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fileSharing userName="Geziel Lima" algorithmName="SHA-512" hashValue="zPav61A2aYlE1ntpJmIgJc9Pe1PTlIHk6BlTHEtS15TWUfT/ZWq9hGfcAN0lpzjxHyVxnT8Kc3+6SPK3aYH2Tg==" saltValue="kdUayPx25/KpKRGtq9KYog==" spinCount="100000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-my.sharepoint.com/personal/geziel_lima_mde_ind_br/Documents/Área de Trabalho/MACRO/"/>
    </mc:Choice>
  </mc:AlternateContent>
  <xr:revisionPtr revIDLastSave="0" documentId="10_ncr:10000_{DF72EB89-75B6-4174-B797-B0555486C64D}" xr6:coauthVersionLast="47" xr6:coauthVersionMax="47" xr10:uidLastSave="{00000000-0000-0000-0000-000000000000}"/>
  <bookViews>
    <workbookView xWindow="-120" yWindow="-120" windowWidth="24240" windowHeight="13020" tabRatio="818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EMBARQUE'!$A$1:$N$4796</definedName>
    <definedName name="_xlnm._FilterDatabase" localSheetId="1" hidden="1">MICRO!$A$1:$AN$1</definedName>
    <definedName name="_xlnm.Print_Area" localSheetId="1">MICRO!$A$1:$Y$1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461" i="1" l="1"/>
  <c r="X461" i="1"/>
  <c r="V461" i="1"/>
  <c r="Y460" i="1"/>
  <c r="X460" i="1"/>
  <c r="V460" i="1"/>
  <c r="Y459" i="1"/>
  <c r="X459" i="1"/>
  <c r="V459" i="1"/>
  <c r="Y458" i="1"/>
  <c r="X458" i="1"/>
  <c r="V458" i="1"/>
  <c r="Y457" i="1"/>
  <c r="X457" i="1"/>
  <c r="V457" i="1"/>
  <c r="Y456" i="1"/>
  <c r="X456" i="1"/>
  <c r="V456" i="1"/>
  <c r="Y455" i="1"/>
  <c r="X455" i="1"/>
  <c r="V455" i="1"/>
  <c r="Y454" i="1"/>
  <c r="X454" i="1"/>
  <c r="V454" i="1"/>
  <c r="Y453" i="1"/>
  <c r="X453" i="1"/>
  <c r="V453" i="1"/>
  <c r="U606" i="1"/>
  <c r="AI453" i="1"/>
  <c r="AI454" i="1"/>
  <c r="AI4080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H449" i="1" l="1"/>
  <c r="R449" i="1" s="1"/>
  <c r="H450" i="1"/>
  <c r="R450" i="1" s="1"/>
  <c r="H451" i="1"/>
  <c r="R451" i="1" s="1"/>
  <c r="H452" i="1"/>
  <c r="R452" i="1" s="1"/>
  <c r="H453" i="1"/>
  <c r="H454" i="1"/>
  <c r="H455" i="1"/>
  <c r="Z455" i="1" s="1"/>
  <c r="AI455" i="1" s="1"/>
  <c r="H456" i="1"/>
  <c r="Z456" i="1" s="1"/>
  <c r="AI456" i="1" s="1"/>
  <c r="H457" i="1"/>
  <c r="Z457" i="1" s="1"/>
  <c r="AI457" i="1" s="1"/>
  <c r="H458" i="1"/>
  <c r="Z458" i="1" s="1"/>
  <c r="AI458" i="1" s="1"/>
  <c r="H459" i="1"/>
  <c r="Z459" i="1" s="1"/>
  <c r="AI459" i="1" s="1"/>
  <c r="H460" i="1"/>
  <c r="Z460" i="1" s="1"/>
  <c r="AI460" i="1" s="1"/>
  <c r="H461" i="1"/>
  <c r="Z461" i="1" s="1"/>
  <c r="AI461" i="1" s="1"/>
  <c r="Q458" i="1"/>
  <c r="Q459" i="1"/>
  <c r="Q460" i="1"/>
  <c r="Q461" i="1"/>
  <c r="Q453" i="1"/>
  <c r="Q454" i="1"/>
  <c r="Q455" i="1"/>
  <c r="Q456" i="1"/>
  <c r="Q457" i="1"/>
  <c r="H558" i="1"/>
  <c r="S558" i="1" s="1"/>
  <c r="T558" i="1" s="1"/>
  <c r="H557" i="1"/>
  <c r="S557" i="1" s="1"/>
  <c r="T557" i="1" s="1"/>
  <c r="H556" i="1"/>
  <c r="H555" i="1"/>
  <c r="S555" i="1" s="1"/>
  <c r="T555" i="1" s="1"/>
  <c r="H554" i="1"/>
  <c r="S554" i="1" s="1"/>
  <c r="T554" i="1" s="1"/>
  <c r="H553" i="1"/>
  <c r="S553" i="1" s="1"/>
  <c r="T553" i="1" s="1"/>
  <c r="H552" i="1"/>
  <c r="H551" i="1"/>
  <c r="S551" i="1" s="1"/>
  <c r="T551" i="1" s="1"/>
  <c r="H550" i="1"/>
  <c r="S550" i="1" s="1"/>
  <c r="T550" i="1" s="1"/>
  <c r="H549" i="1"/>
  <c r="BC549" i="1" s="1"/>
  <c r="AZ549" i="1" s="1"/>
  <c r="H548" i="1"/>
  <c r="H547" i="1"/>
  <c r="BC547" i="1" s="1"/>
  <c r="AZ547" i="1" s="1"/>
  <c r="H546" i="1"/>
  <c r="BC546" i="1" s="1"/>
  <c r="AZ546" i="1" s="1"/>
  <c r="H545" i="1"/>
  <c r="S545" i="1" s="1"/>
  <c r="T545" i="1" s="1"/>
  <c r="H544" i="1"/>
  <c r="S544" i="1" s="1"/>
  <c r="T544" i="1" s="1"/>
  <c r="H543" i="1"/>
  <c r="H542" i="1"/>
  <c r="H541" i="1"/>
  <c r="S541" i="1" s="1"/>
  <c r="T541" i="1" s="1"/>
  <c r="H540" i="1"/>
  <c r="S540" i="1" s="1"/>
  <c r="H539" i="1"/>
  <c r="S539" i="1" s="1"/>
  <c r="T539" i="1" s="1"/>
  <c r="H538" i="1"/>
  <c r="S538" i="1" s="1"/>
  <c r="T538" i="1" s="1"/>
  <c r="H537" i="1"/>
  <c r="BC537" i="1" s="1"/>
  <c r="AZ537" i="1" s="1"/>
  <c r="H536" i="1"/>
  <c r="S536" i="1" s="1"/>
  <c r="T536" i="1" s="1"/>
  <c r="H535" i="1"/>
  <c r="S535" i="1" s="1"/>
  <c r="H534" i="1"/>
  <c r="S534" i="1" s="1"/>
  <c r="T534" i="1" s="1"/>
  <c r="H533" i="1"/>
  <c r="S533" i="1" s="1"/>
  <c r="T533" i="1" s="1"/>
  <c r="H532" i="1"/>
  <c r="S532" i="1" s="1"/>
  <c r="H531" i="1"/>
  <c r="S531" i="1" s="1"/>
  <c r="T531" i="1" s="1"/>
  <c r="H530" i="1"/>
  <c r="H529" i="1"/>
  <c r="BC529" i="1" s="1"/>
  <c r="AZ529" i="1" s="1"/>
  <c r="H528" i="1"/>
  <c r="S528" i="1" s="1"/>
  <c r="T528" i="1" s="1"/>
  <c r="H527" i="1"/>
  <c r="S527" i="1" s="1"/>
  <c r="T527" i="1" s="1"/>
  <c r="H526" i="1"/>
  <c r="BC526" i="1" s="1"/>
  <c r="AZ526" i="1" s="1"/>
  <c r="H525" i="1"/>
  <c r="R525" i="1" s="1"/>
  <c r="H524" i="1"/>
  <c r="BC524" i="1" s="1"/>
  <c r="AZ524" i="1" s="1"/>
  <c r="H523" i="1"/>
  <c r="R523" i="1" s="1"/>
  <c r="H522" i="1"/>
  <c r="R522" i="1" s="1"/>
  <c r="H521" i="1"/>
  <c r="H520" i="1"/>
  <c r="H519" i="1"/>
  <c r="S519" i="1" s="1"/>
  <c r="H518" i="1"/>
  <c r="H517" i="1"/>
  <c r="H516" i="1"/>
  <c r="H515" i="1"/>
  <c r="H514" i="1"/>
  <c r="H513" i="1"/>
  <c r="H512" i="1"/>
  <c r="H511" i="1"/>
  <c r="H510" i="1"/>
  <c r="S510" i="1" s="1"/>
  <c r="T510" i="1" s="1"/>
  <c r="H509" i="1"/>
  <c r="BB509" i="1" s="1"/>
  <c r="H508" i="1"/>
  <c r="S508" i="1" s="1"/>
  <c r="H507" i="1"/>
  <c r="R507" i="1" s="1"/>
  <c r="H506" i="1"/>
  <c r="R506" i="1" s="1"/>
  <c r="H505" i="1"/>
  <c r="R505" i="1" s="1"/>
  <c r="H504" i="1"/>
  <c r="H503" i="1"/>
  <c r="H502" i="1"/>
  <c r="R502" i="1" s="1"/>
  <c r="H501" i="1"/>
  <c r="BC501" i="1" s="1"/>
  <c r="AZ501" i="1" s="1"/>
  <c r="H500" i="1"/>
  <c r="R500" i="1" s="1"/>
  <c r="H499" i="1"/>
  <c r="R499" i="1" s="1"/>
  <c r="H498" i="1"/>
  <c r="R498" i="1" s="1"/>
  <c r="H497" i="1"/>
  <c r="R497" i="1" s="1"/>
  <c r="H496" i="1"/>
  <c r="BC496" i="1" s="1"/>
  <c r="AZ496" i="1" s="1"/>
  <c r="H495" i="1"/>
  <c r="R495" i="1" s="1"/>
  <c r="H494" i="1"/>
  <c r="R494" i="1" s="1"/>
  <c r="H493" i="1"/>
  <c r="BC493" i="1" s="1"/>
  <c r="AZ493" i="1" s="1"/>
  <c r="H492" i="1"/>
  <c r="R492" i="1" s="1"/>
  <c r="H491" i="1"/>
  <c r="BC491" i="1" s="1"/>
  <c r="AZ491" i="1" s="1"/>
  <c r="H490" i="1"/>
  <c r="BC490" i="1" s="1"/>
  <c r="AZ490" i="1" s="1"/>
  <c r="H489" i="1"/>
  <c r="BC489" i="1" s="1"/>
  <c r="AZ489" i="1" s="1"/>
  <c r="H488" i="1"/>
  <c r="S488" i="1" s="1"/>
  <c r="H487" i="1"/>
  <c r="BC487" i="1" s="1"/>
  <c r="AZ487" i="1" s="1"/>
  <c r="H486" i="1"/>
  <c r="BC486" i="1" s="1"/>
  <c r="AZ486" i="1" s="1"/>
  <c r="H485" i="1"/>
  <c r="BC485" i="1" s="1"/>
  <c r="AZ485" i="1" s="1"/>
  <c r="H484" i="1"/>
  <c r="BC484" i="1" s="1"/>
  <c r="AZ484" i="1" s="1"/>
  <c r="H483" i="1"/>
  <c r="H482" i="1"/>
  <c r="H481" i="1"/>
  <c r="H480" i="1"/>
  <c r="H479" i="1"/>
  <c r="H478" i="1"/>
  <c r="H477" i="1"/>
  <c r="H476" i="1"/>
  <c r="BC476" i="1" s="1"/>
  <c r="AZ476" i="1" s="1"/>
  <c r="H475" i="1"/>
  <c r="BC475" i="1" s="1"/>
  <c r="AZ475" i="1" s="1"/>
  <c r="H474" i="1"/>
  <c r="BC474" i="1" s="1"/>
  <c r="AZ474" i="1" s="1"/>
  <c r="H473" i="1"/>
  <c r="BB473" i="1" s="1"/>
  <c r="H472" i="1"/>
  <c r="H471" i="1"/>
  <c r="H470" i="1"/>
  <c r="H469" i="1"/>
  <c r="H468" i="1"/>
  <c r="H467" i="1"/>
  <c r="BC467" i="1" s="1"/>
  <c r="AZ467" i="1" s="1"/>
  <c r="H466" i="1"/>
  <c r="H465" i="1"/>
  <c r="H464" i="1"/>
  <c r="H463" i="1"/>
  <c r="H462" i="1"/>
  <c r="BB462" i="1" s="1"/>
  <c r="BA462" i="1" s="1"/>
  <c r="H439" i="1"/>
  <c r="S439" i="1" s="1"/>
  <c r="H438" i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W4081" i="1"/>
  <c r="V4081" i="1"/>
  <c r="U4081" i="1"/>
  <c r="Q4081" i="1"/>
  <c r="Q558" i="1"/>
  <c r="H4081" i="1"/>
  <c r="S4071" i="1"/>
  <c r="T4071" i="1" s="1"/>
  <c r="S556" i="1"/>
  <c r="S4080" i="1"/>
  <c r="S414" i="1"/>
  <c r="S438" i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1" i="1"/>
  <c r="AO441" i="1"/>
  <c r="W441" i="1" s="1"/>
  <c r="AP441" i="1"/>
  <c r="AQ441" i="1"/>
  <c r="AY441" i="1"/>
  <c r="BB441" i="1"/>
  <c r="BA441" i="1" s="1"/>
  <c r="BC441" i="1"/>
  <c r="AZ441" i="1" s="1"/>
  <c r="AK442" i="1"/>
  <c r="AO442" i="1"/>
  <c r="W442" i="1" s="1"/>
  <c r="AP442" i="1"/>
  <c r="AQ442" i="1"/>
  <c r="AY442" i="1"/>
  <c r="BB442" i="1"/>
  <c r="BA442" i="1" s="1"/>
  <c r="BC442" i="1"/>
  <c r="AZ442" i="1" s="1"/>
  <c r="AK443" i="1"/>
  <c r="AO443" i="1"/>
  <c r="W443" i="1" s="1"/>
  <c r="AP443" i="1"/>
  <c r="AQ443" i="1"/>
  <c r="AY443" i="1"/>
  <c r="BB443" i="1"/>
  <c r="BA443" i="1" s="1"/>
  <c r="BC443" i="1"/>
  <c r="AZ443" i="1" s="1"/>
  <c r="AK444" i="1"/>
  <c r="AO444" i="1"/>
  <c r="W444" i="1" s="1"/>
  <c r="AP444" i="1"/>
  <c r="AQ444" i="1"/>
  <c r="AY444" i="1"/>
  <c r="BB444" i="1"/>
  <c r="BA444" i="1" s="1"/>
  <c r="BC444" i="1"/>
  <c r="AZ444" i="1" s="1"/>
  <c r="AK445" i="1"/>
  <c r="AO445" i="1"/>
  <c r="W445" i="1" s="1"/>
  <c r="AP445" i="1"/>
  <c r="AQ445" i="1"/>
  <c r="AY445" i="1"/>
  <c r="BB445" i="1"/>
  <c r="BA445" i="1" s="1"/>
  <c r="BC445" i="1"/>
  <c r="AZ445" i="1" s="1"/>
  <c r="AK446" i="1"/>
  <c r="AO446" i="1"/>
  <c r="W446" i="1" s="1"/>
  <c r="AP446" i="1"/>
  <c r="AQ446" i="1"/>
  <c r="AY446" i="1"/>
  <c r="BB446" i="1"/>
  <c r="BA446" i="1" s="1"/>
  <c r="BC446" i="1"/>
  <c r="AZ446" i="1" s="1"/>
  <c r="AK447" i="1"/>
  <c r="AO447" i="1"/>
  <c r="W447" i="1" s="1"/>
  <c r="AP447" i="1"/>
  <c r="AQ447" i="1"/>
  <c r="AY447" i="1"/>
  <c r="BB447" i="1"/>
  <c r="BA447" i="1" s="1"/>
  <c r="BC447" i="1"/>
  <c r="AZ447" i="1" s="1"/>
  <c r="AK448" i="1"/>
  <c r="AO448" i="1"/>
  <c r="W448" i="1" s="1"/>
  <c r="AP448" i="1"/>
  <c r="AQ448" i="1"/>
  <c r="AY448" i="1"/>
  <c r="BB448" i="1"/>
  <c r="BA448" i="1" s="1"/>
  <c r="BC448" i="1"/>
  <c r="AZ448" i="1" s="1"/>
  <c r="AK449" i="1"/>
  <c r="AO449" i="1"/>
  <c r="W449" i="1" s="1"/>
  <c r="AP449" i="1"/>
  <c r="AQ449" i="1"/>
  <c r="AY449" i="1"/>
  <c r="BB449" i="1"/>
  <c r="BA449" i="1" s="1"/>
  <c r="BC449" i="1"/>
  <c r="AZ449" i="1" s="1"/>
  <c r="AK450" i="1"/>
  <c r="AO450" i="1"/>
  <c r="W450" i="1" s="1"/>
  <c r="AP450" i="1"/>
  <c r="AQ450" i="1"/>
  <c r="AY450" i="1"/>
  <c r="BB450" i="1"/>
  <c r="BA450" i="1" s="1"/>
  <c r="BC450" i="1"/>
  <c r="AZ450" i="1" s="1"/>
  <c r="AK451" i="1"/>
  <c r="AO451" i="1"/>
  <c r="W451" i="1" s="1"/>
  <c r="AP451" i="1"/>
  <c r="AQ451" i="1"/>
  <c r="AY451" i="1"/>
  <c r="BB451" i="1"/>
  <c r="BA451" i="1" s="1"/>
  <c r="BC451" i="1"/>
  <c r="AZ451" i="1" s="1"/>
  <c r="AK452" i="1"/>
  <c r="AO452" i="1"/>
  <c r="W452" i="1" s="1"/>
  <c r="AP452" i="1"/>
  <c r="AQ452" i="1"/>
  <c r="AY452" i="1"/>
  <c r="BB452" i="1"/>
  <c r="BA452" i="1" s="1"/>
  <c r="BC452" i="1"/>
  <c r="AZ452" i="1" s="1"/>
  <c r="AK462" i="1"/>
  <c r="AO462" i="1"/>
  <c r="W462" i="1" s="1"/>
  <c r="AP462" i="1"/>
  <c r="AQ462" i="1"/>
  <c r="AY462" i="1"/>
  <c r="AK463" i="1"/>
  <c r="AO463" i="1"/>
  <c r="W463" i="1" s="1"/>
  <c r="AP463" i="1"/>
  <c r="AQ463" i="1"/>
  <c r="AY463" i="1"/>
  <c r="BB463" i="1"/>
  <c r="AK464" i="1"/>
  <c r="AO464" i="1"/>
  <c r="W464" i="1" s="1"/>
  <c r="AP464" i="1"/>
  <c r="AQ464" i="1"/>
  <c r="AY464" i="1"/>
  <c r="BB464" i="1"/>
  <c r="AK465" i="1"/>
  <c r="AO465" i="1"/>
  <c r="W465" i="1" s="1"/>
  <c r="AP465" i="1"/>
  <c r="AQ465" i="1"/>
  <c r="AY465" i="1"/>
  <c r="BB465" i="1"/>
  <c r="AK466" i="1"/>
  <c r="AO466" i="1"/>
  <c r="W466" i="1" s="1"/>
  <c r="AP466" i="1"/>
  <c r="AQ466" i="1"/>
  <c r="AY466" i="1"/>
  <c r="BB466" i="1"/>
  <c r="AK467" i="1"/>
  <c r="AO467" i="1"/>
  <c r="W467" i="1" s="1"/>
  <c r="AP467" i="1"/>
  <c r="AQ467" i="1"/>
  <c r="AY467" i="1"/>
  <c r="BB467" i="1"/>
  <c r="AK468" i="1"/>
  <c r="AO468" i="1"/>
  <c r="W468" i="1" s="1"/>
  <c r="AP468" i="1"/>
  <c r="AQ468" i="1"/>
  <c r="AY468" i="1"/>
  <c r="BB468" i="1"/>
  <c r="AK469" i="1"/>
  <c r="AO469" i="1"/>
  <c r="W469" i="1" s="1"/>
  <c r="AP469" i="1"/>
  <c r="AQ469" i="1"/>
  <c r="AY469" i="1"/>
  <c r="BB469" i="1"/>
  <c r="AK470" i="1"/>
  <c r="AO470" i="1"/>
  <c r="W470" i="1" s="1"/>
  <c r="AP470" i="1"/>
  <c r="AQ470" i="1"/>
  <c r="AY470" i="1"/>
  <c r="BB470" i="1"/>
  <c r="AK471" i="1"/>
  <c r="AO471" i="1"/>
  <c r="W471" i="1" s="1"/>
  <c r="AP471" i="1"/>
  <c r="AQ471" i="1"/>
  <c r="AY471" i="1"/>
  <c r="BB471" i="1"/>
  <c r="AK472" i="1"/>
  <c r="AO472" i="1"/>
  <c r="W472" i="1" s="1"/>
  <c r="AP472" i="1"/>
  <c r="AQ472" i="1"/>
  <c r="AY472" i="1"/>
  <c r="BB472" i="1"/>
  <c r="AK473" i="1"/>
  <c r="AO473" i="1"/>
  <c r="W473" i="1" s="1"/>
  <c r="AP473" i="1"/>
  <c r="AQ473" i="1"/>
  <c r="AY473" i="1"/>
  <c r="AK474" i="1"/>
  <c r="AO474" i="1"/>
  <c r="W474" i="1" s="1"/>
  <c r="AP474" i="1"/>
  <c r="AQ474" i="1"/>
  <c r="AY474" i="1"/>
  <c r="AK475" i="1"/>
  <c r="AO475" i="1"/>
  <c r="W475" i="1" s="1"/>
  <c r="AP475" i="1"/>
  <c r="AQ475" i="1"/>
  <c r="AY475" i="1"/>
  <c r="BB475" i="1"/>
  <c r="AK476" i="1"/>
  <c r="AO476" i="1"/>
  <c r="W476" i="1" s="1"/>
  <c r="AP476" i="1"/>
  <c r="AQ476" i="1"/>
  <c r="AY476" i="1"/>
  <c r="BB476" i="1"/>
  <c r="AK477" i="1"/>
  <c r="AO477" i="1"/>
  <c r="W477" i="1" s="1"/>
  <c r="AP477" i="1"/>
  <c r="AQ477" i="1"/>
  <c r="AY477" i="1"/>
  <c r="BB477" i="1"/>
  <c r="AK478" i="1"/>
  <c r="AO478" i="1"/>
  <c r="W478" i="1" s="1"/>
  <c r="AP478" i="1"/>
  <c r="AQ478" i="1"/>
  <c r="AY478" i="1"/>
  <c r="BB478" i="1"/>
  <c r="AK479" i="1"/>
  <c r="AO479" i="1"/>
  <c r="W479" i="1" s="1"/>
  <c r="AP479" i="1"/>
  <c r="AQ479" i="1"/>
  <c r="AY479" i="1"/>
  <c r="BB479" i="1"/>
  <c r="AK480" i="1"/>
  <c r="AO480" i="1"/>
  <c r="W480" i="1" s="1"/>
  <c r="AP480" i="1"/>
  <c r="AQ480" i="1"/>
  <c r="AY480" i="1"/>
  <c r="BB480" i="1"/>
  <c r="AK481" i="1"/>
  <c r="AO481" i="1"/>
  <c r="W481" i="1" s="1"/>
  <c r="AP481" i="1"/>
  <c r="AQ481" i="1"/>
  <c r="AY481" i="1"/>
  <c r="BB481" i="1"/>
  <c r="AK482" i="1"/>
  <c r="AO482" i="1"/>
  <c r="W482" i="1" s="1"/>
  <c r="AP482" i="1"/>
  <c r="AQ482" i="1"/>
  <c r="AY482" i="1"/>
  <c r="BB482" i="1"/>
  <c r="AK483" i="1"/>
  <c r="AO483" i="1"/>
  <c r="W483" i="1" s="1"/>
  <c r="AP483" i="1"/>
  <c r="AQ483" i="1"/>
  <c r="AY483" i="1"/>
  <c r="BB483" i="1"/>
  <c r="AK484" i="1"/>
  <c r="AO484" i="1"/>
  <c r="W484" i="1" s="1"/>
  <c r="AP484" i="1"/>
  <c r="AQ484" i="1"/>
  <c r="AY484" i="1"/>
  <c r="BB484" i="1"/>
  <c r="BA484" i="1" s="1"/>
  <c r="AK485" i="1"/>
  <c r="AO485" i="1"/>
  <c r="W485" i="1" s="1"/>
  <c r="AP485" i="1"/>
  <c r="AQ485" i="1"/>
  <c r="AY485" i="1"/>
  <c r="AK486" i="1"/>
  <c r="AO486" i="1"/>
  <c r="W486" i="1" s="1"/>
  <c r="AP486" i="1"/>
  <c r="AQ486" i="1"/>
  <c r="AY486" i="1"/>
  <c r="AK487" i="1"/>
  <c r="AO487" i="1"/>
  <c r="W487" i="1" s="1"/>
  <c r="AP487" i="1"/>
  <c r="AQ487" i="1"/>
  <c r="AY487" i="1"/>
  <c r="BB487" i="1"/>
  <c r="AK488" i="1"/>
  <c r="AO488" i="1"/>
  <c r="W488" i="1" s="1"/>
  <c r="AP488" i="1"/>
  <c r="AQ488" i="1"/>
  <c r="AY488" i="1"/>
  <c r="BB488" i="1"/>
  <c r="AK489" i="1"/>
  <c r="AO489" i="1"/>
  <c r="W489" i="1" s="1"/>
  <c r="AP489" i="1"/>
  <c r="AQ489" i="1"/>
  <c r="AY489" i="1"/>
  <c r="BB489" i="1"/>
  <c r="AK490" i="1"/>
  <c r="AO490" i="1"/>
  <c r="W490" i="1" s="1"/>
  <c r="AP490" i="1"/>
  <c r="AQ490" i="1"/>
  <c r="AY490" i="1"/>
  <c r="BB490" i="1"/>
  <c r="AK491" i="1"/>
  <c r="AO491" i="1"/>
  <c r="W491" i="1" s="1"/>
  <c r="AP491" i="1"/>
  <c r="AQ491" i="1"/>
  <c r="AY491" i="1"/>
  <c r="BB491" i="1"/>
  <c r="AK492" i="1"/>
  <c r="AO492" i="1"/>
  <c r="W492" i="1" s="1"/>
  <c r="AP492" i="1"/>
  <c r="AQ492" i="1"/>
  <c r="AY492" i="1"/>
  <c r="BB492" i="1"/>
  <c r="AK493" i="1"/>
  <c r="AO493" i="1"/>
  <c r="W493" i="1" s="1"/>
  <c r="AP493" i="1"/>
  <c r="AQ493" i="1"/>
  <c r="AY493" i="1"/>
  <c r="BB493" i="1"/>
  <c r="AK494" i="1"/>
  <c r="AO494" i="1"/>
  <c r="W494" i="1" s="1"/>
  <c r="AP494" i="1"/>
  <c r="AQ494" i="1"/>
  <c r="AY494" i="1"/>
  <c r="BB494" i="1"/>
  <c r="AK495" i="1"/>
  <c r="AO495" i="1"/>
  <c r="W495" i="1" s="1"/>
  <c r="AP495" i="1"/>
  <c r="AQ495" i="1"/>
  <c r="AY495" i="1"/>
  <c r="BB495" i="1"/>
  <c r="AK496" i="1"/>
  <c r="AO496" i="1"/>
  <c r="W496" i="1" s="1"/>
  <c r="AP496" i="1"/>
  <c r="AQ496" i="1"/>
  <c r="AY496" i="1"/>
  <c r="BB496" i="1"/>
  <c r="AK497" i="1"/>
  <c r="AO497" i="1"/>
  <c r="W497" i="1" s="1"/>
  <c r="AP497" i="1"/>
  <c r="AQ497" i="1"/>
  <c r="AY497" i="1"/>
  <c r="AK498" i="1"/>
  <c r="AO498" i="1"/>
  <c r="W498" i="1" s="1"/>
  <c r="AP498" i="1"/>
  <c r="AQ498" i="1"/>
  <c r="AY498" i="1"/>
  <c r="AK499" i="1"/>
  <c r="AO499" i="1"/>
  <c r="W499" i="1" s="1"/>
  <c r="AP499" i="1"/>
  <c r="AQ499" i="1"/>
  <c r="AY499" i="1"/>
  <c r="BB499" i="1"/>
  <c r="AK500" i="1"/>
  <c r="AO500" i="1"/>
  <c r="W500" i="1" s="1"/>
  <c r="AP500" i="1"/>
  <c r="AQ500" i="1"/>
  <c r="AY500" i="1"/>
  <c r="BB500" i="1"/>
  <c r="AK501" i="1"/>
  <c r="AO501" i="1"/>
  <c r="W501" i="1" s="1"/>
  <c r="AP501" i="1"/>
  <c r="AQ501" i="1"/>
  <c r="AY501" i="1"/>
  <c r="BB501" i="1"/>
  <c r="AK502" i="1"/>
  <c r="AO502" i="1"/>
  <c r="W502" i="1" s="1"/>
  <c r="AP502" i="1"/>
  <c r="AQ502" i="1"/>
  <c r="AY502" i="1"/>
  <c r="BB502" i="1"/>
  <c r="AK503" i="1"/>
  <c r="AO503" i="1"/>
  <c r="W503" i="1" s="1"/>
  <c r="AP503" i="1"/>
  <c r="AQ503" i="1"/>
  <c r="AY503" i="1"/>
  <c r="BB503" i="1"/>
  <c r="AK504" i="1"/>
  <c r="AO504" i="1"/>
  <c r="W504" i="1" s="1"/>
  <c r="AP504" i="1"/>
  <c r="AQ504" i="1"/>
  <c r="AY504" i="1"/>
  <c r="BB504" i="1"/>
  <c r="AK505" i="1"/>
  <c r="AO505" i="1"/>
  <c r="W505" i="1" s="1"/>
  <c r="AP505" i="1"/>
  <c r="AQ505" i="1"/>
  <c r="AY505" i="1"/>
  <c r="BB505" i="1"/>
  <c r="AK506" i="1"/>
  <c r="AO506" i="1"/>
  <c r="W506" i="1" s="1"/>
  <c r="AP506" i="1"/>
  <c r="AQ506" i="1"/>
  <c r="AY506" i="1"/>
  <c r="BB506" i="1"/>
  <c r="AK507" i="1"/>
  <c r="AO507" i="1"/>
  <c r="W507" i="1" s="1"/>
  <c r="AP507" i="1"/>
  <c r="AQ507" i="1"/>
  <c r="AY507" i="1"/>
  <c r="BB507" i="1"/>
  <c r="AK508" i="1"/>
  <c r="AO508" i="1"/>
  <c r="W508" i="1" s="1"/>
  <c r="AP508" i="1"/>
  <c r="AQ508" i="1"/>
  <c r="AY508" i="1"/>
  <c r="BB508" i="1"/>
  <c r="BC508" i="1"/>
  <c r="AZ508" i="1" s="1"/>
  <c r="AK509" i="1"/>
  <c r="AO509" i="1"/>
  <c r="W509" i="1" s="1"/>
  <c r="AP509" i="1"/>
  <c r="AQ509" i="1"/>
  <c r="AY509" i="1"/>
  <c r="BC509" i="1"/>
  <c r="AZ509" i="1" s="1"/>
  <c r="AK510" i="1"/>
  <c r="AO510" i="1"/>
  <c r="W510" i="1" s="1"/>
  <c r="AP510" i="1"/>
  <c r="AQ510" i="1"/>
  <c r="AY510" i="1"/>
  <c r="AK511" i="1"/>
  <c r="AO511" i="1"/>
  <c r="W511" i="1" s="1"/>
  <c r="AP511" i="1"/>
  <c r="AQ511" i="1"/>
  <c r="AY511" i="1"/>
  <c r="BB511" i="1"/>
  <c r="AK512" i="1"/>
  <c r="AO512" i="1"/>
  <c r="W512" i="1" s="1"/>
  <c r="AP512" i="1"/>
  <c r="AQ512" i="1"/>
  <c r="AY512" i="1"/>
  <c r="BB512" i="1"/>
  <c r="AK513" i="1"/>
  <c r="AO513" i="1"/>
  <c r="W513" i="1" s="1"/>
  <c r="AP513" i="1"/>
  <c r="AQ513" i="1"/>
  <c r="AY513" i="1"/>
  <c r="BB513" i="1"/>
  <c r="AK514" i="1"/>
  <c r="AO514" i="1"/>
  <c r="W514" i="1" s="1"/>
  <c r="AP514" i="1"/>
  <c r="AQ514" i="1"/>
  <c r="AY514" i="1"/>
  <c r="BB514" i="1"/>
  <c r="AK515" i="1"/>
  <c r="AO515" i="1"/>
  <c r="W515" i="1" s="1"/>
  <c r="AP515" i="1"/>
  <c r="AQ515" i="1"/>
  <c r="AY515" i="1"/>
  <c r="BB515" i="1"/>
  <c r="AK516" i="1"/>
  <c r="AO516" i="1"/>
  <c r="W516" i="1" s="1"/>
  <c r="AP516" i="1"/>
  <c r="AQ516" i="1"/>
  <c r="AY516" i="1"/>
  <c r="BB516" i="1"/>
  <c r="AK517" i="1"/>
  <c r="AO517" i="1"/>
  <c r="W517" i="1" s="1"/>
  <c r="AP517" i="1"/>
  <c r="AQ517" i="1"/>
  <c r="AY517" i="1"/>
  <c r="BB517" i="1"/>
  <c r="AK518" i="1"/>
  <c r="AO518" i="1"/>
  <c r="W518" i="1" s="1"/>
  <c r="AP518" i="1"/>
  <c r="AQ518" i="1"/>
  <c r="AY518" i="1"/>
  <c r="BB518" i="1"/>
  <c r="AK519" i="1"/>
  <c r="AO519" i="1"/>
  <c r="W519" i="1" s="1"/>
  <c r="AP519" i="1"/>
  <c r="AQ519" i="1"/>
  <c r="AY519" i="1"/>
  <c r="BB519" i="1"/>
  <c r="AK520" i="1"/>
  <c r="AO520" i="1"/>
  <c r="W520" i="1" s="1"/>
  <c r="AP520" i="1"/>
  <c r="AQ520" i="1"/>
  <c r="AY520" i="1"/>
  <c r="BB520" i="1"/>
  <c r="AK521" i="1"/>
  <c r="AO521" i="1"/>
  <c r="W521" i="1" s="1"/>
  <c r="AP521" i="1"/>
  <c r="AQ521" i="1"/>
  <c r="AY521" i="1"/>
  <c r="BB521" i="1"/>
  <c r="AK522" i="1"/>
  <c r="AO522" i="1"/>
  <c r="W522" i="1" s="1"/>
  <c r="AP522" i="1"/>
  <c r="AQ522" i="1"/>
  <c r="AY522" i="1"/>
  <c r="AK523" i="1"/>
  <c r="AO523" i="1"/>
  <c r="W523" i="1" s="1"/>
  <c r="AP523" i="1"/>
  <c r="AQ523" i="1"/>
  <c r="AY523" i="1"/>
  <c r="BB523" i="1"/>
  <c r="AK524" i="1"/>
  <c r="AO524" i="1"/>
  <c r="W524" i="1" s="1"/>
  <c r="AP524" i="1"/>
  <c r="AQ524" i="1"/>
  <c r="AY524" i="1"/>
  <c r="BB524" i="1"/>
  <c r="AK525" i="1"/>
  <c r="AO525" i="1"/>
  <c r="W525" i="1" s="1"/>
  <c r="AP525" i="1"/>
  <c r="AQ525" i="1"/>
  <c r="AY525" i="1"/>
  <c r="BB525" i="1"/>
  <c r="AK526" i="1"/>
  <c r="AO526" i="1"/>
  <c r="W526" i="1" s="1"/>
  <c r="AP526" i="1"/>
  <c r="AQ526" i="1"/>
  <c r="AY526" i="1"/>
  <c r="BB526" i="1"/>
  <c r="AK527" i="1"/>
  <c r="AO527" i="1"/>
  <c r="W527" i="1" s="1"/>
  <c r="AP527" i="1"/>
  <c r="AQ527" i="1"/>
  <c r="AY527" i="1"/>
  <c r="BB527" i="1"/>
  <c r="AK528" i="1"/>
  <c r="AO528" i="1"/>
  <c r="W528" i="1" s="1"/>
  <c r="AP528" i="1"/>
  <c r="AQ528" i="1"/>
  <c r="AY528" i="1"/>
  <c r="BB528" i="1"/>
  <c r="AK529" i="1"/>
  <c r="AO529" i="1"/>
  <c r="W529" i="1" s="1"/>
  <c r="AP529" i="1"/>
  <c r="AQ529" i="1"/>
  <c r="AY529" i="1"/>
  <c r="BB529" i="1"/>
  <c r="AK530" i="1"/>
  <c r="AO530" i="1"/>
  <c r="W530" i="1" s="1"/>
  <c r="AP530" i="1"/>
  <c r="AQ530" i="1"/>
  <c r="AY530" i="1"/>
  <c r="BB530" i="1"/>
  <c r="AK531" i="1"/>
  <c r="AO531" i="1"/>
  <c r="W531" i="1" s="1"/>
  <c r="AP531" i="1"/>
  <c r="AQ531" i="1"/>
  <c r="AY531" i="1"/>
  <c r="BB531" i="1"/>
  <c r="AK532" i="1"/>
  <c r="AO532" i="1"/>
  <c r="W532" i="1" s="1"/>
  <c r="AP532" i="1"/>
  <c r="AQ532" i="1"/>
  <c r="AY532" i="1"/>
  <c r="BB532" i="1"/>
  <c r="AK533" i="1"/>
  <c r="AO533" i="1"/>
  <c r="W533" i="1" s="1"/>
  <c r="AP533" i="1"/>
  <c r="AQ533" i="1"/>
  <c r="AY533" i="1"/>
  <c r="BB533" i="1"/>
  <c r="AK534" i="1"/>
  <c r="AO534" i="1"/>
  <c r="W534" i="1" s="1"/>
  <c r="AP534" i="1"/>
  <c r="AQ534" i="1"/>
  <c r="AY534" i="1"/>
  <c r="AK535" i="1"/>
  <c r="AO535" i="1"/>
  <c r="W535" i="1" s="1"/>
  <c r="AP535" i="1"/>
  <c r="AQ535" i="1"/>
  <c r="AY535" i="1"/>
  <c r="BB535" i="1"/>
  <c r="AK536" i="1"/>
  <c r="AO536" i="1"/>
  <c r="W536" i="1" s="1"/>
  <c r="AP536" i="1"/>
  <c r="AQ536" i="1"/>
  <c r="AY536" i="1"/>
  <c r="BB536" i="1"/>
  <c r="AK537" i="1"/>
  <c r="AO537" i="1"/>
  <c r="W537" i="1" s="1"/>
  <c r="AP537" i="1"/>
  <c r="AQ537" i="1"/>
  <c r="AY537" i="1"/>
  <c r="BB537" i="1"/>
  <c r="AK538" i="1"/>
  <c r="AO538" i="1"/>
  <c r="W538" i="1" s="1"/>
  <c r="AP538" i="1"/>
  <c r="AQ538" i="1"/>
  <c r="AY538" i="1"/>
  <c r="BB538" i="1"/>
  <c r="AK539" i="1"/>
  <c r="AO539" i="1"/>
  <c r="W539" i="1" s="1"/>
  <c r="AP539" i="1"/>
  <c r="AQ539" i="1"/>
  <c r="AY539" i="1"/>
  <c r="BB539" i="1"/>
  <c r="AK540" i="1"/>
  <c r="AO540" i="1"/>
  <c r="W540" i="1" s="1"/>
  <c r="AP540" i="1"/>
  <c r="AQ540" i="1"/>
  <c r="AY540" i="1"/>
  <c r="BB540" i="1"/>
  <c r="AK541" i="1"/>
  <c r="AO541" i="1"/>
  <c r="W541" i="1" s="1"/>
  <c r="AP541" i="1"/>
  <c r="AQ541" i="1"/>
  <c r="AY541" i="1"/>
  <c r="BB541" i="1"/>
  <c r="AK542" i="1"/>
  <c r="AO542" i="1"/>
  <c r="W542" i="1" s="1"/>
  <c r="AP542" i="1"/>
  <c r="AQ542" i="1"/>
  <c r="AY542" i="1"/>
  <c r="BB542" i="1"/>
  <c r="AK543" i="1"/>
  <c r="AO543" i="1"/>
  <c r="W543" i="1" s="1"/>
  <c r="AP543" i="1"/>
  <c r="AQ543" i="1"/>
  <c r="AY543" i="1"/>
  <c r="BB543" i="1"/>
  <c r="AK544" i="1"/>
  <c r="AO544" i="1"/>
  <c r="W544" i="1" s="1"/>
  <c r="AP544" i="1"/>
  <c r="AQ544" i="1"/>
  <c r="AY544" i="1"/>
  <c r="BB544" i="1"/>
  <c r="AK545" i="1"/>
  <c r="AO545" i="1"/>
  <c r="W545" i="1" s="1"/>
  <c r="AP545" i="1"/>
  <c r="AQ545" i="1"/>
  <c r="AY545" i="1"/>
  <c r="AK546" i="1"/>
  <c r="AO546" i="1"/>
  <c r="W546" i="1" s="1"/>
  <c r="AP546" i="1"/>
  <c r="AQ546" i="1"/>
  <c r="AY546" i="1"/>
  <c r="AK547" i="1"/>
  <c r="AO547" i="1"/>
  <c r="W547" i="1" s="1"/>
  <c r="AP547" i="1"/>
  <c r="AQ547" i="1"/>
  <c r="AY547" i="1"/>
  <c r="BB547" i="1"/>
  <c r="AK548" i="1"/>
  <c r="AO548" i="1"/>
  <c r="W548" i="1" s="1"/>
  <c r="AP548" i="1"/>
  <c r="AQ548" i="1"/>
  <c r="AY548" i="1"/>
  <c r="BB548" i="1"/>
  <c r="AK549" i="1"/>
  <c r="AO549" i="1"/>
  <c r="W549" i="1" s="1"/>
  <c r="AP549" i="1"/>
  <c r="AQ549" i="1"/>
  <c r="AY549" i="1"/>
  <c r="BB549" i="1"/>
  <c r="AK550" i="1"/>
  <c r="AO550" i="1"/>
  <c r="W550" i="1" s="1"/>
  <c r="AP550" i="1"/>
  <c r="AQ550" i="1"/>
  <c r="AY550" i="1"/>
  <c r="BB550" i="1"/>
  <c r="AK551" i="1"/>
  <c r="AO551" i="1"/>
  <c r="W551" i="1" s="1"/>
  <c r="AP551" i="1"/>
  <c r="AQ551" i="1"/>
  <c r="AY551" i="1"/>
  <c r="BB551" i="1"/>
  <c r="AK552" i="1"/>
  <c r="AO552" i="1"/>
  <c r="W552" i="1" s="1"/>
  <c r="AP552" i="1"/>
  <c r="AQ552" i="1"/>
  <c r="AY552" i="1"/>
  <c r="BB552" i="1"/>
  <c r="AK553" i="1"/>
  <c r="AO553" i="1"/>
  <c r="W553" i="1" s="1"/>
  <c r="AP553" i="1"/>
  <c r="AQ553" i="1"/>
  <c r="AY553" i="1"/>
  <c r="BB553" i="1"/>
  <c r="AK554" i="1"/>
  <c r="AO554" i="1"/>
  <c r="W554" i="1" s="1"/>
  <c r="AP554" i="1"/>
  <c r="AQ554" i="1"/>
  <c r="AY554" i="1"/>
  <c r="BB554" i="1"/>
  <c r="AK555" i="1"/>
  <c r="AO555" i="1"/>
  <c r="W555" i="1" s="1"/>
  <c r="AP555" i="1"/>
  <c r="AQ555" i="1"/>
  <c r="AY555" i="1"/>
  <c r="BB555" i="1"/>
  <c r="AK556" i="1"/>
  <c r="AO556" i="1"/>
  <c r="W556" i="1" s="1"/>
  <c r="AP556" i="1"/>
  <c r="AQ556" i="1"/>
  <c r="AY556" i="1"/>
  <c r="BB556" i="1"/>
  <c r="BA556" i="1" s="1"/>
  <c r="BC556" i="1"/>
  <c r="AZ556" i="1" s="1"/>
  <c r="AK557" i="1"/>
  <c r="AO557" i="1"/>
  <c r="W557" i="1" s="1"/>
  <c r="AP557" i="1"/>
  <c r="AQ557" i="1"/>
  <c r="AY557" i="1"/>
  <c r="AK558" i="1"/>
  <c r="AO558" i="1"/>
  <c r="W558" i="1" s="1"/>
  <c r="AP558" i="1"/>
  <c r="AQ558" i="1"/>
  <c r="AY558" i="1"/>
  <c r="BB558" i="1"/>
  <c r="AK559" i="1"/>
  <c r="AO559" i="1"/>
  <c r="W559" i="1" s="1"/>
  <c r="AP559" i="1"/>
  <c r="AQ559" i="1"/>
  <c r="AY559" i="1"/>
  <c r="BB559" i="1"/>
  <c r="BA559" i="1" s="1"/>
  <c r="BC559" i="1"/>
  <c r="AZ559" i="1" s="1"/>
  <c r="AK560" i="1"/>
  <c r="AO560" i="1"/>
  <c r="W560" i="1" s="1"/>
  <c r="AP560" i="1"/>
  <c r="AQ560" i="1"/>
  <c r="AY560" i="1"/>
  <c r="BB560" i="1"/>
  <c r="BA560" i="1" s="1"/>
  <c r="BC560" i="1"/>
  <c r="AZ560" i="1" s="1"/>
  <c r="AK561" i="1"/>
  <c r="AO561" i="1"/>
  <c r="W561" i="1" s="1"/>
  <c r="AP561" i="1"/>
  <c r="AQ561" i="1"/>
  <c r="AY561" i="1"/>
  <c r="BB561" i="1"/>
  <c r="BA561" i="1" s="1"/>
  <c r="BC561" i="1"/>
  <c r="AZ561" i="1" s="1"/>
  <c r="AK562" i="1"/>
  <c r="AO562" i="1"/>
  <c r="W562" i="1" s="1"/>
  <c r="AP562" i="1"/>
  <c r="AQ562" i="1"/>
  <c r="AY562" i="1"/>
  <c r="BB562" i="1"/>
  <c r="BA562" i="1" s="1"/>
  <c r="BC562" i="1"/>
  <c r="AZ562" i="1" s="1"/>
  <c r="AK563" i="1"/>
  <c r="AO563" i="1"/>
  <c r="W563" i="1" s="1"/>
  <c r="AP563" i="1"/>
  <c r="AQ563" i="1"/>
  <c r="AY563" i="1"/>
  <c r="BB563" i="1"/>
  <c r="BA563" i="1" s="1"/>
  <c r="BC563" i="1"/>
  <c r="AZ563" i="1" s="1"/>
  <c r="AK564" i="1"/>
  <c r="AO564" i="1"/>
  <c r="W564" i="1" s="1"/>
  <c r="AP564" i="1"/>
  <c r="AQ564" i="1"/>
  <c r="AY564" i="1"/>
  <c r="BB564" i="1"/>
  <c r="BA564" i="1" s="1"/>
  <c r="BC564" i="1"/>
  <c r="AZ564" i="1" s="1"/>
  <c r="AK565" i="1"/>
  <c r="AO565" i="1"/>
  <c r="W565" i="1" s="1"/>
  <c r="AP565" i="1"/>
  <c r="AQ565" i="1"/>
  <c r="AY565" i="1"/>
  <c r="BB565" i="1"/>
  <c r="BA565" i="1" s="1"/>
  <c r="BC565" i="1"/>
  <c r="AZ565" i="1" s="1"/>
  <c r="AK566" i="1"/>
  <c r="AO566" i="1"/>
  <c r="W566" i="1" s="1"/>
  <c r="AP566" i="1"/>
  <c r="AQ566" i="1"/>
  <c r="AY566" i="1"/>
  <c r="BB566" i="1"/>
  <c r="BA566" i="1" s="1"/>
  <c r="BC566" i="1"/>
  <c r="AZ566" i="1" s="1"/>
  <c r="AK567" i="1"/>
  <c r="AO567" i="1"/>
  <c r="W567" i="1" s="1"/>
  <c r="AP567" i="1"/>
  <c r="AQ567" i="1"/>
  <c r="AY567" i="1"/>
  <c r="BB567" i="1"/>
  <c r="BA567" i="1" s="1"/>
  <c r="BC567" i="1"/>
  <c r="AZ567" i="1" s="1"/>
  <c r="AK568" i="1"/>
  <c r="AO568" i="1"/>
  <c r="W568" i="1" s="1"/>
  <c r="AP568" i="1"/>
  <c r="AQ568" i="1"/>
  <c r="AY568" i="1"/>
  <c r="BB568" i="1"/>
  <c r="BA568" i="1" s="1"/>
  <c r="BC568" i="1"/>
  <c r="AZ568" i="1" s="1"/>
  <c r="AK569" i="1"/>
  <c r="AO569" i="1"/>
  <c r="W569" i="1" s="1"/>
  <c r="AP569" i="1"/>
  <c r="AQ569" i="1"/>
  <c r="AY569" i="1"/>
  <c r="BB569" i="1"/>
  <c r="BA569" i="1" s="1"/>
  <c r="BC569" i="1"/>
  <c r="AZ569" i="1" s="1"/>
  <c r="AK570" i="1"/>
  <c r="AO570" i="1"/>
  <c r="W570" i="1" s="1"/>
  <c r="AP570" i="1"/>
  <c r="AQ570" i="1"/>
  <c r="AY570" i="1"/>
  <c r="BB570" i="1"/>
  <c r="BA570" i="1" s="1"/>
  <c r="BC570" i="1"/>
  <c r="AZ570" i="1" s="1"/>
  <c r="AK571" i="1"/>
  <c r="AO571" i="1"/>
  <c r="W571" i="1" s="1"/>
  <c r="AP571" i="1"/>
  <c r="AQ571" i="1"/>
  <c r="AY571" i="1"/>
  <c r="BB571" i="1"/>
  <c r="BA571" i="1" s="1"/>
  <c r="BC571" i="1"/>
  <c r="AZ571" i="1" s="1"/>
  <c r="AK572" i="1"/>
  <c r="AO572" i="1"/>
  <c r="W572" i="1" s="1"/>
  <c r="AP572" i="1"/>
  <c r="AQ572" i="1"/>
  <c r="AY572" i="1"/>
  <c r="BB572" i="1"/>
  <c r="BA572" i="1" s="1"/>
  <c r="BC572" i="1"/>
  <c r="AZ572" i="1" s="1"/>
  <c r="AK573" i="1"/>
  <c r="AO573" i="1"/>
  <c r="W573" i="1" s="1"/>
  <c r="AP573" i="1"/>
  <c r="AQ573" i="1"/>
  <c r="AY573" i="1"/>
  <c r="BB573" i="1"/>
  <c r="BA573" i="1" s="1"/>
  <c r="BC573" i="1"/>
  <c r="AZ573" i="1" s="1"/>
  <c r="AK574" i="1"/>
  <c r="AO574" i="1"/>
  <c r="W574" i="1" s="1"/>
  <c r="AP574" i="1"/>
  <c r="AQ574" i="1"/>
  <c r="AY574" i="1"/>
  <c r="BB574" i="1"/>
  <c r="BA574" i="1" s="1"/>
  <c r="BC574" i="1"/>
  <c r="AZ574" i="1" s="1"/>
  <c r="AK575" i="1"/>
  <c r="AO575" i="1"/>
  <c r="W575" i="1" s="1"/>
  <c r="AP575" i="1"/>
  <c r="AQ575" i="1"/>
  <c r="AY575" i="1"/>
  <c r="BB575" i="1"/>
  <c r="BA575" i="1" s="1"/>
  <c r="BC575" i="1"/>
  <c r="AZ575" i="1" s="1"/>
  <c r="AK576" i="1"/>
  <c r="AO576" i="1"/>
  <c r="W576" i="1" s="1"/>
  <c r="AP576" i="1"/>
  <c r="AQ576" i="1"/>
  <c r="AY576" i="1"/>
  <c r="BB576" i="1"/>
  <c r="BA576" i="1" s="1"/>
  <c r="BC576" i="1"/>
  <c r="AZ576" i="1" s="1"/>
  <c r="AK577" i="1"/>
  <c r="AO577" i="1"/>
  <c r="W577" i="1" s="1"/>
  <c r="AP577" i="1"/>
  <c r="AQ577" i="1"/>
  <c r="AY577" i="1"/>
  <c r="BB577" i="1"/>
  <c r="BA577" i="1" s="1"/>
  <c r="BC577" i="1"/>
  <c r="AZ577" i="1" s="1"/>
  <c r="AK578" i="1"/>
  <c r="AO578" i="1"/>
  <c r="W578" i="1" s="1"/>
  <c r="AP578" i="1"/>
  <c r="AQ578" i="1"/>
  <c r="AY578" i="1"/>
  <c r="BB578" i="1"/>
  <c r="BA578" i="1" s="1"/>
  <c r="BC578" i="1"/>
  <c r="AZ578" i="1" s="1"/>
  <c r="AK579" i="1"/>
  <c r="AO579" i="1"/>
  <c r="W579" i="1" s="1"/>
  <c r="AP579" i="1"/>
  <c r="AQ579" i="1"/>
  <c r="AY579" i="1"/>
  <c r="BB579" i="1"/>
  <c r="BA579" i="1" s="1"/>
  <c r="BC579" i="1"/>
  <c r="AZ579" i="1" s="1"/>
  <c r="AK580" i="1"/>
  <c r="AO580" i="1"/>
  <c r="W580" i="1" s="1"/>
  <c r="AP580" i="1"/>
  <c r="AQ580" i="1"/>
  <c r="AY580" i="1"/>
  <c r="BB580" i="1"/>
  <c r="BA580" i="1" s="1"/>
  <c r="BC580" i="1"/>
  <c r="AZ580" i="1" s="1"/>
  <c r="AK581" i="1"/>
  <c r="AO581" i="1"/>
  <c r="W581" i="1" s="1"/>
  <c r="AP581" i="1"/>
  <c r="AQ581" i="1"/>
  <c r="AY581" i="1"/>
  <c r="BB581" i="1"/>
  <c r="BA581" i="1" s="1"/>
  <c r="BC581" i="1"/>
  <c r="AZ581" i="1" s="1"/>
  <c r="AK582" i="1"/>
  <c r="AO582" i="1"/>
  <c r="W582" i="1" s="1"/>
  <c r="AP582" i="1"/>
  <c r="AQ582" i="1"/>
  <c r="AY582" i="1"/>
  <c r="BB582" i="1"/>
  <c r="BA582" i="1" s="1"/>
  <c r="BC582" i="1"/>
  <c r="AZ582" i="1" s="1"/>
  <c r="AK583" i="1"/>
  <c r="AO583" i="1"/>
  <c r="W583" i="1" s="1"/>
  <c r="AP583" i="1"/>
  <c r="AQ583" i="1"/>
  <c r="AY583" i="1"/>
  <c r="BB583" i="1"/>
  <c r="BA583" i="1" s="1"/>
  <c r="BC583" i="1"/>
  <c r="AZ583" i="1" s="1"/>
  <c r="AK584" i="1"/>
  <c r="AO584" i="1"/>
  <c r="W584" i="1" s="1"/>
  <c r="AP584" i="1"/>
  <c r="AQ584" i="1"/>
  <c r="AY584" i="1"/>
  <c r="BB584" i="1"/>
  <c r="BA584" i="1" s="1"/>
  <c r="BC584" i="1"/>
  <c r="AZ584" i="1" s="1"/>
  <c r="AK585" i="1"/>
  <c r="AO585" i="1"/>
  <c r="W585" i="1" s="1"/>
  <c r="AP585" i="1"/>
  <c r="AQ585" i="1"/>
  <c r="AY585" i="1"/>
  <c r="BB585" i="1"/>
  <c r="BA585" i="1" s="1"/>
  <c r="BC585" i="1"/>
  <c r="AZ585" i="1" s="1"/>
  <c r="AK586" i="1"/>
  <c r="AO586" i="1"/>
  <c r="W586" i="1" s="1"/>
  <c r="AP586" i="1"/>
  <c r="AQ586" i="1"/>
  <c r="AY586" i="1"/>
  <c r="BB586" i="1"/>
  <c r="BA586" i="1" s="1"/>
  <c r="BC586" i="1"/>
  <c r="AZ586" i="1" s="1"/>
  <c r="AK587" i="1"/>
  <c r="AO587" i="1"/>
  <c r="W587" i="1" s="1"/>
  <c r="AP587" i="1"/>
  <c r="AQ587" i="1"/>
  <c r="AY587" i="1"/>
  <c r="BB587" i="1"/>
  <c r="BA587" i="1" s="1"/>
  <c r="BC587" i="1"/>
  <c r="AZ587" i="1" s="1"/>
  <c r="AK588" i="1"/>
  <c r="AO588" i="1"/>
  <c r="W588" i="1" s="1"/>
  <c r="AP588" i="1"/>
  <c r="AQ588" i="1"/>
  <c r="AY588" i="1"/>
  <c r="BB588" i="1"/>
  <c r="BA588" i="1" s="1"/>
  <c r="BC588" i="1"/>
  <c r="AZ588" i="1" s="1"/>
  <c r="AK589" i="1"/>
  <c r="AO589" i="1"/>
  <c r="W589" i="1" s="1"/>
  <c r="AP589" i="1"/>
  <c r="AQ589" i="1"/>
  <c r="AY589" i="1"/>
  <c r="BB589" i="1"/>
  <c r="BA589" i="1" s="1"/>
  <c r="BC589" i="1"/>
  <c r="AZ589" i="1" s="1"/>
  <c r="AK590" i="1"/>
  <c r="AO590" i="1"/>
  <c r="W590" i="1" s="1"/>
  <c r="AP590" i="1"/>
  <c r="AQ590" i="1"/>
  <c r="AY590" i="1"/>
  <c r="BB590" i="1"/>
  <c r="BA590" i="1" s="1"/>
  <c r="BC590" i="1"/>
  <c r="AZ590" i="1" s="1"/>
  <c r="AK591" i="1"/>
  <c r="AO591" i="1"/>
  <c r="W591" i="1" s="1"/>
  <c r="AP591" i="1"/>
  <c r="AQ591" i="1"/>
  <c r="AY591" i="1"/>
  <c r="BB591" i="1"/>
  <c r="BA591" i="1" s="1"/>
  <c r="BC591" i="1"/>
  <c r="AZ591" i="1" s="1"/>
  <c r="AK592" i="1"/>
  <c r="AO592" i="1"/>
  <c r="W592" i="1" s="1"/>
  <c r="AP592" i="1"/>
  <c r="AQ592" i="1"/>
  <c r="AY592" i="1"/>
  <c r="BB592" i="1"/>
  <c r="BA592" i="1" s="1"/>
  <c r="BC592" i="1"/>
  <c r="AZ592" i="1" s="1"/>
  <c r="AK593" i="1"/>
  <c r="AO593" i="1"/>
  <c r="W593" i="1" s="1"/>
  <c r="AP593" i="1"/>
  <c r="AQ593" i="1"/>
  <c r="AY593" i="1"/>
  <c r="BB593" i="1"/>
  <c r="BA593" i="1" s="1"/>
  <c r="BC593" i="1"/>
  <c r="AZ593" i="1" s="1"/>
  <c r="AK594" i="1"/>
  <c r="AO594" i="1"/>
  <c r="W594" i="1" s="1"/>
  <c r="AP594" i="1"/>
  <c r="AQ594" i="1"/>
  <c r="AY594" i="1"/>
  <c r="BB594" i="1"/>
  <c r="BA594" i="1" s="1"/>
  <c r="BC594" i="1"/>
  <c r="AZ594" i="1" s="1"/>
  <c r="AK595" i="1"/>
  <c r="AO595" i="1"/>
  <c r="W595" i="1" s="1"/>
  <c r="AP595" i="1"/>
  <c r="AQ595" i="1"/>
  <c r="AY595" i="1"/>
  <c r="BB595" i="1"/>
  <c r="BA595" i="1" s="1"/>
  <c r="BC595" i="1"/>
  <c r="AZ595" i="1" s="1"/>
  <c r="AK596" i="1"/>
  <c r="AO596" i="1"/>
  <c r="W596" i="1" s="1"/>
  <c r="AP596" i="1"/>
  <c r="AQ596" i="1"/>
  <c r="AY596" i="1"/>
  <c r="BB596" i="1"/>
  <c r="BA596" i="1" s="1"/>
  <c r="BC596" i="1"/>
  <c r="AZ596" i="1" s="1"/>
  <c r="AK597" i="1"/>
  <c r="AO597" i="1"/>
  <c r="W597" i="1" s="1"/>
  <c r="AP597" i="1"/>
  <c r="AQ597" i="1"/>
  <c r="AY597" i="1"/>
  <c r="BB597" i="1"/>
  <c r="BA597" i="1" s="1"/>
  <c r="BC597" i="1"/>
  <c r="AZ597" i="1" s="1"/>
  <c r="AK598" i="1"/>
  <c r="AO598" i="1"/>
  <c r="W598" i="1" s="1"/>
  <c r="AP598" i="1"/>
  <c r="AQ598" i="1"/>
  <c r="AY598" i="1"/>
  <c r="BB598" i="1"/>
  <c r="BA598" i="1" s="1"/>
  <c r="BC598" i="1"/>
  <c r="AZ598" i="1" s="1"/>
  <c r="AK599" i="1"/>
  <c r="AO599" i="1"/>
  <c r="W599" i="1" s="1"/>
  <c r="AP599" i="1"/>
  <c r="AQ599" i="1"/>
  <c r="AY599" i="1"/>
  <c r="BB599" i="1"/>
  <c r="BA599" i="1" s="1"/>
  <c r="BC599" i="1"/>
  <c r="AZ599" i="1" s="1"/>
  <c r="AK600" i="1"/>
  <c r="AO600" i="1"/>
  <c r="W600" i="1" s="1"/>
  <c r="AP600" i="1"/>
  <c r="AQ600" i="1"/>
  <c r="AY600" i="1"/>
  <c r="BB600" i="1"/>
  <c r="BA600" i="1" s="1"/>
  <c r="BC600" i="1"/>
  <c r="AZ600" i="1" s="1"/>
  <c r="AK601" i="1"/>
  <c r="AO601" i="1"/>
  <c r="W601" i="1" s="1"/>
  <c r="AP601" i="1"/>
  <c r="AQ601" i="1"/>
  <c r="AY601" i="1"/>
  <c r="BB601" i="1"/>
  <c r="BA601" i="1" s="1"/>
  <c r="BC601" i="1"/>
  <c r="AZ601" i="1" s="1"/>
  <c r="AK602" i="1"/>
  <c r="AO602" i="1"/>
  <c r="W602" i="1" s="1"/>
  <c r="AP602" i="1"/>
  <c r="AQ602" i="1"/>
  <c r="AY602" i="1"/>
  <c r="BB602" i="1"/>
  <c r="BA602" i="1" s="1"/>
  <c r="BC602" i="1"/>
  <c r="AZ602" i="1" s="1"/>
  <c r="AK603" i="1"/>
  <c r="AO603" i="1"/>
  <c r="W603" i="1" s="1"/>
  <c r="AP603" i="1"/>
  <c r="AQ603" i="1"/>
  <c r="AY603" i="1"/>
  <c r="BB603" i="1"/>
  <c r="BA603" i="1" s="1"/>
  <c r="BC603" i="1"/>
  <c r="AZ603" i="1" s="1"/>
  <c r="AK604" i="1"/>
  <c r="AO604" i="1"/>
  <c r="W604" i="1" s="1"/>
  <c r="AP604" i="1"/>
  <c r="AQ604" i="1"/>
  <c r="AY604" i="1"/>
  <c r="BB604" i="1"/>
  <c r="BA604" i="1" s="1"/>
  <c r="BC604" i="1"/>
  <c r="AZ604" i="1" s="1"/>
  <c r="AK605" i="1"/>
  <c r="AO605" i="1"/>
  <c r="W605" i="1" s="1"/>
  <c r="AP605" i="1"/>
  <c r="AQ605" i="1"/>
  <c r="AY605" i="1"/>
  <c r="BB605" i="1"/>
  <c r="BA605" i="1" s="1"/>
  <c r="BC605" i="1"/>
  <c r="AZ605" i="1" s="1"/>
  <c r="AK606" i="1"/>
  <c r="AO606" i="1"/>
  <c r="W606" i="1" s="1"/>
  <c r="AP606" i="1"/>
  <c r="AQ606" i="1"/>
  <c r="AY606" i="1"/>
  <c r="BB606" i="1"/>
  <c r="BA606" i="1" s="1"/>
  <c r="BC606" i="1"/>
  <c r="AZ606" i="1" s="1"/>
  <c r="AK607" i="1"/>
  <c r="AO607" i="1"/>
  <c r="W607" i="1" s="1"/>
  <c r="AP607" i="1"/>
  <c r="AQ607" i="1"/>
  <c r="AY607" i="1"/>
  <c r="BB607" i="1"/>
  <c r="BA607" i="1" s="1"/>
  <c r="BC607" i="1"/>
  <c r="AZ607" i="1" s="1"/>
  <c r="AK608" i="1"/>
  <c r="AO608" i="1"/>
  <c r="W608" i="1" s="1"/>
  <c r="AP608" i="1"/>
  <c r="AQ608" i="1"/>
  <c r="AY608" i="1"/>
  <c r="BB608" i="1"/>
  <c r="BA608" i="1" s="1"/>
  <c r="BC608" i="1"/>
  <c r="AZ608" i="1" s="1"/>
  <c r="AK609" i="1"/>
  <c r="AO609" i="1"/>
  <c r="W609" i="1" s="1"/>
  <c r="AP609" i="1"/>
  <c r="AQ609" i="1"/>
  <c r="AY609" i="1"/>
  <c r="BB609" i="1"/>
  <c r="BA609" i="1" s="1"/>
  <c r="BC609" i="1"/>
  <c r="AZ609" i="1" s="1"/>
  <c r="AK610" i="1"/>
  <c r="AO610" i="1"/>
  <c r="W610" i="1" s="1"/>
  <c r="AP610" i="1"/>
  <c r="AQ610" i="1"/>
  <c r="AY610" i="1"/>
  <c r="BB610" i="1"/>
  <c r="BA610" i="1" s="1"/>
  <c r="BC610" i="1"/>
  <c r="AZ610" i="1" s="1"/>
  <c r="AK611" i="1"/>
  <c r="AO611" i="1"/>
  <c r="W611" i="1" s="1"/>
  <c r="AP611" i="1"/>
  <c r="AQ611" i="1"/>
  <c r="AY611" i="1"/>
  <c r="BB611" i="1"/>
  <c r="BA611" i="1" s="1"/>
  <c r="BC611" i="1"/>
  <c r="AZ611" i="1" s="1"/>
  <c r="AK612" i="1"/>
  <c r="AO612" i="1"/>
  <c r="W612" i="1" s="1"/>
  <c r="AP612" i="1"/>
  <c r="AQ612" i="1"/>
  <c r="AY612" i="1"/>
  <c r="BB612" i="1"/>
  <c r="BA612" i="1" s="1"/>
  <c r="BC612" i="1"/>
  <c r="AZ612" i="1" s="1"/>
  <c r="AK613" i="1"/>
  <c r="AO613" i="1"/>
  <c r="W613" i="1" s="1"/>
  <c r="AP613" i="1"/>
  <c r="AQ613" i="1"/>
  <c r="AY613" i="1"/>
  <c r="BB613" i="1"/>
  <c r="BA613" i="1" s="1"/>
  <c r="BC613" i="1"/>
  <c r="AZ613" i="1" s="1"/>
  <c r="AK614" i="1"/>
  <c r="AO614" i="1"/>
  <c r="W614" i="1" s="1"/>
  <c r="AP614" i="1"/>
  <c r="AQ614" i="1"/>
  <c r="AY614" i="1"/>
  <c r="BB614" i="1"/>
  <c r="BA614" i="1" s="1"/>
  <c r="BC614" i="1"/>
  <c r="AZ614" i="1" s="1"/>
  <c r="AK615" i="1"/>
  <c r="AO615" i="1"/>
  <c r="W615" i="1" s="1"/>
  <c r="AP615" i="1"/>
  <c r="AQ615" i="1"/>
  <c r="AY615" i="1"/>
  <c r="BB615" i="1"/>
  <c r="BA615" i="1" s="1"/>
  <c r="BC615" i="1"/>
  <c r="AZ615" i="1" s="1"/>
  <c r="AK616" i="1"/>
  <c r="AO616" i="1"/>
  <c r="W616" i="1" s="1"/>
  <c r="AP616" i="1"/>
  <c r="AQ616" i="1"/>
  <c r="AY616" i="1"/>
  <c r="BB616" i="1"/>
  <c r="BA616" i="1" s="1"/>
  <c r="BC616" i="1"/>
  <c r="AZ616" i="1" s="1"/>
  <c r="AK617" i="1"/>
  <c r="AO617" i="1"/>
  <c r="W617" i="1" s="1"/>
  <c r="AP617" i="1"/>
  <c r="AQ617" i="1"/>
  <c r="AY617" i="1"/>
  <c r="BB617" i="1"/>
  <c r="BA617" i="1" s="1"/>
  <c r="BC617" i="1"/>
  <c r="AZ617" i="1" s="1"/>
  <c r="AK618" i="1"/>
  <c r="AO618" i="1"/>
  <c r="W618" i="1" s="1"/>
  <c r="AP618" i="1"/>
  <c r="AQ618" i="1"/>
  <c r="AY618" i="1"/>
  <c r="BB618" i="1"/>
  <c r="BA618" i="1" s="1"/>
  <c r="BC618" i="1"/>
  <c r="AZ618" i="1" s="1"/>
  <c r="AK619" i="1"/>
  <c r="AO619" i="1"/>
  <c r="W619" i="1" s="1"/>
  <c r="AP619" i="1"/>
  <c r="AQ619" i="1"/>
  <c r="AY619" i="1"/>
  <c r="BB619" i="1"/>
  <c r="BA619" i="1" s="1"/>
  <c r="BC619" i="1"/>
  <c r="AZ619" i="1" s="1"/>
  <c r="AK620" i="1"/>
  <c r="AO620" i="1"/>
  <c r="W620" i="1" s="1"/>
  <c r="AP620" i="1"/>
  <c r="AQ620" i="1"/>
  <c r="AY620" i="1"/>
  <c r="BB620" i="1"/>
  <c r="BA620" i="1" s="1"/>
  <c r="BC620" i="1"/>
  <c r="AZ620" i="1" s="1"/>
  <c r="AK621" i="1"/>
  <c r="AO621" i="1"/>
  <c r="W621" i="1" s="1"/>
  <c r="AP621" i="1"/>
  <c r="AQ621" i="1"/>
  <c r="AY621" i="1"/>
  <c r="BB621" i="1"/>
  <c r="BA621" i="1" s="1"/>
  <c r="BC621" i="1"/>
  <c r="AZ621" i="1" s="1"/>
  <c r="AK622" i="1"/>
  <c r="AO622" i="1"/>
  <c r="W622" i="1" s="1"/>
  <c r="AP622" i="1"/>
  <c r="AQ622" i="1"/>
  <c r="AY622" i="1"/>
  <c r="BB622" i="1"/>
  <c r="BA622" i="1" s="1"/>
  <c r="BC622" i="1"/>
  <c r="AZ622" i="1" s="1"/>
  <c r="AK623" i="1"/>
  <c r="AO623" i="1"/>
  <c r="W623" i="1" s="1"/>
  <c r="AP623" i="1"/>
  <c r="AQ623" i="1"/>
  <c r="AY623" i="1"/>
  <c r="BB623" i="1"/>
  <c r="BA623" i="1" s="1"/>
  <c r="BC623" i="1"/>
  <c r="AZ623" i="1" s="1"/>
  <c r="AK624" i="1"/>
  <c r="AO624" i="1"/>
  <c r="W624" i="1" s="1"/>
  <c r="AP624" i="1"/>
  <c r="AQ624" i="1"/>
  <c r="AY624" i="1"/>
  <c r="BB624" i="1"/>
  <c r="BA624" i="1" s="1"/>
  <c r="BC624" i="1"/>
  <c r="AZ624" i="1" s="1"/>
  <c r="AK625" i="1"/>
  <c r="AO625" i="1"/>
  <c r="W625" i="1" s="1"/>
  <c r="AP625" i="1"/>
  <c r="AQ625" i="1"/>
  <c r="AY625" i="1"/>
  <c r="BB625" i="1"/>
  <c r="BA625" i="1" s="1"/>
  <c r="BC625" i="1"/>
  <c r="AZ625" i="1" s="1"/>
  <c r="AK626" i="1"/>
  <c r="AO626" i="1"/>
  <c r="W626" i="1" s="1"/>
  <c r="AP626" i="1"/>
  <c r="AQ626" i="1"/>
  <c r="AY626" i="1"/>
  <c r="BB626" i="1"/>
  <c r="BA626" i="1" s="1"/>
  <c r="BC626" i="1"/>
  <c r="AZ626" i="1" s="1"/>
  <c r="AK627" i="1"/>
  <c r="AO627" i="1"/>
  <c r="W627" i="1" s="1"/>
  <c r="AP627" i="1"/>
  <c r="AQ627" i="1"/>
  <c r="AY627" i="1"/>
  <c r="BB627" i="1"/>
  <c r="BA627" i="1" s="1"/>
  <c r="BC627" i="1"/>
  <c r="AZ627" i="1" s="1"/>
  <c r="AK628" i="1"/>
  <c r="AO628" i="1"/>
  <c r="W628" i="1" s="1"/>
  <c r="AP628" i="1"/>
  <c r="AQ628" i="1"/>
  <c r="AY628" i="1"/>
  <c r="BB628" i="1"/>
  <c r="BA628" i="1" s="1"/>
  <c r="BC628" i="1"/>
  <c r="AZ628" i="1" s="1"/>
  <c r="AK629" i="1"/>
  <c r="AO629" i="1"/>
  <c r="W629" i="1" s="1"/>
  <c r="AP629" i="1"/>
  <c r="AQ629" i="1"/>
  <c r="AY629" i="1"/>
  <c r="BB629" i="1"/>
  <c r="BA629" i="1" s="1"/>
  <c r="BC629" i="1"/>
  <c r="AZ629" i="1" s="1"/>
  <c r="AK630" i="1"/>
  <c r="AO630" i="1"/>
  <c r="W630" i="1" s="1"/>
  <c r="AP630" i="1"/>
  <c r="AQ630" i="1"/>
  <c r="AY630" i="1"/>
  <c r="BB630" i="1"/>
  <c r="BA630" i="1" s="1"/>
  <c r="BC630" i="1"/>
  <c r="AZ630" i="1" s="1"/>
  <c r="AK631" i="1"/>
  <c r="AO631" i="1"/>
  <c r="W631" i="1" s="1"/>
  <c r="AP631" i="1"/>
  <c r="AQ631" i="1"/>
  <c r="AY631" i="1"/>
  <c r="BB631" i="1"/>
  <c r="BA631" i="1" s="1"/>
  <c r="BC631" i="1"/>
  <c r="AZ631" i="1" s="1"/>
  <c r="AK632" i="1"/>
  <c r="AO632" i="1"/>
  <c r="W632" i="1" s="1"/>
  <c r="AP632" i="1"/>
  <c r="AQ632" i="1"/>
  <c r="AY632" i="1"/>
  <c r="BB632" i="1"/>
  <c r="BA632" i="1" s="1"/>
  <c r="BC632" i="1"/>
  <c r="AZ632" i="1" s="1"/>
  <c r="AK633" i="1"/>
  <c r="AO633" i="1"/>
  <c r="W633" i="1" s="1"/>
  <c r="AP633" i="1"/>
  <c r="AQ633" i="1"/>
  <c r="AY633" i="1"/>
  <c r="BB633" i="1"/>
  <c r="BA633" i="1" s="1"/>
  <c r="BC633" i="1"/>
  <c r="AZ633" i="1" s="1"/>
  <c r="AK634" i="1"/>
  <c r="AO634" i="1"/>
  <c r="W634" i="1" s="1"/>
  <c r="AP634" i="1"/>
  <c r="AQ634" i="1"/>
  <c r="AY634" i="1"/>
  <c r="BB634" i="1"/>
  <c r="BA634" i="1" s="1"/>
  <c r="BC634" i="1"/>
  <c r="AZ634" i="1" s="1"/>
  <c r="AK635" i="1"/>
  <c r="AO635" i="1"/>
  <c r="W635" i="1" s="1"/>
  <c r="AP635" i="1"/>
  <c r="AQ635" i="1"/>
  <c r="AY635" i="1"/>
  <c r="BB635" i="1"/>
  <c r="BA635" i="1" s="1"/>
  <c r="BC635" i="1"/>
  <c r="AZ635" i="1" s="1"/>
  <c r="AK636" i="1"/>
  <c r="AO636" i="1"/>
  <c r="W636" i="1" s="1"/>
  <c r="AP636" i="1"/>
  <c r="AQ636" i="1"/>
  <c r="AY636" i="1"/>
  <c r="BB636" i="1"/>
  <c r="BA636" i="1" s="1"/>
  <c r="BC636" i="1"/>
  <c r="AZ636" i="1" s="1"/>
  <c r="AK637" i="1"/>
  <c r="AO637" i="1"/>
  <c r="W637" i="1" s="1"/>
  <c r="AP637" i="1"/>
  <c r="AQ637" i="1"/>
  <c r="AY637" i="1"/>
  <c r="BB637" i="1"/>
  <c r="BA637" i="1" s="1"/>
  <c r="BC637" i="1"/>
  <c r="AZ637" i="1" s="1"/>
  <c r="AK638" i="1"/>
  <c r="AO638" i="1"/>
  <c r="W638" i="1" s="1"/>
  <c r="AP638" i="1"/>
  <c r="AQ638" i="1"/>
  <c r="AY638" i="1"/>
  <c r="BB638" i="1"/>
  <c r="BA638" i="1" s="1"/>
  <c r="BC638" i="1"/>
  <c r="AZ638" i="1" s="1"/>
  <c r="AK639" i="1"/>
  <c r="AO639" i="1"/>
  <c r="W639" i="1" s="1"/>
  <c r="AP639" i="1"/>
  <c r="AQ639" i="1"/>
  <c r="AY639" i="1"/>
  <c r="BB639" i="1"/>
  <c r="BA639" i="1" s="1"/>
  <c r="BC639" i="1"/>
  <c r="AZ639" i="1" s="1"/>
  <c r="AK640" i="1"/>
  <c r="AO640" i="1"/>
  <c r="W640" i="1" s="1"/>
  <c r="AP640" i="1"/>
  <c r="AQ640" i="1"/>
  <c r="AY640" i="1"/>
  <c r="BB640" i="1"/>
  <c r="BA640" i="1" s="1"/>
  <c r="BC640" i="1"/>
  <c r="AZ640" i="1" s="1"/>
  <c r="AK641" i="1"/>
  <c r="AO641" i="1"/>
  <c r="W641" i="1" s="1"/>
  <c r="AP641" i="1"/>
  <c r="AQ641" i="1"/>
  <c r="AY641" i="1"/>
  <c r="BB641" i="1"/>
  <c r="BA641" i="1" s="1"/>
  <c r="BC641" i="1"/>
  <c r="AZ641" i="1" s="1"/>
  <c r="AK642" i="1"/>
  <c r="AO642" i="1"/>
  <c r="W642" i="1" s="1"/>
  <c r="AP642" i="1"/>
  <c r="AQ642" i="1"/>
  <c r="AY642" i="1"/>
  <c r="BB642" i="1"/>
  <c r="BA642" i="1" s="1"/>
  <c r="BC642" i="1"/>
  <c r="AZ642" i="1" s="1"/>
  <c r="AK643" i="1"/>
  <c r="AO643" i="1"/>
  <c r="W643" i="1" s="1"/>
  <c r="AP643" i="1"/>
  <c r="AQ643" i="1"/>
  <c r="AY643" i="1"/>
  <c r="BB643" i="1"/>
  <c r="BA643" i="1" s="1"/>
  <c r="BC643" i="1"/>
  <c r="AZ643" i="1" s="1"/>
  <c r="AK644" i="1"/>
  <c r="AO644" i="1"/>
  <c r="W644" i="1" s="1"/>
  <c r="AP644" i="1"/>
  <c r="AQ644" i="1"/>
  <c r="AY644" i="1"/>
  <c r="BB644" i="1"/>
  <c r="BA644" i="1" s="1"/>
  <c r="BC644" i="1"/>
  <c r="AZ644" i="1" s="1"/>
  <c r="AK645" i="1"/>
  <c r="AO645" i="1"/>
  <c r="W645" i="1" s="1"/>
  <c r="AP645" i="1"/>
  <c r="AQ645" i="1"/>
  <c r="AY645" i="1"/>
  <c r="BB645" i="1"/>
  <c r="BA645" i="1" s="1"/>
  <c r="BC645" i="1"/>
  <c r="AZ645" i="1" s="1"/>
  <c r="AK646" i="1"/>
  <c r="AO646" i="1"/>
  <c r="W646" i="1" s="1"/>
  <c r="AP646" i="1"/>
  <c r="AQ646" i="1"/>
  <c r="AY646" i="1"/>
  <c r="BB646" i="1"/>
  <c r="BA646" i="1" s="1"/>
  <c r="BC646" i="1"/>
  <c r="AZ646" i="1" s="1"/>
  <c r="AK647" i="1"/>
  <c r="AO647" i="1"/>
  <c r="W647" i="1" s="1"/>
  <c r="AP647" i="1"/>
  <c r="AQ647" i="1"/>
  <c r="AY647" i="1"/>
  <c r="BB647" i="1"/>
  <c r="BA647" i="1" s="1"/>
  <c r="BC647" i="1"/>
  <c r="AZ647" i="1" s="1"/>
  <c r="AK648" i="1"/>
  <c r="AO648" i="1"/>
  <c r="W648" i="1" s="1"/>
  <c r="AP648" i="1"/>
  <c r="AQ648" i="1"/>
  <c r="AY648" i="1"/>
  <c r="BB648" i="1"/>
  <c r="BA648" i="1" s="1"/>
  <c r="BC648" i="1"/>
  <c r="AZ648" i="1" s="1"/>
  <c r="AK649" i="1"/>
  <c r="AO649" i="1"/>
  <c r="W649" i="1" s="1"/>
  <c r="AP649" i="1"/>
  <c r="AQ649" i="1"/>
  <c r="AY649" i="1"/>
  <c r="BB649" i="1"/>
  <c r="BA649" i="1" s="1"/>
  <c r="BC649" i="1"/>
  <c r="AZ649" i="1" s="1"/>
  <c r="AK650" i="1"/>
  <c r="AO650" i="1"/>
  <c r="W650" i="1" s="1"/>
  <c r="AP650" i="1"/>
  <c r="AQ650" i="1"/>
  <c r="AY650" i="1"/>
  <c r="BB650" i="1"/>
  <c r="BA650" i="1" s="1"/>
  <c r="BC650" i="1"/>
  <c r="AZ650" i="1" s="1"/>
  <c r="AK651" i="1"/>
  <c r="AO651" i="1"/>
  <c r="W651" i="1" s="1"/>
  <c r="AP651" i="1"/>
  <c r="AQ651" i="1"/>
  <c r="AY651" i="1"/>
  <c r="BB651" i="1"/>
  <c r="BA651" i="1" s="1"/>
  <c r="BC651" i="1"/>
  <c r="AZ651" i="1" s="1"/>
  <c r="AK652" i="1"/>
  <c r="AO652" i="1"/>
  <c r="W652" i="1" s="1"/>
  <c r="AP652" i="1"/>
  <c r="AQ652" i="1"/>
  <c r="AY652" i="1"/>
  <c r="BB652" i="1"/>
  <c r="BA652" i="1" s="1"/>
  <c r="BC652" i="1"/>
  <c r="AZ652" i="1" s="1"/>
  <c r="AK653" i="1"/>
  <c r="AO653" i="1"/>
  <c r="W653" i="1" s="1"/>
  <c r="AP653" i="1"/>
  <c r="AQ653" i="1"/>
  <c r="AY653" i="1"/>
  <c r="BB653" i="1"/>
  <c r="BA653" i="1" s="1"/>
  <c r="BC653" i="1"/>
  <c r="AZ653" i="1" s="1"/>
  <c r="AK654" i="1"/>
  <c r="AO654" i="1"/>
  <c r="W654" i="1" s="1"/>
  <c r="AP654" i="1"/>
  <c r="AQ654" i="1"/>
  <c r="AY654" i="1"/>
  <c r="BB654" i="1"/>
  <c r="BA654" i="1" s="1"/>
  <c r="BC654" i="1"/>
  <c r="AZ654" i="1" s="1"/>
  <c r="AK655" i="1"/>
  <c r="AO655" i="1"/>
  <c r="W655" i="1" s="1"/>
  <c r="AP655" i="1"/>
  <c r="AQ655" i="1"/>
  <c r="AY655" i="1"/>
  <c r="BB655" i="1"/>
  <c r="BA655" i="1" s="1"/>
  <c r="BC655" i="1"/>
  <c r="AZ655" i="1" s="1"/>
  <c r="AK656" i="1"/>
  <c r="AO656" i="1"/>
  <c r="W656" i="1" s="1"/>
  <c r="AP656" i="1"/>
  <c r="AQ656" i="1"/>
  <c r="AY656" i="1"/>
  <c r="BB656" i="1"/>
  <c r="BA656" i="1" s="1"/>
  <c r="BC656" i="1"/>
  <c r="AZ656" i="1" s="1"/>
  <c r="AK657" i="1"/>
  <c r="AO657" i="1"/>
  <c r="W657" i="1" s="1"/>
  <c r="AP657" i="1"/>
  <c r="AQ657" i="1"/>
  <c r="AY657" i="1"/>
  <c r="BB657" i="1"/>
  <c r="BA657" i="1" s="1"/>
  <c r="BC657" i="1"/>
  <c r="AZ657" i="1" s="1"/>
  <c r="AK658" i="1"/>
  <c r="AO658" i="1"/>
  <c r="W658" i="1" s="1"/>
  <c r="AP658" i="1"/>
  <c r="AQ658" i="1"/>
  <c r="AY658" i="1"/>
  <c r="BB658" i="1"/>
  <c r="BA658" i="1" s="1"/>
  <c r="BC658" i="1"/>
  <c r="AZ658" i="1" s="1"/>
  <c r="AK659" i="1"/>
  <c r="AO659" i="1"/>
  <c r="W659" i="1" s="1"/>
  <c r="AP659" i="1"/>
  <c r="AQ659" i="1"/>
  <c r="AY659" i="1"/>
  <c r="BB659" i="1"/>
  <c r="BA659" i="1" s="1"/>
  <c r="BC659" i="1"/>
  <c r="AZ659" i="1" s="1"/>
  <c r="AK660" i="1"/>
  <c r="AO660" i="1"/>
  <c r="W660" i="1" s="1"/>
  <c r="AP660" i="1"/>
  <c r="AQ660" i="1"/>
  <c r="AY660" i="1"/>
  <c r="BB660" i="1"/>
  <c r="BA660" i="1" s="1"/>
  <c r="BC660" i="1"/>
  <c r="AZ660" i="1" s="1"/>
  <c r="AK661" i="1"/>
  <c r="AO661" i="1"/>
  <c r="W661" i="1" s="1"/>
  <c r="AP661" i="1"/>
  <c r="AQ661" i="1"/>
  <c r="AY661" i="1"/>
  <c r="BB661" i="1"/>
  <c r="BA661" i="1" s="1"/>
  <c r="BC661" i="1"/>
  <c r="AZ661" i="1" s="1"/>
  <c r="AK662" i="1"/>
  <c r="AO662" i="1"/>
  <c r="W662" i="1" s="1"/>
  <c r="AP662" i="1"/>
  <c r="AQ662" i="1"/>
  <c r="AY662" i="1"/>
  <c r="BB662" i="1"/>
  <c r="BA662" i="1" s="1"/>
  <c r="BC662" i="1"/>
  <c r="AZ662" i="1" s="1"/>
  <c r="AK663" i="1"/>
  <c r="AO663" i="1"/>
  <c r="W663" i="1" s="1"/>
  <c r="AP663" i="1"/>
  <c r="AQ663" i="1"/>
  <c r="AY663" i="1"/>
  <c r="BB663" i="1"/>
  <c r="BA663" i="1" s="1"/>
  <c r="BC663" i="1"/>
  <c r="AZ663" i="1" s="1"/>
  <c r="AK664" i="1"/>
  <c r="AO664" i="1"/>
  <c r="W664" i="1" s="1"/>
  <c r="AP664" i="1"/>
  <c r="AQ664" i="1"/>
  <c r="AY664" i="1"/>
  <c r="BB664" i="1"/>
  <c r="BA664" i="1" s="1"/>
  <c r="BC664" i="1"/>
  <c r="AZ664" i="1" s="1"/>
  <c r="AK665" i="1"/>
  <c r="AO665" i="1"/>
  <c r="W665" i="1" s="1"/>
  <c r="AP665" i="1"/>
  <c r="AQ665" i="1"/>
  <c r="AY665" i="1"/>
  <c r="BB665" i="1"/>
  <c r="BA665" i="1" s="1"/>
  <c r="BC665" i="1"/>
  <c r="AZ665" i="1" s="1"/>
  <c r="AK666" i="1"/>
  <c r="AO666" i="1"/>
  <c r="W666" i="1" s="1"/>
  <c r="AP666" i="1"/>
  <c r="AQ666" i="1"/>
  <c r="AY666" i="1"/>
  <c r="BB666" i="1"/>
  <c r="BA666" i="1" s="1"/>
  <c r="BC666" i="1"/>
  <c r="AZ666" i="1" s="1"/>
  <c r="AK667" i="1"/>
  <c r="AO667" i="1"/>
  <c r="W667" i="1" s="1"/>
  <c r="AP667" i="1"/>
  <c r="AQ667" i="1"/>
  <c r="AY667" i="1"/>
  <c r="BB667" i="1"/>
  <c r="BA667" i="1" s="1"/>
  <c r="BC667" i="1"/>
  <c r="AZ667" i="1" s="1"/>
  <c r="AK668" i="1"/>
  <c r="AO668" i="1"/>
  <c r="W668" i="1" s="1"/>
  <c r="AP668" i="1"/>
  <c r="AQ668" i="1"/>
  <c r="AY668" i="1"/>
  <c r="BB668" i="1"/>
  <c r="BA668" i="1" s="1"/>
  <c r="BC668" i="1"/>
  <c r="AZ668" i="1" s="1"/>
  <c r="AK669" i="1"/>
  <c r="AO669" i="1"/>
  <c r="W669" i="1" s="1"/>
  <c r="AP669" i="1"/>
  <c r="AQ669" i="1"/>
  <c r="AY669" i="1"/>
  <c r="BB669" i="1"/>
  <c r="BA669" i="1" s="1"/>
  <c r="BC669" i="1"/>
  <c r="AZ669" i="1" s="1"/>
  <c r="AK670" i="1"/>
  <c r="AO670" i="1"/>
  <c r="W670" i="1" s="1"/>
  <c r="AP670" i="1"/>
  <c r="AQ670" i="1"/>
  <c r="AY670" i="1"/>
  <c r="BB670" i="1"/>
  <c r="BA670" i="1" s="1"/>
  <c r="BC670" i="1"/>
  <c r="AZ670" i="1" s="1"/>
  <c r="AK671" i="1"/>
  <c r="AO671" i="1"/>
  <c r="W671" i="1" s="1"/>
  <c r="AP671" i="1"/>
  <c r="AQ671" i="1"/>
  <c r="AY671" i="1"/>
  <c r="BB671" i="1"/>
  <c r="BA671" i="1" s="1"/>
  <c r="BC671" i="1"/>
  <c r="AZ671" i="1" s="1"/>
  <c r="AK672" i="1"/>
  <c r="AO672" i="1"/>
  <c r="W672" i="1" s="1"/>
  <c r="AP672" i="1"/>
  <c r="AQ672" i="1"/>
  <c r="AY672" i="1"/>
  <c r="BB672" i="1"/>
  <c r="BA672" i="1" s="1"/>
  <c r="BC672" i="1"/>
  <c r="AZ672" i="1" s="1"/>
  <c r="AK673" i="1"/>
  <c r="AO673" i="1"/>
  <c r="W673" i="1" s="1"/>
  <c r="AP673" i="1"/>
  <c r="AQ673" i="1"/>
  <c r="AY673" i="1"/>
  <c r="BB673" i="1"/>
  <c r="BA673" i="1" s="1"/>
  <c r="BC673" i="1"/>
  <c r="AZ673" i="1" s="1"/>
  <c r="AK674" i="1"/>
  <c r="AO674" i="1"/>
  <c r="W674" i="1" s="1"/>
  <c r="AP674" i="1"/>
  <c r="AQ674" i="1"/>
  <c r="AY674" i="1"/>
  <c r="BB674" i="1"/>
  <c r="BA674" i="1" s="1"/>
  <c r="BC674" i="1"/>
  <c r="AZ674" i="1" s="1"/>
  <c r="AK675" i="1"/>
  <c r="AO675" i="1"/>
  <c r="W675" i="1" s="1"/>
  <c r="AP675" i="1"/>
  <c r="AQ675" i="1"/>
  <c r="AY675" i="1"/>
  <c r="BB675" i="1"/>
  <c r="BA675" i="1" s="1"/>
  <c r="BC675" i="1"/>
  <c r="AZ675" i="1" s="1"/>
  <c r="AK676" i="1"/>
  <c r="AO676" i="1"/>
  <c r="W676" i="1" s="1"/>
  <c r="AP676" i="1"/>
  <c r="AQ676" i="1"/>
  <c r="AY676" i="1"/>
  <c r="BB676" i="1"/>
  <c r="BA676" i="1" s="1"/>
  <c r="BC676" i="1"/>
  <c r="AZ676" i="1" s="1"/>
  <c r="AK677" i="1"/>
  <c r="AO677" i="1"/>
  <c r="W677" i="1" s="1"/>
  <c r="AP677" i="1"/>
  <c r="AQ677" i="1"/>
  <c r="AY677" i="1"/>
  <c r="BB677" i="1"/>
  <c r="BA677" i="1" s="1"/>
  <c r="BC677" i="1"/>
  <c r="AZ677" i="1" s="1"/>
  <c r="AK678" i="1"/>
  <c r="AO678" i="1"/>
  <c r="W678" i="1" s="1"/>
  <c r="AP678" i="1"/>
  <c r="AQ678" i="1"/>
  <c r="AY678" i="1"/>
  <c r="BB678" i="1"/>
  <c r="BA678" i="1" s="1"/>
  <c r="BC678" i="1"/>
  <c r="AZ678" i="1" s="1"/>
  <c r="AK679" i="1"/>
  <c r="AO679" i="1"/>
  <c r="W679" i="1" s="1"/>
  <c r="AP679" i="1"/>
  <c r="AQ679" i="1"/>
  <c r="AY679" i="1"/>
  <c r="BB679" i="1"/>
  <c r="BA679" i="1" s="1"/>
  <c r="BC679" i="1"/>
  <c r="AZ679" i="1" s="1"/>
  <c r="AK680" i="1"/>
  <c r="AO680" i="1"/>
  <c r="W680" i="1" s="1"/>
  <c r="AP680" i="1"/>
  <c r="AQ680" i="1"/>
  <c r="AY680" i="1"/>
  <c r="BB680" i="1"/>
  <c r="BA680" i="1" s="1"/>
  <c r="BC680" i="1"/>
  <c r="AZ680" i="1" s="1"/>
  <c r="AK681" i="1"/>
  <c r="AO681" i="1"/>
  <c r="W681" i="1" s="1"/>
  <c r="AP681" i="1"/>
  <c r="AQ681" i="1"/>
  <c r="AY681" i="1"/>
  <c r="BB681" i="1"/>
  <c r="BA681" i="1" s="1"/>
  <c r="BC681" i="1"/>
  <c r="AZ681" i="1" s="1"/>
  <c r="AK682" i="1"/>
  <c r="AO682" i="1"/>
  <c r="W682" i="1" s="1"/>
  <c r="AP682" i="1"/>
  <c r="AQ682" i="1"/>
  <c r="AY682" i="1"/>
  <c r="BB682" i="1"/>
  <c r="BA682" i="1" s="1"/>
  <c r="BC682" i="1"/>
  <c r="AZ682" i="1" s="1"/>
  <c r="AK683" i="1"/>
  <c r="AO683" i="1"/>
  <c r="W683" i="1" s="1"/>
  <c r="AP683" i="1"/>
  <c r="AQ683" i="1"/>
  <c r="AY683" i="1"/>
  <c r="BB683" i="1"/>
  <c r="BA683" i="1" s="1"/>
  <c r="BC683" i="1"/>
  <c r="AZ683" i="1" s="1"/>
  <c r="AK684" i="1"/>
  <c r="AO684" i="1"/>
  <c r="W684" i="1" s="1"/>
  <c r="AP684" i="1"/>
  <c r="AQ684" i="1"/>
  <c r="AY684" i="1"/>
  <c r="BB684" i="1"/>
  <c r="BA684" i="1" s="1"/>
  <c r="BC684" i="1"/>
  <c r="AZ684" i="1" s="1"/>
  <c r="AK685" i="1"/>
  <c r="AO685" i="1"/>
  <c r="W685" i="1" s="1"/>
  <c r="AP685" i="1"/>
  <c r="AQ685" i="1"/>
  <c r="AY685" i="1"/>
  <c r="BB685" i="1"/>
  <c r="BA685" i="1" s="1"/>
  <c r="BC685" i="1"/>
  <c r="AZ685" i="1" s="1"/>
  <c r="AK686" i="1"/>
  <c r="AO686" i="1"/>
  <c r="W686" i="1" s="1"/>
  <c r="AP686" i="1"/>
  <c r="AQ686" i="1"/>
  <c r="AY686" i="1"/>
  <c r="BB686" i="1"/>
  <c r="BA686" i="1" s="1"/>
  <c r="BC686" i="1"/>
  <c r="AZ686" i="1" s="1"/>
  <c r="AK687" i="1"/>
  <c r="AO687" i="1"/>
  <c r="W687" i="1" s="1"/>
  <c r="AP687" i="1"/>
  <c r="AQ687" i="1"/>
  <c r="AY687" i="1"/>
  <c r="BB687" i="1"/>
  <c r="BA687" i="1" s="1"/>
  <c r="BC687" i="1"/>
  <c r="AZ687" i="1" s="1"/>
  <c r="AK688" i="1"/>
  <c r="AO688" i="1"/>
  <c r="W688" i="1" s="1"/>
  <c r="AP688" i="1"/>
  <c r="AQ688" i="1"/>
  <c r="AY688" i="1"/>
  <c r="BB688" i="1"/>
  <c r="BA688" i="1" s="1"/>
  <c r="BC688" i="1"/>
  <c r="AZ688" i="1" s="1"/>
  <c r="AK689" i="1"/>
  <c r="AO689" i="1"/>
  <c r="W689" i="1" s="1"/>
  <c r="AP689" i="1"/>
  <c r="AQ689" i="1"/>
  <c r="AY689" i="1"/>
  <c r="BB689" i="1"/>
  <c r="BA689" i="1" s="1"/>
  <c r="BC689" i="1"/>
  <c r="AZ689" i="1" s="1"/>
  <c r="AK690" i="1"/>
  <c r="AO690" i="1"/>
  <c r="W690" i="1" s="1"/>
  <c r="AP690" i="1"/>
  <c r="AQ690" i="1"/>
  <c r="AY690" i="1"/>
  <c r="BB690" i="1"/>
  <c r="BA690" i="1" s="1"/>
  <c r="BC690" i="1"/>
  <c r="AZ690" i="1" s="1"/>
  <c r="AK691" i="1"/>
  <c r="AO691" i="1"/>
  <c r="W691" i="1" s="1"/>
  <c r="AP691" i="1"/>
  <c r="AQ691" i="1"/>
  <c r="AY691" i="1"/>
  <c r="BB691" i="1"/>
  <c r="BA691" i="1" s="1"/>
  <c r="BC691" i="1"/>
  <c r="AZ691" i="1" s="1"/>
  <c r="AK692" i="1"/>
  <c r="AO692" i="1"/>
  <c r="W692" i="1" s="1"/>
  <c r="AP692" i="1"/>
  <c r="AQ692" i="1"/>
  <c r="AY692" i="1"/>
  <c r="BB692" i="1"/>
  <c r="BA692" i="1" s="1"/>
  <c r="BC692" i="1"/>
  <c r="AZ692" i="1" s="1"/>
  <c r="AK693" i="1"/>
  <c r="AO693" i="1"/>
  <c r="W693" i="1" s="1"/>
  <c r="AP693" i="1"/>
  <c r="AQ693" i="1"/>
  <c r="AY693" i="1"/>
  <c r="BB693" i="1"/>
  <c r="BA693" i="1" s="1"/>
  <c r="BC693" i="1"/>
  <c r="AZ693" i="1" s="1"/>
  <c r="AK694" i="1"/>
  <c r="AO694" i="1"/>
  <c r="W694" i="1" s="1"/>
  <c r="AP694" i="1"/>
  <c r="AQ694" i="1"/>
  <c r="AY694" i="1"/>
  <c r="BB694" i="1"/>
  <c r="BA694" i="1" s="1"/>
  <c r="BC694" i="1"/>
  <c r="AZ694" i="1" s="1"/>
  <c r="AK695" i="1"/>
  <c r="AO695" i="1"/>
  <c r="W695" i="1" s="1"/>
  <c r="AP695" i="1"/>
  <c r="AQ695" i="1"/>
  <c r="AY695" i="1"/>
  <c r="BB695" i="1"/>
  <c r="BA695" i="1" s="1"/>
  <c r="BC695" i="1"/>
  <c r="AZ695" i="1" s="1"/>
  <c r="AK696" i="1"/>
  <c r="AO696" i="1"/>
  <c r="W696" i="1" s="1"/>
  <c r="AP696" i="1"/>
  <c r="AQ696" i="1"/>
  <c r="AY696" i="1"/>
  <c r="BB696" i="1"/>
  <c r="BA696" i="1" s="1"/>
  <c r="BC696" i="1"/>
  <c r="AZ696" i="1" s="1"/>
  <c r="AK697" i="1"/>
  <c r="AO697" i="1"/>
  <c r="W697" i="1" s="1"/>
  <c r="AP697" i="1"/>
  <c r="AQ697" i="1"/>
  <c r="AY697" i="1"/>
  <c r="BB697" i="1"/>
  <c r="BA697" i="1" s="1"/>
  <c r="BC697" i="1"/>
  <c r="AZ697" i="1" s="1"/>
  <c r="AK698" i="1"/>
  <c r="AO698" i="1"/>
  <c r="W698" i="1" s="1"/>
  <c r="AP698" i="1"/>
  <c r="AQ698" i="1"/>
  <c r="AY698" i="1"/>
  <c r="BB698" i="1"/>
  <c r="BA698" i="1" s="1"/>
  <c r="BC698" i="1"/>
  <c r="AZ698" i="1" s="1"/>
  <c r="AK699" i="1"/>
  <c r="AO699" i="1"/>
  <c r="W699" i="1" s="1"/>
  <c r="AP699" i="1"/>
  <c r="AQ699" i="1"/>
  <c r="AY699" i="1"/>
  <c r="BB699" i="1"/>
  <c r="BA699" i="1" s="1"/>
  <c r="BC699" i="1"/>
  <c r="AZ699" i="1" s="1"/>
  <c r="AK700" i="1"/>
  <c r="AO700" i="1"/>
  <c r="W700" i="1" s="1"/>
  <c r="AP700" i="1"/>
  <c r="AQ700" i="1"/>
  <c r="AY700" i="1"/>
  <c r="BB700" i="1"/>
  <c r="BA700" i="1" s="1"/>
  <c r="BC700" i="1"/>
  <c r="AZ700" i="1" s="1"/>
  <c r="AK701" i="1"/>
  <c r="AO701" i="1"/>
  <c r="W701" i="1" s="1"/>
  <c r="AP701" i="1"/>
  <c r="AQ701" i="1"/>
  <c r="AY701" i="1"/>
  <c r="BB701" i="1"/>
  <c r="BA701" i="1" s="1"/>
  <c r="BC701" i="1"/>
  <c r="AZ701" i="1" s="1"/>
  <c r="AK702" i="1"/>
  <c r="AO702" i="1"/>
  <c r="W702" i="1" s="1"/>
  <c r="AP702" i="1"/>
  <c r="AQ702" i="1"/>
  <c r="AY702" i="1"/>
  <c r="BB702" i="1"/>
  <c r="BA702" i="1" s="1"/>
  <c r="BC702" i="1"/>
  <c r="AZ702" i="1" s="1"/>
  <c r="AK703" i="1"/>
  <c r="AO703" i="1"/>
  <c r="W703" i="1" s="1"/>
  <c r="AP703" i="1"/>
  <c r="AQ703" i="1"/>
  <c r="AY703" i="1"/>
  <c r="BB703" i="1"/>
  <c r="BA703" i="1" s="1"/>
  <c r="BC703" i="1"/>
  <c r="AZ703" i="1" s="1"/>
  <c r="AK704" i="1"/>
  <c r="AO704" i="1"/>
  <c r="W704" i="1" s="1"/>
  <c r="AP704" i="1"/>
  <c r="AQ704" i="1"/>
  <c r="AY704" i="1"/>
  <c r="BB704" i="1"/>
  <c r="BA704" i="1" s="1"/>
  <c r="BC704" i="1"/>
  <c r="AZ704" i="1" s="1"/>
  <c r="AK705" i="1"/>
  <c r="AO705" i="1"/>
  <c r="W705" i="1" s="1"/>
  <c r="AP705" i="1"/>
  <c r="AQ705" i="1"/>
  <c r="AY705" i="1"/>
  <c r="BB705" i="1"/>
  <c r="BA705" i="1" s="1"/>
  <c r="BC705" i="1"/>
  <c r="AZ705" i="1" s="1"/>
  <c r="AK706" i="1"/>
  <c r="AO706" i="1"/>
  <c r="W706" i="1" s="1"/>
  <c r="AP706" i="1"/>
  <c r="AQ706" i="1"/>
  <c r="AY706" i="1"/>
  <c r="BB706" i="1"/>
  <c r="BA706" i="1" s="1"/>
  <c r="BC706" i="1"/>
  <c r="AZ706" i="1" s="1"/>
  <c r="AK707" i="1"/>
  <c r="AO707" i="1"/>
  <c r="W707" i="1" s="1"/>
  <c r="AP707" i="1"/>
  <c r="AQ707" i="1"/>
  <c r="AY707" i="1"/>
  <c r="BB707" i="1"/>
  <c r="BA707" i="1" s="1"/>
  <c r="BC707" i="1"/>
  <c r="AZ707" i="1" s="1"/>
  <c r="AK708" i="1"/>
  <c r="AO708" i="1"/>
  <c r="W708" i="1" s="1"/>
  <c r="AP708" i="1"/>
  <c r="AQ708" i="1"/>
  <c r="AY708" i="1"/>
  <c r="BB708" i="1"/>
  <c r="BA708" i="1" s="1"/>
  <c r="BC708" i="1"/>
  <c r="AZ708" i="1" s="1"/>
  <c r="AK709" i="1"/>
  <c r="AO709" i="1"/>
  <c r="W709" i="1" s="1"/>
  <c r="AP709" i="1"/>
  <c r="AQ709" i="1"/>
  <c r="AY709" i="1"/>
  <c r="BB709" i="1"/>
  <c r="BA709" i="1" s="1"/>
  <c r="BC709" i="1"/>
  <c r="AZ709" i="1" s="1"/>
  <c r="AK710" i="1"/>
  <c r="AO710" i="1"/>
  <c r="W710" i="1" s="1"/>
  <c r="AP710" i="1"/>
  <c r="AQ710" i="1"/>
  <c r="AY710" i="1"/>
  <c r="BB710" i="1"/>
  <c r="BA710" i="1" s="1"/>
  <c r="BC710" i="1"/>
  <c r="AZ710" i="1" s="1"/>
  <c r="AK711" i="1"/>
  <c r="AO711" i="1"/>
  <c r="W711" i="1" s="1"/>
  <c r="AP711" i="1"/>
  <c r="AQ711" i="1"/>
  <c r="AY711" i="1"/>
  <c r="BB711" i="1"/>
  <c r="BA711" i="1" s="1"/>
  <c r="BC711" i="1"/>
  <c r="AZ711" i="1" s="1"/>
  <c r="AK712" i="1"/>
  <c r="AO712" i="1"/>
  <c r="W712" i="1" s="1"/>
  <c r="AP712" i="1"/>
  <c r="AQ712" i="1"/>
  <c r="AY712" i="1"/>
  <c r="BB712" i="1"/>
  <c r="BA712" i="1" s="1"/>
  <c r="BC712" i="1"/>
  <c r="AZ712" i="1" s="1"/>
  <c r="AK713" i="1"/>
  <c r="AO713" i="1"/>
  <c r="W713" i="1" s="1"/>
  <c r="AP713" i="1"/>
  <c r="AQ713" i="1"/>
  <c r="AY713" i="1"/>
  <c r="BB713" i="1"/>
  <c r="BA713" i="1" s="1"/>
  <c r="BC713" i="1"/>
  <c r="AZ713" i="1" s="1"/>
  <c r="AK714" i="1"/>
  <c r="AO714" i="1"/>
  <c r="W714" i="1" s="1"/>
  <c r="AP714" i="1"/>
  <c r="AQ714" i="1"/>
  <c r="AY714" i="1"/>
  <c r="BB714" i="1"/>
  <c r="BA714" i="1" s="1"/>
  <c r="BC714" i="1"/>
  <c r="AZ714" i="1" s="1"/>
  <c r="AK715" i="1"/>
  <c r="AO715" i="1"/>
  <c r="W715" i="1" s="1"/>
  <c r="AP715" i="1"/>
  <c r="AQ715" i="1"/>
  <c r="AY715" i="1"/>
  <c r="BB715" i="1"/>
  <c r="BA715" i="1" s="1"/>
  <c r="BC715" i="1"/>
  <c r="AZ715" i="1" s="1"/>
  <c r="AK716" i="1"/>
  <c r="AO716" i="1"/>
  <c r="W716" i="1" s="1"/>
  <c r="AP716" i="1"/>
  <c r="AQ716" i="1"/>
  <c r="AY716" i="1"/>
  <c r="BB716" i="1"/>
  <c r="BA716" i="1" s="1"/>
  <c r="BC716" i="1"/>
  <c r="AZ716" i="1" s="1"/>
  <c r="AK717" i="1"/>
  <c r="AO717" i="1"/>
  <c r="W717" i="1" s="1"/>
  <c r="AP717" i="1"/>
  <c r="AQ717" i="1"/>
  <c r="AY717" i="1"/>
  <c r="BB717" i="1"/>
  <c r="BA717" i="1" s="1"/>
  <c r="BC717" i="1"/>
  <c r="AZ717" i="1" s="1"/>
  <c r="AK718" i="1"/>
  <c r="AO718" i="1"/>
  <c r="W718" i="1" s="1"/>
  <c r="AP718" i="1"/>
  <c r="AQ718" i="1"/>
  <c r="AY718" i="1"/>
  <c r="BB718" i="1"/>
  <c r="BA718" i="1" s="1"/>
  <c r="BC718" i="1"/>
  <c r="AZ718" i="1" s="1"/>
  <c r="AK719" i="1"/>
  <c r="AO719" i="1"/>
  <c r="W719" i="1" s="1"/>
  <c r="AP719" i="1"/>
  <c r="AQ719" i="1"/>
  <c r="AY719" i="1"/>
  <c r="BB719" i="1"/>
  <c r="BA719" i="1" s="1"/>
  <c r="BC719" i="1"/>
  <c r="AZ719" i="1" s="1"/>
  <c r="AK720" i="1"/>
  <c r="AO720" i="1"/>
  <c r="W720" i="1" s="1"/>
  <c r="AP720" i="1"/>
  <c r="AQ720" i="1"/>
  <c r="AY720" i="1"/>
  <c r="BB720" i="1"/>
  <c r="BA720" i="1" s="1"/>
  <c r="BC720" i="1"/>
  <c r="AZ720" i="1" s="1"/>
  <c r="AK721" i="1"/>
  <c r="AO721" i="1"/>
  <c r="W721" i="1" s="1"/>
  <c r="AP721" i="1"/>
  <c r="AQ721" i="1"/>
  <c r="AY721" i="1"/>
  <c r="BB721" i="1"/>
  <c r="BA721" i="1" s="1"/>
  <c r="BC721" i="1"/>
  <c r="AZ721" i="1" s="1"/>
  <c r="AK722" i="1"/>
  <c r="AO722" i="1"/>
  <c r="W722" i="1" s="1"/>
  <c r="AP722" i="1"/>
  <c r="AQ722" i="1"/>
  <c r="AY722" i="1"/>
  <c r="BB722" i="1"/>
  <c r="BA722" i="1" s="1"/>
  <c r="BC722" i="1"/>
  <c r="AZ722" i="1" s="1"/>
  <c r="AK723" i="1"/>
  <c r="AO723" i="1"/>
  <c r="W723" i="1" s="1"/>
  <c r="AP723" i="1"/>
  <c r="AQ723" i="1"/>
  <c r="AY723" i="1"/>
  <c r="BB723" i="1"/>
  <c r="BA723" i="1" s="1"/>
  <c r="BC723" i="1"/>
  <c r="AZ723" i="1" s="1"/>
  <c r="AK724" i="1"/>
  <c r="AO724" i="1"/>
  <c r="W724" i="1" s="1"/>
  <c r="AP724" i="1"/>
  <c r="AQ724" i="1"/>
  <c r="AY724" i="1"/>
  <c r="BB724" i="1"/>
  <c r="BA724" i="1" s="1"/>
  <c r="BC724" i="1"/>
  <c r="AZ724" i="1" s="1"/>
  <c r="AK725" i="1"/>
  <c r="AO725" i="1"/>
  <c r="W725" i="1" s="1"/>
  <c r="AP725" i="1"/>
  <c r="AQ725" i="1"/>
  <c r="AY725" i="1"/>
  <c r="BB725" i="1"/>
  <c r="BA725" i="1" s="1"/>
  <c r="BC725" i="1"/>
  <c r="AZ725" i="1" s="1"/>
  <c r="AK726" i="1"/>
  <c r="AO726" i="1"/>
  <c r="W726" i="1" s="1"/>
  <c r="AP726" i="1"/>
  <c r="AQ726" i="1"/>
  <c r="AY726" i="1"/>
  <c r="BB726" i="1"/>
  <c r="BA726" i="1" s="1"/>
  <c r="BC726" i="1"/>
  <c r="AZ726" i="1" s="1"/>
  <c r="AK727" i="1"/>
  <c r="AO727" i="1"/>
  <c r="W727" i="1" s="1"/>
  <c r="AP727" i="1"/>
  <c r="AQ727" i="1"/>
  <c r="AY727" i="1"/>
  <c r="BB727" i="1"/>
  <c r="BA727" i="1" s="1"/>
  <c r="BC727" i="1"/>
  <c r="AZ727" i="1" s="1"/>
  <c r="AK728" i="1"/>
  <c r="AO728" i="1"/>
  <c r="W728" i="1" s="1"/>
  <c r="AP728" i="1"/>
  <c r="AQ728" i="1"/>
  <c r="AY728" i="1"/>
  <c r="BB728" i="1"/>
  <c r="BA728" i="1" s="1"/>
  <c r="BC728" i="1"/>
  <c r="AZ728" i="1" s="1"/>
  <c r="AK729" i="1"/>
  <c r="AO729" i="1"/>
  <c r="W729" i="1" s="1"/>
  <c r="AP729" i="1"/>
  <c r="AQ729" i="1"/>
  <c r="AY729" i="1"/>
  <c r="BB729" i="1"/>
  <c r="BA729" i="1" s="1"/>
  <c r="BC729" i="1"/>
  <c r="AZ729" i="1" s="1"/>
  <c r="AK730" i="1"/>
  <c r="AO730" i="1"/>
  <c r="W730" i="1" s="1"/>
  <c r="AP730" i="1"/>
  <c r="AQ730" i="1"/>
  <c r="AY730" i="1"/>
  <c r="BB730" i="1"/>
  <c r="BA730" i="1" s="1"/>
  <c r="BC730" i="1"/>
  <c r="AZ730" i="1" s="1"/>
  <c r="AK731" i="1"/>
  <c r="AO731" i="1"/>
  <c r="W731" i="1" s="1"/>
  <c r="AP731" i="1"/>
  <c r="AQ731" i="1"/>
  <c r="AY731" i="1"/>
  <c r="BB731" i="1"/>
  <c r="BA731" i="1" s="1"/>
  <c r="BC731" i="1"/>
  <c r="AZ731" i="1" s="1"/>
  <c r="AK732" i="1"/>
  <c r="AO732" i="1"/>
  <c r="W732" i="1" s="1"/>
  <c r="AP732" i="1"/>
  <c r="AQ732" i="1"/>
  <c r="AY732" i="1"/>
  <c r="BB732" i="1"/>
  <c r="BA732" i="1" s="1"/>
  <c r="BC732" i="1"/>
  <c r="AZ732" i="1" s="1"/>
  <c r="AK733" i="1"/>
  <c r="AO733" i="1"/>
  <c r="W733" i="1" s="1"/>
  <c r="AP733" i="1"/>
  <c r="AQ733" i="1"/>
  <c r="AY733" i="1"/>
  <c r="BB733" i="1"/>
  <c r="BA733" i="1" s="1"/>
  <c r="BC733" i="1"/>
  <c r="AZ733" i="1" s="1"/>
  <c r="AK734" i="1"/>
  <c r="AO734" i="1"/>
  <c r="W734" i="1" s="1"/>
  <c r="AP734" i="1"/>
  <c r="AQ734" i="1"/>
  <c r="AY734" i="1"/>
  <c r="BB734" i="1"/>
  <c r="BA734" i="1" s="1"/>
  <c r="BC734" i="1"/>
  <c r="AZ734" i="1" s="1"/>
  <c r="AK735" i="1"/>
  <c r="AO735" i="1"/>
  <c r="W735" i="1" s="1"/>
  <c r="AP735" i="1"/>
  <c r="AQ735" i="1"/>
  <c r="AY735" i="1"/>
  <c r="BB735" i="1"/>
  <c r="BA735" i="1" s="1"/>
  <c r="BC735" i="1"/>
  <c r="AZ735" i="1" s="1"/>
  <c r="AK736" i="1"/>
  <c r="AO736" i="1"/>
  <c r="W736" i="1" s="1"/>
  <c r="AP736" i="1"/>
  <c r="AQ736" i="1"/>
  <c r="AY736" i="1"/>
  <c r="BB736" i="1"/>
  <c r="BA736" i="1" s="1"/>
  <c r="BC736" i="1"/>
  <c r="AZ736" i="1" s="1"/>
  <c r="AK737" i="1"/>
  <c r="AO737" i="1"/>
  <c r="W737" i="1" s="1"/>
  <c r="AP737" i="1"/>
  <c r="AQ737" i="1"/>
  <c r="AY737" i="1"/>
  <c r="BB737" i="1"/>
  <c r="BA737" i="1" s="1"/>
  <c r="BC737" i="1"/>
  <c r="AZ737" i="1" s="1"/>
  <c r="AK738" i="1"/>
  <c r="AO738" i="1"/>
  <c r="W738" i="1" s="1"/>
  <c r="AP738" i="1"/>
  <c r="AQ738" i="1"/>
  <c r="AY738" i="1"/>
  <c r="BB738" i="1"/>
  <c r="BA738" i="1" s="1"/>
  <c r="BC738" i="1"/>
  <c r="AZ738" i="1" s="1"/>
  <c r="AK739" i="1"/>
  <c r="AO739" i="1"/>
  <c r="W739" i="1" s="1"/>
  <c r="AP739" i="1"/>
  <c r="AQ739" i="1"/>
  <c r="AY739" i="1"/>
  <c r="BB739" i="1"/>
  <c r="BA739" i="1" s="1"/>
  <c r="BC739" i="1"/>
  <c r="AZ739" i="1" s="1"/>
  <c r="AK740" i="1"/>
  <c r="AO740" i="1"/>
  <c r="W740" i="1" s="1"/>
  <c r="AP740" i="1"/>
  <c r="AQ740" i="1"/>
  <c r="AY740" i="1"/>
  <c r="BB740" i="1"/>
  <c r="BA740" i="1" s="1"/>
  <c r="BC740" i="1"/>
  <c r="AZ740" i="1" s="1"/>
  <c r="AK741" i="1"/>
  <c r="AO741" i="1"/>
  <c r="W741" i="1" s="1"/>
  <c r="AP741" i="1"/>
  <c r="AQ741" i="1"/>
  <c r="AY741" i="1"/>
  <c r="BB741" i="1"/>
  <c r="BA741" i="1" s="1"/>
  <c r="BC741" i="1"/>
  <c r="AZ741" i="1" s="1"/>
  <c r="AK742" i="1"/>
  <c r="AO742" i="1"/>
  <c r="W742" i="1" s="1"/>
  <c r="AP742" i="1"/>
  <c r="AQ742" i="1"/>
  <c r="AY742" i="1"/>
  <c r="BB742" i="1"/>
  <c r="BA742" i="1" s="1"/>
  <c r="BC742" i="1"/>
  <c r="AZ742" i="1" s="1"/>
  <c r="AK743" i="1"/>
  <c r="AO743" i="1"/>
  <c r="W743" i="1" s="1"/>
  <c r="AP743" i="1"/>
  <c r="AQ743" i="1"/>
  <c r="AY743" i="1"/>
  <c r="BB743" i="1"/>
  <c r="BA743" i="1" s="1"/>
  <c r="BC743" i="1"/>
  <c r="AZ743" i="1" s="1"/>
  <c r="AK744" i="1"/>
  <c r="AO744" i="1"/>
  <c r="W744" i="1" s="1"/>
  <c r="AP744" i="1"/>
  <c r="AQ744" i="1"/>
  <c r="AY744" i="1"/>
  <c r="BB744" i="1"/>
  <c r="BA744" i="1" s="1"/>
  <c r="BC744" i="1"/>
  <c r="AZ744" i="1" s="1"/>
  <c r="AK745" i="1"/>
  <c r="AO745" i="1"/>
  <c r="W745" i="1" s="1"/>
  <c r="AP745" i="1"/>
  <c r="AQ745" i="1"/>
  <c r="AY745" i="1"/>
  <c r="BB745" i="1"/>
  <c r="BA745" i="1" s="1"/>
  <c r="BC745" i="1"/>
  <c r="AZ745" i="1" s="1"/>
  <c r="AK746" i="1"/>
  <c r="AO746" i="1"/>
  <c r="W746" i="1" s="1"/>
  <c r="AP746" i="1"/>
  <c r="AQ746" i="1"/>
  <c r="AY746" i="1"/>
  <c r="BB746" i="1"/>
  <c r="BA746" i="1" s="1"/>
  <c r="BC746" i="1"/>
  <c r="AZ746" i="1" s="1"/>
  <c r="AK747" i="1"/>
  <c r="AO747" i="1"/>
  <c r="W747" i="1" s="1"/>
  <c r="AP747" i="1"/>
  <c r="AQ747" i="1"/>
  <c r="AY747" i="1"/>
  <c r="BB747" i="1"/>
  <c r="BA747" i="1" s="1"/>
  <c r="BC747" i="1"/>
  <c r="AZ747" i="1" s="1"/>
  <c r="AK748" i="1"/>
  <c r="AO748" i="1"/>
  <c r="W748" i="1" s="1"/>
  <c r="AP748" i="1"/>
  <c r="AQ748" i="1"/>
  <c r="AY748" i="1"/>
  <c r="BB748" i="1"/>
  <c r="BA748" i="1" s="1"/>
  <c r="BC748" i="1"/>
  <c r="AZ748" i="1" s="1"/>
  <c r="AK749" i="1"/>
  <c r="AO749" i="1"/>
  <c r="W749" i="1" s="1"/>
  <c r="AP749" i="1"/>
  <c r="AQ749" i="1"/>
  <c r="AY749" i="1"/>
  <c r="BB749" i="1"/>
  <c r="BA749" i="1" s="1"/>
  <c r="BC749" i="1"/>
  <c r="AZ749" i="1" s="1"/>
  <c r="AK750" i="1"/>
  <c r="AO750" i="1"/>
  <c r="W750" i="1" s="1"/>
  <c r="AP750" i="1"/>
  <c r="AQ750" i="1"/>
  <c r="AY750" i="1"/>
  <c r="BB750" i="1"/>
  <c r="BA750" i="1" s="1"/>
  <c r="BC750" i="1"/>
  <c r="AZ750" i="1" s="1"/>
  <c r="AK751" i="1"/>
  <c r="AO751" i="1"/>
  <c r="W751" i="1" s="1"/>
  <c r="AP751" i="1"/>
  <c r="AQ751" i="1"/>
  <c r="AY751" i="1"/>
  <c r="BB751" i="1"/>
  <c r="BA751" i="1" s="1"/>
  <c r="BC751" i="1"/>
  <c r="AZ751" i="1" s="1"/>
  <c r="AK752" i="1"/>
  <c r="AO752" i="1"/>
  <c r="W752" i="1" s="1"/>
  <c r="AP752" i="1"/>
  <c r="AQ752" i="1"/>
  <c r="AY752" i="1"/>
  <c r="BB752" i="1"/>
  <c r="BA752" i="1" s="1"/>
  <c r="BC752" i="1"/>
  <c r="AZ752" i="1" s="1"/>
  <c r="AK753" i="1"/>
  <c r="AO753" i="1"/>
  <c r="W753" i="1" s="1"/>
  <c r="AP753" i="1"/>
  <c r="AQ753" i="1"/>
  <c r="AY753" i="1"/>
  <c r="BB753" i="1"/>
  <c r="BA753" i="1" s="1"/>
  <c r="BC753" i="1"/>
  <c r="AZ753" i="1" s="1"/>
  <c r="AK754" i="1"/>
  <c r="AO754" i="1"/>
  <c r="W754" i="1" s="1"/>
  <c r="AP754" i="1"/>
  <c r="AQ754" i="1"/>
  <c r="AY754" i="1"/>
  <c r="BB754" i="1"/>
  <c r="BA754" i="1" s="1"/>
  <c r="BC754" i="1"/>
  <c r="AZ754" i="1" s="1"/>
  <c r="AK755" i="1"/>
  <c r="AO755" i="1"/>
  <c r="W755" i="1" s="1"/>
  <c r="AP755" i="1"/>
  <c r="AQ755" i="1"/>
  <c r="AY755" i="1"/>
  <c r="BB755" i="1"/>
  <c r="BA755" i="1" s="1"/>
  <c r="BC755" i="1"/>
  <c r="AZ755" i="1" s="1"/>
  <c r="AK756" i="1"/>
  <c r="AO756" i="1"/>
  <c r="W756" i="1" s="1"/>
  <c r="AP756" i="1"/>
  <c r="AQ756" i="1"/>
  <c r="AY756" i="1"/>
  <c r="BB756" i="1"/>
  <c r="BA756" i="1" s="1"/>
  <c r="BC756" i="1"/>
  <c r="AZ756" i="1" s="1"/>
  <c r="AK757" i="1"/>
  <c r="AO757" i="1"/>
  <c r="W757" i="1" s="1"/>
  <c r="AP757" i="1"/>
  <c r="AQ757" i="1"/>
  <c r="AY757" i="1"/>
  <c r="BB757" i="1"/>
  <c r="BA757" i="1" s="1"/>
  <c r="BC757" i="1"/>
  <c r="AZ757" i="1" s="1"/>
  <c r="AK758" i="1"/>
  <c r="AO758" i="1"/>
  <c r="W758" i="1" s="1"/>
  <c r="AP758" i="1"/>
  <c r="AQ758" i="1"/>
  <c r="AY758" i="1"/>
  <c r="BB758" i="1"/>
  <c r="BA758" i="1" s="1"/>
  <c r="BC758" i="1"/>
  <c r="AZ758" i="1" s="1"/>
  <c r="AK759" i="1"/>
  <c r="AO759" i="1"/>
  <c r="W759" i="1" s="1"/>
  <c r="AP759" i="1"/>
  <c r="AQ759" i="1"/>
  <c r="AY759" i="1"/>
  <c r="BB759" i="1"/>
  <c r="BA759" i="1" s="1"/>
  <c r="BC759" i="1"/>
  <c r="AZ759" i="1" s="1"/>
  <c r="AK760" i="1"/>
  <c r="AO760" i="1"/>
  <c r="W760" i="1" s="1"/>
  <c r="AP760" i="1"/>
  <c r="AQ760" i="1"/>
  <c r="AY760" i="1"/>
  <c r="BB760" i="1"/>
  <c r="BA760" i="1" s="1"/>
  <c r="BC760" i="1"/>
  <c r="AZ760" i="1" s="1"/>
  <c r="AK761" i="1"/>
  <c r="AO761" i="1"/>
  <c r="W761" i="1" s="1"/>
  <c r="AP761" i="1"/>
  <c r="AQ761" i="1"/>
  <c r="AY761" i="1"/>
  <c r="BB761" i="1"/>
  <c r="BA761" i="1" s="1"/>
  <c r="BC761" i="1"/>
  <c r="AZ761" i="1" s="1"/>
  <c r="AK762" i="1"/>
  <c r="AO762" i="1"/>
  <c r="W762" i="1" s="1"/>
  <c r="AP762" i="1"/>
  <c r="AQ762" i="1"/>
  <c r="AY762" i="1"/>
  <c r="BB762" i="1"/>
  <c r="BA762" i="1" s="1"/>
  <c r="BC762" i="1"/>
  <c r="AZ762" i="1" s="1"/>
  <c r="AK763" i="1"/>
  <c r="AO763" i="1"/>
  <c r="W763" i="1" s="1"/>
  <c r="AP763" i="1"/>
  <c r="AQ763" i="1"/>
  <c r="AY763" i="1"/>
  <c r="BB763" i="1"/>
  <c r="BA763" i="1" s="1"/>
  <c r="BC763" i="1"/>
  <c r="AZ763" i="1" s="1"/>
  <c r="AK764" i="1"/>
  <c r="AO764" i="1"/>
  <c r="W764" i="1" s="1"/>
  <c r="AP764" i="1"/>
  <c r="AQ764" i="1"/>
  <c r="AY764" i="1"/>
  <c r="BB764" i="1"/>
  <c r="BA764" i="1" s="1"/>
  <c r="BC764" i="1"/>
  <c r="AZ764" i="1" s="1"/>
  <c r="AK765" i="1"/>
  <c r="AO765" i="1"/>
  <c r="W765" i="1" s="1"/>
  <c r="AP765" i="1"/>
  <c r="AQ765" i="1"/>
  <c r="AY765" i="1"/>
  <c r="BB765" i="1"/>
  <c r="BA765" i="1" s="1"/>
  <c r="BC765" i="1"/>
  <c r="AZ765" i="1" s="1"/>
  <c r="AK766" i="1"/>
  <c r="AO766" i="1"/>
  <c r="W766" i="1" s="1"/>
  <c r="AP766" i="1"/>
  <c r="AQ766" i="1"/>
  <c r="AY766" i="1"/>
  <c r="BB766" i="1"/>
  <c r="BA766" i="1" s="1"/>
  <c r="BC766" i="1"/>
  <c r="AZ766" i="1" s="1"/>
  <c r="AK767" i="1"/>
  <c r="AO767" i="1"/>
  <c r="W767" i="1" s="1"/>
  <c r="AP767" i="1"/>
  <c r="AQ767" i="1"/>
  <c r="AY767" i="1"/>
  <c r="BB767" i="1"/>
  <c r="BA767" i="1" s="1"/>
  <c r="BC767" i="1"/>
  <c r="AZ767" i="1" s="1"/>
  <c r="AK768" i="1"/>
  <c r="AO768" i="1"/>
  <c r="W768" i="1" s="1"/>
  <c r="AP768" i="1"/>
  <c r="AQ768" i="1"/>
  <c r="AY768" i="1"/>
  <c r="BB768" i="1"/>
  <c r="BA768" i="1" s="1"/>
  <c r="BC768" i="1"/>
  <c r="AZ768" i="1" s="1"/>
  <c r="AK769" i="1"/>
  <c r="AO769" i="1"/>
  <c r="W769" i="1" s="1"/>
  <c r="AP769" i="1"/>
  <c r="AQ769" i="1"/>
  <c r="AY769" i="1"/>
  <c r="BB769" i="1"/>
  <c r="BA769" i="1" s="1"/>
  <c r="BC769" i="1"/>
  <c r="AZ769" i="1" s="1"/>
  <c r="AK770" i="1"/>
  <c r="AO770" i="1"/>
  <c r="W770" i="1" s="1"/>
  <c r="AP770" i="1"/>
  <c r="AQ770" i="1"/>
  <c r="AY770" i="1"/>
  <c r="BB770" i="1"/>
  <c r="BA770" i="1" s="1"/>
  <c r="BC770" i="1"/>
  <c r="AZ770" i="1" s="1"/>
  <c r="AK771" i="1"/>
  <c r="AO771" i="1"/>
  <c r="W771" i="1" s="1"/>
  <c r="AP771" i="1"/>
  <c r="AQ771" i="1"/>
  <c r="AY771" i="1"/>
  <c r="BB771" i="1"/>
  <c r="BA771" i="1" s="1"/>
  <c r="BC771" i="1"/>
  <c r="AZ771" i="1" s="1"/>
  <c r="AK772" i="1"/>
  <c r="AO772" i="1"/>
  <c r="W772" i="1" s="1"/>
  <c r="AP772" i="1"/>
  <c r="AQ772" i="1"/>
  <c r="AY772" i="1"/>
  <c r="BB772" i="1"/>
  <c r="BA772" i="1" s="1"/>
  <c r="BC772" i="1"/>
  <c r="AZ772" i="1" s="1"/>
  <c r="AK773" i="1"/>
  <c r="AO773" i="1"/>
  <c r="W773" i="1" s="1"/>
  <c r="AP773" i="1"/>
  <c r="AQ773" i="1"/>
  <c r="AY773" i="1"/>
  <c r="BB773" i="1"/>
  <c r="BA773" i="1" s="1"/>
  <c r="BC773" i="1"/>
  <c r="AZ773" i="1" s="1"/>
  <c r="AK774" i="1"/>
  <c r="AO774" i="1"/>
  <c r="W774" i="1" s="1"/>
  <c r="AP774" i="1"/>
  <c r="AQ774" i="1"/>
  <c r="AY774" i="1"/>
  <c r="BB774" i="1"/>
  <c r="BA774" i="1" s="1"/>
  <c r="BC774" i="1"/>
  <c r="AZ774" i="1" s="1"/>
  <c r="AK775" i="1"/>
  <c r="AO775" i="1"/>
  <c r="W775" i="1" s="1"/>
  <c r="AP775" i="1"/>
  <c r="AQ775" i="1"/>
  <c r="AY775" i="1"/>
  <c r="BB775" i="1"/>
  <c r="BA775" i="1" s="1"/>
  <c r="BC775" i="1"/>
  <c r="AZ775" i="1" s="1"/>
  <c r="AK776" i="1"/>
  <c r="AO776" i="1"/>
  <c r="W776" i="1" s="1"/>
  <c r="AP776" i="1"/>
  <c r="AQ776" i="1"/>
  <c r="AY776" i="1"/>
  <c r="BB776" i="1"/>
  <c r="BA776" i="1" s="1"/>
  <c r="BC776" i="1"/>
  <c r="AZ776" i="1" s="1"/>
  <c r="AK777" i="1"/>
  <c r="AO777" i="1"/>
  <c r="W777" i="1" s="1"/>
  <c r="AP777" i="1"/>
  <c r="AQ777" i="1"/>
  <c r="AY777" i="1"/>
  <c r="BB777" i="1"/>
  <c r="BA777" i="1" s="1"/>
  <c r="BC777" i="1"/>
  <c r="AZ777" i="1" s="1"/>
  <c r="AK778" i="1"/>
  <c r="AO778" i="1"/>
  <c r="W778" i="1" s="1"/>
  <c r="AP778" i="1"/>
  <c r="AQ778" i="1"/>
  <c r="AY778" i="1"/>
  <c r="BB778" i="1"/>
  <c r="BA778" i="1" s="1"/>
  <c r="BC778" i="1"/>
  <c r="AZ778" i="1" s="1"/>
  <c r="AK779" i="1"/>
  <c r="AO779" i="1"/>
  <c r="W779" i="1" s="1"/>
  <c r="AP779" i="1"/>
  <c r="AQ779" i="1"/>
  <c r="AY779" i="1"/>
  <c r="BB779" i="1"/>
  <c r="BA779" i="1" s="1"/>
  <c r="BC779" i="1"/>
  <c r="AZ779" i="1" s="1"/>
  <c r="AK780" i="1"/>
  <c r="AO780" i="1"/>
  <c r="W780" i="1" s="1"/>
  <c r="AP780" i="1"/>
  <c r="AQ780" i="1"/>
  <c r="AY780" i="1"/>
  <c r="BB780" i="1"/>
  <c r="BA780" i="1" s="1"/>
  <c r="BC780" i="1"/>
  <c r="AZ780" i="1" s="1"/>
  <c r="AK781" i="1"/>
  <c r="AO781" i="1"/>
  <c r="W781" i="1" s="1"/>
  <c r="AP781" i="1"/>
  <c r="AQ781" i="1"/>
  <c r="AY781" i="1"/>
  <c r="BB781" i="1"/>
  <c r="BA781" i="1" s="1"/>
  <c r="BC781" i="1"/>
  <c r="AZ781" i="1" s="1"/>
  <c r="AK782" i="1"/>
  <c r="AO782" i="1"/>
  <c r="W782" i="1" s="1"/>
  <c r="AP782" i="1"/>
  <c r="AQ782" i="1"/>
  <c r="AY782" i="1"/>
  <c r="BB782" i="1"/>
  <c r="BA782" i="1" s="1"/>
  <c r="BC782" i="1"/>
  <c r="AZ782" i="1" s="1"/>
  <c r="AK783" i="1"/>
  <c r="AO783" i="1"/>
  <c r="W783" i="1" s="1"/>
  <c r="AP783" i="1"/>
  <c r="AQ783" i="1"/>
  <c r="AY783" i="1"/>
  <c r="BB783" i="1"/>
  <c r="BA783" i="1" s="1"/>
  <c r="BC783" i="1"/>
  <c r="AZ783" i="1" s="1"/>
  <c r="AK784" i="1"/>
  <c r="AO784" i="1"/>
  <c r="W784" i="1" s="1"/>
  <c r="AP784" i="1"/>
  <c r="AQ784" i="1"/>
  <c r="AY784" i="1"/>
  <c r="BB784" i="1"/>
  <c r="BA784" i="1" s="1"/>
  <c r="BC784" i="1"/>
  <c r="AZ784" i="1" s="1"/>
  <c r="AK785" i="1"/>
  <c r="AO785" i="1"/>
  <c r="W785" i="1" s="1"/>
  <c r="AP785" i="1"/>
  <c r="AQ785" i="1"/>
  <c r="AY785" i="1"/>
  <c r="BB785" i="1"/>
  <c r="BA785" i="1" s="1"/>
  <c r="BC785" i="1"/>
  <c r="AZ785" i="1" s="1"/>
  <c r="AK786" i="1"/>
  <c r="AO786" i="1"/>
  <c r="W786" i="1" s="1"/>
  <c r="AP786" i="1"/>
  <c r="AQ786" i="1"/>
  <c r="AY786" i="1"/>
  <c r="BB786" i="1"/>
  <c r="BA786" i="1" s="1"/>
  <c r="BC786" i="1"/>
  <c r="AZ786" i="1" s="1"/>
  <c r="AK787" i="1"/>
  <c r="AO787" i="1"/>
  <c r="W787" i="1" s="1"/>
  <c r="AP787" i="1"/>
  <c r="AQ787" i="1"/>
  <c r="AY787" i="1"/>
  <c r="BB787" i="1"/>
  <c r="BA787" i="1" s="1"/>
  <c r="BC787" i="1"/>
  <c r="AZ787" i="1" s="1"/>
  <c r="AK788" i="1"/>
  <c r="AO788" i="1"/>
  <c r="W788" i="1" s="1"/>
  <c r="AP788" i="1"/>
  <c r="AQ788" i="1"/>
  <c r="AY788" i="1"/>
  <c r="BB788" i="1"/>
  <c r="BA788" i="1" s="1"/>
  <c r="BC788" i="1"/>
  <c r="AZ788" i="1" s="1"/>
  <c r="AK789" i="1"/>
  <c r="AO789" i="1"/>
  <c r="W789" i="1" s="1"/>
  <c r="AP789" i="1"/>
  <c r="AQ789" i="1"/>
  <c r="AY789" i="1"/>
  <c r="BB789" i="1"/>
  <c r="BA789" i="1" s="1"/>
  <c r="BC789" i="1"/>
  <c r="AZ789" i="1" s="1"/>
  <c r="AK790" i="1"/>
  <c r="AO790" i="1"/>
  <c r="W790" i="1" s="1"/>
  <c r="AP790" i="1"/>
  <c r="AQ790" i="1"/>
  <c r="AY790" i="1"/>
  <c r="BB790" i="1"/>
  <c r="BA790" i="1" s="1"/>
  <c r="BC790" i="1"/>
  <c r="AZ790" i="1" s="1"/>
  <c r="AK791" i="1"/>
  <c r="AO791" i="1"/>
  <c r="W791" i="1" s="1"/>
  <c r="AP791" i="1"/>
  <c r="AQ791" i="1"/>
  <c r="AY791" i="1"/>
  <c r="BB791" i="1"/>
  <c r="BA791" i="1" s="1"/>
  <c r="BC791" i="1"/>
  <c r="AZ791" i="1" s="1"/>
  <c r="AK792" i="1"/>
  <c r="AO792" i="1"/>
  <c r="W792" i="1" s="1"/>
  <c r="AP792" i="1"/>
  <c r="AQ792" i="1"/>
  <c r="AY792" i="1"/>
  <c r="BB792" i="1"/>
  <c r="BA792" i="1" s="1"/>
  <c r="BC792" i="1"/>
  <c r="AZ792" i="1" s="1"/>
  <c r="AK793" i="1"/>
  <c r="AO793" i="1"/>
  <c r="W793" i="1" s="1"/>
  <c r="AP793" i="1"/>
  <c r="AQ793" i="1"/>
  <c r="AY793" i="1"/>
  <c r="BB793" i="1"/>
  <c r="BA793" i="1" s="1"/>
  <c r="BC793" i="1"/>
  <c r="AZ793" i="1" s="1"/>
  <c r="AK794" i="1"/>
  <c r="AO794" i="1"/>
  <c r="W794" i="1" s="1"/>
  <c r="AP794" i="1"/>
  <c r="AQ794" i="1"/>
  <c r="AY794" i="1"/>
  <c r="BB794" i="1"/>
  <c r="BA794" i="1" s="1"/>
  <c r="BC794" i="1"/>
  <c r="AZ794" i="1" s="1"/>
  <c r="AK795" i="1"/>
  <c r="AO795" i="1"/>
  <c r="W795" i="1" s="1"/>
  <c r="AP795" i="1"/>
  <c r="AQ795" i="1"/>
  <c r="AY795" i="1"/>
  <c r="BB795" i="1"/>
  <c r="BA795" i="1" s="1"/>
  <c r="BC795" i="1"/>
  <c r="AZ795" i="1" s="1"/>
  <c r="AK796" i="1"/>
  <c r="AO796" i="1"/>
  <c r="W796" i="1" s="1"/>
  <c r="AP796" i="1"/>
  <c r="AQ796" i="1"/>
  <c r="AY796" i="1"/>
  <c r="BB796" i="1"/>
  <c r="BA796" i="1" s="1"/>
  <c r="BC796" i="1"/>
  <c r="AZ796" i="1" s="1"/>
  <c r="AK797" i="1"/>
  <c r="AO797" i="1"/>
  <c r="W797" i="1" s="1"/>
  <c r="AP797" i="1"/>
  <c r="AQ797" i="1"/>
  <c r="AY797" i="1"/>
  <c r="BB797" i="1"/>
  <c r="BA797" i="1" s="1"/>
  <c r="BC797" i="1"/>
  <c r="AZ797" i="1" s="1"/>
  <c r="AK798" i="1"/>
  <c r="AO798" i="1"/>
  <c r="W798" i="1" s="1"/>
  <c r="AP798" i="1"/>
  <c r="AQ798" i="1"/>
  <c r="AY798" i="1"/>
  <c r="BB798" i="1"/>
  <c r="BA798" i="1" s="1"/>
  <c r="BC798" i="1"/>
  <c r="AZ798" i="1" s="1"/>
  <c r="AK799" i="1"/>
  <c r="AO799" i="1"/>
  <c r="W799" i="1" s="1"/>
  <c r="AP799" i="1"/>
  <c r="AQ799" i="1"/>
  <c r="AY799" i="1"/>
  <c r="BB799" i="1"/>
  <c r="BA799" i="1" s="1"/>
  <c r="BC799" i="1"/>
  <c r="AZ799" i="1" s="1"/>
  <c r="AK800" i="1"/>
  <c r="AO800" i="1"/>
  <c r="W800" i="1" s="1"/>
  <c r="AP800" i="1"/>
  <c r="AQ800" i="1"/>
  <c r="AY800" i="1"/>
  <c r="BB800" i="1"/>
  <c r="BA800" i="1" s="1"/>
  <c r="BC800" i="1"/>
  <c r="AZ800" i="1" s="1"/>
  <c r="AK801" i="1"/>
  <c r="AO801" i="1"/>
  <c r="W801" i="1" s="1"/>
  <c r="AP801" i="1"/>
  <c r="AQ801" i="1"/>
  <c r="AY801" i="1"/>
  <c r="BB801" i="1"/>
  <c r="BA801" i="1" s="1"/>
  <c r="BC801" i="1"/>
  <c r="AZ801" i="1" s="1"/>
  <c r="AK802" i="1"/>
  <c r="AO802" i="1"/>
  <c r="W802" i="1" s="1"/>
  <c r="AP802" i="1"/>
  <c r="AQ802" i="1"/>
  <c r="AY802" i="1"/>
  <c r="BB802" i="1"/>
  <c r="BA802" i="1" s="1"/>
  <c r="BC802" i="1"/>
  <c r="AZ802" i="1" s="1"/>
  <c r="AK803" i="1"/>
  <c r="AO803" i="1"/>
  <c r="W803" i="1" s="1"/>
  <c r="AP803" i="1"/>
  <c r="AQ803" i="1"/>
  <c r="AY803" i="1"/>
  <c r="BB803" i="1"/>
  <c r="BA803" i="1" s="1"/>
  <c r="BC803" i="1"/>
  <c r="AZ803" i="1" s="1"/>
  <c r="AK804" i="1"/>
  <c r="AO804" i="1"/>
  <c r="W804" i="1" s="1"/>
  <c r="AP804" i="1"/>
  <c r="AQ804" i="1"/>
  <c r="AY804" i="1"/>
  <c r="BB804" i="1"/>
  <c r="BA804" i="1" s="1"/>
  <c r="BC804" i="1"/>
  <c r="AZ804" i="1" s="1"/>
  <c r="AK805" i="1"/>
  <c r="AO805" i="1"/>
  <c r="W805" i="1" s="1"/>
  <c r="AP805" i="1"/>
  <c r="AQ805" i="1"/>
  <c r="AY805" i="1"/>
  <c r="BB805" i="1"/>
  <c r="BA805" i="1" s="1"/>
  <c r="BC805" i="1"/>
  <c r="AZ805" i="1" s="1"/>
  <c r="AK806" i="1"/>
  <c r="AO806" i="1"/>
  <c r="W806" i="1" s="1"/>
  <c r="AP806" i="1"/>
  <c r="AQ806" i="1"/>
  <c r="AY806" i="1"/>
  <c r="BB806" i="1"/>
  <c r="BA806" i="1" s="1"/>
  <c r="BC806" i="1"/>
  <c r="AZ806" i="1" s="1"/>
  <c r="AK807" i="1"/>
  <c r="AO807" i="1"/>
  <c r="W807" i="1" s="1"/>
  <c r="AP807" i="1"/>
  <c r="AQ807" i="1"/>
  <c r="AY807" i="1"/>
  <c r="BB807" i="1"/>
  <c r="BA807" i="1" s="1"/>
  <c r="BC807" i="1"/>
  <c r="AZ807" i="1" s="1"/>
  <c r="AK808" i="1"/>
  <c r="AO808" i="1"/>
  <c r="W808" i="1" s="1"/>
  <c r="AP808" i="1"/>
  <c r="AQ808" i="1"/>
  <c r="AY808" i="1"/>
  <c r="BB808" i="1"/>
  <c r="BA808" i="1" s="1"/>
  <c r="BC808" i="1"/>
  <c r="AZ808" i="1" s="1"/>
  <c r="AK809" i="1"/>
  <c r="AO809" i="1"/>
  <c r="W809" i="1" s="1"/>
  <c r="AP809" i="1"/>
  <c r="AQ809" i="1"/>
  <c r="AY809" i="1"/>
  <c r="BB809" i="1"/>
  <c r="BA809" i="1" s="1"/>
  <c r="BC809" i="1"/>
  <c r="AZ809" i="1" s="1"/>
  <c r="AK810" i="1"/>
  <c r="AO810" i="1"/>
  <c r="W810" i="1" s="1"/>
  <c r="AP810" i="1"/>
  <c r="AQ810" i="1"/>
  <c r="AY810" i="1"/>
  <c r="BB810" i="1"/>
  <c r="BA810" i="1" s="1"/>
  <c r="BC810" i="1"/>
  <c r="AZ810" i="1" s="1"/>
  <c r="AK811" i="1"/>
  <c r="AO811" i="1"/>
  <c r="W811" i="1" s="1"/>
  <c r="AP811" i="1"/>
  <c r="AQ811" i="1"/>
  <c r="AY811" i="1"/>
  <c r="BB811" i="1"/>
  <c r="BA811" i="1" s="1"/>
  <c r="BC811" i="1"/>
  <c r="AZ811" i="1" s="1"/>
  <c r="AK812" i="1"/>
  <c r="AO812" i="1"/>
  <c r="W812" i="1" s="1"/>
  <c r="AP812" i="1"/>
  <c r="AQ812" i="1"/>
  <c r="AY812" i="1"/>
  <c r="BB812" i="1"/>
  <c r="BA812" i="1" s="1"/>
  <c r="BC812" i="1"/>
  <c r="AZ812" i="1" s="1"/>
  <c r="AK813" i="1"/>
  <c r="AO813" i="1"/>
  <c r="W813" i="1" s="1"/>
  <c r="AP813" i="1"/>
  <c r="AQ813" i="1"/>
  <c r="AY813" i="1"/>
  <c r="BB813" i="1"/>
  <c r="BA813" i="1" s="1"/>
  <c r="BC813" i="1"/>
  <c r="AZ813" i="1" s="1"/>
  <c r="AK814" i="1"/>
  <c r="AO814" i="1"/>
  <c r="W814" i="1" s="1"/>
  <c r="AP814" i="1"/>
  <c r="AQ814" i="1"/>
  <c r="AY814" i="1"/>
  <c r="BB814" i="1"/>
  <c r="BA814" i="1" s="1"/>
  <c r="BC814" i="1"/>
  <c r="AZ814" i="1" s="1"/>
  <c r="AK815" i="1"/>
  <c r="AO815" i="1"/>
  <c r="W815" i="1" s="1"/>
  <c r="AP815" i="1"/>
  <c r="AQ815" i="1"/>
  <c r="AY815" i="1"/>
  <c r="BB815" i="1"/>
  <c r="BA815" i="1" s="1"/>
  <c r="BC815" i="1"/>
  <c r="AZ815" i="1" s="1"/>
  <c r="AK816" i="1"/>
  <c r="AO816" i="1"/>
  <c r="W816" i="1" s="1"/>
  <c r="AP816" i="1"/>
  <c r="AQ816" i="1"/>
  <c r="AY816" i="1"/>
  <c r="BB816" i="1"/>
  <c r="BA816" i="1" s="1"/>
  <c r="BC816" i="1"/>
  <c r="AZ816" i="1" s="1"/>
  <c r="AK817" i="1"/>
  <c r="AO817" i="1"/>
  <c r="W817" i="1" s="1"/>
  <c r="AP817" i="1"/>
  <c r="AQ817" i="1"/>
  <c r="AY817" i="1"/>
  <c r="BB817" i="1"/>
  <c r="BA817" i="1" s="1"/>
  <c r="BC817" i="1"/>
  <c r="AZ817" i="1" s="1"/>
  <c r="AK818" i="1"/>
  <c r="AO818" i="1"/>
  <c r="W818" i="1" s="1"/>
  <c r="AP818" i="1"/>
  <c r="AQ818" i="1"/>
  <c r="AY818" i="1"/>
  <c r="BB818" i="1"/>
  <c r="BA818" i="1" s="1"/>
  <c r="BC818" i="1"/>
  <c r="AZ818" i="1" s="1"/>
  <c r="AK819" i="1"/>
  <c r="AO819" i="1"/>
  <c r="W819" i="1" s="1"/>
  <c r="AP819" i="1"/>
  <c r="AQ819" i="1"/>
  <c r="AY819" i="1"/>
  <c r="BB819" i="1"/>
  <c r="BA819" i="1" s="1"/>
  <c r="BC819" i="1"/>
  <c r="AZ819" i="1" s="1"/>
  <c r="AK820" i="1"/>
  <c r="AO820" i="1"/>
  <c r="W820" i="1" s="1"/>
  <c r="AP820" i="1"/>
  <c r="AQ820" i="1"/>
  <c r="AY820" i="1"/>
  <c r="BB820" i="1"/>
  <c r="BA820" i="1" s="1"/>
  <c r="BC820" i="1"/>
  <c r="AZ820" i="1" s="1"/>
  <c r="AK821" i="1"/>
  <c r="AO821" i="1"/>
  <c r="W821" i="1" s="1"/>
  <c r="AP821" i="1"/>
  <c r="AQ821" i="1"/>
  <c r="AY821" i="1"/>
  <c r="BB821" i="1"/>
  <c r="BA821" i="1" s="1"/>
  <c r="BC821" i="1"/>
  <c r="AZ821" i="1" s="1"/>
  <c r="AK822" i="1"/>
  <c r="AO822" i="1"/>
  <c r="W822" i="1" s="1"/>
  <c r="AP822" i="1"/>
  <c r="AQ822" i="1"/>
  <c r="AY822" i="1"/>
  <c r="BB822" i="1"/>
  <c r="BA822" i="1" s="1"/>
  <c r="BC822" i="1"/>
  <c r="AZ822" i="1" s="1"/>
  <c r="AK823" i="1"/>
  <c r="AO823" i="1"/>
  <c r="W823" i="1" s="1"/>
  <c r="AP823" i="1"/>
  <c r="AQ823" i="1"/>
  <c r="AY823" i="1"/>
  <c r="BB823" i="1"/>
  <c r="BA823" i="1" s="1"/>
  <c r="BC823" i="1"/>
  <c r="AZ823" i="1" s="1"/>
  <c r="AK824" i="1"/>
  <c r="AO824" i="1"/>
  <c r="W824" i="1" s="1"/>
  <c r="AP824" i="1"/>
  <c r="AQ824" i="1"/>
  <c r="AY824" i="1"/>
  <c r="BB824" i="1"/>
  <c r="BA824" i="1" s="1"/>
  <c r="BC824" i="1"/>
  <c r="AZ824" i="1" s="1"/>
  <c r="AK825" i="1"/>
  <c r="AO825" i="1"/>
  <c r="W825" i="1" s="1"/>
  <c r="AP825" i="1"/>
  <c r="AQ825" i="1"/>
  <c r="AY825" i="1"/>
  <c r="BB825" i="1"/>
  <c r="BA825" i="1" s="1"/>
  <c r="BC825" i="1"/>
  <c r="AZ825" i="1" s="1"/>
  <c r="AK826" i="1"/>
  <c r="AO826" i="1"/>
  <c r="W826" i="1" s="1"/>
  <c r="AP826" i="1"/>
  <c r="AQ826" i="1"/>
  <c r="AY826" i="1"/>
  <c r="BB826" i="1"/>
  <c r="BA826" i="1" s="1"/>
  <c r="BC826" i="1"/>
  <c r="AZ826" i="1" s="1"/>
  <c r="AK827" i="1"/>
  <c r="AO827" i="1"/>
  <c r="W827" i="1" s="1"/>
  <c r="AP827" i="1"/>
  <c r="AQ827" i="1"/>
  <c r="AY827" i="1"/>
  <c r="BB827" i="1"/>
  <c r="BA827" i="1" s="1"/>
  <c r="BC827" i="1"/>
  <c r="AZ827" i="1" s="1"/>
  <c r="AK828" i="1"/>
  <c r="AO828" i="1"/>
  <c r="W828" i="1" s="1"/>
  <c r="AP828" i="1"/>
  <c r="AQ828" i="1"/>
  <c r="AY828" i="1"/>
  <c r="BB828" i="1"/>
  <c r="BA828" i="1" s="1"/>
  <c r="BC828" i="1"/>
  <c r="AZ828" i="1" s="1"/>
  <c r="AK829" i="1"/>
  <c r="AO829" i="1"/>
  <c r="W829" i="1" s="1"/>
  <c r="AP829" i="1"/>
  <c r="AQ829" i="1"/>
  <c r="AY829" i="1"/>
  <c r="BB829" i="1"/>
  <c r="BA829" i="1" s="1"/>
  <c r="BC829" i="1"/>
  <c r="AZ829" i="1" s="1"/>
  <c r="AK830" i="1"/>
  <c r="AO830" i="1"/>
  <c r="W830" i="1" s="1"/>
  <c r="AP830" i="1"/>
  <c r="AQ830" i="1"/>
  <c r="AY830" i="1"/>
  <c r="BB830" i="1"/>
  <c r="BA830" i="1" s="1"/>
  <c r="BC830" i="1"/>
  <c r="AZ830" i="1" s="1"/>
  <c r="AK831" i="1"/>
  <c r="AO831" i="1"/>
  <c r="W831" i="1" s="1"/>
  <c r="AP831" i="1"/>
  <c r="AQ831" i="1"/>
  <c r="AY831" i="1"/>
  <c r="BB831" i="1"/>
  <c r="BA831" i="1" s="1"/>
  <c r="BC831" i="1"/>
  <c r="AZ831" i="1" s="1"/>
  <c r="AK832" i="1"/>
  <c r="AO832" i="1"/>
  <c r="W832" i="1" s="1"/>
  <c r="AP832" i="1"/>
  <c r="AQ832" i="1"/>
  <c r="AY832" i="1"/>
  <c r="BB832" i="1"/>
  <c r="BA832" i="1" s="1"/>
  <c r="BC832" i="1"/>
  <c r="AZ832" i="1" s="1"/>
  <c r="AK833" i="1"/>
  <c r="AO833" i="1"/>
  <c r="W833" i="1" s="1"/>
  <c r="AP833" i="1"/>
  <c r="AQ833" i="1"/>
  <c r="AY833" i="1"/>
  <c r="BB833" i="1"/>
  <c r="BA833" i="1" s="1"/>
  <c r="BC833" i="1"/>
  <c r="AZ833" i="1" s="1"/>
  <c r="AK834" i="1"/>
  <c r="AO834" i="1"/>
  <c r="W834" i="1" s="1"/>
  <c r="AP834" i="1"/>
  <c r="AQ834" i="1"/>
  <c r="AY834" i="1"/>
  <c r="BB834" i="1"/>
  <c r="BA834" i="1" s="1"/>
  <c r="BC834" i="1"/>
  <c r="AZ834" i="1" s="1"/>
  <c r="AK835" i="1"/>
  <c r="AO835" i="1"/>
  <c r="W835" i="1" s="1"/>
  <c r="AP835" i="1"/>
  <c r="AQ835" i="1"/>
  <c r="AY835" i="1"/>
  <c r="BB835" i="1"/>
  <c r="BA835" i="1" s="1"/>
  <c r="BC835" i="1"/>
  <c r="AZ835" i="1" s="1"/>
  <c r="AK836" i="1"/>
  <c r="AO836" i="1"/>
  <c r="W836" i="1" s="1"/>
  <c r="AP836" i="1"/>
  <c r="AQ836" i="1"/>
  <c r="AY836" i="1"/>
  <c r="BB836" i="1"/>
  <c r="BA836" i="1" s="1"/>
  <c r="BC836" i="1"/>
  <c r="AZ836" i="1" s="1"/>
  <c r="AK837" i="1"/>
  <c r="AO837" i="1"/>
  <c r="W837" i="1" s="1"/>
  <c r="AP837" i="1"/>
  <c r="AQ837" i="1"/>
  <c r="AY837" i="1"/>
  <c r="BB837" i="1"/>
  <c r="BA837" i="1" s="1"/>
  <c r="BC837" i="1"/>
  <c r="AZ837" i="1" s="1"/>
  <c r="AK838" i="1"/>
  <c r="AO838" i="1"/>
  <c r="W838" i="1" s="1"/>
  <c r="AP838" i="1"/>
  <c r="AQ838" i="1"/>
  <c r="AY838" i="1"/>
  <c r="BB838" i="1"/>
  <c r="BA838" i="1" s="1"/>
  <c r="BC838" i="1"/>
  <c r="AZ838" i="1" s="1"/>
  <c r="AK839" i="1"/>
  <c r="AO839" i="1"/>
  <c r="W839" i="1" s="1"/>
  <c r="AP839" i="1"/>
  <c r="AQ839" i="1"/>
  <c r="AY839" i="1"/>
  <c r="BB839" i="1"/>
  <c r="BA839" i="1" s="1"/>
  <c r="BC839" i="1"/>
  <c r="AZ839" i="1" s="1"/>
  <c r="AK840" i="1"/>
  <c r="AO840" i="1"/>
  <c r="W840" i="1" s="1"/>
  <c r="AP840" i="1"/>
  <c r="AQ840" i="1"/>
  <c r="AY840" i="1"/>
  <c r="BB840" i="1"/>
  <c r="BA840" i="1" s="1"/>
  <c r="BC840" i="1"/>
  <c r="AZ840" i="1" s="1"/>
  <c r="AK841" i="1"/>
  <c r="AO841" i="1"/>
  <c r="W841" i="1" s="1"/>
  <c r="AP841" i="1"/>
  <c r="AQ841" i="1"/>
  <c r="AY841" i="1"/>
  <c r="BB841" i="1"/>
  <c r="BA841" i="1" s="1"/>
  <c r="BC841" i="1"/>
  <c r="AZ841" i="1" s="1"/>
  <c r="AK842" i="1"/>
  <c r="AO842" i="1"/>
  <c r="W842" i="1" s="1"/>
  <c r="AP842" i="1"/>
  <c r="AQ842" i="1"/>
  <c r="AY842" i="1"/>
  <c r="BB842" i="1"/>
  <c r="BA842" i="1" s="1"/>
  <c r="BC842" i="1"/>
  <c r="AZ842" i="1" s="1"/>
  <c r="AK843" i="1"/>
  <c r="AO843" i="1"/>
  <c r="W843" i="1" s="1"/>
  <c r="AP843" i="1"/>
  <c r="AQ843" i="1"/>
  <c r="AY843" i="1"/>
  <c r="BB843" i="1"/>
  <c r="BA843" i="1" s="1"/>
  <c r="BC843" i="1"/>
  <c r="AZ843" i="1" s="1"/>
  <c r="AK844" i="1"/>
  <c r="AO844" i="1"/>
  <c r="W844" i="1" s="1"/>
  <c r="AP844" i="1"/>
  <c r="AQ844" i="1"/>
  <c r="AY844" i="1"/>
  <c r="BB844" i="1"/>
  <c r="BA844" i="1" s="1"/>
  <c r="BC844" i="1"/>
  <c r="AZ844" i="1" s="1"/>
  <c r="AK845" i="1"/>
  <c r="AO845" i="1"/>
  <c r="W845" i="1" s="1"/>
  <c r="AP845" i="1"/>
  <c r="AQ845" i="1"/>
  <c r="AY845" i="1"/>
  <c r="BB845" i="1"/>
  <c r="BA845" i="1" s="1"/>
  <c r="BC845" i="1"/>
  <c r="AZ845" i="1" s="1"/>
  <c r="AK846" i="1"/>
  <c r="AO846" i="1"/>
  <c r="W846" i="1" s="1"/>
  <c r="AP846" i="1"/>
  <c r="AQ846" i="1"/>
  <c r="AY846" i="1"/>
  <c r="BB846" i="1"/>
  <c r="BA846" i="1" s="1"/>
  <c r="BC846" i="1"/>
  <c r="AZ846" i="1" s="1"/>
  <c r="AK847" i="1"/>
  <c r="AO847" i="1"/>
  <c r="W847" i="1" s="1"/>
  <c r="AP847" i="1"/>
  <c r="AQ847" i="1"/>
  <c r="AY847" i="1"/>
  <c r="BB847" i="1"/>
  <c r="BA847" i="1" s="1"/>
  <c r="BC847" i="1"/>
  <c r="AZ847" i="1" s="1"/>
  <c r="AK848" i="1"/>
  <c r="AO848" i="1"/>
  <c r="W848" i="1" s="1"/>
  <c r="AP848" i="1"/>
  <c r="AQ848" i="1"/>
  <c r="AY848" i="1"/>
  <c r="BB848" i="1"/>
  <c r="BA848" i="1" s="1"/>
  <c r="BC848" i="1"/>
  <c r="AZ848" i="1" s="1"/>
  <c r="AK849" i="1"/>
  <c r="AO849" i="1"/>
  <c r="W849" i="1" s="1"/>
  <c r="AP849" i="1"/>
  <c r="AQ849" i="1"/>
  <c r="AY849" i="1"/>
  <c r="BB849" i="1"/>
  <c r="BA849" i="1" s="1"/>
  <c r="BC849" i="1"/>
  <c r="AZ849" i="1" s="1"/>
  <c r="AK850" i="1"/>
  <c r="AO850" i="1"/>
  <c r="W850" i="1" s="1"/>
  <c r="AP850" i="1"/>
  <c r="AQ850" i="1"/>
  <c r="AY850" i="1"/>
  <c r="BB850" i="1"/>
  <c r="BA850" i="1" s="1"/>
  <c r="BC850" i="1"/>
  <c r="AZ850" i="1" s="1"/>
  <c r="AK851" i="1"/>
  <c r="AO851" i="1"/>
  <c r="W851" i="1" s="1"/>
  <c r="AP851" i="1"/>
  <c r="AQ851" i="1"/>
  <c r="AY851" i="1"/>
  <c r="BB851" i="1"/>
  <c r="BA851" i="1" s="1"/>
  <c r="BC851" i="1"/>
  <c r="AZ851" i="1" s="1"/>
  <c r="AK852" i="1"/>
  <c r="AO852" i="1"/>
  <c r="W852" i="1" s="1"/>
  <c r="AP852" i="1"/>
  <c r="AQ852" i="1"/>
  <c r="AY852" i="1"/>
  <c r="BB852" i="1"/>
  <c r="BA852" i="1" s="1"/>
  <c r="BC852" i="1"/>
  <c r="AZ852" i="1" s="1"/>
  <c r="AK853" i="1"/>
  <c r="AO853" i="1"/>
  <c r="W853" i="1" s="1"/>
  <c r="AP853" i="1"/>
  <c r="AQ853" i="1"/>
  <c r="AY853" i="1"/>
  <c r="BB853" i="1"/>
  <c r="BA853" i="1" s="1"/>
  <c r="BC853" i="1"/>
  <c r="AZ853" i="1" s="1"/>
  <c r="AK854" i="1"/>
  <c r="AO854" i="1"/>
  <c r="W854" i="1" s="1"/>
  <c r="AP854" i="1"/>
  <c r="AQ854" i="1"/>
  <c r="AY854" i="1"/>
  <c r="BB854" i="1"/>
  <c r="BA854" i="1" s="1"/>
  <c r="BC854" i="1"/>
  <c r="AZ854" i="1" s="1"/>
  <c r="AK855" i="1"/>
  <c r="AO855" i="1"/>
  <c r="W855" i="1" s="1"/>
  <c r="AP855" i="1"/>
  <c r="AQ855" i="1"/>
  <c r="AY855" i="1"/>
  <c r="BB855" i="1"/>
  <c r="BA855" i="1" s="1"/>
  <c r="BC855" i="1"/>
  <c r="AZ855" i="1" s="1"/>
  <c r="AK856" i="1"/>
  <c r="AO856" i="1"/>
  <c r="W856" i="1" s="1"/>
  <c r="AP856" i="1"/>
  <c r="AQ856" i="1"/>
  <c r="AY856" i="1"/>
  <c r="BB856" i="1"/>
  <c r="BA856" i="1" s="1"/>
  <c r="BC856" i="1"/>
  <c r="AZ856" i="1" s="1"/>
  <c r="AK857" i="1"/>
  <c r="AO857" i="1"/>
  <c r="W857" i="1" s="1"/>
  <c r="AP857" i="1"/>
  <c r="AQ857" i="1"/>
  <c r="AY857" i="1"/>
  <c r="BB857" i="1"/>
  <c r="BA857" i="1" s="1"/>
  <c r="BC857" i="1"/>
  <c r="AZ857" i="1" s="1"/>
  <c r="AK858" i="1"/>
  <c r="AO858" i="1"/>
  <c r="W858" i="1" s="1"/>
  <c r="AP858" i="1"/>
  <c r="AQ858" i="1"/>
  <c r="AY858" i="1"/>
  <c r="BB858" i="1"/>
  <c r="BA858" i="1" s="1"/>
  <c r="BC858" i="1"/>
  <c r="AZ858" i="1" s="1"/>
  <c r="AK859" i="1"/>
  <c r="AO859" i="1"/>
  <c r="W859" i="1" s="1"/>
  <c r="AP859" i="1"/>
  <c r="AQ859" i="1"/>
  <c r="AY859" i="1"/>
  <c r="BB859" i="1"/>
  <c r="BA859" i="1" s="1"/>
  <c r="BC859" i="1"/>
  <c r="AZ859" i="1" s="1"/>
  <c r="AK860" i="1"/>
  <c r="AO860" i="1"/>
  <c r="W860" i="1" s="1"/>
  <c r="AP860" i="1"/>
  <c r="AQ860" i="1"/>
  <c r="AY860" i="1"/>
  <c r="BB860" i="1"/>
  <c r="BA860" i="1" s="1"/>
  <c r="BC860" i="1"/>
  <c r="AZ860" i="1" s="1"/>
  <c r="AK861" i="1"/>
  <c r="AO861" i="1"/>
  <c r="W861" i="1" s="1"/>
  <c r="AP861" i="1"/>
  <c r="AQ861" i="1"/>
  <c r="AY861" i="1"/>
  <c r="BB861" i="1"/>
  <c r="BA861" i="1" s="1"/>
  <c r="BC861" i="1"/>
  <c r="AZ861" i="1" s="1"/>
  <c r="AK862" i="1"/>
  <c r="AO862" i="1"/>
  <c r="W862" i="1" s="1"/>
  <c r="AP862" i="1"/>
  <c r="AQ862" i="1"/>
  <c r="AY862" i="1"/>
  <c r="BB862" i="1"/>
  <c r="BA862" i="1" s="1"/>
  <c r="BC862" i="1"/>
  <c r="AZ862" i="1" s="1"/>
  <c r="AK863" i="1"/>
  <c r="AO863" i="1"/>
  <c r="W863" i="1" s="1"/>
  <c r="AP863" i="1"/>
  <c r="AQ863" i="1"/>
  <c r="AY863" i="1"/>
  <c r="BB863" i="1"/>
  <c r="BA863" i="1" s="1"/>
  <c r="BC863" i="1"/>
  <c r="AZ863" i="1" s="1"/>
  <c r="AK864" i="1"/>
  <c r="AO864" i="1"/>
  <c r="AP864" i="1"/>
  <c r="AQ864" i="1"/>
  <c r="AY864" i="1"/>
  <c r="BB864" i="1"/>
  <c r="BA864" i="1" s="1"/>
  <c r="BC864" i="1"/>
  <c r="AZ864" i="1" s="1"/>
  <c r="AK865" i="1"/>
  <c r="AO865" i="1"/>
  <c r="W865" i="1" s="1"/>
  <c r="AP865" i="1"/>
  <c r="AQ865" i="1"/>
  <c r="AY865" i="1"/>
  <c r="BB865" i="1"/>
  <c r="BA865" i="1" s="1"/>
  <c r="BC865" i="1"/>
  <c r="AZ865" i="1" s="1"/>
  <c r="AK866" i="1"/>
  <c r="AO866" i="1"/>
  <c r="W866" i="1" s="1"/>
  <c r="AP866" i="1"/>
  <c r="AQ866" i="1"/>
  <c r="AY866" i="1"/>
  <c r="BB866" i="1"/>
  <c r="BA866" i="1" s="1"/>
  <c r="BC866" i="1"/>
  <c r="AZ866" i="1" s="1"/>
  <c r="AK867" i="1"/>
  <c r="AO867" i="1"/>
  <c r="W867" i="1" s="1"/>
  <c r="AP867" i="1"/>
  <c r="AQ867" i="1"/>
  <c r="AY867" i="1"/>
  <c r="BB867" i="1"/>
  <c r="BA867" i="1" s="1"/>
  <c r="BC867" i="1"/>
  <c r="AZ867" i="1" s="1"/>
  <c r="AK868" i="1"/>
  <c r="AO868" i="1"/>
  <c r="W868" i="1" s="1"/>
  <c r="AP868" i="1"/>
  <c r="AQ868" i="1"/>
  <c r="AY868" i="1"/>
  <c r="BB868" i="1"/>
  <c r="BA868" i="1" s="1"/>
  <c r="BC868" i="1"/>
  <c r="AZ868" i="1" s="1"/>
  <c r="AK869" i="1"/>
  <c r="AO869" i="1"/>
  <c r="W869" i="1" s="1"/>
  <c r="AP869" i="1"/>
  <c r="AQ869" i="1"/>
  <c r="AY869" i="1"/>
  <c r="BB869" i="1"/>
  <c r="BA869" i="1" s="1"/>
  <c r="BC869" i="1"/>
  <c r="AZ869" i="1" s="1"/>
  <c r="AK870" i="1"/>
  <c r="AO870" i="1"/>
  <c r="W870" i="1" s="1"/>
  <c r="AP870" i="1"/>
  <c r="AQ870" i="1"/>
  <c r="AY870" i="1"/>
  <c r="BB870" i="1"/>
  <c r="BA870" i="1" s="1"/>
  <c r="BC870" i="1"/>
  <c r="AZ870" i="1" s="1"/>
  <c r="AK871" i="1"/>
  <c r="AO871" i="1"/>
  <c r="W871" i="1" s="1"/>
  <c r="AP871" i="1"/>
  <c r="AQ871" i="1"/>
  <c r="AY871" i="1"/>
  <c r="BB871" i="1"/>
  <c r="BA871" i="1" s="1"/>
  <c r="BC871" i="1"/>
  <c r="AZ871" i="1" s="1"/>
  <c r="AK872" i="1"/>
  <c r="AO872" i="1"/>
  <c r="W872" i="1" s="1"/>
  <c r="AP872" i="1"/>
  <c r="AQ872" i="1"/>
  <c r="AY872" i="1"/>
  <c r="BB872" i="1"/>
  <c r="BA872" i="1" s="1"/>
  <c r="BC872" i="1"/>
  <c r="AZ872" i="1" s="1"/>
  <c r="AK873" i="1"/>
  <c r="AO873" i="1"/>
  <c r="W873" i="1" s="1"/>
  <c r="AP873" i="1"/>
  <c r="AQ873" i="1"/>
  <c r="AY873" i="1"/>
  <c r="BB873" i="1"/>
  <c r="BA873" i="1" s="1"/>
  <c r="BC873" i="1"/>
  <c r="AZ873" i="1" s="1"/>
  <c r="AK874" i="1"/>
  <c r="AO874" i="1"/>
  <c r="W874" i="1" s="1"/>
  <c r="AP874" i="1"/>
  <c r="AQ874" i="1"/>
  <c r="AY874" i="1"/>
  <c r="BB874" i="1"/>
  <c r="BA874" i="1" s="1"/>
  <c r="BC874" i="1"/>
  <c r="AZ874" i="1" s="1"/>
  <c r="AK875" i="1"/>
  <c r="AO875" i="1"/>
  <c r="W875" i="1" s="1"/>
  <c r="AP875" i="1"/>
  <c r="AQ875" i="1"/>
  <c r="AY875" i="1"/>
  <c r="BB875" i="1"/>
  <c r="BA875" i="1" s="1"/>
  <c r="BC875" i="1"/>
  <c r="AZ875" i="1" s="1"/>
  <c r="AK876" i="1"/>
  <c r="AO876" i="1"/>
  <c r="W876" i="1" s="1"/>
  <c r="AP876" i="1"/>
  <c r="AQ876" i="1"/>
  <c r="AY876" i="1"/>
  <c r="BB876" i="1"/>
  <c r="BA876" i="1" s="1"/>
  <c r="BC876" i="1"/>
  <c r="AZ876" i="1" s="1"/>
  <c r="AK877" i="1"/>
  <c r="AO877" i="1"/>
  <c r="W877" i="1" s="1"/>
  <c r="AP877" i="1"/>
  <c r="AQ877" i="1"/>
  <c r="AY877" i="1"/>
  <c r="BB877" i="1"/>
  <c r="BA877" i="1" s="1"/>
  <c r="BC877" i="1"/>
  <c r="AZ877" i="1" s="1"/>
  <c r="AK878" i="1"/>
  <c r="AO878" i="1"/>
  <c r="W878" i="1" s="1"/>
  <c r="AP878" i="1"/>
  <c r="AQ878" i="1"/>
  <c r="AY878" i="1"/>
  <c r="BB878" i="1"/>
  <c r="BA878" i="1" s="1"/>
  <c r="BC878" i="1"/>
  <c r="AZ878" i="1" s="1"/>
  <c r="AK879" i="1"/>
  <c r="AO879" i="1"/>
  <c r="W879" i="1" s="1"/>
  <c r="AP879" i="1"/>
  <c r="AQ879" i="1"/>
  <c r="AY879" i="1"/>
  <c r="BB879" i="1"/>
  <c r="BA879" i="1" s="1"/>
  <c r="BC879" i="1"/>
  <c r="AZ879" i="1" s="1"/>
  <c r="AK880" i="1"/>
  <c r="AO880" i="1"/>
  <c r="AP880" i="1"/>
  <c r="AQ880" i="1"/>
  <c r="AY880" i="1"/>
  <c r="BB880" i="1"/>
  <c r="BA880" i="1" s="1"/>
  <c r="BC880" i="1"/>
  <c r="AZ880" i="1" s="1"/>
  <c r="AK881" i="1"/>
  <c r="AO881" i="1"/>
  <c r="W881" i="1" s="1"/>
  <c r="AP881" i="1"/>
  <c r="AQ881" i="1"/>
  <c r="AY881" i="1"/>
  <c r="BB881" i="1"/>
  <c r="BA881" i="1" s="1"/>
  <c r="BC881" i="1"/>
  <c r="AZ881" i="1" s="1"/>
  <c r="AK882" i="1"/>
  <c r="AO882" i="1"/>
  <c r="AP882" i="1"/>
  <c r="AQ882" i="1"/>
  <c r="AY882" i="1"/>
  <c r="BB882" i="1"/>
  <c r="BA882" i="1" s="1"/>
  <c r="BC882" i="1"/>
  <c r="AZ882" i="1" s="1"/>
  <c r="AK883" i="1"/>
  <c r="AO883" i="1"/>
  <c r="W883" i="1" s="1"/>
  <c r="AP883" i="1"/>
  <c r="AQ883" i="1"/>
  <c r="AY883" i="1"/>
  <c r="BB883" i="1"/>
  <c r="BA883" i="1" s="1"/>
  <c r="BC883" i="1"/>
  <c r="AZ883" i="1" s="1"/>
  <c r="AK884" i="1"/>
  <c r="AO884" i="1"/>
  <c r="AP884" i="1"/>
  <c r="AQ884" i="1"/>
  <c r="AY884" i="1"/>
  <c r="BB884" i="1"/>
  <c r="BA884" i="1" s="1"/>
  <c r="BC884" i="1"/>
  <c r="AZ884" i="1" s="1"/>
  <c r="AK885" i="1"/>
  <c r="AO885" i="1"/>
  <c r="AP885" i="1"/>
  <c r="AQ885" i="1"/>
  <c r="AY885" i="1"/>
  <c r="BB885" i="1"/>
  <c r="BA885" i="1" s="1"/>
  <c r="BC885" i="1"/>
  <c r="AZ885" i="1" s="1"/>
  <c r="AK886" i="1"/>
  <c r="AO886" i="1"/>
  <c r="W886" i="1" s="1"/>
  <c r="AP886" i="1"/>
  <c r="AQ886" i="1"/>
  <c r="AY886" i="1"/>
  <c r="BB886" i="1"/>
  <c r="BA886" i="1" s="1"/>
  <c r="BC886" i="1"/>
  <c r="AZ886" i="1" s="1"/>
  <c r="AK887" i="1"/>
  <c r="AO887" i="1"/>
  <c r="W887" i="1" s="1"/>
  <c r="AP887" i="1"/>
  <c r="AQ887" i="1"/>
  <c r="AY887" i="1"/>
  <c r="BB887" i="1"/>
  <c r="BA887" i="1" s="1"/>
  <c r="BC887" i="1"/>
  <c r="AZ887" i="1" s="1"/>
  <c r="AK888" i="1"/>
  <c r="AO888" i="1"/>
  <c r="AP888" i="1"/>
  <c r="AQ888" i="1"/>
  <c r="AY888" i="1"/>
  <c r="BB888" i="1"/>
  <c r="BA888" i="1" s="1"/>
  <c r="BC888" i="1"/>
  <c r="AZ888" i="1" s="1"/>
  <c r="AK889" i="1"/>
  <c r="AO889" i="1"/>
  <c r="AP889" i="1"/>
  <c r="AQ889" i="1"/>
  <c r="AY889" i="1"/>
  <c r="BB889" i="1"/>
  <c r="BA889" i="1" s="1"/>
  <c r="BC889" i="1"/>
  <c r="AZ889" i="1" s="1"/>
  <c r="AK890" i="1"/>
  <c r="AO890" i="1"/>
  <c r="W890" i="1" s="1"/>
  <c r="AP890" i="1"/>
  <c r="AQ890" i="1"/>
  <c r="AY890" i="1"/>
  <c r="BB890" i="1"/>
  <c r="BA890" i="1" s="1"/>
  <c r="BC890" i="1"/>
  <c r="AZ890" i="1" s="1"/>
  <c r="AK891" i="1"/>
  <c r="AO891" i="1"/>
  <c r="W891" i="1" s="1"/>
  <c r="AP891" i="1"/>
  <c r="AQ891" i="1"/>
  <c r="AY891" i="1"/>
  <c r="BB891" i="1"/>
  <c r="BA891" i="1" s="1"/>
  <c r="BC891" i="1"/>
  <c r="AZ891" i="1" s="1"/>
  <c r="AK892" i="1"/>
  <c r="AO892" i="1"/>
  <c r="AP892" i="1"/>
  <c r="AQ892" i="1"/>
  <c r="AY892" i="1"/>
  <c r="BB892" i="1"/>
  <c r="BA892" i="1" s="1"/>
  <c r="BC892" i="1"/>
  <c r="AZ892" i="1" s="1"/>
  <c r="AK893" i="1"/>
  <c r="AO893" i="1"/>
  <c r="AP893" i="1"/>
  <c r="AQ893" i="1"/>
  <c r="AY893" i="1"/>
  <c r="BB893" i="1"/>
  <c r="BA893" i="1" s="1"/>
  <c r="BC893" i="1"/>
  <c r="AZ893" i="1" s="1"/>
  <c r="AK894" i="1"/>
  <c r="AO894" i="1"/>
  <c r="W894" i="1" s="1"/>
  <c r="AP894" i="1"/>
  <c r="AQ894" i="1"/>
  <c r="AY894" i="1"/>
  <c r="BB894" i="1"/>
  <c r="BA894" i="1" s="1"/>
  <c r="BC894" i="1"/>
  <c r="AZ894" i="1" s="1"/>
  <c r="AK895" i="1"/>
  <c r="AO895" i="1"/>
  <c r="W895" i="1" s="1"/>
  <c r="AP895" i="1"/>
  <c r="AQ895" i="1"/>
  <c r="AY895" i="1"/>
  <c r="BB895" i="1"/>
  <c r="BA895" i="1" s="1"/>
  <c r="BC895" i="1"/>
  <c r="AZ895" i="1" s="1"/>
  <c r="AK896" i="1"/>
  <c r="AO896" i="1"/>
  <c r="AP896" i="1"/>
  <c r="AQ896" i="1"/>
  <c r="AY896" i="1"/>
  <c r="BB896" i="1"/>
  <c r="BA896" i="1" s="1"/>
  <c r="BC896" i="1"/>
  <c r="AZ896" i="1" s="1"/>
  <c r="AK897" i="1"/>
  <c r="AO897" i="1"/>
  <c r="AP897" i="1"/>
  <c r="AQ897" i="1"/>
  <c r="AY897" i="1"/>
  <c r="BB897" i="1"/>
  <c r="BA897" i="1" s="1"/>
  <c r="BC897" i="1"/>
  <c r="AZ897" i="1" s="1"/>
  <c r="AK898" i="1"/>
  <c r="AO898" i="1"/>
  <c r="W898" i="1" s="1"/>
  <c r="AP898" i="1"/>
  <c r="AQ898" i="1"/>
  <c r="AY898" i="1"/>
  <c r="BB898" i="1"/>
  <c r="BA898" i="1" s="1"/>
  <c r="BC898" i="1"/>
  <c r="AZ898" i="1" s="1"/>
  <c r="AK899" i="1"/>
  <c r="AO899" i="1"/>
  <c r="W899" i="1" s="1"/>
  <c r="AP899" i="1"/>
  <c r="AQ899" i="1"/>
  <c r="AY899" i="1"/>
  <c r="BB899" i="1"/>
  <c r="BA899" i="1" s="1"/>
  <c r="BC899" i="1"/>
  <c r="AZ899" i="1" s="1"/>
  <c r="AK900" i="1"/>
  <c r="AO900" i="1"/>
  <c r="AP900" i="1"/>
  <c r="AQ900" i="1"/>
  <c r="AY900" i="1"/>
  <c r="BB900" i="1"/>
  <c r="BA900" i="1" s="1"/>
  <c r="BC900" i="1"/>
  <c r="AZ900" i="1" s="1"/>
  <c r="AK901" i="1"/>
  <c r="AO901" i="1"/>
  <c r="AP901" i="1"/>
  <c r="AQ901" i="1"/>
  <c r="AY901" i="1"/>
  <c r="BB901" i="1"/>
  <c r="BA901" i="1" s="1"/>
  <c r="BC901" i="1"/>
  <c r="AZ901" i="1" s="1"/>
  <c r="AK902" i="1"/>
  <c r="AO902" i="1"/>
  <c r="AP902" i="1"/>
  <c r="AQ902" i="1"/>
  <c r="AY902" i="1"/>
  <c r="BB902" i="1"/>
  <c r="BA902" i="1" s="1"/>
  <c r="BC902" i="1"/>
  <c r="AZ902" i="1" s="1"/>
  <c r="AK903" i="1"/>
  <c r="AO903" i="1"/>
  <c r="AP903" i="1"/>
  <c r="AQ903" i="1"/>
  <c r="AY903" i="1"/>
  <c r="BB903" i="1"/>
  <c r="BA903" i="1" s="1"/>
  <c r="BC903" i="1"/>
  <c r="AZ903" i="1" s="1"/>
  <c r="AK904" i="1"/>
  <c r="AO904" i="1"/>
  <c r="AP904" i="1"/>
  <c r="AQ904" i="1"/>
  <c r="AY904" i="1"/>
  <c r="BB904" i="1"/>
  <c r="BA904" i="1" s="1"/>
  <c r="BC904" i="1"/>
  <c r="AZ904" i="1" s="1"/>
  <c r="AK905" i="1"/>
  <c r="AO905" i="1"/>
  <c r="AP905" i="1"/>
  <c r="AQ905" i="1"/>
  <c r="AY905" i="1"/>
  <c r="BB905" i="1"/>
  <c r="BA905" i="1" s="1"/>
  <c r="BC905" i="1"/>
  <c r="AZ905" i="1" s="1"/>
  <c r="AK906" i="1"/>
  <c r="AO906" i="1"/>
  <c r="W906" i="1" s="1"/>
  <c r="AP906" i="1"/>
  <c r="AQ906" i="1"/>
  <c r="AY906" i="1"/>
  <c r="BB906" i="1"/>
  <c r="BA906" i="1" s="1"/>
  <c r="BC906" i="1"/>
  <c r="AZ906" i="1" s="1"/>
  <c r="AK907" i="1"/>
  <c r="AO907" i="1"/>
  <c r="W907" i="1" s="1"/>
  <c r="AP907" i="1"/>
  <c r="AQ907" i="1"/>
  <c r="AY907" i="1"/>
  <c r="BB907" i="1"/>
  <c r="BA907" i="1" s="1"/>
  <c r="BC907" i="1"/>
  <c r="AZ907" i="1" s="1"/>
  <c r="AK908" i="1"/>
  <c r="AO908" i="1"/>
  <c r="AP908" i="1"/>
  <c r="AQ908" i="1"/>
  <c r="AY908" i="1"/>
  <c r="BB908" i="1"/>
  <c r="BA908" i="1" s="1"/>
  <c r="BC908" i="1"/>
  <c r="AZ908" i="1" s="1"/>
  <c r="AK909" i="1"/>
  <c r="AO909" i="1"/>
  <c r="AP909" i="1"/>
  <c r="AQ909" i="1"/>
  <c r="AY909" i="1"/>
  <c r="BB909" i="1"/>
  <c r="BA909" i="1" s="1"/>
  <c r="BC909" i="1"/>
  <c r="AZ909" i="1" s="1"/>
  <c r="AK910" i="1"/>
  <c r="AO910" i="1"/>
  <c r="W910" i="1" s="1"/>
  <c r="AP910" i="1"/>
  <c r="AQ910" i="1"/>
  <c r="AY910" i="1"/>
  <c r="BB910" i="1"/>
  <c r="BA910" i="1" s="1"/>
  <c r="BC910" i="1"/>
  <c r="AZ910" i="1" s="1"/>
  <c r="AK911" i="1"/>
  <c r="AO911" i="1"/>
  <c r="AP911" i="1"/>
  <c r="AQ911" i="1"/>
  <c r="AY911" i="1"/>
  <c r="BB911" i="1"/>
  <c r="BA911" i="1" s="1"/>
  <c r="BC911" i="1"/>
  <c r="AZ911" i="1" s="1"/>
  <c r="AK912" i="1"/>
  <c r="AO912" i="1"/>
  <c r="AP912" i="1"/>
  <c r="AQ912" i="1"/>
  <c r="AY912" i="1"/>
  <c r="BB912" i="1"/>
  <c r="BA912" i="1" s="1"/>
  <c r="BC912" i="1"/>
  <c r="AZ912" i="1" s="1"/>
  <c r="AK913" i="1"/>
  <c r="AO913" i="1"/>
  <c r="AP913" i="1"/>
  <c r="AQ913" i="1"/>
  <c r="AY913" i="1"/>
  <c r="BB913" i="1"/>
  <c r="BA913" i="1" s="1"/>
  <c r="BC913" i="1"/>
  <c r="AZ913" i="1" s="1"/>
  <c r="AK914" i="1"/>
  <c r="AO914" i="1"/>
  <c r="AP914" i="1"/>
  <c r="AQ914" i="1"/>
  <c r="AY914" i="1"/>
  <c r="BB914" i="1"/>
  <c r="BA914" i="1" s="1"/>
  <c r="BC914" i="1"/>
  <c r="AZ914" i="1" s="1"/>
  <c r="AK915" i="1"/>
  <c r="AO915" i="1"/>
  <c r="AP915" i="1"/>
  <c r="AQ915" i="1"/>
  <c r="AY915" i="1"/>
  <c r="BB915" i="1"/>
  <c r="BA915" i="1" s="1"/>
  <c r="BC915" i="1"/>
  <c r="AZ915" i="1" s="1"/>
  <c r="AK916" i="1"/>
  <c r="AO916" i="1"/>
  <c r="AP916" i="1"/>
  <c r="AQ916" i="1"/>
  <c r="AY916" i="1"/>
  <c r="BB916" i="1"/>
  <c r="BA916" i="1" s="1"/>
  <c r="BC916" i="1"/>
  <c r="AZ916" i="1" s="1"/>
  <c r="AK917" i="1"/>
  <c r="AO917" i="1"/>
  <c r="AP917" i="1"/>
  <c r="AQ917" i="1"/>
  <c r="AY917" i="1"/>
  <c r="BB917" i="1"/>
  <c r="BA917" i="1" s="1"/>
  <c r="BC917" i="1"/>
  <c r="AZ917" i="1" s="1"/>
  <c r="AK918" i="1"/>
  <c r="AO918" i="1"/>
  <c r="W918" i="1" s="1"/>
  <c r="AP918" i="1"/>
  <c r="AQ918" i="1"/>
  <c r="AY918" i="1"/>
  <c r="BB918" i="1"/>
  <c r="BA918" i="1" s="1"/>
  <c r="BC918" i="1"/>
  <c r="AZ918" i="1" s="1"/>
  <c r="AK919" i="1"/>
  <c r="AO919" i="1"/>
  <c r="AP919" i="1"/>
  <c r="AQ919" i="1"/>
  <c r="AY919" i="1"/>
  <c r="BB919" i="1"/>
  <c r="BA919" i="1" s="1"/>
  <c r="BC919" i="1"/>
  <c r="AZ919" i="1" s="1"/>
  <c r="AK920" i="1"/>
  <c r="AO920" i="1"/>
  <c r="AP920" i="1"/>
  <c r="AQ920" i="1"/>
  <c r="AY920" i="1"/>
  <c r="BB920" i="1"/>
  <c r="BA920" i="1" s="1"/>
  <c r="BC920" i="1"/>
  <c r="AZ920" i="1" s="1"/>
  <c r="AK921" i="1"/>
  <c r="AO921" i="1"/>
  <c r="AP921" i="1"/>
  <c r="AQ921" i="1"/>
  <c r="AY921" i="1"/>
  <c r="BB921" i="1"/>
  <c r="BA921" i="1" s="1"/>
  <c r="BC921" i="1"/>
  <c r="AZ921" i="1" s="1"/>
  <c r="AK922" i="1"/>
  <c r="AO922" i="1"/>
  <c r="W922" i="1" s="1"/>
  <c r="AP922" i="1"/>
  <c r="AQ922" i="1"/>
  <c r="AY922" i="1"/>
  <c r="BB922" i="1"/>
  <c r="BA922" i="1" s="1"/>
  <c r="BC922" i="1"/>
  <c r="AZ922" i="1" s="1"/>
  <c r="AK923" i="1"/>
  <c r="AO923" i="1"/>
  <c r="AP923" i="1"/>
  <c r="AQ923" i="1"/>
  <c r="AY923" i="1"/>
  <c r="BB923" i="1"/>
  <c r="BA923" i="1" s="1"/>
  <c r="BC923" i="1"/>
  <c r="AZ923" i="1" s="1"/>
  <c r="AK924" i="1"/>
  <c r="AO924" i="1"/>
  <c r="AP924" i="1"/>
  <c r="AQ924" i="1"/>
  <c r="AY924" i="1"/>
  <c r="BB924" i="1"/>
  <c r="BA924" i="1" s="1"/>
  <c r="BC924" i="1"/>
  <c r="AZ924" i="1" s="1"/>
  <c r="AK925" i="1"/>
  <c r="AO925" i="1"/>
  <c r="AP925" i="1"/>
  <c r="AQ925" i="1"/>
  <c r="AY925" i="1"/>
  <c r="BB925" i="1"/>
  <c r="BA925" i="1" s="1"/>
  <c r="BC925" i="1"/>
  <c r="AZ925" i="1" s="1"/>
  <c r="AK926" i="1"/>
  <c r="AO926" i="1"/>
  <c r="AP926" i="1"/>
  <c r="AQ926" i="1"/>
  <c r="AY926" i="1"/>
  <c r="BB926" i="1"/>
  <c r="BA926" i="1" s="1"/>
  <c r="BC926" i="1"/>
  <c r="AZ926" i="1" s="1"/>
  <c r="AK927" i="1"/>
  <c r="AO927" i="1"/>
  <c r="W927" i="1" s="1"/>
  <c r="AP927" i="1"/>
  <c r="AQ927" i="1"/>
  <c r="AY927" i="1"/>
  <c r="BB927" i="1"/>
  <c r="BA927" i="1" s="1"/>
  <c r="BC927" i="1"/>
  <c r="AZ927" i="1" s="1"/>
  <c r="AK928" i="1"/>
  <c r="AO928" i="1"/>
  <c r="AP928" i="1"/>
  <c r="AQ928" i="1"/>
  <c r="AY928" i="1"/>
  <c r="BB928" i="1"/>
  <c r="BA928" i="1" s="1"/>
  <c r="BC928" i="1"/>
  <c r="AZ928" i="1" s="1"/>
  <c r="AK929" i="1"/>
  <c r="AO929" i="1"/>
  <c r="W929" i="1" s="1"/>
  <c r="AP929" i="1"/>
  <c r="AQ929" i="1"/>
  <c r="AY929" i="1"/>
  <c r="BB929" i="1"/>
  <c r="BA929" i="1" s="1"/>
  <c r="BC929" i="1"/>
  <c r="AZ929" i="1" s="1"/>
  <c r="AK930" i="1"/>
  <c r="AO930" i="1"/>
  <c r="W930" i="1" s="1"/>
  <c r="AP930" i="1"/>
  <c r="AQ930" i="1"/>
  <c r="AY930" i="1"/>
  <c r="BB930" i="1"/>
  <c r="BA930" i="1" s="1"/>
  <c r="BC930" i="1"/>
  <c r="AZ930" i="1" s="1"/>
  <c r="AK931" i="1"/>
  <c r="AO931" i="1"/>
  <c r="AP931" i="1"/>
  <c r="AQ931" i="1"/>
  <c r="AY931" i="1"/>
  <c r="BB931" i="1"/>
  <c r="BA931" i="1" s="1"/>
  <c r="BC931" i="1"/>
  <c r="AZ931" i="1" s="1"/>
  <c r="AK932" i="1"/>
  <c r="AO932" i="1"/>
  <c r="AP932" i="1"/>
  <c r="AQ932" i="1"/>
  <c r="AY932" i="1"/>
  <c r="BB932" i="1"/>
  <c r="BA932" i="1" s="1"/>
  <c r="BC932" i="1"/>
  <c r="AZ932" i="1" s="1"/>
  <c r="AK933" i="1"/>
  <c r="AO933" i="1"/>
  <c r="AP933" i="1"/>
  <c r="AQ933" i="1"/>
  <c r="AY933" i="1"/>
  <c r="BB933" i="1"/>
  <c r="BA933" i="1" s="1"/>
  <c r="BC933" i="1"/>
  <c r="AZ933" i="1" s="1"/>
  <c r="AK934" i="1"/>
  <c r="AO934" i="1"/>
  <c r="W934" i="1" s="1"/>
  <c r="AP934" i="1"/>
  <c r="AQ934" i="1"/>
  <c r="AY934" i="1"/>
  <c r="BB934" i="1"/>
  <c r="BA934" i="1" s="1"/>
  <c r="BC934" i="1"/>
  <c r="AZ934" i="1" s="1"/>
  <c r="AK935" i="1"/>
  <c r="AO935" i="1"/>
  <c r="AP935" i="1"/>
  <c r="AQ935" i="1"/>
  <c r="AY935" i="1"/>
  <c r="BB935" i="1"/>
  <c r="BA935" i="1" s="1"/>
  <c r="BC935" i="1"/>
  <c r="AZ935" i="1" s="1"/>
  <c r="AK936" i="1"/>
  <c r="AO936" i="1"/>
  <c r="AP936" i="1"/>
  <c r="AQ936" i="1"/>
  <c r="AY936" i="1"/>
  <c r="BB936" i="1"/>
  <c r="BA936" i="1" s="1"/>
  <c r="BC936" i="1"/>
  <c r="AZ936" i="1" s="1"/>
  <c r="AK937" i="1"/>
  <c r="AO937" i="1"/>
  <c r="AP937" i="1"/>
  <c r="AQ937" i="1"/>
  <c r="AY937" i="1"/>
  <c r="BB937" i="1"/>
  <c r="BA937" i="1" s="1"/>
  <c r="BC937" i="1"/>
  <c r="AZ937" i="1" s="1"/>
  <c r="AK938" i="1"/>
  <c r="AO938" i="1"/>
  <c r="W938" i="1" s="1"/>
  <c r="AP938" i="1"/>
  <c r="AQ938" i="1"/>
  <c r="AY938" i="1"/>
  <c r="BB938" i="1"/>
  <c r="BA938" i="1" s="1"/>
  <c r="BC938" i="1"/>
  <c r="AZ938" i="1" s="1"/>
  <c r="AK939" i="1"/>
  <c r="AO939" i="1"/>
  <c r="AP939" i="1"/>
  <c r="AQ939" i="1"/>
  <c r="AY939" i="1"/>
  <c r="BB939" i="1"/>
  <c r="BA939" i="1" s="1"/>
  <c r="BC939" i="1"/>
  <c r="AZ939" i="1" s="1"/>
  <c r="AK940" i="1"/>
  <c r="AO940" i="1"/>
  <c r="AP940" i="1"/>
  <c r="AQ940" i="1"/>
  <c r="AY940" i="1"/>
  <c r="BB940" i="1"/>
  <c r="BA940" i="1" s="1"/>
  <c r="BC940" i="1"/>
  <c r="AZ940" i="1" s="1"/>
  <c r="AK941" i="1"/>
  <c r="AO941" i="1"/>
  <c r="W941" i="1" s="1"/>
  <c r="AP941" i="1"/>
  <c r="AQ941" i="1"/>
  <c r="AY941" i="1"/>
  <c r="BB941" i="1"/>
  <c r="BA941" i="1" s="1"/>
  <c r="BC941" i="1"/>
  <c r="AZ941" i="1" s="1"/>
  <c r="AK942" i="1"/>
  <c r="AO942" i="1"/>
  <c r="W942" i="1" s="1"/>
  <c r="AP942" i="1"/>
  <c r="AQ942" i="1"/>
  <c r="AY942" i="1"/>
  <c r="BB942" i="1"/>
  <c r="BA942" i="1" s="1"/>
  <c r="BC942" i="1"/>
  <c r="AZ942" i="1" s="1"/>
  <c r="AK943" i="1"/>
  <c r="AO943" i="1"/>
  <c r="AP943" i="1"/>
  <c r="AQ943" i="1"/>
  <c r="AY943" i="1"/>
  <c r="BB943" i="1"/>
  <c r="BA943" i="1" s="1"/>
  <c r="BC943" i="1"/>
  <c r="AZ943" i="1" s="1"/>
  <c r="AK944" i="1"/>
  <c r="AO944" i="1"/>
  <c r="AP944" i="1"/>
  <c r="AQ944" i="1"/>
  <c r="AY944" i="1"/>
  <c r="BB944" i="1"/>
  <c r="BA944" i="1" s="1"/>
  <c r="BC944" i="1"/>
  <c r="AZ944" i="1" s="1"/>
  <c r="AK945" i="1"/>
  <c r="AO945" i="1"/>
  <c r="AP945" i="1"/>
  <c r="AQ945" i="1"/>
  <c r="AY945" i="1"/>
  <c r="BB945" i="1"/>
  <c r="BA945" i="1" s="1"/>
  <c r="BC945" i="1"/>
  <c r="AZ945" i="1" s="1"/>
  <c r="AK946" i="1"/>
  <c r="AO946" i="1"/>
  <c r="AP946" i="1"/>
  <c r="AQ946" i="1"/>
  <c r="AY946" i="1"/>
  <c r="BB946" i="1"/>
  <c r="BA946" i="1" s="1"/>
  <c r="BC946" i="1"/>
  <c r="AZ946" i="1" s="1"/>
  <c r="AK947" i="1"/>
  <c r="AO947" i="1"/>
  <c r="W947" i="1" s="1"/>
  <c r="AP947" i="1"/>
  <c r="AQ947" i="1"/>
  <c r="AY947" i="1"/>
  <c r="BB947" i="1"/>
  <c r="BA947" i="1" s="1"/>
  <c r="BC947" i="1"/>
  <c r="AZ947" i="1" s="1"/>
  <c r="AK948" i="1"/>
  <c r="AO948" i="1"/>
  <c r="AP948" i="1"/>
  <c r="AQ948" i="1"/>
  <c r="AY948" i="1"/>
  <c r="BB948" i="1"/>
  <c r="BA948" i="1" s="1"/>
  <c r="BC948" i="1"/>
  <c r="AZ948" i="1" s="1"/>
  <c r="AK949" i="1"/>
  <c r="AO949" i="1"/>
  <c r="AP949" i="1"/>
  <c r="AQ949" i="1"/>
  <c r="AY949" i="1"/>
  <c r="BB949" i="1"/>
  <c r="BA949" i="1" s="1"/>
  <c r="BC949" i="1"/>
  <c r="AZ949" i="1" s="1"/>
  <c r="AK950" i="1"/>
  <c r="AO950" i="1"/>
  <c r="AP950" i="1"/>
  <c r="AQ950" i="1"/>
  <c r="AY950" i="1"/>
  <c r="BB950" i="1"/>
  <c r="BA950" i="1" s="1"/>
  <c r="BC950" i="1"/>
  <c r="AZ950" i="1" s="1"/>
  <c r="AK951" i="1"/>
  <c r="AO951" i="1"/>
  <c r="AP951" i="1"/>
  <c r="AQ951" i="1"/>
  <c r="AY951" i="1"/>
  <c r="BB951" i="1"/>
  <c r="BA951" i="1" s="1"/>
  <c r="BC951" i="1"/>
  <c r="AZ951" i="1" s="1"/>
  <c r="AK952" i="1"/>
  <c r="AO952" i="1"/>
  <c r="AP952" i="1"/>
  <c r="AQ952" i="1"/>
  <c r="AY952" i="1"/>
  <c r="BB952" i="1"/>
  <c r="BA952" i="1" s="1"/>
  <c r="BC952" i="1"/>
  <c r="AZ952" i="1" s="1"/>
  <c r="AK953" i="1"/>
  <c r="AO953" i="1"/>
  <c r="W953" i="1" s="1"/>
  <c r="AP953" i="1"/>
  <c r="AQ953" i="1"/>
  <c r="AY953" i="1"/>
  <c r="BB953" i="1"/>
  <c r="BA953" i="1" s="1"/>
  <c r="BC953" i="1"/>
  <c r="AZ953" i="1" s="1"/>
  <c r="AK954" i="1"/>
  <c r="AO954" i="1"/>
  <c r="W954" i="1" s="1"/>
  <c r="AP954" i="1"/>
  <c r="AQ954" i="1"/>
  <c r="AY954" i="1"/>
  <c r="BB954" i="1"/>
  <c r="BA954" i="1" s="1"/>
  <c r="BC954" i="1"/>
  <c r="AZ954" i="1" s="1"/>
  <c r="AK955" i="1"/>
  <c r="AO955" i="1"/>
  <c r="W955" i="1" s="1"/>
  <c r="AP955" i="1"/>
  <c r="AQ955" i="1"/>
  <c r="AY955" i="1"/>
  <c r="BB955" i="1"/>
  <c r="BA955" i="1" s="1"/>
  <c r="BC955" i="1"/>
  <c r="AZ955" i="1" s="1"/>
  <c r="AK956" i="1"/>
  <c r="AO956" i="1"/>
  <c r="AP956" i="1"/>
  <c r="AQ956" i="1"/>
  <c r="AY956" i="1"/>
  <c r="BB956" i="1"/>
  <c r="BA956" i="1" s="1"/>
  <c r="BC956" i="1"/>
  <c r="AZ956" i="1" s="1"/>
  <c r="AK957" i="1"/>
  <c r="AO957" i="1"/>
  <c r="AP957" i="1"/>
  <c r="AQ957" i="1"/>
  <c r="AY957" i="1"/>
  <c r="BB957" i="1"/>
  <c r="BA957" i="1" s="1"/>
  <c r="BC957" i="1"/>
  <c r="AZ957" i="1" s="1"/>
  <c r="AK958" i="1"/>
  <c r="AO958" i="1"/>
  <c r="W958" i="1" s="1"/>
  <c r="AP958" i="1"/>
  <c r="AQ958" i="1"/>
  <c r="AY958" i="1"/>
  <c r="BB958" i="1"/>
  <c r="BA958" i="1" s="1"/>
  <c r="BC958" i="1"/>
  <c r="AZ958" i="1" s="1"/>
  <c r="AK959" i="1"/>
  <c r="AO959" i="1"/>
  <c r="W959" i="1" s="1"/>
  <c r="AP959" i="1"/>
  <c r="AQ959" i="1"/>
  <c r="AY959" i="1"/>
  <c r="BB959" i="1"/>
  <c r="BA959" i="1" s="1"/>
  <c r="BC959" i="1"/>
  <c r="AZ959" i="1" s="1"/>
  <c r="AK960" i="1"/>
  <c r="AO960" i="1"/>
  <c r="AP960" i="1"/>
  <c r="AQ960" i="1"/>
  <c r="AY960" i="1"/>
  <c r="BB960" i="1"/>
  <c r="BA960" i="1" s="1"/>
  <c r="BC960" i="1"/>
  <c r="AZ960" i="1" s="1"/>
  <c r="AK961" i="1"/>
  <c r="AO961" i="1"/>
  <c r="AP961" i="1"/>
  <c r="AQ961" i="1"/>
  <c r="AY961" i="1"/>
  <c r="BB961" i="1"/>
  <c r="BA961" i="1" s="1"/>
  <c r="BC961" i="1"/>
  <c r="AZ961" i="1" s="1"/>
  <c r="AK962" i="1"/>
  <c r="AO962" i="1"/>
  <c r="AP962" i="1"/>
  <c r="AQ962" i="1"/>
  <c r="AY962" i="1"/>
  <c r="BB962" i="1"/>
  <c r="BA962" i="1" s="1"/>
  <c r="BC962" i="1"/>
  <c r="AZ962" i="1" s="1"/>
  <c r="AK963" i="1"/>
  <c r="AO963" i="1"/>
  <c r="AP963" i="1"/>
  <c r="AQ963" i="1"/>
  <c r="AY963" i="1"/>
  <c r="BB963" i="1"/>
  <c r="BA963" i="1" s="1"/>
  <c r="BC963" i="1"/>
  <c r="AZ963" i="1" s="1"/>
  <c r="AK964" i="1"/>
  <c r="AO964" i="1"/>
  <c r="AP964" i="1"/>
  <c r="AQ964" i="1"/>
  <c r="AY964" i="1"/>
  <c r="BB964" i="1"/>
  <c r="BA964" i="1" s="1"/>
  <c r="BC964" i="1"/>
  <c r="AZ964" i="1" s="1"/>
  <c r="AK965" i="1"/>
  <c r="AO965" i="1"/>
  <c r="W965" i="1" s="1"/>
  <c r="AP965" i="1"/>
  <c r="AQ965" i="1"/>
  <c r="AY965" i="1"/>
  <c r="BB965" i="1"/>
  <c r="BA965" i="1" s="1"/>
  <c r="BC965" i="1"/>
  <c r="AZ965" i="1" s="1"/>
  <c r="AK966" i="1"/>
  <c r="AO966" i="1"/>
  <c r="W966" i="1" s="1"/>
  <c r="AP966" i="1"/>
  <c r="AQ966" i="1"/>
  <c r="AY966" i="1"/>
  <c r="BB966" i="1"/>
  <c r="BA966" i="1" s="1"/>
  <c r="BC966" i="1"/>
  <c r="AZ966" i="1" s="1"/>
  <c r="AK967" i="1"/>
  <c r="AO967" i="1"/>
  <c r="W967" i="1" s="1"/>
  <c r="AP967" i="1"/>
  <c r="AQ967" i="1"/>
  <c r="AY967" i="1"/>
  <c r="BB967" i="1"/>
  <c r="BA967" i="1" s="1"/>
  <c r="BC967" i="1"/>
  <c r="AZ967" i="1" s="1"/>
  <c r="AK968" i="1"/>
  <c r="AO968" i="1"/>
  <c r="AP968" i="1"/>
  <c r="AQ968" i="1"/>
  <c r="AY968" i="1"/>
  <c r="BB968" i="1"/>
  <c r="BA968" i="1" s="1"/>
  <c r="BC968" i="1"/>
  <c r="AZ968" i="1" s="1"/>
  <c r="AK969" i="1"/>
  <c r="AO969" i="1"/>
  <c r="AP969" i="1"/>
  <c r="AQ969" i="1"/>
  <c r="AY969" i="1"/>
  <c r="BB969" i="1"/>
  <c r="BA969" i="1" s="1"/>
  <c r="BC969" i="1"/>
  <c r="AZ969" i="1" s="1"/>
  <c r="AK970" i="1"/>
  <c r="AO970" i="1"/>
  <c r="AP970" i="1"/>
  <c r="AQ970" i="1"/>
  <c r="AY970" i="1"/>
  <c r="BB970" i="1"/>
  <c r="BA970" i="1" s="1"/>
  <c r="BC970" i="1"/>
  <c r="AZ970" i="1" s="1"/>
  <c r="AK971" i="1"/>
  <c r="AO971" i="1"/>
  <c r="W971" i="1" s="1"/>
  <c r="AP971" i="1"/>
  <c r="AQ971" i="1"/>
  <c r="AY971" i="1"/>
  <c r="BB971" i="1"/>
  <c r="BA971" i="1" s="1"/>
  <c r="BC971" i="1"/>
  <c r="AZ971" i="1" s="1"/>
  <c r="AK972" i="1"/>
  <c r="AO972" i="1"/>
  <c r="AP972" i="1"/>
  <c r="AQ972" i="1"/>
  <c r="AY972" i="1"/>
  <c r="BB972" i="1"/>
  <c r="BA972" i="1" s="1"/>
  <c r="BC972" i="1"/>
  <c r="AZ972" i="1" s="1"/>
  <c r="AK973" i="1"/>
  <c r="AO973" i="1"/>
  <c r="AP973" i="1"/>
  <c r="AQ973" i="1"/>
  <c r="AY973" i="1"/>
  <c r="BB973" i="1"/>
  <c r="BA973" i="1" s="1"/>
  <c r="BC973" i="1"/>
  <c r="AZ973" i="1" s="1"/>
  <c r="AK974" i="1"/>
  <c r="AO974" i="1"/>
  <c r="W974" i="1" s="1"/>
  <c r="AP974" i="1"/>
  <c r="AQ974" i="1"/>
  <c r="AY974" i="1"/>
  <c r="BB974" i="1"/>
  <c r="BA974" i="1" s="1"/>
  <c r="BC974" i="1"/>
  <c r="AZ974" i="1" s="1"/>
  <c r="AK975" i="1"/>
  <c r="AO975" i="1"/>
  <c r="AP975" i="1"/>
  <c r="AQ975" i="1"/>
  <c r="AY975" i="1"/>
  <c r="BB975" i="1"/>
  <c r="BA975" i="1" s="1"/>
  <c r="BC975" i="1"/>
  <c r="AZ975" i="1" s="1"/>
  <c r="AK976" i="1"/>
  <c r="AO976" i="1"/>
  <c r="AP976" i="1"/>
  <c r="AQ976" i="1"/>
  <c r="AY976" i="1"/>
  <c r="BB976" i="1"/>
  <c r="BA976" i="1" s="1"/>
  <c r="BC976" i="1"/>
  <c r="AZ976" i="1" s="1"/>
  <c r="AK977" i="1"/>
  <c r="AO977" i="1"/>
  <c r="W977" i="1" s="1"/>
  <c r="AP977" i="1"/>
  <c r="AQ977" i="1"/>
  <c r="AY977" i="1"/>
  <c r="BB977" i="1"/>
  <c r="BA977" i="1" s="1"/>
  <c r="BC977" i="1"/>
  <c r="AZ977" i="1" s="1"/>
  <c r="AK978" i="1"/>
  <c r="AO978" i="1"/>
  <c r="W978" i="1" s="1"/>
  <c r="AP978" i="1"/>
  <c r="AQ978" i="1"/>
  <c r="AY978" i="1"/>
  <c r="BB978" i="1"/>
  <c r="BA978" i="1" s="1"/>
  <c r="BC978" i="1"/>
  <c r="AZ978" i="1" s="1"/>
  <c r="AK979" i="1"/>
  <c r="AO979" i="1"/>
  <c r="W979" i="1" s="1"/>
  <c r="AP979" i="1"/>
  <c r="AQ979" i="1"/>
  <c r="AY979" i="1"/>
  <c r="BB979" i="1"/>
  <c r="BA979" i="1" s="1"/>
  <c r="BC979" i="1"/>
  <c r="AZ979" i="1" s="1"/>
  <c r="AK980" i="1"/>
  <c r="AO980" i="1"/>
  <c r="AP980" i="1"/>
  <c r="AQ980" i="1"/>
  <c r="AY980" i="1"/>
  <c r="BB980" i="1"/>
  <c r="BA980" i="1" s="1"/>
  <c r="BC980" i="1"/>
  <c r="AZ980" i="1" s="1"/>
  <c r="AK981" i="1"/>
  <c r="AO981" i="1"/>
  <c r="AP981" i="1"/>
  <c r="AQ981" i="1"/>
  <c r="AY981" i="1"/>
  <c r="BB981" i="1"/>
  <c r="BA981" i="1" s="1"/>
  <c r="BC981" i="1"/>
  <c r="AZ981" i="1" s="1"/>
  <c r="AK982" i="1"/>
  <c r="AO982" i="1"/>
  <c r="W982" i="1" s="1"/>
  <c r="AP982" i="1"/>
  <c r="AQ982" i="1"/>
  <c r="AY982" i="1"/>
  <c r="BB982" i="1"/>
  <c r="BA982" i="1" s="1"/>
  <c r="BC982" i="1"/>
  <c r="AZ982" i="1" s="1"/>
  <c r="AK983" i="1"/>
  <c r="AO983" i="1"/>
  <c r="AP983" i="1"/>
  <c r="AQ983" i="1"/>
  <c r="AY983" i="1"/>
  <c r="BB983" i="1"/>
  <c r="BA983" i="1" s="1"/>
  <c r="BC983" i="1"/>
  <c r="AZ983" i="1" s="1"/>
  <c r="AK984" i="1"/>
  <c r="AO984" i="1"/>
  <c r="AP984" i="1"/>
  <c r="AQ984" i="1"/>
  <c r="AY984" i="1"/>
  <c r="BB984" i="1"/>
  <c r="BA984" i="1" s="1"/>
  <c r="BC984" i="1"/>
  <c r="AZ984" i="1" s="1"/>
  <c r="AK985" i="1"/>
  <c r="AO985" i="1"/>
  <c r="AP985" i="1"/>
  <c r="AQ985" i="1"/>
  <c r="AY985" i="1"/>
  <c r="BB985" i="1"/>
  <c r="BA985" i="1" s="1"/>
  <c r="BC985" i="1"/>
  <c r="AZ985" i="1" s="1"/>
  <c r="AK986" i="1"/>
  <c r="AO986" i="1"/>
  <c r="AP986" i="1"/>
  <c r="AQ986" i="1"/>
  <c r="AY986" i="1"/>
  <c r="BB986" i="1"/>
  <c r="BA986" i="1" s="1"/>
  <c r="BC986" i="1"/>
  <c r="AZ986" i="1" s="1"/>
  <c r="AK987" i="1"/>
  <c r="AO987" i="1"/>
  <c r="AP987" i="1"/>
  <c r="AQ987" i="1"/>
  <c r="AY987" i="1"/>
  <c r="BB987" i="1"/>
  <c r="BA987" i="1" s="1"/>
  <c r="BC987" i="1"/>
  <c r="AZ987" i="1" s="1"/>
  <c r="AK988" i="1"/>
  <c r="AO988" i="1"/>
  <c r="AP988" i="1"/>
  <c r="AQ988" i="1"/>
  <c r="AY988" i="1"/>
  <c r="BB988" i="1"/>
  <c r="BA988" i="1" s="1"/>
  <c r="BC988" i="1"/>
  <c r="AZ988" i="1" s="1"/>
  <c r="AK989" i="1"/>
  <c r="AO989" i="1"/>
  <c r="W989" i="1" s="1"/>
  <c r="AP989" i="1"/>
  <c r="AQ989" i="1"/>
  <c r="AY989" i="1"/>
  <c r="BB989" i="1"/>
  <c r="BA989" i="1" s="1"/>
  <c r="BC989" i="1"/>
  <c r="AZ989" i="1" s="1"/>
  <c r="AK990" i="1"/>
  <c r="AO990" i="1"/>
  <c r="W990" i="1" s="1"/>
  <c r="AP990" i="1"/>
  <c r="AQ990" i="1"/>
  <c r="AY990" i="1"/>
  <c r="BB990" i="1"/>
  <c r="BA990" i="1" s="1"/>
  <c r="BC990" i="1"/>
  <c r="AZ990" i="1" s="1"/>
  <c r="AK991" i="1"/>
  <c r="AO991" i="1"/>
  <c r="AP991" i="1"/>
  <c r="AQ991" i="1"/>
  <c r="AY991" i="1"/>
  <c r="BB991" i="1"/>
  <c r="BA991" i="1" s="1"/>
  <c r="BC991" i="1"/>
  <c r="AZ991" i="1" s="1"/>
  <c r="AK992" i="1"/>
  <c r="AO992" i="1"/>
  <c r="W992" i="1" s="1"/>
  <c r="AP992" i="1"/>
  <c r="AQ992" i="1"/>
  <c r="AY992" i="1"/>
  <c r="BB992" i="1"/>
  <c r="BA992" i="1" s="1"/>
  <c r="BC992" i="1"/>
  <c r="AZ992" i="1" s="1"/>
  <c r="AK993" i="1"/>
  <c r="AO993" i="1"/>
  <c r="AP993" i="1"/>
  <c r="AQ993" i="1"/>
  <c r="AY993" i="1"/>
  <c r="BB993" i="1"/>
  <c r="BA993" i="1" s="1"/>
  <c r="BC993" i="1"/>
  <c r="AZ993" i="1" s="1"/>
  <c r="AK994" i="1"/>
  <c r="AO994" i="1"/>
  <c r="AP994" i="1"/>
  <c r="AQ994" i="1"/>
  <c r="AY994" i="1"/>
  <c r="BB994" i="1"/>
  <c r="BA994" i="1" s="1"/>
  <c r="BC994" i="1"/>
  <c r="AZ994" i="1" s="1"/>
  <c r="AK995" i="1"/>
  <c r="AO995" i="1"/>
  <c r="W995" i="1" s="1"/>
  <c r="AP995" i="1"/>
  <c r="AQ995" i="1"/>
  <c r="AY995" i="1"/>
  <c r="BB995" i="1"/>
  <c r="BA995" i="1" s="1"/>
  <c r="BC995" i="1"/>
  <c r="AZ995" i="1" s="1"/>
  <c r="AK996" i="1"/>
  <c r="AO996" i="1"/>
  <c r="AP996" i="1"/>
  <c r="AQ996" i="1"/>
  <c r="AY996" i="1"/>
  <c r="BB996" i="1"/>
  <c r="BA996" i="1" s="1"/>
  <c r="BC996" i="1"/>
  <c r="AZ996" i="1" s="1"/>
  <c r="AK997" i="1"/>
  <c r="AO997" i="1"/>
  <c r="W997" i="1" s="1"/>
  <c r="AP997" i="1"/>
  <c r="AQ997" i="1"/>
  <c r="AY997" i="1"/>
  <c r="BB997" i="1"/>
  <c r="BA997" i="1" s="1"/>
  <c r="BC997" i="1"/>
  <c r="AZ997" i="1" s="1"/>
  <c r="AK998" i="1"/>
  <c r="AO998" i="1"/>
  <c r="W998" i="1" s="1"/>
  <c r="AP998" i="1"/>
  <c r="AQ998" i="1"/>
  <c r="AY998" i="1"/>
  <c r="BB998" i="1"/>
  <c r="BA998" i="1" s="1"/>
  <c r="BC998" i="1"/>
  <c r="AZ998" i="1" s="1"/>
  <c r="AK999" i="1"/>
  <c r="AO999" i="1"/>
  <c r="W999" i="1" s="1"/>
  <c r="AP999" i="1"/>
  <c r="AQ999" i="1"/>
  <c r="AY999" i="1"/>
  <c r="BB999" i="1"/>
  <c r="BA999" i="1" s="1"/>
  <c r="BC999" i="1"/>
  <c r="AZ999" i="1" s="1"/>
  <c r="AK1000" i="1"/>
  <c r="AO1000" i="1"/>
  <c r="W1000" i="1" s="1"/>
  <c r="AP1000" i="1"/>
  <c r="AQ1000" i="1"/>
  <c r="AY1000" i="1"/>
  <c r="BB1000" i="1"/>
  <c r="BA1000" i="1" s="1"/>
  <c r="BC1000" i="1"/>
  <c r="AZ1000" i="1" s="1"/>
  <c r="AK1001" i="1"/>
  <c r="AO1001" i="1"/>
  <c r="W1001" i="1" s="1"/>
  <c r="AP1001" i="1"/>
  <c r="AQ1001" i="1"/>
  <c r="AY1001" i="1"/>
  <c r="BB1001" i="1"/>
  <c r="BA1001" i="1" s="1"/>
  <c r="BC1001" i="1"/>
  <c r="AZ1001" i="1" s="1"/>
  <c r="AK1002" i="1"/>
  <c r="AO1002" i="1"/>
  <c r="W1002" i="1" s="1"/>
  <c r="AP1002" i="1"/>
  <c r="AQ1002" i="1"/>
  <c r="AY1002" i="1"/>
  <c r="BB1002" i="1"/>
  <c r="BA1002" i="1" s="1"/>
  <c r="BC1002" i="1"/>
  <c r="AZ1002" i="1" s="1"/>
  <c r="AK1003" i="1"/>
  <c r="AO1003" i="1"/>
  <c r="W1003" i="1" s="1"/>
  <c r="AP1003" i="1"/>
  <c r="AQ1003" i="1"/>
  <c r="AY1003" i="1"/>
  <c r="BB1003" i="1"/>
  <c r="BA1003" i="1" s="1"/>
  <c r="BC1003" i="1"/>
  <c r="AZ1003" i="1" s="1"/>
  <c r="AK1004" i="1"/>
  <c r="AO1004" i="1"/>
  <c r="W1004" i="1" s="1"/>
  <c r="AP1004" i="1"/>
  <c r="AQ1004" i="1"/>
  <c r="AY1004" i="1"/>
  <c r="BB1004" i="1"/>
  <c r="BA1004" i="1" s="1"/>
  <c r="BC1004" i="1"/>
  <c r="AZ1004" i="1" s="1"/>
  <c r="AK1005" i="1"/>
  <c r="AO1005" i="1"/>
  <c r="W1005" i="1" s="1"/>
  <c r="AP1005" i="1"/>
  <c r="AQ1005" i="1"/>
  <c r="AY1005" i="1"/>
  <c r="BB1005" i="1"/>
  <c r="BA1005" i="1" s="1"/>
  <c r="BC1005" i="1"/>
  <c r="AZ1005" i="1" s="1"/>
  <c r="AK1006" i="1"/>
  <c r="AO1006" i="1"/>
  <c r="W1006" i="1" s="1"/>
  <c r="AP1006" i="1"/>
  <c r="AQ1006" i="1"/>
  <c r="AY1006" i="1"/>
  <c r="BB1006" i="1"/>
  <c r="BA1006" i="1" s="1"/>
  <c r="BC1006" i="1"/>
  <c r="AZ1006" i="1" s="1"/>
  <c r="AK1007" i="1"/>
  <c r="AO1007" i="1"/>
  <c r="W1007" i="1" s="1"/>
  <c r="AP1007" i="1"/>
  <c r="AQ1007" i="1"/>
  <c r="AY1007" i="1"/>
  <c r="BB1007" i="1"/>
  <c r="BA1007" i="1" s="1"/>
  <c r="BC1007" i="1"/>
  <c r="AZ1007" i="1" s="1"/>
  <c r="AK1008" i="1"/>
  <c r="AO1008" i="1"/>
  <c r="W1008" i="1" s="1"/>
  <c r="AP1008" i="1"/>
  <c r="AQ1008" i="1"/>
  <c r="AY1008" i="1"/>
  <c r="BB1008" i="1"/>
  <c r="BA1008" i="1" s="1"/>
  <c r="BC1008" i="1"/>
  <c r="AZ1008" i="1" s="1"/>
  <c r="AK1009" i="1"/>
  <c r="AO1009" i="1"/>
  <c r="W1009" i="1" s="1"/>
  <c r="AP1009" i="1"/>
  <c r="AQ1009" i="1"/>
  <c r="AY1009" i="1"/>
  <c r="BB1009" i="1"/>
  <c r="BA1009" i="1" s="1"/>
  <c r="BC1009" i="1"/>
  <c r="AZ1009" i="1" s="1"/>
  <c r="AK1010" i="1"/>
  <c r="AO1010" i="1"/>
  <c r="W1010" i="1" s="1"/>
  <c r="AP1010" i="1"/>
  <c r="AQ1010" i="1"/>
  <c r="AY1010" i="1"/>
  <c r="BB1010" i="1"/>
  <c r="BA1010" i="1" s="1"/>
  <c r="BC1010" i="1"/>
  <c r="AZ1010" i="1" s="1"/>
  <c r="AK1011" i="1"/>
  <c r="AO1011" i="1"/>
  <c r="AP1011" i="1"/>
  <c r="AQ1011" i="1"/>
  <c r="AY1011" i="1"/>
  <c r="BB1011" i="1"/>
  <c r="BA1011" i="1" s="1"/>
  <c r="BC1011" i="1"/>
  <c r="AZ1011" i="1" s="1"/>
  <c r="AK1012" i="1"/>
  <c r="AO1012" i="1"/>
  <c r="AP1012" i="1"/>
  <c r="AQ1012" i="1"/>
  <c r="AY1012" i="1"/>
  <c r="BB1012" i="1"/>
  <c r="BA1012" i="1" s="1"/>
  <c r="BC1012" i="1"/>
  <c r="AZ1012" i="1" s="1"/>
  <c r="AK1013" i="1"/>
  <c r="AO1013" i="1"/>
  <c r="AP1013" i="1"/>
  <c r="AQ1013" i="1"/>
  <c r="AY1013" i="1"/>
  <c r="BB1013" i="1"/>
  <c r="BA1013" i="1" s="1"/>
  <c r="BC1013" i="1"/>
  <c r="AZ1013" i="1" s="1"/>
  <c r="AK1014" i="1"/>
  <c r="AO1014" i="1"/>
  <c r="W1014" i="1" s="1"/>
  <c r="AP1014" i="1"/>
  <c r="AQ1014" i="1"/>
  <c r="AY1014" i="1"/>
  <c r="BB1014" i="1"/>
  <c r="BA1014" i="1" s="1"/>
  <c r="BC1014" i="1"/>
  <c r="AZ1014" i="1" s="1"/>
  <c r="AK1015" i="1"/>
  <c r="AO1015" i="1"/>
  <c r="W1015" i="1" s="1"/>
  <c r="AP1015" i="1"/>
  <c r="AQ1015" i="1"/>
  <c r="AY1015" i="1"/>
  <c r="BB1015" i="1"/>
  <c r="BA1015" i="1" s="1"/>
  <c r="BC1015" i="1"/>
  <c r="AZ1015" i="1" s="1"/>
  <c r="AK1016" i="1"/>
  <c r="AO1016" i="1"/>
  <c r="W1016" i="1" s="1"/>
  <c r="AP1016" i="1"/>
  <c r="AQ1016" i="1"/>
  <c r="AY1016" i="1"/>
  <c r="BB1016" i="1"/>
  <c r="BA1016" i="1" s="1"/>
  <c r="BC1016" i="1"/>
  <c r="AZ1016" i="1" s="1"/>
  <c r="AK1017" i="1"/>
  <c r="AO1017" i="1"/>
  <c r="AP1017" i="1"/>
  <c r="AQ1017" i="1"/>
  <c r="AY1017" i="1"/>
  <c r="BB1017" i="1"/>
  <c r="BA1017" i="1" s="1"/>
  <c r="BC1017" i="1"/>
  <c r="AZ1017" i="1" s="1"/>
  <c r="AK1018" i="1"/>
  <c r="AO1018" i="1"/>
  <c r="AP1018" i="1"/>
  <c r="AQ1018" i="1"/>
  <c r="AY1018" i="1"/>
  <c r="BB1018" i="1"/>
  <c r="BA1018" i="1" s="1"/>
  <c r="BC1018" i="1"/>
  <c r="AZ1018" i="1" s="1"/>
  <c r="AK1019" i="1"/>
  <c r="AO1019" i="1"/>
  <c r="AP1019" i="1"/>
  <c r="AQ1019" i="1"/>
  <c r="AY1019" i="1"/>
  <c r="BB1019" i="1"/>
  <c r="BA1019" i="1" s="1"/>
  <c r="BC1019" i="1"/>
  <c r="AZ1019" i="1" s="1"/>
  <c r="AK1020" i="1"/>
  <c r="AO1020" i="1"/>
  <c r="W1020" i="1" s="1"/>
  <c r="AP1020" i="1"/>
  <c r="AQ1020" i="1"/>
  <c r="AY1020" i="1"/>
  <c r="BB1020" i="1"/>
  <c r="BA1020" i="1" s="1"/>
  <c r="BC1020" i="1"/>
  <c r="AZ1020" i="1" s="1"/>
  <c r="AK1021" i="1"/>
  <c r="AO1021" i="1"/>
  <c r="W1021" i="1" s="1"/>
  <c r="AP1021" i="1"/>
  <c r="AQ1021" i="1"/>
  <c r="AY1021" i="1"/>
  <c r="BB1021" i="1"/>
  <c r="BA1021" i="1" s="1"/>
  <c r="BC1021" i="1"/>
  <c r="AZ1021" i="1" s="1"/>
  <c r="AK1022" i="1"/>
  <c r="AO1022" i="1"/>
  <c r="W1022" i="1" s="1"/>
  <c r="AP1022" i="1"/>
  <c r="AQ1022" i="1"/>
  <c r="AY1022" i="1"/>
  <c r="BB1022" i="1"/>
  <c r="BA1022" i="1" s="1"/>
  <c r="BC1022" i="1"/>
  <c r="AZ1022" i="1" s="1"/>
  <c r="AK1023" i="1"/>
  <c r="AO1023" i="1"/>
  <c r="W1023" i="1" s="1"/>
  <c r="AP1023" i="1"/>
  <c r="AQ1023" i="1"/>
  <c r="AY1023" i="1"/>
  <c r="BB1023" i="1"/>
  <c r="BA1023" i="1" s="1"/>
  <c r="BC1023" i="1"/>
  <c r="AZ1023" i="1" s="1"/>
  <c r="AK1024" i="1"/>
  <c r="AO1024" i="1"/>
  <c r="W1024" i="1" s="1"/>
  <c r="AP1024" i="1"/>
  <c r="AQ1024" i="1"/>
  <c r="AY1024" i="1"/>
  <c r="BB1024" i="1"/>
  <c r="BA1024" i="1" s="1"/>
  <c r="BC1024" i="1"/>
  <c r="AZ1024" i="1" s="1"/>
  <c r="AK1025" i="1"/>
  <c r="AO1025" i="1"/>
  <c r="W1025" i="1" s="1"/>
  <c r="AP1025" i="1"/>
  <c r="AQ1025" i="1"/>
  <c r="AY1025" i="1"/>
  <c r="BB1025" i="1"/>
  <c r="BA1025" i="1" s="1"/>
  <c r="BC1025" i="1"/>
  <c r="AZ1025" i="1" s="1"/>
  <c r="AK1026" i="1"/>
  <c r="AO1026" i="1"/>
  <c r="W1026" i="1" s="1"/>
  <c r="AP1026" i="1"/>
  <c r="AQ1026" i="1"/>
  <c r="AY1026" i="1"/>
  <c r="BB1026" i="1"/>
  <c r="BA1026" i="1" s="1"/>
  <c r="BC1026" i="1"/>
  <c r="AZ1026" i="1" s="1"/>
  <c r="AK1027" i="1"/>
  <c r="AO1027" i="1"/>
  <c r="W1027" i="1" s="1"/>
  <c r="AP1027" i="1"/>
  <c r="AQ1027" i="1"/>
  <c r="AY1027" i="1"/>
  <c r="BB1027" i="1"/>
  <c r="BA1027" i="1" s="1"/>
  <c r="BC1027" i="1"/>
  <c r="AZ1027" i="1" s="1"/>
  <c r="AK1028" i="1"/>
  <c r="AO1028" i="1"/>
  <c r="W1028" i="1" s="1"/>
  <c r="AP1028" i="1"/>
  <c r="AQ1028" i="1"/>
  <c r="AY1028" i="1"/>
  <c r="BB1028" i="1"/>
  <c r="BA1028" i="1" s="1"/>
  <c r="BC1028" i="1"/>
  <c r="AZ1028" i="1" s="1"/>
  <c r="AK1029" i="1"/>
  <c r="AO1029" i="1"/>
  <c r="W1029" i="1" s="1"/>
  <c r="AP1029" i="1"/>
  <c r="AQ1029" i="1"/>
  <c r="AY1029" i="1"/>
  <c r="BB1029" i="1"/>
  <c r="BA1029" i="1" s="1"/>
  <c r="BC1029" i="1"/>
  <c r="AZ1029" i="1" s="1"/>
  <c r="AK1030" i="1"/>
  <c r="AO1030" i="1"/>
  <c r="W1030" i="1" s="1"/>
  <c r="AP1030" i="1"/>
  <c r="AQ1030" i="1"/>
  <c r="AY1030" i="1"/>
  <c r="BB1030" i="1"/>
  <c r="BA1030" i="1" s="1"/>
  <c r="BC1030" i="1"/>
  <c r="AZ1030" i="1" s="1"/>
  <c r="AK1031" i="1"/>
  <c r="AO1031" i="1"/>
  <c r="AP1031" i="1"/>
  <c r="AQ1031" i="1"/>
  <c r="AY1031" i="1"/>
  <c r="BB1031" i="1"/>
  <c r="BA1031" i="1" s="1"/>
  <c r="BC1031" i="1"/>
  <c r="AZ1031" i="1" s="1"/>
  <c r="AK1032" i="1"/>
  <c r="AO1032" i="1"/>
  <c r="AP1032" i="1"/>
  <c r="AQ1032" i="1"/>
  <c r="AY1032" i="1"/>
  <c r="BB1032" i="1"/>
  <c r="BA1032" i="1" s="1"/>
  <c r="BC1032" i="1"/>
  <c r="AZ1032" i="1" s="1"/>
  <c r="AK1033" i="1"/>
  <c r="AO1033" i="1"/>
  <c r="AP1033" i="1"/>
  <c r="AQ1033" i="1"/>
  <c r="AY1033" i="1"/>
  <c r="BB1033" i="1"/>
  <c r="BA1033" i="1" s="1"/>
  <c r="BC1033" i="1"/>
  <c r="AZ1033" i="1" s="1"/>
  <c r="AK1034" i="1"/>
  <c r="AO1034" i="1"/>
  <c r="AP1034" i="1"/>
  <c r="AQ1034" i="1"/>
  <c r="AY1034" i="1"/>
  <c r="BB1034" i="1"/>
  <c r="BA1034" i="1" s="1"/>
  <c r="BC1034" i="1"/>
  <c r="AZ1034" i="1" s="1"/>
  <c r="AK1035" i="1"/>
  <c r="AO1035" i="1"/>
  <c r="AP1035" i="1"/>
  <c r="AQ1035" i="1"/>
  <c r="AY1035" i="1"/>
  <c r="BB1035" i="1"/>
  <c r="BA1035" i="1" s="1"/>
  <c r="BC1035" i="1"/>
  <c r="AZ1035" i="1" s="1"/>
  <c r="AK1036" i="1"/>
  <c r="AO1036" i="1"/>
  <c r="AP1036" i="1"/>
  <c r="AQ1036" i="1"/>
  <c r="AY1036" i="1"/>
  <c r="BB1036" i="1"/>
  <c r="BA1036" i="1" s="1"/>
  <c r="BC1036" i="1"/>
  <c r="AZ1036" i="1" s="1"/>
  <c r="AK1037" i="1"/>
  <c r="AO1037" i="1"/>
  <c r="AP1037" i="1"/>
  <c r="AQ1037" i="1"/>
  <c r="AY1037" i="1"/>
  <c r="BB1037" i="1"/>
  <c r="BA1037" i="1" s="1"/>
  <c r="BC1037" i="1"/>
  <c r="AZ1037" i="1" s="1"/>
  <c r="AK1038" i="1"/>
  <c r="AO1038" i="1"/>
  <c r="W1038" i="1" s="1"/>
  <c r="AP1038" i="1"/>
  <c r="AQ1038" i="1"/>
  <c r="AY1038" i="1"/>
  <c r="BB1038" i="1"/>
  <c r="BA1038" i="1" s="1"/>
  <c r="BC1038" i="1"/>
  <c r="AZ1038" i="1" s="1"/>
  <c r="AK1039" i="1"/>
  <c r="AO1039" i="1"/>
  <c r="W1039" i="1" s="1"/>
  <c r="AP1039" i="1"/>
  <c r="AQ1039" i="1"/>
  <c r="AY1039" i="1"/>
  <c r="BB1039" i="1"/>
  <c r="BA1039" i="1" s="1"/>
  <c r="BC1039" i="1"/>
  <c r="AZ1039" i="1" s="1"/>
  <c r="AK1040" i="1"/>
  <c r="AO1040" i="1"/>
  <c r="W1040" i="1" s="1"/>
  <c r="AP1040" i="1"/>
  <c r="AQ1040" i="1"/>
  <c r="AY1040" i="1"/>
  <c r="BB1040" i="1"/>
  <c r="BA1040" i="1" s="1"/>
  <c r="BC1040" i="1"/>
  <c r="AZ1040" i="1" s="1"/>
  <c r="AK1041" i="1"/>
  <c r="AO1041" i="1"/>
  <c r="AP1041" i="1"/>
  <c r="AQ1041" i="1"/>
  <c r="AY1041" i="1"/>
  <c r="BB1041" i="1"/>
  <c r="BA1041" i="1" s="1"/>
  <c r="BC1041" i="1"/>
  <c r="AZ1041" i="1" s="1"/>
  <c r="AK1042" i="1"/>
  <c r="AO1042" i="1"/>
  <c r="W1042" i="1" s="1"/>
  <c r="AP1042" i="1"/>
  <c r="AQ1042" i="1"/>
  <c r="AY1042" i="1"/>
  <c r="BB1042" i="1"/>
  <c r="BA1042" i="1" s="1"/>
  <c r="BC1042" i="1"/>
  <c r="AZ1042" i="1" s="1"/>
  <c r="AK1043" i="1"/>
  <c r="AO1043" i="1"/>
  <c r="W1043" i="1" s="1"/>
  <c r="AP1043" i="1"/>
  <c r="AQ1043" i="1"/>
  <c r="AY1043" i="1"/>
  <c r="BB1043" i="1"/>
  <c r="BA1043" i="1" s="1"/>
  <c r="BC1043" i="1"/>
  <c r="AZ1043" i="1" s="1"/>
  <c r="AK1044" i="1"/>
  <c r="AO1044" i="1"/>
  <c r="AP1044" i="1"/>
  <c r="AQ1044" i="1"/>
  <c r="AY1044" i="1"/>
  <c r="BB1044" i="1"/>
  <c r="BA1044" i="1" s="1"/>
  <c r="BC1044" i="1"/>
  <c r="AZ1044" i="1" s="1"/>
  <c r="AK1045" i="1"/>
  <c r="AO1045" i="1"/>
  <c r="AP1045" i="1"/>
  <c r="AQ1045" i="1"/>
  <c r="AY1045" i="1"/>
  <c r="BB1045" i="1"/>
  <c r="BA1045" i="1" s="1"/>
  <c r="BC1045" i="1"/>
  <c r="AZ1045" i="1" s="1"/>
  <c r="AK1046" i="1"/>
  <c r="AO1046" i="1"/>
  <c r="W1046" i="1" s="1"/>
  <c r="AP1046" i="1"/>
  <c r="AQ1046" i="1"/>
  <c r="AY1046" i="1"/>
  <c r="BB1046" i="1"/>
  <c r="BA1046" i="1" s="1"/>
  <c r="BC1046" i="1"/>
  <c r="AZ1046" i="1" s="1"/>
  <c r="AK1047" i="1"/>
  <c r="AO1047" i="1"/>
  <c r="AP1047" i="1"/>
  <c r="AQ1047" i="1"/>
  <c r="AY1047" i="1"/>
  <c r="BB1047" i="1"/>
  <c r="BA1047" i="1" s="1"/>
  <c r="BC1047" i="1"/>
  <c r="AZ1047" i="1" s="1"/>
  <c r="AK1048" i="1"/>
  <c r="AO1048" i="1"/>
  <c r="AP1048" i="1"/>
  <c r="AQ1048" i="1"/>
  <c r="AY1048" i="1"/>
  <c r="BB1048" i="1"/>
  <c r="BA1048" i="1" s="1"/>
  <c r="BC1048" i="1"/>
  <c r="AZ1048" i="1" s="1"/>
  <c r="AK1049" i="1"/>
  <c r="AO1049" i="1"/>
  <c r="W1049" i="1" s="1"/>
  <c r="AP1049" i="1"/>
  <c r="AQ1049" i="1"/>
  <c r="AY1049" i="1"/>
  <c r="BB1049" i="1"/>
  <c r="BA1049" i="1" s="1"/>
  <c r="BC1049" i="1"/>
  <c r="AZ1049" i="1" s="1"/>
  <c r="AK1050" i="1"/>
  <c r="AO1050" i="1"/>
  <c r="W1050" i="1" s="1"/>
  <c r="AP1050" i="1"/>
  <c r="AQ1050" i="1"/>
  <c r="AY1050" i="1"/>
  <c r="BB1050" i="1"/>
  <c r="BA1050" i="1" s="1"/>
  <c r="BC1050" i="1"/>
  <c r="AZ1050" i="1" s="1"/>
  <c r="AK1051" i="1"/>
  <c r="AO1051" i="1"/>
  <c r="W1051" i="1" s="1"/>
  <c r="AP1051" i="1"/>
  <c r="AQ1051" i="1"/>
  <c r="AY1051" i="1"/>
  <c r="BB1051" i="1"/>
  <c r="BA1051" i="1" s="1"/>
  <c r="BC1051" i="1"/>
  <c r="AZ1051" i="1" s="1"/>
  <c r="AK1052" i="1"/>
  <c r="AO1052" i="1"/>
  <c r="W1052" i="1" s="1"/>
  <c r="AP1052" i="1"/>
  <c r="AQ1052" i="1"/>
  <c r="AY1052" i="1"/>
  <c r="BB1052" i="1"/>
  <c r="BA1052" i="1" s="1"/>
  <c r="BC1052" i="1"/>
  <c r="AZ1052" i="1" s="1"/>
  <c r="AK1053" i="1"/>
  <c r="AO1053" i="1"/>
  <c r="AP1053" i="1"/>
  <c r="AQ1053" i="1"/>
  <c r="AY1053" i="1"/>
  <c r="BB1053" i="1"/>
  <c r="BA1053" i="1" s="1"/>
  <c r="BC1053" i="1"/>
  <c r="AZ1053" i="1" s="1"/>
  <c r="AK1054" i="1"/>
  <c r="AO1054" i="1"/>
  <c r="W1054" i="1" s="1"/>
  <c r="AP1054" i="1"/>
  <c r="AQ1054" i="1"/>
  <c r="AY1054" i="1"/>
  <c r="BB1054" i="1"/>
  <c r="BA1054" i="1" s="1"/>
  <c r="BC1054" i="1"/>
  <c r="AZ1054" i="1" s="1"/>
  <c r="AK1055" i="1"/>
  <c r="AO1055" i="1"/>
  <c r="W1055" i="1" s="1"/>
  <c r="AP1055" i="1"/>
  <c r="AQ1055" i="1"/>
  <c r="AY1055" i="1"/>
  <c r="BB1055" i="1"/>
  <c r="BA1055" i="1" s="1"/>
  <c r="BC1055" i="1"/>
  <c r="AZ1055" i="1" s="1"/>
  <c r="AK1056" i="1"/>
  <c r="AO1056" i="1"/>
  <c r="AP1056" i="1"/>
  <c r="AQ1056" i="1"/>
  <c r="AY1056" i="1"/>
  <c r="BB1056" i="1"/>
  <c r="BA1056" i="1" s="1"/>
  <c r="BC1056" i="1"/>
  <c r="AZ1056" i="1" s="1"/>
  <c r="AK1057" i="1"/>
  <c r="AO1057" i="1"/>
  <c r="AP1057" i="1"/>
  <c r="AQ1057" i="1"/>
  <c r="AY1057" i="1"/>
  <c r="BB1057" i="1"/>
  <c r="BA1057" i="1" s="1"/>
  <c r="BC1057" i="1"/>
  <c r="AZ1057" i="1" s="1"/>
  <c r="AK1058" i="1"/>
  <c r="AO1058" i="1"/>
  <c r="W1058" i="1" s="1"/>
  <c r="AP1058" i="1"/>
  <c r="AQ1058" i="1"/>
  <c r="AY1058" i="1"/>
  <c r="BB1058" i="1"/>
  <c r="BA1058" i="1" s="1"/>
  <c r="BC1058" i="1"/>
  <c r="AZ1058" i="1" s="1"/>
  <c r="AK1059" i="1"/>
  <c r="AO1059" i="1"/>
  <c r="AP1059" i="1"/>
  <c r="AQ1059" i="1"/>
  <c r="AY1059" i="1"/>
  <c r="BB1059" i="1"/>
  <c r="BA1059" i="1" s="1"/>
  <c r="BC1059" i="1"/>
  <c r="AZ1059" i="1" s="1"/>
  <c r="AK1060" i="1"/>
  <c r="AO1060" i="1"/>
  <c r="AP1060" i="1"/>
  <c r="AQ1060" i="1"/>
  <c r="AY1060" i="1"/>
  <c r="BB1060" i="1"/>
  <c r="BA1060" i="1" s="1"/>
  <c r="BC1060" i="1"/>
  <c r="AZ1060" i="1" s="1"/>
  <c r="AK1061" i="1"/>
  <c r="AO1061" i="1"/>
  <c r="W1061" i="1" s="1"/>
  <c r="AP1061" i="1"/>
  <c r="AQ1061" i="1"/>
  <c r="AY1061" i="1"/>
  <c r="BB1061" i="1"/>
  <c r="BA1061" i="1" s="1"/>
  <c r="BC1061" i="1"/>
  <c r="AZ1061" i="1" s="1"/>
  <c r="AK1062" i="1"/>
  <c r="AO1062" i="1"/>
  <c r="W1062" i="1" s="1"/>
  <c r="AP1062" i="1"/>
  <c r="AQ1062" i="1"/>
  <c r="AY1062" i="1"/>
  <c r="BB1062" i="1"/>
  <c r="BA1062" i="1" s="1"/>
  <c r="BC1062" i="1"/>
  <c r="AZ1062" i="1" s="1"/>
  <c r="AK1063" i="1"/>
  <c r="AO1063" i="1"/>
  <c r="W1063" i="1" s="1"/>
  <c r="AP1063" i="1"/>
  <c r="AQ1063" i="1"/>
  <c r="AY1063" i="1"/>
  <c r="BB1063" i="1"/>
  <c r="BA1063" i="1" s="1"/>
  <c r="BC1063" i="1"/>
  <c r="AZ1063" i="1" s="1"/>
  <c r="AK1064" i="1"/>
  <c r="AO1064" i="1"/>
  <c r="W1064" i="1" s="1"/>
  <c r="AP1064" i="1"/>
  <c r="AQ1064" i="1"/>
  <c r="AY1064" i="1"/>
  <c r="BB1064" i="1"/>
  <c r="BA1064" i="1" s="1"/>
  <c r="BC1064" i="1"/>
  <c r="AZ1064" i="1" s="1"/>
  <c r="AK1065" i="1"/>
  <c r="AO1065" i="1"/>
  <c r="AP1065" i="1"/>
  <c r="AQ1065" i="1"/>
  <c r="AY1065" i="1"/>
  <c r="BB1065" i="1"/>
  <c r="BA1065" i="1" s="1"/>
  <c r="BC1065" i="1"/>
  <c r="AZ1065" i="1" s="1"/>
  <c r="AK1066" i="1"/>
  <c r="AO1066" i="1"/>
  <c r="W1066" i="1" s="1"/>
  <c r="AP1066" i="1"/>
  <c r="AQ1066" i="1"/>
  <c r="AY1066" i="1"/>
  <c r="BB1066" i="1"/>
  <c r="BA1066" i="1" s="1"/>
  <c r="BC1066" i="1"/>
  <c r="AZ1066" i="1" s="1"/>
  <c r="AK1067" i="1"/>
  <c r="AO1067" i="1"/>
  <c r="AP1067" i="1"/>
  <c r="AQ1067" i="1"/>
  <c r="AY1067" i="1"/>
  <c r="BB1067" i="1"/>
  <c r="BA1067" i="1" s="1"/>
  <c r="BC1067" i="1"/>
  <c r="AZ1067" i="1" s="1"/>
  <c r="AK1068" i="1"/>
  <c r="AO1068" i="1"/>
  <c r="W1068" i="1" s="1"/>
  <c r="AP1068" i="1"/>
  <c r="AQ1068" i="1"/>
  <c r="AY1068" i="1"/>
  <c r="BB1068" i="1"/>
  <c r="BA1068" i="1" s="1"/>
  <c r="BC1068" i="1"/>
  <c r="AZ1068" i="1" s="1"/>
  <c r="AK1069" i="1"/>
  <c r="AO1069" i="1"/>
  <c r="AP1069" i="1"/>
  <c r="AQ1069" i="1"/>
  <c r="AY1069" i="1"/>
  <c r="BB1069" i="1"/>
  <c r="BA1069" i="1" s="1"/>
  <c r="BC1069" i="1"/>
  <c r="AZ1069" i="1" s="1"/>
  <c r="AK1070" i="1"/>
  <c r="AO1070" i="1"/>
  <c r="AP1070" i="1"/>
  <c r="AQ1070" i="1"/>
  <c r="AY1070" i="1"/>
  <c r="BB1070" i="1"/>
  <c r="BA1070" i="1" s="1"/>
  <c r="BC1070" i="1"/>
  <c r="AZ1070" i="1" s="1"/>
  <c r="AK1071" i="1"/>
  <c r="AO1071" i="1"/>
  <c r="AP1071" i="1"/>
  <c r="AQ1071" i="1"/>
  <c r="AY1071" i="1"/>
  <c r="BB1071" i="1"/>
  <c r="BA1071" i="1" s="1"/>
  <c r="BC1071" i="1"/>
  <c r="AZ1071" i="1" s="1"/>
  <c r="AK1072" i="1"/>
  <c r="AO1072" i="1"/>
  <c r="AP1072" i="1"/>
  <c r="AQ1072" i="1"/>
  <c r="AY1072" i="1"/>
  <c r="BB1072" i="1"/>
  <c r="BA1072" i="1" s="1"/>
  <c r="BC1072" i="1"/>
  <c r="AZ1072" i="1" s="1"/>
  <c r="AK1073" i="1"/>
  <c r="AO1073" i="1"/>
  <c r="W1073" i="1" s="1"/>
  <c r="AP1073" i="1"/>
  <c r="AQ1073" i="1"/>
  <c r="AY1073" i="1"/>
  <c r="BB1073" i="1"/>
  <c r="BA1073" i="1" s="1"/>
  <c r="BC1073" i="1"/>
  <c r="AZ1073" i="1" s="1"/>
  <c r="AK1074" i="1"/>
  <c r="AO1074" i="1"/>
  <c r="W1074" i="1" s="1"/>
  <c r="AP1074" i="1"/>
  <c r="AQ1074" i="1"/>
  <c r="AY1074" i="1"/>
  <c r="BB1074" i="1"/>
  <c r="BA1074" i="1" s="1"/>
  <c r="BC1074" i="1"/>
  <c r="AZ1074" i="1" s="1"/>
  <c r="AK1075" i="1"/>
  <c r="AO1075" i="1"/>
  <c r="W1075" i="1" s="1"/>
  <c r="AP1075" i="1"/>
  <c r="AQ1075" i="1"/>
  <c r="AY1075" i="1"/>
  <c r="BB1075" i="1"/>
  <c r="BA1075" i="1" s="1"/>
  <c r="BC1075" i="1"/>
  <c r="AZ1075" i="1" s="1"/>
  <c r="AK1076" i="1"/>
  <c r="AO1076" i="1"/>
  <c r="W1076" i="1" s="1"/>
  <c r="AP1076" i="1"/>
  <c r="AQ1076" i="1"/>
  <c r="AY1076" i="1"/>
  <c r="BB1076" i="1"/>
  <c r="BA1076" i="1" s="1"/>
  <c r="BC1076" i="1"/>
  <c r="AZ1076" i="1" s="1"/>
  <c r="AK1077" i="1"/>
  <c r="AO1077" i="1"/>
  <c r="AP1077" i="1"/>
  <c r="AQ1077" i="1"/>
  <c r="AY1077" i="1"/>
  <c r="BB1077" i="1"/>
  <c r="BA1077" i="1" s="1"/>
  <c r="BC1077" i="1"/>
  <c r="AZ1077" i="1" s="1"/>
  <c r="AK1078" i="1"/>
  <c r="AO1078" i="1"/>
  <c r="W1078" i="1" s="1"/>
  <c r="AP1078" i="1"/>
  <c r="AQ1078" i="1"/>
  <c r="AY1078" i="1"/>
  <c r="BB1078" i="1"/>
  <c r="BA1078" i="1" s="1"/>
  <c r="BC1078" i="1"/>
  <c r="AZ1078" i="1" s="1"/>
  <c r="AK1079" i="1"/>
  <c r="AO1079" i="1"/>
  <c r="AP1079" i="1"/>
  <c r="AQ1079" i="1"/>
  <c r="AY1079" i="1"/>
  <c r="BB1079" i="1"/>
  <c r="BA1079" i="1" s="1"/>
  <c r="BC1079" i="1"/>
  <c r="AZ1079" i="1" s="1"/>
  <c r="AK1080" i="1"/>
  <c r="AO1080" i="1"/>
  <c r="W1080" i="1" s="1"/>
  <c r="AP1080" i="1"/>
  <c r="AQ1080" i="1"/>
  <c r="AY1080" i="1"/>
  <c r="BB1080" i="1"/>
  <c r="BA1080" i="1" s="1"/>
  <c r="BC1080" i="1"/>
  <c r="AZ1080" i="1" s="1"/>
  <c r="AK1081" i="1"/>
  <c r="AO1081" i="1"/>
  <c r="AP1081" i="1"/>
  <c r="AQ1081" i="1"/>
  <c r="AY1081" i="1"/>
  <c r="BB1081" i="1"/>
  <c r="BA1081" i="1" s="1"/>
  <c r="BC1081" i="1"/>
  <c r="AZ1081" i="1" s="1"/>
  <c r="AK1082" i="1"/>
  <c r="AO1082" i="1"/>
  <c r="W1082" i="1" s="1"/>
  <c r="AP1082" i="1"/>
  <c r="AQ1082" i="1"/>
  <c r="AY1082" i="1"/>
  <c r="BB1082" i="1"/>
  <c r="BA1082" i="1" s="1"/>
  <c r="BC1082" i="1"/>
  <c r="AZ1082" i="1" s="1"/>
  <c r="AK1083" i="1"/>
  <c r="AO1083" i="1"/>
  <c r="AP1083" i="1"/>
  <c r="AQ1083" i="1"/>
  <c r="AY1083" i="1"/>
  <c r="BB1083" i="1"/>
  <c r="BA1083" i="1" s="1"/>
  <c r="BC1083" i="1"/>
  <c r="AZ1083" i="1" s="1"/>
  <c r="AK1084" i="1"/>
  <c r="AO1084" i="1"/>
  <c r="AP1084" i="1"/>
  <c r="AQ1084" i="1"/>
  <c r="AY1084" i="1"/>
  <c r="BB1084" i="1"/>
  <c r="BA1084" i="1" s="1"/>
  <c r="BC1084" i="1"/>
  <c r="AZ1084" i="1" s="1"/>
  <c r="AK1085" i="1"/>
  <c r="AO1085" i="1"/>
  <c r="AP1085" i="1"/>
  <c r="AQ1085" i="1"/>
  <c r="AY1085" i="1"/>
  <c r="BB1085" i="1"/>
  <c r="BA1085" i="1" s="1"/>
  <c r="BC1085" i="1"/>
  <c r="AZ1085" i="1" s="1"/>
  <c r="AK1086" i="1"/>
  <c r="AO1086" i="1"/>
  <c r="AP1086" i="1"/>
  <c r="AQ1086" i="1"/>
  <c r="AY1086" i="1"/>
  <c r="BB1086" i="1"/>
  <c r="BA1086" i="1" s="1"/>
  <c r="BC1086" i="1"/>
  <c r="AZ1086" i="1" s="1"/>
  <c r="AK1087" i="1"/>
  <c r="AO1087" i="1"/>
  <c r="W1087" i="1" s="1"/>
  <c r="AP1087" i="1"/>
  <c r="AQ1087" i="1"/>
  <c r="AY1087" i="1"/>
  <c r="BB1087" i="1"/>
  <c r="BA1087" i="1" s="1"/>
  <c r="BC1087" i="1"/>
  <c r="AZ1087" i="1" s="1"/>
  <c r="AK1088" i="1"/>
  <c r="AO1088" i="1"/>
  <c r="W1088" i="1" s="1"/>
  <c r="AP1088" i="1"/>
  <c r="AQ1088" i="1"/>
  <c r="AY1088" i="1"/>
  <c r="BB1088" i="1"/>
  <c r="BA1088" i="1" s="1"/>
  <c r="BC1088" i="1"/>
  <c r="AZ1088" i="1" s="1"/>
  <c r="AK1089" i="1"/>
  <c r="AO1089" i="1"/>
  <c r="AP1089" i="1"/>
  <c r="AQ1089" i="1"/>
  <c r="AY1089" i="1"/>
  <c r="BB1089" i="1"/>
  <c r="BA1089" i="1" s="1"/>
  <c r="BC1089" i="1"/>
  <c r="AZ1089" i="1" s="1"/>
  <c r="AK1090" i="1"/>
  <c r="AO1090" i="1"/>
  <c r="W1090" i="1" s="1"/>
  <c r="AP1090" i="1"/>
  <c r="AQ1090" i="1"/>
  <c r="AY1090" i="1"/>
  <c r="BB1090" i="1"/>
  <c r="BA1090" i="1" s="1"/>
  <c r="BC1090" i="1"/>
  <c r="AZ1090" i="1" s="1"/>
  <c r="AK1091" i="1"/>
  <c r="AO1091" i="1"/>
  <c r="AP1091" i="1"/>
  <c r="AQ1091" i="1"/>
  <c r="AY1091" i="1"/>
  <c r="BB1091" i="1"/>
  <c r="BA1091" i="1" s="1"/>
  <c r="BC1091" i="1"/>
  <c r="AZ1091" i="1" s="1"/>
  <c r="AK1092" i="1"/>
  <c r="AO1092" i="1"/>
  <c r="W1092" i="1" s="1"/>
  <c r="AP1092" i="1"/>
  <c r="AQ1092" i="1"/>
  <c r="AY1092" i="1"/>
  <c r="BB1092" i="1"/>
  <c r="BA1092" i="1" s="1"/>
  <c r="BC1092" i="1"/>
  <c r="AZ1092" i="1" s="1"/>
  <c r="AK1093" i="1"/>
  <c r="AO1093" i="1"/>
  <c r="AP1093" i="1"/>
  <c r="AQ1093" i="1"/>
  <c r="AY1093" i="1"/>
  <c r="BB1093" i="1"/>
  <c r="BA1093" i="1" s="1"/>
  <c r="BC1093" i="1"/>
  <c r="AZ1093" i="1" s="1"/>
  <c r="AK1094" i="1"/>
  <c r="AO1094" i="1"/>
  <c r="AP1094" i="1"/>
  <c r="AQ1094" i="1"/>
  <c r="AY1094" i="1"/>
  <c r="BB1094" i="1"/>
  <c r="BA1094" i="1" s="1"/>
  <c r="BC1094" i="1"/>
  <c r="AZ1094" i="1" s="1"/>
  <c r="AK1095" i="1"/>
  <c r="AO1095" i="1"/>
  <c r="AP1095" i="1"/>
  <c r="AQ1095" i="1"/>
  <c r="AY1095" i="1"/>
  <c r="BB1095" i="1"/>
  <c r="BA1095" i="1" s="1"/>
  <c r="BC1095" i="1"/>
  <c r="AZ1095" i="1" s="1"/>
  <c r="AK1096" i="1"/>
  <c r="AO1096" i="1"/>
  <c r="AP1096" i="1"/>
  <c r="AQ1096" i="1"/>
  <c r="AY1096" i="1"/>
  <c r="BB1096" i="1"/>
  <c r="BA1096" i="1" s="1"/>
  <c r="BC1096" i="1"/>
  <c r="AZ1096" i="1" s="1"/>
  <c r="AK1097" i="1"/>
  <c r="AO1097" i="1"/>
  <c r="W1097" i="1" s="1"/>
  <c r="AP1097" i="1"/>
  <c r="AQ1097" i="1"/>
  <c r="AY1097" i="1"/>
  <c r="BB1097" i="1"/>
  <c r="BA1097" i="1" s="1"/>
  <c r="BC1097" i="1"/>
  <c r="AZ1097" i="1" s="1"/>
  <c r="AK1098" i="1"/>
  <c r="AO1098" i="1"/>
  <c r="W1098" i="1" s="1"/>
  <c r="AP1098" i="1"/>
  <c r="AQ1098" i="1"/>
  <c r="AY1098" i="1"/>
  <c r="BB1098" i="1"/>
  <c r="BA1098" i="1" s="1"/>
  <c r="BC1098" i="1"/>
  <c r="AZ1098" i="1" s="1"/>
  <c r="AK1099" i="1"/>
  <c r="AO1099" i="1"/>
  <c r="W1099" i="1" s="1"/>
  <c r="AP1099" i="1"/>
  <c r="AQ1099" i="1"/>
  <c r="AY1099" i="1"/>
  <c r="BB1099" i="1"/>
  <c r="BA1099" i="1" s="1"/>
  <c r="BC1099" i="1"/>
  <c r="AZ1099" i="1" s="1"/>
  <c r="AK1100" i="1"/>
  <c r="AO1100" i="1"/>
  <c r="W1100" i="1" s="1"/>
  <c r="AP1100" i="1"/>
  <c r="AQ1100" i="1"/>
  <c r="AY1100" i="1"/>
  <c r="BB1100" i="1"/>
  <c r="BA1100" i="1" s="1"/>
  <c r="BC1100" i="1"/>
  <c r="AZ1100" i="1" s="1"/>
  <c r="AK1101" i="1"/>
  <c r="AO1101" i="1"/>
  <c r="AP1101" i="1"/>
  <c r="AQ1101" i="1"/>
  <c r="AY1101" i="1"/>
  <c r="BB1101" i="1"/>
  <c r="BA1101" i="1" s="1"/>
  <c r="BC1101" i="1"/>
  <c r="AZ1101" i="1" s="1"/>
  <c r="AK1102" i="1"/>
  <c r="AO1102" i="1"/>
  <c r="W1102" i="1" s="1"/>
  <c r="AP1102" i="1"/>
  <c r="AQ1102" i="1"/>
  <c r="AY1102" i="1"/>
  <c r="BB1102" i="1"/>
  <c r="BA1102" i="1" s="1"/>
  <c r="BC1102" i="1"/>
  <c r="AZ1102" i="1" s="1"/>
  <c r="AK1103" i="1"/>
  <c r="AO1103" i="1"/>
  <c r="AP1103" i="1"/>
  <c r="AQ1103" i="1"/>
  <c r="AY1103" i="1"/>
  <c r="BB1103" i="1"/>
  <c r="BA1103" i="1" s="1"/>
  <c r="BC1103" i="1"/>
  <c r="AZ1103" i="1" s="1"/>
  <c r="AK1104" i="1"/>
  <c r="AO1104" i="1"/>
  <c r="AP1104" i="1"/>
  <c r="AQ1104" i="1"/>
  <c r="AY1104" i="1"/>
  <c r="BB1104" i="1"/>
  <c r="BA1104" i="1" s="1"/>
  <c r="BC1104" i="1"/>
  <c r="AZ1104" i="1" s="1"/>
  <c r="AK1105" i="1"/>
  <c r="AO1105" i="1"/>
  <c r="AP1105" i="1"/>
  <c r="AQ1105" i="1"/>
  <c r="AY1105" i="1"/>
  <c r="BB1105" i="1"/>
  <c r="BA1105" i="1" s="1"/>
  <c r="BC1105" i="1"/>
  <c r="AZ1105" i="1" s="1"/>
  <c r="AK1106" i="1"/>
  <c r="AO1106" i="1"/>
  <c r="W1106" i="1" s="1"/>
  <c r="AP1106" i="1"/>
  <c r="AQ1106" i="1"/>
  <c r="AY1106" i="1"/>
  <c r="BB1106" i="1"/>
  <c r="BA1106" i="1" s="1"/>
  <c r="BC1106" i="1"/>
  <c r="AZ1106" i="1" s="1"/>
  <c r="AK1107" i="1"/>
  <c r="AO1107" i="1"/>
  <c r="AP1107" i="1"/>
  <c r="AQ1107" i="1"/>
  <c r="AY1107" i="1"/>
  <c r="BB1107" i="1"/>
  <c r="BA1107" i="1" s="1"/>
  <c r="BC1107" i="1"/>
  <c r="AZ1107" i="1" s="1"/>
  <c r="AK1108" i="1"/>
  <c r="AO1108" i="1"/>
  <c r="AP1108" i="1"/>
  <c r="AQ1108" i="1"/>
  <c r="AY1108" i="1"/>
  <c r="BB1108" i="1"/>
  <c r="BA1108" i="1" s="1"/>
  <c r="BC1108" i="1"/>
  <c r="AZ1108" i="1" s="1"/>
  <c r="AK1109" i="1"/>
  <c r="AO1109" i="1"/>
  <c r="AP1109" i="1"/>
  <c r="AQ1109" i="1"/>
  <c r="AY1109" i="1"/>
  <c r="BB1109" i="1"/>
  <c r="BA1109" i="1" s="1"/>
  <c r="BC1109" i="1"/>
  <c r="AZ1109" i="1" s="1"/>
  <c r="AK1110" i="1"/>
  <c r="AO1110" i="1"/>
  <c r="W1110" i="1" s="1"/>
  <c r="AP1110" i="1"/>
  <c r="AQ1110" i="1"/>
  <c r="AY1110" i="1"/>
  <c r="BB1110" i="1"/>
  <c r="BA1110" i="1" s="1"/>
  <c r="BC1110" i="1"/>
  <c r="AZ1110" i="1" s="1"/>
  <c r="AK1111" i="1"/>
  <c r="AO1111" i="1"/>
  <c r="W1111" i="1" s="1"/>
  <c r="AP1111" i="1"/>
  <c r="AQ1111" i="1"/>
  <c r="AY1111" i="1"/>
  <c r="BB1111" i="1"/>
  <c r="BA1111" i="1" s="1"/>
  <c r="BC1111" i="1"/>
  <c r="AZ1111" i="1" s="1"/>
  <c r="AK1112" i="1"/>
  <c r="AO1112" i="1"/>
  <c r="W1112" i="1" s="1"/>
  <c r="AP1112" i="1"/>
  <c r="AQ1112" i="1"/>
  <c r="AY1112" i="1"/>
  <c r="BB1112" i="1"/>
  <c r="BA1112" i="1" s="1"/>
  <c r="BC1112" i="1"/>
  <c r="AZ1112" i="1" s="1"/>
  <c r="AK1113" i="1"/>
  <c r="AO1113" i="1"/>
  <c r="AP1113" i="1"/>
  <c r="AQ1113" i="1"/>
  <c r="AY1113" i="1"/>
  <c r="BB1113" i="1"/>
  <c r="BA1113" i="1" s="1"/>
  <c r="BC1113" i="1"/>
  <c r="AZ1113" i="1" s="1"/>
  <c r="AK1114" i="1"/>
  <c r="AO1114" i="1"/>
  <c r="W1114" i="1" s="1"/>
  <c r="AP1114" i="1"/>
  <c r="AQ1114" i="1"/>
  <c r="AY1114" i="1"/>
  <c r="BB1114" i="1"/>
  <c r="BA1114" i="1" s="1"/>
  <c r="BC1114" i="1"/>
  <c r="AZ1114" i="1" s="1"/>
  <c r="AK1115" i="1"/>
  <c r="AO1115" i="1"/>
  <c r="AP1115" i="1"/>
  <c r="AQ1115" i="1"/>
  <c r="AY1115" i="1"/>
  <c r="BB1115" i="1"/>
  <c r="BA1115" i="1" s="1"/>
  <c r="BC1115" i="1"/>
  <c r="AZ1115" i="1" s="1"/>
  <c r="AK1116" i="1"/>
  <c r="AO1116" i="1"/>
  <c r="AP1116" i="1"/>
  <c r="AQ1116" i="1"/>
  <c r="AY1116" i="1"/>
  <c r="BB1116" i="1"/>
  <c r="BA1116" i="1" s="1"/>
  <c r="BC1116" i="1"/>
  <c r="AZ1116" i="1" s="1"/>
  <c r="AK1117" i="1"/>
  <c r="AO1117" i="1"/>
  <c r="AP1117" i="1"/>
  <c r="AQ1117" i="1"/>
  <c r="AY1117" i="1"/>
  <c r="BB1117" i="1"/>
  <c r="BA1117" i="1" s="1"/>
  <c r="BC1117" i="1"/>
  <c r="AZ1117" i="1" s="1"/>
  <c r="AK1118" i="1"/>
  <c r="AO1118" i="1"/>
  <c r="W1118" i="1" s="1"/>
  <c r="AP1118" i="1"/>
  <c r="AQ1118" i="1"/>
  <c r="AY1118" i="1"/>
  <c r="BB1118" i="1"/>
  <c r="BA1118" i="1" s="1"/>
  <c r="BC1118" i="1"/>
  <c r="AZ1118" i="1" s="1"/>
  <c r="AK1119" i="1"/>
  <c r="AO1119" i="1"/>
  <c r="AP1119" i="1"/>
  <c r="AQ1119" i="1"/>
  <c r="AY1119" i="1"/>
  <c r="BB1119" i="1"/>
  <c r="BA1119" i="1" s="1"/>
  <c r="BC1119" i="1"/>
  <c r="AZ1119" i="1" s="1"/>
  <c r="AK1120" i="1"/>
  <c r="AO1120" i="1"/>
  <c r="AP1120" i="1"/>
  <c r="AQ1120" i="1"/>
  <c r="AY1120" i="1"/>
  <c r="BB1120" i="1"/>
  <c r="BA1120" i="1" s="1"/>
  <c r="BC1120" i="1"/>
  <c r="AZ1120" i="1" s="1"/>
  <c r="AK1121" i="1"/>
  <c r="AO1121" i="1"/>
  <c r="W1121" i="1" s="1"/>
  <c r="AP1121" i="1"/>
  <c r="AQ1121" i="1"/>
  <c r="AY1121" i="1"/>
  <c r="BB1121" i="1"/>
  <c r="BA1121" i="1" s="1"/>
  <c r="BC1121" i="1"/>
  <c r="AZ1121" i="1" s="1"/>
  <c r="AK1122" i="1"/>
  <c r="AO1122" i="1"/>
  <c r="W1122" i="1" s="1"/>
  <c r="AP1122" i="1"/>
  <c r="AQ1122" i="1"/>
  <c r="AY1122" i="1"/>
  <c r="BB1122" i="1"/>
  <c r="BA1122" i="1" s="1"/>
  <c r="BC1122" i="1"/>
  <c r="AZ1122" i="1" s="1"/>
  <c r="AK1123" i="1"/>
  <c r="AO1123" i="1"/>
  <c r="W1123" i="1" s="1"/>
  <c r="AP1123" i="1"/>
  <c r="AQ1123" i="1"/>
  <c r="AY1123" i="1"/>
  <c r="BB1123" i="1"/>
  <c r="BA1123" i="1" s="1"/>
  <c r="BC1123" i="1"/>
  <c r="AZ1123" i="1" s="1"/>
  <c r="AK1124" i="1"/>
  <c r="AO1124" i="1"/>
  <c r="AP1124" i="1"/>
  <c r="AQ1124" i="1"/>
  <c r="AY1124" i="1"/>
  <c r="BB1124" i="1"/>
  <c r="BA1124" i="1" s="1"/>
  <c r="BC1124" i="1"/>
  <c r="AZ1124" i="1" s="1"/>
  <c r="AK1125" i="1"/>
  <c r="AO1125" i="1"/>
  <c r="AP1125" i="1"/>
  <c r="AQ1125" i="1"/>
  <c r="AY1125" i="1"/>
  <c r="BB1125" i="1"/>
  <c r="BA1125" i="1" s="1"/>
  <c r="BC1125" i="1"/>
  <c r="AZ1125" i="1" s="1"/>
  <c r="AK1126" i="1"/>
  <c r="AO1126" i="1"/>
  <c r="W1126" i="1" s="1"/>
  <c r="AP1126" i="1"/>
  <c r="AQ1126" i="1"/>
  <c r="AY1126" i="1"/>
  <c r="BB1126" i="1"/>
  <c r="BA1126" i="1" s="1"/>
  <c r="BC1126" i="1"/>
  <c r="AZ1126" i="1" s="1"/>
  <c r="AK1127" i="1"/>
  <c r="AO1127" i="1"/>
  <c r="AP1127" i="1"/>
  <c r="AQ1127" i="1"/>
  <c r="AY1127" i="1"/>
  <c r="BB1127" i="1"/>
  <c r="BA1127" i="1" s="1"/>
  <c r="BC1127" i="1"/>
  <c r="AZ1127" i="1" s="1"/>
  <c r="AK1128" i="1"/>
  <c r="AO1128" i="1"/>
  <c r="AP1128" i="1"/>
  <c r="AQ1128" i="1"/>
  <c r="AY1128" i="1"/>
  <c r="BB1128" i="1"/>
  <c r="BA1128" i="1" s="1"/>
  <c r="BC1128" i="1"/>
  <c r="AZ1128" i="1" s="1"/>
  <c r="AK1129" i="1"/>
  <c r="AO1129" i="1"/>
  <c r="AP1129" i="1"/>
  <c r="AQ1129" i="1"/>
  <c r="AY1129" i="1"/>
  <c r="BB1129" i="1"/>
  <c r="BA1129" i="1" s="1"/>
  <c r="BC1129" i="1"/>
  <c r="AZ1129" i="1" s="1"/>
  <c r="AK1130" i="1"/>
  <c r="AO1130" i="1"/>
  <c r="AP1130" i="1"/>
  <c r="AQ1130" i="1"/>
  <c r="AY1130" i="1"/>
  <c r="BB1130" i="1"/>
  <c r="BA1130" i="1" s="1"/>
  <c r="BC1130" i="1"/>
  <c r="AZ1130" i="1" s="1"/>
  <c r="AK1131" i="1"/>
  <c r="AO1131" i="1"/>
  <c r="AP1131" i="1"/>
  <c r="AQ1131" i="1"/>
  <c r="AY1131" i="1"/>
  <c r="BB1131" i="1"/>
  <c r="BA1131" i="1" s="1"/>
  <c r="BC1131" i="1"/>
  <c r="AZ1131" i="1" s="1"/>
  <c r="AK1132" i="1"/>
  <c r="AO1132" i="1"/>
  <c r="AP1132" i="1"/>
  <c r="AQ1132" i="1"/>
  <c r="AY1132" i="1"/>
  <c r="BB1132" i="1"/>
  <c r="BA1132" i="1" s="1"/>
  <c r="BC1132" i="1"/>
  <c r="AZ1132" i="1" s="1"/>
  <c r="AK1133" i="1"/>
  <c r="AO1133" i="1"/>
  <c r="W1133" i="1" s="1"/>
  <c r="AP1133" i="1"/>
  <c r="AQ1133" i="1"/>
  <c r="AY1133" i="1"/>
  <c r="BB1133" i="1"/>
  <c r="BA1133" i="1" s="1"/>
  <c r="BC1133" i="1"/>
  <c r="AZ1133" i="1" s="1"/>
  <c r="AK1134" i="1"/>
  <c r="AO1134" i="1"/>
  <c r="AP1134" i="1"/>
  <c r="AQ1134" i="1"/>
  <c r="AY1134" i="1"/>
  <c r="BB1134" i="1"/>
  <c r="BA1134" i="1" s="1"/>
  <c r="BC1134" i="1"/>
  <c r="AZ1134" i="1" s="1"/>
  <c r="AK1135" i="1"/>
  <c r="AO1135" i="1"/>
  <c r="AP1135" i="1"/>
  <c r="AQ1135" i="1"/>
  <c r="AY1135" i="1"/>
  <c r="BB1135" i="1"/>
  <c r="BA1135" i="1" s="1"/>
  <c r="BC1135" i="1"/>
  <c r="AZ1135" i="1" s="1"/>
  <c r="AK1136" i="1"/>
  <c r="AO1136" i="1"/>
  <c r="W1136" i="1" s="1"/>
  <c r="AP1136" i="1"/>
  <c r="AQ1136" i="1"/>
  <c r="AY1136" i="1"/>
  <c r="BB1136" i="1"/>
  <c r="BA1136" i="1" s="1"/>
  <c r="BC1136" i="1"/>
  <c r="AZ1136" i="1" s="1"/>
  <c r="AK1137" i="1"/>
  <c r="AO1137" i="1"/>
  <c r="AP1137" i="1"/>
  <c r="AQ1137" i="1"/>
  <c r="AY1137" i="1"/>
  <c r="BB1137" i="1"/>
  <c r="BA1137" i="1" s="1"/>
  <c r="BC1137" i="1"/>
  <c r="AZ1137" i="1" s="1"/>
  <c r="AK1138" i="1"/>
  <c r="AO1138" i="1"/>
  <c r="W1138" i="1" s="1"/>
  <c r="AP1138" i="1"/>
  <c r="AQ1138" i="1"/>
  <c r="AY1138" i="1"/>
  <c r="BB1138" i="1"/>
  <c r="BA1138" i="1" s="1"/>
  <c r="BC1138" i="1"/>
  <c r="AZ1138" i="1" s="1"/>
  <c r="AK1139" i="1"/>
  <c r="AO1139" i="1"/>
  <c r="AP1139" i="1"/>
  <c r="AQ1139" i="1"/>
  <c r="AY1139" i="1"/>
  <c r="BB1139" i="1"/>
  <c r="BA1139" i="1" s="1"/>
  <c r="BC1139" i="1"/>
  <c r="AZ1139" i="1" s="1"/>
  <c r="AK1140" i="1"/>
  <c r="AO1140" i="1"/>
  <c r="AP1140" i="1"/>
  <c r="AQ1140" i="1"/>
  <c r="AY1140" i="1"/>
  <c r="BB1140" i="1"/>
  <c r="BA1140" i="1" s="1"/>
  <c r="BC1140" i="1"/>
  <c r="AZ1140" i="1" s="1"/>
  <c r="AK1141" i="1"/>
  <c r="AO1141" i="1"/>
  <c r="AP1141" i="1"/>
  <c r="AQ1141" i="1"/>
  <c r="AY1141" i="1"/>
  <c r="BB1141" i="1"/>
  <c r="BA1141" i="1" s="1"/>
  <c r="BC1141" i="1"/>
  <c r="AZ1141" i="1" s="1"/>
  <c r="AK1142" i="1"/>
  <c r="AO1142" i="1"/>
  <c r="AP1142" i="1"/>
  <c r="AQ1142" i="1"/>
  <c r="AY1142" i="1"/>
  <c r="BB1142" i="1"/>
  <c r="BA1142" i="1" s="1"/>
  <c r="BC1142" i="1"/>
  <c r="AZ1142" i="1" s="1"/>
  <c r="AK1143" i="1"/>
  <c r="AO1143" i="1"/>
  <c r="AP1143" i="1"/>
  <c r="AQ1143" i="1"/>
  <c r="AY1143" i="1"/>
  <c r="BB1143" i="1"/>
  <c r="BA1143" i="1" s="1"/>
  <c r="BC1143" i="1"/>
  <c r="AZ1143" i="1" s="1"/>
  <c r="AK1144" i="1"/>
  <c r="AO1144" i="1"/>
  <c r="AP1144" i="1"/>
  <c r="AQ1144" i="1"/>
  <c r="AY1144" i="1"/>
  <c r="BB1144" i="1"/>
  <c r="BA1144" i="1" s="1"/>
  <c r="BC1144" i="1"/>
  <c r="AZ1144" i="1" s="1"/>
  <c r="AK1145" i="1"/>
  <c r="AO1145" i="1"/>
  <c r="W1145" i="1" s="1"/>
  <c r="AP1145" i="1"/>
  <c r="AQ1145" i="1"/>
  <c r="AY1145" i="1"/>
  <c r="BB1145" i="1"/>
  <c r="BA1145" i="1" s="1"/>
  <c r="BC1145" i="1"/>
  <c r="AZ1145" i="1" s="1"/>
  <c r="AK1146" i="1"/>
  <c r="AO1146" i="1"/>
  <c r="W1146" i="1" s="1"/>
  <c r="AP1146" i="1"/>
  <c r="AQ1146" i="1"/>
  <c r="AY1146" i="1"/>
  <c r="BB1146" i="1"/>
  <c r="BA1146" i="1" s="1"/>
  <c r="BC1146" i="1"/>
  <c r="AZ1146" i="1" s="1"/>
  <c r="AK1147" i="1"/>
  <c r="AO1147" i="1"/>
  <c r="W1147" i="1" s="1"/>
  <c r="AP1147" i="1"/>
  <c r="AQ1147" i="1"/>
  <c r="AY1147" i="1"/>
  <c r="BB1147" i="1"/>
  <c r="BA1147" i="1" s="1"/>
  <c r="BC1147" i="1"/>
  <c r="AZ1147" i="1" s="1"/>
  <c r="AK1148" i="1"/>
  <c r="AO1148" i="1"/>
  <c r="W1148" i="1" s="1"/>
  <c r="AP1148" i="1"/>
  <c r="AQ1148" i="1"/>
  <c r="AY1148" i="1"/>
  <c r="BB1148" i="1"/>
  <c r="BA1148" i="1" s="1"/>
  <c r="BC1148" i="1"/>
  <c r="AZ1148" i="1" s="1"/>
  <c r="AK1149" i="1"/>
  <c r="AO1149" i="1"/>
  <c r="AP1149" i="1"/>
  <c r="AQ1149" i="1"/>
  <c r="AY1149" i="1"/>
  <c r="BB1149" i="1"/>
  <c r="BA1149" i="1" s="1"/>
  <c r="BC1149" i="1"/>
  <c r="AZ1149" i="1" s="1"/>
  <c r="AK1150" i="1"/>
  <c r="AO1150" i="1"/>
  <c r="W1150" i="1" s="1"/>
  <c r="AP1150" i="1"/>
  <c r="AQ1150" i="1"/>
  <c r="AY1150" i="1"/>
  <c r="BB1150" i="1"/>
  <c r="BA1150" i="1" s="1"/>
  <c r="BC1150" i="1"/>
  <c r="AZ1150" i="1" s="1"/>
  <c r="AK1151" i="1"/>
  <c r="AO1151" i="1"/>
  <c r="AP1151" i="1"/>
  <c r="AQ1151" i="1"/>
  <c r="AY1151" i="1"/>
  <c r="BB1151" i="1"/>
  <c r="BA1151" i="1" s="1"/>
  <c r="BC1151" i="1"/>
  <c r="AZ1151" i="1" s="1"/>
  <c r="AK1152" i="1"/>
  <c r="AO1152" i="1"/>
  <c r="AP1152" i="1"/>
  <c r="AQ1152" i="1"/>
  <c r="AY1152" i="1"/>
  <c r="BB1152" i="1"/>
  <c r="BA1152" i="1" s="1"/>
  <c r="BC1152" i="1"/>
  <c r="AZ1152" i="1" s="1"/>
  <c r="AK1153" i="1"/>
  <c r="AO1153" i="1"/>
  <c r="AP1153" i="1"/>
  <c r="AQ1153" i="1"/>
  <c r="AY1153" i="1"/>
  <c r="BB1153" i="1"/>
  <c r="BA1153" i="1" s="1"/>
  <c r="BC1153" i="1"/>
  <c r="AZ1153" i="1" s="1"/>
  <c r="AK1154" i="1"/>
  <c r="AO1154" i="1"/>
  <c r="AP1154" i="1"/>
  <c r="AQ1154" i="1"/>
  <c r="AY1154" i="1"/>
  <c r="BB1154" i="1"/>
  <c r="BA1154" i="1" s="1"/>
  <c r="BC1154" i="1"/>
  <c r="AZ1154" i="1" s="1"/>
  <c r="AK1155" i="1"/>
  <c r="AO1155" i="1"/>
  <c r="AP1155" i="1"/>
  <c r="AQ1155" i="1"/>
  <c r="AY1155" i="1"/>
  <c r="BB1155" i="1"/>
  <c r="BA1155" i="1" s="1"/>
  <c r="BC1155" i="1"/>
  <c r="AZ1155" i="1" s="1"/>
  <c r="AK1156" i="1"/>
  <c r="AO1156" i="1"/>
  <c r="AP1156" i="1"/>
  <c r="AQ1156" i="1"/>
  <c r="AY1156" i="1"/>
  <c r="BB1156" i="1"/>
  <c r="BA1156" i="1" s="1"/>
  <c r="BC1156" i="1"/>
  <c r="AZ1156" i="1" s="1"/>
  <c r="AK1157" i="1"/>
  <c r="AO1157" i="1"/>
  <c r="W1157" i="1" s="1"/>
  <c r="AP1157" i="1"/>
  <c r="AQ1157" i="1"/>
  <c r="AY1157" i="1"/>
  <c r="BB1157" i="1"/>
  <c r="BA1157" i="1" s="1"/>
  <c r="BC1157" i="1"/>
  <c r="AZ1157" i="1" s="1"/>
  <c r="AK1158" i="1"/>
  <c r="AO1158" i="1"/>
  <c r="W1158" i="1" s="1"/>
  <c r="AP1158" i="1"/>
  <c r="AQ1158" i="1"/>
  <c r="AY1158" i="1"/>
  <c r="BB1158" i="1"/>
  <c r="BA1158" i="1" s="1"/>
  <c r="BC1158" i="1"/>
  <c r="AZ1158" i="1" s="1"/>
  <c r="AK1159" i="1"/>
  <c r="AO1159" i="1"/>
  <c r="W1159" i="1" s="1"/>
  <c r="AP1159" i="1"/>
  <c r="AQ1159" i="1"/>
  <c r="AY1159" i="1"/>
  <c r="BB1159" i="1"/>
  <c r="BA1159" i="1" s="1"/>
  <c r="BC1159" i="1"/>
  <c r="AZ1159" i="1" s="1"/>
  <c r="AK1160" i="1"/>
  <c r="AO1160" i="1"/>
  <c r="W1160" i="1" s="1"/>
  <c r="AP1160" i="1"/>
  <c r="AQ1160" i="1"/>
  <c r="AY1160" i="1"/>
  <c r="BB1160" i="1"/>
  <c r="BA1160" i="1" s="1"/>
  <c r="BC1160" i="1"/>
  <c r="AZ1160" i="1" s="1"/>
  <c r="AK1161" i="1"/>
  <c r="AO1161" i="1"/>
  <c r="AP1161" i="1"/>
  <c r="AQ1161" i="1"/>
  <c r="AY1161" i="1"/>
  <c r="BB1161" i="1"/>
  <c r="BA1161" i="1" s="1"/>
  <c r="BC1161" i="1"/>
  <c r="AZ1161" i="1" s="1"/>
  <c r="AK1162" i="1"/>
  <c r="AO1162" i="1"/>
  <c r="W1162" i="1" s="1"/>
  <c r="AP1162" i="1"/>
  <c r="AQ1162" i="1"/>
  <c r="AY1162" i="1"/>
  <c r="BB1162" i="1"/>
  <c r="BA1162" i="1" s="1"/>
  <c r="BC1162" i="1"/>
  <c r="AZ1162" i="1" s="1"/>
  <c r="AK1163" i="1"/>
  <c r="AO1163" i="1"/>
  <c r="AP1163" i="1"/>
  <c r="AQ1163" i="1"/>
  <c r="AY1163" i="1"/>
  <c r="BB1163" i="1"/>
  <c r="BA1163" i="1" s="1"/>
  <c r="BC1163" i="1"/>
  <c r="AZ1163" i="1" s="1"/>
  <c r="AK1164" i="1"/>
  <c r="AO1164" i="1"/>
  <c r="AP1164" i="1"/>
  <c r="AQ1164" i="1"/>
  <c r="AY1164" i="1"/>
  <c r="BB1164" i="1"/>
  <c r="BA1164" i="1" s="1"/>
  <c r="BC1164" i="1"/>
  <c r="AZ1164" i="1" s="1"/>
  <c r="AK1165" i="1"/>
  <c r="AO1165" i="1"/>
  <c r="AP1165" i="1"/>
  <c r="AQ1165" i="1"/>
  <c r="AY1165" i="1"/>
  <c r="BB1165" i="1"/>
  <c r="BA1165" i="1" s="1"/>
  <c r="BC1165" i="1"/>
  <c r="AZ1165" i="1" s="1"/>
  <c r="AK1166" i="1"/>
  <c r="AO1166" i="1"/>
  <c r="AP1166" i="1"/>
  <c r="AQ1166" i="1"/>
  <c r="AY1166" i="1"/>
  <c r="BB1166" i="1"/>
  <c r="BA1166" i="1" s="1"/>
  <c r="BC1166" i="1"/>
  <c r="AZ1166" i="1" s="1"/>
  <c r="AK1167" i="1"/>
  <c r="AO1167" i="1"/>
  <c r="AP1167" i="1"/>
  <c r="AQ1167" i="1"/>
  <c r="AY1167" i="1"/>
  <c r="BB1167" i="1"/>
  <c r="BA1167" i="1" s="1"/>
  <c r="BC1167" i="1"/>
  <c r="AZ1167" i="1" s="1"/>
  <c r="AK1168" i="1"/>
  <c r="AO1168" i="1"/>
  <c r="AP1168" i="1"/>
  <c r="AQ1168" i="1"/>
  <c r="AY1168" i="1"/>
  <c r="BB1168" i="1"/>
  <c r="BA1168" i="1" s="1"/>
  <c r="BC1168" i="1"/>
  <c r="AZ1168" i="1" s="1"/>
  <c r="AK1169" i="1"/>
  <c r="AO1169" i="1"/>
  <c r="W1169" i="1" s="1"/>
  <c r="AP1169" i="1"/>
  <c r="AQ1169" i="1"/>
  <c r="AY1169" i="1"/>
  <c r="BB1169" i="1"/>
  <c r="BA1169" i="1" s="1"/>
  <c r="BC1169" i="1"/>
  <c r="AZ1169" i="1" s="1"/>
  <c r="AK1170" i="1"/>
  <c r="AO1170" i="1"/>
  <c r="W1170" i="1" s="1"/>
  <c r="AP1170" i="1"/>
  <c r="AQ1170" i="1"/>
  <c r="AY1170" i="1"/>
  <c r="BB1170" i="1"/>
  <c r="BA1170" i="1" s="1"/>
  <c r="BC1170" i="1"/>
  <c r="AZ1170" i="1" s="1"/>
  <c r="AK1171" i="1"/>
  <c r="AO1171" i="1"/>
  <c r="W1171" i="1" s="1"/>
  <c r="AP1171" i="1"/>
  <c r="AQ1171" i="1"/>
  <c r="AY1171" i="1"/>
  <c r="BB1171" i="1"/>
  <c r="BA1171" i="1" s="1"/>
  <c r="BC1171" i="1"/>
  <c r="AZ1171" i="1" s="1"/>
  <c r="AK1172" i="1"/>
  <c r="AO1172" i="1"/>
  <c r="W1172" i="1" s="1"/>
  <c r="AP1172" i="1"/>
  <c r="AQ1172" i="1"/>
  <c r="AY1172" i="1"/>
  <c r="BB1172" i="1"/>
  <c r="BA1172" i="1" s="1"/>
  <c r="BC1172" i="1"/>
  <c r="AZ1172" i="1" s="1"/>
  <c r="AK1173" i="1"/>
  <c r="AO1173" i="1"/>
  <c r="AP1173" i="1"/>
  <c r="AQ1173" i="1"/>
  <c r="AY1173" i="1"/>
  <c r="BB1173" i="1"/>
  <c r="BA1173" i="1" s="1"/>
  <c r="BC1173" i="1"/>
  <c r="AZ1173" i="1" s="1"/>
  <c r="AK1174" i="1"/>
  <c r="AO1174" i="1"/>
  <c r="W1174" i="1" s="1"/>
  <c r="AP1174" i="1"/>
  <c r="AQ1174" i="1"/>
  <c r="AY1174" i="1"/>
  <c r="BB1174" i="1"/>
  <c r="BA1174" i="1" s="1"/>
  <c r="BC1174" i="1"/>
  <c r="AZ1174" i="1" s="1"/>
  <c r="AK1175" i="1"/>
  <c r="AO1175" i="1"/>
  <c r="AP1175" i="1"/>
  <c r="AQ1175" i="1"/>
  <c r="AY1175" i="1"/>
  <c r="BB1175" i="1"/>
  <c r="BA1175" i="1" s="1"/>
  <c r="BC1175" i="1"/>
  <c r="AZ1175" i="1" s="1"/>
  <c r="AK1176" i="1"/>
  <c r="AO1176" i="1"/>
  <c r="AP1176" i="1"/>
  <c r="AQ1176" i="1"/>
  <c r="AY1176" i="1"/>
  <c r="BB1176" i="1"/>
  <c r="BA1176" i="1" s="1"/>
  <c r="BC1176" i="1"/>
  <c r="AZ1176" i="1" s="1"/>
  <c r="AK1177" i="1"/>
  <c r="AO1177" i="1"/>
  <c r="AP1177" i="1"/>
  <c r="AQ1177" i="1"/>
  <c r="AY1177" i="1"/>
  <c r="BB1177" i="1"/>
  <c r="BA1177" i="1" s="1"/>
  <c r="BC1177" i="1"/>
  <c r="AZ1177" i="1" s="1"/>
  <c r="AK1178" i="1"/>
  <c r="AO1178" i="1"/>
  <c r="W1178" i="1" s="1"/>
  <c r="AP1178" i="1"/>
  <c r="AQ1178" i="1"/>
  <c r="AY1178" i="1"/>
  <c r="BB1178" i="1"/>
  <c r="BA1178" i="1" s="1"/>
  <c r="BC1178" i="1"/>
  <c r="AZ1178" i="1" s="1"/>
  <c r="AK1179" i="1"/>
  <c r="AO1179" i="1"/>
  <c r="AP1179" i="1"/>
  <c r="AQ1179" i="1"/>
  <c r="AY1179" i="1"/>
  <c r="BB1179" i="1"/>
  <c r="BA1179" i="1" s="1"/>
  <c r="BC1179" i="1"/>
  <c r="AZ1179" i="1" s="1"/>
  <c r="AK1180" i="1"/>
  <c r="AO1180" i="1"/>
  <c r="AP1180" i="1"/>
  <c r="AQ1180" i="1"/>
  <c r="AY1180" i="1"/>
  <c r="BB1180" i="1"/>
  <c r="BA1180" i="1" s="1"/>
  <c r="BC1180" i="1"/>
  <c r="AZ1180" i="1" s="1"/>
  <c r="AK1181" i="1"/>
  <c r="AO1181" i="1"/>
  <c r="W1181" i="1" s="1"/>
  <c r="AP1181" i="1"/>
  <c r="AQ1181" i="1"/>
  <c r="AY1181" i="1"/>
  <c r="BB1181" i="1"/>
  <c r="BA1181" i="1" s="1"/>
  <c r="BC1181" i="1"/>
  <c r="AZ1181" i="1" s="1"/>
  <c r="AK1182" i="1"/>
  <c r="AO1182" i="1"/>
  <c r="W1182" i="1" s="1"/>
  <c r="AP1182" i="1"/>
  <c r="AQ1182" i="1"/>
  <c r="AY1182" i="1"/>
  <c r="BB1182" i="1"/>
  <c r="BA1182" i="1" s="1"/>
  <c r="BC1182" i="1"/>
  <c r="AZ1182" i="1" s="1"/>
  <c r="AK1183" i="1"/>
  <c r="AO1183" i="1"/>
  <c r="W1183" i="1" s="1"/>
  <c r="AP1183" i="1"/>
  <c r="AQ1183" i="1"/>
  <c r="AY1183" i="1"/>
  <c r="BB1183" i="1"/>
  <c r="BA1183" i="1" s="1"/>
  <c r="BC1183" i="1"/>
  <c r="AZ1183" i="1" s="1"/>
  <c r="AK1184" i="1"/>
  <c r="AO1184" i="1"/>
  <c r="W1184" i="1" s="1"/>
  <c r="AP1184" i="1"/>
  <c r="AQ1184" i="1"/>
  <c r="AY1184" i="1"/>
  <c r="BB1184" i="1"/>
  <c r="BA1184" i="1" s="1"/>
  <c r="BC1184" i="1"/>
  <c r="AZ1184" i="1" s="1"/>
  <c r="AK1185" i="1"/>
  <c r="AO1185" i="1"/>
  <c r="AP1185" i="1"/>
  <c r="AQ1185" i="1"/>
  <c r="AY1185" i="1"/>
  <c r="BB1185" i="1"/>
  <c r="BA1185" i="1" s="1"/>
  <c r="BC1185" i="1"/>
  <c r="AZ1185" i="1" s="1"/>
  <c r="AK1186" i="1"/>
  <c r="AO1186" i="1"/>
  <c r="W1186" i="1" s="1"/>
  <c r="AP1186" i="1"/>
  <c r="AQ1186" i="1"/>
  <c r="AY1186" i="1"/>
  <c r="BB1186" i="1"/>
  <c r="BA1186" i="1" s="1"/>
  <c r="BC1186" i="1"/>
  <c r="AZ1186" i="1" s="1"/>
  <c r="AK1187" i="1"/>
  <c r="AO1187" i="1"/>
  <c r="AP1187" i="1"/>
  <c r="AQ1187" i="1"/>
  <c r="AY1187" i="1"/>
  <c r="BB1187" i="1"/>
  <c r="BA1187" i="1" s="1"/>
  <c r="BC1187" i="1"/>
  <c r="AZ1187" i="1" s="1"/>
  <c r="AK1188" i="1"/>
  <c r="AO1188" i="1"/>
  <c r="W1188" i="1" s="1"/>
  <c r="AP1188" i="1"/>
  <c r="AQ1188" i="1"/>
  <c r="AY1188" i="1"/>
  <c r="BB1188" i="1"/>
  <c r="BA1188" i="1" s="1"/>
  <c r="BC1188" i="1"/>
  <c r="AZ1188" i="1" s="1"/>
  <c r="AK1189" i="1"/>
  <c r="AO1189" i="1"/>
  <c r="AP1189" i="1"/>
  <c r="AQ1189" i="1"/>
  <c r="AY1189" i="1"/>
  <c r="BB1189" i="1"/>
  <c r="BA1189" i="1" s="1"/>
  <c r="BC1189" i="1"/>
  <c r="AZ1189" i="1" s="1"/>
  <c r="AK1190" i="1"/>
  <c r="AO1190" i="1"/>
  <c r="W1190" i="1" s="1"/>
  <c r="AP1190" i="1"/>
  <c r="AQ1190" i="1"/>
  <c r="AY1190" i="1"/>
  <c r="BB1190" i="1"/>
  <c r="BA1190" i="1" s="1"/>
  <c r="BC1190" i="1"/>
  <c r="AZ1190" i="1" s="1"/>
  <c r="AK1191" i="1"/>
  <c r="AO1191" i="1"/>
  <c r="AP1191" i="1"/>
  <c r="AQ1191" i="1"/>
  <c r="AY1191" i="1"/>
  <c r="BB1191" i="1"/>
  <c r="BA1191" i="1" s="1"/>
  <c r="BC1191" i="1"/>
  <c r="AZ1191" i="1" s="1"/>
  <c r="AK1192" i="1"/>
  <c r="AO1192" i="1"/>
  <c r="AP1192" i="1"/>
  <c r="AQ1192" i="1"/>
  <c r="AY1192" i="1"/>
  <c r="BB1192" i="1"/>
  <c r="BA1192" i="1" s="1"/>
  <c r="BC1192" i="1"/>
  <c r="AZ1192" i="1" s="1"/>
  <c r="AK1193" i="1"/>
  <c r="AO1193" i="1"/>
  <c r="AP1193" i="1"/>
  <c r="AQ1193" i="1"/>
  <c r="AY1193" i="1"/>
  <c r="BB1193" i="1"/>
  <c r="BA1193" i="1" s="1"/>
  <c r="BC1193" i="1"/>
  <c r="AZ1193" i="1" s="1"/>
  <c r="AK1194" i="1"/>
  <c r="AO1194" i="1"/>
  <c r="W1194" i="1" s="1"/>
  <c r="AP1194" i="1"/>
  <c r="AQ1194" i="1"/>
  <c r="AY1194" i="1"/>
  <c r="BB1194" i="1"/>
  <c r="BA1194" i="1" s="1"/>
  <c r="BC1194" i="1"/>
  <c r="AZ1194" i="1" s="1"/>
  <c r="AK1195" i="1"/>
  <c r="AO1195" i="1"/>
  <c r="AP1195" i="1"/>
  <c r="AQ1195" i="1"/>
  <c r="AY1195" i="1"/>
  <c r="BB1195" i="1"/>
  <c r="BA1195" i="1" s="1"/>
  <c r="BC1195" i="1"/>
  <c r="AZ1195" i="1" s="1"/>
  <c r="AK1196" i="1"/>
  <c r="AO1196" i="1"/>
  <c r="W1196" i="1" s="1"/>
  <c r="AP1196" i="1"/>
  <c r="AQ1196" i="1"/>
  <c r="AY1196" i="1"/>
  <c r="BB1196" i="1"/>
  <c r="BA1196" i="1" s="1"/>
  <c r="BC1196" i="1"/>
  <c r="AZ1196" i="1" s="1"/>
  <c r="AK1197" i="1"/>
  <c r="AO1197" i="1"/>
  <c r="AP1197" i="1"/>
  <c r="AQ1197" i="1"/>
  <c r="AY1197" i="1"/>
  <c r="BB1197" i="1"/>
  <c r="BA1197" i="1" s="1"/>
  <c r="BC1197" i="1"/>
  <c r="AZ1197" i="1" s="1"/>
  <c r="AK1198" i="1"/>
  <c r="AO1198" i="1"/>
  <c r="W1198" i="1" s="1"/>
  <c r="AP1198" i="1"/>
  <c r="AQ1198" i="1"/>
  <c r="AY1198" i="1"/>
  <c r="BB1198" i="1"/>
  <c r="BA1198" i="1" s="1"/>
  <c r="BC1198" i="1"/>
  <c r="AZ1198" i="1" s="1"/>
  <c r="AK1199" i="1"/>
  <c r="AO1199" i="1"/>
  <c r="AP1199" i="1"/>
  <c r="AQ1199" i="1"/>
  <c r="AY1199" i="1"/>
  <c r="BB1199" i="1"/>
  <c r="BA1199" i="1" s="1"/>
  <c r="BC1199" i="1"/>
  <c r="AZ1199" i="1" s="1"/>
  <c r="AK1200" i="1"/>
  <c r="AO1200" i="1"/>
  <c r="W1200" i="1" s="1"/>
  <c r="AP1200" i="1"/>
  <c r="AQ1200" i="1"/>
  <c r="AY1200" i="1"/>
  <c r="BB1200" i="1"/>
  <c r="BA1200" i="1" s="1"/>
  <c r="BC1200" i="1"/>
  <c r="AZ1200" i="1" s="1"/>
  <c r="AK1201" i="1"/>
  <c r="AO1201" i="1"/>
  <c r="AP1201" i="1"/>
  <c r="AQ1201" i="1"/>
  <c r="AY1201" i="1"/>
  <c r="BB1201" i="1"/>
  <c r="BA1201" i="1" s="1"/>
  <c r="BC1201" i="1"/>
  <c r="AZ1201" i="1" s="1"/>
  <c r="AK1202" i="1"/>
  <c r="AO1202" i="1"/>
  <c r="AP1202" i="1"/>
  <c r="AQ1202" i="1"/>
  <c r="AY1202" i="1"/>
  <c r="BB1202" i="1"/>
  <c r="BA1202" i="1" s="1"/>
  <c r="BC1202" i="1"/>
  <c r="AZ1202" i="1" s="1"/>
  <c r="AK1203" i="1"/>
  <c r="AO1203" i="1"/>
  <c r="AP1203" i="1"/>
  <c r="AQ1203" i="1"/>
  <c r="AY1203" i="1"/>
  <c r="BB1203" i="1"/>
  <c r="BA1203" i="1" s="1"/>
  <c r="BC1203" i="1"/>
  <c r="AZ1203" i="1" s="1"/>
  <c r="AK1204" i="1"/>
  <c r="AO1204" i="1"/>
  <c r="AP1204" i="1"/>
  <c r="AQ1204" i="1"/>
  <c r="AY1204" i="1"/>
  <c r="BB1204" i="1"/>
  <c r="BA1204" i="1" s="1"/>
  <c r="BC1204" i="1"/>
  <c r="AZ1204" i="1" s="1"/>
  <c r="AK1205" i="1"/>
  <c r="AO1205" i="1"/>
  <c r="AP1205" i="1"/>
  <c r="AQ1205" i="1"/>
  <c r="AY1205" i="1"/>
  <c r="BB1205" i="1"/>
  <c r="BA1205" i="1" s="1"/>
  <c r="BC1205" i="1"/>
  <c r="AZ1205" i="1" s="1"/>
  <c r="AK1206" i="1"/>
  <c r="AO1206" i="1"/>
  <c r="W1206" i="1" s="1"/>
  <c r="AP1206" i="1"/>
  <c r="AQ1206" i="1"/>
  <c r="AY1206" i="1"/>
  <c r="BB1206" i="1"/>
  <c r="BA1206" i="1" s="1"/>
  <c r="BC1206" i="1"/>
  <c r="AZ1206" i="1" s="1"/>
  <c r="AK1207" i="1"/>
  <c r="AO1207" i="1"/>
  <c r="AP1207" i="1"/>
  <c r="AQ1207" i="1"/>
  <c r="AY1207" i="1"/>
  <c r="BB1207" i="1"/>
  <c r="BA1207" i="1" s="1"/>
  <c r="BC1207" i="1"/>
  <c r="AZ1207" i="1" s="1"/>
  <c r="AK1208" i="1"/>
  <c r="AO1208" i="1"/>
  <c r="W1208" i="1" s="1"/>
  <c r="AP1208" i="1"/>
  <c r="AQ1208" i="1"/>
  <c r="AY1208" i="1"/>
  <c r="BB1208" i="1"/>
  <c r="BA1208" i="1" s="1"/>
  <c r="BC1208" i="1"/>
  <c r="AZ1208" i="1" s="1"/>
  <c r="AK1209" i="1"/>
  <c r="AO1209" i="1"/>
  <c r="AP1209" i="1"/>
  <c r="AQ1209" i="1"/>
  <c r="AY1209" i="1"/>
  <c r="BB1209" i="1"/>
  <c r="BA1209" i="1" s="1"/>
  <c r="BC1209" i="1"/>
  <c r="AZ1209" i="1" s="1"/>
  <c r="AK1210" i="1"/>
  <c r="AO1210" i="1"/>
  <c r="W1210" i="1" s="1"/>
  <c r="AP1210" i="1"/>
  <c r="AQ1210" i="1"/>
  <c r="AY1210" i="1"/>
  <c r="BB1210" i="1"/>
  <c r="BA1210" i="1" s="1"/>
  <c r="BC1210" i="1"/>
  <c r="AZ1210" i="1" s="1"/>
  <c r="AK1211" i="1"/>
  <c r="AO1211" i="1"/>
  <c r="AP1211" i="1"/>
  <c r="AQ1211" i="1"/>
  <c r="AY1211" i="1"/>
  <c r="BB1211" i="1"/>
  <c r="BA1211" i="1" s="1"/>
  <c r="BC1211" i="1"/>
  <c r="AZ1211" i="1" s="1"/>
  <c r="AK1212" i="1"/>
  <c r="AO1212" i="1"/>
  <c r="W1212" i="1" s="1"/>
  <c r="AP1212" i="1"/>
  <c r="AQ1212" i="1"/>
  <c r="AY1212" i="1"/>
  <c r="BB1212" i="1"/>
  <c r="BA1212" i="1" s="1"/>
  <c r="BC1212" i="1"/>
  <c r="AZ1212" i="1" s="1"/>
  <c r="AK1213" i="1"/>
  <c r="AO1213" i="1"/>
  <c r="AP1213" i="1"/>
  <c r="AQ1213" i="1"/>
  <c r="AY1213" i="1"/>
  <c r="BB1213" i="1"/>
  <c r="BA1213" i="1" s="1"/>
  <c r="BC1213" i="1"/>
  <c r="AZ1213" i="1" s="1"/>
  <c r="AK1214" i="1"/>
  <c r="AO1214" i="1"/>
  <c r="W1214" i="1" s="1"/>
  <c r="AP1214" i="1"/>
  <c r="AQ1214" i="1"/>
  <c r="AY1214" i="1"/>
  <c r="BB1214" i="1"/>
  <c r="BA1214" i="1" s="1"/>
  <c r="BC1214" i="1"/>
  <c r="AZ1214" i="1" s="1"/>
  <c r="AK1215" i="1"/>
  <c r="AO1215" i="1"/>
  <c r="AP1215" i="1"/>
  <c r="AQ1215" i="1"/>
  <c r="AY1215" i="1"/>
  <c r="BB1215" i="1"/>
  <c r="BA1215" i="1" s="1"/>
  <c r="BC1215" i="1"/>
  <c r="AZ1215" i="1" s="1"/>
  <c r="AK1216" i="1"/>
  <c r="AO1216" i="1"/>
  <c r="AP1216" i="1"/>
  <c r="AQ1216" i="1"/>
  <c r="AY1216" i="1"/>
  <c r="BB1216" i="1"/>
  <c r="BA1216" i="1" s="1"/>
  <c r="BC1216" i="1"/>
  <c r="AZ1216" i="1" s="1"/>
  <c r="AK1217" i="1"/>
  <c r="AO1217" i="1"/>
  <c r="AP1217" i="1"/>
  <c r="AQ1217" i="1"/>
  <c r="AY1217" i="1"/>
  <c r="BB1217" i="1"/>
  <c r="BA1217" i="1" s="1"/>
  <c r="BC1217" i="1"/>
  <c r="AZ1217" i="1" s="1"/>
  <c r="AK1218" i="1"/>
  <c r="AO1218" i="1"/>
  <c r="W1218" i="1" s="1"/>
  <c r="AP1218" i="1"/>
  <c r="AQ1218" i="1"/>
  <c r="AY1218" i="1"/>
  <c r="BB1218" i="1"/>
  <c r="BA1218" i="1" s="1"/>
  <c r="BC1218" i="1"/>
  <c r="AZ1218" i="1" s="1"/>
  <c r="AK1219" i="1"/>
  <c r="AO1219" i="1"/>
  <c r="AP1219" i="1"/>
  <c r="AQ1219" i="1"/>
  <c r="AY1219" i="1"/>
  <c r="BB1219" i="1"/>
  <c r="BA1219" i="1" s="1"/>
  <c r="BC1219" i="1"/>
  <c r="AZ1219" i="1" s="1"/>
  <c r="AK1220" i="1"/>
  <c r="AO1220" i="1"/>
  <c r="W1220" i="1" s="1"/>
  <c r="AP1220" i="1"/>
  <c r="AQ1220" i="1"/>
  <c r="AY1220" i="1"/>
  <c r="BB1220" i="1"/>
  <c r="BA1220" i="1" s="1"/>
  <c r="BC1220" i="1"/>
  <c r="AZ1220" i="1" s="1"/>
  <c r="AK1221" i="1"/>
  <c r="AO1221" i="1"/>
  <c r="AP1221" i="1"/>
  <c r="AQ1221" i="1"/>
  <c r="AY1221" i="1"/>
  <c r="BB1221" i="1"/>
  <c r="BA1221" i="1" s="1"/>
  <c r="BC1221" i="1"/>
  <c r="AZ1221" i="1" s="1"/>
  <c r="AK1222" i="1"/>
  <c r="AO1222" i="1"/>
  <c r="W1222" i="1" s="1"/>
  <c r="AP1222" i="1"/>
  <c r="AQ1222" i="1"/>
  <c r="AY1222" i="1"/>
  <c r="BB1222" i="1"/>
  <c r="BA1222" i="1" s="1"/>
  <c r="BC1222" i="1"/>
  <c r="AZ1222" i="1" s="1"/>
  <c r="AK1223" i="1"/>
  <c r="AO1223" i="1"/>
  <c r="AP1223" i="1"/>
  <c r="AQ1223" i="1"/>
  <c r="AY1223" i="1"/>
  <c r="BB1223" i="1"/>
  <c r="BA1223" i="1" s="1"/>
  <c r="BC1223" i="1"/>
  <c r="AZ1223" i="1" s="1"/>
  <c r="AK1224" i="1"/>
  <c r="AO1224" i="1"/>
  <c r="W1224" i="1" s="1"/>
  <c r="AP1224" i="1"/>
  <c r="AQ1224" i="1"/>
  <c r="AY1224" i="1"/>
  <c r="BB1224" i="1"/>
  <c r="BA1224" i="1" s="1"/>
  <c r="BC1224" i="1"/>
  <c r="AZ1224" i="1" s="1"/>
  <c r="AK1225" i="1"/>
  <c r="AO1225" i="1"/>
  <c r="AP1225" i="1"/>
  <c r="AQ1225" i="1"/>
  <c r="AY1225" i="1"/>
  <c r="BB1225" i="1"/>
  <c r="BA1225" i="1" s="1"/>
  <c r="BC1225" i="1"/>
  <c r="AZ1225" i="1" s="1"/>
  <c r="AK1226" i="1"/>
  <c r="AO1226" i="1"/>
  <c r="AP1226" i="1"/>
  <c r="AQ1226" i="1"/>
  <c r="AY1226" i="1"/>
  <c r="BB1226" i="1"/>
  <c r="BA1226" i="1" s="1"/>
  <c r="BC1226" i="1"/>
  <c r="AZ1226" i="1" s="1"/>
  <c r="AK1227" i="1"/>
  <c r="AO1227" i="1"/>
  <c r="AP1227" i="1"/>
  <c r="AQ1227" i="1"/>
  <c r="AY1227" i="1"/>
  <c r="BB1227" i="1"/>
  <c r="BA1227" i="1" s="1"/>
  <c r="BC1227" i="1"/>
  <c r="AZ1227" i="1" s="1"/>
  <c r="AK1228" i="1"/>
  <c r="AO1228" i="1"/>
  <c r="AP1228" i="1"/>
  <c r="AQ1228" i="1"/>
  <c r="AY1228" i="1"/>
  <c r="BB1228" i="1"/>
  <c r="BA1228" i="1" s="1"/>
  <c r="BC1228" i="1"/>
  <c r="AZ1228" i="1" s="1"/>
  <c r="AK1229" i="1"/>
  <c r="AO1229" i="1"/>
  <c r="W1229" i="1" s="1"/>
  <c r="AP1229" i="1"/>
  <c r="AQ1229" i="1"/>
  <c r="AY1229" i="1"/>
  <c r="BB1229" i="1"/>
  <c r="BA1229" i="1" s="1"/>
  <c r="BC1229" i="1"/>
  <c r="AZ1229" i="1" s="1"/>
  <c r="AK1230" i="1"/>
  <c r="AO1230" i="1"/>
  <c r="W1230" i="1" s="1"/>
  <c r="AP1230" i="1"/>
  <c r="AQ1230" i="1"/>
  <c r="AY1230" i="1"/>
  <c r="BB1230" i="1"/>
  <c r="BA1230" i="1" s="1"/>
  <c r="BC1230" i="1"/>
  <c r="AZ1230" i="1" s="1"/>
  <c r="AK1231" i="1"/>
  <c r="AO1231" i="1"/>
  <c r="AP1231" i="1"/>
  <c r="AQ1231" i="1"/>
  <c r="AY1231" i="1"/>
  <c r="BB1231" i="1"/>
  <c r="BA1231" i="1" s="1"/>
  <c r="BC1231" i="1"/>
  <c r="AZ1231" i="1" s="1"/>
  <c r="AK1232" i="1"/>
  <c r="AO1232" i="1"/>
  <c r="W1232" i="1" s="1"/>
  <c r="AP1232" i="1"/>
  <c r="AQ1232" i="1"/>
  <c r="AY1232" i="1"/>
  <c r="BB1232" i="1"/>
  <c r="BA1232" i="1" s="1"/>
  <c r="BC1232" i="1"/>
  <c r="AZ1232" i="1" s="1"/>
  <c r="AK1233" i="1"/>
  <c r="AO1233" i="1"/>
  <c r="AP1233" i="1"/>
  <c r="AQ1233" i="1"/>
  <c r="AY1233" i="1"/>
  <c r="BB1233" i="1"/>
  <c r="BA1233" i="1" s="1"/>
  <c r="BC1233" i="1"/>
  <c r="AZ1233" i="1" s="1"/>
  <c r="AK1234" i="1"/>
  <c r="AO1234" i="1"/>
  <c r="W1234" i="1" s="1"/>
  <c r="AP1234" i="1"/>
  <c r="AQ1234" i="1"/>
  <c r="AY1234" i="1"/>
  <c r="BB1234" i="1"/>
  <c r="BA1234" i="1" s="1"/>
  <c r="BC1234" i="1"/>
  <c r="AZ1234" i="1" s="1"/>
  <c r="AK1235" i="1"/>
  <c r="AO1235" i="1"/>
  <c r="AP1235" i="1"/>
  <c r="AQ1235" i="1"/>
  <c r="AY1235" i="1"/>
  <c r="BB1235" i="1"/>
  <c r="BA1235" i="1" s="1"/>
  <c r="BC1235" i="1"/>
  <c r="AZ1235" i="1" s="1"/>
  <c r="AK1236" i="1"/>
  <c r="AO1236" i="1"/>
  <c r="W1236" i="1" s="1"/>
  <c r="AP1236" i="1"/>
  <c r="AQ1236" i="1"/>
  <c r="AY1236" i="1"/>
  <c r="BB1236" i="1"/>
  <c r="BA1236" i="1" s="1"/>
  <c r="BC1236" i="1"/>
  <c r="AZ1236" i="1" s="1"/>
  <c r="AK1237" i="1"/>
  <c r="AO1237" i="1"/>
  <c r="AP1237" i="1"/>
  <c r="AQ1237" i="1"/>
  <c r="AY1237" i="1"/>
  <c r="BB1237" i="1"/>
  <c r="BA1237" i="1" s="1"/>
  <c r="BC1237" i="1"/>
  <c r="AZ1237" i="1" s="1"/>
  <c r="AK1238" i="1"/>
  <c r="AO1238" i="1"/>
  <c r="AP1238" i="1"/>
  <c r="AQ1238" i="1"/>
  <c r="AY1238" i="1"/>
  <c r="BB1238" i="1"/>
  <c r="BA1238" i="1" s="1"/>
  <c r="BC1238" i="1"/>
  <c r="AZ1238" i="1" s="1"/>
  <c r="AK1239" i="1"/>
  <c r="AO1239" i="1"/>
  <c r="AP1239" i="1"/>
  <c r="AQ1239" i="1"/>
  <c r="AY1239" i="1"/>
  <c r="BB1239" i="1"/>
  <c r="BA1239" i="1" s="1"/>
  <c r="BC1239" i="1"/>
  <c r="AZ1239" i="1" s="1"/>
  <c r="AK1240" i="1"/>
  <c r="AO1240" i="1"/>
  <c r="AP1240" i="1"/>
  <c r="AQ1240" i="1"/>
  <c r="AY1240" i="1"/>
  <c r="BB1240" i="1"/>
  <c r="BA1240" i="1" s="1"/>
  <c r="BC1240" i="1"/>
  <c r="AZ1240" i="1" s="1"/>
  <c r="AK1241" i="1"/>
  <c r="AO1241" i="1"/>
  <c r="W1241" i="1" s="1"/>
  <c r="AP1241" i="1"/>
  <c r="AQ1241" i="1"/>
  <c r="AY1241" i="1"/>
  <c r="BB1241" i="1"/>
  <c r="BA1241" i="1" s="1"/>
  <c r="BC1241" i="1"/>
  <c r="AZ1241" i="1" s="1"/>
  <c r="AK1242" i="1"/>
  <c r="AO1242" i="1"/>
  <c r="W1242" i="1" s="1"/>
  <c r="AP1242" i="1"/>
  <c r="AQ1242" i="1"/>
  <c r="AY1242" i="1"/>
  <c r="BB1242" i="1"/>
  <c r="BA1242" i="1" s="1"/>
  <c r="BC1242" i="1"/>
  <c r="AZ1242" i="1" s="1"/>
  <c r="AK1243" i="1"/>
  <c r="AO1243" i="1"/>
  <c r="W1243" i="1" s="1"/>
  <c r="AP1243" i="1"/>
  <c r="AQ1243" i="1"/>
  <c r="AY1243" i="1"/>
  <c r="BB1243" i="1"/>
  <c r="BA1243" i="1" s="1"/>
  <c r="BC1243" i="1"/>
  <c r="AZ1243" i="1" s="1"/>
  <c r="AK1244" i="1"/>
  <c r="AO1244" i="1"/>
  <c r="W1244" i="1" s="1"/>
  <c r="AP1244" i="1"/>
  <c r="AQ1244" i="1"/>
  <c r="AY1244" i="1"/>
  <c r="BB1244" i="1"/>
  <c r="BA1244" i="1" s="1"/>
  <c r="BC1244" i="1"/>
  <c r="AZ1244" i="1" s="1"/>
  <c r="AK1245" i="1"/>
  <c r="AO1245" i="1"/>
  <c r="AP1245" i="1"/>
  <c r="AQ1245" i="1"/>
  <c r="AY1245" i="1"/>
  <c r="BB1245" i="1"/>
  <c r="BA1245" i="1" s="1"/>
  <c r="BC1245" i="1"/>
  <c r="AZ1245" i="1" s="1"/>
  <c r="AK1246" i="1"/>
  <c r="AO1246" i="1"/>
  <c r="W1246" i="1" s="1"/>
  <c r="AP1246" i="1"/>
  <c r="AQ1246" i="1"/>
  <c r="AY1246" i="1"/>
  <c r="BB1246" i="1"/>
  <c r="BA1246" i="1" s="1"/>
  <c r="BC1246" i="1"/>
  <c r="AZ1246" i="1" s="1"/>
  <c r="AK1247" i="1"/>
  <c r="AO1247" i="1"/>
  <c r="AP1247" i="1"/>
  <c r="AQ1247" i="1"/>
  <c r="AY1247" i="1"/>
  <c r="BB1247" i="1"/>
  <c r="BA1247" i="1" s="1"/>
  <c r="BC1247" i="1"/>
  <c r="AZ1247" i="1" s="1"/>
  <c r="AK1248" i="1"/>
  <c r="AO1248" i="1"/>
  <c r="W1248" i="1" s="1"/>
  <c r="AP1248" i="1"/>
  <c r="AQ1248" i="1"/>
  <c r="AY1248" i="1"/>
  <c r="BB1248" i="1"/>
  <c r="BA1248" i="1" s="1"/>
  <c r="BC1248" i="1"/>
  <c r="AZ1248" i="1" s="1"/>
  <c r="AK1249" i="1"/>
  <c r="AO1249" i="1"/>
  <c r="AP1249" i="1"/>
  <c r="AQ1249" i="1"/>
  <c r="AY1249" i="1"/>
  <c r="BB1249" i="1"/>
  <c r="BA1249" i="1" s="1"/>
  <c r="BC1249" i="1"/>
  <c r="AZ1249" i="1" s="1"/>
  <c r="AK1250" i="1"/>
  <c r="AO1250" i="1"/>
  <c r="W1250" i="1" s="1"/>
  <c r="AP1250" i="1"/>
  <c r="AQ1250" i="1"/>
  <c r="AY1250" i="1"/>
  <c r="BB1250" i="1"/>
  <c r="BA1250" i="1" s="1"/>
  <c r="BC1250" i="1"/>
  <c r="AZ1250" i="1" s="1"/>
  <c r="AK1251" i="1"/>
  <c r="AO1251" i="1"/>
  <c r="AP1251" i="1"/>
  <c r="AQ1251" i="1"/>
  <c r="AY1251" i="1"/>
  <c r="BB1251" i="1"/>
  <c r="BA1251" i="1" s="1"/>
  <c r="BC1251" i="1"/>
  <c r="AZ1251" i="1" s="1"/>
  <c r="AK1252" i="1"/>
  <c r="AO1252" i="1"/>
  <c r="AP1252" i="1"/>
  <c r="AQ1252" i="1"/>
  <c r="AY1252" i="1"/>
  <c r="BB1252" i="1"/>
  <c r="BA1252" i="1" s="1"/>
  <c r="BC1252" i="1"/>
  <c r="AZ1252" i="1" s="1"/>
  <c r="AK1253" i="1"/>
  <c r="AO1253" i="1"/>
  <c r="W1253" i="1" s="1"/>
  <c r="AP1253" i="1"/>
  <c r="AQ1253" i="1"/>
  <c r="AY1253" i="1"/>
  <c r="BB1253" i="1"/>
  <c r="BA1253" i="1" s="1"/>
  <c r="BC1253" i="1"/>
  <c r="AZ1253" i="1" s="1"/>
  <c r="AK1254" i="1"/>
  <c r="AO1254" i="1"/>
  <c r="W1254" i="1" s="1"/>
  <c r="AP1254" i="1"/>
  <c r="AQ1254" i="1"/>
  <c r="AY1254" i="1"/>
  <c r="BB1254" i="1"/>
  <c r="BA1254" i="1" s="1"/>
  <c r="BC1254" i="1"/>
  <c r="AZ1254" i="1" s="1"/>
  <c r="AK1255" i="1"/>
  <c r="AO1255" i="1"/>
  <c r="AP1255" i="1"/>
  <c r="AQ1255" i="1"/>
  <c r="AY1255" i="1"/>
  <c r="BB1255" i="1"/>
  <c r="BA1255" i="1" s="1"/>
  <c r="BC1255" i="1"/>
  <c r="AZ1255" i="1" s="1"/>
  <c r="AK1256" i="1"/>
  <c r="AO1256" i="1"/>
  <c r="W1256" i="1" s="1"/>
  <c r="AP1256" i="1"/>
  <c r="AQ1256" i="1"/>
  <c r="AY1256" i="1"/>
  <c r="BB1256" i="1"/>
  <c r="BA1256" i="1" s="1"/>
  <c r="BC1256" i="1"/>
  <c r="AZ1256" i="1" s="1"/>
  <c r="AK1257" i="1"/>
  <c r="AO1257" i="1"/>
  <c r="AP1257" i="1"/>
  <c r="AQ1257" i="1"/>
  <c r="AY1257" i="1"/>
  <c r="BB1257" i="1"/>
  <c r="BA1257" i="1" s="1"/>
  <c r="BC1257" i="1"/>
  <c r="AZ1257" i="1" s="1"/>
  <c r="AK1258" i="1"/>
  <c r="AO1258" i="1"/>
  <c r="W1258" i="1" s="1"/>
  <c r="AP1258" i="1"/>
  <c r="AQ1258" i="1"/>
  <c r="AY1258" i="1"/>
  <c r="BB1258" i="1"/>
  <c r="BA1258" i="1" s="1"/>
  <c r="BC1258" i="1"/>
  <c r="AZ1258" i="1" s="1"/>
  <c r="AK1259" i="1"/>
  <c r="AO1259" i="1"/>
  <c r="AP1259" i="1"/>
  <c r="AQ1259" i="1"/>
  <c r="AY1259" i="1"/>
  <c r="BB1259" i="1"/>
  <c r="BA1259" i="1" s="1"/>
  <c r="BC1259" i="1"/>
  <c r="AZ1259" i="1" s="1"/>
  <c r="AK1260" i="1"/>
  <c r="AO1260" i="1"/>
  <c r="AP1260" i="1"/>
  <c r="AQ1260" i="1"/>
  <c r="AY1260" i="1"/>
  <c r="BB1260" i="1"/>
  <c r="BA1260" i="1" s="1"/>
  <c r="BC1260" i="1"/>
  <c r="AZ1260" i="1" s="1"/>
  <c r="AK1261" i="1"/>
  <c r="AO1261" i="1"/>
  <c r="AP1261" i="1"/>
  <c r="AQ1261" i="1"/>
  <c r="AY1261" i="1"/>
  <c r="BB1261" i="1"/>
  <c r="BA1261" i="1" s="1"/>
  <c r="BC1261" i="1"/>
  <c r="AZ1261" i="1" s="1"/>
  <c r="AK1262" i="1"/>
  <c r="AO1262" i="1"/>
  <c r="AP1262" i="1"/>
  <c r="AQ1262" i="1"/>
  <c r="AY1262" i="1"/>
  <c r="BB1262" i="1"/>
  <c r="BA1262" i="1" s="1"/>
  <c r="BC1262" i="1"/>
  <c r="AZ1262" i="1" s="1"/>
  <c r="AK1263" i="1"/>
  <c r="AO1263" i="1"/>
  <c r="AP1263" i="1"/>
  <c r="AQ1263" i="1"/>
  <c r="AY1263" i="1"/>
  <c r="BB1263" i="1"/>
  <c r="BA1263" i="1" s="1"/>
  <c r="BC1263" i="1"/>
  <c r="AZ1263" i="1" s="1"/>
  <c r="AK1264" i="1"/>
  <c r="AO1264" i="1"/>
  <c r="AP1264" i="1"/>
  <c r="AQ1264" i="1"/>
  <c r="AY1264" i="1"/>
  <c r="BB1264" i="1"/>
  <c r="BA1264" i="1" s="1"/>
  <c r="BC1264" i="1"/>
  <c r="AZ1264" i="1" s="1"/>
  <c r="AK1265" i="1"/>
  <c r="AO1265" i="1"/>
  <c r="W1265" i="1" s="1"/>
  <c r="AP1265" i="1"/>
  <c r="AQ1265" i="1"/>
  <c r="AY1265" i="1"/>
  <c r="BB1265" i="1"/>
  <c r="BA1265" i="1" s="1"/>
  <c r="BC1265" i="1"/>
  <c r="AZ1265" i="1" s="1"/>
  <c r="AK1266" i="1"/>
  <c r="AO1266" i="1"/>
  <c r="W1266" i="1" s="1"/>
  <c r="AP1266" i="1"/>
  <c r="AQ1266" i="1"/>
  <c r="AY1266" i="1"/>
  <c r="BB1266" i="1"/>
  <c r="BA1266" i="1" s="1"/>
  <c r="BC1266" i="1"/>
  <c r="AZ1266" i="1" s="1"/>
  <c r="AK1267" i="1"/>
  <c r="AO1267" i="1"/>
  <c r="AP1267" i="1"/>
  <c r="AQ1267" i="1"/>
  <c r="AY1267" i="1"/>
  <c r="BB1267" i="1"/>
  <c r="BA1267" i="1" s="1"/>
  <c r="BC1267" i="1"/>
  <c r="AZ1267" i="1" s="1"/>
  <c r="AK1268" i="1"/>
  <c r="AO1268" i="1"/>
  <c r="W1268" i="1" s="1"/>
  <c r="AP1268" i="1"/>
  <c r="AQ1268" i="1"/>
  <c r="AY1268" i="1"/>
  <c r="BB1268" i="1"/>
  <c r="BA1268" i="1" s="1"/>
  <c r="BC1268" i="1"/>
  <c r="AZ1268" i="1" s="1"/>
  <c r="AK1269" i="1"/>
  <c r="AO1269" i="1"/>
  <c r="AP1269" i="1"/>
  <c r="AQ1269" i="1"/>
  <c r="AY1269" i="1"/>
  <c r="BB1269" i="1"/>
  <c r="BA1269" i="1" s="1"/>
  <c r="BC1269" i="1"/>
  <c r="AZ1269" i="1" s="1"/>
  <c r="AK1270" i="1"/>
  <c r="AO1270" i="1"/>
  <c r="W1270" i="1" s="1"/>
  <c r="AP1270" i="1"/>
  <c r="AQ1270" i="1"/>
  <c r="AY1270" i="1"/>
  <c r="BB1270" i="1"/>
  <c r="BA1270" i="1" s="1"/>
  <c r="BC1270" i="1"/>
  <c r="AZ1270" i="1" s="1"/>
  <c r="AK1271" i="1"/>
  <c r="AO1271" i="1"/>
  <c r="W1271" i="1" s="1"/>
  <c r="AP1271" i="1"/>
  <c r="AQ1271" i="1"/>
  <c r="AY1271" i="1"/>
  <c r="BB1271" i="1"/>
  <c r="BA1271" i="1" s="1"/>
  <c r="BC1271" i="1"/>
  <c r="AZ1271" i="1" s="1"/>
  <c r="AK1272" i="1"/>
  <c r="AO1272" i="1"/>
  <c r="W1272" i="1" s="1"/>
  <c r="AP1272" i="1"/>
  <c r="AQ1272" i="1"/>
  <c r="AY1272" i="1"/>
  <c r="BB1272" i="1"/>
  <c r="BA1272" i="1" s="1"/>
  <c r="BC1272" i="1"/>
  <c r="AZ1272" i="1" s="1"/>
  <c r="AK1273" i="1"/>
  <c r="AO1273" i="1"/>
  <c r="W1273" i="1" s="1"/>
  <c r="AP1273" i="1"/>
  <c r="AQ1273" i="1"/>
  <c r="AY1273" i="1"/>
  <c r="BB1273" i="1"/>
  <c r="BA1273" i="1" s="1"/>
  <c r="BC1273" i="1"/>
  <c r="AZ1273" i="1" s="1"/>
  <c r="AK1274" i="1"/>
  <c r="AO1274" i="1"/>
  <c r="W1274" i="1" s="1"/>
  <c r="AP1274" i="1"/>
  <c r="AQ1274" i="1"/>
  <c r="AY1274" i="1"/>
  <c r="BB1274" i="1"/>
  <c r="BA1274" i="1" s="1"/>
  <c r="BC1274" i="1"/>
  <c r="AZ1274" i="1" s="1"/>
  <c r="AK1275" i="1"/>
  <c r="AO1275" i="1"/>
  <c r="W1275" i="1" s="1"/>
  <c r="AP1275" i="1"/>
  <c r="AQ1275" i="1"/>
  <c r="AY1275" i="1"/>
  <c r="BB1275" i="1"/>
  <c r="BA1275" i="1" s="1"/>
  <c r="BC1275" i="1"/>
  <c r="AZ1275" i="1" s="1"/>
  <c r="AK1276" i="1"/>
  <c r="AO1276" i="1"/>
  <c r="AP1276" i="1"/>
  <c r="AQ1276" i="1"/>
  <c r="AY1276" i="1"/>
  <c r="BB1276" i="1"/>
  <c r="BA1276" i="1" s="1"/>
  <c r="BC1276" i="1"/>
  <c r="AZ1276" i="1" s="1"/>
  <c r="AK1277" i="1"/>
  <c r="AO1277" i="1"/>
  <c r="AP1277" i="1"/>
  <c r="AQ1277" i="1"/>
  <c r="AY1277" i="1"/>
  <c r="BB1277" i="1"/>
  <c r="BA1277" i="1" s="1"/>
  <c r="BC1277" i="1"/>
  <c r="AZ1277" i="1" s="1"/>
  <c r="AK1278" i="1"/>
  <c r="AO1278" i="1"/>
  <c r="W1278" i="1" s="1"/>
  <c r="AP1278" i="1"/>
  <c r="AQ1278" i="1"/>
  <c r="AY1278" i="1"/>
  <c r="BB1278" i="1"/>
  <c r="BA1278" i="1" s="1"/>
  <c r="BC1278" i="1"/>
  <c r="AZ1278" i="1" s="1"/>
  <c r="AK1279" i="1"/>
  <c r="AO1279" i="1"/>
  <c r="AP1279" i="1"/>
  <c r="AQ1279" i="1"/>
  <c r="AY1279" i="1"/>
  <c r="BB1279" i="1"/>
  <c r="BA1279" i="1" s="1"/>
  <c r="BC1279" i="1"/>
  <c r="AZ1279" i="1" s="1"/>
  <c r="AK1280" i="1"/>
  <c r="AO1280" i="1"/>
  <c r="W1280" i="1" s="1"/>
  <c r="AP1280" i="1"/>
  <c r="AQ1280" i="1"/>
  <c r="AY1280" i="1"/>
  <c r="BB1280" i="1"/>
  <c r="BA1280" i="1" s="1"/>
  <c r="BC1280" i="1"/>
  <c r="AZ1280" i="1" s="1"/>
  <c r="AK1281" i="1"/>
  <c r="AO1281" i="1"/>
  <c r="AP1281" i="1"/>
  <c r="AQ1281" i="1"/>
  <c r="AY1281" i="1"/>
  <c r="BB1281" i="1"/>
  <c r="BA1281" i="1" s="1"/>
  <c r="BC1281" i="1"/>
  <c r="AZ1281" i="1" s="1"/>
  <c r="AK1282" i="1"/>
  <c r="AO1282" i="1"/>
  <c r="AP1282" i="1"/>
  <c r="AQ1282" i="1"/>
  <c r="AY1282" i="1"/>
  <c r="BB1282" i="1"/>
  <c r="BA1282" i="1" s="1"/>
  <c r="BC1282" i="1"/>
  <c r="AZ1282" i="1" s="1"/>
  <c r="AK1283" i="1"/>
  <c r="AO1283" i="1"/>
  <c r="AP1283" i="1"/>
  <c r="AQ1283" i="1"/>
  <c r="AY1283" i="1"/>
  <c r="BB1283" i="1"/>
  <c r="BA1283" i="1" s="1"/>
  <c r="BC1283" i="1"/>
  <c r="AZ1283" i="1" s="1"/>
  <c r="AK1284" i="1"/>
  <c r="AO1284" i="1"/>
  <c r="AP1284" i="1"/>
  <c r="AQ1284" i="1"/>
  <c r="AY1284" i="1"/>
  <c r="BB1284" i="1"/>
  <c r="BA1284" i="1" s="1"/>
  <c r="BC1284" i="1"/>
  <c r="AZ1284" i="1" s="1"/>
  <c r="AK1285" i="1"/>
  <c r="AO1285" i="1"/>
  <c r="AP1285" i="1"/>
  <c r="AQ1285" i="1"/>
  <c r="AY1285" i="1"/>
  <c r="BB1285" i="1"/>
  <c r="BA1285" i="1" s="1"/>
  <c r="BC1285" i="1"/>
  <c r="AZ1285" i="1" s="1"/>
  <c r="AK1286" i="1"/>
  <c r="AO1286" i="1"/>
  <c r="AP1286" i="1"/>
  <c r="AQ1286" i="1"/>
  <c r="AY1286" i="1"/>
  <c r="BB1286" i="1"/>
  <c r="BA1286" i="1" s="1"/>
  <c r="BC1286" i="1"/>
  <c r="AZ1286" i="1" s="1"/>
  <c r="AK1287" i="1"/>
  <c r="AO1287" i="1"/>
  <c r="AP1287" i="1"/>
  <c r="AQ1287" i="1"/>
  <c r="AY1287" i="1"/>
  <c r="BB1287" i="1"/>
  <c r="BA1287" i="1" s="1"/>
  <c r="BC1287" i="1"/>
  <c r="AZ1287" i="1" s="1"/>
  <c r="AK1288" i="1"/>
  <c r="AO1288" i="1"/>
  <c r="AP1288" i="1"/>
  <c r="AQ1288" i="1"/>
  <c r="AY1288" i="1"/>
  <c r="BB1288" i="1"/>
  <c r="BA1288" i="1" s="1"/>
  <c r="BC1288" i="1"/>
  <c r="AZ1288" i="1" s="1"/>
  <c r="AK1289" i="1"/>
  <c r="AO1289" i="1"/>
  <c r="AP1289" i="1"/>
  <c r="AQ1289" i="1"/>
  <c r="AY1289" i="1"/>
  <c r="BB1289" i="1"/>
  <c r="BA1289" i="1" s="1"/>
  <c r="BC1289" i="1"/>
  <c r="AZ1289" i="1" s="1"/>
  <c r="AK1290" i="1"/>
  <c r="AO1290" i="1"/>
  <c r="W1290" i="1" s="1"/>
  <c r="AP1290" i="1"/>
  <c r="AQ1290" i="1"/>
  <c r="AY1290" i="1"/>
  <c r="BB1290" i="1"/>
  <c r="BA1290" i="1" s="1"/>
  <c r="BC1290" i="1"/>
  <c r="AZ1290" i="1" s="1"/>
  <c r="AK1291" i="1"/>
  <c r="AO1291" i="1"/>
  <c r="AP1291" i="1"/>
  <c r="AQ1291" i="1"/>
  <c r="AY1291" i="1"/>
  <c r="BB1291" i="1"/>
  <c r="BA1291" i="1" s="1"/>
  <c r="BC1291" i="1"/>
  <c r="AZ1291" i="1" s="1"/>
  <c r="AK1292" i="1"/>
  <c r="AO1292" i="1"/>
  <c r="W1292" i="1" s="1"/>
  <c r="AP1292" i="1"/>
  <c r="AQ1292" i="1"/>
  <c r="AY1292" i="1"/>
  <c r="BB1292" i="1"/>
  <c r="BA1292" i="1" s="1"/>
  <c r="BC1292" i="1"/>
  <c r="AZ1292" i="1" s="1"/>
  <c r="AK1293" i="1"/>
  <c r="AO1293" i="1"/>
  <c r="AP1293" i="1"/>
  <c r="AQ1293" i="1"/>
  <c r="AY1293" i="1"/>
  <c r="BB1293" i="1"/>
  <c r="BA1293" i="1" s="1"/>
  <c r="BC1293" i="1"/>
  <c r="AZ1293" i="1" s="1"/>
  <c r="AK1294" i="1"/>
  <c r="AO1294" i="1"/>
  <c r="W1294" i="1" s="1"/>
  <c r="AP1294" i="1"/>
  <c r="AQ1294" i="1"/>
  <c r="AY1294" i="1"/>
  <c r="BB1294" i="1"/>
  <c r="BA1294" i="1" s="1"/>
  <c r="BC1294" i="1"/>
  <c r="AZ1294" i="1" s="1"/>
  <c r="AK1295" i="1"/>
  <c r="AO1295" i="1"/>
  <c r="AP1295" i="1"/>
  <c r="AQ1295" i="1"/>
  <c r="AY1295" i="1"/>
  <c r="BB1295" i="1"/>
  <c r="BA1295" i="1" s="1"/>
  <c r="BC1295" i="1"/>
  <c r="AZ1295" i="1" s="1"/>
  <c r="AK1296" i="1"/>
  <c r="AO1296" i="1"/>
  <c r="AP1296" i="1"/>
  <c r="AQ1296" i="1"/>
  <c r="AY1296" i="1"/>
  <c r="BB1296" i="1"/>
  <c r="BA1296" i="1" s="1"/>
  <c r="BC1296" i="1"/>
  <c r="AZ1296" i="1" s="1"/>
  <c r="AK1297" i="1"/>
  <c r="AO1297" i="1"/>
  <c r="AP1297" i="1"/>
  <c r="AQ1297" i="1"/>
  <c r="AY1297" i="1"/>
  <c r="BB1297" i="1"/>
  <c r="BA1297" i="1" s="1"/>
  <c r="BC1297" i="1"/>
  <c r="AZ1297" i="1" s="1"/>
  <c r="AK1298" i="1"/>
  <c r="AO1298" i="1"/>
  <c r="AP1298" i="1"/>
  <c r="AQ1298" i="1"/>
  <c r="AY1298" i="1"/>
  <c r="BB1298" i="1"/>
  <c r="BA1298" i="1" s="1"/>
  <c r="BC1298" i="1"/>
  <c r="AZ1298" i="1" s="1"/>
  <c r="AK1299" i="1"/>
  <c r="AO1299" i="1"/>
  <c r="AP1299" i="1"/>
  <c r="AQ1299" i="1"/>
  <c r="AY1299" i="1"/>
  <c r="BB1299" i="1"/>
  <c r="BA1299" i="1" s="1"/>
  <c r="BC1299" i="1"/>
  <c r="AZ1299" i="1" s="1"/>
  <c r="AK1300" i="1"/>
  <c r="AO1300" i="1"/>
  <c r="AP1300" i="1"/>
  <c r="AQ1300" i="1"/>
  <c r="AY1300" i="1"/>
  <c r="BB1300" i="1"/>
  <c r="BA1300" i="1" s="1"/>
  <c r="BC1300" i="1"/>
  <c r="AZ1300" i="1" s="1"/>
  <c r="AK1301" i="1"/>
  <c r="AO1301" i="1"/>
  <c r="AP1301" i="1"/>
  <c r="AQ1301" i="1"/>
  <c r="AY1301" i="1"/>
  <c r="BB1301" i="1"/>
  <c r="BA1301" i="1" s="1"/>
  <c r="BC1301" i="1"/>
  <c r="AZ1301" i="1" s="1"/>
  <c r="AK1302" i="1"/>
  <c r="AO1302" i="1"/>
  <c r="W1302" i="1" s="1"/>
  <c r="AP1302" i="1"/>
  <c r="AQ1302" i="1"/>
  <c r="AY1302" i="1"/>
  <c r="BB1302" i="1"/>
  <c r="BA1302" i="1" s="1"/>
  <c r="BC1302" i="1"/>
  <c r="AZ1302" i="1" s="1"/>
  <c r="AK1303" i="1"/>
  <c r="AO1303" i="1"/>
  <c r="AP1303" i="1"/>
  <c r="AQ1303" i="1"/>
  <c r="AY1303" i="1"/>
  <c r="BB1303" i="1"/>
  <c r="BA1303" i="1" s="1"/>
  <c r="BC1303" i="1"/>
  <c r="AZ1303" i="1" s="1"/>
  <c r="AK1304" i="1"/>
  <c r="AO1304" i="1"/>
  <c r="W1304" i="1" s="1"/>
  <c r="AP1304" i="1"/>
  <c r="AQ1304" i="1"/>
  <c r="AY1304" i="1"/>
  <c r="BB1304" i="1"/>
  <c r="BA1304" i="1" s="1"/>
  <c r="BC1304" i="1"/>
  <c r="AZ1304" i="1" s="1"/>
  <c r="AK1305" i="1"/>
  <c r="AO1305" i="1"/>
  <c r="AP1305" i="1"/>
  <c r="AQ1305" i="1"/>
  <c r="AY1305" i="1"/>
  <c r="BB1305" i="1"/>
  <c r="BA1305" i="1" s="1"/>
  <c r="BC1305" i="1"/>
  <c r="AZ1305" i="1" s="1"/>
  <c r="AK1306" i="1"/>
  <c r="AO1306" i="1"/>
  <c r="W1306" i="1" s="1"/>
  <c r="AP1306" i="1"/>
  <c r="AQ1306" i="1"/>
  <c r="AY1306" i="1"/>
  <c r="BB1306" i="1"/>
  <c r="BA1306" i="1" s="1"/>
  <c r="BC1306" i="1"/>
  <c r="AZ1306" i="1" s="1"/>
  <c r="AK1307" i="1"/>
  <c r="AO1307" i="1"/>
  <c r="AP1307" i="1"/>
  <c r="AQ1307" i="1"/>
  <c r="AY1307" i="1"/>
  <c r="BB1307" i="1"/>
  <c r="BA1307" i="1" s="1"/>
  <c r="BC1307" i="1"/>
  <c r="AZ1307" i="1" s="1"/>
  <c r="AK1308" i="1"/>
  <c r="AO1308" i="1"/>
  <c r="W1308" i="1" s="1"/>
  <c r="AP1308" i="1"/>
  <c r="AQ1308" i="1"/>
  <c r="AY1308" i="1"/>
  <c r="BB1308" i="1"/>
  <c r="BA1308" i="1" s="1"/>
  <c r="BC1308" i="1"/>
  <c r="AZ1308" i="1" s="1"/>
  <c r="AK1309" i="1"/>
  <c r="AO1309" i="1"/>
  <c r="AP1309" i="1"/>
  <c r="AQ1309" i="1"/>
  <c r="AY1309" i="1"/>
  <c r="BB1309" i="1"/>
  <c r="BA1309" i="1" s="1"/>
  <c r="BC1309" i="1"/>
  <c r="AZ1309" i="1" s="1"/>
  <c r="AK1310" i="1"/>
  <c r="AO1310" i="1"/>
  <c r="W1310" i="1" s="1"/>
  <c r="AP1310" i="1"/>
  <c r="AQ1310" i="1"/>
  <c r="AY1310" i="1"/>
  <c r="BB1310" i="1"/>
  <c r="BA1310" i="1" s="1"/>
  <c r="BC1310" i="1"/>
  <c r="AZ1310" i="1" s="1"/>
  <c r="AK1311" i="1"/>
  <c r="AO1311" i="1"/>
  <c r="AP1311" i="1"/>
  <c r="AQ1311" i="1"/>
  <c r="AY1311" i="1"/>
  <c r="BB1311" i="1"/>
  <c r="BA1311" i="1" s="1"/>
  <c r="BC1311" i="1"/>
  <c r="AZ1311" i="1" s="1"/>
  <c r="AK1312" i="1"/>
  <c r="AO1312" i="1"/>
  <c r="AP1312" i="1"/>
  <c r="AQ1312" i="1"/>
  <c r="AY1312" i="1"/>
  <c r="BB1312" i="1"/>
  <c r="BA1312" i="1" s="1"/>
  <c r="BC1312" i="1"/>
  <c r="AZ1312" i="1" s="1"/>
  <c r="AK1313" i="1"/>
  <c r="AO1313" i="1"/>
  <c r="W1313" i="1" s="1"/>
  <c r="AP1313" i="1"/>
  <c r="AQ1313" i="1"/>
  <c r="AY1313" i="1"/>
  <c r="BB1313" i="1"/>
  <c r="BA1313" i="1" s="1"/>
  <c r="BC1313" i="1"/>
  <c r="AZ1313" i="1" s="1"/>
  <c r="AK1314" i="1"/>
  <c r="AO1314" i="1"/>
  <c r="W1314" i="1" s="1"/>
  <c r="AP1314" i="1"/>
  <c r="AQ1314" i="1"/>
  <c r="AY1314" i="1"/>
  <c r="BB1314" i="1"/>
  <c r="BA1314" i="1" s="1"/>
  <c r="BC1314" i="1"/>
  <c r="AZ1314" i="1" s="1"/>
  <c r="AK1315" i="1"/>
  <c r="AO1315" i="1"/>
  <c r="W1315" i="1" s="1"/>
  <c r="AP1315" i="1"/>
  <c r="AQ1315" i="1"/>
  <c r="AY1315" i="1"/>
  <c r="BB1315" i="1"/>
  <c r="BA1315" i="1" s="1"/>
  <c r="BC1315" i="1"/>
  <c r="AZ1315" i="1" s="1"/>
  <c r="AK1316" i="1"/>
  <c r="AO1316" i="1"/>
  <c r="W1316" i="1" s="1"/>
  <c r="AP1316" i="1"/>
  <c r="AQ1316" i="1"/>
  <c r="AY1316" i="1"/>
  <c r="BB1316" i="1"/>
  <c r="BA1316" i="1" s="1"/>
  <c r="BC1316" i="1"/>
  <c r="AZ1316" i="1" s="1"/>
  <c r="AK1317" i="1"/>
  <c r="AO1317" i="1"/>
  <c r="AP1317" i="1"/>
  <c r="AQ1317" i="1"/>
  <c r="AY1317" i="1"/>
  <c r="BB1317" i="1"/>
  <c r="BA1317" i="1" s="1"/>
  <c r="BC1317" i="1"/>
  <c r="AZ1317" i="1" s="1"/>
  <c r="AK1318" i="1"/>
  <c r="AO1318" i="1"/>
  <c r="W1318" i="1" s="1"/>
  <c r="AP1318" i="1"/>
  <c r="AQ1318" i="1"/>
  <c r="AY1318" i="1"/>
  <c r="BB1318" i="1"/>
  <c r="BA1318" i="1" s="1"/>
  <c r="BC1318" i="1"/>
  <c r="AZ1318" i="1" s="1"/>
  <c r="AK1319" i="1"/>
  <c r="AO1319" i="1"/>
  <c r="AP1319" i="1"/>
  <c r="AQ1319" i="1"/>
  <c r="AY1319" i="1"/>
  <c r="BB1319" i="1"/>
  <c r="BA1319" i="1" s="1"/>
  <c r="BC1319" i="1"/>
  <c r="AZ1319" i="1" s="1"/>
  <c r="AK1320" i="1"/>
  <c r="AO1320" i="1"/>
  <c r="W1320" i="1" s="1"/>
  <c r="AP1320" i="1"/>
  <c r="AQ1320" i="1"/>
  <c r="AY1320" i="1"/>
  <c r="BB1320" i="1"/>
  <c r="BA1320" i="1" s="1"/>
  <c r="BC1320" i="1"/>
  <c r="AZ1320" i="1" s="1"/>
  <c r="AK1321" i="1"/>
  <c r="AO1321" i="1"/>
  <c r="AP1321" i="1"/>
  <c r="AQ1321" i="1"/>
  <c r="AY1321" i="1"/>
  <c r="BB1321" i="1"/>
  <c r="BA1321" i="1" s="1"/>
  <c r="BC1321" i="1"/>
  <c r="AZ1321" i="1" s="1"/>
  <c r="AK1322" i="1"/>
  <c r="AO1322" i="1"/>
  <c r="AP1322" i="1"/>
  <c r="AQ1322" i="1"/>
  <c r="AY1322" i="1"/>
  <c r="BB1322" i="1"/>
  <c r="BA1322" i="1" s="1"/>
  <c r="BC1322" i="1"/>
  <c r="AZ1322" i="1" s="1"/>
  <c r="AK1323" i="1"/>
  <c r="AO1323" i="1"/>
  <c r="AP1323" i="1"/>
  <c r="AQ1323" i="1"/>
  <c r="AY1323" i="1"/>
  <c r="BB1323" i="1"/>
  <c r="BA1323" i="1" s="1"/>
  <c r="BC1323" i="1"/>
  <c r="AZ1323" i="1" s="1"/>
  <c r="AK1324" i="1"/>
  <c r="AO1324" i="1"/>
  <c r="AP1324" i="1"/>
  <c r="AQ1324" i="1"/>
  <c r="AY1324" i="1"/>
  <c r="BB1324" i="1"/>
  <c r="BA1324" i="1" s="1"/>
  <c r="BC1324" i="1"/>
  <c r="AZ1324" i="1" s="1"/>
  <c r="AK1325" i="1"/>
  <c r="AO1325" i="1"/>
  <c r="W1325" i="1" s="1"/>
  <c r="AP1325" i="1"/>
  <c r="AQ1325" i="1"/>
  <c r="AY1325" i="1"/>
  <c r="BB1325" i="1"/>
  <c r="BA1325" i="1" s="1"/>
  <c r="BC1325" i="1"/>
  <c r="AZ1325" i="1" s="1"/>
  <c r="AK1326" i="1"/>
  <c r="AO1326" i="1"/>
  <c r="W1326" i="1" s="1"/>
  <c r="AP1326" i="1"/>
  <c r="AQ1326" i="1"/>
  <c r="AY1326" i="1"/>
  <c r="BB1326" i="1"/>
  <c r="BA1326" i="1" s="1"/>
  <c r="BC1326" i="1"/>
  <c r="AZ1326" i="1" s="1"/>
  <c r="AK1327" i="1"/>
  <c r="AO1327" i="1"/>
  <c r="AP1327" i="1"/>
  <c r="AQ1327" i="1"/>
  <c r="AY1327" i="1"/>
  <c r="BB1327" i="1"/>
  <c r="BA1327" i="1" s="1"/>
  <c r="BC1327" i="1"/>
  <c r="AZ1327" i="1" s="1"/>
  <c r="AK1328" i="1"/>
  <c r="AO1328" i="1"/>
  <c r="W1328" i="1" s="1"/>
  <c r="AP1328" i="1"/>
  <c r="AQ1328" i="1"/>
  <c r="AY1328" i="1"/>
  <c r="BB1328" i="1"/>
  <c r="BA1328" i="1" s="1"/>
  <c r="BC1328" i="1"/>
  <c r="AZ1328" i="1" s="1"/>
  <c r="AK1329" i="1"/>
  <c r="AO1329" i="1"/>
  <c r="AP1329" i="1"/>
  <c r="AQ1329" i="1"/>
  <c r="AY1329" i="1"/>
  <c r="BB1329" i="1"/>
  <c r="BA1329" i="1" s="1"/>
  <c r="BC1329" i="1"/>
  <c r="AZ1329" i="1" s="1"/>
  <c r="AK1330" i="1"/>
  <c r="AO1330" i="1"/>
  <c r="AP1330" i="1"/>
  <c r="AQ1330" i="1"/>
  <c r="AY1330" i="1"/>
  <c r="BB1330" i="1"/>
  <c r="BA1330" i="1" s="1"/>
  <c r="BC1330" i="1"/>
  <c r="AZ1330" i="1" s="1"/>
  <c r="AK1331" i="1"/>
  <c r="AO1331" i="1"/>
  <c r="AP1331" i="1"/>
  <c r="AQ1331" i="1"/>
  <c r="AY1331" i="1"/>
  <c r="BB1331" i="1"/>
  <c r="BA1331" i="1" s="1"/>
  <c r="BC1331" i="1"/>
  <c r="AZ1331" i="1" s="1"/>
  <c r="AK1332" i="1"/>
  <c r="AO1332" i="1"/>
  <c r="W1332" i="1" s="1"/>
  <c r="AP1332" i="1"/>
  <c r="AQ1332" i="1"/>
  <c r="AY1332" i="1"/>
  <c r="BB1332" i="1"/>
  <c r="BA1332" i="1" s="1"/>
  <c r="BC1332" i="1"/>
  <c r="AZ1332" i="1" s="1"/>
  <c r="AK1333" i="1"/>
  <c r="AO1333" i="1"/>
  <c r="AP1333" i="1"/>
  <c r="AQ1333" i="1"/>
  <c r="AY1333" i="1"/>
  <c r="BB1333" i="1"/>
  <c r="BA1333" i="1" s="1"/>
  <c r="BC1333" i="1"/>
  <c r="AZ1333" i="1" s="1"/>
  <c r="AK1334" i="1"/>
  <c r="AO1334" i="1"/>
  <c r="AP1334" i="1"/>
  <c r="AQ1334" i="1"/>
  <c r="AY1334" i="1"/>
  <c r="BB1334" i="1"/>
  <c r="BA1334" i="1" s="1"/>
  <c r="BC1334" i="1"/>
  <c r="AZ1334" i="1" s="1"/>
  <c r="AK1335" i="1"/>
  <c r="AO1335" i="1"/>
  <c r="AP1335" i="1"/>
  <c r="AQ1335" i="1"/>
  <c r="AY1335" i="1"/>
  <c r="BB1335" i="1"/>
  <c r="BA1335" i="1" s="1"/>
  <c r="BC1335" i="1"/>
  <c r="AZ1335" i="1" s="1"/>
  <c r="AK1336" i="1"/>
  <c r="AO1336" i="1"/>
  <c r="AP1336" i="1"/>
  <c r="AQ1336" i="1"/>
  <c r="AY1336" i="1"/>
  <c r="BB1336" i="1"/>
  <c r="BA1336" i="1" s="1"/>
  <c r="BC1336" i="1"/>
  <c r="AZ1336" i="1" s="1"/>
  <c r="AK1337" i="1"/>
  <c r="AO1337" i="1"/>
  <c r="W1337" i="1" s="1"/>
  <c r="AP1337" i="1"/>
  <c r="AQ1337" i="1"/>
  <c r="AY1337" i="1"/>
  <c r="BB1337" i="1"/>
  <c r="BA1337" i="1" s="1"/>
  <c r="BC1337" i="1"/>
  <c r="AZ1337" i="1" s="1"/>
  <c r="AK1338" i="1"/>
  <c r="AO1338" i="1"/>
  <c r="W1338" i="1" s="1"/>
  <c r="AP1338" i="1"/>
  <c r="AQ1338" i="1"/>
  <c r="AY1338" i="1"/>
  <c r="BB1338" i="1"/>
  <c r="BA1338" i="1" s="1"/>
  <c r="BC1338" i="1"/>
  <c r="AZ1338" i="1" s="1"/>
  <c r="AK1339" i="1"/>
  <c r="AO1339" i="1"/>
  <c r="AP1339" i="1"/>
  <c r="AQ1339" i="1"/>
  <c r="AY1339" i="1"/>
  <c r="BB1339" i="1"/>
  <c r="BA1339" i="1" s="1"/>
  <c r="BC1339" i="1"/>
  <c r="AZ1339" i="1" s="1"/>
  <c r="AK1340" i="1"/>
  <c r="AO1340" i="1"/>
  <c r="W1340" i="1" s="1"/>
  <c r="AP1340" i="1"/>
  <c r="AQ1340" i="1"/>
  <c r="AY1340" i="1"/>
  <c r="BB1340" i="1"/>
  <c r="BA1340" i="1" s="1"/>
  <c r="BC1340" i="1"/>
  <c r="AZ1340" i="1" s="1"/>
  <c r="AK1341" i="1"/>
  <c r="AO1341" i="1"/>
  <c r="AP1341" i="1"/>
  <c r="AQ1341" i="1"/>
  <c r="AY1341" i="1"/>
  <c r="BB1341" i="1"/>
  <c r="BA1341" i="1" s="1"/>
  <c r="BC1341" i="1"/>
  <c r="AZ1341" i="1" s="1"/>
  <c r="AK1342" i="1"/>
  <c r="AO1342" i="1"/>
  <c r="AP1342" i="1"/>
  <c r="AQ1342" i="1"/>
  <c r="AY1342" i="1"/>
  <c r="BB1342" i="1"/>
  <c r="BA1342" i="1" s="1"/>
  <c r="BC1342" i="1"/>
  <c r="AZ1342" i="1" s="1"/>
  <c r="AK1343" i="1"/>
  <c r="AO1343" i="1"/>
  <c r="AP1343" i="1"/>
  <c r="AQ1343" i="1"/>
  <c r="AY1343" i="1"/>
  <c r="BB1343" i="1"/>
  <c r="BA1343" i="1" s="1"/>
  <c r="BC1343" i="1"/>
  <c r="AZ1343" i="1" s="1"/>
  <c r="AK1344" i="1"/>
  <c r="AO1344" i="1"/>
  <c r="W1344" i="1" s="1"/>
  <c r="AP1344" i="1"/>
  <c r="AQ1344" i="1"/>
  <c r="AY1344" i="1"/>
  <c r="BB1344" i="1"/>
  <c r="BA1344" i="1" s="1"/>
  <c r="BC1344" i="1"/>
  <c r="AZ1344" i="1" s="1"/>
  <c r="AK1345" i="1"/>
  <c r="AO1345" i="1"/>
  <c r="AP1345" i="1"/>
  <c r="AQ1345" i="1"/>
  <c r="AY1345" i="1"/>
  <c r="BB1345" i="1"/>
  <c r="BA1345" i="1" s="1"/>
  <c r="BC1345" i="1"/>
  <c r="AZ1345" i="1" s="1"/>
  <c r="AK1346" i="1"/>
  <c r="AO1346" i="1"/>
  <c r="W1346" i="1" s="1"/>
  <c r="AP1346" i="1"/>
  <c r="AQ1346" i="1"/>
  <c r="AY1346" i="1"/>
  <c r="BB1346" i="1"/>
  <c r="BA1346" i="1" s="1"/>
  <c r="BC1346" i="1"/>
  <c r="AZ1346" i="1" s="1"/>
  <c r="AK1347" i="1"/>
  <c r="AO1347" i="1"/>
  <c r="AP1347" i="1"/>
  <c r="AQ1347" i="1"/>
  <c r="AY1347" i="1"/>
  <c r="BB1347" i="1"/>
  <c r="BA1347" i="1" s="1"/>
  <c r="BC1347" i="1"/>
  <c r="AZ1347" i="1" s="1"/>
  <c r="AK1348" i="1"/>
  <c r="AO1348" i="1"/>
  <c r="AP1348" i="1"/>
  <c r="AQ1348" i="1"/>
  <c r="AY1348" i="1"/>
  <c r="BB1348" i="1"/>
  <c r="BA1348" i="1" s="1"/>
  <c r="BC1348" i="1"/>
  <c r="AZ1348" i="1" s="1"/>
  <c r="AK1349" i="1"/>
  <c r="AO1349" i="1"/>
  <c r="AP1349" i="1"/>
  <c r="AQ1349" i="1"/>
  <c r="AY1349" i="1"/>
  <c r="BB1349" i="1"/>
  <c r="BA1349" i="1" s="1"/>
  <c r="BC1349" i="1"/>
  <c r="AZ1349" i="1" s="1"/>
  <c r="AK1350" i="1"/>
  <c r="AO1350" i="1"/>
  <c r="W1350" i="1" s="1"/>
  <c r="AP1350" i="1"/>
  <c r="AQ1350" i="1"/>
  <c r="AY1350" i="1"/>
  <c r="BB1350" i="1"/>
  <c r="BA1350" i="1" s="1"/>
  <c r="BC1350" i="1"/>
  <c r="AZ1350" i="1" s="1"/>
  <c r="AK1351" i="1"/>
  <c r="AO1351" i="1"/>
  <c r="AP1351" i="1"/>
  <c r="AQ1351" i="1"/>
  <c r="AY1351" i="1"/>
  <c r="BB1351" i="1"/>
  <c r="BA1351" i="1" s="1"/>
  <c r="BC1351" i="1"/>
  <c r="AZ1351" i="1" s="1"/>
  <c r="AK1352" i="1"/>
  <c r="AO1352" i="1"/>
  <c r="W1352" i="1" s="1"/>
  <c r="AP1352" i="1"/>
  <c r="AQ1352" i="1"/>
  <c r="AY1352" i="1"/>
  <c r="BB1352" i="1"/>
  <c r="BA1352" i="1" s="1"/>
  <c r="BC1352" i="1"/>
  <c r="AZ1352" i="1" s="1"/>
  <c r="AK1353" i="1"/>
  <c r="AO1353" i="1"/>
  <c r="AP1353" i="1"/>
  <c r="AQ1353" i="1"/>
  <c r="AY1353" i="1"/>
  <c r="BB1353" i="1"/>
  <c r="BA1353" i="1" s="1"/>
  <c r="BC1353" i="1"/>
  <c r="AZ1353" i="1" s="1"/>
  <c r="AK1354" i="1"/>
  <c r="AO1354" i="1"/>
  <c r="W1354" i="1" s="1"/>
  <c r="AP1354" i="1"/>
  <c r="AQ1354" i="1"/>
  <c r="AY1354" i="1"/>
  <c r="BB1354" i="1"/>
  <c r="BA1354" i="1" s="1"/>
  <c r="BC1354" i="1"/>
  <c r="AZ1354" i="1" s="1"/>
  <c r="AK1355" i="1"/>
  <c r="AO1355" i="1"/>
  <c r="W1355" i="1" s="1"/>
  <c r="AP1355" i="1"/>
  <c r="AQ1355" i="1"/>
  <c r="AY1355" i="1"/>
  <c r="BB1355" i="1"/>
  <c r="BA1355" i="1" s="1"/>
  <c r="BC1355" i="1"/>
  <c r="AZ1355" i="1" s="1"/>
  <c r="AK1356" i="1"/>
  <c r="AO1356" i="1"/>
  <c r="W1356" i="1" s="1"/>
  <c r="AP1356" i="1"/>
  <c r="AQ1356" i="1"/>
  <c r="AY1356" i="1"/>
  <c r="BB1356" i="1"/>
  <c r="BA1356" i="1" s="1"/>
  <c r="BC1356" i="1"/>
  <c r="AZ1356" i="1" s="1"/>
  <c r="AK1357" i="1"/>
  <c r="AO1357" i="1"/>
  <c r="W1357" i="1" s="1"/>
  <c r="AP1357" i="1"/>
  <c r="AQ1357" i="1"/>
  <c r="AY1357" i="1"/>
  <c r="BB1357" i="1"/>
  <c r="BA1357" i="1" s="1"/>
  <c r="BC1357" i="1"/>
  <c r="AZ1357" i="1" s="1"/>
  <c r="AK1358" i="1"/>
  <c r="AO1358" i="1"/>
  <c r="W1358" i="1" s="1"/>
  <c r="AP1358" i="1"/>
  <c r="AQ1358" i="1"/>
  <c r="AY1358" i="1"/>
  <c r="BB1358" i="1"/>
  <c r="BA1358" i="1" s="1"/>
  <c r="BC1358" i="1"/>
  <c r="AZ1358" i="1" s="1"/>
  <c r="AK1359" i="1"/>
  <c r="AO1359" i="1"/>
  <c r="W1359" i="1" s="1"/>
  <c r="AP1359" i="1"/>
  <c r="AQ1359" i="1"/>
  <c r="AY1359" i="1"/>
  <c r="BB1359" i="1"/>
  <c r="BA1359" i="1" s="1"/>
  <c r="BC1359" i="1"/>
  <c r="AZ1359" i="1" s="1"/>
  <c r="AK1360" i="1"/>
  <c r="AO1360" i="1"/>
  <c r="AP1360" i="1"/>
  <c r="AQ1360" i="1"/>
  <c r="AY1360" i="1"/>
  <c r="BB1360" i="1"/>
  <c r="BA1360" i="1" s="1"/>
  <c r="BC1360" i="1"/>
  <c r="AZ1360" i="1" s="1"/>
  <c r="AK1361" i="1"/>
  <c r="AO1361" i="1"/>
  <c r="W1361" i="1" s="1"/>
  <c r="AP1361" i="1"/>
  <c r="AQ1361" i="1"/>
  <c r="AY1361" i="1"/>
  <c r="BB1361" i="1"/>
  <c r="BA1361" i="1" s="1"/>
  <c r="BC1361" i="1"/>
  <c r="AZ1361" i="1" s="1"/>
  <c r="AK1362" i="1"/>
  <c r="AO1362" i="1"/>
  <c r="AP1362" i="1"/>
  <c r="AQ1362" i="1"/>
  <c r="AY1362" i="1"/>
  <c r="BB1362" i="1"/>
  <c r="BA1362" i="1" s="1"/>
  <c r="BC1362" i="1"/>
  <c r="AZ1362" i="1" s="1"/>
  <c r="AK1363" i="1"/>
  <c r="AO1363" i="1"/>
  <c r="W1363" i="1" s="1"/>
  <c r="AP1363" i="1"/>
  <c r="AQ1363" i="1"/>
  <c r="AY1363" i="1"/>
  <c r="BB1363" i="1"/>
  <c r="BA1363" i="1" s="1"/>
  <c r="BC1363" i="1"/>
  <c r="AZ1363" i="1" s="1"/>
  <c r="AK1364" i="1"/>
  <c r="AO1364" i="1"/>
  <c r="W1364" i="1" s="1"/>
  <c r="AP1364" i="1"/>
  <c r="AQ1364" i="1"/>
  <c r="AY1364" i="1"/>
  <c r="BB1364" i="1"/>
  <c r="BA1364" i="1" s="1"/>
  <c r="BC1364" i="1"/>
  <c r="AZ1364" i="1" s="1"/>
  <c r="AK1365" i="1"/>
  <c r="AO1365" i="1"/>
  <c r="AP1365" i="1"/>
  <c r="AQ1365" i="1"/>
  <c r="AY1365" i="1"/>
  <c r="BB1365" i="1"/>
  <c r="BA1365" i="1" s="1"/>
  <c r="BC1365" i="1"/>
  <c r="AZ1365" i="1" s="1"/>
  <c r="AK1366" i="1"/>
  <c r="AO1366" i="1"/>
  <c r="W1366" i="1" s="1"/>
  <c r="AP1366" i="1"/>
  <c r="AQ1366" i="1"/>
  <c r="AY1366" i="1"/>
  <c r="BB1366" i="1"/>
  <c r="BA1366" i="1" s="1"/>
  <c r="BC1366" i="1"/>
  <c r="AZ1366" i="1" s="1"/>
  <c r="AK1367" i="1"/>
  <c r="AO1367" i="1"/>
  <c r="AP1367" i="1"/>
  <c r="AQ1367" i="1"/>
  <c r="AY1367" i="1"/>
  <c r="BB1367" i="1"/>
  <c r="BA1367" i="1" s="1"/>
  <c r="BC1367" i="1"/>
  <c r="AZ1367" i="1" s="1"/>
  <c r="AK1368" i="1"/>
  <c r="AO1368" i="1"/>
  <c r="W1368" i="1" s="1"/>
  <c r="AP1368" i="1"/>
  <c r="AQ1368" i="1"/>
  <c r="AY1368" i="1"/>
  <c r="BB1368" i="1"/>
  <c r="BA1368" i="1" s="1"/>
  <c r="BC1368" i="1"/>
  <c r="AZ1368" i="1" s="1"/>
  <c r="AK1369" i="1"/>
  <c r="AO1369" i="1"/>
  <c r="AP1369" i="1"/>
  <c r="AQ1369" i="1"/>
  <c r="AY1369" i="1"/>
  <c r="BB1369" i="1"/>
  <c r="BA1369" i="1" s="1"/>
  <c r="BC1369" i="1"/>
  <c r="AZ1369" i="1" s="1"/>
  <c r="AK1370" i="1"/>
  <c r="AO1370" i="1"/>
  <c r="W1370" i="1" s="1"/>
  <c r="AP1370" i="1"/>
  <c r="AQ1370" i="1"/>
  <c r="AY1370" i="1"/>
  <c r="BB1370" i="1"/>
  <c r="BA1370" i="1" s="1"/>
  <c r="BC1370" i="1"/>
  <c r="AZ1370" i="1" s="1"/>
  <c r="AK1371" i="1"/>
  <c r="AO1371" i="1"/>
  <c r="AP1371" i="1"/>
  <c r="AQ1371" i="1"/>
  <c r="AY1371" i="1"/>
  <c r="BB1371" i="1"/>
  <c r="BA1371" i="1" s="1"/>
  <c r="BC1371" i="1"/>
  <c r="AZ1371" i="1" s="1"/>
  <c r="AK1372" i="1"/>
  <c r="AO1372" i="1"/>
  <c r="AP1372" i="1"/>
  <c r="AQ1372" i="1"/>
  <c r="AY1372" i="1"/>
  <c r="BB1372" i="1"/>
  <c r="BA1372" i="1" s="1"/>
  <c r="BC1372" i="1"/>
  <c r="AZ1372" i="1" s="1"/>
  <c r="AK1373" i="1"/>
  <c r="AO1373" i="1"/>
  <c r="AP1373" i="1"/>
  <c r="AQ1373" i="1"/>
  <c r="AY1373" i="1"/>
  <c r="BB1373" i="1"/>
  <c r="BA1373" i="1" s="1"/>
  <c r="BC1373" i="1"/>
  <c r="AZ1373" i="1" s="1"/>
  <c r="AK1374" i="1"/>
  <c r="AO1374" i="1"/>
  <c r="W1374" i="1" s="1"/>
  <c r="AP1374" i="1"/>
  <c r="AQ1374" i="1"/>
  <c r="AY1374" i="1"/>
  <c r="BB1374" i="1"/>
  <c r="BA1374" i="1" s="1"/>
  <c r="BC1374" i="1"/>
  <c r="AZ1374" i="1" s="1"/>
  <c r="AK1375" i="1"/>
  <c r="AO1375" i="1"/>
  <c r="AP1375" i="1"/>
  <c r="AQ1375" i="1"/>
  <c r="AY1375" i="1"/>
  <c r="BB1375" i="1"/>
  <c r="BA1375" i="1" s="1"/>
  <c r="BC1375" i="1"/>
  <c r="AZ1375" i="1" s="1"/>
  <c r="AK1376" i="1"/>
  <c r="AO1376" i="1"/>
  <c r="W1376" i="1" s="1"/>
  <c r="AP1376" i="1"/>
  <c r="AQ1376" i="1"/>
  <c r="AY1376" i="1"/>
  <c r="BB1376" i="1"/>
  <c r="BA1376" i="1" s="1"/>
  <c r="BC1376" i="1"/>
  <c r="AZ1376" i="1" s="1"/>
  <c r="AK1377" i="1"/>
  <c r="AO1377" i="1"/>
  <c r="AP1377" i="1"/>
  <c r="AQ1377" i="1"/>
  <c r="AY1377" i="1"/>
  <c r="BB1377" i="1"/>
  <c r="BA1377" i="1" s="1"/>
  <c r="BC1377" i="1"/>
  <c r="AZ1377" i="1" s="1"/>
  <c r="AK1378" i="1"/>
  <c r="AO1378" i="1"/>
  <c r="W1378" i="1" s="1"/>
  <c r="AP1378" i="1"/>
  <c r="AQ1378" i="1"/>
  <c r="AY1378" i="1"/>
  <c r="BB1378" i="1"/>
  <c r="BA1378" i="1" s="1"/>
  <c r="BC1378" i="1"/>
  <c r="AZ1378" i="1" s="1"/>
  <c r="AK1379" i="1"/>
  <c r="AO1379" i="1"/>
  <c r="AP1379" i="1"/>
  <c r="AQ1379" i="1"/>
  <c r="AY1379" i="1"/>
  <c r="BB1379" i="1"/>
  <c r="BA1379" i="1" s="1"/>
  <c r="BC1379" i="1"/>
  <c r="AZ1379" i="1" s="1"/>
  <c r="AK1380" i="1"/>
  <c r="AO1380" i="1"/>
  <c r="W1380" i="1" s="1"/>
  <c r="AP1380" i="1"/>
  <c r="AQ1380" i="1"/>
  <c r="AY1380" i="1"/>
  <c r="BB1380" i="1"/>
  <c r="BA1380" i="1" s="1"/>
  <c r="BC1380" i="1"/>
  <c r="AZ1380" i="1" s="1"/>
  <c r="AK1381" i="1"/>
  <c r="AO1381" i="1"/>
  <c r="AP1381" i="1"/>
  <c r="AQ1381" i="1"/>
  <c r="AY1381" i="1"/>
  <c r="BB1381" i="1"/>
  <c r="BA1381" i="1" s="1"/>
  <c r="BC1381" i="1"/>
  <c r="AZ1381" i="1" s="1"/>
  <c r="AK1382" i="1"/>
  <c r="AO1382" i="1"/>
  <c r="AP1382" i="1"/>
  <c r="AQ1382" i="1"/>
  <c r="AY1382" i="1"/>
  <c r="BB1382" i="1"/>
  <c r="BA1382" i="1" s="1"/>
  <c r="BC1382" i="1"/>
  <c r="AZ1382" i="1" s="1"/>
  <c r="AK1383" i="1"/>
  <c r="AO1383" i="1"/>
  <c r="AP1383" i="1"/>
  <c r="AQ1383" i="1"/>
  <c r="AY1383" i="1"/>
  <c r="BB1383" i="1"/>
  <c r="BA1383" i="1" s="1"/>
  <c r="BC1383" i="1"/>
  <c r="AZ1383" i="1" s="1"/>
  <c r="AK1384" i="1"/>
  <c r="AO1384" i="1"/>
  <c r="AP1384" i="1"/>
  <c r="AQ1384" i="1"/>
  <c r="AY1384" i="1"/>
  <c r="BB1384" i="1"/>
  <c r="BA1384" i="1" s="1"/>
  <c r="BC1384" i="1"/>
  <c r="AZ1384" i="1" s="1"/>
  <c r="AK1385" i="1"/>
  <c r="AO1385" i="1"/>
  <c r="W1385" i="1" s="1"/>
  <c r="AP1385" i="1"/>
  <c r="AQ1385" i="1"/>
  <c r="AY1385" i="1"/>
  <c r="BB1385" i="1"/>
  <c r="BA1385" i="1" s="1"/>
  <c r="BC1385" i="1"/>
  <c r="AZ1385" i="1" s="1"/>
  <c r="AK1386" i="1"/>
  <c r="AO1386" i="1"/>
  <c r="W1386" i="1" s="1"/>
  <c r="AP1386" i="1"/>
  <c r="AQ1386" i="1"/>
  <c r="AY1386" i="1"/>
  <c r="BB1386" i="1"/>
  <c r="BA1386" i="1" s="1"/>
  <c r="BC1386" i="1"/>
  <c r="AZ1386" i="1" s="1"/>
  <c r="AK1387" i="1"/>
  <c r="AO1387" i="1"/>
  <c r="AP1387" i="1"/>
  <c r="AQ1387" i="1"/>
  <c r="AY1387" i="1"/>
  <c r="BB1387" i="1"/>
  <c r="BA1387" i="1" s="1"/>
  <c r="BC1387" i="1"/>
  <c r="AZ1387" i="1" s="1"/>
  <c r="AK1388" i="1"/>
  <c r="AO1388" i="1"/>
  <c r="W1388" i="1" s="1"/>
  <c r="AP1388" i="1"/>
  <c r="AQ1388" i="1"/>
  <c r="AY1388" i="1"/>
  <c r="BB1388" i="1"/>
  <c r="BA1388" i="1" s="1"/>
  <c r="BC1388" i="1"/>
  <c r="AZ1388" i="1" s="1"/>
  <c r="AK1389" i="1"/>
  <c r="AO1389" i="1"/>
  <c r="AP1389" i="1"/>
  <c r="AQ1389" i="1"/>
  <c r="AY1389" i="1"/>
  <c r="BB1389" i="1"/>
  <c r="BA1389" i="1" s="1"/>
  <c r="BC1389" i="1"/>
  <c r="AZ1389" i="1" s="1"/>
  <c r="AK1390" i="1"/>
  <c r="AO1390" i="1"/>
  <c r="W1390" i="1" s="1"/>
  <c r="AP1390" i="1"/>
  <c r="AQ1390" i="1"/>
  <c r="AY1390" i="1"/>
  <c r="BB1390" i="1"/>
  <c r="BA1390" i="1" s="1"/>
  <c r="BC1390" i="1"/>
  <c r="AZ1390" i="1" s="1"/>
  <c r="AK1391" i="1"/>
  <c r="AO1391" i="1"/>
  <c r="AP1391" i="1"/>
  <c r="AQ1391" i="1"/>
  <c r="AY1391" i="1"/>
  <c r="BB1391" i="1"/>
  <c r="BA1391" i="1" s="1"/>
  <c r="BC1391" i="1"/>
  <c r="AZ1391" i="1" s="1"/>
  <c r="AK1392" i="1"/>
  <c r="AO1392" i="1"/>
  <c r="AP1392" i="1"/>
  <c r="AQ1392" i="1"/>
  <c r="AY1392" i="1"/>
  <c r="BB1392" i="1"/>
  <c r="BA1392" i="1" s="1"/>
  <c r="BC1392" i="1"/>
  <c r="AZ1392" i="1" s="1"/>
  <c r="AK1393" i="1"/>
  <c r="AO1393" i="1"/>
  <c r="W1393" i="1" s="1"/>
  <c r="AP1393" i="1"/>
  <c r="AQ1393" i="1"/>
  <c r="AY1393" i="1"/>
  <c r="BB1393" i="1"/>
  <c r="BA1393" i="1" s="1"/>
  <c r="BC1393" i="1"/>
  <c r="AZ1393" i="1" s="1"/>
  <c r="AK1394" i="1"/>
  <c r="AO1394" i="1"/>
  <c r="W1394" i="1" s="1"/>
  <c r="AP1394" i="1"/>
  <c r="AQ1394" i="1"/>
  <c r="AY1394" i="1"/>
  <c r="BB1394" i="1"/>
  <c r="BA1394" i="1" s="1"/>
  <c r="BC1394" i="1"/>
  <c r="AZ1394" i="1" s="1"/>
  <c r="AK1395" i="1"/>
  <c r="AO1395" i="1"/>
  <c r="AP1395" i="1"/>
  <c r="AQ1395" i="1"/>
  <c r="AY1395" i="1"/>
  <c r="BB1395" i="1"/>
  <c r="BA1395" i="1" s="1"/>
  <c r="BC1395" i="1"/>
  <c r="AZ1395" i="1" s="1"/>
  <c r="AK1396" i="1"/>
  <c r="AO1396" i="1"/>
  <c r="AP1396" i="1"/>
  <c r="AQ1396" i="1"/>
  <c r="AY1396" i="1"/>
  <c r="BB1396" i="1"/>
  <c r="BA1396" i="1" s="1"/>
  <c r="BC1396" i="1"/>
  <c r="AZ1396" i="1" s="1"/>
  <c r="AK1397" i="1"/>
  <c r="AO1397" i="1"/>
  <c r="W1397" i="1" s="1"/>
  <c r="AP1397" i="1"/>
  <c r="AQ1397" i="1"/>
  <c r="AY1397" i="1"/>
  <c r="BB1397" i="1"/>
  <c r="BA1397" i="1" s="1"/>
  <c r="BC1397" i="1"/>
  <c r="AZ1397" i="1" s="1"/>
  <c r="AK1398" i="1"/>
  <c r="AO1398" i="1"/>
  <c r="W1398" i="1" s="1"/>
  <c r="AP1398" i="1"/>
  <c r="AQ1398" i="1"/>
  <c r="AY1398" i="1"/>
  <c r="BB1398" i="1"/>
  <c r="BA1398" i="1" s="1"/>
  <c r="BC1398" i="1"/>
  <c r="AZ1398" i="1" s="1"/>
  <c r="AK1399" i="1"/>
  <c r="AO1399" i="1"/>
  <c r="W1399" i="1" s="1"/>
  <c r="AP1399" i="1"/>
  <c r="AQ1399" i="1"/>
  <c r="AY1399" i="1"/>
  <c r="BB1399" i="1"/>
  <c r="BA1399" i="1" s="1"/>
  <c r="BC1399" i="1"/>
  <c r="AZ1399" i="1" s="1"/>
  <c r="AK1400" i="1"/>
  <c r="AO1400" i="1"/>
  <c r="AP1400" i="1"/>
  <c r="AQ1400" i="1"/>
  <c r="AY1400" i="1"/>
  <c r="BB1400" i="1"/>
  <c r="BA1400" i="1" s="1"/>
  <c r="BC1400" i="1"/>
  <c r="AZ1400" i="1" s="1"/>
  <c r="AK1401" i="1"/>
  <c r="AO1401" i="1"/>
  <c r="AP1401" i="1"/>
  <c r="AQ1401" i="1"/>
  <c r="AY1401" i="1"/>
  <c r="BB1401" i="1"/>
  <c r="BA1401" i="1" s="1"/>
  <c r="BC1401" i="1"/>
  <c r="AZ1401" i="1" s="1"/>
  <c r="AK1402" i="1"/>
  <c r="AO1402" i="1"/>
  <c r="W1402" i="1" s="1"/>
  <c r="AP1402" i="1"/>
  <c r="AQ1402" i="1"/>
  <c r="AY1402" i="1"/>
  <c r="BB1402" i="1"/>
  <c r="BA1402" i="1" s="1"/>
  <c r="BC1402" i="1"/>
  <c r="AZ1402" i="1" s="1"/>
  <c r="AK1403" i="1"/>
  <c r="AO1403" i="1"/>
  <c r="AP1403" i="1"/>
  <c r="AQ1403" i="1"/>
  <c r="AY1403" i="1"/>
  <c r="BB1403" i="1"/>
  <c r="BA1403" i="1" s="1"/>
  <c r="BC1403" i="1"/>
  <c r="AZ1403" i="1" s="1"/>
  <c r="AK1404" i="1"/>
  <c r="AO1404" i="1"/>
  <c r="AP1404" i="1"/>
  <c r="AQ1404" i="1"/>
  <c r="AY1404" i="1"/>
  <c r="BB1404" i="1"/>
  <c r="BA1404" i="1" s="1"/>
  <c r="BC1404" i="1"/>
  <c r="AZ1404" i="1" s="1"/>
  <c r="AK1405" i="1"/>
  <c r="AO1405" i="1"/>
  <c r="AP1405" i="1"/>
  <c r="AQ1405" i="1"/>
  <c r="AY1405" i="1"/>
  <c r="BB1405" i="1"/>
  <c r="BA1405" i="1" s="1"/>
  <c r="BC1405" i="1"/>
  <c r="AZ1405" i="1" s="1"/>
  <c r="AK1406" i="1"/>
  <c r="AO1406" i="1"/>
  <c r="AP1406" i="1"/>
  <c r="AQ1406" i="1"/>
  <c r="AY1406" i="1"/>
  <c r="BB1406" i="1"/>
  <c r="BA1406" i="1" s="1"/>
  <c r="BC1406" i="1"/>
  <c r="AZ1406" i="1" s="1"/>
  <c r="AK1407" i="1"/>
  <c r="AO1407" i="1"/>
  <c r="AP1407" i="1"/>
  <c r="AQ1407" i="1"/>
  <c r="AY1407" i="1"/>
  <c r="BB1407" i="1"/>
  <c r="BA1407" i="1" s="1"/>
  <c r="BC1407" i="1"/>
  <c r="AZ1407" i="1" s="1"/>
  <c r="AK1408" i="1"/>
  <c r="AO1408" i="1"/>
  <c r="AP1408" i="1"/>
  <c r="AQ1408" i="1"/>
  <c r="AY1408" i="1"/>
  <c r="BB1408" i="1"/>
  <c r="BA1408" i="1" s="1"/>
  <c r="BC1408" i="1"/>
  <c r="AZ1408" i="1" s="1"/>
  <c r="AK1409" i="1"/>
  <c r="AO1409" i="1"/>
  <c r="AP1409" i="1"/>
  <c r="AQ1409" i="1"/>
  <c r="AY1409" i="1"/>
  <c r="BB1409" i="1"/>
  <c r="BA1409" i="1" s="1"/>
  <c r="BC1409" i="1"/>
  <c r="AZ1409" i="1" s="1"/>
  <c r="AK1410" i="1"/>
  <c r="AO1410" i="1"/>
  <c r="W1410" i="1" s="1"/>
  <c r="AP1410" i="1"/>
  <c r="AQ1410" i="1"/>
  <c r="AY1410" i="1"/>
  <c r="BB1410" i="1"/>
  <c r="BA1410" i="1" s="1"/>
  <c r="BC1410" i="1"/>
  <c r="AZ1410" i="1" s="1"/>
  <c r="AK1411" i="1"/>
  <c r="AO1411" i="1"/>
  <c r="W1411" i="1" s="1"/>
  <c r="AP1411" i="1"/>
  <c r="AQ1411" i="1"/>
  <c r="AY1411" i="1"/>
  <c r="BB1411" i="1"/>
  <c r="BA1411" i="1" s="1"/>
  <c r="BC1411" i="1"/>
  <c r="AZ1411" i="1" s="1"/>
  <c r="AK1412" i="1"/>
  <c r="AO1412" i="1"/>
  <c r="W1412" i="1" s="1"/>
  <c r="AP1412" i="1"/>
  <c r="AQ1412" i="1"/>
  <c r="AY1412" i="1"/>
  <c r="BB1412" i="1"/>
  <c r="BA1412" i="1" s="1"/>
  <c r="BC1412" i="1"/>
  <c r="AZ1412" i="1" s="1"/>
  <c r="AK1413" i="1"/>
  <c r="AO1413" i="1"/>
  <c r="AP1413" i="1"/>
  <c r="AQ1413" i="1"/>
  <c r="AY1413" i="1"/>
  <c r="BB1413" i="1"/>
  <c r="BA1413" i="1" s="1"/>
  <c r="BC1413" i="1"/>
  <c r="AZ1413" i="1" s="1"/>
  <c r="AK1414" i="1"/>
  <c r="AO1414" i="1"/>
  <c r="AP1414" i="1"/>
  <c r="AQ1414" i="1"/>
  <c r="AY1414" i="1"/>
  <c r="BB1414" i="1"/>
  <c r="BA1414" i="1" s="1"/>
  <c r="BC1414" i="1"/>
  <c r="AZ1414" i="1" s="1"/>
  <c r="AK1415" i="1"/>
  <c r="AO1415" i="1"/>
  <c r="AP1415" i="1"/>
  <c r="AQ1415" i="1"/>
  <c r="AY1415" i="1"/>
  <c r="BB1415" i="1"/>
  <c r="BA1415" i="1" s="1"/>
  <c r="BC1415" i="1"/>
  <c r="AZ1415" i="1" s="1"/>
  <c r="AK1416" i="1"/>
  <c r="AO1416" i="1"/>
  <c r="AP1416" i="1"/>
  <c r="AQ1416" i="1"/>
  <c r="AY1416" i="1"/>
  <c r="BB1416" i="1"/>
  <c r="BA1416" i="1" s="1"/>
  <c r="BC1416" i="1"/>
  <c r="AZ1416" i="1" s="1"/>
  <c r="AK1417" i="1"/>
  <c r="AO1417" i="1"/>
  <c r="AP1417" i="1"/>
  <c r="AQ1417" i="1"/>
  <c r="AY1417" i="1"/>
  <c r="BB1417" i="1"/>
  <c r="BA1417" i="1" s="1"/>
  <c r="BC1417" i="1"/>
  <c r="AZ1417" i="1" s="1"/>
  <c r="AK1418" i="1"/>
  <c r="AO1418" i="1"/>
  <c r="AP1418" i="1"/>
  <c r="AQ1418" i="1"/>
  <c r="AY1418" i="1"/>
  <c r="BB1418" i="1"/>
  <c r="BA1418" i="1" s="1"/>
  <c r="BC1418" i="1"/>
  <c r="AZ1418" i="1" s="1"/>
  <c r="AK1419" i="1"/>
  <c r="AO1419" i="1"/>
  <c r="AP1419" i="1"/>
  <c r="AQ1419" i="1"/>
  <c r="AY1419" i="1"/>
  <c r="BB1419" i="1"/>
  <c r="BA1419" i="1" s="1"/>
  <c r="BC1419" i="1"/>
  <c r="AZ1419" i="1" s="1"/>
  <c r="AK1420" i="1"/>
  <c r="AO1420" i="1"/>
  <c r="AP1420" i="1"/>
  <c r="AQ1420" i="1"/>
  <c r="AY1420" i="1"/>
  <c r="BB1420" i="1"/>
  <c r="BA1420" i="1" s="1"/>
  <c r="BC1420" i="1"/>
  <c r="AZ1420" i="1" s="1"/>
  <c r="AK1421" i="1"/>
  <c r="AO1421" i="1"/>
  <c r="AP1421" i="1"/>
  <c r="AQ1421" i="1"/>
  <c r="AY1421" i="1"/>
  <c r="BB1421" i="1"/>
  <c r="BA1421" i="1" s="1"/>
  <c r="BC1421" i="1"/>
  <c r="AZ1421" i="1" s="1"/>
  <c r="AK1422" i="1"/>
  <c r="AO1422" i="1"/>
  <c r="W1422" i="1" s="1"/>
  <c r="AP1422" i="1"/>
  <c r="AQ1422" i="1"/>
  <c r="AY1422" i="1"/>
  <c r="BB1422" i="1"/>
  <c r="BA1422" i="1" s="1"/>
  <c r="BC1422" i="1"/>
  <c r="AZ1422" i="1" s="1"/>
  <c r="AK1423" i="1"/>
  <c r="AO1423" i="1"/>
  <c r="W1423" i="1" s="1"/>
  <c r="AP1423" i="1"/>
  <c r="AQ1423" i="1"/>
  <c r="AY1423" i="1"/>
  <c r="BB1423" i="1"/>
  <c r="BA1423" i="1" s="1"/>
  <c r="BC1423" i="1"/>
  <c r="AZ1423" i="1" s="1"/>
  <c r="AK1424" i="1"/>
  <c r="AO1424" i="1"/>
  <c r="W1424" i="1" s="1"/>
  <c r="AP1424" i="1"/>
  <c r="AQ1424" i="1"/>
  <c r="AY1424" i="1"/>
  <c r="BB1424" i="1"/>
  <c r="BA1424" i="1" s="1"/>
  <c r="BC1424" i="1"/>
  <c r="AZ1424" i="1" s="1"/>
  <c r="AK1425" i="1"/>
  <c r="AO1425" i="1"/>
  <c r="W1425" i="1" s="1"/>
  <c r="AP1425" i="1"/>
  <c r="AQ1425" i="1"/>
  <c r="AY1425" i="1"/>
  <c r="BB1425" i="1"/>
  <c r="BA1425" i="1" s="1"/>
  <c r="BC1425" i="1"/>
  <c r="AZ1425" i="1" s="1"/>
  <c r="AK1426" i="1"/>
  <c r="AO1426" i="1"/>
  <c r="W1426" i="1" s="1"/>
  <c r="AP1426" i="1"/>
  <c r="AQ1426" i="1"/>
  <c r="AY1426" i="1"/>
  <c r="BB1426" i="1"/>
  <c r="BA1426" i="1" s="1"/>
  <c r="BC1426" i="1"/>
  <c r="AZ1426" i="1" s="1"/>
  <c r="AK1427" i="1"/>
  <c r="AO1427" i="1"/>
  <c r="AP1427" i="1"/>
  <c r="AQ1427" i="1"/>
  <c r="AY1427" i="1"/>
  <c r="BB1427" i="1"/>
  <c r="BA1427" i="1" s="1"/>
  <c r="BC1427" i="1"/>
  <c r="AZ1427" i="1" s="1"/>
  <c r="AK1428" i="1"/>
  <c r="AO1428" i="1"/>
  <c r="AP1428" i="1"/>
  <c r="AQ1428" i="1"/>
  <c r="AY1428" i="1"/>
  <c r="BB1428" i="1"/>
  <c r="BA1428" i="1" s="1"/>
  <c r="BC1428" i="1"/>
  <c r="AZ1428" i="1" s="1"/>
  <c r="AK1429" i="1"/>
  <c r="AO1429" i="1"/>
  <c r="AP1429" i="1"/>
  <c r="AQ1429" i="1"/>
  <c r="AY1429" i="1"/>
  <c r="BB1429" i="1"/>
  <c r="BA1429" i="1" s="1"/>
  <c r="BC1429" i="1"/>
  <c r="AZ1429" i="1" s="1"/>
  <c r="AK1430" i="1"/>
  <c r="AO1430" i="1"/>
  <c r="AP1430" i="1"/>
  <c r="AQ1430" i="1"/>
  <c r="AY1430" i="1"/>
  <c r="BB1430" i="1"/>
  <c r="BA1430" i="1" s="1"/>
  <c r="BC1430" i="1"/>
  <c r="AZ1430" i="1" s="1"/>
  <c r="AK1431" i="1"/>
  <c r="AO1431" i="1"/>
  <c r="AP1431" i="1"/>
  <c r="AQ1431" i="1"/>
  <c r="AY1431" i="1"/>
  <c r="BB1431" i="1"/>
  <c r="BA1431" i="1" s="1"/>
  <c r="BC1431" i="1"/>
  <c r="AZ1431" i="1" s="1"/>
  <c r="AK1432" i="1"/>
  <c r="AO1432" i="1"/>
  <c r="AP1432" i="1"/>
  <c r="AQ1432" i="1"/>
  <c r="AY1432" i="1"/>
  <c r="BB1432" i="1"/>
  <c r="BA1432" i="1" s="1"/>
  <c r="BC1432" i="1"/>
  <c r="AZ1432" i="1" s="1"/>
  <c r="AK1433" i="1"/>
  <c r="AO1433" i="1"/>
  <c r="AP1433" i="1"/>
  <c r="AQ1433" i="1"/>
  <c r="AY1433" i="1"/>
  <c r="BB1433" i="1"/>
  <c r="BA1433" i="1" s="1"/>
  <c r="BC1433" i="1"/>
  <c r="AZ1433" i="1" s="1"/>
  <c r="AK1434" i="1"/>
  <c r="AO1434" i="1"/>
  <c r="W1434" i="1" s="1"/>
  <c r="AP1434" i="1"/>
  <c r="AQ1434" i="1"/>
  <c r="AY1434" i="1"/>
  <c r="BB1434" i="1"/>
  <c r="BA1434" i="1" s="1"/>
  <c r="BC1434" i="1"/>
  <c r="AZ1434" i="1" s="1"/>
  <c r="AK1435" i="1"/>
  <c r="AO1435" i="1"/>
  <c r="AP1435" i="1"/>
  <c r="AQ1435" i="1"/>
  <c r="AY1435" i="1"/>
  <c r="BB1435" i="1"/>
  <c r="BA1435" i="1" s="1"/>
  <c r="BC1435" i="1"/>
  <c r="AZ1435" i="1" s="1"/>
  <c r="AK1436" i="1"/>
  <c r="AO1436" i="1"/>
  <c r="W1436" i="1" s="1"/>
  <c r="AP1436" i="1"/>
  <c r="AQ1436" i="1"/>
  <c r="AY1436" i="1"/>
  <c r="BB1436" i="1"/>
  <c r="BA1436" i="1" s="1"/>
  <c r="BC1436" i="1"/>
  <c r="AZ1436" i="1" s="1"/>
  <c r="AK1437" i="1"/>
  <c r="AO1437" i="1"/>
  <c r="AP1437" i="1"/>
  <c r="AQ1437" i="1"/>
  <c r="AY1437" i="1"/>
  <c r="BB1437" i="1"/>
  <c r="BA1437" i="1" s="1"/>
  <c r="BC1437" i="1"/>
  <c r="AZ1437" i="1" s="1"/>
  <c r="AK1438" i="1"/>
  <c r="AO1438" i="1"/>
  <c r="W1438" i="1" s="1"/>
  <c r="AP1438" i="1"/>
  <c r="AQ1438" i="1"/>
  <c r="AY1438" i="1"/>
  <c r="BB1438" i="1"/>
  <c r="BA1438" i="1" s="1"/>
  <c r="BC1438" i="1"/>
  <c r="AZ1438" i="1" s="1"/>
  <c r="AK1439" i="1"/>
  <c r="AO1439" i="1"/>
  <c r="AP1439" i="1"/>
  <c r="AQ1439" i="1"/>
  <c r="AY1439" i="1"/>
  <c r="BB1439" i="1"/>
  <c r="BA1439" i="1" s="1"/>
  <c r="BC1439" i="1"/>
  <c r="AZ1439" i="1" s="1"/>
  <c r="AK1440" i="1"/>
  <c r="AO1440" i="1"/>
  <c r="W1440" i="1" s="1"/>
  <c r="AP1440" i="1"/>
  <c r="AQ1440" i="1"/>
  <c r="AY1440" i="1"/>
  <c r="BB1440" i="1"/>
  <c r="BA1440" i="1" s="1"/>
  <c r="BC1440" i="1"/>
  <c r="AZ1440" i="1" s="1"/>
  <c r="AK1441" i="1"/>
  <c r="AO1441" i="1"/>
  <c r="AP1441" i="1"/>
  <c r="AQ1441" i="1"/>
  <c r="AY1441" i="1"/>
  <c r="BB1441" i="1"/>
  <c r="BA1441" i="1" s="1"/>
  <c r="BC1441" i="1"/>
  <c r="AZ1441" i="1" s="1"/>
  <c r="AK1442" i="1"/>
  <c r="AO1442" i="1"/>
  <c r="W1442" i="1" s="1"/>
  <c r="AP1442" i="1"/>
  <c r="AQ1442" i="1"/>
  <c r="AY1442" i="1"/>
  <c r="BB1442" i="1"/>
  <c r="BA1442" i="1" s="1"/>
  <c r="BC1442" i="1"/>
  <c r="AZ1442" i="1" s="1"/>
  <c r="AK1443" i="1"/>
  <c r="AO1443" i="1"/>
  <c r="AP1443" i="1"/>
  <c r="AQ1443" i="1"/>
  <c r="AY1443" i="1"/>
  <c r="BB1443" i="1"/>
  <c r="BA1443" i="1" s="1"/>
  <c r="BC1443" i="1"/>
  <c r="AZ1443" i="1" s="1"/>
  <c r="AK1444" i="1"/>
  <c r="AO1444" i="1"/>
  <c r="AP1444" i="1"/>
  <c r="AQ1444" i="1"/>
  <c r="AY1444" i="1"/>
  <c r="BB1444" i="1"/>
  <c r="BA1444" i="1" s="1"/>
  <c r="BC1444" i="1"/>
  <c r="AZ1444" i="1" s="1"/>
  <c r="AK1445" i="1"/>
  <c r="AO1445" i="1"/>
  <c r="AP1445" i="1"/>
  <c r="AQ1445" i="1"/>
  <c r="AY1445" i="1"/>
  <c r="BB1445" i="1"/>
  <c r="BA1445" i="1" s="1"/>
  <c r="BC1445" i="1"/>
  <c r="AZ1445" i="1" s="1"/>
  <c r="AK1446" i="1"/>
  <c r="AO1446" i="1"/>
  <c r="AP1446" i="1"/>
  <c r="AQ1446" i="1"/>
  <c r="AY1446" i="1"/>
  <c r="BB1446" i="1"/>
  <c r="BA1446" i="1" s="1"/>
  <c r="BC1446" i="1"/>
  <c r="AZ1446" i="1" s="1"/>
  <c r="AK1447" i="1"/>
  <c r="AO1447" i="1"/>
  <c r="W1447" i="1" s="1"/>
  <c r="AP1447" i="1"/>
  <c r="AQ1447" i="1"/>
  <c r="AY1447" i="1"/>
  <c r="BB1447" i="1"/>
  <c r="BA1447" i="1" s="1"/>
  <c r="BC1447" i="1"/>
  <c r="AZ1447" i="1" s="1"/>
  <c r="AK1448" i="1"/>
  <c r="AO1448" i="1"/>
  <c r="W1448" i="1" s="1"/>
  <c r="AP1448" i="1"/>
  <c r="AQ1448" i="1"/>
  <c r="AY1448" i="1"/>
  <c r="BB1448" i="1"/>
  <c r="BA1448" i="1" s="1"/>
  <c r="BC1448" i="1"/>
  <c r="AZ1448" i="1" s="1"/>
  <c r="AK1449" i="1"/>
  <c r="AO1449" i="1"/>
  <c r="AP1449" i="1"/>
  <c r="AQ1449" i="1"/>
  <c r="AY1449" i="1"/>
  <c r="BB1449" i="1"/>
  <c r="BA1449" i="1" s="1"/>
  <c r="BC1449" i="1"/>
  <c r="AZ1449" i="1" s="1"/>
  <c r="AK1450" i="1"/>
  <c r="AO1450" i="1"/>
  <c r="W1450" i="1" s="1"/>
  <c r="AP1450" i="1"/>
  <c r="AQ1450" i="1"/>
  <c r="AY1450" i="1"/>
  <c r="BB1450" i="1"/>
  <c r="BA1450" i="1" s="1"/>
  <c r="BC1450" i="1"/>
  <c r="AZ1450" i="1" s="1"/>
  <c r="AK1451" i="1"/>
  <c r="AO1451" i="1"/>
  <c r="AP1451" i="1"/>
  <c r="AQ1451" i="1"/>
  <c r="AY1451" i="1"/>
  <c r="BB1451" i="1"/>
  <c r="BA1451" i="1" s="1"/>
  <c r="BC1451" i="1"/>
  <c r="AZ1451" i="1" s="1"/>
  <c r="AK1452" i="1"/>
  <c r="AO1452" i="1"/>
  <c r="W1452" i="1" s="1"/>
  <c r="AP1452" i="1"/>
  <c r="AQ1452" i="1"/>
  <c r="AY1452" i="1"/>
  <c r="BB1452" i="1"/>
  <c r="BA1452" i="1" s="1"/>
  <c r="BC1452" i="1"/>
  <c r="AZ1452" i="1" s="1"/>
  <c r="AK1453" i="1"/>
  <c r="AO1453" i="1"/>
  <c r="AP1453" i="1"/>
  <c r="AQ1453" i="1"/>
  <c r="AY1453" i="1"/>
  <c r="BB1453" i="1"/>
  <c r="BA1453" i="1" s="1"/>
  <c r="BC1453" i="1"/>
  <c r="AZ1453" i="1" s="1"/>
  <c r="AK1454" i="1"/>
  <c r="AO1454" i="1"/>
  <c r="W1454" i="1" s="1"/>
  <c r="AP1454" i="1"/>
  <c r="AQ1454" i="1"/>
  <c r="AY1454" i="1"/>
  <c r="BB1454" i="1"/>
  <c r="BA1454" i="1" s="1"/>
  <c r="BC1454" i="1"/>
  <c r="AZ1454" i="1" s="1"/>
  <c r="AK1455" i="1"/>
  <c r="AO1455" i="1"/>
  <c r="W1455" i="1" s="1"/>
  <c r="AP1455" i="1"/>
  <c r="AQ1455" i="1"/>
  <c r="AY1455" i="1"/>
  <c r="BB1455" i="1"/>
  <c r="BA1455" i="1" s="1"/>
  <c r="BC1455" i="1"/>
  <c r="AZ1455" i="1" s="1"/>
  <c r="AK1456" i="1"/>
  <c r="AO1456" i="1"/>
  <c r="W1456" i="1" s="1"/>
  <c r="AP1456" i="1"/>
  <c r="AQ1456" i="1"/>
  <c r="AY1456" i="1"/>
  <c r="BB1456" i="1"/>
  <c r="BA1456" i="1" s="1"/>
  <c r="BC1456" i="1"/>
  <c r="AZ1456" i="1" s="1"/>
  <c r="AK1457" i="1"/>
  <c r="AO1457" i="1"/>
  <c r="W1457" i="1" s="1"/>
  <c r="AP1457" i="1"/>
  <c r="AQ1457" i="1"/>
  <c r="AY1457" i="1"/>
  <c r="BB1457" i="1"/>
  <c r="BA1457" i="1" s="1"/>
  <c r="BC1457" i="1"/>
  <c r="AZ1457" i="1" s="1"/>
  <c r="AK1458" i="1"/>
  <c r="AO1458" i="1"/>
  <c r="W1458" i="1" s="1"/>
  <c r="AP1458" i="1"/>
  <c r="AQ1458" i="1"/>
  <c r="AY1458" i="1"/>
  <c r="BB1458" i="1"/>
  <c r="BA1458" i="1" s="1"/>
  <c r="BC1458" i="1"/>
  <c r="AZ1458" i="1" s="1"/>
  <c r="AK1459" i="1"/>
  <c r="AO1459" i="1"/>
  <c r="W1459" i="1" s="1"/>
  <c r="AP1459" i="1"/>
  <c r="AQ1459" i="1"/>
  <c r="AY1459" i="1"/>
  <c r="BB1459" i="1"/>
  <c r="BA1459" i="1" s="1"/>
  <c r="BC1459" i="1"/>
  <c r="AZ1459" i="1" s="1"/>
  <c r="AK1460" i="1"/>
  <c r="AO1460" i="1"/>
  <c r="W1460" i="1" s="1"/>
  <c r="AP1460" i="1"/>
  <c r="AQ1460" i="1"/>
  <c r="AY1460" i="1"/>
  <c r="BB1460" i="1"/>
  <c r="BA1460" i="1" s="1"/>
  <c r="BC1460" i="1"/>
  <c r="AZ1460" i="1" s="1"/>
  <c r="AK1461" i="1"/>
  <c r="AO1461" i="1"/>
  <c r="W1461" i="1" s="1"/>
  <c r="AP1461" i="1"/>
  <c r="AQ1461" i="1"/>
  <c r="AY1461" i="1"/>
  <c r="BB1461" i="1"/>
  <c r="BA1461" i="1" s="1"/>
  <c r="BC1461" i="1"/>
  <c r="AZ1461" i="1" s="1"/>
  <c r="AK1462" i="1"/>
  <c r="AO1462" i="1"/>
  <c r="W1462" i="1" s="1"/>
  <c r="AP1462" i="1"/>
  <c r="AQ1462" i="1"/>
  <c r="AY1462" i="1"/>
  <c r="BB1462" i="1"/>
  <c r="BA1462" i="1" s="1"/>
  <c r="BC1462" i="1"/>
  <c r="AZ1462" i="1" s="1"/>
  <c r="AK1463" i="1"/>
  <c r="AO1463" i="1"/>
  <c r="W1463" i="1" s="1"/>
  <c r="AP1463" i="1"/>
  <c r="AQ1463" i="1"/>
  <c r="AY1463" i="1"/>
  <c r="BB1463" i="1"/>
  <c r="BA1463" i="1" s="1"/>
  <c r="BC1463" i="1"/>
  <c r="AZ1463" i="1" s="1"/>
  <c r="AK1464" i="1"/>
  <c r="AO1464" i="1"/>
  <c r="W1464" i="1" s="1"/>
  <c r="AP1464" i="1"/>
  <c r="AQ1464" i="1"/>
  <c r="AY1464" i="1"/>
  <c r="BB1464" i="1"/>
  <c r="BA1464" i="1" s="1"/>
  <c r="BC1464" i="1"/>
  <c r="AZ1464" i="1" s="1"/>
  <c r="AK1465" i="1"/>
  <c r="AO1465" i="1"/>
  <c r="AP1465" i="1"/>
  <c r="AQ1465" i="1"/>
  <c r="AY1465" i="1"/>
  <c r="BB1465" i="1"/>
  <c r="BA1465" i="1" s="1"/>
  <c r="BC1465" i="1"/>
  <c r="AZ1465" i="1" s="1"/>
  <c r="AK1466" i="1"/>
  <c r="AO1466" i="1"/>
  <c r="AP1466" i="1"/>
  <c r="AQ1466" i="1"/>
  <c r="AY1466" i="1"/>
  <c r="BB1466" i="1"/>
  <c r="BA1466" i="1" s="1"/>
  <c r="BC1466" i="1"/>
  <c r="AZ1466" i="1" s="1"/>
  <c r="AK1467" i="1"/>
  <c r="AO1467" i="1"/>
  <c r="AP1467" i="1"/>
  <c r="AQ1467" i="1"/>
  <c r="AY1467" i="1"/>
  <c r="BB1467" i="1"/>
  <c r="BA1467" i="1" s="1"/>
  <c r="BC1467" i="1"/>
  <c r="AZ1467" i="1" s="1"/>
  <c r="AK1468" i="1"/>
  <c r="AO1468" i="1"/>
  <c r="AP1468" i="1"/>
  <c r="AQ1468" i="1"/>
  <c r="AY1468" i="1"/>
  <c r="BB1468" i="1"/>
  <c r="BA1468" i="1" s="1"/>
  <c r="BC1468" i="1"/>
  <c r="AZ1468" i="1" s="1"/>
  <c r="AK1469" i="1"/>
  <c r="AO1469" i="1"/>
  <c r="AP1469" i="1"/>
  <c r="AQ1469" i="1"/>
  <c r="AY1469" i="1"/>
  <c r="BB1469" i="1"/>
  <c r="BA1469" i="1" s="1"/>
  <c r="BC1469" i="1"/>
  <c r="AZ1469" i="1" s="1"/>
  <c r="AK1470" i="1"/>
  <c r="AO1470" i="1"/>
  <c r="W1470" i="1" s="1"/>
  <c r="AP1470" i="1"/>
  <c r="AQ1470" i="1"/>
  <c r="AY1470" i="1"/>
  <c r="BB1470" i="1"/>
  <c r="BA1470" i="1" s="1"/>
  <c r="BC1470" i="1"/>
  <c r="AZ1470" i="1" s="1"/>
  <c r="AK1471" i="1"/>
  <c r="AO1471" i="1"/>
  <c r="AP1471" i="1"/>
  <c r="AQ1471" i="1"/>
  <c r="AY1471" i="1"/>
  <c r="BB1471" i="1"/>
  <c r="BA1471" i="1" s="1"/>
  <c r="BC1471" i="1"/>
  <c r="AZ1471" i="1" s="1"/>
  <c r="AK1472" i="1"/>
  <c r="AO1472" i="1"/>
  <c r="W1472" i="1" s="1"/>
  <c r="AP1472" i="1"/>
  <c r="AQ1472" i="1"/>
  <c r="AY1472" i="1"/>
  <c r="BB1472" i="1"/>
  <c r="BA1472" i="1" s="1"/>
  <c r="BC1472" i="1"/>
  <c r="AZ1472" i="1" s="1"/>
  <c r="AK1473" i="1"/>
  <c r="AO1473" i="1"/>
  <c r="W1473" i="1" s="1"/>
  <c r="AP1473" i="1"/>
  <c r="AQ1473" i="1"/>
  <c r="AY1473" i="1"/>
  <c r="BB1473" i="1"/>
  <c r="BA1473" i="1" s="1"/>
  <c r="BC1473" i="1"/>
  <c r="AZ1473" i="1" s="1"/>
  <c r="AK1474" i="1"/>
  <c r="AO1474" i="1"/>
  <c r="W1474" i="1" s="1"/>
  <c r="AP1474" i="1"/>
  <c r="AQ1474" i="1"/>
  <c r="AY1474" i="1"/>
  <c r="BB1474" i="1"/>
  <c r="BA1474" i="1" s="1"/>
  <c r="BC1474" i="1"/>
  <c r="AZ1474" i="1" s="1"/>
  <c r="AK1475" i="1"/>
  <c r="AO1475" i="1"/>
  <c r="AP1475" i="1"/>
  <c r="AQ1475" i="1"/>
  <c r="AY1475" i="1"/>
  <c r="BB1475" i="1"/>
  <c r="BA1475" i="1" s="1"/>
  <c r="BC1475" i="1"/>
  <c r="AZ1475" i="1" s="1"/>
  <c r="AK1476" i="1"/>
  <c r="AO1476" i="1"/>
  <c r="W1476" i="1" s="1"/>
  <c r="AP1476" i="1"/>
  <c r="AQ1476" i="1"/>
  <c r="AY1476" i="1"/>
  <c r="BB1476" i="1"/>
  <c r="BA1476" i="1" s="1"/>
  <c r="BC1476" i="1"/>
  <c r="AZ1476" i="1" s="1"/>
  <c r="AK1477" i="1"/>
  <c r="AO1477" i="1"/>
  <c r="AP1477" i="1"/>
  <c r="AQ1477" i="1"/>
  <c r="AY1477" i="1"/>
  <c r="BB1477" i="1"/>
  <c r="BA1477" i="1" s="1"/>
  <c r="BC1477" i="1"/>
  <c r="AZ1477" i="1" s="1"/>
  <c r="AK1478" i="1"/>
  <c r="AO1478" i="1"/>
  <c r="W1478" i="1" s="1"/>
  <c r="AP1478" i="1"/>
  <c r="AQ1478" i="1"/>
  <c r="AY1478" i="1"/>
  <c r="BB1478" i="1"/>
  <c r="BA1478" i="1" s="1"/>
  <c r="BC1478" i="1"/>
  <c r="AZ1478" i="1" s="1"/>
  <c r="AK1479" i="1"/>
  <c r="AO1479" i="1"/>
  <c r="AP1479" i="1"/>
  <c r="AQ1479" i="1"/>
  <c r="AY1479" i="1"/>
  <c r="BB1479" i="1"/>
  <c r="BA1479" i="1" s="1"/>
  <c r="BC1479" i="1"/>
  <c r="AZ1479" i="1" s="1"/>
  <c r="AK1480" i="1"/>
  <c r="AO1480" i="1"/>
  <c r="AP1480" i="1"/>
  <c r="AQ1480" i="1"/>
  <c r="AY1480" i="1"/>
  <c r="BB1480" i="1"/>
  <c r="BA1480" i="1" s="1"/>
  <c r="BC1480" i="1"/>
  <c r="AZ1480" i="1" s="1"/>
  <c r="AK1481" i="1"/>
  <c r="AO1481" i="1"/>
  <c r="W1481" i="1" s="1"/>
  <c r="AP1481" i="1"/>
  <c r="AQ1481" i="1"/>
  <c r="AY1481" i="1"/>
  <c r="BB1481" i="1"/>
  <c r="BA1481" i="1" s="1"/>
  <c r="BC1481" i="1"/>
  <c r="AZ1481" i="1" s="1"/>
  <c r="AK1482" i="1"/>
  <c r="AO1482" i="1"/>
  <c r="W1482" i="1" s="1"/>
  <c r="AP1482" i="1"/>
  <c r="AQ1482" i="1"/>
  <c r="AY1482" i="1"/>
  <c r="BB1482" i="1"/>
  <c r="BA1482" i="1" s="1"/>
  <c r="BC1482" i="1"/>
  <c r="AZ1482" i="1" s="1"/>
  <c r="AK1483" i="1"/>
  <c r="AO1483" i="1"/>
  <c r="AP1483" i="1"/>
  <c r="AQ1483" i="1"/>
  <c r="AY1483" i="1"/>
  <c r="BB1483" i="1"/>
  <c r="BA1483" i="1" s="1"/>
  <c r="BC1483" i="1"/>
  <c r="AZ1483" i="1" s="1"/>
  <c r="AK1484" i="1"/>
  <c r="AO1484" i="1"/>
  <c r="W1484" i="1" s="1"/>
  <c r="AP1484" i="1"/>
  <c r="AQ1484" i="1"/>
  <c r="AY1484" i="1"/>
  <c r="BB1484" i="1"/>
  <c r="BA1484" i="1" s="1"/>
  <c r="BC1484" i="1"/>
  <c r="AZ1484" i="1" s="1"/>
  <c r="AK1485" i="1"/>
  <c r="AO1485" i="1"/>
  <c r="W1485" i="1" s="1"/>
  <c r="AP1485" i="1"/>
  <c r="AQ1485" i="1"/>
  <c r="AY1485" i="1"/>
  <c r="BB1485" i="1"/>
  <c r="BA1485" i="1" s="1"/>
  <c r="BC1485" i="1"/>
  <c r="AZ1485" i="1" s="1"/>
  <c r="AK1486" i="1"/>
  <c r="AO1486" i="1"/>
  <c r="W1486" i="1" s="1"/>
  <c r="AP1486" i="1"/>
  <c r="AQ1486" i="1"/>
  <c r="AY1486" i="1"/>
  <c r="BB1486" i="1"/>
  <c r="BA1486" i="1" s="1"/>
  <c r="BC1486" i="1"/>
  <c r="AZ1486" i="1" s="1"/>
  <c r="AK1487" i="1"/>
  <c r="AO1487" i="1"/>
  <c r="AP1487" i="1"/>
  <c r="AQ1487" i="1"/>
  <c r="AY1487" i="1"/>
  <c r="BB1487" i="1"/>
  <c r="BA1487" i="1" s="1"/>
  <c r="BC1487" i="1"/>
  <c r="AZ1487" i="1" s="1"/>
  <c r="AK1488" i="1"/>
  <c r="AO1488" i="1"/>
  <c r="W1488" i="1" s="1"/>
  <c r="AP1488" i="1"/>
  <c r="AQ1488" i="1"/>
  <c r="AY1488" i="1"/>
  <c r="BB1488" i="1"/>
  <c r="BA1488" i="1" s="1"/>
  <c r="BC1488" i="1"/>
  <c r="AZ1488" i="1" s="1"/>
  <c r="AK1489" i="1"/>
  <c r="AO1489" i="1"/>
  <c r="AP1489" i="1"/>
  <c r="AQ1489" i="1"/>
  <c r="AY1489" i="1"/>
  <c r="BB1489" i="1"/>
  <c r="BA1489" i="1" s="1"/>
  <c r="BC1489" i="1"/>
  <c r="AZ1489" i="1" s="1"/>
  <c r="AK1490" i="1"/>
  <c r="AO1490" i="1"/>
  <c r="W1490" i="1" s="1"/>
  <c r="AP1490" i="1"/>
  <c r="AQ1490" i="1"/>
  <c r="AY1490" i="1"/>
  <c r="BB1490" i="1"/>
  <c r="BA1490" i="1" s="1"/>
  <c r="BC1490" i="1"/>
  <c r="AZ1490" i="1" s="1"/>
  <c r="AK1491" i="1"/>
  <c r="AO1491" i="1"/>
  <c r="AP1491" i="1"/>
  <c r="AQ1491" i="1"/>
  <c r="AY1491" i="1"/>
  <c r="BB1491" i="1"/>
  <c r="BA1491" i="1" s="1"/>
  <c r="BC1491" i="1"/>
  <c r="AZ1491" i="1" s="1"/>
  <c r="AK1492" i="1"/>
  <c r="AO1492" i="1"/>
  <c r="AP1492" i="1"/>
  <c r="AQ1492" i="1"/>
  <c r="AY1492" i="1"/>
  <c r="BB1492" i="1"/>
  <c r="BA1492" i="1" s="1"/>
  <c r="BC1492" i="1"/>
  <c r="AZ1492" i="1" s="1"/>
  <c r="AK1493" i="1"/>
  <c r="AO1493" i="1"/>
  <c r="AP1493" i="1"/>
  <c r="AQ1493" i="1"/>
  <c r="AY1493" i="1"/>
  <c r="BB1493" i="1"/>
  <c r="BA1493" i="1" s="1"/>
  <c r="BC1493" i="1"/>
  <c r="AZ1493" i="1" s="1"/>
  <c r="AK1494" i="1"/>
  <c r="AO1494" i="1"/>
  <c r="W1494" i="1" s="1"/>
  <c r="AP1494" i="1"/>
  <c r="AQ1494" i="1"/>
  <c r="AY1494" i="1"/>
  <c r="BB1494" i="1"/>
  <c r="BA1494" i="1" s="1"/>
  <c r="BC1494" i="1"/>
  <c r="AZ1494" i="1" s="1"/>
  <c r="AK1495" i="1"/>
  <c r="AO1495" i="1"/>
  <c r="W1495" i="1" s="1"/>
  <c r="AP1495" i="1"/>
  <c r="AQ1495" i="1"/>
  <c r="AY1495" i="1"/>
  <c r="BB1495" i="1"/>
  <c r="BA1495" i="1" s="1"/>
  <c r="BC1495" i="1"/>
  <c r="AZ1495" i="1" s="1"/>
  <c r="AK1496" i="1"/>
  <c r="AO1496" i="1"/>
  <c r="W1496" i="1" s="1"/>
  <c r="AP1496" i="1"/>
  <c r="AQ1496" i="1"/>
  <c r="AY1496" i="1"/>
  <c r="BB1496" i="1"/>
  <c r="BA1496" i="1" s="1"/>
  <c r="BC1496" i="1"/>
  <c r="AZ1496" i="1" s="1"/>
  <c r="AK1497" i="1"/>
  <c r="AO1497" i="1"/>
  <c r="W1497" i="1" s="1"/>
  <c r="AP1497" i="1"/>
  <c r="AQ1497" i="1"/>
  <c r="AY1497" i="1"/>
  <c r="BB1497" i="1"/>
  <c r="BA1497" i="1" s="1"/>
  <c r="BC1497" i="1"/>
  <c r="AZ1497" i="1" s="1"/>
  <c r="AK1498" i="1"/>
  <c r="AO1498" i="1"/>
  <c r="AP1498" i="1"/>
  <c r="AQ1498" i="1"/>
  <c r="AY1498" i="1"/>
  <c r="BB1498" i="1"/>
  <c r="BA1498" i="1" s="1"/>
  <c r="BC1498" i="1"/>
  <c r="AZ1498" i="1" s="1"/>
  <c r="AK1499" i="1"/>
  <c r="AO1499" i="1"/>
  <c r="AP1499" i="1"/>
  <c r="AQ1499" i="1"/>
  <c r="AY1499" i="1"/>
  <c r="BB1499" i="1"/>
  <c r="BA1499" i="1" s="1"/>
  <c r="BC1499" i="1"/>
  <c r="AZ1499" i="1" s="1"/>
  <c r="AK1500" i="1"/>
  <c r="AO1500" i="1"/>
  <c r="W1500" i="1" s="1"/>
  <c r="AP1500" i="1"/>
  <c r="AQ1500" i="1"/>
  <c r="AY1500" i="1"/>
  <c r="BB1500" i="1"/>
  <c r="BA1500" i="1" s="1"/>
  <c r="BC1500" i="1"/>
  <c r="AZ1500" i="1" s="1"/>
  <c r="AK1501" i="1"/>
  <c r="AO1501" i="1"/>
  <c r="AP1501" i="1"/>
  <c r="AQ1501" i="1"/>
  <c r="AY1501" i="1"/>
  <c r="BB1501" i="1"/>
  <c r="BA1501" i="1" s="1"/>
  <c r="BC1501" i="1"/>
  <c r="AZ1501" i="1" s="1"/>
  <c r="AK1502" i="1"/>
  <c r="AO1502" i="1"/>
  <c r="AP1502" i="1"/>
  <c r="AQ1502" i="1"/>
  <c r="AY1502" i="1"/>
  <c r="BB1502" i="1"/>
  <c r="BA1502" i="1" s="1"/>
  <c r="BC1502" i="1"/>
  <c r="AZ1502" i="1" s="1"/>
  <c r="AK1503" i="1"/>
  <c r="AO1503" i="1"/>
  <c r="AP1503" i="1"/>
  <c r="AQ1503" i="1"/>
  <c r="AY1503" i="1"/>
  <c r="BB1503" i="1"/>
  <c r="BA1503" i="1" s="1"/>
  <c r="BC1503" i="1"/>
  <c r="AZ1503" i="1" s="1"/>
  <c r="AK1504" i="1"/>
  <c r="AO1504" i="1"/>
  <c r="AP1504" i="1"/>
  <c r="AQ1504" i="1"/>
  <c r="AY1504" i="1"/>
  <c r="BB1504" i="1"/>
  <c r="BA1504" i="1" s="1"/>
  <c r="BC1504" i="1"/>
  <c r="AZ1504" i="1" s="1"/>
  <c r="AK1505" i="1"/>
  <c r="AO1505" i="1"/>
  <c r="AP1505" i="1"/>
  <c r="AQ1505" i="1"/>
  <c r="AY1505" i="1"/>
  <c r="BB1505" i="1"/>
  <c r="BA1505" i="1" s="1"/>
  <c r="BC1505" i="1"/>
  <c r="AZ1505" i="1" s="1"/>
  <c r="AK1506" i="1"/>
  <c r="AO1506" i="1"/>
  <c r="AP1506" i="1"/>
  <c r="AQ1506" i="1"/>
  <c r="AY1506" i="1"/>
  <c r="BB1506" i="1"/>
  <c r="BA1506" i="1" s="1"/>
  <c r="BC1506" i="1"/>
  <c r="AZ1506" i="1" s="1"/>
  <c r="AK1507" i="1"/>
  <c r="AO1507" i="1"/>
  <c r="W1507" i="1" s="1"/>
  <c r="AP1507" i="1"/>
  <c r="AQ1507" i="1"/>
  <c r="AY1507" i="1"/>
  <c r="BB1507" i="1"/>
  <c r="BA1507" i="1" s="1"/>
  <c r="BC1507" i="1"/>
  <c r="AZ1507" i="1" s="1"/>
  <c r="AK1508" i="1"/>
  <c r="AO1508" i="1"/>
  <c r="W1508" i="1" s="1"/>
  <c r="AP1508" i="1"/>
  <c r="AQ1508" i="1"/>
  <c r="AY1508" i="1"/>
  <c r="BB1508" i="1"/>
  <c r="BA1508" i="1" s="1"/>
  <c r="BC1508" i="1"/>
  <c r="AZ1508" i="1" s="1"/>
  <c r="AK1509" i="1"/>
  <c r="AO1509" i="1"/>
  <c r="W1509" i="1" s="1"/>
  <c r="AP1509" i="1"/>
  <c r="AQ1509" i="1"/>
  <c r="AY1509" i="1"/>
  <c r="BB1509" i="1"/>
  <c r="BA1509" i="1" s="1"/>
  <c r="BC1509" i="1"/>
  <c r="AZ1509" i="1" s="1"/>
  <c r="AK1510" i="1"/>
  <c r="AO1510" i="1"/>
  <c r="W1510" i="1" s="1"/>
  <c r="AP1510" i="1"/>
  <c r="AQ1510" i="1"/>
  <c r="AY1510" i="1"/>
  <c r="BB1510" i="1"/>
  <c r="BA1510" i="1" s="1"/>
  <c r="BC1510" i="1"/>
  <c r="AZ1510" i="1" s="1"/>
  <c r="AK1511" i="1"/>
  <c r="AO1511" i="1"/>
  <c r="AP1511" i="1"/>
  <c r="AQ1511" i="1"/>
  <c r="AY1511" i="1"/>
  <c r="BB1511" i="1"/>
  <c r="BA1511" i="1" s="1"/>
  <c r="BC1511" i="1"/>
  <c r="AZ1511" i="1" s="1"/>
  <c r="AK1512" i="1"/>
  <c r="AO1512" i="1"/>
  <c r="AP1512" i="1"/>
  <c r="AQ1512" i="1"/>
  <c r="AY1512" i="1"/>
  <c r="BB1512" i="1"/>
  <c r="BA1512" i="1" s="1"/>
  <c r="BC1512" i="1"/>
  <c r="AZ1512" i="1" s="1"/>
  <c r="AK1513" i="1"/>
  <c r="AO1513" i="1"/>
  <c r="AP1513" i="1"/>
  <c r="AQ1513" i="1"/>
  <c r="AY1513" i="1"/>
  <c r="BB1513" i="1"/>
  <c r="BA1513" i="1" s="1"/>
  <c r="BC1513" i="1"/>
  <c r="AZ1513" i="1" s="1"/>
  <c r="AK1514" i="1"/>
  <c r="AO1514" i="1"/>
  <c r="AP1514" i="1"/>
  <c r="AQ1514" i="1"/>
  <c r="AY1514" i="1"/>
  <c r="BB1514" i="1"/>
  <c r="BA1514" i="1" s="1"/>
  <c r="BC1514" i="1"/>
  <c r="AZ1514" i="1" s="1"/>
  <c r="AK1515" i="1"/>
  <c r="AO1515" i="1"/>
  <c r="AP1515" i="1"/>
  <c r="AQ1515" i="1"/>
  <c r="AY1515" i="1"/>
  <c r="BB1515" i="1"/>
  <c r="BA1515" i="1" s="1"/>
  <c r="BC1515" i="1"/>
  <c r="AZ1515" i="1" s="1"/>
  <c r="AK1516" i="1"/>
  <c r="AO1516" i="1"/>
  <c r="AP1516" i="1"/>
  <c r="AQ1516" i="1"/>
  <c r="AY1516" i="1"/>
  <c r="BB1516" i="1"/>
  <c r="BA1516" i="1" s="1"/>
  <c r="BC1516" i="1"/>
  <c r="AZ1516" i="1" s="1"/>
  <c r="AK1517" i="1"/>
  <c r="AO1517" i="1"/>
  <c r="W1517" i="1" s="1"/>
  <c r="AP1517" i="1"/>
  <c r="AQ1517" i="1"/>
  <c r="AY1517" i="1"/>
  <c r="BB1517" i="1"/>
  <c r="BA1517" i="1" s="1"/>
  <c r="BC1517" i="1"/>
  <c r="AZ1517" i="1" s="1"/>
  <c r="AK1518" i="1"/>
  <c r="AO1518" i="1"/>
  <c r="W1518" i="1" s="1"/>
  <c r="AP1518" i="1"/>
  <c r="AQ1518" i="1"/>
  <c r="AY1518" i="1"/>
  <c r="BB1518" i="1"/>
  <c r="BA1518" i="1" s="1"/>
  <c r="BC1518" i="1"/>
  <c r="AZ1518" i="1" s="1"/>
  <c r="AK1519" i="1"/>
  <c r="AO1519" i="1"/>
  <c r="W1519" i="1" s="1"/>
  <c r="AP1519" i="1"/>
  <c r="AQ1519" i="1"/>
  <c r="AY1519" i="1"/>
  <c r="BB1519" i="1"/>
  <c r="BA1519" i="1" s="1"/>
  <c r="BC1519" i="1"/>
  <c r="AZ1519" i="1" s="1"/>
  <c r="AK1520" i="1"/>
  <c r="AO1520" i="1"/>
  <c r="W1520" i="1" s="1"/>
  <c r="AP1520" i="1"/>
  <c r="AQ1520" i="1"/>
  <c r="AY1520" i="1"/>
  <c r="BB1520" i="1"/>
  <c r="BA1520" i="1" s="1"/>
  <c r="BC1520" i="1"/>
  <c r="AZ1520" i="1" s="1"/>
  <c r="AK1521" i="1"/>
  <c r="AO1521" i="1"/>
  <c r="W1521" i="1" s="1"/>
  <c r="AP1521" i="1"/>
  <c r="AQ1521" i="1"/>
  <c r="AY1521" i="1"/>
  <c r="BB1521" i="1"/>
  <c r="BA1521" i="1" s="1"/>
  <c r="BC1521" i="1"/>
  <c r="AZ1521" i="1" s="1"/>
  <c r="AK1522" i="1"/>
  <c r="AO1522" i="1"/>
  <c r="W1522" i="1" s="1"/>
  <c r="AP1522" i="1"/>
  <c r="AQ1522" i="1"/>
  <c r="AY1522" i="1"/>
  <c r="BB1522" i="1"/>
  <c r="BA1522" i="1" s="1"/>
  <c r="BC1522" i="1"/>
  <c r="AZ1522" i="1" s="1"/>
  <c r="AK1523" i="1"/>
  <c r="AO1523" i="1"/>
  <c r="AP1523" i="1"/>
  <c r="AQ1523" i="1"/>
  <c r="AY1523" i="1"/>
  <c r="BB1523" i="1"/>
  <c r="BA1523" i="1" s="1"/>
  <c r="BC1523" i="1"/>
  <c r="AZ1523" i="1" s="1"/>
  <c r="AK1524" i="1"/>
  <c r="AO1524" i="1"/>
  <c r="AP1524" i="1"/>
  <c r="AQ1524" i="1"/>
  <c r="AY1524" i="1"/>
  <c r="BB1524" i="1"/>
  <c r="BA1524" i="1" s="1"/>
  <c r="BC1524" i="1"/>
  <c r="AZ1524" i="1" s="1"/>
  <c r="AK1525" i="1"/>
  <c r="AO1525" i="1"/>
  <c r="AP1525" i="1"/>
  <c r="AQ1525" i="1"/>
  <c r="AY1525" i="1"/>
  <c r="BB1525" i="1"/>
  <c r="BA1525" i="1" s="1"/>
  <c r="BC1525" i="1"/>
  <c r="AZ1525" i="1" s="1"/>
  <c r="AK1526" i="1"/>
  <c r="AO1526" i="1"/>
  <c r="W1526" i="1" s="1"/>
  <c r="AP1526" i="1"/>
  <c r="AQ1526" i="1"/>
  <c r="AY1526" i="1"/>
  <c r="BB1526" i="1"/>
  <c r="BA1526" i="1" s="1"/>
  <c r="BC1526" i="1"/>
  <c r="AZ1526" i="1" s="1"/>
  <c r="AK1527" i="1"/>
  <c r="AO1527" i="1"/>
  <c r="AP1527" i="1"/>
  <c r="AQ1527" i="1"/>
  <c r="AY1527" i="1"/>
  <c r="BB1527" i="1"/>
  <c r="BA1527" i="1" s="1"/>
  <c r="BC1527" i="1"/>
  <c r="AZ1527" i="1" s="1"/>
  <c r="AK1528" i="1"/>
  <c r="AO1528" i="1"/>
  <c r="AP1528" i="1"/>
  <c r="AQ1528" i="1"/>
  <c r="AY1528" i="1"/>
  <c r="BB1528" i="1"/>
  <c r="BA1528" i="1" s="1"/>
  <c r="BC1528" i="1"/>
  <c r="AZ1528" i="1" s="1"/>
  <c r="AK1529" i="1"/>
  <c r="AO1529" i="1"/>
  <c r="W1529" i="1" s="1"/>
  <c r="AP1529" i="1"/>
  <c r="AQ1529" i="1"/>
  <c r="AY1529" i="1"/>
  <c r="BB1529" i="1"/>
  <c r="BA1529" i="1" s="1"/>
  <c r="BC1529" i="1"/>
  <c r="AZ1529" i="1" s="1"/>
  <c r="AK1530" i="1"/>
  <c r="AO1530" i="1"/>
  <c r="W1530" i="1" s="1"/>
  <c r="AP1530" i="1"/>
  <c r="AQ1530" i="1"/>
  <c r="AY1530" i="1"/>
  <c r="BB1530" i="1"/>
  <c r="BA1530" i="1" s="1"/>
  <c r="BC1530" i="1"/>
  <c r="AZ1530" i="1" s="1"/>
  <c r="AK1531" i="1"/>
  <c r="AO1531" i="1"/>
  <c r="AP1531" i="1"/>
  <c r="AQ1531" i="1"/>
  <c r="AY1531" i="1"/>
  <c r="BB1531" i="1"/>
  <c r="BA1531" i="1" s="1"/>
  <c r="BC1531" i="1"/>
  <c r="AZ1531" i="1" s="1"/>
  <c r="AK1532" i="1"/>
  <c r="AO1532" i="1"/>
  <c r="W1532" i="1" s="1"/>
  <c r="AP1532" i="1"/>
  <c r="AQ1532" i="1"/>
  <c r="AY1532" i="1"/>
  <c r="BB1532" i="1"/>
  <c r="BA1532" i="1" s="1"/>
  <c r="BC1532" i="1"/>
  <c r="AZ1532" i="1" s="1"/>
  <c r="AK1533" i="1"/>
  <c r="AO1533" i="1"/>
  <c r="W1533" i="1" s="1"/>
  <c r="AP1533" i="1"/>
  <c r="AQ1533" i="1"/>
  <c r="AY1533" i="1"/>
  <c r="BB1533" i="1"/>
  <c r="BA1533" i="1" s="1"/>
  <c r="BC1533" i="1"/>
  <c r="AZ1533" i="1" s="1"/>
  <c r="AK1534" i="1"/>
  <c r="AO1534" i="1"/>
  <c r="W1534" i="1" s="1"/>
  <c r="AP1534" i="1"/>
  <c r="AQ1534" i="1"/>
  <c r="AY1534" i="1"/>
  <c r="BB1534" i="1"/>
  <c r="BA1534" i="1" s="1"/>
  <c r="BC1534" i="1"/>
  <c r="AZ1534" i="1" s="1"/>
  <c r="AK1535" i="1"/>
  <c r="AO1535" i="1"/>
  <c r="AP1535" i="1"/>
  <c r="AQ1535" i="1"/>
  <c r="AY1535" i="1"/>
  <c r="BB1535" i="1"/>
  <c r="BA1535" i="1" s="1"/>
  <c r="BC1535" i="1"/>
  <c r="AZ1535" i="1" s="1"/>
  <c r="AK1536" i="1"/>
  <c r="AO1536" i="1"/>
  <c r="AP1536" i="1"/>
  <c r="AQ1536" i="1"/>
  <c r="AY1536" i="1"/>
  <c r="BB1536" i="1"/>
  <c r="BA1536" i="1" s="1"/>
  <c r="BC1536" i="1"/>
  <c r="AZ1536" i="1" s="1"/>
  <c r="AK1537" i="1"/>
  <c r="AO1537" i="1"/>
  <c r="AP1537" i="1"/>
  <c r="AQ1537" i="1"/>
  <c r="AY1537" i="1"/>
  <c r="BB1537" i="1"/>
  <c r="BA1537" i="1" s="1"/>
  <c r="BC1537" i="1"/>
  <c r="AZ1537" i="1" s="1"/>
  <c r="AK1538" i="1"/>
  <c r="AO1538" i="1"/>
  <c r="W1538" i="1" s="1"/>
  <c r="AP1538" i="1"/>
  <c r="AQ1538" i="1"/>
  <c r="AY1538" i="1"/>
  <c r="BB1538" i="1"/>
  <c r="BA1538" i="1" s="1"/>
  <c r="BC1538" i="1"/>
  <c r="AZ1538" i="1" s="1"/>
  <c r="AK1539" i="1"/>
  <c r="AO1539" i="1"/>
  <c r="AP1539" i="1"/>
  <c r="AQ1539" i="1"/>
  <c r="AY1539" i="1"/>
  <c r="BB1539" i="1"/>
  <c r="BA1539" i="1" s="1"/>
  <c r="BC1539" i="1"/>
  <c r="AZ1539" i="1" s="1"/>
  <c r="AK1540" i="1"/>
  <c r="AO1540" i="1"/>
  <c r="AP1540" i="1"/>
  <c r="AQ1540" i="1"/>
  <c r="AY1540" i="1"/>
  <c r="BB1540" i="1"/>
  <c r="BA1540" i="1" s="1"/>
  <c r="BC1540" i="1"/>
  <c r="AZ1540" i="1" s="1"/>
  <c r="AK1541" i="1"/>
  <c r="AO1541" i="1"/>
  <c r="AP1541" i="1"/>
  <c r="AQ1541" i="1"/>
  <c r="AY1541" i="1"/>
  <c r="BB1541" i="1"/>
  <c r="BA1541" i="1" s="1"/>
  <c r="BC1541" i="1"/>
  <c r="AZ1541" i="1" s="1"/>
  <c r="AK1542" i="1"/>
  <c r="AO1542" i="1"/>
  <c r="W1542" i="1" s="1"/>
  <c r="AP1542" i="1"/>
  <c r="AQ1542" i="1"/>
  <c r="AY1542" i="1"/>
  <c r="BB1542" i="1"/>
  <c r="BA1542" i="1" s="1"/>
  <c r="BC1542" i="1"/>
  <c r="AZ1542" i="1" s="1"/>
  <c r="AK1543" i="1"/>
  <c r="AO1543" i="1"/>
  <c r="AP1543" i="1"/>
  <c r="AQ1543" i="1"/>
  <c r="AY1543" i="1"/>
  <c r="BB1543" i="1"/>
  <c r="BA1543" i="1" s="1"/>
  <c r="BC1543" i="1"/>
  <c r="AZ1543" i="1" s="1"/>
  <c r="AK1544" i="1"/>
  <c r="AO1544" i="1"/>
  <c r="W1544" i="1" s="1"/>
  <c r="AP1544" i="1"/>
  <c r="AQ1544" i="1"/>
  <c r="AY1544" i="1"/>
  <c r="BB1544" i="1"/>
  <c r="BA1544" i="1" s="1"/>
  <c r="BC1544" i="1"/>
  <c r="AZ1544" i="1" s="1"/>
  <c r="AK1545" i="1"/>
  <c r="AO1545" i="1"/>
  <c r="W1545" i="1" s="1"/>
  <c r="AP1545" i="1"/>
  <c r="AQ1545" i="1"/>
  <c r="AY1545" i="1"/>
  <c r="BB1545" i="1"/>
  <c r="BA1545" i="1" s="1"/>
  <c r="BC1545" i="1"/>
  <c r="AZ1545" i="1" s="1"/>
  <c r="AK1546" i="1"/>
  <c r="AO1546" i="1"/>
  <c r="W1546" i="1" s="1"/>
  <c r="AP1546" i="1"/>
  <c r="AQ1546" i="1"/>
  <c r="AY1546" i="1"/>
  <c r="BB1546" i="1"/>
  <c r="BA1546" i="1" s="1"/>
  <c r="BC1546" i="1"/>
  <c r="AZ1546" i="1" s="1"/>
  <c r="AK1547" i="1"/>
  <c r="AO1547" i="1"/>
  <c r="AP1547" i="1"/>
  <c r="AQ1547" i="1"/>
  <c r="AY1547" i="1"/>
  <c r="BB1547" i="1"/>
  <c r="BA1547" i="1" s="1"/>
  <c r="BC1547" i="1"/>
  <c r="AZ1547" i="1" s="1"/>
  <c r="AK1548" i="1"/>
  <c r="AO1548" i="1"/>
  <c r="W1548" i="1" s="1"/>
  <c r="AP1548" i="1"/>
  <c r="AQ1548" i="1"/>
  <c r="AY1548" i="1"/>
  <c r="BB1548" i="1"/>
  <c r="BA1548" i="1" s="1"/>
  <c r="BC1548" i="1"/>
  <c r="AZ1548" i="1" s="1"/>
  <c r="AK1549" i="1"/>
  <c r="AO1549" i="1"/>
  <c r="AP1549" i="1"/>
  <c r="AQ1549" i="1"/>
  <c r="AY1549" i="1"/>
  <c r="BB1549" i="1"/>
  <c r="BA1549" i="1" s="1"/>
  <c r="BC1549" i="1"/>
  <c r="AZ1549" i="1" s="1"/>
  <c r="AK1550" i="1"/>
  <c r="AO1550" i="1"/>
  <c r="AP1550" i="1"/>
  <c r="AQ1550" i="1"/>
  <c r="AY1550" i="1"/>
  <c r="BB1550" i="1"/>
  <c r="BA1550" i="1" s="1"/>
  <c r="BC1550" i="1"/>
  <c r="AZ1550" i="1" s="1"/>
  <c r="AK1551" i="1"/>
  <c r="AO1551" i="1"/>
  <c r="AP1551" i="1"/>
  <c r="AQ1551" i="1"/>
  <c r="AY1551" i="1"/>
  <c r="BB1551" i="1"/>
  <c r="BA1551" i="1" s="1"/>
  <c r="BC1551" i="1"/>
  <c r="AZ1551" i="1" s="1"/>
  <c r="AK1552" i="1"/>
  <c r="AO1552" i="1"/>
  <c r="AP1552" i="1"/>
  <c r="AQ1552" i="1"/>
  <c r="AY1552" i="1"/>
  <c r="BB1552" i="1"/>
  <c r="BA1552" i="1" s="1"/>
  <c r="BC1552" i="1"/>
  <c r="AZ1552" i="1" s="1"/>
  <c r="AK1553" i="1"/>
  <c r="AO1553" i="1"/>
  <c r="AP1553" i="1"/>
  <c r="AQ1553" i="1"/>
  <c r="AY1553" i="1"/>
  <c r="BB1553" i="1"/>
  <c r="BA1553" i="1" s="1"/>
  <c r="BC1553" i="1"/>
  <c r="AZ1553" i="1" s="1"/>
  <c r="AK1554" i="1"/>
  <c r="AO1554" i="1"/>
  <c r="W1554" i="1" s="1"/>
  <c r="AP1554" i="1"/>
  <c r="AQ1554" i="1"/>
  <c r="AY1554" i="1"/>
  <c r="BB1554" i="1"/>
  <c r="BA1554" i="1" s="1"/>
  <c r="BC1554" i="1"/>
  <c r="AZ1554" i="1" s="1"/>
  <c r="AK1555" i="1"/>
  <c r="AO1555" i="1"/>
  <c r="AP1555" i="1"/>
  <c r="AQ1555" i="1"/>
  <c r="AY1555" i="1"/>
  <c r="BB1555" i="1"/>
  <c r="BA1555" i="1" s="1"/>
  <c r="BC1555" i="1"/>
  <c r="AZ1555" i="1" s="1"/>
  <c r="AK1556" i="1"/>
  <c r="AO1556" i="1"/>
  <c r="W1556" i="1" s="1"/>
  <c r="AP1556" i="1"/>
  <c r="AQ1556" i="1"/>
  <c r="AY1556" i="1"/>
  <c r="BB1556" i="1"/>
  <c r="BA1556" i="1" s="1"/>
  <c r="BC1556" i="1"/>
  <c r="AZ1556" i="1" s="1"/>
  <c r="AK1557" i="1"/>
  <c r="AO1557" i="1"/>
  <c r="W1557" i="1" s="1"/>
  <c r="AP1557" i="1"/>
  <c r="AQ1557" i="1"/>
  <c r="AY1557" i="1"/>
  <c r="BB1557" i="1"/>
  <c r="BA1557" i="1" s="1"/>
  <c r="BC1557" i="1"/>
  <c r="AZ1557" i="1" s="1"/>
  <c r="AK1558" i="1"/>
  <c r="AO1558" i="1"/>
  <c r="W1558" i="1" s="1"/>
  <c r="AP1558" i="1"/>
  <c r="AQ1558" i="1"/>
  <c r="AY1558" i="1"/>
  <c r="BB1558" i="1"/>
  <c r="BA1558" i="1" s="1"/>
  <c r="BC1558" i="1"/>
  <c r="AZ1558" i="1" s="1"/>
  <c r="AK1559" i="1"/>
  <c r="AO1559" i="1"/>
  <c r="AP1559" i="1"/>
  <c r="AQ1559" i="1"/>
  <c r="AY1559" i="1"/>
  <c r="BB1559" i="1"/>
  <c r="BA1559" i="1" s="1"/>
  <c r="BC1559" i="1"/>
  <c r="AZ1559" i="1" s="1"/>
  <c r="AK1560" i="1"/>
  <c r="AO1560" i="1"/>
  <c r="W1560" i="1" s="1"/>
  <c r="AP1560" i="1"/>
  <c r="AQ1560" i="1"/>
  <c r="AY1560" i="1"/>
  <c r="BB1560" i="1"/>
  <c r="BA1560" i="1" s="1"/>
  <c r="BC1560" i="1"/>
  <c r="AZ1560" i="1" s="1"/>
  <c r="AK1561" i="1"/>
  <c r="AO1561" i="1"/>
  <c r="AP1561" i="1"/>
  <c r="AQ1561" i="1"/>
  <c r="AY1561" i="1"/>
  <c r="BB1561" i="1"/>
  <c r="BA1561" i="1" s="1"/>
  <c r="BC1561" i="1"/>
  <c r="AZ1561" i="1" s="1"/>
  <c r="AK1562" i="1"/>
  <c r="AO1562" i="1"/>
  <c r="AP1562" i="1"/>
  <c r="AQ1562" i="1"/>
  <c r="AY1562" i="1"/>
  <c r="BB1562" i="1"/>
  <c r="BA1562" i="1" s="1"/>
  <c r="BC1562" i="1"/>
  <c r="AZ1562" i="1" s="1"/>
  <c r="AK1563" i="1"/>
  <c r="AO1563" i="1"/>
  <c r="AP1563" i="1"/>
  <c r="AQ1563" i="1"/>
  <c r="AY1563" i="1"/>
  <c r="BB1563" i="1"/>
  <c r="BA1563" i="1" s="1"/>
  <c r="BC1563" i="1"/>
  <c r="AZ1563" i="1" s="1"/>
  <c r="AK1564" i="1"/>
  <c r="AO1564" i="1"/>
  <c r="AP1564" i="1"/>
  <c r="AQ1564" i="1"/>
  <c r="AY1564" i="1"/>
  <c r="BB1564" i="1"/>
  <c r="BA1564" i="1" s="1"/>
  <c r="BC1564" i="1"/>
  <c r="AZ1564" i="1" s="1"/>
  <c r="AK1565" i="1"/>
  <c r="AO1565" i="1"/>
  <c r="AP1565" i="1"/>
  <c r="AQ1565" i="1"/>
  <c r="AY1565" i="1"/>
  <c r="BB1565" i="1"/>
  <c r="BA1565" i="1" s="1"/>
  <c r="BC1565" i="1"/>
  <c r="AZ1565" i="1" s="1"/>
  <c r="AK1566" i="1"/>
  <c r="AO1566" i="1"/>
  <c r="W1566" i="1" s="1"/>
  <c r="AP1566" i="1"/>
  <c r="AQ1566" i="1"/>
  <c r="AY1566" i="1"/>
  <c r="BB1566" i="1"/>
  <c r="BA1566" i="1" s="1"/>
  <c r="BC1566" i="1"/>
  <c r="AZ1566" i="1" s="1"/>
  <c r="AK1567" i="1"/>
  <c r="AO1567" i="1"/>
  <c r="AP1567" i="1"/>
  <c r="AQ1567" i="1"/>
  <c r="AY1567" i="1"/>
  <c r="BB1567" i="1"/>
  <c r="BA1567" i="1" s="1"/>
  <c r="BC1567" i="1"/>
  <c r="AZ1567" i="1" s="1"/>
  <c r="AK1568" i="1"/>
  <c r="AO1568" i="1"/>
  <c r="W1568" i="1" s="1"/>
  <c r="AP1568" i="1"/>
  <c r="AQ1568" i="1"/>
  <c r="AY1568" i="1"/>
  <c r="BB1568" i="1"/>
  <c r="BA1568" i="1" s="1"/>
  <c r="BC1568" i="1"/>
  <c r="AZ1568" i="1" s="1"/>
  <c r="AK1569" i="1"/>
  <c r="AO1569" i="1"/>
  <c r="W1569" i="1" s="1"/>
  <c r="AP1569" i="1"/>
  <c r="AQ1569" i="1"/>
  <c r="AY1569" i="1"/>
  <c r="BB1569" i="1"/>
  <c r="BA1569" i="1" s="1"/>
  <c r="BC1569" i="1"/>
  <c r="AZ1569" i="1" s="1"/>
  <c r="AK1570" i="1"/>
  <c r="AO1570" i="1"/>
  <c r="AP1570" i="1"/>
  <c r="AQ1570" i="1"/>
  <c r="AY1570" i="1"/>
  <c r="BB1570" i="1"/>
  <c r="BA1570" i="1" s="1"/>
  <c r="BC1570" i="1"/>
  <c r="AZ1570" i="1" s="1"/>
  <c r="AK1571" i="1"/>
  <c r="AO1571" i="1"/>
  <c r="AP1571" i="1"/>
  <c r="AQ1571" i="1"/>
  <c r="AY1571" i="1"/>
  <c r="BB1571" i="1"/>
  <c r="BA1571" i="1" s="1"/>
  <c r="BC1571" i="1"/>
  <c r="AZ1571" i="1" s="1"/>
  <c r="AK1572" i="1"/>
  <c r="AO1572" i="1"/>
  <c r="W1572" i="1" s="1"/>
  <c r="AP1572" i="1"/>
  <c r="AQ1572" i="1"/>
  <c r="AY1572" i="1"/>
  <c r="BB1572" i="1"/>
  <c r="BA1572" i="1" s="1"/>
  <c r="BC1572" i="1"/>
  <c r="AZ1572" i="1" s="1"/>
  <c r="AK1573" i="1"/>
  <c r="AO1573" i="1"/>
  <c r="AP1573" i="1"/>
  <c r="AQ1573" i="1"/>
  <c r="AY1573" i="1"/>
  <c r="BB1573" i="1"/>
  <c r="BA1573" i="1" s="1"/>
  <c r="BC1573" i="1"/>
  <c r="AZ1573" i="1" s="1"/>
  <c r="AK1574" i="1"/>
  <c r="AO1574" i="1"/>
  <c r="AP1574" i="1"/>
  <c r="AQ1574" i="1"/>
  <c r="AY1574" i="1"/>
  <c r="BB1574" i="1"/>
  <c r="BA1574" i="1" s="1"/>
  <c r="BC1574" i="1"/>
  <c r="AZ1574" i="1" s="1"/>
  <c r="AK1575" i="1"/>
  <c r="AO1575" i="1"/>
  <c r="W1575" i="1" s="1"/>
  <c r="AP1575" i="1"/>
  <c r="AQ1575" i="1"/>
  <c r="AY1575" i="1"/>
  <c r="BB1575" i="1"/>
  <c r="BA1575" i="1" s="1"/>
  <c r="BC1575" i="1"/>
  <c r="AZ1575" i="1" s="1"/>
  <c r="AK1576" i="1"/>
  <c r="AO1576" i="1"/>
  <c r="W1576" i="1" s="1"/>
  <c r="AP1576" i="1"/>
  <c r="AQ1576" i="1"/>
  <c r="AY1576" i="1"/>
  <c r="BB1576" i="1"/>
  <c r="BA1576" i="1" s="1"/>
  <c r="BC1576" i="1"/>
  <c r="AZ1576" i="1" s="1"/>
  <c r="AK1577" i="1"/>
  <c r="AO1577" i="1"/>
  <c r="W1577" i="1" s="1"/>
  <c r="AP1577" i="1"/>
  <c r="AQ1577" i="1"/>
  <c r="AY1577" i="1"/>
  <c r="BB1577" i="1"/>
  <c r="BA1577" i="1" s="1"/>
  <c r="BC1577" i="1"/>
  <c r="AZ1577" i="1" s="1"/>
  <c r="AK1578" i="1"/>
  <c r="AO1578" i="1"/>
  <c r="W1578" i="1" s="1"/>
  <c r="AP1578" i="1"/>
  <c r="AQ1578" i="1"/>
  <c r="AY1578" i="1"/>
  <c r="BB1578" i="1"/>
  <c r="BA1578" i="1" s="1"/>
  <c r="BC1578" i="1"/>
  <c r="AZ1578" i="1" s="1"/>
  <c r="AK1579" i="1"/>
  <c r="AO1579" i="1"/>
  <c r="W1579" i="1" s="1"/>
  <c r="AP1579" i="1"/>
  <c r="AQ1579" i="1"/>
  <c r="AY1579" i="1"/>
  <c r="BB1579" i="1"/>
  <c r="BA1579" i="1" s="1"/>
  <c r="BC1579" i="1"/>
  <c r="AZ1579" i="1" s="1"/>
  <c r="AK1580" i="1"/>
  <c r="AO1580" i="1"/>
  <c r="W1580" i="1" s="1"/>
  <c r="AP1580" i="1"/>
  <c r="AQ1580" i="1"/>
  <c r="AY1580" i="1"/>
  <c r="BB1580" i="1"/>
  <c r="BA1580" i="1" s="1"/>
  <c r="BC1580" i="1"/>
  <c r="AZ1580" i="1" s="1"/>
  <c r="AK1581" i="1"/>
  <c r="AO1581" i="1"/>
  <c r="W1581" i="1" s="1"/>
  <c r="AP1581" i="1"/>
  <c r="AQ1581" i="1"/>
  <c r="AY1581" i="1"/>
  <c r="BB1581" i="1"/>
  <c r="BA1581" i="1" s="1"/>
  <c r="BC1581" i="1"/>
  <c r="AZ1581" i="1" s="1"/>
  <c r="AK1582" i="1"/>
  <c r="AO1582" i="1"/>
  <c r="AP1582" i="1"/>
  <c r="AQ1582" i="1"/>
  <c r="AY1582" i="1"/>
  <c r="BB1582" i="1"/>
  <c r="BA1582" i="1" s="1"/>
  <c r="BC1582" i="1"/>
  <c r="AZ1582" i="1" s="1"/>
  <c r="AK1583" i="1"/>
  <c r="AO1583" i="1"/>
  <c r="AP1583" i="1"/>
  <c r="AQ1583" i="1"/>
  <c r="AY1583" i="1"/>
  <c r="BB1583" i="1"/>
  <c r="BA1583" i="1" s="1"/>
  <c r="BC1583" i="1"/>
  <c r="AZ1583" i="1" s="1"/>
  <c r="AK1584" i="1"/>
  <c r="AO1584" i="1"/>
  <c r="W1584" i="1" s="1"/>
  <c r="AP1584" i="1"/>
  <c r="AQ1584" i="1"/>
  <c r="AY1584" i="1"/>
  <c r="BB1584" i="1"/>
  <c r="BA1584" i="1" s="1"/>
  <c r="BC1584" i="1"/>
  <c r="AZ1584" i="1" s="1"/>
  <c r="AK1585" i="1"/>
  <c r="AO1585" i="1"/>
  <c r="W1585" i="1" s="1"/>
  <c r="AP1585" i="1"/>
  <c r="AQ1585" i="1"/>
  <c r="AY1585" i="1"/>
  <c r="BB1585" i="1"/>
  <c r="BA1585" i="1" s="1"/>
  <c r="BC1585" i="1"/>
  <c r="AZ1585" i="1" s="1"/>
  <c r="AK1586" i="1"/>
  <c r="AO1586" i="1"/>
  <c r="W1586" i="1" s="1"/>
  <c r="AP1586" i="1"/>
  <c r="AQ1586" i="1"/>
  <c r="AY1586" i="1"/>
  <c r="BB1586" i="1"/>
  <c r="BA1586" i="1" s="1"/>
  <c r="BC1586" i="1"/>
  <c r="AZ1586" i="1" s="1"/>
  <c r="AK1587" i="1"/>
  <c r="AO1587" i="1"/>
  <c r="W1587" i="1" s="1"/>
  <c r="AP1587" i="1"/>
  <c r="AQ1587" i="1"/>
  <c r="AY1587" i="1"/>
  <c r="BB1587" i="1"/>
  <c r="BA1587" i="1" s="1"/>
  <c r="BC1587" i="1"/>
  <c r="AZ1587" i="1" s="1"/>
  <c r="AK1588" i="1"/>
  <c r="AO1588" i="1"/>
  <c r="W1588" i="1" s="1"/>
  <c r="AP1588" i="1"/>
  <c r="AQ1588" i="1"/>
  <c r="AY1588" i="1"/>
  <c r="BB1588" i="1"/>
  <c r="BA1588" i="1" s="1"/>
  <c r="BC1588" i="1"/>
  <c r="AZ1588" i="1" s="1"/>
  <c r="AK1589" i="1"/>
  <c r="AO1589" i="1"/>
  <c r="W1589" i="1" s="1"/>
  <c r="AP1589" i="1"/>
  <c r="AQ1589" i="1"/>
  <c r="AY1589" i="1"/>
  <c r="BB1589" i="1"/>
  <c r="BA1589" i="1" s="1"/>
  <c r="BC1589" i="1"/>
  <c r="AZ1589" i="1" s="1"/>
  <c r="AK1590" i="1"/>
  <c r="AO1590" i="1"/>
  <c r="W1590" i="1" s="1"/>
  <c r="AP1590" i="1"/>
  <c r="AQ1590" i="1"/>
  <c r="AY1590" i="1"/>
  <c r="BB1590" i="1"/>
  <c r="BA1590" i="1" s="1"/>
  <c r="BC1590" i="1"/>
  <c r="AZ1590" i="1" s="1"/>
  <c r="AK1591" i="1"/>
  <c r="AO1591" i="1"/>
  <c r="W1591" i="1" s="1"/>
  <c r="AP1591" i="1"/>
  <c r="AQ1591" i="1"/>
  <c r="AY1591" i="1"/>
  <c r="BB1591" i="1"/>
  <c r="BA1591" i="1" s="1"/>
  <c r="BC1591" i="1"/>
  <c r="AZ1591" i="1" s="1"/>
  <c r="AK1592" i="1"/>
  <c r="AO1592" i="1"/>
  <c r="W1592" i="1" s="1"/>
  <c r="AP1592" i="1"/>
  <c r="AQ1592" i="1"/>
  <c r="AY1592" i="1"/>
  <c r="BB1592" i="1"/>
  <c r="BA1592" i="1" s="1"/>
  <c r="BC1592" i="1"/>
  <c r="AZ1592" i="1" s="1"/>
  <c r="AK1593" i="1"/>
  <c r="AO1593" i="1"/>
  <c r="W1593" i="1" s="1"/>
  <c r="AP1593" i="1"/>
  <c r="AQ1593" i="1"/>
  <c r="AY1593" i="1"/>
  <c r="BB1593" i="1"/>
  <c r="BA1593" i="1" s="1"/>
  <c r="BC1593" i="1"/>
  <c r="AZ1593" i="1" s="1"/>
  <c r="AK1594" i="1"/>
  <c r="AO1594" i="1"/>
  <c r="W1594" i="1" s="1"/>
  <c r="AP1594" i="1"/>
  <c r="AQ1594" i="1"/>
  <c r="AY1594" i="1"/>
  <c r="BB1594" i="1"/>
  <c r="BA1594" i="1" s="1"/>
  <c r="BC1594" i="1"/>
  <c r="AZ1594" i="1" s="1"/>
  <c r="AK1595" i="1"/>
  <c r="AO1595" i="1"/>
  <c r="W1595" i="1" s="1"/>
  <c r="AP1595" i="1"/>
  <c r="AQ1595" i="1"/>
  <c r="AY1595" i="1"/>
  <c r="BB1595" i="1"/>
  <c r="BA1595" i="1" s="1"/>
  <c r="BC1595" i="1"/>
  <c r="AZ1595" i="1" s="1"/>
  <c r="AK1596" i="1"/>
  <c r="AO1596" i="1"/>
  <c r="W1596" i="1" s="1"/>
  <c r="AP1596" i="1"/>
  <c r="AQ1596" i="1"/>
  <c r="AY1596" i="1"/>
  <c r="BB1596" i="1"/>
  <c r="BA1596" i="1" s="1"/>
  <c r="BC1596" i="1"/>
  <c r="AZ1596" i="1" s="1"/>
  <c r="AK1597" i="1"/>
  <c r="AO1597" i="1"/>
  <c r="W1597" i="1" s="1"/>
  <c r="AP1597" i="1"/>
  <c r="AQ1597" i="1"/>
  <c r="AY1597" i="1"/>
  <c r="BB1597" i="1"/>
  <c r="BA1597" i="1" s="1"/>
  <c r="BC1597" i="1"/>
  <c r="AZ1597" i="1" s="1"/>
  <c r="AK1598" i="1"/>
  <c r="AO1598" i="1"/>
  <c r="W1598" i="1" s="1"/>
  <c r="AP1598" i="1"/>
  <c r="AQ1598" i="1"/>
  <c r="AY1598" i="1"/>
  <c r="BB1598" i="1"/>
  <c r="BA1598" i="1" s="1"/>
  <c r="BC1598" i="1"/>
  <c r="AZ1598" i="1" s="1"/>
  <c r="AK1599" i="1"/>
  <c r="AO1599" i="1"/>
  <c r="AP1599" i="1"/>
  <c r="AQ1599" i="1"/>
  <c r="AY1599" i="1"/>
  <c r="BB1599" i="1"/>
  <c r="BA1599" i="1" s="1"/>
  <c r="BC1599" i="1"/>
  <c r="AZ1599" i="1" s="1"/>
  <c r="AK1600" i="1"/>
  <c r="AO1600" i="1"/>
  <c r="AP1600" i="1"/>
  <c r="AQ1600" i="1"/>
  <c r="AY1600" i="1"/>
  <c r="BB1600" i="1"/>
  <c r="BA1600" i="1" s="1"/>
  <c r="BC1600" i="1"/>
  <c r="AZ1600" i="1" s="1"/>
  <c r="AK1601" i="1"/>
  <c r="AO1601" i="1"/>
  <c r="AP1601" i="1"/>
  <c r="AQ1601" i="1"/>
  <c r="AY1601" i="1"/>
  <c r="BB1601" i="1"/>
  <c r="BA1601" i="1" s="1"/>
  <c r="BC1601" i="1"/>
  <c r="AZ1601" i="1" s="1"/>
  <c r="AK1602" i="1"/>
  <c r="AO1602" i="1"/>
  <c r="W1602" i="1" s="1"/>
  <c r="AP1602" i="1"/>
  <c r="AQ1602" i="1"/>
  <c r="AY1602" i="1"/>
  <c r="BB1602" i="1"/>
  <c r="BA1602" i="1" s="1"/>
  <c r="BC1602" i="1"/>
  <c r="AZ1602" i="1" s="1"/>
  <c r="AK1603" i="1"/>
  <c r="AO1603" i="1"/>
  <c r="AP1603" i="1"/>
  <c r="AQ1603" i="1"/>
  <c r="AY1603" i="1"/>
  <c r="BB1603" i="1"/>
  <c r="BA1603" i="1" s="1"/>
  <c r="BC1603" i="1"/>
  <c r="AZ1603" i="1" s="1"/>
  <c r="AK1604" i="1"/>
  <c r="AO1604" i="1"/>
  <c r="W1604" i="1" s="1"/>
  <c r="AP1604" i="1"/>
  <c r="AQ1604" i="1"/>
  <c r="AY1604" i="1"/>
  <c r="BB1604" i="1"/>
  <c r="BA1604" i="1" s="1"/>
  <c r="BC1604" i="1"/>
  <c r="AZ1604" i="1" s="1"/>
  <c r="AK1605" i="1"/>
  <c r="AO1605" i="1"/>
  <c r="W1605" i="1" s="1"/>
  <c r="AP1605" i="1"/>
  <c r="AQ1605" i="1"/>
  <c r="AY1605" i="1"/>
  <c r="BB1605" i="1"/>
  <c r="BA1605" i="1" s="1"/>
  <c r="BC1605" i="1"/>
  <c r="AZ1605" i="1" s="1"/>
  <c r="AK1606" i="1"/>
  <c r="AO1606" i="1"/>
  <c r="W1606" i="1" s="1"/>
  <c r="AP1606" i="1"/>
  <c r="AQ1606" i="1"/>
  <c r="AY1606" i="1"/>
  <c r="BB1606" i="1"/>
  <c r="BA1606" i="1" s="1"/>
  <c r="BC1606" i="1"/>
  <c r="AZ1606" i="1" s="1"/>
  <c r="AK1607" i="1"/>
  <c r="AO1607" i="1"/>
  <c r="W1607" i="1" s="1"/>
  <c r="AP1607" i="1"/>
  <c r="AQ1607" i="1"/>
  <c r="AY1607" i="1"/>
  <c r="BB1607" i="1"/>
  <c r="BA1607" i="1" s="1"/>
  <c r="BC1607" i="1"/>
  <c r="AZ1607" i="1" s="1"/>
  <c r="AK1608" i="1"/>
  <c r="AO1608" i="1"/>
  <c r="W1608" i="1" s="1"/>
  <c r="AP1608" i="1"/>
  <c r="AQ1608" i="1"/>
  <c r="AY1608" i="1"/>
  <c r="BB1608" i="1"/>
  <c r="BA1608" i="1" s="1"/>
  <c r="BC1608" i="1"/>
  <c r="AZ1608" i="1" s="1"/>
  <c r="AK1609" i="1"/>
  <c r="AO1609" i="1"/>
  <c r="AP1609" i="1"/>
  <c r="AQ1609" i="1"/>
  <c r="AY1609" i="1"/>
  <c r="BB1609" i="1"/>
  <c r="BA1609" i="1" s="1"/>
  <c r="BC1609" i="1"/>
  <c r="AZ1609" i="1" s="1"/>
  <c r="AK1610" i="1"/>
  <c r="AO1610" i="1"/>
  <c r="W1610" i="1" s="1"/>
  <c r="AP1610" i="1"/>
  <c r="AQ1610" i="1"/>
  <c r="AY1610" i="1"/>
  <c r="BB1610" i="1"/>
  <c r="BA1610" i="1" s="1"/>
  <c r="BC1610" i="1"/>
  <c r="AZ1610" i="1" s="1"/>
  <c r="AK1611" i="1"/>
  <c r="AO1611" i="1"/>
  <c r="AP1611" i="1"/>
  <c r="AQ1611" i="1"/>
  <c r="AY1611" i="1"/>
  <c r="BB1611" i="1"/>
  <c r="BA1611" i="1" s="1"/>
  <c r="BC1611" i="1"/>
  <c r="AZ1611" i="1" s="1"/>
  <c r="AK1612" i="1"/>
  <c r="AO1612" i="1"/>
  <c r="AP1612" i="1"/>
  <c r="AQ1612" i="1"/>
  <c r="AY1612" i="1"/>
  <c r="BB1612" i="1"/>
  <c r="BA1612" i="1" s="1"/>
  <c r="BC1612" i="1"/>
  <c r="AZ1612" i="1" s="1"/>
  <c r="AK1613" i="1"/>
  <c r="AO1613" i="1"/>
  <c r="AP1613" i="1"/>
  <c r="AQ1613" i="1"/>
  <c r="AY1613" i="1"/>
  <c r="BB1613" i="1"/>
  <c r="BA1613" i="1" s="1"/>
  <c r="BC1613" i="1"/>
  <c r="AZ1613" i="1" s="1"/>
  <c r="AK1614" i="1"/>
  <c r="AO1614" i="1"/>
  <c r="W1614" i="1" s="1"/>
  <c r="AP1614" i="1"/>
  <c r="AQ1614" i="1"/>
  <c r="AY1614" i="1"/>
  <c r="BB1614" i="1"/>
  <c r="BA1614" i="1" s="1"/>
  <c r="BC1614" i="1"/>
  <c r="AZ1614" i="1" s="1"/>
  <c r="AK1615" i="1"/>
  <c r="AO1615" i="1"/>
  <c r="AP1615" i="1"/>
  <c r="AQ1615" i="1"/>
  <c r="AY1615" i="1"/>
  <c r="BB1615" i="1"/>
  <c r="BA1615" i="1" s="1"/>
  <c r="BC1615" i="1"/>
  <c r="AZ1615" i="1" s="1"/>
  <c r="AK1616" i="1"/>
  <c r="AO1616" i="1"/>
  <c r="W1616" i="1" s="1"/>
  <c r="AP1616" i="1"/>
  <c r="AQ1616" i="1"/>
  <c r="AY1616" i="1"/>
  <c r="BB1616" i="1"/>
  <c r="BA1616" i="1" s="1"/>
  <c r="BC1616" i="1"/>
  <c r="AZ1616" i="1" s="1"/>
  <c r="AK1617" i="1"/>
  <c r="AO1617" i="1"/>
  <c r="W1617" i="1" s="1"/>
  <c r="AP1617" i="1"/>
  <c r="AQ1617" i="1"/>
  <c r="AY1617" i="1"/>
  <c r="BB1617" i="1"/>
  <c r="BA1617" i="1" s="1"/>
  <c r="BC1617" i="1"/>
  <c r="AZ1617" i="1" s="1"/>
  <c r="AK1618" i="1"/>
  <c r="AO1618" i="1"/>
  <c r="AP1618" i="1"/>
  <c r="AQ1618" i="1"/>
  <c r="AY1618" i="1"/>
  <c r="BB1618" i="1"/>
  <c r="BA1618" i="1" s="1"/>
  <c r="BC1618" i="1"/>
  <c r="AZ1618" i="1" s="1"/>
  <c r="AK1619" i="1"/>
  <c r="AO1619" i="1"/>
  <c r="W1619" i="1" s="1"/>
  <c r="AP1619" i="1"/>
  <c r="AQ1619" i="1"/>
  <c r="AY1619" i="1"/>
  <c r="BB1619" i="1"/>
  <c r="BA1619" i="1" s="1"/>
  <c r="BC1619" i="1"/>
  <c r="AZ1619" i="1" s="1"/>
  <c r="AK1620" i="1"/>
  <c r="AO1620" i="1"/>
  <c r="W1620" i="1" s="1"/>
  <c r="AP1620" i="1"/>
  <c r="AQ1620" i="1"/>
  <c r="AY1620" i="1"/>
  <c r="BB1620" i="1"/>
  <c r="BA1620" i="1" s="1"/>
  <c r="BC1620" i="1"/>
  <c r="AZ1620" i="1" s="1"/>
  <c r="AK1621" i="1"/>
  <c r="AO1621" i="1"/>
  <c r="W1621" i="1" s="1"/>
  <c r="AP1621" i="1"/>
  <c r="AQ1621" i="1"/>
  <c r="AY1621" i="1"/>
  <c r="BB1621" i="1"/>
  <c r="BA1621" i="1" s="1"/>
  <c r="BC1621" i="1"/>
  <c r="AZ1621" i="1" s="1"/>
  <c r="AK1622" i="1"/>
  <c r="AO1622" i="1"/>
  <c r="W1622" i="1" s="1"/>
  <c r="AP1622" i="1"/>
  <c r="AQ1622" i="1"/>
  <c r="AY1622" i="1"/>
  <c r="BB1622" i="1"/>
  <c r="BA1622" i="1" s="1"/>
  <c r="BC1622" i="1"/>
  <c r="AZ1622" i="1" s="1"/>
  <c r="AK1623" i="1"/>
  <c r="AO1623" i="1"/>
  <c r="W1623" i="1" s="1"/>
  <c r="AP1623" i="1"/>
  <c r="AQ1623" i="1"/>
  <c r="AY1623" i="1"/>
  <c r="BB1623" i="1"/>
  <c r="BA1623" i="1" s="1"/>
  <c r="BC1623" i="1"/>
  <c r="AZ1623" i="1" s="1"/>
  <c r="AK1624" i="1"/>
  <c r="AO1624" i="1"/>
  <c r="W1624" i="1" s="1"/>
  <c r="AP1624" i="1"/>
  <c r="AQ1624" i="1"/>
  <c r="AY1624" i="1"/>
  <c r="BB1624" i="1"/>
  <c r="BA1624" i="1" s="1"/>
  <c r="BC1624" i="1"/>
  <c r="AZ1624" i="1" s="1"/>
  <c r="AK1625" i="1"/>
  <c r="AO1625" i="1"/>
  <c r="W1625" i="1" s="1"/>
  <c r="AP1625" i="1"/>
  <c r="AQ1625" i="1"/>
  <c r="AY1625" i="1"/>
  <c r="BB1625" i="1"/>
  <c r="BA1625" i="1" s="1"/>
  <c r="BC1625" i="1"/>
  <c r="AZ1625" i="1" s="1"/>
  <c r="AK1626" i="1"/>
  <c r="AO1626" i="1"/>
  <c r="W1626" i="1" s="1"/>
  <c r="AP1626" i="1"/>
  <c r="AQ1626" i="1"/>
  <c r="AY1626" i="1"/>
  <c r="BB1626" i="1"/>
  <c r="BA1626" i="1" s="1"/>
  <c r="BC1626" i="1"/>
  <c r="AZ1626" i="1" s="1"/>
  <c r="AK1627" i="1"/>
  <c r="AO1627" i="1"/>
  <c r="W1627" i="1" s="1"/>
  <c r="AP1627" i="1"/>
  <c r="AQ1627" i="1"/>
  <c r="AY1627" i="1"/>
  <c r="BB1627" i="1"/>
  <c r="BA1627" i="1" s="1"/>
  <c r="BC1627" i="1"/>
  <c r="AZ1627" i="1" s="1"/>
  <c r="AK1628" i="1"/>
  <c r="AO1628" i="1"/>
  <c r="W1628" i="1" s="1"/>
  <c r="AP1628" i="1"/>
  <c r="AQ1628" i="1"/>
  <c r="AY1628" i="1"/>
  <c r="BB1628" i="1"/>
  <c r="BA1628" i="1" s="1"/>
  <c r="BC1628" i="1"/>
  <c r="AZ1628" i="1" s="1"/>
  <c r="AK1629" i="1"/>
  <c r="AO1629" i="1"/>
  <c r="W1629" i="1" s="1"/>
  <c r="AP1629" i="1"/>
  <c r="AQ1629" i="1"/>
  <c r="AY1629" i="1"/>
  <c r="BB1629" i="1"/>
  <c r="BA1629" i="1" s="1"/>
  <c r="BC1629" i="1"/>
  <c r="AZ1629" i="1" s="1"/>
  <c r="AK1630" i="1"/>
  <c r="AO1630" i="1"/>
  <c r="W1630" i="1" s="1"/>
  <c r="AP1630" i="1"/>
  <c r="AQ1630" i="1"/>
  <c r="AY1630" i="1"/>
  <c r="BB1630" i="1"/>
  <c r="BA1630" i="1" s="1"/>
  <c r="BC1630" i="1"/>
  <c r="AZ1630" i="1" s="1"/>
  <c r="AK1631" i="1"/>
  <c r="AO1631" i="1"/>
  <c r="W1631" i="1" s="1"/>
  <c r="AP1631" i="1"/>
  <c r="AQ1631" i="1"/>
  <c r="AY1631" i="1"/>
  <c r="BB1631" i="1"/>
  <c r="BA1631" i="1" s="1"/>
  <c r="BC1631" i="1"/>
  <c r="AZ1631" i="1" s="1"/>
  <c r="AK1632" i="1"/>
  <c r="AO1632" i="1"/>
  <c r="W1632" i="1" s="1"/>
  <c r="AP1632" i="1"/>
  <c r="AQ1632" i="1"/>
  <c r="AY1632" i="1"/>
  <c r="BB1632" i="1"/>
  <c r="BA1632" i="1" s="1"/>
  <c r="BC1632" i="1"/>
  <c r="AZ1632" i="1" s="1"/>
  <c r="AK1633" i="1"/>
  <c r="AO1633" i="1"/>
  <c r="W1633" i="1" s="1"/>
  <c r="AP1633" i="1"/>
  <c r="AQ1633" i="1"/>
  <c r="AY1633" i="1"/>
  <c r="BB1633" i="1"/>
  <c r="BA1633" i="1" s="1"/>
  <c r="BC1633" i="1"/>
  <c r="AZ1633" i="1" s="1"/>
  <c r="AK1634" i="1"/>
  <c r="AO1634" i="1"/>
  <c r="AP1634" i="1"/>
  <c r="AQ1634" i="1"/>
  <c r="AY1634" i="1"/>
  <c r="BB1634" i="1"/>
  <c r="BA1634" i="1" s="1"/>
  <c r="BC1634" i="1"/>
  <c r="AZ1634" i="1" s="1"/>
  <c r="AK1635" i="1"/>
  <c r="AO1635" i="1"/>
  <c r="AP1635" i="1"/>
  <c r="AQ1635" i="1"/>
  <c r="AY1635" i="1"/>
  <c r="BB1635" i="1"/>
  <c r="BA1635" i="1" s="1"/>
  <c r="BC1635" i="1"/>
  <c r="AZ1635" i="1" s="1"/>
  <c r="AK1636" i="1"/>
  <c r="AO1636" i="1"/>
  <c r="W1636" i="1" s="1"/>
  <c r="AP1636" i="1"/>
  <c r="AQ1636" i="1"/>
  <c r="AY1636" i="1"/>
  <c r="BB1636" i="1"/>
  <c r="BA1636" i="1" s="1"/>
  <c r="BC1636" i="1"/>
  <c r="AZ1636" i="1" s="1"/>
  <c r="AK1637" i="1"/>
  <c r="AO1637" i="1"/>
  <c r="W1637" i="1" s="1"/>
  <c r="AP1637" i="1"/>
  <c r="AQ1637" i="1"/>
  <c r="AY1637" i="1"/>
  <c r="BB1637" i="1"/>
  <c r="BA1637" i="1" s="1"/>
  <c r="BC1637" i="1"/>
  <c r="AZ1637" i="1" s="1"/>
  <c r="AK1638" i="1"/>
  <c r="AO1638" i="1"/>
  <c r="W1638" i="1" s="1"/>
  <c r="AP1638" i="1"/>
  <c r="AQ1638" i="1"/>
  <c r="AY1638" i="1"/>
  <c r="BB1638" i="1"/>
  <c r="BA1638" i="1" s="1"/>
  <c r="BC1638" i="1"/>
  <c r="AZ1638" i="1" s="1"/>
  <c r="AK1639" i="1"/>
  <c r="AO1639" i="1"/>
  <c r="AP1639" i="1"/>
  <c r="AQ1639" i="1"/>
  <c r="AY1639" i="1"/>
  <c r="BB1639" i="1"/>
  <c r="BA1639" i="1" s="1"/>
  <c r="BC1639" i="1"/>
  <c r="AZ1639" i="1" s="1"/>
  <c r="AK1640" i="1"/>
  <c r="AO1640" i="1"/>
  <c r="W1640" i="1" s="1"/>
  <c r="AP1640" i="1"/>
  <c r="AQ1640" i="1"/>
  <c r="AY1640" i="1"/>
  <c r="BB1640" i="1"/>
  <c r="BA1640" i="1" s="1"/>
  <c r="BC1640" i="1"/>
  <c r="AZ1640" i="1" s="1"/>
  <c r="AK1641" i="1"/>
  <c r="AO1641" i="1"/>
  <c r="W1641" i="1" s="1"/>
  <c r="AP1641" i="1"/>
  <c r="AQ1641" i="1"/>
  <c r="AY1641" i="1"/>
  <c r="BB1641" i="1"/>
  <c r="BA1641" i="1" s="1"/>
  <c r="BC1641" i="1"/>
  <c r="AZ1641" i="1" s="1"/>
  <c r="AK1642" i="1"/>
  <c r="AO1642" i="1"/>
  <c r="W1642" i="1" s="1"/>
  <c r="AP1642" i="1"/>
  <c r="AQ1642" i="1"/>
  <c r="AY1642" i="1"/>
  <c r="BB1642" i="1"/>
  <c r="BA1642" i="1" s="1"/>
  <c r="BC1642" i="1"/>
  <c r="AZ1642" i="1" s="1"/>
  <c r="AK1643" i="1"/>
  <c r="AO1643" i="1"/>
  <c r="AP1643" i="1"/>
  <c r="AQ1643" i="1"/>
  <c r="AY1643" i="1"/>
  <c r="BB1643" i="1"/>
  <c r="BA1643" i="1" s="1"/>
  <c r="BC1643" i="1"/>
  <c r="AZ1643" i="1" s="1"/>
  <c r="AK1644" i="1"/>
  <c r="AO1644" i="1"/>
  <c r="AP1644" i="1"/>
  <c r="AQ1644" i="1"/>
  <c r="AY1644" i="1"/>
  <c r="BB1644" i="1"/>
  <c r="BA1644" i="1" s="1"/>
  <c r="BC1644" i="1"/>
  <c r="AZ1644" i="1" s="1"/>
  <c r="AK1645" i="1"/>
  <c r="AO1645" i="1"/>
  <c r="AP1645" i="1"/>
  <c r="AQ1645" i="1"/>
  <c r="AY1645" i="1"/>
  <c r="BB1645" i="1"/>
  <c r="BA1645" i="1" s="1"/>
  <c r="BC1645" i="1"/>
  <c r="AZ1645" i="1" s="1"/>
  <c r="AK1646" i="1"/>
  <c r="AO1646" i="1"/>
  <c r="AP1646" i="1"/>
  <c r="AQ1646" i="1"/>
  <c r="AY1646" i="1"/>
  <c r="BB1646" i="1"/>
  <c r="BA1646" i="1" s="1"/>
  <c r="BC1646" i="1"/>
  <c r="AZ1646" i="1" s="1"/>
  <c r="AK1647" i="1"/>
  <c r="AO1647" i="1"/>
  <c r="AP1647" i="1"/>
  <c r="AQ1647" i="1"/>
  <c r="AY1647" i="1"/>
  <c r="BB1647" i="1"/>
  <c r="BA1647" i="1" s="1"/>
  <c r="BC1647" i="1"/>
  <c r="AZ1647" i="1" s="1"/>
  <c r="AK1648" i="1"/>
  <c r="AO1648" i="1"/>
  <c r="AP1648" i="1"/>
  <c r="AQ1648" i="1"/>
  <c r="AY1648" i="1"/>
  <c r="BB1648" i="1"/>
  <c r="BA1648" i="1" s="1"/>
  <c r="BC1648" i="1"/>
  <c r="AZ1648" i="1" s="1"/>
  <c r="AK1649" i="1"/>
  <c r="AO1649" i="1"/>
  <c r="AP1649" i="1"/>
  <c r="AQ1649" i="1"/>
  <c r="AY1649" i="1"/>
  <c r="BB1649" i="1"/>
  <c r="BA1649" i="1" s="1"/>
  <c r="BC1649" i="1"/>
  <c r="AZ1649" i="1" s="1"/>
  <c r="AK1650" i="1"/>
  <c r="AO1650" i="1"/>
  <c r="W1650" i="1" s="1"/>
  <c r="AP1650" i="1"/>
  <c r="AQ1650" i="1"/>
  <c r="AY1650" i="1"/>
  <c r="BB1650" i="1"/>
  <c r="BA1650" i="1" s="1"/>
  <c r="BC1650" i="1"/>
  <c r="AZ1650" i="1" s="1"/>
  <c r="AK1651" i="1"/>
  <c r="AO1651" i="1"/>
  <c r="AP1651" i="1"/>
  <c r="AQ1651" i="1"/>
  <c r="AY1651" i="1"/>
  <c r="BB1651" i="1"/>
  <c r="BA1651" i="1" s="1"/>
  <c r="BC1651" i="1"/>
  <c r="AZ1651" i="1" s="1"/>
  <c r="AK1652" i="1"/>
  <c r="AO1652" i="1"/>
  <c r="W1652" i="1" s="1"/>
  <c r="AP1652" i="1"/>
  <c r="AQ1652" i="1"/>
  <c r="AY1652" i="1"/>
  <c r="BB1652" i="1"/>
  <c r="BA1652" i="1" s="1"/>
  <c r="BC1652" i="1"/>
  <c r="AZ1652" i="1" s="1"/>
  <c r="AK1653" i="1"/>
  <c r="AO1653" i="1"/>
  <c r="W1653" i="1" s="1"/>
  <c r="AP1653" i="1"/>
  <c r="AQ1653" i="1"/>
  <c r="AY1653" i="1"/>
  <c r="BB1653" i="1"/>
  <c r="BA1653" i="1" s="1"/>
  <c r="BC1653" i="1"/>
  <c r="AZ1653" i="1" s="1"/>
  <c r="AK1654" i="1"/>
  <c r="AO1654" i="1"/>
  <c r="W1654" i="1" s="1"/>
  <c r="AP1654" i="1"/>
  <c r="AQ1654" i="1"/>
  <c r="AY1654" i="1"/>
  <c r="BB1654" i="1"/>
  <c r="BA1654" i="1" s="1"/>
  <c r="BC1654" i="1"/>
  <c r="AZ1654" i="1" s="1"/>
  <c r="AK1655" i="1"/>
  <c r="AO1655" i="1"/>
  <c r="AP1655" i="1"/>
  <c r="AQ1655" i="1"/>
  <c r="AY1655" i="1"/>
  <c r="BB1655" i="1"/>
  <c r="BA1655" i="1" s="1"/>
  <c r="BC1655" i="1"/>
  <c r="AZ1655" i="1" s="1"/>
  <c r="AK1656" i="1"/>
  <c r="AO1656" i="1"/>
  <c r="W1656" i="1" s="1"/>
  <c r="AP1656" i="1"/>
  <c r="AQ1656" i="1"/>
  <c r="AY1656" i="1"/>
  <c r="BB1656" i="1"/>
  <c r="BA1656" i="1" s="1"/>
  <c r="BC1656" i="1"/>
  <c r="AZ1656" i="1" s="1"/>
  <c r="AK1657" i="1"/>
  <c r="AO1657" i="1"/>
  <c r="AP1657" i="1"/>
  <c r="AQ1657" i="1"/>
  <c r="AY1657" i="1"/>
  <c r="BB1657" i="1"/>
  <c r="BA1657" i="1" s="1"/>
  <c r="BC1657" i="1"/>
  <c r="AZ1657" i="1" s="1"/>
  <c r="AK1658" i="1"/>
  <c r="AO1658" i="1"/>
  <c r="W1658" i="1" s="1"/>
  <c r="AP1658" i="1"/>
  <c r="AQ1658" i="1"/>
  <c r="AY1658" i="1"/>
  <c r="BB1658" i="1"/>
  <c r="BA1658" i="1" s="1"/>
  <c r="BC1658" i="1"/>
  <c r="AZ1658" i="1" s="1"/>
  <c r="AK1659" i="1"/>
  <c r="AO1659" i="1"/>
  <c r="AP1659" i="1"/>
  <c r="AQ1659" i="1"/>
  <c r="AY1659" i="1"/>
  <c r="BB1659" i="1"/>
  <c r="BA1659" i="1" s="1"/>
  <c r="BC1659" i="1"/>
  <c r="AZ1659" i="1" s="1"/>
  <c r="AK1660" i="1"/>
  <c r="AO1660" i="1"/>
  <c r="AP1660" i="1"/>
  <c r="AQ1660" i="1"/>
  <c r="AY1660" i="1"/>
  <c r="BB1660" i="1"/>
  <c r="BA1660" i="1" s="1"/>
  <c r="BC1660" i="1"/>
  <c r="AZ1660" i="1" s="1"/>
  <c r="AK1661" i="1"/>
  <c r="AO1661" i="1"/>
  <c r="AP1661" i="1"/>
  <c r="AQ1661" i="1"/>
  <c r="AY1661" i="1"/>
  <c r="BB1661" i="1"/>
  <c r="BA1661" i="1" s="1"/>
  <c r="BC1661" i="1"/>
  <c r="AZ1661" i="1" s="1"/>
  <c r="AK1662" i="1"/>
  <c r="AO1662" i="1"/>
  <c r="W1662" i="1" s="1"/>
  <c r="AP1662" i="1"/>
  <c r="AQ1662" i="1"/>
  <c r="AY1662" i="1"/>
  <c r="BB1662" i="1"/>
  <c r="BA1662" i="1" s="1"/>
  <c r="BC1662" i="1"/>
  <c r="AZ1662" i="1" s="1"/>
  <c r="AK1663" i="1"/>
  <c r="AO1663" i="1"/>
  <c r="W1663" i="1" s="1"/>
  <c r="AP1663" i="1"/>
  <c r="AQ1663" i="1"/>
  <c r="AY1663" i="1"/>
  <c r="BB1663" i="1"/>
  <c r="BA1663" i="1" s="1"/>
  <c r="BC1663" i="1"/>
  <c r="AZ1663" i="1" s="1"/>
  <c r="AK1664" i="1"/>
  <c r="AO1664" i="1"/>
  <c r="W1664" i="1" s="1"/>
  <c r="AP1664" i="1"/>
  <c r="AQ1664" i="1"/>
  <c r="AY1664" i="1"/>
  <c r="BB1664" i="1"/>
  <c r="BA1664" i="1" s="1"/>
  <c r="BC1664" i="1"/>
  <c r="AZ1664" i="1" s="1"/>
  <c r="AK1665" i="1"/>
  <c r="AO1665" i="1"/>
  <c r="W1665" i="1" s="1"/>
  <c r="AP1665" i="1"/>
  <c r="AQ1665" i="1"/>
  <c r="AY1665" i="1"/>
  <c r="BB1665" i="1"/>
  <c r="BA1665" i="1" s="1"/>
  <c r="BC1665" i="1"/>
  <c r="AZ1665" i="1" s="1"/>
  <c r="AK1666" i="1"/>
  <c r="AO1666" i="1"/>
  <c r="W1666" i="1" s="1"/>
  <c r="AP1666" i="1"/>
  <c r="AQ1666" i="1"/>
  <c r="AY1666" i="1"/>
  <c r="BB1666" i="1"/>
  <c r="BA1666" i="1" s="1"/>
  <c r="BC1666" i="1"/>
  <c r="AZ1666" i="1" s="1"/>
  <c r="AK1667" i="1"/>
  <c r="AO1667" i="1"/>
  <c r="AP1667" i="1"/>
  <c r="AQ1667" i="1"/>
  <c r="AY1667" i="1"/>
  <c r="BB1667" i="1"/>
  <c r="BA1667" i="1" s="1"/>
  <c r="BC1667" i="1"/>
  <c r="AZ1667" i="1" s="1"/>
  <c r="AK1668" i="1"/>
  <c r="AO1668" i="1"/>
  <c r="W1668" i="1" s="1"/>
  <c r="AP1668" i="1"/>
  <c r="AQ1668" i="1"/>
  <c r="AY1668" i="1"/>
  <c r="BB1668" i="1"/>
  <c r="BA1668" i="1" s="1"/>
  <c r="BC1668" i="1"/>
  <c r="AZ1668" i="1" s="1"/>
  <c r="AK1669" i="1"/>
  <c r="AO1669" i="1"/>
  <c r="AP1669" i="1"/>
  <c r="AQ1669" i="1"/>
  <c r="AY1669" i="1"/>
  <c r="BB1669" i="1"/>
  <c r="BA1669" i="1" s="1"/>
  <c r="BC1669" i="1"/>
  <c r="AZ1669" i="1" s="1"/>
  <c r="AK1670" i="1"/>
  <c r="AO1670" i="1"/>
  <c r="AP1670" i="1"/>
  <c r="AQ1670" i="1"/>
  <c r="AY1670" i="1"/>
  <c r="BB1670" i="1"/>
  <c r="BA1670" i="1" s="1"/>
  <c r="BC1670" i="1"/>
  <c r="AZ1670" i="1" s="1"/>
  <c r="AK1671" i="1"/>
  <c r="AO1671" i="1"/>
  <c r="AP1671" i="1"/>
  <c r="AQ1671" i="1"/>
  <c r="AY1671" i="1"/>
  <c r="BB1671" i="1"/>
  <c r="BA1671" i="1" s="1"/>
  <c r="BC1671" i="1"/>
  <c r="AZ1671" i="1" s="1"/>
  <c r="AK1672" i="1"/>
  <c r="AO1672" i="1"/>
  <c r="AP1672" i="1"/>
  <c r="AQ1672" i="1"/>
  <c r="AY1672" i="1"/>
  <c r="BB1672" i="1"/>
  <c r="BA1672" i="1" s="1"/>
  <c r="BC1672" i="1"/>
  <c r="AZ1672" i="1" s="1"/>
  <c r="AK1673" i="1"/>
  <c r="AO1673" i="1"/>
  <c r="AP1673" i="1"/>
  <c r="AQ1673" i="1"/>
  <c r="AY1673" i="1"/>
  <c r="BB1673" i="1"/>
  <c r="BA1673" i="1" s="1"/>
  <c r="BC1673" i="1"/>
  <c r="AZ1673" i="1" s="1"/>
  <c r="AK1674" i="1"/>
  <c r="AO1674" i="1"/>
  <c r="W1674" i="1" s="1"/>
  <c r="AP1674" i="1"/>
  <c r="AQ1674" i="1"/>
  <c r="AY1674" i="1"/>
  <c r="BB1674" i="1"/>
  <c r="BA1674" i="1" s="1"/>
  <c r="BC1674" i="1"/>
  <c r="AZ1674" i="1" s="1"/>
  <c r="AK1675" i="1"/>
  <c r="AO1675" i="1"/>
  <c r="W1675" i="1" s="1"/>
  <c r="AP1675" i="1"/>
  <c r="AQ1675" i="1"/>
  <c r="AY1675" i="1"/>
  <c r="BB1675" i="1"/>
  <c r="BA1675" i="1" s="1"/>
  <c r="BC1675" i="1"/>
  <c r="AZ1675" i="1" s="1"/>
  <c r="AK1676" i="1"/>
  <c r="AO1676" i="1"/>
  <c r="W1676" i="1" s="1"/>
  <c r="AP1676" i="1"/>
  <c r="AQ1676" i="1"/>
  <c r="AY1676" i="1"/>
  <c r="BB1676" i="1"/>
  <c r="BA1676" i="1" s="1"/>
  <c r="BC1676" i="1"/>
  <c r="AZ1676" i="1" s="1"/>
  <c r="AK1677" i="1"/>
  <c r="AO1677" i="1"/>
  <c r="W1677" i="1" s="1"/>
  <c r="AP1677" i="1"/>
  <c r="AQ1677" i="1"/>
  <c r="AY1677" i="1"/>
  <c r="BB1677" i="1"/>
  <c r="BA1677" i="1" s="1"/>
  <c r="BC1677" i="1"/>
  <c r="AZ1677" i="1" s="1"/>
  <c r="AK1678" i="1"/>
  <c r="AO1678" i="1"/>
  <c r="W1678" i="1" s="1"/>
  <c r="AP1678" i="1"/>
  <c r="AQ1678" i="1"/>
  <c r="AY1678" i="1"/>
  <c r="BB1678" i="1"/>
  <c r="BA1678" i="1" s="1"/>
  <c r="BC1678" i="1"/>
  <c r="AZ1678" i="1" s="1"/>
  <c r="AK1679" i="1"/>
  <c r="AO1679" i="1"/>
  <c r="AP1679" i="1"/>
  <c r="AQ1679" i="1"/>
  <c r="AY1679" i="1"/>
  <c r="BB1679" i="1"/>
  <c r="BA1679" i="1" s="1"/>
  <c r="BC1679" i="1"/>
  <c r="AZ1679" i="1" s="1"/>
  <c r="AK1680" i="1"/>
  <c r="AO1680" i="1"/>
  <c r="W1680" i="1" s="1"/>
  <c r="AP1680" i="1"/>
  <c r="AQ1680" i="1"/>
  <c r="AY1680" i="1"/>
  <c r="BB1680" i="1"/>
  <c r="BA1680" i="1" s="1"/>
  <c r="BC1680" i="1"/>
  <c r="AZ1680" i="1" s="1"/>
  <c r="AK1681" i="1"/>
  <c r="AO1681" i="1"/>
  <c r="W1681" i="1" s="1"/>
  <c r="AP1681" i="1"/>
  <c r="AQ1681" i="1"/>
  <c r="AY1681" i="1"/>
  <c r="BB1681" i="1"/>
  <c r="BA1681" i="1" s="1"/>
  <c r="BC1681" i="1"/>
  <c r="AZ1681" i="1" s="1"/>
  <c r="AK1682" i="1"/>
  <c r="AO1682" i="1"/>
  <c r="W1682" i="1" s="1"/>
  <c r="AP1682" i="1"/>
  <c r="AQ1682" i="1"/>
  <c r="AY1682" i="1"/>
  <c r="BB1682" i="1"/>
  <c r="BA1682" i="1" s="1"/>
  <c r="BC1682" i="1"/>
  <c r="AZ1682" i="1" s="1"/>
  <c r="AK1683" i="1"/>
  <c r="AO1683" i="1"/>
  <c r="W1683" i="1" s="1"/>
  <c r="AP1683" i="1"/>
  <c r="AQ1683" i="1"/>
  <c r="AY1683" i="1"/>
  <c r="BB1683" i="1"/>
  <c r="BA1683" i="1" s="1"/>
  <c r="BC1683" i="1"/>
  <c r="AZ1683" i="1" s="1"/>
  <c r="AK1684" i="1"/>
  <c r="AO1684" i="1"/>
  <c r="W1684" i="1" s="1"/>
  <c r="AP1684" i="1"/>
  <c r="AQ1684" i="1"/>
  <c r="AY1684" i="1"/>
  <c r="BB1684" i="1"/>
  <c r="BA1684" i="1" s="1"/>
  <c r="BC1684" i="1"/>
  <c r="AZ1684" i="1" s="1"/>
  <c r="AK1685" i="1"/>
  <c r="AO1685" i="1"/>
  <c r="W1685" i="1" s="1"/>
  <c r="AP1685" i="1"/>
  <c r="AQ1685" i="1"/>
  <c r="AY1685" i="1"/>
  <c r="BB1685" i="1"/>
  <c r="BA1685" i="1" s="1"/>
  <c r="BC1685" i="1"/>
  <c r="AZ1685" i="1" s="1"/>
  <c r="AK1686" i="1"/>
  <c r="AO1686" i="1"/>
  <c r="W1686" i="1" s="1"/>
  <c r="AP1686" i="1"/>
  <c r="AQ1686" i="1"/>
  <c r="AY1686" i="1"/>
  <c r="BB1686" i="1"/>
  <c r="BA1686" i="1" s="1"/>
  <c r="BC1686" i="1"/>
  <c r="AZ1686" i="1" s="1"/>
  <c r="AK1687" i="1"/>
  <c r="AO1687" i="1"/>
  <c r="W1687" i="1" s="1"/>
  <c r="AP1687" i="1"/>
  <c r="AQ1687" i="1"/>
  <c r="AY1687" i="1"/>
  <c r="BB1687" i="1"/>
  <c r="BA1687" i="1" s="1"/>
  <c r="BC1687" i="1"/>
  <c r="AZ1687" i="1" s="1"/>
  <c r="AK1688" i="1"/>
  <c r="AO1688" i="1"/>
  <c r="W1688" i="1" s="1"/>
  <c r="AP1688" i="1"/>
  <c r="AQ1688" i="1"/>
  <c r="AY1688" i="1"/>
  <c r="BB1688" i="1"/>
  <c r="BA1688" i="1" s="1"/>
  <c r="BC1688" i="1"/>
  <c r="AZ1688" i="1" s="1"/>
  <c r="AK1689" i="1"/>
  <c r="AO1689" i="1"/>
  <c r="W1689" i="1" s="1"/>
  <c r="AP1689" i="1"/>
  <c r="AQ1689" i="1"/>
  <c r="AY1689" i="1"/>
  <c r="BB1689" i="1"/>
  <c r="BA1689" i="1" s="1"/>
  <c r="BC1689" i="1"/>
  <c r="AZ1689" i="1" s="1"/>
  <c r="AK1690" i="1"/>
  <c r="AO1690" i="1"/>
  <c r="W1690" i="1" s="1"/>
  <c r="AP1690" i="1"/>
  <c r="AQ1690" i="1"/>
  <c r="AY1690" i="1"/>
  <c r="BB1690" i="1"/>
  <c r="BA1690" i="1" s="1"/>
  <c r="BC1690" i="1"/>
  <c r="AZ1690" i="1" s="1"/>
  <c r="AK1691" i="1"/>
  <c r="AO1691" i="1"/>
  <c r="W1691" i="1" s="1"/>
  <c r="AP1691" i="1"/>
  <c r="AQ1691" i="1"/>
  <c r="AY1691" i="1"/>
  <c r="BB1691" i="1"/>
  <c r="BA1691" i="1" s="1"/>
  <c r="BC1691" i="1"/>
  <c r="AZ1691" i="1" s="1"/>
  <c r="AK1692" i="1"/>
  <c r="AO1692" i="1"/>
  <c r="W1692" i="1" s="1"/>
  <c r="AP1692" i="1"/>
  <c r="AQ1692" i="1"/>
  <c r="AY1692" i="1"/>
  <c r="BB1692" i="1"/>
  <c r="BA1692" i="1" s="1"/>
  <c r="BC1692" i="1"/>
  <c r="AZ1692" i="1" s="1"/>
  <c r="AK1693" i="1"/>
  <c r="AO1693" i="1"/>
  <c r="AP1693" i="1"/>
  <c r="AQ1693" i="1"/>
  <c r="AY1693" i="1"/>
  <c r="BB1693" i="1"/>
  <c r="BA1693" i="1" s="1"/>
  <c r="BC1693" i="1"/>
  <c r="AZ1693" i="1" s="1"/>
  <c r="AK1694" i="1"/>
  <c r="AO1694" i="1"/>
  <c r="W1694" i="1" s="1"/>
  <c r="AP1694" i="1"/>
  <c r="AQ1694" i="1"/>
  <c r="AY1694" i="1"/>
  <c r="BB1694" i="1"/>
  <c r="BA1694" i="1" s="1"/>
  <c r="BC1694" i="1"/>
  <c r="AZ1694" i="1" s="1"/>
  <c r="AK1695" i="1"/>
  <c r="AO1695" i="1"/>
  <c r="AP1695" i="1"/>
  <c r="AQ1695" i="1"/>
  <c r="AY1695" i="1"/>
  <c r="BB1695" i="1"/>
  <c r="BA1695" i="1" s="1"/>
  <c r="BC1695" i="1"/>
  <c r="AZ1695" i="1" s="1"/>
  <c r="AK1696" i="1"/>
  <c r="AO1696" i="1"/>
  <c r="AP1696" i="1"/>
  <c r="AQ1696" i="1"/>
  <c r="AY1696" i="1"/>
  <c r="BB1696" i="1"/>
  <c r="BA1696" i="1" s="1"/>
  <c r="BC1696" i="1"/>
  <c r="AZ1696" i="1" s="1"/>
  <c r="AK1697" i="1"/>
  <c r="AO1697" i="1"/>
  <c r="AP1697" i="1"/>
  <c r="AQ1697" i="1"/>
  <c r="AY1697" i="1"/>
  <c r="BB1697" i="1"/>
  <c r="BA1697" i="1" s="1"/>
  <c r="BC1697" i="1"/>
  <c r="AZ1697" i="1" s="1"/>
  <c r="AK1698" i="1"/>
  <c r="AO1698" i="1"/>
  <c r="W1698" i="1" s="1"/>
  <c r="AP1698" i="1"/>
  <c r="AQ1698" i="1"/>
  <c r="AY1698" i="1"/>
  <c r="BB1698" i="1"/>
  <c r="BA1698" i="1" s="1"/>
  <c r="BC1698" i="1"/>
  <c r="AZ1698" i="1" s="1"/>
  <c r="AK1699" i="1"/>
  <c r="AO1699" i="1"/>
  <c r="AP1699" i="1"/>
  <c r="AQ1699" i="1"/>
  <c r="AY1699" i="1"/>
  <c r="BB1699" i="1"/>
  <c r="BA1699" i="1" s="1"/>
  <c r="BC1699" i="1"/>
  <c r="AZ1699" i="1" s="1"/>
  <c r="AK1700" i="1"/>
  <c r="AO1700" i="1"/>
  <c r="W1700" i="1" s="1"/>
  <c r="AP1700" i="1"/>
  <c r="AQ1700" i="1"/>
  <c r="AY1700" i="1"/>
  <c r="BB1700" i="1"/>
  <c r="BA1700" i="1" s="1"/>
  <c r="BC1700" i="1"/>
  <c r="AZ1700" i="1" s="1"/>
  <c r="AK1701" i="1"/>
  <c r="AO1701" i="1"/>
  <c r="W1701" i="1" s="1"/>
  <c r="AP1701" i="1"/>
  <c r="AQ1701" i="1"/>
  <c r="AY1701" i="1"/>
  <c r="BB1701" i="1"/>
  <c r="BA1701" i="1" s="1"/>
  <c r="BC1701" i="1"/>
  <c r="AZ1701" i="1" s="1"/>
  <c r="AK1702" i="1"/>
  <c r="AO1702" i="1"/>
  <c r="W1702" i="1" s="1"/>
  <c r="AP1702" i="1"/>
  <c r="AQ1702" i="1"/>
  <c r="AY1702" i="1"/>
  <c r="BB1702" i="1"/>
  <c r="BA1702" i="1" s="1"/>
  <c r="BC1702" i="1"/>
  <c r="AZ1702" i="1" s="1"/>
  <c r="AK1703" i="1"/>
  <c r="AO1703" i="1"/>
  <c r="W1703" i="1" s="1"/>
  <c r="AP1703" i="1"/>
  <c r="AQ1703" i="1"/>
  <c r="AY1703" i="1"/>
  <c r="BB1703" i="1"/>
  <c r="BA1703" i="1" s="1"/>
  <c r="BC1703" i="1"/>
  <c r="AZ1703" i="1" s="1"/>
  <c r="AK1704" i="1"/>
  <c r="AO1704" i="1"/>
  <c r="W1704" i="1" s="1"/>
  <c r="AP1704" i="1"/>
  <c r="AQ1704" i="1"/>
  <c r="AY1704" i="1"/>
  <c r="BB1704" i="1"/>
  <c r="BA1704" i="1" s="1"/>
  <c r="BC1704" i="1"/>
  <c r="AZ1704" i="1" s="1"/>
  <c r="AK1705" i="1"/>
  <c r="AO1705" i="1"/>
  <c r="W1705" i="1" s="1"/>
  <c r="AP1705" i="1"/>
  <c r="AQ1705" i="1"/>
  <c r="AY1705" i="1"/>
  <c r="BB1705" i="1"/>
  <c r="BA1705" i="1" s="1"/>
  <c r="BC1705" i="1"/>
  <c r="AZ1705" i="1" s="1"/>
  <c r="AK1706" i="1"/>
  <c r="AO1706" i="1"/>
  <c r="W1706" i="1" s="1"/>
  <c r="AP1706" i="1"/>
  <c r="AQ1706" i="1"/>
  <c r="AY1706" i="1"/>
  <c r="BB1706" i="1"/>
  <c r="BA1706" i="1" s="1"/>
  <c r="BC1706" i="1"/>
  <c r="AZ1706" i="1" s="1"/>
  <c r="AK1707" i="1"/>
  <c r="AO1707" i="1"/>
  <c r="W1707" i="1" s="1"/>
  <c r="AP1707" i="1"/>
  <c r="AQ1707" i="1"/>
  <c r="AY1707" i="1"/>
  <c r="BB1707" i="1"/>
  <c r="BA1707" i="1" s="1"/>
  <c r="BC1707" i="1"/>
  <c r="AZ1707" i="1" s="1"/>
  <c r="AK1708" i="1"/>
  <c r="AO1708" i="1"/>
  <c r="W1708" i="1" s="1"/>
  <c r="AP1708" i="1"/>
  <c r="AQ1708" i="1"/>
  <c r="AY1708" i="1"/>
  <c r="BB1708" i="1"/>
  <c r="BA1708" i="1" s="1"/>
  <c r="BC1708" i="1"/>
  <c r="AZ1708" i="1" s="1"/>
  <c r="AK1709" i="1"/>
  <c r="AO1709" i="1"/>
  <c r="W1709" i="1" s="1"/>
  <c r="AP1709" i="1"/>
  <c r="AQ1709" i="1"/>
  <c r="AY1709" i="1"/>
  <c r="BB1709" i="1"/>
  <c r="BA1709" i="1" s="1"/>
  <c r="BC1709" i="1"/>
  <c r="AZ1709" i="1" s="1"/>
  <c r="AK1710" i="1"/>
  <c r="AO1710" i="1"/>
  <c r="W1710" i="1" s="1"/>
  <c r="AP1710" i="1"/>
  <c r="AQ1710" i="1"/>
  <c r="AY1710" i="1"/>
  <c r="BB1710" i="1"/>
  <c r="BA1710" i="1" s="1"/>
  <c r="BC1710" i="1"/>
  <c r="AZ1710" i="1" s="1"/>
  <c r="AK1711" i="1"/>
  <c r="AO1711" i="1"/>
  <c r="AP1711" i="1"/>
  <c r="AQ1711" i="1"/>
  <c r="AY1711" i="1"/>
  <c r="BB1711" i="1"/>
  <c r="BA1711" i="1" s="1"/>
  <c r="BC1711" i="1"/>
  <c r="AZ1711" i="1" s="1"/>
  <c r="AK1712" i="1"/>
  <c r="AO1712" i="1"/>
  <c r="W1712" i="1" s="1"/>
  <c r="AP1712" i="1"/>
  <c r="AQ1712" i="1"/>
  <c r="AY1712" i="1"/>
  <c r="BB1712" i="1"/>
  <c r="BA1712" i="1" s="1"/>
  <c r="BC1712" i="1"/>
  <c r="AZ1712" i="1" s="1"/>
  <c r="AK1713" i="1"/>
  <c r="AO1713" i="1"/>
  <c r="W1713" i="1" s="1"/>
  <c r="AP1713" i="1"/>
  <c r="AQ1713" i="1"/>
  <c r="AY1713" i="1"/>
  <c r="BB1713" i="1"/>
  <c r="BA1713" i="1" s="1"/>
  <c r="BC1713" i="1"/>
  <c r="AZ1713" i="1" s="1"/>
  <c r="AK1714" i="1"/>
  <c r="AO1714" i="1"/>
  <c r="AP1714" i="1"/>
  <c r="AQ1714" i="1"/>
  <c r="AY1714" i="1"/>
  <c r="BB1714" i="1"/>
  <c r="BA1714" i="1" s="1"/>
  <c r="BC1714" i="1"/>
  <c r="AZ1714" i="1" s="1"/>
  <c r="AK1715" i="1"/>
  <c r="AO1715" i="1"/>
  <c r="AP1715" i="1"/>
  <c r="AQ1715" i="1"/>
  <c r="AY1715" i="1"/>
  <c r="BB1715" i="1"/>
  <c r="BA1715" i="1" s="1"/>
  <c r="BC1715" i="1"/>
  <c r="AZ1715" i="1" s="1"/>
  <c r="AK1716" i="1"/>
  <c r="AO1716" i="1"/>
  <c r="W1716" i="1" s="1"/>
  <c r="AP1716" i="1"/>
  <c r="AQ1716" i="1"/>
  <c r="AY1716" i="1"/>
  <c r="BB1716" i="1"/>
  <c r="BA1716" i="1" s="1"/>
  <c r="BC1716" i="1"/>
  <c r="AZ1716" i="1" s="1"/>
  <c r="AK1717" i="1"/>
  <c r="AO1717" i="1"/>
  <c r="AP1717" i="1"/>
  <c r="AQ1717" i="1"/>
  <c r="AY1717" i="1"/>
  <c r="BB1717" i="1"/>
  <c r="BA1717" i="1" s="1"/>
  <c r="BC1717" i="1"/>
  <c r="AZ1717" i="1" s="1"/>
  <c r="AK1718" i="1"/>
  <c r="AO1718" i="1"/>
  <c r="W1718" i="1" s="1"/>
  <c r="AP1718" i="1"/>
  <c r="AQ1718" i="1"/>
  <c r="AY1718" i="1"/>
  <c r="BB1718" i="1"/>
  <c r="BA1718" i="1" s="1"/>
  <c r="BC1718" i="1"/>
  <c r="AZ1718" i="1" s="1"/>
  <c r="AK1719" i="1"/>
  <c r="AO1719" i="1"/>
  <c r="AP1719" i="1"/>
  <c r="AQ1719" i="1"/>
  <c r="AY1719" i="1"/>
  <c r="BB1719" i="1"/>
  <c r="BA1719" i="1" s="1"/>
  <c r="BC1719" i="1"/>
  <c r="AZ1719" i="1" s="1"/>
  <c r="AK1720" i="1"/>
  <c r="AO1720" i="1"/>
  <c r="AP1720" i="1"/>
  <c r="AQ1720" i="1"/>
  <c r="AY1720" i="1"/>
  <c r="BB1720" i="1"/>
  <c r="BA1720" i="1" s="1"/>
  <c r="BC1720" i="1"/>
  <c r="AZ1720" i="1" s="1"/>
  <c r="AK1721" i="1"/>
  <c r="AO1721" i="1"/>
  <c r="AP1721" i="1"/>
  <c r="AQ1721" i="1"/>
  <c r="AY1721" i="1"/>
  <c r="BB1721" i="1"/>
  <c r="BA1721" i="1" s="1"/>
  <c r="BC1721" i="1"/>
  <c r="AZ1721" i="1" s="1"/>
  <c r="AK1722" i="1"/>
  <c r="AO1722" i="1"/>
  <c r="W1722" i="1" s="1"/>
  <c r="AP1722" i="1"/>
  <c r="AQ1722" i="1"/>
  <c r="AY1722" i="1"/>
  <c r="BB1722" i="1"/>
  <c r="BA1722" i="1" s="1"/>
  <c r="BC1722" i="1"/>
  <c r="AZ1722" i="1" s="1"/>
  <c r="AK1723" i="1"/>
  <c r="AO1723" i="1"/>
  <c r="W1723" i="1" s="1"/>
  <c r="AP1723" i="1"/>
  <c r="AQ1723" i="1"/>
  <c r="AY1723" i="1"/>
  <c r="BB1723" i="1"/>
  <c r="BA1723" i="1" s="1"/>
  <c r="BC1723" i="1"/>
  <c r="AZ1723" i="1" s="1"/>
  <c r="AK1724" i="1"/>
  <c r="AO1724" i="1"/>
  <c r="W1724" i="1" s="1"/>
  <c r="AP1724" i="1"/>
  <c r="AQ1724" i="1"/>
  <c r="AY1724" i="1"/>
  <c r="BB1724" i="1"/>
  <c r="BA1724" i="1" s="1"/>
  <c r="BC1724" i="1"/>
  <c r="AZ1724" i="1" s="1"/>
  <c r="AK1725" i="1"/>
  <c r="AO1725" i="1"/>
  <c r="W1725" i="1" s="1"/>
  <c r="AP1725" i="1"/>
  <c r="AQ1725" i="1"/>
  <c r="AY1725" i="1"/>
  <c r="BB1725" i="1"/>
  <c r="BA1725" i="1" s="1"/>
  <c r="BC1725" i="1"/>
  <c r="AZ1725" i="1" s="1"/>
  <c r="AK1726" i="1"/>
  <c r="AO1726" i="1"/>
  <c r="W1726" i="1" s="1"/>
  <c r="AP1726" i="1"/>
  <c r="AQ1726" i="1"/>
  <c r="AY1726" i="1"/>
  <c r="BB1726" i="1"/>
  <c r="BA1726" i="1" s="1"/>
  <c r="BC1726" i="1"/>
  <c r="AZ1726" i="1" s="1"/>
  <c r="AK1727" i="1"/>
  <c r="AO1727" i="1"/>
  <c r="AP1727" i="1"/>
  <c r="AQ1727" i="1"/>
  <c r="AY1727" i="1"/>
  <c r="BB1727" i="1"/>
  <c r="BA1727" i="1" s="1"/>
  <c r="BC1727" i="1"/>
  <c r="AZ1727" i="1" s="1"/>
  <c r="AK1728" i="1"/>
  <c r="AO1728" i="1"/>
  <c r="W1728" i="1" s="1"/>
  <c r="AP1728" i="1"/>
  <c r="AQ1728" i="1"/>
  <c r="AY1728" i="1"/>
  <c r="BB1728" i="1"/>
  <c r="BA1728" i="1" s="1"/>
  <c r="BC1728" i="1"/>
  <c r="AZ1728" i="1" s="1"/>
  <c r="AK1729" i="1"/>
  <c r="AO1729" i="1"/>
  <c r="AP1729" i="1"/>
  <c r="AQ1729" i="1"/>
  <c r="AY1729" i="1"/>
  <c r="BB1729" i="1"/>
  <c r="BA1729" i="1" s="1"/>
  <c r="BC1729" i="1"/>
  <c r="AZ1729" i="1" s="1"/>
  <c r="AK1730" i="1"/>
  <c r="AO1730" i="1"/>
  <c r="W1730" i="1" s="1"/>
  <c r="AP1730" i="1"/>
  <c r="AQ1730" i="1"/>
  <c r="AY1730" i="1"/>
  <c r="BB1730" i="1"/>
  <c r="BA1730" i="1" s="1"/>
  <c r="BC1730" i="1"/>
  <c r="AZ1730" i="1" s="1"/>
  <c r="AK1731" i="1"/>
  <c r="AO1731" i="1"/>
  <c r="AP1731" i="1"/>
  <c r="AQ1731" i="1"/>
  <c r="AY1731" i="1"/>
  <c r="BB1731" i="1"/>
  <c r="BA1731" i="1" s="1"/>
  <c r="BC1731" i="1"/>
  <c r="AZ1731" i="1" s="1"/>
  <c r="AK1732" i="1"/>
  <c r="AO1732" i="1"/>
  <c r="AP1732" i="1"/>
  <c r="AQ1732" i="1"/>
  <c r="AY1732" i="1"/>
  <c r="BB1732" i="1"/>
  <c r="BA1732" i="1" s="1"/>
  <c r="BC1732" i="1"/>
  <c r="AZ1732" i="1" s="1"/>
  <c r="AK1733" i="1"/>
  <c r="AO1733" i="1"/>
  <c r="AP1733" i="1"/>
  <c r="AQ1733" i="1"/>
  <c r="AY1733" i="1"/>
  <c r="BB1733" i="1"/>
  <c r="BA1733" i="1" s="1"/>
  <c r="BC1733" i="1"/>
  <c r="AZ1733" i="1" s="1"/>
  <c r="AK1734" i="1"/>
  <c r="AO1734" i="1"/>
  <c r="W1734" i="1" s="1"/>
  <c r="AP1734" i="1"/>
  <c r="AQ1734" i="1"/>
  <c r="AY1734" i="1"/>
  <c r="BB1734" i="1"/>
  <c r="BA1734" i="1" s="1"/>
  <c r="BC1734" i="1"/>
  <c r="AZ1734" i="1" s="1"/>
  <c r="AK1735" i="1"/>
  <c r="AO1735" i="1"/>
  <c r="W1735" i="1" s="1"/>
  <c r="AP1735" i="1"/>
  <c r="AQ1735" i="1"/>
  <c r="AY1735" i="1"/>
  <c r="BB1735" i="1"/>
  <c r="BA1735" i="1" s="1"/>
  <c r="BC1735" i="1"/>
  <c r="AZ1735" i="1" s="1"/>
  <c r="AK1736" i="1"/>
  <c r="AO1736" i="1"/>
  <c r="W1736" i="1" s="1"/>
  <c r="AP1736" i="1"/>
  <c r="AQ1736" i="1"/>
  <c r="AY1736" i="1"/>
  <c r="BB1736" i="1"/>
  <c r="BA1736" i="1" s="1"/>
  <c r="BC1736" i="1"/>
  <c r="AZ1736" i="1" s="1"/>
  <c r="AK1737" i="1"/>
  <c r="AO1737" i="1"/>
  <c r="W1737" i="1" s="1"/>
  <c r="AP1737" i="1"/>
  <c r="AQ1737" i="1"/>
  <c r="AY1737" i="1"/>
  <c r="BB1737" i="1"/>
  <c r="BA1737" i="1" s="1"/>
  <c r="BC1737" i="1"/>
  <c r="AZ1737" i="1" s="1"/>
  <c r="AK1738" i="1"/>
  <c r="AO1738" i="1"/>
  <c r="W1738" i="1" s="1"/>
  <c r="AP1738" i="1"/>
  <c r="AQ1738" i="1"/>
  <c r="AY1738" i="1"/>
  <c r="BB1738" i="1"/>
  <c r="BA1738" i="1" s="1"/>
  <c r="BC1738" i="1"/>
  <c r="AZ1738" i="1" s="1"/>
  <c r="AK1739" i="1"/>
  <c r="AO1739" i="1"/>
  <c r="AP1739" i="1"/>
  <c r="AQ1739" i="1"/>
  <c r="AY1739" i="1"/>
  <c r="BB1739" i="1"/>
  <c r="BA1739" i="1" s="1"/>
  <c r="BC1739" i="1"/>
  <c r="AZ1739" i="1" s="1"/>
  <c r="AK1740" i="1"/>
  <c r="AO1740" i="1"/>
  <c r="W1740" i="1" s="1"/>
  <c r="AP1740" i="1"/>
  <c r="AQ1740" i="1"/>
  <c r="AY1740" i="1"/>
  <c r="BB1740" i="1"/>
  <c r="BA1740" i="1" s="1"/>
  <c r="BC1740" i="1"/>
  <c r="AZ1740" i="1" s="1"/>
  <c r="AK1741" i="1"/>
  <c r="AO1741" i="1"/>
  <c r="AP1741" i="1"/>
  <c r="AQ1741" i="1"/>
  <c r="AY1741" i="1"/>
  <c r="BB1741" i="1"/>
  <c r="BA1741" i="1" s="1"/>
  <c r="BC1741" i="1"/>
  <c r="AZ1741" i="1" s="1"/>
  <c r="AK1742" i="1"/>
  <c r="AO1742" i="1"/>
  <c r="AP1742" i="1"/>
  <c r="AQ1742" i="1"/>
  <c r="AY1742" i="1"/>
  <c r="BB1742" i="1"/>
  <c r="BA1742" i="1" s="1"/>
  <c r="BC1742" i="1"/>
  <c r="AZ1742" i="1" s="1"/>
  <c r="AK1743" i="1"/>
  <c r="AO1743" i="1"/>
  <c r="AP1743" i="1"/>
  <c r="AQ1743" i="1"/>
  <c r="AY1743" i="1"/>
  <c r="BB1743" i="1"/>
  <c r="BA1743" i="1" s="1"/>
  <c r="BC1743" i="1"/>
  <c r="AZ1743" i="1" s="1"/>
  <c r="AK1744" i="1"/>
  <c r="AO1744" i="1"/>
  <c r="AP1744" i="1"/>
  <c r="AQ1744" i="1"/>
  <c r="AY1744" i="1"/>
  <c r="BB1744" i="1"/>
  <c r="BA1744" i="1" s="1"/>
  <c r="BC1744" i="1"/>
  <c r="AZ1744" i="1" s="1"/>
  <c r="AK1745" i="1"/>
  <c r="AO1745" i="1"/>
  <c r="AP1745" i="1"/>
  <c r="AQ1745" i="1"/>
  <c r="AY1745" i="1"/>
  <c r="BB1745" i="1"/>
  <c r="BA1745" i="1" s="1"/>
  <c r="BC1745" i="1"/>
  <c r="AZ1745" i="1" s="1"/>
  <c r="AK1746" i="1"/>
  <c r="AO1746" i="1"/>
  <c r="W1746" i="1" s="1"/>
  <c r="AP1746" i="1"/>
  <c r="AQ1746" i="1"/>
  <c r="AY1746" i="1"/>
  <c r="BB1746" i="1"/>
  <c r="BA1746" i="1" s="1"/>
  <c r="BC1746" i="1"/>
  <c r="AZ1746" i="1" s="1"/>
  <c r="AK1747" i="1"/>
  <c r="AO1747" i="1"/>
  <c r="W1747" i="1" s="1"/>
  <c r="AP1747" i="1"/>
  <c r="AQ1747" i="1"/>
  <c r="AY1747" i="1"/>
  <c r="BB1747" i="1"/>
  <c r="BA1747" i="1" s="1"/>
  <c r="BC1747" i="1"/>
  <c r="AZ1747" i="1" s="1"/>
  <c r="AK1748" i="1"/>
  <c r="AO1748" i="1"/>
  <c r="W1748" i="1" s="1"/>
  <c r="AP1748" i="1"/>
  <c r="AQ1748" i="1"/>
  <c r="AY1748" i="1"/>
  <c r="BB1748" i="1"/>
  <c r="BA1748" i="1" s="1"/>
  <c r="BC1748" i="1"/>
  <c r="AZ1748" i="1" s="1"/>
  <c r="AK1749" i="1"/>
  <c r="AO1749" i="1"/>
  <c r="W1749" i="1" s="1"/>
  <c r="AP1749" i="1"/>
  <c r="AQ1749" i="1"/>
  <c r="AY1749" i="1"/>
  <c r="BB1749" i="1"/>
  <c r="BA1749" i="1" s="1"/>
  <c r="BC1749" i="1"/>
  <c r="AZ1749" i="1" s="1"/>
  <c r="AK1750" i="1"/>
  <c r="AO1750" i="1"/>
  <c r="AP1750" i="1"/>
  <c r="AQ1750" i="1"/>
  <c r="AY1750" i="1"/>
  <c r="BB1750" i="1"/>
  <c r="BA1750" i="1" s="1"/>
  <c r="BC1750" i="1"/>
  <c r="AZ1750" i="1" s="1"/>
  <c r="AK1751" i="1"/>
  <c r="AO1751" i="1"/>
  <c r="AP1751" i="1"/>
  <c r="AQ1751" i="1"/>
  <c r="AY1751" i="1"/>
  <c r="BB1751" i="1"/>
  <c r="BA1751" i="1" s="1"/>
  <c r="BC1751" i="1"/>
  <c r="AZ1751" i="1" s="1"/>
  <c r="AK1752" i="1"/>
  <c r="AO1752" i="1"/>
  <c r="W1752" i="1" s="1"/>
  <c r="AP1752" i="1"/>
  <c r="AQ1752" i="1"/>
  <c r="AY1752" i="1"/>
  <c r="BB1752" i="1"/>
  <c r="BA1752" i="1" s="1"/>
  <c r="BC1752" i="1"/>
  <c r="AZ1752" i="1" s="1"/>
  <c r="AK1753" i="1"/>
  <c r="AO1753" i="1"/>
  <c r="AP1753" i="1"/>
  <c r="AQ1753" i="1"/>
  <c r="AY1753" i="1"/>
  <c r="BB1753" i="1"/>
  <c r="BA1753" i="1" s="1"/>
  <c r="BC1753" i="1"/>
  <c r="AZ1753" i="1" s="1"/>
  <c r="AK1754" i="1"/>
  <c r="AO1754" i="1"/>
  <c r="W1754" i="1" s="1"/>
  <c r="AP1754" i="1"/>
  <c r="AQ1754" i="1"/>
  <c r="AY1754" i="1"/>
  <c r="BB1754" i="1"/>
  <c r="BA1754" i="1" s="1"/>
  <c r="BC1754" i="1"/>
  <c r="AZ1754" i="1" s="1"/>
  <c r="AK1755" i="1"/>
  <c r="AO1755" i="1"/>
  <c r="AP1755" i="1"/>
  <c r="AQ1755" i="1"/>
  <c r="AY1755" i="1"/>
  <c r="BB1755" i="1"/>
  <c r="BA1755" i="1" s="1"/>
  <c r="BC1755" i="1"/>
  <c r="AZ1755" i="1" s="1"/>
  <c r="AK1756" i="1"/>
  <c r="AO1756" i="1"/>
  <c r="AP1756" i="1"/>
  <c r="AQ1756" i="1"/>
  <c r="AY1756" i="1"/>
  <c r="BB1756" i="1"/>
  <c r="BA1756" i="1" s="1"/>
  <c r="BC1756" i="1"/>
  <c r="AZ1756" i="1" s="1"/>
  <c r="AK1757" i="1"/>
  <c r="AO1757" i="1"/>
  <c r="AP1757" i="1"/>
  <c r="AQ1757" i="1"/>
  <c r="AY1757" i="1"/>
  <c r="BB1757" i="1"/>
  <c r="BA1757" i="1" s="1"/>
  <c r="BC1757" i="1"/>
  <c r="AZ1757" i="1" s="1"/>
  <c r="AK1758" i="1"/>
  <c r="AO1758" i="1"/>
  <c r="W1758" i="1" s="1"/>
  <c r="AP1758" i="1"/>
  <c r="AQ1758" i="1"/>
  <c r="AY1758" i="1"/>
  <c r="BB1758" i="1"/>
  <c r="BA1758" i="1" s="1"/>
  <c r="BC1758" i="1"/>
  <c r="AZ1758" i="1" s="1"/>
  <c r="AK1759" i="1"/>
  <c r="AO1759" i="1"/>
  <c r="AP1759" i="1"/>
  <c r="AQ1759" i="1"/>
  <c r="AY1759" i="1"/>
  <c r="BB1759" i="1"/>
  <c r="BA1759" i="1" s="1"/>
  <c r="BC1759" i="1"/>
  <c r="AZ1759" i="1" s="1"/>
  <c r="AK1760" i="1"/>
  <c r="AO1760" i="1"/>
  <c r="W1760" i="1" s="1"/>
  <c r="AP1760" i="1"/>
  <c r="AQ1760" i="1"/>
  <c r="AY1760" i="1"/>
  <c r="BB1760" i="1"/>
  <c r="BA1760" i="1" s="1"/>
  <c r="BC1760" i="1"/>
  <c r="AZ1760" i="1" s="1"/>
  <c r="AK1761" i="1"/>
  <c r="AO1761" i="1"/>
  <c r="W1761" i="1" s="1"/>
  <c r="AP1761" i="1"/>
  <c r="AQ1761" i="1"/>
  <c r="AY1761" i="1"/>
  <c r="BB1761" i="1"/>
  <c r="BA1761" i="1" s="1"/>
  <c r="BC1761" i="1"/>
  <c r="AZ1761" i="1" s="1"/>
  <c r="AK1762" i="1"/>
  <c r="AO1762" i="1"/>
  <c r="W1762" i="1" s="1"/>
  <c r="AP1762" i="1"/>
  <c r="AQ1762" i="1"/>
  <c r="AY1762" i="1"/>
  <c r="BB1762" i="1"/>
  <c r="BA1762" i="1" s="1"/>
  <c r="BC1762" i="1"/>
  <c r="AZ1762" i="1" s="1"/>
  <c r="AK1763" i="1"/>
  <c r="AO1763" i="1"/>
  <c r="AP1763" i="1"/>
  <c r="AQ1763" i="1"/>
  <c r="AY1763" i="1"/>
  <c r="BB1763" i="1"/>
  <c r="BA1763" i="1" s="1"/>
  <c r="BC1763" i="1"/>
  <c r="AZ1763" i="1" s="1"/>
  <c r="AK1764" i="1"/>
  <c r="AO1764" i="1"/>
  <c r="W1764" i="1" s="1"/>
  <c r="AP1764" i="1"/>
  <c r="AQ1764" i="1"/>
  <c r="AY1764" i="1"/>
  <c r="BB1764" i="1"/>
  <c r="BA1764" i="1" s="1"/>
  <c r="BC1764" i="1"/>
  <c r="AZ1764" i="1" s="1"/>
  <c r="AK1765" i="1"/>
  <c r="AO1765" i="1"/>
  <c r="AP1765" i="1"/>
  <c r="AQ1765" i="1"/>
  <c r="AY1765" i="1"/>
  <c r="BB1765" i="1"/>
  <c r="BA1765" i="1" s="1"/>
  <c r="BC1765" i="1"/>
  <c r="AZ1765" i="1" s="1"/>
  <c r="AK1766" i="1"/>
  <c r="AO1766" i="1"/>
  <c r="W1766" i="1" s="1"/>
  <c r="AP1766" i="1"/>
  <c r="AQ1766" i="1"/>
  <c r="AY1766" i="1"/>
  <c r="BB1766" i="1"/>
  <c r="BA1766" i="1" s="1"/>
  <c r="BC1766" i="1"/>
  <c r="AZ1766" i="1" s="1"/>
  <c r="AK1767" i="1"/>
  <c r="AO1767" i="1"/>
  <c r="AP1767" i="1"/>
  <c r="AQ1767" i="1"/>
  <c r="AY1767" i="1"/>
  <c r="BB1767" i="1"/>
  <c r="BA1767" i="1" s="1"/>
  <c r="BC1767" i="1"/>
  <c r="AZ1767" i="1" s="1"/>
  <c r="AK1768" i="1"/>
  <c r="AO1768" i="1"/>
  <c r="AP1768" i="1"/>
  <c r="AQ1768" i="1"/>
  <c r="AY1768" i="1"/>
  <c r="BB1768" i="1"/>
  <c r="BA1768" i="1" s="1"/>
  <c r="BC1768" i="1"/>
  <c r="AZ1768" i="1" s="1"/>
  <c r="AK1769" i="1"/>
  <c r="AO1769" i="1"/>
  <c r="AP1769" i="1"/>
  <c r="AQ1769" i="1"/>
  <c r="AY1769" i="1"/>
  <c r="BB1769" i="1"/>
  <c r="BA1769" i="1" s="1"/>
  <c r="BC1769" i="1"/>
  <c r="AZ1769" i="1" s="1"/>
  <c r="AK1770" i="1"/>
  <c r="AO1770" i="1"/>
  <c r="W1770" i="1" s="1"/>
  <c r="AP1770" i="1"/>
  <c r="AQ1770" i="1"/>
  <c r="AY1770" i="1"/>
  <c r="BB1770" i="1"/>
  <c r="BA1770" i="1" s="1"/>
  <c r="BC1770" i="1"/>
  <c r="AZ1770" i="1" s="1"/>
  <c r="AK1771" i="1"/>
  <c r="AO1771" i="1"/>
  <c r="AP1771" i="1"/>
  <c r="AQ1771" i="1"/>
  <c r="AY1771" i="1"/>
  <c r="BB1771" i="1"/>
  <c r="BA1771" i="1" s="1"/>
  <c r="BC1771" i="1"/>
  <c r="AZ1771" i="1" s="1"/>
  <c r="AK1772" i="1"/>
  <c r="AO1772" i="1"/>
  <c r="W1772" i="1" s="1"/>
  <c r="AP1772" i="1"/>
  <c r="AQ1772" i="1"/>
  <c r="AY1772" i="1"/>
  <c r="BB1772" i="1"/>
  <c r="BA1772" i="1" s="1"/>
  <c r="BC1772" i="1"/>
  <c r="AZ1772" i="1" s="1"/>
  <c r="AK1773" i="1"/>
  <c r="AO1773" i="1"/>
  <c r="W1773" i="1" s="1"/>
  <c r="AP1773" i="1"/>
  <c r="AQ1773" i="1"/>
  <c r="AY1773" i="1"/>
  <c r="BB1773" i="1"/>
  <c r="BA1773" i="1" s="1"/>
  <c r="BC1773" i="1"/>
  <c r="AZ1773" i="1" s="1"/>
  <c r="AK1774" i="1"/>
  <c r="AO1774" i="1"/>
  <c r="AP1774" i="1"/>
  <c r="AQ1774" i="1"/>
  <c r="AY1774" i="1"/>
  <c r="BB1774" i="1"/>
  <c r="BA1774" i="1" s="1"/>
  <c r="BC1774" i="1"/>
  <c r="AZ1774" i="1" s="1"/>
  <c r="AK1775" i="1"/>
  <c r="AO1775" i="1"/>
  <c r="W1775" i="1" s="1"/>
  <c r="AP1775" i="1"/>
  <c r="AQ1775" i="1"/>
  <c r="AY1775" i="1"/>
  <c r="BB1775" i="1"/>
  <c r="BA1775" i="1" s="1"/>
  <c r="BC1775" i="1"/>
  <c r="AZ1775" i="1" s="1"/>
  <c r="AK1776" i="1"/>
  <c r="AO1776" i="1"/>
  <c r="W1776" i="1" s="1"/>
  <c r="AP1776" i="1"/>
  <c r="AQ1776" i="1"/>
  <c r="AY1776" i="1"/>
  <c r="BB1776" i="1"/>
  <c r="BA1776" i="1" s="1"/>
  <c r="BC1776" i="1"/>
  <c r="AZ1776" i="1" s="1"/>
  <c r="AK1777" i="1"/>
  <c r="AO1777" i="1"/>
  <c r="AP1777" i="1"/>
  <c r="AQ1777" i="1"/>
  <c r="AY1777" i="1"/>
  <c r="BB1777" i="1"/>
  <c r="BA1777" i="1" s="1"/>
  <c r="BC1777" i="1"/>
  <c r="AZ1777" i="1" s="1"/>
  <c r="AK1778" i="1"/>
  <c r="AO1778" i="1"/>
  <c r="W1778" i="1" s="1"/>
  <c r="AP1778" i="1"/>
  <c r="AQ1778" i="1"/>
  <c r="AY1778" i="1"/>
  <c r="BB1778" i="1"/>
  <c r="BA1778" i="1" s="1"/>
  <c r="BC1778" i="1"/>
  <c r="AZ1778" i="1" s="1"/>
  <c r="AK1779" i="1"/>
  <c r="AO1779" i="1"/>
  <c r="AP1779" i="1"/>
  <c r="AQ1779" i="1"/>
  <c r="AY1779" i="1"/>
  <c r="BB1779" i="1"/>
  <c r="BA1779" i="1" s="1"/>
  <c r="BC1779" i="1"/>
  <c r="AZ1779" i="1" s="1"/>
  <c r="AK1780" i="1"/>
  <c r="AO1780" i="1"/>
  <c r="AP1780" i="1"/>
  <c r="AQ1780" i="1"/>
  <c r="AY1780" i="1"/>
  <c r="BB1780" i="1"/>
  <c r="BA1780" i="1" s="1"/>
  <c r="BC1780" i="1"/>
  <c r="AZ1780" i="1" s="1"/>
  <c r="AK1781" i="1"/>
  <c r="AO1781" i="1"/>
  <c r="AP1781" i="1"/>
  <c r="AQ1781" i="1"/>
  <c r="AY1781" i="1"/>
  <c r="BB1781" i="1"/>
  <c r="BA1781" i="1" s="1"/>
  <c r="BC1781" i="1"/>
  <c r="AZ1781" i="1" s="1"/>
  <c r="AK1782" i="1"/>
  <c r="AO1782" i="1"/>
  <c r="W1782" i="1" s="1"/>
  <c r="AP1782" i="1"/>
  <c r="AQ1782" i="1"/>
  <c r="AY1782" i="1"/>
  <c r="BB1782" i="1"/>
  <c r="BA1782" i="1" s="1"/>
  <c r="BC1782" i="1"/>
  <c r="AZ1782" i="1" s="1"/>
  <c r="AK1783" i="1"/>
  <c r="AO1783" i="1"/>
  <c r="W1783" i="1" s="1"/>
  <c r="AP1783" i="1"/>
  <c r="AQ1783" i="1"/>
  <c r="AY1783" i="1"/>
  <c r="BB1783" i="1"/>
  <c r="BA1783" i="1" s="1"/>
  <c r="BC1783" i="1"/>
  <c r="AZ1783" i="1" s="1"/>
  <c r="AK1784" i="1"/>
  <c r="AO1784" i="1"/>
  <c r="W1784" i="1" s="1"/>
  <c r="AP1784" i="1"/>
  <c r="AQ1784" i="1"/>
  <c r="AY1784" i="1"/>
  <c r="BB1784" i="1"/>
  <c r="BA1784" i="1" s="1"/>
  <c r="BC1784" i="1"/>
  <c r="AZ1784" i="1" s="1"/>
  <c r="AK1785" i="1"/>
  <c r="AO1785" i="1"/>
  <c r="W1785" i="1" s="1"/>
  <c r="AP1785" i="1"/>
  <c r="AQ1785" i="1"/>
  <c r="AY1785" i="1"/>
  <c r="BB1785" i="1"/>
  <c r="BA1785" i="1" s="1"/>
  <c r="BC1785" i="1"/>
  <c r="AZ1785" i="1" s="1"/>
  <c r="AK1786" i="1"/>
  <c r="AO1786" i="1"/>
  <c r="W1786" i="1" s="1"/>
  <c r="AP1786" i="1"/>
  <c r="AQ1786" i="1"/>
  <c r="AY1786" i="1"/>
  <c r="BB1786" i="1"/>
  <c r="BA1786" i="1" s="1"/>
  <c r="BC1786" i="1"/>
  <c r="AZ1786" i="1" s="1"/>
  <c r="AK1787" i="1"/>
  <c r="AO1787" i="1"/>
  <c r="W1787" i="1" s="1"/>
  <c r="AP1787" i="1"/>
  <c r="AQ1787" i="1"/>
  <c r="AY1787" i="1"/>
  <c r="BB1787" i="1"/>
  <c r="BA1787" i="1" s="1"/>
  <c r="BC1787" i="1"/>
  <c r="AZ1787" i="1" s="1"/>
  <c r="AK1788" i="1"/>
  <c r="AO1788" i="1"/>
  <c r="W1788" i="1" s="1"/>
  <c r="AP1788" i="1"/>
  <c r="AQ1788" i="1"/>
  <c r="AY1788" i="1"/>
  <c r="BB1788" i="1"/>
  <c r="BA1788" i="1" s="1"/>
  <c r="BC1788" i="1"/>
  <c r="AZ1788" i="1" s="1"/>
  <c r="AK1789" i="1"/>
  <c r="AO1789" i="1"/>
  <c r="AP1789" i="1"/>
  <c r="AQ1789" i="1"/>
  <c r="AY1789" i="1"/>
  <c r="BB1789" i="1"/>
  <c r="BA1789" i="1" s="1"/>
  <c r="BC1789" i="1"/>
  <c r="AZ1789" i="1" s="1"/>
  <c r="AK1790" i="1"/>
  <c r="AO1790" i="1"/>
  <c r="AP1790" i="1"/>
  <c r="AQ1790" i="1"/>
  <c r="AY1790" i="1"/>
  <c r="BB1790" i="1"/>
  <c r="BA1790" i="1" s="1"/>
  <c r="BC1790" i="1"/>
  <c r="AZ1790" i="1" s="1"/>
  <c r="AK1791" i="1"/>
  <c r="AO1791" i="1"/>
  <c r="AP1791" i="1"/>
  <c r="AQ1791" i="1"/>
  <c r="AY1791" i="1"/>
  <c r="BB1791" i="1"/>
  <c r="BA1791" i="1" s="1"/>
  <c r="BC1791" i="1"/>
  <c r="AZ1791" i="1" s="1"/>
  <c r="AK1792" i="1"/>
  <c r="AO1792" i="1"/>
  <c r="AP1792" i="1"/>
  <c r="AQ1792" i="1"/>
  <c r="AY1792" i="1"/>
  <c r="BB1792" i="1"/>
  <c r="BA1792" i="1" s="1"/>
  <c r="BC1792" i="1"/>
  <c r="AZ1792" i="1" s="1"/>
  <c r="AK1793" i="1"/>
  <c r="AO1793" i="1"/>
  <c r="AP1793" i="1"/>
  <c r="AQ1793" i="1"/>
  <c r="AY1793" i="1"/>
  <c r="BB1793" i="1"/>
  <c r="BA1793" i="1" s="1"/>
  <c r="BC1793" i="1"/>
  <c r="AZ1793" i="1" s="1"/>
  <c r="AK1794" i="1"/>
  <c r="AO1794" i="1"/>
  <c r="W1794" i="1" s="1"/>
  <c r="AP1794" i="1"/>
  <c r="AQ1794" i="1"/>
  <c r="AY1794" i="1"/>
  <c r="BB1794" i="1"/>
  <c r="BA1794" i="1" s="1"/>
  <c r="BC1794" i="1"/>
  <c r="AZ1794" i="1" s="1"/>
  <c r="AK1795" i="1"/>
  <c r="AO1795" i="1"/>
  <c r="AP1795" i="1"/>
  <c r="AQ1795" i="1"/>
  <c r="AY1795" i="1"/>
  <c r="BB1795" i="1"/>
  <c r="BA1795" i="1" s="1"/>
  <c r="BC1795" i="1"/>
  <c r="AZ1795" i="1" s="1"/>
  <c r="AK1796" i="1"/>
  <c r="AO1796" i="1"/>
  <c r="W1796" i="1" s="1"/>
  <c r="AP1796" i="1"/>
  <c r="AQ1796" i="1"/>
  <c r="AY1796" i="1"/>
  <c r="BB1796" i="1"/>
  <c r="BA1796" i="1" s="1"/>
  <c r="BC1796" i="1"/>
  <c r="AZ1796" i="1" s="1"/>
  <c r="AK1797" i="1"/>
  <c r="AO1797" i="1"/>
  <c r="W1797" i="1" s="1"/>
  <c r="AP1797" i="1"/>
  <c r="AQ1797" i="1"/>
  <c r="AY1797" i="1"/>
  <c r="BB1797" i="1"/>
  <c r="BA1797" i="1" s="1"/>
  <c r="BC1797" i="1"/>
  <c r="AZ1797" i="1" s="1"/>
  <c r="AK1798" i="1"/>
  <c r="AO1798" i="1"/>
  <c r="W1798" i="1" s="1"/>
  <c r="AP1798" i="1"/>
  <c r="AQ1798" i="1"/>
  <c r="AY1798" i="1"/>
  <c r="BB1798" i="1"/>
  <c r="BA1798" i="1" s="1"/>
  <c r="BC1798" i="1"/>
  <c r="AZ1798" i="1" s="1"/>
  <c r="AK1799" i="1"/>
  <c r="AO1799" i="1"/>
  <c r="W1799" i="1" s="1"/>
  <c r="AP1799" i="1"/>
  <c r="AQ1799" i="1"/>
  <c r="AY1799" i="1"/>
  <c r="BB1799" i="1"/>
  <c r="BA1799" i="1" s="1"/>
  <c r="BC1799" i="1"/>
  <c r="AZ1799" i="1" s="1"/>
  <c r="AK1800" i="1"/>
  <c r="AO1800" i="1"/>
  <c r="W1800" i="1" s="1"/>
  <c r="AP1800" i="1"/>
  <c r="AQ1800" i="1"/>
  <c r="AY1800" i="1"/>
  <c r="BB1800" i="1"/>
  <c r="BA1800" i="1" s="1"/>
  <c r="BC1800" i="1"/>
  <c r="AZ1800" i="1" s="1"/>
  <c r="AK1801" i="1"/>
  <c r="AO1801" i="1"/>
  <c r="AP1801" i="1"/>
  <c r="AQ1801" i="1"/>
  <c r="AY1801" i="1"/>
  <c r="BB1801" i="1"/>
  <c r="BA1801" i="1" s="1"/>
  <c r="BC1801" i="1"/>
  <c r="AZ1801" i="1" s="1"/>
  <c r="AK1802" i="1"/>
  <c r="AO1802" i="1"/>
  <c r="W1802" i="1" s="1"/>
  <c r="AP1802" i="1"/>
  <c r="AQ1802" i="1"/>
  <c r="AY1802" i="1"/>
  <c r="BB1802" i="1"/>
  <c r="BA1802" i="1" s="1"/>
  <c r="BC1802" i="1"/>
  <c r="AZ1802" i="1" s="1"/>
  <c r="AK1803" i="1"/>
  <c r="AO1803" i="1"/>
  <c r="AP1803" i="1"/>
  <c r="AQ1803" i="1"/>
  <c r="AY1803" i="1"/>
  <c r="BB1803" i="1"/>
  <c r="BA1803" i="1" s="1"/>
  <c r="BC1803" i="1"/>
  <c r="AZ1803" i="1" s="1"/>
  <c r="AK1804" i="1"/>
  <c r="AO1804" i="1"/>
  <c r="AP1804" i="1"/>
  <c r="AQ1804" i="1"/>
  <c r="AY1804" i="1"/>
  <c r="BB1804" i="1"/>
  <c r="BA1804" i="1" s="1"/>
  <c r="BC1804" i="1"/>
  <c r="AZ1804" i="1" s="1"/>
  <c r="AK1805" i="1"/>
  <c r="AO1805" i="1"/>
  <c r="AP1805" i="1"/>
  <c r="AQ1805" i="1"/>
  <c r="AY1805" i="1"/>
  <c r="BB1805" i="1"/>
  <c r="BA1805" i="1" s="1"/>
  <c r="BC1805" i="1"/>
  <c r="AZ1805" i="1" s="1"/>
  <c r="AK1806" i="1"/>
  <c r="AO1806" i="1"/>
  <c r="W1806" i="1" s="1"/>
  <c r="AP1806" i="1"/>
  <c r="AQ1806" i="1"/>
  <c r="AY1806" i="1"/>
  <c r="BB1806" i="1"/>
  <c r="BA1806" i="1" s="1"/>
  <c r="BC1806" i="1"/>
  <c r="AZ1806" i="1" s="1"/>
  <c r="AK1807" i="1"/>
  <c r="AO1807" i="1"/>
  <c r="AP1807" i="1"/>
  <c r="AQ1807" i="1"/>
  <c r="AY1807" i="1"/>
  <c r="BB1807" i="1"/>
  <c r="BA1807" i="1" s="1"/>
  <c r="BC1807" i="1"/>
  <c r="AZ1807" i="1" s="1"/>
  <c r="AK1808" i="1"/>
  <c r="AO1808" i="1"/>
  <c r="W1808" i="1" s="1"/>
  <c r="AP1808" i="1"/>
  <c r="AQ1808" i="1"/>
  <c r="AY1808" i="1"/>
  <c r="BB1808" i="1"/>
  <c r="BA1808" i="1" s="1"/>
  <c r="BC1808" i="1"/>
  <c r="AZ1808" i="1" s="1"/>
  <c r="AK1809" i="1"/>
  <c r="AO1809" i="1"/>
  <c r="W1809" i="1" s="1"/>
  <c r="AP1809" i="1"/>
  <c r="AQ1809" i="1"/>
  <c r="AY1809" i="1"/>
  <c r="BB1809" i="1"/>
  <c r="BA1809" i="1" s="1"/>
  <c r="BC1809" i="1"/>
  <c r="AZ1809" i="1" s="1"/>
  <c r="AK1810" i="1"/>
  <c r="AO1810" i="1"/>
  <c r="W1810" i="1" s="1"/>
  <c r="AP1810" i="1"/>
  <c r="AQ1810" i="1"/>
  <c r="AY1810" i="1"/>
  <c r="BB1810" i="1"/>
  <c r="BA1810" i="1" s="1"/>
  <c r="BC1810" i="1"/>
  <c r="AZ1810" i="1" s="1"/>
  <c r="AK1811" i="1"/>
  <c r="AO1811" i="1"/>
  <c r="W1811" i="1" s="1"/>
  <c r="AP1811" i="1"/>
  <c r="AQ1811" i="1"/>
  <c r="AY1811" i="1"/>
  <c r="BB1811" i="1"/>
  <c r="BA1811" i="1" s="1"/>
  <c r="BC1811" i="1"/>
  <c r="AZ1811" i="1" s="1"/>
  <c r="AK1812" i="1"/>
  <c r="AO1812" i="1"/>
  <c r="W1812" i="1" s="1"/>
  <c r="AP1812" i="1"/>
  <c r="AQ1812" i="1"/>
  <c r="AY1812" i="1"/>
  <c r="BB1812" i="1"/>
  <c r="BA1812" i="1" s="1"/>
  <c r="BC1812" i="1"/>
  <c r="AZ1812" i="1" s="1"/>
  <c r="AK1813" i="1"/>
  <c r="AO1813" i="1"/>
  <c r="AP1813" i="1"/>
  <c r="AQ1813" i="1"/>
  <c r="AY1813" i="1"/>
  <c r="BB1813" i="1"/>
  <c r="BA1813" i="1" s="1"/>
  <c r="BC1813" i="1"/>
  <c r="AZ1813" i="1" s="1"/>
  <c r="AK1814" i="1"/>
  <c r="AO1814" i="1"/>
  <c r="W1814" i="1" s="1"/>
  <c r="AP1814" i="1"/>
  <c r="AQ1814" i="1"/>
  <c r="AY1814" i="1"/>
  <c r="BB1814" i="1"/>
  <c r="BA1814" i="1" s="1"/>
  <c r="BC1814" i="1"/>
  <c r="AZ1814" i="1" s="1"/>
  <c r="AK1815" i="1"/>
  <c r="AO1815" i="1"/>
  <c r="AP1815" i="1"/>
  <c r="AQ1815" i="1"/>
  <c r="AY1815" i="1"/>
  <c r="BB1815" i="1"/>
  <c r="BA1815" i="1" s="1"/>
  <c r="BC1815" i="1"/>
  <c r="AZ1815" i="1" s="1"/>
  <c r="AK1816" i="1"/>
  <c r="AO1816" i="1"/>
  <c r="AP1816" i="1"/>
  <c r="AQ1816" i="1"/>
  <c r="AY1816" i="1"/>
  <c r="BB1816" i="1"/>
  <c r="BA1816" i="1" s="1"/>
  <c r="BC1816" i="1"/>
  <c r="AZ1816" i="1" s="1"/>
  <c r="AK1817" i="1"/>
  <c r="AO1817" i="1"/>
  <c r="AP1817" i="1"/>
  <c r="AQ1817" i="1"/>
  <c r="AY1817" i="1"/>
  <c r="BB1817" i="1"/>
  <c r="BA1817" i="1" s="1"/>
  <c r="BC1817" i="1"/>
  <c r="AZ1817" i="1" s="1"/>
  <c r="AK1818" i="1"/>
  <c r="AO1818" i="1"/>
  <c r="W1818" i="1" s="1"/>
  <c r="AP1818" i="1"/>
  <c r="AQ1818" i="1"/>
  <c r="AY1818" i="1"/>
  <c r="BB1818" i="1"/>
  <c r="BA1818" i="1" s="1"/>
  <c r="BC1818" i="1"/>
  <c r="AZ1818" i="1" s="1"/>
  <c r="AK1819" i="1"/>
  <c r="AO1819" i="1"/>
  <c r="W1819" i="1" s="1"/>
  <c r="AP1819" i="1"/>
  <c r="AQ1819" i="1"/>
  <c r="AY1819" i="1"/>
  <c r="BB1819" i="1"/>
  <c r="BA1819" i="1" s="1"/>
  <c r="BC1819" i="1"/>
  <c r="AZ1819" i="1" s="1"/>
  <c r="AK1820" i="1"/>
  <c r="AO1820" i="1"/>
  <c r="W1820" i="1" s="1"/>
  <c r="AP1820" i="1"/>
  <c r="AQ1820" i="1"/>
  <c r="AY1820" i="1"/>
  <c r="BB1820" i="1"/>
  <c r="BA1820" i="1" s="1"/>
  <c r="BC1820" i="1"/>
  <c r="AZ1820" i="1" s="1"/>
  <c r="AK1821" i="1"/>
  <c r="AO1821" i="1"/>
  <c r="AP1821" i="1"/>
  <c r="AQ1821" i="1"/>
  <c r="AY1821" i="1"/>
  <c r="BB1821" i="1"/>
  <c r="BA1821" i="1" s="1"/>
  <c r="BC1821" i="1"/>
  <c r="AZ1821" i="1" s="1"/>
  <c r="AK1822" i="1"/>
  <c r="AO1822" i="1"/>
  <c r="W1822" i="1" s="1"/>
  <c r="AP1822" i="1"/>
  <c r="AQ1822" i="1"/>
  <c r="AY1822" i="1"/>
  <c r="BB1822" i="1"/>
  <c r="BA1822" i="1" s="1"/>
  <c r="BC1822" i="1"/>
  <c r="AZ1822" i="1" s="1"/>
  <c r="AK1823" i="1"/>
  <c r="AO1823" i="1"/>
  <c r="W1823" i="1" s="1"/>
  <c r="AP1823" i="1"/>
  <c r="AQ1823" i="1"/>
  <c r="AY1823" i="1"/>
  <c r="BB1823" i="1"/>
  <c r="BA1823" i="1" s="1"/>
  <c r="BC1823" i="1"/>
  <c r="AZ1823" i="1" s="1"/>
  <c r="AK1824" i="1"/>
  <c r="AO1824" i="1"/>
  <c r="W1824" i="1" s="1"/>
  <c r="AP1824" i="1"/>
  <c r="AQ1824" i="1"/>
  <c r="AY1824" i="1"/>
  <c r="BB1824" i="1"/>
  <c r="BA1824" i="1" s="1"/>
  <c r="BC1824" i="1"/>
  <c r="AZ1824" i="1" s="1"/>
  <c r="AK1825" i="1"/>
  <c r="AO1825" i="1"/>
  <c r="AP1825" i="1"/>
  <c r="AQ1825" i="1"/>
  <c r="AY1825" i="1"/>
  <c r="BB1825" i="1"/>
  <c r="BA1825" i="1" s="1"/>
  <c r="BC1825" i="1"/>
  <c r="AZ1825" i="1" s="1"/>
  <c r="AK1826" i="1"/>
  <c r="AO1826" i="1"/>
  <c r="AP1826" i="1"/>
  <c r="AQ1826" i="1"/>
  <c r="AY1826" i="1"/>
  <c r="BB1826" i="1"/>
  <c r="BA1826" i="1" s="1"/>
  <c r="BC1826" i="1"/>
  <c r="AZ1826" i="1" s="1"/>
  <c r="AK1827" i="1"/>
  <c r="AO1827" i="1"/>
  <c r="AP1827" i="1"/>
  <c r="AQ1827" i="1"/>
  <c r="AY1827" i="1"/>
  <c r="BB1827" i="1"/>
  <c r="BA1827" i="1" s="1"/>
  <c r="BC1827" i="1"/>
  <c r="AZ1827" i="1" s="1"/>
  <c r="AK1828" i="1"/>
  <c r="AO1828" i="1"/>
  <c r="AP1828" i="1"/>
  <c r="AQ1828" i="1"/>
  <c r="AY1828" i="1"/>
  <c r="BB1828" i="1"/>
  <c r="BA1828" i="1" s="1"/>
  <c r="BC1828" i="1"/>
  <c r="AZ1828" i="1" s="1"/>
  <c r="AK1829" i="1"/>
  <c r="AO1829" i="1"/>
  <c r="AP1829" i="1"/>
  <c r="AQ1829" i="1"/>
  <c r="AY1829" i="1"/>
  <c r="BB1829" i="1"/>
  <c r="BA1829" i="1" s="1"/>
  <c r="BC1829" i="1"/>
  <c r="AZ1829" i="1" s="1"/>
  <c r="AK1830" i="1"/>
  <c r="AO1830" i="1"/>
  <c r="W1830" i="1" s="1"/>
  <c r="AP1830" i="1"/>
  <c r="AQ1830" i="1"/>
  <c r="AY1830" i="1"/>
  <c r="BB1830" i="1"/>
  <c r="BA1830" i="1" s="1"/>
  <c r="BC1830" i="1"/>
  <c r="AZ1830" i="1" s="1"/>
  <c r="AK1831" i="1"/>
  <c r="AO1831" i="1"/>
  <c r="W1831" i="1" s="1"/>
  <c r="AP1831" i="1"/>
  <c r="AQ1831" i="1"/>
  <c r="AY1831" i="1"/>
  <c r="BB1831" i="1"/>
  <c r="BA1831" i="1" s="1"/>
  <c r="BC1831" i="1"/>
  <c r="AZ1831" i="1" s="1"/>
  <c r="AK1832" i="1"/>
  <c r="AO1832" i="1"/>
  <c r="W1832" i="1" s="1"/>
  <c r="AP1832" i="1"/>
  <c r="AQ1832" i="1"/>
  <c r="AY1832" i="1"/>
  <c r="BB1832" i="1"/>
  <c r="BA1832" i="1" s="1"/>
  <c r="BC1832" i="1"/>
  <c r="AZ1832" i="1" s="1"/>
  <c r="AK1833" i="1"/>
  <c r="AO1833" i="1"/>
  <c r="W1833" i="1" s="1"/>
  <c r="AP1833" i="1"/>
  <c r="AQ1833" i="1"/>
  <c r="AY1833" i="1"/>
  <c r="BB1833" i="1"/>
  <c r="BA1833" i="1" s="1"/>
  <c r="BC1833" i="1"/>
  <c r="AZ1833" i="1" s="1"/>
  <c r="AK1834" i="1"/>
  <c r="AO1834" i="1"/>
  <c r="W1834" i="1" s="1"/>
  <c r="AP1834" i="1"/>
  <c r="AQ1834" i="1"/>
  <c r="AY1834" i="1"/>
  <c r="BB1834" i="1"/>
  <c r="BA1834" i="1" s="1"/>
  <c r="BC1834" i="1"/>
  <c r="AZ1834" i="1" s="1"/>
  <c r="AK1835" i="1"/>
  <c r="AO1835" i="1"/>
  <c r="W1835" i="1" s="1"/>
  <c r="AP1835" i="1"/>
  <c r="AQ1835" i="1"/>
  <c r="AY1835" i="1"/>
  <c r="BB1835" i="1"/>
  <c r="BA1835" i="1" s="1"/>
  <c r="BC1835" i="1"/>
  <c r="AZ1835" i="1" s="1"/>
  <c r="AK1836" i="1"/>
  <c r="AO1836" i="1"/>
  <c r="W1836" i="1" s="1"/>
  <c r="AP1836" i="1"/>
  <c r="AQ1836" i="1"/>
  <c r="AY1836" i="1"/>
  <c r="BB1836" i="1"/>
  <c r="BA1836" i="1" s="1"/>
  <c r="BC1836" i="1"/>
  <c r="AZ1836" i="1" s="1"/>
  <c r="AK1837" i="1"/>
  <c r="AO1837" i="1"/>
  <c r="AP1837" i="1"/>
  <c r="AQ1837" i="1"/>
  <c r="AY1837" i="1"/>
  <c r="BB1837" i="1"/>
  <c r="BA1837" i="1" s="1"/>
  <c r="BC1837" i="1"/>
  <c r="AZ1837" i="1" s="1"/>
  <c r="AK1838" i="1"/>
  <c r="AO1838" i="1"/>
  <c r="W1838" i="1" s="1"/>
  <c r="AP1838" i="1"/>
  <c r="AQ1838" i="1"/>
  <c r="AY1838" i="1"/>
  <c r="BB1838" i="1"/>
  <c r="BA1838" i="1" s="1"/>
  <c r="BC1838" i="1"/>
  <c r="AZ1838" i="1" s="1"/>
  <c r="AK1839" i="1"/>
  <c r="AO1839" i="1"/>
  <c r="AP1839" i="1"/>
  <c r="AQ1839" i="1"/>
  <c r="AY1839" i="1"/>
  <c r="BB1839" i="1"/>
  <c r="BA1839" i="1" s="1"/>
  <c r="BC1839" i="1"/>
  <c r="AZ1839" i="1" s="1"/>
  <c r="AK1840" i="1"/>
  <c r="AO1840" i="1"/>
  <c r="AP1840" i="1"/>
  <c r="AQ1840" i="1"/>
  <c r="AY1840" i="1"/>
  <c r="BB1840" i="1"/>
  <c r="BA1840" i="1" s="1"/>
  <c r="BC1840" i="1"/>
  <c r="AZ1840" i="1" s="1"/>
  <c r="AK1841" i="1"/>
  <c r="AO1841" i="1"/>
  <c r="AP1841" i="1"/>
  <c r="AQ1841" i="1"/>
  <c r="AY1841" i="1"/>
  <c r="BB1841" i="1"/>
  <c r="BA1841" i="1" s="1"/>
  <c r="BC1841" i="1"/>
  <c r="AZ1841" i="1" s="1"/>
  <c r="AK1842" i="1"/>
  <c r="AO1842" i="1"/>
  <c r="W1842" i="1" s="1"/>
  <c r="AP1842" i="1"/>
  <c r="AQ1842" i="1"/>
  <c r="AY1842" i="1"/>
  <c r="BB1842" i="1"/>
  <c r="BA1842" i="1" s="1"/>
  <c r="BC1842" i="1"/>
  <c r="AZ1842" i="1" s="1"/>
  <c r="AK1843" i="1"/>
  <c r="AO1843" i="1"/>
  <c r="W1843" i="1" s="1"/>
  <c r="AP1843" i="1"/>
  <c r="AQ1843" i="1"/>
  <c r="AY1843" i="1"/>
  <c r="BB1843" i="1"/>
  <c r="BA1843" i="1" s="1"/>
  <c r="BC1843" i="1"/>
  <c r="AZ1843" i="1" s="1"/>
  <c r="AK1844" i="1"/>
  <c r="AO1844" i="1"/>
  <c r="W1844" i="1" s="1"/>
  <c r="AP1844" i="1"/>
  <c r="AQ1844" i="1"/>
  <c r="AY1844" i="1"/>
  <c r="BB1844" i="1"/>
  <c r="BA1844" i="1" s="1"/>
  <c r="BC1844" i="1"/>
  <c r="AZ1844" i="1" s="1"/>
  <c r="AK1845" i="1"/>
  <c r="AO1845" i="1"/>
  <c r="W1845" i="1" s="1"/>
  <c r="AP1845" i="1"/>
  <c r="AQ1845" i="1"/>
  <c r="AY1845" i="1"/>
  <c r="BB1845" i="1"/>
  <c r="BA1845" i="1" s="1"/>
  <c r="BC1845" i="1"/>
  <c r="AZ1845" i="1" s="1"/>
  <c r="AK1846" i="1"/>
  <c r="AO1846" i="1"/>
  <c r="W1846" i="1" s="1"/>
  <c r="AP1846" i="1"/>
  <c r="AQ1846" i="1"/>
  <c r="AY1846" i="1"/>
  <c r="BB1846" i="1"/>
  <c r="BA1846" i="1" s="1"/>
  <c r="BC1846" i="1"/>
  <c r="AZ1846" i="1" s="1"/>
  <c r="AK1847" i="1"/>
  <c r="AO1847" i="1"/>
  <c r="W1847" i="1" s="1"/>
  <c r="AP1847" i="1"/>
  <c r="AQ1847" i="1"/>
  <c r="AY1847" i="1"/>
  <c r="BB1847" i="1"/>
  <c r="BA1847" i="1" s="1"/>
  <c r="BC1847" i="1"/>
  <c r="AZ1847" i="1" s="1"/>
  <c r="AK1848" i="1"/>
  <c r="AO1848" i="1"/>
  <c r="W1848" i="1" s="1"/>
  <c r="AP1848" i="1"/>
  <c r="AQ1848" i="1"/>
  <c r="AY1848" i="1"/>
  <c r="BB1848" i="1"/>
  <c r="BA1848" i="1" s="1"/>
  <c r="BC1848" i="1"/>
  <c r="AZ1848" i="1" s="1"/>
  <c r="AK1849" i="1"/>
  <c r="AO1849" i="1"/>
  <c r="AP1849" i="1"/>
  <c r="AQ1849" i="1"/>
  <c r="AY1849" i="1"/>
  <c r="BB1849" i="1"/>
  <c r="BA1849" i="1" s="1"/>
  <c r="BC1849" i="1"/>
  <c r="AZ1849" i="1" s="1"/>
  <c r="AK1850" i="1"/>
  <c r="AO1850" i="1"/>
  <c r="W1850" i="1" s="1"/>
  <c r="AP1850" i="1"/>
  <c r="AQ1850" i="1"/>
  <c r="AY1850" i="1"/>
  <c r="BB1850" i="1"/>
  <c r="BA1850" i="1" s="1"/>
  <c r="BC1850" i="1"/>
  <c r="AZ1850" i="1" s="1"/>
  <c r="AK1851" i="1"/>
  <c r="AO1851" i="1"/>
  <c r="AP1851" i="1"/>
  <c r="AQ1851" i="1"/>
  <c r="AY1851" i="1"/>
  <c r="BB1851" i="1"/>
  <c r="BA1851" i="1" s="1"/>
  <c r="BC1851" i="1"/>
  <c r="AZ1851" i="1" s="1"/>
  <c r="AK1852" i="1"/>
  <c r="AO1852" i="1"/>
  <c r="AP1852" i="1"/>
  <c r="AQ1852" i="1"/>
  <c r="AY1852" i="1"/>
  <c r="BB1852" i="1"/>
  <c r="BA1852" i="1" s="1"/>
  <c r="BC1852" i="1"/>
  <c r="AZ1852" i="1" s="1"/>
  <c r="AK1853" i="1"/>
  <c r="AO1853" i="1"/>
  <c r="AP1853" i="1"/>
  <c r="AQ1853" i="1"/>
  <c r="AY1853" i="1"/>
  <c r="BB1853" i="1"/>
  <c r="BA1853" i="1" s="1"/>
  <c r="BC1853" i="1"/>
  <c r="AZ1853" i="1" s="1"/>
  <c r="AK1854" i="1"/>
  <c r="AO1854" i="1"/>
  <c r="W1854" i="1" s="1"/>
  <c r="AP1854" i="1"/>
  <c r="AQ1854" i="1"/>
  <c r="AY1854" i="1"/>
  <c r="BB1854" i="1"/>
  <c r="BA1854" i="1" s="1"/>
  <c r="BC1854" i="1"/>
  <c r="AZ1854" i="1" s="1"/>
  <c r="AK1855" i="1"/>
  <c r="AO1855" i="1"/>
  <c r="W1855" i="1" s="1"/>
  <c r="AP1855" i="1"/>
  <c r="AQ1855" i="1"/>
  <c r="AY1855" i="1"/>
  <c r="BB1855" i="1"/>
  <c r="BA1855" i="1" s="1"/>
  <c r="BC1855" i="1"/>
  <c r="AZ1855" i="1" s="1"/>
  <c r="AK1856" i="1"/>
  <c r="AO1856" i="1"/>
  <c r="AP1856" i="1"/>
  <c r="AQ1856" i="1"/>
  <c r="AY1856" i="1"/>
  <c r="BB1856" i="1"/>
  <c r="BA1856" i="1" s="1"/>
  <c r="BC1856" i="1"/>
  <c r="AZ1856" i="1" s="1"/>
  <c r="AK1857" i="1"/>
  <c r="AO1857" i="1"/>
  <c r="W1857" i="1" s="1"/>
  <c r="AP1857" i="1"/>
  <c r="AQ1857" i="1"/>
  <c r="AY1857" i="1"/>
  <c r="BB1857" i="1"/>
  <c r="BA1857" i="1" s="1"/>
  <c r="BC1857" i="1"/>
  <c r="AZ1857" i="1" s="1"/>
  <c r="AK1858" i="1"/>
  <c r="AO1858" i="1"/>
  <c r="W1858" i="1" s="1"/>
  <c r="AP1858" i="1"/>
  <c r="AQ1858" i="1"/>
  <c r="AY1858" i="1"/>
  <c r="BB1858" i="1"/>
  <c r="BA1858" i="1" s="1"/>
  <c r="BC1858" i="1"/>
  <c r="AZ1858" i="1" s="1"/>
  <c r="AK1859" i="1"/>
  <c r="AO1859" i="1"/>
  <c r="W1859" i="1" s="1"/>
  <c r="AP1859" i="1"/>
  <c r="AQ1859" i="1"/>
  <c r="AY1859" i="1"/>
  <c r="BB1859" i="1"/>
  <c r="BA1859" i="1" s="1"/>
  <c r="BC1859" i="1"/>
  <c r="AZ1859" i="1" s="1"/>
  <c r="AK1860" i="1"/>
  <c r="AO1860" i="1"/>
  <c r="W1860" i="1" s="1"/>
  <c r="AP1860" i="1"/>
  <c r="AQ1860" i="1"/>
  <c r="AY1860" i="1"/>
  <c r="BB1860" i="1"/>
  <c r="BA1860" i="1" s="1"/>
  <c r="BC1860" i="1"/>
  <c r="AZ1860" i="1" s="1"/>
  <c r="AK1861" i="1"/>
  <c r="AO1861" i="1"/>
  <c r="AP1861" i="1"/>
  <c r="AQ1861" i="1"/>
  <c r="AY1861" i="1"/>
  <c r="BB1861" i="1"/>
  <c r="BA1861" i="1" s="1"/>
  <c r="BC1861" i="1"/>
  <c r="AZ1861" i="1" s="1"/>
  <c r="AK1862" i="1"/>
  <c r="AO1862" i="1"/>
  <c r="AP1862" i="1"/>
  <c r="AQ1862" i="1"/>
  <c r="AY1862" i="1"/>
  <c r="BB1862" i="1"/>
  <c r="BA1862" i="1" s="1"/>
  <c r="BC1862" i="1"/>
  <c r="AZ1862" i="1" s="1"/>
  <c r="AK1863" i="1"/>
  <c r="AO1863" i="1"/>
  <c r="AP1863" i="1"/>
  <c r="AQ1863" i="1"/>
  <c r="AY1863" i="1"/>
  <c r="BB1863" i="1"/>
  <c r="BA1863" i="1" s="1"/>
  <c r="BC1863" i="1"/>
  <c r="AZ1863" i="1" s="1"/>
  <c r="AK1864" i="1"/>
  <c r="AO1864" i="1"/>
  <c r="AP1864" i="1"/>
  <c r="AQ1864" i="1"/>
  <c r="AY1864" i="1"/>
  <c r="BB1864" i="1"/>
  <c r="BA1864" i="1" s="1"/>
  <c r="BC1864" i="1"/>
  <c r="AZ1864" i="1" s="1"/>
  <c r="AK1865" i="1"/>
  <c r="AO1865" i="1"/>
  <c r="AP1865" i="1"/>
  <c r="AQ1865" i="1"/>
  <c r="AY1865" i="1"/>
  <c r="BB1865" i="1"/>
  <c r="BA1865" i="1" s="1"/>
  <c r="BC1865" i="1"/>
  <c r="AZ1865" i="1" s="1"/>
  <c r="AK1866" i="1"/>
  <c r="AO1866" i="1"/>
  <c r="W1866" i="1" s="1"/>
  <c r="AP1866" i="1"/>
  <c r="AQ1866" i="1"/>
  <c r="AY1866" i="1"/>
  <c r="BB1866" i="1"/>
  <c r="BA1866" i="1" s="1"/>
  <c r="BC1866" i="1"/>
  <c r="AZ1866" i="1" s="1"/>
  <c r="AK1867" i="1"/>
  <c r="AO1867" i="1"/>
  <c r="AP1867" i="1"/>
  <c r="AQ1867" i="1"/>
  <c r="AY1867" i="1"/>
  <c r="BB1867" i="1"/>
  <c r="BA1867" i="1" s="1"/>
  <c r="BC1867" i="1"/>
  <c r="AZ1867" i="1" s="1"/>
  <c r="AK1868" i="1"/>
  <c r="AO1868" i="1"/>
  <c r="W1868" i="1" s="1"/>
  <c r="AP1868" i="1"/>
  <c r="AQ1868" i="1"/>
  <c r="AY1868" i="1"/>
  <c r="BB1868" i="1"/>
  <c r="BA1868" i="1" s="1"/>
  <c r="BC1868" i="1"/>
  <c r="AZ1868" i="1" s="1"/>
  <c r="AK1869" i="1"/>
  <c r="AO1869" i="1"/>
  <c r="W1869" i="1" s="1"/>
  <c r="AP1869" i="1"/>
  <c r="AQ1869" i="1"/>
  <c r="AY1869" i="1"/>
  <c r="BB1869" i="1"/>
  <c r="BA1869" i="1" s="1"/>
  <c r="BC1869" i="1"/>
  <c r="AZ1869" i="1" s="1"/>
  <c r="AK1870" i="1"/>
  <c r="AO1870" i="1"/>
  <c r="AP1870" i="1"/>
  <c r="AQ1870" i="1"/>
  <c r="AY1870" i="1"/>
  <c r="BB1870" i="1"/>
  <c r="BA1870" i="1" s="1"/>
  <c r="BC1870" i="1"/>
  <c r="AZ1870" i="1" s="1"/>
  <c r="AK1871" i="1"/>
  <c r="AO1871" i="1"/>
  <c r="W1871" i="1" s="1"/>
  <c r="AP1871" i="1"/>
  <c r="AQ1871" i="1"/>
  <c r="AY1871" i="1"/>
  <c r="BB1871" i="1"/>
  <c r="BA1871" i="1" s="1"/>
  <c r="BC1871" i="1"/>
  <c r="AZ1871" i="1" s="1"/>
  <c r="AK1872" i="1"/>
  <c r="AO1872" i="1"/>
  <c r="W1872" i="1" s="1"/>
  <c r="AP1872" i="1"/>
  <c r="AQ1872" i="1"/>
  <c r="AY1872" i="1"/>
  <c r="BB1872" i="1"/>
  <c r="BA1872" i="1" s="1"/>
  <c r="BC1872" i="1"/>
  <c r="AZ1872" i="1" s="1"/>
  <c r="AK1873" i="1"/>
  <c r="AO1873" i="1"/>
  <c r="AP1873" i="1"/>
  <c r="AQ1873" i="1"/>
  <c r="AY1873" i="1"/>
  <c r="BB1873" i="1"/>
  <c r="BA1873" i="1" s="1"/>
  <c r="BC1873" i="1"/>
  <c r="AZ1873" i="1" s="1"/>
  <c r="AK1874" i="1"/>
  <c r="AO1874" i="1"/>
  <c r="W1874" i="1" s="1"/>
  <c r="AP1874" i="1"/>
  <c r="AQ1874" i="1"/>
  <c r="AY1874" i="1"/>
  <c r="BB1874" i="1"/>
  <c r="BA1874" i="1" s="1"/>
  <c r="BC1874" i="1"/>
  <c r="AZ1874" i="1" s="1"/>
  <c r="AK1875" i="1"/>
  <c r="AO1875" i="1"/>
  <c r="AP1875" i="1"/>
  <c r="AQ1875" i="1"/>
  <c r="AY1875" i="1"/>
  <c r="BB1875" i="1"/>
  <c r="BA1875" i="1" s="1"/>
  <c r="BC1875" i="1"/>
  <c r="AZ1875" i="1" s="1"/>
  <c r="AK1876" i="1"/>
  <c r="AO1876" i="1"/>
  <c r="AP1876" i="1"/>
  <c r="AQ1876" i="1"/>
  <c r="AY1876" i="1"/>
  <c r="BB1876" i="1"/>
  <c r="BA1876" i="1" s="1"/>
  <c r="BC1876" i="1"/>
  <c r="AZ1876" i="1" s="1"/>
  <c r="AK1877" i="1"/>
  <c r="AO1877" i="1"/>
  <c r="AP1877" i="1"/>
  <c r="AQ1877" i="1"/>
  <c r="AY1877" i="1"/>
  <c r="BB1877" i="1"/>
  <c r="BA1877" i="1" s="1"/>
  <c r="BC1877" i="1"/>
  <c r="AZ1877" i="1" s="1"/>
  <c r="AK1878" i="1"/>
  <c r="AO1878" i="1"/>
  <c r="W1878" i="1" s="1"/>
  <c r="AP1878" i="1"/>
  <c r="AQ1878" i="1"/>
  <c r="AY1878" i="1"/>
  <c r="BB1878" i="1"/>
  <c r="BA1878" i="1" s="1"/>
  <c r="BC1878" i="1"/>
  <c r="AZ1878" i="1" s="1"/>
  <c r="AK1879" i="1"/>
  <c r="AO1879" i="1"/>
  <c r="W1879" i="1" s="1"/>
  <c r="AP1879" i="1"/>
  <c r="AQ1879" i="1"/>
  <c r="AY1879" i="1"/>
  <c r="BB1879" i="1"/>
  <c r="BA1879" i="1" s="1"/>
  <c r="BC1879" i="1"/>
  <c r="AZ1879" i="1" s="1"/>
  <c r="AK1880" i="1"/>
  <c r="AO1880" i="1"/>
  <c r="W1880" i="1" s="1"/>
  <c r="AP1880" i="1"/>
  <c r="AQ1880" i="1"/>
  <c r="AY1880" i="1"/>
  <c r="BB1880" i="1"/>
  <c r="BA1880" i="1" s="1"/>
  <c r="BC1880" i="1"/>
  <c r="AZ1880" i="1" s="1"/>
  <c r="AK1881" i="1"/>
  <c r="AO1881" i="1"/>
  <c r="W1881" i="1" s="1"/>
  <c r="AP1881" i="1"/>
  <c r="AQ1881" i="1"/>
  <c r="AY1881" i="1"/>
  <c r="BB1881" i="1"/>
  <c r="BA1881" i="1" s="1"/>
  <c r="BC1881" i="1"/>
  <c r="AZ1881" i="1" s="1"/>
  <c r="AK1882" i="1"/>
  <c r="AO1882" i="1"/>
  <c r="AP1882" i="1"/>
  <c r="AQ1882" i="1"/>
  <c r="AY1882" i="1"/>
  <c r="BB1882" i="1"/>
  <c r="BA1882" i="1" s="1"/>
  <c r="BC1882" i="1"/>
  <c r="AZ1882" i="1" s="1"/>
  <c r="AK1883" i="1"/>
  <c r="AO1883" i="1"/>
  <c r="W1883" i="1" s="1"/>
  <c r="AP1883" i="1"/>
  <c r="AQ1883" i="1"/>
  <c r="AY1883" i="1"/>
  <c r="BB1883" i="1"/>
  <c r="BA1883" i="1" s="1"/>
  <c r="BC1883" i="1"/>
  <c r="AZ1883" i="1" s="1"/>
  <c r="AK1884" i="1"/>
  <c r="AO1884" i="1"/>
  <c r="W1884" i="1" s="1"/>
  <c r="AP1884" i="1"/>
  <c r="AQ1884" i="1"/>
  <c r="AY1884" i="1"/>
  <c r="BB1884" i="1"/>
  <c r="BA1884" i="1" s="1"/>
  <c r="BC1884" i="1"/>
  <c r="AZ1884" i="1" s="1"/>
  <c r="AK1885" i="1"/>
  <c r="AO1885" i="1"/>
  <c r="AP1885" i="1"/>
  <c r="AQ1885" i="1"/>
  <c r="AY1885" i="1"/>
  <c r="BB1885" i="1"/>
  <c r="BA1885" i="1" s="1"/>
  <c r="BC1885" i="1"/>
  <c r="AZ1885" i="1" s="1"/>
  <c r="AK1886" i="1"/>
  <c r="AO1886" i="1"/>
  <c r="AP1886" i="1"/>
  <c r="AQ1886" i="1"/>
  <c r="AY1886" i="1"/>
  <c r="BB1886" i="1"/>
  <c r="BA1886" i="1" s="1"/>
  <c r="BC1886" i="1"/>
  <c r="AZ1886" i="1" s="1"/>
  <c r="AK1887" i="1"/>
  <c r="AO1887" i="1"/>
  <c r="AP1887" i="1"/>
  <c r="AQ1887" i="1"/>
  <c r="AY1887" i="1"/>
  <c r="BB1887" i="1"/>
  <c r="BA1887" i="1" s="1"/>
  <c r="BC1887" i="1"/>
  <c r="AZ1887" i="1" s="1"/>
  <c r="AK1888" i="1"/>
  <c r="AO1888" i="1"/>
  <c r="AP1888" i="1"/>
  <c r="AQ1888" i="1"/>
  <c r="AY1888" i="1"/>
  <c r="BB1888" i="1"/>
  <c r="BA1888" i="1" s="1"/>
  <c r="BC1888" i="1"/>
  <c r="AZ1888" i="1" s="1"/>
  <c r="AK1889" i="1"/>
  <c r="AO1889" i="1"/>
  <c r="AP1889" i="1"/>
  <c r="AQ1889" i="1"/>
  <c r="AY1889" i="1"/>
  <c r="BB1889" i="1"/>
  <c r="BA1889" i="1" s="1"/>
  <c r="BC1889" i="1"/>
  <c r="AZ1889" i="1" s="1"/>
  <c r="AK1890" i="1"/>
  <c r="AO1890" i="1"/>
  <c r="W1890" i="1" s="1"/>
  <c r="AP1890" i="1"/>
  <c r="AQ1890" i="1"/>
  <c r="AY1890" i="1"/>
  <c r="BB1890" i="1"/>
  <c r="BA1890" i="1" s="1"/>
  <c r="BC1890" i="1"/>
  <c r="AZ1890" i="1" s="1"/>
  <c r="AK1891" i="1"/>
  <c r="AO1891" i="1"/>
  <c r="W1891" i="1" s="1"/>
  <c r="AP1891" i="1"/>
  <c r="AQ1891" i="1"/>
  <c r="AY1891" i="1"/>
  <c r="BB1891" i="1"/>
  <c r="BA1891" i="1" s="1"/>
  <c r="BC1891" i="1"/>
  <c r="AZ1891" i="1" s="1"/>
  <c r="AK1892" i="1"/>
  <c r="AO1892" i="1"/>
  <c r="W1892" i="1" s="1"/>
  <c r="AP1892" i="1"/>
  <c r="AQ1892" i="1"/>
  <c r="AY1892" i="1"/>
  <c r="BB1892" i="1"/>
  <c r="BA1892" i="1" s="1"/>
  <c r="BC1892" i="1"/>
  <c r="AZ1892" i="1" s="1"/>
  <c r="AK1893" i="1"/>
  <c r="AO1893" i="1"/>
  <c r="W1893" i="1" s="1"/>
  <c r="AP1893" i="1"/>
  <c r="AQ1893" i="1"/>
  <c r="AY1893" i="1"/>
  <c r="BB1893" i="1"/>
  <c r="BA1893" i="1" s="1"/>
  <c r="BC1893" i="1"/>
  <c r="AZ1893" i="1" s="1"/>
  <c r="AK1894" i="1"/>
  <c r="AO1894" i="1"/>
  <c r="W1894" i="1" s="1"/>
  <c r="AP1894" i="1"/>
  <c r="AQ1894" i="1"/>
  <c r="AY1894" i="1"/>
  <c r="BB1894" i="1"/>
  <c r="BA1894" i="1" s="1"/>
  <c r="BC1894" i="1"/>
  <c r="AZ1894" i="1" s="1"/>
  <c r="AK1895" i="1"/>
  <c r="AO1895" i="1"/>
  <c r="W1895" i="1" s="1"/>
  <c r="AP1895" i="1"/>
  <c r="AQ1895" i="1"/>
  <c r="AY1895" i="1"/>
  <c r="BB1895" i="1"/>
  <c r="BA1895" i="1" s="1"/>
  <c r="BC1895" i="1"/>
  <c r="AZ1895" i="1" s="1"/>
  <c r="AK1896" i="1"/>
  <c r="AO1896" i="1"/>
  <c r="W1896" i="1" s="1"/>
  <c r="AP1896" i="1"/>
  <c r="AQ1896" i="1"/>
  <c r="AY1896" i="1"/>
  <c r="BB1896" i="1"/>
  <c r="BA1896" i="1" s="1"/>
  <c r="BC1896" i="1"/>
  <c r="AZ1896" i="1" s="1"/>
  <c r="AK1897" i="1"/>
  <c r="AO1897" i="1"/>
  <c r="AP1897" i="1"/>
  <c r="AQ1897" i="1"/>
  <c r="AY1897" i="1"/>
  <c r="BB1897" i="1"/>
  <c r="BA1897" i="1" s="1"/>
  <c r="BC1897" i="1"/>
  <c r="AZ1897" i="1" s="1"/>
  <c r="AK1898" i="1"/>
  <c r="AO1898" i="1"/>
  <c r="AP1898" i="1"/>
  <c r="AQ1898" i="1"/>
  <c r="AY1898" i="1"/>
  <c r="BB1898" i="1"/>
  <c r="BA1898" i="1" s="1"/>
  <c r="BC1898" i="1"/>
  <c r="AZ1898" i="1" s="1"/>
  <c r="AK1899" i="1"/>
  <c r="AO1899" i="1"/>
  <c r="AP1899" i="1"/>
  <c r="AQ1899" i="1"/>
  <c r="AY1899" i="1"/>
  <c r="BB1899" i="1"/>
  <c r="BA1899" i="1" s="1"/>
  <c r="BC1899" i="1"/>
  <c r="AZ1899" i="1" s="1"/>
  <c r="AK1900" i="1"/>
  <c r="AO1900" i="1"/>
  <c r="AP1900" i="1"/>
  <c r="AQ1900" i="1"/>
  <c r="AY1900" i="1"/>
  <c r="BB1900" i="1"/>
  <c r="BA1900" i="1" s="1"/>
  <c r="BC1900" i="1"/>
  <c r="AZ1900" i="1" s="1"/>
  <c r="AK1901" i="1"/>
  <c r="AO1901" i="1"/>
  <c r="AP1901" i="1"/>
  <c r="AQ1901" i="1"/>
  <c r="AY1901" i="1"/>
  <c r="BB1901" i="1"/>
  <c r="BA1901" i="1" s="1"/>
  <c r="BC1901" i="1"/>
  <c r="AZ1901" i="1" s="1"/>
  <c r="AK1902" i="1"/>
  <c r="AO1902" i="1"/>
  <c r="W1902" i="1" s="1"/>
  <c r="AP1902" i="1"/>
  <c r="AQ1902" i="1"/>
  <c r="AY1902" i="1"/>
  <c r="BB1902" i="1"/>
  <c r="BA1902" i="1" s="1"/>
  <c r="BC1902" i="1"/>
  <c r="AZ1902" i="1" s="1"/>
  <c r="AK1903" i="1"/>
  <c r="AO1903" i="1"/>
  <c r="W1903" i="1" s="1"/>
  <c r="AP1903" i="1"/>
  <c r="AQ1903" i="1"/>
  <c r="AY1903" i="1"/>
  <c r="BB1903" i="1"/>
  <c r="BA1903" i="1" s="1"/>
  <c r="BC1903" i="1"/>
  <c r="AZ1903" i="1" s="1"/>
  <c r="AK1904" i="1"/>
  <c r="AO1904" i="1"/>
  <c r="W1904" i="1" s="1"/>
  <c r="AP1904" i="1"/>
  <c r="AQ1904" i="1"/>
  <c r="AY1904" i="1"/>
  <c r="BB1904" i="1"/>
  <c r="BA1904" i="1" s="1"/>
  <c r="BC1904" i="1"/>
  <c r="AZ1904" i="1" s="1"/>
  <c r="AK1905" i="1"/>
  <c r="AO1905" i="1"/>
  <c r="W1905" i="1" s="1"/>
  <c r="AP1905" i="1"/>
  <c r="AQ1905" i="1"/>
  <c r="AY1905" i="1"/>
  <c r="BB1905" i="1"/>
  <c r="BA1905" i="1" s="1"/>
  <c r="BC1905" i="1"/>
  <c r="AZ1905" i="1" s="1"/>
  <c r="AK1906" i="1"/>
  <c r="AO1906" i="1"/>
  <c r="AP1906" i="1"/>
  <c r="AQ1906" i="1"/>
  <c r="AY1906" i="1"/>
  <c r="BB1906" i="1"/>
  <c r="BA1906" i="1" s="1"/>
  <c r="BC1906" i="1"/>
  <c r="AZ1906" i="1" s="1"/>
  <c r="AK1907" i="1"/>
  <c r="AO1907" i="1"/>
  <c r="W1907" i="1" s="1"/>
  <c r="AP1907" i="1"/>
  <c r="AQ1907" i="1"/>
  <c r="AY1907" i="1"/>
  <c r="BB1907" i="1"/>
  <c r="BA1907" i="1" s="1"/>
  <c r="BC1907" i="1"/>
  <c r="AZ1907" i="1" s="1"/>
  <c r="AK1908" i="1"/>
  <c r="AO1908" i="1"/>
  <c r="W1908" i="1" s="1"/>
  <c r="AP1908" i="1"/>
  <c r="AQ1908" i="1"/>
  <c r="AY1908" i="1"/>
  <c r="BB1908" i="1"/>
  <c r="BA1908" i="1" s="1"/>
  <c r="BC1908" i="1"/>
  <c r="AZ1908" i="1" s="1"/>
  <c r="AK1909" i="1"/>
  <c r="AO1909" i="1"/>
  <c r="AP1909" i="1"/>
  <c r="AQ1909" i="1"/>
  <c r="AY1909" i="1"/>
  <c r="BB1909" i="1"/>
  <c r="BA1909" i="1" s="1"/>
  <c r="BC1909" i="1"/>
  <c r="AZ1909" i="1" s="1"/>
  <c r="AK1910" i="1"/>
  <c r="AO1910" i="1"/>
  <c r="W1910" i="1" s="1"/>
  <c r="AP1910" i="1"/>
  <c r="AQ1910" i="1"/>
  <c r="AY1910" i="1"/>
  <c r="BB1910" i="1"/>
  <c r="BA1910" i="1" s="1"/>
  <c r="BC1910" i="1"/>
  <c r="AZ1910" i="1" s="1"/>
  <c r="AK1911" i="1"/>
  <c r="AO1911" i="1"/>
  <c r="AP1911" i="1"/>
  <c r="AQ1911" i="1"/>
  <c r="AY1911" i="1"/>
  <c r="BB1911" i="1"/>
  <c r="BA1911" i="1" s="1"/>
  <c r="BC1911" i="1"/>
  <c r="AZ1911" i="1" s="1"/>
  <c r="AK1912" i="1"/>
  <c r="AO1912" i="1"/>
  <c r="AP1912" i="1"/>
  <c r="AQ1912" i="1"/>
  <c r="AY1912" i="1"/>
  <c r="BB1912" i="1"/>
  <c r="BA1912" i="1" s="1"/>
  <c r="BC1912" i="1"/>
  <c r="AZ1912" i="1" s="1"/>
  <c r="AK1913" i="1"/>
  <c r="AO1913" i="1"/>
  <c r="AP1913" i="1"/>
  <c r="AQ1913" i="1"/>
  <c r="AY1913" i="1"/>
  <c r="BB1913" i="1"/>
  <c r="BA1913" i="1" s="1"/>
  <c r="BC1913" i="1"/>
  <c r="AZ1913" i="1" s="1"/>
  <c r="AK1914" i="1"/>
  <c r="AO1914" i="1"/>
  <c r="W1914" i="1" s="1"/>
  <c r="AP1914" i="1"/>
  <c r="AQ1914" i="1"/>
  <c r="AY1914" i="1"/>
  <c r="BB1914" i="1"/>
  <c r="BA1914" i="1" s="1"/>
  <c r="BC1914" i="1"/>
  <c r="AZ1914" i="1" s="1"/>
  <c r="AK1915" i="1"/>
  <c r="AO1915" i="1"/>
  <c r="AP1915" i="1"/>
  <c r="AQ1915" i="1"/>
  <c r="AY1915" i="1"/>
  <c r="BB1915" i="1"/>
  <c r="BA1915" i="1" s="1"/>
  <c r="BC1915" i="1"/>
  <c r="AZ1915" i="1" s="1"/>
  <c r="AK1916" i="1"/>
  <c r="AO1916" i="1"/>
  <c r="W1916" i="1" s="1"/>
  <c r="AP1916" i="1"/>
  <c r="AQ1916" i="1"/>
  <c r="AY1916" i="1"/>
  <c r="BB1916" i="1"/>
  <c r="BA1916" i="1" s="1"/>
  <c r="BC1916" i="1"/>
  <c r="AZ1916" i="1" s="1"/>
  <c r="AK1917" i="1"/>
  <c r="AO1917" i="1"/>
  <c r="W1917" i="1" s="1"/>
  <c r="AP1917" i="1"/>
  <c r="AQ1917" i="1"/>
  <c r="AY1917" i="1"/>
  <c r="BB1917" i="1"/>
  <c r="BA1917" i="1" s="1"/>
  <c r="BC1917" i="1"/>
  <c r="AZ1917" i="1" s="1"/>
  <c r="AK1918" i="1"/>
  <c r="AO1918" i="1"/>
  <c r="AP1918" i="1"/>
  <c r="AQ1918" i="1"/>
  <c r="AY1918" i="1"/>
  <c r="BB1918" i="1"/>
  <c r="BA1918" i="1" s="1"/>
  <c r="BC1918" i="1"/>
  <c r="AZ1918" i="1" s="1"/>
  <c r="AK1919" i="1"/>
  <c r="AO1919" i="1"/>
  <c r="W1919" i="1" s="1"/>
  <c r="AP1919" i="1"/>
  <c r="AQ1919" i="1"/>
  <c r="AY1919" i="1"/>
  <c r="BB1919" i="1"/>
  <c r="BA1919" i="1" s="1"/>
  <c r="BC1919" i="1"/>
  <c r="AZ1919" i="1" s="1"/>
  <c r="AK1920" i="1"/>
  <c r="AO1920" i="1"/>
  <c r="W1920" i="1" s="1"/>
  <c r="AP1920" i="1"/>
  <c r="AQ1920" i="1"/>
  <c r="AY1920" i="1"/>
  <c r="BB1920" i="1"/>
  <c r="BA1920" i="1" s="1"/>
  <c r="BC1920" i="1"/>
  <c r="AZ1920" i="1" s="1"/>
  <c r="AK1921" i="1"/>
  <c r="AO1921" i="1"/>
  <c r="AP1921" i="1"/>
  <c r="AQ1921" i="1"/>
  <c r="AY1921" i="1"/>
  <c r="BB1921" i="1"/>
  <c r="BA1921" i="1" s="1"/>
  <c r="BC1921" i="1"/>
  <c r="AZ1921" i="1" s="1"/>
  <c r="AK1922" i="1"/>
  <c r="AO1922" i="1"/>
  <c r="AP1922" i="1"/>
  <c r="AQ1922" i="1"/>
  <c r="AY1922" i="1"/>
  <c r="BB1922" i="1"/>
  <c r="BA1922" i="1" s="1"/>
  <c r="BC1922" i="1"/>
  <c r="AZ1922" i="1" s="1"/>
  <c r="AK1923" i="1"/>
  <c r="AO1923" i="1"/>
  <c r="AP1923" i="1"/>
  <c r="AQ1923" i="1"/>
  <c r="AY1923" i="1"/>
  <c r="BB1923" i="1"/>
  <c r="BA1923" i="1" s="1"/>
  <c r="BC1923" i="1"/>
  <c r="AZ1923" i="1" s="1"/>
  <c r="AK1924" i="1"/>
  <c r="AO1924" i="1"/>
  <c r="AP1924" i="1"/>
  <c r="AQ1924" i="1"/>
  <c r="AY1924" i="1"/>
  <c r="BB1924" i="1"/>
  <c r="BA1924" i="1" s="1"/>
  <c r="BC1924" i="1"/>
  <c r="AZ1924" i="1" s="1"/>
  <c r="AK1925" i="1"/>
  <c r="AO1925" i="1"/>
  <c r="AP1925" i="1"/>
  <c r="AQ1925" i="1"/>
  <c r="AY1925" i="1"/>
  <c r="BB1925" i="1"/>
  <c r="BA1925" i="1" s="1"/>
  <c r="BC1925" i="1"/>
  <c r="AZ1925" i="1" s="1"/>
  <c r="AK1926" i="1"/>
  <c r="AO1926" i="1"/>
  <c r="W1926" i="1" s="1"/>
  <c r="AP1926" i="1"/>
  <c r="AQ1926" i="1"/>
  <c r="AY1926" i="1"/>
  <c r="BB1926" i="1"/>
  <c r="BA1926" i="1" s="1"/>
  <c r="BC1926" i="1"/>
  <c r="AZ1926" i="1" s="1"/>
  <c r="AK1927" i="1"/>
  <c r="AO1927" i="1"/>
  <c r="W1927" i="1" s="1"/>
  <c r="AP1927" i="1"/>
  <c r="AQ1927" i="1"/>
  <c r="AY1927" i="1"/>
  <c r="BB1927" i="1"/>
  <c r="BA1927" i="1" s="1"/>
  <c r="BC1927" i="1"/>
  <c r="AZ1927" i="1" s="1"/>
  <c r="AK1928" i="1"/>
  <c r="AO1928" i="1"/>
  <c r="W1928" i="1" s="1"/>
  <c r="AP1928" i="1"/>
  <c r="AQ1928" i="1"/>
  <c r="AY1928" i="1"/>
  <c r="BB1928" i="1"/>
  <c r="BA1928" i="1" s="1"/>
  <c r="BC1928" i="1"/>
  <c r="AZ1928" i="1" s="1"/>
  <c r="AK1929" i="1"/>
  <c r="AO1929" i="1"/>
  <c r="W1929" i="1" s="1"/>
  <c r="AP1929" i="1"/>
  <c r="AQ1929" i="1"/>
  <c r="AY1929" i="1"/>
  <c r="BB1929" i="1"/>
  <c r="BA1929" i="1" s="1"/>
  <c r="BC1929" i="1"/>
  <c r="AZ1929" i="1" s="1"/>
  <c r="AK1930" i="1"/>
  <c r="AO1930" i="1"/>
  <c r="W1930" i="1" s="1"/>
  <c r="AP1930" i="1"/>
  <c r="AQ1930" i="1"/>
  <c r="AY1930" i="1"/>
  <c r="BB1930" i="1"/>
  <c r="BA1930" i="1" s="1"/>
  <c r="BC1930" i="1"/>
  <c r="AZ1930" i="1" s="1"/>
  <c r="AK1931" i="1"/>
  <c r="AO1931" i="1"/>
  <c r="W1931" i="1" s="1"/>
  <c r="AP1931" i="1"/>
  <c r="AQ1931" i="1"/>
  <c r="AY1931" i="1"/>
  <c r="BB1931" i="1"/>
  <c r="BA1931" i="1" s="1"/>
  <c r="BC1931" i="1"/>
  <c r="AZ1931" i="1" s="1"/>
  <c r="AK1932" i="1"/>
  <c r="AO1932" i="1"/>
  <c r="W1932" i="1" s="1"/>
  <c r="AP1932" i="1"/>
  <c r="AQ1932" i="1"/>
  <c r="AY1932" i="1"/>
  <c r="BB1932" i="1"/>
  <c r="BA1932" i="1" s="1"/>
  <c r="BC1932" i="1"/>
  <c r="AZ1932" i="1" s="1"/>
  <c r="AK1933" i="1"/>
  <c r="AO1933" i="1"/>
  <c r="AP1933" i="1"/>
  <c r="AQ1933" i="1"/>
  <c r="AY1933" i="1"/>
  <c r="BB1933" i="1"/>
  <c r="BA1933" i="1" s="1"/>
  <c r="BC1933" i="1"/>
  <c r="AZ1933" i="1" s="1"/>
  <c r="AK1934" i="1"/>
  <c r="AO1934" i="1"/>
  <c r="AP1934" i="1"/>
  <c r="AQ1934" i="1"/>
  <c r="AY1934" i="1"/>
  <c r="BB1934" i="1"/>
  <c r="BA1934" i="1" s="1"/>
  <c r="BC1934" i="1"/>
  <c r="AZ1934" i="1" s="1"/>
  <c r="AK1935" i="1"/>
  <c r="AO1935" i="1"/>
  <c r="AP1935" i="1"/>
  <c r="AQ1935" i="1"/>
  <c r="AY1935" i="1"/>
  <c r="BB1935" i="1"/>
  <c r="BA1935" i="1" s="1"/>
  <c r="BC1935" i="1"/>
  <c r="AZ1935" i="1" s="1"/>
  <c r="AK1936" i="1"/>
  <c r="AO1936" i="1"/>
  <c r="AP1936" i="1"/>
  <c r="AQ1936" i="1"/>
  <c r="AY1936" i="1"/>
  <c r="BB1936" i="1"/>
  <c r="BA1936" i="1" s="1"/>
  <c r="BC1936" i="1"/>
  <c r="AZ1936" i="1" s="1"/>
  <c r="AK1937" i="1"/>
  <c r="AO1937" i="1"/>
  <c r="AP1937" i="1"/>
  <c r="AQ1937" i="1"/>
  <c r="AY1937" i="1"/>
  <c r="BB1937" i="1"/>
  <c r="BA1937" i="1" s="1"/>
  <c r="BC1937" i="1"/>
  <c r="AZ1937" i="1" s="1"/>
  <c r="AK1938" i="1"/>
  <c r="AO1938" i="1"/>
  <c r="W1938" i="1" s="1"/>
  <c r="AP1938" i="1"/>
  <c r="AQ1938" i="1"/>
  <c r="AY1938" i="1"/>
  <c r="BB1938" i="1"/>
  <c r="BA1938" i="1" s="1"/>
  <c r="BC1938" i="1"/>
  <c r="AZ1938" i="1" s="1"/>
  <c r="AK1939" i="1"/>
  <c r="AO1939" i="1"/>
  <c r="AP1939" i="1"/>
  <c r="AQ1939" i="1"/>
  <c r="AY1939" i="1"/>
  <c r="BB1939" i="1"/>
  <c r="BA1939" i="1" s="1"/>
  <c r="BC1939" i="1"/>
  <c r="AZ1939" i="1" s="1"/>
  <c r="AK1940" i="1"/>
  <c r="AO1940" i="1"/>
  <c r="W1940" i="1" s="1"/>
  <c r="AP1940" i="1"/>
  <c r="AQ1940" i="1"/>
  <c r="AY1940" i="1"/>
  <c r="BB1940" i="1"/>
  <c r="BA1940" i="1" s="1"/>
  <c r="BC1940" i="1"/>
  <c r="AZ1940" i="1" s="1"/>
  <c r="AK1941" i="1"/>
  <c r="AO1941" i="1"/>
  <c r="W1941" i="1" s="1"/>
  <c r="AP1941" i="1"/>
  <c r="AQ1941" i="1"/>
  <c r="AY1941" i="1"/>
  <c r="BB1941" i="1"/>
  <c r="BA1941" i="1" s="1"/>
  <c r="BC1941" i="1"/>
  <c r="AZ1941" i="1" s="1"/>
  <c r="AK1942" i="1"/>
  <c r="AO1942" i="1"/>
  <c r="AP1942" i="1"/>
  <c r="AQ1942" i="1"/>
  <c r="AY1942" i="1"/>
  <c r="BB1942" i="1"/>
  <c r="BA1942" i="1" s="1"/>
  <c r="BC1942" i="1"/>
  <c r="AZ1942" i="1" s="1"/>
  <c r="AK1943" i="1"/>
  <c r="AO1943" i="1"/>
  <c r="W1943" i="1" s="1"/>
  <c r="AP1943" i="1"/>
  <c r="AQ1943" i="1"/>
  <c r="AY1943" i="1"/>
  <c r="BB1943" i="1"/>
  <c r="BA1943" i="1" s="1"/>
  <c r="BC1943" i="1"/>
  <c r="AZ1943" i="1" s="1"/>
  <c r="AK1944" i="1"/>
  <c r="AO1944" i="1"/>
  <c r="W1944" i="1" s="1"/>
  <c r="AP1944" i="1"/>
  <c r="AQ1944" i="1"/>
  <c r="AY1944" i="1"/>
  <c r="BB1944" i="1"/>
  <c r="BA1944" i="1" s="1"/>
  <c r="BC1944" i="1"/>
  <c r="AZ1944" i="1" s="1"/>
  <c r="AK1945" i="1"/>
  <c r="AO1945" i="1"/>
  <c r="AP1945" i="1"/>
  <c r="AQ1945" i="1"/>
  <c r="AY1945" i="1"/>
  <c r="BB1945" i="1"/>
  <c r="BA1945" i="1" s="1"/>
  <c r="BC1945" i="1"/>
  <c r="AZ1945" i="1" s="1"/>
  <c r="AK1946" i="1"/>
  <c r="AO1946" i="1"/>
  <c r="AP1946" i="1"/>
  <c r="AQ1946" i="1"/>
  <c r="AY1946" i="1"/>
  <c r="BB1946" i="1"/>
  <c r="BA1946" i="1" s="1"/>
  <c r="BC1946" i="1"/>
  <c r="AZ1946" i="1" s="1"/>
  <c r="AK1947" i="1"/>
  <c r="AO1947" i="1"/>
  <c r="AP1947" i="1"/>
  <c r="AQ1947" i="1"/>
  <c r="AY1947" i="1"/>
  <c r="BB1947" i="1"/>
  <c r="BA1947" i="1" s="1"/>
  <c r="BC1947" i="1"/>
  <c r="AZ1947" i="1" s="1"/>
  <c r="AK1948" i="1"/>
  <c r="AO1948" i="1"/>
  <c r="AP1948" i="1"/>
  <c r="AQ1948" i="1"/>
  <c r="AY1948" i="1"/>
  <c r="BB1948" i="1"/>
  <c r="BA1948" i="1" s="1"/>
  <c r="BC1948" i="1"/>
  <c r="AZ1948" i="1" s="1"/>
  <c r="AK1949" i="1"/>
  <c r="AO1949" i="1"/>
  <c r="AP1949" i="1"/>
  <c r="AQ1949" i="1"/>
  <c r="AY1949" i="1"/>
  <c r="BB1949" i="1"/>
  <c r="BA1949" i="1" s="1"/>
  <c r="BC1949" i="1"/>
  <c r="AZ1949" i="1" s="1"/>
  <c r="AK1950" i="1"/>
  <c r="AO1950" i="1"/>
  <c r="W1950" i="1" s="1"/>
  <c r="AP1950" i="1"/>
  <c r="AQ1950" i="1"/>
  <c r="AY1950" i="1"/>
  <c r="BB1950" i="1"/>
  <c r="BA1950" i="1" s="1"/>
  <c r="BC1950" i="1"/>
  <c r="AZ1950" i="1" s="1"/>
  <c r="AK1951" i="1"/>
  <c r="AO1951" i="1"/>
  <c r="W1951" i="1" s="1"/>
  <c r="AP1951" i="1"/>
  <c r="AQ1951" i="1"/>
  <c r="AY1951" i="1"/>
  <c r="BB1951" i="1"/>
  <c r="BA1951" i="1" s="1"/>
  <c r="BC1951" i="1"/>
  <c r="AZ1951" i="1" s="1"/>
  <c r="AK1952" i="1"/>
  <c r="AO1952" i="1"/>
  <c r="W1952" i="1" s="1"/>
  <c r="AP1952" i="1"/>
  <c r="AQ1952" i="1"/>
  <c r="AY1952" i="1"/>
  <c r="BB1952" i="1"/>
  <c r="BA1952" i="1" s="1"/>
  <c r="BC1952" i="1"/>
  <c r="AZ1952" i="1" s="1"/>
  <c r="AK1953" i="1"/>
  <c r="AO1953" i="1"/>
  <c r="W1953" i="1" s="1"/>
  <c r="AP1953" i="1"/>
  <c r="AQ1953" i="1"/>
  <c r="AY1953" i="1"/>
  <c r="BB1953" i="1"/>
  <c r="BA1953" i="1" s="1"/>
  <c r="BC1953" i="1"/>
  <c r="AZ1953" i="1" s="1"/>
  <c r="AK1954" i="1"/>
  <c r="AO1954" i="1"/>
  <c r="W1954" i="1" s="1"/>
  <c r="AP1954" i="1"/>
  <c r="AQ1954" i="1"/>
  <c r="AY1954" i="1"/>
  <c r="BB1954" i="1"/>
  <c r="BA1954" i="1" s="1"/>
  <c r="BC1954" i="1"/>
  <c r="AZ1954" i="1" s="1"/>
  <c r="AK1955" i="1"/>
  <c r="AO1955" i="1"/>
  <c r="W1955" i="1" s="1"/>
  <c r="AP1955" i="1"/>
  <c r="AQ1955" i="1"/>
  <c r="AY1955" i="1"/>
  <c r="BB1955" i="1"/>
  <c r="BA1955" i="1" s="1"/>
  <c r="BC1955" i="1"/>
  <c r="AZ1955" i="1" s="1"/>
  <c r="AK1956" i="1"/>
  <c r="AO1956" i="1"/>
  <c r="W1956" i="1" s="1"/>
  <c r="AP1956" i="1"/>
  <c r="AQ1956" i="1"/>
  <c r="AY1956" i="1"/>
  <c r="BB1956" i="1"/>
  <c r="BA1956" i="1" s="1"/>
  <c r="BC1956" i="1"/>
  <c r="AZ1956" i="1" s="1"/>
  <c r="AK1957" i="1"/>
  <c r="AO1957" i="1"/>
  <c r="W1957" i="1" s="1"/>
  <c r="AP1957" i="1"/>
  <c r="AQ1957" i="1"/>
  <c r="AY1957" i="1"/>
  <c r="BB1957" i="1"/>
  <c r="BA1957" i="1" s="1"/>
  <c r="BC1957" i="1"/>
  <c r="AZ1957" i="1" s="1"/>
  <c r="AK1958" i="1"/>
  <c r="AO1958" i="1"/>
  <c r="W1958" i="1" s="1"/>
  <c r="AP1958" i="1"/>
  <c r="AQ1958" i="1"/>
  <c r="AY1958" i="1"/>
  <c r="BB1958" i="1"/>
  <c r="BA1958" i="1" s="1"/>
  <c r="BC1958" i="1"/>
  <c r="AZ1958" i="1" s="1"/>
  <c r="AK1959" i="1"/>
  <c r="AO1959" i="1"/>
  <c r="W1959" i="1" s="1"/>
  <c r="AP1959" i="1"/>
  <c r="AQ1959" i="1"/>
  <c r="AY1959" i="1"/>
  <c r="BB1959" i="1"/>
  <c r="BA1959" i="1" s="1"/>
  <c r="BC1959" i="1"/>
  <c r="AZ1959" i="1" s="1"/>
  <c r="AK1960" i="1"/>
  <c r="AO1960" i="1"/>
  <c r="W1960" i="1" s="1"/>
  <c r="AP1960" i="1"/>
  <c r="AQ1960" i="1"/>
  <c r="AY1960" i="1"/>
  <c r="BB1960" i="1"/>
  <c r="BA1960" i="1" s="1"/>
  <c r="BC1960" i="1"/>
  <c r="AZ1960" i="1" s="1"/>
  <c r="AK1961" i="1"/>
  <c r="AO1961" i="1"/>
  <c r="W1961" i="1" s="1"/>
  <c r="AP1961" i="1"/>
  <c r="AQ1961" i="1"/>
  <c r="AY1961" i="1"/>
  <c r="BB1961" i="1"/>
  <c r="BA1961" i="1" s="1"/>
  <c r="BC1961" i="1"/>
  <c r="AZ1961" i="1" s="1"/>
  <c r="AK1962" i="1"/>
  <c r="AO1962" i="1"/>
  <c r="W1962" i="1" s="1"/>
  <c r="AP1962" i="1"/>
  <c r="AQ1962" i="1"/>
  <c r="AY1962" i="1"/>
  <c r="BB1962" i="1"/>
  <c r="BA1962" i="1" s="1"/>
  <c r="BC1962" i="1"/>
  <c r="AZ1962" i="1" s="1"/>
  <c r="AK1963" i="1"/>
  <c r="AO1963" i="1"/>
  <c r="AP1963" i="1"/>
  <c r="AQ1963" i="1"/>
  <c r="AY1963" i="1"/>
  <c r="BB1963" i="1"/>
  <c r="BA1963" i="1" s="1"/>
  <c r="BC1963" i="1"/>
  <c r="AZ1963" i="1" s="1"/>
  <c r="AK1964" i="1"/>
  <c r="AO1964" i="1"/>
  <c r="W1964" i="1" s="1"/>
  <c r="AP1964" i="1"/>
  <c r="AQ1964" i="1"/>
  <c r="AY1964" i="1"/>
  <c r="BB1964" i="1"/>
  <c r="BA1964" i="1" s="1"/>
  <c r="BC1964" i="1"/>
  <c r="AZ1964" i="1" s="1"/>
  <c r="AK1965" i="1"/>
  <c r="AO1965" i="1"/>
  <c r="W1965" i="1" s="1"/>
  <c r="AP1965" i="1"/>
  <c r="AQ1965" i="1"/>
  <c r="AY1965" i="1"/>
  <c r="BB1965" i="1"/>
  <c r="BA1965" i="1" s="1"/>
  <c r="BC1965" i="1"/>
  <c r="AZ1965" i="1" s="1"/>
  <c r="AK1966" i="1"/>
  <c r="AO1966" i="1"/>
  <c r="AP1966" i="1"/>
  <c r="AQ1966" i="1"/>
  <c r="AY1966" i="1"/>
  <c r="BB1966" i="1"/>
  <c r="BA1966" i="1" s="1"/>
  <c r="BC1966" i="1"/>
  <c r="AZ1966" i="1" s="1"/>
  <c r="AK1967" i="1"/>
  <c r="AO1967" i="1"/>
  <c r="W1967" i="1" s="1"/>
  <c r="AP1967" i="1"/>
  <c r="AQ1967" i="1"/>
  <c r="AY1967" i="1"/>
  <c r="BB1967" i="1"/>
  <c r="BA1967" i="1" s="1"/>
  <c r="BC1967" i="1"/>
  <c r="AZ1967" i="1" s="1"/>
  <c r="AK1968" i="1"/>
  <c r="AO1968" i="1"/>
  <c r="W1968" i="1" s="1"/>
  <c r="AP1968" i="1"/>
  <c r="AQ1968" i="1"/>
  <c r="AY1968" i="1"/>
  <c r="BB1968" i="1"/>
  <c r="BA1968" i="1" s="1"/>
  <c r="BC1968" i="1"/>
  <c r="AZ1968" i="1" s="1"/>
  <c r="AK1969" i="1"/>
  <c r="AO1969" i="1"/>
  <c r="AP1969" i="1"/>
  <c r="AQ1969" i="1"/>
  <c r="AY1969" i="1"/>
  <c r="BB1969" i="1"/>
  <c r="BA1969" i="1" s="1"/>
  <c r="BC1969" i="1"/>
  <c r="AZ1969" i="1" s="1"/>
  <c r="AK1970" i="1"/>
  <c r="AO1970" i="1"/>
  <c r="W1970" i="1" s="1"/>
  <c r="AP1970" i="1"/>
  <c r="AQ1970" i="1"/>
  <c r="AY1970" i="1"/>
  <c r="BB1970" i="1"/>
  <c r="BA1970" i="1" s="1"/>
  <c r="BC1970" i="1"/>
  <c r="AZ1970" i="1" s="1"/>
  <c r="AK1971" i="1"/>
  <c r="AO1971" i="1"/>
  <c r="AP1971" i="1"/>
  <c r="AQ1971" i="1"/>
  <c r="AY1971" i="1"/>
  <c r="BB1971" i="1"/>
  <c r="BA1971" i="1" s="1"/>
  <c r="BC1971" i="1"/>
  <c r="AZ1971" i="1" s="1"/>
  <c r="AK1972" i="1"/>
  <c r="AO1972" i="1"/>
  <c r="AP1972" i="1"/>
  <c r="AQ1972" i="1"/>
  <c r="AY1972" i="1"/>
  <c r="BB1972" i="1"/>
  <c r="BA1972" i="1" s="1"/>
  <c r="BC1972" i="1"/>
  <c r="AZ1972" i="1" s="1"/>
  <c r="AK1973" i="1"/>
  <c r="AO1973" i="1"/>
  <c r="AP1973" i="1"/>
  <c r="AQ1973" i="1"/>
  <c r="AY1973" i="1"/>
  <c r="BB1973" i="1"/>
  <c r="BA1973" i="1" s="1"/>
  <c r="BC1973" i="1"/>
  <c r="AZ1973" i="1" s="1"/>
  <c r="AK1974" i="1"/>
  <c r="AO1974" i="1"/>
  <c r="W1974" i="1" s="1"/>
  <c r="AP1974" i="1"/>
  <c r="AQ1974" i="1"/>
  <c r="AY1974" i="1"/>
  <c r="BB1974" i="1"/>
  <c r="BA1974" i="1" s="1"/>
  <c r="BC1974" i="1"/>
  <c r="AZ1974" i="1" s="1"/>
  <c r="AK1975" i="1"/>
  <c r="AO1975" i="1"/>
  <c r="AP1975" i="1"/>
  <c r="AQ1975" i="1"/>
  <c r="AY1975" i="1"/>
  <c r="BB1975" i="1"/>
  <c r="BA1975" i="1" s="1"/>
  <c r="BC1975" i="1"/>
  <c r="AZ1975" i="1" s="1"/>
  <c r="AK1976" i="1"/>
  <c r="AO1976" i="1"/>
  <c r="W1976" i="1" s="1"/>
  <c r="AP1976" i="1"/>
  <c r="AQ1976" i="1"/>
  <c r="AY1976" i="1"/>
  <c r="BB1976" i="1"/>
  <c r="BA1976" i="1" s="1"/>
  <c r="BC1976" i="1"/>
  <c r="AZ1976" i="1" s="1"/>
  <c r="AK1977" i="1"/>
  <c r="AO1977" i="1"/>
  <c r="W1977" i="1" s="1"/>
  <c r="AP1977" i="1"/>
  <c r="AQ1977" i="1"/>
  <c r="AY1977" i="1"/>
  <c r="BB1977" i="1"/>
  <c r="BA1977" i="1" s="1"/>
  <c r="BC1977" i="1"/>
  <c r="AZ1977" i="1" s="1"/>
  <c r="AK1978" i="1"/>
  <c r="AO1978" i="1"/>
  <c r="W1978" i="1" s="1"/>
  <c r="AP1978" i="1"/>
  <c r="AQ1978" i="1"/>
  <c r="AY1978" i="1"/>
  <c r="BB1978" i="1"/>
  <c r="BA1978" i="1" s="1"/>
  <c r="BC1978" i="1"/>
  <c r="AZ1978" i="1" s="1"/>
  <c r="AK1979" i="1"/>
  <c r="AO1979" i="1"/>
  <c r="W1979" i="1" s="1"/>
  <c r="AP1979" i="1"/>
  <c r="AQ1979" i="1"/>
  <c r="AY1979" i="1"/>
  <c r="BB1979" i="1"/>
  <c r="BA1979" i="1" s="1"/>
  <c r="BC1979" i="1"/>
  <c r="AZ1979" i="1" s="1"/>
  <c r="AK1980" i="1"/>
  <c r="AO1980" i="1"/>
  <c r="W1980" i="1" s="1"/>
  <c r="AP1980" i="1"/>
  <c r="AQ1980" i="1"/>
  <c r="AY1980" i="1"/>
  <c r="BB1980" i="1"/>
  <c r="BA1980" i="1" s="1"/>
  <c r="BC1980" i="1"/>
  <c r="AZ1980" i="1" s="1"/>
  <c r="AK1981" i="1"/>
  <c r="AO1981" i="1"/>
  <c r="AP1981" i="1"/>
  <c r="AQ1981" i="1"/>
  <c r="AY1981" i="1"/>
  <c r="BB1981" i="1"/>
  <c r="BA1981" i="1" s="1"/>
  <c r="BC1981" i="1"/>
  <c r="AZ1981" i="1" s="1"/>
  <c r="AK1982" i="1"/>
  <c r="AO1982" i="1"/>
  <c r="W1982" i="1" s="1"/>
  <c r="AP1982" i="1"/>
  <c r="AQ1982" i="1"/>
  <c r="AY1982" i="1"/>
  <c r="BB1982" i="1"/>
  <c r="BA1982" i="1" s="1"/>
  <c r="BC1982" i="1"/>
  <c r="AZ1982" i="1" s="1"/>
  <c r="AK1983" i="1"/>
  <c r="AO1983" i="1"/>
  <c r="AP1983" i="1"/>
  <c r="AQ1983" i="1"/>
  <c r="AY1983" i="1"/>
  <c r="BB1983" i="1"/>
  <c r="BA1983" i="1" s="1"/>
  <c r="BC1983" i="1"/>
  <c r="AZ1983" i="1" s="1"/>
  <c r="AK1984" i="1"/>
  <c r="AO1984" i="1"/>
  <c r="AP1984" i="1"/>
  <c r="AQ1984" i="1"/>
  <c r="AY1984" i="1"/>
  <c r="BB1984" i="1"/>
  <c r="BA1984" i="1" s="1"/>
  <c r="BC1984" i="1"/>
  <c r="AZ1984" i="1" s="1"/>
  <c r="AK1985" i="1"/>
  <c r="AO1985" i="1"/>
  <c r="AP1985" i="1"/>
  <c r="AQ1985" i="1"/>
  <c r="AY1985" i="1"/>
  <c r="BB1985" i="1"/>
  <c r="BA1985" i="1" s="1"/>
  <c r="BC1985" i="1"/>
  <c r="AZ1985" i="1" s="1"/>
  <c r="AK1986" i="1"/>
  <c r="AO1986" i="1"/>
  <c r="W1986" i="1" s="1"/>
  <c r="AP1986" i="1"/>
  <c r="AQ1986" i="1"/>
  <c r="AY1986" i="1"/>
  <c r="BB1986" i="1"/>
  <c r="BA1986" i="1" s="1"/>
  <c r="BC1986" i="1"/>
  <c r="AZ1986" i="1" s="1"/>
  <c r="AK1987" i="1"/>
  <c r="AO1987" i="1"/>
  <c r="AP1987" i="1"/>
  <c r="AQ1987" i="1"/>
  <c r="AY1987" i="1"/>
  <c r="BB1987" i="1"/>
  <c r="BA1987" i="1" s="1"/>
  <c r="BC1987" i="1"/>
  <c r="AZ1987" i="1" s="1"/>
  <c r="AK1988" i="1"/>
  <c r="AO1988" i="1"/>
  <c r="W1988" i="1" s="1"/>
  <c r="AP1988" i="1"/>
  <c r="AQ1988" i="1"/>
  <c r="AY1988" i="1"/>
  <c r="BB1988" i="1"/>
  <c r="BA1988" i="1" s="1"/>
  <c r="BC1988" i="1"/>
  <c r="AZ1988" i="1" s="1"/>
  <c r="AK1989" i="1"/>
  <c r="AO1989" i="1"/>
  <c r="W1989" i="1" s="1"/>
  <c r="AP1989" i="1"/>
  <c r="AQ1989" i="1"/>
  <c r="AY1989" i="1"/>
  <c r="BB1989" i="1"/>
  <c r="BA1989" i="1" s="1"/>
  <c r="BC1989" i="1"/>
  <c r="AZ1989" i="1" s="1"/>
  <c r="AK1990" i="1"/>
  <c r="AO1990" i="1"/>
  <c r="W1990" i="1" s="1"/>
  <c r="AP1990" i="1"/>
  <c r="AQ1990" i="1"/>
  <c r="AY1990" i="1"/>
  <c r="BB1990" i="1"/>
  <c r="BA1990" i="1" s="1"/>
  <c r="BC1990" i="1"/>
  <c r="AZ1990" i="1" s="1"/>
  <c r="AK1991" i="1"/>
  <c r="AO1991" i="1"/>
  <c r="W1991" i="1" s="1"/>
  <c r="AP1991" i="1"/>
  <c r="AQ1991" i="1"/>
  <c r="AY1991" i="1"/>
  <c r="BB1991" i="1"/>
  <c r="BA1991" i="1" s="1"/>
  <c r="BC1991" i="1"/>
  <c r="AZ1991" i="1" s="1"/>
  <c r="AK1992" i="1"/>
  <c r="AO1992" i="1"/>
  <c r="W1992" i="1" s="1"/>
  <c r="AP1992" i="1"/>
  <c r="AQ1992" i="1"/>
  <c r="AY1992" i="1"/>
  <c r="BB1992" i="1"/>
  <c r="BA1992" i="1" s="1"/>
  <c r="BC1992" i="1"/>
  <c r="AZ1992" i="1" s="1"/>
  <c r="AK1993" i="1"/>
  <c r="AO1993" i="1"/>
  <c r="AP1993" i="1"/>
  <c r="AQ1993" i="1"/>
  <c r="AY1993" i="1"/>
  <c r="BB1993" i="1"/>
  <c r="BA1993" i="1" s="1"/>
  <c r="BC1993" i="1"/>
  <c r="AZ1993" i="1" s="1"/>
  <c r="AK1994" i="1"/>
  <c r="AO1994" i="1"/>
  <c r="W1994" i="1" s="1"/>
  <c r="AP1994" i="1"/>
  <c r="AQ1994" i="1"/>
  <c r="AY1994" i="1"/>
  <c r="BB1994" i="1"/>
  <c r="BA1994" i="1" s="1"/>
  <c r="BC1994" i="1"/>
  <c r="AZ1994" i="1" s="1"/>
  <c r="AK1995" i="1"/>
  <c r="AO1995" i="1"/>
  <c r="AP1995" i="1"/>
  <c r="AQ1995" i="1"/>
  <c r="AY1995" i="1"/>
  <c r="BB1995" i="1"/>
  <c r="BA1995" i="1" s="1"/>
  <c r="BC1995" i="1"/>
  <c r="AZ1995" i="1" s="1"/>
  <c r="AK1996" i="1"/>
  <c r="AO1996" i="1"/>
  <c r="AP1996" i="1"/>
  <c r="AQ1996" i="1"/>
  <c r="AY1996" i="1"/>
  <c r="BB1996" i="1"/>
  <c r="BA1996" i="1" s="1"/>
  <c r="BC1996" i="1"/>
  <c r="AZ1996" i="1" s="1"/>
  <c r="AK1997" i="1"/>
  <c r="AO1997" i="1"/>
  <c r="AP1997" i="1"/>
  <c r="AQ1997" i="1"/>
  <c r="AY1997" i="1"/>
  <c r="BB1997" i="1"/>
  <c r="BA1997" i="1" s="1"/>
  <c r="BC1997" i="1"/>
  <c r="AZ1997" i="1" s="1"/>
  <c r="AK1998" i="1"/>
  <c r="AO1998" i="1"/>
  <c r="W1998" i="1" s="1"/>
  <c r="AP1998" i="1"/>
  <c r="AQ1998" i="1"/>
  <c r="AY1998" i="1"/>
  <c r="BB1998" i="1"/>
  <c r="BA1998" i="1" s="1"/>
  <c r="BC1998" i="1"/>
  <c r="AZ1998" i="1" s="1"/>
  <c r="AK1999" i="1"/>
  <c r="AO1999" i="1"/>
  <c r="AP1999" i="1"/>
  <c r="AQ1999" i="1"/>
  <c r="AY1999" i="1"/>
  <c r="BB1999" i="1"/>
  <c r="BA1999" i="1" s="1"/>
  <c r="BC1999" i="1"/>
  <c r="AZ1999" i="1" s="1"/>
  <c r="AK2000" i="1"/>
  <c r="AO2000" i="1"/>
  <c r="W2000" i="1" s="1"/>
  <c r="AP2000" i="1"/>
  <c r="AQ2000" i="1"/>
  <c r="AY2000" i="1"/>
  <c r="BB2000" i="1"/>
  <c r="BA2000" i="1" s="1"/>
  <c r="BC2000" i="1"/>
  <c r="AZ2000" i="1" s="1"/>
  <c r="AK2001" i="1"/>
  <c r="AO2001" i="1"/>
  <c r="W2001" i="1" s="1"/>
  <c r="AP2001" i="1"/>
  <c r="AQ2001" i="1"/>
  <c r="AY2001" i="1"/>
  <c r="BB2001" i="1"/>
  <c r="BA2001" i="1" s="1"/>
  <c r="BC2001" i="1"/>
  <c r="AZ2001" i="1" s="1"/>
  <c r="AK2002" i="1"/>
  <c r="AO2002" i="1"/>
  <c r="W2002" i="1" s="1"/>
  <c r="AP2002" i="1"/>
  <c r="AQ2002" i="1"/>
  <c r="AY2002" i="1"/>
  <c r="BB2002" i="1"/>
  <c r="BA2002" i="1" s="1"/>
  <c r="BC2002" i="1"/>
  <c r="AZ2002" i="1" s="1"/>
  <c r="AK2003" i="1"/>
  <c r="AO2003" i="1"/>
  <c r="W2003" i="1" s="1"/>
  <c r="AP2003" i="1"/>
  <c r="AQ2003" i="1"/>
  <c r="AY2003" i="1"/>
  <c r="BB2003" i="1"/>
  <c r="BA2003" i="1" s="1"/>
  <c r="BC2003" i="1"/>
  <c r="AZ2003" i="1" s="1"/>
  <c r="AK2004" i="1"/>
  <c r="AO2004" i="1"/>
  <c r="W2004" i="1" s="1"/>
  <c r="AP2004" i="1"/>
  <c r="AQ2004" i="1"/>
  <c r="AY2004" i="1"/>
  <c r="BB2004" i="1"/>
  <c r="BA2004" i="1" s="1"/>
  <c r="BC2004" i="1"/>
  <c r="AZ2004" i="1" s="1"/>
  <c r="AK2005" i="1"/>
  <c r="AO2005" i="1"/>
  <c r="AP2005" i="1"/>
  <c r="AQ2005" i="1"/>
  <c r="AY2005" i="1"/>
  <c r="BB2005" i="1"/>
  <c r="BA2005" i="1" s="1"/>
  <c r="BC2005" i="1"/>
  <c r="AZ2005" i="1" s="1"/>
  <c r="AK2006" i="1"/>
  <c r="AO2006" i="1"/>
  <c r="W2006" i="1" s="1"/>
  <c r="AP2006" i="1"/>
  <c r="AQ2006" i="1"/>
  <c r="AY2006" i="1"/>
  <c r="BB2006" i="1"/>
  <c r="BA2006" i="1" s="1"/>
  <c r="BC2006" i="1"/>
  <c r="AZ2006" i="1" s="1"/>
  <c r="AK2007" i="1"/>
  <c r="AO2007" i="1"/>
  <c r="AP2007" i="1"/>
  <c r="AQ2007" i="1"/>
  <c r="AY2007" i="1"/>
  <c r="BB2007" i="1"/>
  <c r="BA2007" i="1" s="1"/>
  <c r="BC2007" i="1"/>
  <c r="AZ2007" i="1" s="1"/>
  <c r="AK2008" i="1"/>
  <c r="AO2008" i="1"/>
  <c r="AP2008" i="1"/>
  <c r="AQ2008" i="1"/>
  <c r="AY2008" i="1"/>
  <c r="BB2008" i="1"/>
  <c r="BA2008" i="1" s="1"/>
  <c r="BC2008" i="1"/>
  <c r="AZ2008" i="1" s="1"/>
  <c r="AK2009" i="1"/>
  <c r="AO2009" i="1"/>
  <c r="AP2009" i="1"/>
  <c r="AQ2009" i="1"/>
  <c r="AY2009" i="1"/>
  <c r="BB2009" i="1"/>
  <c r="BA2009" i="1" s="1"/>
  <c r="BC2009" i="1"/>
  <c r="AZ2009" i="1" s="1"/>
  <c r="AK2010" i="1"/>
  <c r="AO2010" i="1"/>
  <c r="W2010" i="1" s="1"/>
  <c r="AP2010" i="1"/>
  <c r="AQ2010" i="1"/>
  <c r="AY2010" i="1"/>
  <c r="BB2010" i="1"/>
  <c r="BA2010" i="1" s="1"/>
  <c r="BC2010" i="1"/>
  <c r="AZ2010" i="1" s="1"/>
  <c r="AK2011" i="1"/>
  <c r="AO2011" i="1"/>
  <c r="W2011" i="1" s="1"/>
  <c r="AP2011" i="1"/>
  <c r="AQ2011" i="1"/>
  <c r="AY2011" i="1"/>
  <c r="BB2011" i="1"/>
  <c r="BA2011" i="1" s="1"/>
  <c r="BC2011" i="1"/>
  <c r="AZ2011" i="1" s="1"/>
  <c r="AK2012" i="1"/>
  <c r="AO2012" i="1"/>
  <c r="AP2012" i="1"/>
  <c r="AQ2012" i="1"/>
  <c r="AY2012" i="1"/>
  <c r="BB2012" i="1"/>
  <c r="BA2012" i="1" s="1"/>
  <c r="BC2012" i="1"/>
  <c r="AZ2012" i="1" s="1"/>
  <c r="AK2013" i="1"/>
  <c r="AO2013" i="1"/>
  <c r="W2013" i="1" s="1"/>
  <c r="AP2013" i="1"/>
  <c r="AQ2013" i="1"/>
  <c r="AY2013" i="1"/>
  <c r="BB2013" i="1"/>
  <c r="BA2013" i="1" s="1"/>
  <c r="BC2013" i="1"/>
  <c r="AZ2013" i="1" s="1"/>
  <c r="AK2014" i="1"/>
  <c r="AO2014" i="1"/>
  <c r="AP2014" i="1"/>
  <c r="AQ2014" i="1"/>
  <c r="AY2014" i="1"/>
  <c r="BB2014" i="1"/>
  <c r="BA2014" i="1" s="1"/>
  <c r="BC2014" i="1"/>
  <c r="AZ2014" i="1" s="1"/>
  <c r="AK2015" i="1"/>
  <c r="AO2015" i="1"/>
  <c r="W2015" i="1" s="1"/>
  <c r="AP2015" i="1"/>
  <c r="AQ2015" i="1"/>
  <c r="AY2015" i="1"/>
  <c r="BB2015" i="1"/>
  <c r="BA2015" i="1" s="1"/>
  <c r="BC2015" i="1"/>
  <c r="AZ2015" i="1" s="1"/>
  <c r="AK2016" i="1"/>
  <c r="AO2016" i="1"/>
  <c r="W2016" i="1" s="1"/>
  <c r="AP2016" i="1"/>
  <c r="AQ2016" i="1"/>
  <c r="AY2016" i="1"/>
  <c r="BB2016" i="1"/>
  <c r="BA2016" i="1" s="1"/>
  <c r="BC2016" i="1"/>
  <c r="AZ2016" i="1" s="1"/>
  <c r="AK2017" i="1"/>
  <c r="AO2017" i="1"/>
  <c r="AP2017" i="1"/>
  <c r="AQ2017" i="1"/>
  <c r="AY2017" i="1"/>
  <c r="BB2017" i="1"/>
  <c r="BA2017" i="1" s="1"/>
  <c r="BC2017" i="1"/>
  <c r="AZ2017" i="1" s="1"/>
  <c r="AK2018" i="1"/>
  <c r="AO2018" i="1"/>
  <c r="W2018" i="1" s="1"/>
  <c r="AP2018" i="1"/>
  <c r="AQ2018" i="1"/>
  <c r="AY2018" i="1"/>
  <c r="BB2018" i="1"/>
  <c r="BA2018" i="1" s="1"/>
  <c r="BC2018" i="1"/>
  <c r="AZ2018" i="1" s="1"/>
  <c r="AK2019" i="1"/>
  <c r="AO2019" i="1"/>
  <c r="AP2019" i="1"/>
  <c r="AQ2019" i="1"/>
  <c r="AY2019" i="1"/>
  <c r="BB2019" i="1"/>
  <c r="BA2019" i="1" s="1"/>
  <c r="BC2019" i="1"/>
  <c r="AZ2019" i="1" s="1"/>
  <c r="AK2020" i="1"/>
  <c r="AO2020" i="1"/>
  <c r="AP2020" i="1"/>
  <c r="AQ2020" i="1"/>
  <c r="AY2020" i="1"/>
  <c r="BB2020" i="1"/>
  <c r="BA2020" i="1" s="1"/>
  <c r="BC2020" i="1"/>
  <c r="AZ2020" i="1" s="1"/>
  <c r="AK2021" i="1"/>
  <c r="AO2021" i="1"/>
  <c r="AP2021" i="1"/>
  <c r="AQ2021" i="1"/>
  <c r="AY2021" i="1"/>
  <c r="BB2021" i="1"/>
  <c r="BA2021" i="1" s="1"/>
  <c r="BC2021" i="1"/>
  <c r="AZ2021" i="1" s="1"/>
  <c r="AK2022" i="1"/>
  <c r="AO2022" i="1"/>
  <c r="W2022" i="1" s="1"/>
  <c r="AP2022" i="1"/>
  <c r="AQ2022" i="1"/>
  <c r="AY2022" i="1"/>
  <c r="BB2022" i="1"/>
  <c r="BA2022" i="1" s="1"/>
  <c r="BC2022" i="1"/>
  <c r="AZ2022" i="1" s="1"/>
  <c r="AK2023" i="1"/>
  <c r="AO2023" i="1"/>
  <c r="W2023" i="1" s="1"/>
  <c r="AP2023" i="1"/>
  <c r="AQ2023" i="1"/>
  <c r="AY2023" i="1"/>
  <c r="BB2023" i="1"/>
  <c r="BA2023" i="1" s="1"/>
  <c r="BC2023" i="1"/>
  <c r="AZ2023" i="1" s="1"/>
  <c r="AK2024" i="1"/>
  <c r="AO2024" i="1"/>
  <c r="AP2024" i="1"/>
  <c r="AQ2024" i="1"/>
  <c r="AY2024" i="1"/>
  <c r="BB2024" i="1"/>
  <c r="BA2024" i="1" s="1"/>
  <c r="BC2024" i="1"/>
  <c r="AZ2024" i="1" s="1"/>
  <c r="AK2025" i="1"/>
  <c r="AO2025" i="1"/>
  <c r="W2025" i="1" s="1"/>
  <c r="AP2025" i="1"/>
  <c r="AQ2025" i="1"/>
  <c r="AY2025" i="1"/>
  <c r="BB2025" i="1"/>
  <c r="BA2025" i="1" s="1"/>
  <c r="BC2025" i="1"/>
  <c r="AZ2025" i="1" s="1"/>
  <c r="AK2026" i="1"/>
  <c r="AO2026" i="1"/>
  <c r="AP2026" i="1"/>
  <c r="AQ2026" i="1"/>
  <c r="AY2026" i="1"/>
  <c r="BB2026" i="1"/>
  <c r="BA2026" i="1" s="1"/>
  <c r="BC2026" i="1"/>
  <c r="AZ2026" i="1" s="1"/>
  <c r="AK2027" i="1"/>
  <c r="AO2027" i="1"/>
  <c r="AP2027" i="1"/>
  <c r="AQ2027" i="1"/>
  <c r="AY2027" i="1"/>
  <c r="BB2027" i="1"/>
  <c r="BA2027" i="1" s="1"/>
  <c r="BC2027" i="1"/>
  <c r="AZ2027" i="1" s="1"/>
  <c r="AK2028" i="1"/>
  <c r="AO2028" i="1"/>
  <c r="W2028" i="1" s="1"/>
  <c r="AP2028" i="1"/>
  <c r="AQ2028" i="1"/>
  <c r="AY2028" i="1"/>
  <c r="BB2028" i="1"/>
  <c r="BA2028" i="1" s="1"/>
  <c r="BC2028" i="1"/>
  <c r="AZ2028" i="1" s="1"/>
  <c r="AK2029" i="1"/>
  <c r="AO2029" i="1"/>
  <c r="AP2029" i="1"/>
  <c r="AQ2029" i="1"/>
  <c r="AY2029" i="1"/>
  <c r="BB2029" i="1"/>
  <c r="BA2029" i="1" s="1"/>
  <c r="BC2029" i="1"/>
  <c r="AZ2029" i="1" s="1"/>
  <c r="AK2030" i="1"/>
  <c r="AO2030" i="1"/>
  <c r="AP2030" i="1"/>
  <c r="AQ2030" i="1"/>
  <c r="AY2030" i="1"/>
  <c r="BB2030" i="1"/>
  <c r="BA2030" i="1" s="1"/>
  <c r="BC2030" i="1"/>
  <c r="AZ2030" i="1" s="1"/>
  <c r="AK2031" i="1"/>
  <c r="AO2031" i="1"/>
  <c r="AP2031" i="1"/>
  <c r="AQ2031" i="1"/>
  <c r="AY2031" i="1"/>
  <c r="BB2031" i="1"/>
  <c r="BA2031" i="1" s="1"/>
  <c r="BC2031" i="1"/>
  <c r="AZ2031" i="1" s="1"/>
  <c r="AK2032" i="1"/>
  <c r="AO2032" i="1"/>
  <c r="AP2032" i="1"/>
  <c r="AQ2032" i="1"/>
  <c r="AY2032" i="1"/>
  <c r="BB2032" i="1"/>
  <c r="BA2032" i="1" s="1"/>
  <c r="BC2032" i="1"/>
  <c r="AZ2032" i="1" s="1"/>
  <c r="AK2033" i="1"/>
  <c r="AO2033" i="1"/>
  <c r="AP2033" i="1"/>
  <c r="AQ2033" i="1"/>
  <c r="AY2033" i="1"/>
  <c r="BB2033" i="1"/>
  <c r="BA2033" i="1" s="1"/>
  <c r="BC2033" i="1"/>
  <c r="AZ2033" i="1" s="1"/>
  <c r="AK2034" i="1"/>
  <c r="AO2034" i="1"/>
  <c r="W2034" i="1" s="1"/>
  <c r="AP2034" i="1"/>
  <c r="AQ2034" i="1"/>
  <c r="AY2034" i="1"/>
  <c r="BB2034" i="1"/>
  <c r="BA2034" i="1" s="1"/>
  <c r="BC2034" i="1"/>
  <c r="AZ2034" i="1" s="1"/>
  <c r="AK2035" i="1"/>
  <c r="AO2035" i="1"/>
  <c r="W2035" i="1" s="1"/>
  <c r="AP2035" i="1"/>
  <c r="AQ2035" i="1"/>
  <c r="AY2035" i="1"/>
  <c r="BB2035" i="1"/>
  <c r="BA2035" i="1" s="1"/>
  <c r="BC2035" i="1"/>
  <c r="AZ2035" i="1" s="1"/>
  <c r="AK2036" i="1"/>
  <c r="AO2036" i="1"/>
  <c r="AP2036" i="1"/>
  <c r="AQ2036" i="1"/>
  <c r="AY2036" i="1"/>
  <c r="BB2036" i="1"/>
  <c r="BA2036" i="1" s="1"/>
  <c r="BC2036" i="1"/>
  <c r="AZ2036" i="1" s="1"/>
  <c r="AK2037" i="1"/>
  <c r="AO2037" i="1"/>
  <c r="W2037" i="1" s="1"/>
  <c r="AP2037" i="1"/>
  <c r="AQ2037" i="1"/>
  <c r="AY2037" i="1"/>
  <c r="BB2037" i="1"/>
  <c r="BA2037" i="1" s="1"/>
  <c r="BC2037" i="1"/>
  <c r="AZ2037" i="1" s="1"/>
  <c r="AK2038" i="1"/>
  <c r="AO2038" i="1"/>
  <c r="AP2038" i="1"/>
  <c r="AQ2038" i="1"/>
  <c r="AY2038" i="1"/>
  <c r="BB2038" i="1"/>
  <c r="BA2038" i="1" s="1"/>
  <c r="BC2038" i="1"/>
  <c r="AZ2038" i="1" s="1"/>
  <c r="AK2039" i="1"/>
  <c r="AO2039" i="1"/>
  <c r="W2039" i="1" s="1"/>
  <c r="AP2039" i="1"/>
  <c r="AQ2039" i="1"/>
  <c r="AY2039" i="1"/>
  <c r="BB2039" i="1"/>
  <c r="BA2039" i="1" s="1"/>
  <c r="BC2039" i="1"/>
  <c r="AZ2039" i="1" s="1"/>
  <c r="AK2040" i="1"/>
  <c r="AO2040" i="1"/>
  <c r="W2040" i="1" s="1"/>
  <c r="AP2040" i="1"/>
  <c r="AQ2040" i="1"/>
  <c r="AY2040" i="1"/>
  <c r="BB2040" i="1"/>
  <c r="BA2040" i="1" s="1"/>
  <c r="BC2040" i="1"/>
  <c r="AZ2040" i="1" s="1"/>
  <c r="AK2041" i="1"/>
  <c r="AO2041" i="1"/>
  <c r="AP2041" i="1"/>
  <c r="AQ2041" i="1"/>
  <c r="AY2041" i="1"/>
  <c r="BB2041" i="1"/>
  <c r="BA2041" i="1" s="1"/>
  <c r="BC2041" i="1"/>
  <c r="AZ2041" i="1" s="1"/>
  <c r="AK2042" i="1"/>
  <c r="AO2042" i="1"/>
  <c r="W2042" i="1" s="1"/>
  <c r="AP2042" i="1"/>
  <c r="AQ2042" i="1"/>
  <c r="AY2042" i="1"/>
  <c r="BB2042" i="1"/>
  <c r="BA2042" i="1" s="1"/>
  <c r="BC2042" i="1"/>
  <c r="AZ2042" i="1" s="1"/>
  <c r="AK2043" i="1"/>
  <c r="AO2043" i="1"/>
  <c r="AP2043" i="1"/>
  <c r="AQ2043" i="1"/>
  <c r="AY2043" i="1"/>
  <c r="BB2043" i="1"/>
  <c r="BA2043" i="1" s="1"/>
  <c r="BC2043" i="1"/>
  <c r="AZ2043" i="1" s="1"/>
  <c r="AK2044" i="1"/>
  <c r="AO2044" i="1"/>
  <c r="AP2044" i="1"/>
  <c r="AQ2044" i="1"/>
  <c r="AY2044" i="1"/>
  <c r="BB2044" i="1"/>
  <c r="BA2044" i="1" s="1"/>
  <c r="BC2044" i="1"/>
  <c r="AZ2044" i="1" s="1"/>
  <c r="AK2045" i="1"/>
  <c r="AO2045" i="1"/>
  <c r="AP2045" i="1"/>
  <c r="AQ2045" i="1"/>
  <c r="AY2045" i="1"/>
  <c r="BB2045" i="1"/>
  <c r="BA2045" i="1" s="1"/>
  <c r="BC2045" i="1"/>
  <c r="AZ2045" i="1" s="1"/>
  <c r="AK2046" i="1"/>
  <c r="AO2046" i="1"/>
  <c r="W2046" i="1" s="1"/>
  <c r="AP2046" i="1"/>
  <c r="AQ2046" i="1"/>
  <c r="AY2046" i="1"/>
  <c r="BB2046" i="1"/>
  <c r="BA2046" i="1" s="1"/>
  <c r="BC2046" i="1"/>
  <c r="AZ2046" i="1" s="1"/>
  <c r="AK2047" i="1"/>
  <c r="AO2047" i="1"/>
  <c r="AP2047" i="1"/>
  <c r="AQ2047" i="1"/>
  <c r="AY2047" i="1"/>
  <c r="BB2047" i="1"/>
  <c r="BA2047" i="1" s="1"/>
  <c r="BC2047" i="1"/>
  <c r="AZ2047" i="1" s="1"/>
  <c r="AK2048" i="1"/>
  <c r="AO2048" i="1"/>
  <c r="W2048" i="1" s="1"/>
  <c r="AP2048" i="1"/>
  <c r="AQ2048" i="1"/>
  <c r="AY2048" i="1"/>
  <c r="BB2048" i="1"/>
  <c r="BA2048" i="1" s="1"/>
  <c r="BC2048" i="1"/>
  <c r="AZ2048" i="1" s="1"/>
  <c r="AK2049" i="1"/>
  <c r="AO2049" i="1"/>
  <c r="W2049" i="1" s="1"/>
  <c r="AP2049" i="1"/>
  <c r="AQ2049" i="1"/>
  <c r="AY2049" i="1"/>
  <c r="BB2049" i="1"/>
  <c r="BA2049" i="1" s="1"/>
  <c r="BC2049" i="1"/>
  <c r="AZ2049" i="1" s="1"/>
  <c r="AK2050" i="1"/>
  <c r="AO2050" i="1"/>
  <c r="AP2050" i="1"/>
  <c r="AQ2050" i="1"/>
  <c r="AY2050" i="1"/>
  <c r="BB2050" i="1"/>
  <c r="BA2050" i="1" s="1"/>
  <c r="BC2050" i="1"/>
  <c r="AZ2050" i="1" s="1"/>
  <c r="AK2051" i="1"/>
  <c r="AO2051" i="1"/>
  <c r="W2051" i="1" s="1"/>
  <c r="AP2051" i="1"/>
  <c r="AQ2051" i="1"/>
  <c r="AY2051" i="1"/>
  <c r="BB2051" i="1"/>
  <c r="BA2051" i="1" s="1"/>
  <c r="BC2051" i="1"/>
  <c r="AZ2051" i="1" s="1"/>
  <c r="AK2052" i="1"/>
  <c r="AO2052" i="1"/>
  <c r="W2052" i="1" s="1"/>
  <c r="AP2052" i="1"/>
  <c r="AQ2052" i="1"/>
  <c r="AY2052" i="1"/>
  <c r="BB2052" i="1"/>
  <c r="BA2052" i="1" s="1"/>
  <c r="BC2052" i="1"/>
  <c r="AZ2052" i="1" s="1"/>
  <c r="AK2053" i="1"/>
  <c r="AO2053" i="1"/>
  <c r="AP2053" i="1"/>
  <c r="AQ2053" i="1"/>
  <c r="AY2053" i="1"/>
  <c r="BB2053" i="1"/>
  <c r="BA2053" i="1" s="1"/>
  <c r="BC2053" i="1"/>
  <c r="AZ2053" i="1" s="1"/>
  <c r="AK2054" i="1"/>
  <c r="AO2054" i="1"/>
  <c r="AP2054" i="1"/>
  <c r="AQ2054" i="1"/>
  <c r="AY2054" i="1"/>
  <c r="BB2054" i="1"/>
  <c r="BA2054" i="1" s="1"/>
  <c r="BC2054" i="1"/>
  <c r="AZ2054" i="1" s="1"/>
  <c r="AK2055" i="1"/>
  <c r="AO2055" i="1"/>
  <c r="AP2055" i="1"/>
  <c r="AQ2055" i="1"/>
  <c r="AY2055" i="1"/>
  <c r="BB2055" i="1"/>
  <c r="BA2055" i="1" s="1"/>
  <c r="BC2055" i="1"/>
  <c r="AZ2055" i="1" s="1"/>
  <c r="AK2056" i="1"/>
  <c r="AO2056" i="1"/>
  <c r="AP2056" i="1"/>
  <c r="AQ2056" i="1"/>
  <c r="AY2056" i="1"/>
  <c r="BB2056" i="1"/>
  <c r="BA2056" i="1" s="1"/>
  <c r="BC2056" i="1"/>
  <c r="AZ2056" i="1" s="1"/>
  <c r="AK2057" i="1"/>
  <c r="AO2057" i="1"/>
  <c r="AP2057" i="1"/>
  <c r="AQ2057" i="1"/>
  <c r="AY2057" i="1"/>
  <c r="BB2057" i="1"/>
  <c r="BA2057" i="1" s="1"/>
  <c r="BC2057" i="1"/>
  <c r="AZ2057" i="1" s="1"/>
  <c r="AK2058" i="1"/>
  <c r="AO2058" i="1"/>
  <c r="W2058" i="1" s="1"/>
  <c r="AP2058" i="1"/>
  <c r="AQ2058" i="1"/>
  <c r="AY2058" i="1"/>
  <c r="BB2058" i="1"/>
  <c r="BA2058" i="1" s="1"/>
  <c r="BC2058" i="1"/>
  <c r="AZ2058" i="1" s="1"/>
  <c r="AK2059" i="1"/>
  <c r="AO2059" i="1"/>
  <c r="AP2059" i="1"/>
  <c r="AQ2059" i="1"/>
  <c r="AY2059" i="1"/>
  <c r="BB2059" i="1"/>
  <c r="BA2059" i="1" s="1"/>
  <c r="BC2059" i="1"/>
  <c r="AZ2059" i="1" s="1"/>
  <c r="AK2060" i="1"/>
  <c r="AO2060" i="1"/>
  <c r="W2060" i="1" s="1"/>
  <c r="AP2060" i="1"/>
  <c r="AQ2060" i="1"/>
  <c r="AY2060" i="1"/>
  <c r="BB2060" i="1"/>
  <c r="BA2060" i="1" s="1"/>
  <c r="BC2060" i="1"/>
  <c r="AZ2060" i="1" s="1"/>
  <c r="AK2061" i="1"/>
  <c r="AO2061" i="1"/>
  <c r="AP2061" i="1"/>
  <c r="AQ2061" i="1"/>
  <c r="AY2061" i="1"/>
  <c r="BB2061" i="1"/>
  <c r="BA2061" i="1" s="1"/>
  <c r="BC2061" i="1"/>
  <c r="AZ2061" i="1" s="1"/>
  <c r="AK2062" i="1"/>
  <c r="AO2062" i="1"/>
  <c r="AP2062" i="1"/>
  <c r="AQ2062" i="1"/>
  <c r="AY2062" i="1"/>
  <c r="BB2062" i="1"/>
  <c r="BA2062" i="1" s="1"/>
  <c r="BC2062" i="1"/>
  <c r="AZ2062" i="1" s="1"/>
  <c r="AK2063" i="1"/>
  <c r="AO2063" i="1"/>
  <c r="W2063" i="1" s="1"/>
  <c r="AP2063" i="1"/>
  <c r="AQ2063" i="1"/>
  <c r="AY2063" i="1"/>
  <c r="BB2063" i="1"/>
  <c r="BA2063" i="1" s="1"/>
  <c r="BC2063" i="1"/>
  <c r="AZ2063" i="1" s="1"/>
  <c r="AK2064" i="1"/>
  <c r="AO2064" i="1"/>
  <c r="W2064" i="1" s="1"/>
  <c r="AP2064" i="1"/>
  <c r="AQ2064" i="1"/>
  <c r="AY2064" i="1"/>
  <c r="BB2064" i="1"/>
  <c r="BA2064" i="1" s="1"/>
  <c r="BC2064" i="1"/>
  <c r="AZ2064" i="1" s="1"/>
  <c r="AK2065" i="1"/>
  <c r="AO2065" i="1"/>
  <c r="AP2065" i="1"/>
  <c r="AQ2065" i="1"/>
  <c r="AY2065" i="1"/>
  <c r="BB2065" i="1"/>
  <c r="BA2065" i="1" s="1"/>
  <c r="BC2065" i="1"/>
  <c r="AZ2065" i="1" s="1"/>
  <c r="AK2066" i="1"/>
  <c r="AO2066" i="1"/>
  <c r="W2066" i="1" s="1"/>
  <c r="AP2066" i="1"/>
  <c r="AQ2066" i="1"/>
  <c r="AY2066" i="1"/>
  <c r="BB2066" i="1"/>
  <c r="BA2066" i="1" s="1"/>
  <c r="BC2066" i="1"/>
  <c r="AZ2066" i="1" s="1"/>
  <c r="AK2067" i="1"/>
  <c r="AO2067" i="1"/>
  <c r="AP2067" i="1"/>
  <c r="AQ2067" i="1"/>
  <c r="AY2067" i="1"/>
  <c r="BB2067" i="1"/>
  <c r="BA2067" i="1" s="1"/>
  <c r="BC2067" i="1"/>
  <c r="AZ2067" i="1" s="1"/>
  <c r="AK2068" i="1"/>
  <c r="AO2068" i="1"/>
  <c r="AP2068" i="1"/>
  <c r="AQ2068" i="1"/>
  <c r="AY2068" i="1"/>
  <c r="BB2068" i="1"/>
  <c r="BA2068" i="1" s="1"/>
  <c r="BC2068" i="1"/>
  <c r="AZ2068" i="1" s="1"/>
  <c r="AK2069" i="1"/>
  <c r="AO2069" i="1"/>
  <c r="AP2069" i="1"/>
  <c r="AQ2069" i="1"/>
  <c r="AY2069" i="1"/>
  <c r="BB2069" i="1"/>
  <c r="BA2069" i="1" s="1"/>
  <c r="BC2069" i="1"/>
  <c r="AZ2069" i="1" s="1"/>
  <c r="AK2070" i="1"/>
  <c r="AO2070" i="1"/>
  <c r="W2070" i="1" s="1"/>
  <c r="AP2070" i="1"/>
  <c r="AQ2070" i="1"/>
  <c r="AY2070" i="1"/>
  <c r="BB2070" i="1"/>
  <c r="BA2070" i="1" s="1"/>
  <c r="BC2070" i="1"/>
  <c r="AZ2070" i="1" s="1"/>
  <c r="AK2071" i="1"/>
  <c r="AO2071" i="1"/>
  <c r="W2071" i="1" s="1"/>
  <c r="AP2071" i="1"/>
  <c r="AQ2071" i="1"/>
  <c r="AY2071" i="1"/>
  <c r="BB2071" i="1"/>
  <c r="BA2071" i="1" s="1"/>
  <c r="BC2071" i="1"/>
  <c r="AZ2071" i="1" s="1"/>
  <c r="AK2072" i="1"/>
  <c r="AO2072" i="1"/>
  <c r="W2072" i="1" s="1"/>
  <c r="AP2072" i="1"/>
  <c r="AQ2072" i="1"/>
  <c r="AY2072" i="1"/>
  <c r="BB2072" i="1"/>
  <c r="BA2072" i="1" s="1"/>
  <c r="BC2072" i="1"/>
  <c r="AZ2072" i="1" s="1"/>
  <c r="AK2073" i="1"/>
  <c r="AO2073" i="1"/>
  <c r="W2073" i="1" s="1"/>
  <c r="AP2073" i="1"/>
  <c r="AQ2073" i="1"/>
  <c r="AY2073" i="1"/>
  <c r="BB2073" i="1"/>
  <c r="BA2073" i="1" s="1"/>
  <c r="BC2073" i="1"/>
  <c r="AZ2073" i="1" s="1"/>
  <c r="AK2074" i="1"/>
  <c r="AO2074" i="1"/>
  <c r="W2074" i="1" s="1"/>
  <c r="AP2074" i="1"/>
  <c r="AQ2074" i="1"/>
  <c r="AY2074" i="1"/>
  <c r="BB2074" i="1"/>
  <c r="BA2074" i="1" s="1"/>
  <c r="BC2074" i="1"/>
  <c r="AZ2074" i="1" s="1"/>
  <c r="AK2075" i="1"/>
  <c r="AO2075" i="1"/>
  <c r="W2075" i="1" s="1"/>
  <c r="AP2075" i="1"/>
  <c r="AQ2075" i="1"/>
  <c r="AY2075" i="1"/>
  <c r="BB2075" i="1"/>
  <c r="BA2075" i="1" s="1"/>
  <c r="BC2075" i="1"/>
  <c r="AZ2075" i="1" s="1"/>
  <c r="AK2076" i="1"/>
  <c r="AO2076" i="1"/>
  <c r="W2076" i="1" s="1"/>
  <c r="AP2076" i="1"/>
  <c r="AQ2076" i="1"/>
  <c r="AY2076" i="1"/>
  <c r="BB2076" i="1"/>
  <c r="BA2076" i="1" s="1"/>
  <c r="BC2076" i="1"/>
  <c r="AZ2076" i="1" s="1"/>
  <c r="AK2077" i="1"/>
  <c r="AO2077" i="1"/>
  <c r="AP2077" i="1"/>
  <c r="AQ2077" i="1"/>
  <c r="AY2077" i="1"/>
  <c r="BB2077" i="1"/>
  <c r="BA2077" i="1" s="1"/>
  <c r="BC2077" i="1"/>
  <c r="AZ2077" i="1" s="1"/>
  <c r="AK2078" i="1"/>
  <c r="AO2078" i="1"/>
  <c r="W2078" i="1" s="1"/>
  <c r="AP2078" i="1"/>
  <c r="AQ2078" i="1"/>
  <c r="AY2078" i="1"/>
  <c r="BB2078" i="1"/>
  <c r="BA2078" i="1" s="1"/>
  <c r="BC2078" i="1"/>
  <c r="AZ2078" i="1" s="1"/>
  <c r="AK2079" i="1"/>
  <c r="AO2079" i="1"/>
  <c r="AP2079" i="1"/>
  <c r="AQ2079" i="1"/>
  <c r="AY2079" i="1"/>
  <c r="BB2079" i="1"/>
  <c r="BA2079" i="1" s="1"/>
  <c r="BC2079" i="1"/>
  <c r="AZ2079" i="1" s="1"/>
  <c r="AK2080" i="1"/>
  <c r="AO2080" i="1"/>
  <c r="AP2080" i="1"/>
  <c r="AQ2080" i="1"/>
  <c r="AY2080" i="1"/>
  <c r="BB2080" i="1"/>
  <c r="BA2080" i="1" s="1"/>
  <c r="BC2080" i="1"/>
  <c r="AZ2080" i="1" s="1"/>
  <c r="AK2081" i="1"/>
  <c r="AO2081" i="1"/>
  <c r="AP2081" i="1"/>
  <c r="AQ2081" i="1"/>
  <c r="AY2081" i="1"/>
  <c r="BB2081" i="1"/>
  <c r="BA2081" i="1" s="1"/>
  <c r="BC2081" i="1"/>
  <c r="AZ2081" i="1" s="1"/>
  <c r="AK2082" i="1"/>
  <c r="AO2082" i="1"/>
  <c r="W2082" i="1" s="1"/>
  <c r="AP2082" i="1"/>
  <c r="AQ2082" i="1"/>
  <c r="AY2082" i="1"/>
  <c r="BB2082" i="1"/>
  <c r="BA2082" i="1" s="1"/>
  <c r="BC2082" i="1"/>
  <c r="AZ2082" i="1" s="1"/>
  <c r="AK2083" i="1"/>
  <c r="AO2083" i="1"/>
  <c r="W2083" i="1" s="1"/>
  <c r="AP2083" i="1"/>
  <c r="AQ2083" i="1"/>
  <c r="AY2083" i="1"/>
  <c r="BB2083" i="1"/>
  <c r="BA2083" i="1" s="1"/>
  <c r="BC2083" i="1"/>
  <c r="AZ2083" i="1" s="1"/>
  <c r="AK2084" i="1"/>
  <c r="AO2084" i="1"/>
  <c r="W2084" i="1" s="1"/>
  <c r="AP2084" i="1"/>
  <c r="AQ2084" i="1"/>
  <c r="AY2084" i="1"/>
  <c r="BB2084" i="1"/>
  <c r="BA2084" i="1" s="1"/>
  <c r="BC2084" i="1"/>
  <c r="AZ2084" i="1" s="1"/>
  <c r="AK2085" i="1"/>
  <c r="AO2085" i="1"/>
  <c r="W2085" i="1" s="1"/>
  <c r="AP2085" i="1"/>
  <c r="AQ2085" i="1"/>
  <c r="AY2085" i="1"/>
  <c r="BB2085" i="1"/>
  <c r="BA2085" i="1" s="1"/>
  <c r="BC2085" i="1"/>
  <c r="AZ2085" i="1" s="1"/>
  <c r="AK2086" i="1"/>
  <c r="AO2086" i="1"/>
  <c r="W2086" i="1" s="1"/>
  <c r="AP2086" i="1"/>
  <c r="AQ2086" i="1"/>
  <c r="AY2086" i="1"/>
  <c r="BB2086" i="1"/>
  <c r="BA2086" i="1" s="1"/>
  <c r="BC2086" i="1"/>
  <c r="AZ2086" i="1" s="1"/>
  <c r="AK2087" i="1"/>
  <c r="AO2087" i="1"/>
  <c r="W2087" i="1" s="1"/>
  <c r="AP2087" i="1"/>
  <c r="AQ2087" i="1"/>
  <c r="AY2087" i="1"/>
  <c r="BB2087" i="1"/>
  <c r="BA2087" i="1" s="1"/>
  <c r="BC2087" i="1"/>
  <c r="AZ2087" i="1" s="1"/>
  <c r="AK2088" i="1"/>
  <c r="AO2088" i="1"/>
  <c r="W2088" i="1" s="1"/>
  <c r="AP2088" i="1"/>
  <c r="AQ2088" i="1"/>
  <c r="AY2088" i="1"/>
  <c r="BB2088" i="1"/>
  <c r="BA2088" i="1" s="1"/>
  <c r="BC2088" i="1"/>
  <c r="AZ2088" i="1" s="1"/>
  <c r="AK2089" i="1"/>
  <c r="AO2089" i="1"/>
  <c r="AP2089" i="1"/>
  <c r="AQ2089" i="1"/>
  <c r="AY2089" i="1"/>
  <c r="BB2089" i="1"/>
  <c r="BA2089" i="1" s="1"/>
  <c r="BC2089" i="1"/>
  <c r="AZ2089" i="1" s="1"/>
  <c r="AK2090" i="1"/>
  <c r="AO2090" i="1"/>
  <c r="W2090" i="1" s="1"/>
  <c r="AP2090" i="1"/>
  <c r="AQ2090" i="1"/>
  <c r="AY2090" i="1"/>
  <c r="BB2090" i="1"/>
  <c r="BA2090" i="1" s="1"/>
  <c r="BC2090" i="1"/>
  <c r="AZ2090" i="1" s="1"/>
  <c r="AK2091" i="1"/>
  <c r="AO2091" i="1"/>
  <c r="AP2091" i="1"/>
  <c r="AQ2091" i="1"/>
  <c r="AY2091" i="1"/>
  <c r="BB2091" i="1"/>
  <c r="BA2091" i="1" s="1"/>
  <c r="BC2091" i="1"/>
  <c r="AZ2091" i="1" s="1"/>
  <c r="AK2092" i="1"/>
  <c r="AO2092" i="1"/>
  <c r="AP2092" i="1"/>
  <c r="AQ2092" i="1"/>
  <c r="AY2092" i="1"/>
  <c r="BB2092" i="1"/>
  <c r="BA2092" i="1" s="1"/>
  <c r="BC2092" i="1"/>
  <c r="AZ2092" i="1" s="1"/>
  <c r="AK2093" i="1"/>
  <c r="AO2093" i="1"/>
  <c r="AP2093" i="1"/>
  <c r="AQ2093" i="1"/>
  <c r="AY2093" i="1"/>
  <c r="BB2093" i="1"/>
  <c r="BA2093" i="1" s="1"/>
  <c r="BC2093" i="1"/>
  <c r="AZ2093" i="1" s="1"/>
  <c r="AK2094" i="1"/>
  <c r="AO2094" i="1"/>
  <c r="W2094" i="1" s="1"/>
  <c r="AP2094" i="1"/>
  <c r="AQ2094" i="1"/>
  <c r="AY2094" i="1"/>
  <c r="BB2094" i="1"/>
  <c r="BA2094" i="1" s="1"/>
  <c r="BC2094" i="1"/>
  <c r="AZ2094" i="1" s="1"/>
  <c r="AK2095" i="1"/>
  <c r="AO2095" i="1"/>
  <c r="W2095" i="1" s="1"/>
  <c r="AP2095" i="1"/>
  <c r="AQ2095" i="1"/>
  <c r="AY2095" i="1"/>
  <c r="BB2095" i="1"/>
  <c r="BA2095" i="1" s="1"/>
  <c r="BC2095" i="1"/>
  <c r="AZ2095" i="1" s="1"/>
  <c r="AK2096" i="1"/>
  <c r="AO2096" i="1"/>
  <c r="W2096" i="1" s="1"/>
  <c r="AP2096" i="1"/>
  <c r="AQ2096" i="1"/>
  <c r="AY2096" i="1"/>
  <c r="BB2096" i="1"/>
  <c r="BA2096" i="1" s="1"/>
  <c r="BC2096" i="1"/>
  <c r="AZ2096" i="1" s="1"/>
  <c r="AK2097" i="1"/>
  <c r="AO2097" i="1"/>
  <c r="W2097" i="1" s="1"/>
  <c r="AP2097" i="1"/>
  <c r="AQ2097" i="1"/>
  <c r="AY2097" i="1"/>
  <c r="BB2097" i="1"/>
  <c r="BA2097" i="1" s="1"/>
  <c r="BC2097" i="1"/>
  <c r="AZ2097" i="1" s="1"/>
  <c r="AK2098" i="1"/>
  <c r="AO2098" i="1"/>
  <c r="W2098" i="1" s="1"/>
  <c r="AP2098" i="1"/>
  <c r="AQ2098" i="1"/>
  <c r="AY2098" i="1"/>
  <c r="BB2098" i="1"/>
  <c r="BA2098" i="1" s="1"/>
  <c r="BC2098" i="1"/>
  <c r="AZ2098" i="1" s="1"/>
  <c r="AK2099" i="1"/>
  <c r="AO2099" i="1"/>
  <c r="W2099" i="1" s="1"/>
  <c r="AP2099" i="1"/>
  <c r="AQ2099" i="1"/>
  <c r="AY2099" i="1"/>
  <c r="BB2099" i="1"/>
  <c r="BA2099" i="1" s="1"/>
  <c r="BC2099" i="1"/>
  <c r="AZ2099" i="1" s="1"/>
  <c r="AK2100" i="1"/>
  <c r="AO2100" i="1"/>
  <c r="W2100" i="1" s="1"/>
  <c r="AP2100" i="1"/>
  <c r="AQ2100" i="1"/>
  <c r="AY2100" i="1"/>
  <c r="BB2100" i="1"/>
  <c r="BA2100" i="1" s="1"/>
  <c r="BC2100" i="1"/>
  <c r="AZ2100" i="1" s="1"/>
  <c r="AK2101" i="1"/>
  <c r="AO2101" i="1"/>
  <c r="AP2101" i="1"/>
  <c r="AQ2101" i="1"/>
  <c r="AY2101" i="1"/>
  <c r="BB2101" i="1"/>
  <c r="BA2101" i="1" s="1"/>
  <c r="BC2101" i="1"/>
  <c r="AZ2101" i="1" s="1"/>
  <c r="AK2102" i="1"/>
  <c r="AO2102" i="1"/>
  <c r="W2102" i="1" s="1"/>
  <c r="AP2102" i="1"/>
  <c r="AQ2102" i="1"/>
  <c r="AY2102" i="1"/>
  <c r="BB2102" i="1"/>
  <c r="BA2102" i="1" s="1"/>
  <c r="BC2102" i="1"/>
  <c r="AZ2102" i="1" s="1"/>
  <c r="AK2103" i="1"/>
  <c r="AO2103" i="1"/>
  <c r="AP2103" i="1"/>
  <c r="AQ2103" i="1"/>
  <c r="AY2103" i="1"/>
  <c r="BB2103" i="1"/>
  <c r="BA2103" i="1" s="1"/>
  <c r="BC2103" i="1"/>
  <c r="AZ2103" i="1" s="1"/>
  <c r="AK2104" i="1"/>
  <c r="AO2104" i="1"/>
  <c r="AP2104" i="1"/>
  <c r="AQ2104" i="1"/>
  <c r="AY2104" i="1"/>
  <c r="BB2104" i="1"/>
  <c r="BA2104" i="1" s="1"/>
  <c r="BC2104" i="1"/>
  <c r="AZ2104" i="1" s="1"/>
  <c r="AK2105" i="1"/>
  <c r="AO2105" i="1"/>
  <c r="AP2105" i="1"/>
  <c r="AQ2105" i="1"/>
  <c r="AY2105" i="1"/>
  <c r="BB2105" i="1"/>
  <c r="BA2105" i="1" s="1"/>
  <c r="BC2105" i="1"/>
  <c r="AZ2105" i="1" s="1"/>
  <c r="AK2106" i="1"/>
  <c r="AO2106" i="1"/>
  <c r="W2106" i="1" s="1"/>
  <c r="AP2106" i="1"/>
  <c r="AQ2106" i="1"/>
  <c r="AY2106" i="1"/>
  <c r="BB2106" i="1"/>
  <c r="BA2106" i="1" s="1"/>
  <c r="BC2106" i="1"/>
  <c r="AZ2106" i="1" s="1"/>
  <c r="AK2107" i="1"/>
  <c r="AO2107" i="1"/>
  <c r="W2107" i="1" s="1"/>
  <c r="AP2107" i="1"/>
  <c r="AQ2107" i="1"/>
  <c r="AY2107" i="1"/>
  <c r="BB2107" i="1"/>
  <c r="BA2107" i="1" s="1"/>
  <c r="BC2107" i="1"/>
  <c r="AZ2107" i="1" s="1"/>
  <c r="AK2108" i="1"/>
  <c r="AO2108" i="1"/>
  <c r="W2108" i="1" s="1"/>
  <c r="AP2108" i="1"/>
  <c r="AQ2108" i="1"/>
  <c r="AY2108" i="1"/>
  <c r="BB2108" i="1"/>
  <c r="BA2108" i="1" s="1"/>
  <c r="BC2108" i="1"/>
  <c r="AZ2108" i="1" s="1"/>
  <c r="AK2109" i="1"/>
  <c r="AO2109" i="1"/>
  <c r="W2109" i="1" s="1"/>
  <c r="AP2109" i="1"/>
  <c r="AQ2109" i="1"/>
  <c r="AY2109" i="1"/>
  <c r="BB2109" i="1"/>
  <c r="BA2109" i="1" s="1"/>
  <c r="BC2109" i="1"/>
  <c r="AZ2109" i="1" s="1"/>
  <c r="AK2110" i="1"/>
  <c r="AO2110" i="1"/>
  <c r="W2110" i="1" s="1"/>
  <c r="AP2110" i="1"/>
  <c r="AQ2110" i="1"/>
  <c r="AY2110" i="1"/>
  <c r="BB2110" i="1"/>
  <c r="BA2110" i="1" s="1"/>
  <c r="BC2110" i="1"/>
  <c r="AZ2110" i="1" s="1"/>
  <c r="AK2111" i="1"/>
  <c r="AO2111" i="1"/>
  <c r="W2111" i="1" s="1"/>
  <c r="AP2111" i="1"/>
  <c r="AQ2111" i="1"/>
  <c r="AY2111" i="1"/>
  <c r="BB2111" i="1"/>
  <c r="BA2111" i="1" s="1"/>
  <c r="BC2111" i="1"/>
  <c r="AZ2111" i="1" s="1"/>
  <c r="AK2112" i="1"/>
  <c r="AO2112" i="1"/>
  <c r="W2112" i="1" s="1"/>
  <c r="AP2112" i="1"/>
  <c r="AQ2112" i="1"/>
  <c r="AY2112" i="1"/>
  <c r="BB2112" i="1"/>
  <c r="BA2112" i="1" s="1"/>
  <c r="BC2112" i="1"/>
  <c r="AZ2112" i="1" s="1"/>
  <c r="AK2113" i="1"/>
  <c r="AO2113" i="1"/>
  <c r="AP2113" i="1"/>
  <c r="AQ2113" i="1"/>
  <c r="AY2113" i="1"/>
  <c r="BB2113" i="1"/>
  <c r="BA2113" i="1" s="1"/>
  <c r="BC2113" i="1"/>
  <c r="AZ2113" i="1" s="1"/>
  <c r="AK2114" i="1"/>
  <c r="AO2114" i="1"/>
  <c r="W2114" i="1" s="1"/>
  <c r="AP2114" i="1"/>
  <c r="AQ2114" i="1"/>
  <c r="AY2114" i="1"/>
  <c r="BB2114" i="1"/>
  <c r="BA2114" i="1" s="1"/>
  <c r="BC2114" i="1"/>
  <c r="AZ2114" i="1" s="1"/>
  <c r="AK2115" i="1"/>
  <c r="AO2115" i="1"/>
  <c r="AP2115" i="1"/>
  <c r="AQ2115" i="1"/>
  <c r="AY2115" i="1"/>
  <c r="BB2115" i="1"/>
  <c r="BA2115" i="1" s="1"/>
  <c r="BC2115" i="1"/>
  <c r="AZ2115" i="1" s="1"/>
  <c r="AK2116" i="1"/>
  <c r="AO2116" i="1"/>
  <c r="AP2116" i="1"/>
  <c r="AQ2116" i="1"/>
  <c r="AY2116" i="1"/>
  <c r="BB2116" i="1"/>
  <c r="BA2116" i="1" s="1"/>
  <c r="BC2116" i="1"/>
  <c r="AZ2116" i="1" s="1"/>
  <c r="AK2117" i="1"/>
  <c r="AO2117" i="1"/>
  <c r="AP2117" i="1"/>
  <c r="AQ2117" i="1"/>
  <c r="AY2117" i="1"/>
  <c r="BB2117" i="1"/>
  <c r="BA2117" i="1" s="1"/>
  <c r="BC2117" i="1"/>
  <c r="AZ2117" i="1" s="1"/>
  <c r="AK2118" i="1"/>
  <c r="AO2118" i="1"/>
  <c r="W2118" i="1" s="1"/>
  <c r="AP2118" i="1"/>
  <c r="AQ2118" i="1"/>
  <c r="AY2118" i="1"/>
  <c r="BB2118" i="1"/>
  <c r="BA2118" i="1" s="1"/>
  <c r="BC2118" i="1"/>
  <c r="AZ2118" i="1" s="1"/>
  <c r="AK2119" i="1"/>
  <c r="AO2119" i="1"/>
  <c r="AP2119" i="1"/>
  <c r="AQ2119" i="1"/>
  <c r="AY2119" i="1"/>
  <c r="BB2119" i="1"/>
  <c r="BA2119" i="1" s="1"/>
  <c r="BC2119" i="1"/>
  <c r="AZ2119" i="1" s="1"/>
  <c r="AK2120" i="1"/>
  <c r="AO2120" i="1"/>
  <c r="W2120" i="1" s="1"/>
  <c r="AP2120" i="1"/>
  <c r="AQ2120" i="1"/>
  <c r="AY2120" i="1"/>
  <c r="BB2120" i="1"/>
  <c r="BA2120" i="1" s="1"/>
  <c r="BC2120" i="1"/>
  <c r="AZ2120" i="1" s="1"/>
  <c r="AK2121" i="1"/>
  <c r="AO2121" i="1"/>
  <c r="W2121" i="1" s="1"/>
  <c r="AP2121" i="1"/>
  <c r="AQ2121" i="1"/>
  <c r="AY2121" i="1"/>
  <c r="BB2121" i="1"/>
  <c r="BA2121" i="1" s="1"/>
  <c r="BC2121" i="1"/>
  <c r="AZ2121" i="1" s="1"/>
  <c r="AK2122" i="1"/>
  <c r="AO2122" i="1"/>
  <c r="AP2122" i="1"/>
  <c r="AQ2122" i="1"/>
  <c r="AY2122" i="1"/>
  <c r="BB2122" i="1"/>
  <c r="BA2122" i="1" s="1"/>
  <c r="BC2122" i="1"/>
  <c r="AZ2122" i="1" s="1"/>
  <c r="AK2123" i="1"/>
  <c r="AO2123" i="1"/>
  <c r="W2123" i="1" s="1"/>
  <c r="AP2123" i="1"/>
  <c r="AQ2123" i="1"/>
  <c r="AY2123" i="1"/>
  <c r="BB2123" i="1"/>
  <c r="BA2123" i="1" s="1"/>
  <c r="BC2123" i="1"/>
  <c r="AZ2123" i="1" s="1"/>
  <c r="AK2124" i="1"/>
  <c r="AO2124" i="1"/>
  <c r="W2124" i="1" s="1"/>
  <c r="AP2124" i="1"/>
  <c r="AQ2124" i="1"/>
  <c r="AY2124" i="1"/>
  <c r="BB2124" i="1"/>
  <c r="BA2124" i="1" s="1"/>
  <c r="BC2124" i="1"/>
  <c r="AZ2124" i="1" s="1"/>
  <c r="AK2125" i="1"/>
  <c r="AO2125" i="1"/>
  <c r="AP2125" i="1"/>
  <c r="AQ2125" i="1"/>
  <c r="AY2125" i="1"/>
  <c r="BB2125" i="1"/>
  <c r="BA2125" i="1" s="1"/>
  <c r="BC2125" i="1"/>
  <c r="AZ2125" i="1" s="1"/>
  <c r="AK2126" i="1"/>
  <c r="AO2126" i="1"/>
  <c r="W2126" i="1" s="1"/>
  <c r="AP2126" i="1"/>
  <c r="AQ2126" i="1"/>
  <c r="AY2126" i="1"/>
  <c r="BB2126" i="1"/>
  <c r="BA2126" i="1" s="1"/>
  <c r="BC2126" i="1"/>
  <c r="AZ2126" i="1" s="1"/>
  <c r="AK2127" i="1"/>
  <c r="AO2127" i="1"/>
  <c r="AP2127" i="1"/>
  <c r="AQ2127" i="1"/>
  <c r="AY2127" i="1"/>
  <c r="BB2127" i="1"/>
  <c r="BA2127" i="1" s="1"/>
  <c r="BC2127" i="1"/>
  <c r="AZ2127" i="1" s="1"/>
  <c r="AK2128" i="1"/>
  <c r="AO2128" i="1"/>
  <c r="AP2128" i="1"/>
  <c r="AQ2128" i="1"/>
  <c r="AY2128" i="1"/>
  <c r="BB2128" i="1"/>
  <c r="BA2128" i="1" s="1"/>
  <c r="BC2128" i="1"/>
  <c r="AZ2128" i="1" s="1"/>
  <c r="AK2129" i="1"/>
  <c r="AO2129" i="1"/>
  <c r="AP2129" i="1"/>
  <c r="AQ2129" i="1"/>
  <c r="AY2129" i="1"/>
  <c r="BB2129" i="1"/>
  <c r="BA2129" i="1" s="1"/>
  <c r="BC2129" i="1"/>
  <c r="AZ2129" i="1" s="1"/>
  <c r="AK2130" i="1"/>
  <c r="AO2130" i="1"/>
  <c r="W2130" i="1" s="1"/>
  <c r="AP2130" i="1"/>
  <c r="AQ2130" i="1"/>
  <c r="AY2130" i="1"/>
  <c r="BB2130" i="1"/>
  <c r="BA2130" i="1" s="1"/>
  <c r="BC2130" i="1"/>
  <c r="AZ2130" i="1" s="1"/>
  <c r="AK2131" i="1"/>
  <c r="AO2131" i="1"/>
  <c r="AP2131" i="1"/>
  <c r="AQ2131" i="1"/>
  <c r="AY2131" i="1"/>
  <c r="BB2131" i="1"/>
  <c r="BA2131" i="1" s="1"/>
  <c r="BC2131" i="1"/>
  <c r="AZ2131" i="1" s="1"/>
  <c r="AK2132" i="1"/>
  <c r="AO2132" i="1"/>
  <c r="W2132" i="1" s="1"/>
  <c r="AP2132" i="1"/>
  <c r="AQ2132" i="1"/>
  <c r="AY2132" i="1"/>
  <c r="BB2132" i="1"/>
  <c r="BA2132" i="1" s="1"/>
  <c r="BC2132" i="1"/>
  <c r="AZ2132" i="1" s="1"/>
  <c r="AK2133" i="1"/>
  <c r="AO2133" i="1"/>
  <c r="W2133" i="1" s="1"/>
  <c r="AP2133" i="1"/>
  <c r="AQ2133" i="1"/>
  <c r="AY2133" i="1"/>
  <c r="BB2133" i="1"/>
  <c r="BA2133" i="1" s="1"/>
  <c r="BC2133" i="1"/>
  <c r="AZ2133" i="1" s="1"/>
  <c r="AK2134" i="1"/>
  <c r="AO2134" i="1"/>
  <c r="W2134" i="1" s="1"/>
  <c r="AP2134" i="1"/>
  <c r="AQ2134" i="1"/>
  <c r="AY2134" i="1"/>
  <c r="BB2134" i="1"/>
  <c r="BA2134" i="1" s="1"/>
  <c r="BC2134" i="1"/>
  <c r="AZ2134" i="1" s="1"/>
  <c r="AK2135" i="1"/>
  <c r="AO2135" i="1"/>
  <c r="W2135" i="1" s="1"/>
  <c r="AP2135" i="1"/>
  <c r="AQ2135" i="1"/>
  <c r="AY2135" i="1"/>
  <c r="BB2135" i="1"/>
  <c r="BA2135" i="1" s="1"/>
  <c r="BC2135" i="1"/>
  <c r="AZ2135" i="1" s="1"/>
  <c r="AK2136" i="1"/>
  <c r="AO2136" i="1"/>
  <c r="W2136" i="1" s="1"/>
  <c r="AP2136" i="1"/>
  <c r="AQ2136" i="1"/>
  <c r="AY2136" i="1"/>
  <c r="BB2136" i="1"/>
  <c r="BA2136" i="1" s="1"/>
  <c r="BC2136" i="1"/>
  <c r="AZ2136" i="1" s="1"/>
  <c r="AK2137" i="1"/>
  <c r="AO2137" i="1"/>
  <c r="AP2137" i="1"/>
  <c r="AQ2137" i="1"/>
  <c r="AY2137" i="1"/>
  <c r="BB2137" i="1"/>
  <c r="BA2137" i="1" s="1"/>
  <c r="BC2137" i="1"/>
  <c r="AZ2137" i="1" s="1"/>
  <c r="AK2138" i="1"/>
  <c r="AO2138" i="1"/>
  <c r="AP2138" i="1"/>
  <c r="AQ2138" i="1"/>
  <c r="AY2138" i="1"/>
  <c r="BB2138" i="1"/>
  <c r="BA2138" i="1" s="1"/>
  <c r="BC2138" i="1"/>
  <c r="AZ2138" i="1" s="1"/>
  <c r="AK2139" i="1"/>
  <c r="AO2139" i="1"/>
  <c r="AP2139" i="1"/>
  <c r="AQ2139" i="1"/>
  <c r="AY2139" i="1"/>
  <c r="BB2139" i="1"/>
  <c r="BA2139" i="1" s="1"/>
  <c r="BC2139" i="1"/>
  <c r="AZ2139" i="1" s="1"/>
  <c r="AK2140" i="1"/>
  <c r="AO2140" i="1"/>
  <c r="AP2140" i="1"/>
  <c r="AQ2140" i="1"/>
  <c r="AY2140" i="1"/>
  <c r="BB2140" i="1"/>
  <c r="BA2140" i="1" s="1"/>
  <c r="BC2140" i="1"/>
  <c r="AZ2140" i="1" s="1"/>
  <c r="AK2141" i="1"/>
  <c r="AO2141" i="1"/>
  <c r="AP2141" i="1"/>
  <c r="AQ2141" i="1"/>
  <c r="AY2141" i="1"/>
  <c r="BB2141" i="1"/>
  <c r="BA2141" i="1" s="1"/>
  <c r="BC2141" i="1"/>
  <c r="AZ2141" i="1" s="1"/>
  <c r="AK2142" i="1"/>
  <c r="AO2142" i="1"/>
  <c r="W2142" i="1" s="1"/>
  <c r="AP2142" i="1"/>
  <c r="AQ2142" i="1"/>
  <c r="AY2142" i="1"/>
  <c r="BB2142" i="1"/>
  <c r="BA2142" i="1" s="1"/>
  <c r="BC2142" i="1"/>
  <c r="AZ2142" i="1" s="1"/>
  <c r="AK2143" i="1"/>
  <c r="AO2143" i="1"/>
  <c r="W2143" i="1" s="1"/>
  <c r="AP2143" i="1"/>
  <c r="AQ2143" i="1"/>
  <c r="AY2143" i="1"/>
  <c r="BB2143" i="1"/>
  <c r="BA2143" i="1" s="1"/>
  <c r="BC2143" i="1"/>
  <c r="AZ2143" i="1" s="1"/>
  <c r="AK2144" i="1"/>
  <c r="AO2144" i="1"/>
  <c r="W2144" i="1" s="1"/>
  <c r="AP2144" i="1"/>
  <c r="AQ2144" i="1"/>
  <c r="AY2144" i="1"/>
  <c r="BB2144" i="1"/>
  <c r="BA2144" i="1" s="1"/>
  <c r="BC2144" i="1"/>
  <c r="AZ2144" i="1" s="1"/>
  <c r="AK2145" i="1"/>
  <c r="AO2145" i="1"/>
  <c r="W2145" i="1" s="1"/>
  <c r="AP2145" i="1"/>
  <c r="AQ2145" i="1"/>
  <c r="AY2145" i="1"/>
  <c r="BB2145" i="1"/>
  <c r="BA2145" i="1" s="1"/>
  <c r="BC2145" i="1"/>
  <c r="AZ2145" i="1" s="1"/>
  <c r="AK2146" i="1"/>
  <c r="AO2146" i="1"/>
  <c r="AP2146" i="1"/>
  <c r="AQ2146" i="1"/>
  <c r="AY2146" i="1"/>
  <c r="BB2146" i="1"/>
  <c r="BA2146" i="1" s="1"/>
  <c r="BC2146" i="1"/>
  <c r="AZ2146" i="1" s="1"/>
  <c r="AK2147" i="1"/>
  <c r="AO2147" i="1"/>
  <c r="W2147" i="1" s="1"/>
  <c r="AP2147" i="1"/>
  <c r="AQ2147" i="1"/>
  <c r="AY2147" i="1"/>
  <c r="BB2147" i="1"/>
  <c r="BA2147" i="1" s="1"/>
  <c r="BC2147" i="1"/>
  <c r="AZ2147" i="1" s="1"/>
  <c r="AK2148" i="1"/>
  <c r="AO2148" i="1"/>
  <c r="W2148" i="1" s="1"/>
  <c r="AP2148" i="1"/>
  <c r="AQ2148" i="1"/>
  <c r="AY2148" i="1"/>
  <c r="BB2148" i="1"/>
  <c r="BA2148" i="1" s="1"/>
  <c r="BC2148" i="1"/>
  <c r="AZ2148" i="1" s="1"/>
  <c r="AK2149" i="1"/>
  <c r="AO2149" i="1"/>
  <c r="AP2149" i="1"/>
  <c r="AQ2149" i="1"/>
  <c r="AY2149" i="1"/>
  <c r="BB2149" i="1"/>
  <c r="BA2149" i="1" s="1"/>
  <c r="BC2149" i="1"/>
  <c r="AZ2149" i="1" s="1"/>
  <c r="AK2150" i="1"/>
  <c r="AO2150" i="1"/>
  <c r="W2150" i="1" s="1"/>
  <c r="AP2150" i="1"/>
  <c r="AQ2150" i="1"/>
  <c r="AY2150" i="1"/>
  <c r="BB2150" i="1"/>
  <c r="BA2150" i="1" s="1"/>
  <c r="BC2150" i="1"/>
  <c r="AZ2150" i="1" s="1"/>
  <c r="AK2151" i="1"/>
  <c r="AO2151" i="1"/>
  <c r="AP2151" i="1"/>
  <c r="AQ2151" i="1"/>
  <c r="AY2151" i="1"/>
  <c r="BB2151" i="1"/>
  <c r="BA2151" i="1" s="1"/>
  <c r="BC2151" i="1"/>
  <c r="AZ2151" i="1" s="1"/>
  <c r="AK2152" i="1"/>
  <c r="AO2152" i="1"/>
  <c r="AP2152" i="1"/>
  <c r="AQ2152" i="1"/>
  <c r="AY2152" i="1"/>
  <c r="BB2152" i="1"/>
  <c r="BA2152" i="1" s="1"/>
  <c r="BC2152" i="1"/>
  <c r="AZ2152" i="1" s="1"/>
  <c r="AK2153" i="1"/>
  <c r="AO2153" i="1"/>
  <c r="AP2153" i="1"/>
  <c r="AQ2153" i="1"/>
  <c r="AY2153" i="1"/>
  <c r="BB2153" i="1"/>
  <c r="BA2153" i="1" s="1"/>
  <c r="BC2153" i="1"/>
  <c r="AZ2153" i="1" s="1"/>
  <c r="AK2154" i="1"/>
  <c r="AO2154" i="1"/>
  <c r="W2154" i="1" s="1"/>
  <c r="AP2154" i="1"/>
  <c r="AQ2154" i="1"/>
  <c r="AY2154" i="1"/>
  <c r="BB2154" i="1"/>
  <c r="BA2154" i="1" s="1"/>
  <c r="BC2154" i="1"/>
  <c r="AZ2154" i="1" s="1"/>
  <c r="AK2155" i="1"/>
  <c r="AO2155" i="1"/>
  <c r="W2155" i="1" s="1"/>
  <c r="AP2155" i="1"/>
  <c r="AQ2155" i="1"/>
  <c r="AY2155" i="1"/>
  <c r="BB2155" i="1"/>
  <c r="BA2155" i="1" s="1"/>
  <c r="BC2155" i="1"/>
  <c r="AZ2155" i="1" s="1"/>
  <c r="AK2156" i="1"/>
  <c r="AO2156" i="1"/>
  <c r="W2156" i="1" s="1"/>
  <c r="AP2156" i="1"/>
  <c r="AQ2156" i="1"/>
  <c r="AY2156" i="1"/>
  <c r="BB2156" i="1"/>
  <c r="BA2156" i="1" s="1"/>
  <c r="BC2156" i="1"/>
  <c r="AZ2156" i="1" s="1"/>
  <c r="AK2157" i="1"/>
  <c r="AO2157" i="1"/>
  <c r="W2157" i="1" s="1"/>
  <c r="AP2157" i="1"/>
  <c r="AQ2157" i="1"/>
  <c r="AY2157" i="1"/>
  <c r="BB2157" i="1"/>
  <c r="BA2157" i="1" s="1"/>
  <c r="BC2157" i="1"/>
  <c r="AZ2157" i="1" s="1"/>
  <c r="AK2158" i="1"/>
  <c r="AO2158" i="1"/>
  <c r="W2158" i="1" s="1"/>
  <c r="AP2158" i="1"/>
  <c r="AQ2158" i="1"/>
  <c r="AY2158" i="1"/>
  <c r="BB2158" i="1"/>
  <c r="BA2158" i="1" s="1"/>
  <c r="BC2158" i="1"/>
  <c r="AZ2158" i="1" s="1"/>
  <c r="AK2159" i="1"/>
  <c r="AO2159" i="1"/>
  <c r="W2159" i="1" s="1"/>
  <c r="AP2159" i="1"/>
  <c r="AQ2159" i="1"/>
  <c r="AY2159" i="1"/>
  <c r="BB2159" i="1"/>
  <c r="BA2159" i="1" s="1"/>
  <c r="BC2159" i="1"/>
  <c r="AZ2159" i="1" s="1"/>
  <c r="AK2160" i="1"/>
  <c r="AO2160" i="1"/>
  <c r="W2160" i="1" s="1"/>
  <c r="AP2160" i="1"/>
  <c r="AQ2160" i="1"/>
  <c r="AY2160" i="1"/>
  <c r="BB2160" i="1"/>
  <c r="BA2160" i="1" s="1"/>
  <c r="BC2160" i="1"/>
  <c r="AZ2160" i="1" s="1"/>
  <c r="AK2161" i="1"/>
  <c r="AO2161" i="1"/>
  <c r="AP2161" i="1"/>
  <c r="AQ2161" i="1"/>
  <c r="AY2161" i="1"/>
  <c r="BB2161" i="1"/>
  <c r="BA2161" i="1" s="1"/>
  <c r="BC2161" i="1"/>
  <c r="AZ2161" i="1" s="1"/>
  <c r="AK2162" i="1"/>
  <c r="AO2162" i="1"/>
  <c r="W2162" i="1" s="1"/>
  <c r="AP2162" i="1"/>
  <c r="AQ2162" i="1"/>
  <c r="AY2162" i="1"/>
  <c r="BB2162" i="1"/>
  <c r="BA2162" i="1" s="1"/>
  <c r="BC2162" i="1"/>
  <c r="AZ2162" i="1" s="1"/>
  <c r="AK2163" i="1"/>
  <c r="AO2163" i="1"/>
  <c r="AP2163" i="1"/>
  <c r="AQ2163" i="1"/>
  <c r="AY2163" i="1"/>
  <c r="BB2163" i="1"/>
  <c r="BA2163" i="1" s="1"/>
  <c r="BC2163" i="1"/>
  <c r="AZ2163" i="1" s="1"/>
  <c r="AK2164" i="1"/>
  <c r="AO2164" i="1"/>
  <c r="AP2164" i="1"/>
  <c r="AQ2164" i="1"/>
  <c r="AY2164" i="1"/>
  <c r="BB2164" i="1"/>
  <c r="BA2164" i="1" s="1"/>
  <c r="BC2164" i="1"/>
  <c r="AZ2164" i="1" s="1"/>
  <c r="AK2165" i="1"/>
  <c r="AO2165" i="1"/>
  <c r="AP2165" i="1"/>
  <c r="AQ2165" i="1"/>
  <c r="AY2165" i="1"/>
  <c r="BB2165" i="1"/>
  <c r="BA2165" i="1" s="1"/>
  <c r="BC2165" i="1"/>
  <c r="AZ2165" i="1" s="1"/>
  <c r="AK2166" i="1"/>
  <c r="AO2166" i="1"/>
  <c r="W2166" i="1" s="1"/>
  <c r="AP2166" i="1"/>
  <c r="AQ2166" i="1"/>
  <c r="AY2166" i="1"/>
  <c r="BB2166" i="1"/>
  <c r="BA2166" i="1" s="1"/>
  <c r="BC2166" i="1"/>
  <c r="AZ2166" i="1" s="1"/>
  <c r="AK2167" i="1"/>
  <c r="AO2167" i="1"/>
  <c r="AP2167" i="1"/>
  <c r="AQ2167" i="1"/>
  <c r="AY2167" i="1"/>
  <c r="BB2167" i="1"/>
  <c r="BA2167" i="1" s="1"/>
  <c r="BC2167" i="1"/>
  <c r="AZ2167" i="1" s="1"/>
  <c r="AK2168" i="1"/>
  <c r="AO2168" i="1"/>
  <c r="W2168" i="1" s="1"/>
  <c r="AP2168" i="1"/>
  <c r="AQ2168" i="1"/>
  <c r="AY2168" i="1"/>
  <c r="BB2168" i="1"/>
  <c r="BA2168" i="1" s="1"/>
  <c r="BC2168" i="1"/>
  <c r="AZ2168" i="1" s="1"/>
  <c r="AK2169" i="1"/>
  <c r="AO2169" i="1"/>
  <c r="W2169" i="1" s="1"/>
  <c r="AP2169" i="1"/>
  <c r="AQ2169" i="1"/>
  <c r="AY2169" i="1"/>
  <c r="BB2169" i="1"/>
  <c r="BA2169" i="1" s="1"/>
  <c r="BC2169" i="1"/>
  <c r="AZ2169" i="1" s="1"/>
  <c r="AK2170" i="1"/>
  <c r="AO2170" i="1"/>
  <c r="W2170" i="1" s="1"/>
  <c r="AP2170" i="1"/>
  <c r="AQ2170" i="1"/>
  <c r="AY2170" i="1"/>
  <c r="BB2170" i="1"/>
  <c r="BA2170" i="1" s="1"/>
  <c r="BC2170" i="1"/>
  <c r="AZ2170" i="1" s="1"/>
  <c r="AK2171" i="1"/>
  <c r="AO2171" i="1"/>
  <c r="W2171" i="1" s="1"/>
  <c r="AP2171" i="1"/>
  <c r="AQ2171" i="1"/>
  <c r="AY2171" i="1"/>
  <c r="BB2171" i="1"/>
  <c r="BA2171" i="1" s="1"/>
  <c r="BC2171" i="1"/>
  <c r="AZ2171" i="1" s="1"/>
  <c r="AK2172" i="1"/>
  <c r="AO2172" i="1"/>
  <c r="W2172" i="1" s="1"/>
  <c r="AP2172" i="1"/>
  <c r="AQ2172" i="1"/>
  <c r="AY2172" i="1"/>
  <c r="BB2172" i="1"/>
  <c r="BA2172" i="1" s="1"/>
  <c r="BC2172" i="1"/>
  <c r="AZ2172" i="1" s="1"/>
  <c r="AK2173" i="1"/>
  <c r="AO2173" i="1"/>
  <c r="AP2173" i="1"/>
  <c r="AQ2173" i="1"/>
  <c r="AY2173" i="1"/>
  <c r="BB2173" i="1"/>
  <c r="BA2173" i="1" s="1"/>
  <c r="BC2173" i="1"/>
  <c r="AZ2173" i="1" s="1"/>
  <c r="AK2174" i="1"/>
  <c r="AO2174" i="1"/>
  <c r="W2174" i="1" s="1"/>
  <c r="AP2174" i="1"/>
  <c r="AQ2174" i="1"/>
  <c r="AY2174" i="1"/>
  <c r="BB2174" i="1"/>
  <c r="BA2174" i="1" s="1"/>
  <c r="BC2174" i="1"/>
  <c r="AZ2174" i="1" s="1"/>
  <c r="AK2175" i="1"/>
  <c r="AO2175" i="1"/>
  <c r="AP2175" i="1"/>
  <c r="AQ2175" i="1"/>
  <c r="AY2175" i="1"/>
  <c r="BB2175" i="1"/>
  <c r="BA2175" i="1" s="1"/>
  <c r="BC2175" i="1"/>
  <c r="AZ2175" i="1" s="1"/>
  <c r="AK2176" i="1"/>
  <c r="AO2176" i="1"/>
  <c r="AP2176" i="1"/>
  <c r="AQ2176" i="1"/>
  <c r="AY2176" i="1"/>
  <c r="BB2176" i="1"/>
  <c r="BA2176" i="1" s="1"/>
  <c r="BC2176" i="1"/>
  <c r="AZ2176" i="1" s="1"/>
  <c r="AK2177" i="1"/>
  <c r="AO2177" i="1"/>
  <c r="AP2177" i="1"/>
  <c r="AQ2177" i="1"/>
  <c r="AY2177" i="1"/>
  <c r="BB2177" i="1"/>
  <c r="BA2177" i="1" s="1"/>
  <c r="BC2177" i="1"/>
  <c r="AZ2177" i="1" s="1"/>
  <c r="AK2178" i="1"/>
  <c r="AO2178" i="1"/>
  <c r="W2178" i="1" s="1"/>
  <c r="AP2178" i="1"/>
  <c r="AQ2178" i="1"/>
  <c r="AY2178" i="1"/>
  <c r="BB2178" i="1"/>
  <c r="BA2178" i="1" s="1"/>
  <c r="BC2178" i="1"/>
  <c r="AZ2178" i="1" s="1"/>
  <c r="AK2179" i="1"/>
  <c r="AO2179" i="1"/>
  <c r="AP2179" i="1"/>
  <c r="AQ2179" i="1"/>
  <c r="AY2179" i="1"/>
  <c r="BB2179" i="1"/>
  <c r="BA2179" i="1" s="1"/>
  <c r="BC2179" i="1"/>
  <c r="AZ2179" i="1" s="1"/>
  <c r="AK2180" i="1"/>
  <c r="AO2180" i="1"/>
  <c r="W2180" i="1" s="1"/>
  <c r="AP2180" i="1"/>
  <c r="AQ2180" i="1"/>
  <c r="AY2180" i="1"/>
  <c r="BB2180" i="1"/>
  <c r="BA2180" i="1" s="1"/>
  <c r="BC2180" i="1"/>
  <c r="AZ2180" i="1" s="1"/>
  <c r="AK2181" i="1"/>
  <c r="AO2181" i="1"/>
  <c r="W2181" i="1" s="1"/>
  <c r="AP2181" i="1"/>
  <c r="AQ2181" i="1"/>
  <c r="AY2181" i="1"/>
  <c r="BB2181" i="1"/>
  <c r="BA2181" i="1" s="1"/>
  <c r="BC2181" i="1"/>
  <c r="AZ2181" i="1" s="1"/>
  <c r="AK2182" i="1"/>
  <c r="AO2182" i="1"/>
  <c r="AP2182" i="1"/>
  <c r="AQ2182" i="1"/>
  <c r="AY2182" i="1"/>
  <c r="BB2182" i="1"/>
  <c r="BA2182" i="1" s="1"/>
  <c r="BC2182" i="1"/>
  <c r="AZ2182" i="1" s="1"/>
  <c r="AK2183" i="1"/>
  <c r="AO2183" i="1"/>
  <c r="W2183" i="1" s="1"/>
  <c r="AP2183" i="1"/>
  <c r="AQ2183" i="1"/>
  <c r="AY2183" i="1"/>
  <c r="BB2183" i="1"/>
  <c r="BA2183" i="1" s="1"/>
  <c r="BC2183" i="1"/>
  <c r="AZ2183" i="1" s="1"/>
  <c r="AK2184" i="1"/>
  <c r="AO2184" i="1"/>
  <c r="W2184" i="1" s="1"/>
  <c r="AP2184" i="1"/>
  <c r="AQ2184" i="1"/>
  <c r="AY2184" i="1"/>
  <c r="BB2184" i="1"/>
  <c r="BA2184" i="1" s="1"/>
  <c r="BC2184" i="1"/>
  <c r="AZ2184" i="1" s="1"/>
  <c r="AK2185" i="1"/>
  <c r="AO2185" i="1"/>
  <c r="AP2185" i="1"/>
  <c r="AQ2185" i="1"/>
  <c r="AY2185" i="1"/>
  <c r="BB2185" i="1"/>
  <c r="BA2185" i="1" s="1"/>
  <c r="BC2185" i="1"/>
  <c r="AZ2185" i="1" s="1"/>
  <c r="AK2186" i="1"/>
  <c r="AO2186" i="1"/>
  <c r="W2186" i="1" s="1"/>
  <c r="AP2186" i="1"/>
  <c r="AQ2186" i="1"/>
  <c r="AY2186" i="1"/>
  <c r="BB2186" i="1"/>
  <c r="BA2186" i="1" s="1"/>
  <c r="BC2186" i="1"/>
  <c r="AZ2186" i="1" s="1"/>
  <c r="AK2187" i="1"/>
  <c r="AO2187" i="1"/>
  <c r="AP2187" i="1"/>
  <c r="AQ2187" i="1"/>
  <c r="AY2187" i="1"/>
  <c r="BB2187" i="1"/>
  <c r="BA2187" i="1" s="1"/>
  <c r="BC2187" i="1"/>
  <c r="AZ2187" i="1" s="1"/>
  <c r="AK2188" i="1"/>
  <c r="AO2188" i="1"/>
  <c r="AP2188" i="1"/>
  <c r="AQ2188" i="1"/>
  <c r="AY2188" i="1"/>
  <c r="BB2188" i="1"/>
  <c r="BA2188" i="1" s="1"/>
  <c r="BC2188" i="1"/>
  <c r="AZ2188" i="1" s="1"/>
  <c r="AK2189" i="1"/>
  <c r="AO2189" i="1"/>
  <c r="AP2189" i="1"/>
  <c r="AQ2189" i="1"/>
  <c r="AY2189" i="1"/>
  <c r="BB2189" i="1"/>
  <c r="BA2189" i="1" s="1"/>
  <c r="BC2189" i="1"/>
  <c r="AZ2189" i="1" s="1"/>
  <c r="AK2190" i="1"/>
  <c r="AO2190" i="1"/>
  <c r="W2190" i="1" s="1"/>
  <c r="AP2190" i="1"/>
  <c r="AQ2190" i="1"/>
  <c r="AY2190" i="1"/>
  <c r="BB2190" i="1"/>
  <c r="BA2190" i="1" s="1"/>
  <c r="BC2190" i="1"/>
  <c r="AZ2190" i="1" s="1"/>
  <c r="AK2191" i="1"/>
  <c r="AO2191" i="1"/>
  <c r="AP2191" i="1"/>
  <c r="AQ2191" i="1"/>
  <c r="AY2191" i="1"/>
  <c r="BB2191" i="1"/>
  <c r="BA2191" i="1" s="1"/>
  <c r="BC2191" i="1"/>
  <c r="AZ2191" i="1" s="1"/>
  <c r="AK2192" i="1"/>
  <c r="AO2192" i="1"/>
  <c r="W2192" i="1" s="1"/>
  <c r="AP2192" i="1"/>
  <c r="AQ2192" i="1"/>
  <c r="AY2192" i="1"/>
  <c r="BB2192" i="1"/>
  <c r="BA2192" i="1" s="1"/>
  <c r="BC2192" i="1"/>
  <c r="AZ2192" i="1" s="1"/>
  <c r="AK2193" i="1"/>
  <c r="AO2193" i="1"/>
  <c r="W2193" i="1" s="1"/>
  <c r="AP2193" i="1"/>
  <c r="AQ2193" i="1"/>
  <c r="AY2193" i="1"/>
  <c r="BB2193" i="1"/>
  <c r="BA2193" i="1" s="1"/>
  <c r="BC2193" i="1"/>
  <c r="AZ2193" i="1" s="1"/>
  <c r="AK2194" i="1"/>
  <c r="AO2194" i="1"/>
  <c r="AP2194" i="1"/>
  <c r="AQ2194" i="1"/>
  <c r="AY2194" i="1"/>
  <c r="BB2194" i="1"/>
  <c r="BA2194" i="1" s="1"/>
  <c r="BC2194" i="1"/>
  <c r="AZ2194" i="1" s="1"/>
  <c r="AK2195" i="1"/>
  <c r="AO2195" i="1"/>
  <c r="W2195" i="1" s="1"/>
  <c r="AP2195" i="1"/>
  <c r="AQ2195" i="1"/>
  <c r="AY2195" i="1"/>
  <c r="BB2195" i="1"/>
  <c r="BA2195" i="1" s="1"/>
  <c r="BC2195" i="1"/>
  <c r="AZ2195" i="1" s="1"/>
  <c r="AK2196" i="1"/>
  <c r="AO2196" i="1"/>
  <c r="W2196" i="1" s="1"/>
  <c r="AP2196" i="1"/>
  <c r="AQ2196" i="1"/>
  <c r="AY2196" i="1"/>
  <c r="BB2196" i="1"/>
  <c r="BA2196" i="1" s="1"/>
  <c r="BC2196" i="1"/>
  <c r="AZ2196" i="1" s="1"/>
  <c r="AK2197" i="1"/>
  <c r="AO2197" i="1"/>
  <c r="AP2197" i="1"/>
  <c r="AQ2197" i="1"/>
  <c r="AY2197" i="1"/>
  <c r="BB2197" i="1"/>
  <c r="BA2197" i="1" s="1"/>
  <c r="BC2197" i="1"/>
  <c r="AZ2197" i="1" s="1"/>
  <c r="AK2198" i="1"/>
  <c r="AO2198" i="1"/>
  <c r="W2198" i="1" s="1"/>
  <c r="AP2198" i="1"/>
  <c r="AQ2198" i="1"/>
  <c r="AY2198" i="1"/>
  <c r="BB2198" i="1"/>
  <c r="BA2198" i="1" s="1"/>
  <c r="BC2198" i="1"/>
  <c r="AZ2198" i="1" s="1"/>
  <c r="AK2199" i="1"/>
  <c r="AO2199" i="1"/>
  <c r="AP2199" i="1"/>
  <c r="AQ2199" i="1"/>
  <c r="AY2199" i="1"/>
  <c r="BB2199" i="1"/>
  <c r="BA2199" i="1" s="1"/>
  <c r="BC2199" i="1"/>
  <c r="AZ2199" i="1" s="1"/>
  <c r="AK2200" i="1"/>
  <c r="AO2200" i="1"/>
  <c r="AP2200" i="1"/>
  <c r="AQ2200" i="1"/>
  <c r="AY2200" i="1"/>
  <c r="BB2200" i="1"/>
  <c r="BA2200" i="1" s="1"/>
  <c r="BC2200" i="1"/>
  <c r="AZ2200" i="1" s="1"/>
  <c r="AK2201" i="1"/>
  <c r="AO2201" i="1"/>
  <c r="AP2201" i="1"/>
  <c r="AQ2201" i="1"/>
  <c r="AY2201" i="1"/>
  <c r="BB2201" i="1"/>
  <c r="BA2201" i="1" s="1"/>
  <c r="BC2201" i="1"/>
  <c r="AZ2201" i="1" s="1"/>
  <c r="AK2202" i="1"/>
  <c r="AO2202" i="1"/>
  <c r="W2202" i="1" s="1"/>
  <c r="AP2202" i="1"/>
  <c r="AQ2202" i="1"/>
  <c r="AY2202" i="1"/>
  <c r="BB2202" i="1"/>
  <c r="BA2202" i="1" s="1"/>
  <c r="BC2202" i="1"/>
  <c r="AZ2202" i="1" s="1"/>
  <c r="AK2203" i="1"/>
  <c r="AO2203" i="1"/>
  <c r="AP2203" i="1"/>
  <c r="AQ2203" i="1"/>
  <c r="AY2203" i="1"/>
  <c r="BB2203" i="1"/>
  <c r="BA2203" i="1" s="1"/>
  <c r="BC2203" i="1"/>
  <c r="AZ2203" i="1" s="1"/>
  <c r="AK2204" i="1"/>
  <c r="AO2204" i="1"/>
  <c r="W2204" i="1" s="1"/>
  <c r="AP2204" i="1"/>
  <c r="AQ2204" i="1"/>
  <c r="AY2204" i="1"/>
  <c r="BB2204" i="1"/>
  <c r="BA2204" i="1" s="1"/>
  <c r="BC2204" i="1"/>
  <c r="AZ2204" i="1" s="1"/>
  <c r="AK2205" i="1"/>
  <c r="AO2205" i="1"/>
  <c r="W2205" i="1" s="1"/>
  <c r="AP2205" i="1"/>
  <c r="AQ2205" i="1"/>
  <c r="AY2205" i="1"/>
  <c r="BB2205" i="1"/>
  <c r="BA2205" i="1" s="1"/>
  <c r="BC2205" i="1"/>
  <c r="AZ2205" i="1" s="1"/>
  <c r="AK2206" i="1"/>
  <c r="AO2206" i="1"/>
  <c r="AP2206" i="1"/>
  <c r="AQ2206" i="1"/>
  <c r="AY2206" i="1"/>
  <c r="BB2206" i="1"/>
  <c r="BA2206" i="1" s="1"/>
  <c r="BC2206" i="1"/>
  <c r="AZ2206" i="1" s="1"/>
  <c r="AK2207" i="1"/>
  <c r="AO2207" i="1"/>
  <c r="W2207" i="1" s="1"/>
  <c r="AP2207" i="1"/>
  <c r="AQ2207" i="1"/>
  <c r="AY2207" i="1"/>
  <c r="BB2207" i="1"/>
  <c r="BA2207" i="1" s="1"/>
  <c r="BC2207" i="1"/>
  <c r="AZ2207" i="1" s="1"/>
  <c r="AK2208" i="1"/>
  <c r="AO2208" i="1"/>
  <c r="W2208" i="1" s="1"/>
  <c r="AP2208" i="1"/>
  <c r="AQ2208" i="1"/>
  <c r="AY2208" i="1"/>
  <c r="BB2208" i="1"/>
  <c r="BA2208" i="1" s="1"/>
  <c r="BC2208" i="1"/>
  <c r="AZ2208" i="1" s="1"/>
  <c r="AK2209" i="1"/>
  <c r="AO2209" i="1"/>
  <c r="AP2209" i="1"/>
  <c r="AQ2209" i="1"/>
  <c r="AY2209" i="1"/>
  <c r="BB2209" i="1"/>
  <c r="BA2209" i="1" s="1"/>
  <c r="BC2209" i="1"/>
  <c r="AZ2209" i="1" s="1"/>
  <c r="AK2210" i="1"/>
  <c r="AO2210" i="1"/>
  <c r="W2210" i="1" s="1"/>
  <c r="AP2210" i="1"/>
  <c r="AQ2210" i="1"/>
  <c r="AY2210" i="1"/>
  <c r="BB2210" i="1"/>
  <c r="BA2210" i="1" s="1"/>
  <c r="BC2210" i="1"/>
  <c r="AZ2210" i="1" s="1"/>
  <c r="AK2211" i="1"/>
  <c r="AO2211" i="1"/>
  <c r="AP2211" i="1"/>
  <c r="AQ2211" i="1"/>
  <c r="AY2211" i="1"/>
  <c r="BB2211" i="1"/>
  <c r="BA2211" i="1" s="1"/>
  <c r="BC2211" i="1"/>
  <c r="AZ2211" i="1" s="1"/>
  <c r="AK2212" i="1"/>
  <c r="AO2212" i="1"/>
  <c r="AP2212" i="1"/>
  <c r="AQ2212" i="1"/>
  <c r="AY2212" i="1"/>
  <c r="BB2212" i="1"/>
  <c r="BA2212" i="1" s="1"/>
  <c r="BC2212" i="1"/>
  <c r="AZ2212" i="1" s="1"/>
  <c r="AK2213" i="1"/>
  <c r="AO2213" i="1"/>
  <c r="AP2213" i="1"/>
  <c r="AQ2213" i="1"/>
  <c r="AY2213" i="1"/>
  <c r="BB2213" i="1"/>
  <c r="BA2213" i="1" s="1"/>
  <c r="BC2213" i="1"/>
  <c r="AZ2213" i="1" s="1"/>
  <c r="AK2214" i="1"/>
  <c r="AO2214" i="1"/>
  <c r="W2214" i="1" s="1"/>
  <c r="AP2214" i="1"/>
  <c r="AQ2214" i="1"/>
  <c r="AY2214" i="1"/>
  <c r="BB2214" i="1"/>
  <c r="BA2214" i="1" s="1"/>
  <c r="BC2214" i="1"/>
  <c r="AZ2214" i="1" s="1"/>
  <c r="AK2215" i="1"/>
  <c r="AO2215" i="1"/>
  <c r="W2215" i="1" s="1"/>
  <c r="AP2215" i="1"/>
  <c r="AQ2215" i="1"/>
  <c r="AY2215" i="1"/>
  <c r="BB2215" i="1"/>
  <c r="BA2215" i="1" s="1"/>
  <c r="BC2215" i="1"/>
  <c r="AZ2215" i="1" s="1"/>
  <c r="AK2216" i="1"/>
  <c r="AO2216" i="1"/>
  <c r="AP2216" i="1"/>
  <c r="AQ2216" i="1"/>
  <c r="AY2216" i="1"/>
  <c r="BB2216" i="1"/>
  <c r="BA2216" i="1" s="1"/>
  <c r="BC2216" i="1"/>
  <c r="AZ2216" i="1" s="1"/>
  <c r="AK2217" i="1"/>
  <c r="AO2217" i="1"/>
  <c r="W2217" i="1" s="1"/>
  <c r="AP2217" i="1"/>
  <c r="AQ2217" i="1"/>
  <c r="AY2217" i="1"/>
  <c r="BB2217" i="1"/>
  <c r="BA2217" i="1" s="1"/>
  <c r="BC2217" i="1"/>
  <c r="AZ2217" i="1" s="1"/>
  <c r="AK2218" i="1"/>
  <c r="AO2218" i="1"/>
  <c r="AP2218" i="1"/>
  <c r="AQ2218" i="1"/>
  <c r="AY2218" i="1"/>
  <c r="BB2218" i="1"/>
  <c r="BA2218" i="1" s="1"/>
  <c r="BC2218" i="1"/>
  <c r="AZ2218" i="1" s="1"/>
  <c r="AK2219" i="1"/>
  <c r="AO2219" i="1"/>
  <c r="W2219" i="1" s="1"/>
  <c r="AP2219" i="1"/>
  <c r="AQ2219" i="1"/>
  <c r="AY2219" i="1"/>
  <c r="BB2219" i="1"/>
  <c r="BA2219" i="1" s="1"/>
  <c r="BC2219" i="1"/>
  <c r="AZ2219" i="1" s="1"/>
  <c r="AK2220" i="1"/>
  <c r="AO2220" i="1"/>
  <c r="W2220" i="1" s="1"/>
  <c r="AP2220" i="1"/>
  <c r="AQ2220" i="1"/>
  <c r="AY2220" i="1"/>
  <c r="BB2220" i="1"/>
  <c r="BA2220" i="1" s="1"/>
  <c r="BC2220" i="1"/>
  <c r="AZ2220" i="1" s="1"/>
  <c r="AK2221" i="1"/>
  <c r="AO2221" i="1"/>
  <c r="AP2221" i="1"/>
  <c r="AQ2221" i="1"/>
  <c r="AY2221" i="1"/>
  <c r="BB2221" i="1"/>
  <c r="BA2221" i="1" s="1"/>
  <c r="BC2221" i="1"/>
  <c r="AZ2221" i="1" s="1"/>
  <c r="AK2222" i="1"/>
  <c r="AO2222" i="1"/>
  <c r="W2222" i="1" s="1"/>
  <c r="AP2222" i="1"/>
  <c r="AQ2222" i="1"/>
  <c r="AY2222" i="1"/>
  <c r="BB2222" i="1"/>
  <c r="BA2222" i="1" s="1"/>
  <c r="BC2222" i="1"/>
  <c r="AZ2222" i="1" s="1"/>
  <c r="AK2223" i="1"/>
  <c r="AO2223" i="1"/>
  <c r="AP2223" i="1"/>
  <c r="AQ2223" i="1"/>
  <c r="AY2223" i="1"/>
  <c r="BB2223" i="1"/>
  <c r="BA2223" i="1" s="1"/>
  <c r="BC2223" i="1"/>
  <c r="AZ2223" i="1" s="1"/>
  <c r="AK2224" i="1"/>
  <c r="AO2224" i="1"/>
  <c r="AP2224" i="1"/>
  <c r="AQ2224" i="1"/>
  <c r="AY2224" i="1"/>
  <c r="BB2224" i="1"/>
  <c r="BA2224" i="1" s="1"/>
  <c r="BC2224" i="1"/>
  <c r="AZ2224" i="1" s="1"/>
  <c r="AK2225" i="1"/>
  <c r="AO2225" i="1"/>
  <c r="AP2225" i="1"/>
  <c r="AQ2225" i="1"/>
  <c r="AY2225" i="1"/>
  <c r="BB2225" i="1"/>
  <c r="BA2225" i="1" s="1"/>
  <c r="BC2225" i="1"/>
  <c r="AZ2225" i="1" s="1"/>
  <c r="AK2226" i="1"/>
  <c r="AO2226" i="1"/>
  <c r="W2226" i="1" s="1"/>
  <c r="AP2226" i="1"/>
  <c r="AQ2226" i="1"/>
  <c r="AY2226" i="1"/>
  <c r="BB2226" i="1"/>
  <c r="BA2226" i="1" s="1"/>
  <c r="BC2226" i="1"/>
  <c r="AZ2226" i="1" s="1"/>
  <c r="AK2227" i="1"/>
  <c r="AO2227" i="1"/>
  <c r="AP2227" i="1"/>
  <c r="AQ2227" i="1"/>
  <c r="AY2227" i="1"/>
  <c r="BB2227" i="1"/>
  <c r="BA2227" i="1" s="1"/>
  <c r="BC2227" i="1"/>
  <c r="AZ2227" i="1" s="1"/>
  <c r="AK2228" i="1"/>
  <c r="AO2228" i="1"/>
  <c r="AP2228" i="1"/>
  <c r="AQ2228" i="1"/>
  <c r="AY2228" i="1"/>
  <c r="BB2228" i="1"/>
  <c r="BA2228" i="1" s="1"/>
  <c r="BC2228" i="1"/>
  <c r="AZ2228" i="1" s="1"/>
  <c r="AK2229" i="1"/>
  <c r="AO2229" i="1"/>
  <c r="W2229" i="1" s="1"/>
  <c r="AP2229" i="1"/>
  <c r="AQ2229" i="1"/>
  <c r="AY2229" i="1"/>
  <c r="BB2229" i="1"/>
  <c r="BA2229" i="1" s="1"/>
  <c r="BC2229" i="1"/>
  <c r="AZ2229" i="1" s="1"/>
  <c r="AK2230" i="1"/>
  <c r="AO2230" i="1"/>
  <c r="W2230" i="1" s="1"/>
  <c r="AP2230" i="1"/>
  <c r="AQ2230" i="1"/>
  <c r="AY2230" i="1"/>
  <c r="BB2230" i="1"/>
  <c r="BA2230" i="1" s="1"/>
  <c r="BC2230" i="1"/>
  <c r="AZ2230" i="1" s="1"/>
  <c r="AK2231" i="1"/>
  <c r="AO2231" i="1"/>
  <c r="W2231" i="1" s="1"/>
  <c r="AP2231" i="1"/>
  <c r="AQ2231" i="1"/>
  <c r="AY2231" i="1"/>
  <c r="BB2231" i="1"/>
  <c r="BA2231" i="1" s="1"/>
  <c r="BC2231" i="1"/>
  <c r="AZ2231" i="1" s="1"/>
  <c r="AK2232" i="1"/>
  <c r="AO2232" i="1"/>
  <c r="W2232" i="1" s="1"/>
  <c r="AP2232" i="1"/>
  <c r="AQ2232" i="1"/>
  <c r="AY2232" i="1"/>
  <c r="BB2232" i="1"/>
  <c r="BA2232" i="1" s="1"/>
  <c r="BC2232" i="1"/>
  <c r="AZ2232" i="1" s="1"/>
  <c r="AK2233" i="1"/>
  <c r="AO2233" i="1"/>
  <c r="W2233" i="1" s="1"/>
  <c r="AP2233" i="1"/>
  <c r="AQ2233" i="1"/>
  <c r="AY2233" i="1"/>
  <c r="BB2233" i="1"/>
  <c r="BA2233" i="1" s="1"/>
  <c r="BC2233" i="1"/>
  <c r="AZ2233" i="1" s="1"/>
  <c r="AK2234" i="1"/>
  <c r="AO2234" i="1"/>
  <c r="W2234" i="1" s="1"/>
  <c r="AP2234" i="1"/>
  <c r="AQ2234" i="1"/>
  <c r="AY2234" i="1"/>
  <c r="BB2234" i="1"/>
  <c r="BA2234" i="1" s="1"/>
  <c r="BC2234" i="1"/>
  <c r="AZ2234" i="1" s="1"/>
  <c r="AK2235" i="1"/>
  <c r="AO2235" i="1"/>
  <c r="AP2235" i="1"/>
  <c r="AQ2235" i="1"/>
  <c r="AY2235" i="1"/>
  <c r="BB2235" i="1"/>
  <c r="BA2235" i="1" s="1"/>
  <c r="BC2235" i="1"/>
  <c r="AZ2235" i="1" s="1"/>
  <c r="AK2236" i="1"/>
  <c r="AO2236" i="1"/>
  <c r="AP2236" i="1"/>
  <c r="AQ2236" i="1"/>
  <c r="AY2236" i="1"/>
  <c r="BB2236" i="1"/>
  <c r="BA2236" i="1" s="1"/>
  <c r="BC2236" i="1"/>
  <c r="AZ2236" i="1" s="1"/>
  <c r="AK2237" i="1"/>
  <c r="AO2237" i="1"/>
  <c r="AP2237" i="1"/>
  <c r="AQ2237" i="1"/>
  <c r="AY2237" i="1"/>
  <c r="BB2237" i="1"/>
  <c r="BA2237" i="1" s="1"/>
  <c r="BC2237" i="1"/>
  <c r="AZ2237" i="1" s="1"/>
  <c r="AK2238" i="1"/>
  <c r="AO2238" i="1"/>
  <c r="W2238" i="1" s="1"/>
  <c r="AP2238" i="1"/>
  <c r="AQ2238" i="1"/>
  <c r="AY2238" i="1"/>
  <c r="BB2238" i="1"/>
  <c r="BA2238" i="1" s="1"/>
  <c r="BC2238" i="1"/>
  <c r="AZ2238" i="1" s="1"/>
  <c r="AK2239" i="1"/>
  <c r="AO2239" i="1"/>
  <c r="AP2239" i="1"/>
  <c r="AQ2239" i="1"/>
  <c r="AY2239" i="1"/>
  <c r="BB2239" i="1"/>
  <c r="BA2239" i="1" s="1"/>
  <c r="BC2239" i="1"/>
  <c r="AZ2239" i="1" s="1"/>
  <c r="AK2240" i="1"/>
  <c r="AO2240" i="1"/>
  <c r="AP2240" i="1"/>
  <c r="AQ2240" i="1"/>
  <c r="AY2240" i="1"/>
  <c r="BB2240" i="1"/>
  <c r="BA2240" i="1" s="1"/>
  <c r="BC2240" i="1"/>
  <c r="AZ2240" i="1" s="1"/>
  <c r="AK2241" i="1"/>
  <c r="AO2241" i="1"/>
  <c r="W2241" i="1" s="1"/>
  <c r="AP2241" i="1"/>
  <c r="AQ2241" i="1"/>
  <c r="AY2241" i="1"/>
  <c r="BB2241" i="1"/>
  <c r="BA2241" i="1" s="1"/>
  <c r="BC2241" i="1"/>
  <c r="AZ2241" i="1" s="1"/>
  <c r="AK2242" i="1"/>
  <c r="AO2242" i="1"/>
  <c r="W2242" i="1" s="1"/>
  <c r="AP2242" i="1"/>
  <c r="AQ2242" i="1"/>
  <c r="AY2242" i="1"/>
  <c r="BB2242" i="1"/>
  <c r="BA2242" i="1" s="1"/>
  <c r="BC2242" i="1"/>
  <c r="AZ2242" i="1" s="1"/>
  <c r="AK2243" i="1"/>
  <c r="AO2243" i="1"/>
  <c r="W2243" i="1" s="1"/>
  <c r="AP2243" i="1"/>
  <c r="AQ2243" i="1"/>
  <c r="AY2243" i="1"/>
  <c r="BB2243" i="1"/>
  <c r="BA2243" i="1" s="1"/>
  <c r="BC2243" i="1"/>
  <c r="AZ2243" i="1" s="1"/>
  <c r="AK2244" i="1"/>
  <c r="AO2244" i="1"/>
  <c r="W2244" i="1" s="1"/>
  <c r="AP2244" i="1"/>
  <c r="AQ2244" i="1"/>
  <c r="AY2244" i="1"/>
  <c r="BB2244" i="1"/>
  <c r="BA2244" i="1" s="1"/>
  <c r="BC2244" i="1"/>
  <c r="AZ2244" i="1" s="1"/>
  <c r="AK2245" i="1"/>
  <c r="AO2245" i="1"/>
  <c r="W2245" i="1" s="1"/>
  <c r="AP2245" i="1"/>
  <c r="AQ2245" i="1"/>
  <c r="AY2245" i="1"/>
  <c r="BB2245" i="1"/>
  <c r="BA2245" i="1" s="1"/>
  <c r="BC2245" i="1"/>
  <c r="AZ2245" i="1" s="1"/>
  <c r="AK2246" i="1"/>
  <c r="AO2246" i="1"/>
  <c r="W2246" i="1" s="1"/>
  <c r="AP2246" i="1"/>
  <c r="AQ2246" i="1"/>
  <c r="AY2246" i="1"/>
  <c r="BB2246" i="1"/>
  <c r="BA2246" i="1" s="1"/>
  <c r="BC2246" i="1"/>
  <c r="AZ2246" i="1" s="1"/>
  <c r="AK2247" i="1"/>
  <c r="AO2247" i="1"/>
  <c r="AP2247" i="1"/>
  <c r="AQ2247" i="1"/>
  <c r="AY2247" i="1"/>
  <c r="BB2247" i="1"/>
  <c r="BA2247" i="1" s="1"/>
  <c r="BC2247" i="1"/>
  <c r="AZ2247" i="1" s="1"/>
  <c r="AK2248" i="1"/>
  <c r="AO2248" i="1"/>
  <c r="AP2248" i="1"/>
  <c r="AQ2248" i="1"/>
  <c r="AY2248" i="1"/>
  <c r="BB2248" i="1"/>
  <c r="BA2248" i="1" s="1"/>
  <c r="BC2248" i="1"/>
  <c r="AZ2248" i="1" s="1"/>
  <c r="AK2249" i="1"/>
  <c r="AO2249" i="1"/>
  <c r="AP2249" i="1"/>
  <c r="AQ2249" i="1"/>
  <c r="AY2249" i="1"/>
  <c r="BB2249" i="1"/>
  <c r="BA2249" i="1" s="1"/>
  <c r="BC2249" i="1"/>
  <c r="AZ2249" i="1" s="1"/>
  <c r="AK2250" i="1"/>
  <c r="AO2250" i="1"/>
  <c r="W2250" i="1" s="1"/>
  <c r="AP2250" i="1"/>
  <c r="AQ2250" i="1"/>
  <c r="AY2250" i="1"/>
  <c r="BB2250" i="1"/>
  <c r="BA2250" i="1" s="1"/>
  <c r="BC2250" i="1"/>
  <c r="AZ2250" i="1" s="1"/>
  <c r="AK2251" i="1"/>
  <c r="AO2251" i="1"/>
  <c r="W2251" i="1" s="1"/>
  <c r="AP2251" i="1"/>
  <c r="AQ2251" i="1"/>
  <c r="AY2251" i="1"/>
  <c r="BB2251" i="1"/>
  <c r="BA2251" i="1" s="1"/>
  <c r="BC2251" i="1"/>
  <c r="AZ2251" i="1" s="1"/>
  <c r="AK2252" i="1"/>
  <c r="AO2252" i="1"/>
  <c r="W2252" i="1" s="1"/>
  <c r="AP2252" i="1"/>
  <c r="AQ2252" i="1"/>
  <c r="AY2252" i="1"/>
  <c r="BB2252" i="1"/>
  <c r="BA2252" i="1" s="1"/>
  <c r="BC2252" i="1"/>
  <c r="AZ2252" i="1" s="1"/>
  <c r="AK2253" i="1"/>
  <c r="AO2253" i="1"/>
  <c r="W2253" i="1" s="1"/>
  <c r="AP2253" i="1"/>
  <c r="AQ2253" i="1"/>
  <c r="AY2253" i="1"/>
  <c r="BB2253" i="1"/>
  <c r="BA2253" i="1" s="1"/>
  <c r="BC2253" i="1"/>
  <c r="AZ2253" i="1" s="1"/>
  <c r="AK2254" i="1"/>
  <c r="AO2254" i="1"/>
  <c r="W2254" i="1" s="1"/>
  <c r="AP2254" i="1"/>
  <c r="AQ2254" i="1"/>
  <c r="AY2254" i="1"/>
  <c r="BB2254" i="1"/>
  <c r="BA2254" i="1" s="1"/>
  <c r="BC2254" i="1"/>
  <c r="AZ2254" i="1" s="1"/>
  <c r="AK2255" i="1"/>
  <c r="AO2255" i="1"/>
  <c r="AP2255" i="1"/>
  <c r="AQ2255" i="1"/>
  <c r="AY2255" i="1"/>
  <c r="BB2255" i="1"/>
  <c r="BA2255" i="1" s="1"/>
  <c r="BC2255" i="1"/>
  <c r="AZ2255" i="1" s="1"/>
  <c r="AK2256" i="1"/>
  <c r="AO2256" i="1"/>
  <c r="W2256" i="1" s="1"/>
  <c r="AP2256" i="1"/>
  <c r="AQ2256" i="1"/>
  <c r="AY2256" i="1"/>
  <c r="BB2256" i="1"/>
  <c r="BA2256" i="1" s="1"/>
  <c r="BC2256" i="1"/>
  <c r="AZ2256" i="1" s="1"/>
  <c r="AK2257" i="1"/>
  <c r="AO2257" i="1"/>
  <c r="W2257" i="1" s="1"/>
  <c r="AP2257" i="1"/>
  <c r="AQ2257" i="1"/>
  <c r="AY2257" i="1"/>
  <c r="BB2257" i="1"/>
  <c r="BA2257" i="1" s="1"/>
  <c r="BC2257" i="1"/>
  <c r="AZ2257" i="1" s="1"/>
  <c r="AK2258" i="1"/>
  <c r="AO2258" i="1"/>
  <c r="W2258" i="1" s="1"/>
  <c r="AP2258" i="1"/>
  <c r="AQ2258" i="1"/>
  <c r="AY2258" i="1"/>
  <c r="BB2258" i="1"/>
  <c r="BA2258" i="1" s="1"/>
  <c r="BC2258" i="1"/>
  <c r="AZ2258" i="1" s="1"/>
  <c r="AK2259" i="1"/>
  <c r="AO2259" i="1"/>
  <c r="AP2259" i="1"/>
  <c r="AQ2259" i="1"/>
  <c r="AY2259" i="1"/>
  <c r="BB2259" i="1"/>
  <c r="BA2259" i="1" s="1"/>
  <c r="BC2259" i="1"/>
  <c r="AZ2259" i="1" s="1"/>
  <c r="AK2260" i="1"/>
  <c r="AO2260" i="1"/>
  <c r="AP2260" i="1"/>
  <c r="AQ2260" i="1"/>
  <c r="AY2260" i="1"/>
  <c r="BB2260" i="1"/>
  <c r="BA2260" i="1" s="1"/>
  <c r="BC2260" i="1"/>
  <c r="AZ2260" i="1" s="1"/>
  <c r="AK2261" i="1"/>
  <c r="AO2261" i="1"/>
  <c r="AP2261" i="1"/>
  <c r="AQ2261" i="1"/>
  <c r="AY2261" i="1"/>
  <c r="BB2261" i="1"/>
  <c r="BA2261" i="1" s="1"/>
  <c r="BC2261" i="1"/>
  <c r="AZ2261" i="1" s="1"/>
  <c r="AK2262" i="1"/>
  <c r="AO2262" i="1"/>
  <c r="W2262" i="1" s="1"/>
  <c r="AP2262" i="1"/>
  <c r="AQ2262" i="1"/>
  <c r="AY2262" i="1"/>
  <c r="BB2262" i="1"/>
  <c r="BA2262" i="1" s="1"/>
  <c r="BC2262" i="1"/>
  <c r="AZ2262" i="1" s="1"/>
  <c r="AK2263" i="1"/>
  <c r="AO2263" i="1"/>
  <c r="W2263" i="1" s="1"/>
  <c r="AP2263" i="1"/>
  <c r="AQ2263" i="1"/>
  <c r="AY2263" i="1"/>
  <c r="BB2263" i="1"/>
  <c r="BA2263" i="1" s="1"/>
  <c r="BC2263" i="1"/>
  <c r="AZ2263" i="1" s="1"/>
  <c r="AK2264" i="1"/>
  <c r="AO2264" i="1"/>
  <c r="W2264" i="1" s="1"/>
  <c r="AP2264" i="1"/>
  <c r="AQ2264" i="1"/>
  <c r="AY2264" i="1"/>
  <c r="BB2264" i="1"/>
  <c r="BA2264" i="1" s="1"/>
  <c r="BC2264" i="1"/>
  <c r="AZ2264" i="1" s="1"/>
  <c r="AK2265" i="1"/>
  <c r="AO2265" i="1"/>
  <c r="W2265" i="1" s="1"/>
  <c r="AP2265" i="1"/>
  <c r="AQ2265" i="1"/>
  <c r="AY2265" i="1"/>
  <c r="BB2265" i="1"/>
  <c r="BA2265" i="1" s="1"/>
  <c r="BC2265" i="1"/>
  <c r="AZ2265" i="1" s="1"/>
  <c r="AK2266" i="1"/>
  <c r="AO2266" i="1"/>
  <c r="W2266" i="1" s="1"/>
  <c r="AP2266" i="1"/>
  <c r="AQ2266" i="1"/>
  <c r="AY2266" i="1"/>
  <c r="BB2266" i="1"/>
  <c r="BA2266" i="1" s="1"/>
  <c r="BC2266" i="1"/>
  <c r="AZ2266" i="1" s="1"/>
  <c r="AK2267" i="1"/>
  <c r="AO2267" i="1"/>
  <c r="W2267" i="1" s="1"/>
  <c r="AP2267" i="1"/>
  <c r="AQ2267" i="1"/>
  <c r="AY2267" i="1"/>
  <c r="BB2267" i="1"/>
  <c r="BA2267" i="1" s="1"/>
  <c r="BC2267" i="1"/>
  <c r="AZ2267" i="1" s="1"/>
  <c r="AK2268" i="1"/>
  <c r="AO2268" i="1"/>
  <c r="W2268" i="1" s="1"/>
  <c r="AP2268" i="1"/>
  <c r="AQ2268" i="1"/>
  <c r="AY2268" i="1"/>
  <c r="BB2268" i="1"/>
  <c r="BA2268" i="1" s="1"/>
  <c r="BC2268" i="1"/>
  <c r="AZ2268" i="1" s="1"/>
  <c r="AK2269" i="1"/>
  <c r="AO2269" i="1"/>
  <c r="W2269" i="1" s="1"/>
  <c r="AP2269" i="1"/>
  <c r="AQ2269" i="1"/>
  <c r="AY2269" i="1"/>
  <c r="BB2269" i="1"/>
  <c r="BA2269" i="1" s="1"/>
  <c r="BC2269" i="1"/>
  <c r="AZ2269" i="1" s="1"/>
  <c r="AK2270" i="1"/>
  <c r="AO2270" i="1"/>
  <c r="W2270" i="1" s="1"/>
  <c r="AP2270" i="1"/>
  <c r="AQ2270" i="1"/>
  <c r="AY2270" i="1"/>
  <c r="BB2270" i="1"/>
  <c r="BA2270" i="1" s="1"/>
  <c r="BC2270" i="1"/>
  <c r="AZ2270" i="1" s="1"/>
  <c r="AK2271" i="1"/>
  <c r="AO2271" i="1"/>
  <c r="AP2271" i="1"/>
  <c r="AQ2271" i="1"/>
  <c r="AY2271" i="1"/>
  <c r="BB2271" i="1"/>
  <c r="BA2271" i="1" s="1"/>
  <c r="BC2271" i="1"/>
  <c r="AZ2271" i="1" s="1"/>
  <c r="AK2272" i="1"/>
  <c r="AO2272" i="1"/>
  <c r="AP2272" i="1"/>
  <c r="AQ2272" i="1"/>
  <c r="AY2272" i="1"/>
  <c r="BB2272" i="1"/>
  <c r="BA2272" i="1" s="1"/>
  <c r="BC2272" i="1"/>
  <c r="AZ2272" i="1" s="1"/>
  <c r="AK2273" i="1"/>
  <c r="AO2273" i="1"/>
  <c r="AP2273" i="1"/>
  <c r="AQ2273" i="1"/>
  <c r="AY2273" i="1"/>
  <c r="BB2273" i="1"/>
  <c r="BA2273" i="1" s="1"/>
  <c r="BC2273" i="1"/>
  <c r="AZ2273" i="1" s="1"/>
  <c r="AK2274" i="1"/>
  <c r="AO2274" i="1"/>
  <c r="W2274" i="1" s="1"/>
  <c r="AP2274" i="1"/>
  <c r="AQ2274" i="1"/>
  <c r="AY2274" i="1"/>
  <c r="BB2274" i="1"/>
  <c r="BA2274" i="1" s="1"/>
  <c r="BC2274" i="1"/>
  <c r="AZ2274" i="1" s="1"/>
  <c r="AK2275" i="1"/>
  <c r="AO2275" i="1"/>
  <c r="AP2275" i="1"/>
  <c r="AQ2275" i="1"/>
  <c r="AY2275" i="1"/>
  <c r="BB2275" i="1"/>
  <c r="BA2275" i="1" s="1"/>
  <c r="BC2275" i="1"/>
  <c r="AZ2275" i="1" s="1"/>
  <c r="AK2276" i="1"/>
  <c r="AO2276" i="1"/>
  <c r="W2276" i="1" s="1"/>
  <c r="AP2276" i="1"/>
  <c r="AQ2276" i="1"/>
  <c r="AY2276" i="1"/>
  <c r="BB2276" i="1"/>
  <c r="BA2276" i="1" s="1"/>
  <c r="BC2276" i="1"/>
  <c r="AZ2276" i="1" s="1"/>
  <c r="AK2277" i="1"/>
  <c r="AO2277" i="1"/>
  <c r="W2277" i="1" s="1"/>
  <c r="AP2277" i="1"/>
  <c r="AQ2277" i="1"/>
  <c r="AY2277" i="1"/>
  <c r="BB2277" i="1"/>
  <c r="BA2277" i="1" s="1"/>
  <c r="BC2277" i="1"/>
  <c r="AZ2277" i="1" s="1"/>
  <c r="AK2278" i="1"/>
  <c r="AO2278" i="1"/>
  <c r="W2278" i="1" s="1"/>
  <c r="AP2278" i="1"/>
  <c r="AQ2278" i="1"/>
  <c r="AY2278" i="1"/>
  <c r="BB2278" i="1"/>
  <c r="BA2278" i="1" s="1"/>
  <c r="BC2278" i="1"/>
  <c r="AZ2278" i="1" s="1"/>
  <c r="AK2279" i="1"/>
  <c r="AO2279" i="1"/>
  <c r="W2279" i="1" s="1"/>
  <c r="AP2279" i="1"/>
  <c r="AQ2279" i="1"/>
  <c r="AY2279" i="1"/>
  <c r="BB2279" i="1"/>
  <c r="BA2279" i="1" s="1"/>
  <c r="BC2279" i="1"/>
  <c r="AZ2279" i="1" s="1"/>
  <c r="AK2280" i="1"/>
  <c r="AO2280" i="1"/>
  <c r="W2280" i="1" s="1"/>
  <c r="AP2280" i="1"/>
  <c r="AQ2280" i="1"/>
  <c r="AY2280" i="1"/>
  <c r="BB2280" i="1"/>
  <c r="BA2280" i="1" s="1"/>
  <c r="BC2280" i="1"/>
  <c r="AZ2280" i="1" s="1"/>
  <c r="AK2281" i="1"/>
  <c r="AO2281" i="1"/>
  <c r="W2281" i="1" s="1"/>
  <c r="AP2281" i="1"/>
  <c r="AQ2281" i="1"/>
  <c r="AY2281" i="1"/>
  <c r="BB2281" i="1"/>
  <c r="BA2281" i="1" s="1"/>
  <c r="BC2281" i="1"/>
  <c r="AZ2281" i="1" s="1"/>
  <c r="AK2282" i="1"/>
  <c r="AO2282" i="1"/>
  <c r="W2282" i="1" s="1"/>
  <c r="AP2282" i="1"/>
  <c r="AQ2282" i="1"/>
  <c r="AY2282" i="1"/>
  <c r="BB2282" i="1"/>
  <c r="BA2282" i="1" s="1"/>
  <c r="BC2282" i="1"/>
  <c r="AZ2282" i="1" s="1"/>
  <c r="AK2283" i="1"/>
  <c r="AO2283" i="1"/>
  <c r="AP2283" i="1"/>
  <c r="AQ2283" i="1"/>
  <c r="AY2283" i="1"/>
  <c r="BB2283" i="1"/>
  <c r="BA2283" i="1" s="1"/>
  <c r="BC2283" i="1"/>
  <c r="AZ2283" i="1" s="1"/>
  <c r="AK2284" i="1"/>
  <c r="AO2284" i="1"/>
  <c r="AP2284" i="1"/>
  <c r="AQ2284" i="1"/>
  <c r="AY2284" i="1"/>
  <c r="BB2284" i="1"/>
  <c r="BA2284" i="1" s="1"/>
  <c r="BC2284" i="1"/>
  <c r="AZ2284" i="1" s="1"/>
  <c r="AK2285" i="1"/>
  <c r="AO2285" i="1"/>
  <c r="AP2285" i="1"/>
  <c r="AQ2285" i="1"/>
  <c r="AY2285" i="1"/>
  <c r="BB2285" i="1"/>
  <c r="BA2285" i="1" s="1"/>
  <c r="BC2285" i="1"/>
  <c r="AZ2285" i="1" s="1"/>
  <c r="AK2286" i="1"/>
  <c r="AO2286" i="1"/>
  <c r="W2286" i="1" s="1"/>
  <c r="AP2286" i="1"/>
  <c r="AQ2286" i="1"/>
  <c r="AY2286" i="1"/>
  <c r="BB2286" i="1"/>
  <c r="BA2286" i="1" s="1"/>
  <c r="BC2286" i="1"/>
  <c r="AZ2286" i="1" s="1"/>
  <c r="AK2287" i="1"/>
  <c r="AO2287" i="1"/>
  <c r="AP2287" i="1"/>
  <c r="AQ2287" i="1"/>
  <c r="AY2287" i="1"/>
  <c r="BB2287" i="1"/>
  <c r="BA2287" i="1" s="1"/>
  <c r="BC2287" i="1"/>
  <c r="AZ2287" i="1" s="1"/>
  <c r="AK2288" i="1"/>
  <c r="AO2288" i="1"/>
  <c r="W2288" i="1" s="1"/>
  <c r="AP2288" i="1"/>
  <c r="AQ2288" i="1"/>
  <c r="AY2288" i="1"/>
  <c r="BB2288" i="1"/>
  <c r="BA2288" i="1" s="1"/>
  <c r="BC2288" i="1"/>
  <c r="AZ2288" i="1" s="1"/>
  <c r="AK2289" i="1"/>
  <c r="AO2289" i="1"/>
  <c r="W2289" i="1" s="1"/>
  <c r="AP2289" i="1"/>
  <c r="AQ2289" i="1"/>
  <c r="AY2289" i="1"/>
  <c r="BB2289" i="1"/>
  <c r="BA2289" i="1" s="1"/>
  <c r="BC2289" i="1"/>
  <c r="AZ2289" i="1" s="1"/>
  <c r="AK2290" i="1"/>
  <c r="AO2290" i="1"/>
  <c r="W2290" i="1" s="1"/>
  <c r="AP2290" i="1"/>
  <c r="AQ2290" i="1"/>
  <c r="AY2290" i="1"/>
  <c r="BB2290" i="1"/>
  <c r="BA2290" i="1" s="1"/>
  <c r="BC2290" i="1"/>
  <c r="AZ2290" i="1" s="1"/>
  <c r="AK2291" i="1"/>
  <c r="AO2291" i="1"/>
  <c r="W2291" i="1" s="1"/>
  <c r="AP2291" i="1"/>
  <c r="AQ2291" i="1"/>
  <c r="AY2291" i="1"/>
  <c r="BB2291" i="1"/>
  <c r="BA2291" i="1" s="1"/>
  <c r="BC2291" i="1"/>
  <c r="AZ2291" i="1" s="1"/>
  <c r="AK2292" i="1"/>
  <c r="AO2292" i="1"/>
  <c r="W2292" i="1" s="1"/>
  <c r="AP2292" i="1"/>
  <c r="AQ2292" i="1"/>
  <c r="AY2292" i="1"/>
  <c r="BB2292" i="1"/>
  <c r="BA2292" i="1" s="1"/>
  <c r="BC2292" i="1"/>
  <c r="AZ2292" i="1" s="1"/>
  <c r="AK2293" i="1"/>
  <c r="AO2293" i="1"/>
  <c r="W2293" i="1" s="1"/>
  <c r="AP2293" i="1"/>
  <c r="AQ2293" i="1"/>
  <c r="AY2293" i="1"/>
  <c r="BB2293" i="1"/>
  <c r="BA2293" i="1" s="1"/>
  <c r="BC2293" i="1"/>
  <c r="AZ2293" i="1" s="1"/>
  <c r="AK2294" i="1"/>
  <c r="AO2294" i="1"/>
  <c r="W2294" i="1" s="1"/>
  <c r="AP2294" i="1"/>
  <c r="AQ2294" i="1"/>
  <c r="AY2294" i="1"/>
  <c r="BB2294" i="1"/>
  <c r="BA2294" i="1" s="1"/>
  <c r="BC2294" i="1"/>
  <c r="AZ2294" i="1" s="1"/>
  <c r="AK2295" i="1"/>
  <c r="AO2295" i="1"/>
  <c r="AP2295" i="1"/>
  <c r="AQ2295" i="1"/>
  <c r="AY2295" i="1"/>
  <c r="BB2295" i="1"/>
  <c r="BA2295" i="1" s="1"/>
  <c r="BC2295" i="1"/>
  <c r="AZ2295" i="1" s="1"/>
  <c r="AK2296" i="1"/>
  <c r="AO2296" i="1"/>
  <c r="AP2296" i="1"/>
  <c r="AQ2296" i="1"/>
  <c r="AY2296" i="1"/>
  <c r="BB2296" i="1"/>
  <c r="BA2296" i="1" s="1"/>
  <c r="BC2296" i="1"/>
  <c r="AZ2296" i="1" s="1"/>
  <c r="AK2297" i="1"/>
  <c r="AO2297" i="1"/>
  <c r="AP2297" i="1"/>
  <c r="AQ2297" i="1"/>
  <c r="AY2297" i="1"/>
  <c r="BB2297" i="1"/>
  <c r="BA2297" i="1" s="1"/>
  <c r="BC2297" i="1"/>
  <c r="AZ2297" i="1" s="1"/>
  <c r="AK2298" i="1"/>
  <c r="AO2298" i="1"/>
  <c r="W2298" i="1" s="1"/>
  <c r="AP2298" i="1"/>
  <c r="AQ2298" i="1"/>
  <c r="AY2298" i="1"/>
  <c r="BB2298" i="1"/>
  <c r="BA2298" i="1" s="1"/>
  <c r="BC2298" i="1"/>
  <c r="AZ2298" i="1" s="1"/>
  <c r="AK2299" i="1"/>
  <c r="AO2299" i="1"/>
  <c r="AP2299" i="1"/>
  <c r="AQ2299" i="1"/>
  <c r="AY2299" i="1"/>
  <c r="BB2299" i="1"/>
  <c r="BA2299" i="1" s="1"/>
  <c r="BC2299" i="1"/>
  <c r="AZ2299" i="1" s="1"/>
  <c r="AK2300" i="1"/>
  <c r="AO2300" i="1"/>
  <c r="W2300" i="1" s="1"/>
  <c r="AP2300" i="1"/>
  <c r="AQ2300" i="1"/>
  <c r="AY2300" i="1"/>
  <c r="BB2300" i="1"/>
  <c r="BA2300" i="1" s="1"/>
  <c r="BC2300" i="1"/>
  <c r="AZ2300" i="1" s="1"/>
  <c r="AK2301" i="1"/>
  <c r="AO2301" i="1"/>
  <c r="W2301" i="1" s="1"/>
  <c r="AP2301" i="1"/>
  <c r="AQ2301" i="1"/>
  <c r="AY2301" i="1"/>
  <c r="BB2301" i="1"/>
  <c r="BA2301" i="1" s="1"/>
  <c r="BC2301" i="1"/>
  <c r="AZ2301" i="1" s="1"/>
  <c r="AK2302" i="1"/>
  <c r="AO2302" i="1"/>
  <c r="AP2302" i="1"/>
  <c r="AQ2302" i="1"/>
  <c r="AY2302" i="1"/>
  <c r="BB2302" i="1"/>
  <c r="BA2302" i="1" s="1"/>
  <c r="BC2302" i="1"/>
  <c r="AZ2302" i="1" s="1"/>
  <c r="AK2303" i="1"/>
  <c r="AO2303" i="1"/>
  <c r="W2303" i="1" s="1"/>
  <c r="AP2303" i="1"/>
  <c r="AQ2303" i="1"/>
  <c r="AY2303" i="1"/>
  <c r="BB2303" i="1"/>
  <c r="BA2303" i="1" s="1"/>
  <c r="BC2303" i="1"/>
  <c r="AZ2303" i="1" s="1"/>
  <c r="AK2304" i="1"/>
  <c r="AO2304" i="1"/>
  <c r="W2304" i="1" s="1"/>
  <c r="AP2304" i="1"/>
  <c r="AQ2304" i="1"/>
  <c r="AY2304" i="1"/>
  <c r="BB2304" i="1"/>
  <c r="BA2304" i="1" s="1"/>
  <c r="BC2304" i="1"/>
  <c r="AZ2304" i="1" s="1"/>
  <c r="AK2305" i="1"/>
  <c r="AO2305" i="1"/>
  <c r="W2305" i="1" s="1"/>
  <c r="AP2305" i="1"/>
  <c r="AQ2305" i="1"/>
  <c r="AY2305" i="1"/>
  <c r="BB2305" i="1"/>
  <c r="BA2305" i="1" s="1"/>
  <c r="BC2305" i="1"/>
  <c r="AZ2305" i="1" s="1"/>
  <c r="AK2306" i="1"/>
  <c r="AO2306" i="1"/>
  <c r="W2306" i="1" s="1"/>
  <c r="AP2306" i="1"/>
  <c r="AQ2306" i="1"/>
  <c r="AY2306" i="1"/>
  <c r="BB2306" i="1"/>
  <c r="BA2306" i="1" s="1"/>
  <c r="BC2306" i="1"/>
  <c r="AZ2306" i="1" s="1"/>
  <c r="AK2307" i="1"/>
  <c r="AO2307" i="1"/>
  <c r="AP2307" i="1"/>
  <c r="AQ2307" i="1"/>
  <c r="AY2307" i="1"/>
  <c r="BB2307" i="1"/>
  <c r="BA2307" i="1" s="1"/>
  <c r="BC2307" i="1"/>
  <c r="AZ2307" i="1" s="1"/>
  <c r="AK2308" i="1"/>
  <c r="AO2308" i="1"/>
  <c r="AP2308" i="1"/>
  <c r="AQ2308" i="1"/>
  <c r="AY2308" i="1"/>
  <c r="BB2308" i="1"/>
  <c r="BA2308" i="1" s="1"/>
  <c r="BC2308" i="1"/>
  <c r="AZ2308" i="1" s="1"/>
  <c r="AK2309" i="1"/>
  <c r="AO2309" i="1"/>
  <c r="AP2309" i="1"/>
  <c r="AQ2309" i="1"/>
  <c r="AY2309" i="1"/>
  <c r="BB2309" i="1"/>
  <c r="BA2309" i="1" s="1"/>
  <c r="BC2309" i="1"/>
  <c r="AZ2309" i="1" s="1"/>
  <c r="AK2310" i="1"/>
  <c r="AO2310" i="1"/>
  <c r="W2310" i="1" s="1"/>
  <c r="AP2310" i="1"/>
  <c r="AQ2310" i="1"/>
  <c r="AY2310" i="1"/>
  <c r="BB2310" i="1"/>
  <c r="BA2310" i="1" s="1"/>
  <c r="BC2310" i="1"/>
  <c r="AZ2310" i="1" s="1"/>
  <c r="AK2311" i="1"/>
  <c r="AO2311" i="1"/>
  <c r="W2311" i="1" s="1"/>
  <c r="AP2311" i="1"/>
  <c r="AQ2311" i="1"/>
  <c r="AY2311" i="1"/>
  <c r="BB2311" i="1"/>
  <c r="BA2311" i="1" s="1"/>
  <c r="BC2311" i="1"/>
  <c r="AZ2311" i="1" s="1"/>
  <c r="AK2312" i="1"/>
  <c r="AO2312" i="1"/>
  <c r="W2312" i="1" s="1"/>
  <c r="AP2312" i="1"/>
  <c r="AQ2312" i="1"/>
  <c r="AY2312" i="1"/>
  <c r="BB2312" i="1"/>
  <c r="BA2312" i="1" s="1"/>
  <c r="BC2312" i="1"/>
  <c r="AZ2312" i="1" s="1"/>
  <c r="AK2313" i="1"/>
  <c r="AO2313" i="1"/>
  <c r="W2313" i="1" s="1"/>
  <c r="AP2313" i="1"/>
  <c r="AQ2313" i="1"/>
  <c r="AY2313" i="1"/>
  <c r="BB2313" i="1"/>
  <c r="BA2313" i="1" s="1"/>
  <c r="BC2313" i="1"/>
  <c r="AZ2313" i="1" s="1"/>
  <c r="AK2314" i="1"/>
  <c r="AO2314" i="1"/>
  <c r="AP2314" i="1"/>
  <c r="AQ2314" i="1"/>
  <c r="AY2314" i="1"/>
  <c r="BB2314" i="1"/>
  <c r="BA2314" i="1" s="1"/>
  <c r="BC2314" i="1"/>
  <c r="AZ2314" i="1" s="1"/>
  <c r="AK2315" i="1"/>
  <c r="AO2315" i="1"/>
  <c r="W2315" i="1" s="1"/>
  <c r="AP2315" i="1"/>
  <c r="AQ2315" i="1"/>
  <c r="AY2315" i="1"/>
  <c r="BB2315" i="1"/>
  <c r="BA2315" i="1" s="1"/>
  <c r="BC2315" i="1"/>
  <c r="AZ2315" i="1" s="1"/>
  <c r="AK2316" i="1"/>
  <c r="AO2316" i="1"/>
  <c r="AP2316" i="1"/>
  <c r="AQ2316" i="1"/>
  <c r="AY2316" i="1"/>
  <c r="BB2316" i="1"/>
  <c r="BA2316" i="1" s="1"/>
  <c r="BC2316" i="1"/>
  <c r="AZ2316" i="1" s="1"/>
  <c r="AK2317" i="1"/>
  <c r="AO2317" i="1"/>
  <c r="W2317" i="1" s="1"/>
  <c r="AP2317" i="1"/>
  <c r="AQ2317" i="1"/>
  <c r="AY2317" i="1"/>
  <c r="BB2317" i="1"/>
  <c r="BA2317" i="1" s="1"/>
  <c r="BC2317" i="1"/>
  <c r="AZ2317" i="1" s="1"/>
  <c r="AK2318" i="1"/>
  <c r="AO2318" i="1"/>
  <c r="AP2318" i="1"/>
  <c r="AQ2318" i="1"/>
  <c r="AY2318" i="1"/>
  <c r="BB2318" i="1"/>
  <c r="BA2318" i="1" s="1"/>
  <c r="BC2318" i="1"/>
  <c r="AZ2318" i="1" s="1"/>
  <c r="AK2319" i="1"/>
  <c r="AO2319" i="1"/>
  <c r="AP2319" i="1"/>
  <c r="AQ2319" i="1"/>
  <c r="AY2319" i="1"/>
  <c r="BB2319" i="1"/>
  <c r="BA2319" i="1" s="1"/>
  <c r="BC2319" i="1"/>
  <c r="AZ2319" i="1" s="1"/>
  <c r="AK2320" i="1"/>
  <c r="AO2320" i="1"/>
  <c r="AP2320" i="1"/>
  <c r="AQ2320" i="1"/>
  <c r="AY2320" i="1"/>
  <c r="BB2320" i="1"/>
  <c r="BA2320" i="1" s="1"/>
  <c r="BC2320" i="1"/>
  <c r="AZ2320" i="1" s="1"/>
  <c r="AK2321" i="1"/>
  <c r="AO2321" i="1"/>
  <c r="AP2321" i="1"/>
  <c r="AQ2321" i="1"/>
  <c r="AY2321" i="1"/>
  <c r="BB2321" i="1"/>
  <c r="BA2321" i="1" s="1"/>
  <c r="BC2321" i="1"/>
  <c r="AZ2321" i="1" s="1"/>
  <c r="AK2322" i="1"/>
  <c r="AO2322" i="1"/>
  <c r="W2322" i="1" s="1"/>
  <c r="AP2322" i="1"/>
  <c r="AQ2322" i="1"/>
  <c r="AY2322" i="1"/>
  <c r="BB2322" i="1"/>
  <c r="BA2322" i="1" s="1"/>
  <c r="BC2322" i="1"/>
  <c r="AZ2322" i="1" s="1"/>
  <c r="AK2323" i="1"/>
  <c r="AO2323" i="1"/>
  <c r="W2323" i="1" s="1"/>
  <c r="AP2323" i="1"/>
  <c r="AQ2323" i="1"/>
  <c r="AY2323" i="1"/>
  <c r="BB2323" i="1"/>
  <c r="BA2323" i="1" s="1"/>
  <c r="BC2323" i="1"/>
  <c r="AZ2323" i="1" s="1"/>
  <c r="AK2324" i="1"/>
  <c r="AO2324" i="1"/>
  <c r="W2324" i="1" s="1"/>
  <c r="AP2324" i="1"/>
  <c r="AQ2324" i="1"/>
  <c r="AY2324" i="1"/>
  <c r="BB2324" i="1"/>
  <c r="BA2324" i="1" s="1"/>
  <c r="BC2324" i="1"/>
  <c r="AZ2324" i="1" s="1"/>
  <c r="AK2325" i="1"/>
  <c r="AO2325" i="1"/>
  <c r="W2325" i="1" s="1"/>
  <c r="AP2325" i="1"/>
  <c r="AQ2325" i="1"/>
  <c r="AY2325" i="1"/>
  <c r="BB2325" i="1"/>
  <c r="BA2325" i="1" s="1"/>
  <c r="BC2325" i="1"/>
  <c r="AZ2325" i="1" s="1"/>
  <c r="AK2326" i="1"/>
  <c r="AO2326" i="1"/>
  <c r="W2326" i="1" s="1"/>
  <c r="AP2326" i="1"/>
  <c r="AQ2326" i="1"/>
  <c r="AY2326" i="1"/>
  <c r="BB2326" i="1"/>
  <c r="BA2326" i="1" s="1"/>
  <c r="BC2326" i="1"/>
  <c r="AZ2326" i="1" s="1"/>
  <c r="AK2327" i="1"/>
  <c r="AO2327" i="1"/>
  <c r="W2327" i="1" s="1"/>
  <c r="AP2327" i="1"/>
  <c r="AQ2327" i="1"/>
  <c r="AY2327" i="1"/>
  <c r="BB2327" i="1"/>
  <c r="BA2327" i="1" s="1"/>
  <c r="BC2327" i="1"/>
  <c r="AZ2327" i="1" s="1"/>
  <c r="AK2328" i="1"/>
  <c r="AO2328" i="1"/>
  <c r="W2328" i="1" s="1"/>
  <c r="AP2328" i="1"/>
  <c r="AQ2328" i="1"/>
  <c r="AY2328" i="1"/>
  <c r="BB2328" i="1"/>
  <c r="BA2328" i="1" s="1"/>
  <c r="BC2328" i="1"/>
  <c r="AZ2328" i="1" s="1"/>
  <c r="AK2329" i="1"/>
  <c r="AO2329" i="1"/>
  <c r="W2329" i="1" s="1"/>
  <c r="AP2329" i="1"/>
  <c r="AQ2329" i="1"/>
  <c r="AY2329" i="1"/>
  <c r="BB2329" i="1"/>
  <c r="BA2329" i="1" s="1"/>
  <c r="BC2329" i="1"/>
  <c r="AZ2329" i="1" s="1"/>
  <c r="AK2330" i="1"/>
  <c r="AO2330" i="1"/>
  <c r="W2330" i="1" s="1"/>
  <c r="AP2330" i="1"/>
  <c r="AQ2330" i="1"/>
  <c r="AY2330" i="1"/>
  <c r="BB2330" i="1"/>
  <c r="BA2330" i="1" s="1"/>
  <c r="BC2330" i="1"/>
  <c r="AZ2330" i="1" s="1"/>
  <c r="AK2331" i="1"/>
  <c r="AO2331" i="1"/>
  <c r="AP2331" i="1"/>
  <c r="AQ2331" i="1"/>
  <c r="AY2331" i="1"/>
  <c r="BB2331" i="1"/>
  <c r="BA2331" i="1" s="1"/>
  <c r="BC2331" i="1"/>
  <c r="AZ2331" i="1" s="1"/>
  <c r="AK2332" i="1"/>
  <c r="AO2332" i="1"/>
  <c r="AP2332" i="1"/>
  <c r="AQ2332" i="1"/>
  <c r="AY2332" i="1"/>
  <c r="BB2332" i="1"/>
  <c r="BA2332" i="1" s="1"/>
  <c r="BC2332" i="1"/>
  <c r="AZ2332" i="1" s="1"/>
  <c r="AK2333" i="1"/>
  <c r="AO2333" i="1"/>
  <c r="AP2333" i="1"/>
  <c r="AQ2333" i="1"/>
  <c r="AY2333" i="1"/>
  <c r="BB2333" i="1"/>
  <c r="BA2333" i="1" s="1"/>
  <c r="BC2333" i="1"/>
  <c r="AZ2333" i="1" s="1"/>
  <c r="AK2334" i="1"/>
  <c r="AO2334" i="1"/>
  <c r="W2334" i="1" s="1"/>
  <c r="AP2334" i="1"/>
  <c r="AQ2334" i="1"/>
  <c r="AY2334" i="1"/>
  <c r="BB2334" i="1"/>
  <c r="BA2334" i="1" s="1"/>
  <c r="BC2334" i="1"/>
  <c r="AZ2334" i="1" s="1"/>
  <c r="AK2335" i="1"/>
  <c r="AO2335" i="1"/>
  <c r="AP2335" i="1"/>
  <c r="AQ2335" i="1"/>
  <c r="AY2335" i="1"/>
  <c r="BB2335" i="1"/>
  <c r="BA2335" i="1" s="1"/>
  <c r="BC2335" i="1"/>
  <c r="AZ2335" i="1" s="1"/>
  <c r="AK2336" i="1"/>
  <c r="AO2336" i="1"/>
  <c r="W2336" i="1" s="1"/>
  <c r="AP2336" i="1"/>
  <c r="AQ2336" i="1"/>
  <c r="AY2336" i="1"/>
  <c r="BB2336" i="1"/>
  <c r="BA2336" i="1" s="1"/>
  <c r="BC2336" i="1"/>
  <c r="AZ2336" i="1" s="1"/>
  <c r="AK2337" i="1"/>
  <c r="AO2337" i="1"/>
  <c r="W2337" i="1" s="1"/>
  <c r="AP2337" i="1"/>
  <c r="AQ2337" i="1"/>
  <c r="AY2337" i="1"/>
  <c r="BB2337" i="1"/>
  <c r="BA2337" i="1" s="1"/>
  <c r="BC2337" i="1"/>
  <c r="AZ2337" i="1" s="1"/>
  <c r="AK2338" i="1"/>
  <c r="AO2338" i="1"/>
  <c r="W2338" i="1" s="1"/>
  <c r="AP2338" i="1"/>
  <c r="AQ2338" i="1"/>
  <c r="AY2338" i="1"/>
  <c r="BB2338" i="1"/>
  <c r="BA2338" i="1" s="1"/>
  <c r="BC2338" i="1"/>
  <c r="AZ2338" i="1" s="1"/>
  <c r="AK2339" i="1"/>
  <c r="AO2339" i="1"/>
  <c r="W2339" i="1" s="1"/>
  <c r="AP2339" i="1"/>
  <c r="AQ2339" i="1"/>
  <c r="AY2339" i="1"/>
  <c r="BB2339" i="1"/>
  <c r="BA2339" i="1" s="1"/>
  <c r="BC2339" i="1"/>
  <c r="AZ2339" i="1" s="1"/>
  <c r="AK2340" i="1"/>
  <c r="AO2340" i="1"/>
  <c r="W2340" i="1" s="1"/>
  <c r="AP2340" i="1"/>
  <c r="AQ2340" i="1"/>
  <c r="AY2340" i="1"/>
  <c r="BB2340" i="1"/>
  <c r="BA2340" i="1" s="1"/>
  <c r="BC2340" i="1"/>
  <c r="AZ2340" i="1" s="1"/>
  <c r="AK2341" i="1"/>
  <c r="AO2341" i="1"/>
  <c r="W2341" i="1" s="1"/>
  <c r="AP2341" i="1"/>
  <c r="AQ2341" i="1"/>
  <c r="AY2341" i="1"/>
  <c r="BB2341" i="1"/>
  <c r="BA2341" i="1" s="1"/>
  <c r="BC2341" i="1"/>
  <c r="AZ2341" i="1" s="1"/>
  <c r="AK2342" i="1"/>
  <c r="AO2342" i="1"/>
  <c r="W2342" i="1" s="1"/>
  <c r="AP2342" i="1"/>
  <c r="AQ2342" i="1"/>
  <c r="AY2342" i="1"/>
  <c r="BB2342" i="1"/>
  <c r="BA2342" i="1" s="1"/>
  <c r="BC2342" i="1"/>
  <c r="AZ2342" i="1" s="1"/>
  <c r="AK2343" i="1"/>
  <c r="AO2343" i="1"/>
  <c r="AP2343" i="1"/>
  <c r="AQ2343" i="1"/>
  <c r="AY2343" i="1"/>
  <c r="BB2343" i="1"/>
  <c r="BA2343" i="1" s="1"/>
  <c r="BC2343" i="1"/>
  <c r="AZ2343" i="1" s="1"/>
  <c r="AK2344" i="1"/>
  <c r="AO2344" i="1"/>
  <c r="AP2344" i="1"/>
  <c r="AQ2344" i="1"/>
  <c r="AY2344" i="1"/>
  <c r="BB2344" i="1"/>
  <c r="BA2344" i="1" s="1"/>
  <c r="BC2344" i="1"/>
  <c r="AZ2344" i="1" s="1"/>
  <c r="AK2345" i="1"/>
  <c r="AO2345" i="1"/>
  <c r="AP2345" i="1"/>
  <c r="AQ2345" i="1"/>
  <c r="AY2345" i="1"/>
  <c r="BB2345" i="1"/>
  <c r="BA2345" i="1" s="1"/>
  <c r="BC2345" i="1"/>
  <c r="AZ2345" i="1" s="1"/>
  <c r="AK2346" i="1"/>
  <c r="AO2346" i="1"/>
  <c r="W2346" i="1" s="1"/>
  <c r="AP2346" i="1"/>
  <c r="AQ2346" i="1"/>
  <c r="AY2346" i="1"/>
  <c r="BB2346" i="1"/>
  <c r="BA2346" i="1" s="1"/>
  <c r="BC2346" i="1"/>
  <c r="AZ2346" i="1" s="1"/>
  <c r="AK2347" i="1"/>
  <c r="AO2347" i="1"/>
  <c r="AP2347" i="1"/>
  <c r="AQ2347" i="1"/>
  <c r="AY2347" i="1"/>
  <c r="BB2347" i="1"/>
  <c r="BA2347" i="1" s="1"/>
  <c r="BC2347" i="1"/>
  <c r="AZ2347" i="1" s="1"/>
  <c r="AK2348" i="1"/>
  <c r="AO2348" i="1"/>
  <c r="W2348" i="1" s="1"/>
  <c r="AP2348" i="1"/>
  <c r="AQ2348" i="1"/>
  <c r="AY2348" i="1"/>
  <c r="BB2348" i="1"/>
  <c r="BA2348" i="1" s="1"/>
  <c r="BC2348" i="1"/>
  <c r="AZ2348" i="1" s="1"/>
  <c r="AK2349" i="1"/>
  <c r="AO2349" i="1"/>
  <c r="W2349" i="1" s="1"/>
  <c r="AP2349" i="1"/>
  <c r="AQ2349" i="1"/>
  <c r="AY2349" i="1"/>
  <c r="BB2349" i="1"/>
  <c r="BA2349" i="1" s="1"/>
  <c r="BC2349" i="1"/>
  <c r="AZ2349" i="1" s="1"/>
  <c r="AK2350" i="1"/>
  <c r="AO2350" i="1"/>
  <c r="W2350" i="1" s="1"/>
  <c r="AP2350" i="1"/>
  <c r="AQ2350" i="1"/>
  <c r="AY2350" i="1"/>
  <c r="BB2350" i="1"/>
  <c r="BA2350" i="1" s="1"/>
  <c r="BC2350" i="1"/>
  <c r="AZ2350" i="1" s="1"/>
  <c r="AK2351" i="1"/>
  <c r="AO2351" i="1"/>
  <c r="W2351" i="1" s="1"/>
  <c r="AP2351" i="1"/>
  <c r="AQ2351" i="1"/>
  <c r="AY2351" i="1"/>
  <c r="BB2351" i="1"/>
  <c r="BA2351" i="1" s="1"/>
  <c r="BC2351" i="1"/>
  <c r="AZ2351" i="1" s="1"/>
  <c r="AK2352" i="1"/>
  <c r="AO2352" i="1"/>
  <c r="W2352" i="1" s="1"/>
  <c r="AP2352" i="1"/>
  <c r="AQ2352" i="1"/>
  <c r="AY2352" i="1"/>
  <c r="BB2352" i="1"/>
  <c r="BA2352" i="1" s="1"/>
  <c r="BC2352" i="1"/>
  <c r="AZ2352" i="1" s="1"/>
  <c r="AK2353" i="1"/>
  <c r="AO2353" i="1"/>
  <c r="W2353" i="1" s="1"/>
  <c r="AP2353" i="1"/>
  <c r="AQ2353" i="1"/>
  <c r="AY2353" i="1"/>
  <c r="BB2353" i="1"/>
  <c r="BA2353" i="1" s="1"/>
  <c r="BC2353" i="1"/>
  <c r="AZ2353" i="1" s="1"/>
  <c r="AK2354" i="1"/>
  <c r="AO2354" i="1"/>
  <c r="W2354" i="1" s="1"/>
  <c r="AP2354" i="1"/>
  <c r="AQ2354" i="1"/>
  <c r="AY2354" i="1"/>
  <c r="BB2354" i="1"/>
  <c r="BA2354" i="1" s="1"/>
  <c r="BC2354" i="1"/>
  <c r="AZ2354" i="1" s="1"/>
  <c r="AK2355" i="1"/>
  <c r="AO2355" i="1"/>
  <c r="AP2355" i="1"/>
  <c r="AQ2355" i="1"/>
  <c r="AY2355" i="1"/>
  <c r="BB2355" i="1"/>
  <c r="BA2355" i="1" s="1"/>
  <c r="BC2355" i="1"/>
  <c r="AZ2355" i="1" s="1"/>
  <c r="AK2356" i="1"/>
  <c r="AO2356" i="1"/>
  <c r="AP2356" i="1"/>
  <c r="AQ2356" i="1"/>
  <c r="AY2356" i="1"/>
  <c r="BB2356" i="1"/>
  <c r="BA2356" i="1" s="1"/>
  <c r="BC2356" i="1"/>
  <c r="AZ2356" i="1" s="1"/>
  <c r="AK2357" i="1"/>
  <c r="AO2357" i="1"/>
  <c r="AP2357" i="1"/>
  <c r="AQ2357" i="1"/>
  <c r="AY2357" i="1"/>
  <c r="BB2357" i="1"/>
  <c r="BA2357" i="1" s="1"/>
  <c r="BC2357" i="1"/>
  <c r="AZ2357" i="1" s="1"/>
  <c r="AK2358" i="1"/>
  <c r="AO2358" i="1"/>
  <c r="W2358" i="1" s="1"/>
  <c r="AP2358" i="1"/>
  <c r="AQ2358" i="1"/>
  <c r="AY2358" i="1"/>
  <c r="BB2358" i="1"/>
  <c r="BA2358" i="1" s="1"/>
  <c r="BC2358" i="1"/>
  <c r="AZ2358" i="1" s="1"/>
  <c r="AK2359" i="1"/>
  <c r="AO2359" i="1"/>
  <c r="AP2359" i="1"/>
  <c r="AQ2359" i="1"/>
  <c r="AY2359" i="1"/>
  <c r="BB2359" i="1"/>
  <c r="BA2359" i="1" s="1"/>
  <c r="BC2359" i="1"/>
  <c r="AZ2359" i="1" s="1"/>
  <c r="AK2360" i="1"/>
  <c r="AO2360" i="1"/>
  <c r="W2360" i="1" s="1"/>
  <c r="AP2360" i="1"/>
  <c r="AQ2360" i="1"/>
  <c r="AY2360" i="1"/>
  <c r="BB2360" i="1"/>
  <c r="BA2360" i="1" s="1"/>
  <c r="BC2360" i="1"/>
  <c r="AZ2360" i="1" s="1"/>
  <c r="AK2361" i="1"/>
  <c r="AO2361" i="1"/>
  <c r="W2361" i="1" s="1"/>
  <c r="AP2361" i="1"/>
  <c r="AQ2361" i="1"/>
  <c r="AY2361" i="1"/>
  <c r="BB2361" i="1"/>
  <c r="BA2361" i="1" s="1"/>
  <c r="BC2361" i="1"/>
  <c r="AZ2361" i="1" s="1"/>
  <c r="AK2362" i="1"/>
  <c r="AO2362" i="1"/>
  <c r="W2362" i="1" s="1"/>
  <c r="AP2362" i="1"/>
  <c r="AQ2362" i="1"/>
  <c r="AY2362" i="1"/>
  <c r="BB2362" i="1"/>
  <c r="BA2362" i="1" s="1"/>
  <c r="BC2362" i="1"/>
  <c r="AZ2362" i="1" s="1"/>
  <c r="AK2363" i="1"/>
  <c r="AO2363" i="1"/>
  <c r="W2363" i="1" s="1"/>
  <c r="AP2363" i="1"/>
  <c r="AQ2363" i="1"/>
  <c r="AY2363" i="1"/>
  <c r="BB2363" i="1"/>
  <c r="BA2363" i="1" s="1"/>
  <c r="BC2363" i="1"/>
  <c r="AZ2363" i="1" s="1"/>
  <c r="AK2364" i="1"/>
  <c r="AO2364" i="1"/>
  <c r="W2364" i="1" s="1"/>
  <c r="AP2364" i="1"/>
  <c r="AQ2364" i="1"/>
  <c r="AY2364" i="1"/>
  <c r="BB2364" i="1"/>
  <c r="BA2364" i="1" s="1"/>
  <c r="BC2364" i="1"/>
  <c r="AZ2364" i="1" s="1"/>
  <c r="AK2365" i="1"/>
  <c r="AO2365" i="1"/>
  <c r="W2365" i="1" s="1"/>
  <c r="AP2365" i="1"/>
  <c r="AQ2365" i="1"/>
  <c r="AY2365" i="1"/>
  <c r="BB2365" i="1"/>
  <c r="BA2365" i="1" s="1"/>
  <c r="BC2365" i="1"/>
  <c r="AZ2365" i="1" s="1"/>
  <c r="AK2366" i="1"/>
  <c r="AO2366" i="1"/>
  <c r="W2366" i="1" s="1"/>
  <c r="AP2366" i="1"/>
  <c r="AQ2366" i="1"/>
  <c r="AY2366" i="1"/>
  <c r="BB2366" i="1"/>
  <c r="BA2366" i="1" s="1"/>
  <c r="BC2366" i="1"/>
  <c r="AZ2366" i="1" s="1"/>
  <c r="AK2367" i="1"/>
  <c r="AO2367" i="1"/>
  <c r="AP2367" i="1"/>
  <c r="AQ2367" i="1"/>
  <c r="AY2367" i="1"/>
  <c r="BB2367" i="1"/>
  <c r="BA2367" i="1" s="1"/>
  <c r="BC2367" i="1"/>
  <c r="AZ2367" i="1" s="1"/>
  <c r="AK2368" i="1"/>
  <c r="AO2368" i="1"/>
  <c r="AP2368" i="1"/>
  <c r="AQ2368" i="1"/>
  <c r="AY2368" i="1"/>
  <c r="BB2368" i="1"/>
  <c r="BA2368" i="1" s="1"/>
  <c r="BC2368" i="1"/>
  <c r="AZ2368" i="1" s="1"/>
  <c r="AK2369" i="1"/>
  <c r="AO2369" i="1"/>
  <c r="AP2369" i="1"/>
  <c r="AQ2369" i="1"/>
  <c r="AY2369" i="1"/>
  <c r="BB2369" i="1"/>
  <c r="BA2369" i="1" s="1"/>
  <c r="BC2369" i="1"/>
  <c r="AZ2369" i="1" s="1"/>
  <c r="AK2370" i="1"/>
  <c r="AO2370" i="1"/>
  <c r="W2370" i="1" s="1"/>
  <c r="AP2370" i="1"/>
  <c r="AQ2370" i="1"/>
  <c r="AY2370" i="1"/>
  <c r="BB2370" i="1"/>
  <c r="BA2370" i="1" s="1"/>
  <c r="BC2370" i="1"/>
  <c r="AZ2370" i="1" s="1"/>
  <c r="AK2371" i="1"/>
  <c r="AO2371" i="1"/>
  <c r="AP2371" i="1"/>
  <c r="AQ2371" i="1"/>
  <c r="AY2371" i="1"/>
  <c r="BB2371" i="1"/>
  <c r="BA2371" i="1" s="1"/>
  <c r="BC2371" i="1"/>
  <c r="AZ2371" i="1" s="1"/>
  <c r="AK2372" i="1"/>
  <c r="AO2372" i="1"/>
  <c r="W2372" i="1" s="1"/>
  <c r="AP2372" i="1"/>
  <c r="AQ2372" i="1"/>
  <c r="AY2372" i="1"/>
  <c r="BB2372" i="1"/>
  <c r="BA2372" i="1" s="1"/>
  <c r="BC2372" i="1"/>
  <c r="AZ2372" i="1" s="1"/>
  <c r="AK2373" i="1"/>
  <c r="AO2373" i="1"/>
  <c r="W2373" i="1" s="1"/>
  <c r="AP2373" i="1"/>
  <c r="AQ2373" i="1"/>
  <c r="AY2373" i="1"/>
  <c r="BB2373" i="1"/>
  <c r="BA2373" i="1" s="1"/>
  <c r="BC2373" i="1"/>
  <c r="AZ2373" i="1" s="1"/>
  <c r="AK2374" i="1"/>
  <c r="AO2374" i="1"/>
  <c r="AP2374" i="1"/>
  <c r="AQ2374" i="1"/>
  <c r="AY2374" i="1"/>
  <c r="BB2374" i="1"/>
  <c r="BA2374" i="1" s="1"/>
  <c r="BC2374" i="1"/>
  <c r="AZ2374" i="1" s="1"/>
  <c r="AK2375" i="1"/>
  <c r="AO2375" i="1"/>
  <c r="W2375" i="1" s="1"/>
  <c r="AP2375" i="1"/>
  <c r="AQ2375" i="1"/>
  <c r="AY2375" i="1"/>
  <c r="BB2375" i="1"/>
  <c r="BA2375" i="1" s="1"/>
  <c r="BC2375" i="1"/>
  <c r="AZ2375" i="1" s="1"/>
  <c r="AK2376" i="1"/>
  <c r="AO2376" i="1"/>
  <c r="W2376" i="1" s="1"/>
  <c r="AP2376" i="1"/>
  <c r="AQ2376" i="1"/>
  <c r="AY2376" i="1"/>
  <c r="BB2376" i="1"/>
  <c r="BA2376" i="1" s="1"/>
  <c r="BC2376" i="1"/>
  <c r="AZ2376" i="1" s="1"/>
  <c r="AK2377" i="1"/>
  <c r="AO2377" i="1"/>
  <c r="W2377" i="1" s="1"/>
  <c r="AP2377" i="1"/>
  <c r="AQ2377" i="1"/>
  <c r="AY2377" i="1"/>
  <c r="BB2377" i="1"/>
  <c r="BA2377" i="1" s="1"/>
  <c r="BC2377" i="1"/>
  <c r="AZ2377" i="1" s="1"/>
  <c r="AK2378" i="1"/>
  <c r="AO2378" i="1"/>
  <c r="W2378" i="1" s="1"/>
  <c r="AP2378" i="1"/>
  <c r="AQ2378" i="1"/>
  <c r="AY2378" i="1"/>
  <c r="BB2378" i="1"/>
  <c r="BA2378" i="1" s="1"/>
  <c r="BC2378" i="1"/>
  <c r="AZ2378" i="1" s="1"/>
  <c r="AK2379" i="1"/>
  <c r="AO2379" i="1"/>
  <c r="AP2379" i="1"/>
  <c r="AQ2379" i="1"/>
  <c r="AY2379" i="1"/>
  <c r="BB2379" i="1"/>
  <c r="BA2379" i="1" s="1"/>
  <c r="BC2379" i="1"/>
  <c r="AZ2379" i="1" s="1"/>
  <c r="AK2380" i="1"/>
  <c r="AO2380" i="1"/>
  <c r="AP2380" i="1"/>
  <c r="AQ2380" i="1"/>
  <c r="AY2380" i="1"/>
  <c r="BB2380" i="1"/>
  <c r="BA2380" i="1" s="1"/>
  <c r="BC2380" i="1"/>
  <c r="AZ2380" i="1" s="1"/>
  <c r="AK2381" i="1"/>
  <c r="AO2381" i="1"/>
  <c r="AP2381" i="1"/>
  <c r="AQ2381" i="1"/>
  <c r="AY2381" i="1"/>
  <c r="BB2381" i="1"/>
  <c r="BA2381" i="1" s="1"/>
  <c r="BC2381" i="1"/>
  <c r="AZ2381" i="1" s="1"/>
  <c r="AK2382" i="1"/>
  <c r="AO2382" i="1"/>
  <c r="W2382" i="1" s="1"/>
  <c r="AP2382" i="1"/>
  <c r="AQ2382" i="1"/>
  <c r="AY2382" i="1"/>
  <c r="BB2382" i="1"/>
  <c r="BA2382" i="1" s="1"/>
  <c r="BC2382" i="1"/>
  <c r="AZ2382" i="1" s="1"/>
  <c r="AK2383" i="1"/>
  <c r="AO2383" i="1"/>
  <c r="W2383" i="1" s="1"/>
  <c r="AP2383" i="1"/>
  <c r="AQ2383" i="1"/>
  <c r="AY2383" i="1"/>
  <c r="BB2383" i="1"/>
  <c r="BA2383" i="1" s="1"/>
  <c r="BC2383" i="1"/>
  <c r="AZ2383" i="1" s="1"/>
  <c r="AK2384" i="1"/>
  <c r="AO2384" i="1"/>
  <c r="W2384" i="1" s="1"/>
  <c r="AP2384" i="1"/>
  <c r="AQ2384" i="1"/>
  <c r="AY2384" i="1"/>
  <c r="BB2384" i="1"/>
  <c r="BA2384" i="1" s="1"/>
  <c r="BC2384" i="1"/>
  <c r="AZ2384" i="1" s="1"/>
  <c r="AK2385" i="1"/>
  <c r="AO2385" i="1"/>
  <c r="W2385" i="1" s="1"/>
  <c r="AP2385" i="1"/>
  <c r="AQ2385" i="1"/>
  <c r="AY2385" i="1"/>
  <c r="BB2385" i="1"/>
  <c r="BA2385" i="1" s="1"/>
  <c r="BC2385" i="1"/>
  <c r="AZ2385" i="1" s="1"/>
  <c r="AK2386" i="1"/>
  <c r="AO2386" i="1"/>
  <c r="AP2386" i="1"/>
  <c r="AQ2386" i="1"/>
  <c r="AY2386" i="1"/>
  <c r="BB2386" i="1"/>
  <c r="BA2386" i="1" s="1"/>
  <c r="BC2386" i="1"/>
  <c r="AZ2386" i="1" s="1"/>
  <c r="AK2387" i="1"/>
  <c r="AO2387" i="1"/>
  <c r="W2387" i="1" s="1"/>
  <c r="AP2387" i="1"/>
  <c r="AQ2387" i="1"/>
  <c r="AY2387" i="1"/>
  <c r="BB2387" i="1"/>
  <c r="BA2387" i="1" s="1"/>
  <c r="BC2387" i="1"/>
  <c r="AZ2387" i="1" s="1"/>
  <c r="AK2388" i="1"/>
  <c r="AO2388" i="1"/>
  <c r="AP2388" i="1"/>
  <c r="AQ2388" i="1"/>
  <c r="AY2388" i="1"/>
  <c r="BB2388" i="1"/>
  <c r="BA2388" i="1" s="1"/>
  <c r="BC2388" i="1"/>
  <c r="AZ2388" i="1" s="1"/>
  <c r="AK2389" i="1"/>
  <c r="AO2389" i="1"/>
  <c r="W2389" i="1" s="1"/>
  <c r="AP2389" i="1"/>
  <c r="AQ2389" i="1"/>
  <c r="AY2389" i="1"/>
  <c r="BB2389" i="1"/>
  <c r="BA2389" i="1" s="1"/>
  <c r="BC2389" i="1"/>
  <c r="AZ2389" i="1" s="1"/>
  <c r="AK2390" i="1"/>
  <c r="AO2390" i="1"/>
  <c r="W2390" i="1" s="1"/>
  <c r="AP2390" i="1"/>
  <c r="AQ2390" i="1"/>
  <c r="AY2390" i="1"/>
  <c r="BB2390" i="1"/>
  <c r="BA2390" i="1" s="1"/>
  <c r="BC2390" i="1"/>
  <c r="AZ2390" i="1" s="1"/>
  <c r="AK2391" i="1"/>
  <c r="AO2391" i="1"/>
  <c r="AP2391" i="1"/>
  <c r="AQ2391" i="1"/>
  <c r="AY2391" i="1"/>
  <c r="BB2391" i="1"/>
  <c r="BA2391" i="1" s="1"/>
  <c r="BC2391" i="1"/>
  <c r="AZ2391" i="1" s="1"/>
  <c r="AK2392" i="1"/>
  <c r="AO2392" i="1"/>
  <c r="AP2392" i="1"/>
  <c r="AQ2392" i="1"/>
  <c r="AY2392" i="1"/>
  <c r="BB2392" i="1"/>
  <c r="BA2392" i="1" s="1"/>
  <c r="BC2392" i="1"/>
  <c r="AZ2392" i="1" s="1"/>
  <c r="AK2393" i="1"/>
  <c r="AO2393" i="1"/>
  <c r="AP2393" i="1"/>
  <c r="AQ2393" i="1"/>
  <c r="AY2393" i="1"/>
  <c r="BB2393" i="1"/>
  <c r="BA2393" i="1" s="1"/>
  <c r="BC2393" i="1"/>
  <c r="AZ2393" i="1" s="1"/>
  <c r="AK2394" i="1"/>
  <c r="AO2394" i="1"/>
  <c r="W2394" i="1" s="1"/>
  <c r="AP2394" i="1"/>
  <c r="AQ2394" i="1"/>
  <c r="AY2394" i="1"/>
  <c r="BB2394" i="1"/>
  <c r="BA2394" i="1" s="1"/>
  <c r="BC2394" i="1"/>
  <c r="AZ2394" i="1" s="1"/>
  <c r="AK2395" i="1"/>
  <c r="AO2395" i="1"/>
  <c r="AP2395" i="1"/>
  <c r="AQ2395" i="1"/>
  <c r="AY2395" i="1"/>
  <c r="BB2395" i="1"/>
  <c r="BA2395" i="1" s="1"/>
  <c r="BC2395" i="1"/>
  <c r="AZ2395" i="1" s="1"/>
  <c r="AK2396" i="1"/>
  <c r="AO2396" i="1"/>
  <c r="W2396" i="1" s="1"/>
  <c r="AP2396" i="1"/>
  <c r="AQ2396" i="1"/>
  <c r="AY2396" i="1"/>
  <c r="BB2396" i="1"/>
  <c r="BA2396" i="1" s="1"/>
  <c r="BC2396" i="1"/>
  <c r="AZ2396" i="1" s="1"/>
  <c r="AK2397" i="1"/>
  <c r="AO2397" i="1"/>
  <c r="W2397" i="1" s="1"/>
  <c r="AP2397" i="1"/>
  <c r="AQ2397" i="1"/>
  <c r="AY2397" i="1"/>
  <c r="BB2397" i="1"/>
  <c r="BA2397" i="1" s="1"/>
  <c r="BC2397" i="1"/>
  <c r="AZ2397" i="1" s="1"/>
  <c r="AK2398" i="1"/>
  <c r="AO2398" i="1"/>
  <c r="W2398" i="1" s="1"/>
  <c r="AP2398" i="1"/>
  <c r="AQ2398" i="1"/>
  <c r="AY2398" i="1"/>
  <c r="BB2398" i="1"/>
  <c r="BA2398" i="1" s="1"/>
  <c r="BC2398" i="1"/>
  <c r="AZ2398" i="1" s="1"/>
  <c r="AK2399" i="1"/>
  <c r="AO2399" i="1"/>
  <c r="W2399" i="1" s="1"/>
  <c r="AP2399" i="1"/>
  <c r="AQ2399" i="1"/>
  <c r="AY2399" i="1"/>
  <c r="BB2399" i="1"/>
  <c r="BA2399" i="1" s="1"/>
  <c r="BC2399" i="1"/>
  <c r="AZ2399" i="1" s="1"/>
  <c r="AK2400" i="1"/>
  <c r="AO2400" i="1"/>
  <c r="W2400" i="1" s="1"/>
  <c r="AP2400" i="1"/>
  <c r="AQ2400" i="1"/>
  <c r="AY2400" i="1"/>
  <c r="BB2400" i="1"/>
  <c r="BA2400" i="1" s="1"/>
  <c r="BC2400" i="1"/>
  <c r="AZ2400" i="1" s="1"/>
  <c r="AK2401" i="1"/>
  <c r="AO2401" i="1"/>
  <c r="W2401" i="1" s="1"/>
  <c r="AP2401" i="1"/>
  <c r="AQ2401" i="1"/>
  <c r="AY2401" i="1"/>
  <c r="BB2401" i="1"/>
  <c r="BA2401" i="1" s="1"/>
  <c r="BC2401" i="1"/>
  <c r="AZ2401" i="1" s="1"/>
  <c r="AK2402" i="1"/>
  <c r="AO2402" i="1"/>
  <c r="W2402" i="1" s="1"/>
  <c r="AP2402" i="1"/>
  <c r="AQ2402" i="1"/>
  <c r="AY2402" i="1"/>
  <c r="BB2402" i="1"/>
  <c r="BA2402" i="1" s="1"/>
  <c r="BC2402" i="1"/>
  <c r="AZ2402" i="1" s="1"/>
  <c r="AK2403" i="1"/>
  <c r="AO2403" i="1"/>
  <c r="AP2403" i="1"/>
  <c r="AQ2403" i="1"/>
  <c r="AY2403" i="1"/>
  <c r="BB2403" i="1"/>
  <c r="BA2403" i="1" s="1"/>
  <c r="BC2403" i="1"/>
  <c r="AZ2403" i="1" s="1"/>
  <c r="AK2404" i="1"/>
  <c r="AO2404" i="1"/>
  <c r="AP2404" i="1"/>
  <c r="AQ2404" i="1"/>
  <c r="AY2404" i="1"/>
  <c r="BB2404" i="1"/>
  <c r="BA2404" i="1" s="1"/>
  <c r="BC2404" i="1"/>
  <c r="AZ2404" i="1" s="1"/>
  <c r="AK2405" i="1"/>
  <c r="AO2405" i="1"/>
  <c r="AP2405" i="1"/>
  <c r="AQ2405" i="1"/>
  <c r="AY2405" i="1"/>
  <c r="BB2405" i="1"/>
  <c r="BA2405" i="1" s="1"/>
  <c r="BC2405" i="1"/>
  <c r="AZ2405" i="1" s="1"/>
  <c r="AK2406" i="1"/>
  <c r="AO2406" i="1"/>
  <c r="W2406" i="1" s="1"/>
  <c r="AP2406" i="1"/>
  <c r="AQ2406" i="1"/>
  <c r="AY2406" i="1"/>
  <c r="BB2406" i="1"/>
  <c r="BA2406" i="1" s="1"/>
  <c r="BC2406" i="1"/>
  <c r="AZ2406" i="1" s="1"/>
  <c r="AK2407" i="1"/>
  <c r="AO2407" i="1"/>
  <c r="AP2407" i="1"/>
  <c r="AQ2407" i="1"/>
  <c r="AY2407" i="1"/>
  <c r="BB2407" i="1"/>
  <c r="BA2407" i="1" s="1"/>
  <c r="BC2407" i="1"/>
  <c r="AZ2407" i="1" s="1"/>
  <c r="AK2408" i="1"/>
  <c r="AO2408" i="1"/>
  <c r="W2408" i="1" s="1"/>
  <c r="AP2408" i="1"/>
  <c r="AQ2408" i="1"/>
  <c r="AY2408" i="1"/>
  <c r="BB2408" i="1"/>
  <c r="BA2408" i="1" s="1"/>
  <c r="BC2408" i="1"/>
  <c r="AZ2408" i="1" s="1"/>
  <c r="AK2409" i="1"/>
  <c r="AO2409" i="1"/>
  <c r="W2409" i="1" s="1"/>
  <c r="AP2409" i="1"/>
  <c r="AQ2409" i="1"/>
  <c r="AY2409" i="1"/>
  <c r="BB2409" i="1"/>
  <c r="BA2409" i="1" s="1"/>
  <c r="BC2409" i="1"/>
  <c r="AZ2409" i="1" s="1"/>
  <c r="AK2410" i="1"/>
  <c r="AO2410" i="1"/>
  <c r="W2410" i="1" s="1"/>
  <c r="AP2410" i="1"/>
  <c r="AQ2410" i="1"/>
  <c r="AY2410" i="1"/>
  <c r="BB2410" i="1"/>
  <c r="BA2410" i="1" s="1"/>
  <c r="BC2410" i="1"/>
  <c r="AZ2410" i="1" s="1"/>
  <c r="AK2411" i="1"/>
  <c r="AO2411" i="1"/>
  <c r="W2411" i="1" s="1"/>
  <c r="AP2411" i="1"/>
  <c r="AQ2411" i="1"/>
  <c r="AY2411" i="1"/>
  <c r="BB2411" i="1"/>
  <c r="BA2411" i="1" s="1"/>
  <c r="BC2411" i="1"/>
  <c r="AZ2411" i="1" s="1"/>
  <c r="AK2412" i="1"/>
  <c r="AO2412" i="1"/>
  <c r="W2412" i="1" s="1"/>
  <c r="AP2412" i="1"/>
  <c r="AQ2412" i="1"/>
  <c r="AY2412" i="1"/>
  <c r="BB2412" i="1"/>
  <c r="BA2412" i="1" s="1"/>
  <c r="BC2412" i="1"/>
  <c r="AZ2412" i="1" s="1"/>
  <c r="AK2413" i="1"/>
  <c r="AO2413" i="1"/>
  <c r="W2413" i="1" s="1"/>
  <c r="AP2413" i="1"/>
  <c r="AQ2413" i="1"/>
  <c r="AY2413" i="1"/>
  <c r="BB2413" i="1"/>
  <c r="BA2413" i="1" s="1"/>
  <c r="BC2413" i="1"/>
  <c r="AZ2413" i="1" s="1"/>
  <c r="AK2414" i="1"/>
  <c r="AO2414" i="1"/>
  <c r="W2414" i="1" s="1"/>
  <c r="AP2414" i="1"/>
  <c r="AQ2414" i="1"/>
  <c r="AY2414" i="1"/>
  <c r="BB2414" i="1"/>
  <c r="BA2414" i="1" s="1"/>
  <c r="BC2414" i="1"/>
  <c r="AZ2414" i="1" s="1"/>
  <c r="AK2415" i="1"/>
  <c r="AO2415" i="1"/>
  <c r="AP2415" i="1"/>
  <c r="AQ2415" i="1"/>
  <c r="AY2415" i="1"/>
  <c r="BB2415" i="1"/>
  <c r="BA2415" i="1" s="1"/>
  <c r="BC2415" i="1"/>
  <c r="AZ2415" i="1" s="1"/>
  <c r="AK2416" i="1"/>
  <c r="AO2416" i="1"/>
  <c r="AP2416" i="1"/>
  <c r="AQ2416" i="1"/>
  <c r="AY2416" i="1"/>
  <c r="BB2416" i="1"/>
  <c r="BA2416" i="1" s="1"/>
  <c r="BC2416" i="1"/>
  <c r="AZ2416" i="1" s="1"/>
  <c r="AK2417" i="1"/>
  <c r="AO2417" i="1"/>
  <c r="AP2417" i="1"/>
  <c r="AQ2417" i="1"/>
  <c r="AY2417" i="1"/>
  <c r="BB2417" i="1"/>
  <c r="BA2417" i="1" s="1"/>
  <c r="BC2417" i="1"/>
  <c r="AZ2417" i="1" s="1"/>
  <c r="AK2418" i="1"/>
  <c r="AO2418" i="1"/>
  <c r="W2418" i="1" s="1"/>
  <c r="AP2418" i="1"/>
  <c r="AQ2418" i="1"/>
  <c r="AY2418" i="1"/>
  <c r="BB2418" i="1"/>
  <c r="BA2418" i="1" s="1"/>
  <c r="BC2418" i="1"/>
  <c r="AZ2418" i="1" s="1"/>
  <c r="AK2419" i="1"/>
  <c r="AO2419" i="1"/>
  <c r="AP2419" i="1"/>
  <c r="AQ2419" i="1"/>
  <c r="AY2419" i="1"/>
  <c r="BB2419" i="1"/>
  <c r="BA2419" i="1" s="1"/>
  <c r="BC2419" i="1"/>
  <c r="AZ2419" i="1" s="1"/>
  <c r="AK2420" i="1"/>
  <c r="AO2420" i="1"/>
  <c r="W2420" i="1" s="1"/>
  <c r="AP2420" i="1"/>
  <c r="AQ2420" i="1"/>
  <c r="AY2420" i="1"/>
  <c r="BB2420" i="1"/>
  <c r="BA2420" i="1" s="1"/>
  <c r="BC2420" i="1"/>
  <c r="AZ2420" i="1" s="1"/>
  <c r="AK2421" i="1"/>
  <c r="AO2421" i="1"/>
  <c r="W2421" i="1" s="1"/>
  <c r="AP2421" i="1"/>
  <c r="AQ2421" i="1"/>
  <c r="AY2421" i="1"/>
  <c r="BB2421" i="1"/>
  <c r="BA2421" i="1" s="1"/>
  <c r="BC2421" i="1"/>
  <c r="AZ2421" i="1" s="1"/>
  <c r="AK2422" i="1"/>
  <c r="AO2422" i="1"/>
  <c r="W2422" i="1" s="1"/>
  <c r="AP2422" i="1"/>
  <c r="AQ2422" i="1"/>
  <c r="AY2422" i="1"/>
  <c r="BB2422" i="1"/>
  <c r="BA2422" i="1" s="1"/>
  <c r="BC2422" i="1"/>
  <c r="AZ2422" i="1" s="1"/>
  <c r="AK2423" i="1"/>
  <c r="AO2423" i="1"/>
  <c r="AP2423" i="1"/>
  <c r="AQ2423" i="1"/>
  <c r="AY2423" i="1"/>
  <c r="BB2423" i="1"/>
  <c r="BA2423" i="1" s="1"/>
  <c r="BC2423" i="1"/>
  <c r="AZ2423" i="1" s="1"/>
  <c r="AK2424" i="1"/>
  <c r="AO2424" i="1"/>
  <c r="W2424" i="1" s="1"/>
  <c r="AP2424" i="1"/>
  <c r="AQ2424" i="1"/>
  <c r="AY2424" i="1"/>
  <c r="BB2424" i="1"/>
  <c r="BA2424" i="1" s="1"/>
  <c r="BC2424" i="1"/>
  <c r="AZ2424" i="1" s="1"/>
  <c r="AK2425" i="1"/>
  <c r="AO2425" i="1"/>
  <c r="W2425" i="1" s="1"/>
  <c r="AP2425" i="1"/>
  <c r="AQ2425" i="1"/>
  <c r="AY2425" i="1"/>
  <c r="BB2425" i="1"/>
  <c r="BA2425" i="1" s="1"/>
  <c r="BC2425" i="1"/>
  <c r="AZ2425" i="1" s="1"/>
  <c r="AK2426" i="1"/>
  <c r="AO2426" i="1"/>
  <c r="W2426" i="1" s="1"/>
  <c r="AP2426" i="1"/>
  <c r="AQ2426" i="1"/>
  <c r="AY2426" i="1"/>
  <c r="BB2426" i="1"/>
  <c r="BA2426" i="1" s="1"/>
  <c r="BC2426" i="1"/>
  <c r="AZ2426" i="1" s="1"/>
  <c r="AK2427" i="1"/>
  <c r="AO2427" i="1"/>
  <c r="AP2427" i="1"/>
  <c r="AQ2427" i="1"/>
  <c r="AY2427" i="1"/>
  <c r="BB2427" i="1"/>
  <c r="BA2427" i="1" s="1"/>
  <c r="BC2427" i="1"/>
  <c r="AZ2427" i="1" s="1"/>
  <c r="AK2428" i="1"/>
  <c r="AO2428" i="1"/>
  <c r="AP2428" i="1"/>
  <c r="AQ2428" i="1"/>
  <c r="AY2428" i="1"/>
  <c r="BB2428" i="1"/>
  <c r="BA2428" i="1" s="1"/>
  <c r="BC2428" i="1"/>
  <c r="AZ2428" i="1" s="1"/>
  <c r="AK2429" i="1"/>
  <c r="AO2429" i="1"/>
  <c r="AP2429" i="1"/>
  <c r="AQ2429" i="1"/>
  <c r="AY2429" i="1"/>
  <c r="BB2429" i="1"/>
  <c r="BA2429" i="1" s="1"/>
  <c r="BC2429" i="1"/>
  <c r="AZ2429" i="1" s="1"/>
  <c r="AK2430" i="1"/>
  <c r="AO2430" i="1"/>
  <c r="W2430" i="1" s="1"/>
  <c r="AP2430" i="1"/>
  <c r="AQ2430" i="1"/>
  <c r="AY2430" i="1"/>
  <c r="BB2430" i="1"/>
  <c r="BA2430" i="1" s="1"/>
  <c r="BC2430" i="1"/>
  <c r="AZ2430" i="1" s="1"/>
  <c r="AK2431" i="1"/>
  <c r="AO2431" i="1"/>
  <c r="AP2431" i="1"/>
  <c r="AQ2431" i="1"/>
  <c r="AY2431" i="1"/>
  <c r="BB2431" i="1"/>
  <c r="BA2431" i="1" s="1"/>
  <c r="BC2431" i="1"/>
  <c r="AZ2431" i="1" s="1"/>
  <c r="AK2432" i="1"/>
  <c r="AO2432" i="1"/>
  <c r="W2432" i="1" s="1"/>
  <c r="AP2432" i="1"/>
  <c r="AQ2432" i="1"/>
  <c r="AY2432" i="1"/>
  <c r="BB2432" i="1"/>
  <c r="BA2432" i="1" s="1"/>
  <c r="BC2432" i="1"/>
  <c r="AZ2432" i="1" s="1"/>
  <c r="AK2433" i="1"/>
  <c r="AO2433" i="1"/>
  <c r="W2433" i="1" s="1"/>
  <c r="AP2433" i="1"/>
  <c r="AQ2433" i="1"/>
  <c r="AY2433" i="1"/>
  <c r="BB2433" i="1"/>
  <c r="BA2433" i="1" s="1"/>
  <c r="BC2433" i="1"/>
  <c r="AZ2433" i="1" s="1"/>
  <c r="AK2434" i="1"/>
  <c r="AO2434" i="1"/>
  <c r="W2434" i="1" s="1"/>
  <c r="AP2434" i="1"/>
  <c r="AQ2434" i="1"/>
  <c r="AY2434" i="1"/>
  <c r="BB2434" i="1"/>
  <c r="BA2434" i="1" s="1"/>
  <c r="BC2434" i="1"/>
  <c r="AZ2434" i="1" s="1"/>
  <c r="AK2435" i="1"/>
  <c r="AO2435" i="1"/>
  <c r="W2435" i="1" s="1"/>
  <c r="AP2435" i="1"/>
  <c r="AQ2435" i="1"/>
  <c r="AY2435" i="1"/>
  <c r="BB2435" i="1"/>
  <c r="BA2435" i="1" s="1"/>
  <c r="BC2435" i="1"/>
  <c r="AZ2435" i="1" s="1"/>
  <c r="AK2436" i="1"/>
  <c r="AO2436" i="1"/>
  <c r="W2436" i="1" s="1"/>
  <c r="AP2436" i="1"/>
  <c r="AQ2436" i="1"/>
  <c r="AY2436" i="1"/>
  <c r="BB2436" i="1"/>
  <c r="BA2436" i="1" s="1"/>
  <c r="BC2436" i="1"/>
  <c r="AZ2436" i="1" s="1"/>
  <c r="AK2437" i="1"/>
  <c r="AO2437" i="1"/>
  <c r="W2437" i="1" s="1"/>
  <c r="AP2437" i="1"/>
  <c r="AQ2437" i="1"/>
  <c r="AY2437" i="1"/>
  <c r="BB2437" i="1"/>
  <c r="BA2437" i="1" s="1"/>
  <c r="BC2437" i="1"/>
  <c r="AZ2437" i="1" s="1"/>
  <c r="AK2438" i="1"/>
  <c r="AO2438" i="1"/>
  <c r="W2438" i="1" s="1"/>
  <c r="AP2438" i="1"/>
  <c r="AQ2438" i="1"/>
  <c r="AY2438" i="1"/>
  <c r="BB2438" i="1"/>
  <c r="BA2438" i="1" s="1"/>
  <c r="BC2438" i="1"/>
  <c r="AZ2438" i="1" s="1"/>
  <c r="AK2439" i="1"/>
  <c r="AO2439" i="1"/>
  <c r="W2439" i="1" s="1"/>
  <c r="AP2439" i="1"/>
  <c r="AQ2439" i="1"/>
  <c r="AY2439" i="1"/>
  <c r="BB2439" i="1"/>
  <c r="BA2439" i="1" s="1"/>
  <c r="BC2439" i="1"/>
  <c r="AZ2439" i="1" s="1"/>
  <c r="AK2440" i="1"/>
  <c r="AO2440" i="1"/>
  <c r="W2440" i="1" s="1"/>
  <c r="AP2440" i="1"/>
  <c r="AQ2440" i="1"/>
  <c r="AY2440" i="1"/>
  <c r="BB2440" i="1"/>
  <c r="BA2440" i="1" s="1"/>
  <c r="BC2440" i="1"/>
  <c r="AZ2440" i="1" s="1"/>
  <c r="AK2441" i="1"/>
  <c r="AO2441" i="1"/>
  <c r="W2441" i="1" s="1"/>
  <c r="AP2441" i="1"/>
  <c r="AQ2441" i="1"/>
  <c r="AY2441" i="1"/>
  <c r="BB2441" i="1"/>
  <c r="BA2441" i="1" s="1"/>
  <c r="BC2441" i="1"/>
  <c r="AZ2441" i="1" s="1"/>
  <c r="AK2442" i="1"/>
  <c r="AO2442" i="1"/>
  <c r="W2442" i="1" s="1"/>
  <c r="AP2442" i="1"/>
  <c r="AQ2442" i="1"/>
  <c r="AY2442" i="1"/>
  <c r="BB2442" i="1"/>
  <c r="BA2442" i="1" s="1"/>
  <c r="BC2442" i="1"/>
  <c r="AZ2442" i="1" s="1"/>
  <c r="AK2443" i="1"/>
  <c r="AO2443" i="1"/>
  <c r="W2443" i="1" s="1"/>
  <c r="AP2443" i="1"/>
  <c r="AQ2443" i="1"/>
  <c r="AY2443" i="1"/>
  <c r="BB2443" i="1"/>
  <c r="BA2443" i="1" s="1"/>
  <c r="BC2443" i="1"/>
  <c r="AZ2443" i="1" s="1"/>
  <c r="AK2444" i="1"/>
  <c r="AO2444" i="1"/>
  <c r="AP2444" i="1"/>
  <c r="AQ2444" i="1"/>
  <c r="AY2444" i="1"/>
  <c r="BB2444" i="1"/>
  <c r="BA2444" i="1" s="1"/>
  <c r="BC2444" i="1"/>
  <c r="AZ2444" i="1" s="1"/>
  <c r="AK2445" i="1"/>
  <c r="AO2445" i="1"/>
  <c r="W2445" i="1" s="1"/>
  <c r="AP2445" i="1"/>
  <c r="AQ2445" i="1"/>
  <c r="AY2445" i="1"/>
  <c r="BB2445" i="1"/>
  <c r="BA2445" i="1" s="1"/>
  <c r="BC2445" i="1"/>
  <c r="AZ2445" i="1" s="1"/>
  <c r="AK2446" i="1"/>
  <c r="AO2446" i="1"/>
  <c r="W2446" i="1" s="1"/>
  <c r="AP2446" i="1"/>
  <c r="AQ2446" i="1"/>
  <c r="AY2446" i="1"/>
  <c r="BB2446" i="1"/>
  <c r="BA2446" i="1" s="1"/>
  <c r="BC2446" i="1"/>
  <c r="AZ2446" i="1" s="1"/>
  <c r="AK2447" i="1"/>
  <c r="AO2447" i="1"/>
  <c r="W2447" i="1" s="1"/>
  <c r="AP2447" i="1"/>
  <c r="AQ2447" i="1"/>
  <c r="AY2447" i="1"/>
  <c r="BB2447" i="1"/>
  <c r="BA2447" i="1" s="1"/>
  <c r="BC2447" i="1"/>
  <c r="AZ2447" i="1" s="1"/>
  <c r="AK2448" i="1"/>
  <c r="AO2448" i="1"/>
  <c r="W2448" i="1" s="1"/>
  <c r="AP2448" i="1"/>
  <c r="AQ2448" i="1"/>
  <c r="AY2448" i="1"/>
  <c r="BB2448" i="1"/>
  <c r="BA2448" i="1" s="1"/>
  <c r="BC2448" i="1"/>
  <c r="AZ2448" i="1" s="1"/>
  <c r="AK2449" i="1"/>
  <c r="AO2449" i="1"/>
  <c r="AP2449" i="1"/>
  <c r="AQ2449" i="1"/>
  <c r="AY2449" i="1"/>
  <c r="BB2449" i="1"/>
  <c r="BA2449" i="1" s="1"/>
  <c r="BC2449" i="1"/>
  <c r="AZ2449" i="1" s="1"/>
  <c r="AK2450" i="1"/>
  <c r="AO2450" i="1"/>
  <c r="W2450" i="1" s="1"/>
  <c r="AP2450" i="1"/>
  <c r="AQ2450" i="1"/>
  <c r="AY2450" i="1"/>
  <c r="BB2450" i="1"/>
  <c r="BA2450" i="1" s="1"/>
  <c r="BC2450" i="1"/>
  <c r="AZ2450" i="1" s="1"/>
  <c r="AK2451" i="1"/>
  <c r="AO2451" i="1"/>
  <c r="AP2451" i="1"/>
  <c r="AQ2451" i="1"/>
  <c r="AY2451" i="1"/>
  <c r="BB2451" i="1"/>
  <c r="BA2451" i="1" s="1"/>
  <c r="BC2451" i="1"/>
  <c r="AZ2451" i="1" s="1"/>
  <c r="AK2452" i="1"/>
  <c r="AO2452" i="1"/>
  <c r="AP2452" i="1"/>
  <c r="AQ2452" i="1"/>
  <c r="AY2452" i="1"/>
  <c r="BB2452" i="1"/>
  <c r="BA2452" i="1" s="1"/>
  <c r="BC2452" i="1"/>
  <c r="AZ2452" i="1" s="1"/>
  <c r="AK2453" i="1"/>
  <c r="AO2453" i="1"/>
  <c r="AP2453" i="1"/>
  <c r="AQ2453" i="1"/>
  <c r="AY2453" i="1"/>
  <c r="BB2453" i="1"/>
  <c r="BA2453" i="1" s="1"/>
  <c r="BC2453" i="1"/>
  <c r="AZ2453" i="1" s="1"/>
  <c r="AK2454" i="1"/>
  <c r="AO2454" i="1"/>
  <c r="W2454" i="1" s="1"/>
  <c r="AP2454" i="1"/>
  <c r="AQ2454" i="1"/>
  <c r="AY2454" i="1"/>
  <c r="BB2454" i="1"/>
  <c r="BA2454" i="1" s="1"/>
  <c r="BC2454" i="1"/>
  <c r="AZ2454" i="1" s="1"/>
  <c r="AK2455" i="1"/>
  <c r="AO2455" i="1"/>
  <c r="AP2455" i="1"/>
  <c r="AQ2455" i="1"/>
  <c r="AY2455" i="1"/>
  <c r="BB2455" i="1"/>
  <c r="BA2455" i="1" s="1"/>
  <c r="BC2455" i="1"/>
  <c r="AZ2455" i="1" s="1"/>
  <c r="AK2456" i="1"/>
  <c r="AO2456" i="1"/>
  <c r="AP2456" i="1"/>
  <c r="AQ2456" i="1"/>
  <c r="AY2456" i="1"/>
  <c r="BB2456" i="1"/>
  <c r="BA2456" i="1" s="1"/>
  <c r="BC2456" i="1"/>
  <c r="AZ2456" i="1" s="1"/>
  <c r="AK2457" i="1"/>
  <c r="AO2457" i="1"/>
  <c r="W2457" i="1" s="1"/>
  <c r="AP2457" i="1"/>
  <c r="AQ2457" i="1"/>
  <c r="AY2457" i="1"/>
  <c r="BB2457" i="1"/>
  <c r="BA2457" i="1" s="1"/>
  <c r="BC2457" i="1"/>
  <c r="AZ2457" i="1" s="1"/>
  <c r="AK2458" i="1"/>
  <c r="AO2458" i="1"/>
  <c r="AP2458" i="1"/>
  <c r="AQ2458" i="1"/>
  <c r="AY2458" i="1"/>
  <c r="BB2458" i="1"/>
  <c r="BA2458" i="1" s="1"/>
  <c r="BC2458" i="1"/>
  <c r="AZ2458" i="1" s="1"/>
  <c r="AK2459" i="1"/>
  <c r="AO2459" i="1"/>
  <c r="W2459" i="1" s="1"/>
  <c r="AP2459" i="1"/>
  <c r="AQ2459" i="1"/>
  <c r="AY2459" i="1"/>
  <c r="BB2459" i="1"/>
  <c r="BA2459" i="1" s="1"/>
  <c r="BC2459" i="1"/>
  <c r="AZ2459" i="1" s="1"/>
  <c r="AK2460" i="1"/>
  <c r="AO2460" i="1"/>
  <c r="W2460" i="1" s="1"/>
  <c r="AP2460" i="1"/>
  <c r="AQ2460" i="1"/>
  <c r="AY2460" i="1"/>
  <c r="BB2460" i="1"/>
  <c r="BA2460" i="1" s="1"/>
  <c r="BC2460" i="1"/>
  <c r="AZ2460" i="1" s="1"/>
  <c r="AK2461" i="1"/>
  <c r="AO2461" i="1"/>
  <c r="AP2461" i="1"/>
  <c r="AQ2461" i="1"/>
  <c r="AY2461" i="1"/>
  <c r="BB2461" i="1"/>
  <c r="BA2461" i="1" s="1"/>
  <c r="BC2461" i="1"/>
  <c r="AZ2461" i="1" s="1"/>
  <c r="AK2462" i="1"/>
  <c r="AO2462" i="1"/>
  <c r="W2462" i="1" s="1"/>
  <c r="AP2462" i="1"/>
  <c r="AQ2462" i="1"/>
  <c r="AY2462" i="1"/>
  <c r="BB2462" i="1"/>
  <c r="BA2462" i="1" s="1"/>
  <c r="BC2462" i="1"/>
  <c r="AZ2462" i="1" s="1"/>
  <c r="AK2463" i="1"/>
  <c r="AO2463" i="1"/>
  <c r="W2463" i="1" s="1"/>
  <c r="AP2463" i="1"/>
  <c r="AQ2463" i="1"/>
  <c r="AY2463" i="1"/>
  <c r="BB2463" i="1"/>
  <c r="BA2463" i="1" s="1"/>
  <c r="BC2463" i="1"/>
  <c r="AZ2463" i="1" s="1"/>
  <c r="AK2464" i="1"/>
  <c r="AO2464" i="1"/>
  <c r="AP2464" i="1"/>
  <c r="AQ2464" i="1"/>
  <c r="AY2464" i="1"/>
  <c r="BB2464" i="1"/>
  <c r="BA2464" i="1" s="1"/>
  <c r="BC2464" i="1"/>
  <c r="AZ2464" i="1" s="1"/>
  <c r="AK2465" i="1"/>
  <c r="AO2465" i="1"/>
  <c r="AP2465" i="1"/>
  <c r="AQ2465" i="1"/>
  <c r="AY2465" i="1"/>
  <c r="BB2465" i="1"/>
  <c r="BA2465" i="1" s="1"/>
  <c r="BC2465" i="1"/>
  <c r="AZ2465" i="1" s="1"/>
  <c r="AK2466" i="1"/>
  <c r="AO2466" i="1"/>
  <c r="W2466" i="1" s="1"/>
  <c r="AP2466" i="1"/>
  <c r="AQ2466" i="1"/>
  <c r="AY2466" i="1"/>
  <c r="BB2466" i="1"/>
  <c r="BA2466" i="1" s="1"/>
  <c r="BC2466" i="1"/>
  <c r="AZ2466" i="1" s="1"/>
  <c r="AK2467" i="1"/>
  <c r="AO2467" i="1"/>
  <c r="AP2467" i="1"/>
  <c r="AQ2467" i="1"/>
  <c r="AY2467" i="1"/>
  <c r="BB2467" i="1"/>
  <c r="BA2467" i="1" s="1"/>
  <c r="BC2467" i="1"/>
  <c r="AZ2467" i="1" s="1"/>
  <c r="AK2468" i="1"/>
  <c r="AO2468" i="1"/>
  <c r="AP2468" i="1"/>
  <c r="AQ2468" i="1"/>
  <c r="AY2468" i="1"/>
  <c r="BB2468" i="1"/>
  <c r="BA2468" i="1" s="1"/>
  <c r="BC2468" i="1"/>
  <c r="AZ2468" i="1" s="1"/>
  <c r="AK2469" i="1"/>
  <c r="AO2469" i="1"/>
  <c r="W2469" i="1" s="1"/>
  <c r="AP2469" i="1"/>
  <c r="AQ2469" i="1"/>
  <c r="AY2469" i="1"/>
  <c r="BB2469" i="1"/>
  <c r="BA2469" i="1" s="1"/>
  <c r="BC2469" i="1"/>
  <c r="AZ2469" i="1" s="1"/>
  <c r="AK2470" i="1"/>
  <c r="AO2470" i="1"/>
  <c r="W2470" i="1" s="1"/>
  <c r="AP2470" i="1"/>
  <c r="AQ2470" i="1"/>
  <c r="AY2470" i="1"/>
  <c r="BB2470" i="1"/>
  <c r="BA2470" i="1" s="1"/>
  <c r="BC2470" i="1"/>
  <c r="AZ2470" i="1" s="1"/>
  <c r="AK2471" i="1"/>
  <c r="AO2471" i="1"/>
  <c r="W2471" i="1" s="1"/>
  <c r="AP2471" i="1"/>
  <c r="AQ2471" i="1"/>
  <c r="AY2471" i="1"/>
  <c r="BB2471" i="1"/>
  <c r="BA2471" i="1" s="1"/>
  <c r="BC2471" i="1"/>
  <c r="AZ2471" i="1" s="1"/>
  <c r="AK2472" i="1"/>
  <c r="AO2472" i="1"/>
  <c r="W2472" i="1" s="1"/>
  <c r="AP2472" i="1"/>
  <c r="AQ2472" i="1"/>
  <c r="AY2472" i="1"/>
  <c r="BB2472" i="1"/>
  <c r="BA2472" i="1" s="1"/>
  <c r="BC2472" i="1"/>
  <c r="AZ2472" i="1" s="1"/>
  <c r="AK2473" i="1"/>
  <c r="AO2473" i="1"/>
  <c r="W2473" i="1" s="1"/>
  <c r="AP2473" i="1"/>
  <c r="AQ2473" i="1"/>
  <c r="AY2473" i="1"/>
  <c r="BB2473" i="1"/>
  <c r="BA2473" i="1" s="1"/>
  <c r="BC2473" i="1"/>
  <c r="AZ2473" i="1" s="1"/>
  <c r="AK2474" i="1"/>
  <c r="AO2474" i="1"/>
  <c r="AP2474" i="1"/>
  <c r="AQ2474" i="1"/>
  <c r="AY2474" i="1"/>
  <c r="BB2474" i="1"/>
  <c r="BA2474" i="1" s="1"/>
  <c r="BC2474" i="1"/>
  <c r="AZ2474" i="1" s="1"/>
  <c r="AK2475" i="1"/>
  <c r="AO2475" i="1"/>
  <c r="W2475" i="1" s="1"/>
  <c r="AP2475" i="1"/>
  <c r="AQ2475" i="1"/>
  <c r="AY2475" i="1"/>
  <c r="BB2475" i="1"/>
  <c r="BA2475" i="1" s="1"/>
  <c r="BC2475" i="1"/>
  <c r="AZ2475" i="1" s="1"/>
  <c r="AK2476" i="1"/>
  <c r="AO2476" i="1"/>
  <c r="AP2476" i="1"/>
  <c r="AQ2476" i="1"/>
  <c r="AY2476" i="1"/>
  <c r="BB2476" i="1"/>
  <c r="BA2476" i="1" s="1"/>
  <c r="BC2476" i="1"/>
  <c r="AZ2476" i="1" s="1"/>
  <c r="AK2477" i="1"/>
  <c r="AO2477" i="1"/>
  <c r="AP2477" i="1"/>
  <c r="AQ2477" i="1"/>
  <c r="AY2477" i="1"/>
  <c r="BB2477" i="1"/>
  <c r="BA2477" i="1" s="1"/>
  <c r="BC2477" i="1"/>
  <c r="AZ2477" i="1" s="1"/>
  <c r="AK2478" i="1"/>
  <c r="AO2478" i="1"/>
  <c r="W2478" i="1" s="1"/>
  <c r="AP2478" i="1"/>
  <c r="AQ2478" i="1"/>
  <c r="AY2478" i="1"/>
  <c r="BB2478" i="1"/>
  <c r="BA2478" i="1" s="1"/>
  <c r="BC2478" i="1"/>
  <c r="AZ2478" i="1" s="1"/>
  <c r="AK2479" i="1"/>
  <c r="AO2479" i="1"/>
  <c r="AP2479" i="1"/>
  <c r="AQ2479" i="1"/>
  <c r="AY2479" i="1"/>
  <c r="BB2479" i="1"/>
  <c r="BA2479" i="1" s="1"/>
  <c r="BC2479" i="1"/>
  <c r="AZ2479" i="1" s="1"/>
  <c r="AK2480" i="1"/>
  <c r="AO2480" i="1"/>
  <c r="AP2480" i="1"/>
  <c r="AQ2480" i="1"/>
  <c r="AY2480" i="1"/>
  <c r="BB2480" i="1"/>
  <c r="BA2480" i="1" s="1"/>
  <c r="BC2480" i="1"/>
  <c r="AZ2480" i="1" s="1"/>
  <c r="AK2481" i="1"/>
  <c r="AO2481" i="1"/>
  <c r="W2481" i="1" s="1"/>
  <c r="AP2481" i="1"/>
  <c r="AQ2481" i="1"/>
  <c r="AY2481" i="1"/>
  <c r="BB2481" i="1"/>
  <c r="BA2481" i="1" s="1"/>
  <c r="BC2481" i="1"/>
  <c r="AZ2481" i="1" s="1"/>
  <c r="AK2482" i="1"/>
  <c r="AO2482" i="1"/>
  <c r="AP2482" i="1"/>
  <c r="AQ2482" i="1"/>
  <c r="AY2482" i="1"/>
  <c r="BB2482" i="1"/>
  <c r="BA2482" i="1" s="1"/>
  <c r="BC2482" i="1"/>
  <c r="AZ2482" i="1" s="1"/>
  <c r="AK2483" i="1"/>
  <c r="AO2483" i="1"/>
  <c r="W2483" i="1" s="1"/>
  <c r="AP2483" i="1"/>
  <c r="AQ2483" i="1"/>
  <c r="AY2483" i="1"/>
  <c r="BB2483" i="1"/>
  <c r="BA2483" i="1" s="1"/>
  <c r="BC2483" i="1"/>
  <c r="AZ2483" i="1" s="1"/>
  <c r="AK2484" i="1"/>
  <c r="AO2484" i="1"/>
  <c r="AP2484" i="1"/>
  <c r="AQ2484" i="1"/>
  <c r="AY2484" i="1"/>
  <c r="BB2484" i="1"/>
  <c r="BA2484" i="1" s="1"/>
  <c r="BC2484" i="1"/>
  <c r="AZ2484" i="1" s="1"/>
  <c r="AK2485" i="1"/>
  <c r="AO2485" i="1"/>
  <c r="W2485" i="1" s="1"/>
  <c r="AP2485" i="1"/>
  <c r="AQ2485" i="1"/>
  <c r="AY2485" i="1"/>
  <c r="BB2485" i="1"/>
  <c r="BA2485" i="1" s="1"/>
  <c r="BC2485" i="1"/>
  <c r="AZ2485" i="1" s="1"/>
  <c r="AK2486" i="1"/>
  <c r="AO2486" i="1"/>
  <c r="W2486" i="1" s="1"/>
  <c r="AP2486" i="1"/>
  <c r="AQ2486" i="1"/>
  <c r="AY2486" i="1"/>
  <c r="BB2486" i="1"/>
  <c r="BA2486" i="1" s="1"/>
  <c r="BC2486" i="1"/>
  <c r="AZ2486" i="1" s="1"/>
  <c r="AK2487" i="1"/>
  <c r="AO2487" i="1"/>
  <c r="AP2487" i="1"/>
  <c r="AQ2487" i="1"/>
  <c r="AY2487" i="1"/>
  <c r="BB2487" i="1"/>
  <c r="BA2487" i="1" s="1"/>
  <c r="BC2487" i="1"/>
  <c r="AZ2487" i="1" s="1"/>
  <c r="AK2488" i="1"/>
  <c r="AO2488" i="1"/>
  <c r="AP2488" i="1"/>
  <c r="AQ2488" i="1"/>
  <c r="AY2488" i="1"/>
  <c r="BB2488" i="1"/>
  <c r="BA2488" i="1" s="1"/>
  <c r="BC2488" i="1"/>
  <c r="AZ2488" i="1" s="1"/>
  <c r="AK2489" i="1"/>
  <c r="AO2489" i="1"/>
  <c r="AP2489" i="1"/>
  <c r="AQ2489" i="1"/>
  <c r="AY2489" i="1"/>
  <c r="BB2489" i="1"/>
  <c r="BA2489" i="1" s="1"/>
  <c r="BC2489" i="1"/>
  <c r="AZ2489" i="1" s="1"/>
  <c r="AK2490" i="1"/>
  <c r="AO2490" i="1"/>
  <c r="W2490" i="1" s="1"/>
  <c r="AP2490" i="1"/>
  <c r="AQ2490" i="1"/>
  <c r="AY2490" i="1"/>
  <c r="BB2490" i="1"/>
  <c r="BA2490" i="1" s="1"/>
  <c r="BC2490" i="1"/>
  <c r="AZ2490" i="1" s="1"/>
  <c r="AK2491" i="1"/>
  <c r="AO2491" i="1"/>
  <c r="W2491" i="1" s="1"/>
  <c r="AP2491" i="1"/>
  <c r="AQ2491" i="1"/>
  <c r="AY2491" i="1"/>
  <c r="BB2491" i="1"/>
  <c r="BA2491" i="1" s="1"/>
  <c r="BC2491" i="1"/>
  <c r="AZ2491" i="1" s="1"/>
  <c r="AK2492" i="1"/>
  <c r="AO2492" i="1"/>
  <c r="W2492" i="1" s="1"/>
  <c r="AP2492" i="1"/>
  <c r="AQ2492" i="1"/>
  <c r="AY2492" i="1"/>
  <c r="BB2492" i="1"/>
  <c r="BA2492" i="1" s="1"/>
  <c r="BC2492" i="1"/>
  <c r="AZ2492" i="1" s="1"/>
  <c r="AK2493" i="1"/>
  <c r="AO2493" i="1"/>
  <c r="W2493" i="1" s="1"/>
  <c r="AP2493" i="1"/>
  <c r="AQ2493" i="1"/>
  <c r="AY2493" i="1"/>
  <c r="BB2493" i="1"/>
  <c r="BA2493" i="1" s="1"/>
  <c r="BC2493" i="1"/>
  <c r="AZ2493" i="1" s="1"/>
  <c r="AK2494" i="1"/>
  <c r="AO2494" i="1"/>
  <c r="W2494" i="1" s="1"/>
  <c r="AP2494" i="1"/>
  <c r="AQ2494" i="1"/>
  <c r="AY2494" i="1"/>
  <c r="BB2494" i="1"/>
  <c r="BA2494" i="1" s="1"/>
  <c r="BC2494" i="1"/>
  <c r="AZ2494" i="1" s="1"/>
  <c r="AK2495" i="1"/>
  <c r="AO2495" i="1"/>
  <c r="W2495" i="1" s="1"/>
  <c r="AP2495" i="1"/>
  <c r="AQ2495" i="1"/>
  <c r="AY2495" i="1"/>
  <c r="BB2495" i="1"/>
  <c r="BA2495" i="1" s="1"/>
  <c r="BC2495" i="1"/>
  <c r="AZ2495" i="1" s="1"/>
  <c r="AK2496" i="1"/>
  <c r="AO2496" i="1"/>
  <c r="W2496" i="1" s="1"/>
  <c r="AP2496" i="1"/>
  <c r="AQ2496" i="1"/>
  <c r="AY2496" i="1"/>
  <c r="BB2496" i="1"/>
  <c r="BA2496" i="1" s="1"/>
  <c r="BC2496" i="1"/>
  <c r="AZ2496" i="1" s="1"/>
  <c r="AK2497" i="1"/>
  <c r="AO2497" i="1"/>
  <c r="W2497" i="1" s="1"/>
  <c r="AP2497" i="1"/>
  <c r="AQ2497" i="1"/>
  <c r="AY2497" i="1"/>
  <c r="BB2497" i="1"/>
  <c r="BA2497" i="1" s="1"/>
  <c r="BC2497" i="1"/>
  <c r="AZ2497" i="1" s="1"/>
  <c r="AK2498" i="1"/>
  <c r="AO2498" i="1"/>
  <c r="W2498" i="1" s="1"/>
  <c r="AP2498" i="1"/>
  <c r="AQ2498" i="1"/>
  <c r="AY2498" i="1"/>
  <c r="BB2498" i="1"/>
  <c r="BA2498" i="1" s="1"/>
  <c r="BC2498" i="1"/>
  <c r="AZ2498" i="1" s="1"/>
  <c r="AK2499" i="1"/>
  <c r="AO2499" i="1"/>
  <c r="W2499" i="1" s="1"/>
  <c r="AP2499" i="1"/>
  <c r="AQ2499" i="1"/>
  <c r="AY2499" i="1"/>
  <c r="BB2499" i="1"/>
  <c r="BA2499" i="1" s="1"/>
  <c r="BC2499" i="1"/>
  <c r="AZ2499" i="1" s="1"/>
  <c r="AK2500" i="1"/>
  <c r="AO2500" i="1"/>
  <c r="W2500" i="1" s="1"/>
  <c r="AP2500" i="1"/>
  <c r="AQ2500" i="1"/>
  <c r="AY2500" i="1"/>
  <c r="BB2500" i="1"/>
  <c r="BA2500" i="1" s="1"/>
  <c r="BC2500" i="1"/>
  <c r="AZ2500" i="1" s="1"/>
  <c r="AK2501" i="1"/>
  <c r="AO2501" i="1"/>
  <c r="W2501" i="1" s="1"/>
  <c r="AP2501" i="1"/>
  <c r="AQ2501" i="1"/>
  <c r="AY2501" i="1"/>
  <c r="BB2501" i="1"/>
  <c r="BA2501" i="1" s="1"/>
  <c r="BC2501" i="1"/>
  <c r="AZ2501" i="1" s="1"/>
  <c r="AK2502" i="1"/>
  <c r="AO2502" i="1"/>
  <c r="W2502" i="1" s="1"/>
  <c r="AP2502" i="1"/>
  <c r="AQ2502" i="1"/>
  <c r="AY2502" i="1"/>
  <c r="BB2502" i="1"/>
  <c r="BA2502" i="1" s="1"/>
  <c r="BC2502" i="1"/>
  <c r="AZ2502" i="1" s="1"/>
  <c r="AK2503" i="1"/>
  <c r="AO2503" i="1"/>
  <c r="W2503" i="1" s="1"/>
  <c r="AP2503" i="1"/>
  <c r="AQ2503" i="1"/>
  <c r="AY2503" i="1"/>
  <c r="BB2503" i="1"/>
  <c r="BA2503" i="1" s="1"/>
  <c r="BC2503" i="1"/>
  <c r="AZ2503" i="1" s="1"/>
  <c r="AK2504" i="1"/>
  <c r="AO2504" i="1"/>
  <c r="W2504" i="1" s="1"/>
  <c r="AP2504" i="1"/>
  <c r="AQ2504" i="1"/>
  <c r="AY2504" i="1"/>
  <c r="BB2504" i="1"/>
  <c r="BA2504" i="1" s="1"/>
  <c r="BC2504" i="1"/>
  <c r="AZ2504" i="1" s="1"/>
  <c r="AK2505" i="1"/>
  <c r="AO2505" i="1"/>
  <c r="W2505" i="1" s="1"/>
  <c r="AP2505" i="1"/>
  <c r="AQ2505" i="1"/>
  <c r="AY2505" i="1"/>
  <c r="BB2505" i="1"/>
  <c r="BA2505" i="1" s="1"/>
  <c r="BC2505" i="1"/>
  <c r="AZ2505" i="1" s="1"/>
  <c r="AK2506" i="1"/>
  <c r="AO2506" i="1"/>
  <c r="W2506" i="1" s="1"/>
  <c r="AP2506" i="1"/>
  <c r="AQ2506" i="1"/>
  <c r="AY2506" i="1"/>
  <c r="BB2506" i="1"/>
  <c r="BA2506" i="1" s="1"/>
  <c r="BC2506" i="1"/>
  <c r="AZ2506" i="1" s="1"/>
  <c r="AK2507" i="1"/>
  <c r="AO2507" i="1"/>
  <c r="W2507" i="1" s="1"/>
  <c r="AP2507" i="1"/>
  <c r="AQ2507" i="1"/>
  <c r="AY2507" i="1"/>
  <c r="BB2507" i="1"/>
  <c r="BA2507" i="1" s="1"/>
  <c r="BC2507" i="1"/>
  <c r="AZ2507" i="1" s="1"/>
  <c r="AK2508" i="1"/>
  <c r="AO2508" i="1"/>
  <c r="W2508" i="1" s="1"/>
  <c r="AP2508" i="1"/>
  <c r="AQ2508" i="1"/>
  <c r="AY2508" i="1"/>
  <c r="BB2508" i="1"/>
  <c r="BA2508" i="1" s="1"/>
  <c r="BC2508" i="1"/>
  <c r="AZ2508" i="1" s="1"/>
  <c r="AK2509" i="1"/>
  <c r="AO2509" i="1"/>
  <c r="W2509" i="1" s="1"/>
  <c r="AP2509" i="1"/>
  <c r="AQ2509" i="1"/>
  <c r="AY2509" i="1"/>
  <c r="BB2509" i="1"/>
  <c r="BA2509" i="1" s="1"/>
  <c r="BC2509" i="1"/>
  <c r="AZ2509" i="1" s="1"/>
  <c r="AK2510" i="1"/>
  <c r="AO2510" i="1"/>
  <c r="W2510" i="1" s="1"/>
  <c r="AP2510" i="1"/>
  <c r="AQ2510" i="1"/>
  <c r="AY2510" i="1"/>
  <c r="BB2510" i="1"/>
  <c r="BA2510" i="1" s="1"/>
  <c r="BC2510" i="1"/>
  <c r="AZ2510" i="1" s="1"/>
  <c r="AK2511" i="1"/>
  <c r="AO2511" i="1"/>
  <c r="W2511" i="1" s="1"/>
  <c r="AP2511" i="1"/>
  <c r="AQ2511" i="1"/>
  <c r="AY2511" i="1"/>
  <c r="BB2511" i="1"/>
  <c r="BA2511" i="1" s="1"/>
  <c r="BC2511" i="1"/>
  <c r="AZ2511" i="1" s="1"/>
  <c r="AK2512" i="1"/>
  <c r="AO2512" i="1"/>
  <c r="AP2512" i="1"/>
  <c r="AQ2512" i="1"/>
  <c r="AY2512" i="1"/>
  <c r="BB2512" i="1"/>
  <c r="BA2512" i="1" s="1"/>
  <c r="BC2512" i="1"/>
  <c r="AZ2512" i="1" s="1"/>
  <c r="AK2513" i="1"/>
  <c r="AO2513" i="1"/>
  <c r="AP2513" i="1"/>
  <c r="AQ2513" i="1"/>
  <c r="AY2513" i="1"/>
  <c r="BB2513" i="1"/>
  <c r="BA2513" i="1" s="1"/>
  <c r="BC2513" i="1"/>
  <c r="AZ2513" i="1" s="1"/>
  <c r="AK2514" i="1"/>
  <c r="AO2514" i="1"/>
  <c r="W2514" i="1" s="1"/>
  <c r="AP2514" i="1"/>
  <c r="AQ2514" i="1"/>
  <c r="AY2514" i="1"/>
  <c r="BB2514" i="1"/>
  <c r="BA2514" i="1" s="1"/>
  <c r="BC2514" i="1"/>
  <c r="AZ2514" i="1" s="1"/>
  <c r="AK2515" i="1"/>
  <c r="AO2515" i="1"/>
  <c r="AP2515" i="1"/>
  <c r="AQ2515" i="1"/>
  <c r="AY2515" i="1"/>
  <c r="BB2515" i="1"/>
  <c r="BA2515" i="1" s="1"/>
  <c r="BC2515" i="1"/>
  <c r="AZ2515" i="1" s="1"/>
  <c r="AK2516" i="1"/>
  <c r="AO2516" i="1"/>
  <c r="W2516" i="1" s="1"/>
  <c r="AP2516" i="1"/>
  <c r="AQ2516" i="1"/>
  <c r="AY2516" i="1"/>
  <c r="BB2516" i="1"/>
  <c r="BA2516" i="1" s="1"/>
  <c r="BC2516" i="1"/>
  <c r="AZ2516" i="1" s="1"/>
  <c r="AK2517" i="1"/>
  <c r="AO2517" i="1"/>
  <c r="W2517" i="1" s="1"/>
  <c r="AP2517" i="1"/>
  <c r="AQ2517" i="1"/>
  <c r="AY2517" i="1"/>
  <c r="BB2517" i="1"/>
  <c r="BA2517" i="1" s="1"/>
  <c r="BC2517" i="1"/>
  <c r="AZ2517" i="1" s="1"/>
  <c r="AK2518" i="1"/>
  <c r="AO2518" i="1"/>
  <c r="AP2518" i="1"/>
  <c r="AQ2518" i="1"/>
  <c r="AY2518" i="1"/>
  <c r="BB2518" i="1"/>
  <c r="BA2518" i="1" s="1"/>
  <c r="BC2518" i="1"/>
  <c r="AZ2518" i="1" s="1"/>
  <c r="AK2519" i="1"/>
  <c r="AO2519" i="1"/>
  <c r="W2519" i="1" s="1"/>
  <c r="AP2519" i="1"/>
  <c r="AQ2519" i="1"/>
  <c r="AY2519" i="1"/>
  <c r="BB2519" i="1"/>
  <c r="BA2519" i="1" s="1"/>
  <c r="BC2519" i="1"/>
  <c r="AZ2519" i="1" s="1"/>
  <c r="AK2520" i="1"/>
  <c r="AO2520" i="1"/>
  <c r="W2520" i="1" s="1"/>
  <c r="AP2520" i="1"/>
  <c r="AQ2520" i="1"/>
  <c r="AY2520" i="1"/>
  <c r="BB2520" i="1"/>
  <c r="BA2520" i="1" s="1"/>
  <c r="BC2520" i="1"/>
  <c r="AZ2520" i="1" s="1"/>
  <c r="AK2521" i="1"/>
  <c r="AO2521" i="1"/>
  <c r="W2521" i="1" s="1"/>
  <c r="AP2521" i="1"/>
  <c r="AQ2521" i="1"/>
  <c r="AY2521" i="1"/>
  <c r="BB2521" i="1"/>
  <c r="BA2521" i="1" s="1"/>
  <c r="BC2521" i="1"/>
  <c r="AZ2521" i="1" s="1"/>
  <c r="AK2522" i="1"/>
  <c r="AO2522" i="1"/>
  <c r="W2522" i="1" s="1"/>
  <c r="AP2522" i="1"/>
  <c r="AQ2522" i="1"/>
  <c r="AY2522" i="1"/>
  <c r="BB2522" i="1"/>
  <c r="BA2522" i="1" s="1"/>
  <c r="BC2522" i="1"/>
  <c r="AZ2522" i="1" s="1"/>
  <c r="AK2523" i="1"/>
  <c r="AO2523" i="1"/>
  <c r="W2523" i="1" s="1"/>
  <c r="AP2523" i="1"/>
  <c r="AQ2523" i="1"/>
  <c r="AY2523" i="1"/>
  <c r="BB2523" i="1"/>
  <c r="BA2523" i="1" s="1"/>
  <c r="BC2523" i="1"/>
  <c r="AZ2523" i="1" s="1"/>
  <c r="AK2524" i="1"/>
  <c r="AO2524" i="1"/>
  <c r="W2524" i="1" s="1"/>
  <c r="AP2524" i="1"/>
  <c r="AQ2524" i="1"/>
  <c r="AY2524" i="1"/>
  <c r="BB2524" i="1"/>
  <c r="BA2524" i="1" s="1"/>
  <c r="BC2524" i="1"/>
  <c r="AZ2524" i="1" s="1"/>
  <c r="AK2525" i="1"/>
  <c r="AO2525" i="1"/>
  <c r="W2525" i="1" s="1"/>
  <c r="AP2525" i="1"/>
  <c r="AQ2525" i="1"/>
  <c r="AY2525" i="1"/>
  <c r="BB2525" i="1"/>
  <c r="BA2525" i="1" s="1"/>
  <c r="BC2525" i="1"/>
  <c r="AZ2525" i="1" s="1"/>
  <c r="AK2526" i="1"/>
  <c r="AO2526" i="1"/>
  <c r="W2526" i="1" s="1"/>
  <c r="AP2526" i="1"/>
  <c r="AQ2526" i="1"/>
  <c r="AY2526" i="1"/>
  <c r="BB2526" i="1"/>
  <c r="BA2526" i="1" s="1"/>
  <c r="BC2526" i="1"/>
  <c r="AZ2526" i="1" s="1"/>
  <c r="AK2527" i="1"/>
  <c r="AO2527" i="1"/>
  <c r="W2527" i="1" s="1"/>
  <c r="AP2527" i="1"/>
  <c r="AQ2527" i="1"/>
  <c r="AY2527" i="1"/>
  <c r="BB2527" i="1"/>
  <c r="BA2527" i="1" s="1"/>
  <c r="BC2527" i="1"/>
  <c r="AZ2527" i="1" s="1"/>
  <c r="AK2528" i="1"/>
  <c r="AO2528" i="1"/>
  <c r="W2528" i="1" s="1"/>
  <c r="AP2528" i="1"/>
  <c r="AQ2528" i="1"/>
  <c r="AY2528" i="1"/>
  <c r="BB2528" i="1"/>
  <c r="BA2528" i="1" s="1"/>
  <c r="BC2528" i="1"/>
  <c r="AZ2528" i="1" s="1"/>
  <c r="AK2529" i="1"/>
  <c r="AO2529" i="1"/>
  <c r="W2529" i="1" s="1"/>
  <c r="AP2529" i="1"/>
  <c r="AQ2529" i="1"/>
  <c r="AY2529" i="1"/>
  <c r="BB2529" i="1"/>
  <c r="BA2529" i="1" s="1"/>
  <c r="BC2529" i="1"/>
  <c r="AZ2529" i="1" s="1"/>
  <c r="AK2530" i="1"/>
  <c r="AO2530" i="1"/>
  <c r="W2530" i="1" s="1"/>
  <c r="AP2530" i="1"/>
  <c r="AQ2530" i="1"/>
  <c r="AY2530" i="1"/>
  <c r="BB2530" i="1"/>
  <c r="BA2530" i="1" s="1"/>
  <c r="BC2530" i="1"/>
  <c r="AZ2530" i="1" s="1"/>
  <c r="AK2531" i="1"/>
  <c r="AO2531" i="1"/>
  <c r="W2531" i="1" s="1"/>
  <c r="AP2531" i="1"/>
  <c r="AQ2531" i="1"/>
  <c r="AY2531" i="1"/>
  <c r="BB2531" i="1"/>
  <c r="BA2531" i="1" s="1"/>
  <c r="BC2531" i="1"/>
  <c r="AZ2531" i="1" s="1"/>
  <c r="AK2532" i="1"/>
  <c r="AO2532" i="1"/>
  <c r="W2532" i="1" s="1"/>
  <c r="AP2532" i="1"/>
  <c r="AQ2532" i="1"/>
  <c r="AY2532" i="1"/>
  <c r="BB2532" i="1"/>
  <c r="BA2532" i="1" s="1"/>
  <c r="BC2532" i="1"/>
  <c r="AZ2532" i="1" s="1"/>
  <c r="AK2533" i="1"/>
  <c r="AO2533" i="1"/>
  <c r="W2533" i="1" s="1"/>
  <c r="AP2533" i="1"/>
  <c r="AQ2533" i="1"/>
  <c r="AY2533" i="1"/>
  <c r="BB2533" i="1"/>
  <c r="BA2533" i="1" s="1"/>
  <c r="BC2533" i="1"/>
  <c r="AZ2533" i="1" s="1"/>
  <c r="AK2534" i="1"/>
  <c r="AO2534" i="1"/>
  <c r="W2534" i="1" s="1"/>
  <c r="AP2534" i="1"/>
  <c r="AQ2534" i="1"/>
  <c r="AY2534" i="1"/>
  <c r="BB2534" i="1"/>
  <c r="BA2534" i="1" s="1"/>
  <c r="BC2534" i="1"/>
  <c r="AZ2534" i="1" s="1"/>
  <c r="AK2535" i="1"/>
  <c r="AO2535" i="1"/>
  <c r="W2535" i="1" s="1"/>
  <c r="AP2535" i="1"/>
  <c r="AQ2535" i="1"/>
  <c r="AY2535" i="1"/>
  <c r="BB2535" i="1"/>
  <c r="BA2535" i="1" s="1"/>
  <c r="BC2535" i="1"/>
  <c r="AZ2535" i="1" s="1"/>
  <c r="AK2536" i="1"/>
  <c r="AO2536" i="1"/>
  <c r="W2536" i="1" s="1"/>
  <c r="AP2536" i="1"/>
  <c r="AQ2536" i="1"/>
  <c r="AY2536" i="1"/>
  <c r="BB2536" i="1"/>
  <c r="BA2536" i="1" s="1"/>
  <c r="BC2536" i="1"/>
  <c r="AZ2536" i="1" s="1"/>
  <c r="AK2537" i="1"/>
  <c r="AO2537" i="1"/>
  <c r="AP2537" i="1"/>
  <c r="AQ2537" i="1"/>
  <c r="AY2537" i="1"/>
  <c r="BB2537" i="1"/>
  <c r="BA2537" i="1" s="1"/>
  <c r="BC2537" i="1"/>
  <c r="AZ2537" i="1" s="1"/>
  <c r="AK2538" i="1"/>
  <c r="AO2538" i="1"/>
  <c r="W2538" i="1" s="1"/>
  <c r="AP2538" i="1"/>
  <c r="AQ2538" i="1"/>
  <c r="AY2538" i="1"/>
  <c r="BB2538" i="1"/>
  <c r="BA2538" i="1" s="1"/>
  <c r="BC2538" i="1"/>
  <c r="AZ2538" i="1" s="1"/>
  <c r="AK2539" i="1"/>
  <c r="AO2539" i="1"/>
  <c r="AP2539" i="1"/>
  <c r="AQ2539" i="1"/>
  <c r="AY2539" i="1"/>
  <c r="BB2539" i="1"/>
  <c r="BA2539" i="1" s="1"/>
  <c r="BC2539" i="1"/>
  <c r="AZ2539" i="1" s="1"/>
  <c r="AK2540" i="1"/>
  <c r="AO2540" i="1"/>
  <c r="W2540" i="1" s="1"/>
  <c r="AP2540" i="1"/>
  <c r="AQ2540" i="1"/>
  <c r="AY2540" i="1"/>
  <c r="BB2540" i="1"/>
  <c r="BA2540" i="1" s="1"/>
  <c r="BC2540" i="1"/>
  <c r="AZ2540" i="1" s="1"/>
  <c r="AK2541" i="1"/>
  <c r="AO2541" i="1"/>
  <c r="W2541" i="1" s="1"/>
  <c r="AP2541" i="1"/>
  <c r="AQ2541" i="1"/>
  <c r="AY2541" i="1"/>
  <c r="BB2541" i="1"/>
  <c r="BA2541" i="1" s="1"/>
  <c r="BC2541" i="1"/>
  <c r="AZ2541" i="1" s="1"/>
  <c r="AK2542" i="1"/>
  <c r="AO2542" i="1"/>
  <c r="AP2542" i="1"/>
  <c r="AQ2542" i="1"/>
  <c r="AY2542" i="1"/>
  <c r="BB2542" i="1"/>
  <c r="BA2542" i="1" s="1"/>
  <c r="BC2542" i="1"/>
  <c r="AZ2542" i="1" s="1"/>
  <c r="AK2543" i="1"/>
  <c r="AO2543" i="1"/>
  <c r="W2543" i="1" s="1"/>
  <c r="AP2543" i="1"/>
  <c r="AQ2543" i="1"/>
  <c r="AY2543" i="1"/>
  <c r="BB2543" i="1"/>
  <c r="BA2543" i="1" s="1"/>
  <c r="BC2543" i="1"/>
  <c r="AZ2543" i="1" s="1"/>
  <c r="AK2544" i="1"/>
  <c r="AO2544" i="1"/>
  <c r="W2544" i="1" s="1"/>
  <c r="AP2544" i="1"/>
  <c r="AQ2544" i="1"/>
  <c r="AY2544" i="1"/>
  <c r="BB2544" i="1"/>
  <c r="BA2544" i="1" s="1"/>
  <c r="BC2544" i="1"/>
  <c r="AZ2544" i="1" s="1"/>
  <c r="AK2545" i="1"/>
  <c r="AO2545" i="1"/>
  <c r="AP2545" i="1"/>
  <c r="AQ2545" i="1"/>
  <c r="AY2545" i="1"/>
  <c r="BB2545" i="1"/>
  <c r="BA2545" i="1" s="1"/>
  <c r="BC2545" i="1"/>
  <c r="AZ2545" i="1" s="1"/>
  <c r="AK2546" i="1"/>
  <c r="AO2546" i="1"/>
  <c r="W2546" i="1" s="1"/>
  <c r="AP2546" i="1"/>
  <c r="AQ2546" i="1"/>
  <c r="AY2546" i="1"/>
  <c r="BB2546" i="1"/>
  <c r="BA2546" i="1" s="1"/>
  <c r="BC2546" i="1"/>
  <c r="AZ2546" i="1" s="1"/>
  <c r="AK2547" i="1"/>
  <c r="AO2547" i="1"/>
  <c r="AP2547" i="1"/>
  <c r="AQ2547" i="1"/>
  <c r="AY2547" i="1"/>
  <c r="BB2547" i="1"/>
  <c r="BA2547" i="1" s="1"/>
  <c r="BC2547" i="1"/>
  <c r="AZ2547" i="1" s="1"/>
  <c r="AK2548" i="1"/>
  <c r="AO2548" i="1"/>
  <c r="AP2548" i="1"/>
  <c r="AQ2548" i="1"/>
  <c r="AY2548" i="1"/>
  <c r="BB2548" i="1"/>
  <c r="BA2548" i="1" s="1"/>
  <c r="BC2548" i="1"/>
  <c r="AZ2548" i="1" s="1"/>
  <c r="AK2549" i="1"/>
  <c r="AO2549" i="1"/>
  <c r="AP2549" i="1"/>
  <c r="AQ2549" i="1"/>
  <c r="AY2549" i="1"/>
  <c r="BB2549" i="1"/>
  <c r="BA2549" i="1" s="1"/>
  <c r="BC2549" i="1"/>
  <c r="AZ2549" i="1" s="1"/>
  <c r="AK2550" i="1"/>
  <c r="AO2550" i="1"/>
  <c r="W2550" i="1" s="1"/>
  <c r="AP2550" i="1"/>
  <c r="AQ2550" i="1"/>
  <c r="AY2550" i="1"/>
  <c r="BB2550" i="1"/>
  <c r="BA2550" i="1" s="1"/>
  <c r="BC2550" i="1"/>
  <c r="AZ2550" i="1" s="1"/>
  <c r="AK2551" i="1"/>
  <c r="AO2551" i="1"/>
  <c r="AP2551" i="1"/>
  <c r="AQ2551" i="1"/>
  <c r="AY2551" i="1"/>
  <c r="BB2551" i="1"/>
  <c r="BA2551" i="1" s="1"/>
  <c r="BC2551" i="1"/>
  <c r="AZ2551" i="1" s="1"/>
  <c r="AK2552" i="1"/>
  <c r="AO2552" i="1"/>
  <c r="W2552" i="1" s="1"/>
  <c r="AP2552" i="1"/>
  <c r="AQ2552" i="1"/>
  <c r="AY2552" i="1"/>
  <c r="BB2552" i="1"/>
  <c r="BA2552" i="1" s="1"/>
  <c r="BC2552" i="1"/>
  <c r="AZ2552" i="1" s="1"/>
  <c r="AK2553" i="1"/>
  <c r="AO2553" i="1"/>
  <c r="W2553" i="1" s="1"/>
  <c r="AP2553" i="1"/>
  <c r="AQ2553" i="1"/>
  <c r="AY2553" i="1"/>
  <c r="BB2553" i="1"/>
  <c r="BA2553" i="1" s="1"/>
  <c r="BC2553" i="1"/>
  <c r="AZ2553" i="1" s="1"/>
  <c r="AK2554" i="1"/>
  <c r="AO2554" i="1"/>
  <c r="AP2554" i="1"/>
  <c r="AQ2554" i="1"/>
  <c r="AY2554" i="1"/>
  <c r="BB2554" i="1"/>
  <c r="BA2554" i="1" s="1"/>
  <c r="BC2554" i="1"/>
  <c r="AZ2554" i="1" s="1"/>
  <c r="AK2555" i="1"/>
  <c r="AO2555" i="1"/>
  <c r="W2555" i="1" s="1"/>
  <c r="AP2555" i="1"/>
  <c r="AQ2555" i="1"/>
  <c r="AY2555" i="1"/>
  <c r="BB2555" i="1"/>
  <c r="BA2555" i="1" s="1"/>
  <c r="BC2555" i="1"/>
  <c r="AZ2555" i="1" s="1"/>
  <c r="AK2556" i="1"/>
  <c r="AO2556" i="1"/>
  <c r="W2556" i="1" s="1"/>
  <c r="AP2556" i="1"/>
  <c r="AQ2556" i="1"/>
  <c r="AY2556" i="1"/>
  <c r="BB2556" i="1"/>
  <c r="BA2556" i="1" s="1"/>
  <c r="BC2556" i="1"/>
  <c r="AZ2556" i="1" s="1"/>
  <c r="AK2557" i="1"/>
  <c r="AO2557" i="1"/>
  <c r="W2557" i="1" s="1"/>
  <c r="AP2557" i="1"/>
  <c r="AQ2557" i="1"/>
  <c r="AY2557" i="1"/>
  <c r="BB2557" i="1"/>
  <c r="BA2557" i="1" s="1"/>
  <c r="BC2557" i="1"/>
  <c r="AZ2557" i="1" s="1"/>
  <c r="AK2558" i="1"/>
  <c r="AO2558" i="1"/>
  <c r="W2558" i="1" s="1"/>
  <c r="AP2558" i="1"/>
  <c r="AQ2558" i="1"/>
  <c r="AY2558" i="1"/>
  <c r="BB2558" i="1"/>
  <c r="BA2558" i="1" s="1"/>
  <c r="BC2558" i="1"/>
  <c r="AZ2558" i="1" s="1"/>
  <c r="AK2559" i="1"/>
  <c r="AO2559" i="1"/>
  <c r="AP2559" i="1"/>
  <c r="AQ2559" i="1"/>
  <c r="AY2559" i="1"/>
  <c r="BB2559" i="1"/>
  <c r="BA2559" i="1" s="1"/>
  <c r="BC2559" i="1"/>
  <c r="AZ2559" i="1" s="1"/>
  <c r="AK2560" i="1"/>
  <c r="AO2560" i="1"/>
  <c r="AP2560" i="1"/>
  <c r="AQ2560" i="1"/>
  <c r="AY2560" i="1"/>
  <c r="BB2560" i="1"/>
  <c r="BA2560" i="1" s="1"/>
  <c r="BC2560" i="1"/>
  <c r="AZ2560" i="1" s="1"/>
  <c r="AK2561" i="1"/>
  <c r="AO2561" i="1"/>
  <c r="AP2561" i="1"/>
  <c r="AQ2561" i="1"/>
  <c r="AY2561" i="1"/>
  <c r="BB2561" i="1"/>
  <c r="BA2561" i="1" s="1"/>
  <c r="BC2561" i="1"/>
  <c r="AZ2561" i="1" s="1"/>
  <c r="AK2562" i="1"/>
  <c r="AO2562" i="1"/>
  <c r="W2562" i="1" s="1"/>
  <c r="AP2562" i="1"/>
  <c r="AQ2562" i="1"/>
  <c r="AY2562" i="1"/>
  <c r="BB2562" i="1"/>
  <c r="BA2562" i="1" s="1"/>
  <c r="BC2562" i="1"/>
  <c r="AZ2562" i="1" s="1"/>
  <c r="AK2563" i="1"/>
  <c r="AO2563" i="1"/>
  <c r="AP2563" i="1"/>
  <c r="AQ2563" i="1"/>
  <c r="AY2563" i="1"/>
  <c r="BB2563" i="1"/>
  <c r="BA2563" i="1" s="1"/>
  <c r="BC2563" i="1"/>
  <c r="AZ2563" i="1" s="1"/>
  <c r="AK2564" i="1"/>
  <c r="AO2564" i="1"/>
  <c r="W2564" i="1" s="1"/>
  <c r="AP2564" i="1"/>
  <c r="AQ2564" i="1"/>
  <c r="AY2564" i="1"/>
  <c r="BB2564" i="1"/>
  <c r="BA2564" i="1" s="1"/>
  <c r="BC2564" i="1"/>
  <c r="AZ2564" i="1" s="1"/>
  <c r="AK2565" i="1"/>
  <c r="AO2565" i="1"/>
  <c r="W2565" i="1" s="1"/>
  <c r="AP2565" i="1"/>
  <c r="AQ2565" i="1"/>
  <c r="AY2565" i="1"/>
  <c r="BB2565" i="1"/>
  <c r="BA2565" i="1" s="1"/>
  <c r="BC2565" i="1"/>
  <c r="AZ2565" i="1" s="1"/>
  <c r="AK2566" i="1"/>
  <c r="AO2566" i="1"/>
  <c r="AP2566" i="1"/>
  <c r="AQ2566" i="1"/>
  <c r="AY2566" i="1"/>
  <c r="BB2566" i="1"/>
  <c r="BA2566" i="1" s="1"/>
  <c r="BC2566" i="1"/>
  <c r="AZ2566" i="1" s="1"/>
  <c r="AK2567" i="1"/>
  <c r="AO2567" i="1"/>
  <c r="W2567" i="1" s="1"/>
  <c r="AP2567" i="1"/>
  <c r="AQ2567" i="1"/>
  <c r="AY2567" i="1"/>
  <c r="BB2567" i="1"/>
  <c r="BA2567" i="1" s="1"/>
  <c r="BC2567" i="1"/>
  <c r="AZ2567" i="1" s="1"/>
  <c r="AK2568" i="1"/>
  <c r="AO2568" i="1"/>
  <c r="W2568" i="1" s="1"/>
  <c r="AP2568" i="1"/>
  <c r="AQ2568" i="1"/>
  <c r="AY2568" i="1"/>
  <c r="BB2568" i="1"/>
  <c r="BA2568" i="1" s="1"/>
  <c r="BC2568" i="1"/>
  <c r="AZ2568" i="1" s="1"/>
  <c r="AK2569" i="1"/>
  <c r="AO2569" i="1"/>
  <c r="W2569" i="1" s="1"/>
  <c r="AP2569" i="1"/>
  <c r="AQ2569" i="1"/>
  <c r="AY2569" i="1"/>
  <c r="BB2569" i="1"/>
  <c r="BA2569" i="1" s="1"/>
  <c r="BC2569" i="1"/>
  <c r="AZ2569" i="1" s="1"/>
  <c r="AK2570" i="1"/>
  <c r="AO2570" i="1"/>
  <c r="W2570" i="1" s="1"/>
  <c r="AP2570" i="1"/>
  <c r="AQ2570" i="1"/>
  <c r="AY2570" i="1"/>
  <c r="BB2570" i="1"/>
  <c r="BA2570" i="1" s="1"/>
  <c r="BC2570" i="1"/>
  <c r="AZ2570" i="1" s="1"/>
  <c r="AK2571" i="1"/>
  <c r="AO2571" i="1"/>
  <c r="AP2571" i="1"/>
  <c r="AQ2571" i="1"/>
  <c r="AY2571" i="1"/>
  <c r="BB2571" i="1"/>
  <c r="BA2571" i="1" s="1"/>
  <c r="BC2571" i="1"/>
  <c r="AZ2571" i="1" s="1"/>
  <c r="AK2572" i="1"/>
  <c r="AO2572" i="1"/>
  <c r="AP2572" i="1"/>
  <c r="AQ2572" i="1"/>
  <c r="AY2572" i="1"/>
  <c r="BB2572" i="1"/>
  <c r="BA2572" i="1" s="1"/>
  <c r="BC2572" i="1"/>
  <c r="AZ2572" i="1" s="1"/>
  <c r="AK2573" i="1"/>
  <c r="AO2573" i="1"/>
  <c r="AP2573" i="1"/>
  <c r="AQ2573" i="1"/>
  <c r="AY2573" i="1"/>
  <c r="BB2573" i="1"/>
  <c r="BA2573" i="1" s="1"/>
  <c r="BC2573" i="1"/>
  <c r="AZ2573" i="1" s="1"/>
  <c r="AK2574" i="1"/>
  <c r="AO2574" i="1"/>
  <c r="W2574" i="1" s="1"/>
  <c r="AP2574" i="1"/>
  <c r="AQ2574" i="1"/>
  <c r="AY2574" i="1"/>
  <c r="BB2574" i="1"/>
  <c r="BA2574" i="1" s="1"/>
  <c r="BC2574" i="1"/>
  <c r="AZ2574" i="1" s="1"/>
  <c r="AK2575" i="1"/>
  <c r="AO2575" i="1"/>
  <c r="AP2575" i="1"/>
  <c r="AQ2575" i="1"/>
  <c r="AY2575" i="1"/>
  <c r="BB2575" i="1"/>
  <c r="BA2575" i="1" s="1"/>
  <c r="BC2575" i="1"/>
  <c r="AZ2575" i="1" s="1"/>
  <c r="AK2576" i="1"/>
  <c r="AO2576" i="1"/>
  <c r="W2576" i="1" s="1"/>
  <c r="AP2576" i="1"/>
  <c r="AQ2576" i="1"/>
  <c r="AY2576" i="1"/>
  <c r="BB2576" i="1"/>
  <c r="BA2576" i="1" s="1"/>
  <c r="BC2576" i="1"/>
  <c r="AZ2576" i="1" s="1"/>
  <c r="AK2577" i="1"/>
  <c r="AO2577" i="1"/>
  <c r="W2577" i="1" s="1"/>
  <c r="AP2577" i="1"/>
  <c r="AQ2577" i="1"/>
  <c r="AY2577" i="1"/>
  <c r="BB2577" i="1"/>
  <c r="BA2577" i="1" s="1"/>
  <c r="BC2577" i="1"/>
  <c r="AZ2577" i="1" s="1"/>
  <c r="AK2578" i="1"/>
  <c r="AO2578" i="1"/>
  <c r="AP2578" i="1"/>
  <c r="AQ2578" i="1"/>
  <c r="AY2578" i="1"/>
  <c r="BB2578" i="1"/>
  <c r="BA2578" i="1" s="1"/>
  <c r="BC2578" i="1"/>
  <c r="AZ2578" i="1" s="1"/>
  <c r="AK2579" i="1"/>
  <c r="AO2579" i="1"/>
  <c r="AP2579" i="1"/>
  <c r="AQ2579" i="1"/>
  <c r="AY2579" i="1"/>
  <c r="BB2579" i="1"/>
  <c r="BA2579" i="1" s="1"/>
  <c r="BC2579" i="1"/>
  <c r="AZ2579" i="1" s="1"/>
  <c r="AK2580" i="1"/>
  <c r="AO2580" i="1"/>
  <c r="W2580" i="1" s="1"/>
  <c r="AP2580" i="1"/>
  <c r="AQ2580" i="1"/>
  <c r="AY2580" i="1"/>
  <c r="BB2580" i="1"/>
  <c r="BA2580" i="1" s="1"/>
  <c r="BC2580" i="1"/>
  <c r="AZ2580" i="1" s="1"/>
  <c r="AK2581" i="1"/>
  <c r="AO2581" i="1"/>
  <c r="W2581" i="1" s="1"/>
  <c r="AP2581" i="1"/>
  <c r="AQ2581" i="1"/>
  <c r="AY2581" i="1"/>
  <c r="BB2581" i="1"/>
  <c r="BA2581" i="1" s="1"/>
  <c r="BC2581" i="1"/>
  <c r="AZ2581" i="1" s="1"/>
  <c r="AK2582" i="1"/>
  <c r="AO2582" i="1"/>
  <c r="W2582" i="1" s="1"/>
  <c r="AP2582" i="1"/>
  <c r="AQ2582" i="1"/>
  <c r="AY2582" i="1"/>
  <c r="BB2582" i="1"/>
  <c r="BA2582" i="1" s="1"/>
  <c r="BC2582" i="1"/>
  <c r="AZ2582" i="1" s="1"/>
  <c r="AK2583" i="1"/>
  <c r="AO2583" i="1"/>
  <c r="AP2583" i="1"/>
  <c r="AQ2583" i="1"/>
  <c r="AY2583" i="1"/>
  <c r="BB2583" i="1"/>
  <c r="BA2583" i="1" s="1"/>
  <c r="BC2583" i="1"/>
  <c r="AZ2583" i="1" s="1"/>
  <c r="AK2584" i="1"/>
  <c r="AO2584" i="1"/>
  <c r="AP2584" i="1"/>
  <c r="AQ2584" i="1"/>
  <c r="AY2584" i="1"/>
  <c r="BB2584" i="1"/>
  <c r="BA2584" i="1" s="1"/>
  <c r="BC2584" i="1"/>
  <c r="AZ2584" i="1" s="1"/>
  <c r="AK2585" i="1"/>
  <c r="AO2585" i="1"/>
  <c r="AP2585" i="1"/>
  <c r="AQ2585" i="1"/>
  <c r="AY2585" i="1"/>
  <c r="BB2585" i="1"/>
  <c r="BA2585" i="1" s="1"/>
  <c r="BC2585" i="1"/>
  <c r="AZ2585" i="1" s="1"/>
  <c r="AK2586" i="1"/>
  <c r="AO2586" i="1"/>
  <c r="W2586" i="1" s="1"/>
  <c r="AP2586" i="1"/>
  <c r="AQ2586" i="1"/>
  <c r="AY2586" i="1"/>
  <c r="BB2586" i="1"/>
  <c r="BA2586" i="1" s="1"/>
  <c r="BC2586" i="1"/>
  <c r="AZ2586" i="1" s="1"/>
  <c r="AK2587" i="1"/>
  <c r="AO2587" i="1"/>
  <c r="AP2587" i="1"/>
  <c r="AQ2587" i="1"/>
  <c r="AY2587" i="1"/>
  <c r="BB2587" i="1"/>
  <c r="BA2587" i="1" s="1"/>
  <c r="BC2587" i="1"/>
  <c r="AZ2587" i="1" s="1"/>
  <c r="AK2588" i="1"/>
  <c r="AO2588" i="1"/>
  <c r="W2588" i="1" s="1"/>
  <c r="AP2588" i="1"/>
  <c r="AQ2588" i="1"/>
  <c r="AY2588" i="1"/>
  <c r="BB2588" i="1"/>
  <c r="BA2588" i="1" s="1"/>
  <c r="BC2588" i="1"/>
  <c r="AZ2588" i="1" s="1"/>
  <c r="AK2589" i="1"/>
  <c r="AO2589" i="1"/>
  <c r="W2589" i="1" s="1"/>
  <c r="AP2589" i="1"/>
  <c r="AQ2589" i="1"/>
  <c r="AY2589" i="1"/>
  <c r="BB2589" i="1"/>
  <c r="BA2589" i="1" s="1"/>
  <c r="BC2589" i="1"/>
  <c r="AZ2589" i="1" s="1"/>
  <c r="AK2590" i="1"/>
  <c r="AO2590" i="1"/>
  <c r="W2590" i="1" s="1"/>
  <c r="AP2590" i="1"/>
  <c r="AQ2590" i="1"/>
  <c r="AY2590" i="1"/>
  <c r="BB2590" i="1"/>
  <c r="BA2590" i="1" s="1"/>
  <c r="BC2590" i="1"/>
  <c r="AZ2590" i="1" s="1"/>
  <c r="AK2591" i="1"/>
  <c r="AO2591" i="1"/>
  <c r="W2591" i="1" s="1"/>
  <c r="AP2591" i="1"/>
  <c r="AQ2591" i="1"/>
  <c r="AY2591" i="1"/>
  <c r="BB2591" i="1"/>
  <c r="BA2591" i="1" s="1"/>
  <c r="BC2591" i="1"/>
  <c r="AZ2591" i="1" s="1"/>
  <c r="AK2592" i="1"/>
  <c r="AO2592" i="1"/>
  <c r="W2592" i="1" s="1"/>
  <c r="AP2592" i="1"/>
  <c r="AQ2592" i="1"/>
  <c r="AY2592" i="1"/>
  <c r="BB2592" i="1"/>
  <c r="BA2592" i="1" s="1"/>
  <c r="BC2592" i="1"/>
  <c r="AZ2592" i="1" s="1"/>
  <c r="AK2593" i="1"/>
  <c r="AO2593" i="1"/>
  <c r="AP2593" i="1"/>
  <c r="AQ2593" i="1"/>
  <c r="AY2593" i="1"/>
  <c r="BB2593" i="1"/>
  <c r="BA2593" i="1" s="1"/>
  <c r="BC2593" i="1"/>
  <c r="AZ2593" i="1" s="1"/>
  <c r="AK2594" i="1"/>
  <c r="AO2594" i="1"/>
  <c r="W2594" i="1" s="1"/>
  <c r="AP2594" i="1"/>
  <c r="AQ2594" i="1"/>
  <c r="AY2594" i="1"/>
  <c r="BB2594" i="1"/>
  <c r="BA2594" i="1" s="1"/>
  <c r="BC2594" i="1"/>
  <c r="AZ2594" i="1" s="1"/>
  <c r="AK2595" i="1"/>
  <c r="AO2595" i="1"/>
  <c r="AP2595" i="1"/>
  <c r="AQ2595" i="1"/>
  <c r="AY2595" i="1"/>
  <c r="BB2595" i="1"/>
  <c r="BA2595" i="1" s="1"/>
  <c r="BC2595" i="1"/>
  <c r="AZ2595" i="1" s="1"/>
  <c r="AK2596" i="1"/>
  <c r="AO2596" i="1"/>
  <c r="AP2596" i="1"/>
  <c r="AQ2596" i="1"/>
  <c r="AY2596" i="1"/>
  <c r="BB2596" i="1"/>
  <c r="BA2596" i="1" s="1"/>
  <c r="BC2596" i="1"/>
  <c r="AZ2596" i="1" s="1"/>
  <c r="AK2597" i="1"/>
  <c r="AO2597" i="1"/>
  <c r="AP2597" i="1"/>
  <c r="AQ2597" i="1"/>
  <c r="AY2597" i="1"/>
  <c r="BB2597" i="1"/>
  <c r="BA2597" i="1" s="1"/>
  <c r="BC2597" i="1"/>
  <c r="AZ2597" i="1" s="1"/>
  <c r="AK2598" i="1"/>
  <c r="AO2598" i="1"/>
  <c r="W2598" i="1" s="1"/>
  <c r="AP2598" i="1"/>
  <c r="AQ2598" i="1"/>
  <c r="AY2598" i="1"/>
  <c r="BB2598" i="1"/>
  <c r="BA2598" i="1" s="1"/>
  <c r="BC2598" i="1"/>
  <c r="AZ2598" i="1" s="1"/>
  <c r="AK2599" i="1"/>
  <c r="AO2599" i="1"/>
  <c r="AP2599" i="1"/>
  <c r="AQ2599" i="1"/>
  <c r="AY2599" i="1"/>
  <c r="BB2599" i="1"/>
  <c r="BA2599" i="1" s="1"/>
  <c r="BC2599" i="1"/>
  <c r="AZ2599" i="1" s="1"/>
  <c r="AK2600" i="1"/>
  <c r="AO2600" i="1"/>
  <c r="W2600" i="1" s="1"/>
  <c r="AP2600" i="1"/>
  <c r="AQ2600" i="1"/>
  <c r="AY2600" i="1"/>
  <c r="BB2600" i="1"/>
  <c r="BA2600" i="1" s="1"/>
  <c r="BC2600" i="1"/>
  <c r="AZ2600" i="1" s="1"/>
  <c r="AK2601" i="1"/>
  <c r="AO2601" i="1"/>
  <c r="W2601" i="1" s="1"/>
  <c r="AP2601" i="1"/>
  <c r="AQ2601" i="1"/>
  <c r="AY2601" i="1"/>
  <c r="BB2601" i="1"/>
  <c r="BA2601" i="1" s="1"/>
  <c r="BC2601" i="1"/>
  <c r="AZ2601" i="1" s="1"/>
  <c r="AK2602" i="1"/>
  <c r="AO2602" i="1"/>
  <c r="W2602" i="1" s="1"/>
  <c r="AP2602" i="1"/>
  <c r="AQ2602" i="1"/>
  <c r="AY2602" i="1"/>
  <c r="BB2602" i="1"/>
  <c r="BA2602" i="1" s="1"/>
  <c r="BC2602" i="1"/>
  <c r="AZ2602" i="1" s="1"/>
  <c r="AK2603" i="1"/>
  <c r="AO2603" i="1"/>
  <c r="W2603" i="1" s="1"/>
  <c r="AP2603" i="1"/>
  <c r="AQ2603" i="1"/>
  <c r="AY2603" i="1"/>
  <c r="BB2603" i="1"/>
  <c r="BA2603" i="1" s="1"/>
  <c r="BC2603" i="1"/>
  <c r="AZ2603" i="1" s="1"/>
  <c r="AK2604" i="1"/>
  <c r="AO2604" i="1"/>
  <c r="W2604" i="1" s="1"/>
  <c r="AP2604" i="1"/>
  <c r="AQ2604" i="1"/>
  <c r="AY2604" i="1"/>
  <c r="BB2604" i="1"/>
  <c r="BA2604" i="1" s="1"/>
  <c r="BC2604" i="1"/>
  <c r="AZ2604" i="1" s="1"/>
  <c r="AK2605" i="1"/>
  <c r="AO2605" i="1"/>
  <c r="W2605" i="1" s="1"/>
  <c r="AP2605" i="1"/>
  <c r="AQ2605" i="1"/>
  <c r="AY2605" i="1"/>
  <c r="BB2605" i="1"/>
  <c r="BA2605" i="1" s="1"/>
  <c r="BC2605" i="1"/>
  <c r="AZ2605" i="1" s="1"/>
  <c r="AK2606" i="1"/>
  <c r="AO2606" i="1"/>
  <c r="W2606" i="1" s="1"/>
  <c r="AP2606" i="1"/>
  <c r="AQ2606" i="1"/>
  <c r="AY2606" i="1"/>
  <c r="BB2606" i="1"/>
  <c r="BA2606" i="1" s="1"/>
  <c r="BC2606" i="1"/>
  <c r="AZ2606" i="1" s="1"/>
  <c r="AK2607" i="1"/>
  <c r="AO2607" i="1"/>
  <c r="W2607" i="1" s="1"/>
  <c r="AP2607" i="1"/>
  <c r="AQ2607" i="1"/>
  <c r="AY2607" i="1"/>
  <c r="BB2607" i="1"/>
  <c r="BA2607" i="1" s="1"/>
  <c r="BC2607" i="1"/>
  <c r="AZ2607" i="1" s="1"/>
  <c r="AK2608" i="1"/>
  <c r="AO2608" i="1"/>
  <c r="W2608" i="1" s="1"/>
  <c r="AP2608" i="1"/>
  <c r="AQ2608" i="1"/>
  <c r="AY2608" i="1"/>
  <c r="BB2608" i="1"/>
  <c r="BA2608" i="1" s="1"/>
  <c r="BC2608" i="1"/>
  <c r="AZ2608" i="1" s="1"/>
  <c r="AK2609" i="1"/>
  <c r="AO2609" i="1"/>
  <c r="AP2609" i="1"/>
  <c r="AQ2609" i="1"/>
  <c r="AY2609" i="1"/>
  <c r="BB2609" i="1"/>
  <c r="BA2609" i="1" s="1"/>
  <c r="BC2609" i="1"/>
  <c r="AZ2609" i="1" s="1"/>
  <c r="AK2610" i="1"/>
  <c r="AO2610" i="1"/>
  <c r="W2610" i="1" s="1"/>
  <c r="AP2610" i="1"/>
  <c r="AQ2610" i="1"/>
  <c r="AY2610" i="1"/>
  <c r="BB2610" i="1"/>
  <c r="BA2610" i="1" s="1"/>
  <c r="BC2610" i="1"/>
  <c r="AZ2610" i="1" s="1"/>
  <c r="AK2611" i="1"/>
  <c r="AO2611" i="1"/>
  <c r="AP2611" i="1"/>
  <c r="AQ2611" i="1"/>
  <c r="AY2611" i="1"/>
  <c r="BB2611" i="1"/>
  <c r="BA2611" i="1" s="1"/>
  <c r="BC2611" i="1"/>
  <c r="AZ2611" i="1" s="1"/>
  <c r="AK2612" i="1"/>
  <c r="AO2612" i="1"/>
  <c r="W2612" i="1" s="1"/>
  <c r="AP2612" i="1"/>
  <c r="AQ2612" i="1"/>
  <c r="AY2612" i="1"/>
  <c r="BB2612" i="1"/>
  <c r="BA2612" i="1" s="1"/>
  <c r="BC2612" i="1"/>
  <c r="AZ2612" i="1" s="1"/>
  <c r="AK2613" i="1"/>
  <c r="AO2613" i="1"/>
  <c r="W2613" i="1" s="1"/>
  <c r="AP2613" i="1"/>
  <c r="AQ2613" i="1"/>
  <c r="AY2613" i="1"/>
  <c r="BB2613" i="1"/>
  <c r="BA2613" i="1" s="1"/>
  <c r="BC2613" i="1"/>
  <c r="AZ2613" i="1" s="1"/>
  <c r="AK2614" i="1"/>
  <c r="AO2614" i="1"/>
  <c r="AP2614" i="1"/>
  <c r="AQ2614" i="1"/>
  <c r="AY2614" i="1"/>
  <c r="BB2614" i="1"/>
  <c r="BA2614" i="1" s="1"/>
  <c r="BC2614" i="1"/>
  <c r="AZ2614" i="1" s="1"/>
  <c r="AK2615" i="1"/>
  <c r="AO2615" i="1"/>
  <c r="W2615" i="1" s="1"/>
  <c r="AP2615" i="1"/>
  <c r="AQ2615" i="1"/>
  <c r="AY2615" i="1"/>
  <c r="BB2615" i="1"/>
  <c r="BA2615" i="1" s="1"/>
  <c r="BC2615" i="1"/>
  <c r="AZ2615" i="1" s="1"/>
  <c r="AK2616" i="1"/>
  <c r="AO2616" i="1"/>
  <c r="W2616" i="1" s="1"/>
  <c r="AP2616" i="1"/>
  <c r="AQ2616" i="1"/>
  <c r="AY2616" i="1"/>
  <c r="BB2616" i="1"/>
  <c r="BA2616" i="1" s="1"/>
  <c r="BC2616" i="1"/>
  <c r="AZ2616" i="1" s="1"/>
  <c r="AK2617" i="1"/>
  <c r="AO2617" i="1"/>
  <c r="AP2617" i="1"/>
  <c r="AQ2617" i="1"/>
  <c r="AY2617" i="1"/>
  <c r="BB2617" i="1"/>
  <c r="BA2617" i="1" s="1"/>
  <c r="BC2617" i="1"/>
  <c r="AZ2617" i="1" s="1"/>
  <c r="AK2618" i="1"/>
  <c r="AO2618" i="1"/>
  <c r="W2618" i="1" s="1"/>
  <c r="AP2618" i="1"/>
  <c r="AQ2618" i="1"/>
  <c r="AY2618" i="1"/>
  <c r="BB2618" i="1"/>
  <c r="BA2618" i="1" s="1"/>
  <c r="BC2618" i="1"/>
  <c r="AZ2618" i="1" s="1"/>
  <c r="AK2619" i="1"/>
  <c r="AO2619" i="1"/>
  <c r="W2619" i="1" s="1"/>
  <c r="AP2619" i="1"/>
  <c r="AQ2619" i="1"/>
  <c r="AY2619" i="1"/>
  <c r="BB2619" i="1"/>
  <c r="BA2619" i="1" s="1"/>
  <c r="BC2619" i="1"/>
  <c r="AZ2619" i="1" s="1"/>
  <c r="AK2620" i="1"/>
  <c r="AO2620" i="1"/>
  <c r="W2620" i="1" s="1"/>
  <c r="AP2620" i="1"/>
  <c r="AQ2620" i="1"/>
  <c r="AY2620" i="1"/>
  <c r="BB2620" i="1"/>
  <c r="BA2620" i="1" s="1"/>
  <c r="BC2620" i="1"/>
  <c r="AZ2620" i="1" s="1"/>
  <c r="AK2621" i="1"/>
  <c r="AO2621" i="1"/>
  <c r="W2621" i="1" s="1"/>
  <c r="AP2621" i="1"/>
  <c r="AQ2621" i="1"/>
  <c r="AY2621" i="1"/>
  <c r="BB2621" i="1"/>
  <c r="BA2621" i="1" s="1"/>
  <c r="BC2621" i="1"/>
  <c r="AZ2621" i="1" s="1"/>
  <c r="AK2622" i="1"/>
  <c r="AO2622" i="1"/>
  <c r="W2622" i="1" s="1"/>
  <c r="AP2622" i="1"/>
  <c r="AQ2622" i="1"/>
  <c r="AY2622" i="1"/>
  <c r="BB2622" i="1"/>
  <c r="BA2622" i="1" s="1"/>
  <c r="BC2622" i="1"/>
  <c r="AZ2622" i="1" s="1"/>
  <c r="AK2623" i="1"/>
  <c r="AO2623" i="1"/>
  <c r="W2623" i="1" s="1"/>
  <c r="AP2623" i="1"/>
  <c r="AQ2623" i="1"/>
  <c r="AY2623" i="1"/>
  <c r="BB2623" i="1"/>
  <c r="BA2623" i="1" s="1"/>
  <c r="BC2623" i="1"/>
  <c r="AZ2623" i="1" s="1"/>
  <c r="AK2624" i="1"/>
  <c r="AO2624" i="1"/>
  <c r="W2624" i="1" s="1"/>
  <c r="AP2624" i="1"/>
  <c r="AQ2624" i="1"/>
  <c r="AY2624" i="1"/>
  <c r="BB2624" i="1"/>
  <c r="BA2624" i="1" s="1"/>
  <c r="BC2624" i="1"/>
  <c r="AZ2624" i="1" s="1"/>
  <c r="AK2625" i="1"/>
  <c r="AO2625" i="1"/>
  <c r="W2625" i="1" s="1"/>
  <c r="AP2625" i="1"/>
  <c r="AQ2625" i="1"/>
  <c r="AY2625" i="1"/>
  <c r="BB2625" i="1"/>
  <c r="BA2625" i="1" s="1"/>
  <c r="BC2625" i="1"/>
  <c r="AZ2625" i="1" s="1"/>
  <c r="AK2626" i="1"/>
  <c r="AO2626" i="1"/>
  <c r="W2626" i="1" s="1"/>
  <c r="AP2626" i="1"/>
  <c r="AQ2626" i="1"/>
  <c r="AY2626" i="1"/>
  <c r="BB2626" i="1"/>
  <c r="BA2626" i="1" s="1"/>
  <c r="BC2626" i="1"/>
  <c r="AZ2626" i="1" s="1"/>
  <c r="AK2627" i="1"/>
  <c r="AO2627" i="1"/>
  <c r="W2627" i="1" s="1"/>
  <c r="AP2627" i="1"/>
  <c r="AQ2627" i="1"/>
  <c r="AY2627" i="1"/>
  <c r="BB2627" i="1"/>
  <c r="BA2627" i="1" s="1"/>
  <c r="BC2627" i="1"/>
  <c r="AZ2627" i="1" s="1"/>
  <c r="AK2628" i="1"/>
  <c r="AO2628" i="1"/>
  <c r="W2628" i="1" s="1"/>
  <c r="AP2628" i="1"/>
  <c r="AQ2628" i="1"/>
  <c r="AY2628" i="1"/>
  <c r="BB2628" i="1"/>
  <c r="BA2628" i="1" s="1"/>
  <c r="BC2628" i="1"/>
  <c r="AZ2628" i="1" s="1"/>
  <c r="AK2629" i="1"/>
  <c r="AO2629" i="1"/>
  <c r="W2629" i="1" s="1"/>
  <c r="AP2629" i="1"/>
  <c r="AQ2629" i="1"/>
  <c r="AY2629" i="1"/>
  <c r="BB2629" i="1"/>
  <c r="BA2629" i="1" s="1"/>
  <c r="BC2629" i="1"/>
  <c r="AZ2629" i="1" s="1"/>
  <c r="AK2630" i="1"/>
  <c r="AO2630" i="1"/>
  <c r="W2630" i="1" s="1"/>
  <c r="AP2630" i="1"/>
  <c r="AQ2630" i="1"/>
  <c r="AY2630" i="1"/>
  <c r="BB2630" i="1"/>
  <c r="BA2630" i="1" s="1"/>
  <c r="BC2630" i="1"/>
  <c r="AZ2630" i="1" s="1"/>
  <c r="AK2631" i="1"/>
  <c r="AO2631" i="1"/>
  <c r="AP2631" i="1"/>
  <c r="AQ2631" i="1"/>
  <c r="AY2631" i="1"/>
  <c r="BB2631" i="1"/>
  <c r="BA2631" i="1" s="1"/>
  <c r="BC2631" i="1"/>
  <c r="AZ2631" i="1" s="1"/>
  <c r="AK2632" i="1"/>
  <c r="AO2632" i="1"/>
  <c r="W2632" i="1" s="1"/>
  <c r="AP2632" i="1"/>
  <c r="AQ2632" i="1"/>
  <c r="AY2632" i="1"/>
  <c r="BB2632" i="1"/>
  <c r="BA2632" i="1" s="1"/>
  <c r="BC2632" i="1"/>
  <c r="AZ2632" i="1" s="1"/>
  <c r="AK2633" i="1"/>
  <c r="AO2633" i="1"/>
  <c r="W2633" i="1" s="1"/>
  <c r="AP2633" i="1"/>
  <c r="AQ2633" i="1"/>
  <c r="AY2633" i="1"/>
  <c r="BB2633" i="1"/>
  <c r="BA2633" i="1" s="1"/>
  <c r="BC2633" i="1"/>
  <c r="AZ2633" i="1" s="1"/>
  <c r="AK2634" i="1"/>
  <c r="AO2634" i="1"/>
  <c r="W2634" i="1" s="1"/>
  <c r="AP2634" i="1"/>
  <c r="AQ2634" i="1"/>
  <c r="AY2634" i="1"/>
  <c r="BB2634" i="1"/>
  <c r="BA2634" i="1" s="1"/>
  <c r="BC2634" i="1"/>
  <c r="AZ2634" i="1" s="1"/>
  <c r="AK2635" i="1"/>
  <c r="AO2635" i="1"/>
  <c r="W2635" i="1" s="1"/>
  <c r="AP2635" i="1"/>
  <c r="AQ2635" i="1"/>
  <c r="AY2635" i="1"/>
  <c r="BB2635" i="1"/>
  <c r="BA2635" i="1" s="1"/>
  <c r="BC2635" i="1"/>
  <c r="AZ2635" i="1" s="1"/>
  <c r="AK2636" i="1"/>
  <c r="AO2636" i="1"/>
  <c r="W2636" i="1" s="1"/>
  <c r="AP2636" i="1"/>
  <c r="AQ2636" i="1"/>
  <c r="AY2636" i="1"/>
  <c r="BB2636" i="1"/>
  <c r="BA2636" i="1" s="1"/>
  <c r="BC2636" i="1"/>
  <c r="AZ2636" i="1" s="1"/>
  <c r="AK2637" i="1"/>
  <c r="AO2637" i="1"/>
  <c r="W2637" i="1" s="1"/>
  <c r="AP2637" i="1"/>
  <c r="AQ2637" i="1"/>
  <c r="AY2637" i="1"/>
  <c r="BB2637" i="1"/>
  <c r="BA2637" i="1" s="1"/>
  <c r="BC2637" i="1"/>
  <c r="AZ2637" i="1" s="1"/>
  <c r="AK2638" i="1"/>
  <c r="AO2638" i="1"/>
  <c r="W2638" i="1" s="1"/>
  <c r="AP2638" i="1"/>
  <c r="AQ2638" i="1"/>
  <c r="AY2638" i="1"/>
  <c r="BB2638" i="1"/>
  <c r="BA2638" i="1" s="1"/>
  <c r="BC2638" i="1"/>
  <c r="AZ2638" i="1" s="1"/>
  <c r="AK2639" i="1"/>
  <c r="AO2639" i="1"/>
  <c r="W2639" i="1" s="1"/>
  <c r="AP2639" i="1"/>
  <c r="AQ2639" i="1"/>
  <c r="AY2639" i="1"/>
  <c r="BB2639" i="1"/>
  <c r="BA2639" i="1" s="1"/>
  <c r="BC2639" i="1"/>
  <c r="AZ2639" i="1" s="1"/>
  <c r="AK2640" i="1"/>
  <c r="AO2640" i="1"/>
  <c r="W2640" i="1" s="1"/>
  <c r="AP2640" i="1"/>
  <c r="AQ2640" i="1"/>
  <c r="AY2640" i="1"/>
  <c r="BB2640" i="1"/>
  <c r="BA2640" i="1" s="1"/>
  <c r="BC2640" i="1"/>
  <c r="AZ2640" i="1" s="1"/>
  <c r="AK2641" i="1"/>
  <c r="AO2641" i="1"/>
  <c r="W2641" i="1" s="1"/>
  <c r="AP2641" i="1"/>
  <c r="AQ2641" i="1"/>
  <c r="AY2641" i="1"/>
  <c r="BB2641" i="1"/>
  <c r="BA2641" i="1" s="1"/>
  <c r="BC2641" i="1"/>
  <c r="AZ2641" i="1" s="1"/>
  <c r="AK2642" i="1"/>
  <c r="AO2642" i="1"/>
  <c r="W2642" i="1" s="1"/>
  <c r="AP2642" i="1"/>
  <c r="AQ2642" i="1"/>
  <c r="AY2642" i="1"/>
  <c r="BB2642" i="1"/>
  <c r="BA2642" i="1" s="1"/>
  <c r="BC2642" i="1"/>
  <c r="AZ2642" i="1" s="1"/>
  <c r="AK2643" i="1"/>
  <c r="AO2643" i="1"/>
  <c r="W2643" i="1" s="1"/>
  <c r="AP2643" i="1"/>
  <c r="AQ2643" i="1"/>
  <c r="AY2643" i="1"/>
  <c r="BB2643" i="1"/>
  <c r="BA2643" i="1" s="1"/>
  <c r="BC2643" i="1"/>
  <c r="AZ2643" i="1" s="1"/>
  <c r="AK2644" i="1"/>
  <c r="AO2644" i="1"/>
  <c r="AP2644" i="1"/>
  <c r="AQ2644" i="1"/>
  <c r="AY2644" i="1"/>
  <c r="BB2644" i="1"/>
  <c r="BA2644" i="1" s="1"/>
  <c r="BC2644" i="1"/>
  <c r="AZ2644" i="1" s="1"/>
  <c r="AK2645" i="1"/>
  <c r="AO2645" i="1"/>
  <c r="AP2645" i="1"/>
  <c r="AQ2645" i="1"/>
  <c r="AY2645" i="1"/>
  <c r="BB2645" i="1"/>
  <c r="BA2645" i="1" s="1"/>
  <c r="BC2645" i="1"/>
  <c r="AZ2645" i="1" s="1"/>
  <c r="AK2646" i="1"/>
  <c r="AO2646" i="1"/>
  <c r="W2646" i="1" s="1"/>
  <c r="AP2646" i="1"/>
  <c r="AQ2646" i="1"/>
  <c r="AY2646" i="1"/>
  <c r="BB2646" i="1"/>
  <c r="BA2646" i="1" s="1"/>
  <c r="BC2646" i="1"/>
  <c r="AZ2646" i="1" s="1"/>
  <c r="AK2647" i="1"/>
  <c r="AO2647" i="1"/>
  <c r="AP2647" i="1"/>
  <c r="AQ2647" i="1"/>
  <c r="AY2647" i="1"/>
  <c r="BB2647" i="1"/>
  <c r="BA2647" i="1" s="1"/>
  <c r="BC2647" i="1"/>
  <c r="AZ2647" i="1" s="1"/>
  <c r="AK2648" i="1"/>
  <c r="AO2648" i="1"/>
  <c r="W2648" i="1" s="1"/>
  <c r="AP2648" i="1"/>
  <c r="AQ2648" i="1"/>
  <c r="AY2648" i="1"/>
  <c r="BB2648" i="1"/>
  <c r="BA2648" i="1" s="1"/>
  <c r="BC2648" i="1"/>
  <c r="AZ2648" i="1" s="1"/>
  <c r="AK2649" i="1"/>
  <c r="AO2649" i="1"/>
  <c r="W2649" i="1" s="1"/>
  <c r="AP2649" i="1"/>
  <c r="AQ2649" i="1"/>
  <c r="AY2649" i="1"/>
  <c r="BB2649" i="1"/>
  <c r="BA2649" i="1" s="1"/>
  <c r="BC2649" i="1"/>
  <c r="AZ2649" i="1" s="1"/>
  <c r="AK2650" i="1"/>
  <c r="AO2650" i="1"/>
  <c r="AP2650" i="1"/>
  <c r="AQ2650" i="1"/>
  <c r="AY2650" i="1"/>
  <c r="BB2650" i="1"/>
  <c r="BA2650" i="1" s="1"/>
  <c r="BC2650" i="1"/>
  <c r="AZ2650" i="1" s="1"/>
  <c r="AK2651" i="1"/>
  <c r="AO2651" i="1"/>
  <c r="W2651" i="1" s="1"/>
  <c r="AP2651" i="1"/>
  <c r="AQ2651" i="1"/>
  <c r="AY2651" i="1"/>
  <c r="BB2651" i="1"/>
  <c r="BA2651" i="1" s="1"/>
  <c r="BC2651" i="1"/>
  <c r="AZ2651" i="1" s="1"/>
  <c r="AK2652" i="1"/>
  <c r="AO2652" i="1"/>
  <c r="W2652" i="1" s="1"/>
  <c r="AP2652" i="1"/>
  <c r="AQ2652" i="1"/>
  <c r="AY2652" i="1"/>
  <c r="BB2652" i="1"/>
  <c r="BA2652" i="1" s="1"/>
  <c r="BC2652" i="1"/>
  <c r="AZ2652" i="1" s="1"/>
  <c r="AK2653" i="1"/>
  <c r="AO2653" i="1"/>
  <c r="W2653" i="1" s="1"/>
  <c r="AP2653" i="1"/>
  <c r="AQ2653" i="1"/>
  <c r="AY2653" i="1"/>
  <c r="BB2653" i="1"/>
  <c r="BA2653" i="1" s="1"/>
  <c r="BC2653" i="1"/>
  <c r="AZ2653" i="1" s="1"/>
  <c r="AK2654" i="1"/>
  <c r="AO2654" i="1"/>
  <c r="W2654" i="1" s="1"/>
  <c r="AP2654" i="1"/>
  <c r="AQ2654" i="1"/>
  <c r="AY2654" i="1"/>
  <c r="BB2654" i="1"/>
  <c r="BA2654" i="1" s="1"/>
  <c r="BC2654" i="1"/>
  <c r="AZ2654" i="1" s="1"/>
  <c r="AK2655" i="1"/>
  <c r="AO2655" i="1"/>
  <c r="AP2655" i="1"/>
  <c r="AQ2655" i="1"/>
  <c r="AY2655" i="1"/>
  <c r="BB2655" i="1"/>
  <c r="BA2655" i="1" s="1"/>
  <c r="BC2655" i="1"/>
  <c r="AZ2655" i="1" s="1"/>
  <c r="AK2656" i="1"/>
  <c r="AO2656" i="1"/>
  <c r="AP2656" i="1"/>
  <c r="AQ2656" i="1"/>
  <c r="AY2656" i="1"/>
  <c r="BB2656" i="1"/>
  <c r="BA2656" i="1" s="1"/>
  <c r="BC2656" i="1"/>
  <c r="AZ2656" i="1" s="1"/>
  <c r="AK2657" i="1"/>
  <c r="AO2657" i="1"/>
  <c r="AP2657" i="1"/>
  <c r="AQ2657" i="1"/>
  <c r="AY2657" i="1"/>
  <c r="BB2657" i="1"/>
  <c r="BA2657" i="1" s="1"/>
  <c r="BC2657" i="1"/>
  <c r="AZ2657" i="1" s="1"/>
  <c r="AK2658" i="1"/>
  <c r="AO2658" i="1"/>
  <c r="W2658" i="1" s="1"/>
  <c r="AP2658" i="1"/>
  <c r="AQ2658" i="1"/>
  <c r="AY2658" i="1"/>
  <c r="BB2658" i="1"/>
  <c r="BA2658" i="1" s="1"/>
  <c r="BC2658" i="1"/>
  <c r="AZ2658" i="1" s="1"/>
  <c r="AK2659" i="1"/>
  <c r="AO2659" i="1"/>
  <c r="AP2659" i="1"/>
  <c r="AQ2659" i="1"/>
  <c r="AY2659" i="1"/>
  <c r="BB2659" i="1"/>
  <c r="BA2659" i="1" s="1"/>
  <c r="BC2659" i="1"/>
  <c r="AZ2659" i="1" s="1"/>
  <c r="AK2660" i="1"/>
  <c r="AO2660" i="1"/>
  <c r="W2660" i="1" s="1"/>
  <c r="AP2660" i="1"/>
  <c r="AQ2660" i="1"/>
  <c r="AY2660" i="1"/>
  <c r="BB2660" i="1"/>
  <c r="BA2660" i="1" s="1"/>
  <c r="BC2660" i="1"/>
  <c r="AZ2660" i="1" s="1"/>
  <c r="AK2661" i="1"/>
  <c r="AO2661" i="1"/>
  <c r="W2661" i="1" s="1"/>
  <c r="AP2661" i="1"/>
  <c r="AQ2661" i="1"/>
  <c r="AY2661" i="1"/>
  <c r="BB2661" i="1"/>
  <c r="BA2661" i="1" s="1"/>
  <c r="BC2661" i="1"/>
  <c r="AZ2661" i="1" s="1"/>
  <c r="AK2662" i="1"/>
  <c r="AO2662" i="1"/>
  <c r="W2662" i="1" s="1"/>
  <c r="AP2662" i="1"/>
  <c r="AQ2662" i="1"/>
  <c r="AY2662" i="1"/>
  <c r="BB2662" i="1"/>
  <c r="BA2662" i="1" s="1"/>
  <c r="BC2662" i="1"/>
  <c r="AZ2662" i="1" s="1"/>
  <c r="AK2663" i="1"/>
  <c r="AO2663" i="1"/>
  <c r="W2663" i="1" s="1"/>
  <c r="AP2663" i="1"/>
  <c r="AQ2663" i="1"/>
  <c r="AY2663" i="1"/>
  <c r="BB2663" i="1"/>
  <c r="BA2663" i="1" s="1"/>
  <c r="BC2663" i="1"/>
  <c r="AZ2663" i="1" s="1"/>
  <c r="AK2664" i="1"/>
  <c r="AO2664" i="1"/>
  <c r="W2664" i="1" s="1"/>
  <c r="AP2664" i="1"/>
  <c r="AQ2664" i="1"/>
  <c r="AY2664" i="1"/>
  <c r="BB2664" i="1"/>
  <c r="BA2664" i="1" s="1"/>
  <c r="BC2664" i="1"/>
  <c r="AZ2664" i="1" s="1"/>
  <c r="AK2665" i="1"/>
  <c r="AO2665" i="1"/>
  <c r="W2665" i="1" s="1"/>
  <c r="AP2665" i="1"/>
  <c r="AQ2665" i="1"/>
  <c r="AY2665" i="1"/>
  <c r="BB2665" i="1"/>
  <c r="BA2665" i="1" s="1"/>
  <c r="BC2665" i="1"/>
  <c r="AZ2665" i="1" s="1"/>
  <c r="AK2666" i="1"/>
  <c r="AO2666" i="1"/>
  <c r="W2666" i="1" s="1"/>
  <c r="AP2666" i="1"/>
  <c r="AQ2666" i="1"/>
  <c r="AY2666" i="1"/>
  <c r="BB2666" i="1"/>
  <c r="BA2666" i="1" s="1"/>
  <c r="BC2666" i="1"/>
  <c r="AZ2666" i="1" s="1"/>
  <c r="AK2667" i="1"/>
  <c r="AO2667" i="1"/>
  <c r="AP2667" i="1"/>
  <c r="AQ2667" i="1"/>
  <c r="AY2667" i="1"/>
  <c r="BB2667" i="1"/>
  <c r="BA2667" i="1" s="1"/>
  <c r="BC2667" i="1"/>
  <c r="AZ2667" i="1" s="1"/>
  <c r="AK2668" i="1"/>
  <c r="AO2668" i="1"/>
  <c r="AP2668" i="1"/>
  <c r="AQ2668" i="1"/>
  <c r="AY2668" i="1"/>
  <c r="BB2668" i="1"/>
  <c r="BA2668" i="1" s="1"/>
  <c r="BC2668" i="1"/>
  <c r="AZ2668" i="1" s="1"/>
  <c r="AK2669" i="1"/>
  <c r="AO2669" i="1"/>
  <c r="AP2669" i="1"/>
  <c r="AQ2669" i="1"/>
  <c r="AY2669" i="1"/>
  <c r="BB2669" i="1"/>
  <c r="BA2669" i="1" s="1"/>
  <c r="BC2669" i="1"/>
  <c r="AZ2669" i="1" s="1"/>
  <c r="AK2670" i="1"/>
  <c r="AO2670" i="1"/>
  <c r="W2670" i="1" s="1"/>
  <c r="AP2670" i="1"/>
  <c r="AQ2670" i="1"/>
  <c r="AY2670" i="1"/>
  <c r="BB2670" i="1"/>
  <c r="BA2670" i="1" s="1"/>
  <c r="BC2670" i="1"/>
  <c r="AZ2670" i="1" s="1"/>
  <c r="AK2671" i="1"/>
  <c r="AO2671" i="1"/>
  <c r="AP2671" i="1"/>
  <c r="AQ2671" i="1"/>
  <c r="AY2671" i="1"/>
  <c r="BB2671" i="1"/>
  <c r="BA2671" i="1" s="1"/>
  <c r="BC2671" i="1"/>
  <c r="AZ2671" i="1" s="1"/>
  <c r="AK2672" i="1"/>
  <c r="AO2672" i="1"/>
  <c r="W2672" i="1" s="1"/>
  <c r="AP2672" i="1"/>
  <c r="AQ2672" i="1"/>
  <c r="AY2672" i="1"/>
  <c r="BB2672" i="1"/>
  <c r="BA2672" i="1" s="1"/>
  <c r="BC2672" i="1"/>
  <c r="AZ2672" i="1" s="1"/>
  <c r="AK2673" i="1"/>
  <c r="AO2673" i="1"/>
  <c r="W2673" i="1" s="1"/>
  <c r="AP2673" i="1"/>
  <c r="AQ2673" i="1"/>
  <c r="AY2673" i="1"/>
  <c r="BB2673" i="1"/>
  <c r="BA2673" i="1" s="1"/>
  <c r="BC2673" i="1"/>
  <c r="AZ2673" i="1" s="1"/>
  <c r="AK2674" i="1"/>
  <c r="AO2674" i="1"/>
  <c r="AP2674" i="1"/>
  <c r="AQ2674" i="1"/>
  <c r="AY2674" i="1"/>
  <c r="BB2674" i="1"/>
  <c r="BA2674" i="1" s="1"/>
  <c r="BC2674" i="1"/>
  <c r="AZ2674" i="1" s="1"/>
  <c r="AK2675" i="1"/>
  <c r="AO2675" i="1"/>
  <c r="W2675" i="1" s="1"/>
  <c r="AP2675" i="1"/>
  <c r="AQ2675" i="1"/>
  <c r="AY2675" i="1"/>
  <c r="BB2675" i="1"/>
  <c r="BA2675" i="1" s="1"/>
  <c r="BC2675" i="1"/>
  <c r="AZ2675" i="1" s="1"/>
  <c r="AK2676" i="1"/>
  <c r="AO2676" i="1"/>
  <c r="AP2676" i="1"/>
  <c r="AQ2676" i="1"/>
  <c r="AY2676" i="1"/>
  <c r="BB2676" i="1"/>
  <c r="BA2676" i="1" s="1"/>
  <c r="BC2676" i="1"/>
  <c r="AZ2676" i="1" s="1"/>
  <c r="AK2677" i="1"/>
  <c r="AO2677" i="1"/>
  <c r="W2677" i="1" s="1"/>
  <c r="AP2677" i="1"/>
  <c r="AQ2677" i="1"/>
  <c r="AY2677" i="1"/>
  <c r="BB2677" i="1"/>
  <c r="BA2677" i="1" s="1"/>
  <c r="BC2677" i="1"/>
  <c r="AZ2677" i="1" s="1"/>
  <c r="AK2678" i="1"/>
  <c r="AO2678" i="1"/>
  <c r="W2678" i="1" s="1"/>
  <c r="AP2678" i="1"/>
  <c r="AQ2678" i="1"/>
  <c r="AY2678" i="1"/>
  <c r="BB2678" i="1"/>
  <c r="BA2678" i="1" s="1"/>
  <c r="BC2678" i="1"/>
  <c r="AZ2678" i="1" s="1"/>
  <c r="AK2679" i="1"/>
  <c r="AO2679" i="1"/>
  <c r="AP2679" i="1"/>
  <c r="AQ2679" i="1"/>
  <c r="AY2679" i="1"/>
  <c r="BB2679" i="1"/>
  <c r="BA2679" i="1" s="1"/>
  <c r="BC2679" i="1"/>
  <c r="AZ2679" i="1" s="1"/>
  <c r="AK2680" i="1"/>
  <c r="AO2680" i="1"/>
  <c r="AP2680" i="1"/>
  <c r="AQ2680" i="1"/>
  <c r="AY2680" i="1"/>
  <c r="BB2680" i="1"/>
  <c r="BA2680" i="1" s="1"/>
  <c r="BC2680" i="1"/>
  <c r="AZ2680" i="1" s="1"/>
  <c r="AK2681" i="1"/>
  <c r="AO2681" i="1"/>
  <c r="AP2681" i="1"/>
  <c r="AQ2681" i="1"/>
  <c r="AY2681" i="1"/>
  <c r="BB2681" i="1"/>
  <c r="BA2681" i="1" s="1"/>
  <c r="BC2681" i="1"/>
  <c r="AZ2681" i="1" s="1"/>
  <c r="AK2682" i="1"/>
  <c r="AO2682" i="1"/>
  <c r="W2682" i="1" s="1"/>
  <c r="AP2682" i="1"/>
  <c r="AQ2682" i="1"/>
  <c r="AY2682" i="1"/>
  <c r="BB2682" i="1"/>
  <c r="BA2682" i="1" s="1"/>
  <c r="BC2682" i="1"/>
  <c r="AZ2682" i="1" s="1"/>
  <c r="AK2683" i="1"/>
  <c r="AO2683" i="1"/>
  <c r="AP2683" i="1"/>
  <c r="AQ2683" i="1"/>
  <c r="AY2683" i="1"/>
  <c r="BB2683" i="1"/>
  <c r="BA2683" i="1" s="1"/>
  <c r="BC2683" i="1"/>
  <c r="AZ2683" i="1" s="1"/>
  <c r="AK2684" i="1"/>
  <c r="AO2684" i="1"/>
  <c r="W2684" i="1" s="1"/>
  <c r="AP2684" i="1"/>
  <c r="AQ2684" i="1"/>
  <c r="AY2684" i="1"/>
  <c r="BB2684" i="1"/>
  <c r="BA2684" i="1" s="1"/>
  <c r="BC2684" i="1"/>
  <c r="AZ2684" i="1" s="1"/>
  <c r="AK2685" i="1"/>
  <c r="AO2685" i="1"/>
  <c r="W2685" i="1" s="1"/>
  <c r="AP2685" i="1"/>
  <c r="AQ2685" i="1"/>
  <c r="AY2685" i="1"/>
  <c r="BB2685" i="1"/>
  <c r="BA2685" i="1" s="1"/>
  <c r="BC2685" i="1"/>
  <c r="AZ2685" i="1" s="1"/>
  <c r="AK2686" i="1"/>
  <c r="AO2686" i="1"/>
  <c r="W2686" i="1" s="1"/>
  <c r="AP2686" i="1"/>
  <c r="AQ2686" i="1"/>
  <c r="AY2686" i="1"/>
  <c r="BB2686" i="1"/>
  <c r="BA2686" i="1" s="1"/>
  <c r="BC2686" i="1"/>
  <c r="AZ2686" i="1" s="1"/>
  <c r="AK2687" i="1"/>
  <c r="AO2687" i="1"/>
  <c r="W2687" i="1" s="1"/>
  <c r="AP2687" i="1"/>
  <c r="AQ2687" i="1"/>
  <c r="AY2687" i="1"/>
  <c r="BB2687" i="1"/>
  <c r="BA2687" i="1" s="1"/>
  <c r="BC2687" i="1"/>
  <c r="AZ2687" i="1" s="1"/>
  <c r="AK2688" i="1"/>
  <c r="AO2688" i="1"/>
  <c r="W2688" i="1" s="1"/>
  <c r="AP2688" i="1"/>
  <c r="AQ2688" i="1"/>
  <c r="AY2688" i="1"/>
  <c r="BB2688" i="1"/>
  <c r="BA2688" i="1" s="1"/>
  <c r="BC2688" i="1"/>
  <c r="AZ2688" i="1" s="1"/>
  <c r="AK2689" i="1"/>
  <c r="AO2689" i="1"/>
  <c r="W2689" i="1" s="1"/>
  <c r="AP2689" i="1"/>
  <c r="AQ2689" i="1"/>
  <c r="AY2689" i="1"/>
  <c r="BB2689" i="1"/>
  <c r="BA2689" i="1" s="1"/>
  <c r="BC2689" i="1"/>
  <c r="AZ2689" i="1" s="1"/>
  <c r="AK2690" i="1"/>
  <c r="AO2690" i="1"/>
  <c r="W2690" i="1" s="1"/>
  <c r="AP2690" i="1"/>
  <c r="AQ2690" i="1"/>
  <c r="AY2690" i="1"/>
  <c r="BB2690" i="1"/>
  <c r="BA2690" i="1" s="1"/>
  <c r="BC2690" i="1"/>
  <c r="AZ2690" i="1" s="1"/>
  <c r="AK2691" i="1"/>
  <c r="AO2691" i="1"/>
  <c r="AP2691" i="1"/>
  <c r="AQ2691" i="1"/>
  <c r="AY2691" i="1"/>
  <c r="BB2691" i="1"/>
  <c r="BA2691" i="1" s="1"/>
  <c r="BC2691" i="1"/>
  <c r="AZ2691" i="1" s="1"/>
  <c r="AK2692" i="1"/>
  <c r="AO2692" i="1"/>
  <c r="AP2692" i="1"/>
  <c r="AQ2692" i="1"/>
  <c r="AY2692" i="1"/>
  <c r="BB2692" i="1"/>
  <c r="BA2692" i="1" s="1"/>
  <c r="BC2692" i="1"/>
  <c r="AZ2692" i="1" s="1"/>
  <c r="AK2693" i="1"/>
  <c r="AO2693" i="1"/>
  <c r="AP2693" i="1"/>
  <c r="AQ2693" i="1"/>
  <c r="AY2693" i="1"/>
  <c r="BB2693" i="1"/>
  <c r="BA2693" i="1" s="1"/>
  <c r="BC2693" i="1"/>
  <c r="AZ2693" i="1" s="1"/>
  <c r="AK2694" i="1"/>
  <c r="AO2694" i="1"/>
  <c r="W2694" i="1" s="1"/>
  <c r="AP2694" i="1"/>
  <c r="AQ2694" i="1"/>
  <c r="AY2694" i="1"/>
  <c r="BB2694" i="1"/>
  <c r="BA2694" i="1" s="1"/>
  <c r="BC2694" i="1"/>
  <c r="AZ2694" i="1" s="1"/>
  <c r="AK2695" i="1"/>
  <c r="AO2695" i="1"/>
  <c r="AP2695" i="1"/>
  <c r="AQ2695" i="1"/>
  <c r="AY2695" i="1"/>
  <c r="BB2695" i="1"/>
  <c r="BA2695" i="1" s="1"/>
  <c r="BC2695" i="1"/>
  <c r="AZ2695" i="1" s="1"/>
  <c r="AK2696" i="1"/>
  <c r="AO2696" i="1"/>
  <c r="W2696" i="1" s="1"/>
  <c r="AP2696" i="1"/>
  <c r="AQ2696" i="1"/>
  <c r="AY2696" i="1"/>
  <c r="BB2696" i="1"/>
  <c r="BA2696" i="1" s="1"/>
  <c r="BC2696" i="1"/>
  <c r="AZ2696" i="1" s="1"/>
  <c r="AK2697" i="1"/>
  <c r="AO2697" i="1"/>
  <c r="W2697" i="1" s="1"/>
  <c r="AP2697" i="1"/>
  <c r="AQ2697" i="1"/>
  <c r="AY2697" i="1"/>
  <c r="BB2697" i="1"/>
  <c r="BA2697" i="1" s="1"/>
  <c r="BC2697" i="1"/>
  <c r="AZ2697" i="1" s="1"/>
  <c r="AK2698" i="1"/>
  <c r="AO2698" i="1"/>
  <c r="W2698" i="1" s="1"/>
  <c r="AP2698" i="1"/>
  <c r="AQ2698" i="1"/>
  <c r="AY2698" i="1"/>
  <c r="BB2698" i="1"/>
  <c r="BA2698" i="1" s="1"/>
  <c r="BC2698" i="1"/>
  <c r="AZ2698" i="1" s="1"/>
  <c r="AK2699" i="1"/>
  <c r="AO2699" i="1"/>
  <c r="W2699" i="1" s="1"/>
  <c r="AP2699" i="1"/>
  <c r="AQ2699" i="1"/>
  <c r="AY2699" i="1"/>
  <c r="BB2699" i="1"/>
  <c r="BA2699" i="1" s="1"/>
  <c r="BC2699" i="1"/>
  <c r="AZ2699" i="1" s="1"/>
  <c r="AK2700" i="1"/>
  <c r="AO2700" i="1"/>
  <c r="W2700" i="1" s="1"/>
  <c r="AP2700" i="1"/>
  <c r="AQ2700" i="1"/>
  <c r="AY2700" i="1"/>
  <c r="BB2700" i="1"/>
  <c r="BA2700" i="1" s="1"/>
  <c r="BC2700" i="1"/>
  <c r="AZ2700" i="1" s="1"/>
  <c r="AK2701" i="1"/>
  <c r="AO2701" i="1"/>
  <c r="W2701" i="1" s="1"/>
  <c r="AP2701" i="1"/>
  <c r="AQ2701" i="1"/>
  <c r="AY2701" i="1"/>
  <c r="BB2701" i="1"/>
  <c r="BA2701" i="1" s="1"/>
  <c r="BC2701" i="1"/>
  <c r="AZ2701" i="1" s="1"/>
  <c r="AK2702" i="1"/>
  <c r="AO2702" i="1"/>
  <c r="W2702" i="1" s="1"/>
  <c r="AP2702" i="1"/>
  <c r="AQ2702" i="1"/>
  <c r="AY2702" i="1"/>
  <c r="BB2702" i="1"/>
  <c r="BA2702" i="1" s="1"/>
  <c r="BC2702" i="1"/>
  <c r="AZ2702" i="1" s="1"/>
  <c r="AK2703" i="1"/>
  <c r="AO2703" i="1"/>
  <c r="W2703" i="1" s="1"/>
  <c r="AP2703" i="1"/>
  <c r="AQ2703" i="1"/>
  <c r="AY2703" i="1"/>
  <c r="BB2703" i="1"/>
  <c r="BA2703" i="1" s="1"/>
  <c r="BC2703" i="1"/>
  <c r="AZ2703" i="1" s="1"/>
  <c r="AK2704" i="1"/>
  <c r="AO2704" i="1"/>
  <c r="AP2704" i="1"/>
  <c r="AQ2704" i="1"/>
  <c r="AY2704" i="1"/>
  <c r="BB2704" i="1"/>
  <c r="BA2704" i="1" s="1"/>
  <c r="BC2704" i="1"/>
  <c r="AZ2704" i="1" s="1"/>
  <c r="AK2705" i="1"/>
  <c r="AO2705" i="1"/>
  <c r="AP2705" i="1"/>
  <c r="AQ2705" i="1"/>
  <c r="AY2705" i="1"/>
  <c r="BB2705" i="1"/>
  <c r="BA2705" i="1" s="1"/>
  <c r="BC2705" i="1"/>
  <c r="AZ2705" i="1" s="1"/>
  <c r="AK2706" i="1"/>
  <c r="AO2706" i="1"/>
  <c r="W2706" i="1" s="1"/>
  <c r="AP2706" i="1"/>
  <c r="AQ2706" i="1"/>
  <c r="AY2706" i="1"/>
  <c r="BB2706" i="1"/>
  <c r="BA2706" i="1" s="1"/>
  <c r="BC2706" i="1"/>
  <c r="AZ2706" i="1" s="1"/>
  <c r="AK2707" i="1"/>
  <c r="AO2707" i="1"/>
  <c r="AP2707" i="1"/>
  <c r="AQ2707" i="1"/>
  <c r="AY2707" i="1"/>
  <c r="BB2707" i="1"/>
  <c r="BA2707" i="1" s="1"/>
  <c r="BC2707" i="1"/>
  <c r="AZ2707" i="1" s="1"/>
  <c r="AK2708" i="1"/>
  <c r="AO2708" i="1"/>
  <c r="W2708" i="1" s="1"/>
  <c r="AP2708" i="1"/>
  <c r="AQ2708" i="1"/>
  <c r="AY2708" i="1"/>
  <c r="BB2708" i="1"/>
  <c r="BA2708" i="1" s="1"/>
  <c r="BC2708" i="1"/>
  <c r="AZ2708" i="1" s="1"/>
  <c r="AK2709" i="1"/>
  <c r="AO2709" i="1"/>
  <c r="W2709" i="1" s="1"/>
  <c r="AP2709" i="1"/>
  <c r="AQ2709" i="1"/>
  <c r="AY2709" i="1"/>
  <c r="BB2709" i="1"/>
  <c r="BA2709" i="1" s="1"/>
  <c r="BC2709" i="1"/>
  <c r="AZ2709" i="1" s="1"/>
  <c r="AK2710" i="1"/>
  <c r="AO2710" i="1"/>
  <c r="AP2710" i="1"/>
  <c r="AQ2710" i="1"/>
  <c r="AY2710" i="1"/>
  <c r="BB2710" i="1"/>
  <c r="BA2710" i="1" s="1"/>
  <c r="BC2710" i="1"/>
  <c r="AZ2710" i="1" s="1"/>
  <c r="AK2711" i="1"/>
  <c r="AO2711" i="1"/>
  <c r="W2711" i="1" s="1"/>
  <c r="AP2711" i="1"/>
  <c r="AQ2711" i="1"/>
  <c r="AY2711" i="1"/>
  <c r="BB2711" i="1"/>
  <c r="BA2711" i="1" s="1"/>
  <c r="BC2711" i="1"/>
  <c r="AZ2711" i="1" s="1"/>
  <c r="AK2712" i="1"/>
  <c r="AO2712" i="1"/>
  <c r="W2712" i="1" s="1"/>
  <c r="AP2712" i="1"/>
  <c r="AQ2712" i="1"/>
  <c r="AY2712" i="1"/>
  <c r="BB2712" i="1"/>
  <c r="BA2712" i="1" s="1"/>
  <c r="BC2712" i="1"/>
  <c r="AZ2712" i="1" s="1"/>
  <c r="AK2713" i="1"/>
  <c r="AO2713" i="1"/>
  <c r="W2713" i="1" s="1"/>
  <c r="AP2713" i="1"/>
  <c r="AQ2713" i="1"/>
  <c r="AY2713" i="1"/>
  <c r="BB2713" i="1"/>
  <c r="BA2713" i="1" s="1"/>
  <c r="BC2713" i="1"/>
  <c r="AZ2713" i="1" s="1"/>
  <c r="AK2714" i="1"/>
  <c r="AO2714" i="1"/>
  <c r="W2714" i="1" s="1"/>
  <c r="AP2714" i="1"/>
  <c r="AQ2714" i="1"/>
  <c r="AY2714" i="1"/>
  <c r="BB2714" i="1"/>
  <c r="BA2714" i="1" s="1"/>
  <c r="BC2714" i="1"/>
  <c r="AZ2714" i="1" s="1"/>
  <c r="AK2715" i="1"/>
  <c r="AO2715" i="1"/>
  <c r="W2715" i="1" s="1"/>
  <c r="AP2715" i="1"/>
  <c r="AQ2715" i="1"/>
  <c r="AY2715" i="1"/>
  <c r="BB2715" i="1"/>
  <c r="BA2715" i="1" s="1"/>
  <c r="BC2715" i="1"/>
  <c r="AZ2715" i="1" s="1"/>
  <c r="AK2716" i="1"/>
  <c r="AO2716" i="1"/>
  <c r="AP2716" i="1"/>
  <c r="AQ2716" i="1"/>
  <c r="AY2716" i="1"/>
  <c r="BB2716" i="1"/>
  <c r="BA2716" i="1" s="1"/>
  <c r="BC2716" i="1"/>
  <c r="AZ2716" i="1" s="1"/>
  <c r="AK2717" i="1"/>
  <c r="AO2717" i="1"/>
  <c r="AP2717" i="1"/>
  <c r="AQ2717" i="1"/>
  <c r="AY2717" i="1"/>
  <c r="BB2717" i="1"/>
  <c r="BA2717" i="1" s="1"/>
  <c r="BC2717" i="1"/>
  <c r="AZ2717" i="1" s="1"/>
  <c r="AK2718" i="1"/>
  <c r="AO2718" i="1"/>
  <c r="W2718" i="1" s="1"/>
  <c r="AP2718" i="1"/>
  <c r="AQ2718" i="1"/>
  <c r="AY2718" i="1"/>
  <c r="BB2718" i="1"/>
  <c r="BA2718" i="1" s="1"/>
  <c r="BC2718" i="1"/>
  <c r="AZ2718" i="1" s="1"/>
  <c r="AK2719" i="1"/>
  <c r="AO2719" i="1"/>
  <c r="AP2719" i="1"/>
  <c r="AQ2719" i="1"/>
  <c r="AY2719" i="1"/>
  <c r="BB2719" i="1"/>
  <c r="BA2719" i="1" s="1"/>
  <c r="BC2719" i="1"/>
  <c r="AZ2719" i="1" s="1"/>
  <c r="AK2720" i="1"/>
  <c r="AO2720" i="1"/>
  <c r="W2720" i="1" s="1"/>
  <c r="AP2720" i="1"/>
  <c r="AQ2720" i="1"/>
  <c r="AY2720" i="1"/>
  <c r="BB2720" i="1"/>
  <c r="BA2720" i="1" s="1"/>
  <c r="BC2720" i="1"/>
  <c r="AZ2720" i="1" s="1"/>
  <c r="AK2721" i="1"/>
  <c r="AO2721" i="1"/>
  <c r="W2721" i="1" s="1"/>
  <c r="AP2721" i="1"/>
  <c r="AQ2721" i="1"/>
  <c r="AY2721" i="1"/>
  <c r="BB2721" i="1"/>
  <c r="BA2721" i="1" s="1"/>
  <c r="BC2721" i="1"/>
  <c r="AZ2721" i="1" s="1"/>
  <c r="AK2722" i="1"/>
  <c r="AO2722" i="1"/>
  <c r="W2722" i="1" s="1"/>
  <c r="AP2722" i="1"/>
  <c r="AQ2722" i="1"/>
  <c r="AY2722" i="1"/>
  <c r="BB2722" i="1"/>
  <c r="BA2722" i="1" s="1"/>
  <c r="BC2722" i="1"/>
  <c r="AZ2722" i="1" s="1"/>
  <c r="AK2723" i="1"/>
  <c r="AO2723" i="1"/>
  <c r="W2723" i="1" s="1"/>
  <c r="AP2723" i="1"/>
  <c r="AQ2723" i="1"/>
  <c r="AY2723" i="1"/>
  <c r="BB2723" i="1"/>
  <c r="BA2723" i="1" s="1"/>
  <c r="BC2723" i="1"/>
  <c r="AZ2723" i="1" s="1"/>
  <c r="AK2724" i="1"/>
  <c r="AO2724" i="1"/>
  <c r="W2724" i="1" s="1"/>
  <c r="AP2724" i="1"/>
  <c r="AQ2724" i="1"/>
  <c r="AY2724" i="1"/>
  <c r="BB2724" i="1"/>
  <c r="BA2724" i="1" s="1"/>
  <c r="BC2724" i="1"/>
  <c r="AZ2724" i="1" s="1"/>
  <c r="AK2725" i="1"/>
  <c r="AO2725" i="1"/>
  <c r="W2725" i="1" s="1"/>
  <c r="AP2725" i="1"/>
  <c r="AQ2725" i="1"/>
  <c r="AY2725" i="1"/>
  <c r="BB2725" i="1"/>
  <c r="BA2725" i="1" s="1"/>
  <c r="BC2725" i="1"/>
  <c r="AZ2725" i="1" s="1"/>
  <c r="AK2726" i="1"/>
  <c r="AO2726" i="1"/>
  <c r="W2726" i="1" s="1"/>
  <c r="AP2726" i="1"/>
  <c r="AQ2726" i="1"/>
  <c r="AY2726" i="1"/>
  <c r="BB2726" i="1"/>
  <c r="BA2726" i="1" s="1"/>
  <c r="BC2726" i="1"/>
  <c r="AZ2726" i="1" s="1"/>
  <c r="AK2727" i="1"/>
  <c r="AO2727" i="1"/>
  <c r="AP2727" i="1"/>
  <c r="AQ2727" i="1"/>
  <c r="AY2727" i="1"/>
  <c r="BB2727" i="1"/>
  <c r="BA2727" i="1" s="1"/>
  <c r="BC2727" i="1"/>
  <c r="AZ2727" i="1" s="1"/>
  <c r="AK2728" i="1"/>
  <c r="AO2728" i="1"/>
  <c r="AP2728" i="1"/>
  <c r="AQ2728" i="1"/>
  <c r="AY2728" i="1"/>
  <c r="BB2728" i="1"/>
  <c r="BA2728" i="1" s="1"/>
  <c r="BC2728" i="1"/>
  <c r="AZ2728" i="1" s="1"/>
  <c r="AK2729" i="1"/>
  <c r="AO2729" i="1"/>
  <c r="AP2729" i="1"/>
  <c r="AQ2729" i="1"/>
  <c r="AY2729" i="1"/>
  <c r="BB2729" i="1"/>
  <c r="BA2729" i="1" s="1"/>
  <c r="BC2729" i="1"/>
  <c r="AZ2729" i="1" s="1"/>
  <c r="AK2730" i="1"/>
  <c r="AO2730" i="1"/>
  <c r="W2730" i="1" s="1"/>
  <c r="AP2730" i="1"/>
  <c r="AQ2730" i="1"/>
  <c r="AY2730" i="1"/>
  <c r="BB2730" i="1"/>
  <c r="BA2730" i="1" s="1"/>
  <c r="BC2730" i="1"/>
  <c r="AZ2730" i="1" s="1"/>
  <c r="AK2731" i="1"/>
  <c r="AO2731" i="1"/>
  <c r="AP2731" i="1"/>
  <c r="AQ2731" i="1"/>
  <c r="AY2731" i="1"/>
  <c r="BB2731" i="1"/>
  <c r="BA2731" i="1" s="1"/>
  <c r="BC2731" i="1"/>
  <c r="AZ2731" i="1" s="1"/>
  <c r="AK2732" i="1"/>
  <c r="AO2732" i="1"/>
  <c r="W2732" i="1" s="1"/>
  <c r="AP2732" i="1"/>
  <c r="AQ2732" i="1"/>
  <c r="AY2732" i="1"/>
  <c r="BB2732" i="1"/>
  <c r="BA2732" i="1" s="1"/>
  <c r="BC2732" i="1"/>
  <c r="AZ2732" i="1" s="1"/>
  <c r="AK2733" i="1"/>
  <c r="AO2733" i="1"/>
  <c r="W2733" i="1" s="1"/>
  <c r="AP2733" i="1"/>
  <c r="AQ2733" i="1"/>
  <c r="AY2733" i="1"/>
  <c r="BB2733" i="1"/>
  <c r="BA2733" i="1" s="1"/>
  <c r="BC2733" i="1"/>
  <c r="AZ2733" i="1" s="1"/>
  <c r="AK2734" i="1"/>
  <c r="AO2734" i="1"/>
  <c r="W2734" i="1" s="1"/>
  <c r="AP2734" i="1"/>
  <c r="AQ2734" i="1"/>
  <c r="AY2734" i="1"/>
  <c r="BB2734" i="1"/>
  <c r="BA2734" i="1" s="1"/>
  <c r="BC2734" i="1"/>
  <c r="AZ2734" i="1" s="1"/>
  <c r="AK2735" i="1"/>
  <c r="AO2735" i="1"/>
  <c r="W2735" i="1" s="1"/>
  <c r="AP2735" i="1"/>
  <c r="AQ2735" i="1"/>
  <c r="AY2735" i="1"/>
  <c r="BB2735" i="1"/>
  <c r="BA2735" i="1" s="1"/>
  <c r="BC2735" i="1"/>
  <c r="AZ2735" i="1" s="1"/>
  <c r="AK2736" i="1"/>
  <c r="AO2736" i="1"/>
  <c r="AP2736" i="1"/>
  <c r="AQ2736" i="1"/>
  <c r="AY2736" i="1"/>
  <c r="BB2736" i="1"/>
  <c r="BA2736" i="1" s="1"/>
  <c r="BC2736" i="1"/>
  <c r="AZ2736" i="1" s="1"/>
  <c r="AK2737" i="1"/>
  <c r="AO2737" i="1"/>
  <c r="W2737" i="1" s="1"/>
  <c r="AP2737" i="1"/>
  <c r="AQ2737" i="1"/>
  <c r="AY2737" i="1"/>
  <c r="BB2737" i="1"/>
  <c r="BA2737" i="1" s="1"/>
  <c r="BC2737" i="1"/>
  <c r="AZ2737" i="1" s="1"/>
  <c r="AK2738" i="1"/>
  <c r="AO2738" i="1"/>
  <c r="W2738" i="1" s="1"/>
  <c r="AP2738" i="1"/>
  <c r="AQ2738" i="1"/>
  <c r="AY2738" i="1"/>
  <c r="BB2738" i="1"/>
  <c r="BA2738" i="1" s="1"/>
  <c r="BC2738" i="1"/>
  <c r="AZ2738" i="1" s="1"/>
  <c r="AK2739" i="1"/>
  <c r="AO2739" i="1"/>
  <c r="AP2739" i="1"/>
  <c r="AQ2739" i="1"/>
  <c r="AY2739" i="1"/>
  <c r="BB2739" i="1"/>
  <c r="BA2739" i="1" s="1"/>
  <c r="BC2739" i="1"/>
  <c r="AZ2739" i="1" s="1"/>
  <c r="AK2740" i="1"/>
  <c r="AO2740" i="1"/>
  <c r="AP2740" i="1"/>
  <c r="AQ2740" i="1"/>
  <c r="AY2740" i="1"/>
  <c r="BB2740" i="1"/>
  <c r="BA2740" i="1" s="1"/>
  <c r="BC2740" i="1"/>
  <c r="AZ2740" i="1" s="1"/>
  <c r="AK2741" i="1"/>
  <c r="AO2741" i="1"/>
  <c r="AP2741" i="1"/>
  <c r="AQ2741" i="1"/>
  <c r="AY2741" i="1"/>
  <c r="BB2741" i="1"/>
  <c r="BA2741" i="1" s="1"/>
  <c r="BC2741" i="1"/>
  <c r="AZ2741" i="1" s="1"/>
  <c r="AK2742" i="1"/>
  <c r="AO2742" i="1"/>
  <c r="W2742" i="1" s="1"/>
  <c r="AP2742" i="1"/>
  <c r="AQ2742" i="1"/>
  <c r="AY2742" i="1"/>
  <c r="BB2742" i="1"/>
  <c r="BA2742" i="1" s="1"/>
  <c r="BC2742" i="1"/>
  <c r="AZ2742" i="1" s="1"/>
  <c r="AK2743" i="1"/>
  <c r="AO2743" i="1"/>
  <c r="AP2743" i="1"/>
  <c r="AQ2743" i="1"/>
  <c r="AY2743" i="1"/>
  <c r="BB2743" i="1"/>
  <c r="BA2743" i="1" s="1"/>
  <c r="BC2743" i="1"/>
  <c r="AZ2743" i="1" s="1"/>
  <c r="AK2744" i="1"/>
  <c r="AO2744" i="1"/>
  <c r="W2744" i="1" s="1"/>
  <c r="AP2744" i="1"/>
  <c r="AQ2744" i="1"/>
  <c r="AY2744" i="1"/>
  <c r="BB2744" i="1"/>
  <c r="BA2744" i="1" s="1"/>
  <c r="BC2744" i="1"/>
  <c r="AZ2744" i="1" s="1"/>
  <c r="AK2745" i="1"/>
  <c r="AO2745" i="1"/>
  <c r="W2745" i="1" s="1"/>
  <c r="AP2745" i="1"/>
  <c r="AQ2745" i="1"/>
  <c r="AY2745" i="1"/>
  <c r="BB2745" i="1"/>
  <c r="BA2745" i="1" s="1"/>
  <c r="BC2745" i="1"/>
  <c r="AZ2745" i="1" s="1"/>
  <c r="AK2746" i="1"/>
  <c r="AO2746" i="1"/>
  <c r="W2746" i="1" s="1"/>
  <c r="AP2746" i="1"/>
  <c r="AQ2746" i="1"/>
  <c r="AY2746" i="1"/>
  <c r="BB2746" i="1"/>
  <c r="BA2746" i="1" s="1"/>
  <c r="BC2746" i="1"/>
  <c r="AZ2746" i="1" s="1"/>
  <c r="AK2747" i="1"/>
  <c r="AO2747" i="1"/>
  <c r="W2747" i="1" s="1"/>
  <c r="AP2747" i="1"/>
  <c r="AQ2747" i="1"/>
  <c r="AY2747" i="1"/>
  <c r="BB2747" i="1"/>
  <c r="BA2747" i="1" s="1"/>
  <c r="BC2747" i="1"/>
  <c r="AZ2747" i="1" s="1"/>
  <c r="AK2748" i="1"/>
  <c r="AO2748" i="1"/>
  <c r="W2748" i="1" s="1"/>
  <c r="AP2748" i="1"/>
  <c r="AQ2748" i="1"/>
  <c r="AY2748" i="1"/>
  <c r="BB2748" i="1"/>
  <c r="BA2748" i="1" s="1"/>
  <c r="BC2748" i="1"/>
  <c r="AZ2748" i="1" s="1"/>
  <c r="AK2749" i="1"/>
  <c r="AO2749" i="1"/>
  <c r="W2749" i="1" s="1"/>
  <c r="AP2749" i="1"/>
  <c r="AQ2749" i="1"/>
  <c r="AY2749" i="1"/>
  <c r="BB2749" i="1"/>
  <c r="BA2749" i="1" s="1"/>
  <c r="BC2749" i="1"/>
  <c r="AZ2749" i="1" s="1"/>
  <c r="AK2750" i="1"/>
  <c r="AO2750" i="1"/>
  <c r="W2750" i="1" s="1"/>
  <c r="AP2750" i="1"/>
  <c r="AQ2750" i="1"/>
  <c r="AY2750" i="1"/>
  <c r="BB2750" i="1"/>
  <c r="BA2750" i="1" s="1"/>
  <c r="BC2750" i="1"/>
  <c r="AZ2750" i="1" s="1"/>
  <c r="AK2751" i="1"/>
  <c r="AO2751" i="1"/>
  <c r="W2751" i="1" s="1"/>
  <c r="AP2751" i="1"/>
  <c r="AQ2751" i="1"/>
  <c r="AY2751" i="1"/>
  <c r="BB2751" i="1"/>
  <c r="BA2751" i="1" s="1"/>
  <c r="BC2751" i="1"/>
  <c r="AZ2751" i="1" s="1"/>
  <c r="AK2752" i="1"/>
  <c r="AO2752" i="1"/>
  <c r="W2752" i="1" s="1"/>
  <c r="AP2752" i="1"/>
  <c r="AQ2752" i="1"/>
  <c r="AY2752" i="1"/>
  <c r="BB2752" i="1"/>
  <c r="BA2752" i="1" s="1"/>
  <c r="BC2752" i="1"/>
  <c r="AZ2752" i="1" s="1"/>
  <c r="AK2753" i="1"/>
  <c r="AO2753" i="1"/>
  <c r="W2753" i="1" s="1"/>
  <c r="AP2753" i="1"/>
  <c r="AQ2753" i="1"/>
  <c r="AY2753" i="1"/>
  <c r="BB2753" i="1"/>
  <c r="BA2753" i="1" s="1"/>
  <c r="BC2753" i="1"/>
  <c r="AZ2753" i="1" s="1"/>
  <c r="AK2754" i="1"/>
  <c r="AO2754" i="1"/>
  <c r="W2754" i="1" s="1"/>
  <c r="AP2754" i="1"/>
  <c r="AQ2754" i="1"/>
  <c r="AY2754" i="1"/>
  <c r="BB2754" i="1"/>
  <c r="BA2754" i="1" s="1"/>
  <c r="BC2754" i="1"/>
  <c r="AZ2754" i="1" s="1"/>
  <c r="AK2755" i="1"/>
  <c r="AO2755" i="1"/>
  <c r="W2755" i="1" s="1"/>
  <c r="AP2755" i="1"/>
  <c r="AQ2755" i="1"/>
  <c r="AY2755" i="1"/>
  <c r="BB2755" i="1"/>
  <c r="BA2755" i="1" s="1"/>
  <c r="BC2755" i="1"/>
  <c r="AZ2755" i="1" s="1"/>
  <c r="AK2756" i="1"/>
  <c r="AO2756" i="1"/>
  <c r="W2756" i="1" s="1"/>
  <c r="AP2756" i="1"/>
  <c r="AQ2756" i="1"/>
  <c r="AY2756" i="1"/>
  <c r="BB2756" i="1"/>
  <c r="BA2756" i="1" s="1"/>
  <c r="BC2756" i="1"/>
  <c r="AZ2756" i="1" s="1"/>
  <c r="AK2757" i="1"/>
  <c r="AO2757" i="1"/>
  <c r="W2757" i="1" s="1"/>
  <c r="AP2757" i="1"/>
  <c r="AQ2757" i="1"/>
  <c r="AY2757" i="1"/>
  <c r="BB2757" i="1"/>
  <c r="BA2757" i="1" s="1"/>
  <c r="BC2757" i="1"/>
  <c r="AZ2757" i="1" s="1"/>
  <c r="AK2758" i="1"/>
  <c r="AO2758" i="1"/>
  <c r="W2758" i="1" s="1"/>
  <c r="AP2758" i="1"/>
  <c r="AQ2758" i="1"/>
  <c r="AY2758" i="1"/>
  <c r="BB2758" i="1"/>
  <c r="BA2758" i="1" s="1"/>
  <c r="BC2758" i="1"/>
  <c r="AZ2758" i="1" s="1"/>
  <c r="AK2759" i="1"/>
  <c r="AO2759" i="1"/>
  <c r="W2759" i="1" s="1"/>
  <c r="AP2759" i="1"/>
  <c r="AQ2759" i="1"/>
  <c r="AY2759" i="1"/>
  <c r="BB2759" i="1"/>
  <c r="BA2759" i="1" s="1"/>
  <c r="BC2759" i="1"/>
  <c r="AZ2759" i="1" s="1"/>
  <c r="AK2760" i="1"/>
  <c r="AO2760" i="1"/>
  <c r="AP2760" i="1"/>
  <c r="AQ2760" i="1"/>
  <c r="AY2760" i="1"/>
  <c r="BB2760" i="1"/>
  <c r="BA2760" i="1" s="1"/>
  <c r="BC2760" i="1"/>
  <c r="AZ2760" i="1" s="1"/>
  <c r="AK2761" i="1"/>
  <c r="AO2761" i="1"/>
  <c r="W2761" i="1" s="1"/>
  <c r="AP2761" i="1"/>
  <c r="AQ2761" i="1"/>
  <c r="AY2761" i="1"/>
  <c r="BB2761" i="1"/>
  <c r="BA2761" i="1" s="1"/>
  <c r="BC2761" i="1"/>
  <c r="AZ2761" i="1" s="1"/>
  <c r="AK2762" i="1"/>
  <c r="AO2762" i="1"/>
  <c r="W2762" i="1" s="1"/>
  <c r="AP2762" i="1"/>
  <c r="AQ2762" i="1"/>
  <c r="AY2762" i="1"/>
  <c r="BB2762" i="1"/>
  <c r="BA2762" i="1" s="1"/>
  <c r="BC2762" i="1"/>
  <c r="AZ2762" i="1" s="1"/>
  <c r="AK2763" i="1"/>
  <c r="AO2763" i="1"/>
  <c r="AP2763" i="1"/>
  <c r="AQ2763" i="1"/>
  <c r="AY2763" i="1"/>
  <c r="BB2763" i="1"/>
  <c r="BA2763" i="1" s="1"/>
  <c r="BC2763" i="1"/>
  <c r="AZ2763" i="1" s="1"/>
  <c r="AK2764" i="1"/>
  <c r="AO2764" i="1"/>
  <c r="AP2764" i="1"/>
  <c r="AQ2764" i="1"/>
  <c r="AY2764" i="1"/>
  <c r="BB2764" i="1"/>
  <c r="BA2764" i="1" s="1"/>
  <c r="BC2764" i="1"/>
  <c r="AZ2764" i="1" s="1"/>
  <c r="AK2765" i="1"/>
  <c r="AO2765" i="1"/>
  <c r="AP2765" i="1"/>
  <c r="AQ2765" i="1"/>
  <c r="AY2765" i="1"/>
  <c r="BB2765" i="1"/>
  <c r="BA2765" i="1" s="1"/>
  <c r="BC2765" i="1"/>
  <c r="AZ2765" i="1" s="1"/>
  <c r="AK2766" i="1"/>
  <c r="AO2766" i="1"/>
  <c r="W2766" i="1" s="1"/>
  <c r="AP2766" i="1"/>
  <c r="AQ2766" i="1"/>
  <c r="AY2766" i="1"/>
  <c r="BB2766" i="1"/>
  <c r="BA2766" i="1" s="1"/>
  <c r="BC2766" i="1"/>
  <c r="AZ2766" i="1" s="1"/>
  <c r="AK2767" i="1"/>
  <c r="AO2767" i="1"/>
  <c r="AP2767" i="1"/>
  <c r="AQ2767" i="1"/>
  <c r="AY2767" i="1"/>
  <c r="BB2767" i="1"/>
  <c r="BA2767" i="1" s="1"/>
  <c r="BC2767" i="1"/>
  <c r="AZ2767" i="1" s="1"/>
  <c r="AK2768" i="1"/>
  <c r="AO2768" i="1"/>
  <c r="W2768" i="1" s="1"/>
  <c r="AP2768" i="1"/>
  <c r="AQ2768" i="1"/>
  <c r="AY2768" i="1"/>
  <c r="BB2768" i="1"/>
  <c r="BA2768" i="1" s="1"/>
  <c r="BC2768" i="1"/>
  <c r="AZ2768" i="1" s="1"/>
  <c r="AK2769" i="1"/>
  <c r="AO2769" i="1"/>
  <c r="W2769" i="1" s="1"/>
  <c r="AP2769" i="1"/>
  <c r="AQ2769" i="1"/>
  <c r="AY2769" i="1"/>
  <c r="BB2769" i="1"/>
  <c r="BA2769" i="1" s="1"/>
  <c r="BC2769" i="1"/>
  <c r="AZ2769" i="1" s="1"/>
  <c r="AK2770" i="1"/>
  <c r="AO2770" i="1"/>
  <c r="W2770" i="1" s="1"/>
  <c r="AP2770" i="1"/>
  <c r="AQ2770" i="1"/>
  <c r="AY2770" i="1"/>
  <c r="BB2770" i="1"/>
  <c r="BA2770" i="1" s="1"/>
  <c r="BC2770" i="1"/>
  <c r="AZ2770" i="1" s="1"/>
  <c r="AK2771" i="1"/>
  <c r="AO2771" i="1"/>
  <c r="W2771" i="1" s="1"/>
  <c r="AP2771" i="1"/>
  <c r="AQ2771" i="1"/>
  <c r="AY2771" i="1"/>
  <c r="BB2771" i="1"/>
  <c r="BA2771" i="1" s="1"/>
  <c r="BC2771" i="1"/>
  <c r="AZ2771" i="1" s="1"/>
  <c r="AK2772" i="1"/>
  <c r="AO2772" i="1"/>
  <c r="W2772" i="1" s="1"/>
  <c r="AP2772" i="1"/>
  <c r="AQ2772" i="1"/>
  <c r="AY2772" i="1"/>
  <c r="BB2772" i="1"/>
  <c r="BA2772" i="1" s="1"/>
  <c r="BC2772" i="1"/>
  <c r="AZ2772" i="1" s="1"/>
  <c r="AK2773" i="1"/>
  <c r="AO2773" i="1"/>
  <c r="W2773" i="1" s="1"/>
  <c r="AP2773" i="1"/>
  <c r="AQ2773" i="1"/>
  <c r="AY2773" i="1"/>
  <c r="BB2773" i="1"/>
  <c r="BA2773" i="1" s="1"/>
  <c r="BC2773" i="1"/>
  <c r="AZ2773" i="1" s="1"/>
  <c r="AK2774" i="1"/>
  <c r="AO2774" i="1"/>
  <c r="W2774" i="1" s="1"/>
  <c r="AP2774" i="1"/>
  <c r="AQ2774" i="1"/>
  <c r="AY2774" i="1"/>
  <c r="BB2774" i="1"/>
  <c r="BA2774" i="1" s="1"/>
  <c r="BC2774" i="1"/>
  <c r="AZ2774" i="1" s="1"/>
  <c r="AK2775" i="1"/>
  <c r="AO2775" i="1"/>
  <c r="W2775" i="1" s="1"/>
  <c r="AP2775" i="1"/>
  <c r="AQ2775" i="1"/>
  <c r="AY2775" i="1"/>
  <c r="BB2775" i="1"/>
  <c r="BA2775" i="1" s="1"/>
  <c r="BC2775" i="1"/>
  <c r="AZ2775" i="1" s="1"/>
  <c r="AK2776" i="1"/>
  <c r="AO2776" i="1"/>
  <c r="W2776" i="1" s="1"/>
  <c r="AP2776" i="1"/>
  <c r="AQ2776" i="1"/>
  <c r="AY2776" i="1"/>
  <c r="BB2776" i="1"/>
  <c r="BA2776" i="1" s="1"/>
  <c r="BC2776" i="1"/>
  <c r="AZ2776" i="1" s="1"/>
  <c r="AK2777" i="1"/>
  <c r="AO2777" i="1"/>
  <c r="W2777" i="1" s="1"/>
  <c r="AP2777" i="1"/>
  <c r="AQ2777" i="1"/>
  <c r="AY2777" i="1"/>
  <c r="BB2777" i="1"/>
  <c r="BA2777" i="1" s="1"/>
  <c r="BC2777" i="1"/>
  <c r="AZ2777" i="1" s="1"/>
  <c r="AK2778" i="1"/>
  <c r="AO2778" i="1"/>
  <c r="W2778" i="1" s="1"/>
  <c r="AP2778" i="1"/>
  <c r="AQ2778" i="1"/>
  <c r="AY2778" i="1"/>
  <c r="BB2778" i="1"/>
  <c r="BA2778" i="1" s="1"/>
  <c r="BC2778" i="1"/>
  <c r="AZ2778" i="1" s="1"/>
  <c r="AK2779" i="1"/>
  <c r="AO2779" i="1"/>
  <c r="W2779" i="1" s="1"/>
  <c r="AP2779" i="1"/>
  <c r="AQ2779" i="1"/>
  <c r="AY2779" i="1"/>
  <c r="BB2779" i="1"/>
  <c r="BA2779" i="1" s="1"/>
  <c r="BC2779" i="1"/>
  <c r="AZ2779" i="1" s="1"/>
  <c r="AK2780" i="1"/>
  <c r="AO2780" i="1"/>
  <c r="W2780" i="1" s="1"/>
  <c r="AP2780" i="1"/>
  <c r="AQ2780" i="1"/>
  <c r="AY2780" i="1"/>
  <c r="BB2780" i="1"/>
  <c r="BA2780" i="1" s="1"/>
  <c r="BC2780" i="1"/>
  <c r="AZ2780" i="1" s="1"/>
  <c r="AK2781" i="1"/>
  <c r="AO2781" i="1"/>
  <c r="W2781" i="1" s="1"/>
  <c r="AP2781" i="1"/>
  <c r="AQ2781" i="1"/>
  <c r="AY2781" i="1"/>
  <c r="BB2781" i="1"/>
  <c r="BA2781" i="1" s="1"/>
  <c r="BC2781" i="1"/>
  <c r="AZ2781" i="1" s="1"/>
  <c r="AK2782" i="1"/>
  <c r="AO2782" i="1"/>
  <c r="W2782" i="1" s="1"/>
  <c r="AP2782" i="1"/>
  <c r="AQ2782" i="1"/>
  <c r="AY2782" i="1"/>
  <c r="BB2782" i="1"/>
  <c r="BA2782" i="1" s="1"/>
  <c r="BC2782" i="1"/>
  <c r="AZ2782" i="1" s="1"/>
  <c r="AK2783" i="1"/>
  <c r="AO2783" i="1"/>
  <c r="W2783" i="1" s="1"/>
  <c r="AP2783" i="1"/>
  <c r="AQ2783" i="1"/>
  <c r="AY2783" i="1"/>
  <c r="BB2783" i="1"/>
  <c r="BA2783" i="1" s="1"/>
  <c r="BC2783" i="1"/>
  <c r="AZ2783" i="1" s="1"/>
  <c r="AK2784" i="1"/>
  <c r="AO2784" i="1"/>
  <c r="W2784" i="1" s="1"/>
  <c r="AP2784" i="1"/>
  <c r="AQ2784" i="1"/>
  <c r="AY2784" i="1"/>
  <c r="BB2784" i="1"/>
  <c r="BA2784" i="1" s="1"/>
  <c r="BC2784" i="1"/>
  <c r="AZ2784" i="1" s="1"/>
  <c r="AK2785" i="1"/>
  <c r="AO2785" i="1"/>
  <c r="W2785" i="1" s="1"/>
  <c r="AP2785" i="1"/>
  <c r="AQ2785" i="1"/>
  <c r="AY2785" i="1"/>
  <c r="BB2785" i="1"/>
  <c r="BA2785" i="1" s="1"/>
  <c r="BC2785" i="1"/>
  <c r="AZ2785" i="1" s="1"/>
  <c r="AK2786" i="1"/>
  <c r="AO2786" i="1"/>
  <c r="W2786" i="1" s="1"/>
  <c r="AP2786" i="1"/>
  <c r="AQ2786" i="1"/>
  <c r="AY2786" i="1"/>
  <c r="BB2786" i="1"/>
  <c r="BA2786" i="1" s="1"/>
  <c r="BC2786" i="1"/>
  <c r="AZ2786" i="1" s="1"/>
  <c r="AK2787" i="1"/>
  <c r="AO2787" i="1"/>
  <c r="W2787" i="1" s="1"/>
  <c r="AP2787" i="1"/>
  <c r="AQ2787" i="1"/>
  <c r="AY2787" i="1"/>
  <c r="BB2787" i="1"/>
  <c r="BA2787" i="1" s="1"/>
  <c r="BC2787" i="1"/>
  <c r="AZ2787" i="1" s="1"/>
  <c r="AK2788" i="1"/>
  <c r="AO2788" i="1"/>
  <c r="W2788" i="1" s="1"/>
  <c r="AP2788" i="1"/>
  <c r="AQ2788" i="1"/>
  <c r="AY2788" i="1"/>
  <c r="BB2788" i="1"/>
  <c r="BA2788" i="1" s="1"/>
  <c r="BC2788" i="1"/>
  <c r="AZ2788" i="1" s="1"/>
  <c r="AK2789" i="1"/>
  <c r="AO2789" i="1"/>
  <c r="W2789" i="1" s="1"/>
  <c r="AP2789" i="1"/>
  <c r="AQ2789" i="1"/>
  <c r="AY2789" i="1"/>
  <c r="BB2789" i="1"/>
  <c r="BA2789" i="1" s="1"/>
  <c r="BC2789" i="1"/>
  <c r="AZ2789" i="1" s="1"/>
  <c r="AK2790" i="1"/>
  <c r="AO2790" i="1"/>
  <c r="W2790" i="1" s="1"/>
  <c r="AP2790" i="1"/>
  <c r="AQ2790" i="1"/>
  <c r="AY2790" i="1"/>
  <c r="BB2790" i="1"/>
  <c r="BA2790" i="1" s="1"/>
  <c r="BC2790" i="1"/>
  <c r="AZ2790" i="1" s="1"/>
  <c r="AK2791" i="1"/>
  <c r="AO2791" i="1"/>
  <c r="W2791" i="1" s="1"/>
  <c r="AP2791" i="1"/>
  <c r="AQ2791" i="1"/>
  <c r="AY2791" i="1"/>
  <c r="BB2791" i="1"/>
  <c r="BA2791" i="1" s="1"/>
  <c r="BC2791" i="1"/>
  <c r="AZ2791" i="1" s="1"/>
  <c r="AK2792" i="1"/>
  <c r="AO2792" i="1"/>
  <c r="W2792" i="1" s="1"/>
  <c r="AP2792" i="1"/>
  <c r="AQ2792" i="1"/>
  <c r="AY2792" i="1"/>
  <c r="BB2792" i="1"/>
  <c r="BA2792" i="1" s="1"/>
  <c r="BC2792" i="1"/>
  <c r="AZ2792" i="1" s="1"/>
  <c r="AK2793" i="1"/>
  <c r="AO2793" i="1"/>
  <c r="W2793" i="1" s="1"/>
  <c r="AP2793" i="1"/>
  <c r="AQ2793" i="1"/>
  <c r="AY2793" i="1"/>
  <c r="BB2793" i="1"/>
  <c r="BA2793" i="1" s="1"/>
  <c r="BC2793" i="1"/>
  <c r="AZ2793" i="1" s="1"/>
  <c r="AK2794" i="1"/>
  <c r="AO2794" i="1"/>
  <c r="W2794" i="1" s="1"/>
  <c r="AP2794" i="1"/>
  <c r="AQ2794" i="1"/>
  <c r="AY2794" i="1"/>
  <c r="BB2794" i="1"/>
  <c r="BA2794" i="1" s="1"/>
  <c r="BC2794" i="1"/>
  <c r="AZ2794" i="1" s="1"/>
  <c r="AK2795" i="1"/>
  <c r="AO2795" i="1"/>
  <c r="W2795" i="1" s="1"/>
  <c r="AP2795" i="1"/>
  <c r="AQ2795" i="1"/>
  <c r="AY2795" i="1"/>
  <c r="BB2795" i="1"/>
  <c r="BA2795" i="1" s="1"/>
  <c r="BC2795" i="1"/>
  <c r="AZ2795" i="1" s="1"/>
  <c r="AK2796" i="1"/>
  <c r="AO2796" i="1"/>
  <c r="W2796" i="1" s="1"/>
  <c r="AP2796" i="1"/>
  <c r="AQ2796" i="1"/>
  <c r="AY2796" i="1"/>
  <c r="BB2796" i="1"/>
  <c r="BA2796" i="1" s="1"/>
  <c r="BC2796" i="1"/>
  <c r="AZ2796" i="1" s="1"/>
  <c r="AK2797" i="1"/>
  <c r="AO2797" i="1"/>
  <c r="W2797" i="1" s="1"/>
  <c r="AP2797" i="1"/>
  <c r="AQ2797" i="1"/>
  <c r="AY2797" i="1"/>
  <c r="BB2797" i="1"/>
  <c r="BA2797" i="1" s="1"/>
  <c r="BC2797" i="1"/>
  <c r="AZ2797" i="1" s="1"/>
  <c r="AK2798" i="1"/>
  <c r="AO2798" i="1"/>
  <c r="W2798" i="1" s="1"/>
  <c r="AP2798" i="1"/>
  <c r="AQ2798" i="1"/>
  <c r="AY2798" i="1"/>
  <c r="BB2798" i="1"/>
  <c r="BA2798" i="1" s="1"/>
  <c r="BC2798" i="1"/>
  <c r="AZ2798" i="1" s="1"/>
  <c r="AK2799" i="1"/>
  <c r="AO2799" i="1"/>
  <c r="W2799" i="1" s="1"/>
  <c r="AP2799" i="1"/>
  <c r="AQ2799" i="1"/>
  <c r="AY2799" i="1"/>
  <c r="BB2799" i="1"/>
  <c r="BA2799" i="1" s="1"/>
  <c r="BC2799" i="1"/>
  <c r="AZ2799" i="1" s="1"/>
  <c r="AK2800" i="1"/>
  <c r="AO2800" i="1"/>
  <c r="W2800" i="1" s="1"/>
  <c r="AP2800" i="1"/>
  <c r="AQ2800" i="1"/>
  <c r="AY2800" i="1"/>
  <c r="BB2800" i="1"/>
  <c r="BA2800" i="1" s="1"/>
  <c r="BC2800" i="1"/>
  <c r="AZ2800" i="1" s="1"/>
  <c r="AK2801" i="1"/>
  <c r="AO2801" i="1"/>
  <c r="W2801" i="1" s="1"/>
  <c r="AP2801" i="1"/>
  <c r="AQ2801" i="1"/>
  <c r="AY2801" i="1"/>
  <c r="BB2801" i="1"/>
  <c r="BA2801" i="1" s="1"/>
  <c r="BC2801" i="1"/>
  <c r="AZ2801" i="1" s="1"/>
  <c r="AK2802" i="1"/>
  <c r="AO2802" i="1"/>
  <c r="W2802" i="1" s="1"/>
  <c r="AP2802" i="1"/>
  <c r="AQ2802" i="1"/>
  <c r="AY2802" i="1"/>
  <c r="BB2802" i="1"/>
  <c r="BA2802" i="1" s="1"/>
  <c r="BC2802" i="1"/>
  <c r="AZ2802" i="1" s="1"/>
  <c r="AK2803" i="1"/>
  <c r="AO2803" i="1"/>
  <c r="W2803" i="1" s="1"/>
  <c r="AP2803" i="1"/>
  <c r="AQ2803" i="1"/>
  <c r="AY2803" i="1"/>
  <c r="BB2803" i="1"/>
  <c r="BA2803" i="1" s="1"/>
  <c r="BC2803" i="1"/>
  <c r="AZ2803" i="1" s="1"/>
  <c r="AK2804" i="1"/>
  <c r="AO2804" i="1"/>
  <c r="W2804" i="1" s="1"/>
  <c r="AP2804" i="1"/>
  <c r="AQ2804" i="1"/>
  <c r="AY2804" i="1"/>
  <c r="BB2804" i="1"/>
  <c r="BA2804" i="1" s="1"/>
  <c r="BC2804" i="1"/>
  <c r="AZ2804" i="1" s="1"/>
  <c r="AK2805" i="1"/>
  <c r="AO2805" i="1"/>
  <c r="W2805" i="1" s="1"/>
  <c r="AP2805" i="1"/>
  <c r="AQ2805" i="1"/>
  <c r="AY2805" i="1"/>
  <c r="BB2805" i="1"/>
  <c r="BA2805" i="1" s="1"/>
  <c r="BC2805" i="1"/>
  <c r="AZ2805" i="1" s="1"/>
  <c r="AK2806" i="1"/>
  <c r="AO2806" i="1"/>
  <c r="W2806" i="1" s="1"/>
  <c r="AP2806" i="1"/>
  <c r="AQ2806" i="1"/>
  <c r="AY2806" i="1"/>
  <c r="BB2806" i="1"/>
  <c r="BA2806" i="1" s="1"/>
  <c r="BC2806" i="1"/>
  <c r="AZ2806" i="1" s="1"/>
  <c r="AK2807" i="1"/>
  <c r="AO2807" i="1"/>
  <c r="W2807" i="1" s="1"/>
  <c r="AP2807" i="1"/>
  <c r="AQ2807" i="1"/>
  <c r="AY2807" i="1"/>
  <c r="BB2807" i="1"/>
  <c r="BA2807" i="1" s="1"/>
  <c r="BC2807" i="1"/>
  <c r="AZ2807" i="1" s="1"/>
  <c r="AK2808" i="1"/>
  <c r="AO2808" i="1"/>
  <c r="W2808" i="1" s="1"/>
  <c r="AP2808" i="1"/>
  <c r="AQ2808" i="1"/>
  <c r="AY2808" i="1"/>
  <c r="BB2808" i="1"/>
  <c r="BA2808" i="1" s="1"/>
  <c r="BC2808" i="1"/>
  <c r="AZ2808" i="1" s="1"/>
  <c r="AK2809" i="1"/>
  <c r="AO2809" i="1"/>
  <c r="W2809" i="1" s="1"/>
  <c r="AP2809" i="1"/>
  <c r="AQ2809" i="1"/>
  <c r="AY2809" i="1"/>
  <c r="BB2809" i="1"/>
  <c r="BA2809" i="1" s="1"/>
  <c r="BC2809" i="1"/>
  <c r="AZ2809" i="1" s="1"/>
  <c r="AK2810" i="1"/>
  <c r="AO2810" i="1"/>
  <c r="W2810" i="1" s="1"/>
  <c r="AP2810" i="1"/>
  <c r="AQ2810" i="1"/>
  <c r="AY2810" i="1"/>
  <c r="BB2810" i="1"/>
  <c r="BA2810" i="1" s="1"/>
  <c r="BC2810" i="1"/>
  <c r="AZ2810" i="1" s="1"/>
  <c r="AK2811" i="1"/>
  <c r="AO2811" i="1"/>
  <c r="W2811" i="1" s="1"/>
  <c r="AP2811" i="1"/>
  <c r="AQ2811" i="1"/>
  <c r="AY2811" i="1"/>
  <c r="BB2811" i="1"/>
  <c r="BA2811" i="1" s="1"/>
  <c r="BC2811" i="1"/>
  <c r="AZ2811" i="1" s="1"/>
  <c r="AK2812" i="1"/>
  <c r="AO2812" i="1"/>
  <c r="AP2812" i="1"/>
  <c r="AQ2812" i="1"/>
  <c r="AY2812" i="1"/>
  <c r="BB2812" i="1"/>
  <c r="BA2812" i="1" s="1"/>
  <c r="BC2812" i="1"/>
  <c r="AZ2812" i="1" s="1"/>
  <c r="AK2813" i="1"/>
  <c r="AO2813" i="1"/>
  <c r="AP2813" i="1"/>
  <c r="AQ2813" i="1"/>
  <c r="AY2813" i="1"/>
  <c r="BB2813" i="1"/>
  <c r="BA2813" i="1" s="1"/>
  <c r="BC2813" i="1"/>
  <c r="AZ2813" i="1" s="1"/>
  <c r="AK2814" i="1"/>
  <c r="AO2814" i="1"/>
  <c r="W2814" i="1" s="1"/>
  <c r="AP2814" i="1"/>
  <c r="AQ2814" i="1"/>
  <c r="AY2814" i="1"/>
  <c r="BB2814" i="1"/>
  <c r="BA2814" i="1" s="1"/>
  <c r="BC2814" i="1"/>
  <c r="AZ2814" i="1" s="1"/>
  <c r="AK2815" i="1"/>
  <c r="AO2815" i="1"/>
  <c r="AP2815" i="1"/>
  <c r="AQ2815" i="1"/>
  <c r="AY2815" i="1"/>
  <c r="BB2815" i="1"/>
  <c r="BA2815" i="1" s="1"/>
  <c r="BC2815" i="1"/>
  <c r="AZ2815" i="1" s="1"/>
  <c r="AK2816" i="1"/>
  <c r="AO2816" i="1"/>
  <c r="W2816" i="1" s="1"/>
  <c r="AP2816" i="1"/>
  <c r="AQ2816" i="1"/>
  <c r="AY2816" i="1"/>
  <c r="BB2816" i="1"/>
  <c r="BA2816" i="1" s="1"/>
  <c r="BC2816" i="1"/>
  <c r="AZ2816" i="1" s="1"/>
  <c r="AK2817" i="1"/>
  <c r="AO2817" i="1"/>
  <c r="AP2817" i="1"/>
  <c r="AQ2817" i="1"/>
  <c r="AY2817" i="1"/>
  <c r="BB2817" i="1"/>
  <c r="BA2817" i="1" s="1"/>
  <c r="BC2817" i="1"/>
  <c r="AZ2817" i="1" s="1"/>
  <c r="AK2818" i="1"/>
  <c r="AO2818" i="1"/>
  <c r="AP2818" i="1"/>
  <c r="AQ2818" i="1"/>
  <c r="AY2818" i="1"/>
  <c r="BB2818" i="1"/>
  <c r="BA2818" i="1" s="1"/>
  <c r="BC2818" i="1"/>
  <c r="AZ2818" i="1" s="1"/>
  <c r="AK2819" i="1"/>
  <c r="AO2819" i="1"/>
  <c r="W2819" i="1" s="1"/>
  <c r="AP2819" i="1"/>
  <c r="AQ2819" i="1"/>
  <c r="AY2819" i="1"/>
  <c r="BB2819" i="1"/>
  <c r="BA2819" i="1" s="1"/>
  <c r="BC2819" i="1"/>
  <c r="AZ2819" i="1" s="1"/>
  <c r="AK2820" i="1"/>
  <c r="AO2820" i="1"/>
  <c r="AP2820" i="1"/>
  <c r="AQ2820" i="1"/>
  <c r="AY2820" i="1"/>
  <c r="BB2820" i="1"/>
  <c r="BA2820" i="1" s="1"/>
  <c r="BC2820" i="1"/>
  <c r="AZ2820" i="1" s="1"/>
  <c r="AK2821" i="1"/>
  <c r="AO2821" i="1"/>
  <c r="W2821" i="1" s="1"/>
  <c r="AP2821" i="1"/>
  <c r="AQ2821" i="1"/>
  <c r="AY2821" i="1"/>
  <c r="BB2821" i="1"/>
  <c r="BA2821" i="1" s="1"/>
  <c r="BC2821" i="1"/>
  <c r="AZ2821" i="1" s="1"/>
  <c r="AK2822" i="1"/>
  <c r="AO2822" i="1"/>
  <c r="W2822" i="1" s="1"/>
  <c r="AP2822" i="1"/>
  <c r="AQ2822" i="1"/>
  <c r="AY2822" i="1"/>
  <c r="BB2822" i="1"/>
  <c r="BA2822" i="1" s="1"/>
  <c r="BC2822" i="1"/>
  <c r="AZ2822" i="1" s="1"/>
  <c r="AK2823" i="1"/>
  <c r="AO2823" i="1"/>
  <c r="AP2823" i="1"/>
  <c r="AQ2823" i="1"/>
  <c r="AY2823" i="1"/>
  <c r="BB2823" i="1"/>
  <c r="BA2823" i="1" s="1"/>
  <c r="BC2823" i="1"/>
  <c r="AZ2823" i="1" s="1"/>
  <c r="AK2824" i="1"/>
  <c r="AO2824" i="1"/>
  <c r="AP2824" i="1"/>
  <c r="AQ2824" i="1"/>
  <c r="AY2824" i="1"/>
  <c r="BB2824" i="1"/>
  <c r="BA2824" i="1" s="1"/>
  <c r="BC2824" i="1"/>
  <c r="AZ2824" i="1" s="1"/>
  <c r="AK2825" i="1"/>
  <c r="AO2825" i="1"/>
  <c r="AP2825" i="1"/>
  <c r="AQ2825" i="1"/>
  <c r="AY2825" i="1"/>
  <c r="BB2825" i="1"/>
  <c r="BA2825" i="1" s="1"/>
  <c r="BC2825" i="1"/>
  <c r="AZ2825" i="1" s="1"/>
  <c r="AK2826" i="1"/>
  <c r="AO2826" i="1"/>
  <c r="W2826" i="1" s="1"/>
  <c r="AP2826" i="1"/>
  <c r="AQ2826" i="1"/>
  <c r="AY2826" i="1"/>
  <c r="BB2826" i="1"/>
  <c r="BA2826" i="1" s="1"/>
  <c r="BC2826" i="1"/>
  <c r="AZ2826" i="1" s="1"/>
  <c r="AK2827" i="1"/>
  <c r="AO2827" i="1"/>
  <c r="AP2827" i="1"/>
  <c r="AQ2827" i="1"/>
  <c r="AY2827" i="1"/>
  <c r="BB2827" i="1"/>
  <c r="BA2827" i="1" s="1"/>
  <c r="BC2827" i="1"/>
  <c r="AZ2827" i="1" s="1"/>
  <c r="AK2828" i="1"/>
  <c r="AO2828" i="1"/>
  <c r="W2828" i="1" s="1"/>
  <c r="AP2828" i="1"/>
  <c r="AQ2828" i="1"/>
  <c r="AY2828" i="1"/>
  <c r="BB2828" i="1"/>
  <c r="BA2828" i="1" s="1"/>
  <c r="BC2828" i="1"/>
  <c r="AZ2828" i="1" s="1"/>
  <c r="AK2829" i="1"/>
  <c r="AO2829" i="1"/>
  <c r="W2829" i="1" s="1"/>
  <c r="AP2829" i="1"/>
  <c r="AQ2829" i="1"/>
  <c r="AY2829" i="1"/>
  <c r="BB2829" i="1"/>
  <c r="BA2829" i="1" s="1"/>
  <c r="BC2829" i="1"/>
  <c r="AZ2829" i="1" s="1"/>
  <c r="AK2830" i="1"/>
  <c r="AO2830" i="1"/>
  <c r="AP2830" i="1"/>
  <c r="AQ2830" i="1"/>
  <c r="AY2830" i="1"/>
  <c r="BB2830" i="1"/>
  <c r="BA2830" i="1" s="1"/>
  <c r="BC2830" i="1"/>
  <c r="AZ2830" i="1" s="1"/>
  <c r="AK2831" i="1"/>
  <c r="AO2831" i="1"/>
  <c r="W2831" i="1" s="1"/>
  <c r="AP2831" i="1"/>
  <c r="AQ2831" i="1"/>
  <c r="AY2831" i="1"/>
  <c r="BB2831" i="1"/>
  <c r="BA2831" i="1" s="1"/>
  <c r="BC2831" i="1"/>
  <c r="AZ2831" i="1" s="1"/>
  <c r="AK2832" i="1"/>
  <c r="AO2832" i="1"/>
  <c r="AP2832" i="1"/>
  <c r="AQ2832" i="1"/>
  <c r="AY2832" i="1"/>
  <c r="BB2832" i="1"/>
  <c r="BA2832" i="1" s="1"/>
  <c r="BC2832" i="1"/>
  <c r="AZ2832" i="1" s="1"/>
  <c r="AK2833" i="1"/>
  <c r="AO2833" i="1"/>
  <c r="W2833" i="1" s="1"/>
  <c r="AP2833" i="1"/>
  <c r="AQ2833" i="1"/>
  <c r="AY2833" i="1"/>
  <c r="BB2833" i="1"/>
  <c r="BA2833" i="1" s="1"/>
  <c r="BC2833" i="1"/>
  <c r="AZ2833" i="1" s="1"/>
  <c r="AK2834" i="1"/>
  <c r="AO2834" i="1"/>
  <c r="W2834" i="1" s="1"/>
  <c r="AP2834" i="1"/>
  <c r="AQ2834" i="1"/>
  <c r="AY2834" i="1"/>
  <c r="BB2834" i="1"/>
  <c r="BA2834" i="1" s="1"/>
  <c r="BC2834" i="1"/>
  <c r="AZ2834" i="1" s="1"/>
  <c r="AK2835" i="1"/>
  <c r="AO2835" i="1"/>
  <c r="AP2835" i="1"/>
  <c r="AQ2835" i="1"/>
  <c r="AY2835" i="1"/>
  <c r="BB2835" i="1"/>
  <c r="BA2835" i="1" s="1"/>
  <c r="BC2835" i="1"/>
  <c r="AZ2835" i="1" s="1"/>
  <c r="AK2836" i="1"/>
  <c r="AO2836" i="1"/>
  <c r="AP2836" i="1"/>
  <c r="AQ2836" i="1"/>
  <c r="AY2836" i="1"/>
  <c r="BB2836" i="1"/>
  <c r="BA2836" i="1" s="1"/>
  <c r="BC2836" i="1"/>
  <c r="AZ2836" i="1" s="1"/>
  <c r="AK2837" i="1"/>
  <c r="AO2837" i="1"/>
  <c r="AP2837" i="1"/>
  <c r="AQ2837" i="1"/>
  <c r="AY2837" i="1"/>
  <c r="BB2837" i="1"/>
  <c r="BA2837" i="1" s="1"/>
  <c r="BC2837" i="1"/>
  <c r="AZ2837" i="1" s="1"/>
  <c r="AK2838" i="1"/>
  <c r="AO2838" i="1"/>
  <c r="W2838" i="1" s="1"/>
  <c r="AP2838" i="1"/>
  <c r="AQ2838" i="1"/>
  <c r="AY2838" i="1"/>
  <c r="BB2838" i="1"/>
  <c r="BA2838" i="1" s="1"/>
  <c r="BC2838" i="1"/>
  <c r="AZ2838" i="1" s="1"/>
  <c r="AK2839" i="1"/>
  <c r="AO2839" i="1"/>
  <c r="AP2839" i="1"/>
  <c r="AQ2839" i="1"/>
  <c r="AY2839" i="1"/>
  <c r="BB2839" i="1"/>
  <c r="BA2839" i="1" s="1"/>
  <c r="BC2839" i="1"/>
  <c r="AZ2839" i="1" s="1"/>
  <c r="AK2840" i="1"/>
  <c r="AO2840" i="1"/>
  <c r="W2840" i="1" s="1"/>
  <c r="AP2840" i="1"/>
  <c r="AQ2840" i="1"/>
  <c r="AY2840" i="1"/>
  <c r="BB2840" i="1"/>
  <c r="BA2840" i="1" s="1"/>
  <c r="BC2840" i="1"/>
  <c r="AZ2840" i="1" s="1"/>
  <c r="AK2841" i="1"/>
  <c r="AO2841" i="1"/>
  <c r="W2841" i="1" s="1"/>
  <c r="AP2841" i="1"/>
  <c r="AQ2841" i="1"/>
  <c r="AY2841" i="1"/>
  <c r="BB2841" i="1"/>
  <c r="BA2841" i="1" s="1"/>
  <c r="BC2841" i="1"/>
  <c r="AZ2841" i="1" s="1"/>
  <c r="AK2842" i="1"/>
  <c r="AO2842" i="1"/>
  <c r="AP2842" i="1"/>
  <c r="AQ2842" i="1"/>
  <c r="AY2842" i="1"/>
  <c r="BB2842" i="1"/>
  <c r="BA2842" i="1" s="1"/>
  <c r="BC2842" i="1"/>
  <c r="AZ2842" i="1" s="1"/>
  <c r="AK2843" i="1"/>
  <c r="AO2843" i="1"/>
  <c r="W2843" i="1" s="1"/>
  <c r="AP2843" i="1"/>
  <c r="AQ2843" i="1"/>
  <c r="AY2843" i="1"/>
  <c r="BB2843" i="1"/>
  <c r="BA2843" i="1" s="1"/>
  <c r="BC2843" i="1"/>
  <c r="AZ2843" i="1" s="1"/>
  <c r="AK2844" i="1"/>
  <c r="AO2844" i="1"/>
  <c r="W2844" i="1" s="1"/>
  <c r="AP2844" i="1"/>
  <c r="AQ2844" i="1"/>
  <c r="AY2844" i="1"/>
  <c r="BB2844" i="1"/>
  <c r="BA2844" i="1" s="1"/>
  <c r="BC2844" i="1"/>
  <c r="AZ2844" i="1" s="1"/>
  <c r="AK2845" i="1"/>
  <c r="AO2845" i="1"/>
  <c r="W2845" i="1" s="1"/>
  <c r="AP2845" i="1"/>
  <c r="AQ2845" i="1"/>
  <c r="AY2845" i="1"/>
  <c r="BB2845" i="1"/>
  <c r="BA2845" i="1" s="1"/>
  <c r="BC2845" i="1"/>
  <c r="AZ2845" i="1" s="1"/>
  <c r="AK2846" i="1"/>
  <c r="AO2846" i="1"/>
  <c r="W2846" i="1" s="1"/>
  <c r="AP2846" i="1"/>
  <c r="AQ2846" i="1"/>
  <c r="AY2846" i="1"/>
  <c r="BB2846" i="1"/>
  <c r="BA2846" i="1" s="1"/>
  <c r="BC2846" i="1"/>
  <c r="AZ2846" i="1" s="1"/>
  <c r="AK2847" i="1"/>
  <c r="AO2847" i="1"/>
  <c r="AP2847" i="1"/>
  <c r="AQ2847" i="1"/>
  <c r="AY2847" i="1"/>
  <c r="BB2847" i="1"/>
  <c r="BA2847" i="1" s="1"/>
  <c r="BC2847" i="1"/>
  <c r="AZ2847" i="1" s="1"/>
  <c r="AK2848" i="1"/>
  <c r="AO2848" i="1"/>
  <c r="AP2848" i="1"/>
  <c r="AQ2848" i="1"/>
  <c r="AY2848" i="1"/>
  <c r="BB2848" i="1"/>
  <c r="BA2848" i="1" s="1"/>
  <c r="BC2848" i="1"/>
  <c r="AZ2848" i="1" s="1"/>
  <c r="AK2849" i="1"/>
  <c r="AO2849" i="1"/>
  <c r="AP2849" i="1"/>
  <c r="AQ2849" i="1"/>
  <c r="AY2849" i="1"/>
  <c r="BB2849" i="1"/>
  <c r="BA2849" i="1" s="1"/>
  <c r="BC2849" i="1"/>
  <c r="AZ2849" i="1" s="1"/>
  <c r="AK2850" i="1"/>
  <c r="AO2850" i="1"/>
  <c r="W2850" i="1" s="1"/>
  <c r="AP2850" i="1"/>
  <c r="AQ2850" i="1"/>
  <c r="AY2850" i="1"/>
  <c r="BB2850" i="1"/>
  <c r="BA2850" i="1" s="1"/>
  <c r="BC2850" i="1"/>
  <c r="AZ2850" i="1" s="1"/>
  <c r="AK2851" i="1"/>
  <c r="AO2851" i="1"/>
  <c r="AP2851" i="1"/>
  <c r="AQ2851" i="1"/>
  <c r="AY2851" i="1"/>
  <c r="BB2851" i="1"/>
  <c r="BA2851" i="1" s="1"/>
  <c r="BC2851" i="1"/>
  <c r="AZ2851" i="1" s="1"/>
  <c r="AK2852" i="1"/>
  <c r="AO2852" i="1"/>
  <c r="W2852" i="1" s="1"/>
  <c r="AP2852" i="1"/>
  <c r="AQ2852" i="1"/>
  <c r="AY2852" i="1"/>
  <c r="BB2852" i="1"/>
  <c r="BA2852" i="1" s="1"/>
  <c r="BC2852" i="1"/>
  <c r="AZ2852" i="1" s="1"/>
  <c r="AK2853" i="1"/>
  <c r="AO2853" i="1"/>
  <c r="AP2853" i="1"/>
  <c r="AQ2853" i="1"/>
  <c r="AY2853" i="1"/>
  <c r="BB2853" i="1"/>
  <c r="BA2853" i="1" s="1"/>
  <c r="BC2853" i="1"/>
  <c r="AZ2853" i="1" s="1"/>
  <c r="AK2854" i="1"/>
  <c r="AO2854" i="1"/>
  <c r="W2854" i="1" s="1"/>
  <c r="AP2854" i="1"/>
  <c r="AQ2854" i="1"/>
  <c r="AY2854" i="1"/>
  <c r="BB2854" i="1"/>
  <c r="BA2854" i="1" s="1"/>
  <c r="BC2854" i="1"/>
  <c r="AZ2854" i="1" s="1"/>
  <c r="AK2855" i="1"/>
  <c r="AO2855" i="1"/>
  <c r="W2855" i="1" s="1"/>
  <c r="AP2855" i="1"/>
  <c r="AQ2855" i="1"/>
  <c r="AY2855" i="1"/>
  <c r="BB2855" i="1"/>
  <c r="BA2855" i="1" s="1"/>
  <c r="BC2855" i="1"/>
  <c r="AZ2855" i="1" s="1"/>
  <c r="AK2856" i="1"/>
  <c r="AO2856" i="1"/>
  <c r="W2856" i="1" s="1"/>
  <c r="AP2856" i="1"/>
  <c r="AQ2856" i="1"/>
  <c r="AY2856" i="1"/>
  <c r="BB2856" i="1"/>
  <c r="BA2856" i="1" s="1"/>
  <c r="BC2856" i="1"/>
  <c r="AZ2856" i="1" s="1"/>
  <c r="AK2857" i="1"/>
  <c r="AO2857" i="1"/>
  <c r="AP2857" i="1"/>
  <c r="AQ2857" i="1"/>
  <c r="AY2857" i="1"/>
  <c r="BB2857" i="1"/>
  <c r="BA2857" i="1" s="1"/>
  <c r="BC2857" i="1"/>
  <c r="AZ2857" i="1" s="1"/>
  <c r="AK2858" i="1"/>
  <c r="AO2858" i="1"/>
  <c r="W2858" i="1" s="1"/>
  <c r="AP2858" i="1"/>
  <c r="AQ2858" i="1"/>
  <c r="AY2858" i="1"/>
  <c r="BB2858" i="1"/>
  <c r="BA2858" i="1" s="1"/>
  <c r="BC2858" i="1"/>
  <c r="AZ2858" i="1" s="1"/>
  <c r="AK2859" i="1"/>
  <c r="AO2859" i="1"/>
  <c r="W2859" i="1" s="1"/>
  <c r="AP2859" i="1"/>
  <c r="AQ2859" i="1"/>
  <c r="AY2859" i="1"/>
  <c r="BB2859" i="1"/>
  <c r="BA2859" i="1" s="1"/>
  <c r="BC2859" i="1"/>
  <c r="AZ2859" i="1" s="1"/>
  <c r="AK2860" i="1"/>
  <c r="AO2860" i="1"/>
  <c r="AP2860" i="1"/>
  <c r="AQ2860" i="1"/>
  <c r="AY2860" i="1"/>
  <c r="BB2860" i="1"/>
  <c r="BA2860" i="1" s="1"/>
  <c r="BC2860" i="1"/>
  <c r="AZ2860" i="1" s="1"/>
  <c r="AK2861" i="1"/>
  <c r="AO2861" i="1"/>
  <c r="AP2861" i="1"/>
  <c r="AQ2861" i="1"/>
  <c r="AY2861" i="1"/>
  <c r="BB2861" i="1"/>
  <c r="BA2861" i="1" s="1"/>
  <c r="BC2861" i="1"/>
  <c r="AZ2861" i="1" s="1"/>
  <c r="AK2862" i="1"/>
  <c r="AO2862" i="1"/>
  <c r="W2862" i="1" s="1"/>
  <c r="AP2862" i="1"/>
  <c r="AQ2862" i="1"/>
  <c r="AY2862" i="1"/>
  <c r="BB2862" i="1"/>
  <c r="BA2862" i="1" s="1"/>
  <c r="BC2862" i="1"/>
  <c r="AZ2862" i="1" s="1"/>
  <c r="AK2863" i="1"/>
  <c r="AO2863" i="1"/>
  <c r="AP2863" i="1"/>
  <c r="AQ2863" i="1"/>
  <c r="AY2863" i="1"/>
  <c r="BB2863" i="1"/>
  <c r="BA2863" i="1" s="1"/>
  <c r="BC2863" i="1"/>
  <c r="AZ2863" i="1" s="1"/>
  <c r="AK2864" i="1"/>
  <c r="AO2864" i="1"/>
  <c r="W2864" i="1" s="1"/>
  <c r="AP2864" i="1"/>
  <c r="AQ2864" i="1"/>
  <c r="AY2864" i="1"/>
  <c r="BB2864" i="1"/>
  <c r="BA2864" i="1" s="1"/>
  <c r="BC2864" i="1"/>
  <c r="AZ2864" i="1" s="1"/>
  <c r="AK2865" i="1"/>
  <c r="AO2865" i="1"/>
  <c r="W2865" i="1" s="1"/>
  <c r="AP2865" i="1"/>
  <c r="AQ2865" i="1"/>
  <c r="AY2865" i="1"/>
  <c r="BB2865" i="1"/>
  <c r="BA2865" i="1" s="1"/>
  <c r="BC2865" i="1"/>
  <c r="AZ2865" i="1" s="1"/>
  <c r="AK2866" i="1"/>
  <c r="AO2866" i="1"/>
  <c r="W2866" i="1" s="1"/>
  <c r="AP2866" i="1"/>
  <c r="AQ2866" i="1"/>
  <c r="AY2866" i="1"/>
  <c r="BB2866" i="1"/>
  <c r="BA2866" i="1" s="1"/>
  <c r="BC2866" i="1"/>
  <c r="AZ2866" i="1" s="1"/>
  <c r="AK2867" i="1"/>
  <c r="AO2867" i="1"/>
  <c r="W2867" i="1" s="1"/>
  <c r="AP2867" i="1"/>
  <c r="AQ2867" i="1"/>
  <c r="AY2867" i="1"/>
  <c r="BB2867" i="1"/>
  <c r="BA2867" i="1" s="1"/>
  <c r="BC2867" i="1"/>
  <c r="AZ2867" i="1" s="1"/>
  <c r="AK2868" i="1"/>
  <c r="AO2868" i="1"/>
  <c r="W2868" i="1" s="1"/>
  <c r="AP2868" i="1"/>
  <c r="AQ2868" i="1"/>
  <c r="AY2868" i="1"/>
  <c r="BB2868" i="1"/>
  <c r="BA2868" i="1" s="1"/>
  <c r="BC2868" i="1"/>
  <c r="AZ2868" i="1" s="1"/>
  <c r="AK2869" i="1"/>
  <c r="AO2869" i="1"/>
  <c r="W2869" i="1" s="1"/>
  <c r="AP2869" i="1"/>
  <c r="AQ2869" i="1"/>
  <c r="AY2869" i="1"/>
  <c r="BB2869" i="1"/>
  <c r="BA2869" i="1" s="1"/>
  <c r="BC2869" i="1"/>
  <c r="AZ2869" i="1" s="1"/>
  <c r="AK2870" i="1"/>
  <c r="AO2870" i="1"/>
  <c r="W2870" i="1" s="1"/>
  <c r="AP2870" i="1"/>
  <c r="AQ2870" i="1"/>
  <c r="AY2870" i="1"/>
  <c r="BB2870" i="1"/>
  <c r="BA2870" i="1" s="1"/>
  <c r="BC2870" i="1"/>
  <c r="AZ2870" i="1" s="1"/>
  <c r="AK2871" i="1"/>
  <c r="AO2871" i="1"/>
  <c r="W2871" i="1" s="1"/>
  <c r="AP2871" i="1"/>
  <c r="AQ2871" i="1"/>
  <c r="AY2871" i="1"/>
  <c r="BB2871" i="1"/>
  <c r="BA2871" i="1" s="1"/>
  <c r="BC2871" i="1"/>
  <c r="AZ2871" i="1" s="1"/>
  <c r="AK2872" i="1"/>
  <c r="AO2872" i="1"/>
  <c r="W2872" i="1" s="1"/>
  <c r="AP2872" i="1"/>
  <c r="AQ2872" i="1"/>
  <c r="AY2872" i="1"/>
  <c r="BB2872" i="1"/>
  <c r="BA2872" i="1" s="1"/>
  <c r="BC2872" i="1"/>
  <c r="AZ2872" i="1" s="1"/>
  <c r="AK2873" i="1"/>
  <c r="AO2873" i="1"/>
  <c r="W2873" i="1" s="1"/>
  <c r="AP2873" i="1"/>
  <c r="AQ2873" i="1"/>
  <c r="AY2873" i="1"/>
  <c r="BB2873" i="1"/>
  <c r="BA2873" i="1" s="1"/>
  <c r="BC2873" i="1"/>
  <c r="AZ2873" i="1" s="1"/>
  <c r="AK2874" i="1"/>
  <c r="AO2874" i="1"/>
  <c r="W2874" i="1" s="1"/>
  <c r="AP2874" i="1"/>
  <c r="AQ2874" i="1"/>
  <c r="AY2874" i="1"/>
  <c r="BB2874" i="1"/>
  <c r="BA2874" i="1" s="1"/>
  <c r="BC2874" i="1"/>
  <c r="AZ2874" i="1" s="1"/>
  <c r="AK2875" i="1"/>
  <c r="AO2875" i="1"/>
  <c r="W2875" i="1" s="1"/>
  <c r="AP2875" i="1"/>
  <c r="AQ2875" i="1"/>
  <c r="AY2875" i="1"/>
  <c r="BB2875" i="1"/>
  <c r="BA2875" i="1" s="1"/>
  <c r="BC2875" i="1"/>
  <c r="AZ2875" i="1" s="1"/>
  <c r="AK2876" i="1"/>
  <c r="AO2876" i="1"/>
  <c r="W2876" i="1" s="1"/>
  <c r="AP2876" i="1"/>
  <c r="AQ2876" i="1"/>
  <c r="AY2876" i="1"/>
  <c r="BB2876" i="1"/>
  <c r="BA2876" i="1" s="1"/>
  <c r="BC2876" i="1"/>
  <c r="AZ2876" i="1" s="1"/>
  <c r="AK2877" i="1"/>
  <c r="AO2877" i="1"/>
  <c r="W2877" i="1" s="1"/>
  <c r="AP2877" i="1"/>
  <c r="AQ2877" i="1"/>
  <c r="AY2877" i="1"/>
  <c r="BB2877" i="1"/>
  <c r="BA2877" i="1" s="1"/>
  <c r="BC2877" i="1"/>
  <c r="AZ2877" i="1" s="1"/>
  <c r="AK2878" i="1"/>
  <c r="AO2878" i="1"/>
  <c r="W2878" i="1" s="1"/>
  <c r="AP2878" i="1"/>
  <c r="AQ2878" i="1"/>
  <c r="AY2878" i="1"/>
  <c r="BB2878" i="1"/>
  <c r="BA2878" i="1" s="1"/>
  <c r="BC2878" i="1"/>
  <c r="AZ2878" i="1" s="1"/>
  <c r="AK2879" i="1"/>
  <c r="AO2879" i="1"/>
  <c r="W2879" i="1" s="1"/>
  <c r="AP2879" i="1"/>
  <c r="AQ2879" i="1"/>
  <c r="AY2879" i="1"/>
  <c r="BB2879" i="1"/>
  <c r="BA2879" i="1" s="1"/>
  <c r="BC2879" i="1"/>
  <c r="AZ2879" i="1" s="1"/>
  <c r="AK2880" i="1"/>
  <c r="AO2880" i="1"/>
  <c r="W2880" i="1" s="1"/>
  <c r="AP2880" i="1"/>
  <c r="AQ2880" i="1"/>
  <c r="AY2880" i="1"/>
  <c r="BB2880" i="1"/>
  <c r="BA2880" i="1" s="1"/>
  <c r="BC2880" i="1"/>
  <c r="AZ2880" i="1" s="1"/>
  <c r="AK2881" i="1"/>
  <c r="AO2881" i="1"/>
  <c r="W2881" i="1" s="1"/>
  <c r="AP2881" i="1"/>
  <c r="AQ2881" i="1"/>
  <c r="AY2881" i="1"/>
  <c r="BB2881" i="1"/>
  <c r="BA2881" i="1" s="1"/>
  <c r="BC2881" i="1"/>
  <c r="AZ2881" i="1" s="1"/>
  <c r="AK2882" i="1"/>
  <c r="AO2882" i="1"/>
  <c r="W2882" i="1" s="1"/>
  <c r="AP2882" i="1"/>
  <c r="AQ2882" i="1"/>
  <c r="AY2882" i="1"/>
  <c r="BB2882" i="1"/>
  <c r="BA2882" i="1" s="1"/>
  <c r="BC2882" i="1"/>
  <c r="AZ2882" i="1" s="1"/>
  <c r="AK2883" i="1"/>
  <c r="AO2883" i="1"/>
  <c r="W2883" i="1" s="1"/>
  <c r="AP2883" i="1"/>
  <c r="AQ2883" i="1"/>
  <c r="AY2883" i="1"/>
  <c r="BB2883" i="1"/>
  <c r="BA2883" i="1" s="1"/>
  <c r="BC2883" i="1"/>
  <c r="AZ2883" i="1" s="1"/>
  <c r="AK2884" i="1"/>
  <c r="AO2884" i="1"/>
  <c r="AP2884" i="1"/>
  <c r="AQ2884" i="1"/>
  <c r="AY2884" i="1"/>
  <c r="BB2884" i="1"/>
  <c r="BA2884" i="1" s="1"/>
  <c r="BC2884" i="1"/>
  <c r="AZ2884" i="1" s="1"/>
  <c r="AK2885" i="1"/>
  <c r="AO2885" i="1"/>
  <c r="AP2885" i="1"/>
  <c r="AQ2885" i="1"/>
  <c r="AY2885" i="1"/>
  <c r="BB2885" i="1"/>
  <c r="BA2885" i="1" s="1"/>
  <c r="BC2885" i="1"/>
  <c r="AZ2885" i="1" s="1"/>
  <c r="AK2886" i="1"/>
  <c r="AO2886" i="1"/>
  <c r="W2886" i="1" s="1"/>
  <c r="AP2886" i="1"/>
  <c r="AQ2886" i="1"/>
  <c r="AY2886" i="1"/>
  <c r="BB2886" i="1"/>
  <c r="BA2886" i="1" s="1"/>
  <c r="BC2886" i="1"/>
  <c r="AZ2886" i="1" s="1"/>
  <c r="AK2887" i="1"/>
  <c r="AO2887" i="1"/>
  <c r="AP2887" i="1"/>
  <c r="AQ2887" i="1"/>
  <c r="AY2887" i="1"/>
  <c r="BB2887" i="1"/>
  <c r="BA2887" i="1" s="1"/>
  <c r="BC2887" i="1"/>
  <c r="AZ2887" i="1" s="1"/>
  <c r="AK2888" i="1"/>
  <c r="AO2888" i="1"/>
  <c r="W2888" i="1" s="1"/>
  <c r="AP2888" i="1"/>
  <c r="AQ2888" i="1"/>
  <c r="AY2888" i="1"/>
  <c r="BB2888" i="1"/>
  <c r="BA2888" i="1" s="1"/>
  <c r="BC2888" i="1"/>
  <c r="AZ2888" i="1" s="1"/>
  <c r="AK2889" i="1"/>
  <c r="AO2889" i="1"/>
  <c r="W2889" i="1" s="1"/>
  <c r="AP2889" i="1"/>
  <c r="AQ2889" i="1"/>
  <c r="AY2889" i="1"/>
  <c r="BB2889" i="1"/>
  <c r="BA2889" i="1" s="1"/>
  <c r="BC2889" i="1"/>
  <c r="AZ2889" i="1" s="1"/>
  <c r="AK2890" i="1"/>
  <c r="AO2890" i="1"/>
  <c r="AP2890" i="1"/>
  <c r="AQ2890" i="1"/>
  <c r="AY2890" i="1"/>
  <c r="BB2890" i="1"/>
  <c r="BA2890" i="1" s="1"/>
  <c r="BC2890" i="1"/>
  <c r="AZ2890" i="1" s="1"/>
  <c r="AK2891" i="1"/>
  <c r="AO2891" i="1"/>
  <c r="W2891" i="1" s="1"/>
  <c r="AP2891" i="1"/>
  <c r="AQ2891" i="1"/>
  <c r="AY2891" i="1"/>
  <c r="BB2891" i="1"/>
  <c r="BA2891" i="1" s="1"/>
  <c r="BC2891" i="1"/>
  <c r="AZ2891" i="1" s="1"/>
  <c r="AK2892" i="1"/>
  <c r="AO2892" i="1"/>
  <c r="W2892" i="1" s="1"/>
  <c r="AP2892" i="1"/>
  <c r="AQ2892" i="1"/>
  <c r="AY2892" i="1"/>
  <c r="BB2892" i="1"/>
  <c r="BA2892" i="1" s="1"/>
  <c r="BC2892" i="1"/>
  <c r="AZ2892" i="1" s="1"/>
  <c r="AK2893" i="1"/>
  <c r="AO2893" i="1"/>
  <c r="AP2893" i="1"/>
  <c r="AQ2893" i="1"/>
  <c r="AY2893" i="1"/>
  <c r="BB2893" i="1"/>
  <c r="BA2893" i="1" s="1"/>
  <c r="BC2893" i="1"/>
  <c r="AZ2893" i="1" s="1"/>
  <c r="AK2894" i="1"/>
  <c r="AO2894" i="1"/>
  <c r="W2894" i="1" s="1"/>
  <c r="AP2894" i="1"/>
  <c r="AQ2894" i="1"/>
  <c r="AY2894" i="1"/>
  <c r="BB2894" i="1"/>
  <c r="BA2894" i="1" s="1"/>
  <c r="BC2894" i="1"/>
  <c r="AZ2894" i="1" s="1"/>
  <c r="AK2895" i="1"/>
  <c r="AO2895" i="1"/>
  <c r="W2895" i="1" s="1"/>
  <c r="AP2895" i="1"/>
  <c r="AQ2895" i="1"/>
  <c r="AY2895" i="1"/>
  <c r="BB2895" i="1"/>
  <c r="BA2895" i="1" s="1"/>
  <c r="BC2895" i="1"/>
  <c r="AZ2895" i="1" s="1"/>
  <c r="AK2896" i="1"/>
  <c r="AO2896" i="1"/>
  <c r="AP2896" i="1"/>
  <c r="AQ2896" i="1"/>
  <c r="AY2896" i="1"/>
  <c r="BB2896" i="1"/>
  <c r="BA2896" i="1" s="1"/>
  <c r="BC2896" i="1"/>
  <c r="AZ2896" i="1" s="1"/>
  <c r="AK2897" i="1"/>
  <c r="AO2897" i="1"/>
  <c r="AP2897" i="1"/>
  <c r="AQ2897" i="1"/>
  <c r="AY2897" i="1"/>
  <c r="BB2897" i="1"/>
  <c r="BA2897" i="1" s="1"/>
  <c r="BC2897" i="1"/>
  <c r="AZ2897" i="1" s="1"/>
  <c r="AK2898" i="1"/>
  <c r="AO2898" i="1"/>
  <c r="W2898" i="1" s="1"/>
  <c r="AP2898" i="1"/>
  <c r="AQ2898" i="1"/>
  <c r="AY2898" i="1"/>
  <c r="BB2898" i="1"/>
  <c r="BA2898" i="1" s="1"/>
  <c r="BC2898" i="1"/>
  <c r="AZ2898" i="1" s="1"/>
  <c r="AK2899" i="1"/>
  <c r="AO2899" i="1"/>
  <c r="AP2899" i="1"/>
  <c r="AQ2899" i="1"/>
  <c r="AY2899" i="1"/>
  <c r="BB2899" i="1"/>
  <c r="BA2899" i="1" s="1"/>
  <c r="BC2899" i="1"/>
  <c r="AZ2899" i="1" s="1"/>
  <c r="AK2900" i="1"/>
  <c r="AO2900" i="1"/>
  <c r="W2900" i="1" s="1"/>
  <c r="AP2900" i="1"/>
  <c r="AQ2900" i="1"/>
  <c r="AY2900" i="1"/>
  <c r="BB2900" i="1"/>
  <c r="BA2900" i="1" s="1"/>
  <c r="BC2900" i="1"/>
  <c r="AZ2900" i="1" s="1"/>
  <c r="AK2901" i="1"/>
  <c r="AO2901" i="1"/>
  <c r="W2901" i="1" s="1"/>
  <c r="AP2901" i="1"/>
  <c r="AQ2901" i="1"/>
  <c r="AY2901" i="1"/>
  <c r="BB2901" i="1"/>
  <c r="BA2901" i="1" s="1"/>
  <c r="BC2901" i="1"/>
  <c r="AZ2901" i="1" s="1"/>
  <c r="AK2902" i="1"/>
  <c r="AO2902" i="1"/>
  <c r="AP2902" i="1"/>
  <c r="AQ2902" i="1"/>
  <c r="AY2902" i="1"/>
  <c r="BB2902" i="1"/>
  <c r="BA2902" i="1" s="1"/>
  <c r="BC2902" i="1"/>
  <c r="AZ2902" i="1" s="1"/>
  <c r="AK2903" i="1"/>
  <c r="AO2903" i="1"/>
  <c r="W2903" i="1" s="1"/>
  <c r="AP2903" i="1"/>
  <c r="AQ2903" i="1"/>
  <c r="AY2903" i="1"/>
  <c r="BB2903" i="1"/>
  <c r="BA2903" i="1" s="1"/>
  <c r="BC2903" i="1"/>
  <c r="AZ2903" i="1" s="1"/>
  <c r="AK2904" i="1"/>
  <c r="AO2904" i="1"/>
  <c r="AP2904" i="1"/>
  <c r="AQ2904" i="1"/>
  <c r="AY2904" i="1"/>
  <c r="BB2904" i="1"/>
  <c r="BA2904" i="1" s="1"/>
  <c r="BC2904" i="1"/>
  <c r="AZ2904" i="1" s="1"/>
  <c r="AK2905" i="1"/>
  <c r="AO2905" i="1"/>
  <c r="W2905" i="1" s="1"/>
  <c r="AP2905" i="1"/>
  <c r="AQ2905" i="1"/>
  <c r="AY2905" i="1"/>
  <c r="BB2905" i="1"/>
  <c r="BA2905" i="1" s="1"/>
  <c r="BC2905" i="1"/>
  <c r="AZ2905" i="1" s="1"/>
  <c r="AK2906" i="1"/>
  <c r="AO2906" i="1"/>
  <c r="W2906" i="1" s="1"/>
  <c r="AP2906" i="1"/>
  <c r="AQ2906" i="1"/>
  <c r="AY2906" i="1"/>
  <c r="BB2906" i="1"/>
  <c r="BA2906" i="1" s="1"/>
  <c r="BC2906" i="1"/>
  <c r="AZ2906" i="1" s="1"/>
  <c r="AK2907" i="1"/>
  <c r="AO2907" i="1"/>
  <c r="W2907" i="1" s="1"/>
  <c r="AP2907" i="1"/>
  <c r="AQ2907" i="1"/>
  <c r="AY2907" i="1"/>
  <c r="BB2907" i="1"/>
  <c r="BA2907" i="1" s="1"/>
  <c r="BC2907" i="1"/>
  <c r="AZ2907" i="1" s="1"/>
  <c r="AK2908" i="1"/>
  <c r="AO2908" i="1"/>
  <c r="AP2908" i="1"/>
  <c r="AQ2908" i="1"/>
  <c r="AY2908" i="1"/>
  <c r="BB2908" i="1"/>
  <c r="BA2908" i="1" s="1"/>
  <c r="BC2908" i="1"/>
  <c r="AZ2908" i="1" s="1"/>
  <c r="AK2909" i="1"/>
  <c r="AO2909" i="1"/>
  <c r="AP2909" i="1"/>
  <c r="AQ2909" i="1"/>
  <c r="AY2909" i="1"/>
  <c r="BB2909" i="1"/>
  <c r="BA2909" i="1" s="1"/>
  <c r="BC2909" i="1"/>
  <c r="AZ2909" i="1" s="1"/>
  <c r="AK2910" i="1"/>
  <c r="AO2910" i="1"/>
  <c r="W2910" i="1" s="1"/>
  <c r="AP2910" i="1"/>
  <c r="AQ2910" i="1"/>
  <c r="AY2910" i="1"/>
  <c r="BB2910" i="1"/>
  <c r="BA2910" i="1" s="1"/>
  <c r="BC2910" i="1"/>
  <c r="AZ2910" i="1" s="1"/>
  <c r="AK2911" i="1"/>
  <c r="AO2911" i="1"/>
  <c r="AP2911" i="1"/>
  <c r="AQ2911" i="1"/>
  <c r="AY2911" i="1"/>
  <c r="BB2911" i="1"/>
  <c r="BA2911" i="1" s="1"/>
  <c r="BC2911" i="1"/>
  <c r="AZ2911" i="1" s="1"/>
  <c r="AK2912" i="1"/>
  <c r="AO2912" i="1"/>
  <c r="W2912" i="1" s="1"/>
  <c r="AP2912" i="1"/>
  <c r="AQ2912" i="1"/>
  <c r="AY2912" i="1"/>
  <c r="BB2912" i="1"/>
  <c r="BA2912" i="1" s="1"/>
  <c r="BC2912" i="1"/>
  <c r="AZ2912" i="1" s="1"/>
  <c r="AK2913" i="1"/>
  <c r="AO2913" i="1"/>
  <c r="W2913" i="1" s="1"/>
  <c r="AP2913" i="1"/>
  <c r="AQ2913" i="1"/>
  <c r="AY2913" i="1"/>
  <c r="BB2913" i="1"/>
  <c r="BA2913" i="1" s="1"/>
  <c r="BC2913" i="1"/>
  <c r="AZ2913" i="1" s="1"/>
  <c r="AK2914" i="1"/>
  <c r="AO2914" i="1"/>
  <c r="W2914" i="1" s="1"/>
  <c r="AP2914" i="1"/>
  <c r="AQ2914" i="1"/>
  <c r="AY2914" i="1"/>
  <c r="BB2914" i="1"/>
  <c r="BA2914" i="1" s="1"/>
  <c r="BC2914" i="1"/>
  <c r="AZ2914" i="1" s="1"/>
  <c r="AK2915" i="1"/>
  <c r="AO2915" i="1"/>
  <c r="W2915" i="1" s="1"/>
  <c r="AP2915" i="1"/>
  <c r="AQ2915" i="1"/>
  <c r="AY2915" i="1"/>
  <c r="BB2915" i="1"/>
  <c r="BA2915" i="1" s="1"/>
  <c r="BC2915" i="1"/>
  <c r="AZ2915" i="1" s="1"/>
  <c r="AK2916" i="1"/>
  <c r="AO2916" i="1"/>
  <c r="W2916" i="1" s="1"/>
  <c r="AP2916" i="1"/>
  <c r="AQ2916" i="1"/>
  <c r="AY2916" i="1"/>
  <c r="BB2916" i="1"/>
  <c r="BA2916" i="1" s="1"/>
  <c r="BC2916" i="1"/>
  <c r="AZ2916" i="1" s="1"/>
  <c r="AK2917" i="1"/>
  <c r="AO2917" i="1"/>
  <c r="W2917" i="1" s="1"/>
  <c r="AP2917" i="1"/>
  <c r="AQ2917" i="1"/>
  <c r="AY2917" i="1"/>
  <c r="BB2917" i="1"/>
  <c r="BA2917" i="1" s="1"/>
  <c r="BC2917" i="1"/>
  <c r="AZ2917" i="1" s="1"/>
  <c r="AK2918" i="1"/>
  <c r="AO2918" i="1"/>
  <c r="W2918" i="1" s="1"/>
  <c r="AP2918" i="1"/>
  <c r="AQ2918" i="1"/>
  <c r="AY2918" i="1"/>
  <c r="BB2918" i="1"/>
  <c r="BA2918" i="1" s="1"/>
  <c r="BC2918" i="1"/>
  <c r="AZ2918" i="1" s="1"/>
  <c r="AK2919" i="1"/>
  <c r="AO2919" i="1"/>
  <c r="W2919" i="1" s="1"/>
  <c r="AP2919" i="1"/>
  <c r="AQ2919" i="1"/>
  <c r="AY2919" i="1"/>
  <c r="BB2919" i="1"/>
  <c r="BA2919" i="1" s="1"/>
  <c r="BC2919" i="1"/>
  <c r="AZ2919" i="1" s="1"/>
  <c r="AK2920" i="1"/>
  <c r="AO2920" i="1"/>
  <c r="AP2920" i="1"/>
  <c r="AQ2920" i="1"/>
  <c r="AY2920" i="1"/>
  <c r="BB2920" i="1"/>
  <c r="BA2920" i="1" s="1"/>
  <c r="BC2920" i="1"/>
  <c r="AZ2920" i="1" s="1"/>
  <c r="AK2921" i="1"/>
  <c r="AO2921" i="1"/>
  <c r="AP2921" i="1"/>
  <c r="AQ2921" i="1"/>
  <c r="AY2921" i="1"/>
  <c r="BB2921" i="1"/>
  <c r="BA2921" i="1" s="1"/>
  <c r="BC2921" i="1"/>
  <c r="AZ2921" i="1" s="1"/>
  <c r="AK2922" i="1"/>
  <c r="AO2922" i="1"/>
  <c r="W2922" i="1" s="1"/>
  <c r="AP2922" i="1"/>
  <c r="AQ2922" i="1"/>
  <c r="AY2922" i="1"/>
  <c r="BB2922" i="1"/>
  <c r="BA2922" i="1" s="1"/>
  <c r="BC2922" i="1"/>
  <c r="AZ2922" i="1" s="1"/>
  <c r="AK2923" i="1"/>
  <c r="AO2923" i="1"/>
  <c r="AP2923" i="1"/>
  <c r="AQ2923" i="1"/>
  <c r="AY2923" i="1"/>
  <c r="BB2923" i="1"/>
  <c r="BA2923" i="1" s="1"/>
  <c r="BC2923" i="1"/>
  <c r="AZ2923" i="1" s="1"/>
  <c r="AK2924" i="1"/>
  <c r="AO2924" i="1"/>
  <c r="W2924" i="1" s="1"/>
  <c r="AP2924" i="1"/>
  <c r="AQ2924" i="1"/>
  <c r="AY2924" i="1"/>
  <c r="BB2924" i="1"/>
  <c r="BA2924" i="1" s="1"/>
  <c r="BC2924" i="1"/>
  <c r="AZ2924" i="1" s="1"/>
  <c r="AK2925" i="1"/>
  <c r="AO2925" i="1"/>
  <c r="W2925" i="1" s="1"/>
  <c r="AP2925" i="1"/>
  <c r="AQ2925" i="1"/>
  <c r="AY2925" i="1"/>
  <c r="BB2925" i="1"/>
  <c r="BA2925" i="1" s="1"/>
  <c r="BC2925" i="1"/>
  <c r="AZ2925" i="1" s="1"/>
  <c r="AK2926" i="1"/>
  <c r="AO2926" i="1"/>
  <c r="AP2926" i="1"/>
  <c r="AQ2926" i="1"/>
  <c r="AY2926" i="1"/>
  <c r="BB2926" i="1"/>
  <c r="BA2926" i="1" s="1"/>
  <c r="BC2926" i="1"/>
  <c r="AZ2926" i="1" s="1"/>
  <c r="AK2927" i="1"/>
  <c r="AO2927" i="1"/>
  <c r="W2927" i="1" s="1"/>
  <c r="AP2927" i="1"/>
  <c r="AQ2927" i="1"/>
  <c r="AY2927" i="1"/>
  <c r="BB2927" i="1"/>
  <c r="BA2927" i="1" s="1"/>
  <c r="BC2927" i="1"/>
  <c r="AZ2927" i="1" s="1"/>
  <c r="AK2928" i="1"/>
  <c r="AO2928" i="1"/>
  <c r="W2928" i="1" s="1"/>
  <c r="AP2928" i="1"/>
  <c r="AQ2928" i="1"/>
  <c r="AY2928" i="1"/>
  <c r="BB2928" i="1"/>
  <c r="BA2928" i="1" s="1"/>
  <c r="BC2928" i="1"/>
  <c r="AZ2928" i="1" s="1"/>
  <c r="AK2929" i="1"/>
  <c r="AO2929" i="1"/>
  <c r="AP2929" i="1"/>
  <c r="AQ2929" i="1"/>
  <c r="AY2929" i="1"/>
  <c r="BB2929" i="1"/>
  <c r="BA2929" i="1" s="1"/>
  <c r="BC2929" i="1"/>
  <c r="AZ2929" i="1" s="1"/>
  <c r="AK2930" i="1"/>
  <c r="AO2930" i="1"/>
  <c r="W2930" i="1" s="1"/>
  <c r="AP2930" i="1"/>
  <c r="AQ2930" i="1"/>
  <c r="AY2930" i="1"/>
  <c r="BB2930" i="1"/>
  <c r="BA2930" i="1" s="1"/>
  <c r="BC2930" i="1"/>
  <c r="AZ2930" i="1" s="1"/>
  <c r="AK2931" i="1"/>
  <c r="AO2931" i="1"/>
  <c r="W2931" i="1" s="1"/>
  <c r="AP2931" i="1"/>
  <c r="AQ2931" i="1"/>
  <c r="AY2931" i="1"/>
  <c r="BB2931" i="1"/>
  <c r="BA2931" i="1" s="1"/>
  <c r="BC2931" i="1"/>
  <c r="AZ2931" i="1" s="1"/>
  <c r="AK2932" i="1"/>
  <c r="AO2932" i="1"/>
  <c r="AP2932" i="1"/>
  <c r="AQ2932" i="1"/>
  <c r="AY2932" i="1"/>
  <c r="BB2932" i="1"/>
  <c r="BA2932" i="1" s="1"/>
  <c r="BC2932" i="1"/>
  <c r="AZ2932" i="1" s="1"/>
  <c r="AK2933" i="1"/>
  <c r="AO2933" i="1"/>
  <c r="AP2933" i="1"/>
  <c r="AQ2933" i="1"/>
  <c r="AY2933" i="1"/>
  <c r="BB2933" i="1"/>
  <c r="BA2933" i="1" s="1"/>
  <c r="BC2933" i="1"/>
  <c r="AZ2933" i="1" s="1"/>
  <c r="AK2934" i="1"/>
  <c r="AO2934" i="1"/>
  <c r="W2934" i="1" s="1"/>
  <c r="AP2934" i="1"/>
  <c r="AQ2934" i="1"/>
  <c r="AY2934" i="1"/>
  <c r="BB2934" i="1"/>
  <c r="BA2934" i="1" s="1"/>
  <c r="BC2934" i="1"/>
  <c r="AZ2934" i="1" s="1"/>
  <c r="AK2935" i="1"/>
  <c r="AO2935" i="1"/>
  <c r="AP2935" i="1"/>
  <c r="AQ2935" i="1"/>
  <c r="AY2935" i="1"/>
  <c r="BB2935" i="1"/>
  <c r="BA2935" i="1" s="1"/>
  <c r="BC2935" i="1"/>
  <c r="AZ2935" i="1" s="1"/>
  <c r="AK2936" i="1"/>
  <c r="AO2936" i="1"/>
  <c r="W2936" i="1" s="1"/>
  <c r="AP2936" i="1"/>
  <c r="AQ2936" i="1"/>
  <c r="AY2936" i="1"/>
  <c r="BB2936" i="1"/>
  <c r="BA2936" i="1" s="1"/>
  <c r="BC2936" i="1"/>
  <c r="AZ2936" i="1" s="1"/>
  <c r="AK2937" i="1"/>
  <c r="AO2937" i="1"/>
  <c r="W2937" i="1" s="1"/>
  <c r="AP2937" i="1"/>
  <c r="AQ2937" i="1"/>
  <c r="AY2937" i="1"/>
  <c r="BB2937" i="1"/>
  <c r="BA2937" i="1" s="1"/>
  <c r="BC2937" i="1"/>
  <c r="AZ2937" i="1" s="1"/>
  <c r="AK2938" i="1"/>
  <c r="AO2938" i="1"/>
  <c r="W2938" i="1" s="1"/>
  <c r="AP2938" i="1"/>
  <c r="AQ2938" i="1"/>
  <c r="AY2938" i="1"/>
  <c r="BB2938" i="1"/>
  <c r="BA2938" i="1" s="1"/>
  <c r="BC2938" i="1"/>
  <c r="AZ2938" i="1" s="1"/>
  <c r="AK2939" i="1"/>
  <c r="AO2939" i="1"/>
  <c r="W2939" i="1" s="1"/>
  <c r="AP2939" i="1"/>
  <c r="AQ2939" i="1"/>
  <c r="AY2939" i="1"/>
  <c r="BB2939" i="1"/>
  <c r="BA2939" i="1" s="1"/>
  <c r="BC2939" i="1"/>
  <c r="AZ2939" i="1" s="1"/>
  <c r="AK2940" i="1"/>
  <c r="AO2940" i="1"/>
  <c r="W2940" i="1" s="1"/>
  <c r="AP2940" i="1"/>
  <c r="AQ2940" i="1"/>
  <c r="AY2940" i="1"/>
  <c r="BB2940" i="1"/>
  <c r="BA2940" i="1" s="1"/>
  <c r="BC2940" i="1"/>
  <c r="AZ2940" i="1" s="1"/>
  <c r="AK2941" i="1"/>
  <c r="AO2941" i="1"/>
  <c r="AP2941" i="1"/>
  <c r="AQ2941" i="1"/>
  <c r="AY2941" i="1"/>
  <c r="BB2941" i="1"/>
  <c r="BA2941" i="1" s="1"/>
  <c r="BC2941" i="1"/>
  <c r="AZ2941" i="1" s="1"/>
  <c r="AK2942" i="1"/>
  <c r="AO2942" i="1"/>
  <c r="W2942" i="1" s="1"/>
  <c r="AP2942" i="1"/>
  <c r="AQ2942" i="1"/>
  <c r="AY2942" i="1"/>
  <c r="BB2942" i="1"/>
  <c r="BA2942" i="1" s="1"/>
  <c r="BC2942" i="1"/>
  <c r="AZ2942" i="1" s="1"/>
  <c r="AK2943" i="1"/>
  <c r="AO2943" i="1"/>
  <c r="W2943" i="1" s="1"/>
  <c r="AP2943" i="1"/>
  <c r="AQ2943" i="1"/>
  <c r="AY2943" i="1"/>
  <c r="BB2943" i="1"/>
  <c r="BA2943" i="1" s="1"/>
  <c r="BC2943" i="1"/>
  <c r="AZ2943" i="1" s="1"/>
  <c r="AK2944" i="1"/>
  <c r="AO2944" i="1"/>
  <c r="AP2944" i="1"/>
  <c r="AQ2944" i="1"/>
  <c r="AY2944" i="1"/>
  <c r="BB2944" i="1"/>
  <c r="BA2944" i="1" s="1"/>
  <c r="BC2944" i="1"/>
  <c r="AZ2944" i="1" s="1"/>
  <c r="AK2945" i="1"/>
  <c r="AO2945" i="1"/>
  <c r="AP2945" i="1"/>
  <c r="AQ2945" i="1"/>
  <c r="AY2945" i="1"/>
  <c r="BB2945" i="1"/>
  <c r="BA2945" i="1" s="1"/>
  <c r="BC2945" i="1"/>
  <c r="AZ2945" i="1" s="1"/>
  <c r="AK2946" i="1"/>
  <c r="AO2946" i="1"/>
  <c r="W2946" i="1" s="1"/>
  <c r="AP2946" i="1"/>
  <c r="AQ2946" i="1"/>
  <c r="AY2946" i="1"/>
  <c r="BB2946" i="1"/>
  <c r="BA2946" i="1" s="1"/>
  <c r="BC2946" i="1"/>
  <c r="AZ2946" i="1" s="1"/>
  <c r="AK2947" i="1"/>
  <c r="AO2947" i="1"/>
  <c r="AP2947" i="1"/>
  <c r="AQ2947" i="1"/>
  <c r="AY2947" i="1"/>
  <c r="BB2947" i="1"/>
  <c r="BA2947" i="1" s="1"/>
  <c r="BC2947" i="1"/>
  <c r="AZ2947" i="1" s="1"/>
  <c r="AK2948" i="1"/>
  <c r="AO2948" i="1"/>
  <c r="W2948" i="1" s="1"/>
  <c r="AP2948" i="1"/>
  <c r="AQ2948" i="1"/>
  <c r="AY2948" i="1"/>
  <c r="BB2948" i="1"/>
  <c r="BA2948" i="1" s="1"/>
  <c r="BC2948" i="1"/>
  <c r="AZ2948" i="1" s="1"/>
  <c r="AK2949" i="1"/>
  <c r="AO2949" i="1"/>
  <c r="W2949" i="1" s="1"/>
  <c r="AP2949" i="1"/>
  <c r="AQ2949" i="1"/>
  <c r="AY2949" i="1"/>
  <c r="BB2949" i="1"/>
  <c r="BA2949" i="1" s="1"/>
  <c r="BC2949" i="1"/>
  <c r="AZ2949" i="1" s="1"/>
  <c r="AK2950" i="1"/>
  <c r="AO2950" i="1"/>
  <c r="W2950" i="1" s="1"/>
  <c r="AP2950" i="1"/>
  <c r="AQ2950" i="1"/>
  <c r="AY2950" i="1"/>
  <c r="BB2950" i="1"/>
  <c r="BA2950" i="1" s="1"/>
  <c r="BC2950" i="1"/>
  <c r="AZ2950" i="1" s="1"/>
  <c r="AK2951" i="1"/>
  <c r="AO2951" i="1"/>
  <c r="W2951" i="1" s="1"/>
  <c r="AP2951" i="1"/>
  <c r="AQ2951" i="1"/>
  <c r="AY2951" i="1"/>
  <c r="BB2951" i="1"/>
  <c r="BA2951" i="1" s="1"/>
  <c r="BC2951" i="1"/>
  <c r="AZ2951" i="1" s="1"/>
  <c r="AK2952" i="1"/>
  <c r="AO2952" i="1"/>
  <c r="AP2952" i="1"/>
  <c r="AQ2952" i="1"/>
  <c r="AY2952" i="1"/>
  <c r="BB2952" i="1"/>
  <c r="BA2952" i="1" s="1"/>
  <c r="BC2952" i="1"/>
  <c r="AZ2952" i="1" s="1"/>
  <c r="AK2953" i="1"/>
  <c r="AO2953" i="1"/>
  <c r="AP2953" i="1"/>
  <c r="AQ2953" i="1"/>
  <c r="AY2953" i="1"/>
  <c r="BB2953" i="1"/>
  <c r="BA2953" i="1" s="1"/>
  <c r="BC2953" i="1"/>
  <c r="AZ2953" i="1" s="1"/>
  <c r="AK2954" i="1"/>
  <c r="AO2954" i="1"/>
  <c r="W2954" i="1" s="1"/>
  <c r="AP2954" i="1"/>
  <c r="AQ2954" i="1"/>
  <c r="AY2954" i="1"/>
  <c r="BB2954" i="1"/>
  <c r="BA2954" i="1" s="1"/>
  <c r="BC2954" i="1"/>
  <c r="AZ2954" i="1" s="1"/>
  <c r="AK2955" i="1"/>
  <c r="AO2955" i="1"/>
  <c r="W2955" i="1" s="1"/>
  <c r="AP2955" i="1"/>
  <c r="AQ2955" i="1"/>
  <c r="AY2955" i="1"/>
  <c r="BB2955" i="1"/>
  <c r="BA2955" i="1" s="1"/>
  <c r="BC2955" i="1"/>
  <c r="AZ2955" i="1" s="1"/>
  <c r="AK2956" i="1"/>
  <c r="AO2956" i="1"/>
  <c r="AP2956" i="1"/>
  <c r="AQ2956" i="1"/>
  <c r="AY2956" i="1"/>
  <c r="BB2956" i="1"/>
  <c r="BA2956" i="1" s="1"/>
  <c r="BC2956" i="1"/>
  <c r="AZ2956" i="1" s="1"/>
  <c r="AK2957" i="1"/>
  <c r="AO2957" i="1"/>
  <c r="AP2957" i="1"/>
  <c r="AQ2957" i="1"/>
  <c r="AY2957" i="1"/>
  <c r="BB2957" i="1"/>
  <c r="BA2957" i="1" s="1"/>
  <c r="BC2957" i="1"/>
  <c r="AZ2957" i="1" s="1"/>
  <c r="AK2958" i="1"/>
  <c r="AO2958" i="1"/>
  <c r="W2958" i="1" s="1"/>
  <c r="AP2958" i="1"/>
  <c r="AQ2958" i="1"/>
  <c r="AY2958" i="1"/>
  <c r="BB2958" i="1"/>
  <c r="BA2958" i="1" s="1"/>
  <c r="BC2958" i="1"/>
  <c r="AZ2958" i="1" s="1"/>
  <c r="AK2959" i="1"/>
  <c r="AO2959" i="1"/>
  <c r="AP2959" i="1"/>
  <c r="AQ2959" i="1"/>
  <c r="AY2959" i="1"/>
  <c r="BB2959" i="1"/>
  <c r="BA2959" i="1" s="1"/>
  <c r="BC2959" i="1"/>
  <c r="AZ2959" i="1" s="1"/>
  <c r="AK2960" i="1"/>
  <c r="AO2960" i="1"/>
  <c r="W2960" i="1" s="1"/>
  <c r="AP2960" i="1"/>
  <c r="AQ2960" i="1"/>
  <c r="AY2960" i="1"/>
  <c r="BB2960" i="1"/>
  <c r="BA2960" i="1" s="1"/>
  <c r="BC2960" i="1"/>
  <c r="AZ2960" i="1" s="1"/>
  <c r="AK2961" i="1"/>
  <c r="AO2961" i="1"/>
  <c r="W2961" i="1" s="1"/>
  <c r="AP2961" i="1"/>
  <c r="AQ2961" i="1"/>
  <c r="AY2961" i="1"/>
  <c r="BB2961" i="1"/>
  <c r="BA2961" i="1" s="1"/>
  <c r="BC2961" i="1"/>
  <c r="AZ2961" i="1" s="1"/>
  <c r="AK2962" i="1"/>
  <c r="AO2962" i="1"/>
  <c r="W2962" i="1" s="1"/>
  <c r="AP2962" i="1"/>
  <c r="AQ2962" i="1"/>
  <c r="AY2962" i="1"/>
  <c r="BB2962" i="1"/>
  <c r="BA2962" i="1" s="1"/>
  <c r="BC2962" i="1"/>
  <c r="AZ2962" i="1" s="1"/>
  <c r="AK2963" i="1"/>
  <c r="AO2963" i="1"/>
  <c r="W2963" i="1" s="1"/>
  <c r="AP2963" i="1"/>
  <c r="AQ2963" i="1"/>
  <c r="AY2963" i="1"/>
  <c r="BB2963" i="1"/>
  <c r="BA2963" i="1" s="1"/>
  <c r="BC2963" i="1"/>
  <c r="AZ2963" i="1" s="1"/>
  <c r="AK2964" i="1"/>
  <c r="AO2964" i="1"/>
  <c r="W2964" i="1" s="1"/>
  <c r="AP2964" i="1"/>
  <c r="AQ2964" i="1"/>
  <c r="AY2964" i="1"/>
  <c r="BB2964" i="1"/>
  <c r="BA2964" i="1" s="1"/>
  <c r="BC2964" i="1"/>
  <c r="AZ2964" i="1" s="1"/>
  <c r="AK2965" i="1"/>
  <c r="AO2965" i="1"/>
  <c r="AP2965" i="1"/>
  <c r="AQ2965" i="1"/>
  <c r="AY2965" i="1"/>
  <c r="BB2965" i="1"/>
  <c r="BA2965" i="1" s="1"/>
  <c r="BC2965" i="1"/>
  <c r="AZ2965" i="1" s="1"/>
  <c r="AK2966" i="1"/>
  <c r="AO2966" i="1"/>
  <c r="W2966" i="1" s="1"/>
  <c r="AP2966" i="1"/>
  <c r="AQ2966" i="1"/>
  <c r="AY2966" i="1"/>
  <c r="BB2966" i="1"/>
  <c r="BA2966" i="1" s="1"/>
  <c r="BC2966" i="1"/>
  <c r="AZ2966" i="1" s="1"/>
  <c r="AK2967" i="1"/>
  <c r="AO2967" i="1"/>
  <c r="W2967" i="1" s="1"/>
  <c r="AP2967" i="1"/>
  <c r="AQ2967" i="1"/>
  <c r="AY2967" i="1"/>
  <c r="BB2967" i="1"/>
  <c r="BA2967" i="1" s="1"/>
  <c r="BC2967" i="1"/>
  <c r="AZ2967" i="1" s="1"/>
  <c r="AK2968" i="1"/>
  <c r="AO2968" i="1"/>
  <c r="AP2968" i="1"/>
  <c r="AQ2968" i="1"/>
  <c r="AY2968" i="1"/>
  <c r="BB2968" i="1"/>
  <c r="BA2968" i="1" s="1"/>
  <c r="BC2968" i="1"/>
  <c r="AZ2968" i="1" s="1"/>
  <c r="AK2969" i="1"/>
  <c r="AO2969" i="1"/>
  <c r="AP2969" i="1"/>
  <c r="AQ2969" i="1"/>
  <c r="AY2969" i="1"/>
  <c r="BB2969" i="1"/>
  <c r="BA2969" i="1" s="1"/>
  <c r="BC2969" i="1"/>
  <c r="AZ2969" i="1" s="1"/>
  <c r="AK2970" i="1"/>
  <c r="AO2970" i="1"/>
  <c r="W2970" i="1" s="1"/>
  <c r="AP2970" i="1"/>
  <c r="AQ2970" i="1"/>
  <c r="AY2970" i="1"/>
  <c r="BB2970" i="1"/>
  <c r="BA2970" i="1" s="1"/>
  <c r="BC2970" i="1"/>
  <c r="AZ2970" i="1" s="1"/>
  <c r="AK2971" i="1"/>
  <c r="AO2971" i="1"/>
  <c r="AP2971" i="1"/>
  <c r="AQ2971" i="1"/>
  <c r="AY2971" i="1"/>
  <c r="BB2971" i="1"/>
  <c r="BA2971" i="1" s="1"/>
  <c r="BC2971" i="1"/>
  <c r="AZ2971" i="1" s="1"/>
  <c r="AK2972" i="1"/>
  <c r="AO2972" i="1"/>
  <c r="W2972" i="1" s="1"/>
  <c r="AP2972" i="1"/>
  <c r="AQ2972" i="1"/>
  <c r="AY2972" i="1"/>
  <c r="BB2972" i="1"/>
  <c r="BA2972" i="1" s="1"/>
  <c r="BC2972" i="1"/>
  <c r="AZ2972" i="1" s="1"/>
  <c r="AK2973" i="1"/>
  <c r="AO2973" i="1"/>
  <c r="W2973" i="1" s="1"/>
  <c r="AP2973" i="1"/>
  <c r="AQ2973" i="1"/>
  <c r="AY2973" i="1"/>
  <c r="BB2973" i="1"/>
  <c r="BA2973" i="1" s="1"/>
  <c r="BC2973" i="1"/>
  <c r="AZ2973" i="1" s="1"/>
  <c r="AK2974" i="1"/>
  <c r="AO2974" i="1"/>
  <c r="AP2974" i="1"/>
  <c r="AQ2974" i="1"/>
  <c r="AY2974" i="1"/>
  <c r="BB2974" i="1"/>
  <c r="BA2974" i="1" s="1"/>
  <c r="BC2974" i="1"/>
  <c r="AZ2974" i="1" s="1"/>
  <c r="AK2975" i="1"/>
  <c r="AO2975" i="1"/>
  <c r="W2975" i="1" s="1"/>
  <c r="AP2975" i="1"/>
  <c r="AQ2975" i="1"/>
  <c r="AY2975" i="1"/>
  <c r="BB2975" i="1"/>
  <c r="BA2975" i="1" s="1"/>
  <c r="BC2975" i="1"/>
  <c r="AZ2975" i="1" s="1"/>
  <c r="AK2976" i="1"/>
  <c r="AO2976" i="1"/>
  <c r="W2976" i="1" s="1"/>
  <c r="AP2976" i="1"/>
  <c r="AQ2976" i="1"/>
  <c r="AY2976" i="1"/>
  <c r="BB2976" i="1"/>
  <c r="BA2976" i="1" s="1"/>
  <c r="BC2976" i="1"/>
  <c r="AZ2976" i="1" s="1"/>
  <c r="AK2977" i="1"/>
  <c r="AO2977" i="1"/>
  <c r="AP2977" i="1"/>
  <c r="AQ2977" i="1"/>
  <c r="AY2977" i="1"/>
  <c r="BB2977" i="1"/>
  <c r="BA2977" i="1" s="1"/>
  <c r="BC2977" i="1"/>
  <c r="AZ2977" i="1" s="1"/>
  <c r="AK2978" i="1"/>
  <c r="AO2978" i="1"/>
  <c r="W2978" i="1" s="1"/>
  <c r="AP2978" i="1"/>
  <c r="AQ2978" i="1"/>
  <c r="AY2978" i="1"/>
  <c r="BB2978" i="1"/>
  <c r="BA2978" i="1" s="1"/>
  <c r="BC2978" i="1"/>
  <c r="AZ2978" i="1" s="1"/>
  <c r="AK2979" i="1"/>
  <c r="AO2979" i="1"/>
  <c r="W2979" i="1" s="1"/>
  <c r="AP2979" i="1"/>
  <c r="AQ2979" i="1"/>
  <c r="AY2979" i="1"/>
  <c r="BB2979" i="1"/>
  <c r="BA2979" i="1" s="1"/>
  <c r="BC2979" i="1"/>
  <c r="AZ2979" i="1" s="1"/>
  <c r="AK2980" i="1"/>
  <c r="AO2980" i="1"/>
  <c r="AP2980" i="1"/>
  <c r="AQ2980" i="1"/>
  <c r="AY2980" i="1"/>
  <c r="BB2980" i="1"/>
  <c r="BA2980" i="1" s="1"/>
  <c r="BC2980" i="1"/>
  <c r="AZ2980" i="1" s="1"/>
  <c r="AK2981" i="1"/>
  <c r="AO2981" i="1"/>
  <c r="AP2981" i="1"/>
  <c r="AQ2981" i="1"/>
  <c r="AY2981" i="1"/>
  <c r="BB2981" i="1"/>
  <c r="BA2981" i="1" s="1"/>
  <c r="BC2981" i="1"/>
  <c r="AZ2981" i="1" s="1"/>
  <c r="AK2982" i="1"/>
  <c r="AO2982" i="1"/>
  <c r="AP2982" i="1"/>
  <c r="AQ2982" i="1"/>
  <c r="AY2982" i="1"/>
  <c r="BB2982" i="1"/>
  <c r="BA2982" i="1" s="1"/>
  <c r="BC2982" i="1"/>
  <c r="AZ2982" i="1" s="1"/>
  <c r="AK2983" i="1"/>
  <c r="AO2983" i="1"/>
  <c r="AP2983" i="1"/>
  <c r="AQ2983" i="1"/>
  <c r="AY2983" i="1"/>
  <c r="BB2983" i="1"/>
  <c r="BA2983" i="1" s="1"/>
  <c r="BC2983" i="1"/>
  <c r="AZ2983" i="1" s="1"/>
  <c r="AK2984" i="1"/>
  <c r="AO2984" i="1"/>
  <c r="W2984" i="1" s="1"/>
  <c r="AP2984" i="1"/>
  <c r="AQ2984" i="1"/>
  <c r="AY2984" i="1"/>
  <c r="BB2984" i="1"/>
  <c r="BA2984" i="1" s="1"/>
  <c r="BC2984" i="1"/>
  <c r="AZ2984" i="1" s="1"/>
  <c r="AK2985" i="1"/>
  <c r="AO2985" i="1"/>
  <c r="W2985" i="1" s="1"/>
  <c r="AP2985" i="1"/>
  <c r="AQ2985" i="1"/>
  <c r="AY2985" i="1"/>
  <c r="BB2985" i="1"/>
  <c r="BA2985" i="1" s="1"/>
  <c r="BC2985" i="1"/>
  <c r="AZ2985" i="1" s="1"/>
  <c r="AK2986" i="1"/>
  <c r="AO2986" i="1"/>
  <c r="AP2986" i="1"/>
  <c r="AQ2986" i="1"/>
  <c r="AY2986" i="1"/>
  <c r="BB2986" i="1"/>
  <c r="BA2986" i="1" s="1"/>
  <c r="BC2986" i="1"/>
  <c r="AZ2986" i="1" s="1"/>
  <c r="AK2987" i="1"/>
  <c r="AO2987" i="1"/>
  <c r="W2987" i="1" s="1"/>
  <c r="AP2987" i="1"/>
  <c r="AQ2987" i="1"/>
  <c r="AY2987" i="1"/>
  <c r="BB2987" i="1"/>
  <c r="BA2987" i="1" s="1"/>
  <c r="BC2987" i="1"/>
  <c r="AZ2987" i="1" s="1"/>
  <c r="AK2988" i="1"/>
  <c r="AO2988" i="1"/>
  <c r="W2988" i="1" s="1"/>
  <c r="AP2988" i="1"/>
  <c r="AQ2988" i="1"/>
  <c r="AY2988" i="1"/>
  <c r="BB2988" i="1"/>
  <c r="BA2988" i="1" s="1"/>
  <c r="BC2988" i="1"/>
  <c r="AZ2988" i="1" s="1"/>
  <c r="AK2989" i="1"/>
  <c r="AO2989" i="1"/>
  <c r="W2989" i="1" s="1"/>
  <c r="AP2989" i="1"/>
  <c r="AQ2989" i="1"/>
  <c r="AY2989" i="1"/>
  <c r="BB2989" i="1"/>
  <c r="BA2989" i="1" s="1"/>
  <c r="BC2989" i="1"/>
  <c r="AZ2989" i="1" s="1"/>
  <c r="AK2990" i="1"/>
  <c r="AO2990" i="1"/>
  <c r="W2990" i="1" s="1"/>
  <c r="AP2990" i="1"/>
  <c r="AQ2990" i="1"/>
  <c r="AY2990" i="1"/>
  <c r="BB2990" i="1"/>
  <c r="BA2990" i="1" s="1"/>
  <c r="BC2990" i="1"/>
  <c r="AZ2990" i="1" s="1"/>
  <c r="AK2991" i="1"/>
  <c r="AO2991" i="1"/>
  <c r="W2991" i="1" s="1"/>
  <c r="AP2991" i="1"/>
  <c r="AQ2991" i="1"/>
  <c r="AY2991" i="1"/>
  <c r="BB2991" i="1"/>
  <c r="BA2991" i="1" s="1"/>
  <c r="BC2991" i="1"/>
  <c r="AZ2991" i="1" s="1"/>
  <c r="AK2992" i="1"/>
  <c r="AO2992" i="1"/>
  <c r="AP2992" i="1"/>
  <c r="AQ2992" i="1"/>
  <c r="AY2992" i="1"/>
  <c r="BB2992" i="1"/>
  <c r="BA2992" i="1" s="1"/>
  <c r="BC2992" i="1"/>
  <c r="AZ2992" i="1" s="1"/>
  <c r="AK2993" i="1"/>
  <c r="AO2993" i="1"/>
  <c r="AP2993" i="1"/>
  <c r="AQ2993" i="1"/>
  <c r="AY2993" i="1"/>
  <c r="BB2993" i="1"/>
  <c r="BA2993" i="1" s="1"/>
  <c r="BC2993" i="1"/>
  <c r="AZ2993" i="1" s="1"/>
  <c r="AK2994" i="1"/>
  <c r="AO2994" i="1"/>
  <c r="W2994" i="1" s="1"/>
  <c r="AP2994" i="1"/>
  <c r="AQ2994" i="1"/>
  <c r="AY2994" i="1"/>
  <c r="BB2994" i="1"/>
  <c r="BA2994" i="1" s="1"/>
  <c r="BC2994" i="1"/>
  <c r="AZ2994" i="1" s="1"/>
  <c r="AK2995" i="1"/>
  <c r="AO2995" i="1"/>
  <c r="AP2995" i="1"/>
  <c r="AQ2995" i="1"/>
  <c r="AY2995" i="1"/>
  <c r="BB2995" i="1"/>
  <c r="BA2995" i="1" s="1"/>
  <c r="BC2995" i="1"/>
  <c r="AZ2995" i="1" s="1"/>
  <c r="AK2996" i="1"/>
  <c r="AO2996" i="1"/>
  <c r="W2996" i="1" s="1"/>
  <c r="AP2996" i="1"/>
  <c r="AQ2996" i="1"/>
  <c r="AY2996" i="1"/>
  <c r="BB2996" i="1"/>
  <c r="BA2996" i="1" s="1"/>
  <c r="BC2996" i="1"/>
  <c r="AZ2996" i="1" s="1"/>
  <c r="AK2997" i="1"/>
  <c r="AO2997" i="1"/>
  <c r="W2997" i="1" s="1"/>
  <c r="AP2997" i="1"/>
  <c r="AQ2997" i="1"/>
  <c r="AY2997" i="1"/>
  <c r="BB2997" i="1"/>
  <c r="BA2997" i="1" s="1"/>
  <c r="BC2997" i="1"/>
  <c r="AZ2997" i="1" s="1"/>
  <c r="AK2998" i="1"/>
  <c r="AO2998" i="1"/>
  <c r="AP2998" i="1"/>
  <c r="AQ2998" i="1"/>
  <c r="AY2998" i="1"/>
  <c r="BB2998" i="1"/>
  <c r="BA2998" i="1" s="1"/>
  <c r="BC2998" i="1"/>
  <c r="AZ2998" i="1" s="1"/>
  <c r="AK2999" i="1"/>
  <c r="AO2999" i="1"/>
  <c r="W2999" i="1" s="1"/>
  <c r="AP2999" i="1"/>
  <c r="AQ2999" i="1"/>
  <c r="AY2999" i="1"/>
  <c r="BB2999" i="1"/>
  <c r="BA2999" i="1" s="1"/>
  <c r="BC2999" i="1"/>
  <c r="AZ2999" i="1" s="1"/>
  <c r="AK3000" i="1"/>
  <c r="AO3000" i="1"/>
  <c r="W3000" i="1" s="1"/>
  <c r="AP3000" i="1"/>
  <c r="AQ3000" i="1"/>
  <c r="AY3000" i="1"/>
  <c r="BB3000" i="1"/>
  <c r="BA3000" i="1" s="1"/>
  <c r="BC3000" i="1"/>
  <c r="AZ3000" i="1" s="1"/>
  <c r="AK3001" i="1"/>
  <c r="AO3001" i="1"/>
  <c r="W3001" i="1" s="1"/>
  <c r="AP3001" i="1"/>
  <c r="AQ3001" i="1"/>
  <c r="AY3001" i="1"/>
  <c r="BB3001" i="1"/>
  <c r="BA3001" i="1" s="1"/>
  <c r="BC3001" i="1"/>
  <c r="AZ3001" i="1" s="1"/>
  <c r="AK3002" i="1"/>
  <c r="AO3002" i="1"/>
  <c r="W3002" i="1" s="1"/>
  <c r="AP3002" i="1"/>
  <c r="AQ3002" i="1"/>
  <c r="AY3002" i="1"/>
  <c r="BB3002" i="1"/>
  <c r="BA3002" i="1" s="1"/>
  <c r="BC3002" i="1"/>
  <c r="AZ3002" i="1" s="1"/>
  <c r="AK3003" i="1"/>
  <c r="AO3003" i="1"/>
  <c r="W3003" i="1" s="1"/>
  <c r="AP3003" i="1"/>
  <c r="AQ3003" i="1"/>
  <c r="AY3003" i="1"/>
  <c r="BB3003" i="1"/>
  <c r="BA3003" i="1" s="1"/>
  <c r="BC3003" i="1"/>
  <c r="AZ3003" i="1" s="1"/>
  <c r="AK3004" i="1"/>
  <c r="AO3004" i="1"/>
  <c r="AP3004" i="1"/>
  <c r="AQ3004" i="1"/>
  <c r="AY3004" i="1"/>
  <c r="BB3004" i="1"/>
  <c r="BA3004" i="1" s="1"/>
  <c r="BC3004" i="1"/>
  <c r="AZ3004" i="1" s="1"/>
  <c r="AK3005" i="1"/>
  <c r="AO3005" i="1"/>
  <c r="AP3005" i="1"/>
  <c r="AQ3005" i="1"/>
  <c r="AY3005" i="1"/>
  <c r="BB3005" i="1"/>
  <c r="BA3005" i="1" s="1"/>
  <c r="BC3005" i="1"/>
  <c r="AZ3005" i="1" s="1"/>
  <c r="AK3006" i="1"/>
  <c r="AO3006" i="1"/>
  <c r="W3006" i="1" s="1"/>
  <c r="AP3006" i="1"/>
  <c r="AQ3006" i="1"/>
  <c r="AY3006" i="1"/>
  <c r="BB3006" i="1"/>
  <c r="BA3006" i="1" s="1"/>
  <c r="BC3006" i="1"/>
  <c r="AZ3006" i="1" s="1"/>
  <c r="AK3007" i="1"/>
  <c r="AO3007" i="1"/>
  <c r="AP3007" i="1"/>
  <c r="AQ3007" i="1"/>
  <c r="AY3007" i="1"/>
  <c r="BB3007" i="1"/>
  <c r="BA3007" i="1" s="1"/>
  <c r="BC3007" i="1"/>
  <c r="AZ3007" i="1" s="1"/>
  <c r="AK3008" i="1"/>
  <c r="AO3008" i="1"/>
  <c r="W3008" i="1" s="1"/>
  <c r="AP3008" i="1"/>
  <c r="AQ3008" i="1"/>
  <c r="AY3008" i="1"/>
  <c r="BB3008" i="1"/>
  <c r="BA3008" i="1" s="1"/>
  <c r="BC3008" i="1"/>
  <c r="AZ3008" i="1" s="1"/>
  <c r="AK3009" i="1"/>
  <c r="AO3009" i="1"/>
  <c r="W3009" i="1" s="1"/>
  <c r="AP3009" i="1"/>
  <c r="AQ3009" i="1"/>
  <c r="AY3009" i="1"/>
  <c r="BB3009" i="1"/>
  <c r="BA3009" i="1" s="1"/>
  <c r="BC3009" i="1"/>
  <c r="AZ3009" i="1" s="1"/>
  <c r="AK3010" i="1"/>
  <c r="AO3010" i="1"/>
  <c r="W3010" i="1" s="1"/>
  <c r="AP3010" i="1"/>
  <c r="AQ3010" i="1"/>
  <c r="AY3010" i="1"/>
  <c r="BB3010" i="1"/>
  <c r="BA3010" i="1" s="1"/>
  <c r="BC3010" i="1"/>
  <c r="AZ3010" i="1" s="1"/>
  <c r="AK3011" i="1"/>
  <c r="AO3011" i="1"/>
  <c r="W3011" i="1" s="1"/>
  <c r="AP3011" i="1"/>
  <c r="AQ3011" i="1"/>
  <c r="AY3011" i="1"/>
  <c r="BB3011" i="1"/>
  <c r="BA3011" i="1" s="1"/>
  <c r="BC3011" i="1"/>
  <c r="AZ3011" i="1" s="1"/>
  <c r="AK3012" i="1"/>
  <c r="AO3012" i="1"/>
  <c r="AP3012" i="1"/>
  <c r="AQ3012" i="1"/>
  <c r="AY3012" i="1"/>
  <c r="BB3012" i="1"/>
  <c r="BA3012" i="1" s="1"/>
  <c r="BC3012" i="1"/>
  <c r="AZ3012" i="1" s="1"/>
  <c r="AK3013" i="1"/>
  <c r="AO3013" i="1"/>
  <c r="W3013" i="1" s="1"/>
  <c r="AP3013" i="1"/>
  <c r="AQ3013" i="1"/>
  <c r="AY3013" i="1"/>
  <c r="BB3013" i="1"/>
  <c r="BA3013" i="1" s="1"/>
  <c r="BC3013" i="1"/>
  <c r="AZ3013" i="1" s="1"/>
  <c r="AK3014" i="1"/>
  <c r="AO3014" i="1"/>
  <c r="W3014" i="1" s="1"/>
  <c r="AP3014" i="1"/>
  <c r="AQ3014" i="1"/>
  <c r="AY3014" i="1"/>
  <c r="BB3014" i="1"/>
  <c r="BA3014" i="1" s="1"/>
  <c r="BC3014" i="1"/>
  <c r="AZ3014" i="1" s="1"/>
  <c r="AK3015" i="1"/>
  <c r="AO3015" i="1"/>
  <c r="W3015" i="1" s="1"/>
  <c r="AP3015" i="1"/>
  <c r="AQ3015" i="1"/>
  <c r="AY3015" i="1"/>
  <c r="BB3015" i="1"/>
  <c r="BA3015" i="1" s="1"/>
  <c r="BC3015" i="1"/>
  <c r="AZ3015" i="1" s="1"/>
  <c r="AK3016" i="1"/>
  <c r="AO3016" i="1"/>
  <c r="AP3016" i="1"/>
  <c r="AQ3016" i="1"/>
  <c r="AY3016" i="1"/>
  <c r="BB3016" i="1"/>
  <c r="BA3016" i="1" s="1"/>
  <c r="BC3016" i="1"/>
  <c r="AZ3016" i="1" s="1"/>
  <c r="AK3017" i="1"/>
  <c r="AO3017" i="1"/>
  <c r="AP3017" i="1"/>
  <c r="AQ3017" i="1"/>
  <c r="AY3017" i="1"/>
  <c r="BB3017" i="1"/>
  <c r="BA3017" i="1" s="1"/>
  <c r="BC3017" i="1"/>
  <c r="AZ3017" i="1" s="1"/>
  <c r="AK3018" i="1"/>
  <c r="AO3018" i="1"/>
  <c r="W3018" i="1" s="1"/>
  <c r="AP3018" i="1"/>
  <c r="AQ3018" i="1"/>
  <c r="AY3018" i="1"/>
  <c r="BB3018" i="1"/>
  <c r="BA3018" i="1" s="1"/>
  <c r="BC3018" i="1"/>
  <c r="AZ3018" i="1" s="1"/>
  <c r="AK3019" i="1"/>
  <c r="AO3019" i="1"/>
  <c r="AP3019" i="1"/>
  <c r="AQ3019" i="1"/>
  <c r="AY3019" i="1"/>
  <c r="BB3019" i="1"/>
  <c r="BA3019" i="1" s="1"/>
  <c r="BC3019" i="1"/>
  <c r="AZ3019" i="1" s="1"/>
  <c r="AK3020" i="1"/>
  <c r="AO3020" i="1"/>
  <c r="W3020" i="1" s="1"/>
  <c r="AP3020" i="1"/>
  <c r="AQ3020" i="1"/>
  <c r="AY3020" i="1"/>
  <c r="BB3020" i="1"/>
  <c r="BA3020" i="1" s="1"/>
  <c r="BC3020" i="1"/>
  <c r="AZ3020" i="1" s="1"/>
  <c r="AK3021" i="1"/>
  <c r="AO3021" i="1"/>
  <c r="W3021" i="1" s="1"/>
  <c r="AP3021" i="1"/>
  <c r="AQ3021" i="1"/>
  <c r="AY3021" i="1"/>
  <c r="BB3021" i="1"/>
  <c r="BA3021" i="1" s="1"/>
  <c r="BC3021" i="1"/>
  <c r="AZ3021" i="1" s="1"/>
  <c r="AK3022" i="1"/>
  <c r="AO3022" i="1"/>
  <c r="AP3022" i="1"/>
  <c r="AQ3022" i="1"/>
  <c r="AY3022" i="1"/>
  <c r="BB3022" i="1"/>
  <c r="BA3022" i="1" s="1"/>
  <c r="BC3022" i="1"/>
  <c r="AZ3022" i="1" s="1"/>
  <c r="AK3023" i="1"/>
  <c r="AO3023" i="1"/>
  <c r="AP3023" i="1"/>
  <c r="AQ3023" i="1"/>
  <c r="AY3023" i="1"/>
  <c r="BB3023" i="1"/>
  <c r="BA3023" i="1" s="1"/>
  <c r="BC3023" i="1"/>
  <c r="AZ3023" i="1" s="1"/>
  <c r="AK3024" i="1"/>
  <c r="AO3024" i="1"/>
  <c r="W3024" i="1" s="1"/>
  <c r="AP3024" i="1"/>
  <c r="AQ3024" i="1"/>
  <c r="AY3024" i="1"/>
  <c r="BB3024" i="1"/>
  <c r="BA3024" i="1" s="1"/>
  <c r="BC3024" i="1"/>
  <c r="AZ3024" i="1" s="1"/>
  <c r="AK3025" i="1"/>
  <c r="AO3025" i="1"/>
  <c r="W3025" i="1" s="1"/>
  <c r="AP3025" i="1"/>
  <c r="AQ3025" i="1"/>
  <c r="AY3025" i="1"/>
  <c r="BB3025" i="1"/>
  <c r="BA3025" i="1" s="1"/>
  <c r="BC3025" i="1"/>
  <c r="AZ3025" i="1" s="1"/>
  <c r="AK3026" i="1"/>
  <c r="AO3026" i="1"/>
  <c r="W3026" i="1" s="1"/>
  <c r="AP3026" i="1"/>
  <c r="AQ3026" i="1"/>
  <c r="AY3026" i="1"/>
  <c r="BB3026" i="1"/>
  <c r="BA3026" i="1" s="1"/>
  <c r="BC3026" i="1"/>
  <c r="AZ3026" i="1" s="1"/>
  <c r="AK3027" i="1"/>
  <c r="AO3027" i="1"/>
  <c r="W3027" i="1" s="1"/>
  <c r="AP3027" i="1"/>
  <c r="AQ3027" i="1"/>
  <c r="AY3027" i="1"/>
  <c r="BB3027" i="1"/>
  <c r="BA3027" i="1" s="1"/>
  <c r="BC3027" i="1"/>
  <c r="AZ3027" i="1" s="1"/>
  <c r="AK3028" i="1"/>
  <c r="AO3028" i="1"/>
  <c r="AP3028" i="1"/>
  <c r="AQ3028" i="1"/>
  <c r="AY3028" i="1"/>
  <c r="BB3028" i="1"/>
  <c r="BA3028" i="1" s="1"/>
  <c r="BC3028" i="1"/>
  <c r="AZ3028" i="1" s="1"/>
  <c r="AK3029" i="1"/>
  <c r="AO3029" i="1"/>
  <c r="AP3029" i="1"/>
  <c r="AQ3029" i="1"/>
  <c r="AY3029" i="1"/>
  <c r="BB3029" i="1"/>
  <c r="BA3029" i="1" s="1"/>
  <c r="BC3029" i="1"/>
  <c r="AZ3029" i="1" s="1"/>
  <c r="AK3030" i="1"/>
  <c r="AO3030" i="1"/>
  <c r="W3030" i="1" s="1"/>
  <c r="AP3030" i="1"/>
  <c r="AQ3030" i="1"/>
  <c r="AY3030" i="1"/>
  <c r="BB3030" i="1"/>
  <c r="BA3030" i="1" s="1"/>
  <c r="BC3030" i="1"/>
  <c r="AZ3030" i="1" s="1"/>
  <c r="AK3031" i="1"/>
  <c r="AO3031" i="1"/>
  <c r="AP3031" i="1"/>
  <c r="AQ3031" i="1"/>
  <c r="AY3031" i="1"/>
  <c r="BB3031" i="1"/>
  <c r="BA3031" i="1" s="1"/>
  <c r="BC3031" i="1"/>
  <c r="AZ3031" i="1" s="1"/>
  <c r="AK3032" i="1"/>
  <c r="AO3032" i="1"/>
  <c r="W3032" i="1" s="1"/>
  <c r="AP3032" i="1"/>
  <c r="AQ3032" i="1"/>
  <c r="AY3032" i="1"/>
  <c r="BB3032" i="1"/>
  <c r="BA3032" i="1" s="1"/>
  <c r="BC3032" i="1"/>
  <c r="AZ3032" i="1" s="1"/>
  <c r="AK3033" i="1"/>
  <c r="AO3033" i="1"/>
  <c r="W3033" i="1" s="1"/>
  <c r="AP3033" i="1"/>
  <c r="AQ3033" i="1"/>
  <c r="AY3033" i="1"/>
  <c r="BB3033" i="1"/>
  <c r="BA3033" i="1" s="1"/>
  <c r="BC3033" i="1"/>
  <c r="AZ3033" i="1" s="1"/>
  <c r="AK3034" i="1"/>
  <c r="AO3034" i="1"/>
  <c r="AP3034" i="1"/>
  <c r="AQ3034" i="1"/>
  <c r="AY3034" i="1"/>
  <c r="BB3034" i="1"/>
  <c r="BA3034" i="1" s="1"/>
  <c r="BC3034" i="1"/>
  <c r="AZ3034" i="1" s="1"/>
  <c r="AK3035" i="1"/>
  <c r="AO3035" i="1"/>
  <c r="W3035" i="1" s="1"/>
  <c r="AP3035" i="1"/>
  <c r="AQ3035" i="1"/>
  <c r="AY3035" i="1"/>
  <c r="BB3035" i="1"/>
  <c r="BA3035" i="1" s="1"/>
  <c r="BC3035" i="1"/>
  <c r="AZ3035" i="1" s="1"/>
  <c r="AK3036" i="1"/>
  <c r="AO3036" i="1"/>
  <c r="W3036" i="1" s="1"/>
  <c r="AP3036" i="1"/>
  <c r="AQ3036" i="1"/>
  <c r="AY3036" i="1"/>
  <c r="BB3036" i="1"/>
  <c r="BA3036" i="1" s="1"/>
  <c r="BC3036" i="1"/>
  <c r="AZ3036" i="1" s="1"/>
  <c r="AK3037" i="1"/>
  <c r="AO3037" i="1"/>
  <c r="AP3037" i="1"/>
  <c r="AQ3037" i="1"/>
  <c r="AY3037" i="1"/>
  <c r="BB3037" i="1"/>
  <c r="BA3037" i="1" s="1"/>
  <c r="BC3037" i="1"/>
  <c r="AZ3037" i="1" s="1"/>
  <c r="AK3038" i="1"/>
  <c r="AO3038" i="1"/>
  <c r="W3038" i="1" s="1"/>
  <c r="AP3038" i="1"/>
  <c r="AQ3038" i="1"/>
  <c r="AY3038" i="1"/>
  <c r="BB3038" i="1"/>
  <c r="BA3038" i="1" s="1"/>
  <c r="BC3038" i="1"/>
  <c r="AZ3038" i="1" s="1"/>
  <c r="AK3039" i="1"/>
  <c r="AO3039" i="1"/>
  <c r="W3039" i="1" s="1"/>
  <c r="AP3039" i="1"/>
  <c r="AQ3039" i="1"/>
  <c r="AY3039" i="1"/>
  <c r="BB3039" i="1"/>
  <c r="BA3039" i="1" s="1"/>
  <c r="BC3039" i="1"/>
  <c r="AZ3039" i="1" s="1"/>
  <c r="AK3040" i="1"/>
  <c r="AO3040" i="1"/>
  <c r="AP3040" i="1"/>
  <c r="AQ3040" i="1"/>
  <c r="AY3040" i="1"/>
  <c r="BB3040" i="1"/>
  <c r="BA3040" i="1" s="1"/>
  <c r="BC3040" i="1"/>
  <c r="AZ3040" i="1" s="1"/>
  <c r="AK3041" i="1"/>
  <c r="AO3041" i="1"/>
  <c r="AP3041" i="1"/>
  <c r="AQ3041" i="1"/>
  <c r="AY3041" i="1"/>
  <c r="BB3041" i="1"/>
  <c r="BA3041" i="1" s="1"/>
  <c r="BC3041" i="1"/>
  <c r="AZ3041" i="1" s="1"/>
  <c r="AK3042" i="1"/>
  <c r="AO3042" i="1"/>
  <c r="W3042" i="1" s="1"/>
  <c r="AP3042" i="1"/>
  <c r="AQ3042" i="1"/>
  <c r="AY3042" i="1"/>
  <c r="BB3042" i="1"/>
  <c r="BA3042" i="1" s="1"/>
  <c r="BC3042" i="1"/>
  <c r="AZ3042" i="1" s="1"/>
  <c r="AK3043" i="1"/>
  <c r="AO3043" i="1"/>
  <c r="AP3043" i="1"/>
  <c r="AQ3043" i="1"/>
  <c r="AY3043" i="1"/>
  <c r="BB3043" i="1"/>
  <c r="BA3043" i="1" s="1"/>
  <c r="BC3043" i="1"/>
  <c r="AZ3043" i="1" s="1"/>
  <c r="AK3044" i="1"/>
  <c r="AO3044" i="1"/>
  <c r="W3044" i="1" s="1"/>
  <c r="AP3044" i="1"/>
  <c r="AQ3044" i="1"/>
  <c r="AY3044" i="1"/>
  <c r="BB3044" i="1"/>
  <c r="BA3044" i="1" s="1"/>
  <c r="BC3044" i="1"/>
  <c r="AZ3044" i="1" s="1"/>
  <c r="AK3045" i="1"/>
  <c r="AO3045" i="1"/>
  <c r="AP3045" i="1"/>
  <c r="AQ3045" i="1"/>
  <c r="AY3045" i="1"/>
  <c r="BB3045" i="1"/>
  <c r="BA3045" i="1" s="1"/>
  <c r="BC3045" i="1"/>
  <c r="AZ3045" i="1" s="1"/>
  <c r="AK3046" i="1"/>
  <c r="AO3046" i="1"/>
  <c r="W3046" i="1" s="1"/>
  <c r="AP3046" i="1"/>
  <c r="AQ3046" i="1"/>
  <c r="AY3046" i="1"/>
  <c r="BB3046" i="1"/>
  <c r="BA3046" i="1" s="1"/>
  <c r="BC3046" i="1"/>
  <c r="AZ3046" i="1" s="1"/>
  <c r="AK3047" i="1"/>
  <c r="AO3047" i="1"/>
  <c r="W3047" i="1" s="1"/>
  <c r="AP3047" i="1"/>
  <c r="AQ3047" i="1"/>
  <c r="AY3047" i="1"/>
  <c r="BB3047" i="1"/>
  <c r="BA3047" i="1" s="1"/>
  <c r="BC3047" i="1"/>
  <c r="AZ3047" i="1" s="1"/>
  <c r="AK3048" i="1"/>
  <c r="AO3048" i="1"/>
  <c r="W3048" i="1" s="1"/>
  <c r="AP3048" i="1"/>
  <c r="AQ3048" i="1"/>
  <c r="AY3048" i="1"/>
  <c r="BB3048" i="1"/>
  <c r="BA3048" i="1" s="1"/>
  <c r="BC3048" i="1"/>
  <c r="AZ3048" i="1" s="1"/>
  <c r="AK3049" i="1"/>
  <c r="AO3049" i="1"/>
  <c r="W3049" i="1" s="1"/>
  <c r="AP3049" i="1"/>
  <c r="AQ3049" i="1"/>
  <c r="AY3049" i="1"/>
  <c r="BB3049" i="1"/>
  <c r="BA3049" i="1" s="1"/>
  <c r="BC3049" i="1"/>
  <c r="AZ3049" i="1" s="1"/>
  <c r="AK3050" i="1"/>
  <c r="AO3050" i="1"/>
  <c r="W3050" i="1" s="1"/>
  <c r="AP3050" i="1"/>
  <c r="AQ3050" i="1"/>
  <c r="AY3050" i="1"/>
  <c r="BB3050" i="1"/>
  <c r="BA3050" i="1" s="1"/>
  <c r="BC3050" i="1"/>
  <c r="AZ3050" i="1" s="1"/>
  <c r="AK3051" i="1"/>
  <c r="AO3051" i="1"/>
  <c r="W3051" i="1" s="1"/>
  <c r="AP3051" i="1"/>
  <c r="AQ3051" i="1"/>
  <c r="AY3051" i="1"/>
  <c r="BB3051" i="1"/>
  <c r="BA3051" i="1" s="1"/>
  <c r="BC3051" i="1"/>
  <c r="AZ3051" i="1" s="1"/>
  <c r="AK3052" i="1"/>
  <c r="AO3052" i="1"/>
  <c r="AP3052" i="1"/>
  <c r="AQ3052" i="1"/>
  <c r="AY3052" i="1"/>
  <c r="BB3052" i="1"/>
  <c r="BA3052" i="1" s="1"/>
  <c r="BC3052" i="1"/>
  <c r="AZ3052" i="1" s="1"/>
  <c r="AK3053" i="1"/>
  <c r="AO3053" i="1"/>
  <c r="AP3053" i="1"/>
  <c r="AQ3053" i="1"/>
  <c r="AY3053" i="1"/>
  <c r="BB3053" i="1"/>
  <c r="BA3053" i="1" s="1"/>
  <c r="BC3053" i="1"/>
  <c r="AZ3053" i="1" s="1"/>
  <c r="AK3054" i="1"/>
  <c r="AO3054" i="1"/>
  <c r="W3054" i="1" s="1"/>
  <c r="AP3054" i="1"/>
  <c r="AQ3054" i="1"/>
  <c r="AY3054" i="1"/>
  <c r="BB3054" i="1"/>
  <c r="BA3054" i="1" s="1"/>
  <c r="BC3054" i="1"/>
  <c r="AZ3054" i="1" s="1"/>
  <c r="AK3055" i="1"/>
  <c r="AO3055" i="1"/>
  <c r="AP3055" i="1"/>
  <c r="AQ3055" i="1"/>
  <c r="AY3055" i="1"/>
  <c r="BB3055" i="1"/>
  <c r="BA3055" i="1" s="1"/>
  <c r="BC3055" i="1"/>
  <c r="AZ3055" i="1" s="1"/>
  <c r="AK3056" i="1"/>
  <c r="AO3056" i="1"/>
  <c r="W3056" i="1" s="1"/>
  <c r="AP3056" i="1"/>
  <c r="AQ3056" i="1"/>
  <c r="AY3056" i="1"/>
  <c r="BB3056" i="1"/>
  <c r="BA3056" i="1" s="1"/>
  <c r="BC3056" i="1"/>
  <c r="AZ3056" i="1" s="1"/>
  <c r="AK3057" i="1"/>
  <c r="AO3057" i="1"/>
  <c r="W3057" i="1" s="1"/>
  <c r="AP3057" i="1"/>
  <c r="AQ3057" i="1"/>
  <c r="AY3057" i="1"/>
  <c r="BB3057" i="1"/>
  <c r="BA3057" i="1" s="1"/>
  <c r="BC3057" i="1"/>
  <c r="AZ3057" i="1" s="1"/>
  <c r="AK3058" i="1"/>
  <c r="AO3058" i="1"/>
  <c r="W3058" i="1" s="1"/>
  <c r="AP3058" i="1"/>
  <c r="AQ3058" i="1"/>
  <c r="AY3058" i="1"/>
  <c r="BB3058" i="1"/>
  <c r="BA3058" i="1" s="1"/>
  <c r="BC3058" i="1"/>
  <c r="AZ3058" i="1" s="1"/>
  <c r="AK3059" i="1"/>
  <c r="AO3059" i="1"/>
  <c r="W3059" i="1" s="1"/>
  <c r="AP3059" i="1"/>
  <c r="AQ3059" i="1"/>
  <c r="AY3059" i="1"/>
  <c r="BB3059" i="1"/>
  <c r="BA3059" i="1" s="1"/>
  <c r="BC3059" i="1"/>
  <c r="AZ3059" i="1" s="1"/>
  <c r="AK3060" i="1"/>
  <c r="AO3060" i="1"/>
  <c r="AP3060" i="1"/>
  <c r="AQ3060" i="1"/>
  <c r="AY3060" i="1"/>
  <c r="BB3060" i="1"/>
  <c r="BA3060" i="1" s="1"/>
  <c r="BC3060" i="1"/>
  <c r="AZ3060" i="1" s="1"/>
  <c r="AK3061" i="1"/>
  <c r="AO3061" i="1"/>
  <c r="W3061" i="1" s="1"/>
  <c r="AP3061" i="1"/>
  <c r="AQ3061" i="1"/>
  <c r="AY3061" i="1"/>
  <c r="BB3061" i="1"/>
  <c r="BA3061" i="1" s="1"/>
  <c r="BC3061" i="1"/>
  <c r="AZ3061" i="1" s="1"/>
  <c r="AK3062" i="1"/>
  <c r="AO3062" i="1"/>
  <c r="W3062" i="1" s="1"/>
  <c r="AP3062" i="1"/>
  <c r="AQ3062" i="1"/>
  <c r="AY3062" i="1"/>
  <c r="BB3062" i="1"/>
  <c r="BA3062" i="1" s="1"/>
  <c r="BC3062" i="1"/>
  <c r="AZ3062" i="1" s="1"/>
  <c r="AK3063" i="1"/>
  <c r="AO3063" i="1"/>
  <c r="W3063" i="1" s="1"/>
  <c r="AP3063" i="1"/>
  <c r="AQ3063" i="1"/>
  <c r="AY3063" i="1"/>
  <c r="BB3063" i="1"/>
  <c r="BA3063" i="1" s="1"/>
  <c r="BC3063" i="1"/>
  <c r="AZ3063" i="1" s="1"/>
  <c r="AK3064" i="1"/>
  <c r="AO3064" i="1"/>
  <c r="AP3064" i="1"/>
  <c r="AQ3064" i="1"/>
  <c r="AY3064" i="1"/>
  <c r="BB3064" i="1"/>
  <c r="BA3064" i="1" s="1"/>
  <c r="BC3064" i="1"/>
  <c r="AZ3064" i="1" s="1"/>
  <c r="AK3065" i="1"/>
  <c r="AO3065" i="1"/>
  <c r="AP3065" i="1"/>
  <c r="AQ3065" i="1"/>
  <c r="AY3065" i="1"/>
  <c r="BB3065" i="1"/>
  <c r="BA3065" i="1" s="1"/>
  <c r="BC3065" i="1"/>
  <c r="AZ3065" i="1" s="1"/>
  <c r="AK3066" i="1"/>
  <c r="AO3066" i="1"/>
  <c r="W3066" i="1" s="1"/>
  <c r="AP3066" i="1"/>
  <c r="AQ3066" i="1"/>
  <c r="AY3066" i="1"/>
  <c r="BB3066" i="1"/>
  <c r="BA3066" i="1" s="1"/>
  <c r="BC3066" i="1"/>
  <c r="AZ3066" i="1" s="1"/>
  <c r="AK3067" i="1"/>
  <c r="AO3067" i="1"/>
  <c r="AP3067" i="1"/>
  <c r="AQ3067" i="1"/>
  <c r="AY3067" i="1"/>
  <c r="BB3067" i="1"/>
  <c r="BA3067" i="1" s="1"/>
  <c r="BC3067" i="1"/>
  <c r="AZ3067" i="1" s="1"/>
  <c r="AK3068" i="1"/>
  <c r="AO3068" i="1"/>
  <c r="W3068" i="1" s="1"/>
  <c r="AP3068" i="1"/>
  <c r="AQ3068" i="1"/>
  <c r="AY3068" i="1"/>
  <c r="BB3068" i="1"/>
  <c r="BA3068" i="1" s="1"/>
  <c r="BC3068" i="1"/>
  <c r="AZ3068" i="1" s="1"/>
  <c r="AK3069" i="1"/>
  <c r="AO3069" i="1"/>
  <c r="W3069" i="1" s="1"/>
  <c r="AP3069" i="1"/>
  <c r="AQ3069" i="1"/>
  <c r="AY3069" i="1"/>
  <c r="BB3069" i="1"/>
  <c r="BA3069" i="1" s="1"/>
  <c r="BC3069" i="1"/>
  <c r="AZ3069" i="1" s="1"/>
  <c r="AK3070" i="1"/>
  <c r="AO3070" i="1"/>
  <c r="AP3070" i="1"/>
  <c r="AQ3070" i="1"/>
  <c r="AY3070" i="1"/>
  <c r="BB3070" i="1"/>
  <c r="BA3070" i="1" s="1"/>
  <c r="BC3070" i="1"/>
  <c r="AZ3070" i="1" s="1"/>
  <c r="AK3071" i="1"/>
  <c r="AO3071" i="1"/>
  <c r="W3071" i="1" s="1"/>
  <c r="AP3071" i="1"/>
  <c r="AQ3071" i="1"/>
  <c r="AY3071" i="1"/>
  <c r="BB3071" i="1"/>
  <c r="BA3071" i="1" s="1"/>
  <c r="BC3071" i="1"/>
  <c r="AZ3071" i="1" s="1"/>
  <c r="AK3072" i="1"/>
  <c r="AO3072" i="1"/>
  <c r="W3072" i="1" s="1"/>
  <c r="AP3072" i="1"/>
  <c r="AQ3072" i="1"/>
  <c r="AY3072" i="1"/>
  <c r="BB3072" i="1"/>
  <c r="BA3072" i="1" s="1"/>
  <c r="BC3072" i="1"/>
  <c r="AZ3072" i="1" s="1"/>
  <c r="AK3073" i="1"/>
  <c r="AO3073" i="1"/>
  <c r="W3073" i="1" s="1"/>
  <c r="AP3073" i="1"/>
  <c r="AQ3073" i="1"/>
  <c r="AY3073" i="1"/>
  <c r="BB3073" i="1"/>
  <c r="BA3073" i="1" s="1"/>
  <c r="BC3073" i="1"/>
  <c r="AZ3073" i="1" s="1"/>
  <c r="AK3074" i="1"/>
  <c r="AO3074" i="1"/>
  <c r="W3074" i="1" s="1"/>
  <c r="AP3074" i="1"/>
  <c r="AQ3074" i="1"/>
  <c r="AY3074" i="1"/>
  <c r="BB3074" i="1"/>
  <c r="BA3074" i="1" s="1"/>
  <c r="BC3074" i="1"/>
  <c r="AZ3074" i="1" s="1"/>
  <c r="AK3075" i="1"/>
  <c r="AO3075" i="1"/>
  <c r="W3075" i="1" s="1"/>
  <c r="AP3075" i="1"/>
  <c r="AQ3075" i="1"/>
  <c r="AY3075" i="1"/>
  <c r="BB3075" i="1"/>
  <c r="BA3075" i="1" s="1"/>
  <c r="BC3075" i="1"/>
  <c r="AZ3075" i="1" s="1"/>
  <c r="AK3076" i="1"/>
  <c r="AO3076" i="1"/>
  <c r="AP3076" i="1"/>
  <c r="AQ3076" i="1"/>
  <c r="AY3076" i="1"/>
  <c r="BB3076" i="1"/>
  <c r="BA3076" i="1" s="1"/>
  <c r="BC3076" i="1"/>
  <c r="AZ3076" i="1" s="1"/>
  <c r="AK3077" i="1"/>
  <c r="AO3077" i="1"/>
  <c r="AP3077" i="1"/>
  <c r="AQ3077" i="1"/>
  <c r="AY3077" i="1"/>
  <c r="BB3077" i="1"/>
  <c r="BA3077" i="1" s="1"/>
  <c r="BC3077" i="1"/>
  <c r="AZ3077" i="1" s="1"/>
  <c r="AK3078" i="1"/>
  <c r="AO3078" i="1"/>
  <c r="AP3078" i="1"/>
  <c r="AQ3078" i="1"/>
  <c r="AY3078" i="1"/>
  <c r="BB3078" i="1"/>
  <c r="BA3078" i="1" s="1"/>
  <c r="BC3078" i="1"/>
  <c r="AZ3078" i="1" s="1"/>
  <c r="AK3079" i="1"/>
  <c r="AO3079" i="1"/>
  <c r="AP3079" i="1"/>
  <c r="AQ3079" i="1"/>
  <c r="AY3079" i="1"/>
  <c r="BB3079" i="1"/>
  <c r="BA3079" i="1" s="1"/>
  <c r="BC3079" i="1"/>
  <c r="AZ3079" i="1" s="1"/>
  <c r="AK3080" i="1"/>
  <c r="AO3080" i="1"/>
  <c r="W3080" i="1" s="1"/>
  <c r="AP3080" i="1"/>
  <c r="AQ3080" i="1"/>
  <c r="AY3080" i="1"/>
  <c r="BB3080" i="1"/>
  <c r="BA3080" i="1" s="1"/>
  <c r="BC3080" i="1"/>
  <c r="AZ3080" i="1" s="1"/>
  <c r="AK3081" i="1"/>
  <c r="AO3081" i="1"/>
  <c r="W3081" i="1" s="1"/>
  <c r="AP3081" i="1"/>
  <c r="AQ3081" i="1"/>
  <c r="AY3081" i="1"/>
  <c r="BB3081" i="1"/>
  <c r="BA3081" i="1" s="1"/>
  <c r="BC3081" i="1"/>
  <c r="AZ3081" i="1" s="1"/>
  <c r="AK3082" i="1"/>
  <c r="AO3082" i="1"/>
  <c r="AP3082" i="1"/>
  <c r="AQ3082" i="1"/>
  <c r="AY3082" i="1"/>
  <c r="BB3082" i="1"/>
  <c r="BA3082" i="1" s="1"/>
  <c r="BC3082" i="1"/>
  <c r="AZ3082" i="1" s="1"/>
  <c r="AK3083" i="1"/>
  <c r="AO3083" i="1"/>
  <c r="W3083" i="1" s="1"/>
  <c r="AP3083" i="1"/>
  <c r="AQ3083" i="1"/>
  <c r="AY3083" i="1"/>
  <c r="BB3083" i="1"/>
  <c r="BA3083" i="1" s="1"/>
  <c r="BC3083" i="1"/>
  <c r="AZ3083" i="1" s="1"/>
  <c r="AK3084" i="1"/>
  <c r="AO3084" i="1"/>
  <c r="W3084" i="1" s="1"/>
  <c r="AP3084" i="1"/>
  <c r="AQ3084" i="1"/>
  <c r="AY3084" i="1"/>
  <c r="BB3084" i="1"/>
  <c r="BA3084" i="1" s="1"/>
  <c r="BC3084" i="1"/>
  <c r="AZ3084" i="1" s="1"/>
  <c r="AK3085" i="1"/>
  <c r="AO3085" i="1"/>
  <c r="AP3085" i="1"/>
  <c r="AQ3085" i="1"/>
  <c r="AY3085" i="1"/>
  <c r="BB3085" i="1"/>
  <c r="BA3085" i="1" s="1"/>
  <c r="BC3085" i="1"/>
  <c r="AZ3085" i="1" s="1"/>
  <c r="AK3086" i="1"/>
  <c r="AO3086" i="1"/>
  <c r="W3086" i="1" s="1"/>
  <c r="AP3086" i="1"/>
  <c r="AQ3086" i="1"/>
  <c r="AY3086" i="1"/>
  <c r="BB3086" i="1"/>
  <c r="BA3086" i="1" s="1"/>
  <c r="BC3086" i="1"/>
  <c r="AZ3086" i="1" s="1"/>
  <c r="AK3087" i="1"/>
  <c r="AO3087" i="1"/>
  <c r="W3087" i="1" s="1"/>
  <c r="AP3087" i="1"/>
  <c r="AQ3087" i="1"/>
  <c r="AY3087" i="1"/>
  <c r="BB3087" i="1"/>
  <c r="BA3087" i="1" s="1"/>
  <c r="BC3087" i="1"/>
  <c r="AZ3087" i="1" s="1"/>
  <c r="AK3088" i="1"/>
  <c r="AO3088" i="1"/>
  <c r="AP3088" i="1"/>
  <c r="AQ3088" i="1"/>
  <c r="AY3088" i="1"/>
  <c r="BB3088" i="1"/>
  <c r="BA3088" i="1" s="1"/>
  <c r="BC3088" i="1"/>
  <c r="AZ3088" i="1" s="1"/>
  <c r="AK3089" i="1"/>
  <c r="AO3089" i="1"/>
  <c r="AP3089" i="1"/>
  <c r="AQ3089" i="1"/>
  <c r="AY3089" i="1"/>
  <c r="BB3089" i="1"/>
  <c r="BA3089" i="1" s="1"/>
  <c r="BC3089" i="1"/>
  <c r="AZ3089" i="1" s="1"/>
  <c r="AK3090" i="1"/>
  <c r="AO3090" i="1"/>
  <c r="W3090" i="1" s="1"/>
  <c r="AP3090" i="1"/>
  <c r="AQ3090" i="1"/>
  <c r="AY3090" i="1"/>
  <c r="BB3090" i="1"/>
  <c r="BA3090" i="1" s="1"/>
  <c r="BC3090" i="1"/>
  <c r="AZ3090" i="1" s="1"/>
  <c r="AK3091" i="1"/>
  <c r="AO3091" i="1"/>
  <c r="AP3091" i="1"/>
  <c r="AQ3091" i="1"/>
  <c r="AY3091" i="1"/>
  <c r="BB3091" i="1"/>
  <c r="BA3091" i="1" s="1"/>
  <c r="BC3091" i="1"/>
  <c r="AZ3091" i="1" s="1"/>
  <c r="AK3092" i="1"/>
  <c r="AO3092" i="1"/>
  <c r="W3092" i="1" s="1"/>
  <c r="AP3092" i="1"/>
  <c r="AQ3092" i="1"/>
  <c r="AY3092" i="1"/>
  <c r="BB3092" i="1"/>
  <c r="BA3092" i="1" s="1"/>
  <c r="BC3092" i="1"/>
  <c r="AZ3092" i="1" s="1"/>
  <c r="AK3093" i="1"/>
  <c r="AO3093" i="1"/>
  <c r="W3093" i="1" s="1"/>
  <c r="AP3093" i="1"/>
  <c r="AQ3093" i="1"/>
  <c r="AY3093" i="1"/>
  <c r="BB3093" i="1"/>
  <c r="BA3093" i="1" s="1"/>
  <c r="BC3093" i="1"/>
  <c r="AZ3093" i="1" s="1"/>
  <c r="AK3094" i="1"/>
  <c r="AO3094" i="1"/>
  <c r="AP3094" i="1"/>
  <c r="AQ3094" i="1"/>
  <c r="AY3094" i="1"/>
  <c r="BB3094" i="1"/>
  <c r="BA3094" i="1" s="1"/>
  <c r="BC3094" i="1"/>
  <c r="AZ3094" i="1" s="1"/>
  <c r="AK3095" i="1"/>
  <c r="AO3095" i="1"/>
  <c r="W3095" i="1" s="1"/>
  <c r="AP3095" i="1"/>
  <c r="AQ3095" i="1"/>
  <c r="AY3095" i="1"/>
  <c r="BB3095" i="1"/>
  <c r="BA3095" i="1" s="1"/>
  <c r="BC3095" i="1"/>
  <c r="AZ3095" i="1" s="1"/>
  <c r="AK3096" i="1"/>
  <c r="AO3096" i="1"/>
  <c r="W3096" i="1" s="1"/>
  <c r="AP3096" i="1"/>
  <c r="AQ3096" i="1"/>
  <c r="AY3096" i="1"/>
  <c r="BB3096" i="1"/>
  <c r="BA3096" i="1" s="1"/>
  <c r="BC3096" i="1"/>
  <c r="AZ3096" i="1" s="1"/>
  <c r="AK3097" i="1"/>
  <c r="AO3097" i="1"/>
  <c r="AP3097" i="1"/>
  <c r="AQ3097" i="1"/>
  <c r="AY3097" i="1"/>
  <c r="BB3097" i="1"/>
  <c r="BA3097" i="1" s="1"/>
  <c r="BC3097" i="1"/>
  <c r="AZ3097" i="1" s="1"/>
  <c r="AK3098" i="1"/>
  <c r="AO3098" i="1"/>
  <c r="W3098" i="1" s="1"/>
  <c r="AP3098" i="1"/>
  <c r="AQ3098" i="1"/>
  <c r="AY3098" i="1"/>
  <c r="BB3098" i="1"/>
  <c r="BA3098" i="1" s="1"/>
  <c r="BC3098" i="1"/>
  <c r="AZ3098" i="1" s="1"/>
  <c r="AK3099" i="1"/>
  <c r="AO3099" i="1"/>
  <c r="W3099" i="1" s="1"/>
  <c r="AP3099" i="1"/>
  <c r="AQ3099" i="1"/>
  <c r="AY3099" i="1"/>
  <c r="BB3099" i="1"/>
  <c r="BA3099" i="1" s="1"/>
  <c r="BC3099" i="1"/>
  <c r="AZ3099" i="1" s="1"/>
  <c r="AK3100" i="1"/>
  <c r="AO3100" i="1"/>
  <c r="AP3100" i="1"/>
  <c r="AQ3100" i="1"/>
  <c r="AY3100" i="1"/>
  <c r="BB3100" i="1"/>
  <c r="BA3100" i="1" s="1"/>
  <c r="BC3100" i="1"/>
  <c r="AZ3100" i="1" s="1"/>
  <c r="AK3101" i="1"/>
  <c r="AO3101" i="1"/>
  <c r="AP3101" i="1"/>
  <c r="AQ3101" i="1"/>
  <c r="AY3101" i="1"/>
  <c r="BB3101" i="1"/>
  <c r="BA3101" i="1" s="1"/>
  <c r="BC3101" i="1"/>
  <c r="AZ3101" i="1" s="1"/>
  <c r="AK3102" i="1"/>
  <c r="AO3102" i="1"/>
  <c r="W3102" i="1" s="1"/>
  <c r="AP3102" i="1"/>
  <c r="AQ3102" i="1"/>
  <c r="AY3102" i="1"/>
  <c r="BB3102" i="1"/>
  <c r="BA3102" i="1" s="1"/>
  <c r="BC3102" i="1"/>
  <c r="AZ3102" i="1" s="1"/>
  <c r="AK3103" i="1"/>
  <c r="AO3103" i="1"/>
  <c r="AP3103" i="1"/>
  <c r="AQ3103" i="1"/>
  <c r="AY3103" i="1"/>
  <c r="BB3103" i="1"/>
  <c r="BA3103" i="1" s="1"/>
  <c r="BC3103" i="1"/>
  <c r="AZ3103" i="1" s="1"/>
  <c r="AK3104" i="1"/>
  <c r="AO3104" i="1"/>
  <c r="W3104" i="1" s="1"/>
  <c r="AP3104" i="1"/>
  <c r="AQ3104" i="1"/>
  <c r="AY3104" i="1"/>
  <c r="BB3104" i="1"/>
  <c r="BA3104" i="1" s="1"/>
  <c r="BC3104" i="1"/>
  <c r="AZ3104" i="1" s="1"/>
  <c r="AK3105" i="1"/>
  <c r="AO3105" i="1"/>
  <c r="W3105" i="1" s="1"/>
  <c r="AP3105" i="1"/>
  <c r="AQ3105" i="1"/>
  <c r="AY3105" i="1"/>
  <c r="BB3105" i="1"/>
  <c r="BA3105" i="1" s="1"/>
  <c r="BC3105" i="1"/>
  <c r="AZ3105" i="1" s="1"/>
  <c r="AK3106" i="1"/>
  <c r="AO3106" i="1"/>
  <c r="AP3106" i="1"/>
  <c r="AQ3106" i="1"/>
  <c r="AY3106" i="1"/>
  <c r="BB3106" i="1"/>
  <c r="BA3106" i="1" s="1"/>
  <c r="BC3106" i="1"/>
  <c r="AZ3106" i="1" s="1"/>
  <c r="AK3107" i="1"/>
  <c r="AO3107" i="1"/>
  <c r="W3107" i="1" s="1"/>
  <c r="AP3107" i="1"/>
  <c r="AQ3107" i="1"/>
  <c r="AY3107" i="1"/>
  <c r="BB3107" i="1"/>
  <c r="BA3107" i="1" s="1"/>
  <c r="BC3107" i="1"/>
  <c r="AZ3107" i="1" s="1"/>
  <c r="AK3108" i="1"/>
  <c r="AO3108" i="1"/>
  <c r="AP3108" i="1"/>
  <c r="AQ3108" i="1"/>
  <c r="AY3108" i="1"/>
  <c r="BB3108" i="1"/>
  <c r="BA3108" i="1" s="1"/>
  <c r="BC3108" i="1"/>
  <c r="AZ3108" i="1" s="1"/>
  <c r="AK3109" i="1"/>
  <c r="AO3109" i="1"/>
  <c r="W3109" i="1" s="1"/>
  <c r="AP3109" i="1"/>
  <c r="AQ3109" i="1"/>
  <c r="AY3109" i="1"/>
  <c r="BB3109" i="1"/>
  <c r="BA3109" i="1" s="1"/>
  <c r="BC3109" i="1"/>
  <c r="AZ3109" i="1" s="1"/>
  <c r="AK3110" i="1"/>
  <c r="AO3110" i="1"/>
  <c r="W3110" i="1" s="1"/>
  <c r="AP3110" i="1"/>
  <c r="AQ3110" i="1"/>
  <c r="AY3110" i="1"/>
  <c r="BB3110" i="1"/>
  <c r="BA3110" i="1" s="1"/>
  <c r="BC3110" i="1"/>
  <c r="AZ3110" i="1" s="1"/>
  <c r="AK3111" i="1"/>
  <c r="AO3111" i="1"/>
  <c r="W3111" i="1" s="1"/>
  <c r="AP3111" i="1"/>
  <c r="AQ3111" i="1"/>
  <c r="AY3111" i="1"/>
  <c r="BB3111" i="1"/>
  <c r="BA3111" i="1" s="1"/>
  <c r="BC3111" i="1"/>
  <c r="AZ3111" i="1" s="1"/>
  <c r="AK3112" i="1"/>
  <c r="AO3112" i="1"/>
  <c r="AP3112" i="1"/>
  <c r="AQ3112" i="1"/>
  <c r="AY3112" i="1"/>
  <c r="BB3112" i="1"/>
  <c r="BA3112" i="1" s="1"/>
  <c r="BC3112" i="1"/>
  <c r="AZ3112" i="1" s="1"/>
  <c r="AK3113" i="1"/>
  <c r="AO3113" i="1"/>
  <c r="AP3113" i="1"/>
  <c r="AQ3113" i="1"/>
  <c r="AY3113" i="1"/>
  <c r="BB3113" i="1"/>
  <c r="BA3113" i="1" s="1"/>
  <c r="BC3113" i="1"/>
  <c r="AZ3113" i="1" s="1"/>
  <c r="AK3114" i="1"/>
  <c r="AO3114" i="1"/>
  <c r="W3114" i="1" s="1"/>
  <c r="AP3114" i="1"/>
  <c r="AQ3114" i="1"/>
  <c r="AY3114" i="1"/>
  <c r="BB3114" i="1"/>
  <c r="BA3114" i="1" s="1"/>
  <c r="BC3114" i="1"/>
  <c r="AZ3114" i="1" s="1"/>
  <c r="AK3115" i="1"/>
  <c r="AO3115" i="1"/>
  <c r="AP3115" i="1"/>
  <c r="AQ3115" i="1"/>
  <c r="AY3115" i="1"/>
  <c r="BB3115" i="1"/>
  <c r="BA3115" i="1" s="1"/>
  <c r="BC3115" i="1"/>
  <c r="AZ3115" i="1" s="1"/>
  <c r="AK3116" i="1"/>
  <c r="AO3116" i="1"/>
  <c r="W3116" i="1" s="1"/>
  <c r="AP3116" i="1"/>
  <c r="AQ3116" i="1"/>
  <c r="AY3116" i="1"/>
  <c r="BB3116" i="1"/>
  <c r="BA3116" i="1" s="1"/>
  <c r="BC3116" i="1"/>
  <c r="AZ3116" i="1" s="1"/>
  <c r="AK3117" i="1"/>
  <c r="AO3117" i="1"/>
  <c r="W3117" i="1" s="1"/>
  <c r="AP3117" i="1"/>
  <c r="AQ3117" i="1"/>
  <c r="AY3117" i="1"/>
  <c r="BB3117" i="1"/>
  <c r="BA3117" i="1" s="1"/>
  <c r="BC3117" i="1"/>
  <c r="AZ3117" i="1" s="1"/>
  <c r="AK3118" i="1"/>
  <c r="AO3118" i="1"/>
  <c r="AP3118" i="1"/>
  <c r="AQ3118" i="1"/>
  <c r="AY3118" i="1"/>
  <c r="BB3118" i="1"/>
  <c r="BA3118" i="1" s="1"/>
  <c r="BC3118" i="1"/>
  <c r="AZ3118" i="1" s="1"/>
  <c r="AK3119" i="1"/>
  <c r="AO3119" i="1"/>
  <c r="AP3119" i="1"/>
  <c r="AQ3119" i="1"/>
  <c r="AY3119" i="1"/>
  <c r="BB3119" i="1"/>
  <c r="BA3119" i="1" s="1"/>
  <c r="BC3119" i="1"/>
  <c r="AZ3119" i="1" s="1"/>
  <c r="AK3120" i="1"/>
  <c r="AO3120" i="1"/>
  <c r="W3120" i="1" s="1"/>
  <c r="AP3120" i="1"/>
  <c r="AQ3120" i="1"/>
  <c r="AY3120" i="1"/>
  <c r="BB3120" i="1"/>
  <c r="BA3120" i="1" s="1"/>
  <c r="BC3120" i="1"/>
  <c r="AZ3120" i="1" s="1"/>
  <c r="AK3121" i="1"/>
  <c r="AO3121" i="1"/>
  <c r="W3121" i="1" s="1"/>
  <c r="AP3121" i="1"/>
  <c r="AQ3121" i="1"/>
  <c r="AY3121" i="1"/>
  <c r="BB3121" i="1"/>
  <c r="BA3121" i="1" s="1"/>
  <c r="BC3121" i="1"/>
  <c r="AZ3121" i="1" s="1"/>
  <c r="AK3122" i="1"/>
  <c r="AO3122" i="1"/>
  <c r="W3122" i="1" s="1"/>
  <c r="AP3122" i="1"/>
  <c r="AQ3122" i="1"/>
  <c r="AY3122" i="1"/>
  <c r="BB3122" i="1"/>
  <c r="BA3122" i="1" s="1"/>
  <c r="BC3122" i="1"/>
  <c r="AZ3122" i="1" s="1"/>
  <c r="AK3123" i="1"/>
  <c r="AO3123" i="1"/>
  <c r="W3123" i="1" s="1"/>
  <c r="AP3123" i="1"/>
  <c r="AQ3123" i="1"/>
  <c r="AY3123" i="1"/>
  <c r="BB3123" i="1"/>
  <c r="BA3123" i="1" s="1"/>
  <c r="BC3123" i="1"/>
  <c r="AZ3123" i="1" s="1"/>
  <c r="AK3124" i="1"/>
  <c r="AO3124" i="1"/>
  <c r="AP3124" i="1"/>
  <c r="AQ3124" i="1"/>
  <c r="AY3124" i="1"/>
  <c r="BB3124" i="1"/>
  <c r="BA3124" i="1" s="1"/>
  <c r="BC3124" i="1"/>
  <c r="AZ3124" i="1" s="1"/>
  <c r="AK3125" i="1"/>
  <c r="AO3125" i="1"/>
  <c r="AP3125" i="1"/>
  <c r="AQ3125" i="1"/>
  <c r="AY3125" i="1"/>
  <c r="BB3125" i="1"/>
  <c r="BA3125" i="1" s="1"/>
  <c r="BC3125" i="1"/>
  <c r="AZ3125" i="1" s="1"/>
  <c r="AK3126" i="1"/>
  <c r="AO3126" i="1"/>
  <c r="W3126" i="1" s="1"/>
  <c r="AP3126" i="1"/>
  <c r="AQ3126" i="1"/>
  <c r="AY3126" i="1"/>
  <c r="BB3126" i="1"/>
  <c r="BA3126" i="1" s="1"/>
  <c r="BC3126" i="1"/>
  <c r="AZ3126" i="1" s="1"/>
  <c r="AK3127" i="1"/>
  <c r="AO3127" i="1"/>
  <c r="AP3127" i="1"/>
  <c r="AQ3127" i="1"/>
  <c r="AY3127" i="1"/>
  <c r="BB3127" i="1"/>
  <c r="BA3127" i="1" s="1"/>
  <c r="BC3127" i="1"/>
  <c r="AZ3127" i="1" s="1"/>
  <c r="AK3128" i="1"/>
  <c r="AO3128" i="1"/>
  <c r="W3128" i="1" s="1"/>
  <c r="AP3128" i="1"/>
  <c r="AQ3128" i="1"/>
  <c r="AY3128" i="1"/>
  <c r="BB3128" i="1"/>
  <c r="BA3128" i="1" s="1"/>
  <c r="BC3128" i="1"/>
  <c r="AZ3128" i="1" s="1"/>
  <c r="AK3129" i="1"/>
  <c r="AO3129" i="1"/>
  <c r="W3129" i="1" s="1"/>
  <c r="AP3129" i="1"/>
  <c r="AQ3129" i="1"/>
  <c r="AY3129" i="1"/>
  <c r="BB3129" i="1"/>
  <c r="BA3129" i="1" s="1"/>
  <c r="BC3129" i="1"/>
  <c r="AZ3129" i="1" s="1"/>
  <c r="AK3130" i="1"/>
  <c r="AO3130" i="1"/>
  <c r="AP3130" i="1"/>
  <c r="AQ3130" i="1"/>
  <c r="AY3130" i="1"/>
  <c r="BB3130" i="1"/>
  <c r="BA3130" i="1" s="1"/>
  <c r="BC3130" i="1"/>
  <c r="AZ3130" i="1" s="1"/>
  <c r="AK3131" i="1"/>
  <c r="AO3131" i="1"/>
  <c r="W3131" i="1" s="1"/>
  <c r="AP3131" i="1"/>
  <c r="AQ3131" i="1"/>
  <c r="AY3131" i="1"/>
  <c r="BB3131" i="1"/>
  <c r="BA3131" i="1" s="1"/>
  <c r="BC3131" i="1"/>
  <c r="AZ3131" i="1" s="1"/>
  <c r="AK3132" i="1"/>
  <c r="AO3132" i="1"/>
  <c r="W3132" i="1" s="1"/>
  <c r="AP3132" i="1"/>
  <c r="AQ3132" i="1"/>
  <c r="AY3132" i="1"/>
  <c r="BB3132" i="1"/>
  <c r="BA3132" i="1" s="1"/>
  <c r="BC3132" i="1"/>
  <c r="AZ3132" i="1" s="1"/>
  <c r="AK3133" i="1"/>
  <c r="AO3133" i="1"/>
  <c r="W3133" i="1" s="1"/>
  <c r="AP3133" i="1"/>
  <c r="AQ3133" i="1"/>
  <c r="AY3133" i="1"/>
  <c r="BB3133" i="1"/>
  <c r="BA3133" i="1" s="1"/>
  <c r="BC3133" i="1"/>
  <c r="AZ3133" i="1" s="1"/>
  <c r="AK3134" i="1"/>
  <c r="AO3134" i="1"/>
  <c r="W3134" i="1" s="1"/>
  <c r="AP3134" i="1"/>
  <c r="AQ3134" i="1"/>
  <c r="AY3134" i="1"/>
  <c r="BB3134" i="1"/>
  <c r="BA3134" i="1" s="1"/>
  <c r="BC3134" i="1"/>
  <c r="AZ3134" i="1" s="1"/>
  <c r="AK3135" i="1"/>
  <c r="AO3135" i="1"/>
  <c r="W3135" i="1" s="1"/>
  <c r="AP3135" i="1"/>
  <c r="AQ3135" i="1"/>
  <c r="AY3135" i="1"/>
  <c r="BB3135" i="1"/>
  <c r="BA3135" i="1" s="1"/>
  <c r="BC3135" i="1"/>
  <c r="AZ3135" i="1" s="1"/>
  <c r="AK3136" i="1"/>
  <c r="AO3136" i="1"/>
  <c r="AP3136" i="1"/>
  <c r="AQ3136" i="1"/>
  <c r="AY3136" i="1"/>
  <c r="BB3136" i="1"/>
  <c r="BA3136" i="1" s="1"/>
  <c r="BC3136" i="1"/>
  <c r="AZ3136" i="1" s="1"/>
  <c r="AK3137" i="1"/>
  <c r="AO3137" i="1"/>
  <c r="AP3137" i="1"/>
  <c r="AQ3137" i="1"/>
  <c r="AY3137" i="1"/>
  <c r="BB3137" i="1"/>
  <c r="BA3137" i="1" s="1"/>
  <c r="BC3137" i="1"/>
  <c r="AZ3137" i="1" s="1"/>
  <c r="AK3138" i="1"/>
  <c r="AO3138" i="1"/>
  <c r="W3138" i="1" s="1"/>
  <c r="AP3138" i="1"/>
  <c r="AQ3138" i="1"/>
  <c r="AY3138" i="1"/>
  <c r="BB3138" i="1"/>
  <c r="BA3138" i="1" s="1"/>
  <c r="BC3138" i="1"/>
  <c r="AZ3138" i="1" s="1"/>
  <c r="AK3139" i="1"/>
  <c r="AO3139" i="1"/>
  <c r="AP3139" i="1"/>
  <c r="AQ3139" i="1"/>
  <c r="AY3139" i="1"/>
  <c r="BB3139" i="1"/>
  <c r="BA3139" i="1" s="1"/>
  <c r="BC3139" i="1"/>
  <c r="AZ3139" i="1" s="1"/>
  <c r="AK3140" i="1"/>
  <c r="AO3140" i="1"/>
  <c r="W3140" i="1" s="1"/>
  <c r="AP3140" i="1"/>
  <c r="AQ3140" i="1"/>
  <c r="AY3140" i="1"/>
  <c r="BB3140" i="1"/>
  <c r="BA3140" i="1" s="1"/>
  <c r="BC3140" i="1"/>
  <c r="AZ3140" i="1" s="1"/>
  <c r="AK3141" i="1"/>
  <c r="AO3141" i="1"/>
  <c r="W3141" i="1" s="1"/>
  <c r="AP3141" i="1"/>
  <c r="AQ3141" i="1"/>
  <c r="AY3141" i="1"/>
  <c r="BB3141" i="1"/>
  <c r="BA3141" i="1" s="1"/>
  <c r="BC3141" i="1"/>
  <c r="AZ3141" i="1" s="1"/>
  <c r="AK3142" i="1"/>
  <c r="AO3142" i="1"/>
  <c r="AP3142" i="1"/>
  <c r="AQ3142" i="1"/>
  <c r="AY3142" i="1"/>
  <c r="BB3142" i="1"/>
  <c r="BA3142" i="1" s="1"/>
  <c r="BC3142" i="1"/>
  <c r="AZ3142" i="1" s="1"/>
  <c r="AK3143" i="1"/>
  <c r="AO3143" i="1"/>
  <c r="W3143" i="1" s="1"/>
  <c r="AP3143" i="1"/>
  <c r="AQ3143" i="1"/>
  <c r="AY3143" i="1"/>
  <c r="BB3143" i="1"/>
  <c r="BA3143" i="1" s="1"/>
  <c r="BC3143" i="1"/>
  <c r="AZ3143" i="1" s="1"/>
  <c r="AK3144" i="1"/>
  <c r="AO3144" i="1"/>
  <c r="W3144" i="1" s="1"/>
  <c r="AP3144" i="1"/>
  <c r="AQ3144" i="1"/>
  <c r="AY3144" i="1"/>
  <c r="BB3144" i="1"/>
  <c r="BA3144" i="1" s="1"/>
  <c r="BC3144" i="1"/>
  <c r="AZ3144" i="1" s="1"/>
  <c r="AK3145" i="1"/>
  <c r="AO3145" i="1"/>
  <c r="W3145" i="1" s="1"/>
  <c r="AP3145" i="1"/>
  <c r="AQ3145" i="1"/>
  <c r="AY3145" i="1"/>
  <c r="BB3145" i="1"/>
  <c r="BA3145" i="1" s="1"/>
  <c r="BC3145" i="1"/>
  <c r="AZ3145" i="1" s="1"/>
  <c r="AK3146" i="1"/>
  <c r="AO3146" i="1"/>
  <c r="W3146" i="1" s="1"/>
  <c r="AP3146" i="1"/>
  <c r="AQ3146" i="1"/>
  <c r="AY3146" i="1"/>
  <c r="BB3146" i="1"/>
  <c r="BA3146" i="1" s="1"/>
  <c r="BC3146" i="1"/>
  <c r="AZ3146" i="1" s="1"/>
  <c r="AK3147" i="1"/>
  <c r="AO3147" i="1"/>
  <c r="AP3147" i="1"/>
  <c r="AQ3147" i="1"/>
  <c r="AY3147" i="1"/>
  <c r="BB3147" i="1"/>
  <c r="BA3147" i="1" s="1"/>
  <c r="BC3147" i="1"/>
  <c r="AZ3147" i="1" s="1"/>
  <c r="AK3148" i="1"/>
  <c r="AO3148" i="1"/>
  <c r="AP3148" i="1"/>
  <c r="AQ3148" i="1"/>
  <c r="AY3148" i="1"/>
  <c r="BB3148" i="1"/>
  <c r="BA3148" i="1" s="1"/>
  <c r="BC3148" i="1"/>
  <c r="AZ3148" i="1" s="1"/>
  <c r="AK3149" i="1"/>
  <c r="AO3149" i="1"/>
  <c r="AP3149" i="1"/>
  <c r="AQ3149" i="1"/>
  <c r="AY3149" i="1"/>
  <c r="BB3149" i="1"/>
  <c r="BA3149" i="1" s="1"/>
  <c r="BC3149" i="1"/>
  <c r="AZ3149" i="1" s="1"/>
  <c r="AK3150" i="1"/>
  <c r="AO3150" i="1"/>
  <c r="W3150" i="1" s="1"/>
  <c r="AP3150" i="1"/>
  <c r="AQ3150" i="1"/>
  <c r="AY3150" i="1"/>
  <c r="BB3150" i="1"/>
  <c r="BA3150" i="1" s="1"/>
  <c r="BC3150" i="1"/>
  <c r="AZ3150" i="1" s="1"/>
  <c r="AK3151" i="1"/>
  <c r="AO3151" i="1"/>
  <c r="AP3151" i="1"/>
  <c r="AQ3151" i="1"/>
  <c r="AY3151" i="1"/>
  <c r="BB3151" i="1"/>
  <c r="BA3151" i="1" s="1"/>
  <c r="BC3151" i="1"/>
  <c r="AZ3151" i="1" s="1"/>
  <c r="AK3152" i="1"/>
  <c r="AO3152" i="1"/>
  <c r="W3152" i="1" s="1"/>
  <c r="AP3152" i="1"/>
  <c r="AQ3152" i="1"/>
  <c r="AY3152" i="1"/>
  <c r="BB3152" i="1"/>
  <c r="BA3152" i="1" s="1"/>
  <c r="BC3152" i="1"/>
  <c r="AZ3152" i="1" s="1"/>
  <c r="AK3153" i="1"/>
  <c r="AO3153" i="1"/>
  <c r="W3153" i="1" s="1"/>
  <c r="AP3153" i="1"/>
  <c r="AQ3153" i="1"/>
  <c r="AY3153" i="1"/>
  <c r="BB3153" i="1"/>
  <c r="BA3153" i="1" s="1"/>
  <c r="BC3153" i="1"/>
  <c r="AZ3153" i="1" s="1"/>
  <c r="AK3154" i="1"/>
  <c r="AO3154" i="1"/>
  <c r="W3154" i="1" s="1"/>
  <c r="AP3154" i="1"/>
  <c r="AQ3154" i="1"/>
  <c r="AY3154" i="1"/>
  <c r="BB3154" i="1"/>
  <c r="BA3154" i="1" s="1"/>
  <c r="BC3154" i="1"/>
  <c r="AZ3154" i="1" s="1"/>
  <c r="AK3155" i="1"/>
  <c r="AO3155" i="1"/>
  <c r="W3155" i="1" s="1"/>
  <c r="AP3155" i="1"/>
  <c r="AQ3155" i="1"/>
  <c r="AY3155" i="1"/>
  <c r="BB3155" i="1"/>
  <c r="BA3155" i="1" s="1"/>
  <c r="BC3155" i="1"/>
  <c r="AZ3155" i="1" s="1"/>
  <c r="AK3156" i="1"/>
  <c r="AO3156" i="1"/>
  <c r="AP3156" i="1"/>
  <c r="AQ3156" i="1"/>
  <c r="AY3156" i="1"/>
  <c r="BB3156" i="1"/>
  <c r="BA3156" i="1" s="1"/>
  <c r="BC3156" i="1"/>
  <c r="AZ3156" i="1" s="1"/>
  <c r="AK3157" i="1"/>
  <c r="AO3157" i="1"/>
  <c r="W3157" i="1" s="1"/>
  <c r="AP3157" i="1"/>
  <c r="AQ3157" i="1"/>
  <c r="AY3157" i="1"/>
  <c r="BB3157" i="1"/>
  <c r="BA3157" i="1" s="1"/>
  <c r="BC3157" i="1"/>
  <c r="AZ3157" i="1" s="1"/>
  <c r="AK3158" i="1"/>
  <c r="AO3158" i="1"/>
  <c r="W3158" i="1" s="1"/>
  <c r="AP3158" i="1"/>
  <c r="AQ3158" i="1"/>
  <c r="AY3158" i="1"/>
  <c r="BB3158" i="1"/>
  <c r="BA3158" i="1" s="1"/>
  <c r="BC3158" i="1"/>
  <c r="AZ3158" i="1" s="1"/>
  <c r="AK3159" i="1"/>
  <c r="AO3159" i="1"/>
  <c r="AP3159" i="1"/>
  <c r="AQ3159" i="1"/>
  <c r="AY3159" i="1"/>
  <c r="BB3159" i="1"/>
  <c r="BA3159" i="1" s="1"/>
  <c r="BC3159" i="1"/>
  <c r="AZ3159" i="1" s="1"/>
  <c r="AK3160" i="1"/>
  <c r="AO3160" i="1"/>
  <c r="AP3160" i="1"/>
  <c r="AQ3160" i="1"/>
  <c r="AY3160" i="1"/>
  <c r="BB3160" i="1"/>
  <c r="BA3160" i="1" s="1"/>
  <c r="BC3160" i="1"/>
  <c r="AZ3160" i="1" s="1"/>
  <c r="AK3161" i="1"/>
  <c r="AO3161" i="1"/>
  <c r="AP3161" i="1"/>
  <c r="AQ3161" i="1"/>
  <c r="AY3161" i="1"/>
  <c r="BB3161" i="1"/>
  <c r="BA3161" i="1" s="1"/>
  <c r="BC3161" i="1"/>
  <c r="AZ3161" i="1" s="1"/>
  <c r="AK3162" i="1"/>
  <c r="AO3162" i="1"/>
  <c r="W3162" i="1" s="1"/>
  <c r="AP3162" i="1"/>
  <c r="AQ3162" i="1"/>
  <c r="AY3162" i="1"/>
  <c r="BB3162" i="1"/>
  <c r="BA3162" i="1" s="1"/>
  <c r="BC3162" i="1"/>
  <c r="AZ3162" i="1" s="1"/>
  <c r="AK3163" i="1"/>
  <c r="AO3163" i="1"/>
  <c r="AP3163" i="1"/>
  <c r="AQ3163" i="1"/>
  <c r="AY3163" i="1"/>
  <c r="BB3163" i="1"/>
  <c r="BA3163" i="1" s="1"/>
  <c r="BC3163" i="1"/>
  <c r="AZ3163" i="1" s="1"/>
  <c r="AK3164" i="1"/>
  <c r="AO3164" i="1"/>
  <c r="W3164" i="1" s="1"/>
  <c r="AP3164" i="1"/>
  <c r="AQ3164" i="1"/>
  <c r="AY3164" i="1"/>
  <c r="BB3164" i="1"/>
  <c r="BA3164" i="1" s="1"/>
  <c r="BC3164" i="1"/>
  <c r="AZ3164" i="1" s="1"/>
  <c r="AK3165" i="1"/>
  <c r="AO3165" i="1"/>
  <c r="W3165" i="1" s="1"/>
  <c r="AP3165" i="1"/>
  <c r="AQ3165" i="1"/>
  <c r="AY3165" i="1"/>
  <c r="BB3165" i="1"/>
  <c r="BA3165" i="1" s="1"/>
  <c r="BC3165" i="1"/>
  <c r="AZ3165" i="1" s="1"/>
  <c r="AK3166" i="1"/>
  <c r="AO3166" i="1"/>
  <c r="AP3166" i="1"/>
  <c r="AQ3166" i="1"/>
  <c r="AY3166" i="1"/>
  <c r="BB3166" i="1"/>
  <c r="BA3166" i="1" s="1"/>
  <c r="BC3166" i="1"/>
  <c r="AZ3166" i="1" s="1"/>
  <c r="AK3167" i="1"/>
  <c r="AO3167" i="1"/>
  <c r="AP3167" i="1"/>
  <c r="AQ3167" i="1"/>
  <c r="AY3167" i="1"/>
  <c r="BB3167" i="1"/>
  <c r="BA3167" i="1" s="1"/>
  <c r="BC3167" i="1"/>
  <c r="AZ3167" i="1" s="1"/>
  <c r="AK3168" i="1"/>
  <c r="AO3168" i="1"/>
  <c r="W3168" i="1" s="1"/>
  <c r="AP3168" i="1"/>
  <c r="AQ3168" i="1"/>
  <c r="AY3168" i="1"/>
  <c r="BB3168" i="1"/>
  <c r="BA3168" i="1" s="1"/>
  <c r="BC3168" i="1"/>
  <c r="AZ3168" i="1" s="1"/>
  <c r="AK3169" i="1"/>
  <c r="AO3169" i="1"/>
  <c r="AP3169" i="1"/>
  <c r="AQ3169" i="1"/>
  <c r="AY3169" i="1"/>
  <c r="BB3169" i="1"/>
  <c r="BA3169" i="1" s="1"/>
  <c r="BC3169" i="1"/>
  <c r="AZ3169" i="1" s="1"/>
  <c r="AK3170" i="1"/>
  <c r="AO3170" i="1"/>
  <c r="W3170" i="1" s="1"/>
  <c r="AP3170" i="1"/>
  <c r="AQ3170" i="1"/>
  <c r="AY3170" i="1"/>
  <c r="BB3170" i="1"/>
  <c r="BA3170" i="1" s="1"/>
  <c r="BC3170" i="1"/>
  <c r="AZ3170" i="1" s="1"/>
  <c r="AK3171" i="1"/>
  <c r="AO3171" i="1"/>
  <c r="W3171" i="1" s="1"/>
  <c r="AP3171" i="1"/>
  <c r="AQ3171" i="1"/>
  <c r="AY3171" i="1"/>
  <c r="BB3171" i="1"/>
  <c r="BA3171" i="1" s="1"/>
  <c r="BC3171" i="1"/>
  <c r="AZ3171" i="1" s="1"/>
  <c r="AK3172" i="1"/>
  <c r="AO3172" i="1"/>
  <c r="AP3172" i="1"/>
  <c r="AQ3172" i="1"/>
  <c r="AY3172" i="1"/>
  <c r="BB3172" i="1"/>
  <c r="BA3172" i="1" s="1"/>
  <c r="BC3172" i="1"/>
  <c r="AZ3172" i="1" s="1"/>
  <c r="AK3173" i="1"/>
  <c r="AO3173" i="1"/>
  <c r="AP3173" i="1"/>
  <c r="AQ3173" i="1"/>
  <c r="AY3173" i="1"/>
  <c r="BB3173" i="1"/>
  <c r="BA3173" i="1" s="1"/>
  <c r="BC3173" i="1"/>
  <c r="AZ3173" i="1" s="1"/>
  <c r="AK3174" i="1"/>
  <c r="AO3174" i="1"/>
  <c r="W3174" i="1" s="1"/>
  <c r="AP3174" i="1"/>
  <c r="AQ3174" i="1"/>
  <c r="AY3174" i="1"/>
  <c r="BB3174" i="1"/>
  <c r="BA3174" i="1" s="1"/>
  <c r="BC3174" i="1"/>
  <c r="AZ3174" i="1" s="1"/>
  <c r="AK3175" i="1"/>
  <c r="AO3175" i="1"/>
  <c r="AP3175" i="1"/>
  <c r="AQ3175" i="1"/>
  <c r="AY3175" i="1"/>
  <c r="BB3175" i="1"/>
  <c r="BA3175" i="1" s="1"/>
  <c r="BC3175" i="1"/>
  <c r="AZ3175" i="1" s="1"/>
  <c r="AK3176" i="1"/>
  <c r="AO3176" i="1"/>
  <c r="W3176" i="1" s="1"/>
  <c r="AP3176" i="1"/>
  <c r="AQ3176" i="1"/>
  <c r="AY3176" i="1"/>
  <c r="BB3176" i="1"/>
  <c r="BA3176" i="1" s="1"/>
  <c r="BC3176" i="1"/>
  <c r="AZ3176" i="1" s="1"/>
  <c r="AK3177" i="1"/>
  <c r="AO3177" i="1"/>
  <c r="W3177" i="1" s="1"/>
  <c r="AP3177" i="1"/>
  <c r="AQ3177" i="1"/>
  <c r="AY3177" i="1"/>
  <c r="BB3177" i="1"/>
  <c r="BA3177" i="1" s="1"/>
  <c r="BC3177" i="1"/>
  <c r="AZ3177" i="1" s="1"/>
  <c r="AK3178" i="1"/>
  <c r="AO3178" i="1"/>
  <c r="AP3178" i="1"/>
  <c r="AQ3178" i="1"/>
  <c r="AY3178" i="1"/>
  <c r="BB3178" i="1"/>
  <c r="BA3178" i="1" s="1"/>
  <c r="BC3178" i="1"/>
  <c r="AZ3178" i="1" s="1"/>
  <c r="AK3179" i="1"/>
  <c r="AO3179" i="1"/>
  <c r="W3179" i="1" s="1"/>
  <c r="AP3179" i="1"/>
  <c r="AQ3179" i="1"/>
  <c r="AY3179" i="1"/>
  <c r="BB3179" i="1"/>
  <c r="BA3179" i="1" s="1"/>
  <c r="BC3179" i="1"/>
  <c r="AZ3179" i="1" s="1"/>
  <c r="AK3180" i="1"/>
  <c r="AO3180" i="1"/>
  <c r="W3180" i="1" s="1"/>
  <c r="AP3180" i="1"/>
  <c r="AQ3180" i="1"/>
  <c r="AY3180" i="1"/>
  <c r="BB3180" i="1"/>
  <c r="BA3180" i="1" s="1"/>
  <c r="BC3180" i="1"/>
  <c r="AZ3180" i="1" s="1"/>
  <c r="AK3181" i="1"/>
  <c r="AO3181" i="1"/>
  <c r="W3181" i="1" s="1"/>
  <c r="AP3181" i="1"/>
  <c r="AQ3181" i="1"/>
  <c r="AY3181" i="1"/>
  <c r="BB3181" i="1"/>
  <c r="BA3181" i="1" s="1"/>
  <c r="BC3181" i="1"/>
  <c r="AZ3181" i="1" s="1"/>
  <c r="AK3182" i="1"/>
  <c r="AO3182" i="1"/>
  <c r="W3182" i="1" s="1"/>
  <c r="AP3182" i="1"/>
  <c r="AQ3182" i="1"/>
  <c r="AY3182" i="1"/>
  <c r="BB3182" i="1"/>
  <c r="BA3182" i="1" s="1"/>
  <c r="BC3182" i="1"/>
  <c r="AZ3182" i="1" s="1"/>
  <c r="AK3183" i="1"/>
  <c r="AO3183" i="1"/>
  <c r="W3183" i="1" s="1"/>
  <c r="AP3183" i="1"/>
  <c r="AQ3183" i="1"/>
  <c r="AY3183" i="1"/>
  <c r="BB3183" i="1"/>
  <c r="BA3183" i="1" s="1"/>
  <c r="BC3183" i="1"/>
  <c r="AZ3183" i="1" s="1"/>
  <c r="AK3184" i="1"/>
  <c r="AO3184" i="1"/>
  <c r="AP3184" i="1"/>
  <c r="AQ3184" i="1"/>
  <c r="AY3184" i="1"/>
  <c r="BB3184" i="1"/>
  <c r="BA3184" i="1" s="1"/>
  <c r="BC3184" i="1"/>
  <c r="AZ3184" i="1" s="1"/>
  <c r="AK3185" i="1"/>
  <c r="AO3185" i="1"/>
  <c r="AP3185" i="1"/>
  <c r="AQ3185" i="1"/>
  <c r="AY3185" i="1"/>
  <c r="BB3185" i="1"/>
  <c r="BA3185" i="1" s="1"/>
  <c r="BC3185" i="1"/>
  <c r="AZ3185" i="1" s="1"/>
  <c r="AK3186" i="1"/>
  <c r="AO3186" i="1"/>
  <c r="W3186" i="1" s="1"/>
  <c r="AP3186" i="1"/>
  <c r="AQ3186" i="1"/>
  <c r="AY3186" i="1"/>
  <c r="BB3186" i="1"/>
  <c r="BA3186" i="1" s="1"/>
  <c r="BC3186" i="1"/>
  <c r="AZ3186" i="1" s="1"/>
  <c r="AK3187" i="1"/>
  <c r="AO3187" i="1"/>
  <c r="AP3187" i="1"/>
  <c r="AQ3187" i="1"/>
  <c r="AY3187" i="1"/>
  <c r="BB3187" i="1"/>
  <c r="BA3187" i="1" s="1"/>
  <c r="BC3187" i="1"/>
  <c r="AZ3187" i="1" s="1"/>
  <c r="AK3188" i="1"/>
  <c r="AO3188" i="1"/>
  <c r="W3188" i="1" s="1"/>
  <c r="AP3188" i="1"/>
  <c r="AQ3188" i="1"/>
  <c r="AY3188" i="1"/>
  <c r="BB3188" i="1"/>
  <c r="BA3188" i="1" s="1"/>
  <c r="BC3188" i="1"/>
  <c r="AZ3188" i="1" s="1"/>
  <c r="AK3189" i="1"/>
  <c r="AO3189" i="1"/>
  <c r="W3189" i="1" s="1"/>
  <c r="AP3189" i="1"/>
  <c r="AQ3189" i="1"/>
  <c r="AY3189" i="1"/>
  <c r="BB3189" i="1"/>
  <c r="BA3189" i="1" s="1"/>
  <c r="BC3189" i="1"/>
  <c r="AZ3189" i="1" s="1"/>
  <c r="AK3190" i="1"/>
  <c r="AO3190" i="1"/>
  <c r="W3190" i="1" s="1"/>
  <c r="AP3190" i="1"/>
  <c r="AQ3190" i="1"/>
  <c r="AY3190" i="1"/>
  <c r="BB3190" i="1"/>
  <c r="BA3190" i="1" s="1"/>
  <c r="BC3190" i="1"/>
  <c r="AZ3190" i="1" s="1"/>
  <c r="AK3191" i="1"/>
  <c r="AO3191" i="1"/>
  <c r="W3191" i="1" s="1"/>
  <c r="AP3191" i="1"/>
  <c r="AQ3191" i="1"/>
  <c r="AY3191" i="1"/>
  <c r="BB3191" i="1"/>
  <c r="BA3191" i="1" s="1"/>
  <c r="BC3191" i="1"/>
  <c r="AZ3191" i="1" s="1"/>
  <c r="AK3192" i="1"/>
  <c r="AO3192" i="1"/>
  <c r="W3192" i="1" s="1"/>
  <c r="AP3192" i="1"/>
  <c r="AQ3192" i="1"/>
  <c r="AY3192" i="1"/>
  <c r="BB3192" i="1"/>
  <c r="BA3192" i="1" s="1"/>
  <c r="BC3192" i="1"/>
  <c r="AZ3192" i="1" s="1"/>
  <c r="AK3193" i="1"/>
  <c r="AO3193" i="1"/>
  <c r="W3193" i="1" s="1"/>
  <c r="AP3193" i="1"/>
  <c r="AQ3193" i="1"/>
  <c r="AY3193" i="1"/>
  <c r="BB3193" i="1"/>
  <c r="BA3193" i="1" s="1"/>
  <c r="BC3193" i="1"/>
  <c r="AZ3193" i="1" s="1"/>
  <c r="AK3194" i="1"/>
  <c r="AO3194" i="1"/>
  <c r="W3194" i="1" s="1"/>
  <c r="AP3194" i="1"/>
  <c r="AQ3194" i="1"/>
  <c r="AY3194" i="1"/>
  <c r="BB3194" i="1"/>
  <c r="BA3194" i="1" s="1"/>
  <c r="BC3194" i="1"/>
  <c r="AZ3194" i="1" s="1"/>
  <c r="AK3195" i="1"/>
  <c r="AO3195" i="1"/>
  <c r="W3195" i="1" s="1"/>
  <c r="AP3195" i="1"/>
  <c r="AQ3195" i="1"/>
  <c r="AY3195" i="1"/>
  <c r="BB3195" i="1"/>
  <c r="BA3195" i="1" s="1"/>
  <c r="BC3195" i="1"/>
  <c r="AZ3195" i="1" s="1"/>
  <c r="AK3196" i="1"/>
  <c r="AO3196" i="1"/>
  <c r="AP3196" i="1"/>
  <c r="AQ3196" i="1"/>
  <c r="AY3196" i="1"/>
  <c r="BB3196" i="1"/>
  <c r="BA3196" i="1" s="1"/>
  <c r="BC3196" i="1"/>
  <c r="AZ3196" i="1" s="1"/>
  <c r="AK3197" i="1"/>
  <c r="AO3197" i="1"/>
  <c r="AP3197" i="1"/>
  <c r="AQ3197" i="1"/>
  <c r="AY3197" i="1"/>
  <c r="BB3197" i="1"/>
  <c r="BA3197" i="1" s="1"/>
  <c r="BC3197" i="1"/>
  <c r="AZ3197" i="1" s="1"/>
  <c r="AK3198" i="1"/>
  <c r="AO3198" i="1"/>
  <c r="W3198" i="1" s="1"/>
  <c r="AP3198" i="1"/>
  <c r="AQ3198" i="1"/>
  <c r="AY3198" i="1"/>
  <c r="BB3198" i="1"/>
  <c r="BA3198" i="1" s="1"/>
  <c r="BC3198" i="1"/>
  <c r="AZ3198" i="1" s="1"/>
  <c r="AK3199" i="1"/>
  <c r="AO3199" i="1"/>
  <c r="AP3199" i="1"/>
  <c r="AQ3199" i="1"/>
  <c r="AY3199" i="1"/>
  <c r="BB3199" i="1"/>
  <c r="BA3199" i="1" s="1"/>
  <c r="BC3199" i="1"/>
  <c r="AZ3199" i="1" s="1"/>
  <c r="AK3200" i="1"/>
  <c r="AO3200" i="1"/>
  <c r="W3200" i="1" s="1"/>
  <c r="AP3200" i="1"/>
  <c r="AQ3200" i="1"/>
  <c r="AY3200" i="1"/>
  <c r="BB3200" i="1"/>
  <c r="BA3200" i="1" s="1"/>
  <c r="BC3200" i="1"/>
  <c r="AZ3200" i="1" s="1"/>
  <c r="AK3201" i="1"/>
  <c r="AO3201" i="1"/>
  <c r="AP3201" i="1"/>
  <c r="AQ3201" i="1"/>
  <c r="AY3201" i="1"/>
  <c r="BB3201" i="1"/>
  <c r="BA3201" i="1" s="1"/>
  <c r="BC3201" i="1"/>
  <c r="AZ3201" i="1" s="1"/>
  <c r="AK3202" i="1"/>
  <c r="AO3202" i="1"/>
  <c r="W3202" i="1" s="1"/>
  <c r="AP3202" i="1"/>
  <c r="AQ3202" i="1"/>
  <c r="AY3202" i="1"/>
  <c r="BB3202" i="1"/>
  <c r="BA3202" i="1" s="1"/>
  <c r="BC3202" i="1"/>
  <c r="AZ3202" i="1" s="1"/>
  <c r="AK3203" i="1"/>
  <c r="AO3203" i="1"/>
  <c r="W3203" i="1" s="1"/>
  <c r="AP3203" i="1"/>
  <c r="AQ3203" i="1"/>
  <c r="AY3203" i="1"/>
  <c r="BB3203" i="1"/>
  <c r="BA3203" i="1" s="1"/>
  <c r="BC3203" i="1"/>
  <c r="AZ3203" i="1" s="1"/>
  <c r="AK3204" i="1"/>
  <c r="AO3204" i="1"/>
  <c r="W3204" i="1" s="1"/>
  <c r="AP3204" i="1"/>
  <c r="AQ3204" i="1"/>
  <c r="AY3204" i="1"/>
  <c r="BB3204" i="1"/>
  <c r="BA3204" i="1" s="1"/>
  <c r="BC3204" i="1"/>
  <c r="AZ3204" i="1" s="1"/>
  <c r="AK3205" i="1"/>
  <c r="AO3205" i="1"/>
  <c r="W3205" i="1" s="1"/>
  <c r="AP3205" i="1"/>
  <c r="AQ3205" i="1"/>
  <c r="AY3205" i="1"/>
  <c r="BB3205" i="1"/>
  <c r="BA3205" i="1" s="1"/>
  <c r="BC3205" i="1"/>
  <c r="AZ3205" i="1" s="1"/>
  <c r="AK3206" i="1"/>
  <c r="AO3206" i="1"/>
  <c r="W3206" i="1" s="1"/>
  <c r="AP3206" i="1"/>
  <c r="AQ3206" i="1"/>
  <c r="AY3206" i="1"/>
  <c r="BB3206" i="1"/>
  <c r="BA3206" i="1" s="1"/>
  <c r="BC3206" i="1"/>
  <c r="AZ3206" i="1" s="1"/>
  <c r="AK3207" i="1"/>
  <c r="AO3207" i="1"/>
  <c r="W3207" i="1" s="1"/>
  <c r="AP3207" i="1"/>
  <c r="AQ3207" i="1"/>
  <c r="AY3207" i="1"/>
  <c r="BB3207" i="1"/>
  <c r="BA3207" i="1" s="1"/>
  <c r="BC3207" i="1"/>
  <c r="AZ3207" i="1" s="1"/>
  <c r="AK3208" i="1"/>
  <c r="AO3208" i="1"/>
  <c r="AP3208" i="1"/>
  <c r="AQ3208" i="1"/>
  <c r="AY3208" i="1"/>
  <c r="BB3208" i="1"/>
  <c r="BA3208" i="1" s="1"/>
  <c r="BC3208" i="1"/>
  <c r="AZ3208" i="1" s="1"/>
  <c r="AK3209" i="1"/>
  <c r="AO3209" i="1"/>
  <c r="AP3209" i="1"/>
  <c r="AQ3209" i="1"/>
  <c r="AY3209" i="1"/>
  <c r="BB3209" i="1"/>
  <c r="BA3209" i="1" s="1"/>
  <c r="BC3209" i="1"/>
  <c r="AZ3209" i="1" s="1"/>
  <c r="AK3210" i="1"/>
  <c r="AO3210" i="1"/>
  <c r="W3210" i="1" s="1"/>
  <c r="AP3210" i="1"/>
  <c r="AQ3210" i="1"/>
  <c r="AY3210" i="1"/>
  <c r="BB3210" i="1"/>
  <c r="BA3210" i="1" s="1"/>
  <c r="BC3210" i="1"/>
  <c r="AZ3210" i="1" s="1"/>
  <c r="AK3211" i="1"/>
  <c r="AO3211" i="1"/>
  <c r="AP3211" i="1"/>
  <c r="AQ3211" i="1"/>
  <c r="AY3211" i="1"/>
  <c r="BB3211" i="1"/>
  <c r="BA3211" i="1" s="1"/>
  <c r="BC3211" i="1"/>
  <c r="AZ3211" i="1" s="1"/>
  <c r="AK3212" i="1"/>
  <c r="AO3212" i="1"/>
  <c r="W3212" i="1" s="1"/>
  <c r="AP3212" i="1"/>
  <c r="AQ3212" i="1"/>
  <c r="AY3212" i="1"/>
  <c r="BB3212" i="1"/>
  <c r="BA3212" i="1" s="1"/>
  <c r="BC3212" i="1"/>
  <c r="AZ3212" i="1" s="1"/>
  <c r="AK3213" i="1"/>
  <c r="AO3213" i="1"/>
  <c r="W3213" i="1" s="1"/>
  <c r="AP3213" i="1"/>
  <c r="AQ3213" i="1"/>
  <c r="AY3213" i="1"/>
  <c r="BB3213" i="1"/>
  <c r="BA3213" i="1" s="1"/>
  <c r="BC3213" i="1"/>
  <c r="AZ3213" i="1" s="1"/>
  <c r="AK3214" i="1"/>
  <c r="AO3214" i="1"/>
  <c r="W3214" i="1" s="1"/>
  <c r="AP3214" i="1"/>
  <c r="AQ3214" i="1"/>
  <c r="AY3214" i="1"/>
  <c r="BB3214" i="1"/>
  <c r="BA3214" i="1" s="1"/>
  <c r="BC3214" i="1"/>
  <c r="AZ3214" i="1" s="1"/>
  <c r="AK3215" i="1"/>
  <c r="AO3215" i="1"/>
  <c r="AP3215" i="1"/>
  <c r="AQ3215" i="1"/>
  <c r="AY3215" i="1"/>
  <c r="BB3215" i="1"/>
  <c r="BA3215" i="1" s="1"/>
  <c r="BC3215" i="1"/>
  <c r="AZ3215" i="1" s="1"/>
  <c r="AK3216" i="1"/>
  <c r="AO3216" i="1"/>
  <c r="AP3216" i="1"/>
  <c r="AQ3216" i="1"/>
  <c r="AY3216" i="1"/>
  <c r="BB3216" i="1"/>
  <c r="BA3216" i="1" s="1"/>
  <c r="BC3216" i="1"/>
  <c r="AZ3216" i="1" s="1"/>
  <c r="AK3217" i="1"/>
  <c r="AO3217" i="1"/>
  <c r="AP3217" i="1"/>
  <c r="AQ3217" i="1"/>
  <c r="AY3217" i="1"/>
  <c r="BB3217" i="1"/>
  <c r="BA3217" i="1" s="1"/>
  <c r="BC3217" i="1"/>
  <c r="AZ3217" i="1" s="1"/>
  <c r="AK3218" i="1"/>
  <c r="AO3218" i="1"/>
  <c r="W3218" i="1" s="1"/>
  <c r="AP3218" i="1"/>
  <c r="AQ3218" i="1"/>
  <c r="AY3218" i="1"/>
  <c r="BB3218" i="1"/>
  <c r="BA3218" i="1" s="1"/>
  <c r="BC3218" i="1"/>
  <c r="AZ3218" i="1" s="1"/>
  <c r="AK3219" i="1"/>
  <c r="AO3219" i="1"/>
  <c r="W3219" i="1" s="1"/>
  <c r="AP3219" i="1"/>
  <c r="AQ3219" i="1"/>
  <c r="AY3219" i="1"/>
  <c r="BB3219" i="1"/>
  <c r="BA3219" i="1" s="1"/>
  <c r="BC3219" i="1"/>
  <c r="AZ3219" i="1" s="1"/>
  <c r="AK3220" i="1"/>
  <c r="AO3220" i="1"/>
  <c r="AP3220" i="1"/>
  <c r="AQ3220" i="1"/>
  <c r="AY3220" i="1"/>
  <c r="BB3220" i="1"/>
  <c r="BA3220" i="1" s="1"/>
  <c r="BC3220" i="1"/>
  <c r="AZ3220" i="1" s="1"/>
  <c r="AK3221" i="1"/>
  <c r="AO3221" i="1"/>
  <c r="AP3221" i="1"/>
  <c r="AQ3221" i="1"/>
  <c r="AY3221" i="1"/>
  <c r="BB3221" i="1"/>
  <c r="BA3221" i="1" s="1"/>
  <c r="BC3221" i="1"/>
  <c r="AZ3221" i="1" s="1"/>
  <c r="AK3222" i="1"/>
  <c r="AO3222" i="1"/>
  <c r="W3222" i="1" s="1"/>
  <c r="AP3222" i="1"/>
  <c r="AQ3222" i="1"/>
  <c r="AY3222" i="1"/>
  <c r="BB3222" i="1"/>
  <c r="BA3222" i="1" s="1"/>
  <c r="BC3222" i="1"/>
  <c r="AZ3222" i="1" s="1"/>
  <c r="AK3223" i="1"/>
  <c r="AO3223" i="1"/>
  <c r="AP3223" i="1"/>
  <c r="AQ3223" i="1"/>
  <c r="AY3223" i="1"/>
  <c r="BB3223" i="1"/>
  <c r="BA3223" i="1" s="1"/>
  <c r="BC3223" i="1"/>
  <c r="AZ3223" i="1" s="1"/>
  <c r="AK3224" i="1"/>
  <c r="AO3224" i="1"/>
  <c r="W3224" i="1" s="1"/>
  <c r="AP3224" i="1"/>
  <c r="AQ3224" i="1"/>
  <c r="AY3224" i="1"/>
  <c r="BB3224" i="1"/>
  <c r="BA3224" i="1" s="1"/>
  <c r="BC3224" i="1"/>
  <c r="AZ3224" i="1" s="1"/>
  <c r="AK3225" i="1"/>
  <c r="AO3225" i="1"/>
  <c r="W3225" i="1" s="1"/>
  <c r="AP3225" i="1"/>
  <c r="AQ3225" i="1"/>
  <c r="AY3225" i="1"/>
  <c r="BB3225" i="1"/>
  <c r="BA3225" i="1" s="1"/>
  <c r="BC3225" i="1"/>
  <c r="AZ3225" i="1" s="1"/>
  <c r="AK3226" i="1"/>
  <c r="AO3226" i="1"/>
  <c r="W3226" i="1" s="1"/>
  <c r="AP3226" i="1"/>
  <c r="AQ3226" i="1"/>
  <c r="AY3226" i="1"/>
  <c r="BB3226" i="1"/>
  <c r="BA3226" i="1" s="1"/>
  <c r="BC3226" i="1"/>
  <c r="AZ3226" i="1" s="1"/>
  <c r="AK3227" i="1"/>
  <c r="AO3227" i="1"/>
  <c r="W3227" i="1" s="1"/>
  <c r="AP3227" i="1"/>
  <c r="AQ3227" i="1"/>
  <c r="AY3227" i="1"/>
  <c r="BB3227" i="1"/>
  <c r="BA3227" i="1" s="1"/>
  <c r="BC3227" i="1"/>
  <c r="AZ3227" i="1" s="1"/>
  <c r="AK3228" i="1"/>
  <c r="AO3228" i="1"/>
  <c r="W3228" i="1" s="1"/>
  <c r="AP3228" i="1"/>
  <c r="AQ3228" i="1"/>
  <c r="AY3228" i="1"/>
  <c r="BB3228" i="1"/>
  <c r="BA3228" i="1" s="1"/>
  <c r="BC3228" i="1"/>
  <c r="AZ3228" i="1" s="1"/>
  <c r="AK3229" i="1"/>
  <c r="AO3229" i="1"/>
  <c r="W3229" i="1" s="1"/>
  <c r="AP3229" i="1"/>
  <c r="AQ3229" i="1"/>
  <c r="AY3229" i="1"/>
  <c r="BB3229" i="1"/>
  <c r="BA3229" i="1" s="1"/>
  <c r="BC3229" i="1"/>
  <c r="AZ3229" i="1" s="1"/>
  <c r="AK3230" i="1"/>
  <c r="AO3230" i="1"/>
  <c r="W3230" i="1" s="1"/>
  <c r="AP3230" i="1"/>
  <c r="AQ3230" i="1"/>
  <c r="AY3230" i="1"/>
  <c r="BB3230" i="1"/>
  <c r="BA3230" i="1" s="1"/>
  <c r="BC3230" i="1"/>
  <c r="AZ3230" i="1" s="1"/>
  <c r="AK3231" i="1"/>
  <c r="AO3231" i="1"/>
  <c r="W3231" i="1" s="1"/>
  <c r="AP3231" i="1"/>
  <c r="AQ3231" i="1"/>
  <c r="AY3231" i="1"/>
  <c r="BB3231" i="1"/>
  <c r="BA3231" i="1" s="1"/>
  <c r="BC3231" i="1"/>
  <c r="AZ3231" i="1" s="1"/>
  <c r="AK3232" i="1"/>
  <c r="AO3232" i="1"/>
  <c r="W3232" i="1" s="1"/>
  <c r="AP3232" i="1"/>
  <c r="AQ3232" i="1"/>
  <c r="AY3232" i="1"/>
  <c r="BB3232" i="1"/>
  <c r="BA3232" i="1" s="1"/>
  <c r="BC3232" i="1"/>
  <c r="AZ3232" i="1" s="1"/>
  <c r="AK3233" i="1"/>
  <c r="AO3233" i="1"/>
  <c r="W3233" i="1" s="1"/>
  <c r="AP3233" i="1"/>
  <c r="AQ3233" i="1"/>
  <c r="AY3233" i="1"/>
  <c r="BB3233" i="1"/>
  <c r="BA3233" i="1" s="1"/>
  <c r="BC3233" i="1"/>
  <c r="AZ3233" i="1" s="1"/>
  <c r="AK3234" i="1"/>
  <c r="AO3234" i="1"/>
  <c r="W3234" i="1" s="1"/>
  <c r="AP3234" i="1"/>
  <c r="AQ3234" i="1"/>
  <c r="AY3234" i="1"/>
  <c r="BB3234" i="1"/>
  <c r="BA3234" i="1" s="1"/>
  <c r="BC3234" i="1"/>
  <c r="AZ3234" i="1" s="1"/>
  <c r="AK3235" i="1"/>
  <c r="AO3235" i="1"/>
  <c r="W3235" i="1" s="1"/>
  <c r="AP3235" i="1"/>
  <c r="AQ3235" i="1"/>
  <c r="AY3235" i="1"/>
  <c r="BB3235" i="1"/>
  <c r="BA3235" i="1" s="1"/>
  <c r="BC3235" i="1"/>
  <c r="AZ3235" i="1" s="1"/>
  <c r="AK3236" i="1"/>
  <c r="AO3236" i="1"/>
  <c r="W3236" i="1" s="1"/>
  <c r="AP3236" i="1"/>
  <c r="AQ3236" i="1"/>
  <c r="AY3236" i="1"/>
  <c r="BB3236" i="1"/>
  <c r="BA3236" i="1" s="1"/>
  <c r="BC3236" i="1"/>
  <c r="AZ3236" i="1" s="1"/>
  <c r="AK3237" i="1"/>
  <c r="AO3237" i="1"/>
  <c r="W3237" i="1" s="1"/>
  <c r="AP3237" i="1"/>
  <c r="AQ3237" i="1"/>
  <c r="AY3237" i="1"/>
  <c r="BB3237" i="1"/>
  <c r="BA3237" i="1" s="1"/>
  <c r="BC3237" i="1"/>
  <c r="AZ3237" i="1" s="1"/>
  <c r="AK3238" i="1"/>
  <c r="AO3238" i="1"/>
  <c r="W3238" i="1" s="1"/>
  <c r="AP3238" i="1"/>
  <c r="AQ3238" i="1"/>
  <c r="AY3238" i="1"/>
  <c r="BB3238" i="1"/>
  <c r="BA3238" i="1" s="1"/>
  <c r="BC3238" i="1"/>
  <c r="AZ3238" i="1" s="1"/>
  <c r="AK3239" i="1"/>
  <c r="AO3239" i="1"/>
  <c r="W3239" i="1" s="1"/>
  <c r="AP3239" i="1"/>
  <c r="AQ3239" i="1"/>
  <c r="AY3239" i="1"/>
  <c r="BB3239" i="1"/>
  <c r="BA3239" i="1" s="1"/>
  <c r="BC3239" i="1"/>
  <c r="AZ3239" i="1" s="1"/>
  <c r="AK3240" i="1"/>
  <c r="AO3240" i="1"/>
  <c r="W3240" i="1" s="1"/>
  <c r="AP3240" i="1"/>
  <c r="AQ3240" i="1"/>
  <c r="AY3240" i="1"/>
  <c r="BB3240" i="1"/>
  <c r="BA3240" i="1" s="1"/>
  <c r="BC3240" i="1"/>
  <c r="AZ3240" i="1" s="1"/>
  <c r="AK3241" i="1"/>
  <c r="AO3241" i="1"/>
  <c r="W3241" i="1" s="1"/>
  <c r="AP3241" i="1"/>
  <c r="AQ3241" i="1"/>
  <c r="AY3241" i="1"/>
  <c r="BB3241" i="1"/>
  <c r="BA3241" i="1" s="1"/>
  <c r="BC3241" i="1"/>
  <c r="AZ3241" i="1" s="1"/>
  <c r="AK3242" i="1"/>
  <c r="AO3242" i="1"/>
  <c r="W3242" i="1" s="1"/>
  <c r="AP3242" i="1"/>
  <c r="AQ3242" i="1"/>
  <c r="AY3242" i="1"/>
  <c r="BB3242" i="1"/>
  <c r="BA3242" i="1" s="1"/>
  <c r="BC3242" i="1"/>
  <c r="AZ3242" i="1" s="1"/>
  <c r="AK3243" i="1"/>
  <c r="AO3243" i="1"/>
  <c r="W3243" i="1" s="1"/>
  <c r="AP3243" i="1"/>
  <c r="AQ3243" i="1"/>
  <c r="AY3243" i="1"/>
  <c r="BB3243" i="1"/>
  <c r="BA3243" i="1" s="1"/>
  <c r="BC3243" i="1"/>
  <c r="AZ3243" i="1" s="1"/>
  <c r="AK3244" i="1"/>
  <c r="AO3244" i="1"/>
  <c r="AP3244" i="1"/>
  <c r="AQ3244" i="1"/>
  <c r="AY3244" i="1"/>
  <c r="BB3244" i="1"/>
  <c r="BA3244" i="1" s="1"/>
  <c r="BC3244" i="1"/>
  <c r="AZ3244" i="1" s="1"/>
  <c r="AK3245" i="1"/>
  <c r="AO3245" i="1"/>
  <c r="AP3245" i="1"/>
  <c r="AQ3245" i="1"/>
  <c r="AY3245" i="1"/>
  <c r="BB3245" i="1"/>
  <c r="BA3245" i="1" s="1"/>
  <c r="BC3245" i="1"/>
  <c r="AZ3245" i="1" s="1"/>
  <c r="AK3246" i="1"/>
  <c r="AO3246" i="1"/>
  <c r="W3246" i="1" s="1"/>
  <c r="AP3246" i="1"/>
  <c r="AQ3246" i="1"/>
  <c r="AY3246" i="1"/>
  <c r="BB3246" i="1"/>
  <c r="BA3246" i="1" s="1"/>
  <c r="BC3246" i="1"/>
  <c r="AZ3246" i="1" s="1"/>
  <c r="AK3247" i="1"/>
  <c r="AO3247" i="1"/>
  <c r="AP3247" i="1"/>
  <c r="AQ3247" i="1"/>
  <c r="AY3247" i="1"/>
  <c r="BB3247" i="1"/>
  <c r="BA3247" i="1" s="1"/>
  <c r="BC3247" i="1"/>
  <c r="AZ3247" i="1" s="1"/>
  <c r="AK3248" i="1"/>
  <c r="AO3248" i="1"/>
  <c r="AP3248" i="1"/>
  <c r="AQ3248" i="1"/>
  <c r="AY3248" i="1"/>
  <c r="BB3248" i="1"/>
  <c r="BA3248" i="1" s="1"/>
  <c r="BC3248" i="1"/>
  <c r="AZ3248" i="1" s="1"/>
  <c r="AK3249" i="1"/>
  <c r="AO3249" i="1"/>
  <c r="W3249" i="1" s="1"/>
  <c r="AP3249" i="1"/>
  <c r="AQ3249" i="1"/>
  <c r="AY3249" i="1"/>
  <c r="BB3249" i="1"/>
  <c r="BA3249" i="1" s="1"/>
  <c r="BC3249" i="1"/>
  <c r="AZ3249" i="1" s="1"/>
  <c r="AK3250" i="1"/>
  <c r="AO3250" i="1"/>
  <c r="W3250" i="1" s="1"/>
  <c r="AP3250" i="1"/>
  <c r="AQ3250" i="1"/>
  <c r="AY3250" i="1"/>
  <c r="BB3250" i="1"/>
  <c r="BA3250" i="1" s="1"/>
  <c r="BC3250" i="1"/>
  <c r="AZ3250" i="1" s="1"/>
  <c r="AK3251" i="1"/>
  <c r="AO3251" i="1"/>
  <c r="W3251" i="1" s="1"/>
  <c r="AP3251" i="1"/>
  <c r="AQ3251" i="1"/>
  <c r="AY3251" i="1"/>
  <c r="BB3251" i="1"/>
  <c r="BA3251" i="1" s="1"/>
  <c r="BC3251" i="1"/>
  <c r="AZ3251" i="1" s="1"/>
  <c r="AK3252" i="1"/>
  <c r="AO3252" i="1"/>
  <c r="AP3252" i="1"/>
  <c r="AQ3252" i="1"/>
  <c r="AY3252" i="1"/>
  <c r="BB3252" i="1"/>
  <c r="BA3252" i="1" s="1"/>
  <c r="BC3252" i="1"/>
  <c r="AZ3252" i="1" s="1"/>
  <c r="AK3253" i="1"/>
  <c r="AO3253" i="1"/>
  <c r="W3253" i="1" s="1"/>
  <c r="AP3253" i="1"/>
  <c r="AQ3253" i="1"/>
  <c r="AY3253" i="1"/>
  <c r="BB3253" i="1"/>
  <c r="BA3253" i="1" s="1"/>
  <c r="BC3253" i="1"/>
  <c r="AZ3253" i="1" s="1"/>
  <c r="AK3254" i="1"/>
  <c r="AO3254" i="1"/>
  <c r="W3254" i="1" s="1"/>
  <c r="AP3254" i="1"/>
  <c r="AQ3254" i="1"/>
  <c r="AY3254" i="1"/>
  <c r="BB3254" i="1"/>
  <c r="BA3254" i="1" s="1"/>
  <c r="BC3254" i="1"/>
  <c r="AZ3254" i="1" s="1"/>
  <c r="AK3255" i="1"/>
  <c r="AO3255" i="1"/>
  <c r="AP3255" i="1"/>
  <c r="AQ3255" i="1"/>
  <c r="AY3255" i="1"/>
  <c r="BB3255" i="1"/>
  <c r="BA3255" i="1" s="1"/>
  <c r="BC3255" i="1"/>
  <c r="AZ3255" i="1" s="1"/>
  <c r="AK3256" i="1"/>
  <c r="AO3256" i="1"/>
  <c r="AP3256" i="1"/>
  <c r="AQ3256" i="1"/>
  <c r="AY3256" i="1"/>
  <c r="BB3256" i="1"/>
  <c r="BA3256" i="1" s="1"/>
  <c r="BC3256" i="1"/>
  <c r="AZ3256" i="1" s="1"/>
  <c r="AK3257" i="1"/>
  <c r="AO3257" i="1"/>
  <c r="AP3257" i="1"/>
  <c r="AQ3257" i="1"/>
  <c r="AY3257" i="1"/>
  <c r="BB3257" i="1"/>
  <c r="BA3257" i="1" s="1"/>
  <c r="BC3257" i="1"/>
  <c r="AZ3257" i="1" s="1"/>
  <c r="AK3258" i="1"/>
  <c r="AO3258" i="1"/>
  <c r="W3258" i="1" s="1"/>
  <c r="AP3258" i="1"/>
  <c r="AQ3258" i="1"/>
  <c r="AY3258" i="1"/>
  <c r="BB3258" i="1"/>
  <c r="BA3258" i="1" s="1"/>
  <c r="BC3258" i="1"/>
  <c r="AZ3258" i="1" s="1"/>
  <c r="AK3259" i="1"/>
  <c r="AO3259" i="1"/>
  <c r="AP3259" i="1"/>
  <c r="AQ3259" i="1"/>
  <c r="AY3259" i="1"/>
  <c r="BB3259" i="1"/>
  <c r="BA3259" i="1" s="1"/>
  <c r="BC3259" i="1"/>
  <c r="AZ3259" i="1" s="1"/>
  <c r="AK3260" i="1"/>
  <c r="AO3260" i="1"/>
  <c r="AP3260" i="1"/>
  <c r="AQ3260" i="1"/>
  <c r="AY3260" i="1"/>
  <c r="BB3260" i="1"/>
  <c r="BA3260" i="1" s="1"/>
  <c r="BC3260" i="1"/>
  <c r="AZ3260" i="1" s="1"/>
  <c r="AK3261" i="1"/>
  <c r="AO3261" i="1"/>
  <c r="AP3261" i="1"/>
  <c r="AQ3261" i="1"/>
  <c r="AY3261" i="1"/>
  <c r="BB3261" i="1"/>
  <c r="BA3261" i="1" s="1"/>
  <c r="BC3261" i="1"/>
  <c r="AZ3261" i="1" s="1"/>
  <c r="AK3262" i="1"/>
  <c r="AO3262" i="1"/>
  <c r="W3262" i="1" s="1"/>
  <c r="AP3262" i="1"/>
  <c r="AQ3262" i="1"/>
  <c r="AY3262" i="1"/>
  <c r="BB3262" i="1"/>
  <c r="BA3262" i="1" s="1"/>
  <c r="BC3262" i="1"/>
  <c r="AZ3262" i="1" s="1"/>
  <c r="AK3263" i="1"/>
  <c r="AO3263" i="1"/>
  <c r="W3263" i="1" s="1"/>
  <c r="AP3263" i="1"/>
  <c r="AQ3263" i="1"/>
  <c r="AY3263" i="1"/>
  <c r="BB3263" i="1"/>
  <c r="BA3263" i="1" s="1"/>
  <c r="BC3263" i="1"/>
  <c r="AZ3263" i="1" s="1"/>
  <c r="AK3264" i="1"/>
  <c r="AO3264" i="1"/>
  <c r="W3264" i="1" s="1"/>
  <c r="AP3264" i="1"/>
  <c r="AQ3264" i="1"/>
  <c r="AY3264" i="1"/>
  <c r="BB3264" i="1"/>
  <c r="BA3264" i="1" s="1"/>
  <c r="BC3264" i="1"/>
  <c r="AZ3264" i="1" s="1"/>
  <c r="AK3265" i="1"/>
  <c r="AO3265" i="1"/>
  <c r="AP3265" i="1"/>
  <c r="AQ3265" i="1"/>
  <c r="AY3265" i="1"/>
  <c r="BB3265" i="1"/>
  <c r="BA3265" i="1" s="1"/>
  <c r="BC3265" i="1"/>
  <c r="AZ3265" i="1" s="1"/>
  <c r="AK3266" i="1"/>
  <c r="AO3266" i="1"/>
  <c r="AP3266" i="1"/>
  <c r="AQ3266" i="1"/>
  <c r="AY3266" i="1"/>
  <c r="BB3266" i="1"/>
  <c r="BA3266" i="1" s="1"/>
  <c r="BC3266" i="1"/>
  <c r="AZ3266" i="1" s="1"/>
  <c r="AK3267" i="1"/>
  <c r="AO3267" i="1"/>
  <c r="W3267" i="1" s="1"/>
  <c r="AP3267" i="1"/>
  <c r="AQ3267" i="1"/>
  <c r="AY3267" i="1"/>
  <c r="BB3267" i="1"/>
  <c r="BA3267" i="1" s="1"/>
  <c r="BC3267" i="1"/>
  <c r="AZ3267" i="1" s="1"/>
  <c r="AK3268" i="1"/>
  <c r="AO3268" i="1"/>
  <c r="AP3268" i="1"/>
  <c r="AQ3268" i="1"/>
  <c r="AY3268" i="1"/>
  <c r="BB3268" i="1"/>
  <c r="BA3268" i="1" s="1"/>
  <c r="BC3268" i="1"/>
  <c r="AZ3268" i="1" s="1"/>
  <c r="AK3269" i="1"/>
  <c r="AO3269" i="1"/>
  <c r="AP3269" i="1"/>
  <c r="AQ3269" i="1"/>
  <c r="AY3269" i="1"/>
  <c r="BB3269" i="1"/>
  <c r="BA3269" i="1" s="1"/>
  <c r="BC3269" i="1"/>
  <c r="AZ3269" i="1" s="1"/>
  <c r="AK3270" i="1"/>
  <c r="AO3270" i="1"/>
  <c r="W3270" i="1" s="1"/>
  <c r="AP3270" i="1"/>
  <c r="AQ3270" i="1"/>
  <c r="AY3270" i="1"/>
  <c r="BB3270" i="1"/>
  <c r="BA3270" i="1" s="1"/>
  <c r="BC3270" i="1"/>
  <c r="AZ3270" i="1" s="1"/>
  <c r="AK3271" i="1"/>
  <c r="AO3271" i="1"/>
  <c r="AP3271" i="1"/>
  <c r="AQ3271" i="1"/>
  <c r="AY3271" i="1"/>
  <c r="BB3271" i="1"/>
  <c r="BA3271" i="1" s="1"/>
  <c r="BC3271" i="1"/>
  <c r="AZ3271" i="1" s="1"/>
  <c r="AK3272" i="1"/>
  <c r="AO3272" i="1"/>
  <c r="AP3272" i="1"/>
  <c r="AQ3272" i="1"/>
  <c r="AY3272" i="1"/>
  <c r="BB3272" i="1"/>
  <c r="BA3272" i="1" s="1"/>
  <c r="BC3272" i="1"/>
  <c r="AZ3272" i="1" s="1"/>
  <c r="AK3273" i="1"/>
  <c r="AO3273" i="1"/>
  <c r="AP3273" i="1"/>
  <c r="AQ3273" i="1"/>
  <c r="AY3273" i="1"/>
  <c r="BB3273" i="1"/>
  <c r="BA3273" i="1" s="1"/>
  <c r="BC3273" i="1"/>
  <c r="AZ3273" i="1" s="1"/>
  <c r="AK3274" i="1"/>
  <c r="AO3274" i="1"/>
  <c r="AP3274" i="1"/>
  <c r="AQ3274" i="1"/>
  <c r="AY3274" i="1"/>
  <c r="BB3274" i="1"/>
  <c r="BA3274" i="1" s="1"/>
  <c r="BC3274" i="1"/>
  <c r="AZ3274" i="1" s="1"/>
  <c r="AK3275" i="1"/>
  <c r="AO3275" i="1"/>
  <c r="W3275" i="1" s="1"/>
  <c r="AP3275" i="1"/>
  <c r="AQ3275" i="1"/>
  <c r="AY3275" i="1"/>
  <c r="BB3275" i="1"/>
  <c r="BA3275" i="1" s="1"/>
  <c r="BC3275" i="1"/>
  <c r="AZ3275" i="1" s="1"/>
  <c r="AK3276" i="1"/>
  <c r="AO3276" i="1"/>
  <c r="W3276" i="1" s="1"/>
  <c r="AP3276" i="1"/>
  <c r="AQ3276" i="1"/>
  <c r="AY3276" i="1"/>
  <c r="BB3276" i="1"/>
  <c r="BA3276" i="1" s="1"/>
  <c r="BC3276" i="1"/>
  <c r="AZ3276" i="1" s="1"/>
  <c r="AK3277" i="1"/>
  <c r="AO3277" i="1"/>
  <c r="W3277" i="1" s="1"/>
  <c r="AP3277" i="1"/>
  <c r="AQ3277" i="1"/>
  <c r="AY3277" i="1"/>
  <c r="BB3277" i="1"/>
  <c r="BA3277" i="1" s="1"/>
  <c r="BC3277" i="1"/>
  <c r="AZ3277" i="1" s="1"/>
  <c r="AK3278" i="1"/>
  <c r="AO3278" i="1"/>
  <c r="W3278" i="1" s="1"/>
  <c r="AP3278" i="1"/>
  <c r="AQ3278" i="1"/>
  <c r="AY3278" i="1"/>
  <c r="BB3278" i="1"/>
  <c r="BA3278" i="1" s="1"/>
  <c r="BC3278" i="1"/>
  <c r="AZ3278" i="1" s="1"/>
  <c r="AK3279" i="1"/>
  <c r="AO3279" i="1"/>
  <c r="W3279" i="1" s="1"/>
  <c r="AP3279" i="1"/>
  <c r="AQ3279" i="1"/>
  <c r="AY3279" i="1"/>
  <c r="BB3279" i="1"/>
  <c r="BA3279" i="1" s="1"/>
  <c r="BC3279" i="1"/>
  <c r="AZ3279" i="1" s="1"/>
  <c r="AK3280" i="1"/>
  <c r="AO3280" i="1"/>
  <c r="AP3280" i="1"/>
  <c r="AQ3280" i="1"/>
  <c r="AY3280" i="1"/>
  <c r="BB3280" i="1"/>
  <c r="BA3280" i="1" s="1"/>
  <c r="BC3280" i="1"/>
  <c r="AZ3280" i="1" s="1"/>
  <c r="AK3281" i="1"/>
  <c r="AO3281" i="1"/>
  <c r="AP3281" i="1"/>
  <c r="AQ3281" i="1"/>
  <c r="AY3281" i="1"/>
  <c r="BB3281" i="1"/>
  <c r="BA3281" i="1" s="1"/>
  <c r="BC3281" i="1"/>
  <c r="AZ3281" i="1" s="1"/>
  <c r="AK3282" i="1"/>
  <c r="AO3282" i="1"/>
  <c r="W3282" i="1" s="1"/>
  <c r="AP3282" i="1"/>
  <c r="AQ3282" i="1"/>
  <c r="AY3282" i="1"/>
  <c r="BB3282" i="1"/>
  <c r="BA3282" i="1" s="1"/>
  <c r="BC3282" i="1"/>
  <c r="AZ3282" i="1" s="1"/>
  <c r="AK3283" i="1"/>
  <c r="AO3283" i="1"/>
  <c r="W3283" i="1" s="1"/>
  <c r="AP3283" i="1"/>
  <c r="AQ3283" i="1"/>
  <c r="AY3283" i="1"/>
  <c r="BB3283" i="1"/>
  <c r="BA3283" i="1" s="1"/>
  <c r="BC3283" i="1"/>
  <c r="AZ3283" i="1" s="1"/>
  <c r="AK3284" i="1"/>
  <c r="AO3284" i="1"/>
  <c r="W3284" i="1" s="1"/>
  <c r="AP3284" i="1"/>
  <c r="AQ3284" i="1"/>
  <c r="AY3284" i="1"/>
  <c r="BB3284" i="1"/>
  <c r="BA3284" i="1" s="1"/>
  <c r="BC3284" i="1"/>
  <c r="AZ3284" i="1" s="1"/>
  <c r="AK3285" i="1"/>
  <c r="AO3285" i="1"/>
  <c r="AP3285" i="1"/>
  <c r="AQ3285" i="1"/>
  <c r="AY3285" i="1"/>
  <c r="BB3285" i="1"/>
  <c r="BA3285" i="1" s="1"/>
  <c r="BC3285" i="1"/>
  <c r="AZ3285" i="1" s="1"/>
  <c r="AK3286" i="1"/>
  <c r="AO3286" i="1"/>
  <c r="W3286" i="1" s="1"/>
  <c r="AP3286" i="1"/>
  <c r="AQ3286" i="1"/>
  <c r="AY3286" i="1"/>
  <c r="BB3286" i="1"/>
  <c r="BA3286" i="1" s="1"/>
  <c r="BC3286" i="1"/>
  <c r="AZ3286" i="1" s="1"/>
  <c r="AK3287" i="1"/>
  <c r="AO3287" i="1"/>
  <c r="W3287" i="1" s="1"/>
  <c r="AP3287" i="1"/>
  <c r="AQ3287" i="1"/>
  <c r="AY3287" i="1"/>
  <c r="BB3287" i="1"/>
  <c r="BA3287" i="1" s="1"/>
  <c r="BC3287" i="1"/>
  <c r="AZ3287" i="1" s="1"/>
  <c r="AK3288" i="1"/>
  <c r="AO3288" i="1"/>
  <c r="W3288" i="1" s="1"/>
  <c r="AP3288" i="1"/>
  <c r="AQ3288" i="1"/>
  <c r="AY3288" i="1"/>
  <c r="BB3288" i="1"/>
  <c r="BA3288" i="1" s="1"/>
  <c r="BC3288" i="1"/>
  <c r="AZ3288" i="1" s="1"/>
  <c r="AK3289" i="1"/>
  <c r="AO3289" i="1"/>
  <c r="AP3289" i="1"/>
  <c r="AQ3289" i="1"/>
  <c r="AY3289" i="1"/>
  <c r="BB3289" i="1"/>
  <c r="BA3289" i="1" s="1"/>
  <c r="BC3289" i="1"/>
  <c r="AZ3289" i="1" s="1"/>
  <c r="AK3290" i="1"/>
  <c r="AO3290" i="1"/>
  <c r="W3290" i="1" s="1"/>
  <c r="AP3290" i="1"/>
  <c r="AQ3290" i="1"/>
  <c r="AY3290" i="1"/>
  <c r="BB3290" i="1"/>
  <c r="BA3290" i="1" s="1"/>
  <c r="BC3290" i="1"/>
  <c r="AZ3290" i="1" s="1"/>
  <c r="AK3291" i="1"/>
  <c r="AO3291" i="1"/>
  <c r="AP3291" i="1"/>
  <c r="AQ3291" i="1"/>
  <c r="AY3291" i="1"/>
  <c r="BB3291" i="1"/>
  <c r="BA3291" i="1" s="1"/>
  <c r="BC3291" i="1"/>
  <c r="AZ3291" i="1" s="1"/>
  <c r="AK3292" i="1"/>
  <c r="AO3292" i="1"/>
  <c r="AP3292" i="1"/>
  <c r="AQ3292" i="1"/>
  <c r="AY3292" i="1"/>
  <c r="BB3292" i="1"/>
  <c r="BA3292" i="1" s="1"/>
  <c r="BC3292" i="1"/>
  <c r="AZ3292" i="1" s="1"/>
  <c r="AK3293" i="1"/>
  <c r="AO3293" i="1"/>
  <c r="AP3293" i="1"/>
  <c r="AQ3293" i="1"/>
  <c r="AY3293" i="1"/>
  <c r="BB3293" i="1"/>
  <c r="BA3293" i="1" s="1"/>
  <c r="BC3293" i="1"/>
  <c r="AZ3293" i="1" s="1"/>
  <c r="AK3294" i="1"/>
  <c r="AO3294" i="1"/>
  <c r="W3294" i="1" s="1"/>
  <c r="AP3294" i="1"/>
  <c r="AQ3294" i="1"/>
  <c r="AY3294" i="1"/>
  <c r="BB3294" i="1"/>
  <c r="BA3294" i="1" s="1"/>
  <c r="BC3294" i="1"/>
  <c r="AZ3294" i="1" s="1"/>
  <c r="AK3295" i="1"/>
  <c r="AO3295" i="1"/>
  <c r="AP3295" i="1"/>
  <c r="AQ3295" i="1"/>
  <c r="AY3295" i="1"/>
  <c r="BB3295" i="1"/>
  <c r="BA3295" i="1" s="1"/>
  <c r="BC3295" i="1"/>
  <c r="AZ3295" i="1" s="1"/>
  <c r="AK3296" i="1"/>
  <c r="AO3296" i="1"/>
  <c r="W3296" i="1" s="1"/>
  <c r="AP3296" i="1"/>
  <c r="AQ3296" i="1"/>
  <c r="AY3296" i="1"/>
  <c r="BB3296" i="1"/>
  <c r="BA3296" i="1" s="1"/>
  <c r="BC3296" i="1"/>
  <c r="AZ3296" i="1" s="1"/>
  <c r="AK3297" i="1"/>
  <c r="AO3297" i="1"/>
  <c r="AP3297" i="1"/>
  <c r="AQ3297" i="1"/>
  <c r="AY3297" i="1"/>
  <c r="BB3297" i="1"/>
  <c r="BA3297" i="1" s="1"/>
  <c r="BC3297" i="1"/>
  <c r="AZ3297" i="1" s="1"/>
  <c r="AK3298" i="1"/>
  <c r="AO3298" i="1"/>
  <c r="W3298" i="1" s="1"/>
  <c r="AP3298" i="1"/>
  <c r="AQ3298" i="1"/>
  <c r="AY3298" i="1"/>
  <c r="BB3298" i="1"/>
  <c r="BA3298" i="1" s="1"/>
  <c r="BC3298" i="1"/>
  <c r="AZ3298" i="1" s="1"/>
  <c r="AK3299" i="1"/>
  <c r="AO3299" i="1"/>
  <c r="W3299" i="1" s="1"/>
  <c r="AP3299" i="1"/>
  <c r="AQ3299" i="1"/>
  <c r="AY3299" i="1"/>
  <c r="BB3299" i="1"/>
  <c r="BA3299" i="1" s="1"/>
  <c r="BC3299" i="1"/>
  <c r="AZ3299" i="1" s="1"/>
  <c r="AK3300" i="1"/>
  <c r="AO3300" i="1"/>
  <c r="W3300" i="1" s="1"/>
  <c r="AP3300" i="1"/>
  <c r="AQ3300" i="1"/>
  <c r="AY3300" i="1"/>
  <c r="BB3300" i="1"/>
  <c r="BA3300" i="1" s="1"/>
  <c r="BC3300" i="1"/>
  <c r="AZ3300" i="1" s="1"/>
  <c r="AK3301" i="1"/>
  <c r="AO3301" i="1"/>
  <c r="W3301" i="1" s="1"/>
  <c r="AP3301" i="1"/>
  <c r="AQ3301" i="1"/>
  <c r="AY3301" i="1"/>
  <c r="BB3301" i="1"/>
  <c r="BA3301" i="1" s="1"/>
  <c r="BC3301" i="1"/>
  <c r="AZ3301" i="1" s="1"/>
  <c r="AK3302" i="1"/>
  <c r="AO3302" i="1"/>
  <c r="W3302" i="1" s="1"/>
  <c r="AP3302" i="1"/>
  <c r="AQ3302" i="1"/>
  <c r="AY3302" i="1"/>
  <c r="BB3302" i="1"/>
  <c r="BA3302" i="1" s="1"/>
  <c r="BC3302" i="1"/>
  <c r="AZ3302" i="1" s="1"/>
  <c r="AK3303" i="1"/>
  <c r="AO3303" i="1"/>
  <c r="W3303" i="1" s="1"/>
  <c r="AP3303" i="1"/>
  <c r="AQ3303" i="1"/>
  <c r="AY3303" i="1"/>
  <c r="BB3303" i="1"/>
  <c r="BA3303" i="1" s="1"/>
  <c r="BC3303" i="1"/>
  <c r="AZ3303" i="1" s="1"/>
  <c r="AK3304" i="1"/>
  <c r="AO3304" i="1"/>
  <c r="AP3304" i="1"/>
  <c r="AQ3304" i="1"/>
  <c r="AY3304" i="1"/>
  <c r="BB3304" i="1"/>
  <c r="BA3304" i="1" s="1"/>
  <c r="BC3304" i="1"/>
  <c r="AZ3304" i="1" s="1"/>
  <c r="AK3305" i="1"/>
  <c r="AO3305" i="1"/>
  <c r="AP3305" i="1"/>
  <c r="AQ3305" i="1"/>
  <c r="AY3305" i="1"/>
  <c r="BB3305" i="1"/>
  <c r="BA3305" i="1" s="1"/>
  <c r="BC3305" i="1"/>
  <c r="AZ3305" i="1" s="1"/>
  <c r="AK3306" i="1"/>
  <c r="AO3306" i="1"/>
  <c r="W3306" i="1" s="1"/>
  <c r="AP3306" i="1"/>
  <c r="AQ3306" i="1"/>
  <c r="AY3306" i="1"/>
  <c r="BB3306" i="1"/>
  <c r="BA3306" i="1" s="1"/>
  <c r="BC3306" i="1"/>
  <c r="AZ3306" i="1" s="1"/>
  <c r="AK3307" i="1"/>
  <c r="AO3307" i="1"/>
  <c r="AP3307" i="1"/>
  <c r="AQ3307" i="1"/>
  <c r="AY3307" i="1"/>
  <c r="BB3307" i="1"/>
  <c r="BA3307" i="1" s="1"/>
  <c r="BC3307" i="1"/>
  <c r="AZ3307" i="1" s="1"/>
  <c r="AK3308" i="1"/>
  <c r="AO3308" i="1"/>
  <c r="W3308" i="1" s="1"/>
  <c r="AP3308" i="1"/>
  <c r="AQ3308" i="1"/>
  <c r="AY3308" i="1"/>
  <c r="BB3308" i="1"/>
  <c r="BA3308" i="1" s="1"/>
  <c r="BC3308" i="1"/>
  <c r="AZ3308" i="1" s="1"/>
  <c r="AK3309" i="1"/>
  <c r="AO3309" i="1"/>
  <c r="W3309" i="1" s="1"/>
  <c r="AP3309" i="1"/>
  <c r="AQ3309" i="1"/>
  <c r="AY3309" i="1"/>
  <c r="BB3309" i="1"/>
  <c r="BA3309" i="1" s="1"/>
  <c r="BC3309" i="1"/>
  <c r="AZ3309" i="1" s="1"/>
  <c r="AK3310" i="1"/>
  <c r="AO3310" i="1"/>
  <c r="AP3310" i="1"/>
  <c r="AQ3310" i="1"/>
  <c r="AY3310" i="1"/>
  <c r="BB3310" i="1"/>
  <c r="BA3310" i="1" s="1"/>
  <c r="BC3310" i="1"/>
  <c r="AZ3310" i="1" s="1"/>
  <c r="AK3311" i="1"/>
  <c r="AO3311" i="1"/>
  <c r="W3311" i="1" s="1"/>
  <c r="AP3311" i="1"/>
  <c r="AQ3311" i="1"/>
  <c r="AY3311" i="1"/>
  <c r="BB3311" i="1"/>
  <c r="BA3311" i="1" s="1"/>
  <c r="BC3311" i="1"/>
  <c r="AZ3311" i="1" s="1"/>
  <c r="AK3312" i="1"/>
  <c r="AO3312" i="1"/>
  <c r="W3312" i="1" s="1"/>
  <c r="AP3312" i="1"/>
  <c r="AQ3312" i="1"/>
  <c r="AY3312" i="1"/>
  <c r="BB3312" i="1"/>
  <c r="BA3312" i="1" s="1"/>
  <c r="BC3312" i="1"/>
  <c r="AZ3312" i="1" s="1"/>
  <c r="AK3313" i="1"/>
  <c r="AO3313" i="1"/>
  <c r="W3313" i="1" s="1"/>
  <c r="AP3313" i="1"/>
  <c r="AQ3313" i="1"/>
  <c r="AY3313" i="1"/>
  <c r="BB3313" i="1"/>
  <c r="BA3313" i="1" s="1"/>
  <c r="BC3313" i="1"/>
  <c r="AZ3313" i="1" s="1"/>
  <c r="AK3314" i="1"/>
  <c r="AO3314" i="1"/>
  <c r="W3314" i="1" s="1"/>
  <c r="AP3314" i="1"/>
  <c r="AQ3314" i="1"/>
  <c r="AY3314" i="1"/>
  <c r="BB3314" i="1"/>
  <c r="BA3314" i="1" s="1"/>
  <c r="BC3314" i="1"/>
  <c r="AZ3314" i="1" s="1"/>
  <c r="AK3315" i="1"/>
  <c r="AO3315" i="1"/>
  <c r="W3315" i="1" s="1"/>
  <c r="AP3315" i="1"/>
  <c r="AQ3315" i="1"/>
  <c r="AY3315" i="1"/>
  <c r="BB3315" i="1"/>
  <c r="BA3315" i="1" s="1"/>
  <c r="BC3315" i="1"/>
  <c r="AZ3315" i="1" s="1"/>
  <c r="AK3316" i="1"/>
  <c r="AO3316" i="1"/>
  <c r="AP3316" i="1"/>
  <c r="AQ3316" i="1"/>
  <c r="AY3316" i="1"/>
  <c r="BB3316" i="1"/>
  <c r="BA3316" i="1" s="1"/>
  <c r="BC3316" i="1"/>
  <c r="AZ3316" i="1" s="1"/>
  <c r="AK3317" i="1"/>
  <c r="AO3317" i="1"/>
  <c r="AP3317" i="1"/>
  <c r="AQ3317" i="1"/>
  <c r="AY3317" i="1"/>
  <c r="BB3317" i="1"/>
  <c r="BA3317" i="1" s="1"/>
  <c r="BC3317" i="1"/>
  <c r="AZ3317" i="1" s="1"/>
  <c r="AK3318" i="1"/>
  <c r="AO3318" i="1"/>
  <c r="W3318" i="1" s="1"/>
  <c r="AP3318" i="1"/>
  <c r="AQ3318" i="1"/>
  <c r="AY3318" i="1"/>
  <c r="BB3318" i="1"/>
  <c r="BA3318" i="1" s="1"/>
  <c r="BC3318" i="1"/>
  <c r="AZ3318" i="1" s="1"/>
  <c r="AK3319" i="1"/>
  <c r="AO3319" i="1"/>
  <c r="AP3319" i="1"/>
  <c r="AQ3319" i="1"/>
  <c r="AY3319" i="1"/>
  <c r="BB3319" i="1"/>
  <c r="BA3319" i="1" s="1"/>
  <c r="BC3319" i="1"/>
  <c r="AZ3319" i="1" s="1"/>
  <c r="AK3320" i="1"/>
  <c r="AO3320" i="1"/>
  <c r="W3320" i="1" s="1"/>
  <c r="AP3320" i="1"/>
  <c r="AQ3320" i="1"/>
  <c r="AY3320" i="1"/>
  <c r="BB3320" i="1"/>
  <c r="BA3320" i="1" s="1"/>
  <c r="BC3320" i="1"/>
  <c r="AZ3320" i="1" s="1"/>
  <c r="AK3321" i="1"/>
  <c r="AO3321" i="1"/>
  <c r="W3321" i="1" s="1"/>
  <c r="AP3321" i="1"/>
  <c r="AQ3321" i="1"/>
  <c r="AY3321" i="1"/>
  <c r="BB3321" i="1"/>
  <c r="BA3321" i="1" s="1"/>
  <c r="BC3321" i="1"/>
  <c r="AZ3321" i="1" s="1"/>
  <c r="AK3322" i="1"/>
  <c r="AO3322" i="1"/>
  <c r="AP3322" i="1"/>
  <c r="AQ3322" i="1"/>
  <c r="AY3322" i="1"/>
  <c r="BB3322" i="1"/>
  <c r="BA3322" i="1" s="1"/>
  <c r="BC3322" i="1"/>
  <c r="AZ3322" i="1" s="1"/>
  <c r="AK3323" i="1"/>
  <c r="AO3323" i="1"/>
  <c r="W3323" i="1" s="1"/>
  <c r="AP3323" i="1"/>
  <c r="AQ3323" i="1"/>
  <c r="AY3323" i="1"/>
  <c r="BB3323" i="1"/>
  <c r="BA3323" i="1" s="1"/>
  <c r="BC3323" i="1"/>
  <c r="AZ3323" i="1" s="1"/>
  <c r="AK3324" i="1"/>
  <c r="AO3324" i="1"/>
  <c r="W3324" i="1" s="1"/>
  <c r="AP3324" i="1"/>
  <c r="AQ3324" i="1"/>
  <c r="AY3324" i="1"/>
  <c r="BB3324" i="1"/>
  <c r="BA3324" i="1" s="1"/>
  <c r="BC3324" i="1"/>
  <c r="AZ3324" i="1" s="1"/>
  <c r="AK3325" i="1"/>
  <c r="AO3325" i="1"/>
  <c r="W3325" i="1" s="1"/>
  <c r="AP3325" i="1"/>
  <c r="AQ3325" i="1"/>
  <c r="AY3325" i="1"/>
  <c r="BB3325" i="1"/>
  <c r="BA3325" i="1" s="1"/>
  <c r="BC3325" i="1"/>
  <c r="AZ3325" i="1" s="1"/>
  <c r="AK3326" i="1"/>
  <c r="AO3326" i="1"/>
  <c r="W3326" i="1" s="1"/>
  <c r="AP3326" i="1"/>
  <c r="AQ3326" i="1"/>
  <c r="AY3326" i="1"/>
  <c r="BB3326" i="1"/>
  <c r="BA3326" i="1" s="1"/>
  <c r="BC3326" i="1"/>
  <c r="AZ3326" i="1" s="1"/>
  <c r="AK3327" i="1"/>
  <c r="AO3327" i="1"/>
  <c r="W3327" i="1" s="1"/>
  <c r="AP3327" i="1"/>
  <c r="AQ3327" i="1"/>
  <c r="AY3327" i="1"/>
  <c r="BB3327" i="1"/>
  <c r="BA3327" i="1" s="1"/>
  <c r="BC3327" i="1"/>
  <c r="AZ3327" i="1" s="1"/>
  <c r="AK3328" i="1"/>
  <c r="AO3328" i="1"/>
  <c r="AP3328" i="1"/>
  <c r="AQ3328" i="1"/>
  <c r="AY3328" i="1"/>
  <c r="BB3328" i="1"/>
  <c r="BA3328" i="1" s="1"/>
  <c r="BC3328" i="1"/>
  <c r="AZ3328" i="1" s="1"/>
  <c r="AK3329" i="1"/>
  <c r="AO3329" i="1"/>
  <c r="AP3329" i="1"/>
  <c r="AQ3329" i="1"/>
  <c r="AY3329" i="1"/>
  <c r="BB3329" i="1"/>
  <c r="BA3329" i="1" s="1"/>
  <c r="BC3329" i="1"/>
  <c r="AZ3329" i="1" s="1"/>
  <c r="AK3330" i="1"/>
  <c r="AO3330" i="1"/>
  <c r="W3330" i="1" s="1"/>
  <c r="AP3330" i="1"/>
  <c r="AQ3330" i="1"/>
  <c r="AY3330" i="1"/>
  <c r="BB3330" i="1"/>
  <c r="BA3330" i="1" s="1"/>
  <c r="BC3330" i="1"/>
  <c r="AZ3330" i="1" s="1"/>
  <c r="AK3331" i="1"/>
  <c r="AO3331" i="1"/>
  <c r="AP3331" i="1"/>
  <c r="AQ3331" i="1"/>
  <c r="AY3331" i="1"/>
  <c r="BB3331" i="1"/>
  <c r="BA3331" i="1" s="1"/>
  <c r="BC3331" i="1"/>
  <c r="AZ3331" i="1" s="1"/>
  <c r="AK3332" i="1"/>
  <c r="AO3332" i="1"/>
  <c r="W3332" i="1" s="1"/>
  <c r="AP3332" i="1"/>
  <c r="AQ3332" i="1"/>
  <c r="AY3332" i="1"/>
  <c r="BB3332" i="1"/>
  <c r="BA3332" i="1" s="1"/>
  <c r="BC3332" i="1"/>
  <c r="AZ3332" i="1" s="1"/>
  <c r="AK3333" i="1"/>
  <c r="AO3333" i="1"/>
  <c r="AP3333" i="1"/>
  <c r="AQ3333" i="1"/>
  <c r="AY3333" i="1"/>
  <c r="BB3333" i="1"/>
  <c r="BA3333" i="1" s="1"/>
  <c r="BC3333" i="1"/>
  <c r="AZ3333" i="1" s="1"/>
  <c r="AK3334" i="1"/>
  <c r="AO3334" i="1"/>
  <c r="AP3334" i="1"/>
  <c r="AQ3334" i="1"/>
  <c r="AY3334" i="1"/>
  <c r="BB3334" i="1"/>
  <c r="BA3334" i="1" s="1"/>
  <c r="BC3334" i="1"/>
  <c r="AZ3334" i="1" s="1"/>
  <c r="AK3335" i="1"/>
  <c r="AO3335" i="1"/>
  <c r="W3335" i="1" s="1"/>
  <c r="AP3335" i="1"/>
  <c r="AQ3335" i="1"/>
  <c r="AY3335" i="1"/>
  <c r="BB3335" i="1"/>
  <c r="BA3335" i="1" s="1"/>
  <c r="BC3335" i="1"/>
  <c r="AZ3335" i="1" s="1"/>
  <c r="AK3336" i="1"/>
  <c r="AO3336" i="1"/>
  <c r="W3336" i="1" s="1"/>
  <c r="AP3336" i="1"/>
  <c r="AQ3336" i="1"/>
  <c r="AY3336" i="1"/>
  <c r="BB3336" i="1"/>
  <c r="BA3336" i="1" s="1"/>
  <c r="BC3336" i="1"/>
  <c r="AZ3336" i="1" s="1"/>
  <c r="AK3337" i="1"/>
  <c r="AO3337" i="1"/>
  <c r="AP3337" i="1"/>
  <c r="AQ3337" i="1"/>
  <c r="AY3337" i="1"/>
  <c r="BB3337" i="1"/>
  <c r="BA3337" i="1" s="1"/>
  <c r="BC3337" i="1"/>
  <c r="AZ3337" i="1" s="1"/>
  <c r="AK3338" i="1"/>
  <c r="AO3338" i="1"/>
  <c r="W3338" i="1" s="1"/>
  <c r="AP3338" i="1"/>
  <c r="AQ3338" i="1"/>
  <c r="AY3338" i="1"/>
  <c r="BB3338" i="1"/>
  <c r="BA3338" i="1" s="1"/>
  <c r="BC3338" i="1"/>
  <c r="AZ3338" i="1" s="1"/>
  <c r="AK3339" i="1"/>
  <c r="AO3339" i="1"/>
  <c r="W3339" i="1" s="1"/>
  <c r="AP3339" i="1"/>
  <c r="AQ3339" i="1"/>
  <c r="AY3339" i="1"/>
  <c r="BB3339" i="1"/>
  <c r="BA3339" i="1" s="1"/>
  <c r="BC3339" i="1"/>
  <c r="AZ3339" i="1" s="1"/>
  <c r="AK3340" i="1"/>
  <c r="AO3340" i="1"/>
  <c r="AP3340" i="1"/>
  <c r="AQ3340" i="1"/>
  <c r="AY3340" i="1"/>
  <c r="BB3340" i="1"/>
  <c r="BA3340" i="1" s="1"/>
  <c r="BC3340" i="1"/>
  <c r="AZ3340" i="1" s="1"/>
  <c r="AK3341" i="1"/>
  <c r="AO3341" i="1"/>
  <c r="W3341" i="1" s="1"/>
  <c r="AP3341" i="1"/>
  <c r="AQ3341" i="1"/>
  <c r="AY3341" i="1"/>
  <c r="BB3341" i="1"/>
  <c r="BA3341" i="1" s="1"/>
  <c r="BC3341" i="1"/>
  <c r="AZ3341" i="1" s="1"/>
  <c r="AK3342" i="1"/>
  <c r="AO3342" i="1"/>
  <c r="W3342" i="1" s="1"/>
  <c r="AP3342" i="1"/>
  <c r="AQ3342" i="1"/>
  <c r="AY3342" i="1"/>
  <c r="BB3342" i="1"/>
  <c r="BA3342" i="1" s="1"/>
  <c r="BC3342" i="1"/>
  <c r="AZ3342" i="1" s="1"/>
  <c r="AK3343" i="1"/>
  <c r="AO3343" i="1"/>
  <c r="AP3343" i="1"/>
  <c r="AQ3343" i="1"/>
  <c r="AY3343" i="1"/>
  <c r="BB3343" i="1"/>
  <c r="BA3343" i="1" s="1"/>
  <c r="BC3343" i="1"/>
  <c r="AZ3343" i="1" s="1"/>
  <c r="AK3344" i="1"/>
  <c r="AO3344" i="1"/>
  <c r="W3344" i="1" s="1"/>
  <c r="AP3344" i="1"/>
  <c r="AQ3344" i="1"/>
  <c r="AY3344" i="1"/>
  <c r="BB3344" i="1"/>
  <c r="BA3344" i="1" s="1"/>
  <c r="BC3344" i="1"/>
  <c r="AZ3344" i="1" s="1"/>
  <c r="AK3345" i="1"/>
  <c r="AO3345" i="1"/>
  <c r="W3345" i="1" s="1"/>
  <c r="AP3345" i="1"/>
  <c r="AQ3345" i="1"/>
  <c r="AY3345" i="1"/>
  <c r="BB3345" i="1"/>
  <c r="BA3345" i="1" s="1"/>
  <c r="BC3345" i="1"/>
  <c r="AZ3345" i="1" s="1"/>
  <c r="AK3346" i="1"/>
  <c r="AO3346" i="1"/>
  <c r="AP3346" i="1"/>
  <c r="AQ3346" i="1"/>
  <c r="AY3346" i="1"/>
  <c r="BB3346" i="1"/>
  <c r="BA3346" i="1" s="1"/>
  <c r="BC3346" i="1"/>
  <c r="AZ3346" i="1" s="1"/>
  <c r="AK3347" i="1"/>
  <c r="AO3347" i="1"/>
  <c r="W3347" i="1" s="1"/>
  <c r="AP3347" i="1"/>
  <c r="AQ3347" i="1"/>
  <c r="AY3347" i="1"/>
  <c r="BB3347" i="1"/>
  <c r="BA3347" i="1" s="1"/>
  <c r="BC3347" i="1"/>
  <c r="AZ3347" i="1" s="1"/>
  <c r="AK3348" i="1"/>
  <c r="AO3348" i="1"/>
  <c r="W3348" i="1" s="1"/>
  <c r="AP3348" i="1"/>
  <c r="AQ3348" i="1"/>
  <c r="AY3348" i="1"/>
  <c r="BB3348" i="1"/>
  <c r="BA3348" i="1" s="1"/>
  <c r="BC3348" i="1"/>
  <c r="AZ3348" i="1" s="1"/>
  <c r="AK3349" i="1"/>
  <c r="AO3349" i="1"/>
  <c r="AP3349" i="1"/>
  <c r="AQ3349" i="1"/>
  <c r="AY3349" i="1"/>
  <c r="BB3349" i="1"/>
  <c r="BA3349" i="1" s="1"/>
  <c r="BC3349" i="1"/>
  <c r="AZ3349" i="1" s="1"/>
  <c r="AK3350" i="1"/>
  <c r="AO3350" i="1"/>
  <c r="AP3350" i="1"/>
  <c r="AQ3350" i="1"/>
  <c r="AY3350" i="1"/>
  <c r="BB3350" i="1"/>
  <c r="BA3350" i="1" s="1"/>
  <c r="BC3350" i="1"/>
  <c r="AZ3350" i="1" s="1"/>
  <c r="AK3351" i="1"/>
  <c r="AO3351" i="1"/>
  <c r="AP3351" i="1"/>
  <c r="AQ3351" i="1"/>
  <c r="AY3351" i="1"/>
  <c r="BB3351" i="1"/>
  <c r="BA3351" i="1" s="1"/>
  <c r="BC3351" i="1"/>
  <c r="AZ3351" i="1" s="1"/>
  <c r="AK3352" i="1"/>
  <c r="AO3352" i="1"/>
  <c r="AP3352" i="1"/>
  <c r="AQ3352" i="1"/>
  <c r="AY3352" i="1"/>
  <c r="BB3352" i="1"/>
  <c r="BA3352" i="1" s="1"/>
  <c r="BC3352" i="1"/>
  <c r="AZ3352" i="1" s="1"/>
  <c r="AK3353" i="1"/>
  <c r="AO3353" i="1"/>
  <c r="W3353" i="1" s="1"/>
  <c r="AP3353" i="1"/>
  <c r="AQ3353" i="1"/>
  <c r="AY3353" i="1"/>
  <c r="BB3353" i="1"/>
  <c r="BA3353" i="1" s="1"/>
  <c r="BC3353" i="1"/>
  <c r="AZ3353" i="1" s="1"/>
  <c r="AK3354" i="1"/>
  <c r="AO3354" i="1"/>
  <c r="W3354" i="1" s="1"/>
  <c r="AP3354" i="1"/>
  <c r="AQ3354" i="1"/>
  <c r="AY3354" i="1"/>
  <c r="BB3354" i="1"/>
  <c r="BA3354" i="1" s="1"/>
  <c r="BC3354" i="1"/>
  <c r="AZ3354" i="1" s="1"/>
  <c r="AK3355" i="1"/>
  <c r="AO3355" i="1"/>
  <c r="AP3355" i="1"/>
  <c r="AQ3355" i="1"/>
  <c r="AY3355" i="1"/>
  <c r="BB3355" i="1"/>
  <c r="BA3355" i="1" s="1"/>
  <c r="BC3355" i="1"/>
  <c r="AZ3355" i="1" s="1"/>
  <c r="AK3356" i="1"/>
  <c r="AO3356" i="1"/>
  <c r="AP3356" i="1"/>
  <c r="AQ3356" i="1"/>
  <c r="AY3356" i="1"/>
  <c r="BB3356" i="1"/>
  <c r="BA3356" i="1" s="1"/>
  <c r="BC3356" i="1"/>
  <c r="AZ3356" i="1" s="1"/>
  <c r="AK3357" i="1"/>
  <c r="AO3357" i="1"/>
  <c r="W3357" i="1" s="1"/>
  <c r="AP3357" i="1"/>
  <c r="AQ3357" i="1"/>
  <c r="AY3357" i="1"/>
  <c r="BB3357" i="1"/>
  <c r="BA3357" i="1" s="1"/>
  <c r="BC3357" i="1"/>
  <c r="AZ3357" i="1" s="1"/>
  <c r="AK3358" i="1"/>
  <c r="AO3358" i="1"/>
  <c r="AP3358" i="1"/>
  <c r="AQ3358" i="1"/>
  <c r="AY3358" i="1"/>
  <c r="BB3358" i="1"/>
  <c r="BA3358" i="1" s="1"/>
  <c r="BC3358" i="1"/>
  <c r="AZ3358" i="1" s="1"/>
  <c r="AK3359" i="1"/>
  <c r="AO3359" i="1"/>
  <c r="W3359" i="1" s="1"/>
  <c r="AP3359" i="1"/>
  <c r="AQ3359" i="1"/>
  <c r="AY3359" i="1"/>
  <c r="BB3359" i="1"/>
  <c r="BA3359" i="1" s="1"/>
  <c r="BC3359" i="1"/>
  <c r="AZ3359" i="1" s="1"/>
  <c r="AK3360" i="1"/>
  <c r="AO3360" i="1"/>
  <c r="W3360" i="1" s="1"/>
  <c r="AP3360" i="1"/>
  <c r="AQ3360" i="1"/>
  <c r="AY3360" i="1"/>
  <c r="BB3360" i="1"/>
  <c r="BA3360" i="1" s="1"/>
  <c r="BC3360" i="1"/>
  <c r="AZ3360" i="1" s="1"/>
  <c r="AK3361" i="1"/>
  <c r="AO3361" i="1"/>
  <c r="W3361" i="1" s="1"/>
  <c r="AP3361" i="1"/>
  <c r="AQ3361" i="1"/>
  <c r="AY3361" i="1"/>
  <c r="BB3361" i="1"/>
  <c r="BA3361" i="1" s="1"/>
  <c r="BC3361" i="1"/>
  <c r="AZ3361" i="1" s="1"/>
  <c r="AK3362" i="1"/>
  <c r="AO3362" i="1"/>
  <c r="W3362" i="1" s="1"/>
  <c r="AP3362" i="1"/>
  <c r="AQ3362" i="1"/>
  <c r="AY3362" i="1"/>
  <c r="BB3362" i="1"/>
  <c r="BA3362" i="1" s="1"/>
  <c r="BC3362" i="1"/>
  <c r="AZ3362" i="1" s="1"/>
  <c r="AK3363" i="1"/>
  <c r="AO3363" i="1"/>
  <c r="AP3363" i="1"/>
  <c r="AQ3363" i="1"/>
  <c r="AY3363" i="1"/>
  <c r="BB3363" i="1"/>
  <c r="BA3363" i="1" s="1"/>
  <c r="BC3363" i="1"/>
  <c r="AZ3363" i="1" s="1"/>
  <c r="AK3364" i="1"/>
  <c r="AO3364" i="1"/>
  <c r="AP3364" i="1"/>
  <c r="AQ3364" i="1"/>
  <c r="AY3364" i="1"/>
  <c r="BB3364" i="1"/>
  <c r="BA3364" i="1" s="1"/>
  <c r="BC3364" i="1"/>
  <c r="AZ3364" i="1" s="1"/>
  <c r="AK3365" i="1"/>
  <c r="AO3365" i="1"/>
  <c r="W3365" i="1" s="1"/>
  <c r="AP3365" i="1"/>
  <c r="AQ3365" i="1"/>
  <c r="AY3365" i="1"/>
  <c r="BB3365" i="1"/>
  <c r="BA3365" i="1" s="1"/>
  <c r="BC3365" i="1"/>
  <c r="AZ3365" i="1" s="1"/>
  <c r="AK3366" i="1"/>
  <c r="AO3366" i="1"/>
  <c r="W3366" i="1" s="1"/>
  <c r="AP3366" i="1"/>
  <c r="AQ3366" i="1"/>
  <c r="AY3366" i="1"/>
  <c r="BB3366" i="1"/>
  <c r="BA3366" i="1" s="1"/>
  <c r="BC3366" i="1"/>
  <c r="AZ3366" i="1" s="1"/>
  <c r="AK3367" i="1"/>
  <c r="AO3367" i="1"/>
  <c r="AP3367" i="1"/>
  <c r="AQ3367" i="1"/>
  <c r="AY3367" i="1"/>
  <c r="BB3367" i="1"/>
  <c r="BA3367" i="1" s="1"/>
  <c r="BC3367" i="1"/>
  <c r="AZ3367" i="1" s="1"/>
  <c r="AK3368" i="1"/>
  <c r="AO3368" i="1"/>
  <c r="W3368" i="1" s="1"/>
  <c r="AP3368" i="1"/>
  <c r="AQ3368" i="1"/>
  <c r="AY3368" i="1"/>
  <c r="BB3368" i="1"/>
  <c r="BA3368" i="1" s="1"/>
  <c r="BC3368" i="1"/>
  <c r="AZ3368" i="1" s="1"/>
  <c r="AK3369" i="1"/>
  <c r="AO3369" i="1"/>
  <c r="AP3369" i="1"/>
  <c r="AQ3369" i="1"/>
  <c r="AY3369" i="1"/>
  <c r="BB3369" i="1"/>
  <c r="BA3369" i="1" s="1"/>
  <c r="BC3369" i="1"/>
  <c r="AZ3369" i="1" s="1"/>
  <c r="AK3370" i="1"/>
  <c r="AO3370" i="1"/>
  <c r="AP3370" i="1"/>
  <c r="AQ3370" i="1"/>
  <c r="AY3370" i="1"/>
  <c r="BB3370" i="1"/>
  <c r="BA3370" i="1" s="1"/>
  <c r="BC3370" i="1"/>
  <c r="AZ3370" i="1" s="1"/>
  <c r="AK3371" i="1"/>
  <c r="AO3371" i="1"/>
  <c r="W3371" i="1" s="1"/>
  <c r="AP3371" i="1"/>
  <c r="AQ3371" i="1"/>
  <c r="AY3371" i="1"/>
  <c r="BB3371" i="1"/>
  <c r="BA3371" i="1" s="1"/>
  <c r="BC3371" i="1"/>
  <c r="AZ3371" i="1" s="1"/>
  <c r="AK3372" i="1"/>
  <c r="AO3372" i="1"/>
  <c r="W3372" i="1" s="1"/>
  <c r="AP3372" i="1"/>
  <c r="AQ3372" i="1"/>
  <c r="AY3372" i="1"/>
  <c r="BB3372" i="1"/>
  <c r="BA3372" i="1" s="1"/>
  <c r="BC3372" i="1"/>
  <c r="AZ3372" i="1" s="1"/>
  <c r="AK3373" i="1"/>
  <c r="AO3373" i="1"/>
  <c r="W3373" i="1" s="1"/>
  <c r="AP3373" i="1"/>
  <c r="AQ3373" i="1"/>
  <c r="AY3373" i="1"/>
  <c r="BB3373" i="1"/>
  <c r="BA3373" i="1" s="1"/>
  <c r="BC3373" i="1"/>
  <c r="AZ3373" i="1" s="1"/>
  <c r="AK3374" i="1"/>
  <c r="AO3374" i="1"/>
  <c r="W3374" i="1" s="1"/>
  <c r="AP3374" i="1"/>
  <c r="AQ3374" i="1"/>
  <c r="AY3374" i="1"/>
  <c r="BB3374" i="1"/>
  <c r="BA3374" i="1" s="1"/>
  <c r="BC3374" i="1"/>
  <c r="AZ3374" i="1" s="1"/>
  <c r="AK3375" i="1"/>
  <c r="AO3375" i="1"/>
  <c r="AP3375" i="1"/>
  <c r="AQ3375" i="1"/>
  <c r="AY3375" i="1"/>
  <c r="BB3375" i="1"/>
  <c r="BA3375" i="1" s="1"/>
  <c r="BC3375" i="1"/>
  <c r="AZ3375" i="1" s="1"/>
  <c r="AK3376" i="1"/>
  <c r="AO3376" i="1"/>
  <c r="AP3376" i="1"/>
  <c r="AQ3376" i="1"/>
  <c r="AY3376" i="1"/>
  <c r="BB3376" i="1"/>
  <c r="BA3376" i="1" s="1"/>
  <c r="BC3376" i="1"/>
  <c r="AZ3376" i="1" s="1"/>
  <c r="AK3377" i="1"/>
  <c r="AO3377" i="1"/>
  <c r="W3377" i="1" s="1"/>
  <c r="AP3377" i="1"/>
  <c r="AQ3377" i="1"/>
  <c r="AY3377" i="1"/>
  <c r="BB3377" i="1"/>
  <c r="BA3377" i="1" s="1"/>
  <c r="BC3377" i="1"/>
  <c r="AZ3377" i="1" s="1"/>
  <c r="AK3378" i="1"/>
  <c r="AO3378" i="1"/>
  <c r="W3378" i="1" s="1"/>
  <c r="AP3378" i="1"/>
  <c r="AQ3378" i="1"/>
  <c r="AY3378" i="1"/>
  <c r="BB3378" i="1"/>
  <c r="BA3378" i="1" s="1"/>
  <c r="BC3378" i="1"/>
  <c r="AZ3378" i="1" s="1"/>
  <c r="AK3379" i="1"/>
  <c r="AO3379" i="1"/>
  <c r="AP3379" i="1"/>
  <c r="AQ3379" i="1"/>
  <c r="AY3379" i="1"/>
  <c r="BB3379" i="1"/>
  <c r="BA3379" i="1" s="1"/>
  <c r="BC3379" i="1"/>
  <c r="AZ3379" i="1" s="1"/>
  <c r="AK3380" i="1"/>
  <c r="AO3380" i="1"/>
  <c r="W3380" i="1" s="1"/>
  <c r="AP3380" i="1"/>
  <c r="AQ3380" i="1"/>
  <c r="AY3380" i="1"/>
  <c r="BB3380" i="1"/>
  <c r="BA3380" i="1" s="1"/>
  <c r="BC3380" i="1"/>
  <c r="AZ3380" i="1" s="1"/>
  <c r="AK3381" i="1"/>
  <c r="AO3381" i="1"/>
  <c r="W3381" i="1" s="1"/>
  <c r="AP3381" i="1"/>
  <c r="AQ3381" i="1"/>
  <c r="AY3381" i="1"/>
  <c r="BB3381" i="1"/>
  <c r="BA3381" i="1" s="1"/>
  <c r="BC3381" i="1"/>
  <c r="AZ3381" i="1" s="1"/>
  <c r="AK3382" i="1"/>
  <c r="AO3382" i="1"/>
  <c r="AP3382" i="1"/>
  <c r="AQ3382" i="1"/>
  <c r="AY3382" i="1"/>
  <c r="BB3382" i="1"/>
  <c r="BA3382" i="1" s="1"/>
  <c r="BC3382" i="1"/>
  <c r="AZ3382" i="1" s="1"/>
  <c r="AK3383" i="1"/>
  <c r="AO3383" i="1"/>
  <c r="W3383" i="1" s="1"/>
  <c r="AP3383" i="1"/>
  <c r="AQ3383" i="1"/>
  <c r="AY3383" i="1"/>
  <c r="BB3383" i="1"/>
  <c r="BA3383" i="1" s="1"/>
  <c r="BC3383" i="1"/>
  <c r="AZ3383" i="1" s="1"/>
  <c r="AK3384" i="1"/>
  <c r="AO3384" i="1"/>
  <c r="W3384" i="1" s="1"/>
  <c r="AP3384" i="1"/>
  <c r="AQ3384" i="1"/>
  <c r="AY3384" i="1"/>
  <c r="BB3384" i="1"/>
  <c r="BA3384" i="1" s="1"/>
  <c r="BC3384" i="1"/>
  <c r="AZ3384" i="1" s="1"/>
  <c r="AK3385" i="1"/>
  <c r="AO3385" i="1"/>
  <c r="W3385" i="1" s="1"/>
  <c r="AP3385" i="1"/>
  <c r="AQ3385" i="1"/>
  <c r="AY3385" i="1"/>
  <c r="BB3385" i="1"/>
  <c r="BA3385" i="1" s="1"/>
  <c r="BC3385" i="1"/>
  <c r="AZ3385" i="1" s="1"/>
  <c r="AK3386" i="1"/>
  <c r="AO3386" i="1"/>
  <c r="W3386" i="1" s="1"/>
  <c r="AP3386" i="1"/>
  <c r="AQ3386" i="1"/>
  <c r="AY3386" i="1"/>
  <c r="BB3386" i="1"/>
  <c r="BA3386" i="1" s="1"/>
  <c r="BC3386" i="1"/>
  <c r="AZ3386" i="1" s="1"/>
  <c r="AK3387" i="1"/>
  <c r="AO3387" i="1"/>
  <c r="W3387" i="1" s="1"/>
  <c r="AP3387" i="1"/>
  <c r="AQ3387" i="1"/>
  <c r="AY3387" i="1"/>
  <c r="BB3387" i="1"/>
  <c r="BA3387" i="1" s="1"/>
  <c r="BC3387" i="1"/>
  <c r="AZ3387" i="1" s="1"/>
  <c r="AK3388" i="1"/>
  <c r="AO3388" i="1"/>
  <c r="AP3388" i="1"/>
  <c r="AQ3388" i="1"/>
  <c r="AY3388" i="1"/>
  <c r="BB3388" i="1"/>
  <c r="BA3388" i="1" s="1"/>
  <c r="BC3388" i="1"/>
  <c r="AZ3388" i="1" s="1"/>
  <c r="AK3389" i="1"/>
  <c r="AO3389" i="1"/>
  <c r="AP3389" i="1"/>
  <c r="AQ3389" i="1"/>
  <c r="AY3389" i="1"/>
  <c r="BB3389" i="1"/>
  <c r="BA3389" i="1" s="1"/>
  <c r="BC3389" i="1"/>
  <c r="AZ3389" i="1" s="1"/>
  <c r="AK3390" i="1"/>
  <c r="AO3390" i="1"/>
  <c r="W3390" i="1" s="1"/>
  <c r="AP3390" i="1"/>
  <c r="AQ3390" i="1"/>
  <c r="AY3390" i="1"/>
  <c r="BB3390" i="1"/>
  <c r="BA3390" i="1" s="1"/>
  <c r="BC3390" i="1"/>
  <c r="AZ3390" i="1" s="1"/>
  <c r="AK3391" i="1"/>
  <c r="AO3391" i="1"/>
  <c r="AP3391" i="1"/>
  <c r="AQ3391" i="1"/>
  <c r="AY3391" i="1"/>
  <c r="BB3391" i="1"/>
  <c r="BA3391" i="1" s="1"/>
  <c r="BC3391" i="1"/>
  <c r="AZ3391" i="1" s="1"/>
  <c r="AK3392" i="1"/>
  <c r="AO3392" i="1"/>
  <c r="W3392" i="1" s="1"/>
  <c r="AP3392" i="1"/>
  <c r="AQ3392" i="1"/>
  <c r="AY3392" i="1"/>
  <c r="BB3392" i="1"/>
  <c r="BA3392" i="1" s="1"/>
  <c r="BC3392" i="1"/>
  <c r="AZ3392" i="1" s="1"/>
  <c r="AK3393" i="1"/>
  <c r="AO3393" i="1"/>
  <c r="W3393" i="1" s="1"/>
  <c r="AP3393" i="1"/>
  <c r="AQ3393" i="1"/>
  <c r="AY3393" i="1"/>
  <c r="BB3393" i="1"/>
  <c r="BA3393" i="1" s="1"/>
  <c r="BC3393" i="1"/>
  <c r="AZ3393" i="1" s="1"/>
  <c r="AK3394" i="1"/>
  <c r="AO3394" i="1"/>
  <c r="W3394" i="1" s="1"/>
  <c r="AP3394" i="1"/>
  <c r="AQ3394" i="1"/>
  <c r="AY3394" i="1"/>
  <c r="BB3394" i="1"/>
  <c r="BA3394" i="1" s="1"/>
  <c r="BC3394" i="1"/>
  <c r="AZ3394" i="1" s="1"/>
  <c r="AK3395" i="1"/>
  <c r="AO3395" i="1"/>
  <c r="W3395" i="1" s="1"/>
  <c r="AP3395" i="1"/>
  <c r="AQ3395" i="1"/>
  <c r="AY3395" i="1"/>
  <c r="BB3395" i="1"/>
  <c r="BA3395" i="1" s="1"/>
  <c r="BC3395" i="1"/>
  <c r="AZ3395" i="1" s="1"/>
  <c r="AK3396" i="1"/>
  <c r="AO3396" i="1"/>
  <c r="W3396" i="1" s="1"/>
  <c r="AP3396" i="1"/>
  <c r="AQ3396" i="1"/>
  <c r="AY3396" i="1"/>
  <c r="BB3396" i="1"/>
  <c r="BA3396" i="1" s="1"/>
  <c r="BC3396" i="1"/>
  <c r="AZ3396" i="1" s="1"/>
  <c r="AK3397" i="1"/>
  <c r="AO3397" i="1"/>
  <c r="W3397" i="1" s="1"/>
  <c r="AP3397" i="1"/>
  <c r="AQ3397" i="1"/>
  <c r="AY3397" i="1"/>
  <c r="BB3397" i="1"/>
  <c r="BA3397" i="1" s="1"/>
  <c r="BC3397" i="1"/>
  <c r="AZ3397" i="1" s="1"/>
  <c r="AK3398" i="1"/>
  <c r="AO3398" i="1"/>
  <c r="W3398" i="1" s="1"/>
  <c r="AP3398" i="1"/>
  <c r="AQ3398" i="1"/>
  <c r="AY3398" i="1"/>
  <c r="BB3398" i="1"/>
  <c r="BA3398" i="1" s="1"/>
  <c r="BC3398" i="1"/>
  <c r="AZ3398" i="1" s="1"/>
  <c r="AK3399" i="1"/>
  <c r="AO3399" i="1"/>
  <c r="W3399" i="1" s="1"/>
  <c r="AP3399" i="1"/>
  <c r="AQ3399" i="1"/>
  <c r="AY3399" i="1"/>
  <c r="BB3399" i="1"/>
  <c r="BA3399" i="1" s="1"/>
  <c r="BC3399" i="1"/>
  <c r="AZ3399" i="1" s="1"/>
  <c r="AK3400" i="1"/>
  <c r="AO3400" i="1"/>
  <c r="AP3400" i="1"/>
  <c r="AQ3400" i="1"/>
  <c r="AY3400" i="1"/>
  <c r="BB3400" i="1"/>
  <c r="BA3400" i="1" s="1"/>
  <c r="BC3400" i="1"/>
  <c r="AZ3400" i="1" s="1"/>
  <c r="AK3401" i="1"/>
  <c r="AO3401" i="1"/>
  <c r="W3401" i="1" s="1"/>
  <c r="AP3401" i="1"/>
  <c r="AQ3401" i="1"/>
  <c r="AY3401" i="1"/>
  <c r="BB3401" i="1"/>
  <c r="BA3401" i="1" s="1"/>
  <c r="BC3401" i="1"/>
  <c r="AZ3401" i="1" s="1"/>
  <c r="AK3402" i="1"/>
  <c r="AO3402" i="1"/>
  <c r="W3402" i="1" s="1"/>
  <c r="AP3402" i="1"/>
  <c r="AQ3402" i="1"/>
  <c r="AY3402" i="1"/>
  <c r="BB3402" i="1"/>
  <c r="BA3402" i="1" s="1"/>
  <c r="BC3402" i="1"/>
  <c r="AZ3402" i="1" s="1"/>
  <c r="AK3403" i="1"/>
  <c r="AO3403" i="1"/>
  <c r="AP3403" i="1"/>
  <c r="AQ3403" i="1"/>
  <c r="AY3403" i="1"/>
  <c r="BB3403" i="1"/>
  <c r="BA3403" i="1" s="1"/>
  <c r="BC3403" i="1"/>
  <c r="AZ3403" i="1" s="1"/>
  <c r="AK3404" i="1"/>
  <c r="AO3404" i="1"/>
  <c r="W3404" i="1" s="1"/>
  <c r="AP3404" i="1"/>
  <c r="AQ3404" i="1"/>
  <c r="AY3404" i="1"/>
  <c r="BB3404" i="1"/>
  <c r="BA3404" i="1" s="1"/>
  <c r="BC3404" i="1"/>
  <c r="AZ3404" i="1" s="1"/>
  <c r="AK3405" i="1"/>
  <c r="AO3405" i="1"/>
  <c r="W3405" i="1" s="1"/>
  <c r="AP3405" i="1"/>
  <c r="AQ3405" i="1"/>
  <c r="AY3405" i="1"/>
  <c r="BB3405" i="1"/>
  <c r="BA3405" i="1" s="1"/>
  <c r="BC3405" i="1"/>
  <c r="AZ3405" i="1" s="1"/>
  <c r="AK3406" i="1"/>
  <c r="AO3406" i="1"/>
  <c r="AP3406" i="1"/>
  <c r="AQ3406" i="1"/>
  <c r="AY3406" i="1"/>
  <c r="BB3406" i="1"/>
  <c r="BA3406" i="1" s="1"/>
  <c r="BC3406" i="1"/>
  <c r="AZ3406" i="1" s="1"/>
  <c r="AK3407" i="1"/>
  <c r="AO3407" i="1"/>
  <c r="W3407" i="1" s="1"/>
  <c r="AP3407" i="1"/>
  <c r="AQ3407" i="1"/>
  <c r="AY3407" i="1"/>
  <c r="BB3407" i="1"/>
  <c r="BA3407" i="1" s="1"/>
  <c r="BC3407" i="1"/>
  <c r="AZ3407" i="1" s="1"/>
  <c r="AK3408" i="1"/>
  <c r="AO3408" i="1"/>
  <c r="W3408" i="1" s="1"/>
  <c r="AP3408" i="1"/>
  <c r="AQ3408" i="1"/>
  <c r="AY3408" i="1"/>
  <c r="BB3408" i="1"/>
  <c r="BA3408" i="1" s="1"/>
  <c r="BC3408" i="1"/>
  <c r="AZ3408" i="1" s="1"/>
  <c r="AK3409" i="1"/>
  <c r="AO3409" i="1"/>
  <c r="W3409" i="1" s="1"/>
  <c r="AP3409" i="1"/>
  <c r="AQ3409" i="1"/>
  <c r="AY3409" i="1"/>
  <c r="BB3409" i="1"/>
  <c r="BA3409" i="1" s="1"/>
  <c r="BC3409" i="1"/>
  <c r="AZ3409" i="1" s="1"/>
  <c r="AK3410" i="1"/>
  <c r="AO3410" i="1"/>
  <c r="W3410" i="1" s="1"/>
  <c r="AP3410" i="1"/>
  <c r="AQ3410" i="1"/>
  <c r="AY3410" i="1"/>
  <c r="BB3410" i="1"/>
  <c r="BA3410" i="1" s="1"/>
  <c r="BC3410" i="1"/>
  <c r="AZ3410" i="1" s="1"/>
  <c r="AK3411" i="1"/>
  <c r="AO3411" i="1"/>
  <c r="W3411" i="1" s="1"/>
  <c r="AP3411" i="1"/>
  <c r="AQ3411" i="1"/>
  <c r="AY3411" i="1"/>
  <c r="BB3411" i="1"/>
  <c r="BA3411" i="1" s="1"/>
  <c r="BC3411" i="1"/>
  <c r="AZ3411" i="1" s="1"/>
  <c r="AK3412" i="1"/>
  <c r="AO3412" i="1"/>
  <c r="AP3412" i="1"/>
  <c r="AQ3412" i="1"/>
  <c r="AY3412" i="1"/>
  <c r="BB3412" i="1"/>
  <c r="BA3412" i="1" s="1"/>
  <c r="BC3412" i="1"/>
  <c r="AZ3412" i="1" s="1"/>
  <c r="AK3413" i="1"/>
  <c r="AO3413" i="1"/>
  <c r="W3413" i="1" s="1"/>
  <c r="AP3413" i="1"/>
  <c r="AQ3413" i="1"/>
  <c r="AY3413" i="1"/>
  <c r="BB3413" i="1"/>
  <c r="BA3413" i="1" s="1"/>
  <c r="BC3413" i="1"/>
  <c r="AZ3413" i="1" s="1"/>
  <c r="AK3414" i="1"/>
  <c r="AO3414" i="1"/>
  <c r="W3414" i="1" s="1"/>
  <c r="AP3414" i="1"/>
  <c r="AQ3414" i="1"/>
  <c r="AY3414" i="1"/>
  <c r="BB3414" i="1"/>
  <c r="BA3414" i="1" s="1"/>
  <c r="BC3414" i="1"/>
  <c r="AZ3414" i="1" s="1"/>
  <c r="AK3415" i="1"/>
  <c r="AO3415" i="1"/>
  <c r="AP3415" i="1"/>
  <c r="AQ3415" i="1"/>
  <c r="AY3415" i="1"/>
  <c r="BB3415" i="1"/>
  <c r="BA3415" i="1" s="1"/>
  <c r="BC3415" i="1"/>
  <c r="AZ3415" i="1" s="1"/>
  <c r="AK3416" i="1"/>
  <c r="AO3416" i="1"/>
  <c r="W3416" i="1" s="1"/>
  <c r="AP3416" i="1"/>
  <c r="AQ3416" i="1"/>
  <c r="AY3416" i="1"/>
  <c r="BB3416" i="1"/>
  <c r="BA3416" i="1" s="1"/>
  <c r="BC3416" i="1"/>
  <c r="AZ3416" i="1" s="1"/>
  <c r="AK3417" i="1"/>
  <c r="AO3417" i="1"/>
  <c r="W3417" i="1" s="1"/>
  <c r="AP3417" i="1"/>
  <c r="AQ3417" i="1"/>
  <c r="AY3417" i="1"/>
  <c r="BB3417" i="1"/>
  <c r="BA3417" i="1" s="1"/>
  <c r="BC3417" i="1"/>
  <c r="AZ3417" i="1" s="1"/>
  <c r="AK3418" i="1"/>
  <c r="AO3418" i="1"/>
  <c r="W3418" i="1" s="1"/>
  <c r="AP3418" i="1"/>
  <c r="AQ3418" i="1"/>
  <c r="AY3418" i="1"/>
  <c r="BB3418" i="1"/>
  <c r="BA3418" i="1" s="1"/>
  <c r="BC3418" i="1"/>
  <c r="AZ3418" i="1" s="1"/>
  <c r="AK3419" i="1"/>
  <c r="AO3419" i="1"/>
  <c r="AP3419" i="1"/>
  <c r="AQ3419" i="1"/>
  <c r="AY3419" i="1"/>
  <c r="BB3419" i="1"/>
  <c r="BA3419" i="1" s="1"/>
  <c r="BC3419" i="1"/>
  <c r="AZ3419" i="1" s="1"/>
  <c r="AK3420" i="1"/>
  <c r="AO3420" i="1"/>
  <c r="W3420" i="1" s="1"/>
  <c r="AP3420" i="1"/>
  <c r="AQ3420" i="1"/>
  <c r="AY3420" i="1"/>
  <c r="BB3420" i="1"/>
  <c r="BA3420" i="1" s="1"/>
  <c r="BC3420" i="1"/>
  <c r="AZ3420" i="1" s="1"/>
  <c r="AK3421" i="1"/>
  <c r="AO3421" i="1"/>
  <c r="W3421" i="1" s="1"/>
  <c r="AP3421" i="1"/>
  <c r="AQ3421" i="1"/>
  <c r="AY3421" i="1"/>
  <c r="BB3421" i="1"/>
  <c r="BA3421" i="1" s="1"/>
  <c r="BC3421" i="1"/>
  <c r="AZ3421" i="1" s="1"/>
  <c r="AK3422" i="1"/>
  <c r="AO3422" i="1"/>
  <c r="W3422" i="1" s="1"/>
  <c r="AP3422" i="1"/>
  <c r="AQ3422" i="1"/>
  <c r="AY3422" i="1"/>
  <c r="BB3422" i="1"/>
  <c r="BA3422" i="1" s="1"/>
  <c r="BC3422" i="1"/>
  <c r="AZ3422" i="1" s="1"/>
  <c r="AK3423" i="1"/>
  <c r="AO3423" i="1"/>
  <c r="W3423" i="1" s="1"/>
  <c r="AP3423" i="1"/>
  <c r="AQ3423" i="1"/>
  <c r="AY3423" i="1"/>
  <c r="BB3423" i="1"/>
  <c r="BA3423" i="1" s="1"/>
  <c r="BC3423" i="1"/>
  <c r="AZ3423" i="1" s="1"/>
  <c r="AK3424" i="1"/>
  <c r="AO3424" i="1"/>
  <c r="AP3424" i="1"/>
  <c r="AQ3424" i="1"/>
  <c r="AY3424" i="1"/>
  <c r="BB3424" i="1"/>
  <c r="BA3424" i="1" s="1"/>
  <c r="BC3424" i="1"/>
  <c r="AZ3424" i="1" s="1"/>
  <c r="AK3425" i="1"/>
  <c r="AO3425" i="1"/>
  <c r="W3425" i="1" s="1"/>
  <c r="AP3425" i="1"/>
  <c r="AQ3425" i="1"/>
  <c r="AY3425" i="1"/>
  <c r="BB3425" i="1"/>
  <c r="BA3425" i="1" s="1"/>
  <c r="BC3425" i="1"/>
  <c r="AZ3425" i="1" s="1"/>
  <c r="AK3426" i="1"/>
  <c r="AO3426" i="1"/>
  <c r="W3426" i="1" s="1"/>
  <c r="AP3426" i="1"/>
  <c r="AQ3426" i="1"/>
  <c r="AY3426" i="1"/>
  <c r="BB3426" i="1"/>
  <c r="BA3426" i="1" s="1"/>
  <c r="BC3426" i="1"/>
  <c r="AZ3426" i="1" s="1"/>
  <c r="AK3427" i="1"/>
  <c r="AO3427" i="1"/>
  <c r="AP3427" i="1"/>
  <c r="AQ3427" i="1"/>
  <c r="AY3427" i="1"/>
  <c r="BB3427" i="1"/>
  <c r="BA3427" i="1" s="1"/>
  <c r="BC3427" i="1"/>
  <c r="AZ3427" i="1" s="1"/>
  <c r="AK3428" i="1"/>
  <c r="AO3428" i="1"/>
  <c r="AP3428" i="1"/>
  <c r="AQ3428" i="1"/>
  <c r="AY3428" i="1"/>
  <c r="BB3428" i="1"/>
  <c r="BA3428" i="1" s="1"/>
  <c r="BC3428" i="1"/>
  <c r="AZ3428" i="1" s="1"/>
  <c r="AK3429" i="1"/>
  <c r="AO3429" i="1"/>
  <c r="AP3429" i="1"/>
  <c r="AQ3429" i="1"/>
  <c r="AY3429" i="1"/>
  <c r="BB3429" i="1"/>
  <c r="BA3429" i="1" s="1"/>
  <c r="BC3429" i="1"/>
  <c r="AZ3429" i="1" s="1"/>
  <c r="AK3430" i="1"/>
  <c r="AO3430" i="1"/>
  <c r="AP3430" i="1"/>
  <c r="AQ3430" i="1"/>
  <c r="AY3430" i="1"/>
  <c r="BB3430" i="1"/>
  <c r="BA3430" i="1" s="1"/>
  <c r="BC3430" i="1"/>
  <c r="AZ3430" i="1" s="1"/>
  <c r="AK3431" i="1"/>
  <c r="AO3431" i="1"/>
  <c r="W3431" i="1" s="1"/>
  <c r="AP3431" i="1"/>
  <c r="AQ3431" i="1"/>
  <c r="AY3431" i="1"/>
  <c r="BB3431" i="1"/>
  <c r="BA3431" i="1" s="1"/>
  <c r="BC3431" i="1"/>
  <c r="AZ3431" i="1" s="1"/>
  <c r="AK3432" i="1"/>
  <c r="AO3432" i="1"/>
  <c r="W3432" i="1" s="1"/>
  <c r="AP3432" i="1"/>
  <c r="AQ3432" i="1"/>
  <c r="AY3432" i="1"/>
  <c r="BB3432" i="1"/>
  <c r="BA3432" i="1" s="1"/>
  <c r="BC3432" i="1"/>
  <c r="AZ3432" i="1" s="1"/>
  <c r="AK3433" i="1"/>
  <c r="AO3433" i="1"/>
  <c r="AP3433" i="1"/>
  <c r="AQ3433" i="1"/>
  <c r="AY3433" i="1"/>
  <c r="BB3433" i="1"/>
  <c r="BA3433" i="1" s="1"/>
  <c r="BC3433" i="1"/>
  <c r="AZ3433" i="1" s="1"/>
  <c r="AK3434" i="1"/>
  <c r="AO3434" i="1"/>
  <c r="W3434" i="1" s="1"/>
  <c r="AP3434" i="1"/>
  <c r="AQ3434" i="1"/>
  <c r="AY3434" i="1"/>
  <c r="BB3434" i="1"/>
  <c r="BA3434" i="1" s="1"/>
  <c r="BC3434" i="1"/>
  <c r="AZ3434" i="1" s="1"/>
  <c r="AK3435" i="1"/>
  <c r="AO3435" i="1"/>
  <c r="W3435" i="1" s="1"/>
  <c r="AP3435" i="1"/>
  <c r="AQ3435" i="1"/>
  <c r="AY3435" i="1"/>
  <c r="BB3435" i="1"/>
  <c r="BA3435" i="1" s="1"/>
  <c r="BC3435" i="1"/>
  <c r="AZ3435" i="1" s="1"/>
  <c r="AK3436" i="1"/>
  <c r="AO3436" i="1"/>
  <c r="AP3436" i="1"/>
  <c r="AQ3436" i="1"/>
  <c r="AY3436" i="1"/>
  <c r="BB3436" i="1"/>
  <c r="BA3436" i="1" s="1"/>
  <c r="BC3436" i="1"/>
  <c r="AZ3436" i="1" s="1"/>
  <c r="AK3437" i="1"/>
  <c r="AO3437" i="1"/>
  <c r="W3437" i="1" s="1"/>
  <c r="AP3437" i="1"/>
  <c r="AQ3437" i="1"/>
  <c r="AY3437" i="1"/>
  <c r="BB3437" i="1"/>
  <c r="BA3437" i="1" s="1"/>
  <c r="BC3437" i="1"/>
  <c r="AZ3437" i="1" s="1"/>
  <c r="AK3438" i="1"/>
  <c r="AO3438" i="1"/>
  <c r="W3438" i="1" s="1"/>
  <c r="AP3438" i="1"/>
  <c r="AQ3438" i="1"/>
  <c r="AY3438" i="1"/>
  <c r="BB3438" i="1"/>
  <c r="BA3438" i="1" s="1"/>
  <c r="BC3438" i="1"/>
  <c r="AZ3438" i="1" s="1"/>
  <c r="AK3439" i="1"/>
  <c r="AO3439" i="1"/>
  <c r="AP3439" i="1"/>
  <c r="AQ3439" i="1"/>
  <c r="AY3439" i="1"/>
  <c r="BB3439" i="1"/>
  <c r="BA3439" i="1" s="1"/>
  <c r="BC3439" i="1"/>
  <c r="AZ3439" i="1" s="1"/>
  <c r="AK3440" i="1"/>
  <c r="AO3440" i="1"/>
  <c r="AP3440" i="1"/>
  <c r="AQ3440" i="1"/>
  <c r="AY3440" i="1"/>
  <c r="BB3440" i="1"/>
  <c r="BA3440" i="1" s="1"/>
  <c r="BC3440" i="1"/>
  <c r="AZ3440" i="1" s="1"/>
  <c r="AK3441" i="1"/>
  <c r="AO3441" i="1"/>
  <c r="AP3441" i="1"/>
  <c r="AQ3441" i="1"/>
  <c r="AY3441" i="1"/>
  <c r="BB3441" i="1"/>
  <c r="BA3441" i="1" s="1"/>
  <c r="BC3441" i="1"/>
  <c r="AZ3441" i="1" s="1"/>
  <c r="AK3442" i="1"/>
  <c r="AO3442" i="1"/>
  <c r="W3442" i="1" s="1"/>
  <c r="AP3442" i="1"/>
  <c r="AQ3442" i="1"/>
  <c r="AY3442" i="1"/>
  <c r="BB3442" i="1"/>
  <c r="BA3442" i="1" s="1"/>
  <c r="BC3442" i="1"/>
  <c r="AZ3442" i="1" s="1"/>
  <c r="AK3443" i="1"/>
  <c r="AO3443" i="1"/>
  <c r="W3443" i="1" s="1"/>
  <c r="AP3443" i="1"/>
  <c r="AQ3443" i="1"/>
  <c r="AY3443" i="1"/>
  <c r="BB3443" i="1"/>
  <c r="BA3443" i="1" s="1"/>
  <c r="BC3443" i="1"/>
  <c r="AZ3443" i="1" s="1"/>
  <c r="AK3444" i="1"/>
  <c r="AO3444" i="1"/>
  <c r="W3444" i="1" s="1"/>
  <c r="AP3444" i="1"/>
  <c r="AQ3444" i="1"/>
  <c r="AY3444" i="1"/>
  <c r="BB3444" i="1"/>
  <c r="BA3444" i="1" s="1"/>
  <c r="BC3444" i="1"/>
  <c r="AZ3444" i="1" s="1"/>
  <c r="AK3445" i="1"/>
  <c r="AO3445" i="1"/>
  <c r="W3445" i="1" s="1"/>
  <c r="AP3445" i="1"/>
  <c r="AQ3445" i="1"/>
  <c r="AY3445" i="1"/>
  <c r="BB3445" i="1"/>
  <c r="BA3445" i="1" s="1"/>
  <c r="BC3445" i="1"/>
  <c r="AZ3445" i="1" s="1"/>
  <c r="AK3446" i="1"/>
  <c r="AO3446" i="1"/>
  <c r="W3446" i="1" s="1"/>
  <c r="AP3446" i="1"/>
  <c r="AQ3446" i="1"/>
  <c r="AY3446" i="1"/>
  <c r="BB3446" i="1"/>
  <c r="BA3446" i="1" s="1"/>
  <c r="BC3446" i="1"/>
  <c r="AZ3446" i="1" s="1"/>
  <c r="AK3447" i="1"/>
  <c r="AO3447" i="1"/>
  <c r="W3447" i="1" s="1"/>
  <c r="AP3447" i="1"/>
  <c r="AQ3447" i="1"/>
  <c r="AY3447" i="1"/>
  <c r="BB3447" i="1"/>
  <c r="BA3447" i="1" s="1"/>
  <c r="BC3447" i="1"/>
  <c r="AZ3447" i="1" s="1"/>
  <c r="AK3448" i="1"/>
  <c r="AO3448" i="1"/>
  <c r="AP3448" i="1"/>
  <c r="AQ3448" i="1"/>
  <c r="AY3448" i="1"/>
  <c r="BB3448" i="1"/>
  <c r="BA3448" i="1" s="1"/>
  <c r="BC3448" i="1"/>
  <c r="AZ3448" i="1" s="1"/>
  <c r="AK3449" i="1"/>
  <c r="AO3449" i="1"/>
  <c r="W3449" i="1" s="1"/>
  <c r="AP3449" i="1"/>
  <c r="AQ3449" i="1"/>
  <c r="AY3449" i="1"/>
  <c r="BB3449" i="1"/>
  <c r="BA3449" i="1" s="1"/>
  <c r="BC3449" i="1"/>
  <c r="AZ3449" i="1" s="1"/>
  <c r="AK3450" i="1"/>
  <c r="AO3450" i="1"/>
  <c r="W3450" i="1" s="1"/>
  <c r="AP3450" i="1"/>
  <c r="AQ3450" i="1"/>
  <c r="AY3450" i="1"/>
  <c r="BB3450" i="1"/>
  <c r="BA3450" i="1" s="1"/>
  <c r="BC3450" i="1"/>
  <c r="AZ3450" i="1" s="1"/>
  <c r="AK3451" i="1"/>
  <c r="AO3451" i="1"/>
  <c r="AP3451" i="1"/>
  <c r="AQ3451" i="1"/>
  <c r="AY3451" i="1"/>
  <c r="BB3451" i="1"/>
  <c r="BA3451" i="1" s="1"/>
  <c r="BC3451" i="1"/>
  <c r="AZ3451" i="1" s="1"/>
  <c r="AK3452" i="1"/>
  <c r="AO3452" i="1"/>
  <c r="W3452" i="1" s="1"/>
  <c r="AP3452" i="1"/>
  <c r="AQ3452" i="1"/>
  <c r="AY3452" i="1"/>
  <c r="BB3452" i="1"/>
  <c r="BA3452" i="1" s="1"/>
  <c r="BC3452" i="1"/>
  <c r="AZ3452" i="1" s="1"/>
  <c r="AK3453" i="1"/>
  <c r="AO3453" i="1"/>
  <c r="W3453" i="1" s="1"/>
  <c r="AP3453" i="1"/>
  <c r="AQ3453" i="1"/>
  <c r="AY3453" i="1"/>
  <c r="BB3453" i="1"/>
  <c r="BA3453" i="1" s="1"/>
  <c r="BC3453" i="1"/>
  <c r="AZ3453" i="1" s="1"/>
  <c r="AK3454" i="1"/>
  <c r="AO3454" i="1"/>
  <c r="W3454" i="1" s="1"/>
  <c r="AP3454" i="1"/>
  <c r="AQ3454" i="1"/>
  <c r="AY3454" i="1"/>
  <c r="BB3454" i="1"/>
  <c r="BA3454" i="1" s="1"/>
  <c r="BC3454" i="1"/>
  <c r="AZ3454" i="1" s="1"/>
  <c r="AK3455" i="1"/>
  <c r="AO3455" i="1"/>
  <c r="W3455" i="1" s="1"/>
  <c r="AP3455" i="1"/>
  <c r="AQ3455" i="1"/>
  <c r="AY3455" i="1"/>
  <c r="BB3455" i="1"/>
  <c r="BA3455" i="1" s="1"/>
  <c r="BC3455" i="1"/>
  <c r="AZ3455" i="1" s="1"/>
  <c r="AK3456" i="1"/>
  <c r="AO3456" i="1"/>
  <c r="W3456" i="1" s="1"/>
  <c r="AP3456" i="1"/>
  <c r="AQ3456" i="1"/>
  <c r="AY3456" i="1"/>
  <c r="BB3456" i="1"/>
  <c r="BA3456" i="1" s="1"/>
  <c r="BC3456" i="1"/>
  <c r="AZ3456" i="1" s="1"/>
  <c r="AK3457" i="1"/>
  <c r="AO3457" i="1"/>
  <c r="W3457" i="1" s="1"/>
  <c r="AP3457" i="1"/>
  <c r="AQ3457" i="1"/>
  <c r="AY3457" i="1"/>
  <c r="BB3457" i="1"/>
  <c r="BA3457" i="1" s="1"/>
  <c r="BC3457" i="1"/>
  <c r="AZ3457" i="1" s="1"/>
  <c r="AK3458" i="1"/>
  <c r="AO3458" i="1"/>
  <c r="W3458" i="1" s="1"/>
  <c r="AP3458" i="1"/>
  <c r="AQ3458" i="1"/>
  <c r="AY3458" i="1"/>
  <c r="BB3458" i="1"/>
  <c r="BA3458" i="1" s="1"/>
  <c r="BC3458" i="1"/>
  <c r="AZ3458" i="1" s="1"/>
  <c r="AK3459" i="1"/>
  <c r="AO3459" i="1"/>
  <c r="W3459" i="1" s="1"/>
  <c r="AP3459" i="1"/>
  <c r="AQ3459" i="1"/>
  <c r="AY3459" i="1"/>
  <c r="BB3459" i="1"/>
  <c r="BA3459" i="1" s="1"/>
  <c r="BC3459" i="1"/>
  <c r="AZ3459" i="1" s="1"/>
  <c r="AK3460" i="1"/>
  <c r="AO3460" i="1"/>
  <c r="AP3460" i="1"/>
  <c r="AQ3460" i="1"/>
  <c r="AY3460" i="1"/>
  <c r="BB3460" i="1"/>
  <c r="BA3460" i="1" s="1"/>
  <c r="BC3460" i="1"/>
  <c r="AZ3460" i="1" s="1"/>
  <c r="AK3461" i="1"/>
  <c r="AO3461" i="1"/>
  <c r="W3461" i="1" s="1"/>
  <c r="AP3461" i="1"/>
  <c r="AQ3461" i="1"/>
  <c r="AY3461" i="1"/>
  <c r="BB3461" i="1"/>
  <c r="BA3461" i="1" s="1"/>
  <c r="BC3461" i="1"/>
  <c r="AZ3461" i="1" s="1"/>
  <c r="AK3462" i="1"/>
  <c r="AO3462" i="1"/>
  <c r="W3462" i="1" s="1"/>
  <c r="AP3462" i="1"/>
  <c r="AQ3462" i="1"/>
  <c r="AY3462" i="1"/>
  <c r="BB3462" i="1"/>
  <c r="BA3462" i="1" s="1"/>
  <c r="BC3462" i="1"/>
  <c r="AZ3462" i="1" s="1"/>
  <c r="AK3463" i="1"/>
  <c r="AO3463" i="1"/>
  <c r="AP3463" i="1"/>
  <c r="AQ3463" i="1"/>
  <c r="AY3463" i="1"/>
  <c r="BB3463" i="1"/>
  <c r="BA3463" i="1" s="1"/>
  <c r="BC3463" i="1"/>
  <c r="AZ3463" i="1" s="1"/>
  <c r="AK3464" i="1"/>
  <c r="AO3464" i="1"/>
  <c r="AP3464" i="1"/>
  <c r="AQ3464" i="1"/>
  <c r="AY3464" i="1"/>
  <c r="BB3464" i="1"/>
  <c r="BA3464" i="1" s="1"/>
  <c r="BC3464" i="1"/>
  <c r="AZ3464" i="1" s="1"/>
  <c r="AK3465" i="1"/>
  <c r="AO3465" i="1"/>
  <c r="W3465" i="1" s="1"/>
  <c r="AP3465" i="1"/>
  <c r="AQ3465" i="1"/>
  <c r="AY3465" i="1"/>
  <c r="BB3465" i="1"/>
  <c r="BA3465" i="1" s="1"/>
  <c r="BC3465" i="1"/>
  <c r="AZ3465" i="1" s="1"/>
  <c r="AK3466" i="1"/>
  <c r="AO3466" i="1"/>
  <c r="W3466" i="1" s="1"/>
  <c r="AP3466" i="1"/>
  <c r="AQ3466" i="1"/>
  <c r="AY3466" i="1"/>
  <c r="BB3466" i="1"/>
  <c r="BA3466" i="1" s="1"/>
  <c r="BC3466" i="1"/>
  <c r="AZ3466" i="1" s="1"/>
  <c r="AK3467" i="1"/>
  <c r="AO3467" i="1"/>
  <c r="AP3467" i="1"/>
  <c r="AQ3467" i="1"/>
  <c r="AY3467" i="1"/>
  <c r="BB3467" i="1"/>
  <c r="BA3467" i="1" s="1"/>
  <c r="BC3467" i="1"/>
  <c r="AZ3467" i="1" s="1"/>
  <c r="AK3468" i="1"/>
  <c r="AO3468" i="1"/>
  <c r="W3468" i="1" s="1"/>
  <c r="AP3468" i="1"/>
  <c r="AQ3468" i="1"/>
  <c r="AY3468" i="1"/>
  <c r="BB3468" i="1"/>
  <c r="BA3468" i="1" s="1"/>
  <c r="BC3468" i="1"/>
  <c r="AZ3468" i="1" s="1"/>
  <c r="AK3469" i="1"/>
  <c r="AO3469" i="1"/>
  <c r="AP3469" i="1"/>
  <c r="AQ3469" i="1"/>
  <c r="AY3469" i="1"/>
  <c r="BB3469" i="1"/>
  <c r="BA3469" i="1" s="1"/>
  <c r="BC3469" i="1"/>
  <c r="AZ3469" i="1" s="1"/>
  <c r="AK3470" i="1"/>
  <c r="AO3470" i="1"/>
  <c r="W3470" i="1" s="1"/>
  <c r="AP3470" i="1"/>
  <c r="AQ3470" i="1"/>
  <c r="AY3470" i="1"/>
  <c r="BB3470" i="1"/>
  <c r="BA3470" i="1" s="1"/>
  <c r="BC3470" i="1"/>
  <c r="AZ3470" i="1" s="1"/>
  <c r="AK3471" i="1"/>
  <c r="AO3471" i="1"/>
  <c r="W3471" i="1" s="1"/>
  <c r="AP3471" i="1"/>
  <c r="AQ3471" i="1"/>
  <c r="AY3471" i="1"/>
  <c r="BB3471" i="1"/>
  <c r="BA3471" i="1" s="1"/>
  <c r="BC3471" i="1"/>
  <c r="AZ3471" i="1" s="1"/>
  <c r="AK3472" i="1"/>
  <c r="AO3472" i="1"/>
  <c r="AP3472" i="1"/>
  <c r="AQ3472" i="1"/>
  <c r="AY3472" i="1"/>
  <c r="BB3472" i="1"/>
  <c r="BA3472" i="1" s="1"/>
  <c r="BC3472" i="1"/>
  <c r="AZ3472" i="1" s="1"/>
  <c r="AK3473" i="1"/>
  <c r="AO3473" i="1"/>
  <c r="AP3473" i="1"/>
  <c r="AQ3473" i="1"/>
  <c r="AY3473" i="1"/>
  <c r="BB3473" i="1"/>
  <c r="BA3473" i="1" s="1"/>
  <c r="BC3473" i="1"/>
  <c r="AZ3473" i="1" s="1"/>
  <c r="AK3474" i="1"/>
  <c r="AO3474" i="1"/>
  <c r="W3474" i="1" s="1"/>
  <c r="AP3474" i="1"/>
  <c r="AQ3474" i="1"/>
  <c r="AY3474" i="1"/>
  <c r="BB3474" i="1"/>
  <c r="BA3474" i="1" s="1"/>
  <c r="BC3474" i="1"/>
  <c r="AZ3474" i="1" s="1"/>
  <c r="AK3475" i="1"/>
  <c r="AO3475" i="1"/>
  <c r="AP3475" i="1"/>
  <c r="AQ3475" i="1"/>
  <c r="AY3475" i="1"/>
  <c r="BB3475" i="1"/>
  <c r="BA3475" i="1" s="1"/>
  <c r="BC3475" i="1"/>
  <c r="AZ3475" i="1" s="1"/>
  <c r="AK3476" i="1"/>
  <c r="AO3476" i="1"/>
  <c r="W3476" i="1" s="1"/>
  <c r="AP3476" i="1"/>
  <c r="AQ3476" i="1"/>
  <c r="AY3476" i="1"/>
  <c r="BB3476" i="1"/>
  <c r="BA3476" i="1" s="1"/>
  <c r="BC3476" i="1"/>
  <c r="AZ3476" i="1" s="1"/>
  <c r="AK3477" i="1"/>
  <c r="AO3477" i="1"/>
  <c r="W3477" i="1" s="1"/>
  <c r="AP3477" i="1"/>
  <c r="AQ3477" i="1"/>
  <c r="AY3477" i="1"/>
  <c r="BB3477" i="1"/>
  <c r="BA3477" i="1" s="1"/>
  <c r="BC3477" i="1"/>
  <c r="AZ3477" i="1" s="1"/>
  <c r="AK3478" i="1"/>
  <c r="AO3478" i="1"/>
  <c r="W3478" i="1" s="1"/>
  <c r="AP3478" i="1"/>
  <c r="AQ3478" i="1"/>
  <c r="AY3478" i="1"/>
  <c r="BB3478" i="1"/>
  <c r="BA3478" i="1" s="1"/>
  <c r="BC3478" i="1"/>
  <c r="AZ3478" i="1" s="1"/>
  <c r="AK3479" i="1"/>
  <c r="AO3479" i="1"/>
  <c r="W3479" i="1" s="1"/>
  <c r="AP3479" i="1"/>
  <c r="AQ3479" i="1"/>
  <c r="AY3479" i="1"/>
  <c r="BB3479" i="1"/>
  <c r="BA3479" i="1" s="1"/>
  <c r="BC3479" i="1"/>
  <c r="AZ3479" i="1" s="1"/>
  <c r="AK3480" i="1"/>
  <c r="AO3480" i="1"/>
  <c r="W3480" i="1" s="1"/>
  <c r="AP3480" i="1"/>
  <c r="AQ3480" i="1"/>
  <c r="AY3480" i="1"/>
  <c r="BB3480" i="1"/>
  <c r="BA3480" i="1" s="1"/>
  <c r="BC3480" i="1"/>
  <c r="AZ3480" i="1" s="1"/>
  <c r="AK3481" i="1"/>
  <c r="AO3481" i="1"/>
  <c r="AP3481" i="1"/>
  <c r="AQ3481" i="1"/>
  <c r="AY3481" i="1"/>
  <c r="BB3481" i="1"/>
  <c r="BA3481" i="1" s="1"/>
  <c r="BC3481" i="1"/>
  <c r="AZ3481" i="1" s="1"/>
  <c r="AK3482" i="1"/>
  <c r="AO3482" i="1"/>
  <c r="AP3482" i="1"/>
  <c r="AQ3482" i="1"/>
  <c r="AY3482" i="1"/>
  <c r="BB3482" i="1"/>
  <c r="BA3482" i="1" s="1"/>
  <c r="BC3482" i="1"/>
  <c r="AZ3482" i="1" s="1"/>
  <c r="AK3483" i="1"/>
  <c r="AO3483" i="1"/>
  <c r="W3483" i="1" s="1"/>
  <c r="AP3483" i="1"/>
  <c r="AQ3483" i="1"/>
  <c r="AY3483" i="1"/>
  <c r="BB3483" i="1"/>
  <c r="BA3483" i="1" s="1"/>
  <c r="BC3483" i="1"/>
  <c r="AZ3483" i="1" s="1"/>
  <c r="AK3484" i="1"/>
  <c r="AO3484" i="1"/>
  <c r="AP3484" i="1"/>
  <c r="AQ3484" i="1"/>
  <c r="AY3484" i="1"/>
  <c r="BB3484" i="1"/>
  <c r="BA3484" i="1" s="1"/>
  <c r="BC3484" i="1"/>
  <c r="AZ3484" i="1" s="1"/>
  <c r="AK3485" i="1"/>
  <c r="AO3485" i="1"/>
  <c r="W3485" i="1" s="1"/>
  <c r="AP3485" i="1"/>
  <c r="AQ3485" i="1"/>
  <c r="AY3485" i="1"/>
  <c r="BB3485" i="1"/>
  <c r="BA3485" i="1" s="1"/>
  <c r="BC3485" i="1"/>
  <c r="AZ3485" i="1" s="1"/>
  <c r="AK3486" i="1"/>
  <c r="AO3486" i="1"/>
  <c r="W3486" i="1" s="1"/>
  <c r="AP3486" i="1"/>
  <c r="AQ3486" i="1"/>
  <c r="AY3486" i="1"/>
  <c r="BB3486" i="1"/>
  <c r="BA3486" i="1" s="1"/>
  <c r="BC3486" i="1"/>
  <c r="AZ3486" i="1" s="1"/>
  <c r="AK3487" i="1"/>
  <c r="AO3487" i="1"/>
  <c r="AP3487" i="1"/>
  <c r="AQ3487" i="1"/>
  <c r="AY3487" i="1"/>
  <c r="BB3487" i="1"/>
  <c r="BA3487" i="1" s="1"/>
  <c r="BC3487" i="1"/>
  <c r="AZ3487" i="1" s="1"/>
  <c r="AK3488" i="1"/>
  <c r="AO3488" i="1"/>
  <c r="W3488" i="1" s="1"/>
  <c r="AP3488" i="1"/>
  <c r="AQ3488" i="1"/>
  <c r="AY3488" i="1"/>
  <c r="BB3488" i="1"/>
  <c r="BA3488" i="1" s="1"/>
  <c r="BC3488" i="1"/>
  <c r="AZ3488" i="1" s="1"/>
  <c r="AK3489" i="1"/>
  <c r="AO3489" i="1"/>
  <c r="W3489" i="1" s="1"/>
  <c r="AP3489" i="1"/>
  <c r="AQ3489" i="1"/>
  <c r="AY3489" i="1"/>
  <c r="BB3489" i="1"/>
  <c r="BA3489" i="1" s="1"/>
  <c r="BC3489" i="1"/>
  <c r="AZ3489" i="1" s="1"/>
  <c r="AK3490" i="1"/>
  <c r="AO3490" i="1"/>
  <c r="AP3490" i="1"/>
  <c r="AQ3490" i="1"/>
  <c r="AY3490" i="1"/>
  <c r="BB3490" i="1"/>
  <c r="BA3490" i="1" s="1"/>
  <c r="BC3490" i="1"/>
  <c r="AZ3490" i="1" s="1"/>
  <c r="AK3491" i="1"/>
  <c r="AO3491" i="1"/>
  <c r="W3491" i="1" s="1"/>
  <c r="AP3491" i="1"/>
  <c r="AQ3491" i="1"/>
  <c r="AY3491" i="1"/>
  <c r="BB3491" i="1"/>
  <c r="BA3491" i="1" s="1"/>
  <c r="BC3491" i="1"/>
  <c r="AZ3491" i="1" s="1"/>
  <c r="AK3492" i="1"/>
  <c r="AO3492" i="1"/>
  <c r="W3492" i="1" s="1"/>
  <c r="AP3492" i="1"/>
  <c r="AQ3492" i="1"/>
  <c r="AY3492" i="1"/>
  <c r="BB3492" i="1"/>
  <c r="BA3492" i="1" s="1"/>
  <c r="BC3492" i="1"/>
  <c r="AZ3492" i="1" s="1"/>
  <c r="AK3493" i="1"/>
  <c r="AO3493" i="1"/>
  <c r="AP3493" i="1"/>
  <c r="AQ3493" i="1"/>
  <c r="AY3493" i="1"/>
  <c r="BB3493" i="1"/>
  <c r="BA3493" i="1" s="1"/>
  <c r="BC3493" i="1"/>
  <c r="AZ3493" i="1" s="1"/>
  <c r="AK3494" i="1"/>
  <c r="AO3494" i="1"/>
  <c r="W3494" i="1" s="1"/>
  <c r="AP3494" i="1"/>
  <c r="AQ3494" i="1"/>
  <c r="AY3494" i="1"/>
  <c r="BB3494" i="1"/>
  <c r="BA3494" i="1" s="1"/>
  <c r="BC3494" i="1"/>
  <c r="AZ3494" i="1" s="1"/>
  <c r="AK3495" i="1"/>
  <c r="AO3495" i="1"/>
  <c r="W3495" i="1" s="1"/>
  <c r="AP3495" i="1"/>
  <c r="AQ3495" i="1"/>
  <c r="AY3495" i="1"/>
  <c r="BB3495" i="1"/>
  <c r="BA3495" i="1" s="1"/>
  <c r="BC3495" i="1"/>
  <c r="AZ3495" i="1" s="1"/>
  <c r="AK3496" i="1"/>
  <c r="AO3496" i="1"/>
  <c r="AP3496" i="1"/>
  <c r="AQ3496" i="1"/>
  <c r="AY3496" i="1"/>
  <c r="BB3496" i="1"/>
  <c r="BA3496" i="1" s="1"/>
  <c r="BC3496" i="1"/>
  <c r="AZ3496" i="1" s="1"/>
  <c r="AK3497" i="1"/>
  <c r="AO3497" i="1"/>
  <c r="W3497" i="1" s="1"/>
  <c r="AP3497" i="1"/>
  <c r="AQ3497" i="1"/>
  <c r="AY3497" i="1"/>
  <c r="BB3497" i="1"/>
  <c r="BA3497" i="1" s="1"/>
  <c r="BC3497" i="1"/>
  <c r="AZ3497" i="1" s="1"/>
  <c r="AK3498" i="1"/>
  <c r="AO3498" i="1"/>
  <c r="W3498" i="1" s="1"/>
  <c r="AP3498" i="1"/>
  <c r="AQ3498" i="1"/>
  <c r="AY3498" i="1"/>
  <c r="BB3498" i="1"/>
  <c r="BA3498" i="1" s="1"/>
  <c r="BC3498" i="1"/>
  <c r="AZ3498" i="1" s="1"/>
  <c r="AK3499" i="1"/>
  <c r="AO3499" i="1"/>
  <c r="AP3499" i="1"/>
  <c r="AQ3499" i="1"/>
  <c r="AY3499" i="1"/>
  <c r="BB3499" i="1"/>
  <c r="BA3499" i="1" s="1"/>
  <c r="BC3499" i="1"/>
  <c r="AZ3499" i="1" s="1"/>
  <c r="AK3500" i="1"/>
  <c r="AO3500" i="1"/>
  <c r="AP3500" i="1"/>
  <c r="AQ3500" i="1"/>
  <c r="AY3500" i="1"/>
  <c r="BB3500" i="1"/>
  <c r="BA3500" i="1" s="1"/>
  <c r="BC3500" i="1"/>
  <c r="AZ3500" i="1" s="1"/>
  <c r="AK3501" i="1"/>
  <c r="AO3501" i="1"/>
  <c r="AP3501" i="1"/>
  <c r="AQ3501" i="1"/>
  <c r="AY3501" i="1"/>
  <c r="BB3501" i="1"/>
  <c r="BA3501" i="1" s="1"/>
  <c r="BC3501" i="1"/>
  <c r="AZ3501" i="1" s="1"/>
  <c r="AK3502" i="1"/>
  <c r="AO3502" i="1"/>
  <c r="W3502" i="1" s="1"/>
  <c r="AP3502" i="1"/>
  <c r="AQ3502" i="1"/>
  <c r="AY3502" i="1"/>
  <c r="BB3502" i="1"/>
  <c r="BA3502" i="1" s="1"/>
  <c r="BC3502" i="1"/>
  <c r="AZ3502" i="1" s="1"/>
  <c r="AK3503" i="1"/>
  <c r="AO3503" i="1"/>
  <c r="AP3503" i="1"/>
  <c r="AQ3503" i="1"/>
  <c r="AY3503" i="1"/>
  <c r="BB3503" i="1"/>
  <c r="BA3503" i="1" s="1"/>
  <c r="BC3503" i="1"/>
  <c r="AZ3503" i="1" s="1"/>
  <c r="AK3504" i="1"/>
  <c r="AO3504" i="1"/>
  <c r="W3504" i="1" s="1"/>
  <c r="AP3504" i="1"/>
  <c r="AQ3504" i="1"/>
  <c r="AY3504" i="1"/>
  <c r="BB3504" i="1"/>
  <c r="BA3504" i="1" s="1"/>
  <c r="BC3504" i="1"/>
  <c r="AZ3504" i="1" s="1"/>
  <c r="AK3505" i="1"/>
  <c r="AO3505" i="1"/>
  <c r="W3505" i="1" s="1"/>
  <c r="AP3505" i="1"/>
  <c r="AQ3505" i="1"/>
  <c r="AY3505" i="1"/>
  <c r="BB3505" i="1"/>
  <c r="BA3505" i="1" s="1"/>
  <c r="BC3505" i="1"/>
  <c r="AZ3505" i="1" s="1"/>
  <c r="AK3506" i="1"/>
  <c r="AO3506" i="1"/>
  <c r="W3506" i="1" s="1"/>
  <c r="AP3506" i="1"/>
  <c r="AQ3506" i="1"/>
  <c r="AY3506" i="1"/>
  <c r="BB3506" i="1"/>
  <c r="BA3506" i="1" s="1"/>
  <c r="BC3506" i="1"/>
  <c r="AZ3506" i="1" s="1"/>
  <c r="AK3507" i="1"/>
  <c r="AO3507" i="1"/>
  <c r="W3507" i="1" s="1"/>
  <c r="AP3507" i="1"/>
  <c r="AQ3507" i="1"/>
  <c r="AY3507" i="1"/>
  <c r="BB3507" i="1"/>
  <c r="BA3507" i="1" s="1"/>
  <c r="BC3507" i="1"/>
  <c r="AZ3507" i="1" s="1"/>
  <c r="AK3508" i="1"/>
  <c r="AO3508" i="1"/>
  <c r="AP3508" i="1"/>
  <c r="AQ3508" i="1"/>
  <c r="AY3508" i="1"/>
  <c r="BB3508" i="1"/>
  <c r="BA3508" i="1" s="1"/>
  <c r="BC3508" i="1"/>
  <c r="AZ3508" i="1" s="1"/>
  <c r="AK3509" i="1"/>
  <c r="AO3509" i="1"/>
  <c r="W3509" i="1" s="1"/>
  <c r="AP3509" i="1"/>
  <c r="AQ3509" i="1"/>
  <c r="AY3509" i="1"/>
  <c r="BB3509" i="1"/>
  <c r="BA3509" i="1" s="1"/>
  <c r="BC3509" i="1"/>
  <c r="AZ3509" i="1" s="1"/>
  <c r="AK3510" i="1"/>
  <c r="AO3510" i="1"/>
  <c r="W3510" i="1" s="1"/>
  <c r="AP3510" i="1"/>
  <c r="AQ3510" i="1"/>
  <c r="AY3510" i="1"/>
  <c r="BB3510" i="1"/>
  <c r="BA3510" i="1" s="1"/>
  <c r="BC3510" i="1"/>
  <c r="AZ3510" i="1" s="1"/>
  <c r="AK3511" i="1"/>
  <c r="AO3511" i="1"/>
  <c r="AP3511" i="1"/>
  <c r="AQ3511" i="1"/>
  <c r="AY3511" i="1"/>
  <c r="BB3511" i="1"/>
  <c r="BA3511" i="1" s="1"/>
  <c r="BC3511" i="1"/>
  <c r="AZ3511" i="1" s="1"/>
  <c r="AK3512" i="1"/>
  <c r="AO3512" i="1"/>
  <c r="W3512" i="1" s="1"/>
  <c r="AP3512" i="1"/>
  <c r="AQ3512" i="1"/>
  <c r="AY3512" i="1"/>
  <c r="BB3512" i="1"/>
  <c r="BA3512" i="1" s="1"/>
  <c r="BC3512" i="1"/>
  <c r="AZ3512" i="1" s="1"/>
  <c r="AK3513" i="1"/>
  <c r="AO3513" i="1"/>
  <c r="W3513" i="1" s="1"/>
  <c r="AP3513" i="1"/>
  <c r="AQ3513" i="1"/>
  <c r="AY3513" i="1"/>
  <c r="BB3513" i="1"/>
  <c r="BA3513" i="1" s="1"/>
  <c r="BC3513" i="1"/>
  <c r="AZ3513" i="1" s="1"/>
  <c r="AK3514" i="1"/>
  <c r="AO3514" i="1"/>
  <c r="AP3514" i="1"/>
  <c r="AQ3514" i="1"/>
  <c r="AY3514" i="1"/>
  <c r="BB3514" i="1"/>
  <c r="BA3514" i="1" s="1"/>
  <c r="BC3514" i="1"/>
  <c r="AZ3514" i="1" s="1"/>
  <c r="AK3515" i="1"/>
  <c r="AO3515" i="1"/>
  <c r="W3515" i="1" s="1"/>
  <c r="AP3515" i="1"/>
  <c r="AQ3515" i="1"/>
  <c r="AY3515" i="1"/>
  <c r="BB3515" i="1"/>
  <c r="BA3515" i="1" s="1"/>
  <c r="BC3515" i="1"/>
  <c r="AZ3515" i="1" s="1"/>
  <c r="AK3516" i="1"/>
  <c r="AO3516" i="1"/>
  <c r="W3516" i="1" s="1"/>
  <c r="AP3516" i="1"/>
  <c r="AQ3516" i="1"/>
  <c r="AY3516" i="1"/>
  <c r="BB3516" i="1"/>
  <c r="BA3516" i="1" s="1"/>
  <c r="BC3516" i="1"/>
  <c r="AZ3516" i="1" s="1"/>
  <c r="AK3517" i="1"/>
  <c r="AO3517" i="1"/>
  <c r="W3517" i="1" s="1"/>
  <c r="AP3517" i="1"/>
  <c r="AQ3517" i="1"/>
  <c r="AY3517" i="1"/>
  <c r="BB3517" i="1"/>
  <c r="BA3517" i="1" s="1"/>
  <c r="BC3517" i="1"/>
  <c r="AZ3517" i="1" s="1"/>
  <c r="AK3518" i="1"/>
  <c r="AO3518" i="1"/>
  <c r="W3518" i="1" s="1"/>
  <c r="AP3518" i="1"/>
  <c r="AQ3518" i="1"/>
  <c r="AY3518" i="1"/>
  <c r="BB3518" i="1"/>
  <c r="BA3518" i="1" s="1"/>
  <c r="BC3518" i="1"/>
  <c r="AZ3518" i="1" s="1"/>
  <c r="AK3519" i="1"/>
  <c r="AO3519" i="1"/>
  <c r="W3519" i="1" s="1"/>
  <c r="AP3519" i="1"/>
  <c r="AQ3519" i="1"/>
  <c r="AY3519" i="1"/>
  <c r="BB3519" i="1"/>
  <c r="BA3519" i="1" s="1"/>
  <c r="BC3519" i="1"/>
  <c r="AZ3519" i="1" s="1"/>
  <c r="AK3520" i="1"/>
  <c r="AO3520" i="1"/>
  <c r="AP3520" i="1"/>
  <c r="AQ3520" i="1"/>
  <c r="AY3520" i="1"/>
  <c r="BB3520" i="1"/>
  <c r="BA3520" i="1" s="1"/>
  <c r="BC3520" i="1"/>
  <c r="AZ3520" i="1" s="1"/>
  <c r="AK3521" i="1"/>
  <c r="AO3521" i="1"/>
  <c r="W3521" i="1" s="1"/>
  <c r="AP3521" i="1"/>
  <c r="AQ3521" i="1"/>
  <c r="AY3521" i="1"/>
  <c r="BB3521" i="1"/>
  <c r="BA3521" i="1" s="1"/>
  <c r="BC3521" i="1"/>
  <c r="AZ3521" i="1" s="1"/>
  <c r="AK3522" i="1"/>
  <c r="AO3522" i="1"/>
  <c r="W3522" i="1" s="1"/>
  <c r="AP3522" i="1"/>
  <c r="AQ3522" i="1"/>
  <c r="AY3522" i="1"/>
  <c r="BB3522" i="1"/>
  <c r="BA3522" i="1" s="1"/>
  <c r="BC3522" i="1"/>
  <c r="AZ3522" i="1" s="1"/>
  <c r="AK3523" i="1"/>
  <c r="AO3523" i="1"/>
  <c r="AP3523" i="1"/>
  <c r="AQ3523" i="1"/>
  <c r="AY3523" i="1"/>
  <c r="BB3523" i="1"/>
  <c r="BA3523" i="1" s="1"/>
  <c r="BC3523" i="1"/>
  <c r="AZ3523" i="1" s="1"/>
  <c r="AK3524" i="1"/>
  <c r="AO3524" i="1"/>
  <c r="AP3524" i="1"/>
  <c r="AQ3524" i="1"/>
  <c r="AY3524" i="1"/>
  <c r="BB3524" i="1"/>
  <c r="BA3524" i="1" s="1"/>
  <c r="BC3524" i="1"/>
  <c r="AZ3524" i="1" s="1"/>
  <c r="AK3525" i="1"/>
  <c r="AO3525" i="1"/>
  <c r="W3525" i="1" s="1"/>
  <c r="AP3525" i="1"/>
  <c r="AQ3525" i="1"/>
  <c r="AY3525" i="1"/>
  <c r="BB3525" i="1"/>
  <c r="BA3525" i="1" s="1"/>
  <c r="BC3525" i="1"/>
  <c r="AZ3525" i="1" s="1"/>
  <c r="AK3526" i="1"/>
  <c r="AO3526" i="1"/>
  <c r="W3526" i="1" s="1"/>
  <c r="AP3526" i="1"/>
  <c r="AQ3526" i="1"/>
  <c r="AY3526" i="1"/>
  <c r="BB3526" i="1"/>
  <c r="BA3526" i="1" s="1"/>
  <c r="BC3526" i="1"/>
  <c r="AZ3526" i="1" s="1"/>
  <c r="AK3527" i="1"/>
  <c r="AO3527" i="1"/>
  <c r="W3527" i="1" s="1"/>
  <c r="AP3527" i="1"/>
  <c r="AQ3527" i="1"/>
  <c r="AY3527" i="1"/>
  <c r="BB3527" i="1"/>
  <c r="BA3527" i="1" s="1"/>
  <c r="BC3527" i="1"/>
  <c r="AZ3527" i="1" s="1"/>
  <c r="AK3528" i="1"/>
  <c r="AO3528" i="1"/>
  <c r="W3528" i="1" s="1"/>
  <c r="AP3528" i="1"/>
  <c r="AQ3528" i="1"/>
  <c r="AY3528" i="1"/>
  <c r="BB3528" i="1"/>
  <c r="BA3528" i="1" s="1"/>
  <c r="BC3528" i="1"/>
  <c r="AZ3528" i="1" s="1"/>
  <c r="AK3529" i="1"/>
  <c r="AO3529" i="1"/>
  <c r="W3529" i="1" s="1"/>
  <c r="AP3529" i="1"/>
  <c r="AQ3529" i="1"/>
  <c r="AY3529" i="1"/>
  <c r="BB3529" i="1"/>
  <c r="BA3529" i="1" s="1"/>
  <c r="BC3529" i="1"/>
  <c r="AZ3529" i="1" s="1"/>
  <c r="AK3530" i="1"/>
  <c r="AO3530" i="1"/>
  <c r="W3530" i="1" s="1"/>
  <c r="AP3530" i="1"/>
  <c r="AQ3530" i="1"/>
  <c r="AY3530" i="1"/>
  <c r="BB3530" i="1"/>
  <c r="BA3530" i="1" s="1"/>
  <c r="BC3530" i="1"/>
  <c r="AZ3530" i="1" s="1"/>
  <c r="AK3531" i="1"/>
  <c r="AO3531" i="1"/>
  <c r="W3531" i="1" s="1"/>
  <c r="AP3531" i="1"/>
  <c r="AQ3531" i="1"/>
  <c r="AY3531" i="1"/>
  <c r="BB3531" i="1"/>
  <c r="BA3531" i="1" s="1"/>
  <c r="BC3531" i="1"/>
  <c r="AZ3531" i="1" s="1"/>
  <c r="AK3532" i="1"/>
  <c r="AO3532" i="1"/>
  <c r="AP3532" i="1"/>
  <c r="AQ3532" i="1"/>
  <c r="AY3532" i="1"/>
  <c r="BB3532" i="1"/>
  <c r="BA3532" i="1" s="1"/>
  <c r="BC3532" i="1"/>
  <c r="AZ3532" i="1" s="1"/>
  <c r="AK3533" i="1"/>
  <c r="AO3533" i="1"/>
  <c r="W3533" i="1" s="1"/>
  <c r="AP3533" i="1"/>
  <c r="AQ3533" i="1"/>
  <c r="AY3533" i="1"/>
  <c r="BB3533" i="1"/>
  <c r="BA3533" i="1" s="1"/>
  <c r="BC3533" i="1"/>
  <c r="AZ3533" i="1" s="1"/>
  <c r="AK3534" i="1"/>
  <c r="AO3534" i="1"/>
  <c r="W3534" i="1" s="1"/>
  <c r="AP3534" i="1"/>
  <c r="AQ3534" i="1"/>
  <c r="AY3534" i="1"/>
  <c r="BB3534" i="1"/>
  <c r="BA3534" i="1" s="1"/>
  <c r="BC3534" i="1"/>
  <c r="AZ3534" i="1" s="1"/>
  <c r="AK3535" i="1"/>
  <c r="AO3535" i="1"/>
  <c r="AP3535" i="1"/>
  <c r="AQ3535" i="1"/>
  <c r="AY3535" i="1"/>
  <c r="BB3535" i="1"/>
  <c r="BA3535" i="1" s="1"/>
  <c r="BC3535" i="1"/>
  <c r="AZ3535" i="1" s="1"/>
  <c r="AK3536" i="1"/>
  <c r="AO3536" i="1"/>
  <c r="AP3536" i="1"/>
  <c r="AQ3536" i="1"/>
  <c r="AY3536" i="1"/>
  <c r="BB3536" i="1"/>
  <c r="BA3536" i="1" s="1"/>
  <c r="BC3536" i="1"/>
  <c r="AZ3536" i="1" s="1"/>
  <c r="AK3537" i="1"/>
  <c r="AO3537" i="1"/>
  <c r="W3537" i="1" s="1"/>
  <c r="AP3537" i="1"/>
  <c r="AQ3537" i="1"/>
  <c r="AY3537" i="1"/>
  <c r="BB3537" i="1"/>
  <c r="BA3537" i="1" s="1"/>
  <c r="BC3537" i="1"/>
  <c r="AZ3537" i="1" s="1"/>
  <c r="AK3538" i="1"/>
  <c r="AO3538" i="1"/>
  <c r="AP3538" i="1"/>
  <c r="AQ3538" i="1"/>
  <c r="AY3538" i="1"/>
  <c r="BB3538" i="1"/>
  <c r="BA3538" i="1" s="1"/>
  <c r="BC3538" i="1"/>
  <c r="AZ3538" i="1" s="1"/>
  <c r="AK3539" i="1"/>
  <c r="AO3539" i="1"/>
  <c r="W3539" i="1" s="1"/>
  <c r="AP3539" i="1"/>
  <c r="AQ3539" i="1"/>
  <c r="AY3539" i="1"/>
  <c r="BB3539" i="1"/>
  <c r="BA3539" i="1" s="1"/>
  <c r="BC3539" i="1"/>
  <c r="AZ3539" i="1" s="1"/>
  <c r="AK3540" i="1"/>
  <c r="AO3540" i="1"/>
  <c r="W3540" i="1" s="1"/>
  <c r="AP3540" i="1"/>
  <c r="AQ3540" i="1"/>
  <c r="AY3540" i="1"/>
  <c r="BB3540" i="1"/>
  <c r="BA3540" i="1" s="1"/>
  <c r="BC3540" i="1"/>
  <c r="AZ3540" i="1" s="1"/>
  <c r="AK3541" i="1"/>
  <c r="AO3541" i="1"/>
  <c r="W3541" i="1" s="1"/>
  <c r="AP3541" i="1"/>
  <c r="AQ3541" i="1"/>
  <c r="AY3541" i="1"/>
  <c r="BB3541" i="1"/>
  <c r="BA3541" i="1" s="1"/>
  <c r="BC3541" i="1"/>
  <c r="AZ3541" i="1" s="1"/>
  <c r="AK3542" i="1"/>
  <c r="AO3542" i="1"/>
  <c r="W3542" i="1" s="1"/>
  <c r="AP3542" i="1"/>
  <c r="AQ3542" i="1"/>
  <c r="AY3542" i="1"/>
  <c r="BB3542" i="1"/>
  <c r="BA3542" i="1" s="1"/>
  <c r="BC3542" i="1"/>
  <c r="AZ3542" i="1" s="1"/>
  <c r="AK3543" i="1"/>
  <c r="AO3543" i="1"/>
  <c r="W3543" i="1" s="1"/>
  <c r="AP3543" i="1"/>
  <c r="AQ3543" i="1"/>
  <c r="AY3543" i="1"/>
  <c r="BB3543" i="1"/>
  <c r="BA3543" i="1" s="1"/>
  <c r="BC3543" i="1"/>
  <c r="AZ3543" i="1" s="1"/>
  <c r="AK3544" i="1"/>
  <c r="AO3544" i="1"/>
  <c r="AP3544" i="1"/>
  <c r="AQ3544" i="1"/>
  <c r="AY3544" i="1"/>
  <c r="BB3544" i="1"/>
  <c r="BA3544" i="1" s="1"/>
  <c r="BC3544" i="1"/>
  <c r="AZ3544" i="1" s="1"/>
  <c r="AK3545" i="1"/>
  <c r="AO3545" i="1"/>
  <c r="W3545" i="1" s="1"/>
  <c r="AP3545" i="1"/>
  <c r="AQ3545" i="1"/>
  <c r="AY3545" i="1"/>
  <c r="BB3545" i="1"/>
  <c r="BA3545" i="1" s="1"/>
  <c r="BC3545" i="1"/>
  <c r="AZ3545" i="1" s="1"/>
  <c r="AK3546" i="1"/>
  <c r="AO3546" i="1"/>
  <c r="W3546" i="1" s="1"/>
  <c r="AP3546" i="1"/>
  <c r="AQ3546" i="1"/>
  <c r="AY3546" i="1"/>
  <c r="BB3546" i="1"/>
  <c r="BA3546" i="1" s="1"/>
  <c r="BC3546" i="1"/>
  <c r="AZ3546" i="1" s="1"/>
  <c r="AK3547" i="1"/>
  <c r="AO3547" i="1"/>
  <c r="AP3547" i="1"/>
  <c r="AQ3547" i="1"/>
  <c r="AY3547" i="1"/>
  <c r="BB3547" i="1"/>
  <c r="BA3547" i="1" s="1"/>
  <c r="BC3547" i="1"/>
  <c r="AZ3547" i="1" s="1"/>
  <c r="AK3548" i="1"/>
  <c r="AO3548" i="1"/>
  <c r="W3548" i="1" s="1"/>
  <c r="AP3548" i="1"/>
  <c r="AQ3548" i="1"/>
  <c r="AY3548" i="1"/>
  <c r="BB3548" i="1"/>
  <c r="BA3548" i="1" s="1"/>
  <c r="BC3548" i="1"/>
  <c r="AZ3548" i="1" s="1"/>
  <c r="AK3549" i="1"/>
  <c r="AO3549" i="1"/>
  <c r="W3549" i="1" s="1"/>
  <c r="AP3549" i="1"/>
  <c r="AQ3549" i="1"/>
  <c r="AY3549" i="1"/>
  <c r="BB3549" i="1"/>
  <c r="BA3549" i="1" s="1"/>
  <c r="BC3549" i="1"/>
  <c r="AZ3549" i="1" s="1"/>
  <c r="AK3550" i="1"/>
  <c r="AO3550" i="1"/>
  <c r="W3550" i="1" s="1"/>
  <c r="AP3550" i="1"/>
  <c r="AQ3550" i="1"/>
  <c r="AY3550" i="1"/>
  <c r="BB3550" i="1"/>
  <c r="BA3550" i="1" s="1"/>
  <c r="BC3550" i="1"/>
  <c r="AZ3550" i="1" s="1"/>
  <c r="AK3551" i="1"/>
  <c r="AO3551" i="1"/>
  <c r="W3551" i="1" s="1"/>
  <c r="AP3551" i="1"/>
  <c r="AQ3551" i="1"/>
  <c r="AY3551" i="1"/>
  <c r="BB3551" i="1"/>
  <c r="BA3551" i="1" s="1"/>
  <c r="BC3551" i="1"/>
  <c r="AZ3551" i="1" s="1"/>
  <c r="AK3552" i="1"/>
  <c r="AO3552" i="1"/>
  <c r="W3552" i="1" s="1"/>
  <c r="AP3552" i="1"/>
  <c r="AQ3552" i="1"/>
  <c r="AY3552" i="1"/>
  <c r="BB3552" i="1"/>
  <c r="BA3552" i="1" s="1"/>
  <c r="BC3552" i="1"/>
  <c r="AZ3552" i="1" s="1"/>
  <c r="AK3553" i="1"/>
  <c r="AO3553" i="1"/>
  <c r="W3553" i="1" s="1"/>
  <c r="AP3553" i="1"/>
  <c r="AQ3553" i="1"/>
  <c r="AY3553" i="1"/>
  <c r="BB3553" i="1"/>
  <c r="BA3553" i="1" s="1"/>
  <c r="BC3553" i="1"/>
  <c r="AZ3553" i="1" s="1"/>
  <c r="AK3554" i="1"/>
  <c r="AO3554" i="1"/>
  <c r="W3554" i="1" s="1"/>
  <c r="AP3554" i="1"/>
  <c r="AQ3554" i="1"/>
  <c r="AY3554" i="1"/>
  <c r="BB3554" i="1"/>
  <c r="BA3554" i="1" s="1"/>
  <c r="BC3554" i="1"/>
  <c r="AZ3554" i="1" s="1"/>
  <c r="AK3555" i="1"/>
  <c r="AO3555" i="1"/>
  <c r="W3555" i="1" s="1"/>
  <c r="AP3555" i="1"/>
  <c r="AQ3555" i="1"/>
  <c r="AY3555" i="1"/>
  <c r="BB3555" i="1"/>
  <c r="BA3555" i="1" s="1"/>
  <c r="BC3555" i="1"/>
  <c r="AZ3555" i="1" s="1"/>
  <c r="AK3556" i="1"/>
  <c r="AO3556" i="1"/>
  <c r="AP3556" i="1"/>
  <c r="AQ3556" i="1"/>
  <c r="AY3556" i="1"/>
  <c r="BB3556" i="1"/>
  <c r="BA3556" i="1" s="1"/>
  <c r="BC3556" i="1"/>
  <c r="AZ3556" i="1" s="1"/>
  <c r="AK3557" i="1"/>
  <c r="AO3557" i="1"/>
  <c r="W3557" i="1" s="1"/>
  <c r="AP3557" i="1"/>
  <c r="AQ3557" i="1"/>
  <c r="AY3557" i="1"/>
  <c r="BB3557" i="1"/>
  <c r="BA3557" i="1" s="1"/>
  <c r="BC3557" i="1"/>
  <c r="AZ3557" i="1" s="1"/>
  <c r="AK3558" i="1"/>
  <c r="AO3558" i="1"/>
  <c r="W3558" i="1" s="1"/>
  <c r="AP3558" i="1"/>
  <c r="AQ3558" i="1"/>
  <c r="AY3558" i="1"/>
  <c r="BB3558" i="1"/>
  <c r="BA3558" i="1" s="1"/>
  <c r="BC3558" i="1"/>
  <c r="AZ3558" i="1" s="1"/>
  <c r="AK3559" i="1"/>
  <c r="AO3559" i="1"/>
  <c r="W3559" i="1" s="1"/>
  <c r="AP3559" i="1"/>
  <c r="AQ3559" i="1"/>
  <c r="AY3559" i="1"/>
  <c r="BB3559" i="1"/>
  <c r="BA3559" i="1" s="1"/>
  <c r="BC3559" i="1"/>
  <c r="AZ3559" i="1" s="1"/>
  <c r="AK3560" i="1"/>
  <c r="AO3560" i="1"/>
  <c r="W3560" i="1" s="1"/>
  <c r="AP3560" i="1"/>
  <c r="AQ3560" i="1"/>
  <c r="AY3560" i="1"/>
  <c r="BB3560" i="1"/>
  <c r="BA3560" i="1" s="1"/>
  <c r="BC3560" i="1"/>
  <c r="AZ3560" i="1" s="1"/>
  <c r="AK3561" i="1"/>
  <c r="AO3561" i="1"/>
  <c r="W3561" i="1" s="1"/>
  <c r="AP3561" i="1"/>
  <c r="AQ3561" i="1"/>
  <c r="AY3561" i="1"/>
  <c r="BB3561" i="1"/>
  <c r="BA3561" i="1" s="1"/>
  <c r="BC3561" i="1"/>
  <c r="AZ3561" i="1" s="1"/>
  <c r="AK3562" i="1"/>
  <c r="AO3562" i="1"/>
  <c r="W3562" i="1" s="1"/>
  <c r="AP3562" i="1"/>
  <c r="AQ3562" i="1"/>
  <c r="AY3562" i="1"/>
  <c r="BB3562" i="1"/>
  <c r="BA3562" i="1" s="1"/>
  <c r="BC3562" i="1"/>
  <c r="AZ3562" i="1" s="1"/>
  <c r="AK3563" i="1"/>
  <c r="AO3563" i="1"/>
  <c r="W3563" i="1" s="1"/>
  <c r="AP3563" i="1"/>
  <c r="AQ3563" i="1"/>
  <c r="AY3563" i="1"/>
  <c r="BB3563" i="1"/>
  <c r="BA3563" i="1" s="1"/>
  <c r="BC3563" i="1"/>
  <c r="AZ3563" i="1" s="1"/>
  <c r="AK3564" i="1"/>
  <c r="AO3564" i="1"/>
  <c r="W3564" i="1" s="1"/>
  <c r="AP3564" i="1"/>
  <c r="AQ3564" i="1"/>
  <c r="AY3564" i="1"/>
  <c r="BB3564" i="1"/>
  <c r="BA3564" i="1" s="1"/>
  <c r="BC3564" i="1"/>
  <c r="AZ3564" i="1" s="1"/>
  <c r="AK3565" i="1"/>
  <c r="AO3565" i="1"/>
  <c r="AP3565" i="1"/>
  <c r="AQ3565" i="1"/>
  <c r="AY3565" i="1"/>
  <c r="BB3565" i="1"/>
  <c r="BA3565" i="1" s="1"/>
  <c r="BC3565" i="1"/>
  <c r="AZ3565" i="1" s="1"/>
  <c r="AK3566" i="1"/>
  <c r="AO3566" i="1"/>
  <c r="W3566" i="1" s="1"/>
  <c r="AP3566" i="1"/>
  <c r="AQ3566" i="1"/>
  <c r="AY3566" i="1"/>
  <c r="BB3566" i="1"/>
  <c r="BA3566" i="1" s="1"/>
  <c r="BC3566" i="1"/>
  <c r="AZ3566" i="1" s="1"/>
  <c r="AK3567" i="1"/>
  <c r="AO3567" i="1"/>
  <c r="W3567" i="1" s="1"/>
  <c r="AP3567" i="1"/>
  <c r="AQ3567" i="1"/>
  <c r="AY3567" i="1"/>
  <c r="BB3567" i="1"/>
  <c r="BA3567" i="1" s="1"/>
  <c r="BC3567" i="1"/>
  <c r="AZ3567" i="1" s="1"/>
  <c r="AK3568" i="1"/>
  <c r="AO3568" i="1"/>
  <c r="AP3568" i="1"/>
  <c r="AQ3568" i="1"/>
  <c r="AY3568" i="1"/>
  <c r="BB3568" i="1"/>
  <c r="BA3568" i="1" s="1"/>
  <c r="BC3568" i="1"/>
  <c r="AZ3568" i="1" s="1"/>
  <c r="AK3569" i="1"/>
  <c r="AO3569" i="1"/>
  <c r="W3569" i="1" s="1"/>
  <c r="AP3569" i="1"/>
  <c r="AQ3569" i="1"/>
  <c r="AY3569" i="1"/>
  <c r="BB3569" i="1"/>
  <c r="BA3569" i="1" s="1"/>
  <c r="BC3569" i="1"/>
  <c r="AZ3569" i="1" s="1"/>
  <c r="AK3570" i="1"/>
  <c r="AO3570" i="1"/>
  <c r="W3570" i="1" s="1"/>
  <c r="AP3570" i="1"/>
  <c r="AQ3570" i="1"/>
  <c r="AY3570" i="1"/>
  <c r="BB3570" i="1"/>
  <c r="BA3570" i="1" s="1"/>
  <c r="BC3570" i="1"/>
  <c r="AZ3570" i="1" s="1"/>
  <c r="AK3571" i="1"/>
  <c r="AO3571" i="1"/>
  <c r="AP3571" i="1"/>
  <c r="AQ3571" i="1"/>
  <c r="AY3571" i="1"/>
  <c r="BB3571" i="1"/>
  <c r="BA3571" i="1" s="1"/>
  <c r="BC3571" i="1"/>
  <c r="AZ3571" i="1" s="1"/>
  <c r="AK3572" i="1"/>
  <c r="AO3572" i="1"/>
  <c r="W3572" i="1" s="1"/>
  <c r="AP3572" i="1"/>
  <c r="AQ3572" i="1"/>
  <c r="AY3572" i="1"/>
  <c r="BB3572" i="1"/>
  <c r="BA3572" i="1" s="1"/>
  <c r="BC3572" i="1"/>
  <c r="AZ3572" i="1" s="1"/>
  <c r="AK3573" i="1"/>
  <c r="AO3573" i="1"/>
  <c r="AP3573" i="1"/>
  <c r="AQ3573" i="1"/>
  <c r="AY3573" i="1"/>
  <c r="BB3573" i="1"/>
  <c r="BA3573" i="1" s="1"/>
  <c r="BC3573" i="1"/>
  <c r="AZ3573" i="1" s="1"/>
  <c r="AK3574" i="1"/>
  <c r="AO3574" i="1"/>
  <c r="AP3574" i="1"/>
  <c r="AQ3574" i="1"/>
  <c r="AY3574" i="1"/>
  <c r="BB3574" i="1"/>
  <c r="BA3574" i="1" s="1"/>
  <c r="BC3574" i="1"/>
  <c r="AZ3574" i="1" s="1"/>
  <c r="AK3575" i="1"/>
  <c r="AO3575" i="1"/>
  <c r="W3575" i="1" s="1"/>
  <c r="AP3575" i="1"/>
  <c r="AQ3575" i="1"/>
  <c r="AY3575" i="1"/>
  <c r="BB3575" i="1"/>
  <c r="BA3575" i="1" s="1"/>
  <c r="BC3575" i="1"/>
  <c r="AZ3575" i="1" s="1"/>
  <c r="AK3576" i="1"/>
  <c r="AO3576" i="1"/>
  <c r="W3576" i="1" s="1"/>
  <c r="AP3576" i="1"/>
  <c r="AQ3576" i="1"/>
  <c r="AY3576" i="1"/>
  <c r="BB3576" i="1"/>
  <c r="BA3576" i="1" s="1"/>
  <c r="BC3576" i="1"/>
  <c r="AZ3576" i="1" s="1"/>
  <c r="AK3577" i="1"/>
  <c r="AO3577" i="1"/>
  <c r="W3577" i="1" s="1"/>
  <c r="AP3577" i="1"/>
  <c r="AQ3577" i="1"/>
  <c r="AY3577" i="1"/>
  <c r="BB3577" i="1"/>
  <c r="BA3577" i="1" s="1"/>
  <c r="BC3577" i="1"/>
  <c r="AZ3577" i="1" s="1"/>
  <c r="AK3578" i="1"/>
  <c r="AO3578" i="1"/>
  <c r="W3578" i="1" s="1"/>
  <c r="AP3578" i="1"/>
  <c r="AQ3578" i="1"/>
  <c r="AY3578" i="1"/>
  <c r="BB3578" i="1"/>
  <c r="BA3578" i="1" s="1"/>
  <c r="BC3578" i="1"/>
  <c r="AZ3578" i="1" s="1"/>
  <c r="AK3579" i="1"/>
  <c r="AO3579" i="1"/>
  <c r="AP3579" i="1"/>
  <c r="AQ3579" i="1"/>
  <c r="AY3579" i="1"/>
  <c r="BB3579" i="1"/>
  <c r="BA3579" i="1" s="1"/>
  <c r="BC3579" i="1"/>
  <c r="AZ3579" i="1" s="1"/>
  <c r="AK3580" i="1"/>
  <c r="AO3580" i="1"/>
  <c r="AP3580" i="1"/>
  <c r="AQ3580" i="1"/>
  <c r="AY3580" i="1"/>
  <c r="BB3580" i="1"/>
  <c r="BA3580" i="1" s="1"/>
  <c r="BC3580" i="1"/>
  <c r="AZ3580" i="1" s="1"/>
  <c r="AK3581" i="1"/>
  <c r="AO3581" i="1"/>
  <c r="W3581" i="1" s="1"/>
  <c r="AP3581" i="1"/>
  <c r="AQ3581" i="1"/>
  <c r="AY3581" i="1"/>
  <c r="BB3581" i="1"/>
  <c r="BA3581" i="1" s="1"/>
  <c r="BC3581" i="1"/>
  <c r="AZ3581" i="1" s="1"/>
  <c r="AK3582" i="1"/>
  <c r="AO3582" i="1"/>
  <c r="W3582" i="1" s="1"/>
  <c r="AP3582" i="1"/>
  <c r="AQ3582" i="1"/>
  <c r="AY3582" i="1"/>
  <c r="BB3582" i="1"/>
  <c r="BA3582" i="1" s="1"/>
  <c r="BC3582" i="1"/>
  <c r="AZ3582" i="1" s="1"/>
  <c r="AK3583" i="1"/>
  <c r="AO3583" i="1"/>
  <c r="AP3583" i="1"/>
  <c r="AQ3583" i="1"/>
  <c r="AY3583" i="1"/>
  <c r="BB3583" i="1"/>
  <c r="BA3583" i="1" s="1"/>
  <c r="BC3583" i="1"/>
  <c r="AZ3583" i="1" s="1"/>
  <c r="AK3584" i="1"/>
  <c r="AO3584" i="1"/>
  <c r="W3584" i="1" s="1"/>
  <c r="AP3584" i="1"/>
  <c r="AQ3584" i="1"/>
  <c r="AY3584" i="1"/>
  <c r="BB3584" i="1"/>
  <c r="BA3584" i="1" s="1"/>
  <c r="BC3584" i="1"/>
  <c r="AZ3584" i="1" s="1"/>
  <c r="AK3585" i="1"/>
  <c r="AO3585" i="1"/>
  <c r="W3585" i="1" s="1"/>
  <c r="AP3585" i="1"/>
  <c r="AQ3585" i="1"/>
  <c r="AY3585" i="1"/>
  <c r="BB3585" i="1"/>
  <c r="BA3585" i="1" s="1"/>
  <c r="BC3585" i="1"/>
  <c r="AZ3585" i="1" s="1"/>
  <c r="AK3586" i="1"/>
  <c r="AO3586" i="1"/>
  <c r="AP3586" i="1"/>
  <c r="AQ3586" i="1"/>
  <c r="AY3586" i="1"/>
  <c r="BB3586" i="1"/>
  <c r="BA3586" i="1" s="1"/>
  <c r="BC3586" i="1"/>
  <c r="AZ3586" i="1" s="1"/>
  <c r="AK3587" i="1"/>
  <c r="AO3587" i="1"/>
  <c r="W3587" i="1" s="1"/>
  <c r="AP3587" i="1"/>
  <c r="AQ3587" i="1"/>
  <c r="AY3587" i="1"/>
  <c r="BB3587" i="1"/>
  <c r="BA3587" i="1" s="1"/>
  <c r="BC3587" i="1"/>
  <c r="AZ3587" i="1" s="1"/>
  <c r="AK3588" i="1"/>
  <c r="AO3588" i="1"/>
  <c r="W3588" i="1" s="1"/>
  <c r="AP3588" i="1"/>
  <c r="AQ3588" i="1"/>
  <c r="AY3588" i="1"/>
  <c r="BB3588" i="1"/>
  <c r="BA3588" i="1" s="1"/>
  <c r="BC3588" i="1"/>
  <c r="AZ3588" i="1" s="1"/>
  <c r="AK3589" i="1"/>
  <c r="AO3589" i="1"/>
  <c r="W3589" i="1" s="1"/>
  <c r="AP3589" i="1"/>
  <c r="AQ3589" i="1"/>
  <c r="AY3589" i="1"/>
  <c r="BB3589" i="1"/>
  <c r="BA3589" i="1" s="1"/>
  <c r="BC3589" i="1"/>
  <c r="AZ3589" i="1" s="1"/>
  <c r="AK3590" i="1"/>
  <c r="AO3590" i="1"/>
  <c r="W3590" i="1" s="1"/>
  <c r="AP3590" i="1"/>
  <c r="AQ3590" i="1"/>
  <c r="AY3590" i="1"/>
  <c r="BB3590" i="1"/>
  <c r="BA3590" i="1" s="1"/>
  <c r="BC3590" i="1"/>
  <c r="AZ3590" i="1" s="1"/>
  <c r="AK3591" i="1"/>
  <c r="AO3591" i="1"/>
  <c r="W3591" i="1" s="1"/>
  <c r="AP3591" i="1"/>
  <c r="AQ3591" i="1"/>
  <c r="AY3591" i="1"/>
  <c r="BB3591" i="1"/>
  <c r="BA3591" i="1" s="1"/>
  <c r="BC3591" i="1"/>
  <c r="AZ3591" i="1" s="1"/>
  <c r="AK3592" i="1"/>
  <c r="AO3592" i="1"/>
  <c r="AP3592" i="1"/>
  <c r="AQ3592" i="1"/>
  <c r="AY3592" i="1"/>
  <c r="BB3592" i="1"/>
  <c r="BA3592" i="1" s="1"/>
  <c r="BC3592" i="1"/>
  <c r="AZ3592" i="1" s="1"/>
  <c r="AK3593" i="1"/>
  <c r="AO3593" i="1"/>
  <c r="W3593" i="1" s="1"/>
  <c r="AP3593" i="1"/>
  <c r="AQ3593" i="1"/>
  <c r="AY3593" i="1"/>
  <c r="BB3593" i="1"/>
  <c r="BA3593" i="1" s="1"/>
  <c r="BC3593" i="1"/>
  <c r="AZ3593" i="1" s="1"/>
  <c r="AK3594" i="1"/>
  <c r="AO3594" i="1"/>
  <c r="W3594" i="1" s="1"/>
  <c r="AP3594" i="1"/>
  <c r="AQ3594" i="1"/>
  <c r="AY3594" i="1"/>
  <c r="BB3594" i="1"/>
  <c r="BA3594" i="1" s="1"/>
  <c r="BC3594" i="1"/>
  <c r="AZ3594" i="1" s="1"/>
  <c r="AK3595" i="1"/>
  <c r="AO3595" i="1"/>
  <c r="AP3595" i="1"/>
  <c r="AQ3595" i="1"/>
  <c r="AY3595" i="1"/>
  <c r="BB3595" i="1"/>
  <c r="BA3595" i="1" s="1"/>
  <c r="BC3595" i="1"/>
  <c r="AZ3595" i="1" s="1"/>
  <c r="AK3596" i="1"/>
  <c r="AO3596" i="1"/>
  <c r="AP3596" i="1"/>
  <c r="AQ3596" i="1"/>
  <c r="AY3596" i="1"/>
  <c r="BB3596" i="1"/>
  <c r="BA3596" i="1" s="1"/>
  <c r="BC3596" i="1"/>
  <c r="AZ3596" i="1" s="1"/>
  <c r="AK3597" i="1"/>
  <c r="AO3597" i="1"/>
  <c r="W3597" i="1" s="1"/>
  <c r="AP3597" i="1"/>
  <c r="AQ3597" i="1"/>
  <c r="AY3597" i="1"/>
  <c r="BB3597" i="1"/>
  <c r="BA3597" i="1" s="1"/>
  <c r="BC3597" i="1"/>
  <c r="AZ3597" i="1" s="1"/>
  <c r="H441" i="1"/>
  <c r="S441" i="1" s="1"/>
  <c r="T441" i="1" s="1"/>
  <c r="H442" i="1"/>
  <c r="S442" i="1" s="1"/>
  <c r="H443" i="1"/>
  <c r="S443" i="1" s="1"/>
  <c r="H444" i="1"/>
  <c r="S444" i="1" s="1"/>
  <c r="H445" i="1"/>
  <c r="H446" i="1"/>
  <c r="H447" i="1"/>
  <c r="S447" i="1" s="1"/>
  <c r="H448" i="1"/>
  <c r="S452" i="1"/>
  <c r="S559" i="1"/>
  <c r="S560" i="1"/>
  <c r="T560" i="1" s="1"/>
  <c r="S561" i="1"/>
  <c r="T561" i="1" s="1"/>
  <c r="S562" i="1"/>
  <c r="T562" i="1" s="1"/>
  <c r="S563" i="1"/>
  <c r="T563" i="1" s="1"/>
  <c r="S564" i="1"/>
  <c r="S565" i="1"/>
  <c r="T565" i="1" s="1"/>
  <c r="S566" i="1"/>
  <c r="T566" i="1" s="1"/>
  <c r="S567" i="1"/>
  <c r="S568" i="1"/>
  <c r="T568" i="1" s="1"/>
  <c r="S569" i="1"/>
  <c r="T569" i="1" s="1"/>
  <c r="S570" i="1"/>
  <c r="T570" i="1" s="1"/>
  <c r="S571" i="1"/>
  <c r="T571" i="1" s="1"/>
  <c r="S572" i="1"/>
  <c r="S573" i="1"/>
  <c r="T573" i="1" s="1"/>
  <c r="S574" i="1"/>
  <c r="T574" i="1" s="1"/>
  <c r="S575" i="1"/>
  <c r="S576" i="1"/>
  <c r="T576" i="1" s="1"/>
  <c r="S577" i="1"/>
  <c r="T577" i="1" s="1"/>
  <c r="S578" i="1"/>
  <c r="T578" i="1" s="1"/>
  <c r="S579" i="1"/>
  <c r="T579" i="1" s="1"/>
  <c r="S580" i="1"/>
  <c r="S581" i="1"/>
  <c r="T581" i="1" s="1"/>
  <c r="S582" i="1"/>
  <c r="T582" i="1" s="1"/>
  <c r="S583" i="1"/>
  <c r="S584" i="1"/>
  <c r="T584" i="1" s="1"/>
  <c r="S585" i="1"/>
  <c r="T585" i="1" s="1"/>
  <c r="S586" i="1"/>
  <c r="T586" i="1" s="1"/>
  <c r="S587" i="1"/>
  <c r="T587" i="1" s="1"/>
  <c r="S588" i="1"/>
  <c r="S589" i="1"/>
  <c r="T589" i="1" s="1"/>
  <c r="S590" i="1"/>
  <c r="T590" i="1" s="1"/>
  <c r="S591" i="1"/>
  <c r="S592" i="1"/>
  <c r="T592" i="1" s="1"/>
  <c r="S593" i="1"/>
  <c r="T593" i="1" s="1"/>
  <c r="S594" i="1"/>
  <c r="T594" i="1" s="1"/>
  <c r="S595" i="1"/>
  <c r="T595" i="1" s="1"/>
  <c r="S596" i="1"/>
  <c r="S597" i="1"/>
  <c r="T597" i="1" s="1"/>
  <c r="S598" i="1"/>
  <c r="T598" i="1" s="1"/>
  <c r="S599" i="1"/>
  <c r="S600" i="1"/>
  <c r="T600" i="1" s="1"/>
  <c r="S601" i="1"/>
  <c r="T601" i="1" s="1"/>
  <c r="S602" i="1"/>
  <c r="T602" i="1" s="1"/>
  <c r="S603" i="1"/>
  <c r="T603" i="1" s="1"/>
  <c r="S604" i="1"/>
  <c r="S605" i="1"/>
  <c r="T605" i="1" s="1"/>
  <c r="S606" i="1"/>
  <c r="T606" i="1" s="1"/>
  <c r="S607" i="1"/>
  <c r="T607" i="1" s="1"/>
  <c r="S608" i="1"/>
  <c r="S609" i="1"/>
  <c r="T609" i="1" s="1"/>
  <c r="S610" i="1"/>
  <c r="T610" i="1" s="1"/>
  <c r="S611" i="1"/>
  <c r="S612" i="1"/>
  <c r="T612" i="1" s="1"/>
  <c r="S613" i="1"/>
  <c r="T613" i="1" s="1"/>
  <c r="S614" i="1"/>
  <c r="T614" i="1" s="1"/>
  <c r="S615" i="1"/>
  <c r="T615" i="1" s="1"/>
  <c r="S616" i="1"/>
  <c r="S617" i="1"/>
  <c r="T617" i="1" s="1"/>
  <c r="S618" i="1"/>
  <c r="T618" i="1" s="1"/>
  <c r="S619" i="1"/>
  <c r="S620" i="1"/>
  <c r="T620" i="1" s="1"/>
  <c r="S621" i="1"/>
  <c r="T621" i="1" s="1"/>
  <c r="S622" i="1"/>
  <c r="T622" i="1" s="1"/>
  <c r="S623" i="1"/>
  <c r="T623" i="1" s="1"/>
  <c r="S624" i="1"/>
  <c r="S625" i="1"/>
  <c r="T625" i="1" s="1"/>
  <c r="S626" i="1"/>
  <c r="T626" i="1" s="1"/>
  <c r="S627" i="1"/>
  <c r="S628" i="1"/>
  <c r="T628" i="1" s="1"/>
  <c r="S629" i="1"/>
  <c r="T629" i="1" s="1"/>
  <c r="S630" i="1"/>
  <c r="T630" i="1" s="1"/>
  <c r="S631" i="1"/>
  <c r="T631" i="1" s="1"/>
  <c r="S632" i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S641" i="1"/>
  <c r="T641" i="1" s="1"/>
  <c r="S642" i="1"/>
  <c r="T642" i="1" s="1"/>
  <c r="S643" i="1"/>
  <c r="S644" i="1"/>
  <c r="T644" i="1" s="1"/>
  <c r="S645" i="1"/>
  <c r="T645" i="1" s="1"/>
  <c r="S646" i="1"/>
  <c r="T646" i="1" s="1"/>
  <c r="S647" i="1"/>
  <c r="T647" i="1" s="1"/>
  <c r="S648" i="1"/>
  <c r="S649" i="1"/>
  <c r="T649" i="1" s="1"/>
  <c r="S650" i="1"/>
  <c r="T650" i="1" s="1"/>
  <c r="S651" i="1"/>
  <c r="S652" i="1"/>
  <c r="T652" i="1" s="1"/>
  <c r="S653" i="1"/>
  <c r="T653" i="1" s="1"/>
  <c r="S654" i="1"/>
  <c r="T654" i="1" s="1"/>
  <c r="S655" i="1"/>
  <c r="T655" i="1" s="1"/>
  <c r="S656" i="1"/>
  <c r="S657" i="1"/>
  <c r="T657" i="1" s="1"/>
  <c r="S658" i="1"/>
  <c r="T658" i="1" s="1"/>
  <c r="S659" i="1"/>
  <c r="S660" i="1"/>
  <c r="T660" i="1" s="1"/>
  <c r="S661" i="1"/>
  <c r="T661" i="1" s="1"/>
  <c r="S662" i="1"/>
  <c r="T662" i="1" s="1"/>
  <c r="S663" i="1"/>
  <c r="T663" i="1" s="1"/>
  <c r="S664" i="1"/>
  <c r="S665" i="1"/>
  <c r="T665" i="1" s="1"/>
  <c r="S666" i="1"/>
  <c r="T666" i="1" s="1"/>
  <c r="S667" i="1"/>
  <c r="S668" i="1"/>
  <c r="T668" i="1" s="1"/>
  <c r="S669" i="1"/>
  <c r="T669" i="1" s="1"/>
  <c r="S670" i="1"/>
  <c r="T670" i="1" s="1"/>
  <c r="S671" i="1"/>
  <c r="T671" i="1" s="1"/>
  <c r="S672" i="1"/>
  <c r="S673" i="1"/>
  <c r="T673" i="1" s="1"/>
  <c r="S674" i="1"/>
  <c r="T674" i="1" s="1"/>
  <c r="S675" i="1"/>
  <c r="S676" i="1"/>
  <c r="T676" i="1" s="1"/>
  <c r="S677" i="1"/>
  <c r="T677" i="1" s="1"/>
  <c r="S678" i="1"/>
  <c r="T678" i="1" s="1"/>
  <c r="S679" i="1"/>
  <c r="T679" i="1" s="1"/>
  <c r="S680" i="1"/>
  <c r="S681" i="1"/>
  <c r="T681" i="1" s="1"/>
  <c r="S682" i="1"/>
  <c r="T682" i="1" s="1"/>
  <c r="S683" i="1"/>
  <c r="S684" i="1"/>
  <c r="T684" i="1" s="1"/>
  <c r="S685" i="1"/>
  <c r="T685" i="1" s="1"/>
  <c r="S686" i="1"/>
  <c r="T686" i="1" s="1"/>
  <c r="S687" i="1"/>
  <c r="T687" i="1" s="1"/>
  <c r="S688" i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S697" i="1"/>
  <c r="T697" i="1" s="1"/>
  <c r="S698" i="1"/>
  <c r="T698" i="1" s="1"/>
  <c r="S699" i="1"/>
  <c r="S700" i="1"/>
  <c r="T700" i="1" s="1"/>
  <c r="S701" i="1"/>
  <c r="T701" i="1" s="1"/>
  <c r="S702" i="1"/>
  <c r="T702" i="1" s="1"/>
  <c r="S703" i="1"/>
  <c r="T703" i="1" s="1"/>
  <c r="S704" i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S716" i="1"/>
  <c r="T716" i="1" s="1"/>
  <c r="S717" i="1"/>
  <c r="T717" i="1" s="1"/>
  <c r="S718" i="1"/>
  <c r="T718" i="1" s="1"/>
  <c r="S719" i="1"/>
  <c r="T719" i="1" s="1"/>
  <c r="S720" i="1"/>
  <c r="S721" i="1"/>
  <c r="T721" i="1" s="1"/>
  <c r="S722" i="1"/>
  <c r="T722" i="1" s="1"/>
  <c r="S723" i="1"/>
  <c r="S724" i="1"/>
  <c r="T724" i="1" s="1"/>
  <c r="S725" i="1"/>
  <c r="T725" i="1" s="1"/>
  <c r="S726" i="1"/>
  <c r="T726" i="1" s="1"/>
  <c r="S727" i="1"/>
  <c r="T727" i="1" s="1"/>
  <c r="S728" i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S737" i="1"/>
  <c r="T737" i="1" s="1"/>
  <c r="S738" i="1"/>
  <c r="T738" i="1" s="1"/>
  <c r="S739" i="1"/>
  <c r="S740" i="1"/>
  <c r="T740" i="1" s="1"/>
  <c r="S741" i="1"/>
  <c r="T741" i="1" s="1"/>
  <c r="S742" i="1"/>
  <c r="T742" i="1" s="1"/>
  <c r="S743" i="1"/>
  <c r="T743" i="1" s="1"/>
  <c r="S744" i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S753" i="1"/>
  <c r="T753" i="1" s="1"/>
  <c r="S754" i="1"/>
  <c r="T754" i="1" s="1"/>
  <c r="S755" i="1"/>
  <c r="S756" i="1"/>
  <c r="T756" i="1" s="1"/>
  <c r="S757" i="1"/>
  <c r="T757" i="1" s="1"/>
  <c r="S758" i="1"/>
  <c r="T758" i="1" s="1"/>
  <c r="S759" i="1"/>
  <c r="T759" i="1" s="1"/>
  <c r="S760" i="1"/>
  <c r="S761" i="1"/>
  <c r="T761" i="1" s="1"/>
  <c r="S762" i="1"/>
  <c r="T762" i="1" s="1"/>
  <c r="S763" i="1"/>
  <c r="S764" i="1"/>
  <c r="T764" i="1" s="1"/>
  <c r="S765" i="1"/>
  <c r="T765" i="1" s="1"/>
  <c r="S766" i="1"/>
  <c r="T766" i="1" s="1"/>
  <c r="S767" i="1"/>
  <c r="T767" i="1" s="1"/>
  <c r="S768" i="1"/>
  <c r="S769" i="1"/>
  <c r="T769" i="1" s="1"/>
  <c r="S770" i="1"/>
  <c r="T770" i="1" s="1"/>
  <c r="S771" i="1"/>
  <c r="S772" i="1"/>
  <c r="T772" i="1" s="1"/>
  <c r="S773" i="1"/>
  <c r="T773" i="1" s="1"/>
  <c r="S774" i="1"/>
  <c r="T774" i="1" s="1"/>
  <c r="S775" i="1"/>
  <c r="T775" i="1" s="1"/>
  <c r="S776" i="1"/>
  <c r="S777" i="1"/>
  <c r="T777" i="1" s="1"/>
  <c r="S778" i="1"/>
  <c r="T778" i="1" s="1"/>
  <c r="S779" i="1"/>
  <c r="S780" i="1"/>
  <c r="T780" i="1" s="1"/>
  <c r="S781" i="1"/>
  <c r="T781" i="1" s="1"/>
  <c r="S782" i="1"/>
  <c r="T782" i="1" s="1"/>
  <c r="S783" i="1"/>
  <c r="T783" i="1" s="1"/>
  <c r="S784" i="1"/>
  <c r="S785" i="1"/>
  <c r="T785" i="1" s="1"/>
  <c r="S786" i="1"/>
  <c r="T786" i="1" s="1"/>
  <c r="S787" i="1"/>
  <c r="S788" i="1"/>
  <c r="T788" i="1" s="1"/>
  <c r="S789" i="1"/>
  <c r="T789" i="1" s="1"/>
  <c r="S790" i="1"/>
  <c r="S791" i="1"/>
  <c r="S792" i="1"/>
  <c r="S793" i="1"/>
  <c r="S794" i="1"/>
  <c r="T794" i="1" s="1"/>
  <c r="S795" i="1"/>
  <c r="S796" i="1"/>
  <c r="T796" i="1" s="1"/>
  <c r="S797" i="1"/>
  <c r="T797" i="1" s="1"/>
  <c r="S798" i="1"/>
  <c r="T798" i="1" s="1"/>
  <c r="S799" i="1"/>
  <c r="T799" i="1" s="1"/>
  <c r="S800" i="1"/>
  <c r="S801" i="1"/>
  <c r="T801" i="1" s="1"/>
  <c r="S802" i="1"/>
  <c r="T802" i="1" s="1"/>
  <c r="S803" i="1"/>
  <c r="T803" i="1" s="1"/>
  <c r="S804" i="1"/>
  <c r="T804" i="1" s="1"/>
  <c r="S805" i="1"/>
  <c r="T805" i="1" s="1"/>
  <c r="S806" i="1"/>
  <c r="T806" i="1" s="1"/>
  <c r="S807" i="1"/>
  <c r="T807" i="1" s="1"/>
  <c r="S808" i="1"/>
  <c r="S809" i="1"/>
  <c r="T809" i="1" s="1"/>
  <c r="S810" i="1"/>
  <c r="T810" i="1" s="1"/>
  <c r="S811" i="1"/>
  <c r="S812" i="1"/>
  <c r="T812" i="1" s="1"/>
  <c r="S813" i="1"/>
  <c r="T813" i="1" s="1"/>
  <c r="S814" i="1"/>
  <c r="T814" i="1" s="1"/>
  <c r="S815" i="1"/>
  <c r="T815" i="1" s="1"/>
  <c r="S816" i="1"/>
  <c r="S817" i="1"/>
  <c r="T817" i="1" s="1"/>
  <c r="S818" i="1"/>
  <c r="T818" i="1" s="1"/>
  <c r="S819" i="1"/>
  <c r="S820" i="1"/>
  <c r="T820" i="1" s="1"/>
  <c r="S821" i="1"/>
  <c r="T821" i="1" s="1"/>
  <c r="S822" i="1"/>
  <c r="T822" i="1" s="1"/>
  <c r="S823" i="1"/>
  <c r="T823" i="1" s="1"/>
  <c r="S824" i="1"/>
  <c r="S825" i="1"/>
  <c r="T825" i="1" s="1"/>
  <c r="S826" i="1"/>
  <c r="T826" i="1" s="1"/>
  <c r="S827" i="1"/>
  <c r="S828" i="1"/>
  <c r="T828" i="1" s="1"/>
  <c r="S829" i="1"/>
  <c r="T829" i="1" s="1"/>
  <c r="S830" i="1"/>
  <c r="T830" i="1" s="1"/>
  <c r="S831" i="1"/>
  <c r="T831" i="1" s="1"/>
  <c r="S832" i="1"/>
  <c r="T832" i="1" s="1"/>
  <c r="S833" i="1"/>
  <c r="T833" i="1" s="1"/>
  <c r="S834" i="1"/>
  <c r="T834" i="1" s="1"/>
  <c r="S835" i="1"/>
  <c r="S836" i="1"/>
  <c r="T836" i="1" s="1"/>
  <c r="S837" i="1"/>
  <c r="S838" i="1"/>
  <c r="S839" i="1"/>
  <c r="S840" i="1"/>
  <c r="S841" i="1"/>
  <c r="T841" i="1" s="1"/>
  <c r="S842" i="1"/>
  <c r="T842" i="1" s="1"/>
  <c r="S843" i="1"/>
  <c r="T843" i="1" s="1"/>
  <c r="S844" i="1"/>
  <c r="T844" i="1" s="1"/>
  <c r="S845" i="1"/>
  <c r="T845" i="1" s="1"/>
  <c r="S846" i="1"/>
  <c r="T846" i="1" s="1"/>
  <c r="S847" i="1"/>
  <c r="T847" i="1" s="1"/>
  <c r="S848" i="1"/>
  <c r="S849" i="1"/>
  <c r="T849" i="1" s="1"/>
  <c r="S850" i="1"/>
  <c r="T850" i="1" s="1"/>
  <c r="S851" i="1"/>
  <c r="S852" i="1"/>
  <c r="T852" i="1" s="1"/>
  <c r="S853" i="1"/>
  <c r="T853" i="1" s="1"/>
  <c r="S854" i="1"/>
  <c r="T854" i="1" s="1"/>
  <c r="S855" i="1"/>
  <c r="T855" i="1" s="1"/>
  <c r="S856" i="1"/>
  <c r="S857" i="1"/>
  <c r="T857" i="1" s="1"/>
  <c r="S858" i="1"/>
  <c r="T858" i="1" s="1"/>
  <c r="S859" i="1"/>
  <c r="S860" i="1"/>
  <c r="T860" i="1" s="1"/>
  <c r="S861" i="1"/>
  <c r="T861" i="1" s="1"/>
  <c r="S862" i="1"/>
  <c r="T862" i="1" s="1"/>
  <c r="S863" i="1"/>
  <c r="T863" i="1" s="1"/>
  <c r="S864" i="1"/>
  <c r="S865" i="1"/>
  <c r="T865" i="1" s="1"/>
  <c r="S866" i="1"/>
  <c r="S867" i="1"/>
  <c r="S868" i="1"/>
  <c r="S869" i="1"/>
  <c r="S870" i="1"/>
  <c r="S871" i="1"/>
  <c r="S873" i="1"/>
  <c r="S874" i="1"/>
  <c r="S875" i="1"/>
  <c r="S876" i="1"/>
  <c r="S877" i="1"/>
  <c r="S878" i="1"/>
  <c r="S879" i="1"/>
  <c r="S880" i="1"/>
  <c r="S881" i="1"/>
  <c r="T881" i="1" s="1"/>
  <c r="S882" i="1"/>
  <c r="T882" i="1" s="1"/>
  <c r="S883" i="1"/>
  <c r="T883" i="1" s="1"/>
  <c r="S884" i="1"/>
  <c r="T884" i="1" s="1"/>
  <c r="S885" i="1"/>
  <c r="T885" i="1" s="1"/>
  <c r="S886" i="1"/>
  <c r="T886" i="1" s="1"/>
  <c r="S887" i="1"/>
  <c r="T887" i="1" s="1"/>
  <c r="S888" i="1"/>
  <c r="S889" i="1"/>
  <c r="T889" i="1" s="1"/>
  <c r="S890" i="1"/>
  <c r="T890" i="1" s="1"/>
  <c r="S891" i="1"/>
  <c r="S892" i="1"/>
  <c r="T892" i="1" s="1"/>
  <c r="S893" i="1"/>
  <c r="T893" i="1" s="1"/>
  <c r="S894" i="1"/>
  <c r="T894" i="1" s="1"/>
  <c r="S895" i="1"/>
  <c r="T895" i="1" s="1"/>
  <c r="S896" i="1"/>
  <c r="T896" i="1" s="1"/>
  <c r="S897" i="1"/>
  <c r="T897" i="1" s="1"/>
  <c r="S898" i="1"/>
  <c r="T898" i="1" s="1"/>
  <c r="S899" i="1"/>
  <c r="S900" i="1"/>
  <c r="T900" i="1" s="1"/>
  <c r="S901" i="1"/>
  <c r="T901" i="1" s="1"/>
  <c r="S902" i="1"/>
  <c r="T902" i="1" s="1"/>
  <c r="S903" i="1"/>
  <c r="T903" i="1" s="1"/>
  <c r="S904" i="1"/>
  <c r="S905" i="1"/>
  <c r="T905" i="1" s="1"/>
  <c r="S906" i="1"/>
  <c r="T906" i="1" s="1"/>
  <c r="S907" i="1"/>
  <c r="S908" i="1"/>
  <c r="T908" i="1" s="1"/>
  <c r="S909" i="1"/>
  <c r="T909" i="1" s="1"/>
  <c r="S910" i="1"/>
  <c r="T910" i="1" s="1"/>
  <c r="S911" i="1"/>
  <c r="T911" i="1" s="1"/>
  <c r="S912" i="1"/>
  <c r="T912" i="1" s="1"/>
  <c r="S913" i="1"/>
  <c r="T913" i="1" s="1"/>
  <c r="S914" i="1"/>
  <c r="T914" i="1" s="1"/>
  <c r="S915" i="1"/>
  <c r="T915" i="1" s="1"/>
  <c r="S916" i="1"/>
  <c r="T916" i="1" s="1"/>
  <c r="S917" i="1"/>
  <c r="T917" i="1" s="1"/>
  <c r="S918" i="1"/>
  <c r="T918" i="1" s="1"/>
  <c r="S919" i="1"/>
  <c r="T919" i="1" s="1"/>
  <c r="S920" i="1"/>
  <c r="T920" i="1" s="1"/>
  <c r="S921" i="1"/>
  <c r="T921" i="1" s="1"/>
  <c r="S922" i="1"/>
  <c r="T922" i="1" s="1"/>
  <c r="S923" i="1"/>
  <c r="S924" i="1"/>
  <c r="T924" i="1" s="1"/>
  <c r="S925" i="1"/>
  <c r="T925" i="1" s="1"/>
  <c r="S926" i="1"/>
  <c r="T926" i="1" s="1"/>
  <c r="S927" i="1"/>
  <c r="T927" i="1" s="1"/>
  <c r="S928" i="1"/>
  <c r="T928" i="1" s="1"/>
  <c r="S929" i="1"/>
  <c r="T929" i="1" s="1"/>
  <c r="S930" i="1"/>
  <c r="T930" i="1" s="1"/>
  <c r="S931" i="1"/>
  <c r="S932" i="1"/>
  <c r="T932" i="1" s="1"/>
  <c r="S933" i="1"/>
  <c r="T933" i="1" s="1"/>
  <c r="S934" i="1"/>
  <c r="T934" i="1" s="1"/>
  <c r="S935" i="1"/>
  <c r="T935" i="1" s="1"/>
  <c r="S936" i="1"/>
  <c r="S937" i="1"/>
  <c r="T937" i="1" s="1"/>
  <c r="S938" i="1"/>
  <c r="T938" i="1" s="1"/>
  <c r="S939" i="1"/>
  <c r="S940" i="1"/>
  <c r="T940" i="1" s="1"/>
  <c r="S941" i="1"/>
  <c r="T941" i="1" s="1"/>
  <c r="S942" i="1"/>
  <c r="T942" i="1" s="1"/>
  <c r="S943" i="1"/>
  <c r="T943" i="1" s="1"/>
  <c r="S944" i="1"/>
  <c r="T944" i="1" s="1"/>
  <c r="S945" i="1"/>
  <c r="T945" i="1" s="1"/>
  <c r="S946" i="1"/>
  <c r="T946" i="1" s="1"/>
  <c r="S947" i="1"/>
  <c r="S948" i="1"/>
  <c r="T948" i="1" s="1"/>
  <c r="S949" i="1"/>
  <c r="T949" i="1" s="1"/>
  <c r="S950" i="1"/>
  <c r="T950" i="1" s="1"/>
  <c r="S951" i="1"/>
  <c r="T951" i="1" s="1"/>
  <c r="S952" i="1"/>
  <c r="S953" i="1"/>
  <c r="T953" i="1" s="1"/>
  <c r="S954" i="1"/>
  <c r="T954" i="1" s="1"/>
  <c r="S955" i="1"/>
  <c r="S956" i="1"/>
  <c r="T956" i="1" s="1"/>
  <c r="S957" i="1"/>
  <c r="T957" i="1" s="1"/>
  <c r="S958" i="1"/>
  <c r="T958" i="1" s="1"/>
  <c r="S959" i="1"/>
  <c r="T959" i="1" s="1"/>
  <c r="S960" i="1"/>
  <c r="T960" i="1" s="1"/>
  <c r="S961" i="1"/>
  <c r="T961" i="1" s="1"/>
  <c r="S962" i="1"/>
  <c r="T962" i="1" s="1"/>
  <c r="S963" i="1"/>
  <c r="T963" i="1" s="1"/>
  <c r="S964" i="1"/>
  <c r="T964" i="1" s="1"/>
  <c r="S965" i="1"/>
  <c r="T965" i="1" s="1"/>
  <c r="S966" i="1"/>
  <c r="T966" i="1" s="1"/>
  <c r="S967" i="1"/>
  <c r="T967" i="1" s="1"/>
  <c r="S968" i="1"/>
  <c r="S969" i="1"/>
  <c r="T969" i="1" s="1"/>
  <c r="S970" i="1"/>
  <c r="T970" i="1" s="1"/>
  <c r="S971" i="1"/>
  <c r="S972" i="1"/>
  <c r="T972" i="1" s="1"/>
  <c r="S973" i="1"/>
  <c r="T973" i="1" s="1"/>
  <c r="S974" i="1"/>
  <c r="T974" i="1" s="1"/>
  <c r="S975" i="1"/>
  <c r="T975" i="1" s="1"/>
  <c r="S976" i="1"/>
  <c r="T976" i="1" s="1"/>
  <c r="S977" i="1"/>
  <c r="T977" i="1" s="1"/>
  <c r="S978" i="1"/>
  <c r="T978" i="1" s="1"/>
  <c r="S979" i="1"/>
  <c r="S980" i="1"/>
  <c r="T980" i="1" s="1"/>
  <c r="S981" i="1"/>
  <c r="T981" i="1" s="1"/>
  <c r="S982" i="1"/>
  <c r="T982" i="1" s="1"/>
  <c r="S983" i="1"/>
  <c r="T983" i="1" s="1"/>
  <c r="S984" i="1"/>
  <c r="S985" i="1"/>
  <c r="T985" i="1" s="1"/>
  <c r="S986" i="1"/>
  <c r="T986" i="1" s="1"/>
  <c r="S987" i="1"/>
  <c r="S988" i="1"/>
  <c r="T988" i="1" s="1"/>
  <c r="S989" i="1"/>
  <c r="T989" i="1" s="1"/>
  <c r="S990" i="1"/>
  <c r="T990" i="1" s="1"/>
  <c r="S991" i="1"/>
  <c r="T991" i="1" s="1"/>
  <c r="S992" i="1"/>
  <c r="T992" i="1" s="1"/>
  <c r="S993" i="1"/>
  <c r="T993" i="1" s="1"/>
  <c r="S994" i="1"/>
  <c r="T994" i="1" s="1"/>
  <c r="S995" i="1"/>
  <c r="S996" i="1"/>
  <c r="T996" i="1" s="1"/>
  <c r="S997" i="1"/>
  <c r="T997" i="1" s="1"/>
  <c r="S998" i="1"/>
  <c r="S999" i="1"/>
  <c r="S1001" i="1"/>
  <c r="S1002" i="1"/>
  <c r="S1003" i="1"/>
  <c r="S1004" i="1"/>
  <c r="S1005" i="1"/>
  <c r="S1006" i="1"/>
  <c r="S1007" i="1"/>
  <c r="S1009" i="1"/>
  <c r="S1010" i="1"/>
  <c r="T1010" i="1" s="1"/>
  <c r="S1011" i="1"/>
  <c r="T1011" i="1" s="1"/>
  <c r="S1012" i="1"/>
  <c r="T1012" i="1" s="1"/>
  <c r="S1013" i="1"/>
  <c r="T1013" i="1" s="1"/>
  <c r="S1014" i="1"/>
  <c r="T1014" i="1" s="1"/>
  <c r="S1015" i="1"/>
  <c r="T1015" i="1" s="1"/>
  <c r="S1016" i="1"/>
  <c r="S1017" i="1"/>
  <c r="T1017" i="1" s="1"/>
  <c r="S1018" i="1"/>
  <c r="T1018" i="1" s="1"/>
  <c r="S1019" i="1"/>
  <c r="T1019" i="1" s="1"/>
  <c r="S1020" i="1"/>
  <c r="T1020" i="1" s="1"/>
  <c r="S1021" i="1"/>
  <c r="T1021" i="1" s="1"/>
  <c r="S1022" i="1"/>
  <c r="T1022" i="1" s="1"/>
  <c r="S1023" i="1"/>
  <c r="T1023" i="1" s="1"/>
  <c r="S1024" i="1"/>
  <c r="S1025" i="1"/>
  <c r="T1025" i="1" s="1"/>
  <c r="S1026" i="1"/>
  <c r="T1026" i="1" s="1"/>
  <c r="S1027" i="1"/>
  <c r="S1028" i="1"/>
  <c r="T1028" i="1" s="1"/>
  <c r="S1029" i="1"/>
  <c r="T1029" i="1" s="1"/>
  <c r="S1030" i="1"/>
  <c r="T1030" i="1" s="1"/>
  <c r="S1031" i="1"/>
  <c r="T1031" i="1" s="1"/>
  <c r="S1032" i="1"/>
  <c r="S1033" i="1"/>
  <c r="T1033" i="1" s="1"/>
  <c r="S1034" i="1"/>
  <c r="T1034" i="1" s="1"/>
  <c r="S1035" i="1"/>
  <c r="S1036" i="1"/>
  <c r="T1036" i="1" s="1"/>
  <c r="S1037" i="1"/>
  <c r="T1037" i="1" s="1"/>
  <c r="S1038" i="1"/>
  <c r="T1038" i="1" s="1"/>
  <c r="S1039" i="1"/>
  <c r="T1039" i="1" s="1"/>
  <c r="S1040" i="1"/>
  <c r="S1041" i="1"/>
  <c r="T1041" i="1" s="1"/>
  <c r="S1042" i="1"/>
  <c r="T1042" i="1" s="1"/>
  <c r="S1043" i="1"/>
  <c r="T1043" i="1" s="1"/>
  <c r="S1044" i="1"/>
  <c r="T1044" i="1" s="1"/>
  <c r="S1045" i="1"/>
  <c r="T1045" i="1" s="1"/>
  <c r="S1046" i="1"/>
  <c r="T1046" i="1" s="1"/>
  <c r="S1047" i="1"/>
  <c r="T1047" i="1" s="1"/>
  <c r="S1048" i="1"/>
  <c r="T1048" i="1" s="1"/>
  <c r="S1049" i="1"/>
  <c r="T1049" i="1" s="1"/>
  <c r="S1050" i="1"/>
  <c r="T1050" i="1" s="1"/>
  <c r="S1051" i="1"/>
  <c r="S1052" i="1"/>
  <c r="T1052" i="1" s="1"/>
  <c r="S1053" i="1"/>
  <c r="T1053" i="1" s="1"/>
  <c r="S1054" i="1"/>
  <c r="T1054" i="1" s="1"/>
  <c r="S1055" i="1"/>
  <c r="T1055" i="1" s="1"/>
  <c r="S1056" i="1"/>
  <c r="S1057" i="1"/>
  <c r="T1057" i="1" s="1"/>
  <c r="S1058" i="1"/>
  <c r="T1058" i="1" s="1"/>
  <c r="S1059" i="1"/>
  <c r="T1059" i="1" s="1"/>
  <c r="S1060" i="1"/>
  <c r="T1060" i="1" s="1"/>
  <c r="S1061" i="1"/>
  <c r="T1061" i="1" s="1"/>
  <c r="S1062" i="1"/>
  <c r="T1062" i="1" s="1"/>
  <c r="S1063" i="1"/>
  <c r="T1063" i="1" s="1"/>
  <c r="S1064" i="1"/>
  <c r="S1065" i="1"/>
  <c r="T1065" i="1" s="1"/>
  <c r="S1066" i="1"/>
  <c r="T1066" i="1" s="1"/>
  <c r="S1067" i="1"/>
  <c r="S1068" i="1"/>
  <c r="T1068" i="1" s="1"/>
  <c r="S1069" i="1"/>
  <c r="T1069" i="1" s="1"/>
  <c r="S1070" i="1"/>
  <c r="T1070" i="1" s="1"/>
  <c r="S1071" i="1"/>
  <c r="T1071" i="1" s="1"/>
  <c r="S1072" i="1"/>
  <c r="T1072" i="1" s="1"/>
  <c r="S1073" i="1"/>
  <c r="T1073" i="1" s="1"/>
  <c r="S1074" i="1"/>
  <c r="T1074" i="1" s="1"/>
  <c r="S1075" i="1"/>
  <c r="T1075" i="1" s="1"/>
  <c r="S1076" i="1"/>
  <c r="T1076" i="1" s="1"/>
  <c r="S1077" i="1"/>
  <c r="T1077" i="1" s="1"/>
  <c r="S1078" i="1"/>
  <c r="T1078" i="1" s="1"/>
  <c r="S1079" i="1"/>
  <c r="T1079" i="1" s="1"/>
  <c r="S1080" i="1"/>
  <c r="T1080" i="1" s="1"/>
  <c r="S1081" i="1"/>
  <c r="T1081" i="1" s="1"/>
  <c r="S1082" i="1"/>
  <c r="T1082" i="1" s="1"/>
  <c r="S1083" i="1"/>
  <c r="S1084" i="1"/>
  <c r="T1084" i="1" s="1"/>
  <c r="S1085" i="1"/>
  <c r="T1085" i="1" s="1"/>
  <c r="S1086" i="1"/>
  <c r="T1086" i="1" s="1"/>
  <c r="S1087" i="1"/>
  <c r="T1087" i="1" s="1"/>
  <c r="S1088" i="1"/>
  <c r="T1088" i="1" s="1"/>
  <c r="S1089" i="1"/>
  <c r="T1089" i="1" s="1"/>
  <c r="S1090" i="1"/>
  <c r="T1090" i="1" s="1"/>
  <c r="S1091" i="1"/>
  <c r="S1092" i="1"/>
  <c r="T1092" i="1" s="1"/>
  <c r="S1093" i="1"/>
  <c r="T1093" i="1" s="1"/>
  <c r="S1094" i="1"/>
  <c r="T1094" i="1" s="1"/>
  <c r="S1095" i="1"/>
  <c r="T1095" i="1" s="1"/>
  <c r="S1096" i="1"/>
  <c r="S1097" i="1"/>
  <c r="T1097" i="1" s="1"/>
  <c r="S1098" i="1"/>
  <c r="T1098" i="1" s="1"/>
  <c r="S1099" i="1"/>
  <c r="T1099" i="1" s="1"/>
  <c r="S1100" i="1"/>
  <c r="T1100" i="1" s="1"/>
  <c r="S1101" i="1"/>
  <c r="T1101" i="1" s="1"/>
  <c r="S1102" i="1"/>
  <c r="T1102" i="1" s="1"/>
  <c r="S1103" i="1"/>
  <c r="T1103" i="1" s="1"/>
  <c r="S1104" i="1"/>
  <c r="S1105" i="1"/>
  <c r="T1105" i="1" s="1"/>
  <c r="S1106" i="1"/>
  <c r="T1106" i="1" s="1"/>
  <c r="S1107" i="1"/>
  <c r="S1108" i="1"/>
  <c r="T1108" i="1" s="1"/>
  <c r="S1109" i="1"/>
  <c r="T1109" i="1" s="1"/>
  <c r="S1110" i="1"/>
  <c r="T1110" i="1" s="1"/>
  <c r="S1111" i="1"/>
  <c r="T1111" i="1" s="1"/>
  <c r="S1112" i="1"/>
  <c r="S1113" i="1"/>
  <c r="T1113" i="1" s="1"/>
  <c r="S1114" i="1"/>
  <c r="T1114" i="1" s="1"/>
  <c r="S1115" i="1"/>
  <c r="S1116" i="1"/>
  <c r="T1116" i="1" s="1"/>
  <c r="S1117" i="1"/>
  <c r="T1117" i="1" s="1"/>
  <c r="S1118" i="1"/>
  <c r="T1118" i="1" s="1"/>
  <c r="S1119" i="1"/>
  <c r="T1119" i="1" s="1"/>
  <c r="S1120" i="1"/>
  <c r="S1121" i="1"/>
  <c r="T1121" i="1" s="1"/>
  <c r="S1122" i="1"/>
  <c r="T1122" i="1" s="1"/>
  <c r="S1123" i="1"/>
  <c r="T1123" i="1" s="1"/>
  <c r="S1124" i="1"/>
  <c r="T1124" i="1" s="1"/>
  <c r="S1125" i="1"/>
  <c r="T1125" i="1" s="1"/>
  <c r="S1126" i="1"/>
  <c r="T1126" i="1" s="1"/>
  <c r="S1127" i="1"/>
  <c r="T1127" i="1" s="1"/>
  <c r="S1128" i="1"/>
  <c r="S1129" i="1"/>
  <c r="T1129" i="1" s="1"/>
  <c r="S1130" i="1"/>
  <c r="T1130" i="1" s="1"/>
  <c r="S1131" i="1"/>
  <c r="S1132" i="1"/>
  <c r="T1132" i="1" s="1"/>
  <c r="S1133" i="1"/>
  <c r="T1133" i="1" s="1"/>
  <c r="S1134" i="1"/>
  <c r="T1134" i="1" s="1"/>
  <c r="S1135" i="1"/>
  <c r="T1135" i="1" s="1"/>
  <c r="S1136" i="1"/>
  <c r="S1137" i="1"/>
  <c r="T1137" i="1" s="1"/>
  <c r="S1138" i="1"/>
  <c r="T1138" i="1" s="1"/>
  <c r="S1139" i="1"/>
  <c r="S1140" i="1"/>
  <c r="T1140" i="1" s="1"/>
  <c r="S1141" i="1"/>
  <c r="T1141" i="1" s="1"/>
  <c r="S1142" i="1"/>
  <c r="T1142" i="1" s="1"/>
  <c r="S1143" i="1"/>
  <c r="T1143" i="1" s="1"/>
  <c r="S1144" i="1"/>
  <c r="S1145" i="1"/>
  <c r="T1145" i="1" s="1"/>
  <c r="S1146" i="1"/>
  <c r="T1146" i="1" s="1"/>
  <c r="S1147" i="1"/>
  <c r="S1148" i="1"/>
  <c r="T1148" i="1" s="1"/>
  <c r="S1149" i="1"/>
  <c r="T1149" i="1" s="1"/>
  <c r="S1150" i="1"/>
  <c r="T1150" i="1" s="1"/>
  <c r="S1151" i="1"/>
  <c r="T1151" i="1" s="1"/>
  <c r="S1152" i="1"/>
  <c r="T1152" i="1" s="1"/>
  <c r="S1153" i="1"/>
  <c r="T1153" i="1" s="1"/>
  <c r="S1154" i="1"/>
  <c r="T1154" i="1" s="1"/>
  <c r="S1155" i="1"/>
  <c r="S1156" i="1"/>
  <c r="T1156" i="1" s="1"/>
  <c r="S1157" i="1"/>
  <c r="T1157" i="1" s="1"/>
  <c r="S1158" i="1"/>
  <c r="T1158" i="1" s="1"/>
  <c r="S1159" i="1"/>
  <c r="T1159" i="1" s="1"/>
  <c r="S1160" i="1"/>
  <c r="S1161" i="1"/>
  <c r="T1161" i="1" s="1"/>
  <c r="S1162" i="1"/>
  <c r="T1162" i="1" s="1"/>
  <c r="S1163" i="1"/>
  <c r="S1164" i="1"/>
  <c r="T1164" i="1" s="1"/>
  <c r="S1165" i="1"/>
  <c r="T1165" i="1" s="1"/>
  <c r="S1166" i="1"/>
  <c r="T1166" i="1" s="1"/>
  <c r="S1167" i="1"/>
  <c r="T1167" i="1" s="1"/>
  <c r="S1168" i="1"/>
  <c r="T1168" i="1" s="1"/>
  <c r="S1169" i="1"/>
  <c r="T1169" i="1" s="1"/>
  <c r="S1170" i="1"/>
  <c r="T1170" i="1" s="1"/>
  <c r="S1171" i="1"/>
  <c r="S1172" i="1"/>
  <c r="T1172" i="1" s="1"/>
  <c r="S1173" i="1"/>
  <c r="T1173" i="1" s="1"/>
  <c r="S1174" i="1"/>
  <c r="T1174" i="1" s="1"/>
  <c r="S1175" i="1"/>
  <c r="T1175" i="1" s="1"/>
  <c r="S1176" i="1"/>
  <c r="T1176" i="1" s="1"/>
  <c r="S1177" i="1"/>
  <c r="T1177" i="1" s="1"/>
  <c r="S1178" i="1"/>
  <c r="T1178" i="1" s="1"/>
  <c r="S1179" i="1"/>
  <c r="T1179" i="1" s="1"/>
  <c r="S1180" i="1"/>
  <c r="T1180" i="1" s="1"/>
  <c r="S1181" i="1"/>
  <c r="T1181" i="1" s="1"/>
  <c r="S1182" i="1"/>
  <c r="T1182" i="1" s="1"/>
  <c r="S1183" i="1"/>
  <c r="T1183" i="1" s="1"/>
  <c r="S1184" i="1"/>
  <c r="S1185" i="1"/>
  <c r="T1185" i="1" s="1"/>
  <c r="S1186" i="1"/>
  <c r="T1186" i="1" s="1"/>
  <c r="S1187" i="1"/>
  <c r="T1187" i="1" s="1"/>
  <c r="S1188" i="1"/>
  <c r="T1188" i="1" s="1"/>
  <c r="S1189" i="1"/>
  <c r="T1189" i="1" s="1"/>
  <c r="S1190" i="1"/>
  <c r="T1190" i="1" s="1"/>
  <c r="S1191" i="1"/>
  <c r="T1191" i="1" s="1"/>
  <c r="S1192" i="1"/>
  <c r="S1193" i="1"/>
  <c r="T1193" i="1" s="1"/>
  <c r="S1194" i="1"/>
  <c r="T1194" i="1" s="1"/>
  <c r="S1195" i="1"/>
  <c r="S1196" i="1"/>
  <c r="T1196" i="1" s="1"/>
  <c r="S1197" i="1"/>
  <c r="T1197" i="1" s="1"/>
  <c r="S1198" i="1"/>
  <c r="T1198" i="1" s="1"/>
  <c r="S1199" i="1"/>
  <c r="T1199" i="1" s="1"/>
  <c r="S1200" i="1"/>
  <c r="T1200" i="1" s="1"/>
  <c r="S1201" i="1"/>
  <c r="T1201" i="1" s="1"/>
  <c r="S1202" i="1"/>
  <c r="T1202" i="1" s="1"/>
  <c r="S1203" i="1"/>
  <c r="S1204" i="1"/>
  <c r="T1204" i="1" s="1"/>
  <c r="S1205" i="1"/>
  <c r="T1205" i="1" s="1"/>
  <c r="S1206" i="1"/>
  <c r="T1206" i="1" s="1"/>
  <c r="S1207" i="1"/>
  <c r="T1207" i="1" s="1"/>
  <c r="S1208" i="1"/>
  <c r="S1209" i="1"/>
  <c r="T1209" i="1" s="1"/>
  <c r="S1210" i="1"/>
  <c r="T1210" i="1" s="1"/>
  <c r="S1211" i="1"/>
  <c r="S1212" i="1"/>
  <c r="T1212" i="1" s="1"/>
  <c r="S1213" i="1"/>
  <c r="T1213" i="1" s="1"/>
  <c r="S1214" i="1"/>
  <c r="T1214" i="1" s="1"/>
  <c r="S1215" i="1"/>
  <c r="T1215" i="1" s="1"/>
  <c r="S1216" i="1"/>
  <c r="S1217" i="1"/>
  <c r="T1217" i="1" s="1"/>
  <c r="S1218" i="1"/>
  <c r="T1218" i="1" s="1"/>
  <c r="S1219" i="1"/>
  <c r="S1220" i="1"/>
  <c r="T1220" i="1" s="1"/>
  <c r="S1221" i="1"/>
  <c r="T1221" i="1" s="1"/>
  <c r="S1222" i="1"/>
  <c r="T1222" i="1" s="1"/>
  <c r="S1223" i="1"/>
  <c r="T1223" i="1" s="1"/>
  <c r="S1224" i="1"/>
  <c r="T1224" i="1" s="1"/>
  <c r="S1225" i="1"/>
  <c r="T1225" i="1" s="1"/>
  <c r="S1226" i="1"/>
  <c r="T1226" i="1" s="1"/>
  <c r="S1227" i="1"/>
  <c r="S1228" i="1"/>
  <c r="T1228" i="1" s="1"/>
  <c r="S1229" i="1"/>
  <c r="T1229" i="1" s="1"/>
  <c r="S1230" i="1"/>
  <c r="T1230" i="1" s="1"/>
  <c r="S1231" i="1"/>
  <c r="T1231" i="1" s="1"/>
  <c r="S1232" i="1"/>
  <c r="T1232" i="1" s="1"/>
  <c r="S1233" i="1"/>
  <c r="T1233" i="1" s="1"/>
  <c r="S1234" i="1"/>
  <c r="T1234" i="1" s="1"/>
  <c r="S1235" i="1"/>
  <c r="S1236" i="1"/>
  <c r="T1236" i="1" s="1"/>
  <c r="S1237" i="1"/>
  <c r="T1237" i="1" s="1"/>
  <c r="S1238" i="1"/>
  <c r="T1238" i="1" s="1"/>
  <c r="S1239" i="1"/>
  <c r="T1239" i="1" s="1"/>
  <c r="S1240" i="1"/>
  <c r="S1241" i="1"/>
  <c r="T1241" i="1" s="1"/>
  <c r="S1242" i="1"/>
  <c r="T1242" i="1" s="1"/>
  <c r="S1243" i="1"/>
  <c r="T1243" i="1" s="1"/>
  <c r="S1244" i="1"/>
  <c r="T1244" i="1" s="1"/>
  <c r="S1245" i="1"/>
  <c r="T1245" i="1" s="1"/>
  <c r="S1246" i="1"/>
  <c r="T1246" i="1" s="1"/>
  <c r="S1247" i="1"/>
  <c r="T1247" i="1" s="1"/>
  <c r="S1248" i="1"/>
  <c r="S1249" i="1"/>
  <c r="T1249" i="1" s="1"/>
  <c r="S1250" i="1"/>
  <c r="T1250" i="1" s="1"/>
  <c r="S1251" i="1"/>
  <c r="T1251" i="1" s="1"/>
  <c r="S1252" i="1"/>
  <c r="T1252" i="1" s="1"/>
  <c r="S1253" i="1"/>
  <c r="T1253" i="1" s="1"/>
  <c r="S1254" i="1"/>
  <c r="T1254" i="1" s="1"/>
  <c r="S1255" i="1"/>
  <c r="T1255" i="1" s="1"/>
  <c r="S1256" i="1"/>
  <c r="S1257" i="1"/>
  <c r="T1257" i="1" s="1"/>
  <c r="S1258" i="1"/>
  <c r="T1258" i="1" s="1"/>
  <c r="S1259" i="1"/>
  <c r="S1260" i="1"/>
  <c r="T1260" i="1" s="1"/>
  <c r="S1261" i="1"/>
  <c r="T1261" i="1" s="1"/>
  <c r="S1262" i="1"/>
  <c r="T1262" i="1" s="1"/>
  <c r="S1263" i="1"/>
  <c r="T1263" i="1" s="1"/>
  <c r="S1264" i="1"/>
  <c r="T1264" i="1" s="1"/>
  <c r="S1265" i="1"/>
  <c r="T1265" i="1" s="1"/>
  <c r="S1266" i="1"/>
  <c r="T1266" i="1" s="1"/>
  <c r="S1267" i="1"/>
  <c r="T1267" i="1" s="1"/>
  <c r="S1268" i="1"/>
  <c r="T1268" i="1" s="1"/>
  <c r="S1269" i="1"/>
  <c r="T1269" i="1" s="1"/>
  <c r="S1270" i="1"/>
  <c r="T1270" i="1" s="1"/>
  <c r="S1271" i="1"/>
  <c r="S1273" i="1"/>
  <c r="S1274" i="1"/>
  <c r="S1275" i="1"/>
  <c r="S1276" i="1"/>
  <c r="T1276" i="1" s="1"/>
  <c r="S1277" i="1"/>
  <c r="T1277" i="1" s="1"/>
  <c r="S1278" i="1"/>
  <c r="T1278" i="1" s="1"/>
  <c r="S1279" i="1"/>
  <c r="T1279" i="1" s="1"/>
  <c r="S1280" i="1"/>
  <c r="S1281" i="1"/>
  <c r="T1281" i="1" s="1"/>
  <c r="S1282" i="1"/>
  <c r="T1282" i="1" s="1"/>
  <c r="S1283" i="1"/>
  <c r="T1283" i="1" s="1"/>
  <c r="S1284" i="1"/>
  <c r="T1284" i="1" s="1"/>
  <c r="S1285" i="1"/>
  <c r="T1285" i="1" s="1"/>
  <c r="S1286" i="1"/>
  <c r="T1286" i="1" s="1"/>
  <c r="S1287" i="1"/>
  <c r="T1287" i="1" s="1"/>
  <c r="S1288" i="1"/>
  <c r="S1289" i="1"/>
  <c r="T1289" i="1" s="1"/>
  <c r="S1290" i="1"/>
  <c r="T1290" i="1" s="1"/>
  <c r="S1291" i="1"/>
  <c r="T1291" i="1" s="1"/>
  <c r="S1292" i="1"/>
  <c r="T1292" i="1" s="1"/>
  <c r="S1293" i="1"/>
  <c r="T1293" i="1" s="1"/>
  <c r="S1294" i="1"/>
  <c r="T1294" i="1" s="1"/>
  <c r="S1295" i="1"/>
  <c r="T1295" i="1" s="1"/>
  <c r="S1296" i="1"/>
  <c r="S1297" i="1"/>
  <c r="T1297" i="1" s="1"/>
  <c r="S1298" i="1"/>
  <c r="T1298" i="1" s="1"/>
  <c r="S1299" i="1"/>
  <c r="T1299" i="1" s="1"/>
  <c r="S1300" i="1"/>
  <c r="T1300" i="1" s="1"/>
  <c r="S1301" i="1"/>
  <c r="T1301" i="1" s="1"/>
  <c r="S1302" i="1"/>
  <c r="T1302" i="1" s="1"/>
  <c r="S1303" i="1"/>
  <c r="T1303" i="1" s="1"/>
  <c r="S1304" i="1"/>
  <c r="S1305" i="1"/>
  <c r="T1305" i="1" s="1"/>
  <c r="S1306" i="1"/>
  <c r="T1306" i="1" s="1"/>
  <c r="S1307" i="1"/>
  <c r="T1307" i="1" s="1"/>
  <c r="S1308" i="1"/>
  <c r="T1308" i="1" s="1"/>
  <c r="S1309" i="1"/>
  <c r="T1309" i="1" s="1"/>
  <c r="S1310" i="1"/>
  <c r="T1310" i="1" s="1"/>
  <c r="S1311" i="1"/>
  <c r="T1311" i="1" s="1"/>
  <c r="S1312" i="1"/>
  <c r="T1312" i="1" s="1"/>
  <c r="S1313" i="1"/>
  <c r="T1313" i="1" s="1"/>
  <c r="S1314" i="1"/>
  <c r="T1314" i="1" s="1"/>
  <c r="S1315" i="1"/>
  <c r="T1315" i="1" s="1"/>
  <c r="S1316" i="1"/>
  <c r="T1316" i="1" s="1"/>
  <c r="S1317" i="1"/>
  <c r="T1317" i="1" s="1"/>
  <c r="S1318" i="1"/>
  <c r="T1318" i="1" s="1"/>
  <c r="S1319" i="1"/>
  <c r="T1319" i="1" s="1"/>
  <c r="S1320" i="1"/>
  <c r="S1321" i="1"/>
  <c r="T1321" i="1" s="1"/>
  <c r="S1322" i="1"/>
  <c r="T1322" i="1" s="1"/>
  <c r="S1323" i="1"/>
  <c r="T1323" i="1" s="1"/>
  <c r="S1324" i="1"/>
  <c r="T1324" i="1" s="1"/>
  <c r="S1325" i="1"/>
  <c r="T1325" i="1" s="1"/>
  <c r="S1326" i="1"/>
  <c r="T1326" i="1" s="1"/>
  <c r="S1327" i="1"/>
  <c r="T1327" i="1" s="1"/>
  <c r="S1328" i="1"/>
  <c r="T1328" i="1" s="1"/>
  <c r="S1329" i="1"/>
  <c r="T1329" i="1" s="1"/>
  <c r="S1330" i="1"/>
  <c r="T1330" i="1" s="1"/>
  <c r="S1331" i="1"/>
  <c r="T1331" i="1" s="1"/>
  <c r="S1332" i="1"/>
  <c r="T1332" i="1" s="1"/>
  <c r="S1333" i="1"/>
  <c r="T1333" i="1" s="1"/>
  <c r="S1334" i="1"/>
  <c r="T1334" i="1" s="1"/>
  <c r="S1335" i="1"/>
  <c r="T1335" i="1" s="1"/>
  <c r="S1336" i="1"/>
  <c r="S1337" i="1"/>
  <c r="T1337" i="1" s="1"/>
  <c r="S1338" i="1"/>
  <c r="T1338" i="1" s="1"/>
  <c r="S1339" i="1"/>
  <c r="T1339" i="1" s="1"/>
  <c r="S1340" i="1"/>
  <c r="T1340" i="1" s="1"/>
  <c r="S1341" i="1"/>
  <c r="T1341" i="1" s="1"/>
  <c r="S1342" i="1"/>
  <c r="T1342" i="1" s="1"/>
  <c r="S1343" i="1"/>
  <c r="T1343" i="1" s="1"/>
  <c r="S1344" i="1"/>
  <c r="S1345" i="1"/>
  <c r="T1345" i="1" s="1"/>
  <c r="S1346" i="1"/>
  <c r="T1346" i="1" s="1"/>
  <c r="S1347" i="1"/>
  <c r="T1347" i="1" s="1"/>
  <c r="S1348" i="1"/>
  <c r="T1348" i="1" s="1"/>
  <c r="S1349" i="1"/>
  <c r="T1349" i="1" s="1"/>
  <c r="S1350" i="1"/>
  <c r="T1350" i="1" s="1"/>
  <c r="S1351" i="1"/>
  <c r="T1351" i="1" s="1"/>
  <c r="S1352" i="1"/>
  <c r="S1353" i="1"/>
  <c r="T1353" i="1" s="1"/>
  <c r="S1354" i="1"/>
  <c r="T1354" i="1" s="1"/>
  <c r="S1355" i="1"/>
  <c r="T1355" i="1" s="1"/>
  <c r="S1360" i="1"/>
  <c r="T1360" i="1" s="1"/>
  <c r="S1361" i="1"/>
  <c r="T1361" i="1" s="1"/>
  <c r="S1362" i="1"/>
  <c r="T1362" i="1" s="1"/>
  <c r="S1363" i="1"/>
  <c r="T1363" i="1" s="1"/>
  <c r="S1364" i="1"/>
  <c r="T1364" i="1" s="1"/>
  <c r="S1365" i="1"/>
  <c r="T1365" i="1" s="1"/>
  <c r="S1366" i="1"/>
  <c r="T1366" i="1" s="1"/>
  <c r="S1367" i="1"/>
  <c r="T1367" i="1" s="1"/>
  <c r="S1368" i="1"/>
  <c r="S1369" i="1"/>
  <c r="T1369" i="1" s="1"/>
  <c r="S1370" i="1"/>
  <c r="T1370" i="1" s="1"/>
  <c r="S1371" i="1"/>
  <c r="T1371" i="1" s="1"/>
  <c r="S1372" i="1"/>
  <c r="T1372" i="1" s="1"/>
  <c r="S1373" i="1"/>
  <c r="T1373" i="1" s="1"/>
  <c r="S1374" i="1"/>
  <c r="T1374" i="1" s="1"/>
  <c r="S1375" i="1"/>
  <c r="T1375" i="1" s="1"/>
  <c r="S1376" i="1"/>
  <c r="S1377" i="1"/>
  <c r="T1377" i="1" s="1"/>
  <c r="S1378" i="1"/>
  <c r="T1378" i="1" s="1"/>
  <c r="S1379" i="1"/>
  <c r="T1379" i="1" s="1"/>
  <c r="S1380" i="1"/>
  <c r="T1380" i="1" s="1"/>
  <c r="S1381" i="1"/>
  <c r="T1381" i="1" s="1"/>
  <c r="S1382" i="1"/>
  <c r="T1382" i="1" s="1"/>
  <c r="S1383" i="1"/>
  <c r="T1383" i="1" s="1"/>
  <c r="S1384" i="1"/>
  <c r="T1384" i="1" s="1"/>
  <c r="S1385" i="1"/>
  <c r="T1385" i="1" s="1"/>
  <c r="S1386" i="1"/>
  <c r="T1386" i="1" s="1"/>
  <c r="S1387" i="1"/>
  <c r="T1387" i="1" s="1"/>
  <c r="S1388" i="1"/>
  <c r="T1388" i="1" s="1"/>
  <c r="S1389" i="1"/>
  <c r="T1389" i="1" s="1"/>
  <c r="S1390" i="1"/>
  <c r="T1390" i="1" s="1"/>
  <c r="S1391" i="1"/>
  <c r="T1391" i="1" s="1"/>
  <c r="S1392" i="1"/>
  <c r="T1392" i="1" s="1"/>
  <c r="S1393" i="1"/>
  <c r="T1393" i="1" s="1"/>
  <c r="S1394" i="1"/>
  <c r="T1394" i="1" s="1"/>
  <c r="S1395" i="1"/>
  <c r="T1395" i="1" s="1"/>
  <c r="S1396" i="1"/>
  <c r="T1396" i="1" s="1"/>
  <c r="S1397" i="1"/>
  <c r="T1397" i="1" s="1"/>
  <c r="S1398" i="1"/>
  <c r="T1398" i="1" s="1"/>
  <c r="S1399" i="1"/>
  <c r="T1399" i="1" s="1"/>
  <c r="S1400" i="1"/>
  <c r="S1401" i="1"/>
  <c r="T1401" i="1" s="1"/>
  <c r="S1402" i="1"/>
  <c r="T1402" i="1" s="1"/>
  <c r="S1403" i="1"/>
  <c r="T1403" i="1" s="1"/>
  <c r="S1404" i="1"/>
  <c r="T1404" i="1" s="1"/>
  <c r="S1405" i="1"/>
  <c r="T1405" i="1" s="1"/>
  <c r="S1406" i="1"/>
  <c r="T1406" i="1" s="1"/>
  <c r="S1407" i="1"/>
  <c r="T1407" i="1" s="1"/>
  <c r="S1408" i="1"/>
  <c r="S1409" i="1"/>
  <c r="T1409" i="1" s="1"/>
  <c r="S1410" i="1"/>
  <c r="T1410" i="1" s="1"/>
  <c r="S1411" i="1"/>
  <c r="T1411" i="1" s="1"/>
  <c r="S1412" i="1"/>
  <c r="T1412" i="1" s="1"/>
  <c r="S1413" i="1"/>
  <c r="T1413" i="1" s="1"/>
  <c r="S1414" i="1"/>
  <c r="T1414" i="1" s="1"/>
  <c r="S1415" i="1"/>
  <c r="T1415" i="1" s="1"/>
  <c r="S1416" i="1"/>
  <c r="S1417" i="1"/>
  <c r="T1417" i="1" s="1"/>
  <c r="S1418" i="1"/>
  <c r="T1418" i="1" s="1"/>
  <c r="S1419" i="1"/>
  <c r="T1419" i="1" s="1"/>
  <c r="S1420" i="1"/>
  <c r="T1420" i="1" s="1"/>
  <c r="S1421" i="1"/>
  <c r="T1421" i="1" s="1"/>
  <c r="S1422" i="1"/>
  <c r="T1422" i="1" s="1"/>
  <c r="S1423" i="1"/>
  <c r="T1423" i="1" s="1"/>
  <c r="S1424" i="1"/>
  <c r="S1425" i="1"/>
  <c r="T1425" i="1" s="1"/>
  <c r="S1426" i="1"/>
  <c r="T1426" i="1" s="1"/>
  <c r="S1427" i="1"/>
  <c r="T1427" i="1" s="1"/>
  <c r="S1428" i="1"/>
  <c r="T1428" i="1" s="1"/>
  <c r="S1429" i="1"/>
  <c r="T1429" i="1" s="1"/>
  <c r="S1430" i="1"/>
  <c r="T1430" i="1" s="1"/>
  <c r="S1431" i="1"/>
  <c r="T1431" i="1" s="1"/>
  <c r="S1432" i="1"/>
  <c r="S1433" i="1"/>
  <c r="T1433" i="1" s="1"/>
  <c r="S1434" i="1"/>
  <c r="T1434" i="1" s="1"/>
  <c r="S1435" i="1"/>
  <c r="T1435" i="1" s="1"/>
  <c r="S1436" i="1"/>
  <c r="T1436" i="1" s="1"/>
  <c r="S1437" i="1"/>
  <c r="T1437" i="1" s="1"/>
  <c r="S1438" i="1"/>
  <c r="T1438" i="1" s="1"/>
  <c r="S1439" i="1"/>
  <c r="T1439" i="1" s="1"/>
  <c r="S1440" i="1"/>
  <c r="S1441" i="1"/>
  <c r="T1441" i="1" s="1"/>
  <c r="S1442" i="1"/>
  <c r="T1442" i="1" s="1"/>
  <c r="S1443" i="1"/>
  <c r="T1443" i="1" s="1"/>
  <c r="S1444" i="1"/>
  <c r="T1444" i="1" s="1"/>
  <c r="S1445" i="1"/>
  <c r="T1445" i="1" s="1"/>
  <c r="S1446" i="1"/>
  <c r="T1446" i="1" s="1"/>
  <c r="S1447" i="1"/>
  <c r="T1447" i="1" s="1"/>
  <c r="S1448" i="1"/>
  <c r="T1448" i="1" s="1"/>
  <c r="S1449" i="1"/>
  <c r="T1449" i="1" s="1"/>
  <c r="S1450" i="1"/>
  <c r="T1450" i="1" s="1"/>
  <c r="S1451" i="1"/>
  <c r="T1451" i="1" s="1"/>
  <c r="S1452" i="1"/>
  <c r="T1452" i="1" s="1"/>
  <c r="S1453" i="1"/>
  <c r="T1453" i="1" s="1"/>
  <c r="S1454" i="1"/>
  <c r="T1454" i="1" s="1"/>
  <c r="S1456" i="1"/>
  <c r="T1456" i="1" s="1"/>
  <c r="S1464" i="1"/>
  <c r="S1472" i="1"/>
  <c r="S1476" i="1"/>
  <c r="T1476" i="1" s="1"/>
  <c r="S1477" i="1"/>
  <c r="T1477" i="1" s="1"/>
  <c r="S1478" i="1"/>
  <c r="T1478" i="1" s="1"/>
  <c r="S1479" i="1"/>
  <c r="T1479" i="1" s="1"/>
  <c r="S1480" i="1"/>
  <c r="S1481" i="1"/>
  <c r="T1481" i="1" s="1"/>
  <c r="S1482" i="1"/>
  <c r="T1482" i="1" s="1"/>
  <c r="S1483" i="1"/>
  <c r="T1483" i="1" s="1"/>
  <c r="S1484" i="1"/>
  <c r="T1484" i="1" s="1"/>
  <c r="S1485" i="1"/>
  <c r="T1485" i="1" s="1"/>
  <c r="S1486" i="1"/>
  <c r="T1486" i="1" s="1"/>
  <c r="S1487" i="1"/>
  <c r="T1487" i="1" s="1"/>
  <c r="S1488" i="1"/>
  <c r="S1489" i="1"/>
  <c r="T1489" i="1" s="1"/>
  <c r="S1490" i="1"/>
  <c r="T1490" i="1" s="1"/>
  <c r="S1491" i="1"/>
  <c r="T1491" i="1" s="1"/>
  <c r="S1492" i="1"/>
  <c r="T1492" i="1" s="1"/>
  <c r="S1493" i="1"/>
  <c r="T1493" i="1" s="1"/>
  <c r="S1494" i="1"/>
  <c r="T1494" i="1" s="1"/>
  <c r="S1495" i="1"/>
  <c r="T1495" i="1" s="1"/>
  <c r="S1496" i="1"/>
  <c r="S1497" i="1"/>
  <c r="T1497" i="1" s="1"/>
  <c r="S1498" i="1"/>
  <c r="T1498" i="1" s="1"/>
  <c r="S1499" i="1"/>
  <c r="T1499" i="1" s="1"/>
  <c r="S1500" i="1"/>
  <c r="T1500" i="1" s="1"/>
  <c r="S1501" i="1"/>
  <c r="T1501" i="1" s="1"/>
  <c r="S1502" i="1"/>
  <c r="T1502" i="1" s="1"/>
  <c r="S1503" i="1"/>
  <c r="T1503" i="1" s="1"/>
  <c r="S1504" i="1"/>
  <c r="T1504" i="1" s="1"/>
  <c r="S1505" i="1"/>
  <c r="T1505" i="1" s="1"/>
  <c r="S1506" i="1"/>
  <c r="T1506" i="1" s="1"/>
  <c r="S1507" i="1"/>
  <c r="T1507" i="1" s="1"/>
  <c r="S1508" i="1"/>
  <c r="T1508" i="1" s="1"/>
  <c r="S1509" i="1"/>
  <c r="T1509" i="1" s="1"/>
  <c r="S1510" i="1"/>
  <c r="T1510" i="1" s="1"/>
  <c r="S1511" i="1"/>
  <c r="T1511" i="1" s="1"/>
  <c r="S1512" i="1"/>
  <c r="S1513" i="1"/>
  <c r="T1513" i="1" s="1"/>
  <c r="S1514" i="1"/>
  <c r="T1514" i="1" s="1"/>
  <c r="S1515" i="1"/>
  <c r="T1515" i="1" s="1"/>
  <c r="S1516" i="1"/>
  <c r="T1516" i="1" s="1"/>
  <c r="S1517" i="1"/>
  <c r="T1517" i="1" s="1"/>
  <c r="S1518" i="1"/>
  <c r="T1518" i="1" s="1"/>
  <c r="S1519" i="1"/>
  <c r="T1519" i="1" s="1"/>
  <c r="S1520" i="1"/>
  <c r="T1520" i="1" s="1"/>
  <c r="S1521" i="1"/>
  <c r="T1521" i="1" s="1"/>
  <c r="S1522" i="1"/>
  <c r="T1522" i="1" s="1"/>
  <c r="S1523" i="1"/>
  <c r="T1523" i="1" s="1"/>
  <c r="S1524" i="1"/>
  <c r="T1524" i="1" s="1"/>
  <c r="S1525" i="1"/>
  <c r="T1525" i="1" s="1"/>
  <c r="S1526" i="1"/>
  <c r="T1526" i="1" s="1"/>
  <c r="S1527" i="1"/>
  <c r="T1527" i="1" s="1"/>
  <c r="S1528" i="1"/>
  <c r="S1529" i="1"/>
  <c r="T1529" i="1" s="1"/>
  <c r="S1530" i="1"/>
  <c r="T1530" i="1" s="1"/>
  <c r="S1531" i="1"/>
  <c r="T1531" i="1" s="1"/>
  <c r="S1532" i="1"/>
  <c r="T1532" i="1" s="1"/>
  <c r="S1533" i="1"/>
  <c r="T1533" i="1" s="1"/>
  <c r="S1534" i="1"/>
  <c r="T1534" i="1" s="1"/>
  <c r="S1535" i="1"/>
  <c r="T1535" i="1" s="1"/>
  <c r="S1536" i="1"/>
  <c r="S1537" i="1"/>
  <c r="T1537" i="1" s="1"/>
  <c r="S1538" i="1"/>
  <c r="T1538" i="1" s="1"/>
  <c r="S1539" i="1"/>
  <c r="T1539" i="1" s="1"/>
  <c r="S1540" i="1"/>
  <c r="T1540" i="1" s="1"/>
  <c r="S1541" i="1"/>
  <c r="T1541" i="1" s="1"/>
  <c r="S1542" i="1"/>
  <c r="T1542" i="1" s="1"/>
  <c r="S1543" i="1"/>
  <c r="T1543" i="1" s="1"/>
  <c r="S1544" i="1"/>
  <c r="S1545" i="1"/>
  <c r="T1545" i="1" s="1"/>
  <c r="S1546" i="1"/>
  <c r="T1546" i="1" s="1"/>
  <c r="S1547" i="1"/>
  <c r="T1547" i="1" s="1"/>
  <c r="S1548" i="1"/>
  <c r="T1548" i="1" s="1"/>
  <c r="S1549" i="1"/>
  <c r="T1549" i="1" s="1"/>
  <c r="S1550" i="1"/>
  <c r="T1550" i="1" s="1"/>
  <c r="S1551" i="1"/>
  <c r="T1551" i="1" s="1"/>
  <c r="S1552" i="1"/>
  <c r="S1553" i="1"/>
  <c r="T1553" i="1" s="1"/>
  <c r="S1554" i="1"/>
  <c r="T1554" i="1" s="1"/>
  <c r="S1555" i="1"/>
  <c r="T1555" i="1" s="1"/>
  <c r="S1556" i="1"/>
  <c r="T1556" i="1" s="1"/>
  <c r="S1557" i="1"/>
  <c r="T1557" i="1" s="1"/>
  <c r="S1558" i="1"/>
  <c r="T1558" i="1" s="1"/>
  <c r="S1559" i="1"/>
  <c r="T1559" i="1" s="1"/>
  <c r="S1560" i="1"/>
  <c r="S1561" i="1"/>
  <c r="T1561" i="1" s="1"/>
  <c r="S1562" i="1"/>
  <c r="T1562" i="1" s="1"/>
  <c r="S1563" i="1"/>
  <c r="T1563" i="1" s="1"/>
  <c r="S1564" i="1"/>
  <c r="T1564" i="1" s="1"/>
  <c r="S1565" i="1"/>
  <c r="T1565" i="1" s="1"/>
  <c r="S1566" i="1"/>
  <c r="T1566" i="1" s="1"/>
  <c r="S1567" i="1"/>
  <c r="T1567" i="1" s="1"/>
  <c r="S1568" i="1"/>
  <c r="S1569" i="1"/>
  <c r="T1569" i="1" s="1"/>
  <c r="S1570" i="1"/>
  <c r="T1570" i="1" s="1"/>
  <c r="S1571" i="1"/>
  <c r="T1571" i="1" s="1"/>
  <c r="S1572" i="1"/>
  <c r="T1572" i="1" s="1"/>
  <c r="S1573" i="1"/>
  <c r="T1573" i="1" s="1"/>
  <c r="S1574" i="1"/>
  <c r="T1574" i="1" s="1"/>
  <c r="S1575" i="1"/>
  <c r="T1575" i="1" s="1"/>
  <c r="S1576" i="1"/>
  <c r="T1576" i="1" s="1"/>
  <c r="S1584" i="1"/>
  <c r="S1592" i="1"/>
  <c r="S1600" i="1"/>
  <c r="S1605" i="1"/>
  <c r="T1605" i="1" s="1"/>
  <c r="S1606" i="1"/>
  <c r="T1606" i="1" s="1"/>
  <c r="S1608" i="1"/>
  <c r="S1616" i="1"/>
  <c r="T1616" i="1" s="1"/>
  <c r="S1618" i="1"/>
  <c r="T1618" i="1" s="1"/>
  <c r="S1619" i="1"/>
  <c r="T1619" i="1" s="1"/>
  <c r="S1624" i="1"/>
  <c r="S1632" i="1"/>
  <c r="T1632" i="1" s="1"/>
  <c r="S1640" i="1"/>
  <c r="T1640" i="1" s="1"/>
  <c r="S1646" i="1"/>
  <c r="T1646" i="1" s="1"/>
  <c r="S1647" i="1"/>
  <c r="T1647" i="1" s="1"/>
  <c r="S1648" i="1"/>
  <c r="T1648" i="1" s="1"/>
  <c r="S1649" i="1"/>
  <c r="T1649" i="1" s="1"/>
  <c r="S1650" i="1"/>
  <c r="T1650" i="1" s="1"/>
  <c r="S1651" i="1"/>
  <c r="T1651" i="1" s="1"/>
  <c r="S1652" i="1"/>
  <c r="T1652" i="1" s="1"/>
  <c r="S1653" i="1"/>
  <c r="T1653" i="1" s="1"/>
  <c r="S1654" i="1"/>
  <c r="T1654" i="1" s="1"/>
  <c r="S1655" i="1"/>
  <c r="T1655" i="1" s="1"/>
  <c r="S1656" i="1"/>
  <c r="T1656" i="1" s="1"/>
  <c r="S1657" i="1"/>
  <c r="T1657" i="1" s="1"/>
  <c r="S1658" i="1"/>
  <c r="T1658" i="1" s="1"/>
  <c r="S1659" i="1"/>
  <c r="T1659" i="1" s="1"/>
  <c r="S1660" i="1"/>
  <c r="T1660" i="1" s="1"/>
  <c r="S1661" i="1"/>
  <c r="T1661" i="1" s="1"/>
  <c r="S1662" i="1"/>
  <c r="T1662" i="1" s="1"/>
  <c r="S1663" i="1"/>
  <c r="T1663" i="1" s="1"/>
  <c r="S1664" i="1"/>
  <c r="S1665" i="1"/>
  <c r="T1665" i="1" s="1"/>
  <c r="S1666" i="1"/>
  <c r="T1666" i="1" s="1"/>
  <c r="S1667" i="1"/>
  <c r="T1667" i="1" s="1"/>
  <c r="S1668" i="1"/>
  <c r="T1668" i="1" s="1"/>
  <c r="S1669" i="1"/>
  <c r="T1669" i="1" s="1"/>
  <c r="S1670" i="1"/>
  <c r="T1670" i="1" s="1"/>
  <c r="S1671" i="1"/>
  <c r="T1671" i="1" s="1"/>
  <c r="S1672" i="1"/>
  <c r="T1672" i="1" s="1"/>
  <c r="S1673" i="1"/>
  <c r="T1673" i="1" s="1"/>
  <c r="S1674" i="1"/>
  <c r="T1674" i="1" s="1"/>
  <c r="S1675" i="1"/>
  <c r="T1675" i="1" s="1"/>
  <c r="S1676" i="1"/>
  <c r="T1676" i="1" s="1"/>
  <c r="S1677" i="1"/>
  <c r="T1677" i="1" s="1"/>
  <c r="S1678" i="1"/>
  <c r="T1678" i="1" s="1"/>
  <c r="S1679" i="1"/>
  <c r="T1679" i="1" s="1"/>
  <c r="S1680" i="1"/>
  <c r="T1680" i="1" s="1"/>
  <c r="S1681" i="1"/>
  <c r="T1681" i="1" s="1"/>
  <c r="S1689" i="1"/>
  <c r="T1689" i="1" s="1"/>
  <c r="S1690" i="1"/>
  <c r="T1690" i="1" s="1"/>
  <c r="S1691" i="1"/>
  <c r="T1691" i="1" s="1"/>
  <c r="S1692" i="1"/>
  <c r="T1692" i="1" s="1"/>
  <c r="S1693" i="1"/>
  <c r="T1693" i="1" s="1"/>
  <c r="S1694" i="1"/>
  <c r="T1694" i="1" s="1"/>
  <c r="S1695" i="1"/>
  <c r="T1695" i="1" s="1"/>
  <c r="S1696" i="1"/>
  <c r="S1697" i="1"/>
  <c r="T1697" i="1" s="1"/>
  <c r="S1698" i="1"/>
  <c r="T1698" i="1" s="1"/>
  <c r="S1699" i="1"/>
  <c r="T1699" i="1" s="1"/>
  <c r="S1700" i="1"/>
  <c r="T1700" i="1" s="1"/>
  <c r="S1701" i="1"/>
  <c r="T1701" i="1" s="1"/>
  <c r="S1702" i="1"/>
  <c r="T1702" i="1" s="1"/>
  <c r="S1703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T1718" i="1" s="1"/>
  <c r="S1719" i="1"/>
  <c r="T1719" i="1" s="1"/>
  <c r="S1720" i="1"/>
  <c r="T1720" i="1" s="1"/>
  <c r="S1721" i="1"/>
  <c r="T1721" i="1" s="1"/>
  <c r="S1722" i="1"/>
  <c r="T1722" i="1" s="1"/>
  <c r="S1723" i="1"/>
  <c r="T1723" i="1" s="1"/>
  <c r="S1724" i="1"/>
  <c r="T1724" i="1" s="1"/>
  <c r="S1725" i="1"/>
  <c r="T1725" i="1" s="1"/>
  <c r="S1726" i="1"/>
  <c r="T1726" i="1" s="1"/>
  <c r="S1727" i="1"/>
  <c r="T1727" i="1" s="1"/>
  <c r="S1728" i="1"/>
  <c r="T1728" i="1" s="1"/>
  <c r="S1729" i="1"/>
  <c r="T1729" i="1" s="1"/>
  <c r="S1730" i="1"/>
  <c r="T1730" i="1" s="1"/>
  <c r="S1731" i="1"/>
  <c r="T1731" i="1" s="1"/>
  <c r="S1732" i="1"/>
  <c r="T1732" i="1" s="1"/>
  <c r="S1733" i="1"/>
  <c r="T1733" i="1" s="1"/>
  <c r="S1734" i="1"/>
  <c r="T1734" i="1" s="1"/>
  <c r="S1735" i="1"/>
  <c r="T1735" i="1" s="1"/>
  <c r="S1736" i="1"/>
  <c r="T1736" i="1" s="1"/>
  <c r="S1737" i="1"/>
  <c r="T1737" i="1" s="1"/>
  <c r="S1738" i="1"/>
  <c r="T1738" i="1" s="1"/>
  <c r="S1739" i="1"/>
  <c r="T1739" i="1" s="1"/>
  <c r="S1740" i="1"/>
  <c r="T1740" i="1" s="1"/>
  <c r="S1741" i="1"/>
  <c r="T1741" i="1" s="1"/>
  <c r="S1742" i="1"/>
  <c r="T1742" i="1" s="1"/>
  <c r="S1743" i="1"/>
  <c r="T1743" i="1" s="1"/>
  <c r="S1744" i="1"/>
  <c r="T1744" i="1" s="1"/>
  <c r="S1745" i="1"/>
  <c r="T1745" i="1" s="1"/>
  <c r="S1746" i="1"/>
  <c r="T1746" i="1" s="1"/>
  <c r="S1747" i="1"/>
  <c r="T1747" i="1" s="1"/>
  <c r="S1748" i="1"/>
  <c r="T1748" i="1" s="1"/>
  <c r="S1749" i="1"/>
  <c r="T1749" i="1" s="1"/>
  <c r="S1750" i="1"/>
  <c r="T1750" i="1" s="1"/>
  <c r="S1751" i="1"/>
  <c r="T1751" i="1" s="1"/>
  <c r="S1752" i="1"/>
  <c r="T1752" i="1" s="1"/>
  <c r="S1753" i="1"/>
  <c r="T1753" i="1" s="1"/>
  <c r="S1754" i="1"/>
  <c r="T1754" i="1" s="1"/>
  <c r="S1755" i="1"/>
  <c r="T1755" i="1" s="1"/>
  <c r="S1756" i="1"/>
  <c r="T1756" i="1" s="1"/>
  <c r="S1757" i="1"/>
  <c r="T1757" i="1" s="1"/>
  <c r="S1758" i="1"/>
  <c r="T1758" i="1" s="1"/>
  <c r="S1759" i="1"/>
  <c r="T1759" i="1" s="1"/>
  <c r="S1760" i="1"/>
  <c r="T1760" i="1" s="1"/>
  <c r="S1761" i="1"/>
  <c r="T1761" i="1" s="1"/>
  <c r="S1762" i="1"/>
  <c r="T1762" i="1" s="1"/>
  <c r="S1763" i="1"/>
  <c r="T1763" i="1" s="1"/>
  <c r="S1764" i="1"/>
  <c r="T1764" i="1" s="1"/>
  <c r="S1765" i="1"/>
  <c r="T1765" i="1" s="1"/>
  <c r="S1766" i="1"/>
  <c r="T1766" i="1" s="1"/>
  <c r="S1767" i="1"/>
  <c r="T1767" i="1" s="1"/>
  <c r="S1768" i="1"/>
  <c r="S1769" i="1"/>
  <c r="T1769" i="1" s="1"/>
  <c r="S1770" i="1"/>
  <c r="T1770" i="1" s="1"/>
  <c r="S1771" i="1"/>
  <c r="T1771" i="1" s="1"/>
  <c r="S1772" i="1"/>
  <c r="T1772" i="1" s="1"/>
  <c r="S1773" i="1"/>
  <c r="T1773" i="1" s="1"/>
  <c r="S1774" i="1"/>
  <c r="T1774" i="1" s="1"/>
  <c r="S1775" i="1"/>
  <c r="T1775" i="1" s="1"/>
  <c r="S1776" i="1"/>
  <c r="T1776" i="1" s="1"/>
  <c r="S1777" i="1"/>
  <c r="T1777" i="1" s="1"/>
  <c r="S1778" i="1"/>
  <c r="T1778" i="1" s="1"/>
  <c r="S1779" i="1"/>
  <c r="T1779" i="1" s="1"/>
  <c r="S1780" i="1"/>
  <c r="T1780" i="1" s="1"/>
  <c r="S1781" i="1"/>
  <c r="T1781" i="1" s="1"/>
  <c r="S1782" i="1"/>
  <c r="T1782" i="1" s="1"/>
  <c r="S1783" i="1"/>
  <c r="T1783" i="1" s="1"/>
  <c r="S1784" i="1"/>
  <c r="S1785" i="1"/>
  <c r="S1786" i="1"/>
  <c r="S1787" i="1"/>
  <c r="T1787" i="1" s="1"/>
  <c r="S1788" i="1"/>
  <c r="T1788" i="1" s="1"/>
  <c r="S1789" i="1"/>
  <c r="T1789" i="1" s="1"/>
  <c r="S1790" i="1"/>
  <c r="T1790" i="1" s="1"/>
  <c r="S1791" i="1"/>
  <c r="T1791" i="1" s="1"/>
  <c r="S1792" i="1"/>
  <c r="T1792" i="1" s="1"/>
  <c r="S1793" i="1"/>
  <c r="T1793" i="1" s="1"/>
  <c r="S1794" i="1"/>
  <c r="T1794" i="1" s="1"/>
  <c r="S1795" i="1"/>
  <c r="T1795" i="1" s="1"/>
  <c r="S1796" i="1"/>
  <c r="T1796" i="1" s="1"/>
  <c r="S1797" i="1"/>
  <c r="T1797" i="1" s="1"/>
  <c r="S1798" i="1"/>
  <c r="T1798" i="1" s="1"/>
  <c r="S1799" i="1"/>
  <c r="T1799" i="1" s="1"/>
  <c r="S1800" i="1"/>
  <c r="S1801" i="1"/>
  <c r="T1801" i="1" s="1"/>
  <c r="S1802" i="1"/>
  <c r="T1802" i="1" s="1"/>
  <c r="S1803" i="1"/>
  <c r="T1803" i="1" s="1"/>
  <c r="S1804" i="1"/>
  <c r="T1804" i="1" s="1"/>
  <c r="S1805" i="1"/>
  <c r="T1805" i="1" s="1"/>
  <c r="S1806" i="1"/>
  <c r="T1806" i="1" s="1"/>
  <c r="S1807" i="1"/>
  <c r="T1807" i="1" s="1"/>
  <c r="S1808" i="1"/>
  <c r="S1809" i="1"/>
  <c r="T1809" i="1" s="1"/>
  <c r="S1810" i="1"/>
  <c r="T1810" i="1" s="1"/>
  <c r="S1811" i="1"/>
  <c r="T1811" i="1" s="1"/>
  <c r="S1812" i="1"/>
  <c r="T1812" i="1" s="1"/>
  <c r="S1813" i="1"/>
  <c r="T1813" i="1" s="1"/>
  <c r="S1814" i="1"/>
  <c r="T1814" i="1" s="1"/>
  <c r="S1815" i="1"/>
  <c r="T1815" i="1" s="1"/>
  <c r="S1816" i="1"/>
  <c r="T1816" i="1" s="1"/>
  <c r="S1817" i="1"/>
  <c r="T1817" i="1" s="1"/>
  <c r="S1818" i="1"/>
  <c r="T1818" i="1" s="1"/>
  <c r="S1819" i="1"/>
  <c r="T1819" i="1" s="1"/>
  <c r="S1820" i="1"/>
  <c r="T1820" i="1" s="1"/>
  <c r="S1821" i="1"/>
  <c r="T1821" i="1" s="1"/>
  <c r="S1822" i="1"/>
  <c r="T1822" i="1" s="1"/>
  <c r="S1823" i="1"/>
  <c r="T1823" i="1" s="1"/>
  <c r="S1824" i="1"/>
  <c r="S1825" i="1"/>
  <c r="T1825" i="1" s="1"/>
  <c r="S1826" i="1"/>
  <c r="T1826" i="1" s="1"/>
  <c r="S1827" i="1"/>
  <c r="T1827" i="1" s="1"/>
  <c r="S1828" i="1"/>
  <c r="T1828" i="1" s="1"/>
  <c r="S1829" i="1"/>
  <c r="T1829" i="1" s="1"/>
  <c r="S1830" i="1"/>
  <c r="T1830" i="1" s="1"/>
  <c r="S1831" i="1"/>
  <c r="T1831" i="1" s="1"/>
  <c r="S1832" i="1"/>
  <c r="S1833" i="1"/>
  <c r="T1833" i="1" s="1"/>
  <c r="S1834" i="1"/>
  <c r="T1834" i="1" s="1"/>
  <c r="S1835" i="1"/>
  <c r="T1835" i="1" s="1"/>
  <c r="S1836" i="1"/>
  <c r="T1836" i="1" s="1"/>
  <c r="S1837" i="1"/>
  <c r="T1837" i="1" s="1"/>
  <c r="S1838" i="1"/>
  <c r="T1838" i="1" s="1"/>
  <c r="S1839" i="1"/>
  <c r="T1839" i="1" s="1"/>
  <c r="S1840" i="1"/>
  <c r="T1840" i="1" s="1"/>
  <c r="S1841" i="1"/>
  <c r="T1841" i="1" s="1"/>
  <c r="S1842" i="1"/>
  <c r="T1842" i="1" s="1"/>
  <c r="S1843" i="1"/>
  <c r="T1843" i="1" s="1"/>
  <c r="S1844" i="1"/>
  <c r="T1844" i="1" s="1"/>
  <c r="S1845" i="1"/>
  <c r="T1845" i="1" s="1"/>
  <c r="S1846" i="1"/>
  <c r="T1846" i="1" s="1"/>
  <c r="S1847" i="1"/>
  <c r="T1847" i="1" s="1"/>
  <c r="S1848" i="1"/>
  <c r="T1848" i="1" s="1"/>
  <c r="S1849" i="1"/>
  <c r="T1849" i="1" s="1"/>
  <c r="S1850" i="1"/>
  <c r="T1850" i="1" s="1"/>
  <c r="S1851" i="1"/>
  <c r="T1851" i="1" s="1"/>
  <c r="S1852" i="1"/>
  <c r="T1852" i="1" s="1"/>
  <c r="S1853" i="1"/>
  <c r="T1853" i="1" s="1"/>
  <c r="S1854" i="1"/>
  <c r="T1854" i="1" s="1"/>
  <c r="S1855" i="1"/>
  <c r="T1855" i="1" s="1"/>
  <c r="S1856" i="1"/>
  <c r="S1857" i="1"/>
  <c r="T1857" i="1" s="1"/>
  <c r="S1858" i="1"/>
  <c r="T1858" i="1" s="1"/>
  <c r="S1859" i="1"/>
  <c r="T1859" i="1" s="1"/>
  <c r="S1860" i="1"/>
  <c r="T1860" i="1" s="1"/>
  <c r="S1861" i="1"/>
  <c r="T1861" i="1" s="1"/>
  <c r="S1862" i="1"/>
  <c r="T1862" i="1" s="1"/>
  <c r="S1863" i="1"/>
  <c r="T1863" i="1" s="1"/>
  <c r="S1864" i="1"/>
  <c r="S1865" i="1"/>
  <c r="T1865" i="1" s="1"/>
  <c r="S1866" i="1"/>
  <c r="T1866" i="1" s="1"/>
  <c r="S1867" i="1"/>
  <c r="T1867" i="1" s="1"/>
  <c r="S1868" i="1"/>
  <c r="T1868" i="1" s="1"/>
  <c r="S1869" i="1"/>
  <c r="T1869" i="1" s="1"/>
  <c r="S1870" i="1"/>
  <c r="T1870" i="1" s="1"/>
  <c r="S1871" i="1"/>
  <c r="T1871" i="1" s="1"/>
  <c r="S1872" i="1"/>
  <c r="S1873" i="1"/>
  <c r="T1873" i="1" s="1"/>
  <c r="S1874" i="1"/>
  <c r="T1874" i="1" s="1"/>
  <c r="S1875" i="1"/>
  <c r="T1875" i="1" s="1"/>
  <c r="S1876" i="1"/>
  <c r="T1876" i="1" s="1"/>
  <c r="S1877" i="1"/>
  <c r="T1877" i="1" s="1"/>
  <c r="S1878" i="1"/>
  <c r="T1878" i="1" s="1"/>
  <c r="S1879" i="1"/>
  <c r="T1879" i="1" s="1"/>
  <c r="S1880" i="1"/>
  <c r="T1880" i="1" s="1"/>
  <c r="S1881" i="1"/>
  <c r="T1881" i="1" s="1"/>
  <c r="S1882" i="1"/>
  <c r="T1882" i="1" s="1"/>
  <c r="S1883" i="1"/>
  <c r="T1883" i="1" s="1"/>
  <c r="S1884" i="1"/>
  <c r="T1884" i="1" s="1"/>
  <c r="S1885" i="1"/>
  <c r="T1885" i="1" s="1"/>
  <c r="S1886" i="1"/>
  <c r="T1886" i="1" s="1"/>
  <c r="S1887" i="1"/>
  <c r="T1887" i="1" s="1"/>
  <c r="S1888" i="1"/>
  <c r="S1889" i="1"/>
  <c r="T1889" i="1" s="1"/>
  <c r="S1890" i="1"/>
  <c r="T1890" i="1" s="1"/>
  <c r="S1891" i="1"/>
  <c r="T1891" i="1" s="1"/>
  <c r="S1892" i="1"/>
  <c r="T1892" i="1" s="1"/>
  <c r="S1893" i="1"/>
  <c r="T1893" i="1" s="1"/>
  <c r="S1894" i="1"/>
  <c r="T1894" i="1" s="1"/>
  <c r="S1895" i="1"/>
  <c r="T1895" i="1" s="1"/>
  <c r="S1896" i="1"/>
  <c r="S1897" i="1"/>
  <c r="T1897" i="1" s="1"/>
  <c r="S1898" i="1"/>
  <c r="T1898" i="1" s="1"/>
  <c r="S1899" i="1"/>
  <c r="T1899" i="1" s="1"/>
  <c r="S1900" i="1"/>
  <c r="T1900" i="1" s="1"/>
  <c r="S1901" i="1"/>
  <c r="T1901" i="1" s="1"/>
  <c r="S1902" i="1"/>
  <c r="T1902" i="1" s="1"/>
  <c r="S1903" i="1"/>
  <c r="T1903" i="1" s="1"/>
  <c r="S1904" i="1"/>
  <c r="T1904" i="1" s="1"/>
  <c r="S1905" i="1"/>
  <c r="T1905" i="1" s="1"/>
  <c r="S1906" i="1"/>
  <c r="T1906" i="1" s="1"/>
  <c r="S1907" i="1"/>
  <c r="T1907" i="1" s="1"/>
  <c r="S1908" i="1"/>
  <c r="T1908" i="1" s="1"/>
  <c r="S1909" i="1"/>
  <c r="T1909" i="1" s="1"/>
  <c r="S1910" i="1"/>
  <c r="T1910" i="1" s="1"/>
  <c r="S1911" i="1"/>
  <c r="T1911" i="1" s="1"/>
  <c r="S1912" i="1"/>
  <c r="T1912" i="1" s="1"/>
  <c r="S1913" i="1"/>
  <c r="T1913" i="1" s="1"/>
  <c r="S1914" i="1"/>
  <c r="T1914" i="1" s="1"/>
  <c r="S1915" i="1"/>
  <c r="T1915" i="1" s="1"/>
  <c r="S1916" i="1"/>
  <c r="T1916" i="1" s="1"/>
  <c r="S1917" i="1"/>
  <c r="T1917" i="1" s="1"/>
  <c r="S1918" i="1"/>
  <c r="T1918" i="1" s="1"/>
  <c r="S1919" i="1"/>
  <c r="T1919" i="1" s="1"/>
  <c r="S1920" i="1"/>
  <c r="S1921" i="1"/>
  <c r="T1921" i="1" s="1"/>
  <c r="S1922" i="1"/>
  <c r="T1922" i="1" s="1"/>
  <c r="S1923" i="1"/>
  <c r="T1923" i="1" s="1"/>
  <c r="S1924" i="1"/>
  <c r="T1924" i="1" s="1"/>
  <c r="S1925" i="1"/>
  <c r="T1925" i="1" s="1"/>
  <c r="S1926" i="1"/>
  <c r="T1926" i="1" s="1"/>
  <c r="S1927" i="1"/>
  <c r="T1927" i="1" s="1"/>
  <c r="S1928" i="1"/>
  <c r="S1929" i="1"/>
  <c r="T1929" i="1" s="1"/>
  <c r="S1930" i="1"/>
  <c r="T1930" i="1" s="1"/>
  <c r="S1931" i="1"/>
  <c r="T1931" i="1" s="1"/>
  <c r="S1932" i="1"/>
  <c r="T1932" i="1" s="1"/>
  <c r="S1933" i="1"/>
  <c r="T1933" i="1" s="1"/>
  <c r="S1934" i="1"/>
  <c r="T1934" i="1" s="1"/>
  <c r="S1935" i="1"/>
  <c r="T1935" i="1" s="1"/>
  <c r="S1936" i="1"/>
  <c r="S1937" i="1"/>
  <c r="T1937" i="1" s="1"/>
  <c r="S1938" i="1"/>
  <c r="T1938" i="1" s="1"/>
  <c r="S1939" i="1"/>
  <c r="T1939" i="1" s="1"/>
  <c r="S1940" i="1"/>
  <c r="T1940" i="1" s="1"/>
  <c r="S1941" i="1"/>
  <c r="T1941" i="1" s="1"/>
  <c r="S1942" i="1"/>
  <c r="T1942" i="1" s="1"/>
  <c r="S1943" i="1"/>
  <c r="T1943" i="1" s="1"/>
  <c r="S1944" i="1"/>
  <c r="T1944" i="1" s="1"/>
  <c r="S1945" i="1"/>
  <c r="T1945" i="1" s="1"/>
  <c r="S1946" i="1"/>
  <c r="T1946" i="1" s="1"/>
  <c r="S1947" i="1"/>
  <c r="T1947" i="1" s="1"/>
  <c r="S1948" i="1"/>
  <c r="T1948" i="1" s="1"/>
  <c r="S1949" i="1"/>
  <c r="T1949" i="1" s="1"/>
  <c r="S1950" i="1"/>
  <c r="T1950" i="1" s="1"/>
  <c r="S1951" i="1"/>
  <c r="T1951" i="1" s="1"/>
  <c r="S1952" i="1"/>
  <c r="T1952" i="1" s="1"/>
  <c r="S1953" i="1"/>
  <c r="T1953" i="1" s="1"/>
  <c r="S1954" i="1"/>
  <c r="T1954" i="1" s="1"/>
  <c r="S1955" i="1"/>
  <c r="T1955" i="1" s="1"/>
  <c r="S1956" i="1"/>
  <c r="T1956" i="1" s="1"/>
  <c r="S1957" i="1"/>
  <c r="S1958" i="1"/>
  <c r="S1959" i="1"/>
  <c r="S1960" i="1"/>
  <c r="S1961" i="1"/>
  <c r="S1962" i="1"/>
  <c r="T1962" i="1" s="1"/>
  <c r="S1963" i="1"/>
  <c r="T1963" i="1" s="1"/>
  <c r="S1964" i="1"/>
  <c r="T1964" i="1" s="1"/>
  <c r="S1965" i="1"/>
  <c r="T1965" i="1" s="1"/>
  <c r="S1966" i="1"/>
  <c r="T1966" i="1" s="1"/>
  <c r="S1967" i="1"/>
  <c r="T1967" i="1" s="1"/>
  <c r="S1968" i="1"/>
  <c r="T1968" i="1" s="1"/>
  <c r="S1969" i="1"/>
  <c r="T1969" i="1" s="1"/>
  <c r="S1970" i="1"/>
  <c r="T1970" i="1" s="1"/>
  <c r="S1971" i="1"/>
  <c r="T1971" i="1" s="1"/>
  <c r="S1972" i="1"/>
  <c r="T1972" i="1" s="1"/>
  <c r="S1973" i="1"/>
  <c r="T1973" i="1" s="1"/>
  <c r="S1974" i="1"/>
  <c r="T1974" i="1" s="1"/>
  <c r="S1975" i="1"/>
  <c r="T1975" i="1" s="1"/>
  <c r="S1976" i="1"/>
  <c r="T1976" i="1" s="1"/>
  <c r="S1977" i="1"/>
  <c r="T1977" i="1" s="1"/>
  <c r="S1978" i="1"/>
  <c r="T1978" i="1" s="1"/>
  <c r="S1979" i="1"/>
  <c r="T1979" i="1" s="1"/>
  <c r="S1980" i="1"/>
  <c r="T1980" i="1" s="1"/>
  <c r="S1981" i="1"/>
  <c r="T1981" i="1" s="1"/>
  <c r="S1982" i="1"/>
  <c r="T1982" i="1" s="1"/>
  <c r="S1983" i="1"/>
  <c r="T1983" i="1" s="1"/>
  <c r="S1984" i="1"/>
  <c r="T1984" i="1" s="1"/>
  <c r="S1985" i="1"/>
  <c r="T1985" i="1" s="1"/>
  <c r="S1986" i="1"/>
  <c r="T1986" i="1" s="1"/>
  <c r="S1987" i="1"/>
  <c r="T1987" i="1" s="1"/>
  <c r="S1988" i="1"/>
  <c r="T1988" i="1" s="1"/>
  <c r="S1989" i="1"/>
  <c r="T1989" i="1" s="1"/>
  <c r="S1990" i="1"/>
  <c r="T1990" i="1" s="1"/>
  <c r="S1991" i="1"/>
  <c r="T1991" i="1" s="1"/>
  <c r="S1992" i="1"/>
  <c r="T1992" i="1" s="1"/>
  <c r="S1993" i="1"/>
  <c r="T1993" i="1" s="1"/>
  <c r="S1994" i="1"/>
  <c r="T1994" i="1" s="1"/>
  <c r="S1995" i="1"/>
  <c r="T1995" i="1" s="1"/>
  <c r="S1996" i="1"/>
  <c r="T1996" i="1" s="1"/>
  <c r="S1997" i="1"/>
  <c r="T1997" i="1" s="1"/>
  <c r="S1998" i="1"/>
  <c r="T1998" i="1" s="1"/>
  <c r="S1999" i="1"/>
  <c r="T1999" i="1" s="1"/>
  <c r="S2000" i="1"/>
  <c r="S2001" i="1"/>
  <c r="T2001" i="1" s="1"/>
  <c r="S2002" i="1"/>
  <c r="T2002" i="1" s="1"/>
  <c r="S2003" i="1"/>
  <c r="T2003" i="1" s="1"/>
  <c r="S2004" i="1"/>
  <c r="T2004" i="1" s="1"/>
  <c r="S2005" i="1"/>
  <c r="T2005" i="1" s="1"/>
  <c r="S2006" i="1"/>
  <c r="T2006" i="1" s="1"/>
  <c r="S2007" i="1"/>
  <c r="T2007" i="1" s="1"/>
  <c r="S2008" i="1"/>
  <c r="S2009" i="1"/>
  <c r="T2009" i="1" s="1"/>
  <c r="S2010" i="1"/>
  <c r="T2010" i="1" s="1"/>
  <c r="S2011" i="1"/>
  <c r="T2011" i="1" s="1"/>
  <c r="S2012" i="1"/>
  <c r="T2012" i="1" s="1"/>
  <c r="S2013" i="1"/>
  <c r="T2013" i="1" s="1"/>
  <c r="S2014" i="1"/>
  <c r="T2014" i="1" s="1"/>
  <c r="S2015" i="1"/>
  <c r="T2015" i="1" s="1"/>
  <c r="S2016" i="1"/>
  <c r="T2016" i="1" s="1"/>
  <c r="S2017" i="1"/>
  <c r="T2017" i="1" s="1"/>
  <c r="S2018" i="1"/>
  <c r="T2018" i="1" s="1"/>
  <c r="S2019" i="1"/>
  <c r="T2019" i="1" s="1"/>
  <c r="S2020" i="1"/>
  <c r="T2020" i="1" s="1"/>
  <c r="S2021" i="1"/>
  <c r="T2021" i="1" s="1"/>
  <c r="S2022" i="1"/>
  <c r="T2022" i="1" s="1"/>
  <c r="S2023" i="1"/>
  <c r="T2023" i="1" s="1"/>
  <c r="S2024" i="1"/>
  <c r="T2024" i="1" s="1"/>
  <c r="S2025" i="1"/>
  <c r="T2025" i="1" s="1"/>
  <c r="S2026" i="1"/>
  <c r="T2026" i="1" s="1"/>
  <c r="S2027" i="1"/>
  <c r="T2027" i="1" s="1"/>
  <c r="S2028" i="1"/>
  <c r="T2028" i="1" s="1"/>
  <c r="S2029" i="1"/>
  <c r="T2029" i="1" s="1"/>
  <c r="S2030" i="1"/>
  <c r="T2030" i="1" s="1"/>
  <c r="S2031" i="1"/>
  <c r="T2031" i="1" s="1"/>
  <c r="S2032" i="1"/>
  <c r="T2032" i="1" s="1"/>
  <c r="S2033" i="1"/>
  <c r="T2033" i="1" s="1"/>
  <c r="S2034" i="1"/>
  <c r="T2034" i="1" s="1"/>
  <c r="S2035" i="1"/>
  <c r="T2035" i="1" s="1"/>
  <c r="S2036" i="1"/>
  <c r="T2036" i="1" s="1"/>
  <c r="S2037" i="1"/>
  <c r="T2037" i="1" s="1"/>
  <c r="S2038" i="1"/>
  <c r="T2038" i="1" s="1"/>
  <c r="S2039" i="1"/>
  <c r="T2039" i="1" s="1"/>
  <c r="S2040" i="1"/>
  <c r="T2040" i="1" s="1"/>
  <c r="S2041" i="1"/>
  <c r="T2041" i="1" s="1"/>
  <c r="S2042" i="1"/>
  <c r="T2042" i="1" s="1"/>
  <c r="S2043" i="1"/>
  <c r="T2043" i="1" s="1"/>
  <c r="S2044" i="1"/>
  <c r="T2044" i="1" s="1"/>
  <c r="S2045" i="1"/>
  <c r="T2045" i="1" s="1"/>
  <c r="S2046" i="1"/>
  <c r="T2046" i="1" s="1"/>
  <c r="S2047" i="1"/>
  <c r="T2047" i="1" s="1"/>
  <c r="S2048" i="1"/>
  <c r="T2048" i="1" s="1"/>
  <c r="S2049" i="1"/>
  <c r="T2049" i="1" s="1"/>
  <c r="S2050" i="1"/>
  <c r="T2050" i="1" s="1"/>
  <c r="S2051" i="1"/>
  <c r="T2051" i="1" s="1"/>
  <c r="S2052" i="1"/>
  <c r="T2052" i="1" s="1"/>
  <c r="S2053" i="1"/>
  <c r="T2053" i="1" s="1"/>
  <c r="S2054" i="1"/>
  <c r="T2054" i="1" s="1"/>
  <c r="S2055" i="1"/>
  <c r="T2055" i="1" s="1"/>
  <c r="S2056" i="1"/>
  <c r="T2056" i="1" s="1"/>
  <c r="S2057" i="1"/>
  <c r="T2057" i="1" s="1"/>
  <c r="S2058" i="1"/>
  <c r="T2058" i="1" s="1"/>
  <c r="S2059" i="1"/>
  <c r="T2059" i="1" s="1"/>
  <c r="S2060" i="1"/>
  <c r="T2060" i="1" s="1"/>
  <c r="S2061" i="1"/>
  <c r="T2061" i="1" s="1"/>
  <c r="S2062" i="1"/>
  <c r="T2062" i="1" s="1"/>
  <c r="S2063" i="1"/>
  <c r="T2063" i="1" s="1"/>
  <c r="S2064" i="1"/>
  <c r="S2065" i="1"/>
  <c r="T2065" i="1" s="1"/>
  <c r="S2066" i="1"/>
  <c r="T2066" i="1" s="1"/>
  <c r="S2067" i="1"/>
  <c r="T2067" i="1" s="1"/>
  <c r="S2068" i="1"/>
  <c r="T2068" i="1" s="1"/>
  <c r="S2069" i="1"/>
  <c r="T2069" i="1" s="1"/>
  <c r="S2070" i="1"/>
  <c r="T2070" i="1" s="1"/>
  <c r="S2071" i="1"/>
  <c r="T2071" i="1" s="1"/>
  <c r="S2072" i="1"/>
  <c r="S2073" i="1"/>
  <c r="T2073" i="1" s="1"/>
  <c r="S2074" i="1"/>
  <c r="T2074" i="1" s="1"/>
  <c r="S2075" i="1"/>
  <c r="T2075" i="1" s="1"/>
  <c r="S2076" i="1"/>
  <c r="T2076" i="1" s="1"/>
  <c r="S2077" i="1"/>
  <c r="T2077" i="1" s="1"/>
  <c r="S2078" i="1"/>
  <c r="T2078" i="1" s="1"/>
  <c r="S2079" i="1"/>
  <c r="T2079" i="1" s="1"/>
  <c r="S2080" i="1"/>
  <c r="T2080" i="1" s="1"/>
  <c r="S2081" i="1"/>
  <c r="T2081" i="1" s="1"/>
  <c r="S2082" i="1"/>
  <c r="T2082" i="1" s="1"/>
  <c r="S2083" i="1"/>
  <c r="T2083" i="1" s="1"/>
  <c r="S2084" i="1"/>
  <c r="T2084" i="1" s="1"/>
  <c r="S2085" i="1"/>
  <c r="T2085" i="1" s="1"/>
  <c r="S2086" i="1"/>
  <c r="T2086" i="1" s="1"/>
  <c r="S2087" i="1"/>
  <c r="T2087" i="1" s="1"/>
  <c r="S2088" i="1"/>
  <c r="T2088" i="1" s="1"/>
  <c r="S2089" i="1"/>
  <c r="T2089" i="1" s="1"/>
  <c r="S2090" i="1"/>
  <c r="T2090" i="1" s="1"/>
  <c r="S2091" i="1"/>
  <c r="T2091" i="1" s="1"/>
  <c r="S2092" i="1"/>
  <c r="T2092" i="1" s="1"/>
  <c r="S2093" i="1"/>
  <c r="T2093" i="1" s="1"/>
  <c r="S2094" i="1"/>
  <c r="T2094" i="1" s="1"/>
  <c r="S2095" i="1"/>
  <c r="T2095" i="1" s="1"/>
  <c r="S2096" i="1"/>
  <c r="T2096" i="1" s="1"/>
  <c r="S2097" i="1"/>
  <c r="T2097" i="1" s="1"/>
  <c r="S2098" i="1"/>
  <c r="T2098" i="1" s="1"/>
  <c r="S2099" i="1"/>
  <c r="T2099" i="1" s="1"/>
  <c r="S2100" i="1"/>
  <c r="T2100" i="1" s="1"/>
  <c r="S2101" i="1"/>
  <c r="T2101" i="1" s="1"/>
  <c r="S2102" i="1"/>
  <c r="T2102" i="1" s="1"/>
  <c r="S2103" i="1"/>
  <c r="T2103" i="1" s="1"/>
  <c r="S2104" i="1"/>
  <c r="T2104" i="1" s="1"/>
  <c r="S2105" i="1"/>
  <c r="T2105" i="1" s="1"/>
  <c r="S2106" i="1"/>
  <c r="T2106" i="1" s="1"/>
  <c r="S2107" i="1"/>
  <c r="T2107" i="1" s="1"/>
  <c r="S2108" i="1"/>
  <c r="T2108" i="1" s="1"/>
  <c r="S2109" i="1"/>
  <c r="T2109" i="1" s="1"/>
  <c r="S2110" i="1"/>
  <c r="T2110" i="1" s="1"/>
  <c r="S2111" i="1"/>
  <c r="T2111" i="1" s="1"/>
  <c r="S2112" i="1"/>
  <c r="S2113" i="1"/>
  <c r="T2113" i="1" s="1"/>
  <c r="S2114" i="1"/>
  <c r="T2114" i="1" s="1"/>
  <c r="S2115" i="1"/>
  <c r="T2115" i="1" s="1"/>
  <c r="S2116" i="1"/>
  <c r="T2116" i="1" s="1"/>
  <c r="S2117" i="1"/>
  <c r="T2117" i="1" s="1"/>
  <c r="S2118" i="1"/>
  <c r="T2118" i="1" s="1"/>
  <c r="S2119" i="1"/>
  <c r="T2119" i="1" s="1"/>
  <c r="S2120" i="1"/>
  <c r="T2120" i="1" s="1"/>
  <c r="S2121" i="1"/>
  <c r="T2121" i="1" s="1"/>
  <c r="S2122" i="1"/>
  <c r="T2122" i="1" s="1"/>
  <c r="S2123" i="1"/>
  <c r="T2123" i="1" s="1"/>
  <c r="S2124" i="1"/>
  <c r="T2124" i="1" s="1"/>
  <c r="S2125" i="1"/>
  <c r="T2125" i="1" s="1"/>
  <c r="S2126" i="1"/>
  <c r="T2126" i="1" s="1"/>
  <c r="S2127" i="1"/>
  <c r="T2127" i="1" s="1"/>
  <c r="S2128" i="1"/>
  <c r="T2128" i="1" s="1"/>
  <c r="S2129" i="1"/>
  <c r="T2129" i="1" s="1"/>
  <c r="S2130" i="1"/>
  <c r="T2130" i="1" s="1"/>
  <c r="S2131" i="1"/>
  <c r="T2131" i="1" s="1"/>
  <c r="S2132" i="1"/>
  <c r="T2132" i="1" s="1"/>
  <c r="S2133" i="1"/>
  <c r="T2133" i="1" s="1"/>
  <c r="S2134" i="1"/>
  <c r="T2134" i="1" s="1"/>
  <c r="S2135" i="1"/>
  <c r="T2135" i="1" s="1"/>
  <c r="S2136" i="1"/>
  <c r="T2136" i="1" s="1"/>
  <c r="S2137" i="1"/>
  <c r="T2137" i="1" s="1"/>
  <c r="S2138" i="1"/>
  <c r="T2138" i="1" s="1"/>
  <c r="S2139" i="1"/>
  <c r="T2139" i="1" s="1"/>
  <c r="S2140" i="1"/>
  <c r="T2140" i="1" s="1"/>
  <c r="S2141" i="1"/>
  <c r="T2141" i="1" s="1"/>
  <c r="S2142" i="1"/>
  <c r="T2142" i="1" s="1"/>
  <c r="S2143" i="1"/>
  <c r="T2143" i="1" s="1"/>
  <c r="S2144" i="1"/>
  <c r="T2144" i="1" s="1"/>
  <c r="S2145" i="1"/>
  <c r="T2145" i="1" s="1"/>
  <c r="S2146" i="1"/>
  <c r="T2146" i="1" s="1"/>
  <c r="S2147" i="1"/>
  <c r="T2147" i="1" s="1"/>
  <c r="S2148" i="1"/>
  <c r="T2148" i="1" s="1"/>
  <c r="S2149" i="1"/>
  <c r="T2149" i="1" s="1"/>
  <c r="S2150" i="1"/>
  <c r="T2150" i="1" s="1"/>
  <c r="S2151" i="1"/>
  <c r="T2151" i="1" s="1"/>
  <c r="S2152" i="1"/>
  <c r="T2152" i="1" s="1"/>
  <c r="S2153" i="1"/>
  <c r="T2153" i="1" s="1"/>
  <c r="S2154" i="1"/>
  <c r="T2154" i="1" s="1"/>
  <c r="S2155" i="1"/>
  <c r="T2155" i="1" s="1"/>
  <c r="S2156" i="1"/>
  <c r="T2156" i="1" s="1"/>
  <c r="S2157" i="1"/>
  <c r="T2157" i="1" s="1"/>
  <c r="S2158" i="1"/>
  <c r="T2158" i="1" s="1"/>
  <c r="S2159" i="1"/>
  <c r="T2159" i="1" s="1"/>
  <c r="S2160" i="1"/>
  <c r="T2160" i="1" s="1"/>
  <c r="S2161" i="1"/>
  <c r="T2161" i="1" s="1"/>
  <c r="S2162" i="1"/>
  <c r="T2162" i="1" s="1"/>
  <c r="S2163" i="1"/>
  <c r="T2163" i="1" s="1"/>
  <c r="S2164" i="1"/>
  <c r="T2164" i="1" s="1"/>
  <c r="S2165" i="1"/>
  <c r="T2165" i="1" s="1"/>
  <c r="S2166" i="1"/>
  <c r="T2166" i="1" s="1"/>
  <c r="S2167" i="1"/>
  <c r="T2167" i="1" s="1"/>
  <c r="S2168" i="1"/>
  <c r="T2168" i="1" s="1"/>
  <c r="S2169" i="1"/>
  <c r="T2169" i="1" s="1"/>
  <c r="S2170" i="1"/>
  <c r="T2170" i="1" s="1"/>
  <c r="S2171" i="1"/>
  <c r="T2171" i="1" s="1"/>
  <c r="S2172" i="1"/>
  <c r="T2172" i="1" s="1"/>
  <c r="S2173" i="1"/>
  <c r="T2173" i="1" s="1"/>
  <c r="S2174" i="1"/>
  <c r="T2174" i="1" s="1"/>
  <c r="S2175" i="1"/>
  <c r="T2175" i="1" s="1"/>
  <c r="S2176" i="1"/>
  <c r="S2177" i="1"/>
  <c r="T2177" i="1" s="1"/>
  <c r="S2178" i="1"/>
  <c r="T2178" i="1" s="1"/>
  <c r="S2179" i="1"/>
  <c r="T2179" i="1" s="1"/>
  <c r="S2180" i="1"/>
  <c r="T2180" i="1" s="1"/>
  <c r="S2181" i="1"/>
  <c r="T2181" i="1" s="1"/>
  <c r="S2182" i="1"/>
  <c r="T2182" i="1" s="1"/>
  <c r="S2183" i="1"/>
  <c r="T2183" i="1" s="1"/>
  <c r="S2184" i="1"/>
  <c r="T2184" i="1" s="1"/>
  <c r="S2185" i="1"/>
  <c r="T2185" i="1" s="1"/>
  <c r="S2186" i="1"/>
  <c r="T2186" i="1" s="1"/>
  <c r="S2187" i="1"/>
  <c r="T2187" i="1" s="1"/>
  <c r="S2188" i="1"/>
  <c r="T2188" i="1" s="1"/>
  <c r="S2189" i="1"/>
  <c r="T2189" i="1" s="1"/>
  <c r="S2190" i="1"/>
  <c r="T2190" i="1" s="1"/>
  <c r="S2191" i="1"/>
  <c r="T2191" i="1" s="1"/>
  <c r="S2192" i="1"/>
  <c r="S2193" i="1"/>
  <c r="T2193" i="1" s="1"/>
  <c r="S2194" i="1"/>
  <c r="T2194" i="1" s="1"/>
  <c r="S2195" i="1"/>
  <c r="T2195" i="1" s="1"/>
  <c r="S2196" i="1"/>
  <c r="T2196" i="1" s="1"/>
  <c r="S2197" i="1"/>
  <c r="T2197" i="1" s="1"/>
  <c r="S2198" i="1"/>
  <c r="T2198" i="1" s="1"/>
  <c r="S2199" i="1"/>
  <c r="T2199" i="1" s="1"/>
  <c r="S2200" i="1"/>
  <c r="T2200" i="1" s="1"/>
  <c r="S2201" i="1"/>
  <c r="T2201" i="1" s="1"/>
  <c r="S2202" i="1"/>
  <c r="T2202" i="1" s="1"/>
  <c r="S2203" i="1"/>
  <c r="T2203" i="1" s="1"/>
  <c r="S2204" i="1"/>
  <c r="T2204" i="1" s="1"/>
  <c r="S2205" i="1"/>
  <c r="T2205" i="1" s="1"/>
  <c r="S2206" i="1"/>
  <c r="T2206" i="1" s="1"/>
  <c r="S2207" i="1"/>
  <c r="T2207" i="1" s="1"/>
  <c r="S2208" i="1"/>
  <c r="T2208" i="1" s="1"/>
  <c r="S2209" i="1"/>
  <c r="T2209" i="1" s="1"/>
  <c r="S2210" i="1"/>
  <c r="T2210" i="1" s="1"/>
  <c r="S2211" i="1"/>
  <c r="T2211" i="1" s="1"/>
  <c r="S2212" i="1"/>
  <c r="T2212" i="1" s="1"/>
  <c r="S2213" i="1"/>
  <c r="T2213" i="1" s="1"/>
  <c r="S2214" i="1"/>
  <c r="T2214" i="1" s="1"/>
  <c r="S2215" i="1"/>
  <c r="T2215" i="1" s="1"/>
  <c r="S2216" i="1"/>
  <c r="S2217" i="1"/>
  <c r="T2217" i="1" s="1"/>
  <c r="S2218" i="1"/>
  <c r="T2218" i="1" s="1"/>
  <c r="S2219" i="1"/>
  <c r="T2219" i="1" s="1"/>
  <c r="S2220" i="1"/>
  <c r="T2220" i="1" s="1"/>
  <c r="S2221" i="1"/>
  <c r="T2221" i="1" s="1"/>
  <c r="S2222" i="1"/>
  <c r="T2222" i="1" s="1"/>
  <c r="S2223" i="1"/>
  <c r="T2223" i="1" s="1"/>
  <c r="S2224" i="1"/>
  <c r="S2225" i="1"/>
  <c r="T2225" i="1" s="1"/>
  <c r="S2226" i="1"/>
  <c r="T2226" i="1" s="1"/>
  <c r="S2227" i="1"/>
  <c r="T2227" i="1" s="1"/>
  <c r="S2228" i="1"/>
  <c r="T2228" i="1" s="1"/>
  <c r="S2229" i="1"/>
  <c r="T2229" i="1" s="1"/>
  <c r="S2230" i="1"/>
  <c r="T2230" i="1" s="1"/>
  <c r="S2231" i="1"/>
  <c r="T2231" i="1" s="1"/>
  <c r="S2232" i="1"/>
  <c r="T2232" i="1" s="1"/>
  <c r="S2233" i="1"/>
  <c r="T2233" i="1" s="1"/>
  <c r="S2234" i="1"/>
  <c r="T2234" i="1" s="1"/>
  <c r="S2235" i="1"/>
  <c r="T2235" i="1" s="1"/>
  <c r="S2236" i="1"/>
  <c r="T2236" i="1" s="1"/>
  <c r="S2237" i="1"/>
  <c r="T2237" i="1" s="1"/>
  <c r="S2238" i="1"/>
  <c r="T2238" i="1" s="1"/>
  <c r="S2239" i="1"/>
  <c r="T2239" i="1" s="1"/>
  <c r="S2240" i="1"/>
  <c r="T2240" i="1" s="1"/>
  <c r="S2241" i="1"/>
  <c r="T2241" i="1" s="1"/>
  <c r="S2242" i="1"/>
  <c r="T2242" i="1" s="1"/>
  <c r="S2243" i="1"/>
  <c r="T2243" i="1" s="1"/>
  <c r="S2244" i="1"/>
  <c r="T2244" i="1" s="1"/>
  <c r="S2245" i="1"/>
  <c r="T2245" i="1" s="1"/>
  <c r="S2246" i="1"/>
  <c r="T2246" i="1" s="1"/>
  <c r="S2247" i="1"/>
  <c r="T2247" i="1" s="1"/>
  <c r="S2248" i="1"/>
  <c r="T2248" i="1" s="1"/>
  <c r="S2249" i="1"/>
  <c r="T2249" i="1" s="1"/>
  <c r="S2250" i="1"/>
  <c r="T2250" i="1" s="1"/>
  <c r="S2251" i="1"/>
  <c r="T2251" i="1" s="1"/>
  <c r="S2252" i="1"/>
  <c r="T2252" i="1" s="1"/>
  <c r="S2253" i="1"/>
  <c r="T2253" i="1" s="1"/>
  <c r="S2254" i="1"/>
  <c r="T2254" i="1" s="1"/>
  <c r="S2255" i="1"/>
  <c r="T2255" i="1" s="1"/>
  <c r="S2256" i="1"/>
  <c r="T2256" i="1" s="1"/>
  <c r="S2257" i="1"/>
  <c r="T2257" i="1" s="1"/>
  <c r="S2258" i="1"/>
  <c r="T2258" i="1" s="1"/>
  <c r="S2259" i="1"/>
  <c r="T2259" i="1" s="1"/>
  <c r="S2260" i="1"/>
  <c r="T2260" i="1" s="1"/>
  <c r="S2261" i="1"/>
  <c r="T2261" i="1" s="1"/>
  <c r="S2262" i="1"/>
  <c r="T2262" i="1" s="1"/>
  <c r="S2263" i="1"/>
  <c r="T2263" i="1" s="1"/>
  <c r="S2264" i="1"/>
  <c r="T2264" i="1" s="1"/>
  <c r="S2265" i="1"/>
  <c r="T2265" i="1" s="1"/>
  <c r="S2266" i="1"/>
  <c r="T2266" i="1" s="1"/>
  <c r="S2267" i="1"/>
  <c r="T2267" i="1" s="1"/>
  <c r="S2268" i="1"/>
  <c r="T2268" i="1" s="1"/>
  <c r="S2269" i="1"/>
  <c r="T2269" i="1" s="1"/>
  <c r="S2270" i="1"/>
  <c r="T2270" i="1" s="1"/>
  <c r="S2271" i="1"/>
  <c r="T2271" i="1" s="1"/>
  <c r="S2272" i="1"/>
  <c r="S2273" i="1"/>
  <c r="T2273" i="1" s="1"/>
  <c r="S2274" i="1"/>
  <c r="T2274" i="1" s="1"/>
  <c r="S2275" i="1"/>
  <c r="T2275" i="1" s="1"/>
  <c r="S2276" i="1"/>
  <c r="T2276" i="1" s="1"/>
  <c r="S2277" i="1"/>
  <c r="T2277" i="1" s="1"/>
  <c r="S2278" i="1"/>
  <c r="T2278" i="1" s="1"/>
  <c r="S2279" i="1"/>
  <c r="T2279" i="1" s="1"/>
  <c r="S2280" i="1"/>
  <c r="T2280" i="1" s="1"/>
  <c r="S2281" i="1"/>
  <c r="T2281" i="1" s="1"/>
  <c r="S2282" i="1"/>
  <c r="T2282" i="1" s="1"/>
  <c r="S2283" i="1"/>
  <c r="T2283" i="1" s="1"/>
  <c r="S2284" i="1"/>
  <c r="T2284" i="1" s="1"/>
  <c r="S2285" i="1"/>
  <c r="T2285" i="1" s="1"/>
  <c r="S2286" i="1"/>
  <c r="T2286" i="1" s="1"/>
  <c r="S2287" i="1"/>
  <c r="T2287" i="1" s="1"/>
  <c r="S2288" i="1"/>
  <c r="S2289" i="1"/>
  <c r="T2289" i="1" s="1"/>
  <c r="S2290" i="1"/>
  <c r="T2290" i="1" s="1"/>
  <c r="S2291" i="1"/>
  <c r="T2291" i="1" s="1"/>
  <c r="S2292" i="1"/>
  <c r="T2292" i="1" s="1"/>
  <c r="S2293" i="1"/>
  <c r="T2293" i="1" s="1"/>
  <c r="S2294" i="1"/>
  <c r="T2294" i="1" s="1"/>
  <c r="S2295" i="1"/>
  <c r="T2295" i="1" s="1"/>
  <c r="S2296" i="1"/>
  <c r="T2296" i="1" s="1"/>
  <c r="S2297" i="1"/>
  <c r="T2297" i="1" s="1"/>
  <c r="S2298" i="1"/>
  <c r="T2298" i="1" s="1"/>
  <c r="S2299" i="1"/>
  <c r="T2299" i="1" s="1"/>
  <c r="S2300" i="1"/>
  <c r="T2300" i="1" s="1"/>
  <c r="S2301" i="1"/>
  <c r="T2301" i="1" s="1"/>
  <c r="S2302" i="1"/>
  <c r="T2302" i="1" s="1"/>
  <c r="S2303" i="1"/>
  <c r="T2303" i="1" s="1"/>
  <c r="S2304" i="1"/>
  <c r="T2304" i="1" s="1"/>
  <c r="S2305" i="1"/>
  <c r="T2305" i="1" s="1"/>
  <c r="S2306" i="1"/>
  <c r="T2306" i="1" s="1"/>
  <c r="S2307" i="1"/>
  <c r="T2307" i="1" s="1"/>
  <c r="S2308" i="1"/>
  <c r="T2308" i="1" s="1"/>
  <c r="S2309" i="1"/>
  <c r="T2309" i="1" s="1"/>
  <c r="S2310" i="1"/>
  <c r="T2310" i="1" s="1"/>
  <c r="S2311" i="1"/>
  <c r="T2311" i="1" s="1"/>
  <c r="S2312" i="1"/>
  <c r="S2313" i="1"/>
  <c r="T2313" i="1" s="1"/>
  <c r="S2314" i="1"/>
  <c r="T2314" i="1" s="1"/>
  <c r="S2315" i="1"/>
  <c r="T2315" i="1" s="1"/>
  <c r="S2316" i="1"/>
  <c r="T2316" i="1" s="1"/>
  <c r="S2317" i="1"/>
  <c r="T2317" i="1" s="1"/>
  <c r="S2318" i="1"/>
  <c r="T2318" i="1" s="1"/>
  <c r="S2319" i="1"/>
  <c r="T2319" i="1" s="1"/>
  <c r="S2320" i="1"/>
  <c r="T2320" i="1" s="1"/>
  <c r="S2321" i="1"/>
  <c r="T2321" i="1" s="1"/>
  <c r="S2322" i="1"/>
  <c r="T2322" i="1" s="1"/>
  <c r="S2323" i="1"/>
  <c r="T2323" i="1" s="1"/>
  <c r="S2324" i="1"/>
  <c r="T2324" i="1" s="1"/>
  <c r="S2325" i="1"/>
  <c r="T2325" i="1" s="1"/>
  <c r="S2326" i="1"/>
  <c r="T2326" i="1" s="1"/>
  <c r="S2327" i="1"/>
  <c r="T2327" i="1" s="1"/>
  <c r="S2328" i="1"/>
  <c r="S2329" i="1"/>
  <c r="T2329" i="1" s="1"/>
  <c r="S2330" i="1"/>
  <c r="T2330" i="1" s="1"/>
  <c r="S2331" i="1"/>
  <c r="T2331" i="1" s="1"/>
  <c r="S2332" i="1"/>
  <c r="T2332" i="1" s="1"/>
  <c r="S2333" i="1"/>
  <c r="T2333" i="1" s="1"/>
  <c r="S2334" i="1"/>
  <c r="T2334" i="1" s="1"/>
  <c r="S2335" i="1"/>
  <c r="T2335" i="1" s="1"/>
  <c r="S2336" i="1"/>
  <c r="T2336" i="1" s="1"/>
  <c r="S2337" i="1"/>
  <c r="T2337" i="1" s="1"/>
  <c r="S2338" i="1"/>
  <c r="T2338" i="1" s="1"/>
  <c r="S2339" i="1"/>
  <c r="T2339" i="1" s="1"/>
  <c r="S2340" i="1"/>
  <c r="T2340" i="1" s="1"/>
  <c r="S2341" i="1"/>
  <c r="T2341" i="1" s="1"/>
  <c r="S2342" i="1"/>
  <c r="T2342" i="1" s="1"/>
  <c r="S2343" i="1"/>
  <c r="T2343" i="1" s="1"/>
  <c r="S2344" i="1"/>
  <c r="S2345" i="1"/>
  <c r="T2345" i="1" s="1"/>
  <c r="S2346" i="1"/>
  <c r="T2346" i="1" s="1"/>
  <c r="S2347" i="1"/>
  <c r="T2347" i="1" s="1"/>
  <c r="S2348" i="1"/>
  <c r="T2348" i="1" s="1"/>
  <c r="S2349" i="1"/>
  <c r="T2349" i="1" s="1"/>
  <c r="S2350" i="1"/>
  <c r="T2350" i="1" s="1"/>
  <c r="S2351" i="1"/>
  <c r="T2351" i="1" s="1"/>
  <c r="S2352" i="1"/>
  <c r="T2352" i="1" s="1"/>
  <c r="S2353" i="1"/>
  <c r="T2353" i="1" s="1"/>
  <c r="S2354" i="1"/>
  <c r="T2354" i="1" s="1"/>
  <c r="S2355" i="1"/>
  <c r="T2355" i="1" s="1"/>
  <c r="S2356" i="1"/>
  <c r="T2356" i="1" s="1"/>
  <c r="S2357" i="1"/>
  <c r="T2357" i="1" s="1"/>
  <c r="S2358" i="1"/>
  <c r="T2358" i="1" s="1"/>
  <c r="S2359" i="1"/>
  <c r="T2359" i="1" s="1"/>
  <c r="S2360" i="1"/>
  <c r="S2361" i="1"/>
  <c r="T2361" i="1" s="1"/>
  <c r="S2362" i="1"/>
  <c r="T2362" i="1" s="1"/>
  <c r="S2363" i="1"/>
  <c r="T2363" i="1" s="1"/>
  <c r="S2364" i="1"/>
  <c r="T2364" i="1" s="1"/>
  <c r="S2365" i="1"/>
  <c r="T2365" i="1" s="1"/>
  <c r="S2366" i="1"/>
  <c r="T2366" i="1" s="1"/>
  <c r="S2367" i="1"/>
  <c r="T2367" i="1" s="1"/>
  <c r="S2368" i="1"/>
  <c r="T2368" i="1" s="1"/>
  <c r="S2369" i="1"/>
  <c r="T2369" i="1" s="1"/>
  <c r="S2370" i="1"/>
  <c r="T2370" i="1" s="1"/>
  <c r="S2371" i="1"/>
  <c r="T2371" i="1" s="1"/>
  <c r="S2372" i="1"/>
  <c r="T2372" i="1" s="1"/>
  <c r="S2373" i="1"/>
  <c r="T2373" i="1" s="1"/>
  <c r="S2374" i="1"/>
  <c r="T2374" i="1" s="1"/>
  <c r="S2375" i="1"/>
  <c r="T2375" i="1" s="1"/>
  <c r="S2376" i="1"/>
  <c r="T2376" i="1" s="1"/>
  <c r="S2377" i="1"/>
  <c r="T2377" i="1" s="1"/>
  <c r="S2378" i="1"/>
  <c r="T2378" i="1" s="1"/>
  <c r="S2379" i="1"/>
  <c r="T2379" i="1" s="1"/>
  <c r="S2380" i="1"/>
  <c r="T2380" i="1" s="1"/>
  <c r="S2381" i="1"/>
  <c r="T2381" i="1" s="1"/>
  <c r="S2382" i="1"/>
  <c r="T2382" i="1" s="1"/>
  <c r="S2383" i="1"/>
  <c r="T2383" i="1" s="1"/>
  <c r="S2384" i="1"/>
  <c r="T2384" i="1" s="1"/>
  <c r="S2385" i="1"/>
  <c r="T2385" i="1" s="1"/>
  <c r="S2386" i="1"/>
  <c r="T2386" i="1" s="1"/>
  <c r="S2387" i="1"/>
  <c r="T2387" i="1" s="1"/>
  <c r="S2388" i="1"/>
  <c r="T2388" i="1" s="1"/>
  <c r="S2389" i="1"/>
  <c r="T2389" i="1" s="1"/>
  <c r="S2390" i="1"/>
  <c r="T2390" i="1" s="1"/>
  <c r="S2391" i="1"/>
  <c r="T2391" i="1" s="1"/>
  <c r="S2392" i="1"/>
  <c r="T2392" i="1" s="1"/>
  <c r="S2393" i="1"/>
  <c r="T2393" i="1" s="1"/>
  <c r="S2394" i="1"/>
  <c r="T2394" i="1" s="1"/>
  <c r="S2395" i="1"/>
  <c r="T2395" i="1" s="1"/>
  <c r="S2396" i="1"/>
  <c r="T2396" i="1" s="1"/>
  <c r="S2397" i="1"/>
  <c r="T2397" i="1" s="1"/>
  <c r="S2398" i="1"/>
  <c r="T2398" i="1" s="1"/>
  <c r="S2399" i="1"/>
  <c r="T2399" i="1" s="1"/>
  <c r="S2400" i="1"/>
  <c r="T2400" i="1" s="1"/>
  <c r="S2401" i="1"/>
  <c r="T2401" i="1" s="1"/>
  <c r="S2402" i="1"/>
  <c r="T2402" i="1" s="1"/>
  <c r="S2403" i="1"/>
  <c r="T2403" i="1" s="1"/>
  <c r="S2404" i="1"/>
  <c r="T2404" i="1" s="1"/>
  <c r="S2405" i="1"/>
  <c r="T2405" i="1" s="1"/>
  <c r="S2406" i="1"/>
  <c r="T2406" i="1" s="1"/>
  <c r="S2407" i="1"/>
  <c r="T2407" i="1" s="1"/>
  <c r="S2408" i="1"/>
  <c r="T2408" i="1" s="1"/>
  <c r="S2409" i="1"/>
  <c r="T2409" i="1" s="1"/>
  <c r="S2410" i="1"/>
  <c r="T2410" i="1" s="1"/>
  <c r="S2411" i="1"/>
  <c r="T2411" i="1" s="1"/>
  <c r="S2412" i="1"/>
  <c r="T2412" i="1" s="1"/>
  <c r="S2413" i="1"/>
  <c r="T2413" i="1" s="1"/>
  <c r="S2414" i="1"/>
  <c r="T2414" i="1" s="1"/>
  <c r="S2415" i="1"/>
  <c r="T2415" i="1" s="1"/>
  <c r="S2416" i="1"/>
  <c r="T2416" i="1" s="1"/>
  <c r="S2417" i="1"/>
  <c r="T2417" i="1" s="1"/>
  <c r="S2418" i="1"/>
  <c r="T2418" i="1" s="1"/>
  <c r="S2419" i="1"/>
  <c r="T2419" i="1" s="1"/>
  <c r="S2420" i="1"/>
  <c r="T2420" i="1" s="1"/>
  <c r="S2421" i="1"/>
  <c r="T2421" i="1" s="1"/>
  <c r="S2422" i="1"/>
  <c r="T2422" i="1" s="1"/>
  <c r="S2423" i="1"/>
  <c r="T2423" i="1" s="1"/>
  <c r="S2424" i="1"/>
  <c r="T2424" i="1" s="1"/>
  <c r="S2425" i="1"/>
  <c r="T2425" i="1" s="1"/>
  <c r="S2426" i="1"/>
  <c r="T2426" i="1" s="1"/>
  <c r="S2427" i="1"/>
  <c r="T2427" i="1" s="1"/>
  <c r="S2428" i="1"/>
  <c r="T2428" i="1" s="1"/>
  <c r="S2429" i="1"/>
  <c r="T2429" i="1" s="1"/>
  <c r="S2430" i="1"/>
  <c r="T2430" i="1" s="1"/>
  <c r="S2431" i="1"/>
  <c r="T2431" i="1" s="1"/>
  <c r="S2432" i="1"/>
  <c r="S2433" i="1"/>
  <c r="S2434" i="1"/>
  <c r="S2435" i="1"/>
  <c r="S2436" i="1"/>
  <c r="S2437" i="1"/>
  <c r="T2437" i="1" s="1"/>
  <c r="S2438" i="1"/>
  <c r="T2438" i="1" s="1"/>
  <c r="S2439" i="1"/>
  <c r="T2439" i="1" s="1"/>
  <c r="S2440" i="1"/>
  <c r="T2440" i="1" s="1"/>
  <c r="S2441" i="1"/>
  <c r="T2441" i="1" s="1"/>
  <c r="S2442" i="1"/>
  <c r="T2442" i="1" s="1"/>
  <c r="S2443" i="1"/>
  <c r="T2443" i="1" s="1"/>
  <c r="S2444" i="1"/>
  <c r="T2444" i="1" s="1"/>
  <c r="S2445" i="1"/>
  <c r="T2445" i="1" s="1"/>
  <c r="S2446" i="1"/>
  <c r="T2446" i="1" s="1"/>
  <c r="S2447" i="1"/>
  <c r="T2447" i="1" s="1"/>
  <c r="S2448" i="1"/>
  <c r="T2448" i="1" s="1"/>
  <c r="S2449" i="1"/>
  <c r="T2449" i="1" s="1"/>
  <c r="S2450" i="1"/>
  <c r="T2450" i="1" s="1"/>
  <c r="S2451" i="1"/>
  <c r="T2451" i="1" s="1"/>
  <c r="S2452" i="1"/>
  <c r="T2452" i="1" s="1"/>
  <c r="S2453" i="1"/>
  <c r="T2453" i="1" s="1"/>
  <c r="S2454" i="1"/>
  <c r="T2454" i="1" s="1"/>
  <c r="S2455" i="1"/>
  <c r="T2455" i="1" s="1"/>
  <c r="S2456" i="1"/>
  <c r="T2456" i="1" s="1"/>
  <c r="S2457" i="1"/>
  <c r="T2457" i="1" s="1"/>
  <c r="S2458" i="1"/>
  <c r="T2458" i="1" s="1"/>
  <c r="S2459" i="1"/>
  <c r="T2459" i="1" s="1"/>
  <c r="S2460" i="1"/>
  <c r="T2460" i="1" s="1"/>
  <c r="S2461" i="1"/>
  <c r="T2461" i="1" s="1"/>
  <c r="S2462" i="1"/>
  <c r="T2462" i="1" s="1"/>
  <c r="S2463" i="1"/>
  <c r="T2463" i="1" s="1"/>
  <c r="S2464" i="1"/>
  <c r="T2464" i="1" s="1"/>
  <c r="S2465" i="1"/>
  <c r="T2465" i="1" s="1"/>
  <c r="S2466" i="1"/>
  <c r="T2466" i="1" s="1"/>
  <c r="S2467" i="1"/>
  <c r="T2467" i="1" s="1"/>
  <c r="S2468" i="1"/>
  <c r="T2468" i="1" s="1"/>
  <c r="S2469" i="1"/>
  <c r="T2469" i="1" s="1"/>
  <c r="S2470" i="1"/>
  <c r="T2470" i="1" s="1"/>
  <c r="S2471" i="1"/>
  <c r="T2471" i="1" s="1"/>
  <c r="S2472" i="1"/>
  <c r="T2472" i="1" s="1"/>
  <c r="S2473" i="1"/>
  <c r="T2473" i="1" s="1"/>
  <c r="S2474" i="1"/>
  <c r="T2474" i="1" s="1"/>
  <c r="S2475" i="1"/>
  <c r="T2475" i="1" s="1"/>
  <c r="S2476" i="1"/>
  <c r="T2476" i="1" s="1"/>
  <c r="S2477" i="1"/>
  <c r="T2477" i="1" s="1"/>
  <c r="S2478" i="1"/>
  <c r="T2478" i="1" s="1"/>
  <c r="S2479" i="1"/>
  <c r="T2479" i="1" s="1"/>
  <c r="S2480" i="1"/>
  <c r="S2481" i="1"/>
  <c r="T2481" i="1" s="1"/>
  <c r="S2482" i="1"/>
  <c r="T2482" i="1" s="1"/>
  <c r="S2483" i="1"/>
  <c r="T2483" i="1" s="1"/>
  <c r="S2484" i="1"/>
  <c r="T2484" i="1" s="1"/>
  <c r="S2485" i="1"/>
  <c r="T2485" i="1" s="1"/>
  <c r="S2486" i="1"/>
  <c r="T2486" i="1" s="1"/>
  <c r="S2487" i="1"/>
  <c r="T2487" i="1" s="1"/>
  <c r="S2488" i="1"/>
  <c r="T2488" i="1" s="1"/>
  <c r="S2489" i="1"/>
  <c r="T2489" i="1" s="1"/>
  <c r="S2490" i="1"/>
  <c r="T2490" i="1" s="1"/>
  <c r="S2491" i="1"/>
  <c r="T2491" i="1" s="1"/>
  <c r="S2492" i="1"/>
  <c r="T2492" i="1" s="1"/>
  <c r="S2493" i="1"/>
  <c r="T2493" i="1" s="1"/>
  <c r="S2494" i="1"/>
  <c r="T2494" i="1" s="1"/>
  <c r="S2495" i="1"/>
  <c r="T2495" i="1" s="1"/>
  <c r="S2496" i="1"/>
  <c r="T2496" i="1" s="1"/>
  <c r="S2497" i="1"/>
  <c r="S2498" i="1"/>
  <c r="S2499" i="1"/>
  <c r="S2500" i="1"/>
  <c r="S2501" i="1"/>
  <c r="S2502" i="1"/>
  <c r="S2503" i="1"/>
  <c r="S2504" i="1"/>
  <c r="S2505" i="1"/>
  <c r="S2506" i="1"/>
  <c r="S2507" i="1"/>
  <c r="T2507" i="1" s="1"/>
  <c r="S2508" i="1"/>
  <c r="T2508" i="1" s="1"/>
  <c r="S2509" i="1"/>
  <c r="T2509" i="1" s="1"/>
  <c r="S2510" i="1"/>
  <c r="T2510" i="1" s="1"/>
  <c r="S2511" i="1"/>
  <c r="T2511" i="1" s="1"/>
  <c r="S2512" i="1"/>
  <c r="T2512" i="1" s="1"/>
  <c r="S2513" i="1"/>
  <c r="T2513" i="1" s="1"/>
  <c r="S2514" i="1"/>
  <c r="T2514" i="1" s="1"/>
  <c r="S2515" i="1"/>
  <c r="T2515" i="1" s="1"/>
  <c r="S2516" i="1"/>
  <c r="T2516" i="1" s="1"/>
  <c r="S2517" i="1"/>
  <c r="T2517" i="1" s="1"/>
  <c r="S2518" i="1"/>
  <c r="T2518" i="1" s="1"/>
  <c r="S2519" i="1"/>
  <c r="T2519" i="1" s="1"/>
  <c r="S2520" i="1"/>
  <c r="T2520" i="1" s="1"/>
  <c r="S2521" i="1"/>
  <c r="T2521" i="1" s="1"/>
  <c r="S2522" i="1"/>
  <c r="T2522" i="1" s="1"/>
  <c r="S2523" i="1"/>
  <c r="T2523" i="1" s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T2540" i="1" s="1"/>
  <c r="S2541" i="1"/>
  <c r="T2541" i="1" s="1"/>
  <c r="S2542" i="1"/>
  <c r="T2542" i="1" s="1"/>
  <c r="S2543" i="1"/>
  <c r="T2543" i="1" s="1"/>
  <c r="S2544" i="1"/>
  <c r="T2544" i="1" s="1"/>
  <c r="S2545" i="1"/>
  <c r="T2545" i="1" s="1"/>
  <c r="S2546" i="1"/>
  <c r="T2546" i="1" s="1"/>
  <c r="S2547" i="1"/>
  <c r="T2547" i="1" s="1"/>
  <c r="S2548" i="1"/>
  <c r="T2548" i="1" s="1"/>
  <c r="S2549" i="1"/>
  <c r="T2549" i="1" s="1"/>
  <c r="S2550" i="1"/>
  <c r="T2550" i="1" s="1"/>
  <c r="S2551" i="1"/>
  <c r="T2551" i="1" s="1"/>
  <c r="S2552" i="1"/>
  <c r="T2552" i="1" s="1"/>
  <c r="S2553" i="1"/>
  <c r="T2553" i="1" s="1"/>
  <c r="S2554" i="1"/>
  <c r="T2554" i="1" s="1"/>
  <c r="S2555" i="1"/>
  <c r="T2555" i="1" s="1"/>
  <c r="S2556" i="1"/>
  <c r="T2556" i="1" s="1"/>
  <c r="S2557" i="1"/>
  <c r="T2557" i="1" s="1"/>
  <c r="S2558" i="1"/>
  <c r="T2558" i="1" s="1"/>
  <c r="S2559" i="1"/>
  <c r="T2559" i="1" s="1"/>
  <c r="S2560" i="1"/>
  <c r="T2560" i="1" s="1"/>
  <c r="S2561" i="1"/>
  <c r="T2561" i="1" s="1"/>
  <c r="S2562" i="1"/>
  <c r="T2562" i="1" s="1"/>
  <c r="S2563" i="1"/>
  <c r="T2563" i="1" s="1"/>
  <c r="S2564" i="1"/>
  <c r="T2564" i="1" s="1"/>
  <c r="S2565" i="1"/>
  <c r="T2565" i="1" s="1"/>
  <c r="S2566" i="1"/>
  <c r="T2566" i="1" s="1"/>
  <c r="S2567" i="1"/>
  <c r="T2567" i="1" s="1"/>
  <c r="S2568" i="1"/>
  <c r="T2568" i="1" s="1"/>
  <c r="S2569" i="1"/>
  <c r="T2569" i="1" s="1"/>
  <c r="S2570" i="1"/>
  <c r="T2570" i="1" s="1"/>
  <c r="S2571" i="1"/>
  <c r="T2571" i="1" s="1"/>
  <c r="S2572" i="1"/>
  <c r="T2572" i="1" s="1"/>
  <c r="S2573" i="1"/>
  <c r="T2573" i="1" s="1"/>
  <c r="S2574" i="1"/>
  <c r="T2574" i="1" s="1"/>
  <c r="S2575" i="1"/>
  <c r="T2575" i="1" s="1"/>
  <c r="S2576" i="1"/>
  <c r="T2576" i="1" s="1"/>
  <c r="S2577" i="1"/>
  <c r="T2577" i="1" s="1"/>
  <c r="S2578" i="1"/>
  <c r="T2578" i="1" s="1"/>
  <c r="S2579" i="1"/>
  <c r="T2579" i="1" s="1"/>
  <c r="S2580" i="1"/>
  <c r="T2580" i="1" s="1"/>
  <c r="S2581" i="1"/>
  <c r="T2581" i="1" s="1"/>
  <c r="S2582" i="1"/>
  <c r="T2582" i="1" s="1"/>
  <c r="S2583" i="1"/>
  <c r="T2583" i="1" s="1"/>
  <c r="S2584" i="1"/>
  <c r="T2584" i="1" s="1"/>
  <c r="S2585" i="1"/>
  <c r="T2585" i="1" s="1"/>
  <c r="S2586" i="1"/>
  <c r="T2586" i="1" s="1"/>
  <c r="S2587" i="1"/>
  <c r="T2587" i="1" s="1"/>
  <c r="S2588" i="1"/>
  <c r="T2588" i="1" s="1"/>
  <c r="S2589" i="1"/>
  <c r="T2589" i="1" s="1"/>
  <c r="S2590" i="1"/>
  <c r="T2590" i="1" s="1"/>
  <c r="S2591" i="1"/>
  <c r="T2591" i="1" s="1"/>
  <c r="S2592" i="1"/>
  <c r="T2592" i="1" s="1"/>
  <c r="S2593" i="1"/>
  <c r="T2593" i="1" s="1"/>
  <c r="S2594" i="1"/>
  <c r="T2594" i="1" s="1"/>
  <c r="S2595" i="1"/>
  <c r="T2595" i="1" s="1"/>
  <c r="S2596" i="1"/>
  <c r="T2596" i="1" s="1"/>
  <c r="S2597" i="1"/>
  <c r="T2597" i="1" s="1"/>
  <c r="S2598" i="1"/>
  <c r="T2598" i="1" s="1"/>
  <c r="S2599" i="1"/>
  <c r="T2599" i="1" s="1"/>
  <c r="S2600" i="1"/>
  <c r="T2600" i="1" s="1"/>
  <c r="S2607" i="1"/>
  <c r="T2607" i="1" s="1"/>
  <c r="S2608" i="1"/>
  <c r="T2608" i="1" s="1"/>
  <c r="S2609" i="1"/>
  <c r="T2609" i="1" s="1"/>
  <c r="S2610" i="1"/>
  <c r="T2610" i="1" s="1"/>
  <c r="S2611" i="1"/>
  <c r="T2611" i="1" s="1"/>
  <c r="S2612" i="1"/>
  <c r="T2612" i="1" s="1"/>
  <c r="S2613" i="1"/>
  <c r="T2613" i="1" s="1"/>
  <c r="S2614" i="1"/>
  <c r="T2614" i="1" s="1"/>
  <c r="S2615" i="1"/>
  <c r="T2615" i="1" s="1"/>
  <c r="S2616" i="1"/>
  <c r="T2616" i="1" s="1"/>
  <c r="S2617" i="1"/>
  <c r="T2617" i="1" s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T2629" i="1" s="1"/>
  <c r="S2630" i="1"/>
  <c r="T2630" i="1" s="1"/>
  <c r="S2631" i="1"/>
  <c r="T2631" i="1" s="1"/>
  <c r="R2637" i="1"/>
  <c r="S2640" i="1"/>
  <c r="T2640" i="1" s="1"/>
  <c r="S2641" i="1"/>
  <c r="T2641" i="1" s="1"/>
  <c r="S2642" i="1"/>
  <c r="T2642" i="1" s="1"/>
  <c r="S2643" i="1"/>
  <c r="T2643" i="1" s="1"/>
  <c r="S2644" i="1"/>
  <c r="T2644" i="1" s="1"/>
  <c r="S2645" i="1"/>
  <c r="T2645" i="1" s="1"/>
  <c r="S2646" i="1"/>
  <c r="T2646" i="1" s="1"/>
  <c r="S2647" i="1"/>
  <c r="T2647" i="1" s="1"/>
  <c r="S2648" i="1"/>
  <c r="T2648" i="1" s="1"/>
  <c r="S2649" i="1"/>
  <c r="T2649" i="1" s="1"/>
  <c r="S2650" i="1"/>
  <c r="T2650" i="1" s="1"/>
  <c r="S2651" i="1"/>
  <c r="T2651" i="1" s="1"/>
  <c r="S2652" i="1"/>
  <c r="T2652" i="1" s="1"/>
  <c r="S2653" i="1"/>
  <c r="T2653" i="1" s="1"/>
  <c r="S2654" i="1"/>
  <c r="T2654" i="1" s="1"/>
  <c r="S2655" i="1"/>
  <c r="T2655" i="1" s="1"/>
  <c r="S2656" i="1"/>
  <c r="T2656" i="1" s="1"/>
  <c r="S2657" i="1"/>
  <c r="T2657" i="1" s="1"/>
  <c r="S2658" i="1"/>
  <c r="T2658" i="1" s="1"/>
  <c r="S2659" i="1"/>
  <c r="T2659" i="1" s="1"/>
  <c r="S2660" i="1"/>
  <c r="T2660" i="1" s="1"/>
  <c r="S2661" i="1"/>
  <c r="T2661" i="1" s="1"/>
  <c r="S2662" i="1"/>
  <c r="T2662" i="1" s="1"/>
  <c r="S2663" i="1"/>
  <c r="T2663" i="1" s="1"/>
  <c r="S2664" i="1"/>
  <c r="T2664" i="1" s="1"/>
  <c r="S2665" i="1"/>
  <c r="T2665" i="1" s="1"/>
  <c r="S2666" i="1"/>
  <c r="T2666" i="1" s="1"/>
  <c r="S2667" i="1"/>
  <c r="T2667" i="1" s="1"/>
  <c r="S2668" i="1"/>
  <c r="T2668" i="1" s="1"/>
  <c r="S2669" i="1"/>
  <c r="T2669" i="1" s="1"/>
  <c r="S2670" i="1"/>
  <c r="T2670" i="1" s="1"/>
  <c r="S2671" i="1"/>
  <c r="T2671" i="1" s="1"/>
  <c r="S2672" i="1"/>
  <c r="T2672" i="1" s="1"/>
  <c r="S2673" i="1"/>
  <c r="T2673" i="1" s="1"/>
  <c r="S2674" i="1"/>
  <c r="T2674" i="1" s="1"/>
  <c r="S2675" i="1"/>
  <c r="T2675" i="1" s="1"/>
  <c r="S2676" i="1"/>
  <c r="T2676" i="1" s="1"/>
  <c r="S2677" i="1"/>
  <c r="T2677" i="1" s="1"/>
  <c r="S2678" i="1"/>
  <c r="T2678" i="1" s="1"/>
  <c r="S2679" i="1"/>
  <c r="T2679" i="1" s="1"/>
  <c r="S2680" i="1"/>
  <c r="T2680" i="1" s="1"/>
  <c r="S2681" i="1"/>
  <c r="T2681" i="1" s="1"/>
  <c r="S2682" i="1"/>
  <c r="T2682" i="1" s="1"/>
  <c r="S2683" i="1"/>
  <c r="T2683" i="1" s="1"/>
  <c r="S2684" i="1"/>
  <c r="T2684" i="1" s="1"/>
  <c r="S2685" i="1"/>
  <c r="T2685" i="1" s="1"/>
  <c r="S2686" i="1"/>
  <c r="T2686" i="1" s="1"/>
  <c r="S2687" i="1"/>
  <c r="T2687" i="1" s="1"/>
  <c r="S2688" i="1"/>
  <c r="T2688" i="1" s="1"/>
  <c r="S2689" i="1"/>
  <c r="T2689" i="1" s="1"/>
  <c r="S2690" i="1"/>
  <c r="T2690" i="1" s="1"/>
  <c r="S2691" i="1"/>
  <c r="T2691" i="1" s="1"/>
  <c r="S2692" i="1"/>
  <c r="T2692" i="1" s="1"/>
  <c r="S2693" i="1"/>
  <c r="T2693" i="1" s="1"/>
  <c r="S2694" i="1"/>
  <c r="T2694" i="1" s="1"/>
  <c r="S2695" i="1"/>
  <c r="T2695" i="1" s="1"/>
  <c r="S2696" i="1"/>
  <c r="T2696" i="1" s="1"/>
  <c r="S2697" i="1"/>
  <c r="T2697" i="1" s="1"/>
  <c r="S2698" i="1"/>
  <c r="T2698" i="1" s="1"/>
  <c r="S2699" i="1"/>
  <c r="T2699" i="1" s="1"/>
  <c r="S2700" i="1"/>
  <c r="T2700" i="1" s="1"/>
  <c r="S2701" i="1"/>
  <c r="T2701" i="1" s="1"/>
  <c r="S2702" i="1"/>
  <c r="T2702" i="1" s="1"/>
  <c r="S2703" i="1"/>
  <c r="T2703" i="1" s="1"/>
  <c r="S2704" i="1"/>
  <c r="T2704" i="1" s="1"/>
  <c r="S2705" i="1"/>
  <c r="T2705" i="1" s="1"/>
  <c r="S2706" i="1"/>
  <c r="T2706" i="1" s="1"/>
  <c r="S2707" i="1"/>
  <c r="T2707" i="1" s="1"/>
  <c r="S2708" i="1"/>
  <c r="T2708" i="1" s="1"/>
  <c r="S2709" i="1"/>
  <c r="T2709" i="1" s="1"/>
  <c r="S2710" i="1"/>
  <c r="T2710" i="1" s="1"/>
  <c r="S2711" i="1"/>
  <c r="T2711" i="1" s="1"/>
  <c r="S2712" i="1"/>
  <c r="T2712" i="1" s="1"/>
  <c r="S2713" i="1"/>
  <c r="T2713" i="1" s="1"/>
  <c r="S2714" i="1"/>
  <c r="T2714" i="1" s="1"/>
  <c r="S2715" i="1"/>
  <c r="T2715" i="1" s="1"/>
  <c r="S2716" i="1"/>
  <c r="T2716" i="1" s="1"/>
  <c r="S2717" i="1"/>
  <c r="T2717" i="1" s="1"/>
  <c r="S2718" i="1"/>
  <c r="T2718" i="1" s="1"/>
  <c r="S2719" i="1"/>
  <c r="T2719" i="1" s="1"/>
  <c r="S2720" i="1"/>
  <c r="T2720" i="1" s="1"/>
  <c r="S2721" i="1"/>
  <c r="T2721" i="1" s="1"/>
  <c r="S2722" i="1"/>
  <c r="T2722" i="1" s="1"/>
  <c r="S2723" i="1"/>
  <c r="T2723" i="1" s="1"/>
  <c r="S2724" i="1"/>
  <c r="T2724" i="1" s="1"/>
  <c r="S2725" i="1"/>
  <c r="T2725" i="1" s="1"/>
  <c r="S2726" i="1"/>
  <c r="T2726" i="1" s="1"/>
  <c r="S2727" i="1"/>
  <c r="T2727" i="1" s="1"/>
  <c r="S2728" i="1"/>
  <c r="T2728" i="1" s="1"/>
  <c r="S2729" i="1"/>
  <c r="T2729" i="1" s="1"/>
  <c r="S2730" i="1"/>
  <c r="T2730" i="1" s="1"/>
  <c r="S2731" i="1"/>
  <c r="T2731" i="1" s="1"/>
  <c r="S2732" i="1"/>
  <c r="T2732" i="1" s="1"/>
  <c r="S2733" i="1"/>
  <c r="T2733" i="1" s="1"/>
  <c r="S2734" i="1"/>
  <c r="T2734" i="1" s="1"/>
  <c r="S2735" i="1"/>
  <c r="T2735" i="1" s="1"/>
  <c r="S2736" i="1"/>
  <c r="T2736" i="1" s="1"/>
  <c r="S2737" i="1"/>
  <c r="T2737" i="1" s="1"/>
  <c r="S2738" i="1"/>
  <c r="T2738" i="1" s="1"/>
  <c r="S2739" i="1"/>
  <c r="T2739" i="1" s="1"/>
  <c r="S2740" i="1"/>
  <c r="T2740" i="1" s="1"/>
  <c r="S2741" i="1"/>
  <c r="T2741" i="1" s="1"/>
  <c r="S2742" i="1"/>
  <c r="T2742" i="1" s="1"/>
  <c r="S2743" i="1"/>
  <c r="T2743" i="1" s="1"/>
  <c r="S2744" i="1"/>
  <c r="T2744" i="1" s="1"/>
  <c r="S2745" i="1"/>
  <c r="T2745" i="1" s="1"/>
  <c r="S2746" i="1"/>
  <c r="T2746" i="1" s="1"/>
  <c r="S2763" i="1"/>
  <c r="T2763" i="1" s="1"/>
  <c r="S2764" i="1"/>
  <c r="T2764" i="1" s="1"/>
  <c r="S2765" i="1"/>
  <c r="T2765" i="1" s="1"/>
  <c r="S2766" i="1"/>
  <c r="T2766" i="1" s="1"/>
  <c r="S2767" i="1"/>
  <c r="T2767" i="1" s="1"/>
  <c r="S2768" i="1"/>
  <c r="T2768" i="1" s="1"/>
  <c r="S2769" i="1"/>
  <c r="T2769" i="1" s="1"/>
  <c r="S2770" i="1"/>
  <c r="T2770" i="1" s="1"/>
  <c r="S2771" i="1"/>
  <c r="T2771" i="1" s="1"/>
  <c r="S2772" i="1"/>
  <c r="T2772" i="1" s="1"/>
  <c r="S2773" i="1"/>
  <c r="T2773" i="1" s="1"/>
  <c r="S2778" i="1"/>
  <c r="T2778" i="1" s="1"/>
  <c r="S2779" i="1"/>
  <c r="T2779" i="1" s="1"/>
  <c r="R2787" i="1"/>
  <c r="S2788" i="1"/>
  <c r="T2788" i="1" s="1"/>
  <c r="S2789" i="1"/>
  <c r="T2789" i="1" s="1"/>
  <c r="S2790" i="1"/>
  <c r="T2790" i="1" s="1"/>
  <c r="S2791" i="1"/>
  <c r="T2791" i="1" s="1"/>
  <c r="S2792" i="1"/>
  <c r="T2792" i="1" s="1"/>
  <c r="S2793" i="1"/>
  <c r="T2793" i="1" s="1"/>
  <c r="S2794" i="1"/>
  <c r="T2794" i="1" s="1"/>
  <c r="R2806" i="1"/>
  <c r="S2813" i="1"/>
  <c r="T2813" i="1" s="1"/>
  <c r="S2814" i="1"/>
  <c r="T2814" i="1" s="1"/>
  <c r="S2815" i="1"/>
  <c r="T2815" i="1" s="1"/>
  <c r="S2816" i="1"/>
  <c r="T2816" i="1" s="1"/>
  <c r="S2817" i="1"/>
  <c r="T2817" i="1" s="1"/>
  <c r="S2818" i="1"/>
  <c r="T2818" i="1" s="1"/>
  <c r="R2819" i="1"/>
  <c r="S2820" i="1"/>
  <c r="T2820" i="1" s="1"/>
  <c r="S2821" i="1"/>
  <c r="T2821" i="1" s="1"/>
  <c r="S2822" i="1"/>
  <c r="T2822" i="1" s="1"/>
  <c r="S2823" i="1"/>
  <c r="T2823" i="1" s="1"/>
  <c r="S2824" i="1"/>
  <c r="T2824" i="1" s="1"/>
  <c r="S2825" i="1"/>
  <c r="T2825" i="1" s="1"/>
  <c r="S2826" i="1"/>
  <c r="T2826" i="1" s="1"/>
  <c r="S2827" i="1"/>
  <c r="T2827" i="1" s="1"/>
  <c r="S2828" i="1"/>
  <c r="T2828" i="1" s="1"/>
  <c r="S2829" i="1"/>
  <c r="T2829" i="1" s="1"/>
  <c r="S2830" i="1"/>
  <c r="T2830" i="1" s="1"/>
  <c r="S2831" i="1"/>
  <c r="T2831" i="1" s="1"/>
  <c r="S2832" i="1"/>
  <c r="T2832" i="1" s="1"/>
  <c r="S2833" i="1"/>
  <c r="T2833" i="1" s="1"/>
  <c r="S2834" i="1"/>
  <c r="T2834" i="1" s="1"/>
  <c r="S2835" i="1"/>
  <c r="T2835" i="1" s="1"/>
  <c r="S2836" i="1"/>
  <c r="T2836" i="1" s="1"/>
  <c r="S2837" i="1"/>
  <c r="T2837" i="1" s="1"/>
  <c r="S2838" i="1"/>
  <c r="T2838" i="1" s="1"/>
  <c r="S2839" i="1"/>
  <c r="T2839" i="1" s="1"/>
  <c r="S2840" i="1"/>
  <c r="T2840" i="1" s="1"/>
  <c r="S2841" i="1"/>
  <c r="T2841" i="1" s="1"/>
  <c r="S2842" i="1"/>
  <c r="T2842" i="1" s="1"/>
  <c r="S2843" i="1"/>
  <c r="T2843" i="1" s="1"/>
  <c r="S2844" i="1"/>
  <c r="T2844" i="1" s="1"/>
  <c r="S2845" i="1"/>
  <c r="T2845" i="1" s="1"/>
  <c r="S2846" i="1"/>
  <c r="T2846" i="1" s="1"/>
  <c r="S2847" i="1"/>
  <c r="T2847" i="1" s="1"/>
  <c r="S2848" i="1"/>
  <c r="T2848" i="1" s="1"/>
  <c r="S2849" i="1"/>
  <c r="T2849" i="1" s="1"/>
  <c r="S2850" i="1"/>
  <c r="T2850" i="1" s="1"/>
  <c r="R2851" i="1"/>
  <c r="S2852" i="1"/>
  <c r="T2852" i="1" s="1"/>
  <c r="S2853" i="1"/>
  <c r="T2853" i="1" s="1"/>
  <c r="S2854" i="1"/>
  <c r="T2854" i="1" s="1"/>
  <c r="S2855" i="1"/>
  <c r="T2855" i="1" s="1"/>
  <c r="S2856" i="1"/>
  <c r="T2856" i="1" s="1"/>
  <c r="S2857" i="1"/>
  <c r="T2857" i="1" s="1"/>
  <c r="S2858" i="1"/>
  <c r="T2858" i="1" s="1"/>
  <c r="S2859" i="1"/>
  <c r="T2859" i="1" s="1"/>
  <c r="S2860" i="1"/>
  <c r="T2860" i="1" s="1"/>
  <c r="S2861" i="1"/>
  <c r="T2861" i="1" s="1"/>
  <c r="S2862" i="1"/>
  <c r="T2862" i="1" s="1"/>
  <c r="S2863" i="1"/>
  <c r="T2863" i="1" s="1"/>
  <c r="S2864" i="1"/>
  <c r="T2864" i="1" s="1"/>
  <c r="S2865" i="1"/>
  <c r="T2865" i="1" s="1"/>
  <c r="S2866" i="1"/>
  <c r="T2866" i="1" s="1"/>
  <c r="S2880" i="1"/>
  <c r="T2880" i="1" s="1"/>
  <c r="S2881" i="1"/>
  <c r="T2881" i="1" s="1"/>
  <c r="S2882" i="1"/>
  <c r="T2882" i="1" s="1"/>
  <c r="S2883" i="1"/>
  <c r="T2883" i="1" s="1"/>
  <c r="S2884" i="1"/>
  <c r="T2884" i="1" s="1"/>
  <c r="S2885" i="1"/>
  <c r="T2885" i="1" s="1"/>
  <c r="S2886" i="1"/>
  <c r="T2886" i="1" s="1"/>
  <c r="S2887" i="1"/>
  <c r="T2887" i="1" s="1"/>
  <c r="S2888" i="1"/>
  <c r="T2888" i="1" s="1"/>
  <c r="S2889" i="1"/>
  <c r="T2889" i="1" s="1"/>
  <c r="S2890" i="1"/>
  <c r="T2890" i="1" s="1"/>
  <c r="S2891" i="1"/>
  <c r="T2891" i="1" s="1"/>
  <c r="S2892" i="1"/>
  <c r="T2892" i="1" s="1"/>
  <c r="S2893" i="1"/>
  <c r="T2893" i="1" s="1"/>
  <c r="S2894" i="1"/>
  <c r="T2894" i="1" s="1"/>
  <c r="S2895" i="1"/>
  <c r="T2895" i="1" s="1"/>
  <c r="S2896" i="1"/>
  <c r="T2896" i="1" s="1"/>
  <c r="S2897" i="1"/>
  <c r="T2897" i="1" s="1"/>
  <c r="S2898" i="1"/>
  <c r="T2898" i="1" s="1"/>
  <c r="S2899" i="1"/>
  <c r="T2899" i="1" s="1"/>
  <c r="S2900" i="1"/>
  <c r="T2900" i="1" s="1"/>
  <c r="S2901" i="1"/>
  <c r="T2901" i="1" s="1"/>
  <c r="S2902" i="1"/>
  <c r="T2902" i="1" s="1"/>
  <c r="S2903" i="1"/>
  <c r="T2903" i="1" s="1"/>
  <c r="S2904" i="1"/>
  <c r="T2904" i="1" s="1"/>
  <c r="S2905" i="1"/>
  <c r="T2905" i="1" s="1"/>
  <c r="S2906" i="1"/>
  <c r="T2906" i="1" s="1"/>
  <c r="S2907" i="1"/>
  <c r="T2907" i="1" s="1"/>
  <c r="S2908" i="1"/>
  <c r="T2908" i="1" s="1"/>
  <c r="S2909" i="1"/>
  <c r="T2909" i="1" s="1"/>
  <c r="S2910" i="1"/>
  <c r="T2910" i="1" s="1"/>
  <c r="S2911" i="1"/>
  <c r="T2911" i="1" s="1"/>
  <c r="S2912" i="1"/>
  <c r="T2912" i="1" s="1"/>
  <c r="S2913" i="1"/>
  <c r="T2913" i="1" s="1"/>
  <c r="S2914" i="1"/>
  <c r="T2914" i="1" s="1"/>
  <c r="S2915" i="1"/>
  <c r="T2915" i="1" s="1"/>
  <c r="S2916" i="1"/>
  <c r="T2916" i="1" s="1"/>
  <c r="S2917" i="1"/>
  <c r="T2917" i="1" s="1"/>
  <c r="S2918" i="1"/>
  <c r="T2918" i="1" s="1"/>
  <c r="S2919" i="1"/>
  <c r="T2919" i="1" s="1"/>
  <c r="S2920" i="1"/>
  <c r="T2920" i="1" s="1"/>
  <c r="S2921" i="1"/>
  <c r="T2921" i="1" s="1"/>
  <c r="S2922" i="1"/>
  <c r="T2922" i="1" s="1"/>
  <c r="S2923" i="1"/>
  <c r="T2923" i="1" s="1"/>
  <c r="R2924" i="1"/>
  <c r="S2925" i="1"/>
  <c r="T2925" i="1" s="1"/>
  <c r="S2926" i="1"/>
  <c r="T2926" i="1" s="1"/>
  <c r="S2927" i="1"/>
  <c r="T2927" i="1" s="1"/>
  <c r="S2928" i="1"/>
  <c r="T2928" i="1" s="1"/>
  <c r="S2930" i="1"/>
  <c r="T2930" i="1" s="1"/>
  <c r="S2931" i="1"/>
  <c r="T2931" i="1" s="1"/>
  <c r="S2932" i="1"/>
  <c r="T2932" i="1" s="1"/>
  <c r="S2933" i="1"/>
  <c r="T2933" i="1" s="1"/>
  <c r="S2934" i="1"/>
  <c r="T2934" i="1" s="1"/>
  <c r="S2935" i="1"/>
  <c r="T2935" i="1" s="1"/>
  <c r="S2936" i="1"/>
  <c r="T2936" i="1" s="1"/>
  <c r="S2937" i="1"/>
  <c r="T2937" i="1" s="1"/>
  <c r="S2939" i="1"/>
  <c r="T2939" i="1" s="1"/>
  <c r="S2940" i="1"/>
  <c r="T2940" i="1" s="1"/>
  <c r="S2941" i="1"/>
  <c r="T2941" i="1" s="1"/>
  <c r="S2942" i="1"/>
  <c r="T2942" i="1" s="1"/>
  <c r="S2943" i="1"/>
  <c r="T2943" i="1" s="1"/>
  <c r="S2944" i="1"/>
  <c r="T2944" i="1" s="1"/>
  <c r="S2945" i="1"/>
  <c r="T2945" i="1" s="1"/>
  <c r="S2946" i="1"/>
  <c r="T2946" i="1" s="1"/>
  <c r="R2947" i="1"/>
  <c r="S2948" i="1"/>
  <c r="T2948" i="1" s="1"/>
  <c r="S2949" i="1"/>
  <c r="T2949" i="1" s="1"/>
  <c r="S2950" i="1"/>
  <c r="T2950" i="1" s="1"/>
  <c r="S2951" i="1"/>
  <c r="T2951" i="1" s="1"/>
  <c r="S2952" i="1"/>
  <c r="T2952" i="1" s="1"/>
  <c r="S2953" i="1"/>
  <c r="T2953" i="1" s="1"/>
  <c r="S2954" i="1"/>
  <c r="T2954" i="1" s="1"/>
  <c r="S2955" i="1"/>
  <c r="T2955" i="1" s="1"/>
  <c r="S2956" i="1"/>
  <c r="T2956" i="1" s="1"/>
  <c r="S2957" i="1"/>
  <c r="T2957" i="1" s="1"/>
  <c r="S2958" i="1"/>
  <c r="T2958" i="1" s="1"/>
  <c r="S2959" i="1"/>
  <c r="T2959" i="1" s="1"/>
  <c r="S2960" i="1"/>
  <c r="T2960" i="1" s="1"/>
  <c r="R2961" i="1"/>
  <c r="S2962" i="1"/>
  <c r="T2962" i="1" s="1"/>
  <c r="S2963" i="1"/>
  <c r="T2963" i="1" s="1"/>
  <c r="S2964" i="1"/>
  <c r="T2964" i="1" s="1"/>
  <c r="S2965" i="1"/>
  <c r="T2965" i="1" s="1"/>
  <c r="S2966" i="1"/>
  <c r="T2966" i="1" s="1"/>
  <c r="S2967" i="1"/>
  <c r="T2967" i="1" s="1"/>
  <c r="S2968" i="1"/>
  <c r="T2968" i="1" s="1"/>
  <c r="S2969" i="1"/>
  <c r="T2969" i="1" s="1"/>
  <c r="S2971" i="1"/>
  <c r="T2971" i="1" s="1"/>
  <c r="S2972" i="1"/>
  <c r="T2972" i="1" s="1"/>
  <c r="S2973" i="1"/>
  <c r="T2973" i="1" s="1"/>
  <c r="S2974" i="1"/>
  <c r="T2974" i="1" s="1"/>
  <c r="S2975" i="1"/>
  <c r="T2975" i="1" s="1"/>
  <c r="S2976" i="1"/>
  <c r="T2976" i="1" s="1"/>
  <c r="S2977" i="1"/>
  <c r="T2977" i="1" s="1"/>
  <c r="S2978" i="1"/>
  <c r="T2978" i="1" s="1"/>
  <c r="S2979" i="1"/>
  <c r="T2979" i="1" s="1"/>
  <c r="S2980" i="1"/>
  <c r="T2980" i="1" s="1"/>
  <c r="S2981" i="1"/>
  <c r="T2981" i="1" s="1"/>
  <c r="S2982" i="1"/>
  <c r="T2982" i="1" s="1"/>
  <c r="S2983" i="1"/>
  <c r="T2983" i="1" s="1"/>
  <c r="S2984" i="1"/>
  <c r="T2984" i="1" s="1"/>
  <c r="S2985" i="1"/>
  <c r="T2985" i="1" s="1"/>
  <c r="S2986" i="1"/>
  <c r="T2986" i="1" s="1"/>
  <c r="S2987" i="1"/>
  <c r="T2987" i="1" s="1"/>
  <c r="S2988" i="1"/>
  <c r="T2988" i="1" s="1"/>
  <c r="S2989" i="1"/>
  <c r="T2989" i="1" s="1"/>
  <c r="S2990" i="1"/>
  <c r="T2990" i="1" s="1"/>
  <c r="S2991" i="1"/>
  <c r="T2991" i="1" s="1"/>
  <c r="S2992" i="1"/>
  <c r="T2992" i="1" s="1"/>
  <c r="S2993" i="1"/>
  <c r="T2993" i="1" s="1"/>
  <c r="S2994" i="1"/>
  <c r="T2994" i="1" s="1"/>
  <c r="S2995" i="1"/>
  <c r="T2995" i="1" s="1"/>
  <c r="S2996" i="1"/>
  <c r="T2996" i="1" s="1"/>
  <c r="S2997" i="1"/>
  <c r="T2997" i="1" s="1"/>
  <c r="S2998" i="1"/>
  <c r="T2998" i="1" s="1"/>
  <c r="S2999" i="1"/>
  <c r="T2999" i="1" s="1"/>
  <c r="S3000" i="1"/>
  <c r="T3000" i="1" s="1"/>
  <c r="S3001" i="1"/>
  <c r="T3001" i="1" s="1"/>
  <c r="S3002" i="1"/>
  <c r="T3002" i="1" s="1"/>
  <c r="S3003" i="1"/>
  <c r="T3003" i="1" s="1"/>
  <c r="S3004" i="1"/>
  <c r="T3004" i="1" s="1"/>
  <c r="S3005" i="1"/>
  <c r="T3005" i="1" s="1"/>
  <c r="S3006" i="1"/>
  <c r="T3006" i="1" s="1"/>
  <c r="S3007" i="1"/>
  <c r="T3007" i="1" s="1"/>
  <c r="S3008" i="1"/>
  <c r="T3008" i="1" s="1"/>
  <c r="S3009" i="1"/>
  <c r="T3009" i="1" s="1"/>
  <c r="S3010" i="1"/>
  <c r="T3010" i="1" s="1"/>
  <c r="S3011" i="1"/>
  <c r="T3011" i="1" s="1"/>
  <c r="S3012" i="1"/>
  <c r="T3012" i="1" s="1"/>
  <c r="S3013" i="1"/>
  <c r="T3013" i="1" s="1"/>
  <c r="S3014" i="1"/>
  <c r="T3014" i="1" s="1"/>
  <c r="S3015" i="1"/>
  <c r="T3015" i="1" s="1"/>
  <c r="S3016" i="1"/>
  <c r="T3016" i="1" s="1"/>
  <c r="S3017" i="1"/>
  <c r="T3017" i="1" s="1"/>
  <c r="S3018" i="1"/>
  <c r="T3018" i="1" s="1"/>
  <c r="S3019" i="1"/>
  <c r="T3019" i="1" s="1"/>
  <c r="S3020" i="1"/>
  <c r="T3020" i="1" s="1"/>
  <c r="S3021" i="1"/>
  <c r="T3021" i="1" s="1"/>
  <c r="S3022" i="1"/>
  <c r="T3022" i="1" s="1"/>
  <c r="S3023" i="1"/>
  <c r="T3023" i="1" s="1"/>
  <c r="S3024" i="1"/>
  <c r="T3024" i="1" s="1"/>
  <c r="S3025" i="1"/>
  <c r="T3025" i="1" s="1"/>
  <c r="S3026" i="1"/>
  <c r="T3026" i="1" s="1"/>
  <c r="S3027" i="1"/>
  <c r="T3027" i="1" s="1"/>
  <c r="S3028" i="1"/>
  <c r="T3028" i="1" s="1"/>
  <c r="S3029" i="1"/>
  <c r="T3029" i="1" s="1"/>
  <c r="S3030" i="1"/>
  <c r="T3030" i="1" s="1"/>
  <c r="S3031" i="1"/>
  <c r="T3031" i="1" s="1"/>
  <c r="S3032" i="1"/>
  <c r="T3032" i="1" s="1"/>
  <c r="S3033" i="1"/>
  <c r="T3033" i="1" s="1"/>
  <c r="S3034" i="1"/>
  <c r="T3034" i="1" s="1"/>
  <c r="S3035" i="1"/>
  <c r="T3035" i="1" s="1"/>
  <c r="S3036" i="1"/>
  <c r="T3036" i="1" s="1"/>
  <c r="S3037" i="1"/>
  <c r="T3037" i="1" s="1"/>
  <c r="S3038" i="1"/>
  <c r="T3038" i="1" s="1"/>
  <c r="S3039" i="1"/>
  <c r="T3039" i="1" s="1"/>
  <c r="S3040" i="1"/>
  <c r="T3040" i="1" s="1"/>
  <c r="S3041" i="1"/>
  <c r="T3041" i="1" s="1"/>
  <c r="S3042" i="1"/>
  <c r="T3042" i="1" s="1"/>
  <c r="S3043" i="1"/>
  <c r="T3043" i="1" s="1"/>
  <c r="S3044" i="1"/>
  <c r="T3044" i="1" s="1"/>
  <c r="S3045" i="1"/>
  <c r="T3045" i="1" s="1"/>
  <c r="S3046" i="1"/>
  <c r="T3046" i="1" s="1"/>
  <c r="S3047" i="1"/>
  <c r="T3047" i="1" s="1"/>
  <c r="S3048" i="1"/>
  <c r="T3048" i="1" s="1"/>
  <c r="S3049" i="1"/>
  <c r="T3049" i="1" s="1"/>
  <c r="S3050" i="1"/>
  <c r="T3050" i="1" s="1"/>
  <c r="S3051" i="1"/>
  <c r="T3051" i="1" s="1"/>
  <c r="S3052" i="1"/>
  <c r="T3052" i="1" s="1"/>
  <c r="S3053" i="1"/>
  <c r="T3053" i="1" s="1"/>
  <c r="S3054" i="1"/>
  <c r="T3054" i="1" s="1"/>
  <c r="S3055" i="1"/>
  <c r="T3055" i="1" s="1"/>
  <c r="S3056" i="1"/>
  <c r="T3056" i="1" s="1"/>
  <c r="S3057" i="1"/>
  <c r="T3057" i="1" s="1"/>
  <c r="S3058" i="1"/>
  <c r="T3058" i="1" s="1"/>
  <c r="S3059" i="1"/>
  <c r="T3059" i="1" s="1"/>
  <c r="S3060" i="1"/>
  <c r="T3060" i="1" s="1"/>
  <c r="S3061" i="1"/>
  <c r="T3061" i="1" s="1"/>
  <c r="S3062" i="1"/>
  <c r="T3062" i="1" s="1"/>
  <c r="S3063" i="1"/>
  <c r="T3063" i="1" s="1"/>
  <c r="S3064" i="1"/>
  <c r="T3064" i="1" s="1"/>
  <c r="S3065" i="1"/>
  <c r="T3065" i="1" s="1"/>
  <c r="S3066" i="1"/>
  <c r="T3066" i="1" s="1"/>
  <c r="S3067" i="1"/>
  <c r="T3067" i="1" s="1"/>
  <c r="S3068" i="1"/>
  <c r="T3068" i="1" s="1"/>
  <c r="S3069" i="1"/>
  <c r="T3069" i="1" s="1"/>
  <c r="S3070" i="1"/>
  <c r="T3070" i="1" s="1"/>
  <c r="S3071" i="1"/>
  <c r="T3071" i="1" s="1"/>
  <c r="S3072" i="1"/>
  <c r="T3072" i="1" s="1"/>
  <c r="S3073" i="1"/>
  <c r="T3073" i="1" s="1"/>
  <c r="S3074" i="1"/>
  <c r="T3074" i="1" s="1"/>
  <c r="S3075" i="1"/>
  <c r="T3075" i="1" s="1"/>
  <c r="S3076" i="1"/>
  <c r="T3076" i="1" s="1"/>
  <c r="S3077" i="1"/>
  <c r="T3077" i="1" s="1"/>
  <c r="S3078" i="1"/>
  <c r="T3078" i="1" s="1"/>
  <c r="S3079" i="1"/>
  <c r="T3079" i="1" s="1"/>
  <c r="S3080" i="1"/>
  <c r="T3080" i="1" s="1"/>
  <c r="S3081" i="1"/>
  <c r="T3081" i="1" s="1"/>
  <c r="S3082" i="1"/>
  <c r="T3082" i="1" s="1"/>
  <c r="S3083" i="1"/>
  <c r="T3083" i="1" s="1"/>
  <c r="S3084" i="1"/>
  <c r="T3084" i="1" s="1"/>
  <c r="S3085" i="1"/>
  <c r="T3085" i="1" s="1"/>
  <c r="S3086" i="1"/>
  <c r="T3086" i="1" s="1"/>
  <c r="S3087" i="1"/>
  <c r="T3087" i="1" s="1"/>
  <c r="S3088" i="1"/>
  <c r="T3088" i="1" s="1"/>
  <c r="S3089" i="1"/>
  <c r="T3089" i="1" s="1"/>
  <c r="S3090" i="1"/>
  <c r="T3090" i="1" s="1"/>
  <c r="S3091" i="1"/>
  <c r="T3091" i="1" s="1"/>
  <c r="S3092" i="1"/>
  <c r="T3092" i="1" s="1"/>
  <c r="S3093" i="1"/>
  <c r="T3093" i="1" s="1"/>
  <c r="S3095" i="1"/>
  <c r="T3095" i="1" s="1"/>
  <c r="S3096" i="1"/>
  <c r="T3096" i="1" s="1"/>
  <c r="S3097" i="1"/>
  <c r="T3097" i="1" s="1"/>
  <c r="S3098" i="1"/>
  <c r="T3098" i="1" s="1"/>
  <c r="S3099" i="1"/>
  <c r="T3099" i="1" s="1"/>
  <c r="S3100" i="1"/>
  <c r="T3100" i="1" s="1"/>
  <c r="S3101" i="1"/>
  <c r="T3101" i="1" s="1"/>
  <c r="S3102" i="1"/>
  <c r="T3102" i="1" s="1"/>
  <c r="S3103" i="1"/>
  <c r="T3103" i="1" s="1"/>
  <c r="S3104" i="1"/>
  <c r="T3104" i="1" s="1"/>
  <c r="S3105" i="1"/>
  <c r="T3105" i="1" s="1"/>
  <c r="S3107" i="1"/>
  <c r="T3107" i="1" s="1"/>
  <c r="S3108" i="1"/>
  <c r="T3108" i="1" s="1"/>
  <c r="S3109" i="1"/>
  <c r="T3109" i="1" s="1"/>
  <c r="S3110" i="1"/>
  <c r="T3110" i="1" s="1"/>
  <c r="S3111" i="1"/>
  <c r="T3111" i="1" s="1"/>
  <c r="S3112" i="1"/>
  <c r="T3112" i="1" s="1"/>
  <c r="S3113" i="1"/>
  <c r="T3113" i="1" s="1"/>
  <c r="R3114" i="1"/>
  <c r="S3115" i="1"/>
  <c r="T3115" i="1" s="1"/>
  <c r="S3116" i="1"/>
  <c r="T3116" i="1" s="1"/>
  <c r="S3117" i="1"/>
  <c r="T3117" i="1" s="1"/>
  <c r="S3118" i="1"/>
  <c r="T3118" i="1" s="1"/>
  <c r="S3119" i="1"/>
  <c r="T3119" i="1" s="1"/>
  <c r="S3120" i="1"/>
  <c r="T3120" i="1" s="1"/>
  <c r="S3121" i="1"/>
  <c r="T3121" i="1" s="1"/>
  <c r="R3122" i="1"/>
  <c r="S3123" i="1"/>
  <c r="T3123" i="1" s="1"/>
  <c r="S3124" i="1"/>
  <c r="T3124" i="1" s="1"/>
  <c r="S3125" i="1"/>
  <c r="T3125" i="1" s="1"/>
  <c r="R3126" i="1"/>
  <c r="S3127" i="1"/>
  <c r="T3127" i="1" s="1"/>
  <c r="S3128" i="1"/>
  <c r="T3128" i="1" s="1"/>
  <c r="S3129" i="1"/>
  <c r="T3129" i="1" s="1"/>
  <c r="S3130" i="1"/>
  <c r="T3130" i="1" s="1"/>
  <c r="S3131" i="1"/>
  <c r="T3131" i="1" s="1"/>
  <c r="S3132" i="1"/>
  <c r="T3132" i="1" s="1"/>
  <c r="S3133" i="1"/>
  <c r="T3133" i="1" s="1"/>
  <c r="S3134" i="1"/>
  <c r="T3134" i="1" s="1"/>
  <c r="S3135" i="1"/>
  <c r="T3135" i="1" s="1"/>
  <c r="S3136" i="1"/>
  <c r="T3136" i="1" s="1"/>
  <c r="S3138" i="1"/>
  <c r="T3138" i="1" s="1"/>
  <c r="R3139" i="1"/>
  <c r="S3140" i="1"/>
  <c r="T3140" i="1" s="1"/>
  <c r="S3141" i="1"/>
  <c r="T3141" i="1" s="1"/>
  <c r="S3142" i="1"/>
  <c r="T3142" i="1" s="1"/>
  <c r="S3143" i="1"/>
  <c r="T3143" i="1" s="1"/>
  <c r="S3144" i="1"/>
  <c r="T3144" i="1" s="1"/>
  <c r="S3146" i="1"/>
  <c r="T3146" i="1" s="1"/>
  <c r="R3147" i="1"/>
  <c r="S3148" i="1"/>
  <c r="T3148" i="1" s="1"/>
  <c r="S3149" i="1"/>
  <c r="T3149" i="1" s="1"/>
  <c r="S3150" i="1"/>
  <c r="T3150" i="1" s="1"/>
  <c r="S3151" i="1"/>
  <c r="T3151" i="1" s="1"/>
  <c r="S3152" i="1"/>
  <c r="T3152" i="1" s="1"/>
  <c r="R3153" i="1"/>
  <c r="S3154" i="1"/>
  <c r="T3154" i="1" s="1"/>
  <c r="R3155" i="1"/>
  <c r="S3156" i="1"/>
  <c r="T3156" i="1" s="1"/>
  <c r="S3157" i="1"/>
  <c r="T3157" i="1" s="1"/>
  <c r="S3158" i="1"/>
  <c r="T3158" i="1" s="1"/>
  <c r="S3159" i="1"/>
  <c r="T3159" i="1" s="1"/>
  <c r="S3160" i="1"/>
  <c r="T3160" i="1" s="1"/>
  <c r="S3162" i="1"/>
  <c r="T3162" i="1" s="1"/>
  <c r="S3164" i="1"/>
  <c r="T3164" i="1" s="1"/>
  <c r="S3165" i="1"/>
  <c r="T3165" i="1" s="1"/>
  <c r="S3166" i="1"/>
  <c r="T3166" i="1" s="1"/>
  <c r="S3167" i="1"/>
  <c r="T3167" i="1" s="1"/>
  <c r="S3168" i="1"/>
  <c r="T3168" i="1" s="1"/>
  <c r="R3170" i="1"/>
  <c r="S3171" i="1"/>
  <c r="T3171" i="1" s="1"/>
  <c r="R3172" i="1"/>
  <c r="S3174" i="1"/>
  <c r="T3174" i="1" s="1"/>
  <c r="S3175" i="1"/>
  <c r="T3175" i="1" s="1"/>
  <c r="S3176" i="1"/>
  <c r="T3176" i="1" s="1"/>
  <c r="R3177" i="1"/>
  <c r="S3179" i="1"/>
  <c r="T3179" i="1" s="1"/>
  <c r="S3180" i="1"/>
  <c r="T3180" i="1" s="1"/>
  <c r="S3181" i="1"/>
  <c r="T3181" i="1" s="1"/>
  <c r="S3182" i="1"/>
  <c r="T3182" i="1" s="1"/>
  <c r="S3183" i="1"/>
  <c r="T3183" i="1" s="1"/>
  <c r="S3184" i="1"/>
  <c r="T3184" i="1" s="1"/>
  <c r="S3186" i="1"/>
  <c r="T3186" i="1" s="1"/>
  <c r="S3187" i="1"/>
  <c r="T3187" i="1" s="1"/>
  <c r="S3188" i="1"/>
  <c r="T3188" i="1" s="1"/>
  <c r="S3189" i="1"/>
  <c r="T3189" i="1" s="1"/>
  <c r="S3190" i="1"/>
  <c r="T3190" i="1" s="1"/>
  <c r="S3191" i="1"/>
  <c r="T3191" i="1" s="1"/>
  <c r="S3192" i="1"/>
  <c r="T3192" i="1" s="1"/>
  <c r="S3193" i="1"/>
  <c r="T3193" i="1" s="1"/>
  <c r="S3194" i="1"/>
  <c r="T3194" i="1" s="1"/>
  <c r="S3195" i="1"/>
  <c r="T3195" i="1" s="1"/>
  <c r="S3196" i="1"/>
  <c r="T3196" i="1" s="1"/>
  <c r="R3198" i="1"/>
  <c r="S3199" i="1"/>
  <c r="T3199" i="1" s="1"/>
  <c r="S3200" i="1"/>
  <c r="T3200" i="1" s="1"/>
  <c r="R3201" i="1"/>
  <c r="R3203" i="1"/>
  <c r="R3204" i="1"/>
  <c r="R3206" i="1"/>
  <c r="S3207" i="1"/>
  <c r="T3207" i="1" s="1"/>
  <c r="S3208" i="1"/>
  <c r="T3208" i="1" s="1"/>
  <c r="R3210" i="1"/>
  <c r="R3211" i="1"/>
  <c r="R3212" i="1"/>
  <c r="S3214" i="1"/>
  <c r="T3214" i="1" s="1"/>
  <c r="S3215" i="1"/>
  <c r="T3215" i="1" s="1"/>
  <c r="S3216" i="1"/>
  <c r="T3216" i="1" s="1"/>
  <c r="R3218" i="1"/>
  <c r="R3219" i="1"/>
  <c r="R3220" i="1"/>
  <c r="R3222" i="1"/>
  <c r="S3223" i="1"/>
  <c r="T3223" i="1" s="1"/>
  <c r="S3224" i="1"/>
  <c r="T3224" i="1" s="1"/>
  <c r="R3225" i="1"/>
  <c r="R3227" i="1"/>
  <c r="S3228" i="1"/>
  <c r="R3230" i="1"/>
  <c r="S3231" i="1"/>
  <c r="T3231" i="1" s="1"/>
  <c r="S3232" i="1"/>
  <c r="T3232" i="1" s="1"/>
  <c r="R3234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T3254" i="1" s="1"/>
  <c r="S3255" i="1"/>
  <c r="T3255" i="1" s="1"/>
  <c r="S3256" i="1"/>
  <c r="T3256" i="1" s="1"/>
  <c r="R3258" i="1"/>
  <c r="S3260" i="1"/>
  <c r="T3260" i="1" s="1"/>
  <c r="R3261" i="1"/>
  <c r="S3262" i="1"/>
  <c r="T3262" i="1" s="1"/>
  <c r="S3263" i="1"/>
  <c r="T3263" i="1" s="1"/>
  <c r="S3264" i="1"/>
  <c r="T3264" i="1" s="1"/>
  <c r="R3266" i="1"/>
  <c r="R3267" i="1"/>
  <c r="S3268" i="1"/>
  <c r="T3268" i="1" s="1"/>
  <c r="S3270" i="1"/>
  <c r="T3270" i="1" s="1"/>
  <c r="S3271" i="1"/>
  <c r="T3271" i="1" s="1"/>
  <c r="S3272" i="1"/>
  <c r="T3272" i="1" s="1"/>
  <c r="R3273" i="1"/>
  <c r="R3275" i="1"/>
  <c r="S3276" i="1"/>
  <c r="T3276" i="1" s="1"/>
  <c r="S3278" i="1"/>
  <c r="T3278" i="1" s="1"/>
  <c r="S3279" i="1"/>
  <c r="T3279" i="1" s="1"/>
  <c r="S3280" i="1"/>
  <c r="T3280" i="1" s="1"/>
  <c r="R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R3297" i="1"/>
  <c r="R3299" i="1"/>
  <c r="S3300" i="1"/>
  <c r="T3300" i="1" s="1"/>
  <c r="S3302" i="1"/>
  <c r="T3302" i="1" s="1"/>
  <c r="S3303" i="1"/>
  <c r="T3303" i="1" s="1"/>
  <c r="S3304" i="1"/>
  <c r="T3304" i="1" s="1"/>
  <c r="R3306" i="1"/>
  <c r="R3307" i="1"/>
  <c r="S3308" i="1"/>
  <c r="T3308" i="1" s="1"/>
  <c r="R3309" i="1"/>
  <c r="S3310" i="1"/>
  <c r="T3310" i="1" s="1"/>
  <c r="S3311" i="1"/>
  <c r="T3311" i="1" s="1"/>
  <c r="S3312" i="1"/>
  <c r="T3312" i="1" s="1"/>
  <c r="R3314" i="1"/>
  <c r="R3315" i="1"/>
  <c r="S3316" i="1"/>
  <c r="T3316" i="1" s="1"/>
  <c r="S3318" i="1"/>
  <c r="T3318" i="1" s="1"/>
  <c r="S3319" i="1"/>
  <c r="T3319" i="1" s="1"/>
  <c r="S3320" i="1"/>
  <c r="T3320" i="1" s="1"/>
  <c r="R3321" i="1"/>
  <c r="R3323" i="1"/>
  <c r="S3324" i="1"/>
  <c r="T3324" i="1" s="1"/>
  <c r="S3326" i="1"/>
  <c r="T3326" i="1" s="1"/>
  <c r="S3327" i="1"/>
  <c r="T3327" i="1" s="1"/>
  <c r="S3328" i="1"/>
  <c r="T3328" i="1" s="1"/>
  <c r="S3332" i="1"/>
  <c r="T3332" i="1" s="1"/>
  <c r="R3333" i="1"/>
  <c r="S3334" i="1"/>
  <c r="T3334" i="1" s="1"/>
  <c r="S3335" i="1"/>
  <c r="T3335" i="1" s="1"/>
  <c r="S3336" i="1"/>
  <c r="T3336" i="1" s="1"/>
  <c r="R3338" i="1"/>
  <c r="S3340" i="1"/>
  <c r="S3342" i="1"/>
  <c r="T3342" i="1" s="1"/>
  <c r="S3343" i="1"/>
  <c r="T3343" i="1" s="1"/>
  <c r="S3344" i="1"/>
  <c r="T3344" i="1" s="1"/>
  <c r="R3345" i="1"/>
  <c r="S3348" i="1"/>
  <c r="S3350" i="1"/>
  <c r="T3350" i="1" s="1"/>
  <c r="S3351" i="1"/>
  <c r="T3351" i="1" s="1"/>
  <c r="S3352" i="1"/>
  <c r="T3352" i="1" s="1"/>
  <c r="R3354" i="1"/>
  <c r="R3355" i="1"/>
  <c r="S3356" i="1"/>
  <c r="T3356" i="1" s="1"/>
  <c r="R3357" i="1"/>
  <c r="S3358" i="1"/>
  <c r="T3358" i="1" s="1"/>
  <c r="S3359" i="1"/>
  <c r="T3359" i="1" s="1"/>
  <c r="S3360" i="1"/>
  <c r="T3360" i="1" s="1"/>
  <c r="R3362" i="1"/>
  <c r="R3363" i="1"/>
  <c r="S3364" i="1"/>
  <c r="S3366" i="1"/>
  <c r="T3366" i="1" s="1"/>
  <c r="S3367" i="1"/>
  <c r="T3367" i="1" s="1"/>
  <c r="S3368" i="1"/>
  <c r="T3368" i="1" s="1"/>
  <c r="R3369" i="1"/>
  <c r="R3371" i="1"/>
  <c r="S3372" i="1"/>
  <c r="S3374" i="1"/>
  <c r="T3374" i="1" s="1"/>
  <c r="S3375" i="1"/>
  <c r="T3375" i="1" s="1"/>
  <c r="S3376" i="1"/>
  <c r="T3376" i="1" s="1"/>
  <c r="R3378" i="1"/>
  <c r="S3380" i="1"/>
  <c r="R3381" i="1"/>
  <c r="S3382" i="1"/>
  <c r="T3382" i="1" s="1"/>
  <c r="S3383" i="1"/>
  <c r="T3383" i="1" s="1"/>
  <c r="S3384" i="1"/>
  <c r="T3384" i="1" s="1"/>
  <c r="R3386" i="1"/>
  <c r="R3387" i="1"/>
  <c r="S3388" i="1"/>
  <c r="S3390" i="1"/>
  <c r="T3390" i="1" s="1"/>
  <c r="R3391" i="1"/>
  <c r="S3392" i="1"/>
  <c r="T3392" i="1" s="1"/>
  <c r="S3393" i="1"/>
  <c r="T3393" i="1" s="1"/>
  <c r="S3394" i="1"/>
  <c r="T3394" i="1" s="1"/>
  <c r="R3395" i="1"/>
  <c r="S3396" i="1"/>
  <c r="S3398" i="1"/>
  <c r="T3398" i="1" s="1"/>
  <c r="S3400" i="1"/>
  <c r="T3400" i="1" s="1"/>
  <c r="S3401" i="1"/>
  <c r="T3401" i="1" s="1"/>
  <c r="S3402" i="1"/>
  <c r="T3402" i="1" s="1"/>
  <c r="R3403" i="1"/>
  <c r="S3404" i="1"/>
  <c r="R3405" i="1"/>
  <c r="S3406" i="1"/>
  <c r="T3406" i="1" s="1"/>
  <c r="R3407" i="1"/>
  <c r="S3408" i="1"/>
  <c r="T3408" i="1" s="1"/>
  <c r="S3409" i="1"/>
  <c r="T3409" i="1" s="1"/>
  <c r="S3410" i="1"/>
  <c r="T3410" i="1" s="1"/>
  <c r="R3411" i="1"/>
  <c r="S3412" i="1"/>
  <c r="T3412" i="1" s="1"/>
  <c r="S3414" i="1"/>
  <c r="T3414" i="1" s="1"/>
  <c r="R3415" i="1"/>
  <c r="S3416" i="1"/>
  <c r="T3416" i="1" s="1"/>
  <c r="S3417" i="1"/>
  <c r="T3417" i="1" s="1"/>
  <c r="S3418" i="1"/>
  <c r="T3418" i="1" s="1"/>
  <c r="R3419" i="1"/>
  <c r="S3420" i="1"/>
  <c r="S3422" i="1"/>
  <c r="T3422" i="1" s="1"/>
  <c r="R3423" i="1"/>
  <c r="S3424" i="1"/>
  <c r="T3424" i="1" s="1"/>
  <c r="S3425" i="1"/>
  <c r="T3425" i="1" s="1"/>
  <c r="S3426" i="1"/>
  <c r="T3426" i="1" s="1"/>
  <c r="R3427" i="1"/>
  <c r="S3428" i="1"/>
  <c r="R3429" i="1"/>
  <c r="S3430" i="1"/>
  <c r="T3430" i="1" s="1"/>
  <c r="R3431" i="1"/>
  <c r="S3432" i="1"/>
  <c r="T3432" i="1" s="1"/>
  <c r="S3433" i="1"/>
  <c r="T3433" i="1" s="1"/>
  <c r="S3434" i="1"/>
  <c r="T3434" i="1" s="1"/>
  <c r="R3435" i="1"/>
  <c r="S3436" i="1"/>
  <c r="S3438" i="1"/>
  <c r="T3438" i="1" s="1"/>
  <c r="R3439" i="1"/>
  <c r="S3440" i="1"/>
  <c r="T3440" i="1" s="1"/>
  <c r="S3441" i="1"/>
  <c r="T3441" i="1" s="1"/>
  <c r="S3442" i="1"/>
  <c r="T3442" i="1" s="1"/>
  <c r="R3443" i="1"/>
  <c r="S3444" i="1"/>
  <c r="S3446" i="1"/>
  <c r="T3446" i="1" s="1"/>
  <c r="R3447" i="1"/>
  <c r="S3448" i="1"/>
  <c r="T3448" i="1" s="1"/>
  <c r="S3449" i="1"/>
  <c r="T3449" i="1" s="1"/>
  <c r="S3450" i="1"/>
  <c r="T3450" i="1" s="1"/>
  <c r="S3451" i="1"/>
  <c r="T3451" i="1" s="1"/>
  <c r="R3453" i="1"/>
  <c r="S3454" i="1"/>
  <c r="T3454" i="1" s="1"/>
  <c r="R3455" i="1"/>
  <c r="S3456" i="1"/>
  <c r="T3456" i="1" s="1"/>
  <c r="S3457" i="1"/>
  <c r="T3457" i="1" s="1"/>
  <c r="S3458" i="1"/>
  <c r="T3458" i="1" s="1"/>
  <c r="S3459" i="1"/>
  <c r="T3459" i="1" s="1"/>
  <c r="S3462" i="1"/>
  <c r="T3462" i="1" s="1"/>
  <c r="S3464" i="1"/>
  <c r="T3464" i="1" s="1"/>
  <c r="S3465" i="1"/>
  <c r="T3465" i="1" s="1"/>
  <c r="S3466" i="1"/>
  <c r="T3466" i="1" s="1"/>
  <c r="S3467" i="1"/>
  <c r="T3467" i="1" s="1"/>
  <c r="S3470" i="1"/>
  <c r="T3470" i="1" s="1"/>
  <c r="R3471" i="1"/>
  <c r="S3472" i="1"/>
  <c r="T3472" i="1" s="1"/>
  <c r="S3473" i="1"/>
  <c r="T3473" i="1" s="1"/>
  <c r="S3474" i="1"/>
  <c r="T3474" i="1" s="1"/>
  <c r="S3475" i="1"/>
  <c r="T3475" i="1" s="1"/>
  <c r="R3477" i="1"/>
  <c r="S3478" i="1"/>
  <c r="T3478" i="1" s="1"/>
  <c r="S3480" i="1"/>
  <c r="T3480" i="1" s="1"/>
  <c r="S3481" i="1"/>
  <c r="T3481" i="1" s="1"/>
  <c r="S3482" i="1"/>
  <c r="T3482" i="1" s="1"/>
  <c r="S3483" i="1"/>
  <c r="T3483" i="1" s="1"/>
  <c r="S3486" i="1"/>
  <c r="T3486" i="1" s="1"/>
  <c r="S3488" i="1"/>
  <c r="T3488" i="1" s="1"/>
  <c r="S3489" i="1"/>
  <c r="T3489" i="1" s="1"/>
  <c r="S3490" i="1"/>
  <c r="T3490" i="1" s="1"/>
  <c r="S3491" i="1"/>
  <c r="T3491" i="1" s="1"/>
  <c r="S3494" i="1"/>
  <c r="T3494" i="1" s="1"/>
  <c r="R3495" i="1"/>
  <c r="S3496" i="1"/>
  <c r="T3496" i="1" s="1"/>
  <c r="S3497" i="1"/>
  <c r="T3497" i="1" s="1"/>
  <c r="S3498" i="1"/>
  <c r="T3498" i="1" s="1"/>
  <c r="S3499" i="1"/>
  <c r="T3499" i="1" s="1"/>
  <c r="R3501" i="1"/>
  <c r="S3502" i="1"/>
  <c r="T3502" i="1" s="1"/>
  <c r="R3503" i="1"/>
  <c r="S3504" i="1"/>
  <c r="T3504" i="1" s="1"/>
  <c r="S3505" i="1"/>
  <c r="T3505" i="1" s="1"/>
  <c r="S3506" i="1"/>
  <c r="T3506" i="1" s="1"/>
  <c r="S3507" i="1"/>
  <c r="T3507" i="1" s="1"/>
  <c r="S3510" i="1"/>
  <c r="T3510" i="1" s="1"/>
  <c r="S3512" i="1"/>
  <c r="T3512" i="1" s="1"/>
  <c r="S3513" i="1"/>
  <c r="T3513" i="1" s="1"/>
  <c r="S3514" i="1"/>
  <c r="T3514" i="1" s="1"/>
  <c r="S3515" i="1"/>
  <c r="T3515" i="1" s="1"/>
  <c r="S3518" i="1"/>
  <c r="T3518" i="1" s="1"/>
  <c r="S3519" i="1"/>
  <c r="T3519" i="1" s="1"/>
  <c r="R3520" i="1"/>
  <c r="S3521" i="1"/>
  <c r="T3521" i="1" s="1"/>
  <c r="S3522" i="1"/>
  <c r="T3522" i="1" s="1"/>
  <c r="S3523" i="1"/>
  <c r="T3523" i="1" s="1"/>
  <c r="R3525" i="1"/>
  <c r="S3526" i="1"/>
  <c r="T3526" i="1" s="1"/>
  <c r="S3527" i="1"/>
  <c r="T3527" i="1" s="1"/>
  <c r="S3529" i="1"/>
  <c r="T3529" i="1" s="1"/>
  <c r="S3530" i="1"/>
  <c r="T3530" i="1" s="1"/>
  <c r="S3531" i="1"/>
  <c r="T3531" i="1" s="1"/>
  <c r="S3534" i="1"/>
  <c r="T3534" i="1" s="1"/>
  <c r="S3535" i="1"/>
  <c r="T3535" i="1" s="1"/>
  <c r="R3536" i="1"/>
  <c r="S3537" i="1"/>
  <c r="T3537" i="1" s="1"/>
  <c r="S3538" i="1"/>
  <c r="T3538" i="1" s="1"/>
  <c r="S3539" i="1"/>
  <c r="T3539" i="1" s="1"/>
  <c r="R3540" i="1"/>
  <c r="R3542" i="1"/>
  <c r="R3543" i="1"/>
  <c r="R3544" i="1"/>
  <c r="R3546" i="1"/>
  <c r="R3549" i="1"/>
  <c r="R3551" i="1"/>
  <c r="R3552" i="1"/>
  <c r="R3554" i="1"/>
  <c r="R3555" i="1"/>
  <c r="S3556" i="1"/>
  <c r="R3558" i="1"/>
  <c r="R3559" i="1"/>
  <c r="R3560" i="1"/>
  <c r="R3561" i="1"/>
  <c r="R3563" i="1"/>
  <c r="R3566" i="1"/>
  <c r="R3567" i="1"/>
  <c r="R3568" i="1"/>
  <c r="R3570" i="1"/>
  <c r="R3571" i="1"/>
  <c r="S3572" i="1"/>
  <c r="R3573" i="1"/>
  <c r="R3575" i="1"/>
  <c r="R3576" i="1"/>
  <c r="R3578" i="1"/>
  <c r="R3579" i="1"/>
  <c r="S3580" i="1"/>
  <c r="R3582" i="1"/>
  <c r="R3584" i="1"/>
  <c r="R3585" i="1"/>
  <c r="R3587" i="1"/>
  <c r="R3590" i="1"/>
  <c r="R3591" i="1"/>
  <c r="R3592" i="1"/>
  <c r="R3594" i="1"/>
  <c r="R3595" i="1"/>
  <c r="R3597" i="1"/>
  <c r="S3598" i="1"/>
  <c r="T3598" i="1" s="1"/>
  <c r="S3599" i="1"/>
  <c r="T3599" i="1" s="1"/>
  <c r="S3600" i="1"/>
  <c r="T3600" i="1" s="1"/>
  <c r="S3601" i="1"/>
  <c r="T3601" i="1" s="1"/>
  <c r="S3602" i="1"/>
  <c r="T3602" i="1" s="1"/>
  <c r="S3603" i="1"/>
  <c r="T3603" i="1" s="1"/>
  <c r="S3604" i="1"/>
  <c r="S3605" i="1"/>
  <c r="T3605" i="1" s="1"/>
  <c r="S3606" i="1"/>
  <c r="T3606" i="1" s="1"/>
  <c r="S3607" i="1"/>
  <c r="T3607" i="1" s="1"/>
  <c r="S3608" i="1"/>
  <c r="T3608" i="1" s="1"/>
  <c r="S3609" i="1"/>
  <c r="T3609" i="1" s="1"/>
  <c r="S3610" i="1"/>
  <c r="T3610" i="1" s="1"/>
  <c r="S3611" i="1"/>
  <c r="T3611" i="1" s="1"/>
  <c r="S3612" i="1"/>
  <c r="S3613" i="1"/>
  <c r="T3613" i="1" s="1"/>
  <c r="S3614" i="1"/>
  <c r="T3614" i="1" s="1"/>
  <c r="S3615" i="1"/>
  <c r="T3615" i="1" s="1"/>
  <c r="S3616" i="1"/>
  <c r="T3616" i="1" s="1"/>
  <c r="S3617" i="1"/>
  <c r="T3617" i="1" s="1"/>
  <c r="S3618" i="1"/>
  <c r="T3618" i="1" s="1"/>
  <c r="S3619" i="1"/>
  <c r="T3619" i="1" s="1"/>
  <c r="S3620" i="1"/>
  <c r="S3621" i="1"/>
  <c r="T3621" i="1" s="1"/>
  <c r="S3622" i="1"/>
  <c r="T3622" i="1" s="1"/>
  <c r="S3623" i="1"/>
  <c r="T3623" i="1" s="1"/>
  <c r="S3624" i="1"/>
  <c r="T3624" i="1" s="1"/>
  <c r="S3625" i="1"/>
  <c r="T3625" i="1" s="1"/>
  <c r="S3626" i="1"/>
  <c r="T3626" i="1" s="1"/>
  <c r="S3627" i="1"/>
  <c r="T3627" i="1" s="1"/>
  <c r="S3628" i="1"/>
  <c r="T3628" i="1" s="1"/>
  <c r="S3629" i="1"/>
  <c r="T3629" i="1" s="1"/>
  <c r="S3630" i="1"/>
  <c r="T3630" i="1" s="1"/>
  <c r="S3631" i="1"/>
  <c r="T3631" i="1" s="1"/>
  <c r="S3632" i="1"/>
  <c r="T3632" i="1" s="1"/>
  <c r="S3633" i="1"/>
  <c r="T3633" i="1" s="1"/>
  <c r="S3634" i="1"/>
  <c r="T3634" i="1" s="1"/>
  <c r="S3635" i="1"/>
  <c r="T3635" i="1" s="1"/>
  <c r="S3636" i="1"/>
  <c r="S3637" i="1"/>
  <c r="T3637" i="1" s="1"/>
  <c r="S3638" i="1"/>
  <c r="T3638" i="1" s="1"/>
  <c r="S3639" i="1"/>
  <c r="T3639" i="1" s="1"/>
  <c r="S3640" i="1"/>
  <c r="T3640" i="1" s="1"/>
  <c r="S3641" i="1"/>
  <c r="T3641" i="1" s="1"/>
  <c r="S3642" i="1"/>
  <c r="T3642" i="1" s="1"/>
  <c r="S3643" i="1"/>
  <c r="T3643" i="1" s="1"/>
  <c r="S3644" i="1"/>
  <c r="T3644" i="1" s="1"/>
  <c r="S3645" i="1"/>
  <c r="T3645" i="1" s="1"/>
  <c r="S3646" i="1"/>
  <c r="T3646" i="1" s="1"/>
  <c r="S3647" i="1"/>
  <c r="T3647" i="1" s="1"/>
  <c r="S3648" i="1"/>
  <c r="T3648" i="1" s="1"/>
  <c r="S3649" i="1"/>
  <c r="T3649" i="1" s="1"/>
  <c r="S3650" i="1"/>
  <c r="T3650" i="1" s="1"/>
  <c r="S3651" i="1"/>
  <c r="T3651" i="1" s="1"/>
  <c r="S3652" i="1"/>
  <c r="S3653" i="1"/>
  <c r="T3653" i="1" s="1"/>
  <c r="S3654" i="1"/>
  <c r="T3654" i="1" s="1"/>
  <c r="S3655" i="1"/>
  <c r="T3655" i="1" s="1"/>
  <c r="S3656" i="1"/>
  <c r="T3656" i="1" s="1"/>
  <c r="S3657" i="1"/>
  <c r="T3657" i="1" s="1"/>
  <c r="S3658" i="1"/>
  <c r="T3658" i="1" s="1"/>
  <c r="S3659" i="1"/>
  <c r="T3659" i="1" s="1"/>
  <c r="S3660" i="1"/>
  <c r="S3661" i="1"/>
  <c r="T3661" i="1" s="1"/>
  <c r="S3662" i="1"/>
  <c r="T3662" i="1" s="1"/>
  <c r="S3663" i="1"/>
  <c r="T3663" i="1" s="1"/>
  <c r="S3664" i="1"/>
  <c r="T3664" i="1" s="1"/>
  <c r="S3665" i="1"/>
  <c r="T3665" i="1" s="1"/>
  <c r="S3666" i="1"/>
  <c r="T3666" i="1" s="1"/>
  <c r="S3667" i="1"/>
  <c r="T3667" i="1" s="1"/>
  <c r="S3668" i="1"/>
  <c r="T3668" i="1" s="1"/>
  <c r="S3669" i="1"/>
  <c r="T3669" i="1" s="1"/>
  <c r="S3670" i="1"/>
  <c r="T3670" i="1" s="1"/>
  <c r="S3671" i="1"/>
  <c r="T3671" i="1" s="1"/>
  <c r="S3672" i="1"/>
  <c r="T3672" i="1" s="1"/>
  <c r="S3673" i="1"/>
  <c r="T3673" i="1" s="1"/>
  <c r="S3674" i="1"/>
  <c r="T3674" i="1" s="1"/>
  <c r="S3675" i="1"/>
  <c r="T3675" i="1" s="1"/>
  <c r="S3676" i="1"/>
  <c r="S3677" i="1"/>
  <c r="T3677" i="1" s="1"/>
  <c r="S3678" i="1"/>
  <c r="T3678" i="1" s="1"/>
  <c r="S3679" i="1"/>
  <c r="T3679" i="1" s="1"/>
  <c r="S3680" i="1"/>
  <c r="T3680" i="1" s="1"/>
  <c r="S3681" i="1"/>
  <c r="T3681" i="1" s="1"/>
  <c r="S3682" i="1"/>
  <c r="T3682" i="1" s="1"/>
  <c r="S3683" i="1"/>
  <c r="T3683" i="1" s="1"/>
  <c r="S3684" i="1"/>
  <c r="S3685" i="1"/>
  <c r="T3685" i="1" s="1"/>
  <c r="S3686" i="1"/>
  <c r="T3686" i="1" s="1"/>
  <c r="S3687" i="1"/>
  <c r="T3687" i="1" s="1"/>
  <c r="S3688" i="1"/>
  <c r="T3688" i="1" s="1"/>
  <c r="S3689" i="1"/>
  <c r="T3689" i="1" s="1"/>
  <c r="S3690" i="1"/>
  <c r="T3690" i="1" s="1"/>
  <c r="S3691" i="1"/>
  <c r="T3691" i="1" s="1"/>
  <c r="S3692" i="1"/>
  <c r="S3693" i="1"/>
  <c r="T3693" i="1" s="1"/>
  <c r="S3694" i="1"/>
  <c r="T3694" i="1" s="1"/>
  <c r="S3695" i="1"/>
  <c r="T3695" i="1" s="1"/>
  <c r="S3696" i="1"/>
  <c r="T3696" i="1" s="1"/>
  <c r="S3697" i="1"/>
  <c r="T3697" i="1" s="1"/>
  <c r="S3698" i="1"/>
  <c r="T3698" i="1" s="1"/>
  <c r="S3699" i="1"/>
  <c r="T3699" i="1" s="1"/>
  <c r="S3700" i="1"/>
  <c r="S3701" i="1"/>
  <c r="T3701" i="1" s="1"/>
  <c r="S3702" i="1"/>
  <c r="T3702" i="1" s="1"/>
  <c r="S3703" i="1"/>
  <c r="T3703" i="1" s="1"/>
  <c r="S3704" i="1"/>
  <c r="T3704" i="1" s="1"/>
  <c r="S3705" i="1"/>
  <c r="T3705" i="1" s="1"/>
  <c r="S3706" i="1"/>
  <c r="T3706" i="1" s="1"/>
  <c r="S3707" i="1"/>
  <c r="T3707" i="1" s="1"/>
  <c r="S3708" i="1"/>
  <c r="T3708" i="1" s="1"/>
  <c r="S3709" i="1"/>
  <c r="T3709" i="1" s="1"/>
  <c r="S3710" i="1"/>
  <c r="T3710" i="1" s="1"/>
  <c r="S3711" i="1"/>
  <c r="T3711" i="1" s="1"/>
  <c r="S3712" i="1"/>
  <c r="T3712" i="1" s="1"/>
  <c r="S3713" i="1"/>
  <c r="T3713" i="1" s="1"/>
  <c r="S3714" i="1"/>
  <c r="T3714" i="1" s="1"/>
  <c r="S3715" i="1"/>
  <c r="T3715" i="1" s="1"/>
  <c r="S3716" i="1"/>
  <c r="T3716" i="1" s="1"/>
  <c r="S3717" i="1"/>
  <c r="T3717" i="1" s="1"/>
  <c r="S3718" i="1"/>
  <c r="T3718" i="1" s="1"/>
  <c r="S3719" i="1"/>
  <c r="T3719" i="1" s="1"/>
  <c r="S3720" i="1"/>
  <c r="T3720" i="1" s="1"/>
  <c r="S3721" i="1"/>
  <c r="T3721" i="1" s="1"/>
  <c r="S3722" i="1"/>
  <c r="T3722" i="1" s="1"/>
  <c r="S3723" i="1"/>
  <c r="T3723" i="1" s="1"/>
  <c r="S3724" i="1"/>
  <c r="S3725" i="1"/>
  <c r="T3725" i="1" s="1"/>
  <c r="S3726" i="1"/>
  <c r="T3726" i="1" s="1"/>
  <c r="S3727" i="1"/>
  <c r="T3727" i="1" s="1"/>
  <c r="S3728" i="1"/>
  <c r="T3728" i="1" s="1"/>
  <c r="S3729" i="1"/>
  <c r="T3729" i="1" s="1"/>
  <c r="S3730" i="1"/>
  <c r="T3730" i="1" s="1"/>
  <c r="S3731" i="1"/>
  <c r="T3731" i="1" s="1"/>
  <c r="S3732" i="1"/>
  <c r="S3733" i="1"/>
  <c r="T3733" i="1" s="1"/>
  <c r="S3734" i="1"/>
  <c r="T3734" i="1" s="1"/>
  <c r="S3735" i="1"/>
  <c r="T3735" i="1" s="1"/>
  <c r="S3736" i="1"/>
  <c r="T3736" i="1" s="1"/>
  <c r="S3737" i="1"/>
  <c r="T3737" i="1" s="1"/>
  <c r="S3738" i="1"/>
  <c r="T3738" i="1" s="1"/>
  <c r="S3739" i="1"/>
  <c r="T3739" i="1" s="1"/>
  <c r="S3740" i="1"/>
  <c r="T3740" i="1" s="1"/>
  <c r="S3741" i="1"/>
  <c r="T3741" i="1" s="1"/>
  <c r="S3742" i="1"/>
  <c r="T3742" i="1" s="1"/>
  <c r="S3743" i="1"/>
  <c r="T3743" i="1" s="1"/>
  <c r="S3744" i="1"/>
  <c r="T3744" i="1" s="1"/>
  <c r="S3745" i="1"/>
  <c r="T3745" i="1" s="1"/>
  <c r="S3746" i="1"/>
  <c r="T3746" i="1" s="1"/>
  <c r="S3747" i="1"/>
  <c r="T3747" i="1" s="1"/>
  <c r="S3748" i="1"/>
  <c r="T3748" i="1" s="1"/>
  <c r="S3749" i="1"/>
  <c r="T3749" i="1" s="1"/>
  <c r="S3750" i="1"/>
  <c r="T3750" i="1" s="1"/>
  <c r="S3751" i="1"/>
  <c r="T3751" i="1" s="1"/>
  <c r="S3752" i="1"/>
  <c r="T3752" i="1" s="1"/>
  <c r="S3753" i="1"/>
  <c r="T3753" i="1" s="1"/>
  <c r="S3754" i="1"/>
  <c r="T3754" i="1" s="1"/>
  <c r="S3755" i="1"/>
  <c r="T3755" i="1" s="1"/>
  <c r="S3756" i="1"/>
  <c r="S3757" i="1"/>
  <c r="T3757" i="1" s="1"/>
  <c r="S3758" i="1"/>
  <c r="T3758" i="1" s="1"/>
  <c r="S3759" i="1"/>
  <c r="T3759" i="1" s="1"/>
  <c r="S3760" i="1"/>
  <c r="T3760" i="1" s="1"/>
  <c r="S3761" i="1"/>
  <c r="T3761" i="1" s="1"/>
  <c r="S3762" i="1"/>
  <c r="T3762" i="1" s="1"/>
  <c r="S3763" i="1"/>
  <c r="T3763" i="1" s="1"/>
  <c r="S3764" i="1"/>
  <c r="T3764" i="1" s="1"/>
  <c r="S3765" i="1"/>
  <c r="T3765" i="1" s="1"/>
  <c r="S3766" i="1"/>
  <c r="T3766" i="1" s="1"/>
  <c r="S3767" i="1"/>
  <c r="T3767" i="1" s="1"/>
  <c r="S3768" i="1"/>
  <c r="T3768" i="1" s="1"/>
  <c r="S3769" i="1"/>
  <c r="T3769" i="1" s="1"/>
  <c r="S3770" i="1"/>
  <c r="T3770" i="1" s="1"/>
  <c r="S3771" i="1"/>
  <c r="T3771" i="1" s="1"/>
  <c r="S3772" i="1"/>
  <c r="S3773" i="1"/>
  <c r="T3773" i="1" s="1"/>
  <c r="S3774" i="1"/>
  <c r="T3774" i="1" s="1"/>
  <c r="S3775" i="1"/>
  <c r="T3775" i="1" s="1"/>
  <c r="S3776" i="1"/>
  <c r="T3776" i="1" s="1"/>
  <c r="S3777" i="1"/>
  <c r="T3777" i="1" s="1"/>
  <c r="S3778" i="1"/>
  <c r="T3778" i="1" s="1"/>
  <c r="S3779" i="1"/>
  <c r="T3779" i="1" s="1"/>
  <c r="S3780" i="1"/>
  <c r="T3780" i="1" s="1"/>
  <c r="S3781" i="1"/>
  <c r="T3781" i="1" s="1"/>
  <c r="S3782" i="1"/>
  <c r="T3782" i="1" s="1"/>
  <c r="S3783" i="1"/>
  <c r="T3783" i="1" s="1"/>
  <c r="S3784" i="1"/>
  <c r="T3784" i="1" s="1"/>
  <c r="S3785" i="1"/>
  <c r="T3785" i="1" s="1"/>
  <c r="S3786" i="1"/>
  <c r="T3786" i="1" s="1"/>
  <c r="S3787" i="1"/>
  <c r="T3787" i="1" s="1"/>
  <c r="S3788" i="1"/>
  <c r="S3789" i="1"/>
  <c r="T3789" i="1" s="1"/>
  <c r="S3790" i="1"/>
  <c r="T3790" i="1" s="1"/>
  <c r="S3791" i="1"/>
  <c r="T3791" i="1" s="1"/>
  <c r="S3792" i="1"/>
  <c r="T3792" i="1" s="1"/>
  <c r="S3793" i="1"/>
  <c r="T3793" i="1" s="1"/>
  <c r="S3794" i="1"/>
  <c r="T3794" i="1" s="1"/>
  <c r="S3795" i="1"/>
  <c r="T3795" i="1" s="1"/>
  <c r="S3796" i="1"/>
  <c r="T3796" i="1" s="1"/>
  <c r="S3797" i="1"/>
  <c r="T3797" i="1" s="1"/>
  <c r="S3798" i="1"/>
  <c r="T3798" i="1" s="1"/>
  <c r="S3799" i="1"/>
  <c r="T3799" i="1" s="1"/>
  <c r="S3800" i="1"/>
  <c r="T3800" i="1" s="1"/>
  <c r="S3801" i="1"/>
  <c r="T3801" i="1" s="1"/>
  <c r="S3802" i="1"/>
  <c r="T3802" i="1" s="1"/>
  <c r="S3803" i="1"/>
  <c r="T3803" i="1" s="1"/>
  <c r="S3804" i="1"/>
  <c r="S3805" i="1"/>
  <c r="T3805" i="1" s="1"/>
  <c r="S3806" i="1"/>
  <c r="T3806" i="1" s="1"/>
  <c r="S3807" i="1"/>
  <c r="T3807" i="1" s="1"/>
  <c r="S3808" i="1"/>
  <c r="T3808" i="1" s="1"/>
  <c r="S3809" i="1"/>
  <c r="T3809" i="1" s="1"/>
  <c r="S3810" i="1"/>
  <c r="T3810" i="1" s="1"/>
  <c r="S3811" i="1"/>
  <c r="T3811" i="1" s="1"/>
  <c r="S3812" i="1"/>
  <c r="T3812" i="1" s="1"/>
  <c r="S3813" i="1"/>
  <c r="T3813" i="1" s="1"/>
  <c r="S3814" i="1"/>
  <c r="T3814" i="1" s="1"/>
  <c r="S3815" i="1"/>
  <c r="T3815" i="1" s="1"/>
  <c r="S3816" i="1"/>
  <c r="T3816" i="1" s="1"/>
  <c r="S3817" i="1"/>
  <c r="T3817" i="1" s="1"/>
  <c r="S3818" i="1"/>
  <c r="T3818" i="1" s="1"/>
  <c r="S3819" i="1"/>
  <c r="T3819" i="1" s="1"/>
  <c r="S3820" i="1"/>
  <c r="T3820" i="1" s="1"/>
  <c r="S3821" i="1"/>
  <c r="T3821" i="1" s="1"/>
  <c r="S3822" i="1"/>
  <c r="T3822" i="1" s="1"/>
  <c r="S3823" i="1"/>
  <c r="T3823" i="1" s="1"/>
  <c r="S3824" i="1"/>
  <c r="T3824" i="1" s="1"/>
  <c r="S3825" i="1"/>
  <c r="T3825" i="1" s="1"/>
  <c r="S3826" i="1"/>
  <c r="T3826" i="1" s="1"/>
  <c r="S3827" i="1"/>
  <c r="T3827" i="1" s="1"/>
  <c r="S3828" i="1"/>
  <c r="T3828" i="1" s="1"/>
  <c r="S3829" i="1"/>
  <c r="T3829" i="1" s="1"/>
  <c r="S3830" i="1"/>
  <c r="T3830" i="1" s="1"/>
  <c r="S3831" i="1"/>
  <c r="T3831" i="1" s="1"/>
  <c r="S3832" i="1"/>
  <c r="T3832" i="1" s="1"/>
  <c r="S3838" i="1"/>
  <c r="T3838" i="1" s="1"/>
  <c r="S3839" i="1"/>
  <c r="T3839" i="1" s="1"/>
  <c r="S3840" i="1"/>
  <c r="T3840" i="1" s="1"/>
  <c r="S3841" i="1"/>
  <c r="T3841" i="1" s="1"/>
  <c r="S3842" i="1"/>
  <c r="T3842" i="1" s="1"/>
  <c r="S3843" i="1"/>
  <c r="T3843" i="1" s="1"/>
  <c r="S3844" i="1"/>
  <c r="T3844" i="1" s="1"/>
  <c r="S3845" i="1"/>
  <c r="T3845" i="1" s="1"/>
  <c r="S3846" i="1"/>
  <c r="T3846" i="1" s="1"/>
  <c r="S3847" i="1"/>
  <c r="T3847" i="1" s="1"/>
  <c r="S3848" i="1"/>
  <c r="T3848" i="1" s="1"/>
  <c r="S3849" i="1"/>
  <c r="T3849" i="1" s="1"/>
  <c r="S3850" i="1"/>
  <c r="T3850" i="1" s="1"/>
  <c r="S3851" i="1"/>
  <c r="T3851" i="1" s="1"/>
  <c r="S3852" i="1"/>
  <c r="T3852" i="1" s="1"/>
  <c r="S3853" i="1"/>
  <c r="T3853" i="1" s="1"/>
  <c r="S3854" i="1"/>
  <c r="T3854" i="1" s="1"/>
  <c r="S3855" i="1"/>
  <c r="T3855" i="1" s="1"/>
  <c r="S3856" i="1"/>
  <c r="T3856" i="1" s="1"/>
  <c r="S3857" i="1"/>
  <c r="T3857" i="1" s="1"/>
  <c r="S3858" i="1"/>
  <c r="T3858" i="1" s="1"/>
  <c r="S3859" i="1"/>
  <c r="T3859" i="1" s="1"/>
  <c r="S3860" i="1"/>
  <c r="T3860" i="1" s="1"/>
  <c r="S3861" i="1"/>
  <c r="T3861" i="1" s="1"/>
  <c r="S3862" i="1"/>
  <c r="T3862" i="1" s="1"/>
  <c r="S3863" i="1"/>
  <c r="T3863" i="1" s="1"/>
  <c r="S3864" i="1"/>
  <c r="T3864" i="1" s="1"/>
  <c r="S3865" i="1"/>
  <c r="T3865" i="1" s="1"/>
  <c r="S3866" i="1"/>
  <c r="T3866" i="1" s="1"/>
  <c r="S3867" i="1"/>
  <c r="T3867" i="1" s="1"/>
  <c r="S3868" i="1"/>
  <c r="T3868" i="1" s="1"/>
  <c r="S3869" i="1"/>
  <c r="T3869" i="1" s="1"/>
  <c r="S3870" i="1"/>
  <c r="T3870" i="1" s="1"/>
  <c r="S3871" i="1"/>
  <c r="T3871" i="1" s="1"/>
  <c r="S3872" i="1"/>
  <c r="T3872" i="1" s="1"/>
  <c r="S3873" i="1"/>
  <c r="T3873" i="1" s="1"/>
  <c r="S3874" i="1"/>
  <c r="T3874" i="1" s="1"/>
  <c r="S3875" i="1"/>
  <c r="T3875" i="1" s="1"/>
  <c r="S3876" i="1"/>
  <c r="T3876" i="1" s="1"/>
  <c r="S3877" i="1"/>
  <c r="T3877" i="1" s="1"/>
  <c r="S3878" i="1"/>
  <c r="T3878" i="1" s="1"/>
  <c r="S3879" i="1"/>
  <c r="T3879" i="1" s="1"/>
  <c r="S3880" i="1"/>
  <c r="T3880" i="1" s="1"/>
  <c r="S3881" i="1"/>
  <c r="T3881" i="1" s="1"/>
  <c r="S3882" i="1"/>
  <c r="T3882" i="1" s="1"/>
  <c r="S3883" i="1"/>
  <c r="T3883" i="1" s="1"/>
  <c r="S3884" i="1"/>
  <c r="T3884" i="1" s="1"/>
  <c r="S3885" i="1"/>
  <c r="T3885" i="1" s="1"/>
  <c r="S3886" i="1"/>
  <c r="T3886" i="1" s="1"/>
  <c r="S3887" i="1"/>
  <c r="T3887" i="1" s="1"/>
  <c r="S3888" i="1"/>
  <c r="T3888" i="1" s="1"/>
  <c r="S3889" i="1"/>
  <c r="T3889" i="1" s="1"/>
  <c r="S3890" i="1"/>
  <c r="T3890" i="1" s="1"/>
  <c r="S3891" i="1"/>
  <c r="T3891" i="1" s="1"/>
  <c r="S3892" i="1"/>
  <c r="T3892" i="1" s="1"/>
  <c r="S3893" i="1"/>
  <c r="T3893" i="1" s="1"/>
  <c r="S3894" i="1"/>
  <c r="T3894" i="1" s="1"/>
  <c r="S3895" i="1"/>
  <c r="T3895" i="1" s="1"/>
  <c r="S3896" i="1"/>
  <c r="T3896" i="1" s="1"/>
  <c r="S3897" i="1"/>
  <c r="T3897" i="1" s="1"/>
  <c r="S3898" i="1"/>
  <c r="T3898" i="1" s="1"/>
  <c r="S3899" i="1"/>
  <c r="T3899" i="1" s="1"/>
  <c r="S3900" i="1"/>
  <c r="T3900" i="1" s="1"/>
  <c r="S3901" i="1"/>
  <c r="T3901" i="1" s="1"/>
  <c r="S3902" i="1"/>
  <c r="T3902" i="1" s="1"/>
  <c r="S3903" i="1"/>
  <c r="T3903" i="1" s="1"/>
  <c r="S3904" i="1"/>
  <c r="T3904" i="1" s="1"/>
  <c r="S3905" i="1"/>
  <c r="T3905" i="1" s="1"/>
  <c r="S3906" i="1"/>
  <c r="T3906" i="1" s="1"/>
  <c r="S3907" i="1"/>
  <c r="T3907" i="1" s="1"/>
  <c r="S3908" i="1"/>
  <c r="T3908" i="1" s="1"/>
  <c r="S3909" i="1"/>
  <c r="T3909" i="1" s="1"/>
  <c r="S3910" i="1"/>
  <c r="T3910" i="1" s="1"/>
  <c r="S3911" i="1"/>
  <c r="T3911" i="1" s="1"/>
  <c r="S3912" i="1"/>
  <c r="T3912" i="1" s="1"/>
  <c r="S3913" i="1"/>
  <c r="T3913" i="1" s="1"/>
  <c r="S3914" i="1"/>
  <c r="T3914" i="1" s="1"/>
  <c r="S3915" i="1"/>
  <c r="T3915" i="1" s="1"/>
  <c r="S3916" i="1"/>
  <c r="T3916" i="1" s="1"/>
  <c r="S3917" i="1"/>
  <c r="T3917" i="1" s="1"/>
  <c r="S3918" i="1"/>
  <c r="T3918" i="1" s="1"/>
  <c r="S3919" i="1"/>
  <c r="T3919" i="1" s="1"/>
  <c r="S3920" i="1"/>
  <c r="T3920" i="1" s="1"/>
  <c r="S3921" i="1"/>
  <c r="T3921" i="1" s="1"/>
  <c r="S3922" i="1"/>
  <c r="T3922" i="1" s="1"/>
  <c r="S3923" i="1"/>
  <c r="T3923" i="1" s="1"/>
  <c r="S3924" i="1"/>
  <c r="T3924" i="1" s="1"/>
  <c r="S3925" i="1"/>
  <c r="T3925" i="1" s="1"/>
  <c r="S3926" i="1"/>
  <c r="T3926" i="1" s="1"/>
  <c r="S3927" i="1"/>
  <c r="T3927" i="1" s="1"/>
  <c r="S3928" i="1"/>
  <c r="T3928" i="1" s="1"/>
  <c r="S3929" i="1"/>
  <c r="T3929" i="1" s="1"/>
  <c r="S3930" i="1"/>
  <c r="T3930" i="1" s="1"/>
  <c r="S3931" i="1"/>
  <c r="T3931" i="1" s="1"/>
  <c r="S3932" i="1"/>
  <c r="T3932" i="1" s="1"/>
  <c r="S3933" i="1"/>
  <c r="T3933" i="1" s="1"/>
  <c r="S3934" i="1"/>
  <c r="T3934" i="1" s="1"/>
  <c r="S3935" i="1"/>
  <c r="T3935" i="1" s="1"/>
  <c r="S3936" i="1"/>
  <c r="T3936" i="1" s="1"/>
  <c r="S3937" i="1"/>
  <c r="T3937" i="1" s="1"/>
  <c r="S3938" i="1"/>
  <c r="T3938" i="1" s="1"/>
  <c r="S3939" i="1"/>
  <c r="T3939" i="1" s="1"/>
  <c r="S3940" i="1"/>
  <c r="T3940" i="1" s="1"/>
  <c r="S3941" i="1"/>
  <c r="T3941" i="1" s="1"/>
  <c r="S3942" i="1"/>
  <c r="T3942" i="1" s="1"/>
  <c r="S3943" i="1"/>
  <c r="T3943" i="1" s="1"/>
  <c r="S3944" i="1"/>
  <c r="T3944" i="1" s="1"/>
  <c r="S3945" i="1"/>
  <c r="T3945" i="1" s="1"/>
  <c r="S3946" i="1"/>
  <c r="T3946" i="1" s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72" i="1"/>
  <c r="T3972" i="1" s="1"/>
  <c r="S3979" i="1"/>
  <c r="T3979" i="1" s="1"/>
  <c r="S3980" i="1"/>
  <c r="T3980" i="1" s="1"/>
  <c r="S3981" i="1"/>
  <c r="T3981" i="1" s="1"/>
  <c r="S3982" i="1"/>
  <c r="T3982" i="1" s="1"/>
  <c r="S3983" i="1"/>
  <c r="T3983" i="1" s="1"/>
  <c r="S3984" i="1"/>
  <c r="T3984" i="1" s="1"/>
  <c r="S3985" i="1"/>
  <c r="T3985" i="1" s="1"/>
  <c r="S3986" i="1"/>
  <c r="T3986" i="1" s="1"/>
  <c r="S3987" i="1"/>
  <c r="T3987" i="1" s="1"/>
  <c r="S3988" i="1"/>
  <c r="T3988" i="1" s="1"/>
  <c r="S3989" i="1"/>
  <c r="T3989" i="1" s="1"/>
  <c r="S3990" i="1"/>
  <c r="T3990" i="1" s="1"/>
  <c r="S3991" i="1"/>
  <c r="T3991" i="1" s="1"/>
  <c r="S3992" i="1"/>
  <c r="T3992" i="1" s="1"/>
  <c r="S3993" i="1"/>
  <c r="S3994" i="1"/>
  <c r="S3995" i="1"/>
  <c r="S3996" i="1"/>
  <c r="S3997" i="1"/>
  <c r="S3998" i="1"/>
  <c r="T3998" i="1" s="1"/>
  <c r="S3999" i="1"/>
  <c r="T3999" i="1" s="1"/>
  <c r="S4000" i="1"/>
  <c r="T4000" i="1" s="1"/>
  <c r="S4001" i="1"/>
  <c r="T4001" i="1" s="1"/>
  <c r="S4002" i="1"/>
  <c r="T4002" i="1" s="1"/>
  <c r="S4003" i="1"/>
  <c r="T4003" i="1" s="1"/>
  <c r="S4004" i="1"/>
  <c r="T4004" i="1" s="1"/>
  <c r="S4005" i="1"/>
  <c r="T4005" i="1" s="1"/>
  <c r="S4006" i="1"/>
  <c r="T4006" i="1" s="1"/>
  <c r="S4007" i="1"/>
  <c r="T4007" i="1" s="1"/>
  <c r="S4008" i="1"/>
  <c r="T4008" i="1" s="1"/>
  <c r="S4009" i="1"/>
  <c r="T4009" i="1" s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44" i="1"/>
  <c r="T4044" i="1" s="1"/>
  <c r="S4045" i="1"/>
  <c r="T4045" i="1" s="1"/>
  <c r="S4046" i="1"/>
  <c r="T4046" i="1" s="1"/>
  <c r="S4047" i="1"/>
  <c r="T4047" i="1" s="1"/>
  <c r="S4048" i="1"/>
  <c r="T4048" i="1" s="1"/>
  <c r="S4049" i="1"/>
  <c r="T4049" i="1" s="1"/>
  <c r="S4050" i="1"/>
  <c r="T4050" i="1" s="1"/>
  <c r="S4051" i="1"/>
  <c r="T4051" i="1" s="1"/>
  <c r="S4052" i="1"/>
  <c r="T4052" i="1" s="1"/>
  <c r="S4053" i="1"/>
  <c r="T4053" i="1" s="1"/>
  <c r="S4054" i="1"/>
  <c r="T4054" i="1" s="1"/>
  <c r="S4055" i="1"/>
  <c r="T4055" i="1" s="1"/>
  <c r="S4056" i="1"/>
  <c r="T4056" i="1" s="1"/>
  <c r="S4057" i="1"/>
  <c r="T4057" i="1" s="1"/>
  <c r="S4058" i="1"/>
  <c r="T4058" i="1" s="1"/>
  <c r="S4059" i="1"/>
  <c r="T4059" i="1" s="1"/>
  <c r="S4060" i="1"/>
  <c r="T4060" i="1" s="1"/>
  <c r="S4061" i="1"/>
  <c r="T4061" i="1" s="1"/>
  <c r="S4062" i="1"/>
  <c r="T4062" i="1" s="1"/>
  <c r="S4063" i="1"/>
  <c r="T4063" i="1" s="1"/>
  <c r="S4064" i="1"/>
  <c r="T4064" i="1" s="1"/>
  <c r="S4065" i="1"/>
  <c r="T4065" i="1" s="1"/>
  <c r="S4066" i="1"/>
  <c r="T4066" i="1" s="1"/>
  <c r="S4067" i="1"/>
  <c r="T4067" i="1" s="1"/>
  <c r="S4068" i="1"/>
  <c r="T4068" i="1" s="1"/>
  <c r="S4069" i="1"/>
  <c r="T4069" i="1" s="1"/>
  <c r="S4070" i="1"/>
  <c r="T4070" i="1" s="1"/>
  <c r="S4072" i="1"/>
  <c r="T4072" i="1" s="1"/>
  <c r="S4073" i="1"/>
  <c r="T4073" i="1" s="1"/>
  <c r="S4074" i="1"/>
  <c r="T4074" i="1" s="1"/>
  <c r="S4075" i="1"/>
  <c r="T4075" i="1" s="1"/>
  <c r="S4076" i="1"/>
  <c r="T4076" i="1" s="1"/>
  <c r="S4077" i="1"/>
  <c r="T4077" i="1" s="1"/>
  <c r="S4078" i="1"/>
  <c r="T4078" i="1" s="1"/>
  <c r="S4079" i="1"/>
  <c r="T4079" i="1" s="1"/>
  <c r="AK440" i="1"/>
  <c r="AO440" i="1"/>
  <c r="W440" i="1" s="1"/>
  <c r="AP440" i="1"/>
  <c r="AQ440" i="1"/>
  <c r="AY440" i="1"/>
  <c r="BB440" i="1"/>
  <c r="BA440" i="1" s="1"/>
  <c r="BC440" i="1"/>
  <c r="AZ440" i="1" s="1"/>
  <c r="U441" i="1"/>
  <c r="X441" i="1" s="1"/>
  <c r="V441" i="1"/>
  <c r="U442" i="1"/>
  <c r="V442" i="1"/>
  <c r="U443" i="1"/>
  <c r="X443" i="1" s="1"/>
  <c r="V443" i="1"/>
  <c r="U444" i="1"/>
  <c r="X444" i="1" s="1"/>
  <c r="V444" i="1"/>
  <c r="U445" i="1"/>
  <c r="V445" i="1"/>
  <c r="U446" i="1"/>
  <c r="V446" i="1"/>
  <c r="U447" i="1"/>
  <c r="V447" i="1"/>
  <c r="U448" i="1"/>
  <c r="V448" i="1"/>
  <c r="U449" i="1"/>
  <c r="V449" i="1"/>
  <c r="U450" i="1"/>
  <c r="V450" i="1"/>
  <c r="U451" i="1"/>
  <c r="X451" i="1" s="1"/>
  <c r="V451" i="1"/>
  <c r="U452" i="1"/>
  <c r="X452" i="1" s="1"/>
  <c r="V452" i="1"/>
  <c r="U462" i="1"/>
  <c r="V462" i="1"/>
  <c r="U463" i="1"/>
  <c r="V463" i="1"/>
  <c r="U464" i="1"/>
  <c r="V464" i="1"/>
  <c r="U465" i="1"/>
  <c r="V465" i="1"/>
  <c r="V466" i="1"/>
  <c r="U467" i="1"/>
  <c r="V467" i="1"/>
  <c r="U468" i="1"/>
  <c r="X468" i="1" s="1"/>
  <c r="V468" i="1"/>
  <c r="U469" i="1"/>
  <c r="X469" i="1" s="1"/>
  <c r="V469" i="1"/>
  <c r="U470" i="1"/>
  <c r="V470" i="1"/>
  <c r="U471" i="1"/>
  <c r="V471" i="1"/>
  <c r="U472" i="1"/>
  <c r="V472" i="1"/>
  <c r="U473" i="1"/>
  <c r="X473" i="1" s="1"/>
  <c r="V473" i="1"/>
  <c r="U474" i="1"/>
  <c r="V474" i="1"/>
  <c r="U475" i="1"/>
  <c r="V475" i="1"/>
  <c r="U476" i="1"/>
  <c r="X476" i="1" s="1"/>
  <c r="V476" i="1"/>
  <c r="U477" i="1"/>
  <c r="X477" i="1" s="1"/>
  <c r="V477" i="1"/>
  <c r="U478" i="1"/>
  <c r="V478" i="1"/>
  <c r="U479" i="1"/>
  <c r="V479" i="1"/>
  <c r="U480" i="1"/>
  <c r="V480" i="1"/>
  <c r="U481" i="1"/>
  <c r="V481" i="1"/>
  <c r="U482" i="1"/>
  <c r="V482" i="1"/>
  <c r="U483" i="1"/>
  <c r="V483" i="1"/>
  <c r="U484" i="1"/>
  <c r="X484" i="1" s="1"/>
  <c r="V484" i="1"/>
  <c r="U485" i="1"/>
  <c r="X485" i="1" s="1"/>
  <c r="V485" i="1"/>
  <c r="U486" i="1"/>
  <c r="V486" i="1"/>
  <c r="U487" i="1"/>
  <c r="V487" i="1"/>
  <c r="U488" i="1"/>
  <c r="V488" i="1"/>
  <c r="U489" i="1"/>
  <c r="V489" i="1"/>
  <c r="U490" i="1"/>
  <c r="V490" i="1"/>
  <c r="U491" i="1"/>
  <c r="V491" i="1"/>
  <c r="U492" i="1"/>
  <c r="X492" i="1" s="1"/>
  <c r="V492" i="1"/>
  <c r="U493" i="1"/>
  <c r="X493" i="1" s="1"/>
  <c r="V493" i="1"/>
  <c r="U494" i="1"/>
  <c r="V494" i="1"/>
  <c r="U495" i="1"/>
  <c r="V495" i="1"/>
  <c r="U496" i="1"/>
  <c r="V496" i="1"/>
  <c r="U497" i="1"/>
  <c r="V497" i="1"/>
  <c r="U498" i="1"/>
  <c r="V498" i="1"/>
  <c r="U499" i="1"/>
  <c r="V499" i="1"/>
  <c r="U500" i="1"/>
  <c r="X500" i="1" s="1"/>
  <c r="V500" i="1"/>
  <c r="U501" i="1"/>
  <c r="X501" i="1" s="1"/>
  <c r="V501" i="1"/>
  <c r="U502" i="1"/>
  <c r="V502" i="1"/>
  <c r="U503" i="1"/>
  <c r="V503" i="1"/>
  <c r="U504" i="1"/>
  <c r="V504" i="1"/>
  <c r="U505" i="1"/>
  <c r="V505" i="1"/>
  <c r="U506" i="1"/>
  <c r="V506" i="1"/>
  <c r="U507" i="1"/>
  <c r="X507" i="1" s="1"/>
  <c r="V507" i="1"/>
  <c r="U508" i="1"/>
  <c r="X508" i="1" s="1"/>
  <c r="V508" i="1"/>
  <c r="U509" i="1"/>
  <c r="V509" i="1"/>
  <c r="U510" i="1"/>
  <c r="V510" i="1"/>
  <c r="U511" i="1"/>
  <c r="V511" i="1"/>
  <c r="U512" i="1"/>
  <c r="V512" i="1"/>
  <c r="U513" i="1"/>
  <c r="V513" i="1"/>
  <c r="U514" i="1"/>
  <c r="V514" i="1"/>
  <c r="U515" i="1"/>
  <c r="X515" i="1" s="1"/>
  <c r="V515" i="1"/>
  <c r="U516" i="1"/>
  <c r="X516" i="1" s="1"/>
  <c r="V516" i="1"/>
  <c r="U517" i="1"/>
  <c r="V517" i="1"/>
  <c r="U518" i="1"/>
  <c r="V518" i="1"/>
  <c r="U519" i="1"/>
  <c r="V519" i="1"/>
  <c r="U520" i="1"/>
  <c r="V520" i="1"/>
  <c r="U521" i="1"/>
  <c r="V521" i="1"/>
  <c r="U522" i="1"/>
  <c r="V522" i="1"/>
  <c r="U523" i="1"/>
  <c r="X523" i="1" s="1"/>
  <c r="V523" i="1"/>
  <c r="U524" i="1"/>
  <c r="X524" i="1" s="1"/>
  <c r="V524" i="1"/>
  <c r="U525" i="1"/>
  <c r="V525" i="1"/>
  <c r="U526" i="1"/>
  <c r="V526" i="1"/>
  <c r="U527" i="1"/>
  <c r="V527" i="1"/>
  <c r="R528" i="1"/>
  <c r="U528" i="1"/>
  <c r="V528" i="1"/>
  <c r="U529" i="1"/>
  <c r="V529" i="1"/>
  <c r="R530" i="1"/>
  <c r="U530" i="1"/>
  <c r="V530" i="1"/>
  <c r="R531" i="1"/>
  <c r="U531" i="1"/>
  <c r="X531" i="1" s="1"/>
  <c r="Z531" i="1" s="1"/>
  <c r="V531" i="1"/>
  <c r="U532" i="1"/>
  <c r="X532" i="1" s="1"/>
  <c r="V532" i="1"/>
  <c r="R533" i="1"/>
  <c r="U533" i="1"/>
  <c r="V533" i="1"/>
  <c r="R534" i="1"/>
  <c r="U534" i="1"/>
  <c r="V534" i="1"/>
  <c r="U535" i="1"/>
  <c r="V535" i="1"/>
  <c r="R536" i="1"/>
  <c r="U536" i="1"/>
  <c r="V536" i="1"/>
  <c r="R537" i="1"/>
  <c r="U537" i="1"/>
  <c r="V537" i="1"/>
  <c r="U538" i="1"/>
  <c r="V538" i="1"/>
  <c r="R539" i="1"/>
  <c r="U539" i="1"/>
  <c r="X539" i="1" s="1"/>
  <c r="Z539" i="1" s="1"/>
  <c r="V539" i="1"/>
  <c r="U540" i="1"/>
  <c r="X540" i="1" s="1"/>
  <c r="V540" i="1"/>
  <c r="R541" i="1"/>
  <c r="U541" i="1"/>
  <c r="V541" i="1"/>
  <c r="R542" i="1"/>
  <c r="U542" i="1"/>
  <c r="V542" i="1"/>
  <c r="R543" i="1"/>
  <c r="U543" i="1"/>
  <c r="V543" i="1"/>
  <c r="R544" i="1"/>
  <c r="U544" i="1"/>
  <c r="V544" i="1"/>
  <c r="R545" i="1"/>
  <c r="U545" i="1"/>
  <c r="V545" i="1"/>
  <c r="R546" i="1"/>
  <c r="U546" i="1"/>
  <c r="V546" i="1"/>
  <c r="R547" i="1"/>
  <c r="U547" i="1"/>
  <c r="X547" i="1" s="1"/>
  <c r="Z547" i="1" s="1"/>
  <c r="V547" i="1"/>
  <c r="U548" i="1"/>
  <c r="X548" i="1" s="1"/>
  <c r="V548" i="1"/>
  <c r="U549" i="1"/>
  <c r="V549" i="1"/>
  <c r="R550" i="1"/>
  <c r="U550" i="1"/>
  <c r="V550" i="1"/>
  <c r="U551" i="1"/>
  <c r="V551" i="1"/>
  <c r="R552" i="1"/>
  <c r="U552" i="1"/>
  <c r="V552" i="1"/>
  <c r="R553" i="1"/>
  <c r="U553" i="1"/>
  <c r="V553" i="1"/>
  <c r="R554" i="1"/>
  <c r="U554" i="1"/>
  <c r="V554" i="1"/>
  <c r="R555" i="1"/>
  <c r="U555" i="1"/>
  <c r="X555" i="1" s="1"/>
  <c r="Z555" i="1" s="1"/>
  <c r="V555" i="1"/>
  <c r="U556" i="1"/>
  <c r="X556" i="1" s="1"/>
  <c r="V556" i="1"/>
  <c r="R557" i="1"/>
  <c r="U557" i="1"/>
  <c r="V557" i="1"/>
  <c r="R558" i="1"/>
  <c r="U558" i="1"/>
  <c r="V558" i="1"/>
  <c r="U559" i="1"/>
  <c r="V559" i="1"/>
  <c r="U560" i="1"/>
  <c r="V560" i="1"/>
  <c r="U561" i="1"/>
  <c r="V561" i="1"/>
  <c r="U562" i="1"/>
  <c r="V562" i="1"/>
  <c r="U563" i="1"/>
  <c r="X563" i="1" s="1"/>
  <c r="Z563" i="1" s="1"/>
  <c r="V563" i="1"/>
  <c r="U564" i="1"/>
  <c r="X564" i="1" s="1"/>
  <c r="Z564" i="1" s="1"/>
  <c r="V564" i="1"/>
  <c r="U565" i="1"/>
  <c r="V565" i="1"/>
  <c r="U566" i="1"/>
  <c r="V566" i="1"/>
  <c r="U567" i="1"/>
  <c r="V567" i="1"/>
  <c r="U568" i="1"/>
  <c r="V568" i="1"/>
  <c r="U569" i="1"/>
  <c r="V569" i="1"/>
  <c r="U570" i="1"/>
  <c r="V570" i="1"/>
  <c r="U571" i="1"/>
  <c r="V571" i="1"/>
  <c r="U572" i="1"/>
  <c r="X572" i="1" s="1"/>
  <c r="Z572" i="1" s="1"/>
  <c r="V572" i="1"/>
  <c r="U573" i="1"/>
  <c r="V573" i="1"/>
  <c r="U574" i="1"/>
  <c r="V574" i="1"/>
  <c r="U575" i="1"/>
  <c r="V575" i="1"/>
  <c r="U576" i="1"/>
  <c r="V576" i="1"/>
  <c r="U577" i="1"/>
  <c r="X577" i="1" s="1"/>
  <c r="Z577" i="1" s="1"/>
  <c r="V577" i="1"/>
  <c r="U578" i="1"/>
  <c r="Y578" i="1" s="1"/>
  <c r="V578" i="1"/>
  <c r="U579" i="1"/>
  <c r="X579" i="1" s="1"/>
  <c r="Z579" i="1" s="1"/>
  <c r="V579" i="1"/>
  <c r="U580" i="1"/>
  <c r="V580" i="1"/>
  <c r="U581" i="1"/>
  <c r="V581" i="1"/>
  <c r="U582" i="1"/>
  <c r="V582" i="1"/>
  <c r="U583" i="1"/>
  <c r="X583" i="1" s="1"/>
  <c r="Z583" i="1" s="1"/>
  <c r="V583" i="1"/>
  <c r="U584" i="1"/>
  <c r="V584" i="1"/>
  <c r="U585" i="1"/>
  <c r="X585" i="1" s="1"/>
  <c r="Z585" i="1" s="1"/>
  <c r="V585" i="1"/>
  <c r="U586" i="1"/>
  <c r="V586" i="1"/>
  <c r="U587" i="1"/>
  <c r="V587" i="1"/>
  <c r="U588" i="1"/>
  <c r="V588" i="1"/>
  <c r="U589" i="1"/>
  <c r="X589" i="1" s="1"/>
  <c r="Z589" i="1" s="1"/>
  <c r="V589" i="1"/>
  <c r="U590" i="1"/>
  <c r="V590" i="1"/>
  <c r="U591" i="1"/>
  <c r="V591" i="1"/>
  <c r="U592" i="1"/>
  <c r="V592" i="1"/>
  <c r="U593" i="1"/>
  <c r="X593" i="1" s="1"/>
  <c r="Z593" i="1" s="1"/>
  <c r="V593" i="1"/>
  <c r="U594" i="1"/>
  <c r="Y594" i="1" s="1"/>
  <c r="V594" i="1"/>
  <c r="U595" i="1"/>
  <c r="X595" i="1" s="1"/>
  <c r="Z595" i="1" s="1"/>
  <c r="V595" i="1"/>
  <c r="U596" i="1"/>
  <c r="X596" i="1" s="1"/>
  <c r="Z596" i="1" s="1"/>
  <c r="V596" i="1"/>
  <c r="U597" i="1"/>
  <c r="X597" i="1" s="1"/>
  <c r="Z597" i="1" s="1"/>
  <c r="V597" i="1"/>
  <c r="U598" i="1"/>
  <c r="V598" i="1"/>
  <c r="U599" i="1"/>
  <c r="X599" i="1" s="1"/>
  <c r="Z599" i="1" s="1"/>
  <c r="V599" i="1"/>
  <c r="U600" i="1"/>
  <c r="V600" i="1"/>
  <c r="U601" i="1"/>
  <c r="V601" i="1"/>
  <c r="R602" i="1"/>
  <c r="U602" i="1"/>
  <c r="V602" i="1"/>
  <c r="U603" i="1"/>
  <c r="V603" i="1"/>
  <c r="U604" i="1"/>
  <c r="V604" i="1"/>
  <c r="U605" i="1"/>
  <c r="V605" i="1"/>
  <c r="V606" i="1"/>
  <c r="U607" i="1"/>
  <c r="X607" i="1" s="1"/>
  <c r="V607" i="1"/>
  <c r="U608" i="1"/>
  <c r="X608" i="1" s="1"/>
  <c r="V608" i="1"/>
  <c r="U609" i="1"/>
  <c r="V609" i="1"/>
  <c r="U610" i="1"/>
  <c r="V610" i="1"/>
  <c r="U611" i="1"/>
  <c r="X611" i="1" s="1"/>
  <c r="V611" i="1"/>
  <c r="U612" i="1"/>
  <c r="V612" i="1"/>
  <c r="U613" i="1"/>
  <c r="V613" i="1"/>
  <c r="U614" i="1"/>
  <c r="V614" i="1"/>
  <c r="U615" i="1"/>
  <c r="V615" i="1"/>
  <c r="U616" i="1"/>
  <c r="V616" i="1"/>
  <c r="U617" i="1"/>
  <c r="V617" i="1"/>
  <c r="U618" i="1"/>
  <c r="X618" i="1" s="1"/>
  <c r="V618" i="1"/>
  <c r="U619" i="1"/>
  <c r="V619" i="1"/>
  <c r="U620" i="1"/>
  <c r="X620" i="1" s="1"/>
  <c r="V620" i="1"/>
  <c r="U621" i="1"/>
  <c r="V621" i="1"/>
  <c r="U622" i="1"/>
  <c r="V622" i="1"/>
  <c r="U623" i="1"/>
  <c r="V623" i="1"/>
  <c r="U624" i="1"/>
  <c r="V624" i="1"/>
  <c r="U625" i="1"/>
  <c r="V625" i="1"/>
  <c r="U626" i="1"/>
  <c r="X626" i="1" s="1"/>
  <c r="V626" i="1"/>
  <c r="U627" i="1"/>
  <c r="V627" i="1"/>
  <c r="U628" i="1"/>
  <c r="X628" i="1" s="1"/>
  <c r="V628" i="1"/>
  <c r="U629" i="1"/>
  <c r="V629" i="1"/>
  <c r="U630" i="1"/>
  <c r="V630" i="1"/>
  <c r="U631" i="1"/>
  <c r="V631" i="1"/>
  <c r="U632" i="1"/>
  <c r="V632" i="1"/>
  <c r="U633" i="1"/>
  <c r="V633" i="1"/>
  <c r="U634" i="1"/>
  <c r="X634" i="1" s="1"/>
  <c r="V634" i="1"/>
  <c r="U635" i="1"/>
  <c r="V635" i="1"/>
  <c r="U636" i="1"/>
  <c r="X636" i="1" s="1"/>
  <c r="V636" i="1"/>
  <c r="U637" i="1"/>
  <c r="V637" i="1"/>
  <c r="U638" i="1"/>
  <c r="V638" i="1"/>
  <c r="U639" i="1"/>
  <c r="V639" i="1"/>
  <c r="U640" i="1"/>
  <c r="V640" i="1"/>
  <c r="U641" i="1"/>
  <c r="V641" i="1"/>
  <c r="U642" i="1"/>
  <c r="X642" i="1" s="1"/>
  <c r="V642" i="1"/>
  <c r="U643" i="1"/>
  <c r="V643" i="1"/>
  <c r="U644" i="1"/>
  <c r="X644" i="1" s="1"/>
  <c r="V644" i="1"/>
  <c r="U645" i="1"/>
  <c r="V645" i="1"/>
  <c r="U646" i="1"/>
  <c r="V646" i="1"/>
  <c r="U647" i="1"/>
  <c r="V647" i="1"/>
  <c r="U648" i="1"/>
  <c r="V648" i="1"/>
  <c r="U649" i="1"/>
  <c r="V649" i="1"/>
  <c r="U650" i="1"/>
  <c r="X650" i="1" s="1"/>
  <c r="V650" i="1"/>
  <c r="U651" i="1"/>
  <c r="V651" i="1"/>
  <c r="U652" i="1"/>
  <c r="X652" i="1" s="1"/>
  <c r="V652" i="1"/>
  <c r="U653" i="1"/>
  <c r="V653" i="1"/>
  <c r="U654" i="1"/>
  <c r="V654" i="1"/>
  <c r="U655" i="1"/>
  <c r="V655" i="1"/>
  <c r="U656" i="1"/>
  <c r="V656" i="1"/>
  <c r="U657" i="1"/>
  <c r="V657" i="1"/>
  <c r="U658" i="1"/>
  <c r="X658" i="1" s="1"/>
  <c r="V658" i="1"/>
  <c r="U659" i="1"/>
  <c r="V659" i="1"/>
  <c r="U660" i="1"/>
  <c r="X660" i="1" s="1"/>
  <c r="V660" i="1"/>
  <c r="U661" i="1"/>
  <c r="V661" i="1"/>
  <c r="U662" i="1"/>
  <c r="V662" i="1"/>
  <c r="U663" i="1"/>
  <c r="V663" i="1"/>
  <c r="U664" i="1"/>
  <c r="V664" i="1"/>
  <c r="U665" i="1"/>
  <c r="V665" i="1"/>
  <c r="U666" i="1"/>
  <c r="X666" i="1" s="1"/>
  <c r="V666" i="1"/>
  <c r="U667" i="1"/>
  <c r="V667" i="1"/>
  <c r="U668" i="1"/>
  <c r="X668" i="1" s="1"/>
  <c r="V668" i="1"/>
  <c r="U669" i="1"/>
  <c r="V669" i="1"/>
  <c r="U670" i="1"/>
  <c r="V670" i="1"/>
  <c r="U671" i="1"/>
  <c r="V671" i="1"/>
  <c r="U672" i="1"/>
  <c r="V672" i="1"/>
  <c r="U673" i="1"/>
  <c r="V673" i="1"/>
  <c r="U674" i="1"/>
  <c r="X674" i="1" s="1"/>
  <c r="V674" i="1"/>
  <c r="U675" i="1"/>
  <c r="V675" i="1"/>
  <c r="U676" i="1"/>
  <c r="X676" i="1" s="1"/>
  <c r="V676" i="1"/>
  <c r="U677" i="1"/>
  <c r="V677" i="1"/>
  <c r="U678" i="1"/>
  <c r="V678" i="1"/>
  <c r="U679" i="1"/>
  <c r="V679" i="1"/>
  <c r="U680" i="1"/>
  <c r="V680" i="1"/>
  <c r="U681" i="1"/>
  <c r="V681" i="1"/>
  <c r="U682" i="1"/>
  <c r="X682" i="1" s="1"/>
  <c r="V682" i="1"/>
  <c r="U683" i="1"/>
  <c r="V683" i="1"/>
  <c r="U684" i="1"/>
  <c r="X684" i="1" s="1"/>
  <c r="V684" i="1"/>
  <c r="U685" i="1"/>
  <c r="V685" i="1"/>
  <c r="U686" i="1"/>
  <c r="V686" i="1"/>
  <c r="U687" i="1"/>
  <c r="V687" i="1"/>
  <c r="U688" i="1"/>
  <c r="V688" i="1"/>
  <c r="U689" i="1"/>
  <c r="V689" i="1"/>
  <c r="U690" i="1"/>
  <c r="X690" i="1" s="1"/>
  <c r="V690" i="1"/>
  <c r="U691" i="1"/>
  <c r="V691" i="1"/>
  <c r="U692" i="1"/>
  <c r="X692" i="1" s="1"/>
  <c r="V692" i="1"/>
  <c r="U693" i="1"/>
  <c r="V693" i="1"/>
  <c r="R694" i="1"/>
  <c r="U694" i="1"/>
  <c r="V694" i="1"/>
  <c r="U695" i="1"/>
  <c r="V695" i="1"/>
  <c r="U696" i="1"/>
  <c r="V696" i="1"/>
  <c r="U697" i="1"/>
  <c r="V697" i="1"/>
  <c r="U698" i="1"/>
  <c r="X698" i="1" s="1"/>
  <c r="V698" i="1"/>
  <c r="U699" i="1"/>
  <c r="V699" i="1"/>
  <c r="U700" i="1"/>
  <c r="X700" i="1" s="1"/>
  <c r="V700" i="1"/>
  <c r="U701" i="1"/>
  <c r="V701" i="1"/>
  <c r="U702" i="1"/>
  <c r="V702" i="1"/>
  <c r="U703" i="1"/>
  <c r="V703" i="1"/>
  <c r="U704" i="1"/>
  <c r="V704" i="1"/>
  <c r="U705" i="1"/>
  <c r="V705" i="1"/>
  <c r="U706" i="1"/>
  <c r="X706" i="1" s="1"/>
  <c r="V706" i="1"/>
  <c r="U707" i="1"/>
  <c r="V707" i="1"/>
  <c r="U708" i="1"/>
  <c r="X708" i="1" s="1"/>
  <c r="V708" i="1"/>
  <c r="U709" i="1"/>
  <c r="V709" i="1"/>
  <c r="U710" i="1"/>
  <c r="V710" i="1"/>
  <c r="U711" i="1"/>
  <c r="V711" i="1"/>
  <c r="U712" i="1"/>
  <c r="V712" i="1"/>
  <c r="U713" i="1"/>
  <c r="V713" i="1"/>
  <c r="U714" i="1"/>
  <c r="X714" i="1" s="1"/>
  <c r="V714" i="1"/>
  <c r="U715" i="1"/>
  <c r="V715" i="1"/>
  <c r="U716" i="1"/>
  <c r="X716" i="1" s="1"/>
  <c r="V716" i="1"/>
  <c r="U717" i="1"/>
  <c r="V717" i="1"/>
  <c r="U718" i="1"/>
  <c r="V718" i="1"/>
  <c r="U719" i="1"/>
  <c r="V719" i="1"/>
  <c r="U720" i="1"/>
  <c r="V720" i="1"/>
  <c r="U721" i="1"/>
  <c r="V721" i="1"/>
  <c r="U722" i="1"/>
  <c r="V722" i="1"/>
  <c r="U723" i="1"/>
  <c r="V723" i="1"/>
  <c r="U724" i="1"/>
  <c r="X724" i="1" s="1"/>
  <c r="V724" i="1"/>
  <c r="U725" i="1"/>
  <c r="V725" i="1"/>
  <c r="U726" i="1"/>
  <c r="V726" i="1"/>
  <c r="U727" i="1"/>
  <c r="V727" i="1"/>
  <c r="U728" i="1"/>
  <c r="V728" i="1"/>
  <c r="U729" i="1"/>
  <c r="V729" i="1"/>
  <c r="U730" i="1"/>
  <c r="V730" i="1"/>
  <c r="U731" i="1"/>
  <c r="V731" i="1"/>
  <c r="U732" i="1"/>
  <c r="X732" i="1" s="1"/>
  <c r="V732" i="1"/>
  <c r="U733" i="1"/>
  <c r="V733" i="1"/>
  <c r="U734" i="1"/>
  <c r="V734" i="1"/>
  <c r="U735" i="1"/>
  <c r="V735" i="1"/>
  <c r="U736" i="1"/>
  <c r="V736" i="1"/>
  <c r="U737" i="1"/>
  <c r="V737" i="1"/>
  <c r="U738" i="1"/>
  <c r="V738" i="1"/>
  <c r="U739" i="1"/>
  <c r="V739" i="1"/>
  <c r="U740" i="1"/>
  <c r="X740" i="1" s="1"/>
  <c r="V740" i="1"/>
  <c r="U741" i="1"/>
  <c r="V741" i="1"/>
  <c r="R742" i="1"/>
  <c r="U742" i="1"/>
  <c r="V742" i="1"/>
  <c r="U743" i="1"/>
  <c r="V743" i="1"/>
  <c r="U744" i="1"/>
  <c r="V744" i="1"/>
  <c r="U745" i="1"/>
  <c r="X745" i="1" s="1"/>
  <c r="V745" i="1"/>
  <c r="U746" i="1"/>
  <c r="V746" i="1"/>
  <c r="U747" i="1"/>
  <c r="V747" i="1"/>
  <c r="U748" i="1"/>
  <c r="V748" i="1"/>
  <c r="U749" i="1"/>
  <c r="V749" i="1"/>
  <c r="U750" i="1"/>
  <c r="V750" i="1"/>
  <c r="U751" i="1"/>
  <c r="V751" i="1"/>
  <c r="U752" i="1"/>
  <c r="V752" i="1"/>
  <c r="U753" i="1"/>
  <c r="V753" i="1"/>
  <c r="U754" i="1"/>
  <c r="V754" i="1"/>
  <c r="U755" i="1"/>
  <c r="V755" i="1"/>
  <c r="U756" i="1"/>
  <c r="V756" i="1"/>
  <c r="U757" i="1"/>
  <c r="V757" i="1"/>
  <c r="U758" i="1"/>
  <c r="V758" i="1"/>
  <c r="U759" i="1"/>
  <c r="V759" i="1"/>
  <c r="U760" i="1"/>
  <c r="V760" i="1"/>
  <c r="U761" i="1"/>
  <c r="V761" i="1"/>
  <c r="U762" i="1"/>
  <c r="V762" i="1"/>
  <c r="U763" i="1"/>
  <c r="V763" i="1"/>
  <c r="U764" i="1"/>
  <c r="V764" i="1"/>
  <c r="U765" i="1"/>
  <c r="V765" i="1"/>
  <c r="R766" i="1"/>
  <c r="U766" i="1"/>
  <c r="V766" i="1"/>
  <c r="U767" i="1"/>
  <c r="V767" i="1"/>
  <c r="U768" i="1"/>
  <c r="V768" i="1"/>
  <c r="U769" i="1"/>
  <c r="V769" i="1"/>
  <c r="U770" i="1"/>
  <c r="V770" i="1"/>
  <c r="U771" i="1"/>
  <c r="V771" i="1"/>
  <c r="U772" i="1"/>
  <c r="X772" i="1" s="1"/>
  <c r="V772" i="1"/>
  <c r="U773" i="1"/>
  <c r="V773" i="1"/>
  <c r="U774" i="1"/>
  <c r="V774" i="1"/>
  <c r="U775" i="1"/>
  <c r="V775" i="1"/>
  <c r="R776" i="1"/>
  <c r="U776" i="1"/>
  <c r="V776" i="1"/>
  <c r="U777" i="1"/>
  <c r="V777" i="1"/>
  <c r="U778" i="1"/>
  <c r="V778" i="1"/>
  <c r="U779" i="1"/>
  <c r="V779" i="1"/>
  <c r="U780" i="1"/>
  <c r="X780" i="1" s="1"/>
  <c r="V780" i="1"/>
  <c r="U781" i="1"/>
  <c r="V781" i="1"/>
  <c r="U782" i="1"/>
  <c r="V782" i="1"/>
  <c r="U783" i="1"/>
  <c r="V783" i="1"/>
  <c r="U784" i="1"/>
  <c r="V784" i="1"/>
  <c r="U785" i="1"/>
  <c r="V785" i="1"/>
  <c r="U786" i="1"/>
  <c r="V786" i="1"/>
  <c r="U787" i="1"/>
  <c r="V787" i="1"/>
  <c r="U788" i="1"/>
  <c r="X788" i="1" s="1"/>
  <c r="V788" i="1"/>
  <c r="U789" i="1"/>
  <c r="V789" i="1"/>
  <c r="U790" i="1"/>
  <c r="V790" i="1"/>
  <c r="U791" i="1"/>
  <c r="V791" i="1"/>
  <c r="U792" i="1"/>
  <c r="V792" i="1"/>
  <c r="U793" i="1"/>
  <c r="V793" i="1"/>
  <c r="U794" i="1"/>
  <c r="V794" i="1"/>
  <c r="U795" i="1"/>
  <c r="V795" i="1"/>
  <c r="U796" i="1"/>
  <c r="X796" i="1" s="1"/>
  <c r="V796" i="1"/>
  <c r="U797" i="1"/>
  <c r="V797" i="1"/>
  <c r="U798" i="1"/>
  <c r="V798" i="1"/>
  <c r="U799" i="1"/>
  <c r="V799" i="1"/>
  <c r="U800" i="1"/>
  <c r="V800" i="1"/>
  <c r="U801" i="1"/>
  <c r="V801" i="1"/>
  <c r="U802" i="1"/>
  <c r="V802" i="1"/>
  <c r="U803" i="1"/>
  <c r="V803" i="1"/>
  <c r="U804" i="1"/>
  <c r="X804" i="1" s="1"/>
  <c r="V804" i="1"/>
  <c r="U805" i="1"/>
  <c r="V805" i="1"/>
  <c r="U806" i="1"/>
  <c r="V806" i="1"/>
  <c r="U807" i="1"/>
  <c r="V807" i="1"/>
  <c r="U808" i="1"/>
  <c r="V808" i="1"/>
  <c r="U809" i="1"/>
  <c r="V809" i="1"/>
  <c r="U810" i="1"/>
  <c r="V810" i="1"/>
  <c r="U811" i="1"/>
  <c r="V811" i="1"/>
  <c r="U812" i="1"/>
  <c r="X812" i="1" s="1"/>
  <c r="V812" i="1"/>
  <c r="U813" i="1"/>
  <c r="V813" i="1"/>
  <c r="R814" i="1"/>
  <c r="U814" i="1"/>
  <c r="V814" i="1"/>
  <c r="U815" i="1"/>
  <c r="V815" i="1"/>
  <c r="U816" i="1"/>
  <c r="V816" i="1"/>
  <c r="U817" i="1"/>
  <c r="V817" i="1"/>
  <c r="U818" i="1"/>
  <c r="V818" i="1"/>
  <c r="U819" i="1"/>
  <c r="V819" i="1"/>
  <c r="U820" i="1"/>
  <c r="X820" i="1" s="1"/>
  <c r="V820" i="1"/>
  <c r="U821" i="1"/>
  <c r="V821" i="1"/>
  <c r="U822" i="1"/>
  <c r="V822" i="1"/>
  <c r="U823" i="1"/>
  <c r="V823" i="1"/>
  <c r="U824" i="1"/>
  <c r="V824" i="1"/>
  <c r="U825" i="1"/>
  <c r="V825" i="1"/>
  <c r="U826" i="1"/>
  <c r="V826" i="1"/>
  <c r="U827" i="1"/>
  <c r="V827" i="1"/>
  <c r="U828" i="1"/>
  <c r="X828" i="1" s="1"/>
  <c r="V828" i="1"/>
  <c r="U829" i="1"/>
  <c r="V829" i="1"/>
  <c r="U830" i="1"/>
  <c r="V830" i="1"/>
  <c r="U831" i="1"/>
  <c r="V831" i="1"/>
  <c r="U832" i="1"/>
  <c r="V832" i="1"/>
  <c r="U833" i="1"/>
  <c r="V833" i="1"/>
  <c r="U834" i="1"/>
  <c r="V834" i="1"/>
  <c r="U835" i="1"/>
  <c r="V835" i="1"/>
  <c r="U836" i="1"/>
  <c r="X836" i="1" s="1"/>
  <c r="V836" i="1"/>
  <c r="U837" i="1"/>
  <c r="V837" i="1"/>
  <c r="U838" i="1"/>
  <c r="V838" i="1"/>
  <c r="U839" i="1"/>
  <c r="V839" i="1"/>
  <c r="U840" i="1"/>
  <c r="V840" i="1"/>
  <c r="U841" i="1"/>
  <c r="V841" i="1"/>
  <c r="U842" i="1"/>
  <c r="V842" i="1"/>
  <c r="U843" i="1"/>
  <c r="V843" i="1"/>
  <c r="U844" i="1"/>
  <c r="X844" i="1" s="1"/>
  <c r="V844" i="1"/>
  <c r="U845" i="1"/>
  <c r="V845" i="1"/>
  <c r="U846" i="1"/>
  <c r="V846" i="1"/>
  <c r="U847" i="1"/>
  <c r="V847" i="1"/>
  <c r="U848" i="1"/>
  <c r="V848" i="1"/>
  <c r="U849" i="1"/>
  <c r="V849" i="1"/>
  <c r="U850" i="1"/>
  <c r="V850" i="1"/>
  <c r="U851" i="1"/>
  <c r="V851" i="1"/>
  <c r="U852" i="1"/>
  <c r="X852" i="1" s="1"/>
  <c r="V852" i="1"/>
  <c r="U853" i="1"/>
  <c r="V853" i="1"/>
  <c r="U854" i="1"/>
  <c r="V854" i="1"/>
  <c r="U855" i="1"/>
  <c r="V855" i="1"/>
  <c r="U856" i="1"/>
  <c r="V856" i="1"/>
  <c r="U857" i="1"/>
  <c r="V857" i="1"/>
  <c r="U858" i="1"/>
  <c r="V858" i="1"/>
  <c r="U859" i="1"/>
  <c r="V859" i="1"/>
  <c r="U860" i="1"/>
  <c r="X860" i="1" s="1"/>
  <c r="V860" i="1"/>
  <c r="U861" i="1"/>
  <c r="V861" i="1"/>
  <c r="R862" i="1"/>
  <c r="U862" i="1"/>
  <c r="V862" i="1"/>
  <c r="U863" i="1"/>
  <c r="V863" i="1"/>
  <c r="U864" i="1"/>
  <c r="V864" i="1"/>
  <c r="W864" i="1"/>
  <c r="U865" i="1"/>
  <c r="V865" i="1"/>
  <c r="U866" i="1"/>
  <c r="V866" i="1"/>
  <c r="U867" i="1"/>
  <c r="V867" i="1"/>
  <c r="U868" i="1"/>
  <c r="X868" i="1" s="1"/>
  <c r="V868" i="1"/>
  <c r="U869" i="1"/>
  <c r="V869" i="1"/>
  <c r="U870" i="1"/>
  <c r="V870" i="1"/>
  <c r="U871" i="1"/>
  <c r="V871" i="1"/>
  <c r="U872" i="1"/>
  <c r="V872" i="1"/>
  <c r="U873" i="1"/>
  <c r="V873" i="1"/>
  <c r="U874" i="1"/>
  <c r="V874" i="1"/>
  <c r="U875" i="1"/>
  <c r="V875" i="1"/>
  <c r="U876" i="1"/>
  <c r="X876" i="1" s="1"/>
  <c r="V876" i="1"/>
  <c r="U877" i="1"/>
  <c r="V877" i="1"/>
  <c r="U878" i="1"/>
  <c r="V878" i="1"/>
  <c r="U879" i="1"/>
  <c r="V879" i="1"/>
  <c r="U880" i="1"/>
  <c r="V880" i="1"/>
  <c r="W880" i="1"/>
  <c r="U881" i="1"/>
  <c r="V881" i="1"/>
  <c r="U882" i="1"/>
  <c r="V882" i="1"/>
  <c r="W882" i="1"/>
  <c r="U883" i="1"/>
  <c r="V883" i="1"/>
  <c r="U884" i="1"/>
  <c r="X884" i="1" s="1"/>
  <c r="V884" i="1"/>
  <c r="W884" i="1"/>
  <c r="U885" i="1"/>
  <c r="V885" i="1"/>
  <c r="W885" i="1"/>
  <c r="U886" i="1"/>
  <c r="V886" i="1"/>
  <c r="U887" i="1"/>
  <c r="V887" i="1"/>
  <c r="U888" i="1"/>
  <c r="V888" i="1"/>
  <c r="W888" i="1"/>
  <c r="U889" i="1"/>
  <c r="V889" i="1"/>
  <c r="W889" i="1"/>
  <c r="U890" i="1"/>
  <c r="Y890" i="1" s="1"/>
  <c r="V890" i="1"/>
  <c r="U891" i="1"/>
  <c r="V891" i="1"/>
  <c r="U892" i="1"/>
  <c r="X892" i="1" s="1"/>
  <c r="V892" i="1"/>
  <c r="W892" i="1"/>
  <c r="U893" i="1"/>
  <c r="V893" i="1"/>
  <c r="W893" i="1"/>
  <c r="U894" i="1"/>
  <c r="V894" i="1"/>
  <c r="U895" i="1"/>
  <c r="V895" i="1"/>
  <c r="U896" i="1"/>
  <c r="V896" i="1"/>
  <c r="W896" i="1"/>
  <c r="U897" i="1"/>
  <c r="V897" i="1"/>
  <c r="W897" i="1"/>
  <c r="U898" i="1"/>
  <c r="V898" i="1"/>
  <c r="U899" i="1"/>
  <c r="V899" i="1"/>
  <c r="U900" i="1"/>
  <c r="X900" i="1" s="1"/>
  <c r="V900" i="1"/>
  <c r="W900" i="1"/>
  <c r="U901" i="1"/>
  <c r="V901" i="1"/>
  <c r="W901" i="1"/>
  <c r="U902" i="1"/>
  <c r="V902" i="1"/>
  <c r="W902" i="1"/>
  <c r="U903" i="1"/>
  <c r="V903" i="1"/>
  <c r="W903" i="1"/>
  <c r="U904" i="1"/>
  <c r="V904" i="1"/>
  <c r="W904" i="1"/>
  <c r="R905" i="1"/>
  <c r="U905" i="1"/>
  <c r="V905" i="1"/>
  <c r="W905" i="1"/>
  <c r="U906" i="1"/>
  <c r="V906" i="1"/>
  <c r="U907" i="1"/>
  <c r="V907" i="1"/>
  <c r="U908" i="1"/>
  <c r="X908" i="1" s="1"/>
  <c r="V908" i="1"/>
  <c r="W908" i="1"/>
  <c r="U909" i="1"/>
  <c r="X909" i="1" s="1"/>
  <c r="V909" i="1"/>
  <c r="W909" i="1"/>
  <c r="U910" i="1"/>
  <c r="X910" i="1" s="1"/>
  <c r="V910" i="1"/>
  <c r="U911" i="1"/>
  <c r="V911" i="1"/>
  <c r="W911" i="1"/>
  <c r="U912" i="1"/>
  <c r="V912" i="1"/>
  <c r="W912" i="1"/>
  <c r="U913" i="1"/>
  <c r="X913" i="1" s="1"/>
  <c r="V913" i="1"/>
  <c r="W913" i="1"/>
  <c r="U914" i="1"/>
  <c r="X914" i="1" s="1"/>
  <c r="V914" i="1"/>
  <c r="W914" i="1"/>
  <c r="U915" i="1"/>
  <c r="V915" i="1"/>
  <c r="W915" i="1"/>
  <c r="U916" i="1"/>
  <c r="V916" i="1"/>
  <c r="W916" i="1"/>
  <c r="U917" i="1"/>
  <c r="X917" i="1" s="1"/>
  <c r="V917" i="1"/>
  <c r="W917" i="1"/>
  <c r="U918" i="1"/>
  <c r="X918" i="1" s="1"/>
  <c r="V918" i="1"/>
  <c r="U919" i="1"/>
  <c r="V919" i="1"/>
  <c r="W919" i="1"/>
  <c r="U920" i="1"/>
  <c r="V920" i="1"/>
  <c r="W920" i="1"/>
  <c r="U921" i="1"/>
  <c r="V921" i="1"/>
  <c r="W921" i="1"/>
  <c r="U922" i="1"/>
  <c r="V922" i="1"/>
  <c r="U923" i="1"/>
  <c r="V923" i="1"/>
  <c r="W923" i="1"/>
  <c r="U924" i="1"/>
  <c r="V924" i="1"/>
  <c r="W924" i="1"/>
  <c r="U925" i="1"/>
  <c r="V925" i="1"/>
  <c r="W925" i="1"/>
  <c r="U926" i="1"/>
  <c r="V926" i="1"/>
  <c r="W926" i="1"/>
  <c r="U927" i="1"/>
  <c r="X927" i="1" s="1"/>
  <c r="V927" i="1"/>
  <c r="U928" i="1"/>
  <c r="X928" i="1" s="1"/>
  <c r="V928" i="1"/>
  <c r="W928" i="1"/>
  <c r="U929" i="1"/>
  <c r="X929" i="1" s="1"/>
  <c r="V929" i="1"/>
  <c r="U930" i="1"/>
  <c r="X930" i="1" s="1"/>
  <c r="V930" i="1"/>
  <c r="U931" i="1"/>
  <c r="V931" i="1"/>
  <c r="W931" i="1"/>
  <c r="U932" i="1"/>
  <c r="V932" i="1"/>
  <c r="W932" i="1"/>
  <c r="U933" i="1"/>
  <c r="V933" i="1"/>
  <c r="W933" i="1"/>
  <c r="R934" i="1"/>
  <c r="U934" i="1"/>
  <c r="V934" i="1"/>
  <c r="R935" i="1"/>
  <c r="U935" i="1"/>
  <c r="X935" i="1" s="1"/>
  <c r="V935" i="1"/>
  <c r="W935" i="1"/>
  <c r="U936" i="1"/>
  <c r="X936" i="1" s="1"/>
  <c r="V936" i="1"/>
  <c r="W936" i="1"/>
  <c r="U937" i="1"/>
  <c r="X937" i="1" s="1"/>
  <c r="V937" i="1"/>
  <c r="W937" i="1"/>
  <c r="U938" i="1"/>
  <c r="V938" i="1"/>
  <c r="U939" i="1"/>
  <c r="V939" i="1"/>
  <c r="W939" i="1"/>
  <c r="U940" i="1"/>
  <c r="V940" i="1"/>
  <c r="W940" i="1"/>
  <c r="U941" i="1"/>
  <c r="V941" i="1"/>
  <c r="U942" i="1"/>
  <c r="V942" i="1"/>
  <c r="U943" i="1"/>
  <c r="V943" i="1"/>
  <c r="W943" i="1"/>
  <c r="U944" i="1"/>
  <c r="X944" i="1" s="1"/>
  <c r="V944" i="1"/>
  <c r="W944" i="1"/>
  <c r="U945" i="1"/>
  <c r="X945" i="1" s="1"/>
  <c r="V945" i="1"/>
  <c r="W945" i="1"/>
  <c r="U946" i="1"/>
  <c r="V946" i="1"/>
  <c r="W946" i="1"/>
  <c r="U947" i="1"/>
  <c r="V947" i="1"/>
  <c r="U948" i="1"/>
  <c r="V948" i="1"/>
  <c r="W948" i="1"/>
  <c r="U949" i="1"/>
  <c r="V949" i="1"/>
  <c r="W949" i="1"/>
  <c r="U950" i="1"/>
  <c r="V950" i="1"/>
  <c r="W950" i="1"/>
  <c r="U951" i="1"/>
  <c r="V951" i="1"/>
  <c r="W951" i="1"/>
  <c r="U952" i="1"/>
  <c r="V952" i="1"/>
  <c r="W952" i="1"/>
  <c r="U953" i="1"/>
  <c r="X953" i="1" s="1"/>
  <c r="V953" i="1"/>
  <c r="U954" i="1"/>
  <c r="V954" i="1"/>
  <c r="U955" i="1"/>
  <c r="V955" i="1"/>
  <c r="U956" i="1"/>
  <c r="V956" i="1"/>
  <c r="W956" i="1"/>
  <c r="U957" i="1"/>
  <c r="V957" i="1"/>
  <c r="W957" i="1"/>
  <c r="U958" i="1"/>
  <c r="V958" i="1"/>
  <c r="U959" i="1"/>
  <c r="V959" i="1"/>
  <c r="U960" i="1"/>
  <c r="V960" i="1"/>
  <c r="W960" i="1"/>
  <c r="U961" i="1"/>
  <c r="X961" i="1" s="1"/>
  <c r="V961" i="1"/>
  <c r="W961" i="1"/>
  <c r="U962" i="1"/>
  <c r="V962" i="1"/>
  <c r="W962" i="1"/>
  <c r="U963" i="1"/>
  <c r="V963" i="1"/>
  <c r="W963" i="1"/>
  <c r="U964" i="1"/>
  <c r="V964" i="1"/>
  <c r="W964" i="1"/>
  <c r="U965" i="1"/>
  <c r="V965" i="1"/>
  <c r="U966" i="1"/>
  <c r="V966" i="1"/>
  <c r="U967" i="1"/>
  <c r="V967" i="1"/>
  <c r="U968" i="1"/>
  <c r="V968" i="1"/>
  <c r="W968" i="1"/>
  <c r="U969" i="1"/>
  <c r="X969" i="1" s="1"/>
  <c r="V969" i="1"/>
  <c r="W969" i="1"/>
  <c r="U970" i="1"/>
  <c r="V970" i="1"/>
  <c r="W970" i="1"/>
  <c r="U971" i="1"/>
  <c r="V971" i="1"/>
  <c r="U972" i="1"/>
  <c r="V972" i="1"/>
  <c r="W972" i="1"/>
  <c r="U973" i="1"/>
  <c r="V973" i="1"/>
  <c r="W973" i="1"/>
  <c r="U974" i="1"/>
  <c r="V974" i="1"/>
  <c r="U975" i="1"/>
  <c r="V975" i="1"/>
  <c r="W975" i="1"/>
  <c r="U976" i="1"/>
  <c r="V976" i="1"/>
  <c r="W976" i="1"/>
  <c r="U977" i="1"/>
  <c r="X977" i="1" s="1"/>
  <c r="V977" i="1"/>
  <c r="U978" i="1"/>
  <c r="V978" i="1"/>
  <c r="U979" i="1"/>
  <c r="V979" i="1"/>
  <c r="U980" i="1"/>
  <c r="V980" i="1"/>
  <c r="W980" i="1"/>
  <c r="U981" i="1"/>
  <c r="V981" i="1"/>
  <c r="W981" i="1"/>
  <c r="U982" i="1"/>
  <c r="V982" i="1"/>
  <c r="U983" i="1"/>
  <c r="V983" i="1"/>
  <c r="W983" i="1"/>
  <c r="U984" i="1"/>
  <c r="V984" i="1"/>
  <c r="W984" i="1"/>
  <c r="U985" i="1"/>
  <c r="X985" i="1" s="1"/>
  <c r="V985" i="1"/>
  <c r="W985" i="1"/>
  <c r="U986" i="1"/>
  <c r="V986" i="1"/>
  <c r="W986" i="1"/>
  <c r="U987" i="1"/>
  <c r="V987" i="1"/>
  <c r="W987" i="1"/>
  <c r="U988" i="1"/>
  <c r="V988" i="1"/>
  <c r="W988" i="1"/>
  <c r="U989" i="1"/>
  <c r="V989" i="1"/>
  <c r="U990" i="1"/>
  <c r="V990" i="1"/>
  <c r="U991" i="1"/>
  <c r="V991" i="1"/>
  <c r="W991" i="1"/>
  <c r="U992" i="1"/>
  <c r="V992" i="1"/>
  <c r="U993" i="1"/>
  <c r="X993" i="1" s="1"/>
  <c r="V993" i="1"/>
  <c r="W993" i="1"/>
  <c r="U994" i="1"/>
  <c r="V994" i="1"/>
  <c r="W994" i="1"/>
  <c r="U995" i="1"/>
  <c r="V995" i="1"/>
  <c r="U996" i="1"/>
  <c r="V996" i="1"/>
  <c r="W996" i="1"/>
  <c r="U997" i="1"/>
  <c r="V997" i="1"/>
  <c r="U998" i="1"/>
  <c r="V998" i="1"/>
  <c r="U999" i="1"/>
  <c r="V999" i="1"/>
  <c r="U1000" i="1"/>
  <c r="V1000" i="1"/>
  <c r="U1001" i="1"/>
  <c r="X1001" i="1" s="1"/>
  <c r="V1001" i="1"/>
  <c r="U1002" i="1"/>
  <c r="V1002" i="1"/>
  <c r="U1003" i="1"/>
  <c r="V1003" i="1"/>
  <c r="U1004" i="1"/>
  <c r="V1004" i="1"/>
  <c r="U1005" i="1"/>
  <c r="V1005" i="1"/>
  <c r="U1006" i="1"/>
  <c r="V1006" i="1"/>
  <c r="U1007" i="1"/>
  <c r="V1007" i="1"/>
  <c r="U1008" i="1"/>
  <c r="V1008" i="1"/>
  <c r="U1009" i="1"/>
  <c r="X1009" i="1" s="1"/>
  <c r="V1009" i="1"/>
  <c r="U1010" i="1"/>
  <c r="V1010" i="1"/>
  <c r="U1011" i="1"/>
  <c r="V1011" i="1"/>
  <c r="W1011" i="1"/>
  <c r="U1012" i="1"/>
  <c r="V1012" i="1"/>
  <c r="W1012" i="1"/>
  <c r="U1013" i="1"/>
  <c r="V1013" i="1"/>
  <c r="W1013" i="1"/>
  <c r="U1014" i="1"/>
  <c r="V1014" i="1"/>
  <c r="U1015" i="1"/>
  <c r="V1015" i="1"/>
  <c r="U1016" i="1"/>
  <c r="V1016" i="1"/>
  <c r="U1017" i="1"/>
  <c r="X1017" i="1" s="1"/>
  <c r="V1017" i="1"/>
  <c r="W1017" i="1"/>
  <c r="U1018" i="1"/>
  <c r="V1018" i="1"/>
  <c r="W1018" i="1"/>
  <c r="U1019" i="1"/>
  <c r="V1019" i="1"/>
  <c r="W1019" i="1"/>
  <c r="U1020" i="1"/>
  <c r="V1020" i="1"/>
  <c r="U1021" i="1"/>
  <c r="V1021" i="1"/>
  <c r="U1022" i="1"/>
  <c r="V1022" i="1"/>
  <c r="U1023" i="1"/>
  <c r="V1023" i="1"/>
  <c r="U1024" i="1"/>
  <c r="V1024" i="1"/>
  <c r="U1025" i="1"/>
  <c r="X1025" i="1" s="1"/>
  <c r="V1025" i="1"/>
  <c r="U1026" i="1"/>
  <c r="V1026" i="1"/>
  <c r="U1027" i="1"/>
  <c r="V1027" i="1"/>
  <c r="U1028" i="1"/>
  <c r="V1028" i="1"/>
  <c r="U1029" i="1"/>
  <c r="V1029" i="1"/>
  <c r="U1030" i="1"/>
  <c r="V1030" i="1"/>
  <c r="U1031" i="1"/>
  <c r="V1031" i="1"/>
  <c r="W1031" i="1"/>
  <c r="U1032" i="1"/>
  <c r="V1032" i="1"/>
  <c r="W1032" i="1"/>
  <c r="U1033" i="1"/>
  <c r="X1033" i="1" s="1"/>
  <c r="V1033" i="1"/>
  <c r="W1033" i="1"/>
  <c r="U1034" i="1"/>
  <c r="V1034" i="1"/>
  <c r="W1034" i="1"/>
  <c r="U1035" i="1"/>
  <c r="V1035" i="1"/>
  <c r="W1035" i="1"/>
  <c r="U1036" i="1"/>
  <c r="V1036" i="1"/>
  <c r="W1036" i="1"/>
  <c r="U1037" i="1"/>
  <c r="V1037" i="1"/>
  <c r="W1037" i="1"/>
  <c r="U1038" i="1"/>
  <c r="V1038" i="1"/>
  <c r="U1039" i="1"/>
  <c r="V1039" i="1"/>
  <c r="U1040" i="1"/>
  <c r="V1040" i="1"/>
  <c r="U1041" i="1"/>
  <c r="V1041" i="1"/>
  <c r="W1041" i="1"/>
  <c r="U1042" i="1"/>
  <c r="V1042" i="1"/>
  <c r="U1043" i="1"/>
  <c r="V1043" i="1"/>
  <c r="U1044" i="1"/>
  <c r="V1044" i="1"/>
  <c r="W1044" i="1"/>
  <c r="U1045" i="1"/>
  <c r="V1045" i="1"/>
  <c r="W1045" i="1"/>
  <c r="U1046" i="1"/>
  <c r="V1046" i="1"/>
  <c r="U1047" i="1"/>
  <c r="V1047" i="1"/>
  <c r="W1047" i="1"/>
  <c r="U1048" i="1"/>
  <c r="V1048" i="1"/>
  <c r="W1048" i="1"/>
  <c r="U1049" i="1"/>
  <c r="V1049" i="1"/>
  <c r="U1050" i="1"/>
  <c r="V1050" i="1"/>
  <c r="U1051" i="1"/>
  <c r="V1051" i="1"/>
  <c r="U1052" i="1"/>
  <c r="V1052" i="1"/>
  <c r="U1053" i="1"/>
  <c r="V1053" i="1"/>
  <c r="W1053" i="1"/>
  <c r="R1054" i="1"/>
  <c r="U1054" i="1"/>
  <c r="V1054" i="1"/>
  <c r="U1055" i="1"/>
  <c r="V1055" i="1"/>
  <c r="U1056" i="1"/>
  <c r="V1056" i="1"/>
  <c r="W1056" i="1"/>
  <c r="U1057" i="1"/>
  <c r="V1057" i="1"/>
  <c r="W1057" i="1"/>
  <c r="U1058" i="1"/>
  <c r="V1058" i="1"/>
  <c r="U1059" i="1"/>
  <c r="V1059" i="1"/>
  <c r="W1059" i="1"/>
  <c r="U1060" i="1"/>
  <c r="V1060" i="1"/>
  <c r="W1060" i="1"/>
  <c r="U1061" i="1"/>
  <c r="V1061" i="1"/>
  <c r="U1062" i="1"/>
  <c r="V1062" i="1"/>
  <c r="U1063" i="1"/>
  <c r="V1063" i="1"/>
  <c r="U1064" i="1"/>
  <c r="V1064" i="1"/>
  <c r="U1065" i="1"/>
  <c r="V1065" i="1"/>
  <c r="W1065" i="1"/>
  <c r="U1066" i="1"/>
  <c r="V1066" i="1"/>
  <c r="U1067" i="1"/>
  <c r="V1067" i="1"/>
  <c r="W1067" i="1"/>
  <c r="U1068" i="1"/>
  <c r="V1068" i="1"/>
  <c r="U1069" i="1"/>
  <c r="V1069" i="1"/>
  <c r="W1069" i="1"/>
  <c r="U1070" i="1"/>
  <c r="V1070" i="1"/>
  <c r="W1070" i="1"/>
  <c r="U1071" i="1"/>
  <c r="V1071" i="1"/>
  <c r="W1071" i="1"/>
  <c r="U1072" i="1"/>
  <c r="V1072" i="1"/>
  <c r="W1072" i="1"/>
  <c r="U1073" i="1"/>
  <c r="V1073" i="1"/>
  <c r="U1074" i="1"/>
  <c r="V1074" i="1"/>
  <c r="U1075" i="1"/>
  <c r="X1075" i="1" s="1"/>
  <c r="V1075" i="1"/>
  <c r="U1076" i="1"/>
  <c r="V1076" i="1"/>
  <c r="U1077" i="1"/>
  <c r="X1077" i="1" s="1"/>
  <c r="V1077" i="1"/>
  <c r="W1077" i="1"/>
  <c r="U1078" i="1"/>
  <c r="X1078" i="1" s="1"/>
  <c r="Z1078" i="1" s="1"/>
  <c r="AI1078" i="1" s="1"/>
  <c r="V1078" i="1"/>
  <c r="U1079" i="1"/>
  <c r="X1079" i="1" s="1"/>
  <c r="V1079" i="1"/>
  <c r="W1079" i="1"/>
  <c r="U1080" i="1"/>
  <c r="V1080" i="1"/>
  <c r="U1081" i="1"/>
  <c r="V1081" i="1"/>
  <c r="W1081" i="1"/>
  <c r="U1082" i="1"/>
  <c r="V1082" i="1"/>
  <c r="U1083" i="1"/>
  <c r="X1083" i="1" s="1"/>
  <c r="V1083" i="1"/>
  <c r="W1083" i="1"/>
  <c r="U1084" i="1"/>
  <c r="V1084" i="1"/>
  <c r="W1084" i="1"/>
  <c r="U1085" i="1"/>
  <c r="X1085" i="1" s="1"/>
  <c r="V1085" i="1"/>
  <c r="W1085" i="1"/>
  <c r="U1086" i="1"/>
  <c r="X1086" i="1" s="1"/>
  <c r="V1086" i="1"/>
  <c r="W1086" i="1"/>
  <c r="U1087" i="1"/>
  <c r="X1087" i="1" s="1"/>
  <c r="V1087" i="1"/>
  <c r="U1088" i="1"/>
  <c r="V1088" i="1"/>
  <c r="U1089" i="1"/>
  <c r="V1089" i="1"/>
  <c r="W1089" i="1"/>
  <c r="U1090" i="1"/>
  <c r="V1090" i="1"/>
  <c r="U1091" i="1"/>
  <c r="V1091" i="1"/>
  <c r="W1091" i="1"/>
  <c r="U1092" i="1"/>
  <c r="V1092" i="1"/>
  <c r="U1093" i="1"/>
  <c r="X1093" i="1" s="1"/>
  <c r="V1093" i="1"/>
  <c r="W1093" i="1"/>
  <c r="U1094" i="1"/>
  <c r="X1094" i="1" s="1"/>
  <c r="V1094" i="1"/>
  <c r="W1094" i="1"/>
  <c r="U1095" i="1"/>
  <c r="X1095" i="1" s="1"/>
  <c r="V1095" i="1"/>
  <c r="W1095" i="1"/>
  <c r="U1096" i="1"/>
  <c r="V1096" i="1"/>
  <c r="W1096" i="1"/>
  <c r="U1097" i="1"/>
  <c r="V1097" i="1"/>
  <c r="U1098" i="1"/>
  <c r="V1098" i="1"/>
  <c r="U1099" i="1"/>
  <c r="V1099" i="1"/>
  <c r="U1100" i="1"/>
  <c r="V1100" i="1"/>
  <c r="U1101" i="1"/>
  <c r="X1101" i="1" s="1"/>
  <c r="V1101" i="1"/>
  <c r="W1101" i="1"/>
  <c r="R1102" i="1"/>
  <c r="U1102" i="1"/>
  <c r="X1102" i="1" s="1"/>
  <c r="Z1102" i="1" s="1"/>
  <c r="AI1102" i="1" s="1"/>
  <c r="V1102" i="1"/>
  <c r="R1103" i="1"/>
  <c r="U1103" i="1"/>
  <c r="X1103" i="1" s="1"/>
  <c r="V1103" i="1"/>
  <c r="W1103" i="1"/>
  <c r="U1104" i="1"/>
  <c r="V1104" i="1"/>
  <c r="W1104" i="1"/>
  <c r="U1105" i="1"/>
  <c r="V1105" i="1"/>
  <c r="W1105" i="1"/>
  <c r="U1106" i="1"/>
  <c r="V1106" i="1"/>
  <c r="U1107" i="1"/>
  <c r="V1107" i="1"/>
  <c r="W1107" i="1"/>
  <c r="U1108" i="1"/>
  <c r="V1108" i="1"/>
  <c r="W1108" i="1"/>
  <c r="U1109" i="1"/>
  <c r="X1109" i="1" s="1"/>
  <c r="V1109" i="1"/>
  <c r="W1109" i="1"/>
  <c r="U1110" i="1"/>
  <c r="X1110" i="1" s="1"/>
  <c r="V1110" i="1"/>
  <c r="U1111" i="1"/>
  <c r="X1111" i="1" s="1"/>
  <c r="V1111" i="1"/>
  <c r="U1112" i="1"/>
  <c r="V1112" i="1"/>
  <c r="U1113" i="1"/>
  <c r="V1113" i="1"/>
  <c r="W1113" i="1"/>
  <c r="U1114" i="1"/>
  <c r="V1114" i="1"/>
  <c r="U1115" i="1"/>
  <c r="V1115" i="1"/>
  <c r="W1115" i="1"/>
  <c r="U1116" i="1"/>
  <c r="V1116" i="1"/>
  <c r="W1116" i="1"/>
  <c r="U1117" i="1"/>
  <c r="X1117" i="1" s="1"/>
  <c r="V1117" i="1"/>
  <c r="W1117" i="1"/>
  <c r="U1118" i="1"/>
  <c r="X1118" i="1" s="1"/>
  <c r="V1118" i="1"/>
  <c r="U1119" i="1"/>
  <c r="X1119" i="1" s="1"/>
  <c r="V1119" i="1"/>
  <c r="W1119" i="1"/>
  <c r="U1120" i="1"/>
  <c r="V1120" i="1"/>
  <c r="W1120" i="1"/>
  <c r="U1121" i="1"/>
  <c r="V1121" i="1"/>
  <c r="U1122" i="1"/>
  <c r="V1122" i="1"/>
  <c r="U1123" i="1"/>
  <c r="V1123" i="1"/>
  <c r="U1124" i="1"/>
  <c r="V1124" i="1"/>
  <c r="W1124" i="1"/>
  <c r="U1125" i="1"/>
  <c r="X1125" i="1" s="1"/>
  <c r="V1125" i="1"/>
  <c r="W1125" i="1"/>
  <c r="R1126" i="1"/>
  <c r="U1126" i="1"/>
  <c r="X1126" i="1" s="1"/>
  <c r="Z1126" i="1" s="1"/>
  <c r="AI1126" i="1" s="1"/>
  <c r="V1126" i="1"/>
  <c r="U1127" i="1"/>
  <c r="X1127" i="1" s="1"/>
  <c r="V1127" i="1"/>
  <c r="W1127" i="1"/>
  <c r="U1128" i="1"/>
  <c r="V1128" i="1"/>
  <c r="W1128" i="1"/>
  <c r="U1129" i="1"/>
  <c r="V1129" i="1"/>
  <c r="W1129" i="1"/>
  <c r="U1130" i="1"/>
  <c r="V1130" i="1"/>
  <c r="W1130" i="1"/>
  <c r="U1131" i="1"/>
  <c r="V1131" i="1"/>
  <c r="W1131" i="1"/>
  <c r="U1132" i="1"/>
  <c r="V1132" i="1"/>
  <c r="W1132" i="1"/>
  <c r="U1133" i="1"/>
  <c r="X1133" i="1" s="1"/>
  <c r="V1133" i="1"/>
  <c r="U1134" i="1"/>
  <c r="X1134" i="1" s="1"/>
  <c r="V1134" i="1"/>
  <c r="W1134" i="1"/>
  <c r="U1135" i="1"/>
  <c r="X1135" i="1" s="1"/>
  <c r="V1135" i="1"/>
  <c r="W1135" i="1"/>
  <c r="U1136" i="1"/>
  <c r="V1136" i="1"/>
  <c r="U1137" i="1"/>
  <c r="V1137" i="1"/>
  <c r="W1137" i="1"/>
  <c r="U1138" i="1"/>
  <c r="V1138" i="1"/>
  <c r="U1139" i="1"/>
  <c r="V1139" i="1"/>
  <c r="W1139" i="1"/>
  <c r="U1140" i="1"/>
  <c r="V1140" i="1"/>
  <c r="W1140" i="1"/>
  <c r="U1141" i="1"/>
  <c r="X1141" i="1" s="1"/>
  <c r="V1141" i="1"/>
  <c r="W1141" i="1"/>
  <c r="U1142" i="1"/>
  <c r="X1142" i="1" s="1"/>
  <c r="V1142" i="1"/>
  <c r="W1142" i="1"/>
  <c r="U1143" i="1"/>
  <c r="X1143" i="1" s="1"/>
  <c r="V1143" i="1"/>
  <c r="W1143" i="1"/>
  <c r="U1144" i="1"/>
  <c r="V1144" i="1"/>
  <c r="W1144" i="1"/>
  <c r="U1145" i="1"/>
  <c r="V1145" i="1"/>
  <c r="U1146" i="1"/>
  <c r="V1146" i="1"/>
  <c r="U1147" i="1"/>
  <c r="V1147" i="1"/>
  <c r="U1148" i="1"/>
  <c r="V1148" i="1"/>
  <c r="U1149" i="1"/>
  <c r="X1149" i="1" s="1"/>
  <c r="V1149" i="1"/>
  <c r="W1149" i="1"/>
  <c r="U1150" i="1"/>
  <c r="X1150" i="1" s="1"/>
  <c r="Z1150" i="1" s="1"/>
  <c r="AI1150" i="1" s="1"/>
  <c r="V1150" i="1"/>
  <c r="U1151" i="1"/>
  <c r="X1151" i="1" s="1"/>
  <c r="V1151" i="1"/>
  <c r="W1151" i="1"/>
  <c r="U1152" i="1"/>
  <c r="V1152" i="1"/>
  <c r="W1152" i="1"/>
  <c r="U1153" i="1"/>
  <c r="V1153" i="1"/>
  <c r="W1153" i="1"/>
  <c r="U1154" i="1"/>
  <c r="V1154" i="1"/>
  <c r="W1154" i="1"/>
  <c r="U1155" i="1"/>
  <c r="V1155" i="1"/>
  <c r="W1155" i="1"/>
  <c r="U1156" i="1"/>
  <c r="V1156" i="1"/>
  <c r="W1156" i="1"/>
  <c r="U1157" i="1"/>
  <c r="X1157" i="1" s="1"/>
  <c r="V1157" i="1"/>
  <c r="U1158" i="1"/>
  <c r="X1158" i="1" s="1"/>
  <c r="V1158" i="1"/>
  <c r="U1159" i="1"/>
  <c r="X1159" i="1" s="1"/>
  <c r="V1159" i="1"/>
  <c r="U1160" i="1"/>
  <c r="V1160" i="1"/>
  <c r="U1161" i="1"/>
  <c r="V1161" i="1"/>
  <c r="W1161" i="1"/>
  <c r="U1162" i="1"/>
  <c r="V1162" i="1"/>
  <c r="U1163" i="1"/>
  <c r="V1163" i="1"/>
  <c r="W1163" i="1"/>
  <c r="U1164" i="1"/>
  <c r="V1164" i="1"/>
  <c r="W1164" i="1"/>
  <c r="U1165" i="1"/>
  <c r="V1165" i="1"/>
  <c r="W1165" i="1"/>
  <c r="U1166" i="1"/>
  <c r="X1166" i="1" s="1"/>
  <c r="V1166" i="1"/>
  <c r="W1166" i="1"/>
  <c r="U1167" i="1"/>
  <c r="X1167" i="1" s="1"/>
  <c r="V1167" i="1"/>
  <c r="W1167" i="1"/>
  <c r="U1168" i="1"/>
  <c r="V1168" i="1"/>
  <c r="W1168" i="1"/>
  <c r="U1169" i="1"/>
  <c r="V1169" i="1"/>
  <c r="U1170" i="1"/>
  <c r="V1170" i="1"/>
  <c r="U1171" i="1"/>
  <c r="V1171" i="1"/>
  <c r="U1172" i="1"/>
  <c r="V1172" i="1"/>
  <c r="U1173" i="1"/>
  <c r="V1173" i="1"/>
  <c r="W1173" i="1"/>
  <c r="R1174" i="1"/>
  <c r="U1174" i="1"/>
  <c r="X1174" i="1" s="1"/>
  <c r="V1174" i="1"/>
  <c r="U1175" i="1"/>
  <c r="X1175" i="1" s="1"/>
  <c r="V1175" i="1"/>
  <c r="W1175" i="1"/>
  <c r="U1176" i="1"/>
  <c r="V1176" i="1"/>
  <c r="W1176" i="1"/>
  <c r="U1177" i="1"/>
  <c r="V1177" i="1"/>
  <c r="W1177" i="1"/>
  <c r="U1178" i="1"/>
  <c r="V1178" i="1"/>
  <c r="U1179" i="1"/>
  <c r="V1179" i="1"/>
  <c r="W1179" i="1"/>
  <c r="U1180" i="1"/>
  <c r="V1180" i="1"/>
  <c r="W1180" i="1"/>
  <c r="U1181" i="1"/>
  <c r="V1181" i="1"/>
  <c r="U1182" i="1"/>
  <c r="X1182" i="1" s="1"/>
  <c r="V1182" i="1"/>
  <c r="U1183" i="1"/>
  <c r="X1183" i="1" s="1"/>
  <c r="V1183" i="1"/>
  <c r="U1184" i="1"/>
  <c r="V1184" i="1"/>
  <c r="U1185" i="1"/>
  <c r="V1185" i="1"/>
  <c r="W1185" i="1"/>
  <c r="U1186" i="1"/>
  <c r="V1186" i="1"/>
  <c r="U1187" i="1"/>
  <c r="V1187" i="1"/>
  <c r="W1187" i="1"/>
  <c r="U1188" i="1"/>
  <c r="V1188" i="1"/>
  <c r="U1189" i="1"/>
  <c r="V1189" i="1"/>
  <c r="W1189" i="1"/>
  <c r="U1190" i="1"/>
  <c r="X1190" i="1" s="1"/>
  <c r="V1190" i="1"/>
  <c r="U1191" i="1"/>
  <c r="X1191" i="1" s="1"/>
  <c r="V1191" i="1"/>
  <c r="W1191" i="1"/>
  <c r="U1192" i="1"/>
  <c r="V1192" i="1"/>
  <c r="W1192" i="1"/>
  <c r="R1193" i="1"/>
  <c r="U1193" i="1"/>
  <c r="V1193" i="1"/>
  <c r="W1193" i="1"/>
  <c r="U1194" i="1"/>
  <c r="V1194" i="1"/>
  <c r="U1195" i="1"/>
  <c r="V1195" i="1"/>
  <c r="W1195" i="1"/>
  <c r="U1196" i="1"/>
  <c r="V1196" i="1"/>
  <c r="U1197" i="1"/>
  <c r="V1197" i="1"/>
  <c r="W1197" i="1"/>
  <c r="R1198" i="1"/>
  <c r="U1198" i="1"/>
  <c r="X1198" i="1" s="1"/>
  <c r="Z1198" i="1" s="1"/>
  <c r="AI1198" i="1" s="1"/>
  <c r="V1198" i="1"/>
  <c r="U1199" i="1"/>
  <c r="X1199" i="1" s="1"/>
  <c r="V1199" i="1"/>
  <c r="W1199" i="1"/>
  <c r="U1200" i="1"/>
  <c r="V1200" i="1"/>
  <c r="U1201" i="1"/>
  <c r="V1201" i="1"/>
  <c r="W1201" i="1"/>
  <c r="U1202" i="1"/>
  <c r="V1202" i="1"/>
  <c r="W1202" i="1"/>
  <c r="U1203" i="1"/>
  <c r="V1203" i="1"/>
  <c r="W1203" i="1"/>
  <c r="U1204" i="1"/>
  <c r="V1204" i="1"/>
  <c r="W1204" i="1"/>
  <c r="U1205" i="1"/>
  <c r="V1205" i="1"/>
  <c r="W1205" i="1"/>
  <c r="U1206" i="1"/>
  <c r="X1206" i="1" s="1"/>
  <c r="V1206" i="1"/>
  <c r="U1207" i="1"/>
  <c r="X1207" i="1" s="1"/>
  <c r="V1207" i="1"/>
  <c r="W1207" i="1"/>
  <c r="U1208" i="1"/>
  <c r="X1208" i="1" s="1"/>
  <c r="V1208" i="1"/>
  <c r="U1209" i="1"/>
  <c r="V1209" i="1"/>
  <c r="W1209" i="1"/>
  <c r="U1210" i="1"/>
  <c r="V1210" i="1"/>
  <c r="U1211" i="1"/>
  <c r="V1211" i="1"/>
  <c r="W1211" i="1"/>
  <c r="U1212" i="1"/>
  <c r="X1212" i="1" s="1"/>
  <c r="V1212" i="1"/>
  <c r="U1213" i="1"/>
  <c r="X1213" i="1" s="1"/>
  <c r="V1213" i="1"/>
  <c r="W1213" i="1"/>
  <c r="U1214" i="1"/>
  <c r="Y1214" i="1" s="1"/>
  <c r="V1214" i="1"/>
  <c r="U1215" i="1"/>
  <c r="X1215" i="1" s="1"/>
  <c r="V1215" i="1"/>
  <c r="W1215" i="1"/>
  <c r="U1216" i="1"/>
  <c r="V1216" i="1"/>
  <c r="W1216" i="1"/>
  <c r="R1217" i="1"/>
  <c r="U1217" i="1"/>
  <c r="V1217" i="1"/>
  <c r="W1217" i="1"/>
  <c r="U1218" i="1"/>
  <c r="V1218" i="1"/>
  <c r="U1219" i="1"/>
  <c r="V1219" i="1"/>
  <c r="W1219" i="1"/>
  <c r="U1220" i="1"/>
  <c r="V1220" i="1"/>
  <c r="U1221" i="1"/>
  <c r="X1221" i="1" s="1"/>
  <c r="V1221" i="1"/>
  <c r="W1221" i="1"/>
  <c r="U1222" i="1"/>
  <c r="X1222" i="1" s="1"/>
  <c r="Z1222" i="1" s="1"/>
  <c r="AI1222" i="1" s="1"/>
  <c r="V1222" i="1"/>
  <c r="U1223" i="1"/>
  <c r="X1223" i="1" s="1"/>
  <c r="V1223" i="1"/>
  <c r="W1223" i="1"/>
  <c r="U1224" i="1"/>
  <c r="V1224" i="1"/>
  <c r="U1225" i="1"/>
  <c r="V1225" i="1"/>
  <c r="W1225" i="1"/>
  <c r="U1226" i="1"/>
  <c r="V1226" i="1"/>
  <c r="W1226" i="1"/>
  <c r="U1227" i="1"/>
  <c r="V1227" i="1"/>
  <c r="W1227" i="1"/>
  <c r="U1228" i="1"/>
  <c r="V1228" i="1"/>
  <c r="W1228" i="1"/>
  <c r="U1229" i="1"/>
  <c r="X1229" i="1" s="1"/>
  <c r="V1229" i="1"/>
  <c r="U1230" i="1"/>
  <c r="X1230" i="1" s="1"/>
  <c r="V1230" i="1"/>
  <c r="U1231" i="1"/>
  <c r="X1231" i="1" s="1"/>
  <c r="V1231" i="1"/>
  <c r="W1231" i="1"/>
  <c r="U1232" i="1"/>
  <c r="V1232" i="1"/>
  <c r="U1233" i="1"/>
  <c r="V1233" i="1"/>
  <c r="W1233" i="1"/>
  <c r="U1234" i="1"/>
  <c r="V1234" i="1"/>
  <c r="R1235" i="1"/>
  <c r="U1235" i="1"/>
  <c r="V1235" i="1"/>
  <c r="W1235" i="1"/>
  <c r="U1236" i="1"/>
  <c r="V1236" i="1"/>
  <c r="U1237" i="1"/>
  <c r="X1237" i="1" s="1"/>
  <c r="V1237" i="1"/>
  <c r="W1237" i="1"/>
  <c r="U1238" i="1"/>
  <c r="X1238" i="1" s="1"/>
  <c r="V1238" i="1"/>
  <c r="W1238" i="1"/>
  <c r="U1239" i="1"/>
  <c r="X1239" i="1" s="1"/>
  <c r="V1239" i="1"/>
  <c r="W1239" i="1"/>
  <c r="U1240" i="1"/>
  <c r="V1240" i="1"/>
  <c r="W1240" i="1"/>
  <c r="U1241" i="1"/>
  <c r="V1241" i="1"/>
  <c r="U1242" i="1"/>
  <c r="V1242" i="1"/>
  <c r="U1243" i="1"/>
  <c r="V1243" i="1"/>
  <c r="U1244" i="1"/>
  <c r="V1244" i="1"/>
  <c r="U1245" i="1"/>
  <c r="X1245" i="1" s="1"/>
  <c r="V1245" i="1"/>
  <c r="W1245" i="1"/>
  <c r="R1246" i="1"/>
  <c r="U1246" i="1"/>
  <c r="X1246" i="1" s="1"/>
  <c r="Z1246" i="1" s="1"/>
  <c r="AI1246" i="1" s="1"/>
  <c r="V1246" i="1"/>
  <c r="U1247" i="1"/>
  <c r="X1247" i="1" s="1"/>
  <c r="V1247" i="1"/>
  <c r="W1247" i="1"/>
  <c r="U1248" i="1"/>
  <c r="V1248" i="1"/>
  <c r="U1249" i="1"/>
  <c r="V1249" i="1"/>
  <c r="W1249" i="1"/>
  <c r="U1250" i="1"/>
  <c r="V1250" i="1"/>
  <c r="U1251" i="1"/>
  <c r="V1251" i="1"/>
  <c r="W1251" i="1"/>
  <c r="U1252" i="1"/>
  <c r="V1252" i="1"/>
  <c r="W1252" i="1"/>
  <c r="U1253" i="1"/>
  <c r="V1253" i="1"/>
  <c r="U1254" i="1"/>
  <c r="X1254" i="1" s="1"/>
  <c r="V1254" i="1"/>
  <c r="U1255" i="1"/>
  <c r="X1255" i="1" s="1"/>
  <c r="V1255" i="1"/>
  <c r="W1255" i="1"/>
  <c r="U1256" i="1"/>
  <c r="V1256" i="1"/>
  <c r="U1257" i="1"/>
  <c r="V1257" i="1"/>
  <c r="W1257" i="1"/>
  <c r="R1258" i="1"/>
  <c r="U1258" i="1"/>
  <c r="V1258" i="1"/>
  <c r="U1259" i="1"/>
  <c r="V1259" i="1"/>
  <c r="W1259" i="1"/>
  <c r="U1260" i="1"/>
  <c r="V1260" i="1"/>
  <c r="W1260" i="1"/>
  <c r="U1261" i="1"/>
  <c r="V1261" i="1"/>
  <c r="W1261" i="1"/>
  <c r="U1262" i="1"/>
  <c r="X1262" i="1" s="1"/>
  <c r="V1262" i="1"/>
  <c r="W1262" i="1"/>
  <c r="U1263" i="1"/>
  <c r="X1263" i="1" s="1"/>
  <c r="V1263" i="1"/>
  <c r="W1263" i="1"/>
  <c r="U1264" i="1"/>
  <c r="V1264" i="1"/>
  <c r="W1264" i="1"/>
  <c r="U1265" i="1"/>
  <c r="V1265" i="1"/>
  <c r="U1266" i="1"/>
  <c r="V1266" i="1"/>
  <c r="U1267" i="1"/>
  <c r="V1267" i="1"/>
  <c r="W1267" i="1"/>
  <c r="U1268" i="1"/>
  <c r="V1268" i="1"/>
  <c r="U1269" i="1"/>
  <c r="V1269" i="1"/>
  <c r="W1269" i="1"/>
  <c r="R1270" i="1"/>
  <c r="U1270" i="1"/>
  <c r="X1270" i="1" s="1"/>
  <c r="V1270" i="1"/>
  <c r="U1271" i="1"/>
  <c r="X1271" i="1" s="1"/>
  <c r="V1271" i="1"/>
  <c r="U1272" i="1"/>
  <c r="V1272" i="1"/>
  <c r="U1273" i="1"/>
  <c r="V1273" i="1"/>
  <c r="U1274" i="1"/>
  <c r="V1274" i="1"/>
  <c r="U1275" i="1"/>
  <c r="V1275" i="1"/>
  <c r="U1276" i="1"/>
  <c r="V1276" i="1"/>
  <c r="W1276" i="1"/>
  <c r="U1277" i="1"/>
  <c r="V1277" i="1"/>
  <c r="W1277" i="1"/>
  <c r="U1278" i="1"/>
  <c r="X1278" i="1" s="1"/>
  <c r="V1278" i="1"/>
  <c r="U1279" i="1"/>
  <c r="X1279" i="1" s="1"/>
  <c r="V1279" i="1"/>
  <c r="W1279" i="1"/>
  <c r="U1280" i="1"/>
  <c r="V1280" i="1"/>
  <c r="U1281" i="1"/>
  <c r="V1281" i="1"/>
  <c r="W1281" i="1"/>
  <c r="U1282" i="1"/>
  <c r="V1282" i="1"/>
  <c r="W1282" i="1"/>
  <c r="U1283" i="1"/>
  <c r="V1283" i="1"/>
  <c r="W1283" i="1"/>
  <c r="U1284" i="1"/>
  <c r="V1284" i="1"/>
  <c r="W1284" i="1"/>
  <c r="U1285" i="1"/>
  <c r="V1285" i="1"/>
  <c r="W1285" i="1"/>
  <c r="U1286" i="1"/>
  <c r="X1286" i="1" s="1"/>
  <c r="V1286" i="1"/>
  <c r="W1286" i="1"/>
  <c r="U1287" i="1"/>
  <c r="X1287" i="1" s="1"/>
  <c r="V1287" i="1"/>
  <c r="W1287" i="1"/>
  <c r="U1288" i="1"/>
  <c r="V1288" i="1"/>
  <c r="W1288" i="1"/>
  <c r="R1289" i="1"/>
  <c r="U1289" i="1"/>
  <c r="V1289" i="1"/>
  <c r="W1289" i="1"/>
  <c r="U1290" i="1"/>
  <c r="V1290" i="1"/>
  <c r="U1291" i="1"/>
  <c r="V1291" i="1"/>
  <c r="W1291" i="1"/>
  <c r="U1292" i="1"/>
  <c r="V1292" i="1"/>
  <c r="U1293" i="1"/>
  <c r="V1293" i="1"/>
  <c r="W1293" i="1"/>
  <c r="R1294" i="1"/>
  <c r="U1294" i="1"/>
  <c r="V1294" i="1"/>
  <c r="R1295" i="1"/>
  <c r="U1295" i="1"/>
  <c r="X1295" i="1" s="1"/>
  <c r="V1295" i="1"/>
  <c r="W1295" i="1"/>
  <c r="U1296" i="1"/>
  <c r="V1296" i="1"/>
  <c r="W1296" i="1"/>
  <c r="U1297" i="1"/>
  <c r="V1297" i="1"/>
  <c r="W1297" i="1"/>
  <c r="U1298" i="1"/>
  <c r="V1298" i="1"/>
  <c r="W1298" i="1"/>
  <c r="U1299" i="1"/>
  <c r="V1299" i="1"/>
  <c r="W1299" i="1"/>
  <c r="U1300" i="1"/>
  <c r="V1300" i="1"/>
  <c r="W1300" i="1"/>
  <c r="U1301" i="1"/>
  <c r="V1301" i="1"/>
  <c r="W1301" i="1"/>
  <c r="U1302" i="1"/>
  <c r="V1302" i="1"/>
  <c r="U1303" i="1"/>
  <c r="X1303" i="1" s="1"/>
  <c r="V1303" i="1"/>
  <c r="W1303" i="1"/>
  <c r="U1304" i="1"/>
  <c r="V1304" i="1"/>
  <c r="U1305" i="1"/>
  <c r="V1305" i="1"/>
  <c r="W1305" i="1"/>
  <c r="U1306" i="1"/>
  <c r="V1306" i="1"/>
  <c r="U1307" i="1"/>
  <c r="V1307" i="1"/>
  <c r="W1307" i="1"/>
  <c r="U1308" i="1"/>
  <c r="V1308" i="1"/>
  <c r="U1309" i="1"/>
  <c r="V1309" i="1"/>
  <c r="W1309" i="1"/>
  <c r="U1310" i="1"/>
  <c r="V1310" i="1"/>
  <c r="U1311" i="1"/>
  <c r="X1311" i="1" s="1"/>
  <c r="Z1311" i="1" s="1"/>
  <c r="AI1311" i="1" s="1"/>
  <c r="V1311" i="1"/>
  <c r="W1311" i="1"/>
  <c r="U1312" i="1"/>
  <c r="V1312" i="1"/>
  <c r="W1312" i="1"/>
  <c r="R1313" i="1"/>
  <c r="U1313" i="1"/>
  <c r="V1313" i="1"/>
  <c r="U1314" i="1"/>
  <c r="V1314" i="1"/>
  <c r="U1315" i="1"/>
  <c r="V1315" i="1"/>
  <c r="U1316" i="1"/>
  <c r="V1316" i="1"/>
  <c r="U1317" i="1"/>
  <c r="V1317" i="1"/>
  <c r="W1317" i="1"/>
  <c r="R1318" i="1"/>
  <c r="U1318" i="1"/>
  <c r="V1318" i="1"/>
  <c r="U1319" i="1"/>
  <c r="X1319" i="1" s="1"/>
  <c r="V1319" i="1"/>
  <c r="W1319" i="1"/>
  <c r="U1320" i="1"/>
  <c r="V1320" i="1"/>
  <c r="U1321" i="1"/>
  <c r="V1321" i="1"/>
  <c r="W1321" i="1"/>
  <c r="U1322" i="1"/>
  <c r="V1322" i="1"/>
  <c r="W1322" i="1"/>
  <c r="U1323" i="1"/>
  <c r="V1323" i="1"/>
  <c r="W1323" i="1"/>
  <c r="U1324" i="1"/>
  <c r="V1324" i="1"/>
  <c r="W1324" i="1"/>
  <c r="U1325" i="1"/>
  <c r="V1325" i="1"/>
  <c r="U1326" i="1"/>
  <c r="V1326" i="1"/>
  <c r="U1327" i="1"/>
  <c r="X1327" i="1" s="1"/>
  <c r="V1327" i="1"/>
  <c r="W1327" i="1"/>
  <c r="U1328" i="1"/>
  <c r="V1328" i="1"/>
  <c r="U1329" i="1"/>
  <c r="V1329" i="1"/>
  <c r="W1329" i="1"/>
  <c r="R1330" i="1"/>
  <c r="U1330" i="1"/>
  <c r="V1330" i="1"/>
  <c r="W1330" i="1"/>
  <c r="R1331" i="1"/>
  <c r="U1331" i="1"/>
  <c r="V1331" i="1"/>
  <c r="W1331" i="1"/>
  <c r="U1332" i="1"/>
  <c r="V1332" i="1"/>
  <c r="U1333" i="1"/>
  <c r="V1333" i="1"/>
  <c r="W1333" i="1"/>
  <c r="U1334" i="1"/>
  <c r="V1334" i="1"/>
  <c r="W1334" i="1"/>
  <c r="U1335" i="1"/>
  <c r="X1335" i="1" s="1"/>
  <c r="V1335" i="1"/>
  <c r="W1335" i="1"/>
  <c r="U1336" i="1"/>
  <c r="V1336" i="1"/>
  <c r="W1336" i="1"/>
  <c r="R1337" i="1"/>
  <c r="U1337" i="1"/>
  <c r="V1337" i="1"/>
  <c r="U1338" i="1"/>
  <c r="V1338" i="1"/>
  <c r="U1339" i="1"/>
  <c r="V1339" i="1"/>
  <c r="W1339" i="1"/>
  <c r="U1340" i="1"/>
  <c r="V1340" i="1"/>
  <c r="U1341" i="1"/>
  <c r="V1341" i="1"/>
  <c r="W1341" i="1"/>
  <c r="U1342" i="1"/>
  <c r="V1342" i="1"/>
  <c r="W1342" i="1"/>
  <c r="U1343" i="1"/>
  <c r="X1343" i="1" s="1"/>
  <c r="V1343" i="1"/>
  <c r="W1343" i="1"/>
  <c r="U1344" i="1"/>
  <c r="V1344" i="1"/>
  <c r="U1345" i="1"/>
  <c r="V1345" i="1"/>
  <c r="W1345" i="1"/>
  <c r="U1346" i="1"/>
  <c r="V1346" i="1"/>
  <c r="U1347" i="1"/>
  <c r="V1347" i="1"/>
  <c r="W1347" i="1"/>
  <c r="U1348" i="1"/>
  <c r="V1348" i="1"/>
  <c r="W1348" i="1"/>
  <c r="U1349" i="1"/>
  <c r="V1349" i="1"/>
  <c r="W1349" i="1"/>
  <c r="U1350" i="1"/>
  <c r="V1350" i="1"/>
  <c r="U1351" i="1"/>
  <c r="X1351" i="1" s="1"/>
  <c r="V1351" i="1"/>
  <c r="W1351" i="1"/>
  <c r="U1352" i="1"/>
  <c r="V1352" i="1"/>
  <c r="U1353" i="1"/>
  <c r="V1353" i="1"/>
  <c r="W1353" i="1"/>
  <c r="R1354" i="1"/>
  <c r="U1354" i="1"/>
  <c r="V1354" i="1"/>
  <c r="U1355" i="1"/>
  <c r="V1355" i="1"/>
  <c r="U1356" i="1"/>
  <c r="V1356" i="1"/>
  <c r="U1357" i="1"/>
  <c r="V1357" i="1"/>
  <c r="U1358" i="1"/>
  <c r="V1358" i="1"/>
  <c r="U1359" i="1"/>
  <c r="X1359" i="1" s="1"/>
  <c r="V1359" i="1"/>
  <c r="U1360" i="1"/>
  <c r="V1360" i="1"/>
  <c r="W1360" i="1"/>
  <c r="U1361" i="1"/>
  <c r="V1361" i="1"/>
  <c r="U1362" i="1"/>
  <c r="V1362" i="1"/>
  <c r="W1362" i="1"/>
  <c r="U1363" i="1"/>
  <c r="V1363" i="1"/>
  <c r="U1364" i="1"/>
  <c r="V1364" i="1"/>
  <c r="U1365" i="1"/>
  <c r="V1365" i="1"/>
  <c r="W1365" i="1"/>
  <c r="R1366" i="1"/>
  <c r="U1366" i="1"/>
  <c r="V1366" i="1"/>
  <c r="U1367" i="1"/>
  <c r="X1367" i="1" s="1"/>
  <c r="V1367" i="1"/>
  <c r="W1367" i="1"/>
  <c r="R1368" i="1"/>
  <c r="U1368" i="1"/>
  <c r="V1368" i="1"/>
  <c r="U1369" i="1"/>
  <c r="V1369" i="1"/>
  <c r="W1369" i="1"/>
  <c r="U1370" i="1"/>
  <c r="V1370" i="1"/>
  <c r="U1371" i="1"/>
  <c r="V1371" i="1"/>
  <c r="W1371" i="1"/>
  <c r="U1372" i="1"/>
  <c r="V1372" i="1"/>
  <c r="W1372" i="1"/>
  <c r="U1373" i="1"/>
  <c r="V1373" i="1"/>
  <c r="W1373" i="1"/>
  <c r="U1374" i="1"/>
  <c r="V1374" i="1"/>
  <c r="U1375" i="1"/>
  <c r="X1375" i="1" s="1"/>
  <c r="V1375" i="1"/>
  <c r="W1375" i="1"/>
  <c r="U1376" i="1"/>
  <c r="V1376" i="1"/>
  <c r="U1377" i="1"/>
  <c r="V1377" i="1"/>
  <c r="W1377" i="1"/>
  <c r="R1378" i="1"/>
  <c r="U1378" i="1"/>
  <c r="V1378" i="1"/>
  <c r="U1379" i="1"/>
  <c r="V1379" i="1"/>
  <c r="W1379" i="1"/>
  <c r="U1380" i="1"/>
  <c r="V1380" i="1"/>
  <c r="U1381" i="1"/>
  <c r="V1381" i="1"/>
  <c r="W1381" i="1"/>
  <c r="U1382" i="1"/>
  <c r="V1382" i="1"/>
  <c r="W1382" i="1"/>
  <c r="U1383" i="1"/>
  <c r="X1383" i="1" s="1"/>
  <c r="Z1383" i="1" s="1"/>
  <c r="AI1383" i="1" s="1"/>
  <c r="V1383" i="1"/>
  <c r="W1383" i="1"/>
  <c r="U1384" i="1"/>
  <c r="V1384" i="1"/>
  <c r="W1384" i="1"/>
  <c r="R1385" i="1"/>
  <c r="U1385" i="1"/>
  <c r="V1385" i="1"/>
  <c r="U1386" i="1"/>
  <c r="V1386" i="1"/>
  <c r="U1387" i="1"/>
  <c r="V1387" i="1"/>
  <c r="W1387" i="1"/>
  <c r="U1388" i="1"/>
  <c r="V1388" i="1"/>
  <c r="U1389" i="1"/>
  <c r="V1389" i="1"/>
  <c r="W1389" i="1"/>
  <c r="R1390" i="1"/>
  <c r="U1390" i="1"/>
  <c r="V1390" i="1"/>
  <c r="U1391" i="1"/>
  <c r="X1391" i="1" s="1"/>
  <c r="V1391" i="1"/>
  <c r="W1391" i="1"/>
  <c r="U1392" i="1"/>
  <c r="V1392" i="1"/>
  <c r="W1392" i="1"/>
  <c r="U1393" i="1"/>
  <c r="V1393" i="1"/>
  <c r="U1394" i="1"/>
  <c r="V1394" i="1"/>
  <c r="U1395" i="1"/>
  <c r="V1395" i="1"/>
  <c r="W1395" i="1"/>
  <c r="U1396" i="1"/>
  <c r="V1396" i="1"/>
  <c r="W1396" i="1"/>
  <c r="U1397" i="1"/>
  <c r="V1397" i="1"/>
  <c r="U1398" i="1"/>
  <c r="V1398" i="1"/>
  <c r="U1399" i="1"/>
  <c r="X1399" i="1" s="1"/>
  <c r="V1399" i="1"/>
  <c r="U1400" i="1"/>
  <c r="V1400" i="1"/>
  <c r="W1400" i="1"/>
  <c r="U1401" i="1"/>
  <c r="V1401" i="1"/>
  <c r="W1401" i="1"/>
  <c r="R1402" i="1"/>
  <c r="U1402" i="1"/>
  <c r="V1402" i="1"/>
  <c r="U1403" i="1"/>
  <c r="V1403" i="1"/>
  <c r="W1403" i="1"/>
  <c r="U1404" i="1"/>
  <c r="V1404" i="1"/>
  <c r="W1404" i="1"/>
  <c r="U1405" i="1"/>
  <c r="V1405" i="1"/>
  <c r="W1405" i="1"/>
  <c r="U1406" i="1"/>
  <c r="V1406" i="1"/>
  <c r="W1406" i="1"/>
  <c r="U1407" i="1"/>
  <c r="X1407" i="1" s="1"/>
  <c r="V1407" i="1"/>
  <c r="W1407" i="1"/>
  <c r="U1408" i="1"/>
  <c r="V1408" i="1"/>
  <c r="W1408" i="1"/>
  <c r="R1409" i="1"/>
  <c r="U1409" i="1"/>
  <c r="V1409" i="1"/>
  <c r="W1409" i="1"/>
  <c r="U1410" i="1"/>
  <c r="V1410" i="1"/>
  <c r="U1411" i="1"/>
  <c r="V1411" i="1"/>
  <c r="U1412" i="1"/>
  <c r="V1412" i="1"/>
  <c r="U1413" i="1"/>
  <c r="V1413" i="1"/>
  <c r="W1413" i="1"/>
  <c r="R1414" i="1"/>
  <c r="U1414" i="1"/>
  <c r="V1414" i="1"/>
  <c r="W1414" i="1"/>
  <c r="U1415" i="1"/>
  <c r="X1415" i="1" s="1"/>
  <c r="V1415" i="1"/>
  <c r="W1415" i="1"/>
  <c r="U1416" i="1"/>
  <c r="V1416" i="1"/>
  <c r="W1416" i="1"/>
  <c r="U1417" i="1"/>
  <c r="V1417" i="1"/>
  <c r="W1417" i="1"/>
  <c r="U1418" i="1"/>
  <c r="V1418" i="1"/>
  <c r="W1418" i="1"/>
  <c r="U1419" i="1"/>
  <c r="V1419" i="1"/>
  <c r="W1419" i="1"/>
  <c r="U1420" i="1"/>
  <c r="V1420" i="1"/>
  <c r="W1420" i="1"/>
  <c r="U1421" i="1"/>
  <c r="V1421" i="1"/>
  <c r="W1421" i="1"/>
  <c r="U1422" i="1"/>
  <c r="V1422" i="1"/>
  <c r="U1423" i="1"/>
  <c r="X1423" i="1" s="1"/>
  <c r="V1423" i="1"/>
  <c r="U1424" i="1"/>
  <c r="V1424" i="1"/>
  <c r="U1425" i="1"/>
  <c r="V1425" i="1"/>
  <c r="U1426" i="1"/>
  <c r="V1426" i="1"/>
  <c r="U1427" i="1"/>
  <c r="V1427" i="1"/>
  <c r="W1427" i="1"/>
  <c r="U1428" i="1"/>
  <c r="V1428" i="1"/>
  <c r="W1428" i="1"/>
  <c r="U1429" i="1"/>
  <c r="V1429" i="1"/>
  <c r="W1429" i="1"/>
  <c r="U1430" i="1"/>
  <c r="V1430" i="1"/>
  <c r="W1430" i="1"/>
  <c r="U1431" i="1"/>
  <c r="X1431" i="1" s="1"/>
  <c r="V1431" i="1"/>
  <c r="W1431" i="1"/>
  <c r="U1432" i="1"/>
  <c r="V1432" i="1"/>
  <c r="W1432" i="1"/>
  <c r="R1433" i="1"/>
  <c r="U1433" i="1"/>
  <c r="V1433" i="1"/>
  <c r="W1433" i="1"/>
  <c r="U1434" i="1"/>
  <c r="V1434" i="1"/>
  <c r="U1435" i="1"/>
  <c r="V1435" i="1"/>
  <c r="W1435" i="1"/>
  <c r="U1436" i="1"/>
  <c r="V1436" i="1"/>
  <c r="U1437" i="1"/>
  <c r="V1437" i="1"/>
  <c r="W1437" i="1"/>
  <c r="R1438" i="1"/>
  <c r="U1438" i="1"/>
  <c r="V1438" i="1"/>
  <c r="U1439" i="1"/>
  <c r="X1439" i="1" s="1"/>
  <c r="V1439" i="1"/>
  <c r="W1439" i="1"/>
  <c r="U1440" i="1"/>
  <c r="V1440" i="1"/>
  <c r="U1441" i="1"/>
  <c r="V1441" i="1"/>
  <c r="W1441" i="1"/>
  <c r="U1442" i="1"/>
  <c r="V1442" i="1"/>
  <c r="U1443" i="1"/>
  <c r="V1443" i="1"/>
  <c r="W1443" i="1"/>
  <c r="U1444" i="1"/>
  <c r="V1444" i="1"/>
  <c r="W1444" i="1"/>
  <c r="U1445" i="1"/>
  <c r="V1445" i="1"/>
  <c r="W1445" i="1"/>
  <c r="U1446" i="1"/>
  <c r="V1446" i="1"/>
  <c r="W1446" i="1"/>
  <c r="U1447" i="1"/>
  <c r="X1447" i="1" s="1"/>
  <c r="V1447" i="1"/>
  <c r="U1448" i="1"/>
  <c r="V1448" i="1"/>
  <c r="U1449" i="1"/>
  <c r="V1449" i="1"/>
  <c r="W1449" i="1"/>
  <c r="R1450" i="1"/>
  <c r="U1450" i="1"/>
  <c r="V1450" i="1"/>
  <c r="U1451" i="1"/>
  <c r="V1451" i="1"/>
  <c r="W1451" i="1"/>
  <c r="U1452" i="1"/>
  <c r="V1452" i="1"/>
  <c r="U1453" i="1"/>
  <c r="V1453" i="1"/>
  <c r="W1453" i="1"/>
  <c r="U1454" i="1"/>
  <c r="V1454" i="1"/>
  <c r="U1455" i="1"/>
  <c r="X1455" i="1" s="1"/>
  <c r="V1455" i="1"/>
  <c r="U1456" i="1"/>
  <c r="V1456" i="1"/>
  <c r="U1457" i="1"/>
  <c r="V1457" i="1"/>
  <c r="U1458" i="1"/>
  <c r="V1458" i="1"/>
  <c r="U1459" i="1"/>
  <c r="V1459" i="1"/>
  <c r="U1460" i="1"/>
  <c r="V1460" i="1"/>
  <c r="U1461" i="1"/>
  <c r="V1461" i="1"/>
  <c r="U1462" i="1"/>
  <c r="V1462" i="1"/>
  <c r="U1463" i="1"/>
  <c r="X1463" i="1" s="1"/>
  <c r="V1463" i="1"/>
  <c r="U1464" i="1"/>
  <c r="V1464" i="1"/>
  <c r="U1465" i="1"/>
  <c r="V1465" i="1"/>
  <c r="W1465" i="1"/>
  <c r="U1466" i="1"/>
  <c r="V1466" i="1"/>
  <c r="W1466" i="1"/>
  <c r="U1467" i="1"/>
  <c r="V1467" i="1"/>
  <c r="W1467" i="1"/>
  <c r="U1468" i="1"/>
  <c r="V1468" i="1"/>
  <c r="W1468" i="1"/>
  <c r="U1469" i="1"/>
  <c r="V1469" i="1"/>
  <c r="W1469" i="1"/>
  <c r="U1470" i="1"/>
  <c r="V1470" i="1"/>
  <c r="U1471" i="1"/>
  <c r="X1471" i="1" s="1"/>
  <c r="V1471" i="1"/>
  <c r="W1471" i="1"/>
  <c r="U1472" i="1"/>
  <c r="V1472" i="1"/>
  <c r="U1473" i="1"/>
  <c r="V1473" i="1"/>
  <c r="U1474" i="1"/>
  <c r="V1474" i="1"/>
  <c r="U1475" i="1"/>
  <c r="V1475" i="1"/>
  <c r="W1475" i="1"/>
  <c r="U1476" i="1"/>
  <c r="V1476" i="1"/>
  <c r="U1477" i="1"/>
  <c r="V1477" i="1"/>
  <c r="W1477" i="1"/>
  <c r="U1478" i="1"/>
  <c r="V1478" i="1"/>
  <c r="U1479" i="1"/>
  <c r="X1479" i="1" s="1"/>
  <c r="V1479" i="1"/>
  <c r="W1479" i="1"/>
  <c r="U1480" i="1"/>
  <c r="V1480" i="1"/>
  <c r="W1480" i="1"/>
  <c r="R1481" i="1"/>
  <c r="U1481" i="1"/>
  <c r="V1481" i="1"/>
  <c r="U1482" i="1"/>
  <c r="V1482" i="1"/>
  <c r="U1483" i="1"/>
  <c r="V1483" i="1"/>
  <c r="W1483" i="1"/>
  <c r="U1484" i="1"/>
  <c r="V1484" i="1"/>
  <c r="U1485" i="1"/>
  <c r="V1485" i="1"/>
  <c r="R1486" i="1"/>
  <c r="U1486" i="1"/>
  <c r="V1486" i="1"/>
  <c r="U1487" i="1"/>
  <c r="X1487" i="1" s="1"/>
  <c r="V1487" i="1"/>
  <c r="W1487" i="1"/>
  <c r="U1488" i="1"/>
  <c r="V1488" i="1"/>
  <c r="U1489" i="1"/>
  <c r="V1489" i="1"/>
  <c r="W1489" i="1"/>
  <c r="U1490" i="1"/>
  <c r="V1490" i="1"/>
  <c r="U1491" i="1"/>
  <c r="V1491" i="1"/>
  <c r="W1491" i="1"/>
  <c r="U1492" i="1"/>
  <c r="V1492" i="1"/>
  <c r="W1492" i="1"/>
  <c r="U1493" i="1"/>
  <c r="V1493" i="1"/>
  <c r="W1493" i="1"/>
  <c r="U1494" i="1"/>
  <c r="V1494" i="1"/>
  <c r="U1495" i="1"/>
  <c r="X1495" i="1" s="1"/>
  <c r="V1495" i="1"/>
  <c r="U1496" i="1"/>
  <c r="V1496" i="1"/>
  <c r="U1497" i="1"/>
  <c r="V1497" i="1"/>
  <c r="R1498" i="1"/>
  <c r="U1498" i="1"/>
  <c r="V1498" i="1"/>
  <c r="W1498" i="1"/>
  <c r="U1499" i="1"/>
  <c r="V1499" i="1"/>
  <c r="W1499" i="1"/>
  <c r="U1500" i="1"/>
  <c r="V1500" i="1"/>
  <c r="U1501" i="1"/>
  <c r="V1501" i="1"/>
  <c r="W1501" i="1"/>
  <c r="U1502" i="1"/>
  <c r="V1502" i="1"/>
  <c r="W1502" i="1"/>
  <c r="U1503" i="1"/>
  <c r="X1503" i="1" s="1"/>
  <c r="V1503" i="1"/>
  <c r="W1503" i="1"/>
  <c r="U1504" i="1"/>
  <c r="V1504" i="1"/>
  <c r="W1504" i="1"/>
  <c r="R1505" i="1"/>
  <c r="U1505" i="1"/>
  <c r="V1505" i="1"/>
  <c r="W1505" i="1"/>
  <c r="U1506" i="1"/>
  <c r="V1506" i="1"/>
  <c r="W1506" i="1"/>
  <c r="U1507" i="1"/>
  <c r="V1507" i="1"/>
  <c r="U1508" i="1"/>
  <c r="V1508" i="1"/>
  <c r="U1509" i="1"/>
  <c r="X1509" i="1" s="1"/>
  <c r="V1509" i="1"/>
  <c r="R1510" i="1"/>
  <c r="U1510" i="1"/>
  <c r="V1510" i="1"/>
  <c r="R1511" i="1"/>
  <c r="U1511" i="1"/>
  <c r="X1511" i="1" s="1"/>
  <c r="V1511" i="1"/>
  <c r="W1511" i="1"/>
  <c r="U1512" i="1"/>
  <c r="V1512" i="1"/>
  <c r="W1512" i="1"/>
  <c r="U1513" i="1"/>
  <c r="X1513" i="1" s="1"/>
  <c r="V1513" i="1"/>
  <c r="W1513" i="1"/>
  <c r="U1514" i="1"/>
  <c r="V1514" i="1"/>
  <c r="W1514" i="1"/>
  <c r="U1515" i="1"/>
  <c r="V1515" i="1"/>
  <c r="W1515" i="1"/>
  <c r="U1516" i="1"/>
  <c r="V1516" i="1"/>
  <c r="W1516" i="1"/>
  <c r="U1517" i="1"/>
  <c r="V1517" i="1"/>
  <c r="U1518" i="1"/>
  <c r="V1518" i="1"/>
  <c r="U1519" i="1"/>
  <c r="X1519" i="1" s="1"/>
  <c r="V1519" i="1"/>
  <c r="U1520" i="1"/>
  <c r="V1520" i="1"/>
  <c r="U1521" i="1"/>
  <c r="X1521" i="1" s="1"/>
  <c r="V1521" i="1"/>
  <c r="R1522" i="1"/>
  <c r="U1522" i="1"/>
  <c r="V1522" i="1"/>
  <c r="U1523" i="1"/>
  <c r="V1523" i="1"/>
  <c r="W1523" i="1"/>
  <c r="U1524" i="1"/>
  <c r="V1524" i="1"/>
  <c r="W1524" i="1"/>
  <c r="U1525" i="1"/>
  <c r="X1525" i="1" s="1"/>
  <c r="V1525" i="1"/>
  <c r="W1525" i="1"/>
  <c r="U1526" i="1"/>
  <c r="V1526" i="1"/>
  <c r="R1527" i="1"/>
  <c r="U1527" i="1"/>
  <c r="X1527" i="1" s="1"/>
  <c r="V1527" i="1"/>
  <c r="W1527" i="1"/>
  <c r="U1528" i="1"/>
  <c r="V1528" i="1"/>
  <c r="W1528" i="1"/>
  <c r="R1529" i="1"/>
  <c r="U1529" i="1"/>
  <c r="X1529" i="1" s="1"/>
  <c r="Z1529" i="1" s="1"/>
  <c r="AI1529" i="1" s="1"/>
  <c r="V1529" i="1"/>
  <c r="U1530" i="1"/>
  <c r="V1530" i="1"/>
  <c r="U1531" i="1"/>
  <c r="V1531" i="1"/>
  <c r="W1531" i="1"/>
  <c r="U1532" i="1"/>
  <c r="V1532" i="1"/>
  <c r="U1533" i="1"/>
  <c r="V1533" i="1"/>
  <c r="R1534" i="1"/>
  <c r="U1534" i="1"/>
  <c r="Y1534" i="1" s="1"/>
  <c r="V1534" i="1"/>
  <c r="U1535" i="1"/>
  <c r="X1535" i="1" s="1"/>
  <c r="V1535" i="1"/>
  <c r="W1535" i="1"/>
  <c r="U1536" i="1"/>
  <c r="V1536" i="1"/>
  <c r="W1536" i="1"/>
  <c r="U1537" i="1"/>
  <c r="V1537" i="1"/>
  <c r="W1537" i="1"/>
  <c r="U1538" i="1"/>
  <c r="V1538" i="1"/>
  <c r="U1539" i="1"/>
  <c r="V1539" i="1"/>
  <c r="W1539" i="1"/>
  <c r="U1540" i="1"/>
  <c r="V1540" i="1"/>
  <c r="W1540" i="1"/>
  <c r="U1541" i="1"/>
  <c r="X1541" i="1" s="1"/>
  <c r="Z1541" i="1" s="1"/>
  <c r="AI1541" i="1" s="1"/>
  <c r="V1541" i="1"/>
  <c r="W1541" i="1"/>
  <c r="U1542" i="1"/>
  <c r="V1542" i="1"/>
  <c r="U1543" i="1"/>
  <c r="Y1543" i="1" s="1"/>
  <c r="V1543" i="1"/>
  <c r="W1543" i="1"/>
  <c r="U1544" i="1"/>
  <c r="V1544" i="1"/>
  <c r="U1545" i="1"/>
  <c r="V1545" i="1"/>
  <c r="R1546" i="1"/>
  <c r="U1546" i="1"/>
  <c r="V1546" i="1"/>
  <c r="U1547" i="1"/>
  <c r="V1547" i="1"/>
  <c r="W1547" i="1"/>
  <c r="U1548" i="1"/>
  <c r="Y1548" i="1" s="1"/>
  <c r="V1548" i="1"/>
  <c r="U1549" i="1"/>
  <c r="X1549" i="1" s="1"/>
  <c r="V1549" i="1"/>
  <c r="W1549" i="1"/>
  <c r="U1550" i="1"/>
  <c r="X1550" i="1" s="1"/>
  <c r="V1550" i="1"/>
  <c r="W1550" i="1"/>
  <c r="U1551" i="1"/>
  <c r="Y1551" i="1" s="1"/>
  <c r="V1551" i="1"/>
  <c r="W1551" i="1"/>
  <c r="U1552" i="1"/>
  <c r="X1552" i="1" s="1"/>
  <c r="V1552" i="1"/>
  <c r="W1552" i="1"/>
  <c r="R1553" i="1"/>
  <c r="U1553" i="1"/>
  <c r="X1553" i="1" s="1"/>
  <c r="Z1553" i="1" s="1"/>
  <c r="AI1553" i="1" s="1"/>
  <c r="V1553" i="1"/>
  <c r="W1553" i="1"/>
  <c r="U1554" i="1"/>
  <c r="V1554" i="1"/>
  <c r="U1555" i="1"/>
  <c r="V1555" i="1"/>
  <c r="W1555" i="1"/>
  <c r="R1556" i="1"/>
  <c r="U1556" i="1"/>
  <c r="V1556" i="1"/>
  <c r="U1557" i="1"/>
  <c r="V1557" i="1"/>
  <c r="R1558" i="1"/>
  <c r="U1558" i="1"/>
  <c r="V1558" i="1"/>
  <c r="U1559" i="1"/>
  <c r="V1559" i="1"/>
  <c r="W1559" i="1"/>
  <c r="U1560" i="1"/>
  <c r="V1560" i="1"/>
  <c r="U1561" i="1"/>
  <c r="X1561" i="1" s="1"/>
  <c r="V1561" i="1"/>
  <c r="W1561" i="1"/>
  <c r="U1562" i="1"/>
  <c r="V1562" i="1"/>
  <c r="W1562" i="1"/>
  <c r="U1563" i="1"/>
  <c r="V1563" i="1"/>
  <c r="W1563" i="1"/>
  <c r="U1564" i="1"/>
  <c r="V1564" i="1"/>
  <c r="W1564" i="1"/>
  <c r="U1565" i="1"/>
  <c r="V1565" i="1"/>
  <c r="W1565" i="1"/>
  <c r="U1566" i="1"/>
  <c r="V1566" i="1"/>
  <c r="U1567" i="1"/>
  <c r="V1567" i="1"/>
  <c r="W1567" i="1"/>
  <c r="U1568" i="1"/>
  <c r="V1568" i="1"/>
  <c r="U1569" i="1"/>
  <c r="X1569" i="1" s="1"/>
  <c r="V1569" i="1"/>
  <c r="R1570" i="1"/>
  <c r="U1570" i="1"/>
  <c r="V1570" i="1"/>
  <c r="W1570" i="1"/>
  <c r="U1571" i="1"/>
  <c r="V1571" i="1"/>
  <c r="W1571" i="1"/>
  <c r="U1572" i="1"/>
  <c r="V1572" i="1"/>
  <c r="U1573" i="1"/>
  <c r="V1573" i="1"/>
  <c r="W1573" i="1"/>
  <c r="U1574" i="1"/>
  <c r="V1574" i="1"/>
  <c r="W1574" i="1"/>
  <c r="U1575" i="1"/>
  <c r="V1575" i="1"/>
  <c r="U1576" i="1"/>
  <c r="V1576" i="1"/>
  <c r="U1577" i="1"/>
  <c r="X1577" i="1" s="1"/>
  <c r="V1577" i="1"/>
  <c r="U1578" i="1"/>
  <c r="V1578" i="1"/>
  <c r="U1579" i="1"/>
  <c r="V1579" i="1"/>
  <c r="U1580" i="1"/>
  <c r="V1580" i="1"/>
  <c r="U1581" i="1"/>
  <c r="V1581" i="1"/>
  <c r="U1582" i="1"/>
  <c r="V1582" i="1"/>
  <c r="W1582" i="1"/>
  <c r="U1583" i="1"/>
  <c r="V1583" i="1"/>
  <c r="W1583" i="1"/>
  <c r="U1584" i="1"/>
  <c r="V1584" i="1"/>
  <c r="U1585" i="1"/>
  <c r="X1585" i="1" s="1"/>
  <c r="V1585" i="1"/>
  <c r="U1586" i="1"/>
  <c r="V1586" i="1"/>
  <c r="U1587" i="1"/>
  <c r="V1587" i="1"/>
  <c r="U1588" i="1"/>
  <c r="V1588" i="1"/>
  <c r="U1589" i="1"/>
  <c r="V1589" i="1"/>
  <c r="U1590" i="1"/>
  <c r="V1590" i="1"/>
  <c r="U1591" i="1"/>
  <c r="V1591" i="1"/>
  <c r="U1592" i="1"/>
  <c r="V1592" i="1"/>
  <c r="U1593" i="1"/>
  <c r="X1593" i="1" s="1"/>
  <c r="V1593" i="1"/>
  <c r="U1594" i="1"/>
  <c r="V1594" i="1"/>
  <c r="U1595" i="1"/>
  <c r="V1595" i="1"/>
  <c r="U1596" i="1"/>
  <c r="V1596" i="1"/>
  <c r="U1597" i="1"/>
  <c r="V1597" i="1"/>
  <c r="U1598" i="1"/>
  <c r="V1598" i="1"/>
  <c r="U1599" i="1"/>
  <c r="V1599" i="1"/>
  <c r="W1599" i="1"/>
  <c r="U1600" i="1"/>
  <c r="V1600" i="1"/>
  <c r="W1600" i="1"/>
  <c r="U1601" i="1"/>
  <c r="X1601" i="1" s="1"/>
  <c r="V1601" i="1"/>
  <c r="W1601" i="1"/>
  <c r="U1602" i="1"/>
  <c r="V1602" i="1"/>
  <c r="U1603" i="1"/>
  <c r="V1603" i="1"/>
  <c r="W1603" i="1"/>
  <c r="U1604" i="1"/>
  <c r="V1604" i="1"/>
  <c r="U1605" i="1"/>
  <c r="V1605" i="1"/>
  <c r="R1606" i="1"/>
  <c r="U1606" i="1"/>
  <c r="V1606" i="1"/>
  <c r="U1607" i="1"/>
  <c r="V1607" i="1"/>
  <c r="U1608" i="1"/>
  <c r="V1608" i="1"/>
  <c r="U1609" i="1"/>
  <c r="X1609" i="1" s="1"/>
  <c r="V1609" i="1"/>
  <c r="W1609" i="1"/>
  <c r="U1610" i="1"/>
  <c r="V1610" i="1"/>
  <c r="U1611" i="1"/>
  <c r="V1611" i="1"/>
  <c r="W1611" i="1"/>
  <c r="U1612" i="1"/>
  <c r="V1612" i="1"/>
  <c r="W1612" i="1"/>
  <c r="U1613" i="1"/>
  <c r="V1613" i="1"/>
  <c r="W1613" i="1"/>
  <c r="U1614" i="1"/>
  <c r="V1614" i="1"/>
  <c r="U1615" i="1"/>
  <c r="V1615" i="1"/>
  <c r="W1615" i="1"/>
  <c r="U1616" i="1"/>
  <c r="V1616" i="1"/>
  <c r="U1617" i="1"/>
  <c r="V1617" i="1"/>
  <c r="R1618" i="1"/>
  <c r="U1618" i="1"/>
  <c r="V1618" i="1"/>
  <c r="W1618" i="1"/>
  <c r="U1619" i="1"/>
  <c r="V1619" i="1"/>
  <c r="U1620" i="1"/>
  <c r="V1620" i="1"/>
  <c r="U1621" i="1"/>
  <c r="V1621" i="1"/>
  <c r="U1622" i="1"/>
  <c r="V1622" i="1"/>
  <c r="U1623" i="1"/>
  <c r="V1623" i="1"/>
  <c r="U1624" i="1"/>
  <c r="V1624" i="1"/>
  <c r="U1625" i="1"/>
  <c r="V1625" i="1"/>
  <c r="U1626" i="1"/>
  <c r="V1626" i="1"/>
  <c r="U1627" i="1"/>
  <c r="V1627" i="1"/>
  <c r="U1628" i="1"/>
  <c r="V1628" i="1"/>
  <c r="U1629" i="1"/>
  <c r="V1629" i="1"/>
  <c r="U1630" i="1"/>
  <c r="V1630" i="1"/>
  <c r="U1631" i="1"/>
  <c r="V1631" i="1"/>
  <c r="U1632" i="1"/>
  <c r="V1632" i="1"/>
  <c r="U1633" i="1"/>
  <c r="V1633" i="1"/>
  <c r="U1634" i="1"/>
  <c r="V1634" i="1"/>
  <c r="W1634" i="1"/>
  <c r="U1635" i="1"/>
  <c r="X1635" i="1" s="1"/>
  <c r="V1635" i="1"/>
  <c r="W1635" i="1"/>
  <c r="U1636" i="1"/>
  <c r="V1636" i="1"/>
  <c r="U1637" i="1"/>
  <c r="V1637" i="1"/>
  <c r="U1638" i="1"/>
  <c r="V1638" i="1"/>
  <c r="U1639" i="1"/>
  <c r="X1639" i="1" s="1"/>
  <c r="V1639" i="1"/>
  <c r="W1639" i="1"/>
  <c r="U1640" i="1"/>
  <c r="V1640" i="1"/>
  <c r="U1641" i="1"/>
  <c r="X1641" i="1" s="1"/>
  <c r="V1641" i="1"/>
  <c r="U1642" i="1"/>
  <c r="V1642" i="1"/>
  <c r="U1643" i="1"/>
  <c r="V1643" i="1"/>
  <c r="W1643" i="1"/>
  <c r="U1644" i="1"/>
  <c r="V1644" i="1"/>
  <c r="W1644" i="1"/>
  <c r="U1645" i="1"/>
  <c r="V1645" i="1"/>
  <c r="W1645" i="1"/>
  <c r="U1646" i="1"/>
  <c r="V1646" i="1"/>
  <c r="W1646" i="1"/>
  <c r="U1647" i="1"/>
  <c r="V1647" i="1"/>
  <c r="W1647" i="1"/>
  <c r="U1648" i="1"/>
  <c r="V1648" i="1"/>
  <c r="W1648" i="1"/>
  <c r="R1649" i="1"/>
  <c r="U1649" i="1"/>
  <c r="X1649" i="1" s="1"/>
  <c r="Z1649" i="1" s="1"/>
  <c r="AI1649" i="1" s="1"/>
  <c r="V1649" i="1"/>
  <c r="W1649" i="1"/>
  <c r="U1650" i="1"/>
  <c r="V1650" i="1"/>
  <c r="U1651" i="1"/>
  <c r="V1651" i="1"/>
  <c r="W1651" i="1"/>
  <c r="U1652" i="1"/>
  <c r="V1652" i="1"/>
  <c r="U1653" i="1"/>
  <c r="X1653" i="1" s="1"/>
  <c r="V1653" i="1"/>
  <c r="R1654" i="1"/>
  <c r="U1654" i="1"/>
  <c r="V1654" i="1"/>
  <c r="U1655" i="1"/>
  <c r="X1655" i="1" s="1"/>
  <c r="V1655" i="1"/>
  <c r="W1655" i="1"/>
  <c r="U1656" i="1"/>
  <c r="V1656" i="1"/>
  <c r="U1657" i="1"/>
  <c r="V1657" i="1"/>
  <c r="W1657" i="1"/>
  <c r="U1658" i="1"/>
  <c r="V1658" i="1"/>
  <c r="U1659" i="1"/>
  <c r="X1659" i="1" s="1"/>
  <c r="V1659" i="1"/>
  <c r="W1659" i="1"/>
  <c r="U1660" i="1"/>
  <c r="V1660" i="1"/>
  <c r="W1660" i="1"/>
  <c r="U1661" i="1"/>
  <c r="V1661" i="1"/>
  <c r="W1661" i="1"/>
  <c r="U1662" i="1"/>
  <c r="V1662" i="1"/>
  <c r="U1663" i="1"/>
  <c r="V1663" i="1"/>
  <c r="U1664" i="1"/>
  <c r="V1664" i="1"/>
  <c r="U1665" i="1"/>
  <c r="X1665" i="1" s="1"/>
  <c r="V1665" i="1"/>
  <c r="R1666" i="1"/>
  <c r="U1666" i="1"/>
  <c r="V1666" i="1"/>
  <c r="U1667" i="1"/>
  <c r="X1667" i="1" s="1"/>
  <c r="Z1667" i="1" s="1"/>
  <c r="AI1667" i="1" s="1"/>
  <c r="V1667" i="1"/>
  <c r="W1667" i="1"/>
  <c r="U1668" i="1"/>
  <c r="V1668" i="1"/>
  <c r="U1669" i="1"/>
  <c r="X1669" i="1" s="1"/>
  <c r="V1669" i="1"/>
  <c r="W1669" i="1"/>
  <c r="U1670" i="1"/>
  <c r="V1670" i="1"/>
  <c r="W1670" i="1"/>
  <c r="U1671" i="1"/>
  <c r="V1671" i="1"/>
  <c r="W1671" i="1"/>
  <c r="U1672" i="1"/>
  <c r="V1672" i="1"/>
  <c r="W1672" i="1"/>
  <c r="R1673" i="1"/>
  <c r="U1673" i="1"/>
  <c r="V1673" i="1"/>
  <c r="W1673" i="1"/>
  <c r="U1674" i="1"/>
  <c r="V1674" i="1"/>
  <c r="U1675" i="1"/>
  <c r="X1675" i="1" s="1"/>
  <c r="V1675" i="1"/>
  <c r="U1676" i="1"/>
  <c r="V1676" i="1"/>
  <c r="U1677" i="1"/>
  <c r="V1677" i="1"/>
  <c r="R1678" i="1"/>
  <c r="U1678" i="1"/>
  <c r="V1678" i="1"/>
  <c r="U1679" i="1"/>
  <c r="V1679" i="1"/>
  <c r="W1679" i="1"/>
  <c r="U1680" i="1"/>
  <c r="V1680" i="1"/>
  <c r="U1681" i="1"/>
  <c r="V1681" i="1"/>
  <c r="U1682" i="1"/>
  <c r="V1682" i="1"/>
  <c r="U1683" i="1"/>
  <c r="X1683" i="1" s="1"/>
  <c r="V1683" i="1"/>
  <c r="U1684" i="1"/>
  <c r="V1684" i="1"/>
  <c r="U1685" i="1"/>
  <c r="V1685" i="1"/>
  <c r="U1686" i="1"/>
  <c r="X1686" i="1" s="1"/>
  <c r="V1686" i="1"/>
  <c r="U1687" i="1"/>
  <c r="V1687" i="1"/>
  <c r="U1688" i="1"/>
  <c r="V1688" i="1"/>
  <c r="U1689" i="1"/>
  <c r="V1689" i="1"/>
  <c r="R1690" i="1"/>
  <c r="U1690" i="1"/>
  <c r="V1690" i="1"/>
  <c r="U1691" i="1"/>
  <c r="V1691" i="1"/>
  <c r="R1692" i="1"/>
  <c r="U1692" i="1"/>
  <c r="V1692" i="1"/>
  <c r="U1693" i="1"/>
  <c r="V1693" i="1"/>
  <c r="W1693" i="1"/>
  <c r="U1694" i="1"/>
  <c r="X1694" i="1" s="1"/>
  <c r="V1694" i="1"/>
  <c r="U1695" i="1"/>
  <c r="V1695" i="1"/>
  <c r="W1695" i="1"/>
  <c r="U1696" i="1"/>
  <c r="V1696" i="1"/>
  <c r="W1696" i="1"/>
  <c r="R1697" i="1"/>
  <c r="U1697" i="1"/>
  <c r="V1697" i="1"/>
  <c r="W1697" i="1"/>
  <c r="U1698" i="1"/>
  <c r="V1698" i="1"/>
  <c r="U1699" i="1"/>
  <c r="V1699" i="1"/>
  <c r="W1699" i="1"/>
  <c r="U1700" i="1"/>
  <c r="V1700" i="1"/>
  <c r="U1701" i="1"/>
  <c r="V1701" i="1"/>
  <c r="R1702" i="1"/>
  <c r="U1702" i="1"/>
  <c r="X1702" i="1" s="1"/>
  <c r="Z1702" i="1" s="1"/>
  <c r="AI1702" i="1" s="1"/>
  <c r="V1702" i="1"/>
  <c r="U1703" i="1"/>
  <c r="V1703" i="1"/>
  <c r="U1704" i="1"/>
  <c r="V1704" i="1"/>
  <c r="U1705" i="1"/>
  <c r="V1705" i="1"/>
  <c r="U1706" i="1"/>
  <c r="V1706" i="1"/>
  <c r="U1707" i="1"/>
  <c r="V1707" i="1"/>
  <c r="U1708" i="1"/>
  <c r="V1708" i="1"/>
  <c r="U1709" i="1"/>
  <c r="V1709" i="1"/>
  <c r="U1710" i="1"/>
  <c r="X1710" i="1" s="1"/>
  <c r="V1710" i="1"/>
  <c r="U1711" i="1"/>
  <c r="V1711" i="1"/>
  <c r="W1711" i="1"/>
  <c r="U1712" i="1"/>
  <c r="V1712" i="1"/>
  <c r="U1713" i="1"/>
  <c r="V1713" i="1"/>
  <c r="U1714" i="1"/>
  <c r="V1714" i="1"/>
  <c r="W1714" i="1"/>
  <c r="U1715" i="1"/>
  <c r="V1715" i="1"/>
  <c r="W1715" i="1"/>
  <c r="U1716" i="1"/>
  <c r="V1716" i="1"/>
  <c r="U1717" i="1"/>
  <c r="V1717" i="1"/>
  <c r="W1717" i="1"/>
  <c r="U1718" i="1"/>
  <c r="X1718" i="1" s="1"/>
  <c r="V1718" i="1"/>
  <c r="U1719" i="1"/>
  <c r="V1719" i="1"/>
  <c r="W1719" i="1"/>
  <c r="U1720" i="1"/>
  <c r="V1720" i="1"/>
  <c r="W1720" i="1"/>
  <c r="R1721" i="1"/>
  <c r="U1721" i="1"/>
  <c r="V1721" i="1"/>
  <c r="W1721" i="1"/>
  <c r="U1722" i="1"/>
  <c r="V1722" i="1"/>
  <c r="U1723" i="1"/>
  <c r="V1723" i="1"/>
  <c r="U1724" i="1"/>
  <c r="V1724" i="1"/>
  <c r="U1725" i="1"/>
  <c r="V1725" i="1"/>
  <c r="R1726" i="1"/>
  <c r="U1726" i="1"/>
  <c r="X1726" i="1" s="1"/>
  <c r="Z1726" i="1" s="1"/>
  <c r="AI1726" i="1" s="1"/>
  <c r="V1726" i="1"/>
  <c r="U1727" i="1"/>
  <c r="V1727" i="1"/>
  <c r="W1727" i="1"/>
  <c r="U1728" i="1"/>
  <c r="V1728" i="1"/>
  <c r="U1729" i="1"/>
  <c r="V1729" i="1"/>
  <c r="W1729" i="1"/>
  <c r="U1730" i="1"/>
  <c r="V1730" i="1"/>
  <c r="R1731" i="1"/>
  <c r="U1731" i="1"/>
  <c r="V1731" i="1"/>
  <c r="W1731" i="1"/>
  <c r="U1732" i="1"/>
  <c r="V1732" i="1"/>
  <c r="W1732" i="1"/>
  <c r="R1733" i="1"/>
  <c r="U1733" i="1"/>
  <c r="V1733" i="1"/>
  <c r="W1733" i="1"/>
  <c r="U1734" i="1"/>
  <c r="X1734" i="1" s="1"/>
  <c r="V1734" i="1"/>
  <c r="U1735" i="1"/>
  <c r="V1735" i="1"/>
  <c r="U1736" i="1"/>
  <c r="V1736" i="1"/>
  <c r="U1737" i="1"/>
  <c r="V1737" i="1"/>
  <c r="R1738" i="1"/>
  <c r="U1738" i="1"/>
  <c r="V1738" i="1"/>
  <c r="U1739" i="1"/>
  <c r="V1739" i="1"/>
  <c r="W1739" i="1"/>
  <c r="R1740" i="1"/>
  <c r="U1740" i="1"/>
  <c r="V1740" i="1"/>
  <c r="U1741" i="1"/>
  <c r="V1741" i="1"/>
  <c r="W1741" i="1"/>
  <c r="U1742" i="1"/>
  <c r="X1742" i="1" s="1"/>
  <c r="V1742" i="1"/>
  <c r="W1742" i="1"/>
  <c r="U1743" i="1"/>
  <c r="V1743" i="1"/>
  <c r="W1743" i="1"/>
  <c r="U1744" i="1"/>
  <c r="V1744" i="1"/>
  <c r="W1744" i="1"/>
  <c r="R1745" i="1"/>
  <c r="U1745" i="1"/>
  <c r="V1745" i="1"/>
  <c r="W1745" i="1"/>
  <c r="U1746" i="1"/>
  <c r="V1746" i="1"/>
  <c r="U1747" i="1"/>
  <c r="V1747" i="1"/>
  <c r="U1748" i="1"/>
  <c r="V1748" i="1"/>
  <c r="U1749" i="1"/>
  <c r="V1749" i="1"/>
  <c r="R1750" i="1"/>
  <c r="U1750" i="1"/>
  <c r="X1750" i="1" s="1"/>
  <c r="Z1750" i="1" s="1"/>
  <c r="AI1750" i="1" s="1"/>
  <c r="V1750" i="1"/>
  <c r="W1750" i="1"/>
  <c r="U1751" i="1"/>
  <c r="V1751" i="1"/>
  <c r="W1751" i="1"/>
  <c r="U1752" i="1"/>
  <c r="V1752" i="1"/>
  <c r="U1753" i="1"/>
  <c r="V1753" i="1"/>
  <c r="W1753" i="1"/>
  <c r="U1754" i="1"/>
  <c r="V1754" i="1"/>
  <c r="U1755" i="1"/>
  <c r="V1755" i="1"/>
  <c r="W1755" i="1"/>
  <c r="U1756" i="1"/>
  <c r="V1756" i="1"/>
  <c r="W1756" i="1"/>
  <c r="R1757" i="1"/>
  <c r="U1757" i="1"/>
  <c r="V1757" i="1"/>
  <c r="W1757" i="1"/>
  <c r="U1758" i="1"/>
  <c r="X1758" i="1" s="1"/>
  <c r="V1758" i="1"/>
  <c r="U1759" i="1"/>
  <c r="V1759" i="1"/>
  <c r="W1759" i="1"/>
  <c r="U1760" i="1"/>
  <c r="V1760" i="1"/>
  <c r="U1761" i="1"/>
  <c r="V1761" i="1"/>
  <c r="R1762" i="1"/>
  <c r="U1762" i="1"/>
  <c r="V1762" i="1"/>
  <c r="U1763" i="1"/>
  <c r="V1763" i="1"/>
  <c r="W1763" i="1"/>
  <c r="U1764" i="1"/>
  <c r="V1764" i="1"/>
  <c r="U1765" i="1"/>
  <c r="V1765" i="1"/>
  <c r="W1765" i="1"/>
  <c r="U1766" i="1"/>
  <c r="X1766" i="1" s="1"/>
  <c r="V1766" i="1"/>
  <c r="U1767" i="1"/>
  <c r="V1767" i="1"/>
  <c r="W1767" i="1"/>
  <c r="U1768" i="1"/>
  <c r="V1768" i="1"/>
  <c r="W1768" i="1"/>
  <c r="R1769" i="1"/>
  <c r="U1769" i="1"/>
  <c r="V1769" i="1"/>
  <c r="W1769" i="1"/>
  <c r="U1770" i="1"/>
  <c r="V1770" i="1"/>
  <c r="U1771" i="1"/>
  <c r="V1771" i="1"/>
  <c r="W1771" i="1"/>
  <c r="R1772" i="1"/>
  <c r="U1772" i="1"/>
  <c r="V1772" i="1"/>
  <c r="U1773" i="1"/>
  <c r="V1773" i="1"/>
  <c r="R1774" i="1"/>
  <c r="U1774" i="1"/>
  <c r="X1774" i="1" s="1"/>
  <c r="Z1774" i="1" s="1"/>
  <c r="AI1774" i="1" s="1"/>
  <c r="V1774" i="1"/>
  <c r="W1774" i="1"/>
  <c r="U1775" i="1"/>
  <c r="V1775" i="1"/>
  <c r="U1776" i="1"/>
  <c r="V1776" i="1"/>
  <c r="U1777" i="1"/>
  <c r="V1777" i="1"/>
  <c r="W1777" i="1"/>
  <c r="U1778" i="1"/>
  <c r="V1778" i="1"/>
  <c r="U1779" i="1"/>
  <c r="V1779" i="1"/>
  <c r="W1779" i="1"/>
  <c r="U1780" i="1"/>
  <c r="V1780" i="1"/>
  <c r="W1780" i="1"/>
  <c r="U1781" i="1"/>
  <c r="V1781" i="1"/>
  <c r="W1781" i="1"/>
  <c r="U1782" i="1"/>
  <c r="X1782" i="1" s="1"/>
  <c r="V1782" i="1"/>
  <c r="U1783" i="1"/>
  <c r="V1783" i="1"/>
  <c r="U1784" i="1"/>
  <c r="V1784" i="1"/>
  <c r="U1785" i="1"/>
  <c r="V1785" i="1"/>
  <c r="U1786" i="1"/>
  <c r="V1786" i="1"/>
  <c r="U1787" i="1"/>
  <c r="V1787" i="1"/>
  <c r="U1788" i="1"/>
  <c r="V1788" i="1"/>
  <c r="R1789" i="1"/>
  <c r="U1789" i="1"/>
  <c r="V1789" i="1"/>
  <c r="W1789" i="1"/>
  <c r="U1790" i="1"/>
  <c r="X1790" i="1" s="1"/>
  <c r="V1790" i="1"/>
  <c r="W1790" i="1"/>
  <c r="U1791" i="1"/>
  <c r="V1791" i="1"/>
  <c r="W1791" i="1"/>
  <c r="U1792" i="1"/>
  <c r="V1792" i="1"/>
  <c r="W1792" i="1"/>
  <c r="R1793" i="1"/>
  <c r="U1793" i="1"/>
  <c r="V1793" i="1"/>
  <c r="W1793" i="1"/>
  <c r="U1794" i="1"/>
  <c r="V1794" i="1"/>
  <c r="U1795" i="1"/>
  <c r="V1795" i="1"/>
  <c r="W1795" i="1"/>
  <c r="U1796" i="1"/>
  <c r="V1796" i="1"/>
  <c r="U1797" i="1"/>
  <c r="V1797" i="1"/>
  <c r="R1798" i="1"/>
  <c r="U1798" i="1"/>
  <c r="X1798" i="1" s="1"/>
  <c r="Z1798" i="1" s="1"/>
  <c r="AI1798" i="1" s="1"/>
  <c r="V1798" i="1"/>
  <c r="U1799" i="1"/>
  <c r="V1799" i="1"/>
  <c r="U1800" i="1"/>
  <c r="V1800" i="1"/>
  <c r="U1801" i="1"/>
  <c r="V1801" i="1"/>
  <c r="W1801" i="1"/>
  <c r="U1802" i="1"/>
  <c r="V1802" i="1"/>
  <c r="U1803" i="1"/>
  <c r="V1803" i="1"/>
  <c r="W1803" i="1"/>
  <c r="U1804" i="1"/>
  <c r="V1804" i="1"/>
  <c r="W1804" i="1"/>
  <c r="R1805" i="1"/>
  <c r="U1805" i="1"/>
  <c r="V1805" i="1"/>
  <c r="W1805" i="1"/>
  <c r="U1806" i="1"/>
  <c r="X1806" i="1" s="1"/>
  <c r="V1806" i="1"/>
  <c r="U1807" i="1"/>
  <c r="V1807" i="1"/>
  <c r="W1807" i="1"/>
  <c r="U1808" i="1"/>
  <c r="V1808" i="1"/>
  <c r="U1809" i="1"/>
  <c r="V1809" i="1"/>
  <c r="R1810" i="1"/>
  <c r="U1810" i="1"/>
  <c r="V1810" i="1"/>
  <c r="U1811" i="1"/>
  <c r="V1811" i="1"/>
  <c r="R1812" i="1"/>
  <c r="U1812" i="1"/>
  <c r="V1812" i="1"/>
  <c r="U1813" i="1"/>
  <c r="V1813" i="1"/>
  <c r="W1813" i="1"/>
  <c r="U1814" i="1"/>
  <c r="X1814" i="1" s="1"/>
  <c r="V1814" i="1"/>
  <c r="U1815" i="1"/>
  <c r="V1815" i="1"/>
  <c r="W1815" i="1"/>
  <c r="R1816" i="1"/>
  <c r="U1816" i="1"/>
  <c r="V1816" i="1"/>
  <c r="W1816" i="1"/>
  <c r="R1817" i="1"/>
  <c r="U1817" i="1"/>
  <c r="V1817" i="1"/>
  <c r="W1817" i="1"/>
  <c r="U1818" i="1"/>
  <c r="V1818" i="1"/>
  <c r="U1819" i="1"/>
  <c r="V1819" i="1"/>
  <c r="R1820" i="1"/>
  <c r="U1820" i="1"/>
  <c r="V1820" i="1"/>
  <c r="U1821" i="1"/>
  <c r="V1821" i="1"/>
  <c r="W1821" i="1"/>
  <c r="R1822" i="1"/>
  <c r="U1822" i="1"/>
  <c r="X1822" i="1" s="1"/>
  <c r="Z1822" i="1" s="1"/>
  <c r="AI1822" i="1" s="1"/>
  <c r="V1822" i="1"/>
  <c r="U1823" i="1"/>
  <c r="V1823" i="1"/>
  <c r="U1824" i="1"/>
  <c r="V1824" i="1"/>
  <c r="U1825" i="1"/>
  <c r="V1825" i="1"/>
  <c r="W1825" i="1"/>
  <c r="U1826" i="1"/>
  <c r="V1826" i="1"/>
  <c r="W1826" i="1"/>
  <c r="U1827" i="1"/>
  <c r="V1827" i="1"/>
  <c r="W1827" i="1"/>
  <c r="U1828" i="1"/>
  <c r="V1828" i="1"/>
  <c r="W1828" i="1"/>
  <c r="R1829" i="1"/>
  <c r="U1829" i="1"/>
  <c r="V1829" i="1"/>
  <c r="W1829" i="1"/>
  <c r="U1830" i="1"/>
  <c r="X1830" i="1" s="1"/>
  <c r="V1830" i="1"/>
  <c r="U1831" i="1"/>
  <c r="V1831" i="1"/>
  <c r="U1832" i="1"/>
  <c r="V1832" i="1"/>
  <c r="U1833" i="1"/>
  <c r="V1833" i="1"/>
  <c r="R1834" i="1"/>
  <c r="U1834" i="1"/>
  <c r="V1834" i="1"/>
  <c r="U1835" i="1"/>
  <c r="V1835" i="1"/>
  <c r="U1836" i="1"/>
  <c r="V1836" i="1"/>
  <c r="U1837" i="1"/>
  <c r="V1837" i="1"/>
  <c r="W1837" i="1"/>
  <c r="U1838" i="1"/>
  <c r="X1838" i="1" s="1"/>
  <c r="V1838" i="1"/>
  <c r="U1839" i="1"/>
  <c r="V1839" i="1"/>
  <c r="W1839" i="1"/>
  <c r="U1840" i="1"/>
  <c r="V1840" i="1"/>
  <c r="W1840" i="1"/>
  <c r="R1841" i="1"/>
  <c r="U1841" i="1"/>
  <c r="V1841" i="1"/>
  <c r="W1841" i="1"/>
  <c r="U1842" i="1"/>
  <c r="V1842" i="1"/>
  <c r="U1843" i="1"/>
  <c r="V1843" i="1"/>
  <c r="U1844" i="1"/>
  <c r="V1844" i="1"/>
  <c r="U1845" i="1"/>
  <c r="V1845" i="1"/>
  <c r="R1846" i="1"/>
  <c r="U1846" i="1"/>
  <c r="X1846" i="1" s="1"/>
  <c r="Z1846" i="1" s="1"/>
  <c r="AI1846" i="1" s="1"/>
  <c r="V1846" i="1"/>
  <c r="R1847" i="1"/>
  <c r="U1847" i="1"/>
  <c r="V1847" i="1"/>
  <c r="U1848" i="1"/>
  <c r="V1848" i="1"/>
  <c r="U1849" i="1"/>
  <c r="V1849" i="1"/>
  <c r="W1849" i="1"/>
  <c r="U1850" i="1"/>
  <c r="V1850" i="1"/>
  <c r="U1851" i="1"/>
  <c r="V1851" i="1"/>
  <c r="W1851" i="1"/>
  <c r="U1852" i="1"/>
  <c r="V1852" i="1"/>
  <c r="W1852" i="1"/>
  <c r="U1853" i="1"/>
  <c r="V1853" i="1"/>
  <c r="W1853" i="1"/>
  <c r="U1854" i="1"/>
  <c r="X1854" i="1" s="1"/>
  <c r="V1854" i="1"/>
  <c r="U1855" i="1"/>
  <c r="V1855" i="1"/>
  <c r="U1856" i="1"/>
  <c r="V1856" i="1"/>
  <c r="W1856" i="1"/>
  <c r="U1857" i="1"/>
  <c r="V1857" i="1"/>
  <c r="R1858" i="1"/>
  <c r="U1858" i="1"/>
  <c r="V1858" i="1"/>
  <c r="U1859" i="1"/>
  <c r="V1859" i="1"/>
  <c r="U1860" i="1"/>
  <c r="V1860" i="1"/>
  <c r="U1861" i="1"/>
  <c r="V1861" i="1"/>
  <c r="W1861" i="1"/>
  <c r="U1862" i="1"/>
  <c r="X1862" i="1" s="1"/>
  <c r="V1862" i="1"/>
  <c r="W1862" i="1"/>
  <c r="U1863" i="1"/>
  <c r="V1863" i="1"/>
  <c r="W1863" i="1"/>
  <c r="U1864" i="1"/>
  <c r="V1864" i="1"/>
  <c r="W1864" i="1"/>
  <c r="R1865" i="1"/>
  <c r="U1865" i="1"/>
  <c r="V1865" i="1"/>
  <c r="W1865" i="1"/>
  <c r="U1866" i="1"/>
  <c r="V1866" i="1"/>
  <c r="U1867" i="1"/>
  <c r="V1867" i="1"/>
  <c r="W1867" i="1"/>
  <c r="U1868" i="1"/>
  <c r="V1868" i="1"/>
  <c r="U1869" i="1"/>
  <c r="V1869" i="1"/>
  <c r="R1870" i="1"/>
  <c r="U1870" i="1"/>
  <c r="X1870" i="1" s="1"/>
  <c r="Z1870" i="1" s="1"/>
  <c r="AI1870" i="1" s="1"/>
  <c r="V1870" i="1"/>
  <c r="W1870" i="1"/>
  <c r="U1871" i="1"/>
  <c r="V1871" i="1"/>
  <c r="U1872" i="1"/>
  <c r="V1872" i="1"/>
  <c r="U1873" i="1"/>
  <c r="V1873" i="1"/>
  <c r="W1873" i="1"/>
  <c r="U1874" i="1"/>
  <c r="V1874" i="1"/>
  <c r="U1875" i="1"/>
  <c r="V1875" i="1"/>
  <c r="W1875" i="1"/>
  <c r="U1876" i="1"/>
  <c r="V1876" i="1"/>
  <c r="W1876" i="1"/>
  <c r="R1877" i="1"/>
  <c r="U1877" i="1"/>
  <c r="V1877" i="1"/>
  <c r="W1877" i="1"/>
  <c r="U1878" i="1"/>
  <c r="X1878" i="1" s="1"/>
  <c r="V1878" i="1"/>
  <c r="U1879" i="1"/>
  <c r="V1879" i="1"/>
  <c r="R1880" i="1"/>
  <c r="U1880" i="1"/>
  <c r="V1880" i="1"/>
  <c r="U1881" i="1"/>
  <c r="V1881" i="1"/>
  <c r="R1882" i="1"/>
  <c r="U1882" i="1"/>
  <c r="V1882" i="1"/>
  <c r="W1882" i="1"/>
  <c r="U1883" i="1"/>
  <c r="V1883" i="1"/>
  <c r="U1884" i="1"/>
  <c r="V1884" i="1"/>
  <c r="U1885" i="1"/>
  <c r="V1885" i="1"/>
  <c r="W1885" i="1"/>
  <c r="U1886" i="1"/>
  <c r="X1886" i="1" s="1"/>
  <c r="V1886" i="1"/>
  <c r="W1886" i="1"/>
  <c r="U1887" i="1"/>
  <c r="V1887" i="1"/>
  <c r="W1887" i="1"/>
  <c r="U1888" i="1"/>
  <c r="V1888" i="1"/>
  <c r="W1888" i="1"/>
  <c r="R1889" i="1"/>
  <c r="U1889" i="1"/>
  <c r="V1889" i="1"/>
  <c r="W1889" i="1"/>
  <c r="U1890" i="1"/>
  <c r="V1890" i="1"/>
  <c r="U1891" i="1"/>
  <c r="V1891" i="1"/>
  <c r="U1892" i="1"/>
  <c r="V1892" i="1"/>
  <c r="U1893" i="1"/>
  <c r="V1893" i="1"/>
  <c r="R1894" i="1"/>
  <c r="U1894" i="1"/>
  <c r="X1894" i="1" s="1"/>
  <c r="Z1894" i="1" s="1"/>
  <c r="AI1894" i="1" s="1"/>
  <c r="V1894" i="1"/>
  <c r="U1895" i="1"/>
  <c r="V1895" i="1"/>
  <c r="U1896" i="1"/>
  <c r="V1896" i="1"/>
  <c r="U1897" i="1"/>
  <c r="V1897" i="1"/>
  <c r="W1897" i="1"/>
  <c r="U1898" i="1"/>
  <c r="V1898" i="1"/>
  <c r="W1898" i="1"/>
  <c r="U1899" i="1"/>
  <c r="V1899" i="1"/>
  <c r="W1899" i="1"/>
  <c r="U1900" i="1"/>
  <c r="V1900" i="1"/>
  <c r="W1900" i="1"/>
  <c r="R1901" i="1"/>
  <c r="U1901" i="1"/>
  <c r="V1901" i="1"/>
  <c r="W1901" i="1"/>
  <c r="U1902" i="1"/>
  <c r="X1902" i="1" s="1"/>
  <c r="V1902" i="1"/>
  <c r="U1903" i="1"/>
  <c r="V1903" i="1"/>
  <c r="U1904" i="1"/>
  <c r="V1904" i="1"/>
  <c r="U1905" i="1"/>
  <c r="V1905" i="1"/>
  <c r="R1906" i="1"/>
  <c r="U1906" i="1"/>
  <c r="V1906" i="1"/>
  <c r="W1906" i="1"/>
  <c r="U1907" i="1"/>
  <c r="V1907" i="1"/>
  <c r="U1908" i="1"/>
  <c r="V1908" i="1"/>
  <c r="U1909" i="1"/>
  <c r="V1909" i="1"/>
  <c r="W1909" i="1"/>
  <c r="U1910" i="1"/>
  <c r="X1910" i="1" s="1"/>
  <c r="V1910" i="1"/>
  <c r="U1911" i="1"/>
  <c r="V1911" i="1"/>
  <c r="W1911" i="1"/>
  <c r="U1912" i="1"/>
  <c r="V1912" i="1"/>
  <c r="W1912" i="1"/>
  <c r="R1913" i="1"/>
  <c r="U1913" i="1"/>
  <c r="V1913" i="1"/>
  <c r="W1913" i="1"/>
  <c r="U1914" i="1"/>
  <c r="V1914" i="1"/>
  <c r="U1915" i="1"/>
  <c r="V1915" i="1"/>
  <c r="W1915" i="1"/>
  <c r="U1916" i="1"/>
  <c r="V1916" i="1"/>
  <c r="U1917" i="1"/>
  <c r="V1917" i="1"/>
  <c r="R1918" i="1"/>
  <c r="U1918" i="1"/>
  <c r="X1918" i="1" s="1"/>
  <c r="Z1918" i="1" s="1"/>
  <c r="AI1918" i="1" s="1"/>
  <c r="V1918" i="1"/>
  <c r="W1918" i="1"/>
  <c r="U1919" i="1"/>
  <c r="V1919" i="1"/>
  <c r="U1920" i="1"/>
  <c r="V1920" i="1"/>
  <c r="U1921" i="1"/>
  <c r="V1921" i="1"/>
  <c r="W1921" i="1"/>
  <c r="U1922" i="1"/>
  <c r="V1922" i="1"/>
  <c r="W1922" i="1"/>
  <c r="U1923" i="1"/>
  <c r="V1923" i="1"/>
  <c r="W1923" i="1"/>
  <c r="U1924" i="1"/>
  <c r="V1924" i="1"/>
  <c r="W1924" i="1"/>
  <c r="R1925" i="1"/>
  <c r="U1925" i="1"/>
  <c r="V1925" i="1"/>
  <c r="W1925" i="1"/>
  <c r="U1926" i="1"/>
  <c r="X1926" i="1" s="1"/>
  <c r="V1926" i="1"/>
  <c r="U1927" i="1"/>
  <c r="V1927" i="1"/>
  <c r="U1928" i="1"/>
  <c r="V1928" i="1"/>
  <c r="U1929" i="1"/>
  <c r="V1929" i="1"/>
  <c r="R1930" i="1"/>
  <c r="U1930" i="1"/>
  <c r="V1930" i="1"/>
  <c r="U1931" i="1"/>
  <c r="V1931" i="1"/>
  <c r="U1932" i="1"/>
  <c r="V1932" i="1"/>
  <c r="U1933" i="1"/>
  <c r="V1933" i="1"/>
  <c r="W1933" i="1"/>
  <c r="U1934" i="1"/>
  <c r="X1934" i="1" s="1"/>
  <c r="V1934" i="1"/>
  <c r="W1934" i="1"/>
  <c r="U1935" i="1"/>
  <c r="V1935" i="1"/>
  <c r="W1935" i="1"/>
  <c r="U1936" i="1"/>
  <c r="V1936" i="1"/>
  <c r="W1936" i="1"/>
  <c r="R1937" i="1"/>
  <c r="U1937" i="1"/>
  <c r="V1937" i="1"/>
  <c r="W1937" i="1"/>
  <c r="U1938" i="1"/>
  <c r="V1938" i="1"/>
  <c r="U1939" i="1"/>
  <c r="V1939" i="1"/>
  <c r="W1939" i="1"/>
  <c r="U1940" i="1"/>
  <c r="V1940" i="1"/>
  <c r="U1941" i="1"/>
  <c r="V1941" i="1"/>
  <c r="R1942" i="1"/>
  <c r="U1942" i="1"/>
  <c r="X1942" i="1" s="1"/>
  <c r="Z1942" i="1" s="1"/>
  <c r="AI1942" i="1" s="1"/>
  <c r="V1942" i="1"/>
  <c r="W1942" i="1"/>
  <c r="U1943" i="1"/>
  <c r="V1943" i="1"/>
  <c r="U1944" i="1"/>
  <c r="V1944" i="1"/>
  <c r="U1945" i="1"/>
  <c r="V1945" i="1"/>
  <c r="W1945" i="1"/>
  <c r="U1946" i="1"/>
  <c r="V1946" i="1"/>
  <c r="W1946" i="1"/>
  <c r="U1947" i="1"/>
  <c r="V1947" i="1"/>
  <c r="W1947" i="1"/>
  <c r="U1948" i="1"/>
  <c r="V1948" i="1"/>
  <c r="W1948" i="1"/>
  <c r="R1949" i="1"/>
  <c r="U1949" i="1"/>
  <c r="V1949" i="1"/>
  <c r="W1949" i="1"/>
  <c r="U1950" i="1"/>
  <c r="X1950" i="1" s="1"/>
  <c r="V1950" i="1"/>
  <c r="U1951" i="1"/>
  <c r="V1951" i="1"/>
  <c r="U1952" i="1"/>
  <c r="V1952" i="1"/>
  <c r="U1953" i="1"/>
  <c r="V1953" i="1"/>
  <c r="R1954" i="1"/>
  <c r="U1954" i="1"/>
  <c r="V1954" i="1"/>
  <c r="U1955" i="1"/>
  <c r="V1955" i="1"/>
  <c r="U1956" i="1"/>
  <c r="V1956" i="1"/>
  <c r="U1957" i="1"/>
  <c r="V1957" i="1"/>
  <c r="U1958" i="1"/>
  <c r="X1958" i="1" s="1"/>
  <c r="V1958" i="1"/>
  <c r="U1959" i="1"/>
  <c r="V1959" i="1"/>
  <c r="U1960" i="1"/>
  <c r="V1960" i="1"/>
  <c r="U1961" i="1"/>
  <c r="V1961" i="1"/>
  <c r="U1962" i="1"/>
  <c r="V1962" i="1"/>
  <c r="U1963" i="1"/>
  <c r="V1963" i="1"/>
  <c r="W1963" i="1"/>
  <c r="R1964" i="1"/>
  <c r="U1964" i="1"/>
  <c r="V1964" i="1"/>
  <c r="U1965" i="1"/>
  <c r="V1965" i="1"/>
  <c r="R1966" i="1"/>
  <c r="U1966" i="1"/>
  <c r="X1966" i="1" s="1"/>
  <c r="Z1966" i="1" s="1"/>
  <c r="AI1966" i="1" s="1"/>
  <c r="V1966" i="1"/>
  <c r="W1966" i="1"/>
  <c r="U1967" i="1"/>
  <c r="V1967" i="1"/>
  <c r="U1968" i="1"/>
  <c r="V1968" i="1"/>
  <c r="U1969" i="1"/>
  <c r="V1969" i="1"/>
  <c r="W1969" i="1"/>
  <c r="U1970" i="1"/>
  <c r="V1970" i="1"/>
  <c r="U1971" i="1"/>
  <c r="V1971" i="1"/>
  <c r="W1971" i="1"/>
  <c r="U1972" i="1"/>
  <c r="V1972" i="1"/>
  <c r="W1972" i="1"/>
  <c r="R1973" i="1"/>
  <c r="U1973" i="1"/>
  <c r="V1973" i="1"/>
  <c r="W1973" i="1"/>
  <c r="U1974" i="1"/>
  <c r="X1974" i="1" s="1"/>
  <c r="V1974" i="1"/>
  <c r="U1975" i="1"/>
  <c r="V1975" i="1"/>
  <c r="W1975" i="1"/>
  <c r="U1976" i="1"/>
  <c r="X1976" i="1" s="1"/>
  <c r="V1976" i="1"/>
  <c r="U1977" i="1"/>
  <c r="V1977" i="1"/>
  <c r="R1978" i="1"/>
  <c r="U1978" i="1"/>
  <c r="V1978" i="1"/>
  <c r="U1979" i="1"/>
  <c r="V1979" i="1"/>
  <c r="U1980" i="1"/>
  <c r="V1980" i="1"/>
  <c r="U1981" i="1"/>
  <c r="V1981" i="1"/>
  <c r="W1981" i="1"/>
  <c r="U1982" i="1"/>
  <c r="X1982" i="1" s="1"/>
  <c r="V1982" i="1"/>
  <c r="U1983" i="1"/>
  <c r="V1983" i="1"/>
  <c r="W1983" i="1"/>
  <c r="U1984" i="1"/>
  <c r="X1984" i="1" s="1"/>
  <c r="V1984" i="1"/>
  <c r="W1984" i="1"/>
  <c r="R1985" i="1"/>
  <c r="U1985" i="1"/>
  <c r="V1985" i="1"/>
  <c r="W1985" i="1"/>
  <c r="U1986" i="1"/>
  <c r="V1986" i="1"/>
  <c r="U1987" i="1"/>
  <c r="V1987" i="1"/>
  <c r="W1987" i="1"/>
  <c r="U1988" i="1"/>
  <c r="X1988" i="1" s="1"/>
  <c r="V1988" i="1"/>
  <c r="U1989" i="1"/>
  <c r="V1989" i="1"/>
  <c r="R1990" i="1"/>
  <c r="U1990" i="1"/>
  <c r="V1990" i="1"/>
  <c r="U1991" i="1"/>
  <c r="V1991" i="1"/>
  <c r="U1992" i="1"/>
  <c r="V1992" i="1"/>
  <c r="U1993" i="1"/>
  <c r="V1993" i="1"/>
  <c r="W1993" i="1"/>
  <c r="U1994" i="1"/>
  <c r="V1994" i="1"/>
  <c r="R1995" i="1"/>
  <c r="U1995" i="1"/>
  <c r="V1995" i="1"/>
  <c r="W1995" i="1"/>
  <c r="U1996" i="1"/>
  <c r="X1996" i="1" s="1"/>
  <c r="V1996" i="1"/>
  <c r="W1996" i="1"/>
  <c r="U1997" i="1"/>
  <c r="V1997" i="1"/>
  <c r="W1997" i="1"/>
  <c r="U1998" i="1"/>
  <c r="V1998" i="1"/>
  <c r="U1999" i="1"/>
  <c r="V1999" i="1"/>
  <c r="W1999" i="1"/>
  <c r="U2000" i="1"/>
  <c r="X2000" i="1" s="1"/>
  <c r="V2000" i="1"/>
  <c r="U2001" i="1"/>
  <c r="V2001" i="1"/>
  <c r="R2002" i="1"/>
  <c r="U2002" i="1"/>
  <c r="V2002" i="1"/>
  <c r="U2003" i="1"/>
  <c r="V2003" i="1"/>
  <c r="U2004" i="1"/>
  <c r="V2004" i="1"/>
  <c r="U2005" i="1"/>
  <c r="V2005" i="1"/>
  <c r="W2005" i="1"/>
  <c r="U2006" i="1"/>
  <c r="Y2006" i="1" s="1"/>
  <c r="V2006" i="1"/>
  <c r="U2007" i="1"/>
  <c r="V2007" i="1"/>
  <c r="W2007" i="1"/>
  <c r="U2008" i="1"/>
  <c r="V2008" i="1"/>
  <c r="W2008" i="1"/>
  <c r="R2009" i="1"/>
  <c r="U2009" i="1"/>
  <c r="V2009" i="1"/>
  <c r="W2009" i="1"/>
  <c r="U2010" i="1"/>
  <c r="V2010" i="1"/>
  <c r="U2011" i="1"/>
  <c r="V2011" i="1"/>
  <c r="U2012" i="1"/>
  <c r="X2012" i="1" s="1"/>
  <c r="V2012" i="1"/>
  <c r="W2012" i="1"/>
  <c r="U2013" i="1"/>
  <c r="V2013" i="1"/>
  <c r="R2014" i="1"/>
  <c r="U2014" i="1"/>
  <c r="V2014" i="1"/>
  <c r="W2014" i="1"/>
  <c r="U2015" i="1"/>
  <c r="Y2015" i="1" s="1"/>
  <c r="V2015" i="1"/>
  <c r="R2016" i="1"/>
  <c r="U2016" i="1"/>
  <c r="V2016" i="1"/>
  <c r="U2017" i="1"/>
  <c r="V2017" i="1"/>
  <c r="W2017" i="1"/>
  <c r="U2018" i="1"/>
  <c r="V2018" i="1"/>
  <c r="U2019" i="1"/>
  <c r="V2019" i="1"/>
  <c r="W2019" i="1"/>
  <c r="U2020" i="1"/>
  <c r="X2020" i="1" s="1"/>
  <c r="V2020" i="1"/>
  <c r="W2020" i="1"/>
  <c r="R2021" i="1"/>
  <c r="U2021" i="1"/>
  <c r="V2021" i="1"/>
  <c r="W2021" i="1"/>
  <c r="U2022" i="1"/>
  <c r="V2022" i="1"/>
  <c r="U2023" i="1"/>
  <c r="Y2023" i="1" s="1"/>
  <c r="V2023" i="1"/>
  <c r="U2024" i="1"/>
  <c r="V2024" i="1"/>
  <c r="W2024" i="1"/>
  <c r="U2025" i="1"/>
  <c r="V2025" i="1"/>
  <c r="R2026" i="1"/>
  <c r="U2026" i="1"/>
  <c r="V2026" i="1"/>
  <c r="W2026" i="1"/>
  <c r="U2027" i="1"/>
  <c r="V2027" i="1"/>
  <c r="W2027" i="1"/>
  <c r="U2028" i="1"/>
  <c r="X2028" i="1" s="1"/>
  <c r="V2028" i="1"/>
  <c r="R2029" i="1"/>
  <c r="U2029" i="1"/>
  <c r="V2029" i="1"/>
  <c r="W2029" i="1"/>
  <c r="U2030" i="1"/>
  <c r="V2030" i="1"/>
  <c r="W2030" i="1"/>
  <c r="U2031" i="1"/>
  <c r="Y2031" i="1" s="1"/>
  <c r="V2031" i="1"/>
  <c r="W2031" i="1"/>
  <c r="U2032" i="1"/>
  <c r="V2032" i="1"/>
  <c r="W2032" i="1"/>
  <c r="R2033" i="1"/>
  <c r="U2033" i="1"/>
  <c r="V2033" i="1"/>
  <c r="W2033" i="1"/>
  <c r="U2034" i="1"/>
  <c r="V2034" i="1"/>
  <c r="U2035" i="1"/>
  <c r="V2035" i="1"/>
  <c r="U2036" i="1"/>
  <c r="X2036" i="1" s="1"/>
  <c r="V2036" i="1"/>
  <c r="W2036" i="1"/>
  <c r="U2037" i="1"/>
  <c r="V2037" i="1"/>
  <c r="R2038" i="1"/>
  <c r="U2038" i="1"/>
  <c r="V2038" i="1"/>
  <c r="W2038" i="1"/>
  <c r="U2039" i="1"/>
  <c r="Y2039" i="1" s="1"/>
  <c r="V2039" i="1"/>
  <c r="U2040" i="1"/>
  <c r="V2040" i="1"/>
  <c r="U2041" i="1"/>
  <c r="V2041" i="1"/>
  <c r="W2041" i="1"/>
  <c r="U2042" i="1"/>
  <c r="V2042" i="1"/>
  <c r="U2043" i="1"/>
  <c r="V2043" i="1"/>
  <c r="W2043" i="1"/>
  <c r="U2044" i="1"/>
  <c r="X2044" i="1" s="1"/>
  <c r="V2044" i="1"/>
  <c r="W2044" i="1"/>
  <c r="R2045" i="1"/>
  <c r="U2045" i="1"/>
  <c r="V2045" i="1"/>
  <c r="W2045" i="1"/>
  <c r="U2046" i="1"/>
  <c r="Y2046" i="1" s="1"/>
  <c r="V2046" i="1"/>
  <c r="U2047" i="1"/>
  <c r="Y2047" i="1" s="1"/>
  <c r="V2047" i="1"/>
  <c r="W2047" i="1"/>
  <c r="U2048" i="1"/>
  <c r="V2048" i="1"/>
  <c r="U2049" i="1"/>
  <c r="V2049" i="1"/>
  <c r="R2050" i="1"/>
  <c r="U2050" i="1"/>
  <c r="V2050" i="1"/>
  <c r="W2050" i="1"/>
  <c r="U2051" i="1"/>
  <c r="V2051" i="1"/>
  <c r="U2052" i="1"/>
  <c r="X2052" i="1" s="1"/>
  <c r="V2052" i="1"/>
  <c r="U2053" i="1"/>
  <c r="V2053" i="1"/>
  <c r="W2053" i="1"/>
  <c r="U2054" i="1"/>
  <c r="Y2054" i="1" s="1"/>
  <c r="V2054" i="1"/>
  <c r="W2054" i="1"/>
  <c r="U2055" i="1"/>
  <c r="Y2055" i="1" s="1"/>
  <c r="V2055" i="1"/>
  <c r="W2055" i="1"/>
  <c r="U2056" i="1"/>
  <c r="V2056" i="1"/>
  <c r="W2056" i="1"/>
  <c r="R2057" i="1"/>
  <c r="U2057" i="1"/>
  <c r="V2057" i="1"/>
  <c r="W2057" i="1"/>
  <c r="U2058" i="1"/>
  <c r="V2058" i="1"/>
  <c r="U2059" i="1"/>
  <c r="V2059" i="1"/>
  <c r="W2059" i="1"/>
  <c r="U2060" i="1"/>
  <c r="X2060" i="1" s="1"/>
  <c r="V2060" i="1"/>
  <c r="U2061" i="1"/>
  <c r="V2061" i="1"/>
  <c r="W2061" i="1"/>
  <c r="R2062" i="1"/>
  <c r="U2062" i="1"/>
  <c r="Y2062" i="1" s="1"/>
  <c r="V2062" i="1"/>
  <c r="W2062" i="1"/>
  <c r="U2063" i="1"/>
  <c r="Y2063" i="1" s="1"/>
  <c r="V2063" i="1"/>
  <c r="U2064" i="1"/>
  <c r="V2064" i="1"/>
  <c r="U2065" i="1"/>
  <c r="V2065" i="1"/>
  <c r="W2065" i="1"/>
  <c r="U2066" i="1"/>
  <c r="V2066" i="1"/>
  <c r="U2067" i="1"/>
  <c r="V2067" i="1"/>
  <c r="W2067" i="1"/>
  <c r="U2068" i="1"/>
  <c r="X2068" i="1" s="1"/>
  <c r="V2068" i="1"/>
  <c r="W2068" i="1"/>
  <c r="R2069" i="1"/>
  <c r="U2069" i="1"/>
  <c r="V2069" i="1"/>
  <c r="W2069" i="1"/>
  <c r="U2070" i="1"/>
  <c r="Y2070" i="1" s="1"/>
  <c r="V2070" i="1"/>
  <c r="U2071" i="1"/>
  <c r="Y2071" i="1" s="1"/>
  <c r="V2071" i="1"/>
  <c r="U2072" i="1"/>
  <c r="V2072" i="1"/>
  <c r="U2073" i="1"/>
  <c r="V2073" i="1"/>
  <c r="R2074" i="1"/>
  <c r="U2074" i="1"/>
  <c r="V2074" i="1"/>
  <c r="U2075" i="1"/>
  <c r="V2075" i="1"/>
  <c r="U2076" i="1"/>
  <c r="X2076" i="1" s="1"/>
  <c r="V2076" i="1"/>
  <c r="U2077" i="1"/>
  <c r="V2077" i="1"/>
  <c r="W2077" i="1"/>
  <c r="U2078" i="1"/>
  <c r="Y2078" i="1" s="1"/>
  <c r="V2078" i="1"/>
  <c r="R2079" i="1"/>
  <c r="U2079" i="1"/>
  <c r="Y2079" i="1" s="1"/>
  <c r="V2079" i="1"/>
  <c r="W2079" i="1"/>
  <c r="U2080" i="1"/>
  <c r="V2080" i="1"/>
  <c r="W2080" i="1"/>
  <c r="R2081" i="1"/>
  <c r="U2081" i="1"/>
  <c r="V2081" i="1"/>
  <c r="W2081" i="1"/>
  <c r="U2082" i="1"/>
  <c r="V2082" i="1"/>
  <c r="U2083" i="1"/>
  <c r="V2083" i="1"/>
  <c r="U2084" i="1"/>
  <c r="X2084" i="1" s="1"/>
  <c r="V2084" i="1"/>
  <c r="R2085" i="1"/>
  <c r="U2085" i="1"/>
  <c r="V2085" i="1"/>
  <c r="R2086" i="1"/>
  <c r="U2086" i="1"/>
  <c r="V2086" i="1"/>
  <c r="U2087" i="1"/>
  <c r="Y2087" i="1" s="1"/>
  <c r="V2087" i="1"/>
  <c r="U2088" i="1"/>
  <c r="V2088" i="1"/>
  <c r="U2089" i="1"/>
  <c r="V2089" i="1"/>
  <c r="W2089" i="1"/>
  <c r="U2090" i="1"/>
  <c r="V2090" i="1"/>
  <c r="U2091" i="1"/>
  <c r="V2091" i="1"/>
  <c r="W2091" i="1"/>
  <c r="U2092" i="1"/>
  <c r="X2092" i="1" s="1"/>
  <c r="V2092" i="1"/>
  <c r="W2092" i="1"/>
  <c r="R2093" i="1"/>
  <c r="U2093" i="1"/>
  <c r="V2093" i="1"/>
  <c r="W2093" i="1"/>
  <c r="U2094" i="1"/>
  <c r="Y2094" i="1" s="1"/>
  <c r="V2094" i="1"/>
  <c r="U2095" i="1"/>
  <c r="Y2095" i="1" s="1"/>
  <c r="V2095" i="1"/>
  <c r="U2096" i="1"/>
  <c r="V2096" i="1"/>
  <c r="U2097" i="1"/>
  <c r="V2097" i="1"/>
  <c r="R2098" i="1"/>
  <c r="U2098" i="1"/>
  <c r="V2098" i="1"/>
  <c r="U2099" i="1"/>
  <c r="V2099" i="1"/>
  <c r="U2100" i="1"/>
  <c r="X2100" i="1" s="1"/>
  <c r="V2100" i="1"/>
  <c r="R2101" i="1"/>
  <c r="U2101" i="1"/>
  <c r="V2101" i="1"/>
  <c r="W2101" i="1"/>
  <c r="U2102" i="1"/>
  <c r="V2102" i="1"/>
  <c r="U2103" i="1"/>
  <c r="Y2103" i="1" s="1"/>
  <c r="V2103" i="1"/>
  <c r="W2103" i="1"/>
  <c r="U2104" i="1"/>
  <c r="V2104" i="1"/>
  <c r="W2104" i="1"/>
  <c r="R2105" i="1"/>
  <c r="U2105" i="1"/>
  <c r="V2105" i="1"/>
  <c r="W2105" i="1"/>
  <c r="U2106" i="1"/>
  <c r="V2106" i="1"/>
  <c r="U2107" i="1"/>
  <c r="V2107" i="1"/>
  <c r="U2108" i="1"/>
  <c r="V2108" i="1"/>
  <c r="U2109" i="1"/>
  <c r="V2109" i="1"/>
  <c r="R2110" i="1"/>
  <c r="U2110" i="1"/>
  <c r="V2110" i="1"/>
  <c r="U2111" i="1"/>
  <c r="Y2111" i="1" s="1"/>
  <c r="V2111" i="1"/>
  <c r="U2112" i="1"/>
  <c r="V2112" i="1"/>
  <c r="U2113" i="1"/>
  <c r="V2113" i="1"/>
  <c r="W2113" i="1"/>
  <c r="U2114" i="1"/>
  <c r="V2114" i="1"/>
  <c r="U2115" i="1"/>
  <c r="V2115" i="1"/>
  <c r="W2115" i="1"/>
  <c r="U2116" i="1"/>
  <c r="V2116" i="1"/>
  <c r="W2116" i="1"/>
  <c r="R2117" i="1"/>
  <c r="U2117" i="1"/>
  <c r="V2117" i="1"/>
  <c r="W2117" i="1"/>
  <c r="U2118" i="1"/>
  <c r="V2118" i="1"/>
  <c r="U2119" i="1"/>
  <c r="Y2119" i="1" s="1"/>
  <c r="V2119" i="1"/>
  <c r="W2119" i="1"/>
  <c r="U2120" i="1"/>
  <c r="V2120" i="1"/>
  <c r="U2121" i="1"/>
  <c r="V2121" i="1"/>
  <c r="R2122" i="1"/>
  <c r="U2122" i="1"/>
  <c r="V2122" i="1"/>
  <c r="W2122" i="1"/>
  <c r="U2123" i="1"/>
  <c r="V2123" i="1"/>
  <c r="U2124" i="1"/>
  <c r="V2124" i="1"/>
  <c r="U2125" i="1"/>
  <c r="V2125" i="1"/>
  <c r="W2125" i="1"/>
  <c r="U2126" i="1"/>
  <c r="V2126" i="1"/>
  <c r="U2127" i="1"/>
  <c r="Y2127" i="1" s="1"/>
  <c r="V2127" i="1"/>
  <c r="W2127" i="1"/>
  <c r="U2128" i="1"/>
  <c r="V2128" i="1"/>
  <c r="W2128" i="1"/>
  <c r="R2129" i="1"/>
  <c r="U2129" i="1"/>
  <c r="V2129" i="1"/>
  <c r="W2129" i="1"/>
  <c r="U2130" i="1"/>
  <c r="V2130" i="1"/>
  <c r="U2131" i="1"/>
  <c r="V2131" i="1"/>
  <c r="W2131" i="1"/>
  <c r="U2132" i="1"/>
  <c r="V2132" i="1"/>
  <c r="U2133" i="1"/>
  <c r="V2133" i="1"/>
  <c r="R2134" i="1"/>
  <c r="U2134" i="1"/>
  <c r="V2134" i="1"/>
  <c r="R2135" i="1"/>
  <c r="U2135" i="1"/>
  <c r="Y2135" i="1" s="1"/>
  <c r="V2135" i="1"/>
  <c r="U2136" i="1"/>
  <c r="V2136" i="1"/>
  <c r="U2137" i="1"/>
  <c r="V2137" i="1"/>
  <c r="W2137" i="1"/>
  <c r="U2138" i="1"/>
  <c r="V2138" i="1"/>
  <c r="W2138" i="1"/>
  <c r="U2139" i="1"/>
  <c r="V2139" i="1"/>
  <c r="W2139" i="1"/>
  <c r="U2140" i="1"/>
  <c r="V2140" i="1"/>
  <c r="W2140" i="1"/>
  <c r="R2141" i="1"/>
  <c r="U2141" i="1"/>
  <c r="V2141" i="1"/>
  <c r="W2141" i="1"/>
  <c r="U2142" i="1"/>
  <c r="V2142" i="1"/>
  <c r="U2143" i="1"/>
  <c r="V2143" i="1"/>
  <c r="U2144" i="1"/>
  <c r="V2144" i="1"/>
  <c r="U2145" i="1"/>
  <c r="V2145" i="1"/>
  <c r="R2146" i="1"/>
  <c r="U2146" i="1"/>
  <c r="V2146" i="1"/>
  <c r="W2146" i="1"/>
  <c r="U2147" i="1"/>
  <c r="X2147" i="1" s="1"/>
  <c r="V2147" i="1"/>
  <c r="U2148" i="1"/>
  <c r="Y2148" i="1" s="1"/>
  <c r="V2148" i="1"/>
  <c r="U2149" i="1"/>
  <c r="V2149" i="1"/>
  <c r="W2149" i="1"/>
  <c r="U2150" i="1"/>
  <c r="V2150" i="1"/>
  <c r="U2151" i="1"/>
  <c r="V2151" i="1"/>
  <c r="W2151" i="1"/>
  <c r="U2152" i="1"/>
  <c r="V2152" i="1"/>
  <c r="W2152" i="1"/>
  <c r="R2153" i="1"/>
  <c r="U2153" i="1"/>
  <c r="V2153" i="1"/>
  <c r="W2153" i="1"/>
  <c r="U2154" i="1"/>
  <c r="V2154" i="1"/>
  <c r="U2155" i="1"/>
  <c r="X2155" i="1" s="1"/>
  <c r="V2155" i="1"/>
  <c r="U2156" i="1"/>
  <c r="Y2156" i="1" s="1"/>
  <c r="V2156" i="1"/>
  <c r="U2157" i="1"/>
  <c r="X2157" i="1" s="1"/>
  <c r="V2157" i="1"/>
  <c r="R2158" i="1"/>
  <c r="U2158" i="1"/>
  <c r="V2158" i="1"/>
  <c r="R2159" i="1"/>
  <c r="U2159" i="1"/>
  <c r="V2159" i="1"/>
  <c r="U2160" i="1"/>
  <c r="V2160" i="1"/>
  <c r="U2161" i="1"/>
  <c r="X2161" i="1" s="1"/>
  <c r="V2161" i="1"/>
  <c r="W2161" i="1"/>
  <c r="U2162" i="1"/>
  <c r="X2162" i="1" s="1"/>
  <c r="V2162" i="1"/>
  <c r="R2163" i="1"/>
  <c r="U2163" i="1"/>
  <c r="V2163" i="1"/>
  <c r="W2163" i="1"/>
  <c r="U2164" i="1"/>
  <c r="V2164" i="1"/>
  <c r="W2164" i="1"/>
  <c r="R2165" i="1"/>
  <c r="U2165" i="1"/>
  <c r="V2165" i="1"/>
  <c r="W2165" i="1"/>
  <c r="U2166" i="1"/>
  <c r="V2166" i="1"/>
  <c r="U2167" i="1"/>
  <c r="V2167" i="1"/>
  <c r="W2167" i="1"/>
  <c r="U2168" i="1"/>
  <c r="V2168" i="1"/>
  <c r="U2169" i="1"/>
  <c r="X2169" i="1" s="1"/>
  <c r="V2169" i="1"/>
  <c r="R2170" i="1"/>
  <c r="U2170" i="1"/>
  <c r="X2170" i="1" s="1"/>
  <c r="Z2170" i="1" s="1"/>
  <c r="AI2170" i="1" s="1"/>
  <c r="V2170" i="1"/>
  <c r="U2171" i="1"/>
  <c r="V2171" i="1"/>
  <c r="U2172" i="1"/>
  <c r="V2172" i="1"/>
  <c r="U2173" i="1"/>
  <c r="V2173" i="1"/>
  <c r="W2173" i="1"/>
  <c r="U2174" i="1"/>
  <c r="V2174" i="1"/>
  <c r="U2175" i="1"/>
  <c r="V2175" i="1"/>
  <c r="W2175" i="1"/>
  <c r="U2176" i="1"/>
  <c r="V2176" i="1"/>
  <c r="W2176" i="1"/>
  <c r="R2177" i="1"/>
  <c r="U2177" i="1"/>
  <c r="X2177" i="1" s="1"/>
  <c r="Z2177" i="1" s="1"/>
  <c r="AI2177" i="1" s="1"/>
  <c r="V2177" i="1"/>
  <c r="W2177" i="1"/>
  <c r="U2178" i="1"/>
  <c r="X2178" i="1" s="1"/>
  <c r="V2178" i="1"/>
  <c r="R2179" i="1"/>
  <c r="U2179" i="1"/>
  <c r="V2179" i="1"/>
  <c r="W2179" i="1"/>
  <c r="R2180" i="1"/>
  <c r="U2180" i="1"/>
  <c r="V2180" i="1"/>
  <c r="U2181" i="1"/>
  <c r="V2181" i="1"/>
  <c r="R2182" i="1"/>
  <c r="U2182" i="1"/>
  <c r="V2182" i="1"/>
  <c r="W2182" i="1"/>
  <c r="R2183" i="1"/>
  <c r="U2183" i="1"/>
  <c r="V2183" i="1"/>
  <c r="U2184" i="1"/>
  <c r="V2184" i="1"/>
  <c r="U2185" i="1"/>
  <c r="X2185" i="1" s="1"/>
  <c r="V2185" i="1"/>
  <c r="W2185" i="1"/>
  <c r="U2186" i="1"/>
  <c r="X2186" i="1" s="1"/>
  <c r="V2186" i="1"/>
  <c r="U2187" i="1"/>
  <c r="V2187" i="1"/>
  <c r="W2187" i="1"/>
  <c r="U2188" i="1"/>
  <c r="V2188" i="1"/>
  <c r="W2188" i="1"/>
  <c r="R2189" i="1"/>
  <c r="U2189" i="1"/>
  <c r="V2189" i="1"/>
  <c r="W2189" i="1"/>
  <c r="U2190" i="1"/>
  <c r="V2190" i="1"/>
  <c r="R2191" i="1"/>
  <c r="U2191" i="1"/>
  <c r="V2191" i="1"/>
  <c r="W2191" i="1"/>
  <c r="R2192" i="1"/>
  <c r="U2192" i="1"/>
  <c r="V2192" i="1"/>
  <c r="U2193" i="1"/>
  <c r="X2193" i="1" s="1"/>
  <c r="V2193" i="1"/>
  <c r="R2194" i="1"/>
  <c r="U2194" i="1"/>
  <c r="X2194" i="1" s="1"/>
  <c r="Z2194" i="1" s="1"/>
  <c r="AI2194" i="1" s="1"/>
  <c r="V2194" i="1"/>
  <c r="W2194" i="1"/>
  <c r="U2195" i="1"/>
  <c r="V2195" i="1"/>
  <c r="U2196" i="1"/>
  <c r="V2196" i="1"/>
  <c r="R2197" i="1"/>
  <c r="U2197" i="1"/>
  <c r="V2197" i="1"/>
  <c r="W2197" i="1"/>
  <c r="U2198" i="1"/>
  <c r="V2198" i="1"/>
  <c r="R2199" i="1"/>
  <c r="U2199" i="1"/>
  <c r="V2199" i="1"/>
  <c r="W2199" i="1"/>
  <c r="U2200" i="1"/>
  <c r="V2200" i="1"/>
  <c r="W2200" i="1"/>
  <c r="R2201" i="1"/>
  <c r="U2201" i="1"/>
  <c r="X2201" i="1" s="1"/>
  <c r="Z2201" i="1" s="1"/>
  <c r="AI2201" i="1" s="1"/>
  <c r="V2201" i="1"/>
  <c r="W2201" i="1"/>
  <c r="U2202" i="1"/>
  <c r="X2202" i="1" s="1"/>
  <c r="V2202" i="1"/>
  <c r="R2203" i="1"/>
  <c r="U2203" i="1"/>
  <c r="V2203" i="1"/>
  <c r="W2203" i="1"/>
  <c r="R2204" i="1"/>
  <c r="U2204" i="1"/>
  <c r="V2204" i="1"/>
  <c r="U2205" i="1"/>
  <c r="V2205" i="1"/>
  <c r="R2206" i="1"/>
  <c r="U2206" i="1"/>
  <c r="V2206" i="1"/>
  <c r="W2206" i="1"/>
  <c r="U2207" i="1"/>
  <c r="V2207" i="1"/>
  <c r="U2208" i="1"/>
  <c r="V2208" i="1"/>
  <c r="U2209" i="1"/>
  <c r="X2209" i="1" s="1"/>
  <c r="V2209" i="1"/>
  <c r="W2209" i="1"/>
  <c r="U2210" i="1"/>
  <c r="X2210" i="1" s="1"/>
  <c r="V2210" i="1"/>
  <c r="U2211" i="1"/>
  <c r="V2211" i="1"/>
  <c r="W2211" i="1"/>
  <c r="U2212" i="1"/>
  <c r="V2212" i="1"/>
  <c r="W2212" i="1"/>
  <c r="R2213" i="1"/>
  <c r="U2213" i="1"/>
  <c r="V2213" i="1"/>
  <c r="W2213" i="1"/>
  <c r="U2214" i="1"/>
  <c r="V2214" i="1"/>
  <c r="U2215" i="1"/>
  <c r="V2215" i="1"/>
  <c r="U2216" i="1"/>
  <c r="V2216" i="1"/>
  <c r="W2216" i="1"/>
  <c r="U2217" i="1"/>
  <c r="X2217" i="1" s="1"/>
  <c r="V2217" i="1"/>
  <c r="R2218" i="1"/>
  <c r="U2218" i="1"/>
  <c r="X2218" i="1" s="1"/>
  <c r="Z2218" i="1" s="1"/>
  <c r="AI2218" i="1" s="1"/>
  <c r="V2218" i="1"/>
  <c r="W2218" i="1"/>
  <c r="U2219" i="1"/>
  <c r="V2219" i="1"/>
  <c r="U2220" i="1"/>
  <c r="V2220" i="1"/>
  <c r="U2221" i="1"/>
  <c r="V2221" i="1"/>
  <c r="W2221" i="1"/>
  <c r="U2222" i="1"/>
  <c r="V2222" i="1"/>
  <c r="U2223" i="1"/>
  <c r="V2223" i="1"/>
  <c r="W2223" i="1"/>
  <c r="U2224" i="1"/>
  <c r="V2224" i="1"/>
  <c r="W2224" i="1"/>
  <c r="R2225" i="1"/>
  <c r="U2225" i="1"/>
  <c r="X2225" i="1" s="1"/>
  <c r="Z2225" i="1" s="1"/>
  <c r="AI2225" i="1" s="1"/>
  <c r="V2225" i="1"/>
  <c r="W2225" i="1"/>
  <c r="U2226" i="1"/>
  <c r="X2226" i="1" s="1"/>
  <c r="V2226" i="1"/>
  <c r="U2227" i="1"/>
  <c r="V2227" i="1"/>
  <c r="W2227" i="1"/>
  <c r="U2228" i="1"/>
  <c r="V2228" i="1"/>
  <c r="W2228" i="1"/>
  <c r="U2229" i="1"/>
  <c r="V2229" i="1"/>
  <c r="R2230" i="1"/>
  <c r="U2230" i="1"/>
  <c r="V2230" i="1"/>
  <c r="U2231" i="1"/>
  <c r="V2231" i="1"/>
  <c r="U2232" i="1"/>
  <c r="V2232" i="1"/>
  <c r="U2233" i="1"/>
  <c r="X2233" i="1" s="1"/>
  <c r="V2233" i="1"/>
  <c r="U2234" i="1"/>
  <c r="X2234" i="1" s="1"/>
  <c r="V2234" i="1"/>
  <c r="R2235" i="1"/>
  <c r="U2235" i="1"/>
  <c r="V2235" i="1"/>
  <c r="W2235" i="1"/>
  <c r="U2236" i="1"/>
  <c r="V2236" i="1"/>
  <c r="W2236" i="1"/>
  <c r="R2237" i="1"/>
  <c r="U2237" i="1"/>
  <c r="V2237" i="1"/>
  <c r="W2237" i="1"/>
  <c r="U2238" i="1"/>
  <c r="V2238" i="1"/>
  <c r="U2239" i="1"/>
  <c r="V2239" i="1"/>
  <c r="W2239" i="1"/>
  <c r="U2240" i="1"/>
  <c r="V2240" i="1"/>
  <c r="W2240" i="1"/>
  <c r="U2241" i="1"/>
  <c r="X2241" i="1" s="1"/>
  <c r="V2241" i="1"/>
  <c r="R2242" i="1"/>
  <c r="U2242" i="1"/>
  <c r="X2242" i="1" s="1"/>
  <c r="Z2242" i="1" s="1"/>
  <c r="AI2242" i="1" s="1"/>
  <c r="V2242" i="1"/>
  <c r="U2243" i="1"/>
  <c r="V2243" i="1"/>
  <c r="U2244" i="1"/>
  <c r="V2244" i="1"/>
  <c r="U2245" i="1"/>
  <c r="V2245" i="1"/>
  <c r="U2246" i="1"/>
  <c r="V2246" i="1"/>
  <c r="U2247" i="1"/>
  <c r="V2247" i="1"/>
  <c r="W2247" i="1"/>
  <c r="U2248" i="1"/>
  <c r="V2248" i="1"/>
  <c r="W2248" i="1"/>
  <c r="R2249" i="1"/>
  <c r="U2249" i="1"/>
  <c r="X2249" i="1" s="1"/>
  <c r="Z2249" i="1" s="1"/>
  <c r="AI2249" i="1" s="1"/>
  <c r="V2249" i="1"/>
  <c r="W2249" i="1"/>
  <c r="U2250" i="1"/>
  <c r="X2250" i="1" s="1"/>
  <c r="V2250" i="1"/>
  <c r="U2251" i="1"/>
  <c r="V2251" i="1"/>
  <c r="R2252" i="1"/>
  <c r="U2252" i="1"/>
  <c r="V2252" i="1"/>
  <c r="U2253" i="1"/>
  <c r="V2253" i="1"/>
  <c r="R2254" i="1"/>
  <c r="U2254" i="1"/>
  <c r="V2254" i="1"/>
  <c r="U2255" i="1"/>
  <c r="V2255" i="1"/>
  <c r="W2255" i="1"/>
  <c r="U2256" i="1"/>
  <c r="V2256" i="1"/>
  <c r="U2257" i="1"/>
  <c r="X2257" i="1" s="1"/>
  <c r="V2257" i="1"/>
  <c r="U2258" i="1"/>
  <c r="X2258" i="1" s="1"/>
  <c r="V2258" i="1"/>
  <c r="U2259" i="1"/>
  <c r="V2259" i="1"/>
  <c r="W2259" i="1"/>
  <c r="U2260" i="1"/>
  <c r="V2260" i="1"/>
  <c r="W2260" i="1"/>
  <c r="R2261" i="1"/>
  <c r="U2261" i="1"/>
  <c r="V2261" i="1"/>
  <c r="W2261" i="1"/>
  <c r="U2262" i="1"/>
  <c r="V2262" i="1"/>
  <c r="U2263" i="1"/>
  <c r="V2263" i="1"/>
  <c r="U2264" i="1"/>
  <c r="V2264" i="1"/>
  <c r="U2265" i="1"/>
  <c r="X2265" i="1" s="1"/>
  <c r="V2265" i="1"/>
  <c r="R2266" i="1"/>
  <c r="U2266" i="1"/>
  <c r="X2266" i="1" s="1"/>
  <c r="Z2266" i="1" s="1"/>
  <c r="AI2266" i="1" s="1"/>
  <c r="V2266" i="1"/>
  <c r="U2267" i="1"/>
  <c r="V2267" i="1"/>
  <c r="U2268" i="1"/>
  <c r="V2268" i="1"/>
  <c r="U2269" i="1"/>
  <c r="V2269" i="1"/>
  <c r="U2270" i="1"/>
  <c r="V2270" i="1"/>
  <c r="U2271" i="1"/>
  <c r="X2271" i="1" s="1"/>
  <c r="V2271" i="1"/>
  <c r="W2271" i="1"/>
  <c r="U2272" i="1"/>
  <c r="V2272" i="1"/>
  <c r="W2272" i="1"/>
  <c r="R2273" i="1"/>
  <c r="U2273" i="1"/>
  <c r="X2273" i="1" s="1"/>
  <c r="Z2273" i="1" s="1"/>
  <c r="AI2273" i="1" s="1"/>
  <c r="V2273" i="1"/>
  <c r="W2273" i="1"/>
  <c r="U2274" i="1"/>
  <c r="X2274" i="1" s="1"/>
  <c r="V2274" i="1"/>
  <c r="U2275" i="1"/>
  <c r="V2275" i="1"/>
  <c r="W2275" i="1"/>
  <c r="U2276" i="1"/>
  <c r="V2276" i="1"/>
  <c r="U2277" i="1"/>
  <c r="V2277" i="1"/>
  <c r="R2278" i="1"/>
  <c r="U2278" i="1"/>
  <c r="V2278" i="1"/>
  <c r="U2279" i="1"/>
  <c r="X2279" i="1" s="1"/>
  <c r="V2279" i="1"/>
  <c r="U2280" i="1"/>
  <c r="V2280" i="1"/>
  <c r="U2281" i="1"/>
  <c r="X2281" i="1" s="1"/>
  <c r="V2281" i="1"/>
  <c r="U2282" i="1"/>
  <c r="X2282" i="1" s="1"/>
  <c r="V2282" i="1"/>
  <c r="U2283" i="1"/>
  <c r="V2283" i="1"/>
  <c r="W2283" i="1"/>
  <c r="U2284" i="1"/>
  <c r="V2284" i="1"/>
  <c r="W2284" i="1"/>
  <c r="R2285" i="1"/>
  <c r="U2285" i="1"/>
  <c r="V2285" i="1"/>
  <c r="W2285" i="1"/>
  <c r="U2286" i="1"/>
  <c r="V2286" i="1"/>
  <c r="U2287" i="1"/>
  <c r="X2287" i="1" s="1"/>
  <c r="Z2287" i="1" s="1"/>
  <c r="AI2287" i="1" s="1"/>
  <c r="V2287" i="1"/>
  <c r="W2287" i="1"/>
  <c r="U2288" i="1"/>
  <c r="V2288" i="1"/>
  <c r="U2289" i="1"/>
  <c r="X2289" i="1" s="1"/>
  <c r="V2289" i="1"/>
  <c r="R2290" i="1"/>
  <c r="U2290" i="1"/>
  <c r="X2290" i="1" s="1"/>
  <c r="Z2290" i="1" s="1"/>
  <c r="AI2290" i="1" s="1"/>
  <c r="V2290" i="1"/>
  <c r="U2291" i="1"/>
  <c r="V2291" i="1"/>
  <c r="U2292" i="1"/>
  <c r="V2292" i="1"/>
  <c r="U2293" i="1"/>
  <c r="V2293" i="1"/>
  <c r="U2294" i="1"/>
  <c r="V2294" i="1"/>
  <c r="U2295" i="1"/>
  <c r="X2295" i="1" s="1"/>
  <c r="V2295" i="1"/>
  <c r="W2295" i="1"/>
  <c r="U2296" i="1"/>
  <c r="V2296" i="1"/>
  <c r="W2296" i="1"/>
  <c r="R2297" i="1"/>
  <c r="U2297" i="1"/>
  <c r="X2297" i="1" s="1"/>
  <c r="Z2297" i="1" s="1"/>
  <c r="AI2297" i="1" s="1"/>
  <c r="V2297" i="1"/>
  <c r="W2297" i="1"/>
  <c r="U2298" i="1"/>
  <c r="X2298" i="1" s="1"/>
  <c r="V2298" i="1"/>
  <c r="R2299" i="1"/>
  <c r="U2299" i="1"/>
  <c r="V2299" i="1"/>
  <c r="W2299" i="1"/>
  <c r="U2300" i="1"/>
  <c r="V2300" i="1"/>
  <c r="U2301" i="1"/>
  <c r="V2301" i="1"/>
  <c r="R2302" i="1"/>
  <c r="U2302" i="1"/>
  <c r="V2302" i="1"/>
  <c r="W2302" i="1"/>
  <c r="U2303" i="1"/>
  <c r="X2303" i="1" s="1"/>
  <c r="V2303" i="1"/>
  <c r="U2304" i="1"/>
  <c r="V2304" i="1"/>
  <c r="U2305" i="1"/>
  <c r="X2305" i="1" s="1"/>
  <c r="V2305" i="1"/>
  <c r="U2306" i="1"/>
  <c r="V2306" i="1"/>
  <c r="U2307" i="1"/>
  <c r="X2307" i="1" s="1"/>
  <c r="V2307" i="1"/>
  <c r="W2307" i="1"/>
  <c r="U2308" i="1"/>
  <c r="V2308" i="1"/>
  <c r="W2308" i="1"/>
  <c r="R2309" i="1"/>
  <c r="U2309" i="1"/>
  <c r="V2309" i="1"/>
  <c r="W2309" i="1"/>
  <c r="U2310" i="1"/>
  <c r="V2310" i="1"/>
  <c r="U2311" i="1"/>
  <c r="V2311" i="1"/>
  <c r="U2312" i="1"/>
  <c r="V2312" i="1"/>
  <c r="U2313" i="1"/>
  <c r="X2313" i="1" s="1"/>
  <c r="Z2313" i="1" s="1"/>
  <c r="AI2313" i="1" s="1"/>
  <c r="V2313" i="1"/>
  <c r="R2314" i="1"/>
  <c r="U2314" i="1"/>
  <c r="V2314" i="1"/>
  <c r="W2314" i="1"/>
  <c r="R2315" i="1"/>
  <c r="U2315" i="1"/>
  <c r="V2315" i="1"/>
  <c r="U2316" i="1"/>
  <c r="V2316" i="1"/>
  <c r="W2316" i="1"/>
  <c r="U2317" i="1"/>
  <c r="V2317" i="1"/>
  <c r="U2318" i="1"/>
  <c r="V2318" i="1"/>
  <c r="W2318" i="1"/>
  <c r="U2319" i="1"/>
  <c r="X2319" i="1" s="1"/>
  <c r="V2319" i="1"/>
  <c r="W2319" i="1"/>
  <c r="U2320" i="1"/>
  <c r="V2320" i="1"/>
  <c r="W2320" i="1"/>
  <c r="R2321" i="1"/>
  <c r="U2321" i="1"/>
  <c r="X2321" i="1" s="1"/>
  <c r="Z2321" i="1" s="1"/>
  <c r="AI2321" i="1" s="1"/>
  <c r="V2321" i="1"/>
  <c r="W2321" i="1"/>
  <c r="U2322" i="1"/>
  <c r="V2322" i="1"/>
  <c r="U2323" i="1"/>
  <c r="X2323" i="1" s="1"/>
  <c r="V2323" i="1"/>
  <c r="U2324" i="1"/>
  <c r="V2324" i="1"/>
  <c r="U2325" i="1"/>
  <c r="V2325" i="1"/>
  <c r="R2326" i="1"/>
  <c r="U2326" i="1"/>
  <c r="V2326" i="1"/>
  <c r="U2327" i="1"/>
  <c r="V2327" i="1"/>
  <c r="U2328" i="1"/>
  <c r="V2328" i="1"/>
  <c r="U2329" i="1"/>
  <c r="X2329" i="1" s="1"/>
  <c r="V2329" i="1"/>
  <c r="U2330" i="1"/>
  <c r="V2330" i="1"/>
  <c r="U2331" i="1"/>
  <c r="V2331" i="1"/>
  <c r="W2331" i="1"/>
  <c r="U2332" i="1"/>
  <c r="V2332" i="1"/>
  <c r="W2332" i="1"/>
  <c r="R2333" i="1"/>
  <c r="U2333" i="1"/>
  <c r="V2333" i="1"/>
  <c r="W2333" i="1"/>
  <c r="U2334" i="1"/>
  <c r="V2334" i="1"/>
  <c r="U2335" i="1"/>
  <c r="X2335" i="1" s="1"/>
  <c r="V2335" i="1"/>
  <c r="W2335" i="1"/>
  <c r="U2336" i="1"/>
  <c r="V2336" i="1"/>
  <c r="U2337" i="1"/>
  <c r="X2337" i="1" s="1"/>
  <c r="V2337" i="1"/>
  <c r="R2338" i="1"/>
  <c r="U2338" i="1"/>
  <c r="V2338" i="1"/>
  <c r="R2339" i="1"/>
  <c r="U2339" i="1"/>
  <c r="X2339" i="1" s="1"/>
  <c r="V2339" i="1"/>
  <c r="U2340" i="1"/>
  <c r="V2340" i="1"/>
  <c r="U2341" i="1"/>
  <c r="V2341" i="1"/>
  <c r="U2342" i="1"/>
  <c r="V2342" i="1"/>
  <c r="U2343" i="1"/>
  <c r="V2343" i="1"/>
  <c r="W2343" i="1"/>
  <c r="U2344" i="1"/>
  <c r="V2344" i="1"/>
  <c r="W2344" i="1"/>
  <c r="R2345" i="1"/>
  <c r="U2345" i="1"/>
  <c r="X2345" i="1" s="1"/>
  <c r="Z2345" i="1" s="1"/>
  <c r="AI2345" i="1" s="1"/>
  <c r="V2345" i="1"/>
  <c r="W2345" i="1"/>
  <c r="U2346" i="1"/>
  <c r="V2346" i="1"/>
  <c r="U2347" i="1"/>
  <c r="V2347" i="1"/>
  <c r="W2347" i="1"/>
  <c r="U2348" i="1"/>
  <c r="V2348" i="1"/>
  <c r="U2349" i="1"/>
  <c r="V2349" i="1"/>
  <c r="R2350" i="1"/>
  <c r="U2350" i="1"/>
  <c r="V2350" i="1"/>
  <c r="U2351" i="1"/>
  <c r="V2351" i="1"/>
  <c r="U2352" i="1"/>
  <c r="V2352" i="1"/>
  <c r="U2353" i="1"/>
  <c r="X2353" i="1" s="1"/>
  <c r="Z2353" i="1" s="1"/>
  <c r="AI2353" i="1" s="1"/>
  <c r="V2353" i="1"/>
  <c r="U2354" i="1"/>
  <c r="V2354" i="1"/>
  <c r="U2355" i="1"/>
  <c r="V2355" i="1"/>
  <c r="W2355" i="1"/>
  <c r="U2356" i="1"/>
  <c r="V2356" i="1"/>
  <c r="W2356" i="1"/>
  <c r="R2357" i="1"/>
  <c r="U2357" i="1"/>
  <c r="V2357" i="1"/>
  <c r="W2357" i="1"/>
  <c r="R2358" i="1"/>
  <c r="U2358" i="1"/>
  <c r="V2358" i="1"/>
  <c r="R2359" i="1"/>
  <c r="U2359" i="1"/>
  <c r="V2359" i="1"/>
  <c r="W2359" i="1"/>
  <c r="U2360" i="1"/>
  <c r="V2360" i="1"/>
  <c r="U2361" i="1"/>
  <c r="X2361" i="1" s="1"/>
  <c r="V2361" i="1"/>
  <c r="R2362" i="1"/>
  <c r="U2362" i="1"/>
  <c r="V2362" i="1"/>
  <c r="U2363" i="1"/>
  <c r="V2363" i="1"/>
  <c r="U2364" i="1"/>
  <c r="V2364" i="1"/>
  <c r="U2365" i="1"/>
  <c r="V2365" i="1"/>
  <c r="U2366" i="1"/>
  <c r="V2366" i="1"/>
  <c r="U2367" i="1"/>
  <c r="V2367" i="1"/>
  <c r="W2367" i="1"/>
  <c r="U2368" i="1"/>
  <c r="V2368" i="1"/>
  <c r="W2368" i="1"/>
  <c r="R2369" i="1"/>
  <c r="U2369" i="1"/>
  <c r="X2369" i="1" s="1"/>
  <c r="Z2369" i="1" s="1"/>
  <c r="AI2369" i="1" s="1"/>
  <c r="V2369" i="1"/>
  <c r="W2369" i="1"/>
  <c r="U2370" i="1"/>
  <c r="X2370" i="1" s="1"/>
  <c r="V2370" i="1"/>
  <c r="R2371" i="1"/>
  <c r="U2371" i="1"/>
  <c r="X2371" i="1" s="1"/>
  <c r="V2371" i="1"/>
  <c r="W2371" i="1"/>
  <c r="R2372" i="1"/>
  <c r="U2372" i="1"/>
  <c r="V2372" i="1"/>
  <c r="U2373" i="1"/>
  <c r="V2373" i="1"/>
  <c r="R2374" i="1"/>
  <c r="U2374" i="1"/>
  <c r="V2374" i="1"/>
  <c r="W2374" i="1"/>
  <c r="U2375" i="1"/>
  <c r="X2375" i="1" s="1"/>
  <c r="V2375" i="1"/>
  <c r="U2376" i="1"/>
  <c r="V2376" i="1"/>
  <c r="U2377" i="1"/>
  <c r="X2377" i="1" s="1"/>
  <c r="V2377" i="1"/>
  <c r="U2378" i="1"/>
  <c r="X2378" i="1" s="1"/>
  <c r="V2378" i="1"/>
  <c r="U2379" i="1"/>
  <c r="V2379" i="1"/>
  <c r="W2379" i="1"/>
  <c r="U2380" i="1"/>
  <c r="V2380" i="1"/>
  <c r="W2380" i="1"/>
  <c r="R2381" i="1"/>
  <c r="U2381" i="1"/>
  <c r="V2381" i="1"/>
  <c r="W2381" i="1"/>
  <c r="U2382" i="1"/>
  <c r="V2382" i="1"/>
  <c r="U2383" i="1"/>
  <c r="X2383" i="1" s="1"/>
  <c r="V2383" i="1"/>
  <c r="U2384" i="1"/>
  <c r="V2384" i="1"/>
  <c r="U2385" i="1"/>
  <c r="V2385" i="1"/>
  <c r="R2386" i="1"/>
  <c r="U2386" i="1"/>
  <c r="X2386" i="1" s="1"/>
  <c r="Z2386" i="1" s="1"/>
  <c r="AI2386" i="1" s="1"/>
  <c r="V2386" i="1"/>
  <c r="W2386" i="1"/>
  <c r="R2387" i="1"/>
  <c r="U2387" i="1"/>
  <c r="V2387" i="1"/>
  <c r="U2388" i="1"/>
  <c r="V2388" i="1"/>
  <c r="W2388" i="1"/>
  <c r="R2389" i="1"/>
  <c r="U2389" i="1"/>
  <c r="V2389" i="1"/>
  <c r="U2390" i="1"/>
  <c r="V2390" i="1"/>
  <c r="U2391" i="1"/>
  <c r="X2391" i="1" s="1"/>
  <c r="V2391" i="1"/>
  <c r="W2391" i="1"/>
  <c r="U2392" i="1"/>
  <c r="V2392" i="1"/>
  <c r="W2392" i="1"/>
  <c r="R2393" i="1"/>
  <c r="U2393" i="1"/>
  <c r="V2393" i="1"/>
  <c r="W2393" i="1"/>
  <c r="U2394" i="1"/>
  <c r="X2394" i="1" s="1"/>
  <c r="V2394" i="1"/>
  <c r="U2395" i="1"/>
  <c r="V2395" i="1"/>
  <c r="W2395" i="1"/>
  <c r="U2396" i="1"/>
  <c r="V2396" i="1"/>
  <c r="U2397" i="1"/>
  <c r="V2397" i="1"/>
  <c r="R2398" i="1"/>
  <c r="U2398" i="1"/>
  <c r="V2398" i="1"/>
  <c r="U2399" i="1"/>
  <c r="X2399" i="1" s="1"/>
  <c r="V2399" i="1"/>
  <c r="U2400" i="1"/>
  <c r="V2400" i="1"/>
  <c r="U2401" i="1"/>
  <c r="V2401" i="1"/>
  <c r="U2402" i="1"/>
  <c r="X2402" i="1" s="1"/>
  <c r="V2402" i="1"/>
  <c r="U2403" i="1"/>
  <c r="V2403" i="1"/>
  <c r="W2403" i="1"/>
  <c r="U2404" i="1"/>
  <c r="V2404" i="1"/>
  <c r="W2404" i="1"/>
  <c r="R2405" i="1"/>
  <c r="U2405" i="1"/>
  <c r="V2405" i="1"/>
  <c r="W2405" i="1"/>
  <c r="U2406" i="1"/>
  <c r="V2406" i="1"/>
  <c r="U2407" i="1"/>
  <c r="X2407" i="1" s="1"/>
  <c r="V2407" i="1"/>
  <c r="W2407" i="1"/>
  <c r="U2408" i="1"/>
  <c r="V2408" i="1"/>
  <c r="U2409" i="1"/>
  <c r="V2409" i="1"/>
  <c r="R2410" i="1"/>
  <c r="U2410" i="1"/>
  <c r="X2410" i="1" s="1"/>
  <c r="Z2410" i="1" s="1"/>
  <c r="AI2410" i="1" s="1"/>
  <c r="V2410" i="1"/>
  <c r="R2411" i="1"/>
  <c r="U2411" i="1"/>
  <c r="V2411" i="1"/>
  <c r="U2412" i="1"/>
  <c r="V2412" i="1"/>
  <c r="U2413" i="1"/>
  <c r="V2413" i="1"/>
  <c r="U2414" i="1"/>
  <c r="V2414" i="1"/>
  <c r="U2415" i="1"/>
  <c r="X2415" i="1" s="1"/>
  <c r="V2415" i="1"/>
  <c r="W2415" i="1"/>
  <c r="U2416" i="1"/>
  <c r="V2416" i="1"/>
  <c r="W2416" i="1"/>
  <c r="R2417" i="1"/>
  <c r="U2417" i="1"/>
  <c r="V2417" i="1"/>
  <c r="W2417" i="1"/>
  <c r="U2418" i="1"/>
  <c r="X2418" i="1" s="1"/>
  <c r="V2418" i="1"/>
  <c r="U2419" i="1"/>
  <c r="V2419" i="1"/>
  <c r="W2419" i="1"/>
  <c r="R2420" i="1"/>
  <c r="U2420" i="1"/>
  <c r="V2420" i="1"/>
  <c r="U2421" i="1"/>
  <c r="V2421" i="1"/>
  <c r="R2422" i="1"/>
  <c r="U2422" i="1"/>
  <c r="V2422" i="1"/>
  <c r="U2423" i="1"/>
  <c r="X2423" i="1" s="1"/>
  <c r="V2423" i="1"/>
  <c r="W2423" i="1"/>
  <c r="U2424" i="1"/>
  <c r="V2424" i="1"/>
  <c r="U2425" i="1"/>
  <c r="V2425" i="1"/>
  <c r="U2426" i="1"/>
  <c r="V2426" i="1"/>
  <c r="U2427" i="1"/>
  <c r="X2427" i="1" s="1"/>
  <c r="V2427" i="1"/>
  <c r="W2427" i="1"/>
  <c r="U2428" i="1"/>
  <c r="V2428" i="1"/>
  <c r="W2428" i="1"/>
  <c r="R2429" i="1"/>
  <c r="U2429" i="1"/>
  <c r="V2429" i="1"/>
  <c r="W2429" i="1"/>
  <c r="U2430" i="1"/>
  <c r="V2430" i="1"/>
  <c r="U2431" i="1"/>
  <c r="V2431" i="1"/>
  <c r="W2431" i="1"/>
  <c r="U2432" i="1"/>
  <c r="V2432" i="1"/>
  <c r="U2433" i="1"/>
  <c r="V2433" i="1"/>
  <c r="U2434" i="1"/>
  <c r="V2434" i="1"/>
  <c r="U2435" i="1"/>
  <c r="V2435" i="1"/>
  <c r="U2436" i="1"/>
  <c r="V2436" i="1"/>
  <c r="U2437" i="1"/>
  <c r="V2437" i="1"/>
  <c r="U2438" i="1"/>
  <c r="V2438" i="1"/>
  <c r="R2439" i="1"/>
  <c r="U2439" i="1"/>
  <c r="X2439" i="1" s="1"/>
  <c r="V2439" i="1"/>
  <c r="U2440" i="1"/>
  <c r="V2440" i="1"/>
  <c r="R2441" i="1"/>
  <c r="U2441" i="1"/>
  <c r="V2441" i="1"/>
  <c r="U2442" i="1"/>
  <c r="V2442" i="1"/>
  <c r="U2443" i="1"/>
  <c r="X2443" i="1" s="1"/>
  <c r="V2443" i="1"/>
  <c r="R2444" i="1"/>
  <c r="U2444" i="1"/>
  <c r="V2444" i="1"/>
  <c r="W2444" i="1"/>
  <c r="U2445" i="1"/>
  <c r="V2445" i="1"/>
  <c r="R2446" i="1"/>
  <c r="U2446" i="1"/>
  <c r="V2446" i="1"/>
  <c r="U2447" i="1"/>
  <c r="V2447" i="1"/>
  <c r="U2448" i="1"/>
  <c r="Y2448" i="1" s="1"/>
  <c r="V2448" i="1"/>
  <c r="U2449" i="1"/>
  <c r="V2449" i="1"/>
  <c r="W2449" i="1"/>
  <c r="U2450" i="1"/>
  <c r="V2450" i="1"/>
  <c r="U2451" i="1"/>
  <c r="X2451" i="1" s="1"/>
  <c r="Z2451" i="1" s="1"/>
  <c r="AI2451" i="1" s="1"/>
  <c r="V2451" i="1"/>
  <c r="W2451" i="1"/>
  <c r="U2452" i="1"/>
  <c r="V2452" i="1"/>
  <c r="W2452" i="1"/>
  <c r="R2453" i="1"/>
  <c r="U2453" i="1"/>
  <c r="V2453" i="1"/>
  <c r="W2453" i="1"/>
  <c r="U2454" i="1"/>
  <c r="V2454" i="1"/>
  <c r="U2455" i="1"/>
  <c r="X2455" i="1" s="1"/>
  <c r="V2455" i="1"/>
  <c r="W2455" i="1"/>
  <c r="U2456" i="1"/>
  <c r="V2456" i="1"/>
  <c r="W2456" i="1"/>
  <c r="U2457" i="1"/>
  <c r="V2457" i="1"/>
  <c r="R2458" i="1"/>
  <c r="U2458" i="1"/>
  <c r="V2458" i="1"/>
  <c r="W2458" i="1"/>
  <c r="U2459" i="1"/>
  <c r="V2459" i="1"/>
  <c r="U2460" i="1"/>
  <c r="V2460" i="1"/>
  <c r="R2461" i="1"/>
  <c r="U2461" i="1"/>
  <c r="V2461" i="1"/>
  <c r="W2461" i="1"/>
  <c r="U2462" i="1"/>
  <c r="V2462" i="1"/>
  <c r="U2463" i="1"/>
  <c r="V2463" i="1"/>
  <c r="U2464" i="1"/>
  <c r="Y2464" i="1" s="1"/>
  <c r="V2464" i="1"/>
  <c r="W2464" i="1"/>
  <c r="R2465" i="1"/>
  <c r="U2465" i="1"/>
  <c r="V2465" i="1"/>
  <c r="W2465" i="1"/>
  <c r="U2466" i="1"/>
  <c r="V2466" i="1"/>
  <c r="U2467" i="1"/>
  <c r="X2467" i="1" s="1"/>
  <c r="V2467" i="1"/>
  <c r="W2467" i="1"/>
  <c r="U2468" i="1"/>
  <c r="V2468" i="1"/>
  <c r="W2468" i="1"/>
  <c r="U2469" i="1"/>
  <c r="V2469" i="1"/>
  <c r="R2470" i="1"/>
  <c r="U2470" i="1"/>
  <c r="V2470" i="1"/>
  <c r="U2471" i="1"/>
  <c r="X2471" i="1" s="1"/>
  <c r="Z2471" i="1" s="1"/>
  <c r="AI2471" i="1" s="1"/>
  <c r="V2471" i="1"/>
  <c r="U2472" i="1"/>
  <c r="V2472" i="1"/>
  <c r="U2473" i="1"/>
  <c r="V2473" i="1"/>
  <c r="U2474" i="1"/>
  <c r="V2474" i="1"/>
  <c r="W2474" i="1"/>
  <c r="U2475" i="1"/>
  <c r="V2475" i="1"/>
  <c r="U2476" i="1"/>
  <c r="V2476" i="1"/>
  <c r="W2476" i="1"/>
  <c r="R2477" i="1"/>
  <c r="U2477" i="1"/>
  <c r="V2477" i="1"/>
  <c r="W2477" i="1"/>
  <c r="U2478" i="1"/>
  <c r="V2478" i="1"/>
  <c r="U2479" i="1"/>
  <c r="V2479" i="1"/>
  <c r="W2479" i="1"/>
  <c r="U2480" i="1"/>
  <c r="V2480" i="1"/>
  <c r="W2480" i="1"/>
  <c r="U2481" i="1"/>
  <c r="V2481" i="1"/>
  <c r="R2482" i="1"/>
  <c r="U2482" i="1"/>
  <c r="V2482" i="1"/>
  <c r="W2482" i="1"/>
  <c r="U2483" i="1"/>
  <c r="X2483" i="1" s="1"/>
  <c r="V2483" i="1"/>
  <c r="U2484" i="1"/>
  <c r="V2484" i="1"/>
  <c r="W2484" i="1"/>
  <c r="R2485" i="1"/>
  <c r="U2485" i="1"/>
  <c r="V2485" i="1"/>
  <c r="U2486" i="1"/>
  <c r="V2486" i="1"/>
  <c r="U2487" i="1"/>
  <c r="V2487" i="1"/>
  <c r="W2487" i="1"/>
  <c r="U2488" i="1"/>
  <c r="X2488" i="1" s="1"/>
  <c r="V2488" i="1"/>
  <c r="W2488" i="1"/>
  <c r="R2489" i="1"/>
  <c r="U2489" i="1"/>
  <c r="V2489" i="1"/>
  <c r="W2489" i="1"/>
  <c r="U2490" i="1"/>
  <c r="V2490" i="1"/>
  <c r="U2491" i="1"/>
  <c r="V2491" i="1"/>
  <c r="U2492" i="1"/>
  <c r="V2492" i="1"/>
  <c r="U2493" i="1"/>
  <c r="V2493" i="1"/>
  <c r="R2494" i="1"/>
  <c r="U2494" i="1"/>
  <c r="X2494" i="1" s="1"/>
  <c r="Z2494" i="1" s="1"/>
  <c r="AI2494" i="1" s="1"/>
  <c r="V2494" i="1"/>
  <c r="U2495" i="1"/>
  <c r="V2495" i="1"/>
  <c r="U2496" i="1"/>
  <c r="X2496" i="1" s="1"/>
  <c r="V2496" i="1"/>
  <c r="U2497" i="1"/>
  <c r="V2497" i="1"/>
  <c r="U2498" i="1"/>
  <c r="V2498" i="1"/>
  <c r="U2499" i="1"/>
  <c r="V2499" i="1"/>
  <c r="U2500" i="1"/>
  <c r="V2500" i="1"/>
  <c r="U2501" i="1"/>
  <c r="V2501" i="1"/>
  <c r="U2502" i="1"/>
  <c r="X2502" i="1" s="1"/>
  <c r="V2502" i="1"/>
  <c r="U2503" i="1"/>
  <c r="V2503" i="1"/>
  <c r="U2504" i="1"/>
  <c r="X2504" i="1" s="1"/>
  <c r="V2504" i="1"/>
  <c r="U2505" i="1"/>
  <c r="V2505" i="1"/>
  <c r="U2506" i="1"/>
  <c r="V2506" i="1"/>
  <c r="U2507" i="1"/>
  <c r="V2507" i="1"/>
  <c r="U2508" i="1"/>
  <c r="V2508" i="1"/>
  <c r="R2509" i="1"/>
  <c r="U2509" i="1"/>
  <c r="V2509" i="1"/>
  <c r="U2510" i="1"/>
  <c r="X2510" i="1" s="1"/>
  <c r="V2510" i="1"/>
  <c r="U2511" i="1"/>
  <c r="V2511" i="1"/>
  <c r="U2512" i="1"/>
  <c r="X2512" i="1" s="1"/>
  <c r="V2512" i="1"/>
  <c r="W2512" i="1"/>
  <c r="R2513" i="1"/>
  <c r="U2513" i="1"/>
  <c r="V2513" i="1"/>
  <c r="W2513" i="1"/>
  <c r="U2514" i="1"/>
  <c r="V2514" i="1"/>
  <c r="R2515" i="1"/>
  <c r="U2515" i="1"/>
  <c r="V2515" i="1"/>
  <c r="W2515" i="1"/>
  <c r="U2516" i="1"/>
  <c r="V2516" i="1"/>
  <c r="U2517" i="1"/>
  <c r="V2517" i="1"/>
  <c r="R2518" i="1"/>
  <c r="U2518" i="1"/>
  <c r="X2518" i="1" s="1"/>
  <c r="Z2518" i="1" s="1"/>
  <c r="AI2518" i="1" s="1"/>
  <c r="V2518" i="1"/>
  <c r="W2518" i="1"/>
  <c r="U2519" i="1"/>
  <c r="V2519" i="1"/>
  <c r="U2520" i="1"/>
  <c r="X2520" i="1" s="1"/>
  <c r="V2520" i="1"/>
  <c r="R2521" i="1"/>
  <c r="U2521" i="1"/>
  <c r="V2521" i="1"/>
  <c r="U2522" i="1"/>
  <c r="V2522" i="1"/>
  <c r="R2523" i="1"/>
  <c r="U2523" i="1"/>
  <c r="V2523" i="1"/>
  <c r="U2524" i="1"/>
  <c r="V2524" i="1"/>
  <c r="U2525" i="1"/>
  <c r="V2525" i="1"/>
  <c r="U2526" i="1"/>
  <c r="X2526" i="1" s="1"/>
  <c r="V2526" i="1"/>
  <c r="U2527" i="1"/>
  <c r="V2527" i="1"/>
  <c r="U2528" i="1"/>
  <c r="X2528" i="1" s="1"/>
  <c r="V2528" i="1"/>
  <c r="U2529" i="1"/>
  <c r="V2529" i="1"/>
  <c r="U2530" i="1"/>
  <c r="V2530" i="1"/>
  <c r="U2531" i="1"/>
  <c r="V2531" i="1"/>
  <c r="U2532" i="1"/>
  <c r="V2532" i="1"/>
  <c r="U2533" i="1"/>
  <c r="V2533" i="1"/>
  <c r="U2534" i="1"/>
  <c r="X2534" i="1" s="1"/>
  <c r="V2534" i="1"/>
  <c r="U2535" i="1"/>
  <c r="V2535" i="1"/>
  <c r="U2536" i="1"/>
  <c r="X2536" i="1" s="1"/>
  <c r="V2536" i="1"/>
  <c r="U2537" i="1"/>
  <c r="V2537" i="1"/>
  <c r="W2537" i="1"/>
  <c r="U2538" i="1"/>
  <c r="V2538" i="1"/>
  <c r="U2539" i="1"/>
  <c r="V2539" i="1"/>
  <c r="W2539" i="1"/>
  <c r="U2540" i="1"/>
  <c r="V2540" i="1"/>
  <c r="U2541" i="1"/>
  <c r="V2541" i="1"/>
  <c r="R2542" i="1"/>
  <c r="U2542" i="1"/>
  <c r="X2542" i="1" s="1"/>
  <c r="Z2542" i="1" s="1"/>
  <c r="AI2542" i="1" s="1"/>
  <c r="V2542" i="1"/>
  <c r="W2542" i="1"/>
  <c r="U2543" i="1"/>
  <c r="V2543" i="1"/>
  <c r="U2544" i="1"/>
  <c r="X2544" i="1" s="1"/>
  <c r="V2544" i="1"/>
  <c r="R2545" i="1"/>
  <c r="U2545" i="1"/>
  <c r="V2545" i="1"/>
  <c r="W2545" i="1"/>
  <c r="U2546" i="1"/>
  <c r="V2546" i="1"/>
  <c r="U2547" i="1"/>
  <c r="V2547" i="1"/>
  <c r="W2547" i="1"/>
  <c r="U2548" i="1"/>
  <c r="V2548" i="1"/>
  <c r="W2548" i="1"/>
  <c r="R2549" i="1"/>
  <c r="U2549" i="1"/>
  <c r="V2549" i="1"/>
  <c r="W2549" i="1"/>
  <c r="U2550" i="1"/>
  <c r="X2550" i="1" s="1"/>
  <c r="V2550" i="1"/>
  <c r="U2551" i="1"/>
  <c r="V2551" i="1"/>
  <c r="W2551" i="1"/>
  <c r="U2552" i="1"/>
  <c r="X2552" i="1" s="1"/>
  <c r="V2552" i="1"/>
  <c r="U2553" i="1"/>
  <c r="V2553" i="1"/>
  <c r="R2554" i="1"/>
  <c r="U2554" i="1"/>
  <c r="V2554" i="1"/>
  <c r="W2554" i="1"/>
  <c r="R2555" i="1"/>
  <c r="U2555" i="1"/>
  <c r="V2555" i="1"/>
  <c r="U2556" i="1"/>
  <c r="V2556" i="1"/>
  <c r="R2557" i="1"/>
  <c r="U2557" i="1"/>
  <c r="V2557" i="1"/>
  <c r="U2558" i="1"/>
  <c r="X2558" i="1" s="1"/>
  <c r="V2558" i="1"/>
  <c r="U2559" i="1"/>
  <c r="V2559" i="1"/>
  <c r="W2559" i="1"/>
  <c r="U2560" i="1"/>
  <c r="V2560" i="1"/>
  <c r="W2560" i="1"/>
  <c r="R2561" i="1"/>
  <c r="U2561" i="1"/>
  <c r="V2561" i="1"/>
  <c r="W2561" i="1"/>
  <c r="U2562" i="1"/>
  <c r="V2562" i="1"/>
  <c r="U2563" i="1"/>
  <c r="V2563" i="1"/>
  <c r="W2563" i="1"/>
  <c r="U2564" i="1"/>
  <c r="V2564" i="1"/>
  <c r="U2565" i="1"/>
  <c r="V2565" i="1"/>
  <c r="R2566" i="1"/>
  <c r="U2566" i="1"/>
  <c r="X2566" i="1" s="1"/>
  <c r="Z2566" i="1" s="1"/>
  <c r="AI2566" i="1" s="1"/>
  <c r="V2566" i="1"/>
  <c r="W2566" i="1"/>
  <c r="U2567" i="1"/>
  <c r="V2567" i="1"/>
  <c r="U2568" i="1"/>
  <c r="V2568" i="1"/>
  <c r="R2569" i="1"/>
  <c r="U2569" i="1"/>
  <c r="V2569" i="1"/>
  <c r="U2570" i="1"/>
  <c r="V2570" i="1"/>
  <c r="U2571" i="1"/>
  <c r="V2571" i="1"/>
  <c r="W2571" i="1"/>
  <c r="U2572" i="1"/>
  <c r="V2572" i="1"/>
  <c r="W2572" i="1"/>
  <c r="R2573" i="1"/>
  <c r="U2573" i="1"/>
  <c r="V2573" i="1"/>
  <c r="W2573" i="1"/>
  <c r="U2574" i="1"/>
  <c r="X2574" i="1" s="1"/>
  <c r="V2574" i="1"/>
  <c r="U2575" i="1"/>
  <c r="V2575" i="1"/>
  <c r="W2575" i="1"/>
  <c r="U2576" i="1"/>
  <c r="V2576" i="1"/>
  <c r="U2577" i="1"/>
  <c r="V2577" i="1"/>
  <c r="R2578" i="1"/>
  <c r="U2578" i="1"/>
  <c r="V2578" i="1"/>
  <c r="W2578" i="1"/>
  <c r="R2579" i="1"/>
  <c r="U2579" i="1"/>
  <c r="V2579" i="1"/>
  <c r="W2579" i="1"/>
  <c r="U2580" i="1"/>
  <c r="V2580" i="1"/>
  <c r="R2581" i="1"/>
  <c r="U2581" i="1"/>
  <c r="V2581" i="1"/>
  <c r="U2582" i="1"/>
  <c r="X2582" i="1" s="1"/>
  <c r="V2582" i="1"/>
  <c r="U2583" i="1"/>
  <c r="V2583" i="1"/>
  <c r="W2583" i="1"/>
  <c r="U2584" i="1"/>
  <c r="V2584" i="1"/>
  <c r="W2584" i="1"/>
  <c r="R2585" i="1"/>
  <c r="U2585" i="1"/>
  <c r="V2585" i="1"/>
  <c r="W2585" i="1"/>
  <c r="U2586" i="1"/>
  <c r="V2586" i="1"/>
  <c r="U2587" i="1"/>
  <c r="V2587" i="1"/>
  <c r="W2587" i="1"/>
  <c r="U2588" i="1"/>
  <c r="V2588" i="1"/>
  <c r="U2589" i="1"/>
  <c r="V2589" i="1"/>
  <c r="R2590" i="1"/>
  <c r="U2590" i="1"/>
  <c r="X2590" i="1" s="1"/>
  <c r="Z2590" i="1" s="1"/>
  <c r="AI2590" i="1" s="1"/>
  <c r="V2590" i="1"/>
  <c r="U2591" i="1"/>
  <c r="V2591" i="1"/>
  <c r="U2592" i="1"/>
  <c r="V2592" i="1"/>
  <c r="R2593" i="1"/>
  <c r="U2593" i="1"/>
  <c r="V2593" i="1"/>
  <c r="W2593" i="1"/>
  <c r="U2594" i="1"/>
  <c r="V2594" i="1"/>
  <c r="U2595" i="1"/>
  <c r="V2595" i="1"/>
  <c r="W2595" i="1"/>
  <c r="U2596" i="1"/>
  <c r="V2596" i="1"/>
  <c r="W2596" i="1"/>
  <c r="R2597" i="1"/>
  <c r="U2597" i="1"/>
  <c r="V2597" i="1"/>
  <c r="W2597" i="1"/>
  <c r="U2598" i="1"/>
  <c r="X2598" i="1" s="1"/>
  <c r="V2598" i="1"/>
  <c r="U2599" i="1"/>
  <c r="V2599" i="1"/>
  <c r="W2599" i="1"/>
  <c r="U2600" i="1"/>
  <c r="V2600" i="1"/>
  <c r="U2601" i="1"/>
  <c r="V2601" i="1"/>
  <c r="U2602" i="1"/>
  <c r="V2602" i="1"/>
  <c r="U2603" i="1"/>
  <c r="V2603" i="1"/>
  <c r="U2604" i="1"/>
  <c r="V2604" i="1"/>
  <c r="U2605" i="1"/>
  <c r="V2605" i="1"/>
  <c r="U2606" i="1"/>
  <c r="X2606" i="1" s="1"/>
  <c r="V2606" i="1"/>
  <c r="U2607" i="1"/>
  <c r="V2607" i="1"/>
  <c r="U2608" i="1"/>
  <c r="V2608" i="1"/>
  <c r="R2609" i="1"/>
  <c r="U2609" i="1"/>
  <c r="V2609" i="1"/>
  <c r="W2609" i="1"/>
  <c r="U2610" i="1"/>
  <c r="V2610" i="1"/>
  <c r="R2611" i="1"/>
  <c r="U2611" i="1"/>
  <c r="V2611" i="1"/>
  <c r="W2611" i="1"/>
  <c r="U2612" i="1"/>
  <c r="V2612" i="1"/>
  <c r="U2613" i="1"/>
  <c r="V2613" i="1"/>
  <c r="R2614" i="1"/>
  <c r="U2614" i="1"/>
  <c r="X2614" i="1" s="1"/>
  <c r="Z2614" i="1" s="1"/>
  <c r="AI2614" i="1" s="1"/>
  <c r="V2614" i="1"/>
  <c r="W2614" i="1"/>
  <c r="U2615" i="1"/>
  <c r="V2615" i="1"/>
  <c r="U2616" i="1"/>
  <c r="V2616" i="1"/>
  <c r="U2617" i="1"/>
  <c r="V2617" i="1"/>
  <c r="W2617" i="1"/>
  <c r="U2618" i="1"/>
  <c r="V2618" i="1"/>
  <c r="U2619" i="1"/>
  <c r="V2619" i="1"/>
  <c r="U2620" i="1"/>
  <c r="V2620" i="1"/>
  <c r="U2621" i="1"/>
  <c r="V2621" i="1"/>
  <c r="U2622" i="1"/>
  <c r="X2622" i="1" s="1"/>
  <c r="V2622" i="1"/>
  <c r="U2623" i="1"/>
  <c r="V2623" i="1"/>
  <c r="U2624" i="1"/>
  <c r="V2624" i="1"/>
  <c r="U2625" i="1"/>
  <c r="V2625" i="1"/>
  <c r="U2626" i="1"/>
  <c r="V2626" i="1"/>
  <c r="U2627" i="1"/>
  <c r="V2627" i="1"/>
  <c r="U2628" i="1"/>
  <c r="V2628" i="1"/>
  <c r="R2629" i="1"/>
  <c r="U2629" i="1"/>
  <c r="V2629" i="1"/>
  <c r="U2630" i="1"/>
  <c r="X2630" i="1" s="1"/>
  <c r="V2630" i="1"/>
  <c r="R2631" i="1"/>
  <c r="U2631" i="1"/>
  <c r="V2631" i="1"/>
  <c r="W2631" i="1"/>
  <c r="U2632" i="1"/>
  <c r="V2632" i="1"/>
  <c r="U2633" i="1"/>
  <c r="V2633" i="1"/>
  <c r="U2634" i="1"/>
  <c r="V2634" i="1"/>
  <c r="U2635" i="1"/>
  <c r="V2635" i="1"/>
  <c r="U2636" i="1"/>
  <c r="V2636" i="1"/>
  <c r="U2637" i="1"/>
  <c r="V2637" i="1"/>
  <c r="U2638" i="1"/>
  <c r="X2638" i="1" s="1"/>
  <c r="V2638" i="1"/>
  <c r="U2639" i="1"/>
  <c r="V2639" i="1"/>
  <c r="U2640" i="1"/>
  <c r="V2640" i="1"/>
  <c r="R2641" i="1"/>
  <c r="U2641" i="1"/>
  <c r="V2641" i="1"/>
  <c r="U2642" i="1"/>
  <c r="V2642" i="1"/>
  <c r="U2643" i="1"/>
  <c r="V2643" i="1"/>
  <c r="U2644" i="1"/>
  <c r="V2644" i="1"/>
  <c r="W2644" i="1"/>
  <c r="R2645" i="1"/>
  <c r="U2645" i="1"/>
  <c r="V2645" i="1"/>
  <c r="W2645" i="1"/>
  <c r="U2646" i="1"/>
  <c r="X2646" i="1" s="1"/>
  <c r="V2646" i="1"/>
  <c r="R2647" i="1"/>
  <c r="U2647" i="1"/>
  <c r="V2647" i="1"/>
  <c r="W2647" i="1"/>
  <c r="U2648" i="1"/>
  <c r="V2648" i="1"/>
  <c r="U2649" i="1"/>
  <c r="V2649" i="1"/>
  <c r="R2650" i="1"/>
  <c r="U2650" i="1"/>
  <c r="V2650" i="1"/>
  <c r="W2650" i="1"/>
  <c r="U2651" i="1"/>
  <c r="V2651" i="1"/>
  <c r="U2652" i="1"/>
  <c r="V2652" i="1"/>
  <c r="R2653" i="1"/>
  <c r="U2653" i="1"/>
  <c r="V2653" i="1"/>
  <c r="U2654" i="1"/>
  <c r="X2654" i="1" s="1"/>
  <c r="V2654" i="1"/>
  <c r="U2655" i="1"/>
  <c r="V2655" i="1"/>
  <c r="W2655" i="1"/>
  <c r="U2656" i="1"/>
  <c r="V2656" i="1"/>
  <c r="W2656" i="1"/>
  <c r="R2657" i="1"/>
  <c r="U2657" i="1"/>
  <c r="V2657" i="1"/>
  <c r="W2657" i="1"/>
  <c r="U2658" i="1"/>
  <c r="V2658" i="1"/>
  <c r="U2659" i="1"/>
  <c r="V2659" i="1"/>
  <c r="W2659" i="1"/>
  <c r="U2660" i="1"/>
  <c r="V2660" i="1"/>
  <c r="U2661" i="1"/>
  <c r="V2661" i="1"/>
  <c r="R2662" i="1"/>
  <c r="U2662" i="1"/>
  <c r="X2662" i="1" s="1"/>
  <c r="Z2662" i="1" s="1"/>
  <c r="AI2662" i="1" s="1"/>
  <c r="V2662" i="1"/>
  <c r="U2663" i="1"/>
  <c r="V2663" i="1"/>
  <c r="U2664" i="1"/>
  <c r="V2664" i="1"/>
  <c r="R2665" i="1"/>
  <c r="U2665" i="1"/>
  <c r="V2665" i="1"/>
  <c r="U2666" i="1"/>
  <c r="V2666" i="1"/>
  <c r="U2667" i="1"/>
  <c r="V2667" i="1"/>
  <c r="W2667" i="1"/>
  <c r="R2668" i="1"/>
  <c r="U2668" i="1"/>
  <c r="V2668" i="1"/>
  <c r="W2668" i="1"/>
  <c r="R2669" i="1"/>
  <c r="U2669" i="1"/>
  <c r="V2669" i="1"/>
  <c r="W2669" i="1"/>
  <c r="U2670" i="1"/>
  <c r="X2670" i="1" s="1"/>
  <c r="V2670" i="1"/>
  <c r="U2671" i="1"/>
  <c r="V2671" i="1"/>
  <c r="W2671" i="1"/>
  <c r="U2672" i="1"/>
  <c r="V2672" i="1"/>
  <c r="U2673" i="1"/>
  <c r="V2673" i="1"/>
  <c r="R2674" i="1"/>
  <c r="U2674" i="1"/>
  <c r="V2674" i="1"/>
  <c r="W2674" i="1"/>
  <c r="U2675" i="1"/>
  <c r="V2675" i="1"/>
  <c r="U2676" i="1"/>
  <c r="V2676" i="1"/>
  <c r="W2676" i="1"/>
  <c r="R2677" i="1"/>
  <c r="U2677" i="1"/>
  <c r="V2677" i="1"/>
  <c r="U2678" i="1"/>
  <c r="X2678" i="1" s="1"/>
  <c r="V2678" i="1"/>
  <c r="U2679" i="1"/>
  <c r="V2679" i="1"/>
  <c r="W2679" i="1"/>
  <c r="U2680" i="1"/>
  <c r="V2680" i="1"/>
  <c r="W2680" i="1"/>
  <c r="R2681" i="1"/>
  <c r="U2681" i="1"/>
  <c r="V2681" i="1"/>
  <c r="W2681" i="1"/>
  <c r="U2682" i="1"/>
  <c r="V2682" i="1"/>
  <c r="U2683" i="1"/>
  <c r="V2683" i="1"/>
  <c r="W2683" i="1"/>
  <c r="U2684" i="1"/>
  <c r="V2684" i="1"/>
  <c r="U2685" i="1"/>
  <c r="V2685" i="1"/>
  <c r="R2686" i="1"/>
  <c r="U2686" i="1"/>
  <c r="X2686" i="1" s="1"/>
  <c r="Z2686" i="1" s="1"/>
  <c r="AI2686" i="1" s="1"/>
  <c r="V2686" i="1"/>
  <c r="U2687" i="1"/>
  <c r="V2687" i="1"/>
  <c r="U2688" i="1"/>
  <c r="V2688" i="1"/>
  <c r="R2689" i="1"/>
  <c r="U2689" i="1"/>
  <c r="V2689" i="1"/>
  <c r="U2690" i="1"/>
  <c r="V2690" i="1"/>
  <c r="U2691" i="1"/>
  <c r="V2691" i="1"/>
  <c r="W2691" i="1"/>
  <c r="U2692" i="1"/>
  <c r="V2692" i="1"/>
  <c r="W2692" i="1"/>
  <c r="R2693" i="1"/>
  <c r="U2693" i="1"/>
  <c r="V2693" i="1"/>
  <c r="W2693" i="1"/>
  <c r="U2694" i="1"/>
  <c r="X2694" i="1" s="1"/>
  <c r="V2694" i="1"/>
  <c r="U2695" i="1"/>
  <c r="V2695" i="1"/>
  <c r="W2695" i="1"/>
  <c r="U2696" i="1"/>
  <c r="V2696" i="1"/>
  <c r="U2697" i="1"/>
  <c r="V2697" i="1"/>
  <c r="R2698" i="1"/>
  <c r="U2698" i="1"/>
  <c r="V2698" i="1"/>
  <c r="U2699" i="1"/>
  <c r="V2699" i="1"/>
  <c r="U2700" i="1"/>
  <c r="V2700" i="1"/>
  <c r="R2701" i="1"/>
  <c r="U2701" i="1"/>
  <c r="V2701" i="1"/>
  <c r="U2702" i="1"/>
  <c r="X2702" i="1" s="1"/>
  <c r="V2702" i="1"/>
  <c r="U2703" i="1"/>
  <c r="V2703" i="1"/>
  <c r="U2704" i="1"/>
  <c r="V2704" i="1"/>
  <c r="W2704" i="1"/>
  <c r="R2705" i="1"/>
  <c r="U2705" i="1"/>
  <c r="V2705" i="1"/>
  <c r="W2705" i="1"/>
  <c r="U2706" i="1"/>
  <c r="V2706" i="1"/>
  <c r="R2707" i="1"/>
  <c r="U2707" i="1"/>
  <c r="V2707" i="1"/>
  <c r="W2707" i="1"/>
  <c r="U2708" i="1"/>
  <c r="V2708" i="1"/>
  <c r="U2709" i="1"/>
  <c r="V2709" i="1"/>
  <c r="R2710" i="1"/>
  <c r="U2710" i="1"/>
  <c r="X2710" i="1" s="1"/>
  <c r="Z2710" i="1" s="1"/>
  <c r="AI2710" i="1" s="1"/>
  <c r="V2710" i="1"/>
  <c r="W2710" i="1"/>
  <c r="U2711" i="1"/>
  <c r="V2711" i="1"/>
  <c r="U2712" i="1"/>
  <c r="V2712" i="1"/>
  <c r="R2713" i="1"/>
  <c r="U2713" i="1"/>
  <c r="V2713" i="1"/>
  <c r="U2714" i="1"/>
  <c r="V2714" i="1"/>
  <c r="U2715" i="1"/>
  <c r="V2715" i="1"/>
  <c r="U2716" i="1"/>
  <c r="V2716" i="1"/>
  <c r="W2716" i="1"/>
  <c r="R2717" i="1"/>
  <c r="U2717" i="1"/>
  <c r="V2717" i="1"/>
  <c r="W2717" i="1"/>
  <c r="U2718" i="1"/>
  <c r="X2718" i="1" s="1"/>
  <c r="V2718" i="1"/>
  <c r="U2719" i="1"/>
  <c r="V2719" i="1"/>
  <c r="W2719" i="1"/>
  <c r="U2720" i="1"/>
  <c r="V2720" i="1"/>
  <c r="U2721" i="1"/>
  <c r="V2721" i="1"/>
  <c r="R2722" i="1"/>
  <c r="U2722" i="1"/>
  <c r="V2722" i="1"/>
  <c r="U2723" i="1"/>
  <c r="V2723" i="1"/>
  <c r="U2724" i="1"/>
  <c r="V2724" i="1"/>
  <c r="R2725" i="1"/>
  <c r="U2725" i="1"/>
  <c r="V2725" i="1"/>
  <c r="U2726" i="1"/>
  <c r="X2726" i="1" s="1"/>
  <c r="V2726" i="1"/>
  <c r="U2727" i="1"/>
  <c r="V2727" i="1"/>
  <c r="W2727" i="1"/>
  <c r="U2728" i="1"/>
  <c r="V2728" i="1"/>
  <c r="W2728" i="1"/>
  <c r="R2729" i="1"/>
  <c r="U2729" i="1"/>
  <c r="V2729" i="1"/>
  <c r="W2729" i="1"/>
  <c r="U2730" i="1"/>
  <c r="V2730" i="1"/>
  <c r="U2731" i="1"/>
  <c r="V2731" i="1"/>
  <c r="W2731" i="1"/>
  <c r="U2732" i="1"/>
  <c r="V2732" i="1"/>
  <c r="U2733" i="1"/>
  <c r="V2733" i="1"/>
  <c r="R2734" i="1"/>
  <c r="U2734" i="1"/>
  <c r="X2734" i="1" s="1"/>
  <c r="Z2734" i="1" s="1"/>
  <c r="AI2734" i="1" s="1"/>
  <c r="V2734" i="1"/>
  <c r="U2735" i="1"/>
  <c r="V2735" i="1"/>
  <c r="U2736" i="1"/>
  <c r="V2736" i="1"/>
  <c r="W2736" i="1"/>
  <c r="R2737" i="1"/>
  <c r="U2737" i="1"/>
  <c r="V2737" i="1"/>
  <c r="U2738" i="1"/>
  <c r="V2738" i="1"/>
  <c r="U2739" i="1"/>
  <c r="V2739" i="1"/>
  <c r="W2739" i="1"/>
  <c r="U2740" i="1"/>
  <c r="V2740" i="1"/>
  <c r="W2740" i="1"/>
  <c r="R2741" i="1"/>
  <c r="U2741" i="1"/>
  <c r="V2741" i="1"/>
  <c r="W2741" i="1"/>
  <c r="U2742" i="1"/>
  <c r="X2742" i="1" s="1"/>
  <c r="V2742" i="1"/>
  <c r="U2743" i="1"/>
  <c r="V2743" i="1"/>
  <c r="W2743" i="1"/>
  <c r="U2744" i="1"/>
  <c r="V2744" i="1"/>
  <c r="U2745" i="1"/>
  <c r="V2745" i="1"/>
  <c r="R2746" i="1"/>
  <c r="U2746" i="1"/>
  <c r="V2746" i="1"/>
  <c r="U2747" i="1"/>
  <c r="V2747" i="1"/>
  <c r="U2748" i="1"/>
  <c r="V2748" i="1"/>
  <c r="U2749" i="1"/>
  <c r="V2749" i="1"/>
  <c r="U2750" i="1"/>
  <c r="X2750" i="1" s="1"/>
  <c r="V2750" i="1"/>
  <c r="U2751" i="1"/>
  <c r="V2751" i="1"/>
  <c r="U2752" i="1"/>
  <c r="V2752" i="1"/>
  <c r="U2753" i="1"/>
  <c r="V2753" i="1"/>
  <c r="U2754" i="1"/>
  <c r="V2754" i="1"/>
  <c r="U2755" i="1"/>
  <c r="V2755" i="1"/>
  <c r="U2756" i="1"/>
  <c r="V2756" i="1"/>
  <c r="U2757" i="1"/>
  <c r="V2757" i="1"/>
  <c r="U2758" i="1"/>
  <c r="X2758" i="1" s="1"/>
  <c r="V2758" i="1"/>
  <c r="U2759" i="1"/>
  <c r="V2759" i="1"/>
  <c r="U2760" i="1"/>
  <c r="V2760" i="1"/>
  <c r="W2760" i="1"/>
  <c r="U2761" i="1"/>
  <c r="V2761" i="1"/>
  <c r="U2762" i="1"/>
  <c r="V2762" i="1"/>
  <c r="U2763" i="1"/>
  <c r="V2763" i="1"/>
  <c r="W2763" i="1"/>
  <c r="U2764" i="1"/>
  <c r="V2764" i="1"/>
  <c r="W2764" i="1"/>
  <c r="R2765" i="1"/>
  <c r="U2765" i="1"/>
  <c r="V2765" i="1"/>
  <c r="W2765" i="1"/>
  <c r="U2766" i="1"/>
  <c r="X2766" i="1" s="1"/>
  <c r="V2766" i="1"/>
  <c r="U2767" i="1"/>
  <c r="V2767" i="1"/>
  <c r="W2767" i="1"/>
  <c r="R2768" i="1"/>
  <c r="U2768" i="1"/>
  <c r="V2768" i="1"/>
  <c r="U2769" i="1"/>
  <c r="V2769" i="1"/>
  <c r="R2770" i="1"/>
  <c r="U2770" i="1"/>
  <c r="V2770" i="1"/>
  <c r="U2771" i="1"/>
  <c r="V2771" i="1"/>
  <c r="U2772" i="1"/>
  <c r="V2772" i="1"/>
  <c r="R2773" i="1"/>
  <c r="U2773" i="1"/>
  <c r="V2773" i="1"/>
  <c r="U2774" i="1"/>
  <c r="X2774" i="1" s="1"/>
  <c r="V2774" i="1"/>
  <c r="U2775" i="1"/>
  <c r="V2775" i="1"/>
  <c r="U2776" i="1"/>
  <c r="V2776" i="1"/>
  <c r="U2777" i="1"/>
  <c r="V2777" i="1"/>
  <c r="U2778" i="1"/>
  <c r="V2778" i="1"/>
  <c r="R2779" i="1"/>
  <c r="U2779" i="1"/>
  <c r="V2779" i="1"/>
  <c r="U2780" i="1"/>
  <c r="V2780" i="1"/>
  <c r="U2781" i="1"/>
  <c r="V2781" i="1"/>
  <c r="U2782" i="1"/>
  <c r="X2782" i="1" s="1"/>
  <c r="V2782" i="1"/>
  <c r="U2783" i="1"/>
  <c r="V2783" i="1"/>
  <c r="U2784" i="1"/>
  <c r="V2784" i="1"/>
  <c r="U2785" i="1"/>
  <c r="V2785" i="1"/>
  <c r="U2786" i="1"/>
  <c r="V2786" i="1"/>
  <c r="U2787" i="1"/>
  <c r="V2787" i="1"/>
  <c r="U2788" i="1"/>
  <c r="V2788" i="1"/>
  <c r="R2789" i="1"/>
  <c r="U2789" i="1"/>
  <c r="V2789" i="1"/>
  <c r="U2790" i="1"/>
  <c r="X2790" i="1" s="1"/>
  <c r="V2790" i="1"/>
  <c r="U2791" i="1"/>
  <c r="V2791" i="1"/>
  <c r="U2792" i="1"/>
  <c r="V2792" i="1"/>
  <c r="U2793" i="1"/>
  <c r="V2793" i="1"/>
  <c r="R2794" i="1"/>
  <c r="U2794" i="1"/>
  <c r="V2794" i="1"/>
  <c r="U2795" i="1"/>
  <c r="V2795" i="1"/>
  <c r="U2796" i="1"/>
  <c r="V2796" i="1"/>
  <c r="U2797" i="1"/>
  <c r="V2797" i="1"/>
  <c r="U2798" i="1"/>
  <c r="X2798" i="1" s="1"/>
  <c r="V2798" i="1"/>
  <c r="U2799" i="1"/>
  <c r="V2799" i="1"/>
  <c r="U2800" i="1"/>
  <c r="V2800" i="1"/>
  <c r="U2801" i="1"/>
  <c r="V2801" i="1"/>
  <c r="U2802" i="1"/>
  <c r="V2802" i="1"/>
  <c r="U2803" i="1"/>
  <c r="V2803" i="1"/>
  <c r="U2804" i="1"/>
  <c r="V2804" i="1"/>
  <c r="U2805" i="1"/>
  <c r="V2805" i="1"/>
  <c r="U2806" i="1"/>
  <c r="X2806" i="1" s="1"/>
  <c r="V2806" i="1"/>
  <c r="U2807" i="1"/>
  <c r="V2807" i="1"/>
  <c r="U2808" i="1"/>
  <c r="V2808" i="1"/>
  <c r="U2809" i="1"/>
  <c r="V2809" i="1"/>
  <c r="U2810" i="1"/>
  <c r="V2810" i="1"/>
  <c r="U2811" i="1"/>
  <c r="V2811" i="1"/>
  <c r="U2812" i="1"/>
  <c r="V2812" i="1"/>
  <c r="W2812" i="1"/>
  <c r="R2813" i="1"/>
  <c r="U2813" i="1"/>
  <c r="V2813" i="1"/>
  <c r="W2813" i="1"/>
  <c r="U2814" i="1"/>
  <c r="X2814" i="1" s="1"/>
  <c r="V2814" i="1"/>
  <c r="R2815" i="1"/>
  <c r="U2815" i="1"/>
  <c r="V2815" i="1"/>
  <c r="W2815" i="1"/>
  <c r="R2816" i="1"/>
  <c r="U2816" i="1"/>
  <c r="V2816" i="1"/>
  <c r="U2817" i="1"/>
  <c r="V2817" i="1"/>
  <c r="W2817" i="1"/>
  <c r="R2818" i="1"/>
  <c r="U2818" i="1"/>
  <c r="V2818" i="1"/>
  <c r="W2818" i="1"/>
  <c r="U2819" i="1"/>
  <c r="V2819" i="1"/>
  <c r="U2820" i="1"/>
  <c r="V2820" i="1"/>
  <c r="W2820" i="1"/>
  <c r="R2821" i="1"/>
  <c r="U2821" i="1"/>
  <c r="V2821" i="1"/>
  <c r="U2822" i="1"/>
  <c r="X2822" i="1" s="1"/>
  <c r="V2822" i="1"/>
  <c r="U2823" i="1"/>
  <c r="V2823" i="1"/>
  <c r="W2823" i="1"/>
  <c r="U2824" i="1"/>
  <c r="V2824" i="1"/>
  <c r="W2824" i="1"/>
  <c r="R2825" i="1"/>
  <c r="U2825" i="1"/>
  <c r="V2825" i="1"/>
  <c r="W2825" i="1"/>
  <c r="U2826" i="1"/>
  <c r="V2826" i="1"/>
  <c r="R2827" i="1"/>
  <c r="U2827" i="1"/>
  <c r="V2827" i="1"/>
  <c r="W2827" i="1"/>
  <c r="R2828" i="1"/>
  <c r="U2828" i="1"/>
  <c r="V2828" i="1"/>
  <c r="U2829" i="1"/>
  <c r="V2829" i="1"/>
  <c r="R2830" i="1"/>
  <c r="U2830" i="1"/>
  <c r="X2830" i="1" s="1"/>
  <c r="Z2830" i="1" s="1"/>
  <c r="AI2830" i="1" s="1"/>
  <c r="V2830" i="1"/>
  <c r="W2830" i="1"/>
  <c r="U2831" i="1"/>
  <c r="V2831" i="1"/>
  <c r="U2832" i="1"/>
  <c r="V2832" i="1"/>
  <c r="W2832" i="1"/>
  <c r="R2833" i="1"/>
  <c r="U2833" i="1"/>
  <c r="V2833" i="1"/>
  <c r="U2834" i="1"/>
  <c r="V2834" i="1"/>
  <c r="U2835" i="1"/>
  <c r="V2835" i="1"/>
  <c r="W2835" i="1"/>
  <c r="U2836" i="1"/>
  <c r="V2836" i="1"/>
  <c r="W2836" i="1"/>
  <c r="R2837" i="1"/>
  <c r="U2837" i="1"/>
  <c r="V2837" i="1"/>
  <c r="W2837" i="1"/>
  <c r="U2838" i="1"/>
  <c r="X2838" i="1" s="1"/>
  <c r="V2838" i="1"/>
  <c r="R2839" i="1"/>
  <c r="U2839" i="1"/>
  <c r="V2839" i="1"/>
  <c r="W2839" i="1"/>
  <c r="U2840" i="1"/>
  <c r="V2840" i="1"/>
  <c r="U2841" i="1"/>
  <c r="V2841" i="1"/>
  <c r="R2842" i="1"/>
  <c r="U2842" i="1"/>
  <c r="V2842" i="1"/>
  <c r="W2842" i="1"/>
  <c r="U2843" i="1"/>
  <c r="V2843" i="1"/>
  <c r="R2844" i="1"/>
  <c r="U2844" i="1"/>
  <c r="V2844" i="1"/>
  <c r="R2845" i="1"/>
  <c r="U2845" i="1"/>
  <c r="V2845" i="1"/>
  <c r="U2846" i="1"/>
  <c r="X2846" i="1" s="1"/>
  <c r="V2846" i="1"/>
  <c r="U2847" i="1"/>
  <c r="V2847" i="1"/>
  <c r="W2847" i="1"/>
  <c r="U2848" i="1"/>
  <c r="V2848" i="1"/>
  <c r="W2848" i="1"/>
  <c r="R2849" i="1"/>
  <c r="U2849" i="1"/>
  <c r="V2849" i="1"/>
  <c r="W2849" i="1"/>
  <c r="U2850" i="1"/>
  <c r="V2850" i="1"/>
  <c r="U2851" i="1"/>
  <c r="V2851" i="1"/>
  <c r="W2851" i="1"/>
  <c r="U2852" i="1"/>
  <c r="V2852" i="1"/>
  <c r="U2853" i="1"/>
  <c r="V2853" i="1"/>
  <c r="W2853" i="1"/>
  <c r="R2854" i="1"/>
  <c r="U2854" i="1"/>
  <c r="X2854" i="1" s="1"/>
  <c r="Z2854" i="1" s="1"/>
  <c r="AI2854" i="1" s="1"/>
  <c r="V2854" i="1"/>
  <c r="U2855" i="1"/>
  <c r="V2855" i="1"/>
  <c r="U2856" i="1"/>
  <c r="V2856" i="1"/>
  <c r="R2857" i="1"/>
  <c r="U2857" i="1"/>
  <c r="V2857" i="1"/>
  <c r="W2857" i="1"/>
  <c r="U2858" i="1"/>
  <c r="V2858" i="1"/>
  <c r="U2859" i="1"/>
  <c r="V2859" i="1"/>
  <c r="U2860" i="1"/>
  <c r="V2860" i="1"/>
  <c r="W2860" i="1"/>
  <c r="R2861" i="1"/>
  <c r="U2861" i="1"/>
  <c r="V2861" i="1"/>
  <c r="W2861" i="1"/>
  <c r="U2862" i="1"/>
  <c r="X2862" i="1" s="1"/>
  <c r="V2862" i="1"/>
  <c r="U2863" i="1"/>
  <c r="V2863" i="1"/>
  <c r="W2863" i="1"/>
  <c r="U2864" i="1"/>
  <c r="V2864" i="1"/>
  <c r="U2865" i="1"/>
  <c r="V2865" i="1"/>
  <c r="R2866" i="1"/>
  <c r="U2866" i="1"/>
  <c r="V2866" i="1"/>
  <c r="U2867" i="1"/>
  <c r="V2867" i="1"/>
  <c r="U2868" i="1"/>
  <c r="V2868" i="1"/>
  <c r="U2869" i="1"/>
  <c r="V2869" i="1"/>
  <c r="U2870" i="1"/>
  <c r="X2870" i="1" s="1"/>
  <c r="V2870" i="1"/>
  <c r="U2871" i="1"/>
  <c r="V2871" i="1"/>
  <c r="U2872" i="1"/>
  <c r="V2872" i="1"/>
  <c r="U2873" i="1"/>
  <c r="V2873" i="1"/>
  <c r="U2874" i="1"/>
  <c r="V2874" i="1"/>
  <c r="U2875" i="1"/>
  <c r="V2875" i="1"/>
  <c r="U2876" i="1"/>
  <c r="V2876" i="1"/>
  <c r="U2877" i="1"/>
  <c r="V2877" i="1"/>
  <c r="U2878" i="1"/>
  <c r="X2878" i="1" s="1"/>
  <c r="V2878" i="1"/>
  <c r="U2879" i="1"/>
  <c r="V2879" i="1"/>
  <c r="U2880" i="1"/>
  <c r="V2880" i="1"/>
  <c r="R2881" i="1"/>
  <c r="U2881" i="1"/>
  <c r="V2881" i="1"/>
  <c r="U2882" i="1"/>
  <c r="V2882" i="1"/>
  <c r="U2883" i="1"/>
  <c r="V2883" i="1"/>
  <c r="U2884" i="1"/>
  <c r="V2884" i="1"/>
  <c r="W2884" i="1"/>
  <c r="R2885" i="1"/>
  <c r="U2885" i="1"/>
  <c r="V2885" i="1"/>
  <c r="W2885" i="1"/>
  <c r="U2886" i="1"/>
  <c r="X2886" i="1" s="1"/>
  <c r="V2886" i="1"/>
  <c r="U2887" i="1"/>
  <c r="V2887" i="1"/>
  <c r="W2887" i="1"/>
  <c r="U2888" i="1"/>
  <c r="V2888" i="1"/>
  <c r="U2889" i="1"/>
  <c r="V2889" i="1"/>
  <c r="R2890" i="1"/>
  <c r="U2890" i="1"/>
  <c r="V2890" i="1"/>
  <c r="W2890" i="1"/>
  <c r="U2891" i="1"/>
  <c r="V2891" i="1"/>
  <c r="U2892" i="1"/>
  <c r="V2892" i="1"/>
  <c r="R2893" i="1"/>
  <c r="U2893" i="1"/>
  <c r="V2893" i="1"/>
  <c r="W2893" i="1"/>
  <c r="U2894" i="1"/>
  <c r="X2894" i="1" s="1"/>
  <c r="V2894" i="1"/>
  <c r="U2895" i="1"/>
  <c r="V2895" i="1"/>
  <c r="U2896" i="1"/>
  <c r="V2896" i="1"/>
  <c r="W2896" i="1"/>
  <c r="R2897" i="1"/>
  <c r="U2897" i="1"/>
  <c r="V2897" i="1"/>
  <c r="W2897" i="1"/>
  <c r="U2898" i="1"/>
  <c r="V2898" i="1"/>
  <c r="U2899" i="1"/>
  <c r="V2899" i="1"/>
  <c r="W2899" i="1"/>
  <c r="U2900" i="1"/>
  <c r="V2900" i="1"/>
  <c r="U2901" i="1"/>
  <c r="V2901" i="1"/>
  <c r="R2902" i="1"/>
  <c r="U2902" i="1"/>
  <c r="X2902" i="1" s="1"/>
  <c r="Z2902" i="1" s="1"/>
  <c r="AI2902" i="1" s="1"/>
  <c r="V2902" i="1"/>
  <c r="W2902" i="1"/>
  <c r="R2903" i="1"/>
  <c r="U2903" i="1"/>
  <c r="V2903" i="1"/>
  <c r="U2904" i="1"/>
  <c r="V2904" i="1"/>
  <c r="W2904" i="1"/>
  <c r="R2905" i="1"/>
  <c r="U2905" i="1"/>
  <c r="V2905" i="1"/>
  <c r="U2906" i="1"/>
  <c r="V2906" i="1"/>
  <c r="U2907" i="1"/>
  <c r="V2907" i="1"/>
  <c r="U2908" i="1"/>
  <c r="V2908" i="1"/>
  <c r="W2908" i="1"/>
  <c r="R2909" i="1"/>
  <c r="U2909" i="1"/>
  <c r="V2909" i="1"/>
  <c r="W2909" i="1"/>
  <c r="R2910" i="1"/>
  <c r="U2910" i="1"/>
  <c r="X2910" i="1" s="1"/>
  <c r="V2910" i="1"/>
  <c r="U2911" i="1"/>
  <c r="V2911" i="1"/>
  <c r="W2911" i="1"/>
  <c r="U2912" i="1"/>
  <c r="V2912" i="1"/>
  <c r="U2913" i="1"/>
  <c r="V2913" i="1"/>
  <c r="R2914" i="1"/>
  <c r="U2914" i="1"/>
  <c r="V2914" i="1"/>
  <c r="U2915" i="1"/>
  <c r="V2915" i="1"/>
  <c r="U2916" i="1"/>
  <c r="V2916" i="1"/>
  <c r="R2917" i="1"/>
  <c r="U2917" i="1"/>
  <c r="V2917" i="1"/>
  <c r="U2918" i="1"/>
  <c r="X2918" i="1" s="1"/>
  <c r="V2918" i="1"/>
  <c r="U2919" i="1"/>
  <c r="V2919" i="1"/>
  <c r="U2920" i="1"/>
  <c r="X2920" i="1" s="1"/>
  <c r="V2920" i="1"/>
  <c r="W2920" i="1"/>
  <c r="R2921" i="1"/>
  <c r="U2921" i="1"/>
  <c r="V2921" i="1"/>
  <c r="W2921" i="1"/>
  <c r="U2922" i="1"/>
  <c r="V2922" i="1"/>
  <c r="R2923" i="1"/>
  <c r="U2923" i="1"/>
  <c r="V2923" i="1"/>
  <c r="W2923" i="1"/>
  <c r="U2924" i="1"/>
  <c r="X2924" i="1" s="1"/>
  <c r="V2924" i="1"/>
  <c r="U2925" i="1"/>
  <c r="V2925" i="1"/>
  <c r="R2926" i="1"/>
  <c r="U2926" i="1"/>
  <c r="X2926" i="1" s="1"/>
  <c r="Z2926" i="1" s="1"/>
  <c r="AI2926" i="1" s="1"/>
  <c r="V2926" i="1"/>
  <c r="W2926" i="1"/>
  <c r="R2927" i="1"/>
  <c r="U2927" i="1"/>
  <c r="V2927" i="1"/>
  <c r="U2928" i="1"/>
  <c r="V2928" i="1"/>
  <c r="R2929" i="1"/>
  <c r="U2929" i="1"/>
  <c r="V2929" i="1"/>
  <c r="W2929" i="1"/>
  <c r="U2930" i="1"/>
  <c r="V2930" i="1"/>
  <c r="U2931" i="1"/>
  <c r="V2931" i="1"/>
  <c r="U2932" i="1"/>
  <c r="X2932" i="1" s="1"/>
  <c r="V2932" i="1"/>
  <c r="W2932" i="1"/>
  <c r="R2933" i="1"/>
  <c r="U2933" i="1"/>
  <c r="V2933" i="1"/>
  <c r="W2933" i="1"/>
  <c r="U2934" i="1"/>
  <c r="X2934" i="1" s="1"/>
  <c r="Z2934" i="1" s="1"/>
  <c r="AI2934" i="1" s="1"/>
  <c r="V2934" i="1"/>
  <c r="U2935" i="1"/>
  <c r="V2935" i="1"/>
  <c r="W2935" i="1"/>
  <c r="U2936" i="1"/>
  <c r="V2936" i="1"/>
  <c r="U2937" i="1"/>
  <c r="V2937" i="1"/>
  <c r="R2938" i="1"/>
  <c r="U2938" i="1"/>
  <c r="V2938" i="1"/>
  <c r="U2939" i="1"/>
  <c r="V2939" i="1"/>
  <c r="U2940" i="1"/>
  <c r="V2940" i="1"/>
  <c r="R2941" i="1"/>
  <c r="U2941" i="1"/>
  <c r="V2941" i="1"/>
  <c r="W2941" i="1"/>
  <c r="U2942" i="1"/>
  <c r="X2942" i="1" s="1"/>
  <c r="V2942" i="1"/>
  <c r="U2943" i="1"/>
  <c r="V2943" i="1"/>
  <c r="U2944" i="1"/>
  <c r="V2944" i="1"/>
  <c r="W2944" i="1"/>
  <c r="R2945" i="1"/>
  <c r="U2945" i="1"/>
  <c r="V2945" i="1"/>
  <c r="W2945" i="1"/>
  <c r="U2946" i="1"/>
  <c r="V2946" i="1"/>
  <c r="U2947" i="1"/>
  <c r="V2947" i="1"/>
  <c r="W2947" i="1"/>
  <c r="U2948" i="1"/>
  <c r="V2948" i="1"/>
  <c r="U2949" i="1"/>
  <c r="V2949" i="1"/>
  <c r="R2950" i="1"/>
  <c r="U2950" i="1"/>
  <c r="X2950" i="1" s="1"/>
  <c r="Z2950" i="1" s="1"/>
  <c r="AI2950" i="1" s="1"/>
  <c r="V2950" i="1"/>
  <c r="U2951" i="1"/>
  <c r="V2951" i="1"/>
  <c r="U2952" i="1"/>
  <c r="X2952" i="1" s="1"/>
  <c r="V2952" i="1"/>
  <c r="W2952" i="1"/>
  <c r="R2953" i="1"/>
  <c r="U2953" i="1"/>
  <c r="V2953" i="1"/>
  <c r="W2953" i="1"/>
  <c r="U2954" i="1"/>
  <c r="V2954" i="1"/>
  <c r="U2955" i="1"/>
  <c r="V2955" i="1"/>
  <c r="U2956" i="1"/>
  <c r="V2956" i="1"/>
  <c r="W2956" i="1"/>
  <c r="R2957" i="1"/>
  <c r="U2957" i="1"/>
  <c r="V2957" i="1"/>
  <c r="W2957" i="1"/>
  <c r="R2958" i="1"/>
  <c r="U2958" i="1"/>
  <c r="X2958" i="1" s="1"/>
  <c r="V2958" i="1"/>
  <c r="U2959" i="1"/>
  <c r="V2959" i="1"/>
  <c r="W2959" i="1"/>
  <c r="U2960" i="1"/>
  <c r="X2960" i="1" s="1"/>
  <c r="Z2960" i="1" s="1"/>
  <c r="AI2960" i="1" s="1"/>
  <c r="V2960" i="1"/>
  <c r="U2961" i="1"/>
  <c r="V2961" i="1"/>
  <c r="R2962" i="1"/>
  <c r="U2962" i="1"/>
  <c r="V2962" i="1"/>
  <c r="U2963" i="1"/>
  <c r="V2963" i="1"/>
  <c r="U2964" i="1"/>
  <c r="X2964" i="1" s="1"/>
  <c r="V2964" i="1"/>
  <c r="R2965" i="1"/>
  <c r="U2965" i="1"/>
  <c r="Y2965" i="1" s="1"/>
  <c r="V2965" i="1"/>
  <c r="W2965" i="1"/>
  <c r="U2966" i="1"/>
  <c r="V2966" i="1"/>
  <c r="U2967" i="1"/>
  <c r="V2967" i="1"/>
  <c r="U2968" i="1"/>
  <c r="V2968" i="1"/>
  <c r="W2968" i="1"/>
  <c r="R2969" i="1"/>
  <c r="U2969" i="1"/>
  <c r="V2969" i="1"/>
  <c r="W2969" i="1"/>
  <c r="R2970" i="1"/>
  <c r="U2970" i="1"/>
  <c r="V2970" i="1"/>
  <c r="R2971" i="1"/>
  <c r="U2971" i="1"/>
  <c r="V2971" i="1"/>
  <c r="W2971" i="1"/>
  <c r="U2972" i="1"/>
  <c r="V2972" i="1"/>
  <c r="U2973" i="1"/>
  <c r="Y2973" i="1" s="1"/>
  <c r="V2973" i="1"/>
  <c r="R2974" i="1"/>
  <c r="U2974" i="1"/>
  <c r="V2974" i="1"/>
  <c r="W2974" i="1"/>
  <c r="U2975" i="1"/>
  <c r="V2975" i="1"/>
  <c r="U2976" i="1"/>
  <c r="V2976" i="1"/>
  <c r="R2977" i="1"/>
  <c r="U2977" i="1"/>
  <c r="V2977" i="1"/>
  <c r="W2977" i="1"/>
  <c r="U2978" i="1"/>
  <c r="V2978" i="1"/>
  <c r="U2979" i="1"/>
  <c r="V2979" i="1"/>
  <c r="U2980" i="1"/>
  <c r="V2980" i="1"/>
  <c r="W2980" i="1"/>
  <c r="R2981" i="1"/>
  <c r="U2981" i="1"/>
  <c r="V2981" i="1"/>
  <c r="W2981" i="1"/>
  <c r="R2982" i="1"/>
  <c r="U2982" i="1"/>
  <c r="X2982" i="1" s="1"/>
  <c r="V2982" i="1"/>
  <c r="W2982" i="1"/>
  <c r="R2983" i="1"/>
  <c r="U2983" i="1"/>
  <c r="Y2983" i="1" s="1"/>
  <c r="V2983" i="1"/>
  <c r="W2983" i="1"/>
  <c r="U2984" i="1"/>
  <c r="X2984" i="1" s="1"/>
  <c r="V2984" i="1"/>
  <c r="U2985" i="1"/>
  <c r="X2985" i="1" s="1"/>
  <c r="V2985" i="1"/>
  <c r="R2986" i="1"/>
  <c r="U2986" i="1"/>
  <c r="X2986" i="1" s="1"/>
  <c r="Z2986" i="1" s="1"/>
  <c r="AI2986" i="1" s="1"/>
  <c r="V2986" i="1"/>
  <c r="W2986" i="1"/>
  <c r="U2987" i="1"/>
  <c r="X2987" i="1" s="1"/>
  <c r="V2987" i="1"/>
  <c r="U2988" i="1"/>
  <c r="V2988" i="1"/>
  <c r="R2989" i="1"/>
  <c r="U2989" i="1"/>
  <c r="V2989" i="1"/>
  <c r="U2990" i="1"/>
  <c r="V2990" i="1"/>
  <c r="U2991" i="1"/>
  <c r="V2991" i="1"/>
  <c r="U2992" i="1"/>
  <c r="V2992" i="1"/>
  <c r="W2992" i="1"/>
  <c r="R2993" i="1"/>
  <c r="U2993" i="1"/>
  <c r="X2993" i="1" s="1"/>
  <c r="Z2993" i="1" s="1"/>
  <c r="AI2993" i="1" s="1"/>
  <c r="V2993" i="1"/>
  <c r="W2993" i="1"/>
  <c r="R2994" i="1"/>
  <c r="U2994" i="1"/>
  <c r="X2994" i="1" s="1"/>
  <c r="V2994" i="1"/>
  <c r="R2995" i="1"/>
  <c r="U2995" i="1"/>
  <c r="X2995" i="1" s="1"/>
  <c r="V2995" i="1"/>
  <c r="W2995" i="1"/>
  <c r="U2996" i="1"/>
  <c r="V2996" i="1"/>
  <c r="U2997" i="1"/>
  <c r="V2997" i="1"/>
  <c r="R2998" i="1"/>
  <c r="U2998" i="1"/>
  <c r="V2998" i="1"/>
  <c r="W2998" i="1"/>
  <c r="U2999" i="1"/>
  <c r="V2999" i="1"/>
  <c r="U3000" i="1"/>
  <c r="V3000" i="1"/>
  <c r="R3001" i="1"/>
  <c r="U3001" i="1"/>
  <c r="X3001" i="1" s="1"/>
  <c r="Z3001" i="1" s="1"/>
  <c r="AI3001" i="1" s="1"/>
  <c r="V3001" i="1"/>
  <c r="U3002" i="1"/>
  <c r="X3002" i="1" s="1"/>
  <c r="V3002" i="1"/>
  <c r="U3003" i="1"/>
  <c r="X3003" i="1" s="1"/>
  <c r="V3003" i="1"/>
  <c r="U3004" i="1"/>
  <c r="V3004" i="1"/>
  <c r="W3004" i="1"/>
  <c r="R3005" i="1"/>
  <c r="U3005" i="1"/>
  <c r="V3005" i="1"/>
  <c r="W3005" i="1"/>
  <c r="U3006" i="1"/>
  <c r="V3006" i="1"/>
  <c r="U3007" i="1"/>
  <c r="V3007" i="1"/>
  <c r="W3007" i="1"/>
  <c r="U3008" i="1"/>
  <c r="V3008" i="1"/>
  <c r="U3009" i="1"/>
  <c r="X3009" i="1" s="1"/>
  <c r="V3009" i="1"/>
  <c r="R3010" i="1"/>
  <c r="U3010" i="1"/>
  <c r="X3010" i="1" s="1"/>
  <c r="Z3010" i="1" s="1"/>
  <c r="AI3010" i="1" s="1"/>
  <c r="V3010" i="1"/>
  <c r="U3011" i="1"/>
  <c r="X3011" i="1" s="1"/>
  <c r="V3011" i="1"/>
  <c r="U3012" i="1"/>
  <c r="V3012" i="1"/>
  <c r="W3012" i="1"/>
  <c r="R3013" i="1"/>
  <c r="U3013" i="1"/>
  <c r="V3013" i="1"/>
  <c r="U3014" i="1"/>
  <c r="V3014" i="1"/>
  <c r="U3015" i="1"/>
  <c r="V3015" i="1"/>
  <c r="U3016" i="1"/>
  <c r="V3016" i="1"/>
  <c r="W3016" i="1"/>
  <c r="R3017" i="1"/>
  <c r="U3017" i="1"/>
  <c r="X3017" i="1" s="1"/>
  <c r="Z3017" i="1" s="1"/>
  <c r="AI3017" i="1" s="1"/>
  <c r="V3017" i="1"/>
  <c r="W3017" i="1"/>
  <c r="U3018" i="1"/>
  <c r="X3018" i="1" s="1"/>
  <c r="Z3018" i="1" s="1"/>
  <c r="AI3018" i="1" s="1"/>
  <c r="V3018" i="1"/>
  <c r="R3019" i="1"/>
  <c r="U3019" i="1"/>
  <c r="X3019" i="1" s="1"/>
  <c r="V3019" i="1"/>
  <c r="W3019" i="1"/>
  <c r="U3020" i="1"/>
  <c r="V3020" i="1"/>
  <c r="U3021" i="1"/>
  <c r="V3021" i="1"/>
  <c r="R3022" i="1"/>
  <c r="U3022" i="1"/>
  <c r="V3022" i="1"/>
  <c r="W3022" i="1"/>
  <c r="U3023" i="1"/>
  <c r="V3023" i="1"/>
  <c r="W3023" i="1"/>
  <c r="U3024" i="1"/>
  <c r="V3024" i="1"/>
  <c r="R3025" i="1"/>
  <c r="U3025" i="1"/>
  <c r="X3025" i="1" s="1"/>
  <c r="Z3025" i="1" s="1"/>
  <c r="AI3025" i="1" s="1"/>
  <c r="V3025" i="1"/>
  <c r="U3026" i="1"/>
  <c r="X3026" i="1" s="1"/>
  <c r="V3026" i="1"/>
  <c r="U3027" i="1"/>
  <c r="V3027" i="1"/>
  <c r="U3028" i="1"/>
  <c r="V3028" i="1"/>
  <c r="W3028" i="1"/>
  <c r="R3029" i="1"/>
  <c r="U3029" i="1"/>
  <c r="V3029" i="1"/>
  <c r="W3029" i="1"/>
  <c r="U3030" i="1"/>
  <c r="V3030" i="1"/>
  <c r="R3031" i="1"/>
  <c r="U3031" i="1"/>
  <c r="V3031" i="1"/>
  <c r="W3031" i="1"/>
  <c r="U3032" i="1"/>
  <c r="V3032" i="1"/>
  <c r="U3033" i="1"/>
  <c r="X3033" i="1" s="1"/>
  <c r="V3033" i="1"/>
  <c r="R3034" i="1"/>
  <c r="U3034" i="1"/>
  <c r="X3034" i="1" s="1"/>
  <c r="Z3034" i="1" s="1"/>
  <c r="AI3034" i="1" s="1"/>
  <c r="V3034" i="1"/>
  <c r="W3034" i="1"/>
  <c r="U3035" i="1"/>
  <c r="V3035" i="1"/>
  <c r="R3036" i="1"/>
  <c r="U3036" i="1"/>
  <c r="V3036" i="1"/>
  <c r="R3037" i="1"/>
  <c r="U3037" i="1"/>
  <c r="V3037" i="1"/>
  <c r="W3037" i="1"/>
  <c r="U3038" i="1"/>
  <c r="V3038" i="1"/>
  <c r="U3039" i="1"/>
  <c r="V3039" i="1"/>
  <c r="U3040" i="1"/>
  <c r="V3040" i="1"/>
  <c r="W3040" i="1"/>
  <c r="R3041" i="1"/>
  <c r="U3041" i="1"/>
  <c r="X3041" i="1" s="1"/>
  <c r="Z3041" i="1" s="1"/>
  <c r="AI3041" i="1" s="1"/>
  <c r="V3041" i="1"/>
  <c r="W3041" i="1"/>
  <c r="R3042" i="1"/>
  <c r="U3042" i="1"/>
  <c r="X3042" i="1" s="1"/>
  <c r="V3042" i="1"/>
  <c r="R3043" i="1"/>
  <c r="U3043" i="1"/>
  <c r="V3043" i="1"/>
  <c r="W3043" i="1"/>
  <c r="U3044" i="1"/>
  <c r="V3044" i="1"/>
  <c r="U3045" i="1"/>
  <c r="V3045" i="1"/>
  <c r="W3045" i="1"/>
  <c r="R3046" i="1"/>
  <c r="U3046" i="1"/>
  <c r="V3046" i="1"/>
  <c r="U3047" i="1"/>
  <c r="V3047" i="1"/>
  <c r="U3048" i="1"/>
  <c r="V3048" i="1"/>
  <c r="R3049" i="1"/>
  <c r="U3049" i="1"/>
  <c r="X3049" i="1" s="1"/>
  <c r="Z3049" i="1" s="1"/>
  <c r="AI3049" i="1" s="1"/>
  <c r="V3049" i="1"/>
  <c r="U3050" i="1"/>
  <c r="X3050" i="1" s="1"/>
  <c r="V3050" i="1"/>
  <c r="U3051" i="1"/>
  <c r="V3051" i="1"/>
  <c r="U3052" i="1"/>
  <c r="V3052" i="1"/>
  <c r="W3052" i="1"/>
  <c r="R3053" i="1"/>
  <c r="U3053" i="1"/>
  <c r="V3053" i="1"/>
  <c r="W3053" i="1"/>
  <c r="R3054" i="1"/>
  <c r="U3054" i="1"/>
  <c r="V3054" i="1"/>
  <c r="U3055" i="1"/>
  <c r="V3055" i="1"/>
  <c r="W3055" i="1"/>
  <c r="U3056" i="1"/>
  <c r="V3056" i="1"/>
  <c r="U3057" i="1"/>
  <c r="X3057" i="1" s="1"/>
  <c r="V3057" i="1"/>
  <c r="R3058" i="1"/>
  <c r="U3058" i="1"/>
  <c r="X3058" i="1" s="1"/>
  <c r="Z3058" i="1" s="1"/>
  <c r="AI3058" i="1" s="1"/>
  <c r="V3058" i="1"/>
  <c r="U3059" i="1"/>
  <c r="V3059" i="1"/>
  <c r="U3060" i="1"/>
  <c r="V3060" i="1"/>
  <c r="W3060" i="1"/>
  <c r="R3061" i="1"/>
  <c r="U3061" i="1"/>
  <c r="V3061" i="1"/>
  <c r="U3062" i="1"/>
  <c r="V3062" i="1"/>
  <c r="U3063" i="1"/>
  <c r="V3063" i="1"/>
  <c r="U3064" i="1"/>
  <c r="V3064" i="1"/>
  <c r="W3064" i="1"/>
  <c r="R3065" i="1"/>
  <c r="U3065" i="1"/>
  <c r="X3065" i="1" s="1"/>
  <c r="Z3065" i="1" s="1"/>
  <c r="AI3065" i="1" s="1"/>
  <c r="V3065" i="1"/>
  <c r="W3065" i="1"/>
  <c r="R3066" i="1"/>
  <c r="U3066" i="1"/>
  <c r="X3066" i="1" s="1"/>
  <c r="V3066" i="1"/>
  <c r="R3067" i="1"/>
  <c r="U3067" i="1"/>
  <c r="V3067" i="1"/>
  <c r="W3067" i="1"/>
  <c r="U3068" i="1"/>
  <c r="V3068" i="1"/>
  <c r="U3069" i="1"/>
  <c r="V3069" i="1"/>
  <c r="R3070" i="1"/>
  <c r="U3070" i="1"/>
  <c r="V3070" i="1"/>
  <c r="W3070" i="1"/>
  <c r="U3071" i="1"/>
  <c r="V3071" i="1"/>
  <c r="U3072" i="1"/>
  <c r="V3072" i="1"/>
  <c r="R3073" i="1"/>
  <c r="U3073" i="1"/>
  <c r="X3073" i="1" s="1"/>
  <c r="Z3073" i="1" s="1"/>
  <c r="AI3073" i="1" s="1"/>
  <c r="V3073" i="1"/>
  <c r="U3074" i="1"/>
  <c r="X3074" i="1" s="1"/>
  <c r="V3074" i="1"/>
  <c r="U3075" i="1"/>
  <c r="V3075" i="1"/>
  <c r="U3076" i="1"/>
  <c r="V3076" i="1"/>
  <c r="W3076" i="1"/>
  <c r="R3077" i="1"/>
  <c r="U3077" i="1"/>
  <c r="V3077" i="1"/>
  <c r="W3077" i="1"/>
  <c r="U3078" i="1"/>
  <c r="V3078" i="1"/>
  <c r="W3078" i="1"/>
  <c r="R3079" i="1"/>
  <c r="U3079" i="1"/>
  <c r="V3079" i="1"/>
  <c r="W3079" i="1"/>
  <c r="U3080" i="1"/>
  <c r="V3080" i="1"/>
  <c r="U3081" i="1"/>
  <c r="X3081" i="1" s="1"/>
  <c r="V3081" i="1"/>
  <c r="R3082" i="1"/>
  <c r="U3082" i="1"/>
  <c r="V3082" i="1"/>
  <c r="W3082" i="1"/>
  <c r="R3083" i="1"/>
  <c r="U3083" i="1"/>
  <c r="V3083" i="1"/>
  <c r="U3084" i="1"/>
  <c r="V3084" i="1"/>
  <c r="R3085" i="1"/>
  <c r="U3085" i="1"/>
  <c r="V3085" i="1"/>
  <c r="W3085" i="1"/>
  <c r="U3086" i="1"/>
  <c r="V3086" i="1"/>
  <c r="U3087" i="1"/>
  <c r="V3087" i="1"/>
  <c r="U3088" i="1"/>
  <c r="V3088" i="1"/>
  <c r="W3088" i="1"/>
  <c r="R3089" i="1"/>
  <c r="U3089" i="1"/>
  <c r="X3089" i="1" s="1"/>
  <c r="Z3089" i="1" s="1"/>
  <c r="AI3089" i="1" s="1"/>
  <c r="V3089" i="1"/>
  <c r="W3089" i="1"/>
  <c r="U3090" i="1"/>
  <c r="V3090" i="1"/>
  <c r="R3091" i="1"/>
  <c r="U3091" i="1"/>
  <c r="V3091" i="1"/>
  <c r="W3091" i="1"/>
  <c r="U3092" i="1"/>
  <c r="V3092" i="1"/>
  <c r="U3093" i="1"/>
  <c r="V3093" i="1"/>
  <c r="R3094" i="1"/>
  <c r="U3094" i="1"/>
  <c r="V3094" i="1"/>
  <c r="W3094" i="1"/>
  <c r="U3095" i="1"/>
  <c r="V3095" i="1"/>
  <c r="U3096" i="1"/>
  <c r="V3096" i="1"/>
  <c r="R3097" i="1"/>
  <c r="U3097" i="1"/>
  <c r="X3097" i="1" s="1"/>
  <c r="Z3097" i="1" s="1"/>
  <c r="AI3097" i="1" s="1"/>
  <c r="V3097" i="1"/>
  <c r="W3097" i="1"/>
  <c r="U3098" i="1"/>
  <c r="V3098" i="1"/>
  <c r="U3099" i="1"/>
  <c r="V3099" i="1"/>
  <c r="U3100" i="1"/>
  <c r="V3100" i="1"/>
  <c r="W3100" i="1"/>
  <c r="R3101" i="1"/>
  <c r="U3101" i="1"/>
  <c r="V3101" i="1"/>
  <c r="W3101" i="1"/>
  <c r="U3102" i="1"/>
  <c r="V3102" i="1"/>
  <c r="R3103" i="1"/>
  <c r="U3103" i="1"/>
  <c r="V3103" i="1"/>
  <c r="W3103" i="1"/>
  <c r="U3104" i="1"/>
  <c r="V3104" i="1"/>
  <c r="U3105" i="1"/>
  <c r="X3105" i="1" s="1"/>
  <c r="V3105" i="1"/>
  <c r="R3106" i="1"/>
  <c r="U3106" i="1"/>
  <c r="V3106" i="1"/>
  <c r="W3106" i="1"/>
  <c r="R3107" i="1"/>
  <c r="U3107" i="1"/>
  <c r="V3107" i="1"/>
  <c r="U3108" i="1"/>
  <c r="V3108" i="1"/>
  <c r="W3108" i="1"/>
  <c r="R3109" i="1"/>
  <c r="U3109" i="1"/>
  <c r="V3109" i="1"/>
  <c r="U3110" i="1"/>
  <c r="V3110" i="1"/>
  <c r="U3111" i="1"/>
  <c r="V3111" i="1"/>
  <c r="U3112" i="1"/>
  <c r="V3112" i="1"/>
  <c r="W3112" i="1"/>
  <c r="R3113" i="1"/>
  <c r="U3113" i="1"/>
  <c r="X3113" i="1" s="1"/>
  <c r="Z3113" i="1" s="1"/>
  <c r="AI3113" i="1" s="1"/>
  <c r="V3113" i="1"/>
  <c r="W3113" i="1"/>
  <c r="U3114" i="1"/>
  <c r="V3114" i="1"/>
  <c r="R3115" i="1"/>
  <c r="U3115" i="1"/>
  <c r="V3115" i="1"/>
  <c r="W3115" i="1"/>
  <c r="U3116" i="1"/>
  <c r="V3116" i="1"/>
  <c r="U3117" i="1"/>
  <c r="V3117" i="1"/>
  <c r="R3118" i="1"/>
  <c r="U3118" i="1"/>
  <c r="V3118" i="1"/>
  <c r="W3118" i="1"/>
  <c r="U3119" i="1"/>
  <c r="V3119" i="1"/>
  <c r="W3119" i="1"/>
  <c r="U3120" i="1"/>
  <c r="V3120" i="1"/>
  <c r="R3121" i="1"/>
  <c r="U3121" i="1"/>
  <c r="X3121" i="1" s="1"/>
  <c r="Z3121" i="1" s="1"/>
  <c r="AI3121" i="1" s="1"/>
  <c r="V3121" i="1"/>
  <c r="U3122" i="1"/>
  <c r="V3122" i="1"/>
  <c r="U3123" i="1"/>
  <c r="V3123" i="1"/>
  <c r="U3124" i="1"/>
  <c r="V3124" i="1"/>
  <c r="W3124" i="1"/>
  <c r="R3125" i="1"/>
  <c r="U3125" i="1"/>
  <c r="V3125" i="1"/>
  <c r="W3125" i="1"/>
  <c r="U3126" i="1"/>
  <c r="V3126" i="1"/>
  <c r="R3127" i="1"/>
  <c r="U3127" i="1"/>
  <c r="V3127" i="1"/>
  <c r="W3127" i="1"/>
  <c r="R3128" i="1"/>
  <c r="U3128" i="1"/>
  <c r="V3128" i="1"/>
  <c r="U3129" i="1"/>
  <c r="X3129" i="1" s="1"/>
  <c r="V3129" i="1"/>
  <c r="R3130" i="1"/>
  <c r="U3130" i="1"/>
  <c r="V3130" i="1"/>
  <c r="W3130" i="1"/>
  <c r="U3131" i="1"/>
  <c r="V3131" i="1"/>
  <c r="U3132" i="1"/>
  <c r="V3132" i="1"/>
  <c r="R3133" i="1"/>
  <c r="U3133" i="1"/>
  <c r="V3133" i="1"/>
  <c r="U3134" i="1"/>
  <c r="V3134" i="1"/>
  <c r="U3135" i="1"/>
  <c r="V3135" i="1"/>
  <c r="U3136" i="1"/>
  <c r="V3136" i="1"/>
  <c r="W3136" i="1"/>
  <c r="R3137" i="1"/>
  <c r="U3137" i="1"/>
  <c r="X3137" i="1" s="1"/>
  <c r="Z3137" i="1" s="1"/>
  <c r="AI3137" i="1" s="1"/>
  <c r="V3137" i="1"/>
  <c r="W3137" i="1"/>
  <c r="U3138" i="1"/>
  <c r="V3138" i="1"/>
  <c r="U3139" i="1"/>
  <c r="V3139" i="1"/>
  <c r="W3139" i="1"/>
  <c r="U3140" i="1"/>
  <c r="V3140" i="1"/>
  <c r="U3141" i="1"/>
  <c r="V3141" i="1"/>
  <c r="R3142" i="1"/>
  <c r="U3142" i="1"/>
  <c r="V3142" i="1"/>
  <c r="W3142" i="1"/>
  <c r="U3143" i="1"/>
  <c r="V3143" i="1"/>
  <c r="U3144" i="1"/>
  <c r="V3144" i="1"/>
  <c r="R3145" i="1"/>
  <c r="U3145" i="1"/>
  <c r="X3145" i="1" s="1"/>
  <c r="Z3145" i="1" s="1"/>
  <c r="AI3145" i="1" s="1"/>
  <c r="V3145" i="1"/>
  <c r="U3146" i="1"/>
  <c r="V3146" i="1"/>
  <c r="U3147" i="1"/>
  <c r="V3147" i="1"/>
  <c r="W3147" i="1"/>
  <c r="U3148" i="1"/>
  <c r="V3148" i="1"/>
  <c r="W3148" i="1"/>
  <c r="R3149" i="1"/>
  <c r="U3149" i="1"/>
  <c r="V3149" i="1"/>
  <c r="W3149" i="1"/>
  <c r="U3150" i="1"/>
  <c r="V3150" i="1"/>
  <c r="U3151" i="1"/>
  <c r="V3151" i="1"/>
  <c r="W3151" i="1"/>
  <c r="U3152" i="1"/>
  <c r="V3152" i="1"/>
  <c r="U3153" i="1"/>
  <c r="X3153" i="1" s="1"/>
  <c r="V3153" i="1"/>
  <c r="R3154" i="1"/>
  <c r="U3154" i="1"/>
  <c r="V3154" i="1"/>
  <c r="U3155" i="1"/>
  <c r="V3155" i="1"/>
  <c r="U3156" i="1"/>
  <c r="V3156" i="1"/>
  <c r="W3156" i="1"/>
  <c r="R3157" i="1"/>
  <c r="U3157" i="1"/>
  <c r="V3157" i="1"/>
  <c r="U3158" i="1"/>
  <c r="V3158" i="1"/>
  <c r="U3159" i="1"/>
  <c r="V3159" i="1"/>
  <c r="W3159" i="1"/>
  <c r="U3160" i="1"/>
  <c r="V3160" i="1"/>
  <c r="W3160" i="1"/>
  <c r="R3161" i="1"/>
  <c r="U3161" i="1"/>
  <c r="X3161" i="1" s="1"/>
  <c r="Z3161" i="1" s="1"/>
  <c r="AI3161" i="1" s="1"/>
  <c r="V3161" i="1"/>
  <c r="W3161" i="1"/>
  <c r="U3162" i="1"/>
  <c r="V3162" i="1"/>
  <c r="R3163" i="1"/>
  <c r="U3163" i="1"/>
  <c r="V3163" i="1"/>
  <c r="W3163" i="1"/>
  <c r="U3164" i="1"/>
  <c r="V3164" i="1"/>
  <c r="U3165" i="1"/>
  <c r="V3165" i="1"/>
  <c r="R3166" i="1"/>
  <c r="U3166" i="1"/>
  <c r="V3166" i="1"/>
  <c r="W3166" i="1"/>
  <c r="U3167" i="1"/>
  <c r="V3167" i="1"/>
  <c r="W3167" i="1"/>
  <c r="U3168" i="1"/>
  <c r="V3168" i="1"/>
  <c r="R3169" i="1"/>
  <c r="U3169" i="1"/>
  <c r="X3169" i="1" s="1"/>
  <c r="Z3169" i="1" s="1"/>
  <c r="AI3169" i="1" s="1"/>
  <c r="V3169" i="1"/>
  <c r="W3169" i="1"/>
  <c r="U3170" i="1"/>
  <c r="V3170" i="1"/>
  <c r="R3171" i="1"/>
  <c r="U3171" i="1"/>
  <c r="V3171" i="1"/>
  <c r="U3172" i="1"/>
  <c r="V3172" i="1"/>
  <c r="W3172" i="1"/>
  <c r="R3173" i="1"/>
  <c r="U3173" i="1"/>
  <c r="V3173" i="1"/>
  <c r="W3173" i="1"/>
  <c r="U3174" i="1"/>
  <c r="V3174" i="1"/>
  <c r="R3175" i="1"/>
  <c r="U3175" i="1"/>
  <c r="V3175" i="1"/>
  <c r="W3175" i="1"/>
  <c r="U3176" i="1"/>
  <c r="V3176" i="1"/>
  <c r="U3177" i="1"/>
  <c r="X3177" i="1" s="1"/>
  <c r="V3177" i="1"/>
  <c r="R3178" i="1"/>
  <c r="U3178" i="1"/>
  <c r="V3178" i="1"/>
  <c r="W3178" i="1"/>
  <c r="U3179" i="1"/>
  <c r="V3179" i="1"/>
  <c r="U3180" i="1"/>
  <c r="V3180" i="1"/>
  <c r="R3181" i="1"/>
  <c r="U3181" i="1"/>
  <c r="V3181" i="1"/>
  <c r="U3182" i="1"/>
  <c r="V3182" i="1"/>
  <c r="U3183" i="1"/>
  <c r="V3183" i="1"/>
  <c r="U3184" i="1"/>
  <c r="V3184" i="1"/>
  <c r="W3184" i="1"/>
  <c r="R3185" i="1"/>
  <c r="U3185" i="1"/>
  <c r="V3185" i="1"/>
  <c r="W3185" i="1"/>
  <c r="U3186" i="1"/>
  <c r="V3186" i="1"/>
  <c r="U3187" i="1"/>
  <c r="V3187" i="1"/>
  <c r="W3187" i="1"/>
  <c r="U3188" i="1"/>
  <c r="V3188" i="1"/>
  <c r="U3189" i="1"/>
  <c r="V3189" i="1"/>
  <c r="R3190" i="1"/>
  <c r="U3190" i="1"/>
  <c r="V3190" i="1"/>
  <c r="U3191" i="1"/>
  <c r="V3191" i="1"/>
  <c r="U3192" i="1"/>
  <c r="V3192" i="1"/>
  <c r="R3193" i="1"/>
  <c r="U3193" i="1"/>
  <c r="V3193" i="1"/>
  <c r="U3194" i="1"/>
  <c r="V3194" i="1"/>
  <c r="U3195" i="1"/>
  <c r="V3195" i="1"/>
  <c r="U3196" i="1"/>
  <c r="V3196" i="1"/>
  <c r="W3196" i="1"/>
  <c r="R3197" i="1"/>
  <c r="U3197" i="1"/>
  <c r="V3197" i="1"/>
  <c r="W3197" i="1"/>
  <c r="U3198" i="1"/>
  <c r="V3198" i="1"/>
  <c r="R3199" i="1"/>
  <c r="U3199" i="1"/>
  <c r="V3199" i="1"/>
  <c r="W3199" i="1"/>
  <c r="U3200" i="1"/>
  <c r="V3200" i="1"/>
  <c r="U3201" i="1"/>
  <c r="V3201" i="1"/>
  <c r="W3201" i="1"/>
  <c r="R3202" i="1"/>
  <c r="U3202" i="1"/>
  <c r="V3202" i="1"/>
  <c r="U3203" i="1"/>
  <c r="X3203" i="1" s="1"/>
  <c r="V3203" i="1"/>
  <c r="U3204" i="1"/>
  <c r="V3204" i="1"/>
  <c r="R3205" i="1"/>
  <c r="U3205" i="1"/>
  <c r="V3205" i="1"/>
  <c r="U3206" i="1"/>
  <c r="V3206" i="1"/>
  <c r="U3207" i="1"/>
  <c r="X3207" i="1" s="1"/>
  <c r="V3207" i="1"/>
  <c r="U3208" i="1"/>
  <c r="V3208" i="1"/>
  <c r="W3208" i="1"/>
  <c r="R3209" i="1"/>
  <c r="U3209" i="1"/>
  <c r="V3209" i="1"/>
  <c r="W3209" i="1"/>
  <c r="U3210" i="1"/>
  <c r="V3210" i="1"/>
  <c r="U3211" i="1"/>
  <c r="X3211" i="1" s="1"/>
  <c r="V3211" i="1"/>
  <c r="W3211" i="1"/>
  <c r="U3212" i="1"/>
  <c r="V3212" i="1"/>
  <c r="R3213" i="1"/>
  <c r="U3213" i="1"/>
  <c r="V3213" i="1"/>
  <c r="R3214" i="1"/>
  <c r="U3214" i="1"/>
  <c r="V3214" i="1"/>
  <c r="U3215" i="1"/>
  <c r="X3215" i="1" s="1"/>
  <c r="V3215" i="1"/>
  <c r="W3215" i="1"/>
  <c r="U3216" i="1"/>
  <c r="V3216" i="1"/>
  <c r="W3216" i="1"/>
  <c r="R3217" i="1"/>
  <c r="U3217" i="1"/>
  <c r="V3217" i="1"/>
  <c r="W3217" i="1"/>
  <c r="U3218" i="1"/>
  <c r="V3218" i="1"/>
  <c r="U3219" i="1"/>
  <c r="V3219" i="1"/>
  <c r="U3220" i="1"/>
  <c r="V3220" i="1"/>
  <c r="W3220" i="1"/>
  <c r="R3221" i="1"/>
  <c r="U3221" i="1"/>
  <c r="V3221" i="1"/>
  <c r="W3221" i="1"/>
  <c r="U3222" i="1"/>
  <c r="V3222" i="1"/>
  <c r="U3223" i="1"/>
  <c r="V3223" i="1"/>
  <c r="W3223" i="1"/>
  <c r="U3224" i="1"/>
  <c r="V3224" i="1"/>
  <c r="U3225" i="1"/>
  <c r="V3225" i="1"/>
  <c r="R3226" i="1"/>
  <c r="U3226" i="1"/>
  <c r="V3226" i="1"/>
  <c r="U3227" i="1"/>
  <c r="X3227" i="1" s="1"/>
  <c r="V3227" i="1"/>
  <c r="U3228" i="1"/>
  <c r="V3228" i="1"/>
  <c r="R3229" i="1"/>
  <c r="U3229" i="1"/>
  <c r="V3229" i="1"/>
  <c r="U3230" i="1"/>
  <c r="V3230" i="1"/>
  <c r="U3231" i="1"/>
  <c r="V3231" i="1"/>
  <c r="U3232" i="1"/>
  <c r="V3232" i="1"/>
  <c r="R3233" i="1"/>
  <c r="U3233" i="1"/>
  <c r="V3233" i="1"/>
  <c r="U3234" i="1"/>
  <c r="V3234" i="1"/>
  <c r="R3235" i="1"/>
  <c r="U3235" i="1"/>
  <c r="V3235" i="1"/>
  <c r="U3236" i="1"/>
  <c r="V3236" i="1"/>
  <c r="U3237" i="1"/>
  <c r="V3237" i="1"/>
  <c r="U3238" i="1"/>
  <c r="V3238" i="1"/>
  <c r="U3239" i="1"/>
  <c r="V3239" i="1"/>
  <c r="U3240" i="1"/>
  <c r="V3240" i="1"/>
  <c r="U3241" i="1"/>
  <c r="V3241" i="1"/>
  <c r="U3242" i="1"/>
  <c r="V3242" i="1"/>
  <c r="U3243" i="1"/>
  <c r="V3243" i="1"/>
  <c r="U3244" i="1"/>
  <c r="V3244" i="1"/>
  <c r="W3244" i="1"/>
  <c r="U3245" i="1"/>
  <c r="V3245" i="1"/>
  <c r="W3245" i="1"/>
  <c r="U3246" i="1"/>
  <c r="V3246" i="1"/>
  <c r="U3247" i="1"/>
  <c r="X3247" i="1" s="1"/>
  <c r="V3247" i="1"/>
  <c r="W3247" i="1"/>
  <c r="U3248" i="1"/>
  <c r="Y3248" i="1" s="1"/>
  <c r="V3248" i="1"/>
  <c r="W3248" i="1"/>
  <c r="U3249" i="1"/>
  <c r="V3249" i="1"/>
  <c r="U3250" i="1"/>
  <c r="V3250" i="1"/>
  <c r="U3251" i="1"/>
  <c r="V3251" i="1"/>
  <c r="U3252" i="1"/>
  <c r="V3252" i="1"/>
  <c r="W3252" i="1"/>
  <c r="U3253" i="1"/>
  <c r="V3253" i="1"/>
  <c r="U3254" i="1"/>
  <c r="V3254" i="1"/>
  <c r="U3255" i="1"/>
  <c r="X3255" i="1" s="1"/>
  <c r="V3255" i="1"/>
  <c r="W3255" i="1"/>
  <c r="U3256" i="1"/>
  <c r="Y3256" i="1" s="1"/>
  <c r="V3256" i="1"/>
  <c r="W3256" i="1"/>
  <c r="R3257" i="1"/>
  <c r="U3257" i="1"/>
  <c r="V3257" i="1"/>
  <c r="W3257" i="1"/>
  <c r="U3258" i="1"/>
  <c r="V3258" i="1"/>
  <c r="R3259" i="1"/>
  <c r="U3259" i="1"/>
  <c r="V3259" i="1"/>
  <c r="W3259" i="1"/>
  <c r="U3260" i="1"/>
  <c r="V3260" i="1"/>
  <c r="W3260" i="1"/>
  <c r="U3261" i="1"/>
  <c r="V3261" i="1"/>
  <c r="W3261" i="1"/>
  <c r="R3262" i="1"/>
  <c r="U3262" i="1"/>
  <c r="X3262" i="1" s="1"/>
  <c r="Z3262" i="1" s="1"/>
  <c r="AI3262" i="1" s="1"/>
  <c r="V3262" i="1"/>
  <c r="R3263" i="1"/>
  <c r="U3263" i="1"/>
  <c r="V3263" i="1"/>
  <c r="U3264" i="1"/>
  <c r="V3264" i="1"/>
  <c r="R3265" i="1"/>
  <c r="U3265" i="1"/>
  <c r="V3265" i="1"/>
  <c r="W3265" i="1"/>
  <c r="U3266" i="1"/>
  <c r="V3266" i="1"/>
  <c r="W3266" i="1"/>
  <c r="U3267" i="1"/>
  <c r="V3267" i="1"/>
  <c r="U3268" i="1"/>
  <c r="X3268" i="1" s="1"/>
  <c r="V3268" i="1"/>
  <c r="W3268" i="1"/>
  <c r="R3269" i="1"/>
  <c r="U3269" i="1"/>
  <c r="V3269" i="1"/>
  <c r="W3269" i="1"/>
  <c r="U3270" i="1"/>
  <c r="V3270" i="1"/>
  <c r="U3271" i="1"/>
  <c r="V3271" i="1"/>
  <c r="W3271" i="1"/>
  <c r="U3272" i="1"/>
  <c r="V3272" i="1"/>
  <c r="W3272" i="1"/>
  <c r="U3273" i="1"/>
  <c r="Y3273" i="1" s="1"/>
  <c r="V3273" i="1"/>
  <c r="W3273" i="1"/>
  <c r="R3274" i="1"/>
  <c r="U3274" i="1"/>
  <c r="X3274" i="1" s="1"/>
  <c r="Z3274" i="1" s="1"/>
  <c r="AI3274" i="1" s="1"/>
  <c r="V3274" i="1"/>
  <c r="W3274" i="1"/>
  <c r="U3275" i="1"/>
  <c r="V3275" i="1"/>
  <c r="U3276" i="1"/>
  <c r="V3276" i="1"/>
  <c r="R3277" i="1"/>
  <c r="U3277" i="1"/>
  <c r="V3277" i="1"/>
  <c r="U3278" i="1"/>
  <c r="X3278" i="1" s="1"/>
  <c r="V3278" i="1"/>
  <c r="U3279" i="1"/>
  <c r="V3279" i="1"/>
  <c r="U3280" i="1"/>
  <c r="V3280" i="1"/>
  <c r="W3280" i="1"/>
  <c r="R3281" i="1"/>
  <c r="U3281" i="1"/>
  <c r="V3281" i="1"/>
  <c r="W3281" i="1"/>
  <c r="U3282" i="1"/>
  <c r="V3282" i="1"/>
  <c r="U3283" i="1"/>
  <c r="V3283" i="1"/>
  <c r="U3284" i="1"/>
  <c r="V3284" i="1"/>
  <c r="U3285" i="1"/>
  <c r="V3285" i="1"/>
  <c r="W3285" i="1"/>
  <c r="U3286" i="1"/>
  <c r="V3286" i="1"/>
  <c r="U3287" i="1"/>
  <c r="V3287" i="1"/>
  <c r="U3288" i="1"/>
  <c r="V3288" i="1"/>
  <c r="U3289" i="1"/>
  <c r="Y3289" i="1" s="1"/>
  <c r="V3289" i="1"/>
  <c r="W3289" i="1"/>
  <c r="U3290" i="1"/>
  <c r="X3290" i="1" s="1"/>
  <c r="V3290" i="1"/>
  <c r="U3291" i="1"/>
  <c r="V3291" i="1"/>
  <c r="W3291" i="1"/>
  <c r="U3292" i="1"/>
  <c r="V3292" i="1"/>
  <c r="W3292" i="1"/>
  <c r="U3293" i="1"/>
  <c r="V3293" i="1"/>
  <c r="W3293" i="1"/>
  <c r="U3294" i="1"/>
  <c r="X3294" i="1" s="1"/>
  <c r="V3294" i="1"/>
  <c r="U3295" i="1"/>
  <c r="V3295" i="1"/>
  <c r="W3295" i="1"/>
  <c r="U3296" i="1"/>
  <c r="V3296" i="1"/>
  <c r="U3297" i="1"/>
  <c r="V3297" i="1"/>
  <c r="W3297" i="1"/>
  <c r="R3298" i="1"/>
  <c r="U3298" i="1"/>
  <c r="V3298" i="1"/>
  <c r="U3299" i="1"/>
  <c r="V3299" i="1"/>
  <c r="U3300" i="1"/>
  <c r="V3300" i="1"/>
  <c r="R3301" i="1"/>
  <c r="U3301" i="1"/>
  <c r="V3301" i="1"/>
  <c r="U3302" i="1"/>
  <c r="V3302" i="1"/>
  <c r="U3303" i="1"/>
  <c r="X3303" i="1" s="1"/>
  <c r="V3303" i="1"/>
  <c r="U3304" i="1"/>
  <c r="V3304" i="1"/>
  <c r="W3304" i="1"/>
  <c r="R3305" i="1"/>
  <c r="U3305" i="1"/>
  <c r="V3305" i="1"/>
  <c r="W3305" i="1"/>
  <c r="U3306" i="1"/>
  <c r="V3306" i="1"/>
  <c r="U3307" i="1"/>
  <c r="V3307" i="1"/>
  <c r="W3307" i="1"/>
  <c r="U3308" i="1"/>
  <c r="V3308" i="1"/>
  <c r="U3309" i="1"/>
  <c r="V3309" i="1"/>
  <c r="R3310" i="1"/>
  <c r="U3310" i="1"/>
  <c r="V3310" i="1"/>
  <c r="W3310" i="1"/>
  <c r="U3311" i="1"/>
  <c r="X3311" i="1" s="1"/>
  <c r="V3311" i="1"/>
  <c r="U3312" i="1"/>
  <c r="V3312" i="1"/>
  <c r="R3313" i="1"/>
  <c r="U3313" i="1"/>
  <c r="V3313" i="1"/>
  <c r="U3314" i="1"/>
  <c r="V3314" i="1"/>
  <c r="U3315" i="1"/>
  <c r="V3315" i="1"/>
  <c r="U3316" i="1"/>
  <c r="V3316" i="1"/>
  <c r="W3316" i="1"/>
  <c r="R3317" i="1"/>
  <c r="U3317" i="1"/>
  <c r="V3317" i="1"/>
  <c r="W3317" i="1"/>
  <c r="R3318" i="1"/>
  <c r="U3318" i="1"/>
  <c r="V3318" i="1"/>
  <c r="U3319" i="1"/>
  <c r="X3319" i="1" s="1"/>
  <c r="V3319" i="1"/>
  <c r="W3319" i="1"/>
  <c r="U3320" i="1"/>
  <c r="V3320" i="1"/>
  <c r="U3321" i="1"/>
  <c r="V3321" i="1"/>
  <c r="R3322" i="1"/>
  <c r="U3322" i="1"/>
  <c r="V3322" i="1"/>
  <c r="W3322" i="1"/>
  <c r="U3323" i="1"/>
  <c r="V3323" i="1"/>
  <c r="R3324" i="1"/>
  <c r="U3324" i="1"/>
  <c r="V3324" i="1"/>
  <c r="R3325" i="1"/>
  <c r="U3325" i="1"/>
  <c r="V3325" i="1"/>
  <c r="U3326" i="1"/>
  <c r="V3326" i="1"/>
  <c r="U3327" i="1"/>
  <c r="X3327" i="1" s="1"/>
  <c r="V3327" i="1"/>
  <c r="U3328" i="1"/>
  <c r="V3328" i="1"/>
  <c r="W3328" i="1"/>
  <c r="R3329" i="1"/>
  <c r="U3329" i="1"/>
  <c r="V3329" i="1"/>
  <c r="W3329" i="1"/>
  <c r="R3330" i="1"/>
  <c r="U3330" i="1"/>
  <c r="V3330" i="1"/>
  <c r="R3331" i="1"/>
  <c r="U3331" i="1"/>
  <c r="V3331" i="1"/>
  <c r="W3331" i="1"/>
  <c r="R3332" i="1"/>
  <c r="U3332" i="1"/>
  <c r="V3332" i="1"/>
  <c r="U3333" i="1"/>
  <c r="V3333" i="1"/>
  <c r="W3333" i="1"/>
  <c r="R3334" i="1"/>
  <c r="U3334" i="1"/>
  <c r="V3334" i="1"/>
  <c r="W3334" i="1"/>
  <c r="U3335" i="1"/>
  <c r="X3335" i="1" s="1"/>
  <c r="V3335" i="1"/>
  <c r="U3336" i="1"/>
  <c r="V3336" i="1"/>
  <c r="R3337" i="1"/>
  <c r="U3337" i="1"/>
  <c r="V3337" i="1"/>
  <c r="W3337" i="1"/>
  <c r="U3338" i="1"/>
  <c r="V3338" i="1"/>
  <c r="R3339" i="1"/>
  <c r="U3339" i="1"/>
  <c r="V3339" i="1"/>
  <c r="U3340" i="1"/>
  <c r="V3340" i="1"/>
  <c r="W3340" i="1"/>
  <c r="R3341" i="1"/>
  <c r="U3341" i="1"/>
  <c r="V3341" i="1"/>
  <c r="U3342" i="1"/>
  <c r="V3342" i="1"/>
  <c r="R3343" i="1"/>
  <c r="U3343" i="1"/>
  <c r="X3343" i="1" s="1"/>
  <c r="V3343" i="1"/>
  <c r="W3343" i="1"/>
  <c r="R3344" i="1"/>
  <c r="U3344" i="1"/>
  <c r="V3344" i="1"/>
  <c r="U3345" i="1"/>
  <c r="V3345" i="1"/>
  <c r="R3346" i="1"/>
  <c r="U3346" i="1"/>
  <c r="V3346" i="1"/>
  <c r="W3346" i="1"/>
  <c r="R3347" i="1"/>
  <c r="U3347" i="1"/>
  <c r="V3347" i="1"/>
  <c r="U3348" i="1"/>
  <c r="V3348" i="1"/>
  <c r="R3349" i="1"/>
  <c r="U3349" i="1"/>
  <c r="V3349" i="1"/>
  <c r="W3349" i="1"/>
  <c r="U3350" i="1"/>
  <c r="V3350" i="1"/>
  <c r="W3350" i="1"/>
  <c r="U3351" i="1"/>
  <c r="X3351" i="1" s="1"/>
  <c r="V3351" i="1"/>
  <c r="W3351" i="1"/>
  <c r="U3352" i="1"/>
  <c r="V3352" i="1"/>
  <c r="W3352" i="1"/>
  <c r="R3353" i="1"/>
  <c r="U3353" i="1"/>
  <c r="V3353" i="1"/>
  <c r="U3354" i="1"/>
  <c r="V3354" i="1"/>
  <c r="U3355" i="1"/>
  <c r="V3355" i="1"/>
  <c r="W3355" i="1"/>
  <c r="U3356" i="1"/>
  <c r="V3356" i="1"/>
  <c r="W3356" i="1"/>
  <c r="U3357" i="1"/>
  <c r="V3357" i="1"/>
  <c r="R3358" i="1"/>
  <c r="U3358" i="1"/>
  <c r="V3358" i="1"/>
  <c r="W3358" i="1"/>
  <c r="U3359" i="1"/>
  <c r="X3359" i="1" s="1"/>
  <c r="V3359" i="1"/>
  <c r="R3360" i="1"/>
  <c r="U3360" i="1"/>
  <c r="V3360" i="1"/>
  <c r="R3361" i="1"/>
  <c r="U3361" i="1"/>
  <c r="V3361" i="1"/>
  <c r="U3362" i="1"/>
  <c r="V3362" i="1"/>
  <c r="U3363" i="1"/>
  <c r="V3363" i="1"/>
  <c r="W3363" i="1"/>
  <c r="U3364" i="1"/>
  <c r="V3364" i="1"/>
  <c r="W3364" i="1"/>
  <c r="R3365" i="1"/>
  <c r="U3365" i="1"/>
  <c r="V3365" i="1"/>
  <c r="U3366" i="1"/>
  <c r="V3366" i="1"/>
  <c r="R3367" i="1"/>
  <c r="U3367" i="1"/>
  <c r="X3367" i="1" s="1"/>
  <c r="V3367" i="1"/>
  <c r="W3367" i="1"/>
  <c r="U3368" i="1"/>
  <c r="V3368" i="1"/>
  <c r="U3369" i="1"/>
  <c r="V3369" i="1"/>
  <c r="W3369" i="1"/>
  <c r="R3370" i="1"/>
  <c r="U3370" i="1"/>
  <c r="V3370" i="1"/>
  <c r="W3370" i="1"/>
  <c r="U3371" i="1"/>
  <c r="V3371" i="1"/>
  <c r="U3372" i="1"/>
  <c r="V3372" i="1"/>
  <c r="R3373" i="1"/>
  <c r="U3373" i="1"/>
  <c r="V3373" i="1"/>
  <c r="U3374" i="1"/>
  <c r="V3374" i="1"/>
  <c r="U3375" i="1"/>
  <c r="X3375" i="1" s="1"/>
  <c r="V3375" i="1"/>
  <c r="W3375" i="1"/>
  <c r="U3376" i="1"/>
  <c r="V3376" i="1"/>
  <c r="W3376" i="1"/>
  <c r="R3377" i="1"/>
  <c r="U3377" i="1"/>
  <c r="V3377" i="1"/>
  <c r="U3378" i="1"/>
  <c r="V3378" i="1"/>
  <c r="R3379" i="1"/>
  <c r="U3379" i="1"/>
  <c r="V3379" i="1"/>
  <c r="W3379" i="1"/>
  <c r="U3380" i="1"/>
  <c r="V3380" i="1"/>
  <c r="U3381" i="1"/>
  <c r="V3381" i="1"/>
  <c r="R3382" i="1"/>
  <c r="U3382" i="1"/>
  <c r="V3382" i="1"/>
  <c r="W3382" i="1"/>
  <c r="U3383" i="1"/>
  <c r="X3383" i="1" s="1"/>
  <c r="V3383" i="1"/>
  <c r="U3384" i="1"/>
  <c r="V3384" i="1"/>
  <c r="R3385" i="1"/>
  <c r="U3385" i="1"/>
  <c r="V3385" i="1"/>
  <c r="U3386" i="1"/>
  <c r="V3386" i="1"/>
  <c r="U3387" i="1"/>
  <c r="V3387" i="1"/>
  <c r="U3388" i="1"/>
  <c r="V3388" i="1"/>
  <c r="W3388" i="1"/>
  <c r="R3389" i="1"/>
  <c r="U3389" i="1"/>
  <c r="V3389" i="1"/>
  <c r="W3389" i="1"/>
  <c r="U3390" i="1"/>
  <c r="V3390" i="1"/>
  <c r="U3391" i="1"/>
  <c r="X3391" i="1" s="1"/>
  <c r="Z3391" i="1" s="1"/>
  <c r="AI3391" i="1" s="1"/>
  <c r="V3391" i="1"/>
  <c r="W3391" i="1"/>
  <c r="U3392" i="1"/>
  <c r="V3392" i="1"/>
  <c r="U3393" i="1"/>
  <c r="V3393" i="1"/>
  <c r="R3394" i="1"/>
  <c r="U3394" i="1"/>
  <c r="V3394" i="1"/>
  <c r="U3395" i="1"/>
  <c r="V3395" i="1"/>
  <c r="U3396" i="1"/>
  <c r="V3396" i="1"/>
  <c r="R3397" i="1"/>
  <c r="U3397" i="1"/>
  <c r="V3397" i="1"/>
  <c r="U3398" i="1"/>
  <c r="V3398" i="1"/>
  <c r="R3399" i="1"/>
  <c r="U3399" i="1"/>
  <c r="X3399" i="1" s="1"/>
  <c r="V3399" i="1"/>
  <c r="U3400" i="1"/>
  <c r="V3400" i="1"/>
  <c r="W3400" i="1"/>
  <c r="R3401" i="1"/>
  <c r="U3401" i="1"/>
  <c r="V3401" i="1"/>
  <c r="U3402" i="1"/>
  <c r="V3402" i="1"/>
  <c r="U3403" i="1"/>
  <c r="V3403" i="1"/>
  <c r="W3403" i="1"/>
  <c r="U3404" i="1"/>
  <c r="V3404" i="1"/>
  <c r="U3405" i="1"/>
  <c r="V3405" i="1"/>
  <c r="R3406" i="1"/>
  <c r="U3406" i="1"/>
  <c r="V3406" i="1"/>
  <c r="W3406" i="1"/>
  <c r="U3407" i="1"/>
  <c r="X3407" i="1" s="1"/>
  <c r="V3407" i="1"/>
  <c r="U3408" i="1"/>
  <c r="V3408" i="1"/>
  <c r="R3409" i="1"/>
  <c r="U3409" i="1"/>
  <c r="V3409" i="1"/>
  <c r="U3410" i="1"/>
  <c r="V3410" i="1"/>
  <c r="U3411" i="1"/>
  <c r="V3411" i="1"/>
  <c r="U3412" i="1"/>
  <c r="V3412" i="1"/>
  <c r="W3412" i="1"/>
  <c r="R3413" i="1"/>
  <c r="U3413" i="1"/>
  <c r="V3413" i="1"/>
  <c r="U3414" i="1"/>
  <c r="V3414" i="1"/>
  <c r="U3415" i="1"/>
  <c r="X3415" i="1" s="1"/>
  <c r="Z3415" i="1" s="1"/>
  <c r="AI3415" i="1" s="1"/>
  <c r="V3415" i="1"/>
  <c r="W3415" i="1"/>
  <c r="U3416" i="1"/>
  <c r="V3416" i="1"/>
  <c r="U3417" i="1"/>
  <c r="V3417" i="1"/>
  <c r="R3418" i="1"/>
  <c r="U3418" i="1"/>
  <c r="V3418" i="1"/>
  <c r="U3419" i="1"/>
  <c r="V3419" i="1"/>
  <c r="W3419" i="1"/>
  <c r="U3420" i="1"/>
  <c r="V3420" i="1"/>
  <c r="R3421" i="1"/>
  <c r="U3421" i="1"/>
  <c r="V3421" i="1"/>
  <c r="U3422" i="1"/>
  <c r="V3422" i="1"/>
  <c r="U3423" i="1"/>
  <c r="X3423" i="1" s="1"/>
  <c r="V3423" i="1"/>
  <c r="U3424" i="1"/>
  <c r="V3424" i="1"/>
  <c r="W3424" i="1"/>
  <c r="R3425" i="1"/>
  <c r="U3425" i="1"/>
  <c r="V3425" i="1"/>
  <c r="U3426" i="1"/>
  <c r="V3426" i="1"/>
  <c r="U3427" i="1"/>
  <c r="V3427" i="1"/>
  <c r="W3427" i="1"/>
  <c r="U3428" i="1"/>
  <c r="V3428" i="1"/>
  <c r="W3428" i="1"/>
  <c r="U3429" i="1"/>
  <c r="V3429" i="1"/>
  <c r="W3429" i="1"/>
  <c r="R3430" i="1"/>
  <c r="U3430" i="1"/>
  <c r="V3430" i="1"/>
  <c r="W3430" i="1"/>
  <c r="U3431" i="1"/>
  <c r="X3431" i="1" s="1"/>
  <c r="V3431" i="1"/>
  <c r="U3432" i="1"/>
  <c r="V3432" i="1"/>
  <c r="R3433" i="1"/>
  <c r="U3433" i="1"/>
  <c r="V3433" i="1"/>
  <c r="W3433" i="1"/>
  <c r="U3434" i="1"/>
  <c r="V3434" i="1"/>
  <c r="U3435" i="1"/>
  <c r="V3435" i="1"/>
  <c r="R3436" i="1"/>
  <c r="U3436" i="1"/>
  <c r="V3436" i="1"/>
  <c r="W3436" i="1"/>
  <c r="R3437" i="1"/>
  <c r="U3437" i="1"/>
  <c r="V3437" i="1"/>
  <c r="U3438" i="1"/>
  <c r="V3438" i="1"/>
  <c r="U3439" i="1"/>
  <c r="X3439" i="1" s="1"/>
  <c r="Z3439" i="1" s="1"/>
  <c r="AI3439" i="1" s="1"/>
  <c r="V3439" i="1"/>
  <c r="W3439" i="1"/>
  <c r="U3440" i="1"/>
  <c r="V3440" i="1"/>
  <c r="W3440" i="1"/>
  <c r="U3441" i="1"/>
  <c r="V3441" i="1"/>
  <c r="W3441" i="1"/>
  <c r="R3442" i="1"/>
  <c r="U3442" i="1"/>
  <c r="V3442" i="1"/>
  <c r="U3443" i="1"/>
  <c r="V3443" i="1"/>
  <c r="U3444" i="1"/>
  <c r="V3444" i="1"/>
  <c r="R3445" i="1"/>
  <c r="U3445" i="1"/>
  <c r="V3445" i="1"/>
  <c r="U3446" i="1"/>
  <c r="V3446" i="1"/>
  <c r="U3447" i="1"/>
  <c r="X3447" i="1" s="1"/>
  <c r="V3447" i="1"/>
  <c r="U3448" i="1"/>
  <c r="V3448" i="1"/>
  <c r="W3448" i="1"/>
  <c r="R3449" i="1"/>
  <c r="U3449" i="1"/>
  <c r="V3449" i="1"/>
  <c r="U3450" i="1"/>
  <c r="V3450" i="1"/>
  <c r="U3451" i="1"/>
  <c r="V3451" i="1"/>
  <c r="W3451" i="1"/>
  <c r="U3452" i="1"/>
  <c r="V3452" i="1"/>
  <c r="U3453" i="1"/>
  <c r="V3453" i="1"/>
  <c r="R3454" i="1"/>
  <c r="U3454" i="1"/>
  <c r="V3454" i="1"/>
  <c r="U3455" i="1"/>
  <c r="X3455" i="1" s="1"/>
  <c r="Z3455" i="1" s="1"/>
  <c r="AI3455" i="1" s="1"/>
  <c r="V3455" i="1"/>
  <c r="U3456" i="1"/>
  <c r="V3456" i="1"/>
  <c r="R3457" i="1"/>
  <c r="U3457" i="1"/>
  <c r="V3457" i="1"/>
  <c r="U3458" i="1"/>
  <c r="V3458" i="1"/>
  <c r="U3459" i="1"/>
  <c r="V3459" i="1"/>
  <c r="U3460" i="1"/>
  <c r="V3460" i="1"/>
  <c r="W3460" i="1"/>
  <c r="R3461" i="1"/>
  <c r="U3461" i="1"/>
  <c r="V3461" i="1"/>
  <c r="U3462" i="1"/>
  <c r="V3462" i="1"/>
  <c r="R3463" i="1"/>
  <c r="U3463" i="1"/>
  <c r="X3463" i="1" s="1"/>
  <c r="V3463" i="1"/>
  <c r="W3463" i="1"/>
  <c r="U3464" i="1"/>
  <c r="V3464" i="1"/>
  <c r="W3464" i="1"/>
  <c r="U3465" i="1"/>
  <c r="V3465" i="1"/>
  <c r="R3466" i="1"/>
  <c r="U3466" i="1"/>
  <c r="V3466" i="1"/>
  <c r="U3467" i="1"/>
  <c r="V3467" i="1"/>
  <c r="W3467" i="1"/>
  <c r="U3468" i="1"/>
  <c r="V3468" i="1"/>
  <c r="R3469" i="1"/>
  <c r="U3469" i="1"/>
  <c r="V3469" i="1"/>
  <c r="W3469" i="1"/>
  <c r="U3470" i="1"/>
  <c r="V3470" i="1"/>
  <c r="U3471" i="1"/>
  <c r="X3471" i="1" s="1"/>
  <c r="V3471" i="1"/>
  <c r="U3472" i="1"/>
  <c r="V3472" i="1"/>
  <c r="W3472" i="1"/>
  <c r="R3473" i="1"/>
  <c r="U3473" i="1"/>
  <c r="V3473" i="1"/>
  <c r="W3473" i="1"/>
  <c r="U3474" i="1"/>
  <c r="V3474" i="1"/>
  <c r="R3475" i="1"/>
  <c r="U3475" i="1"/>
  <c r="V3475" i="1"/>
  <c r="W3475" i="1"/>
  <c r="U3476" i="1"/>
  <c r="V3476" i="1"/>
  <c r="U3477" i="1"/>
  <c r="V3477" i="1"/>
  <c r="R3478" i="1"/>
  <c r="U3478" i="1"/>
  <c r="V3478" i="1"/>
  <c r="R3479" i="1"/>
  <c r="U3479" i="1"/>
  <c r="X3479" i="1" s="1"/>
  <c r="V3479" i="1"/>
  <c r="U3480" i="1"/>
  <c r="V3480" i="1"/>
  <c r="R3481" i="1"/>
  <c r="U3481" i="1"/>
  <c r="V3481" i="1"/>
  <c r="W3481" i="1"/>
  <c r="U3482" i="1"/>
  <c r="V3482" i="1"/>
  <c r="W3482" i="1"/>
  <c r="U3483" i="1"/>
  <c r="V3483" i="1"/>
  <c r="U3484" i="1"/>
  <c r="V3484" i="1"/>
  <c r="W3484" i="1"/>
  <c r="R3485" i="1"/>
  <c r="U3485" i="1"/>
  <c r="V3485" i="1"/>
  <c r="U3486" i="1"/>
  <c r="V3486" i="1"/>
  <c r="R3487" i="1"/>
  <c r="U3487" i="1"/>
  <c r="X3487" i="1" s="1"/>
  <c r="V3487" i="1"/>
  <c r="W3487" i="1"/>
  <c r="U3488" i="1"/>
  <c r="V3488" i="1"/>
  <c r="U3489" i="1"/>
  <c r="V3489" i="1"/>
  <c r="R3490" i="1"/>
  <c r="U3490" i="1"/>
  <c r="V3490" i="1"/>
  <c r="W3490" i="1"/>
  <c r="U3491" i="1"/>
  <c r="V3491" i="1"/>
  <c r="U3492" i="1"/>
  <c r="V3492" i="1"/>
  <c r="R3493" i="1"/>
  <c r="U3493" i="1"/>
  <c r="V3493" i="1"/>
  <c r="W3493" i="1"/>
  <c r="U3494" i="1"/>
  <c r="V3494" i="1"/>
  <c r="U3495" i="1"/>
  <c r="X3495" i="1" s="1"/>
  <c r="V3495" i="1"/>
  <c r="U3496" i="1"/>
  <c r="V3496" i="1"/>
  <c r="W3496" i="1"/>
  <c r="R3497" i="1"/>
  <c r="U3497" i="1"/>
  <c r="V3497" i="1"/>
  <c r="U3498" i="1"/>
  <c r="V3498" i="1"/>
  <c r="R3499" i="1"/>
  <c r="U3499" i="1"/>
  <c r="V3499" i="1"/>
  <c r="W3499" i="1"/>
  <c r="U3500" i="1"/>
  <c r="V3500" i="1"/>
  <c r="W3500" i="1"/>
  <c r="U3501" i="1"/>
  <c r="V3501" i="1"/>
  <c r="W3501" i="1"/>
  <c r="R3502" i="1"/>
  <c r="U3502" i="1"/>
  <c r="V3502" i="1"/>
  <c r="U3503" i="1"/>
  <c r="X3503" i="1" s="1"/>
  <c r="V3503" i="1"/>
  <c r="W3503" i="1"/>
  <c r="U3504" i="1"/>
  <c r="V3504" i="1"/>
  <c r="R3505" i="1"/>
  <c r="U3505" i="1"/>
  <c r="V3505" i="1"/>
  <c r="U3506" i="1"/>
  <c r="V3506" i="1"/>
  <c r="U3507" i="1"/>
  <c r="V3507" i="1"/>
  <c r="U3508" i="1"/>
  <c r="V3508" i="1"/>
  <c r="W3508" i="1"/>
  <c r="R3509" i="1"/>
  <c r="U3509" i="1"/>
  <c r="V3509" i="1"/>
  <c r="U3510" i="1"/>
  <c r="V3510" i="1"/>
  <c r="R3511" i="1"/>
  <c r="U3511" i="1"/>
  <c r="X3511" i="1" s="1"/>
  <c r="V3511" i="1"/>
  <c r="W3511" i="1"/>
  <c r="U3512" i="1"/>
  <c r="V3512" i="1"/>
  <c r="U3513" i="1"/>
  <c r="V3513" i="1"/>
  <c r="R3514" i="1"/>
  <c r="U3514" i="1"/>
  <c r="V3514" i="1"/>
  <c r="W3514" i="1"/>
  <c r="U3515" i="1"/>
  <c r="V3515" i="1"/>
  <c r="U3516" i="1"/>
  <c r="V3516" i="1"/>
  <c r="R3517" i="1"/>
  <c r="U3517" i="1"/>
  <c r="V3517" i="1"/>
  <c r="U3518" i="1"/>
  <c r="V3518" i="1"/>
  <c r="R3519" i="1"/>
  <c r="U3519" i="1"/>
  <c r="X3519" i="1" s="1"/>
  <c r="V3519" i="1"/>
  <c r="U3520" i="1"/>
  <c r="V3520" i="1"/>
  <c r="W3520" i="1"/>
  <c r="R3521" i="1"/>
  <c r="U3521" i="1"/>
  <c r="Y3521" i="1" s="1"/>
  <c r="V3521" i="1"/>
  <c r="U3522" i="1"/>
  <c r="V3522" i="1"/>
  <c r="U3523" i="1"/>
  <c r="V3523" i="1"/>
  <c r="W3523" i="1"/>
  <c r="U3524" i="1"/>
  <c r="V3524" i="1"/>
  <c r="W3524" i="1"/>
  <c r="U3525" i="1"/>
  <c r="V3525" i="1"/>
  <c r="R3526" i="1"/>
  <c r="U3526" i="1"/>
  <c r="V3526" i="1"/>
  <c r="U3527" i="1"/>
  <c r="X3527" i="1" s="1"/>
  <c r="V3527" i="1"/>
  <c r="R3528" i="1"/>
  <c r="U3528" i="1"/>
  <c r="V3528" i="1"/>
  <c r="R3529" i="1"/>
  <c r="U3529" i="1"/>
  <c r="V3529" i="1"/>
  <c r="U3530" i="1"/>
  <c r="V3530" i="1"/>
  <c r="U3531" i="1"/>
  <c r="V3531" i="1"/>
  <c r="U3532" i="1"/>
  <c r="X3532" i="1" s="1"/>
  <c r="V3532" i="1"/>
  <c r="W3532" i="1"/>
  <c r="R3533" i="1"/>
  <c r="U3533" i="1"/>
  <c r="X3533" i="1" s="1"/>
  <c r="Z3533" i="1" s="1"/>
  <c r="AI3533" i="1" s="1"/>
  <c r="V3533" i="1"/>
  <c r="U3534" i="1"/>
  <c r="V3534" i="1"/>
  <c r="R3535" i="1"/>
  <c r="U3535" i="1"/>
  <c r="X3535" i="1" s="1"/>
  <c r="Z3535" i="1" s="1"/>
  <c r="AI3535" i="1" s="1"/>
  <c r="V3535" i="1"/>
  <c r="W3535" i="1"/>
  <c r="U3536" i="1"/>
  <c r="X3536" i="1" s="1"/>
  <c r="V3536" i="1"/>
  <c r="W3536" i="1"/>
  <c r="U3537" i="1"/>
  <c r="X3537" i="1" s="1"/>
  <c r="V3537" i="1"/>
  <c r="R3538" i="1"/>
  <c r="U3538" i="1"/>
  <c r="V3538" i="1"/>
  <c r="W3538" i="1"/>
  <c r="U3539" i="1"/>
  <c r="V3539" i="1"/>
  <c r="U3540" i="1"/>
  <c r="X3540" i="1" s="1"/>
  <c r="V3540" i="1"/>
  <c r="R3541" i="1"/>
  <c r="U3541" i="1"/>
  <c r="V3541" i="1"/>
  <c r="U3542" i="1"/>
  <c r="V3542" i="1"/>
  <c r="U3543" i="1"/>
  <c r="X3543" i="1" s="1"/>
  <c r="V3543" i="1"/>
  <c r="U3544" i="1"/>
  <c r="V3544" i="1"/>
  <c r="W3544" i="1"/>
  <c r="R3545" i="1"/>
  <c r="U3545" i="1"/>
  <c r="V3545" i="1"/>
  <c r="U3546" i="1"/>
  <c r="V3546" i="1"/>
  <c r="R3547" i="1"/>
  <c r="U3547" i="1"/>
  <c r="V3547" i="1"/>
  <c r="W3547" i="1"/>
  <c r="U3548" i="1"/>
  <c r="V3548" i="1"/>
  <c r="U3549" i="1"/>
  <c r="V3549" i="1"/>
  <c r="R3550" i="1"/>
  <c r="U3550" i="1"/>
  <c r="V3550" i="1"/>
  <c r="U3551" i="1"/>
  <c r="V3551" i="1"/>
  <c r="U3552" i="1"/>
  <c r="X3552" i="1" s="1"/>
  <c r="V3552" i="1"/>
  <c r="R3553" i="1"/>
  <c r="U3553" i="1"/>
  <c r="X3553" i="1" s="1"/>
  <c r="Z3553" i="1" s="1"/>
  <c r="AI3553" i="1" s="1"/>
  <c r="V3553" i="1"/>
  <c r="U3554" i="1"/>
  <c r="V3554" i="1"/>
  <c r="U3555" i="1"/>
  <c r="V3555" i="1"/>
  <c r="R3556" i="1"/>
  <c r="U3556" i="1"/>
  <c r="X3556" i="1" s="1"/>
  <c r="V3556" i="1"/>
  <c r="W3556" i="1"/>
  <c r="R3557" i="1"/>
  <c r="U3557" i="1"/>
  <c r="V3557" i="1"/>
  <c r="U3558" i="1"/>
  <c r="V3558" i="1"/>
  <c r="U3559" i="1"/>
  <c r="V3559" i="1"/>
  <c r="U3560" i="1"/>
  <c r="V3560" i="1"/>
  <c r="U3561" i="1"/>
  <c r="V3561" i="1"/>
  <c r="R3562" i="1"/>
  <c r="U3562" i="1"/>
  <c r="Y3562" i="1" s="1"/>
  <c r="V3562" i="1"/>
  <c r="U3563" i="1"/>
  <c r="V3563" i="1"/>
  <c r="U3564" i="1"/>
  <c r="V3564" i="1"/>
  <c r="R3565" i="1"/>
  <c r="U3565" i="1"/>
  <c r="V3565" i="1"/>
  <c r="W3565" i="1"/>
  <c r="U3566" i="1"/>
  <c r="V3566" i="1"/>
  <c r="U3567" i="1"/>
  <c r="V3567" i="1"/>
  <c r="U3568" i="1"/>
  <c r="V3568" i="1"/>
  <c r="W3568" i="1"/>
  <c r="R3569" i="1"/>
  <c r="U3569" i="1"/>
  <c r="V3569" i="1"/>
  <c r="U3570" i="1"/>
  <c r="V3570" i="1"/>
  <c r="U3571" i="1"/>
  <c r="V3571" i="1"/>
  <c r="W3571" i="1"/>
  <c r="U3572" i="1"/>
  <c r="V3572" i="1"/>
  <c r="U3573" i="1"/>
  <c r="V3573" i="1"/>
  <c r="W3573" i="1"/>
  <c r="R3574" i="1"/>
  <c r="U3574" i="1"/>
  <c r="V3574" i="1"/>
  <c r="W3574" i="1"/>
  <c r="U3575" i="1"/>
  <c r="V3575" i="1"/>
  <c r="U3576" i="1"/>
  <c r="V3576" i="1"/>
  <c r="R3577" i="1"/>
  <c r="U3577" i="1"/>
  <c r="V3577" i="1"/>
  <c r="U3578" i="1"/>
  <c r="V3578" i="1"/>
  <c r="U3579" i="1"/>
  <c r="V3579" i="1"/>
  <c r="W3579" i="1"/>
  <c r="U3580" i="1"/>
  <c r="V3580" i="1"/>
  <c r="W3580" i="1"/>
  <c r="R3581" i="1"/>
  <c r="U3581" i="1"/>
  <c r="V3581" i="1"/>
  <c r="U3582" i="1"/>
  <c r="V3582" i="1"/>
  <c r="R3583" i="1"/>
  <c r="U3583" i="1"/>
  <c r="Y3583" i="1" s="1"/>
  <c r="V3583" i="1"/>
  <c r="W3583" i="1"/>
  <c r="U3584" i="1"/>
  <c r="X3584" i="1" s="1"/>
  <c r="V3584" i="1"/>
  <c r="U3585" i="1"/>
  <c r="X3585" i="1" s="1"/>
  <c r="V3585" i="1"/>
  <c r="R3586" i="1"/>
  <c r="U3586" i="1"/>
  <c r="Y3586" i="1" s="1"/>
  <c r="V3586" i="1"/>
  <c r="W3586" i="1"/>
  <c r="U3587" i="1"/>
  <c r="V3587" i="1"/>
  <c r="U3588" i="1"/>
  <c r="X3588" i="1" s="1"/>
  <c r="V3588" i="1"/>
  <c r="R3589" i="1"/>
  <c r="U3589" i="1"/>
  <c r="X3589" i="1" s="1"/>
  <c r="Z3589" i="1" s="1"/>
  <c r="AI3589" i="1" s="1"/>
  <c r="V3589" i="1"/>
  <c r="U3590" i="1"/>
  <c r="V3590" i="1"/>
  <c r="U3591" i="1"/>
  <c r="Y3591" i="1" s="1"/>
  <c r="V3591" i="1"/>
  <c r="U3592" i="1"/>
  <c r="X3592" i="1" s="1"/>
  <c r="V3592" i="1"/>
  <c r="W3592" i="1"/>
  <c r="R3593" i="1"/>
  <c r="U3593" i="1"/>
  <c r="X3593" i="1" s="1"/>
  <c r="Z3593" i="1" s="1"/>
  <c r="AI3593" i="1" s="1"/>
  <c r="V3593" i="1"/>
  <c r="U3594" i="1"/>
  <c r="Y3594" i="1" s="1"/>
  <c r="V3594" i="1"/>
  <c r="U3595" i="1"/>
  <c r="V3595" i="1"/>
  <c r="W3595" i="1"/>
  <c r="U3596" i="1"/>
  <c r="X3596" i="1" s="1"/>
  <c r="V3596" i="1"/>
  <c r="W3596" i="1"/>
  <c r="U3597" i="1"/>
  <c r="V3597" i="1"/>
  <c r="R3598" i="1"/>
  <c r="U3598" i="1"/>
  <c r="V3598" i="1"/>
  <c r="U3599" i="1"/>
  <c r="Y3599" i="1" s="1"/>
  <c r="V3599" i="1"/>
  <c r="U3600" i="1"/>
  <c r="X3600" i="1" s="1"/>
  <c r="V3600" i="1"/>
  <c r="R3601" i="1"/>
  <c r="U3601" i="1"/>
  <c r="V3601" i="1"/>
  <c r="U3602" i="1"/>
  <c r="V3602" i="1"/>
  <c r="U3603" i="1"/>
  <c r="V3603" i="1"/>
  <c r="U3604" i="1"/>
  <c r="V3604" i="1"/>
  <c r="R3605" i="1"/>
  <c r="U3605" i="1"/>
  <c r="V3605" i="1"/>
  <c r="R3606" i="1"/>
  <c r="U3606" i="1"/>
  <c r="V3606" i="1"/>
  <c r="R3607" i="1"/>
  <c r="U3607" i="1"/>
  <c r="V3607" i="1"/>
  <c r="U3608" i="1"/>
  <c r="V3608" i="1"/>
  <c r="U3609" i="1"/>
  <c r="V3609" i="1"/>
  <c r="R3610" i="1"/>
  <c r="U3610" i="1"/>
  <c r="V3610" i="1"/>
  <c r="U3611" i="1"/>
  <c r="V3611" i="1"/>
  <c r="U3612" i="1"/>
  <c r="X3612" i="1" s="1"/>
  <c r="V3612" i="1"/>
  <c r="R3613" i="1"/>
  <c r="U3613" i="1"/>
  <c r="X3613" i="1" s="1"/>
  <c r="Z3613" i="1" s="1"/>
  <c r="AI3613" i="1" s="1"/>
  <c r="V3613" i="1"/>
  <c r="U3614" i="1"/>
  <c r="V3614" i="1"/>
  <c r="R3615" i="1"/>
  <c r="U3615" i="1"/>
  <c r="Y3615" i="1" s="1"/>
  <c r="V3615" i="1"/>
  <c r="U3616" i="1"/>
  <c r="X3616" i="1" s="1"/>
  <c r="V3616" i="1"/>
  <c r="R3617" i="1"/>
  <c r="U3617" i="1"/>
  <c r="V3617" i="1"/>
  <c r="U3618" i="1"/>
  <c r="V3618" i="1"/>
  <c r="R3619" i="1"/>
  <c r="U3619" i="1"/>
  <c r="V3619" i="1"/>
  <c r="U3620" i="1"/>
  <c r="V3620" i="1"/>
  <c r="U3621" i="1"/>
  <c r="V3621" i="1"/>
  <c r="R3622" i="1"/>
  <c r="U3622" i="1"/>
  <c r="V3622" i="1"/>
  <c r="U3623" i="1"/>
  <c r="X3623" i="1" s="1"/>
  <c r="V3623" i="1"/>
  <c r="U3624" i="1"/>
  <c r="X3624" i="1" s="1"/>
  <c r="V3624" i="1"/>
  <c r="R3625" i="1"/>
  <c r="U3625" i="1"/>
  <c r="V3625" i="1"/>
  <c r="U3626" i="1"/>
  <c r="V3626" i="1"/>
  <c r="U3627" i="1"/>
  <c r="V3627" i="1"/>
  <c r="U3628" i="1"/>
  <c r="V3628" i="1"/>
  <c r="R3629" i="1"/>
  <c r="U3629" i="1"/>
  <c r="V3629" i="1"/>
  <c r="U3630" i="1"/>
  <c r="V3630" i="1"/>
  <c r="R3631" i="1"/>
  <c r="U3631" i="1"/>
  <c r="X3631" i="1" s="1"/>
  <c r="V3631" i="1"/>
  <c r="U3632" i="1"/>
  <c r="X3632" i="1" s="1"/>
  <c r="V3632" i="1"/>
  <c r="U3633" i="1"/>
  <c r="V3633" i="1"/>
  <c r="R3634" i="1"/>
  <c r="U3634" i="1"/>
  <c r="V3634" i="1"/>
  <c r="U3635" i="1"/>
  <c r="V3635" i="1"/>
  <c r="U3636" i="1"/>
  <c r="V3636" i="1"/>
  <c r="R3637" i="1"/>
  <c r="U3637" i="1"/>
  <c r="V3637" i="1"/>
  <c r="U3638" i="1"/>
  <c r="V3638" i="1"/>
  <c r="U3639" i="1"/>
  <c r="X3639" i="1" s="1"/>
  <c r="V3639" i="1"/>
  <c r="U3640" i="1"/>
  <c r="X3640" i="1" s="1"/>
  <c r="V3640" i="1"/>
  <c r="R3641" i="1"/>
  <c r="U3641" i="1"/>
  <c r="V3641" i="1"/>
  <c r="U3642" i="1"/>
  <c r="V3642" i="1"/>
  <c r="R3643" i="1"/>
  <c r="U3643" i="1"/>
  <c r="V3643" i="1"/>
  <c r="U3644" i="1"/>
  <c r="V3644" i="1"/>
  <c r="U3645" i="1"/>
  <c r="V3645" i="1"/>
  <c r="R3646" i="1"/>
  <c r="U3646" i="1"/>
  <c r="V3646" i="1"/>
  <c r="U3647" i="1"/>
  <c r="X3647" i="1" s="1"/>
  <c r="V3647" i="1"/>
  <c r="U3648" i="1"/>
  <c r="X3648" i="1" s="1"/>
  <c r="Z3648" i="1" s="1"/>
  <c r="AI3648" i="1" s="1"/>
  <c r="V3648" i="1"/>
  <c r="R3649" i="1"/>
  <c r="U3649" i="1"/>
  <c r="V3649" i="1"/>
  <c r="U3650" i="1"/>
  <c r="V3650" i="1"/>
  <c r="U3651" i="1"/>
  <c r="V3651" i="1"/>
  <c r="U3652" i="1"/>
  <c r="V3652" i="1"/>
  <c r="R3653" i="1"/>
  <c r="U3653" i="1"/>
  <c r="V3653" i="1"/>
  <c r="U3654" i="1"/>
  <c r="V3654" i="1"/>
  <c r="R3655" i="1"/>
  <c r="U3655" i="1"/>
  <c r="X3655" i="1" s="1"/>
  <c r="Z3655" i="1" s="1"/>
  <c r="AI3655" i="1" s="1"/>
  <c r="V3655" i="1"/>
  <c r="U3656" i="1"/>
  <c r="X3656" i="1" s="1"/>
  <c r="V3656" i="1"/>
  <c r="U3657" i="1"/>
  <c r="V3657" i="1"/>
  <c r="R3658" i="1"/>
  <c r="U3658" i="1"/>
  <c r="V3658" i="1"/>
  <c r="U3659" i="1"/>
  <c r="V3659" i="1"/>
  <c r="U3660" i="1"/>
  <c r="V3660" i="1"/>
  <c r="R3661" i="1"/>
  <c r="U3661" i="1"/>
  <c r="V3661" i="1"/>
  <c r="U3662" i="1"/>
  <c r="V3662" i="1"/>
  <c r="U3663" i="1"/>
  <c r="X3663" i="1" s="1"/>
  <c r="V3663" i="1"/>
  <c r="U3664" i="1"/>
  <c r="X3664" i="1" s="1"/>
  <c r="V3664" i="1"/>
  <c r="R3665" i="1"/>
  <c r="U3665" i="1"/>
  <c r="V3665" i="1"/>
  <c r="U3666" i="1"/>
  <c r="V3666" i="1"/>
  <c r="R3667" i="1"/>
  <c r="U3667" i="1"/>
  <c r="V3667" i="1"/>
  <c r="U3668" i="1"/>
  <c r="V3668" i="1"/>
  <c r="R3669" i="1"/>
  <c r="U3669" i="1"/>
  <c r="V3669" i="1"/>
  <c r="R3670" i="1"/>
  <c r="U3670" i="1"/>
  <c r="V3670" i="1"/>
  <c r="U3671" i="1"/>
  <c r="X3671" i="1" s="1"/>
  <c r="V3671" i="1"/>
  <c r="U3672" i="1"/>
  <c r="X3672" i="1" s="1"/>
  <c r="V3672" i="1"/>
  <c r="R3673" i="1"/>
  <c r="U3673" i="1"/>
  <c r="V3673" i="1"/>
  <c r="U3674" i="1"/>
  <c r="V3674" i="1"/>
  <c r="U3675" i="1"/>
  <c r="V3675" i="1"/>
  <c r="U3676" i="1"/>
  <c r="V3676" i="1"/>
  <c r="R3677" i="1"/>
  <c r="U3677" i="1"/>
  <c r="V3677" i="1"/>
  <c r="U3678" i="1"/>
  <c r="V3678" i="1"/>
  <c r="U3679" i="1"/>
  <c r="X3679" i="1" s="1"/>
  <c r="Z3679" i="1" s="1"/>
  <c r="AI3679" i="1" s="1"/>
  <c r="V3679" i="1"/>
  <c r="U3680" i="1"/>
  <c r="X3680" i="1" s="1"/>
  <c r="V3680" i="1"/>
  <c r="U3681" i="1"/>
  <c r="V3681" i="1"/>
  <c r="R3682" i="1"/>
  <c r="U3682" i="1"/>
  <c r="V3682" i="1"/>
  <c r="U3683" i="1"/>
  <c r="V3683" i="1"/>
  <c r="U3684" i="1"/>
  <c r="V3684" i="1"/>
  <c r="R3685" i="1"/>
  <c r="U3685" i="1"/>
  <c r="V3685" i="1"/>
  <c r="U3686" i="1"/>
  <c r="V3686" i="1"/>
  <c r="U3687" i="1"/>
  <c r="X3687" i="1" s="1"/>
  <c r="V3687" i="1"/>
  <c r="U3688" i="1"/>
  <c r="X3688" i="1" s="1"/>
  <c r="V3688" i="1"/>
  <c r="R3689" i="1"/>
  <c r="U3689" i="1"/>
  <c r="V3689" i="1"/>
  <c r="U3690" i="1"/>
  <c r="V3690" i="1"/>
  <c r="R3691" i="1"/>
  <c r="U3691" i="1"/>
  <c r="V3691" i="1"/>
  <c r="U3692" i="1"/>
  <c r="V3692" i="1"/>
  <c r="U3693" i="1"/>
  <c r="V3693" i="1"/>
  <c r="R3694" i="1"/>
  <c r="U3694" i="1"/>
  <c r="V3694" i="1"/>
  <c r="U3695" i="1"/>
  <c r="X3695" i="1" s="1"/>
  <c r="V3695" i="1"/>
  <c r="U3696" i="1"/>
  <c r="X3696" i="1" s="1"/>
  <c r="V3696" i="1"/>
  <c r="R3697" i="1"/>
  <c r="U3697" i="1"/>
  <c r="X3697" i="1" s="1"/>
  <c r="Z3697" i="1" s="1"/>
  <c r="AI3697" i="1" s="1"/>
  <c r="V3697" i="1"/>
  <c r="U3698" i="1"/>
  <c r="V3698" i="1"/>
  <c r="U3699" i="1"/>
  <c r="V3699" i="1"/>
  <c r="U3700" i="1"/>
  <c r="V3700" i="1"/>
  <c r="R3701" i="1"/>
  <c r="U3701" i="1"/>
  <c r="V3701" i="1"/>
  <c r="U3702" i="1"/>
  <c r="V3702" i="1"/>
  <c r="R3703" i="1"/>
  <c r="U3703" i="1"/>
  <c r="X3703" i="1" s="1"/>
  <c r="Z3703" i="1" s="1"/>
  <c r="AI3703" i="1" s="1"/>
  <c r="V3703" i="1"/>
  <c r="R3704" i="1"/>
  <c r="U3704" i="1"/>
  <c r="X3704" i="1" s="1"/>
  <c r="V3704" i="1"/>
  <c r="U3705" i="1"/>
  <c r="X3705" i="1" s="1"/>
  <c r="V3705" i="1"/>
  <c r="R3706" i="1"/>
  <c r="U3706" i="1"/>
  <c r="V3706" i="1"/>
  <c r="U3707" i="1"/>
  <c r="V3707" i="1"/>
  <c r="U3708" i="1"/>
  <c r="V3708" i="1"/>
  <c r="R3709" i="1"/>
  <c r="U3709" i="1"/>
  <c r="V3709" i="1"/>
  <c r="U3710" i="1"/>
  <c r="V3710" i="1"/>
  <c r="U3711" i="1"/>
  <c r="X3711" i="1" s="1"/>
  <c r="V3711" i="1"/>
  <c r="U3712" i="1"/>
  <c r="X3712" i="1" s="1"/>
  <c r="V3712" i="1"/>
  <c r="R3713" i="1"/>
  <c r="U3713" i="1"/>
  <c r="X3713" i="1" s="1"/>
  <c r="Z3713" i="1" s="1"/>
  <c r="AI3713" i="1" s="1"/>
  <c r="V3713" i="1"/>
  <c r="U3714" i="1"/>
  <c r="V3714" i="1"/>
  <c r="R3715" i="1"/>
  <c r="U3715" i="1"/>
  <c r="V3715" i="1"/>
  <c r="U3716" i="1"/>
  <c r="V3716" i="1"/>
  <c r="U3717" i="1"/>
  <c r="V3717" i="1"/>
  <c r="R3718" i="1"/>
  <c r="U3718" i="1"/>
  <c r="V3718" i="1"/>
  <c r="U3719" i="1"/>
  <c r="X3719" i="1" s="1"/>
  <c r="V3719" i="1"/>
  <c r="U3720" i="1"/>
  <c r="X3720" i="1" s="1"/>
  <c r="V3720" i="1"/>
  <c r="R3721" i="1"/>
  <c r="U3721" i="1"/>
  <c r="X3721" i="1" s="1"/>
  <c r="Z3721" i="1" s="1"/>
  <c r="AI3721" i="1" s="1"/>
  <c r="V3721" i="1"/>
  <c r="U3722" i="1"/>
  <c r="V3722" i="1"/>
  <c r="U3723" i="1"/>
  <c r="V3723" i="1"/>
  <c r="U3724" i="1"/>
  <c r="V3724" i="1"/>
  <c r="R3725" i="1"/>
  <c r="U3725" i="1"/>
  <c r="V3725" i="1"/>
  <c r="U3726" i="1"/>
  <c r="V3726" i="1"/>
  <c r="R3727" i="1"/>
  <c r="U3727" i="1"/>
  <c r="X3727" i="1" s="1"/>
  <c r="V3727" i="1"/>
  <c r="U3728" i="1"/>
  <c r="X3728" i="1" s="1"/>
  <c r="V3728" i="1"/>
  <c r="U3729" i="1"/>
  <c r="X3729" i="1" s="1"/>
  <c r="V3729" i="1"/>
  <c r="R3730" i="1"/>
  <c r="U3730" i="1"/>
  <c r="V3730" i="1"/>
  <c r="U3731" i="1"/>
  <c r="V3731" i="1"/>
  <c r="U3732" i="1"/>
  <c r="V3732" i="1"/>
  <c r="R3733" i="1"/>
  <c r="U3733" i="1"/>
  <c r="V3733" i="1"/>
  <c r="U3734" i="1"/>
  <c r="V3734" i="1"/>
  <c r="U3735" i="1"/>
  <c r="X3735" i="1" s="1"/>
  <c r="V3735" i="1"/>
  <c r="U3736" i="1"/>
  <c r="X3736" i="1" s="1"/>
  <c r="V3736" i="1"/>
  <c r="R3737" i="1"/>
  <c r="U3737" i="1"/>
  <c r="X3737" i="1" s="1"/>
  <c r="Z3737" i="1" s="1"/>
  <c r="AI3737" i="1" s="1"/>
  <c r="V3737" i="1"/>
  <c r="U3738" i="1"/>
  <c r="V3738" i="1"/>
  <c r="U3739" i="1"/>
  <c r="V3739" i="1"/>
  <c r="U3740" i="1"/>
  <c r="V3740" i="1"/>
  <c r="U3741" i="1"/>
  <c r="V3741" i="1"/>
  <c r="R3742" i="1"/>
  <c r="U3742" i="1"/>
  <c r="V3742" i="1"/>
  <c r="R3743" i="1"/>
  <c r="U3743" i="1"/>
  <c r="X3743" i="1" s="1"/>
  <c r="V3743" i="1"/>
  <c r="U3744" i="1"/>
  <c r="X3744" i="1" s="1"/>
  <c r="V3744" i="1"/>
  <c r="R3745" i="1"/>
  <c r="U3745" i="1"/>
  <c r="X3745" i="1" s="1"/>
  <c r="Z3745" i="1" s="1"/>
  <c r="AI3745" i="1" s="1"/>
  <c r="V3745" i="1"/>
  <c r="U3746" i="1"/>
  <c r="V3746" i="1"/>
  <c r="U3747" i="1"/>
  <c r="V3747" i="1"/>
  <c r="U3748" i="1"/>
  <c r="V3748" i="1"/>
  <c r="R3749" i="1"/>
  <c r="U3749" i="1"/>
  <c r="V3749" i="1"/>
  <c r="U3750" i="1"/>
  <c r="V3750" i="1"/>
  <c r="R3751" i="1"/>
  <c r="U3751" i="1"/>
  <c r="X3751" i="1" s="1"/>
  <c r="V3751" i="1"/>
  <c r="U3752" i="1"/>
  <c r="X3752" i="1" s="1"/>
  <c r="V3752" i="1"/>
  <c r="U3753" i="1"/>
  <c r="X3753" i="1" s="1"/>
  <c r="V3753" i="1"/>
  <c r="R3754" i="1"/>
  <c r="U3754" i="1"/>
  <c r="V3754" i="1"/>
  <c r="U3755" i="1"/>
  <c r="V3755" i="1"/>
  <c r="U3756" i="1"/>
  <c r="V3756" i="1"/>
  <c r="R3757" i="1"/>
  <c r="U3757" i="1"/>
  <c r="V3757" i="1"/>
  <c r="U3758" i="1"/>
  <c r="V3758" i="1"/>
  <c r="U3759" i="1"/>
  <c r="X3759" i="1" s="1"/>
  <c r="V3759" i="1"/>
  <c r="U3760" i="1"/>
  <c r="X3760" i="1" s="1"/>
  <c r="V3760" i="1"/>
  <c r="R3761" i="1"/>
  <c r="U3761" i="1"/>
  <c r="X3761" i="1" s="1"/>
  <c r="Z3761" i="1" s="1"/>
  <c r="AI3761" i="1" s="1"/>
  <c r="V3761" i="1"/>
  <c r="U3762" i="1"/>
  <c r="V3762" i="1"/>
  <c r="R3763" i="1"/>
  <c r="U3763" i="1"/>
  <c r="V3763" i="1"/>
  <c r="R3764" i="1"/>
  <c r="U3764" i="1"/>
  <c r="V3764" i="1"/>
  <c r="U3765" i="1"/>
  <c r="V3765" i="1"/>
  <c r="R3766" i="1"/>
  <c r="U3766" i="1"/>
  <c r="V3766" i="1"/>
  <c r="U3767" i="1"/>
  <c r="X3767" i="1" s="1"/>
  <c r="V3767" i="1"/>
  <c r="U3768" i="1"/>
  <c r="X3768" i="1" s="1"/>
  <c r="V3768" i="1"/>
  <c r="R3769" i="1"/>
  <c r="U3769" i="1"/>
  <c r="X3769" i="1" s="1"/>
  <c r="Z3769" i="1" s="1"/>
  <c r="AI3769" i="1" s="1"/>
  <c r="V3769" i="1"/>
  <c r="U3770" i="1"/>
  <c r="V3770" i="1"/>
  <c r="U3771" i="1"/>
  <c r="V3771" i="1"/>
  <c r="U3772" i="1"/>
  <c r="V3772" i="1"/>
  <c r="R3773" i="1"/>
  <c r="U3773" i="1"/>
  <c r="V3773" i="1"/>
  <c r="U3774" i="1"/>
  <c r="V3774" i="1"/>
  <c r="R3775" i="1"/>
  <c r="U3775" i="1"/>
  <c r="X3775" i="1" s="1"/>
  <c r="V3775" i="1"/>
  <c r="U3776" i="1"/>
  <c r="X3776" i="1" s="1"/>
  <c r="V3776" i="1"/>
  <c r="U3777" i="1"/>
  <c r="X3777" i="1" s="1"/>
  <c r="V3777" i="1"/>
  <c r="R3778" i="1"/>
  <c r="U3778" i="1"/>
  <c r="V3778" i="1"/>
  <c r="U3779" i="1"/>
  <c r="V3779" i="1"/>
  <c r="U3780" i="1"/>
  <c r="V3780" i="1"/>
  <c r="R3781" i="1"/>
  <c r="U3781" i="1"/>
  <c r="V3781" i="1"/>
  <c r="U3782" i="1"/>
  <c r="V3782" i="1"/>
  <c r="U3783" i="1"/>
  <c r="X3783" i="1" s="1"/>
  <c r="V3783" i="1"/>
  <c r="U3784" i="1"/>
  <c r="X3784" i="1" s="1"/>
  <c r="V3784" i="1"/>
  <c r="R3785" i="1"/>
  <c r="U3785" i="1"/>
  <c r="X3785" i="1" s="1"/>
  <c r="Z3785" i="1" s="1"/>
  <c r="AI3785" i="1" s="1"/>
  <c r="V3785" i="1"/>
  <c r="U3786" i="1"/>
  <c r="V3786" i="1"/>
  <c r="U3787" i="1"/>
  <c r="V3787" i="1"/>
  <c r="U3788" i="1"/>
  <c r="V3788" i="1"/>
  <c r="U3789" i="1"/>
  <c r="V3789" i="1"/>
  <c r="R3790" i="1"/>
  <c r="U3790" i="1"/>
  <c r="V3790" i="1"/>
  <c r="R3791" i="1"/>
  <c r="U3791" i="1"/>
  <c r="X3791" i="1" s="1"/>
  <c r="V3791" i="1"/>
  <c r="U3792" i="1"/>
  <c r="X3792" i="1" s="1"/>
  <c r="V3792" i="1"/>
  <c r="R3793" i="1"/>
  <c r="U3793" i="1"/>
  <c r="X3793" i="1" s="1"/>
  <c r="Z3793" i="1" s="1"/>
  <c r="AI3793" i="1" s="1"/>
  <c r="V3793" i="1"/>
  <c r="U3794" i="1"/>
  <c r="V3794" i="1"/>
  <c r="U3795" i="1"/>
  <c r="V3795" i="1"/>
  <c r="U3796" i="1"/>
  <c r="V3796" i="1"/>
  <c r="R3797" i="1"/>
  <c r="U3797" i="1"/>
  <c r="V3797" i="1"/>
  <c r="U3798" i="1"/>
  <c r="V3798" i="1"/>
  <c r="R3799" i="1"/>
  <c r="U3799" i="1"/>
  <c r="X3799" i="1" s="1"/>
  <c r="Z3799" i="1" s="1"/>
  <c r="AI3799" i="1" s="1"/>
  <c r="V3799" i="1"/>
  <c r="U3800" i="1"/>
  <c r="X3800" i="1" s="1"/>
  <c r="V3800" i="1"/>
  <c r="U3801" i="1"/>
  <c r="X3801" i="1" s="1"/>
  <c r="V3801" i="1"/>
  <c r="R3802" i="1"/>
  <c r="U3802" i="1"/>
  <c r="V3802" i="1"/>
  <c r="U3803" i="1"/>
  <c r="V3803" i="1"/>
  <c r="U3804" i="1"/>
  <c r="V3804" i="1"/>
  <c r="R3805" i="1"/>
  <c r="U3805" i="1"/>
  <c r="V3805" i="1"/>
  <c r="U3806" i="1"/>
  <c r="V3806" i="1"/>
  <c r="U3807" i="1"/>
  <c r="X3807" i="1" s="1"/>
  <c r="V3807" i="1"/>
  <c r="U3808" i="1"/>
  <c r="X3808" i="1" s="1"/>
  <c r="V3808" i="1"/>
  <c r="R3809" i="1"/>
  <c r="U3809" i="1"/>
  <c r="X3809" i="1" s="1"/>
  <c r="Z3809" i="1" s="1"/>
  <c r="AI3809" i="1" s="1"/>
  <c r="V3809" i="1"/>
  <c r="U3810" i="1"/>
  <c r="V3810" i="1"/>
  <c r="U3811" i="1"/>
  <c r="V3811" i="1"/>
  <c r="U3812" i="1"/>
  <c r="V3812" i="1"/>
  <c r="U3813" i="1"/>
  <c r="V3813" i="1"/>
  <c r="R3814" i="1"/>
  <c r="U3814" i="1"/>
  <c r="V3814" i="1"/>
  <c r="U3815" i="1"/>
  <c r="X3815" i="1" s="1"/>
  <c r="V3815" i="1"/>
  <c r="R3816" i="1"/>
  <c r="U3816" i="1"/>
  <c r="X3816" i="1" s="1"/>
  <c r="Z3816" i="1" s="1"/>
  <c r="AI3816" i="1" s="1"/>
  <c r="V3816" i="1"/>
  <c r="R3817" i="1"/>
  <c r="U3817" i="1"/>
  <c r="X3817" i="1" s="1"/>
  <c r="Z3817" i="1" s="1"/>
  <c r="AI3817" i="1" s="1"/>
  <c r="V3817" i="1"/>
  <c r="U3818" i="1"/>
  <c r="V3818" i="1"/>
  <c r="U3819" i="1"/>
  <c r="V3819" i="1"/>
  <c r="U3820" i="1"/>
  <c r="V3820" i="1"/>
  <c r="R3821" i="1"/>
  <c r="U3821" i="1"/>
  <c r="V3821" i="1"/>
  <c r="U3822" i="1"/>
  <c r="V3822" i="1"/>
  <c r="U3823" i="1"/>
  <c r="X3823" i="1" s="1"/>
  <c r="Z3823" i="1" s="1"/>
  <c r="AI3823" i="1" s="1"/>
  <c r="V3823" i="1"/>
  <c r="U3824" i="1"/>
  <c r="X3824" i="1" s="1"/>
  <c r="Z3824" i="1" s="1"/>
  <c r="AI3824" i="1" s="1"/>
  <c r="V3824" i="1"/>
  <c r="U3825" i="1"/>
  <c r="X3825" i="1" s="1"/>
  <c r="V3825" i="1"/>
  <c r="R3826" i="1"/>
  <c r="U3826" i="1"/>
  <c r="V3826" i="1"/>
  <c r="U3827" i="1"/>
  <c r="V3827" i="1"/>
  <c r="U3828" i="1"/>
  <c r="V3828" i="1"/>
  <c r="R3829" i="1"/>
  <c r="U3829" i="1"/>
  <c r="V3829" i="1"/>
  <c r="U3830" i="1"/>
  <c r="V3830" i="1"/>
  <c r="U3831" i="1"/>
  <c r="X3831" i="1" s="1"/>
  <c r="Z3831" i="1" s="1"/>
  <c r="AI3831" i="1" s="1"/>
  <c r="V3831" i="1"/>
  <c r="W3831" i="1"/>
  <c r="U3832" i="1"/>
  <c r="X3832" i="1" s="1"/>
  <c r="V3832" i="1"/>
  <c r="U3833" i="1"/>
  <c r="X3833" i="1" s="1"/>
  <c r="V3833" i="1"/>
  <c r="U3834" i="1"/>
  <c r="V3834" i="1"/>
  <c r="U3835" i="1"/>
  <c r="V3835" i="1"/>
  <c r="U3836" i="1"/>
  <c r="V3836" i="1"/>
  <c r="U3837" i="1"/>
  <c r="V3837" i="1"/>
  <c r="R3838" i="1"/>
  <c r="U3838" i="1"/>
  <c r="V3838" i="1"/>
  <c r="U3839" i="1"/>
  <c r="X3839" i="1" s="1"/>
  <c r="V3839" i="1"/>
  <c r="U3840" i="1"/>
  <c r="X3840" i="1" s="1"/>
  <c r="V3840" i="1"/>
  <c r="R3841" i="1"/>
  <c r="U3841" i="1"/>
  <c r="X3841" i="1" s="1"/>
  <c r="Z3841" i="1" s="1"/>
  <c r="AI3841" i="1" s="1"/>
  <c r="V3841" i="1"/>
  <c r="U3842" i="1"/>
  <c r="V3842" i="1"/>
  <c r="U3843" i="1"/>
  <c r="V3843" i="1"/>
  <c r="U3844" i="1"/>
  <c r="V3844" i="1"/>
  <c r="R3845" i="1"/>
  <c r="U3845" i="1"/>
  <c r="V3845" i="1"/>
  <c r="U3846" i="1"/>
  <c r="V3846" i="1"/>
  <c r="U3847" i="1"/>
  <c r="X3847" i="1" s="1"/>
  <c r="Z3847" i="1" s="1"/>
  <c r="AI3847" i="1" s="1"/>
  <c r="V3847" i="1"/>
  <c r="U3848" i="1"/>
  <c r="X3848" i="1" s="1"/>
  <c r="V3848" i="1"/>
  <c r="U3849" i="1"/>
  <c r="X3849" i="1" s="1"/>
  <c r="V3849" i="1"/>
  <c r="R3850" i="1"/>
  <c r="U3850" i="1"/>
  <c r="V3850" i="1"/>
  <c r="U3851" i="1"/>
  <c r="V3851" i="1"/>
  <c r="U3852" i="1"/>
  <c r="V3852" i="1"/>
  <c r="R3853" i="1"/>
  <c r="U3853" i="1"/>
  <c r="V3853" i="1"/>
  <c r="U3854" i="1"/>
  <c r="V3854" i="1"/>
  <c r="U3855" i="1"/>
  <c r="X3855" i="1" s="1"/>
  <c r="Z3855" i="1" s="1"/>
  <c r="AI3855" i="1" s="1"/>
  <c r="V3855" i="1"/>
  <c r="U3856" i="1"/>
  <c r="X3856" i="1" s="1"/>
  <c r="V3856" i="1"/>
  <c r="R3857" i="1"/>
  <c r="U3857" i="1"/>
  <c r="X3857" i="1" s="1"/>
  <c r="Z3857" i="1" s="1"/>
  <c r="AI3857" i="1" s="1"/>
  <c r="V3857" i="1"/>
  <c r="U3858" i="1"/>
  <c r="V3858" i="1"/>
  <c r="R3859" i="1"/>
  <c r="U3859" i="1"/>
  <c r="V3859" i="1"/>
  <c r="U3860" i="1"/>
  <c r="V3860" i="1"/>
  <c r="U3861" i="1"/>
  <c r="V3861" i="1"/>
  <c r="R3862" i="1"/>
  <c r="U3862" i="1"/>
  <c r="V3862" i="1"/>
  <c r="U3863" i="1"/>
  <c r="X3863" i="1" s="1"/>
  <c r="V3863" i="1"/>
  <c r="R3864" i="1"/>
  <c r="U3864" i="1"/>
  <c r="X3864" i="1" s="1"/>
  <c r="Z3864" i="1" s="1"/>
  <c r="AI3864" i="1" s="1"/>
  <c r="V3864" i="1"/>
  <c r="R3865" i="1"/>
  <c r="U3865" i="1"/>
  <c r="X3865" i="1" s="1"/>
  <c r="Z3865" i="1" s="1"/>
  <c r="AI3865" i="1" s="1"/>
  <c r="V3865" i="1"/>
  <c r="U3866" i="1"/>
  <c r="V3866" i="1"/>
  <c r="U3867" i="1"/>
  <c r="V3867" i="1"/>
  <c r="U3868" i="1"/>
  <c r="V3868" i="1"/>
  <c r="R3869" i="1"/>
  <c r="U3869" i="1"/>
  <c r="V3869" i="1"/>
  <c r="U3870" i="1"/>
  <c r="V3870" i="1"/>
  <c r="R3871" i="1"/>
  <c r="U3871" i="1"/>
  <c r="X3871" i="1" s="1"/>
  <c r="V3871" i="1"/>
  <c r="U3872" i="1"/>
  <c r="X3872" i="1" s="1"/>
  <c r="V3872" i="1"/>
  <c r="U3873" i="1"/>
  <c r="X3873" i="1" s="1"/>
  <c r="V3873" i="1"/>
  <c r="R3874" i="1"/>
  <c r="U3874" i="1"/>
  <c r="V3874" i="1"/>
  <c r="U3875" i="1"/>
  <c r="V3875" i="1"/>
  <c r="U3876" i="1"/>
  <c r="V3876" i="1"/>
  <c r="R3877" i="1"/>
  <c r="U3877" i="1"/>
  <c r="V3877" i="1"/>
  <c r="U3878" i="1"/>
  <c r="V3878" i="1"/>
  <c r="U3879" i="1"/>
  <c r="X3879" i="1" s="1"/>
  <c r="V3879" i="1"/>
  <c r="U3880" i="1"/>
  <c r="X3880" i="1" s="1"/>
  <c r="V3880" i="1"/>
  <c r="R3881" i="1"/>
  <c r="U3881" i="1"/>
  <c r="X3881" i="1" s="1"/>
  <c r="Z3881" i="1" s="1"/>
  <c r="AI3881" i="1" s="1"/>
  <c r="V3881" i="1"/>
  <c r="U3882" i="1"/>
  <c r="V3882" i="1"/>
  <c r="U3883" i="1"/>
  <c r="V3883" i="1"/>
  <c r="U3884" i="1"/>
  <c r="V3884" i="1"/>
  <c r="U3885" i="1"/>
  <c r="V3885" i="1"/>
  <c r="R3886" i="1"/>
  <c r="U3886" i="1"/>
  <c r="V3886" i="1"/>
  <c r="U3887" i="1"/>
  <c r="X3887" i="1" s="1"/>
  <c r="V3887" i="1"/>
  <c r="U3888" i="1"/>
  <c r="X3888" i="1" s="1"/>
  <c r="V3888" i="1"/>
  <c r="R3889" i="1"/>
  <c r="U3889" i="1"/>
  <c r="X3889" i="1" s="1"/>
  <c r="Z3889" i="1" s="1"/>
  <c r="AI3889" i="1" s="1"/>
  <c r="V3889" i="1"/>
  <c r="U3890" i="1"/>
  <c r="V3890" i="1"/>
  <c r="R3891" i="1"/>
  <c r="U3891" i="1"/>
  <c r="V3891" i="1"/>
  <c r="U3892" i="1"/>
  <c r="V3892" i="1"/>
  <c r="R3893" i="1"/>
  <c r="U3893" i="1"/>
  <c r="V3893" i="1"/>
  <c r="U3894" i="1"/>
  <c r="V3894" i="1"/>
  <c r="R3895" i="1"/>
  <c r="U3895" i="1"/>
  <c r="X3895" i="1" s="1"/>
  <c r="Z3895" i="1" s="1"/>
  <c r="AI3895" i="1" s="1"/>
  <c r="V3895" i="1"/>
  <c r="U3896" i="1"/>
  <c r="X3896" i="1" s="1"/>
  <c r="V3896" i="1"/>
  <c r="U3897" i="1"/>
  <c r="X3897" i="1" s="1"/>
  <c r="V3897" i="1"/>
  <c r="R3898" i="1"/>
  <c r="U3898" i="1"/>
  <c r="V3898" i="1"/>
  <c r="U3899" i="1"/>
  <c r="V3899" i="1"/>
  <c r="U3900" i="1"/>
  <c r="V3900" i="1"/>
  <c r="R3901" i="1"/>
  <c r="U3901" i="1"/>
  <c r="V3901" i="1"/>
  <c r="U3902" i="1"/>
  <c r="V3902" i="1"/>
  <c r="U3903" i="1"/>
  <c r="X3903" i="1" s="1"/>
  <c r="V3903" i="1"/>
  <c r="U3904" i="1"/>
  <c r="X3904" i="1" s="1"/>
  <c r="V3904" i="1"/>
  <c r="R3905" i="1"/>
  <c r="U3905" i="1"/>
  <c r="X3905" i="1" s="1"/>
  <c r="Z3905" i="1" s="1"/>
  <c r="AI3905" i="1" s="1"/>
  <c r="V3905" i="1"/>
  <c r="U3906" i="1"/>
  <c r="V3906" i="1"/>
  <c r="R3907" i="1"/>
  <c r="U3907" i="1"/>
  <c r="V3907" i="1"/>
  <c r="U3908" i="1"/>
  <c r="V3908" i="1"/>
  <c r="U3909" i="1"/>
  <c r="V3909" i="1"/>
  <c r="R3910" i="1"/>
  <c r="U3910" i="1"/>
  <c r="V3910" i="1"/>
  <c r="U3911" i="1"/>
  <c r="X3911" i="1" s="1"/>
  <c r="V3911" i="1"/>
  <c r="U3912" i="1"/>
  <c r="X3912" i="1" s="1"/>
  <c r="V3912" i="1"/>
  <c r="R3913" i="1"/>
  <c r="U3913" i="1"/>
  <c r="X3913" i="1" s="1"/>
  <c r="Z3913" i="1" s="1"/>
  <c r="AI3913" i="1" s="1"/>
  <c r="V3913" i="1"/>
  <c r="U3914" i="1"/>
  <c r="V3914" i="1"/>
  <c r="U3915" i="1"/>
  <c r="V3915" i="1"/>
  <c r="U3916" i="1"/>
  <c r="V3916" i="1"/>
  <c r="R3917" i="1"/>
  <c r="U3917" i="1"/>
  <c r="V3917" i="1"/>
  <c r="U3918" i="1"/>
  <c r="V3918" i="1"/>
  <c r="U3919" i="1"/>
  <c r="X3919" i="1" s="1"/>
  <c r="Z3919" i="1" s="1"/>
  <c r="AI3919" i="1" s="1"/>
  <c r="V3919" i="1"/>
  <c r="R3920" i="1"/>
  <c r="U3920" i="1"/>
  <c r="X3920" i="1" s="1"/>
  <c r="V3920" i="1"/>
  <c r="U3921" i="1"/>
  <c r="X3921" i="1" s="1"/>
  <c r="V3921" i="1"/>
  <c r="R3922" i="1"/>
  <c r="U3922" i="1"/>
  <c r="V3922" i="1"/>
  <c r="U3923" i="1"/>
  <c r="V3923" i="1"/>
  <c r="U3924" i="1"/>
  <c r="V3924" i="1"/>
  <c r="R3925" i="1"/>
  <c r="U3925" i="1"/>
  <c r="V3925" i="1"/>
  <c r="U3926" i="1"/>
  <c r="V3926" i="1"/>
  <c r="R3927" i="1"/>
  <c r="U3927" i="1"/>
  <c r="X3927" i="1" s="1"/>
  <c r="V3927" i="1"/>
  <c r="U3928" i="1"/>
  <c r="X3928" i="1" s="1"/>
  <c r="V3928" i="1"/>
  <c r="R3929" i="1"/>
  <c r="U3929" i="1"/>
  <c r="X3929" i="1" s="1"/>
  <c r="Z3929" i="1" s="1"/>
  <c r="AI3929" i="1" s="1"/>
  <c r="V3929" i="1"/>
  <c r="U3930" i="1"/>
  <c r="V3930" i="1"/>
  <c r="R3931" i="1"/>
  <c r="U3931" i="1"/>
  <c r="V3931" i="1"/>
  <c r="U3932" i="1"/>
  <c r="V3932" i="1"/>
  <c r="U3933" i="1"/>
  <c r="V3933" i="1"/>
  <c r="R3934" i="1"/>
  <c r="U3934" i="1"/>
  <c r="V3934" i="1"/>
  <c r="U3935" i="1"/>
  <c r="X3935" i="1" s="1"/>
  <c r="V3935" i="1"/>
  <c r="R3936" i="1"/>
  <c r="U3936" i="1"/>
  <c r="X3936" i="1" s="1"/>
  <c r="Z3936" i="1" s="1"/>
  <c r="AI3936" i="1" s="1"/>
  <c r="V3936" i="1"/>
  <c r="R3937" i="1"/>
  <c r="U3937" i="1"/>
  <c r="X3937" i="1" s="1"/>
  <c r="Z3937" i="1" s="1"/>
  <c r="AI3937" i="1" s="1"/>
  <c r="V3937" i="1"/>
  <c r="U3938" i="1"/>
  <c r="V3938" i="1"/>
  <c r="U3939" i="1"/>
  <c r="V3939" i="1"/>
  <c r="U3940" i="1"/>
  <c r="V3940" i="1"/>
  <c r="R3941" i="1"/>
  <c r="U3941" i="1"/>
  <c r="V3941" i="1"/>
  <c r="U3942" i="1"/>
  <c r="V3942" i="1"/>
  <c r="U3943" i="1"/>
  <c r="X3943" i="1" s="1"/>
  <c r="Z3943" i="1" s="1"/>
  <c r="AI3943" i="1" s="1"/>
  <c r="V3943" i="1"/>
  <c r="U3944" i="1"/>
  <c r="X3944" i="1" s="1"/>
  <c r="Z3944" i="1" s="1"/>
  <c r="AI3944" i="1" s="1"/>
  <c r="V3944" i="1"/>
  <c r="U3945" i="1"/>
  <c r="X3945" i="1" s="1"/>
  <c r="V3945" i="1"/>
  <c r="R3946" i="1"/>
  <c r="U3946" i="1"/>
  <c r="V3946" i="1"/>
  <c r="U3947" i="1"/>
  <c r="V3947" i="1"/>
  <c r="U3948" i="1"/>
  <c r="V3948" i="1"/>
  <c r="U3949" i="1"/>
  <c r="V3949" i="1"/>
  <c r="U3950" i="1"/>
  <c r="V3950" i="1"/>
  <c r="U3951" i="1"/>
  <c r="X3951" i="1" s="1"/>
  <c r="V3951" i="1"/>
  <c r="U3952" i="1"/>
  <c r="X3952" i="1" s="1"/>
  <c r="V3952" i="1"/>
  <c r="U3953" i="1"/>
  <c r="X3953" i="1" s="1"/>
  <c r="V3953" i="1"/>
  <c r="U3954" i="1"/>
  <c r="V3954" i="1"/>
  <c r="U3955" i="1"/>
  <c r="V3955" i="1"/>
  <c r="U3956" i="1"/>
  <c r="V3956" i="1"/>
  <c r="U3957" i="1"/>
  <c r="V3957" i="1"/>
  <c r="U3958" i="1"/>
  <c r="V3958" i="1"/>
  <c r="U3959" i="1"/>
  <c r="X3959" i="1" s="1"/>
  <c r="V3959" i="1"/>
  <c r="U3960" i="1"/>
  <c r="X3960" i="1" s="1"/>
  <c r="V3960" i="1"/>
  <c r="U3961" i="1"/>
  <c r="X3961" i="1" s="1"/>
  <c r="V3961" i="1"/>
  <c r="U3962" i="1"/>
  <c r="V3962" i="1"/>
  <c r="U3963" i="1"/>
  <c r="V3963" i="1"/>
  <c r="U3964" i="1"/>
  <c r="V3964" i="1"/>
  <c r="U3965" i="1"/>
  <c r="V3965" i="1"/>
  <c r="U3966" i="1"/>
  <c r="V3966" i="1"/>
  <c r="U3967" i="1"/>
  <c r="X3967" i="1" s="1"/>
  <c r="V3967" i="1"/>
  <c r="U3968" i="1"/>
  <c r="X3968" i="1" s="1"/>
  <c r="V3968" i="1"/>
  <c r="U3969" i="1"/>
  <c r="X3969" i="1" s="1"/>
  <c r="V3969" i="1"/>
  <c r="U3970" i="1"/>
  <c r="V3970" i="1"/>
  <c r="U3971" i="1"/>
  <c r="V3971" i="1"/>
  <c r="U3972" i="1"/>
  <c r="V3972" i="1"/>
  <c r="U3973" i="1"/>
  <c r="V3973" i="1"/>
  <c r="U3974" i="1"/>
  <c r="V3974" i="1"/>
  <c r="U3975" i="1"/>
  <c r="X3975" i="1" s="1"/>
  <c r="V3975" i="1"/>
  <c r="U3976" i="1"/>
  <c r="X3976" i="1" s="1"/>
  <c r="V3976" i="1"/>
  <c r="U3977" i="1"/>
  <c r="X3977" i="1" s="1"/>
  <c r="V3977" i="1"/>
  <c r="U3978" i="1"/>
  <c r="V3978" i="1"/>
  <c r="R3979" i="1"/>
  <c r="U3979" i="1"/>
  <c r="V3979" i="1"/>
  <c r="U3980" i="1"/>
  <c r="V3980" i="1"/>
  <c r="U3981" i="1"/>
  <c r="V3981" i="1"/>
  <c r="R3982" i="1"/>
  <c r="U3982" i="1"/>
  <c r="V3982" i="1"/>
  <c r="R3983" i="1"/>
  <c r="U3983" i="1"/>
  <c r="X3983" i="1" s="1"/>
  <c r="V3983" i="1"/>
  <c r="U3984" i="1"/>
  <c r="X3984" i="1" s="1"/>
  <c r="V3984" i="1"/>
  <c r="R3985" i="1"/>
  <c r="U3985" i="1"/>
  <c r="X3985" i="1" s="1"/>
  <c r="Z3985" i="1" s="1"/>
  <c r="AI3985" i="1" s="1"/>
  <c r="V3985" i="1"/>
  <c r="U3986" i="1"/>
  <c r="V3986" i="1"/>
  <c r="U3987" i="1"/>
  <c r="V3987" i="1"/>
  <c r="U3988" i="1"/>
  <c r="V3988" i="1"/>
  <c r="R3989" i="1"/>
  <c r="U3989" i="1"/>
  <c r="V3989" i="1"/>
  <c r="U3990" i="1"/>
  <c r="V3990" i="1"/>
  <c r="R3991" i="1"/>
  <c r="U3991" i="1"/>
  <c r="X3991" i="1" s="1"/>
  <c r="Z3991" i="1" s="1"/>
  <c r="AI3991" i="1" s="1"/>
  <c r="V3991" i="1"/>
  <c r="U3992" i="1"/>
  <c r="X3992" i="1" s="1"/>
  <c r="V3992" i="1"/>
  <c r="U3993" i="1"/>
  <c r="Y3993" i="1" s="1"/>
  <c r="V3993" i="1"/>
  <c r="U3994" i="1"/>
  <c r="V3994" i="1"/>
  <c r="U3995" i="1"/>
  <c r="V3995" i="1"/>
  <c r="U3996" i="1"/>
  <c r="V3996" i="1"/>
  <c r="U3997" i="1"/>
  <c r="V3997" i="1"/>
  <c r="U3998" i="1"/>
  <c r="V3998" i="1"/>
  <c r="U3999" i="1"/>
  <c r="X3999" i="1" s="1"/>
  <c r="V3999" i="1"/>
  <c r="U4000" i="1"/>
  <c r="X4000" i="1" s="1"/>
  <c r="V4000" i="1"/>
  <c r="R4001" i="1"/>
  <c r="U4001" i="1"/>
  <c r="Y4001" i="1" s="1"/>
  <c r="V4001" i="1"/>
  <c r="U4002" i="1"/>
  <c r="V4002" i="1"/>
  <c r="U4003" i="1"/>
  <c r="V4003" i="1"/>
  <c r="U4004" i="1"/>
  <c r="V4004" i="1"/>
  <c r="U4005" i="1"/>
  <c r="V4005" i="1"/>
  <c r="R4006" i="1"/>
  <c r="U4006" i="1"/>
  <c r="V4006" i="1"/>
  <c r="U4007" i="1"/>
  <c r="X4007" i="1" s="1"/>
  <c r="V4007" i="1"/>
  <c r="U4008" i="1"/>
  <c r="X4008" i="1" s="1"/>
  <c r="V4008" i="1"/>
  <c r="R4009" i="1"/>
  <c r="U4009" i="1"/>
  <c r="Y4009" i="1" s="1"/>
  <c r="V4009" i="1"/>
  <c r="U4010" i="1"/>
  <c r="V4010" i="1"/>
  <c r="U4011" i="1"/>
  <c r="V4011" i="1"/>
  <c r="U4012" i="1"/>
  <c r="V4012" i="1"/>
  <c r="U4013" i="1"/>
  <c r="V4013" i="1"/>
  <c r="U4014" i="1"/>
  <c r="V4014" i="1"/>
  <c r="U4015" i="1"/>
  <c r="X4015" i="1" s="1"/>
  <c r="V4015" i="1"/>
  <c r="U4016" i="1"/>
  <c r="X4016" i="1" s="1"/>
  <c r="V4016" i="1"/>
  <c r="U4017" i="1"/>
  <c r="Y4017" i="1" s="1"/>
  <c r="V4017" i="1"/>
  <c r="U4018" i="1"/>
  <c r="V4018" i="1"/>
  <c r="U4019" i="1"/>
  <c r="V4019" i="1"/>
  <c r="U4020" i="1"/>
  <c r="V4020" i="1"/>
  <c r="U4021" i="1"/>
  <c r="V4021" i="1"/>
  <c r="U4022" i="1"/>
  <c r="V4022" i="1"/>
  <c r="U4023" i="1"/>
  <c r="X4023" i="1" s="1"/>
  <c r="V4023" i="1"/>
  <c r="U4024" i="1"/>
  <c r="X4024" i="1" s="1"/>
  <c r="V4024" i="1"/>
  <c r="W4024" i="1"/>
  <c r="U4025" i="1"/>
  <c r="Y4025" i="1" s="1"/>
  <c r="V4025" i="1"/>
  <c r="W4025" i="1"/>
  <c r="U4026" i="1"/>
  <c r="V4026" i="1"/>
  <c r="W4026" i="1"/>
  <c r="U4027" i="1"/>
  <c r="V4027" i="1"/>
  <c r="W4027" i="1"/>
  <c r="U4028" i="1"/>
  <c r="V4028" i="1"/>
  <c r="W4028" i="1"/>
  <c r="U4029" i="1"/>
  <c r="V4029" i="1"/>
  <c r="W4029" i="1"/>
  <c r="U4030" i="1"/>
  <c r="V4030" i="1"/>
  <c r="W4030" i="1"/>
  <c r="U4031" i="1"/>
  <c r="X4031" i="1" s="1"/>
  <c r="V4031" i="1"/>
  <c r="W4031" i="1"/>
  <c r="U4032" i="1"/>
  <c r="X4032" i="1" s="1"/>
  <c r="V4032" i="1"/>
  <c r="W4032" i="1"/>
  <c r="U4033" i="1"/>
  <c r="Y4033" i="1" s="1"/>
  <c r="V4033" i="1"/>
  <c r="W4033" i="1"/>
  <c r="U4034" i="1"/>
  <c r="V4034" i="1"/>
  <c r="W4034" i="1"/>
  <c r="U4035" i="1"/>
  <c r="V4035" i="1"/>
  <c r="W4035" i="1"/>
  <c r="U4036" i="1"/>
  <c r="V4036" i="1"/>
  <c r="W4036" i="1"/>
  <c r="U4037" i="1"/>
  <c r="V4037" i="1"/>
  <c r="W4037" i="1"/>
  <c r="U4038" i="1"/>
  <c r="V4038" i="1"/>
  <c r="W4038" i="1"/>
  <c r="U4039" i="1"/>
  <c r="X4039" i="1" s="1"/>
  <c r="V4039" i="1"/>
  <c r="W4039" i="1"/>
  <c r="U4040" i="1"/>
  <c r="X4040" i="1" s="1"/>
  <c r="V4040" i="1"/>
  <c r="W4040" i="1"/>
  <c r="U4041" i="1"/>
  <c r="Y4041" i="1" s="1"/>
  <c r="V4041" i="1"/>
  <c r="W4041" i="1"/>
  <c r="U4042" i="1"/>
  <c r="V4042" i="1"/>
  <c r="W4042" i="1"/>
  <c r="U4043" i="1"/>
  <c r="V4043" i="1"/>
  <c r="W4043" i="1"/>
  <c r="U4044" i="1"/>
  <c r="V4044" i="1"/>
  <c r="W4044" i="1"/>
  <c r="R4045" i="1"/>
  <c r="U4045" i="1"/>
  <c r="V4045" i="1"/>
  <c r="W4045" i="1"/>
  <c r="U4046" i="1"/>
  <c r="V4046" i="1"/>
  <c r="W4046" i="1"/>
  <c r="U4047" i="1"/>
  <c r="X4047" i="1" s="1"/>
  <c r="Z4047" i="1" s="1"/>
  <c r="AI4047" i="1" s="1"/>
  <c r="V4047" i="1"/>
  <c r="W4047" i="1"/>
  <c r="U4048" i="1"/>
  <c r="X4048" i="1" s="1"/>
  <c r="V4048" i="1"/>
  <c r="W4048" i="1"/>
  <c r="R4049" i="1"/>
  <c r="U4049" i="1"/>
  <c r="X4049" i="1" s="1"/>
  <c r="Z4049" i="1" s="1"/>
  <c r="AI4049" i="1" s="1"/>
  <c r="V4049" i="1"/>
  <c r="W4049" i="1"/>
  <c r="U4050" i="1"/>
  <c r="V4050" i="1"/>
  <c r="W4050" i="1"/>
  <c r="R4051" i="1"/>
  <c r="U4051" i="1"/>
  <c r="V4051" i="1"/>
  <c r="W4051" i="1"/>
  <c r="U4052" i="1"/>
  <c r="V4052" i="1"/>
  <c r="W4052" i="1"/>
  <c r="U4053" i="1"/>
  <c r="V4053" i="1"/>
  <c r="W4053" i="1"/>
  <c r="R4054" i="1"/>
  <c r="U4054" i="1"/>
  <c r="V4054" i="1"/>
  <c r="W4054" i="1"/>
  <c r="U4055" i="1"/>
  <c r="X4055" i="1" s="1"/>
  <c r="V4055" i="1"/>
  <c r="W4055" i="1"/>
  <c r="R4056" i="1"/>
  <c r="U4056" i="1"/>
  <c r="X4056" i="1" s="1"/>
  <c r="V4056" i="1"/>
  <c r="W4056" i="1"/>
  <c r="R4057" i="1"/>
  <c r="U4057" i="1"/>
  <c r="X4057" i="1" s="1"/>
  <c r="Z4057" i="1" s="1"/>
  <c r="AI4057" i="1" s="1"/>
  <c r="V4057" i="1"/>
  <c r="W4057" i="1"/>
  <c r="U4058" i="1"/>
  <c r="V4058" i="1"/>
  <c r="W4058" i="1"/>
  <c r="U4059" i="1"/>
  <c r="V4059" i="1"/>
  <c r="W4059" i="1"/>
  <c r="U4060" i="1"/>
  <c r="V4060" i="1"/>
  <c r="W4060" i="1"/>
  <c r="R4061" i="1"/>
  <c r="U4061" i="1"/>
  <c r="V4061" i="1"/>
  <c r="W4061" i="1"/>
  <c r="U4062" i="1"/>
  <c r="V4062" i="1"/>
  <c r="W4062" i="1"/>
  <c r="R4063" i="1"/>
  <c r="U4063" i="1"/>
  <c r="X4063" i="1" s="1"/>
  <c r="V4063" i="1"/>
  <c r="W4063" i="1"/>
  <c r="U4064" i="1"/>
  <c r="X4064" i="1" s="1"/>
  <c r="V4064" i="1"/>
  <c r="W4064" i="1"/>
  <c r="U4065" i="1"/>
  <c r="X4065" i="1" s="1"/>
  <c r="V4065" i="1"/>
  <c r="W4065" i="1"/>
  <c r="R4066" i="1"/>
  <c r="U4066" i="1"/>
  <c r="V4066" i="1"/>
  <c r="W4066" i="1"/>
  <c r="U4067" i="1"/>
  <c r="V4067" i="1"/>
  <c r="W4067" i="1"/>
  <c r="U4068" i="1"/>
  <c r="V4068" i="1"/>
  <c r="W4068" i="1"/>
  <c r="R4069" i="1"/>
  <c r="U4069" i="1"/>
  <c r="V4069" i="1"/>
  <c r="W4069" i="1"/>
  <c r="U4070" i="1"/>
  <c r="V4070" i="1"/>
  <c r="W4070" i="1"/>
  <c r="R4071" i="1"/>
  <c r="U4071" i="1"/>
  <c r="X4071" i="1" s="1"/>
  <c r="Z4071" i="1" s="1"/>
  <c r="AI4071" i="1" s="1"/>
  <c r="V4071" i="1"/>
  <c r="W4071" i="1"/>
  <c r="U4072" i="1"/>
  <c r="X4072" i="1" s="1"/>
  <c r="V4072" i="1"/>
  <c r="W4072" i="1"/>
  <c r="U4073" i="1"/>
  <c r="X4073" i="1" s="1"/>
  <c r="V4073" i="1"/>
  <c r="W4073" i="1"/>
  <c r="R4074" i="1"/>
  <c r="U4074" i="1"/>
  <c r="V4074" i="1"/>
  <c r="W4074" i="1"/>
  <c r="U4075" i="1"/>
  <c r="V4075" i="1"/>
  <c r="W4075" i="1"/>
  <c r="U4076" i="1"/>
  <c r="V4076" i="1"/>
  <c r="W4076" i="1"/>
  <c r="U4077" i="1"/>
  <c r="V4077" i="1"/>
  <c r="W4077" i="1"/>
  <c r="U4078" i="1"/>
  <c r="V4078" i="1"/>
  <c r="W4078" i="1"/>
  <c r="R4079" i="1"/>
  <c r="U4079" i="1"/>
  <c r="X4079" i="1" s="1"/>
  <c r="Z4079" i="1" s="1"/>
  <c r="AI4079" i="1" s="1"/>
  <c r="V4079" i="1"/>
  <c r="W4079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H440" i="1"/>
  <c r="V440" i="1"/>
  <c r="U440" i="1"/>
  <c r="Y440" i="1" s="1"/>
  <c r="Q440" i="1"/>
  <c r="U356" i="1"/>
  <c r="V356" i="1"/>
  <c r="W356" i="1"/>
  <c r="U357" i="1"/>
  <c r="V357" i="1"/>
  <c r="W357" i="1"/>
  <c r="V358" i="1"/>
  <c r="V359" i="1"/>
  <c r="U360" i="1"/>
  <c r="V360" i="1"/>
  <c r="W360" i="1"/>
  <c r="U361" i="1"/>
  <c r="V361" i="1"/>
  <c r="W361" i="1"/>
  <c r="U362" i="1"/>
  <c r="V362" i="1"/>
  <c r="W362" i="1"/>
  <c r="U363" i="1"/>
  <c r="V363" i="1"/>
  <c r="W363" i="1"/>
  <c r="U364" i="1"/>
  <c r="V364" i="1"/>
  <c r="W364" i="1"/>
  <c r="U365" i="1"/>
  <c r="V365" i="1"/>
  <c r="W365" i="1"/>
  <c r="U366" i="1"/>
  <c r="V366" i="1"/>
  <c r="W366" i="1"/>
  <c r="U367" i="1"/>
  <c r="V367" i="1"/>
  <c r="W367" i="1"/>
  <c r="U368" i="1"/>
  <c r="V368" i="1"/>
  <c r="W368" i="1"/>
  <c r="U369" i="1"/>
  <c r="V369" i="1"/>
  <c r="W369" i="1"/>
  <c r="U370" i="1"/>
  <c r="V370" i="1"/>
  <c r="W370" i="1"/>
  <c r="U371" i="1"/>
  <c r="V371" i="1"/>
  <c r="W371" i="1"/>
  <c r="U372" i="1"/>
  <c r="V372" i="1"/>
  <c r="W372" i="1"/>
  <c r="U373" i="1"/>
  <c r="V373" i="1"/>
  <c r="W373" i="1"/>
  <c r="U374" i="1"/>
  <c r="V374" i="1"/>
  <c r="W374" i="1"/>
  <c r="U375" i="1"/>
  <c r="V375" i="1"/>
  <c r="W375" i="1"/>
  <c r="U376" i="1"/>
  <c r="V376" i="1"/>
  <c r="W376" i="1"/>
  <c r="U377" i="1"/>
  <c r="V377" i="1"/>
  <c r="W377" i="1"/>
  <c r="U378" i="1"/>
  <c r="V378" i="1"/>
  <c r="W378" i="1"/>
  <c r="U379" i="1"/>
  <c r="V379" i="1"/>
  <c r="W379" i="1"/>
  <c r="U380" i="1"/>
  <c r="V380" i="1"/>
  <c r="W380" i="1"/>
  <c r="U381" i="1"/>
  <c r="V381" i="1"/>
  <c r="W381" i="1"/>
  <c r="U382" i="1"/>
  <c r="V382" i="1"/>
  <c r="W382" i="1"/>
  <c r="U383" i="1"/>
  <c r="V383" i="1"/>
  <c r="W383" i="1"/>
  <c r="U384" i="1"/>
  <c r="V384" i="1"/>
  <c r="W384" i="1"/>
  <c r="U385" i="1"/>
  <c r="V385" i="1"/>
  <c r="W385" i="1"/>
  <c r="U386" i="1"/>
  <c r="V386" i="1"/>
  <c r="W386" i="1"/>
  <c r="U387" i="1"/>
  <c r="V387" i="1"/>
  <c r="W387" i="1"/>
  <c r="U388" i="1"/>
  <c r="V388" i="1"/>
  <c r="W388" i="1"/>
  <c r="U389" i="1"/>
  <c r="V389" i="1"/>
  <c r="W389" i="1"/>
  <c r="U390" i="1"/>
  <c r="V390" i="1"/>
  <c r="W390" i="1"/>
  <c r="U391" i="1"/>
  <c r="V391" i="1"/>
  <c r="W391" i="1"/>
  <c r="U392" i="1"/>
  <c r="V392" i="1"/>
  <c r="W392" i="1"/>
  <c r="U393" i="1"/>
  <c r="V393" i="1"/>
  <c r="W393" i="1"/>
  <c r="U394" i="1"/>
  <c r="V394" i="1"/>
  <c r="W394" i="1"/>
  <c r="U395" i="1"/>
  <c r="V395" i="1"/>
  <c r="W395" i="1"/>
  <c r="U396" i="1"/>
  <c r="V396" i="1"/>
  <c r="W396" i="1"/>
  <c r="U397" i="1"/>
  <c r="V397" i="1"/>
  <c r="W397" i="1"/>
  <c r="U398" i="1"/>
  <c r="V398" i="1"/>
  <c r="W398" i="1"/>
  <c r="U399" i="1"/>
  <c r="V399" i="1"/>
  <c r="W399" i="1"/>
  <c r="V400" i="1"/>
  <c r="V401" i="1"/>
  <c r="V402" i="1"/>
  <c r="V403" i="1"/>
  <c r="U404" i="1"/>
  <c r="V404" i="1"/>
  <c r="W404" i="1"/>
  <c r="U405" i="1"/>
  <c r="V405" i="1"/>
  <c r="W405" i="1"/>
  <c r="U406" i="1"/>
  <c r="V406" i="1"/>
  <c r="W406" i="1"/>
  <c r="U407" i="1"/>
  <c r="V407" i="1"/>
  <c r="W407" i="1"/>
  <c r="U408" i="1"/>
  <c r="V408" i="1"/>
  <c r="W408" i="1"/>
  <c r="U409" i="1"/>
  <c r="V409" i="1"/>
  <c r="W409" i="1"/>
  <c r="U410" i="1"/>
  <c r="V410" i="1"/>
  <c r="W410" i="1"/>
  <c r="U411" i="1"/>
  <c r="V411" i="1"/>
  <c r="W411" i="1"/>
  <c r="U412" i="1"/>
  <c r="V412" i="1"/>
  <c r="W412" i="1"/>
  <c r="U413" i="1"/>
  <c r="V413" i="1"/>
  <c r="W413" i="1"/>
  <c r="U414" i="1"/>
  <c r="V414" i="1"/>
  <c r="W414" i="1"/>
  <c r="U415" i="1"/>
  <c r="V415" i="1"/>
  <c r="W415" i="1"/>
  <c r="U416" i="1"/>
  <c r="V416" i="1"/>
  <c r="W416" i="1"/>
  <c r="U417" i="1"/>
  <c r="V417" i="1"/>
  <c r="W417" i="1"/>
  <c r="U418" i="1"/>
  <c r="V418" i="1"/>
  <c r="W418" i="1"/>
  <c r="U419" i="1"/>
  <c r="V419" i="1"/>
  <c r="W419" i="1"/>
  <c r="U420" i="1"/>
  <c r="V420" i="1"/>
  <c r="W420" i="1"/>
  <c r="U421" i="1"/>
  <c r="V421" i="1"/>
  <c r="W421" i="1"/>
  <c r="U422" i="1"/>
  <c r="V422" i="1"/>
  <c r="W422" i="1"/>
  <c r="U423" i="1"/>
  <c r="V423" i="1"/>
  <c r="W423" i="1"/>
  <c r="U424" i="1"/>
  <c r="V424" i="1"/>
  <c r="W424" i="1"/>
  <c r="U425" i="1"/>
  <c r="V425" i="1"/>
  <c r="W425" i="1"/>
  <c r="U426" i="1"/>
  <c r="V426" i="1"/>
  <c r="W426" i="1"/>
  <c r="U427" i="1"/>
  <c r="V427" i="1"/>
  <c r="W427" i="1"/>
  <c r="U428" i="1"/>
  <c r="V428" i="1"/>
  <c r="W428" i="1"/>
  <c r="U429" i="1"/>
  <c r="V429" i="1"/>
  <c r="W429" i="1"/>
  <c r="U430" i="1"/>
  <c r="V430" i="1"/>
  <c r="W430" i="1"/>
  <c r="U431" i="1"/>
  <c r="V431" i="1"/>
  <c r="W431" i="1"/>
  <c r="U432" i="1"/>
  <c r="V432" i="1"/>
  <c r="W432" i="1"/>
  <c r="U433" i="1"/>
  <c r="V433" i="1"/>
  <c r="W433" i="1"/>
  <c r="U434" i="1"/>
  <c r="V434" i="1"/>
  <c r="W434" i="1"/>
  <c r="U435" i="1"/>
  <c r="V435" i="1"/>
  <c r="W435" i="1"/>
  <c r="U436" i="1"/>
  <c r="V436" i="1"/>
  <c r="W436" i="1"/>
  <c r="U437" i="1"/>
  <c r="V437" i="1"/>
  <c r="W437" i="1"/>
  <c r="U438" i="1"/>
  <c r="V438" i="1"/>
  <c r="W438" i="1"/>
  <c r="U439" i="1"/>
  <c r="V439" i="1"/>
  <c r="W439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BB497" i="1" l="1"/>
  <c r="BB485" i="1"/>
  <c r="BB546" i="1"/>
  <c r="BA546" i="1" s="1"/>
  <c r="BC534" i="1"/>
  <c r="AZ534" i="1" s="1"/>
  <c r="BB534" i="1"/>
  <c r="BB522" i="1"/>
  <c r="BB510" i="1"/>
  <c r="BA510" i="1" s="1"/>
  <c r="BB498" i="1"/>
  <c r="BB486" i="1"/>
  <c r="BB474" i="1"/>
  <c r="BB557" i="1"/>
  <c r="BA557" i="1" s="1"/>
  <c r="BB545" i="1"/>
  <c r="BA509" i="1"/>
  <c r="BC557" i="1"/>
  <c r="AZ557" i="1" s="1"/>
  <c r="S546" i="1"/>
  <c r="T546" i="1" s="1"/>
  <c r="BC532" i="1"/>
  <c r="AZ532" i="1" s="1"/>
  <c r="BA532" i="1"/>
  <c r="BA508" i="1"/>
  <c r="BC479" i="1"/>
  <c r="AZ479" i="1" s="1"/>
  <c r="R503" i="1"/>
  <c r="R515" i="1"/>
  <c r="Z515" i="1"/>
  <c r="BC468" i="1"/>
  <c r="AZ468" i="1" s="1"/>
  <c r="Z468" i="1"/>
  <c r="BC480" i="1"/>
  <c r="AZ480" i="1" s="1"/>
  <c r="R504" i="1"/>
  <c r="S516" i="1"/>
  <c r="Z516" i="1"/>
  <c r="S552" i="1"/>
  <c r="T552" i="1" s="1"/>
  <c r="S469" i="1"/>
  <c r="Z469" i="1"/>
  <c r="BC481" i="1"/>
  <c r="AZ481" i="1" s="1"/>
  <c r="R517" i="1"/>
  <c r="BC470" i="1"/>
  <c r="AZ470" i="1" s="1"/>
  <c r="BC482" i="1"/>
  <c r="AZ482" i="1" s="1"/>
  <c r="R518" i="1"/>
  <c r="S530" i="1"/>
  <c r="T530" i="1" s="1"/>
  <c r="S542" i="1"/>
  <c r="T542" i="1" s="1"/>
  <c r="BC471" i="1"/>
  <c r="AZ471" i="1" s="1"/>
  <c r="BC483" i="1"/>
  <c r="AZ483" i="1" s="1"/>
  <c r="S543" i="1"/>
  <c r="S472" i="1"/>
  <c r="Z484" i="1"/>
  <c r="Z508" i="1"/>
  <c r="R520" i="1"/>
  <c r="R4081" i="1"/>
  <c r="R473" i="1"/>
  <c r="Z473" i="1"/>
  <c r="R509" i="1"/>
  <c r="R521" i="1"/>
  <c r="BC462" i="1"/>
  <c r="AZ462" i="1" s="1"/>
  <c r="R510" i="1"/>
  <c r="BC463" i="1"/>
  <c r="AZ463" i="1" s="1"/>
  <c r="S511" i="1"/>
  <c r="BC464" i="1"/>
  <c r="AZ464" i="1" s="1"/>
  <c r="R512" i="1"/>
  <c r="S548" i="1"/>
  <c r="Z548" i="1"/>
  <c r="BC465" i="1"/>
  <c r="AZ465" i="1" s="1"/>
  <c r="BC477" i="1"/>
  <c r="AZ477" i="1" s="1"/>
  <c r="Z477" i="1"/>
  <c r="R513" i="1"/>
  <c r="BC466" i="1"/>
  <c r="AZ466" i="1" s="1"/>
  <c r="BC478" i="1"/>
  <c r="AZ478" i="1" s="1"/>
  <c r="R514" i="1"/>
  <c r="S460" i="1"/>
  <c r="T460" i="1" s="1"/>
  <c r="R460" i="1"/>
  <c r="S459" i="1"/>
  <c r="T459" i="1" s="1"/>
  <c r="R459" i="1"/>
  <c r="S458" i="1"/>
  <c r="T458" i="1" s="1"/>
  <c r="R458" i="1"/>
  <c r="S457" i="1"/>
  <c r="T457" i="1" s="1"/>
  <c r="R457" i="1"/>
  <c r="S456" i="1"/>
  <c r="T456" i="1" s="1"/>
  <c r="R456" i="1"/>
  <c r="S455" i="1"/>
  <c r="T455" i="1" s="1"/>
  <c r="R455" i="1"/>
  <c r="S454" i="1"/>
  <c r="T454" i="1" s="1"/>
  <c r="R454" i="1"/>
  <c r="S453" i="1"/>
  <c r="T453" i="1" s="1"/>
  <c r="R453" i="1"/>
  <c r="S461" i="1"/>
  <c r="T461" i="1" s="1"/>
  <c r="R461" i="1"/>
  <c r="R3188" i="1"/>
  <c r="R3044" i="1"/>
  <c r="R3032" i="1"/>
  <c r="R2960" i="1"/>
  <c r="R2912" i="1"/>
  <c r="R2900" i="1"/>
  <c r="R2840" i="1"/>
  <c r="R2720" i="1"/>
  <c r="R2684" i="1"/>
  <c r="R2288" i="1"/>
  <c r="R2132" i="1"/>
  <c r="Z2036" i="1"/>
  <c r="AI2036" i="1" s="1"/>
  <c r="Z2012" i="1"/>
  <c r="AI2012" i="1" s="1"/>
  <c r="R1940" i="1"/>
  <c r="R3824" i="1"/>
  <c r="R3608" i="1"/>
  <c r="Z3584" i="1"/>
  <c r="AI3584" i="1" s="1"/>
  <c r="R3380" i="1"/>
  <c r="Z2984" i="1"/>
  <c r="AI2984" i="1" s="1"/>
  <c r="R2336" i="1"/>
  <c r="R2096" i="1"/>
  <c r="R2036" i="1"/>
  <c r="R2012" i="1"/>
  <c r="R1892" i="1"/>
  <c r="R1832" i="1"/>
  <c r="R752" i="1"/>
  <c r="R4077" i="1"/>
  <c r="R3884" i="1"/>
  <c r="R3416" i="1"/>
  <c r="R2984" i="1"/>
  <c r="R2972" i="1"/>
  <c r="R2852" i="1"/>
  <c r="R2540" i="1"/>
  <c r="R2456" i="1"/>
  <c r="R2432" i="1"/>
  <c r="R2216" i="1"/>
  <c r="R2144" i="1"/>
  <c r="R2024" i="1"/>
  <c r="Z1976" i="1"/>
  <c r="AI1976" i="1" s="1"/>
  <c r="R1484" i="1"/>
  <c r="R3368" i="1"/>
  <c r="Z3536" i="1"/>
  <c r="AI3536" i="1" s="1"/>
  <c r="R4052" i="1"/>
  <c r="R3992" i="1"/>
  <c r="R3908" i="1"/>
  <c r="Z3752" i="1"/>
  <c r="AI3752" i="1" s="1"/>
  <c r="R3464" i="1"/>
  <c r="R3140" i="1"/>
  <c r="R3056" i="1"/>
  <c r="Z2924" i="1"/>
  <c r="AI2924" i="1" s="1"/>
  <c r="Z2552" i="1"/>
  <c r="AI2552" i="1" s="1"/>
  <c r="R2468" i="1"/>
  <c r="R2396" i="1"/>
  <c r="R2384" i="1"/>
  <c r="R2348" i="1"/>
  <c r="R2300" i="1"/>
  <c r="R2264" i="1"/>
  <c r="R2048" i="1"/>
  <c r="R1148" i="1"/>
  <c r="Z3632" i="1"/>
  <c r="AI3632" i="1" s="1"/>
  <c r="R3632" i="1"/>
  <c r="R443" i="1"/>
  <c r="Z3848" i="1"/>
  <c r="AI3848" i="1" s="1"/>
  <c r="R3752" i="1"/>
  <c r="Z3656" i="1"/>
  <c r="AI3656" i="1" s="1"/>
  <c r="R3200" i="1"/>
  <c r="R2996" i="1"/>
  <c r="R2732" i="1"/>
  <c r="R2696" i="1"/>
  <c r="R2648" i="1"/>
  <c r="R2552" i="1"/>
  <c r="R2228" i="1"/>
  <c r="R2108" i="1"/>
  <c r="Z2060" i="1"/>
  <c r="AI2060" i="1" s="1"/>
  <c r="R1844" i="1"/>
  <c r="R1664" i="1"/>
  <c r="BA485" i="1"/>
  <c r="R3944" i="1"/>
  <c r="R3572" i="1"/>
  <c r="R3932" i="1"/>
  <c r="Z3872" i="1"/>
  <c r="AI3872" i="1" s="1"/>
  <c r="R3848" i="1"/>
  <c r="R3812" i="1"/>
  <c r="Z3776" i="1"/>
  <c r="AI3776" i="1" s="1"/>
  <c r="R3656" i="1"/>
  <c r="R3488" i="1"/>
  <c r="R3392" i="1"/>
  <c r="R3272" i="1"/>
  <c r="R3260" i="1"/>
  <c r="R3068" i="1"/>
  <c r="R2864" i="1"/>
  <c r="R2612" i="1"/>
  <c r="R2564" i="1"/>
  <c r="R2156" i="1"/>
  <c r="R2060" i="1"/>
  <c r="Z1988" i="1"/>
  <c r="AI1988" i="1" s="1"/>
  <c r="R3872" i="1"/>
  <c r="R3776" i="1"/>
  <c r="R3716" i="1"/>
  <c r="R3152" i="1"/>
  <c r="R2936" i="1"/>
  <c r="R2792" i="1"/>
  <c r="R1988" i="1"/>
  <c r="R1724" i="1"/>
  <c r="R1700" i="1"/>
  <c r="R1676" i="1"/>
  <c r="Z3896" i="1"/>
  <c r="AI3896" i="1" s="1"/>
  <c r="Z3680" i="1"/>
  <c r="AI3680" i="1" s="1"/>
  <c r="R3440" i="1"/>
  <c r="R3308" i="1"/>
  <c r="R3092" i="1"/>
  <c r="R3080" i="1"/>
  <c r="R2744" i="1"/>
  <c r="R2660" i="1"/>
  <c r="R2480" i="1"/>
  <c r="R2312" i="1"/>
  <c r="R2276" i="1"/>
  <c r="R2240" i="1"/>
  <c r="R1916" i="1"/>
  <c r="R1856" i="1"/>
  <c r="R1796" i="1"/>
  <c r="R1736" i="1"/>
  <c r="R3728" i="1"/>
  <c r="R3896" i="1"/>
  <c r="Z3800" i="1"/>
  <c r="AI3800" i="1" s="1"/>
  <c r="R3176" i="1"/>
  <c r="R3164" i="1"/>
  <c r="R3008" i="1"/>
  <c r="R2708" i="1"/>
  <c r="R2588" i="1"/>
  <c r="R2576" i="1"/>
  <c r="R2492" i="1"/>
  <c r="R2408" i="1"/>
  <c r="R2324" i="1"/>
  <c r="R1748" i="1"/>
  <c r="R3860" i="1"/>
  <c r="R4004" i="1"/>
  <c r="Z4064" i="1"/>
  <c r="AI4064" i="1" s="1"/>
  <c r="R3680" i="1"/>
  <c r="R4064" i="1"/>
  <c r="R3980" i="1"/>
  <c r="R3800" i="1"/>
  <c r="R3512" i="1"/>
  <c r="R3224" i="1"/>
  <c r="R3116" i="1"/>
  <c r="R3104" i="1"/>
  <c r="R2888" i="1"/>
  <c r="Z2084" i="1"/>
  <c r="AI2084" i="1" s="1"/>
  <c r="R2000" i="1"/>
  <c r="R1928" i="1"/>
  <c r="R1868" i="1"/>
  <c r="R1760" i="1"/>
  <c r="Z3728" i="1"/>
  <c r="AI3728" i="1" s="1"/>
  <c r="Z3920" i="1"/>
  <c r="AI3920" i="1" s="1"/>
  <c r="Z3704" i="1"/>
  <c r="AI3704" i="1" s="1"/>
  <c r="R3320" i="1"/>
  <c r="R3020" i="1"/>
  <c r="R2948" i="1"/>
  <c r="R2672" i="1"/>
  <c r="R2600" i="1"/>
  <c r="R2516" i="1"/>
  <c r="R2084" i="1"/>
  <c r="R1544" i="1"/>
  <c r="R1184" i="1"/>
  <c r="R1220" i="1"/>
  <c r="R1100" i="1"/>
  <c r="R1280" i="1"/>
  <c r="R824" i="1"/>
  <c r="R608" i="1"/>
  <c r="Z3511" i="1"/>
  <c r="AI3511" i="1" s="1"/>
  <c r="R2719" i="1"/>
  <c r="S515" i="1"/>
  <c r="T515" i="1" s="1"/>
  <c r="R1807" i="1"/>
  <c r="R3451" i="1"/>
  <c r="R2959" i="1"/>
  <c r="R2863" i="1"/>
  <c r="R2683" i="1"/>
  <c r="R2083" i="1"/>
  <c r="R2887" i="1"/>
  <c r="R2275" i="1"/>
  <c r="R2095" i="1"/>
  <c r="R1843" i="1"/>
  <c r="R1867" i="1"/>
  <c r="R1855" i="1"/>
  <c r="Z3367" i="1"/>
  <c r="AI3367" i="1" s="1"/>
  <c r="Z3343" i="1"/>
  <c r="AI3343" i="1" s="1"/>
  <c r="R3319" i="1"/>
  <c r="R2899" i="1"/>
  <c r="R2431" i="1"/>
  <c r="Z1143" i="1"/>
  <c r="AI1143" i="1" s="1"/>
  <c r="R1879" i="1"/>
  <c r="R751" i="1"/>
  <c r="R3883" i="1"/>
  <c r="R3823" i="1"/>
  <c r="R3739" i="1"/>
  <c r="R3679" i="1"/>
  <c r="R3523" i="1"/>
  <c r="Z3319" i="1"/>
  <c r="AI3319" i="1" s="1"/>
  <c r="R3271" i="1"/>
  <c r="R3151" i="1"/>
  <c r="R3055" i="1"/>
  <c r="R2935" i="1"/>
  <c r="R2731" i="1"/>
  <c r="R2659" i="1"/>
  <c r="R2287" i="1"/>
  <c r="R2215" i="1"/>
  <c r="R2107" i="1"/>
  <c r="R1891" i="1"/>
  <c r="R2743" i="1"/>
  <c r="R2671" i="1"/>
  <c r="Z2371" i="1"/>
  <c r="AI2371" i="1" s="1"/>
  <c r="R2227" i="1"/>
  <c r="R1963" i="1"/>
  <c r="R1903" i="1"/>
  <c r="R1339" i="1"/>
  <c r="R2239" i="1"/>
  <c r="R2119" i="1"/>
  <c r="BA538" i="1"/>
  <c r="R2563" i="1"/>
  <c r="R2551" i="1"/>
  <c r="Z2443" i="1"/>
  <c r="AI2443" i="1" s="1"/>
  <c r="R1975" i="1"/>
  <c r="R1915" i="1"/>
  <c r="R1771" i="1"/>
  <c r="R1759" i="1"/>
  <c r="R1747" i="1"/>
  <c r="R1327" i="1"/>
  <c r="R1315" i="1"/>
  <c r="Z4063" i="1"/>
  <c r="AI4063" i="1" s="1"/>
  <c r="Z3871" i="1"/>
  <c r="AI3871" i="1" s="1"/>
  <c r="R3847" i="1"/>
  <c r="R3787" i="1"/>
  <c r="Z3727" i="1"/>
  <c r="AI3727" i="1" s="1"/>
  <c r="R3187" i="1"/>
  <c r="Z2995" i="1"/>
  <c r="AI2995" i="1" s="1"/>
  <c r="R2767" i="1"/>
  <c r="R2695" i="1"/>
  <c r="R2599" i="1"/>
  <c r="R2587" i="1"/>
  <c r="R2443" i="1"/>
  <c r="R2395" i="1"/>
  <c r="Z2383" i="1"/>
  <c r="AI2383" i="1" s="1"/>
  <c r="Z2323" i="1"/>
  <c r="AI2323" i="1" s="1"/>
  <c r="R2251" i="1"/>
  <c r="R1927" i="1"/>
  <c r="R1699" i="1"/>
  <c r="R2575" i="1"/>
  <c r="Z2467" i="1"/>
  <c r="AI2467" i="1" s="1"/>
  <c r="Z2455" i="1"/>
  <c r="AI2455" i="1" s="1"/>
  <c r="R2383" i="1"/>
  <c r="R2323" i="1"/>
  <c r="R2311" i="1"/>
  <c r="R2143" i="1"/>
  <c r="R2131" i="1"/>
  <c r="R1987" i="1"/>
  <c r="R1951" i="1"/>
  <c r="R1939" i="1"/>
  <c r="R1783" i="1"/>
  <c r="Z1675" i="1"/>
  <c r="AI1675" i="1" s="1"/>
  <c r="Z1447" i="1"/>
  <c r="AI1447" i="1" s="1"/>
  <c r="Z1423" i="1"/>
  <c r="AI1423" i="1" s="1"/>
  <c r="R3811" i="1"/>
  <c r="Z3751" i="1"/>
  <c r="AI3751" i="1" s="1"/>
  <c r="Z3631" i="1"/>
  <c r="AI3631" i="1" s="1"/>
  <c r="Z3487" i="1"/>
  <c r="AI3487" i="1" s="1"/>
  <c r="Z3463" i="1"/>
  <c r="AI3463" i="1" s="1"/>
  <c r="R2467" i="1"/>
  <c r="R2455" i="1"/>
  <c r="Z2407" i="1"/>
  <c r="AI2407" i="1" s="1"/>
  <c r="Z2155" i="1"/>
  <c r="AI2155" i="1" s="1"/>
  <c r="R2035" i="1"/>
  <c r="R1999" i="1"/>
  <c r="R1675" i="1"/>
  <c r="R1663" i="1"/>
  <c r="R1567" i="1"/>
  <c r="R1555" i="1"/>
  <c r="R1447" i="1"/>
  <c r="R1435" i="1"/>
  <c r="R1423" i="1"/>
  <c r="R2407" i="1"/>
  <c r="R2167" i="1"/>
  <c r="R2155" i="1"/>
  <c r="R2047" i="1"/>
  <c r="R1543" i="1"/>
  <c r="R1531" i="1"/>
  <c r="Z1375" i="1"/>
  <c r="AI1375" i="1" s="1"/>
  <c r="Z1207" i="1"/>
  <c r="AI1207" i="1" s="1"/>
  <c r="Z2335" i="1"/>
  <c r="AI2335" i="1" s="1"/>
  <c r="R4076" i="1"/>
  <c r="R4003" i="1"/>
  <c r="R3943" i="1"/>
  <c r="R3919" i="1"/>
  <c r="Z3775" i="1"/>
  <c r="AI3775" i="1" s="1"/>
  <c r="R3223" i="1"/>
  <c r="Z3211" i="1"/>
  <c r="AI3211" i="1" s="1"/>
  <c r="Z3019" i="1"/>
  <c r="AI3019" i="1" s="1"/>
  <c r="R3007" i="1"/>
  <c r="R2911" i="1"/>
  <c r="R2791" i="1"/>
  <c r="R2491" i="1"/>
  <c r="R2479" i="1"/>
  <c r="R2419" i="1"/>
  <c r="R2347" i="1"/>
  <c r="R2335" i="1"/>
  <c r="R2071" i="1"/>
  <c r="R2059" i="1"/>
  <c r="R2023" i="1"/>
  <c r="R2011" i="1"/>
  <c r="R1831" i="1"/>
  <c r="R1819" i="1"/>
  <c r="R1795" i="1"/>
  <c r="Z1519" i="1"/>
  <c r="AI1519" i="1" s="1"/>
  <c r="R1495" i="1"/>
  <c r="R1483" i="1"/>
  <c r="R1363" i="1"/>
  <c r="BC514" i="1"/>
  <c r="AZ514" i="1" s="1"/>
  <c r="R538" i="1"/>
  <c r="BA490" i="1"/>
  <c r="BC550" i="1"/>
  <c r="AZ550" i="1" s="1"/>
  <c r="R526" i="1"/>
  <c r="BA550" i="1"/>
  <c r="BC538" i="1"/>
  <c r="AZ538" i="1" s="1"/>
  <c r="BC558" i="1"/>
  <c r="AZ558" i="1" s="1"/>
  <c r="BC533" i="1"/>
  <c r="AZ533" i="1" s="1"/>
  <c r="S509" i="1"/>
  <c r="T509" i="1" s="1"/>
  <c r="Z2550" i="1"/>
  <c r="AI2550" i="1" s="1"/>
  <c r="R3930" i="1"/>
  <c r="R3654" i="1"/>
  <c r="Z2574" i="1"/>
  <c r="AI2574" i="1" s="1"/>
  <c r="BA558" i="1"/>
  <c r="BA533" i="1"/>
  <c r="BA486" i="1"/>
  <c r="Z2202" i="1"/>
  <c r="AI2202" i="1" s="1"/>
  <c r="R2166" i="1"/>
  <c r="R2142" i="1"/>
  <c r="S498" i="1"/>
  <c r="T498" i="1" s="1"/>
  <c r="R4062" i="1"/>
  <c r="R3078" i="1"/>
  <c r="R3882" i="1"/>
  <c r="R3858" i="1"/>
  <c r="R3726" i="1"/>
  <c r="R2442" i="1"/>
  <c r="Z2226" i="1"/>
  <c r="AI2226" i="1" s="1"/>
  <c r="R2202" i="1"/>
  <c r="R2154" i="1"/>
  <c r="R2130" i="1"/>
  <c r="R1734" i="1"/>
  <c r="R2790" i="1"/>
  <c r="R4002" i="1"/>
  <c r="R3750" i="1"/>
  <c r="R2454" i="1"/>
  <c r="R2238" i="1"/>
  <c r="R2226" i="1"/>
  <c r="R2214" i="1"/>
  <c r="R2190" i="1"/>
  <c r="Z2178" i="1"/>
  <c r="AI2178" i="1" s="1"/>
  <c r="R3462" i="1"/>
  <c r="R3018" i="1"/>
  <c r="R2598" i="1"/>
  <c r="Z2790" i="1"/>
  <c r="AI2790" i="1" s="1"/>
  <c r="R3774" i="1"/>
  <c r="Z2250" i="1"/>
  <c r="AI2250" i="1" s="1"/>
  <c r="R1950" i="1"/>
  <c r="R4075" i="1"/>
  <c r="R3906" i="1"/>
  <c r="R3942" i="1"/>
  <c r="R3822" i="1"/>
  <c r="R3798" i="1"/>
  <c r="R3366" i="1"/>
  <c r="BA534" i="1"/>
  <c r="R2946" i="1"/>
  <c r="R2934" i="1"/>
  <c r="R4050" i="1"/>
  <c r="R3690" i="1"/>
  <c r="R3666" i="1"/>
  <c r="R3630" i="1"/>
  <c r="R2586" i="1"/>
  <c r="R2562" i="1"/>
  <c r="R3678" i="1"/>
  <c r="R3990" i="1"/>
  <c r="R3918" i="1"/>
  <c r="R3894" i="1"/>
  <c r="R3342" i="1"/>
  <c r="R3426" i="1"/>
  <c r="R3414" i="1"/>
  <c r="R3030" i="1"/>
  <c r="R3006" i="1"/>
  <c r="R3702" i="1"/>
  <c r="R3846" i="1"/>
  <c r="R3474" i="1"/>
  <c r="R3450" i="1"/>
  <c r="Z2994" i="1"/>
  <c r="AI2994" i="1" s="1"/>
  <c r="Z2982" i="1"/>
  <c r="AI2982" i="1" s="1"/>
  <c r="Z2958" i="1"/>
  <c r="AI2958" i="1" s="1"/>
  <c r="Z2910" i="1"/>
  <c r="AI2910" i="1" s="1"/>
  <c r="R2346" i="1"/>
  <c r="R2334" i="1"/>
  <c r="BC510" i="1"/>
  <c r="AZ510" i="1" s="1"/>
  <c r="S522" i="1"/>
  <c r="T522" i="1" s="1"/>
  <c r="R2922" i="1"/>
  <c r="Z2886" i="1"/>
  <c r="AI2886" i="1" s="1"/>
  <c r="Z2862" i="1"/>
  <c r="AI2862" i="1" s="1"/>
  <c r="Z2646" i="1"/>
  <c r="AI2646" i="1" s="1"/>
  <c r="R2574" i="1"/>
  <c r="R2550" i="1"/>
  <c r="Z2394" i="1"/>
  <c r="AI2394" i="1" s="1"/>
  <c r="Z2370" i="1"/>
  <c r="AI2370" i="1" s="1"/>
  <c r="R2250" i="1"/>
  <c r="R2178" i="1"/>
  <c r="Z1278" i="1"/>
  <c r="AI1278" i="1" s="1"/>
  <c r="R942" i="1"/>
  <c r="R3870" i="1"/>
  <c r="R2898" i="1"/>
  <c r="R2886" i="1"/>
  <c r="R2862" i="1"/>
  <c r="Z2838" i="1"/>
  <c r="AI2838" i="1" s="1"/>
  <c r="R2778" i="1"/>
  <c r="Z2670" i="1"/>
  <c r="AI2670" i="1" s="1"/>
  <c r="R2646" i="1"/>
  <c r="R2394" i="1"/>
  <c r="R2370" i="1"/>
  <c r="R2262" i="1"/>
  <c r="Z1830" i="1"/>
  <c r="AI1830" i="1" s="1"/>
  <c r="R2850" i="1"/>
  <c r="R2838" i="1"/>
  <c r="R2826" i="1"/>
  <c r="Z2814" i="1"/>
  <c r="AI2814" i="1" s="1"/>
  <c r="Z2694" i="1"/>
  <c r="AI2694" i="1" s="1"/>
  <c r="R2682" i="1"/>
  <c r="R2670" i="1"/>
  <c r="R2658" i="1"/>
  <c r="Z2418" i="1"/>
  <c r="AI2418" i="1" s="1"/>
  <c r="Z1854" i="1"/>
  <c r="AI1854" i="1" s="1"/>
  <c r="R1662" i="1"/>
  <c r="R894" i="1"/>
  <c r="R3618" i="1"/>
  <c r="R3270" i="1"/>
  <c r="R2814" i="1"/>
  <c r="R2694" i="1"/>
  <c r="R2610" i="1"/>
  <c r="R2430" i="1"/>
  <c r="R2418" i="1"/>
  <c r="R2406" i="1"/>
  <c r="R2382" i="1"/>
  <c r="Z2274" i="1"/>
  <c r="AI2274" i="1" s="1"/>
  <c r="R1962" i="1"/>
  <c r="Z1878" i="1"/>
  <c r="AI1878" i="1" s="1"/>
  <c r="R1854" i="1"/>
  <c r="R3642" i="1"/>
  <c r="R3534" i="1"/>
  <c r="R3522" i="1"/>
  <c r="R3510" i="1"/>
  <c r="Z2718" i="1"/>
  <c r="AI2718" i="1" s="1"/>
  <c r="R2706" i="1"/>
  <c r="R2274" i="1"/>
  <c r="R1974" i="1"/>
  <c r="R3498" i="1"/>
  <c r="R3174" i="1"/>
  <c r="Z2742" i="1"/>
  <c r="AI2742" i="1" s="1"/>
  <c r="R2718" i="1"/>
  <c r="Z2298" i="1"/>
  <c r="AI2298" i="1" s="1"/>
  <c r="R2286" i="1"/>
  <c r="R2046" i="1"/>
  <c r="R3810" i="1"/>
  <c r="R3786" i="1"/>
  <c r="R3762" i="1"/>
  <c r="R3738" i="1"/>
  <c r="R3714" i="1"/>
  <c r="R3486" i="1"/>
  <c r="R3186" i="1"/>
  <c r="R3138" i="1"/>
  <c r="R2742" i="1"/>
  <c r="R2730" i="1"/>
  <c r="R2298" i="1"/>
  <c r="R1218" i="1"/>
  <c r="R3162" i="1"/>
  <c r="R3150" i="1"/>
  <c r="R3102" i="1"/>
  <c r="R3090" i="1"/>
  <c r="Z2766" i="1"/>
  <c r="AI2766" i="1" s="1"/>
  <c r="R2490" i="1"/>
  <c r="R2322" i="1"/>
  <c r="R2106" i="1"/>
  <c r="R2094" i="1"/>
  <c r="R2082" i="1"/>
  <c r="R2022" i="1"/>
  <c r="Z1926" i="1"/>
  <c r="AI1926" i="1" s="1"/>
  <c r="R1914" i="1"/>
  <c r="R3438" i="1"/>
  <c r="R3402" i="1"/>
  <c r="R3390" i="1"/>
  <c r="Z3066" i="1"/>
  <c r="AI3066" i="1" s="1"/>
  <c r="Z3042" i="1"/>
  <c r="AI3042" i="1" s="1"/>
  <c r="R2766" i="1"/>
  <c r="Z2598" i="1"/>
  <c r="AI2598" i="1" s="1"/>
  <c r="R2514" i="1"/>
  <c r="R2478" i="1"/>
  <c r="R2466" i="1"/>
  <c r="R2310" i="1"/>
  <c r="R2010" i="1"/>
  <c r="R1266" i="1"/>
  <c r="BC515" i="1"/>
  <c r="AZ515" i="1" s="1"/>
  <c r="R1984" i="1"/>
  <c r="BA515" i="1"/>
  <c r="R2608" i="1"/>
  <c r="R2212" i="1"/>
  <c r="R1924" i="1"/>
  <c r="R2464" i="1"/>
  <c r="R975" i="1"/>
  <c r="Z2932" i="1"/>
  <c r="AI2932" i="1" s="1"/>
  <c r="BA491" i="1"/>
  <c r="R3760" i="1"/>
  <c r="R3664" i="1"/>
  <c r="R3328" i="1"/>
  <c r="R903" i="1"/>
  <c r="BC539" i="1"/>
  <c r="AZ539" i="1" s="1"/>
  <c r="R2740" i="1"/>
  <c r="BA539" i="1"/>
  <c r="R2949" i="1"/>
  <c r="R3897" i="1"/>
  <c r="R3057" i="1"/>
  <c r="Z3153" i="1"/>
  <c r="AI3153" i="1" s="1"/>
  <c r="R2013" i="1"/>
  <c r="R3753" i="1"/>
  <c r="R3513" i="1"/>
  <c r="R1207" i="1"/>
  <c r="R1195" i="1"/>
  <c r="R2901" i="1"/>
  <c r="R847" i="1"/>
  <c r="R3105" i="1"/>
  <c r="R3009" i="1"/>
  <c r="R967" i="1"/>
  <c r="R3813" i="1"/>
  <c r="Z1327" i="1"/>
  <c r="AI1327" i="1" s="1"/>
  <c r="R943" i="1"/>
  <c r="Z1521" i="1"/>
  <c r="AI1521" i="1" s="1"/>
  <c r="R2313" i="1"/>
  <c r="R2229" i="1"/>
  <c r="R2181" i="1"/>
  <c r="Z2169" i="1"/>
  <c r="AI2169" i="1" s="1"/>
  <c r="R1941" i="1"/>
  <c r="R1821" i="1"/>
  <c r="Z1653" i="1"/>
  <c r="AI1653" i="1" s="1"/>
  <c r="R1521" i="1"/>
  <c r="R1401" i="1"/>
  <c r="R2577" i="1"/>
  <c r="R3645" i="1"/>
  <c r="R2469" i="1"/>
  <c r="R2385" i="1"/>
  <c r="R2301" i="1"/>
  <c r="Z2217" i="1"/>
  <c r="AI2217" i="1" s="1"/>
  <c r="R2169" i="1"/>
  <c r="R2073" i="1"/>
  <c r="R2001" i="1"/>
  <c r="R1929" i="1"/>
  <c r="R1725" i="1"/>
  <c r="Z3729" i="1"/>
  <c r="AI3729" i="1" s="1"/>
  <c r="R2997" i="1"/>
  <c r="R2889" i="1"/>
  <c r="R3141" i="1"/>
  <c r="R3045" i="1"/>
  <c r="Z2985" i="1"/>
  <c r="AI2985" i="1" s="1"/>
  <c r="R2865" i="1"/>
  <c r="R2721" i="1"/>
  <c r="R2565" i="1"/>
  <c r="R2217" i="1"/>
  <c r="R2061" i="1"/>
  <c r="R1773" i="1"/>
  <c r="R1353" i="1"/>
  <c r="R1281" i="1"/>
  <c r="R1257" i="1"/>
  <c r="R703" i="1"/>
  <c r="BC516" i="1"/>
  <c r="AZ516" i="1" s="1"/>
  <c r="S494" i="1"/>
  <c r="T494" i="1" s="1"/>
  <c r="R3981" i="1"/>
  <c r="R3933" i="1"/>
  <c r="R3093" i="1"/>
  <c r="R3621" i="1"/>
  <c r="Z4065" i="1"/>
  <c r="AI4065" i="1" s="1"/>
  <c r="R3825" i="1"/>
  <c r="R3765" i="1"/>
  <c r="R3705" i="1"/>
  <c r="Z3537" i="1"/>
  <c r="AI3537" i="1" s="1"/>
  <c r="Z3129" i="1"/>
  <c r="AI3129" i="1" s="1"/>
  <c r="R2985" i="1"/>
  <c r="R2649" i="1"/>
  <c r="R2373" i="1"/>
  <c r="Z2361" i="1"/>
  <c r="AI2361" i="1" s="1"/>
  <c r="Z2289" i="1"/>
  <c r="AI2289" i="1" s="1"/>
  <c r="Z2157" i="1"/>
  <c r="AI2157" i="1" s="1"/>
  <c r="R2049" i="1"/>
  <c r="R1977" i="1"/>
  <c r="R1965" i="1"/>
  <c r="R1917" i="1"/>
  <c r="Z1569" i="1"/>
  <c r="AI1569" i="1" s="1"/>
  <c r="R1497" i="1"/>
  <c r="R1411" i="1"/>
  <c r="R1341" i="1"/>
  <c r="Z1303" i="1"/>
  <c r="AI1303" i="1" s="1"/>
  <c r="Z1183" i="1"/>
  <c r="AI1183" i="1" s="1"/>
  <c r="Z1159" i="1"/>
  <c r="AI1159" i="1" s="1"/>
  <c r="R1017" i="1"/>
  <c r="R777" i="1"/>
  <c r="BA516" i="1"/>
  <c r="R2817" i="1"/>
  <c r="R4065" i="1"/>
  <c r="Z3945" i="1"/>
  <c r="AI3945" i="1" s="1"/>
  <c r="R3909" i="1"/>
  <c r="Z3849" i="1"/>
  <c r="AI3849" i="1" s="1"/>
  <c r="R3681" i="1"/>
  <c r="R3537" i="1"/>
  <c r="R3189" i="1"/>
  <c r="R3129" i="1"/>
  <c r="Z3081" i="1"/>
  <c r="AI3081" i="1" s="1"/>
  <c r="Z3033" i="1"/>
  <c r="AI3033" i="1" s="1"/>
  <c r="R2709" i="1"/>
  <c r="R2361" i="1"/>
  <c r="R2349" i="1"/>
  <c r="R2289" i="1"/>
  <c r="R2157" i="1"/>
  <c r="R2037" i="1"/>
  <c r="R1809" i="1"/>
  <c r="R1797" i="1"/>
  <c r="R1761" i="1"/>
  <c r="R1735" i="1"/>
  <c r="R1701" i="1"/>
  <c r="R1689" i="1"/>
  <c r="R1569" i="1"/>
  <c r="R1377" i="1"/>
  <c r="R1303" i="1"/>
  <c r="R1233" i="1"/>
  <c r="R1183" i="1"/>
  <c r="R1159" i="1"/>
  <c r="Z1135" i="1"/>
  <c r="AI1135" i="1" s="1"/>
  <c r="R1089" i="1"/>
  <c r="R931" i="1"/>
  <c r="R823" i="1"/>
  <c r="R4053" i="1"/>
  <c r="R2661" i="1"/>
  <c r="R3873" i="1"/>
  <c r="R4078" i="1"/>
  <c r="R3945" i="1"/>
  <c r="R3849" i="1"/>
  <c r="Z3801" i="1"/>
  <c r="AI3801" i="1" s="1"/>
  <c r="Z3585" i="1"/>
  <c r="AI3585" i="1" s="1"/>
  <c r="R3489" i="1"/>
  <c r="R3441" i="1"/>
  <c r="R3393" i="1"/>
  <c r="Z3177" i="1"/>
  <c r="AI3177" i="1" s="1"/>
  <c r="R3081" i="1"/>
  <c r="R3033" i="1"/>
  <c r="R2925" i="1"/>
  <c r="R2853" i="1"/>
  <c r="R2421" i="1"/>
  <c r="R2277" i="1"/>
  <c r="R2205" i="1"/>
  <c r="R2145" i="1"/>
  <c r="R1905" i="1"/>
  <c r="R1893" i="1"/>
  <c r="R1449" i="1"/>
  <c r="R1267" i="1"/>
  <c r="R1147" i="1"/>
  <c r="R1135" i="1"/>
  <c r="Z1111" i="1"/>
  <c r="AI1111" i="1" s="1"/>
  <c r="R919" i="1"/>
  <c r="R4005" i="1"/>
  <c r="R3729" i="1"/>
  <c r="R3417" i="1"/>
  <c r="R2937" i="1"/>
  <c r="R3801" i="1"/>
  <c r="R3657" i="1"/>
  <c r="R2697" i="1"/>
  <c r="R2553" i="1"/>
  <c r="R2457" i="1"/>
  <c r="Z2265" i="1"/>
  <c r="AI2265" i="1" s="1"/>
  <c r="R1881" i="1"/>
  <c r="R1749" i="1"/>
  <c r="R1651" i="1"/>
  <c r="R1519" i="1"/>
  <c r="Z1399" i="1"/>
  <c r="AI1399" i="1" s="1"/>
  <c r="R1291" i="1"/>
  <c r="R1111" i="1"/>
  <c r="R799" i="1"/>
  <c r="Z3705" i="1"/>
  <c r="AI3705" i="1" s="1"/>
  <c r="R3885" i="1"/>
  <c r="Z3777" i="1"/>
  <c r="AI3777" i="1" s="1"/>
  <c r="R3741" i="1"/>
  <c r="R3633" i="1"/>
  <c r="R3117" i="1"/>
  <c r="R2973" i="1"/>
  <c r="R2913" i="1"/>
  <c r="R2589" i="1"/>
  <c r="R2517" i="1"/>
  <c r="R2493" i="1"/>
  <c r="Z2337" i="1"/>
  <c r="AI2337" i="1" s="1"/>
  <c r="R2265" i="1"/>
  <c r="R1857" i="1"/>
  <c r="R1545" i="1"/>
  <c r="R1507" i="1"/>
  <c r="R1437" i="1"/>
  <c r="R1399" i="1"/>
  <c r="R1387" i="1"/>
  <c r="Z1351" i="1"/>
  <c r="AI1351" i="1" s="1"/>
  <c r="R1329" i="1"/>
  <c r="Z1255" i="1"/>
  <c r="AI1255" i="1" s="1"/>
  <c r="R1209" i="1"/>
  <c r="Z3873" i="1"/>
  <c r="AI3873" i="1" s="1"/>
  <c r="Z3825" i="1"/>
  <c r="AI3825" i="1" s="1"/>
  <c r="R3789" i="1"/>
  <c r="Z3921" i="1"/>
  <c r="AI3921" i="1" s="1"/>
  <c r="R3777" i="1"/>
  <c r="R3717" i="1"/>
  <c r="R3021" i="1"/>
  <c r="R2841" i="1"/>
  <c r="R2685" i="1"/>
  <c r="R2541" i="1"/>
  <c r="R2445" i="1"/>
  <c r="R2409" i="1"/>
  <c r="R2337" i="1"/>
  <c r="R2253" i="1"/>
  <c r="Z2241" i="1"/>
  <c r="AI2241" i="1" s="1"/>
  <c r="Z2193" i="1"/>
  <c r="AI2193" i="1" s="1"/>
  <c r="R2133" i="1"/>
  <c r="R2109" i="1"/>
  <c r="R2025" i="1"/>
  <c r="R1723" i="1"/>
  <c r="Z1495" i="1"/>
  <c r="AI1495" i="1" s="1"/>
  <c r="R1425" i="1"/>
  <c r="R1351" i="1"/>
  <c r="Z1279" i="1"/>
  <c r="AI1279" i="1" s="1"/>
  <c r="R1255" i="1"/>
  <c r="R991" i="1"/>
  <c r="R895" i="1"/>
  <c r="BC540" i="1"/>
  <c r="AZ540" i="1" s="1"/>
  <c r="BC506" i="1"/>
  <c r="AZ506" i="1" s="1"/>
  <c r="R2733" i="1"/>
  <c r="R3069" i="1"/>
  <c r="R2769" i="1"/>
  <c r="R2745" i="1"/>
  <c r="R2613" i="1"/>
  <c r="R2397" i="1"/>
  <c r="R2325" i="1"/>
  <c r="R2241" i="1"/>
  <c r="R2193" i="1"/>
  <c r="R2121" i="1"/>
  <c r="R1737" i="1"/>
  <c r="Z1665" i="1"/>
  <c r="AI1665" i="1" s="1"/>
  <c r="R1533" i="1"/>
  <c r="R1279" i="1"/>
  <c r="Z1231" i="1"/>
  <c r="AI1231" i="1" s="1"/>
  <c r="R1099" i="1"/>
  <c r="Z1087" i="1"/>
  <c r="AI1087" i="1" s="1"/>
  <c r="Z1075" i="1"/>
  <c r="AI1075" i="1" s="1"/>
  <c r="R1063" i="1"/>
  <c r="R1039" i="1"/>
  <c r="R1015" i="1"/>
  <c r="R979" i="1"/>
  <c r="R775" i="1"/>
  <c r="BA540" i="1"/>
  <c r="BC492" i="1"/>
  <c r="AZ492" i="1" s="1"/>
  <c r="R3465" i="1"/>
  <c r="R3921" i="1"/>
  <c r="R3609" i="1"/>
  <c r="Z3897" i="1"/>
  <c r="AI3897" i="1" s="1"/>
  <c r="R3861" i="1"/>
  <c r="Z3753" i="1"/>
  <c r="AI3753" i="1" s="1"/>
  <c r="R3693" i="1"/>
  <c r="R3165" i="1"/>
  <c r="Z3105" i="1"/>
  <c r="AI3105" i="1" s="1"/>
  <c r="Z3057" i="1"/>
  <c r="AI3057" i="1" s="1"/>
  <c r="Z3009" i="1"/>
  <c r="AI3009" i="1" s="1"/>
  <c r="R2829" i="1"/>
  <c r="R2793" i="1"/>
  <c r="R2673" i="1"/>
  <c r="R2481" i="1"/>
  <c r="R2097" i="1"/>
  <c r="R1953" i="1"/>
  <c r="R1833" i="1"/>
  <c r="R1665" i="1"/>
  <c r="R1375" i="1"/>
  <c r="R1305" i="1"/>
  <c r="R1231" i="1"/>
  <c r="R1087" i="1"/>
  <c r="R921" i="1"/>
  <c r="BA492" i="1"/>
  <c r="R3831" i="1"/>
  <c r="R3279" i="1"/>
  <c r="R2919" i="1"/>
  <c r="R2451" i="1"/>
  <c r="Z2271" i="1"/>
  <c r="AI2271" i="1" s="1"/>
  <c r="R2127" i="1"/>
  <c r="R2067" i="1"/>
  <c r="R1911" i="1"/>
  <c r="R1575" i="1"/>
  <c r="R1383" i="1"/>
  <c r="R1311" i="1"/>
  <c r="R1143" i="1"/>
  <c r="R687" i="1"/>
  <c r="R3459" i="1"/>
  <c r="R3987" i="1"/>
  <c r="Z3303" i="1"/>
  <c r="AI3303" i="1" s="1"/>
  <c r="Z3255" i="1"/>
  <c r="AI3255" i="1" s="1"/>
  <c r="R2667" i="1"/>
  <c r="R2271" i="1"/>
  <c r="R1947" i="1"/>
  <c r="R1755" i="1"/>
  <c r="R1515" i="1"/>
  <c r="Z1431" i="1"/>
  <c r="AI1431" i="1" s="1"/>
  <c r="Z1119" i="1"/>
  <c r="AI1119" i="1" s="1"/>
  <c r="R951" i="1"/>
  <c r="R663" i="1"/>
  <c r="Z3759" i="1"/>
  <c r="AI3759" i="1" s="1"/>
  <c r="R3075" i="1"/>
  <c r="R3015" i="1"/>
  <c r="R2979" i="1"/>
  <c r="Z2415" i="1"/>
  <c r="AI2415" i="1" s="1"/>
  <c r="R2343" i="1"/>
  <c r="Z2307" i="1"/>
  <c r="AI2307" i="1" s="1"/>
  <c r="R2115" i="1"/>
  <c r="R1983" i="1"/>
  <c r="R1815" i="1"/>
  <c r="Z4072" i="1"/>
  <c r="AI4072" i="1" s="1"/>
  <c r="R3939" i="1"/>
  <c r="Z3903" i="1"/>
  <c r="AI3903" i="1" s="1"/>
  <c r="R3759" i="1"/>
  <c r="R3723" i="1"/>
  <c r="Z3447" i="1"/>
  <c r="AI3447" i="1" s="1"/>
  <c r="Z3423" i="1"/>
  <c r="AI3423" i="1" s="1"/>
  <c r="R3303" i="1"/>
  <c r="R3255" i="1"/>
  <c r="R2943" i="1"/>
  <c r="R2883" i="1"/>
  <c r="R2595" i="1"/>
  <c r="R2571" i="1"/>
  <c r="R2415" i="1"/>
  <c r="R2307" i="1"/>
  <c r="R1899" i="1"/>
  <c r="R1851" i="1"/>
  <c r="R1563" i="1"/>
  <c r="R1431" i="1"/>
  <c r="R1347" i="1"/>
  <c r="R1299" i="1"/>
  <c r="Z1215" i="1"/>
  <c r="AI1215" i="1" s="1"/>
  <c r="R1119" i="1"/>
  <c r="R855" i="1"/>
  <c r="R771" i="1"/>
  <c r="R639" i="1"/>
  <c r="S492" i="1"/>
  <c r="T492" i="1" s="1"/>
  <c r="R3135" i="1"/>
  <c r="R2475" i="1"/>
  <c r="R3867" i="1"/>
  <c r="R3195" i="1"/>
  <c r="R2835" i="1"/>
  <c r="R2223" i="1"/>
  <c r="R2055" i="1"/>
  <c r="R1971" i="1"/>
  <c r="R1719" i="1"/>
  <c r="R1671" i="1"/>
  <c r="Z1503" i="1"/>
  <c r="AI1503" i="1" s="1"/>
  <c r="R1419" i="1"/>
  <c r="R1371" i="1"/>
  <c r="R1215" i="1"/>
  <c r="R615" i="1"/>
  <c r="R4047" i="1"/>
  <c r="R3687" i="1"/>
  <c r="R4072" i="1"/>
  <c r="R3231" i="1"/>
  <c r="Z3807" i="1"/>
  <c r="AI3807" i="1" s="1"/>
  <c r="Z3663" i="1"/>
  <c r="AI3663" i="1" s="1"/>
  <c r="R3627" i="1"/>
  <c r="Z3351" i="1"/>
  <c r="AI3351" i="1" s="1"/>
  <c r="Z3327" i="1"/>
  <c r="AI3327" i="1" s="1"/>
  <c r="R3159" i="1"/>
  <c r="R3123" i="1"/>
  <c r="Z3003" i="1"/>
  <c r="AI3003" i="1" s="1"/>
  <c r="R2907" i="1"/>
  <c r="R2727" i="1"/>
  <c r="R2691" i="1"/>
  <c r="R2607" i="1"/>
  <c r="R2379" i="1"/>
  <c r="Z2295" i="1"/>
  <c r="AI2295" i="1" s="1"/>
  <c r="R2187" i="1"/>
  <c r="R2151" i="1"/>
  <c r="R2103" i="1"/>
  <c r="R1935" i="1"/>
  <c r="R1803" i="1"/>
  <c r="R1503" i="1"/>
  <c r="Z1335" i="1"/>
  <c r="AI1335" i="1" s="1"/>
  <c r="R939" i="1"/>
  <c r="R831" i="1"/>
  <c r="R759" i="1"/>
  <c r="R3855" i="1"/>
  <c r="R2703" i="1"/>
  <c r="R3807" i="1"/>
  <c r="R3771" i="1"/>
  <c r="Z3735" i="1"/>
  <c r="AI3735" i="1" s="1"/>
  <c r="R3663" i="1"/>
  <c r="Z3471" i="1"/>
  <c r="AI3471" i="1" s="1"/>
  <c r="R3351" i="1"/>
  <c r="R3327" i="1"/>
  <c r="R3003" i="1"/>
  <c r="R2859" i="1"/>
  <c r="R2655" i="1"/>
  <c r="R2295" i="1"/>
  <c r="R2019" i="1"/>
  <c r="R1887" i="1"/>
  <c r="R1839" i="1"/>
  <c r="R1743" i="1"/>
  <c r="R1551" i="1"/>
  <c r="Z1407" i="1"/>
  <c r="AI1407" i="1" s="1"/>
  <c r="R1335" i="1"/>
  <c r="Z1287" i="1"/>
  <c r="AI1287" i="1" s="1"/>
  <c r="Z1263" i="1"/>
  <c r="AI1263" i="1" s="1"/>
  <c r="R1203" i="1"/>
  <c r="Z1095" i="1"/>
  <c r="AI1095" i="1" s="1"/>
  <c r="Z3543" i="1"/>
  <c r="AI3543" i="1" s="1"/>
  <c r="R3651" i="1"/>
  <c r="R3099" i="1"/>
  <c r="Z3879" i="1"/>
  <c r="AI3879" i="1" s="1"/>
  <c r="R3735" i="1"/>
  <c r="R3699" i="1"/>
  <c r="R3531" i="1"/>
  <c r="Z3375" i="1"/>
  <c r="AI3375" i="1" s="1"/>
  <c r="R3063" i="1"/>
  <c r="R2967" i="1"/>
  <c r="R2931" i="1"/>
  <c r="R2559" i="1"/>
  <c r="R2463" i="1"/>
  <c r="R2331" i="1"/>
  <c r="R1779" i="1"/>
  <c r="Z1659" i="1"/>
  <c r="AI1659" i="1" s="1"/>
  <c r="R1491" i="1"/>
  <c r="R1407" i="1"/>
  <c r="R1287" i="1"/>
  <c r="R1263" i="1"/>
  <c r="R1095" i="1"/>
  <c r="Z927" i="1"/>
  <c r="AI927" i="1" s="1"/>
  <c r="R595" i="1"/>
  <c r="R3795" i="1"/>
  <c r="R2259" i="1"/>
  <c r="Z3999" i="1"/>
  <c r="AI3999" i="1" s="1"/>
  <c r="Z3639" i="1"/>
  <c r="AI3639" i="1" s="1"/>
  <c r="R3603" i="1"/>
  <c r="R3375" i="1"/>
  <c r="R3183" i="1"/>
  <c r="R3087" i="1"/>
  <c r="R2823" i="1"/>
  <c r="R2583" i="1"/>
  <c r="R2487" i="1"/>
  <c r="R2403" i="1"/>
  <c r="R2247" i="1"/>
  <c r="R2139" i="1"/>
  <c r="R2043" i="1"/>
  <c r="R1791" i="1"/>
  <c r="R1659" i="1"/>
  <c r="Z1479" i="1"/>
  <c r="AI1479" i="1" s="1"/>
  <c r="Z1191" i="1"/>
  <c r="AI1191" i="1" s="1"/>
  <c r="R1071" i="1"/>
  <c r="R927" i="1"/>
  <c r="R571" i="1"/>
  <c r="R3879" i="1"/>
  <c r="R3999" i="1"/>
  <c r="R3843" i="1"/>
  <c r="R3819" i="1"/>
  <c r="Z3783" i="1"/>
  <c r="AI3783" i="1" s="1"/>
  <c r="R3639" i="1"/>
  <c r="Z3495" i="1"/>
  <c r="AI3495" i="1" s="1"/>
  <c r="R3027" i="1"/>
  <c r="R2715" i="1"/>
  <c r="R2679" i="1"/>
  <c r="R2643" i="1"/>
  <c r="Z2427" i="1"/>
  <c r="AI2427" i="1" s="1"/>
  <c r="R2367" i="1"/>
  <c r="Z2319" i="1"/>
  <c r="AI2319" i="1" s="1"/>
  <c r="R2211" i="1"/>
  <c r="R2091" i="1"/>
  <c r="R1923" i="1"/>
  <c r="R1875" i="1"/>
  <c r="R1827" i="1"/>
  <c r="R1539" i="1"/>
  <c r="R1479" i="1"/>
  <c r="R1191" i="1"/>
  <c r="R1047" i="1"/>
  <c r="R1023" i="1"/>
  <c r="R807" i="1"/>
  <c r="R735" i="1"/>
  <c r="R2739" i="1"/>
  <c r="R2547" i="1"/>
  <c r="R3483" i="1"/>
  <c r="R3903" i="1"/>
  <c r="R3915" i="1"/>
  <c r="R3783" i="1"/>
  <c r="Z3711" i="1"/>
  <c r="AI3711" i="1" s="1"/>
  <c r="R3675" i="1"/>
  <c r="Z3207" i="1"/>
  <c r="AI3207" i="1" s="1"/>
  <c r="R3111" i="1"/>
  <c r="R2991" i="1"/>
  <c r="R2763" i="1"/>
  <c r="R2427" i="1"/>
  <c r="Z2391" i="1"/>
  <c r="AI2391" i="1" s="1"/>
  <c r="R2319" i="1"/>
  <c r="R2175" i="1"/>
  <c r="R1767" i="1"/>
  <c r="R1695" i="1"/>
  <c r="R1647" i="1"/>
  <c r="R1323" i="1"/>
  <c r="R1251" i="1"/>
  <c r="Z1239" i="1"/>
  <c r="AI1239" i="1" s="1"/>
  <c r="Z1167" i="1"/>
  <c r="AI1167" i="1" s="1"/>
  <c r="R987" i="1"/>
  <c r="R711" i="1"/>
  <c r="BA468" i="1"/>
  <c r="Z3687" i="1"/>
  <c r="AI3687" i="1" s="1"/>
  <c r="R4059" i="1"/>
  <c r="R3507" i="1"/>
  <c r="R3039" i="1"/>
  <c r="R2511" i="1"/>
  <c r="Z3927" i="1"/>
  <c r="AI3927" i="1" s="1"/>
  <c r="R3747" i="1"/>
  <c r="R3711" i="1"/>
  <c r="Z3519" i="1"/>
  <c r="AI3519" i="1" s="1"/>
  <c r="Z3399" i="1"/>
  <c r="AI3399" i="1" s="1"/>
  <c r="R3207" i="1"/>
  <c r="R3051" i="1"/>
  <c r="R2955" i="1"/>
  <c r="R2895" i="1"/>
  <c r="R2847" i="1"/>
  <c r="Z2439" i="1"/>
  <c r="AI2439" i="1" s="1"/>
  <c r="R2391" i="1"/>
  <c r="R2355" i="1"/>
  <c r="R2283" i="1"/>
  <c r="R2031" i="1"/>
  <c r="R2007" i="1"/>
  <c r="R1863" i="1"/>
  <c r="Z1527" i="1"/>
  <c r="AI1527" i="1" s="1"/>
  <c r="R1443" i="1"/>
  <c r="R1395" i="1"/>
  <c r="R1239" i="1"/>
  <c r="R1167" i="1"/>
  <c r="R783" i="1"/>
  <c r="Z2377" i="1"/>
  <c r="AI2377" i="1" s="1"/>
  <c r="R2317" i="1"/>
  <c r="Z2161" i="1"/>
  <c r="AI2161" i="1" s="1"/>
  <c r="R2137" i="1"/>
  <c r="R1993" i="1"/>
  <c r="R1741" i="1"/>
  <c r="R1369" i="1"/>
  <c r="R1345" i="1"/>
  <c r="R2377" i="1"/>
  <c r="R2221" i="1"/>
  <c r="R2161" i="1"/>
  <c r="R1849" i="1"/>
  <c r="Z1669" i="1"/>
  <c r="AI1669" i="1" s="1"/>
  <c r="Z1561" i="1"/>
  <c r="AI1561" i="1" s="1"/>
  <c r="R1405" i="1"/>
  <c r="R2341" i="1"/>
  <c r="Z2281" i="1"/>
  <c r="AI2281" i="1" s="1"/>
  <c r="R2053" i="1"/>
  <c r="R1921" i="1"/>
  <c r="R1885" i="1"/>
  <c r="R1765" i="1"/>
  <c r="R1561" i="1"/>
  <c r="Z1513" i="1"/>
  <c r="AI1513" i="1" s="1"/>
  <c r="R673" i="1"/>
  <c r="R2437" i="1"/>
  <c r="R2401" i="1"/>
  <c r="R2281" i="1"/>
  <c r="R2245" i="1"/>
  <c r="R2089" i="1"/>
  <c r="R1813" i="1"/>
  <c r="R1513" i="1"/>
  <c r="R1441" i="1"/>
  <c r="R961" i="1"/>
  <c r="R2617" i="1"/>
  <c r="R2473" i="1"/>
  <c r="R2449" i="1"/>
  <c r="R2425" i="1"/>
  <c r="Z2305" i="1"/>
  <c r="AI2305" i="1" s="1"/>
  <c r="Z2185" i="1"/>
  <c r="AI2185" i="1" s="1"/>
  <c r="R2305" i="1"/>
  <c r="R2185" i="1"/>
  <c r="R2125" i="1"/>
  <c r="R2017" i="1"/>
  <c r="R1969" i="1"/>
  <c r="R1945" i="1"/>
  <c r="R1837" i="1"/>
  <c r="Z1549" i="1"/>
  <c r="AI1549" i="1" s="1"/>
  <c r="R1393" i="1"/>
  <c r="R2365" i="1"/>
  <c r="Z2329" i="1"/>
  <c r="AI2329" i="1" s="1"/>
  <c r="Z2209" i="1"/>
  <c r="AI2209" i="1" s="1"/>
  <c r="R2041" i="1"/>
  <c r="R1873" i="1"/>
  <c r="R1693" i="1"/>
  <c r="R1657" i="1"/>
  <c r="R2329" i="1"/>
  <c r="R2269" i="1"/>
  <c r="Z2233" i="1"/>
  <c r="AI2233" i="1" s="1"/>
  <c r="R2209" i="1"/>
  <c r="R2149" i="1"/>
  <c r="R2113" i="1"/>
  <c r="R2077" i="1"/>
  <c r="R1909" i="1"/>
  <c r="R1801" i="1"/>
  <c r="R1753" i="1"/>
  <c r="R1729" i="1"/>
  <c r="R1501" i="1"/>
  <c r="R2233" i="1"/>
  <c r="R1321" i="1"/>
  <c r="R2353" i="1"/>
  <c r="Z2257" i="1"/>
  <c r="AI2257" i="1" s="1"/>
  <c r="R2065" i="1"/>
  <c r="R1933" i="1"/>
  <c r="R1825" i="1"/>
  <c r="R1537" i="1"/>
  <c r="R1417" i="1"/>
  <c r="R1249" i="1"/>
  <c r="Z1033" i="1"/>
  <c r="AI1033" i="1" s="1"/>
  <c r="R2413" i="1"/>
  <c r="R2293" i="1"/>
  <c r="R2257" i="1"/>
  <c r="R2173" i="1"/>
  <c r="R1897" i="1"/>
  <c r="R1777" i="1"/>
  <c r="R1681" i="1"/>
  <c r="R1489" i="1"/>
  <c r="R1177" i="1"/>
  <c r="R1033" i="1"/>
  <c r="Z1009" i="1"/>
  <c r="AI1009" i="1" s="1"/>
  <c r="R1564" i="1"/>
  <c r="Z3935" i="1"/>
  <c r="AI3935" i="1" s="1"/>
  <c r="Z3887" i="1"/>
  <c r="AI3887" i="1" s="1"/>
  <c r="R3659" i="1"/>
  <c r="R3059" i="1"/>
  <c r="R2471" i="1"/>
  <c r="R2363" i="1"/>
  <c r="R2291" i="1"/>
  <c r="R2267" i="1"/>
  <c r="R2243" i="1"/>
  <c r="R1979" i="1"/>
  <c r="R1931" i="1"/>
  <c r="R1907" i="1"/>
  <c r="R1667" i="1"/>
  <c r="R1379" i="1"/>
  <c r="Z1223" i="1"/>
  <c r="AI1223" i="1" s="1"/>
  <c r="R983" i="1"/>
  <c r="R815" i="1"/>
  <c r="R671" i="1"/>
  <c r="R3935" i="1"/>
  <c r="R3887" i="1"/>
  <c r="Z3839" i="1"/>
  <c r="AI3839" i="1" s="1"/>
  <c r="R3707" i="1"/>
  <c r="Z3623" i="1"/>
  <c r="AI3623" i="1" s="1"/>
  <c r="R3539" i="1"/>
  <c r="Z3431" i="1"/>
  <c r="AI3431" i="1" s="1"/>
  <c r="Z3215" i="1"/>
  <c r="AI3215" i="1" s="1"/>
  <c r="R2723" i="1"/>
  <c r="R2699" i="1"/>
  <c r="R2675" i="1"/>
  <c r="R2615" i="1"/>
  <c r="R2051" i="1"/>
  <c r="R1787" i="1"/>
  <c r="R1775" i="1"/>
  <c r="R1751" i="1"/>
  <c r="R1571" i="1"/>
  <c r="Z1439" i="1"/>
  <c r="AI1439" i="1" s="1"/>
  <c r="R1271" i="1"/>
  <c r="R1223" i="1"/>
  <c r="Z1175" i="1"/>
  <c r="AI1175" i="1" s="1"/>
  <c r="R3839" i="1"/>
  <c r="R3803" i="1"/>
  <c r="R3755" i="1"/>
  <c r="Z3671" i="1"/>
  <c r="AI3671" i="1" s="1"/>
  <c r="R3623" i="1"/>
  <c r="Z3383" i="1"/>
  <c r="AI3383" i="1" s="1"/>
  <c r="R3215" i="1"/>
  <c r="R3035" i="1"/>
  <c r="Z3011" i="1"/>
  <c r="AI3011" i="1" s="1"/>
  <c r="Z2987" i="1"/>
  <c r="AI2987" i="1" s="1"/>
  <c r="R2855" i="1"/>
  <c r="R2651" i="1"/>
  <c r="R2219" i="1"/>
  <c r="R2027" i="1"/>
  <c r="R1955" i="1"/>
  <c r="R1871" i="1"/>
  <c r="R1691" i="1"/>
  <c r="R1619" i="1"/>
  <c r="Z1535" i="1"/>
  <c r="AI1535" i="1" s="1"/>
  <c r="R1439" i="1"/>
  <c r="R1355" i="1"/>
  <c r="R1175" i="1"/>
  <c r="R743" i="1"/>
  <c r="R647" i="1"/>
  <c r="Z3767" i="1"/>
  <c r="AI3767" i="1" s="1"/>
  <c r="Z3719" i="1"/>
  <c r="AI3719" i="1" s="1"/>
  <c r="R3671" i="1"/>
  <c r="R3515" i="1"/>
  <c r="Z3407" i="1"/>
  <c r="AI3407" i="1" s="1"/>
  <c r="R3383" i="1"/>
  <c r="R3191" i="1"/>
  <c r="R3011" i="1"/>
  <c r="R2987" i="1"/>
  <c r="R2447" i="1"/>
  <c r="R2099" i="1"/>
  <c r="R2075" i="1"/>
  <c r="R1835" i="1"/>
  <c r="R1727" i="1"/>
  <c r="R1535" i="1"/>
  <c r="R1499" i="1"/>
  <c r="R1403" i="1"/>
  <c r="Z1319" i="1"/>
  <c r="AI1319" i="1" s="1"/>
  <c r="R1283" i="1"/>
  <c r="Z1151" i="1"/>
  <c r="AI1151" i="1" s="1"/>
  <c r="R1091" i="1"/>
  <c r="R971" i="1"/>
  <c r="Z4055" i="1"/>
  <c r="AI4055" i="1" s="1"/>
  <c r="R4055" i="1"/>
  <c r="R3899" i="1"/>
  <c r="Z3815" i="1"/>
  <c r="AI3815" i="1" s="1"/>
  <c r="R3767" i="1"/>
  <c r="R3719" i="1"/>
  <c r="Z3359" i="1"/>
  <c r="AI3359" i="1" s="1"/>
  <c r="Z3335" i="1"/>
  <c r="AI3335" i="1" s="1"/>
  <c r="R3167" i="1"/>
  <c r="R3143" i="1"/>
  <c r="R2963" i="1"/>
  <c r="R2939" i="1"/>
  <c r="R2831" i="1"/>
  <c r="R2591" i="1"/>
  <c r="Z2483" i="1"/>
  <c r="AI2483" i="1" s="1"/>
  <c r="Z2423" i="1"/>
  <c r="AI2423" i="1" s="1"/>
  <c r="Z2399" i="1"/>
  <c r="AI2399" i="1" s="1"/>
  <c r="Z2303" i="1"/>
  <c r="AI2303" i="1" s="1"/>
  <c r="Z2147" i="1"/>
  <c r="AI2147" i="1" s="1"/>
  <c r="R2003" i="1"/>
  <c r="R1895" i="1"/>
  <c r="R1811" i="1"/>
  <c r="R1319" i="1"/>
  <c r="R1151" i="1"/>
  <c r="Z1079" i="1"/>
  <c r="AI1079" i="1" s="1"/>
  <c r="R911" i="1"/>
  <c r="R623" i="1"/>
  <c r="R3851" i="1"/>
  <c r="R3815" i="1"/>
  <c r="R3635" i="1"/>
  <c r="R3491" i="1"/>
  <c r="R3467" i="1"/>
  <c r="R3359" i="1"/>
  <c r="R3335" i="1"/>
  <c r="R3119" i="1"/>
  <c r="R3095" i="1"/>
  <c r="R2915" i="1"/>
  <c r="R2891" i="1"/>
  <c r="R2567" i="1"/>
  <c r="R2543" i="1"/>
  <c r="R2483" i="1"/>
  <c r="R2423" i="1"/>
  <c r="R2399" i="1"/>
  <c r="Z2375" i="1"/>
  <c r="AI2375" i="1" s="1"/>
  <c r="R2351" i="1"/>
  <c r="R2327" i="1"/>
  <c r="R2303" i="1"/>
  <c r="Z2279" i="1"/>
  <c r="AI2279" i="1" s="1"/>
  <c r="R2195" i="1"/>
  <c r="R2171" i="1"/>
  <c r="R2147" i="1"/>
  <c r="R2123" i="1"/>
  <c r="R1967" i="1"/>
  <c r="R1859" i="1"/>
  <c r="Z1655" i="1"/>
  <c r="AI1655" i="1" s="1"/>
  <c r="Z1367" i="1"/>
  <c r="AI1367" i="1" s="1"/>
  <c r="R1211" i="1"/>
  <c r="R1079" i="1"/>
  <c r="R863" i="1"/>
  <c r="R719" i="1"/>
  <c r="R4067" i="1"/>
  <c r="Z3911" i="1"/>
  <c r="AI3911" i="1" s="1"/>
  <c r="R3683" i="1"/>
  <c r="Z3227" i="1"/>
  <c r="AI3227" i="1" s="1"/>
  <c r="R3071" i="1"/>
  <c r="R3047" i="1"/>
  <c r="R2519" i="1"/>
  <c r="R2375" i="1"/>
  <c r="R2279" i="1"/>
  <c r="R2255" i="1"/>
  <c r="R1919" i="1"/>
  <c r="R1655" i="1"/>
  <c r="R1559" i="1"/>
  <c r="Z1487" i="1"/>
  <c r="AI1487" i="1" s="1"/>
  <c r="R1367" i="1"/>
  <c r="Z1343" i="1"/>
  <c r="AI1343" i="1" s="1"/>
  <c r="Z1127" i="1"/>
  <c r="AI1127" i="1" s="1"/>
  <c r="R1055" i="1"/>
  <c r="R959" i="1"/>
  <c r="R3911" i="1"/>
  <c r="Z3863" i="1"/>
  <c r="AI3863" i="1" s="1"/>
  <c r="R3827" i="1"/>
  <c r="R3779" i="1"/>
  <c r="R3731" i="1"/>
  <c r="R3599" i="1"/>
  <c r="Z3311" i="1"/>
  <c r="AI3311" i="1" s="1"/>
  <c r="Z3203" i="1"/>
  <c r="AI3203" i="1" s="1"/>
  <c r="R2735" i="1"/>
  <c r="R2711" i="1"/>
  <c r="R2687" i="1"/>
  <c r="R2231" i="1"/>
  <c r="R2063" i="1"/>
  <c r="R2039" i="1"/>
  <c r="R1943" i="1"/>
  <c r="R1763" i="1"/>
  <c r="R1523" i="1"/>
  <c r="R1487" i="1"/>
  <c r="R1427" i="1"/>
  <c r="Z1391" i="1"/>
  <c r="AI1391" i="1" s="1"/>
  <c r="R1343" i="1"/>
  <c r="Z1199" i="1"/>
  <c r="AI1199" i="1" s="1"/>
  <c r="R1127" i="1"/>
  <c r="R603" i="1"/>
  <c r="Z4007" i="1"/>
  <c r="AI4007" i="1" s="1"/>
  <c r="R3863" i="1"/>
  <c r="Z3647" i="1"/>
  <c r="AI3647" i="1" s="1"/>
  <c r="Z3527" i="1"/>
  <c r="AI3527" i="1" s="1"/>
  <c r="R3311" i="1"/>
  <c r="R2663" i="1"/>
  <c r="R2507" i="1"/>
  <c r="R2459" i="1"/>
  <c r="R1991" i="1"/>
  <c r="R1823" i="1"/>
  <c r="R1799" i="1"/>
  <c r="R1739" i="1"/>
  <c r="R1679" i="1"/>
  <c r="R1391" i="1"/>
  <c r="R1307" i="1"/>
  <c r="Z1247" i="1"/>
  <c r="AI1247" i="1" s="1"/>
  <c r="R1199" i="1"/>
  <c r="R887" i="1"/>
  <c r="R695" i="1"/>
  <c r="R4007" i="1"/>
  <c r="Z3695" i="1"/>
  <c r="AI3695" i="1" s="1"/>
  <c r="R3647" i="1"/>
  <c r="R3527" i="1"/>
  <c r="Z3503" i="1"/>
  <c r="AI3503" i="1" s="1"/>
  <c r="R3179" i="1"/>
  <c r="R3023" i="1"/>
  <c r="R2999" i="1"/>
  <c r="R2771" i="1"/>
  <c r="R2111" i="1"/>
  <c r="R2087" i="1"/>
  <c r="R1883" i="1"/>
  <c r="R1451" i="1"/>
  <c r="Z1415" i="1"/>
  <c r="AI1415" i="1" s="1"/>
  <c r="R1247" i="1"/>
  <c r="R1031" i="1"/>
  <c r="R767" i="1"/>
  <c r="Z3983" i="1"/>
  <c r="AI3983" i="1" s="1"/>
  <c r="R3923" i="1"/>
  <c r="R3875" i="1"/>
  <c r="Z3791" i="1"/>
  <c r="AI3791" i="1" s="1"/>
  <c r="Z3743" i="1"/>
  <c r="AI3743" i="1" s="1"/>
  <c r="R3695" i="1"/>
  <c r="R3611" i="1"/>
  <c r="Z3479" i="1"/>
  <c r="AI3479" i="1" s="1"/>
  <c r="R3131" i="1"/>
  <c r="R2975" i="1"/>
  <c r="R2951" i="1"/>
  <c r="R2843" i="1"/>
  <c r="R2495" i="1"/>
  <c r="Z2339" i="1"/>
  <c r="AI2339" i="1" s="1"/>
  <c r="R2207" i="1"/>
  <c r="R2015" i="1"/>
  <c r="R1547" i="1"/>
  <c r="Z1511" i="1"/>
  <c r="AI1511" i="1" s="1"/>
  <c r="R1415" i="1"/>
  <c r="Z1295" i="1"/>
  <c r="AI1295" i="1" s="1"/>
  <c r="R1115" i="1"/>
  <c r="Z1103" i="1"/>
  <c r="AI1103" i="1" s="1"/>
  <c r="R1019" i="1"/>
  <c r="Z935" i="1"/>
  <c r="AI935" i="1" s="1"/>
  <c r="R579" i="1"/>
  <c r="BC531" i="1"/>
  <c r="AZ531" i="1" s="1"/>
  <c r="R3192" i="1"/>
  <c r="R3000" i="1"/>
  <c r="Z2964" i="1"/>
  <c r="AI2964" i="1" s="1"/>
  <c r="R2292" i="1"/>
  <c r="Z2028" i="1"/>
  <c r="AI2028" i="1" s="1"/>
  <c r="R1896" i="1"/>
  <c r="R1788" i="1"/>
  <c r="R1164" i="1"/>
  <c r="R3156" i="1"/>
  <c r="R3120" i="1"/>
  <c r="R2964" i="1"/>
  <c r="R2928" i="1"/>
  <c r="R2724" i="1"/>
  <c r="R2688" i="1"/>
  <c r="R2508" i="1"/>
  <c r="R2484" i="1"/>
  <c r="R2400" i="1"/>
  <c r="R2220" i="1"/>
  <c r="R2148" i="1"/>
  <c r="R2088" i="1"/>
  <c r="R2028" i="1"/>
  <c r="R1992" i="1"/>
  <c r="R1956" i="1"/>
  <c r="R1476" i="1"/>
  <c r="R1344" i="1"/>
  <c r="BA531" i="1"/>
  <c r="R4068" i="1"/>
  <c r="R3768" i="1"/>
  <c r="R3600" i="1"/>
  <c r="Z3720" i="1"/>
  <c r="AI3720" i="1" s="1"/>
  <c r="R3336" i="1"/>
  <c r="R2568" i="1"/>
  <c r="R2364" i="1"/>
  <c r="R1968" i="1"/>
  <c r="R1932" i="1"/>
  <c r="R1848" i="1"/>
  <c r="Z3888" i="1"/>
  <c r="AI3888" i="1" s="1"/>
  <c r="R3504" i="1"/>
  <c r="R3432" i="1"/>
  <c r="R3264" i="1"/>
  <c r="R3084" i="1"/>
  <c r="R2892" i="1"/>
  <c r="R2652" i="1"/>
  <c r="R3888" i="1"/>
  <c r="R3780" i="1"/>
  <c r="R3720" i="1"/>
  <c r="R3612" i="1"/>
  <c r="R3300" i="1"/>
  <c r="R3048" i="1"/>
  <c r="R2856" i="1"/>
  <c r="R2820" i="1"/>
  <c r="Z2496" i="1"/>
  <c r="AI2496" i="1" s="1"/>
  <c r="R2064" i="1"/>
  <c r="R1824" i="1"/>
  <c r="R1752" i="1"/>
  <c r="R1308" i="1"/>
  <c r="BA483" i="1"/>
  <c r="R3168" i="1"/>
  <c r="R3012" i="1"/>
  <c r="R2976" i="1"/>
  <c r="R2616" i="1"/>
  <c r="R2496" i="1"/>
  <c r="R2304" i="1"/>
  <c r="R2268" i="1"/>
  <c r="R2232" i="1"/>
  <c r="R2124" i="1"/>
  <c r="Z2100" i="1"/>
  <c r="AI2100" i="1" s="1"/>
  <c r="BC555" i="1"/>
  <c r="AZ555" i="1" s="1"/>
  <c r="Z3600" i="1"/>
  <c r="AI3600" i="1" s="1"/>
  <c r="R3876" i="1"/>
  <c r="Z3672" i="1"/>
  <c r="AI3672" i="1" s="1"/>
  <c r="R2772" i="1"/>
  <c r="Z4008" i="1"/>
  <c r="AI4008" i="1" s="1"/>
  <c r="R3900" i="1"/>
  <c r="Z3792" i="1"/>
  <c r="AI3792" i="1" s="1"/>
  <c r="R3672" i="1"/>
  <c r="Z3624" i="1"/>
  <c r="AI3624" i="1" s="1"/>
  <c r="R3276" i="1"/>
  <c r="R3132" i="1"/>
  <c r="R2940" i="1"/>
  <c r="R2736" i="1"/>
  <c r="R2700" i="1"/>
  <c r="R2580" i="1"/>
  <c r="Z2544" i="1"/>
  <c r="AI2544" i="1" s="1"/>
  <c r="R2448" i="1"/>
  <c r="R2412" i="1"/>
  <c r="R2376" i="1"/>
  <c r="R2340" i="1"/>
  <c r="R2100" i="1"/>
  <c r="R1800" i="1"/>
  <c r="BA555" i="1"/>
  <c r="R3648" i="1"/>
  <c r="R3828" i="1"/>
  <c r="R4008" i="1"/>
  <c r="R3624" i="1"/>
  <c r="R3096" i="1"/>
  <c r="R2664" i="1"/>
  <c r="R2640" i="1"/>
  <c r="R2544" i="1"/>
  <c r="R2196" i="1"/>
  <c r="R1908" i="1"/>
  <c r="R1860" i="1"/>
  <c r="R1572" i="1"/>
  <c r="R1548" i="1"/>
  <c r="Z3768" i="1"/>
  <c r="AI3768" i="1" s="1"/>
  <c r="Z3912" i="1"/>
  <c r="AI3912" i="1" s="1"/>
  <c r="Z3840" i="1"/>
  <c r="AI3840" i="1" s="1"/>
  <c r="R3792" i="1"/>
  <c r="Z3552" i="1"/>
  <c r="AI3552" i="1" s="1"/>
  <c r="R3480" i="1"/>
  <c r="R3408" i="1"/>
  <c r="R2904" i="1"/>
  <c r="R3912" i="1"/>
  <c r="R3840" i="1"/>
  <c r="R3684" i="1"/>
  <c r="Z3588" i="1"/>
  <c r="AI3588" i="1" s="1"/>
  <c r="R3312" i="1"/>
  <c r="R3216" i="1"/>
  <c r="R3060" i="1"/>
  <c r="R3024" i="1"/>
  <c r="R2832" i="1"/>
  <c r="R2244" i="1"/>
  <c r="R2004" i="1"/>
  <c r="R1980" i="1"/>
  <c r="R1884" i="1"/>
  <c r="R1764" i="1"/>
  <c r="BC507" i="1"/>
  <c r="AZ507" i="1" s="1"/>
  <c r="R4044" i="1"/>
  <c r="Z3744" i="1"/>
  <c r="AI3744" i="1" s="1"/>
  <c r="R3180" i="1"/>
  <c r="R2988" i="1"/>
  <c r="R2880" i="1"/>
  <c r="Z2520" i="1"/>
  <c r="AI2520" i="1" s="1"/>
  <c r="R2460" i="1"/>
  <c r="R2316" i="1"/>
  <c r="Z2076" i="1"/>
  <c r="AI2076" i="1" s="1"/>
  <c r="R1836" i="1"/>
  <c r="R1728" i="1"/>
  <c r="R1404" i="1"/>
  <c r="BA507" i="1"/>
  <c r="S507" i="1"/>
  <c r="T507" i="1" s="1"/>
  <c r="Z3984" i="1"/>
  <c r="AI3984" i="1" s="1"/>
  <c r="R3384" i="1"/>
  <c r="Z2952" i="1"/>
  <c r="AI2952" i="1" s="1"/>
  <c r="R2424" i="1"/>
  <c r="Z4056" i="1"/>
  <c r="AI4056" i="1" s="1"/>
  <c r="R3984" i="1"/>
  <c r="R3924" i="1"/>
  <c r="R3852" i="1"/>
  <c r="R3744" i="1"/>
  <c r="Z3696" i="1"/>
  <c r="AI3696" i="1" s="1"/>
  <c r="R3144" i="1"/>
  <c r="R2952" i="1"/>
  <c r="R2712" i="1"/>
  <c r="R2676" i="1"/>
  <c r="R2592" i="1"/>
  <c r="R2520" i="1"/>
  <c r="R2388" i="1"/>
  <c r="R2352" i="1"/>
  <c r="R2076" i="1"/>
  <c r="Z2052" i="1"/>
  <c r="AI2052" i="1" s="1"/>
  <c r="R984" i="1"/>
  <c r="R3696" i="1"/>
  <c r="R3456" i="1"/>
  <c r="R3108" i="1"/>
  <c r="R3072" i="1"/>
  <c r="R2916" i="1"/>
  <c r="R2556" i="1"/>
  <c r="R2472" i="1"/>
  <c r="R2172" i="1"/>
  <c r="R2052" i="1"/>
  <c r="R1920" i="1"/>
  <c r="R1668" i="1"/>
  <c r="R2070" i="1"/>
  <c r="R2034" i="1"/>
  <c r="R1926" i="1"/>
  <c r="R1890" i="1"/>
  <c r="R1830" i="1"/>
  <c r="R1794" i="1"/>
  <c r="R586" i="1"/>
  <c r="R1338" i="1"/>
  <c r="Z1086" i="1"/>
  <c r="AI1086" i="1" s="1"/>
  <c r="R1998" i="1"/>
  <c r="Z1974" i="1"/>
  <c r="AI1974" i="1" s="1"/>
  <c r="R1866" i="1"/>
  <c r="Z1782" i="1"/>
  <c r="AI1782" i="1" s="1"/>
  <c r="Z1134" i="1"/>
  <c r="AI1134" i="1" s="1"/>
  <c r="R1086" i="1"/>
  <c r="R881" i="1"/>
  <c r="Z1902" i="1"/>
  <c r="AI1902" i="1" s="1"/>
  <c r="R1134" i="1"/>
  <c r="R654" i="1"/>
  <c r="R1938" i="1"/>
  <c r="R1902" i="1"/>
  <c r="R1842" i="1"/>
  <c r="R1806" i="1"/>
  <c r="Z1758" i="1"/>
  <c r="AI1758" i="1" s="1"/>
  <c r="R1566" i="1"/>
  <c r="R977" i="1"/>
  <c r="R1374" i="1"/>
  <c r="R726" i="1"/>
  <c r="R2118" i="1"/>
  <c r="R1722" i="1"/>
  <c r="R1230" i="1"/>
  <c r="Z1182" i="1"/>
  <c r="AI1182" i="1" s="1"/>
  <c r="R846" i="1"/>
  <c r="R774" i="1"/>
  <c r="R2058" i="1"/>
  <c r="R1986" i="1"/>
  <c r="Z1950" i="1"/>
  <c r="AI1950" i="1" s="1"/>
  <c r="R1878" i="1"/>
  <c r="R1818" i="1"/>
  <c r="R1770" i="1"/>
  <c r="Z1734" i="1"/>
  <c r="AI1734" i="1" s="1"/>
  <c r="R1422" i="1"/>
  <c r="BA506" i="1"/>
  <c r="BC494" i="1"/>
  <c r="AZ494" i="1" s="1"/>
  <c r="R1278" i="1"/>
  <c r="R1182" i="1"/>
  <c r="R1062" i="1"/>
  <c r="BA494" i="1"/>
  <c r="R1542" i="1"/>
  <c r="R1518" i="1"/>
  <c r="R1494" i="1"/>
  <c r="R1446" i="1"/>
  <c r="R1398" i="1"/>
  <c r="Z1254" i="1"/>
  <c r="AI1254" i="1" s="1"/>
  <c r="R822" i="1"/>
  <c r="R630" i="1"/>
  <c r="R573" i="1"/>
  <c r="R562" i="1"/>
  <c r="BC530" i="1"/>
  <c r="AZ530" i="1" s="1"/>
  <c r="BC469" i="1"/>
  <c r="AZ469" i="1" s="1"/>
  <c r="S518" i="1"/>
  <c r="T518" i="1" s="1"/>
  <c r="R1302" i="1"/>
  <c r="R1254" i="1"/>
  <c r="Z1110" i="1"/>
  <c r="AI1110" i="1" s="1"/>
  <c r="R702" i="1"/>
  <c r="BA530" i="1"/>
  <c r="BC518" i="1"/>
  <c r="AZ518" i="1" s="1"/>
  <c r="BA469" i="1"/>
  <c r="Z1806" i="1"/>
  <c r="AI1806" i="1" s="1"/>
  <c r="R1782" i="1"/>
  <c r="R1746" i="1"/>
  <c r="R1350" i="1"/>
  <c r="R1326" i="1"/>
  <c r="Z1206" i="1"/>
  <c r="AI1206" i="1" s="1"/>
  <c r="R1170" i="1"/>
  <c r="R1110" i="1"/>
  <c r="R1038" i="1"/>
  <c r="BC554" i="1"/>
  <c r="AZ554" i="1" s="1"/>
  <c r="BA518" i="1"/>
  <c r="R1410" i="1"/>
  <c r="R1206" i="1"/>
  <c r="BA554" i="1"/>
  <c r="R1554" i="1"/>
  <c r="R1386" i="1"/>
  <c r="R1362" i="1"/>
  <c r="Z1158" i="1"/>
  <c r="AI1158" i="1" s="1"/>
  <c r="R966" i="1"/>
  <c r="Z918" i="1"/>
  <c r="AI918" i="1" s="1"/>
  <c r="BC542" i="1"/>
  <c r="AZ542" i="1" s="1"/>
  <c r="R1758" i="1"/>
  <c r="R1698" i="1"/>
  <c r="R1674" i="1"/>
  <c r="R1506" i="1"/>
  <c r="R1290" i="1"/>
  <c r="R1158" i="1"/>
  <c r="R918" i="1"/>
  <c r="R798" i="1"/>
  <c r="R750" i="1"/>
  <c r="R678" i="1"/>
  <c r="R529" i="1"/>
  <c r="BA542" i="1"/>
  <c r="BA493" i="1"/>
  <c r="BA482" i="1"/>
  <c r="R1650" i="1"/>
  <c r="R1530" i="1"/>
  <c r="R1482" i="1"/>
  <c r="R1434" i="1"/>
  <c r="BA470" i="1"/>
  <c r="R1314" i="1"/>
  <c r="Z1230" i="1"/>
  <c r="AI1230" i="1" s="1"/>
  <c r="R1194" i="1"/>
  <c r="R1014" i="1"/>
  <c r="R990" i="1"/>
  <c r="S506" i="1"/>
  <c r="T506" i="1" s="1"/>
  <c r="Z3026" i="1"/>
  <c r="AI3026" i="1" s="1"/>
  <c r="R3986" i="1"/>
  <c r="R3638" i="1"/>
  <c r="R710" i="1"/>
  <c r="R679" i="1"/>
  <c r="R563" i="1"/>
  <c r="Z607" i="1"/>
  <c r="AI607" i="1" s="1"/>
  <c r="R727" i="1"/>
  <c r="R607" i="1"/>
  <c r="R655" i="1"/>
  <c r="R2263" i="1"/>
  <c r="R587" i="1"/>
  <c r="R631" i="1"/>
  <c r="BC517" i="1"/>
  <c r="AZ517" i="1" s="1"/>
  <c r="S493" i="1"/>
  <c r="T493" i="1" s="1"/>
  <c r="BA517" i="1"/>
  <c r="BC541" i="1"/>
  <c r="AZ541" i="1" s="1"/>
  <c r="S517" i="1"/>
  <c r="T517" i="1" s="1"/>
  <c r="BA541" i="1"/>
  <c r="R3496" i="1"/>
  <c r="R3448" i="1"/>
  <c r="R3148" i="1"/>
  <c r="R3076" i="1"/>
  <c r="R3004" i="1"/>
  <c r="R2932" i="1"/>
  <c r="Z2488" i="1"/>
  <c r="AI2488" i="1" s="1"/>
  <c r="R2476" i="1"/>
  <c r="R2404" i="1"/>
  <c r="R2344" i="1"/>
  <c r="R2284" i="1"/>
  <c r="R2224" i="1"/>
  <c r="R2164" i="1"/>
  <c r="Z1996" i="1"/>
  <c r="AI1996" i="1" s="1"/>
  <c r="R1732" i="1"/>
  <c r="R784" i="1"/>
  <c r="BA514" i="1"/>
  <c r="R3256" i="1"/>
  <c r="R442" i="1"/>
  <c r="R3938" i="1"/>
  <c r="R3926" i="1"/>
  <c r="R3914" i="1"/>
  <c r="R3902" i="1"/>
  <c r="R3890" i="1"/>
  <c r="R3878" i="1"/>
  <c r="R3866" i="1"/>
  <c r="R3854" i="1"/>
  <c r="R3842" i="1"/>
  <c r="Z3832" i="1"/>
  <c r="AI3832" i="1" s="1"/>
  <c r="R3784" i="1"/>
  <c r="R3734" i="1"/>
  <c r="R3688" i="1"/>
  <c r="R3650" i="1"/>
  <c r="Z3616" i="1"/>
  <c r="AI3616" i="1" s="1"/>
  <c r="R3410" i="1"/>
  <c r="R3268" i="1"/>
  <c r="R3160" i="1"/>
  <c r="R3088" i="1"/>
  <c r="R3016" i="1"/>
  <c r="R2944" i="1"/>
  <c r="Z2512" i="1"/>
  <c r="AI2512" i="1" s="1"/>
  <c r="R2416" i="1"/>
  <c r="R2356" i="1"/>
  <c r="Z2068" i="1"/>
  <c r="AI2068" i="1" s="1"/>
  <c r="R1876" i="1"/>
  <c r="R1660" i="1"/>
  <c r="R1540" i="1"/>
  <c r="Z3784" i="1"/>
  <c r="AI3784" i="1" s="1"/>
  <c r="R3676" i="1"/>
  <c r="Z4073" i="1"/>
  <c r="AI4073" i="1" s="1"/>
  <c r="R3832" i="1"/>
  <c r="Z3808" i="1"/>
  <c r="AI3808" i="1" s="1"/>
  <c r="R3796" i="1"/>
  <c r="R3746" i="1"/>
  <c r="R3616" i="1"/>
  <c r="R3280" i="1"/>
  <c r="Z3050" i="1"/>
  <c r="AI3050" i="1" s="1"/>
  <c r="R2692" i="1"/>
  <c r="R2560" i="1"/>
  <c r="R2512" i="1"/>
  <c r="R2176" i="1"/>
  <c r="R2068" i="1"/>
  <c r="R1492" i="1"/>
  <c r="R736" i="1"/>
  <c r="S502" i="1"/>
  <c r="T502" i="1" s="1"/>
  <c r="Z3268" i="1"/>
  <c r="AI3268" i="1" s="1"/>
  <c r="R2116" i="1"/>
  <c r="R1828" i="1"/>
  <c r="R4073" i="1"/>
  <c r="R4070" i="1"/>
  <c r="R4058" i="1"/>
  <c r="R4046" i="1"/>
  <c r="R3998" i="1"/>
  <c r="R3820" i="1"/>
  <c r="R3808" i="1"/>
  <c r="R3580" i="1"/>
  <c r="R3482" i="1"/>
  <c r="R3400" i="1"/>
  <c r="R3352" i="1"/>
  <c r="R3100" i="1"/>
  <c r="R3028" i="1"/>
  <c r="R2956" i="1"/>
  <c r="R2884" i="1"/>
  <c r="R2824" i="1"/>
  <c r="R2428" i="1"/>
  <c r="R2128" i="1"/>
  <c r="R1948" i="1"/>
  <c r="R1888" i="1"/>
  <c r="R1238" i="1"/>
  <c r="BA478" i="1"/>
  <c r="S526" i="1"/>
  <c r="T526" i="1" s="1"/>
  <c r="R2548" i="1"/>
  <c r="R2236" i="1"/>
  <c r="R3988" i="1"/>
  <c r="Z3712" i="1"/>
  <c r="AI3712" i="1" s="1"/>
  <c r="R3302" i="1"/>
  <c r="R2764" i="1"/>
  <c r="R2704" i="1"/>
  <c r="R2572" i="1"/>
  <c r="R2440" i="1"/>
  <c r="R2368" i="1"/>
  <c r="R2308" i="1"/>
  <c r="R1756" i="1"/>
  <c r="R1216" i="1"/>
  <c r="BC502" i="1"/>
  <c r="AZ502" i="1" s="1"/>
  <c r="R3712" i="1"/>
  <c r="Z3640" i="1"/>
  <c r="AI3640" i="1" s="1"/>
  <c r="Z3592" i="1"/>
  <c r="AI3592" i="1" s="1"/>
  <c r="R3472" i="1"/>
  <c r="R3184" i="1"/>
  <c r="R3112" i="1"/>
  <c r="R3040" i="1"/>
  <c r="R2968" i="1"/>
  <c r="R2896" i="1"/>
  <c r="R2836" i="1"/>
  <c r="R2260" i="1"/>
  <c r="R2188" i="1"/>
  <c r="R2080" i="1"/>
  <c r="Z2020" i="1"/>
  <c r="AI2020" i="1" s="1"/>
  <c r="R1900" i="1"/>
  <c r="R1792" i="1"/>
  <c r="Z1552" i="1"/>
  <c r="AI1552" i="1" s="1"/>
  <c r="R1120" i="1"/>
  <c r="R1022" i="1"/>
  <c r="BA502" i="1"/>
  <c r="Z4048" i="1"/>
  <c r="AI4048" i="1" s="1"/>
  <c r="Z3928" i="1"/>
  <c r="AI3928" i="1" s="1"/>
  <c r="Z3904" i="1"/>
  <c r="AI3904" i="1" s="1"/>
  <c r="Z3880" i="1"/>
  <c r="AI3880" i="1" s="1"/>
  <c r="Z3856" i="1"/>
  <c r="AI3856" i="1" s="1"/>
  <c r="Z3736" i="1"/>
  <c r="AI3736" i="1" s="1"/>
  <c r="R3724" i="1"/>
  <c r="R3640" i="1"/>
  <c r="R3434" i="1"/>
  <c r="R3326" i="1"/>
  <c r="Z3074" i="1"/>
  <c r="AI3074" i="1" s="1"/>
  <c r="R2716" i="1"/>
  <c r="R2644" i="1"/>
  <c r="R2584" i="1"/>
  <c r="R2380" i="1"/>
  <c r="R2320" i="1"/>
  <c r="R2140" i="1"/>
  <c r="Z2092" i="1"/>
  <c r="AI2092" i="1" s="1"/>
  <c r="R2020" i="1"/>
  <c r="R1972" i="1"/>
  <c r="R1852" i="1"/>
  <c r="R1768" i="1"/>
  <c r="Z1262" i="1"/>
  <c r="AI1262" i="1" s="1"/>
  <c r="BA526" i="1"/>
  <c r="Z3688" i="1"/>
  <c r="AI3688" i="1" s="1"/>
  <c r="R4060" i="1"/>
  <c r="R4048" i="1"/>
  <c r="R3928" i="1"/>
  <c r="R3916" i="1"/>
  <c r="R3904" i="1"/>
  <c r="R3892" i="1"/>
  <c r="R3880" i="1"/>
  <c r="R3868" i="1"/>
  <c r="R3856" i="1"/>
  <c r="R3844" i="1"/>
  <c r="R3736" i="1"/>
  <c r="R3602" i="1"/>
  <c r="R3446" i="1"/>
  <c r="R3232" i="1"/>
  <c r="R3196" i="1"/>
  <c r="R3124" i="1"/>
  <c r="R3052" i="1"/>
  <c r="R2980" i="1"/>
  <c r="R2908" i="1"/>
  <c r="R2848" i="1"/>
  <c r="R2200" i="1"/>
  <c r="R2162" i="1"/>
  <c r="R2092" i="1"/>
  <c r="R2032" i="1"/>
  <c r="R1804" i="1"/>
  <c r="R1240" i="1"/>
  <c r="R2680" i="1"/>
  <c r="R2488" i="1"/>
  <c r="R1996" i="1"/>
  <c r="Z4000" i="1"/>
  <c r="AI4000" i="1" s="1"/>
  <c r="R3794" i="1"/>
  <c r="R3748" i="1"/>
  <c r="R3698" i="1"/>
  <c r="R3614" i="1"/>
  <c r="R3304" i="1"/>
  <c r="Z2920" i="1"/>
  <c r="AI2920" i="1" s="1"/>
  <c r="R2788" i="1"/>
  <c r="R2728" i="1"/>
  <c r="R2656" i="1"/>
  <c r="R2596" i="1"/>
  <c r="Z2044" i="1"/>
  <c r="AI2044" i="1" s="1"/>
  <c r="R1994" i="1"/>
  <c r="R1912" i="1"/>
  <c r="Z652" i="1"/>
  <c r="AI652" i="1" s="1"/>
  <c r="R596" i="1"/>
  <c r="BA466" i="1"/>
  <c r="R1936" i="1"/>
  <c r="R4000" i="1"/>
  <c r="R3830" i="1"/>
  <c r="R3818" i="1"/>
  <c r="R3806" i="1"/>
  <c r="Z3760" i="1"/>
  <c r="AI3760" i="1" s="1"/>
  <c r="Z3664" i="1"/>
  <c r="AI3664" i="1" s="1"/>
  <c r="R3424" i="1"/>
  <c r="R3376" i="1"/>
  <c r="R3316" i="1"/>
  <c r="R3208" i="1"/>
  <c r="R3136" i="1"/>
  <c r="R3064" i="1"/>
  <c r="R2992" i="1"/>
  <c r="R2920" i="1"/>
  <c r="R2860" i="1"/>
  <c r="R2452" i="1"/>
  <c r="R2332" i="1"/>
  <c r="R2104" i="1"/>
  <c r="R2044" i="1"/>
  <c r="Z1984" i="1"/>
  <c r="AI1984" i="1" s="1"/>
  <c r="R1864" i="1"/>
  <c r="R1780" i="1"/>
  <c r="BA537" i="1"/>
  <c r="S549" i="1"/>
  <c r="T549" i="1" s="1"/>
  <c r="S525" i="1"/>
  <c r="T525" i="1" s="1"/>
  <c r="S501" i="1"/>
  <c r="T501" i="1" s="1"/>
  <c r="BC525" i="1"/>
  <c r="AZ525" i="1" s="1"/>
  <c r="BA477" i="1"/>
  <c r="BA549" i="1"/>
  <c r="BA525" i="1"/>
  <c r="BA501" i="1"/>
  <c r="S537" i="1"/>
  <c r="T537" i="1" s="1"/>
  <c r="Z2510" i="1"/>
  <c r="AI2510" i="1" s="1"/>
  <c r="Z2186" i="1"/>
  <c r="AI2186" i="1" s="1"/>
  <c r="R2174" i="1"/>
  <c r="R1766" i="1"/>
  <c r="R1754" i="1"/>
  <c r="R1454" i="1"/>
  <c r="R1298" i="1"/>
  <c r="R1262" i="1"/>
  <c r="R3458" i="1"/>
  <c r="R2510" i="1"/>
  <c r="Z2234" i="1"/>
  <c r="AI2234" i="1" s="1"/>
  <c r="Z2210" i="1"/>
  <c r="AI2210" i="1" s="1"/>
  <c r="R2198" i="1"/>
  <c r="R2186" i="1"/>
  <c r="R2006" i="1"/>
  <c r="R1562" i="1"/>
  <c r="R1490" i="1"/>
  <c r="R1070" i="1"/>
  <c r="R3662" i="1"/>
  <c r="R3350" i="1"/>
  <c r="R2642" i="1"/>
  <c r="R2486" i="1"/>
  <c r="R2474" i="1"/>
  <c r="R2462" i="1"/>
  <c r="R2450" i="1"/>
  <c r="R2246" i="1"/>
  <c r="R2234" i="1"/>
  <c r="R2222" i="1"/>
  <c r="R2210" i="1"/>
  <c r="R2030" i="1"/>
  <c r="R2018" i="1"/>
  <c r="S547" i="1"/>
  <c r="T547" i="1" s="1"/>
  <c r="R3686" i="1"/>
  <c r="R3674" i="1"/>
  <c r="R3470" i="1"/>
  <c r="Z2726" i="1"/>
  <c r="AI2726" i="1" s="1"/>
  <c r="Z2702" i="1"/>
  <c r="AI2702" i="1" s="1"/>
  <c r="Z2678" i="1"/>
  <c r="AI2678" i="1" s="1"/>
  <c r="Z2654" i="1"/>
  <c r="AI2654" i="1" s="1"/>
  <c r="R2522" i="1"/>
  <c r="Z2258" i="1"/>
  <c r="AI2258" i="1" s="1"/>
  <c r="R2054" i="1"/>
  <c r="R2042" i="1"/>
  <c r="Z1862" i="1"/>
  <c r="AI1862" i="1" s="1"/>
  <c r="R1526" i="1"/>
  <c r="R1334" i="1"/>
  <c r="R1142" i="1"/>
  <c r="R782" i="1"/>
  <c r="S524" i="1"/>
  <c r="T524" i="1" s="1"/>
  <c r="Z2846" i="1"/>
  <c r="AI2846" i="1" s="1"/>
  <c r="Z2822" i="1"/>
  <c r="AI2822" i="1" s="1"/>
  <c r="R2738" i="1"/>
  <c r="R2726" i="1"/>
  <c r="R2714" i="1"/>
  <c r="R2702" i="1"/>
  <c r="R2690" i="1"/>
  <c r="R2678" i="1"/>
  <c r="R2666" i="1"/>
  <c r="R2654" i="1"/>
  <c r="R2270" i="1"/>
  <c r="R2258" i="1"/>
  <c r="R1646" i="1"/>
  <c r="R1574" i="1"/>
  <c r="R830" i="1"/>
  <c r="R3374" i="1"/>
  <c r="R2858" i="1"/>
  <c r="R2846" i="1"/>
  <c r="R2834" i="1"/>
  <c r="R2822" i="1"/>
  <c r="Z2282" i="1"/>
  <c r="AI2282" i="1" s="1"/>
  <c r="Z1886" i="1"/>
  <c r="AI1886" i="1" s="1"/>
  <c r="R1382" i="1"/>
  <c r="R1310" i="1"/>
  <c r="R3722" i="1"/>
  <c r="R3710" i="1"/>
  <c r="R3494" i="1"/>
  <c r="Z3278" i="1"/>
  <c r="AI3278" i="1" s="1"/>
  <c r="R2294" i="1"/>
  <c r="R2282" i="1"/>
  <c r="R2102" i="1"/>
  <c r="R2090" i="1"/>
  <c r="R2078" i="1"/>
  <c r="Z1934" i="1"/>
  <c r="AI1934" i="1" s="1"/>
  <c r="Z1910" i="1"/>
  <c r="AI1910" i="1" s="1"/>
  <c r="R1898" i="1"/>
  <c r="R1886" i="1"/>
  <c r="R1874" i="1"/>
  <c r="R1346" i="1"/>
  <c r="Z1166" i="1"/>
  <c r="AI1166" i="1" s="1"/>
  <c r="R1094" i="1"/>
  <c r="R902" i="1"/>
  <c r="R3506" i="1"/>
  <c r="R3398" i="1"/>
  <c r="R3278" i="1"/>
  <c r="R3254" i="1"/>
  <c r="Z2630" i="1"/>
  <c r="AI2630" i="1" s="1"/>
  <c r="R2318" i="1"/>
  <c r="R2306" i="1"/>
  <c r="R2114" i="1"/>
  <c r="R1934" i="1"/>
  <c r="R1922" i="1"/>
  <c r="R1910" i="1"/>
  <c r="R1418" i="1"/>
  <c r="R1166" i="1"/>
  <c r="BC500" i="1"/>
  <c r="AZ500" i="1" s="1"/>
  <c r="Z3002" i="1"/>
  <c r="AI3002" i="1" s="1"/>
  <c r="Z2942" i="1"/>
  <c r="AI2942" i="1" s="1"/>
  <c r="Z2918" i="1"/>
  <c r="AI2918" i="1" s="1"/>
  <c r="Z2894" i="1"/>
  <c r="AI2894" i="1" s="1"/>
  <c r="R2630" i="1"/>
  <c r="Z2606" i="1"/>
  <c r="AI2606" i="1" s="1"/>
  <c r="Z2582" i="1"/>
  <c r="AI2582" i="1" s="1"/>
  <c r="Z2558" i="1"/>
  <c r="AI2558" i="1" s="1"/>
  <c r="R2438" i="1"/>
  <c r="Z2378" i="1"/>
  <c r="AI2378" i="1" s="1"/>
  <c r="R2354" i="1"/>
  <c r="R2342" i="1"/>
  <c r="R2330" i="1"/>
  <c r="R2126" i="1"/>
  <c r="R1970" i="1"/>
  <c r="R1946" i="1"/>
  <c r="Z1790" i="1"/>
  <c r="AI1790" i="1" s="1"/>
  <c r="R1718" i="1"/>
  <c r="R1694" i="1"/>
  <c r="R1658" i="1"/>
  <c r="BA500" i="1"/>
  <c r="R3770" i="1"/>
  <c r="R3758" i="1"/>
  <c r="R3626" i="1"/>
  <c r="R3518" i="1"/>
  <c r="R3194" i="1"/>
  <c r="R3182" i="1"/>
  <c r="R3158" i="1"/>
  <c r="R3146" i="1"/>
  <c r="R3134" i="1"/>
  <c r="R3110" i="1"/>
  <c r="R3098" i="1"/>
  <c r="R3086" i="1"/>
  <c r="R3074" i="1"/>
  <c r="R3062" i="1"/>
  <c r="R3050" i="1"/>
  <c r="R3038" i="1"/>
  <c r="R3026" i="1"/>
  <c r="R3014" i="1"/>
  <c r="R3002" i="1"/>
  <c r="R2990" i="1"/>
  <c r="R2978" i="1"/>
  <c r="R2966" i="1"/>
  <c r="R2954" i="1"/>
  <c r="R2942" i="1"/>
  <c r="R2930" i="1"/>
  <c r="R2918" i="1"/>
  <c r="R2906" i="1"/>
  <c r="R2894" i="1"/>
  <c r="R2882" i="1"/>
  <c r="R2594" i="1"/>
  <c r="R2582" i="1"/>
  <c r="R2570" i="1"/>
  <c r="R2558" i="1"/>
  <c r="R2546" i="1"/>
  <c r="Z2402" i="1"/>
  <c r="AI2402" i="1" s="1"/>
  <c r="R2390" i="1"/>
  <c r="R2378" i="1"/>
  <c r="R2366" i="1"/>
  <c r="R2150" i="1"/>
  <c r="R2138" i="1"/>
  <c r="Z1982" i="1"/>
  <c r="AI1982" i="1" s="1"/>
  <c r="Z1838" i="1"/>
  <c r="AI1838" i="1" s="1"/>
  <c r="Z1814" i="1"/>
  <c r="AI1814" i="1" s="1"/>
  <c r="R1802" i="1"/>
  <c r="R1790" i="1"/>
  <c r="R1478" i="1"/>
  <c r="Z1190" i="1"/>
  <c r="AI1190" i="1" s="1"/>
  <c r="R3782" i="1"/>
  <c r="R3530" i="1"/>
  <c r="R3422" i="1"/>
  <c r="R2426" i="1"/>
  <c r="R2414" i="1"/>
  <c r="R2402" i="1"/>
  <c r="Z2162" i="1"/>
  <c r="AI2162" i="1" s="1"/>
  <c r="R1982" i="1"/>
  <c r="R1838" i="1"/>
  <c r="R1826" i="1"/>
  <c r="R1814" i="1"/>
  <c r="Z1742" i="1"/>
  <c r="AI1742" i="1" s="1"/>
  <c r="R1670" i="1"/>
  <c r="Z1238" i="1"/>
  <c r="AI1238" i="1" s="1"/>
  <c r="R1214" i="1"/>
  <c r="R1190" i="1"/>
  <c r="R974" i="1"/>
  <c r="BA476" i="1"/>
  <c r="S523" i="1"/>
  <c r="T523" i="1" s="1"/>
  <c r="Z1094" i="1"/>
  <c r="AI1094" i="1" s="1"/>
  <c r="R662" i="1"/>
  <c r="R646" i="1"/>
  <c r="R614" i="1"/>
  <c r="S500" i="1"/>
  <c r="T500" i="1" s="1"/>
  <c r="BA547" i="1"/>
  <c r="S499" i="1"/>
  <c r="T499" i="1" s="1"/>
  <c r="BC523" i="1"/>
  <c r="AZ523" i="1" s="1"/>
  <c r="Z1718" i="1"/>
  <c r="AI1718" i="1" s="1"/>
  <c r="Z1694" i="1"/>
  <c r="AI1694" i="1" s="1"/>
  <c r="R1210" i="1"/>
  <c r="R1154" i="1"/>
  <c r="Z1118" i="1"/>
  <c r="AI1118" i="1" s="1"/>
  <c r="R1046" i="1"/>
  <c r="R926" i="1"/>
  <c r="R886" i="1"/>
  <c r="R570" i="1"/>
  <c r="BA523" i="1"/>
  <c r="R1538" i="1"/>
  <c r="R1502" i="1"/>
  <c r="R1394" i="1"/>
  <c r="Z1286" i="1"/>
  <c r="AI1286" i="1" s="1"/>
  <c r="R1118" i="1"/>
  <c r="Z936" i="1"/>
  <c r="AI936" i="1" s="1"/>
  <c r="R744" i="1"/>
  <c r="BC499" i="1"/>
  <c r="AZ499" i="1" s="1"/>
  <c r="R1850" i="1"/>
  <c r="Z1766" i="1"/>
  <c r="AI1766" i="1" s="1"/>
  <c r="R1742" i="1"/>
  <c r="R1730" i="1"/>
  <c r="Z1550" i="1"/>
  <c r="AI1550" i="1" s="1"/>
  <c r="R1430" i="1"/>
  <c r="R1342" i="1"/>
  <c r="R1306" i="1"/>
  <c r="R1286" i="1"/>
  <c r="R1150" i="1"/>
  <c r="R958" i="1"/>
  <c r="R734" i="1"/>
  <c r="R718" i="1"/>
  <c r="R686" i="1"/>
  <c r="BC548" i="1"/>
  <c r="AZ548" i="1" s="1"/>
  <c r="BA499" i="1"/>
  <c r="R1550" i="1"/>
  <c r="R1370" i="1"/>
  <c r="R1322" i="1"/>
  <c r="R806" i="1"/>
  <c r="R670" i="1"/>
  <c r="R638" i="1"/>
  <c r="R622" i="1"/>
  <c r="BA548" i="1"/>
  <c r="BA475" i="1"/>
  <c r="R2066" i="1"/>
  <c r="R1862" i="1"/>
  <c r="R1778" i="1"/>
  <c r="R1452" i="1"/>
  <c r="R1426" i="1"/>
  <c r="R1406" i="1"/>
  <c r="R1282" i="1"/>
  <c r="Z1270" i="1"/>
  <c r="AI1270" i="1" s="1"/>
  <c r="R1260" i="1"/>
  <c r="R1250" i="1"/>
  <c r="R1222" i="1"/>
  <c r="Z1174" i="1"/>
  <c r="AI1174" i="1" s="1"/>
  <c r="R1078" i="1"/>
  <c r="R982" i="1"/>
  <c r="R950" i="1"/>
  <c r="Z910" i="1"/>
  <c r="AI910" i="1" s="1"/>
  <c r="R854" i="1"/>
  <c r="R1514" i="1"/>
  <c r="R1442" i="1"/>
  <c r="Z1142" i="1"/>
  <c r="AI1142" i="1" s="1"/>
  <c r="R1030" i="1"/>
  <c r="R910" i="1"/>
  <c r="R758" i="1"/>
  <c r="R594" i="1"/>
  <c r="R578" i="1"/>
  <c r="BA524" i="1"/>
  <c r="BA467" i="1"/>
  <c r="R1373" i="1"/>
  <c r="R1285" i="1"/>
  <c r="R1253" i="1"/>
  <c r="Z1237" i="1"/>
  <c r="AI1237" i="1" s="1"/>
  <c r="Z1141" i="1"/>
  <c r="AI1141" i="1" s="1"/>
  <c r="Z1117" i="1"/>
  <c r="AI1117" i="1" s="1"/>
  <c r="BC513" i="1"/>
  <c r="AZ513" i="1" s="1"/>
  <c r="BA473" i="1"/>
  <c r="R1653" i="1"/>
  <c r="R1549" i="1"/>
  <c r="R1541" i="1"/>
  <c r="Z1509" i="1"/>
  <c r="AI1509" i="1" s="1"/>
  <c r="R1349" i="1"/>
  <c r="R1317" i="1"/>
  <c r="R1261" i="1"/>
  <c r="R2005" i="1"/>
  <c r="R1997" i="1"/>
  <c r="R1989" i="1"/>
  <c r="R1981" i="1"/>
  <c r="R1869" i="1"/>
  <c r="R1861" i="1"/>
  <c r="R1853" i="1"/>
  <c r="R1845" i="1"/>
  <c r="R1781" i="1"/>
  <c r="R1669" i="1"/>
  <c r="R1661" i="1"/>
  <c r="R1557" i="1"/>
  <c r="R1509" i="1"/>
  <c r="R1413" i="1"/>
  <c r="R1133" i="1"/>
  <c r="Z1109" i="1"/>
  <c r="AI1109" i="1" s="1"/>
  <c r="R1677" i="1"/>
  <c r="R1565" i="1"/>
  <c r="Z1229" i="1"/>
  <c r="AI1229" i="1" s="1"/>
  <c r="R1189" i="1"/>
  <c r="BC545" i="1"/>
  <c r="AZ545" i="1" s="1"/>
  <c r="S505" i="1"/>
  <c r="T505" i="1" s="1"/>
  <c r="R1573" i="1"/>
  <c r="R1517" i="1"/>
  <c r="R1477" i="1"/>
  <c r="R1453" i="1"/>
  <c r="R1421" i="1"/>
  <c r="R1389" i="1"/>
  <c r="R1269" i="1"/>
  <c r="R1229" i="1"/>
  <c r="Z1085" i="1"/>
  <c r="AI1085" i="1" s="1"/>
  <c r="R1061" i="1"/>
  <c r="Z1525" i="1"/>
  <c r="AI1525" i="1" s="1"/>
  <c r="R1485" i="1"/>
  <c r="R1301" i="1"/>
  <c r="R1197" i="1"/>
  <c r="R1165" i="1"/>
  <c r="R1085" i="1"/>
  <c r="BA505" i="1"/>
  <c r="R1605" i="1"/>
  <c r="R1525" i="1"/>
  <c r="R1493" i="1"/>
  <c r="R1429" i="1"/>
  <c r="R1365" i="1"/>
  <c r="R1333" i="1"/>
  <c r="R1277" i="1"/>
  <c r="R585" i="1"/>
  <c r="R561" i="1"/>
  <c r="R909" i="1"/>
  <c r="R1109" i="1"/>
  <c r="R827" i="1"/>
  <c r="R803" i="1"/>
  <c r="R691" i="1"/>
  <c r="R947" i="1"/>
  <c r="R763" i="1"/>
  <c r="R1059" i="1"/>
  <c r="R963" i="1"/>
  <c r="R731" i="1"/>
  <c r="R675" i="1"/>
  <c r="R619" i="1"/>
  <c r="R1065" i="1"/>
  <c r="R1049" i="1"/>
  <c r="Z985" i="1"/>
  <c r="AI985" i="1" s="1"/>
  <c r="Z953" i="1"/>
  <c r="AI953" i="1" s="1"/>
  <c r="Z937" i="1"/>
  <c r="AI937" i="1" s="1"/>
  <c r="R849" i="1"/>
  <c r="R689" i="1"/>
  <c r="R1161" i="1"/>
  <c r="R1129" i="1"/>
  <c r="R1113" i="1"/>
  <c r="Z1025" i="1"/>
  <c r="AI1025" i="1" s="1"/>
  <c r="R985" i="1"/>
  <c r="Z969" i="1"/>
  <c r="AI969" i="1" s="1"/>
  <c r="R953" i="1"/>
  <c r="R937" i="1"/>
  <c r="Z913" i="1"/>
  <c r="AI913" i="1" s="1"/>
  <c r="R897" i="1"/>
  <c r="R865" i="1"/>
  <c r="R801" i="1"/>
  <c r="R589" i="1"/>
  <c r="R1241" i="1"/>
  <c r="R1201" i="1"/>
  <c r="R1145" i="1"/>
  <c r="R1097" i="1"/>
  <c r="R1081" i="1"/>
  <c r="R1025" i="1"/>
  <c r="R969" i="1"/>
  <c r="R913" i="1"/>
  <c r="R705" i="1"/>
  <c r="R1361" i="1"/>
  <c r="R1297" i="1"/>
  <c r="R1265" i="1"/>
  <c r="R1225" i="1"/>
  <c r="R1041" i="1"/>
  <c r="R1034" i="1"/>
  <c r="Z993" i="1"/>
  <c r="AI993" i="1" s="1"/>
  <c r="R841" i="1"/>
  <c r="R817" i="1"/>
  <c r="Z745" i="1"/>
  <c r="AI745" i="1" s="1"/>
  <c r="R1185" i="1"/>
  <c r="R1169" i="1"/>
  <c r="R1121" i="1"/>
  <c r="R993" i="1"/>
  <c r="Z945" i="1"/>
  <c r="AI945" i="1" s="1"/>
  <c r="Z929" i="1"/>
  <c r="AI929" i="1" s="1"/>
  <c r="R889" i="1"/>
  <c r="R833" i="1"/>
  <c r="R1153" i="1"/>
  <c r="R1137" i="1"/>
  <c r="R1105" i="1"/>
  <c r="R1073" i="1"/>
  <c r="R1057" i="1"/>
  <c r="Z1017" i="1"/>
  <c r="AI1017" i="1" s="1"/>
  <c r="R986" i="1"/>
  <c r="Z977" i="1"/>
  <c r="AI977" i="1" s="1"/>
  <c r="Z961" i="1"/>
  <c r="AI961" i="1" s="1"/>
  <c r="R945" i="1"/>
  <c r="R857" i="1"/>
  <c r="R721" i="1"/>
  <c r="R773" i="1"/>
  <c r="R733" i="1"/>
  <c r="R709" i="1"/>
  <c r="BC522" i="1"/>
  <c r="AZ522" i="1" s="1"/>
  <c r="BC498" i="1"/>
  <c r="AZ498" i="1" s="1"/>
  <c r="R1037" i="1"/>
  <c r="R965" i="1"/>
  <c r="R933" i="1"/>
  <c r="R813" i="1"/>
  <c r="BA522" i="1"/>
  <c r="BA498" i="1"/>
  <c r="BA474" i="1"/>
  <c r="S514" i="1"/>
  <c r="T514" i="1" s="1"/>
  <c r="R853" i="1"/>
  <c r="R685" i="1"/>
  <c r="R676" i="1"/>
  <c r="R1412" i="1"/>
  <c r="R1316" i="1"/>
  <c r="R1172" i="1"/>
  <c r="R1068" i="1"/>
  <c r="R1020" i="1"/>
  <c r="R804" i="1"/>
  <c r="R1500" i="1"/>
  <c r="R1420" i="1"/>
  <c r="R1372" i="1"/>
  <c r="R1364" i="1"/>
  <c r="R1324" i="1"/>
  <c r="R1284" i="1"/>
  <c r="R1276" i="1"/>
  <c r="R1196" i="1"/>
  <c r="Z900" i="1"/>
  <c r="AI900" i="1" s="1"/>
  <c r="R844" i="1"/>
  <c r="Z724" i="1"/>
  <c r="AI724" i="1" s="1"/>
  <c r="R600" i="1"/>
  <c r="R1508" i="1"/>
  <c r="R1428" i="1"/>
  <c r="R1380" i="1"/>
  <c r="R1244" i="1"/>
  <c r="R1124" i="1"/>
  <c r="R980" i="1"/>
  <c r="R900" i="1"/>
  <c r="R724" i="1"/>
  <c r="R1516" i="1"/>
  <c r="R1436" i="1"/>
  <c r="R1332" i="1"/>
  <c r="R1204" i="1"/>
  <c r="R988" i="1"/>
  <c r="R948" i="1"/>
  <c r="Z700" i="1"/>
  <c r="AI700" i="1" s="1"/>
  <c r="R668" i="1"/>
  <c r="R576" i="1"/>
  <c r="R1524" i="1"/>
  <c r="R1444" i="1"/>
  <c r="R1388" i="1"/>
  <c r="R1252" i="1"/>
  <c r="Z1212" i="1"/>
  <c r="AI1212" i="1" s="1"/>
  <c r="R1180" i="1"/>
  <c r="R1092" i="1"/>
  <c r="R1044" i="1"/>
  <c r="R756" i="1"/>
  <c r="R700" i="1"/>
  <c r="R1652" i="1"/>
  <c r="R1532" i="1"/>
  <c r="R1396" i="1"/>
  <c r="R1300" i="1"/>
  <c r="R1212" i="1"/>
  <c r="R788" i="1"/>
  <c r="Z676" i="1"/>
  <c r="AI676" i="1" s="1"/>
  <c r="Z628" i="1"/>
  <c r="AI628" i="1" s="1"/>
  <c r="BC505" i="1"/>
  <c r="AZ505" i="1" s="1"/>
  <c r="BC473" i="1"/>
  <c r="AZ473" i="1" s="1"/>
  <c r="S529" i="1"/>
  <c r="T529" i="1" s="1"/>
  <c r="S497" i="1"/>
  <c r="T497" i="1" s="1"/>
  <c r="BA545" i="1"/>
  <c r="BA513" i="1"/>
  <c r="BA481" i="1"/>
  <c r="BC553" i="1"/>
  <c r="AZ553" i="1" s="1"/>
  <c r="BC521" i="1"/>
  <c r="AZ521" i="1" s="1"/>
  <c r="S513" i="1"/>
  <c r="T513" i="1" s="1"/>
  <c r="S473" i="1"/>
  <c r="T473" i="1" s="1"/>
  <c r="BA553" i="1"/>
  <c r="BA521" i="1"/>
  <c r="BA489" i="1"/>
  <c r="BC497" i="1"/>
  <c r="AZ497" i="1" s="1"/>
  <c r="S521" i="1"/>
  <c r="T521" i="1" s="1"/>
  <c r="BA529" i="1"/>
  <c r="BA497" i="1"/>
  <c r="BA465" i="1"/>
  <c r="S504" i="1"/>
  <c r="T504" i="1" s="1"/>
  <c r="R605" i="1"/>
  <c r="BA512" i="1"/>
  <c r="R617" i="1"/>
  <c r="BC520" i="1"/>
  <c r="AZ520" i="1" s="1"/>
  <c r="BC528" i="1"/>
  <c r="AZ528" i="1" s="1"/>
  <c r="BA520" i="1"/>
  <c r="R633" i="1"/>
  <c r="R657" i="1"/>
  <c r="R761" i="1"/>
  <c r="R745" i="1"/>
  <c r="R649" i="1"/>
  <c r="R609" i="1"/>
  <c r="R565" i="1"/>
  <c r="R825" i="1"/>
  <c r="R809" i="1"/>
  <c r="R713" i="1"/>
  <c r="R697" i="1"/>
  <c r="R681" i="1"/>
  <c r="R625" i="1"/>
  <c r="R597" i="1"/>
  <c r="R581" i="1"/>
  <c r="R929" i="1"/>
  <c r="R785" i="1"/>
  <c r="R729" i="1"/>
  <c r="R665" i="1"/>
  <c r="R641" i="1"/>
  <c r="R769" i="1"/>
  <c r="R753" i="1"/>
  <c r="R737" i="1"/>
  <c r="S496" i="1"/>
  <c r="T496" i="1" s="1"/>
  <c r="BC536" i="1"/>
  <c r="AZ536" i="1" s="1"/>
  <c r="BA528" i="1"/>
  <c r="BC472" i="1"/>
  <c r="AZ472" i="1" s="1"/>
  <c r="BA464" i="1"/>
  <c r="S512" i="1"/>
  <c r="T512" i="1" s="1"/>
  <c r="BC544" i="1"/>
  <c r="AZ544" i="1" s="1"/>
  <c r="BA536" i="1"/>
  <c r="BA472" i="1"/>
  <c r="S520" i="1"/>
  <c r="T520" i="1" s="1"/>
  <c r="BC552" i="1"/>
  <c r="AZ552" i="1" s="1"/>
  <c r="BA544" i="1"/>
  <c r="BC488" i="1"/>
  <c r="AZ488" i="1" s="1"/>
  <c r="BA480" i="1"/>
  <c r="BA552" i="1"/>
  <c r="BA488" i="1"/>
  <c r="BC504" i="1"/>
  <c r="AZ504" i="1" s="1"/>
  <c r="BA496" i="1"/>
  <c r="Z611" i="1"/>
  <c r="AI611" i="1" s="1"/>
  <c r="BC512" i="1"/>
  <c r="AZ512" i="1" s="1"/>
  <c r="BA504" i="1"/>
  <c r="R978" i="1"/>
  <c r="R642" i="1"/>
  <c r="Z930" i="1"/>
  <c r="AI930" i="1" s="1"/>
  <c r="R762" i="1"/>
  <c r="R674" i="1"/>
  <c r="R606" i="1"/>
  <c r="R714" i="1"/>
  <c r="Z682" i="1"/>
  <c r="AI682" i="1" s="1"/>
  <c r="R1013" i="1"/>
  <c r="R941" i="1"/>
  <c r="R924" i="1"/>
  <c r="Z917" i="1"/>
  <c r="AI917" i="1" s="1"/>
  <c r="R893" i="1"/>
  <c r="Z884" i="1"/>
  <c r="AI884" i="1" s="1"/>
  <c r="Z852" i="1"/>
  <c r="AI852" i="1" s="1"/>
  <c r="R836" i="1"/>
  <c r="Z812" i="1"/>
  <c r="AI812" i="1" s="1"/>
  <c r="R764" i="1"/>
  <c r="R741" i="1"/>
  <c r="Z732" i="1"/>
  <c r="AI732" i="1" s="1"/>
  <c r="R661" i="1"/>
  <c r="R652" i="1"/>
  <c r="R637" i="1"/>
  <c r="R628" i="1"/>
  <c r="R613" i="1"/>
  <c r="R1293" i="1"/>
  <c r="R1237" i="1"/>
  <c r="R1156" i="1"/>
  <c r="R1141" i="1"/>
  <c r="R1117" i="1"/>
  <c r="Z1093" i="1"/>
  <c r="AI1093" i="1" s="1"/>
  <c r="R1076" i="1"/>
  <c r="R1052" i="1"/>
  <c r="R1028" i="1"/>
  <c r="R996" i="1"/>
  <c r="R973" i="1"/>
  <c r="R956" i="1"/>
  <c r="R917" i="1"/>
  <c r="Z908" i="1"/>
  <c r="AI908" i="1" s="1"/>
  <c r="R884" i="1"/>
  <c r="R861" i="1"/>
  <c r="R852" i="1"/>
  <c r="R821" i="1"/>
  <c r="R812" i="1"/>
  <c r="R797" i="1"/>
  <c r="R781" i="1"/>
  <c r="Z772" i="1"/>
  <c r="AI772" i="1" s="1"/>
  <c r="R732" i="1"/>
  <c r="R717" i="1"/>
  <c r="Z708" i="1"/>
  <c r="AI708" i="1" s="1"/>
  <c r="R693" i="1"/>
  <c r="Z684" i="1"/>
  <c r="AI684" i="1" s="1"/>
  <c r="R569" i="1"/>
  <c r="R560" i="1"/>
  <c r="Z1245" i="1"/>
  <c r="AI1245" i="1" s="1"/>
  <c r="Z1213" i="1"/>
  <c r="AI1213" i="1" s="1"/>
  <c r="R1205" i="1"/>
  <c r="R1173" i="1"/>
  <c r="Z1149" i="1"/>
  <c r="AI1149" i="1" s="1"/>
  <c r="R1132" i="1"/>
  <c r="Z1125" i="1"/>
  <c r="AI1125" i="1" s="1"/>
  <c r="R1093" i="1"/>
  <c r="R1069" i="1"/>
  <c r="R1045" i="1"/>
  <c r="R1021" i="1"/>
  <c r="R989" i="1"/>
  <c r="R981" i="1"/>
  <c r="R949" i="1"/>
  <c r="R932" i="1"/>
  <c r="R908" i="1"/>
  <c r="R829" i="1"/>
  <c r="R772" i="1"/>
  <c r="R749" i="1"/>
  <c r="Z740" i="1"/>
  <c r="AI740" i="1" s="1"/>
  <c r="R708" i="1"/>
  <c r="R684" i="1"/>
  <c r="Z660" i="1"/>
  <c r="AI660" i="1" s="1"/>
  <c r="R645" i="1"/>
  <c r="Z636" i="1"/>
  <c r="AI636" i="1" s="1"/>
  <c r="R621" i="1"/>
  <c r="R593" i="1"/>
  <c r="R584" i="1"/>
  <c r="R1445" i="1"/>
  <c r="R1381" i="1"/>
  <c r="R1348" i="1"/>
  <c r="R1340" i="1"/>
  <c r="R1309" i="1"/>
  <c r="R1268" i="1"/>
  <c r="R1245" i="1"/>
  <c r="R1228" i="1"/>
  <c r="Z1221" i="1"/>
  <c r="AI1221" i="1" s="1"/>
  <c r="R1213" i="1"/>
  <c r="R1188" i="1"/>
  <c r="R1149" i="1"/>
  <c r="R1125" i="1"/>
  <c r="R1108" i="1"/>
  <c r="Z1101" i="1"/>
  <c r="AI1101" i="1" s="1"/>
  <c r="R1060" i="1"/>
  <c r="R1036" i="1"/>
  <c r="R964" i="1"/>
  <c r="R901" i="1"/>
  <c r="Z892" i="1"/>
  <c r="AI892" i="1" s="1"/>
  <c r="Z860" i="1"/>
  <c r="AI860" i="1" s="1"/>
  <c r="R845" i="1"/>
  <c r="Z820" i="1"/>
  <c r="AI820" i="1" s="1"/>
  <c r="R805" i="1"/>
  <c r="Z796" i="1"/>
  <c r="AI796" i="1" s="1"/>
  <c r="R789" i="1"/>
  <c r="Z780" i="1"/>
  <c r="AI780" i="1" s="1"/>
  <c r="R740" i="1"/>
  <c r="Z716" i="1"/>
  <c r="AI716" i="1" s="1"/>
  <c r="Z692" i="1"/>
  <c r="AI692" i="1" s="1"/>
  <c r="R669" i="1"/>
  <c r="R660" i="1"/>
  <c r="R636" i="1"/>
  <c r="R612" i="1"/>
  <c r="BC551" i="1"/>
  <c r="AZ551" i="1" s="1"/>
  <c r="BC543" i="1"/>
  <c r="AZ543" i="1" s="1"/>
  <c r="BC535" i="1"/>
  <c r="AZ535" i="1" s="1"/>
  <c r="BC527" i="1"/>
  <c r="AZ527" i="1" s="1"/>
  <c r="BC519" i="1"/>
  <c r="AZ519" i="1" s="1"/>
  <c r="BC511" i="1"/>
  <c r="AZ511" i="1" s="1"/>
  <c r="BC503" i="1"/>
  <c r="AZ503" i="1" s="1"/>
  <c r="BC495" i="1"/>
  <c r="AZ495" i="1" s="1"/>
  <c r="R1221" i="1"/>
  <c r="Z1157" i="1"/>
  <c r="AI1157" i="1" s="1"/>
  <c r="R1101" i="1"/>
  <c r="R1084" i="1"/>
  <c r="Z1077" i="1"/>
  <c r="AI1077" i="1" s="1"/>
  <c r="R1012" i="1"/>
  <c r="R940" i="1"/>
  <c r="R925" i="1"/>
  <c r="R892" i="1"/>
  <c r="R860" i="1"/>
  <c r="Z828" i="1"/>
  <c r="AI828" i="1" s="1"/>
  <c r="R820" i="1"/>
  <c r="R796" i="1"/>
  <c r="R780" i="1"/>
  <c r="R757" i="1"/>
  <c r="R725" i="1"/>
  <c r="R716" i="1"/>
  <c r="R701" i="1"/>
  <c r="R692" i="1"/>
  <c r="R677" i="1"/>
  <c r="Z644" i="1"/>
  <c r="AI644" i="1" s="1"/>
  <c r="Z620" i="1"/>
  <c r="AI620" i="1" s="1"/>
  <c r="R601" i="1"/>
  <c r="R577" i="1"/>
  <c r="R568" i="1"/>
  <c r="BA551" i="1"/>
  <c r="BA543" i="1"/>
  <c r="BA535" i="1"/>
  <c r="BA527" i="1"/>
  <c r="BA519" i="1"/>
  <c r="BA511" i="1"/>
  <c r="BA503" i="1"/>
  <c r="BA495" i="1"/>
  <c r="BA487" i="1"/>
  <c r="BA479" i="1"/>
  <c r="BA471" i="1"/>
  <c r="BA463" i="1"/>
  <c r="R1397" i="1"/>
  <c r="R1325" i="1"/>
  <c r="R1292" i="1"/>
  <c r="R1236" i="1"/>
  <c r="R1181" i="1"/>
  <c r="R1157" i="1"/>
  <c r="R1140" i="1"/>
  <c r="Z1133" i="1"/>
  <c r="AI1133" i="1" s="1"/>
  <c r="R1116" i="1"/>
  <c r="R1077" i="1"/>
  <c r="R1053" i="1"/>
  <c r="R1029" i="1"/>
  <c r="R997" i="1"/>
  <c r="R972" i="1"/>
  <c r="R957" i="1"/>
  <c r="R916" i="1"/>
  <c r="Z909" i="1"/>
  <c r="AI909" i="1" s="1"/>
  <c r="R885" i="1"/>
  <c r="Z844" i="1"/>
  <c r="AI844" i="1" s="1"/>
  <c r="R828" i="1"/>
  <c r="Z804" i="1"/>
  <c r="AI804" i="1" s="1"/>
  <c r="Z788" i="1"/>
  <c r="AI788" i="1" s="1"/>
  <c r="R765" i="1"/>
  <c r="R748" i="1"/>
  <c r="Z668" i="1"/>
  <c r="AI668" i="1" s="1"/>
  <c r="R653" i="1"/>
  <c r="R644" i="1"/>
  <c r="R629" i="1"/>
  <c r="R620" i="1"/>
  <c r="R592" i="1"/>
  <c r="R1242" i="1"/>
  <c r="R1234" i="1"/>
  <c r="R1186" i="1"/>
  <c r="R1146" i="1"/>
  <c r="R1106" i="1"/>
  <c r="R1066" i="1"/>
  <c r="R970" i="1"/>
  <c r="R922" i="1"/>
  <c r="R890" i="1"/>
  <c r="R858" i="1"/>
  <c r="R794" i="1"/>
  <c r="Z714" i="1"/>
  <c r="AI714" i="1" s="1"/>
  <c r="Z674" i="1"/>
  <c r="AI674" i="1" s="1"/>
  <c r="Z642" i="1"/>
  <c r="AI642" i="1" s="1"/>
  <c r="R566" i="1"/>
  <c r="R1122" i="1"/>
  <c r="R1114" i="1"/>
  <c r="R1074" i="1"/>
  <c r="R994" i="1"/>
  <c r="R930" i="1"/>
  <c r="R898" i="1"/>
  <c r="R802" i="1"/>
  <c r="R778" i="1"/>
  <c r="R770" i="1"/>
  <c r="R682" i="1"/>
  <c r="Z650" i="1"/>
  <c r="AI650" i="1" s="1"/>
  <c r="R610" i="1"/>
  <c r="R574" i="1"/>
  <c r="R1202" i="1"/>
  <c r="R1162" i="1"/>
  <c r="R1042" i="1"/>
  <c r="R938" i="1"/>
  <c r="R810" i="1"/>
  <c r="R786" i="1"/>
  <c r="R722" i="1"/>
  <c r="Z690" i="1"/>
  <c r="AI690" i="1" s="1"/>
  <c r="R650" i="1"/>
  <c r="Z618" i="1"/>
  <c r="AI618" i="1" s="1"/>
  <c r="R1130" i="1"/>
  <c r="R1082" i="1"/>
  <c r="R1010" i="1"/>
  <c r="R946" i="1"/>
  <c r="R906" i="1"/>
  <c r="R842" i="1"/>
  <c r="Z698" i="1"/>
  <c r="AI698" i="1" s="1"/>
  <c r="R690" i="1"/>
  <c r="Z658" i="1"/>
  <c r="AI658" i="1" s="1"/>
  <c r="Z626" i="1"/>
  <c r="AI626" i="1" s="1"/>
  <c r="R618" i="1"/>
  <c r="R582" i="1"/>
  <c r="R1050" i="1"/>
  <c r="R954" i="1"/>
  <c r="Z914" i="1"/>
  <c r="AI914" i="1" s="1"/>
  <c r="R818" i="1"/>
  <c r="R738" i="1"/>
  <c r="R730" i="1"/>
  <c r="R698" i="1"/>
  <c r="R658" i="1"/>
  <c r="R626" i="1"/>
  <c r="S4081" i="1"/>
  <c r="T4081" i="1" s="1"/>
  <c r="R1226" i="1"/>
  <c r="R1138" i="1"/>
  <c r="R1090" i="1"/>
  <c r="R1018" i="1"/>
  <c r="R914" i="1"/>
  <c r="R882" i="1"/>
  <c r="R850" i="1"/>
  <c r="R826" i="1"/>
  <c r="R746" i="1"/>
  <c r="Z706" i="1"/>
  <c r="AI706" i="1" s="1"/>
  <c r="Z666" i="1"/>
  <c r="AI666" i="1" s="1"/>
  <c r="Z634" i="1"/>
  <c r="AI634" i="1" s="1"/>
  <c r="R590" i="1"/>
  <c r="R1178" i="1"/>
  <c r="R1098" i="1"/>
  <c r="R1058" i="1"/>
  <c r="R1026" i="1"/>
  <c r="R962" i="1"/>
  <c r="R834" i="1"/>
  <c r="R754" i="1"/>
  <c r="R706" i="1"/>
  <c r="R666" i="1"/>
  <c r="R634" i="1"/>
  <c r="R598" i="1"/>
  <c r="S503" i="1"/>
  <c r="T503" i="1" s="1"/>
  <c r="S495" i="1"/>
  <c r="T495" i="1" s="1"/>
  <c r="Z1455" i="1"/>
  <c r="AI1455" i="1" s="1"/>
  <c r="S1455" i="1"/>
  <c r="T1455" i="1" s="1"/>
  <c r="R1455" i="1"/>
  <c r="S2632" i="1"/>
  <c r="T2632" i="1" s="1"/>
  <c r="R2632" i="1"/>
  <c r="S1457" i="1"/>
  <c r="T1457" i="1" s="1"/>
  <c r="R1457" i="1"/>
  <c r="S2633" i="1"/>
  <c r="T2633" i="1" s="1"/>
  <c r="R2633" i="1"/>
  <c r="Z3833" i="1"/>
  <c r="AI3833" i="1" s="1"/>
  <c r="S1458" i="1"/>
  <c r="T1458" i="1" s="1"/>
  <c r="R1458" i="1"/>
  <c r="S3834" i="1"/>
  <c r="T3834" i="1" s="1"/>
  <c r="R3834" i="1"/>
  <c r="S3835" i="1"/>
  <c r="T3835" i="1" s="1"/>
  <c r="R3835" i="1"/>
  <c r="S3836" i="1"/>
  <c r="T3836" i="1" s="1"/>
  <c r="R3836" i="1"/>
  <c r="S3837" i="1"/>
  <c r="T3837" i="1" s="1"/>
  <c r="R3837" i="1"/>
  <c r="S2639" i="1"/>
  <c r="T2639" i="1" s="1"/>
  <c r="R2639" i="1"/>
  <c r="S1459" i="1"/>
  <c r="T1459" i="1" s="1"/>
  <c r="R1459" i="1"/>
  <c r="S1460" i="1"/>
  <c r="T1460" i="1" s="1"/>
  <c r="R1460" i="1"/>
  <c r="S1461" i="1"/>
  <c r="T1461" i="1" s="1"/>
  <c r="R1461" i="1"/>
  <c r="S1473" i="1"/>
  <c r="T1473" i="1" s="1"/>
  <c r="R1473" i="1"/>
  <c r="S1474" i="1"/>
  <c r="T1474" i="1" s="1"/>
  <c r="R1474" i="1"/>
  <c r="S1475" i="1"/>
  <c r="T1475" i="1" s="1"/>
  <c r="R1475" i="1"/>
  <c r="S2634" i="1"/>
  <c r="T2634" i="1" s="1"/>
  <c r="R2634" i="1"/>
  <c r="S3833" i="1"/>
  <c r="T3833" i="1" s="1"/>
  <c r="R3833" i="1"/>
  <c r="Z1471" i="1"/>
  <c r="AI1471" i="1" s="1"/>
  <c r="Z2638" i="1"/>
  <c r="AI2638" i="1" s="1"/>
  <c r="S1462" i="1"/>
  <c r="T1462" i="1" s="1"/>
  <c r="R1462" i="1"/>
  <c r="S1471" i="1"/>
  <c r="T1471" i="1" s="1"/>
  <c r="R1471" i="1"/>
  <c r="S2636" i="1"/>
  <c r="T2636" i="1" s="1"/>
  <c r="R2636" i="1"/>
  <c r="S2638" i="1"/>
  <c r="T2638" i="1" s="1"/>
  <c r="R2638" i="1"/>
  <c r="Z1463" i="1"/>
  <c r="AI1463" i="1" s="1"/>
  <c r="S1463" i="1"/>
  <c r="T1463" i="1" s="1"/>
  <c r="R1463" i="1"/>
  <c r="S1465" i="1"/>
  <c r="T1465" i="1" s="1"/>
  <c r="R1465" i="1"/>
  <c r="S1466" i="1"/>
  <c r="T1466" i="1" s="1"/>
  <c r="R1466" i="1"/>
  <c r="S1467" i="1"/>
  <c r="T1467" i="1" s="1"/>
  <c r="R1467" i="1"/>
  <c r="S1468" i="1"/>
  <c r="T1468" i="1" s="1"/>
  <c r="R1468" i="1"/>
  <c r="S1469" i="1"/>
  <c r="T1469" i="1" s="1"/>
  <c r="R1469" i="1"/>
  <c r="S1470" i="1"/>
  <c r="T1470" i="1" s="1"/>
  <c r="R1470" i="1"/>
  <c r="S2635" i="1"/>
  <c r="T2635" i="1" s="1"/>
  <c r="R2635" i="1"/>
  <c r="S1602" i="1"/>
  <c r="T1602" i="1" s="1"/>
  <c r="R1602" i="1"/>
  <c r="S1603" i="1"/>
  <c r="T1603" i="1" s="1"/>
  <c r="R1603" i="1"/>
  <c r="S1604" i="1"/>
  <c r="T1604" i="1" s="1"/>
  <c r="R1604" i="1"/>
  <c r="S2780" i="1"/>
  <c r="T2780" i="1" s="1"/>
  <c r="R2780" i="1"/>
  <c r="S2783" i="1"/>
  <c r="T2783" i="1" s="1"/>
  <c r="R2783" i="1"/>
  <c r="Z2782" i="1"/>
  <c r="AI2782" i="1" s="1"/>
  <c r="S2781" i="1"/>
  <c r="T2781" i="1" s="1"/>
  <c r="R2781" i="1"/>
  <c r="S2782" i="1"/>
  <c r="T2782" i="1" s="1"/>
  <c r="R2782" i="1"/>
  <c r="S2784" i="1"/>
  <c r="T2784" i="1" s="1"/>
  <c r="R2784" i="1"/>
  <c r="S2785" i="1"/>
  <c r="T2785" i="1" s="1"/>
  <c r="R2785" i="1"/>
  <c r="S2786" i="1"/>
  <c r="T2786" i="1" s="1"/>
  <c r="R2786" i="1"/>
  <c r="Z476" i="1"/>
  <c r="Z492" i="1"/>
  <c r="Z500" i="1"/>
  <c r="Z507" i="1"/>
  <c r="Z523" i="1"/>
  <c r="S491" i="1"/>
  <c r="T491" i="1" s="1"/>
  <c r="R491" i="1"/>
  <c r="R490" i="1"/>
  <c r="S490" i="1"/>
  <c r="T490" i="1" s="1"/>
  <c r="S489" i="1"/>
  <c r="T489" i="1" s="1"/>
  <c r="R489" i="1"/>
  <c r="R487" i="1"/>
  <c r="S487" i="1"/>
  <c r="T487" i="1" s="1"/>
  <c r="S486" i="1"/>
  <c r="T486" i="1" s="1"/>
  <c r="R486" i="1"/>
  <c r="S485" i="1"/>
  <c r="T485" i="1" s="1"/>
  <c r="R485" i="1"/>
  <c r="S484" i="1"/>
  <c r="T484" i="1" s="1"/>
  <c r="R484" i="1"/>
  <c r="S483" i="1"/>
  <c r="T483" i="1" s="1"/>
  <c r="R483" i="1"/>
  <c r="S482" i="1"/>
  <c r="T482" i="1" s="1"/>
  <c r="R482" i="1"/>
  <c r="S481" i="1"/>
  <c r="T481" i="1" s="1"/>
  <c r="R481" i="1"/>
  <c r="S480" i="1"/>
  <c r="T480" i="1" s="1"/>
  <c r="R480" i="1"/>
  <c r="S479" i="1"/>
  <c r="T479" i="1" s="1"/>
  <c r="R479" i="1"/>
  <c r="R478" i="1"/>
  <c r="S478" i="1"/>
  <c r="T478" i="1" s="1"/>
  <c r="R477" i="1"/>
  <c r="S477" i="1"/>
  <c r="T477" i="1" s="1"/>
  <c r="R476" i="1"/>
  <c r="S476" i="1"/>
  <c r="T476" i="1" s="1"/>
  <c r="R475" i="1"/>
  <c r="S475" i="1"/>
  <c r="T475" i="1" s="1"/>
  <c r="R474" i="1"/>
  <c r="S474" i="1"/>
  <c r="T474" i="1" s="1"/>
  <c r="Y4081" i="1"/>
  <c r="X4081" i="1"/>
  <c r="Z1639" i="1"/>
  <c r="AI1639" i="1" s="1"/>
  <c r="Z1641" i="1"/>
  <c r="AI1641" i="1" s="1"/>
  <c r="S1638" i="1"/>
  <c r="T1638" i="1" s="1"/>
  <c r="R1638" i="1"/>
  <c r="S1639" i="1"/>
  <c r="T1639" i="1" s="1"/>
  <c r="R1639" i="1"/>
  <c r="S1641" i="1"/>
  <c r="T1641" i="1" s="1"/>
  <c r="R1641" i="1"/>
  <c r="S1642" i="1"/>
  <c r="T1642" i="1" s="1"/>
  <c r="R1642" i="1"/>
  <c r="S1643" i="1"/>
  <c r="T1643" i="1" s="1"/>
  <c r="R1643" i="1"/>
  <c r="S1644" i="1"/>
  <c r="T1644" i="1" s="1"/>
  <c r="R1644" i="1"/>
  <c r="S1645" i="1"/>
  <c r="T1645" i="1" s="1"/>
  <c r="R1645" i="1"/>
  <c r="S4041" i="1"/>
  <c r="T4041" i="1" s="1"/>
  <c r="R4041" i="1"/>
  <c r="S4042" i="1"/>
  <c r="T4042" i="1" s="1"/>
  <c r="R4042" i="1"/>
  <c r="S4043" i="1"/>
  <c r="T4043" i="1" s="1"/>
  <c r="R4043" i="1"/>
  <c r="S1620" i="1"/>
  <c r="T1620" i="1" s="1"/>
  <c r="R1620" i="1"/>
  <c r="S1621" i="1"/>
  <c r="T1621" i="1" s="1"/>
  <c r="R1621" i="1"/>
  <c r="S1622" i="1"/>
  <c r="T1622" i="1" s="1"/>
  <c r="R1622" i="1"/>
  <c r="S1623" i="1"/>
  <c r="T1623" i="1" s="1"/>
  <c r="R1623" i="1"/>
  <c r="S2795" i="1"/>
  <c r="T2795" i="1" s="1"/>
  <c r="R2795" i="1"/>
  <c r="S2796" i="1"/>
  <c r="T2796" i="1" s="1"/>
  <c r="R2796" i="1"/>
  <c r="S2797" i="1"/>
  <c r="T2797" i="1" s="1"/>
  <c r="R2797" i="1"/>
  <c r="Z2806" i="1"/>
  <c r="AI2806" i="1" s="1"/>
  <c r="Z4039" i="1"/>
  <c r="AI4039" i="1" s="1"/>
  <c r="Z4040" i="1"/>
  <c r="AI4040" i="1" s="1"/>
  <c r="S2803" i="1"/>
  <c r="T2803" i="1" s="1"/>
  <c r="R2803" i="1"/>
  <c r="S2804" i="1"/>
  <c r="T2804" i="1" s="1"/>
  <c r="R2804" i="1"/>
  <c r="S2805" i="1"/>
  <c r="T2805" i="1" s="1"/>
  <c r="R2805" i="1"/>
  <c r="S2807" i="1"/>
  <c r="T2807" i="1" s="1"/>
  <c r="R2807" i="1"/>
  <c r="S2808" i="1"/>
  <c r="T2808" i="1" s="1"/>
  <c r="R2808" i="1"/>
  <c r="S2809" i="1"/>
  <c r="T2809" i="1" s="1"/>
  <c r="R2809" i="1"/>
  <c r="S2810" i="1"/>
  <c r="T2810" i="1" s="1"/>
  <c r="R2810" i="1"/>
  <c r="S2811" i="1"/>
  <c r="T2811" i="1" s="1"/>
  <c r="R2811" i="1"/>
  <c r="S2812" i="1"/>
  <c r="T2812" i="1" s="1"/>
  <c r="R2812" i="1"/>
  <c r="S4039" i="1"/>
  <c r="T4039" i="1" s="1"/>
  <c r="R4039" i="1"/>
  <c r="S4040" i="1"/>
  <c r="T4040" i="1" s="1"/>
  <c r="R4040" i="1"/>
  <c r="S1625" i="1"/>
  <c r="T1625" i="1" s="1"/>
  <c r="R1625" i="1"/>
  <c r="Z2798" i="1"/>
  <c r="AI2798" i="1" s="1"/>
  <c r="S471" i="1"/>
  <c r="T471" i="1" s="1"/>
  <c r="R471" i="1"/>
  <c r="S1626" i="1"/>
  <c r="T1626" i="1" s="1"/>
  <c r="R1626" i="1"/>
  <c r="S1627" i="1"/>
  <c r="T1627" i="1" s="1"/>
  <c r="R1627" i="1"/>
  <c r="S1628" i="1"/>
  <c r="T1628" i="1" s="1"/>
  <c r="R1628" i="1"/>
  <c r="S1629" i="1"/>
  <c r="T1629" i="1" s="1"/>
  <c r="R1629" i="1"/>
  <c r="S1630" i="1"/>
  <c r="T1630" i="1" s="1"/>
  <c r="R1630" i="1"/>
  <c r="S2798" i="1"/>
  <c r="T2798" i="1" s="1"/>
  <c r="R2798" i="1"/>
  <c r="S2799" i="1"/>
  <c r="T2799" i="1" s="1"/>
  <c r="R2799" i="1"/>
  <c r="S2800" i="1"/>
  <c r="T2800" i="1" s="1"/>
  <c r="R2800" i="1"/>
  <c r="S4025" i="1"/>
  <c r="T4025" i="1" s="1"/>
  <c r="R4025" i="1"/>
  <c r="S4026" i="1"/>
  <c r="T4026" i="1" s="1"/>
  <c r="R4026" i="1"/>
  <c r="Z1635" i="1"/>
  <c r="AI1635" i="1" s="1"/>
  <c r="Z4031" i="1"/>
  <c r="AI4031" i="1" s="1"/>
  <c r="Z4032" i="1"/>
  <c r="AI4032" i="1" s="1"/>
  <c r="S1631" i="1"/>
  <c r="T1631" i="1" s="1"/>
  <c r="R1631" i="1"/>
  <c r="S1633" i="1"/>
  <c r="T1633" i="1" s="1"/>
  <c r="R1633" i="1"/>
  <c r="S1634" i="1"/>
  <c r="T1634" i="1" s="1"/>
  <c r="R1634" i="1"/>
  <c r="S1635" i="1"/>
  <c r="T1635" i="1" s="1"/>
  <c r="R1635" i="1"/>
  <c r="S1636" i="1"/>
  <c r="T1636" i="1" s="1"/>
  <c r="R1636" i="1"/>
  <c r="S1637" i="1"/>
  <c r="T1637" i="1" s="1"/>
  <c r="R1637" i="1"/>
  <c r="S2801" i="1"/>
  <c r="T2801" i="1" s="1"/>
  <c r="R2801" i="1"/>
  <c r="S2802" i="1"/>
  <c r="T2802" i="1" s="1"/>
  <c r="R2802" i="1"/>
  <c r="S4027" i="1"/>
  <c r="T4027" i="1" s="1"/>
  <c r="R4027" i="1"/>
  <c r="S4028" i="1"/>
  <c r="T4028" i="1" s="1"/>
  <c r="R4028" i="1"/>
  <c r="S4029" i="1"/>
  <c r="T4029" i="1" s="1"/>
  <c r="R4029" i="1"/>
  <c r="S4030" i="1"/>
  <c r="T4030" i="1" s="1"/>
  <c r="R4030" i="1"/>
  <c r="S4031" i="1"/>
  <c r="T4031" i="1" s="1"/>
  <c r="R4031" i="1"/>
  <c r="S4032" i="1"/>
  <c r="T4032" i="1" s="1"/>
  <c r="R4032" i="1"/>
  <c r="S4033" i="1"/>
  <c r="T4033" i="1" s="1"/>
  <c r="R4033" i="1"/>
  <c r="S4034" i="1"/>
  <c r="T4034" i="1" s="1"/>
  <c r="R4034" i="1"/>
  <c r="S4035" i="1"/>
  <c r="T4035" i="1" s="1"/>
  <c r="R4035" i="1"/>
  <c r="S4036" i="1"/>
  <c r="T4036" i="1" s="1"/>
  <c r="R4036" i="1"/>
  <c r="S4037" i="1"/>
  <c r="T4037" i="1" s="1"/>
  <c r="R4037" i="1"/>
  <c r="S4038" i="1"/>
  <c r="T4038" i="1" s="1"/>
  <c r="R4038" i="1"/>
  <c r="Z1577" i="1"/>
  <c r="AI1577" i="1" s="1"/>
  <c r="S1577" i="1"/>
  <c r="T1577" i="1" s="1"/>
  <c r="R1577" i="1"/>
  <c r="S2751" i="1"/>
  <c r="T2751" i="1" s="1"/>
  <c r="R2751" i="1"/>
  <c r="S2752" i="1"/>
  <c r="T2752" i="1" s="1"/>
  <c r="R2752" i="1"/>
  <c r="S2753" i="1"/>
  <c r="T2753" i="1" s="1"/>
  <c r="R2753" i="1"/>
  <c r="Z1601" i="1"/>
  <c r="AI1601" i="1" s="1"/>
  <c r="Z2758" i="1"/>
  <c r="AI2758" i="1" s="1"/>
  <c r="Z3976" i="1"/>
  <c r="AI3976" i="1" s="1"/>
  <c r="Z3977" i="1"/>
  <c r="AI3977" i="1" s="1"/>
  <c r="S470" i="1"/>
  <c r="T470" i="1" s="1"/>
  <c r="R470" i="1"/>
  <c r="S1596" i="1"/>
  <c r="T1596" i="1" s="1"/>
  <c r="R1596" i="1"/>
  <c r="S1597" i="1"/>
  <c r="T1597" i="1" s="1"/>
  <c r="R1597" i="1"/>
  <c r="S1598" i="1"/>
  <c r="T1598" i="1" s="1"/>
  <c r="R1598" i="1"/>
  <c r="S1599" i="1"/>
  <c r="T1599" i="1" s="1"/>
  <c r="R1599" i="1"/>
  <c r="S1601" i="1"/>
  <c r="T1601" i="1" s="1"/>
  <c r="R1601" i="1"/>
  <c r="S2758" i="1"/>
  <c r="T2758" i="1" s="1"/>
  <c r="R2758" i="1"/>
  <c r="S2759" i="1"/>
  <c r="T2759" i="1" s="1"/>
  <c r="R2759" i="1"/>
  <c r="S2760" i="1"/>
  <c r="T2760" i="1" s="1"/>
  <c r="R2760" i="1"/>
  <c r="S2761" i="1"/>
  <c r="T2761" i="1" s="1"/>
  <c r="R2761" i="1"/>
  <c r="S2762" i="1"/>
  <c r="T2762" i="1" s="1"/>
  <c r="R2762" i="1"/>
  <c r="S3976" i="1"/>
  <c r="T3976" i="1" s="1"/>
  <c r="R3976" i="1"/>
  <c r="S3977" i="1"/>
  <c r="T3977" i="1" s="1"/>
  <c r="R3977" i="1"/>
  <c r="S3978" i="1"/>
  <c r="T3978" i="1" s="1"/>
  <c r="R3978" i="1"/>
  <c r="S1587" i="1"/>
  <c r="T1587" i="1" s="1"/>
  <c r="R1587" i="1"/>
  <c r="S2754" i="1"/>
  <c r="T2754" i="1" s="1"/>
  <c r="R2754" i="1"/>
  <c r="Z3975" i="1"/>
  <c r="AI3975" i="1" s="1"/>
  <c r="S468" i="1"/>
  <c r="T468" i="1" s="1"/>
  <c r="R468" i="1"/>
  <c r="S1588" i="1"/>
  <c r="T1588" i="1" s="1"/>
  <c r="R1588" i="1"/>
  <c r="S1589" i="1"/>
  <c r="T1589" i="1" s="1"/>
  <c r="R1589" i="1"/>
  <c r="S3974" i="1"/>
  <c r="T3974" i="1" s="1"/>
  <c r="R3974" i="1"/>
  <c r="S3975" i="1"/>
  <c r="T3975" i="1" s="1"/>
  <c r="R3975" i="1"/>
  <c r="Z1593" i="1"/>
  <c r="AI1593" i="1" s="1"/>
  <c r="S1590" i="1"/>
  <c r="T1590" i="1" s="1"/>
  <c r="R1590" i="1"/>
  <c r="S1591" i="1"/>
  <c r="T1591" i="1" s="1"/>
  <c r="R1591" i="1"/>
  <c r="S1593" i="1"/>
  <c r="T1593" i="1" s="1"/>
  <c r="R1593" i="1"/>
  <c r="S1594" i="1"/>
  <c r="T1594" i="1" s="1"/>
  <c r="R1594" i="1"/>
  <c r="S1595" i="1"/>
  <c r="T1595" i="1" s="1"/>
  <c r="R1595" i="1"/>
  <c r="S2755" i="1"/>
  <c r="T2755" i="1" s="1"/>
  <c r="R2755" i="1"/>
  <c r="S2756" i="1"/>
  <c r="T2756" i="1" s="1"/>
  <c r="R2756" i="1"/>
  <c r="S2757" i="1"/>
  <c r="T2757" i="1" s="1"/>
  <c r="R2757" i="1"/>
  <c r="S3971" i="1"/>
  <c r="T3971" i="1" s="1"/>
  <c r="R3971" i="1"/>
  <c r="S3973" i="1"/>
  <c r="T3973" i="1" s="1"/>
  <c r="R3973" i="1"/>
  <c r="S1578" i="1"/>
  <c r="T1578" i="1" s="1"/>
  <c r="R1578" i="1"/>
  <c r="Z2750" i="1"/>
  <c r="AI2750" i="1" s="1"/>
  <c r="S1579" i="1"/>
  <c r="T1579" i="1" s="1"/>
  <c r="R1579" i="1"/>
  <c r="S1580" i="1"/>
  <c r="T1580" i="1" s="1"/>
  <c r="R1580" i="1"/>
  <c r="S2747" i="1"/>
  <c r="T2747" i="1" s="1"/>
  <c r="R2747" i="1"/>
  <c r="S2750" i="1"/>
  <c r="T2750" i="1" s="1"/>
  <c r="R2750" i="1"/>
  <c r="Z1585" i="1"/>
  <c r="AI1585" i="1" s="1"/>
  <c r="S1585" i="1"/>
  <c r="T1585" i="1" s="1"/>
  <c r="R1585" i="1"/>
  <c r="S1586" i="1"/>
  <c r="T1586" i="1" s="1"/>
  <c r="R1586" i="1"/>
  <c r="S3970" i="1"/>
  <c r="T3970" i="1" s="1"/>
  <c r="R3970" i="1"/>
  <c r="S467" i="1"/>
  <c r="T467" i="1" s="1"/>
  <c r="R467" i="1"/>
  <c r="S1581" i="1"/>
  <c r="T1581" i="1" s="1"/>
  <c r="R1581" i="1"/>
  <c r="S1582" i="1"/>
  <c r="T1582" i="1" s="1"/>
  <c r="R1582" i="1"/>
  <c r="S1583" i="1"/>
  <c r="T1583" i="1" s="1"/>
  <c r="R1583" i="1"/>
  <c r="S2748" i="1"/>
  <c r="T2748" i="1" s="1"/>
  <c r="R2748" i="1"/>
  <c r="S2749" i="1"/>
  <c r="T2749" i="1" s="1"/>
  <c r="R2749" i="1"/>
  <c r="Z451" i="1"/>
  <c r="AI451" i="1" s="1"/>
  <c r="Z1609" i="1"/>
  <c r="AI1609" i="1" s="1"/>
  <c r="Z2774" i="1"/>
  <c r="AI2774" i="1" s="1"/>
  <c r="S448" i="1"/>
  <c r="T448" i="1" s="1"/>
  <c r="R448" i="1"/>
  <c r="S449" i="1"/>
  <c r="T449" i="1" s="1"/>
  <c r="S450" i="1"/>
  <c r="T450" i="1" s="1"/>
  <c r="S451" i="1"/>
  <c r="T451" i="1" s="1"/>
  <c r="S462" i="1"/>
  <c r="T462" i="1" s="1"/>
  <c r="R462" i="1"/>
  <c r="S463" i="1"/>
  <c r="T463" i="1" s="1"/>
  <c r="R463" i="1"/>
  <c r="S464" i="1"/>
  <c r="T464" i="1" s="1"/>
  <c r="R464" i="1"/>
  <c r="S465" i="1"/>
  <c r="T465" i="1" s="1"/>
  <c r="R465" i="1"/>
  <c r="S466" i="1"/>
  <c r="T466" i="1" s="1"/>
  <c r="R466" i="1"/>
  <c r="S1607" i="1"/>
  <c r="T1607" i="1" s="1"/>
  <c r="R1607" i="1"/>
  <c r="S1609" i="1"/>
  <c r="T1609" i="1" s="1"/>
  <c r="R1609" i="1"/>
  <c r="S1610" i="1"/>
  <c r="T1610" i="1" s="1"/>
  <c r="R1610" i="1"/>
  <c r="S1611" i="1"/>
  <c r="T1611" i="1" s="1"/>
  <c r="R1611" i="1"/>
  <c r="S1612" i="1"/>
  <c r="T1612" i="1" s="1"/>
  <c r="R1612" i="1"/>
  <c r="S1613" i="1"/>
  <c r="T1613" i="1" s="1"/>
  <c r="R1613" i="1"/>
  <c r="S1614" i="1"/>
  <c r="T1614" i="1" s="1"/>
  <c r="R1614" i="1"/>
  <c r="S1615" i="1"/>
  <c r="T1615" i="1" s="1"/>
  <c r="R1615" i="1"/>
  <c r="S1617" i="1"/>
  <c r="T1617" i="1" s="1"/>
  <c r="R1617" i="1"/>
  <c r="S2774" i="1"/>
  <c r="T2774" i="1" s="1"/>
  <c r="R2774" i="1"/>
  <c r="S2775" i="1"/>
  <c r="T2775" i="1" s="1"/>
  <c r="R2775" i="1"/>
  <c r="S2776" i="1"/>
  <c r="T2776" i="1" s="1"/>
  <c r="R2776" i="1"/>
  <c r="S2777" i="1"/>
  <c r="T2777" i="1" s="1"/>
  <c r="R2777" i="1"/>
  <c r="Y4010" i="1"/>
  <c r="X4010" i="1"/>
  <c r="X4011" i="1"/>
  <c r="Z4011" i="1" s="1"/>
  <c r="AI4011" i="1" s="1"/>
  <c r="Y4011" i="1"/>
  <c r="Y4012" i="1"/>
  <c r="X4012" i="1"/>
  <c r="X4013" i="1"/>
  <c r="Z4013" i="1" s="1"/>
  <c r="AI4013" i="1" s="1"/>
  <c r="Y4013" i="1"/>
  <c r="Y4014" i="1"/>
  <c r="X4014" i="1"/>
  <c r="Z4014" i="1" s="1"/>
  <c r="AI4014" i="1" s="1"/>
  <c r="Y4018" i="1"/>
  <c r="X4018" i="1"/>
  <c r="Z4018" i="1" s="1"/>
  <c r="AI4018" i="1" s="1"/>
  <c r="Y4019" i="1"/>
  <c r="X4019" i="1"/>
  <c r="Z4019" i="1" s="1"/>
  <c r="AI4019" i="1" s="1"/>
  <c r="Y4020" i="1"/>
  <c r="X4020" i="1"/>
  <c r="Z4020" i="1" s="1"/>
  <c r="AI4020" i="1" s="1"/>
  <c r="X4021" i="1"/>
  <c r="Z4021" i="1" s="1"/>
  <c r="AI4021" i="1" s="1"/>
  <c r="Y4021" i="1"/>
  <c r="Y4022" i="1"/>
  <c r="X4022" i="1"/>
  <c r="Z4022" i="1" s="1"/>
  <c r="AI4022" i="1" s="1"/>
  <c r="X4026" i="1"/>
  <c r="Z4026" i="1" s="1"/>
  <c r="AI4026" i="1" s="1"/>
  <c r="Y4026" i="1"/>
  <c r="Y4027" i="1"/>
  <c r="X4027" i="1"/>
  <c r="Z4027" i="1" s="1"/>
  <c r="AI4027" i="1" s="1"/>
  <c r="Y4028" i="1"/>
  <c r="X4028" i="1"/>
  <c r="Z4028" i="1" s="1"/>
  <c r="AI4028" i="1" s="1"/>
  <c r="Y4029" i="1"/>
  <c r="X4029" i="1"/>
  <c r="Z4029" i="1" s="1"/>
  <c r="AI4029" i="1" s="1"/>
  <c r="Y4030" i="1"/>
  <c r="X4030" i="1"/>
  <c r="Z4030" i="1" s="1"/>
  <c r="AI4030" i="1" s="1"/>
  <c r="Y4034" i="1"/>
  <c r="X4034" i="1"/>
  <c r="Z4034" i="1" s="1"/>
  <c r="AI4034" i="1" s="1"/>
  <c r="X4035" i="1"/>
  <c r="Z4035" i="1" s="1"/>
  <c r="AI4035" i="1" s="1"/>
  <c r="Y4035" i="1"/>
  <c r="X4036" i="1"/>
  <c r="Z4036" i="1" s="1"/>
  <c r="AI4036" i="1" s="1"/>
  <c r="Y4036" i="1"/>
  <c r="X4037" i="1"/>
  <c r="Z4037" i="1" s="1"/>
  <c r="AI4037" i="1" s="1"/>
  <c r="Y4037" i="1"/>
  <c r="Y4038" i="1"/>
  <c r="X4038" i="1"/>
  <c r="Z4038" i="1" s="1"/>
  <c r="AI4038" i="1" s="1"/>
  <c r="Y4042" i="1"/>
  <c r="X4042" i="1"/>
  <c r="Z4042" i="1" s="1"/>
  <c r="AI4042" i="1" s="1"/>
  <c r="X4043" i="1"/>
  <c r="Z4043" i="1" s="1"/>
  <c r="AI4043" i="1" s="1"/>
  <c r="Y4043" i="1"/>
  <c r="X4044" i="1"/>
  <c r="Z4044" i="1" s="1"/>
  <c r="AI4044" i="1" s="1"/>
  <c r="Y4044" i="1"/>
  <c r="X4045" i="1"/>
  <c r="Z4045" i="1" s="1"/>
  <c r="AI4045" i="1" s="1"/>
  <c r="Y4045" i="1"/>
  <c r="Y4046" i="1"/>
  <c r="X4046" i="1"/>
  <c r="Z4046" i="1" s="1"/>
  <c r="AI4046" i="1" s="1"/>
  <c r="Y4050" i="1"/>
  <c r="X4050" i="1"/>
  <c r="Z4050" i="1" s="1"/>
  <c r="AI4050" i="1" s="1"/>
  <c r="Y4051" i="1"/>
  <c r="X4051" i="1"/>
  <c r="Z4051" i="1" s="1"/>
  <c r="AI4051" i="1" s="1"/>
  <c r="Y4052" i="1"/>
  <c r="X4052" i="1"/>
  <c r="Z4052" i="1" s="1"/>
  <c r="AI4052" i="1" s="1"/>
  <c r="Y4053" i="1"/>
  <c r="X4053" i="1"/>
  <c r="Z4053" i="1" s="1"/>
  <c r="AI4053" i="1" s="1"/>
  <c r="Y4054" i="1"/>
  <c r="X4054" i="1"/>
  <c r="Z4054" i="1" s="1"/>
  <c r="AI4054" i="1" s="1"/>
  <c r="X4058" i="1"/>
  <c r="Z4058" i="1" s="1"/>
  <c r="AI4058" i="1" s="1"/>
  <c r="Y4058" i="1"/>
  <c r="Y4059" i="1"/>
  <c r="X4059" i="1"/>
  <c r="Z4059" i="1" s="1"/>
  <c r="AI4059" i="1" s="1"/>
  <c r="Y4060" i="1"/>
  <c r="X4060" i="1"/>
  <c r="Z4060" i="1" s="1"/>
  <c r="AI4060" i="1" s="1"/>
  <c r="X4061" i="1"/>
  <c r="Z4061" i="1" s="1"/>
  <c r="AI4061" i="1" s="1"/>
  <c r="Y4061" i="1"/>
  <c r="Y4062" i="1"/>
  <c r="X4062" i="1"/>
  <c r="Z4062" i="1" s="1"/>
  <c r="AI4062" i="1" s="1"/>
  <c r="Y4066" i="1"/>
  <c r="X4066" i="1"/>
  <c r="Z4066" i="1" s="1"/>
  <c r="AI4066" i="1" s="1"/>
  <c r="X4067" i="1"/>
  <c r="Z4067" i="1" s="1"/>
  <c r="AI4067" i="1" s="1"/>
  <c r="Y4067" i="1"/>
  <c r="X4068" i="1"/>
  <c r="Z4068" i="1" s="1"/>
  <c r="AI4068" i="1" s="1"/>
  <c r="Y4068" i="1"/>
  <c r="X4069" i="1"/>
  <c r="Z4069" i="1" s="1"/>
  <c r="AI4069" i="1" s="1"/>
  <c r="Y4069" i="1"/>
  <c r="Y4070" i="1"/>
  <c r="X4070" i="1"/>
  <c r="Z4070" i="1" s="1"/>
  <c r="AI4070" i="1" s="1"/>
  <c r="X4074" i="1"/>
  <c r="Z4074" i="1" s="1"/>
  <c r="AI4074" i="1" s="1"/>
  <c r="Y4074" i="1"/>
  <c r="Y4075" i="1"/>
  <c r="X4075" i="1"/>
  <c r="Z4075" i="1" s="1"/>
  <c r="AI4075" i="1" s="1"/>
  <c r="X4076" i="1"/>
  <c r="Z4076" i="1" s="1"/>
  <c r="AI4076" i="1" s="1"/>
  <c r="Y4076" i="1"/>
  <c r="X4077" i="1"/>
  <c r="Z4077" i="1" s="1"/>
  <c r="AI4077" i="1" s="1"/>
  <c r="Y4077" i="1"/>
  <c r="Y4078" i="1"/>
  <c r="X4078" i="1"/>
  <c r="Z4078" i="1" s="1"/>
  <c r="AI4078" i="1" s="1"/>
  <c r="Z1359" i="1"/>
  <c r="AI1359" i="1" s="1"/>
  <c r="S1356" i="1"/>
  <c r="T1356" i="1" s="1"/>
  <c r="R1356" i="1"/>
  <c r="S1357" i="1"/>
  <c r="T1357" i="1" s="1"/>
  <c r="R1357" i="1"/>
  <c r="S1358" i="1"/>
  <c r="T1358" i="1" s="1"/>
  <c r="R1358" i="1"/>
  <c r="S1359" i="1"/>
  <c r="T1359" i="1" s="1"/>
  <c r="R1359" i="1"/>
  <c r="S2601" i="1"/>
  <c r="T2601" i="1" s="1"/>
  <c r="R2601" i="1"/>
  <c r="S2602" i="1"/>
  <c r="T2602" i="1" s="1"/>
  <c r="R2602" i="1"/>
  <c r="S2603" i="1"/>
  <c r="T2603" i="1" s="1"/>
  <c r="R2603" i="1"/>
  <c r="S2604" i="1"/>
  <c r="T2604" i="1" s="1"/>
  <c r="R2604" i="1"/>
  <c r="S2605" i="1"/>
  <c r="T2605" i="1" s="1"/>
  <c r="R2605" i="1"/>
  <c r="S2606" i="1"/>
  <c r="T2606" i="1" s="1"/>
  <c r="R2606" i="1"/>
  <c r="Z1683" i="1"/>
  <c r="AI1683" i="1" s="1"/>
  <c r="Z1686" i="1"/>
  <c r="AI1686" i="1" s="1"/>
  <c r="Z2870" i="1"/>
  <c r="AI2870" i="1" s="1"/>
  <c r="Z2878" i="1"/>
  <c r="AI2878" i="1" s="1"/>
  <c r="Z3967" i="1"/>
  <c r="AI3967" i="1" s="1"/>
  <c r="Z3968" i="1"/>
  <c r="AI3968" i="1" s="1"/>
  <c r="Z3969" i="1"/>
  <c r="AI3969" i="1" s="1"/>
  <c r="R445" i="1"/>
  <c r="S445" i="1"/>
  <c r="T445" i="1" s="1"/>
  <c r="R446" i="1"/>
  <c r="S446" i="1"/>
  <c r="T446" i="1" s="1"/>
  <c r="R872" i="1"/>
  <c r="S872" i="1"/>
  <c r="T872" i="1" s="1"/>
  <c r="R1000" i="1"/>
  <c r="S1000" i="1"/>
  <c r="T1000" i="1" s="1"/>
  <c r="R1008" i="1"/>
  <c r="S1008" i="1"/>
  <c r="T1008" i="1" s="1"/>
  <c r="R1272" i="1"/>
  <c r="S1272" i="1"/>
  <c r="T1272" i="1" s="1"/>
  <c r="R1682" i="1"/>
  <c r="S1682" i="1"/>
  <c r="T1682" i="1" s="1"/>
  <c r="R1683" i="1"/>
  <c r="S1683" i="1"/>
  <c r="T1683" i="1" s="1"/>
  <c r="S1684" i="1"/>
  <c r="T1684" i="1" s="1"/>
  <c r="R1684" i="1"/>
  <c r="S1685" i="1"/>
  <c r="T1685" i="1" s="1"/>
  <c r="R1685" i="1"/>
  <c r="S1686" i="1"/>
  <c r="T1686" i="1" s="1"/>
  <c r="R1686" i="1"/>
  <c r="S1687" i="1"/>
  <c r="T1687" i="1" s="1"/>
  <c r="R1687" i="1"/>
  <c r="R1688" i="1"/>
  <c r="S1688" i="1"/>
  <c r="T1688" i="1" s="1"/>
  <c r="R1704" i="1"/>
  <c r="S1704" i="1"/>
  <c r="T1704" i="1" s="1"/>
  <c r="AU2637" i="1"/>
  <c r="S2637" i="1"/>
  <c r="T2637" i="1" s="1"/>
  <c r="AX2787" i="1"/>
  <c r="S2787" i="1"/>
  <c r="T2787" i="1" s="1"/>
  <c r="AR2806" i="1"/>
  <c r="S2806" i="1"/>
  <c r="T2806" i="1" s="1"/>
  <c r="AX2819" i="1"/>
  <c r="S2819" i="1"/>
  <c r="T2819" i="1" s="1"/>
  <c r="AX2851" i="1"/>
  <c r="S2851" i="1"/>
  <c r="T2851" i="1" s="1"/>
  <c r="S2867" i="1"/>
  <c r="T2867" i="1" s="1"/>
  <c r="R2867" i="1"/>
  <c r="S2868" i="1"/>
  <c r="T2868" i="1" s="1"/>
  <c r="R2868" i="1"/>
  <c r="R2869" i="1"/>
  <c r="S2869" i="1"/>
  <c r="T2869" i="1" s="1"/>
  <c r="R2870" i="1"/>
  <c r="S2870" i="1"/>
  <c r="T2870" i="1" s="1"/>
  <c r="S2871" i="1"/>
  <c r="T2871" i="1" s="1"/>
  <c r="R2871" i="1"/>
  <c r="S2872" i="1"/>
  <c r="T2872" i="1" s="1"/>
  <c r="R2872" i="1"/>
  <c r="S2873" i="1"/>
  <c r="T2873" i="1" s="1"/>
  <c r="R2873" i="1"/>
  <c r="R2874" i="1"/>
  <c r="S2874" i="1"/>
  <c r="T2874" i="1" s="1"/>
  <c r="R2875" i="1"/>
  <c r="S2875" i="1"/>
  <c r="T2875" i="1" s="1"/>
  <c r="S2876" i="1"/>
  <c r="T2876" i="1" s="1"/>
  <c r="R2876" i="1"/>
  <c r="S2877" i="1"/>
  <c r="T2877" i="1" s="1"/>
  <c r="R2877" i="1"/>
  <c r="S2878" i="1"/>
  <c r="T2878" i="1" s="1"/>
  <c r="R2878" i="1"/>
  <c r="S2879" i="1"/>
  <c r="T2879" i="1" s="1"/>
  <c r="R2879" i="1"/>
  <c r="AX2924" i="1"/>
  <c r="S2924" i="1"/>
  <c r="T2924" i="1" s="1"/>
  <c r="AR2929" i="1"/>
  <c r="S2929" i="1"/>
  <c r="T2929" i="1" s="1"/>
  <c r="AV2938" i="1"/>
  <c r="S2938" i="1"/>
  <c r="T2938" i="1" s="1"/>
  <c r="AX2947" i="1"/>
  <c r="S2947" i="1"/>
  <c r="T2947" i="1" s="1"/>
  <c r="AR2961" i="1"/>
  <c r="S2961" i="1"/>
  <c r="T2961" i="1" s="1"/>
  <c r="AV2970" i="1"/>
  <c r="S2970" i="1"/>
  <c r="T2970" i="1" s="1"/>
  <c r="AU3094" i="1"/>
  <c r="S3094" i="1"/>
  <c r="T3094" i="1" s="1"/>
  <c r="AU3106" i="1"/>
  <c r="S3106" i="1"/>
  <c r="T3106" i="1" s="1"/>
  <c r="AU3114" i="1"/>
  <c r="S3114" i="1"/>
  <c r="T3114" i="1" s="1"/>
  <c r="AU3122" i="1"/>
  <c r="S3122" i="1"/>
  <c r="T3122" i="1" s="1"/>
  <c r="AU3126" i="1"/>
  <c r="S3126" i="1"/>
  <c r="T3126" i="1" s="1"/>
  <c r="AU3137" i="1"/>
  <c r="S3137" i="1"/>
  <c r="T3137" i="1" s="1"/>
  <c r="AX3139" i="1"/>
  <c r="S3139" i="1"/>
  <c r="T3139" i="1" s="1"/>
  <c r="AU3145" i="1"/>
  <c r="S3145" i="1"/>
  <c r="T3145" i="1" s="1"/>
  <c r="AW3147" i="1"/>
  <c r="S3147" i="1"/>
  <c r="T3147" i="1" s="1"/>
  <c r="AW3153" i="1"/>
  <c r="S3153" i="1"/>
  <c r="T3153" i="1" s="1"/>
  <c r="AW3155" i="1"/>
  <c r="S3155" i="1"/>
  <c r="T3155" i="1" s="1"/>
  <c r="AW3161" i="1"/>
  <c r="S3161" i="1"/>
  <c r="T3161" i="1" s="1"/>
  <c r="AW3163" i="1"/>
  <c r="S3163" i="1"/>
  <c r="T3163" i="1" s="1"/>
  <c r="AV3169" i="1"/>
  <c r="S3169" i="1"/>
  <c r="T3169" i="1" s="1"/>
  <c r="AX3170" i="1"/>
  <c r="S3170" i="1"/>
  <c r="T3170" i="1" s="1"/>
  <c r="AR3172" i="1"/>
  <c r="S3172" i="1"/>
  <c r="T3172" i="1" s="1"/>
  <c r="AV3173" i="1"/>
  <c r="S3173" i="1"/>
  <c r="T3173" i="1" s="1"/>
  <c r="AV3177" i="1"/>
  <c r="S3177" i="1"/>
  <c r="T3177" i="1" s="1"/>
  <c r="AX3178" i="1"/>
  <c r="S3178" i="1"/>
  <c r="T3178" i="1" s="1"/>
  <c r="AV3185" i="1"/>
  <c r="S3185" i="1"/>
  <c r="T3185" i="1" s="1"/>
  <c r="AW3197" i="1"/>
  <c r="S3197" i="1"/>
  <c r="T3197" i="1" s="1"/>
  <c r="AX3198" i="1"/>
  <c r="S3198" i="1"/>
  <c r="T3198" i="1" s="1"/>
  <c r="AR3201" i="1"/>
  <c r="S3201" i="1"/>
  <c r="T3201" i="1" s="1"/>
  <c r="AS3202" i="1"/>
  <c r="S3202" i="1"/>
  <c r="T3202" i="1" s="1"/>
  <c r="AU3203" i="1"/>
  <c r="S3203" i="1"/>
  <c r="T3203" i="1" s="1"/>
  <c r="AV3204" i="1"/>
  <c r="S3204" i="1"/>
  <c r="T3204" i="1" s="1"/>
  <c r="AW3205" i="1"/>
  <c r="S3205" i="1"/>
  <c r="T3205" i="1" s="1"/>
  <c r="AX3206" i="1"/>
  <c r="S3206" i="1"/>
  <c r="T3206" i="1" s="1"/>
  <c r="AR3209" i="1"/>
  <c r="S3209" i="1"/>
  <c r="T3209" i="1" s="1"/>
  <c r="AS3210" i="1"/>
  <c r="S3210" i="1"/>
  <c r="T3210" i="1" s="1"/>
  <c r="AU3211" i="1"/>
  <c r="S3211" i="1"/>
  <c r="T3211" i="1" s="1"/>
  <c r="AV3212" i="1"/>
  <c r="S3212" i="1"/>
  <c r="T3212" i="1" s="1"/>
  <c r="AW3213" i="1"/>
  <c r="S3213" i="1"/>
  <c r="T3213" i="1" s="1"/>
  <c r="AR3217" i="1"/>
  <c r="S3217" i="1"/>
  <c r="T3217" i="1" s="1"/>
  <c r="AR3218" i="1"/>
  <c r="S3218" i="1"/>
  <c r="T3218" i="1" s="1"/>
  <c r="AR3219" i="1"/>
  <c r="S3219" i="1"/>
  <c r="T3219" i="1" s="1"/>
  <c r="AR3220" i="1"/>
  <c r="S3220" i="1"/>
  <c r="T3220" i="1" s="1"/>
  <c r="AR3221" i="1"/>
  <c r="S3221" i="1"/>
  <c r="T3221" i="1" s="1"/>
  <c r="AR3222" i="1"/>
  <c r="S3222" i="1"/>
  <c r="T3222" i="1" s="1"/>
  <c r="AR3225" i="1"/>
  <c r="S3225" i="1"/>
  <c r="T3225" i="1" s="1"/>
  <c r="AR3226" i="1"/>
  <c r="S3226" i="1"/>
  <c r="T3226" i="1" s="1"/>
  <c r="AR3227" i="1"/>
  <c r="S3227" i="1"/>
  <c r="T3227" i="1" s="1"/>
  <c r="AR3229" i="1"/>
  <c r="S3229" i="1"/>
  <c r="T3229" i="1" s="1"/>
  <c r="AR3230" i="1"/>
  <c r="S3230" i="1"/>
  <c r="T3230" i="1" s="1"/>
  <c r="AR3233" i="1"/>
  <c r="S3233" i="1"/>
  <c r="T3233" i="1" s="1"/>
  <c r="AR3234" i="1"/>
  <c r="S3234" i="1"/>
  <c r="T3234" i="1" s="1"/>
  <c r="AR3235" i="1"/>
  <c r="S3235" i="1"/>
  <c r="T3235" i="1" s="1"/>
  <c r="AR3257" i="1"/>
  <c r="S3257" i="1"/>
  <c r="T3257" i="1" s="1"/>
  <c r="AR3258" i="1"/>
  <c r="S3258" i="1"/>
  <c r="T3258" i="1" s="1"/>
  <c r="AR3259" i="1"/>
  <c r="S3259" i="1"/>
  <c r="T3259" i="1" s="1"/>
  <c r="AR3261" i="1"/>
  <c r="S3261" i="1"/>
  <c r="T3261" i="1" s="1"/>
  <c r="AR3265" i="1"/>
  <c r="S3265" i="1"/>
  <c r="T3265" i="1" s="1"/>
  <c r="AR3266" i="1"/>
  <c r="S3266" i="1"/>
  <c r="T3266" i="1" s="1"/>
  <c r="AR3267" i="1"/>
  <c r="S3267" i="1"/>
  <c r="T3267" i="1" s="1"/>
  <c r="AR3269" i="1"/>
  <c r="S3269" i="1"/>
  <c r="T3269" i="1" s="1"/>
  <c r="AR3273" i="1"/>
  <c r="S3273" i="1"/>
  <c r="T3273" i="1" s="1"/>
  <c r="AR3274" i="1"/>
  <c r="S3274" i="1"/>
  <c r="T3274" i="1" s="1"/>
  <c r="AR3275" i="1"/>
  <c r="S3275" i="1"/>
  <c r="T3275" i="1" s="1"/>
  <c r="AR3277" i="1"/>
  <c r="S3277" i="1"/>
  <c r="T3277" i="1" s="1"/>
  <c r="AR3281" i="1"/>
  <c r="S3281" i="1"/>
  <c r="T3281" i="1" s="1"/>
  <c r="AR3282" i="1"/>
  <c r="S3282" i="1"/>
  <c r="T3282" i="1" s="1"/>
  <c r="AR3297" i="1"/>
  <c r="S3297" i="1"/>
  <c r="T3297" i="1" s="1"/>
  <c r="AR3298" i="1"/>
  <c r="S3298" i="1"/>
  <c r="T3298" i="1" s="1"/>
  <c r="AR3299" i="1"/>
  <c r="S3299" i="1"/>
  <c r="T3299" i="1" s="1"/>
  <c r="AR3301" i="1"/>
  <c r="S3301" i="1"/>
  <c r="T3301" i="1" s="1"/>
  <c r="AR3305" i="1"/>
  <c r="S3305" i="1"/>
  <c r="T3305" i="1" s="1"/>
  <c r="AR3306" i="1"/>
  <c r="S3306" i="1"/>
  <c r="T3306" i="1" s="1"/>
  <c r="AR3307" i="1"/>
  <c r="S3307" i="1"/>
  <c r="T3307" i="1" s="1"/>
  <c r="AR3309" i="1"/>
  <c r="S3309" i="1"/>
  <c r="T3309" i="1" s="1"/>
  <c r="AR3313" i="1"/>
  <c r="S3313" i="1"/>
  <c r="T3313" i="1" s="1"/>
  <c r="AR3314" i="1"/>
  <c r="S3314" i="1"/>
  <c r="T3314" i="1" s="1"/>
  <c r="AR3315" i="1"/>
  <c r="S3315" i="1"/>
  <c r="T3315" i="1" s="1"/>
  <c r="AR3317" i="1"/>
  <c r="S3317" i="1"/>
  <c r="T3317" i="1" s="1"/>
  <c r="AR3321" i="1"/>
  <c r="S3321" i="1"/>
  <c r="T3321" i="1" s="1"/>
  <c r="AR3322" i="1"/>
  <c r="S3322" i="1"/>
  <c r="T3322" i="1" s="1"/>
  <c r="AR3323" i="1"/>
  <c r="S3323" i="1"/>
  <c r="T3323" i="1" s="1"/>
  <c r="AR3325" i="1"/>
  <c r="S3325" i="1"/>
  <c r="T3325" i="1" s="1"/>
  <c r="AR3329" i="1"/>
  <c r="S3329" i="1"/>
  <c r="T3329" i="1" s="1"/>
  <c r="AR3330" i="1"/>
  <c r="S3330" i="1"/>
  <c r="T3330" i="1" s="1"/>
  <c r="AR3331" i="1"/>
  <c r="S3331" i="1"/>
  <c r="T3331" i="1" s="1"/>
  <c r="AR3333" i="1"/>
  <c r="S3333" i="1"/>
  <c r="T3333" i="1" s="1"/>
  <c r="AR3337" i="1"/>
  <c r="S3337" i="1"/>
  <c r="T3337" i="1" s="1"/>
  <c r="AR3338" i="1"/>
  <c r="S3338" i="1"/>
  <c r="T3338" i="1" s="1"/>
  <c r="AR3339" i="1"/>
  <c r="S3339" i="1"/>
  <c r="T3339" i="1" s="1"/>
  <c r="AR3341" i="1"/>
  <c r="S3341" i="1"/>
  <c r="T3341" i="1" s="1"/>
  <c r="AR3345" i="1"/>
  <c r="S3345" i="1"/>
  <c r="T3345" i="1" s="1"/>
  <c r="AR3346" i="1"/>
  <c r="S3346" i="1"/>
  <c r="T3346" i="1" s="1"/>
  <c r="AR3347" i="1"/>
  <c r="S3347" i="1"/>
  <c r="T3347" i="1" s="1"/>
  <c r="AR3349" i="1"/>
  <c r="S3349" i="1"/>
  <c r="T3349" i="1" s="1"/>
  <c r="AR3353" i="1"/>
  <c r="S3353" i="1"/>
  <c r="T3353" i="1" s="1"/>
  <c r="AX3354" i="1"/>
  <c r="S3354" i="1"/>
  <c r="T3354" i="1" s="1"/>
  <c r="AR3355" i="1"/>
  <c r="S3355" i="1"/>
  <c r="T3355" i="1" s="1"/>
  <c r="AW3357" i="1"/>
  <c r="S3357" i="1"/>
  <c r="T3357" i="1" s="1"/>
  <c r="AR3361" i="1"/>
  <c r="S3361" i="1"/>
  <c r="T3361" i="1" s="1"/>
  <c r="AX3362" i="1"/>
  <c r="S3362" i="1"/>
  <c r="T3362" i="1" s="1"/>
  <c r="AR3363" i="1"/>
  <c r="S3363" i="1"/>
  <c r="T3363" i="1" s="1"/>
  <c r="AW3365" i="1"/>
  <c r="S3365" i="1"/>
  <c r="T3365" i="1" s="1"/>
  <c r="AR3369" i="1"/>
  <c r="S3369" i="1"/>
  <c r="T3369" i="1" s="1"/>
  <c r="AX3370" i="1"/>
  <c r="S3370" i="1"/>
  <c r="T3370" i="1" s="1"/>
  <c r="AR3371" i="1"/>
  <c r="S3371" i="1"/>
  <c r="T3371" i="1" s="1"/>
  <c r="AW3373" i="1"/>
  <c r="S3373" i="1"/>
  <c r="T3373" i="1" s="1"/>
  <c r="AR3377" i="1"/>
  <c r="S3377" i="1"/>
  <c r="T3377" i="1" s="1"/>
  <c r="AX3378" i="1"/>
  <c r="S3378" i="1"/>
  <c r="T3378" i="1" s="1"/>
  <c r="AR3379" i="1"/>
  <c r="S3379" i="1"/>
  <c r="T3379" i="1" s="1"/>
  <c r="AW3381" i="1"/>
  <c r="S3381" i="1"/>
  <c r="T3381" i="1" s="1"/>
  <c r="AR3385" i="1"/>
  <c r="S3385" i="1"/>
  <c r="T3385" i="1" s="1"/>
  <c r="AX3386" i="1"/>
  <c r="S3386" i="1"/>
  <c r="T3386" i="1" s="1"/>
  <c r="AR3387" i="1"/>
  <c r="S3387" i="1"/>
  <c r="T3387" i="1" s="1"/>
  <c r="AW3389" i="1"/>
  <c r="S3389" i="1"/>
  <c r="T3389" i="1" s="1"/>
  <c r="AW3391" i="1"/>
  <c r="S3391" i="1"/>
  <c r="T3391" i="1" s="1"/>
  <c r="AW3395" i="1"/>
  <c r="S3395" i="1"/>
  <c r="T3395" i="1" s="1"/>
  <c r="AW3397" i="1"/>
  <c r="S3397" i="1"/>
  <c r="T3397" i="1" s="1"/>
  <c r="AW3399" i="1"/>
  <c r="S3399" i="1"/>
  <c r="T3399" i="1" s="1"/>
  <c r="AW3403" i="1"/>
  <c r="S3403" i="1"/>
  <c r="T3403" i="1" s="1"/>
  <c r="AW3405" i="1"/>
  <c r="S3405" i="1"/>
  <c r="T3405" i="1" s="1"/>
  <c r="AW3407" i="1"/>
  <c r="S3407" i="1"/>
  <c r="T3407" i="1" s="1"/>
  <c r="AW3411" i="1"/>
  <c r="S3411" i="1"/>
  <c r="T3411" i="1" s="1"/>
  <c r="AW3413" i="1"/>
  <c r="S3413" i="1"/>
  <c r="T3413" i="1" s="1"/>
  <c r="AW3415" i="1"/>
  <c r="S3415" i="1"/>
  <c r="T3415" i="1" s="1"/>
  <c r="AW3419" i="1"/>
  <c r="S3419" i="1"/>
  <c r="T3419" i="1" s="1"/>
  <c r="AW3421" i="1"/>
  <c r="S3421" i="1"/>
  <c r="T3421" i="1" s="1"/>
  <c r="AW3423" i="1"/>
  <c r="S3423" i="1"/>
  <c r="T3423" i="1" s="1"/>
  <c r="AW3427" i="1"/>
  <c r="S3427" i="1"/>
  <c r="T3427" i="1" s="1"/>
  <c r="AW3429" i="1"/>
  <c r="S3429" i="1"/>
  <c r="T3429" i="1" s="1"/>
  <c r="AW3431" i="1"/>
  <c r="S3431" i="1"/>
  <c r="T3431" i="1" s="1"/>
  <c r="AW3435" i="1"/>
  <c r="S3435" i="1"/>
  <c r="T3435" i="1" s="1"/>
  <c r="AW3437" i="1"/>
  <c r="S3437" i="1"/>
  <c r="T3437" i="1" s="1"/>
  <c r="AW3439" i="1"/>
  <c r="S3439" i="1"/>
  <c r="T3439" i="1" s="1"/>
  <c r="AW3443" i="1"/>
  <c r="S3443" i="1"/>
  <c r="T3443" i="1" s="1"/>
  <c r="AW3445" i="1"/>
  <c r="S3445" i="1"/>
  <c r="T3445" i="1" s="1"/>
  <c r="AW3447" i="1"/>
  <c r="S3447" i="1"/>
  <c r="T3447" i="1" s="1"/>
  <c r="AW3452" i="1"/>
  <c r="S3452" i="1"/>
  <c r="T3452" i="1" s="1"/>
  <c r="AR3453" i="1"/>
  <c r="S3453" i="1"/>
  <c r="T3453" i="1" s="1"/>
  <c r="AX3455" i="1"/>
  <c r="S3455" i="1"/>
  <c r="T3455" i="1" s="1"/>
  <c r="AW3460" i="1"/>
  <c r="S3460" i="1"/>
  <c r="T3460" i="1" s="1"/>
  <c r="AR3461" i="1"/>
  <c r="S3461" i="1"/>
  <c r="T3461" i="1" s="1"/>
  <c r="AX3463" i="1"/>
  <c r="S3463" i="1"/>
  <c r="T3463" i="1" s="1"/>
  <c r="AW3468" i="1"/>
  <c r="S3468" i="1"/>
  <c r="T3468" i="1" s="1"/>
  <c r="AR3469" i="1"/>
  <c r="S3469" i="1"/>
  <c r="T3469" i="1" s="1"/>
  <c r="AX3471" i="1"/>
  <c r="S3471" i="1"/>
  <c r="T3471" i="1" s="1"/>
  <c r="AW3476" i="1"/>
  <c r="S3476" i="1"/>
  <c r="T3476" i="1" s="1"/>
  <c r="AR3477" i="1"/>
  <c r="S3477" i="1"/>
  <c r="T3477" i="1" s="1"/>
  <c r="AX3479" i="1"/>
  <c r="S3479" i="1"/>
  <c r="T3479" i="1" s="1"/>
  <c r="AW3484" i="1"/>
  <c r="S3484" i="1"/>
  <c r="T3484" i="1" s="1"/>
  <c r="AR3485" i="1"/>
  <c r="S3485" i="1"/>
  <c r="T3485" i="1" s="1"/>
  <c r="AX3487" i="1"/>
  <c r="S3487" i="1"/>
  <c r="T3487" i="1" s="1"/>
  <c r="AW3492" i="1"/>
  <c r="S3492" i="1"/>
  <c r="T3492" i="1" s="1"/>
  <c r="AR3493" i="1"/>
  <c r="S3493" i="1"/>
  <c r="T3493" i="1" s="1"/>
  <c r="AX3495" i="1"/>
  <c r="S3495" i="1"/>
  <c r="T3495" i="1" s="1"/>
  <c r="AW3500" i="1"/>
  <c r="S3500" i="1"/>
  <c r="T3500" i="1" s="1"/>
  <c r="AR3501" i="1"/>
  <c r="S3501" i="1"/>
  <c r="T3501" i="1" s="1"/>
  <c r="AX3503" i="1"/>
  <c r="S3503" i="1"/>
  <c r="T3503" i="1" s="1"/>
  <c r="AW3508" i="1"/>
  <c r="S3508" i="1"/>
  <c r="T3508" i="1" s="1"/>
  <c r="AR3509" i="1"/>
  <c r="S3509" i="1"/>
  <c r="T3509" i="1" s="1"/>
  <c r="AX3511" i="1"/>
  <c r="S3511" i="1"/>
  <c r="T3511" i="1" s="1"/>
  <c r="AU3516" i="1"/>
  <c r="S3516" i="1"/>
  <c r="T3516" i="1" s="1"/>
  <c r="AU3517" i="1"/>
  <c r="S3517" i="1"/>
  <c r="T3517" i="1" s="1"/>
  <c r="AU3520" i="1"/>
  <c r="S3520" i="1"/>
  <c r="T3520" i="1" s="1"/>
  <c r="AU3524" i="1"/>
  <c r="S3524" i="1"/>
  <c r="T3524" i="1" s="1"/>
  <c r="AU3525" i="1"/>
  <c r="S3525" i="1"/>
  <c r="T3525" i="1" s="1"/>
  <c r="AU3528" i="1"/>
  <c r="S3528" i="1"/>
  <c r="T3528" i="1" s="1"/>
  <c r="AU3532" i="1"/>
  <c r="S3532" i="1"/>
  <c r="T3532" i="1" s="1"/>
  <c r="AU3533" i="1"/>
  <c r="S3533" i="1"/>
  <c r="T3533" i="1" s="1"/>
  <c r="AU3536" i="1"/>
  <c r="S3536" i="1"/>
  <c r="T3536" i="1" s="1"/>
  <c r="AU3540" i="1"/>
  <c r="S3540" i="1"/>
  <c r="T3540" i="1" s="1"/>
  <c r="AR3541" i="1"/>
  <c r="S3541" i="1"/>
  <c r="T3541" i="1" s="1"/>
  <c r="AR3542" i="1"/>
  <c r="S3542" i="1"/>
  <c r="T3542" i="1" s="1"/>
  <c r="AR3543" i="1"/>
  <c r="S3543" i="1"/>
  <c r="T3543" i="1" s="1"/>
  <c r="AR3544" i="1"/>
  <c r="S3544" i="1"/>
  <c r="T3544" i="1" s="1"/>
  <c r="AR3545" i="1"/>
  <c r="S3545" i="1"/>
  <c r="T3545" i="1" s="1"/>
  <c r="AR3546" i="1"/>
  <c r="S3546" i="1"/>
  <c r="T3546" i="1" s="1"/>
  <c r="AR3547" i="1"/>
  <c r="S3547" i="1"/>
  <c r="T3547" i="1" s="1"/>
  <c r="AR3548" i="1"/>
  <c r="S3548" i="1"/>
  <c r="T3548" i="1" s="1"/>
  <c r="AR3549" i="1"/>
  <c r="S3549" i="1"/>
  <c r="T3549" i="1" s="1"/>
  <c r="AR3550" i="1"/>
  <c r="S3550" i="1"/>
  <c r="T3550" i="1" s="1"/>
  <c r="AR3551" i="1"/>
  <c r="S3551" i="1"/>
  <c r="T3551" i="1" s="1"/>
  <c r="AR3552" i="1"/>
  <c r="S3552" i="1"/>
  <c r="T3552" i="1" s="1"/>
  <c r="AR3553" i="1"/>
  <c r="S3553" i="1"/>
  <c r="T3553" i="1" s="1"/>
  <c r="AR3554" i="1"/>
  <c r="S3554" i="1"/>
  <c r="T3554" i="1" s="1"/>
  <c r="AR3555" i="1"/>
  <c r="S3555" i="1"/>
  <c r="T3555" i="1" s="1"/>
  <c r="AR3557" i="1"/>
  <c r="S3557" i="1"/>
  <c r="T3557" i="1" s="1"/>
  <c r="AR3558" i="1"/>
  <c r="S3558" i="1"/>
  <c r="T3558" i="1" s="1"/>
  <c r="AR3559" i="1"/>
  <c r="S3559" i="1"/>
  <c r="T3559" i="1" s="1"/>
  <c r="AR3560" i="1"/>
  <c r="S3560" i="1"/>
  <c r="T3560" i="1" s="1"/>
  <c r="AR3561" i="1"/>
  <c r="S3561" i="1"/>
  <c r="T3561" i="1" s="1"/>
  <c r="AR3562" i="1"/>
  <c r="S3562" i="1"/>
  <c r="T3562" i="1" s="1"/>
  <c r="AR3563" i="1"/>
  <c r="S3563" i="1"/>
  <c r="T3563" i="1" s="1"/>
  <c r="AR3564" i="1"/>
  <c r="S3564" i="1"/>
  <c r="T3564" i="1" s="1"/>
  <c r="AR3565" i="1"/>
  <c r="S3565" i="1"/>
  <c r="T3565" i="1" s="1"/>
  <c r="AR3566" i="1"/>
  <c r="S3566" i="1"/>
  <c r="T3566" i="1" s="1"/>
  <c r="AR3567" i="1"/>
  <c r="S3567" i="1"/>
  <c r="T3567" i="1" s="1"/>
  <c r="AR3568" i="1"/>
  <c r="S3568" i="1"/>
  <c r="T3568" i="1" s="1"/>
  <c r="AR3569" i="1"/>
  <c r="S3569" i="1"/>
  <c r="T3569" i="1" s="1"/>
  <c r="AR3570" i="1"/>
  <c r="S3570" i="1"/>
  <c r="T3570" i="1" s="1"/>
  <c r="AR3571" i="1"/>
  <c r="S3571" i="1"/>
  <c r="T3571" i="1" s="1"/>
  <c r="AR3573" i="1"/>
  <c r="S3573" i="1"/>
  <c r="T3573" i="1" s="1"/>
  <c r="AR3574" i="1"/>
  <c r="S3574" i="1"/>
  <c r="T3574" i="1" s="1"/>
  <c r="AR3575" i="1"/>
  <c r="S3575" i="1"/>
  <c r="T3575" i="1" s="1"/>
  <c r="AR3576" i="1"/>
  <c r="S3576" i="1"/>
  <c r="T3576" i="1" s="1"/>
  <c r="AR3577" i="1"/>
  <c r="S3577" i="1"/>
  <c r="T3577" i="1" s="1"/>
  <c r="AR3578" i="1"/>
  <c r="S3578" i="1"/>
  <c r="T3578" i="1" s="1"/>
  <c r="AR3579" i="1"/>
  <c r="S3579" i="1"/>
  <c r="T3579" i="1" s="1"/>
  <c r="AR3581" i="1"/>
  <c r="S3581" i="1"/>
  <c r="T3581" i="1" s="1"/>
  <c r="AR3582" i="1"/>
  <c r="S3582" i="1"/>
  <c r="T3582" i="1" s="1"/>
  <c r="AR3583" i="1"/>
  <c r="S3583" i="1"/>
  <c r="T3583" i="1" s="1"/>
  <c r="AR3584" i="1"/>
  <c r="S3584" i="1"/>
  <c r="T3584" i="1" s="1"/>
  <c r="AR3585" i="1"/>
  <c r="S3585" i="1"/>
  <c r="T3585" i="1" s="1"/>
  <c r="AR3586" i="1"/>
  <c r="S3586" i="1"/>
  <c r="T3586" i="1" s="1"/>
  <c r="AR3587" i="1"/>
  <c r="S3587" i="1"/>
  <c r="T3587" i="1" s="1"/>
  <c r="AR3588" i="1"/>
  <c r="S3588" i="1"/>
  <c r="T3588" i="1" s="1"/>
  <c r="AR3589" i="1"/>
  <c r="S3589" i="1"/>
  <c r="T3589" i="1" s="1"/>
  <c r="AR3590" i="1"/>
  <c r="S3590" i="1"/>
  <c r="T3590" i="1" s="1"/>
  <c r="AR3591" i="1"/>
  <c r="S3591" i="1"/>
  <c r="T3591" i="1" s="1"/>
  <c r="AR3592" i="1"/>
  <c r="S3592" i="1"/>
  <c r="T3592" i="1" s="1"/>
  <c r="AR3593" i="1"/>
  <c r="S3593" i="1"/>
  <c r="T3593" i="1" s="1"/>
  <c r="AR3594" i="1"/>
  <c r="S3594" i="1"/>
  <c r="T3594" i="1" s="1"/>
  <c r="AR3595" i="1"/>
  <c r="S3595" i="1"/>
  <c r="T3595" i="1" s="1"/>
  <c r="AR3596" i="1"/>
  <c r="S3596" i="1"/>
  <c r="T3596" i="1" s="1"/>
  <c r="AR3597" i="1"/>
  <c r="S3597" i="1"/>
  <c r="T3597" i="1" s="1"/>
  <c r="S3962" i="1"/>
  <c r="T3962" i="1" s="1"/>
  <c r="R3962" i="1"/>
  <c r="S3963" i="1"/>
  <c r="T3963" i="1" s="1"/>
  <c r="R3963" i="1"/>
  <c r="R3964" i="1"/>
  <c r="S3964" i="1"/>
  <c r="T3964" i="1" s="1"/>
  <c r="S3965" i="1"/>
  <c r="T3965" i="1" s="1"/>
  <c r="R3965" i="1"/>
  <c r="R3966" i="1"/>
  <c r="S3966" i="1"/>
  <c r="T3966" i="1" s="1"/>
  <c r="S3967" i="1"/>
  <c r="T3967" i="1" s="1"/>
  <c r="R3967" i="1"/>
  <c r="S3968" i="1"/>
  <c r="T3968" i="1" s="1"/>
  <c r="R3968" i="1"/>
  <c r="S3969" i="1"/>
  <c r="T3969" i="1" s="1"/>
  <c r="R3969" i="1"/>
  <c r="X558" i="1"/>
  <c r="Z558" i="1" s="1"/>
  <c r="Y558" i="1"/>
  <c r="X559" i="1"/>
  <c r="Y559" i="1"/>
  <c r="X560" i="1"/>
  <c r="Y560" i="1"/>
  <c r="X566" i="1"/>
  <c r="Y566" i="1"/>
  <c r="Y570" i="1"/>
  <c r="X570" i="1"/>
  <c r="X3282" i="1"/>
  <c r="Z3282" i="1" s="1"/>
  <c r="AI3282" i="1" s="1"/>
  <c r="Y3282" i="1"/>
  <c r="Y3283" i="1"/>
  <c r="X3283" i="1"/>
  <c r="Z3283" i="1" s="1"/>
  <c r="AI3283" i="1" s="1"/>
  <c r="Y3284" i="1"/>
  <c r="X3284" i="1"/>
  <c r="Z3284" i="1" s="1"/>
  <c r="AI3284" i="1" s="1"/>
  <c r="X3285" i="1"/>
  <c r="Z3285" i="1" s="1"/>
  <c r="AI3285" i="1" s="1"/>
  <c r="Y3285" i="1"/>
  <c r="Y3286" i="1"/>
  <c r="X3286" i="1"/>
  <c r="Z3286" i="1" s="1"/>
  <c r="AI3286" i="1" s="1"/>
  <c r="X3288" i="1"/>
  <c r="Z3288" i="1" s="1"/>
  <c r="AI3288" i="1" s="1"/>
  <c r="Y3288" i="1"/>
  <c r="X3291" i="1"/>
  <c r="Z3291" i="1" s="1"/>
  <c r="AI3291" i="1" s="1"/>
  <c r="Y3291" i="1"/>
  <c r="Y3292" i="1"/>
  <c r="X3292" i="1"/>
  <c r="Z3292" i="1" s="1"/>
  <c r="AI3292" i="1" s="1"/>
  <c r="Y3293" i="1"/>
  <c r="X3293" i="1"/>
  <c r="Z3293" i="1" s="1"/>
  <c r="AI3293" i="1" s="1"/>
  <c r="X3295" i="1"/>
  <c r="Z3295" i="1" s="1"/>
  <c r="AI3295" i="1" s="1"/>
  <c r="Y3295" i="1"/>
  <c r="Y3296" i="1"/>
  <c r="X3296" i="1"/>
  <c r="Z3296" i="1" s="1"/>
  <c r="AI3296" i="1" s="1"/>
  <c r="Y3297" i="1"/>
  <c r="X3297" i="1"/>
  <c r="Z3297" i="1" s="1"/>
  <c r="AI3297" i="1" s="1"/>
  <c r="Y3298" i="1"/>
  <c r="X3298" i="1"/>
  <c r="Z3298" i="1" s="1"/>
  <c r="AI3298" i="1" s="1"/>
  <c r="Y3299" i="1"/>
  <c r="X3299" i="1"/>
  <c r="Z3299" i="1" s="1"/>
  <c r="AI3299" i="1" s="1"/>
  <c r="X3301" i="1"/>
  <c r="Z3301" i="1" s="1"/>
  <c r="AI3301" i="1" s="1"/>
  <c r="Y3301" i="1"/>
  <c r="X3302" i="1"/>
  <c r="Z3302" i="1" s="1"/>
  <c r="AI3302" i="1" s="1"/>
  <c r="Y3302" i="1"/>
  <c r="X3304" i="1"/>
  <c r="Z3304" i="1" s="1"/>
  <c r="AI3304" i="1" s="1"/>
  <c r="Y3304" i="1"/>
  <c r="Y3305" i="1"/>
  <c r="X3305" i="1"/>
  <c r="Z3305" i="1" s="1"/>
  <c r="AI3305" i="1" s="1"/>
  <c r="Y3306" i="1"/>
  <c r="X3306" i="1"/>
  <c r="Z3306" i="1" s="1"/>
  <c r="AI3306" i="1" s="1"/>
  <c r="Y3307" i="1"/>
  <c r="X3307" i="1"/>
  <c r="Z3307" i="1" s="1"/>
  <c r="AI3307" i="1" s="1"/>
  <c r="X3309" i="1"/>
  <c r="Z3309" i="1" s="1"/>
  <c r="AI3309" i="1" s="1"/>
  <c r="Y3309" i="1"/>
  <c r="X3310" i="1"/>
  <c r="Z3310" i="1" s="1"/>
  <c r="AI3310" i="1" s="1"/>
  <c r="Y3310" i="1"/>
  <c r="X3312" i="1"/>
  <c r="Z3312" i="1" s="1"/>
  <c r="AI3312" i="1" s="1"/>
  <c r="Y3312" i="1"/>
  <c r="Y3313" i="1"/>
  <c r="X3313" i="1"/>
  <c r="Z3313" i="1" s="1"/>
  <c r="AI3313" i="1" s="1"/>
  <c r="Y3314" i="1"/>
  <c r="X3314" i="1"/>
  <c r="Z3314" i="1" s="1"/>
  <c r="AI3314" i="1" s="1"/>
  <c r="X3315" i="1"/>
  <c r="Z3315" i="1" s="1"/>
  <c r="AI3315" i="1" s="1"/>
  <c r="Y3315" i="1"/>
  <c r="X3317" i="1"/>
  <c r="Z3317" i="1" s="1"/>
  <c r="AI3317" i="1" s="1"/>
  <c r="Y3317" i="1"/>
  <c r="Y3318" i="1"/>
  <c r="X3318" i="1"/>
  <c r="Z3318" i="1" s="1"/>
  <c r="AI3318" i="1" s="1"/>
  <c r="X3320" i="1"/>
  <c r="Z3320" i="1" s="1"/>
  <c r="AI3320" i="1" s="1"/>
  <c r="Y3320" i="1"/>
  <c r="Y3321" i="1"/>
  <c r="X3321" i="1"/>
  <c r="Z3321" i="1" s="1"/>
  <c r="AI3321" i="1" s="1"/>
  <c r="Y3322" i="1"/>
  <c r="X3322" i="1"/>
  <c r="Z3322" i="1" s="1"/>
  <c r="AI3322" i="1" s="1"/>
  <c r="X3323" i="1"/>
  <c r="Z3323" i="1" s="1"/>
  <c r="AI3323" i="1" s="1"/>
  <c r="Y3323" i="1"/>
  <c r="X3325" i="1"/>
  <c r="Z3325" i="1" s="1"/>
  <c r="AI3325" i="1" s="1"/>
  <c r="Y3325" i="1"/>
  <c r="X3326" i="1"/>
  <c r="Z3326" i="1" s="1"/>
  <c r="AI3326" i="1" s="1"/>
  <c r="Y3326" i="1"/>
  <c r="X3328" i="1"/>
  <c r="Z3328" i="1" s="1"/>
  <c r="AI3328" i="1" s="1"/>
  <c r="Y3328" i="1"/>
  <c r="Y3329" i="1"/>
  <c r="X3329" i="1"/>
  <c r="Z3329" i="1" s="1"/>
  <c r="AI3329" i="1" s="1"/>
  <c r="Y3330" i="1"/>
  <c r="X3330" i="1"/>
  <c r="Z3330" i="1" s="1"/>
  <c r="AI3330" i="1" s="1"/>
  <c r="Y3331" i="1"/>
  <c r="X3331" i="1"/>
  <c r="Z3331" i="1" s="1"/>
  <c r="AI3331" i="1" s="1"/>
  <c r="X3333" i="1"/>
  <c r="Z3333" i="1" s="1"/>
  <c r="AI3333" i="1" s="1"/>
  <c r="Y3333" i="1"/>
  <c r="X3334" i="1"/>
  <c r="Z3334" i="1" s="1"/>
  <c r="AI3334" i="1" s="1"/>
  <c r="Y3334" i="1"/>
  <c r="X3336" i="1"/>
  <c r="Z3336" i="1" s="1"/>
  <c r="AI3336" i="1" s="1"/>
  <c r="Y3336" i="1"/>
  <c r="Y3337" i="1"/>
  <c r="X3337" i="1"/>
  <c r="Z3337" i="1" s="1"/>
  <c r="AI3337" i="1" s="1"/>
  <c r="Y3338" i="1"/>
  <c r="X3338" i="1"/>
  <c r="Z3338" i="1" s="1"/>
  <c r="AI3338" i="1" s="1"/>
  <c r="X3339" i="1"/>
  <c r="Z3339" i="1" s="1"/>
  <c r="AI3339" i="1" s="1"/>
  <c r="Y3339" i="1"/>
  <c r="X3341" i="1"/>
  <c r="Z3341" i="1" s="1"/>
  <c r="AI3341" i="1" s="1"/>
  <c r="Y3341" i="1"/>
  <c r="X3342" i="1"/>
  <c r="Z3342" i="1" s="1"/>
  <c r="AI3342" i="1" s="1"/>
  <c r="Y3342" i="1"/>
  <c r="X3344" i="1"/>
  <c r="Z3344" i="1" s="1"/>
  <c r="AI3344" i="1" s="1"/>
  <c r="Y3344" i="1"/>
  <c r="Y3345" i="1"/>
  <c r="X3345" i="1"/>
  <c r="Z3345" i="1" s="1"/>
  <c r="AI3345" i="1" s="1"/>
  <c r="Y3346" i="1"/>
  <c r="X3346" i="1"/>
  <c r="Z3346" i="1" s="1"/>
  <c r="AI3346" i="1" s="1"/>
  <c r="Y3347" i="1"/>
  <c r="X3347" i="1"/>
  <c r="Z3347" i="1" s="1"/>
  <c r="AI3347" i="1" s="1"/>
  <c r="X3349" i="1"/>
  <c r="Z3349" i="1" s="1"/>
  <c r="AI3349" i="1" s="1"/>
  <c r="Y3349" i="1"/>
  <c r="Y3350" i="1"/>
  <c r="X3350" i="1"/>
  <c r="Z3350" i="1" s="1"/>
  <c r="AI3350" i="1" s="1"/>
  <c r="X3352" i="1"/>
  <c r="Z3352" i="1" s="1"/>
  <c r="AI3352" i="1" s="1"/>
  <c r="Y3352" i="1"/>
  <c r="Y3353" i="1"/>
  <c r="X3353" i="1"/>
  <c r="Z3353" i="1" s="1"/>
  <c r="AI3353" i="1" s="1"/>
  <c r="Y3354" i="1"/>
  <c r="X3354" i="1"/>
  <c r="Z3354" i="1" s="1"/>
  <c r="AI3354" i="1" s="1"/>
  <c r="Y3355" i="1"/>
  <c r="X3355" i="1"/>
  <c r="Z3355" i="1" s="1"/>
  <c r="AI3355" i="1" s="1"/>
  <c r="X3357" i="1"/>
  <c r="Z3357" i="1" s="1"/>
  <c r="AI3357" i="1" s="1"/>
  <c r="Y3357" i="1"/>
  <c r="X3358" i="1"/>
  <c r="Z3358" i="1" s="1"/>
  <c r="AI3358" i="1" s="1"/>
  <c r="Y3358" i="1"/>
  <c r="X3360" i="1"/>
  <c r="Z3360" i="1" s="1"/>
  <c r="AI3360" i="1" s="1"/>
  <c r="Y3360" i="1"/>
  <c r="Y3361" i="1"/>
  <c r="X3361" i="1"/>
  <c r="Z3361" i="1" s="1"/>
  <c r="AI3361" i="1" s="1"/>
  <c r="Y3362" i="1"/>
  <c r="X3362" i="1"/>
  <c r="Z3362" i="1" s="1"/>
  <c r="AI3362" i="1" s="1"/>
  <c r="X3363" i="1"/>
  <c r="Z3363" i="1" s="1"/>
  <c r="AI3363" i="1" s="1"/>
  <c r="Y3363" i="1"/>
  <c r="X3365" i="1"/>
  <c r="Z3365" i="1" s="1"/>
  <c r="AI3365" i="1" s="1"/>
  <c r="Y3365" i="1"/>
  <c r="Y3366" i="1"/>
  <c r="X3366" i="1"/>
  <c r="Z3366" i="1" s="1"/>
  <c r="AI3366" i="1" s="1"/>
  <c r="X3368" i="1"/>
  <c r="Z3368" i="1" s="1"/>
  <c r="AI3368" i="1" s="1"/>
  <c r="Y3368" i="1"/>
  <c r="Y3369" i="1"/>
  <c r="X3369" i="1"/>
  <c r="Z3369" i="1" s="1"/>
  <c r="AI3369" i="1" s="1"/>
  <c r="Y3370" i="1"/>
  <c r="X3370" i="1"/>
  <c r="Z3370" i="1" s="1"/>
  <c r="AI3370" i="1" s="1"/>
  <c r="X3371" i="1"/>
  <c r="Z3371" i="1" s="1"/>
  <c r="AI3371" i="1" s="1"/>
  <c r="Y3371" i="1"/>
  <c r="X3373" i="1"/>
  <c r="Z3373" i="1" s="1"/>
  <c r="AI3373" i="1" s="1"/>
  <c r="Y3373" i="1"/>
  <c r="X3374" i="1"/>
  <c r="Z3374" i="1" s="1"/>
  <c r="AI3374" i="1" s="1"/>
  <c r="Y3374" i="1"/>
  <c r="X3376" i="1"/>
  <c r="Z3376" i="1" s="1"/>
  <c r="AI3376" i="1" s="1"/>
  <c r="Y3376" i="1"/>
  <c r="Y3377" i="1"/>
  <c r="X3377" i="1"/>
  <c r="Z3377" i="1" s="1"/>
  <c r="AI3377" i="1" s="1"/>
  <c r="Y3378" i="1"/>
  <c r="X3378" i="1"/>
  <c r="Z3378" i="1" s="1"/>
  <c r="AI3378" i="1" s="1"/>
  <c r="Y3379" i="1"/>
  <c r="X3379" i="1"/>
  <c r="Z3379" i="1" s="1"/>
  <c r="AI3379" i="1" s="1"/>
  <c r="X3381" i="1"/>
  <c r="Z3381" i="1" s="1"/>
  <c r="AI3381" i="1" s="1"/>
  <c r="Y3381" i="1"/>
  <c r="Y3382" i="1"/>
  <c r="X3382" i="1"/>
  <c r="Z3382" i="1" s="1"/>
  <c r="AI3382" i="1" s="1"/>
  <c r="X3384" i="1"/>
  <c r="Z3384" i="1" s="1"/>
  <c r="AI3384" i="1" s="1"/>
  <c r="Y3384" i="1"/>
  <c r="Y3385" i="1"/>
  <c r="X3385" i="1"/>
  <c r="Z3385" i="1" s="1"/>
  <c r="AI3385" i="1" s="1"/>
  <c r="Y3386" i="1"/>
  <c r="X3386" i="1"/>
  <c r="Z3386" i="1" s="1"/>
  <c r="AI3386" i="1" s="1"/>
  <c r="Y3387" i="1"/>
  <c r="X3387" i="1"/>
  <c r="Z3387" i="1" s="1"/>
  <c r="AI3387" i="1" s="1"/>
  <c r="X3389" i="1"/>
  <c r="Z3389" i="1" s="1"/>
  <c r="AI3389" i="1" s="1"/>
  <c r="Y3389" i="1"/>
  <c r="X3390" i="1"/>
  <c r="Z3390" i="1" s="1"/>
  <c r="AI3390" i="1" s="1"/>
  <c r="Y3390" i="1"/>
  <c r="X3392" i="1"/>
  <c r="Z3392" i="1" s="1"/>
  <c r="AI3392" i="1" s="1"/>
  <c r="Y3392" i="1"/>
  <c r="Y3393" i="1"/>
  <c r="X3393" i="1"/>
  <c r="Z3393" i="1" s="1"/>
  <c r="AI3393" i="1" s="1"/>
  <c r="Y3394" i="1"/>
  <c r="X3394" i="1"/>
  <c r="Z3394" i="1" s="1"/>
  <c r="AI3394" i="1" s="1"/>
  <c r="Y3395" i="1"/>
  <c r="X3395" i="1"/>
  <c r="Z3395" i="1" s="1"/>
  <c r="AI3395" i="1" s="1"/>
  <c r="X3397" i="1"/>
  <c r="Z3397" i="1" s="1"/>
  <c r="AI3397" i="1" s="1"/>
  <c r="Y3397" i="1"/>
  <c r="Y3398" i="1"/>
  <c r="X3398" i="1"/>
  <c r="Z3398" i="1" s="1"/>
  <c r="AI3398" i="1" s="1"/>
  <c r="X3400" i="1"/>
  <c r="Z3400" i="1" s="1"/>
  <c r="AI3400" i="1" s="1"/>
  <c r="Y3400" i="1"/>
  <c r="Y3401" i="1"/>
  <c r="X3401" i="1"/>
  <c r="Z3401" i="1" s="1"/>
  <c r="AI3401" i="1" s="1"/>
  <c r="Y3402" i="1"/>
  <c r="X3402" i="1"/>
  <c r="Z3402" i="1" s="1"/>
  <c r="AI3402" i="1" s="1"/>
  <c r="Y3403" i="1"/>
  <c r="X3403" i="1"/>
  <c r="Z3403" i="1" s="1"/>
  <c r="AI3403" i="1" s="1"/>
  <c r="X3405" i="1"/>
  <c r="Z3405" i="1" s="1"/>
  <c r="AI3405" i="1" s="1"/>
  <c r="Y3405" i="1"/>
  <c r="X3406" i="1"/>
  <c r="Z3406" i="1" s="1"/>
  <c r="AI3406" i="1" s="1"/>
  <c r="Y3406" i="1"/>
  <c r="X3408" i="1"/>
  <c r="Z3408" i="1" s="1"/>
  <c r="AI3408" i="1" s="1"/>
  <c r="Y3408" i="1"/>
  <c r="Y3409" i="1"/>
  <c r="X3409" i="1"/>
  <c r="Z3409" i="1" s="1"/>
  <c r="AI3409" i="1" s="1"/>
  <c r="Y3410" i="1"/>
  <c r="X3410" i="1"/>
  <c r="Z3410" i="1" s="1"/>
  <c r="AI3410" i="1" s="1"/>
  <c r="X3411" i="1"/>
  <c r="Z3411" i="1" s="1"/>
  <c r="AI3411" i="1" s="1"/>
  <c r="Y3411" i="1"/>
  <c r="X3413" i="1"/>
  <c r="Z3413" i="1" s="1"/>
  <c r="AI3413" i="1" s="1"/>
  <c r="Y3413" i="1"/>
  <c r="Y3414" i="1"/>
  <c r="X3414" i="1"/>
  <c r="Z3414" i="1" s="1"/>
  <c r="AI3414" i="1" s="1"/>
  <c r="X3416" i="1"/>
  <c r="Z3416" i="1" s="1"/>
  <c r="AI3416" i="1" s="1"/>
  <c r="Y3416" i="1"/>
  <c r="Y3417" i="1"/>
  <c r="X3417" i="1"/>
  <c r="Z3417" i="1" s="1"/>
  <c r="AI3417" i="1" s="1"/>
  <c r="Y3418" i="1"/>
  <c r="X3418" i="1"/>
  <c r="Z3418" i="1" s="1"/>
  <c r="AI3418" i="1" s="1"/>
  <c r="Y3419" i="1"/>
  <c r="X3419" i="1"/>
  <c r="Z3419" i="1" s="1"/>
  <c r="AI3419" i="1" s="1"/>
  <c r="X3421" i="1"/>
  <c r="Z3421" i="1" s="1"/>
  <c r="AI3421" i="1" s="1"/>
  <c r="Y3421" i="1"/>
  <c r="Y3422" i="1"/>
  <c r="X3422" i="1"/>
  <c r="Z3422" i="1" s="1"/>
  <c r="AI3422" i="1" s="1"/>
  <c r="X3424" i="1"/>
  <c r="Z3424" i="1" s="1"/>
  <c r="AI3424" i="1" s="1"/>
  <c r="Y3424" i="1"/>
  <c r="Y3425" i="1"/>
  <c r="X3425" i="1"/>
  <c r="Z3425" i="1" s="1"/>
  <c r="AI3425" i="1" s="1"/>
  <c r="Y3426" i="1"/>
  <c r="X3426" i="1"/>
  <c r="Z3426" i="1" s="1"/>
  <c r="AI3426" i="1" s="1"/>
  <c r="Y3427" i="1"/>
  <c r="X3427" i="1"/>
  <c r="Z3427" i="1" s="1"/>
  <c r="AI3427" i="1" s="1"/>
  <c r="X3429" i="1"/>
  <c r="Z3429" i="1" s="1"/>
  <c r="AI3429" i="1" s="1"/>
  <c r="Y3429" i="1"/>
  <c r="Y3430" i="1"/>
  <c r="X3430" i="1"/>
  <c r="Z3430" i="1" s="1"/>
  <c r="AI3430" i="1" s="1"/>
  <c r="X3432" i="1"/>
  <c r="Z3432" i="1" s="1"/>
  <c r="AI3432" i="1" s="1"/>
  <c r="Y3432" i="1"/>
  <c r="Y3433" i="1"/>
  <c r="X3433" i="1"/>
  <c r="Z3433" i="1" s="1"/>
  <c r="AI3433" i="1" s="1"/>
  <c r="Y3434" i="1"/>
  <c r="X3434" i="1"/>
  <c r="Z3434" i="1" s="1"/>
  <c r="AI3434" i="1" s="1"/>
  <c r="Y3435" i="1"/>
  <c r="X3435" i="1"/>
  <c r="Z3435" i="1" s="1"/>
  <c r="AI3435" i="1" s="1"/>
  <c r="X3437" i="1"/>
  <c r="Z3437" i="1" s="1"/>
  <c r="AI3437" i="1" s="1"/>
  <c r="Y3437" i="1"/>
  <c r="Y3438" i="1"/>
  <c r="X3438" i="1"/>
  <c r="Z3438" i="1" s="1"/>
  <c r="AI3438" i="1" s="1"/>
  <c r="X3440" i="1"/>
  <c r="Z3440" i="1" s="1"/>
  <c r="AI3440" i="1" s="1"/>
  <c r="Y3440" i="1"/>
  <c r="Y3441" i="1"/>
  <c r="X3441" i="1"/>
  <c r="Z3441" i="1" s="1"/>
  <c r="AI3441" i="1" s="1"/>
  <c r="Y3442" i="1"/>
  <c r="X3442" i="1"/>
  <c r="Z3442" i="1" s="1"/>
  <c r="AI3442" i="1" s="1"/>
  <c r="Y3443" i="1"/>
  <c r="X3443" i="1"/>
  <c r="Z3443" i="1" s="1"/>
  <c r="AI3443" i="1" s="1"/>
  <c r="X3445" i="1"/>
  <c r="Z3445" i="1" s="1"/>
  <c r="AI3445" i="1" s="1"/>
  <c r="Y3445" i="1"/>
  <c r="Y3446" i="1"/>
  <c r="X3446" i="1"/>
  <c r="Z3446" i="1" s="1"/>
  <c r="AI3446" i="1" s="1"/>
  <c r="X3448" i="1"/>
  <c r="Z3448" i="1" s="1"/>
  <c r="AI3448" i="1" s="1"/>
  <c r="Y3448" i="1"/>
  <c r="Y3449" i="1"/>
  <c r="X3449" i="1"/>
  <c r="Z3449" i="1" s="1"/>
  <c r="AI3449" i="1" s="1"/>
  <c r="Y3450" i="1"/>
  <c r="X3450" i="1"/>
  <c r="Z3450" i="1" s="1"/>
  <c r="AI3450" i="1" s="1"/>
  <c r="Y3451" i="1"/>
  <c r="X3451" i="1"/>
  <c r="Z3451" i="1" s="1"/>
  <c r="AI3451" i="1" s="1"/>
  <c r="X3453" i="1"/>
  <c r="Z3453" i="1" s="1"/>
  <c r="AI3453" i="1" s="1"/>
  <c r="Y3453" i="1"/>
  <c r="X3454" i="1"/>
  <c r="Z3454" i="1" s="1"/>
  <c r="AI3454" i="1" s="1"/>
  <c r="Y3454" i="1"/>
  <c r="X3456" i="1"/>
  <c r="Z3456" i="1" s="1"/>
  <c r="AI3456" i="1" s="1"/>
  <c r="Y3456" i="1"/>
  <c r="Y3457" i="1"/>
  <c r="X3457" i="1"/>
  <c r="Z3457" i="1" s="1"/>
  <c r="AI3457" i="1" s="1"/>
  <c r="Y3458" i="1"/>
  <c r="X3458" i="1"/>
  <c r="Z3458" i="1" s="1"/>
  <c r="AI3458" i="1" s="1"/>
  <c r="X3459" i="1"/>
  <c r="Z3459" i="1" s="1"/>
  <c r="AI3459" i="1" s="1"/>
  <c r="Y3459" i="1"/>
  <c r="X3461" i="1"/>
  <c r="Z3461" i="1" s="1"/>
  <c r="AI3461" i="1" s="1"/>
  <c r="Y3461" i="1"/>
  <c r="Y3462" i="1"/>
  <c r="X3462" i="1"/>
  <c r="Z3462" i="1" s="1"/>
  <c r="AI3462" i="1" s="1"/>
  <c r="X3464" i="1"/>
  <c r="Z3464" i="1" s="1"/>
  <c r="AI3464" i="1" s="1"/>
  <c r="Y3464" i="1"/>
  <c r="Y3465" i="1"/>
  <c r="X3465" i="1"/>
  <c r="Z3465" i="1" s="1"/>
  <c r="AI3465" i="1" s="1"/>
  <c r="Y3466" i="1"/>
  <c r="X3466" i="1"/>
  <c r="Z3466" i="1" s="1"/>
  <c r="AI3466" i="1" s="1"/>
  <c r="Y3467" i="1"/>
  <c r="X3467" i="1"/>
  <c r="Z3467" i="1" s="1"/>
  <c r="AI3467" i="1" s="1"/>
  <c r="X3469" i="1"/>
  <c r="Z3469" i="1" s="1"/>
  <c r="AI3469" i="1" s="1"/>
  <c r="Y3469" i="1"/>
  <c r="Y3470" i="1"/>
  <c r="X3470" i="1"/>
  <c r="Z3470" i="1" s="1"/>
  <c r="AI3470" i="1" s="1"/>
  <c r="X3472" i="1"/>
  <c r="Z3472" i="1" s="1"/>
  <c r="AI3472" i="1" s="1"/>
  <c r="Y3472" i="1"/>
  <c r="Y3473" i="1"/>
  <c r="X3473" i="1"/>
  <c r="Z3473" i="1" s="1"/>
  <c r="AI3473" i="1" s="1"/>
  <c r="Y3474" i="1"/>
  <c r="X3474" i="1"/>
  <c r="Z3474" i="1" s="1"/>
  <c r="AI3474" i="1" s="1"/>
  <c r="X3475" i="1"/>
  <c r="Z3475" i="1" s="1"/>
  <c r="AI3475" i="1" s="1"/>
  <c r="Y3475" i="1"/>
  <c r="X3477" i="1"/>
  <c r="Z3477" i="1" s="1"/>
  <c r="AI3477" i="1" s="1"/>
  <c r="Y3477" i="1"/>
  <c r="Y3478" i="1"/>
  <c r="X3478" i="1"/>
  <c r="Z3478" i="1" s="1"/>
  <c r="AI3478" i="1" s="1"/>
  <c r="X3480" i="1"/>
  <c r="Z3480" i="1" s="1"/>
  <c r="AI3480" i="1" s="1"/>
  <c r="Y3480" i="1"/>
  <c r="Y3481" i="1"/>
  <c r="X3481" i="1"/>
  <c r="Z3481" i="1" s="1"/>
  <c r="AI3481" i="1" s="1"/>
  <c r="Y3482" i="1"/>
  <c r="X3482" i="1"/>
  <c r="Z3482" i="1" s="1"/>
  <c r="AI3482" i="1" s="1"/>
  <c r="Y3483" i="1"/>
  <c r="X3483" i="1"/>
  <c r="Z3483" i="1" s="1"/>
  <c r="AI3483" i="1" s="1"/>
  <c r="X3485" i="1"/>
  <c r="Z3485" i="1" s="1"/>
  <c r="AI3485" i="1" s="1"/>
  <c r="Y3485" i="1"/>
  <c r="X3486" i="1"/>
  <c r="Z3486" i="1" s="1"/>
  <c r="AI3486" i="1" s="1"/>
  <c r="Y3486" i="1"/>
  <c r="X3488" i="1"/>
  <c r="Z3488" i="1" s="1"/>
  <c r="AI3488" i="1" s="1"/>
  <c r="Y3488" i="1"/>
  <c r="Y3489" i="1"/>
  <c r="X3489" i="1"/>
  <c r="Z3489" i="1" s="1"/>
  <c r="AI3489" i="1" s="1"/>
  <c r="Y3490" i="1"/>
  <c r="X3490" i="1"/>
  <c r="Z3490" i="1" s="1"/>
  <c r="AI3490" i="1" s="1"/>
  <c r="X3491" i="1"/>
  <c r="Z3491" i="1" s="1"/>
  <c r="AI3491" i="1" s="1"/>
  <c r="Y3491" i="1"/>
  <c r="X3493" i="1"/>
  <c r="Z3493" i="1" s="1"/>
  <c r="AI3493" i="1" s="1"/>
  <c r="Y3493" i="1"/>
  <c r="X3494" i="1"/>
  <c r="Z3494" i="1" s="1"/>
  <c r="AI3494" i="1" s="1"/>
  <c r="Y3494" i="1"/>
  <c r="X3496" i="1"/>
  <c r="Z3496" i="1" s="1"/>
  <c r="AI3496" i="1" s="1"/>
  <c r="Y3496" i="1"/>
  <c r="Y3497" i="1"/>
  <c r="X3497" i="1"/>
  <c r="Z3497" i="1" s="1"/>
  <c r="AI3497" i="1" s="1"/>
  <c r="Y3498" i="1"/>
  <c r="X3498" i="1"/>
  <c r="Z3498" i="1" s="1"/>
  <c r="AI3498" i="1" s="1"/>
  <c r="Y3499" i="1"/>
  <c r="X3499" i="1"/>
  <c r="Z3499" i="1" s="1"/>
  <c r="AI3499" i="1" s="1"/>
  <c r="X3501" i="1"/>
  <c r="Z3501" i="1" s="1"/>
  <c r="AI3501" i="1" s="1"/>
  <c r="Y3501" i="1"/>
  <c r="Y3502" i="1"/>
  <c r="X3502" i="1"/>
  <c r="Z3502" i="1" s="1"/>
  <c r="AI3502" i="1" s="1"/>
  <c r="X3504" i="1"/>
  <c r="Z3504" i="1" s="1"/>
  <c r="AI3504" i="1" s="1"/>
  <c r="Y3504" i="1"/>
  <c r="Y3505" i="1"/>
  <c r="X3505" i="1"/>
  <c r="Z3505" i="1" s="1"/>
  <c r="AI3505" i="1" s="1"/>
  <c r="Y3506" i="1"/>
  <c r="X3506" i="1"/>
  <c r="Z3506" i="1" s="1"/>
  <c r="AI3506" i="1" s="1"/>
  <c r="Y3507" i="1"/>
  <c r="X3507" i="1"/>
  <c r="Z3507" i="1" s="1"/>
  <c r="AI3507" i="1" s="1"/>
  <c r="X3509" i="1"/>
  <c r="Z3509" i="1" s="1"/>
  <c r="AI3509" i="1" s="1"/>
  <c r="Y3509" i="1"/>
  <c r="Y3510" i="1"/>
  <c r="X3510" i="1"/>
  <c r="Z3510" i="1" s="1"/>
  <c r="AI3510" i="1" s="1"/>
  <c r="X3512" i="1"/>
  <c r="Z3512" i="1" s="1"/>
  <c r="AI3512" i="1" s="1"/>
  <c r="Y3512" i="1"/>
  <c r="Y3513" i="1"/>
  <c r="X3513" i="1"/>
  <c r="Z3513" i="1" s="1"/>
  <c r="AI3513" i="1" s="1"/>
  <c r="Y3514" i="1"/>
  <c r="X3514" i="1"/>
  <c r="Z3514" i="1" s="1"/>
  <c r="AI3514" i="1" s="1"/>
  <c r="Y3515" i="1"/>
  <c r="X3515" i="1"/>
  <c r="Z3515" i="1" s="1"/>
  <c r="AI3515" i="1" s="1"/>
  <c r="X3517" i="1"/>
  <c r="Z3517" i="1" s="1"/>
  <c r="AI3517" i="1" s="1"/>
  <c r="Y3517" i="1"/>
  <c r="X3518" i="1"/>
  <c r="Z3518" i="1" s="1"/>
  <c r="AI3518" i="1" s="1"/>
  <c r="Y3518" i="1"/>
  <c r="X3520" i="1"/>
  <c r="Z3520" i="1" s="1"/>
  <c r="AI3520" i="1" s="1"/>
  <c r="Y3520" i="1"/>
  <c r="Y3522" i="1"/>
  <c r="X3522" i="1"/>
  <c r="Z3522" i="1" s="1"/>
  <c r="AI3522" i="1" s="1"/>
  <c r="X3523" i="1"/>
  <c r="Z3523" i="1" s="1"/>
  <c r="AI3523" i="1" s="1"/>
  <c r="Y3523" i="1"/>
  <c r="X3525" i="1"/>
  <c r="Z3525" i="1" s="1"/>
  <c r="AI3525" i="1" s="1"/>
  <c r="Y3525" i="1"/>
  <c r="Y3526" i="1"/>
  <c r="X3526" i="1"/>
  <c r="Z3526" i="1" s="1"/>
  <c r="AI3526" i="1" s="1"/>
  <c r="X3528" i="1"/>
  <c r="Z3528" i="1" s="1"/>
  <c r="AI3528" i="1" s="1"/>
  <c r="Y3528" i="1"/>
  <c r="Y3529" i="1"/>
  <c r="X3529" i="1"/>
  <c r="Z3529" i="1" s="1"/>
  <c r="AI3529" i="1" s="1"/>
  <c r="Y3530" i="1"/>
  <c r="X3530" i="1"/>
  <c r="Z3530" i="1" s="1"/>
  <c r="AI3530" i="1" s="1"/>
  <c r="Y3531" i="1"/>
  <c r="X3531" i="1"/>
  <c r="Z3531" i="1" s="1"/>
  <c r="AI3531" i="1" s="1"/>
  <c r="X3534" i="1"/>
  <c r="Z3534" i="1" s="1"/>
  <c r="AI3534" i="1" s="1"/>
  <c r="Y3534" i="1"/>
  <c r="Y3538" i="1"/>
  <c r="X3538" i="1"/>
  <c r="Z3538" i="1" s="1"/>
  <c r="AI3538" i="1" s="1"/>
  <c r="X3539" i="1"/>
  <c r="Z3539" i="1" s="1"/>
  <c r="AI3539" i="1" s="1"/>
  <c r="Y3539" i="1"/>
  <c r="X3541" i="1"/>
  <c r="Z3541" i="1" s="1"/>
  <c r="AI3541" i="1" s="1"/>
  <c r="Y3541" i="1"/>
  <c r="Y3542" i="1"/>
  <c r="X3542" i="1"/>
  <c r="Z3542" i="1" s="1"/>
  <c r="AI3542" i="1" s="1"/>
  <c r="X3544" i="1"/>
  <c r="Z3544" i="1" s="1"/>
  <c r="AI3544" i="1" s="1"/>
  <c r="Y3544" i="1"/>
  <c r="Y3545" i="1"/>
  <c r="X3545" i="1"/>
  <c r="Z3545" i="1" s="1"/>
  <c r="AI3545" i="1" s="1"/>
  <c r="Y3546" i="1"/>
  <c r="X3546" i="1"/>
  <c r="Z3546" i="1" s="1"/>
  <c r="AI3546" i="1" s="1"/>
  <c r="Y3547" i="1"/>
  <c r="X3547" i="1"/>
  <c r="Z3547" i="1" s="1"/>
  <c r="AI3547" i="1" s="1"/>
  <c r="X3548" i="1"/>
  <c r="Z3548" i="1" s="1"/>
  <c r="AI3548" i="1" s="1"/>
  <c r="Y3548" i="1"/>
  <c r="Y3549" i="1"/>
  <c r="X3549" i="1"/>
  <c r="Z3549" i="1" s="1"/>
  <c r="AI3549" i="1" s="1"/>
  <c r="X3550" i="1"/>
  <c r="Z3550" i="1" s="1"/>
  <c r="AI3550" i="1" s="1"/>
  <c r="Y3550" i="1"/>
  <c r="Y3554" i="1"/>
  <c r="X3554" i="1"/>
  <c r="Z3554" i="1" s="1"/>
  <c r="AI3554" i="1" s="1"/>
  <c r="X3555" i="1"/>
  <c r="Z3555" i="1" s="1"/>
  <c r="AI3555" i="1" s="1"/>
  <c r="Y3555" i="1"/>
  <c r="X3557" i="1"/>
  <c r="Z3557" i="1" s="1"/>
  <c r="AI3557" i="1" s="1"/>
  <c r="Y3557" i="1"/>
  <c r="Y3558" i="1"/>
  <c r="X3558" i="1"/>
  <c r="Z3558" i="1" s="1"/>
  <c r="AI3558" i="1" s="1"/>
  <c r="AW440" i="1"/>
  <c r="S440" i="1"/>
  <c r="T440" i="1" s="1"/>
  <c r="T880" i="1"/>
  <c r="T2480" i="1"/>
  <c r="T2432" i="1"/>
  <c r="T452" i="1"/>
  <c r="T840" i="1"/>
  <c r="T1784" i="1"/>
  <c r="T3556" i="1"/>
  <c r="T3572" i="1"/>
  <c r="T3580" i="1"/>
  <c r="T3612" i="1"/>
  <c r="T3676" i="1"/>
  <c r="T3684" i="1"/>
  <c r="T3724" i="1"/>
  <c r="R790" i="1"/>
  <c r="T790" i="1"/>
  <c r="R791" i="1"/>
  <c r="T791" i="1"/>
  <c r="R793" i="1"/>
  <c r="T793" i="1"/>
  <c r="R2433" i="1"/>
  <c r="T2433" i="1"/>
  <c r="R2434" i="1"/>
  <c r="T2434" i="1"/>
  <c r="T2435" i="1"/>
  <c r="R2435" i="1"/>
  <c r="T2436" i="1"/>
  <c r="R2436" i="1"/>
  <c r="AR3236" i="1"/>
  <c r="T3236" i="1"/>
  <c r="R3236" i="1"/>
  <c r="AR3237" i="1"/>
  <c r="T3237" i="1"/>
  <c r="R3237" i="1"/>
  <c r="AR3238" i="1"/>
  <c r="T3238" i="1"/>
  <c r="R3238" i="1"/>
  <c r="X1956" i="1"/>
  <c r="Z1956" i="1" s="1"/>
  <c r="AI1956" i="1" s="1"/>
  <c r="Y1956" i="1"/>
  <c r="Y1957" i="1"/>
  <c r="X1957" i="1"/>
  <c r="Z1957" i="1" s="1"/>
  <c r="AI1957" i="1" s="1"/>
  <c r="Y1959" i="1"/>
  <c r="X1959" i="1"/>
  <c r="Z1959" i="1" s="1"/>
  <c r="AI1959" i="1" s="1"/>
  <c r="X1961" i="1"/>
  <c r="Z1961" i="1" s="1"/>
  <c r="AI1961" i="1" s="1"/>
  <c r="Y1961" i="1"/>
  <c r="X1962" i="1"/>
  <c r="Z1962" i="1" s="1"/>
  <c r="AI1962" i="1" s="1"/>
  <c r="Y1962" i="1"/>
  <c r="Y1963" i="1"/>
  <c r="X1963" i="1"/>
  <c r="Z1963" i="1" s="1"/>
  <c r="AI1963" i="1" s="1"/>
  <c r="X1964" i="1"/>
  <c r="Z1964" i="1" s="1"/>
  <c r="AI1964" i="1" s="1"/>
  <c r="Y1964" i="1"/>
  <c r="Y1965" i="1"/>
  <c r="X1965" i="1"/>
  <c r="Z1965" i="1" s="1"/>
  <c r="AI1965" i="1" s="1"/>
  <c r="Z836" i="1"/>
  <c r="AI836" i="1" s="1"/>
  <c r="R837" i="1"/>
  <c r="T837" i="1"/>
  <c r="T838" i="1"/>
  <c r="R838" i="1"/>
  <c r="T839" i="1"/>
  <c r="R839" i="1"/>
  <c r="Y1967" i="1"/>
  <c r="X1967" i="1"/>
  <c r="Z1967" i="1" s="1"/>
  <c r="AI1967" i="1" s="1"/>
  <c r="X1968" i="1"/>
  <c r="Z1968" i="1" s="1"/>
  <c r="AI1968" i="1" s="1"/>
  <c r="Y1968" i="1"/>
  <c r="X1969" i="1"/>
  <c r="Z1969" i="1" s="1"/>
  <c r="AI1969" i="1" s="1"/>
  <c r="Y1969" i="1"/>
  <c r="X1970" i="1"/>
  <c r="Z1970" i="1" s="1"/>
  <c r="AI1970" i="1" s="1"/>
  <c r="Y1970" i="1"/>
  <c r="Y1971" i="1"/>
  <c r="X1971" i="1"/>
  <c r="Z1971" i="1" s="1"/>
  <c r="AI1971" i="1" s="1"/>
  <c r="X2618" i="1"/>
  <c r="Z2618" i="1" s="1"/>
  <c r="AI2618" i="1" s="1"/>
  <c r="Y2618" i="1"/>
  <c r="Y2619" i="1"/>
  <c r="X2619" i="1"/>
  <c r="Z2619" i="1" s="1"/>
  <c r="AI2619" i="1" s="1"/>
  <c r="X2620" i="1"/>
  <c r="Z2620" i="1" s="1"/>
  <c r="AI2620" i="1" s="1"/>
  <c r="Y2620" i="1"/>
  <c r="Y2621" i="1"/>
  <c r="X2621" i="1"/>
  <c r="Z2621" i="1" s="1"/>
  <c r="AI2621" i="1" s="1"/>
  <c r="Y2623" i="1"/>
  <c r="X2623" i="1"/>
  <c r="Z2623" i="1" s="1"/>
  <c r="AI2623" i="1" s="1"/>
  <c r="Y2625" i="1"/>
  <c r="X2625" i="1"/>
  <c r="Z2625" i="1" s="1"/>
  <c r="AI2625" i="1" s="1"/>
  <c r="X2626" i="1"/>
  <c r="Z2626" i="1" s="1"/>
  <c r="AI2626" i="1" s="1"/>
  <c r="Y2626" i="1"/>
  <c r="Y2627" i="1"/>
  <c r="X2627" i="1"/>
  <c r="Z2627" i="1" s="1"/>
  <c r="AI2627" i="1" s="1"/>
  <c r="X2628" i="1"/>
  <c r="Z2628" i="1" s="1"/>
  <c r="AI2628" i="1" s="1"/>
  <c r="Y2628" i="1"/>
  <c r="Y2629" i="1"/>
  <c r="X2629" i="1"/>
  <c r="Z2629" i="1" s="1"/>
  <c r="AI2629" i="1" s="1"/>
  <c r="X2631" i="1"/>
  <c r="Z2631" i="1" s="1"/>
  <c r="AI2631" i="1" s="1"/>
  <c r="Y2631" i="1"/>
  <c r="X2633" i="1"/>
  <c r="Z2633" i="1" s="1"/>
  <c r="AI2633" i="1" s="1"/>
  <c r="Y2633" i="1"/>
  <c r="X2634" i="1"/>
  <c r="Z2634" i="1" s="1"/>
  <c r="AI2634" i="1" s="1"/>
  <c r="Y2634" i="1"/>
  <c r="Y2635" i="1"/>
  <c r="X2635" i="1"/>
  <c r="Z2635" i="1" s="1"/>
  <c r="AI2635" i="1" s="1"/>
  <c r="X2636" i="1"/>
  <c r="Z2636" i="1" s="1"/>
  <c r="AI2636" i="1" s="1"/>
  <c r="Y2636" i="1"/>
  <c r="Y2637" i="1"/>
  <c r="X2637" i="1"/>
  <c r="Z2637" i="1" s="1"/>
  <c r="AI2637" i="1" s="1"/>
  <c r="Y2639" i="1"/>
  <c r="X2639" i="1"/>
  <c r="Z2639" i="1" s="1"/>
  <c r="AI2639" i="1" s="1"/>
  <c r="Y2641" i="1"/>
  <c r="X2641" i="1"/>
  <c r="Z2641" i="1" s="1"/>
  <c r="AI2641" i="1" s="1"/>
  <c r="X2642" i="1"/>
  <c r="Z2642" i="1" s="1"/>
  <c r="AI2642" i="1" s="1"/>
  <c r="Y2642" i="1"/>
  <c r="Y2643" i="1"/>
  <c r="X2643" i="1"/>
  <c r="Z2643" i="1" s="1"/>
  <c r="AI2643" i="1" s="1"/>
  <c r="X2644" i="1"/>
  <c r="Z2644" i="1" s="1"/>
  <c r="AI2644" i="1" s="1"/>
  <c r="Y2644" i="1"/>
  <c r="Y2645" i="1"/>
  <c r="X2645" i="1"/>
  <c r="Z2645" i="1" s="1"/>
  <c r="AI2645" i="1" s="1"/>
  <c r="X2647" i="1"/>
  <c r="Z2647" i="1" s="1"/>
  <c r="AI2647" i="1" s="1"/>
  <c r="Y2647" i="1"/>
  <c r="Y2649" i="1"/>
  <c r="X2649" i="1"/>
  <c r="Z2649" i="1" s="1"/>
  <c r="AI2649" i="1" s="1"/>
  <c r="X2650" i="1"/>
  <c r="Z2650" i="1" s="1"/>
  <c r="AI2650" i="1" s="1"/>
  <c r="Y2650" i="1"/>
  <c r="Y2651" i="1"/>
  <c r="X2651" i="1"/>
  <c r="Z2651" i="1" s="1"/>
  <c r="AI2651" i="1" s="1"/>
  <c r="X2652" i="1"/>
  <c r="Z2652" i="1" s="1"/>
  <c r="AI2652" i="1" s="1"/>
  <c r="Y2652" i="1"/>
  <c r="Y2653" i="1"/>
  <c r="X2653" i="1"/>
  <c r="Z2653" i="1" s="1"/>
  <c r="AI2653" i="1" s="1"/>
  <c r="X2655" i="1"/>
  <c r="Z2655" i="1" s="1"/>
  <c r="AI2655" i="1" s="1"/>
  <c r="Y2655" i="1"/>
  <c r="Y2657" i="1"/>
  <c r="X2657" i="1"/>
  <c r="Z2657" i="1" s="1"/>
  <c r="AI2657" i="1" s="1"/>
  <c r="X2658" i="1"/>
  <c r="Z2658" i="1" s="1"/>
  <c r="AI2658" i="1" s="1"/>
  <c r="Y2658" i="1"/>
  <c r="Y2659" i="1"/>
  <c r="X2659" i="1"/>
  <c r="Z2659" i="1" s="1"/>
  <c r="AI2659" i="1" s="1"/>
  <c r="X2660" i="1"/>
  <c r="Z2660" i="1" s="1"/>
  <c r="AI2660" i="1" s="1"/>
  <c r="Y2660" i="1"/>
  <c r="Y2661" i="1"/>
  <c r="X2661" i="1"/>
  <c r="Z2661" i="1" s="1"/>
  <c r="AI2661" i="1" s="1"/>
  <c r="X2663" i="1"/>
  <c r="Z2663" i="1" s="1"/>
  <c r="AI2663" i="1" s="1"/>
  <c r="Y2663" i="1"/>
  <c r="X2665" i="1"/>
  <c r="Z2665" i="1" s="1"/>
  <c r="AI2665" i="1" s="1"/>
  <c r="Y2665" i="1"/>
  <c r="X2666" i="1"/>
  <c r="Z2666" i="1" s="1"/>
  <c r="AI2666" i="1" s="1"/>
  <c r="Y2666" i="1"/>
  <c r="Y2667" i="1"/>
  <c r="X2667" i="1"/>
  <c r="Z2667" i="1" s="1"/>
  <c r="AI2667" i="1" s="1"/>
  <c r="X2668" i="1"/>
  <c r="Z2668" i="1" s="1"/>
  <c r="AI2668" i="1" s="1"/>
  <c r="Y2668" i="1"/>
  <c r="Y2669" i="1"/>
  <c r="X2669" i="1"/>
  <c r="Z2669" i="1" s="1"/>
  <c r="AI2669" i="1" s="1"/>
  <c r="X2671" i="1"/>
  <c r="Z2671" i="1" s="1"/>
  <c r="AI2671" i="1" s="1"/>
  <c r="Y2671" i="1"/>
  <c r="X2673" i="1"/>
  <c r="Z2673" i="1" s="1"/>
  <c r="AI2673" i="1" s="1"/>
  <c r="Y2673" i="1"/>
  <c r="X2674" i="1"/>
  <c r="Z2674" i="1" s="1"/>
  <c r="AI2674" i="1" s="1"/>
  <c r="Y2674" i="1"/>
  <c r="Y2675" i="1"/>
  <c r="X2675" i="1"/>
  <c r="Z2675" i="1" s="1"/>
  <c r="AI2675" i="1" s="1"/>
  <c r="X2676" i="1"/>
  <c r="Z2676" i="1" s="1"/>
  <c r="AI2676" i="1" s="1"/>
  <c r="Y2676" i="1"/>
  <c r="Y2677" i="1"/>
  <c r="X2677" i="1"/>
  <c r="Z2677" i="1" s="1"/>
  <c r="AI2677" i="1" s="1"/>
  <c r="X2679" i="1"/>
  <c r="Z2679" i="1" s="1"/>
  <c r="AI2679" i="1" s="1"/>
  <c r="Y2679" i="1"/>
  <c r="X2681" i="1"/>
  <c r="Z2681" i="1" s="1"/>
  <c r="AI2681" i="1" s="1"/>
  <c r="Y2681" i="1"/>
  <c r="X2682" i="1"/>
  <c r="Z2682" i="1" s="1"/>
  <c r="AI2682" i="1" s="1"/>
  <c r="Y2682" i="1"/>
  <c r="Y2683" i="1"/>
  <c r="X2683" i="1"/>
  <c r="Z2683" i="1" s="1"/>
  <c r="AI2683" i="1" s="1"/>
  <c r="X2684" i="1"/>
  <c r="Z2684" i="1" s="1"/>
  <c r="AI2684" i="1" s="1"/>
  <c r="Y2684" i="1"/>
  <c r="Y2685" i="1"/>
  <c r="X2685" i="1"/>
  <c r="Z2685" i="1" s="1"/>
  <c r="AI2685" i="1" s="1"/>
  <c r="Y2687" i="1"/>
  <c r="X2687" i="1"/>
  <c r="Z2687" i="1" s="1"/>
  <c r="AI2687" i="1" s="1"/>
  <c r="Y2689" i="1"/>
  <c r="X2689" i="1"/>
  <c r="Z2689" i="1" s="1"/>
  <c r="AI2689" i="1" s="1"/>
  <c r="X2690" i="1"/>
  <c r="Z2690" i="1" s="1"/>
  <c r="AI2690" i="1" s="1"/>
  <c r="Y2690" i="1"/>
  <c r="Y2691" i="1"/>
  <c r="X2691" i="1"/>
  <c r="Z2691" i="1" s="1"/>
  <c r="AI2691" i="1" s="1"/>
  <c r="X2692" i="1"/>
  <c r="Z2692" i="1" s="1"/>
  <c r="AI2692" i="1" s="1"/>
  <c r="Y2692" i="1"/>
  <c r="Y2693" i="1"/>
  <c r="X2693" i="1"/>
  <c r="Z2693" i="1" s="1"/>
  <c r="AI2693" i="1" s="1"/>
  <c r="Y2695" i="1"/>
  <c r="X2695" i="1"/>
  <c r="Z2695" i="1" s="1"/>
  <c r="AI2695" i="1" s="1"/>
  <c r="Y2697" i="1"/>
  <c r="X2697" i="1"/>
  <c r="Z2697" i="1" s="1"/>
  <c r="AI2697" i="1" s="1"/>
  <c r="X2698" i="1"/>
  <c r="Z2698" i="1" s="1"/>
  <c r="AI2698" i="1" s="1"/>
  <c r="Y2698" i="1"/>
  <c r="Y2699" i="1"/>
  <c r="X2699" i="1"/>
  <c r="Z2699" i="1" s="1"/>
  <c r="AI2699" i="1" s="1"/>
  <c r="X2700" i="1"/>
  <c r="Z2700" i="1" s="1"/>
  <c r="AI2700" i="1" s="1"/>
  <c r="Y2700" i="1"/>
  <c r="Y2701" i="1"/>
  <c r="X2701" i="1"/>
  <c r="Z2701" i="1" s="1"/>
  <c r="AI2701" i="1" s="1"/>
  <c r="Y2703" i="1"/>
  <c r="X2703" i="1"/>
  <c r="Z2703" i="1" s="1"/>
  <c r="AI2703" i="1" s="1"/>
  <c r="X2705" i="1"/>
  <c r="Z2705" i="1" s="1"/>
  <c r="AI2705" i="1" s="1"/>
  <c r="Y2705" i="1"/>
  <c r="X2706" i="1"/>
  <c r="Z2706" i="1" s="1"/>
  <c r="AI2706" i="1" s="1"/>
  <c r="Y2706" i="1"/>
  <c r="Y2707" i="1"/>
  <c r="X2707" i="1"/>
  <c r="Z2707" i="1" s="1"/>
  <c r="AI2707" i="1" s="1"/>
  <c r="X2708" i="1"/>
  <c r="Z2708" i="1" s="1"/>
  <c r="AI2708" i="1" s="1"/>
  <c r="Y2708" i="1"/>
  <c r="Y2709" i="1"/>
  <c r="X2709" i="1"/>
  <c r="Z2709" i="1" s="1"/>
  <c r="AI2709" i="1" s="1"/>
  <c r="X2711" i="1"/>
  <c r="Z2711" i="1" s="1"/>
  <c r="AI2711" i="1" s="1"/>
  <c r="Y2711" i="1"/>
  <c r="Y2713" i="1"/>
  <c r="X2713" i="1"/>
  <c r="Z2713" i="1" s="1"/>
  <c r="AI2713" i="1" s="1"/>
  <c r="X2714" i="1"/>
  <c r="Z2714" i="1" s="1"/>
  <c r="AI2714" i="1" s="1"/>
  <c r="Y2714" i="1"/>
  <c r="Y2715" i="1"/>
  <c r="X2715" i="1"/>
  <c r="Z2715" i="1" s="1"/>
  <c r="AI2715" i="1" s="1"/>
  <c r="X2716" i="1"/>
  <c r="Z2716" i="1" s="1"/>
  <c r="AI2716" i="1" s="1"/>
  <c r="Y2716" i="1"/>
  <c r="Y2717" i="1"/>
  <c r="X2717" i="1"/>
  <c r="Z2717" i="1" s="1"/>
  <c r="AI2717" i="1" s="1"/>
  <c r="Y2719" i="1"/>
  <c r="X2719" i="1"/>
  <c r="Z2719" i="1" s="1"/>
  <c r="AI2719" i="1" s="1"/>
  <c r="X2721" i="1"/>
  <c r="Z2721" i="1" s="1"/>
  <c r="AI2721" i="1" s="1"/>
  <c r="Y2721" i="1"/>
  <c r="X2722" i="1"/>
  <c r="Z2722" i="1" s="1"/>
  <c r="AI2722" i="1" s="1"/>
  <c r="Y2722" i="1"/>
  <c r="Y2723" i="1"/>
  <c r="X2723" i="1"/>
  <c r="Z2723" i="1" s="1"/>
  <c r="AI2723" i="1" s="1"/>
  <c r="X2724" i="1"/>
  <c r="Z2724" i="1" s="1"/>
  <c r="AI2724" i="1" s="1"/>
  <c r="Y2724" i="1"/>
  <c r="Y2725" i="1"/>
  <c r="X2725" i="1"/>
  <c r="Z2725" i="1" s="1"/>
  <c r="AI2725" i="1" s="1"/>
  <c r="X2727" i="1"/>
  <c r="Z2727" i="1" s="1"/>
  <c r="AI2727" i="1" s="1"/>
  <c r="Y2727" i="1"/>
  <c r="Y2729" i="1"/>
  <c r="X2729" i="1"/>
  <c r="Z2729" i="1" s="1"/>
  <c r="AI2729" i="1" s="1"/>
  <c r="X2730" i="1"/>
  <c r="Z2730" i="1" s="1"/>
  <c r="AI2730" i="1" s="1"/>
  <c r="Y2730" i="1"/>
  <c r="Y2731" i="1"/>
  <c r="X2731" i="1"/>
  <c r="Z2731" i="1" s="1"/>
  <c r="AI2731" i="1" s="1"/>
  <c r="X2732" i="1"/>
  <c r="Z2732" i="1" s="1"/>
  <c r="AI2732" i="1" s="1"/>
  <c r="Y2732" i="1"/>
  <c r="Y2733" i="1"/>
  <c r="X2733" i="1"/>
  <c r="Z2733" i="1" s="1"/>
  <c r="AI2733" i="1" s="1"/>
  <c r="X2735" i="1"/>
  <c r="Z2735" i="1" s="1"/>
  <c r="AI2735" i="1" s="1"/>
  <c r="Y2735" i="1"/>
  <c r="X2737" i="1"/>
  <c r="Z2737" i="1" s="1"/>
  <c r="AI2737" i="1" s="1"/>
  <c r="Y2737" i="1"/>
  <c r="X2738" i="1"/>
  <c r="Z2738" i="1" s="1"/>
  <c r="AI2738" i="1" s="1"/>
  <c r="Y2738" i="1"/>
  <c r="Y2739" i="1"/>
  <c r="X2739" i="1"/>
  <c r="Z2739" i="1" s="1"/>
  <c r="AI2739" i="1" s="1"/>
  <c r="X2740" i="1"/>
  <c r="Z2740" i="1" s="1"/>
  <c r="AI2740" i="1" s="1"/>
  <c r="Y2740" i="1"/>
  <c r="Y2741" i="1"/>
  <c r="X2741" i="1"/>
  <c r="Z2741" i="1" s="1"/>
  <c r="AI2741" i="1" s="1"/>
  <c r="Y2743" i="1"/>
  <c r="X2743" i="1"/>
  <c r="Z2743" i="1" s="1"/>
  <c r="AI2743" i="1" s="1"/>
  <c r="X2745" i="1"/>
  <c r="Z2745" i="1" s="1"/>
  <c r="AI2745" i="1" s="1"/>
  <c r="Y2745" i="1"/>
  <c r="X2746" i="1"/>
  <c r="Z2746" i="1" s="1"/>
  <c r="AI2746" i="1" s="1"/>
  <c r="Y2746" i="1"/>
  <c r="Y2747" i="1"/>
  <c r="X2747" i="1"/>
  <c r="Z2747" i="1" s="1"/>
  <c r="AI2747" i="1" s="1"/>
  <c r="X2748" i="1"/>
  <c r="Z2748" i="1" s="1"/>
  <c r="AI2748" i="1" s="1"/>
  <c r="Y2748" i="1"/>
  <c r="Y2749" i="1"/>
  <c r="X2749" i="1"/>
  <c r="Z2749" i="1" s="1"/>
  <c r="AI2749" i="1" s="1"/>
  <c r="X2751" i="1"/>
  <c r="Z2751" i="1" s="1"/>
  <c r="AI2751" i="1" s="1"/>
  <c r="Y2751" i="1"/>
  <c r="Y2753" i="1"/>
  <c r="X2753" i="1"/>
  <c r="Z2753" i="1" s="1"/>
  <c r="AI2753" i="1" s="1"/>
  <c r="X2754" i="1"/>
  <c r="Z2754" i="1" s="1"/>
  <c r="AI2754" i="1" s="1"/>
  <c r="Y2754" i="1"/>
  <c r="Y2755" i="1"/>
  <c r="X2755" i="1"/>
  <c r="Z2755" i="1" s="1"/>
  <c r="AI2755" i="1" s="1"/>
  <c r="X2756" i="1"/>
  <c r="Z2756" i="1" s="1"/>
  <c r="AI2756" i="1" s="1"/>
  <c r="Y2756" i="1"/>
  <c r="Y2757" i="1"/>
  <c r="X2757" i="1"/>
  <c r="Z2757" i="1" s="1"/>
  <c r="AI2757" i="1" s="1"/>
  <c r="X2759" i="1"/>
  <c r="Z2759" i="1" s="1"/>
  <c r="AI2759" i="1" s="1"/>
  <c r="Y2759" i="1"/>
  <c r="X2761" i="1"/>
  <c r="Z2761" i="1" s="1"/>
  <c r="AI2761" i="1" s="1"/>
  <c r="Y2761" i="1"/>
  <c r="X2762" i="1"/>
  <c r="Z2762" i="1" s="1"/>
  <c r="AI2762" i="1" s="1"/>
  <c r="Y2762" i="1"/>
  <c r="Y2763" i="1"/>
  <c r="X2763" i="1"/>
  <c r="Z2763" i="1" s="1"/>
  <c r="AI2763" i="1" s="1"/>
  <c r="X2764" i="1"/>
  <c r="Z2764" i="1" s="1"/>
  <c r="AI2764" i="1" s="1"/>
  <c r="Y2764" i="1"/>
  <c r="Y2765" i="1"/>
  <c r="X2765" i="1"/>
  <c r="Z2765" i="1" s="1"/>
  <c r="AI2765" i="1" s="1"/>
  <c r="Y2767" i="1"/>
  <c r="X2767" i="1"/>
  <c r="Z2767" i="1" s="1"/>
  <c r="AI2767" i="1" s="1"/>
  <c r="X2769" i="1"/>
  <c r="Z2769" i="1" s="1"/>
  <c r="AI2769" i="1" s="1"/>
  <c r="Y2769" i="1"/>
  <c r="X2770" i="1"/>
  <c r="Z2770" i="1" s="1"/>
  <c r="AI2770" i="1" s="1"/>
  <c r="Y2770" i="1"/>
  <c r="Y2771" i="1"/>
  <c r="X2771" i="1"/>
  <c r="Z2771" i="1" s="1"/>
  <c r="AI2771" i="1" s="1"/>
  <c r="X2772" i="1"/>
  <c r="Z2772" i="1" s="1"/>
  <c r="AI2772" i="1" s="1"/>
  <c r="Y2772" i="1"/>
  <c r="Y2773" i="1"/>
  <c r="X2773" i="1"/>
  <c r="Z2773" i="1" s="1"/>
  <c r="AI2773" i="1" s="1"/>
  <c r="Y2775" i="1"/>
  <c r="X2775" i="1"/>
  <c r="Z2775" i="1" s="1"/>
  <c r="AI2775" i="1" s="1"/>
  <c r="X2777" i="1"/>
  <c r="Z2777" i="1" s="1"/>
  <c r="AI2777" i="1" s="1"/>
  <c r="Y2777" i="1"/>
  <c r="X2778" i="1"/>
  <c r="Z2778" i="1" s="1"/>
  <c r="AI2778" i="1" s="1"/>
  <c r="Y2778" i="1"/>
  <c r="Y2779" i="1"/>
  <c r="X2779" i="1"/>
  <c r="Z2779" i="1" s="1"/>
  <c r="AI2779" i="1" s="1"/>
  <c r="X2780" i="1"/>
  <c r="Z2780" i="1" s="1"/>
  <c r="AI2780" i="1" s="1"/>
  <c r="Y2780" i="1"/>
  <c r="Y2781" i="1"/>
  <c r="X2781" i="1"/>
  <c r="Z2781" i="1" s="1"/>
  <c r="AI2781" i="1" s="1"/>
  <c r="Y2783" i="1"/>
  <c r="X2783" i="1"/>
  <c r="Z2783" i="1" s="1"/>
  <c r="AI2783" i="1" s="1"/>
  <c r="X2785" i="1"/>
  <c r="Z2785" i="1" s="1"/>
  <c r="AI2785" i="1" s="1"/>
  <c r="Y2785" i="1"/>
  <c r="X2786" i="1"/>
  <c r="Z2786" i="1" s="1"/>
  <c r="AI2786" i="1" s="1"/>
  <c r="Y2786" i="1"/>
  <c r="Y2787" i="1"/>
  <c r="X2787" i="1"/>
  <c r="Z2787" i="1" s="1"/>
  <c r="AI2787" i="1" s="1"/>
  <c r="X2788" i="1"/>
  <c r="Z2788" i="1" s="1"/>
  <c r="AI2788" i="1" s="1"/>
  <c r="Y2788" i="1"/>
  <c r="Y2789" i="1"/>
  <c r="X2789" i="1"/>
  <c r="Z2789" i="1" s="1"/>
  <c r="AI2789" i="1" s="1"/>
  <c r="X2791" i="1"/>
  <c r="Z2791" i="1" s="1"/>
  <c r="AI2791" i="1" s="1"/>
  <c r="Y2791" i="1"/>
  <c r="X2793" i="1"/>
  <c r="Z2793" i="1" s="1"/>
  <c r="AI2793" i="1" s="1"/>
  <c r="Y2793" i="1"/>
  <c r="Y2794" i="1"/>
  <c r="X2794" i="1"/>
  <c r="Z2794" i="1" s="1"/>
  <c r="AI2794" i="1" s="1"/>
  <c r="Y2795" i="1"/>
  <c r="X2795" i="1"/>
  <c r="Z2795" i="1" s="1"/>
  <c r="AI2795" i="1" s="1"/>
  <c r="X2796" i="1"/>
  <c r="Z2796" i="1" s="1"/>
  <c r="AI2796" i="1" s="1"/>
  <c r="Y2796" i="1"/>
  <c r="Y2797" i="1"/>
  <c r="X2797" i="1"/>
  <c r="Z2797" i="1" s="1"/>
  <c r="AI2797" i="1" s="1"/>
  <c r="Y2799" i="1"/>
  <c r="X2799" i="1"/>
  <c r="Z2799" i="1" s="1"/>
  <c r="AI2799" i="1" s="1"/>
  <c r="Y2801" i="1"/>
  <c r="X2801" i="1"/>
  <c r="Z2801" i="1" s="1"/>
  <c r="AI2801" i="1" s="1"/>
  <c r="Z868" i="1"/>
  <c r="AI868" i="1" s="1"/>
  <c r="Z876" i="1"/>
  <c r="AI876" i="1" s="1"/>
  <c r="Z1710" i="1"/>
  <c r="AI1710" i="1" s="1"/>
  <c r="Z2502" i="1"/>
  <c r="AI2502" i="1" s="1"/>
  <c r="Z2504" i="1"/>
  <c r="AI2504" i="1" s="1"/>
  <c r="Z3247" i="1"/>
  <c r="AI3247" i="1" s="1"/>
  <c r="Z4010" i="1"/>
  <c r="AI4010" i="1" s="1"/>
  <c r="Z4015" i="1"/>
  <c r="AI4015" i="1" s="1"/>
  <c r="Z4016" i="1"/>
  <c r="AI4016" i="1" s="1"/>
  <c r="Z4023" i="1"/>
  <c r="AI4023" i="1" s="1"/>
  <c r="Z4024" i="1"/>
  <c r="AI4024" i="1" s="1"/>
  <c r="R866" i="1"/>
  <c r="T866" i="1"/>
  <c r="T867" i="1"/>
  <c r="R867" i="1"/>
  <c r="T868" i="1"/>
  <c r="R868" i="1"/>
  <c r="T869" i="1"/>
  <c r="R869" i="1"/>
  <c r="R870" i="1"/>
  <c r="T870" i="1"/>
  <c r="R871" i="1"/>
  <c r="T871" i="1"/>
  <c r="R873" i="1"/>
  <c r="T873" i="1"/>
  <c r="R874" i="1"/>
  <c r="T874" i="1"/>
  <c r="R876" i="1"/>
  <c r="T876" i="1"/>
  <c r="T877" i="1"/>
  <c r="R877" i="1"/>
  <c r="R878" i="1"/>
  <c r="T878" i="1"/>
  <c r="T879" i="1"/>
  <c r="R879" i="1"/>
  <c r="R1703" i="1"/>
  <c r="T1703" i="1"/>
  <c r="R1705" i="1"/>
  <c r="T1705" i="1"/>
  <c r="R1706" i="1"/>
  <c r="T1706" i="1"/>
  <c r="T1707" i="1"/>
  <c r="R1707" i="1"/>
  <c r="R1708" i="1"/>
  <c r="T1708" i="1"/>
  <c r="R1709" i="1"/>
  <c r="T1709" i="1"/>
  <c r="R1710" i="1"/>
  <c r="T1710" i="1"/>
  <c r="T1711" i="1"/>
  <c r="R1711" i="1"/>
  <c r="R1713" i="1"/>
  <c r="T1713" i="1"/>
  <c r="R1714" i="1"/>
  <c r="T1714" i="1"/>
  <c r="R1715" i="1"/>
  <c r="T1715" i="1"/>
  <c r="R1716" i="1"/>
  <c r="T1716" i="1"/>
  <c r="T1717" i="1"/>
  <c r="R1717" i="1"/>
  <c r="R2497" i="1"/>
  <c r="T2497" i="1"/>
  <c r="R2498" i="1"/>
  <c r="T2498" i="1"/>
  <c r="R2499" i="1"/>
  <c r="T2499" i="1"/>
  <c r="R2500" i="1"/>
  <c r="T2500" i="1"/>
  <c r="T2501" i="1"/>
  <c r="R2501" i="1"/>
  <c r="T2502" i="1"/>
  <c r="R2502" i="1"/>
  <c r="T2503" i="1"/>
  <c r="R2503" i="1"/>
  <c r="T2504" i="1"/>
  <c r="R2504" i="1"/>
  <c r="T2505" i="1"/>
  <c r="R2505" i="1"/>
  <c r="T2506" i="1"/>
  <c r="R2506" i="1"/>
  <c r="R3239" i="1"/>
  <c r="T3239" i="1"/>
  <c r="R3240" i="1"/>
  <c r="T3240" i="1"/>
  <c r="AR3241" i="1"/>
  <c r="R3241" i="1"/>
  <c r="T3241" i="1"/>
  <c r="AR3242" i="1"/>
  <c r="R3242" i="1"/>
  <c r="T3242" i="1"/>
  <c r="AR3243" i="1"/>
  <c r="R3243" i="1"/>
  <c r="T3243" i="1"/>
  <c r="AR3244" i="1"/>
  <c r="R3244" i="1"/>
  <c r="T3244" i="1"/>
  <c r="AR3245" i="1"/>
  <c r="R3245" i="1"/>
  <c r="T3245" i="1"/>
  <c r="AR3246" i="1"/>
  <c r="R3246" i="1"/>
  <c r="T3246" i="1"/>
  <c r="R3247" i="1"/>
  <c r="T3247" i="1"/>
  <c r="R3248" i="1"/>
  <c r="T3248" i="1"/>
  <c r="AR3249" i="1"/>
  <c r="R3249" i="1"/>
  <c r="T3249" i="1"/>
  <c r="AR3250" i="1"/>
  <c r="R3250" i="1"/>
  <c r="T3250" i="1"/>
  <c r="AR3251" i="1"/>
  <c r="R3251" i="1"/>
  <c r="T3251" i="1"/>
  <c r="R3252" i="1"/>
  <c r="T3252" i="1"/>
  <c r="R3253" i="1"/>
  <c r="T3253" i="1"/>
  <c r="R4010" i="1"/>
  <c r="T4010" i="1"/>
  <c r="R4011" i="1"/>
  <c r="T4011" i="1"/>
  <c r="Z4012" i="1"/>
  <c r="AI4012" i="1" s="1"/>
  <c r="R4012" i="1"/>
  <c r="T4012" i="1"/>
  <c r="R4013" i="1"/>
  <c r="T4013" i="1"/>
  <c r="R4014" i="1"/>
  <c r="T4014" i="1"/>
  <c r="T4015" i="1"/>
  <c r="R4015" i="1"/>
  <c r="T4016" i="1"/>
  <c r="R4016" i="1"/>
  <c r="T4017" i="1"/>
  <c r="R4017" i="1"/>
  <c r="T4018" i="1"/>
  <c r="R4018" i="1"/>
  <c r="R4019" i="1"/>
  <c r="T4019" i="1"/>
  <c r="T4020" i="1"/>
  <c r="R4020" i="1"/>
  <c r="T4021" i="1"/>
  <c r="R4021" i="1"/>
  <c r="T4022" i="1"/>
  <c r="R4022" i="1"/>
  <c r="R4023" i="1"/>
  <c r="T4023" i="1"/>
  <c r="T4024" i="1"/>
  <c r="R4024" i="1"/>
  <c r="X561" i="1"/>
  <c r="Y561" i="1"/>
  <c r="Y562" i="1"/>
  <c r="X562" i="1"/>
  <c r="Y567" i="1"/>
  <c r="X567" i="1"/>
  <c r="X568" i="1"/>
  <c r="Y568" i="1"/>
  <c r="X569" i="1"/>
  <c r="Y569" i="1"/>
  <c r="X574" i="1"/>
  <c r="Y574" i="1"/>
  <c r="Y575" i="1"/>
  <c r="X575" i="1"/>
  <c r="Y576" i="1"/>
  <c r="X576" i="1"/>
  <c r="Y580" i="1"/>
  <c r="X580" i="1"/>
  <c r="X584" i="1"/>
  <c r="Y584" i="1"/>
  <c r="Y3994" i="1"/>
  <c r="X3994" i="1"/>
  <c r="Z3994" i="1" s="1"/>
  <c r="AI3994" i="1" s="1"/>
  <c r="X3995" i="1"/>
  <c r="Z3995" i="1" s="1"/>
  <c r="AI3995" i="1" s="1"/>
  <c r="Y3995" i="1"/>
  <c r="X3996" i="1"/>
  <c r="Z3996" i="1" s="1"/>
  <c r="AI3996" i="1" s="1"/>
  <c r="Y3996" i="1"/>
  <c r="Y3997" i="1"/>
  <c r="X3997" i="1"/>
  <c r="Z3997" i="1" s="1"/>
  <c r="AI3997" i="1" s="1"/>
  <c r="Y3998" i="1"/>
  <c r="X3998" i="1"/>
  <c r="Z3998" i="1" s="1"/>
  <c r="AI3998" i="1" s="1"/>
  <c r="Y4002" i="1"/>
  <c r="X4002" i="1"/>
  <c r="Z4002" i="1" s="1"/>
  <c r="AI4002" i="1" s="1"/>
  <c r="X4003" i="1"/>
  <c r="Z4003" i="1" s="1"/>
  <c r="AI4003" i="1" s="1"/>
  <c r="Y4003" i="1"/>
  <c r="X4004" i="1"/>
  <c r="Z4004" i="1" s="1"/>
  <c r="AI4004" i="1" s="1"/>
  <c r="Y4004" i="1"/>
  <c r="X4005" i="1"/>
  <c r="Z4005" i="1" s="1"/>
  <c r="AI4005" i="1" s="1"/>
  <c r="Y4005" i="1"/>
  <c r="Y4006" i="1"/>
  <c r="X4006" i="1"/>
  <c r="Z4006" i="1" s="1"/>
  <c r="AI4006" i="1" s="1"/>
  <c r="Z1001" i="1"/>
  <c r="AI1001" i="1" s="1"/>
  <c r="Z2526" i="1"/>
  <c r="AI2526" i="1" s="1"/>
  <c r="Z2528" i="1"/>
  <c r="AI2528" i="1" s="1"/>
  <c r="Z2534" i="1"/>
  <c r="AI2534" i="1" s="1"/>
  <c r="Z2536" i="1"/>
  <c r="AI2536" i="1" s="1"/>
  <c r="Z3992" i="1"/>
  <c r="AI3992" i="1" s="1"/>
  <c r="T998" i="1"/>
  <c r="R998" i="1"/>
  <c r="T999" i="1"/>
  <c r="R999" i="1"/>
  <c r="R1001" i="1"/>
  <c r="T1001" i="1"/>
  <c r="R1002" i="1"/>
  <c r="T1002" i="1"/>
  <c r="T1003" i="1"/>
  <c r="R1003" i="1"/>
  <c r="T1004" i="1"/>
  <c r="R1004" i="1"/>
  <c r="T1005" i="1"/>
  <c r="R1005" i="1"/>
  <c r="T1006" i="1"/>
  <c r="R1006" i="1"/>
  <c r="R1007" i="1"/>
  <c r="T1007" i="1"/>
  <c r="R1009" i="1"/>
  <c r="T1009" i="1"/>
  <c r="T1785" i="1"/>
  <c r="R1785" i="1"/>
  <c r="T1786" i="1"/>
  <c r="R1786" i="1"/>
  <c r="T2524" i="1"/>
  <c r="R2524" i="1"/>
  <c r="T2525" i="1"/>
  <c r="R2525" i="1"/>
  <c r="R2526" i="1"/>
  <c r="T2526" i="1"/>
  <c r="T2527" i="1"/>
  <c r="R2527" i="1"/>
  <c r="T2528" i="1"/>
  <c r="R2528" i="1"/>
  <c r="T2529" i="1"/>
  <c r="R2529" i="1"/>
  <c r="T2530" i="1"/>
  <c r="R2530" i="1"/>
  <c r="T2531" i="1"/>
  <c r="R2531" i="1"/>
  <c r="T2532" i="1"/>
  <c r="R2532" i="1"/>
  <c r="R2533" i="1"/>
  <c r="T2533" i="1"/>
  <c r="T2534" i="1"/>
  <c r="R2534" i="1"/>
  <c r="R2535" i="1"/>
  <c r="T2535" i="1"/>
  <c r="R2536" i="1"/>
  <c r="T2536" i="1"/>
  <c r="R2537" i="1"/>
  <c r="T2537" i="1"/>
  <c r="T2538" i="1"/>
  <c r="R2538" i="1"/>
  <c r="T2539" i="1"/>
  <c r="R2539" i="1"/>
  <c r="AR3228" i="1"/>
  <c r="R3228" i="1"/>
  <c r="T3228" i="1"/>
  <c r="T3993" i="1"/>
  <c r="R3993" i="1"/>
  <c r="T3994" i="1"/>
  <c r="R3994" i="1"/>
  <c r="R3995" i="1"/>
  <c r="T3995" i="1"/>
  <c r="T3996" i="1"/>
  <c r="R3996" i="1"/>
  <c r="R3997" i="1"/>
  <c r="T3997" i="1"/>
  <c r="X465" i="1"/>
  <c r="Z465" i="1" s="1"/>
  <c r="Y465" i="1"/>
  <c r="Y467" i="1"/>
  <c r="X467" i="1"/>
  <c r="Z467" i="1" s="1"/>
  <c r="X474" i="1"/>
  <c r="Z474" i="1" s="1"/>
  <c r="Y474" i="1"/>
  <c r="X521" i="1"/>
  <c r="Y521" i="1"/>
  <c r="Y522" i="1"/>
  <c r="X522" i="1"/>
  <c r="Z522" i="1" s="1"/>
  <c r="Y526" i="1"/>
  <c r="X526" i="1"/>
  <c r="Z526" i="1" s="1"/>
  <c r="X527" i="1"/>
  <c r="Z527" i="1" s="1"/>
  <c r="Y527" i="1"/>
  <c r="Y528" i="1"/>
  <c r="X528" i="1"/>
  <c r="Z528" i="1" s="1"/>
  <c r="X529" i="1"/>
  <c r="Z529" i="1" s="1"/>
  <c r="Y529" i="1"/>
  <c r="Y530" i="1"/>
  <c r="X530" i="1"/>
  <c r="Y534" i="1"/>
  <c r="X534" i="1"/>
  <c r="Z534" i="1" s="1"/>
  <c r="X535" i="1"/>
  <c r="Z535" i="1" s="1"/>
  <c r="Y535" i="1"/>
  <c r="X536" i="1"/>
  <c r="Z536" i="1" s="1"/>
  <c r="Y536" i="1"/>
  <c r="X537" i="1"/>
  <c r="Z537" i="1" s="1"/>
  <c r="Y537" i="1"/>
  <c r="Y538" i="1"/>
  <c r="X538" i="1"/>
  <c r="Z538" i="1" s="1"/>
  <c r="X542" i="1"/>
  <c r="Y542" i="1"/>
  <c r="X543" i="1"/>
  <c r="Y543" i="1"/>
  <c r="X544" i="1"/>
  <c r="Z544" i="1" s="1"/>
  <c r="Y544" i="1"/>
  <c r="X550" i="1"/>
  <c r="Z550" i="1" s="1"/>
  <c r="Y550" i="1"/>
  <c r="Y551" i="1"/>
  <c r="X551" i="1"/>
  <c r="Z551" i="1" s="1"/>
  <c r="X552" i="1"/>
  <c r="Y552" i="1"/>
  <c r="X553" i="1"/>
  <c r="Z553" i="1" s="1"/>
  <c r="Y553" i="1"/>
  <c r="Y554" i="1"/>
  <c r="X554" i="1"/>
  <c r="Z554" i="1" s="1"/>
  <c r="X581" i="1"/>
  <c r="Y581" i="1"/>
  <c r="X582" i="1"/>
  <c r="Y582" i="1"/>
  <c r="Y588" i="1"/>
  <c r="X588" i="1"/>
  <c r="X590" i="1"/>
  <c r="Y590" i="1"/>
  <c r="X591" i="1"/>
  <c r="Y591" i="1"/>
  <c r="X592" i="1"/>
  <c r="Y592" i="1"/>
  <c r="Y598" i="1"/>
  <c r="X598" i="1"/>
  <c r="X600" i="1"/>
  <c r="Y600" i="1"/>
  <c r="Y601" i="1"/>
  <c r="X601" i="1"/>
  <c r="Y602" i="1"/>
  <c r="X602" i="1"/>
  <c r="X603" i="1"/>
  <c r="Y603" i="1"/>
  <c r="X604" i="1"/>
  <c r="Y604" i="1"/>
  <c r="Y605" i="1"/>
  <c r="X605" i="1"/>
  <c r="X606" i="1"/>
  <c r="Y606" i="1"/>
  <c r="Y609" i="1"/>
  <c r="X609" i="1"/>
  <c r="Z609" i="1" s="1"/>
  <c r="AI609" i="1" s="1"/>
  <c r="X610" i="1"/>
  <c r="Z610" i="1" s="1"/>
  <c r="AI610" i="1" s="1"/>
  <c r="Y610" i="1"/>
  <c r="X612" i="1"/>
  <c r="Z612" i="1" s="1"/>
  <c r="AI612" i="1" s="1"/>
  <c r="Y612" i="1"/>
  <c r="Y613" i="1"/>
  <c r="X613" i="1"/>
  <c r="Z613" i="1" s="1"/>
  <c r="AI613" i="1" s="1"/>
  <c r="X614" i="1"/>
  <c r="Z614" i="1" s="1"/>
  <c r="AI614" i="1" s="1"/>
  <c r="Y614" i="1"/>
  <c r="Y615" i="1"/>
  <c r="X615" i="1"/>
  <c r="Z615" i="1" s="1"/>
  <c r="AI615" i="1" s="1"/>
  <c r="X616" i="1"/>
  <c r="Z616" i="1" s="1"/>
  <c r="AI616" i="1" s="1"/>
  <c r="Y616" i="1"/>
  <c r="Y619" i="1"/>
  <c r="X619" i="1"/>
  <c r="Z619" i="1" s="1"/>
  <c r="AI619" i="1" s="1"/>
  <c r="X621" i="1"/>
  <c r="Z621" i="1" s="1"/>
  <c r="AI621" i="1" s="1"/>
  <c r="Y621" i="1"/>
  <c r="Y622" i="1"/>
  <c r="X622" i="1"/>
  <c r="Z622" i="1" s="1"/>
  <c r="AI622" i="1" s="1"/>
  <c r="Y623" i="1"/>
  <c r="X623" i="1"/>
  <c r="Z623" i="1" s="1"/>
  <c r="AI623" i="1" s="1"/>
  <c r="X624" i="1"/>
  <c r="Z624" i="1" s="1"/>
  <c r="AI624" i="1" s="1"/>
  <c r="Y624" i="1"/>
  <c r="X627" i="1"/>
  <c r="Z627" i="1" s="1"/>
  <c r="AI627" i="1" s="1"/>
  <c r="Y627" i="1"/>
  <c r="X629" i="1"/>
  <c r="Z629" i="1" s="1"/>
  <c r="AI629" i="1" s="1"/>
  <c r="Y629" i="1"/>
  <c r="X630" i="1"/>
  <c r="Z630" i="1" s="1"/>
  <c r="AI630" i="1" s="1"/>
  <c r="Y630" i="1"/>
  <c r="Y631" i="1"/>
  <c r="X631" i="1"/>
  <c r="Z631" i="1" s="1"/>
  <c r="AI631" i="1" s="1"/>
  <c r="X632" i="1"/>
  <c r="Z632" i="1" s="1"/>
  <c r="AI632" i="1" s="1"/>
  <c r="Y632" i="1"/>
  <c r="Y635" i="1"/>
  <c r="X635" i="1"/>
  <c r="Z635" i="1" s="1"/>
  <c r="AI635" i="1" s="1"/>
  <c r="X637" i="1"/>
  <c r="Z637" i="1" s="1"/>
  <c r="AI637" i="1" s="1"/>
  <c r="Y637" i="1"/>
  <c r="Y638" i="1"/>
  <c r="X638" i="1"/>
  <c r="Z638" i="1" s="1"/>
  <c r="AI638" i="1" s="1"/>
  <c r="Y639" i="1"/>
  <c r="X639" i="1"/>
  <c r="Z639" i="1" s="1"/>
  <c r="AI639" i="1" s="1"/>
  <c r="X640" i="1"/>
  <c r="Z640" i="1" s="1"/>
  <c r="AI640" i="1" s="1"/>
  <c r="Y640" i="1"/>
  <c r="X643" i="1"/>
  <c r="Z643" i="1" s="1"/>
  <c r="AI643" i="1" s="1"/>
  <c r="Y643" i="1"/>
  <c r="X1272" i="1"/>
  <c r="Z1272" i="1" s="1"/>
  <c r="AI1272" i="1" s="1"/>
  <c r="Y1272" i="1"/>
  <c r="Y1273" i="1"/>
  <c r="X1273" i="1"/>
  <c r="Z1273" i="1" s="1"/>
  <c r="AI1273" i="1" s="1"/>
  <c r="Y1274" i="1"/>
  <c r="X1274" i="1"/>
  <c r="Z1274" i="1" s="1"/>
  <c r="AI1274" i="1" s="1"/>
  <c r="Y1275" i="1"/>
  <c r="X1275" i="1"/>
  <c r="Z1275" i="1" s="1"/>
  <c r="AI1275" i="1" s="1"/>
  <c r="X1280" i="1"/>
  <c r="Z1280" i="1" s="1"/>
  <c r="AI1280" i="1" s="1"/>
  <c r="Y1280" i="1"/>
  <c r="X1281" i="1"/>
  <c r="Z1281" i="1" s="1"/>
  <c r="AI1281" i="1" s="1"/>
  <c r="Y1281" i="1"/>
  <c r="X1282" i="1"/>
  <c r="Z1282" i="1" s="1"/>
  <c r="AI1282" i="1" s="1"/>
  <c r="Y1282" i="1"/>
  <c r="Y1283" i="1"/>
  <c r="X1283" i="1"/>
  <c r="Z1283" i="1" s="1"/>
  <c r="AI1283" i="1" s="1"/>
  <c r="X1288" i="1"/>
  <c r="Z1288" i="1" s="1"/>
  <c r="AI1288" i="1" s="1"/>
  <c r="Y1288" i="1"/>
  <c r="Y1289" i="1"/>
  <c r="X1289" i="1"/>
  <c r="Z1289" i="1" s="1"/>
  <c r="AI1289" i="1" s="1"/>
  <c r="Y1290" i="1"/>
  <c r="X1290" i="1"/>
  <c r="Z1290" i="1" s="1"/>
  <c r="AI1290" i="1" s="1"/>
  <c r="X1291" i="1"/>
  <c r="Z1291" i="1" s="1"/>
  <c r="AI1291" i="1" s="1"/>
  <c r="Y1291" i="1"/>
  <c r="Y1294" i="1"/>
  <c r="X1294" i="1"/>
  <c r="Z1294" i="1" s="1"/>
  <c r="AI1294" i="1" s="1"/>
  <c r="X1296" i="1"/>
  <c r="Z1296" i="1" s="1"/>
  <c r="AI1296" i="1" s="1"/>
  <c r="Y1296" i="1"/>
  <c r="X1297" i="1"/>
  <c r="Z1297" i="1" s="1"/>
  <c r="AI1297" i="1" s="1"/>
  <c r="Y1297" i="1"/>
  <c r="Y1298" i="1"/>
  <c r="X1298" i="1"/>
  <c r="Z1298" i="1" s="1"/>
  <c r="AI1298" i="1" s="1"/>
  <c r="X1299" i="1"/>
  <c r="Z1299" i="1" s="1"/>
  <c r="AI1299" i="1" s="1"/>
  <c r="Y1299" i="1"/>
  <c r="Y1302" i="1"/>
  <c r="X1302" i="1"/>
  <c r="Z1302" i="1" s="1"/>
  <c r="AI1302" i="1" s="1"/>
  <c r="X1304" i="1"/>
  <c r="Z1304" i="1" s="1"/>
  <c r="AI1304" i="1" s="1"/>
  <c r="Y1304" i="1"/>
  <c r="X1305" i="1"/>
  <c r="Z1305" i="1" s="1"/>
  <c r="AI1305" i="1" s="1"/>
  <c r="Y1305" i="1"/>
  <c r="Y1306" i="1"/>
  <c r="X1306" i="1"/>
  <c r="Z1306" i="1" s="1"/>
  <c r="AI1306" i="1" s="1"/>
  <c r="X1307" i="1"/>
  <c r="Z1307" i="1" s="1"/>
  <c r="AI1307" i="1" s="1"/>
  <c r="Y1307" i="1"/>
  <c r="Y1310" i="1"/>
  <c r="X1310" i="1"/>
  <c r="Z1310" i="1" s="1"/>
  <c r="AI1310" i="1" s="1"/>
  <c r="X1312" i="1"/>
  <c r="Z1312" i="1" s="1"/>
  <c r="AI1312" i="1" s="1"/>
  <c r="Y1312" i="1"/>
  <c r="Y1313" i="1"/>
  <c r="X1313" i="1"/>
  <c r="Z1313" i="1" s="1"/>
  <c r="AI1313" i="1" s="1"/>
  <c r="Y1314" i="1"/>
  <c r="X1314" i="1"/>
  <c r="Z1314" i="1" s="1"/>
  <c r="AI1314" i="1" s="1"/>
  <c r="Y1315" i="1"/>
  <c r="X1315" i="1"/>
  <c r="Z1315" i="1" s="1"/>
  <c r="AI1315" i="1" s="1"/>
  <c r="Y1318" i="1"/>
  <c r="X1318" i="1"/>
  <c r="Z1318" i="1" s="1"/>
  <c r="AI1318" i="1" s="1"/>
  <c r="X1320" i="1"/>
  <c r="Z1320" i="1" s="1"/>
  <c r="AI1320" i="1" s="1"/>
  <c r="Y1320" i="1"/>
  <c r="Y1321" i="1"/>
  <c r="X1321" i="1"/>
  <c r="Z1321" i="1" s="1"/>
  <c r="AI1321" i="1" s="1"/>
  <c r="X1322" i="1"/>
  <c r="Z1322" i="1" s="1"/>
  <c r="AI1322" i="1" s="1"/>
  <c r="Y1322" i="1"/>
  <c r="X1323" i="1"/>
  <c r="Z1323" i="1" s="1"/>
  <c r="AI1323" i="1" s="1"/>
  <c r="Y1323" i="1"/>
  <c r="Y1326" i="1"/>
  <c r="X1326" i="1"/>
  <c r="Z1326" i="1" s="1"/>
  <c r="AI1326" i="1" s="1"/>
  <c r="X1328" i="1"/>
  <c r="Z1328" i="1" s="1"/>
  <c r="AI1328" i="1" s="1"/>
  <c r="Y1328" i="1"/>
  <c r="X1329" i="1"/>
  <c r="Z1329" i="1" s="1"/>
  <c r="AI1329" i="1" s="1"/>
  <c r="Y1329" i="1"/>
  <c r="Y1330" i="1"/>
  <c r="X1330" i="1"/>
  <c r="Z1330" i="1" s="1"/>
  <c r="AI1330" i="1" s="1"/>
  <c r="Y1331" i="1"/>
  <c r="X1331" i="1"/>
  <c r="Z1331" i="1" s="1"/>
  <c r="AI1331" i="1" s="1"/>
  <c r="Y1334" i="1"/>
  <c r="X1334" i="1"/>
  <c r="Z1334" i="1" s="1"/>
  <c r="AI1334" i="1" s="1"/>
  <c r="X1336" i="1"/>
  <c r="Z1336" i="1" s="1"/>
  <c r="AI1336" i="1" s="1"/>
  <c r="Y1336" i="1"/>
  <c r="X1337" i="1"/>
  <c r="Z1337" i="1" s="1"/>
  <c r="AI1337" i="1" s="1"/>
  <c r="Y1337" i="1"/>
  <c r="X1338" i="1"/>
  <c r="Z1338" i="1" s="1"/>
  <c r="AI1338" i="1" s="1"/>
  <c r="Y1338" i="1"/>
  <c r="Y1339" i="1"/>
  <c r="X1339" i="1"/>
  <c r="Z1339" i="1" s="1"/>
  <c r="AI1339" i="1" s="1"/>
  <c r="Y1342" i="1"/>
  <c r="X1342" i="1"/>
  <c r="Z1342" i="1" s="1"/>
  <c r="AI1342" i="1" s="1"/>
  <c r="X1344" i="1"/>
  <c r="Z1344" i="1" s="1"/>
  <c r="AI1344" i="1" s="1"/>
  <c r="Y1344" i="1"/>
  <c r="X1345" i="1"/>
  <c r="Z1345" i="1" s="1"/>
  <c r="AI1345" i="1" s="1"/>
  <c r="Y1345" i="1"/>
  <c r="X1346" i="1"/>
  <c r="Z1346" i="1" s="1"/>
  <c r="AI1346" i="1" s="1"/>
  <c r="Y1346" i="1"/>
  <c r="X1347" i="1"/>
  <c r="Z1347" i="1" s="1"/>
  <c r="AI1347" i="1" s="1"/>
  <c r="Y1347" i="1"/>
  <c r="Y1350" i="1"/>
  <c r="X1350" i="1"/>
  <c r="Z1350" i="1" s="1"/>
  <c r="AI1350" i="1" s="1"/>
  <c r="X1352" i="1"/>
  <c r="Z1352" i="1" s="1"/>
  <c r="AI1352" i="1" s="1"/>
  <c r="Y1352" i="1"/>
  <c r="Y1353" i="1"/>
  <c r="X1353" i="1"/>
  <c r="Z1353" i="1" s="1"/>
  <c r="AI1353" i="1" s="1"/>
  <c r="X1354" i="1"/>
  <c r="Z1354" i="1" s="1"/>
  <c r="AI1354" i="1" s="1"/>
  <c r="Y1354" i="1"/>
  <c r="Y1355" i="1"/>
  <c r="X1355" i="1"/>
  <c r="Z1355" i="1" s="1"/>
  <c r="AI1355" i="1" s="1"/>
  <c r="Y1358" i="1"/>
  <c r="X1358" i="1"/>
  <c r="Z1358" i="1" s="1"/>
  <c r="AI1358" i="1" s="1"/>
  <c r="X1360" i="1"/>
  <c r="Z1360" i="1" s="1"/>
  <c r="AI1360" i="1" s="1"/>
  <c r="Y1360" i="1"/>
  <c r="X1361" i="1"/>
  <c r="Z1361" i="1" s="1"/>
  <c r="AI1361" i="1" s="1"/>
  <c r="Y1361" i="1"/>
  <c r="X1362" i="1"/>
  <c r="Z1362" i="1" s="1"/>
  <c r="AI1362" i="1" s="1"/>
  <c r="Y1362" i="1"/>
  <c r="X1363" i="1"/>
  <c r="Z1363" i="1" s="1"/>
  <c r="AI1363" i="1" s="1"/>
  <c r="Y1363" i="1"/>
  <c r="Y1366" i="1"/>
  <c r="X1366" i="1"/>
  <c r="Z1366" i="1" s="1"/>
  <c r="AI1366" i="1" s="1"/>
  <c r="X1368" i="1"/>
  <c r="Z1368" i="1" s="1"/>
  <c r="AI1368" i="1" s="1"/>
  <c r="Y1368" i="1"/>
  <c r="Y1369" i="1"/>
  <c r="X1369" i="1"/>
  <c r="Z1369" i="1" s="1"/>
  <c r="AI1369" i="1" s="1"/>
  <c r="X1370" i="1"/>
  <c r="Z1370" i="1" s="1"/>
  <c r="AI1370" i="1" s="1"/>
  <c r="Y1370" i="1"/>
  <c r="Y1371" i="1"/>
  <c r="X1371" i="1"/>
  <c r="Z1371" i="1" s="1"/>
  <c r="AI1371" i="1" s="1"/>
  <c r="Y1374" i="1"/>
  <c r="X1374" i="1"/>
  <c r="Z1374" i="1" s="1"/>
  <c r="AI1374" i="1" s="1"/>
  <c r="X1376" i="1"/>
  <c r="Z1376" i="1" s="1"/>
  <c r="AI1376" i="1" s="1"/>
  <c r="Y1376" i="1"/>
  <c r="Y1377" i="1"/>
  <c r="X1377" i="1"/>
  <c r="Z1377" i="1" s="1"/>
  <c r="AI1377" i="1" s="1"/>
  <c r="Y1378" i="1"/>
  <c r="X1378" i="1"/>
  <c r="Z1378" i="1" s="1"/>
  <c r="AI1378" i="1" s="1"/>
  <c r="X1379" i="1"/>
  <c r="Z1379" i="1" s="1"/>
  <c r="AI1379" i="1" s="1"/>
  <c r="Y1379" i="1"/>
  <c r="Y1382" i="1"/>
  <c r="X1382" i="1"/>
  <c r="Z1382" i="1" s="1"/>
  <c r="AI1382" i="1" s="1"/>
  <c r="X1384" i="1"/>
  <c r="Z1384" i="1" s="1"/>
  <c r="AI1384" i="1" s="1"/>
  <c r="Y1384" i="1"/>
  <c r="X1385" i="1"/>
  <c r="Z1385" i="1" s="1"/>
  <c r="AI1385" i="1" s="1"/>
  <c r="Y1385" i="1"/>
  <c r="Y1386" i="1"/>
  <c r="X1386" i="1"/>
  <c r="Z1386" i="1" s="1"/>
  <c r="AI1386" i="1" s="1"/>
  <c r="X1387" i="1"/>
  <c r="Z1387" i="1" s="1"/>
  <c r="AI1387" i="1" s="1"/>
  <c r="Y1387" i="1"/>
  <c r="Y1390" i="1"/>
  <c r="X1390" i="1"/>
  <c r="Z1390" i="1" s="1"/>
  <c r="AI1390" i="1" s="1"/>
  <c r="X1392" i="1"/>
  <c r="Z1392" i="1" s="1"/>
  <c r="AI1392" i="1" s="1"/>
  <c r="Y1392" i="1"/>
  <c r="Y1393" i="1"/>
  <c r="X1393" i="1"/>
  <c r="Z1393" i="1" s="1"/>
  <c r="AI1393" i="1" s="1"/>
  <c r="Y1394" i="1"/>
  <c r="X1394" i="1"/>
  <c r="Z1394" i="1" s="1"/>
  <c r="AI1394" i="1" s="1"/>
  <c r="Y1395" i="1"/>
  <c r="X1395" i="1"/>
  <c r="Z1395" i="1" s="1"/>
  <c r="AI1395" i="1" s="1"/>
  <c r="Y1398" i="1"/>
  <c r="X1398" i="1"/>
  <c r="Z1398" i="1" s="1"/>
  <c r="AI1398" i="1" s="1"/>
  <c r="X1400" i="1"/>
  <c r="Z1400" i="1" s="1"/>
  <c r="AI1400" i="1" s="1"/>
  <c r="Y1400" i="1"/>
  <c r="Y1401" i="1"/>
  <c r="X1401" i="1"/>
  <c r="Z1401" i="1" s="1"/>
  <c r="AI1401" i="1" s="1"/>
  <c r="X1402" i="1"/>
  <c r="Z1402" i="1" s="1"/>
  <c r="AI1402" i="1" s="1"/>
  <c r="Y1402" i="1"/>
  <c r="Y1403" i="1"/>
  <c r="X1403" i="1"/>
  <c r="Z1403" i="1" s="1"/>
  <c r="AI1403" i="1" s="1"/>
  <c r="Y1406" i="1"/>
  <c r="X1406" i="1"/>
  <c r="Z1406" i="1" s="1"/>
  <c r="AI1406" i="1" s="1"/>
  <c r="X1408" i="1"/>
  <c r="Z1408" i="1" s="1"/>
  <c r="AI1408" i="1" s="1"/>
  <c r="Y1408" i="1"/>
  <c r="Y1409" i="1"/>
  <c r="X1409" i="1"/>
  <c r="Z1409" i="1" s="1"/>
  <c r="AI1409" i="1" s="1"/>
  <c r="Y1410" i="1"/>
  <c r="X1410" i="1"/>
  <c r="Z1410" i="1" s="1"/>
  <c r="AI1410" i="1" s="1"/>
  <c r="Y1411" i="1"/>
  <c r="X1411" i="1"/>
  <c r="Z1411" i="1" s="1"/>
  <c r="AI1411" i="1" s="1"/>
  <c r="Y1414" i="1"/>
  <c r="X1414" i="1"/>
  <c r="Z1414" i="1" s="1"/>
  <c r="AI1414" i="1" s="1"/>
  <c r="X1416" i="1"/>
  <c r="Z1416" i="1" s="1"/>
  <c r="AI1416" i="1" s="1"/>
  <c r="Y1416" i="1"/>
  <c r="X1417" i="1"/>
  <c r="Z1417" i="1" s="1"/>
  <c r="AI1417" i="1" s="1"/>
  <c r="Y1417" i="1"/>
  <c r="Y1418" i="1"/>
  <c r="X1418" i="1"/>
  <c r="Z1418" i="1" s="1"/>
  <c r="AI1418" i="1" s="1"/>
  <c r="X1419" i="1"/>
  <c r="Z1419" i="1" s="1"/>
  <c r="AI1419" i="1" s="1"/>
  <c r="Y1419" i="1"/>
  <c r="Y1422" i="1"/>
  <c r="X1422" i="1"/>
  <c r="Z1422" i="1" s="1"/>
  <c r="AI1422" i="1" s="1"/>
  <c r="X1424" i="1"/>
  <c r="Z1424" i="1" s="1"/>
  <c r="AI1424" i="1" s="1"/>
  <c r="Y1424" i="1"/>
  <c r="Y1425" i="1"/>
  <c r="X1425" i="1"/>
  <c r="Z1425" i="1" s="1"/>
  <c r="AI1425" i="1" s="1"/>
  <c r="Y1426" i="1"/>
  <c r="X1426" i="1"/>
  <c r="Z1426" i="1" s="1"/>
  <c r="AI1426" i="1" s="1"/>
  <c r="Y1427" i="1"/>
  <c r="X1427" i="1"/>
  <c r="Z1427" i="1" s="1"/>
  <c r="AI1427" i="1" s="1"/>
  <c r="Y1430" i="1"/>
  <c r="X1430" i="1"/>
  <c r="Z1430" i="1" s="1"/>
  <c r="AI1430" i="1" s="1"/>
  <c r="X1432" i="1"/>
  <c r="Z1432" i="1" s="1"/>
  <c r="AI1432" i="1" s="1"/>
  <c r="Y1432" i="1"/>
  <c r="Y1433" i="1"/>
  <c r="X1433" i="1"/>
  <c r="Z1433" i="1" s="1"/>
  <c r="AI1433" i="1" s="1"/>
  <c r="Y1434" i="1"/>
  <c r="X1434" i="1"/>
  <c r="Z1434" i="1" s="1"/>
  <c r="AI1434" i="1" s="1"/>
  <c r="X1435" i="1"/>
  <c r="Z1435" i="1" s="1"/>
  <c r="AI1435" i="1" s="1"/>
  <c r="Y1435" i="1"/>
  <c r="Y1438" i="1"/>
  <c r="X1438" i="1"/>
  <c r="Z1438" i="1" s="1"/>
  <c r="AI1438" i="1" s="1"/>
  <c r="X1440" i="1"/>
  <c r="Z1440" i="1" s="1"/>
  <c r="AI1440" i="1" s="1"/>
  <c r="Y1440" i="1"/>
  <c r="Y1441" i="1"/>
  <c r="X1441" i="1"/>
  <c r="Z1441" i="1" s="1"/>
  <c r="AI1441" i="1" s="1"/>
  <c r="X1442" i="1"/>
  <c r="Z1442" i="1" s="1"/>
  <c r="AI1442" i="1" s="1"/>
  <c r="Y1442" i="1"/>
  <c r="X1443" i="1"/>
  <c r="Z1443" i="1" s="1"/>
  <c r="AI1443" i="1" s="1"/>
  <c r="Y1443" i="1"/>
  <c r="Y1446" i="1"/>
  <c r="X1446" i="1"/>
  <c r="Z1446" i="1" s="1"/>
  <c r="AI1446" i="1" s="1"/>
  <c r="X1448" i="1"/>
  <c r="Z1448" i="1" s="1"/>
  <c r="AI1448" i="1" s="1"/>
  <c r="Y1448" i="1"/>
  <c r="Y1449" i="1"/>
  <c r="X1449" i="1"/>
  <c r="Z1449" i="1" s="1"/>
  <c r="AI1449" i="1" s="1"/>
  <c r="Y1450" i="1"/>
  <c r="X1450" i="1"/>
  <c r="Z1450" i="1" s="1"/>
  <c r="AI1450" i="1" s="1"/>
  <c r="X1451" i="1"/>
  <c r="Z1451" i="1" s="1"/>
  <c r="AI1451" i="1" s="1"/>
  <c r="Y1451" i="1"/>
  <c r="Y1454" i="1"/>
  <c r="X1454" i="1"/>
  <c r="Z1454" i="1" s="1"/>
  <c r="AI1454" i="1" s="1"/>
  <c r="X1456" i="1"/>
  <c r="Z1456" i="1" s="1"/>
  <c r="AI1456" i="1" s="1"/>
  <c r="Y1456" i="1"/>
  <c r="Y1457" i="1"/>
  <c r="X1457" i="1"/>
  <c r="Z1457" i="1" s="1"/>
  <c r="AI1457" i="1" s="1"/>
  <c r="X1458" i="1"/>
  <c r="Z1458" i="1" s="1"/>
  <c r="AI1458" i="1" s="1"/>
  <c r="Y1458" i="1"/>
  <c r="Y1459" i="1"/>
  <c r="X1459" i="1"/>
  <c r="Z1459" i="1" s="1"/>
  <c r="AI1459" i="1" s="1"/>
  <c r="Y1462" i="1"/>
  <c r="X1462" i="1"/>
  <c r="Z1462" i="1" s="1"/>
  <c r="AI1462" i="1" s="1"/>
  <c r="X1464" i="1"/>
  <c r="Z1464" i="1" s="1"/>
  <c r="AI1464" i="1" s="1"/>
  <c r="Y1464" i="1"/>
  <c r="X1465" i="1"/>
  <c r="Z1465" i="1" s="1"/>
  <c r="AI1465" i="1" s="1"/>
  <c r="Y1465" i="1"/>
  <c r="Y1466" i="1"/>
  <c r="X1466" i="1"/>
  <c r="Z1466" i="1" s="1"/>
  <c r="AI1466" i="1" s="1"/>
  <c r="Y1467" i="1"/>
  <c r="X1467" i="1"/>
  <c r="Z1467" i="1" s="1"/>
  <c r="AI1467" i="1" s="1"/>
  <c r="Y1470" i="1"/>
  <c r="X1470" i="1"/>
  <c r="Z1470" i="1" s="1"/>
  <c r="AI1470" i="1" s="1"/>
  <c r="X1472" i="1"/>
  <c r="Z1472" i="1" s="1"/>
  <c r="AI1472" i="1" s="1"/>
  <c r="Y1472" i="1"/>
  <c r="X1473" i="1"/>
  <c r="Z1473" i="1" s="1"/>
  <c r="AI1473" i="1" s="1"/>
  <c r="Y1473" i="1"/>
  <c r="Y1474" i="1"/>
  <c r="X1474" i="1"/>
  <c r="Z1474" i="1" s="1"/>
  <c r="AI1474" i="1" s="1"/>
  <c r="X1475" i="1"/>
  <c r="Z1475" i="1" s="1"/>
  <c r="AI1475" i="1" s="1"/>
  <c r="Y1475" i="1"/>
  <c r="Y1478" i="1"/>
  <c r="X1478" i="1"/>
  <c r="Z1478" i="1" s="1"/>
  <c r="AI1478" i="1" s="1"/>
  <c r="X1480" i="1"/>
  <c r="Z1480" i="1" s="1"/>
  <c r="AI1480" i="1" s="1"/>
  <c r="Y1480" i="1"/>
  <c r="X1481" i="1"/>
  <c r="Z1481" i="1" s="1"/>
  <c r="AI1481" i="1" s="1"/>
  <c r="Y1481" i="1"/>
  <c r="Y1482" i="1"/>
  <c r="X1482" i="1"/>
  <c r="Z1482" i="1" s="1"/>
  <c r="AI1482" i="1" s="1"/>
  <c r="Y1483" i="1"/>
  <c r="X1483" i="1"/>
  <c r="Z1483" i="1" s="1"/>
  <c r="AI1483" i="1" s="1"/>
  <c r="Y1973" i="1"/>
  <c r="X1973" i="1"/>
  <c r="Z1973" i="1" s="1"/>
  <c r="AI1973" i="1" s="1"/>
  <c r="X1975" i="1"/>
  <c r="Z1975" i="1" s="1"/>
  <c r="AI1975" i="1" s="1"/>
  <c r="Y1975" i="1"/>
  <c r="Y1977" i="1"/>
  <c r="X1977" i="1"/>
  <c r="Z1977" i="1" s="1"/>
  <c r="AI1977" i="1" s="1"/>
  <c r="Y1978" i="1"/>
  <c r="X1978" i="1"/>
  <c r="Z1978" i="1" s="1"/>
  <c r="AI1978" i="1" s="1"/>
  <c r="Y1979" i="1"/>
  <c r="X1979" i="1"/>
  <c r="Z1979" i="1" s="1"/>
  <c r="AI1979" i="1" s="1"/>
  <c r="Y1981" i="1"/>
  <c r="X1981" i="1"/>
  <c r="Z1981" i="1" s="1"/>
  <c r="AI1981" i="1" s="1"/>
  <c r="Y1983" i="1"/>
  <c r="X1983" i="1"/>
  <c r="Z1983" i="1" s="1"/>
  <c r="AI1983" i="1" s="1"/>
  <c r="X1985" i="1"/>
  <c r="Z1985" i="1" s="1"/>
  <c r="AI1985" i="1" s="1"/>
  <c r="Y1985" i="1"/>
  <c r="Y1986" i="1"/>
  <c r="X1986" i="1"/>
  <c r="Z1986" i="1" s="1"/>
  <c r="AI1986" i="1" s="1"/>
  <c r="Y1987" i="1"/>
  <c r="X1987" i="1"/>
  <c r="Z1987" i="1" s="1"/>
  <c r="AI1987" i="1" s="1"/>
  <c r="Y1989" i="1"/>
  <c r="X1989" i="1"/>
  <c r="Z1989" i="1" s="1"/>
  <c r="AI1989" i="1" s="1"/>
  <c r="X1991" i="1"/>
  <c r="Z1991" i="1" s="1"/>
  <c r="AI1991" i="1" s="1"/>
  <c r="Y1991" i="1"/>
  <c r="X1992" i="1"/>
  <c r="Z1992" i="1" s="1"/>
  <c r="AI1992" i="1" s="1"/>
  <c r="Y1992" i="1"/>
  <c r="X1993" i="1"/>
  <c r="Z1993" i="1" s="1"/>
  <c r="AI1993" i="1" s="1"/>
  <c r="Y1993" i="1"/>
  <c r="Y1994" i="1"/>
  <c r="X1994" i="1"/>
  <c r="Z1994" i="1" s="1"/>
  <c r="AI1994" i="1" s="1"/>
  <c r="Y1995" i="1"/>
  <c r="X1995" i="1"/>
  <c r="Z1995" i="1" s="1"/>
  <c r="AI1995" i="1" s="1"/>
  <c r="Y1997" i="1"/>
  <c r="X1997" i="1"/>
  <c r="Z1997" i="1" s="1"/>
  <c r="AI1997" i="1" s="1"/>
  <c r="X1998" i="1"/>
  <c r="Z1998" i="1" s="1"/>
  <c r="AI1998" i="1" s="1"/>
  <c r="Y1998" i="1"/>
  <c r="Y1999" i="1"/>
  <c r="X1999" i="1"/>
  <c r="Z1999" i="1" s="1"/>
  <c r="AI1999" i="1" s="1"/>
  <c r="X2001" i="1"/>
  <c r="Z2001" i="1" s="1"/>
  <c r="AI2001" i="1" s="1"/>
  <c r="Y2001" i="1"/>
  <c r="Y2002" i="1"/>
  <c r="X2002" i="1"/>
  <c r="Z2002" i="1" s="1"/>
  <c r="AI2002" i="1" s="1"/>
  <c r="Y2003" i="1"/>
  <c r="X2003" i="1"/>
  <c r="Z2003" i="1" s="1"/>
  <c r="AI2003" i="1" s="1"/>
  <c r="X2004" i="1"/>
  <c r="Z2004" i="1" s="1"/>
  <c r="AI2004" i="1" s="1"/>
  <c r="Y2004" i="1"/>
  <c r="Y2005" i="1"/>
  <c r="X2005" i="1"/>
  <c r="Z2005" i="1" s="1"/>
  <c r="AI2005" i="1" s="1"/>
  <c r="Y2007" i="1"/>
  <c r="X2007" i="1"/>
  <c r="Z2007" i="1" s="1"/>
  <c r="AI2007" i="1" s="1"/>
  <c r="Y2008" i="1"/>
  <c r="X2008" i="1"/>
  <c r="Z2008" i="1" s="1"/>
  <c r="AI2008" i="1" s="1"/>
  <c r="Y2010" i="1"/>
  <c r="X2010" i="1"/>
  <c r="Z2010" i="1" s="1"/>
  <c r="AI2010" i="1" s="1"/>
  <c r="X2011" i="1"/>
  <c r="Z2011" i="1" s="1"/>
  <c r="AI2011" i="1" s="1"/>
  <c r="Y2011" i="1"/>
  <c r="X2013" i="1"/>
  <c r="Z2013" i="1" s="1"/>
  <c r="AI2013" i="1" s="1"/>
  <c r="Y2013" i="1"/>
  <c r="Y2014" i="1"/>
  <c r="X2014" i="1"/>
  <c r="Z2014" i="1" s="1"/>
  <c r="AI2014" i="1" s="1"/>
  <c r="X2016" i="1"/>
  <c r="Z2016" i="1" s="1"/>
  <c r="AI2016" i="1" s="1"/>
  <c r="Y2016" i="1"/>
  <c r="Y2018" i="1"/>
  <c r="X2018" i="1"/>
  <c r="Z2018" i="1" s="1"/>
  <c r="AI2018" i="1" s="1"/>
  <c r="X2019" i="1"/>
  <c r="Z2019" i="1" s="1"/>
  <c r="AI2019" i="1" s="1"/>
  <c r="Y2019" i="1"/>
  <c r="X2021" i="1"/>
  <c r="Z2021" i="1" s="1"/>
  <c r="AI2021" i="1" s="1"/>
  <c r="Y2021" i="1"/>
  <c r="Y2022" i="1"/>
  <c r="X2022" i="1"/>
  <c r="Z2022" i="1" s="1"/>
  <c r="AI2022" i="1" s="1"/>
  <c r="X2024" i="1"/>
  <c r="Z2024" i="1" s="1"/>
  <c r="AI2024" i="1" s="1"/>
  <c r="Y2024" i="1"/>
  <c r="X2026" i="1"/>
  <c r="Z2026" i="1" s="1"/>
  <c r="AI2026" i="1" s="1"/>
  <c r="Y2026" i="1"/>
  <c r="X2027" i="1"/>
  <c r="Z2027" i="1" s="1"/>
  <c r="AI2027" i="1" s="1"/>
  <c r="Y2027" i="1"/>
  <c r="X2029" i="1"/>
  <c r="Z2029" i="1" s="1"/>
  <c r="AI2029" i="1" s="1"/>
  <c r="Y2029" i="1"/>
  <c r="Y2030" i="1"/>
  <c r="X2030" i="1"/>
  <c r="Z2030" i="1" s="1"/>
  <c r="AI2030" i="1" s="1"/>
  <c r="Y2032" i="1"/>
  <c r="X2032" i="1"/>
  <c r="Z2032" i="1" s="1"/>
  <c r="AI2032" i="1" s="1"/>
  <c r="X2034" i="1"/>
  <c r="Z2034" i="1" s="1"/>
  <c r="AI2034" i="1" s="1"/>
  <c r="Y2034" i="1"/>
  <c r="Y2035" i="1"/>
  <c r="X2035" i="1"/>
  <c r="Z2035" i="1" s="1"/>
  <c r="AI2035" i="1" s="1"/>
  <c r="X2037" i="1"/>
  <c r="Z2037" i="1" s="1"/>
  <c r="AI2037" i="1" s="1"/>
  <c r="Y2037" i="1"/>
  <c r="Y2038" i="1"/>
  <c r="X2038" i="1"/>
  <c r="Z2038" i="1" s="1"/>
  <c r="AI2038" i="1" s="1"/>
  <c r="X2040" i="1"/>
  <c r="Z2040" i="1" s="1"/>
  <c r="AI2040" i="1" s="1"/>
  <c r="Y2040" i="1"/>
  <c r="X2042" i="1"/>
  <c r="Z2042" i="1" s="1"/>
  <c r="AI2042" i="1" s="1"/>
  <c r="Y2042" i="1"/>
  <c r="Y2043" i="1"/>
  <c r="X2043" i="1"/>
  <c r="Z2043" i="1" s="1"/>
  <c r="AI2043" i="1" s="1"/>
  <c r="X2045" i="1"/>
  <c r="Z2045" i="1" s="1"/>
  <c r="AI2045" i="1" s="1"/>
  <c r="Y2045" i="1"/>
  <c r="Y2048" i="1"/>
  <c r="X2048" i="1"/>
  <c r="Z2048" i="1" s="1"/>
  <c r="AI2048" i="1" s="1"/>
  <c r="Y2050" i="1"/>
  <c r="X2050" i="1"/>
  <c r="Z2050" i="1" s="1"/>
  <c r="AI2050" i="1" s="1"/>
  <c r="X2051" i="1"/>
  <c r="Z2051" i="1" s="1"/>
  <c r="AI2051" i="1" s="1"/>
  <c r="Y2051" i="1"/>
  <c r="X2053" i="1"/>
  <c r="Z2053" i="1" s="1"/>
  <c r="AI2053" i="1" s="1"/>
  <c r="Y2053" i="1"/>
  <c r="Y2056" i="1"/>
  <c r="X2056" i="1"/>
  <c r="Z2056" i="1" s="1"/>
  <c r="AI2056" i="1" s="1"/>
  <c r="Y2058" i="1"/>
  <c r="X2058" i="1"/>
  <c r="Z2058" i="1" s="1"/>
  <c r="AI2058" i="1" s="1"/>
  <c r="Y2059" i="1"/>
  <c r="X2059" i="1"/>
  <c r="Z2059" i="1" s="1"/>
  <c r="AI2059" i="1" s="1"/>
  <c r="X2061" i="1"/>
  <c r="Z2061" i="1" s="1"/>
  <c r="AI2061" i="1" s="1"/>
  <c r="Y2061" i="1"/>
  <c r="Y2064" i="1"/>
  <c r="X2064" i="1"/>
  <c r="Z2064" i="1" s="1"/>
  <c r="AI2064" i="1" s="1"/>
  <c r="Y2066" i="1"/>
  <c r="X2066" i="1"/>
  <c r="Z2066" i="1" s="1"/>
  <c r="AI2066" i="1" s="1"/>
  <c r="Y2067" i="1"/>
  <c r="X2067" i="1"/>
  <c r="Z2067" i="1" s="1"/>
  <c r="AI2067" i="1" s="1"/>
  <c r="X2069" i="1"/>
  <c r="Z2069" i="1" s="1"/>
  <c r="AI2069" i="1" s="1"/>
  <c r="Y2069" i="1"/>
  <c r="Y2072" i="1"/>
  <c r="X2072" i="1"/>
  <c r="Z2072" i="1" s="1"/>
  <c r="AI2072" i="1" s="1"/>
  <c r="Y2074" i="1"/>
  <c r="X2074" i="1"/>
  <c r="Z2074" i="1" s="1"/>
  <c r="AI2074" i="1" s="1"/>
  <c r="Y2075" i="1"/>
  <c r="X2075" i="1"/>
  <c r="Z2075" i="1" s="1"/>
  <c r="AI2075" i="1" s="1"/>
  <c r="X2077" i="1"/>
  <c r="Z2077" i="1" s="1"/>
  <c r="AI2077" i="1" s="1"/>
  <c r="Y2077" i="1"/>
  <c r="X2080" i="1"/>
  <c r="Z2080" i="1" s="1"/>
  <c r="AI2080" i="1" s="1"/>
  <c r="Y2080" i="1"/>
  <c r="Y2082" i="1"/>
  <c r="X2082" i="1"/>
  <c r="Z2082" i="1" s="1"/>
  <c r="AI2082" i="1" s="1"/>
  <c r="Y2083" i="1"/>
  <c r="X2083" i="1"/>
  <c r="Z2083" i="1" s="1"/>
  <c r="AI2083" i="1" s="1"/>
  <c r="X2085" i="1"/>
  <c r="Z2085" i="1" s="1"/>
  <c r="AI2085" i="1" s="1"/>
  <c r="Y2085" i="1"/>
  <c r="Y2086" i="1"/>
  <c r="X2086" i="1"/>
  <c r="Z2086" i="1" s="1"/>
  <c r="AI2086" i="1" s="1"/>
  <c r="X2088" i="1"/>
  <c r="Z2088" i="1" s="1"/>
  <c r="AI2088" i="1" s="1"/>
  <c r="Y2088" i="1"/>
  <c r="X2090" i="1"/>
  <c r="Z2090" i="1" s="1"/>
  <c r="AI2090" i="1" s="1"/>
  <c r="Y2090" i="1"/>
  <c r="X2091" i="1"/>
  <c r="Z2091" i="1" s="1"/>
  <c r="AI2091" i="1" s="1"/>
  <c r="Y2091" i="1"/>
  <c r="X2093" i="1"/>
  <c r="Z2093" i="1" s="1"/>
  <c r="AI2093" i="1" s="1"/>
  <c r="Y2093" i="1"/>
  <c r="Y2096" i="1"/>
  <c r="X2096" i="1"/>
  <c r="Z2096" i="1" s="1"/>
  <c r="AI2096" i="1" s="1"/>
  <c r="X2098" i="1"/>
  <c r="Z2098" i="1" s="1"/>
  <c r="AI2098" i="1" s="1"/>
  <c r="Y2098" i="1"/>
  <c r="Y2099" i="1"/>
  <c r="X2099" i="1"/>
  <c r="Z2099" i="1" s="1"/>
  <c r="AI2099" i="1" s="1"/>
  <c r="X2101" i="1"/>
  <c r="Z2101" i="1" s="1"/>
  <c r="AI2101" i="1" s="1"/>
  <c r="Y2101" i="1"/>
  <c r="Y2102" i="1"/>
  <c r="X2102" i="1"/>
  <c r="Z2102" i="1" s="1"/>
  <c r="AI2102" i="1" s="1"/>
  <c r="X2104" i="1"/>
  <c r="Z2104" i="1" s="1"/>
  <c r="AI2104" i="1" s="1"/>
  <c r="Y2104" i="1"/>
  <c r="X2106" i="1"/>
  <c r="Z2106" i="1" s="1"/>
  <c r="AI2106" i="1" s="1"/>
  <c r="Y2106" i="1"/>
  <c r="Y2107" i="1"/>
  <c r="X2107" i="1"/>
  <c r="Z2107" i="1" s="1"/>
  <c r="AI2107" i="1" s="1"/>
  <c r="Y2108" i="1"/>
  <c r="X2108" i="1"/>
  <c r="Z2108" i="1" s="1"/>
  <c r="AI2108" i="1" s="1"/>
  <c r="X2109" i="1"/>
  <c r="Z2109" i="1" s="1"/>
  <c r="AI2109" i="1" s="1"/>
  <c r="Y2109" i="1"/>
  <c r="Y2110" i="1"/>
  <c r="X2110" i="1"/>
  <c r="Z2110" i="1" s="1"/>
  <c r="AI2110" i="1" s="1"/>
  <c r="X2112" i="1"/>
  <c r="Z2112" i="1" s="1"/>
  <c r="AI2112" i="1" s="1"/>
  <c r="Y2112" i="1"/>
  <c r="Y2114" i="1"/>
  <c r="X2114" i="1"/>
  <c r="Z2114" i="1" s="1"/>
  <c r="AI2114" i="1" s="1"/>
  <c r="Y2115" i="1"/>
  <c r="X2115" i="1"/>
  <c r="Z2115" i="1" s="1"/>
  <c r="AI2115" i="1" s="1"/>
  <c r="Y2116" i="1"/>
  <c r="X2116" i="1"/>
  <c r="Z2116" i="1" s="1"/>
  <c r="AI2116" i="1" s="1"/>
  <c r="X2117" i="1"/>
  <c r="Z2117" i="1" s="1"/>
  <c r="AI2117" i="1" s="1"/>
  <c r="Y2117" i="1"/>
  <c r="Y2118" i="1"/>
  <c r="X2118" i="1"/>
  <c r="Z2118" i="1" s="1"/>
  <c r="AI2118" i="1" s="1"/>
  <c r="Y2120" i="1"/>
  <c r="X2120" i="1"/>
  <c r="Z2120" i="1" s="1"/>
  <c r="AI2120" i="1" s="1"/>
  <c r="X2122" i="1"/>
  <c r="Z2122" i="1" s="1"/>
  <c r="AI2122" i="1" s="1"/>
  <c r="Y2122" i="1"/>
  <c r="Y2123" i="1"/>
  <c r="X2123" i="1"/>
  <c r="Z2123" i="1" s="1"/>
  <c r="AI2123" i="1" s="1"/>
  <c r="Y2124" i="1"/>
  <c r="X2124" i="1"/>
  <c r="Z2124" i="1" s="1"/>
  <c r="AI2124" i="1" s="1"/>
  <c r="X2125" i="1"/>
  <c r="Z2125" i="1" s="1"/>
  <c r="AI2125" i="1" s="1"/>
  <c r="Y2125" i="1"/>
  <c r="Y2126" i="1"/>
  <c r="X2126" i="1"/>
  <c r="Z2126" i="1" s="1"/>
  <c r="AI2126" i="1" s="1"/>
  <c r="Y2128" i="1"/>
  <c r="X2128" i="1"/>
  <c r="Z2128" i="1" s="1"/>
  <c r="AI2128" i="1" s="1"/>
  <c r="X2130" i="1"/>
  <c r="Z2130" i="1" s="1"/>
  <c r="AI2130" i="1" s="1"/>
  <c r="Y2130" i="1"/>
  <c r="Y2131" i="1"/>
  <c r="X2131" i="1"/>
  <c r="Z2131" i="1" s="1"/>
  <c r="AI2131" i="1" s="1"/>
  <c r="Y2132" i="1"/>
  <c r="X2132" i="1"/>
  <c r="Z2132" i="1" s="1"/>
  <c r="AI2132" i="1" s="1"/>
  <c r="X2133" i="1"/>
  <c r="Z2133" i="1" s="1"/>
  <c r="AI2133" i="1" s="1"/>
  <c r="Y2133" i="1"/>
  <c r="Y2134" i="1"/>
  <c r="X2134" i="1"/>
  <c r="Z2134" i="1" s="1"/>
  <c r="AI2134" i="1" s="1"/>
  <c r="Y2136" i="1"/>
  <c r="X2136" i="1"/>
  <c r="Z2136" i="1" s="1"/>
  <c r="AI2136" i="1" s="1"/>
  <c r="Y2138" i="1"/>
  <c r="X2138" i="1"/>
  <c r="Z2138" i="1" s="1"/>
  <c r="AI2138" i="1" s="1"/>
  <c r="Y2139" i="1"/>
  <c r="X2139" i="1"/>
  <c r="Z2139" i="1" s="1"/>
  <c r="AI2139" i="1" s="1"/>
  <c r="Y2140" i="1"/>
  <c r="X2140" i="1"/>
  <c r="Z2140" i="1" s="1"/>
  <c r="AI2140" i="1" s="1"/>
  <c r="X2141" i="1"/>
  <c r="Z2141" i="1" s="1"/>
  <c r="AI2141" i="1" s="1"/>
  <c r="Y2141" i="1"/>
  <c r="Y2142" i="1"/>
  <c r="X2142" i="1"/>
  <c r="Z2142" i="1" s="1"/>
  <c r="AI2142" i="1" s="1"/>
  <c r="X2143" i="1"/>
  <c r="Z2143" i="1" s="1"/>
  <c r="AI2143" i="1" s="1"/>
  <c r="Y2143" i="1"/>
  <c r="X2144" i="1"/>
  <c r="Z2144" i="1" s="1"/>
  <c r="AI2144" i="1" s="1"/>
  <c r="Y2144" i="1"/>
  <c r="Y2146" i="1"/>
  <c r="X2146" i="1"/>
  <c r="Z2146" i="1" s="1"/>
  <c r="AI2146" i="1" s="1"/>
  <c r="X2149" i="1"/>
  <c r="Z2149" i="1" s="1"/>
  <c r="AI2149" i="1" s="1"/>
  <c r="Y2149" i="1"/>
  <c r="Y2150" i="1"/>
  <c r="X2150" i="1"/>
  <c r="Z2150" i="1" s="1"/>
  <c r="AI2150" i="1" s="1"/>
  <c r="X2151" i="1"/>
  <c r="Z2151" i="1" s="1"/>
  <c r="AI2151" i="1" s="1"/>
  <c r="Y2151" i="1"/>
  <c r="Y2152" i="1"/>
  <c r="X2152" i="1"/>
  <c r="Z2152" i="1" s="1"/>
  <c r="AI2152" i="1" s="1"/>
  <c r="Y2153" i="1"/>
  <c r="X2153" i="1"/>
  <c r="Z2153" i="1" s="1"/>
  <c r="AI2153" i="1" s="1"/>
  <c r="X2154" i="1"/>
  <c r="Z2154" i="1" s="1"/>
  <c r="AI2154" i="1" s="1"/>
  <c r="Y2154" i="1"/>
  <c r="Y2158" i="1"/>
  <c r="X2158" i="1"/>
  <c r="Z2158" i="1" s="1"/>
  <c r="AI2158" i="1" s="1"/>
  <c r="X2159" i="1"/>
  <c r="Z2159" i="1" s="1"/>
  <c r="AI2159" i="1" s="1"/>
  <c r="Y2159" i="1"/>
  <c r="Y2160" i="1"/>
  <c r="X2160" i="1"/>
  <c r="Z2160" i="1" s="1"/>
  <c r="AI2160" i="1" s="1"/>
  <c r="X2164" i="1"/>
  <c r="Z2164" i="1" s="1"/>
  <c r="AI2164" i="1" s="1"/>
  <c r="Y2164" i="1"/>
  <c r="Y2165" i="1"/>
  <c r="X2165" i="1"/>
  <c r="Z2165" i="1" s="1"/>
  <c r="AI2165" i="1" s="1"/>
  <c r="Y2166" i="1"/>
  <c r="X2166" i="1"/>
  <c r="Z2166" i="1" s="1"/>
  <c r="AI2166" i="1" s="1"/>
  <c r="X2167" i="1"/>
  <c r="Z2167" i="1" s="1"/>
  <c r="AI2167" i="1" s="1"/>
  <c r="Y2167" i="1"/>
  <c r="Y2168" i="1"/>
  <c r="X2168" i="1"/>
  <c r="Z2168" i="1" s="1"/>
  <c r="AI2168" i="1" s="1"/>
  <c r="X2172" i="1"/>
  <c r="Z2172" i="1" s="1"/>
  <c r="AI2172" i="1" s="1"/>
  <c r="Y2172" i="1"/>
  <c r="X2173" i="1"/>
  <c r="Z2173" i="1" s="1"/>
  <c r="AI2173" i="1" s="1"/>
  <c r="Y2173" i="1"/>
  <c r="Y2174" i="1"/>
  <c r="X2174" i="1"/>
  <c r="Z2174" i="1" s="1"/>
  <c r="AI2174" i="1" s="1"/>
  <c r="X2175" i="1"/>
  <c r="Z2175" i="1" s="1"/>
  <c r="AI2175" i="1" s="1"/>
  <c r="Y2175" i="1"/>
  <c r="Y2176" i="1"/>
  <c r="X2176" i="1"/>
  <c r="Z2176" i="1" s="1"/>
  <c r="AI2176" i="1" s="1"/>
  <c r="Y2180" i="1"/>
  <c r="X2180" i="1"/>
  <c r="Z2180" i="1" s="1"/>
  <c r="AI2180" i="1" s="1"/>
  <c r="X2181" i="1"/>
  <c r="Z2181" i="1" s="1"/>
  <c r="AI2181" i="1" s="1"/>
  <c r="Y2181" i="1"/>
  <c r="Y2182" i="1"/>
  <c r="X2182" i="1"/>
  <c r="Z2182" i="1" s="1"/>
  <c r="AI2182" i="1" s="1"/>
  <c r="X2183" i="1"/>
  <c r="Z2183" i="1" s="1"/>
  <c r="AI2183" i="1" s="1"/>
  <c r="Y2183" i="1"/>
  <c r="Y2184" i="1"/>
  <c r="X2184" i="1"/>
  <c r="Z2184" i="1" s="1"/>
  <c r="AI2184" i="1" s="1"/>
  <c r="Y2188" i="1"/>
  <c r="X2188" i="1"/>
  <c r="Z2188" i="1" s="1"/>
  <c r="AI2188" i="1" s="1"/>
  <c r="X2189" i="1"/>
  <c r="Z2189" i="1" s="1"/>
  <c r="AI2189" i="1" s="1"/>
  <c r="Y2189" i="1"/>
  <c r="Y2190" i="1"/>
  <c r="X2190" i="1"/>
  <c r="Z2190" i="1" s="1"/>
  <c r="AI2190" i="1" s="1"/>
  <c r="X2191" i="1"/>
  <c r="Z2191" i="1" s="1"/>
  <c r="AI2191" i="1" s="1"/>
  <c r="Y2191" i="1"/>
  <c r="Y2192" i="1"/>
  <c r="X2192" i="1"/>
  <c r="Z2192" i="1" s="1"/>
  <c r="AI2192" i="1" s="1"/>
  <c r="X2196" i="1"/>
  <c r="Z2196" i="1" s="1"/>
  <c r="AI2196" i="1" s="1"/>
  <c r="Y2196" i="1"/>
  <c r="X2197" i="1"/>
  <c r="Z2197" i="1" s="1"/>
  <c r="AI2197" i="1" s="1"/>
  <c r="Y2197" i="1"/>
  <c r="X2198" i="1"/>
  <c r="Z2198" i="1" s="1"/>
  <c r="AI2198" i="1" s="1"/>
  <c r="Y2198" i="1"/>
  <c r="X2199" i="1"/>
  <c r="Z2199" i="1" s="1"/>
  <c r="AI2199" i="1" s="1"/>
  <c r="Y2199" i="1"/>
  <c r="Y2200" i="1"/>
  <c r="X2200" i="1"/>
  <c r="Z2200" i="1" s="1"/>
  <c r="AI2200" i="1" s="1"/>
  <c r="X2204" i="1"/>
  <c r="Z2204" i="1" s="1"/>
  <c r="AI2204" i="1" s="1"/>
  <c r="Y2204" i="1"/>
  <c r="Y2205" i="1"/>
  <c r="X2205" i="1"/>
  <c r="Z2205" i="1" s="1"/>
  <c r="AI2205" i="1" s="1"/>
  <c r="Y2206" i="1"/>
  <c r="X2206" i="1"/>
  <c r="Z2206" i="1" s="1"/>
  <c r="AI2206" i="1" s="1"/>
  <c r="X2802" i="1"/>
  <c r="Z2802" i="1" s="1"/>
  <c r="AI2802" i="1" s="1"/>
  <c r="Y2802" i="1"/>
  <c r="Y2803" i="1"/>
  <c r="X2803" i="1"/>
  <c r="Z2803" i="1" s="1"/>
  <c r="AI2803" i="1" s="1"/>
  <c r="X2804" i="1"/>
  <c r="Z2804" i="1" s="1"/>
  <c r="AI2804" i="1" s="1"/>
  <c r="Y2804" i="1"/>
  <c r="Y2805" i="1"/>
  <c r="X2805" i="1"/>
  <c r="Z2805" i="1" s="1"/>
  <c r="AI2805" i="1" s="1"/>
  <c r="X2807" i="1"/>
  <c r="Z2807" i="1" s="1"/>
  <c r="AI2807" i="1" s="1"/>
  <c r="Y2807" i="1"/>
  <c r="Y2809" i="1"/>
  <c r="X2809" i="1"/>
  <c r="Z2809" i="1" s="1"/>
  <c r="AI2809" i="1" s="1"/>
  <c r="X2810" i="1"/>
  <c r="Z2810" i="1" s="1"/>
  <c r="AI2810" i="1" s="1"/>
  <c r="Y2810" i="1"/>
  <c r="Y2811" i="1"/>
  <c r="X2811" i="1"/>
  <c r="Z2811" i="1" s="1"/>
  <c r="AI2811" i="1" s="1"/>
  <c r="X2812" i="1"/>
  <c r="Z2812" i="1" s="1"/>
  <c r="AI2812" i="1" s="1"/>
  <c r="Y2812" i="1"/>
  <c r="Y2813" i="1"/>
  <c r="X2813" i="1"/>
  <c r="Z2813" i="1" s="1"/>
  <c r="AI2813" i="1" s="1"/>
  <c r="Y2815" i="1"/>
  <c r="X2815" i="1"/>
  <c r="Z2815" i="1" s="1"/>
  <c r="AI2815" i="1" s="1"/>
  <c r="X2817" i="1"/>
  <c r="Z2817" i="1" s="1"/>
  <c r="AI2817" i="1" s="1"/>
  <c r="Y2817" i="1"/>
  <c r="Y2818" i="1"/>
  <c r="X2818" i="1"/>
  <c r="Z2818" i="1" s="1"/>
  <c r="AI2818" i="1" s="1"/>
  <c r="Y2819" i="1"/>
  <c r="X2819" i="1"/>
  <c r="Z2819" i="1" s="1"/>
  <c r="AI2819" i="1" s="1"/>
  <c r="X2820" i="1"/>
  <c r="Z2820" i="1" s="1"/>
  <c r="AI2820" i="1" s="1"/>
  <c r="Y2820" i="1"/>
  <c r="Y2821" i="1"/>
  <c r="X2821" i="1"/>
  <c r="Z2821" i="1" s="1"/>
  <c r="AI2821" i="1" s="1"/>
  <c r="X2823" i="1"/>
  <c r="Z2823" i="1" s="1"/>
  <c r="AI2823" i="1" s="1"/>
  <c r="Y2823" i="1"/>
  <c r="X2825" i="1"/>
  <c r="Z2825" i="1" s="1"/>
  <c r="AI2825" i="1" s="1"/>
  <c r="Y2825" i="1"/>
  <c r="X2826" i="1"/>
  <c r="Z2826" i="1" s="1"/>
  <c r="AI2826" i="1" s="1"/>
  <c r="Y2826" i="1"/>
  <c r="Y2827" i="1"/>
  <c r="X2827" i="1"/>
  <c r="Z2827" i="1" s="1"/>
  <c r="AI2827" i="1" s="1"/>
  <c r="Y2828" i="1"/>
  <c r="X2828" i="1"/>
  <c r="Z2828" i="1" s="1"/>
  <c r="AI2828" i="1" s="1"/>
  <c r="Y2829" i="1"/>
  <c r="X2829" i="1"/>
  <c r="Z2829" i="1" s="1"/>
  <c r="AI2829" i="1" s="1"/>
  <c r="Y2833" i="1"/>
  <c r="X2833" i="1"/>
  <c r="Z2833" i="1" s="1"/>
  <c r="AI2833" i="1" s="1"/>
  <c r="Y2834" i="1"/>
  <c r="X2834" i="1"/>
  <c r="Z2834" i="1" s="1"/>
  <c r="AI2834" i="1" s="1"/>
  <c r="Y2835" i="1"/>
  <c r="X2835" i="1"/>
  <c r="Z2835" i="1" s="1"/>
  <c r="AI2835" i="1" s="1"/>
  <c r="Y2836" i="1"/>
  <c r="X2836" i="1"/>
  <c r="Z2836" i="1" s="1"/>
  <c r="AI2836" i="1" s="1"/>
  <c r="Y2837" i="1"/>
  <c r="X2837" i="1"/>
  <c r="Z2837" i="1" s="1"/>
  <c r="AI2837" i="1" s="1"/>
  <c r="Y2841" i="1"/>
  <c r="X2841" i="1"/>
  <c r="Z2841" i="1" s="1"/>
  <c r="AI2841" i="1" s="1"/>
  <c r="X2842" i="1"/>
  <c r="Z2842" i="1" s="1"/>
  <c r="AI2842" i="1" s="1"/>
  <c r="Y2842" i="1"/>
  <c r="Y2843" i="1"/>
  <c r="X2843" i="1"/>
  <c r="Z2843" i="1" s="1"/>
  <c r="AI2843" i="1" s="1"/>
  <c r="Y2844" i="1"/>
  <c r="X2844" i="1"/>
  <c r="Z2844" i="1" s="1"/>
  <c r="AI2844" i="1" s="1"/>
  <c r="Y2845" i="1"/>
  <c r="X2845" i="1"/>
  <c r="Z2845" i="1" s="1"/>
  <c r="AI2845" i="1" s="1"/>
  <c r="Y2849" i="1"/>
  <c r="X2849" i="1"/>
  <c r="Z2849" i="1" s="1"/>
  <c r="AI2849" i="1" s="1"/>
  <c r="X2850" i="1"/>
  <c r="Z2850" i="1" s="1"/>
  <c r="AI2850" i="1" s="1"/>
  <c r="Y2850" i="1"/>
  <c r="X2851" i="1"/>
  <c r="Z2851" i="1" s="1"/>
  <c r="AI2851" i="1" s="1"/>
  <c r="Y2851" i="1"/>
  <c r="Y2852" i="1"/>
  <c r="X2852" i="1"/>
  <c r="Z2852" i="1" s="1"/>
  <c r="AI2852" i="1" s="1"/>
  <c r="Y2853" i="1"/>
  <c r="X2853" i="1"/>
  <c r="Z2853" i="1" s="1"/>
  <c r="AI2853" i="1" s="1"/>
  <c r="X2857" i="1"/>
  <c r="Z2857" i="1" s="1"/>
  <c r="AI2857" i="1" s="1"/>
  <c r="Y2857" i="1"/>
  <c r="Y2858" i="1"/>
  <c r="X2858" i="1"/>
  <c r="Z2858" i="1" s="1"/>
  <c r="AI2858" i="1" s="1"/>
  <c r="X2859" i="1"/>
  <c r="Z2859" i="1" s="1"/>
  <c r="AI2859" i="1" s="1"/>
  <c r="Y2859" i="1"/>
  <c r="X2860" i="1"/>
  <c r="Z2860" i="1" s="1"/>
  <c r="AI2860" i="1" s="1"/>
  <c r="Y2860" i="1"/>
  <c r="Y2861" i="1"/>
  <c r="X2861" i="1"/>
  <c r="Z2861" i="1" s="1"/>
  <c r="AI2861" i="1" s="1"/>
  <c r="X2865" i="1"/>
  <c r="Z2865" i="1" s="1"/>
  <c r="AI2865" i="1" s="1"/>
  <c r="Y2865" i="1"/>
  <c r="X2866" i="1"/>
  <c r="Z2866" i="1" s="1"/>
  <c r="AI2866" i="1" s="1"/>
  <c r="Y2866" i="1"/>
  <c r="Y2867" i="1"/>
  <c r="X2867" i="1"/>
  <c r="Z2867" i="1" s="1"/>
  <c r="AI2867" i="1" s="1"/>
  <c r="Y2868" i="1"/>
  <c r="X2868" i="1"/>
  <c r="Z2868" i="1" s="1"/>
  <c r="AI2868" i="1" s="1"/>
  <c r="Y2869" i="1"/>
  <c r="X2869" i="1"/>
  <c r="Z2869" i="1" s="1"/>
  <c r="AI2869" i="1" s="1"/>
  <c r="X2873" i="1"/>
  <c r="Z2873" i="1" s="1"/>
  <c r="AI2873" i="1" s="1"/>
  <c r="Y2873" i="1"/>
  <c r="X2874" i="1"/>
  <c r="Z2874" i="1" s="1"/>
  <c r="AI2874" i="1" s="1"/>
  <c r="Y2874" i="1"/>
  <c r="X2875" i="1"/>
  <c r="Z2875" i="1" s="1"/>
  <c r="AI2875" i="1" s="1"/>
  <c r="Y2875" i="1"/>
  <c r="Y2876" i="1"/>
  <c r="X2876" i="1"/>
  <c r="Z2876" i="1" s="1"/>
  <c r="AI2876" i="1" s="1"/>
  <c r="Y2877" i="1"/>
  <c r="X2877" i="1"/>
  <c r="Z2877" i="1" s="1"/>
  <c r="AI2877" i="1" s="1"/>
  <c r="Y2881" i="1"/>
  <c r="X2881" i="1"/>
  <c r="Z2881" i="1" s="1"/>
  <c r="AI2881" i="1" s="1"/>
  <c r="Y2882" i="1"/>
  <c r="X2882" i="1"/>
  <c r="Z2882" i="1" s="1"/>
  <c r="AI2882" i="1" s="1"/>
  <c r="X2883" i="1"/>
  <c r="Z2883" i="1" s="1"/>
  <c r="AI2883" i="1" s="1"/>
  <c r="Y2883" i="1"/>
  <c r="X2884" i="1"/>
  <c r="Z2884" i="1" s="1"/>
  <c r="AI2884" i="1" s="1"/>
  <c r="Y2884" i="1"/>
  <c r="Y2885" i="1"/>
  <c r="X2885" i="1"/>
  <c r="Z2885" i="1" s="1"/>
  <c r="AI2885" i="1" s="1"/>
  <c r="Y2889" i="1"/>
  <c r="X2889" i="1"/>
  <c r="Z2889" i="1" s="1"/>
  <c r="AI2889" i="1" s="1"/>
  <c r="X2890" i="1"/>
  <c r="Z2890" i="1" s="1"/>
  <c r="AI2890" i="1" s="1"/>
  <c r="Y2890" i="1"/>
  <c r="X2891" i="1"/>
  <c r="Z2891" i="1" s="1"/>
  <c r="AI2891" i="1" s="1"/>
  <c r="Y2891" i="1"/>
  <c r="X2892" i="1"/>
  <c r="Z2892" i="1" s="1"/>
  <c r="AI2892" i="1" s="1"/>
  <c r="Y2892" i="1"/>
  <c r="Y2893" i="1"/>
  <c r="X2893" i="1"/>
  <c r="Z2893" i="1" s="1"/>
  <c r="AI2893" i="1" s="1"/>
  <c r="Y2897" i="1"/>
  <c r="X2897" i="1"/>
  <c r="Z2897" i="1" s="1"/>
  <c r="AI2897" i="1" s="1"/>
  <c r="X2898" i="1"/>
  <c r="Z2898" i="1" s="1"/>
  <c r="AI2898" i="1" s="1"/>
  <c r="Y2898" i="1"/>
  <c r="Y2899" i="1"/>
  <c r="X2899" i="1"/>
  <c r="Z2899" i="1" s="1"/>
  <c r="AI2899" i="1" s="1"/>
  <c r="X2900" i="1"/>
  <c r="Z2900" i="1" s="1"/>
  <c r="AI2900" i="1" s="1"/>
  <c r="Y2900" i="1"/>
  <c r="Y2901" i="1"/>
  <c r="X2901" i="1"/>
  <c r="Z2901" i="1" s="1"/>
  <c r="AI2901" i="1" s="1"/>
  <c r="Y2905" i="1"/>
  <c r="X2905" i="1"/>
  <c r="Z2905" i="1" s="1"/>
  <c r="AI2905" i="1" s="1"/>
  <c r="Y2906" i="1"/>
  <c r="X2906" i="1"/>
  <c r="Z2906" i="1" s="1"/>
  <c r="AI2906" i="1" s="1"/>
  <c r="X2907" i="1"/>
  <c r="Z2907" i="1" s="1"/>
  <c r="AI2907" i="1" s="1"/>
  <c r="Y2907" i="1"/>
  <c r="Y2908" i="1"/>
  <c r="X2908" i="1"/>
  <c r="Z2908" i="1" s="1"/>
  <c r="AI2908" i="1" s="1"/>
  <c r="Y2909" i="1"/>
  <c r="X2909" i="1"/>
  <c r="Z2909" i="1" s="1"/>
  <c r="AI2909" i="1" s="1"/>
  <c r="X2912" i="1"/>
  <c r="Z2912" i="1" s="1"/>
  <c r="AI2912" i="1" s="1"/>
  <c r="Y2912" i="1"/>
  <c r="Y2913" i="1"/>
  <c r="X2913" i="1"/>
  <c r="Z2913" i="1" s="1"/>
  <c r="AI2913" i="1" s="1"/>
  <c r="X2914" i="1"/>
  <c r="Z2914" i="1" s="1"/>
  <c r="AI2914" i="1" s="1"/>
  <c r="Y2914" i="1"/>
  <c r="X2915" i="1"/>
  <c r="Z2915" i="1" s="1"/>
  <c r="AI2915" i="1" s="1"/>
  <c r="Y2915" i="1"/>
  <c r="X2916" i="1"/>
  <c r="Z2916" i="1" s="1"/>
  <c r="AI2916" i="1" s="1"/>
  <c r="Y2916" i="1"/>
  <c r="Y2917" i="1"/>
  <c r="X2917" i="1"/>
  <c r="Z2917" i="1" s="1"/>
  <c r="AI2917" i="1" s="1"/>
  <c r="X2921" i="1"/>
  <c r="Z2921" i="1" s="1"/>
  <c r="AI2921" i="1" s="1"/>
  <c r="Y2921" i="1"/>
  <c r="X2922" i="1"/>
  <c r="Z2922" i="1" s="1"/>
  <c r="AI2922" i="1" s="1"/>
  <c r="Y2922" i="1"/>
  <c r="Y2923" i="1"/>
  <c r="X2923" i="1"/>
  <c r="Z2923" i="1" s="1"/>
  <c r="AI2923" i="1" s="1"/>
  <c r="Y2925" i="1"/>
  <c r="X2925" i="1"/>
  <c r="Z2925" i="1" s="1"/>
  <c r="AI2925" i="1" s="1"/>
  <c r="X2928" i="1"/>
  <c r="Z2928" i="1" s="1"/>
  <c r="AI2928" i="1" s="1"/>
  <c r="Y2928" i="1"/>
  <c r="Y2929" i="1"/>
  <c r="X2929" i="1"/>
  <c r="Z2929" i="1" s="1"/>
  <c r="AI2929" i="1" s="1"/>
  <c r="X2930" i="1"/>
  <c r="Z2930" i="1" s="1"/>
  <c r="AI2930" i="1" s="1"/>
  <c r="Y2930" i="1"/>
  <c r="X2931" i="1"/>
  <c r="Z2931" i="1" s="1"/>
  <c r="AI2931" i="1" s="1"/>
  <c r="Y2931" i="1"/>
  <c r="Y2933" i="1"/>
  <c r="X2933" i="1"/>
  <c r="Z2933" i="1" s="1"/>
  <c r="AI2933" i="1" s="1"/>
  <c r="X2936" i="1"/>
  <c r="Z2936" i="1" s="1"/>
  <c r="AI2936" i="1" s="1"/>
  <c r="Y2936" i="1"/>
  <c r="Y2937" i="1"/>
  <c r="X2937" i="1"/>
  <c r="Z2937" i="1" s="1"/>
  <c r="AI2937" i="1" s="1"/>
  <c r="Y2938" i="1"/>
  <c r="X2938" i="1"/>
  <c r="Z2938" i="1" s="1"/>
  <c r="AI2938" i="1" s="1"/>
  <c r="Y2939" i="1"/>
  <c r="X2939" i="1"/>
  <c r="Z2939" i="1" s="1"/>
  <c r="AI2939" i="1" s="1"/>
  <c r="Y2940" i="1"/>
  <c r="X2940" i="1"/>
  <c r="Z2940" i="1" s="1"/>
  <c r="AI2940" i="1" s="1"/>
  <c r="Y2941" i="1"/>
  <c r="X2941" i="1"/>
  <c r="Z2941" i="1" s="1"/>
  <c r="AI2941" i="1" s="1"/>
  <c r="X2944" i="1"/>
  <c r="Z2944" i="1" s="1"/>
  <c r="AI2944" i="1" s="1"/>
  <c r="Y2944" i="1"/>
  <c r="Y2945" i="1"/>
  <c r="X2945" i="1"/>
  <c r="Z2945" i="1" s="1"/>
  <c r="AI2945" i="1" s="1"/>
  <c r="X2946" i="1"/>
  <c r="Z2946" i="1" s="1"/>
  <c r="AI2946" i="1" s="1"/>
  <c r="Y2946" i="1"/>
  <c r="Y3559" i="1"/>
  <c r="X3559" i="1"/>
  <c r="Z3559" i="1" s="1"/>
  <c r="AI3559" i="1" s="1"/>
  <c r="X3560" i="1"/>
  <c r="Z3560" i="1" s="1"/>
  <c r="AI3560" i="1" s="1"/>
  <c r="Y3560" i="1"/>
  <c r="X3561" i="1"/>
  <c r="Z3561" i="1" s="1"/>
  <c r="AI3561" i="1" s="1"/>
  <c r="Y3561" i="1"/>
  <c r="X3563" i="1"/>
  <c r="Z3563" i="1" s="1"/>
  <c r="AI3563" i="1" s="1"/>
  <c r="Y3563" i="1"/>
  <c r="X3564" i="1"/>
  <c r="Z3564" i="1" s="1"/>
  <c r="AI3564" i="1" s="1"/>
  <c r="Y3564" i="1"/>
  <c r="Y3565" i="1"/>
  <c r="X3565" i="1"/>
  <c r="Z3565" i="1" s="1"/>
  <c r="AI3565" i="1" s="1"/>
  <c r="Y3566" i="1"/>
  <c r="X3566" i="1"/>
  <c r="Z3566" i="1" s="1"/>
  <c r="AI3566" i="1" s="1"/>
  <c r="Y3567" i="1"/>
  <c r="X3567" i="1"/>
  <c r="Z3567" i="1" s="1"/>
  <c r="AI3567" i="1" s="1"/>
  <c r="X3568" i="1"/>
  <c r="Z3568" i="1" s="1"/>
  <c r="AI3568" i="1" s="1"/>
  <c r="Y3568" i="1"/>
  <c r="Y3569" i="1"/>
  <c r="X3569" i="1"/>
  <c r="Z3569" i="1" s="1"/>
  <c r="AI3569" i="1" s="1"/>
  <c r="Y3570" i="1"/>
  <c r="X3570" i="1"/>
  <c r="Z3570" i="1" s="1"/>
  <c r="AI3570" i="1" s="1"/>
  <c r="X3571" i="1"/>
  <c r="Z3571" i="1" s="1"/>
  <c r="AI3571" i="1" s="1"/>
  <c r="Y3571" i="1"/>
  <c r="Y3572" i="1"/>
  <c r="X3572" i="1"/>
  <c r="Z3572" i="1" s="1"/>
  <c r="AI3572" i="1" s="1"/>
  <c r="Y3573" i="1"/>
  <c r="X3573" i="1"/>
  <c r="Z3573" i="1" s="1"/>
  <c r="AI3573" i="1" s="1"/>
  <c r="X3574" i="1"/>
  <c r="Z3574" i="1" s="1"/>
  <c r="AI3574" i="1" s="1"/>
  <c r="Y3574" i="1"/>
  <c r="Y3575" i="1"/>
  <c r="X3575" i="1"/>
  <c r="Z3575" i="1" s="1"/>
  <c r="AI3575" i="1" s="1"/>
  <c r="X3576" i="1"/>
  <c r="Z3576" i="1" s="1"/>
  <c r="AI3576" i="1" s="1"/>
  <c r="Y3576" i="1"/>
  <c r="Y3577" i="1"/>
  <c r="X3577" i="1"/>
  <c r="Z3577" i="1" s="1"/>
  <c r="AI3577" i="1" s="1"/>
  <c r="Y3578" i="1"/>
  <c r="X3578" i="1"/>
  <c r="Z3578" i="1" s="1"/>
  <c r="AI3578" i="1" s="1"/>
  <c r="X3579" i="1"/>
  <c r="Z3579" i="1" s="1"/>
  <c r="AI3579" i="1" s="1"/>
  <c r="Y3579" i="1"/>
  <c r="Y3580" i="1"/>
  <c r="X3580" i="1"/>
  <c r="Z3580" i="1" s="1"/>
  <c r="AI3580" i="1" s="1"/>
  <c r="X3581" i="1"/>
  <c r="Z3581" i="1" s="1"/>
  <c r="AI3581" i="1" s="1"/>
  <c r="Y3581" i="1"/>
  <c r="Y3582" i="1"/>
  <c r="X3582" i="1"/>
  <c r="Z3582" i="1" s="1"/>
  <c r="AI3582" i="1" s="1"/>
  <c r="Y3587" i="1"/>
  <c r="X3587" i="1"/>
  <c r="Z3587" i="1" s="1"/>
  <c r="AI3587" i="1" s="1"/>
  <c r="X3590" i="1"/>
  <c r="Z3590" i="1" s="1"/>
  <c r="AI3590" i="1" s="1"/>
  <c r="Y3590" i="1"/>
  <c r="Y3595" i="1"/>
  <c r="X3595" i="1"/>
  <c r="Z3595" i="1" s="1"/>
  <c r="AI3595" i="1" s="1"/>
  <c r="X3597" i="1"/>
  <c r="Z3597" i="1" s="1"/>
  <c r="AI3597" i="1" s="1"/>
  <c r="Y3597" i="1"/>
  <c r="Y3598" i="1"/>
  <c r="X3598" i="1"/>
  <c r="Z3598" i="1" s="1"/>
  <c r="AI3598" i="1" s="1"/>
  <c r="X3601" i="1"/>
  <c r="Z3601" i="1" s="1"/>
  <c r="AI3601" i="1" s="1"/>
  <c r="Y3601" i="1"/>
  <c r="Y3602" i="1"/>
  <c r="X3602" i="1"/>
  <c r="Z3602" i="1" s="1"/>
  <c r="AI3602" i="1" s="1"/>
  <c r="Y3603" i="1"/>
  <c r="X3603" i="1"/>
  <c r="Z3603" i="1" s="1"/>
  <c r="AI3603" i="1" s="1"/>
  <c r="X3946" i="1"/>
  <c r="Z3946" i="1" s="1"/>
  <c r="AI3946" i="1" s="1"/>
  <c r="Y3946" i="1"/>
  <c r="X3947" i="1"/>
  <c r="Z3947" i="1" s="1"/>
  <c r="AI3947" i="1" s="1"/>
  <c r="Y3947" i="1"/>
  <c r="X3948" i="1"/>
  <c r="Z3948" i="1" s="1"/>
  <c r="AI3948" i="1" s="1"/>
  <c r="Y3948" i="1"/>
  <c r="X3949" i="1"/>
  <c r="Z3949" i="1" s="1"/>
  <c r="AI3949" i="1" s="1"/>
  <c r="Y3949" i="1"/>
  <c r="Y3950" i="1"/>
  <c r="X3950" i="1"/>
  <c r="Z3950" i="1" s="1"/>
  <c r="AI3950" i="1" s="1"/>
  <c r="X3954" i="1"/>
  <c r="Z3954" i="1" s="1"/>
  <c r="AI3954" i="1" s="1"/>
  <c r="Y3954" i="1"/>
  <c r="X3955" i="1"/>
  <c r="Z3955" i="1" s="1"/>
  <c r="AI3955" i="1" s="1"/>
  <c r="Y3955" i="1"/>
  <c r="X3956" i="1"/>
  <c r="Z3956" i="1" s="1"/>
  <c r="AI3956" i="1" s="1"/>
  <c r="Y3956" i="1"/>
  <c r="X3957" i="1"/>
  <c r="Z3957" i="1" s="1"/>
  <c r="AI3957" i="1" s="1"/>
  <c r="Y3957" i="1"/>
  <c r="Y3958" i="1"/>
  <c r="X3958" i="1"/>
  <c r="Z3958" i="1" s="1"/>
  <c r="AI3958" i="1" s="1"/>
  <c r="X3962" i="1"/>
  <c r="Z3962" i="1" s="1"/>
  <c r="AI3962" i="1" s="1"/>
  <c r="Y3962" i="1"/>
  <c r="X3963" i="1"/>
  <c r="Z3963" i="1" s="1"/>
  <c r="AI3963" i="1" s="1"/>
  <c r="Y3963" i="1"/>
  <c r="Y3964" i="1"/>
  <c r="X3964" i="1"/>
  <c r="Z3964" i="1" s="1"/>
  <c r="AI3964" i="1" s="1"/>
  <c r="X3965" i="1"/>
  <c r="Z3965" i="1" s="1"/>
  <c r="AI3965" i="1" s="1"/>
  <c r="Y3965" i="1"/>
  <c r="Y3966" i="1"/>
  <c r="X3966" i="1"/>
  <c r="Z3966" i="1" s="1"/>
  <c r="AI3966" i="1" s="1"/>
  <c r="Y3970" i="1"/>
  <c r="X3970" i="1"/>
  <c r="Z3970" i="1" s="1"/>
  <c r="AI3970" i="1" s="1"/>
  <c r="X3971" i="1"/>
  <c r="Z3971" i="1" s="1"/>
  <c r="AI3971" i="1" s="1"/>
  <c r="Y3971" i="1"/>
  <c r="X3972" i="1"/>
  <c r="Z3972" i="1" s="1"/>
  <c r="AI3972" i="1" s="1"/>
  <c r="Y3972" i="1"/>
  <c r="X3973" i="1"/>
  <c r="Z3973" i="1" s="1"/>
  <c r="AI3973" i="1" s="1"/>
  <c r="Y3973" i="1"/>
  <c r="Y3974" i="1"/>
  <c r="X3974" i="1"/>
  <c r="Z3974" i="1" s="1"/>
  <c r="AI3974" i="1" s="1"/>
  <c r="Y3978" i="1"/>
  <c r="X3978" i="1"/>
  <c r="Z3978" i="1" s="1"/>
  <c r="AI3978" i="1" s="1"/>
  <c r="X3979" i="1"/>
  <c r="Z3979" i="1" s="1"/>
  <c r="AI3979" i="1" s="1"/>
  <c r="Y3979" i="1"/>
  <c r="Y3980" i="1"/>
  <c r="X3980" i="1"/>
  <c r="Z3980" i="1" s="1"/>
  <c r="AI3980" i="1" s="1"/>
  <c r="Y3981" i="1"/>
  <c r="X3981" i="1"/>
  <c r="Z3981" i="1" s="1"/>
  <c r="AI3981" i="1" s="1"/>
  <c r="Y3982" i="1"/>
  <c r="X3982" i="1"/>
  <c r="Z3982" i="1" s="1"/>
  <c r="AI3982" i="1" s="1"/>
  <c r="Y3986" i="1"/>
  <c r="X3986" i="1"/>
  <c r="Z3986" i="1" s="1"/>
  <c r="AI3986" i="1" s="1"/>
  <c r="X3987" i="1"/>
  <c r="Z3987" i="1" s="1"/>
  <c r="AI3987" i="1" s="1"/>
  <c r="Y3987" i="1"/>
  <c r="X3988" i="1"/>
  <c r="Z3988" i="1" s="1"/>
  <c r="AI3988" i="1" s="1"/>
  <c r="Y3988" i="1"/>
  <c r="Y3989" i="1"/>
  <c r="X3989" i="1"/>
  <c r="Z3989" i="1" s="1"/>
  <c r="AI3989" i="1" s="1"/>
  <c r="Y3990" i="1"/>
  <c r="X3990" i="1"/>
  <c r="Z3990" i="1" s="1"/>
  <c r="AI3990" i="1" s="1"/>
  <c r="Z1958" i="1"/>
  <c r="AI1958" i="1" s="1"/>
  <c r="Z2622" i="1"/>
  <c r="AI2622" i="1" s="1"/>
  <c r="Z3951" i="1"/>
  <c r="AI3951" i="1" s="1"/>
  <c r="Z3952" i="1"/>
  <c r="AI3952" i="1" s="1"/>
  <c r="Z3953" i="1"/>
  <c r="AI3953" i="1" s="1"/>
  <c r="Z3959" i="1"/>
  <c r="AI3959" i="1" s="1"/>
  <c r="Z3960" i="1"/>
  <c r="AI3960" i="1" s="1"/>
  <c r="Z3961" i="1"/>
  <c r="AI3961" i="1" s="1"/>
  <c r="R549" i="1"/>
  <c r="Z1271" i="1"/>
  <c r="AI1271" i="1" s="1"/>
  <c r="T1271" i="1"/>
  <c r="T1273" i="1"/>
  <c r="R1273" i="1"/>
  <c r="R1274" i="1"/>
  <c r="T1274" i="1"/>
  <c r="R1957" i="1"/>
  <c r="T1957" i="1"/>
  <c r="T1958" i="1"/>
  <c r="R1958" i="1"/>
  <c r="T1959" i="1"/>
  <c r="R1959" i="1"/>
  <c r="T1960" i="1"/>
  <c r="R1960" i="1"/>
  <c r="T1961" i="1"/>
  <c r="R1961" i="1"/>
  <c r="T2618" i="1"/>
  <c r="R2618" i="1"/>
  <c r="R2619" i="1"/>
  <c r="T2619" i="1"/>
  <c r="T2620" i="1"/>
  <c r="R2620" i="1"/>
  <c r="T2621" i="1"/>
  <c r="R2621" i="1"/>
  <c r="T2622" i="1"/>
  <c r="R2622" i="1"/>
  <c r="T2623" i="1"/>
  <c r="R2623" i="1"/>
  <c r="R2624" i="1"/>
  <c r="T2624" i="1"/>
  <c r="R2625" i="1"/>
  <c r="T2625" i="1"/>
  <c r="R2626" i="1"/>
  <c r="T2626" i="1"/>
  <c r="R2627" i="1"/>
  <c r="T2627" i="1"/>
  <c r="R2628" i="1"/>
  <c r="T2628" i="1"/>
  <c r="AR3252" i="1"/>
  <c r="AW3252" i="1"/>
  <c r="AR3283" i="1"/>
  <c r="R3283" i="1"/>
  <c r="T3283" i="1"/>
  <c r="R3284" i="1"/>
  <c r="T3284" i="1"/>
  <c r="AR3285" i="1"/>
  <c r="T3285" i="1"/>
  <c r="R3285" i="1"/>
  <c r="T3286" i="1"/>
  <c r="R3286" i="1"/>
  <c r="R3287" i="1"/>
  <c r="T3287" i="1"/>
  <c r="T3288" i="1"/>
  <c r="R3288" i="1"/>
  <c r="AR3289" i="1"/>
  <c r="R3289" i="1"/>
  <c r="T3289" i="1"/>
  <c r="AR3290" i="1"/>
  <c r="R3290" i="1"/>
  <c r="T3290" i="1"/>
  <c r="Z3290" i="1"/>
  <c r="AI3290" i="1" s="1"/>
  <c r="AR3291" i="1"/>
  <c r="R3291" i="1"/>
  <c r="T3291" i="1"/>
  <c r="T3292" i="1"/>
  <c r="R3292" i="1"/>
  <c r="AR3293" i="1"/>
  <c r="T3293" i="1"/>
  <c r="R3293" i="1"/>
  <c r="T3294" i="1"/>
  <c r="R3294" i="1"/>
  <c r="Z3294" i="1"/>
  <c r="AI3294" i="1" s="1"/>
  <c r="R3295" i="1"/>
  <c r="T3295" i="1"/>
  <c r="R3296" i="1"/>
  <c r="T3296" i="1"/>
  <c r="AW3393" i="1"/>
  <c r="AR3393" i="1"/>
  <c r="AR3394" i="1"/>
  <c r="AX3394" i="1"/>
  <c r="AR3396" i="1"/>
  <c r="AV3396" i="1"/>
  <c r="AW3401" i="1"/>
  <c r="AR3401" i="1"/>
  <c r="AR3402" i="1"/>
  <c r="AX3402" i="1"/>
  <c r="AR3404" i="1"/>
  <c r="AV3404" i="1"/>
  <c r="AW3409" i="1"/>
  <c r="AR3409" i="1"/>
  <c r="AR3410" i="1"/>
  <c r="AX3410" i="1"/>
  <c r="AR3412" i="1"/>
  <c r="AV3412" i="1"/>
  <c r="AW3417" i="1"/>
  <c r="AR3417" i="1"/>
  <c r="AR3418" i="1"/>
  <c r="AX3418" i="1"/>
  <c r="AR3420" i="1"/>
  <c r="AV3420" i="1"/>
  <c r="AW3425" i="1"/>
  <c r="AR3425" i="1"/>
  <c r="AR3426" i="1"/>
  <c r="AX3426" i="1"/>
  <c r="AR3428" i="1"/>
  <c r="AV3428" i="1"/>
  <c r="AW3433" i="1"/>
  <c r="AR3433" i="1"/>
  <c r="AR3434" i="1"/>
  <c r="AX3434" i="1"/>
  <c r="AR3436" i="1"/>
  <c r="AV3436" i="1"/>
  <c r="AW3441" i="1"/>
  <c r="AR3441" i="1"/>
  <c r="AR3442" i="1"/>
  <c r="AX3442" i="1"/>
  <c r="AR3444" i="1"/>
  <c r="AV3444" i="1"/>
  <c r="AV3449" i="1"/>
  <c r="AR3449" i="1"/>
  <c r="AR3450" i="1"/>
  <c r="AV3450" i="1"/>
  <c r="AR3451" i="1"/>
  <c r="AX3451" i="1"/>
  <c r="AS3454" i="1"/>
  <c r="AV3454" i="1"/>
  <c r="AV3457" i="1"/>
  <c r="AR3457" i="1"/>
  <c r="AR3458" i="1"/>
  <c r="AV3458" i="1"/>
  <c r="AR3459" i="1"/>
  <c r="AX3459" i="1"/>
  <c r="AS3462" i="1"/>
  <c r="AV3462" i="1"/>
  <c r="AV3465" i="1"/>
  <c r="AR3465" i="1"/>
  <c r="AR3466" i="1"/>
  <c r="AV3466" i="1"/>
  <c r="AR3467" i="1"/>
  <c r="AX3467" i="1"/>
  <c r="AS3470" i="1"/>
  <c r="AV3470" i="1"/>
  <c r="AV3473" i="1"/>
  <c r="AR3473" i="1"/>
  <c r="AR3474" i="1"/>
  <c r="AV3474" i="1"/>
  <c r="AR3475" i="1"/>
  <c r="AX3475" i="1"/>
  <c r="AS3478" i="1"/>
  <c r="AV3478" i="1"/>
  <c r="AV3481" i="1"/>
  <c r="AR3481" i="1"/>
  <c r="AR3482" i="1"/>
  <c r="AV3482" i="1"/>
  <c r="AR3483" i="1"/>
  <c r="AX3483" i="1"/>
  <c r="AS3486" i="1"/>
  <c r="AV3486" i="1"/>
  <c r="AV3489" i="1"/>
  <c r="AR3489" i="1"/>
  <c r="AR3490" i="1"/>
  <c r="AV3490" i="1"/>
  <c r="AR3491" i="1"/>
  <c r="AX3491" i="1"/>
  <c r="AS3494" i="1"/>
  <c r="AV3494" i="1"/>
  <c r="AV3497" i="1"/>
  <c r="AR3497" i="1"/>
  <c r="AR3498" i="1"/>
  <c r="AV3498" i="1"/>
  <c r="AR3499" i="1"/>
  <c r="AX3499" i="1"/>
  <c r="AS3502" i="1"/>
  <c r="AV3502" i="1"/>
  <c r="AV3505" i="1"/>
  <c r="AR3505" i="1"/>
  <c r="AR3506" i="1"/>
  <c r="AV3506" i="1"/>
  <c r="AR3507" i="1"/>
  <c r="AX3507" i="1"/>
  <c r="AS3510" i="1"/>
  <c r="AV3510" i="1"/>
  <c r="AV3513" i="1"/>
  <c r="AR3513" i="1"/>
  <c r="AR3514" i="1"/>
  <c r="AV3514" i="1"/>
  <c r="AR3515" i="1"/>
  <c r="AX3515" i="1"/>
  <c r="AU3518" i="1"/>
  <c r="AR3518" i="1"/>
  <c r="AU3519" i="1"/>
  <c r="AS3519" i="1"/>
  <c r="AU3521" i="1"/>
  <c r="AV3521" i="1"/>
  <c r="AU3522" i="1"/>
  <c r="AW3522" i="1"/>
  <c r="AU3523" i="1"/>
  <c r="AX3523" i="1"/>
  <c r="AU3526" i="1"/>
  <c r="AR3526" i="1"/>
  <c r="AU3527" i="1"/>
  <c r="AS3527" i="1"/>
  <c r="AU3529" i="1"/>
  <c r="AV3529" i="1"/>
  <c r="AU3530" i="1"/>
  <c r="AW3530" i="1"/>
  <c r="AU3531" i="1"/>
  <c r="AX3531" i="1"/>
  <c r="AU3534" i="1"/>
  <c r="AR3534" i="1"/>
  <c r="AU3535" i="1"/>
  <c r="AS3535" i="1"/>
  <c r="AU3537" i="1"/>
  <c r="AV3537" i="1"/>
  <c r="AU3538" i="1"/>
  <c r="AW3538" i="1"/>
  <c r="AU3539" i="1"/>
  <c r="AX3539" i="1"/>
  <c r="T3947" i="1"/>
  <c r="R3947" i="1"/>
  <c r="T3948" i="1"/>
  <c r="R3948" i="1"/>
  <c r="T3949" i="1"/>
  <c r="R3949" i="1"/>
  <c r="T3950" i="1"/>
  <c r="R3950" i="1"/>
  <c r="R3951" i="1"/>
  <c r="T3951" i="1"/>
  <c r="R3952" i="1"/>
  <c r="T3952" i="1"/>
  <c r="T3953" i="1"/>
  <c r="R3953" i="1"/>
  <c r="T3954" i="1"/>
  <c r="R3954" i="1"/>
  <c r="T3955" i="1"/>
  <c r="R3955" i="1"/>
  <c r="T3956" i="1"/>
  <c r="R3956" i="1"/>
  <c r="T3957" i="1"/>
  <c r="R3957" i="1"/>
  <c r="T3958" i="1"/>
  <c r="R3958" i="1"/>
  <c r="T3959" i="1"/>
  <c r="R3959" i="1"/>
  <c r="T3960" i="1"/>
  <c r="R3960" i="1"/>
  <c r="R3961" i="1"/>
  <c r="T3961" i="1"/>
  <c r="Y442" i="1"/>
  <c r="X442" i="1"/>
  <c r="Z442" i="1" s="1"/>
  <c r="AI442" i="1" s="1"/>
  <c r="X446" i="1"/>
  <c r="Z446" i="1" s="1"/>
  <c r="AI446" i="1" s="1"/>
  <c r="Y446" i="1"/>
  <c r="X447" i="1"/>
  <c r="Z447" i="1" s="1"/>
  <c r="AI447" i="1" s="1"/>
  <c r="Y447" i="1"/>
  <c r="Y448" i="1"/>
  <c r="X448" i="1"/>
  <c r="Z448" i="1" s="1"/>
  <c r="AI448" i="1" s="1"/>
  <c r="X449" i="1"/>
  <c r="Z449" i="1" s="1"/>
  <c r="AI449" i="1" s="1"/>
  <c r="Y449" i="1"/>
  <c r="Y450" i="1"/>
  <c r="X450" i="1"/>
  <c r="Z450" i="1" s="1"/>
  <c r="AI450" i="1" s="1"/>
  <c r="X463" i="1"/>
  <c r="Y463" i="1"/>
  <c r="X464" i="1"/>
  <c r="Z464" i="1" s="1"/>
  <c r="Y464" i="1"/>
  <c r="X466" i="1"/>
  <c r="Y466" i="1"/>
  <c r="X471" i="1"/>
  <c r="Z471" i="1" s="1"/>
  <c r="Y471" i="1"/>
  <c r="X472" i="1"/>
  <c r="Y472" i="1"/>
  <c r="Y475" i="1"/>
  <c r="X475" i="1"/>
  <c r="Z475" i="1" s="1"/>
  <c r="Y479" i="1"/>
  <c r="X479" i="1"/>
  <c r="Y480" i="1"/>
  <c r="X480" i="1"/>
  <c r="Z480" i="1" s="1"/>
  <c r="Y481" i="1"/>
  <c r="X481" i="1"/>
  <c r="Z481" i="1" s="1"/>
  <c r="X482" i="1"/>
  <c r="Y482" i="1"/>
  <c r="Y483" i="1"/>
  <c r="X483" i="1"/>
  <c r="Z483" i="1" s="1"/>
  <c r="X487" i="1"/>
  <c r="Z487" i="1" s="1"/>
  <c r="Y487" i="1"/>
  <c r="Y488" i="1"/>
  <c r="X488" i="1"/>
  <c r="Z488" i="1" s="1"/>
  <c r="X489" i="1"/>
  <c r="Z489" i="1" s="1"/>
  <c r="Y489" i="1"/>
  <c r="X490" i="1"/>
  <c r="Z490" i="1" s="1"/>
  <c r="Y490" i="1"/>
  <c r="Y491" i="1"/>
  <c r="X491" i="1"/>
  <c r="Z491" i="1" s="1"/>
  <c r="X495" i="1"/>
  <c r="Z495" i="1" s="1"/>
  <c r="Y495" i="1"/>
  <c r="Y496" i="1"/>
  <c r="X496" i="1"/>
  <c r="Z496" i="1" s="1"/>
  <c r="X497" i="1"/>
  <c r="Z497" i="1" s="1"/>
  <c r="Y497" i="1"/>
  <c r="X498" i="1"/>
  <c r="Z498" i="1" s="1"/>
  <c r="Y498" i="1"/>
  <c r="Y499" i="1"/>
  <c r="X499" i="1"/>
  <c r="Z499" i="1" s="1"/>
  <c r="X503" i="1"/>
  <c r="Y503" i="1"/>
  <c r="X504" i="1"/>
  <c r="Z504" i="1" s="1"/>
  <c r="Y504" i="1"/>
  <c r="X505" i="1"/>
  <c r="Z505" i="1" s="1"/>
  <c r="Y505" i="1"/>
  <c r="Y506" i="1"/>
  <c r="X506" i="1"/>
  <c r="Z506" i="1" s="1"/>
  <c r="Y510" i="1"/>
  <c r="X510" i="1"/>
  <c r="Z510" i="1" s="1"/>
  <c r="Y511" i="1"/>
  <c r="X511" i="1"/>
  <c r="Z511" i="1" s="1"/>
  <c r="X512" i="1"/>
  <c r="Y512" i="1"/>
  <c r="X513" i="1"/>
  <c r="Z513" i="1" s="1"/>
  <c r="Y513" i="1"/>
  <c r="Y514" i="1"/>
  <c r="X514" i="1"/>
  <c r="Y518" i="1"/>
  <c r="X518" i="1"/>
  <c r="X519" i="1"/>
  <c r="Z519" i="1" s="1"/>
  <c r="Y519" i="1"/>
  <c r="X520" i="1"/>
  <c r="Z520" i="1" s="1"/>
  <c r="Y520" i="1"/>
  <c r="X545" i="1"/>
  <c r="Z545" i="1" s="1"/>
  <c r="Y545" i="1"/>
  <c r="Y546" i="1"/>
  <c r="X546" i="1"/>
  <c r="Z546" i="1" s="1"/>
  <c r="X645" i="1"/>
  <c r="Z645" i="1" s="1"/>
  <c r="AI645" i="1" s="1"/>
  <c r="Y645" i="1"/>
  <c r="X646" i="1"/>
  <c r="Z646" i="1" s="1"/>
  <c r="AI646" i="1" s="1"/>
  <c r="Y646" i="1"/>
  <c r="Y647" i="1"/>
  <c r="X647" i="1"/>
  <c r="Z647" i="1" s="1"/>
  <c r="AI647" i="1" s="1"/>
  <c r="X648" i="1"/>
  <c r="Z648" i="1" s="1"/>
  <c r="AI648" i="1" s="1"/>
  <c r="Y648" i="1"/>
  <c r="X651" i="1"/>
  <c r="Z651" i="1" s="1"/>
  <c r="AI651" i="1" s="1"/>
  <c r="Y651" i="1"/>
  <c r="X653" i="1"/>
  <c r="Z653" i="1" s="1"/>
  <c r="AI653" i="1" s="1"/>
  <c r="Y653" i="1"/>
  <c r="Y654" i="1"/>
  <c r="X654" i="1"/>
  <c r="Z654" i="1" s="1"/>
  <c r="AI654" i="1" s="1"/>
  <c r="Y655" i="1"/>
  <c r="X655" i="1"/>
  <c r="Z655" i="1" s="1"/>
  <c r="AI655" i="1" s="1"/>
  <c r="X656" i="1"/>
  <c r="Z656" i="1" s="1"/>
  <c r="AI656" i="1" s="1"/>
  <c r="Y656" i="1"/>
  <c r="X659" i="1"/>
  <c r="Z659" i="1" s="1"/>
  <c r="AI659" i="1" s="1"/>
  <c r="Y659" i="1"/>
  <c r="X661" i="1"/>
  <c r="Z661" i="1" s="1"/>
  <c r="AI661" i="1" s="1"/>
  <c r="Y661" i="1"/>
  <c r="X662" i="1"/>
  <c r="Z662" i="1" s="1"/>
  <c r="AI662" i="1" s="1"/>
  <c r="Y662" i="1"/>
  <c r="Y663" i="1"/>
  <c r="X663" i="1"/>
  <c r="Z663" i="1" s="1"/>
  <c r="AI663" i="1" s="1"/>
  <c r="X664" i="1"/>
  <c r="Z664" i="1" s="1"/>
  <c r="AI664" i="1" s="1"/>
  <c r="Y664" i="1"/>
  <c r="X667" i="1"/>
  <c r="Z667" i="1" s="1"/>
  <c r="AI667" i="1" s="1"/>
  <c r="Y667" i="1"/>
  <c r="X669" i="1"/>
  <c r="Z669" i="1" s="1"/>
  <c r="AI669" i="1" s="1"/>
  <c r="Y669" i="1"/>
  <c r="Y670" i="1"/>
  <c r="X670" i="1"/>
  <c r="Z670" i="1" s="1"/>
  <c r="AI670" i="1" s="1"/>
  <c r="Y671" i="1"/>
  <c r="X671" i="1"/>
  <c r="Z671" i="1" s="1"/>
  <c r="AI671" i="1" s="1"/>
  <c r="X672" i="1"/>
  <c r="Z672" i="1" s="1"/>
  <c r="AI672" i="1" s="1"/>
  <c r="Y672" i="1"/>
  <c r="Y675" i="1"/>
  <c r="X675" i="1"/>
  <c r="Z675" i="1" s="1"/>
  <c r="AI675" i="1" s="1"/>
  <c r="X677" i="1"/>
  <c r="Z677" i="1" s="1"/>
  <c r="AI677" i="1" s="1"/>
  <c r="Y677" i="1"/>
  <c r="Y678" i="1"/>
  <c r="X678" i="1"/>
  <c r="Z678" i="1" s="1"/>
  <c r="AI678" i="1" s="1"/>
  <c r="Y679" i="1"/>
  <c r="X679" i="1"/>
  <c r="Z679" i="1" s="1"/>
  <c r="AI679" i="1" s="1"/>
  <c r="X680" i="1"/>
  <c r="Z680" i="1" s="1"/>
  <c r="AI680" i="1" s="1"/>
  <c r="Y680" i="1"/>
  <c r="X683" i="1"/>
  <c r="Z683" i="1" s="1"/>
  <c r="AI683" i="1" s="1"/>
  <c r="Y683" i="1"/>
  <c r="X685" i="1"/>
  <c r="Z685" i="1" s="1"/>
  <c r="AI685" i="1" s="1"/>
  <c r="Y685" i="1"/>
  <c r="Y686" i="1"/>
  <c r="X686" i="1"/>
  <c r="Z686" i="1" s="1"/>
  <c r="AI686" i="1" s="1"/>
  <c r="Y687" i="1"/>
  <c r="X687" i="1"/>
  <c r="Z687" i="1" s="1"/>
  <c r="AI687" i="1" s="1"/>
  <c r="X688" i="1"/>
  <c r="Z688" i="1" s="1"/>
  <c r="AI688" i="1" s="1"/>
  <c r="Y688" i="1"/>
  <c r="X691" i="1"/>
  <c r="Z691" i="1" s="1"/>
  <c r="AI691" i="1" s="1"/>
  <c r="Y691" i="1"/>
  <c r="X693" i="1"/>
  <c r="Z693" i="1" s="1"/>
  <c r="AI693" i="1" s="1"/>
  <c r="Y693" i="1"/>
  <c r="Y694" i="1"/>
  <c r="X694" i="1"/>
  <c r="Z694" i="1" s="1"/>
  <c r="AI694" i="1" s="1"/>
  <c r="Y695" i="1"/>
  <c r="X695" i="1"/>
  <c r="Z695" i="1" s="1"/>
  <c r="AI695" i="1" s="1"/>
  <c r="X696" i="1"/>
  <c r="Z696" i="1" s="1"/>
  <c r="AI696" i="1" s="1"/>
  <c r="Y696" i="1"/>
  <c r="X699" i="1"/>
  <c r="Z699" i="1" s="1"/>
  <c r="AI699" i="1" s="1"/>
  <c r="Y699" i="1"/>
  <c r="X701" i="1"/>
  <c r="Z701" i="1" s="1"/>
  <c r="AI701" i="1" s="1"/>
  <c r="Y701" i="1"/>
  <c r="X702" i="1"/>
  <c r="Z702" i="1" s="1"/>
  <c r="AI702" i="1" s="1"/>
  <c r="Y702" i="1"/>
  <c r="Y703" i="1"/>
  <c r="X703" i="1"/>
  <c r="Z703" i="1" s="1"/>
  <c r="AI703" i="1" s="1"/>
  <c r="X704" i="1"/>
  <c r="Z704" i="1" s="1"/>
  <c r="AI704" i="1" s="1"/>
  <c r="Y704" i="1"/>
  <c r="Y707" i="1"/>
  <c r="X707" i="1"/>
  <c r="Z707" i="1" s="1"/>
  <c r="AI707" i="1" s="1"/>
  <c r="X709" i="1"/>
  <c r="Z709" i="1" s="1"/>
  <c r="AI709" i="1" s="1"/>
  <c r="Y709" i="1"/>
  <c r="Y710" i="1"/>
  <c r="X710" i="1"/>
  <c r="Z710" i="1" s="1"/>
  <c r="AI710" i="1" s="1"/>
  <c r="Y711" i="1"/>
  <c r="X711" i="1"/>
  <c r="Z711" i="1" s="1"/>
  <c r="AI711" i="1" s="1"/>
  <c r="X712" i="1"/>
  <c r="Z712" i="1" s="1"/>
  <c r="AI712" i="1" s="1"/>
  <c r="Y712" i="1"/>
  <c r="Y715" i="1"/>
  <c r="X715" i="1"/>
  <c r="Z715" i="1" s="1"/>
  <c r="AI715" i="1" s="1"/>
  <c r="X717" i="1"/>
  <c r="Z717" i="1" s="1"/>
  <c r="AI717" i="1" s="1"/>
  <c r="Y717" i="1"/>
  <c r="Y718" i="1"/>
  <c r="X718" i="1"/>
  <c r="Z718" i="1" s="1"/>
  <c r="AI718" i="1" s="1"/>
  <c r="Y719" i="1"/>
  <c r="X719" i="1"/>
  <c r="Z719" i="1" s="1"/>
  <c r="AI719" i="1" s="1"/>
  <c r="X720" i="1"/>
  <c r="Z720" i="1" s="1"/>
  <c r="AI720" i="1" s="1"/>
  <c r="Y720" i="1"/>
  <c r="Y723" i="1"/>
  <c r="X723" i="1"/>
  <c r="Z723" i="1" s="1"/>
  <c r="AI723" i="1" s="1"/>
  <c r="X725" i="1"/>
  <c r="Z725" i="1" s="1"/>
  <c r="AI725" i="1" s="1"/>
  <c r="Y725" i="1"/>
  <c r="X726" i="1"/>
  <c r="Z726" i="1" s="1"/>
  <c r="AI726" i="1" s="1"/>
  <c r="Y726" i="1"/>
  <c r="Y727" i="1"/>
  <c r="X727" i="1"/>
  <c r="Z727" i="1" s="1"/>
  <c r="AI727" i="1" s="1"/>
  <c r="X728" i="1"/>
  <c r="Z728" i="1" s="1"/>
  <c r="AI728" i="1" s="1"/>
  <c r="Y728" i="1"/>
  <c r="Y731" i="1"/>
  <c r="X731" i="1"/>
  <c r="Z731" i="1" s="1"/>
  <c r="AI731" i="1" s="1"/>
  <c r="X733" i="1"/>
  <c r="Z733" i="1" s="1"/>
  <c r="AI733" i="1" s="1"/>
  <c r="Y733" i="1"/>
  <c r="X734" i="1"/>
  <c r="Z734" i="1" s="1"/>
  <c r="AI734" i="1" s="1"/>
  <c r="Y734" i="1"/>
  <c r="Y735" i="1"/>
  <c r="X735" i="1"/>
  <c r="Z735" i="1" s="1"/>
  <c r="AI735" i="1" s="1"/>
  <c r="X736" i="1"/>
  <c r="Z736" i="1" s="1"/>
  <c r="AI736" i="1" s="1"/>
  <c r="Y736" i="1"/>
  <c r="Y739" i="1"/>
  <c r="X739" i="1"/>
  <c r="Z739" i="1" s="1"/>
  <c r="AI739" i="1" s="1"/>
  <c r="X741" i="1"/>
  <c r="Z741" i="1" s="1"/>
  <c r="AI741" i="1" s="1"/>
  <c r="Y741" i="1"/>
  <c r="Y742" i="1"/>
  <c r="X742" i="1"/>
  <c r="Z742" i="1" s="1"/>
  <c r="AI742" i="1" s="1"/>
  <c r="Y743" i="1"/>
  <c r="X743" i="1"/>
  <c r="Z743" i="1" s="1"/>
  <c r="AI743" i="1" s="1"/>
  <c r="X744" i="1"/>
  <c r="Z744" i="1" s="1"/>
  <c r="AI744" i="1" s="1"/>
  <c r="Y744" i="1"/>
  <c r="X747" i="1"/>
  <c r="Z747" i="1" s="1"/>
  <c r="AI747" i="1" s="1"/>
  <c r="Y747" i="1"/>
  <c r="X749" i="1"/>
  <c r="Z749" i="1" s="1"/>
  <c r="AI749" i="1" s="1"/>
  <c r="Y749" i="1"/>
  <c r="Y750" i="1"/>
  <c r="X750" i="1"/>
  <c r="Z750" i="1" s="1"/>
  <c r="AI750" i="1" s="1"/>
  <c r="Y751" i="1"/>
  <c r="X751" i="1"/>
  <c r="Z751" i="1" s="1"/>
  <c r="AI751" i="1" s="1"/>
  <c r="X752" i="1"/>
  <c r="Z752" i="1" s="1"/>
  <c r="AI752" i="1" s="1"/>
  <c r="Y752" i="1"/>
  <c r="Y753" i="1"/>
  <c r="X753" i="1"/>
  <c r="Z753" i="1" s="1"/>
  <c r="AI753" i="1" s="1"/>
  <c r="Y754" i="1"/>
  <c r="X754" i="1"/>
  <c r="Z754" i="1" s="1"/>
  <c r="AI754" i="1" s="1"/>
  <c r="Y755" i="1"/>
  <c r="X755" i="1"/>
  <c r="Z755" i="1" s="1"/>
  <c r="AI755" i="1" s="1"/>
  <c r="X757" i="1"/>
  <c r="Z757" i="1" s="1"/>
  <c r="AI757" i="1" s="1"/>
  <c r="Y757" i="1"/>
  <c r="X758" i="1"/>
  <c r="Z758" i="1" s="1"/>
  <c r="AI758" i="1" s="1"/>
  <c r="Y758" i="1"/>
  <c r="Y759" i="1"/>
  <c r="X759" i="1"/>
  <c r="Z759" i="1" s="1"/>
  <c r="AI759" i="1" s="1"/>
  <c r="X760" i="1"/>
  <c r="Z760" i="1" s="1"/>
  <c r="AI760" i="1" s="1"/>
  <c r="Y760" i="1"/>
  <c r="Y761" i="1"/>
  <c r="X761" i="1"/>
  <c r="Z761" i="1" s="1"/>
  <c r="AI761" i="1" s="1"/>
  <c r="X762" i="1"/>
  <c r="Z762" i="1" s="1"/>
  <c r="AI762" i="1" s="1"/>
  <c r="Y762" i="1"/>
  <c r="Y763" i="1"/>
  <c r="X763" i="1"/>
  <c r="Z763" i="1" s="1"/>
  <c r="AI763" i="1" s="1"/>
  <c r="Y764" i="1"/>
  <c r="X764" i="1"/>
  <c r="Z764" i="1" s="1"/>
  <c r="AI764" i="1" s="1"/>
  <c r="X765" i="1"/>
  <c r="Z765" i="1" s="1"/>
  <c r="AI765" i="1" s="1"/>
  <c r="Y765" i="1"/>
  <c r="Y766" i="1"/>
  <c r="X766" i="1"/>
  <c r="Z766" i="1" s="1"/>
  <c r="AI766" i="1" s="1"/>
  <c r="Y767" i="1"/>
  <c r="X767" i="1"/>
  <c r="Z767" i="1" s="1"/>
  <c r="AI767" i="1" s="1"/>
  <c r="X768" i="1"/>
  <c r="Z768" i="1" s="1"/>
  <c r="AI768" i="1" s="1"/>
  <c r="Y768" i="1"/>
  <c r="Y769" i="1"/>
  <c r="X769" i="1"/>
  <c r="Z769" i="1" s="1"/>
  <c r="AI769" i="1" s="1"/>
  <c r="Y770" i="1"/>
  <c r="X770" i="1"/>
  <c r="Z770" i="1" s="1"/>
  <c r="AI770" i="1" s="1"/>
  <c r="Y771" i="1"/>
  <c r="X771" i="1"/>
  <c r="Z771" i="1" s="1"/>
  <c r="AI771" i="1" s="1"/>
  <c r="X774" i="1"/>
  <c r="Z774" i="1" s="1"/>
  <c r="AI774" i="1" s="1"/>
  <c r="Y774" i="1"/>
  <c r="Y775" i="1"/>
  <c r="X775" i="1"/>
  <c r="Z775" i="1" s="1"/>
  <c r="AI775" i="1" s="1"/>
  <c r="Y776" i="1"/>
  <c r="X776" i="1"/>
  <c r="Z776" i="1" s="1"/>
  <c r="AI776" i="1" s="1"/>
  <c r="Y777" i="1"/>
  <c r="X777" i="1"/>
  <c r="Z777" i="1" s="1"/>
  <c r="AI777" i="1" s="1"/>
  <c r="Y778" i="1"/>
  <c r="X778" i="1"/>
  <c r="Z778" i="1" s="1"/>
  <c r="AI778" i="1" s="1"/>
  <c r="Y779" i="1"/>
  <c r="X779" i="1"/>
  <c r="Z779" i="1" s="1"/>
  <c r="AI779" i="1" s="1"/>
  <c r="X782" i="1"/>
  <c r="Z782" i="1" s="1"/>
  <c r="AI782" i="1" s="1"/>
  <c r="Y782" i="1"/>
  <c r="Y783" i="1"/>
  <c r="X783" i="1"/>
  <c r="Z783" i="1" s="1"/>
  <c r="AI783" i="1" s="1"/>
  <c r="X784" i="1"/>
  <c r="Z784" i="1" s="1"/>
  <c r="AI784" i="1" s="1"/>
  <c r="Y784" i="1"/>
  <c r="X785" i="1"/>
  <c r="Z785" i="1" s="1"/>
  <c r="AI785" i="1" s="1"/>
  <c r="Y785" i="1"/>
  <c r="Y786" i="1"/>
  <c r="X786" i="1"/>
  <c r="Z786" i="1" s="1"/>
  <c r="AI786" i="1" s="1"/>
  <c r="Y787" i="1"/>
  <c r="X787" i="1"/>
  <c r="Z787" i="1" s="1"/>
  <c r="AI787" i="1" s="1"/>
  <c r="X790" i="1"/>
  <c r="Z790" i="1" s="1"/>
  <c r="AI790" i="1" s="1"/>
  <c r="Y790" i="1"/>
  <c r="Y791" i="1"/>
  <c r="X791" i="1"/>
  <c r="Z791" i="1" s="1"/>
  <c r="AI791" i="1" s="1"/>
  <c r="X792" i="1"/>
  <c r="Z792" i="1" s="1"/>
  <c r="AI792" i="1" s="1"/>
  <c r="Y792" i="1"/>
  <c r="X793" i="1"/>
  <c r="Z793" i="1" s="1"/>
  <c r="AI793" i="1" s="1"/>
  <c r="Y793" i="1"/>
  <c r="Y794" i="1"/>
  <c r="X794" i="1"/>
  <c r="Z794" i="1" s="1"/>
  <c r="AI794" i="1" s="1"/>
  <c r="Y795" i="1"/>
  <c r="X795" i="1"/>
  <c r="Z795" i="1" s="1"/>
  <c r="AI795" i="1" s="1"/>
  <c r="X798" i="1"/>
  <c r="Z798" i="1" s="1"/>
  <c r="AI798" i="1" s="1"/>
  <c r="Y798" i="1"/>
  <c r="Y799" i="1"/>
  <c r="X799" i="1"/>
  <c r="Z799" i="1" s="1"/>
  <c r="AI799" i="1" s="1"/>
  <c r="X800" i="1"/>
  <c r="Z800" i="1" s="1"/>
  <c r="AI800" i="1" s="1"/>
  <c r="Y800" i="1"/>
  <c r="X801" i="1"/>
  <c r="Z801" i="1" s="1"/>
  <c r="AI801" i="1" s="1"/>
  <c r="Y801" i="1"/>
  <c r="Y802" i="1"/>
  <c r="X802" i="1"/>
  <c r="Z802" i="1" s="1"/>
  <c r="AI802" i="1" s="1"/>
  <c r="Y803" i="1"/>
  <c r="X803" i="1"/>
  <c r="Z803" i="1" s="1"/>
  <c r="AI803" i="1" s="1"/>
  <c r="X806" i="1"/>
  <c r="Z806" i="1" s="1"/>
  <c r="AI806" i="1" s="1"/>
  <c r="Y806" i="1"/>
  <c r="Y807" i="1"/>
  <c r="X807" i="1"/>
  <c r="Z807" i="1" s="1"/>
  <c r="AI807" i="1" s="1"/>
  <c r="X808" i="1"/>
  <c r="Z808" i="1" s="1"/>
  <c r="AI808" i="1" s="1"/>
  <c r="Y808" i="1"/>
  <c r="X809" i="1"/>
  <c r="Z809" i="1" s="1"/>
  <c r="AI809" i="1" s="1"/>
  <c r="Y809" i="1"/>
  <c r="Y810" i="1"/>
  <c r="X810" i="1"/>
  <c r="Z810" i="1" s="1"/>
  <c r="AI810" i="1" s="1"/>
  <c r="Y811" i="1"/>
  <c r="X811" i="1"/>
  <c r="Z811" i="1" s="1"/>
  <c r="AI811" i="1" s="1"/>
  <c r="X814" i="1"/>
  <c r="Z814" i="1" s="1"/>
  <c r="AI814" i="1" s="1"/>
  <c r="Y814" i="1"/>
  <c r="Y815" i="1"/>
  <c r="X815" i="1"/>
  <c r="Z815" i="1" s="1"/>
  <c r="AI815" i="1" s="1"/>
  <c r="X816" i="1"/>
  <c r="Z816" i="1" s="1"/>
  <c r="AI816" i="1" s="1"/>
  <c r="Y816" i="1"/>
  <c r="X817" i="1"/>
  <c r="Z817" i="1" s="1"/>
  <c r="AI817" i="1" s="1"/>
  <c r="Y817" i="1"/>
  <c r="Y818" i="1"/>
  <c r="X818" i="1"/>
  <c r="Z818" i="1" s="1"/>
  <c r="AI818" i="1" s="1"/>
  <c r="Y819" i="1"/>
  <c r="X819" i="1"/>
  <c r="Z819" i="1" s="1"/>
  <c r="AI819" i="1" s="1"/>
  <c r="X822" i="1"/>
  <c r="Z822" i="1" s="1"/>
  <c r="AI822" i="1" s="1"/>
  <c r="Y822" i="1"/>
  <c r="Y823" i="1"/>
  <c r="X823" i="1"/>
  <c r="Z823" i="1" s="1"/>
  <c r="AI823" i="1" s="1"/>
  <c r="Y824" i="1"/>
  <c r="X824" i="1"/>
  <c r="Z824" i="1" s="1"/>
  <c r="AI824" i="1" s="1"/>
  <c r="X825" i="1"/>
  <c r="Z825" i="1" s="1"/>
  <c r="AI825" i="1" s="1"/>
  <c r="Y825" i="1"/>
  <c r="Y826" i="1"/>
  <c r="X826" i="1"/>
  <c r="Z826" i="1" s="1"/>
  <c r="AI826" i="1" s="1"/>
  <c r="Y827" i="1"/>
  <c r="X827" i="1"/>
  <c r="Z827" i="1" s="1"/>
  <c r="AI827" i="1" s="1"/>
  <c r="X830" i="1"/>
  <c r="Z830" i="1" s="1"/>
  <c r="AI830" i="1" s="1"/>
  <c r="Y830" i="1"/>
  <c r="Y831" i="1"/>
  <c r="X831" i="1"/>
  <c r="Z831" i="1" s="1"/>
  <c r="AI831" i="1" s="1"/>
  <c r="Y832" i="1"/>
  <c r="X832" i="1"/>
  <c r="Z832" i="1" s="1"/>
  <c r="AI832" i="1" s="1"/>
  <c r="X833" i="1"/>
  <c r="Z833" i="1" s="1"/>
  <c r="AI833" i="1" s="1"/>
  <c r="Y833" i="1"/>
  <c r="Y834" i="1"/>
  <c r="X834" i="1"/>
  <c r="Z834" i="1" s="1"/>
  <c r="AI834" i="1" s="1"/>
  <c r="Y835" i="1"/>
  <c r="X835" i="1"/>
  <c r="Z835" i="1" s="1"/>
  <c r="AI835" i="1" s="1"/>
  <c r="X838" i="1"/>
  <c r="Z838" i="1" s="1"/>
  <c r="AI838" i="1" s="1"/>
  <c r="Y838" i="1"/>
  <c r="Y839" i="1"/>
  <c r="X839" i="1"/>
  <c r="Z839" i="1" s="1"/>
  <c r="AI839" i="1" s="1"/>
  <c r="X840" i="1"/>
  <c r="Z840" i="1" s="1"/>
  <c r="AI840" i="1" s="1"/>
  <c r="Y840" i="1"/>
  <c r="X841" i="1"/>
  <c r="Z841" i="1" s="1"/>
  <c r="AI841" i="1" s="1"/>
  <c r="Y841" i="1"/>
  <c r="Y842" i="1"/>
  <c r="X842" i="1"/>
  <c r="Z842" i="1" s="1"/>
  <c r="AI842" i="1" s="1"/>
  <c r="Y843" i="1"/>
  <c r="X843" i="1"/>
  <c r="Z843" i="1" s="1"/>
  <c r="AI843" i="1" s="1"/>
  <c r="X846" i="1"/>
  <c r="Z846" i="1" s="1"/>
  <c r="AI846" i="1" s="1"/>
  <c r="Y846" i="1"/>
  <c r="Y847" i="1"/>
  <c r="X847" i="1"/>
  <c r="Z847" i="1" s="1"/>
  <c r="AI847" i="1" s="1"/>
  <c r="Y848" i="1"/>
  <c r="X848" i="1"/>
  <c r="Z848" i="1" s="1"/>
  <c r="AI848" i="1" s="1"/>
  <c r="X849" i="1"/>
  <c r="Z849" i="1" s="1"/>
  <c r="AI849" i="1" s="1"/>
  <c r="Y849" i="1"/>
  <c r="Y850" i="1"/>
  <c r="X850" i="1"/>
  <c r="Z850" i="1" s="1"/>
  <c r="AI850" i="1" s="1"/>
  <c r="Y851" i="1"/>
  <c r="X851" i="1"/>
  <c r="Z851" i="1" s="1"/>
  <c r="AI851" i="1" s="1"/>
  <c r="X854" i="1"/>
  <c r="Z854" i="1" s="1"/>
  <c r="AI854" i="1" s="1"/>
  <c r="Y854" i="1"/>
  <c r="Y855" i="1"/>
  <c r="X855" i="1"/>
  <c r="Z855" i="1" s="1"/>
  <c r="AI855" i="1" s="1"/>
  <c r="X856" i="1"/>
  <c r="Z856" i="1" s="1"/>
  <c r="AI856" i="1" s="1"/>
  <c r="Y856" i="1"/>
  <c r="X857" i="1"/>
  <c r="Z857" i="1" s="1"/>
  <c r="AI857" i="1" s="1"/>
  <c r="Y857" i="1"/>
  <c r="Y858" i="1"/>
  <c r="X858" i="1"/>
  <c r="Z858" i="1" s="1"/>
  <c r="AI858" i="1" s="1"/>
  <c r="Y859" i="1"/>
  <c r="X859" i="1"/>
  <c r="Z859" i="1" s="1"/>
  <c r="AI859" i="1" s="1"/>
  <c r="X862" i="1"/>
  <c r="Z862" i="1" s="1"/>
  <c r="AI862" i="1" s="1"/>
  <c r="Y862" i="1"/>
  <c r="Y863" i="1"/>
  <c r="X863" i="1"/>
  <c r="Z863" i="1" s="1"/>
  <c r="AI863" i="1" s="1"/>
  <c r="X864" i="1"/>
  <c r="Z864" i="1" s="1"/>
  <c r="AI864" i="1" s="1"/>
  <c r="Y864" i="1"/>
  <c r="X865" i="1"/>
  <c r="Z865" i="1" s="1"/>
  <c r="AI865" i="1" s="1"/>
  <c r="Y865" i="1"/>
  <c r="Y866" i="1"/>
  <c r="X866" i="1"/>
  <c r="Z866" i="1" s="1"/>
  <c r="AI866" i="1" s="1"/>
  <c r="Y867" i="1"/>
  <c r="X867" i="1"/>
  <c r="Z867" i="1" s="1"/>
  <c r="AI867" i="1" s="1"/>
  <c r="X870" i="1"/>
  <c r="Z870" i="1" s="1"/>
  <c r="AI870" i="1" s="1"/>
  <c r="Y870" i="1"/>
  <c r="Y871" i="1"/>
  <c r="X871" i="1"/>
  <c r="Z871" i="1" s="1"/>
  <c r="AI871" i="1" s="1"/>
  <c r="X872" i="1"/>
  <c r="Z872" i="1" s="1"/>
  <c r="AI872" i="1" s="1"/>
  <c r="Y872" i="1"/>
  <c r="X873" i="1"/>
  <c r="Z873" i="1" s="1"/>
  <c r="AI873" i="1" s="1"/>
  <c r="Y873" i="1"/>
  <c r="Y874" i="1"/>
  <c r="X874" i="1"/>
  <c r="Z874" i="1" s="1"/>
  <c r="AI874" i="1" s="1"/>
  <c r="Y875" i="1"/>
  <c r="X875" i="1"/>
  <c r="Z875" i="1" s="1"/>
  <c r="AI875" i="1" s="1"/>
  <c r="X878" i="1"/>
  <c r="Z878" i="1" s="1"/>
  <c r="AI878" i="1" s="1"/>
  <c r="Y878" i="1"/>
  <c r="Y879" i="1"/>
  <c r="X879" i="1"/>
  <c r="Z879" i="1" s="1"/>
  <c r="AI879" i="1" s="1"/>
  <c r="Y880" i="1"/>
  <c r="X880" i="1"/>
  <c r="Z880" i="1" s="1"/>
  <c r="AI880" i="1" s="1"/>
  <c r="X881" i="1"/>
  <c r="Z881" i="1" s="1"/>
  <c r="AI881" i="1" s="1"/>
  <c r="Y881" i="1"/>
  <c r="Y882" i="1"/>
  <c r="X882" i="1"/>
  <c r="Z882" i="1" s="1"/>
  <c r="AI882" i="1" s="1"/>
  <c r="Y883" i="1"/>
  <c r="X883" i="1"/>
  <c r="Z883" i="1" s="1"/>
  <c r="AI883" i="1" s="1"/>
  <c r="X886" i="1"/>
  <c r="Z886" i="1" s="1"/>
  <c r="AI886" i="1" s="1"/>
  <c r="Y886" i="1"/>
  <c r="Y887" i="1"/>
  <c r="X887" i="1"/>
  <c r="Z887" i="1" s="1"/>
  <c r="AI887" i="1" s="1"/>
  <c r="X888" i="1"/>
  <c r="Z888" i="1" s="1"/>
  <c r="AI888" i="1" s="1"/>
  <c r="Y888" i="1"/>
  <c r="X889" i="1"/>
  <c r="Z889" i="1" s="1"/>
  <c r="AI889" i="1" s="1"/>
  <c r="Y889" i="1"/>
  <c r="Y891" i="1"/>
  <c r="X891" i="1"/>
  <c r="Z891" i="1" s="1"/>
  <c r="AI891" i="1" s="1"/>
  <c r="X894" i="1"/>
  <c r="Z894" i="1" s="1"/>
  <c r="AI894" i="1" s="1"/>
  <c r="Y894" i="1"/>
  <c r="Y895" i="1"/>
  <c r="X895" i="1"/>
  <c r="Z895" i="1" s="1"/>
  <c r="AI895" i="1" s="1"/>
  <c r="X896" i="1"/>
  <c r="Z896" i="1" s="1"/>
  <c r="AI896" i="1" s="1"/>
  <c r="Y896" i="1"/>
  <c r="X897" i="1"/>
  <c r="Z897" i="1" s="1"/>
  <c r="AI897" i="1" s="1"/>
  <c r="Y897" i="1"/>
  <c r="Y898" i="1"/>
  <c r="X898" i="1"/>
  <c r="Z898" i="1" s="1"/>
  <c r="AI898" i="1" s="1"/>
  <c r="Y899" i="1"/>
  <c r="X899" i="1"/>
  <c r="Z899" i="1" s="1"/>
  <c r="AI899" i="1" s="1"/>
  <c r="X902" i="1"/>
  <c r="Z902" i="1" s="1"/>
  <c r="AI902" i="1" s="1"/>
  <c r="Y902" i="1"/>
  <c r="Y903" i="1"/>
  <c r="X903" i="1"/>
  <c r="Z903" i="1" s="1"/>
  <c r="AI903" i="1" s="1"/>
  <c r="X904" i="1"/>
  <c r="Z904" i="1" s="1"/>
  <c r="AI904" i="1" s="1"/>
  <c r="Y904" i="1"/>
  <c r="X905" i="1"/>
  <c r="Z905" i="1" s="1"/>
  <c r="AI905" i="1" s="1"/>
  <c r="Y905" i="1"/>
  <c r="X906" i="1"/>
  <c r="Z906" i="1" s="1"/>
  <c r="AI906" i="1" s="1"/>
  <c r="Y906" i="1"/>
  <c r="Y907" i="1"/>
  <c r="X907" i="1"/>
  <c r="Z907" i="1" s="1"/>
  <c r="AI907" i="1" s="1"/>
  <c r="Y911" i="1"/>
  <c r="X911" i="1"/>
  <c r="Z911" i="1" s="1"/>
  <c r="AI911" i="1" s="1"/>
  <c r="X912" i="1"/>
  <c r="Z912" i="1" s="1"/>
  <c r="AI912" i="1" s="1"/>
  <c r="Y912" i="1"/>
  <c r="Y915" i="1"/>
  <c r="X915" i="1"/>
  <c r="Z915" i="1" s="1"/>
  <c r="AI915" i="1" s="1"/>
  <c r="Y916" i="1"/>
  <c r="X916" i="1"/>
  <c r="Z916" i="1" s="1"/>
  <c r="AI916" i="1" s="1"/>
  <c r="X919" i="1"/>
  <c r="Z919" i="1" s="1"/>
  <c r="AI919" i="1" s="1"/>
  <c r="Y919" i="1"/>
  <c r="Y920" i="1"/>
  <c r="X920" i="1"/>
  <c r="Z920" i="1" s="1"/>
  <c r="AI920" i="1" s="1"/>
  <c r="X921" i="1"/>
  <c r="Z921" i="1" s="1"/>
  <c r="AI921" i="1" s="1"/>
  <c r="Y921" i="1"/>
  <c r="Y922" i="1"/>
  <c r="X922" i="1"/>
  <c r="Z922" i="1" s="1"/>
  <c r="AI922" i="1" s="1"/>
  <c r="X923" i="1"/>
  <c r="Z923" i="1" s="1"/>
  <c r="AI923" i="1" s="1"/>
  <c r="Y923" i="1"/>
  <c r="Y924" i="1"/>
  <c r="X924" i="1"/>
  <c r="Z924" i="1" s="1"/>
  <c r="AI924" i="1" s="1"/>
  <c r="X925" i="1"/>
  <c r="Z925" i="1" s="1"/>
  <c r="AI925" i="1" s="1"/>
  <c r="Y925" i="1"/>
  <c r="Y926" i="1"/>
  <c r="X926" i="1"/>
  <c r="Z926" i="1" s="1"/>
  <c r="AI926" i="1" s="1"/>
  <c r="Y931" i="1"/>
  <c r="X931" i="1"/>
  <c r="Z931" i="1" s="1"/>
  <c r="AI931" i="1" s="1"/>
  <c r="Y932" i="1"/>
  <c r="X932" i="1"/>
  <c r="Z932" i="1" s="1"/>
  <c r="AI932" i="1" s="1"/>
  <c r="X933" i="1"/>
  <c r="Z933" i="1" s="1"/>
  <c r="AI933" i="1" s="1"/>
  <c r="Y933" i="1"/>
  <c r="Y934" i="1"/>
  <c r="X934" i="1"/>
  <c r="Z934" i="1" s="1"/>
  <c r="AI934" i="1" s="1"/>
  <c r="X938" i="1"/>
  <c r="Z938" i="1" s="1"/>
  <c r="AI938" i="1" s="1"/>
  <c r="Y938" i="1"/>
  <c r="Y939" i="1"/>
  <c r="X939" i="1"/>
  <c r="Z939" i="1" s="1"/>
  <c r="AI939" i="1" s="1"/>
  <c r="Y940" i="1"/>
  <c r="X940" i="1"/>
  <c r="Z940" i="1" s="1"/>
  <c r="AI940" i="1" s="1"/>
  <c r="Y941" i="1"/>
  <c r="X941" i="1"/>
  <c r="Z941" i="1" s="1"/>
  <c r="AI941" i="1" s="1"/>
  <c r="Y942" i="1"/>
  <c r="X942" i="1"/>
  <c r="Z942" i="1" s="1"/>
  <c r="AI942" i="1" s="1"/>
  <c r="X946" i="1"/>
  <c r="Z946" i="1" s="1"/>
  <c r="AI946" i="1" s="1"/>
  <c r="Y946" i="1"/>
  <c r="Y947" i="1"/>
  <c r="X947" i="1"/>
  <c r="Z947" i="1" s="1"/>
  <c r="AI947" i="1" s="1"/>
  <c r="X948" i="1"/>
  <c r="Z948" i="1" s="1"/>
  <c r="AI948" i="1" s="1"/>
  <c r="Y948" i="1"/>
  <c r="X949" i="1"/>
  <c r="Z949" i="1" s="1"/>
  <c r="AI949" i="1" s="1"/>
  <c r="Y949" i="1"/>
  <c r="Y950" i="1"/>
  <c r="X950" i="1"/>
  <c r="Z950" i="1" s="1"/>
  <c r="AI950" i="1" s="1"/>
  <c r="X954" i="1"/>
  <c r="Z954" i="1" s="1"/>
  <c r="AI954" i="1" s="1"/>
  <c r="Y954" i="1"/>
  <c r="X955" i="1"/>
  <c r="Z955" i="1" s="1"/>
  <c r="AI955" i="1" s="1"/>
  <c r="Y955" i="1"/>
  <c r="X956" i="1"/>
  <c r="Z956" i="1" s="1"/>
  <c r="AI956" i="1" s="1"/>
  <c r="Y956" i="1"/>
  <c r="X957" i="1"/>
  <c r="Z957" i="1" s="1"/>
  <c r="AI957" i="1" s="1"/>
  <c r="Y957" i="1"/>
  <c r="Y958" i="1"/>
  <c r="X958" i="1"/>
  <c r="Z958" i="1" s="1"/>
  <c r="AI958" i="1" s="1"/>
  <c r="X962" i="1"/>
  <c r="Z962" i="1" s="1"/>
  <c r="AI962" i="1" s="1"/>
  <c r="Y962" i="1"/>
  <c r="Y963" i="1"/>
  <c r="X963" i="1"/>
  <c r="Z963" i="1" s="1"/>
  <c r="AI963" i="1" s="1"/>
  <c r="Y964" i="1"/>
  <c r="X964" i="1"/>
  <c r="Z964" i="1" s="1"/>
  <c r="AI964" i="1" s="1"/>
  <c r="Y965" i="1"/>
  <c r="X965" i="1"/>
  <c r="Z965" i="1" s="1"/>
  <c r="AI965" i="1" s="1"/>
  <c r="Y966" i="1"/>
  <c r="X966" i="1"/>
  <c r="Z966" i="1" s="1"/>
  <c r="AI966" i="1" s="1"/>
  <c r="X970" i="1"/>
  <c r="Z970" i="1" s="1"/>
  <c r="AI970" i="1" s="1"/>
  <c r="Y970" i="1"/>
  <c r="X971" i="1"/>
  <c r="Z971" i="1" s="1"/>
  <c r="AI971" i="1" s="1"/>
  <c r="Y971" i="1"/>
  <c r="X972" i="1"/>
  <c r="Z972" i="1" s="1"/>
  <c r="AI972" i="1" s="1"/>
  <c r="Y972" i="1"/>
  <c r="Y973" i="1"/>
  <c r="X973" i="1"/>
  <c r="Z973" i="1" s="1"/>
  <c r="AI973" i="1" s="1"/>
  <c r="Y974" i="1"/>
  <c r="X974" i="1"/>
  <c r="Z974" i="1" s="1"/>
  <c r="AI974" i="1" s="1"/>
  <c r="X978" i="1"/>
  <c r="Z978" i="1" s="1"/>
  <c r="AI978" i="1" s="1"/>
  <c r="Y978" i="1"/>
  <c r="Y979" i="1"/>
  <c r="X979" i="1"/>
  <c r="Z979" i="1" s="1"/>
  <c r="AI979" i="1" s="1"/>
  <c r="X980" i="1"/>
  <c r="Z980" i="1" s="1"/>
  <c r="AI980" i="1" s="1"/>
  <c r="Y980" i="1"/>
  <c r="Y981" i="1"/>
  <c r="X981" i="1"/>
  <c r="Z981" i="1" s="1"/>
  <c r="AI981" i="1" s="1"/>
  <c r="Y982" i="1"/>
  <c r="X982" i="1"/>
  <c r="Z982" i="1" s="1"/>
  <c r="AI982" i="1" s="1"/>
  <c r="X986" i="1"/>
  <c r="Z986" i="1" s="1"/>
  <c r="AI986" i="1" s="1"/>
  <c r="Y986" i="1"/>
  <c r="X987" i="1"/>
  <c r="Z987" i="1" s="1"/>
  <c r="AI987" i="1" s="1"/>
  <c r="Y987" i="1"/>
  <c r="X988" i="1"/>
  <c r="Z988" i="1" s="1"/>
  <c r="AI988" i="1" s="1"/>
  <c r="Y988" i="1"/>
  <c r="X989" i="1"/>
  <c r="Z989" i="1" s="1"/>
  <c r="AI989" i="1" s="1"/>
  <c r="Y989" i="1"/>
  <c r="Y990" i="1"/>
  <c r="X990" i="1"/>
  <c r="Z990" i="1" s="1"/>
  <c r="AI990" i="1" s="1"/>
  <c r="X994" i="1"/>
  <c r="Z994" i="1" s="1"/>
  <c r="AI994" i="1" s="1"/>
  <c r="Y994" i="1"/>
  <c r="Y995" i="1"/>
  <c r="X995" i="1"/>
  <c r="Z995" i="1" s="1"/>
  <c r="AI995" i="1" s="1"/>
  <c r="X996" i="1"/>
  <c r="Z996" i="1" s="1"/>
  <c r="AI996" i="1" s="1"/>
  <c r="Y996" i="1"/>
  <c r="Y997" i="1"/>
  <c r="X997" i="1"/>
  <c r="Z997" i="1" s="1"/>
  <c r="AI997" i="1" s="1"/>
  <c r="Y998" i="1"/>
  <c r="X998" i="1"/>
  <c r="Z998" i="1" s="1"/>
  <c r="AI998" i="1" s="1"/>
  <c r="X1002" i="1"/>
  <c r="Z1002" i="1" s="1"/>
  <c r="AI1002" i="1" s="1"/>
  <c r="Y1002" i="1"/>
  <c r="Y1003" i="1"/>
  <c r="X1003" i="1"/>
  <c r="Z1003" i="1" s="1"/>
  <c r="AI1003" i="1" s="1"/>
  <c r="Y1004" i="1"/>
  <c r="X1004" i="1"/>
  <c r="Z1004" i="1" s="1"/>
  <c r="AI1004" i="1" s="1"/>
  <c r="X1005" i="1"/>
  <c r="Z1005" i="1" s="1"/>
  <c r="AI1005" i="1" s="1"/>
  <c r="Y1005" i="1"/>
  <c r="Y1006" i="1"/>
  <c r="X1006" i="1"/>
  <c r="Z1006" i="1" s="1"/>
  <c r="AI1006" i="1" s="1"/>
  <c r="X1010" i="1"/>
  <c r="Z1010" i="1" s="1"/>
  <c r="AI1010" i="1" s="1"/>
  <c r="Y1010" i="1"/>
  <c r="Y1011" i="1"/>
  <c r="X1011" i="1"/>
  <c r="Z1011" i="1" s="1"/>
  <c r="AI1011" i="1" s="1"/>
  <c r="X1012" i="1"/>
  <c r="Z1012" i="1" s="1"/>
  <c r="AI1012" i="1" s="1"/>
  <c r="Y1012" i="1"/>
  <c r="X1013" i="1"/>
  <c r="Z1013" i="1" s="1"/>
  <c r="AI1013" i="1" s="1"/>
  <c r="Y1013" i="1"/>
  <c r="Y1014" i="1"/>
  <c r="X1014" i="1"/>
  <c r="Z1014" i="1" s="1"/>
  <c r="AI1014" i="1" s="1"/>
  <c r="X1018" i="1"/>
  <c r="Z1018" i="1" s="1"/>
  <c r="AI1018" i="1" s="1"/>
  <c r="Y1018" i="1"/>
  <c r="Y1019" i="1"/>
  <c r="X1019" i="1"/>
  <c r="Z1019" i="1" s="1"/>
  <c r="AI1019" i="1" s="1"/>
  <c r="Y1020" i="1"/>
  <c r="X1020" i="1"/>
  <c r="Z1020" i="1" s="1"/>
  <c r="AI1020" i="1" s="1"/>
  <c r="X1021" i="1"/>
  <c r="Z1021" i="1" s="1"/>
  <c r="AI1021" i="1" s="1"/>
  <c r="Y1021" i="1"/>
  <c r="Y1022" i="1"/>
  <c r="X1022" i="1"/>
  <c r="Z1022" i="1" s="1"/>
  <c r="AI1022" i="1" s="1"/>
  <c r="X1026" i="1"/>
  <c r="Z1026" i="1" s="1"/>
  <c r="AI1026" i="1" s="1"/>
  <c r="Y1026" i="1"/>
  <c r="X1027" i="1"/>
  <c r="Z1027" i="1" s="1"/>
  <c r="AI1027" i="1" s="1"/>
  <c r="Y1027" i="1"/>
  <c r="Y1028" i="1"/>
  <c r="X1028" i="1"/>
  <c r="Z1028" i="1" s="1"/>
  <c r="AI1028" i="1" s="1"/>
  <c r="Y1029" i="1"/>
  <c r="X1029" i="1"/>
  <c r="Z1029" i="1" s="1"/>
  <c r="AI1029" i="1" s="1"/>
  <c r="Y1030" i="1"/>
  <c r="X1030" i="1"/>
  <c r="Z1030" i="1" s="1"/>
  <c r="AI1030" i="1" s="1"/>
  <c r="X1034" i="1"/>
  <c r="Z1034" i="1" s="1"/>
  <c r="AI1034" i="1" s="1"/>
  <c r="Y1034" i="1"/>
  <c r="Y1035" i="1"/>
  <c r="X1035" i="1"/>
  <c r="Z1035" i="1" s="1"/>
  <c r="AI1035" i="1" s="1"/>
  <c r="X1036" i="1"/>
  <c r="Z1036" i="1" s="1"/>
  <c r="AI1036" i="1" s="1"/>
  <c r="Y1036" i="1"/>
  <c r="X1037" i="1"/>
  <c r="Z1037" i="1" s="1"/>
  <c r="AI1037" i="1" s="1"/>
  <c r="Y1037" i="1"/>
  <c r="Y1038" i="1"/>
  <c r="X1038" i="1"/>
  <c r="Z1038" i="1" s="1"/>
  <c r="AI1038" i="1" s="1"/>
  <c r="X1042" i="1"/>
  <c r="Z1042" i="1" s="1"/>
  <c r="AI1042" i="1" s="1"/>
  <c r="Y1042" i="1"/>
  <c r="X1043" i="1"/>
  <c r="Z1043" i="1" s="1"/>
  <c r="AI1043" i="1" s="1"/>
  <c r="Y1043" i="1"/>
  <c r="X1044" i="1"/>
  <c r="Z1044" i="1" s="1"/>
  <c r="AI1044" i="1" s="1"/>
  <c r="Y1044" i="1"/>
  <c r="Y1045" i="1"/>
  <c r="X1045" i="1"/>
  <c r="Z1045" i="1" s="1"/>
  <c r="AI1045" i="1" s="1"/>
  <c r="Y1046" i="1"/>
  <c r="X1046" i="1"/>
  <c r="Z1046" i="1" s="1"/>
  <c r="AI1046" i="1" s="1"/>
  <c r="X1047" i="1"/>
  <c r="Z1047" i="1" s="1"/>
  <c r="AI1047" i="1" s="1"/>
  <c r="Y1047" i="1"/>
  <c r="Y1048" i="1"/>
  <c r="X1048" i="1"/>
  <c r="Z1048" i="1" s="1"/>
  <c r="AI1048" i="1" s="1"/>
  <c r="Y1049" i="1"/>
  <c r="X1049" i="1"/>
  <c r="Z1049" i="1" s="1"/>
  <c r="AI1049" i="1" s="1"/>
  <c r="X1050" i="1"/>
  <c r="Z1050" i="1" s="1"/>
  <c r="AI1050" i="1" s="1"/>
  <c r="Y1050" i="1"/>
  <c r="X1051" i="1"/>
  <c r="Z1051" i="1" s="1"/>
  <c r="AI1051" i="1" s="1"/>
  <c r="Y1051" i="1"/>
  <c r="Y1052" i="1"/>
  <c r="X1052" i="1"/>
  <c r="Z1052" i="1" s="1"/>
  <c r="AI1052" i="1" s="1"/>
  <c r="X1053" i="1"/>
  <c r="Z1053" i="1" s="1"/>
  <c r="AI1053" i="1" s="1"/>
  <c r="Y1053" i="1"/>
  <c r="Y1054" i="1"/>
  <c r="X1054" i="1"/>
  <c r="Z1054" i="1" s="1"/>
  <c r="AI1054" i="1" s="1"/>
  <c r="X1055" i="1"/>
  <c r="Z1055" i="1" s="1"/>
  <c r="AI1055" i="1" s="1"/>
  <c r="Y1055" i="1"/>
  <c r="Y1056" i="1"/>
  <c r="X1056" i="1"/>
  <c r="Z1056" i="1" s="1"/>
  <c r="AI1056" i="1" s="1"/>
  <c r="Y1057" i="1"/>
  <c r="X1057" i="1"/>
  <c r="Z1057" i="1" s="1"/>
  <c r="AI1057" i="1" s="1"/>
  <c r="X1058" i="1"/>
  <c r="Z1058" i="1" s="1"/>
  <c r="AI1058" i="1" s="1"/>
  <c r="Y1058" i="1"/>
  <c r="Y1061" i="1"/>
  <c r="X1061" i="1"/>
  <c r="Z1061" i="1" s="1"/>
  <c r="AI1061" i="1" s="1"/>
  <c r="Y1062" i="1"/>
  <c r="X1062" i="1"/>
  <c r="Z1062" i="1" s="1"/>
  <c r="AI1062" i="1" s="1"/>
  <c r="X1066" i="1"/>
  <c r="Z1066" i="1" s="1"/>
  <c r="AI1066" i="1" s="1"/>
  <c r="Y1066" i="1"/>
  <c r="X1067" i="1"/>
  <c r="Z1067" i="1" s="1"/>
  <c r="AI1067" i="1" s="1"/>
  <c r="Y1067" i="1"/>
  <c r="Y1068" i="1"/>
  <c r="X1068" i="1"/>
  <c r="Z1068" i="1" s="1"/>
  <c r="AI1068" i="1" s="1"/>
  <c r="X1069" i="1"/>
  <c r="Z1069" i="1" s="1"/>
  <c r="AI1069" i="1" s="1"/>
  <c r="Y1069" i="1"/>
  <c r="Y1070" i="1"/>
  <c r="X1070" i="1"/>
  <c r="Z1070" i="1" s="1"/>
  <c r="AI1070" i="1" s="1"/>
  <c r="X1071" i="1"/>
  <c r="Z1071" i="1" s="1"/>
  <c r="AI1071" i="1" s="1"/>
  <c r="Y1071" i="1"/>
  <c r="Y1072" i="1"/>
  <c r="X1072" i="1"/>
  <c r="Z1072" i="1" s="1"/>
  <c r="AI1072" i="1" s="1"/>
  <c r="Y1073" i="1"/>
  <c r="X1073" i="1"/>
  <c r="Z1073" i="1" s="1"/>
  <c r="AI1073" i="1" s="1"/>
  <c r="X1074" i="1"/>
  <c r="Z1074" i="1" s="1"/>
  <c r="AI1074" i="1" s="1"/>
  <c r="Y1074" i="1"/>
  <c r="X1080" i="1"/>
  <c r="Z1080" i="1" s="1"/>
  <c r="AI1080" i="1" s="1"/>
  <c r="Y1080" i="1"/>
  <c r="Y1081" i="1"/>
  <c r="X1081" i="1"/>
  <c r="Z1081" i="1" s="1"/>
  <c r="AI1081" i="1" s="1"/>
  <c r="X1082" i="1"/>
  <c r="Z1082" i="1" s="1"/>
  <c r="AI1082" i="1" s="1"/>
  <c r="Y1082" i="1"/>
  <c r="Y1088" i="1"/>
  <c r="X1088" i="1"/>
  <c r="Z1088" i="1" s="1"/>
  <c r="AI1088" i="1" s="1"/>
  <c r="Y1089" i="1"/>
  <c r="X1089" i="1"/>
  <c r="Z1089" i="1" s="1"/>
  <c r="AI1089" i="1" s="1"/>
  <c r="X1090" i="1"/>
  <c r="Z1090" i="1" s="1"/>
  <c r="AI1090" i="1" s="1"/>
  <c r="Y1090" i="1"/>
  <c r="X1091" i="1"/>
  <c r="Z1091" i="1" s="1"/>
  <c r="AI1091" i="1" s="1"/>
  <c r="Y1091" i="1"/>
  <c r="X1096" i="1"/>
  <c r="Z1096" i="1" s="1"/>
  <c r="AI1096" i="1" s="1"/>
  <c r="Y1096" i="1"/>
  <c r="Y1097" i="1"/>
  <c r="X1097" i="1"/>
  <c r="Z1097" i="1" s="1"/>
  <c r="AI1097" i="1" s="1"/>
  <c r="X1098" i="1"/>
  <c r="Z1098" i="1" s="1"/>
  <c r="AI1098" i="1" s="1"/>
  <c r="Y1098" i="1"/>
  <c r="X1099" i="1"/>
  <c r="Z1099" i="1" s="1"/>
  <c r="AI1099" i="1" s="1"/>
  <c r="Y1099" i="1"/>
  <c r="X1104" i="1"/>
  <c r="Z1104" i="1" s="1"/>
  <c r="AI1104" i="1" s="1"/>
  <c r="Y1104" i="1"/>
  <c r="Y1105" i="1"/>
  <c r="X1105" i="1"/>
  <c r="Z1105" i="1" s="1"/>
  <c r="AI1105" i="1" s="1"/>
  <c r="Y1106" i="1"/>
  <c r="X1106" i="1"/>
  <c r="Z1106" i="1" s="1"/>
  <c r="AI1106" i="1" s="1"/>
  <c r="X1107" i="1"/>
  <c r="Z1107" i="1" s="1"/>
  <c r="AI1107" i="1" s="1"/>
  <c r="Y1107" i="1"/>
  <c r="X1112" i="1"/>
  <c r="Z1112" i="1" s="1"/>
  <c r="AI1112" i="1" s="1"/>
  <c r="Y1112" i="1"/>
  <c r="Y1113" i="1"/>
  <c r="X1113" i="1"/>
  <c r="Z1113" i="1" s="1"/>
  <c r="AI1113" i="1" s="1"/>
  <c r="Y1114" i="1"/>
  <c r="X1114" i="1"/>
  <c r="Z1114" i="1" s="1"/>
  <c r="AI1114" i="1" s="1"/>
  <c r="X1115" i="1"/>
  <c r="Z1115" i="1" s="1"/>
  <c r="AI1115" i="1" s="1"/>
  <c r="Y1115" i="1"/>
  <c r="X1120" i="1"/>
  <c r="Z1120" i="1" s="1"/>
  <c r="AI1120" i="1" s="1"/>
  <c r="Y1120" i="1"/>
  <c r="Y1121" i="1"/>
  <c r="X1121" i="1"/>
  <c r="Z1121" i="1" s="1"/>
  <c r="AI1121" i="1" s="1"/>
  <c r="X1122" i="1"/>
  <c r="Z1122" i="1" s="1"/>
  <c r="AI1122" i="1" s="1"/>
  <c r="Y1122" i="1"/>
  <c r="X1123" i="1"/>
  <c r="Z1123" i="1" s="1"/>
  <c r="AI1123" i="1" s="1"/>
  <c r="Y1123" i="1"/>
  <c r="X1128" i="1"/>
  <c r="Z1128" i="1" s="1"/>
  <c r="AI1128" i="1" s="1"/>
  <c r="Y1128" i="1"/>
  <c r="Y1129" i="1"/>
  <c r="X1129" i="1"/>
  <c r="Z1129" i="1" s="1"/>
  <c r="AI1129" i="1" s="1"/>
  <c r="X1130" i="1"/>
  <c r="Z1130" i="1" s="1"/>
  <c r="AI1130" i="1" s="1"/>
  <c r="Y1130" i="1"/>
  <c r="X1131" i="1"/>
  <c r="Z1131" i="1" s="1"/>
  <c r="AI1131" i="1" s="1"/>
  <c r="Y1131" i="1"/>
  <c r="X1136" i="1"/>
  <c r="Z1136" i="1" s="1"/>
  <c r="AI1136" i="1" s="1"/>
  <c r="Y1136" i="1"/>
  <c r="Y1137" i="1"/>
  <c r="X1137" i="1"/>
  <c r="Z1137" i="1" s="1"/>
  <c r="AI1137" i="1" s="1"/>
  <c r="X1138" i="1"/>
  <c r="Z1138" i="1" s="1"/>
  <c r="AI1138" i="1" s="1"/>
  <c r="Y1138" i="1"/>
  <c r="X1139" i="1"/>
  <c r="Z1139" i="1" s="1"/>
  <c r="AI1139" i="1" s="1"/>
  <c r="Y1139" i="1"/>
  <c r="X1144" i="1"/>
  <c r="Z1144" i="1" s="1"/>
  <c r="AI1144" i="1" s="1"/>
  <c r="Y1144" i="1"/>
  <c r="Y1145" i="1"/>
  <c r="X1145" i="1"/>
  <c r="Z1145" i="1" s="1"/>
  <c r="AI1145" i="1" s="1"/>
  <c r="Y1146" i="1"/>
  <c r="X1146" i="1"/>
  <c r="Z1146" i="1" s="1"/>
  <c r="AI1146" i="1" s="1"/>
  <c r="X1147" i="1"/>
  <c r="Z1147" i="1" s="1"/>
  <c r="AI1147" i="1" s="1"/>
  <c r="Y1147" i="1"/>
  <c r="X1152" i="1"/>
  <c r="Z1152" i="1" s="1"/>
  <c r="AI1152" i="1" s="1"/>
  <c r="Y1152" i="1"/>
  <c r="Y1153" i="1"/>
  <c r="X1153" i="1"/>
  <c r="Z1153" i="1" s="1"/>
  <c r="AI1153" i="1" s="1"/>
  <c r="Y1154" i="1"/>
  <c r="X1154" i="1"/>
  <c r="Z1154" i="1" s="1"/>
  <c r="AI1154" i="1" s="1"/>
  <c r="X1155" i="1"/>
  <c r="Z1155" i="1" s="1"/>
  <c r="AI1155" i="1" s="1"/>
  <c r="Y1155" i="1"/>
  <c r="X1160" i="1"/>
  <c r="Z1160" i="1" s="1"/>
  <c r="AI1160" i="1" s="1"/>
  <c r="Y1160" i="1"/>
  <c r="Y1161" i="1"/>
  <c r="X1161" i="1"/>
  <c r="Z1161" i="1" s="1"/>
  <c r="AI1161" i="1" s="1"/>
  <c r="Y1162" i="1"/>
  <c r="X1162" i="1"/>
  <c r="Z1162" i="1" s="1"/>
  <c r="AI1162" i="1" s="1"/>
  <c r="X1163" i="1"/>
  <c r="Z1163" i="1" s="1"/>
  <c r="AI1163" i="1" s="1"/>
  <c r="Y1163" i="1"/>
  <c r="Y1165" i="1"/>
  <c r="X1165" i="1"/>
  <c r="Z1165" i="1" s="1"/>
  <c r="AI1165" i="1" s="1"/>
  <c r="X1168" i="1"/>
  <c r="Z1168" i="1" s="1"/>
  <c r="AI1168" i="1" s="1"/>
  <c r="Y1168" i="1"/>
  <c r="Y1169" i="1"/>
  <c r="X1169" i="1"/>
  <c r="Z1169" i="1" s="1"/>
  <c r="AI1169" i="1" s="1"/>
  <c r="X1170" i="1"/>
  <c r="Z1170" i="1" s="1"/>
  <c r="AI1170" i="1" s="1"/>
  <c r="Y1170" i="1"/>
  <c r="X1171" i="1"/>
  <c r="Z1171" i="1" s="1"/>
  <c r="AI1171" i="1" s="1"/>
  <c r="Y1171" i="1"/>
  <c r="Y1173" i="1"/>
  <c r="X1173" i="1"/>
  <c r="Z1173" i="1" s="1"/>
  <c r="AI1173" i="1" s="1"/>
  <c r="X1176" i="1"/>
  <c r="Z1176" i="1" s="1"/>
  <c r="AI1176" i="1" s="1"/>
  <c r="Y1176" i="1"/>
  <c r="Y1177" i="1"/>
  <c r="X1177" i="1"/>
  <c r="Z1177" i="1" s="1"/>
  <c r="AI1177" i="1" s="1"/>
  <c r="Y1178" i="1"/>
  <c r="X1178" i="1"/>
  <c r="Z1178" i="1" s="1"/>
  <c r="AI1178" i="1" s="1"/>
  <c r="X1179" i="1"/>
  <c r="Z1179" i="1" s="1"/>
  <c r="AI1179" i="1" s="1"/>
  <c r="Y1179" i="1"/>
  <c r="Y1181" i="1"/>
  <c r="X1181" i="1"/>
  <c r="Z1181" i="1" s="1"/>
  <c r="AI1181" i="1" s="1"/>
  <c r="X1184" i="1"/>
  <c r="Z1184" i="1" s="1"/>
  <c r="AI1184" i="1" s="1"/>
  <c r="Y1184" i="1"/>
  <c r="Y1185" i="1"/>
  <c r="X1185" i="1"/>
  <c r="Z1185" i="1" s="1"/>
  <c r="AI1185" i="1" s="1"/>
  <c r="X1186" i="1"/>
  <c r="Z1186" i="1" s="1"/>
  <c r="AI1186" i="1" s="1"/>
  <c r="Y1186" i="1"/>
  <c r="X1187" i="1"/>
  <c r="Z1187" i="1" s="1"/>
  <c r="AI1187" i="1" s="1"/>
  <c r="Y1187" i="1"/>
  <c r="Y1189" i="1"/>
  <c r="X1189" i="1"/>
  <c r="Z1189" i="1" s="1"/>
  <c r="AI1189" i="1" s="1"/>
  <c r="X1192" i="1"/>
  <c r="Z1192" i="1" s="1"/>
  <c r="AI1192" i="1" s="1"/>
  <c r="Y1192" i="1"/>
  <c r="Y1193" i="1"/>
  <c r="X1193" i="1"/>
  <c r="Z1193" i="1" s="1"/>
  <c r="AI1193" i="1" s="1"/>
  <c r="X1194" i="1"/>
  <c r="Z1194" i="1" s="1"/>
  <c r="AI1194" i="1" s="1"/>
  <c r="Y1194" i="1"/>
  <c r="X1195" i="1"/>
  <c r="Z1195" i="1" s="1"/>
  <c r="AI1195" i="1" s="1"/>
  <c r="Y1195" i="1"/>
  <c r="Y1197" i="1"/>
  <c r="X1197" i="1"/>
  <c r="Z1197" i="1" s="1"/>
  <c r="AI1197" i="1" s="1"/>
  <c r="X1200" i="1"/>
  <c r="Z1200" i="1" s="1"/>
  <c r="AI1200" i="1" s="1"/>
  <c r="Y1200" i="1"/>
  <c r="Y1201" i="1"/>
  <c r="X1201" i="1"/>
  <c r="Z1201" i="1" s="1"/>
  <c r="AI1201" i="1" s="1"/>
  <c r="Y1202" i="1"/>
  <c r="X1202" i="1"/>
  <c r="Z1202" i="1" s="1"/>
  <c r="AI1202" i="1" s="1"/>
  <c r="X1203" i="1"/>
  <c r="Z1203" i="1" s="1"/>
  <c r="AI1203" i="1" s="1"/>
  <c r="Y1203" i="1"/>
  <c r="Y1205" i="1"/>
  <c r="X1205" i="1"/>
  <c r="Z1205" i="1" s="1"/>
  <c r="AI1205" i="1" s="1"/>
  <c r="Y1209" i="1"/>
  <c r="X1209" i="1"/>
  <c r="Z1209" i="1" s="1"/>
  <c r="AI1209" i="1" s="1"/>
  <c r="X1210" i="1"/>
  <c r="Z1210" i="1" s="1"/>
  <c r="AI1210" i="1" s="1"/>
  <c r="Y1210" i="1"/>
  <c r="Y1211" i="1"/>
  <c r="X1211" i="1"/>
  <c r="Z1211" i="1" s="1"/>
  <c r="AI1211" i="1" s="1"/>
  <c r="X1216" i="1"/>
  <c r="Z1216" i="1" s="1"/>
  <c r="AI1216" i="1" s="1"/>
  <c r="Y1216" i="1"/>
  <c r="X1217" i="1"/>
  <c r="Z1217" i="1" s="1"/>
  <c r="AI1217" i="1" s="1"/>
  <c r="Y1217" i="1"/>
  <c r="Y1218" i="1"/>
  <c r="X1218" i="1"/>
  <c r="Z1218" i="1" s="1"/>
  <c r="AI1218" i="1" s="1"/>
  <c r="Y1219" i="1"/>
  <c r="X1219" i="1"/>
  <c r="Z1219" i="1" s="1"/>
  <c r="AI1219" i="1" s="1"/>
  <c r="X1224" i="1"/>
  <c r="Z1224" i="1" s="1"/>
  <c r="AI1224" i="1" s="1"/>
  <c r="Y1224" i="1"/>
  <c r="X1225" i="1"/>
  <c r="Z1225" i="1" s="1"/>
  <c r="AI1225" i="1" s="1"/>
  <c r="Y1225" i="1"/>
  <c r="Y1226" i="1"/>
  <c r="X1226" i="1"/>
  <c r="Z1226" i="1" s="1"/>
  <c r="AI1226" i="1" s="1"/>
  <c r="X1227" i="1"/>
  <c r="Z1227" i="1" s="1"/>
  <c r="AI1227" i="1" s="1"/>
  <c r="Y1227" i="1"/>
  <c r="X1232" i="1"/>
  <c r="Z1232" i="1" s="1"/>
  <c r="AI1232" i="1" s="1"/>
  <c r="Y1232" i="1"/>
  <c r="Y1233" i="1"/>
  <c r="X1233" i="1"/>
  <c r="Z1233" i="1" s="1"/>
  <c r="AI1233" i="1" s="1"/>
  <c r="X1234" i="1"/>
  <c r="Z1234" i="1" s="1"/>
  <c r="AI1234" i="1" s="1"/>
  <c r="Y1234" i="1"/>
  <c r="Y1235" i="1"/>
  <c r="X1235" i="1"/>
  <c r="Z1235" i="1" s="1"/>
  <c r="AI1235" i="1" s="1"/>
  <c r="X1240" i="1"/>
  <c r="Z1240" i="1" s="1"/>
  <c r="AI1240" i="1" s="1"/>
  <c r="Y1240" i="1"/>
  <c r="X1241" i="1"/>
  <c r="Z1241" i="1" s="1"/>
  <c r="AI1241" i="1" s="1"/>
  <c r="Y1241" i="1"/>
  <c r="Y1242" i="1"/>
  <c r="X1242" i="1"/>
  <c r="Z1242" i="1" s="1"/>
  <c r="AI1242" i="1" s="1"/>
  <c r="X1243" i="1"/>
  <c r="Z1243" i="1" s="1"/>
  <c r="AI1243" i="1" s="1"/>
  <c r="Y1243" i="1"/>
  <c r="X1248" i="1"/>
  <c r="Z1248" i="1" s="1"/>
  <c r="AI1248" i="1" s="1"/>
  <c r="Y1248" i="1"/>
  <c r="Y1249" i="1"/>
  <c r="X1249" i="1"/>
  <c r="Z1249" i="1" s="1"/>
  <c r="AI1249" i="1" s="1"/>
  <c r="Y1250" i="1"/>
  <c r="X1250" i="1"/>
  <c r="Z1250" i="1" s="1"/>
  <c r="AI1250" i="1" s="1"/>
  <c r="X1251" i="1"/>
  <c r="Z1251" i="1" s="1"/>
  <c r="AI1251" i="1" s="1"/>
  <c r="Y1251" i="1"/>
  <c r="X1256" i="1"/>
  <c r="Z1256" i="1" s="1"/>
  <c r="AI1256" i="1" s="1"/>
  <c r="Y1256" i="1"/>
  <c r="Y1257" i="1"/>
  <c r="X1257" i="1"/>
  <c r="Z1257" i="1" s="1"/>
  <c r="AI1257" i="1" s="1"/>
  <c r="Y1258" i="1"/>
  <c r="X1258" i="1"/>
  <c r="Z1258" i="1" s="1"/>
  <c r="AI1258" i="1" s="1"/>
  <c r="X1259" i="1"/>
  <c r="Z1259" i="1" s="1"/>
  <c r="AI1259" i="1" s="1"/>
  <c r="Y1259" i="1"/>
  <c r="X1264" i="1"/>
  <c r="Z1264" i="1" s="1"/>
  <c r="AI1264" i="1" s="1"/>
  <c r="Y1264" i="1"/>
  <c r="Y1265" i="1"/>
  <c r="X1265" i="1"/>
  <c r="Z1265" i="1" s="1"/>
  <c r="AI1265" i="1" s="1"/>
  <c r="Y1266" i="1"/>
  <c r="X1266" i="1"/>
  <c r="Z1266" i="1" s="1"/>
  <c r="AI1266" i="1" s="1"/>
  <c r="X1267" i="1"/>
  <c r="Z1267" i="1" s="1"/>
  <c r="AI1267" i="1" s="1"/>
  <c r="Y1267" i="1"/>
  <c r="Y1486" i="1"/>
  <c r="X1486" i="1"/>
  <c r="Z1486" i="1" s="1"/>
  <c r="AI1486" i="1" s="1"/>
  <c r="X1488" i="1"/>
  <c r="Z1488" i="1" s="1"/>
  <c r="AI1488" i="1" s="1"/>
  <c r="Y1488" i="1"/>
  <c r="Y1489" i="1"/>
  <c r="X1489" i="1"/>
  <c r="Z1489" i="1" s="1"/>
  <c r="AI1489" i="1" s="1"/>
  <c r="X1490" i="1"/>
  <c r="Z1490" i="1" s="1"/>
  <c r="AI1490" i="1" s="1"/>
  <c r="Y1490" i="1"/>
  <c r="X1491" i="1"/>
  <c r="Z1491" i="1" s="1"/>
  <c r="AI1491" i="1" s="1"/>
  <c r="Y1491" i="1"/>
  <c r="Y1494" i="1"/>
  <c r="X1494" i="1"/>
  <c r="Z1494" i="1" s="1"/>
  <c r="AI1494" i="1" s="1"/>
  <c r="X1496" i="1"/>
  <c r="Z1496" i="1" s="1"/>
  <c r="AI1496" i="1" s="1"/>
  <c r="Y1496" i="1"/>
  <c r="Y1497" i="1"/>
  <c r="X1497" i="1"/>
  <c r="Z1497" i="1" s="1"/>
  <c r="AI1497" i="1" s="1"/>
  <c r="X1498" i="1"/>
  <c r="Z1498" i="1" s="1"/>
  <c r="AI1498" i="1" s="1"/>
  <c r="Y1498" i="1"/>
  <c r="X1499" i="1"/>
  <c r="Z1499" i="1" s="1"/>
  <c r="AI1499" i="1" s="1"/>
  <c r="Y1499" i="1"/>
  <c r="X1501" i="1"/>
  <c r="Z1501" i="1" s="1"/>
  <c r="AI1501" i="1" s="1"/>
  <c r="Y1501" i="1"/>
  <c r="Y1502" i="1"/>
  <c r="X1502" i="1"/>
  <c r="Z1502" i="1" s="1"/>
  <c r="AI1502" i="1" s="1"/>
  <c r="X1504" i="1"/>
  <c r="Z1504" i="1" s="1"/>
  <c r="AI1504" i="1" s="1"/>
  <c r="Y1504" i="1"/>
  <c r="Y1505" i="1"/>
  <c r="X1505" i="1"/>
  <c r="Z1505" i="1" s="1"/>
  <c r="AI1505" i="1" s="1"/>
  <c r="Y1506" i="1"/>
  <c r="X1506" i="1"/>
  <c r="Z1506" i="1" s="1"/>
  <c r="AI1506" i="1" s="1"/>
  <c r="Y1507" i="1"/>
  <c r="X1507" i="1"/>
  <c r="Z1507" i="1" s="1"/>
  <c r="AI1507" i="1" s="1"/>
  <c r="Y1510" i="1"/>
  <c r="X1510" i="1"/>
  <c r="Z1510" i="1" s="1"/>
  <c r="AI1510" i="1" s="1"/>
  <c r="X1512" i="1"/>
  <c r="Z1512" i="1" s="1"/>
  <c r="AI1512" i="1" s="1"/>
  <c r="Y1512" i="1"/>
  <c r="X1514" i="1"/>
  <c r="Z1514" i="1" s="1"/>
  <c r="AI1514" i="1" s="1"/>
  <c r="Y1514" i="1"/>
  <c r="X1515" i="1"/>
  <c r="Z1515" i="1" s="1"/>
  <c r="AI1515" i="1" s="1"/>
  <c r="Y1515" i="1"/>
  <c r="X1517" i="1"/>
  <c r="Z1517" i="1" s="1"/>
  <c r="AI1517" i="1" s="1"/>
  <c r="Y1517" i="1"/>
  <c r="Y1518" i="1"/>
  <c r="X1518" i="1"/>
  <c r="Z1518" i="1" s="1"/>
  <c r="AI1518" i="1" s="1"/>
  <c r="X1520" i="1"/>
  <c r="Z1520" i="1" s="1"/>
  <c r="AI1520" i="1" s="1"/>
  <c r="Y1520" i="1"/>
  <c r="X1522" i="1"/>
  <c r="Z1522" i="1" s="1"/>
  <c r="AI1522" i="1" s="1"/>
  <c r="Y1522" i="1"/>
  <c r="X1523" i="1"/>
  <c r="Z1523" i="1" s="1"/>
  <c r="AI1523" i="1" s="1"/>
  <c r="Y1523" i="1"/>
  <c r="Y1526" i="1"/>
  <c r="X1526" i="1"/>
  <c r="Z1526" i="1" s="1"/>
  <c r="AI1526" i="1" s="1"/>
  <c r="X1528" i="1"/>
  <c r="Z1528" i="1" s="1"/>
  <c r="AI1528" i="1" s="1"/>
  <c r="Y1528" i="1"/>
  <c r="X1530" i="1"/>
  <c r="Z1530" i="1" s="1"/>
  <c r="AI1530" i="1" s="1"/>
  <c r="Y1530" i="1"/>
  <c r="X1531" i="1"/>
  <c r="Z1531" i="1" s="1"/>
  <c r="AI1531" i="1" s="1"/>
  <c r="Y1531" i="1"/>
  <c r="X1533" i="1"/>
  <c r="Z1533" i="1" s="1"/>
  <c r="AI1533" i="1" s="1"/>
  <c r="Y1533" i="1"/>
  <c r="X1536" i="1"/>
  <c r="Z1536" i="1" s="1"/>
  <c r="AI1536" i="1" s="1"/>
  <c r="Y1536" i="1"/>
  <c r="Y1537" i="1"/>
  <c r="X1537" i="1"/>
  <c r="Z1537" i="1" s="1"/>
  <c r="AI1537" i="1" s="1"/>
  <c r="Y1538" i="1"/>
  <c r="X1538" i="1"/>
  <c r="Z1538" i="1" s="1"/>
  <c r="AI1538" i="1" s="1"/>
  <c r="Y1539" i="1"/>
  <c r="X1539" i="1"/>
  <c r="Z1539" i="1" s="1"/>
  <c r="AI1539" i="1" s="1"/>
  <c r="Y1540" i="1"/>
  <c r="X1540" i="1"/>
  <c r="Z1540" i="1" s="1"/>
  <c r="AI1540" i="1" s="1"/>
  <c r="X1542" i="1"/>
  <c r="Z1542" i="1" s="1"/>
  <c r="AI1542" i="1" s="1"/>
  <c r="Y1542" i="1"/>
  <c r="X1544" i="1"/>
  <c r="Z1544" i="1" s="1"/>
  <c r="AI1544" i="1" s="1"/>
  <c r="Y1544" i="1"/>
  <c r="X1545" i="1"/>
  <c r="Z1545" i="1" s="1"/>
  <c r="AI1545" i="1" s="1"/>
  <c r="Y1545" i="1"/>
  <c r="X1546" i="1"/>
  <c r="Z1546" i="1" s="1"/>
  <c r="AI1546" i="1" s="1"/>
  <c r="Y1546" i="1"/>
  <c r="Y1547" i="1"/>
  <c r="X1547" i="1"/>
  <c r="Z1547" i="1" s="1"/>
  <c r="AI1547" i="1" s="1"/>
  <c r="Y1554" i="1"/>
  <c r="X1554" i="1"/>
  <c r="Z1554" i="1" s="1"/>
  <c r="AI1554" i="1" s="1"/>
  <c r="X1555" i="1"/>
  <c r="Z1555" i="1" s="1"/>
  <c r="AI1555" i="1" s="1"/>
  <c r="Y1555" i="1"/>
  <c r="Y1556" i="1"/>
  <c r="X1556" i="1"/>
  <c r="Z1556" i="1" s="1"/>
  <c r="AI1556" i="1" s="1"/>
  <c r="X1557" i="1"/>
  <c r="Z1557" i="1" s="1"/>
  <c r="AI1557" i="1" s="1"/>
  <c r="Y1557" i="1"/>
  <c r="Y1558" i="1"/>
  <c r="X1558" i="1"/>
  <c r="Z1558" i="1" s="1"/>
  <c r="AI1558" i="1" s="1"/>
  <c r="X1560" i="1"/>
  <c r="Z1560" i="1" s="1"/>
  <c r="AI1560" i="1" s="1"/>
  <c r="Y1560" i="1"/>
  <c r="Y1562" i="1"/>
  <c r="X1562" i="1"/>
  <c r="Z1562" i="1" s="1"/>
  <c r="AI1562" i="1" s="1"/>
  <c r="X1563" i="1"/>
  <c r="Z1563" i="1" s="1"/>
  <c r="AI1563" i="1" s="1"/>
  <c r="Y1563" i="1"/>
  <c r="Y1564" i="1"/>
  <c r="X1564" i="1"/>
  <c r="Z1564" i="1" s="1"/>
  <c r="AI1564" i="1" s="1"/>
  <c r="X1565" i="1"/>
  <c r="Z1565" i="1" s="1"/>
  <c r="AI1565" i="1" s="1"/>
  <c r="Y1565" i="1"/>
  <c r="Y1566" i="1"/>
  <c r="X1566" i="1"/>
  <c r="Z1566" i="1" s="1"/>
  <c r="AI1566" i="1" s="1"/>
  <c r="Y1568" i="1"/>
  <c r="X1568" i="1"/>
  <c r="Z1568" i="1" s="1"/>
  <c r="AI1568" i="1" s="1"/>
  <c r="Y1570" i="1"/>
  <c r="X1570" i="1"/>
  <c r="Z1570" i="1" s="1"/>
  <c r="AI1570" i="1" s="1"/>
  <c r="X1571" i="1"/>
  <c r="Z1571" i="1" s="1"/>
  <c r="AI1571" i="1" s="1"/>
  <c r="Y1571" i="1"/>
  <c r="Y1572" i="1"/>
  <c r="X1572" i="1"/>
  <c r="Z1572" i="1" s="1"/>
  <c r="AI1572" i="1" s="1"/>
  <c r="X1573" i="1"/>
  <c r="Z1573" i="1" s="1"/>
  <c r="AI1573" i="1" s="1"/>
  <c r="Y1573" i="1"/>
  <c r="Y1574" i="1"/>
  <c r="X1574" i="1"/>
  <c r="Z1574" i="1" s="1"/>
  <c r="AI1574" i="1" s="1"/>
  <c r="Y1576" i="1"/>
  <c r="X1576" i="1"/>
  <c r="Z1576" i="1" s="1"/>
  <c r="AI1576" i="1" s="1"/>
  <c r="Y1578" i="1"/>
  <c r="X1578" i="1"/>
  <c r="Z1578" i="1" s="1"/>
  <c r="AI1578" i="1" s="1"/>
  <c r="X1579" i="1"/>
  <c r="Z1579" i="1" s="1"/>
  <c r="AI1579" i="1" s="1"/>
  <c r="Y1579" i="1"/>
  <c r="Y1580" i="1"/>
  <c r="X1580" i="1"/>
  <c r="Z1580" i="1" s="1"/>
  <c r="AI1580" i="1" s="1"/>
  <c r="X1581" i="1"/>
  <c r="Z1581" i="1" s="1"/>
  <c r="AI1581" i="1" s="1"/>
  <c r="Y1581" i="1"/>
  <c r="Y1582" i="1"/>
  <c r="X1582" i="1"/>
  <c r="Z1582" i="1" s="1"/>
  <c r="AI1582" i="1" s="1"/>
  <c r="Y1584" i="1"/>
  <c r="X1584" i="1"/>
  <c r="Z1584" i="1" s="1"/>
  <c r="AI1584" i="1" s="1"/>
  <c r="Y1586" i="1"/>
  <c r="X1586" i="1"/>
  <c r="Z1586" i="1" s="1"/>
  <c r="AI1586" i="1" s="1"/>
  <c r="X1587" i="1"/>
  <c r="Z1587" i="1" s="1"/>
  <c r="AI1587" i="1" s="1"/>
  <c r="Y1587" i="1"/>
  <c r="Y1588" i="1"/>
  <c r="X1588" i="1"/>
  <c r="Z1588" i="1" s="1"/>
  <c r="AI1588" i="1" s="1"/>
  <c r="X1589" i="1"/>
  <c r="Z1589" i="1" s="1"/>
  <c r="AI1589" i="1" s="1"/>
  <c r="Y1589" i="1"/>
  <c r="Y1590" i="1"/>
  <c r="X1590" i="1"/>
  <c r="Z1590" i="1" s="1"/>
  <c r="AI1590" i="1" s="1"/>
  <c r="Y1592" i="1"/>
  <c r="X1592" i="1"/>
  <c r="Z1592" i="1" s="1"/>
  <c r="AI1592" i="1" s="1"/>
  <c r="Y1594" i="1"/>
  <c r="X1594" i="1"/>
  <c r="Z1594" i="1" s="1"/>
  <c r="AI1594" i="1" s="1"/>
  <c r="X1595" i="1"/>
  <c r="Z1595" i="1" s="1"/>
  <c r="AI1595" i="1" s="1"/>
  <c r="Y1595" i="1"/>
  <c r="Y1596" i="1"/>
  <c r="X1596" i="1"/>
  <c r="Z1596" i="1" s="1"/>
  <c r="AI1596" i="1" s="1"/>
  <c r="X1597" i="1"/>
  <c r="Z1597" i="1" s="1"/>
  <c r="AI1597" i="1" s="1"/>
  <c r="Y1597" i="1"/>
  <c r="Y1598" i="1"/>
  <c r="X1598" i="1"/>
  <c r="Z1598" i="1" s="1"/>
  <c r="AI1598" i="1" s="1"/>
  <c r="X1600" i="1"/>
  <c r="Z1600" i="1" s="1"/>
  <c r="AI1600" i="1" s="1"/>
  <c r="Y1600" i="1"/>
  <c r="Y1602" i="1"/>
  <c r="X1602" i="1"/>
  <c r="Z1602" i="1" s="1"/>
  <c r="AI1602" i="1" s="1"/>
  <c r="X1603" i="1"/>
  <c r="Z1603" i="1" s="1"/>
  <c r="AI1603" i="1" s="1"/>
  <c r="Y1603" i="1"/>
  <c r="Y1604" i="1"/>
  <c r="X1604" i="1"/>
  <c r="Z1604" i="1" s="1"/>
  <c r="AI1604" i="1" s="1"/>
  <c r="X1605" i="1"/>
  <c r="Z1605" i="1" s="1"/>
  <c r="AI1605" i="1" s="1"/>
  <c r="Y1605" i="1"/>
  <c r="Y1606" i="1"/>
  <c r="X1606" i="1"/>
  <c r="Z1606" i="1" s="1"/>
  <c r="AI1606" i="1" s="1"/>
  <c r="X1608" i="1"/>
  <c r="Z1608" i="1" s="1"/>
  <c r="AI1608" i="1" s="1"/>
  <c r="Y1608" i="1"/>
  <c r="Y1610" i="1"/>
  <c r="X1610" i="1"/>
  <c r="Z1610" i="1" s="1"/>
  <c r="AI1610" i="1" s="1"/>
  <c r="X1611" i="1"/>
  <c r="Z1611" i="1" s="1"/>
  <c r="AI1611" i="1" s="1"/>
  <c r="Y1611" i="1"/>
  <c r="Y1612" i="1"/>
  <c r="X1612" i="1"/>
  <c r="Z1612" i="1" s="1"/>
  <c r="AI1612" i="1" s="1"/>
  <c r="X1613" i="1"/>
  <c r="Z1613" i="1" s="1"/>
  <c r="AI1613" i="1" s="1"/>
  <c r="Y1613" i="1"/>
  <c r="Y1614" i="1"/>
  <c r="X1614" i="1"/>
  <c r="Z1614" i="1" s="1"/>
  <c r="AI1614" i="1" s="1"/>
  <c r="Y1616" i="1"/>
  <c r="X1616" i="1"/>
  <c r="Z1616" i="1" s="1"/>
  <c r="AI1616" i="1" s="1"/>
  <c r="Y1618" i="1"/>
  <c r="X1618" i="1"/>
  <c r="Z1618" i="1" s="1"/>
  <c r="AI1618" i="1" s="1"/>
  <c r="X1619" i="1"/>
  <c r="Z1619" i="1" s="1"/>
  <c r="AI1619" i="1" s="1"/>
  <c r="Y1619" i="1"/>
  <c r="Y1620" i="1"/>
  <c r="X1620" i="1"/>
  <c r="Z1620" i="1" s="1"/>
  <c r="AI1620" i="1" s="1"/>
  <c r="X1621" i="1"/>
  <c r="Z1621" i="1" s="1"/>
  <c r="AI1621" i="1" s="1"/>
  <c r="Y1621" i="1"/>
  <c r="Y1622" i="1"/>
  <c r="X1622" i="1"/>
  <c r="Z1622" i="1" s="1"/>
  <c r="AI1622" i="1" s="1"/>
  <c r="X1624" i="1"/>
  <c r="Z1624" i="1" s="1"/>
  <c r="AI1624" i="1" s="1"/>
  <c r="Y1624" i="1"/>
  <c r="Y1626" i="1"/>
  <c r="X1626" i="1"/>
  <c r="Z1626" i="1" s="1"/>
  <c r="AI1626" i="1" s="1"/>
  <c r="X1627" i="1"/>
  <c r="Z1627" i="1" s="1"/>
  <c r="AI1627" i="1" s="1"/>
  <c r="Y1627" i="1"/>
  <c r="Y1628" i="1"/>
  <c r="X1628" i="1"/>
  <c r="Z1628" i="1" s="1"/>
  <c r="AI1628" i="1" s="1"/>
  <c r="X1629" i="1"/>
  <c r="Z1629" i="1" s="1"/>
  <c r="AI1629" i="1" s="1"/>
  <c r="Y1629" i="1"/>
  <c r="Y1630" i="1"/>
  <c r="X1630" i="1"/>
  <c r="Z1630" i="1" s="1"/>
  <c r="AI1630" i="1" s="1"/>
  <c r="X1631" i="1"/>
  <c r="Z1631" i="1" s="1"/>
  <c r="AI1631" i="1" s="1"/>
  <c r="Y1631" i="1"/>
  <c r="Y1632" i="1"/>
  <c r="X1632" i="1"/>
  <c r="Z1632" i="1" s="1"/>
  <c r="AI1632" i="1" s="1"/>
  <c r="Y1634" i="1"/>
  <c r="X1634" i="1"/>
  <c r="Z1634" i="1" s="1"/>
  <c r="AI1634" i="1" s="1"/>
  <c r="Y1636" i="1"/>
  <c r="X1636" i="1"/>
  <c r="Z1636" i="1" s="1"/>
  <c r="AI1636" i="1" s="1"/>
  <c r="X1637" i="1"/>
  <c r="Z1637" i="1" s="1"/>
  <c r="AI1637" i="1" s="1"/>
  <c r="Y1637" i="1"/>
  <c r="Y1638" i="1"/>
  <c r="X1638" i="1"/>
  <c r="Z1638" i="1" s="1"/>
  <c r="AI1638" i="1" s="1"/>
  <c r="Y1640" i="1"/>
  <c r="X1640" i="1"/>
  <c r="Z1640" i="1" s="1"/>
  <c r="AI1640" i="1" s="1"/>
  <c r="Y1642" i="1"/>
  <c r="X1642" i="1"/>
  <c r="Z1642" i="1" s="1"/>
  <c r="AI1642" i="1" s="1"/>
  <c r="X1643" i="1"/>
  <c r="Z1643" i="1" s="1"/>
  <c r="AI1643" i="1" s="1"/>
  <c r="Y1643" i="1"/>
  <c r="Y1644" i="1"/>
  <c r="X1644" i="1"/>
  <c r="Z1644" i="1" s="1"/>
  <c r="AI1644" i="1" s="1"/>
  <c r="X1645" i="1"/>
  <c r="Z1645" i="1" s="1"/>
  <c r="AI1645" i="1" s="1"/>
  <c r="Y1645" i="1"/>
  <c r="Y1646" i="1"/>
  <c r="X1646" i="1"/>
  <c r="Z1646" i="1" s="1"/>
  <c r="AI1646" i="1" s="1"/>
  <c r="X1647" i="1"/>
  <c r="Z1647" i="1" s="1"/>
  <c r="AI1647" i="1" s="1"/>
  <c r="Y1647" i="1"/>
  <c r="Y1648" i="1"/>
  <c r="X1648" i="1"/>
  <c r="Z1648" i="1" s="1"/>
  <c r="AI1648" i="1" s="1"/>
  <c r="Y1650" i="1"/>
  <c r="X1650" i="1"/>
  <c r="Z1650" i="1" s="1"/>
  <c r="AI1650" i="1" s="1"/>
  <c r="Y1652" i="1"/>
  <c r="X1652" i="1"/>
  <c r="Z1652" i="1" s="1"/>
  <c r="AI1652" i="1" s="1"/>
  <c r="Y1654" i="1"/>
  <c r="X1654" i="1"/>
  <c r="Z1654" i="1" s="1"/>
  <c r="AI1654" i="1" s="1"/>
  <c r="X1656" i="1"/>
  <c r="Z1656" i="1" s="1"/>
  <c r="AI1656" i="1" s="1"/>
  <c r="Y1656" i="1"/>
  <c r="X1657" i="1"/>
  <c r="Z1657" i="1" s="1"/>
  <c r="AI1657" i="1" s="1"/>
  <c r="Y1657" i="1"/>
  <c r="Y1658" i="1"/>
  <c r="X1658" i="1"/>
  <c r="Z1658" i="1" s="1"/>
  <c r="AI1658" i="1" s="1"/>
  <c r="Y1660" i="1"/>
  <c r="X1660" i="1"/>
  <c r="Z1660" i="1" s="1"/>
  <c r="AI1660" i="1" s="1"/>
  <c r="X1661" i="1"/>
  <c r="Z1661" i="1" s="1"/>
  <c r="AI1661" i="1" s="1"/>
  <c r="Y1661" i="1"/>
  <c r="Y1662" i="1"/>
  <c r="X1662" i="1"/>
  <c r="Z1662" i="1" s="1"/>
  <c r="AI1662" i="1" s="1"/>
  <c r="X1663" i="1"/>
  <c r="Z1663" i="1" s="1"/>
  <c r="AI1663" i="1" s="1"/>
  <c r="Y1663" i="1"/>
  <c r="X1664" i="1"/>
  <c r="Z1664" i="1" s="1"/>
  <c r="AI1664" i="1" s="1"/>
  <c r="Y1664" i="1"/>
  <c r="Y1666" i="1"/>
  <c r="X1666" i="1"/>
  <c r="Z1666" i="1" s="1"/>
  <c r="AI1666" i="1" s="1"/>
  <c r="Y1668" i="1"/>
  <c r="X1668" i="1"/>
  <c r="Z1668" i="1" s="1"/>
  <c r="AI1668" i="1" s="1"/>
  <c r="Y1670" i="1"/>
  <c r="X1670" i="1"/>
  <c r="Z1670" i="1" s="1"/>
  <c r="AI1670" i="1" s="1"/>
  <c r="X1671" i="1"/>
  <c r="Z1671" i="1" s="1"/>
  <c r="AI1671" i="1" s="1"/>
  <c r="Y1671" i="1"/>
  <c r="Y1672" i="1"/>
  <c r="X1672" i="1"/>
  <c r="Z1672" i="1" s="1"/>
  <c r="AI1672" i="1" s="1"/>
  <c r="X1673" i="1"/>
  <c r="Z1673" i="1" s="1"/>
  <c r="AI1673" i="1" s="1"/>
  <c r="Y1673" i="1"/>
  <c r="Y1674" i="1"/>
  <c r="X1674" i="1"/>
  <c r="Z1674" i="1" s="1"/>
  <c r="AI1674" i="1" s="1"/>
  <c r="Y1676" i="1"/>
  <c r="X1676" i="1"/>
  <c r="Z1676" i="1" s="1"/>
  <c r="AI1676" i="1" s="1"/>
  <c r="X1677" i="1"/>
  <c r="Z1677" i="1" s="1"/>
  <c r="AI1677" i="1" s="1"/>
  <c r="Y1677" i="1"/>
  <c r="Y1678" i="1"/>
  <c r="X1678" i="1"/>
  <c r="Z1678" i="1" s="1"/>
  <c r="AI1678" i="1" s="1"/>
  <c r="X1679" i="1"/>
  <c r="Z1679" i="1" s="1"/>
  <c r="AI1679" i="1" s="1"/>
  <c r="Y1679" i="1"/>
  <c r="Y1680" i="1"/>
  <c r="X1680" i="1"/>
  <c r="Z1680" i="1" s="1"/>
  <c r="AI1680" i="1" s="1"/>
  <c r="X1681" i="1"/>
  <c r="Z1681" i="1" s="1"/>
  <c r="AI1681" i="1" s="1"/>
  <c r="Y1681" i="1"/>
  <c r="Y1682" i="1"/>
  <c r="X1682" i="1"/>
  <c r="Z1682" i="1" s="1"/>
  <c r="AI1682" i="1" s="1"/>
  <c r="X1684" i="1"/>
  <c r="Z1684" i="1" s="1"/>
  <c r="AI1684" i="1" s="1"/>
  <c r="Y1684" i="1"/>
  <c r="Y1685" i="1"/>
  <c r="X1685" i="1"/>
  <c r="Z1685" i="1" s="1"/>
  <c r="AI1685" i="1" s="1"/>
  <c r="Y1687" i="1"/>
  <c r="X1687" i="1"/>
  <c r="Z1687" i="1" s="1"/>
  <c r="AI1687" i="1" s="1"/>
  <c r="X1689" i="1"/>
  <c r="Z1689" i="1" s="1"/>
  <c r="AI1689" i="1" s="1"/>
  <c r="Y1689" i="1"/>
  <c r="X1690" i="1"/>
  <c r="Z1690" i="1" s="1"/>
  <c r="AI1690" i="1" s="1"/>
  <c r="Y1690" i="1"/>
  <c r="Y1691" i="1"/>
  <c r="X1691" i="1"/>
  <c r="Z1691" i="1" s="1"/>
  <c r="AI1691" i="1" s="1"/>
  <c r="X1692" i="1"/>
  <c r="Z1692" i="1" s="1"/>
  <c r="AI1692" i="1" s="1"/>
  <c r="Y1692" i="1"/>
  <c r="Y1693" i="1"/>
  <c r="X1693" i="1"/>
  <c r="Z1693" i="1" s="1"/>
  <c r="AI1693" i="1" s="1"/>
  <c r="Y1695" i="1"/>
  <c r="X1695" i="1"/>
  <c r="Z1695" i="1" s="1"/>
  <c r="AI1695" i="1" s="1"/>
  <c r="X1697" i="1"/>
  <c r="Z1697" i="1" s="1"/>
  <c r="AI1697" i="1" s="1"/>
  <c r="Y1697" i="1"/>
  <c r="X1698" i="1"/>
  <c r="Z1698" i="1" s="1"/>
  <c r="AI1698" i="1" s="1"/>
  <c r="Y1698" i="1"/>
  <c r="Y1699" i="1"/>
  <c r="X1699" i="1"/>
  <c r="Z1699" i="1" s="1"/>
  <c r="AI1699" i="1" s="1"/>
  <c r="X1700" i="1"/>
  <c r="Z1700" i="1" s="1"/>
  <c r="AI1700" i="1" s="1"/>
  <c r="Y1700" i="1"/>
  <c r="Y1701" i="1"/>
  <c r="X1701" i="1"/>
  <c r="Z1701" i="1" s="1"/>
  <c r="AI1701" i="1" s="1"/>
  <c r="X1703" i="1"/>
  <c r="Z1703" i="1" s="1"/>
  <c r="AI1703" i="1" s="1"/>
  <c r="Y1703" i="1"/>
  <c r="X1705" i="1"/>
  <c r="Z1705" i="1" s="1"/>
  <c r="AI1705" i="1" s="1"/>
  <c r="Y1705" i="1"/>
  <c r="Y1706" i="1"/>
  <c r="X1706" i="1"/>
  <c r="Z1706" i="1" s="1"/>
  <c r="AI1706" i="1" s="1"/>
  <c r="Y1707" i="1"/>
  <c r="X1707" i="1"/>
  <c r="Z1707" i="1" s="1"/>
  <c r="AI1707" i="1" s="1"/>
  <c r="X1708" i="1"/>
  <c r="Z1708" i="1" s="1"/>
  <c r="AI1708" i="1" s="1"/>
  <c r="Y1708" i="1"/>
  <c r="Y1709" i="1"/>
  <c r="X1709" i="1"/>
  <c r="Z1709" i="1" s="1"/>
  <c r="AI1709" i="1" s="1"/>
  <c r="Y1711" i="1"/>
  <c r="X1711" i="1"/>
  <c r="Z1711" i="1" s="1"/>
  <c r="AI1711" i="1" s="1"/>
  <c r="X1713" i="1"/>
  <c r="Z1713" i="1" s="1"/>
  <c r="AI1713" i="1" s="1"/>
  <c r="Y1713" i="1"/>
  <c r="Y1714" i="1"/>
  <c r="X1714" i="1"/>
  <c r="Z1714" i="1" s="1"/>
  <c r="AI1714" i="1" s="1"/>
  <c r="Y1715" i="1"/>
  <c r="X1715" i="1"/>
  <c r="Z1715" i="1" s="1"/>
  <c r="AI1715" i="1" s="1"/>
  <c r="X1716" i="1"/>
  <c r="Z1716" i="1" s="1"/>
  <c r="AI1716" i="1" s="1"/>
  <c r="Y1716" i="1"/>
  <c r="Y1717" i="1"/>
  <c r="X1717" i="1"/>
  <c r="Z1717" i="1" s="1"/>
  <c r="AI1717" i="1" s="1"/>
  <c r="Y1719" i="1"/>
  <c r="X1719" i="1"/>
  <c r="Z1719" i="1" s="1"/>
  <c r="AI1719" i="1" s="1"/>
  <c r="X1721" i="1"/>
  <c r="Z1721" i="1" s="1"/>
  <c r="AI1721" i="1" s="1"/>
  <c r="Y1721" i="1"/>
  <c r="X1722" i="1"/>
  <c r="Z1722" i="1" s="1"/>
  <c r="AI1722" i="1" s="1"/>
  <c r="Y1722" i="1"/>
  <c r="Y1723" i="1"/>
  <c r="X1723" i="1"/>
  <c r="Z1723" i="1" s="1"/>
  <c r="AI1723" i="1" s="1"/>
  <c r="X1724" i="1"/>
  <c r="Z1724" i="1" s="1"/>
  <c r="AI1724" i="1" s="1"/>
  <c r="Y1724" i="1"/>
  <c r="Y1725" i="1"/>
  <c r="X1725" i="1"/>
  <c r="Z1725" i="1" s="1"/>
  <c r="AI1725" i="1" s="1"/>
  <c r="Y1727" i="1"/>
  <c r="X1727" i="1"/>
  <c r="Z1727" i="1" s="1"/>
  <c r="AI1727" i="1" s="1"/>
  <c r="Y1729" i="1"/>
  <c r="X1729" i="1"/>
  <c r="Z1729" i="1" s="1"/>
  <c r="AI1729" i="1" s="1"/>
  <c r="Y1730" i="1"/>
  <c r="X1730" i="1"/>
  <c r="Z1730" i="1" s="1"/>
  <c r="AI1730" i="1" s="1"/>
  <c r="Y1731" i="1"/>
  <c r="X1731" i="1"/>
  <c r="Z1731" i="1" s="1"/>
  <c r="AI1731" i="1" s="1"/>
  <c r="X1732" i="1"/>
  <c r="Z1732" i="1" s="1"/>
  <c r="AI1732" i="1" s="1"/>
  <c r="Y1732" i="1"/>
  <c r="Y1733" i="1"/>
  <c r="X1733" i="1"/>
  <c r="Z1733" i="1" s="1"/>
  <c r="AI1733" i="1" s="1"/>
  <c r="X1735" i="1"/>
  <c r="Z1735" i="1" s="1"/>
  <c r="AI1735" i="1" s="1"/>
  <c r="Y1735" i="1"/>
  <c r="Y1737" i="1"/>
  <c r="X1737" i="1"/>
  <c r="Z1737" i="1" s="1"/>
  <c r="AI1737" i="1" s="1"/>
  <c r="X1738" i="1"/>
  <c r="Z1738" i="1" s="1"/>
  <c r="AI1738" i="1" s="1"/>
  <c r="Y1738" i="1"/>
  <c r="Y1739" i="1"/>
  <c r="X1739" i="1"/>
  <c r="Z1739" i="1" s="1"/>
  <c r="AI1739" i="1" s="1"/>
  <c r="X1740" i="1"/>
  <c r="Z1740" i="1" s="1"/>
  <c r="AI1740" i="1" s="1"/>
  <c r="Y1740" i="1"/>
  <c r="Y1741" i="1"/>
  <c r="X1741" i="1"/>
  <c r="Z1741" i="1" s="1"/>
  <c r="AI1741" i="1" s="1"/>
  <c r="X1743" i="1"/>
  <c r="Z1743" i="1" s="1"/>
  <c r="AI1743" i="1" s="1"/>
  <c r="Y1743" i="1"/>
  <c r="Y1745" i="1"/>
  <c r="X1745" i="1"/>
  <c r="Z1745" i="1" s="1"/>
  <c r="AI1745" i="1" s="1"/>
  <c r="Y1746" i="1"/>
  <c r="X1746" i="1"/>
  <c r="Z1746" i="1" s="1"/>
  <c r="AI1746" i="1" s="1"/>
  <c r="Y1747" i="1"/>
  <c r="X1747" i="1"/>
  <c r="Z1747" i="1" s="1"/>
  <c r="AI1747" i="1" s="1"/>
  <c r="X1748" i="1"/>
  <c r="Z1748" i="1" s="1"/>
  <c r="AI1748" i="1" s="1"/>
  <c r="Y1748" i="1"/>
  <c r="Y1749" i="1"/>
  <c r="X1749" i="1"/>
  <c r="Z1749" i="1" s="1"/>
  <c r="AI1749" i="1" s="1"/>
  <c r="Y1751" i="1"/>
  <c r="X1751" i="1"/>
  <c r="Z1751" i="1" s="1"/>
  <c r="AI1751" i="1" s="1"/>
  <c r="X1753" i="1"/>
  <c r="Z1753" i="1" s="1"/>
  <c r="AI1753" i="1" s="1"/>
  <c r="Y1753" i="1"/>
  <c r="X1754" i="1"/>
  <c r="Z1754" i="1" s="1"/>
  <c r="AI1754" i="1" s="1"/>
  <c r="Y1754" i="1"/>
  <c r="Y1755" i="1"/>
  <c r="X1755" i="1"/>
  <c r="Z1755" i="1" s="1"/>
  <c r="AI1755" i="1" s="1"/>
  <c r="X1756" i="1"/>
  <c r="Z1756" i="1" s="1"/>
  <c r="AI1756" i="1" s="1"/>
  <c r="Y1756" i="1"/>
  <c r="Y1757" i="1"/>
  <c r="X1757" i="1"/>
  <c r="Z1757" i="1" s="1"/>
  <c r="AI1757" i="1" s="1"/>
  <c r="X1759" i="1"/>
  <c r="Z1759" i="1" s="1"/>
  <c r="AI1759" i="1" s="1"/>
  <c r="Y1759" i="1"/>
  <c r="Y1761" i="1"/>
  <c r="X1761" i="1"/>
  <c r="Z1761" i="1" s="1"/>
  <c r="AI1761" i="1" s="1"/>
  <c r="X1762" i="1"/>
  <c r="Z1762" i="1" s="1"/>
  <c r="AI1762" i="1" s="1"/>
  <c r="Y1762" i="1"/>
  <c r="Y1763" i="1"/>
  <c r="X1763" i="1"/>
  <c r="Z1763" i="1" s="1"/>
  <c r="AI1763" i="1" s="1"/>
  <c r="X1764" i="1"/>
  <c r="Z1764" i="1" s="1"/>
  <c r="AI1764" i="1" s="1"/>
  <c r="Y1764" i="1"/>
  <c r="Y1765" i="1"/>
  <c r="X1765" i="1"/>
  <c r="Z1765" i="1" s="1"/>
  <c r="AI1765" i="1" s="1"/>
  <c r="Y1767" i="1"/>
  <c r="X1767" i="1"/>
  <c r="Z1767" i="1" s="1"/>
  <c r="AI1767" i="1" s="1"/>
  <c r="X1769" i="1"/>
  <c r="Z1769" i="1" s="1"/>
  <c r="AI1769" i="1" s="1"/>
  <c r="Y1769" i="1"/>
  <c r="Y1770" i="1"/>
  <c r="X1770" i="1"/>
  <c r="Z1770" i="1" s="1"/>
  <c r="AI1770" i="1" s="1"/>
  <c r="Y1771" i="1"/>
  <c r="X1771" i="1"/>
  <c r="Z1771" i="1" s="1"/>
  <c r="AI1771" i="1" s="1"/>
  <c r="X1772" i="1"/>
  <c r="Z1772" i="1" s="1"/>
  <c r="AI1772" i="1" s="1"/>
  <c r="Y1772" i="1"/>
  <c r="Y1773" i="1"/>
  <c r="X1773" i="1"/>
  <c r="Z1773" i="1" s="1"/>
  <c r="AI1773" i="1" s="1"/>
  <c r="X1775" i="1"/>
  <c r="Z1775" i="1" s="1"/>
  <c r="AI1775" i="1" s="1"/>
  <c r="Y1775" i="1"/>
  <c r="X1777" i="1"/>
  <c r="Z1777" i="1" s="1"/>
  <c r="AI1777" i="1" s="1"/>
  <c r="Y1777" i="1"/>
  <c r="X1778" i="1"/>
  <c r="Z1778" i="1" s="1"/>
  <c r="AI1778" i="1" s="1"/>
  <c r="Y1778" i="1"/>
  <c r="Y1779" i="1"/>
  <c r="X1779" i="1"/>
  <c r="Z1779" i="1" s="1"/>
  <c r="AI1779" i="1" s="1"/>
  <c r="X1780" i="1"/>
  <c r="Z1780" i="1" s="1"/>
  <c r="AI1780" i="1" s="1"/>
  <c r="Y1780" i="1"/>
  <c r="Y1781" i="1"/>
  <c r="X1781" i="1"/>
  <c r="Z1781" i="1" s="1"/>
  <c r="AI1781" i="1" s="1"/>
  <c r="Y1783" i="1"/>
  <c r="X1783" i="1"/>
  <c r="Z1783" i="1" s="1"/>
  <c r="AI1783" i="1" s="1"/>
  <c r="X1785" i="1"/>
  <c r="Z1785" i="1" s="1"/>
  <c r="AI1785" i="1" s="1"/>
  <c r="Y1785" i="1"/>
  <c r="Y1786" i="1"/>
  <c r="X1786" i="1"/>
  <c r="Z1786" i="1" s="1"/>
  <c r="AI1786" i="1" s="1"/>
  <c r="Y1787" i="1"/>
  <c r="X1787" i="1"/>
  <c r="Z1787" i="1" s="1"/>
  <c r="AI1787" i="1" s="1"/>
  <c r="X1788" i="1"/>
  <c r="Z1788" i="1" s="1"/>
  <c r="AI1788" i="1" s="1"/>
  <c r="Y1788" i="1"/>
  <c r="Y1789" i="1"/>
  <c r="X1789" i="1"/>
  <c r="Z1789" i="1" s="1"/>
  <c r="AI1789" i="1" s="1"/>
  <c r="X1791" i="1"/>
  <c r="Z1791" i="1" s="1"/>
  <c r="AI1791" i="1" s="1"/>
  <c r="Y1791" i="1"/>
  <c r="Y1793" i="1"/>
  <c r="X1793" i="1"/>
  <c r="Z1793" i="1" s="1"/>
  <c r="AI1793" i="1" s="1"/>
  <c r="Y1794" i="1"/>
  <c r="X1794" i="1"/>
  <c r="Z1794" i="1" s="1"/>
  <c r="AI1794" i="1" s="1"/>
  <c r="Y1795" i="1"/>
  <c r="X1795" i="1"/>
  <c r="Z1795" i="1" s="1"/>
  <c r="AI1795" i="1" s="1"/>
  <c r="X1796" i="1"/>
  <c r="Z1796" i="1" s="1"/>
  <c r="AI1796" i="1" s="1"/>
  <c r="Y1796" i="1"/>
  <c r="Y1797" i="1"/>
  <c r="X1797" i="1"/>
  <c r="Z1797" i="1" s="1"/>
  <c r="AI1797" i="1" s="1"/>
  <c r="X1799" i="1"/>
  <c r="Z1799" i="1" s="1"/>
  <c r="AI1799" i="1" s="1"/>
  <c r="Y1799" i="1"/>
  <c r="X1801" i="1"/>
  <c r="Z1801" i="1" s="1"/>
  <c r="AI1801" i="1" s="1"/>
  <c r="Y1801" i="1"/>
  <c r="X1802" i="1"/>
  <c r="Z1802" i="1" s="1"/>
  <c r="AI1802" i="1" s="1"/>
  <c r="Y1802" i="1"/>
  <c r="Y1803" i="1"/>
  <c r="X1803" i="1"/>
  <c r="Z1803" i="1" s="1"/>
  <c r="AI1803" i="1" s="1"/>
  <c r="X1804" i="1"/>
  <c r="Z1804" i="1" s="1"/>
  <c r="AI1804" i="1" s="1"/>
  <c r="Y1804" i="1"/>
  <c r="Y1805" i="1"/>
  <c r="X1805" i="1"/>
  <c r="Z1805" i="1" s="1"/>
  <c r="AI1805" i="1" s="1"/>
  <c r="Y1807" i="1"/>
  <c r="X1807" i="1"/>
  <c r="Z1807" i="1" s="1"/>
  <c r="AI1807" i="1" s="1"/>
  <c r="Y1809" i="1"/>
  <c r="X1809" i="1"/>
  <c r="Z1809" i="1" s="1"/>
  <c r="AI1809" i="1" s="1"/>
  <c r="X1810" i="1"/>
  <c r="Z1810" i="1" s="1"/>
  <c r="AI1810" i="1" s="1"/>
  <c r="Y1810" i="1"/>
  <c r="Y1811" i="1"/>
  <c r="X1811" i="1"/>
  <c r="Z1811" i="1" s="1"/>
  <c r="AI1811" i="1" s="1"/>
  <c r="X1812" i="1"/>
  <c r="Z1812" i="1" s="1"/>
  <c r="AI1812" i="1" s="1"/>
  <c r="Y1812" i="1"/>
  <c r="Y1813" i="1"/>
  <c r="X1813" i="1"/>
  <c r="Z1813" i="1" s="1"/>
  <c r="AI1813" i="1" s="1"/>
  <c r="Y1815" i="1"/>
  <c r="X1815" i="1"/>
  <c r="Z1815" i="1" s="1"/>
  <c r="AI1815" i="1" s="1"/>
  <c r="X1817" i="1"/>
  <c r="Z1817" i="1" s="1"/>
  <c r="AI1817" i="1" s="1"/>
  <c r="Y1817" i="1"/>
  <c r="X1818" i="1"/>
  <c r="Z1818" i="1" s="1"/>
  <c r="AI1818" i="1" s="1"/>
  <c r="Y1818" i="1"/>
  <c r="Y1819" i="1"/>
  <c r="X1819" i="1"/>
  <c r="Z1819" i="1" s="1"/>
  <c r="AI1819" i="1" s="1"/>
  <c r="X1820" i="1"/>
  <c r="Z1820" i="1" s="1"/>
  <c r="AI1820" i="1" s="1"/>
  <c r="Y1820" i="1"/>
  <c r="Y1821" i="1"/>
  <c r="X1821" i="1"/>
  <c r="Z1821" i="1" s="1"/>
  <c r="AI1821" i="1" s="1"/>
  <c r="X1823" i="1"/>
  <c r="Z1823" i="1" s="1"/>
  <c r="AI1823" i="1" s="1"/>
  <c r="Y1823" i="1"/>
  <c r="X1825" i="1"/>
  <c r="Z1825" i="1" s="1"/>
  <c r="AI1825" i="1" s="1"/>
  <c r="Y1825" i="1"/>
  <c r="X1826" i="1"/>
  <c r="Z1826" i="1" s="1"/>
  <c r="AI1826" i="1" s="1"/>
  <c r="Y1826" i="1"/>
  <c r="Y1827" i="1"/>
  <c r="X1827" i="1"/>
  <c r="Z1827" i="1" s="1"/>
  <c r="AI1827" i="1" s="1"/>
  <c r="X1828" i="1"/>
  <c r="Z1828" i="1" s="1"/>
  <c r="AI1828" i="1" s="1"/>
  <c r="Y1828" i="1"/>
  <c r="Y1829" i="1"/>
  <c r="X1829" i="1"/>
  <c r="Z1829" i="1" s="1"/>
  <c r="AI1829" i="1" s="1"/>
  <c r="X1831" i="1"/>
  <c r="Z1831" i="1" s="1"/>
  <c r="AI1831" i="1" s="1"/>
  <c r="Y1831" i="1"/>
  <c r="X1833" i="1"/>
  <c r="Z1833" i="1" s="1"/>
  <c r="AI1833" i="1" s="1"/>
  <c r="Y1833" i="1"/>
  <c r="X1834" i="1"/>
  <c r="Z1834" i="1" s="1"/>
  <c r="AI1834" i="1" s="1"/>
  <c r="Y1834" i="1"/>
  <c r="Y1835" i="1"/>
  <c r="X1835" i="1"/>
  <c r="Z1835" i="1" s="1"/>
  <c r="AI1835" i="1" s="1"/>
  <c r="X1836" i="1"/>
  <c r="Z1836" i="1" s="1"/>
  <c r="AI1836" i="1" s="1"/>
  <c r="Y1836" i="1"/>
  <c r="Y1837" i="1"/>
  <c r="X1837" i="1"/>
  <c r="Z1837" i="1" s="1"/>
  <c r="AI1837" i="1" s="1"/>
  <c r="X1839" i="1"/>
  <c r="Z1839" i="1" s="1"/>
  <c r="AI1839" i="1" s="1"/>
  <c r="Y1839" i="1"/>
  <c r="Y1841" i="1"/>
  <c r="X1841" i="1"/>
  <c r="Z1841" i="1" s="1"/>
  <c r="AI1841" i="1" s="1"/>
  <c r="Y1842" i="1"/>
  <c r="X1842" i="1"/>
  <c r="Z1842" i="1" s="1"/>
  <c r="AI1842" i="1" s="1"/>
  <c r="Y1843" i="1"/>
  <c r="X1843" i="1"/>
  <c r="Z1843" i="1" s="1"/>
  <c r="AI1843" i="1" s="1"/>
  <c r="X1844" i="1"/>
  <c r="Z1844" i="1" s="1"/>
  <c r="AI1844" i="1" s="1"/>
  <c r="Y1844" i="1"/>
  <c r="Y1845" i="1"/>
  <c r="X1845" i="1"/>
  <c r="Z1845" i="1" s="1"/>
  <c r="AI1845" i="1" s="1"/>
  <c r="X1847" i="1"/>
  <c r="Z1847" i="1" s="1"/>
  <c r="AI1847" i="1" s="1"/>
  <c r="Y1847" i="1"/>
  <c r="X1849" i="1"/>
  <c r="Z1849" i="1" s="1"/>
  <c r="AI1849" i="1" s="1"/>
  <c r="Y1849" i="1"/>
  <c r="X1850" i="1"/>
  <c r="Z1850" i="1" s="1"/>
  <c r="AI1850" i="1" s="1"/>
  <c r="Y1850" i="1"/>
  <c r="Y1851" i="1"/>
  <c r="X1851" i="1"/>
  <c r="Z1851" i="1" s="1"/>
  <c r="AI1851" i="1" s="1"/>
  <c r="X1852" i="1"/>
  <c r="Z1852" i="1" s="1"/>
  <c r="AI1852" i="1" s="1"/>
  <c r="Y1852" i="1"/>
  <c r="Y1853" i="1"/>
  <c r="X1853" i="1"/>
  <c r="Z1853" i="1" s="1"/>
  <c r="AI1853" i="1" s="1"/>
  <c r="X1855" i="1"/>
  <c r="Z1855" i="1" s="1"/>
  <c r="AI1855" i="1" s="1"/>
  <c r="Y1855" i="1"/>
  <c r="Y1857" i="1"/>
  <c r="X1857" i="1"/>
  <c r="Z1857" i="1" s="1"/>
  <c r="AI1857" i="1" s="1"/>
  <c r="Y1858" i="1"/>
  <c r="X1858" i="1"/>
  <c r="Z1858" i="1" s="1"/>
  <c r="AI1858" i="1" s="1"/>
  <c r="Y1859" i="1"/>
  <c r="X1859" i="1"/>
  <c r="Z1859" i="1" s="1"/>
  <c r="AI1859" i="1" s="1"/>
  <c r="X1860" i="1"/>
  <c r="Z1860" i="1" s="1"/>
  <c r="AI1860" i="1" s="1"/>
  <c r="Y1860" i="1"/>
  <c r="Y1861" i="1"/>
  <c r="X1861" i="1"/>
  <c r="Z1861" i="1" s="1"/>
  <c r="AI1861" i="1" s="1"/>
  <c r="Y1863" i="1"/>
  <c r="X1863" i="1"/>
  <c r="Z1863" i="1" s="1"/>
  <c r="AI1863" i="1" s="1"/>
  <c r="Y1865" i="1"/>
  <c r="X1865" i="1"/>
  <c r="Z1865" i="1" s="1"/>
  <c r="AI1865" i="1" s="1"/>
  <c r="Y1866" i="1"/>
  <c r="X1866" i="1"/>
  <c r="Z1866" i="1" s="1"/>
  <c r="AI1866" i="1" s="1"/>
  <c r="Y1867" i="1"/>
  <c r="X1867" i="1"/>
  <c r="Z1867" i="1" s="1"/>
  <c r="AI1867" i="1" s="1"/>
  <c r="X1868" i="1"/>
  <c r="Z1868" i="1" s="1"/>
  <c r="AI1868" i="1" s="1"/>
  <c r="Y1868" i="1"/>
  <c r="Y1869" i="1"/>
  <c r="X1869" i="1"/>
  <c r="Z1869" i="1" s="1"/>
  <c r="AI1869" i="1" s="1"/>
  <c r="Y1871" i="1"/>
  <c r="X1871" i="1"/>
  <c r="Z1871" i="1" s="1"/>
  <c r="AI1871" i="1" s="1"/>
  <c r="X1873" i="1"/>
  <c r="Z1873" i="1" s="1"/>
  <c r="AI1873" i="1" s="1"/>
  <c r="Y1873" i="1"/>
  <c r="Y1874" i="1"/>
  <c r="X1874" i="1"/>
  <c r="Z1874" i="1" s="1"/>
  <c r="AI1874" i="1" s="1"/>
  <c r="Y1875" i="1"/>
  <c r="X1875" i="1"/>
  <c r="Z1875" i="1" s="1"/>
  <c r="AI1875" i="1" s="1"/>
  <c r="X1876" i="1"/>
  <c r="Z1876" i="1" s="1"/>
  <c r="AI1876" i="1" s="1"/>
  <c r="Y1876" i="1"/>
  <c r="Y1877" i="1"/>
  <c r="X1877" i="1"/>
  <c r="Z1877" i="1" s="1"/>
  <c r="AI1877" i="1" s="1"/>
  <c r="X1879" i="1"/>
  <c r="Z1879" i="1" s="1"/>
  <c r="AI1879" i="1" s="1"/>
  <c r="Y1879" i="1"/>
  <c r="X1881" i="1"/>
  <c r="Z1881" i="1" s="1"/>
  <c r="AI1881" i="1" s="1"/>
  <c r="Y1881" i="1"/>
  <c r="X1882" i="1"/>
  <c r="Z1882" i="1" s="1"/>
  <c r="AI1882" i="1" s="1"/>
  <c r="Y1882" i="1"/>
  <c r="Y1883" i="1"/>
  <c r="X1883" i="1"/>
  <c r="Z1883" i="1" s="1"/>
  <c r="AI1883" i="1" s="1"/>
  <c r="X1884" i="1"/>
  <c r="Z1884" i="1" s="1"/>
  <c r="AI1884" i="1" s="1"/>
  <c r="Y1884" i="1"/>
  <c r="Y1885" i="1"/>
  <c r="X1885" i="1"/>
  <c r="Z1885" i="1" s="1"/>
  <c r="AI1885" i="1" s="1"/>
  <c r="Y1887" i="1"/>
  <c r="X1887" i="1"/>
  <c r="Z1887" i="1" s="1"/>
  <c r="AI1887" i="1" s="1"/>
  <c r="Y1889" i="1"/>
  <c r="X1889" i="1"/>
  <c r="Z1889" i="1" s="1"/>
  <c r="AI1889" i="1" s="1"/>
  <c r="X1890" i="1"/>
  <c r="Z1890" i="1" s="1"/>
  <c r="AI1890" i="1" s="1"/>
  <c r="Y1890" i="1"/>
  <c r="Y1891" i="1"/>
  <c r="X1891" i="1"/>
  <c r="Z1891" i="1" s="1"/>
  <c r="AI1891" i="1" s="1"/>
  <c r="X1892" i="1"/>
  <c r="Z1892" i="1" s="1"/>
  <c r="AI1892" i="1" s="1"/>
  <c r="Y1892" i="1"/>
  <c r="Y1893" i="1"/>
  <c r="X1893" i="1"/>
  <c r="Z1893" i="1" s="1"/>
  <c r="AI1893" i="1" s="1"/>
  <c r="Y1895" i="1"/>
  <c r="X1895" i="1"/>
  <c r="Z1895" i="1" s="1"/>
  <c r="AI1895" i="1" s="1"/>
  <c r="Y1897" i="1"/>
  <c r="X1897" i="1"/>
  <c r="Z1897" i="1" s="1"/>
  <c r="AI1897" i="1" s="1"/>
  <c r="X1898" i="1"/>
  <c r="Z1898" i="1" s="1"/>
  <c r="AI1898" i="1" s="1"/>
  <c r="Y1898" i="1"/>
  <c r="Y1899" i="1"/>
  <c r="X1899" i="1"/>
  <c r="Z1899" i="1" s="1"/>
  <c r="AI1899" i="1" s="1"/>
  <c r="X1900" i="1"/>
  <c r="Z1900" i="1" s="1"/>
  <c r="AI1900" i="1" s="1"/>
  <c r="Y1900" i="1"/>
  <c r="Y1901" i="1"/>
  <c r="X1901" i="1"/>
  <c r="Z1901" i="1" s="1"/>
  <c r="AI1901" i="1" s="1"/>
  <c r="Y1903" i="1"/>
  <c r="X1903" i="1"/>
  <c r="Z1903" i="1" s="1"/>
  <c r="AI1903" i="1" s="1"/>
  <c r="X1905" i="1"/>
  <c r="Z1905" i="1" s="1"/>
  <c r="AI1905" i="1" s="1"/>
  <c r="Y1905" i="1"/>
  <c r="Y1906" i="1"/>
  <c r="X1906" i="1"/>
  <c r="Z1906" i="1" s="1"/>
  <c r="AI1906" i="1" s="1"/>
  <c r="Y1907" i="1"/>
  <c r="X1907" i="1"/>
  <c r="Z1907" i="1" s="1"/>
  <c r="AI1907" i="1" s="1"/>
  <c r="X1908" i="1"/>
  <c r="Z1908" i="1" s="1"/>
  <c r="AI1908" i="1" s="1"/>
  <c r="Y1908" i="1"/>
  <c r="Y1909" i="1"/>
  <c r="X1909" i="1"/>
  <c r="Z1909" i="1" s="1"/>
  <c r="AI1909" i="1" s="1"/>
  <c r="X1911" i="1"/>
  <c r="Z1911" i="1" s="1"/>
  <c r="AI1911" i="1" s="1"/>
  <c r="Y1911" i="1"/>
  <c r="X1913" i="1"/>
  <c r="Z1913" i="1" s="1"/>
  <c r="AI1913" i="1" s="1"/>
  <c r="Y1913" i="1"/>
  <c r="X1914" i="1"/>
  <c r="Z1914" i="1" s="1"/>
  <c r="AI1914" i="1" s="1"/>
  <c r="Y1914" i="1"/>
  <c r="Y1915" i="1"/>
  <c r="X1915" i="1"/>
  <c r="Z1915" i="1" s="1"/>
  <c r="AI1915" i="1" s="1"/>
  <c r="X1916" i="1"/>
  <c r="Z1916" i="1" s="1"/>
  <c r="AI1916" i="1" s="1"/>
  <c r="Y1916" i="1"/>
  <c r="Y1917" i="1"/>
  <c r="X1917" i="1"/>
  <c r="Z1917" i="1" s="1"/>
  <c r="AI1917" i="1" s="1"/>
  <c r="Y1919" i="1"/>
  <c r="X1919" i="1"/>
  <c r="Z1919" i="1" s="1"/>
  <c r="AI1919" i="1" s="1"/>
  <c r="Y1921" i="1"/>
  <c r="X1921" i="1"/>
  <c r="Z1921" i="1" s="1"/>
  <c r="AI1921" i="1" s="1"/>
  <c r="Y1922" i="1"/>
  <c r="X1922" i="1"/>
  <c r="Z1922" i="1" s="1"/>
  <c r="AI1922" i="1" s="1"/>
  <c r="Y1923" i="1"/>
  <c r="X1923" i="1"/>
  <c r="Z1923" i="1" s="1"/>
  <c r="AI1923" i="1" s="1"/>
  <c r="X1924" i="1"/>
  <c r="Z1924" i="1" s="1"/>
  <c r="AI1924" i="1" s="1"/>
  <c r="Y1924" i="1"/>
  <c r="Y1925" i="1"/>
  <c r="X1925" i="1"/>
  <c r="Z1925" i="1" s="1"/>
  <c r="AI1925" i="1" s="1"/>
  <c r="Y1927" i="1"/>
  <c r="X1927" i="1"/>
  <c r="Z1927" i="1" s="1"/>
  <c r="AI1927" i="1" s="1"/>
  <c r="Y1929" i="1"/>
  <c r="X1929" i="1"/>
  <c r="Z1929" i="1" s="1"/>
  <c r="AI1929" i="1" s="1"/>
  <c r="X1930" i="1"/>
  <c r="Z1930" i="1" s="1"/>
  <c r="AI1930" i="1" s="1"/>
  <c r="Y1930" i="1"/>
  <c r="Y1931" i="1"/>
  <c r="X1931" i="1"/>
  <c r="Z1931" i="1" s="1"/>
  <c r="AI1931" i="1" s="1"/>
  <c r="X1932" i="1"/>
  <c r="Z1932" i="1" s="1"/>
  <c r="AI1932" i="1" s="1"/>
  <c r="Y1932" i="1"/>
  <c r="Y1933" i="1"/>
  <c r="X1933" i="1"/>
  <c r="Z1933" i="1" s="1"/>
  <c r="AI1933" i="1" s="1"/>
  <c r="Y1935" i="1"/>
  <c r="X1935" i="1"/>
  <c r="Z1935" i="1" s="1"/>
  <c r="AI1935" i="1" s="1"/>
  <c r="X1937" i="1"/>
  <c r="Z1937" i="1" s="1"/>
  <c r="AI1937" i="1" s="1"/>
  <c r="Y1937" i="1"/>
  <c r="Y1938" i="1"/>
  <c r="X1938" i="1"/>
  <c r="Z1938" i="1" s="1"/>
  <c r="AI1938" i="1" s="1"/>
  <c r="Y1939" i="1"/>
  <c r="X1939" i="1"/>
  <c r="Z1939" i="1" s="1"/>
  <c r="AI1939" i="1" s="1"/>
  <c r="X1940" i="1"/>
  <c r="Z1940" i="1" s="1"/>
  <c r="AI1940" i="1" s="1"/>
  <c r="Y1940" i="1"/>
  <c r="Y1941" i="1"/>
  <c r="X1941" i="1"/>
  <c r="Z1941" i="1" s="1"/>
  <c r="AI1941" i="1" s="1"/>
  <c r="Y1943" i="1"/>
  <c r="X1943" i="1"/>
  <c r="Z1943" i="1" s="1"/>
  <c r="AI1943" i="1" s="1"/>
  <c r="X1945" i="1"/>
  <c r="Z1945" i="1" s="1"/>
  <c r="AI1945" i="1" s="1"/>
  <c r="Y1945" i="1"/>
  <c r="X1946" i="1"/>
  <c r="Z1946" i="1" s="1"/>
  <c r="AI1946" i="1" s="1"/>
  <c r="Y1946" i="1"/>
  <c r="Y1947" i="1"/>
  <c r="X1947" i="1"/>
  <c r="Z1947" i="1" s="1"/>
  <c r="AI1947" i="1" s="1"/>
  <c r="X1948" i="1"/>
  <c r="Z1948" i="1" s="1"/>
  <c r="AI1948" i="1" s="1"/>
  <c r="Y1948" i="1"/>
  <c r="Y1949" i="1"/>
  <c r="X1949" i="1"/>
  <c r="Z1949" i="1" s="1"/>
  <c r="AI1949" i="1" s="1"/>
  <c r="X1951" i="1"/>
  <c r="Z1951" i="1" s="1"/>
  <c r="AI1951" i="1" s="1"/>
  <c r="Y1951" i="1"/>
  <c r="X1953" i="1"/>
  <c r="Z1953" i="1" s="1"/>
  <c r="AI1953" i="1" s="1"/>
  <c r="Y1953" i="1"/>
  <c r="Y1954" i="1"/>
  <c r="X1954" i="1"/>
  <c r="Z1954" i="1" s="1"/>
  <c r="AI1954" i="1" s="1"/>
  <c r="Y1955" i="1"/>
  <c r="X1955" i="1"/>
  <c r="Z1955" i="1" s="1"/>
  <c r="AI1955" i="1" s="1"/>
  <c r="X2207" i="1"/>
  <c r="Z2207" i="1" s="1"/>
  <c r="AI2207" i="1" s="1"/>
  <c r="Y2207" i="1"/>
  <c r="Y2208" i="1"/>
  <c r="X2208" i="1"/>
  <c r="Z2208" i="1" s="1"/>
  <c r="AI2208" i="1" s="1"/>
  <c r="Y2212" i="1"/>
  <c r="X2212" i="1"/>
  <c r="Z2212" i="1" s="1"/>
  <c r="AI2212" i="1" s="1"/>
  <c r="X2213" i="1"/>
  <c r="Z2213" i="1" s="1"/>
  <c r="AI2213" i="1" s="1"/>
  <c r="Y2213" i="1"/>
  <c r="X2214" i="1"/>
  <c r="Z2214" i="1" s="1"/>
  <c r="AI2214" i="1" s="1"/>
  <c r="Y2214" i="1"/>
  <c r="X2215" i="1"/>
  <c r="Z2215" i="1" s="1"/>
  <c r="AI2215" i="1" s="1"/>
  <c r="Y2215" i="1"/>
  <c r="Y2216" i="1"/>
  <c r="X2216" i="1"/>
  <c r="Z2216" i="1" s="1"/>
  <c r="AI2216" i="1" s="1"/>
  <c r="Y2220" i="1"/>
  <c r="X2220" i="1"/>
  <c r="Z2220" i="1" s="1"/>
  <c r="AI2220" i="1" s="1"/>
  <c r="X2221" i="1"/>
  <c r="Z2221" i="1" s="1"/>
  <c r="AI2221" i="1" s="1"/>
  <c r="Y2221" i="1"/>
  <c r="X2222" i="1"/>
  <c r="Z2222" i="1" s="1"/>
  <c r="AI2222" i="1" s="1"/>
  <c r="Y2222" i="1"/>
  <c r="X2223" i="1"/>
  <c r="Z2223" i="1" s="1"/>
  <c r="AI2223" i="1" s="1"/>
  <c r="Y2223" i="1"/>
  <c r="Y2224" i="1"/>
  <c r="X2224" i="1"/>
  <c r="Z2224" i="1" s="1"/>
  <c r="AI2224" i="1" s="1"/>
  <c r="Y2228" i="1"/>
  <c r="X2228" i="1"/>
  <c r="Z2228" i="1" s="1"/>
  <c r="AI2228" i="1" s="1"/>
  <c r="X2229" i="1"/>
  <c r="Z2229" i="1" s="1"/>
  <c r="AI2229" i="1" s="1"/>
  <c r="Y2229" i="1"/>
  <c r="X2230" i="1"/>
  <c r="Z2230" i="1" s="1"/>
  <c r="AI2230" i="1" s="1"/>
  <c r="Y2230" i="1"/>
  <c r="X2231" i="1"/>
  <c r="Z2231" i="1" s="1"/>
  <c r="AI2231" i="1" s="1"/>
  <c r="Y2231" i="1"/>
  <c r="Y2232" i="1"/>
  <c r="X2232" i="1"/>
  <c r="Z2232" i="1" s="1"/>
  <c r="AI2232" i="1" s="1"/>
  <c r="Y2236" i="1"/>
  <c r="X2236" i="1"/>
  <c r="Z2236" i="1" s="1"/>
  <c r="AI2236" i="1" s="1"/>
  <c r="X2237" i="1"/>
  <c r="Z2237" i="1" s="1"/>
  <c r="AI2237" i="1" s="1"/>
  <c r="Y2237" i="1"/>
  <c r="Y2238" i="1"/>
  <c r="X2238" i="1"/>
  <c r="Z2238" i="1" s="1"/>
  <c r="AI2238" i="1" s="1"/>
  <c r="X2239" i="1"/>
  <c r="Z2239" i="1" s="1"/>
  <c r="AI2239" i="1" s="1"/>
  <c r="Y2239" i="1"/>
  <c r="Y2240" i="1"/>
  <c r="X2240" i="1"/>
  <c r="Z2240" i="1" s="1"/>
  <c r="AI2240" i="1" s="1"/>
  <c r="Y2244" i="1"/>
  <c r="X2244" i="1"/>
  <c r="Z2244" i="1" s="1"/>
  <c r="AI2244" i="1" s="1"/>
  <c r="X2245" i="1"/>
  <c r="Z2245" i="1" s="1"/>
  <c r="AI2245" i="1" s="1"/>
  <c r="Y2245" i="1"/>
  <c r="X2246" i="1"/>
  <c r="Z2246" i="1" s="1"/>
  <c r="AI2246" i="1" s="1"/>
  <c r="Y2246" i="1"/>
  <c r="X2247" i="1"/>
  <c r="Z2247" i="1" s="1"/>
  <c r="AI2247" i="1" s="1"/>
  <c r="Y2247" i="1"/>
  <c r="Y2248" i="1"/>
  <c r="X2248" i="1"/>
  <c r="Z2248" i="1" s="1"/>
  <c r="AI2248" i="1" s="1"/>
  <c r="X2252" i="1"/>
  <c r="Z2252" i="1" s="1"/>
  <c r="AI2252" i="1" s="1"/>
  <c r="Y2252" i="1"/>
  <c r="Y2253" i="1"/>
  <c r="X2253" i="1"/>
  <c r="Z2253" i="1" s="1"/>
  <c r="AI2253" i="1" s="1"/>
  <c r="X2254" i="1"/>
  <c r="Z2254" i="1" s="1"/>
  <c r="AI2254" i="1" s="1"/>
  <c r="Y2254" i="1"/>
  <c r="X2255" i="1"/>
  <c r="Z2255" i="1" s="1"/>
  <c r="AI2255" i="1" s="1"/>
  <c r="Y2255" i="1"/>
  <c r="Y2256" i="1"/>
  <c r="X2256" i="1"/>
  <c r="Z2256" i="1" s="1"/>
  <c r="AI2256" i="1" s="1"/>
  <c r="Y2260" i="1"/>
  <c r="X2260" i="1"/>
  <c r="Z2260" i="1" s="1"/>
  <c r="AI2260" i="1" s="1"/>
  <c r="Y2261" i="1"/>
  <c r="X2261" i="1"/>
  <c r="Z2261" i="1" s="1"/>
  <c r="AI2261" i="1" s="1"/>
  <c r="X2262" i="1"/>
  <c r="Z2262" i="1" s="1"/>
  <c r="AI2262" i="1" s="1"/>
  <c r="Y2262" i="1"/>
  <c r="X2263" i="1"/>
  <c r="Z2263" i="1" s="1"/>
  <c r="AI2263" i="1" s="1"/>
  <c r="Y2263" i="1"/>
  <c r="Y2264" i="1"/>
  <c r="X2264" i="1"/>
  <c r="Z2264" i="1" s="1"/>
  <c r="AI2264" i="1" s="1"/>
  <c r="X2268" i="1"/>
  <c r="Z2268" i="1" s="1"/>
  <c r="AI2268" i="1" s="1"/>
  <c r="Y2268" i="1"/>
  <c r="X2269" i="1"/>
  <c r="Z2269" i="1" s="1"/>
  <c r="AI2269" i="1" s="1"/>
  <c r="Y2269" i="1"/>
  <c r="Y2270" i="1"/>
  <c r="X2270" i="1"/>
  <c r="Z2270" i="1" s="1"/>
  <c r="AI2270" i="1" s="1"/>
  <c r="Y2272" i="1"/>
  <c r="X2272" i="1"/>
  <c r="Z2272" i="1" s="1"/>
  <c r="AI2272" i="1" s="1"/>
  <c r="X2275" i="1"/>
  <c r="Z2275" i="1" s="1"/>
  <c r="AI2275" i="1" s="1"/>
  <c r="Y2275" i="1"/>
  <c r="Y2276" i="1"/>
  <c r="X2276" i="1"/>
  <c r="Z2276" i="1" s="1"/>
  <c r="AI2276" i="1" s="1"/>
  <c r="X2277" i="1"/>
  <c r="Z2277" i="1" s="1"/>
  <c r="AI2277" i="1" s="1"/>
  <c r="Y2277" i="1"/>
  <c r="X2278" i="1"/>
  <c r="Z2278" i="1" s="1"/>
  <c r="AI2278" i="1" s="1"/>
  <c r="Y2278" i="1"/>
  <c r="Y2280" i="1"/>
  <c r="X2280" i="1"/>
  <c r="Z2280" i="1" s="1"/>
  <c r="AI2280" i="1" s="1"/>
  <c r="X2283" i="1"/>
  <c r="Z2283" i="1" s="1"/>
  <c r="AI2283" i="1" s="1"/>
  <c r="Y2283" i="1"/>
  <c r="X2284" i="1"/>
  <c r="Z2284" i="1" s="1"/>
  <c r="AI2284" i="1" s="1"/>
  <c r="Y2284" i="1"/>
  <c r="X2285" i="1"/>
  <c r="Z2285" i="1" s="1"/>
  <c r="AI2285" i="1" s="1"/>
  <c r="Y2285" i="1"/>
  <c r="X2286" i="1"/>
  <c r="Z2286" i="1" s="1"/>
  <c r="AI2286" i="1" s="1"/>
  <c r="Y2286" i="1"/>
  <c r="Y2288" i="1"/>
  <c r="X2288" i="1"/>
  <c r="Z2288" i="1" s="1"/>
  <c r="AI2288" i="1" s="1"/>
  <c r="X2291" i="1"/>
  <c r="Z2291" i="1" s="1"/>
  <c r="AI2291" i="1" s="1"/>
  <c r="Y2291" i="1"/>
  <c r="Y2292" i="1"/>
  <c r="X2292" i="1"/>
  <c r="Z2292" i="1" s="1"/>
  <c r="AI2292" i="1" s="1"/>
  <c r="X2293" i="1"/>
  <c r="Z2293" i="1" s="1"/>
  <c r="AI2293" i="1" s="1"/>
  <c r="Y2293" i="1"/>
  <c r="Y2294" i="1"/>
  <c r="X2294" i="1"/>
  <c r="Z2294" i="1" s="1"/>
  <c r="AI2294" i="1" s="1"/>
  <c r="Y2296" i="1"/>
  <c r="X2296" i="1"/>
  <c r="Z2296" i="1" s="1"/>
  <c r="AI2296" i="1" s="1"/>
  <c r="X2299" i="1"/>
  <c r="Z2299" i="1" s="1"/>
  <c r="AI2299" i="1" s="1"/>
  <c r="Y2299" i="1"/>
  <c r="X2300" i="1"/>
  <c r="Z2300" i="1" s="1"/>
  <c r="AI2300" i="1" s="1"/>
  <c r="Y2300" i="1"/>
  <c r="Y2301" i="1"/>
  <c r="X2301" i="1"/>
  <c r="Z2301" i="1" s="1"/>
  <c r="AI2301" i="1" s="1"/>
  <c r="Y2302" i="1"/>
  <c r="X2302" i="1"/>
  <c r="Z2302" i="1" s="1"/>
  <c r="AI2302" i="1" s="1"/>
  <c r="Y2304" i="1"/>
  <c r="X2304" i="1"/>
  <c r="Z2304" i="1" s="1"/>
  <c r="AI2304" i="1" s="1"/>
  <c r="Y2306" i="1"/>
  <c r="X2306" i="1"/>
  <c r="Z2306" i="1" s="1"/>
  <c r="AI2306" i="1" s="1"/>
  <c r="X2308" i="1"/>
  <c r="Z2308" i="1" s="1"/>
  <c r="AI2308" i="1" s="1"/>
  <c r="Y2308" i="1"/>
  <c r="X2309" i="1"/>
  <c r="Z2309" i="1" s="1"/>
  <c r="AI2309" i="1" s="1"/>
  <c r="Y2309" i="1"/>
  <c r="Y2310" i="1"/>
  <c r="X2310" i="1"/>
  <c r="Z2310" i="1" s="1"/>
  <c r="AI2310" i="1" s="1"/>
  <c r="X2311" i="1"/>
  <c r="Z2311" i="1" s="1"/>
  <c r="AI2311" i="1" s="1"/>
  <c r="Y2311" i="1"/>
  <c r="Y2312" i="1"/>
  <c r="X2312" i="1"/>
  <c r="Z2312" i="1" s="1"/>
  <c r="AI2312" i="1" s="1"/>
  <c r="Y2314" i="1"/>
  <c r="X2314" i="1"/>
  <c r="Z2314" i="1" s="1"/>
  <c r="AI2314" i="1" s="1"/>
  <c r="X2315" i="1"/>
  <c r="Z2315" i="1" s="1"/>
  <c r="AI2315" i="1" s="1"/>
  <c r="Y2315" i="1"/>
  <c r="Y2316" i="1"/>
  <c r="X2316" i="1"/>
  <c r="Z2316" i="1" s="1"/>
  <c r="AI2316" i="1" s="1"/>
  <c r="X2317" i="1"/>
  <c r="Z2317" i="1" s="1"/>
  <c r="AI2317" i="1" s="1"/>
  <c r="Y2317" i="1"/>
  <c r="X2318" i="1"/>
  <c r="Z2318" i="1" s="1"/>
  <c r="AI2318" i="1" s="1"/>
  <c r="Y2318" i="1"/>
  <c r="Y2320" i="1"/>
  <c r="X2320" i="1"/>
  <c r="Z2320" i="1" s="1"/>
  <c r="AI2320" i="1" s="1"/>
  <c r="Y2322" i="1"/>
  <c r="X2322" i="1"/>
  <c r="Z2322" i="1" s="1"/>
  <c r="AI2322" i="1" s="1"/>
  <c r="X2324" i="1"/>
  <c r="Z2324" i="1" s="1"/>
  <c r="AI2324" i="1" s="1"/>
  <c r="Y2324" i="1"/>
  <c r="Y2325" i="1"/>
  <c r="X2325" i="1"/>
  <c r="Z2325" i="1" s="1"/>
  <c r="AI2325" i="1" s="1"/>
  <c r="X2326" i="1"/>
  <c r="Z2326" i="1" s="1"/>
  <c r="AI2326" i="1" s="1"/>
  <c r="Y2326" i="1"/>
  <c r="X2327" i="1"/>
  <c r="Z2327" i="1" s="1"/>
  <c r="AI2327" i="1" s="1"/>
  <c r="Y2327" i="1"/>
  <c r="Y2328" i="1"/>
  <c r="X2328" i="1"/>
  <c r="Z2328" i="1" s="1"/>
  <c r="AI2328" i="1" s="1"/>
  <c r="Y2330" i="1"/>
  <c r="X2330" i="1"/>
  <c r="Z2330" i="1" s="1"/>
  <c r="AI2330" i="1" s="1"/>
  <c r="X2331" i="1"/>
  <c r="Z2331" i="1" s="1"/>
  <c r="AI2331" i="1" s="1"/>
  <c r="Y2331" i="1"/>
  <c r="Y2332" i="1"/>
  <c r="X2332" i="1"/>
  <c r="Z2332" i="1" s="1"/>
  <c r="AI2332" i="1" s="1"/>
  <c r="Y2333" i="1"/>
  <c r="X2333" i="1"/>
  <c r="Z2333" i="1" s="1"/>
  <c r="AI2333" i="1" s="1"/>
  <c r="X2334" i="1"/>
  <c r="Z2334" i="1" s="1"/>
  <c r="AI2334" i="1" s="1"/>
  <c r="Y2334" i="1"/>
  <c r="Y2336" i="1"/>
  <c r="X2336" i="1"/>
  <c r="Z2336" i="1" s="1"/>
  <c r="AI2336" i="1" s="1"/>
  <c r="Y2338" i="1"/>
  <c r="X2338" i="1"/>
  <c r="Z2338" i="1" s="1"/>
  <c r="AI2338" i="1" s="1"/>
  <c r="Y2340" i="1"/>
  <c r="X2340" i="1"/>
  <c r="Z2340" i="1" s="1"/>
  <c r="AI2340" i="1" s="1"/>
  <c r="X2341" i="1"/>
  <c r="Z2341" i="1" s="1"/>
  <c r="AI2341" i="1" s="1"/>
  <c r="Y2341" i="1"/>
  <c r="X2342" i="1"/>
  <c r="Z2342" i="1" s="1"/>
  <c r="AI2342" i="1" s="1"/>
  <c r="Y2342" i="1"/>
  <c r="X2343" i="1"/>
  <c r="Z2343" i="1" s="1"/>
  <c r="AI2343" i="1" s="1"/>
  <c r="Y2343" i="1"/>
  <c r="Y2344" i="1"/>
  <c r="X2344" i="1"/>
  <c r="Z2344" i="1" s="1"/>
  <c r="AI2344" i="1" s="1"/>
  <c r="Y2346" i="1"/>
  <c r="X2346" i="1"/>
  <c r="Z2346" i="1" s="1"/>
  <c r="AI2346" i="1" s="1"/>
  <c r="X2347" i="1"/>
  <c r="Z2347" i="1" s="1"/>
  <c r="AI2347" i="1" s="1"/>
  <c r="Y2347" i="1"/>
  <c r="X2348" i="1"/>
  <c r="Z2348" i="1" s="1"/>
  <c r="AI2348" i="1" s="1"/>
  <c r="Y2348" i="1"/>
  <c r="X2349" i="1"/>
  <c r="Z2349" i="1" s="1"/>
  <c r="AI2349" i="1" s="1"/>
  <c r="Y2349" i="1"/>
  <c r="Y2350" i="1"/>
  <c r="X2350" i="1"/>
  <c r="Z2350" i="1" s="1"/>
  <c r="AI2350" i="1" s="1"/>
  <c r="X2351" i="1"/>
  <c r="Z2351" i="1" s="1"/>
  <c r="AI2351" i="1" s="1"/>
  <c r="Y2351" i="1"/>
  <c r="Y2352" i="1"/>
  <c r="X2352" i="1"/>
  <c r="Z2352" i="1" s="1"/>
  <c r="AI2352" i="1" s="1"/>
  <c r="Y2354" i="1"/>
  <c r="X2354" i="1"/>
  <c r="Z2354" i="1" s="1"/>
  <c r="AI2354" i="1" s="1"/>
  <c r="X2355" i="1"/>
  <c r="Z2355" i="1" s="1"/>
  <c r="AI2355" i="1" s="1"/>
  <c r="Y2355" i="1"/>
  <c r="Y2356" i="1"/>
  <c r="X2356" i="1"/>
  <c r="Z2356" i="1" s="1"/>
  <c r="AI2356" i="1" s="1"/>
  <c r="Y2357" i="1"/>
  <c r="X2357" i="1"/>
  <c r="Z2357" i="1" s="1"/>
  <c r="AI2357" i="1" s="1"/>
  <c r="Y2358" i="1"/>
  <c r="X2358" i="1"/>
  <c r="Z2358" i="1" s="1"/>
  <c r="AI2358" i="1" s="1"/>
  <c r="X2359" i="1"/>
  <c r="Z2359" i="1" s="1"/>
  <c r="AI2359" i="1" s="1"/>
  <c r="Y2359" i="1"/>
  <c r="Y2360" i="1"/>
  <c r="X2360" i="1"/>
  <c r="Z2360" i="1" s="1"/>
  <c r="AI2360" i="1" s="1"/>
  <c r="Y2362" i="1"/>
  <c r="X2362" i="1"/>
  <c r="Z2362" i="1" s="1"/>
  <c r="AI2362" i="1" s="1"/>
  <c r="X2363" i="1"/>
  <c r="Z2363" i="1" s="1"/>
  <c r="AI2363" i="1" s="1"/>
  <c r="Y2363" i="1"/>
  <c r="Y2364" i="1"/>
  <c r="X2364" i="1"/>
  <c r="Z2364" i="1" s="1"/>
  <c r="AI2364" i="1" s="1"/>
  <c r="Y2365" i="1"/>
  <c r="X2365" i="1"/>
  <c r="Z2365" i="1" s="1"/>
  <c r="AI2365" i="1" s="1"/>
  <c r="Y2366" i="1"/>
  <c r="X2366" i="1"/>
  <c r="Z2366" i="1" s="1"/>
  <c r="AI2366" i="1" s="1"/>
  <c r="X2367" i="1"/>
  <c r="Z2367" i="1" s="1"/>
  <c r="AI2367" i="1" s="1"/>
  <c r="Y2367" i="1"/>
  <c r="Y2368" i="1"/>
  <c r="X2368" i="1"/>
  <c r="Z2368" i="1" s="1"/>
  <c r="AI2368" i="1" s="1"/>
  <c r="Y2372" i="1"/>
  <c r="X2372" i="1"/>
  <c r="Z2372" i="1" s="1"/>
  <c r="AI2372" i="1" s="1"/>
  <c r="Y2373" i="1"/>
  <c r="X2373" i="1"/>
  <c r="Z2373" i="1" s="1"/>
  <c r="AI2373" i="1" s="1"/>
  <c r="Y2374" i="1"/>
  <c r="X2374" i="1"/>
  <c r="Z2374" i="1" s="1"/>
  <c r="AI2374" i="1" s="1"/>
  <c r="Y2376" i="1"/>
  <c r="X2376" i="1"/>
  <c r="Z2376" i="1" s="1"/>
  <c r="AI2376" i="1" s="1"/>
  <c r="X2379" i="1"/>
  <c r="Z2379" i="1" s="1"/>
  <c r="AI2379" i="1" s="1"/>
  <c r="Y2379" i="1"/>
  <c r="Y2380" i="1"/>
  <c r="X2380" i="1"/>
  <c r="Z2380" i="1" s="1"/>
  <c r="AI2380" i="1" s="1"/>
  <c r="Y2381" i="1"/>
  <c r="X2381" i="1"/>
  <c r="Z2381" i="1" s="1"/>
  <c r="AI2381" i="1" s="1"/>
  <c r="Y2382" i="1"/>
  <c r="X2382" i="1"/>
  <c r="Z2382" i="1" s="1"/>
  <c r="AI2382" i="1" s="1"/>
  <c r="Y2384" i="1"/>
  <c r="X2384" i="1"/>
  <c r="Z2384" i="1" s="1"/>
  <c r="AI2384" i="1" s="1"/>
  <c r="X2387" i="1"/>
  <c r="Z2387" i="1" s="1"/>
  <c r="AI2387" i="1" s="1"/>
  <c r="Y2387" i="1"/>
  <c r="Y2388" i="1"/>
  <c r="X2388" i="1"/>
  <c r="Z2388" i="1" s="1"/>
  <c r="AI2388" i="1" s="1"/>
  <c r="Y2389" i="1"/>
  <c r="X2389" i="1"/>
  <c r="Z2389" i="1" s="1"/>
  <c r="AI2389" i="1" s="1"/>
  <c r="Y2390" i="1"/>
  <c r="X2390" i="1"/>
  <c r="Z2390" i="1" s="1"/>
  <c r="AI2390" i="1" s="1"/>
  <c r="Y2392" i="1"/>
  <c r="X2392" i="1"/>
  <c r="Z2392" i="1" s="1"/>
  <c r="AI2392" i="1" s="1"/>
  <c r="X2395" i="1"/>
  <c r="Z2395" i="1" s="1"/>
  <c r="AI2395" i="1" s="1"/>
  <c r="Y2395" i="1"/>
  <c r="Y2396" i="1"/>
  <c r="X2396" i="1"/>
  <c r="Z2396" i="1" s="1"/>
  <c r="AI2396" i="1" s="1"/>
  <c r="Y2397" i="1"/>
  <c r="X2397" i="1"/>
  <c r="Z2397" i="1" s="1"/>
  <c r="AI2397" i="1" s="1"/>
  <c r="Y2398" i="1"/>
  <c r="X2398" i="1"/>
  <c r="Z2398" i="1" s="1"/>
  <c r="AI2398" i="1" s="1"/>
  <c r="Y2400" i="1"/>
  <c r="X2400" i="1"/>
  <c r="Z2400" i="1" s="1"/>
  <c r="AI2400" i="1" s="1"/>
  <c r="X2403" i="1"/>
  <c r="Z2403" i="1" s="1"/>
  <c r="AI2403" i="1" s="1"/>
  <c r="Y2403" i="1"/>
  <c r="Y2404" i="1"/>
  <c r="X2404" i="1"/>
  <c r="Z2404" i="1" s="1"/>
  <c r="AI2404" i="1" s="1"/>
  <c r="Y2405" i="1"/>
  <c r="X2405" i="1"/>
  <c r="Z2405" i="1" s="1"/>
  <c r="AI2405" i="1" s="1"/>
  <c r="Y2406" i="1"/>
  <c r="X2406" i="1"/>
  <c r="Z2406" i="1" s="1"/>
  <c r="AI2406" i="1" s="1"/>
  <c r="Y2408" i="1"/>
  <c r="X2408" i="1"/>
  <c r="Z2408" i="1" s="1"/>
  <c r="AI2408" i="1" s="1"/>
  <c r="X2411" i="1"/>
  <c r="Z2411" i="1" s="1"/>
  <c r="AI2411" i="1" s="1"/>
  <c r="Y2411" i="1"/>
  <c r="Y2412" i="1"/>
  <c r="X2412" i="1"/>
  <c r="Z2412" i="1" s="1"/>
  <c r="AI2412" i="1" s="1"/>
  <c r="X2413" i="1"/>
  <c r="Z2413" i="1" s="1"/>
  <c r="AI2413" i="1" s="1"/>
  <c r="Y2413" i="1"/>
  <c r="Y2414" i="1"/>
  <c r="X2414" i="1"/>
  <c r="Z2414" i="1" s="1"/>
  <c r="AI2414" i="1" s="1"/>
  <c r="Y2416" i="1"/>
  <c r="X2416" i="1"/>
  <c r="Z2416" i="1" s="1"/>
  <c r="AI2416" i="1" s="1"/>
  <c r="X2419" i="1"/>
  <c r="Z2419" i="1" s="1"/>
  <c r="AI2419" i="1" s="1"/>
  <c r="Y2419" i="1"/>
  <c r="X2420" i="1"/>
  <c r="Z2420" i="1" s="1"/>
  <c r="AI2420" i="1" s="1"/>
  <c r="Y2420" i="1"/>
  <c r="Y2421" i="1"/>
  <c r="X2421" i="1"/>
  <c r="Z2421" i="1" s="1"/>
  <c r="AI2421" i="1" s="1"/>
  <c r="Y2422" i="1"/>
  <c r="X2422" i="1"/>
  <c r="Z2422" i="1" s="1"/>
  <c r="AI2422" i="1" s="1"/>
  <c r="Y2424" i="1"/>
  <c r="X2424" i="1"/>
  <c r="Z2424" i="1" s="1"/>
  <c r="AI2424" i="1" s="1"/>
  <c r="Y2426" i="1"/>
  <c r="X2426" i="1"/>
  <c r="Z2426" i="1" s="1"/>
  <c r="AI2426" i="1" s="1"/>
  <c r="X2428" i="1"/>
  <c r="Z2428" i="1" s="1"/>
  <c r="AI2428" i="1" s="1"/>
  <c r="Y2428" i="1"/>
  <c r="Y2429" i="1"/>
  <c r="X2429" i="1"/>
  <c r="Z2429" i="1" s="1"/>
  <c r="AI2429" i="1" s="1"/>
  <c r="Y2430" i="1"/>
  <c r="X2430" i="1"/>
  <c r="Z2430" i="1" s="1"/>
  <c r="AI2430" i="1" s="1"/>
  <c r="X2431" i="1"/>
  <c r="Z2431" i="1" s="1"/>
  <c r="AI2431" i="1" s="1"/>
  <c r="Y2431" i="1"/>
  <c r="Y2432" i="1"/>
  <c r="X2432" i="1"/>
  <c r="Z2432" i="1" s="1"/>
  <c r="AI2432" i="1" s="1"/>
  <c r="Y2434" i="1"/>
  <c r="X2434" i="1"/>
  <c r="Z2434" i="1" s="1"/>
  <c r="AI2434" i="1" s="1"/>
  <c r="X2435" i="1"/>
  <c r="Z2435" i="1" s="1"/>
  <c r="AI2435" i="1" s="1"/>
  <c r="Y2435" i="1"/>
  <c r="Y2436" i="1"/>
  <c r="X2436" i="1"/>
  <c r="Z2436" i="1" s="1"/>
  <c r="AI2436" i="1" s="1"/>
  <c r="Y2437" i="1"/>
  <c r="X2437" i="1"/>
  <c r="Z2437" i="1" s="1"/>
  <c r="AI2437" i="1" s="1"/>
  <c r="Y2438" i="1"/>
  <c r="X2438" i="1"/>
  <c r="Z2438" i="1" s="1"/>
  <c r="AI2438" i="1" s="1"/>
  <c r="Y2440" i="1"/>
  <c r="X2440" i="1"/>
  <c r="Z2440" i="1" s="1"/>
  <c r="AI2440" i="1" s="1"/>
  <c r="Y2442" i="1"/>
  <c r="X2442" i="1"/>
  <c r="Z2442" i="1" s="1"/>
  <c r="AI2442" i="1" s="1"/>
  <c r="Y2444" i="1"/>
  <c r="X2444" i="1"/>
  <c r="Z2444" i="1" s="1"/>
  <c r="AI2444" i="1" s="1"/>
  <c r="Y2445" i="1"/>
  <c r="X2445" i="1"/>
  <c r="Z2445" i="1" s="1"/>
  <c r="AI2445" i="1" s="1"/>
  <c r="Y2446" i="1"/>
  <c r="X2446" i="1"/>
  <c r="Z2446" i="1" s="1"/>
  <c r="AI2446" i="1" s="1"/>
  <c r="X2447" i="1"/>
  <c r="Z2447" i="1" s="1"/>
  <c r="AI2447" i="1" s="1"/>
  <c r="Y2447" i="1"/>
  <c r="Y2450" i="1"/>
  <c r="X2450" i="1"/>
  <c r="Z2450" i="1" s="1"/>
  <c r="AI2450" i="1" s="1"/>
  <c r="Y2452" i="1"/>
  <c r="X2452" i="1"/>
  <c r="Z2452" i="1" s="1"/>
  <c r="AI2452" i="1" s="1"/>
  <c r="X2453" i="1"/>
  <c r="Z2453" i="1" s="1"/>
  <c r="AI2453" i="1" s="1"/>
  <c r="Y2453" i="1"/>
  <c r="Y2454" i="1"/>
  <c r="X2454" i="1"/>
  <c r="Z2454" i="1" s="1"/>
  <c r="AI2454" i="1" s="1"/>
  <c r="Y2456" i="1"/>
  <c r="X2456" i="1"/>
  <c r="Z2456" i="1" s="1"/>
  <c r="AI2456" i="1" s="1"/>
  <c r="Y2458" i="1"/>
  <c r="X2458" i="1"/>
  <c r="Z2458" i="1" s="1"/>
  <c r="AI2458" i="1" s="1"/>
  <c r="X2459" i="1"/>
  <c r="Z2459" i="1" s="1"/>
  <c r="AI2459" i="1" s="1"/>
  <c r="Y2459" i="1"/>
  <c r="X2460" i="1"/>
  <c r="Z2460" i="1" s="1"/>
  <c r="AI2460" i="1" s="1"/>
  <c r="Y2460" i="1"/>
  <c r="Y2461" i="1"/>
  <c r="X2461" i="1"/>
  <c r="Z2461" i="1" s="1"/>
  <c r="AI2461" i="1" s="1"/>
  <c r="Y2462" i="1"/>
  <c r="X2462" i="1"/>
  <c r="Z2462" i="1" s="1"/>
  <c r="AI2462" i="1" s="1"/>
  <c r="X2463" i="1"/>
  <c r="Z2463" i="1" s="1"/>
  <c r="AI2463" i="1" s="1"/>
  <c r="Y2463" i="1"/>
  <c r="Y2466" i="1"/>
  <c r="X2466" i="1"/>
  <c r="Z2466" i="1" s="1"/>
  <c r="AI2466" i="1" s="1"/>
  <c r="X2468" i="1"/>
  <c r="Z2468" i="1" s="1"/>
  <c r="AI2468" i="1" s="1"/>
  <c r="Y2468" i="1"/>
  <c r="X2469" i="1"/>
  <c r="Z2469" i="1" s="1"/>
  <c r="AI2469" i="1" s="1"/>
  <c r="Y2469" i="1"/>
  <c r="Y2470" i="1"/>
  <c r="X2470" i="1"/>
  <c r="Z2470" i="1" s="1"/>
  <c r="AI2470" i="1" s="1"/>
  <c r="Y2472" i="1"/>
  <c r="X2472" i="1"/>
  <c r="Z2472" i="1" s="1"/>
  <c r="AI2472" i="1" s="1"/>
  <c r="Y2474" i="1"/>
  <c r="X2474" i="1"/>
  <c r="Z2474" i="1" s="1"/>
  <c r="AI2474" i="1" s="1"/>
  <c r="X2475" i="1"/>
  <c r="Z2475" i="1" s="1"/>
  <c r="AI2475" i="1" s="1"/>
  <c r="Y2475" i="1"/>
  <c r="X2476" i="1"/>
  <c r="Z2476" i="1" s="1"/>
  <c r="AI2476" i="1" s="1"/>
  <c r="Y2476" i="1"/>
  <c r="X2477" i="1"/>
  <c r="Z2477" i="1" s="1"/>
  <c r="AI2477" i="1" s="1"/>
  <c r="Y2477" i="1"/>
  <c r="Y2478" i="1"/>
  <c r="X2478" i="1"/>
  <c r="Z2478" i="1" s="1"/>
  <c r="AI2478" i="1" s="1"/>
  <c r="X2479" i="1"/>
  <c r="Z2479" i="1" s="1"/>
  <c r="AI2479" i="1" s="1"/>
  <c r="Y2479" i="1"/>
  <c r="Y2480" i="1"/>
  <c r="X2480" i="1"/>
  <c r="Z2480" i="1" s="1"/>
  <c r="AI2480" i="1" s="1"/>
  <c r="X2481" i="1"/>
  <c r="Z2481" i="1" s="1"/>
  <c r="AI2481" i="1" s="1"/>
  <c r="Y2481" i="1"/>
  <c r="Y2482" i="1"/>
  <c r="X2482" i="1"/>
  <c r="Z2482" i="1" s="1"/>
  <c r="AI2482" i="1" s="1"/>
  <c r="X2484" i="1"/>
  <c r="Z2484" i="1" s="1"/>
  <c r="AI2484" i="1" s="1"/>
  <c r="Y2484" i="1"/>
  <c r="Y2485" i="1"/>
  <c r="X2485" i="1"/>
  <c r="Z2485" i="1" s="1"/>
  <c r="AI2485" i="1" s="1"/>
  <c r="Y2486" i="1"/>
  <c r="X2486" i="1"/>
  <c r="Z2486" i="1" s="1"/>
  <c r="AI2486" i="1" s="1"/>
  <c r="Y2487" i="1"/>
  <c r="X2487" i="1"/>
  <c r="Z2487" i="1" s="1"/>
  <c r="AI2487" i="1" s="1"/>
  <c r="X2489" i="1"/>
  <c r="Z2489" i="1" s="1"/>
  <c r="AI2489" i="1" s="1"/>
  <c r="Y2489" i="1"/>
  <c r="X2490" i="1"/>
  <c r="Z2490" i="1" s="1"/>
  <c r="AI2490" i="1" s="1"/>
  <c r="Y2490" i="1"/>
  <c r="Y2491" i="1"/>
  <c r="X2491" i="1"/>
  <c r="Z2491" i="1" s="1"/>
  <c r="AI2491" i="1" s="1"/>
  <c r="X2492" i="1"/>
  <c r="Z2492" i="1" s="1"/>
  <c r="AI2492" i="1" s="1"/>
  <c r="Y2492" i="1"/>
  <c r="Y2493" i="1"/>
  <c r="X2493" i="1"/>
  <c r="Z2493" i="1" s="1"/>
  <c r="AI2493" i="1" s="1"/>
  <c r="X2495" i="1"/>
  <c r="Z2495" i="1" s="1"/>
  <c r="AI2495" i="1" s="1"/>
  <c r="Y2495" i="1"/>
  <c r="X2497" i="1"/>
  <c r="Z2497" i="1" s="1"/>
  <c r="AI2497" i="1" s="1"/>
  <c r="Y2497" i="1"/>
  <c r="X2498" i="1"/>
  <c r="Z2498" i="1" s="1"/>
  <c r="AI2498" i="1" s="1"/>
  <c r="Y2498" i="1"/>
  <c r="Y2499" i="1"/>
  <c r="X2499" i="1"/>
  <c r="Z2499" i="1" s="1"/>
  <c r="AI2499" i="1" s="1"/>
  <c r="X2500" i="1"/>
  <c r="Z2500" i="1" s="1"/>
  <c r="AI2500" i="1" s="1"/>
  <c r="Y2500" i="1"/>
  <c r="Y2501" i="1"/>
  <c r="X2501" i="1"/>
  <c r="Z2501" i="1" s="1"/>
  <c r="AI2501" i="1" s="1"/>
  <c r="Y2503" i="1"/>
  <c r="X2503" i="1"/>
  <c r="Z2503" i="1" s="1"/>
  <c r="AI2503" i="1" s="1"/>
  <c r="X2505" i="1"/>
  <c r="Z2505" i="1" s="1"/>
  <c r="AI2505" i="1" s="1"/>
  <c r="Y2505" i="1"/>
  <c r="X2506" i="1"/>
  <c r="Z2506" i="1" s="1"/>
  <c r="AI2506" i="1" s="1"/>
  <c r="Y2506" i="1"/>
  <c r="Y2507" i="1"/>
  <c r="X2507" i="1"/>
  <c r="Z2507" i="1" s="1"/>
  <c r="AI2507" i="1" s="1"/>
  <c r="X2508" i="1"/>
  <c r="Z2508" i="1" s="1"/>
  <c r="AI2508" i="1" s="1"/>
  <c r="Y2508" i="1"/>
  <c r="Y2509" i="1"/>
  <c r="X2509" i="1"/>
  <c r="Z2509" i="1" s="1"/>
  <c r="AI2509" i="1" s="1"/>
  <c r="X2511" i="1"/>
  <c r="Z2511" i="1" s="1"/>
  <c r="AI2511" i="1" s="1"/>
  <c r="Y2511" i="1"/>
  <c r="X2513" i="1"/>
  <c r="Z2513" i="1" s="1"/>
  <c r="AI2513" i="1" s="1"/>
  <c r="Y2513" i="1"/>
  <c r="X2514" i="1"/>
  <c r="Z2514" i="1" s="1"/>
  <c r="AI2514" i="1" s="1"/>
  <c r="Y2514" i="1"/>
  <c r="Y2515" i="1"/>
  <c r="X2515" i="1"/>
  <c r="Z2515" i="1" s="1"/>
  <c r="AI2515" i="1" s="1"/>
  <c r="X2516" i="1"/>
  <c r="Z2516" i="1" s="1"/>
  <c r="AI2516" i="1" s="1"/>
  <c r="Y2516" i="1"/>
  <c r="Y2517" i="1"/>
  <c r="X2517" i="1"/>
  <c r="Z2517" i="1" s="1"/>
  <c r="AI2517" i="1" s="1"/>
  <c r="X2519" i="1"/>
  <c r="Z2519" i="1" s="1"/>
  <c r="AI2519" i="1" s="1"/>
  <c r="Y2519" i="1"/>
  <c r="Y2521" i="1"/>
  <c r="X2521" i="1"/>
  <c r="Z2521" i="1" s="1"/>
  <c r="AI2521" i="1" s="1"/>
  <c r="X2522" i="1"/>
  <c r="Z2522" i="1" s="1"/>
  <c r="AI2522" i="1" s="1"/>
  <c r="Y2522" i="1"/>
  <c r="Y2523" i="1"/>
  <c r="X2523" i="1"/>
  <c r="Z2523" i="1" s="1"/>
  <c r="AI2523" i="1" s="1"/>
  <c r="X2524" i="1"/>
  <c r="Z2524" i="1" s="1"/>
  <c r="AI2524" i="1" s="1"/>
  <c r="Y2524" i="1"/>
  <c r="Y2525" i="1"/>
  <c r="X2525" i="1"/>
  <c r="Z2525" i="1" s="1"/>
  <c r="AI2525" i="1" s="1"/>
  <c r="Y2527" i="1"/>
  <c r="X2527" i="1"/>
  <c r="Z2527" i="1" s="1"/>
  <c r="AI2527" i="1" s="1"/>
  <c r="Y2529" i="1"/>
  <c r="X2529" i="1"/>
  <c r="Z2529" i="1" s="1"/>
  <c r="AI2529" i="1" s="1"/>
  <c r="X2530" i="1"/>
  <c r="Z2530" i="1" s="1"/>
  <c r="AI2530" i="1" s="1"/>
  <c r="Y2530" i="1"/>
  <c r="Y2531" i="1"/>
  <c r="X2531" i="1"/>
  <c r="Z2531" i="1" s="1"/>
  <c r="AI2531" i="1" s="1"/>
  <c r="X2532" i="1"/>
  <c r="Z2532" i="1" s="1"/>
  <c r="AI2532" i="1" s="1"/>
  <c r="Y2532" i="1"/>
  <c r="Y2533" i="1"/>
  <c r="X2533" i="1"/>
  <c r="Z2533" i="1" s="1"/>
  <c r="AI2533" i="1" s="1"/>
  <c r="X2535" i="1"/>
  <c r="Z2535" i="1" s="1"/>
  <c r="AI2535" i="1" s="1"/>
  <c r="Y2535" i="1"/>
  <c r="X2537" i="1"/>
  <c r="Z2537" i="1" s="1"/>
  <c r="AI2537" i="1" s="1"/>
  <c r="Y2537" i="1"/>
  <c r="X2538" i="1"/>
  <c r="Z2538" i="1" s="1"/>
  <c r="AI2538" i="1" s="1"/>
  <c r="Y2538" i="1"/>
  <c r="Y2539" i="1"/>
  <c r="X2539" i="1"/>
  <c r="Z2539" i="1" s="1"/>
  <c r="AI2539" i="1" s="1"/>
  <c r="X2540" i="1"/>
  <c r="Z2540" i="1" s="1"/>
  <c r="AI2540" i="1" s="1"/>
  <c r="Y2540" i="1"/>
  <c r="Y2541" i="1"/>
  <c r="X2541" i="1"/>
  <c r="Z2541" i="1" s="1"/>
  <c r="AI2541" i="1" s="1"/>
  <c r="X2543" i="1"/>
  <c r="Z2543" i="1" s="1"/>
  <c r="AI2543" i="1" s="1"/>
  <c r="Y2543" i="1"/>
  <c r="X2545" i="1"/>
  <c r="Z2545" i="1" s="1"/>
  <c r="AI2545" i="1" s="1"/>
  <c r="Y2545" i="1"/>
  <c r="X2546" i="1"/>
  <c r="Z2546" i="1" s="1"/>
  <c r="AI2546" i="1" s="1"/>
  <c r="Y2546" i="1"/>
  <c r="Y2547" i="1"/>
  <c r="X2547" i="1"/>
  <c r="Z2547" i="1" s="1"/>
  <c r="AI2547" i="1" s="1"/>
  <c r="X2548" i="1"/>
  <c r="Z2548" i="1" s="1"/>
  <c r="AI2548" i="1" s="1"/>
  <c r="Y2548" i="1"/>
  <c r="Y2549" i="1"/>
  <c r="X2549" i="1"/>
  <c r="Z2549" i="1" s="1"/>
  <c r="AI2549" i="1" s="1"/>
  <c r="Y2551" i="1"/>
  <c r="X2551" i="1"/>
  <c r="Z2551" i="1" s="1"/>
  <c r="AI2551" i="1" s="1"/>
  <c r="X2553" i="1"/>
  <c r="Z2553" i="1" s="1"/>
  <c r="AI2553" i="1" s="1"/>
  <c r="Y2553" i="1"/>
  <c r="X2554" i="1"/>
  <c r="Z2554" i="1" s="1"/>
  <c r="AI2554" i="1" s="1"/>
  <c r="Y2554" i="1"/>
  <c r="Y2555" i="1"/>
  <c r="X2555" i="1"/>
  <c r="Z2555" i="1" s="1"/>
  <c r="AI2555" i="1" s="1"/>
  <c r="X2556" i="1"/>
  <c r="Z2556" i="1" s="1"/>
  <c r="AI2556" i="1" s="1"/>
  <c r="Y2556" i="1"/>
  <c r="Y2557" i="1"/>
  <c r="X2557" i="1"/>
  <c r="Z2557" i="1" s="1"/>
  <c r="AI2557" i="1" s="1"/>
  <c r="X2559" i="1"/>
  <c r="Z2559" i="1" s="1"/>
  <c r="AI2559" i="1" s="1"/>
  <c r="Y2559" i="1"/>
  <c r="X2561" i="1"/>
  <c r="Z2561" i="1" s="1"/>
  <c r="AI2561" i="1" s="1"/>
  <c r="Y2561" i="1"/>
  <c r="X2562" i="1"/>
  <c r="Z2562" i="1" s="1"/>
  <c r="AI2562" i="1" s="1"/>
  <c r="Y2562" i="1"/>
  <c r="Y2563" i="1"/>
  <c r="X2563" i="1"/>
  <c r="Z2563" i="1" s="1"/>
  <c r="AI2563" i="1" s="1"/>
  <c r="X2564" i="1"/>
  <c r="Z2564" i="1" s="1"/>
  <c r="AI2564" i="1" s="1"/>
  <c r="Y2564" i="1"/>
  <c r="Y2565" i="1"/>
  <c r="X2565" i="1"/>
  <c r="Z2565" i="1" s="1"/>
  <c r="AI2565" i="1" s="1"/>
  <c r="Y2567" i="1"/>
  <c r="X2567" i="1"/>
  <c r="Z2567" i="1" s="1"/>
  <c r="AI2567" i="1" s="1"/>
  <c r="Y2569" i="1"/>
  <c r="X2569" i="1"/>
  <c r="Z2569" i="1" s="1"/>
  <c r="AI2569" i="1" s="1"/>
  <c r="X2570" i="1"/>
  <c r="Z2570" i="1" s="1"/>
  <c r="AI2570" i="1" s="1"/>
  <c r="Y2570" i="1"/>
  <c r="Y2571" i="1"/>
  <c r="X2571" i="1"/>
  <c r="Z2571" i="1" s="1"/>
  <c r="AI2571" i="1" s="1"/>
  <c r="X2572" i="1"/>
  <c r="Z2572" i="1" s="1"/>
  <c r="AI2572" i="1" s="1"/>
  <c r="Y2572" i="1"/>
  <c r="Y2573" i="1"/>
  <c r="X2573" i="1"/>
  <c r="Z2573" i="1" s="1"/>
  <c r="AI2573" i="1" s="1"/>
  <c r="Y2575" i="1"/>
  <c r="X2575" i="1"/>
  <c r="Z2575" i="1" s="1"/>
  <c r="AI2575" i="1" s="1"/>
  <c r="Y2577" i="1"/>
  <c r="X2577" i="1"/>
  <c r="Z2577" i="1" s="1"/>
  <c r="AI2577" i="1" s="1"/>
  <c r="X2578" i="1"/>
  <c r="Z2578" i="1" s="1"/>
  <c r="AI2578" i="1" s="1"/>
  <c r="Y2578" i="1"/>
  <c r="Y2579" i="1"/>
  <c r="X2579" i="1"/>
  <c r="Z2579" i="1" s="1"/>
  <c r="AI2579" i="1" s="1"/>
  <c r="X2580" i="1"/>
  <c r="Z2580" i="1" s="1"/>
  <c r="AI2580" i="1" s="1"/>
  <c r="Y2580" i="1"/>
  <c r="Y2581" i="1"/>
  <c r="X2581" i="1"/>
  <c r="Z2581" i="1" s="1"/>
  <c r="AI2581" i="1" s="1"/>
  <c r="Y2583" i="1"/>
  <c r="X2583" i="1"/>
  <c r="Z2583" i="1" s="1"/>
  <c r="AI2583" i="1" s="1"/>
  <c r="Y2585" i="1"/>
  <c r="X2585" i="1"/>
  <c r="Z2585" i="1" s="1"/>
  <c r="AI2585" i="1" s="1"/>
  <c r="X2586" i="1"/>
  <c r="Z2586" i="1" s="1"/>
  <c r="AI2586" i="1" s="1"/>
  <c r="Y2586" i="1"/>
  <c r="Y2587" i="1"/>
  <c r="X2587" i="1"/>
  <c r="Z2587" i="1" s="1"/>
  <c r="AI2587" i="1" s="1"/>
  <c r="X2588" i="1"/>
  <c r="Z2588" i="1" s="1"/>
  <c r="AI2588" i="1" s="1"/>
  <c r="Y2588" i="1"/>
  <c r="Y2589" i="1"/>
  <c r="X2589" i="1"/>
  <c r="Z2589" i="1" s="1"/>
  <c r="AI2589" i="1" s="1"/>
  <c r="Y2591" i="1"/>
  <c r="X2591" i="1"/>
  <c r="Z2591" i="1" s="1"/>
  <c r="AI2591" i="1" s="1"/>
  <c r="Y2593" i="1"/>
  <c r="X2593" i="1"/>
  <c r="Z2593" i="1" s="1"/>
  <c r="AI2593" i="1" s="1"/>
  <c r="X2594" i="1"/>
  <c r="Z2594" i="1" s="1"/>
  <c r="AI2594" i="1" s="1"/>
  <c r="Y2594" i="1"/>
  <c r="Y2595" i="1"/>
  <c r="X2595" i="1"/>
  <c r="Z2595" i="1" s="1"/>
  <c r="AI2595" i="1" s="1"/>
  <c r="X2596" i="1"/>
  <c r="Z2596" i="1" s="1"/>
  <c r="AI2596" i="1" s="1"/>
  <c r="Y2596" i="1"/>
  <c r="Y2597" i="1"/>
  <c r="X2597" i="1"/>
  <c r="Z2597" i="1" s="1"/>
  <c r="AI2597" i="1" s="1"/>
  <c r="Y2599" i="1"/>
  <c r="X2599" i="1"/>
  <c r="Z2599" i="1" s="1"/>
  <c r="AI2599" i="1" s="1"/>
  <c r="X2601" i="1"/>
  <c r="Z2601" i="1" s="1"/>
  <c r="AI2601" i="1" s="1"/>
  <c r="Y2601" i="1"/>
  <c r="X2602" i="1"/>
  <c r="Z2602" i="1" s="1"/>
  <c r="AI2602" i="1" s="1"/>
  <c r="Y2602" i="1"/>
  <c r="Y2603" i="1"/>
  <c r="X2603" i="1"/>
  <c r="Z2603" i="1" s="1"/>
  <c r="AI2603" i="1" s="1"/>
  <c r="X2604" i="1"/>
  <c r="Z2604" i="1" s="1"/>
  <c r="AI2604" i="1" s="1"/>
  <c r="Y2604" i="1"/>
  <c r="Y2605" i="1"/>
  <c r="X2605" i="1"/>
  <c r="Z2605" i="1" s="1"/>
  <c r="AI2605" i="1" s="1"/>
  <c r="Y2607" i="1"/>
  <c r="X2607" i="1"/>
  <c r="Z2607" i="1" s="1"/>
  <c r="AI2607" i="1" s="1"/>
  <c r="X2609" i="1"/>
  <c r="Z2609" i="1" s="1"/>
  <c r="AI2609" i="1" s="1"/>
  <c r="Y2609" i="1"/>
  <c r="X2610" i="1"/>
  <c r="Z2610" i="1" s="1"/>
  <c r="AI2610" i="1" s="1"/>
  <c r="Y2610" i="1"/>
  <c r="Y2611" i="1"/>
  <c r="X2611" i="1"/>
  <c r="Z2611" i="1" s="1"/>
  <c r="AI2611" i="1" s="1"/>
  <c r="X2612" i="1"/>
  <c r="Z2612" i="1" s="1"/>
  <c r="AI2612" i="1" s="1"/>
  <c r="Y2612" i="1"/>
  <c r="Y2613" i="1"/>
  <c r="X2613" i="1"/>
  <c r="Z2613" i="1" s="1"/>
  <c r="AI2613" i="1" s="1"/>
  <c r="Y2615" i="1"/>
  <c r="X2615" i="1"/>
  <c r="Z2615" i="1" s="1"/>
  <c r="AI2615" i="1" s="1"/>
  <c r="Y2617" i="1"/>
  <c r="X2617" i="1"/>
  <c r="Z2617" i="1" s="1"/>
  <c r="AI2617" i="1" s="1"/>
  <c r="X2947" i="1"/>
  <c r="Z2947" i="1" s="1"/>
  <c r="AI2947" i="1" s="1"/>
  <c r="Y2947" i="1"/>
  <c r="X2948" i="1"/>
  <c r="Z2948" i="1" s="1"/>
  <c r="AI2948" i="1" s="1"/>
  <c r="Y2948" i="1"/>
  <c r="Y2949" i="1"/>
  <c r="X2949" i="1"/>
  <c r="Z2949" i="1" s="1"/>
  <c r="AI2949" i="1" s="1"/>
  <c r="Y2953" i="1"/>
  <c r="X2953" i="1"/>
  <c r="Z2953" i="1" s="1"/>
  <c r="AI2953" i="1" s="1"/>
  <c r="Y2954" i="1"/>
  <c r="X2954" i="1"/>
  <c r="Z2954" i="1" s="1"/>
  <c r="AI2954" i="1" s="1"/>
  <c r="X2955" i="1"/>
  <c r="Z2955" i="1" s="1"/>
  <c r="AI2955" i="1" s="1"/>
  <c r="Y2955" i="1"/>
  <c r="Y2956" i="1"/>
  <c r="X2956" i="1"/>
  <c r="Z2956" i="1" s="1"/>
  <c r="AI2956" i="1" s="1"/>
  <c r="Y2957" i="1"/>
  <c r="X2957" i="1"/>
  <c r="Z2957" i="1" s="1"/>
  <c r="AI2957" i="1" s="1"/>
  <c r="Y2961" i="1"/>
  <c r="X2961" i="1"/>
  <c r="Z2961" i="1" s="1"/>
  <c r="AI2961" i="1" s="1"/>
  <c r="X2962" i="1"/>
  <c r="Z2962" i="1" s="1"/>
  <c r="AI2962" i="1" s="1"/>
  <c r="Y2962" i="1"/>
  <c r="Y2963" i="1"/>
  <c r="X2963" i="1"/>
  <c r="Z2963" i="1" s="1"/>
  <c r="AI2963" i="1" s="1"/>
  <c r="X2968" i="1"/>
  <c r="Z2968" i="1" s="1"/>
  <c r="AI2968" i="1" s="1"/>
  <c r="Y2968" i="1"/>
  <c r="X2969" i="1"/>
  <c r="Z2969" i="1" s="1"/>
  <c r="AI2969" i="1" s="1"/>
  <c r="Y2969" i="1"/>
  <c r="Y2970" i="1"/>
  <c r="X2970" i="1"/>
  <c r="Z2970" i="1" s="1"/>
  <c r="AI2970" i="1" s="1"/>
  <c r="Y2971" i="1"/>
  <c r="X2971" i="1"/>
  <c r="Z2971" i="1" s="1"/>
  <c r="AI2971" i="1" s="1"/>
  <c r="X2972" i="1"/>
  <c r="Z2972" i="1" s="1"/>
  <c r="AI2972" i="1" s="1"/>
  <c r="Y2972" i="1"/>
  <c r="X2974" i="1"/>
  <c r="Z2974" i="1" s="1"/>
  <c r="AI2974" i="1" s="1"/>
  <c r="Y2974" i="1"/>
  <c r="Y2975" i="1"/>
  <c r="X2975" i="1"/>
  <c r="Z2975" i="1" s="1"/>
  <c r="AI2975" i="1" s="1"/>
  <c r="X2976" i="1"/>
  <c r="Z2976" i="1" s="1"/>
  <c r="AI2976" i="1" s="1"/>
  <c r="Y2976" i="1"/>
  <c r="Y2977" i="1"/>
  <c r="X2977" i="1"/>
  <c r="Z2977" i="1" s="1"/>
  <c r="AI2977" i="1" s="1"/>
  <c r="Y2978" i="1"/>
  <c r="X2978" i="1"/>
  <c r="Z2978" i="1" s="1"/>
  <c r="AI2978" i="1" s="1"/>
  <c r="X2979" i="1"/>
  <c r="Z2979" i="1" s="1"/>
  <c r="AI2979" i="1" s="1"/>
  <c r="Y2979" i="1"/>
  <c r="X2980" i="1"/>
  <c r="Z2980" i="1" s="1"/>
  <c r="AI2980" i="1" s="1"/>
  <c r="Y2980" i="1"/>
  <c r="Y2981" i="1"/>
  <c r="X2981" i="1"/>
  <c r="Z2981" i="1" s="1"/>
  <c r="AI2981" i="1" s="1"/>
  <c r="Y2988" i="1"/>
  <c r="X2988" i="1"/>
  <c r="Z2988" i="1" s="1"/>
  <c r="AI2988" i="1" s="1"/>
  <c r="X2989" i="1"/>
  <c r="Z2989" i="1" s="1"/>
  <c r="AI2989" i="1" s="1"/>
  <c r="Y2989" i="1"/>
  <c r="X2990" i="1"/>
  <c r="Z2990" i="1" s="1"/>
  <c r="AI2990" i="1" s="1"/>
  <c r="Y2990" i="1"/>
  <c r="X2991" i="1"/>
  <c r="Z2991" i="1" s="1"/>
  <c r="AI2991" i="1" s="1"/>
  <c r="Y2991" i="1"/>
  <c r="Y2992" i="1"/>
  <c r="X2992" i="1"/>
  <c r="Z2992" i="1" s="1"/>
  <c r="AI2992" i="1" s="1"/>
  <c r="Y2996" i="1"/>
  <c r="X2996" i="1"/>
  <c r="Z2996" i="1" s="1"/>
  <c r="AI2996" i="1" s="1"/>
  <c r="X2997" i="1"/>
  <c r="Z2997" i="1" s="1"/>
  <c r="AI2997" i="1" s="1"/>
  <c r="Y2997" i="1"/>
  <c r="Y2998" i="1"/>
  <c r="X2998" i="1"/>
  <c r="Z2998" i="1" s="1"/>
  <c r="AI2998" i="1" s="1"/>
  <c r="X2999" i="1"/>
  <c r="Z2999" i="1" s="1"/>
  <c r="AI2999" i="1" s="1"/>
  <c r="Y2999" i="1"/>
  <c r="Y3000" i="1"/>
  <c r="X3000" i="1"/>
  <c r="Z3000" i="1" s="1"/>
  <c r="AI3000" i="1" s="1"/>
  <c r="X3004" i="1"/>
  <c r="Z3004" i="1" s="1"/>
  <c r="AI3004" i="1" s="1"/>
  <c r="Y3004" i="1"/>
  <c r="Y3005" i="1"/>
  <c r="X3005" i="1"/>
  <c r="Z3005" i="1" s="1"/>
  <c r="AI3005" i="1" s="1"/>
  <c r="X3006" i="1"/>
  <c r="Z3006" i="1" s="1"/>
  <c r="AI3006" i="1" s="1"/>
  <c r="Y3006" i="1"/>
  <c r="X3007" i="1"/>
  <c r="Z3007" i="1" s="1"/>
  <c r="AI3007" i="1" s="1"/>
  <c r="Y3007" i="1"/>
  <c r="Y3008" i="1"/>
  <c r="X3008" i="1"/>
  <c r="Z3008" i="1" s="1"/>
  <c r="AI3008" i="1" s="1"/>
  <c r="Y3012" i="1"/>
  <c r="X3012" i="1"/>
  <c r="Z3012" i="1" s="1"/>
  <c r="AI3012" i="1" s="1"/>
  <c r="X3013" i="1"/>
  <c r="Z3013" i="1" s="1"/>
  <c r="AI3013" i="1" s="1"/>
  <c r="Y3013" i="1"/>
  <c r="Y3014" i="1"/>
  <c r="X3014" i="1"/>
  <c r="Z3014" i="1" s="1"/>
  <c r="AI3014" i="1" s="1"/>
  <c r="X3015" i="1"/>
  <c r="Z3015" i="1" s="1"/>
  <c r="AI3015" i="1" s="1"/>
  <c r="Y3015" i="1"/>
  <c r="Y3016" i="1"/>
  <c r="X3016" i="1"/>
  <c r="Z3016" i="1" s="1"/>
  <c r="AI3016" i="1" s="1"/>
  <c r="Y3020" i="1"/>
  <c r="X3020" i="1"/>
  <c r="Z3020" i="1" s="1"/>
  <c r="AI3020" i="1" s="1"/>
  <c r="X3021" i="1"/>
  <c r="Z3021" i="1" s="1"/>
  <c r="AI3021" i="1" s="1"/>
  <c r="Y3021" i="1"/>
  <c r="Y3022" i="1"/>
  <c r="X3022" i="1"/>
  <c r="Z3022" i="1" s="1"/>
  <c r="AI3022" i="1" s="1"/>
  <c r="X3023" i="1"/>
  <c r="Z3023" i="1" s="1"/>
  <c r="AI3023" i="1" s="1"/>
  <c r="Y3023" i="1"/>
  <c r="Y3024" i="1"/>
  <c r="X3024" i="1"/>
  <c r="Z3024" i="1" s="1"/>
  <c r="AI3024" i="1" s="1"/>
  <c r="X3028" i="1"/>
  <c r="Z3028" i="1" s="1"/>
  <c r="AI3028" i="1" s="1"/>
  <c r="Y3028" i="1"/>
  <c r="Y3029" i="1"/>
  <c r="X3029" i="1"/>
  <c r="Z3029" i="1" s="1"/>
  <c r="AI3029" i="1" s="1"/>
  <c r="Y3030" i="1"/>
  <c r="X3030" i="1"/>
  <c r="Z3030" i="1" s="1"/>
  <c r="AI3030" i="1" s="1"/>
  <c r="X3031" i="1"/>
  <c r="Z3031" i="1" s="1"/>
  <c r="AI3031" i="1" s="1"/>
  <c r="Y3031" i="1"/>
  <c r="Y3032" i="1"/>
  <c r="X3032" i="1"/>
  <c r="Z3032" i="1" s="1"/>
  <c r="AI3032" i="1" s="1"/>
  <c r="Y3036" i="1"/>
  <c r="X3036" i="1"/>
  <c r="Z3036" i="1" s="1"/>
  <c r="AI3036" i="1" s="1"/>
  <c r="Y3037" i="1"/>
  <c r="X3037" i="1"/>
  <c r="Z3037" i="1" s="1"/>
  <c r="AI3037" i="1" s="1"/>
  <c r="Y3038" i="1"/>
  <c r="X3038" i="1"/>
  <c r="Z3038" i="1" s="1"/>
  <c r="AI3038" i="1" s="1"/>
  <c r="X3039" i="1"/>
  <c r="Z3039" i="1" s="1"/>
  <c r="AI3039" i="1" s="1"/>
  <c r="Y3039" i="1"/>
  <c r="Y3040" i="1"/>
  <c r="X3040" i="1"/>
  <c r="Z3040" i="1" s="1"/>
  <c r="AI3040" i="1" s="1"/>
  <c r="Y3044" i="1"/>
  <c r="X3044" i="1"/>
  <c r="Z3044" i="1" s="1"/>
  <c r="AI3044" i="1" s="1"/>
  <c r="X3045" i="1"/>
  <c r="Z3045" i="1" s="1"/>
  <c r="AI3045" i="1" s="1"/>
  <c r="Y3045" i="1"/>
  <c r="Y3046" i="1"/>
  <c r="X3046" i="1"/>
  <c r="Z3046" i="1" s="1"/>
  <c r="AI3046" i="1" s="1"/>
  <c r="X3047" i="1"/>
  <c r="Z3047" i="1" s="1"/>
  <c r="AI3047" i="1" s="1"/>
  <c r="Y3047" i="1"/>
  <c r="Y3048" i="1"/>
  <c r="X3048" i="1"/>
  <c r="Z3048" i="1" s="1"/>
  <c r="AI3048" i="1" s="1"/>
  <c r="Y3052" i="1"/>
  <c r="X3052" i="1"/>
  <c r="Z3052" i="1" s="1"/>
  <c r="AI3052" i="1" s="1"/>
  <c r="X3053" i="1"/>
  <c r="Z3053" i="1" s="1"/>
  <c r="AI3053" i="1" s="1"/>
  <c r="Y3053" i="1"/>
  <c r="X3054" i="1"/>
  <c r="Z3054" i="1" s="1"/>
  <c r="AI3054" i="1" s="1"/>
  <c r="Y3054" i="1"/>
  <c r="X3055" i="1"/>
  <c r="Z3055" i="1" s="1"/>
  <c r="AI3055" i="1" s="1"/>
  <c r="Y3055" i="1"/>
  <c r="Y3056" i="1"/>
  <c r="X3056" i="1"/>
  <c r="Z3056" i="1" s="1"/>
  <c r="AI3056" i="1" s="1"/>
  <c r="Y3060" i="1"/>
  <c r="X3060" i="1"/>
  <c r="Z3060" i="1" s="1"/>
  <c r="AI3060" i="1" s="1"/>
  <c r="X3061" i="1"/>
  <c r="Z3061" i="1" s="1"/>
  <c r="AI3061" i="1" s="1"/>
  <c r="Y3061" i="1"/>
  <c r="Y3062" i="1"/>
  <c r="X3062" i="1"/>
  <c r="Z3062" i="1" s="1"/>
  <c r="AI3062" i="1" s="1"/>
  <c r="X3063" i="1"/>
  <c r="Z3063" i="1" s="1"/>
  <c r="AI3063" i="1" s="1"/>
  <c r="Y3063" i="1"/>
  <c r="Y3064" i="1"/>
  <c r="X3064" i="1"/>
  <c r="Z3064" i="1" s="1"/>
  <c r="AI3064" i="1" s="1"/>
  <c r="X3068" i="1"/>
  <c r="Z3068" i="1" s="1"/>
  <c r="AI3068" i="1" s="1"/>
  <c r="Y3068" i="1"/>
  <c r="X3069" i="1"/>
  <c r="Z3069" i="1" s="1"/>
  <c r="AI3069" i="1" s="1"/>
  <c r="Y3069" i="1"/>
  <c r="X3070" i="1"/>
  <c r="Z3070" i="1" s="1"/>
  <c r="AI3070" i="1" s="1"/>
  <c r="Y3070" i="1"/>
  <c r="X3071" i="1"/>
  <c r="Z3071" i="1" s="1"/>
  <c r="AI3071" i="1" s="1"/>
  <c r="Y3071" i="1"/>
  <c r="Y3072" i="1"/>
  <c r="X3072" i="1"/>
  <c r="Z3072" i="1" s="1"/>
  <c r="AI3072" i="1" s="1"/>
  <c r="X3076" i="1"/>
  <c r="Z3076" i="1" s="1"/>
  <c r="AI3076" i="1" s="1"/>
  <c r="Y3076" i="1"/>
  <c r="Y3077" i="1"/>
  <c r="X3077" i="1"/>
  <c r="Z3077" i="1" s="1"/>
  <c r="AI3077" i="1" s="1"/>
  <c r="Y3078" i="1"/>
  <c r="X3078" i="1"/>
  <c r="Z3078" i="1" s="1"/>
  <c r="AI3078" i="1" s="1"/>
  <c r="X3079" i="1"/>
  <c r="Z3079" i="1" s="1"/>
  <c r="AI3079" i="1" s="1"/>
  <c r="Y3079" i="1"/>
  <c r="Y3080" i="1"/>
  <c r="X3080" i="1"/>
  <c r="Z3080" i="1" s="1"/>
  <c r="AI3080" i="1" s="1"/>
  <c r="X3084" i="1"/>
  <c r="Z3084" i="1" s="1"/>
  <c r="AI3084" i="1" s="1"/>
  <c r="Y3084" i="1"/>
  <c r="X3085" i="1"/>
  <c r="Z3085" i="1" s="1"/>
  <c r="AI3085" i="1" s="1"/>
  <c r="Y3085" i="1"/>
  <c r="X3086" i="1"/>
  <c r="Z3086" i="1" s="1"/>
  <c r="AI3086" i="1" s="1"/>
  <c r="Y3086" i="1"/>
  <c r="Y3087" i="1"/>
  <c r="X3087" i="1"/>
  <c r="Z3087" i="1" s="1"/>
  <c r="AI3087" i="1" s="1"/>
  <c r="Y3088" i="1"/>
  <c r="X3088" i="1"/>
  <c r="Z3088" i="1" s="1"/>
  <c r="AI3088" i="1" s="1"/>
  <c r="Y3092" i="1"/>
  <c r="X3092" i="1"/>
  <c r="Z3092" i="1" s="1"/>
  <c r="AI3092" i="1" s="1"/>
  <c r="X3093" i="1"/>
  <c r="Z3093" i="1" s="1"/>
  <c r="AI3093" i="1" s="1"/>
  <c r="Y3093" i="1"/>
  <c r="Y3094" i="1"/>
  <c r="X3094" i="1"/>
  <c r="Z3094" i="1" s="1"/>
  <c r="AI3094" i="1" s="1"/>
  <c r="X3095" i="1"/>
  <c r="Z3095" i="1" s="1"/>
  <c r="AI3095" i="1" s="1"/>
  <c r="Y3095" i="1"/>
  <c r="Y3096" i="1"/>
  <c r="X3096" i="1"/>
  <c r="Z3096" i="1" s="1"/>
  <c r="AI3096" i="1" s="1"/>
  <c r="X3100" i="1"/>
  <c r="Z3100" i="1" s="1"/>
  <c r="AI3100" i="1" s="1"/>
  <c r="Y3100" i="1"/>
  <c r="Y3101" i="1"/>
  <c r="X3101" i="1"/>
  <c r="Z3101" i="1" s="1"/>
  <c r="AI3101" i="1" s="1"/>
  <c r="X3102" i="1"/>
  <c r="Z3102" i="1" s="1"/>
  <c r="AI3102" i="1" s="1"/>
  <c r="Y3102" i="1"/>
  <c r="Y3103" i="1"/>
  <c r="X3103" i="1"/>
  <c r="Z3103" i="1" s="1"/>
  <c r="AI3103" i="1" s="1"/>
  <c r="Y3104" i="1"/>
  <c r="X3104" i="1"/>
  <c r="Z3104" i="1" s="1"/>
  <c r="AI3104" i="1" s="1"/>
  <c r="Y3108" i="1"/>
  <c r="X3108" i="1"/>
  <c r="Z3108" i="1" s="1"/>
  <c r="AI3108" i="1" s="1"/>
  <c r="Y3109" i="1"/>
  <c r="X3109" i="1"/>
  <c r="Z3109" i="1" s="1"/>
  <c r="AI3109" i="1" s="1"/>
  <c r="X3110" i="1"/>
  <c r="Z3110" i="1" s="1"/>
  <c r="AI3110" i="1" s="1"/>
  <c r="Y3110" i="1"/>
  <c r="X3111" i="1"/>
  <c r="Z3111" i="1" s="1"/>
  <c r="AI3111" i="1" s="1"/>
  <c r="Y3111" i="1"/>
  <c r="Y3112" i="1"/>
  <c r="X3112" i="1"/>
  <c r="Z3112" i="1" s="1"/>
  <c r="AI3112" i="1" s="1"/>
  <c r="X3116" i="1"/>
  <c r="Z3116" i="1" s="1"/>
  <c r="AI3116" i="1" s="1"/>
  <c r="Y3116" i="1"/>
  <c r="Y3117" i="1"/>
  <c r="X3117" i="1"/>
  <c r="Z3117" i="1" s="1"/>
  <c r="AI3117" i="1" s="1"/>
  <c r="X3118" i="1"/>
  <c r="Z3118" i="1" s="1"/>
  <c r="AI3118" i="1" s="1"/>
  <c r="Y3118" i="1"/>
  <c r="X3119" i="1"/>
  <c r="Z3119" i="1" s="1"/>
  <c r="AI3119" i="1" s="1"/>
  <c r="Y3119" i="1"/>
  <c r="Y3120" i="1"/>
  <c r="X3120" i="1"/>
  <c r="Z3120" i="1" s="1"/>
  <c r="AI3120" i="1" s="1"/>
  <c r="Y3124" i="1"/>
  <c r="X3124" i="1"/>
  <c r="Z3124" i="1" s="1"/>
  <c r="AI3124" i="1" s="1"/>
  <c r="X3125" i="1"/>
  <c r="Z3125" i="1" s="1"/>
  <c r="AI3125" i="1" s="1"/>
  <c r="Y3125" i="1"/>
  <c r="Y3126" i="1"/>
  <c r="X3126" i="1"/>
  <c r="Z3126" i="1" s="1"/>
  <c r="AI3126" i="1" s="1"/>
  <c r="X3127" i="1"/>
  <c r="Z3127" i="1" s="1"/>
  <c r="AI3127" i="1" s="1"/>
  <c r="Y3127" i="1"/>
  <c r="Y3128" i="1"/>
  <c r="X3128" i="1"/>
  <c r="Z3128" i="1" s="1"/>
  <c r="AI3128" i="1" s="1"/>
  <c r="Y3132" i="1"/>
  <c r="X3132" i="1"/>
  <c r="Z3132" i="1" s="1"/>
  <c r="AI3132" i="1" s="1"/>
  <c r="Y3133" i="1"/>
  <c r="X3133" i="1"/>
  <c r="Z3133" i="1" s="1"/>
  <c r="AI3133" i="1" s="1"/>
  <c r="X3134" i="1"/>
  <c r="Z3134" i="1" s="1"/>
  <c r="AI3134" i="1" s="1"/>
  <c r="Y3134" i="1"/>
  <c r="Y3135" i="1"/>
  <c r="X3135" i="1"/>
  <c r="Z3135" i="1" s="1"/>
  <c r="AI3135" i="1" s="1"/>
  <c r="Y3136" i="1"/>
  <c r="X3136" i="1"/>
  <c r="Z3136" i="1" s="1"/>
  <c r="AI3136" i="1" s="1"/>
  <c r="Y3140" i="1"/>
  <c r="X3140" i="1"/>
  <c r="Z3140" i="1" s="1"/>
  <c r="AI3140" i="1" s="1"/>
  <c r="Y3141" i="1"/>
  <c r="X3141" i="1"/>
  <c r="Z3141" i="1" s="1"/>
  <c r="AI3141" i="1" s="1"/>
  <c r="X3142" i="1"/>
  <c r="Z3142" i="1" s="1"/>
  <c r="AI3142" i="1" s="1"/>
  <c r="Y3142" i="1"/>
  <c r="X3143" i="1"/>
  <c r="Z3143" i="1" s="1"/>
  <c r="AI3143" i="1" s="1"/>
  <c r="Y3143" i="1"/>
  <c r="Y3144" i="1"/>
  <c r="X3144" i="1"/>
  <c r="Z3144" i="1" s="1"/>
  <c r="AI3144" i="1" s="1"/>
  <c r="X3148" i="1"/>
  <c r="Z3148" i="1" s="1"/>
  <c r="AI3148" i="1" s="1"/>
  <c r="Y3148" i="1"/>
  <c r="Y3149" i="1"/>
  <c r="X3149" i="1"/>
  <c r="Z3149" i="1" s="1"/>
  <c r="AI3149" i="1" s="1"/>
  <c r="Y3150" i="1"/>
  <c r="X3150" i="1"/>
  <c r="Z3150" i="1" s="1"/>
  <c r="AI3150" i="1" s="1"/>
  <c r="Y3151" i="1"/>
  <c r="X3151" i="1"/>
  <c r="Z3151" i="1" s="1"/>
  <c r="AI3151" i="1" s="1"/>
  <c r="Y3152" i="1"/>
  <c r="X3152" i="1"/>
  <c r="Z3152" i="1" s="1"/>
  <c r="AI3152" i="1" s="1"/>
  <c r="Y3156" i="1"/>
  <c r="X3156" i="1"/>
  <c r="Z3156" i="1" s="1"/>
  <c r="AI3156" i="1" s="1"/>
  <c r="Y3157" i="1"/>
  <c r="X3157" i="1"/>
  <c r="Z3157" i="1" s="1"/>
  <c r="AI3157" i="1" s="1"/>
  <c r="Y3158" i="1"/>
  <c r="X3158" i="1"/>
  <c r="Z3158" i="1" s="1"/>
  <c r="AI3158" i="1" s="1"/>
  <c r="Y3159" i="1"/>
  <c r="X3159" i="1"/>
  <c r="Z3159" i="1" s="1"/>
  <c r="AI3159" i="1" s="1"/>
  <c r="Y3160" i="1"/>
  <c r="X3160" i="1"/>
  <c r="Z3160" i="1" s="1"/>
  <c r="AI3160" i="1" s="1"/>
  <c r="X3164" i="1"/>
  <c r="Z3164" i="1" s="1"/>
  <c r="AI3164" i="1" s="1"/>
  <c r="Y3164" i="1"/>
  <c r="Y3165" i="1"/>
  <c r="X3165" i="1"/>
  <c r="Z3165" i="1" s="1"/>
  <c r="AI3165" i="1" s="1"/>
  <c r="Y3166" i="1"/>
  <c r="X3166" i="1"/>
  <c r="Z3166" i="1" s="1"/>
  <c r="AI3166" i="1" s="1"/>
  <c r="Y3167" i="1"/>
  <c r="X3167" i="1"/>
  <c r="Z3167" i="1" s="1"/>
  <c r="AI3167" i="1" s="1"/>
  <c r="Y3168" i="1"/>
  <c r="X3168" i="1"/>
  <c r="Z3168" i="1" s="1"/>
  <c r="AI3168" i="1" s="1"/>
  <c r="Y3172" i="1"/>
  <c r="X3172" i="1"/>
  <c r="Z3172" i="1" s="1"/>
  <c r="AI3172" i="1" s="1"/>
  <c r="X3173" i="1"/>
  <c r="Z3173" i="1" s="1"/>
  <c r="AI3173" i="1" s="1"/>
  <c r="Y3173" i="1"/>
  <c r="X3174" i="1"/>
  <c r="Z3174" i="1" s="1"/>
  <c r="AI3174" i="1" s="1"/>
  <c r="Y3174" i="1"/>
  <c r="X3175" i="1"/>
  <c r="Z3175" i="1" s="1"/>
  <c r="AI3175" i="1" s="1"/>
  <c r="Y3175" i="1"/>
  <c r="Y3176" i="1"/>
  <c r="X3176" i="1"/>
  <c r="Z3176" i="1" s="1"/>
  <c r="AI3176" i="1" s="1"/>
  <c r="Y3180" i="1"/>
  <c r="X3180" i="1"/>
  <c r="Z3180" i="1" s="1"/>
  <c r="AI3180" i="1" s="1"/>
  <c r="X3181" i="1"/>
  <c r="Z3181" i="1" s="1"/>
  <c r="AI3181" i="1" s="1"/>
  <c r="Y3181" i="1"/>
  <c r="X3182" i="1"/>
  <c r="Z3182" i="1" s="1"/>
  <c r="AI3182" i="1" s="1"/>
  <c r="Y3182" i="1"/>
  <c r="X3183" i="1"/>
  <c r="Z3183" i="1" s="1"/>
  <c r="AI3183" i="1" s="1"/>
  <c r="Y3183" i="1"/>
  <c r="Y3184" i="1"/>
  <c r="X3184" i="1"/>
  <c r="Z3184" i="1" s="1"/>
  <c r="AI3184" i="1" s="1"/>
  <c r="X3187" i="1"/>
  <c r="Z3187" i="1" s="1"/>
  <c r="AI3187" i="1" s="1"/>
  <c r="Y3187" i="1"/>
  <c r="X3188" i="1"/>
  <c r="Z3188" i="1" s="1"/>
  <c r="AI3188" i="1" s="1"/>
  <c r="Y3188" i="1"/>
  <c r="Y3189" i="1"/>
  <c r="X3189" i="1"/>
  <c r="Z3189" i="1" s="1"/>
  <c r="AI3189" i="1" s="1"/>
  <c r="Y3190" i="1"/>
  <c r="X3190" i="1"/>
  <c r="Z3190" i="1" s="1"/>
  <c r="AI3190" i="1" s="1"/>
  <c r="Y3191" i="1"/>
  <c r="X3191" i="1"/>
  <c r="Z3191" i="1" s="1"/>
  <c r="AI3191" i="1" s="1"/>
  <c r="Y3192" i="1"/>
  <c r="X3192" i="1"/>
  <c r="Z3192" i="1" s="1"/>
  <c r="AI3192" i="1" s="1"/>
  <c r="Y3196" i="1"/>
  <c r="X3196" i="1"/>
  <c r="Z3196" i="1" s="1"/>
  <c r="AI3196" i="1" s="1"/>
  <c r="X3197" i="1"/>
  <c r="Z3197" i="1" s="1"/>
  <c r="AI3197" i="1" s="1"/>
  <c r="Y3197" i="1"/>
  <c r="Y3198" i="1"/>
  <c r="X3198" i="1"/>
  <c r="Z3198" i="1" s="1"/>
  <c r="AI3198" i="1" s="1"/>
  <c r="Y3200" i="1"/>
  <c r="X3200" i="1"/>
  <c r="Z3200" i="1" s="1"/>
  <c r="AI3200" i="1" s="1"/>
  <c r="X3204" i="1"/>
  <c r="Z3204" i="1" s="1"/>
  <c r="AI3204" i="1" s="1"/>
  <c r="Y3204" i="1"/>
  <c r="Y3205" i="1"/>
  <c r="X3205" i="1"/>
  <c r="Z3205" i="1" s="1"/>
  <c r="AI3205" i="1" s="1"/>
  <c r="Y3206" i="1"/>
  <c r="X3206" i="1"/>
  <c r="Z3206" i="1" s="1"/>
  <c r="AI3206" i="1" s="1"/>
  <c r="Y3208" i="1"/>
  <c r="X3208" i="1"/>
  <c r="Z3208" i="1" s="1"/>
  <c r="AI3208" i="1" s="1"/>
  <c r="X3212" i="1"/>
  <c r="Z3212" i="1" s="1"/>
  <c r="AI3212" i="1" s="1"/>
  <c r="Y3212" i="1"/>
  <c r="Y3213" i="1"/>
  <c r="X3213" i="1"/>
  <c r="Z3213" i="1" s="1"/>
  <c r="AI3213" i="1" s="1"/>
  <c r="Y3214" i="1"/>
  <c r="X3214" i="1"/>
  <c r="Z3214" i="1" s="1"/>
  <c r="AI3214" i="1" s="1"/>
  <c r="Y3216" i="1"/>
  <c r="X3216" i="1"/>
  <c r="Z3216" i="1" s="1"/>
  <c r="AI3216" i="1" s="1"/>
  <c r="X3219" i="1"/>
  <c r="Z3219" i="1" s="1"/>
  <c r="AI3219" i="1" s="1"/>
  <c r="Y3219" i="1"/>
  <c r="Y3220" i="1"/>
  <c r="X3220" i="1"/>
  <c r="Z3220" i="1" s="1"/>
  <c r="AI3220" i="1" s="1"/>
  <c r="X3221" i="1"/>
  <c r="Z3221" i="1" s="1"/>
  <c r="AI3221" i="1" s="1"/>
  <c r="Y3221" i="1"/>
  <c r="Y3222" i="1"/>
  <c r="X3222" i="1"/>
  <c r="Z3222" i="1" s="1"/>
  <c r="AI3222" i="1" s="1"/>
  <c r="Y3223" i="1"/>
  <c r="X3223" i="1"/>
  <c r="Z3223" i="1" s="1"/>
  <c r="AI3223" i="1" s="1"/>
  <c r="Y3224" i="1"/>
  <c r="X3224" i="1"/>
  <c r="Z3224" i="1" s="1"/>
  <c r="AI3224" i="1" s="1"/>
  <c r="Y3228" i="1"/>
  <c r="X3228" i="1"/>
  <c r="Z3228" i="1" s="1"/>
  <c r="AI3228" i="1" s="1"/>
  <c r="Y3229" i="1"/>
  <c r="X3229" i="1"/>
  <c r="Z3229" i="1" s="1"/>
  <c r="AI3229" i="1" s="1"/>
  <c r="X3230" i="1"/>
  <c r="Z3230" i="1" s="1"/>
  <c r="AI3230" i="1" s="1"/>
  <c r="Y3230" i="1"/>
  <c r="X3231" i="1"/>
  <c r="Z3231" i="1" s="1"/>
  <c r="AI3231" i="1" s="1"/>
  <c r="Y3231" i="1"/>
  <c r="Y3232" i="1"/>
  <c r="X3232" i="1"/>
  <c r="Z3232" i="1" s="1"/>
  <c r="AI3232" i="1" s="1"/>
  <c r="X3236" i="1"/>
  <c r="Z3236" i="1" s="1"/>
  <c r="AI3236" i="1" s="1"/>
  <c r="Y3236" i="1"/>
  <c r="Y3237" i="1"/>
  <c r="X3237" i="1"/>
  <c r="Z3237" i="1" s="1"/>
  <c r="AI3237" i="1" s="1"/>
  <c r="X3238" i="1"/>
  <c r="Z3238" i="1" s="1"/>
  <c r="AI3238" i="1" s="1"/>
  <c r="Y3238" i="1"/>
  <c r="X3239" i="1"/>
  <c r="Z3239" i="1" s="1"/>
  <c r="AI3239" i="1" s="1"/>
  <c r="Y3239" i="1"/>
  <c r="Y3240" i="1"/>
  <c r="X3240" i="1"/>
  <c r="Z3240" i="1" s="1"/>
  <c r="AI3240" i="1" s="1"/>
  <c r="X3243" i="1"/>
  <c r="Z3243" i="1" s="1"/>
  <c r="AI3243" i="1" s="1"/>
  <c r="Y3243" i="1"/>
  <c r="X3244" i="1"/>
  <c r="Z3244" i="1" s="1"/>
  <c r="AI3244" i="1" s="1"/>
  <c r="Y3244" i="1"/>
  <c r="X3245" i="1"/>
  <c r="Z3245" i="1" s="1"/>
  <c r="AI3245" i="1" s="1"/>
  <c r="Y3245" i="1"/>
  <c r="X3246" i="1"/>
  <c r="Z3246" i="1" s="1"/>
  <c r="AI3246" i="1" s="1"/>
  <c r="Y3246" i="1"/>
  <c r="X3251" i="1"/>
  <c r="Z3251" i="1" s="1"/>
  <c r="AI3251" i="1" s="1"/>
  <c r="Y3251" i="1"/>
  <c r="X3252" i="1"/>
  <c r="Z3252" i="1" s="1"/>
  <c r="AI3252" i="1" s="1"/>
  <c r="Y3252" i="1"/>
  <c r="X3253" i="1"/>
  <c r="Z3253" i="1" s="1"/>
  <c r="AI3253" i="1" s="1"/>
  <c r="Y3253" i="1"/>
  <c r="Y3254" i="1"/>
  <c r="X3254" i="1"/>
  <c r="Z3254" i="1" s="1"/>
  <c r="AI3254" i="1" s="1"/>
  <c r="X3258" i="1"/>
  <c r="Z3258" i="1" s="1"/>
  <c r="AI3258" i="1" s="1"/>
  <c r="Y3258" i="1"/>
  <c r="X3259" i="1"/>
  <c r="Z3259" i="1" s="1"/>
  <c r="AI3259" i="1" s="1"/>
  <c r="Y3259" i="1"/>
  <c r="Y3260" i="1"/>
  <c r="X3260" i="1"/>
  <c r="Z3260" i="1" s="1"/>
  <c r="AI3260" i="1" s="1"/>
  <c r="Y3261" i="1"/>
  <c r="X3261" i="1"/>
  <c r="Z3261" i="1" s="1"/>
  <c r="AI3261" i="1" s="1"/>
  <c r="X3263" i="1"/>
  <c r="Z3263" i="1" s="1"/>
  <c r="AI3263" i="1" s="1"/>
  <c r="Y3263" i="1"/>
  <c r="Y3264" i="1"/>
  <c r="X3264" i="1"/>
  <c r="Z3264" i="1" s="1"/>
  <c r="AI3264" i="1" s="1"/>
  <c r="Y3265" i="1"/>
  <c r="X3265" i="1"/>
  <c r="Z3265" i="1" s="1"/>
  <c r="AI3265" i="1" s="1"/>
  <c r="X3266" i="1"/>
  <c r="Z3266" i="1" s="1"/>
  <c r="AI3266" i="1" s="1"/>
  <c r="Y3266" i="1"/>
  <c r="Y3267" i="1"/>
  <c r="X3267" i="1"/>
  <c r="Z3267" i="1" s="1"/>
  <c r="AI3267" i="1" s="1"/>
  <c r="Y3269" i="1"/>
  <c r="X3269" i="1"/>
  <c r="Z3269" i="1" s="1"/>
  <c r="AI3269" i="1" s="1"/>
  <c r="X3270" i="1"/>
  <c r="Z3270" i="1" s="1"/>
  <c r="AI3270" i="1" s="1"/>
  <c r="Y3270" i="1"/>
  <c r="X3272" i="1"/>
  <c r="Z3272" i="1" s="1"/>
  <c r="AI3272" i="1" s="1"/>
  <c r="Y3272" i="1"/>
  <c r="X3275" i="1"/>
  <c r="Z3275" i="1" s="1"/>
  <c r="AI3275" i="1" s="1"/>
  <c r="Y3275" i="1"/>
  <c r="Y3276" i="1"/>
  <c r="X3276" i="1"/>
  <c r="Z3276" i="1" s="1"/>
  <c r="AI3276" i="1" s="1"/>
  <c r="X3277" i="1"/>
  <c r="Z3277" i="1" s="1"/>
  <c r="AI3277" i="1" s="1"/>
  <c r="Y3277" i="1"/>
  <c r="X3279" i="1"/>
  <c r="Z3279" i="1" s="1"/>
  <c r="AI3279" i="1" s="1"/>
  <c r="Y3279" i="1"/>
  <c r="Y3280" i="1"/>
  <c r="X3280" i="1"/>
  <c r="Z3280" i="1" s="1"/>
  <c r="AI3280" i="1" s="1"/>
  <c r="Y3281" i="1"/>
  <c r="X3281" i="1"/>
  <c r="Z3281" i="1" s="1"/>
  <c r="AI3281" i="1" s="1"/>
  <c r="X3604" i="1"/>
  <c r="Z3604" i="1" s="1"/>
  <c r="AI3604" i="1" s="1"/>
  <c r="Y3604" i="1"/>
  <c r="X3605" i="1"/>
  <c r="Z3605" i="1" s="1"/>
  <c r="AI3605" i="1" s="1"/>
  <c r="Y3605" i="1"/>
  <c r="Y3606" i="1"/>
  <c r="X3606" i="1"/>
  <c r="Z3606" i="1" s="1"/>
  <c r="AI3606" i="1" s="1"/>
  <c r="Y3607" i="1"/>
  <c r="X3607" i="1"/>
  <c r="Z3607" i="1" s="1"/>
  <c r="AI3607" i="1" s="1"/>
  <c r="X3608" i="1"/>
  <c r="Z3608" i="1" s="1"/>
  <c r="AI3608" i="1" s="1"/>
  <c r="Y3608" i="1"/>
  <c r="Y3609" i="1"/>
  <c r="X3609" i="1"/>
  <c r="Z3609" i="1" s="1"/>
  <c r="AI3609" i="1" s="1"/>
  <c r="Y3610" i="1"/>
  <c r="X3610" i="1"/>
  <c r="Z3610" i="1" s="1"/>
  <c r="AI3610" i="1" s="1"/>
  <c r="X3611" i="1"/>
  <c r="Z3611" i="1" s="1"/>
  <c r="AI3611" i="1" s="1"/>
  <c r="Y3611" i="1"/>
  <c r="X3614" i="1"/>
  <c r="Z3614" i="1" s="1"/>
  <c r="AI3614" i="1" s="1"/>
  <c r="Y3614" i="1"/>
  <c r="X3617" i="1"/>
  <c r="Z3617" i="1" s="1"/>
  <c r="AI3617" i="1" s="1"/>
  <c r="Y3617" i="1"/>
  <c r="Y3618" i="1"/>
  <c r="X3618" i="1"/>
  <c r="Z3618" i="1" s="1"/>
  <c r="AI3618" i="1" s="1"/>
  <c r="Y3619" i="1"/>
  <c r="X3619" i="1"/>
  <c r="Z3619" i="1" s="1"/>
  <c r="AI3619" i="1" s="1"/>
  <c r="X3620" i="1"/>
  <c r="Z3620" i="1" s="1"/>
  <c r="AI3620" i="1" s="1"/>
  <c r="Y3620" i="1"/>
  <c r="Y3621" i="1"/>
  <c r="X3621" i="1"/>
  <c r="Z3621" i="1" s="1"/>
  <c r="AI3621" i="1" s="1"/>
  <c r="Y3622" i="1"/>
  <c r="X3622" i="1"/>
  <c r="Z3622" i="1" s="1"/>
  <c r="AI3622" i="1" s="1"/>
  <c r="X3625" i="1"/>
  <c r="Z3625" i="1" s="1"/>
  <c r="AI3625" i="1" s="1"/>
  <c r="Y3625" i="1"/>
  <c r="X3626" i="1"/>
  <c r="Z3626" i="1" s="1"/>
  <c r="AI3626" i="1" s="1"/>
  <c r="Y3626" i="1"/>
  <c r="X3627" i="1"/>
  <c r="Z3627" i="1" s="1"/>
  <c r="AI3627" i="1" s="1"/>
  <c r="Y3627" i="1"/>
  <c r="X3628" i="1"/>
  <c r="Z3628" i="1" s="1"/>
  <c r="AI3628" i="1" s="1"/>
  <c r="Y3628" i="1"/>
  <c r="Y3629" i="1"/>
  <c r="X3629" i="1"/>
  <c r="Z3629" i="1" s="1"/>
  <c r="AI3629" i="1" s="1"/>
  <c r="Y3630" i="1"/>
  <c r="X3630" i="1"/>
  <c r="Z3630" i="1" s="1"/>
  <c r="AI3630" i="1" s="1"/>
  <c r="X3633" i="1"/>
  <c r="Z3633" i="1" s="1"/>
  <c r="AI3633" i="1" s="1"/>
  <c r="Y3633" i="1"/>
  <c r="Y3634" i="1"/>
  <c r="X3634" i="1"/>
  <c r="Z3634" i="1" s="1"/>
  <c r="AI3634" i="1" s="1"/>
  <c r="X3635" i="1"/>
  <c r="Z3635" i="1" s="1"/>
  <c r="AI3635" i="1" s="1"/>
  <c r="Y3635" i="1"/>
  <c r="Y3636" i="1"/>
  <c r="X3636" i="1"/>
  <c r="Z3636" i="1" s="1"/>
  <c r="AI3636" i="1" s="1"/>
  <c r="Y3637" i="1"/>
  <c r="X3637" i="1"/>
  <c r="Z3637" i="1" s="1"/>
  <c r="AI3637" i="1" s="1"/>
  <c r="Y3638" i="1"/>
  <c r="X3638" i="1"/>
  <c r="Z3638" i="1" s="1"/>
  <c r="AI3638" i="1" s="1"/>
  <c r="X3641" i="1"/>
  <c r="Z3641" i="1" s="1"/>
  <c r="AI3641" i="1" s="1"/>
  <c r="Y3641" i="1"/>
  <c r="Y3642" i="1"/>
  <c r="X3642" i="1"/>
  <c r="Z3642" i="1" s="1"/>
  <c r="AI3642" i="1" s="1"/>
  <c r="X3643" i="1"/>
  <c r="Z3643" i="1" s="1"/>
  <c r="AI3643" i="1" s="1"/>
  <c r="Y3643" i="1"/>
  <c r="X3644" i="1"/>
  <c r="Z3644" i="1" s="1"/>
  <c r="AI3644" i="1" s="1"/>
  <c r="Y3644" i="1"/>
  <c r="Y3645" i="1"/>
  <c r="X3645" i="1"/>
  <c r="Z3645" i="1" s="1"/>
  <c r="AI3645" i="1" s="1"/>
  <c r="Y3646" i="1"/>
  <c r="X3646" i="1"/>
  <c r="Z3646" i="1" s="1"/>
  <c r="AI3646" i="1" s="1"/>
  <c r="X3649" i="1"/>
  <c r="Z3649" i="1" s="1"/>
  <c r="AI3649" i="1" s="1"/>
  <c r="Y3649" i="1"/>
  <c r="X3650" i="1"/>
  <c r="Z3650" i="1" s="1"/>
  <c r="AI3650" i="1" s="1"/>
  <c r="Y3650" i="1"/>
  <c r="X3651" i="1"/>
  <c r="Z3651" i="1" s="1"/>
  <c r="AI3651" i="1" s="1"/>
  <c r="Y3651" i="1"/>
  <c r="X3652" i="1"/>
  <c r="Z3652" i="1" s="1"/>
  <c r="AI3652" i="1" s="1"/>
  <c r="Y3652" i="1"/>
  <c r="Y3653" i="1"/>
  <c r="X3653" i="1"/>
  <c r="Z3653" i="1" s="1"/>
  <c r="AI3653" i="1" s="1"/>
  <c r="Y3654" i="1"/>
  <c r="X3654" i="1"/>
  <c r="Z3654" i="1" s="1"/>
  <c r="AI3654" i="1" s="1"/>
  <c r="X3657" i="1"/>
  <c r="Z3657" i="1" s="1"/>
  <c r="AI3657" i="1" s="1"/>
  <c r="Y3657" i="1"/>
  <c r="Y3658" i="1"/>
  <c r="X3658" i="1"/>
  <c r="Z3658" i="1" s="1"/>
  <c r="AI3658" i="1" s="1"/>
  <c r="X3659" i="1"/>
  <c r="Z3659" i="1" s="1"/>
  <c r="AI3659" i="1" s="1"/>
  <c r="Y3659" i="1"/>
  <c r="X3660" i="1"/>
  <c r="Z3660" i="1" s="1"/>
  <c r="AI3660" i="1" s="1"/>
  <c r="Y3660" i="1"/>
  <c r="Y3661" i="1"/>
  <c r="X3661" i="1"/>
  <c r="Z3661" i="1" s="1"/>
  <c r="AI3661" i="1" s="1"/>
  <c r="Y3662" i="1"/>
  <c r="X3662" i="1"/>
  <c r="Z3662" i="1" s="1"/>
  <c r="AI3662" i="1" s="1"/>
  <c r="X3665" i="1"/>
  <c r="Z3665" i="1" s="1"/>
  <c r="AI3665" i="1" s="1"/>
  <c r="Y3665" i="1"/>
  <c r="X3666" i="1"/>
  <c r="Z3666" i="1" s="1"/>
  <c r="AI3666" i="1" s="1"/>
  <c r="Y3666" i="1"/>
  <c r="X3667" i="1"/>
  <c r="Z3667" i="1" s="1"/>
  <c r="AI3667" i="1" s="1"/>
  <c r="Y3667" i="1"/>
  <c r="Y3668" i="1"/>
  <c r="X3668" i="1"/>
  <c r="Z3668" i="1" s="1"/>
  <c r="AI3668" i="1" s="1"/>
  <c r="Y3669" i="1"/>
  <c r="X3669" i="1"/>
  <c r="Z3669" i="1" s="1"/>
  <c r="AI3669" i="1" s="1"/>
  <c r="Y3670" i="1"/>
  <c r="X3670" i="1"/>
  <c r="Z3670" i="1" s="1"/>
  <c r="AI3670" i="1" s="1"/>
  <c r="X3673" i="1"/>
  <c r="Z3673" i="1" s="1"/>
  <c r="AI3673" i="1" s="1"/>
  <c r="Y3673" i="1"/>
  <c r="Y3674" i="1"/>
  <c r="X3674" i="1"/>
  <c r="Z3674" i="1" s="1"/>
  <c r="AI3674" i="1" s="1"/>
  <c r="X3675" i="1"/>
  <c r="Z3675" i="1" s="1"/>
  <c r="AI3675" i="1" s="1"/>
  <c r="Y3675" i="1"/>
  <c r="X3676" i="1"/>
  <c r="Z3676" i="1" s="1"/>
  <c r="AI3676" i="1" s="1"/>
  <c r="Y3676" i="1"/>
  <c r="Y3677" i="1"/>
  <c r="X3677" i="1"/>
  <c r="Z3677" i="1" s="1"/>
  <c r="AI3677" i="1" s="1"/>
  <c r="Y3678" i="1"/>
  <c r="X3678" i="1"/>
  <c r="Z3678" i="1" s="1"/>
  <c r="AI3678" i="1" s="1"/>
  <c r="X3681" i="1"/>
  <c r="Z3681" i="1" s="1"/>
  <c r="AI3681" i="1" s="1"/>
  <c r="Y3681" i="1"/>
  <c r="X3682" i="1"/>
  <c r="Z3682" i="1" s="1"/>
  <c r="AI3682" i="1" s="1"/>
  <c r="Y3682" i="1"/>
  <c r="X3683" i="1"/>
  <c r="Z3683" i="1" s="1"/>
  <c r="AI3683" i="1" s="1"/>
  <c r="Y3683" i="1"/>
  <c r="X3684" i="1"/>
  <c r="Z3684" i="1" s="1"/>
  <c r="AI3684" i="1" s="1"/>
  <c r="Y3684" i="1"/>
  <c r="Y3685" i="1"/>
  <c r="X3685" i="1"/>
  <c r="Z3685" i="1" s="1"/>
  <c r="AI3685" i="1" s="1"/>
  <c r="Y3686" i="1"/>
  <c r="X3686" i="1"/>
  <c r="Z3686" i="1" s="1"/>
  <c r="AI3686" i="1" s="1"/>
  <c r="X3689" i="1"/>
  <c r="Z3689" i="1" s="1"/>
  <c r="AI3689" i="1" s="1"/>
  <c r="Y3689" i="1"/>
  <c r="X3690" i="1"/>
  <c r="Z3690" i="1" s="1"/>
  <c r="AI3690" i="1" s="1"/>
  <c r="Y3690" i="1"/>
  <c r="X3691" i="1"/>
  <c r="Z3691" i="1" s="1"/>
  <c r="AI3691" i="1" s="1"/>
  <c r="Y3691" i="1"/>
  <c r="X3692" i="1"/>
  <c r="Z3692" i="1" s="1"/>
  <c r="AI3692" i="1" s="1"/>
  <c r="Y3692" i="1"/>
  <c r="Y3693" i="1"/>
  <c r="X3693" i="1"/>
  <c r="Z3693" i="1" s="1"/>
  <c r="AI3693" i="1" s="1"/>
  <c r="Y3694" i="1"/>
  <c r="X3694" i="1"/>
  <c r="Z3694" i="1" s="1"/>
  <c r="AI3694" i="1" s="1"/>
  <c r="Y3698" i="1"/>
  <c r="X3698" i="1"/>
  <c r="Z3698" i="1" s="1"/>
  <c r="AI3698" i="1" s="1"/>
  <c r="X3699" i="1"/>
  <c r="Z3699" i="1" s="1"/>
  <c r="AI3699" i="1" s="1"/>
  <c r="Y3699" i="1"/>
  <c r="X3700" i="1"/>
  <c r="Z3700" i="1" s="1"/>
  <c r="AI3700" i="1" s="1"/>
  <c r="Y3700" i="1"/>
  <c r="X3701" i="1"/>
  <c r="Z3701" i="1" s="1"/>
  <c r="AI3701" i="1" s="1"/>
  <c r="Y3701" i="1"/>
  <c r="Y3702" i="1"/>
  <c r="X3702" i="1"/>
  <c r="Z3702" i="1" s="1"/>
  <c r="AI3702" i="1" s="1"/>
  <c r="Y3706" i="1"/>
  <c r="X3706" i="1"/>
  <c r="Z3706" i="1" s="1"/>
  <c r="AI3706" i="1" s="1"/>
  <c r="X3707" i="1"/>
  <c r="Z3707" i="1" s="1"/>
  <c r="AI3707" i="1" s="1"/>
  <c r="Y3707" i="1"/>
  <c r="Y3708" i="1"/>
  <c r="X3708" i="1"/>
  <c r="Z3708" i="1" s="1"/>
  <c r="AI3708" i="1" s="1"/>
  <c r="Y3709" i="1"/>
  <c r="X3709" i="1"/>
  <c r="Z3709" i="1" s="1"/>
  <c r="AI3709" i="1" s="1"/>
  <c r="Y3710" i="1"/>
  <c r="X3710" i="1"/>
  <c r="Z3710" i="1" s="1"/>
  <c r="AI3710" i="1" s="1"/>
  <c r="Y3714" i="1"/>
  <c r="X3714" i="1"/>
  <c r="Z3714" i="1" s="1"/>
  <c r="AI3714" i="1" s="1"/>
  <c r="X3715" i="1"/>
  <c r="Z3715" i="1" s="1"/>
  <c r="AI3715" i="1" s="1"/>
  <c r="Y3715" i="1"/>
  <c r="Y3716" i="1"/>
  <c r="X3716" i="1"/>
  <c r="Z3716" i="1" s="1"/>
  <c r="AI3716" i="1" s="1"/>
  <c r="Y3717" i="1"/>
  <c r="X3717" i="1"/>
  <c r="Z3717" i="1" s="1"/>
  <c r="AI3717" i="1" s="1"/>
  <c r="Y3718" i="1"/>
  <c r="X3718" i="1"/>
  <c r="Z3718" i="1" s="1"/>
  <c r="AI3718" i="1" s="1"/>
  <c r="X3722" i="1"/>
  <c r="Z3722" i="1" s="1"/>
  <c r="AI3722" i="1" s="1"/>
  <c r="Y3722" i="1"/>
  <c r="X3723" i="1"/>
  <c r="Z3723" i="1" s="1"/>
  <c r="AI3723" i="1" s="1"/>
  <c r="Y3723" i="1"/>
  <c r="X3724" i="1"/>
  <c r="Z3724" i="1" s="1"/>
  <c r="AI3724" i="1" s="1"/>
  <c r="Y3724" i="1"/>
  <c r="Y3725" i="1"/>
  <c r="X3725" i="1"/>
  <c r="Z3725" i="1" s="1"/>
  <c r="AI3725" i="1" s="1"/>
  <c r="Y3726" i="1"/>
  <c r="X3726" i="1"/>
  <c r="Z3726" i="1" s="1"/>
  <c r="AI3726" i="1" s="1"/>
  <c r="X3730" i="1"/>
  <c r="Z3730" i="1" s="1"/>
  <c r="AI3730" i="1" s="1"/>
  <c r="Y3730" i="1"/>
  <c r="X3731" i="1"/>
  <c r="Z3731" i="1" s="1"/>
  <c r="AI3731" i="1" s="1"/>
  <c r="Y3731" i="1"/>
  <c r="X3732" i="1"/>
  <c r="Z3732" i="1" s="1"/>
  <c r="AI3732" i="1" s="1"/>
  <c r="Y3732" i="1"/>
  <c r="Y3733" i="1"/>
  <c r="X3733" i="1"/>
  <c r="Z3733" i="1" s="1"/>
  <c r="AI3733" i="1" s="1"/>
  <c r="Y3734" i="1"/>
  <c r="X3734" i="1"/>
  <c r="Z3734" i="1" s="1"/>
  <c r="AI3734" i="1" s="1"/>
  <c r="X3738" i="1"/>
  <c r="Z3738" i="1" s="1"/>
  <c r="AI3738" i="1" s="1"/>
  <c r="Y3738" i="1"/>
  <c r="X3739" i="1"/>
  <c r="Z3739" i="1" s="1"/>
  <c r="AI3739" i="1" s="1"/>
  <c r="Y3739" i="1"/>
  <c r="X3740" i="1"/>
  <c r="Z3740" i="1" s="1"/>
  <c r="AI3740" i="1" s="1"/>
  <c r="Y3740" i="1"/>
  <c r="Y3741" i="1"/>
  <c r="X3741" i="1"/>
  <c r="Z3741" i="1" s="1"/>
  <c r="AI3741" i="1" s="1"/>
  <c r="Y3742" i="1"/>
  <c r="X3742" i="1"/>
  <c r="Z3742" i="1" s="1"/>
  <c r="AI3742" i="1" s="1"/>
  <c r="X3746" i="1"/>
  <c r="Z3746" i="1" s="1"/>
  <c r="AI3746" i="1" s="1"/>
  <c r="Y3746" i="1"/>
  <c r="X3747" i="1"/>
  <c r="Z3747" i="1" s="1"/>
  <c r="AI3747" i="1" s="1"/>
  <c r="Y3747" i="1"/>
  <c r="X3748" i="1"/>
  <c r="Z3748" i="1" s="1"/>
  <c r="AI3748" i="1" s="1"/>
  <c r="Y3748" i="1"/>
  <c r="X3749" i="1"/>
  <c r="Z3749" i="1" s="1"/>
  <c r="AI3749" i="1" s="1"/>
  <c r="Y3749" i="1"/>
  <c r="Y3750" i="1"/>
  <c r="X3750" i="1"/>
  <c r="Z3750" i="1" s="1"/>
  <c r="AI3750" i="1" s="1"/>
  <c r="X3754" i="1"/>
  <c r="Z3754" i="1" s="1"/>
  <c r="AI3754" i="1" s="1"/>
  <c r="Y3754" i="1"/>
  <c r="X3755" i="1"/>
  <c r="Z3755" i="1" s="1"/>
  <c r="AI3755" i="1" s="1"/>
  <c r="Y3755" i="1"/>
  <c r="X3756" i="1"/>
  <c r="Z3756" i="1" s="1"/>
  <c r="AI3756" i="1" s="1"/>
  <c r="Y3756" i="1"/>
  <c r="Y3757" i="1"/>
  <c r="X3757" i="1"/>
  <c r="Z3757" i="1" s="1"/>
  <c r="AI3757" i="1" s="1"/>
  <c r="Y3758" i="1"/>
  <c r="X3758" i="1"/>
  <c r="Z3758" i="1" s="1"/>
  <c r="AI3758" i="1" s="1"/>
  <c r="X3762" i="1"/>
  <c r="Z3762" i="1" s="1"/>
  <c r="AI3762" i="1" s="1"/>
  <c r="Y3762" i="1"/>
  <c r="X3763" i="1"/>
  <c r="Z3763" i="1" s="1"/>
  <c r="AI3763" i="1" s="1"/>
  <c r="Y3763" i="1"/>
  <c r="X3764" i="1"/>
  <c r="Z3764" i="1" s="1"/>
  <c r="AI3764" i="1" s="1"/>
  <c r="Y3764" i="1"/>
  <c r="X3765" i="1"/>
  <c r="Z3765" i="1" s="1"/>
  <c r="AI3765" i="1" s="1"/>
  <c r="Y3765" i="1"/>
  <c r="Y3766" i="1"/>
  <c r="X3766" i="1"/>
  <c r="Z3766" i="1" s="1"/>
  <c r="AI3766" i="1" s="1"/>
  <c r="Y3770" i="1"/>
  <c r="X3770" i="1"/>
  <c r="Z3770" i="1" s="1"/>
  <c r="AI3770" i="1" s="1"/>
  <c r="X3771" i="1"/>
  <c r="Z3771" i="1" s="1"/>
  <c r="AI3771" i="1" s="1"/>
  <c r="Y3771" i="1"/>
  <c r="Y3772" i="1"/>
  <c r="X3772" i="1"/>
  <c r="Z3772" i="1" s="1"/>
  <c r="AI3772" i="1" s="1"/>
  <c r="X3773" i="1"/>
  <c r="Z3773" i="1" s="1"/>
  <c r="AI3773" i="1" s="1"/>
  <c r="Y3773" i="1"/>
  <c r="Y3774" i="1"/>
  <c r="X3774" i="1"/>
  <c r="Z3774" i="1" s="1"/>
  <c r="AI3774" i="1" s="1"/>
  <c r="X3778" i="1"/>
  <c r="Z3778" i="1" s="1"/>
  <c r="AI3778" i="1" s="1"/>
  <c r="Y3778" i="1"/>
  <c r="X3779" i="1"/>
  <c r="Z3779" i="1" s="1"/>
  <c r="AI3779" i="1" s="1"/>
  <c r="Y3779" i="1"/>
  <c r="X3780" i="1"/>
  <c r="Z3780" i="1" s="1"/>
  <c r="AI3780" i="1" s="1"/>
  <c r="Y3780" i="1"/>
  <c r="X3781" i="1"/>
  <c r="Z3781" i="1" s="1"/>
  <c r="AI3781" i="1" s="1"/>
  <c r="Y3781" i="1"/>
  <c r="Y3782" i="1"/>
  <c r="X3782" i="1"/>
  <c r="Z3782" i="1" s="1"/>
  <c r="AI3782" i="1" s="1"/>
  <c r="X3786" i="1"/>
  <c r="Z3786" i="1" s="1"/>
  <c r="AI3786" i="1" s="1"/>
  <c r="Y3786" i="1"/>
  <c r="X3787" i="1"/>
  <c r="Z3787" i="1" s="1"/>
  <c r="AI3787" i="1" s="1"/>
  <c r="Y3787" i="1"/>
  <c r="Y3788" i="1"/>
  <c r="X3788" i="1"/>
  <c r="Z3788" i="1" s="1"/>
  <c r="AI3788" i="1" s="1"/>
  <c r="X3789" i="1"/>
  <c r="Z3789" i="1" s="1"/>
  <c r="AI3789" i="1" s="1"/>
  <c r="Y3789" i="1"/>
  <c r="Y3790" i="1"/>
  <c r="X3790" i="1"/>
  <c r="Z3790" i="1" s="1"/>
  <c r="AI3790" i="1" s="1"/>
  <c r="X3794" i="1"/>
  <c r="Z3794" i="1" s="1"/>
  <c r="AI3794" i="1" s="1"/>
  <c r="Y3794" i="1"/>
  <c r="X3795" i="1"/>
  <c r="Z3795" i="1" s="1"/>
  <c r="AI3795" i="1" s="1"/>
  <c r="Y3795" i="1"/>
  <c r="X3796" i="1"/>
  <c r="Z3796" i="1" s="1"/>
  <c r="AI3796" i="1" s="1"/>
  <c r="Y3796" i="1"/>
  <c r="X3797" i="1"/>
  <c r="Z3797" i="1" s="1"/>
  <c r="AI3797" i="1" s="1"/>
  <c r="Y3797" i="1"/>
  <c r="Y3798" i="1"/>
  <c r="X3798" i="1"/>
  <c r="Z3798" i="1" s="1"/>
  <c r="AI3798" i="1" s="1"/>
  <c r="X3802" i="1"/>
  <c r="Z3802" i="1" s="1"/>
  <c r="AI3802" i="1" s="1"/>
  <c r="Y3802" i="1"/>
  <c r="X3803" i="1"/>
  <c r="Z3803" i="1" s="1"/>
  <c r="AI3803" i="1" s="1"/>
  <c r="Y3803" i="1"/>
  <c r="X3804" i="1"/>
  <c r="Z3804" i="1" s="1"/>
  <c r="AI3804" i="1" s="1"/>
  <c r="Y3804" i="1"/>
  <c r="Y3805" i="1"/>
  <c r="X3805" i="1"/>
  <c r="Z3805" i="1" s="1"/>
  <c r="AI3805" i="1" s="1"/>
  <c r="Y3806" i="1"/>
  <c r="X3806" i="1"/>
  <c r="Z3806" i="1" s="1"/>
  <c r="AI3806" i="1" s="1"/>
  <c r="Y3810" i="1"/>
  <c r="X3810" i="1"/>
  <c r="Z3810" i="1" s="1"/>
  <c r="AI3810" i="1" s="1"/>
  <c r="X3811" i="1"/>
  <c r="Z3811" i="1" s="1"/>
  <c r="AI3811" i="1" s="1"/>
  <c r="Y3811" i="1"/>
  <c r="X3812" i="1"/>
  <c r="Z3812" i="1" s="1"/>
  <c r="AI3812" i="1" s="1"/>
  <c r="Y3812" i="1"/>
  <c r="X3813" i="1"/>
  <c r="Z3813" i="1" s="1"/>
  <c r="AI3813" i="1" s="1"/>
  <c r="Y3813" i="1"/>
  <c r="Y3814" i="1"/>
  <c r="X3814" i="1"/>
  <c r="Z3814" i="1" s="1"/>
  <c r="AI3814" i="1" s="1"/>
  <c r="Y3818" i="1"/>
  <c r="X3818" i="1"/>
  <c r="Z3818" i="1" s="1"/>
  <c r="AI3818" i="1" s="1"/>
  <c r="X3819" i="1"/>
  <c r="Z3819" i="1" s="1"/>
  <c r="AI3819" i="1" s="1"/>
  <c r="Y3819" i="1"/>
  <c r="X3820" i="1"/>
  <c r="Z3820" i="1" s="1"/>
  <c r="AI3820" i="1" s="1"/>
  <c r="Y3820" i="1"/>
  <c r="X3821" i="1"/>
  <c r="Z3821" i="1" s="1"/>
  <c r="AI3821" i="1" s="1"/>
  <c r="Y3821" i="1"/>
  <c r="Y3822" i="1"/>
  <c r="X3822" i="1"/>
  <c r="Z3822" i="1" s="1"/>
  <c r="AI3822" i="1" s="1"/>
  <c r="Y3826" i="1"/>
  <c r="X3826" i="1"/>
  <c r="Z3826" i="1" s="1"/>
  <c r="AI3826" i="1" s="1"/>
  <c r="X3827" i="1"/>
  <c r="Z3827" i="1" s="1"/>
  <c r="AI3827" i="1" s="1"/>
  <c r="Y3827" i="1"/>
  <c r="X3828" i="1"/>
  <c r="Z3828" i="1" s="1"/>
  <c r="AI3828" i="1" s="1"/>
  <c r="Y3828" i="1"/>
  <c r="Y3829" i="1"/>
  <c r="X3829" i="1"/>
  <c r="Z3829" i="1" s="1"/>
  <c r="AI3829" i="1" s="1"/>
  <c r="Y3830" i="1"/>
  <c r="X3830" i="1"/>
  <c r="Z3830" i="1" s="1"/>
  <c r="AI3830" i="1" s="1"/>
  <c r="X3834" i="1"/>
  <c r="Z3834" i="1" s="1"/>
  <c r="AI3834" i="1" s="1"/>
  <c r="Y3834" i="1"/>
  <c r="X3835" i="1"/>
  <c r="Z3835" i="1" s="1"/>
  <c r="AI3835" i="1" s="1"/>
  <c r="Y3835" i="1"/>
  <c r="X3836" i="1"/>
  <c r="Z3836" i="1" s="1"/>
  <c r="AI3836" i="1" s="1"/>
  <c r="Y3836" i="1"/>
  <c r="Y3837" i="1"/>
  <c r="X3837" i="1"/>
  <c r="Z3837" i="1" s="1"/>
  <c r="AI3837" i="1" s="1"/>
  <c r="Y3838" i="1"/>
  <c r="X3838" i="1"/>
  <c r="Z3838" i="1" s="1"/>
  <c r="AI3838" i="1" s="1"/>
  <c r="Y3842" i="1"/>
  <c r="X3842" i="1"/>
  <c r="Z3842" i="1" s="1"/>
  <c r="AI3842" i="1" s="1"/>
  <c r="X3843" i="1"/>
  <c r="Z3843" i="1" s="1"/>
  <c r="AI3843" i="1" s="1"/>
  <c r="Y3843" i="1"/>
  <c r="Y3844" i="1"/>
  <c r="X3844" i="1"/>
  <c r="Z3844" i="1" s="1"/>
  <c r="AI3844" i="1" s="1"/>
  <c r="X3845" i="1"/>
  <c r="Z3845" i="1" s="1"/>
  <c r="AI3845" i="1" s="1"/>
  <c r="Y3845" i="1"/>
  <c r="Y3846" i="1"/>
  <c r="X3846" i="1"/>
  <c r="Z3846" i="1" s="1"/>
  <c r="AI3846" i="1" s="1"/>
  <c r="Y3850" i="1"/>
  <c r="X3850" i="1"/>
  <c r="Z3850" i="1" s="1"/>
  <c r="AI3850" i="1" s="1"/>
  <c r="X3851" i="1"/>
  <c r="Z3851" i="1" s="1"/>
  <c r="AI3851" i="1" s="1"/>
  <c r="Y3851" i="1"/>
  <c r="X3852" i="1"/>
  <c r="Z3852" i="1" s="1"/>
  <c r="AI3852" i="1" s="1"/>
  <c r="Y3852" i="1"/>
  <c r="Y3853" i="1"/>
  <c r="X3853" i="1"/>
  <c r="Z3853" i="1" s="1"/>
  <c r="AI3853" i="1" s="1"/>
  <c r="Y3854" i="1"/>
  <c r="X3854" i="1"/>
  <c r="Z3854" i="1" s="1"/>
  <c r="AI3854" i="1" s="1"/>
  <c r="Y3858" i="1"/>
  <c r="X3858" i="1"/>
  <c r="Z3858" i="1" s="1"/>
  <c r="AI3858" i="1" s="1"/>
  <c r="X3859" i="1"/>
  <c r="Z3859" i="1" s="1"/>
  <c r="AI3859" i="1" s="1"/>
  <c r="Y3859" i="1"/>
  <c r="X3860" i="1"/>
  <c r="Z3860" i="1" s="1"/>
  <c r="AI3860" i="1" s="1"/>
  <c r="Y3860" i="1"/>
  <c r="Y3861" i="1"/>
  <c r="X3861" i="1"/>
  <c r="Z3861" i="1" s="1"/>
  <c r="AI3861" i="1" s="1"/>
  <c r="Y3862" i="1"/>
  <c r="X3862" i="1"/>
  <c r="Z3862" i="1" s="1"/>
  <c r="AI3862" i="1" s="1"/>
  <c r="Y3866" i="1"/>
  <c r="X3866" i="1"/>
  <c r="Z3866" i="1" s="1"/>
  <c r="AI3866" i="1" s="1"/>
  <c r="X3867" i="1"/>
  <c r="Z3867" i="1" s="1"/>
  <c r="AI3867" i="1" s="1"/>
  <c r="Y3867" i="1"/>
  <c r="X3868" i="1"/>
  <c r="Z3868" i="1" s="1"/>
  <c r="AI3868" i="1" s="1"/>
  <c r="Y3868" i="1"/>
  <c r="Y3869" i="1"/>
  <c r="X3869" i="1"/>
  <c r="Z3869" i="1" s="1"/>
  <c r="AI3869" i="1" s="1"/>
  <c r="Y3870" i="1"/>
  <c r="X3870" i="1"/>
  <c r="Z3870" i="1" s="1"/>
  <c r="AI3870" i="1" s="1"/>
  <c r="Y3874" i="1"/>
  <c r="X3874" i="1"/>
  <c r="Z3874" i="1" s="1"/>
  <c r="AI3874" i="1" s="1"/>
  <c r="X3875" i="1"/>
  <c r="Z3875" i="1" s="1"/>
  <c r="AI3875" i="1" s="1"/>
  <c r="Y3875" i="1"/>
  <c r="Y3876" i="1"/>
  <c r="X3876" i="1"/>
  <c r="Z3876" i="1" s="1"/>
  <c r="AI3876" i="1" s="1"/>
  <c r="X3877" i="1"/>
  <c r="Z3877" i="1" s="1"/>
  <c r="AI3877" i="1" s="1"/>
  <c r="Y3877" i="1"/>
  <c r="Y3878" i="1"/>
  <c r="X3878" i="1"/>
  <c r="Z3878" i="1" s="1"/>
  <c r="AI3878" i="1" s="1"/>
  <c r="Y3882" i="1"/>
  <c r="X3882" i="1"/>
  <c r="Z3882" i="1" s="1"/>
  <c r="AI3882" i="1" s="1"/>
  <c r="X3883" i="1"/>
  <c r="Z3883" i="1" s="1"/>
  <c r="AI3883" i="1" s="1"/>
  <c r="Y3883" i="1"/>
  <c r="X3884" i="1"/>
  <c r="Z3884" i="1" s="1"/>
  <c r="AI3884" i="1" s="1"/>
  <c r="Y3884" i="1"/>
  <c r="X3885" i="1"/>
  <c r="Z3885" i="1" s="1"/>
  <c r="AI3885" i="1" s="1"/>
  <c r="Y3885" i="1"/>
  <c r="Y3886" i="1"/>
  <c r="X3886" i="1"/>
  <c r="Z3886" i="1" s="1"/>
  <c r="AI3886" i="1" s="1"/>
  <c r="Y3890" i="1"/>
  <c r="X3890" i="1"/>
  <c r="Z3890" i="1" s="1"/>
  <c r="AI3890" i="1" s="1"/>
  <c r="X3891" i="1"/>
  <c r="Z3891" i="1" s="1"/>
  <c r="AI3891" i="1" s="1"/>
  <c r="Y3891" i="1"/>
  <c r="X3892" i="1"/>
  <c r="Z3892" i="1" s="1"/>
  <c r="AI3892" i="1" s="1"/>
  <c r="Y3892" i="1"/>
  <c r="Y3893" i="1"/>
  <c r="X3893" i="1"/>
  <c r="Z3893" i="1" s="1"/>
  <c r="AI3893" i="1" s="1"/>
  <c r="Y3894" i="1"/>
  <c r="X3894" i="1"/>
  <c r="Z3894" i="1" s="1"/>
  <c r="AI3894" i="1" s="1"/>
  <c r="X3898" i="1"/>
  <c r="Z3898" i="1" s="1"/>
  <c r="AI3898" i="1" s="1"/>
  <c r="Y3898" i="1"/>
  <c r="X3899" i="1"/>
  <c r="Z3899" i="1" s="1"/>
  <c r="AI3899" i="1" s="1"/>
  <c r="Y3899" i="1"/>
  <c r="X3900" i="1"/>
  <c r="Z3900" i="1" s="1"/>
  <c r="AI3900" i="1" s="1"/>
  <c r="Y3900" i="1"/>
  <c r="Y3901" i="1"/>
  <c r="X3901" i="1"/>
  <c r="Z3901" i="1" s="1"/>
  <c r="AI3901" i="1" s="1"/>
  <c r="Y3902" i="1"/>
  <c r="X3902" i="1"/>
  <c r="Z3902" i="1" s="1"/>
  <c r="AI3902" i="1" s="1"/>
  <c r="Y3906" i="1"/>
  <c r="X3906" i="1"/>
  <c r="Z3906" i="1" s="1"/>
  <c r="AI3906" i="1" s="1"/>
  <c r="X3907" i="1"/>
  <c r="Z3907" i="1" s="1"/>
  <c r="AI3907" i="1" s="1"/>
  <c r="Y3907" i="1"/>
  <c r="X3908" i="1"/>
  <c r="Z3908" i="1" s="1"/>
  <c r="AI3908" i="1" s="1"/>
  <c r="Y3908" i="1"/>
  <c r="Y3909" i="1"/>
  <c r="X3909" i="1"/>
  <c r="Z3909" i="1" s="1"/>
  <c r="AI3909" i="1" s="1"/>
  <c r="Y3910" i="1"/>
  <c r="X3910" i="1"/>
  <c r="Z3910" i="1" s="1"/>
  <c r="AI3910" i="1" s="1"/>
  <c r="Y3914" i="1"/>
  <c r="X3914" i="1"/>
  <c r="Z3914" i="1" s="1"/>
  <c r="AI3914" i="1" s="1"/>
  <c r="X3915" i="1"/>
  <c r="Z3915" i="1" s="1"/>
  <c r="AI3915" i="1" s="1"/>
  <c r="Y3915" i="1"/>
  <c r="Y3916" i="1"/>
  <c r="X3916" i="1"/>
  <c r="Z3916" i="1" s="1"/>
  <c r="AI3916" i="1" s="1"/>
  <c r="Y3917" i="1"/>
  <c r="X3917" i="1"/>
  <c r="Z3917" i="1" s="1"/>
  <c r="AI3917" i="1" s="1"/>
  <c r="Y3918" i="1"/>
  <c r="X3918" i="1"/>
  <c r="Z3918" i="1" s="1"/>
  <c r="AI3918" i="1" s="1"/>
  <c r="Y3922" i="1"/>
  <c r="X3922" i="1"/>
  <c r="Z3922" i="1" s="1"/>
  <c r="AI3922" i="1" s="1"/>
  <c r="X3923" i="1"/>
  <c r="Z3923" i="1" s="1"/>
  <c r="AI3923" i="1" s="1"/>
  <c r="Y3923" i="1"/>
  <c r="X3924" i="1"/>
  <c r="Z3924" i="1" s="1"/>
  <c r="AI3924" i="1" s="1"/>
  <c r="Y3924" i="1"/>
  <c r="X3925" i="1"/>
  <c r="Z3925" i="1" s="1"/>
  <c r="AI3925" i="1" s="1"/>
  <c r="Y3925" i="1"/>
  <c r="Y3926" i="1"/>
  <c r="X3926" i="1"/>
  <c r="Z3926" i="1" s="1"/>
  <c r="AI3926" i="1" s="1"/>
  <c r="Y3930" i="1"/>
  <c r="X3930" i="1"/>
  <c r="Z3930" i="1" s="1"/>
  <c r="AI3930" i="1" s="1"/>
  <c r="X3931" i="1"/>
  <c r="Z3931" i="1" s="1"/>
  <c r="AI3931" i="1" s="1"/>
  <c r="Y3931" i="1"/>
  <c r="Y3932" i="1"/>
  <c r="X3932" i="1"/>
  <c r="Z3932" i="1" s="1"/>
  <c r="AI3932" i="1" s="1"/>
  <c r="X3933" i="1"/>
  <c r="Z3933" i="1" s="1"/>
  <c r="AI3933" i="1" s="1"/>
  <c r="Y3933" i="1"/>
  <c r="Y3934" i="1"/>
  <c r="X3934" i="1"/>
  <c r="Z3934" i="1" s="1"/>
  <c r="AI3934" i="1" s="1"/>
  <c r="Y3938" i="1"/>
  <c r="X3938" i="1"/>
  <c r="Z3938" i="1" s="1"/>
  <c r="AI3938" i="1" s="1"/>
  <c r="X3939" i="1"/>
  <c r="Z3939" i="1" s="1"/>
  <c r="AI3939" i="1" s="1"/>
  <c r="Y3939" i="1"/>
  <c r="Y3940" i="1"/>
  <c r="X3940" i="1"/>
  <c r="Z3940" i="1" s="1"/>
  <c r="AI3940" i="1" s="1"/>
  <c r="X3941" i="1"/>
  <c r="Z3941" i="1" s="1"/>
  <c r="AI3941" i="1" s="1"/>
  <c r="Y3941" i="1"/>
  <c r="Y3942" i="1"/>
  <c r="X3942" i="1"/>
  <c r="Z3942" i="1" s="1"/>
  <c r="AI3942" i="1" s="1"/>
  <c r="S75" i="8"/>
  <c r="S69" i="8"/>
  <c r="AV440" i="1"/>
  <c r="AT3512" i="1"/>
  <c r="AU3512" i="1"/>
  <c r="AT3504" i="1"/>
  <c r="AU3504" i="1"/>
  <c r="AT3496" i="1"/>
  <c r="AU3496" i="1"/>
  <c r="AT3488" i="1"/>
  <c r="AU3488" i="1"/>
  <c r="AT3480" i="1"/>
  <c r="AU3480" i="1"/>
  <c r="AT3472" i="1"/>
  <c r="AU3472" i="1"/>
  <c r="AT3464" i="1"/>
  <c r="AU3464" i="1"/>
  <c r="AT3456" i="1"/>
  <c r="AU3456" i="1"/>
  <c r="AS3448" i="1"/>
  <c r="AT3448" i="1"/>
  <c r="AU3448" i="1"/>
  <c r="AS3440" i="1"/>
  <c r="AT3440" i="1"/>
  <c r="AU3440" i="1"/>
  <c r="AS3432" i="1"/>
  <c r="AT3432" i="1"/>
  <c r="AU3432" i="1"/>
  <c r="AS3424" i="1"/>
  <c r="AT3424" i="1"/>
  <c r="AU3424" i="1"/>
  <c r="AS3416" i="1"/>
  <c r="AT3416" i="1"/>
  <c r="AU3416" i="1"/>
  <c r="AS3408" i="1"/>
  <c r="AT3408" i="1"/>
  <c r="AU3408" i="1"/>
  <c r="AS3400" i="1"/>
  <c r="AT3400" i="1"/>
  <c r="AU3400" i="1"/>
  <c r="AS3392" i="1"/>
  <c r="AT3392" i="1"/>
  <c r="AU3392" i="1"/>
  <c r="AS3384" i="1"/>
  <c r="AT3384" i="1"/>
  <c r="AU3384" i="1"/>
  <c r="AV3384" i="1"/>
  <c r="AS3376" i="1"/>
  <c r="AT3376" i="1"/>
  <c r="AU3376" i="1"/>
  <c r="AV3376" i="1"/>
  <c r="AS3368" i="1"/>
  <c r="AT3368" i="1"/>
  <c r="AU3368" i="1"/>
  <c r="AV3368" i="1"/>
  <c r="AS3360" i="1"/>
  <c r="AT3360" i="1"/>
  <c r="AU3360" i="1"/>
  <c r="AV3360" i="1"/>
  <c r="AS3352" i="1"/>
  <c r="AT3352" i="1"/>
  <c r="AU3352" i="1"/>
  <c r="AV3352" i="1"/>
  <c r="AS3344" i="1"/>
  <c r="AT3344" i="1"/>
  <c r="AU3344" i="1"/>
  <c r="AV3344" i="1"/>
  <c r="AX3344" i="1"/>
  <c r="AS3336" i="1"/>
  <c r="AT3336" i="1"/>
  <c r="AU3336" i="1"/>
  <c r="AV3336" i="1"/>
  <c r="AX3336" i="1"/>
  <c r="AS3328" i="1"/>
  <c r="AT3328" i="1"/>
  <c r="AU3328" i="1"/>
  <c r="AV3328" i="1"/>
  <c r="AX3328" i="1"/>
  <c r="AS3320" i="1"/>
  <c r="AT3320" i="1"/>
  <c r="AU3320" i="1"/>
  <c r="AV3320" i="1"/>
  <c r="AX3320" i="1"/>
  <c r="AS3312" i="1"/>
  <c r="AT3312" i="1"/>
  <c r="AU3312" i="1"/>
  <c r="AV3312" i="1"/>
  <c r="AX3312" i="1"/>
  <c r="AS3304" i="1"/>
  <c r="AT3304" i="1"/>
  <c r="AU3304" i="1"/>
  <c r="AV3304" i="1"/>
  <c r="AX3304" i="1"/>
  <c r="AS3296" i="1"/>
  <c r="AT3296" i="1"/>
  <c r="AU3296" i="1"/>
  <c r="AV3296" i="1"/>
  <c r="AX3296" i="1"/>
  <c r="AS3288" i="1"/>
  <c r="AT3288" i="1"/>
  <c r="AU3288" i="1"/>
  <c r="AV3288" i="1"/>
  <c r="AX3288" i="1"/>
  <c r="AS3280" i="1"/>
  <c r="AT3280" i="1"/>
  <c r="AU3280" i="1"/>
  <c r="AV3280" i="1"/>
  <c r="AX3280" i="1"/>
  <c r="AS3272" i="1"/>
  <c r="AT3272" i="1"/>
  <c r="AU3272" i="1"/>
  <c r="AV3272" i="1"/>
  <c r="AX3272" i="1"/>
  <c r="AS3264" i="1"/>
  <c r="AT3264" i="1"/>
  <c r="AU3264" i="1"/>
  <c r="AV3264" i="1"/>
  <c r="AX3264" i="1"/>
  <c r="AS3256" i="1"/>
  <c r="AT3256" i="1"/>
  <c r="AU3256" i="1"/>
  <c r="AV3256" i="1"/>
  <c r="AX3256" i="1"/>
  <c r="AS3248" i="1"/>
  <c r="AT3248" i="1"/>
  <c r="AU3248" i="1"/>
  <c r="AV3248" i="1"/>
  <c r="AW3248" i="1"/>
  <c r="AX3248" i="1"/>
  <c r="AS3240" i="1"/>
  <c r="AT3240" i="1"/>
  <c r="AU3240" i="1"/>
  <c r="AV3240" i="1"/>
  <c r="AW3240" i="1"/>
  <c r="AX3240" i="1"/>
  <c r="AS3232" i="1"/>
  <c r="AT3232" i="1"/>
  <c r="AU3232" i="1"/>
  <c r="AV3232" i="1"/>
  <c r="AW3232" i="1"/>
  <c r="AX3232" i="1"/>
  <c r="AS3224" i="1"/>
  <c r="AT3224" i="1"/>
  <c r="AU3224" i="1"/>
  <c r="AV3224" i="1"/>
  <c r="AW3224" i="1"/>
  <c r="AX3224" i="1"/>
  <c r="AT3216" i="1"/>
  <c r="AR3216" i="1"/>
  <c r="AS3216" i="1"/>
  <c r="AU3216" i="1"/>
  <c r="AV3216" i="1"/>
  <c r="AW3216" i="1"/>
  <c r="AX3216" i="1"/>
  <c r="AT3208" i="1"/>
  <c r="AR3208" i="1"/>
  <c r="AS3208" i="1"/>
  <c r="AU3208" i="1"/>
  <c r="AV3208" i="1"/>
  <c r="AW3208" i="1"/>
  <c r="AX3208" i="1"/>
  <c r="AT3200" i="1"/>
  <c r="AR3200" i="1"/>
  <c r="AS3200" i="1"/>
  <c r="AU3200" i="1"/>
  <c r="AV3200" i="1"/>
  <c r="AW3200" i="1"/>
  <c r="AX3200" i="1"/>
  <c r="AT3192" i="1"/>
  <c r="AR3192" i="1"/>
  <c r="AS3192" i="1"/>
  <c r="AU3192" i="1"/>
  <c r="AV3192" i="1"/>
  <c r="AW3192" i="1"/>
  <c r="AX3192" i="1"/>
  <c r="AS3184" i="1"/>
  <c r="AT3184" i="1"/>
  <c r="AU3184" i="1"/>
  <c r="AV3184" i="1"/>
  <c r="AW3184" i="1"/>
  <c r="AX3184" i="1"/>
  <c r="AS3176" i="1"/>
  <c r="AT3176" i="1"/>
  <c r="AU3176" i="1"/>
  <c r="AV3176" i="1"/>
  <c r="AW3176" i="1"/>
  <c r="AX3176" i="1"/>
  <c r="AR3168" i="1"/>
  <c r="AS3168" i="1"/>
  <c r="AT3168" i="1"/>
  <c r="AU3168" i="1"/>
  <c r="AV3168" i="1"/>
  <c r="AW3168" i="1"/>
  <c r="AX3168" i="1"/>
  <c r="AR3160" i="1"/>
  <c r="AS3160" i="1"/>
  <c r="AT3160" i="1"/>
  <c r="AU3160" i="1"/>
  <c r="AV3160" i="1"/>
  <c r="AW3160" i="1"/>
  <c r="AX3160" i="1"/>
  <c r="AR3152" i="1"/>
  <c r="AS3152" i="1"/>
  <c r="AT3152" i="1"/>
  <c r="AU3152" i="1"/>
  <c r="AV3152" i="1"/>
  <c r="AW3152" i="1"/>
  <c r="AX3152" i="1"/>
  <c r="AR3144" i="1"/>
  <c r="AS3144" i="1"/>
  <c r="AT3144" i="1"/>
  <c r="AW3144" i="1"/>
  <c r="AU3144" i="1"/>
  <c r="AV3144" i="1"/>
  <c r="AX3144" i="1"/>
  <c r="AR3136" i="1"/>
  <c r="AS3136" i="1"/>
  <c r="AT3136" i="1"/>
  <c r="AW3136" i="1"/>
  <c r="AU3136" i="1"/>
  <c r="AV3136" i="1"/>
  <c r="AX3136" i="1"/>
  <c r="AR3128" i="1"/>
  <c r="AS3128" i="1"/>
  <c r="AT3128" i="1"/>
  <c r="AW3128" i="1"/>
  <c r="AU3128" i="1"/>
  <c r="AV3128" i="1"/>
  <c r="AX3128" i="1"/>
  <c r="AR3120" i="1"/>
  <c r="AS3120" i="1"/>
  <c r="AT3120" i="1"/>
  <c r="AV3120" i="1"/>
  <c r="AW3120" i="1"/>
  <c r="AU3120" i="1"/>
  <c r="AX3120" i="1"/>
  <c r="AR3112" i="1"/>
  <c r="AS3112" i="1"/>
  <c r="AT3112" i="1"/>
  <c r="AV3112" i="1"/>
  <c r="AW3112" i="1"/>
  <c r="AU3112" i="1"/>
  <c r="AX3112" i="1"/>
  <c r="AR3104" i="1"/>
  <c r="AS3104" i="1"/>
  <c r="AT3104" i="1"/>
  <c r="AV3104" i="1"/>
  <c r="AW3104" i="1"/>
  <c r="AU3104" i="1"/>
  <c r="AX3104" i="1"/>
  <c r="AR3096" i="1"/>
  <c r="AS3096" i="1"/>
  <c r="AT3096" i="1"/>
  <c r="AV3096" i="1"/>
  <c r="AW3096" i="1"/>
  <c r="AU3096" i="1"/>
  <c r="AX3096" i="1"/>
  <c r="AR3088" i="1"/>
  <c r="AS3088" i="1"/>
  <c r="AT3088" i="1"/>
  <c r="AU3088" i="1"/>
  <c r="AV3088" i="1"/>
  <c r="AW3088" i="1"/>
  <c r="AX3088" i="1"/>
  <c r="AR3080" i="1"/>
  <c r="AS3080" i="1"/>
  <c r="AT3080" i="1"/>
  <c r="AU3080" i="1"/>
  <c r="AV3080" i="1"/>
  <c r="AW3080" i="1"/>
  <c r="AX3080" i="1"/>
  <c r="AR3072" i="1"/>
  <c r="AS3072" i="1"/>
  <c r="AT3072" i="1"/>
  <c r="AU3072" i="1"/>
  <c r="AV3072" i="1"/>
  <c r="AW3072" i="1"/>
  <c r="AX3072" i="1"/>
  <c r="AR3064" i="1"/>
  <c r="AS3064" i="1"/>
  <c r="AT3064" i="1"/>
  <c r="AU3064" i="1"/>
  <c r="AV3064" i="1"/>
  <c r="AW3064" i="1"/>
  <c r="AX3064" i="1"/>
  <c r="AR3056" i="1"/>
  <c r="AS3056" i="1"/>
  <c r="AT3056" i="1"/>
  <c r="AU3056" i="1"/>
  <c r="AV3056" i="1"/>
  <c r="AW3056" i="1"/>
  <c r="AX3056" i="1"/>
  <c r="AR3048" i="1"/>
  <c r="AS3048" i="1"/>
  <c r="AT3048" i="1"/>
  <c r="AU3048" i="1"/>
  <c r="AV3048" i="1"/>
  <c r="AW3048" i="1"/>
  <c r="AX3048" i="1"/>
  <c r="AR3040" i="1"/>
  <c r="AS3040" i="1"/>
  <c r="AT3040" i="1"/>
  <c r="AU3040" i="1"/>
  <c r="AV3040" i="1"/>
  <c r="AW3040" i="1"/>
  <c r="AX3040" i="1"/>
  <c r="AR3032" i="1"/>
  <c r="AS3032" i="1"/>
  <c r="AT3032" i="1"/>
  <c r="AU3032" i="1"/>
  <c r="AV3032" i="1"/>
  <c r="AW3032" i="1"/>
  <c r="AX3032" i="1"/>
  <c r="AR3024" i="1"/>
  <c r="AS3024" i="1"/>
  <c r="AT3024" i="1"/>
  <c r="AU3024" i="1"/>
  <c r="AV3024" i="1"/>
  <c r="AW3024" i="1"/>
  <c r="AX3024" i="1"/>
  <c r="AR3016" i="1"/>
  <c r="AS3016" i="1"/>
  <c r="AT3016" i="1"/>
  <c r="AU3016" i="1"/>
  <c r="AV3016" i="1"/>
  <c r="AW3016" i="1"/>
  <c r="AX3016" i="1"/>
  <c r="AR3008" i="1"/>
  <c r="AS3008" i="1"/>
  <c r="AT3008" i="1"/>
  <c r="AU3008" i="1"/>
  <c r="AV3008" i="1"/>
  <c r="AW3008" i="1"/>
  <c r="AX3008" i="1"/>
  <c r="AR3000" i="1"/>
  <c r="AS3000" i="1"/>
  <c r="AT3000" i="1"/>
  <c r="AU3000" i="1"/>
  <c r="AV3000" i="1"/>
  <c r="AW3000" i="1"/>
  <c r="AX3000" i="1"/>
  <c r="AR2992" i="1"/>
  <c r="AS2992" i="1"/>
  <c r="AT2992" i="1"/>
  <c r="AU2992" i="1"/>
  <c r="AV2992" i="1"/>
  <c r="AW2992" i="1"/>
  <c r="AX2992" i="1"/>
  <c r="AT2984" i="1"/>
  <c r="AU2984" i="1"/>
  <c r="AR2984" i="1"/>
  <c r="AS2984" i="1"/>
  <c r="AV2984" i="1"/>
  <c r="AW2984" i="1"/>
  <c r="AX2984" i="1"/>
  <c r="AT2976" i="1"/>
  <c r="AU2976" i="1"/>
  <c r="AR2976" i="1"/>
  <c r="AS2976" i="1"/>
  <c r="AV2976" i="1"/>
  <c r="AW2976" i="1"/>
  <c r="AX2976" i="1"/>
  <c r="AT2968" i="1"/>
  <c r="AU2968" i="1"/>
  <c r="AR2968" i="1"/>
  <c r="AS2968" i="1"/>
  <c r="AV2968" i="1"/>
  <c r="AW2968" i="1"/>
  <c r="AX2968" i="1"/>
  <c r="AT2960" i="1"/>
  <c r="AU2960" i="1"/>
  <c r="AR2960" i="1"/>
  <c r="AS2960" i="1"/>
  <c r="AV2960" i="1"/>
  <c r="AW2960" i="1"/>
  <c r="AX2960" i="1"/>
  <c r="AT2952" i="1"/>
  <c r="AU2952" i="1"/>
  <c r="AR2952" i="1"/>
  <c r="AS2952" i="1"/>
  <c r="AV2952" i="1"/>
  <c r="AW2952" i="1"/>
  <c r="AX2952" i="1"/>
  <c r="AT2944" i="1"/>
  <c r="AU2944" i="1"/>
  <c r="AR2944" i="1"/>
  <c r="AS2944" i="1"/>
  <c r="AV2944" i="1"/>
  <c r="AW2944" i="1"/>
  <c r="AX2944" i="1"/>
  <c r="AT2936" i="1"/>
  <c r="AU2936" i="1"/>
  <c r="AR2936" i="1"/>
  <c r="AS2936" i="1"/>
  <c r="AV2936" i="1"/>
  <c r="AW2936" i="1"/>
  <c r="AX2936" i="1"/>
  <c r="AT2928" i="1"/>
  <c r="AU2928" i="1"/>
  <c r="AR2928" i="1"/>
  <c r="AS2928" i="1"/>
  <c r="AV2928" i="1"/>
  <c r="AW2928" i="1"/>
  <c r="AX2928" i="1"/>
  <c r="AT2920" i="1"/>
  <c r="AU2920" i="1"/>
  <c r="AS2920" i="1"/>
  <c r="AR2920" i="1"/>
  <c r="AV2920" i="1"/>
  <c r="AW2920" i="1"/>
  <c r="AX2920" i="1"/>
  <c r="AT2912" i="1"/>
  <c r="AU2912" i="1"/>
  <c r="AS2912" i="1"/>
  <c r="AR2912" i="1"/>
  <c r="AV2912" i="1"/>
  <c r="AW2912" i="1"/>
  <c r="AX2912" i="1"/>
  <c r="AT2904" i="1"/>
  <c r="AU2904" i="1"/>
  <c r="AS2904" i="1"/>
  <c r="AR2904" i="1"/>
  <c r="AV2904" i="1"/>
  <c r="AW2904" i="1"/>
  <c r="AX2904" i="1"/>
  <c r="AT2896" i="1"/>
  <c r="AU2896" i="1"/>
  <c r="AV2896" i="1"/>
  <c r="AW2896" i="1"/>
  <c r="AS2896" i="1"/>
  <c r="AR2896" i="1"/>
  <c r="AX2896" i="1"/>
  <c r="AT2888" i="1"/>
  <c r="AU2888" i="1"/>
  <c r="AV2888" i="1"/>
  <c r="AW2888" i="1"/>
  <c r="AS2888" i="1"/>
  <c r="AR2888" i="1"/>
  <c r="AX2888" i="1"/>
  <c r="AT2880" i="1"/>
  <c r="AU2880" i="1"/>
  <c r="AV2880" i="1"/>
  <c r="AW2880" i="1"/>
  <c r="AS2880" i="1"/>
  <c r="AR2880" i="1"/>
  <c r="AX2880" i="1"/>
  <c r="AT2872" i="1"/>
  <c r="AU2872" i="1"/>
  <c r="AV2872" i="1"/>
  <c r="AW2872" i="1"/>
  <c r="AS2872" i="1"/>
  <c r="AR2872" i="1"/>
  <c r="AX2872" i="1"/>
  <c r="AT2864" i="1"/>
  <c r="AU2864" i="1"/>
  <c r="AV2864" i="1"/>
  <c r="AW2864" i="1"/>
  <c r="AS2864" i="1"/>
  <c r="AR2864" i="1"/>
  <c r="AX2864" i="1"/>
  <c r="AT2856" i="1"/>
  <c r="AU2856" i="1"/>
  <c r="AV2856" i="1"/>
  <c r="AW2856" i="1"/>
  <c r="AS2856" i="1"/>
  <c r="AR2856" i="1"/>
  <c r="AX2856" i="1"/>
  <c r="AT2848" i="1"/>
  <c r="AU2848" i="1"/>
  <c r="AV2848" i="1"/>
  <c r="AW2848" i="1"/>
  <c r="AS2848" i="1"/>
  <c r="AR2848" i="1"/>
  <c r="AX2848" i="1"/>
  <c r="AT2840" i="1"/>
  <c r="AU2840" i="1"/>
  <c r="AV2840" i="1"/>
  <c r="AW2840" i="1"/>
  <c r="AS2840" i="1"/>
  <c r="AR2840" i="1"/>
  <c r="AX2840" i="1"/>
  <c r="AT2832" i="1"/>
  <c r="AU2832" i="1"/>
  <c r="AV2832" i="1"/>
  <c r="AW2832" i="1"/>
  <c r="AS2832" i="1"/>
  <c r="AR2832" i="1"/>
  <c r="AX2832" i="1"/>
  <c r="AT2824" i="1"/>
  <c r="AU2824" i="1"/>
  <c r="AV2824" i="1"/>
  <c r="AW2824" i="1"/>
  <c r="AS2824" i="1"/>
  <c r="AR2824" i="1"/>
  <c r="AX2824" i="1"/>
  <c r="AT2816" i="1"/>
  <c r="AU2816" i="1"/>
  <c r="AV2816" i="1"/>
  <c r="AW2816" i="1"/>
  <c r="AS2816" i="1"/>
  <c r="AR2816" i="1"/>
  <c r="AX2816" i="1"/>
  <c r="AT2808" i="1"/>
  <c r="AU2808" i="1"/>
  <c r="AV2808" i="1"/>
  <c r="AW2808" i="1"/>
  <c r="AS2808" i="1"/>
  <c r="AR2808" i="1"/>
  <c r="AX2808" i="1"/>
  <c r="AT2800" i="1"/>
  <c r="AU2800" i="1"/>
  <c r="AV2800" i="1"/>
  <c r="AW2800" i="1"/>
  <c r="AS2800" i="1"/>
  <c r="AR2800" i="1"/>
  <c r="AX2800" i="1"/>
  <c r="AT2792" i="1"/>
  <c r="AU2792" i="1"/>
  <c r="AV2792" i="1"/>
  <c r="AW2792" i="1"/>
  <c r="AS2792" i="1"/>
  <c r="AR2792" i="1"/>
  <c r="AX2792" i="1"/>
  <c r="AT2784" i="1"/>
  <c r="AU2784" i="1"/>
  <c r="AV2784" i="1"/>
  <c r="AW2784" i="1"/>
  <c r="AS2784" i="1"/>
  <c r="AR2784" i="1"/>
  <c r="AX2784" i="1"/>
  <c r="AT2776" i="1"/>
  <c r="AU2776" i="1"/>
  <c r="AV2776" i="1"/>
  <c r="AW2776" i="1"/>
  <c r="AX2776" i="1"/>
  <c r="AS2776" i="1"/>
  <c r="AR2776" i="1"/>
  <c r="AT2768" i="1"/>
  <c r="AU2768" i="1"/>
  <c r="AV2768" i="1"/>
  <c r="AW2768" i="1"/>
  <c r="AX2768" i="1"/>
  <c r="AS2768" i="1"/>
  <c r="AR2768" i="1"/>
  <c r="AT2760" i="1"/>
  <c r="AU2760" i="1"/>
  <c r="AV2760" i="1"/>
  <c r="AW2760" i="1"/>
  <c r="AX2760" i="1"/>
  <c r="AS2760" i="1"/>
  <c r="AR2760" i="1"/>
  <c r="AT2752" i="1"/>
  <c r="AU2752" i="1"/>
  <c r="AV2752" i="1"/>
  <c r="AW2752" i="1"/>
  <c r="AX2752" i="1"/>
  <c r="AS2752" i="1"/>
  <c r="AR2752" i="1"/>
  <c r="AT2744" i="1"/>
  <c r="AU2744" i="1"/>
  <c r="AV2744" i="1"/>
  <c r="AW2744" i="1"/>
  <c r="AX2744" i="1"/>
  <c r="AS2744" i="1"/>
  <c r="AR2744" i="1"/>
  <c r="AT2736" i="1"/>
  <c r="AV2736" i="1"/>
  <c r="AW2736" i="1"/>
  <c r="AX2736" i="1"/>
  <c r="AR2736" i="1"/>
  <c r="AU2736" i="1"/>
  <c r="AS2736" i="1"/>
  <c r="AT2728" i="1"/>
  <c r="AV2728" i="1"/>
  <c r="AW2728" i="1"/>
  <c r="AX2728" i="1"/>
  <c r="AR2728" i="1"/>
  <c r="AU2728" i="1"/>
  <c r="AS2728" i="1"/>
  <c r="AT2720" i="1"/>
  <c r="AV2720" i="1"/>
  <c r="AW2720" i="1"/>
  <c r="AX2720" i="1"/>
  <c r="AR2720" i="1"/>
  <c r="AU2720" i="1"/>
  <c r="AS2720" i="1"/>
  <c r="AT2712" i="1"/>
  <c r="AV2712" i="1"/>
  <c r="AW2712" i="1"/>
  <c r="AX2712" i="1"/>
  <c r="AR2712" i="1"/>
  <c r="AU2712" i="1"/>
  <c r="AS2712" i="1"/>
  <c r="AS2704" i="1"/>
  <c r="AT2704" i="1"/>
  <c r="AR2704" i="1"/>
  <c r="AU2704" i="1"/>
  <c r="AV2704" i="1"/>
  <c r="AW2704" i="1"/>
  <c r="AX2704" i="1"/>
  <c r="AS2696" i="1"/>
  <c r="AT2696" i="1"/>
  <c r="AR2696" i="1"/>
  <c r="AU2696" i="1"/>
  <c r="AV2696" i="1"/>
  <c r="AW2696" i="1"/>
  <c r="AX2696" i="1"/>
  <c r="AS2688" i="1"/>
  <c r="AT2688" i="1"/>
  <c r="AR2688" i="1"/>
  <c r="AU2688" i="1"/>
  <c r="AV2688" i="1"/>
  <c r="AW2688" i="1"/>
  <c r="AX2688" i="1"/>
  <c r="AS2680" i="1"/>
  <c r="AT2680" i="1"/>
  <c r="AR2680" i="1"/>
  <c r="AU2680" i="1"/>
  <c r="AV2680" i="1"/>
  <c r="AW2680" i="1"/>
  <c r="AX2680" i="1"/>
  <c r="AV2672" i="1"/>
  <c r="AS2672" i="1"/>
  <c r="AT2672" i="1"/>
  <c r="AR2672" i="1"/>
  <c r="AU2672" i="1"/>
  <c r="AW2672" i="1"/>
  <c r="AX2672" i="1"/>
  <c r="AV2664" i="1"/>
  <c r="AW2664" i="1"/>
  <c r="AR2664" i="1"/>
  <c r="AS2664" i="1"/>
  <c r="AT2664" i="1"/>
  <c r="AU2664" i="1"/>
  <c r="AX2664" i="1"/>
  <c r="AV2656" i="1"/>
  <c r="AW2656" i="1"/>
  <c r="AX2656" i="1"/>
  <c r="AR2656" i="1"/>
  <c r="AS2656" i="1"/>
  <c r="AT2656" i="1"/>
  <c r="AU2656" i="1"/>
  <c r="AV2648" i="1"/>
  <c r="AW2648" i="1"/>
  <c r="AX2648" i="1"/>
  <c r="AR2648" i="1"/>
  <c r="AS2648" i="1"/>
  <c r="AT2648" i="1"/>
  <c r="AU2648" i="1"/>
  <c r="AV2640" i="1"/>
  <c r="AW2640" i="1"/>
  <c r="AX2640" i="1"/>
  <c r="AR2640" i="1"/>
  <c r="AS2640" i="1"/>
  <c r="AT2640" i="1"/>
  <c r="AU2640" i="1"/>
  <c r="AV2632" i="1"/>
  <c r="AW2632" i="1"/>
  <c r="AX2632" i="1"/>
  <c r="AR2632" i="1"/>
  <c r="AS2632" i="1"/>
  <c r="AT2632" i="1"/>
  <c r="AU2632" i="1"/>
  <c r="AV2624" i="1"/>
  <c r="AW2624" i="1"/>
  <c r="AX2624" i="1"/>
  <c r="AR2624" i="1"/>
  <c r="AS2624" i="1"/>
  <c r="AT2624" i="1"/>
  <c r="AU2624" i="1"/>
  <c r="AV2616" i="1"/>
  <c r="AW2616" i="1"/>
  <c r="AX2616" i="1"/>
  <c r="AR2616" i="1"/>
  <c r="AS2616" i="1"/>
  <c r="AT2616" i="1"/>
  <c r="AU2616" i="1"/>
  <c r="AV2608" i="1"/>
  <c r="AW2608" i="1"/>
  <c r="AX2608" i="1"/>
  <c r="AR2608" i="1"/>
  <c r="AS2608" i="1"/>
  <c r="AT2608" i="1"/>
  <c r="AU2608" i="1"/>
  <c r="AV2600" i="1"/>
  <c r="AW2600" i="1"/>
  <c r="AX2600" i="1"/>
  <c r="AR2600" i="1"/>
  <c r="AS2600" i="1"/>
  <c r="AT2600" i="1"/>
  <c r="AU2600" i="1"/>
  <c r="AV2592" i="1"/>
  <c r="AW2592" i="1"/>
  <c r="AX2592" i="1"/>
  <c r="AR2592" i="1"/>
  <c r="AS2592" i="1"/>
  <c r="AT2592" i="1"/>
  <c r="AU2592" i="1"/>
  <c r="AV2584" i="1"/>
  <c r="AW2584" i="1"/>
  <c r="AX2584" i="1"/>
  <c r="AR2584" i="1"/>
  <c r="AS2584" i="1"/>
  <c r="AT2584" i="1"/>
  <c r="AU2584" i="1"/>
  <c r="AV2576" i="1"/>
  <c r="AW2576" i="1"/>
  <c r="AX2576" i="1"/>
  <c r="AR2576" i="1"/>
  <c r="AS2576" i="1"/>
  <c r="AT2576" i="1"/>
  <c r="AU2576" i="1"/>
  <c r="AV2568" i="1"/>
  <c r="AW2568" i="1"/>
  <c r="AX2568" i="1"/>
  <c r="AR2568" i="1"/>
  <c r="AS2568" i="1"/>
  <c r="AT2568" i="1"/>
  <c r="AU2568" i="1"/>
  <c r="AV2560" i="1"/>
  <c r="AW2560" i="1"/>
  <c r="AX2560" i="1"/>
  <c r="AR2560" i="1"/>
  <c r="AS2560" i="1"/>
  <c r="AT2560" i="1"/>
  <c r="AU2560" i="1"/>
  <c r="AV2552" i="1"/>
  <c r="AW2552" i="1"/>
  <c r="AX2552" i="1"/>
  <c r="AR2552" i="1"/>
  <c r="AS2552" i="1"/>
  <c r="AT2552" i="1"/>
  <c r="AU2552" i="1"/>
  <c r="AT2544" i="1"/>
  <c r="AW2544" i="1"/>
  <c r="AX2544" i="1"/>
  <c r="AR2544" i="1"/>
  <c r="AS2544" i="1"/>
  <c r="AU2544" i="1"/>
  <c r="AV2544" i="1"/>
  <c r="AT2536" i="1"/>
  <c r="AW2536" i="1"/>
  <c r="AX2536" i="1"/>
  <c r="AR2536" i="1"/>
  <c r="AS2536" i="1"/>
  <c r="AU2536" i="1"/>
  <c r="AV2536" i="1"/>
  <c r="AT2528" i="1"/>
  <c r="AW2528" i="1"/>
  <c r="AX2528" i="1"/>
  <c r="AR2528" i="1"/>
  <c r="AS2528" i="1"/>
  <c r="AU2528" i="1"/>
  <c r="AV2528" i="1"/>
  <c r="AT2520" i="1"/>
  <c r="AW2520" i="1"/>
  <c r="AX2520" i="1"/>
  <c r="AR2520" i="1"/>
  <c r="AS2520" i="1"/>
  <c r="AU2520" i="1"/>
  <c r="AV2520" i="1"/>
  <c r="AT2512" i="1"/>
  <c r="AW2512" i="1"/>
  <c r="AX2512" i="1"/>
  <c r="AR2512" i="1"/>
  <c r="AS2512" i="1"/>
  <c r="AU2512" i="1"/>
  <c r="AV2512" i="1"/>
  <c r="AT2504" i="1"/>
  <c r="AW2504" i="1"/>
  <c r="AX2504" i="1"/>
  <c r="AR2504" i="1"/>
  <c r="AS2504" i="1"/>
  <c r="AU2504" i="1"/>
  <c r="AV2504" i="1"/>
  <c r="AT2496" i="1"/>
  <c r="AW2496" i="1"/>
  <c r="AX2496" i="1"/>
  <c r="AR2496" i="1"/>
  <c r="AS2496" i="1"/>
  <c r="AU2496" i="1"/>
  <c r="AV2496" i="1"/>
  <c r="AT2488" i="1"/>
  <c r="AW2488" i="1"/>
  <c r="AX2488" i="1"/>
  <c r="AR2488" i="1"/>
  <c r="AS2488" i="1"/>
  <c r="AU2488" i="1"/>
  <c r="AV2488" i="1"/>
  <c r="AT2480" i="1"/>
  <c r="AW2480" i="1"/>
  <c r="AX2480" i="1"/>
  <c r="AR2480" i="1"/>
  <c r="AS2480" i="1"/>
  <c r="AU2480" i="1"/>
  <c r="AV2480" i="1"/>
  <c r="AS2472" i="1"/>
  <c r="AT2472" i="1"/>
  <c r="AV2472" i="1"/>
  <c r="AW2472" i="1"/>
  <c r="AX2472" i="1"/>
  <c r="AR2472" i="1"/>
  <c r="AU2472" i="1"/>
  <c r="AS2464" i="1"/>
  <c r="AT2464" i="1"/>
  <c r="AV2464" i="1"/>
  <c r="AW2464" i="1"/>
  <c r="AX2464" i="1"/>
  <c r="AR2464" i="1"/>
  <c r="AU2464" i="1"/>
  <c r="AW2456" i="1"/>
  <c r="AS2456" i="1"/>
  <c r="AT2456" i="1"/>
  <c r="AR2456" i="1"/>
  <c r="AU2456" i="1"/>
  <c r="AV2456" i="1"/>
  <c r="AX2456" i="1"/>
  <c r="AW2448" i="1"/>
  <c r="AS2448" i="1"/>
  <c r="AT2448" i="1"/>
  <c r="AR2448" i="1"/>
  <c r="AU2448" i="1"/>
  <c r="AV2448" i="1"/>
  <c r="AX2448" i="1"/>
  <c r="AW2440" i="1"/>
  <c r="AS2440" i="1"/>
  <c r="AT2440" i="1"/>
  <c r="AR2440" i="1"/>
  <c r="AU2440" i="1"/>
  <c r="AV2440" i="1"/>
  <c r="AX2440" i="1"/>
  <c r="AW2432" i="1"/>
  <c r="AS2432" i="1"/>
  <c r="AT2432" i="1"/>
  <c r="AR2432" i="1"/>
  <c r="AU2432" i="1"/>
  <c r="AV2432" i="1"/>
  <c r="AX2432" i="1"/>
  <c r="AW2424" i="1"/>
  <c r="AS2424" i="1"/>
  <c r="AT2424" i="1"/>
  <c r="AR2424" i="1"/>
  <c r="AU2424" i="1"/>
  <c r="AV2424" i="1"/>
  <c r="AX2424" i="1"/>
  <c r="AW2416" i="1"/>
  <c r="AX2416" i="1"/>
  <c r="AS2416" i="1"/>
  <c r="AT2416" i="1"/>
  <c r="AR2416" i="1"/>
  <c r="AU2416" i="1"/>
  <c r="AV2416" i="1"/>
  <c r="AW2408" i="1"/>
  <c r="AX2408" i="1"/>
  <c r="AS2408" i="1"/>
  <c r="AT2408" i="1"/>
  <c r="AV2408" i="1"/>
  <c r="AR2408" i="1"/>
  <c r="AU2408" i="1"/>
  <c r="AW2400" i="1"/>
  <c r="AX2400" i="1"/>
  <c r="AR2400" i="1"/>
  <c r="AS2400" i="1"/>
  <c r="AT2400" i="1"/>
  <c r="AV2400" i="1"/>
  <c r="AU2400" i="1"/>
  <c r="AW2392" i="1"/>
  <c r="AX2392" i="1"/>
  <c r="AR2392" i="1"/>
  <c r="AS2392" i="1"/>
  <c r="AT2392" i="1"/>
  <c r="AV2392" i="1"/>
  <c r="AU2392" i="1"/>
  <c r="AW2384" i="1"/>
  <c r="AX2384" i="1"/>
  <c r="AR2384" i="1"/>
  <c r="AS2384" i="1"/>
  <c r="AT2384" i="1"/>
  <c r="AV2384" i="1"/>
  <c r="AU2384" i="1"/>
  <c r="AW2376" i="1"/>
  <c r="AX2376" i="1"/>
  <c r="AR2376" i="1"/>
  <c r="AS2376" i="1"/>
  <c r="AT2376" i="1"/>
  <c r="AV2376" i="1"/>
  <c r="AU2376" i="1"/>
  <c r="AW2368" i="1"/>
  <c r="AX2368" i="1"/>
  <c r="AR2368" i="1"/>
  <c r="AS2368" i="1"/>
  <c r="AT2368" i="1"/>
  <c r="AV2368" i="1"/>
  <c r="AU2368" i="1"/>
  <c r="AW2360" i="1"/>
  <c r="AX2360" i="1"/>
  <c r="AR2360" i="1"/>
  <c r="AS2360" i="1"/>
  <c r="AT2360" i="1"/>
  <c r="AV2360" i="1"/>
  <c r="AU2360" i="1"/>
  <c r="AW2352" i="1"/>
  <c r="AX2352" i="1"/>
  <c r="AR2352" i="1"/>
  <c r="AS2352" i="1"/>
  <c r="AT2352" i="1"/>
  <c r="AV2352" i="1"/>
  <c r="AU2352" i="1"/>
  <c r="AW2344" i="1"/>
  <c r="AX2344" i="1"/>
  <c r="AR2344" i="1"/>
  <c r="AS2344" i="1"/>
  <c r="AT2344" i="1"/>
  <c r="AV2344" i="1"/>
  <c r="AU2344" i="1"/>
  <c r="AW2336" i="1"/>
  <c r="AX2336" i="1"/>
  <c r="AR2336" i="1"/>
  <c r="AS2336" i="1"/>
  <c r="AT2336" i="1"/>
  <c r="AV2336" i="1"/>
  <c r="AU2336" i="1"/>
  <c r="AW2328" i="1"/>
  <c r="AX2328" i="1"/>
  <c r="AR2328" i="1"/>
  <c r="AS2328" i="1"/>
  <c r="AT2328" i="1"/>
  <c r="AV2328" i="1"/>
  <c r="AU2328" i="1"/>
  <c r="AW2320" i="1"/>
  <c r="AX2320" i="1"/>
  <c r="AR2320" i="1"/>
  <c r="AS2320" i="1"/>
  <c r="AT2320" i="1"/>
  <c r="AV2320" i="1"/>
  <c r="AU2320" i="1"/>
  <c r="AW2312" i="1"/>
  <c r="AX2312" i="1"/>
  <c r="AR2312" i="1"/>
  <c r="AS2312" i="1"/>
  <c r="AT2312" i="1"/>
  <c r="AV2312" i="1"/>
  <c r="AU2312" i="1"/>
  <c r="AW2304" i="1"/>
  <c r="AX2304" i="1"/>
  <c r="AR2304" i="1"/>
  <c r="AS2304" i="1"/>
  <c r="AT2304" i="1"/>
  <c r="AV2304" i="1"/>
  <c r="AU2304" i="1"/>
  <c r="AW2296" i="1"/>
  <c r="AX2296" i="1"/>
  <c r="AR2296" i="1"/>
  <c r="AS2296" i="1"/>
  <c r="AT2296" i="1"/>
  <c r="AV2296" i="1"/>
  <c r="AU2296" i="1"/>
  <c r="AW2288" i="1"/>
  <c r="AX2288" i="1"/>
  <c r="AR2288" i="1"/>
  <c r="AS2288" i="1"/>
  <c r="AT2288" i="1"/>
  <c r="AV2288" i="1"/>
  <c r="AU2288" i="1"/>
  <c r="AW2280" i="1"/>
  <c r="AX2280" i="1"/>
  <c r="AR2280" i="1"/>
  <c r="AS2280" i="1"/>
  <c r="AT2280" i="1"/>
  <c r="AV2280" i="1"/>
  <c r="AU2280" i="1"/>
  <c r="AW2272" i="1"/>
  <c r="AX2272" i="1"/>
  <c r="AR2272" i="1"/>
  <c r="AS2272" i="1"/>
  <c r="AT2272" i="1"/>
  <c r="AV2272" i="1"/>
  <c r="AU2272" i="1"/>
  <c r="AW2264" i="1"/>
  <c r="AX2264" i="1"/>
  <c r="AR2264" i="1"/>
  <c r="AS2264" i="1"/>
  <c r="AT2264" i="1"/>
  <c r="AV2264" i="1"/>
  <c r="AU2264" i="1"/>
  <c r="AW2256" i="1"/>
  <c r="AX2256" i="1"/>
  <c r="AR2256" i="1"/>
  <c r="AS2256" i="1"/>
  <c r="AT2256" i="1"/>
  <c r="AV2256" i="1"/>
  <c r="AU2256" i="1"/>
  <c r="AU2248" i="1"/>
  <c r="AT2248" i="1"/>
  <c r="AV2248" i="1"/>
  <c r="AW2248" i="1"/>
  <c r="AX2248" i="1"/>
  <c r="AS2248" i="1"/>
  <c r="AR2248" i="1"/>
  <c r="AT2240" i="1"/>
  <c r="AU2240" i="1"/>
  <c r="AR2240" i="1"/>
  <c r="AS2240" i="1"/>
  <c r="AV2240" i="1"/>
  <c r="AW2240" i="1"/>
  <c r="AX2240" i="1"/>
  <c r="AT2232" i="1"/>
  <c r="AU2232" i="1"/>
  <c r="AR2232" i="1"/>
  <c r="AS2232" i="1"/>
  <c r="AV2232" i="1"/>
  <c r="AW2232" i="1"/>
  <c r="AX2232" i="1"/>
  <c r="AT2224" i="1"/>
  <c r="AU2224" i="1"/>
  <c r="AR2224" i="1"/>
  <c r="AS2224" i="1"/>
  <c r="AV2224" i="1"/>
  <c r="AW2224" i="1"/>
  <c r="AX2224" i="1"/>
  <c r="AR2216" i="1"/>
  <c r="AS2216" i="1"/>
  <c r="AT2216" i="1"/>
  <c r="AU2216" i="1"/>
  <c r="AV2216" i="1"/>
  <c r="AW2216" i="1"/>
  <c r="AX2216" i="1"/>
  <c r="AR2208" i="1"/>
  <c r="AS2208" i="1"/>
  <c r="AT2208" i="1"/>
  <c r="AU2208" i="1"/>
  <c r="AV2208" i="1"/>
  <c r="AW2208" i="1"/>
  <c r="AX2208" i="1"/>
  <c r="AR2200" i="1"/>
  <c r="AS2200" i="1"/>
  <c r="AT2200" i="1"/>
  <c r="AU2200" i="1"/>
  <c r="AV2200" i="1"/>
  <c r="AW2200" i="1"/>
  <c r="AX2200" i="1"/>
  <c r="AR2192" i="1"/>
  <c r="AS2192" i="1"/>
  <c r="AT2192" i="1"/>
  <c r="AU2192" i="1"/>
  <c r="AV2192" i="1"/>
  <c r="AW2192" i="1"/>
  <c r="AX2192" i="1"/>
  <c r="AR2184" i="1"/>
  <c r="AS2184" i="1"/>
  <c r="AT2184" i="1"/>
  <c r="AU2184" i="1"/>
  <c r="AV2184" i="1"/>
  <c r="AW2184" i="1"/>
  <c r="AX2184" i="1"/>
  <c r="AR2176" i="1"/>
  <c r="AS2176" i="1"/>
  <c r="AT2176" i="1"/>
  <c r="AU2176" i="1"/>
  <c r="AV2176" i="1"/>
  <c r="AW2176" i="1"/>
  <c r="AX2176" i="1"/>
  <c r="AR2168" i="1"/>
  <c r="AS2168" i="1"/>
  <c r="AT2168" i="1"/>
  <c r="AU2168" i="1"/>
  <c r="AV2168" i="1"/>
  <c r="AW2168" i="1"/>
  <c r="AX2168" i="1"/>
  <c r="AR2160" i="1"/>
  <c r="AS2160" i="1"/>
  <c r="AT2160" i="1"/>
  <c r="AU2160" i="1"/>
  <c r="AV2160" i="1"/>
  <c r="AW2160" i="1"/>
  <c r="AX2160" i="1"/>
  <c r="AR2152" i="1"/>
  <c r="AS2152" i="1"/>
  <c r="AT2152" i="1"/>
  <c r="AU2152" i="1"/>
  <c r="AV2152" i="1"/>
  <c r="AW2152" i="1"/>
  <c r="AX2152" i="1"/>
  <c r="AR2144" i="1"/>
  <c r="AS2144" i="1"/>
  <c r="AT2144" i="1"/>
  <c r="AU2144" i="1"/>
  <c r="AV2144" i="1"/>
  <c r="AW2144" i="1"/>
  <c r="AX2144" i="1"/>
  <c r="AR2136" i="1"/>
  <c r="AS2136" i="1"/>
  <c r="AT2136" i="1"/>
  <c r="AU2136" i="1"/>
  <c r="AV2136" i="1"/>
  <c r="AW2136" i="1"/>
  <c r="AX2136" i="1"/>
  <c r="AR2128" i="1"/>
  <c r="AS2128" i="1"/>
  <c r="AT2128" i="1"/>
  <c r="AU2128" i="1"/>
  <c r="AV2128" i="1"/>
  <c r="AW2128" i="1"/>
  <c r="AX2128" i="1"/>
  <c r="AX2120" i="1"/>
  <c r="AR2120" i="1"/>
  <c r="AS2120" i="1"/>
  <c r="AT2120" i="1"/>
  <c r="AU2120" i="1"/>
  <c r="AW2120" i="1"/>
  <c r="AV2120" i="1"/>
  <c r="AX2112" i="1"/>
  <c r="AR2112" i="1"/>
  <c r="AS2112" i="1"/>
  <c r="AT2112" i="1"/>
  <c r="AU2112" i="1"/>
  <c r="AW2112" i="1"/>
  <c r="AV2112" i="1"/>
  <c r="AX2104" i="1"/>
  <c r="AR2104" i="1"/>
  <c r="AS2104" i="1"/>
  <c r="AT2104" i="1"/>
  <c r="AU2104" i="1"/>
  <c r="AW2104" i="1"/>
  <c r="AV2104" i="1"/>
  <c r="AX2096" i="1"/>
  <c r="AR2096" i="1"/>
  <c r="AS2096" i="1"/>
  <c r="AT2096" i="1"/>
  <c r="AU2096" i="1"/>
  <c r="AW2096" i="1"/>
  <c r="AV2096" i="1"/>
  <c r="AX2088" i="1"/>
  <c r="AR2088" i="1"/>
  <c r="AS2088" i="1"/>
  <c r="AT2088" i="1"/>
  <c r="AU2088" i="1"/>
  <c r="AW2088" i="1"/>
  <c r="AV2088" i="1"/>
  <c r="AX2080" i="1"/>
  <c r="AR2080" i="1"/>
  <c r="AS2080" i="1"/>
  <c r="AT2080" i="1"/>
  <c r="AU2080" i="1"/>
  <c r="AW2080" i="1"/>
  <c r="AV2080" i="1"/>
  <c r="AX2072" i="1"/>
  <c r="AR2072" i="1"/>
  <c r="AS2072" i="1"/>
  <c r="AT2072" i="1"/>
  <c r="AU2072" i="1"/>
  <c r="AW2072" i="1"/>
  <c r="AV2072" i="1"/>
  <c r="AX2064" i="1"/>
  <c r="AR2064" i="1"/>
  <c r="AS2064" i="1"/>
  <c r="AT2064" i="1"/>
  <c r="AU2064" i="1"/>
  <c r="AW2064" i="1"/>
  <c r="AV2064" i="1"/>
  <c r="AX2056" i="1"/>
  <c r="AR2056" i="1"/>
  <c r="AS2056" i="1"/>
  <c r="AT2056" i="1"/>
  <c r="AU2056" i="1"/>
  <c r="AW2056" i="1"/>
  <c r="AV2056" i="1"/>
  <c r="AX2048" i="1"/>
  <c r="AR2048" i="1"/>
  <c r="AS2048" i="1"/>
  <c r="AT2048" i="1"/>
  <c r="AU2048" i="1"/>
  <c r="AW2048" i="1"/>
  <c r="AV2048" i="1"/>
  <c r="AX2040" i="1"/>
  <c r="AR2040" i="1"/>
  <c r="AS2040" i="1"/>
  <c r="AT2040" i="1"/>
  <c r="AU2040" i="1"/>
  <c r="AW2040" i="1"/>
  <c r="AV2040" i="1"/>
  <c r="AX2032" i="1"/>
  <c r="AR2032" i="1"/>
  <c r="AS2032" i="1"/>
  <c r="AT2032" i="1"/>
  <c r="AU2032" i="1"/>
  <c r="AW2032" i="1"/>
  <c r="AV2032" i="1"/>
  <c r="AX2024" i="1"/>
  <c r="AR2024" i="1"/>
  <c r="AS2024" i="1"/>
  <c r="AT2024" i="1"/>
  <c r="AU2024" i="1"/>
  <c r="AW2024" i="1"/>
  <c r="AV2024" i="1"/>
  <c r="AX2016" i="1"/>
  <c r="AR2016" i="1"/>
  <c r="AS2016" i="1"/>
  <c r="AT2016" i="1"/>
  <c r="AU2016" i="1"/>
  <c r="AW2016" i="1"/>
  <c r="AV2016" i="1"/>
  <c r="AX2008" i="1"/>
  <c r="AR2008" i="1"/>
  <c r="AS2008" i="1"/>
  <c r="AT2008" i="1"/>
  <c r="AU2008" i="1"/>
  <c r="AW2008" i="1"/>
  <c r="AV2008" i="1"/>
  <c r="AT2000" i="1"/>
  <c r="AU2000" i="1"/>
  <c r="AR2000" i="1"/>
  <c r="AS2000" i="1"/>
  <c r="AV2000" i="1"/>
  <c r="AW2000" i="1"/>
  <c r="AX2000" i="1"/>
  <c r="AT1992" i="1"/>
  <c r="AU1992" i="1"/>
  <c r="AR1992" i="1"/>
  <c r="AS1992" i="1"/>
  <c r="AV1992" i="1"/>
  <c r="AW1992" i="1"/>
  <c r="AX1992" i="1"/>
  <c r="AS1984" i="1"/>
  <c r="AT1984" i="1"/>
  <c r="AU1984" i="1"/>
  <c r="AR1984" i="1"/>
  <c r="AV1984" i="1"/>
  <c r="AW1984" i="1"/>
  <c r="AX1984" i="1"/>
  <c r="AS1976" i="1"/>
  <c r="AT1976" i="1"/>
  <c r="AU1976" i="1"/>
  <c r="AR1976" i="1"/>
  <c r="AV1976" i="1"/>
  <c r="AW1976" i="1"/>
  <c r="AX1976" i="1"/>
  <c r="AS1968" i="1"/>
  <c r="AT1968" i="1"/>
  <c r="AU1968" i="1"/>
  <c r="AR1968" i="1"/>
  <c r="AV1968" i="1"/>
  <c r="AW1968" i="1"/>
  <c r="AX1968" i="1"/>
  <c r="AS1960" i="1"/>
  <c r="AT1960" i="1"/>
  <c r="AU1960" i="1"/>
  <c r="AV1960" i="1"/>
  <c r="AR1960" i="1"/>
  <c r="AW1960" i="1"/>
  <c r="AX1960" i="1"/>
  <c r="AS1952" i="1"/>
  <c r="AT1952" i="1"/>
  <c r="AU1952" i="1"/>
  <c r="AV1952" i="1"/>
  <c r="AR1952" i="1"/>
  <c r="AW1952" i="1"/>
  <c r="AX1952" i="1"/>
  <c r="AS1944" i="1"/>
  <c r="AT1944" i="1"/>
  <c r="AU1944" i="1"/>
  <c r="AV1944" i="1"/>
  <c r="AR1944" i="1"/>
  <c r="AW1944" i="1"/>
  <c r="AX1944" i="1"/>
  <c r="AS1936" i="1"/>
  <c r="AT1936" i="1"/>
  <c r="AU1936" i="1"/>
  <c r="AV1936" i="1"/>
  <c r="AX1936" i="1"/>
  <c r="AR1936" i="1"/>
  <c r="AW1936" i="1"/>
  <c r="AS1928" i="1"/>
  <c r="AT1928" i="1"/>
  <c r="AU1928" i="1"/>
  <c r="AV1928" i="1"/>
  <c r="AX1928" i="1"/>
  <c r="AR1928" i="1"/>
  <c r="AW1928" i="1"/>
  <c r="AS1920" i="1"/>
  <c r="AT1920" i="1"/>
  <c r="AU1920" i="1"/>
  <c r="AV1920" i="1"/>
  <c r="AX1920" i="1"/>
  <c r="AR1920" i="1"/>
  <c r="AW1920" i="1"/>
  <c r="AS1912" i="1"/>
  <c r="AT1912" i="1"/>
  <c r="AU1912" i="1"/>
  <c r="AV1912" i="1"/>
  <c r="AW1912" i="1"/>
  <c r="AX1912" i="1"/>
  <c r="AR1912" i="1"/>
  <c r="AS1904" i="1"/>
  <c r="AT1904" i="1"/>
  <c r="AU1904" i="1"/>
  <c r="AV1904" i="1"/>
  <c r="AW1904" i="1"/>
  <c r="AX1904" i="1"/>
  <c r="AR1904" i="1"/>
  <c r="AU1896" i="1"/>
  <c r="AW1896" i="1"/>
  <c r="AX1896" i="1"/>
  <c r="AR1896" i="1"/>
  <c r="AS1896" i="1"/>
  <c r="AV1896" i="1"/>
  <c r="AT1896" i="1"/>
  <c r="AU1888" i="1"/>
  <c r="AW1888" i="1"/>
  <c r="AX1888" i="1"/>
  <c r="AR1888" i="1"/>
  <c r="AS1888" i="1"/>
  <c r="AV1888" i="1"/>
  <c r="AT1888" i="1"/>
  <c r="AU1880" i="1"/>
  <c r="AW1880" i="1"/>
  <c r="AX1880" i="1"/>
  <c r="AR1880" i="1"/>
  <c r="AS1880" i="1"/>
  <c r="AV1880" i="1"/>
  <c r="AT1880" i="1"/>
  <c r="AS1872" i="1"/>
  <c r="AU1872" i="1"/>
  <c r="AX1872" i="1"/>
  <c r="AR1872" i="1"/>
  <c r="AT1872" i="1"/>
  <c r="AW1872" i="1"/>
  <c r="AV1872" i="1"/>
  <c r="AW1864" i="1"/>
  <c r="AS1864" i="1"/>
  <c r="AU1864" i="1"/>
  <c r="AT1864" i="1"/>
  <c r="AV1864" i="1"/>
  <c r="AX1864" i="1"/>
  <c r="AR1864" i="1"/>
  <c r="AW1856" i="1"/>
  <c r="AS1856" i="1"/>
  <c r="AU1856" i="1"/>
  <c r="AT1856" i="1"/>
  <c r="AV1856" i="1"/>
  <c r="AX1856" i="1"/>
  <c r="AR1856" i="1"/>
  <c r="AW1848" i="1"/>
  <c r="AS1848" i="1"/>
  <c r="AU1848" i="1"/>
  <c r="AT1848" i="1"/>
  <c r="AV1848" i="1"/>
  <c r="AX1848" i="1"/>
  <c r="AR1848" i="1"/>
  <c r="AW1840" i="1"/>
  <c r="AR1840" i="1"/>
  <c r="AS1840" i="1"/>
  <c r="AU1840" i="1"/>
  <c r="AT1840" i="1"/>
  <c r="AV1840" i="1"/>
  <c r="AX1840" i="1"/>
  <c r="AW1832" i="1"/>
  <c r="AR1832" i="1"/>
  <c r="AS1832" i="1"/>
  <c r="AU1832" i="1"/>
  <c r="AT1832" i="1"/>
  <c r="AV1832" i="1"/>
  <c r="AX1832" i="1"/>
  <c r="AW1824" i="1"/>
  <c r="AR1824" i="1"/>
  <c r="AS1824" i="1"/>
  <c r="AU1824" i="1"/>
  <c r="AT1824" i="1"/>
  <c r="AV1824" i="1"/>
  <c r="AX1824" i="1"/>
  <c r="AW1816" i="1"/>
  <c r="AR1816" i="1"/>
  <c r="AS1816" i="1"/>
  <c r="AU1816" i="1"/>
  <c r="AT1816" i="1"/>
  <c r="AV1816" i="1"/>
  <c r="AX1816" i="1"/>
  <c r="AV1808" i="1"/>
  <c r="AW1808" i="1"/>
  <c r="AX1808" i="1"/>
  <c r="AR1808" i="1"/>
  <c r="AS1808" i="1"/>
  <c r="AU1808" i="1"/>
  <c r="AT1808" i="1"/>
  <c r="AV1800" i="1"/>
  <c r="AW1800" i="1"/>
  <c r="AX1800" i="1"/>
  <c r="AR1800" i="1"/>
  <c r="AS1800" i="1"/>
  <c r="AU1800" i="1"/>
  <c r="AT1800" i="1"/>
  <c r="AV1792" i="1"/>
  <c r="AW1792" i="1"/>
  <c r="AX1792" i="1"/>
  <c r="AR1792" i="1"/>
  <c r="AS1792" i="1"/>
  <c r="AU1792" i="1"/>
  <c r="AT1792" i="1"/>
  <c r="AV1784" i="1"/>
  <c r="AW1784" i="1"/>
  <c r="AX1784" i="1"/>
  <c r="AR1784" i="1"/>
  <c r="AS1784" i="1"/>
  <c r="AU1784" i="1"/>
  <c r="AT1784" i="1"/>
  <c r="AV1776" i="1"/>
  <c r="AW1776" i="1"/>
  <c r="AX1776" i="1"/>
  <c r="AR1776" i="1"/>
  <c r="AS1776" i="1"/>
  <c r="AU1776" i="1"/>
  <c r="AT1776" i="1"/>
  <c r="AV1768" i="1"/>
  <c r="AW1768" i="1"/>
  <c r="AX1768" i="1"/>
  <c r="AR1768" i="1"/>
  <c r="AS1768" i="1"/>
  <c r="AU1768" i="1"/>
  <c r="AT1768" i="1"/>
  <c r="AV1760" i="1"/>
  <c r="AW1760" i="1"/>
  <c r="AX1760" i="1"/>
  <c r="AR1760" i="1"/>
  <c r="AS1760" i="1"/>
  <c r="AU1760" i="1"/>
  <c r="AT1760" i="1"/>
  <c r="AV1752" i="1"/>
  <c r="AW1752" i="1"/>
  <c r="AX1752" i="1"/>
  <c r="AR1752" i="1"/>
  <c r="AS1752" i="1"/>
  <c r="AU1752" i="1"/>
  <c r="AT1752" i="1"/>
  <c r="AV1744" i="1"/>
  <c r="AW1744" i="1"/>
  <c r="AX1744" i="1"/>
  <c r="AR1744" i="1"/>
  <c r="AS1744" i="1"/>
  <c r="AU1744" i="1"/>
  <c r="AT1744" i="1"/>
  <c r="AV1736" i="1"/>
  <c r="AW1736" i="1"/>
  <c r="AX1736" i="1"/>
  <c r="AR1736" i="1"/>
  <c r="AS1736" i="1"/>
  <c r="AU1736" i="1"/>
  <c r="AT1736" i="1"/>
  <c r="AV1728" i="1"/>
  <c r="AW1728" i="1"/>
  <c r="AX1728" i="1"/>
  <c r="AR1728" i="1"/>
  <c r="AS1728" i="1"/>
  <c r="AU1728" i="1"/>
  <c r="AT1728" i="1"/>
  <c r="AT1720" i="1"/>
  <c r="AU1720" i="1"/>
  <c r="AR1720" i="1"/>
  <c r="AS1720" i="1"/>
  <c r="AV1720" i="1"/>
  <c r="AW1720" i="1"/>
  <c r="AX1720" i="1"/>
  <c r="AT1712" i="1"/>
  <c r="AU1712" i="1"/>
  <c r="AR1712" i="1"/>
  <c r="AS1712" i="1"/>
  <c r="AV1712" i="1"/>
  <c r="AW1712" i="1"/>
  <c r="AX1712" i="1"/>
  <c r="AS1704" i="1"/>
  <c r="AT1704" i="1"/>
  <c r="AU1704" i="1"/>
  <c r="AR1704" i="1"/>
  <c r="AV1704" i="1"/>
  <c r="AX1704" i="1"/>
  <c r="AW1704" i="1"/>
  <c r="AR1696" i="1"/>
  <c r="AS1696" i="1"/>
  <c r="AT1696" i="1"/>
  <c r="AU1696" i="1"/>
  <c r="AV1696" i="1"/>
  <c r="AX1696" i="1"/>
  <c r="AW1696" i="1"/>
  <c r="AR1688" i="1"/>
  <c r="AS1688" i="1"/>
  <c r="AT1688" i="1"/>
  <c r="AU1688" i="1"/>
  <c r="AV1688" i="1"/>
  <c r="AX1688" i="1"/>
  <c r="AW1688" i="1"/>
  <c r="AR1680" i="1"/>
  <c r="AS1680" i="1"/>
  <c r="AT1680" i="1"/>
  <c r="AU1680" i="1"/>
  <c r="AV1680" i="1"/>
  <c r="AX1680" i="1"/>
  <c r="AW1680" i="1"/>
  <c r="AW1672" i="1"/>
  <c r="AR1672" i="1"/>
  <c r="AS1672" i="1"/>
  <c r="AT1672" i="1"/>
  <c r="AU1672" i="1"/>
  <c r="AV1672" i="1"/>
  <c r="AX1672" i="1"/>
  <c r="AW1664" i="1"/>
  <c r="AR1664" i="1"/>
  <c r="AS1664" i="1"/>
  <c r="AT1664" i="1"/>
  <c r="AU1664" i="1"/>
  <c r="AV1664" i="1"/>
  <c r="AX1664" i="1"/>
  <c r="AW1656" i="1"/>
  <c r="AX1656" i="1"/>
  <c r="AR1656" i="1"/>
  <c r="AS1656" i="1"/>
  <c r="AT1656" i="1"/>
  <c r="AU1656" i="1"/>
  <c r="AV1656" i="1"/>
  <c r="AW1648" i="1"/>
  <c r="AX1648" i="1"/>
  <c r="AR1648" i="1"/>
  <c r="AS1648" i="1"/>
  <c r="AT1648" i="1"/>
  <c r="AU1648" i="1"/>
  <c r="AV1648" i="1"/>
  <c r="AW1640" i="1"/>
  <c r="AX1640" i="1"/>
  <c r="AR1640" i="1"/>
  <c r="AS1640" i="1"/>
  <c r="AT1640" i="1"/>
  <c r="AU1640" i="1"/>
  <c r="AV1640" i="1"/>
  <c r="AW1632" i="1"/>
  <c r="AX1632" i="1"/>
  <c r="AR1632" i="1"/>
  <c r="AS1632" i="1"/>
  <c r="AT1632" i="1"/>
  <c r="AU1632" i="1"/>
  <c r="AV1632" i="1"/>
  <c r="AW1624" i="1"/>
  <c r="AX1624" i="1"/>
  <c r="AR1624" i="1"/>
  <c r="AS1624" i="1"/>
  <c r="AT1624" i="1"/>
  <c r="AU1624" i="1"/>
  <c r="AV1624" i="1"/>
  <c r="AW1616" i="1"/>
  <c r="AX1616" i="1"/>
  <c r="AR1616" i="1"/>
  <c r="AS1616" i="1"/>
  <c r="AT1616" i="1"/>
  <c r="AU1616" i="1"/>
  <c r="AV1616" i="1"/>
  <c r="AW1608" i="1"/>
  <c r="AX1608" i="1"/>
  <c r="AR1608" i="1"/>
  <c r="AS1608" i="1"/>
  <c r="AT1608" i="1"/>
  <c r="AU1608" i="1"/>
  <c r="AV1608" i="1"/>
  <c r="AW1600" i="1"/>
  <c r="AX1600" i="1"/>
  <c r="AR1600" i="1"/>
  <c r="AS1600" i="1"/>
  <c r="AT1600" i="1"/>
  <c r="AU1600" i="1"/>
  <c r="AV1600" i="1"/>
  <c r="AT1592" i="1"/>
  <c r="AR1592" i="1"/>
  <c r="AS1592" i="1"/>
  <c r="AU1592" i="1"/>
  <c r="AV1592" i="1"/>
  <c r="AW1592" i="1"/>
  <c r="AX1592" i="1"/>
  <c r="AT1584" i="1"/>
  <c r="AR1584" i="1"/>
  <c r="AS1584" i="1"/>
  <c r="AU1584" i="1"/>
  <c r="AV1584" i="1"/>
  <c r="AW1584" i="1"/>
  <c r="AX1584" i="1"/>
  <c r="AT1576" i="1"/>
  <c r="AR1576" i="1"/>
  <c r="AS1576" i="1"/>
  <c r="AU1576" i="1"/>
  <c r="AV1576" i="1"/>
  <c r="AW1576" i="1"/>
  <c r="AX1576" i="1"/>
  <c r="AT1568" i="1"/>
  <c r="AR1568" i="1"/>
  <c r="AS1568" i="1"/>
  <c r="AU1568" i="1"/>
  <c r="AV1568" i="1"/>
  <c r="AW1568" i="1"/>
  <c r="AX1568" i="1"/>
  <c r="AW1560" i="1"/>
  <c r="AT1560" i="1"/>
  <c r="AX1560" i="1"/>
  <c r="AR1560" i="1"/>
  <c r="AS1560" i="1"/>
  <c r="AU1560" i="1"/>
  <c r="AV1560" i="1"/>
  <c r="AW1552" i="1"/>
  <c r="AR1552" i="1"/>
  <c r="AT1552" i="1"/>
  <c r="AV1552" i="1"/>
  <c r="AX1552" i="1"/>
  <c r="AS1552" i="1"/>
  <c r="AU1552" i="1"/>
  <c r="AW1544" i="1"/>
  <c r="AX1544" i="1"/>
  <c r="AR1544" i="1"/>
  <c r="AT1544" i="1"/>
  <c r="AV1544" i="1"/>
  <c r="AS1544" i="1"/>
  <c r="AU1544" i="1"/>
  <c r="AW1536" i="1"/>
  <c r="AX1536" i="1"/>
  <c r="AR1536" i="1"/>
  <c r="AS1536" i="1"/>
  <c r="AT1536" i="1"/>
  <c r="AV1536" i="1"/>
  <c r="AU1536" i="1"/>
  <c r="AW1528" i="1"/>
  <c r="AX1528" i="1"/>
  <c r="AR1528" i="1"/>
  <c r="AS1528" i="1"/>
  <c r="AT1528" i="1"/>
  <c r="AV1528" i="1"/>
  <c r="AU1528" i="1"/>
  <c r="AW1520" i="1"/>
  <c r="AX1520" i="1"/>
  <c r="AR1520" i="1"/>
  <c r="AS1520" i="1"/>
  <c r="AT1520" i="1"/>
  <c r="AV1520" i="1"/>
  <c r="AU1520" i="1"/>
  <c r="AW1512" i="1"/>
  <c r="AX1512" i="1"/>
  <c r="AR1512" i="1"/>
  <c r="AS1512" i="1"/>
  <c r="AT1512" i="1"/>
  <c r="AV1512" i="1"/>
  <c r="AU1512" i="1"/>
  <c r="AW1504" i="1"/>
  <c r="AX1504" i="1"/>
  <c r="AR1504" i="1"/>
  <c r="AS1504" i="1"/>
  <c r="AT1504" i="1"/>
  <c r="AV1504" i="1"/>
  <c r="AU1504" i="1"/>
  <c r="AW1496" i="1"/>
  <c r="AX1496" i="1"/>
  <c r="AR1496" i="1"/>
  <c r="AS1496" i="1"/>
  <c r="AT1496" i="1"/>
  <c r="AV1496" i="1"/>
  <c r="AU1496" i="1"/>
  <c r="AW1488" i="1"/>
  <c r="AX1488" i="1"/>
  <c r="AR1488" i="1"/>
  <c r="AS1488" i="1"/>
  <c r="AT1488" i="1"/>
  <c r="AV1488" i="1"/>
  <c r="AU1488" i="1"/>
  <c r="AU1480" i="1"/>
  <c r="AX1480" i="1"/>
  <c r="AR1480" i="1"/>
  <c r="AS1480" i="1"/>
  <c r="AT1480" i="1"/>
  <c r="AW1480" i="1"/>
  <c r="AV1480" i="1"/>
  <c r="AU1472" i="1"/>
  <c r="AS1472" i="1"/>
  <c r="AR1472" i="1"/>
  <c r="AT1472" i="1"/>
  <c r="AV1472" i="1"/>
  <c r="AX1472" i="1"/>
  <c r="AW1472" i="1"/>
  <c r="AU1464" i="1"/>
  <c r="AW1464" i="1"/>
  <c r="AR1464" i="1"/>
  <c r="AS1464" i="1"/>
  <c r="AT1464" i="1"/>
  <c r="AV1464" i="1"/>
  <c r="AX1464" i="1"/>
  <c r="AU1456" i="1"/>
  <c r="AW1456" i="1"/>
  <c r="AR1456" i="1"/>
  <c r="AS1456" i="1"/>
  <c r="AT1456" i="1"/>
  <c r="AV1456" i="1"/>
  <c r="AX1456" i="1"/>
  <c r="AU1448" i="1"/>
  <c r="AV1448" i="1"/>
  <c r="AW1448" i="1"/>
  <c r="AR1448" i="1"/>
  <c r="AS1448" i="1"/>
  <c r="AT1448" i="1"/>
  <c r="AX1448" i="1"/>
  <c r="AU1440" i="1"/>
  <c r="AV1440" i="1"/>
  <c r="AW1440" i="1"/>
  <c r="AR1440" i="1"/>
  <c r="AS1440" i="1"/>
  <c r="AT1440" i="1"/>
  <c r="AX1440" i="1"/>
  <c r="AU1432" i="1"/>
  <c r="AV1432" i="1"/>
  <c r="AW1432" i="1"/>
  <c r="AX1432" i="1"/>
  <c r="AR1432" i="1"/>
  <c r="AS1432" i="1"/>
  <c r="AT1432" i="1"/>
  <c r="AU1424" i="1"/>
  <c r="AV1424" i="1"/>
  <c r="AW1424" i="1"/>
  <c r="AX1424" i="1"/>
  <c r="AR1424" i="1"/>
  <c r="AS1424" i="1"/>
  <c r="AT1424" i="1"/>
  <c r="AU1416" i="1"/>
  <c r="AV1416" i="1"/>
  <c r="AW1416" i="1"/>
  <c r="AX1416" i="1"/>
  <c r="AR1416" i="1"/>
  <c r="AS1416" i="1"/>
  <c r="AT1416" i="1"/>
  <c r="AU1408" i="1"/>
  <c r="AV1408" i="1"/>
  <c r="AW1408" i="1"/>
  <c r="AX1408" i="1"/>
  <c r="AR1408" i="1"/>
  <c r="AS1408" i="1"/>
  <c r="AT1408" i="1"/>
  <c r="AT1400" i="1"/>
  <c r="AR1400" i="1"/>
  <c r="AS1400" i="1"/>
  <c r="AU1400" i="1"/>
  <c r="AV1400" i="1"/>
  <c r="AW1400" i="1"/>
  <c r="AX1400" i="1"/>
  <c r="AT1392" i="1"/>
  <c r="AR1392" i="1"/>
  <c r="AS1392" i="1"/>
  <c r="AU1392" i="1"/>
  <c r="AV1392" i="1"/>
  <c r="AW1392" i="1"/>
  <c r="AX1392" i="1"/>
  <c r="AT1384" i="1"/>
  <c r="AR1384" i="1"/>
  <c r="AS1384" i="1"/>
  <c r="AU1384" i="1"/>
  <c r="AV1384" i="1"/>
  <c r="AW1384" i="1"/>
  <c r="AX1384" i="1"/>
  <c r="AT1376" i="1"/>
  <c r="AR1376" i="1"/>
  <c r="AS1376" i="1"/>
  <c r="AU1376" i="1"/>
  <c r="AV1376" i="1"/>
  <c r="AW1376" i="1"/>
  <c r="AX1376" i="1"/>
  <c r="AT1368" i="1"/>
  <c r="AR1368" i="1"/>
  <c r="AS1368" i="1"/>
  <c r="AU1368" i="1"/>
  <c r="AV1368" i="1"/>
  <c r="AW1368" i="1"/>
  <c r="AX1368" i="1"/>
  <c r="AT1360" i="1"/>
  <c r="AR1360" i="1"/>
  <c r="AS1360" i="1"/>
  <c r="AU1360" i="1"/>
  <c r="AV1360" i="1"/>
  <c r="AW1360" i="1"/>
  <c r="AX1360" i="1"/>
  <c r="AT1352" i="1"/>
  <c r="AR1352" i="1"/>
  <c r="AS1352" i="1"/>
  <c r="AU1352" i="1"/>
  <c r="AV1352" i="1"/>
  <c r="AW1352" i="1"/>
  <c r="AX1352" i="1"/>
  <c r="AS1344" i="1"/>
  <c r="AT1344" i="1"/>
  <c r="AW1344" i="1"/>
  <c r="AX1344" i="1"/>
  <c r="AR1344" i="1"/>
  <c r="AU1344" i="1"/>
  <c r="AV1344" i="1"/>
  <c r="AS1336" i="1"/>
  <c r="AT1336" i="1"/>
  <c r="AW1336" i="1"/>
  <c r="AX1336" i="1"/>
  <c r="AR1336" i="1"/>
  <c r="AU1336" i="1"/>
  <c r="AV1336" i="1"/>
  <c r="AS1328" i="1"/>
  <c r="AT1328" i="1"/>
  <c r="AW1328" i="1"/>
  <c r="AX1328" i="1"/>
  <c r="AR1328" i="1"/>
  <c r="AU1328" i="1"/>
  <c r="AV1328" i="1"/>
  <c r="AX1320" i="1"/>
  <c r="AS1320" i="1"/>
  <c r="AT1320" i="1"/>
  <c r="AW1320" i="1"/>
  <c r="AR1320" i="1"/>
  <c r="AU1320" i="1"/>
  <c r="AV1320" i="1"/>
  <c r="AV1312" i="1"/>
  <c r="AX1312" i="1"/>
  <c r="AS1312" i="1"/>
  <c r="AT1312" i="1"/>
  <c r="AW1312" i="1"/>
  <c r="AR1312" i="1"/>
  <c r="AU1312" i="1"/>
  <c r="AV1304" i="1"/>
  <c r="AW1304" i="1"/>
  <c r="AX1304" i="1"/>
  <c r="AS1304" i="1"/>
  <c r="AT1304" i="1"/>
  <c r="AR1304" i="1"/>
  <c r="AU1304" i="1"/>
  <c r="AV1296" i="1"/>
  <c r="AW1296" i="1"/>
  <c r="AX1296" i="1"/>
  <c r="AS1296" i="1"/>
  <c r="AT1296" i="1"/>
  <c r="AR1296" i="1"/>
  <c r="AU1296" i="1"/>
  <c r="AV1288" i="1"/>
  <c r="AW1288" i="1"/>
  <c r="AX1288" i="1"/>
  <c r="AR1288" i="1"/>
  <c r="AS1288" i="1"/>
  <c r="AT1288" i="1"/>
  <c r="AU1288" i="1"/>
  <c r="AV1280" i="1"/>
  <c r="AW1280" i="1"/>
  <c r="AX1280" i="1"/>
  <c r="AR1280" i="1"/>
  <c r="AS1280" i="1"/>
  <c r="AT1280" i="1"/>
  <c r="AU1280" i="1"/>
  <c r="AV1272" i="1"/>
  <c r="AW1272" i="1"/>
  <c r="AX1272" i="1"/>
  <c r="AR1272" i="1"/>
  <c r="AS1272" i="1"/>
  <c r="AT1272" i="1"/>
  <c r="AU1272" i="1"/>
  <c r="AV1264" i="1"/>
  <c r="AW1264" i="1"/>
  <c r="AX1264" i="1"/>
  <c r="AR1264" i="1"/>
  <c r="AS1264" i="1"/>
  <c r="AT1264" i="1"/>
  <c r="AU1264" i="1"/>
  <c r="AV1256" i="1"/>
  <c r="AW1256" i="1"/>
  <c r="AX1256" i="1"/>
  <c r="AR1256" i="1"/>
  <c r="AS1256" i="1"/>
  <c r="AT1256" i="1"/>
  <c r="AU1256" i="1"/>
  <c r="AV1248" i="1"/>
  <c r="AW1248" i="1"/>
  <c r="AX1248" i="1"/>
  <c r="AR1248" i="1"/>
  <c r="AS1248" i="1"/>
  <c r="AT1248" i="1"/>
  <c r="AU1248" i="1"/>
  <c r="AT1240" i="1"/>
  <c r="AR1240" i="1"/>
  <c r="AS1240" i="1"/>
  <c r="AU1240" i="1"/>
  <c r="AV1240" i="1"/>
  <c r="AW1240" i="1"/>
  <c r="AX1240" i="1"/>
  <c r="AT1232" i="1"/>
  <c r="AR1232" i="1"/>
  <c r="AS1232" i="1"/>
  <c r="AU1232" i="1"/>
  <c r="AV1232" i="1"/>
  <c r="AW1232" i="1"/>
  <c r="AX1232" i="1"/>
  <c r="AT1224" i="1"/>
  <c r="AR1224" i="1"/>
  <c r="AS1224" i="1"/>
  <c r="AU1224" i="1"/>
  <c r="AV1224" i="1"/>
  <c r="AW1224" i="1"/>
  <c r="AX1224" i="1"/>
  <c r="AS1216" i="1"/>
  <c r="AT1216" i="1"/>
  <c r="AX1216" i="1"/>
  <c r="AR1216" i="1"/>
  <c r="AU1216" i="1"/>
  <c r="AV1216" i="1"/>
  <c r="AW1216" i="1"/>
  <c r="AS1208" i="1"/>
  <c r="AT1208" i="1"/>
  <c r="AX1208" i="1"/>
  <c r="AR1208" i="1"/>
  <c r="AU1208" i="1"/>
  <c r="AV1208" i="1"/>
  <c r="AW1208" i="1"/>
  <c r="AS1200" i="1"/>
  <c r="AT1200" i="1"/>
  <c r="AX1200" i="1"/>
  <c r="AR1200" i="1"/>
  <c r="AU1200" i="1"/>
  <c r="AV1200" i="1"/>
  <c r="AW1200" i="1"/>
  <c r="AV1192" i="1"/>
  <c r="AS1192" i="1"/>
  <c r="AT1192" i="1"/>
  <c r="AU1192" i="1"/>
  <c r="AW1192" i="1"/>
  <c r="AX1192" i="1"/>
  <c r="AR1192" i="1"/>
  <c r="AV1184" i="1"/>
  <c r="AW1184" i="1"/>
  <c r="AX1184" i="1"/>
  <c r="AS1184" i="1"/>
  <c r="AT1184" i="1"/>
  <c r="AR1184" i="1"/>
  <c r="AU1184" i="1"/>
  <c r="AV1176" i="1"/>
  <c r="AW1176" i="1"/>
  <c r="AX1176" i="1"/>
  <c r="AS1176" i="1"/>
  <c r="AT1176" i="1"/>
  <c r="AR1176" i="1"/>
  <c r="AU1176" i="1"/>
  <c r="AV1168" i="1"/>
  <c r="AW1168" i="1"/>
  <c r="AX1168" i="1"/>
  <c r="AR1168" i="1"/>
  <c r="AS1168" i="1"/>
  <c r="AT1168" i="1"/>
  <c r="AU1168" i="1"/>
  <c r="AV1160" i="1"/>
  <c r="AW1160" i="1"/>
  <c r="AX1160" i="1"/>
  <c r="AR1160" i="1"/>
  <c r="AS1160" i="1"/>
  <c r="AT1160" i="1"/>
  <c r="AU1160" i="1"/>
  <c r="AV1152" i="1"/>
  <c r="AW1152" i="1"/>
  <c r="AX1152" i="1"/>
  <c r="AR1152" i="1"/>
  <c r="AS1152" i="1"/>
  <c r="AT1152" i="1"/>
  <c r="AU1152" i="1"/>
  <c r="AV1144" i="1"/>
  <c r="AW1144" i="1"/>
  <c r="AX1144" i="1"/>
  <c r="AR1144" i="1"/>
  <c r="AS1144" i="1"/>
  <c r="AT1144" i="1"/>
  <c r="AU1144" i="1"/>
  <c r="AV1136" i="1"/>
  <c r="AW1136" i="1"/>
  <c r="AX1136" i="1"/>
  <c r="AR1136" i="1"/>
  <c r="AS1136" i="1"/>
  <c r="AT1136" i="1"/>
  <c r="AU1136" i="1"/>
  <c r="AV1128" i="1"/>
  <c r="AW1128" i="1"/>
  <c r="AX1128" i="1"/>
  <c r="AR1128" i="1"/>
  <c r="AS1128" i="1"/>
  <c r="AT1128" i="1"/>
  <c r="AU1128" i="1"/>
  <c r="AV1120" i="1"/>
  <c r="AW1120" i="1"/>
  <c r="AX1120" i="1"/>
  <c r="AR1120" i="1"/>
  <c r="AS1120" i="1"/>
  <c r="AT1120" i="1"/>
  <c r="AU1120" i="1"/>
  <c r="AU1112" i="1"/>
  <c r="AR1112" i="1"/>
  <c r="AS1112" i="1"/>
  <c r="AT1112" i="1"/>
  <c r="AV1112" i="1"/>
  <c r="AW1112" i="1"/>
  <c r="AX1112" i="1"/>
  <c r="AU1104" i="1"/>
  <c r="AR1104" i="1"/>
  <c r="AS1104" i="1"/>
  <c r="AT1104" i="1"/>
  <c r="AV1104" i="1"/>
  <c r="AW1104" i="1"/>
  <c r="AX1104" i="1"/>
  <c r="AU1096" i="1"/>
  <c r="AS1096" i="1"/>
  <c r="AW1096" i="1"/>
  <c r="AX1096" i="1"/>
  <c r="AR1096" i="1"/>
  <c r="AT1096" i="1"/>
  <c r="AV1096" i="1"/>
  <c r="AT1088" i="1"/>
  <c r="AU1088" i="1"/>
  <c r="AS1088" i="1"/>
  <c r="AR1088" i="1"/>
  <c r="AV1088" i="1"/>
  <c r="AW1088" i="1"/>
  <c r="AX1088" i="1"/>
  <c r="AT1080" i="1"/>
  <c r="AU1080" i="1"/>
  <c r="AS1080" i="1"/>
  <c r="AR1080" i="1"/>
  <c r="AV1080" i="1"/>
  <c r="AW1080" i="1"/>
  <c r="AX1080" i="1"/>
  <c r="AT1072" i="1"/>
  <c r="AU1072" i="1"/>
  <c r="AS1072" i="1"/>
  <c r="AR1072" i="1"/>
  <c r="AV1072" i="1"/>
  <c r="AW1072" i="1"/>
  <c r="AX1072" i="1"/>
  <c r="AT1064" i="1"/>
  <c r="AU1064" i="1"/>
  <c r="AS1064" i="1"/>
  <c r="AR1064" i="1"/>
  <c r="AV1064" i="1"/>
  <c r="AW1064" i="1"/>
  <c r="AX1064" i="1"/>
  <c r="AT1056" i="1"/>
  <c r="AU1056" i="1"/>
  <c r="AV1056" i="1"/>
  <c r="AW1056" i="1"/>
  <c r="AS1056" i="1"/>
  <c r="AR1056" i="1"/>
  <c r="AX1056" i="1"/>
  <c r="AT1048" i="1"/>
  <c r="AU1048" i="1"/>
  <c r="AV1048" i="1"/>
  <c r="AW1048" i="1"/>
  <c r="AS1048" i="1"/>
  <c r="AR1048" i="1"/>
  <c r="AX1048" i="1"/>
  <c r="AT1040" i="1"/>
  <c r="AU1040" i="1"/>
  <c r="AV1040" i="1"/>
  <c r="AW1040" i="1"/>
  <c r="AX1040" i="1"/>
  <c r="AS1040" i="1"/>
  <c r="AR1040" i="1"/>
  <c r="AT1032" i="1"/>
  <c r="AU1032" i="1"/>
  <c r="AV1032" i="1"/>
  <c r="AW1032" i="1"/>
  <c r="AX1032" i="1"/>
  <c r="AS1032" i="1"/>
  <c r="AR1032" i="1"/>
  <c r="AT1024" i="1"/>
  <c r="AU1024" i="1"/>
  <c r="AV1024" i="1"/>
  <c r="AW1024" i="1"/>
  <c r="AX1024" i="1"/>
  <c r="AS1024" i="1"/>
  <c r="AR1024" i="1"/>
  <c r="AT1016" i="1"/>
  <c r="AU1016" i="1"/>
  <c r="AV1016" i="1"/>
  <c r="AW1016" i="1"/>
  <c r="AX1016" i="1"/>
  <c r="AS1016" i="1"/>
  <c r="AR1016" i="1"/>
  <c r="AT1008" i="1"/>
  <c r="AU1008" i="1"/>
  <c r="AV1008" i="1"/>
  <c r="AW1008" i="1"/>
  <c r="AX1008" i="1"/>
  <c r="AS1008" i="1"/>
  <c r="AR1008" i="1"/>
  <c r="AT1000" i="1"/>
  <c r="AU1000" i="1"/>
  <c r="AV1000" i="1"/>
  <c r="AW1000" i="1"/>
  <c r="AX1000" i="1"/>
  <c r="AS1000" i="1"/>
  <c r="AR1000" i="1"/>
  <c r="AT992" i="1"/>
  <c r="AU992" i="1"/>
  <c r="AV992" i="1"/>
  <c r="AW992" i="1"/>
  <c r="AX992" i="1"/>
  <c r="AS992" i="1"/>
  <c r="AR992" i="1"/>
  <c r="AT984" i="1"/>
  <c r="AU984" i="1"/>
  <c r="AV984" i="1"/>
  <c r="AW984" i="1"/>
  <c r="AX984" i="1"/>
  <c r="AS984" i="1"/>
  <c r="AR984" i="1"/>
  <c r="AT976" i="1"/>
  <c r="AU976" i="1"/>
  <c r="AV976" i="1"/>
  <c r="AW976" i="1"/>
  <c r="AX976" i="1"/>
  <c r="AS976" i="1"/>
  <c r="AR976" i="1"/>
  <c r="AS968" i="1"/>
  <c r="AT968" i="1"/>
  <c r="AR968" i="1"/>
  <c r="AU968" i="1"/>
  <c r="AV968" i="1"/>
  <c r="AW968" i="1"/>
  <c r="AX968" i="1"/>
  <c r="AR960" i="1"/>
  <c r="AS960" i="1"/>
  <c r="AT960" i="1"/>
  <c r="AU960" i="1"/>
  <c r="AV960" i="1"/>
  <c r="AW960" i="1"/>
  <c r="AX960" i="1"/>
  <c r="AR952" i="1"/>
  <c r="AS952" i="1"/>
  <c r="AT952" i="1"/>
  <c r="AU952" i="1"/>
  <c r="AW952" i="1"/>
  <c r="AV952" i="1"/>
  <c r="AX952" i="1"/>
  <c r="AR944" i="1"/>
  <c r="AS944" i="1"/>
  <c r="AT944" i="1"/>
  <c r="AU944" i="1"/>
  <c r="AW944" i="1"/>
  <c r="AV944" i="1"/>
  <c r="AX944" i="1"/>
  <c r="AR936" i="1"/>
  <c r="AS936" i="1"/>
  <c r="AT936" i="1"/>
  <c r="AU936" i="1"/>
  <c r="AV936" i="1"/>
  <c r="AW936" i="1"/>
  <c r="AX936" i="1"/>
  <c r="AR928" i="1"/>
  <c r="AS928" i="1"/>
  <c r="AT928" i="1"/>
  <c r="AU928" i="1"/>
  <c r="AV928" i="1"/>
  <c r="AW928" i="1"/>
  <c r="AX928" i="1"/>
  <c r="AR920" i="1"/>
  <c r="AS920" i="1"/>
  <c r="AT920" i="1"/>
  <c r="AU920" i="1"/>
  <c r="AV920" i="1"/>
  <c r="AW920" i="1"/>
  <c r="AX920" i="1"/>
  <c r="AR912" i="1"/>
  <c r="AS912" i="1"/>
  <c r="AT912" i="1"/>
  <c r="AU912" i="1"/>
  <c r="AV912" i="1"/>
  <c r="AW912" i="1"/>
  <c r="AX912" i="1"/>
  <c r="AR904" i="1"/>
  <c r="AS904" i="1"/>
  <c r="AT904" i="1"/>
  <c r="AU904" i="1"/>
  <c r="AV904" i="1"/>
  <c r="AW904" i="1"/>
  <c r="AX904" i="1"/>
  <c r="AR896" i="1"/>
  <c r="AS896" i="1"/>
  <c r="AT896" i="1"/>
  <c r="AU896" i="1"/>
  <c r="AV896" i="1"/>
  <c r="AW896" i="1"/>
  <c r="AX896" i="1"/>
  <c r="AT888" i="1"/>
  <c r="AU888" i="1"/>
  <c r="AR888" i="1"/>
  <c r="AS888" i="1"/>
  <c r="AV888" i="1"/>
  <c r="AW888" i="1"/>
  <c r="AX888" i="1"/>
  <c r="AT880" i="1"/>
  <c r="AU880" i="1"/>
  <c r="AS880" i="1"/>
  <c r="AR880" i="1"/>
  <c r="AV880" i="1"/>
  <c r="AW880" i="1"/>
  <c r="AX880" i="1"/>
  <c r="AT872" i="1"/>
  <c r="AU872" i="1"/>
  <c r="AS872" i="1"/>
  <c r="AR872" i="1"/>
  <c r="AV872" i="1"/>
  <c r="AW872" i="1"/>
  <c r="AX872" i="1"/>
  <c r="AT864" i="1"/>
  <c r="AU864" i="1"/>
  <c r="AV864" i="1"/>
  <c r="AS864" i="1"/>
  <c r="AR864" i="1"/>
  <c r="AW864" i="1"/>
  <c r="AX864" i="1"/>
  <c r="AT856" i="1"/>
  <c r="AU856" i="1"/>
  <c r="AV856" i="1"/>
  <c r="AS856" i="1"/>
  <c r="AR856" i="1"/>
  <c r="AW856" i="1"/>
  <c r="AX856" i="1"/>
  <c r="AT848" i="1"/>
  <c r="AU848" i="1"/>
  <c r="AV848" i="1"/>
  <c r="AX848" i="1"/>
  <c r="AS848" i="1"/>
  <c r="AR848" i="1"/>
  <c r="AW848" i="1"/>
  <c r="AT840" i="1"/>
  <c r="AU840" i="1"/>
  <c r="AV840" i="1"/>
  <c r="AX840" i="1"/>
  <c r="AS840" i="1"/>
  <c r="AR840" i="1"/>
  <c r="AW840" i="1"/>
  <c r="AT832" i="1"/>
  <c r="AU832" i="1"/>
  <c r="AV832" i="1"/>
  <c r="AX832" i="1"/>
  <c r="AS832" i="1"/>
  <c r="AR832" i="1"/>
  <c r="AW832" i="1"/>
  <c r="AT824" i="1"/>
  <c r="AU824" i="1"/>
  <c r="AV824" i="1"/>
  <c r="AW824" i="1"/>
  <c r="AX824" i="1"/>
  <c r="AS824" i="1"/>
  <c r="AR824" i="1"/>
  <c r="AU816" i="1"/>
  <c r="AR816" i="1"/>
  <c r="AS816" i="1"/>
  <c r="AT816" i="1"/>
  <c r="AV816" i="1"/>
  <c r="AW816" i="1"/>
  <c r="AX816" i="1"/>
  <c r="AV808" i="1"/>
  <c r="AW808" i="1"/>
  <c r="AX808" i="1"/>
  <c r="AR808" i="1"/>
  <c r="AS808" i="1"/>
  <c r="AU808" i="1"/>
  <c r="AT808" i="1"/>
  <c r="AV800" i="1"/>
  <c r="AW800" i="1"/>
  <c r="AX800" i="1"/>
  <c r="AR800" i="1"/>
  <c r="AS800" i="1"/>
  <c r="AU800" i="1"/>
  <c r="AT800" i="1"/>
  <c r="AU792" i="1"/>
  <c r="AT792" i="1"/>
  <c r="AV792" i="1"/>
  <c r="AW792" i="1"/>
  <c r="AX792" i="1"/>
  <c r="AS792" i="1"/>
  <c r="AR792" i="1"/>
  <c r="AU784" i="1"/>
  <c r="AT784" i="1"/>
  <c r="AV784" i="1"/>
  <c r="AW784" i="1"/>
  <c r="AX784" i="1"/>
  <c r="AS784" i="1"/>
  <c r="AR784" i="1"/>
  <c r="AU776" i="1"/>
  <c r="AT776" i="1"/>
  <c r="AV776" i="1"/>
  <c r="AW776" i="1"/>
  <c r="AX776" i="1"/>
  <c r="AS776" i="1"/>
  <c r="AR776" i="1"/>
  <c r="AU768" i="1"/>
  <c r="AT768" i="1"/>
  <c r="AV768" i="1"/>
  <c r="AW768" i="1"/>
  <c r="AX768" i="1"/>
  <c r="AS768" i="1"/>
  <c r="AR768" i="1"/>
  <c r="AU760" i="1"/>
  <c r="AT760" i="1"/>
  <c r="AV760" i="1"/>
  <c r="AW760" i="1"/>
  <c r="AX760" i="1"/>
  <c r="AS760" i="1"/>
  <c r="AR760" i="1"/>
  <c r="AS752" i="1"/>
  <c r="AT752" i="1"/>
  <c r="AU752" i="1"/>
  <c r="AR752" i="1"/>
  <c r="AV752" i="1"/>
  <c r="AW752" i="1"/>
  <c r="AX752" i="1"/>
  <c r="AS744" i="1"/>
  <c r="AT744" i="1"/>
  <c r="AU744" i="1"/>
  <c r="AV744" i="1"/>
  <c r="AW744" i="1"/>
  <c r="AR744" i="1"/>
  <c r="AX744" i="1"/>
  <c r="AS736" i="1"/>
  <c r="AT736" i="1"/>
  <c r="AU736" i="1"/>
  <c r="AV736" i="1"/>
  <c r="AW736" i="1"/>
  <c r="AR736" i="1"/>
  <c r="AX736" i="1"/>
  <c r="AS728" i="1"/>
  <c r="AT728" i="1"/>
  <c r="AU728" i="1"/>
  <c r="AV728" i="1"/>
  <c r="AW728" i="1"/>
  <c r="AR728" i="1"/>
  <c r="AX728" i="1"/>
  <c r="AS720" i="1"/>
  <c r="AT720" i="1"/>
  <c r="AU720" i="1"/>
  <c r="AV720" i="1"/>
  <c r="AW720" i="1"/>
  <c r="AX720" i="1"/>
  <c r="AR720" i="1"/>
  <c r="AS712" i="1"/>
  <c r="AT712" i="1"/>
  <c r="AR712" i="1"/>
  <c r="AU712" i="1"/>
  <c r="AV712" i="1"/>
  <c r="AW712" i="1"/>
  <c r="AX712" i="1"/>
  <c r="AS704" i="1"/>
  <c r="AT704" i="1"/>
  <c r="AU704" i="1"/>
  <c r="AX704" i="1"/>
  <c r="AR704" i="1"/>
  <c r="AV704" i="1"/>
  <c r="AW704" i="1"/>
  <c r="AR696" i="1"/>
  <c r="AS696" i="1"/>
  <c r="AT696" i="1"/>
  <c r="AU696" i="1"/>
  <c r="AW696" i="1"/>
  <c r="AX696" i="1"/>
  <c r="AV696" i="1"/>
  <c r="AR688" i="1"/>
  <c r="AS688" i="1"/>
  <c r="AT688" i="1"/>
  <c r="AU688" i="1"/>
  <c r="AW688" i="1"/>
  <c r="AV688" i="1"/>
  <c r="AX688" i="1"/>
  <c r="AR680" i="1"/>
  <c r="AS680" i="1"/>
  <c r="AT680" i="1"/>
  <c r="AU680" i="1"/>
  <c r="AV680" i="1"/>
  <c r="AW680" i="1"/>
  <c r="AX680" i="1"/>
  <c r="AR672" i="1"/>
  <c r="AS672" i="1"/>
  <c r="AT672" i="1"/>
  <c r="AU672" i="1"/>
  <c r="AV672" i="1"/>
  <c r="AW672" i="1"/>
  <c r="AX672" i="1"/>
  <c r="AR664" i="1"/>
  <c r="AS664" i="1"/>
  <c r="AT664" i="1"/>
  <c r="AU664" i="1"/>
  <c r="AV664" i="1"/>
  <c r="AW664" i="1"/>
  <c r="AX664" i="1"/>
  <c r="AR656" i="1"/>
  <c r="AS656" i="1"/>
  <c r="AT656" i="1"/>
  <c r="AU656" i="1"/>
  <c r="AV656" i="1"/>
  <c r="AW656" i="1"/>
  <c r="AX656" i="1"/>
  <c r="AU648" i="1"/>
  <c r="AT648" i="1"/>
  <c r="AS648" i="1"/>
  <c r="AV648" i="1"/>
  <c r="AW648" i="1"/>
  <c r="AX648" i="1"/>
  <c r="AR648" i="1"/>
  <c r="AU640" i="1"/>
  <c r="AT640" i="1"/>
  <c r="AS640" i="1"/>
  <c r="AV640" i="1"/>
  <c r="AW640" i="1"/>
  <c r="AX640" i="1"/>
  <c r="AR640" i="1"/>
  <c r="AU632" i="1"/>
  <c r="AW632" i="1"/>
  <c r="AR632" i="1"/>
  <c r="AT632" i="1"/>
  <c r="AX632" i="1"/>
  <c r="AS632" i="1"/>
  <c r="AV632" i="1"/>
  <c r="AU624" i="1"/>
  <c r="AV624" i="1"/>
  <c r="AW624" i="1"/>
  <c r="AR624" i="1"/>
  <c r="AT624" i="1"/>
  <c r="AS624" i="1"/>
  <c r="AX624" i="1"/>
  <c r="AU616" i="1"/>
  <c r="AV616" i="1"/>
  <c r="AW616" i="1"/>
  <c r="AX616" i="1"/>
  <c r="AR616" i="1"/>
  <c r="AT616" i="1"/>
  <c r="AS616" i="1"/>
  <c r="AU608" i="1"/>
  <c r="AV608" i="1"/>
  <c r="AW608" i="1"/>
  <c r="AX608" i="1"/>
  <c r="AR608" i="1"/>
  <c r="AT608" i="1"/>
  <c r="AS608" i="1"/>
  <c r="AU604" i="1"/>
  <c r="AV604" i="1"/>
  <c r="AW604" i="1"/>
  <c r="AX604" i="1"/>
  <c r="AR604" i="1"/>
  <c r="AT604" i="1"/>
  <c r="AS604" i="1"/>
  <c r="AU596" i="1"/>
  <c r="AV596" i="1"/>
  <c r="AW596" i="1"/>
  <c r="AX596" i="1"/>
  <c r="AR596" i="1"/>
  <c r="AT596" i="1"/>
  <c r="AS596" i="1"/>
  <c r="AR588" i="1"/>
  <c r="AS588" i="1"/>
  <c r="AT588" i="1"/>
  <c r="AU588" i="1"/>
  <c r="AV588" i="1"/>
  <c r="AX588" i="1"/>
  <c r="AW588" i="1"/>
  <c r="AR580" i="1"/>
  <c r="AS580" i="1"/>
  <c r="AT580" i="1"/>
  <c r="AU580" i="1"/>
  <c r="AV580" i="1"/>
  <c r="AX580" i="1"/>
  <c r="AW580" i="1"/>
  <c r="AR572" i="1"/>
  <c r="AS572" i="1"/>
  <c r="AT572" i="1"/>
  <c r="AU572" i="1"/>
  <c r="AV572" i="1"/>
  <c r="AX572" i="1"/>
  <c r="AW572" i="1"/>
  <c r="AT564" i="1"/>
  <c r="AV564" i="1"/>
  <c r="AW564" i="1"/>
  <c r="AX564" i="1"/>
  <c r="AR564" i="1"/>
  <c r="AU564" i="1"/>
  <c r="AS564" i="1"/>
  <c r="AT556" i="1"/>
  <c r="AV556" i="1"/>
  <c r="AW556" i="1"/>
  <c r="AX556" i="1"/>
  <c r="AR556" i="1"/>
  <c r="AU556" i="1"/>
  <c r="AS556" i="1"/>
  <c r="AT548" i="1"/>
  <c r="AV548" i="1"/>
  <c r="AW548" i="1"/>
  <c r="AX548" i="1"/>
  <c r="AR548" i="1"/>
  <c r="AU548" i="1"/>
  <c r="AS548" i="1"/>
  <c r="AX540" i="1"/>
  <c r="AS540" i="1"/>
  <c r="AT540" i="1"/>
  <c r="AU540" i="1"/>
  <c r="AV540" i="1"/>
  <c r="AW540" i="1"/>
  <c r="AR540" i="1"/>
  <c r="AW532" i="1"/>
  <c r="AX532" i="1"/>
  <c r="AS532" i="1"/>
  <c r="AT532" i="1"/>
  <c r="AR532" i="1"/>
  <c r="AU532" i="1"/>
  <c r="AV532" i="1"/>
  <c r="AV524" i="1"/>
  <c r="AW524" i="1"/>
  <c r="AX524" i="1"/>
  <c r="AR524" i="1"/>
  <c r="AS524" i="1"/>
  <c r="AT524" i="1"/>
  <c r="AU524" i="1"/>
  <c r="AV516" i="1"/>
  <c r="AW516" i="1"/>
  <c r="AX516" i="1"/>
  <c r="AR516" i="1"/>
  <c r="AS516" i="1"/>
  <c r="AT516" i="1"/>
  <c r="AU516" i="1"/>
  <c r="AT508" i="1"/>
  <c r="AU508" i="1"/>
  <c r="AV508" i="1"/>
  <c r="AW508" i="1"/>
  <c r="AX508" i="1"/>
  <c r="AR508" i="1"/>
  <c r="AS508" i="1"/>
  <c r="AT501" i="1"/>
  <c r="AU501" i="1"/>
  <c r="AV501" i="1"/>
  <c r="AW501" i="1"/>
  <c r="AX501" i="1"/>
  <c r="AR501" i="1"/>
  <c r="AS501" i="1"/>
  <c r="AT493" i="1"/>
  <c r="AU493" i="1"/>
  <c r="AV493" i="1"/>
  <c r="AW493" i="1"/>
  <c r="AX493" i="1"/>
  <c r="AR493" i="1"/>
  <c r="AS493" i="1"/>
  <c r="AR485" i="1"/>
  <c r="AT485" i="1"/>
  <c r="AW485" i="1"/>
  <c r="AX485" i="1"/>
  <c r="AS485" i="1"/>
  <c r="AU485" i="1"/>
  <c r="AV485" i="1"/>
  <c r="AV477" i="1"/>
  <c r="AW477" i="1"/>
  <c r="AX477" i="1"/>
  <c r="AR477" i="1"/>
  <c r="AS477" i="1"/>
  <c r="AT477" i="1"/>
  <c r="AU477" i="1"/>
  <c r="AV469" i="1"/>
  <c r="AW469" i="1"/>
  <c r="AX469" i="1"/>
  <c r="AR469" i="1"/>
  <c r="AS469" i="1"/>
  <c r="AT469" i="1"/>
  <c r="AU469" i="1"/>
  <c r="AV452" i="1"/>
  <c r="AW452" i="1"/>
  <c r="AX452" i="1"/>
  <c r="AR452" i="1"/>
  <c r="AS452" i="1"/>
  <c r="AT452" i="1"/>
  <c r="AU452" i="1"/>
  <c r="AV444" i="1"/>
  <c r="AW444" i="1"/>
  <c r="AX444" i="1"/>
  <c r="AR444" i="1"/>
  <c r="AS444" i="1"/>
  <c r="AT444" i="1"/>
  <c r="AU444" i="1"/>
  <c r="AT3536" i="1"/>
  <c r="AT3528" i="1"/>
  <c r="AT3520" i="1"/>
  <c r="AW3344" i="1"/>
  <c r="AW3336" i="1"/>
  <c r="AW3328" i="1"/>
  <c r="AW3320" i="1"/>
  <c r="AW3312" i="1"/>
  <c r="AW3304" i="1"/>
  <c r="AW3296" i="1"/>
  <c r="AW3288" i="1"/>
  <c r="AW3280" i="1"/>
  <c r="AW3272" i="1"/>
  <c r="AW3264" i="1"/>
  <c r="AW3256" i="1"/>
  <c r="R2280" i="1"/>
  <c r="R2256" i="1"/>
  <c r="T2216" i="1"/>
  <c r="T2192" i="1"/>
  <c r="R2168" i="1"/>
  <c r="R2120" i="1"/>
  <c r="T2064" i="1"/>
  <c r="R2040" i="1"/>
  <c r="T2000" i="1"/>
  <c r="R1944" i="1"/>
  <c r="T1928" i="1"/>
  <c r="R1904" i="1"/>
  <c r="T1888" i="1"/>
  <c r="T1864" i="1"/>
  <c r="R1840" i="1"/>
  <c r="T1824" i="1"/>
  <c r="T1800" i="1"/>
  <c r="R1776" i="1"/>
  <c r="R1680" i="1"/>
  <c r="R1640" i="1"/>
  <c r="R1632" i="1"/>
  <c r="R1616" i="1"/>
  <c r="T1592" i="1"/>
  <c r="R1576" i="1"/>
  <c r="T1560" i="1"/>
  <c r="T1552" i="1"/>
  <c r="T1536" i="1"/>
  <c r="T1528" i="1"/>
  <c r="R1520" i="1"/>
  <c r="T1512" i="1"/>
  <c r="T1488" i="1"/>
  <c r="T1480" i="1"/>
  <c r="R1456" i="1"/>
  <c r="T1424" i="1"/>
  <c r="T1416" i="1"/>
  <c r="R1392" i="1"/>
  <c r="T1336" i="1"/>
  <c r="R1312" i="1"/>
  <c r="T1304" i="1"/>
  <c r="R1232" i="1"/>
  <c r="R1224" i="1"/>
  <c r="R1200" i="1"/>
  <c r="T1192" i="1"/>
  <c r="T1160" i="1"/>
  <c r="R1152" i="1"/>
  <c r="R1088" i="1"/>
  <c r="R1080" i="1"/>
  <c r="R1072" i="1"/>
  <c r="T1056" i="1"/>
  <c r="T1040" i="1"/>
  <c r="T1032" i="1"/>
  <c r="R960" i="1"/>
  <c r="T952" i="1"/>
  <c r="R944" i="1"/>
  <c r="T936" i="1"/>
  <c r="R928" i="1"/>
  <c r="R912" i="1"/>
  <c r="T904" i="1"/>
  <c r="R896" i="1"/>
  <c r="R880" i="1"/>
  <c r="T864" i="1"/>
  <c r="T856" i="1"/>
  <c r="T848" i="1"/>
  <c r="R840" i="1"/>
  <c r="R832" i="1"/>
  <c r="T760" i="1"/>
  <c r="T728" i="1"/>
  <c r="R712" i="1"/>
  <c r="T564" i="1"/>
  <c r="R524" i="1"/>
  <c r="T516" i="1"/>
  <c r="AU440" i="1"/>
  <c r="AT3511" i="1"/>
  <c r="AU3511" i="1"/>
  <c r="AT3503" i="1"/>
  <c r="AU3503" i="1"/>
  <c r="AT3495" i="1"/>
  <c r="AU3495" i="1"/>
  <c r="AT3487" i="1"/>
  <c r="AU3487" i="1"/>
  <c r="AT3479" i="1"/>
  <c r="AU3479" i="1"/>
  <c r="AT3471" i="1"/>
  <c r="AU3471" i="1"/>
  <c r="AT3463" i="1"/>
  <c r="AU3463" i="1"/>
  <c r="AT3455" i="1"/>
  <c r="AU3455" i="1"/>
  <c r="AS3447" i="1"/>
  <c r="AT3447" i="1"/>
  <c r="AU3447" i="1"/>
  <c r="AS3439" i="1"/>
  <c r="AT3439" i="1"/>
  <c r="AU3439" i="1"/>
  <c r="AS3431" i="1"/>
  <c r="AT3431" i="1"/>
  <c r="AU3431" i="1"/>
  <c r="AS3423" i="1"/>
  <c r="AT3423" i="1"/>
  <c r="AU3423" i="1"/>
  <c r="AS3415" i="1"/>
  <c r="AT3415" i="1"/>
  <c r="AU3415" i="1"/>
  <c r="AS3407" i="1"/>
  <c r="AT3407" i="1"/>
  <c r="AU3407" i="1"/>
  <c r="AS3399" i="1"/>
  <c r="AT3399" i="1"/>
  <c r="AU3399" i="1"/>
  <c r="AS3391" i="1"/>
  <c r="AT3391" i="1"/>
  <c r="AU3391" i="1"/>
  <c r="AS3383" i="1"/>
  <c r="AT3383" i="1"/>
  <c r="AU3383" i="1"/>
  <c r="AV3383" i="1"/>
  <c r="AS3375" i="1"/>
  <c r="AT3375" i="1"/>
  <c r="AU3375" i="1"/>
  <c r="AV3375" i="1"/>
  <c r="AS3367" i="1"/>
  <c r="AT3367" i="1"/>
  <c r="AU3367" i="1"/>
  <c r="AV3367" i="1"/>
  <c r="AS3359" i="1"/>
  <c r="AT3359" i="1"/>
  <c r="AU3359" i="1"/>
  <c r="AV3359" i="1"/>
  <c r="AS3351" i="1"/>
  <c r="AT3351" i="1"/>
  <c r="AU3351" i="1"/>
  <c r="AV3351" i="1"/>
  <c r="AS3343" i="1"/>
  <c r="AT3343" i="1"/>
  <c r="AU3343" i="1"/>
  <c r="AV3343" i="1"/>
  <c r="AX3343" i="1"/>
  <c r="AS3335" i="1"/>
  <c r="AT3335" i="1"/>
  <c r="AU3335" i="1"/>
  <c r="AV3335" i="1"/>
  <c r="AX3335" i="1"/>
  <c r="AS3327" i="1"/>
  <c r="AT3327" i="1"/>
  <c r="AU3327" i="1"/>
  <c r="AV3327" i="1"/>
  <c r="AX3327" i="1"/>
  <c r="AS3319" i="1"/>
  <c r="AT3319" i="1"/>
  <c r="AU3319" i="1"/>
  <c r="AV3319" i="1"/>
  <c r="AX3319" i="1"/>
  <c r="AS3311" i="1"/>
  <c r="AT3311" i="1"/>
  <c r="AU3311" i="1"/>
  <c r="AV3311" i="1"/>
  <c r="AX3311" i="1"/>
  <c r="AS3303" i="1"/>
  <c r="AT3303" i="1"/>
  <c r="AU3303" i="1"/>
  <c r="AV3303" i="1"/>
  <c r="AX3303" i="1"/>
  <c r="AS3295" i="1"/>
  <c r="AT3295" i="1"/>
  <c r="AU3295" i="1"/>
  <c r="AV3295" i="1"/>
  <c r="AX3295" i="1"/>
  <c r="AS3287" i="1"/>
  <c r="AT3287" i="1"/>
  <c r="AU3287" i="1"/>
  <c r="AV3287" i="1"/>
  <c r="AX3287" i="1"/>
  <c r="AS3279" i="1"/>
  <c r="AT3279" i="1"/>
  <c r="AU3279" i="1"/>
  <c r="AV3279" i="1"/>
  <c r="AX3279" i="1"/>
  <c r="AS3271" i="1"/>
  <c r="AT3271" i="1"/>
  <c r="AU3271" i="1"/>
  <c r="AV3271" i="1"/>
  <c r="AX3271" i="1"/>
  <c r="AS3263" i="1"/>
  <c r="AT3263" i="1"/>
  <c r="AU3263" i="1"/>
  <c r="AV3263" i="1"/>
  <c r="AX3263" i="1"/>
  <c r="AS3255" i="1"/>
  <c r="AT3255" i="1"/>
  <c r="AU3255" i="1"/>
  <c r="AV3255" i="1"/>
  <c r="AX3255" i="1"/>
  <c r="AS3247" i="1"/>
  <c r="AT3247" i="1"/>
  <c r="AU3247" i="1"/>
  <c r="AV3247" i="1"/>
  <c r="AW3247" i="1"/>
  <c r="AX3247" i="1"/>
  <c r="AS3239" i="1"/>
  <c r="AT3239" i="1"/>
  <c r="AU3239" i="1"/>
  <c r="AV3239" i="1"/>
  <c r="AW3239" i="1"/>
  <c r="AX3239" i="1"/>
  <c r="AS3231" i="1"/>
  <c r="AT3231" i="1"/>
  <c r="AU3231" i="1"/>
  <c r="AV3231" i="1"/>
  <c r="AW3231" i="1"/>
  <c r="AX3231" i="1"/>
  <c r="AS3223" i="1"/>
  <c r="AT3223" i="1"/>
  <c r="AU3223" i="1"/>
  <c r="AV3223" i="1"/>
  <c r="AW3223" i="1"/>
  <c r="AX3223" i="1"/>
  <c r="AT3215" i="1"/>
  <c r="AR3215" i="1"/>
  <c r="AS3215" i="1"/>
  <c r="AU3215" i="1"/>
  <c r="AV3215" i="1"/>
  <c r="AW3215" i="1"/>
  <c r="AX3215" i="1"/>
  <c r="AT3207" i="1"/>
  <c r="AR3207" i="1"/>
  <c r="AS3207" i="1"/>
  <c r="AU3207" i="1"/>
  <c r="AV3207" i="1"/>
  <c r="AW3207" i="1"/>
  <c r="AX3207" i="1"/>
  <c r="AT3199" i="1"/>
  <c r="AR3199" i="1"/>
  <c r="AS3199" i="1"/>
  <c r="AU3199" i="1"/>
  <c r="AV3199" i="1"/>
  <c r="AW3199" i="1"/>
  <c r="AX3199" i="1"/>
  <c r="AT3191" i="1"/>
  <c r="AR3191" i="1"/>
  <c r="AS3191" i="1"/>
  <c r="AU3191" i="1"/>
  <c r="AV3191" i="1"/>
  <c r="AW3191" i="1"/>
  <c r="AX3191" i="1"/>
  <c r="AS3183" i="1"/>
  <c r="AT3183" i="1"/>
  <c r="AR3183" i="1"/>
  <c r="AU3183" i="1"/>
  <c r="AV3183" i="1"/>
  <c r="AW3183" i="1"/>
  <c r="AX3183" i="1"/>
  <c r="AS3175" i="1"/>
  <c r="AT3175" i="1"/>
  <c r="AR3175" i="1"/>
  <c r="AU3175" i="1"/>
  <c r="AV3175" i="1"/>
  <c r="AW3175" i="1"/>
  <c r="AX3175" i="1"/>
  <c r="AR3167" i="1"/>
  <c r="AS3167" i="1"/>
  <c r="AT3167" i="1"/>
  <c r="AX3167" i="1"/>
  <c r="AU3167" i="1"/>
  <c r="AV3167" i="1"/>
  <c r="AR3159" i="1"/>
  <c r="AS3159" i="1"/>
  <c r="AT3159" i="1"/>
  <c r="AX3159" i="1"/>
  <c r="AU3159" i="1"/>
  <c r="AV3159" i="1"/>
  <c r="AR3151" i="1"/>
  <c r="AS3151" i="1"/>
  <c r="AT3151" i="1"/>
  <c r="AX3151" i="1"/>
  <c r="AU3151" i="1"/>
  <c r="AV3151" i="1"/>
  <c r="AR3143" i="1"/>
  <c r="AS3143" i="1"/>
  <c r="AT3143" i="1"/>
  <c r="AW3143" i="1"/>
  <c r="AU3143" i="1"/>
  <c r="AV3143" i="1"/>
  <c r="AX3143" i="1"/>
  <c r="AR3135" i="1"/>
  <c r="AS3135" i="1"/>
  <c r="AT3135" i="1"/>
  <c r="AW3135" i="1"/>
  <c r="AU3135" i="1"/>
  <c r="AV3135" i="1"/>
  <c r="AX3135" i="1"/>
  <c r="AR3127" i="1"/>
  <c r="AS3127" i="1"/>
  <c r="AT3127" i="1"/>
  <c r="AW3127" i="1"/>
  <c r="AU3127" i="1"/>
  <c r="AV3127" i="1"/>
  <c r="AX3127" i="1"/>
  <c r="AR3119" i="1"/>
  <c r="AS3119" i="1"/>
  <c r="AT3119" i="1"/>
  <c r="AV3119" i="1"/>
  <c r="AW3119" i="1"/>
  <c r="AU3119" i="1"/>
  <c r="AX3119" i="1"/>
  <c r="AR3111" i="1"/>
  <c r="AS3111" i="1"/>
  <c r="AT3111" i="1"/>
  <c r="AV3111" i="1"/>
  <c r="AW3111" i="1"/>
  <c r="AU3111" i="1"/>
  <c r="AX3111" i="1"/>
  <c r="AR3103" i="1"/>
  <c r="AS3103" i="1"/>
  <c r="AT3103" i="1"/>
  <c r="AV3103" i="1"/>
  <c r="AW3103" i="1"/>
  <c r="AU3103" i="1"/>
  <c r="AX3103" i="1"/>
  <c r="AR3095" i="1"/>
  <c r="AS3095" i="1"/>
  <c r="AT3095" i="1"/>
  <c r="AV3095" i="1"/>
  <c r="AW3095" i="1"/>
  <c r="AU3095" i="1"/>
  <c r="AX3095" i="1"/>
  <c r="AR3087" i="1"/>
  <c r="AS3087" i="1"/>
  <c r="AT3087" i="1"/>
  <c r="AU3087" i="1"/>
  <c r="AV3087" i="1"/>
  <c r="AW3087" i="1"/>
  <c r="AR3079" i="1"/>
  <c r="AS3079" i="1"/>
  <c r="AT3079" i="1"/>
  <c r="AU3079" i="1"/>
  <c r="AV3079" i="1"/>
  <c r="AW3079" i="1"/>
  <c r="AR3071" i="1"/>
  <c r="AS3071" i="1"/>
  <c r="AT3071" i="1"/>
  <c r="AU3071" i="1"/>
  <c r="AV3071" i="1"/>
  <c r="AW3071" i="1"/>
  <c r="AR3063" i="1"/>
  <c r="AS3063" i="1"/>
  <c r="AT3063" i="1"/>
  <c r="AU3063" i="1"/>
  <c r="AV3063" i="1"/>
  <c r="AW3063" i="1"/>
  <c r="AR3055" i="1"/>
  <c r="AS3055" i="1"/>
  <c r="AT3055" i="1"/>
  <c r="AU3055" i="1"/>
  <c r="AV3055" i="1"/>
  <c r="AW3055" i="1"/>
  <c r="AR3047" i="1"/>
  <c r="AS3047" i="1"/>
  <c r="AT3047" i="1"/>
  <c r="AU3047" i="1"/>
  <c r="AV3047" i="1"/>
  <c r="AW3047" i="1"/>
  <c r="AR3039" i="1"/>
  <c r="AS3039" i="1"/>
  <c r="AT3039" i="1"/>
  <c r="AU3039" i="1"/>
  <c r="AV3039" i="1"/>
  <c r="AW3039" i="1"/>
  <c r="AR3031" i="1"/>
  <c r="AS3031" i="1"/>
  <c r="AT3031" i="1"/>
  <c r="AU3031" i="1"/>
  <c r="AV3031" i="1"/>
  <c r="AW3031" i="1"/>
  <c r="AX3031" i="1"/>
  <c r="AR3023" i="1"/>
  <c r="AS3023" i="1"/>
  <c r="AT3023" i="1"/>
  <c r="AU3023" i="1"/>
  <c r="AV3023" i="1"/>
  <c r="AW3023" i="1"/>
  <c r="AX3023" i="1"/>
  <c r="AR3015" i="1"/>
  <c r="AS3015" i="1"/>
  <c r="AT3015" i="1"/>
  <c r="AU3015" i="1"/>
  <c r="AV3015" i="1"/>
  <c r="AW3015" i="1"/>
  <c r="AX3015" i="1"/>
  <c r="AR3007" i="1"/>
  <c r="AS3007" i="1"/>
  <c r="AT3007" i="1"/>
  <c r="AU3007" i="1"/>
  <c r="AV3007" i="1"/>
  <c r="AW3007" i="1"/>
  <c r="AX3007" i="1"/>
  <c r="AR2999" i="1"/>
  <c r="AS2999" i="1"/>
  <c r="AT2999" i="1"/>
  <c r="AU2999" i="1"/>
  <c r="AV2999" i="1"/>
  <c r="AW2999" i="1"/>
  <c r="AX2999" i="1"/>
  <c r="AR2991" i="1"/>
  <c r="AS2991" i="1"/>
  <c r="AT2991" i="1"/>
  <c r="AU2991" i="1"/>
  <c r="AV2991" i="1"/>
  <c r="AW2991" i="1"/>
  <c r="AX2991" i="1"/>
  <c r="AT2983" i="1"/>
  <c r="AU2983" i="1"/>
  <c r="AR2983" i="1"/>
  <c r="AS2983" i="1"/>
  <c r="AV2983" i="1"/>
  <c r="AW2983" i="1"/>
  <c r="AX2983" i="1"/>
  <c r="AT2975" i="1"/>
  <c r="AU2975" i="1"/>
  <c r="AR2975" i="1"/>
  <c r="AS2975" i="1"/>
  <c r="AV2975" i="1"/>
  <c r="AW2975" i="1"/>
  <c r="AX2975" i="1"/>
  <c r="AT2967" i="1"/>
  <c r="AU2967" i="1"/>
  <c r="AR2967" i="1"/>
  <c r="AS2967" i="1"/>
  <c r="AV2967" i="1"/>
  <c r="AW2967" i="1"/>
  <c r="AX2967" i="1"/>
  <c r="AT2959" i="1"/>
  <c r="AU2959" i="1"/>
  <c r="AR2959" i="1"/>
  <c r="AS2959" i="1"/>
  <c r="AV2959" i="1"/>
  <c r="AW2959" i="1"/>
  <c r="AX2959" i="1"/>
  <c r="AT2951" i="1"/>
  <c r="AU2951" i="1"/>
  <c r="AR2951" i="1"/>
  <c r="AS2951" i="1"/>
  <c r="AV2951" i="1"/>
  <c r="AW2951" i="1"/>
  <c r="AX2951" i="1"/>
  <c r="AT2943" i="1"/>
  <c r="AU2943" i="1"/>
  <c r="AR2943" i="1"/>
  <c r="AS2943" i="1"/>
  <c r="AV2943" i="1"/>
  <c r="AW2943" i="1"/>
  <c r="AX2943" i="1"/>
  <c r="AT2935" i="1"/>
  <c r="AU2935" i="1"/>
  <c r="AR2935" i="1"/>
  <c r="AS2935" i="1"/>
  <c r="AV2935" i="1"/>
  <c r="AW2935" i="1"/>
  <c r="AX2935" i="1"/>
  <c r="AT2927" i="1"/>
  <c r="AU2927" i="1"/>
  <c r="AR2927" i="1"/>
  <c r="AS2927" i="1"/>
  <c r="AV2927" i="1"/>
  <c r="AW2927" i="1"/>
  <c r="AX2927" i="1"/>
  <c r="AT2919" i="1"/>
  <c r="AU2919" i="1"/>
  <c r="AS2919" i="1"/>
  <c r="AR2919" i="1"/>
  <c r="AV2919" i="1"/>
  <c r="AW2919" i="1"/>
  <c r="AX2919" i="1"/>
  <c r="AT2911" i="1"/>
  <c r="AU2911" i="1"/>
  <c r="AS2911" i="1"/>
  <c r="AR2911" i="1"/>
  <c r="AV2911" i="1"/>
  <c r="AW2911" i="1"/>
  <c r="AX2911" i="1"/>
  <c r="AT2903" i="1"/>
  <c r="AU2903" i="1"/>
  <c r="AW2903" i="1"/>
  <c r="AS2903" i="1"/>
  <c r="AR2903" i="1"/>
  <c r="AV2903" i="1"/>
  <c r="AX2903" i="1"/>
  <c r="AT2895" i="1"/>
  <c r="AU2895" i="1"/>
  <c r="AV2895" i="1"/>
  <c r="AW2895" i="1"/>
  <c r="AS2895" i="1"/>
  <c r="AR2895" i="1"/>
  <c r="AX2895" i="1"/>
  <c r="AT2887" i="1"/>
  <c r="AU2887" i="1"/>
  <c r="AV2887" i="1"/>
  <c r="AW2887" i="1"/>
  <c r="AS2887" i="1"/>
  <c r="AR2887" i="1"/>
  <c r="AX2887" i="1"/>
  <c r="AT2879" i="1"/>
  <c r="AU2879" i="1"/>
  <c r="AV2879" i="1"/>
  <c r="AW2879" i="1"/>
  <c r="AS2879" i="1"/>
  <c r="AR2879" i="1"/>
  <c r="AX2879" i="1"/>
  <c r="AT2871" i="1"/>
  <c r="AU2871" i="1"/>
  <c r="AV2871" i="1"/>
  <c r="AW2871" i="1"/>
  <c r="AS2871" i="1"/>
  <c r="AR2871" i="1"/>
  <c r="AX2871" i="1"/>
  <c r="AT2863" i="1"/>
  <c r="AU2863" i="1"/>
  <c r="AV2863" i="1"/>
  <c r="AW2863" i="1"/>
  <c r="AS2863" i="1"/>
  <c r="AR2863" i="1"/>
  <c r="AX2863" i="1"/>
  <c r="AT2855" i="1"/>
  <c r="AU2855" i="1"/>
  <c r="AV2855" i="1"/>
  <c r="AW2855" i="1"/>
  <c r="AS2855" i="1"/>
  <c r="AR2855" i="1"/>
  <c r="AX2855" i="1"/>
  <c r="AT2847" i="1"/>
  <c r="AU2847" i="1"/>
  <c r="AV2847" i="1"/>
  <c r="AW2847" i="1"/>
  <c r="AS2847" i="1"/>
  <c r="AR2847" i="1"/>
  <c r="AX2847" i="1"/>
  <c r="AT2839" i="1"/>
  <c r="AU2839" i="1"/>
  <c r="AV2839" i="1"/>
  <c r="AW2839" i="1"/>
  <c r="AS2839" i="1"/>
  <c r="AR2839" i="1"/>
  <c r="AX2839" i="1"/>
  <c r="AT2831" i="1"/>
  <c r="AU2831" i="1"/>
  <c r="AV2831" i="1"/>
  <c r="AW2831" i="1"/>
  <c r="AS2831" i="1"/>
  <c r="AR2831" i="1"/>
  <c r="AX2831" i="1"/>
  <c r="AT2823" i="1"/>
  <c r="AU2823" i="1"/>
  <c r="AV2823" i="1"/>
  <c r="AW2823" i="1"/>
  <c r="AS2823" i="1"/>
  <c r="AR2823" i="1"/>
  <c r="AX2823" i="1"/>
  <c r="AT2815" i="1"/>
  <c r="AU2815" i="1"/>
  <c r="AV2815" i="1"/>
  <c r="AW2815" i="1"/>
  <c r="AS2815" i="1"/>
  <c r="AR2815" i="1"/>
  <c r="AX2815" i="1"/>
  <c r="AT2807" i="1"/>
  <c r="AU2807" i="1"/>
  <c r="AV2807" i="1"/>
  <c r="AW2807" i="1"/>
  <c r="AS2807" i="1"/>
  <c r="AR2807" i="1"/>
  <c r="AX2807" i="1"/>
  <c r="AT2799" i="1"/>
  <c r="AU2799" i="1"/>
  <c r="AV2799" i="1"/>
  <c r="AW2799" i="1"/>
  <c r="AS2799" i="1"/>
  <c r="AR2799" i="1"/>
  <c r="AX2799" i="1"/>
  <c r="AT2791" i="1"/>
  <c r="AU2791" i="1"/>
  <c r="AV2791" i="1"/>
  <c r="AW2791" i="1"/>
  <c r="AS2791" i="1"/>
  <c r="AR2791" i="1"/>
  <c r="AX2791" i="1"/>
  <c r="AT2783" i="1"/>
  <c r="AU2783" i="1"/>
  <c r="AV2783" i="1"/>
  <c r="AW2783" i="1"/>
  <c r="AS2783" i="1"/>
  <c r="AR2783" i="1"/>
  <c r="AX2783" i="1"/>
  <c r="AT2775" i="1"/>
  <c r="AU2775" i="1"/>
  <c r="AV2775" i="1"/>
  <c r="AW2775" i="1"/>
  <c r="AX2775" i="1"/>
  <c r="AS2775" i="1"/>
  <c r="AR2775" i="1"/>
  <c r="AT2767" i="1"/>
  <c r="AU2767" i="1"/>
  <c r="AV2767" i="1"/>
  <c r="AW2767" i="1"/>
  <c r="AX2767" i="1"/>
  <c r="AS2767" i="1"/>
  <c r="AR2767" i="1"/>
  <c r="AT2759" i="1"/>
  <c r="AU2759" i="1"/>
  <c r="AV2759" i="1"/>
  <c r="AW2759" i="1"/>
  <c r="AX2759" i="1"/>
  <c r="AS2759" i="1"/>
  <c r="AR2759" i="1"/>
  <c r="AT2751" i="1"/>
  <c r="AU2751" i="1"/>
  <c r="AV2751" i="1"/>
  <c r="AW2751" i="1"/>
  <c r="AX2751" i="1"/>
  <c r="AS2751" i="1"/>
  <c r="AR2751" i="1"/>
  <c r="AT2743" i="1"/>
  <c r="AU2743" i="1"/>
  <c r="AV2743" i="1"/>
  <c r="AW2743" i="1"/>
  <c r="AX2743" i="1"/>
  <c r="AS2743" i="1"/>
  <c r="AR2743" i="1"/>
  <c r="AT2735" i="1"/>
  <c r="AU2735" i="1"/>
  <c r="AV2735" i="1"/>
  <c r="AW2735" i="1"/>
  <c r="AX2735" i="1"/>
  <c r="AS2735" i="1"/>
  <c r="AR2735" i="1"/>
  <c r="AT2727" i="1"/>
  <c r="AU2727" i="1"/>
  <c r="AV2727" i="1"/>
  <c r="AW2727" i="1"/>
  <c r="AX2727" i="1"/>
  <c r="AS2727" i="1"/>
  <c r="AR2727" i="1"/>
  <c r="AT2719" i="1"/>
  <c r="AU2719" i="1"/>
  <c r="AV2719" i="1"/>
  <c r="AW2719" i="1"/>
  <c r="AX2719" i="1"/>
  <c r="AS2719" i="1"/>
  <c r="AR2719" i="1"/>
  <c r="AT2711" i="1"/>
  <c r="AU2711" i="1"/>
  <c r="AV2711" i="1"/>
  <c r="AW2711" i="1"/>
  <c r="AX2711" i="1"/>
  <c r="AS2711" i="1"/>
  <c r="AR2711" i="1"/>
  <c r="AS2703" i="1"/>
  <c r="AT2703" i="1"/>
  <c r="AR2703" i="1"/>
  <c r="AU2703" i="1"/>
  <c r="AV2703" i="1"/>
  <c r="AX2703" i="1"/>
  <c r="AW2703" i="1"/>
  <c r="AS2695" i="1"/>
  <c r="AT2695" i="1"/>
  <c r="AR2695" i="1"/>
  <c r="AU2695" i="1"/>
  <c r="AV2695" i="1"/>
  <c r="AX2695" i="1"/>
  <c r="AW2695" i="1"/>
  <c r="AS2687" i="1"/>
  <c r="AT2687" i="1"/>
  <c r="AR2687" i="1"/>
  <c r="AU2687" i="1"/>
  <c r="AV2687" i="1"/>
  <c r="AX2687" i="1"/>
  <c r="AW2687" i="1"/>
  <c r="AS2679" i="1"/>
  <c r="AT2679" i="1"/>
  <c r="AR2679" i="1"/>
  <c r="AU2679" i="1"/>
  <c r="AV2679" i="1"/>
  <c r="AX2679" i="1"/>
  <c r="AW2679" i="1"/>
  <c r="AV2671" i="1"/>
  <c r="AR2671" i="1"/>
  <c r="AS2671" i="1"/>
  <c r="AT2671" i="1"/>
  <c r="AW2671" i="1"/>
  <c r="AX2671" i="1"/>
  <c r="AU2671" i="1"/>
  <c r="AV2663" i="1"/>
  <c r="AW2663" i="1"/>
  <c r="AR2663" i="1"/>
  <c r="AS2663" i="1"/>
  <c r="AT2663" i="1"/>
  <c r="AX2663" i="1"/>
  <c r="AU2663" i="1"/>
  <c r="AV2655" i="1"/>
  <c r="AW2655" i="1"/>
  <c r="AX2655" i="1"/>
  <c r="AR2655" i="1"/>
  <c r="AS2655" i="1"/>
  <c r="AT2655" i="1"/>
  <c r="AU2655" i="1"/>
  <c r="AV2647" i="1"/>
  <c r="AW2647" i="1"/>
  <c r="AX2647" i="1"/>
  <c r="AR2647" i="1"/>
  <c r="AS2647" i="1"/>
  <c r="AT2647" i="1"/>
  <c r="AU2647" i="1"/>
  <c r="AV2639" i="1"/>
  <c r="AW2639" i="1"/>
  <c r="AX2639" i="1"/>
  <c r="AR2639" i="1"/>
  <c r="AS2639" i="1"/>
  <c r="AT2639" i="1"/>
  <c r="AU2639" i="1"/>
  <c r="AV2631" i="1"/>
  <c r="AW2631" i="1"/>
  <c r="AX2631" i="1"/>
  <c r="AR2631" i="1"/>
  <c r="AS2631" i="1"/>
  <c r="AT2631" i="1"/>
  <c r="AU2631" i="1"/>
  <c r="AV2623" i="1"/>
  <c r="AW2623" i="1"/>
  <c r="AX2623" i="1"/>
  <c r="AR2623" i="1"/>
  <c r="AS2623" i="1"/>
  <c r="AT2623" i="1"/>
  <c r="AU2623" i="1"/>
  <c r="AV2615" i="1"/>
  <c r="AW2615" i="1"/>
  <c r="AX2615" i="1"/>
  <c r="AR2615" i="1"/>
  <c r="AS2615" i="1"/>
  <c r="AT2615" i="1"/>
  <c r="AU2615" i="1"/>
  <c r="AV2607" i="1"/>
  <c r="AW2607" i="1"/>
  <c r="AX2607" i="1"/>
  <c r="AR2607" i="1"/>
  <c r="AS2607" i="1"/>
  <c r="AT2607" i="1"/>
  <c r="AU2607" i="1"/>
  <c r="AV2599" i="1"/>
  <c r="AW2599" i="1"/>
  <c r="AX2599" i="1"/>
  <c r="AR2599" i="1"/>
  <c r="AS2599" i="1"/>
  <c r="AT2599" i="1"/>
  <c r="AU2599" i="1"/>
  <c r="AV2591" i="1"/>
  <c r="AW2591" i="1"/>
  <c r="AX2591" i="1"/>
  <c r="AR2591" i="1"/>
  <c r="AS2591" i="1"/>
  <c r="AT2591" i="1"/>
  <c r="AU2591" i="1"/>
  <c r="AV2583" i="1"/>
  <c r="AW2583" i="1"/>
  <c r="AX2583" i="1"/>
  <c r="AR2583" i="1"/>
  <c r="AS2583" i="1"/>
  <c r="AT2583" i="1"/>
  <c r="AU2583" i="1"/>
  <c r="AV2575" i="1"/>
  <c r="AW2575" i="1"/>
  <c r="AX2575" i="1"/>
  <c r="AR2575" i="1"/>
  <c r="AS2575" i="1"/>
  <c r="AT2575" i="1"/>
  <c r="AU2575" i="1"/>
  <c r="AV2567" i="1"/>
  <c r="AW2567" i="1"/>
  <c r="AX2567" i="1"/>
  <c r="AR2567" i="1"/>
  <c r="AS2567" i="1"/>
  <c r="AT2567" i="1"/>
  <c r="AU2567" i="1"/>
  <c r="AV2559" i="1"/>
  <c r="AW2559" i="1"/>
  <c r="AX2559" i="1"/>
  <c r="AR2559" i="1"/>
  <c r="AS2559" i="1"/>
  <c r="AT2559" i="1"/>
  <c r="AU2559" i="1"/>
  <c r="AT2551" i="1"/>
  <c r="AV2551" i="1"/>
  <c r="AW2551" i="1"/>
  <c r="AX2551" i="1"/>
  <c r="AR2551" i="1"/>
  <c r="AS2551" i="1"/>
  <c r="AU2551" i="1"/>
  <c r="AT2543" i="1"/>
  <c r="AV2543" i="1"/>
  <c r="AW2543" i="1"/>
  <c r="AX2543" i="1"/>
  <c r="AR2543" i="1"/>
  <c r="AS2543" i="1"/>
  <c r="AU2543" i="1"/>
  <c r="AT2535" i="1"/>
  <c r="AV2535" i="1"/>
  <c r="AW2535" i="1"/>
  <c r="AX2535" i="1"/>
  <c r="AR2535" i="1"/>
  <c r="AS2535" i="1"/>
  <c r="AU2535" i="1"/>
  <c r="AT2527" i="1"/>
  <c r="AV2527" i="1"/>
  <c r="AW2527" i="1"/>
  <c r="AX2527" i="1"/>
  <c r="AR2527" i="1"/>
  <c r="AS2527" i="1"/>
  <c r="AU2527" i="1"/>
  <c r="AT2519" i="1"/>
  <c r="AV2519" i="1"/>
  <c r="AW2519" i="1"/>
  <c r="AX2519" i="1"/>
  <c r="AR2519" i="1"/>
  <c r="AS2519" i="1"/>
  <c r="AU2519" i="1"/>
  <c r="AT2511" i="1"/>
  <c r="AV2511" i="1"/>
  <c r="AW2511" i="1"/>
  <c r="AX2511" i="1"/>
  <c r="AR2511" i="1"/>
  <c r="AS2511" i="1"/>
  <c r="AU2511" i="1"/>
  <c r="AT2503" i="1"/>
  <c r="AV2503" i="1"/>
  <c r="AW2503" i="1"/>
  <c r="AX2503" i="1"/>
  <c r="AR2503" i="1"/>
  <c r="AS2503" i="1"/>
  <c r="AU2503" i="1"/>
  <c r="AT2495" i="1"/>
  <c r="AV2495" i="1"/>
  <c r="AW2495" i="1"/>
  <c r="AX2495" i="1"/>
  <c r="AR2495" i="1"/>
  <c r="AS2495" i="1"/>
  <c r="AU2495" i="1"/>
  <c r="AT2487" i="1"/>
  <c r="AV2487" i="1"/>
  <c r="AW2487" i="1"/>
  <c r="AX2487" i="1"/>
  <c r="AR2487" i="1"/>
  <c r="AS2487" i="1"/>
  <c r="AU2487" i="1"/>
  <c r="AT2479" i="1"/>
  <c r="AV2479" i="1"/>
  <c r="AW2479" i="1"/>
  <c r="AX2479" i="1"/>
  <c r="AR2479" i="1"/>
  <c r="AS2479" i="1"/>
  <c r="AU2479" i="1"/>
  <c r="AS2471" i="1"/>
  <c r="AT2471" i="1"/>
  <c r="AR2471" i="1"/>
  <c r="AU2471" i="1"/>
  <c r="AV2471" i="1"/>
  <c r="AW2471" i="1"/>
  <c r="AX2471" i="1"/>
  <c r="AS2463" i="1"/>
  <c r="AT2463" i="1"/>
  <c r="AR2463" i="1"/>
  <c r="AU2463" i="1"/>
  <c r="AV2463" i="1"/>
  <c r="AW2463" i="1"/>
  <c r="AX2463" i="1"/>
  <c r="AW2455" i="1"/>
  <c r="AS2455" i="1"/>
  <c r="AT2455" i="1"/>
  <c r="AV2455" i="1"/>
  <c r="AX2455" i="1"/>
  <c r="AR2455" i="1"/>
  <c r="AU2455" i="1"/>
  <c r="AW2447" i="1"/>
  <c r="AS2447" i="1"/>
  <c r="AT2447" i="1"/>
  <c r="AV2447" i="1"/>
  <c r="AX2447" i="1"/>
  <c r="AR2447" i="1"/>
  <c r="AU2447" i="1"/>
  <c r="AW2439" i="1"/>
  <c r="AS2439" i="1"/>
  <c r="AT2439" i="1"/>
  <c r="AV2439" i="1"/>
  <c r="AX2439" i="1"/>
  <c r="AR2439" i="1"/>
  <c r="AU2439" i="1"/>
  <c r="AW2431" i="1"/>
  <c r="AS2431" i="1"/>
  <c r="AT2431" i="1"/>
  <c r="AV2431" i="1"/>
  <c r="AX2431" i="1"/>
  <c r="AR2431" i="1"/>
  <c r="AU2431" i="1"/>
  <c r="AW2423" i="1"/>
  <c r="AS2423" i="1"/>
  <c r="AT2423" i="1"/>
  <c r="AV2423" i="1"/>
  <c r="AX2423" i="1"/>
  <c r="AR2423" i="1"/>
  <c r="AU2423" i="1"/>
  <c r="AW2415" i="1"/>
  <c r="AX2415" i="1"/>
  <c r="AS2415" i="1"/>
  <c r="AT2415" i="1"/>
  <c r="AV2415" i="1"/>
  <c r="AR2415" i="1"/>
  <c r="AU2415" i="1"/>
  <c r="AW2407" i="1"/>
  <c r="AX2407" i="1"/>
  <c r="AS2407" i="1"/>
  <c r="AT2407" i="1"/>
  <c r="AV2407" i="1"/>
  <c r="AR2407" i="1"/>
  <c r="AU2407" i="1"/>
  <c r="AW2399" i="1"/>
  <c r="AX2399" i="1"/>
  <c r="AR2399" i="1"/>
  <c r="AS2399" i="1"/>
  <c r="AT2399" i="1"/>
  <c r="AV2399" i="1"/>
  <c r="AU2399" i="1"/>
  <c r="AW2391" i="1"/>
  <c r="AX2391" i="1"/>
  <c r="AR2391" i="1"/>
  <c r="AS2391" i="1"/>
  <c r="AT2391" i="1"/>
  <c r="AV2391" i="1"/>
  <c r="AU2391" i="1"/>
  <c r="AW2383" i="1"/>
  <c r="AX2383" i="1"/>
  <c r="AR2383" i="1"/>
  <c r="AS2383" i="1"/>
  <c r="AT2383" i="1"/>
  <c r="AV2383" i="1"/>
  <c r="AU2383" i="1"/>
  <c r="AW2375" i="1"/>
  <c r="AX2375" i="1"/>
  <c r="AR2375" i="1"/>
  <c r="AS2375" i="1"/>
  <c r="AT2375" i="1"/>
  <c r="AV2375" i="1"/>
  <c r="AU2375" i="1"/>
  <c r="AW2367" i="1"/>
  <c r="AX2367" i="1"/>
  <c r="AR2367" i="1"/>
  <c r="AS2367" i="1"/>
  <c r="AT2367" i="1"/>
  <c r="AV2367" i="1"/>
  <c r="AU2367" i="1"/>
  <c r="AW2359" i="1"/>
  <c r="AX2359" i="1"/>
  <c r="AR2359" i="1"/>
  <c r="AS2359" i="1"/>
  <c r="AT2359" i="1"/>
  <c r="AV2359" i="1"/>
  <c r="AU2359" i="1"/>
  <c r="AW2351" i="1"/>
  <c r="AX2351" i="1"/>
  <c r="AR2351" i="1"/>
  <c r="AS2351" i="1"/>
  <c r="AT2351" i="1"/>
  <c r="AV2351" i="1"/>
  <c r="AU2351" i="1"/>
  <c r="AW2343" i="1"/>
  <c r="AX2343" i="1"/>
  <c r="AR2343" i="1"/>
  <c r="AS2343" i="1"/>
  <c r="AT2343" i="1"/>
  <c r="AV2343" i="1"/>
  <c r="AU2343" i="1"/>
  <c r="AW2335" i="1"/>
  <c r="AX2335" i="1"/>
  <c r="AR2335" i="1"/>
  <c r="AS2335" i="1"/>
  <c r="AT2335" i="1"/>
  <c r="AV2335" i="1"/>
  <c r="AU2335" i="1"/>
  <c r="AW2327" i="1"/>
  <c r="AX2327" i="1"/>
  <c r="AR2327" i="1"/>
  <c r="AS2327" i="1"/>
  <c r="AT2327" i="1"/>
  <c r="AV2327" i="1"/>
  <c r="AU2327" i="1"/>
  <c r="AW2319" i="1"/>
  <c r="AX2319" i="1"/>
  <c r="AR2319" i="1"/>
  <c r="AS2319" i="1"/>
  <c r="AT2319" i="1"/>
  <c r="AV2319" i="1"/>
  <c r="AU2319" i="1"/>
  <c r="AW2311" i="1"/>
  <c r="AX2311" i="1"/>
  <c r="AR2311" i="1"/>
  <c r="AS2311" i="1"/>
  <c r="AT2311" i="1"/>
  <c r="AV2311" i="1"/>
  <c r="AU2311" i="1"/>
  <c r="AW2303" i="1"/>
  <c r="AX2303" i="1"/>
  <c r="AR2303" i="1"/>
  <c r="AS2303" i="1"/>
  <c r="AT2303" i="1"/>
  <c r="AV2303" i="1"/>
  <c r="AU2303" i="1"/>
  <c r="AW2295" i="1"/>
  <c r="AX2295" i="1"/>
  <c r="AR2295" i="1"/>
  <c r="AS2295" i="1"/>
  <c r="AT2295" i="1"/>
  <c r="AV2295" i="1"/>
  <c r="AU2295" i="1"/>
  <c r="AW2287" i="1"/>
  <c r="AX2287" i="1"/>
  <c r="AR2287" i="1"/>
  <c r="AS2287" i="1"/>
  <c r="AT2287" i="1"/>
  <c r="AV2287" i="1"/>
  <c r="AU2287" i="1"/>
  <c r="AW2279" i="1"/>
  <c r="AX2279" i="1"/>
  <c r="AR2279" i="1"/>
  <c r="AS2279" i="1"/>
  <c r="AT2279" i="1"/>
  <c r="AV2279" i="1"/>
  <c r="AU2279" i="1"/>
  <c r="AW2271" i="1"/>
  <c r="AX2271" i="1"/>
  <c r="AR2271" i="1"/>
  <c r="AS2271" i="1"/>
  <c r="AT2271" i="1"/>
  <c r="AV2271" i="1"/>
  <c r="AU2271" i="1"/>
  <c r="AW2263" i="1"/>
  <c r="AX2263" i="1"/>
  <c r="AR2263" i="1"/>
  <c r="AS2263" i="1"/>
  <c r="AT2263" i="1"/>
  <c r="AV2263" i="1"/>
  <c r="AU2263" i="1"/>
  <c r="AW2255" i="1"/>
  <c r="AX2255" i="1"/>
  <c r="AR2255" i="1"/>
  <c r="AS2255" i="1"/>
  <c r="AT2255" i="1"/>
  <c r="AV2255" i="1"/>
  <c r="AU2255" i="1"/>
  <c r="AU2247" i="1"/>
  <c r="AS2247" i="1"/>
  <c r="AT2247" i="1"/>
  <c r="AV2247" i="1"/>
  <c r="AW2247" i="1"/>
  <c r="AX2247" i="1"/>
  <c r="AR2247" i="1"/>
  <c r="AT2239" i="1"/>
  <c r="AU2239" i="1"/>
  <c r="AR2239" i="1"/>
  <c r="AS2239" i="1"/>
  <c r="AV2239" i="1"/>
  <c r="AW2239" i="1"/>
  <c r="AX2239" i="1"/>
  <c r="AT2231" i="1"/>
  <c r="AU2231" i="1"/>
  <c r="AR2231" i="1"/>
  <c r="AS2231" i="1"/>
  <c r="AV2231" i="1"/>
  <c r="AW2231" i="1"/>
  <c r="AX2231" i="1"/>
  <c r="AR2223" i="1"/>
  <c r="AT2223" i="1"/>
  <c r="AU2223" i="1"/>
  <c r="AS2223" i="1"/>
  <c r="AV2223" i="1"/>
  <c r="AW2223" i="1"/>
  <c r="AX2223" i="1"/>
  <c r="AR2215" i="1"/>
  <c r="AS2215" i="1"/>
  <c r="AT2215" i="1"/>
  <c r="AU2215" i="1"/>
  <c r="AX2215" i="1"/>
  <c r="AW2215" i="1"/>
  <c r="AV2215" i="1"/>
  <c r="AR2207" i="1"/>
  <c r="AS2207" i="1"/>
  <c r="AT2207" i="1"/>
  <c r="AU2207" i="1"/>
  <c r="AX2207" i="1"/>
  <c r="AW2207" i="1"/>
  <c r="AV2207" i="1"/>
  <c r="AR2199" i="1"/>
  <c r="AS2199" i="1"/>
  <c r="AT2199" i="1"/>
  <c r="AU2199" i="1"/>
  <c r="AX2199" i="1"/>
  <c r="AW2199" i="1"/>
  <c r="AV2199" i="1"/>
  <c r="AR2191" i="1"/>
  <c r="AS2191" i="1"/>
  <c r="AT2191" i="1"/>
  <c r="AU2191" i="1"/>
  <c r="AX2191" i="1"/>
  <c r="AW2191" i="1"/>
  <c r="AV2191" i="1"/>
  <c r="AR2183" i="1"/>
  <c r="AS2183" i="1"/>
  <c r="AT2183" i="1"/>
  <c r="AU2183" i="1"/>
  <c r="AX2183" i="1"/>
  <c r="AW2183" i="1"/>
  <c r="AV2183" i="1"/>
  <c r="AR2175" i="1"/>
  <c r="AS2175" i="1"/>
  <c r="AT2175" i="1"/>
  <c r="AU2175" i="1"/>
  <c r="AX2175" i="1"/>
  <c r="AW2175" i="1"/>
  <c r="AV2175" i="1"/>
  <c r="AR2167" i="1"/>
  <c r="AS2167" i="1"/>
  <c r="AT2167" i="1"/>
  <c r="AU2167" i="1"/>
  <c r="AX2167" i="1"/>
  <c r="AW2167" i="1"/>
  <c r="AV2167" i="1"/>
  <c r="AR2159" i="1"/>
  <c r="AS2159" i="1"/>
  <c r="AT2159" i="1"/>
  <c r="AU2159" i="1"/>
  <c r="AX2159" i="1"/>
  <c r="AW2159" i="1"/>
  <c r="AV2159" i="1"/>
  <c r="AR2151" i="1"/>
  <c r="AS2151" i="1"/>
  <c r="AT2151" i="1"/>
  <c r="AU2151" i="1"/>
  <c r="AX2151" i="1"/>
  <c r="AW2151" i="1"/>
  <c r="AV2151" i="1"/>
  <c r="AR2143" i="1"/>
  <c r="AS2143" i="1"/>
  <c r="AT2143" i="1"/>
  <c r="AU2143" i="1"/>
  <c r="AX2143" i="1"/>
  <c r="AW2143" i="1"/>
  <c r="AV2143" i="1"/>
  <c r="AR2135" i="1"/>
  <c r="AS2135" i="1"/>
  <c r="AT2135" i="1"/>
  <c r="AU2135" i="1"/>
  <c r="AX2135" i="1"/>
  <c r="AW2135" i="1"/>
  <c r="AV2135" i="1"/>
  <c r="AR2127" i="1"/>
  <c r="AS2127" i="1"/>
  <c r="AT2127" i="1"/>
  <c r="AU2127" i="1"/>
  <c r="AX2127" i="1"/>
  <c r="AW2127" i="1"/>
  <c r="AV2127" i="1"/>
  <c r="AX2119" i="1"/>
  <c r="AR2119" i="1"/>
  <c r="AS2119" i="1"/>
  <c r="AT2119" i="1"/>
  <c r="AU2119" i="1"/>
  <c r="AV2119" i="1"/>
  <c r="AW2119" i="1"/>
  <c r="AX2111" i="1"/>
  <c r="AR2111" i="1"/>
  <c r="AS2111" i="1"/>
  <c r="AT2111" i="1"/>
  <c r="AU2111" i="1"/>
  <c r="AV2111" i="1"/>
  <c r="AW2111" i="1"/>
  <c r="AX2103" i="1"/>
  <c r="AR2103" i="1"/>
  <c r="AS2103" i="1"/>
  <c r="AT2103" i="1"/>
  <c r="AU2103" i="1"/>
  <c r="AV2103" i="1"/>
  <c r="AW2103" i="1"/>
  <c r="AX2095" i="1"/>
  <c r="AR2095" i="1"/>
  <c r="AS2095" i="1"/>
  <c r="AT2095" i="1"/>
  <c r="AU2095" i="1"/>
  <c r="AV2095" i="1"/>
  <c r="AW2095" i="1"/>
  <c r="AX2087" i="1"/>
  <c r="AR2087" i="1"/>
  <c r="AS2087" i="1"/>
  <c r="AT2087" i="1"/>
  <c r="AU2087" i="1"/>
  <c r="AV2087" i="1"/>
  <c r="AW2087" i="1"/>
  <c r="AX2079" i="1"/>
  <c r="AR2079" i="1"/>
  <c r="AS2079" i="1"/>
  <c r="AT2079" i="1"/>
  <c r="AU2079" i="1"/>
  <c r="AV2079" i="1"/>
  <c r="AW2079" i="1"/>
  <c r="AX2071" i="1"/>
  <c r="AR2071" i="1"/>
  <c r="AS2071" i="1"/>
  <c r="AT2071" i="1"/>
  <c r="AU2071" i="1"/>
  <c r="AV2071" i="1"/>
  <c r="AW2071" i="1"/>
  <c r="AX2063" i="1"/>
  <c r="AR2063" i="1"/>
  <c r="AS2063" i="1"/>
  <c r="AT2063" i="1"/>
  <c r="AU2063" i="1"/>
  <c r="AV2063" i="1"/>
  <c r="AW2063" i="1"/>
  <c r="AX2055" i="1"/>
  <c r="AR2055" i="1"/>
  <c r="AS2055" i="1"/>
  <c r="AT2055" i="1"/>
  <c r="AU2055" i="1"/>
  <c r="AV2055" i="1"/>
  <c r="AW2055" i="1"/>
  <c r="AX2047" i="1"/>
  <c r="AR2047" i="1"/>
  <c r="AS2047" i="1"/>
  <c r="AT2047" i="1"/>
  <c r="AU2047" i="1"/>
  <c r="AV2047" i="1"/>
  <c r="AW2047" i="1"/>
  <c r="AX2039" i="1"/>
  <c r="AR2039" i="1"/>
  <c r="AS2039" i="1"/>
  <c r="AT2039" i="1"/>
  <c r="AU2039" i="1"/>
  <c r="AV2039" i="1"/>
  <c r="AW2039" i="1"/>
  <c r="AX2031" i="1"/>
  <c r="AR2031" i="1"/>
  <c r="AS2031" i="1"/>
  <c r="AT2031" i="1"/>
  <c r="AU2031" i="1"/>
  <c r="AV2031" i="1"/>
  <c r="AW2031" i="1"/>
  <c r="AX2023" i="1"/>
  <c r="AR2023" i="1"/>
  <c r="AS2023" i="1"/>
  <c r="AT2023" i="1"/>
  <c r="AU2023" i="1"/>
  <c r="AV2023" i="1"/>
  <c r="AW2023" i="1"/>
  <c r="AX2015" i="1"/>
  <c r="AR2015" i="1"/>
  <c r="AS2015" i="1"/>
  <c r="AT2015" i="1"/>
  <c r="AU2015" i="1"/>
  <c r="AV2015" i="1"/>
  <c r="AW2015" i="1"/>
  <c r="AX2007" i="1"/>
  <c r="AR2007" i="1"/>
  <c r="AS2007" i="1"/>
  <c r="AT2007" i="1"/>
  <c r="AU2007" i="1"/>
  <c r="AV2007" i="1"/>
  <c r="AW2007" i="1"/>
  <c r="AT1999" i="1"/>
  <c r="AU1999" i="1"/>
  <c r="AR1999" i="1"/>
  <c r="AS1999" i="1"/>
  <c r="AV1999" i="1"/>
  <c r="AW1999" i="1"/>
  <c r="AX1999" i="1"/>
  <c r="AT1991" i="1"/>
  <c r="AU1991" i="1"/>
  <c r="AR1991" i="1"/>
  <c r="AS1991" i="1"/>
  <c r="AV1991" i="1"/>
  <c r="AW1991" i="1"/>
  <c r="AX1991" i="1"/>
  <c r="AS1983" i="1"/>
  <c r="AT1983" i="1"/>
  <c r="AU1983" i="1"/>
  <c r="AR1983" i="1"/>
  <c r="AX1983" i="1"/>
  <c r="AV1983" i="1"/>
  <c r="AW1983" i="1"/>
  <c r="AS1975" i="1"/>
  <c r="AT1975" i="1"/>
  <c r="AU1975" i="1"/>
  <c r="AR1975" i="1"/>
  <c r="AX1975" i="1"/>
  <c r="AV1975" i="1"/>
  <c r="AW1975" i="1"/>
  <c r="AS1967" i="1"/>
  <c r="AT1967" i="1"/>
  <c r="AU1967" i="1"/>
  <c r="AR1967" i="1"/>
  <c r="AX1967" i="1"/>
  <c r="AV1967" i="1"/>
  <c r="AW1967" i="1"/>
  <c r="AS1959" i="1"/>
  <c r="AT1959" i="1"/>
  <c r="AU1959" i="1"/>
  <c r="AV1959" i="1"/>
  <c r="AR1959" i="1"/>
  <c r="AW1959" i="1"/>
  <c r="AX1959" i="1"/>
  <c r="AS1951" i="1"/>
  <c r="AT1951" i="1"/>
  <c r="AU1951" i="1"/>
  <c r="AV1951" i="1"/>
  <c r="AR1951" i="1"/>
  <c r="AW1951" i="1"/>
  <c r="AX1951" i="1"/>
  <c r="AS1943" i="1"/>
  <c r="AT1943" i="1"/>
  <c r="AU1943" i="1"/>
  <c r="AV1943" i="1"/>
  <c r="AX1943" i="1"/>
  <c r="AR1943" i="1"/>
  <c r="AW1943" i="1"/>
  <c r="AS1935" i="1"/>
  <c r="AT1935" i="1"/>
  <c r="AU1935" i="1"/>
  <c r="AV1935" i="1"/>
  <c r="AX1935" i="1"/>
  <c r="AR1935" i="1"/>
  <c r="AW1935" i="1"/>
  <c r="AS1927" i="1"/>
  <c r="AT1927" i="1"/>
  <c r="AU1927" i="1"/>
  <c r="AV1927" i="1"/>
  <c r="AX1927" i="1"/>
  <c r="AR1927" i="1"/>
  <c r="AW1927" i="1"/>
  <c r="AS1919" i="1"/>
  <c r="AT1919" i="1"/>
  <c r="AU1919" i="1"/>
  <c r="AV1919" i="1"/>
  <c r="AX1919" i="1"/>
  <c r="AR1919" i="1"/>
  <c r="AW1919" i="1"/>
  <c r="AS1911" i="1"/>
  <c r="AT1911" i="1"/>
  <c r="AU1911" i="1"/>
  <c r="AV1911" i="1"/>
  <c r="AW1911" i="1"/>
  <c r="AX1911" i="1"/>
  <c r="AR1911" i="1"/>
  <c r="AS1903" i="1"/>
  <c r="AT1903" i="1"/>
  <c r="AU1903" i="1"/>
  <c r="AV1903" i="1"/>
  <c r="AW1903" i="1"/>
  <c r="AX1903" i="1"/>
  <c r="AR1903" i="1"/>
  <c r="AU1895" i="1"/>
  <c r="AV1895" i="1"/>
  <c r="AW1895" i="1"/>
  <c r="AX1895" i="1"/>
  <c r="AR1895" i="1"/>
  <c r="AT1895" i="1"/>
  <c r="AS1895" i="1"/>
  <c r="AU1887" i="1"/>
  <c r="AV1887" i="1"/>
  <c r="AW1887" i="1"/>
  <c r="AX1887" i="1"/>
  <c r="AR1887" i="1"/>
  <c r="AT1887" i="1"/>
  <c r="AS1887" i="1"/>
  <c r="AU1879" i="1"/>
  <c r="AV1879" i="1"/>
  <c r="AW1879" i="1"/>
  <c r="AX1879" i="1"/>
  <c r="AR1879" i="1"/>
  <c r="AT1879" i="1"/>
  <c r="AS1879" i="1"/>
  <c r="AS1871" i="1"/>
  <c r="AU1871" i="1"/>
  <c r="AT1871" i="1"/>
  <c r="AV1871" i="1"/>
  <c r="AW1871" i="1"/>
  <c r="AX1871" i="1"/>
  <c r="AR1871" i="1"/>
  <c r="AW1863" i="1"/>
  <c r="AS1863" i="1"/>
  <c r="AU1863" i="1"/>
  <c r="AR1863" i="1"/>
  <c r="AT1863" i="1"/>
  <c r="AV1863" i="1"/>
  <c r="AX1863" i="1"/>
  <c r="AW1855" i="1"/>
  <c r="AS1855" i="1"/>
  <c r="AU1855" i="1"/>
  <c r="AR1855" i="1"/>
  <c r="AT1855" i="1"/>
  <c r="AV1855" i="1"/>
  <c r="AX1855" i="1"/>
  <c r="AW1847" i="1"/>
  <c r="AS1847" i="1"/>
  <c r="AU1847" i="1"/>
  <c r="AR1847" i="1"/>
  <c r="AT1847" i="1"/>
  <c r="AV1847" i="1"/>
  <c r="AX1847" i="1"/>
  <c r="AW1839" i="1"/>
  <c r="AR1839" i="1"/>
  <c r="AS1839" i="1"/>
  <c r="AU1839" i="1"/>
  <c r="AT1839" i="1"/>
  <c r="AV1839" i="1"/>
  <c r="AX1839" i="1"/>
  <c r="AW1831" i="1"/>
  <c r="AR1831" i="1"/>
  <c r="AS1831" i="1"/>
  <c r="AU1831" i="1"/>
  <c r="AT1831" i="1"/>
  <c r="AV1831" i="1"/>
  <c r="AX1831" i="1"/>
  <c r="AW1823" i="1"/>
  <c r="AR1823" i="1"/>
  <c r="AS1823" i="1"/>
  <c r="AU1823" i="1"/>
  <c r="AT1823" i="1"/>
  <c r="AV1823" i="1"/>
  <c r="AX1823" i="1"/>
  <c r="AW1815" i="1"/>
  <c r="AR1815" i="1"/>
  <c r="AS1815" i="1"/>
  <c r="AU1815" i="1"/>
  <c r="AT1815" i="1"/>
  <c r="AV1815" i="1"/>
  <c r="AX1815" i="1"/>
  <c r="AV1807" i="1"/>
  <c r="AW1807" i="1"/>
  <c r="AX1807" i="1"/>
  <c r="AR1807" i="1"/>
  <c r="AS1807" i="1"/>
  <c r="AU1807" i="1"/>
  <c r="AT1807" i="1"/>
  <c r="AV1799" i="1"/>
  <c r="AW1799" i="1"/>
  <c r="AX1799" i="1"/>
  <c r="AR1799" i="1"/>
  <c r="AS1799" i="1"/>
  <c r="AU1799" i="1"/>
  <c r="AT1799" i="1"/>
  <c r="AV1791" i="1"/>
  <c r="AW1791" i="1"/>
  <c r="AX1791" i="1"/>
  <c r="AR1791" i="1"/>
  <c r="AS1791" i="1"/>
  <c r="AU1791" i="1"/>
  <c r="AT1791" i="1"/>
  <c r="AV1783" i="1"/>
  <c r="AW1783" i="1"/>
  <c r="AX1783" i="1"/>
  <c r="AR1783" i="1"/>
  <c r="AS1783" i="1"/>
  <c r="AU1783" i="1"/>
  <c r="AT1783" i="1"/>
  <c r="AV1775" i="1"/>
  <c r="AW1775" i="1"/>
  <c r="AX1775" i="1"/>
  <c r="AR1775" i="1"/>
  <c r="AS1775" i="1"/>
  <c r="AU1775" i="1"/>
  <c r="AT1775" i="1"/>
  <c r="AV1767" i="1"/>
  <c r="AW1767" i="1"/>
  <c r="AX1767" i="1"/>
  <c r="AR1767" i="1"/>
  <c r="AS1767" i="1"/>
  <c r="AU1767" i="1"/>
  <c r="AT1767" i="1"/>
  <c r="AV1759" i="1"/>
  <c r="AW1759" i="1"/>
  <c r="AX1759" i="1"/>
  <c r="AR1759" i="1"/>
  <c r="AS1759" i="1"/>
  <c r="AU1759" i="1"/>
  <c r="AT1759" i="1"/>
  <c r="AV1751" i="1"/>
  <c r="AW1751" i="1"/>
  <c r="AX1751" i="1"/>
  <c r="AR1751" i="1"/>
  <c r="AS1751" i="1"/>
  <c r="AU1751" i="1"/>
  <c r="AT1751" i="1"/>
  <c r="AV1743" i="1"/>
  <c r="AW1743" i="1"/>
  <c r="AX1743" i="1"/>
  <c r="AR1743" i="1"/>
  <c r="AS1743" i="1"/>
  <c r="AU1743" i="1"/>
  <c r="AT1743" i="1"/>
  <c r="AV1735" i="1"/>
  <c r="AW1735" i="1"/>
  <c r="AX1735" i="1"/>
  <c r="AR1735" i="1"/>
  <c r="AS1735" i="1"/>
  <c r="AU1735" i="1"/>
  <c r="AT1735" i="1"/>
  <c r="AV1727" i="1"/>
  <c r="AW1727" i="1"/>
  <c r="AX1727" i="1"/>
  <c r="AR1727" i="1"/>
  <c r="AS1727" i="1"/>
  <c r="AU1727" i="1"/>
  <c r="AT1727" i="1"/>
  <c r="AT1719" i="1"/>
  <c r="AU1719" i="1"/>
  <c r="AR1719" i="1"/>
  <c r="AS1719" i="1"/>
  <c r="AV1719" i="1"/>
  <c r="AW1719" i="1"/>
  <c r="AX1719" i="1"/>
  <c r="AT1711" i="1"/>
  <c r="AU1711" i="1"/>
  <c r="AR1711" i="1"/>
  <c r="AS1711" i="1"/>
  <c r="AV1711" i="1"/>
  <c r="AW1711" i="1"/>
  <c r="AX1711" i="1"/>
  <c r="AS1703" i="1"/>
  <c r="AT1703" i="1"/>
  <c r="AU1703" i="1"/>
  <c r="AV1703" i="1"/>
  <c r="AW1703" i="1"/>
  <c r="AX1703" i="1"/>
  <c r="AR1703" i="1"/>
  <c r="AR1695" i="1"/>
  <c r="AS1695" i="1"/>
  <c r="AT1695" i="1"/>
  <c r="AU1695" i="1"/>
  <c r="AV1695" i="1"/>
  <c r="AW1695" i="1"/>
  <c r="AX1695" i="1"/>
  <c r="AR1687" i="1"/>
  <c r="AS1687" i="1"/>
  <c r="AT1687" i="1"/>
  <c r="AU1687" i="1"/>
  <c r="AV1687" i="1"/>
  <c r="AW1687" i="1"/>
  <c r="AX1687" i="1"/>
  <c r="AR1679" i="1"/>
  <c r="AS1679" i="1"/>
  <c r="AT1679" i="1"/>
  <c r="AU1679" i="1"/>
  <c r="AV1679" i="1"/>
  <c r="AW1679" i="1"/>
  <c r="AX1679" i="1"/>
  <c r="AW1671" i="1"/>
  <c r="AR1671" i="1"/>
  <c r="AS1671" i="1"/>
  <c r="AT1671" i="1"/>
  <c r="AU1671" i="1"/>
  <c r="AV1671" i="1"/>
  <c r="AX1671" i="1"/>
  <c r="AW1663" i="1"/>
  <c r="AX1663" i="1"/>
  <c r="AR1663" i="1"/>
  <c r="AS1663" i="1"/>
  <c r="AT1663" i="1"/>
  <c r="AU1663" i="1"/>
  <c r="AV1663" i="1"/>
  <c r="AW1655" i="1"/>
  <c r="AX1655" i="1"/>
  <c r="AR1655" i="1"/>
  <c r="AS1655" i="1"/>
  <c r="AT1655" i="1"/>
  <c r="AU1655" i="1"/>
  <c r="AV1655" i="1"/>
  <c r="AW1647" i="1"/>
  <c r="AX1647" i="1"/>
  <c r="AR1647" i="1"/>
  <c r="AS1647" i="1"/>
  <c r="AT1647" i="1"/>
  <c r="AU1647" i="1"/>
  <c r="AV1647" i="1"/>
  <c r="AW1639" i="1"/>
  <c r="AX1639" i="1"/>
  <c r="AR1639" i="1"/>
  <c r="AS1639" i="1"/>
  <c r="AT1639" i="1"/>
  <c r="AU1639" i="1"/>
  <c r="AV1639" i="1"/>
  <c r="AW1631" i="1"/>
  <c r="AX1631" i="1"/>
  <c r="AR1631" i="1"/>
  <c r="AS1631" i="1"/>
  <c r="AT1631" i="1"/>
  <c r="AU1631" i="1"/>
  <c r="AV1631" i="1"/>
  <c r="AW1623" i="1"/>
  <c r="AX1623" i="1"/>
  <c r="AR1623" i="1"/>
  <c r="AS1623" i="1"/>
  <c r="AT1623" i="1"/>
  <c r="AU1623" i="1"/>
  <c r="AV1623" i="1"/>
  <c r="AW1615" i="1"/>
  <c r="AX1615" i="1"/>
  <c r="AR1615" i="1"/>
  <c r="AS1615" i="1"/>
  <c r="AT1615" i="1"/>
  <c r="AU1615" i="1"/>
  <c r="AV1615" i="1"/>
  <c r="AW1607" i="1"/>
  <c r="AX1607" i="1"/>
  <c r="AR1607" i="1"/>
  <c r="AS1607" i="1"/>
  <c r="AT1607" i="1"/>
  <c r="AU1607" i="1"/>
  <c r="AV1607" i="1"/>
  <c r="AW1599" i="1"/>
  <c r="AX1599" i="1"/>
  <c r="AR1599" i="1"/>
  <c r="AS1599" i="1"/>
  <c r="AT1599" i="1"/>
  <c r="AU1599" i="1"/>
  <c r="AV1599" i="1"/>
  <c r="AT1591" i="1"/>
  <c r="AX1591" i="1"/>
  <c r="AR1591" i="1"/>
  <c r="AS1591" i="1"/>
  <c r="AU1591" i="1"/>
  <c r="AV1591" i="1"/>
  <c r="AW1591" i="1"/>
  <c r="AT1583" i="1"/>
  <c r="AX1583" i="1"/>
  <c r="AR1583" i="1"/>
  <c r="AS1583" i="1"/>
  <c r="AU1583" i="1"/>
  <c r="AV1583" i="1"/>
  <c r="AW1583" i="1"/>
  <c r="AT1575" i="1"/>
  <c r="AX1575" i="1"/>
  <c r="AR1575" i="1"/>
  <c r="AS1575" i="1"/>
  <c r="AU1575" i="1"/>
  <c r="AV1575" i="1"/>
  <c r="AW1575" i="1"/>
  <c r="AT1567" i="1"/>
  <c r="AX1567" i="1"/>
  <c r="AR1567" i="1"/>
  <c r="AS1567" i="1"/>
  <c r="AU1567" i="1"/>
  <c r="AV1567" i="1"/>
  <c r="AW1567" i="1"/>
  <c r="AW1559" i="1"/>
  <c r="AT1559" i="1"/>
  <c r="AU1559" i="1"/>
  <c r="AV1559" i="1"/>
  <c r="AX1559" i="1"/>
  <c r="AR1559" i="1"/>
  <c r="AS1559" i="1"/>
  <c r="AW1551" i="1"/>
  <c r="AR1551" i="1"/>
  <c r="AT1551" i="1"/>
  <c r="AV1551" i="1"/>
  <c r="AS1551" i="1"/>
  <c r="AU1551" i="1"/>
  <c r="AX1551" i="1"/>
  <c r="AW1543" i="1"/>
  <c r="AX1543" i="1"/>
  <c r="AR1543" i="1"/>
  <c r="AS1543" i="1"/>
  <c r="AT1543" i="1"/>
  <c r="AV1543" i="1"/>
  <c r="AU1543" i="1"/>
  <c r="AW1535" i="1"/>
  <c r="AX1535" i="1"/>
  <c r="AR1535" i="1"/>
  <c r="AS1535" i="1"/>
  <c r="AT1535" i="1"/>
  <c r="AV1535" i="1"/>
  <c r="AU1535" i="1"/>
  <c r="AW1527" i="1"/>
  <c r="AX1527" i="1"/>
  <c r="AR1527" i="1"/>
  <c r="AS1527" i="1"/>
  <c r="AT1527" i="1"/>
  <c r="AV1527" i="1"/>
  <c r="AU1527" i="1"/>
  <c r="AW1519" i="1"/>
  <c r="AX1519" i="1"/>
  <c r="AR1519" i="1"/>
  <c r="AS1519" i="1"/>
  <c r="AT1519" i="1"/>
  <c r="AV1519" i="1"/>
  <c r="AU1519" i="1"/>
  <c r="AW1511" i="1"/>
  <c r="AX1511" i="1"/>
  <c r="AR1511" i="1"/>
  <c r="AS1511" i="1"/>
  <c r="AT1511" i="1"/>
  <c r="AV1511" i="1"/>
  <c r="AU1511" i="1"/>
  <c r="AW1503" i="1"/>
  <c r="AX1503" i="1"/>
  <c r="AR1503" i="1"/>
  <c r="AS1503" i="1"/>
  <c r="AT1503" i="1"/>
  <c r="AV1503" i="1"/>
  <c r="AU1503" i="1"/>
  <c r="AW1495" i="1"/>
  <c r="AX1495" i="1"/>
  <c r="AR1495" i="1"/>
  <c r="AS1495" i="1"/>
  <c r="AT1495" i="1"/>
  <c r="AV1495" i="1"/>
  <c r="AU1495" i="1"/>
  <c r="AU1487" i="1"/>
  <c r="AW1487" i="1"/>
  <c r="AX1487" i="1"/>
  <c r="AR1487" i="1"/>
  <c r="AS1487" i="1"/>
  <c r="AV1487" i="1"/>
  <c r="AT1487" i="1"/>
  <c r="AU1479" i="1"/>
  <c r="AW1479" i="1"/>
  <c r="AX1479" i="1"/>
  <c r="AR1479" i="1"/>
  <c r="AS1479" i="1"/>
  <c r="AV1479" i="1"/>
  <c r="AT1479" i="1"/>
  <c r="AU1471" i="1"/>
  <c r="AS1471" i="1"/>
  <c r="AV1471" i="1"/>
  <c r="AW1471" i="1"/>
  <c r="AX1471" i="1"/>
  <c r="AT1471" i="1"/>
  <c r="AR1471" i="1"/>
  <c r="AU1463" i="1"/>
  <c r="AW1463" i="1"/>
  <c r="AR1463" i="1"/>
  <c r="AS1463" i="1"/>
  <c r="AT1463" i="1"/>
  <c r="AV1463" i="1"/>
  <c r="AX1463" i="1"/>
  <c r="AU1455" i="1"/>
  <c r="AW1455" i="1"/>
  <c r="AR1455" i="1"/>
  <c r="AS1455" i="1"/>
  <c r="AT1455" i="1"/>
  <c r="AV1455" i="1"/>
  <c r="AX1455" i="1"/>
  <c r="AU1447" i="1"/>
  <c r="AV1447" i="1"/>
  <c r="AW1447" i="1"/>
  <c r="AR1447" i="1"/>
  <c r="AS1447" i="1"/>
  <c r="AT1447" i="1"/>
  <c r="AX1447" i="1"/>
  <c r="AU1439" i="1"/>
  <c r="AV1439" i="1"/>
  <c r="AW1439" i="1"/>
  <c r="AR1439" i="1"/>
  <c r="AS1439" i="1"/>
  <c r="AT1439" i="1"/>
  <c r="AX1439" i="1"/>
  <c r="AU1431" i="1"/>
  <c r="AV1431" i="1"/>
  <c r="AW1431" i="1"/>
  <c r="AX1431" i="1"/>
  <c r="AR1431" i="1"/>
  <c r="AS1431" i="1"/>
  <c r="AT1431" i="1"/>
  <c r="AU1423" i="1"/>
  <c r="AV1423" i="1"/>
  <c r="AW1423" i="1"/>
  <c r="AX1423" i="1"/>
  <c r="AR1423" i="1"/>
  <c r="AS1423" i="1"/>
  <c r="AT1423" i="1"/>
  <c r="AU1415" i="1"/>
  <c r="AV1415" i="1"/>
  <c r="AW1415" i="1"/>
  <c r="AX1415" i="1"/>
  <c r="AR1415" i="1"/>
  <c r="AS1415" i="1"/>
  <c r="AT1415" i="1"/>
  <c r="AU1407" i="1"/>
  <c r="AV1407" i="1"/>
  <c r="AW1407" i="1"/>
  <c r="AX1407" i="1"/>
  <c r="AR1407" i="1"/>
  <c r="AS1407" i="1"/>
  <c r="AT1407" i="1"/>
  <c r="AT1399" i="1"/>
  <c r="AR1399" i="1"/>
  <c r="AS1399" i="1"/>
  <c r="AU1399" i="1"/>
  <c r="AV1399" i="1"/>
  <c r="AW1399" i="1"/>
  <c r="AX1399" i="1"/>
  <c r="AT1391" i="1"/>
  <c r="AR1391" i="1"/>
  <c r="AS1391" i="1"/>
  <c r="AU1391" i="1"/>
  <c r="AV1391" i="1"/>
  <c r="AW1391" i="1"/>
  <c r="AX1391" i="1"/>
  <c r="AT1383" i="1"/>
  <c r="AR1383" i="1"/>
  <c r="AS1383" i="1"/>
  <c r="AU1383" i="1"/>
  <c r="AV1383" i="1"/>
  <c r="AW1383" i="1"/>
  <c r="AX1383" i="1"/>
  <c r="AT1375" i="1"/>
  <c r="AR1375" i="1"/>
  <c r="AS1375" i="1"/>
  <c r="AU1375" i="1"/>
  <c r="AV1375" i="1"/>
  <c r="AW1375" i="1"/>
  <c r="AX1375" i="1"/>
  <c r="AT1367" i="1"/>
  <c r="AR1367" i="1"/>
  <c r="AS1367" i="1"/>
  <c r="AU1367" i="1"/>
  <c r="AV1367" i="1"/>
  <c r="AW1367" i="1"/>
  <c r="AX1367" i="1"/>
  <c r="AT1359" i="1"/>
  <c r="AR1359" i="1"/>
  <c r="AS1359" i="1"/>
  <c r="AU1359" i="1"/>
  <c r="AV1359" i="1"/>
  <c r="AW1359" i="1"/>
  <c r="AX1359" i="1"/>
  <c r="AT1351" i="1"/>
  <c r="AR1351" i="1"/>
  <c r="AS1351" i="1"/>
  <c r="AU1351" i="1"/>
  <c r="AV1351" i="1"/>
  <c r="AW1351" i="1"/>
  <c r="AX1351" i="1"/>
  <c r="AS1343" i="1"/>
  <c r="AT1343" i="1"/>
  <c r="AU1343" i="1"/>
  <c r="AV1343" i="1"/>
  <c r="AW1343" i="1"/>
  <c r="AX1343" i="1"/>
  <c r="AR1343" i="1"/>
  <c r="AS1335" i="1"/>
  <c r="AT1335" i="1"/>
  <c r="AU1335" i="1"/>
  <c r="AV1335" i="1"/>
  <c r="AW1335" i="1"/>
  <c r="AX1335" i="1"/>
  <c r="AR1335" i="1"/>
  <c r="AX1327" i="1"/>
  <c r="AS1327" i="1"/>
  <c r="AT1327" i="1"/>
  <c r="AR1327" i="1"/>
  <c r="AU1327" i="1"/>
  <c r="AV1327" i="1"/>
  <c r="AW1327" i="1"/>
  <c r="AX1319" i="1"/>
  <c r="AS1319" i="1"/>
  <c r="AT1319" i="1"/>
  <c r="AR1319" i="1"/>
  <c r="AU1319" i="1"/>
  <c r="AV1319" i="1"/>
  <c r="AW1319" i="1"/>
  <c r="AV1311" i="1"/>
  <c r="AX1311" i="1"/>
  <c r="AS1311" i="1"/>
  <c r="AT1311" i="1"/>
  <c r="AR1311" i="1"/>
  <c r="AU1311" i="1"/>
  <c r="AW1311" i="1"/>
  <c r="AV1303" i="1"/>
  <c r="AW1303" i="1"/>
  <c r="AX1303" i="1"/>
  <c r="AS1303" i="1"/>
  <c r="AT1303" i="1"/>
  <c r="AR1303" i="1"/>
  <c r="AU1303" i="1"/>
  <c r="AV1295" i="1"/>
  <c r="AW1295" i="1"/>
  <c r="AX1295" i="1"/>
  <c r="AS1295" i="1"/>
  <c r="AT1295" i="1"/>
  <c r="AR1295" i="1"/>
  <c r="AU1295" i="1"/>
  <c r="AV1287" i="1"/>
  <c r="AW1287" i="1"/>
  <c r="AX1287" i="1"/>
  <c r="AR1287" i="1"/>
  <c r="AS1287" i="1"/>
  <c r="AT1287" i="1"/>
  <c r="AU1287" i="1"/>
  <c r="AV1279" i="1"/>
  <c r="AW1279" i="1"/>
  <c r="AX1279" i="1"/>
  <c r="AR1279" i="1"/>
  <c r="AS1279" i="1"/>
  <c r="AT1279" i="1"/>
  <c r="AU1279" i="1"/>
  <c r="AV1271" i="1"/>
  <c r="AW1271" i="1"/>
  <c r="AX1271" i="1"/>
  <c r="AR1271" i="1"/>
  <c r="AS1271" i="1"/>
  <c r="AT1271" i="1"/>
  <c r="AU1271" i="1"/>
  <c r="AV1263" i="1"/>
  <c r="AW1263" i="1"/>
  <c r="AX1263" i="1"/>
  <c r="AR1263" i="1"/>
  <c r="AS1263" i="1"/>
  <c r="AT1263" i="1"/>
  <c r="AU1263" i="1"/>
  <c r="AV1255" i="1"/>
  <c r="AW1255" i="1"/>
  <c r="AX1255" i="1"/>
  <c r="AR1255" i="1"/>
  <c r="AS1255" i="1"/>
  <c r="AT1255" i="1"/>
  <c r="AU1255" i="1"/>
  <c r="AV1247" i="1"/>
  <c r="AW1247" i="1"/>
  <c r="AX1247" i="1"/>
  <c r="AR1247" i="1"/>
  <c r="AS1247" i="1"/>
  <c r="AT1247" i="1"/>
  <c r="AU1247" i="1"/>
  <c r="AT1239" i="1"/>
  <c r="AR1239" i="1"/>
  <c r="AS1239" i="1"/>
  <c r="AU1239" i="1"/>
  <c r="AV1239" i="1"/>
  <c r="AW1239" i="1"/>
  <c r="AX1239" i="1"/>
  <c r="AT1231" i="1"/>
  <c r="AR1231" i="1"/>
  <c r="AS1231" i="1"/>
  <c r="AU1231" i="1"/>
  <c r="AV1231" i="1"/>
  <c r="AW1231" i="1"/>
  <c r="AX1231" i="1"/>
  <c r="AT1223" i="1"/>
  <c r="AR1223" i="1"/>
  <c r="AS1223" i="1"/>
  <c r="AU1223" i="1"/>
  <c r="AV1223" i="1"/>
  <c r="AW1223" i="1"/>
  <c r="AX1223" i="1"/>
  <c r="AS1215" i="1"/>
  <c r="AT1215" i="1"/>
  <c r="AV1215" i="1"/>
  <c r="AW1215" i="1"/>
  <c r="AX1215" i="1"/>
  <c r="AR1215" i="1"/>
  <c r="AU1215" i="1"/>
  <c r="AS1207" i="1"/>
  <c r="AT1207" i="1"/>
  <c r="AV1207" i="1"/>
  <c r="AW1207" i="1"/>
  <c r="AX1207" i="1"/>
  <c r="AR1207" i="1"/>
  <c r="AU1207" i="1"/>
  <c r="AS1199" i="1"/>
  <c r="AT1199" i="1"/>
  <c r="AV1199" i="1"/>
  <c r="AW1199" i="1"/>
  <c r="AX1199" i="1"/>
  <c r="AR1199" i="1"/>
  <c r="AU1199" i="1"/>
  <c r="AV1191" i="1"/>
  <c r="AS1191" i="1"/>
  <c r="AT1191" i="1"/>
  <c r="AR1191" i="1"/>
  <c r="AU1191" i="1"/>
  <c r="AW1191" i="1"/>
  <c r="AX1191" i="1"/>
  <c r="AV1183" i="1"/>
  <c r="AW1183" i="1"/>
  <c r="AX1183" i="1"/>
  <c r="AS1183" i="1"/>
  <c r="AT1183" i="1"/>
  <c r="AR1183" i="1"/>
  <c r="AU1183" i="1"/>
  <c r="AV1175" i="1"/>
  <c r="AW1175" i="1"/>
  <c r="AX1175" i="1"/>
  <c r="AS1175" i="1"/>
  <c r="AT1175" i="1"/>
  <c r="AR1175" i="1"/>
  <c r="AU1175" i="1"/>
  <c r="AV1167" i="1"/>
  <c r="AW1167" i="1"/>
  <c r="AX1167" i="1"/>
  <c r="AR1167" i="1"/>
  <c r="AS1167" i="1"/>
  <c r="AT1167" i="1"/>
  <c r="AU1167" i="1"/>
  <c r="AV1159" i="1"/>
  <c r="AW1159" i="1"/>
  <c r="AX1159" i="1"/>
  <c r="AR1159" i="1"/>
  <c r="AS1159" i="1"/>
  <c r="AT1159" i="1"/>
  <c r="AU1159" i="1"/>
  <c r="AV1151" i="1"/>
  <c r="AW1151" i="1"/>
  <c r="AX1151" i="1"/>
  <c r="AR1151" i="1"/>
  <c r="AS1151" i="1"/>
  <c r="AT1151" i="1"/>
  <c r="AU1151" i="1"/>
  <c r="AV1143" i="1"/>
  <c r="AW1143" i="1"/>
  <c r="AX1143" i="1"/>
  <c r="AR1143" i="1"/>
  <c r="AS1143" i="1"/>
  <c r="AT1143" i="1"/>
  <c r="AU1143" i="1"/>
  <c r="AV1135" i="1"/>
  <c r="AW1135" i="1"/>
  <c r="AX1135" i="1"/>
  <c r="AR1135" i="1"/>
  <c r="AS1135" i="1"/>
  <c r="AT1135" i="1"/>
  <c r="AU1135" i="1"/>
  <c r="AV1127" i="1"/>
  <c r="AW1127" i="1"/>
  <c r="AX1127" i="1"/>
  <c r="AR1127" i="1"/>
  <c r="AS1127" i="1"/>
  <c r="AT1127" i="1"/>
  <c r="AU1127" i="1"/>
  <c r="AV1119" i="1"/>
  <c r="AW1119" i="1"/>
  <c r="AX1119" i="1"/>
  <c r="AR1119" i="1"/>
  <c r="AS1119" i="1"/>
  <c r="AT1119" i="1"/>
  <c r="AU1119" i="1"/>
  <c r="AU1111" i="1"/>
  <c r="AR1111" i="1"/>
  <c r="AS1111" i="1"/>
  <c r="AT1111" i="1"/>
  <c r="AV1111" i="1"/>
  <c r="AW1111" i="1"/>
  <c r="AX1111" i="1"/>
  <c r="AU1103" i="1"/>
  <c r="AR1103" i="1"/>
  <c r="AS1103" i="1"/>
  <c r="AT1103" i="1"/>
  <c r="AV1103" i="1"/>
  <c r="AW1103" i="1"/>
  <c r="AX1103" i="1"/>
  <c r="AU1095" i="1"/>
  <c r="AS1095" i="1"/>
  <c r="AR1095" i="1"/>
  <c r="AT1095" i="1"/>
  <c r="AV1095" i="1"/>
  <c r="AW1095" i="1"/>
  <c r="AX1095" i="1"/>
  <c r="AT1087" i="1"/>
  <c r="AU1087" i="1"/>
  <c r="AS1087" i="1"/>
  <c r="AR1087" i="1"/>
  <c r="AV1087" i="1"/>
  <c r="AW1087" i="1"/>
  <c r="AX1087" i="1"/>
  <c r="AT1079" i="1"/>
  <c r="AU1079" i="1"/>
  <c r="AS1079" i="1"/>
  <c r="AR1079" i="1"/>
  <c r="AV1079" i="1"/>
  <c r="AW1079" i="1"/>
  <c r="AX1079" i="1"/>
  <c r="AT1071" i="1"/>
  <c r="AU1071" i="1"/>
  <c r="AS1071" i="1"/>
  <c r="AX1071" i="1"/>
  <c r="AR1071" i="1"/>
  <c r="AV1071" i="1"/>
  <c r="AW1071" i="1"/>
  <c r="AT1063" i="1"/>
  <c r="AU1063" i="1"/>
  <c r="AS1063" i="1"/>
  <c r="AX1063" i="1"/>
  <c r="AR1063" i="1"/>
  <c r="AV1063" i="1"/>
  <c r="AW1063" i="1"/>
  <c r="AT1055" i="1"/>
  <c r="AU1055" i="1"/>
  <c r="AV1055" i="1"/>
  <c r="AW1055" i="1"/>
  <c r="AS1055" i="1"/>
  <c r="AR1055" i="1"/>
  <c r="AX1055" i="1"/>
  <c r="AT1047" i="1"/>
  <c r="AU1047" i="1"/>
  <c r="AV1047" i="1"/>
  <c r="AW1047" i="1"/>
  <c r="AS1047" i="1"/>
  <c r="AR1047" i="1"/>
  <c r="AX1047" i="1"/>
  <c r="AT1039" i="1"/>
  <c r="AU1039" i="1"/>
  <c r="AV1039" i="1"/>
  <c r="AW1039" i="1"/>
  <c r="AX1039" i="1"/>
  <c r="AS1039" i="1"/>
  <c r="AR1039" i="1"/>
  <c r="AT1031" i="1"/>
  <c r="AU1031" i="1"/>
  <c r="AV1031" i="1"/>
  <c r="AW1031" i="1"/>
  <c r="AX1031" i="1"/>
  <c r="AS1031" i="1"/>
  <c r="AR1031" i="1"/>
  <c r="AT1023" i="1"/>
  <c r="AU1023" i="1"/>
  <c r="AV1023" i="1"/>
  <c r="AW1023" i="1"/>
  <c r="AX1023" i="1"/>
  <c r="AS1023" i="1"/>
  <c r="AR1023" i="1"/>
  <c r="AT1015" i="1"/>
  <c r="AU1015" i="1"/>
  <c r="AV1015" i="1"/>
  <c r="AW1015" i="1"/>
  <c r="AX1015" i="1"/>
  <c r="AS1015" i="1"/>
  <c r="AR1015" i="1"/>
  <c r="AT1007" i="1"/>
  <c r="AU1007" i="1"/>
  <c r="AV1007" i="1"/>
  <c r="AW1007" i="1"/>
  <c r="AX1007" i="1"/>
  <c r="AS1007" i="1"/>
  <c r="AR1007" i="1"/>
  <c r="AT999" i="1"/>
  <c r="AU999" i="1"/>
  <c r="AV999" i="1"/>
  <c r="AW999" i="1"/>
  <c r="AX999" i="1"/>
  <c r="AS999" i="1"/>
  <c r="AR999" i="1"/>
  <c r="AT991" i="1"/>
  <c r="AU991" i="1"/>
  <c r="AV991" i="1"/>
  <c r="AW991" i="1"/>
  <c r="AX991" i="1"/>
  <c r="AS991" i="1"/>
  <c r="AR991" i="1"/>
  <c r="AT983" i="1"/>
  <c r="AU983" i="1"/>
  <c r="AV983" i="1"/>
  <c r="AW983" i="1"/>
  <c r="AX983" i="1"/>
  <c r="AS983" i="1"/>
  <c r="AR983" i="1"/>
  <c r="AT975" i="1"/>
  <c r="AU975" i="1"/>
  <c r="AV975" i="1"/>
  <c r="AW975" i="1"/>
  <c r="AX975" i="1"/>
  <c r="AS975" i="1"/>
  <c r="AR975" i="1"/>
  <c r="AS967" i="1"/>
  <c r="AT967" i="1"/>
  <c r="AR967" i="1"/>
  <c r="AU967" i="1"/>
  <c r="AV967" i="1"/>
  <c r="AW967" i="1"/>
  <c r="AX967" i="1"/>
  <c r="AR959" i="1"/>
  <c r="AS959" i="1"/>
  <c r="AT959" i="1"/>
  <c r="AU959" i="1"/>
  <c r="AX959" i="1"/>
  <c r="AW959" i="1"/>
  <c r="AV959" i="1"/>
  <c r="AR951" i="1"/>
  <c r="AS951" i="1"/>
  <c r="AT951" i="1"/>
  <c r="AU951" i="1"/>
  <c r="AW951" i="1"/>
  <c r="AV951" i="1"/>
  <c r="AX951" i="1"/>
  <c r="AR943" i="1"/>
  <c r="AS943" i="1"/>
  <c r="AT943" i="1"/>
  <c r="AU943" i="1"/>
  <c r="AW943" i="1"/>
  <c r="AV943" i="1"/>
  <c r="AX943" i="1"/>
  <c r="AR935" i="1"/>
  <c r="AS935" i="1"/>
  <c r="AT935" i="1"/>
  <c r="AU935" i="1"/>
  <c r="AV935" i="1"/>
  <c r="AW935" i="1"/>
  <c r="AX935" i="1"/>
  <c r="AR927" i="1"/>
  <c r="AS927" i="1"/>
  <c r="AT927" i="1"/>
  <c r="AU927" i="1"/>
  <c r="AV927" i="1"/>
  <c r="AW927" i="1"/>
  <c r="AX927" i="1"/>
  <c r="AR919" i="1"/>
  <c r="AS919" i="1"/>
  <c r="AT919" i="1"/>
  <c r="AU919" i="1"/>
  <c r="AV919" i="1"/>
  <c r="AW919" i="1"/>
  <c r="AX919" i="1"/>
  <c r="AR911" i="1"/>
  <c r="AS911" i="1"/>
  <c r="AT911" i="1"/>
  <c r="AU911" i="1"/>
  <c r="AV911" i="1"/>
  <c r="AW911" i="1"/>
  <c r="AX911" i="1"/>
  <c r="AR903" i="1"/>
  <c r="AS903" i="1"/>
  <c r="AT903" i="1"/>
  <c r="AU903" i="1"/>
  <c r="AV903" i="1"/>
  <c r="AW903" i="1"/>
  <c r="AX903" i="1"/>
  <c r="AR895" i="1"/>
  <c r="AS895" i="1"/>
  <c r="AT895" i="1"/>
  <c r="AU895" i="1"/>
  <c r="AV895" i="1"/>
  <c r="AW895" i="1"/>
  <c r="AX895" i="1"/>
  <c r="AT887" i="1"/>
  <c r="AU887" i="1"/>
  <c r="AW887" i="1"/>
  <c r="AX887" i="1"/>
  <c r="AR887" i="1"/>
  <c r="AS887" i="1"/>
  <c r="AV887" i="1"/>
  <c r="AT879" i="1"/>
  <c r="AU879" i="1"/>
  <c r="AS879" i="1"/>
  <c r="AV879" i="1"/>
  <c r="AW879" i="1"/>
  <c r="AX879" i="1"/>
  <c r="AR879" i="1"/>
  <c r="AT871" i="1"/>
  <c r="AU871" i="1"/>
  <c r="AS871" i="1"/>
  <c r="AV871" i="1"/>
  <c r="AW871" i="1"/>
  <c r="AX871" i="1"/>
  <c r="AR871" i="1"/>
  <c r="AT863" i="1"/>
  <c r="AU863" i="1"/>
  <c r="AV863" i="1"/>
  <c r="AS863" i="1"/>
  <c r="AR863" i="1"/>
  <c r="AW863" i="1"/>
  <c r="AX863" i="1"/>
  <c r="AT855" i="1"/>
  <c r="AU855" i="1"/>
  <c r="AV855" i="1"/>
  <c r="AX855" i="1"/>
  <c r="AS855" i="1"/>
  <c r="AR855" i="1"/>
  <c r="AW855" i="1"/>
  <c r="AT847" i="1"/>
  <c r="AU847" i="1"/>
  <c r="AV847" i="1"/>
  <c r="AX847" i="1"/>
  <c r="AS847" i="1"/>
  <c r="AR847" i="1"/>
  <c r="AW847" i="1"/>
  <c r="AT839" i="1"/>
  <c r="AU839" i="1"/>
  <c r="AV839" i="1"/>
  <c r="AX839" i="1"/>
  <c r="AS839" i="1"/>
  <c r="AR839" i="1"/>
  <c r="AW839" i="1"/>
  <c r="AT831" i="1"/>
  <c r="AU831" i="1"/>
  <c r="AV831" i="1"/>
  <c r="AX831" i="1"/>
  <c r="AS831" i="1"/>
  <c r="AR831" i="1"/>
  <c r="AW831" i="1"/>
  <c r="AT823" i="1"/>
  <c r="AU823" i="1"/>
  <c r="AV823" i="1"/>
  <c r="AW823" i="1"/>
  <c r="AX823" i="1"/>
  <c r="AS823" i="1"/>
  <c r="AR823" i="1"/>
  <c r="AS815" i="1"/>
  <c r="AU815" i="1"/>
  <c r="AR815" i="1"/>
  <c r="AT815" i="1"/>
  <c r="AV815" i="1"/>
  <c r="AX815" i="1"/>
  <c r="AW815" i="1"/>
  <c r="AV807" i="1"/>
  <c r="AW807" i="1"/>
  <c r="AX807" i="1"/>
  <c r="AR807" i="1"/>
  <c r="AS807" i="1"/>
  <c r="AU807" i="1"/>
  <c r="AT807" i="1"/>
  <c r="AV799" i="1"/>
  <c r="AW799" i="1"/>
  <c r="AX799" i="1"/>
  <c r="AR799" i="1"/>
  <c r="AS799" i="1"/>
  <c r="AU799" i="1"/>
  <c r="AT799" i="1"/>
  <c r="AU791" i="1"/>
  <c r="AS791" i="1"/>
  <c r="AT791" i="1"/>
  <c r="AV791" i="1"/>
  <c r="AW791" i="1"/>
  <c r="AX791" i="1"/>
  <c r="AR791" i="1"/>
  <c r="AU783" i="1"/>
  <c r="AS783" i="1"/>
  <c r="AT783" i="1"/>
  <c r="AV783" i="1"/>
  <c r="AW783" i="1"/>
  <c r="AX783" i="1"/>
  <c r="AR783" i="1"/>
  <c r="AU775" i="1"/>
  <c r="AS775" i="1"/>
  <c r="AT775" i="1"/>
  <c r="AV775" i="1"/>
  <c r="AW775" i="1"/>
  <c r="AX775" i="1"/>
  <c r="AR775" i="1"/>
  <c r="AU767" i="1"/>
  <c r="AS767" i="1"/>
  <c r="AT767" i="1"/>
  <c r="AV767" i="1"/>
  <c r="AW767" i="1"/>
  <c r="AX767" i="1"/>
  <c r="AR767" i="1"/>
  <c r="AT759" i="1"/>
  <c r="AU759" i="1"/>
  <c r="AR759" i="1"/>
  <c r="AS759" i="1"/>
  <c r="AV759" i="1"/>
  <c r="AW759" i="1"/>
  <c r="AX759" i="1"/>
  <c r="AS751" i="1"/>
  <c r="AT751" i="1"/>
  <c r="AU751" i="1"/>
  <c r="AV751" i="1"/>
  <c r="AR751" i="1"/>
  <c r="AX751" i="1"/>
  <c r="AW751" i="1"/>
  <c r="AS743" i="1"/>
  <c r="AT743" i="1"/>
  <c r="AU743" i="1"/>
  <c r="AV743" i="1"/>
  <c r="AW743" i="1"/>
  <c r="AR743" i="1"/>
  <c r="AX743" i="1"/>
  <c r="AS735" i="1"/>
  <c r="AT735" i="1"/>
  <c r="AU735" i="1"/>
  <c r="AV735" i="1"/>
  <c r="AW735" i="1"/>
  <c r="AX735" i="1"/>
  <c r="AR735" i="1"/>
  <c r="AS727" i="1"/>
  <c r="AT727" i="1"/>
  <c r="AU727" i="1"/>
  <c r="AV727" i="1"/>
  <c r="AW727" i="1"/>
  <c r="AX727" i="1"/>
  <c r="AR727" i="1"/>
  <c r="AS719" i="1"/>
  <c r="AT719" i="1"/>
  <c r="AU719" i="1"/>
  <c r="AV719" i="1"/>
  <c r="AW719" i="1"/>
  <c r="AX719" i="1"/>
  <c r="AR719" i="1"/>
  <c r="AS711" i="1"/>
  <c r="AT711" i="1"/>
  <c r="AX711" i="1"/>
  <c r="AR711" i="1"/>
  <c r="AU711" i="1"/>
  <c r="AV711" i="1"/>
  <c r="AW711" i="1"/>
  <c r="AS703" i="1"/>
  <c r="AT703" i="1"/>
  <c r="AU703" i="1"/>
  <c r="AR703" i="1"/>
  <c r="AV703" i="1"/>
  <c r="AW703" i="1"/>
  <c r="AX703" i="1"/>
  <c r="AR695" i="1"/>
  <c r="AS695" i="1"/>
  <c r="AT695" i="1"/>
  <c r="AU695" i="1"/>
  <c r="AW695" i="1"/>
  <c r="AV695" i="1"/>
  <c r="AX695" i="1"/>
  <c r="AR687" i="1"/>
  <c r="AS687" i="1"/>
  <c r="AT687" i="1"/>
  <c r="AU687" i="1"/>
  <c r="AW687" i="1"/>
  <c r="AV687" i="1"/>
  <c r="AX687" i="1"/>
  <c r="AR679" i="1"/>
  <c r="AS679" i="1"/>
  <c r="AT679" i="1"/>
  <c r="AU679" i="1"/>
  <c r="AV679" i="1"/>
  <c r="AW679" i="1"/>
  <c r="AX679" i="1"/>
  <c r="AR671" i="1"/>
  <c r="AS671" i="1"/>
  <c r="AT671" i="1"/>
  <c r="AU671" i="1"/>
  <c r="AV671" i="1"/>
  <c r="AW671" i="1"/>
  <c r="AX671" i="1"/>
  <c r="AR663" i="1"/>
  <c r="AS663" i="1"/>
  <c r="AT663" i="1"/>
  <c r="AU663" i="1"/>
  <c r="AV663" i="1"/>
  <c r="AW663" i="1"/>
  <c r="AX663" i="1"/>
  <c r="AR655" i="1"/>
  <c r="AS655" i="1"/>
  <c r="AT655" i="1"/>
  <c r="AU655" i="1"/>
  <c r="AV655" i="1"/>
  <c r="AW655" i="1"/>
  <c r="AX655" i="1"/>
  <c r="AU647" i="1"/>
  <c r="AT647" i="1"/>
  <c r="AR647" i="1"/>
  <c r="AS647" i="1"/>
  <c r="AV647" i="1"/>
  <c r="AW647" i="1"/>
  <c r="AX647" i="1"/>
  <c r="AU639" i="1"/>
  <c r="AT639" i="1"/>
  <c r="AR639" i="1"/>
  <c r="AS639" i="1"/>
  <c r="AV639" i="1"/>
  <c r="AW639" i="1"/>
  <c r="AX639" i="1"/>
  <c r="AU631" i="1"/>
  <c r="AW631" i="1"/>
  <c r="AR631" i="1"/>
  <c r="AT631" i="1"/>
  <c r="AS631" i="1"/>
  <c r="AV631" i="1"/>
  <c r="AX631" i="1"/>
  <c r="AU623" i="1"/>
  <c r="AV623" i="1"/>
  <c r="AW623" i="1"/>
  <c r="AX623" i="1"/>
  <c r="AR623" i="1"/>
  <c r="AT623" i="1"/>
  <c r="AS623" i="1"/>
  <c r="AU615" i="1"/>
  <c r="AV615" i="1"/>
  <c r="AW615" i="1"/>
  <c r="AX615" i="1"/>
  <c r="AR615" i="1"/>
  <c r="AT615" i="1"/>
  <c r="AS615" i="1"/>
  <c r="AU607" i="1"/>
  <c r="AV607" i="1"/>
  <c r="AW607" i="1"/>
  <c r="AX607" i="1"/>
  <c r="AR607" i="1"/>
  <c r="AT607" i="1"/>
  <c r="AS607" i="1"/>
  <c r="AU603" i="1"/>
  <c r="AV603" i="1"/>
  <c r="AW603" i="1"/>
  <c r="AX603" i="1"/>
  <c r="AR603" i="1"/>
  <c r="AT603" i="1"/>
  <c r="AS603" i="1"/>
  <c r="AT595" i="1"/>
  <c r="AU595" i="1"/>
  <c r="AS595" i="1"/>
  <c r="AV595" i="1"/>
  <c r="AW595" i="1"/>
  <c r="AX595" i="1"/>
  <c r="AR595" i="1"/>
  <c r="AR587" i="1"/>
  <c r="AS587" i="1"/>
  <c r="AT587" i="1"/>
  <c r="AU587" i="1"/>
  <c r="AV587" i="1"/>
  <c r="AW587" i="1"/>
  <c r="AX587" i="1"/>
  <c r="AR579" i="1"/>
  <c r="AS579" i="1"/>
  <c r="AT579" i="1"/>
  <c r="AU579" i="1"/>
  <c r="AV579" i="1"/>
  <c r="AX579" i="1"/>
  <c r="AW579" i="1"/>
  <c r="AR571" i="1"/>
  <c r="AS571" i="1"/>
  <c r="AT571" i="1"/>
  <c r="AU571" i="1"/>
  <c r="AV571" i="1"/>
  <c r="AX571" i="1"/>
  <c r="AW571" i="1"/>
  <c r="AT563" i="1"/>
  <c r="AU563" i="1"/>
  <c r="AV563" i="1"/>
  <c r="AW563" i="1"/>
  <c r="AX563" i="1"/>
  <c r="AS563" i="1"/>
  <c r="AR563" i="1"/>
  <c r="AT555" i="1"/>
  <c r="AU555" i="1"/>
  <c r="AV555" i="1"/>
  <c r="AW555" i="1"/>
  <c r="AX555" i="1"/>
  <c r="AS555" i="1"/>
  <c r="AR555" i="1"/>
  <c r="AT547" i="1"/>
  <c r="AU547" i="1"/>
  <c r="AV547" i="1"/>
  <c r="AW547" i="1"/>
  <c r="AX547" i="1"/>
  <c r="AS547" i="1"/>
  <c r="AR547" i="1"/>
  <c r="AX539" i="1"/>
  <c r="AS539" i="1"/>
  <c r="AT539" i="1"/>
  <c r="AR539" i="1"/>
  <c r="AU539" i="1"/>
  <c r="AV539" i="1"/>
  <c r="AW539" i="1"/>
  <c r="AW531" i="1"/>
  <c r="AX531" i="1"/>
  <c r="AS531" i="1"/>
  <c r="AT531" i="1"/>
  <c r="AR531" i="1"/>
  <c r="AU531" i="1"/>
  <c r="AV531" i="1"/>
  <c r="AV523" i="1"/>
  <c r="AW523" i="1"/>
  <c r="AX523" i="1"/>
  <c r="AR523" i="1"/>
  <c r="AS523" i="1"/>
  <c r="AT523" i="1"/>
  <c r="AU523" i="1"/>
  <c r="AV515" i="1"/>
  <c r="AW515" i="1"/>
  <c r="AX515" i="1"/>
  <c r="AR515" i="1"/>
  <c r="AS515" i="1"/>
  <c r="AT515" i="1"/>
  <c r="AU515" i="1"/>
  <c r="AT507" i="1"/>
  <c r="AS507" i="1"/>
  <c r="AU507" i="1"/>
  <c r="AV507" i="1"/>
  <c r="AW507" i="1"/>
  <c r="AX507" i="1"/>
  <c r="AR507" i="1"/>
  <c r="AT500" i="1"/>
  <c r="AS500" i="1"/>
  <c r="AU500" i="1"/>
  <c r="AV500" i="1"/>
  <c r="AW500" i="1"/>
  <c r="AX500" i="1"/>
  <c r="AR500" i="1"/>
  <c r="AR492" i="1"/>
  <c r="AT492" i="1"/>
  <c r="AS492" i="1"/>
  <c r="AU492" i="1"/>
  <c r="AV492" i="1"/>
  <c r="AW492" i="1"/>
  <c r="AX492" i="1"/>
  <c r="AV484" i="1"/>
  <c r="AR484" i="1"/>
  <c r="AT484" i="1"/>
  <c r="AS484" i="1"/>
  <c r="AU484" i="1"/>
  <c r="AW484" i="1"/>
  <c r="AX484" i="1"/>
  <c r="AV476" i="1"/>
  <c r="AW476" i="1"/>
  <c r="AX476" i="1"/>
  <c r="AR476" i="1"/>
  <c r="AS476" i="1"/>
  <c r="AT476" i="1"/>
  <c r="AU476" i="1"/>
  <c r="AV468" i="1"/>
  <c r="AW468" i="1"/>
  <c r="AX468" i="1"/>
  <c r="AR468" i="1"/>
  <c r="AS468" i="1"/>
  <c r="AT468" i="1"/>
  <c r="AU468" i="1"/>
  <c r="AV451" i="1"/>
  <c r="AW451" i="1"/>
  <c r="AX451" i="1"/>
  <c r="AR451" i="1"/>
  <c r="AS451" i="1"/>
  <c r="AT451" i="1"/>
  <c r="AU451" i="1"/>
  <c r="AV443" i="1"/>
  <c r="AW443" i="1"/>
  <c r="AX443" i="1"/>
  <c r="AR443" i="1"/>
  <c r="AS443" i="1"/>
  <c r="AT443" i="1"/>
  <c r="AU443" i="1"/>
  <c r="AX3597" i="1"/>
  <c r="AX3596" i="1"/>
  <c r="AX3595" i="1"/>
  <c r="AX3594" i="1"/>
  <c r="AX3593" i="1"/>
  <c r="AX3592" i="1"/>
  <c r="AX3591" i="1"/>
  <c r="AX3590" i="1"/>
  <c r="AX3589" i="1"/>
  <c r="AX3588" i="1"/>
  <c r="AX3587" i="1"/>
  <c r="AX3586" i="1"/>
  <c r="AX3585" i="1"/>
  <c r="AX3584" i="1"/>
  <c r="AX3583" i="1"/>
  <c r="AX3582" i="1"/>
  <c r="AX3581" i="1"/>
  <c r="AX3580" i="1"/>
  <c r="AX3579" i="1"/>
  <c r="AX3578" i="1"/>
  <c r="AX3577" i="1"/>
  <c r="AX3576" i="1"/>
  <c r="AX3575" i="1"/>
  <c r="AX3574" i="1"/>
  <c r="AX3573" i="1"/>
  <c r="AX3572" i="1"/>
  <c r="AX3571" i="1"/>
  <c r="AX3570" i="1"/>
  <c r="AX3569" i="1"/>
  <c r="AX3568" i="1"/>
  <c r="AX3567" i="1"/>
  <c r="AX3566" i="1"/>
  <c r="AX3565" i="1"/>
  <c r="AX3564" i="1"/>
  <c r="AX3563" i="1"/>
  <c r="AX3562" i="1"/>
  <c r="AX3561" i="1"/>
  <c r="AX3560" i="1"/>
  <c r="AX3559" i="1"/>
  <c r="AX3558" i="1"/>
  <c r="AX3557" i="1"/>
  <c r="AX3556" i="1"/>
  <c r="AX3555" i="1"/>
  <c r="AX3554" i="1"/>
  <c r="AX3553" i="1"/>
  <c r="AX3552" i="1"/>
  <c r="AX3551" i="1"/>
  <c r="AX3550" i="1"/>
  <c r="AX3549" i="1"/>
  <c r="AX3548" i="1"/>
  <c r="AX3547" i="1"/>
  <c r="AX3546" i="1"/>
  <c r="AX3545" i="1"/>
  <c r="AX3544" i="1"/>
  <c r="AX3543" i="1"/>
  <c r="AX3542" i="1"/>
  <c r="AX3541" i="1"/>
  <c r="AX3540" i="1"/>
  <c r="AW3539" i="1"/>
  <c r="AV3538" i="1"/>
  <c r="AT3537" i="1"/>
  <c r="AS3536" i="1"/>
  <c r="AR3535" i="1"/>
  <c r="AX3532" i="1"/>
  <c r="AW3531" i="1"/>
  <c r="AV3530" i="1"/>
  <c r="AT3529" i="1"/>
  <c r="AS3528" i="1"/>
  <c r="AR3527" i="1"/>
  <c r="AX3524" i="1"/>
  <c r="AW3523" i="1"/>
  <c r="AV3522" i="1"/>
  <c r="AT3521" i="1"/>
  <c r="AS3520" i="1"/>
  <c r="AR3519" i="1"/>
  <c r="AX3516" i="1"/>
  <c r="AW3515" i="1"/>
  <c r="AS3514" i="1"/>
  <c r="AW3511" i="1"/>
  <c r="AW3507" i="1"/>
  <c r="AS3506" i="1"/>
  <c r="AW3503" i="1"/>
  <c r="AW3499" i="1"/>
  <c r="AS3498" i="1"/>
  <c r="AW3495" i="1"/>
  <c r="AW3491" i="1"/>
  <c r="AS3490" i="1"/>
  <c r="AW3487" i="1"/>
  <c r="AW3483" i="1"/>
  <c r="AS3482" i="1"/>
  <c r="AW3479" i="1"/>
  <c r="AW3475" i="1"/>
  <c r="AS3474" i="1"/>
  <c r="AW3471" i="1"/>
  <c r="AW3467" i="1"/>
  <c r="AS3466" i="1"/>
  <c r="AW3463" i="1"/>
  <c r="AW3459" i="1"/>
  <c r="AS3458" i="1"/>
  <c r="AW3455" i="1"/>
  <c r="AW3451" i="1"/>
  <c r="AS3450" i="1"/>
  <c r="AV3447" i="1"/>
  <c r="AX3445" i="1"/>
  <c r="AW3442" i="1"/>
  <c r="AV3439" i="1"/>
  <c r="AX3437" i="1"/>
  <c r="AW3434" i="1"/>
  <c r="AV3431" i="1"/>
  <c r="AX3429" i="1"/>
  <c r="AW3426" i="1"/>
  <c r="AV3423" i="1"/>
  <c r="AX3421" i="1"/>
  <c r="AW3418" i="1"/>
  <c r="AV3415" i="1"/>
  <c r="AX3413" i="1"/>
  <c r="AW3410" i="1"/>
  <c r="AV3407" i="1"/>
  <c r="AX3405" i="1"/>
  <c r="AW3402" i="1"/>
  <c r="AV3399" i="1"/>
  <c r="AX3397" i="1"/>
  <c r="AW3394" i="1"/>
  <c r="AV3391" i="1"/>
  <c r="AX3389" i="1"/>
  <c r="AX3387" i="1"/>
  <c r="AX3385" i="1"/>
  <c r="AX3383" i="1"/>
  <c r="AX3381" i="1"/>
  <c r="AX3379" i="1"/>
  <c r="AX3377" i="1"/>
  <c r="AX3375" i="1"/>
  <c r="AX3373" i="1"/>
  <c r="AX3371" i="1"/>
  <c r="AX3369" i="1"/>
  <c r="AX3367" i="1"/>
  <c r="AX3365" i="1"/>
  <c r="AX3363" i="1"/>
  <c r="AX3361" i="1"/>
  <c r="AX3359" i="1"/>
  <c r="AX3357" i="1"/>
  <c r="AX3355" i="1"/>
  <c r="AX3353" i="1"/>
  <c r="AX3351" i="1"/>
  <c r="AW3349" i="1"/>
  <c r="AR3344" i="1"/>
  <c r="AW3341" i="1"/>
  <c r="AR3336" i="1"/>
  <c r="AW3333" i="1"/>
  <c r="AR3328" i="1"/>
  <c r="AW3325" i="1"/>
  <c r="AR3320" i="1"/>
  <c r="AW3317" i="1"/>
  <c r="AR3312" i="1"/>
  <c r="AW3309" i="1"/>
  <c r="AR3304" i="1"/>
  <c r="AW3301" i="1"/>
  <c r="AR3296" i="1"/>
  <c r="AW3293" i="1"/>
  <c r="AR3288" i="1"/>
  <c r="AW3285" i="1"/>
  <c r="AR3280" i="1"/>
  <c r="AW3277" i="1"/>
  <c r="AR3272" i="1"/>
  <c r="AW3269" i="1"/>
  <c r="AR3264" i="1"/>
  <c r="AW3261" i="1"/>
  <c r="AR3256" i="1"/>
  <c r="AX3087" i="1"/>
  <c r="R1592" i="1"/>
  <c r="R1560" i="1"/>
  <c r="R1552" i="1"/>
  <c r="T1544" i="1"/>
  <c r="R1536" i="1"/>
  <c r="R1528" i="1"/>
  <c r="R1512" i="1"/>
  <c r="R1488" i="1"/>
  <c r="R1480" i="1"/>
  <c r="R1424" i="1"/>
  <c r="R1416" i="1"/>
  <c r="R1336" i="1"/>
  <c r="R1304" i="1"/>
  <c r="R1192" i="1"/>
  <c r="T1184" i="1"/>
  <c r="R1160" i="1"/>
  <c r="R1056" i="1"/>
  <c r="R1040" i="1"/>
  <c r="R1032" i="1"/>
  <c r="T984" i="1"/>
  <c r="R952" i="1"/>
  <c r="R936" i="1"/>
  <c r="R904" i="1"/>
  <c r="R864" i="1"/>
  <c r="R856" i="1"/>
  <c r="R848" i="1"/>
  <c r="T768" i="1"/>
  <c r="R760" i="1"/>
  <c r="R728" i="1"/>
  <c r="T704" i="1"/>
  <c r="T688" i="1"/>
  <c r="T572" i="1"/>
  <c r="R564" i="1"/>
  <c r="Z556" i="1"/>
  <c r="R516" i="1"/>
  <c r="T508" i="1"/>
  <c r="AT440" i="1"/>
  <c r="AT3510" i="1"/>
  <c r="AU3510" i="1"/>
  <c r="AT3502" i="1"/>
  <c r="AU3502" i="1"/>
  <c r="AT3494" i="1"/>
  <c r="AU3494" i="1"/>
  <c r="AT3486" i="1"/>
  <c r="AU3486" i="1"/>
  <c r="AT3478" i="1"/>
  <c r="AU3478" i="1"/>
  <c r="AT3470" i="1"/>
  <c r="AU3470" i="1"/>
  <c r="AT3462" i="1"/>
  <c r="AU3462" i="1"/>
  <c r="AT3454" i="1"/>
  <c r="AU3454" i="1"/>
  <c r="AS3446" i="1"/>
  <c r="AT3446" i="1"/>
  <c r="AU3446" i="1"/>
  <c r="AS3438" i="1"/>
  <c r="AT3438" i="1"/>
  <c r="AU3438" i="1"/>
  <c r="AS3430" i="1"/>
  <c r="AT3430" i="1"/>
  <c r="AU3430" i="1"/>
  <c r="AS3422" i="1"/>
  <c r="AT3422" i="1"/>
  <c r="AU3422" i="1"/>
  <c r="AS3414" i="1"/>
  <c r="AT3414" i="1"/>
  <c r="AU3414" i="1"/>
  <c r="AS3406" i="1"/>
  <c r="AT3406" i="1"/>
  <c r="AU3406" i="1"/>
  <c r="AS3398" i="1"/>
  <c r="AT3398" i="1"/>
  <c r="AU3398" i="1"/>
  <c r="AS3390" i="1"/>
  <c r="AT3390" i="1"/>
  <c r="AU3390" i="1"/>
  <c r="AS3382" i="1"/>
  <c r="AT3382" i="1"/>
  <c r="AU3382" i="1"/>
  <c r="AV3382" i="1"/>
  <c r="AS3374" i="1"/>
  <c r="AT3374" i="1"/>
  <c r="AU3374" i="1"/>
  <c r="AV3374" i="1"/>
  <c r="AS3366" i="1"/>
  <c r="AT3366" i="1"/>
  <c r="AU3366" i="1"/>
  <c r="AV3366" i="1"/>
  <c r="AS3358" i="1"/>
  <c r="AT3358" i="1"/>
  <c r="AU3358" i="1"/>
  <c r="AV3358" i="1"/>
  <c r="AS3350" i="1"/>
  <c r="AT3350" i="1"/>
  <c r="AU3350" i="1"/>
  <c r="AV3350" i="1"/>
  <c r="AS3342" i="1"/>
  <c r="AT3342" i="1"/>
  <c r="AU3342" i="1"/>
  <c r="AV3342" i="1"/>
  <c r="AX3342" i="1"/>
  <c r="AS3334" i="1"/>
  <c r="AT3334" i="1"/>
  <c r="AU3334" i="1"/>
  <c r="AV3334" i="1"/>
  <c r="AX3334" i="1"/>
  <c r="AS3326" i="1"/>
  <c r="AT3326" i="1"/>
  <c r="AU3326" i="1"/>
  <c r="AV3326" i="1"/>
  <c r="AX3326" i="1"/>
  <c r="AS3318" i="1"/>
  <c r="AT3318" i="1"/>
  <c r="AU3318" i="1"/>
  <c r="AV3318" i="1"/>
  <c r="AX3318" i="1"/>
  <c r="AS3310" i="1"/>
  <c r="AT3310" i="1"/>
  <c r="AU3310" i="1"/>
  <c r="AV3310" i="1"/>
  <c r="AX3310" i="1"/>
  <c r="AS3302" i="1"/>
  <c r="AT3302" i="1"/>
  <c r="AU3302" i="1"/>
  <c r="AV3302" i="1"/>
  <c r="AX3302" i="1"/>
  <c r="AS3294" i="1"/>
  <c r="AT3294" i="1"/>
  <c r="AU3294" i="1"/>
  <c r="AV3294" i="1"/>
  <c r="AX3294" i="1"/>
  <c r="AS3286" i="1"/>
  <c r="AT3286" i="1"/>
  <c r="AU3286" i="1"/>
  <c r="AV3286" i="1"/>
  <c r="AX3286" i="1"/>
  <c r="AS3278" i="1"/>
  <c r="AT3278" i="1"/>
  <c r="AU3278" i="1"/>
  <c r="AV3278" i="1"/>
  <c r="AX3278" i="1"/>
  <c r="AS3270" i="1"/>
  <c r="AT3270" i="1"/>
  <c r="AU3270" i="1"/>
  <c r="AV3270" i="1"/>
  <c r="AX3270" i="1"/>
  <c r="AS3262" i="1"/>
  <c r="AT3262" i="1"/>
  <c r="AU3262" i="1"/>
  <c r="AV3262" i="1"/>
  <c r="AX3262" i="1"/>
  <c r="AS3254" i="1"/>
  <c r="AT3254" i="1"/>
  <c r="AU3254" i="1"/>
  <c r="AV3254" i="1"/>
  <c r="AX3254" i="1"/>
  <c r="AS3246" i="1"/>
  <c r="AT3246" i="1"/>
  <c r="AU3246" i="1"/>
  <c r="AV3246" i="1"/>
  <c r="AW3246" i="1"/>
  <c r="AX3246" i="1"/>
  <c r="AS3238" i="1"/>
  <c r="AT3238" i="1"/>
  <c r="AU3238" i="1"/>
  <c r="AV3238" i="1"/>
  <c r="AW3238" i="1"/>
  <c r="AX3238" i="1"/>
  <c r="AS3230" i="1"/>
  <c r="AT3230" i="1"/>
  <c r="AU3230" i="1"/>
  <c r="AV3230" i="1"/>
  <c r="AW3230" i="1"/>
  <c r="AX3230" i="1"/>
  <c r="AS3222" i="1"/>
  <c r="AT3222" i="1"/>
  <c r="AU3222" i="1"/>
  <c r="AV3222" i="1"/>
  <c r="AW3222" i="1"/>
  <c r="AX3222" i="1"/>
  <c r="AT3214" i="1"/>
  <c r="AR3214" i="1"/>
  <c r="AS3214" i="1"/>
  <c r="AU3214" i="1"/>
  <c r="AV3214" i="1"/>
  <c r="AW3214" i="1"/>
  <c r="AT3206" i="1"/>
  <c r="AR3206" i="1"/>
  <c r="AS3206" i="1"/>
  <c r="AU3206" i="1"/>
  <c r="AV3206" i="1"/>
  <c r="AW3206" i="1"/>
  <c r="AT3198" i="1"/>
  <c r="AR3198" i="1"/>
  <c r="AS3198" i="1"/>
  <c r="AU3198" i="1"/>
  <c r="AV3198" i="1"/>
  <c r="AW3198" i="1"/>
  <c r="AS3190" i="1"/>
  <c r="AT3190" i="1"/>
  <c r="AR3190" i="1"/>
  <c r="AU3190" i="1"/>
  <c r="AV3190" i="1"/>
  <c r="AW3190" i="1"/>
  <c r="AS3182" i="1"/>
  <c r="AT3182" i="1"/>
  <c r="AR3182" i="1"/>
  <c r="AU3182" i="1"/>
  <c r="AV3182" i="1"/>
  <c r="AW3182" i="1"/>
  <c r="AS3174" i="1"/>
  <c r="AT3174" i="1"/>
  <c r="AR3174" i="1"/>
  <c r="AU3174" i="1"/>
  <c r="AV3174" i="1"/>
  <c r="AW3174" i="1"/>
  <c r="AR3166" i="1"/>
  <c r="AS3166" i="1"/>
  <c r="AT3166" i="1"/>
  <c r="AU3166" i="1"/>
  <c r="AV3166" i="1"/>
  <c r="AW3166" i="1"/>
  <c r="AX3166" i="1"/>
  <c r="AR3158" i="1"/>
  <c r="AS3158" i="1"/>
  <c r="AT3158" i="1"/>
  <c r="AU3158" i="1"/>
  <c r="AV3158" i="1"/>
  <c r="AW3158" i="1"/>
  <c r="AX3158" i="1"/>
  <c r="AR3150" i="1"/>
  <c r="AS3150" i="1"/>
  <c r="AT3150" i="1"/>
  <c r="AU3150" i="1"/>
  <c r="AV3150" i="1"/>
  <c r="AW3150" i="1"/>
  <c r="AX3150" i="1"/>
  <c r="AR3142" i="1"/>
  <c r="AS3142" i="1"/>
  <c r="AT3142" i="1"/>
  <c r="AW3142" i="1"/>
  <c r="AX3142" i="1"/>
  <c r="AU3142" i="1"/>
  <c r="AR3134" i="1"/>
  <c r="AS3134" i="1"/>
  <c r="AT3134" i="1"/>
  <c r="AW3134" i="1"/>
  <c r="AX3134" i="1"/>
  <c r="AU3134" i="1"/>
  <c r="AR3126" i="1"/>
  <c r="AS3126" i="1"/>
  <c r="AT3126" i="1"/>
  <c r="AV3126" i="1"/>
  <c r="AW3126" i="1"/>
  <c r="AX3126" i="1"/>
  <c r="AR3118" i="1"/>
  <c r="AS3118" i="1"/>
  <c r="AT3118" i="1"/>
  <c r="AV3118" i="1"/>
  <c r="AW3118" i="1"/>
  <c r="AX3118" i="1"/>
  <c r="AR3110" i="1"/>
  <c r="AS3110" i="1"/>
  <c r="AT3110" i="1"/>
  <c r="AV3110" i="1"/>
  <c r="AW3110" i="1"/>
  <c r="AX3110" i="1"/>
  <c r="AR3102" i="1"/>
  <c r="AS3102" i="1"/>
  <c r="AT3102" i="1"/>
  <c r="AV3102" i="1"/>
  <c r="AW3102" i="1"/>
  <c r="AX3102" i="1"/>
  <c r="AR3094" i="1"/>
  <c r="AS3094" i="1"/>
  <c r="AT3094" i="1"/>
  <c r="AV3094" i="1"/>
  <c r="AW3094" i="1"/>
  <c r="AX3094" i="1"/>
  <c r="AR3086" i="1"/>
  <c r="AS3086" i="1"/>
  <c r="AT3086" i="1"/>
  <c r="AU3086" i="1"/>
  <c r="AV3086" i="1"/>
  <c r="AW3086" i="1"/>
  <c r="AX3086" i="1"/>
  <c r="AR3078" i="1"/>
  <c r="AS3078" i="1"/>
  <c r="AT3078" i="1"/>
  <c r="AU3078" i="1"/>
  <c r="AV3078" i="1"/>
  <c r="AW3078" i="1"/>
  <c r="AX3078" i="1"/>
  <c r="AR3070" i="1"/>
  <c r="AS3070" i="1"/>
  <c r="AT3070" i="1"/>
  <c r="AU3070" i="1"/>
  <c r="AV3070" i="1"/>
  <c r="AW3070" i="1"/>
  <c r="AX3070" i="1"/>
  <c r="AR3062" i="1"/>
  <c r="AS3062" i="1"/>
  <c r="AT3062" i="1"/>
  <c r="AU3062" i="1"/>
  <c r="AV3062" i="1"/>
  <c r="AW3062" i="1"/>
  <c r="AX3062" i="1"/>
  <c r="AR3054" i="1"/>
  <c r="AS3054" i="1"/>
  <c r="AT3054" i="1"/>
  <c r="AU3054" i="1"/>
  <c r="AV3054" i="1"/>
  <c r="AW3054" i="1"/>
  <c r="AX3054" i="1"/>
  <c r="AR3046" i="1"/>
  <c r="AS3046" i="1"/>
  <c r="AT3046" i="1"/>
  <c r="AU3046" i="1"/>
  <c r="AV3046" i="1"/>
  <c r="AW3046" i="1"/>
  <c r="AX3046" i="1"/>
  <c r="AR3038" i="1"/>
  <c r="AS3038" i="1"/>
  <c r="AT3038" i="1"/>
  <c r="AU3038" i="1"/>
  <c r="AV3038" i="1"/>
  <c r="AW3038" i="1"/>
  <c r="AX3038" i="1"/>
  <c r="AR3030" i="1"/>
  <c r="AS3030" i="1"/>
  <c r="AT3030" i="1"/>
  <c r="AU3030" i="1"/>
  <c r="AV3030" i="1"/>
  <c r="AW3030" i="1"/>
  <c r="AX3030" i="1"/>
  <c r="AR3022" i="1"/>
  <c r="AS3022" i="1"/>
  <c r="AT3022" i="1"/>
  <c r="AU3022" i="1"/>
  <c r="AV3022" i="1"/>
  <c r="AW3022" i="1"/>
  <c r="AX3022" i="1"/>
  <c r="AR3014" i="1"/>
  <c r="AS3014" i="1"/>
  <c r="AT3014" i="1"/>
  <c r="AU3014" i="1"/>
  <c r="AV3014" i="1"/>
  <c r="AW3014" i="1"/>
  <c r="AX3014" i="1"/>
  <c r="AR3006" i="1"/>
  <c r="AS3006" i="1"/>
  <c r="AT3006" i="1"/>
  <c r="AU3006" i="1"/>
  <c r="AV3006" i="1"/>
  <c r="AW3006" i="1"/>
  <c r="AX3006" i="1"/>
  <c r="AR2998" i="1"/>
  <c r="AS2998" i="1"/>
  <c r="AT2998" i="1"/>
  <c r="AU2998" i="1"/>
  <c r="AV2998" i="1"/>
  <c r="AW2998" i="1"/>
  <c r="AX2998" i="1"/>
  <c r="AR2990" i="1"/>
  <c r="AS2990" i="1"/>
  <c r="AT2990" i="1"/>
  <c r="AU2990" i="1"/>
  <c r="AV2990" i="1"/>
  <c r="AW2990" i="1"/>
  <c r="AX2990" i="1"/>
  <c r="AT2982" i="1"/>
  <c r="AU2982" i="1"/>
  <c r="AW2982" i="1"/>
  <c r="AX2982" i="1"/>
  <c r="AR2982" i="1"/>
  <c r="AS2982" i="1"/>
  <c r="AV2982" i="1"/>
  <c r="AT2974" i="1"/>
  <c r="AU2974" i="1"/>
  <c r="AW2974" i="1"/>
  <c r="AX2974" i="1"/>
  <c r="AR2974" i="1"/>
  <c r="AS2974" i="1"/>
  <c r="AV2974" i="1"/>
  <c r="AT2966" i="1"/>
  <c r="AU2966" i="1"/>
  <c r="AW2966" i="1"/>
  <c r="AX2966" i="1"/>
  <c r="AR2966" i="1"/>
  <c r="AS2966" i="1"/>
  <c r="AV2966" i="1"/>
  <c r="AT2958" i="1"/>
  <c r="AU2958" i="1"/>
  <c r="AW2958" i="1"/>
  <c r="AX2958" i="1"/>
  <c r="AR2958" i="1"/>
  <c r="AS2958" i="1"/>
  <c r="AV2958" i="1"/>
  <c r="AT2950" i="1"/>
  <c r="AU2950" i="1"/>
  <c r="AW2950" i="1"/>
  <c r="AX2950" i="1"/>
  <c r="AR2950" i="1"/>
  <c r="AS2950" i="1"/>
  <c r="AV2950" i="1"/>
  <c r="AT2942" i="1"/>
  <c r="AU2942" i="1"/>
  <c r="AW2942" i="1"/>
  <c r="AX2942" i="1"/>
  <c r="AR2942" i="1"/>
  <c r="AS2942" i="1"/>
  <c r="AV2942" i="1"/>
  <c r="AT2934" i="1"/>
  <c r="AU2934" i="1"/>
  <c r="AW2934" i="1"/>
  <c r="AX2934" i="1"/>
  <c r="AR2934" i="1"/>
  <c r="AS2934" i="1"/>
  <c r="AV2934" i="1"/>
  <c r="AT2926" i="1"/>
  <c r="AU2926" i="1"/>
  <c r="AS2926" i="1"/>
  <c r="AW2926" i="1"/>
  <c r="AX2926" i="1"/>
  <c r="AR2926" i="1"/>
  <c r="AV2926" i="1"/>
  <c r="AT2918" i="1"/>
  <c r="AU2918" i="1"/>
  <c r="AS2918" i="1"/>
  <c r="AW2918" i="1"/>
  <c r="AX2918" i="1"/>
  <c r="AR2918" i="1"/>
  <c r="AV2918" i="1"/>
  <c r="AT2910" i="1"/>
  <c r="AU2910" i="1"/>
  <c r="AS2910" i="1"/>
  <c r="AW2910" i="1"/>
  <c r="AX2910" i="1"/>
  <c r="AR2910" i="1"/>
  <c r="AV2910" i="1"/>
  <c r="AT2902" i="1"/>
  <c r="AU2902" i="1"/>
  <c r="AW2902" i="1"/>
  <c r="AS2902" i="1"/>
  <c r="AR2902" i="1"/>
  <c r="AV2902" i="1"/>
  <c r="AX2902" i="1"/>
  <c r="AT2894" i="1"/>
  <c r="AU2894" i="1"/>
  <c r="AV2894" i="1"/>
  <c r="AW2894" i="1"/>
  <c r="AS2894" i="1"/>
  <c r="AX2894" i="1"/>
  <c r="AR2894" i="1"/>
  <c r="AT2886" i="1"/>
  <c r="AU2886" i="1"/>
  <c r="AV2886" i="1"/>
  <c r="AW2886" i="1"/>
  <c r="AS2886" i="1"/>
  <c r="AX2886" i="1"/>
  <c r="AR2886" i="1"/>
  <c r="AT2878" i="1"/>
  <c r="AU2878" i="1"/>
  <c r="AV2878" i="1"/>
  <c r="AW2878" i="1"/>
  <c r="AS2878" i="1"/>
  <c r="AX2878" i="1"/>
  <c r="AR2878" i="1"/>
  <c r="AT2870" i="1"/>
  <c r="AU2870" i="1"/>
  <c r="AV2870" i="1"/>
  <c r="AW2870" i="1"/>
  <c r="AS2870" i="1"/>
  <c r="AX2870" i="1"/>
  <c r="AT2862" i="1"/>
  <c r="AU2862" i="1"/>
  <c r="AV2862" i="1"/>
  <c r="AW2862" i="1"/>
  <c r="AS2862" i="1"/>
  <c r="AX2862" i="1"/>
  <c r="AR2862" i="1"/>
  <c r="AT2854" i="1"/>
  <c r="AU2854" i="1"/>
  <c r="AV2854" i="1"/>
  <c r="AW2854" i="1"/>
  <c r="AS2854" i="1"/>
  <c r="AX2854" i="1"/>
  <c r="AR2854" i="1"/>
  <c r="AT2846" i="1"/>
  <c r="AU2846" i="1"/>
  <c r="AV2846" i="1"/>
  <c r="AW2846" i="1"/>
  <c r="AS2846" i="1"/>
  <c r="AX2846" i="1"/>
  <c r="AR2846" i="1"/>
  <c r="AT2838" i="1"/>
  <c r="AU2838" i="1"/>
  <c r="AV2838" i="1"/>
  <c r="AW2838" i="1"/>
  <c r="AS2838" i="1"/>
  <c r="AX2838" i="1"/>
  <c r="AT2830" i="1"/>
  <c r="AU2830" i="1"/>
  <c r="AV2830" i="1"/>
  <c r="AW2830" i="1"/>
  <c r="AS2830" i="1"/>
  <c r="AX2830" i="1"/>
  <c r="AR2830" i="1"/>
  <c r="AT2822" i="1"/>
  <c r="AU2822" i="1"/>
  <c r="AV2822" i="1"/>
  <c r="AW2822" i="1"/>
  <c r="AS2822" i="1"/>
  <c r="AX2822" i="1"/>
  <c r="AR2822" i="1"/>
  <c r="AT2814" i="1"/>
  <c r="AU2814" i="1"/>
  <c r="AV2814" i="1"/>
  <c r="AW2814" i="1"/>
  <c r="AS2814" i="1"/>
  <c r="AX2814" i="1"/>
  <c r="AR2814" i="1"/>
  <c r="AT2806" i="1"/>
  <c r="AU2806" i="1"/>
  <c r="AV2806" i="1"/>
  <c r="AW2806" i="1"/>
  <c r="AS2806" i="1"/>
  <c r="AX2806" i="1"/>
  <c r="AT2798" i="1"/>
  <c r="AU2798" i="1"/>
  <c r="AV2798" i="1"/>
  <c r="AW2798" i="1"/>
  <c r="AS2798" i="1"/>
  <c r="AX2798" i="1"/>
  <c r="AR2798" i="1"/>
  <c r="AT2790" i="1"/>
  <c r="AU2790" i="1"/>
  <c r="AV2790" i="1"/>
  <c r="AW2790" i="1"/>
  <c r="AS2790" i="1"/>
  <c r="AX2790" i="1"/>
  <c r="AR2790" i="1"/>
  <c r="AT2782" i="1"/>
  <c r="AU2782" i="1"/>
  <c r="AV2782" i="1"/>
  <c r="AW2782" i="1"/>
  <c r="AX2782" i="1"/>
  <c r="AS2782" i="1"/>
  <c r="AR2782" i="1"/>
  <c r="AT2774" i="1"/>
  <c r="AU2774" i="1"/>
  <c r="AV2774" i="1"/>
  <c r="AW2774" i="1"/>
  <c r="AX2774" i="1"/>
  <c r="AS2774" i="1"/>
  <c r="AR2774" i="1"/>
  <c r="AT2766" i="1"/>
  <c r="AU2766" i="1"/>
  <c r="AV2766" i="1"/>
  <c r="AW2766" i="1"/>
  <c r="AX2766" i="1"/>
  <c r="AS2766" i="1"/>
  <c r="AR2766" i="1"/>
  <c r="AT2758" i="1"/>
  <c r="AU2758" i="1"/>
  <c r="AV2758" i="1"/>
  <c r="AW2758" i="1"/>
  <c r="AX2758" i="1"/>
  <c r="AS2758" i="1"/>
  <c r="AR2758" i="1"/>
  <c r="AT2750" i="1"/>
  <c r="AU2750" i="1"/>
  <c r="AV2750" i="1"/>
  <c r="AW2750" i="1"/>
  <c r="AX2750" i="1"/>
  <c r="AS2750" i="1"/>
  <c r="AR2750" i="1"/>
  <c r="AT2742" i="1"/>
  <c r="AS2742" i="1"/>
  <c r="AU2742" i="1"/>
  <c r="AV2742" i="1"/>
  <c r="AW2742" i="1"/>
  <c r="AX2742" i="1"/>
  <c r="AR2742" i="1"/>
  <c r="AT2734" i="1"/>
  <c r="AS2734" i="1"/>
  <c r="AU2734" i="1"/>
  <c r="AV2734" i="1"/>
  <c r="AW2734" i="1"/>
  <c r="AX2734" i="1"/>
  <c r="AR2734" i="1"/>
  <c r="AT2726" i="1"/>
  <c r="AS2726" i="1"/>
  <c r="AU2726" i="1"/>
  <c r="AV2726" i="1"/>
  <c r="AW2726" i="1"/>
  <c r="AX2726" i="1"/>
  <c r="AR2726" i="1"/>
  <c r="AT2718" i="1"/>
  <c r="AS2718" i="1"/>
  <c r="AU2718" i="1"/>
  <c r="AV2718" i="1"/>
  <c r="AW2718" i="1"/>
  <c r="AX2718" i="1"/>
  <c r="AR2718" i="1"/>
  <c r="AT2710" i="1"/>
  <c r="AS2710" i="1"/>
  <c r="AU2710" i="1"/>
  <c r="AV2710" i="1"/>
  <c r="AW2710" i="1"/>
  <c r="AX2710" i="1"/>
  <c r="AR2710" i="1"/>
  <c r="AS2702" i="1"/>
  <c r="AT2702" i="1"/>
  <c r="AW2702" i="1"/>
  <c r="AX2702" i="1"/>
  <c r="AR2702" i="1"/>
  <c r="AV2702" i="1"/>
  <c r="AU2702" i="1"/>
  <c r="AS2694" i="1"/>
  <c r="AT2694" i="1"/>
  <c r="AW2694" i="1"/>
  <c r="AX2694" i="1"/>
  <c r="AR2694" i="1"/>
  <c r="AV2694" i="1"/>
  <c r="AU2694" i="1"/>
  <c r="AS2686" i="1"/>
  <c r="AT2686" i="1"/>
  <c r="AW2686" i="1"/>
  <c r="AX2686" i="1"/>
  <c r="AR2686" i="1"/>
  <c r="AV2686" i="1"/>
  <c r="AU2686" i="1"/>
  <c r="AS2678" i="1"/>
  <c r="AT2678" i="1"/>
  <c r="AW2678" i="1"/>
  <c r="AX2678" i="1"/>
  <c r="AR2678" i="1"/>
  <c r="AV2678" i="1"/>
  <c r="AU2678" i="1"/>
  <c r="AV2670" i="1"/>
  <c r="AR2670" i="1"/>
  <c r="AS2670" i="1"/>
  <c r="AT2670" i="1"/>
  <c r="AU2670" i="1"/>
  <c r="AW2670" i="1"/>
  <c r="AX2670" i="1"/>
  <c r="AV2662" i="1"/>
  <c r="AW2662" i="1"/>
  <c r="AR2662" i="1"/>
  <c r="AS2662" i="1"/>
  <c r="AT2662" i="1"/>
  <c r="AU2662" i="1"/>
  <c r="AX2662" i="1"/>
  <c r="AV2654" i="1"/>
  <c r="AW2654" i="1"/>
  <c r="AX2654" i="1"/>
  <c r="AR2654" i="1"/>
  <c r="AS2654" i="1"/>
  <c r="AT2654" i="1"/>
  <c r="AU2654" i="1"/>
  <c r="AV2646" i="1"/>
  <c r="AW2646" i="1"/>
  <c r="AX2646" i="1"/>
  <c r="AR2646" i="1"/>
  <c r="AS2646" i="1"/>
  <c r="AT2646" i="1"/>
  <c r="AU2646" i="1"/>
  <c r="AV2638" i="1"/>
  <c r="AW2638" i="1"/>
  <c r="AX2638" i="1"/>
  <c r="AR2638" i="1"/>
  <c r="AS2638" i="1"/>
  <c r="AT2638" i="1"/>
  <c r="AU2638" i="1"/>
  <c r="AV2630" i="1"/>
  <c r="AW2630" i="1"/>
  <c r="AX2630" i="1"/>
  <c r="AR2630" i="1"/>
  <c r="AS2630" i="1"/>
  <c r="AT2630" i="1"/>
  <c r="AU2630" i="1"/>
  <c r="AV2622" i="1"/>
  <c r="AW2622" i="1"/>
  <c r="AX2622" i="1"/>
  <c r="AR2622" i="1"/>
  <c r="AS2622" i="1"/>
  <c r="AT2622" i="1"/>
  <c r="AU2622" i="1"/>
  <c r="AV2614" i="1"/>
  <c r="AW2614" i="1"/>
  <c r="AX2614" i="1"/>
  <c r="AR2614" i="1"/>
  <c r="AS2614" i="1"/>
  <c r="AT2614" i="1"/>
  <c r="AU2614" i="1"/>
  <c r="AV2606" i="1"/>
  <c r="AW2606" i="1"/>
  <c r="AX2606" i="1"/>
  <c r="AR2606" i="1"/>
  <c r="AS2606" i="1"/>
  <c r="AT2606" i="1"/>
  <c r="AU2606" i="1"/>
  <c r="AV2598" i="1"/>
  <c r="AW2598" i="1"/>
  <c r="AX2598" i="1"/>
  <c r="AR2598" i="1"/>
  <c r="AS2598" i="1"/>
  <c r="AT2598" i="1"/>
  <c r="AU2598" i="1"/>
  <c r="AV2590" i="1"/>
  <c r="AW2590" i="1"/>
  <c r="AX2590" i="1"/>
  <c r="AR2590" i="1"/>
  <c r="AS2590" i="1"/>
  <c r="AT2590" i="1"/>
  <c r="AU2590" i="1"/>
  <c r="AV2582" i="1"/>
  <c r="AW2582" i="1"/>
  <c r="AX2582" i="1"/>
  <c r="AR2582" i="1"/>
  <c r="AS2582" i="1"/>
  <c r="AT2582" i="1"/>
  <c r="AU2582" i="1"/>
  <c r="AV2574" i="1"/>
  <c r="AW2574" i="1"/>
  <c r="AX2574" i="1"/>
  <c r="AR2574" i="1"/>
  <c r="AS2574" i="1"/>
  <c r="AT2574" i="1"/>
  <c r="AU2574" i="1"/>
  <c r="AV2566" i="1"/>
  <c r="AW2566" i="1"/>
  <c r="AX2566" i="1"/>
  <c r="AR2566" i="1"/>
  <c r="AS2566" i="1"/>
  <c r="AT2566" i="1"/>
  <c r="AU2566" i="1"/>
  <c r="AV2558" i="1"/>
  <c r="AW2558" i="1"/>
  <c r="AX2558" i="1"/>
  <c r="AR2558" i="1"/>
  <c r="AS2558" i="1"/>
  <c r="AT2558" i="1"/>
  <c r="AU2558" i="1"/>
  <c r="AT2550" i="1"/>
  <c r="AU2550" i="1"/>
  <c r="AV2550" i="1"/>
  <c r="AW2550" i="1"/>
  <c r="AX2550" i="1"/>
  <c r="AR2550" i="1"/>
  <c r="AS2550" i="1"/>
  <c r="AT2542" i="1"/>
  <c r="AU2542" i="1"/>
  <c r="AV2542" i="1"/>
  <c r="AW2542" i="1"/>
  <c r="AX2542" i="1"/>
  <c r="AR2542" i="1"/>
  <c r="AS2542" i="1"/>
  <c r="AT2534" i="1"/>
  <c r="AU2534" i="1"/>
  <c r="AV2534" i="1"/>
  <c r="AW2534" i="1"/>
  <c r="AX2534" i="1"/>
  <c r="AR2534" i="1"/>
  <c r="AS2534" i="1"/>
  <c r="AT2526" i="1"/>
  <c r="AU2526" i="1"/>
  <c r="AV2526" i="1"/>
  <c r="AW2526" i="1"/>
  <c r="AX2526" i="1"/>
  <c r="AR2526" i="1"/>
  <c r="AS2526" i="1"/>
  <c r="AT2518" i="1"/>
  <c r="AU2518" i="1"/>
  <c r="AV2518" i="1"/>
  <c r="AW2518" i="1"/>
  <c r="AX2518" i="1"/>
  <c r="AR2518" i="1"/>
  <c r="AS2518" i="1"/>
  <c r="AT2510" i="1"/>
  <c r="AU2510" i="1"/>
  <c r="AV2510" i="1"/>
  <c r="AW2510" i="1"/>
  <c r="AX2510" i="1"/>
  <c r="AR2510" i="1"/>
  <c r="AS2510" i="1"/>
  <c r="AT2502" i="1"/>
  <c r="AU2502" i="1"/>
  <c r="AV2502" i="1"/>
  <c r="AW2502" i="1"/>
  <c r="AX2502" i="1"/>
  <c r="AR2502" i="1"/>
  <c r="AS2502" i="1"/>
  <c r="AT2494" i="1"/>
  <c r="AU2494" i="1"/>
  <c r="AV2494" i="1"/>
  <c r="AW2494" i="1"/>
  <c r="AX2494" i="1"/>
  <c r="AR2494" i="1"/>
  <c r="AS2494" i="1"/>
  <c r="AT2486" i="1"/>
  <c r="AU2486" i="1"/>
  <c r="AV2486" i="1"/>
  <c r="AW2486" i="1"/>
  <c r="AX2486" i="1"/>
  <c r="AR2486" i="1"/>
  <c r="AS2486" i="1"/>
  <c r="AT2478" i="1"/>
  <c r="AU2478" i="1"/>
  <c r="AV2478" i="1"/>
  <c r="AW2478" i="1"/>
  <c r="AX2478" i="1"/>
  <c r="AR2478" i="1"/>
  <c r="AS2478" i="1"/>
  <c r="AS2470" i="1"/>
  <c r="AT2470" i="1"/>
  <c r="AR2470" i="1"/>
  <c r="AU2470" i="1"/>
  <c r="AV2470" i="1"/>
  <c r="AW2470" i="1"/>
  <c r="AX2470" i="1"/>
  <c r="AS2462" i="1"/>
  <c r="AT2462" i="1"/>
  <c r="AR2462" i="1"/>
  <c r="AU2462" i="1"/>
  <c r="AV2462" i="1"/>
  <c r="AW2462" i="1"/>
  <c r="AX2462" i="1"/>
  <c r="AW2454" i="1"/>
  <c r="AS2454" i="1"/>
  <c r="AT2454" i="1"/>
  <c r="AR2454" i="1"/>
  <c r="AU2454" i="1"/>
  <c r="AV2454" i="1"/>
  <c r="AX2454" i="1"/>
  <c r="AW2446" i="1"/>
  <c r="AS2446" i="1"/>
  <c r="AT2446" i="1"/>
  <c r="AR2446" i="1"/>
  <c r="AU2446" i="1"/>
  <c r="AV2446" i="1"/>
  <c r="AX2446" i="1"/>
  <c r="AW2438" i="1"/>
  <c r="AS2438" i="1"/>
  <c r="AT2438" i="1"/>
  <c r="AR2438" i="1"/>
  <c r="AU2438" i="1"/>
  <c r="AV2438" i="1"/>
  <c r="AX2438" i="1"/>
  <c r="AW2430" i="1"/>
  <c r="AS2430" i="1"/>
  <c r="AT2430" i="1"/>
  <c r="AR2430" i="1"/>
  <c r="AU2430" i="1"/>
  <c r="AV2430" i="1"/>
  <c r="AX2430" i="1"/>
  <c r="AW2422" i="1"/>
  <c r="AX2422" i="1"/>
  <c r="AS2422" i="1"/>
  <c r="AT2422" i="1"/>
  <c r="AR2422" i="1"/>
  <c r="AU2422" i="1"/>
  <c r="AV2422" i="1"/>
  <c r="AW2414" i="1"/>
  <c r="AX2414" i="1"/>
  <c r="AS2414" i="1"/>
  <c r="AT2414" i="1"/>
  <c r="AR2414" i="1"/>
  <c r="AU2414" i="1"/>
  <c r="AV2414" i="1"/>
  <c r="AW2406" i="1"/>
  <c r="AX2406" i="1"/>
  <c r="AS2406" i="1"/>
  <c r="AT2406" i="1"/>
  <c r="AV2406" i="1"/>
  <c r="AR2406" i="1"/>
  <c r="AU2406" i="1"/>
  <c r="AW2398" i="1"/>
  <c r="AX2398" i="1"/>
  <c r="AR2398" i="1"/>
  <c r="AS2398" i="1"/>
  <c r="AT2398" i="1"/>
  <c r="AV2398" i="1"/>
  <c r="AU2398" i="1"/>
  <c r="AW2390" i="1"/>
  <c r="AX2390" i="1"/>
  <c r="AR2390" i="1"/>
  <c r="AS2390" i="1"/>
  <c r="AT2390" i="1"/>
  <c r="AV2390" i="1"/>
  <c r="AU2390" i="1"/>
  <c r="AW2382" i="1"/>
  <c r="AX2382" i="1"/>
  <c r="AR2382" i="1"/>
  <c r="AS2382" i="1"/>
  <c r="AT2382" i="1"/>
  <c r="AV2382" i="1"/>
  <c r="AU2382" i="1"/>
  <c r="AW2374" i="1"/>
  <c r="AX2374" i="1"/>
  <c r="AR2374" i="1"/>
  <c r="AS2374" i="1"/>
  <c r="AT2374" i="1"/>
  <c r="AV2374" i="1"/>
  <c r="AU2374" i="1"/>
  <c r="AW2366" i="1"/>
  <c r="AX2366" i="1"/>
  <c r="AR2366" i="1"/>
  <c r="AS2366" i="1"/>
  <c r="AT2366" i="1"/>
  <c r="AV2366" i="1"/>
  <c r="AU2366" i="1"/>
  <c r="AW2358" i="1"/>
  <c r="AX2358" i="1"/>
  <c r="AR2358" i="1"/>
  <c r="AS2358" i="1"/>
  <c r="AT2358" i="1"/>
  <c r="AV2358" i="1"/>
  <c r="AU2358" i="1"/>
  <c r="AW2350" i="1"/>
  <c r="AX2350" i="1"/>
  <c r="AR2350" i="1"/>
  <c r="AS2350" i="1"/>
  <c r="AT2350" i="1"/>
  <c r="AV2350" i="1"/>
  <c r="AU2350" i="1"/>
  <c r="AW2342" i="1"/>
  <c r="AX2342" i="1"/>
  <c r="AR2342" i="1"/>
  <c r="AS2342" i="1"/>
  <c r="AT2342" i="1"/>
  <c r="AV2342" i="1"/>
  <c r="AU2342" i="1"/>
  <c r="AW2334" i="1"/>
  <c r="AX2334" i="1"/>
  <c r="AR2334" i="1"/>
  <c r="AS2334" i="1"/>
  <c r="AT2334" i="1"/>
  <c r="AV2334" i="1"/>
  <c r="AU2334" i="1"/>
  <c r="AW2326" i="1"/>
  <c r="AX2326" i="1"/>
  <c r="AR2326" i="1"/>
  <c r="AS2326" i="1"/>
  <c r="AT2326" i="1"/>
  <c r="AV2326" i="1"/>
  <c r="AU2326" i="1"/>
  <c r="AW2318" i="1"/>
  <c r="AX2318" i="1"/>
  <c r="AR2318" i="1"/>
  <c r="AS2318" i="1"/>
  <c r="AT2318" i="1"/>
  <c r="AV2318" i="1"/>
  <c r="AU2318" i="1"/>
  <c r="AW2310" i="1"/>
  <c r="AX2310" i="1"/>
  <c r="AR2310" i="1"/>
  <c r="AS2310" i="1"/>
  <c r="AT2310" i="1"/>
  <c r="AV2310" i="1"/>
  <c r="AU2310" i="1"/>
  <c r="AW2302" i="1"/>
  <c r="AX2302" i="1"/>
  <c r="AR2302" i="1"/>
  <c r="AS2302" i="1"/>
  <c r="AT2302" i="1"/>
  <c r="AV2302" i="1"/>
  <c r="AU2302" i="1"/>
  <c r="AW2294" i="1"/>
  <c r="AX2294" i="1"/>
  <c r="AR2294" i="1"/>
  <c r="AS2294" i="1"/>
  <c r="AT2294" i="1"/>
  <c r="AV2294" i="1"/>
  <c r="AU2294" i="1"/>
  <c r="AW2286" i="1"/>
  <c r="AX2286" i="1"/>
  <c r="AR2286" i="1"/>
  <c r="AS2286" i="1"/>
  <c r="AT2286" i="1"/>
  <c r="AV2286" i="1"/>
  <c r="AU2286" i="1"/>
  <c r="AW2278" i="1"/>
  <c r="AX2278" i="1"/>
  <c r="AR2278" i="1"/>
  <c r="AS2278" i="1"/>
  <c r="AT2278" i="1"/>
  <c r="AV2278" i="1"/>
  <c r="AU2278" i="1"/>
  <c r="AW2270" i="1"/>
  <c r="AX2270" i="1"/>
  <c r="AR2270" i="1"/>
  <c r="AS2270" i="1"/>
  <c r="AT2270" i="1"/>
  <c r="AV2270" i="1"/>
  <c r="AU2270" i="1"/>
  <c r="AW2262" i="1"/>
  <c r="AX2262" i="1"/>
  <c r="AR2262" i="1"/>
  <c r="AS2262" i="1"/>
  <c r="AT2262" i="1"/>
  <c r="AV2262" i="1"/>
  <c r="AU2262" i="1"/>
  <c r="AW2254" i="1"/>
  <c r="AX2254" i="1"/>
  <c r="AR2254" i="1"/>
  <c r="AS2254" i="1"/>
  <c r="AT2254" i="1"/>
  <c r="AV2254" i="1"/>
  <c r="AU2254" i="1"/>
  <c r="AU2246" i="1"/>
  <c r="AR2246" i="1"/>
  <c r="AS2246" i="1"/>
  <c r="AT2246" i="1"/>
  <c r="AV2246" i="1"/>
  <c r="AW2246" i="1"/>
  <c r="AX2246" i="1"/>
  <c r="AT2238" i="1"/>
  <c r="AU2238" i="1"/>
  <c r="AX2238" i="1"/>
  <c r="AR2238" i="1"/>
  <c r="AS2238" i="1"/>
  <c r="AW2238" i="1"/>
  <c r="AV2238" i="1"/>
  <c r="AT2230" i="1"/>
  <c r="AU2230" i="1"/>
  <c r="AX2230" i="1"/>
  <c r="AR2230" i="1"/>
  <c r="AS2230" i="1"/>
  <c r="AW2230" i="1"/>
  <c r="AV2230" i="1"/>
  <c r="AR2222" i="1"/>
  <c r="AT2222" i="1"/>
  <c r="AU2222" i="1"/>
  <c r="AW2222" i="1"/>
  <c r="AX2222" i="1"/>
  <c r="AV2222" i="1"/>
  <c r="AS2222" i="1"/>
  <c r="AR2214" i="1"/>
  <c r="AS2214" i="1"/>
  <c r="AT2214" i="1"/>
  <c r="AU2214" i="1"/>
  <c r="AV2214" i="1"/>
  <c r="AW2214" i="1"/>
  <c r="AX2214" i="1"/>
  <c r="AR2206" i="1"/>
  <c r="AS2206" i="1"/>
  <c r="AT2206" i="1"/>
  <c r="AU2206" i="1"/>
  <c r="AV2206" i="1"/>
  <c r="AW2206" i="1"/>
  <c r="AX2206" i="1"/>
  <c r="AR2198" i="1"/>
  <c r="AS2198" i="1"/>
  <c r="AT2198" i="1"/>
  <c r="AU2198" i="1"/>
  <c r="AV2198" i="1"/>
  <c r="AW2198" i="1"/>
  <c r="AX2198" i="1"/>
  <c r="AR2190" i="1"/>
  <c r="AS2190" i="1"/>
  <c r="AT2190" i="1"/>
  <c r="AU2190" i="1"/>
  <c r="AV2190" i="1"/>
  <c r="AW2190" i="1"/>
  <c r="AX2190" i="1"/>
  <c r="AR2182" i="1"/>
  <c r="AS2182" i="1"/>
  <c r="AT2182" i="1"/>
  <c r="AU2182" i="1"/>
  <c r="AV2182" i="1"/>
  <c r="AW2182" i="1"/>
  <c r="AX2182" i="1"/>
  <c r="AR2174" i="1"/>
  <c r="AS2174" i="1"/>
  <c r="AT2174" i="1"/>
  <c r="AU2174" i="1"/>
  <c r="AV2174" i="1"/>
  <c r="AW2174" i="1"/>
  <c r="AX2174" i="1"/>
  <c r="AR2166" i="1"/>
  <c r="AS2166" i="1"/>
  <c r="AT2166" i="1"/>
  <c r="AU2166" i="1"/>
  <c r="AV2166" i="1"/>
  <c r="AW2166" i="1"/>
  <c r="AX2166" i="1"/>
  <c r="AR2158" i="1"/>
  <c r="AS2158" i="1"/>
  <c r="AT2158" i="1"/>
  <c r="AU2158" i="1"/>
  <c r="AV2158" i="1"/>
  <c r="AW2158" i="1"/>
  <c r="AX2158" i="1"/>
  <c r="AR2150" i="1"/>
  <c r="AS2150" i="1"/>
  <c r="AT2150" i="1"/>
  <c r="AU2150" i="1"/>
  <c r="AV2150" i="1"/>
  <c r="AW2150" i="1"/>
  <c r="AX2150" i="1"/>
  <c r="AR2142" i="1"/>
  <c r="AS2142" i="1"/>
  <c r="AT2142" i="1"/>
  <c r="AU2142" i="1"/>
  <c r="AV2142" i="1"/>
  <c r="AW2142" i="1"/>
  <c r="AX2142" i="1"/>
  <c r="AR2134" i="1"/>
  <c r="AS2134" i="1"/>
  <c r="AT2134" i="1"/>
  <c r="AU2134" i="1"/>
  <c r="AV2134" i="1"/>
  <c r="AW2134" i="1"/>
  <c r="AX2134" i="1"/>
  <c r="AR2126" i="1"/>
  <c r="AS2126" i="1"/>
  <c r="AT2126" i="1"/>
  <c r="AU2126" i="1"/>
  <c r="AV2126" i="1"/>
  <c r="AW2126" i="1"/>
  <c r="AX2126" i="1"/>
  <c r="AX2118" i="1"/>
  <c r="AR2118" i="1"/>
  <c r="AS2118" i="1"/>
  <c r="AT2118" i="1"/>
  <c r="AU2118" i="1"/>
  <c r="AV2118" i="1"/>
  <c r="AW2118" i="1"/>
  <c r="AX2110" i="1"/>
  <c r="AR2110" i="1"/>
  <c r="AS2110" i="1"/>
  <c r="AT2110" i="1"/>
  <c r="AU2110" i="1"/>
  <c r="AV2110" i="1"/>
  <c r="AW2110" i="1"/>
  <c r="AX2102" i="1"/>
  <c r="AR2102" i="1"/>
  <c r="AS2102" i="1"/>
  <c r="AT2102" i="1"/>
  <c r="AU2102" i="1"/>
  <c r="AV2102" i="1"/>
  <c r="AW2102" i="1"/>
  <c r="AX2094" i="1"/>
  <c r="AR2094" i="1"/>
  <c r="AS2094" i="1"/>
  <c r="AT2094" i="1"/>
  <c r="AU2094" i="1"/>
  <c r="AV2094" i="1"/>
  <c r="AW2094" i="1"/>
  <c r="AX2086" i="1"/>
  <c r="AR2086" i="1"/>
  <c r="AS2086" i="1"/>
  <c r="AT2086" i="1"/>
  <c r="AU2086" i="1"/>
  <c r="AV2086" i="1"/>
  <c r="AW2086" i="1"/>
  <c r="AX2078" i="1"/>
  <c r="AR2078" i="1"/>
  <c r="AS2078" i="1"/>
  <c r="AT2078" i="1"/>
  <c r="AU2078" i="1"/>
  <c r="AV2078" i="1"/>
  <c r="AW2078" i="1"/>
  <c r="AX2070" i="1"/>
  <c r="AR2070" i="1"/>
  <c r="AS2070" i="1"/>
  <c r="AT2070" i="1"/>
  <c r="AU2070" i="1"/>
  <c r="AV2070" i="1"/>
  <c r="AW2070" i="1"/>
  <c r="AX2062" i="1"/>
  <c r="AR2062" i="1"/>
  <c r="AS2062" i="1"/>
  <c r="AT2062" i="1"/>
  <c r="AU2062" i="1"/>
  <c r="AV2062" i="1"/>
  <c r="AW2062" i="1"/>
  <c r="AX2054" i="1"/>
  <c r="AR2054" i="1"/>
  <c r="AS2054" i="1"/>
  <c r="AT2054" i="1"/>
  <c r="AU2054" i="1"/>
  <c r="AV2054" i="1"/>
  <c r="AW2054" i="1"/>
  <c r="AX2046" i="1"/>
  <c r="AR2046" i="1"/>
  <c r="AS2046" i="1"/>
  <c r="AT2046" i="1"/>
  <c r="AU2046" i="1"/>
  <c r="AV2046" i="1"/>
  <c r="AW2046" i="1"/>
  <c r="AX2038" i="1"/>
  <c r="AR2038" i="1"/>
  <c r="AS2038" i="1"/>
  <c r="AT2038" i="1"/>
  <c r="AU2038" i="1"/>
  <c r="AV2038" i="1"/>
  <c r="AW2038" i="1"/>
  <c r="AX2030" i="1"/>
  <c r="AR2030" i="1"/>
  <c r="AS2030" i="1"/>
  <c r="AT2030" i="1"/>
  <c r="AU2030" i="1"/>
  <c r="AV2030" i="1"/>
  <c r="AW2030" i="1"/>
  <c r="AX2022" i="1"/>
  <c r="AR2022" i="1"/>
  <c r="AS2022" i="1"/>
  <c r="AT2022" i="1"/>
  <c r="AU2022" i="1"/>
  <c r="AV2022" i="1"/>
  <c r="AW2022" i="1"/>
  <c r="AX2014" i="1"/>
  <c r="AR2014" i="1"/>
  <c r="AS2014" i="1"/>
  <c r="AT2014" i="1"/>
  <c r="AU2014" i="1"/>
  <c r="AV2014" i="1"/>
  <c r="AW2014" i="1"/>
  <c r="AX2006" i="1"/>
  <c r="AR2006" i="1"/>
  <c r="AS2006" i="1"/>
  <c r="AT2006" i="1"/>
  <c r="AU2006" i="1"/>
  <c r="AV2006" i="1"/>
  <c r="AW2006" i="1"/>
  <c r="AT1998" i="1"/>
  <c r="AU1998" i="1"/>
  <c r="AX1998" i="1"/>
  <c r="AR1998" i="1"/>
  <c r="AS1998" i="1"/>
  <c r="AW1998" i="1"/>
  <c r="AV1998" i="1"/>
  <c r="AT1990" i="1"/>
  <c r="AU1990" i="1"/>
  <c r="AX1990" i="1"/>
  <c r="AR1990" i="1"/>
  <c r="AS1990" i="1"/>
  <c r="AV1990" i="1"/>
  <c r="AW1990" i="1"/>
  <c r="AS1982" i="1"/>
  <c r="AT1982" i="1"/>
  <c r="AU1982" i="1"/>
  <c r="AR1982" i="1"/>
  <c r="AV1982" i="1"/>
  <c r="AW1982" i="1"/>
  <c r="AX1982" i="1"/>
  <c r="AS1974" i="1"/>
  <c r="AT1974" i="1"/>
  <c r="AU1974" i="1"/>
  <c r="AR1974" i="1"/>
  <c r="AV1974" i="1"/>
  <c r="AW1974" i="1"/>
  <c r="AX1974" i="1"/>
  <c r="AS1966" i="1"/>
  <c r="AT1966" i="1"/>
  <c r="AU1966" i="1"/>
  <c r="AR1966" i="1"/>
  <c r="AV1966" i="1"/>
  <c r="AW1966" i="1"/>
  <c r="AX1966" i="1"/>
  <c r="AS1958" i="1"/>
  <c r="AT1958" i="1"/>
  <c r="AU1958" i="1"/>
  <c r="AV1958" i="1"/>
  <c r="AR1958" i="1"/>
  <c r="AW1958" i="1"/>
  <c r="AX1958" i="1"/>
  <c r="AS1950" i="1"/>
  <c r="AT1950" i="1"/>
  <c r="AU1950" i="1"/>
  <c r="AV1950" i="1"/>
  <c r="AR1950" i="1"/>
  <c r="AW1950" i="1"/>
  <c r="AX1950" i="1"/>
  <c r="AS1942" i="1"/>
  <c r="AT1942" i="1"/>
  <c r="AU1942" i="1"/>
  <c r="AV1942" i="1"/>
  <c r="AX1942" i="1"/>
  <c r="AR1942" i="1"/>
  <c r="AW1942" i="1"/>
  <c r="AS1934" i="1"/>
  <c r="AT1934" i="1"/>
  <c r="AU1934" i="1"/>
  <c r="AV1934" i="1"/>
  <c r="AX1934" i="1"/>
  <c r="AR1934" i="1"/>
  <c r="AW1934" i="1"/>
  <c r="AS1926" i="1"/>
  <c r="AT1926" i="1"/>
  <c r="AU1926" i="1"/>
  <c r="AV1926" i="1"/>
  <c r="AX1926" i="1"/>
  <c r="AR1926" i="1"/>
  <c r="AW1926" i="1"/>
  <c r="AS1918" i="1"/>
  <c r="AT1918" i="1"/>
  <c r="AU1918" i="1"/>
  <c r="AV1918" i="1"/>
  <c r="AW1918" i="1"/>
  <c r="AX1918" i="1"/>
  <c r="AR1918" i="1"/>
  <c r="AS1910" i="1"/>
  <c r="AT1910" i="1"/>
  <c r="AU1910" i="1"/>
  <c r="AV1910" i="1"/>
  <c r="AW1910" i="1"/>
  <c r="AX1910" i="1"/>
  <c r="AR1910" i="1"/>
  <c r="AS1902" i="1"/>
  <c r="AT1902" i="1"/>
  <c r="AU1902" i="1"/>
  <c r="AV1902" i="1"/>
  <c r="AW1902" i="1"/>
  <c r="AX1902" i="1"/>
  <c r="AR1902" i="1"/>
  <c r="AU1894" i="1"/>
  <c r="AT1894" i="1"/>
  <c r="AV1894" i="1"/>
  <c r="AW1894" i="1"/>
  <c r="AX1894" i="1"/>
  <c r="AS1894" i="1"/>
  <c r="AR1894" i="1"/>
  <c r="AU1886" i="1"/>
  <c r="AT1886" i="1"/>
  <c r="AV1886" i="1"/>
  <c r="AW1886" i="1"/>
  <c r="AX1886" i="1"/>
  <c r="AS1886" i="1"/>
  <c r="AR1886" i="1"/>
  <c r="AU1878" i="1"/>
  <c r="AT1878" i="1"/>
  <c r="AV1878" i="1"/>
  <c r="AW1878" i="1"/>
  <c r="AX1878" i="1"/>
  <c r="AS1878" i="1"/>
  <c r="AR1878" i="1"/>
  <c r="AS1870" i="1"/>
  <c r="AU1870" i="1"/>
  <c r="AR1870" i="1"/>
  <c r="AT1870" i="1"/>
  <c r="AV1870" i="1"/>
  <c r="AW1870" i="1"/>
  <c r="AX1870" i="1"/>
  <c r="AW1862" i="1"/>
  <c r="AS1862" i="1"/>
  <c r="AU1862" i="1"/>
  <c r="AT1862" i="1"/>
  <c r="AV1862" i="1"/>
  <c r="AX1862" i="1"/>
  <c r="AR1862" i="1"/>
  <c r="AW1854" i="1"/>
  <c r="AS1854" i="1"/>
  <c r="AU1854" i="1"/>
  <c r="AT1854" i="1"/>
  <c r="AV1854" i="1"/>
  <c r="AX1854" i="1"/>
  <c r="AR1854" i="1"/>
  <c r="AW1846" i="1"/>
  <c r="AS1846" i="1"/>
  <c r="AU1846" i="1"/>
  <c r="AT1846" i="1"/>
  <c r="AV1846" i="1"/>
  <c r="AX1846" i="1"/>
  <c r="AR1846" i="1"/>
  <c r="AW1838" i="1"/>
  <c r="AR1838" i="1"/>
  <c r="AS1838" i="1"/>
  <c r="AU1838" i="1"/>
  <c r="AX1838" i="1"/>
  <c r="AV1838" i="1"/>
  <c r="AT1838" i="1"/>
  <c r="AW1830" i="1"/>
  <c r="AR1830" i="1"/>
  <c r="AS1830" i="1"/>
  <c r="AU1830" i="1"/>
  <c r="AX1830" i="1"/>
  <c r="AV1830" i="1"/>
  <c r="AT1830" i="1"/>
  <c r="AW1822" i="1"/>
  <c r="AR1822" i="1"/>
  <c r="AS1822" i="1"/>
  <c r="AU1822" i="1"/>
  <c r="AX1822" i="1"/>
  <c r="AV1822" i="1"/>
  <c r="AT1822" i="1"/>
  <c r="AW1814" i="1"/>
  <c r="AR1814" i="1"/>
  <c r="AS1814" i="1"/>
  <c r="AU1814" i="1"/>
  <c r="AX1814" i="1"/>
  <c r="AV1814" i="1"/>
  <c r="AT1814" i="1"/>
  <c r="AV1806" i="1"/>
  <c r="AW1806" i="1"/>
  <c r="AX1806" i="1"/>
  <c r="AR1806" i="1"/>
  <c r="AS1806" i="1"/>
  <c r="AU1806" i="1"/>
  <c r="AT1806" i="1"/>
  <c r="AV1798" i="1"/>
  <c r="AW1798" i="1"/>
  <c r="AX1798" i="1"/>
  <c r="AR1798" i="1"/>
  <c r="AS1798" i="1"/>
  <c r="AU1798" i="1"/>
  <c r="AT1798" i="1"/>
  <c r="AV1790" i="1"/>
  <c r="AW1790" i="1"/>
  <c r="AX1790" i="1"/>
  <c r="AR1790" i="1"/>
  <c r="AS1790" i="1"/>
  <c r="AU1790" i="1"/>
  <c r="AT1790" i="1"/>
  <c r="AV1782" i="1"/>
  <c r="AW1782" i="1"/>
  <c r="AX1782" i="1"/>
  <c r="AR1782" i="1"/>
  <c r="AS1782" i="1"/>
  <c r="AU1782" i="1"/>
  <c r="AT1782" i="1"/>
  <c r="AV1774" i="1"/>
  <c r="AW1774" i="1"/>
  <c r="AX1774" i="1"/>
  <c r="AR1774" i="1"/>
  <c r="AS1774" i="1"/>
  <c r="AU1774" i="1"/>
  <c r="AT1774" i="1"/>
  <c r="AV1766" i="1"/>
  <c r="AW1766" i="1"/>
  <c r="AX1766" i="1"/>
  <c r="AR1766" i="1"/>
  <c r="AS1766" i="1"/>
  <c r="AU1766" i="1"/>
  <c r="AT1766" i="1"/>
  <c r="AV1758" i="1"/>
  <c r="AW1758" i="1"/>
  <c r="AX1758" i="1"/>
  <c r="AR1758" i="1"/>
  <c r="AS1758" i="1"/>
  <c r="AU1758" i="1"/>
  <c r="AT1758" i="1"/>
  <c r="AV1750" i="1"/>
  <c r="AW1750" i="1"/>
  <c r="AX1750" i="1"/>
  <c r="AR1750" i="1"/>
  <c r="AS1750" i="1"/>
  <c r="AU1750" i="1"/>
  <c r="AT1750" i="1"/>
  <c r="AV1742" i="1"/>
  <c r="AW1742" i="1"/>
  <c r="AX1742" i="1"/>
  <c r="AR1742" i="1"/>
  <c r="AS1742" i="1"/>
  <c r="AU1742" i="1"/>
  <c r="AT1742" i="1"/>
  <c r="AV1734" i="1"/>
  <c r="AW1734" i="1"/>
  <c r="AX1734" i="1"/>
  <c r="AR1734" i="1"/>
  <c r="AS1734" i="1"/>
  <c r="AU1734" i="1"/>
  <c r="AT1734" i="1"/>
  <c r="AV1726" i="1"/>
  <c r="AW1726" i="1"/>
  <c r="AX1726" i="1"/>
  <c r="AR1726" i="1"/>
  <c r="AS1726" i="1"/>
  <c r="AU1726" i="1"/>
  <c r="AT1726" i="1"/>
  <c r="AT1718" i="1"/>
  <c r="AU1718" i="1"/>
  <c r="AX1718" i="1"/>
  <c r="AR1718" i="1"/>
  <c r="AS1718" i="1"/>
  <c r="AW1718" i="1"/>
  <c r="AV1718" i="1"/>
  <c r="AT1710" i="1"/>
  <c r="AU1710" i="1"/>
  <c r="AX1710" i="1"/>
  <c r="AR1710" i="1"/>
  <c r="AS1710" i="1"/>
  <c r="AW1710" i="1"/>
  <c r="AV1710" i="1"/>
  <c r="AS1702" i="1"/>
  <c r="AT1702" i="1"/>
  <c r="AU1702" i="1"/>
  <c r="AR1702" i="1"/>
  <c r="AV1702" i="1"/>
  <c r="AW1702" i="1"/>
  <c r="AX1702" i="1"/>
  <c r="AR1694" i="1"/>
  <c r="AS1694" i="1"/>
  <c r="AT1694" i="1"/>
  <c r="AU1694" i="1"/>
  <c r="AV1694" i="1"/>
  <c r="AX1694" i="1"/>
  <c r="AW1694" i="1"/>
  <c r="AR1686" i="1"/>
  <c r="AS1686" i="1"/>
  <c r="AT1686" i="1"/>
  <c r="AU1686" i="1"/>
  <c r="AV1686" i="1"/>
  <c r="AX1686" i="1"/>
  <c r="AW1686" i="1"/>
  <c r="AR1678" i="1"/>
  <c r="AS1678" i="1"/>
  <c r="AT1678" i="1"/>
  <c r="AU1678" i="1"/>
  <c r="AV1678" i="1"/>
  <c r="AX1678" i="1"/>
  <c r="AW1678" i="1"/>
  <c r="AW1670" i="1"/>
  <c r="AR1670" i="1"/>
  <c r="AS1670" i="1"/>
  <c r="AT1670" i="1"/>
  <c r="AU1670" i="1"/>
  <c r="AV1670" i="1"/>
  <c r="AX1670" i="1"/>
  <c r="AW1662" i="1"/>
  <c r="AX1662" i="1"/>
  <c r="AR1662" i="1"/>
  <c r="AS1662" i="1"/>
  <c r="AT1662" i="1"/>
  <c r="AU1662" i="1"/>
  <c r="AV1662" i="1"/>
  <c r="AW1654" i="1"/>
  <c r="AX1654" i="1"/>
  <c r="AR1654" i="1"/>
  <c r="AS1654" i="1"/>
  <c r="AT1654" i="1"/>
  <c r="AU1654" i="1"/>
  <c r="AV1654" i="1"/>
  <c r="AW1646" i="1"/>
  <c r="AX1646" i="1"/>
  <c r="AR1646" i="1"/>
  <c r="AS1646" i="1"/>
  <c r="AT1646" i="1"/>
  <c r="AU1646" i="1"/>
  <c r="AV1646" i="1"/>
  <c r="AW1638" i="1"/>
  <c r="AX1638" i="1"/>
  <c r="AR1638" i="1"/>
  <c r="AS1638" i="1"/>
  <c r="AT1638" i="1"/>
  <c r="AU1638" i="1"/>
  <c r="AV1638" i="1"/>
  <c r="AW1630" i="1"/>
  <c r="AX1630" i="1"/>
  <c r="AR1630" i="1"/>
  <c r="AS1630" i="1"/>
  <c r="AT1630" i="1"/>
  <c r="AU1630" i="1"/>
  <c r="AV1630" i="1"/>
  <c r="AW1622" i="1"/>
  <c r="AX1622" i="1"/>
  <c r="AR1622" i="1"/>
  <c r="AS1622" i="1"/>
  <c r="AT1622" i="1"/>
  <c r="AU1622" i="1"/>
  <c r="AV1622" i="1"/>
  <c r="AW1614" i="1"/>
  <c r="AX1614" i="1"/>
  <c r="AR1614" i="1"/>
  <c r="AS1614" i="1"/>
  <c r="AT1614" i="1"/>
  <c r="AU1614" i="1"/>
  <c r="AV1614" i="1"/>
  <c r="AW1606" i="1"/>
  <c r="AX1606" i="1"/>
  <c r="AR1606" i="1"/>
  <c r="AS1606" i="1"/>
  <c r="AT1606" i="1"/>
  <c r="AU1606" i="1"/>
  <c r="AV1606" i="1"/>
  <c r="AT1598" i="1"/>
  <c r="AW1598" i="1"/>
  <c r="AX1598" i="1"/>
  <c r="AR1598" i="1"/>
  <c r="AS1598" i="1"/>
  <c r="AU1598" i="1"/>
  <c r="AV1598" i="1"/>
  <c r="AT1590" i="1"/>
  <c r="AW1590" i="1"/>
  <c r="AX1590" i="1"/>
  <c r="AR1590" i="1"/>
  <c r="AS1590" i="1"/>
  <c r="AU1590" i="1"/>
  <c r="AV1590" i="1"/>
  <c r="AT1582" i="1"/>
  <c r="AW1582" i="1"/>
  <c r="AX1582" i="1"/>
  <c r="AR1582" i="1"/>
  <c r="AS1582" i="1"/>
  <c r="AU1582" i="1"/>
  <c r="AV1582" i="1"/>
  <c r="AT1574" i="1"/>
  <c r="AW1574" i="1"/>
  <c r="AX1574" i="1"/>
  <c r="AR1574" i="1"/>
  <c r="AS1574" i="1"/>
  <c r="AU1574" i="1"/>
  <c r="AV1574" i="1"/>
  <c r="AT1566" i="1"/>
  <c r="AW1566" i="1"/>
  <c r="AX1566" i="1"/>
  <c r="AR1566" i="1"/>
  <c r="AS1566" i="1"/>
  <c r="AU1566" i="1"/>
  <c r="AV1566" i="1"/>
  <c r="AW1558" i="1"/>
  <c r="AT1558" i="1"/>
  <c r="AR1558" i="1"/>
  <c r="AS1558" i="1"/>
  <c r="AU1558" i="1"/>
  <c r="AV1558" i="1"/>
  <c r="AX1558" i="1"/>
  <c r="AW1550" i="1"/>
  <c r="AR1550" i="1"/>
  <c r="AT1550" i="1"/>
  <c r="AV1550" i="1"/>
  <c r="AS1550" i="1"/>
  <c r="AU1550" i="1"/>
  <c r="AX1550" i="1"/>
  <c r="AW1542" i="1"/>
  <c r="AX1542" i="1"/>
  <c r="AR1542" i="1"/>
  <c r="AS1542" i="1"/>
  <c r="AT1542" i="1"/>
  <c r="AV1542" i="1"/>
  <c r="AU1542" i="1"/>
  <c r="AW1534" i="1"/>
  <c r="AX1534" i="1"/>
  <c r="AR1534" i="1"/>
  <c r="AS1534" i="1"/>
  <c r="AT1534" i="1"/>
  <c r="AV1534" i="1"/>
  <c r="AU1534" i="1"/>
  <c r="AW1526" i="1"/>
  <c r="AX1526" i="1"/>
  <c r="AR1526" i="1"/>
  <c r="AS1526" i="1"/>
  <c r="AT1526" i="1"/>
  <c r="AV1526" i="1"/>
  <c r="AU1526" i="1"/>
  <c r="AW1518" i="1"/>
  <c r="AX1518" i="1"/>
  <c r="AR1518" i="1"/>
  <c r="AS1518" i="1"/>
  <c r="AT1518" i="1"/>
  <c r="AV1518" i="1"/>
  <c r="AU1518" i="1"/>
  <c r="AW1510" i="1"/>
  <c r="AX1510" i="1"/>
  <c r="AR1510" i="1"/>
  <c r="AS1510" i="1"/>
  <c r="AT1510" i="1"/>
  <c r="AV1510" i="1"/>
  <c r="AU1510" i="1"/>
  <c r="AW1502" i="1"/>
  <c r="AX1502" i="1"/>
  <c r="AR1502" i="1"/>
  <c r="AS1502" i="1"/>
  <c r="AT1502" i="1"/>
  <c r="AV1502" i="1"/>
  <c r="AU1502" i="1"/>
  <c r="AW1494" i="1"/>
  <c r="AX1494" i="1"/>
  <c r="AR1494" i="1"/>
  <c r="AS1494" i="1"/>
  <c r="AT1494" i="1"/>
  <c r="AV1494" i="1"/>
  <c r="AU1494" i="1"/>
  <c r="AU1486" i="1"/>
  <c r="AV1486" i="1"/>
  <c r="AW1486" i="1"/>
  <c r="AX1486" i="1"/>
  <c r="AR1486" i="1"/>
  <c r="AT1486" i="1"/>
  <c r="AS1486" i="1"/>
  <c r="AU1478" i="1"/>
  <c r="AV1478" i="1"/>
  <c r="AW1478" i="1"/>
  <c r="AX1478" i="1"/>
  <c r="AR1478" i="1"/>
  <c r="AT1478" i="1"/>
  <c r="AS1478" i="1"/>
  <c r="AU1470" i="1"/>
  <c r="AS1470" i="1"/>
  <c r="AR1470" i="1"/>
  <c r="AT1470" i="1"/>
  <c r="AV1470" i="1"/>
  <c r="AW1470" i="1"/>
  <c r="AX1470" i="1"/>
  <c r="AU1462" i="1"/>
  <c r="AW1462" i="1"/>
  <c r="AR1462" i="1"/>
  <c r="AS1462" i="1"/>
  <c r="AT1462" i="1"/>
  <c r="AX1462" i="1"/>
  <c r="AV1462" i="1"/>
  <c r="AU1454" i="1"/>
  <c r="AW1454" i="1"/>
  <c r="AR1454" i="1"/>
  <c r="AS1454" i="1"/>
  <c r="AT1454" i="1"/>
  <c r="AX1454" i="1"/>
  <c r="AV1454" i="1"/>
  <c r="AU1446" i="1"/>
  <c r="AV1446" i="1"/>
  <c r="AW1446" i="1"/>
  <c r="AR1446" i="1"/>
  <c r="AS1446" i="1"/>
  <c r="AT1446" i="1"/>
  <c r="AX1446" i="1"/>
  <c r="AU1438" i="1"/>
  <c r="AV1438" i="1"/>
  <c r="AW1438" i="1"/>
  <c r="AR1438" i="1"/>
  <c r="AS1438" i="1"/>
  <c r="AT1438" i="1"/>
  <c r="AX1438" i="1"/>
  <c r="AU1430" i="1"/>
  <c r="AV1430" i="1"/>
  <c r="AW1430" i="1"/>
  <c r="AX1430" i="1"/>
  <c r="AR1430" i="1"/>
  <c r="AS1430" i="1"/>
  <c r="AT1430" i="1"/>
  <c r="AU1422" i="1"/>
  <c r="AV1422" i="1"/>
  <c r="AW1422" i="1"/>
  <c r="AX1422" i="1"/>
  <c r="AR1422" i="1"/>
  <c r="AS1422" i="1"/>
  <c r="AT1422" i="1"/>
  <c r="AU1414" i="1"/>
  <c r="AV1414" i="1"/>
  <c r="AW1414" i="1"/>
  <c r="AX1414" i="1"/>
  <c r="AR1414" i="1"/>
  <c r="AS1414" i="1"/>
  <c r="AT1414" i="1"/>
  <c r="AU1406" i="1"/>
  <c r="AV1406" i="1"/>
  <c r="AW1406" i="1"/>
  <c r="AX1406" i="1"/>
  <c r="AR1406" i="1"/>
  <c r="AS1406" i="1"/>
  <c r="AT1406" i="1"/>
  <c r="AT1398" i="1"/>
  <c r="AR1398" i="1"/>
  <c r="AS1398" i="1"/>
  <c r="AU1398" i="1"/>
  <c r="AV1398" i="1"/>
  <c r="AW1398" i="1"/>
  <c r="AX1398" i="1"/>
  <c r="AT1390" i="1"/>
  <c r="AR1390" i="1"/>
  <c r="AS1390" i="1"/>
  <c r="AU1390" i="1"/>
  <c r="AV1390" i="1"/>
  <c r="AW1390" i="1"/>
  <c r="AX1390" i="1"/>
  <c r="AT1382" i="1"/>
  <c r="AR1382" i="1"/>
  <c r="AS1382" i="1"/>
  <c r="AU1382" i="1"/>
  <c r="AV1382" i="1"/>
  <c r="AW1382" i="1"/>
  <c r="AX1382" i="1"/>
  <c r="AT1374" i="1"/>
  <c r="AR1374" i="1"/>
  <c r="AS1374" i="1"/>
  <c r="AU1374" i="1"/>
  <c r="AV1374" i="1"/>
  <c r="AW1374" i="1"/>
  <c r="AX1374" i="1"/>
  <c r="AT1366" i="1"/>
  <c r="AR1366" i="1"/>
  <c r="AS1366" i="1"/>
  <c r="AU1366" i="1"/>
  <c r="AV1366" i="1"/>
  <c r="AW1366" i="1"/>
  <c r="AX1366" i="1"/>
  <c r="AT1358" i="1"/>
  <c r="AR1358" i="1"/>
  <c r="AS1358" i="1"/>
  <c r="AU1358" i="1"/>
  <c r="AV1358" i="1"/>
  <c r="AW1358" i="1"/>
  <c r="AX1358" i="1"/>
  <c r="AT1350" i="1"/>
  <c r="AR1350" i="1"/>
  <c r="AS1350" i="1"/>
  <c r="AU1350" i="1"/>
  <c r="AV1350" i="1"/>
  <c r="AW1350" i="1"/>
  <c r="AX1350" i="1"/>
  <c r="AS1342" i="1"/>
  <c r="AT1342" i="1"/>
  <c r="AR1342" i="1"/>
  <c r="AU1342" i="1"/>
  <c r="AV1342" i="1"/>
  <c r="AW1342" i="1"/>
  <c r="AX1342" i="1"/>
  <c r="AS1334" i="1"/>
  <c r="AT1334" i="1"/>
  <c r="AR1334" i="1"/>
  <c r="AU1334" i="1"/>
  <c r="AV1334" i="1"/>
  <c r="AW1334" i="1"/>
  <c r="AX1334" i="1"/>
  <c r="AX1326" i="1"/>
  <c r="AS1326" i="1"/>
  <c r="AT1326" i="1"/>
  <c r="AR1326" i="1"/>
  <c r="AU1326" i="1"/>
  <c r="AV1326" i="1"/>
  <c r="AW1326" i="1"/>
  <c r="AX1318" i="1"/>
  <c r="AS1318" i="1"/>
  <c r="AT1318" i="1"/>
  <c r="AR1318" i="1"/>
  <c r="AU1318" i="1"/>
  <c r="AV1318" i="1"/>
  <c r="AW1318" i="1"/>
  <c r="AV1310" i="1"/>
  <c r="AX1310" i="1"/>
  <c r="AS1310" i="1"/>
  <c r="AT1310" i="1"/>
  <c r="AW1310" i="1"/>
  <c r="AR1310" i="1"/>
  <c r="AU1310" i="1"/>
  <c r="AV1302" i="1"/>
  <c r="AW1302" i="1"/>
  <c r="AX1302" i="1"/>
  <c r="AS1302" i="1"/>
  <c r="AT1302" i="1"/>
  <c r="AR1302" i="1"/>
  <c r="AU1302" i="1"/>
  <c r="AV1294" i="1"/>
  <c r="AW1294" i="1"/>
  <c r="AX1294" i="1"/>
  <c r="AS1294" i="1"/>
  <c r="AT1294" i="1"/>
  <c r="AR1294" i="1"/>
  <c r="AU1294" i="1"/>
  <c r="AV1286" i="1"/>
  <c r="AW1286" i="1"/>
  <c r="AX1286" i="1"/>
  <c r="AR1286" i="1"/>
  <c r="AS1286" i="1"/>
  <c r="AT1286" i="1"/>
  <c r="AU1286" i="1"/>
  <c r="AV1278" i="1"/>
  <c r="AW1278" i="1"/>
  <c r="AX1278" i="1"/>
  <c r="AR1278" i="1"/>
  <c r="AS1278" i="1"/>
  <c r="AT1278" i="1"/>
  <c r="AU1278" i="1"/>
  <c r="AV1270" i="1"/>
  <c r="AW1270" i="1"/>
  <c r="AX1270" i="1"/>
  <c r="AR1270" i="1"/>
  <c r="AS1270" i="1"/>
  <c r="AT1270" i="1"/>
  <c r="AU1270" i="1"/>
  <c r="AV1262" i="1"/>
  <c r="AW1262" i="1"/>
  <c r="AX1262" i="1"/>
  <c r="AR1262" i="1"/>
  <c r="AS1262" i="1"/>
  <c r="AT1262" i="1"/>
  <c r="AU1262" i="1"/>
  <c r="AV1254" i="1"/>
  <c r="AW1254" i="1"/>
  <c r="AX1254" i="1"/>
  <c r="AR1254" i="1"/>
  <c r="AS1254" i="1"/>
  <c r="AT1254" i="1"/>
  <c r="AU1254" i="1"/>
  <c r="AV1246" i="1"/>
  <c r="AW1246" i="1"/>
  <c r="AX1246" i="1"/>
  <c r="AR1246" i="1"/>
  <c r="AS1246" i="1"/>
  <c r="AT1246" i="1"/>
  <c r="AU1246" i="1"/>
  <c r="AT1238" i="1"/>
  <c r="AR1238" i="1"/>
  <c r="AS1238" i="1"/>
  <c r="AU1238" i="1"/>
  <c r="AV1238" i="1"/>
  <c r="AW1238" i="1"/>
  <c r="AX1238" i="1"/>
  <c r="AT1230" i="1"/>
  <c r="AR1230" i="1"/>
  <c r="AS1230" i="1"/>
  <c r="AU1230" i="1"/>
  <c r="AV1230" i="1"/>
  <c r="AW1230" i="1"/>
  <c r="AX1230" i="1"/>
  <c r="AT1222" i="1"/>
  <c r="AR1222" i="1"/>
  <c r="AS1222" i="1"/>
  <c r="AU1222" i="1"/>
  <c r="AV1222" i="1"/>
  <c r="AW1222" i="1"/>
  <c r="AX1222" i="1"/>
  <c r="AS1214" i="1"/>
  <c r="AT1214" i="1"/>
  <c r="AR1214" i="1"/>
  <c r="AU1214" i="1"/>
  <c r="AV1214" i="1"/>
  <c r="AW1214" i="1"/>
  <c r="AX1214" i="1"/>
  <c r="AS1206" i="1"/>
  <c r="AT1206" i="1"/>
  <c r="AR1206" i="1"/>
  <c r="AU1206" i="1"/>
  <c r="AV1206" i="1"/>
  <c r="AW1206" i="1"/>
  <c r="AX1206" i="1"/>
  <c r="AS1198" i="1"/>
  <c r="AT1198" i="1"/>
  <c r="AR1198" i="1"/>
  <c r="AU1198" i="1"/>
  <c r="AV1198" i="1"/>
  <c r="AW1198" i="1"/>
  <c r="AX1198" i="1"/>
  <c r="AV1190" i="1"/>
  <c r="AW1190" i="1"/>
  <c r="AS1190" i="1"/>
  <c r="AT1190" i="1"/>
  <c r="AX1190" i="1"/>
  <c r="AR1190" i="1"/>
  <c r="AU1190" i="1"/>
  <c r="AV1182" i="1"/>
  <c r="AW1182" i="1"/>
  <c r="AX1182" i="1"/>
  <c r="AS1182" i="1"/>
  <c r="AT1182" i="1"/>
  <c r="AR1182" i="1"/>
  <c r="AU1182" i="1"/>
  <c r="AV1174" i="1"/>
  <c r="AW1174" i="1"/>
  <c r="AX1174" i="1"/>
  <c r="AS1174" i="1"/>
  <c r="AT1174" i="1"/>
  <c r="AR1174" i="1"/>
  <c r="AU1174" i="1"/>
  <c r="AV1166" i="1"/>
  <c r="AW1166" i="1"/>
  <c r="AX1166" i="1"/>
  <c r="AR1166" i="1"/>
  <c r="AS1166" i="1"/>
  <c r="AT1166" i="1"/>
  <c r="AU1166" i="1"/>
  <c r="AV1158" i="1"/>
  <c r="AW1158" i="1"/>
  <c r="AX1158" i="1"/>
  <c r="AR1158" i="1"/>
  <c r="AS1158" i="1"/>
  <c r="AT1158" i="1"/>
  <c r="AU1158" i="1"/>
  <c r="AV1150" i="1"/>
  <c r="AW1150" i="1"/>
  <c r="AX1150" i="1"/>
  <c r="AR1150" i="1"/>
  <c r="AS1150" i="1"/>
  <c r="AT1150" i="1"/>
  <c r="AU1150" i="1"/>
  <c r="AV1142" i="1"/>
  <c r="AW1142" i="1"/>
  <c r="AX1142" i="1"/>
  <c r="AR1142" i="1"/>
  <c r="AS1142" i="1"/>
  <c r="AT1142" i="1"/>
  <c r="AU1142" i="1"/>
  <c r="AV1134" i="1"/>
  <c r="AW1134" i="1"/>
  <c r="AX1134" i="1"/>
  <c r="AR1134" i="1"/>
  <c r="AS1134" i="1"/>
  <c r="AT1134" i="1"/>
  <c r="AU1134" i="1"/>
  <c r="AV1126" i="1"/>
  <c r="AW1126" i="1"/>
  <c r="AX1126" i="1"/>
  <c r="AR1126" i="1"/>
  <c r="AS1126" i="1"/>
  <c r="AT1126" i="1"/>
  <c r="AU1126" i="1"/>
  <c r="AV1118" i="1"/>
  <c r="AW1118" i="1"/>
  <c r="AX1118" i="1"/>
  <c r="AR1118" i="1"/>
  <c r="AS1118" i="1"/>
  <c r="AT1118" i="1"/>
  <c r="AU1118" i="1"/>
  <c r="AU1110" i="1"/>
  <c r="AR1110" i="1"/>
  <c r="AS1110" i="1"/>
  <c r="AT1110" i="1"/>
  <c r="AV1110" i="1"/>
  <c r="AW1110" i="1"/>
  <c r="AX1110" i="1"/>
  <c r="AU1102" i="1"/>
  <c r="AR1102" i="1"/>
  <c r="AS1102" i="1"/>
  <c r="AT1102" i="1"/>
  <c r="AV1102" i="1"/>
  <c r="AW1102" i="1"/>
  <c r="AX1102" i="1"/>
  <c r="AT1094" i="1"/>
  <c r="AU1094" i="1"/>
  <c r="AS1094" i="1"/>
  <c r="AR1094" i="1"/>
  <c r="AV1094" i="1"/>
  <c r="AW1094" i="1"/>
  <c r="AX1094" i="1"/>
  <c r="AT1086" i="1"/>
  <c r="AU1086" i="1"/>
  <c r="AS1086" i="1"/>
  <c r="AR1086" i="1"/>
  <c r="AV1086" i="1"/>
  <c r="AW1086" i="1"/>
  <c r="AX1086" i="1"/>
  <c r="AT1078" i="1"/>
  <c r="AU1078" i="1"/>
  <c r="AS1078" i="1"/>
  <c r="AR1078" i="1"/>
  <c r="AV1078" i="1"/>
  <c r="AW1078" i="1"/>
  <c r="AX1078" i="1"/>
  <c r="AT1070" i="1"/>
  <c r="AU1070" i="1"/>
  <c r="AS1070" i="1"/>
  <c r="AR1070" i="1"/>
  <c r="AV1070" i="1"/>
  <c r="AW1070" i="1"/>
  <c r="AX1070" i="1"/>
  <c r="AT1062" i="1"/>
  <c r="AU1062" i="1"/>
  <c r="AS1062" i="1"/>
  <c r="AR1062" i="1"/>
  <c r="AV1062" i="1"/>
  <c r="AW1062" i="1"/>
  <c r="AX1062" i="1"/>
  <c r="AT1054" i="1"/>
  <c r="AU1054" i="1"/>
  <c r="AV1054" i="1"/>
  <c r="AW1054" i="1"/>
  <c r="AS1054" i="1"/>
  <c r="AR1054" i="1"/>
  <c r="AX1054" i="1"/>
  <c r="AT1046" i="1"/>
  <c r="AU1046" i="1"/>
  <c r="AV1046" i="1"/>
  <c r="AW1046" i="1"/>
  <c r="AS1046" i="1"/>
  <c r="AR1046" i="1"/>
  <c r="AX1046" i="1"/>
  <c r="AT1038" i="1"/>
  <c r="AU1038" i="1"/>
  <c r="AV1038" i="1"/>
  <c r="AW1038" i="1"/>
  <c r="AX1038" i="1"/>
  <c r="AS1038" i="1"/>
  <c r="AR1038" i="1"/>
  <c r="AT1030" i="1"/>
  <c r="AU1030" i="1"/>
  <c r="AV1030" i="1"/>
  <c r="AW1030" i="1"/>
  <c r="AX1030" i="1"/>
  <c r="AS1030" i="1"/>
  <c r="AR1030" i="1"/>
  <c r="AT1022" i="1"/>
  <c r="AU1022" i="1"/>
  <c r="AV1022" i="1"/>
  <c r="AW1022" i="1"/>
  <c r="AX1022" i="1"/>
  <c r="AS1022" i="1"/>
  <c r="AR1022" i="1"/>
  <c r="AT1014" i="1"/>
  <c r="AU1014" i="1"/>
  <c r="AV1014" i="1"/>
  <c r="AW1014" i="1"/>
  <c r="AX1014" i="1"/>
  <c r="AS1014" i="1"/>
  <c r="AR1014" i="1"/>
  <c r="AT1006" i="1"/>
  <c r="AU1006" i="1"/>
  <c r="AV1006" i="1"/>
  <c r="AW1006" i="1"/>
  <c r="AX1006" i="1"/>
  <c r="AS1006" i="1"/>
  <c r="AR1006" i="1"/>
  <c r="AT998" i="1"/>
  <c r="AU998" i="1"/>
  <c r="AV998" i="1"/>
  <c r="AW998" i="1"/>
  <c r="AX998" i="1"/>
  <c r="AS998" i="1"/>
  <c r="AR998" i="1"/>
  <c r="AT990" i="1"/>
  <c r="AU990" i="1"/>
  <c r="AV990" i="1"/>
  <c r="AW990" i="1"/>
  <c r="AX990" i="1"/>
  <c r="AS990" i="1"/>
  <c r="AR990" i="1"/>
  <c r="AT982" i="1"/>
  <c r="AU982" i="1"/>
  <c r="AV982" i="1"/>
  <c r="AW982" i="1"/>
  <c r="AX982" i="1"/>
  <c r="AS982" i="1"/>
  <c r="AR982" i="1"/>
  <c r="AS974" i="1"/>
  <c r="AT974" i="1"/>
  <c r="AU974" i="1"/>
  <c r="AV974" i="1"/>
  <c r="AW974" i="1"/>
  <c r="AX974" i="1"/>
  <c r="AR974" i="1"/>
  <c r="AS966" i="1"/>
  <c r="AT966" i="1"/>
  <c r="AX966" i="1"/>
  <c r="AR966" i="1"/>
  <c r="AU966" i="1"/>
  <c r="AW966" i="1"/>
  <c r="AV966" i="1"/>
  <c r="AR958" i="1"/>
  <c r="AS958" i="1"/>
  <c r="AT958" i="1"/>
  <c r="AU958" i="1"/>
  <c r="AV958" i="1"/>
  <c r="AW958" i="1"/>
  <c r="AX958" i="1"/>
  <c r="AR950" i="1"/>
  <c r="AS950" i="1"/>
  <c r="AT950" i="1"/>
  <c r="AU950" i="1"/>
  <c r="AW950" i="1"/>
  <c r="AX950" i="1"/>
  <c r="AV950" i="1"/>
  <c r="AR942" i="1"/>
  <c r="AS942" i="1"/>
  <c r="AT942" i="1"/>
  <c r="AU942" i="1"/>
  <c r="AW942" i="1"/>
  <c r="AX942" i="1"/>
  <c r="AV942" i="1"/>
  <c r="AR934" i="1"/>
  <c r="AS934" i="1"/>
  <c r="AT934" i="1"/>
  <c r="AU934" i="1"/>
  <c r="AV934" i="1"/>
  <c r="AW934" i="1"/>
  <c r="AX934" i="1"/>
  <c r="AR926" i="1"/>
  <c r="AS926" i="1"/>
  <c r="AT926" i="1"/>
  <c r="AU926" i="1"/>
  <c r="AV926" i="1"/>
  <c r="AW926" i="1"/>
  <c r="AX926" i="1"/>
  <c r="AR918" i="1"/>
  <c r="AS918" i="1"/>
  <c r="AT918" i="1"/>
  <c r="AU918" i="1"/>
  <c r="AV918" i="1"/>
  <c r="AW918" i="1"/>
  <c r="AX918" i="1"/>
  <c r="AR910" i="1"/>
  <c r="AS910" i="1"/>
  <c r="AT910" i="1"/>
  <c r="AU910" i="1"/>
  <c r="AV910" i="1"/>
  <c r="AW910" i="1"/>
  <c r="AX910" i="1"/>
  <c r="AR902" i="1"/>
  <c r="AS902" i="1"/>
  <c r="AT902" i="1"/>
  <c r="AU902" i="1"/>
  <c r="AV902" i="1"/>
  <c r="AW902" i="1"/>
  <c r="AX902" i="1"/>
  <c r="AR894" i="1"/>
  <c r="AS894" i="1"/>
  <c r="AT894" i="1"/>
  <c r="AU894" i="1"/>
  <c r="AV894" i="1"/>
  <c r="AW894" i="1"/>
  <c r="AX894" i="1"/>
  <c r="AT886" i="1"/>
  <c r="AU886" i="1"/>
  <c r="AS886" i="1"/>
  <c r="AV886" i="1"/>
  <c r="AW886" i="1"/>
  <c r="AX886" i="1"/>
  <c r="AR886" i="1"/>
  <c r="AT878" i="1"/>
  <c r="AU878" i="1"/>
  <c r="AS878" i="1"/>
  <c r="AR878" i="1"/>
  <c r="AV878" i="1"/>
  <c r="AW878" i="1"/>
  <c r="AX878" i="1"/>
  <c r="AT870" i="1"/>
  <c r="AU870" i="1"/>
  <c r="AS870" i="1"/>
  <c r="AR870" i="1"/>
  <c r="AV870" i="1"/>
  <c r="AW870" i="1"/>
  <c r="AX870" i="1"/>
  <c r="AT862" i="1"/>
  <c r="AU862" i="1"/>
  <c r="AV862" i="1"/>
  <c r="AS862" i="1"/>
  <c r="AR862" i="1"/>
  <c r="AW862" i="1"/>
  <c r="AX862" i="1"/>
  <c r="AT854" i="1"/>
  <c r="AU854" i="1"/>
  <c r="AV854" i="1"/>
  <c r="AX854" i="1"/>
  <c r="AS854" i="1"/>
  <c r="AW854" i="1"/>
  <c r="AR854" i="1"/>
  <c r="AT846" i="1"/>
  <c r="AU846" i="1"/>
  <c r="AV846" i="1"/>
  <c r="AX846" i="1"/>
  <c r="AS846" i="1"/>
  <c r="AW846" i="1"/>
  <c r="AR846" i="1"/>
  <c r="AT838" i="1"/>
  <c r="AU838" i="1"/>
  <c r="AV838" i="1"/>
  <c r="AX838" i="1"/>
  <c r="AS838" i="1"/>
  <c r="AR838" i="1"/>
  <c r="AW838" i="1"/>
  <c r="AT830" i="1"/>
  <c r="AU830" i="1"/>
  <c r="AV830" i="1"/>
  <c r="AX830" i="1"/>
  <c r="AS830" i="1"/>
  <c r="AR830" i="1"/>
  <c r="AW830" i="1"/>
  <c r="AT822" i="1"/>
  <c r="AU822" i="1"/>
  <c r="AV822" i="1"/>
  <c r="AW822" i="1"/>
  <c r="AX822" i="1"/>
  <c r="AS822" i="1"/>
  <c r="AR822" i="1"/>
  <c r="AW814" i="1"/>
  <c r="AS814" i="1"/>
  <c r="AU814" i="1"/>
  <c r="AT814" i="1"/>
  <c r="AV814" i="1"/>
  <c r="AX814" i="1"/>
  <c r="AR814" i="1"/>
  <c r="AV806" i="1"/>
  <c r="AW806" i="1"/>
  <c r="AX806" i="1"/>
  <c r="AR806" i="1"/>
  <c r="AS806" i="1"/>
  <c r="AU806" i="1"/>
  <c r="AT806" i="1"/>
  <c r="AV798" i="1"/>
  <c r="AW798" i="1"/>
  <c r="AX798" i="1"/>
  <c r="AR798" i="1"/>
  <c r="AS798" i="1"/>
  <c r="AU798" i="1"/>
  <c r="AT798" i="1"/>
  <c r="AU790" i="1"/>
  <c r="AR790" i="1"/>
  <c r="AS790" i="1"/>
  <c r="AT790" i="1"/>
  <c r="AV790" i="1"/>
  <c r="AW790" i="1"/>
  <c r="AX790" i="1"/>
  <c r="AU782" i="1"/>
  <c r="AR782" i="1"/>
  <c r="AS782" i="1"/>
  <c r="AT782" i="1"/>
  <c r="AV782" i="1"/>
  <c r="AW782" i="1"/>
  <c r="AX782" i="1"/>
  <c r="AU774" i="1"/>
  <c r="AR774" i="1"/>
  <c r="AS774" i="1"/>
  <c r="AT774" i="1"/>
  <c r="AV774" i="1"/>
  <c r="AW774" i="1"/>
  <c r="AX774" i="1"/>
  <c r="AU766" i="1"/>
  <c r="AR766" i="1"/>
  <c r="AS766" i="1"/>
  <c r="AT766" i="1"/>
  <c r="AV766" i="1"/>
  <c r="AW766" i="1"/>
  <c r="AX766" i="1"/>
  <c r="AT758" i="1"/>
  <c r="AU758" i="1"/>
  <c r="AR758" i="1"/>
  <c r="AS758" i="1"/>
  <c r="AV758" i="1"/>
  <c r="AW758" i="1"/>
  <c r="AX758" i="1"/>
  <c r="AS750" i="1"/>
  <c r="AT750" i="1"/>
  <c r="AU750" i="1"/>
  <c r="AV750" i="1"/>
  <c r="AR750" i="1"/>
  <c r="AW750" i="1"/>
  <c r="AX750" i="1"/>
  <c r="AS742" i="1"/>
  <c r="AT742" i="1"/>
  <c r="AU742" i="1"/>
  <c r="AV742" i="1"/>
  <c r="AW742" i="1"/>
  <c r="AR742" i="1"/>
  <c r="AX742" i="1"/>
  <c r="AS734" i="1"/>
  <c r="AT734" i="1"/>
  <c r="AU734" i="1"/>
  <c r="AV734" i="1"/>
  <c r="AW734" i="1"/>
  <c r="AR734" i="1"/>
  <c r="AX734" i="1"/>
  <c r="AS726" i="1"/>
  <c r="AT726" i="1"/>
  <c r="AU726" i="1"/>
  <c r="AV726" i="1"/>
  <c r="AW726" i="1"/>
  <c r="AX726" i="1"/>
  <c r="AR726" i="1"/>
  <c r="AS718" i="1"/>
  <c r="AT718" i="1"/>
  <c r="AU718" i="1"/>
  <c r="AV718" i="1"/>
  <c r="AW718" i="1"/>
  <c r="AX718" i="1"/>
  <c r="AR718" i="1"/>
  <c r="AS710" i="1"/>
  <c r="AT710" i="1"/>
  <c r="AV710" i="1"/>
  <c r="AW710" i="1"/>
  <c r="AX710" i="1"/>
  <c r="AR710" i="1"/>
  <c r="AU710" i="1"/>
  <c r="AS702" i="1"/>
  <c r="AT702" i="1"/>
  <c r="AU702" i="1"/>
  <c r="AW702" i="1"/>
  <c r="AR702" i="1"/>
  <c r="AV702" i="1"/>
  <c r="AX702" i="1"/>
  <c r="AR694" i="1"/>
  <c r="AS694" i="1"/>
  <c r="AT694" i="1"/>
  <c r="AU694" i="1"/>
  <c r="AW694" i="1"/>
  <c r="AV694" i="1"/>
  <c r="AX694" i="1"/>
  <c r="AR686" i="1"/>
  <c r="AS686" i="1"/>
  <c r="AT686" i="1"/>
  <c r="AU686" i="1"/>
  <c r="AW686" i="1"/>
  <c r="AX686" i="1"/>
  <c r="AV686" i="1"/>
  <c r="AR678" i="1"/>
  <c r="AS678" i="1"/>
  <c r="AT678" i="1"/>
  <c r="AU678" i="1"/>
  <c r="AV678" i="1"/>
  <c r="AW678" i="1"/>
  <c r="AX678" i="1"/>
  <c r="AR670" i="1"/>
  <c r="AS670" i="1"/>
  <c r="AT670" i="1"/>
  <c r="AU670" i="1"/>
  <c r="AV670" i="1"/>
  <c r="AW670" i="1"/>
  <c r="AX670" i="1"/>
  <c r="AR662" i="1"/>
  <c r="AS662" i="1"/>
  <c r="AT662" i="1"/>
  <c r="AU662" i="1"/>
  <c r="AV662" i="1"/>
  <c r="AW662" i="1"/>
  <c r="AX662" i="1"/>
  <c r="AU654" i="1"/>
  <c r="AT654" i="1"/>
  <c r="AR654" i="1"/>
  <c r="AS654" i="1"/>
  <c r="AV654" i="1"/>
  <c r="AW654" i="1"/>
  <c r="AX654" i="1"/>
  <c r="AU646" i="1"/>
  <c r="AT646" i="1"/>
  <c r="AR646" i="1"/>
  <c r="AS646" i="1"/>
  <c r="AV646" i="1"/>
  <c r="AW646" i="1"/>
  <c r="AX646" i="1"/>
  <c r="AU638" i="1"/>
  <c r="AT638" i="1"/>
  <c r="AR638" i="1"/>
  <c r="AS638" i="1"/>
  <c r="AV638" i="1"/>
  <c r="AW638" i="1"/>
  <c r="AX638" i="1"/>
  <c r="AU630" i="1"/>
  <c r="AW630" i="1"/>
  <c r="AR630" i="1"/>
  <c r="AT630" i="1"/>
  <c r="AX630" i="1"/>
  <c r="AS630" i="1"/>
  <c r="AV630" i="1"/>
  <c r="AU622" i="1"/>
  <c r="AV622" i="1"/>
  <c r="AW622" i="1"/>
  <c r="AX622" i="1"/>
  <c r="AR622" i="1"/>
  <c r="AT622" i="1"/>
  <c r="AS622" i="1"/>
  <c r="AU614" i="1"/>
  <c r="AV614" i="1"/>
  <c r="AW614" i="1"/>
  <c r="AX614" i="1"/>
  <c r="AR614" i="1"/>
  <c r="AT614" i="1"/>
  <c r="AS614" i="1"/>
  <c r="AU602" i="1"/>
  <c r="AV602" i="1"/>
  <c r="AW602" i="1"/>
  <c r="AX602" i="1"/>
  <c r="AR602" i="1"/>
  <c r="AT602" i="1"/>
  <c r="AS602" i="1"/>
  <c r="AR594" i="1"/>
  <c r="AS594" i="1"/>
  <c r="AT594" i="1"/>
  <c r="AU594" i="1"/>
  <c r="AV594" i="1"/>
  <c r="AW594" i="1"/>
  <c r="AX594" i="1"/>
  <c r="AR586" i="1"/>
  <c r="AS586" i="1"/>
  <c r="AT586" i="1"/>
  <c r="AU586" i="1"/>
  <c r="AV586" i="1"/>
  <c r="AW586" i="1"/>
  <c r="AX586" i="1"/>
  <c r="AR578" i="1"/>
  <c r="AS578" i="1"/>
  <c r="AT578" i="1"/>
  <c r="AU578" i="1"/>
  <c r="AV578" i="1"/>
  <c r="AX578" i="1"/>
  <c r="AW578" i="1"/>
  <c r="AR570" i="1"/>
  <c r="AS570" i="1"/>
  <c r="AT570" i="1"/>
  <c r="AU570" i="1"/>
  <c r="AV570" i="1"/>
  <c r="AX570" i="1"/>
  <c r="AW570" i="1"/>
  <c r="AT562" i="1"/>
  <c r="AS562" i="1"/>
  <c r="AU562" i="1"/>
  <c r="AV562" i="1"/>
  <c r="AW562" i="1"/>
  <c r="AX562" i="1"/>
  <c r="AR562" i="1"/>
  <c r="AT554" i="1"/>
  <c r="AS554" i="1"/>
  <c r="AU554" i="1"/>
  <c r="AV554" i="1"/>
  <c r="AW554" i="1"/>
  <c r="AX554" i="1"/>
  <c r="AR554" i="1"/>
  <c r="AT546" i="1"/>
  <c r="AS546" i="1"/>
  <c r="AU546" i="1"/>
  <c r="AV546" i="1"/>
  <c r="AW546" i="1"/>
  <c r="AX546" i="1"/>
  <c r="AR546" i="1"/>
  <c r="AX538" i="1"/>
  <c r="AS538" i="1"/>
  <c r="AT538" i="1"/>
  <c r="AW538" i="1"/>
  <c r="AR538" i="1"/>
  <c r="AV538" i="1"/>
  <c r="AU538" i="1"/>
  <c r="AV530" i="1"/>
  <c r="AW530" i="1"/>
  <c r="AX530" i="1"/>
  <c r="AR530" i="1"/>
  <c r="AS530" i="1"/>
  <c r="AT530" i="1"/>
  <c r="AU530" i="1"/>
  <c r="AV522" i="1"/>
  <c r="AW522" i="1"/>
  <c r="AX522" i="1"/>
  <c r="AR522" i="1"/>
  <c r="AS522" i="1"/>
  <c r="AT522" i="1"/>
  <c r="AU522" i="1"/>
  <c r="AV514" i="1"/>
  <c r="AW514" i="1"/>
  <c r="AX514" i="1"/>
  <c r="AR514" i="1"/>
  <c r="AS514" i="1"/>
  <c r="AT514" i="1"/>
  <c r="AU514" i="1"/>
  <c r="AT506" i="1"/>
  <c r="AR506" i="1"/>
  <c r="AS506" i="1"/>
  <c r="AU506" i="1"/>
  <c r="AV506" i="1"/>
  <c r="AW506" i="1"/>
  <c r="AX506" i="1"/>
  <c r="AT499" i="1"/>
  <c r="AR499" i="1"/>
  <c r="AS499" i="1"/>
  <c r="AU499" i="1"/>
  <c r="AV499" i="1"/>
  <c r="AW499" i="1"/>
  <c r="AX499" i="1"/>
  <c r="AR491" i="1"/>
  <c r="AT491" i="1"/>
  <c r="AS491" i="1"/>
  <c r="AU491" i="1"/>
  <c r="AV491" i="1"/>
  <c r="AW491" i="1"/>
  <c r="AX491" i="1"/>
  <c r="AV483" i="1"/>
  <c r="AW483" i="1"/>
  <c r="AR483" i="1"/>
  <c r="AT483" i="1"/>
  <c r="AX483" i="1"/>
  <c r="AS483" i="1"/>
  <c r="AU483" i="1"/>
  <c r="AV475" i="1"/>
  <c r="AW475" i="1"/>
  <c r="AX475" i="1"/>
  <c r="AR475" i="1"/>
  <c r="AS475" i="1"/>
  <c r="AT475" i="1"/>
  <c r="AU475" i="1"/>
  <c r="AV467" i="1"/>
  <c r="AW467" i="1"/>
  <c r="AX467" i="1"/>
  <c r="AR467" i="1"/>
  <c r="AS467" i="1"/>
  <c r="AT467" i="1"/>
  <c r="AU467" i="1"/>
  <c r="AV450" i="1"/>
  <c r="AW450" i="1"/>
  <c r="AX450" i="1"/>
  <c r="AR450" i="1"/>
  <c r="AS450" i="1"/>
  <c r="AT450" i="1"/>
  <c r="AU450" i="1"/>
  <c r="AV442" i="1"/>
  <c r="AW442" i="1"/>
  <c r="AX442" i="1"/>
  <c r="AR442" i="1"/>
  <c r="AS442" i="1"/>
  <c r="AT442" i="1"/>
  <c r="AU442" i="1"/>
  <c r="AW3597" i="1"/>
  <c r="AW3596" i="1"/>
  <c r="AW3595" i="1"/>
  <c r="AW3594" i="1"/>
  <c r="AW3593" i="1"/>
  <c r="AW3592" i="1"/>
  <c r="AW3591" i="1"/>
  <c r="AW3590" i="1"/>
  <c r="AW3589" i="1"/>
  <c r="AW3588" i="1"/>
  <c r="AW3587" i="1"/>
  <c r="AW3586" i="1"/>
  <c r="AW3585" i="1"/>
  <c r="AW3584" i="1"/>
  <c r="AW3583" i="1"/>
  <c r="AW3582" i="1"/>
  <c r="AW3581" i="1"/>
  <c r="AW3580" i="1"/>
  <c r="AW3579" i="1"/>
  <c r="AW3578" i="1"/>
  <c r="AW3577" i="1"/>
  <c r="AW3576" i="1"/>
  <c r="AW3575" i="1"/>
  <c r="AW3574" i="1"/>
  <c r="AW3573" i="1"/>
  <c r="AW3572" i="1"/>
  <c r="AW3571" i="1"/>
  <c r="AW3570" i="1"/>
  <c r="AW3569" i="1"/>
  <c r="AW3568" i="1"/>
  <c r="AW3567" i="1"/>
  <c r="AW3566" i="1"/>
  <c r="AW3565" i="1"/>
  <c r="AW3564" i="1"/>
  <c r="AW3563" i="1"/>
  <c r="AW3562" i="1"/>
  <c r="AW3561" i="1"/>
  <c r="AW3560" i="1"/>
  <c r="AW3559" i="1"/>
  <c r="AW3558" i="1"/>
  <c r="AW3557" i="1"/>
  <c r="AW3556" i="1"/>
  <c r="AW3555" i="1"/>
  <c r="AW3554" i="1"/>
  <c r="AW3553" i="1"/>
  <c r="AW3552" i="1"/>
  <c r="AW3551" i="1"/>
  <c r="AW3550" i="1"/>
  <c r="AW3549" i="1"/>
  <c r="AW3548" i="1"/>
  <c r="AW3547" i="1"/>
  <c r="AW3546" i="1"/>
  <c r="AW3545" i="1"/>
  <c r="AW3544" i="1"/>
  <c r="AW3543" i="1"/>
  <c r="AW3542" i="1"/>
  <c r="AW3541" i="1"/>
  <c r="AW3540" i="1"/>
  <c r="AV3539" i="1"/>
  <c r="AT3538" i="1"/>
  <c r="AS3537" i="1"/>
  <c r="AR3536" i="1"/>
  <c r="AX3533" i="1"/>
  <c r="AW3532" i="1"/>
  <c r="AV3531" i="1"/>
  <c r="AT3530" i="1"/>
  <c r="AS3529" i="1"/>
  <c r="AR3528" i="1"/>
  <c r="AX3525" i="1"/>
  <c r="AW3524" i="1"/>
  <c r="AV3523" i="1"/>
  <c r="AT3522" i="1"/>
  <c r="AS3521" i="1"/>
  <c r="AR3520" i="1"/>
  <c r="AX3517" i="1"/>
  <c r="AW3516" i="1"/>
  <c r="AV3515" i="1"/>
  <c r="AX3512" i="1"/>
  <c r="AV3511" i="1"/>
  <c r="AR3510" i="1"/>
  <c r="AX3508" i="1"/>
  <c r="AV3507" i="1"/>
  <c r="AX3504" i="1"/>
  <c r="AV3503" i="1"/>
  <c r="AR3502" i="1"/>
  <c r="AX3500" i="1"/>
  <c r="AV3499" i="1"/>
  <c r="AX3496" i="1"/>
  <c r="AV3495" i="1"/>
  <c r="AR3494" i="1"/>
  <c r="AX3492" i="1"/>
  <c r="AV3491" i="1"/>
  <c r="AX3488" i="1"/>
  <c r="AV3487" i="1"/>
  <c r="AR3486" i="1"/>
  <c r="AX3484" i="1"/>
  <c r="AV3483" i="1"/>
  <c r="AX3480" i="1"/>
  <c r="AV3479" i="1"/>
  <c r="AR3478" i="1"/>
  <c r="AX3476" i="1"/>
  <c r="AV3475" i="1"/>
  <c r="AX3472" i="1"/>
  <c r="AV3471" i="1"/>
  <c r="AR3470" i="1"/>
  <c r="AX3468" i="1"/>
  <c r="AV3467" i="1"/>
  <c r="AX3464" i="1"/>
  <c r="AV3463" i="1"/>
  <c r="AR3462" i="1"/>
  <c r="AX3460" i="1"/>
  <c r="AV3459" i="1"/>
  <c r="AX3456" i="1"/>
  <c r="AV3455" i="1"/>
  <c r="AR3454" i="1"/>
  <c r="AX3452" i="1"/>
  <c r="AV3451" i="1"/>
  <c r="AX3448" i="1"/>
  <c r="AR3447" i="1"/>
  <c r="AV3442" i="1"/>
  <c r="AX3440" i="1"/>
  <c r="AR3439" i="1"/>
  <c r="AV3434" i="1"/>
  <c r="AX3432" i="1"/>
  <c r="AR3431" i="1"/>
  <c r="AV3426" i="1"/>
  <c r="AX3424" i="1"/>
  <c r="AR3423" i="1"/>
  <c r="AV3418" i="1"/>
  <c r="AX3416" i="1"/>
  <c r="AR3415" i="1"/>
  <c r="AV3410" i="1"/>
  <c r="AX3408" i="1"/>
  <c r="AR3407" i="1"/>
  <c r="AV3402" i="1"/>
  <c r="AX3400" i="1"/>
  <c r="AR3399" i="1"/>
  <c r="AV3394" i="1"/>
  <c r="AX3392" i="1"/>
  <c r="AR3391" i="1"/>
  <c r="AW3387" i="1"/>
  <c r="AW3385" i="1"/>
  <c r="AW3383" i="1"/>
  <c r="AW3379" i="1"/>
  <c r="AW3377" i="1"/>
  <c r="AW3375" i="1"/>
  <c r="AW3371" i="1"/>
  <c r="AW3369" i="1"/>
  <c r="AW3367" i="1"/>
  <c r="AW3363" i="1"/>
  <c r="AW3361" i="1"/>
  <c r="AW3359" i="1"/>
  <c r="AW3355" i="1"/>
  <c r="AW3353" i="1"/>
  <c r="AW3351" i="1"/>
  <c r="AW3346" i="1"/>
  <c r="AW3338" i="1"/>
  <c r="AW3330" i="1"/>
  <c r="AW3322" i="1"/>
  <c r="AW3314" i="1"/>
  <c r="AW3306" i="1"/>
  <c r="AW3298" i="1"/>
  <c r="AW3290" i="1"/>
  <c r="AW3282" i="1"/>
  <c r="AW3274" i="1"/>
  <c r="AW3266" i="1"/>
  <c r="AW3258" i="1"/>
  <c r="AW3255" i="1"/>
  <c r="AW3251" i="1"/>
  <c r="AX3190" i="1"/>
  <c r="AR3184" i="1"/>
  <c r="AW3159" i="1"/>
  <c r="AV3142" i="1"/>
  <c r="AU3118" i="1"/>
  <c r="AX3079" i="1"/>
  <c r="R768" i="1"/>
  <c r="R704" i="1"/>
  <c r="T696" i="1"/>
  <c r="R688" i="1"/>
  <c r="T680" i="1"/>
  <c r="R572" i="1"/>
  <c r="T556" i="1"/>
  <c r="R508" i="1"/>
  <c r="Z501" i="1"/>
  <c r="AS440" i="1"/>
  <c r="AT3509" i="1"/>
  <c r="AU3509" i="1"/>
  <c r="AT3501" i="1"/>
  <c r="AU3501" i="1"/>
  <c r="AT3493" i="1"/>
  <c r="AU3493" i="1"/>
  <c r="AT3485" i="1"/>
  <c r="AU3485" i="1"/>
  <c r="AT3477" i="1"/>
  <c r="AU3477" i="1"/>
  <c r="AT3469" i="1"/>
  <c r="AU3469" i="1"/>
  <c r="AT3461" i="1"/>
  <c r="AU3461" i="1"/>
  <c r="AT3453" i="1"/>
  <c r="AU3453" i="1"/>
  <c r="AS3445" i="1"/>
  <c r="AT3445" i="1"/>
  <c r="AU3445" i="1"/>
  <c r="AS3437" i="1"/>
  <c r="AT3437" i="1"/>
  <c r="AU3437" i="1"/>
  <c r="AS3429" i="1"/>
  <c r="AT3429" i="1"/>
  <c r="AU3429" i="1"/>
  <c r="AS3421" i="1"/>
  <c r="AT3421" i="1"/>
  <c r="AU3421" i="1"/>
  <c r="AS3413" i="1"/>
  <c r="AT3413" i="1"/>
  <c r="AU3413" i="1"/>
  <c r="AS3405" i="1"/>
  <c r="AT3405" i="1"/>
  <c r="AU3405" i="1"/>
  <c r="AS3397" i="1"/>
  <c r="AT3397" i="1"/>
  <c r="AU3397" i="1"/>
  <c r="AS3389" i="1"/>
  <c r="AT3389" i="1"/>
  <c r="AU3389" i="1"/>
  <c r="AV3389" i="1"/>
  <c r="AS3381" i="1"/>
  <c r="AT3381" i="1"/>
  <c r="AU3381" i="1"/>
  <c r="AV3381" i="1"/>
  <c r="AS3373" i="1"/>
  <c r="AT3373" i="1"/>
  <c r="AU3373" i="1"/>
  <c r="AV3373" i="1"/>
  <c r="AS3365" i="1"/>
  <c r="AT3365" i="1"/>
  <c r="AU3365" i="1"/>
  <c r="AV3365" i="1"/>
  <c r="AS3357" i="1"/>
  <c r="AT3357" i="1"/>
  <c r="AU3357" i="1"/>
  <c r="AV3357" i="1"/>
  <c r="AS3349" i="1"/>
  <c r="AT3349" i="1"/>
  <c r="AU3349" i="1"/>
  <c r="AV3349" i="1"/>
  <c r="AX3349" i="1"/>
  <c r="AS3341" i="1"/>
  <c r="AT3341" i="1"/>
  <c r="AU3341" i="1"/>
  <c r="AV3341" i="1"/>
  <c r="AX3341" i="1"/>
  <c r="AS3333" i="1"/>
  <c r="AT3333" i="1"/>
  <c r="AU3333" i="1"/>
  <c r="AV3333" i="1"/>
  <c r="AX3333" i="1"/>
  <c r="AS3325" i="1"/>
  <c r="AT3325" i="1"/>
  <c r="AU3325" i="1"/>
  <c r="AV3325" i="1"/>
  <c r="AX3325" i="1"/>
  <c r="AS3317" i="1"/>
  <c r="AT3317" i="1"/>
  <c r="AU3317" i="1"/>
  <c r="AV3317" i="1"/>
  <c r="AX3317" i="1"/>
  <c r="AS3309" i="1"/>
  <c r="AT3309" i="1"/>
  <c r="AU3309" i="1"/>
  <c r="AV3309" i="1"/>
  <c r="AX3309" i="1"/>
  <c r="AS3301" i="1"/>
  <c r="AT3301" i="1"/>
  <c r="AU3301" i="1"/>
  <c r="AV3301" i="1"/>
  <c r="AX3301" i="1"/>
  <c r="AS3293" i="1"/>
  <c r="AT3293" i="1"/>
  <c r="AU3293" i="1"/>
  <c r="AV3293" i="1"/>
  <c r="AX3293" i="1"/>
  <c r="AS3285" i="1"/>
  <c r="AT3285" i="1"/>
  <c r="AU3285" i="1"/>
  <c r="AV3285" i="1"/>
  <c r="AX3285" i="1"/>
  <c r="AS3277" i="1"/>
  <c r="AT3277" i="1"/>
  <c r="AU3277" i="1"/>
  <c r="AV3277" i="1"/>
  <c r="AX3277" i="1"/>
  <c r="AS3269" i="1"/>
  <c r="AT3269" i="1"/>
  <c r="AU3269" i="1"/>
  <c r="AV3269" i="1"/>
  <c r="AX3269" i="1"/>
  <c r="AS3261" i="1"/>
  <c r="AT3261" i="1"/>
  <c r="AU3261" i="1"/>
  <c r="AV3261" i="1"/>
  <c r="AX3261" i="1"/>
  <c r="AS3253" i="1"/>
  <c r="AT3253" i="1"/>
  <c r="AU3253" i="1"/>
  <c r="AV3253" i="1"/>
  <c r="AX3253" i="1"/>
  <c r="AS3245" i="1"/>
  <c r="AT3245" i="1"/>
  <c r="AU3245" i="1"/>
  <c r="AV3245" i="1"/>
  <c r="AW3245" i="1"/>
  <c r="AX3245" i="1"/>
  <c r="AS3237" i="1"/>
  <c r="AT3237" i="1"/>
  <c r="AU3237" i="1"/>
  <c r="AV3237" i="1"/>
  <c r="AW3237" i="1"/>
  <c r="AX3237" i="1"/>
  <c r="AS3229" i="1"/>
  <c r="AT3229" i="1"/>
  <c r="AU3229" i="1"/>
  <c r="AV3229" i="1"/>
  <c r="AW3229" i="1"/>
  <c r="AX3229" i="1"/>
  <c r="AS3221" i="1"/>
  <c r="AT3221" i="1"/>
  <c r="AU3221" i="1"/>
  <c r="AV3221" i="1"/>
  <c r="AW3221" i="1"/>
  <c r="AX3221" i="1"/>
  <c r="AT3213" i="1"/>
  <c r="AX3213" i="1"/>
  <c r="AR3213" i="1"/>
  <c r="AS3213" i="1"/>
  <c r="AU3213" i="1"/>
  <c r="AV3213" i="1"/>
  <c r="AT3205" i="1"/>
  <c r="AX3205" i="1"/>
  <c r="AR3205" i="1"/>
  <c r="AS3205" i="1"/>
  <c r="AU3205" i="1"/>
  <c r="AV3205" i="1"/>
  <c r="AT3197" i="1"/>
  <c r="AX3197" i="1"/>
  <c r="AR3197" i="1"/>
  <c r="AS3197" i="1"/>
  <c r="AU3197" i="1"/>
  <c r="AV3197" i="1"/>
  <c r="AS3189" i="1"/>
  <c r="AT3189" i="1"/>
  <c r="AW3189" i="1"/>
  <c r="AX3189" i="1"/>
  <c r="AR3189" i="1"/>
  <c r="AU3189" i="1"/>
  <c r="AS3181" i="1"/>
  <c r="AT3181" i="1"/>
  <c r="AW3181" i="1"/>
  <c r="AX3181" i="1"/>
  <c r="AR3181" i="1"/>
  <c r="AU3181" i="1"/>
  <c r="AS3173" i="1"/>
  <c r="AT3173" i="1"/>
  <c r="AW3173" i="1"/>
  <c r="AX3173" i="1"/>
  <c r="AR3173" i="1"/>
  <c r="AU3173" i="1"/>
  <c r="AR3165" i="1"/>
  <c r="AS3165" i="1"/>
  <c r="AT3165" i="1"/>
  <c r="AX3165" i="1"/>
  <c r="AU3165" i="1"/>
  <c r="AV3165" i="1"/>
  <c r="AR3157" i="1"/>
  <c r="AS3157" i="1"/>
  <c r="AT3157" i="1"/>
  <c r="AX3157" i="1"/>
  <c r="AU3157" i="1"/>
  <c r="AV3157" i="1"/>
  <c r="AR3149" i="1"/>
  <c r="AS3149" i="1"/>
  <c r="AT3149" i="1"/>
  <c r="AX3149" i="1"/>
  <c r="AU3149" i="1"/>
  <c r="AV3149" i="1"/>
  <c r="AR3141" i="1"/>
  <c r="AS3141" i="1"/>
  <c r="AT3141" i="1"/>
  <c r="AW3141" i="1"/>
  <c r="AU3141" i="1"/>
  <c r="AV3141" i="1"/>
  <c r="AX3141" i="1"/>
  <c r="AR3133" i="1"/>
  <c r="AS3133" i="1"/>
  <c r="AT3133" i="1"/>
  <c r="AW3133" i="1"/>
  <c r="AU3133" i="1"/>
  <c r="AV3133" i="1"/>
  <c r="AX3133" i="1"/>
  <c r="AR3125" i="1"/>
  <c r="AS3125" i="1"/>
  <c r="AT3125" i="1"/>
  <c r="AV3125" i="1"/>
  <c r="AW3125" i="1"/>
  <c r="AU3125" i="1"/>
  <c r="AX3125" i="1"/>
  <c r="AR3117" i="1"/>
  <c r="AS3117" i="1"/>
  <c r="AT3117" i="1"/>
  <c r="AV3117" i="1"/>
  <c r="AW3117" i="1"/>
  <c r="AU3117" i="1"/>
  <c r="AX3117" i="1"/>
  <c r="AR3109" i="1"/>
  <c r="AS3109" i="1"/>
  <c r="AT3109" i="1"/>
  <c r="AV3109" i="1"/>
  <c r="AW3109" i="1"/>
  <c r="AU3109" i="1"/>
  <c r="AX3109" i="1"/>
  <c r="AR3101" i="1"/>
  <c r="AS3101" i="1"/>
  <c r="AT3101" i="1"/>
  <c r="AV3101" i="1"/>
  <c r="AW3101" i="1"/>
  <c r="AU3101" i="1"/>
  <c r="AX3101" i="1"/>
  <c r="AR3093" i="1"/>
  <c r="AS3093" i="1"/>
  <c r="AT3093" i="1"/>
  <c r="AV3093" i="1"/>
  <c r="AW3093" i="1"/>
  <c r="AU3093" i="1"/>
  <c r="AX3093" i="1"/>
  <c r="AR3085" i="1"/>
  <c r="AS3085" i="1"/>
  <c r="AT3085" i="1"/>
  <c r="AU3085" i="1"/>
  <c r="AV3085" i="1"/>
  <c r="AW3085" i="1"/>
  <c r="AX3085" i="1"/>
  <c r="AR3077" i="1"/>
  <c r="AS3077" i="1"/>
  <c r="AT3077" i="1"/>
  <c r="AU3077" i="1"/>
  <c r="AV3077" i="1"/>
  <c r="AW3077" i="1"/>
  <c r="AX3077" i="1"/>
  <c r="AR3069" i="1"/>
  <c r="AS3069" i="1"/>
  <c r="AT3069" i="1"/>
  <c r="AU3069" i="1"/>
  <c r="AV3069" i="1"/>
  <c r="AW3069" i="1"/>
  <c r="AX3069" i="1"/>
  <c r="AR3061" i="1"/>
  <c r="AS3061" i="1"/>
  <c r="AT3061" i="1"/>
  <c r="AU3061" i="1"/>
  <c r="AV3061" i="1"/>
  <c r="AW3061" i="1"/>
  <c r="AX3061" i="1"/>
  <c r="AR3053" i="1"/>
  <c r="AS3053" i="1"/>
  <c r="AT3053" i="1"/>
  <c r="AU3053" i="1"/>
  <c r="AV3053" i="1"/>
  <c r="AW3053" i="1"/>
  <c r="AX3053" i="1"/>
  <c r="AR3045" i="1"/>
  <c r="AS3045" i="1"/>
  <c r="AT3045" i="1"/>
  <c r="AU3045" i="1"/>
  <c r="AV3045" i="1"/>
  <c r="AW3045" i="1"/>
  <c r="AX3045" i="1"/>
  <c r="AR3037" i="1"/>
  <c r="AS3037" i="1"/>
  <c r="AT3037" i="1"/>
  <c r="AU3037" i="1"/>
  <c r="AV3037" i="1"/>
  <c r="AW3037" i="1"/>
  <c r="AX3037" i="1"/>
  <c r="AR3029" i="1"/>
  <c r="AS3029" i="1"/>
  <c r="AT3029" i="1"/>
  <c r="AU3029" i="1"/>
  <c r="AV3029" i="1"/>
  <c r="AW3029" i="1"/>
  <c r="AX3029" i="1"/>
  <c r="AR3021" i="1"/>
  <c r="AS3021" i="1"/>
  <c r="AT3021" i="1"/>
  <c r="AU3021" i="1"/>
  <c r="AV3021" i="1"/>
  <c r="AW3021" i="1"/>
  <c r="AX3021" i="1"/>
  <c r="AR3013" i="1"/>
  <c r="AS3013" i="1"/>
  <c r="AT3013" i="1"/>
  <c r="AU3013" i="1"/>
  <c r="AV3013" i="1"/>
  <c r="AW3013" i="1"/>
  <c r="AX3013" i="1"/>
  <c r="AR3005" i="1"/>
  <c r="AS3005" i="1"/>
  <c r="AT3005" i="1"/>
  <c r="AU3005" i="1"/>
  <c r="AV3005" i="1"/>
  <c r="AW3005" i="1"/>
  <c r="AX3005" i="1"/>
  <c r="AR2997" i="1"/>
  <c r="AS2997" i="1"/>
  <c r="AT2997" i="1"/>
  <c r="AU2997" i="1"/>
  <c r="AV2997" i="1"/>
  <c r="AW2997" i="1"/>
  <c r="AX2997" i="1"/>
  <c r="AR2989" i="1"/>
  <c r="AS2989" i="1"/>
  <c r="AT2989" i="1"/>
  <c r="AU2989" i="1"/>
  <c r="AV2989" i="1"/>
  <c r="AW2989" i="1"/>
  <c r="AX2989" i="1"/>
  <c r="AT2981" i="1"/>
  <c r="AU2981" i="1"/>
  <c r="AS2981" i="1"/>
  <c r="AV2981" i="1"/>
  <c r="AW2981" i="1"/>
  <c r="AX2981" i="1"/>
  <c r="AR2981" i="1"/>
  <c r="AT2973" i="1"/>
  <c r="AU2973" i="1"/>
  <c r="AS2973" i="1"/>
  <c r="AV2973" i="1"/>
  <c r="AW2973" i="1"/>
  <c r="AX2973" i="1"/>
  <c r="AR2973" i="1"/>
  <c r="AT2965" i="1"/>
  <c r="AU2965" i="1"/>
  <c r="AS2965" i="1"/>
  <c r="AV2965" i="1"/>
  <c r="AW2965" i="1"/>
  <c r="AX2965" i="1"/>
  <c r="AR2965" i="1"/>
  <c r="AT2957" i="1"/>
  <c r="AU2957" i="1"/>
  <c r="AS2957" i="1"/>
  <c r="AV2957" i="1"/>
  <c r="AW2957" i="1"/>
  <c r="AX2957" i="1"/>
  <c r="AR2957" i="1"/>
  <c r="AT2949" i="1"/>
  <c r="AU2949" i="1"/>
  <c r="AS2949" i="1"/>
  <c r="AV2949" i="1"/>
  <c r="AW2949" i="1"/>
  <c r="AX2949" i="1"/>
  <c r="AR2949" i="1"/>
  <c r="AT2941" i="1"/>
  <c r="AU2941" i="1"/>
  <c r="AS2941" i="1"/>
  <c r="AV2941" i="1"/>
  <c r="AW2941" i="1"/>
  <c r="AX2941" i="1"/>
  <c r="AR2941" i="1"/>
  <c r="AT2933" i="1"/>
  <c r="AU2933" i="1"/>
  <c r="AS2933" i="1"/>
  <c r="AV2933" i="1"/>
  <c r="AW2933" i="1"/>
  <c r="AX2933" i="1"/>
  <c r="AR2933" i="1"/>
  <c r="AT2925" i="1"/>
  <c r="AU2925" i="1"/>
  <c r="AS2925" i="1"/>
  <c r="AR2925" i="1"/>
  <c r="AV2925" i="1"/>
  <c r="AW2925" i="1"/>
  <c r="AX2925" i="1"/>
  <c r="AT2917" i="1"/>
  <c r="AU2917" i="1"/>
  <c r="AS2917" i="1"/>
  <c r="AR2917" i="1"/>
  <c r="AV2917" i="1"/>
  <c r="AW2917" i="1"/>
  <c r="AX2917" i="1"/>
  <c r="AT2909" i="1"/>
  <c r="AU2909" i="1"/>
  <c r="AS2909" i="1"/>
  <c r="AR2909" i="1"/>
  <c r="AV2909" i="1"/>
  <c r="AW2909" i="1"/>
  <c r="AX2909" i="1"/>
  <c r="AT2901" i="1"/>
  <c r="AU2901" i="1"/>
  <c r="AW2901" i="1"/>
  <c r="AS2901" i="1"/>
  <c r="AR2901" i="1"/>
  <c r="AV2901" i="1"/>
  <c r="AX2901" i="1"/>
  <c r="AT2893" i="1"/>
  <c r="AU2893" i="1"/>
  <c r="AV2893" i="1"/>
  <c r="AW2893" i="1"/>
  <c r="AS2893" i="1"/>
  <c r="AR2893" i="1"/>
  <c r="AX2893" i="1"/>
  <c r="AT2885" i="1"/>
  <c r="AU2885" i="1"/>
  <c r="AV2885" i="1"/>
  <c r="AW2885" i="1"/>
  <c r="AS2885" i="1"/>
  <c r="AR2885" i="1"/>
  <c r="AX2885" i="1"/>
  <c r="AT2877" i="1"/>
  <c r="AU2877" i="1"/>
  <c r="AV2877" i="1"/>
  <c r="AW2877" i="1"/>
  <c r="AS2877" i="1"/>
  <c r="AR2877" i="1"/>
  <c r="AX2877" i="1"/>
  <c r="AT2869" i="1"/>
  <c r="AU2869" i="1"/>
  <c r="AV2869" i="1"/>
  <c r="AW2869" i="1"/>
  <c r="AS2869" i="1"/>
  <c r="AR2869" i="1"/>
  <c r="AX2869" i="1"/>
  <c r="AT2861" i="1"/>
  <c r="AU2861" i="1"/>
  <c r="AV2861" i="1"/>
  <c r="AW2861" i="1"/>
  <c r="AS2861" i="1"/>
  <c r="AR2861" i="1"/>
  <c r="AX2861" i="1"/>
  <c r="AT2853" i="1"/>
  <c r="AU2853" i="1"/>
  <c r="AV2853" i="1"/>
  <c r="AW2853" i="1"/>
  <c r="AS2853" i="1"/>
  <c r="AR2853" i="1"/>
  <c r="AX2853" i="1"/>
  <c r="AT2845" i="1"/>
  <c r="AU2845" i="1"/>
  <c r="AV2845" i="1"/>
  <c r="AW2845" i="1"/>
  <c r="AS2845" i="1"/>
  <c r="AR2845" i="1"/>
  <c r="AX2845" i="1"/>
  <c r="AT2837" i="1"/>
  <c r="AU2837" i="1"/>
  <c r="AV2837" i="1"/>
  <c r="AW2837" i="1"/>
  <c r="AS2837" i="1"/>
  <c r="AR2837" i="1"/>
  <c r="AX2837" i="1"/>
  <c r="AT2829" i="1"/>
  <c r="AU2829" i="1"/>
  <c r="AV2829" i="1"/>
  <c r="AW2829" i="1"/>
  <c r="AS2829" i="1"/>
  <c r="AR2829" i="1"/>
  <c r="AX2829" i="1"/>
  <c r="AT2821" i="1"/>
  <c r="AU2821" i="1"/>
  <c r="AV2821" i="1"/>
  <c r="AW2821" i="1"/>
  <c r="AS2821" i="1"/>
  <c r="AR2821" i="1"/>
  <c r="AX2821" i="1"/>
  <c r="AT2813" i="1"/>
  <c r="AU2813" i="1"/>
  <c r="AV2813" i="1"/>
  <c r="AW2813" i="1"/>
  <c r="AS2813" i="1"/>
  <c r="AR2813" i="1"/>
  <c r="AX2813" i="1"/>
  <c r="AT2805" i="1"/>
  <c r="AU2805" i="1"/>
  <c r="AV2805" i="1"/>
  <c r="AW2805" i="1"/>
  <c r="AS2805" i="1"/>
  <c r="AR2805" i="1"/>
  <c r="AX2805" i="1"/>
  <c r="AT2797" i="1"/>
  <c r="AU2797" i="1"/>
  <c r="AV2797" i="1"/>
  <c r="AW2797" i="1"/>
  <c r="AS2797" i="1"/>
  <c r="AR2797" i="1"/>
  <c r="AX2797" i="1"/>
  <c r="AT2789" i="1"/>
  <c r="AU2789" i="1"/>
  <c r="AV2789" i="1"/>
  <c r="AW2789" i="1"/>
  <c r="AS2789" i="1"/>
  <c r="AR2789" i="1"/>
  <c r="AX2789" i="1"/>
  <c r="AT2781" i="1"/>
  <c r="AU2781" i="1"/>
  <c r="AV2781" i="1"/>
  <c r="AW2781" i="1"/>
  <c r="AX2781" i="1"/>
  <c r="AS2781" i="1"/>
  <c r="AR2781" i="1"/>
  <c r="AT2773" i="1"/>
  <c r="AU2773" i="1"/>
  <c r="AV2773" i="1"/>
  <c r="AW2773" i="1"/>
  <c r="AX2773" i="1"/>
  <c r="AS2773" i="1"/>
  <c r="AR2773" i="1"/>
  <c r="AT2765" i="1"/>
  <c r="AU2765" i="1"/>
  <c r="AV2765" i="1"/>
  <c r="AW2765" i="1"/>
  <c r="AX2765" i="1"/>
  <c r="AS2765" i="1"/>
  <c r="AR2765" i="1"/>
  <c r="AT2757" i="1"/>
  <c r="AU2757" i="1"/>
  <c r="AV2757" i="1"/>
  <c r="AW2757" i="1"/>
  <c r="AX2757" i="1"/>
  <c r="AS2757" i="1"/>
  <c r="AR2757" i="1"/>
  <c r="AT2749" i="1"/>
  <c r="AU2749" i="1"/>
  <c r="AV2749" i="1"/>
  <c r="AW2749" i="1"/>
  <c r="AX2749" i="1"/>
  <c r="AS2749" i="1"/>
  <c r="AR2749" i="1"/>
  <c r="AT2741" i="1"/>
  <c r="AR2741" i="1"/>
  <c r="AS2741" i="1"/>
  <c r="AU2741" i="1"/>
  <c r="AV2741" i="1"/>
  <c r="AW2741" i="1"/>
  <c r="AX2741" i="1"/>
  <c r="AT2733" i="1"/>
  <c r="AR2733" i="1"/>
  <c r="AS2733" i="1"/>
  <c r="AU2733" i="1"/>
  <c r="AV2733" i="1"/>
  <c r="AW2733" i="1"/>
  <c r="AX2733" i="1"/>
  <c r="AT2725" i="1"/>
  <c r="AR2725" i="1"/>
  <c r="AS2725" i="1"/>
  <c r="AU2725" i="1"/>
  <c r="AV2725" i="1"/>
  <c r="AW2725" i="1"/>
  <c r="AX2725" i="1"/>
  <c r="AT2717" i="1"/>
  <c r="AR2717" i="1"/>
  <c r="AS2717" i="1"/>
  <c r="AU2717" i="1"/>
  <c r="AV2717" i="1"/>
  <c r="AW2717" i="1"/>
  <c r="AX2717" i="1"/>
  <c r="AT2709" i="1"/>
  <c r="AR2709" i="1"/>
  <c r="AS2709" i="1"/>
  <c r="AU2709" i="1"/>
  <c r="AV2709" i="1"/>
  <c r="AW2709" i="1"/>
  <c r="AX2709" i="1"/>
  <c r="AS2701" i="1"/>
  <c r="AT2701" i="1"/>
  <c r="AU2701" i="1"/>
  <c r="AV2701" i="1"/>
  <c r="AW2701" i="1"/>
  <c r="AX2701" i="1"/>
  <c r="AR2701" i="1"/>
  <c r="AS2693" i="1"/>
  <c r="AT2693" i="1"/>
  <c r="AU2693" i="1"/>
  <c r="AV2693" i="1"/>
  <c r="AW2693" i="1"/>
  <c r="AX2693" i="1"/>
  <c r="AR2693" i="1"/>
  <c r="AS2685" i="1"/>
  <c r="AT2685" i="1"/>
  <c r="AU2685" i="1"/>
  <c r="AV2685" i="1"/>
  <c r="AW2685" i="1"/>
  <c r="AX2685" i="1"/>
  <c r="AR2685" i="1"/>
  <c r="AS2677" i="1"/>
  <c r="AT2677" i="1"/>
  <c r="AU2677" i="1"/>
  <c r="AV2677" i="1"/>
  <c r="AW2677" i="1"/>
  <c r="AX2677" i="1"/>
  <c r="AR2677" i="1"/>
  <c r="AV2669" i="1"/>
  <c r="AW2669" i="1"/>
  <c r="AR2669" i="1"/>
  <c r="AS2669" i="1"/>
  <c r="AT2669" i="1"/>
  <c r="AU2669" i="1"/>
  <c r="AX2669" i="1"/>
  <c r="AV2661" i="1"/>
  <c r="AW2661" i="1"/>
  <c r="AR2661" i="1"/>
  <c r="AS2661" i="1"/>
  <c r="AT2661" i="1"/>
  <c r="AU2661" i="1"/>
  <c r="AX2661" i="1"/>
  <c r="AV2653" i="1"/>
  <c r="AW2653" i="1"/>
  <c r="AX2653" i="1"/>
  <c r="AR2653" i="1"/>
  <c r="AS2653" i="1"/>
  <c r="AT2653" i="1"/>
  <c r="AU2653" i="1"/>
  <c r="AV2645" i="1"/>
  <c r="AW2645" i="1"/>
  <c r="AX2645" i="1"/>
  <c r="AR2645" i="1"/>
  <c r="AS2645" i="1"/>
  <c r="AT2645" i="1"/>
  <c r="AU2645" i="1"/>
  <c r="AV2637" i="1"/>
  <c r="AW2637" i="1"/>
  <c r="AX2637" i="1"/>
  <c r="AR2637" i="1"/>
  <c r="AS2637" i="1"/>
  <c r="AT2637" i="1"/>
  <c r="AV2629" i="1"/>
  <c r="AW2629" i="1"/>
  <c r="AX2629" i="1"/>
  <c r="AR2629" i="1"/>
  <c r="AS2629" i="1"/>
  <c r="AT2629" i="1"/>
  <c r="AU2629" i="1"/>
  <c r="AV2621" i="1"/>
  <c r="AW2621" i="1"/>
  <c r="AX2621" i="1"/>
  <c r="AR2621" i="1"/>
  <c r="AS2621" i="1"/>
  <c r="AT2621" i="1"/>
  <c r="AU2621" i="1"/>
  <c r="AV2613" i="1"/>
  <c r="AW2613" i="1"/>
  <c r="AX2613" i="1"/>
  <c r="AR2613" i="1"/>
  <c r="AS2613" i="1"/>
  <c r="AT2613" i="1"/>
  <c r="AU2613" i="1"/>
  <c r="AV2605" i="1"/>
  <c r="AW2605" i="1"/>
  <c r="AX2605" i="1"/>
  <c r="AR2605" i="1"/>
  <c r="AS2605" i="1"/>
  <c r="AT2605" i="1"/>
  <c r="AU2605" i="1"/>
  <c r="AV2597" i="1"/>
  <c r="AW2597" i="1"/>
  <c r="AX2597" i="1"/>
  <c r="AR2597" i="1"/>
  <c r="AS2597" i="1"/>
  <c r="AT2597" i="1"/>
  <c r="AU2597" i="1"/>
  <c r="AV2589" i="1"/>
  <c r="AW2589" i="1"/>
  <c r="AX2589" i="1"/>
  <c r="AR2589" i="1"/>
  <c r="AS2589" i="1"/>
  <c r="AT2589" i="1"/>
  <c r="AU2589" i="1"/>
  <c r="AV2581" i="1"/>
  <c r="AW2581" i="1"/>
  <c r="AX2581" i="1"/>
  <c r="AR2581" i="1"/>
  <c r="AS2581" i="1"/>
  <c r="AT2581" i="1"/>
  <c r="AU2581" i="1"/>
  <c r="AV2573" i="1"/>
  <c r="AW2573" i="1"/>
  <c r="AX2573" i="1"/>
  <c r="AR2573" i="1"/>
  <c r="AS2573" i="1"/>
  <c r="AT2573" i="1"/>
  <c r="AU2573" i="1"/>
  <c r="AV2565" i="1"/>
  <c r="AW2565" i="1"/>
  <c r="AX2565" i="1"/>
  <c r="AR2565" i="1"/>
  <c r="AS2565" i="1"/>
  <c r="AT2565" i="1"/>
  <c r="AU2565" i="1"/>
  <c r="AV2557" i="1"/>
  <c r="AW2557" i="1"/>
  <c r="AX2557" i="1"/>
  <c r="AR2557" i="1"/>
  <c r="AS2557" i="1"/>
  <c r="AT2557" i="1"/>
  <c r="AU2557" i="1"/>
  <c r="AT2549" i="1"/>
  <c r="AS2549" i="1"/>
  <c r="AU2549" i="1"/>
  <c r="AV2549" i="1"/>
  <c r="AW2549" i="1"/>
  <c r="AX2549" i="1"/>
  <c r="AR2549" i="1"/>
  <c r="AT2541" i="1"/>
  <c r="AS2541" i="1"/>
  <c r="AU2541" i="1"/>
  <c r="AV2541" i="1"/>
  <c r="AW2541" i="1"/>
  <c r="AX2541" i="1"/>
  <c r="AR2541" i="1"/>
  <c r="AT2533" i="1"/>
  <c r="AS2533" i="1"/>
  <c r="AU2533" i="1"/>
  <c r="AV2533" i="1"/>
  <c r="AW2533" i="1"/>
  <c r="AX2533" i="1"/>
  <c r="AR2533" i="1"/>
  <c r="AT2525" i="1"/>
  <c r="AS2525" i="1"/>
  <c r="AU2525" i="1"/>
  <c r="AV2525" i="1"/>
  <c r="AW2525" i="1"/>
  <c r="AX2525" i="1"/>
  <c r="AR2525" i="1"/>
  <c r="AT2517" i="1"/>
  <c r="AS2517" i="1"/>
  <c r="AU2517" i="1"/>
  <c r="AV2517" i="1"/>
  <c r="AW2517" i="1"/>
  <c r="AX2517" i="1"/>
  <c r="AR2517" i="1"/>
  <c r="AT2509" i="1"/>
  <c r="AS2509" i="1"/>
  <c r="AU2509" i="1"/>
  <c r="AV2509" i="1"/>
  <c r="AW2509" i="1"/>
  <c r="AX2509" i="1"/>
  <c r="AR2509" i="1"/>
  <c r="AT2501" i="1"/>
  <c r="AS2501" i="1"/>
  <c r="AU2501" i="1"/>
  <c r="AV2501" i="1"/>
  <c r="AW2501" i="1"/>
  <c r="AX2501" i="1"/>
  <c r="AR2501" i="1"/>
  <c r="AT2493" i="1"/>
  <c r="AS2493" i="1"/>
  <c r="AU2493" i="1"/>
  <c r="AV2493" i="1"/>
  <c r="AW2493" i="1"/>
  <c r="AX2493" i="1"/>
  <c r="AR2493" i="1"/>
  <c r="AT2485" i="1"/>
  <c r="AS2485" i="1"/>
  <c r="AU2485" i="1"/>
  <c r="AV2485" i="1"/>
  <c r="AW2485" i="1"/>
  <c r="AX2485" i="1"/>
  <c r="AR2485" i="1"/>
  <c r="AT2477" i="1"/>
  <c r="AS2477" i="1"/>
  <c r="AU2477" i="1"/>
  <c r="AV2477" i="1"/>
  <c r="AW2477" i="1"/>
  <c r="AX2477" i="1"/>
  <c r="AR2477" i="1"/>
  <c r="AS2469" i="1"/>
  <c r="AT2469" i="1"/>
  <c r="AX2469" i="1"/>
  <c r="AR2469" i="1"/>
  <c r="AU2469" i="1"/>
  <c r="AV2469" i="1"/>
  <c r="AW2469" i="1"/>
  <c r="AS2461" i="1"/>
  <c r="AT2461" i="1"/>
  <c r="AX2461" i="1"/>
  <c r="AR2461" i="1"/>
  <c r="AU2461" i="1"/>
  <c r="AV2461" i="1"/>
  <c r="AW2461" i="1"/>
  <c r="AW2453" i="1"/>
  <c r="AS2453" i="1"/>
  <c r="AT2453" i="1"/>
  <c r="AR2453" i="1"/>
  <c r="AU2453" i="1"/>
  <c r="AV2453" i="1"/>
  <c r="AX2453" i="1"/>
  <c r="AW2445" i="1"/>
  <c r="AS2445" i="1"/>
  <c r="AT2445" i="1"/>
  <c r="AR2445" i="1"/>
  <c r="AU2445" i="1"/>
  <c r="AV2445" i="1"/>
  <c r="AX2445" i="1"/>
  <c r="AW2437" i="1"/>
  <c r="AS2437" i="1"/>
  <c r="AT2437" i="1"/>
  <c r="AR2437" i="1"/>
  <c r="AU2437" i="1"/>
  <c r="AV2437" i="1"/>
  <c r="AX2437" i="1"/>
  <c r="AW2429" i="1"/>
  <c r="AS2429" i="1"/>
  <c r="AT2429" i="1"/>
  <c r="AR2429" i="1"/>
  <c r="AU2429" i="1"/>
  <c r="AV2429" i="1"/>
  <c r="AX2429" i="1"/>
  <c r="AW2421" i="1"/>
  <c r="AX2421" i="1"/>
  <c r="AS2421" i="1"/>
  <c r="AT2421" i="1"/>
  <c r="AV2421" i="1"/>
  <c r="AR2421" i="1"/>
  <c r="AU2421" i="1"/>
  <c r="AW2413" i="1"/>
  <c r="AX2413" i="1"/>
  <c r="AS2413" i="1"/>
  <c r="AT2413" i="1"/>
  <c r="AV2413" i="1"/>
  <c r="AR2413" i="1"/>
  <c r="AU2413" i="1"/>
  <c r="AW2405" i="1"/>
  <c r="AX2405" i="1"/>
  <c r="AS2405" i="1"/>
  <c r="AT2405" i="1"/>
  <c r="AV2405" i="1"/>
  <c r="AR2405" i="1"/>
  <c r="AU2405" i="1"/>
  <c r="AW2397" i="1"/>
  <c r="AX2397" i="1"/>
  <c r="AR2397" i="1"/>
  <c r="AS2397" i="1"/>
  <c r="AT2397" i="1"/>
  <c r="AV2397" i="1"/>
  <c r="AU2397" i="1"/>
  <c r="AW2389" i="1"/>
  <c r="AX2389" i="1"/>
  <c r="AR2389" i="1"/>
  <c r="AS2389" i="1"/>
  <c r="AT2389" i="1"/>
  <c r="AV2389" i="1"/>
  <c r="AU2389" i="1"/>
  <c r="AW2381" i="1"/>
  <c r="AX2381" i="1"/>
  <c r="AR2381" i="1"/>
  <c r="AS2381" i="1"/>
  <c r="AT2381" i="1"/>
  <c r="AV2381" i="1"/>
  <c r="AU2381" i="1"/>
  <c r="AW2373" i="1"/>
  <c r="AX2373" i="1"/>
  <c r="AR2373" i="1"/>
  <c r="AS2373" i="1"/>
  <c r="AT2373" i="1"/>
  <c r="AV2373" i="1"/>
  <c r="AU2373" i="1"/>
  <c r="AW2365" i="1"/>
  <c r="AX2365" i="1"/>
  <c r="AR2365" i="1"/>
  <c r="AS2365" i="1"/>
  <c r="AT2365" i="1"/>
  <c r="AV2365" i="1"/>
  <c r="AU2365" i="1"/>
  <c r="AW2357" i="1"/>
  <c r="AX2357" i="1"/>
  <c r="AR2357" i="1"/>
  <c r="AS2357" i="1"/>
  <c r="AT2357" i="1"/>
  <c r="AV2357" i="1"/>
  <c r="AU2357" i="1"/>
  <c r="AW2349" i="1"/>
  <c r="AX2349" i="1"/>
  <c r="AR2349" i="1"/>
  <c r="AS2349" i="1"/>
  <c r="AT2349" i="1"/>
  <c r="AV2349" i="1"/>
  <c r="AU2349" i="1"/>
  <c r="AW2341" i="1"/>
  <c r="AX2341" i="1"/>
  <c r="AR2341" i="1"/>
  <c r="AS2341" i="1"/>
  <c r="AT2341" i="1"/>
  <c r="AV2341" i="1"/>
  <c r="AU2341" i="1"/>
  <c r="AW2333" i="1"/>
  <c r="AX2333" i="1"/>
  <c r="AR2333" i="1"/>
  <c r="AS2333" i="1"/>
  <c r="AT2333" i="1"/>
  <c r="AV2333" i="1"/>
  <c r="AU2333" i="1"/>
  <c r="AW2325" i="1"/>
  <c r="AX2325" i="1"/>
  <c r="AR2325" i="1"/>
  <c r="AS2325" i="1"/>
  <c r="AT2325" i="1"/>
  <c r="AV2325" i="1"/>
  <c r="AU2325" i="1"/>
  <c r="AW2317" i="1"/>
  <c r="AX2317" i="1"/>
  <c r="AR2317" i="1"/>
  <c r="AS2317" i="1"/>
  <c r="AT2317" i="1"/>
  <c r="AV2317" i="1"/>
  <c r="AU2317" i="1"/>
  <c r="AW2309" i="1"/>
  <c r="AX2309" i="1"/>
  <c r="AR2309" i="1"/>
  <c r="AS2309" i="1"/>
  <c r="AT2309" i="1"/>
  <c r="AV2309" i="1"/>
  <c r="AU2309" i="1"/>
  <c r="AW2301" i="1"/>
  <c r="AX2301" i="1"/>
  <c r="AR2301" i="1"/>
  <c r="AS2301" i="1"/>
  <c r="AT2301" i="1"/>
  <c r="AV2301" i="1"/>
  <c r="AU2301" i="1"/>
  <c r="AW2293" i="1"/>
  <c r="AX2293" i="1"/>
  <c r="AR2293" i="1"/>
  <c r="AS2293" i="1"/>
  <c r="AT2293" i="1"/>
  <c r="AV2293" i="1"/>
  <c r="AU2293" i="1"/>
  <c r="AW2285" i="1"/>
  <c r="AX2285" i="1"/>
  <c r="AR2285" i="1"/>
  <c r="AS2285" i="1"/>
  <c r="AT2285" i="1"/>
  <c r="AV2285" i="1"/>
  <c r="AU2285" i="1"/>
  <c r="AW2277" i="1"/>
  <c r="AX2277" i="1"/>
  <c r="AR2277" i="1"/>
  <c r="AS2277" i="1"/>
  <c r="AT2277" i="1"/>
  <c r="AV2277" i="1"/>
  <c r="AU2277" i="1"/>
  <c r="AW2269" i="1"/>
  <c r="AX2269" i="1"/>
  <c r="AR2269" i="1"/>
  <c r="AS2269" i="1"/>
  <c r="AT2269" i="1"/>
  <c r="AV2269" i="1"/>
  <c r="AU2269" i="1"/>
  <c r="AW2261" i="1"/>
  <c r="AX2261" i="1"/>
  <c r="AR2261" i="1"/>
  <c r="AS2261" i="1"/>
  <c r="AT2261" i="1"/>
  <c r="AV2261" i="1"/>
  <c r="AU2261" i="1"/>
  <c r="AW2253" i="1"/>
  <c r="AX2253" i="1"/>
  <c r="AR2253" i="1"/>
  <c r="AS2253" i="1"/>
  <c r="AT2253" i="1"/>
  <c r="AV2253" i="1"/>
  <c r="AU2253" i="1"/>
  <c r="AU2245" i="1"/>
  <c r="AR2245" i="1"/>
  <c r="AS2245" i="1"/>
  <c r="AT2245" i="1"/>
  <c r="AV2245" i="1"/>
  <c r="AW2245" i="1"/>
  <c r="AX2245" i="1"/>
  <c r="AT2237" i="1"/>
  <c r="AU2237" i="1"/>
  <c r="AV2237" i="1"/>
  <c r="AW2237" i="1"/>
  <c r="AX2237" i="1"/>
  <c r="AS2237" i="1"/>
  <c r="AR2237" i="1"/>
  <c r="AT2229" i="1"/>
  <c r="AU2229" i="1"/>
  <c r="AV2229" i="1"/>
  <c r="AW2229" i="1"/>
  <c r="AX2229" i="1"/>
  <c r="AS2229" i="1"/>
  <c r="AR2229" i="1"/>
  <c r="AR2221" i="1"/>
  <c r="AT2221" i="1"/>
  <c r="AU2221" i="1"/>
  <c r="AS2221" i="1"/>
  <c r="AV2221" i="1"/>
  <c r="AW2221" i="1"/>
  <c r="AX2221" i="1"/>
  <c r="AR2213" i="1"/>
  <c r="AS2213" i="1"/>
  <c r="AT2213" i="1"/>
  <c r="AU2213" i="1"/>
  <c r="AX2213" i="1"/>
  <c r="AW2213" i="1"/>
  <c r="AV2213" i="1"/>
  <c r="AR2205" i="1"/>
  <c r="AS2205" i="1"/>
  <c r="AT2205" i="1"/>
  <c r="AU2205" i="1"/>
  <c r="AX2205" i="1"/>
  <c r="AW2205" i="1"/>
  <c r="AV2205" i="1"/>
  <c r="AR2197" i="1"/>
  <c r="AS2197" i="1"/>
  <c r="AT2197" i="1"/>
  <c r="AU2197" i="1"/>
  <c r="AX2197" i="1"/>
  <c r="AW2197" i="1"/>
  <c r="AV2197" i="1"/>
  <c r="AR2189" i="1"/>
  <c r="AS2189" i="1"/>
  <c r="AT2189" i="1"/>
  <c r="AU2189" i="1"/>
  <c r="AX2189" i="1"/>
  <c r="AW2189" i="1"/>
  <c r="AV2189" i="1"/>
  <c r="AR2181" i="1"/>
  <c r="AS2181" i="1"/>
  <c r="AT2181" i="1"/>
  <c r="AU2181" i="1"/>
  <c r="AX2181" i="1"/>
  <c r="AW2181" i="1"/>
  <c r="AV2181" i="1"/>
  <c r="AR2173" i="1"/>
  <c r="AS2173" i="1"/>
  <c r="AT2173" i="1"/>
  <c r="AU2173" i="1"/>
  <c r="AX2173" i="1"/>
  <c r="AW2173" i="1"/>
  <c r="AV2173" i="1"/>
  <c r="AR2165" i="1"/>
  <c r="AS2165" i="1"/>
  <c r="AT2165" i="1"/>
  <c r="AU2165" i="1"/>
  <c r="AX2165" i="1"/>
  <c r="AW2165" i="1"/>
  <c r="AV2165" i="1"/>
  <c r="AR2157" i="1"/>
  <c r="AS2157" i="1"/>
  <c r="AT2157" i="1"/>
  <c r="AU2157" i="1"/>
  <c r="AX2157" i="1"/>
  <c r="AW2157" i="1"/>
  <c r="AV2157" i="1"/>
  <c r="AR2149" i="1"/>
  <c r="AS2149" i="1"/>
  <c r="AT2149" i="1"/>
  <c r="AU2149" i="1"/>
  <c r="AX2149" i="1"/>
  <c r="AW2149" i="1"/>
  <c r="AV2149" i="1"/>
  <c r="AR2141" i="1"/>
  <c r="AS2141" i="1"/>
  <c r="AT2141" i="1"/>
  <c r="AU2141" i="1"/>
  <c r="AX2141" i="1"/>
  <c r="AW2141" i="1"/>
  <c r="AV2141" i="1"/>
  <c r="AR2133" i="1"/>
  <c r="AS2133" i="1"/>
  <c r="AT2133" i="1"/>
  <c r="AU2133" i="1"/>
  <c r="AX2133" i="1"/>
  <c r="AW2133" i="1"/>
  <c r="AV2133" i="1"/>
  <c r="AR2125" i="1"/>
  <c r="AS2125" i="1"/>
  <c r="AT2125" i="1"/>
  <c r="AU2125" i="1"/>
  <c r="AX2125" i="1"/>
  <c r="AW2125" i="1"/>
  <c r="AV2125" i="1"/>
  <c r="AX2117" i="1"/>
  <c r="AR2117" i="1"/>
  <c r="AS2117" i="1"/>
  <c r="AT2117" i="1"/>
  <c r="AU2117" i="1"/>
  <c r="AV2117" i="1"/>
  <c r="AW2117" i="1"/>
  <c r="AX2109" i="1"/>
  <c r="AR2109" i="1"/>
  <c r="AS2109" i="1"/>
  <c r="AT2109" i="1"/>
  <c r="AU2109" i="1"/>
  <c r="AV2109" i="1"/>
  <c r="AW2109" i="1"/>
  <c r="AX2101" i="1"/>
  <c r="AR2101" i="1"/>
  <c r="AS2101" i="1"/>
  <c r="AT2101" i="1"/>
  <c r="AU2101" i="1"/>
  <c r="AV2101" i="1"/>
  <c r="AW2101" i="1"/>
  <c r="AX2093" i="1"/>
  <c r="AR2093" i="1"/>
  <c r="AS2093" i="1"/>
  <c r="AT2093" i="1"/>
  <c r="AU2093" i="1"/>
  <c r="AV2093" i="1"/>
  <c r="AW2093" i="1"/>
  <c r="AX2085" i="1"/>
  <c r="AR2085" i="1"/>
  <c r="AS2085" i="1"/>
  <c r="AT2085" i="1"/>
  <c r="AU2085" i="1"/>
  <c r="AV2085" i="1"/>
  <c r="AW2085" i="1"/>
  <c r="AX2077" i="1"/>
  <c r="AR2077" i="1"/>
  <c r="AS2077" i="1"/>
  <c r="AT2077" i="1"/>
  <c r="AU2077" i="1"/>
  <c r="AV2077" i="1"/>
  <c r="AW2077" i="1"/>
  <c r="AX2069" i="1"/>
  <c r="AR2069" i="1"/>
  <c r="AS2069" i="1"/>
  <c r="AT2069" i="1"/>
  <c r="AU2069" i="1"/>
  <c r="AV2069" i="1"/>
  <c r="AW2069" i="1"/>
  <c r="AX2061" i="1"/>
  <c r="AR2061" i="1"/>
  <c r="AS2061" i="1"/>
  <c r="AT2061" i="1"/>
  <c r="AU2061" i="1"/>
  <c r="AV2061" i="1"/>
  <c r="AW2061" i="1"/>
  <c r="AX2053" i="1"/>
  <c r="AR2053" i="1"/>
  <c r="AS2053" i="1"/>
  <c r="AT2053" i="1"/>
  <c r="AU2053" i="1"/>
  <c r="AV2053" i="1"/>
  <c r="AW2053" i="1"/>
  <c r="AX2045" i="1"/>
  <c r="AR2045" i="1"/>
  <c r="AS2045" i="1"/>
  <c r="AT2045" i="1"/>
  <c r="AU2045" i="1"/>
  <c r="AV2045" i="1"/>
  <c r="AW2045" i="1"/>
  <c r="AX2037" i="1"/>
  <c r="AR2037" i="1"/>
  <c r="AS2037" i="1"/>
  <c r="AT2037" i="1"/>
  <c r="AU2037" i="1"/>
  <c r="AV2037" i="1"/>
  <c r="AW2037" i="1"/>
  <c r="AX2029" i="1"/>
  <c r="AR2029" i="1"/>
  <c r="AS2029" i="1"/>
  <c r="AT2029" i="1"/>
  <c r="AU2029" i="1"/>
  <c r="AV2029" i="1"/>
  <c r="AW2029" i="1"/>
  <c r="AX2021" i="1"/>
  <c r="AR2021" i="1"/>
  <c r="AS2021" i="1"/>
  <c r="AT2021" i="1"/>
  <c r="AU2021" i="1"/>
  <c r="AV2021" i="1"/>
  <c r="AW2021" i="1"/>
  <c r="AX2013" i="1"/>
  <c r="AR2013" i="1"/>
  <c r="AS2013" i="1"/>
  <c r="AT2013" i="1"/>
  <c r="AU2013" i="1"/>
  <c r="AV2013" i="1"/>
  <c r="AW2013" i="1"/>
  <c r="AX2005" i="1"/>
  <c r="AR2005" i="1"/>
  <c r="AS2005" i="1"/>
  <c r="AT2005" i="1"/>
  <c r="AU2005" i="1"/>
  <c r="AV2005" i="1"/>
  <c r="AW2005" i="1"/>
  <c r="AT1997" i="1"/>
  <c r="AU1997" i="1"/>
  <c r="AV1997" i="1"/>
  <c r="AW1997" i="1"/>
  <c r="AX1997" i="1"/>
  <c r="AR1997" i="1"/>
  <c r="AS1997" i="1"/>
  <c r="AT1989" i="1"/>
  <c r="AU1989" i="1"/>
  <c r="AV1989" i="1"/>
  <c r="AW1989" i="1"/>
  <c r="AX1989" i="1"/>
  <c r="AR1989" i="1"/>
  <c r="AS1989" i="1"/>
  <c r="AS1981" i="1"/>
  <c r="AT1981" i="1"/>
  <c r="AU1981" i="1"/>
  <c r="AR1981" i="1"/>
  <c r="AX1981" i="1"/>
  <c r="AV1981" i="1"/>
  <c r="AW1981" i="1"/>
  <c r="AS1973" i="1"/>
  <c r="AT1973" i="1"/>
  <c r="AU1973" i="1"/>
  <c r="AR1973" i="1"/>
  <c r="AX1973" i="1"/>
  <c r="AV1973" i="1"/>
  <c r="AW1973" i="1"/>
  <c r="AS1965" i="1"/>
  <c r="AT1965" i="1"/>
  <c r="AU1965" i="1"/>
  <c r="AR1965" i="1"/>
  <c r="AX1965" i="1"/>
  <c r="AV1965" i="1"/>
  <c r="AW1965" i="1"/>
  <c r="AS1957" i="1"/>
  <c r="AT1957" i="1"/>
  <c r="AU1957" i="1"/>
  <c r="AV1957" i="1"/>
  <c r="AR1957" i="1"/>
  <c r="AW1957" i="1"/>
  <c r="AX1957" i="1"/>
  <c r="AS1949" i="1"/>
  <c r="AT1949" i="1"/>
  <c r="AU1949" i="1"/>
  <c r="AV1949" i="1"/>
  <c r="AR1949" i="1"/>
  <c r="AW1949" i="1"/>
  <c r="AX1949" i="1"/>
  <c r="AS1941" i="1"/>
  <c r="AT1941" i="1"/>
  <c r="AU1941" i="1"/>
  <c r="AV1941" i="1"/>
  <c r="AX1941" i="1"/>
  <c r="AR1941" i="1"/>
  <c r="AW1941" i="1"/>
  <c r="AS1933" i="1"/>
  <c r="AT1933" i="1"/>
  <c r="AU1933" i="1"/>
  <c r="AV1933" i="1"/>
  <c r="AX1933" i="1"/>
  <c r="AR1933" i="1"/>
  <c r="AW1933" i="1"/>
  <c r="AS1925" i="1"/>
  <c r="AT1925" i="1"/>
  <c r="AU1925" i="1"/>
  <c r="AV1925" i="1"/>
  <c r="AX1925" i="1"/>
  <c r="AR1925" i="1"/>
  <c r="AW1925" i="1"/>
  <c r="AS1917" i="1"/>
  <c r="AT1917" i="1"/>
  <c r="AU1917" i="1"/>
  <c r="AV1917" i="1"/>
  <c r="AW1917" i="1"/>
  <c r="AX1917" i="1"/>
  <c r="AR1917" i="1"/>
  <c r="AS1909" i="1"/>
  <c r="AT1909" i="1"/>
  <c r="AU1909" i="1"/>
  <c r="AV1909" i="1"/>
  <c r="AW1909" i="1"/>
  <c r="AX1909" i="1"/>
  <c r="AR1909" i="1"/>
  <c r="AS1901" i="1"/>
  <c r="AT1901" i="1"/>
  <c r="AU1901" i="1"/>
  <c r="AV1901" i="1"/>
  <c r="AW1901" i="1"/>
  <c r="AX1901" i="1"/>
  <c r="AR1901" i="1"/>
  <c r="AU1893" i="1"/>
  <c r="AS1893" i="1"/>
  <c r="AT1893" i="1"/>
  <c r="AV1893" i="1"/>
  <c r="AW1893" i="1"/>
  <c r="AX1893" i="1"/>
  <c r="AR1893" i="1"/>
  <c r="AU1885" i="1"/>
  <c r="AS1885" i="1"/>
  <c r="AT1885" i="1"/>
  <c r="AV1885" i="1"/>
  <c r="AW1885" i="1"/>
  <c r="AX1885" i="1"/>
  <c r="AR1885" i="1"/>
  <c r="AU1877" i="1"/>
  <c r="AS1877" i="1"/>
  <c r="AT1877" i="1"/>
  <c r="AV1877" i="1"/>
  <c r="AW1877" i="1"/>
  <c r="AX1877" i="1"/>
  <c r="AR1877" i="1"/>
  <c r="AS1869" i="1"/>
  <c r="AU1869" i="1"/>
  <c r="AW1869" i="1"/>
  <c r="AX1869" i="1"/>
  <c r="AR1869" i="1"/>
  <c r="AV1869" i="1"/>
  <c r="AT1869" i="1"/>
  <c r="AW1861" i="1"/>
  <c r="AS1861" i="1"/>
  <c r="AU1861" i="1"/>
  <c r="AR1861" i="1"/>
  <c r="AT1861" i="1"/>
  <c r="AV1861" i="1"/>
  <c r="AX1861" i="1"/>
  <c r="AW1853" i="1"/>
  <c r="AS1853" i="1"/>
  <c r="AU1853" i="1"/>
  <c r="AR1853" i="1"/>
  <c r="AT1853" i="1"/>
  <c r="AV1853" i="1"/>
  <c r="AX1853" i="1"/>
  <c r="AW1845" i="1"/>
  <c r="AS1845" i="1"/>
  <c r="AU1845" i="1"/>
  <c r="AR1845" i="1"/>
  <c r="AT1845" i="1"/>
  <c r="AV1845" i="1"/>
  <c r="AX1845" i="1"/>
  <c r="AW1837" i="1"/>
  <c r="AR1837" i="1"/>
  <c r="AS1837" i="1"/>
  <c r="AU1837" i="1"/>
  <c r="AT1837" i="1"/>
  <c r="AV1837" i="1"/>
  <c r="AX1837" i="1"/>
  <c r="AW1829" i="1"/>
  <c r="AR1829" i="1"/>
  <c r="AS1829" i="1"/>
  <c r="AU1829" i="1"/>
  <c r="AT1829" i="1"/>
  <c r="AV1829" i="1"/>
  <c r="AX1829" i="1"/>
  <c r="AW1821" i="1"/>
  <c r="AR1821" i="1"/>
  <c r="AS1821" i="1"/>
  <c r="AU1821" i="1"/>
  <c r="AT1821" i="1"/>
  <c r="AV1821" i="1"/>
  <c r="AX1821" i="1"/>
  <c r="AW1813" i="1"/>
  <c r="AR1813" i="1"/>
  <c r="AS1813" i="1"/>
  <c r="AU1813" i="1"/>
  <c r="AT1813" i="1"/>
  <c r="AV1813" i="1"/>
  <c r="AX1813" i="1"/>
  <c r="AV1805" i="1"/>
  <c r="AW1805" i="1"/>
  <c r="AX1805" i="1"/>
  <c r="AR1805" i="1"/>
  <c r="AS1805" i="1"/>
  <c r="AU1805" i="1"/>
  <c r="AT1805" i="1"/>
  <c r="AV1797" i="1"/>
  <c r="AW1797" i="1"/>
  <c r="AX1797" i="1"/>
  <c r="AR1797" i="1"/>
  <c r="AS1797" i="1"/>
  <c r="AU1797" i="1"/>
  <c r="AT1797" i="1"/>
  <c r="AV1789" i="1"/>
  <c r="AW1789" i="1"/>
  <c r="AX1789" i="1"/>
  <c r="AR1789" i="1"/>
  <c r="AS1789" i="1"/>
  <c r="AU1789" i="1"/>
  <c r="AT1789" i="1"/>
  <c r="AV1781" i="1"/>
  <c r="AW1781" i="1"/>
  <c r="AX1781" i="1"/>
  <c r="AR1781" i="1"/>
  <c r="AS1781" i="1"/>
  <c r="AU1781" i="1"/>
  <c r="AT1781" i="1"/>
  <c r="AV1773" i="1"/>
  <c r="AW1773" i="1"/>
  <c r="AX1773" i="1"/>
  <c r="AR1773" i="1"/>
  <c r="AS1773" i="1"/>
  <c r="AU1773" i="1"/>
  <c r="AT1773" i="1"/>
  <c r="AV1765" i="1"/>
  <c r="AW1765" i="1"/>
  <c r="AX1765" i="1"/>
  <c r="AR1765" i="1"/>
  <c r="AS1765" i="1"/>
  <c r="AU1765" i="1"/>
  <c r="AT1765" i="1"/>
  <c r="AV1757" i="1"/>
  <c r="AW1757" i="1"/>
  <c r="AX1757" i="1"/>
  <c r="AR1757" i="1"/>
  <c r="AS1757" i="1"/>
  <c r="AU1757" i="1"/>
  <c r="AT1757" i="1"/>
  <c r="AV1749" i="1"/>
  <c r="AW1749" i="1"/>
  <c r="AX1749" i="1"/>
  <c r="AR1749" i="1"/>
  <c r="AS1749" i="1"/>
  <c r="AU1749" i="1"/>
  <c r="AT1749" i="1"/>
  <c r="AV1741" i="1"/>
  <c r="AW1741" i="1"/>
  <c r="AX1741" i="1"/>
  <c r="AR1741" i="1"/>
  <c r="AS1741" i="1"/>
  <c r="AU1741" i="1"/>
  <c r="AT1741" i="1"/>
  <c r="AV1733" i="1"/>
  <c r="AW1733" i="1"/>
  <c r="AX1733" i="1"/>
  <c r="AR1733" i="1"/>
  <c r="AS1733" i="1"/>
  <c r="AU1733" i="1"/>
  <c r="AT1733" i="1"/>
  <c r="AV1725" i="1"/>
  <c r="AW1725" i="1"/>
  <c r="AX1725" i="1"/>
  <c r="AR1725" i="1"/>
  <c r="AS1725" i="1"/>
  <c r="AU1725" i="1"/>
  <c r="AT1725" i="1"/>
  <c r="AT1717" i="1"/>
  <c r="AU1717" i="1"/>
  <c r="AV1717" i="1"/>
  <c r="AW1717" i="1"/>
  <c r="AX1717" i="1"/>
  <c r="AS1717" i="1"/>
  <c r="AR1717" i="1"/>
  <c r="AT1709" i="1"/>
  <c r="AU1709" i="1"/>
  <c r="AV1709" i="1"/>
  <c r="AW1709" i="1"/>
  <c r="AX1709" i="1"/>
  <c r="AS1709" i="1"/>
  <c r="AR1709" i="1"/>
  <c r="AS1701" i="1"/>
  <c r="AT1701" i="1"/>
  <c r="AU1701" i="1"/>
  <c r="AX1701" i="1"/>
  <c r="AR1701" i="1"/>
  <c r="AW1701" i="1"/>
  <c r="AV1701" i="1"/>
  <c r="AR1693" i="1"/>
  <c r="AS1693" i="1"/>
  <c r="AT1693" i="1"/>
  <c r="AU1693" i="1"/>
  <c r="AV1693" i="1"/>
  <c r="AW1693" i="1"/>
  <c r="AX1693" i="1"/>
  <c r="AR1685" i="1"/>
  <c r="AS1685" i="1"/>
  <c r="AT1685" i="1"/>
  <c r="AU1685" i="1"/>
  <c r="AV1685" i="1"/>
  <c r="AW1685" i="1"/>
  <c r="AX1685" i="1"/>
  <c r="AR1677" i="1"/>
  <c r="AS1677" i="1"/>
  <c r="AT1677" i="1"/>
  <c r="AU1677" i="1"/>
  <c r="AV1677" i="1"/>
  <c r="AW1677" i="1"/>
  <c r="AX1677" i="1"/>
  <c r="AW1669" i="1"/>
  <c r="AR1669" i="1"/>
  <c r="AS1669" i="1"/>
  <c r="AT1669" i="1"/>
  <c r="AU1669" i="1"/>
  <c r="AX1669" i="1"/>
  <c r="AV1669" i="1"/>
  <c r="AW1661" i="1"/>
  <c r="AX1661" i="1"/>
  <c r="AR1661" i="1"/>
  <c r="AS1661" i="1"/>
  <c r="AT1661" i="1"/>
  <c r="AU1661" i="1"/>
  <c r="AV1661" i="1"/>
  <c r="AW1653" i="1"/>
  <c r="AX1653" i="1"/>
  <c r="AR1653" i="1"/>
  <c r="AS1653" i="1"/>
  <c r="AT1653" i="1"/>
  <c r="AU1653" i="1"/>
  <c r="AV1653" i="1"/>
  <c r="AW1645" i="1"/>
  <c r="AX1645" i="1"/>
  <c r="AR1645" i="1"/>
  <c r="AS1645" i="1"/>
  <c r="AT1645" i="1"/>
  <c r="AU1645" i="1"/>
  <c r="AV1645" i="1"/>
  <c r="AW1637" i="1"/>
  <c r="AX1637" i="1"/>
  <c r="AR1637" i="1"/>
  <c r="AS1637" i="1"/>
  <c r="AT1637" i="1"/>
  <c r="AU1637" i="1"/>
  <c r="AV1637" i="1"/>
  <c r="AW1629" i="1"/>
  <c r="AX1629" i="1"/>
  <c r="AR1629" i="1"/>
  <c r="AS1629" i="1"/>
  <c r="AT1629" i="1"/>
  <c r="AU1629" i="1"/>
  <c r="AV1629" i="1"/>
  <c r="AW1621" i="1"/>
  <c r="AX1621" i="1"/>
  <c r="AR1621" i="1"/>
  <c r="AS1621" i="1"/>
  <c r="AT1621" i="1"/>
  <c r="AU1621" i="1"/>
  <c r="AV1621" i="1"/>
  <c r="AW1613" i="1"/>
  <c r="AX1613" i="1"/>
  <c r="AR1613" i="1"/>
  <c r="AS1613" i="1"/>
  <c r="AT1613" i="1"/>
  <c r="AU1613" i="1"/>
  <c r="AV1613" i="1"/>
  <c r="AW1605" i="1"/>
  <c r="AX1605" i="1"/>
  <c r="AR1605" i="1"/>
  <c r="AS1605" i="1"/>
  <c r="AT1605" i="1"/>
  <c r="AU1605" i="1"/>
  <c r="AV1605" i="1"/>
  <c r="AT1597" i="1"/>
  <c r="AV1597" i="1"/>
  <c r="AW1597" i="1"/>
  <c r="AX1597" i="1"/>
  <c r="AR1597" i="1"/>
  <c r="AS1597" i="1"/>
  <c r="AU1597" i="1"/>
  <c r="AT1589" i="1"/>
  <c r="AV1589" i="1"/>
  <c r="AW1589" i="1"/>
  <c r="AX1589" i="1"/>
  <c r="AR1589" i="1"/>
  <c r="AS1589" i="1"/>
  <c r="AU1589" i="1"/>
  <c r="AT1581" i="1"/>
  <c r="AV1581" i="1"/>
  <c r="AW1581" i="1"/>
  <c r="AX1581" i="1"/>
  <c r="AR1581" i="1"/>
  <c r="AS1581" i="1"/>
  <c r="AU1581" i="1"/>
  <c r="AT1573" i="1"/>
  <c r="AV1573" i="1"/>
  <c r="AW1573" i="1"/>
  <c r="AX1573" i="1"/>
  <c r="AR1573" i="1"/>
  <c r="AS1573" i="1"/>
  <c r="AU1573" i="1"/>
  <c r="AT1565" i="1"/>
  <c r="AV1565" i="1"/>
  <c r="AW1565" i="1"/>
  <c r="AX1565" i="1"/>
  <c r="AR1565" i="1"/>
  <c r="AS1565" i="1"/>
  <c r="AU1565" i="1"/>
  <c r="AW1557" i="1"/>
  <c r="AT1557" i="1"/>
  <c r="AV1557" i="1"/>
  <c r="AR1557" i="1"/>
  <c r="AS1557" i="1"/>
  <c r="AU1557" i="1"/>
  <c r="AX1557" i="1"/>
  <c r="AW1549" i="1"/>
  <c r="AR1549" i="1"/>
  <c r="AT1549" i="1"/>
  <c r="AV1549" i="1"/>
  <c r="AS1549" i="1"/>
  <c r="AU1549" i="1"/>
  <c r="AX1549" i="1"/>
  <c r="AW1541" i="1"/>
  <c r="AX1541" i="1"/>
  <c r="AR1541" i="1"/>
  <c r="AS1541" i="1"/>
  <c r="AT1541" i="1"/>
  <c r="AV1541" i="1"/>
  <c r="AU1541" i="1"/>
  <c r="AW1533" i="1"/>
  <c r="AX1533" i="1"/>
  <c r="AR1533" i="1"/>
  <c r="AS1533" i="1"/>
  <c r="AT1533" i="1"/>
  <c r="AV1533" i="1"/>
  <c r="AU1533" i="1"/>
  <c r="AW1525" i="1"/>
  <c r="AX1525" i="1"/>
  <c r="AR1525" i="1"/>
  <c r="AS1525" i="1"/>
  <c r="AT1525" i="1"/>
  <c r="AV1525" i="1"/>
  <c r="AU1525" i="1"/>
  <c r="AW1517" i="1"/>
  <c r="AX1517" i="1"/>
  <c r="AR1517" i="1"/>
  <c r="AS1517" i="1"/>
  <c r="AT1517" i="1"/>
  <c r="AV1517" i="1"/>
  <c r="AU1517" i="1"/>
  <c r="AW1509" i="1"/>
  <c r="AX1509" i="1"/>
  <c r="AR1509" i="1"/>
  <c r="AS1509" i="1"/>
  <c r="AT1509" i="1"/>
  <c r="AV1509" i="1"/>
  <c r="AU1509" i="1"/>
  <c r="AW1501" i="1"/>
  <c r="AX1501" i="1"/>
  <c r="AR1501" i="1"/>
  <c r="AS1501" i="1"/>
  <c r="AT1501" i="1"/>
  <c r="AV1501" i="1"/>
  <c r="AU1501" i="1"/>
  <c r="AW1493" i="1"/>
  <c r="AX1493" i="1"/>
  <c r="AR1493" i="1"/>
  <c r="AS1493" i="1"/>
  <c r="AT1493" i="1"/>
  <c r="AV1493" i="1"/>
  <c r="AU1493" i="1"/>
  <c r="AU1485" i="1"/>
  <c r="AT1485" i="1"/>
  <c r="AV1485" i="1"/>
  <c r="AW1485" i="1"/>
  <c r="AX1485" i="1"/>
  <c r="AS1485" i="1"/>
  <c r="AR1485" i="1"/>
  <c r="AU1477" i="1"/>
  <c r="AT1477" i="1"/>
  <c r="AV1477" i="1"/>
  <c r="AW1477" i="1"/>
  <c r="AX1477" i="1"/>
  <c r="AS1477" i="1"/>
  <c r="AR1477" i="1"/>
  <c r="AU1469" i="1"/>
  <c r="AS1469" i="1"/>
  <c r="AX1469" i="1"/>
  <c r="AR1469" i="1"/>
  <c r="AT1469" i="1"/>
  <c r="AW1469" i="1"/>
  <c r="AV1469" i="1"/>
  <c r="AU1461" i="1"/>
  <c r="AW1461" i="1"/>
  <c r="AR1461" i="1"/>
  <c r="AS1461" i="1"/>
  <c r="AT1461" i="1"/>
  <c r="AV1461" i="1"/>
  <c r="AX1461" i="1"/>
  <c r="AU1453" i="1"/>
  <c r="AW1453" i="1"/>
  <c r="AR1453" i="1"/>
  <c r="AS1453" i="1"/>
  <c r="AT1453" i="1"/>
  <c r="AV1453" i="1"/>
  <c r="AX1453" i="1"/>
  <c r="AU1445" i="1"/>
  <c r="AV1445" i="1"/>
  <c r="AW1445" i="1"/>
  <c r="AR1445" i="1"/>
  <c r="AS1445" i="1"/>
  <c r="AX1445" i="1"/>
  <c r="AT1445" i="1"/>
  <c r="AU1437" i="1"/>
  <c r="AV1437" i="1"/>
  <c r="AW1437" i="1"/>
  <c r="AX1437" i="1"/>
  <c r="AR1437" i="1"/>
  <c r="AS1437" i="1"/>
  <c r="AT1437" i="1"/>
  <c r="AU1429" i="1"/>
  <c r="AV1429" i="1"/>
  <c r="AW1429" i="1"/>
  <c r="AX1429" i="1"/>
  <c r="AR1429" i="1"/>
  <c r="AS1429" i="1"/>
  <c r="AT1429" i="1"/>
  <c r="AU1421" i="1"/>
  <c r="AV1421" i="1"/>
  <c r="AW1421" i="1"/>
  <c r="AX1421" i="1"/>
  <c r="AR1421" i="1"/>
  <c r="AS1421" i="1"/>
  <c r="AT1421" i="1"/>
  <c r="AU1413" i="1"/>
  <c r="AV1413" i="1"/>
  <c r="AW1413" i="1"/>
  <c r="AX1413" i="1"/>
  <c r="AR1413" i="1"/>
  <c r="AS1413" i="1"/>
  <c r="AT1413" i="1"/>
  <c r="AU1405" i="1"/>
  <c r="AV1405" i="1"/>
  <c r="AW1405" i="1"/>
  <c r="AX1405" i="1"/>
  <c r="AR1405" i="1"/>
  <c r="AS1405" i="1"/>
  <c r="AT1405" i="1"/>
  <c r="AT1397" i="1"/>
  <c r="AX1397" i="1"/>
  <c r="AR1397" i="1"/>
  <c r="AS1397" i="1"/>
  <c r="AU1397" i="1"/>
  <c r="AV1397" i="1"/>
  <c r="AW1397" i="1"/>
  <c r="AT1389" i="1"/>
  <c r="AX1389" i="1"/>
  <c r="AR1389" i="1"/>
  <c r="AS1389" i="1"/>
  <c r="AU1389" i="1"/>
  <c r="AV1389" i="1"/>
  <c r="AW1389" i="1"/>
  <c r="AT1381" i="1"/>
  <c r="AX1381" i="1"/>
  <c r="AR1381" i="1"/>
  <c r="AS1381" i="1"/>
  <c r="AU1381" i="1"/>
  <c r="AV1381" i="1"/>
  <c r="AW1381" i="1"/>
  <c r="AT1373" i="1"/>
  <c r="AX1373" i="1"/>
  <c r="AR1373" i="1"/>
  <c r="AS1373" i="1"/>
  <c r="AU1373" i="1"/>
  <c r="AV1373" i="1"/>
  <c r="AW1373" i="1"/>
  <c r="AT1365" i="1"/>
  <c r="AX1365" i="1"/>
  <c r="AR1365" i="1"/>
  <c r="AS1365" i="1"/>
  <c r="AU1365" i="1"/>
  <c r="AV1365" i="1"/>
  <c r="AW1365" i="1"/>
  <c r="AT1357" i="1"/>
  <c r="AX1357" i="1"/>
  <c r="AR1357" i="1"/>
  <c r="AS1357" i="1"/>
  <c r="AU1357" i="1"/>
  <c r="AV1357" i="1"/>
  <c r="AW1357" i="1"/>
  <c r="AT1349" i="1"/>
  <c r="AX1349" i="1"/>
  <c r="AR1349" i="1"/>
  <c r="AS1349" i="1"/>
  <c r="AU1349" i="1"/>
  <c r="AV1349" i="1"/>
  <c r="AW1349" i="1"/>
  <c r="AS1341" i="1"/>
  <c r="AT1341" i="1"/>
  <c r="AR1341" i="1"/>
  <c r="AU1341" i="1"/>
  <c r="AV1341" i="1"/>
  <c r="AW1341" i="1"/>
  <c r="AX1341" i="1"/>
  <c r="AS1333" i="1"/>
  <c r="AT1333" i="1"/>
  <c r="AR1333" i="1"/>
  <c r="AU1333" i="1"/>
  <c r="AV1333" i="1"/>
  <c r="AW1333" i="1"/>
  <c r="AX1333" i="1"/>
  <c r="AX1325" i="1"/>
  <c r="AS1325" i="1"/>
  <c r="AT1325" i="1"/>
  <c r="AV1325" i="1"/>
  <c r="AW1325" i="1"/>
  <c r="AR1325" i="1"/>
  <c r="AU1325" i="1"/>
  <c r="AX1317" i="1"/>
  <c r="AS1317" i="1"/>
  <c r="AT1317" i="1"/>
  <c r="AV1317" i="1"/>
  <c r="AW1317" i="1"/>
  <c r="AR1317" i="1"/>
  <c r="AU1317" i="1"/>
  <c r="AV1309" i="1"/>
  <c r="AW1309" i="1"/>
  <c r="AX1309" i="1"/>
  <c r="AS1309" i="1"/>
  <c r="AT1309" i="1"/>
  <c r="AR1309" i="1"/>
  <c r="AU1309" i="1"/>
  <c r="AV1301" i="1"/>
  <c r="AW1301" i="1"/>
  <c r="AX1301" i="1"/>
  <c r="AS1301" i="1"/>
  <c r="AT1301" i="1"/>
  <c r="AR1301" i="1"/>
  <c r="AU1301" i="1"/>
  <c r="AV1293" i="1"/>
  <c r="AW1293" i="1"/>
  <c r="AX1293" i="1"/>
  <c r="AS1293" i="1"/>
  <c r="AT1293" i="1"/>
  <c r="AR1293" i="1"/>
  <c r="AU1293" i="1"/>
  <c r="AV1285" i="1"/>
  <c r="AW1285" i="1"/>
  <c r="AX1285" i="1"/>
  <c r="AR1285" i="1"/>
  <c r="AS1285" i="1"/>
  <c r="AT1285" i="1"/>
  <c r="AU1285" i="1"/>
  <c r="AV1277" i="1"/>
  <c r="AW1277" i="1"/>
  <c r="AX1277" i="1"/>
  <c r="AR1277" i="1"/>
  <c r="AS1277" i="1"/>
  <c r="AT1277" i="1"/>
  <c r="AU1277" i="1"/>
  <c r="AV1269" i="1"/>
  <c r="AW1269" i="1"/>
  <c r="AX1269" i="1"/>
  <c r="AR1269" i="1"/>
  <c r="AS1269" i="1"/>
  <c r="AT1269" i="1"/>
  <c r="AU1269" i="1"/>
  <c r="AV1261" i="1"/>
  <c r="AW1261" i="1"/>
  <c r="AX1261" i="1"/>
  <c r="AR1261" i="1"/>
  <c r="AS1261" i="1"/>
  <c r="AT1261" i="1"/>
  <c r="AU1261" i="1"/>
  <c r="AV1253" i="1"/>
  <c r="AW1253" i="1"/>
  <c r="AX1253" i="1"/>
  <c r="AR1253" i="1"/>
  <c r="AS1253" i="1"/>
  <c r="AT1253" i="1"/>
  <c r="AU1253" i="1"/>
  <c r="AV1245" i="1"/>
  <c r="AW1245" i="1"/>
  <c r="AX1245" i="1"/>
  <c r="AR1245" i="1"/>
  <c r="AS1245" i="1"/>
  <c r="AT1245" i="1"/>
  <c r="AU1245" i="1"/>
  <c r="AT1237" i="1"/>
  <c r="AX1237" i="1"/>
  <c r="AR1237" i="1"/>
  <c r="AS1237" i="1"/>
  <c r="AU1237" i="1"/>
  <c r="AV1237" i="1"/>
  <c r="AW1237" i="1"/>
  <c r="AT1229" i="1"/>
  <c r="AX1229" i="1"/>
  <c r="AR1229" i="1"/>
  <c r="AS1229" i="1"/>
  <c r="AU1229" i="1"/>
  <c r="AV1229" i="1"/>
  <c r="AW1229" i="1"/>
  <c r="AT1221" i="1"/>
  <c r="AX1221" i="1"/>
  <c r="AR1221" i="1"/>
  <c r="AS1221" i="1"/>
  <c r="AU1221" i="1"/>
  <c r="AV1221" i="1"/>
  <c r="AW1221" i="1"/>
  <c r="AS1213" i="1"/>
  <c r="AT1213" i="1"/>
  <c r="AR1213" i="1"/>
  <c r="AU1213" i="1"/>
  <c r="AV1213" i="1"/>
  <c r="AW1213" i="1"/>
  <c r="AX1213" i="1"/>
  <c r="AS1205" i="1"/>
  <c r="AT1205" i="1"/>
  <c r="AR1205" i="1"/>
  <c r="AU1205" i="1"/>
  <c r="AV1205" i="1"/>
  <c r="AW1205" i="1"/>
  <c r="AX1205" i="1"/>
  <c r="AS1197" i="1"/>
  <c r="AT1197" i="1"/>
  <c r="AR1197" i="1"/>
  <c r="AU1197" i="1"/>
  <c r="AV1197" i="1"/>
  <c r="AW1197" i="1"/>
  <c r="AX1197" i="1"/>
  <c r="AV1189" i="1"/>
  <c r="AW1189" i="1"/>
  <c r="AS1189" i="1"/>
  <c r="AT1189" i="1"/>
  <c r="AR1189" i="1"/>
  <c r="AU1189" i="1"/>
  <c r="AX1189" i="1"/>
  <c r="AV1181" i="1"/>
  <c r="AW1181" i="1"/>
  <c r="AX1181" i="1"/>
  <c r="AS1181" i="1"/>
  <c r="AT1181" i="1"/>
  <c r="AU1181" i="1"/>
  <c r="AR1181" i="1"/>
  <c r="AV1173" i="1"/>
  <c r="AW1173" i="1"/>
  <c r="AX1173" i="1"/>
  <c r="AS1173" i="1"/>
  <c r="AT1173" i="1"/>
  <c r="AU1173" i="1"/>
  <c r="AR1173" i="1"/>
  <c r="AV1165" i="1"/>
  <c r="AW1165" i="1"/>
  <c r="AX1165" i="1"/>
  <c r="AR1165" i="1"/>
  <c r="AS1165" i="1"/>
  <c r="AT1165" i="1"/>
  <c r="AU1165" i="1"/>
  <c r="AV1157" i="1"/>
  <c r="AW1157" i="1"/>
  <c r="AX1157" i="1"/>
  <c r="AR1157" i="1"/>
  <c r="AS1157" i="1"/>
  <c r="AT1157" i="1"/>
  <c r="AU1157" i="1"/>
  <c r="AV1149" i="1"/>
  <c r="AW1149" i="1"/>
  <c r="AX1149" i="1"/>
  <c r="AR1149" i="1"/>
  <c r="AS1149" i="1"/>
  <c r="AT1149" i="1"/>
  <c r="AU1149" i="1"/>
  <c r="AV1141" i="1"/>
  <c r="AW1141" i="1"/>
  <c r="AX1141" i="1"/>
  <c r="AR1141" i="1"/>
  <c r="AS1141" i="1"/>
  <c r="AT1141" i="1"/>
  <c r="AU1141" i="1"/>
  <c r="AV1133" i="1"/>
  <c r="AW1133" i="1"/>
  <c r="AX1133" i="1"/>
  <c r="AR1133" i="1"/>
  <c r="AS1133" i="1"/>
  <c r="AT1133" i="1"/>
  <c r="AU1133" i="1"/>
  <c r="AV1125" i="1"/>
  <c r="AW1125" i="1"/>
  <c r="AX1125" i="1"/>
  <c r="AR1125" i="1"/>
  <c r="AS1125" i="1"/>
  <c r="AT1125" i="1"/>
  <c r="AU1125" i="1"/>
  <c r="AV1117" i="1"/>
  <c r="AW1117" i="1"/>
  <c r="AX1117" i="1"/>
  <c r="AR1117" i="1"/>
  <c r="AS1117" i="1"/>
  <c r="AT1117" i="1"/>
  <c r="AU1117" i="1"/>
  <c r="AU1109" i="1"/>
  <c r="AX1109" i="1"/>
  <c r="AR1109" i="1"/>
  <c r="AS1109" i="1"/>
  <c r="AT1109" i="1"/>
  <c r="AV1109" i="1"/>
  <c r="AW1109" i="1"/>
  <c r="AU1101" i="1"/>
  <c r="AX1101" i="1"/>
  <c r="AR1101" i="1"/>
  <c r="AS1101" i="1"/>
  <c r="AT1101" i="1"/>
  <c r="AV1101" i="1"/>
  <c r="AW1101" i="1"/>
  <c r="AT1093" i="1"/>
  <c r="AU1093" i="1"/>
  <c r="AS1093" i="1"/>
  <c r="AR1093" i="1"/>
  <c r="AV1093" i="1"/>
  <c r="AW1093" i="1"/>
  <c r="AX1093" i="1"/>
  <c r="AT1085" i="1"/>
  <c r="AU1085" i="1"/>
  <c r="AS1085" i="1"/>
  <c r="AR1085" i="1"/>
  <c r="AV1085" i="1"/>
  <c r="AW1085" i="1"/>
  <c r="AX1085" i="1"/>
  <c r="AT1077" i="1"/>
  <c r="AU1077" i="1"/>
  <c r="AS1077" i="1"/>
  <c r="AR1077" i="1"/>
  <c r="AV1077" i="1"/>
  <c r="AW1077" i="1"/>
  <c r="AX1077" i="1"/>
  <c r="AT1069" i="1"/>
  <c r="AU1069" i="1"/>
  <c r="AS1069" i="1"/>
  <c r="AR1069" i="1"/>
  <c r="AV1069" i="1"/>
  <c r="AW1069" i="1"/>
  <c r="AX1069" i="1"/>
  <c r="AT1061" i="1"/>
  <c r="AU1061" i="1"/>
  <c r="AV1061" i="1"/>
  <c r="AW1061" i="1"/>
  <c r="AS1061" i="1"/>
  <c r="AR1061" i="1"/>
  <c r="AX1061" i="1"/>
  <c r="AT1053" i="1"/>
  <c r="AU1053" i="1"/>
  <c r="AV1053" i="1"/>
  <c r="AW1053" i="1"/>
  <c r="AS1053" i="1"/>
  <c r="AR1053" i="1"/>
  <c r="AX1053" i="1"/>
  <c r="AT1045" i="1"/>
  <c r="AU1045" i="1"/>
  <c r="AV1045" i="1"/>
  <c r="AW1045" i="1"/>
  <c r="AS1045" i="1"/>
  <c r="AR1045" i="1"/>
  <c r="AX1045" i="1"/>
  <c r="AT1037" i="1"/>
  <c r="AU1037" i="1"/>
  <c r="AV1037" i="1"/>
  <c r="AW1037" i="1"/>
  <c r="AX1037" i="1"/>
  <c r="AS1037" i="1"/>
  <c r="AR1037" i="1"/>
  <c r="AT1029" i="1"/>
  <c r="AU1029" i="1"/>
  <c r="AV1029" i="1"/>
  <c r="AW1029" i="1"/>
  <c r="AX1029" i="1"/>
  <c r="AS1029" i="1"/>
  <c r="AR1029" i="1"/>
  <c r="AT1021" i="1"/>
  <c r="AU1021" i="1"/>
  <c r="AV1021" i="1"/>
  <c r="AW1021" i="1"/>
  <c r="AX1021" i="1"/>
  <c r="AS1021" i="1"/>
  <c r="AR1021" i="1"/>
  <c r="AT1013" i="1"/>
  <c r="AU1013" i="1"/>
  <c r="AV1013" i="1"/>
  <c r="AW1013" i="1"/>
  <c r="AX1013" i="1"/>
  <c r="AS1013" i="1"/>
  <c r="AR1013" i="1"/>
  <c r="AT1005" i="1"/>
  <c r="AU1005" i="1"/>
  <c r="AV1005" i="1"/>
  <c r="AW1005" i="1"/>
  <c r="AX1005" i="1"/>
  <c r="AS1005" i="1"/>
  <c r="AR1005" i="1"/>
  <c r="AT997" i="1"/>
  <c r="AU997" i="1"/>
  <c r="AV997" i="1"/>
  <c r="AW997" i="1"/>
  <c r="AX997" i="1"/>
  <c r="AS997" i="1"/>
  <c r="AR997" i="1"/>
  <c r="AT989" i="1"/>
  <c r="AU989" i="1"/>
  <c r="AV989" i="1"/>
  <c r="AW989" i="1"/>
  <c r="AX989" i="1"/>
  <c r="AS989" i="1"/>
  <c r="AR989" i="1"/>
  <c r="AT981" i="1"/>
  <c r="AU981" i="1"/>
  <c r="AV981" i="1"/>
  <c r="AW981" i="1"/>
  <c r="AX981" i="1"/>
  <c r="AS981" i="1"/>
  <c r="AR981" i="1"/>
  <c r="AS973" i="1"/>
  <c r="AR973" i="1"/>
  <c r="AT973" i="1"/>
  <c r="AU973" i="1"/>
  <c r="AV973" i="1"/>
  <c r="AW973" i="1"/>
  <c r="AX973" i="1"/>
  <c r="AS965" i="1"/>
  <c r="AT965" i="1"/>
  <c r="AU965" i="1"/>
  <c r="AV965" i="1"/>
  <c r="AW965" i="1"/>
  <c r="AX965" i="1"/>
  <c r="AR965" i="1"/>
  <c r="AR957" i="1"/>
  <c r="AS957" i="1"/>
  <c r="AT957" i="1"/>
  <c r="AU957" i="1"/>
  <c r="AX957" i="1"/>
  <c r="AW957" i="1"/>
  <c r="AV957" i="1"/>
  <c r="AR949" i="1"/>
  <c r="AS949" i="1"/>
  <c r="AT949" i="1"/>
  <c r="AU949" i="1"/>
  <c r="AW949" i="1"/>
  <c r="AV949" i="1"/>
  <c r="AX949" i="1"/>
  <c r="AR941" i="1"/>
  <c r="AS941" i="1"/>
  <c r="AT941" i="1"/>
  <c r="AU941" i="1"/>
  <c r="AV941" i="1"/>
  <c r="AW941" i="1"/>
  <c r="AX941" i="1"/>
  <c r="AR933" i="1"/>
  <c r="AS933" i="1"/>
  <c r="AT933" i="1"/>
  <c r="AU933" i="1"/>
  <c r="AV933" i="1"/>
  <c r="AW933" i="1"/>
  <c r="AX933" i="1"/>
  <c r="AR925" i="1"/>
  <c r="AS925" i="1"/>
  <c r="AT925" i="1"/>
  <c r="AU925" i="1"/>
  <c r="AV925" i="1"/>
  <c r="AW925" i="1"/>
  <c r="AX925" i="1"/>
  <c r="AR917" i="1"/>
  <c r="AS917" i="1"/>
  <c r="AT917" i="1"/>
  <c r="AU917" i="1"/>
  <c r="AV917" i="1"/>
  <c r="AW917" i="1"/>
  <c r="AX917" i="1"/>
  <c r="AR909" i="1"/>
  <c r="AS909" i="1"/>
  <c r="AT909" i="1"/>
  <c r="AU909" i="1"/>
  <c r="AV909" i="1"/>
  <c r="AW909" i="1"/>
  <c r="AX909" i="1"/>
  <c r="AR901" i="1"/>
  <c r="AS901" i="1"/>
  <c r="AT901" i="1"/>
  <c r="AU901" i="1"/>
  <c r="AV901" i="1"/>
  <c r="AW901" i="1"/>
  <c r="AX901" i="1"/>
  <c r="AR893" i="1"/>
  <c r="AS893" i="1"/>
  <c r="AT893" i="1"/>
  <c r="AU893" i="1"/>
  <c r="AV893" i="1"/>
  <c r="AW893" i="1"/>
  <c r="AX893" i="1"/>
  <c r="AT885" i="1"/>
  <c r="AU885" i="1"/>
  <c r="AR885" i="1"/>
  <c r="AS885" i="1"/>
  <c r="AV885" i="1"/>
  <c r="AW885" i="1"/>
  <c r="AX885" i="1"/>
  <c r="AT877" i="1"/>
  <c r="AU877" i="1"/>
  <c r="AS877" i="1"/>
  <c r="AX877" i="1"/>
  <c r="AR877" i="1"/>
  <c r="AV877" i="1"/>
  <c r="AW877" i="1"/>
  <c r="AT869" i="1"/>
  <c r="AU869" i="1"/>
  <c r="AS869" i="1"/>
  <c r="AX869" i="1"/>
  <c r="AR869" i="1"/>
  <c r="AV869" i="1"/>
  <c r="AW869" i="1"/>
  <c r="AT861" i="1"/>
  <c r="AU861" i="1"/>
  <c r="AV861" i="1"/>
  <c r="AS861" i="1"/>
  <c r="AR861" i="1"/>
  <c r="AW861" i="1"/>
  <c r="AX861" i="1"/>
  <c r="AT853" i="1"/>
  <c r="AU853" i="1"/>
  <c r="AV853" i="1"/>
  <c r="AX853" i="1"/>
  <c r="AS853" i="1"/>
  <c r="AR853" i="1"/>
  <c r="AW853" i="1"/>
  <c r="AT845" i="1"/>
  <c r="AU845" i="1"/>
  <c r="AV845" i="1"/>
  <c r="AX845" i="1"/>
  <c r="AS845" i="1"/>
  <c r="AR845" i="1"/>
  <c r="AW845" i="1"/>
  <c r="AT837" i="1"/>
  <c r="AU837" i="1"/>
  <c r="AV837" i="1"/>
  <c r="AX837" i="1"/>
  <c r="AS837" i="1"/>
  <c r="AW837" i="1"/>
  <c r="AR837" i="1"/>
  <c r="AT829" i="1"/>
  <c r="AU829" i="1"/>
  <c r="AV829" i="1"/>
  <c r="AX829" i="1"/>
  <c r="AS829" i="1"/>
  <c r="AW829" i="1"/>
  <c r="AR829" i="1"/>
  <c r="AT821" i="1"/>
  <c r="AU821" i="1"/>
  <c r="AV821" i="1"/>
  <c r="AW821" i="1"/>
  <c r="AX821" i="1"/>
  <c r="AS821" i="1"/>
  <c r="AR821" i="1"/>
  <c r="AW813" i="1"/>
  <c r="AS813" i="1"/>
  <c r="AU813" i="1"/>
  <c r="AR813" i="1"/>
  <c r="AT813" i="1"/>
  <c r="AV813" i="1"/>
  <c r="AX813" i="1"/>
  <c r="AV805" i="1"/>
  <c r="AW805" i="1"/>
  <c r="AX805" i="1"/>
  <c r="AR805" i="1"/>
  <c r="AS805" i="1"/>
  <c r="AU805" i="1"/>
  <c r="AT805" i="1"/>
  <c r="AV797" i="1"/>
  <c r="AW797" i="1"/>
  <c r="AX797" i="1"/>
  <c r="AR797" i="1"/>
  <c r="AS797" i="1"/>
  <c r="AU797" i="1"/>
  <c r="AT797" i="1"/>
  <c r="AU789" i="1"/>
  <c r="AR789" i="1"/>
  <c r="AS789" i="1"/>
  <c r="AT789" i="1"/>
  <c r="AV789" i="1"/>
  <c r="AW789" i="1"/>
  <c r="AX789" i="1"/>
  <c r="AU781" i="1"/>
  <c r="AR781" i="1"/>
  <c r="AS781" i="1"/>
  <c r="AT781" i="1"/>
  <c r="AV781" i="1"/>
  <c r="AW781" i="1"/>
  <c r="AX781" i="1"/>
  <c r="AU773" i="1"/>
  <c r="AR773" i="1"/>
  <c r="AS773" i="1"/>
  <c r="AT773" i="1"/>
  <c r="AV773" i="1"/>
  <c r="AW773" i="1"/>
  <c r="AX773" i="1"/>
  <c r="AU765" i="1"/>
  <c r="AR765" i="1"/>
  <c r="AS765" i="1"/>
  <c r="AT765" i="1"/>
  <c r="AV765" i="1"/>
  <c r="AW765" i="1"/>
  <c r="AX765" i="1"/>
  <c r="AT757" i="1"/>
  <c r="AU757" i="1"/>
  <c r="AX757" i="1"/>
  <c r="AR757" i="1"/>
  <c r="AS757" i="1"/>
  <c r="AW757" i="1"/>
  <c r="AV757" i="1"/>
  <c r="AS749" i="1"/>
  <c r="AT749" i="1"/>
  <c r="AU749" i="1"/>
  <c r="AV749" i="1"/>
  <c r="AR749" i="1"/>
  <c r="AX749" i="1"/>
  <c r="AW749" i="1"/>
  <c r="AS741" i="1"/>
  <c r="AT741" i="1"/>
  <c r="AU741" i="1"/>
  <c r="AV741" i="1"/>
  <c r="AW741" i="1"/>
  <c r="AR741" i="1"/>
  <c r="AX741" i="1"/>
  <c r="AS733" i="1"/>
  <c r="AT733" i="1"/>
  <c r="AU733" i="1"/>
  <c r="AV733" i="1"/>
  <c r="AW733" i="1"/>
  <c r="AR733" i="1"/>
  <c r="AX733" i="1"/>
  <c r="AS725" i="1"/>
  <c r="AT725" i="1"/>
  <c r="AU725" i="1"/>
  <c r="AV725" i="1"/>
  <c r="AW725" i="1"/>
  <c r="AX725" i="1"/>
  <c r="AR725" i="1"/>
  <c r="AT717" i="1"/>
  <c r="AR717" i="1"/>
  <c r="AS717" i="1"/>
  <c r="AU717" i="1"/>
  <c r="AV717" i="1"/>
  <c r="AW717" i="1"/>
  <c r="AX717" i="1"/>
  <c r="AS709" i="1"/>
  <c r="AT709" i="1"/>
  <c r="AR709" i="1"/>
  <c r="AU709" i="1"/>
  <c r="AV709" i="1"/>
  <c r="AW709" i="1"/>
  <c r="AX709" i="1"/>
  <c r="AS701" i="1"/>
  <c r="AT701" i="1"/>
  <c r="AU701" i="1"/>
  <c r="AW701" i="1"/>
  <c r="AR701" i="1"/>
  <c r="AV701" i="1"/>
  <c r="AX701" i="1"/>
  <c r="AR693" i="1"/>
  <c r="AS693" i="1"/>
  <c r="AT693" i="1"/>
  <c r="AU693" i="1"/>
  <c r="AW693" i="1"/>
  <c r="AV693" i="1"/>
  <c r="AX693" i="1"/>
  <c r="AR685" i="1"/>
  <c r="AS685" i="1"/>
  <c r="AT685" i="1"/>
  <c r="AU685" i="1"/>
  <c r="AW685" i="1"/>
  <c r="AV685" i="1"/>
  <c r="AX685" i="1"/>
  <c r="AR677" i="1"/>
  <c r="AS677" i="1"/>
  <c r="AT677" i="1"/>
  <c r="AU677" i="1"/>
  <c r="AV677" i="1"/>
  <c r="AW677" i="1"/>
  <c r="AX677" i="1"/>
  <c r="AR669" i="1"/>
  <c r="AS669" i="1"/>
  <c r="AT669" i="1"/>
  <c r="AU669" i="1"/>
  <c r="AV669" i="1"/>
  <c r="AW669" i="1"/>
  <c r="AX669" i="1"/>
  <c r="AR661" i="1"/>
  <c r="AS661" i="1"/>
  <c r="AT661" i="1"/>
  <c r="AU661" i="1"/>
  <c r="AV661" i="1"/>
  <c r="AW661" i="1"/>
  <c r="AX661" i="1"/>
  <c r="AU653" i="1"/>
  <c r="AT653" i="1"/>
  <c r="AW653" i="1"/>
  <c r="AX653" i="1"/>
  <c r="AR653" i="1"/>
  <c r="AS653" i="1"/>
  <c r="AV653" i="1"/>
  <c r="AU645" i="1"/>
  <c r="AT645" i="1"/>
  <c r="AW645" i="1"/>
  <c r="AX645" i="1"/>
  <c r="AR645" i="1"/>
  <c r="AS645" i="1"/>
  <c r="AV645" i="1"/>
  <c r="AU637" i="1"/>
  <c r="AR637" i="1"/>
  <c r="AT637" i="1"/>
  <c r="AW637" i="1"/>
  <c r="AX637" i="1"/>
  <c r="AS637" i="1"/>
  <c r="AV637" i="1"/>
  <c r="AU629" i="1"/>
  <c r="AV629" i="1"/>
  <c r="AW629" i="1"/>
  <c r="AR629" i="1"/>
  <c r="AT629" i="1"/>
  <c r="AS629" i="1"/>
  <c r="AX629" i="1"/>
  <c r="AU621" i="1"/>
  <c r="AV621" i="1"/>
  <c r="AW621" i="1"/>
  <c r="AX621" i="1"/>
  <c r="AR621" i="1"/>
  <c r="AT621" i="1"/>
  <c r="AS621" i="1"/>
  <c r="AU613" i="1"/>
  <c r="AV613" i="1"/>
  <c r="AW613" i="1"/>
  <c r="AX613" i="1"/>
  <c r="AR613" i="1"/>
  <c r="AT613" i="1"/>
  <c r="AS613" i="1"/>
  <c r="AU601" i="1"/>
  <c r="AV601" i="1"/>
  <c r="AW601" i="1"/>
  <c r="AX601" i="1"/>
  <c r="AR601" i="1"/>
  <c r="AT601" i="1"/>
  <c r="AS601" i="1"/>
  <c r="AR593" i="1"/>
  <c r="AS593" i="1"/>
  <c r="AT593" i="1"/>
  <c r="AU593" i="1"/>
  <c r="AW593" i="1"/>
  <c r="AX593" i="1"/>
  <c r="AV593" i="1"/>
  <c r="AR585" i="1"/>
  <c r="AS585" i="1"/>
  <c r="AT585" i="1"/>
  <c r="AU585" i="1"/>
  <c r="AX585" i="1"/>
  <c r="AW585" i="1"/>
  <c r="AV585" i="1"/>
  <c r="AR577" i="1"/>
  <c r="AS577" i="1"/>
  <c r="AT577" i="1"/>
  <c r="AU577" i="1"/>
  <c r="AV577" i="1"/>
  <c r="AX577" i="1"/>
  <c r="AW577" i="1"/>
  <c r="AR569" i="1"/>
  <c r="AS569" i="1"/>
  <c r="AT569" i="1"/>
  <c r="AU569" i="1"/>
  <c r="AV569" i="1"/>
  <c r="AX569" i="1"/>
  <c r="AW569" i="1"/>
  <c r="AT561" i="1"/>
  <c r="AR561" i="1"/>
  <c r="AS561" i="1"/>
  <c r="AU561" i="1"/>
  <c r="AV561" i="1"/>
  <c r="AW561" i="1"/>
  <c r="AX561" i="1"/>
  <c r="AT553" i="1"/>
  <c r="AR553" i="1"/>
  <c r="AS553" i="1"/>
  <c r="AU553" i="1"/>
  <c r="AV553" i="1"/>
  <c r="AW553" i="1"/>
  <c r="AX553" i="1"/>
  <c r="AT545" i="1"/>
  <c r="AR545" i="1"/>
  <c r="AS545" i="1"/>
  <c r="AU545" i="1"/>
  <c r="AV545" i="1"/>
  <c r="AW545" i="1"/>
  <c r="AX545" i="1"/>
  <c r="AX537" i="1"/>
  <c r="AS537" i="1"/>
  <c r="AT537" i="1"/>
  <c r="AR537" i="1"/>
  <c r="AU537" i="1"/>
  <c r="AV537" i="1"/>
  <c r="AW537" i="1"/>
  <c r="AV529" i="1"/>
  <c r="AW529" i="1"/>
  <c r="AX529" i="1"/>
  <c r="AR529" i="1"/>
  <c r="AS529" i="1"/>
  <c r="AT529" i="1"/>
  <c r="AU529" i="1"/>
  <c r="AV521" i="1"/>
  <c r="AW521" i="1"/>
  <c r="AX521" i="1"/>
  <c r="AR521" i="1"/>
  <c r="AS521" i="1"/>
  <c r="AT521" i="1"/>
  <c r="AU521" i="1"/>
  <c r="AV513" i="1"/>
  <c r="AW513" i="1"/>
  <c r="AX513" i="1"/>
  <c r="AR513" i="1"/>
  <c r="AS513" i="1"/>
  <c r="AT513" i="1"/>
  <c r="AU513" i="1"/>
  <c r="AT505" i="1"/>
  <c r="AR505" i="1"/>
  <c r="AS505" i="1"/>
  <c r="AU505" i="1"/>
  <c r="AV505" i="1"/>
  <c r="AW505" i="1"/>
  <c r="AX505" i="1"/>
  <c r="AT498" i="1"/>
  <c r="AR498" i="1"/>
  <c r="AS498" i="1"/>
  <c r="AU498" i="1"/>
  <c r="AV498" i="1"/>
  <c r="AW498" i="1"/>
  <c r="AX498" i="1"/>
  <c r="AR490" i="1"/>
  <c r="AT490" i="1"/>
  <c r="AV490" i="1"/>
  <c r="AW490" i="1"/>
  <c r="AX490" i="1"/>
  <c r="AS490" i="1"/>
  <c r="AU490" i="1"/>
  <c r="AV482" i="1"/>
  <c r="AW482" i="1"/>
  <c r="AR482" i="1"/>
  <c r="AS482" i="1"/>
  <c r="AT482" i="1"/>
  <c r="AU482" i="1"/>
  <c r="AX482" i="1"/>
  <c r="AV474" i="1"/>
  <c r="AW474" i="1"/>
  <c r="AX474" i="1"/>
  <c r="AR474" i="1"/>
  <c r="AS474" i="1"/>
  <c r="AT474" i="1"/>
  <c r="AU474" i="1"/>
  <c r="AV466" i="1"/>
  <c r="AW466" i="1"/>
  <c r="AX466" i="1"/>
  <c r="AR466" i="1"/>
  <c r="AS466" i="1"/>
  <c r="AT466" i="1"/>
  <c r="AU466" i="1"/>
  <c r="AV449" i="1"/>
  <c r="AW449" i="1"/>
  <c r="AX449" i="1"/>
  <c r="AR449" i="1"/>
  <c r="AS449" i="1"/>
  <c r="AT449" i="1"/>
  <c r="AU449" i="1"/>
  <c r="AV441" i="1"/>
  <c r="AW441" i="1"/>
  <c r="AX441" i="1"/>
  <c r="AR441" i="1"/>
  <c r="AS441" i="1"/>
  <c r="AT441" i="1"/>
  <c r="AU441" i="1"/>
  <c r="AV3597" i="1"/>
  <c r="AV3596" i="1"/>
  <c r="AV3595" i="1"/>
  <c r="AV3594" i="1"/>
  <c r="AV3593" i="1"/>
  <c r="AV3592" i="1"/>
  <c r="AV3591" i="1"/>
  <c r="AV3590" i="1"/>
  <c r="AV3589" i="1"/>
  <c r="AV3588" i="1"/>
  <c r="AV3587" i="1"/>
  <c r="AV3586" i="1"/>
  <c r="AV3585" i="1"/>
  <c r="AV3584" i="1"/>
  <c r="AV3583" i="1"/>
  <c r="AV3582" i="1"/>
  <c r="AV3581" i="1"/>
  <c r="AV3580" i="1"/>
  <c r="AV3579" i="1"/>
  <c r="AV3578" i="1"/>
  <c r="AV3577" i="1"/>
  <c r="AV3576" i="1"/>
  <c r="AV3575" i="1"/>
  <c r="AV3574" i="1"/>
  <c r="AV3573" i="1"/>
  <c r="AV3572" i="1"/>
  <c r="AV3571" i="1"/>
  <c r="AV3570" i="1"/>
  <c r="AV3569" i="1"/>
  <c r="AV3568" i="1"/>
  <c r="AV3567" i="1"/>
  <c r="AV3566" i="1"/>
  <c r="AV3565" i="1"/>
  <c r="AV3564" i="1"/>
  <c r="AV3563" i="1"/>
  <c r="AV3562" i="1"/>
  <c r="AV3561" i="1"/>
  <c r="AV3560" i="1"/>
  <c r="AV3559" i="1"/>
  <c r="AV3558" i="1"/>
  <c r="AV3557" i="1"/>
  <c r="AV3556" i="1"/>
  <c r="AV3555" i="1"/>
  <c r="AV3554" i="1"/>
  <c r="AV3553" i="1"/>
  <c r="AV3552" i="1"/>
  <c r="AV3551" i="1"/>
  <c r="AV3550" i="1"/>
  <c r="AV3549" i="1"/>
  <c r="AV3548" i="1"/>
  <c r="AV3547" i="1"/>
  <c r="AV3546" i="1"/>
  <c r="AV3545" i="1"/>
  <c r="AV3544" i="1"/>
  <c r="AV3543" i="1"/>
  <c r="AV3542" i="1"/>
  <c r="AV3541" i="1"/>
  <c r="AV3540" i="1"/>
  <c r="AT3539" i="1"/>
  <c r="AS3538" i="1"/>
  <c r="AR3537" i="1"/>
  <c r="AX3534" i="1"/>
  <c r="AW3533" i="1"/>
  <c r="AV3532" i="1"/>
  <c r="AT3531" i="1"/>
  <c r="AS3530" i="1"/>
  <c r="AR3529" i="1"/>
  <c r="AX3526" i="1"/>
  <c r="AW3525" i="1"/>
  <c r="AV3524" i="1"/>
  <c r="AT3523" i="1"/>
  <c r="AS3522" i="1"/>
  <c r="AR3521" i="1"/>
  <c r="AX3518" i="1"/>
  <c r="AW3517" i="1"/>
  <c r="AV3516" i="1"/>
  <c r="AS3515" i="1"/>
  <c r="AW3512" i="1"/>
  <c r="AS3511" i="1"/>
  <c r="AS3507" i="1"/>
  <c r="AW3504" i="1"/>
  <c r="AS3503" i="1"/>
  <c r="AS3499" i="1"/>
  <c r="AW3496" i="1"/>
  <c r="AS3495" i="1"/>
  <c r="AS3491" i="1"/>
  <c r="AW3488" i="1"/>
  <c r="AS3487" i="1"/>
  <c r="AS3483" i="1"/>
  <c r="AW3480" i="1"/>
  <c r="AS3479" i="1"/>
  <c r="AS3475" i="1"/>
  <c r="AW3472" i="1"/>
  <c r="AS3471" i="1"/>
  <c r="AS3467" i="1"/>
  <c r="AW3464" i="1"/>
  <c r="AS3463" i="1"/>
  <c r="AS3459" i="1"/>
  <c r="AW3456" i="1"/>
  <c r="AS3455" i="1"/>
  <c r="AS3451" i="1"/>
  <c r="AW3448" i="1"/>
  <c r="AV3445" i="1"/>
  <c r="AX3443" i="1"/>
  <c r="AW3440" i="1"/>
  <c r="AV3437" i="1"/>
  <c r="AX3435" i="1"/>
  <c r="AW3432" i="1"/>
  <c r="AV3429" i="1"/>
  <c r="AX3427" i="1"/>
  <c r="AW3424" i="1"/>
  <c r="AV3421" i="1"/>
  <c r="AX3419" i="1"/>
  <c r="AW3416" i="1"/>
  <c r="AV3413" i="1"/>
  <c r="AX3411" i="1"/>
  <c r="AW3408" i="1"/>
  <c r="AV3405" i="1"/>
  <c r="AX3403" i="1"/>
  <c r="AW3400" i="1"/>
  <c r="AV3397" i="1"/>
  <c r="AX3395" i="1"/>
  <c r="AW3392" i="1"/>
  <c r="AR3389" i="1"/>
  <c r="AR3383" i="1"/>
  <c r="AR3381" i="1"/>
  <c r="AR3375" i="1"/>
  <c r="AR3373" i="1"/>
  <c r="AR3367" i="1"/>
  <c r="AR3365" i="1"/>
  <c r="AR3359" i="1"/>
  <c r="AR3357" i="1"/>
  <c r="AR3351" i="1"/>
  <c r="AW3343" i="1"/>
  <c r="AW3335" i="1"/>
  <c r="AW3327" i="1"/>
  <c r="AW3319" i="1"/>
  <c r="AW3311" i="1"/>
  <c r="AW3303" i="1"/>
  <c r="AW3295" i="1"/>
  <c r="AW3287" i="1"/>
  <c r="AW3279" i="1"/>
  <c r="AW3271" i="1"/>
  <c r="AW3263" i="1"/>
  <c r="AR3255" i="1"/>
  <c r="AW3157" i="1"/>
  <c r="AX3071" i="1"/>
  <c r="T2360" i="1"/>
  <c r="T2328" i="1"/>
  <c r="R2296" i="1"/>
  <c r="T2272" i="1"/>
  <c r="R2248" i="1"/>
  <c r="R2208" i="1"/>
  <c r="R2184" i="1"/>
  <c r="R2160" i="1"/>
  <c r="R2152" i="1"/>
  <c r="R2136" i="1"/>
  <c r="T2112" i="1"/>
  <c r="T2072" i="1"/>
  <c r="R2056" i="1"/>
  <c r="T2008" i="1"/>
  <c r="R1976" i="1"/>
  <c r="R1952" i="1"/>
  <c r="T1872" i="1"/>
  <c r="T1808" i="1"/>
  <c r="R1784" i="1"/>
  <c r="R1744" i="1"/>
  <c r="R1720" i="1"/>
  <c r="T1712" i="1"/>
  <c r="T1696" i="1"/>
  <c r="R1672" i="1"/>
  <c r="R1656" i="1"/>
  <c r="R1648" i="1"/>
  <c r="T1608" i="1"/>
  <c r="T1584" i="1"/>
  <c r="T1568" i="1"/>
  <c r="R1504" i="1"/>
  <c r="T1472" i="1"/>
  <c r="R1448" i="1"/>
  <c r="T1408" i="1"/>
  <c r="R1384" i="1"/>
  <c r="R1360" i="1"/>
  <c r="T1352" i="1"/>
  <c r="R1328" i="1"/>
  <c r="T1296" i="1"/>
  <c r="R1264" i="1"/>
  <c r="T1256" i="1"/>
  <c r="Z1208" i="1"/>
  <c r="AI1208" i="1" s="1"/>
  <c r="R1176" i="1"/>
  <c r="R1168" i="1"/>
  <c r="T1104" i="1"/>
  <c r="R1048" i="1"/>
  <c r="T1024" i="1"/>
  <c r="R992" i="1"/>
  <c r="R976" i="1"/>
  <c r="T968" i="1"/>
  <c r="R920" i="1"/>
  <c r="T808" i="1"/>
  <c r="R696" i="1"/>
  <c r="R680" i="1"/>
  <c r="T656" i="1"/>
  <c r="T648" i="1"/>
  <c r="T640" i="1"/>
  <c r="T624" i="1"/>
  <c r="T588" i="1"/>
  <c r="R556" i="1"/>
  <c r="T548" i="1"/>
  <c r="Z540" i="1"/>
  <c r="AR440" i="1"/>
  <c r="AT3508" i="1"/>
  <c r="AU3508" i="1"/>
  <c r="AT3500" i="1"/>
  <c r="AU3500" i="1"/>
  <c r="AT3492" i="1"/>
  <c r="AU3492" i="1"/>
  <c r="AT3484" i="1"/>
  <c r="AU3484" i="1"/>
  <c r="AT3476" i="1"/>
  <c r="AU3476" i="1"/>
  <c r="R3468" i="1"/>
  <c r="AT3468" i="1"/>
  <c r="AU3468" i="1"/>
  <c r="AT3460" i="1"/>
  <c r="AU3460" i="1"/>
  <c r="AT3452" i="1"/>
  <c r="AU3452" i="1"/>
  <c r="AS3444" i="1"/>
  <c r="AT3444" i="1"/>
  <c r="AU3444" i="1"/>
  <c r="T3436" i="1"/>
  <c r="AS3436" i="1"/>
  <c r="AT3436" i="1"/>
  <c r="AU3436" i="1"/>
  <c r="AS3428" i="1"/>
  <c r="AT3428" i="1"/>
  <c r="AU3428" i="1"/>
  <c r="AS3420" i="1"/>
  <c r="AT3420" i="1"/>
  <c r="AU3420" i="1"/>
  <c r="R3412" i="1"/>
  <c r="AS3412" i="1"/>
  <c r="AT3412" i="1"/>
  <c r="AU3412" i="1"/>
  <c r="AS3404" i="1"/>
  <c r="AT3404" i="1"/>
  <c r="AU3404" i="1"/>
  <c r="AS3396" i="1"/>
  <c r="AT3396" i="1"/>
  <c r="AU3396" i="1"/>
  <c r="AS3388" i="1"/>
  <c r="AT3388" i="1"/>
  <c r="AU3388" i="1"/>
  <c r="AV3388" i="1"/>
  <c r="T3380" i="1"/>
  <c r="AS3380" i="1"/>
  <c r="AT3380" i="1"/>
  <c r="AU3380" i="1"/>
  <c r="AV3380" i="1"/>
  <c r="AS3372" i="1"/>
  <c r="AT3372" i="1"/>
  <c r="AU3372" i="1"/>
  <c r="AV3372" i="1"/>
  <c r="AS3364" i="1"/>
  <c r="AT3364" i="1"/>
  <c r="AU3364" i="1"/>
  <c r="AV3364" i="1"/>
  <c r="R3356" i="1"/>
  <c r="AS3356" i="1"/>
  <c r="AT3356" i="1"/>
  <c r="AU3356" i="1"/>
  <c r="AV3356" i="1"/>
  <c r="AS3348" i="1"/>
  <c r="AT3348" i="1"/>
  <c r="AU3348" i="1"/>
  <c r="AV3348" i="1"/>
  <c r="AX3348" i="1"/>
  <c r="AS3340" i="1"/>
  <c r="AT3340" i="1"/>
  <c r="AU3340" i="1"/>
  <c r="AV3340" i="1"/>
  <c r="AX3340" i="1"/>
  <c r="AS3332" i="1"/>
  <c r="AT3332" i="1"/>
  <c r="AU3332" i="1"/>
  <c r="AV3332" i="1"/>
  <c r="AX3332" i="1"/>
  <c r="AS3324" i="1"/>
  <c r="AT3324" i="1"/>
  <c r="AU3324" i="1"/>
  <c r="AV3324" i="1"/>
  <c r="AX3324" i="1"/>
  <c r="AS3316" i="1"/>
  <c r="AT3316" i="1"/>
  <c r="AU3316" i="1"/>
  <c r="AV3316" i="1"/>
  <c r="AX3316" i="1"/>
  <c r="AS3308" i="1"/>
  <c r="AT3308" i="1"/>
  <c r="AU3308" i="1"/>
  <c r="AV3308" i="1"/>
  <c r="AX3308" i="1"/>
  <c r="AS3300" i="1"/>
  <c r="AT3300" i="1"/>
  <c r="AU3300" i="1"/>
  <c r="AV3300" i="1"/>
  <c r="AX3300" i="1"/>
  <c r="AS3292" i="1"/>
  <c r="AT3292" i="1"/>
  <c r="AU3292" i="1"/>
  <c r="AV3292" i="1"/>
  <c r="AX3292" i="1"/>
  <c r="AS3284" i="1"/>
  <c r="AT3284" i="1"/>
  <c r="AU3284" i="1"/>
  <c r="AV3284" i="1"/>
  <c r="AX3284" i="1"/>
  <c r="AS3276" i="1"/>
  <c r="AT3276" i="1"/>
  <c r="AU3276" i="1"/>
  <c r="AV3276" i="1"/>
  <c r="AX3276" i="1"/>
  <c r="AS3268" i="1"/>
  <c r="AT3268" i="1"/>
  <c r="AU3268" i="1"/>
  <c r="AV3268" i="1"/>
  <c r="AX3268" i="1"/>
  <c r="AS3260" i="1"/>
  <c r="AT3260" i="1"/>
  <c r="AU3260" i="1"/>
  <c r="AV3260" i="1"/>
  <c r="AX3260" i="1"/>
  <c r="AS3252" i="1"/>
  <c r="AT3252" i="1"/>
  <c r="AU3252" i="1"/>
  <c r="AV3252" i="1"/>
  <c r="AX3252" i="1"/>
  <c r="AS3244" i="1"/>
  <c r="AT3244" i="1"/>
  <c r="AU3244" i="1"/>
  <c r="AV3244" i="1"/>
  <c r="AW3244" i="1"/>
  <c r="AX3244" i="1"/>
  <c r="AS3236" i="1"/>
  <c r="AT3236" i="1"/>
  <c r="AU3236" i="1"/>
  <c r="AV3236" i="1"/>
  <c r="AW3236" i="1"/>
  <c r="AX3236" i="1"/>
  <c r="AS3228" i="1"/>
  <c r="AT3228" i="1"/>
  <c r="AU3228" i="1"/>
  <c r="AV3228" i="1"/>
  <c r="AW3228" i="1"/>
  <c r="AX3228" i="1"/>
  <c r="AS3220" i="1"/>
  <c r="AT3220" i="1"/>
  <c r="AU3220" i="1"/>
  <c r="AV3220" i="1"/>
  <c r="AW3220" i="1"/>
  <c r="AX3220" i="1"/>
  <c r="AT3212" i="1"/>
  <c r="AW3212" i="1"/>
  <c r="AX3212" i="1"/>
  <c r="AR3212" i="1"/>
  <c r="AS3212" i="1"/>
  <c r="AU3212" i="1"/>
  <c r="AT3204" i="1"/>
  <c r="AW3204" i="1"/>
  <c r="AX3204" i="1"/>
  <c r="AR3204" i="1"/>
  <c r="AS3204" i="1"/>
  <c r="AU3204" i="1"/>
  <c r="AT3196" i="1"/>
  <c r="AW3196" i="1"/>
  <c r="AX3196" i="1"/>
  <c r="AR3196" i="1"/>
  <c r="AS3196" i="1"/>
  <c r="AU3196" i="1"/>
  <c r="AS3188" i="1"/>
  <c r="AT3188" i="1"/>
  <c r="AU3188" i="1"/>
  <c r="AV3188" i="1"/>
  <c r="AW3188" i="1"/>
  <c r="AX3188" i="1"/>
  <c r="AS3180" i="1"/>
  <c r="AT3180" i="1"/>
  <c r="AU3180" i="1"/>
  <c r="AV3180" i="1"/>
  <c r="AW3180" i="1"/>
  <c r="AX3180" i="1"/>
  <c r="AS3172" i="1"/>
  <c r="AT3172" i="1"/>
  <c r="AU3172" i="1"/>
  <c r="AV3172" i="1"/>
  <c r="AW3172" i="1"/>
  <c r="AX3172" i="1"/>
  <c r="AR3164" i="1"/>
  <c r="AS3164" i="1"/>
  <c r="AT3164" i="1"/>
  <c r="AU3164" i="1"/>
  <c r="AV3164" i="1"/>
  <c r="AW3164" i="1"/>
  <c r="AX3164" i="1"/>
  <c r="AR3156" i="1"/>
  <c r="AS3156" i="1"/>
  <c r="AT3156" i="1"/>
  <c r="AU3156" i="1"/>
  <c r="AV3156" i="1"/>
  <c r="AW3156" i="1"/>
  <c r="AX3156" i="1"/>
  <c r="AR3148" i="1"/>
  <c r="AS3148" i="1"/>
  <c r="AT3148" i="1"/>
  <c r="AU3148" i="1"/>
  <c r="AV3148" i="1"/>
  <c r="AW3148" i="1"/>
  <c r="AX3148" i="1"/>
  <c r="AR3140" i="1"/>
  <c r="AS3140" i="1"/>
  <c r="AT3140" i="1"/>
  <c r="AW3140" i="1"/>
  <c r="AU3140" i="1"/>
  <c r="AV3140" i="1"/>
  <c r="AX3140" i="1"/>
  <c r="AR3132" i="1"/>
  <c r="AS3132" i="1"/>
  <c r="AT3132" i="1"/>
  <c r="AW3132" i="1"/>
  <c r="AU3132" i="1"/>
  <c r="AV3132" i="1"/>
  <c r="AX3132" i="1"/>
  <c r="AR3124" i="1"/>
  <c r="AS3124" i="1"/>
  <c r="AT3124" i="1"/>
  <c r="AV3124" i="1"/>
  <c r="AW3124" i="1"/>
  <c r="AU3124" i="1"/>
  <c r="AX3124" i="1"/>
  <c r="AR3116" i="1"/>
  <c r="AS3116" i="1"/>
  <c r="AT3116" i="1"/>
  <c r="AV3116" i="1"/>
  <c r="AW3116" i="1"/>
  <c r="AU3116" i="1"/>
  <c r="AX3116" i="1"/>
  <c r="AR3108" i="1"/>
  <c r="AS3108" i="1"/>
  <c r="AT3108" i="1"/>
  <c r="AV3108" i="1"/>
  <c r="AW3108" i="1"/>
  <c r="AU3108" i="1"/>
  <c r="AX3108" i="1"/>
  <c r="AR3100" i="1"/>
  <c r="AS3100" i="1"/>
  <c r="AT3100" i="1"/>
  <c r="AV3100" i="1"/>
  <c r="AW3100" i="1"/>
  <c r="AU3100" i="1"/>
  <c r="AX3100" i="1"/>
  <c r="AR3092" i="1"/>
  <c r="AS3092" i="1"/>
  <c r="AT3092" i="1"/>
  <c r="AU3092" i="1"/>
  <c r="AV3092" i="1"/>
  <c r="AW3092" i="1"/>
  <c r="AX3092" i="1"/>
  <c r="AR3084" i="1"/>
  <c r="AS3084" i="1"/>
  <c r="AT3084" i="1"/>
  <c r="AU3084" i="1"/>
  <c r="AV3084" i="1"/>
  <c r="AW3084" i="1"/>
  <c r="AX3084" i="1"/>
  <c r="AR3076" i="1"/>
  <c r="AS3076" i="1"/>
  <c r="AT3076" i="1"/>
  <c r="AU3076" i="1"/>
  <c r="AV3076" i="1"/>
  <c r="AW3076" i="1"/>
  <c r="AX3076" i="1"/>
  <c r="AR3068" i="1"/>
  <c r="AS3068" i="1"/>
  <c r="AT3068" i="1"/>
  <c r="AU3068" i="1"/>
  <c r="AV3068" i="1"/>
  <c r="AW3068" i="1"/>
  <c r="AX3068" i="1"/>
  <c r="AR3060" i="1"/>
  <c r="AS3060" i="1"/>
  <c r="AT3060" i="1"/>
  <c r="AU3060" i="1"/>
  <c r="AV3060" i="1"/>
  <c r="AW3060" i="1"/>
  <c r="AX3060" i="1"/>
  <c r="AR3052" i="1"/>
  <c r="AS3052" i="1"/>
  <c r="AT3052" i="1"/>
  <c r="AU3052" i="1"/>
  <c r="AV3052" i="1"/>
  <c r="AW3052" i="1"/>
  <c r="AX3052" i="1"/>
  <c r="AR3044" i="1"/>
  <c r="AS3044" i="1"/>
  <c r="AT3044" i="1"/>
  <c r="AU3044" i="1"/>
  <c r="AV3044" i="1"/>
  <c r="AW3044" i="1"/>
  <c r="AX3044" i="1"/>
  <c r="AR3036" i="1"/>
  <c r="AS3036" i="1"/>
  <c r="AT3036" i="1"/>
  <c r="AU3036" i="1"/>
  <c r="AV3036" i="1"/>
  <c r="AW3036" i="1"/>
  <c r="AX3036" i="1"/>
  <c r="AR3028" i="1"/>
  <c r="AS3028" i="1"/>
  <c r="AT3028" i="1"/>
  <c r="AU3028" i="1"/>
  <c r="AV3028" i="1"/>
  <c r="AW3028" i="1"/>
  <c r="AX3028" i="1"/>
  <c r="AR3020" i="1"/>
  <c r="AS3020" i="1"/>
  <c r="AT3020" i="1"/>
  <c r="AU3020" i="1"/>
  <c r="AV3020" i="1"/>
  <c r="AW3020" i="1"/>
  <c r="AX3020" i="1"/>
  <c r="AR3012" i="1"/>
  <c r="AS3012" i="1"/>
  <c r="AT3012" i="1"/>
  <c r="AU3012" i="1"/>
  <c r="AV3012" i="1"/>
  <c r="AW3012" i="1"/>
  <c r="AX3012" i="1"/>
  <c r="AR3004" i="1"/>
  <c r="AS3004" i="1"/>
  <c r="AT3004" i="1"/>
  <c r="AU3004" i="1"/>
  <c r="AV3004" i="1"/>
  <c r="AW3004" i="1"/>
  <c r="AX3004" i="1"/>
  <c r="AR2996" i="1"/>
  <c r="AS2996" i="1"/>
  <c r="AT2996" i="1"/>
  <c r="AU2996" i="1"/>
  <c r="AV2996" i="1"/>
  <c r="AW2996" i="1"/>
  <c r="AX2996" i="1"/>
  <c r="AR2988" i="1"/>
  <c r="AS2988" i="1"/>
  <c r="AT2988" i="1"/>
  <c r="AU2988" i="1"/>
  <c r="AV2988" i="1"/>
  <c r="AW2988" i="1"/>
  <c r="AX2988" i="1"/>
  <c r="AT2980" i="1"/>
  <c r="AU2980" i="1"/>
  <c r="AR2980" i="1"/>
  <c r="AS2980" i="1"/>
  <c r="AV2980" i="1"/>
  <c r="AW2980" i="1"/>
  <c r="AX2980" i="1"/>
  <c r="AT2972" i="1"/>
  <c r="AU2972" i="1"/>
  <c r="AR2972" i="1"/>
  <c r="AS2972" i="1"/>
  <c r="AV2972" i="1"/>
  <c r="AW2972" i="1"/>
  <c r="AX2972" i="1"/>
  <c r="AT2964" i="1"/>
  <c r="AU2964" i="1"/>
  <c r="AR2964" i="1"/>
  <c r="AS2964" i="1"/>
  <c r="AV2964" i="1"/>
  <c r="AW2964" i="1"/>
  <c r="AX2964" i="1"/>
  <c r="AT2956" i="1"/>
  <c r="AU2956" i="1"/>
  <c r="AR2956" i="1"/>
  <c r="AS2956" i="1"/>
  <c r="AV2956" i="1"/>
  <c r="AW2956" i="1"/>
  <c r="AX2956" i="1"/>
  <c r="AT2948" i="1"/>
  <c r="AU2948" i="1"/>
  <c r="AR2948" i="1"/>
  <c r="AS2948" i="1"/>
  <c r="AV2948" i="1"/>
  <c r="AW2948" i="1"/>
  <c r="AX2948" i="1"/>
  <c r="AT2940" i="1"/>
  <c r="AU2940" i="1"/>
  <c r="AR2940" i="1"/>
  <c r="AS2940" i="1"/>
  <c r="AV2940" i="1"/>
  <c r="AW2940" i="1"/>
  <c r="AX2940" i="1"/>
  <c r="AT2932" i="1"/>
  <c r="AU2932" i="1"/>
  <c r="AR2932" i="1"/>
  <c r="AS2932" i="1"/>
  <c r="AV2932" i="1"/>
  <c r="AW2932" i="1"/>
  <c r="AX2932" i="1"/>
  <c r="AT2924" i="1"/>
  <c r="AU2924" i="1"/>
  <c r="AS2924" i="1"/>
  <c r="AR2924" i="1"/>
  <c r="AV2924" i="1"/>
  <c r="AW2924" i="1"/>
  <c r="AT2916" i="1"/>
  <c r="AU2916" i="1"/>
  <c r="AS2916" i="1"/>
  <c r="AR2916" i="1"/>
  <c r="AV2916" i="1"/>
  <c r="AW2916" i="1"/>
  <c r="AX2916" i="1"/>
  <c r="AT2908" i="1"/>
  <c r="AU2908" i="1"/>
  <c r="AS2908" i="1"/>
  <c r="AR2908" i="1"/>
  <c r="AV2908" i="1"/>
  <c r="AW2908" i="1"/>
  <c r="AT2900" i="1"/>
  <c r="AU2900" i="1"/>
  <c r="AV2900" i="1"/>
  <c r="AW2900" i="1"/>
  <c r="AS2900" i="1"/>
  <c r="AR2900" i="1"/>
  <c r="AX2900" i="1"/>
  <c r="AT2892" i="1"/>
  <c r="AU2892" i="1"/>
  <c r="AV2892" i="1"/>
  <c r="AW2892" i="1"/>
  <c r="AS2892" i="1"/>
  <c r="AR2892" i="1"/>
  <c r="AX2892" i="1"/>
  <c r="AT2884" i="1"/>
  <c r="AU2884" i="1"/>
  <c r="AV2884" i="1"/>
  <c r="AW2884" i="1"/>
  <c r="AS2884" i="1"/>
  <c r="AR2884" i="1"/>
  <c r="AX2884" i="1"/>
  <c r="AT2876" i="1"/>
  <c r="AU2876" i="1"/>
  <c r="AV2876" i="1"/>
  <c r="AW2876" i="1"/>
  <c r="AS2876" i="1"/>
  <c r="AR2876" i="1"/>
  <c r="AX2876" i="1"/>
  <c r="AT2868" i="1"/>
  <c r="AU2868" i="1"/>
  <c r="AV2868" i="1"/>
  <c r="AW2868" i="1"/>
  <c r="AS2868" i="1"/>
  <c r="AR2868" i="1"/>
  <c r="AX2868" i="1"/>
  <c r="AT2860" i="1"/>
  <c r="AU2860" i="1"/>
  <c r="AV2860" i="1"/>
  <c r="AW2860" i="1"/>
  <c r="AS2860" i="1"/>
  <c r="AR2860" i="1"/>
  <c r="AX2860" i="1"/>
  <c r="AT2852" i="1"/>
  <c r="AU2852" i="1"/>
  <c r="AV2852" i="1"/>
  <c r="AW2852" i="1"/>
  <c r="AS2852" i="1"/>
  <c r="AR2852" i="1"/>
  <c r="AX2852" i="1"/>
  <c r="AT2844" i="1"/>
  <c r="AU2844" i="1"/>
  <c r="AV2844" i="1"/>
  <c r="AW2844" i="1"/>
  <c r="AS2844" i="1"/>
  <c r="AR2844" i="1"/>
  <c r="AX2844" i="1"/>
  <c r="AT2836" i="1"/>
  <c r="AU2836" i="1"/>
  <c r="AV2836" i="1"/>
  <c r="AW2836" i="1"/>
  <c r="AS2836" i="1"/>
  <c r="AR2836" i="1"/>
  <c r="AX2836" i="1"/>
  <c r="AT2828" i="1"/>
  <c r="AU2828" i="1"/>
  <c r="AV2828" i="1"/>
  <c r="AW2828" i="1"/>
  <c r="AS2828" i="1"/>
  <c r="AR2828" i="1"/>
  <c r="AX2828" i="1"/>
  <c r="AT2820" i="1"/>
  <c r="AU2820" i="1"/>
  <c r="AV2820" i="1"/>
  <c r="AW2820" i="1"/>
  <c r="AS2820" i="1"/>
  <c r="AR2820" i="1"/>
  <c r="AX2820" i="1"/>
  <c r="AT2812" i="1"/>
  <c r="AU2812" i="1"/>
  <c r="AV2812" i="1"/>
  <c r="AW2812" i="1"/>
  <c r="AS2812" i="1"/>
  <c r="AR2812" i="1"/>
  <c r="AX2812" i="1"/>
  <c r="AT2804" i="1"/>
  <c r="AU2804" i="1"/>
  <c r="AV2804" i="1"/>
  <c r="AW2804" i="1"/>
  <c r="AS2804" i="1"/>
  <c r="AR2804" i="1"/>
  <c r="AX2804" i="1"/>
  <c r="AT2796" i="1"/>
  <c r="AU2796" i="1"/>
  <c r="AV2796" i="1"/>
  <c r="AW2796" i="1"/>
  <c r="AS2796" i="1"/>
  <c r="AR2796" i="1"/>
  <c r="AX2796" i="1"/>
  <c r="AT2788" i="1"/>
  <c r="AU2788" i="1"/>
  <c r="AV2788" i="1"/>
  <c r="AW2788" i="1"/>
  <c r="AS2788" i="1"/>
  <c r="AR2788" i="1"/>
  <c r="AX2788" i="1"/>
  <c r="AT2780" i="1"/>
  <c r="AU2780" i="1"/>
  <c r="AV2780" i="1"/>
  <c r="AW2780" i="1"/>
  <c r="AX2780" i="1"/>
  <c r="AS2780" i="1"/>
  <c r="AR2780" i="1"/>
  <c r="AT2772" i="1"/>
  <c r="AU2772" i="1"/>
  <c r="AV2772" i="1"/>
  <c r="AW2772" i="1"/>
  <c r="AX2772" i="1"/>
  <c r="AS2772" i="1"/>
  <c r="AR2772" i="1"/>
  <c r="AT2764" i="1"/>
  <c r="AU2764" i="1"/>
  <c r="AV2764" i="1"/>
  <c r="AW2764" i="1"/>
  <c r="AX2764" i="1"/>
  <c r="AS2764" i="1"/>
  <c r="AR2764" i="1"/>
  <c r="AT2756" i="1"/>
  <c r="AU2756" i="1"/>
  <c r="AV2756" i="1"/>
  <c r="AW2756" i="1"/>
  <c r="AX2756" i="1"/>
  <c r="AS2756" i="1"/>
  <c r="AR2756" i="1"/>
  <c r="AT2748" i="1"/>
  <c r="AU2748" i="1"/>
  <c r="AV2748" i="1"/>
  <c r="AW2748" i="1"/>
  <c r="AX2748" i="1"/>
  <c r="AS2748" i="1"/>
  <c r="AR2748" i="1"/>
  <c r="AT2740" i="1"/>
  <c r="AR2740" i="1"/>
  <c r="AS2740" i="1"/>
  <c r="AU2740" i="1"/>
  <c r="AV2740" i="1"/>
  <c r="AW2740" i="1"/>
  <c r="AX2740" i="1"/>
  <c r="AT2732" i="1"/>
  <c r="AR2732" i="1"/>
  <c r="AS2732" i="1"/>
  <c r="AU2732" i="1"/>
  <c r="AV2732" i="1"/>
  <c r="AW2732" i="1"/>
  <c r="AX2732" i="1"/>
  <c r="AT2724" i="1"/>
  <c r="AR2724" i="1"/>
  <c r="AS2724" i="1"/>
  <c r="AU2724" i="1"/>
  <c r="AV2724" i="1"/>
  <c r="AW2724" i="1"/>
  <c r="AX2724" i="1"/>
  <c r="AT2716" i="1"/>
  <c r="AR2716" i="1"/>
  <c r="AS2716" i="1"/>
  <c r="AU2716" i="1"/>
  <c r="AV2716" i="1"/>
  <c r="AW2716" i="1"/>
  <c r="AX2716" i="1"/>
  <c r="AT2708" i="1"/>
  <c r="AR2708" i="1"/>
  <c r="AS2708" i="1"/>
  <c r="AU2708" i="1"/>
  <c r="AV2708" i="1"/>
  <c r="AW2708" i="1"/>
  <c r="AX2708" i="1"/>
  <c r="AS2700" i="1"/>
  <c r="AT2700" i="1"/>
  <c r="AR2700" i="1"/>
  <c r="AU2700" i="1"/>
  <c r="AV2700" i="1"/>
  <c r="AW2700" i="1"/>
  <c r="AX2700" i="1"/>
  <c r="AS2692" i="1"/>
  <c r="AT2692" i="1"/>
  <c r="AR2692" i="1"/>
  <c r="AU2692" i="1"/>
  <c r="AV2692" i="1"/>
  <c r="AW2692" i="1"/>
  <c r="AX2692" i="1"/>
  <c r="AS2684" i="1"/>
  <c r="AT2684" i="1"/>
  <c r="AR2684" i="1"/>
  <c r="AU2684" i="1"/>
  <c r="AV2684" i="1"/>
  <c r="AW2684" i="1"/>
  <c r="AX2684" i="1"/>
  <c r="AS2676" i="1"/>
  <c r="AT2676" i="1"/>
  <c r="AR2676" i="1"/>
  <c r="AU2676" i="1"/>
  <c r="AV2676" i="1"/>
  <c r="AW2676" i="1"/>
  <c r="AX2676" i="1"/>
  <c r="AV2668" i="1"/>
  <c r="AW2668" i="1"/>
  <c r="AR2668" i="1"/>
  <c r="AS2668" i="1"/>
  <c r="AT2668" i="1"/>
  <c r="AU2668" i="1"/>
  <c r="AX2668" i="1"/>
  <c r="AV2660" i="1"/>
  <c r="AW2660" i="1"/>
  <c r="AR2660" i="1"/>
  <c r="AS2660" i="1"/>
  <c r="AT2660" i="1"/>
  <c r="AU2660" i="1"/>
  <c r="AX2660" i="1"/>
  <c r="AV2652" i="1"/>
  <c r="AW2652" i="1"/>
  <c r="AX2652" i="1"/>
  <c r="AR2652" i="1"/>
  <c r="AS2652" i="1"/>
  <c r="AT2652" i="1"/>
  <c r="AU2652" i="1"/>
  <c r="AV2644" i="1"/>
  <c r="AW2644" i="1"/>
  <c r="AX2644" i="1"/>
  <c r="AR2644" i="1"/>
  <c r="AS2644" i="1"/>
  <c r="AT2644" i="1"/>
  <c r="AU2644" i="1"/>
  <c r="AV2636" i="1"/>
  <c r="AW2636" i="1"/>
  <c r="AX2636" i="1"/>
  <c r="AR2636" i="1"/>
  <c r="AS2636" i="1"/>
  <c r="AT2636" i="1"/>
  <c r="AU2636" i="1"/>
  <c r="AV2628" i="1"/>
  <c r="AW2628" i="1"/>
  <c r="AX2628" i="1"/>
  <c r="AR2628" i="1"/>
  <c r="AS2628" i="1"/>
  <c r="AT2628" i="1"/>
  <c r="AU2628" i="1"/>
  <c r="AV2620" i="1"/>
  <c r="AW2620" i="1"/>
  <c r="AX2620" i="1"/>
  <c r="AR2620" i="1"/>
  <c r="AS2620" i="1"/>
  <c r="AT2620" i="1"/>
  <c r="AU2620" i="1"/>
  <c r="AV2612" i="1"/>
  <c r="AW2612" i="1"/>
  <c r="AX2612" i="1"/>
  <c r="AR2612" i="1"/>
  <c r="AS2612" i="1"/>
  <c r="AT2612" i="1"/>
  <c r="AU2612" i="1"/>
  <c r="AV2604" i="1"/>
  <c r="AW2604" i="1"/>
  <c r="AX2604" i="1"/>
  <c r="AR2604" i="1"/>
  <c r="AS2604" i="1"/>
  <c r="AT2604" i="1"/>
  <c r="AU2604" i="1"/>
  <c r="AV2596" i="1"/>
  <c r="AW2596" i="1"/>
  <c r="AX2596" i="1"/>
  <c r="AR2596" i="1"/>
  <c r="AS2596" i="1"/>
  <c r="AT2596" i="1"/>
  <c r="AU2596" i="1"/>
  <c r="AV2588" i="1"/>
  <c r="AW2588" i="1"/>
  <c r="AX2588" i="1"/>
  <c r="AR2588" i="1"/>
  <c r="AS2588" i="1"/>
  <c r="AT2588" i="1"/>
  <c r="AU2588" i="1"/>
  <c r="AV2580" i="1"/>
  <c r="AW2580" i="1"/>
  <c r="AX2580" i="1"/>
  <c r="AR2580" i="1"/>
  <c r="AS2580" i="1"/>
  <c r="AT2580" i="1"/>
  <c r="AU2580" i="1"/>
  <c r="AV2572" i="1"/>
  <c r="AW2572" i="1"/>
  <c r="AX2572" i="1"/>
  <c r="AR2572" i="1"/>
  <c r="AS2572" i="1"/>
  <c r="AT2572" i="1"/>
  <c r="AU2572" i="1"/>
  <c r="AV2564" i="1"/>
  <c r="AW2564" i="1"/>
  <c r="AX2564" i="1"/>
  <c r="AR2564" i="1"/>
  <c r="AS2564" i="1"/>
  <c r="AT2564" i="1"/>
  <c r="AU2564" i="1"/>
  <c r="AV2556" i="1"/>
  <c r="AW2556" i="1"/>
  <c r="AX2556" i="1"/>
  <c r="AR2556" i="1"/>
  <c r="AS2556" i="1"/>
  <c r="AT2556" i="1"/>
  <c r="AU2556" i="1"/>
  <c r="AT2548" i="1"/>
  <c r="AR2548" i="1"/>
  <c r="AS2548" i="1"/>
  <c r="AU2548" i="1"/>
  <c r="AV2548" i="1"/>
  <c r="AW2548" i="1"/>
  <c r="AX2548" i="1"/>
  <c r="AT2540" i="1"/>
  <c r="AR2540" i="1"/>
  <c r="AS2540" i="1"/>
  <c r="AU2540" i="1"/>
  <c r="AV2540" i="1"/>
  <c r="AW2540" i="1"/>
  <c r="AX2540" i="1"/>
  <c r="AT2532" i="1"/>
  <c r="AR2532" i="1"/>
  <c r="AS2532" i="1"/>
  <c r="AU2532" i="1"/>
  <c r="AV2532" i="1"/>
  <c r="AW2532" i="1"/>
  <c r="AX2532" i="1"/>
  <c r="AT2524" i="1"/>
  <c r="AR2524" i="1"/>
  <c r="AS2524" i="1"/>
  <c r="AU2524" i="1"/>
  <c r="AV2524" i="1"/>
  <c r="AW2524" i="1"/>
  <c r="AX2524" i="1"/>
  <c r="AT2516" i="1"/>
  <c r="AR2516" i="1"/>
  <c r="AS2516" i="1"/>
  <c r="AU2516" i="1"/>
  <c r="AV2516" i="1"/>
  <c r="AW2516" i="1"/>
  <c r="AX2516" i="1"/>
  <c r="AT2508" i="1"/>
  <c r="AR2508" i="1"/>
  <c r="AS2508" i="1"/>
  <c r="AU2508" i="1"/>
  <c r="AV2508" i="1"/>
  <c r="AW2508" i="1"/>
  <c r="AX2508" i="1"/>
  <c r="AT2500" i="1"/>
  <c r="AR2500" i="1"/>
  <c r="AS2500" i="1"/>
  <c r="AU2500" i="1"/>
  <c r="AV2500" i="1"/>
  <c r="AW2500" i="1"/>
  <c r="AX2500" i="1"/>
  <c r="AT2492" i="1"/>
  <c r="AR2492" i="1"/>
  <c r="AS2492" i="1"/>
  <c r="AU2492" i="1"/>
  <c r="AV2492" i="1"/>
  <c r="AW2492" i="1"/>
  <c r="AX2492" i="1"/>
  <c r="AT2484" i="1"/>
  <c r="AR2484" i="1"/>
  <c r="AS2484" i="1"/>
  <c r="AU2484" i="1"/>
  <c r="AV2484" i="1"/>
  <c r="AW2484" i="1"/>
  <c r="AX2484" i="1"/>
  <c r="AT2476" i="1"/>
  <c r="AR2476" i="1"/>
  <c r="AS2476" i="1"/>
  <c r="AU2476" i="1"/>
  <c r="AV2476" i="1"/>
  <c r="AW2476" i="1"/>
  <c r="AX2476" i="1"/>
  <c r="AS2468" i="1"/>
  <c r="AT2468" i="1"/>
  <c r="AV2468" i="1"/>
  <c r="AW2468" i="1"/>
  <c r="AX2468" i="1"/>
  <c r="AR2468" i="1"/>
  <c r="AU2468" i="1"/>
  <c r="AW2460" i="1"/>
  <c r="AS2460" i="1"/>
  <c r="AT2460" i="1"/>
  <c r="AU2460" i="1"/>
  <c r="AV2460" i="1"/>
  <c r="AX2460" i="1"/>
  <c r="AR2460" i="1"/>
  <c r="AW2452" i="1"/>
  <c r="AS2452" i="1"/>
  <c r="AT2452" i="1"/>
  <c r="AU2452" i="1"/>
  <c r="AV2452" i="1"/>
  <c r="AX2452" i="1"/>
  <c r="AR2452" i="1"/>
  <c r="AW2444" i="1"/>
  <c r="AS2444" i="1"/>
  <c r="AT2444" i="1"/>
  <c r="AU2444" i="1"/>
  <c r="AV2444" i="1"/>
  <c r="AX2444" i="1"/>
  <c r="AR2444" i="1"/>
  <c r="AW2436" i="1"/>
  <c r="AS2436" i="1"/>
  <c r="AT2436" i="1"/>
  <c r="AU2436" i="1"/>
  <c r="AV2436" i="1"/>
  <c r="AX2436" i="1"/>
  <c r="AR2436" i="1"/>
  <c r="AW2428" i="1"/>
  <c r="AS2428" i="1"/>
  <c r="AT2428" i="1"/>
  <c r="AU2428" i="1"/>
  <c r="AV2428" i="1"/>
  <c r="AX2428" i="1"/>
  <c r="AR2428" i="1"/>
  <c r="AW2420" i="1"/>
  <c r="AX2420" i="1"/>
  <c r="AS2420" i="1"/>
  <c r="AT2420" i="1"/>
  <c r="AR2420" i="1"/>
  <c r="AU2420" i="1"/>
  <c r="AV2420" i="1"/>
  <c r="AW2412" i="1"/>
  <c r="AX2412" i="1"/>
  <c r="AS2412" i="1"/>
  <c r="AT2412" i="1"/>
  <c r="AR2412" i="1"/>
  <c r="AU2412" i="1"/>
  <c r="AV2412" i="1"/>
  <c r="AW2404" i="1"/>
  <c r="AX2404" i="1"/>
  <c r="AS2404" i="1"/>
  <c r="AT2404" i="1"/>
  <c r="AV2404" i="1"/>
  <c r="AR2404" i="1"/>
  <c r="AU2404" i="1"/>
  <c r="AW2396" i="1"/>
  <c r="AX2396" i="1"/>
  <c r="AR2396" i="1"/>
  <c r="AS2396" i="1"/>
  <c r="AT2396" i="1"/>
  <c r="AV2396" i="1"/>
  <c r="AU2396" i="1"/>
  <c r="AW2388" i="1"/>
  <c r="AX2388" i="1"/>
  <c r="AR2388" i="1"/>
  <c r="AS2388" i="1"/>
  <c r="AT2388" i="1"/>
  <c r="AV2388" i="1"/>
  <c r="AU2388" i="1"/>
  <c r="AW2380" i="1"/>
  <c r="AX2380" i="1"/>
  <c r="AR2380" i="1"/>
  <c r="AS2380" i="1"/>
  <c r="AT2380" i="1"/>
  <c r="AV2380" i="1"/>
  <c r="AU2380" i="1"/>
  <c r="AW2372" i="1"/>
  <c r="AX2372" i="1"/>
  <c r="AR2372" i="1"/>
  <c r="AS2372" i="1"/>
  <c r="AT2372" i="1"/>
  <c r="AV2372" i="1"/>
  <c r="AU2372" i="1"/>
  <c r="AW2364" i="1"/>
  <c r="AX2364" i="1"/>
  <c r="AR2364" i="1"/>
  <c r="AS2364" i="1"/>
  <c r="AT2364" i="1"/>
  <c r="AV2364" i="1"/>
  <c r="AU2364" i="1"/>
  <c r="AW2356" i="1"/>
  <c r="AX2356" i="1"/>
  <c r="AR2356" i="1"/>
  <c r="AS2356" i="1"/>
  <c r="AT2356" i="1"/>
  <c r="AV2356" i="1"/>
  <c r="AU2356" i="1"/>
  <c r="AW2348" i="1"/>
  <c r="AX2348" i="1"/>
  <c r="AR2348" i="1"/>
  <c r="AS2348" i="1"/>
  <c r="AT2348" i="1"/>
  <c r="AV2348" i="1"/>
  <c r="AU2348" i="1"/>
  <c r="AW2340" i="1"/>
  <c r="AX2340" i="1"/>
  <c r="AR2340" i="1"/>
  <c r="AS2340" i="1"/>
  <c r="AT2340" i="1"/>
  <c r="AV2340" i="1"/>
  <c r="AU2340" i="1"/>
  <c r="AW2332" i="1"/>
  <c r="AX2332" i="1"/>
  <c r="AR2332" i="1"/>
  <c r="AS2332" i="1"/>
  <c r="AT2332" i="1"/>
  <c r="AV2332" i="1"/>
  <c r="AU2332" i="1"/>
  <c r="AW2324" i="1"/>
  <c r="AX2324" i="1"/>
  <c r="AR2324" i="1"/>
  <c r="AS2324" i="1"/>
  <c r="AT2324" i="1"/>
  <c r="AV2324" i="1"/>
  <c r="AU2324" i="1"/>
  <c r="AW2316" i="1"/>
  <c r="AX2316" i="1"/>
  <c r="AR2316" i="1"/>
  <c r="AS2316" i="1"/>
  <c r="AT2316" i="1"/>
  <c r="AV2316" i="1"/>
  <c r="AU2316" i="1"/>
  <c r="AW2308" i="1"/>
  <c r="AX2308" i="1"/>
  <c r="AR2308" i="1"/>
  <c r="AS2308" i="1"/>
  <c r="AT2308" i="1"/>
  <c r="AV2308" i="1"/>
  <c r="AU2308" i="1"/>
  <c r="AW2300" i="1"/>
  <c r="AX2300" i="1"/>
  <c r="AR2300" i="1"/>
  <c r="AS2300" i="1"/>
  <c r="AT2300" i="1"/>
  <c r="AV2300" i="1"/>
  <c r="AU2300" i="1"/>
  <c r="AW2292" i="1"/>
  <c r="AX2292" i="1"/>
  <c r="AR2292" i="1"/>
  <c r="AS2292" i="1"/>
  <c r="AT2292" i="1"/>
  <c r="AV2292" i="1"/>
  <c r="AU2292" i="1"/>
  <c r="AW2284" i="1"/>
  <c r="AX2284" i="1"/>
  <c r="AR2284" i="1"/>
  <c r="AS2284" i="1"/>
  <c r="AT2284" i="1"/>
  <c r="AV2284" i="1"/>
  <c r="AU2284" i="1"/>
  <c r="AW2276" i="1"/>
  <c r="AX2276" i="1"/>
  <c r="AR2276" i="1"/>
  <c r="AS2276" i="1"/>
  <c r="AT2276" i="1"/>
  <c r="AV2276" i="1"/>
  <c r="AU2276" i="1"/>
  <c r="AW2268" i="1"/>
  <c r="AX2268" i="1"/>
  <c r="AR2268" i="1"/>
  <c r="AS2268" i="1"/>
  <c r="AT2268" i="1"/>
  <c r="AV2268" i="1"/>
  <c r="AU2268" i="1"/>
  <c r="AW2260" i="1"/>
  <c r="AX2260" i="1"/>
  <c r="AR2260" i="1"/>
  <c r="AS2260" i="1"/>
  <c r="AT2260" i="1"/>
  <c r="AV2260" i="1"/>
  <c r="AU2260" i="1"/>
  <c r="AW2252" i="1"/>
  <c r="AX2252" i="1"/>
  <c r="AR2252" i="1"/>
  <c r="AS2252" i="1"/>
  <c r="AT2252" i="1"/>
  <c r="AV2252" i="1"/>
  <c r="AU2252" i="1"/>
  <c r="AU2244" i="1"/>
  <c r="AR2244" i="1"/>
  <c r="AS2244" i="1"/>
  <c r="AT2244" i="1"/>
  <c r="AV2244" i="1"/>
  <c r="AX2244" i="1"/>
  <c r="AW2244" i="1"/>
  <c r="AT2236" i="1"/>
  <c r="AU2236" i="1"/>
  <c r="AR2236" i="1"/>
  <c r="AS2236" i="1"/>
  <c r="AV2236" i="1"/>
  <c r="AW2236" i="1"/>
  <c r="AX2236" i="1"/>
  <c r="AT2228" i="1"/>
  <c r="AU2228" i="1"/>
  <c r="AR2228" i="1"/>
  <c r="AS2228" i="1"/>
  <c r="AV2228" i="1"/>
  <c r="AW2228" i="1"/>
  <c r="AX2228" i="1"/>
  <c r="AR2220" i="1"/>
  <c r="AT2220" i="1"/>
  <c r="AU2220" i="1"/>
  <c r="AS2220" i="1"/>
  <c r="AV2220" i="1"/>
  <c r="AX2220" i="1"/>
  <c r="AW2220" i="1"/>
  <c r="AR2212" i="1"/>
  <c r="AS2212" i="1"/>
  <c r="AT2212" i="1"/>
  <c r="AU2212" i="1"/>
  <c r="AV2212" i="1"/>
  <c r="AW2212" i="1"/>
  <c r="AX2212" i="1"/>
  <c r="AR2204" i="1"/>
  <c r="AS2204" i="1"/>
  <c r="AT2204" i="1"/>
  <c r="AU2204" i="1"/>
  <c r="AV2204" i="1"/>
  <c r="AW2204" i="1"/>
  <c r="AX2204" i="1"/>
  <c r="AR2196" i="1"/>
  <c r="AS2196" i="1"/>
  <c r="AT2196" i="1"/>
  <c r="AU2196" i="1"/>
  <c r="AV2196" i="1"/>
  <c r="AW2196" i="1"/>
  <c r="AX2196" i="1"/>
  <c r="AR2188" i="1"/>
  <c r="AS2188" i="1"/>
  <c r="AT2188" i="1"/>
  <c r="AU2188" i="1"/>
  <c r="AV2188" i="1"/>
  <c r="AW2188" i="1"/>
  <c r="AX2188" i="1"/>
  <c r="AR2180" i="1"/>
  <c r="AS2180" i="1"/>
  <c r="AT2180" i="1"/>
  <c r="AU2180" i="1"/>
  <c r="AV2180" i="1"/>
  <c r="AW2180" i="1"/>
  <c r="AX2180" i="1"/>
  <c r="AR2172" i="1"/>
  <c r="AS2172" i="1"/>
  <c r="AT2172" i="1"/>
  <c r="AU2172" i="1"/>
  <c r="AV2172" i="1"/>
  <c r="AW2172" i="1"/>
  <c r="AX2172" i="1"/>
  <c r="AR2164" i="1"/>
  <c r="AS2164" i="1"/>
  <c r="AT2164" i="1"/>
  <c r="AU2164" i="1"/>
  <c r="AV2164" i="1"/>
  <c r="AW2164" i="1"/>
  <c r="AX2164" i="1"/>
  <c r="AR2156" i="1"/>
  <c r="AS2156" i="1"/>
  <c r="AT2156" i="1"/>
  <c r="AU2156" i="1"/>
  <c r="AV2156" i="1"/>
  <c r="AW2156" i="1"/>
  <c r="AX2156" i="1"/>
  <c r="AR2148" i="1"/>
  <c r="AS2148" i="1"/>
  <c r="AT2148" i="1"/>
  <c r="AU2148" i="1"/>
  <c r="AV2148" i="1"/>
  <c r="AW2148" i="1"/>
  <c r="AX2148" i="1"/>
  <c r="AR2140" i="1"/>
  <c r="AS2140" i="1"/>
  <c r="AT2140" i="1"/>
  <c r="AU2140" i="1"/>
  <c r="AV2140" i="1"/>
  <c r="AW2140" i="1"/>
  <c r="AX2140" i="1"/>
  <c r="AR2132" i="1"/>
  <c r="AS2132" i="1"/>
  <c r="AT2132" i="1"/>
  <c r="AU2132" i="1"/>
  <c r="AV2132" i="1"/>
  <c r="AW2132" i="1"/>
  <c r="AX2132" i="1"/>
  <c r="AR2124" i="1"/>
  <c r="AS2124" i="1"/>
  <c r="AT2124" i="1"/>
  <c r="AU2124" i="1"/>
  <c r="AV2124" i="1"/>
  <c r="AW2124" i="1"/>
  <c r="AX2124" i="1"/>
  <c r="AX2116" i="1"/>
  <c r="AR2116" i="1"/>
  <c r="AS2116" i="1"/>
  <c r="AT2116" i="1"/>
  <c r="AU2116" i="1"/>
  <c r="AV2116" i="1"/>
  <c r="AW2116" i="1"/>
  <c r="AX2108" i="1"/>
  <c r="AR2108" i="1"/>
  <c r="AS2108" i="1"/>
  <c r="AT2108" i="1"/>
  <c r="AU2108" i="1"/>
  <c r="AV2108" i="1"/>
  <c r="AW2108" i="1"/>
  <c r="AX2100" i="1"/>
  <c r="AR2100" i="1"/>
  <c r="AS2100" i="1"/>
  <c r="AT2100" i="1"/>
  <c r="AU2100" i="1"/>
  <c r="AV2100" i="1"/>
  <c r="AW2100" i="1"/>
  <c r="AX2092" i="1"/>
  <c r="AR2092" i="1"/>
  <c r="AS2092" i="1"/>
  <c r="AT2092" i="1"/>
  <c r="AU2092" i="1"/>
  <c r="AV2092" i="1"/>
  <c r="AW2092" i="1"/>
  <c r="AX2084" i="1"/>
  <c r="AR2084" i="1"/>
  <c r="AS2084" i="1"/>
  <c r="AT2084" i="1"/>
  <c r="AU2084" i="1"/>
  <c r="AW2084" i="1"/>
  <c r="AV2084" i="1"/>
  <c r="AX2076" i="1"/>
  <c r="AR2076" i="1"/>
  <c r="AS2076" i="1"/>
  <c r="AT2076" i="1"/>
  <c r="AU2076" i="1"/>
  <c r="AW2076" i="1"/>
  <c r="AV2076" i="1"/>
  <c r="AX2068" i="1"/>
  <c r="AR2068" i="1"/>
  <c r="AS2068" i="1"/>
  <c r="AT2068" i="1"/>
  <c r="AU2068" i="1"/>
  <c r="AW2068" i="1"/>
  <c r="AV2068" i="1"/>
  <c r="AX2060" i="1"/>
  <c r="AR2060" i="1"/>
  <c r="AS2060" i="1"/>
  <c r="AT2060" i="1"/>
  <c r="AU2060" i="1"/>
  <c r="AW2060" i="1"/>
  <c r="AV2060" i="1"/>
  <c r="AX2052" i="1"/>
  <c r="AR2052" i="1"/>
  <c r="AS2052" i="1"/>
  <c r="AT2052" i="1"/>
  <c r="AU2052" i="1"/>
  <c r="AW2052" i="1"/>
  <c r="AV2052" i="1"/>
  <c r="AX2044" i="1"/>
  <c r="AR2044" i="1"/>
  <c r="AS2044" i="1"/>
  <c r="AT2044" i="1"/>
  <c r="AU2044" i="1"/>
  <c r="AW2044" i="1"/>
  <c r="AV2044" i="1"/>
  <c r="AX2036" i="1"/>
  <c r="AR2036" i="1"/>
  <c r="AS2036" i="1"/>
  <c r="AT2036" i="1"/>
  <c r="AU2036" i="1"/>
  <c r="AW2036" i="1"/>
  <c r="AV2036" i="1"/>
  <c r="AX2028" i="1"/>
  <c r="AR2028" i="1"/>
  <c r="AS2028" i="1"/>
  <c r="AT2028" i="1"/>
  <c r="AU2028" i="1"/>
  <c r="AW2028" i="1"/>
  <c r="AV2028" i="1"/>
  <c r="AX2020" i="1"/>
  <c r="AR2020" i="1"/>
  <c r="AS2020" i="1"/>
  <c r="AT2020" i="1"/>
  <c r="AU2020" i="1"/>
  <c r="AW2020" i="1"/>
  <c r="AV2020" i="1"/>
  <c r="AX2012" i="1"/>
  <c r="AR2012" i="1"/>
  <c r="AS2012" i="1"/>
  <c r="AT2012" i="1"/>
  <c r="AU2012" i="1"/>
  <c r="AW2012" i="1"/>
  <c r="AV2012" i="1"/>
  <c r="AX2004" i="1"/>
  <c r="AR2004" i="1"/>
  <c r="AS2004" i="1"/>
  <c r="AT2004" i="1"/>
  <c r="AU2004" i="1"/>
  <c r="AV2004" i="1"/>
  <c r="AW2004" i="1"/>
  <c r="AT1996" i="1"/>
  <c r="AU1996" i="1"/>
  <c r="AR1996" i="1"/>
  <c r="AS1996" i="1"/>
  <c r="AV1996" i="1"/>
  <c r="AW1996" i="1"/>
  <c r="AX1996" i="1"/>
  <c r="AT1988" i="1"/>
  <c r="AU1988" i="1"/>
  <c r="AR1988" i="1"/>
  <c r="AS1988" i="1"/>
  <c r="AV1988" i="1"/>
  <c r="AW1988" i="1"/>
  <c r="AX1988" i="1"/>
  <c r="AS1980" i="1"/>
  <c r="AT1980" i="1"/>
  <c r="AU1980" i="1"/>
  <c r="AR1980" i="1"/>
  <c r="AV1980" i="1"/>
  <c r="AW1980" i="1"/>
  <c r="AX1980" i="1"/>
  <c r="AS1972" i="1"/>
  <c r="AT1972" i="1"/>
  <c r="AU1972" i="1"/>
  <c r="AR1972" i="1"/>
  <c r="AV1972" i="1"/>
  <c r="AW1972" i="1"/>
  <c r="AX1972" i="1"/>
  <c r="AS1964" i="1"/>
  <c r="AT1964" i="1"/>
  <c r="AU1964" i="1"/>
  <c r="AR1964" i="1"/>
  <c r="AV1964" i="1"/>
  <c r="AW1964" i="1"/>
  <c r="AX1964" i="1"/>
  <c r="AS1956" i="1"/>
  <c r="AT1956" i="1"/>
  <c r="AU1956" i="1"/>
  <c r="AV1956" i="1"/>
  <c r="AR1956" i="1"/>
  <c r="AX1956" i="1"/>
  <c r="AW1956" i="1"/>
  <c r="AS1948" i="1"/>
  <c r="AT1948" i="1"/>
  <c r="AU1948" i="1"/>
  <c r="AV1948" i="1"/>
  <c r="AR1948" i="1"/>
  <c r="AX1948" i="1"/>
  <c r="AW1948" i="1"/>
  <c r="AS1940" i="1"/>
  <c r="AT1940" i="1"/>
  <c r="AU1940" i="1"/>
  <c r="AV1940" i="1"/>
  <c r="AX1940" i="1"/>
  <c r="AR1940" i="1"/>
  <c r="AW1940" i="1"/>
  <c r="AS1932" i="1"/>
  <c r="AT1932" i="1"/>
  <c r="AU1932" i="1"/>
  <c r="AV1932" i="1"/>
  <c r="AX1932" i="1"/>
  <c r="AR1932" i="1"/>
  <c r="AW1932" i="1"/>
  <c r="AS1924" i="1"/>
  <c r="AT1924" i="1"/>
  <c r="AU1924" i="1"/>
  <c r="AV1924" i="1"/>
  <c r="AX1924" i="1"/>
  <c r="AR1924" i="1"/>
  <c r="AW1924" i="1"/>
  <c r="AS1916" i="1"/>
  <c r="AT1916" i="1"/>
  <c r="AU1916" i="1"/>
  <c r="AV1916" i="1"/>
  <c r="AW1916" i="1"/>
  <c r="AX1916" i="1"/>
  <c r="AR1916" i="1"/>
  <c r="AS1908" i="1"/>
  <c r="AT1908" i="1"/>
  <c r="AU1908" i="1"/>
  <c r="AV1908" i="1"/>
  <c r="AW1908" i="1"/>
  <c r="AX1908" i="1"/>
  <c r="AR1908" i="1"/>
  <c r="AU1900" i="1"/>
  <c r="AR1900" i="1"/>
  <c r="AS1900" i="1"/>
  <c r="AT1900" i="1"/>
  <c r="AV1900" i="1"/>
  <c r="AW1900" i="1"/>
  <c r="AX1900" i="1"/>
  <c r="AU1892" i="1"/>
  <c r="AR1892" i="1"/>
  <c r="AS1892" i="1"/>
  <c r="AT1892" i="1"/>
  <c r="AV1892" i="1"/>
  <c r="AW1892" i="1"/>
  <c r="AX1892" i="1"/>
  <c r="AU1884" i="1"/>
  <c r="AR1884" i="1"/>
  <c r="AS1884" i="1"/>
  <c r="AT1884" i="1"/>
  <c r="AV1884" i="1"/>
  <c r="AW1884" i="1"/>
  <c r="AX1884" i="1"/>
  <c r="AU1876" i="1"/>
  <c r="AR1876" i="1"/>
  <c r="AS1876" i="1"/>
  <c r="AT1876" i="1"/>
  <c r="AV1876" i="1"/>
  <c r="AW1876" i="1"/>
  <c r="AX1876" i="1"/>
  <c r="AS1868" i="1"/>
  <c r="AU1868" i="1"/>
  <c r="AR1868" i="1"/>
  <c r="AT1868" i="1"/>
  <c r="AV1868" i="1"/>
  <c r="AW1868" i="1"/>
  <c r="AX1868" i="1"/>
  <c r="AW1860" i="1"/>
  <c r="AS1860" i="1"/>
  <c r="AU1860" i="1"/>
  <c r="AT1860" i="1"/>
  <c r="AV1860" i="1"/>
  <c r="AX1860" i="1"/>
  <c r="AR1860" i="1"/>
  <c r="AW1852" i="1"/>
  <c r="AS1852" i="1"/>
  <c r="AU1852" i="1"/>
  <c r="AT1852" i="1"/>
  <c r="AV1852" i="1"/>
  <c r="AX1852" i="1"/>
  <c r="AR1852" i="1"/>
  <c r="AW1844" i="1"/>
  <c r="AR1844" i="1"/>
  <c r="AS1844" i="1"/>
  <c r="AU1844" i="1"/>
  <c r="AT1844" i="1"/>
  <c r="AV1844" i="1"/>
  <c r="AX1844" i="1"/>
  <c r="AW1836" i="1"/>
  <c r="AR1836" i="1"/>
  <c r="AS1836" i="1"/>
  <c r="AU1836" i="1"/>
  <c r="AT1836" i="1"/>
  <c r="AV1836" i="1"/>
  <c r="AX1836" i="1"/>
  <c r="AW1828" i="1"/>
  <c r="AR1828" i="1"/>
  <c r="AS1828" i="1"/>
  <c r="AU1828" i="1"/>
  <c r="AT1828" i="1"/>
  <c r="AV1828" i="1"/>
  <c r="AX1828" i="1"/>
  <c r="AW1820" i="1"/>
  <c r="AR1820" i="1"/>
  <c r="AS1820" i="1"/>
  <c r="AU1820" i="1"/>
  <c r="AT1820" i="1"/>
  <c r="AV1820" i="1"/>
  <c r="AX1820" i="1"/>
  <c r="AW1812" i="1"/>
  <c r="AR1812" i="1"/>
  <c r="AS1812" i="1"/>
  <c r="AU1812" i="1"/>
  <c r="AT1812" i="1"/>
  <c r="AV1812" i="1"/>
  <c r="AX1812" i="1"/>
  <c r="AV1804" i="1"/>
  <c r="AW1804" i="1"/>
  <c r="AX1804" i="1"/>
  <c r="AR1804" i="1"/>
  <c r="AS1804" i="1"/>
  <c r="AU1804" i="1"/>
  <c r="AT1804" i="1"/>
  <c r="AV1796" i="1"/>
  <c r="AW1796" i="1"/>
  <c r="AX1796" i="1"/>
  <c r="AR1796" i="1"/>
  <c r="AS1796" i="1"/>
  <c r="AU1796" i="1"/>
  <c r="AT1796" i="1"/>
  <c r="AV1788" i="1"/>
  <c r="AW1788" i="1"/>
  <c r="AX1788" i="1"/>
  <c r="AR1788" i="1"/>
  <c r="AS1788" i="1"/>
  <c r="AU1788" i="1"/>
  <c r="AT1788" i="1"/>
  <c r="AV1780" i="1"/>
  <c r="AW1780" i="1"/>
  <c r="AX1780" i="1"/>
  <c r="AR1780" i="1"/>
  <c r="AS1780" i="1"/>
  <c r="AU1780" i="1"/>
  <c r="AT1780" i="1"/>
  <c r="AV1772" i="1"/>
  <c r="AW1772" i="1"/>
  <c r="AX1772" i="1"/>
  <c r="AR1772" i="1"/>
  <c r="AS1772" i="1"/>
  <c r="AU1772" i="1"/>
  <c r="AT1772" i="1"/>
  <c r="AV1764" i="1"/>
  <c r="AW1764" i="1"/>
  <c r="AX1764" i="1"/>
  <c r="AR1764" i="1"/>
  <c r="AS1764" i="1"/>
  <c r="AU1764" i="1"/>
  <c r="AT1764" i="1"/>
  <c r="AV1756" i="1"/>
  <c r="AW1756" i="1"/>
  <c r="AX1756" i="1"/>
  <c r="AR1756" i="1"/>
  <c r="AS1756" i="1"/>
  <c r="AU1756" i="1"/>
  <c r="AT1756" i="1"/>
  <c r="AV1748" i="1"/>
  <c r="AW1748" i="1"/>
  <c r="AX1748" i="1"/>
  <c r="AR1748" i="1"/>
  <c r="AS1748" i="1"/>
  <c r="AU1748" i="1"/>
  <c r="AT1748" i="1"/>
  <c r="AV1740" i="1"/>
  <c r="AW1740" i="1"/>
  <c r="AX1740" i="1"/>
  <c r="AR1740" i="1"/>
  <c r="AS1740" i="1"/>
  <c r="AU1740" i="1"/>
  <c r="AT1740" i="1"/>
  <c r="AV1732" i="1"/>
  <c r="AW1732" i="1"/>
  <c r="AX1732" i="1"/>
  <c r="AR1732" i="1"/>
  <c r="AS1732" i="1"/>
  <c r="AU1732" i="1"/>
  <c r="AT1732" i="1"/>
  <c r="AV1724" i="1"/>
  <c r="AW1724" i="1"/>
  <c r="AX1724" i="1"/>
  <c r="AR1724" i="1"/>
  <c r="AS1724" i="1"/>
  <c r="AU1724" i="1"/>
  <c r="AT1724" i="1"/>
  <c r="AT1716" i="1"/>
  <c r="AU1716" i="1"/>
  <c r="AR1716" i="1"/>
  <c r="AS1716" i="1"/>
  <c r="AV1716" i="1"/>
  <c r="AW1716" i="1"/>
  <c r="AX1716" i="1"/>
  <c r="AT1708" i="1"/>
  <c r="AU1708" i="1"/>
  <c r="AR1708" i="1"/>
  <c r="AS1708" i="1"/>
  <c r="AV1708" i="1"/>
  <c r="AW1708" i="1"/>
  <c r="AX1708" i="1"/>
  <c r="AS1700" i="1"/>
  <c r="AT1700" i="1"/>
  <c r="AU1700" i="1"/>
  <c r="AR1700" i="1"/>
  <c r="AV1700" i="1"/>
  <c r="AW1700" i="1"/>
  <c r="AX1700" i="1"/>
  <c r="AR1692" i="1"/>
  <c r="AS1692" i="1"/>
  <c r="AT1692" i="1"/>
  <c r="AU1692" i="1"/>
  <c r="AV1692" i="1"/>
  <c r="AX1692" i="1"/>
  <c r="AW1692" i="1"/>
  <c r="AR1684" i="1"/>
  <c r="AS1684" i="1"/>
  <c r="AT1684" i="1"/>
  <c r="AU1684" i="1"/>
  <c r="AV1684" i="1"/>
  <c r="AX1684" i="1"/>
  <c r="AW1684" i="1"/>
  <c r="AR1676" i="1"/>
  <c r="AS1676" i="1"/>
  <c r="AT1676" i="1"/>
  <c r="AU1676" i="1"/>
  <c r="AV1676" i="1"/>
  <c r="AX1676" i="1"/>
  <c r="AW1676" i="1"/>
  <c r="AW1668" i="1"/>
  <c r="AR1668" i="1"/>
  <c r="AS1668" i="1"/>
  <c r="AT1668" i="1"/>
  <c r="AU1668" i="1"/>
  <c r="AV1668" i="1"/>
  <c r="AX1668" i="1"/>
  <c r="AW1660" i="1"/>
  <c r="AX1660" i="1"/>
  <c r="AR1660" i="1"/>
  <c r="AS1660" i="1"/>
  <c r="AT1660" i="1"/>
  <c r="AU1660" i="1"/>
  <c r="AV1660" i="1"/>
  <c r="AW1652" i="1"/>
  <c r="AX1652" i="1"/>
  <c r="AR1652" i="1"/>
  <c r="AS1652" i="1"/>
  <c r="AT1652" i="1"/>
  <c r="AU1652" i="1"/>
  <c r="AV1652" i="1"/>
  <c r="AW1644" i="1"/>
  <c r="AX1644" i="1"/>
  <c r="AR1644" i="1"/>
  <c r="AS1644" i="1"/>
  <c r="AT1644" i="1"/>
  <c r="AU1644" i="1"/>
  <c r="AV1644" i="1"/>
  <c r="AW1636" i="1"/>
  <c r="AX1636" i="1"/>
  <c r="AR1636" i="1"/>
  <c r="AS1636" i="1"/>
  <c r="AT1636" i="1"/>
  <c r="AU1636" i="1"/>
  <c r="AV1636" i="1"/>
  <c r="AW1628" i="1"/>
  <c r="AX1628" i="1"/>
  <c r="AR1628" i="1"/>
  <c r="AS1628" i="1"/>
  <c r="AT1628" i="1"/>
  <c r="AU1628" i="1"/>
  <c r="AV1628" i="1"/>
  <c r="AW1620" i="1"/>
  <c r="AX1620" i="1"/>
  <c r="AR1620" i="1"/>
  <c r="AS1620" i="1"/>
  <c r="AT1620" i="1"/>
  <c r="AU1620" i="1"/>
  <c r="AV1620" i="1"/>
  <c r="AW1612" i="1"/>
  <c r="AX1612" i="1"/>
  <c r="AR1612" i="1"/>
  <c r="AS1612" i="1"/>
  <c r="AT1612" i="1"/>
  <c r="AU1612" i="1"/>
  <c r="AV1612" i="1"/>
  <c r="AW1604" i="1"/>
  <c r="AX1604" i="1"/>
  <c r="AR1604" i="1"/>
  <c r="AS1604" i="1"/>
  <c r="AT1604" i="1"/>
  <c r="AU1604" i="1"/>
  <c r="AV1604" i="1"/>
  <c r="AT1596" i="1"/>
  <c r="AU1596" i="1"/>
  <c r="AV1596" i="1"/>
  <c r="AW1596" i="1"/>
  <c r="AX1596" i="1"/>
  <c r="AR1596" i="1"/>
  <c r="AS1596" i="1"/>
  <c r="AT1588" i="1"/>
  <c r="AU1588" i="1"/>
  <c r="AV1588" i="1"/>
  <c r="AW1588" i="1"/>
  <c r="AX1588" i="1"/>
  <c r="AR1588" i="1"/>
  <c r="AS1588" i="1"/>
  <c r="AT1580" i="1"/>
  <c r="AU1580" i="1"/>
  <c r="AV1580" i="1"/>
  <c r="AW1580" i="1"/>
  <c r="AX1580" i="1"/>
  <c r="AR1580" i="1"/>
  <c r="AS1580" i="1"/>
  <c r="AT1572" i="1"/>
  <c r="AU1572" i="1"/>
  <c r="AV1572" i="1"/>
  <c r="AW1572" i="1"/>
  <c r="AX1572" i="1"/>
  <c r="AR1572" i="1"/>
  <c r="AS1572" i="1"/>
  <c r="AT1564" i="1"/>
  <c r="AU1564" i="1"/>
  <c r="AV1564" i="1"/>
  <c r="AW1564" i="1"/>
  <c r="AX1564" i="1"/>
  <c r="AR1564" i="1"/>
  <c r="AS1564" i="1"/>
  <c r="AW1556" i="1"/>
  <c r="AT1556" i="1"/>
  <c r="AV1556" i="1"/>
  <c r="AU1556" i="1"/>
  <c r="AX1556" i="1"/>
  <c r="AR1556" i="1"/>
  <c r="AS1556" i="1"/>
  <c r="AW1548" i="1"/>
  <c r="AX1548" i="1"/>
  <c r="AR1548" i="1"/>
  <c r="AT1548" i="1"/>
  <c r="AV1548" i="1"/>
  <c r="AS1548" i="1"/>
  <c r="AU1548" i="1"/>
  <c r="AW1540" i="1"/>
  <c r="AX1540" i="1"/>
  <c r="AR1540" i="1"/>
  <c r="AS1540" i="1"/>
  <c r="AT1540" i="1"/>
  <c r="AV1540" i="1"/>
  <c r="AU1540" i="1"/>
  <c r="AW1532" i="1"/>
  <c r="AX1532" i="1"/>
  <c r="AR1532" i="1"/>
  <c r="AS1532" i="1"/>
  <c r="AT1532" i="1"/>
  <c r="AV1532" i="1"/>
  <c r="AU1532" i="1"/>
  <c r="AW1524" i="1"/>
  <c r="AX1524" i="1"/>
  <c r="AR1524" i="1"/>
  <c r="AS1524" i="1"/>
  <c r="AT1524" i="1"/>
  <c r="AV1524" i="1"/>
  <c r="AU1524" i="1"/>
  <c r="AW1516" i="1"/>
  <c r="AX1516" i="1"/>
  <c r="AR1516" i="1"/>
  <c r="AS1516" i="1"/>
  <c r="AT1516" i="1"/>
  <c r="AV1516" i="1"/>
  <c r="AU1516" i="1"/>
  <c r="AW1508" i="1"/>
  <c r="AX1508" i="1"/>
  <c r="AR1508" i="1"/>
  <c r="AS1508" i="1"/>
  <c r="AT1508" i="1"/>
  <c r="AV1508" i="1"/>
  <c r="AU1508" i="1"/>
  <c r="AW1500" i="1"/>
  <c r="AX1500" i="1"/>
  <c r="AR1500" i="1"/>
  <c r="AS1500" i="1"/>
  <c r="AT1500" i="1"/>
  <c r="AV1500" i="1"/>
  <c r="AU1500" i="1"/>
  <c r="AW1492" i="1"/>
  <c r="AX1492" i="1"/>
  <c r="AR1492" i="1"/>
  <c r="AS1492" i="1"/>
  <c r="AT1492" i="1"/>
  <c r="AV1492" i="1"/>
  <c r="AU1492" i="1"/>
  <c r="AU1484" i="1"/>
  <c r="AS1484" i="1"/>
  <c r="AT1484" i="1"/>
  <c r="AV1484" i="1"/>
  <c r="AW1484" i="1"/>
  <c r="AX1484" i="1"/>
  <c r="AR1484" i="1"/>
  <c r="AU1476" i="1"/>
  <c r="AS1476" i="1"/>
  <c r="AT1476" i="1"/>
  <c r="AV1476" i="1"/>
  <c r="AW1476" i="1"/>
  <c r="AX1476" i="1"/>
  <c r="AR1476" i="1"/>
  <c r="AU1468" i="1"/>
  <c r="AS1468" i="1"/>
  <c r="AT1468" i="1"/>
  <c r="AV1468" i="1"/>
  <c r="AW1468" i="1"/>
  <c r="AX1468" i="1"/>
  <c r="AR1468" i="1"/>
  <c r="AU1460" i="1"/>
  <c r="AW1460" i="1"/>
  <c r="AR1460" i="1"/>
  <c r="AS1460" i="1"/>
  <c r="AV1460" i="1"/>
  <c r="AX1460" i="1"/>
  <c r="AT1460" i="1"/>
  <c r="AU1452" i="1"/>
  <c r="AW1452" i="1"/>
  <c r="AR1452" i="1"/>
  <c r="AS1452" i="1"/>
  <c r="AV1452" i="1"/>
  <c r="AX1452" i="1"/>
  <c r="AT1452" i="1"/>
  <c r="AU1444" i="1"/>
  <c r="AV1444" i="1"/>
  <c r="AW1444" i="1"/>
  <c r="AR1444" i="1"/>
  <c r="AS1444" i="1"/>
  <c r="AT1444" i="1"/>
  <c r="AX1444" i="1"/>
  <c r="AU1436" i="1"/>
  <c r="AV1436" i="1"/>
  <c r="AW1436" i="1"/>
  <c r="AX1436" i="1"/>
  <c r="AR1436" i="1"/>
  <c r="AS1436" i="1"/>
  <c r="AT1436" i="1"/>
  <c r="AU1428" i="1"/>
  <c r="AV1428" i="1"/>
  <c r="AW1428" i="1"/>
  <c r="AX1428" i="1"/>
  <c r="AR1428" i="1"/>
  <c r="AS1428" i="1"/>
  <c r="AT1428" i="1"/>
  <c r="AU1420" i="1"/>
  <c r="AV1420" i="1"/>
  <c r="AW1420" i="1"/>
  <c r="AX1420" i="1"/>
  <c r="AR1420" i="1"/>
  <c r="AS1420" i="1"/>
  <c r="AT1420" i="1"/>
  <c r="AU1412" i="1"/>
  <c r="AV1412" i="1"/>
  <c r="AW1412" i="1"/>
  <c r="AX1412" i="1"/>
  <c r="AR1412" i="1"/>
  <c r="AS1412" i="1"/>
  <c r="AT1412" i="1"/>
  <c r="AU1404" i="1"/>
  <c r="AV1404" i="1"/>
  <c r="AW1404" i="1"/>
  <c r="AX1404" i="1"/>
  <c r="AR1404" i="1"/>
  <c r="AS1404" i="1"/>
  <c r="AT1404" i="1"/>
  <c r="AT1396" i="1"/>
  <c r="AW1396" i="1"/>
  <c r="AX1396" i="1"/>
  <c r="AR1396" i="1"/>
  <c r="AS1396" i="1"/>
  <c r="AU1396" i="1"/>
  <c r="AV1396" i="1"/>
  <c r="AT1388" i="1"/>
  <c r="AW1388" i="1"/>
  <c r="AX1388" i="1"/>
  <c r="AR1388" i="1"/>
  <c r="AS1388" i="1"/>
  <c r="AU1388" i="1"/>
  <c r="AV1388" i="1"/>
  <c r="AT1380" i="1"/>
  <c r="AW1380" i="1"/>
  <c r="AX1380" i="1"/>
  <c r="AR1380" i="1"/>
  <c r="AS1380" i="1"/>
  <c r="AU1380" i="1"/>
  <c r="AV1380" i="1"/>
  <c r="AT1372" i="1"/>
  <c r="AW1372" i="1"/>
  <c r="AX1372" i="1"/>
  <c r="AR1372" i="1"/>
  <c r="AS1372" i="1"/>
  <c r="AU1372" i="1"/>
  <c r="AV1372" i="1"/>
  <c r="AT1364" i="1"/>
  <c r="AW1364" i="1"/>
  <c r="AX1364" i="1"/>
  <c r="AR1364" i="1"/>
  <c r="AS1364" i="1"/>
  <c r="AU1364" i="1"/>
  <c r="AV1364" i="1"/>
  <c r="AT1356" i="1"/>
  <c r="AW1356" i="1"/>
  <c r="AX1356" i="1"/>
  <c r="AR1356" i="1"/>
  <c r="AS1356" i="1"/>
  <c r="AU1356" i="1"/>
  <c r="AV1356" i="1"/>
  <c r="AS1348" i="1"/>
  <c r="AT1348" i="1"/>
  <c r="AW1348" i="1"/>
  <c r="AX1348" i="1"/>
  <c r="AR1348" i="1"/>
  <c r="AU1348" i="1"/>
  <c r="AV1348" i="1"/>
  <c r="AS1340" i="1"/>
  <c r="AT1340" i="1"/>
  <c r="AW1340" i="1"/>
  <c r="AX1340" i="1"/>
  <c r="AR1340" i="1"/>
  <c r="AU1340" i="1"/>
  <c r="AV1340" i="1"/>
  <c r="AS1332" i="1"/>
  <c r="AT1332" i="1"/>
  <c r="AW1332" i="1"/>
  <c r="AX1332" i="1"/>
  <c r="AR1332" i="1"/>
  <c r="AU1332" i="1"/>
  <c r="AV1332" i="1"/>
  <c r="AX1324" i="1"/>
  <c r="AS1324" i="1"/>
  <c r="AT1324" i="1"/>
  <c r="AR1324" i="1"/>
  <c r="AU1324" i="1"/>
  <c r="AV1324" i="1"/>
  <c r="AW1324" i="1"/>
  <c r="AX1316" i="1"/>
  <c r="AS1316" i="1"/>
  <c r="AT1316" i="1"/>
  <c r="AR1316" i="1"/>
  <c r="AU1316" i="1"/>
  <c r="AV1316" i="1"/>
  <c r="AW1316" i="1"/>
  <c r="AV1308" i="1"/>
  <c r="AW1308" i="1"/>
  <c r="AX1308" i="1"/>
  <c r="AS1308" i="1"/>
  <c r="AT1308" i="1"/>
  <c r="AR1308" i="1"/>
  <c r="AU1308" i="1"/>
  <c r="AV1300" i="1"/>
  <c r="AW1300" i="1"/>
  <c r="AX1300" i="1"/>
  <c r="AS1300" i="1"/>
  <c r="AT1300" i="1"/>
  <c r="AR1300" i="1"/>
  <c r="AU1300" i="1"/>
  <c r="AV1292" i="1"/>
  <c r="AW1292" i="1"/>
  <c r="AX1292" i="1"/>
  <c r="AR1292" i="1"/>
  <c r="AS1292" i="1"/>
  <c r="AT1292" i="1"/>
  <c r="AU1292" i="1"/>
  <c r="AV1284" i="1"/>
  <c r="AW1284" i="1"/>
  <c r="AX1284" i="1"/>
  <c r="AR1284" i="1"/>
  <c r="AS1284" i="1"/>
  <c r="AT1284" i="1"/>
  <c r="AU1284" i="1"/>
  <c r="AV1276" i="1"/>
  <c r="AW1276" i="1"/>
  <c r="AX1276" i="1"/>
  <c r="AR1276" i="1"/>
  <c r="AS1276" i="1"/>
  <c r="AT1276" i="1"/>
  <c r="AU1276" i="1"/>
  <c r="AV1268" i="1"/>
  <c r="AW1268" i="1"/>
  <c r="AX1268" i="1"/>
  <c r="AR1268" i="1"/>
  <c r="AS1268" i="1"/>
  <c r="AT1268" i="1"/>
  <c r="AU1268" i="1"/>
  <c r="AV1260" i="1"/>
  <c r="AW1260" i="1"/>
  <c r="AX1260" i="1"/>
  <c r="AR1260" i="1"/>
  <c r="AS1260" i="1"/>
  <c r="AT1260" i="1"/>
  <c r="AU1260" i="1"/>
  <c r="AV1252" i="1"/>
  <c r="AW1252" i="1"/>
  <c r="AX1252" i="1"/>
  <c r="AR1252" i="1"/>
  <c r="AS1252" i="1"/>
  <c r="AT1252" i="1"/>
  <c r="AU1252" i="1"/>
  <c r="AV1244" i="1"/>
  <c r="AW1244" i="1"/>
  <c r="AX1244" i="1"/>
  <c r="AR1244" i="1"/>
  <c r="AS1244" i="1"/>
  <c r="AT1244" i="1"/>
  <c r="AU1244" i="1"/>
  <c r="AT1236" i="1"/>
  <c r="AW1236" i="1"/>
  <c r="AX1236" i="1"/>
  <c r="AR1236" i="1"/>
  <c r="AS1236" i="1"/>
  <c r="AU1236" i="1"/>
  <c r="AV1236" i="1"/>
  <c r="AT1228" i="1"/>
  <c r="AW1228" i="1"/>
  <c r="AX1228" i="1"/>
  <c r="AR1228" i="1"/>
  <c r="AS1228" i="1"/>
  <c r="AU1228" i="1"/>
  <c r="AV1228" i="1"/>
  <c r="AT1220" i="1"/>
  <c r="AW1220" i="1"/>
  <c r="AX1220" i="1"/>
  <c r="AR1220" i="1"/>
  <c r="AS1220" i="1"/>
  <c r="AU1220" i="1"/>
  <c r="AV1220" i="1"/>
  <c r="AS1212" i="1"/>
  <c r="AT1212" i="1"/>
  <c r="AX1212" i="1"/>
  <c r="AR1212" i="1"/>
  <c r="AU1212" i="1"/>
  <c r="AV1212" i="1"/>
  <c r="AW1212" i="1"/>
  <c r="AS1204" i="1"/>
  <c r="AT1204" i="1"/>
  <c r="AX1204" i="1"/>
  <c r="AR1204" i="1"/>
  <c r="AU1204" i="1"/>
  <c r="AV1204" i="1"/>
  <c r="AW1204" i="1"/>
  <c r="AS1196" i="1"/>
  <c r="AT1196" i="1"/>
  <c r="AX1196" i="1"/>
  <c r="AR1196" i="1"/>
  <c r="AU1196" i="1"/>
  <c r="AV1196" i="1"/>
  <c r="AW1196" i="1"/>
  <c r="AV1188" i="1"/>
  <c r="AW1188" i="1"/>
  <c r="AS1188" i="1"/>
  <c r="AT1188" i="1"/>
  <c r="AX1188" i="1"/>
  <c r="AR1188" i="1"/>
  <c r="AU1188" i="1"/>
  <c r="AV1180" i="1"/>
  <c r="AW1180" i="1"/>
  <c r="AX1180" i="1"/>
  <c r="AS1180" i="1"/>
  <c r="AT1180" i="1"/>
  <c r="AR1180" i="1"/>
  <c r="AU1180" i="1"/>
  <c r="AV1172" i="1"/>
  <c r="AW1172" i="1"/>
  <c r="AX1172" i="1"/>
  <c r="AS1172" i="1"/>
  <c r="AT1172" i="1"/>
  <c r="AR1172" i="1"/>
  <c r="AU1172" i="1"/>
  <c r="AV1164" i="1"/>
  <c r="AW1164" i="1"/>
  <c r="AX1164" i="1"/>
  <c r="AR1164" i="1"/>
  <c r="AS1164" i="1"/>
  <c r="AT1164" i="1"/>
  <c r="AU1164" i="1"/>
  <c r="AV1156" i="1"/>
  <c r="AW1156" i="1"/>
  <c r="AX1156" i="1"/>
  <c r="AR1156" i="1"/>
  <c r="AS1156" i="1"/>
  <c r="AT1156" i="1"/>
  <c r="AU1156" i="1"/>
  <c r="AV1148" i="1"/>
  <c r="AW1148" i="1"/>
  <c r="AX1148" i="1"/>
  <c r="AR1148" i="1"/>
  <c r="AS1148" i="1"/>
  <c r="AT1148" i="1"/>
  <c r="AU1148" i="1"/>
  <c r="AV1140" i="1"/>
  <c r="AW1140" i="1"/>
  <c r="AX1140" i="1"/>
  <c r="AR1140" i="1"/>
  <c r="AS1140" i="1"/>
  <c r="AT1140" i="1"/>
  <c r="AU1140" i="1"/>
  <c r="AV1132" i="1"/>
  <c r="AW1132" i="1"/>
  <c r="AX1132" i="1"/>
  <c r="AR1132" i="1"/>
  <c r="AS1132" i="1"/>
  <c r="AT1132" i="1"/>
  <c r="AU1132" i="1"/>
  <c r="AV1124" i="1"/>
  <c r="AW1124" i="1"/>
  <c r="AX1124" i="1"/>
  <c r="AR1124" i="1"/>
  <c r="AS1124" i="1"/>
  <c r="AT1124" i="1"/>
  <c r="AU1124" i="1"/>
  <c r="AV1116" i="1"/>
  <c r="AW1116" i="1"/>
  <c r="AX1116" i="1"/>
  <c r="AR1116" i="1"/>
  <c r="AS1116" i="1"/>
  <c r="AT1116" i="1"/>
  <c r="AU1116" i="1"/>
  <c r="AU1108" i="1"/>
  <c r="AW1108" i="1"/>
  <c r="AX1108" i="1"/>
  <c r="AR1108" i="1"/>
  <c r="AS1108" i="1"/>
  <c r="AT1108" i="1"/>
  <c r="AV1108" i="1"/>
  <c r="AU1100" i="1"/>
  <c r="AW1100" i="1"/>
  <c r="AX1100" i="1"/>
  <c r="AR1100" i="1"/>
  <c r="AS1100" i="1"/>
  <c r="AT1100" i="1"/>
  <c r="AV1100" i="1"/>
  <c r="AT1092" i="1"/>
  <c r="AU1092" i="1"/>
  <c r="AS1092" i="1"/>
  <c r="AR1092" i="1"/>
  <c r="AV1092" i="1"/>
  <c r="AW1092" i="1"/>
  <c r="AX1092" i="1"/>
  <c r="AT1084" i="1"/>
  <c r="AU1084" i="1"/>
  <c r="AS1084" i="1"/>
  <c r="AR1084" i="1"/>
  <c r="AV1084" i="1"/>
  <c r="AW1084" i="1"/>
  <c r="AX1084" i="1"/>
  <c r="AT1076" i="1"/>
  <c r="AU1076" i="1"/>
  <c r="AS1076" i="1"/>
  <c r="AR1076" i="1"/>
  <c r="AV1076" i="1"/>
  <c r="AW1076" i="1"/>
  <c r="AX1076" i="1"/>
  <c r="AT1068" i="1"/>
  <c r="AU1068" i="1"/>
  <c r="AS1068" i="1"/>
  <c r="AW1068" i="1"/>
  <c r="AX1068" i="1"/>
  <c r="AR1068" i="1"/>
  <c r="AV1068" i="1"/>
  <c r="AT1060" i="1"/>
  <c r="AU1060" i="1"/>
  <c r="AV1060" i="1"/>
  <c r="AW1060" i="1"/>
  <c r="AS1060" i="1"/>
  <c r="AR1060" i="1"/>
  <c r="AX1060" i="1"/>
  <c r="AT1052" i="1"/>
  <c r="AU1052" i="1"/>
  <c r="AV1052" i="1"/>
  <c r="AW1052" i="1"/>
  <c r="AS1052" i="1"/>
  <c r="AR1052" i="1"/>
  <c r="AX1052" i="1"/>
  <c r="AT1044" i="1"/>
  <c r="AU1044" i="1"/>
  <c r="AV1044" i="1"/>
  <c r="AW1044" i="1"/>
  <c r="AX1044" i="1"/>
  <c r="AS1044" i="1"/>
  <c r="AR1044" i="1"/>
  <c r="AT1036" i="1"/>
  <c r="AU1036" i="1"/>
  <c r="AV1036" i="1"/>
  <c r="AW1036" i="1"/>
  <c r="AX1036" i="1"/>
  <c r="AS1036" i="1"/>
  <c r="AR1036" i="1"/>
  <c r="AT1028" i="1"/>
  <c r="AU1028" i="1"/>
  <c r="AV1028" i="1"/>
  <c r="AW1028" i="1"/>
  <c r="AX1028" i="1"/>
  <c r="AS1028" i="1"/>
  <c r="AR1028" i="1"/>
  <c r="AT1020" i="1"/>
  <c r="AU1020" i="1"/>
  <c r="AV1020" i="1"/>
  <c r="AW1020" i="1"/>
  <c r="AX1020" i="1"/>
  <c r="AS1020" i="1"/>
  <c r="AR1020" i="1"/>
  <c r="AT1012" i="1"/>
  <c r="AU1012" i="1"/>
  <c r="AV1012" i="1"/>
  <c r="AW1012" i="1"/>
  <c r="AX1012" i="1"/>
  <c r="AS1012" i="1"/>
  <c r="AR1012" i="1"/>
  <c r="AT1004" i="1"/>
  <c r="AU1004" i="1"/>
  <c r="AV1004" i="1"/>
  <c r="AW1004" i="1"/>
  <c r="AX1004" i="1"/>
  <c r="AS1004" i="1"/>
  <c r="AR1004" i="1"/>
  <c r="AT996" i="1"/>
  <c r="AU996" i="1"/>
  <c r="AV996" i="1"/>
  <c r="AW996" i="1"/>
  <c r="AX996" i="1"/>
  <c r="AS996" i="1"/>
  <c r="AR996" i="1"/>
  <c r="AT988" i="1"/>
  <c r="AU988" i="1"/>
  <c r="AV988" i="1"/>
  <c r="AW988" i="1"/>
  <c r="AX988" i="1"/>
  <c r="AS988" i="1"/>
  <c r="AR988" i="1"/>
  <c r="AT980" i="1"/>
  <c r="AU980" i="1"/>
  <c r="AV980" i="1"/>
  <c r="AW980" i="1"/>
  <c r="AX980" i="1"/>
  <c r="AS980" i="1"/>
  <c r="AR980" i="1"/>
  <c r="AS972" i="1"/>
  <c r="AT972" i="1"/>
  <c r="AX972" i="1"/>
  <c r="AR972" i="1"/>
  <c r="AU972" i="1"/>
  <c r="AW972" i="1"/>
  <c r="AV972" i="1"/>
  <c r="AS964" i="1"/>
  <c r="AT964" i="1"/>
  <c r="AU964" i="1"/>
  <c r="AR964" i="1"/>
  <c r="AV964" i="1"/>
  <c r="AW964" i="1"/>
  <c r="AX964" i="1"/>
  <c r="AR956" i="1"/>
  <c r="AS956" i="1"/>
  <c r="AT956" i="1"/>
  <c r="AU956" i="1"/>
  <c r="AW956" i="1"/>
  <c r="AV956" i="1"/>
  <c r="AX956" i="1"/>
  <c r="AR948" i="1"/>
  <c r="AS948" i="1"/>
  <c r="AT948" i="1"/>
  <c r="AU948" i="1"/>
  <c r="AW948" i="1"/>
  <c r="AV948" i="1"/>
  <c r="AX948" i="1"/>
  <c r="AR940" i="1"/>
  <c r="AS940" i="1"/>
  <c r="AT940" i="1"/>
  <c r="AU940" i="1"/>
  <c r="AV940" i="1"/>
  <c r="AW940" i="1"/>
  <c r="AX940" i="1"/>
  <c r="AR932" i="1"/>
  <c r="AS932" i="1"/>
  <c r="AT932" i="1"/>
  <c r="AU932" i="1"/>
  <c r="AV932" i="1"/>
  <c r="AW932" i="1"/>
  <c r="AX932" i="1"/>
  <c r="AR924" i="1"/>
  <c r="AS924" i="1"/>
  <c r="AT924" i="1"/>
  <c r="AU924" i="1"/>
  <c r="AV924" i="1"/>
  <c r="AW924" i="1"/>
  <c r="AX924" i="1"/>
  <c r="AR916" i="1"/>
  <c r="AS916" i="1"/>
  <c r="AT916" i="1"/>
  <c r="AU916" i="1"/>
  <c r="AV916" i="1"/>
  <c r="AW916" i="1"/>
  <c r="AX916" i="1"/>
  <c r="AR908" i="1"/>
  <c r="AS908" i="1"/>
  <c r="AT908" i="1"/>
  <c r="AU908" i="1"/>
  <c r="AV908" i="1"/>
  <c r="AW908" i="1"/>
  <c r="AX908" i="1"/>
  <c r="AR900" i="1"/>
  <c r="AS900" i="1"/>
  <c r="AT900" i="1"/>
  <c r="AU900" i="1"/>
  <c r="AV900" i="1"/>
  <c r="AW900" i="1"/>
  <c r="AX900" i="1"/>
  <c r="AR892" i="1"/>
  <c r="AS892" i="1"/>
  <c r="AT892" i="1"/>
  <c r="AU892" i="1"/>
  <c r="AV892" i="1"/>
  <c r="AW892" i="1"/>
  <c r="AX892" i="1"/>
  <c r="AT884" i="1"/>
  <c r="AU884" i="1"/>
  <c r="AR884" i="1"/>
  <c r="AS884" i="1"/>
  <c r="AV884" i="1"/>
  <c r="AW884" i="1"/>
  <c r="AX884" i="1"/>
  <c r="AT876" i="1"/>
  <c r="AU876" i="1"/>
  <c r="AS876" i="1"/>
  <c r="AR876" i="1"/>
  <c r="AV876" i="1"/>
  <c r="AW876" i="1"/>
  <c r="AX876" i="1"/>
  <c r="AT868" i="1"/>
  <c r="AU868" i="1"/>
  <c r="AS868" i="1"/>
  <c r="AR868" i="1"/>
  <c r="AV868" i="1"/>
  <c r="AW868" i="1"/>
  <c r="AX868" i="1"/>
  <c r="AT860" i="1"/>
  <c r="AU860" i="1"/>
  <c r="AV860" i="1"/>
  <c r="AS860" i="1"/>
  <c r="AR860" i="1"/>
  <c r="AW860" i="1"/>
  <c r="AX860" i="1"/>
  <c r="AT852" i="1"/>
  <c r="AU852" i="1"/>
  <c r="AV852" i="1"/>
  <c r="AX852" i="1"/>
  <c r="AS852" i="1"/>
  <c r="AR852" i="1"/>
  <c r="AW852" i="1"/>
  <c r="AT844" i="1"/>
  <c r="AU844" i="1"/>
  <c r="AV844" i="1"/>
  <c r="AX844" i="1"/>
  <c r="AS844" i="1"/>
  <c r="AR844" i="1"/>
  <c r="AW844" i="1"/>
  <c r="AT836" i="1"/>
  <c r="AU836" i="1"/>
  <c r="AV836" i="1"/>
  <c r="AX836" i="1"/>
  <c r="AS836" i="1"/>
  <c r="AR836" i="1"/>
  <c r="AW836" i="1"/>
  <c r="AT828" i="1"/>
  <c r="AU828" i="1"/>
  <c r="AV828" i="1"/>
  <c r="AX828" i="1"/>
  <c r="AS828" i="1"/>
  <c r="AR828" i="1"/>
  <c r="AW828" i="1"/>
  <c r="AT820" i="1"/>
  <c r="AU820" i="1"/>
  <c r="AV820" i="1"/>
  <c r="AW820" i="1"/>
  <c r="AX820" i="1"/>
  <c r="AS820" i="1"/>
  <c r="AR820" i="1"/>
  <c r="AW812" i="1"/>
  <c r="AS812" i="1"/>
  <c r="AU812" i="1"/>
  <c r="AT812" i="1"/>
  <c r="AV812" i="1"/>
  <c r="AX812" i="1"/>
  <c r="AR812" i="1"/>
  <c r="AV804" i="1"/>
  <c r="AW804" i="1"/>
  <c r="AX804" i="1"/>
  <c r="AR804" i="1"/>
  <c r="AS804" i="1"/>
  <c r="AU804" i="1"/>
  <c r="AT804" i="1"/>
  <c r="AV796" i="1"/>
  <c r="AW796" i="1"/>
  <c r="AX796" i="1"/>
  <c r="AR796" i="1"/>
  <c r="AS796" i="1"/>
  <c r="AU796" i="1"/>
  <c r="AT796" i="1"/>
  <c r="AU788" i="1"/>
  <c r="AR788" i="1"/>
  <c r="AS788" i="1"/>
  <c r="AT788" i="1"/>
  <c r="AV788" i="1"/>
  <c r="AX788" i="1"/>
  <c r="AW788" i="1"/>
  <c r="AU780" i="1"/>
  <c r="AR780" i="1"/>
  <c r="AS780" i="1"/>
  <c r="AT780" i="1"/>
  <c r="AV780" i="1"/>
  <c r="AX780" i="1"/>
  <c r="AW780" i="1"/>
  <c r="AU772" i="1"/>
  <c r="AR772" i="1"/>
  <c r="AS772" i="1"/>
  <c r="AT772" i="1"/>
  <c r="AV772" i="1"/>
  <c r="AX772" i="1"/>
  <c r="AW772" i="1"/>
  <c r="AU764" i="1"/>
  <c r="AR764" i="1"/>
  <c r="AS764" i="1"/>
  <c r="AT764" i="1"/>
  <c r="AV764" i="1"/>
  <c r="AX764" i="1"/>
  <c r="AW764" i="1"/>
  <c r="AT756" i="1"/>
  <c r="AU756" i="1"/>
  <c r="AV756" i="1"/>
  <c r="AW756" i="1"/>
  <c r="AX756" i="1"/>
  <c r="AS756" i="1"/>
  <c r="AR756" i="1"/>
  <c r="AS748" i="1"/>
  <c r="AT748" i="1"/>
  <c r="AU748" i="1"/>
  <c r="AV748" i="1"/>
  <c r="AR748" i="1"/>
  <c r="AW748" i="1"/>
  <c r="AX748" i="1"/>
  <c r="AS740" i="1"/>
  <c r="AT740" i="1"/>
  <c r="AU740" i="1"/>
  <c r="AV740" i="1"/>
  <c r="AW740" i="1"/>
  <c r="AR740" i="1"/>
  <c r="AX740" i="1"/>
  <c r="AS732" i="1"/>
  <c r="AT732" i="1"/>
  <c r="AU732" i="1"/>
  <c r="AV732" i="1"/>
  <c r="AW732" i="1"/>
  <c r="AR732" i="1"/>
  <c r="AX732" i="1"/>
  <c r="AS724" i="1"/>
  <c r="AT724" i="1"/>
  <c r="AU724" i="1"/>
  <c r="AV724" i="1"/>
  <c r="AW724" i="1"/>
  <c r="AX724" i="1"/>
  <c r="AR724" i="1"/>
  <c r="AS716" i="1"/>
  <c r="AT716" i="1"/>
  <c r="AR716" i="1"/>
  <c r="AU716" i="1"/>
  <c r="AV716" i="1"/>
  <c r="AW716" i="1"/>
  <c r="AX716" i="1"/>
  <c r="AS708" i="1"/>
  <c r="AT708" i="1"/>
  <c r="AR708" i="1"/>
  <c r="AU708" i="1"/>
  <c r="AV708" i="1"/>
  <c r="AW708" i="1"/>
  <c r="AX708" i="1"/>
  <c r="AS700" i="1"/>
  <c r="AT700" i="1"/>
  <c r="AU700" i="1"/>
  <c r="AW700" i="1"/>
  <c r="AR700" i="1"/>
  <c r="AV700" i="1"/>
  <c r="AX700" i="1"/>
  <c r="AR692" i="1"/>
  <c r="AS692" i="1"/>
  <c r="AT692" i="1"/>
  <c r="AU692" i="1"/>
  <c r="AW692" i="1"/>
  <c r="AV692" i="1"/>
  <c r="AX692" i="1"/>
  <c r="AR684" i="1"/>
  <c r="AS684" i="1"/>
  <c r="AT684" i="1"/>
  <c r="AU684" i="1"/>
  <c r="AW684" i="1"/>
  <c r="AV684" i="1"/>
  <c r="AX684" i="1"/>
  <c r="AR676" i="1"/>
  <c r="AS676" i="1"/>
  <c r="AT676" i="1"/>
  <c r="AU676" i="1"/>
  <c r="AV676" i="1"/>
  <c r="AW676" i="1"/>
  <c r="AX676" i="1"/>
  <c r="AR668" i="1"/>
  <c r="AS668" i="1"/>
  <c r="AT668" i="1"/>
  <c r="AU668" i="1"/>
  <c r="AV668" i="1"/>
  <c r="AW668" i="1"/>
  <c r="AX668" i="1"/>
  <c r="AR660" i="1"/>
  <c r="AS660" i="1"/>
  <c r="AT660" i="1"/>
  <c r="AU660" i="1"/>
  <c r="AV660" i="1"/>
  <c r="AW660" i="1"/>
  <c r="AX660" i="1"/>
  <c r="AU652" i="1"/>
  <c r="AT652" i="1"/>
  <c r="AS652" i="1"/>
  <c r="AV652" i="1"/>
  <c r="AW652" i="1"/>
  <c r="AX652" i="1"/>
  <c r="AR652" i="1"/>
  <c r="AU644" i="1"/>
  <c r="AT644" i="1"/>
  <c r="AS644" i="1"/>
  <c r="AV644" i="1"/>
  <c r="AW644" i="1"/>
  <c r="AX644" i="1"/>
  <c r="AR644" i="1"/>
  <c r="AU636" i="1"/>
  <c r="AR636" i="1"/>
  <c r="AT636" i="1"/>
  <c r="AS636" i="1"/>
  <c r="AV636" i="1"/>
  <c r="AW636" i="1"/>
  <c r="AX636" i="1"/>
  <c r="AU628" i="1"/>
  <c r="AV628" i="1"/>
  <c r="AW628" i="1"/>
  <c r="AR628" i="1"/>
  <c r="AT628" i="1"/>
  <c r="AS628" i="1"/>
  <c r="AX628" i="1"/>
  <c r="AU620" i="1"/>
  <c r="AV620" i="1"/>
  <c r="AW620" i="1"/>
  <c r="AX620" i="1"/>
  <c r="AR620" i="1"/>
  <c r="AT620" i="1"/>
  <c r="AS620" i="1"/>
  <c r="AU612" i="1"/>
  <c r="AV612" i="1"/>
  <c r="AW612" i="1"/>
  <c r="AX612" i="1"/>
  <c r="AR612" i="1"/>
  <c r="AT612" i="1"/>
  <c r="AS612" i="1"/>
  <c r="AU600" i="1"/>
  <c r="AV600" i="1"/>
  <c r="AW600" i="1"/>
  <c r="AX600" i="1"/>
  <c r="AR600" i="1"/>
  <c r="AT600" i="1"/>
  <c r="AS600" i="1"/>
  <c r="AR592" i="1"/>
  <c r="AS592" i="1"/>
  <c r="AT592" i="1"/>
  <c r="AU592" i="1"/>
  <c r="AV592" i="1"/>
  <c r="AW592" i="1"/>
  <c r="AX592" i="1"/>
  <c r="AR584" i="1"/>
  <c r="AS584" i="1"/>
  <c r="AT584" i="1"/>
  <c r="AU584" i="1"/>
  <c r="AV584" i="1"/>
  <c r="AW584" i="1"/>
  <c r="AX584" i="1"/>
  <c r="AR576" i="1"/>
  <c r="AS576" i="1"/>
  <c r="AT576" i="1"/>
  <c r="AU576" i="1"/>
  <c r="AV576" i="1"/>
  <c r="AX576" i="1"/>
  <c r="AW576" i="1"/>
  <c r="AR568" i="1"/>
  <c r="AS568" i="1"/>
  <c r="AT568" i="1"/>
  <c r="AU568" i="1"/>
  <c r="AV568" i="1"/>
  <c r="AX568" i="1"/>
  <c r="AW568" i="1"/>
  <c r="AT560" i="1"/>
  <c r="AR560" i="1"/>
  <c r="AS560" i="1"/>
  <c r="AU560" i="1"/>
  <c r="AV560" i="1"/>
  <c r="AW560" i="1"/>
  <c r="AX560" i="1"/>
  <c r="AT552" i="1"/>
  <c r="AR552" i="1"/>
  <c r="AS552" i="1"/>
  <c r="AU552" i="1"/>
  <c r="AV552" i="1"/>
  <c r="AW552" i="1"/>
  <c r="AX552" i="1"/>
  <c r="AT544" i="1"/>
  <c r="AR544" i="1"/>
  <c r="AS544" i="1"/>
  <c r="AU544" i="1"/>
  <c r="AV544" i="1"/>
  <c r="AW544" i="1"/>
  <c r="AX544" i="1"/>
  <c r="AW536" i="1"/>
  <c r="AX536" i="1"/>
  <c r="AS536" i="1"/>
  <c r="AT536" i="1"/>
  <c r="AR536" i="1"/>
  <c r="AU536" i="1"/>
  <c r="AV536" i="1"/>
  <c r="AV528" i="1"/>
  <c r="AW528" i="1"/>
  <c r="AX528" i="1"/>
  <c r="AR528" i="1"/>
  <c r="AS528" i="1"/>
  <c r="AT528" i="1"/>
  <c r="AU528" i="1"/>
  <c r="AV520" i="1"/>
  <c r="AW520" i="1"/>
  <c r="AX520" i="1"/>
  <c r="AR520" i="1"/>
  <c r="AS520" i="1"/>
  <c r="AT520" i="1"/>
  <c r="AU520" i="1"/>
  <c r="AV512" i="1"/>
  <c r="AW512" i="1"/>
  <c r="AX512" i="1"/>
  <c r="AR512" i="1"/>
  <c r="AS512" i="1"/>
  <c r="AT512" i="1"/>
  <c r="AU512" i="1"/>
  <c r="AT504" i="1"/>
  <c r="AR504" i="1"/>
  <c r="AS504" i="1"/>
  <c r="AU504" i="1"/>
  <c r="AV504" i="1"/>
  <c r="AW504" i="1"/>
  <c r="AX504" i="1"/>
  <c r="AT497" i="1"/>
  <c r="AR497" i="1"/>
  <c r="AS497" i="1"/>
  <c r="AU497" i="1"/>
  <c r="AV497" i="1"/>
  <c r="AW497" i="1"/>
  <c r="AX497" i="1"/>
  <c r="AR489" i="1"/>
  <c r="AT489" i="1"/>
  <c r="AS489" i="1"/>
  <c r="AU489" i="1"/>
  <c r="AV489" i="1"/>
  <c r="AW489" i="1"/>
  <c r="AX489" i="1"/>
  <c r="AV481" i="1"/>
  <c r="AW481" i="1"/>
  <c r="AX481" i="1"/>
  <c r="AR481" i="1"/>
  <c r="AS481" i="1"/>
  <c r="AT481" i="1"/>
  <c r="AU481" i="1"/>
  <c r="AV473" i="1"/>
  <c r="AW473" i="1"/>
  <c r="AX473" i="1"/>
  <c r="AR473" i="1"/>
  <c r="AS473" i="1"/>
  <c r="AT473" i="1"/>
  <c r="AU473" i="1"/>
  <c r="AV465" i="1"/>
  <c r="AW465" i="1"/>
  <c r="AX465" i="1"/>
  <c r="AR465" i="1"/>
  <c r="AS465" i="1"/>
  <c r="AT465" i="1"/>
  <c r="AU465" i="1"/>
  <c r="AV448" i="1"/>
  <c r="AW448" i="1"/>
  <c r="AX448" i="1"/>
  <c r="AR448" i="1"/>
  <c r="AS448" i="1"/>
  <c r="AT448" i="1"/>
  <c r="AU448" i="1"/>
  <c r="AU3597" i="1"/>
  <c r="AU3596" i="1"/>
  <c r="AU3595" i="1"/>
  <c r="AU3594" i="1"/>
  <c r="AU3593" i="1"/>
  <c r="AU3592" i="1"/>
  <c r="AU3591" i="1"/>
  <c r="AU3590" i="1"/>
  <c r="AU3589" i="1"/>
  <c r="AU3588" i="1"/>
  <c r="AU3587" i="1"/>
  <c r="AU3586" i="1"/>
  <c r="AU3585" i="1"/>
  <c r="AU3584" i="1"/>
  <c r="AU3583" i="1"/>
  <c r="AU3582" i="1"/>
  <c r="AU3581" i="1"/>
  <c r="AU3580" i="1"/>
  <c r="AU3579" i="1"/>
  <c r="AU3578" i="1"/>
  <c r="AU3577" i="1"/>
  <c r="AU3576" i="1"/>
  <c r="AU3575" i="1"/>
  <c r="AU3574" i="1"/>
  <c r="AU3573" i="1"/>
  <c r="AU3572" i="1"/>
  <c r="AU3571" i="1"/>
  <c r="AU3570" i="1"/>
  <c r="AU3569" i="1"/>
  <c r="AU3568" i="1"/>
  <c r="AU3567" i="1"/>
  <c r="AU3566" i="1"/>
  <c r="AU3565" i="1"/>
  <c r="AU3564" i="1"/>
  <c r="AU3563" i="1"/>
  <c r="AU3562" i="1"/>
  <c r="AU3561" i="1"/>
  <c r="AU3560" i="1"/>
  <c r="AU3559" i="1"/>
  <c r="AU3558" i="1"/>
  <c r="AU3557" i="1"/>
  <c r="AU3556" i="1"/>
  <c r="AU3555" i="1"/>
  <c r="AU3554" i="1"/>
  <c r="AU3553" i="1"/>
  <c r="AU3552" i="1"/>
  <c r="AU3551" i="1"/>
  <c r="AU3550" i="1"/>
  <c r="AU3549" i="1"/>
  <c r="AU3548" i="1"/>
  <c r="AU3547" i="1"/>
  <c r="AU3546" i="1"/>
  <c r="AU3545" i="1"/>
  <c r="AU3544" i="1"/>
  <c r="AU3543" i="1"/>
  <c r="AU3542" i="1"/>
  <c r="AU3541" i="1"/>
  <c r="AT3540" i="1"/>
  <c r="AS3539" i="1"/>
  <c r="AR3538" i="1"/>
  <c r="AX3535" i="1"/>
  <c r="AW3534" i="1"/>
  <c r="AV3533" i="1"/>
  <c r="AT3532" i="1"/>
  <c r="AS3531" i="1"/>
  <c r="AR3530" i="1"/>
  <c r="AX3527" i="1"/>
  <c r="AW3526" i="1"/>
  <c r="AV3525" i="1"/>
  <c r="AT3524" i="1"/>
  <c r="AS3523" i="1"/>
  <c r="AR3522" i="1"/>
  <c r="AX3519" i="1"/>
  <c r="AW3518" i="1"/>
  <c r="AV3517" i="1"/>
  <c r="AT3516" i="1"/>
  <c r="AX3513" i="1"/>
  <c r="AV3512" i="1"/>
  <c r="AR3511" i="1"/>
  <c r="AX3509" i="1"/>
  <c r="AV3508" i="1"/>
  <c r="AX3505" i="1"/>
  <c r="AV3504" i="1"/>
  <c r="AR3503" i="1"/>
  <c r="AX3501" i="1"/>
  <c r="AV3500" i="1"/>
  <c r="AX3497" i="1"/>
  <c r="AV3496" i="1"/>
  <c r="AR3495" i="1"/>
  <c r="AX3493" i="1"/>
  <c r="AV3492" i="1"/>
  <c r="AX3489" i="1"/>
  <c r="AV3488" i="1"/>
  <c r="AR3487" i="1"/>
  <c r="AX3485" i="1"/>
  <c r="AV3484" i="1"/>
  <c r="AX3481" i="1"/>
  <c r="AV3480" i="1"/>
  <c r="AR3479" i="1"/>
  <c r="AX3477" i="1"/>
  <c r="AV3476" i="1"/>
  <c r="AX3473" i="1"/>
  <c r="AV3472" i="1"/>
  <c r="AR3471" i="1"/>
  <c r="AX3469" i="1"/>
  <c r="AV3468" i="1"/>
  <c r="AX3465" i="1"/>
  <c r="AV3464" i="1"/>
  <c r="AR3463" i="1"/>
  <c r="AX3461" i="1"/>
  <c r="AV3460" i="1"/>
  <c r="AX3457" i="1"/>
  <c r="AV3456" i="1"/>
  <c r="AR3455" i="1"/>
  <c r="AX3453" i="1"/>
  <c r="AV3452" i="1"/>
  <c r="AX3449" i="1"/>
  <c r="AV3448" i="1"/>
  <c r="AX3446" i="1"/>
  <c r="AR3445" i="1"/>
  <c r="AV3440" i="1"/>
  <c r="AX3438" i="1"/>
  <c r="AR3437" i="1"/>
  <c r="AV3432" i="1"/>
  <c r="AX3430" i="1"/>
  <c r="AR3429" i="1"/>
  <c r="AV3424" i="1"/>
  <c r="AX3422" i="1"/>
  <c r="AR3421" i="1"/>
  <c r="AV3416" i="1"/>
  <c r="AX3414" i="1"/>
  <c r="AR3413" i="1"/>
  <c r="AV3408" i="1"/>
  <c r="AX3406" i="1"/>
  <c r="AR3405" i="1"/>
  <c r="AV3400" i="1"/>
  <c r="AX3398" i="1"/>
  <c r="AR3397" i="1"/>
  <c r="AV3392" i="1"/>
  <c r="AX3390" i="1"/>
  <c r="AW3348" i="1"/>
  <c r="AR3343" i="1"/>
  <c r="AW3340" i="1"/>
  <c r="AR3335" i="1"/>
  <c r="AW3332" i="1"/>
  <c r="AR3327" i="1"/>
  <c r="AW3324" i="1"/>
  <c r="AR3319" i="1"/>
  <c r="AW3316" i="1"/>
  <c r="AR3311" i="1"/>
  <c r="AW3308" i="1"/>
  <c r="AR3303" i="1"/>
  <c r="AW3300" i="1"/>
  <c r="AR3295" i="1"/>
  <c r="AW3292" i="1"/>
  <c r="AR3287" i="1"/>
  <c r="AW3284" i="1"/>
  <c r="AR3279" i="1"/>
  <c r="AW3276" i="1"/>
  <c r="AR3271" i="1"/>
  <c r="AW3268" i="1"/>
  <c r="AR3263" i="1"/>
  <c r="AW3260" i="1"/>
  <c r="AW3254" i="1"/>
  <c r="AV3196" i="1"/>
  <c r="AV3189" i="1"/>
  <c r="AX3182" i="1"/>
  <c r="AR3176" i="1"/>
  <c r="AU3110" i="1"/>
  <c r="AX3063" i="1"/>
  <c r="AX2908" i="1"/>
  <c r="AR2870" i="1"/>
  <c r="R2392" i="1"/>
  <c r="R2360" i="1"/>
  <c r="T2344" i="1"/>
  <c r="R2328" i="1"/>
  <c r="T2312" i="1"/>
  <c r="T2288" i="1"/>
  <c r="R2272" i="1"/>
  <c r="T2224" i="1"/>
  <c r="T2176" i="1"/>
  <c r="R2112" i="1"/>
  <c r="R2072" i="1"/>
  <c r="R2008" i="1"/>
  <c r="Z2000" i="1"/>
  <c r="AI2000" i="1" s="1"/>
  <c r="T1936" i="1"/>
  <c r="T1920" i="1"/>
  <c r="T1896" i="1"/>
  <c r="R1872" i="1"/>
  <c r="T1856" i="1"/>
  <c r="T1832" i="1"/>
  <c r="R1808" i="1"/>
  <c r="T1768" i="1"/>
  <c r="R1712" i="1"/>
  <c r="R1696" i="1"/>
  <c r="T1624" i="1"/>
  <c r="R1608" i="1"/>
  <c r="R1584" i="1"/>
  <c r="R1568" i="1"/>
  <c r="T1496" i="1"/>
  <c r="R1472" i="1"/>
  <c r="T1440" i="1"/>
  <c r="R1408" i="1"/>
  <c r="R1352" i="1"/>
  <c r="R1296" i="1"/>
  <c r="T1288" i="1"/>
  <c r="R1256" i="1"/>
  <c r="T1208" i="1"/>
  <c r="T1136" i="1"/>
  <c r="T1128" i="1"/>
  <c r="R1104" i="1"/>
  <c r="T1096" i="1"/>
  <c r="R1024" i="1"/>
  <c r="R968" i="1"/>
  <c r="R808" i="1"/>
  <c r="T672" i="1"/>
  <c r="T664" i="1"/>
  <c r="R656" i="1"/>
  <c r="R648" i="1"/>
  <c r="R640" i="1"/>
  <c r="T632" i="1"/>
  <c r="R624" i="1"/>
  <c r="R588" i="1"/>
  <c r="T580" i="1"/>
  <c r="R548" i="1"/>
  <c r="T540" i="1"/>
  <c r="Z532" i="1"/>
  <c r="R501" i="1"/>
  <c r="Z493" i="1"/>
  <c r="AT3515" i="1"/>
  <c r="AU3515" i="1"/>
  <c r="AT3507" i="1"/>
  <c r="AU3507" i="1"/>
  <c r="AT3499" i="1"/>
  <c r="AU3499" i="1"/>
  <c r="AT3491" i="1"/>
  <c r="AU3491" i="1"/>
  <c r="AT3483" i="1"/>
  <c r="AU3483" i="1"/>
  <c r="AT3475" i="1"/>
  <c r="AU3475" i="1"/>
  <c r="AT3467" i="1"/>
  <c r="AU3467" i="1"/>
  <c r="AT3459" i="1"/>
  <c r="AU3459" i="1"/>
  <c r="AT3451" i="1"/>
  <c r="AU3451" i="1"/>
  <c r="AS3443" i="1"/>
  <c r="AT3443" i="1"/>
  <c r="AU3443" i="1"/>
  <c r="AS3435" i="1"/>
  <c r="AT3435" i="1"/>
  <c r="AU3435" i="1"/>
  <c r="AS3427" i="1"/>
  <c r="AT3427" i="1"/>
  <c r="AU3427" i="1"/>
  <c r="AS3419" i="1"/>
  <c r="AT3419" i="1"/>
  <c r="AU3419" i="1"/>
  <c r="AS3411" i="1"/>
  <c r="AT3411" i="1"/>
  <c r="AU3411" i="1"/>
  <c r="AS3403" i="1"/>
  <c r="AT3403" i="1"/>
  <c r="AU3403" i="1"/>
  <c r="AS3395" i="1"/>
  <c r="AT3395" i="1"/>
  <c r="AU3395" i="1"/>
  <c r="AS3387" i="1"/>
  <c r="AT3387" i="1"/>
  <c r="AU3387" i="1"/>
  <c r="AV3387" i="1"/>
  <c r="AS3379" i="1"/>
  <c r="AT3379" i="1"/>
  <c r="AU3379" i="1"/>
  <c r="AV3379" i="1"/>
  <c r="AS3371" i="1"/>
  <c r="AT3371" i="1"/>
  <c r="AU3371" i="1"/>
  <c r="AV3371" i="1"/>
  <c r="AS3363" i="1"/>
  <c r="AT3363" i="1"/>
  <c r="AU3363" i="1"/>
  <c r="AV3363" i="1"/>
  <c r="AS3355" i="1"/>
  <c r="AT3355" i="1"/>
  <c r="AU3355" i="1"/>
  <c r="AV3355" i="1"/>
  <c r="AS3347" i="1"/>
  <c r="AT3347" i="1"/>
  <c r="AU3347" i="1"/>
  <c r="AV3347" i="1"/>
  <c r="AX3347" i="1"/>
  <c r="AS3339" i="1"/>
  <c r="AT3339" i="1"/>
  <c r="AU3339" i="1"/>
  <c r="AV3339" i="1"/>
  <c r="AX3339" i="1"/>
  <c r="AS3331" i="1"/>
  <c r="AT3331" i="1"/>
  <c r="AU3331" i="1"/>
  <c r="AV3331" i="1"/>
  <c r="AX3331" i="1"/>
  <c r="AS3323" i="1"/>
  <c r="AT3323" i="1"/>
  <c r="AU3323" i="1"/>
  <c r="AV3323" i="1"/>
  <c r="AX3323" i="1"/>
  <c r="AS3315" i="1"/>
  <c r="AT3315" i="1"/>
  <c r="AU3315" i="1"/>
  <c r="AV3315" i="1"/>
  <c r="AX3315" i="1"/>
  <c r="AS3307" i="1"/>
  <c r="AT3307" i="1"/>
  <c r="AU3307" i="1"/>
  <c r="AV3307" i="1"/>
  <c r="AX3307" i="1"/>
  <c r="AS3299" i="1"/>
  <c r="AT3299" i="1"/>
  <c r="AU3299" i="1"/>
  <c r="AV3299" i="1"/>
  <c r="AX3299" i="1"/>
  <c r="AS3291" i="1"/>
  <c r="AT3291" i="1"/>
  <c r="AU3291" i="1"/>
  <c r="AV3291" i="1"/>
  <c r="AX3291" i="1"/>
  <c r="AS3283" i="1"/>
  <c r="AT3283" i="1"/>
  <c r="AU3283" i="1"/>
  <c r="AV3283" i="1"/>
  <c r="AX3283" i="1"/>
  <c r="AS3275" i="1"/>
  <c r="AT3275" i="1"/>
  <c r="AU3275" i="1"/>
  <c r="AV3275" i="1"/>
  <c r="AX3275" i="1"/>
  <c r="AS3267" i="1"/>
  <c r="AT3267" i="1"/>
  <c r="AU3267" i="1"/>
  <c r="AV3267" i="1"/>
  <c r="AX3267" i="1"/>
  <c r="AS3259" i="1"/>
  <c r="AT3259" i="1"/>
  <c r="AU3259" i="1"/>
  <c r="AV3259" i="1"/>
  <c r="AX3259" i="1"/>
  <c r="AS3251" i="1"/>
  <c r="AT3251" i="1"/>
  <c r="AU3251" i="1"/>
  <c r="AV3251" i="1"/>
  <c r="AX3251" i="1"/>
  <c r="AS3243" i="1"/>
  <c r="AT3243" i="1"/>
  <c r="AU3243" i="1"/>
  <c r="AV3243" i="1"/>
  <c r="AW3243" i="1"/>
  <c r="AX3243" i="1"/>
  <c r="AS3235" i="1"/>
  <c r="AT3235" i="1"/>
  <c r="AU3235" i="1"/>
  <c r="AV3235" i="1"/>
  <c r="AW3235" i="1"/>
  <c r="AX3235" i="1"/>
  <c r="AS3227" i="1"/>
  <c r="AT3227" i="1"/>
  <c r="AU3227" i="1"/>
  <c r="AV3227" i="1"/>
  <c r="AW3227" i="1"/>
  <c r="AX3227" i="1"/>
  <c r="AS3219" i="1"/>
  <c r="AT3219" i="1"/>
  <c r="AU3219" i="1"/>
  <c r="AV3219" i="1"/>
  <c r="AW3219" i="1"/>
  <c r="AX3219" i="1"/>
  <c r="AT3211" i="1"/>
  <c r="AV3211" i="1"/>
  <c r="AW3211" i="1"/>
  <c r="AX3211" i="1"/>
  <c r="AR3211" i="1"/>
  <c r="AS3211" i="1"/>
  <c r="AT3203" i="1"/>
  <c r="AV3203" i="1"/>
  <c r="AW3203" i="1"/>
  <c r="AX3203" i="1"/>
  <c r="AR3203" i="1"/>
  <c r="AS3203" i="1"/>
  <c r="AT3195" i="1"/>
  <c r="AV3195" i="1"/>
  <c r="AW3195" i="1"/>
  <c r="AX3195" i="1"/>
  <c r="AR3195" i="1"/>
  <c r="AS3195" i="1"/>
  <c r="AS3187" i="1"/>
  <c r="AT3187" i="1"/>
  <c r="AR3187" i="1"/>
  <c r="AU3187" i="1"/>
  <c r="AV3187" i="1"/>
  <c r="AW3187" i="1"/>
  <c r="AX3187" i="1"/>
  <c r="AS3179" i="1"/>
  <c r="AT3179" i="1"/>
  <c r="AR3179" i="1"/>
  <c r="AU3179" i="1"/>
  <c r="AV3179" i="1"/>
  <c r="AW3179" i="1"/>
  <c r="AX3179" i="1"/>
  <c r="AS3171" i="1"/>
  <c r="AT3171" i="1"/>
  <c r="AR3171" i="1"/>
  <c r="AU3171" i="1"/>
  <c r="AV3171" i="1"/>
  <c r="AW3171" i="1"/>
  <c r="AX3171" i="1"/>
  <c r="AR3163" i="1"/>
  <c r="AS3163" i="1"/>
  <c r="AT3163" i="1"/>
  <c r="AX3163" i="1"/>
  <c r="AU3163" i="1"/>
  <c r="AV3163" i="1"/>
  <c r="AR3155" i="1"/>
  <c r="AS3155" i="1"/>
  <c r="AT3155" i="1"/>
  <c r="AX3155" i="1"/>
  <c r="AU3155" i="1"/>
  <c r="AV3155" i="1"/>
  <c r="AR3147" i="1"/>
  <c r="AS3147" i="1"/>
  <c r="AT3147" i="1"/>
  <c r="AX3147" i="1"/>
  <c r="AU3147" i="1"/>
  <c r="AV3147" i="1"/>
  <c r="AR3139" i="1"/>
  <c r="AS3139" i="1"/>
  <c r="AT3139" i="1"/>
  <c r="AW3139" i="1"/>
  <c r="AU3139" i="1"/>
  <c r="AV3139" i="1"/>
  <c r="AR3131" i="1"/>
  <c r="AS3131" i="1"/>
  <c r="AT3131" i="1"/>
  <c r="AW3131" i="1"/>
  <c r="AU3131" i="1"/>
  <c r="AV3131" i="1"/>
  <c r="AR3123" i="1"/>
  <c r="AS3123" i="1"/>
  <c r="AT3123" i="1"/>
  <c r="AV3123" i="1"/>
  <c r="AW3123" i="1"/>
  <c r="AU3123" i="1"/>
  <c r="AX3123" i="1"/>
  <c r="AR3115" i="1"/>
  <c r="AS3115" i="1"/>
  <c r="AT3115" i="1"/>
  <c r="AV3115" i="1"/>
  <c r="AW3115" i="1"/>
  <c r="AU3115" i="1"/>
  <c r="AX3115" i="1"/>
  <c r="AR3107" i="1"/>
  <c r="AS3107" i="1"/>
  <c r="AT3107" i="1"/>
  <c r="AV3107" i="1"/>
  <c r="AW3107" i="1"/>
  <c r="AU3107" i="1"/>
  <c r="AX3107" i="1"/>
  <c r="AR3099" i="1"/>
  <c r="AS3099" i="1"/>
  <c r="AT3099" i="1"/>
  <c r="AV3099" i="1"/>
  <c r="AW3099" i="1"/>
  <c r="AU3099" i="1"/>
  <c r="AX3099" i="1"/>
  <c r="AR3091" i="1"/>
  <c r="AS3091" i="1"/>
  <c r="AT3091" i="1"/>
  <c r="AU3091" i="1"/>
  <c r="AV3091" i="1"/>
  <c r="AW3091" i="1"/>
  <c r="AX3091" i="1"/>
  <c r="AR3083" i="1"/>
  <c r="AS3083" i="1"/>
  <c r="AT3083" i="1"/>
  <c r="AU3083" i="1"/>
  <c r="AV3083" i="1"/>
  <c r="AW3083" i="1"/>
  <c r="AX3083" i="1"/>
  <c r="AR3075" i="1"/>
  <c r="AS3075" i="1"/>
  <c r="AT3075" i="1"/>
  <c r="AU3075" i="1"/>
  <c r="AV3075" i="1"/>
  <c r="AW3075" i="1"/>
  <c r="AX3075" i="1"/>
  <c r="AR3067" i="1"/>
  <c r="AS3067" i="1"/>
  <c r="AT3067" i="1"/>
  <c r="AU3067" i="1"/>
  <c r="AV3067" i="1"/>
  <c r="AW3067" i="1"/>
  <c r="AX3067" i="1"/>
  <c r="AR3059" i="1"/>
  <c r="AS3059" i="1"/>
  <c r="AT3059" i="1"/>
  <c r="AU3059" i="1"/>
  <c r="AV3059" i="1"/>
  <c r="AW3059" i="1"/>
  <c r="AX3059" i="1"/>
  <c r="AR3051" i="1"/>
  <c r="AS3051" i="1"/>
  <c r="AT3051" i="1"/>
  <c r="AU3051" i="1"/>
  <c r="AV3051" i="1"/>
  <c r="AW3051" i="1"/>
  <c r="AX3051" i="1"/>
  <c r="AR3043" i="1"/>
  <c r="AS3043" i="1"/>
  <c r="AT3043" i="1"/>
  <c r="AU3043" i="1"/>
  <c r="AV3043" i="1"/>
  <c r="AW3043" i="1"/>
  <c r="AX3043" i="1"/>
  <c r="AR3035" i="1"/>
  <c r="AS3035" i="1"/>
  <c r="AT3035" i="1"/>
  <c r="AU3035" i="1"/>
  <c r="AV3035" i="1"/>
  <c r="AW3035" i="1"/>
  <c r="AX3035" i="1"/>
  <c r="AR3027" i="1"/>
  <c r="AS3027" i="1"/>
  <c r="AT3027" i="1"/>
  <c r="AU3027" i="1"/>
  <c r="AV3027" i="1"/>
  <c r="AW3027" i="1"/>
  <c r="AX3027" i="1"/>
  <c r="AR3019" i="1"/>
  <c r="AS3019" i="1"/>
  <c r="AT3019" i="1"/>
  <c r="AU3019" i="1"/>
  <c r="AV3019" i="1"/>
  <c r="AW3019" i="1"/>
  <c r="AX3019" i="1"/>
  <c r="AR3011" i="1"/>
  <c r="AS3011" i="1"/>
  <c r="AT3011" i="1"/>
  <c r="AU3011" i="1"/>
  <c r="AV3011" i="1"/>
  <c r="AW3011" i="1"/>
  <c r="AX3011" i="1"/>
  <c r="AR3003" i="1"/>
  <c r="AS3003" i="1"/>
  <c r="AT3003" i="1"/>
  <c r="AU3003" i="1"/>
  <c r="AV3003" i="1"/>
  <c r="AW3003" i="1"/>
  <c r="AX3003" i="1"/>
  <c r="AR2995" i="1"/>
  <c r="AS2995" i="1"/>
  <c r="AT2995" i="1"/>
  <c r="AU2995" i="1"/>
  <c r="AV2995" i="1"/>
  <c r="AW2995" i="1"/>
  <c r="AX2995" i="1"/>
  <c r="AT2987" i="1"/>
  <c r="AU2987" i="1"/>
  <c r="AR2987" i="1"/>
  <c r="AS2987" i="1"/>
  <c r="AV2987" i="1"/>
  <c r="AW2987" i="1"/>
  <c r="AX2987" i="1"/>
  <c r="AT2979" i="1"/>
  <c r="AU2979" i="1"/>
  <c r="AR2979" i="1"/>
  <c r="AS2979" i="1"/>
  <c r="AV2979" i="1"/>
  <c r="AW2979" i="1"/>
  <c r="AT2971" i="1"/>
  <c r="AU2971" i="1"/>
  <c r="AR2971" i="1"/>
  <c r="AS2971" i="1"/>
  <c r="AV2971" i="1"/>
  <c r="AW2971" i="1"/>
  <c r="AX2971" i="1"/>
  <c r="AT2963" i="1"/>
  <c r="AU2963" i="1"/>
  <c r="AR2963" i="1"/>
  <c r="AS2963" i="1"/>
  <c r="AV2963" i="1"/>
  <c r="AW2963" i="1"/>
  <c r="AX2963" i="1"/>
  <c r="AT2955" i="1"/>
  <c r="AU2955" i="1"/>
  <c r="AR2955" i="1"/>
  <c r="AS2955" i="1"/>
  <c r="AV2955" i="1"/>
  <c r="AW2955" i="1"/>
  <c r="AX2955" i="1"/>
  <c r="AT2947" i="1"/>
  <c r="AU2947" i="1"/>
  <c r="AR2947" i="1"/>
  <c r="AS2947" i="1"/>
  <c r="AV2947" i="1"/>
  <c r="AW2947" i="1"/>
  <c r="AT2939" i="1"/>
  <c r="AU2939" i="1"/>
  <c r="AR2939" i="1"/>
  <c r="AS2939" i="1"/>
  <c r="AV2939" i="1"/>
  <c r="AW2939" i="1"/>
  <c r="AX2939" i="1"/>
  <c r="AT2931" i="1"/>
  <c r="AU2931" i="1"/>
  <c r="AR2931" i="1"/>
  <c r="AS2931" i="1"/>
  <c r="AV2931" i="1"/>
  <c r="AW2931" i="1"/>
  <c r="AX2931" i="1"/>
  <c r="AT2923" i="1"/>
  <c r="AU2923" i="1"/>
  <c r="AS2923" i="1"/>
  <c r="AV2923" i="1"/>
  <c r="AW2923" i="1"/>
  <c r="AX2923" i="1"/>
  <c r="AR2923" i="1"/>
  <c r="AT2915" i="1"/>
  <c r="AU2915" i="1"/>
  <c r="AS2915" i="1"/>
  <c r="AV2915" i="1"/>
  <c r="AW2915" i="1"/>
  <c r="AX2915" i="1"/>
  <c r="AR2915" i="1"/>
  <c r="AT2907" i="1"/>
  <c r="AU2907" i="1"/>
  <c r="AS2907" i="1"/>
  <c r="AV2907" i="1"/>
  <c r="AW2907" i="1"/>
  <c r="AX2907" i="1"/>
  <c r="AR2907" i="1"/>
  <c r="AT2899" i="1"/>
  <c r="AU2899" i="1"/>
  <c r="AV2899" i="1"/>
  <c r="AW2899" i="1"/>
  <c r="AS2899" i="1"/>
  <c r="AR2899" i="1"/>
  <c r="AX2899" i="1"/>
  <c r="AT2891" i="1"/>
  <c r="AU2891" i="1"/>
  <c r="AV2891" i="1"/>
  <c r="AW2891" i="1"/>
  <c r="AS2891" i="1"/>
  <c r="AR2891" i="1"/>
  <c r="AX2891" i="1"/>
  <c r="AT2883" i="1"/>
  <c r="AU2883" i="1"/>
  <c r="AV2883" i="1"/>
  <c r="AW2883" i="1"/>
  <c r="AS2883" i="1"/>
  <c r="AR2883" i="1"/>
  <c r="AT2875" i="1"/>
  <c r="AU2875" i="1"/>
  <c r="AV2875" i="1"/>
  <c r="AW2875" i="1"/>
  <c r="AS2875" i="1"/>
  <c r="AR2875" i="1"/>
  <c r="AX2875" i="1"/>
  <c r="AT2867" i="1"/>
  <c r="AU2867" i="1"/>
  <c r="AV2867" i="1"/>
  <c r="AW2867" i="1"/>
  <c r="AS2867" i="1"/>
  <c r="AR2867" i="1"/>
  <c r="AX2867" i="1"/>
  <c r="AT2859" i="1"/>
  <c r="AU2859" i="1"/>
  <c r="AV2859" i="1"/>
  <c r="AW2859" i="1"/>
  <c r="AS2859" i="1"/>
  <c r="AR2859" i="1"/>
  <c r="AX2859" i="1"/>
  <c r="AT2851" i="1"/>
  <c r="AU2851" i="1"/>
  <c r="AV2851" i="1"/>
  <c r="AW2851" i="1"/>
  <c r="AS2851" i="1"/>
  <c r="AR2851" i="1"/>
  <c r="AT2843" i="1"/>
  <c r="AU2843" i="1"/>
  <c r="AV2843" i="1"/>
  <c r="AW2843" i="1"/>
  <c r="AS2843" i="1"/>
  <c r="AR2843" i="1"/>
  <c r="AX2843" i="1"/>
  <c r="AT2835" i="1"/>
  <c r="AU2835" i="1"/>
  <c r="AV2835" i="1"/>
  <c r="AW2835" i="1"/>
  <c r="AS2835" i="1"/>
  <c r="AR2835" i="1"/>
  <c r="AX2835" i="1"/>
  <c r="AT2827" i="1"/>
  <c r="AU2827" i="1"/>
  <c r="AV2827" i="1"/>
  <c r="AW2827" i="1"/>
  <c r="AS2827" i="1"/>
  <c r="AR2827" i="1"/>
  <c r="AX2827" i="1"/>
  <c r="AT2819" i="1"/>
  <c r="AU2819" i="1"/>
  <c r="AV2819" i="1"/>
  <c r="AW2819" i="1"/>
  <c r="AS2819" i="1"/>
  <c r="AR2819" i="1"/>
  <c r="AT2811" i="1"/>
  <c r="AU2811" i="1"/>
  <c r="AV2811" i="1"/>
  <c r="AW2811" i="1"/>
  <c r="AS2811" i="1"/>
  <c r="AR2811" i="1"/>
  <c r="AX2811" i="1"/>
  <c r="AT2803" i="1"/>
  <c r="AU2803" i="1"/>
  <c r="AV2803" i="1"/>
  <c r="AW2803" i="1"/>
  <c r="AS2803" i="1"/>
  <c r="AR2803" i="1"/>
  <c r="AX2803" i="1"/>
  <c r="AT2795" i="1"/>
  <c r="AU2795" i="1"/>
  <c r="AV2795" i="1"/>
  <c r="AW2795" i="1"/>
  <c r="AS2795" i="1"/>
  <c r="AR2795" i="1"/>
  <c r="AX2795" i="1"/>
  <c r="AT2787" i="1"/>
  <c r="AU2787" i="1"/>
  <c r="AV2787" i="1"/>
  <c r="AW2787" i="1"/>
  <c r="AS2787" i="1"/>
  <c r="AR2787" i="1"/>
  <c r="AT2779" i="1"/>
  <c r="AU2779" i="1"/>
  <c r="AV2779" i="1"/>
  <c r="AW2779" i="1"/>
  <c r="AX2779" i="1"/>
  <c r="AS2779" i="1"/>
  <c r="AR2779" i="1"/>
  <c r="AT2771" i="1"/>
  <c r="AU2771" i="1"/>
  <c r="AV2771" i="1"/>
  <c r="AW2771" i="1"/>
  <c r="AX2771" i="1"/>
  <c r="AS2771" i="1"/>
  <c r="AR2771" i="1"/>
  <c r="AT2763" i="1"/>
  <c r="AU2763" i="1"/>
  <c r="AV2763" i="1"/>
  <c r="AW2763" i="1"/>
  <c r="AX2763" i="1"/>
  <c r="AS2763" i="1"/>
  <c r="AR2763" i="1"/>
  <c r="AT2755" i="1"/>
  <c r="AU2755" i="1"/>
  <c r="AV2755" i="1"/>
  <c r="AW2755" i="1"/>
  <c r="AX2755" i="1"/>
  <c r="AS2755" i="1"/>
  <c r="AR2755" i="1"/>
  <c r="AT2747" i="1"/>
  <c r="AU2747" i="1"/>
  <c r="AV2747" i="1"/>
  <c r="AW2747" i="1"/>
  <c r="AX2747" i="1"/>
  <c r="AS2747" i="1"/>
  <c r="AR2747" i="1"/>
  <c r="AT2739" i="1"/>
  <c r="AR2739" i="1"/>
  <c r="AS2739" i="1"/>
  <c r="AU2739" i="1"/>
  <c r="AV2739" i="1"/>
  <c r="AX2739" i="1"/>
  <c r="AW2739" i="1"/>
  <c r="AT2731" i="1"/>
  <c r="AR2731" i="1"/>
  <c r="AS2731" i="1"/>
  <c r="AU2731" i="1"/>
  <c r="AV2731" i="1"/>
  <c r="AX2731" i="1"/>
  <c r="AW2731" i="1"/>
  <c r="AT2723" i="1"/>
  <c r="AR2723" i="1"/>
  <c r="AS2723" i="1"/>
  <c r="AU2723" i="1"/>
  <c r="AV2723" i="1"/>
  <c r="AX2723" i="1"/>
  <c r="AW2723" i="1"/>
  <c r="AT2715" i="1"/>
  <c r="AR2715" i="1"/>
  <c r="AS2715" i="1"/>
  <c r="AU2715" i="1"/>
  <c r="AV2715" i="1"/>
  <c r="AX2715" i="1"/>
  <c r="AW2715" i="1"/>
  <c r="AS2707" i="1"/>
  <c r="AT2707" i="1"/>
  <c r="AR2707" i="1"/>
  <c r="AU2707" i="1"/>
  <c r="AV2707" i="1"/>
  <c r="AX2707" i="1"/>
  <c r="AW2707" i="1"/>
  <c r="AS2699" i="1"/>
  <c r="AT2699" i="1"/>
  <c r="AR2699" i="1"/>
  <c r="AU2699" i="1"/>
  <c r="AV2699" i="1"/>
  <c r="AX2699" i="1"/>
  <c r="AW2699" i="1"/>
  <c r="AS2691" i="1"/>
  <c r="AT2691" i="1"/>
  <c r="AR2691" i="1"/>
  <c r="AU2691" i="1"/>
  <c r="AV2691" i="1"/>
  <c r="AX2691" i="1"/>
  <c r="AW2691" i="1"/>
  <c r="AS2683" i="1"/>
  <c r="AT2683" i="1"/>
  <c r="AR2683" i="1"/>
  <c r="AU2683" i="1"/>
  <c r="AV2683" i="1"/>
  <c r="AX2683" i="1"/>
  <c r="AW2683" i="1"/>
  <c r="AS2675" i="1"/>
  <c r="AT2675" i="1"/>
  <c r="AR2675" i="1"/>
  <c r="AU2675" i="1"/>
  <c r="AV2675" i="1"/>
  <c r="AX2675" i="1"/>
  <c r="AW2675" i="1"/>
  <c r="AV2667" i="1"/>
  <c r="AW2667" i="1"/>
  <c r="AR2667" i="1"/>
  <c r="AS2667" i="1"/>
  <c r="AT2667" i="1"/>
  <c r="AX2667" i="1"/>
  <c r="AU2667" i="1"/>
  <c r="AV2659" i="1"/>
  <c r="AW2659" i="1"/>
  <c r="AR2659" i="1"/>
  <c r="AS2659" i="1"/>
  <c r="AT2659" i="1"/>
  <c r="AX2659" i="1"/>
  <c r="AU2659" i="1"/>
  <c r="AV2651" i="1"/>
  <c r="AW2651" i="1"/>
  <c r="AX2651" i="1"/>
  <c r="AR2651" i="1"/>
  <c r="AS2651" i="1"/>
  <c r="AT2651" i="1"/>
  <c r="AU2651" i="1"/>
  <c r="AV2643" i="1"/>
  <c r="AW2643" i="1"/>
  <c r="AX2643" i="1"/>
  <c r="AR2643" i="1"/>
  <c r="AS2643" i="1"/>
  <c r="AT2643" i="1"/>
  <c r="AU2643" i="1"/>
  <c r="AV2635" i="1"/>
  <c r="AW2635" i="1"/>
  <c r="AX2635" i="1"/>
  <c r="AR2635" i="1"/>
  <c r="AS2635" i="1"/>
  <c r="AT2635" i="1"/>
  <c r="AU2635" i="1"/>
  <c r="AV2627" i="1"/>
  <c r="AW2627" i="1"/>
  <c r="AX2627" i="1"/>
  <c r="AR2627" i="1"/>
  <c r="AS2627" i="1"/>
  <c r="AT2627" i="1"/>
  <c r="AU2627" i="1"/>
  <c r="AV2619" i="1"/>
  <c r="AW2619" i="1"/>
  <c r="AX2619" i="1"/>
  <c r="AR2619" i="1"/>
  <c r="AS2619" i="1"/>
  <c r="AT2619" i="1"/>
  <c r="AU2619" i="1"/>
  <c r="AV2611" i="1"/>
  <c r="AW2611" i="1"/>
  <c r="AX2611" i="1"/>
  <c r="AR2611" i="1"/>
  <c r="AS2611" i="1"/>
  <c r="AT2611" i="1"/>
  <c r="AU2611" i="1"/>
  <c r="AV2603" i="1"/>
  <c r="AW2603" i="1"/>
  <c r="AX2603" i="1"/>
  <c r="AR2603" i="1"/>
  <c r="AS2603" i="1"/>
  <c r="AT2603" i="1"/>
  <c r="AU2603" i="1"/>
  <c r="AV2595" i="1"/>
  <c r="AW2595" i="1"/>
  <c r="AX2595" i="1"/>
  <c r="AR2595" i="1"/>
  <c r="AS2595" i="1"/>
  <c r="AT2595" i="1"/>
  <c r="AU2595" i="1"/>
  <c r="AV2587" i="1"/>
  <c r="AW2587" i="1"/>
  <c r="AX2587" i="1"/>
  <c r="AR2587" i="1"/>
  <c r="AS2587" i="1"/>
  <c r="AT2587" i="1"/>
  <c r="AU2587" i="1"/>
  <c r="AV2579" i="1"/>
  <c r="AW2579" i="1"/>
  <c r="AX2579" i="1"/>
  <c r="AR2579" i="1"/>
  <c r="AS2579" i="1"/>
  <c r="AT2579" i="1"/>
  <c r="AU2579" i="1"/>
  <c r="AV2571" i="1"/>
  <c r="AW2571" i="1"/>
  <c r="AX2571" i="1"/>
  <c r="AR2571" i="1"/>
  <c r="AS2571" i="1"/>
  <c r="AT2571" i="1"/>
  <c r="AU2571" i="1"/>
  <c r="AV2563" i="1"/>
  <c r="AW2563" i="1"/>
  <c r="AX2563" i="1"/>
  <c r="AR2563" i="1"/>
  <c r="AS2563" i="1"/>
  <c r="AT2563" i="1"/>
  <c r="AU2563" i="1"/>
  <c r="AV2555" i="1"/>
  <c r="AW2555" i="1"/>
  <c r="AX2555" i="1"/>
  <c r="AR2555" i="1"/>
  <c r="AS2555" i="1"/>
  <c r="AT2555" i="1"/>
  <c r="AU2555" i="1"/>
  <c r="AT2547" i="1"/>
  <c r="AR2547" i="1"/>
  <c r="AS2547" i="1"/>
  <c r="AU2547" i="1"/>
  <c r="AV2547" i="1"/>
  <c r="AW2547" i="1"/>
  <c r="AX2547" i="1"/>
  <c r="AT2539" i="1"/>
  <c r="AR2539" i="1"/>
  <c r="AS2539" i="1"/>
  <c r="AU2539" i="1"/>
  <c r="AV2539" i="1"/>
  <c r="AW2539" i="1"/>
  <c r="AX2539" i="1"/>
  <c r="AT2531" i="1"/>
  <c r="AR2531" i="1"/>
  <c r="AS2531" i="1"/>
  <c r="AU2531" i="1"/>
  <c r="AV2531" i="1"/>
  <c r="AW2531" i="1"/>
  <c r="AX2531" i="1"/>
  <c r="AT2523" i="1"/>
  <c r="AR2523" i="1"/>
  <c r="AS2523" i="1"/>
  <c r="AU2523" i="1"/>
  <c r="AV2523" i="1"/>
  <c r="AW2523" i="1"/>
  <c r="AX2523" i="1"/>
  <c r="AT2515" i="1"/>
  <c r="AR2515" i="1"/>
  <c r="AS2515" i="1"/>
  <c r="AU2515" i="1"/>
  <c r="AV2515" i="1"/>
  <c r="AW2515" i="1"/>
  <c r="AX2515" i="1"/>
  <c r="AT2507" i="1"/>
  <c r="AR2507" i="1"/>
  <c r="AS2507" i="1"/>
  <c r="AU2507" i="1"/>
  <c r="AV2507" i="1"/>
  <c r="AW2507" i="1"/>
  <c r="AX2507" i="1"/>
  <c r="AT2499" i="1"/>
  <c r="AR2499" i="1"/>
  <c r="AS2499" i="1"/>
  <c r="AU2499" i="1"/>
  <c r="AV2499" i="1"/>
  <c r="AW2499" i="1"/>
  <c r="AX2499" i="1"/>
  <c r="AT2491" i="1"/>
  <c r="AR2491" i="1"/>
  <c r="AS2491" i="1"/>
  <c r="AU2491" i="1"/>
  <c r="AV2491" i="1"/>
  <c r="AW2491" i="1"/>
  <c r="AX2491" i="1"/>
  <c r="AT2483" i="1"/>
  <c r="AR2483" i="1"/>
  <c r="AS2483" i="1"/>
  <c r="AU2483" i="1"/>
  <c r="AV2483" i="1"/>
  <c r="AW2483" i="1"/>
  <c r="AX2483" i="1"/>
  <c r="AT2475" i="1"/>
  <c r="AR2475" i="1"/>
  <c r="AS2475" i="1"/>
  <c r="AU2475" i="1"/>
  <c r="AV2475" i="1"/>
  <c r="AW2475" i="1"/>
  <c r="AX2475" i="1"/>
  <c r="AS2467" i="1"/>
  <c r="AT2467" i="1"/>
  <c r="AR2467" i="1"/>
  <c r="AU2467" i="1"/>
  <c r="AV2467" i="1"/>
  <c r="AW2467" i="1"/>
  <c r="AX2467" i="1"/>
  <c r="AW2459" i="1"/>
  <c r="AS2459" i="1"/>
  <c r="AT2459" i="1"/>
  <c r="AR2459" i="1"/>
  <c r="AU2459" i="1"/>
  <c r="AV2459" i="1"/>
  <c r="AX2459" i="1"/>
  <c r="AW2451" i="1"/>
  <c r="AS2451" i="1"/>
  <c r="AT2451" i="1"/>
  <c r="AR2451" i="1"/>
  <c r="AU2451" i="1"/>
  <c r="AV2451" i="1"/>
  <c r="AX2451" i="1"/>
  <c r="AW2443" i="1"/>
  <c r="AS2443" i="1"/>
  <c r="AT2443" i="1"/>
  <c r="AR2443" i="1"/>
  <c r="AU2443" i="1"/>
  <c r="AV2443" i="1"/>
  <c r="AX2443" i="1"/>
  <c r="AW2435" i="1"/>
  <c r="AS2435" i="1"/>
  <c r="AT2435" i="1"/>
  <c r="AR2435" i="1"/>
  <c r="AU2435" i="1"/>
  <c r="AV2435" i="1"/>
  <c r="AX2435" i="1"/>
  <c r="AW2427" i="1"/>
  <c r="AS2427" i="1"/>
  <c r="AT2427" i="1"/>
  <c r="AR2427" i="1"/>
  <c r="AU2427" i="1"/>
  <c r="AV2427" i="1"/>
  <c r="AX2427" i="1"/>
  <c r="AW2419" i="1"/>
  <c r="AX2419" i="1"/>
  <c r="AS2419" i="1"/>
  <c r="AT2419" i="1"/>
  <c r="AV2419" i="1"/>
  <c r="AR2419" i="1"/>
  <c r="AU2419" i="1"/>
  <c r="AW2411" i="1"/>
  <c r="AX2411" i="1"/>
  <c r="AS2411" i="1"/>
  <c r="AT2411" i="1"/>
  <c r="AV2411" i="1"/>
  <c r="AR2411" i="1"/>
  <c r="AU2411" i="1"/>
  <c r="AW2403" i="1"/>
  <c r="AX2403" i="1"/>
  <c r="AS2403" i="1"/>
  <c r="AT2403" i="1"/>
  <c r="AV2403" i="1"/>
  <c r="AR2403" i="1"/>
  <c r="AU2403" i="1"/>
  <c r="AW2395" i="1"/>
  <c r="AX2395" i="1"/>
  <c r="AR2395" i="1"/>
  <c r="AS2395" i="1"/>
  <c r="AT2395" i="1"/>
  <c r="AV2395" i="1"/>
  <c r="AU2395" i="1"/>
  <c r="AW2387" i="1"/>
  <c r="AX2387" i="1"/>
  <c r="AR2387" i="1"/>
  <c r="AS2387" i="1"/>
  <c r="AT2387" i="1"/>
  <c r="AV2387" i="1"/>
  <c r="AU2387" i="1"/>
  <c r="AW2379" i="1"/>
  <c r="AX2379" i="1"/>
  <c r="AR2379" i="1"/>
  <c r="AS2379" i="1"/>
  <c r="AT2379" i="1"/>
  <c r="AV2379" i="1"/>
  <c r="AU2379" i="1"/>
  <c r="AW2371" i="1"/>
  <c r="AX2371" i="1"/>
  <c r="AR2371" i="1"/>
  <c r="AS2371" i="1"/>
  <c r="AT2371" i="1"/>
  <c r="AV2371" i="1"/>
  <c r="AU2371" i="1"/>
  <c r="AW2363" i="1"/>
  <c r="AX2363" i="1"/>
  <c r="AR2363" i="1"/>
  <c r="AS2363" i="1"/>
  <c r="AT2363" i="1"/>
  <c r="AV2363" i="1"/>
  <c r="AU2363" i="1"/>
  <c r="AW2355" i="1"/>
  <c r="AX2355" i="1"/>
  <c r="AR2355" i="1"/>
  <c r="AS2355" i="1"/>
  <c r="AT2355" i="1"/>
  <c r="AV2355" i="1"/>
  <c r="AU2355" i="1"/>
  <c r="AW2347" i="1"/>
  <c r="AX2347" i="1"/>
  <c r="AR2347" i="1"/>
  <c r="AS2347" i="1"/>
  <c r="AT2347" i="1"/>
  <c r="AV2347" i="1"/>
  <c r="AU2347" i="1"/>
  <c r="AW2339" i="1"/>
  <c r="AX2339" i="1"/>
  <c r="AR2339" i="1"/>
  <c r="AS2339" i="1"/>
  <c r="AT2339" i="1"/>
  <c r="AV2339" i="1"/>
  <c r="AU2339" i="1"/>
  <c r="AW2331" i="1"/>
  <c r="AX2331" i="1"/>
  <c r="AR2331" i="1"/>
  <c r="AS2331" i="1"/>
  <c r="AT2331" i="1"/>
  <c r="AV2331" i="1"/>
  <c r="AU2331" i="1"/>
  <c r="AW2323" i="1"/>
  <c r="AX2323" i="1"/>
  <c r="AR2323" i="1"/>
  <c r="AS2323" i="1"/>
  <c r="AT2323" i="1"/>
  <c r="AV2323" i="1"/>
  <c r="AU2323" i="1"/>
  <c r="AW2315" i="1"/>
  <c r="AX2315" i="1"/>
  <c r="AR2315" i="1"/>
  <c r="AS2315" i="1"/>
  <c r="AT2315" i="1"/>
  <c r="AV2315" i="1"/>
  <c r="AU2315" i="1"/>
  <c r="AW2307" i="1"/>
  <c r="AX2307" i="1"/>
  <c r="AR2307" i="1"/>
  <c r="AS2307" i="1"/>
  <c r="AT2307" i="1"/>
  <c r="AV2307" i="1"/>
  <c r="AU2307" i="1"/>
  <c r="AW2299" i="1"/>
  <c r="AX2299" i="1"/>
  <c r="AR2299" i="1"/>
  <c r="AS2299" i="1"/>
  <c r="AT2299" i="1"/>
  <c r="AV2299" i="1"/>
  <c r="AU2299" i="1"/>
  <c r="AW2291" i="1"/>
  <c r="AX2291" i="1"/>
  <c r="AR2291" i="1"/>
  <c r="AS2291" i="1"/>
  <c r="AT2291" i="1"/>
  <c r="AV2291" i="1"/>
  <c r="AU2291" i="1"/>
  <c r="AW2283" i="1"/>
  <c r="AX2283" i="1"/>
  <c r="AR2283" i="1"/>
  <c r="AS2283" i="1"/>
  <c r="AT2283" i="1"/>
  <c r="AV2283" i="1"/>
  <c r="AU2283" i="1"/>
  <c r="AW2275" i="1"/>
  <c r="AX2275" i="1"/>
  <c r="AR2275" i="1"/>
  <c r="AS2275" i="1"/>
  <c r="AT2275" i="1"/>
  <c r="AV2275" i="1"/>
  <c r="AU2275" i="1"/>
  <c r="AW2267" i="1"/>
  <c r="AX2267" i="1"/>
  <c r="AR2267" i="1"/>
  <c r="AS2267" i="1"/>
  <c r="AT2267" i="1"/>
  <c r="AV2267" i="1"/>
  <c r="AU2267" i="1"/>
  <c r="AW2259" i="1"/>
  <c r="AX2259" i="1"/>
  <c r="AR2259" i="1"/>
  <c r="AS2259" i="1"/>
  <c r="AT2259" i="1"/>
  <c r="AV2259" i="1"/>
  <c r="AU2259" i="1"/>
  <c r="AW2251" i="1"/>
  <c r="AX2251" i="1"/>
  <c r="AR2251" i="1"/>
  <c r="AS2251" i="1"/>
  <c r="AT2251" i="1"/>
  <c r="AV2251" i="1"/>
  <c r="AU2251" i="1"/>
  <c r="AU2243" i="1"/>
  <c r="AX2243" i="1"/>
  <c r="AR2243" i="1"/>
  <c r="AS2243" i="1"/>
  <c r="AT2243" i="1"/>
  <c r="AW2243" i="1"/>
  <c r="AV2243" i="1"/>
  <c r="AT2235" i="1"/>
  <c r="AU2235" i="1"/>
  <c r="AR2235" i="1"/>
  <c r="AS2235" i="1"/>
  <c r="AV2235" i="1"/>
  <c r="AW2235" i="1"/>
  <c r="AX2235" i="1"/>
  <c r="AT2227" i="1"/>
  <c r="AU2227" i="1"/>
  <c r="AR2227" i="1"/>
  <c r="AS2227" i="1"/>
  <c r="AV2227" i="1"/>
  <c r="AW2227" i="1"/>
  <c r="AX2227" i="1"/>
  <c r="AR2219" i="1"/>
  <c r="AT2219" i="1"/>
  <c r="AU2219" i="1"/>
  <c r="AV2219" i="1"/>
  <c r="AW2219" i="1"/>
  <c r="AX2219" i="1"/>
  <c r="AS2219" i="1"/>
  <c r="AR2211" i="1"/>
  <c r="AS2211" i="1"/>
  <c r="AT2211" i="1"/>
  <c r="AU2211" i="1"/>
  <c r="AX2211" i="1"/>
  <c r="AW2211" i="1"/>
  <c r="AV2211" i="1"/>
  <c r="AR2203" i="1"/>
  <c r="AS2203" i="1"/>
  <c r="AT2203" i="1"/>
  <c r="AU2203" i="1"/>
  <c r="AX2203" i="1"/>
  <c r="AW2203" i="1"/>
  <c r="AV2203" i="1"/>
  <c r="AR2195" i="1"/>
  <c r="AS2195" i="1"/>
  <c r="AT2195" i="1"/>
  <c r="AU2195" i="1"/>
  <c r="AX2195" i="1"/>
  <c r="AW2195" i="1"/>
  <c r="AV2195" i="1"/>
  <c r="AR2187" i="1"/>
  <c r="AS2187" i="1"/>
  <c r="AT2187" i="1"/>
  <c r="AU2187" i="1"/>
  <c r="AX2187" i="1"/>
  <c r="AW2187" i="1"/>
  <c r="AV2187" i="1"/>
  <c r="AR2179" i="1"/>
  <c r="AS2179" i="1"/>
  <c r="AT2179" i="1"/>
  <c r="AU2179" i="1"/>
  <c r="AX2179" i="1"/>
  <c r="AW2179" i="1"/>
  <c r="AV2179" i="1"/>
  <c r="AR2171" i="1"/>
  <c r="AS2171" i="1"/>
  <c r="AT2171" i="1"/>
  <c r="AU2171" i="1"/>
  <c r="AX2171" i="1"/>
  <c r="AW2171" i="1"/>
  <c r="AV2171" i="1"/>
  <c r="AR2163" i="1"/>
  <c r="AS2163" i="1"/>
  <c r="AT2163" i="1"/>
  <c r="AU2163" i="1"/>
  <c r="AX2163" i="1"/>
  <c r="AW2163" i="1"/>
  <c r="AV2163" i="1"/>
  <c r="AR2155" i="1"/>
  <c r="AS2155" i="1"/>
  <c r="AT2155" i="1"/>
  <c r="AU2155" i="1"/>
  <c r="AX2155" i="1"/>
  <c r="AW2155" i="1"/>
  <c r="AV2155" i="1"/>
  <c r="AR2147" i="1"/>
  <c r="AS2147" i="1"/>
  <c r="AT2147" i="1"/>
  <c r="AU2147" i="1"/>
  <c r="AX2147" i="1"/>
  <c r="AW2147" i="1"/>
  <c r="AV2147" i="1"/>
  <c r="AR2139" i="1"/>
  <c r="AS2139" i="1"/>
  <c r="AT2139" i="1"/>
  <c r="AU2139" i="1"/>
  <c r="AX2139" i="1"/>
  <c r="AW2139" i="1"/>
  <c r="AV2139" i="1"/>
  <c r="AR2131" i="1"/>
  <c r="AS2131" i="1"/>
  <c r="AT2131" i="1"/>
  <c r="AU2131" i="1"/>
  <c r="AX2131" i="1"/>
  <c r="AW2131" i="1"/>
  <c r="AV2131" i="1"/>
  <c r="AX2123" i="1"/>
  <c r="AR2123" i="1"/>
  <c r="AS2123" i="1"/>
  <c r="AT2123" i="1"/>
  <c r="AU2123" i="1"/>
  <c r="AW2123" i="1"/>
  <c r="AV2123" i="1"/>
  <c r="AX2115" i="1"/>
  <c r="AR2115" i="1"/>
  <c r="AS2115" i="1"/>
  <c r="AT2115" i="1"/>
  <c r="AU2115" i="1"/>
  <c r="AW2115" i="1"/>
  <c r="AV2115" i="1"/>
  <c r="AX2107" i="1"/>
  <c r="AR2107" i="1"/>
  <c r="AS2107" i="1"/>
  <c r="AT2107" i="1"/>
  <c r="AU2107" i="1"/>
  <c r="AW2107" i="1"/>
  <c r="AV2107" i="1"/>
  <c r="AX2099" i="1"/>
  <c r="AR2099" i="1"/>
  <c r="AS2099" i="1"/>
  <c r="AT2099" i="1"/>
  <c r="AU2099" i="1"/>
  <c r="AW2099" i="1"/>
  <c r="AV2099" i="1"/>
  <c r="AX2091" i="1"/>
  <c r="AR2091" i="1"/>
  <c r="AS2091" i="1"/>
  <c r="AT2091" i="1"/>
  <c r="AU2091" i="1"/>
  <c r="AW2091" i="1"/>
  <c r="AV2091" i="1"/>
  <c r="AX2083" i="1"/>
  <c r="AR2083" i="1"/>
  <c r="AS2083" i="1"/>
  <c r="AT2083" i="1"/>
  <c r="AU2083" i="1"/>
  <c r="AV2083" i="1"/>
  <c r="AW2083" i="1"/>
  <c r="AX2075" i="1"/>
  <c r="AR2075" i="1"/>
  <c r="AS2075" i="1"/>
  <c r="AT2075" i="1"/>
  <c r="AU2075" i="1"/>
  <c r="AV2075" i="1"/>
  <c r="AW2075" i="1"/>
  <c r="AX2067" i="1"/>
  <c r="AR2067" i="1"/>
  <c r="AS2067" i="1"/>
  <c r="AT2067" i="1"/>
  <c r="AU2067" i="1"/>
  <c r="AV2067" i="1"/>
  <c r="AW2067" i="1"/>
  <c r="AX2059" i="1"/>
  <c r="AR2059" i="1"/>
  <c r="AS2059" i="1"/>
  <c r="AT2059" i="1"/>
  <c r="AU2059" i="1"/>
  <c r="AV2059" i="1"/>
  <c r="AW2059" i="1"/>
  <c r="AX2051" i="1"/>
  <c r="AR2051" i="1"/>
  <c r="AS2051" i="1"/>
  <c r="AT2051" i="1"/>
  <c r="AU2051" i="1"/>
  <c r="AV2051" i="1"/>
  <c r="AW2051" i="1"/>
  <c r="AX2043" i="1"/>
  <c r="AR2043" i="1"/>
  <c r="AS2043" i="1"/>
  <c r="AT2043" i="1"/>
  <c r="AU2043" i="1"/>
  <c r="AV2043" i="1"/>
  <c r="AW2043" i="1"/>
  <c r="AX2035" i="1"/>
  <c r="AR2035" i="1"/>
  <c r="AS2035" i="1"/>
  <c r="AT2035" i="1"/>
  <c r="AU2035" i="1"/>
  <c r="AV2035" i="1"/>
  <c r="AW2035" i="1"/>
  <c r="AX2027" i="1"/>
  <c r="AR2027" i="1"/>
  <c r="AS2027" i="1"/>
  <c r="AT2027" i="1"/>
  <c r="AU2027" i="1"/>
  <c r="AV2027" i="1"/>
  <c r="AW2027" i="1"/>
  <c r="AX2019" i="1"/>
  <c r="AR2019" i="1"/>
  <c r="AS2019" i="1"/>
  <c r="AT2019" i="1"/>
  <c r="AU2019" i="1"/>
  <c r="AV2019" i="1"/>
  <c r="AW2019" i="1"/>
  <c r="AX2011" i="1"/>
  <c r="AR2011" i="1"/>
  <c r="AS2011" i="1"/>
  <c r="AT2011" i="1"/>
  <c r="AU2011" i="1"/>
  <c r="AV2011" i="1"/>
  <c r="AW2011" i="1"/>
  <c r="AX2003" i="1"/>
  <c r="AR2003" i="1"/>
  <c r="AS2003" i="1"/>
  <c r="AT2003" i="1"/>
  <c r="AU2003" i="1"/>
  <c r="AV2003" i="1"/>
  <c r="AW2003" i="1"/>
  <c r="AT1995" i="1"/>
  <c r="AU1995" i="1"/>
  <c r="AR1995" i="1"/>
  <c r="AS1995" i="1"/>
  <c r="AV1995" i="1"/>
  <c r="AW1995" i="1"/>
  <c r="AX1995" i="1"/>
  <c r="AT1987" i="1"/>
  <c r="AU1987" i="1"/>
  <c r="AR1987" i="1"/>
  <c r="AS1987" i="1"/>
  <c r="AV1987" i="1"/>
  <c r="AW1987" i="1"/>
  <c r="AX1987" i="1"/>
  <c r="AS1979" i="1"/>
  <c r="AT1979" i="1"/>
  <c r="AU1979" i="1"/>
  <c r="AR1979" i="1"/>
  <c r="AX1979" i="1"/>
  <c r="AV1979" i="1"/>
  <c r="AW1979" i="1"/>
  <c r="AS1971" i="1"/>
  <c r="AT1971" i="1"/>
  <c r="AU1971" i="1"/>
  <c r="AR1971" i="1"/>
  <c r="AX1971" i="1"/>
  <c r="AV1971" i="1"/>
  <c r="AW1971" i="1"/>
  <c r="AS1963" i="1"/>
  <c r="AT1963" i="1"/>
  <c r="AU1963" i="1"/>
  <c r="AR1963" i="1"/>
  <c r="AX1963" i="1"/>
  <c r="AV1963" i="1"/>
  <c r="AW1963" i="1"/>
  <c r="AS1955" i="1"/>
  <c r="AT1955" i="1"/>
  <c r="AU1955" i="1"/>
  <c r="AV1955" i="1"/>
  <c r="AR1955" i="1"/>
  <c r="AW1955" i="1"/>
  <c r="AX1955" i="1"/>
  <c r="AS1947" i="1"/>
  <c r="AT1947" i="1"/>
  <c r="AU1947" i="1"/>
  <c r="AV1947" i="1"/>
  <c r="AR1947" i="1"/>
  <c r="AW1947" i="1"/>
  <c r="AX1947" i="1"/>
  <c r="AS1939" i="1"/>
  <c r="AT1939" i="1"/>
  <c r="AU1939" i="1"/>
  <c r="AV1939" i="1"/>
  <c r="AX1939" i="1"/>
  <c r="AR1939" i="1"/>
  <c r="AW1939" i="1"/>
  <c r="AS1931" i="1"/>
  <c r="AT1931" i="1"/>
  <c r="AU1931" i="1"/>
  <c r="AV1931" i="1"/>
  <c r="AX1931" i="1"/>
  <c r="AR1931" i="1"/>
  <c r="AW1931" i="1"/>
  <c r="AS1923" i="1"/>
  <c r="AT1923" i="1"/>
  <c r="AU1923" i="1"/>
  <c r="AV1923" i="1"/>
  <c r="AX1923" i="1"/>
  <c r="AR1923" i="1"/>
  <c r="AW1923" i="1"/>
  <c r="AS1915" i="1"/>
  <c r="AT1915" i="1"/>
  <c r="AU1915" i="1"/>
  <c r="AV1915" i="1"/>
  <c r="AW1915" i="1"/>
  <c r="AX1915" i="1"/>
  <c r="AR1915" i="1"/>
  <c r="AS1907" i="1"/>
  <c r="AT1907" i="1"/>
  <c r="AU1907" i="1"/>
  <c r="AV1907" i="1"/>
  <c r="AW1907" i="1"/>
  <c r="AX1907" i="1"/>
  <c r="AR1907" i="1"/>
  <c r="AU1899" i="1"/>
  <c r="AR1899" i="1"/>
  <c r="AS1899" i="1"/>
  <c r="AT1899" i="1"/>
  <c r="AV1899" i="1"/>
  <c r="AW1899" i="1"/>
  <c r="AX1899" i="1"/>
  <c r="AU1891" i="1"/>
  <c r="AR1891" i="1"/>
  <c r="AS1891" i="1"/>
  <c r="AT1891" i="1"/>
  <c r="AV1891" i="1"/>
  <c r="AW1891" i="1"/>
  <c r="AX1891" i="1"/>
  <c r="AU1883" i="1"/>
  <c r="AR1883" i="1"/>
  <c r="AS1883" i="1"/>
  <c r="AT1883" i="1"/>
  <c r="AV1883" i="1"/>
  <c r="AW1883" i="1"/>
  <c r="AX1883" i="1"/>
  <c r="AS1875" i="1"/>
  <c r="AU1875" i="1"/>
  <c r="AR1875" i="1"/>
  <c r="AT1875" i="1"/>
  <c r="AV1875" i="1"/>
  <c r="AX1875" i="1"/>
  <c r="AW1875" i="1"/>
  <c r="AS1867" i="1"/>
  <c r="AU1867" i="1"/>
  <c r="AR1867" i="1"/>
  <c r="AT1867" i="1"/>
  <c r="AV1867" i="1"/>
  <c r="AX1867" i="1"/>
  <c r="AW1867" i="1"/>
  <c r="AW1859" i="1"/>
  <c r="AS1859" i="1"/>
  <c r="AU1859" i="1"/>
  <c r="AR1859" i="1"/>
  <c r="AT1859" i="1"/>
  <c r="AV1859" i="1"/>
  <c r="AX1859" i="1"/>
  <c r="AW1851" i="1"/>
  <c r="AS1851" i="1"/>
  <c r="AU1851" i="1"/>
  <c r="AR1851" i="1"/>
  <c r="AT1851" i="1"/>
  <c r="AV1851" i="1"/>
  <c r="AX1851" i="1"/>
  <c r="AW1843" i="1"/>
  <c r="AR1843" i="1"/>
  <c r="AS1843" i="1"/>
  <c r="AU1843" i="1"/>
  <c r="AT1843" i="1"/>
  <c r="AX1843" i="1"/>
  <c r="AV1843" i="1"/>
  <c r="AW1835" i="1"/>
  <c r="AR1835" i="1"/>
  <c r="AS1835" i="1"/>
  <c r="AU1835" i="1"/>
  <c r="AT1835" i="1"/>
  <c r="AX1835" i="1"/>
  <c r="AV1835" i="1"/>
  <c r="AW1827" i="1"/>
  <c r="AR1827" i="1"/>
  <c r="AS1827" i="1"/>
  <c r="AU1827" i="1"/>
  <c r="AT1827" i="1"/>
  <c r="AX1827" i="1"/>
  <c r="AV1827" i="1"/>
  <c r="AW1819" i="1"/>
  <c r="AR1819" i="1"/>
  <c r="AS1819" i="1"/>
  <c r="AU1819" i="1"/>
  <c r="AT1819" i="1"/>
  <c r="AX1819" i="1"/>
  <c r="AV1819" i="1"/>
  <c r="AV1811" i="1"/>
  <c r="AW1811" i="1"/>
  <c r="AR1811" i="1"/>
  <c r="AS1811" i="1"/>
  <c r="AU1811" i="1"/>
  <c r="AX1811" i="1"/>
  <c r="AT1811" i="1"/>
  <c r="AV1803" i="1"/>
  <c r="AW1803" i="1"/>
  <c r="AX1803" i="1"/>
  <c r="AR1803" i="1"/>
  <c r="AS1803" i="1"/>
  <c r="AU1803" i="1"/>
  <c r="AT1803" i="1"/>
  <c r="AV1795" i="1"/>
  <c r="AW1795" i="1"/>
  <c r="AX1795" i="1"/>
  <c r="AR1795" i="1"/>
  <c r="AS1795" i="1"/>
  <c r="AU1795" i="1"/>
  <c r="AT1795" i="1"/>
  <c r="AV1787" i="1"/>
  <c r="AW1787" i="1"/>
  <c r="AX1787" i="1"/>
  <c r="AR1787" i="1"/>
  <c r="AS1787" i="1"/>
  <c r="AU1787" i="1"/>
  <c r="AT1787" i="1"/>
  <c r="AV1779" i="1"/>
  <c r="AW1779" i="1"/>
  <c r="AX1779" i="1"/>
  <c r="AR1779" i="1"/>
  <c r="AS1779" i="1"/>
  <c r="AU1779" i="1"/>
  <c r="AT1779" i="1"/>
  <c r="AV1771" i="1"/>
  <c r="AW1771" i="1"/>
  <c r="AX1771" i="1"/>
  <c r="AR1771" i="1"/>
  <c r="AS1771" i="1"/>
  <c r="AU1771" i="1"/>
  <c r="AT1771" i="1"/>
  <c r="AV1763" i="1"/>
  <c r="AW1763" i="1"/>
  <c r="AX1763" i="1"/>
  <c r="AR1763" i="1"/>
  <c r="AS1763" i="1"/>
  <c r="AU1763" i="1"/>
  <c r="AT1763" i="1"/>
  <c r="AV1755" i="1"/>
  <c r="AW1755" i="1"/>
  <c r="AX1755" i="1"/>
  <c r="AR1755" i="1"/>
  <c r="AS1755" i="1"/>
  <c r="AU1755" i="1"/>
  <c r="AT1755" i="1"/>
  <c r="AV1747" i="1"/>
  <c r="AW1747" i="1"/>
  <c r="AX1747" i="1"/>
  <c r="AR1747" i="1"/>
  <c r="AS1747" i="1"/>
  <c r="AU1747" i="1"/>
  <c r="AT1747" i="1"/>
  <c r="AV1739" i="1"/>
  <c r="AW1739" i="1"/>
  <c r="AX1739" i="1"/>
  <c r="AR1739" i="1"/>
  <c r="AS1739" i="1"/>
  <c r="AU1739" i="1"/>
  <c r="AT1739" i="1"/>
  <c r="AV1731" i="1"/>
  <c r="AW1731" i="1"/>
  <c r="AX1731" i="1"/>
  <c r="AR1731" i="1"/>
  <c r="AS1731" i="1"/>
  <c r="AU1731" i="1"/>
  <c r="AT1731" i="1"/>
  <c r="AV1723" i="1"/>
  <c r="AW1723" i="1"/>
  <c r="AX1723" i="1"/>
  <c r="AR1723" i="1"/>
  <c r="AS1723" i="1"/>
  <c r="AU1723" i="1"/>
  <c r="AT1723" i="1"/>
  <c r="AT1715" i="1"/>
  <c r="AU1715" i="1"/>
  <c r="AR1715" i="1"/>
  <c r="AS1715" i="1"/>
  <c r="AV1715" i="1"/>
  <c r="AW1715" i="1"/>
  <c r="AX1715" i="1"/>
  <c r="AS1707" i="1"/>
  <c r="AT1707" i="1"/>
  <c r="AU1707" i="1"/>
  <c r="AR1707" i="1"/>
  <c r="AV1707" i="1"/>
  <c r="AW1707" i="1"/>
  <c r="AX1707" i="1"/>
  <c r="AS1699" i="1"/>
  <c r="AT1699" i="1"/>
  <c r="AU1699" i="1"/>
  <c r="AR1699" i="1"/>
  <c r="AV1699" i="1"/>
  <c r="AW1699" i="1"/>
  <c r="AX1699" i="1"/>
  <c r="AR1691" i="1"/>
  <c r="AS1691" i="1"/>
  <c r="AT1691" i="1"/>
  <c r="AU1691" i="1"/>
  <c r="AV1691" i="1"/>
  <c r="AW1691" i="1"/>
  <c r="AX1691" i="1"/>
  <c r="AR1683" i="1"/>
  <c r="AS1683" i="1"/>
  <c r="AT1683" i="1"/>
  <c r="AU1683" i="1"/>
  <c r="AV1683" i="1"/>
  <c r="AW1683" i="1"/>
  <c r="AX1683" i="1"/>
  <c r="AR1675" i="1"/>
  <c r="AS1675" i="1"/>
  <c r="AT1675" i="1"/>
  <c r="AU1675" i="1"/>
  <c r="AV1675" i="1"/>
  <c r="AW1675" i="1"/>
  <c r="AX1675" i="1"/>
  <c r="AW1667" i="1"/>
  <c r="AR1667" i="1"/>
  <c r="AS1667" i="1"/>
  <c r="AT1667" i="1"/>
  <c r="AU1667" i="1"/>
  <c r="AV1667" i="1"/>
  <c r="AX1667" i="1"/>
  <c r="AW1659" i="1"/>
  <c r="AX1659" i="1"/>
  <c r="AR1659" i="1"/>
  <c r="AS1659" i="1"/>
  <c r="AT1659" i="1"/>
  <c r="AU1659" i="1"/>
  <c r="AV1659" i="1"/>
  <c r="AW1651" i="1"/>
  <c r="AX1651" i="1"/>
  <c r="AR1651" i="1"/>
  <c r="AS1651" i="1"/>
  <c r="AT1651" i="1"/>
  <c r="AU1651" i="1"/>
  <c r="AV1651" i="1"/>
  <c r="AW1643" i="1"/>
  <c r="AX1643" i="1"/>
  <c r="AR1643" i="1"/>
  <c r="AS1643" i="1"/>
  <c r="AT1643" i="1"/>
  <c r="AU1643" i="1"/>
  <c r="AV1643" i="1"/>
  <c r="AW1635" i="1"/>
  <c r="AX1635" i="1"/>
  <c r="AR1635" i="1"/>
  <c r="AS1635" i="1"/>
  <c r="AT1635" i="1"/>
  <c r="AU1635" i="1"/>
  <c r="AV1635" i="1"/>
  <c r="AW1627" i="1"/>
  <c r="AX1627" i="1"/>
  <c r="AR1627" i="1"/>
  <c r="AS1627" i="1"/>
  <c r="AT1627" i="1"/>
  <c r="AU1627" i="1"/>
  <c r="AV1627" i="1"/>
  <c r="AW1619" i="1"/>
  <c r="AX1619" i="1"/>
  <c r="AR1619" i="1"/>
  <c r="AS1619" i="1"/>
  <c r="AT1619" i="1"/>
  <c r="AU1619" i="1"/>
  <c r="AV1619" i="1"/>
  <c r="AW1611" i="1"/>
  <c r="AX1611" i="1"/>
  <c r="AR1611" i="1"/>
  <c r="AS1611" i="1"/>
  <c r="AT1611" i="1"/>
  <c r="AU1611" i="1"/>
  <c r="AV1611" i="1"/>
  <c r="AW1603" i="1"/>
  <c r="AX1603" i="1"/>
  <c r="AR1603" i="1"/>
  <c r="AS1603" i="1"/>
  <c r="AT1603" i="1"/>
  <c r="AU1603" i="1"/>
  <c r="AV1603" i="1"/>
  <c r="AT1595" i="1"/>
  <c r="AS1595" i="1"/>
  <c r="AU1595" i="1"/>
  <c r="AV1595" i="1"/>
  <c r="AW1595" i="1"/>
  <c r="AX1595" i="1"/>
  <c r="AR1595" i="1"/>
  <c r="AT1587" i="1"/>
  <c r="AS1587" i="1"/>
  <c r="AU1587" i="1"/>
  <c r="AV1587" i="1"/>
  <c r="AW1587" i="1"/>
  <c r="AX1587" i="1"/>
  <c r="AR1587" i="1"/>
  <c r="AT1579" i="1"/>
  <c r="AS1579" i="1"/>
  <c r="AU1579" i="1"/>
  <c r="AV1579" i="1"/>
  <c r="AW1579" i="1"/>
  <c r="AX1579" i="1"/>
  <c r="AR1579" i="1"/>
  <c r="AT1571" i="1"/>
  <c r="AS1571" i="1"/>
  <c r="AU1571" i="1"/>
  <c r="AV1571" i="1"/>
  <c r="AW1571" i="1"/>
  <c r="AX1571" i="1"/>
  <c r="AR1571" i="1"/>
  <c r="AT1563" i="1"/>
  <c r="AS1563" i="1"/>
  <c r="AU1563" i="1"/>
  <c r="AV1563" i="1"/>
  <c r="AW1563" i="1"/>
  <c r="AX1563" i="1"/>
  <c r="AR1563" i="1"/>
  <c r="AW1555" i="1"/>
  <c r="AT1555" i="1"/>
  <c r="AV1555" i="1"/>
  <c r="AR1555" i="1"/>
  <c r="AS1555" i="1"/>
  <c r="AU1555" i="1"/>
  <c r="AX1555" i="1"/>
  <c r="AW1547" i="1"/>
  <c r="AX1547" i="1"/>
  <c r="AR1547" i="1"/>
  <c r="AT1547" i="1"/>
  <c r="AV1547" i="1"/>
  <c r="AS1547" i="1"/>
  <c r="AU1547" i="1"/>
  <c r="AW1539" i="1"/>
  <c r="AX1539" i="1"/>
  <c r="AR1539" i="1"/>
  <c r="AS1539" i="1"/>
  <c r="AT1539" i="1"/>
  <c r="AV1539" i="1"/>
  <c r="AU1539" i="1"/>
  <c r="AW1531" i="1"/>
  <c r="AX1531" i="1"/>
  <c r="AR1531" i="1"/>
  <c r="AS1531" i="1"/>
  <c r="AT1531" i="1"/>
  <c r="AV1531" i="1"/>
  <c r="AU1531" i="1"/>
  <c r="AW1523" i="1"/>
  <c r="AX1523" i="1"/>
  <c r="AR1523" i="1"/>
  <c r="AS1523" i="1"/>
  <c r="AT1523" i="1"/>
  <c r="AV1523" i="1"/>
  <c r="AU1523" i="1"/>
  <c r="AW1515" i="1"/>
  <c r="AX1515" i="1"/>
  <c r="AR1515" i="1"/>
  <c r="AS1515" i="1"/>
  <c r="AT1515" i="1"/>
  <c r="AV1515" i="1"/>
  <c r="AU1515" i="1"/>
  <c r="AW1507" i="1"/>
  <c r="AX1507" i="1"/>
  <c r="AR1507" i="1"/>
  <c r="AS1507" i="1"/>
  <c r="AT1507" i="1"/>
  <c r="AV1507" i="1"/>
  <c r="AU1507" i="1"/>
  <c r="AW1499" i="1"/>
  <c r="AX1499" i="1"/>
  <c r="AR1499" i="1"/>
  <c r="AS1499" i="1"/>
  <c r="AT1499" i="1"/>
  <c r="AV1499" i="1"/>
  <c r="AU1499" i="1"/>
  <c r="AW1491" i="1"/>
  <c r="AX1491" i="1"/>
  <c r="AR1491" i="1"/>
  <c r="AS1491" i="1"/>
  <c r="AT1491" i="1"/>
  <c r="AV1491" i="1"/>
  <c r="AU1491" i="1"/>
  <c r="AU1483" i="1"/>
  <c r="AR1483" i="1"/>
  <c r="AS1483" i="1"/>
  <c r="AT1483" i="1"/>
  <c r="AV1483" i="1"/>
  <c r="AW1483" i="1"/>
  <c r="AX1483" i="1"/>
  <c r="AU1475" i="1"/>
  <c r="AS1475" i="1"/>
  <c r="AR1475" i="1"/>
  <c r="AT1475" i="1"/>
  <c r="AV1475" i="1"/>
  <c r="AW1475" i="1"/>
  <c r="AX1475" i="1"/>
  <c r="AU1467" i="1"/>
  <c r="AW1467" i="1"/>
  <c r="AR1467" i="1"/>
  <c r="AS1467" i="1"/>
  <c r="AT1467" i="1"/>
  <c r="AV1467" i="1"/>
  <c r="AX1467" i="1"/>
  <c r="AU1459" i="1"/>
  <c r="AW1459" i="1"/>
  <c r="AR1459" i="1"/>
  <c r="AS1459" i="1"/>
  <c r="AT1459" i="1"/>
  <c r="AV1459" i="1"/>
  <c r="AX1459" i="1"/>
  <c r="AU1451" i="1"/>
  <c r="AW1451" i="1"/>
  <c r="AR1451" i="1"/>
  <c r="AS1451" i="1"/>
  <c r="AT1451" i="1"/>
  <c r="AV1451" i="1"/>
  <c r="AX1451" i="1"/>
  <c r="AU1443" i="1"/>
  <c r="AV1443" i="1"/>
  <c r="AW1443" i="1"/>
  <c r="AR1443" i="1"/>
  <c r="AS1443" i="1"/>
  <c r="AT1443" i="1"/>
  <c r="AX1443" i="1"/>
  <c r="AU1435" i="1"/>
  <c r="AV1435" i="1"/>
  <c r="AW1435" i="1"/>
  <c r="AX1435" i="1"/>
  <c r="AR1435" i="1"/>
  <c r="AS1435" i="1"/>
  <c r="AT1435" i="1"/>
  <c r="AU1427" i="1"/>
  <c r="AV1427" i="1"/>
  <c r="AW1427" i="1"/>
  <c r="AX1427" i="1"/>
  <c r="AR1427" i="1"/>
  <c r="AS1427" i="1"/>
  <c r="AT1427" i="1"/>
  <c r="AU1419" i="1"/>
  <c r="AV1419" i="1"/>
  <c r="AW1419" i="1"/>
  <c r="AX1419" i="1"/>
  <c r="AR1419" i="1"/>
  <c r="AS1419" i="1"/>
  <c r="AT1419" i="1"/>
  <c r="AU1411" i="1"/>
  <c r="AV1411" i="1"/>
  <c r="AW1411" i="1"/>
  <c r="AX1411" i="1"/>
  <c r="AR1411" i="1"/>
  <c r="AS1411" i="1"/>
  <c r="AT1411" i="1"/>
  <c r="AU1403" i="1"/>
  <c r="AV1403" i="1"/>
  <c r="AW1403" i="1"/>
  <c r="AX1403" i="1"/>
  <c r="AR1403" i="1"/>
  <c r="AS1403" i="1"/>
  <c r="AT1403" i="1"/>
  <c r="AT1395" i="1"/>
  <c r="AV1395" i="1"/>
  <c r="AW1395" i="1"/>
  <c r="AX1395" i="1"/>
  <c r="AR1395" i="1"/>
  <c r="AS1395" i="1"/>
  <c r="AU1395" i="1"/>
  <c r="AT1387" i="1"/>
  <c r="AV1387" i="1"/>
  <c r="AW1387" i="1"/>
  <c r="AX1387" i="1"/>
  <c r="AR1387" i="1"/>
  <c r="AS1387" i="1"/>
  <c r="AU1387" i="1"/>
  <c r="AT1379" i="1"/>
  <c r="AV1379" i="1"/>
  <c r="AW1379" i="1"/>
  <c r="AX1379" i="1"/>
  <c r="AR1379" i="1"/>
  <c r="AS1379" i="1"/>
  <c r="AU1379" i="1"/>
  <c r="AT1371" i="1"/>
  <c r="AV1371" i="1"/>
  <c r="AW1371" i="1"/>
  <c r="AX1371" i="1"/>
  <c r="AR1371" i="1"/>
  <c r="AS1371" i="1"/>
  <c r="AU1371" i="1"/>
  <c r="AT1363" i="1"/>
  <c r="AV1363" i="1"/>
  <c r="AW1363" i="1"/>
  <c r="AX1363" i="1"/>
  <c r="AR1363" i="1"/>
  <c r="AS1363" i="1"/>
  <c r="AU1363" i="1"/>
  <c r="AT1355" i="1"/>
  <c r="AV1355" i="1"/>
  <c r="AW1355" i="1"/>
  <c r="AX1355" i="1"/>
  <c r="AR1355" i="1"/>
  <c r="AS1355" i="1"/>
  <c r="AU1355" i="1"/>
  <c r="AS1347" i="1"/>
  <c r="AT1347" i="1"/>
  <c r="AU1347" i="1"/>
  <c r="AV1347" i="1"/>
  <c r="AW1347" i="1"/>
  <c r="AX1347" i="1"/>
  <c r="AR1347" i="1"/>
  <c r="AS1339" i="1"/>
  <c r="AT1339" i="1"/>
  <c r="AU1339" i="1"/>
  <c r="AV1339" i="1"/>
  <c r="AW1339" i="1"/>
  <c r="AX1339" i="1"/>
  <c r="AR1339" i="1"/>
  <c r="AS1331" i="1"/>
  <c r="AT1331" i="1"/>
  <c r="AU1331" i="1"/>
  <c r="AV1331" i="1"/>
  <c r="AW1331" i="1"/>
  <c r="AX1331" i="1"/>
  <c r="AR1331" i="1"/>
  <c r="AX1323" i="1"/>
  <c r="AS1323" i="1"/>
  <c r="AT1323" i="1"/>
  <c r="AR1323" i="1"/>
  <c r="AU1323" i="1"/>
  <c r="AV1323" i="1"/>
  <c r="AW1323" i="1"/>
  <c r="AX1315" i="1"/>
  <c r="AS1315" i="1"/>
  <c r="AT1315" i="1"/>
  <c r="AR1315" i="1"/>
  <c r="AU1315" i="1"/>
  <c r="AV1315" i="1"/>
  <c r="AW1315" i="1"/>
  <c r="AV1307" i="1"/>
  <c r="AW1307" i="1"/>
  <c r="AX1307" i="1"/>
  <c r="AS1307" i="1"/>
  <c r="AT1307" i="1"/>
  <c r="AR1307" i="1"/>
  <c r="AU1307" i="1"/>
  <c r="AV1299" i="1"/>
  <c r="AW1299" i="1"/>
  <c r="AX1299" i="1"/>
  <c r="AS1299" i="1"/>
  <c r="AT1299" i="1"/>
  <c r="AR1299" i="1"/>
  <c r="AU1299" i="1"/>
  <c r="AV1291" i="1"/>
  <c r="AW1291" i="1"/>
  <c r="AX1291" i="1"/>
  <c r="AR1291" i="1"/>
  <c r="AS1291" i="1"/>
  <c r="AT1291" i="1"/>
  <c r="AU1291" i="1"/>
  <c r="AV1283" i="1"/>
  <c r="AW1283" i="1"/>
  <c r="AX1283" i="1"/>
  <c r="AR1283" i="1"/>
  <c r="AS1283" i="1"/>
  <c r="AT1283" i="1"/>
  <c r="AU1283" i="1"/>
  <c r="AV1275" i="1"/>
  <c r="AW1275" i="1"/>
  <c r="AX1275" i="1"/>
  <c r="AR1275" i="1"/>
  <c r="AS1275" i="1"/>
  <c r="AT1275" i="1"/>
  <c r="AU1275" i="1"/>
  <c r="AV1267" i="1"/>
  <c r="AW1267" i="1"/>
  <c r="AX1267" i="1"/>
  <c r="AR1267" i="1"/>
  <c r="AS1267" i="1"/>
  <c r="AT1267" i="1"/>
  <c r="AU1267" i="1"/>
  <c r="AV1259" i="1"/>
  <c r="AW1259" i="1"/>
  <c r="AX1259" i="1"/>
  <c r="AR1259" i="1"/>
  <c r="AS1259" i="1"/>
  <c r="AT1259" i="1"/>
  <c r="AU1259" i="1"/>
  <c r="AV1251" i="1"/>
  <c r="AW1251" i="1"/>
  <c r="AX1251" i="1"/>
  <c r="AR1251" i="1"/>
  <c r="AS1251" i="1"/>
  <c r="AT1251" i="1"/>
  <c r="AU1251" i="1"/>
  <c r="R1243" i="1"/>
  <c r="AT1243" i="1"/>
  <c r="AV1243" i="1"/>
  <c r="AW1243" i="1"/>
  <c r="AX1243" i="1"/>
  <c r="AR1243" i="1"/>
  <c r="AS1243" i="1"/>
  <c r="AU1243" i="1"/>
  <c r="T1235" i="1"/>
  <c r="AT1235" i="1"/>
  <c r="AV1235" i="1"/>
  <c r="AW1235" i="1"/>
  <c r="AX1235" i="1"/>
  <c r="AR1235" i="1"/>
  <c r="AS1235" i="1"/>
  <c r="AU1235" i="1"/>
  <c r="AT1227" i="1"/>
  <c r="AV1227" i="1"/>
  <c r="AW1227" i="1"/>
  <c r="AX1227" i="1"/>
  <c r="AR1227" i="1"/>
  <c r="AS1227" i="1"/>
  <c r="AU1227" i="1"/>
  <c r="AS1219" i="1"/>
  <c r="AT1219" i="1"/>
  <c r="AV1219" i="1"/>
  <c r="AW1219" i="1"/>
  <c r="AX1219" i="1"/>
  <c r="AR1219" i="1"/>
  <c r="AU1219" i="1"/>
  <c r="T1211" i="1"/>
  <c r="AS1211" i="1"/>
  <c r="AT1211" i="1"/>
  <c r="AV1211" i="1"/>
  <c r="AW1211" i="1"/>
  <c r="AX1211" i="1"/>
  <c r="AR1211" i="1"/>
  <c r="AU1211" i="1"/>
  <c r="T1203" i="1"/>
  <c r="AS1203" i="1"/>
  <c r="AT1203" i="1"/>
  <c r="AV1203" i="1"/>
  <c r="AW1203" i="1"/>
  <c r="AX1203" i="1"/>
  <c r="AR1203" i="1"/>
  <c r="AU1203" i="1"/>
  <c r="T1195" i="1"/>
  <c r="AS1195" i="1"/>
  <c r="AT1195" i="1"/>
  <c r="AV1195" i="1"/>
  <c r="AW1195" i="1"/>
  <c r="AX1195" i="1"/>
  <c r="AR1195" i="1"/>
  <c r="AU1195" i="1"/>
  <c r="R1187" i="1"/>
  <c r="AV1187" i="1"/>
  <c r="AW1187" i="1"/>
  <c r="AS1187" i="1"/>
  <c r="AT1187" i="1"/>
  <c r="AR1187" i="1"/>
  <c r="AU1187" i="1"/>
  <c r="AX1187" i="1"/>
  <c r="R1179" i="1"/>
  <c r="AV1179" i="1"/>
  <c r="AW1179" i="1"/>
  <c r="AX1179" i="1"/>
  <c r="AS1179" i="1"/>
  <c r="AT1179" i="1"/>
  <c r="AR1179" i="1"/>
  <c r="AU1179" i="1"/>
  <c r="AV1171" i="1"/>
  <c r="AW1171" i="1"/>
  <c r="AX1171" i="1"/>
  <c r="AS1171" i="1"/>
  <c r="AT1171" i="1"/>
  <c r="AR1171" i="1"/>
  <c r="AU1171" i="1"/>
  <c r="AV1163" i="1"/>
  <c r="AW1163" i="1"/>
  <c r="AX1163" i="1"/>
  <c r="AR1163" i="1"/>
  <c r="AS1163" i="1"/>
  <c r="AT1163" i="1"/>
  <c r="AU1163" i="1"/>
  <c r="AV1155" i="1"/>
  <c r="AW1155" i="1"/>
  <c r="AX1155" i="1"/>
  <c r="AR1155" i="1"/>
  <c r="AS1155" i="1"/>
  <c r="AT1155" i="1"/>
  <c r="AU1155" i="1"/>
  <c r="T1147" i="1"/>
  <c r="AV1147" i="1"/>
  <c r="AW1147" i="1"/>
  <c r="AX1147" i="1"/>
  <c r="AR1147" i="1"/>
  <c r="AS1147" i="1"/>
  <c r="AT1147" i="1"/>
  <c r="AU1147" i="1"/>
  <c r="AV1139" i="1"/>
  <c r="AW1139" i="1"/>
  <c r="AX1139" i="1"/>
  <c r="AR1139" i="1"/>
  <c r="AS1139" i="1"/>
  <c r="AT1139" i="1"/>
  <c r="AU1139" i="1"/>
  <c r="AV1131" i="1"/>
  <c r="AW1131" i="1"/>
  <c r="AX1131" i="1"/>
  <c r="AR1131" i="1"/>
  <c r="AS1131" i="1"/>
  <c r="AT1131" i="1"/>
  <c r="AU1131" i="1"/>
  <c r="R1123" i="1"/>
  <c r="AV1123" i="1"/>
  <c r="AW1123" i="1"/>
  <c r="AX1123" i="1"/>
  <c r="AR1123" i="1"/>
  <c r="AS1123" i="1"/>
  <c r="AT1123" i="1"/>
  <c r="AU1123" i="1"/>
  <c r="T1115" i="1"/>
  <c r="AU1115" i="1"/>
  <c r="AV1115" i="1"/>
  <c r="AW1115" i="1"/>
  <c r="AX1115" i="1"/>
  <c r="AR1115" i="1"/>
  <c r="AS1115" i="1"/>
  <c r="AT1115" i="1"/>
  <c r="AU1107" i="1"/>
  <c r="AV1107" i="1"/>
  <c r="AW1107" i="1"/>
  <c r="AX1107" i="1"/>
  <c r="AR1107" i="1"/>
  <c r="AS1107" i="1"/>
  <c r="AT1107" i="1"/>
  <c r="AU1099" i="1"/>
  <c r="AV1099" i="1"/>
  <c r="AW1099" i="1"/>
  <c r="AX1099" i="1"/>
  <c r="AR1099" i="1"/>
  <c r="AS1099" i="1"/>
  <c r="AT1099" i="1"/>
  <c r="T1091" i="1"/>
  <c r="AT1091" i="1"/>
  <c r="AU1091" i="1"/>
  <c r="AS1091" i="1"/>
  <c r="AR1091" i="1"/>
  <c r="AV1091" i="1"/>
  <c r="AW1091" i="1"/>
  <c r="AX1091" i="1"/>
  <c r="AT1083" i="1"/>
  <c r="AU1083" i="1"/>
  <c r="AS1083" i="1"/>
  <c r="AR1083" i="1"/>
  <c r="AV1083" i="1"/>
  <c r="AW1083" i="1"/>
  <c r="AX1083" i="1"/>
  <c r="R1075" i="1"/>
  <c r="AT1075" i="1"/>
  <c r="AU1075" i="1"/>
  <c r="AS1075" i="1"/>
  <c r="AR1075" i="1"/>
  <c r="AV1075" i="1"/>
  <c r="AW1075" i="1"/>
  <c r="AX1075" i="1"/>
  <c r="AT1067" i="1"/>
  <c r="AU1067" i="1"/>
  <c r="AS1067" i="1"/>
  <c r="AR1067" i="1"/>
  <c r="AV1067" i="1"/>
  <c r="AW1067" i="1"/>
  <c r="AX1067" i="1"/>
  <c r="AT1059" i="1"/>
  <c r="AU1059" i="1"/>
  <c r="AV1059" i="1"/>
  <c r="AW1059" i="1"/>
  <c r="AS1059" i="1"/>
  <c r="AX1059" i="1"/>
  <c r="AR1059" i="1"/>
  <c r="AT1051" i="1"/>
  <c r="AU1051" i="1"/>
  <c r="AV1051" i="1"/>
  <c r="AW1051" i="1"/>
  <c r="AS1051" i="1"/>
  <c r="AX1051" i="1"/>
  <c r="AR1051" i="1"/>
  <c r="R1043" i="1"/>
  <c r="AT1043" i="1"/>
  <c r="AU1043" i="1"/>
  <c r="AV1043" i="1"/>
  <c r="AW1043" i="1"/>
  <c r="AX1043" i="1"/>
  <c r="AS1043" i="1"/>
  <c r="AR1043" i="1"/>
  <c r="AT1035" i="1"/>
  <c r="AU1035" i="1"/>
  <c r="AV1035" i="1"/>
  <c r="AW1035" i="1"/>
  <c r="AX1035" i="1"/>
  <c r="AS1035" i="1"/>
  <c r="AR1035" i="1"/>
  <c r="AT1027" i="1"/>
  <c r="AU1027" i="1"/>
  <c r="AV1027" i="1"/>
  <c r="AW1027" i="1"/>
  <c r="AX1027" i="1"/>
  <c r="AS1027" i="1"/>
  <c r="AR1027" i="1"/>
  <c r="AT1019" i="1"/>
  <c r="AU1019" i="1"/>
  <c r="AV1019" i="1"/>
  <c r="AW1019" i="1"/>
  <c r="AX1019" i="1"/>
  <c r="AS1019" i="1"/>
  <c r="AR1019" i="1"/>
  <c r="AT1011" i="1"/>
  <c r="AU1011" i="1"/>
  <c r="AV1011" i="1"/>
  <c r="AW1011" i="1"/>
  <c r="AX1011" i="1"/>
  <c r="AS1011" i="1"/>
  <c r="AR1011" i="1"/>
  <c r="AT1003" i="1"/>
  <c r="AU1003" i="1"/>
  <c r="AV1003" i="1"/>
  <c r="AW1003" i="1"/>
  <c r="AX1003" i="1"/>
  <c r="AS1003" i="1"/>
  <c r="AR1003" i="1"/>
  <c r="AT995" i="1"/>
  <c r="AU995" i="1"/>
  <c r="AV995" i="1"/>
  <c r="AW995" i="1"/>
  <c r="AX995" i="1"/>
  <c r="AS995" i="1"/>
  <c r="AR995" i="1"/>
  <c r="AT987" i="1"/>
  <c r="AU987" i="1"/>
  <c r="AV987" i="1"/>
  <c r="AW987" i="1"/>
  <c r="AX987" i="1"/>
  <c r="AS987" i="1"/>
  <c r="AR987" i="1"/>
  <c r="T979" i="1"/>
  <c r="AT979" i="1"/>
  <c r="AU979" i="1"/>
  <c r="AV979" i="1"/>
  <c r="AW979" i="1"/>
  <c r="AX979" i="1"/>
  <c r="AS979" i="1"/>
  <c r="AR979" i="1"/>
  <c r="AS971" i="1"/>
  <c r="AT971" i="1"/>
  <c r="AU971" i="1"/>
  <c r="AV971" i="1"/>
  <c r="AW971" i="1"/>
  <c r="AX971" i="1"/>
  <c r="AR971" i="1"/>
  <c r="AR963" i="1"/>
  <c r="AS963" i="1"/>
  <c r="AT963" i="1"/>
  <c r="AU963" i="1"/>
  <c r="AX963" i="1"/>
  <c r="AW963" i="1"/>
  <c r="AV963" i="1"/>
  <c r="AR955" i="1"/>
  <c r="AS955" i="1"/>
  <c r="AT955" i="1"/>
  <c r="AU955" i="1"/>
  <c r="AW955" i="1"/>
  <c r="AV955" i="1"/>
  <c r="AX955" i="1"/>
  <c r="AR947" i="1"/>
  <c r="AS947" i="1"/>
  <c r="AT947" i="1"/>
  <c r="AU947" i="1"/>
  <c r="AW947" i="1"/>
  <c r="AV947" i="1"/>
  <c r="AX947" i="1"/>
  <c r="T939" i="1"/>
  <c r="AR939" i="1"/>
  <c r="AS939" i="1"/>
  <c r="AT939" i="1"/>
  <c r="AU939" i="1"/>
  <c r="AV939" i="1"/>
  <c r="AW939" i="1"/>
  <c r="AX939" i="1"/>
  <c r="AR931" i="1"/>
  <c r="AS931" i="1"/>
  <c r="AT931" i="1"/>
  <c r="AU931" i="1"/>
  <c r="AV931" i="1"/>
  <c r="AW931" i="1"/>
  <c r="AX931" i="1"/>
  <c r="AR923" i="1"/>
  <c r="AS923" i="1"/>
  <c r="AT923" i="1"/>
  <c r="AU923" i="1"/>
  <c r="AV923" i="1"/>
  <c r="AW923" i="1"/>
  <c r="AX923" i="1"/>
  <c r="R915" i="1"/>
  <c r="AR915" i="1"/>
  <c r="AS915" i="1"/>
  <c r="AT915" i="1"/>
  <c r="AU915" i="1"/>
  <c r="AV915" i="1"/>
  <c r="AW915" i="1"/>
  <c r="AX915" i="1"/>
  <c r="AR907" i="1"/>
  <c r="AS907" i="1"/>
  <c r="AT907" i="1"/>
  <c r="AU907" i="1"/>
  <c r="AV907" i="1"/>
  <c r="AW907" i="1"/>
  <c r="AX907" i="1"/>
  <c r="AR899" i="1"/>
  <c r="AS899" i="1"/>
  <c r="AT899" i="1"/>
  <c r="AU899" i="1"/>
  <c r="AV899" i="1"/>
  <c r="AW899" i="1"/>
  <c r="AX899" i="1"/>
  <c r="AR891" i="1"/>
  <c r="AS891" i="1"/>
  <c r="AT891" i="1"/>
  <c r="AU891" i="1"/>
  <c r="AV891" i="1"/>
  <c r="AW891" i="1"/>
  <c r="AX891" i="1"/>
  <c r="R883" i="1"/>
  <c r="AT883" i="1"/>
  <c r="AU883" i="1"/>
  <c r="AW883" i="1"/>
  <c r="AX883" i="1"/>
  <c r="AR883" i="1"/>
  <c r="AS883" i="1"/>
  <c r="AV883" i="1"/>
  <c r="AT875" i="1"/>
  <c r="AU875" i="1"/>
  <c r="AS875" i="1"/>
  <c r="AR875" i="1"/>
  <c r="AV875" i="1"/>
  <c r="AW875" i="1"/>
  <c r="AX875" i="1"/>
  <c r="AT867" i="1"/>
  <c r="AU867" i="1"/>
  <c r="AS867" i="1"/>
  <c r="AR867" i="1"/>
  <c r="AV867" i="1"/>
  <c r="AW867" i="1"/>
  <c r="AX867" i="1"/>
  <c r="AT859" i="1"/>
  <c r="AU859" i="1"/>
  <c r="AV859" i="1"/>
  <c r="AS859" i="1"/>
  <c r="AR859" i="1"/>
  <c r="AW859" i="1"/>
  <c r="AX859" i="1"/>
  <c r="AT851" i="1"/>
  <c r="AU851" i="1"/>
  <c r="AV851" i="1"/>
  <c r="AX851" i="1"/>
  <c r="AS851" i="1"/>
  <c r="AR851" i="1"/>
  <c r="AW851" i="1"/>
  <c r="R843" i="1"/>
  <c r="AT843" i="1"/>
  <c r="AU843" i="1"/>
  <c r="AV843" i="1"/>
  <c r="AX843" i="1"/>
  <c r="AS843" i="1"/>
  <c r="AR843" i="1"/>
  <c r="AW843" i="1"/>
  <c r="AT835" i="1"/>
  <c r="AU835" i="1"/>
  <c r="AV835" i="1"/>
  <c r="AX835" i="1"/>
  <c r="AS835" i="1"/>
  <c r="AR835" i="1"/>
  <c r="AW835" i="1"/>
  <c r="T827" i="1"/>
  <c r="AT827" i="1"/>
  <c r="AU827" i="1"/>
  <c r="AV827" i="1"/>
  <c r="AW827" i="1"/>
  <c r="AX827" i="1"/>
  <c r="AS827" i="1"/>
  <c r="AR827" i="1"/>
  <c r="AT819" i="1"/>
  <c r="AU819" i="1"/>
  <c r="AV819" i="1"/>
  <c r="AW819" i="1"/>
  <c r="AX819" i="1"/>
  <c r="AS819" i="1"/>
  <c r="AR819" i="1"/>
  <c r="AW811" i="1"/>
  <c r="AR811" i="1"/>
  <c r="AS811" i="1"/>
  <c r="AU811" i="1"/>
  <c r="AT811" i="1"/>
  <c r="AV811" i="1"/>
  <c r="AX811" i="1"/>
  <c r="AV803" i="1"/>
  <c r="AW803" i="1"/>
  <c r="AX803" i="1"/>
  <c r="AR803" i="1"/>
  <c r="AS803" i="1"/>
  <c r="AU803" i="1"/>
  <c r="AT803" i="1"/>
  <c r="AV795" i="1"/>
  <c r="AW795" i="1"/>
  <c r="AX795" i="1"/>
  <c r="AR795" i="1"/>
  <c r="AS795" i="1"/>
  <c r="AU795" i="1"/>
  <c r="AT795" i="1"/>
  <c r="AU787" i="1"/>
  <c r="AX787" i="1"/>
  <c r="AR787" i="1"/>
  <c r="AS787" i="1"/>
  <c r="AT787" i="1"/>
  <c r="AW787" i="1"/>
  <c r="AV787" i="1"/>
  <c r="AU779" i="1"/>
  <c r="AX779" i="1"/>
  <c r="AR779" i="1"/>
  <c r="AS779" i="1"/>
  <c r="AT779" i="1"/>
  <c r="AW779" i="1"/>
  <c r="AV779" i="1"/>
  <c r="T771" i="1"/>
  <c r="AU771" i="1"/>
  <c r="AX771" i="1"/>
  <c r="AR771" i="1"/>
  <c r="AS771" i="1"/>
  <c r="AT771" i="1"/>
  <c r="AW771" i="1"/>
  <c r="AV771" i="1"/>
  <c r="T763" i="1"/>
  <c r="AU763" i="1"/>
  <c r="AX763" i="1"/>
  <c r="AR763" i="1"/>
  <c r="AS763" i="1"/>
  <c r="AT763" i="1"/>
  <c r="AW763" i="1"/>
  <c r="AV763" i="1"/>
  <c r="AT755" i="1"/>
  <c r="AU755" i="1"/>
  <c r="AR755" i="1"/>
  <c r="AS755" i="1"/>
  <c r="AV755" i="1"/>
  <c r="AW755" i="1"/>
  <c r="AX755" i="1"/>
  <c r="R747" i="1"/>
  <c r="AS747" i="1"/>
  <c r="AT747" i="1"/>
  <c r="AU747" i="1"/>
  <c r="AV747" i="1"/>
  <c r="AR747" i="1"/>
  <c r="AX747" i="1"/>
  <c r="AW747" i="1"/>
  <c r="AS739" i="1"/>
  <c r="AT739" i="1"/>
  <c r="AU739" i="1"/>
  <c r="AV739" i="1"/>
  <c r="AW739" i="1"/>
  <c r="AX739" i="1"/>
  <c r="AR739" i="1"/>
  <c r="AS731" i="1"/>
  <c r="AT731" i="1"/>
  <c r="AU731" i="1"/>
  <c r="AV731" i="1"/>
  <c r="AW731" i="1"/>
  <c r="AX731" i="1"/>
  <c r="AR731" i="1"/>
  <c r="AS723" i="1"/>
  <c r="AT723" i="1"/>
  <c r="AU723" i="1"/>
  <c r="AV723" i="1"/>
  <c r="AW723" i="1"/>
  <c r="AX723" i="1"/>
  <c r="AR723" i="1"/>
  <c r="AS715" i="1"/>
  <c r="AT715" i="1"/>
  <c r="AX715" i="1"/>
  <c r="AR715" i="1"/>
  <c r="AU715" i="1"/>
  <c r="AV715" i="1"/>
  <c r="AW715" i="1"/>
  <c r="R707" i="1"/>
  <c r="AS707" i="1"/>
  <c r="AT707" i="1"/>
  <c r="AX707" i="1"/>
  <c r="AR707" i="1"/>
  <c r="AU707" i="1"/>
  <c r="AV707" i="1"/>
  <c r="AW707" i="1"/>
  <c r="AS699" i="1"/>
  <c r="AT699" i="1"/>
  <c r="AU699" i="1"/>
  <c r="AW699" i="1"/>
  <c r="AR699" i="1"/>
  <c r="AV699" i="1"/>
  <c r="AX699" i="1"/>
  <c r="AR691" i="1"/>
  <c r="AS691" i="1"/>
  <c r="AT691" i="1"/>
  <c r="AU691" i="1"/>
  <c r="AW691" i="1"/>
  <c r="AV691" i="1"/>
  <c r="AX691" i="1"/>
  <c r="AR683" i="1"/>
  <c r="AS683" i="1"/>
  <c r="AT683" i="1"/>
  <c r="AU683" i="1"/>
  <c r="AV683" i="1"/>
  <c r="AW683" i="1"/>
  <c r="AX683" i="1"/>
  <c r="T675" i="1"/>
  <c r="AR675" i="1"/>
  <c r="AS675" i="1"/>
  <c r="AT675" i="1"/>
  <c r="AU675" i="1"/>
  <c r="AV675" i="1"/>
  <c r="AW675" i="1"/>
  <c r="AX675" i="1"/>
  <c r="AR667" i="1"/>
  <c r="AS667" i="1"/>
  <c r="AT667" i="1"/>
  <c r="AU667" i="1"/>
  <c r="AV667" i="1"/>
  <c r="AW667" i="1"/>
  <c r="AX667" i="1"/>
  <c r="AR659" i="1"/>
  <c r="AS659" i="1"/>
  <c r="AT659" i="1"/>
  <c r="AU659" i="1"/>
  <c r="AV659" i="1"/>
  <c r="AW659" i="1"/>
  <c r="AX659" i="1"/>
  <c r="AU651" i="1"/>
  <c r="AT651" i="1"/>
  <c r="AR651" i="1"/>
  <c r="AS651" i="1"/>
  <c r="AV651" i="1"/>
  <c r="AW651" i="1"/>
  <c r="AX651" i="1"/>
  <c r="AU643" i="1"/>
  <c r="AT643" i="1"/>
  <c r="AR643" i="1"/>
  <c r="AS643" i="1"/>
  <c r="AV643" i="1"/>
  <c r="AW643" i="1"/>
  <c r="AX643" i="1"/>
  <c r="R635" i="1"/>
  <c r="AU635" i="1"/>
  <c r="AR635" i="1"/>
  <c r="AT635" i="1"/>
  <c r="AS635" i="1"/>
  <c r="AV635" i="1"/>
  <c r="AW635" i="1"/>
  <c r="AX635" i="1"/>
  <c r="AU627" i="1"/>
  <c r="AV627" i="1"/>
  <c r="AW627" i="1"/>
  <c r="AR627" i="1"/>
  <c r="AT627" i="1"/>
  <c r="AS627" i="1"/>
  <c r="AX627" i="1"/>
  <c r="T619" i="1"/>
  <c r="AU619" i="1"/>
  <c r="AV619" i="1"/>
  <c r="AW619" i="1"/>
  <c r="AX619" i="1"/>
  <c r="AR619" i="1"/>
  <c r="AT619" i="1"/>
  <c r="AS619" i="1"/>
  <c r="AU611" i="1"/>
  <c r="AV611" i="1"/>
  <c r="AW611" i="1"/>
  <c r="AX611" i="1"/>
  <c r="AR611" i="1"/>
  <c r="AT611" i="1"/>
  <c r="AS611" i="1"/>
  <c r="AU599" i="1"/>
  <c r="AV599" i="1"/>
  <c r="AW599" i="1"/>
  <c r="AX599" i="1"/>
  <c r="AR599" i="1"/>
  <c r="AT599" i="1"/>
  <c r="AS599" i="1"/>
  <c r="AR591" i="1"/>
  <c r="AS591" i="1"/>
  <c r="AT591" i="1"/>
  <c r="AU591" i="1"/>
  <c r="AW591" i="1"/>
  <c r="AX591" i="1"/>
  <c r="AV591" i="1"/>
  <c r="AR583" i="1"/>
  <c r="AS583" i="1"/>
  <c r="AT583" i="1"/>
  <c r="AU583" i="1"/>
  <c r="AV583" i="1"/>
  <c r="AW583" i="1"/>
  <c r="AX583" i="1"/>
  <c r="AR575" i="1"/>
  <c r="AS575" i="1"/>
  <c r="AT575" i="1"/>
  <c r="AU575" i="1"/>
  <c r="AV575" i="1"/>
  <c r="AX575" i="1"/>
  <c r="AW575" i="1"/>
  <c r="AT567" i="1"/>
  <c r="AR567" i="1"/>
  <c r="AS567" i="1"/>
  <c r="AU567" i="1"/>
  <c r="AV567" i="1"/>
  <c r="AX567" i="1"/>
  <c r="AW567" i="1"/>
  <c r="AT559" i="1"/>
  <c r="AR559" i="1"/>
  <c r="AS559" i="1"/>
  <c r="AU559" i="1"/>
  <c r="AV559" i="1"/>
  <c r="AX559" i="1"/>
  <c r="AW559" i="1"/>
  <c r="R551" i="1"/>
  <c r="AT551" i="1"/>
  <c r="AR551" i="1"/>
  <c r="AS551" i="1"/>
  <c r="AU551" i="1"/>
  <c r="AV551" i="1"/>
  <c r="AX551" i="1"/>
  <c r="AW551" i="1"/>
  <c r="T543" i="1"/>
  <c r="AT543" i="1"/>
  <c r="AR543" i="1"/>
  <c r="AS543" i="1"/>
  <c r="AU543" i="1"/>
  <c r="AV543" i="1"/>
  <c r="AX543" i="1"/>
  <c r="AW543" i="1"/>
  <c r="AW535" i="1"/>
  <c r="AX535" i="1"/>
  <c r="AS535" i="1"/>
  <c r="AT535" i="1"/>
  <c r="AR535" i="1"/>
  <c r="AU535" i="1"/>
  <c r="AV535" i="1"/>
  <c r="R527" i="1"/>
  <c r="AV527" i="1"/>
  <c r="AW527" i="1"/>
  <c r="AX527" i="1"/>
  <c r="AR527" i="1"/>
  <c r="AS527" i="1"/>
  <c r="AT527" i="1"/>
  <c r="AU527" i="1"/>
  <c r="AV519" i="1"/>
  <c r="AW519" i="1"/>
  <c r="AX519" i="1"/>
  <c r="AR519" i="1"/>
  <c r="AS519" i="1"/>
  <c r="AT519" i="1"/>
  <c r="AU519" i="1"/>
  <c r="AV511" i="1"/>
  <c r="AW511" i="1"/>
  <c r="AX511" i="1"/>
  <c r="AR511" i="1"/>
  <c r="AS511" i="1"/>
  <c r="AT511" i="1"/>
  <c r="AU511" i="1"/>
  <c r="AT503" i="1"/>
  <c r="AX503" i="1"/>
  <c r="AR503" i="1"/>
  <c r="AS503" i="1"/>
  <c r="AU503" i="1"/>
  <c r="AV503" i="1"/>
  <c r="AW503" i="1"/>
  <c r="AT496" i="1"/>
  <c r="AX496" i="1"/>
  <c r="AR496" i="1"/>
  <c r="AS496" i="1"/>
  <c r="AU496" i="1"/>
  <c r="AV496" i="1"/>
  <c r="AW496" i="1"/>
  <c r="AR488" i="1"/>
  <c r="AT488" i="1"/>
  <c r="AX488" i="1"/>
  <c r="AS488" i="1"/>
  <c r="AU488" i="1"/>
  <c r="AV488" i="1"/>
  <c r="AW488" i="1"/>
  <c r="AV480" i="1"/>
  <c r="AW480" i="1"/>
  <c r="AX480" i="1"/>
  <c r="AR480" i="1"/>
  <c r="AS480" i="1"/>
  <c r="AT480" i="1"/>
  <c r="AU480" i="1"/>
  <c r="AV472" i="1"/>
  <c r="AW472" i="1"/>
  <c r="AX472" i="1"/>
  <c r="AR472" i="1"/>
  <c r="AS472" i="1"/>
  <c r="AT472" i="1"/>
  <c r="AU472" i="1"/>
  <c r="AV464" i="1"/>
  <c r="AW464" i="1"/>
  <c r="AX464" i="1"/>
  <c r="AR464" i="1"/>
  <c r="AS464" i="1"/>
  <c r="AT464" i="1"/>
  <c r="AU464" i="1"/>
  <c r="R447" i="1"/>
  <c r="AV447" i="1"/>
  <c r="AW447" i="1"/>
  <c r="AX447" i="1"/>
  <c r="AR447" i="1"/>
  <c r="AS447" i="1"/>
  <c r="AT447" i="1"/>
  <c r="AU447" i="1"/>
  <c r="AT3597" i="1"/>
  <c r="AT3596" i="1"/>
  <c r="AT3595" i="1"/>
  <c r="AT3594" i="1"/>
  <c r="AT3593" i="1"/>
  <c r="AT3592" i="1"/>
  <c r="AT3591" i="1"/>
  <c r="AT3590" i="1"/>
  <c r="AT3589" i="1"/>
  <c r="AT3588" i="1"/>
  <c r="AT3587" i="1"/>
  <c r="AT3586" i="1"/>
  <c r="AT3585" i="1"/>
  <c r="AT3584" i="1"/>
  <c r="AT3583" i="1"/>
  <c r="AT3582" i="1"/>
  <c r="AT3581" i="1"/>
  <c r="AT3580" i="1"/>
  <c r="AT3579" i="1"/>
  <c r="AT3578" i="1"/>
  <c r="AT3577" i="1"/>
  <c r="AT3576" i="1"/>
  <c r="AT3575" i="1"/>
  <c r="AT3574" i="1"/>
  <c r="AT3573" i="1"/>
  <c r="AT3572" i="1"/>
  <c r="AT3571" i="1"/>
  <c r="AT3570" i="1"/>
  <c r="AT3569" i="1"/>
  <c r="AT3568" i="1"/>
  <c r="AT3567" i="1"/>
  <c r="AT3566" i="1"/>
  <c r="AT3565" i="1"/>
  <c r="AT3564" i="1"/>
  <c r="AT3563" i="1"/>
  <c r="AT3562" i="1"/>
  <c r="AT3561" i="1"/>
  <c r="AT3560" i="1"/>
  <c r="AT3559" i="1"/>
  <c r="AT3558" i="1"/>
  <c r="AT3557" i="1"/>
  <c r="AT3556" i="1"/>
  <c r="AT3555" i="1"/>
  <c r="AT3554" i="1"/>
  <c r="AT3553" i="1"/>
  <c r="AT3552" i="1"/>
  <c r="AT3551" i="1"/>
  <c r="AT3550" i="1"/>
  <c r="AT3549" i="1"/>
  <c r="AT3548" i="1"/>
  <c r="AT3547" i="1"/>
  <c r="AT3546" i="1"/>
  <c r="AT3545" i="1"/>
  <c r="AT3544" i="1"/>
  <c r="AT3543" i="1"/>
  <c r="AT3542" i="1"/>
  <c r="AT3541" i="1"/>
  <c r="AS3540" i="1"/>
  <c r="AR3539" i="1"/>
  <c r="AX3536" i="1"/>
  <c r="AW3535" i="1"/>
  <c r="AV3534" i="1"/>
  <c r="AT3533" i="1"/>
  <c r="AS3532" i="1"/>
  <c r="AR3531" i="1"/>
  <c r="AX3528" i="1"/>
  <c r="AW3527" i="1"/>
  <c r="AV3526" i="1"/>
  <c r="AT3525" i="1"/>
  <c r="AS3524" i="1"/>
  <c r="AR3523" i="1"/>
  <c r="AX3520" i="1"/>
  <c r="AW3519" i="1"/>
  <c r="AV3518" i="1"/>
  <c r="AT3517" i="1"/>
  <c r="AS3516" i="1"/>
  <c r="AW3513" i="1"/>
  <c r="AS3512" i="1"/>
  <c r="AW3509" i="1"/>
  <c r="AS3508" i="1"/>
  <c r="AW3505" i="1"/>
  <c r="AS3504" i="1"/>
  <c r="AW3501" i="1"/>
  <c r="AS3500" i="1"/>
  <c r="AW3497" i="1"/>
  <c r="AS3496" i="1"/>
  <c r="AW3493" i="1"/>
  <c r="AS3492" i="1"/>
  <c r="AW3489" i="1"/>
  <c r="AS3488" i="1"/>
  <c r="AW3485" i="1"/>
  <c r="AS3484" i="1"/>
  <c r="AW3481" i="1"/>
  <c r="AS3480" i="1"/>
  <c r="AW3477" i="1"/>
  <c r="AS3476" i="1"/>
  <c r="AW3473" i="1"/>
  <c r="AS3472" i="1"/>
  <c r="AW3469" i="1"/>
  <c r="AS3468" i="1"/>
  <c r="AW3465" i="1"/>
  <c r="AS3464" i="1"/>
  <c r="AW3461" i="1"/>
  <c r="AS3460" i="1"/>
  <c r="AW3457" i="1"/>
  <c r="AS3456" i="1"/>
  <c r="AW3453" i="1"/>
  <c r="AS3452" i="1"/>
  <c r="AW3449" i="1"/>
  <c r="AR3448" i="1"/>
  <c r="AW3446" i="1"/>
  <c r="AV3443" i="1"/>
  <c r="AX3441" i="1"/>
  <c r="AR3440" i="1"/>
  <c r="AW3438" i="1"/>
  <c r="AV3435" i="1"/>
  <c r="AX3433" i="1"/>
  <c r="AR3432" i="1"/>
  <c r="AW3430" i="1"/>
  <c r="AV3427" i="1"/>
  <c r="AX3425" i="1"/>
  <c r="AR3424" i="1"/>
  <c r="AW3422" i="1"/>
  <c r="AV3419" i="1"/>
  <c r="AX3417" i="1"/>
  <c r="AR3416" i="1"/>
  <c r="AW3414" i="1"/>
  <c r="AV3411" i="1"/>
  <c r="AX3409" i="1"/>
  <c r="AR3408" i="1"/>
  <c r="AW3406" i="1"/>
  <c r="AV3403" i="1"/>
  <c r="AX3401" i="1"/>
  <c r="AR3400" i="1"/>
  <c r="AW3398" i="1"/>
  <c r="AV3395" i="1"/>
  <c r="AX3393" i="1"/>
  <c r="AR3392" i="1"/>
  <c r="AW3390" i="1"/>
  <c r="AX3388" i="1"/>
  <c r="AX3384" i="1"/>
  <c r="AX3382" i="1"/>
  <c r="AX3380" i="1"/>
  <c r="AX3376" i="1"/>
  <c r="AX3374" i="1"/>
  <c r="AX3372" i="1"/>
  <c r="AX3368" i="1"/>
  <c r="AX3366" i="1"/>
  <c r="AX3364" i="1"/>
  <c r="AX3360" i="1"/>
  <c r="AX3358" i="1"/>
  <c r="AX3356" i="1"/>
  <c r="AX3352" i="1"/>
  <c r="AX3350" i="1"/>
  <c r="AR3348" i="1"/>
  <c r="AW3345" i="1"/>
  <c r="AR3340" i="1"/>
  <c r="AW3337" i="1"/>
  <c r="AR3332" i="1"/>
  <c r="AW3329" i="1"/>
  <c r="AR3324" i="1"/>
  <c r="AW3321" i="1"/>
  <c r="AR3316" i="1"/>
  <c r="AW3313" i="1"/>
  <c r="AR3308" i="1"/>
  <c r="AW3305" i="1"/>
  <c r="AR3300" i="1"/>
  <c r="AW3297" i="1"/>
  <c r="AR3292" i="1"/>
  <c r="AW3289" i="1"/>
  <c r="AR3284" i="1"/>
  <c r="AW3281" i="1"/>
  <c r="AR3276" i="1"/>
  <c r="AW3273" i="1"/>
  <c r="AR3268" i="1"/>
  <c r="AW3265" i="1"/>
  <c r="AR3260" i="1"/>
  <c r="AW3257" i="1"/>
  <c r="AR3254" i="1"/>
  <c r="AU3195" i="1"/>
  <c r="AR3188" i="1"/>
  <c r="AV3134" i="1"/>
  <c r="AX3055" i="1"/>
  <c r="R1624" i="1"/>
  <c r="T1600" i="1"/>
  <c r="R1496" i="1"/>
  <c r="T1464" i="1"/>
  <c r="R1440" i="1"/>
  <c r="T1432" i="1"/>
  <c r="T1400" i="1"/>
  <c r="T1376" i="1"/>
  <c r="T1320" i="1"/>
  <c r="R1288" i="1"/>
  <c r="T1248" i="1"/>
  <c r="R1208" i="1"/>
  <c r="T1144" i="1"/>
  <c r="R1136" i="1"/>
  <c r="R1128" i="1"/>
  <c r="T1112" i="1"/>
  <c r="R1096" i="1"/>
  <c r="T1064" i="1"/>
  <c r="T1016" i="1"/>
  <c r="Z928" i="1"/>
  <c r="AI928" i="1" s="1"/>
  <c r="T888" i="1"/>
  <c r="T816" i="1"/>
  <c r="T800" i="1"/>
  <c r="T792" i="1"/>
  <c r="T720" i="1"/>
  <c r="R672" i="1"/>
  <c r="R664" i="1"/>
  <c r="R632" i="1"/>
  <c r="T616" i="1"/>
  <c r="Z608" i="1"/>
  <c r="AI608" i="1" s="1"/>
  <c r="T604" i="1"/>
  <c r="R580" i="1"/>
  <c r="R540" i="1"/>
  <c r="T532" i="1"/>
  <c r="Z485" i="1"/>
  <c r="T469" i="1"/>
  <c r="T444" i="1"/>
  <c r="AX440" i="1"/>
  <c r="AT3514" i="1"/>
  <c r="AU3514" i="1"/>
  <c r="AT3506" i="1"/>
  <c r="AU3506" i="1"/>
  <c r="AT3498" i="1"/>
  <c r="AU3498" i="1"/>
  <c r="AT3490" i="1"/>
  <c r="AU3490" i="1"/>
  <c r="AT3482" i="1"/>
  <c r="AU3482" i="1"/>
  <c r="AT3474" i="1"/>
  <c r="AU3474" i="1"/>
  <c r="AT3466" i="1"/>
  <c r="AU3466" i="1"/>
  <c r="AT3458" i="1"/>
  <c r="AU3458" i="1"/>
  <c r="AT3450" i="1"/>
  <c r="AU3450" i="1"/>
  <c r="AS3442" i="1"/>
  <c r="AT3442" i="1"/>
  <c r="AU3442" i="1"/>
  <c r="AS3434" i="1"/>
  <c r="AT3434" i="1"/>
  <c r="AU3434" i="1"/>
  <c r="AS3426" i="1"/>
  <c r="AT3426" i="1"/>
  <c r="AU3426" i="1"/>
  <c r="AS3418" i="1"/>
  <c r="AT3418" i="1"/>
  <c r="AU3418" i="1"/>
  <c r="AS3410" i="1"/>
  <c r="AT3410" i="1"/>
  <c r="AU3410" i="1"/>
  <c r="AS3402" i="1"/>
  <c r="AT3402" i="1"/>
  <c r="AU3402" i="1"/>
  <c r="AS3394" i="1"/>
  <c r="AT3394" i="1"/>
  <c r="AU3394" i="1"/>
  <c r="AS3386" i="1"/>
  <c r="AT3386" i="1"/>
  <c r="AU3386" i="1"/>
  <c r="AV3386" i="1"/>
  <c r="AS3378" i="1"/>
  <c r="AT3378" i="1"/>
  <c r="AU3378" i="1"/>
  <c r="AV3378" i="1"/>
  <c r="AS3370" i="1"/>
  <c r="AT3370" i="1"/>
  <c r="AU3370" i="1"/>
  <c r="AV3370" i="1"/>
  <c r="AS3362" i="1"/>
  <c r="AT3362" i="1"/>
  <c r="AU3362" i="1"/>
  <c r="AV3362" i="1"/>
  <c r="AS3354" i="1"/>
  <c r="AT3354" i="1"/>
  <c r="AU3354" i="1"/>
  <c r="AV3354" i="1"/>
  <c r="AS3346" i="1"/>
  <c r="AT3346" i="1"/>
  <c r="AU3346" i="1"/>
  <c r="AV3346" i="1"/>
  <c r="AX3346" i="1"/>
  <c r="AS3338" i="1"/>
  <c r="AT3338" i="1"/>
  <c r="AU3338" i="1"/>
  <c r="AV3338" i="1"/>
  <c r="AX3338" i="1"/>
  <c r="AS3330" i="1"/>
  <c r="AT3330" i="1"/>
  <c r="AU3330" i="1"/>
  <c r="AV3330" i="1"/>
  <c r="AX3330" i="1"/>
  <c r="AS3322" i="1"/>
  <c r="AT3322" i="1"/>
  <c r="AU3322" i="1"/>
  <c r="AV3322" i="1"/>
  <c r="AX3322" i="1"/>
  <c r="AS3314" i="1"/>
  <c r="AT3314" i="1"/>
  <c r="AU3314" i="1"/>
  <c r="AV3314" i="1"/>
  <c r="AX3314" i="1"/>
  <c r="AS3306" i="1"/>
  <c r="AT3306" i="1"/>
  <c r="AU3306" i="1"/>
  <c r="AV3306" i="1"/>
  <c r="AX3306" i="1"/>
  <c r="AS3298" i="1"/>
  <c r="AT3298" i="1"/>
  <c r="AU3298" i="1"/>
  <c r="AV3298" i="1"/>
  <c r="AX3298" i="1"/>
  <c r="AS3290" i="1"/>
  <c r="AT3290" i="1"/>
  <c r="AU3290" i="1"/>
  <c r="AV3290" i="1"/>
  <c r="AX3290" i="1"/>
  <c r="AS3282" i="1"/>
  <c r="AT3282" i="1"/>
  <c r="AU3282" i="1"/>
  <c r="AV3282" i="1"/>
  <c r="AX3282" i="1"/>
  <c r="AS3274" i="1"/>
  <c r="AT3274" i="1"/>
  <c r="AU3274" i="1"/>
  <c r="AV3274" i="1"/>
  <c r="AX3274" i="1"/>
  <c r="AS3266" i="1"/>
  <c r="AT3266" i="1"/>
  <c r="AU3266" i="1"/>
  <c r="AV3266" i="1"/>
  <c r="AX3266" i="1"/>
  <c r="AS3258" i="1"/>
  <c r="AT3258" i="1"/>
  <c r="AU3258" i="1"/>
  <c r="AV3258" i="1"/>
  <c r="AX3258" i="1"/>
  <c r="AS3250" i="1"/>
  <c r="AT3250" i="1"/>
  <c r="AU3250" i="1"/>
  <c r="AV3250" i="1"/>
  <c r="AW3250" i="1"/>
  <c r="AX3250" i="1"/>
  <c r="AS3242" i="1"/>
  <c r="AT3242" i="1"/>
  <c r="AU3242" i="1"/>
  <c r="AV3242" i="1"/>
  <c r="AW3242" i="1"/>
  <c r="AX3242" i="1"/>
  <c r="AS3234" i="1"/>
  <c r="AT3234" i="1"/>
  <c r="AU3234" i="1"/>
  <c r="AV3234" i="1"/>
  <c r="AW3234" i="1"/>
  <c r="AX3234" i="1"/>
  <c r="AS3226" i="1"/>
  <c r="AT3226" i="1"/>
  <c r="AU3226" i="1"/>
  <c r="AV3226" i="1"/>
  <c r="AW3226" i="1"/>
  <c r="AX3226" i="1"/>
  <c r="AS3218" i="1"/>
  <c r="AT3218" i="1"/>
  <c r="AU3218" i="1"/>
  <c r="AV3218" i="1"/>
  <c r="AW3218" i="1"/>
  <c r="AX3218" i="1"/>
  <c r="AT3210" i="1"/>
  <c r="AU3210" i="1"/>
  <c r="AV3210" i="1"/>
  <c r="AW3210" i="1"/>
  <c r="AX3210" i="1"/>
  <c r="AR3210" i="1"/>
  <c r="AT3202" i="1"/>
  <c r="AU3202" i="1"/>
  <c r="AV3202" i="1"/>
  <c r="AW3202" i="1"/>
  <c r="AX3202" i="1"/>
  <c r="AR3202" i="1"/>
  <c r="AT3194" i="1"/>
  <c r="AU3194" i="1"/>
  <c r="AV3194" i="1"/>
  <c r="AW3194" i="1"/>
  <c r="AX3194" i="1"/>
  <c r="AR3194" i="1"/>
  <c r="AS3186" i="1"/>
  <c r="AT3186" i="1"/>
  <c r="AR3186" i="1"/>
  <c r="AU3186" i="1"/>
  <c r="AV3186" i="1"/>
  <c r="AW3186" i="1"/>
  <c r="AS3178" i="1"/>
  <c r="AT3178" i="1"/>
  <c r="AR3178" i="1"/>
  <c r="AU3178" i="1"/>
  <c r="AV3178" i="1"/>
  <c r="AW3178" i="1"/>
  <c r="AS3170" i="1"/>
  <c r="AT3170" i="1"/>
  <c r="AR3170" i="1"/>
  <c r="AU3170" i="1"/>
  <c r="AV3170" i="1"/>
  <c r="AW3170" i="1"/>
  <c r="AR3162" i="1"/>
  <c r="AS3162" i="1"/>
  <c r="AT3162" i="1"/>
  <c r="AU3162" i="1"/>
  <c r="AV3162" i="1"/>
  <c r="AW3162" i="1"/>
  <c r="AX3162" i="1"/>
  <c r="AR3154" i="1"/>
  <c r="AS3154" i="1"/>
  <c r="AT3154" i="1"/>
  <c r="AU3154" i="1"/>
  <c r="AV3154" i="1"/>
  <c r="AW3154" i="1"/>
  <c r="AX3154" i="1"/>
  <c r="AR3146" i="1"/>
  <c r="AS3146" i="1"/>
  <c r="AT3146" i="1"/>
  <c r="AW3146" i="1"/>
  <c r="AU3146" i="1"/>
  <c r="AV3146" i="1"/>
  <c r="AX3146" i="1"/>
  <c r="AR3138" i="1"/>
  <c r="AS3138" i="1"/>
  <c r="AT3138" i="1"/>
  <c r="AW3138" i="1"/>
  <c r="AU3138" i="1"/>
  <c r="AV3138" i="1"/>
  <c r="AX3138" i="1"/>
  <c r="AR3130" i="1"/>
  <c r="AS3130" i="1"/>
  <c r="AT3130" i="1"/>
  <c r="AW3130" i="1"/>
  <c r="AU3130" i="1"/>
  <c r="AV3130" i="1"/>
  <c r="AX3130" i="1"/>
  <c r="AR3122" i="1"/>
  <c r="AS3122" i="1"/>
  <c r="AT3122" i="1"/>
  <c r="AV3122" i="1"/>
  <c r="AW3122" i="1"/>
  <c r="AX3122" i="1"/>
  <c r="AR3114" i="1"/>
  <c r="AS3114" i="1"/>
  <c r="AT3114" i="1"/>
  <c r="AV3114" i="1"/>
  <c r="AW3114" i="1"/>
  <c r="AX3114" i="1"/>
  <c r="AR3106" i="1"/>
  <c r="AS3106" i="1"/>
  <c r="AT3106" i="1"/>
  <c r="AV3106" i="1"/>
  <c r="AW3106" i="1"/>
  <c r="AX3106" i="1"/>
  <c r="AR3098" i="1"/>
  <c r="AS3098" i="1"/>
  <c r="AT3098" i="1"/>
  <c r="AV3098" i="1"/>
  <c r="AW3098" i="1"/>
  <c r="AX3098" i="1"/>
  <c r="AR3090" i="1"/>
  <c r="AS3090" i="1"/>
  <c r="AT3090" i="1"/>
  <c r="AU3090" i="1"/>
  <c r="AV3090" i="1"/>
  <c r="AW3090" i="1"/>
  <c r="AX3090" i="1"/>
  <c r="AR3082" i="1"/>
  <c r="AS3082" i="1"/>
  <c r="AT3082" i="1"/>
  <c r="AU3082" i="1"/>
  <c r="AV3082" i="1"/>
  <c r="AW3082" i="1"/>
  <c r="AX3082" i="1"/>
  <c r="AR3074" i="1"/>
  <c r="AS3074" i="1"/>
  <c r="AT3074" i="1"/>
  <c r="AU3074" i="1"/>
  <c r="AV3074" i="1"/>
  <c r="AW3074" i="1"/>
  <c r="AX3074" i="1"/>
  <c r="AR3066" i="1"/>
  <c r="AS3066" i="1"/>
  <c r="AT3066" i="1"/>
  <c r="AU3066" i="1"/>
  <c r="AV3066" i="1"/>
  <c r="AW3066" i="1"/>
  <c r="AX3066" i="1"/>
  <c r="AR3058" i="1"/>
  <c r="AS3058" i="1"/>
  <c r="AT3058" i="1"/>
  <c r="AU3058" i="1"/>
  <c r="AV3058" i="1"/>
  <c r="AW3058" i="1"/>
  <c r="AX3058" i="1"/>
  <c r="AR3050" i="1"/>
  <c r="AS3050" i="1"/>
  <c r="AT3050" i="1"/>
  <c r="AU3050" i="1"/>
  <c r="AV3050" i="1"/>
  <c r="AW3050" i="1"/>
  <c r="AX3050" i="1"/>
  <c r="AR3042" i="1"/>
  <c r="AS3042" i="1"/>
  <c r="AT3042" i="1"/>
  <c r="AU3042" i="1"/>
  <c r="AV3042" i="1"/>
  <c r="AW3042" i="1"/>
  <c r="AX3042" i="1"/>
  <c r="AR3034" i="1"/>
  <c r="AS3034" i="1"/>
  <c r="AT3034" i="1"/>
  <c r="AU3034" i="1"/>
  <c r="AV3034" i="1"/>
  <c r="AW3034" i="1"/>
  <c r="AX3034" i="1"/>
  <c r="AR3026" i="1"/>
  <c r="AS3026" i="1"/>
  <c r="AT3026" i="1"/>
  <c r="AU3026" i="1"/>
  <c r="AV3026" i="1"/>
  <c r="AW3026" i="1"/>
  <c r="AX3026" i="1"/>
  <c r="AR3018" i="1"/>
  <c r="AS3018" i="1"/>
  <c r="AT3018" i="1"/>
  <c r="AU3018" i="1"/>
  <c r="AV3018" i="1"/>
  <c r="AW3018" i="1"/>
  <c r="AX3018" i="1"/>
  <c r="AR3010" i="1"/>
  <c r="AS3010" i="1"/>
  <c r="AT3010" i="1"/>
  <c r="AU3010" i="1"/>
  <c r="AV3010" i="1"/>
  <c r="AW3010" i="1"/>
  <c r="AX3010" i="1"/>
  <c r="AR3002" i="1"/>
  <c r="AS3002" i="1"/>
  <c r="AT3002" i="1"/>
  <c r="AU3002" i="1"/>
  <c r="AV3002" i="1"/>
  <c r="AW3002" i="1"/>
  <c r="AX3002" i="1"/>
  <c r="AR2994" i="1"/>
  <c r="AS2994" i="1"/>
  <c r="AT2994" i="1"/>
  <c r="AU2994" i="1"/>
  <c r="AV2994" i="1"/>
  <c r="AW2994" i="1"/>
  <c r="AX2994" i="1"/>
  <c r="AT2986" i="1"/>
  <c r="AU2986" i="1"/>
  <c r="AW2986" i="1"/>
  <c r="AX2986" i="1"/>
  <c r="AR2986" i="1"/>
  <c r="AS2986" i="1"/>
  <c r="AV2986" i="1"/>
  <c r="AT2978" i="1"/>
  <c r="AU2978" i="1"/>
  <c r="AW2978" i="1"/>
  <c r="AX2978" i="1"/>
  <c r="AR2978" i="1"/>
  <c r="AS2978" i="1"/>
  <c r="AV2978" i="1"/>
  <c r="AT2970" i="1"/>
  <c r="AU2970" i="1"/>
  <c r="AW2970" i="1"/>
  <c r="AX2970" i="1"/>
  <c r="AR2970" i="1"/>
  <c r="AS2970" i="1"/>
  <c r="AT2962" i="1"/>
  <c r="AU2962" i="1"/>
  <c r="AW2962" i="1"/>
  <c r="AX2962" i="1"/>
  <c r="AR2962" i="1"/>
  <c r="AS2962" i="1"/>
  <c r="AV2962" i="1"/>
  <c r="AT2954" i="1"/>
  <c r="AU2954" i="1"/>
  <c r="AW2954" i="1"/>
  <c r="AX2954" i="1"/>
  <c r="AR2954" i="1"/>
  <c r="AS2954" i="1"/>
  <c r="AV2954" i="1"/>
  <c r="AT2946" i="1"/>
  <c r="AU2946" i="1"/>
  <c r="AW2946" i="1"/>
  <c r="AX2946" i="1"/>
  <c r="AR2946" i="1"/>
  <c r="AS2946" i="1"/>
  <c r="AV2946" i="1"/>
  <c r="AT2938" i="1"/>
  <c r="AU2938" i="1"/>
  <c r="AW2938" i="1"/>
  <c r="AX2938" i="1"/>
  <c r="AR2938" i="1"/>
  <c r="AS2938" i="1"/>
  <c r="AT2930" i="1"/>
  <c r="AU2930" i="1"/>
  <c r="AW2930" i="1"/>
  <c r="AX2930" i="1"/>
  <c r="AR2930" i="1"/>
  <c r="AS2930" i="1"/>
  <c r="AV2930" i="1"/>
  <c r="AT2922" i="1"/>
  <c r="AU2922" i="1"/>
  <c r="AS2922" i="1"/>
  <c r="AR2922" i="1"/>
  <c r="AV2922" i="1"/>
  <c r="AW2922" i="1"/>
  <c r="AX2922" i="1"/>
  <c r="AT2914" i="1"/>
  <c r="AU2914" i="1"/>
  <c r="AS2914" i="1"/>
  <c r="AR2914" i="1"/>
  <c r="AV2914" i="1"/>
  <c r="AW2914" i="1"/>
  <c r="AX2914" i="1"/>
  <c r="AT2906" i="1"/>
  <c r="AU2906" i="1"/>
  <c r="AS2906" i="1"/>
  <c r="AR2906" i="1"/>
  <c r="AV2906" i="1"/>
  <c r="AW2906" i="1"/>
  <c r="AX2906" i="1"/>
  <c r="AT2898" i="1"/>
  <c r="AU2898" i="1"/>
  <c r="AV2898" i="1"/>
  <c r="AW2898" i="1"/>
  <c r="AS2898" i="1"/>
  <c r="AR2898" i="1"/>
  <c r="AX2898" i="1"/>
  <c r="AT2890" i="1"/>
  <c r="AU2890" i="1"/>
  <c r="AV2890" i="1"/>
  <c r="AW2890" i="1"/>
  <c r="AS2890" i="1"/>
  <c r="AR2890" i="1"/>
  <c r="AX2890" i="1"/>
  <c r="AT2882" i="1"/>
  <c r="AU2882" i="1"/>
  <c r="AV2882" i="1"/>
  <c r="AW2882" i="1"/>
  <c r="AS2882" i="1"/>
  <c r="AR2882" i="1"/>
  <c r="AX2882" i="1"/>
  <c r="AT2874" i="1"/>
  <c r="AU2874" i="1"/>
  <c r="AV2874" i="1"/>
  <c r="AW2874" i="1"/>
  <c r="AS2874" i="1"/>
  <c r="AR2874" i="1"/>
  <c r="AX2874" i="1"/>
  <c r="AT2866" i="1"/>
  <c r="AU2866" i="1"/>
  <c r="AV2866" i="1"/>
  <c r="AW2866" i="1"/>
  <c r="AS2866" i="1"/>
  <c r="AR2866" i="1"/>
  <c r="AX2866" i="1"/>
  <c r="AT2858" i="1"/>
  <c r="AU2858" i="1"/>
  <c r="AV2858" i="1"/>
  <c r="AW2858" i="1"/>
  <c r="AS2858" i="1"/>
  <c r="AR2858" i="1"/>
  <c r="AX2858" i="1"/>
  <c r="AT2850" i="1"/>
  <c r="AU2850" i="1"/>
  <c r="AV2850" i="1"/>
  <c r="AW2850" i="1"/>
  <c r="AS2850" i="1"/>
  <c r="AR2850" i="1"/>
  <c r="AX2850" i="1"/>
  <c r="AT2842" i="1"/>
  <c r="AU2842" i="1"/>
  <c r="AV2842" i="1"/>
  <c r="AW2842" i="1"/>
  <c r="AS2842" i="1"/>
  <c r="AR2842" i="1"/>
  <c r="AX2842" i="1"/>
  <c r="AT2834" i="1"/>
  <c r="AU2834" i="1"/>
  <c r="AV2834" i="1"/>
  <c r="AW2834" i="1"/>
  <c r="AS2834" i="1"/>
  <c r="AR2834" i="1"/>
  <c r="AX2834" i="1"/>
  <c r="AT2826" i="1"/>
  <c r="AU2826" i="1"/>
  <c r="AV2826" i="1"/>
  <c r="AW2826" i="1"/>
  <c r="AS2826" i="1"/>
  <c r="AR2826" i="1"/>
  <c r="AX2826" i="1"/>
  <c r="AT2818" i="1"/>
  <c r="AU2818" i="1"/>
  <c r="AV2818" i="1"/>
  <c r="AW2818" i="1"/>
  <c r="AS2818" i="1"/>
  <c r="AR2818" i="1"/>
  <c r="AX2818" i="1"/>
  <c r="AT2810" i="1"/>
  <c r="AU2810" i="1"/>
  <c r="AV2810" i="1"/>
  <c r="AW2810" i="1"/>
  <c r="AS2810" i="1"/>
  <c r="AR2810" i="1"/>
  <c r="AX2810" i="1"/>
  <c r="AT2802" i="1"/>
  <c r="AU2802" i="1"/>
  <c r="AV2802" i="1"/>
  <c r="AW2802" i="1"/>
  <c r="AS2802" i="1"/>
  <c r="AR2802" i="1"/>
  <c r="AX2802" i="1"/>
  <c r="AT2794" i="1"/>
  <c r="AU2794" i="1"/>
  <c r="AV2794" i="1"/>
  <c r="AW2794" i="1"/>
  <c r="AS2794" i="1"/>
  <c r="AR2794" i="1"/>
  <c r="AX2794" i="1"/>
  <c r="AT2786" i="1"/>
  <c r="AU2786" i="1"/>
  <c r="AV2786" i="1"/>
  <c r="AW2786" i="1"/>
  <c r="AS2786" i="1"/>
  <c r="AR2786" i="1"/>
  <c r="AX2786" i="1"/>
  <c r="AT2778" i="1"/>
  <c r="AU2778" i="1"/>
  <c r="AV2778" i="1"/>
  <c r="AW2778" i="1"/>
  <c r="AX2778" i="1"/>
  <c r="AS2778" i="1"/>
  <c r="AR2778" i="1"/>
  <c r="AT2770" i="1"/>
  <c r="AU2770" i="1"/>
  <c r="AV2770" i="1"/>
  <c r="AW2770" i="1"/>
  <c r="AX2770" i="1"/>
  <c r="AS2770" i="1"/>
  <c r="AR2770" i="1"/>
  <c r="AT2762" i="1"/>
  <c r="AU2762" i="1"/>
  <c r="AV2762" i="1"/>
  <c r="AW2762" i="1"/>
  <c r="AX2762" i="1"/>
  <c r="AS2762" i="1"/>
  <c r="AR2762" i="1"/>
  <c r="AT2754" i="1"/>
  <c r="AU2754" i="1"/>
  <c r="AV2754" i="1"/>
  <c r="AW2754" i="1"/>
  <c r="AX2754" i="1"/>
  <c r="AS2754" i="1"/>
  <c r="AR2754" i="1"/>
  <c r="AT2746" i="1"/>
  <c r="AU2746" i="1"/>
  <c r="AV2746" i="1"/>
  <c r="AW2746" i="1"/>
  <c r="AX2746" i="1"/>
  <c r="AS2746" i="1"/>
  <c r="AR2746" i="1"/>
  <c r="AT2738" i="1"/>
  <c r="AX2738" i="1"/>
  <c r="AR2738" i="1"/>
  <c r="AS2738" i="1"/>
  <c r="AU2738" i="1"/>
  <c r="AW2738" i="1"/>
  <c r="AV2738" i="1"/>
  <c r="AT2730" i="1"/>
  <c r="AX2730" i="1"/>
  <c r="AR2730" i="1"/>
  <c r="AS2730" i="1"/>
  <c r="AU2730" i="1"/>
  <c r="AW2730" i="1"/>
  <c r="AV2730" i="1"/>
  <c r="AT2722" i="1"/>
  <c r="AX2722" i="1"/>
  <c r="AR2722" i="1"/>
  <c r="AS2722" i="1"/>
  <c r="AU2722" i="1"/>
  <c r="AW2722" i="1"/>
  <c r="AV2722" i="1"/>
  <c r="AT2714" i="1"/>
  <c r="AX2714" i="1"/>
  <c r="AR2714" i="1"/>
  <c r="AS2714" i="1"/>
  <c r="AU2714" i="1"/>
  <c r="AW2714" i="1"/>
  <c r="AV2714" i="1"/>
  <c r="AS2706" i="1"/>
  <c r="AT2706" i="1"/>
  <c r="AW2706" i="1"/>
  <c r="AX2706" i="1"/>
  <c r="AR2706" i="1"/>
  <c r="AV2706" i="1"/>
  <c r="AU2706" i="1"/>
  <c r="AS2698" i="1"/>
  <c r="AT2698" i="1"/>
  <c r="AW2698" i="1"/>
  <c r="AX2698" i="1"/>
  <c r="AR2698" i="1"/>
  <c r="AV2698" i="1"/>
  <c r="AU2698" i="1"/>
  <c r="AS2690" i="1"/>
  <c r="AT2690" i="1"/>
  <c r="AW2690" i="1"/>
  <c r="AX2690" i="1"/>
  <c r="AR2690" i="1"/>
  <c r="AV2690" i="1"/>
  <c r="AU2690" i="1"/>
  <c r="AS2682" i="1"/>
  <c r="AT2682" i="1"/>
  <c r="AW2682" i="1"/>
  <c r="AX2682" i="1"/>
  <c r="AR2682" i="1"/>
  <c r="AV2682" i="1"/>
  <c r="AU2682" i="1"/>
  <c r="AS2674" i="1"/>
  <c r="AT2674" i="1"/>
  <c r="AW2674" i="1"/>
  <c r="AX2674" i="1"/>
  <c r="AR2674" i="1"/>
  <c r="AV2674" i="1"/>
  <c r="AU2674" i="1"/>
  <c r="AV2666" i="1"/>
  <c r="AW2666" i="1"/>
  <c r="AR2666" i="1"/>
  <c r="AS2666" i="1"/>
  <c r="AT2666" i="1"/>
  <c r="AU2666" i="1"/>
  <c r="AX2666" i="1"/>
  <c r="AV2658" i="1"/>
  <c r="AW2658" i="1"/>
  <c r="AR2658" i="1"/>
  <c r="AS2658" i="1"/>
  <c r="AT2658" i="1"/>
  <c r="AU2658" i="1"/>
  <c r="AX2658" i="1"/>
  <c r="AV2650" i="1"/>
  <c r="AW2650" i="1"/>
  <c r="AX2650" i="1"/>
  <c r="AR2650" i="1"/>
  <c r="AS2650" i="1"/>
  <c r="AT2650" i="1"/>
  <c r="AU2650" i="1"/>
  <c r="AV2642" i="1"/>
  <c r="AW2642" i="1"/>
  <c r="AX2642" i="1"/>
  <c r="AR2642" i="1"/>
  <c r="AS2642" i="1"/>
  <c r="AT2642" i="1"/>
  <c r="AU2642" i="1"/>
  <c r="AV2634" i="1"/>
  <c r="AW2634" i="1"/>
  <c r="AX2634" i="1"/>
  <c r="AR2634" i="1"/>
  <c r="AS2634" i="1"/>
  <c r="AT2634" i="1"/>
  <c r="AU2634" i="1"/>
  <c r="AV2626" i="1"/>
  <c r="AW2626" i="1"/>
  <c r="AX2626" i="1"/>
  <c r="AR2626" i="1"/>
  <c r="AS2626" i="1"/>
  <c r="AT2626" i="1"/>
  <c r="AU2626" i="1"/>
  <c r="AV2618" i="1"/>
  <c r="AW2618" i="1"/>
  <c r="AX2618" i="1"/>
  <c r="AR2618" i="1"/>
  <c r="AS2618" i="1"/>
  <c r="AT2618" i="1"/>
  <c r="AU2618" i="1"/>
  <c r="AV2610" i="1"/>
  <c r="AW2610" i="1"/>
  <c r="AX2610" i="1"/>
  <c r="AR2610" i="1"/>
  <c r="AS2610" i="1"/>
  <c r="AT2610" i="1"/>
  <c r="AU2610" i="1"/>
  <c r="AV2602" i="1"/>
  <c r="AW2602" i="1"/>
  <c r="AX2602" i="1"/>
  <c r="AR2602" i="1"/>
  <c r="AS2602" i="1"/>
  <c r="AT2602" i="1"/>
  <c r="AU2602" i="1"/>
  <c r="AV2594" i="1"/>
  <c r="AW2594" i="1"/>
  <c r="AX2594" i="1"/>
  <c r="AR2594" i="1"/>
  <c r="AS2594" i="1"/>
  <c r="AT2594" i="1"/>
  <c r="AU2594" i="1"/>
  <c r="AV2586" i="1"/>
  <c r="AW2586" i="1"/>
  <c r="AX2586" i="1"/>
  <c r="AR2586" i="1"/>
  <c r="AS2586" i="1"/>
  <c r="AT2586" i="1"/>
  <c r="AU2586" i="1"/>
  <c r="AV2578" i="1"/>
  <c r="AW2578" i="1"/>
  <c r="AX2578" i="1"/>
  <c r="AR2578" i="1"/>
  <c r="AS2578" i="1"/>
  <c r="AT2578" i="1"/>
  <c r="AU2578" i="1"/>
  <c r="AV2570" i="1"/>
  <c r="AW2570" i="1"/>
  <c r="AX2570" i="1"/>
  <c r="AR2570" i="1"/>
  <c r="AS2570" i="1"/>
  <c r="AT2570" i="1"/>
  <c r="AU2570" i="1"/>
  <c r="AV2562" i="1"/>
  <c r="AW2562" i="1"/>
  <c r="AX2562" i="1"/>
  <c r="AR2562" i="1"/>
  <c r="AS2562" i="1"/>
  <c r="AT2562" i="1"/>
  <c r="AU2562" i="1"/>
  <c r="AV2554" i="1"/>
  <c r="AW2554" i="1"/>
  <c r="AX2554" i="1"/>
  <c r="AR2554" i="1"/>
  <c r="AS2554" i="1"/>
  <c r="AT2554" i="1"/>
  <c r="AU2554" i="1"/>
  <c r="AT2546" i="1"/>
  <c r="AR2546" i="1"/>
  <c r="AS2546" i="1"/>
  <c r="AU2546" i="1"/>
  <c r="AV2546" i="1"/>
  <c r="AW2546" i="1"/>
  <c r="AX2546" i="1"/>
  <c r="AT2538" i="1"/>
  <c r="AR2538" i="1"/>
  <c r="AS2538" i="1"/>
  <c r="AU2538" i="1"/>
  <c r="AV2538" i="1"/>
  <c r="AW2538" i="1"/>
  <c r="AX2538" i="1"/>
  <c r="AT2530" i="1"/>
  <c r="AR2530" i="1"/>
  <c r="AS2530" i="1"/>
  <c r="AU2530" i="1"/>
  <c r="AV2530" i="1"/>
  <c r="AW2530" i="1"/>
  <c r="AX2530" i="1"/>
  <c r="AT2522" i="1"/>
  <c r="AR2522" i="1"/>
  <c r="AS2522" i="1"/>
  <c r="AU2522" i="1"/>
  <c r="AV2522" i="1"/>
  <c r="AW2522" i="1"/>
  <c r="AX2522" i="1"/>
  <c r="AT2514" i="1"/>
  <c r="AR2514" i="1"/>
  <c r="AS2514" i="1"/>
  <c r="AU2514" i="1"/>
  <c r="AV2514" i="1"/>
  <c r="AW2514" i="1"/>
  <c r="AX2514" i="1"/>
  <c r="AT2506" i="1"/>
  <c r="AR2506" i="1"/>
  <c r="AS2506" i="1"/>
  <c r="AU2506" i="1"/>
  <c r="AV2506" i="1"/>
  <c r="AW2506" i="1"/>
  <c r="AX2506" i="1"/>
  <c r="AT2498" i="1"/>
  <c r="AR2498" i="1"/>
  <c r="AS2498" i="1"/>
  <c r="AU2498" i="1"/>
  <c r="AV2498" i="1"/>
  <c r="AW2498" i="1"/>
  <c r="AX2498" i="1"/>
  <c r="AT2490" i="1"/>
  <c r="AR2490" i="1"/>
  <c r="AS2490" i="1"/>
  <c r="AU2490" i="1"/>
  <c r="AV2490" i="1"/>
  <c r="AW2490" i="1"/>
  <c r="AX2490" i="1"/>
  <c r="AT2482" i="1"/>
  <c r="AR2482" i="1"/>
  <c r="AS2482" i="1"/>
  <c r="AU2482" i="1"/>
  <c r="AV2482" i="1"/>
  <c r="AW2482" i="1"/>
  <c r="AX2482" i="1"/>
  <c r="AT2474" i="1"/>
  <c r="AR2474" i="1"/>
  <c r="AS2474" i="1"/>
  <c r="AU2474" i="1"/>
  <c r="AV2474" i="1"/>
  <c r="AW2474" i="1"/>
  <c r="AX2474" i="1"/>
  <c r="AS2466" i="1"/>
  <c r="AT2466" i="1"/>
  <c r="AR2466" i="1"/>
  <c r="AU2466" i="1"/>
  <c r="AV2466" i="1"/>
  <c r="AW2466" i="1"/>
  <c r="AX2466" i="1"/>
  <c r="AW2458" i="1"/>
  <c r="AS2458" i="1"/>
  <c r="AT2458" i="1"/>
  <c r="AX2458" i="1"/>
  <c r="AR2458" i="1"/>
  <c r="AU2458" i="1"/>
  <c r="AV2458" i="1"/>
  <c r="AW2450" i="1"/>
  <c r="AS2450" i="1"/>
  <c r="AT2450" i="1"/>
  <c r="AX2450" i="1"/>
  <c r="AR2450" i="1"/>
  <c r="AU2450" i="1"/>
  <c r="AV2450" i="1"/>
  <c r="AW2442" i="1"/>
  <c r="AS2442" i="1"/>
  <c r="AT2442" i="1"/>
  <c r="AX2442" i="1"/>
  <c r="AR2442" i="1"/>
  <c r="AU2442" i="1"/>
  <c r="AV2442" i="1"/>
  <c r="AW2434" i="1"/>
  <c r="AS2434" i="1"/>
  <c r="AT2434" i="1"/>
  <c r="AX2434" i="1"/>
  <c r="AR2434" i="1"/>
  <c r="AU2434" i="1"/>
  <c r="AV2434" i="1"/>
  <c r="AW2426" i="1"/>
  <c r="AS2426" i="1"/>
  <c r="AT2426" i="1"/>
  <c r="AX2426" i="1"/>
  <c r="AR2426" i="1"/>
  <c r="AU2426" i="1"/>
  <c r="AV2426" i="1"/>
  <c r="AW2418" i="1"/>
  <c r="AX2418" i="1"/>
  <c r="AS2418" i="1"/>
  <c r="AT2418" i="1"/>
  <c r="AR2418" i="1"/>
  <c r="AU2418" i="1"/>
  <c r="AV2418" i="1"/>
  <c r="AW2410" i="1"/>
  <c r="AX2410" i="1"/>
  <c r="AS2410" i="1"/>
  <c r="AT2410" i="1"/>
  <c r="AR2410" i="1"/>
  <c r="AU2410" i="1"/>
  <c r="AV2410" i="1"/>
  <c r="AW2402" i="1"/>
  <c r="AX2402" i="1"/>
  <c r="AR2402" i="1"/>
  <c r="AS2402" i="1"/>
  <c r="AT2402" i="1"/>
  <c r="AV2402" i="1"/>
  <c r="AU2402" i="1"/>
  <c r="AW2394" i="1"/>
  <c r="AX2394" i="1"/>
  <c r="AR2394" i="1"/>
  <c r="AS2394" i="1"/>
  <c r="AT2394" i="1"/>
  <c r="AV2394" i="1"/>
  <c r="AU2394" i="1"/>
  <c r="AW2386" i="1"/>
  <c r="AX2386" i="1"/>
  <c r="AR2386" i="1"/>
  <c r="AS2386" i="1"/>
  <c r="AT2386" i="1"/>
  <c r="AV2386" i="1"/>
  <c r="AU2386" i="1"/>
  <c r="AW2378" i="1"/>
  <c r="AX2378" i="1"/>
  <c r="AR2378" i="1"/>
  <c r="AS2378" i="1"/>
  <c r="AT2378" i="1"/>
  <c r="AV2378" i="1"/>
  <c r="AU2378" i="1"/>
  <c r="AW2370" i="1"/>
  <c r="AX2370" i="1"/>
  <c r="AR2370" i="1"/>
  <c r="AS2370" i="1"/>
  <c r="AT2370" i="1"/>
  <c r="AV2370" i="1"/>
  <c r="AU2370" i="1"/>
  <c r="AW2362" i="1"/>
  <c r="AX2362" i="1"/>
  <c r="AR2362" i="1"/>
  <c r="AS2362" i="1"/>
  <c r="AT2362" i="1"/>
  <c r="AV2362" i="1"/>
  <c r="AU2362" i="1"/>
  <c r="AW2354" i="1"/>
  <c r="AX2354" i="1"/>
  <c r="AR2354" i="1"/>
  <c r="AS2354" i="1"/>
  <c r="AT2354" i="1"/>
  <c r="AV2354" i="1"/>
  <c r="AU2354" i="1"/>
  <c r="AW2346" i="1"/>
  <c r="AX2346" i="1"/>
  <c r="AR2346" i="1"/>
  <c r="AS2346" i="1"/>
  <c r="AT2346" i="1"/>
  <c r="AV2346" i="1"/>
  <c r="AU2346" i="1"/>
  <c r="AW2338" i="1"/>
  <c r="AX2338" i="1"/>
  <c r="AR2338" i="1"/>
  <c r="AS2338" i="1"/>
  <c r="AT2338" i="1"/>
  <c r="AV2338" i="1"/>
  <c r="AU2338" i="1"/>
  <c r="AW2330" i="1"/>
  <c r="AX2330" i="1"/>
  <c r="AR2330" i="1"/>
  <c r="AS2330" i="1"/>
  <c r="AT2330" i="1"/>
  <c r="AV2330" i="1"/>
  <c r="AU2330" i="1"/>
  <c r="AW2322" i="1"/>
  <c r="AX2322" i="1"/>
  <c r="AR2322" i="1"/>
  <c r="AS2322" i="1"/>
  <c r="AT2322" i="1"/>
  <c r="AV2322" i="1"/>
  <c r="AU2322" i="1"/>
  <c r="AW2314" i="1"/>
  <c r="AX2314" i="1"/>
  <c r="AR2314" i="1"/>
  <c r="AS2314" i="1"/>
  <c r="AT2314" i="1"/>
  <c r="AV2314" i="1"/>
  <c r="AU2314" i="1"/>
  <c r="AW2306" i="1"/>
  <c r="AX2306" i="1"/>
  <c r="AR2306" i="1"/>
  <c r="AS2306" i="1"/>
  <c r="AT2306" i="1"/>
  <c r="AV2306" i="1"/>
  <c r="AU2306" i="1"/>
  <c r="AW2298" i="1"/>
  <c r="AX2298" i="1"/>
  <c r="AR2298" i="1"/>
  <c r="AS2298" i="1"/>
  <c r="AT2298" i="1"/>
  <c r="AV2298" i="1"/>
  <c r="AU2298" i="1"/>
  <c r="AW2290" i="1"/>
  <c r="AX2290" i="1"/>
  <c r="AR2290" i="1"/>
  <c r="AS2290" i="1"/>
  <c r="AT2290" i="1"/>
  <c r="AV2290" i="1"/>
  <c r="AU2290" i="1"/>
  <c r="AW2282" i="1"/>
  <c r="AX2282" i="1"/>
  <c r="AR2282" i="1"/>
  <c r="AS2282" i="1"/>
  <c r="AT2282" i="1"/>
  <c r="AV2282" i="1"/>
  <c r="AU2282" i="1"/>
  <c r="AW2274" i="1"/>
  <c r="AX2274" i="1"/>
  <c r="AR2274" i="1"/>
  <c r="AS2274" i="1"/>
  <c r="AT2274" i="1"/>
  <c r="AV2274" i="1"/>
  <c r="AU2274" i="1"/>
  <c r="AW2266" i="1"/>
  <c r="AX2266" i="1"/>
  <c r="AR2266" i="1"/>
  <c r="AS2266" i="1"/>
  <c r="AT2266" i="1"/>
  <c r="AV2266" i="1"/>
  <c r="AU2266" i="1"/>
  <c r="AW2258" i="1"/>
  <c r="AX2258" i="1"/>
  <c r="AR2258" i="1"/>
  <c r="AS2258" i="1"/>
  <c r="AT2258" i="1"/>
  <c r="AV2258" i="1"/>
  <c r="AU2258" i="1"/>
  <c r="AU2250" i="1"/>
  <c r="AW2250" i="1"/>
  <c r="AX2250" i="1"/>
  <c r="AR2250" i="1"/>
  <c r="AS2250" i="1"/>
  <c r="AV2250" i="1"/>
  <c r="AT2250" i="1"/>
  <c r="AU2242" i="1"/>
  <c r="AW2242" i="1"/>
  <c r="AX2242" i="1"/>
  <c r="AR2242" i="1"/>
  <c r="AS2242" i="1"/>
  <c r="AV2242" i="1"/>
  <c r="AT2242" i="1"/>
  <c r="AT2234" i="1"/>
  <c r="AU2234" i="1"/>
  <c r="AX2234" i="1"/>
  <c r="AR2234" i="1"/>
  <c r="AS2234" i="1"/>
  <c r="AW2234" i="1"/>
  <c r="AV2234" i="1"/>
  <c r="AT2226" i="1"/>
  <c r="AU2226" i="1"/>
  <c r="AX2226" i="1"/>
  <c r="AR2226" i="1"/>
  <c r="AS2226" i="1"/>
  <c r="AW2226" i="1"/>
  <c r="AV2226" i="1"/>
  <c r="AR2218" i="1"/>
  <c r="AT2218" i="1"/>
  <c r="AU2218" i="1"/>
  <c r="AS2218" i="1"/>
  <c r="AV2218" i="1"/>
  <c r="AW2218" i="1"/>
  <c r="AX2218" i="1"/>
  <c r="AR2210" i="1"/>
  <c r="AS2210" i="1"/>
  <c r="AT2210" i="1"/>
  <c r="AU2210" i="1"/>
  <c r="AV2210" i="1"/>
  <c r="AW2210" i="1"/>
  <c r="AX2210" i="1"/>
  <c r="AR2202" i="1"/>
  <c r="AS2202" i="1"/>
  <c r="AT2202" i="1"/>
  <c r="AU2202" i="1"/>
  <c r="AV2202" i="1"/>
  <c r="AW2202" i="1"/>
  <c r="AX2202" i="1"/>
  <c r="AR2194" i="1"/>
  <c r="AS2194" i="1"/>
  <c r="AT2194" i="1"/>
  <c r="AU2194" i="1"/>
  <c r="AV2194" i="1"/>
  <c r="AW2194" i="1"/>
  <c r="AX2194" i="1"/>
  <c r="AR2186" i="1"/>
  <c r="AS2186" i="1"/>
  <c r="AT2186" i="1"/>
  <c r="AU2186" i="1"/>
  <c r="AV2186" i="1"/>
  <c r="AW2186" i="1"/>
  <c r="AX2186" i="1"/>
  <c r="AR2178" i="1"/>
  <c r="AS2178" i="1"/>
  <c r="AT2178" i="1"/>
  <c r="AU2178" i="1"/>
  <c r="AV2178" i="1"/>
  <c r="AW2178" i="1"/>
  <c r="AX2178" i="1"/>
  <c r="AR2170" i="1"/>
  <c r="AS2170" i="1"/>
  <c r="AT2170" i="1"/>
  <c r="AU2170" i="1"/>
  <c r="AV2170" i="1"/>
  <c r="AW2170" i="1"/>
  <c r="AX2170" i="1"/>
  <c r="AR2162" i="1"/>
  <c r="AS2162" i="1"/>
  <c r="AT2162" i="1"/>
  <c r="AU2162" i="1"/>
  <c r="AV2162" i="1"/>
  <c r="AW2162" i="1"/>
  <c r="AX2162" i="1"/>
  <c r="AR2154" i="1"/>
  <c r="AS2154" i="1"/>
  <c r="AT2154" i="1"/>
  <c r="AU2154" i="1"/>
  <c r="AV2154" i="1"/>
  <c r="AW2154" i="1"/>
  <c r="AX2154" i="1"/>
  <c r="AR2146" i="1"/>
  <c r="AS2146" i="1"/>
  <c r="AT2146" i="1"/>
  <c r="AU2146" i="1"/>
  <c r="AV2146" i="1"/>
  <c r="AW2146" i="1"/>
  <c r="AX2146" i="1"/>
  <c r="AR2138" i="1"/>
  <c r="AS2138" i="1"/>
  <c r="AT2138" i="1"/>
  <c r="AU2138" i="1"/>
  <c r="AV2138" i="1"/>
  <c r="AW2138" i="1"/>
  <c r="AX2138" i="1"/>
  <c r="AR2130" i="1"/>
  <c r="AS2130" i="1"/>
  <c r="AT2130" i="1"/>
  <c r="AU2130" i="1"/>
  <c r="AV2130" i="1"/>
  <c r="AW2130" i="1"/>
  <c r="AX2130" i="1"/>
  <c r="AX2122" i="1"/>
  <c r="AR2122" i="1"/>
  <c r="AS2122" i="1"/>
  <c r="AT2122" i="1"/>
  <c r="AU2122" i="1"/>
  <c r="AV2122" i="1"/>
  <c r="AW2122" i="1"/>
  <c r="AX2114" i="1"/>
  <c r="AR2114" i="1"/>
  <c r="AS2114" i="1"/>
  <c r="AT2114" i="1"/>
  <c r="AU2114" i="1"/>
  <c r="AV2114" i="1"/>
  <c r="AW2114" i="1"/>
  <c r="AX2106" i="1"/>
  <c r="AR2106" i="1"/>
  <c r="AS2106" i="1"/>
  <c r="AT2106" i="1"/>
  <c r="AU2106" i="1"/>
  <c r="AV2106" i="1"/>
  <c r="AW2106" i="1"/>
  <c r="AX2098" i="1"/>
  <c r="AR2098" i="1"/>
  <c r="AS2098" i="1"/>
  <c r="AT2098" i="1"/>
  <c r="AU2098" i="1"/>
  <c r="AV2098" i="1"/>
  <c r="AW2098" i="1"/>
  <c r="AX2090" i="1"/>
  <c r="AR2090" i="1"/>
  <c r="AS2090" i="1"/>
  <c r="AT2090" i="1"/>
  <c r="AU2090" i="1"/>
  <c r="AV2090" i="1"/>
  <c r="AW2090" i="1"/>
  <c r="AX2082" i="1"/>
  <c r="AR2082" i="1"/>
  <c r="AS2082" i="1"/>
  <c r="AT2082" i="1"/>
  <c r="AU2082" i="1"/>
  <c r="AV2082" i="1"/>
  <c r="AW2082" i="1"/>
  <c r="AX2074" i="1"/>
  <c r="AR2074" i="1"/>
  <c r="AS2074" i="1"/>
  <c r="AT2074" i="1"/>
  <c r="AU2074" i="1"/>
  <c r="AV2074" i="1"/>
  <c r="AW2074" i="1"/>
  <c r="AX2066" i="1"/>
  <c r="AR2066" i="1"/>
  <c r="AS2066" i="1"/>
  <c r="AT2066" i="1"/>
  <c r="AU2066" i="1"/>
  <c r="AV2066" i="1"/>
  <c r="AW2066" i="1"/>
  <c r="AX2058" i="1"/>
  <c r="AR2058" i="1"/>
  <c r="AS2058" i="1"/>
  <c r="AT2058" i="1"/>
  <c r="AU2058" i="1"/>
  <c r="AV2058" i="1"/>
  <c r="AW2058" i="1"/>
  <c r="AX2050" i="1"/>
  <c r="AR2050" i="1"/>
  <c r="AS2050" i="1"/>
  <c r="AT2050" i="1"/>
  <c r="AU2050" i="1"/>
  <c r="AV2050" i="1"/>
  <c r="AW2050" i="1"/>
  <c r="AX2042" i="1"/>
  <c r="AR2042" i="1"/>
  <c r="AS2042" i="1"/>
  <c r="AT2042" i="1"/>
  <c r="AU2042" i="1"/>
  <c r="AV2042" i="1"/>
  <c r="AW2042" i="1"/>
  <c r="AX2034" i="1"/>
  <c r="AR2034" i="1"/>
  <c r="AS2034" i="1"/>
  <c r="AT2034" i="1"/>
  <c r="AU2034" i="1"/>
  <c r="AV2034" i="1"/>
  <c r="AW2034" i="1"/>
  <c r="AX2026" i="1"/>
  <c r="AR2026" i="1"/>
  <c r="AS2026" i="1"/>
  <c r="AT2026" i="1"/>
  <c r="AU2026" i="1"/>
  <c r="AV2026" i="1"/>
  <c r="AW2026" i="1"/>
  <c r="AX2018" i="1"/>
  <c r="AR2018" i="1"/>
  <c r="AS2018" i="1"/>
  <c r="AT2018" i="1"/>
  <c r="AU2018" i="1"/>
  <c r="AV2018" i="1"/>
  <c r="AW2018" i="1"/>
  <c r="AX2010" i="1"/>
  <c r="AR2010" i="1"/>
  <c r="AS2010" i="1"/>
  <c r="AT2010" i="1"/>
  <c r="AU2010" i="1"/>
  <c r="AV2010" i="1"/>
  <c r="AW2010" i="1"/>
  <c r="AT2002" i="1"/>
  <c r="AU2002" i="1"/>
  <c r="AX2002" i="1"/>
  <c r="AR2002" i="1"/>
  <c r="AS2002" i="1"/>
  <c r="AW2002" i="1"/>
  <c r="AV2002" i="1"/>
  <c r="AT1994" i="1"/>
  <c r="AU1994" i="1"/>
  <c r="AX1994" i="1"/>
  <c r="AR1994" i="1"/>
  <c r="AS1994" i="1"/>
  <c r="AV1994" i="1"/>
  <c r="AW1994" i="1"/>
  <c r="AT1986" i="1"/>
  <c r="AU1986" i="1"/>
  <c r="AX1986" i="1"/>
  <c r="AR1986" i="1"/>
  <c r="AS1986" i="1"/>
  <c r="AV1986" i="1"/>
  <c r="AW1986" i="1"/>
  <c r="AS1978" i="1"/>
  <c r="AT1978" i="1"/>
  <c r="AU1978" i="1"/>
  <c r="AR1978" i="1"/>
  <c r="AV1978" i="1"/>
  <c r="AW1978" i="1"/>
  <c r="AX1978" i="1"/>
  <c r="AS1970" i="1"/>
  <c r="AT1970" i="1"/>
  <c r="AU1970" i="1"/>
  <c r="AR1970" i="1"/>
  <c r="AV1970" i="1"/>
  <c r="AW1970" i="1"/>
  <c r="AX1970" i="1"/>
  <c r="AS1962" i="1"/>
  <c r="AT1962" i="1"/>
  <c r="AU1962" i="1"/>
  <c r="AR1962" i="1"/>
  <c r="AV1962" i="1"/>
  <c r="AW1962" i="1"/>
  <c r="AX1962" i="1"/>
  <c r="AS1954" i="1"/>
  <c r="AT1954" i="1"/>
  <c r="AU1954" i="1"/>
  <c r="AV1954" i="1"/>
  <c r="AR1954" i="1"/>
  <c r="AW1954" i="1"/>
  <c r="AX1954" i="1"/>
  <c r="AS1946" i="1"/>
  <c r="AT1946" i="1"/>
  <c r="AU1946" i="1"/>
  <c r="AV1946" i="1"/>
  <c r="AR1946" i="1"/>
  <c r="AW1946" i="1"/>
  <c r="AX1946" i="1"/>
  <c r="AS1938" i="1"/>
  <c r="AT1938" i="1"/>
  <c r="AU1938" i="1"/>
  <c r="AV1938" i="1"/>
  <c r="AX1938" i="1"/>
  <c r="AR1938" i="1"/>
  <c r="AW1938" i="1"/>
  <c r="AS1930" i="1"/>
  <c r="AT1930" i="1"/>
  <c r="AU1930" i="1"/>
  <c r="AV1930" i="1"/>
  <c r="AX1930" i="1"/>
  <c r="AR1930" i="1"/>
  <c r="AW1930" i="1"/>
  <c r="AS1922" i="1"/>
  <c r="AT1922" i="1"/>
  <c r="AU1922" i="1"/>
  <c r="AV1922" i="1"/>
  <c r="AX1922" i="1"/>
  <c r="AR1922" i="1"/>
  <c r="AW1922" i="1"/>
  <c r="AS1914" i="1"/>
  <c r="AT1914" i="1"/>
  <c r="AU1914" i="1"/>
  <c r="AV1914" i="1"/>
  <c r="AW1914" i="1"/>
  <c r="AX1914" i="1"/>
  <c r="AR1914" i="1"/>
  <c r="AS1906" i="1"/>
  <c r="AT1906" i="1"/>
  <c r="AU1906" i="1"/>
  <c r="AV1906" i="1"/>
  <c r="AW1906" i="1"/>
  <c r="AX1906" i="1"/>
  <c r="AR1906" i="1"/>
  <c r="AU1898" i="1"/>
  <c r="AR1898" i="1"/>
  <c r="AS1898" i="1"/>
  <c r="AT1898" i="1"/>
  <c r="AV1898" i="1"/>
  <c r="AX1898" i="1"/>
  <c r="AW1898" i="1"/>
  <c r="AU1890" i="1"/>
  <c r="AR1890" i="1"/>
  <c r="AS1890" i="1"/>
  <c r="AT1890" i="1"/>
  <c r="AV1890" i="1"/>
  <c r="AX1890" i="1"/>
  <c r="AW1890" i="1"/>
  <c r="AU1882" i="1"/>
  <c r="AR1882" i="1"/>
  <c r="AS1882" i="1"/>
  <c r="AT1882" i="1"/>
  <c r="AV1882" i="1"/>
  <c r="AX1882" i="1"/>
  <c r="AW1882" i="1"/>
  <c r="AS1874" i="1"/>
  <c r="AU1874" i="1"/>
  <c r="AV1874" i="1"/>
  <c r="AW1874" i="1"/>
  <c r="AX1874" i="1"/>
  <c r="AT1874" i="1"/>
  <c r="AR1874" i="1"/>
  <c r="AW1866" i="1"/>
  <c r="AS1866" i="1"/>
  <c r="AU1866" i="1"/>
  <c r="AT1866" i="1"/>
  <c r="AV1866" i="1"/>
  <c r="AX1866" i="1"/>
  <c r="AR1866" i="1"/>
  <c r="AW1858" i="1"/>
  <c r="AS1858" i="1"/>
  <c r="AU1858" i="1"/>
  <c r="AT1858" i="1"/>
  <c r="AV1858" i="1"/>
  <c r="AX1858" i="1"/>
  <c r="AR1858" i="1"/>
  <c r="AW1850" i="1"/>
  <c r="AS1850" i="1"/>
  <c r="AU1850" i="1"/>
  <c r="AT1850" i="1"/>
  <c r="AV1850" i="1"/>
  <c r="AX1850" i="1"/>
  <c r="AR1850" i="1"/>
  <c r="AW1842" i="1"/>
  <c r="AR1842" i="1"/>
  <c r="AS1842" i="1"/>
  <c r="AU1842" i="1"/>
  <c r="AT1842" i="1"/>
  <c r="AV1842" i="1"/>
  <c r="AX1842" i="1"/>
  <c r="AW1834" i="1"/>
  <c r="AR1834" i="1"/>
  <c r="AS1834" i="1"/>
  <c r="AU1834" i="1"/>
  <c r="AT1834" i="1"/>
  <c r="AV1834" i="1"/>
  <c r="AX1834" i="1"/>
  <c r="AW1826" i="1"/>
  <c r="AR1826" i="1"/>
  <c r="AS1826" i="1"/>
  <c r="AU1826" i="1"/>
  <c r="AT1826" i="1"/>
  <c r="AV1826" i="1"/>
  <c r="AX1826" i="1"/>
  <c r="AW1818" i="1"/>
  <c r="AR1818" i="1"/>
  <c r="AS1818" i="1"/>
  <c r="AU1818" i="1"/>
  <c r="AT1818" i="1"/>
  <c r="AV1818" i="1"/>
  <c r="AX1818" i="1"/>
  <c r="AV1810" i="1"/>
  <c r="AW1810" i="1"/>
  <c r="AR1810" i="1"/>
  <c r="AS1810" i="1"/>
  <c r="AU1810" i="1"/>
  <c r="AT1810" i="1"/>
  <c r="AX1810" i="1"/>
  <c r="AV1802" i="1"/>
  <c r="AW1802" i="1"/>
  <c r="AX1802" i="1"/>
  <c r="AR1802" i="1"/>
  <c r="AS1802" i="1"/>
  <c r="AU1802" i="1"/>
  <c r="AT1802" i="1"/>
  <c r="AV1794" i="1"/>
  <c r="AW1794" i="1"/>
  <c r="AX1794" i="1"/>
  <c r="AR1794" i="1"/>
  <c r="AS1794" i="1"/>
  <c r="AU1794" i="1"/>
  <c r="AT1794" i="1"/>
  <c r="AV1786" i="1"/>
  <c r="AW1786" i="1"/>
  <c r="AX1786" i="1"/>
  <c r="AR1786" i="1"/>
  <c r="AS1786" i="1"/>
  <c r="AU1786" i="1"/>
  <c r="AT1786" i="1"/>
  <c r="AV1778" i="1"/>
  <c r="AW1778" i="1"/>
  <c r="AX1778" i="1"/>
  <c r="AR1778" i="1"/>
  <c r="AS1778" i="1"/>
  <c r="AU1778" i="1"/>
  <c r="AT1778" i="1"/>
  <c r="AV1770" i="1"/>
  <c r="AW1770" i="1"/>
  <c r="AX1770" i="1"/>
  <c r="AR1770" i="1"/>
  <c r="AS1770" i="1"/>
  <c r="AU1770" i="1"/>
  <c r="AT1770" i="1"/>
  <c r="AV1762" i="1"/>
  <c r="AW1762" i="1"/>
  <c r="AX1762" i="1"/>
  <c r="AR1762" i="1"/>
  <c r="AS1762" i="1"/>
  <c r="AU1762" i="1"/>
  <c r="AT1762" i="1"/>
  <c r="AV1754" i="1"/>
  <c r="AW1754" i="1"/>
  <c r="AX1754" i="1"/>
  <c r="AR1754" i="1"/>
  <c r="AS1754" i="1"/>
  <c r="AU1754" i="1"/>
  <c r="AT1754" i="1"/>
  <c r="AV1746" i="1"/>
  <c r="AW1746" i="1"/>
  <c r="AX1746" i="1"/>
  <c r="AR1746" i="1"/>
  <c r="AS1746" i="1"/>
  <c r="AU1746" i="1"/>
  <c r="AT1746" i="1"/>
  <c r="AV1738" i="1"/>
  <c r="AW1738" i="1"/>
  <c r="AX1738" i="1"/>
  <c r="AR1738" i="1"/>
  <c r="AS1738" i="1"/>
  <c r="AU1738" i="1"/>
  <c r="AT1738" i="1"/>
  <c r="AV1730" i="1"/>
  <c r="AW1730" i="1"/>
  <c r="AX1730" i="1"/>
  <c r="AR1730" i="1"/>
  <c r="AS1730" i="1"/>
  <c r="AU1730" i="1"/>
  <c r="AT1730" i="1"/>
  <c r="AV1722" i="1"/>
  <c r="AW1722" i="1"/>
  <c r="AX1722" i="1"/>
  <c r="AR1722" i="1"/>
  <c r="AS1722" i="1"/>
  <c r="AU1722" i="1"/>
  <c r="AT1722" i="1"/>
  <c r="AT1714" i="1"/>
  <c r="AU1714" i="1"/>
  <c r="AX1714" i="1"/>
  <c r="AR1714" i="1"/>
  <c r="AS1714" i="1"/>
  <c r="AW1714" i="1"/>
  <c r="AV1714" i="1"/>
  <c r="AS1706" i="1"/>
  <c r="AT1706" i="1"/>
  <c r="AU1706" i="1"/>
  <c r="AW1706" i="1"/>
  <c r="AX1706" i="1"/>
  <c r="AV1706" i="1"/>
  <c r="AR1706" i="1"/>
  <c r="AS1698" i="1"/>
  <c r="AT1698" i="1"/>
  <c r="AU1698" i="1"/>
  <c r="AW1698" i="1"/>
  <c r="AX1698" i="1"/>
  <c r="AV1698" i="1"/>
  <c r="AR1698" i="1"/>
  <c r="AR1690" i="1"/>
  <c r="AS1690" i="1"/>
  <c r="AT1690" i="1"/>
  <c r="AU1690" i="1"/>
  <c r="AV1690" i="1"/>
  <c r="AX1690" i="1"/>
  <c r="AW1690" i="1"/>
  <c r="AR1682" i="1"/>
  <c r="AS1682" i="1"/>
  <c r="AT1682" i="1"/>
  <c r="AU1682" i="1"/>
  <c r="AV1682" i="1"/>
  <c r="AX1682" i="1"/>
  <c r="AW1682" i="1"/>
  <c r="AW1674" i="1"/>
  <c r="AR1674" i="1"/>
  <c r="AS1674" i="1"/>
  <c r="AT1674" i="1"/>
  <c r="AU1674" i="1"/>
  <c r="AX1674" i="1"/>
  <c r="AV1674" i="1"/>
  <c r="AW1666" i="1"/>
  <c r="AR1666" i="1"/>
  <c r="AS1666" i="1"/>
  <c r="AT1666" i="1"/>
  <c r="AU1666" i="1"/>
  <c r="AX1666" i="1"/>
  <c r="AV1666" i="1"/>
  <c r="AW1658" i="1"/>
  <c r="AX1658" i="1"/>
  <c r="AR1658" i="1"/>
  <c r="AS1658" i="1"/>
  <c r="AT1658" i="1"/>
  <c r="AU1658" i="1"/>
  <c r="AV1658" i="1"/>
  <c r="AW1650" i="1"/>
  <c r="AX1650" i="1"/>
  <c r="AR1650" i="1"/>
  <c r="AS1650" i="1"/>
  <c r="AT1650" i="1"/>
  <c r="AU1650" i="1"/>
  <c r="AV1650" i="1"/>
  <c r="AW1642" i="1"/>
  <c r="AX1642" i="1"/>
  <c r="AR1642" i="1"/>
  <c r="AS1642" i="1"/>
  <c r="AT1642" i="1"/>
  <c r="AU1642" i="1"/>
  <c r="AV1642" i="1"/>
  <c r="AW1634" i="1"/>
  <c r="AX1634" i="1"/>
  <c r="AR1634" i="1"/>
  <c r="AS1634" i="1"/>
  <c r="AT1634" i="1"/>
  <c r="AU1634" i="1"/>
  <c r="AV1634" i="1"/>
  <c r="AW1626" i="1"/>
  <c r="AX1626" i="1"/>
  <c r="AR1626" i="1"/>
  <c r="AS1626" i="1"/>
  <c r="AT1626" i="1"/>
  <c r="AU1626" i="1"/>
  <c r="AV1626" i="1"/>
  <c r="AW1618" i="1"/>
  <c r="AX1618" i="1"/>
  <c r="AR1618" i="1"/>
  <c r="AS1618" i="1"/>
  <c r="AT1618" i="1"/>
  <c r="AU1618" i="1"/>
  <c r="AV1618" i="1"/>
  <c r="AW1610" i="1"/>
  <c r="AX1610" i="1"/>
  <c r="AR1610" i="1"/>
  <c r="AS1610" i="1"/>
  <c r="AT1610" i="1"/>
  <c r="AU1610" i="1"/>
  <c r="AV1610" i="1"/>
  <c r="AW1602" i="1"/>
  <c r="AX1602" i="1"/>
  <c r="AR1602" i="1"/>
  <c r="AS1602" i="1"/>
  <c r="AT1602" i="1"/>
  <c r="AU1602" i="1"/>
  <c r="AV1602" i="1"/>
  <c r="AT1594" i="1"/>
  <c r="AR1594" i="1"/>
  <c r="AS1594" i="1"/>
  <c r="AU1594" i="1"/>
  <c r="AV1594" i="1"/>
  <c r="AW1594" i="1"/>
  <c r="AX1594" i="1"/>
  <c r="AT1586" i="1"/>
  <c r="AR1586" i="1"/>
  <c r="AS1586" i="1"/>
  <c r="AU1586" i="1"/>
  <c r="AV1586" i="1"/>
  <c r="AW1586" i="1"/>
  <c r="AX1586" i="1"/>
  <c r="AT1578" i="1"/>
  <c r="AR1578" i="1"/>
  <c r="AS1578" i="1"/>
  <c r="AU1578" i="1"/>
  <c r="AV1578" i="1"/>
  <c r="AW1578" i="1"/>
  <c r="AX1578" i="1"/>
  <c r="AT1570" i="1"/>
  <c r="AR1570" i="1"/>
  <c r="AS1570" i="1"/>
  <c r="AU1570" i="1"/>
  <c r="AV1570" i="1"/>
  <c r="AW1570" i="1"/>
  <c r="AX1570" i="1"/>
  <c r="AT1562" i="1"/>
  <c r="AR1562" i="1"/>
  <c r="AS1562" i="1"/>
  <c r="AU1562" i="1"/>
  <c r="AV1562" i="1"/>
  <c r="AW1562" i="1"/>
  <c r="AX1562" i="1"/>
  <c r="AW1554" i="1"/>
  <c r="AT1554" i="1"/>
  <c r="AV1554" i="1"/>
  <c r="AR1554" i="1"/>
  <c r="AS1554" i="1"/>
  <c r="AU1554" i="1"/>
  <c r="AX1554" i="1"/>
  <c r="AW1546" i="1"/>
  <c r="AX1546" i="1"/>
  <c r="AR1546" i="1"/>
  <c r="AT1546" i="1"/>
  <c r="AV1546" i="1"/>
  <c r="AU1546" i="1"/>
  <c r="AS1546" i="1"/>
  <c r="AW1538" i="1"/>
  <c r="AX1538" i="1"/>
  <c r="AR1538" i="1"/>
  <c r="AS1538" i="1"/>
  <c r="AT1538" i="1"/>
  <c r="AV1538" i="1"/>
  <c r="AU1538" i="1"/>
  <c r="AW1530" i="1"/>
  <c r="AX1530" i="1"/>
  <c r="AR1530" i="1"/>
  <c r="AS1530" i="1"/>
  <c r="AT1530" i="1"/>
  <c r="AV1530" i="1"/>
  <c r="AU1530" i="1"/>
  <c r="AW1522" i="1"/>
  <c r="AX1522" i="1"/>
  <c r="AR1522" i="1"/>
  <c r="AS1522" i="1"/>
  <c r="AT1522" i="1"/>
  <c r="AV1522" i="1"/>
  <c r="AU1522" i="1"/>
  <c r="AW1514" i="1"/>
  <c r="AX1514" i="1"/>
  <c r="AR1514" i="1"/>
  <c r="AS1514" i="1"/>
  <c r="AT1514" i="1"/>
  <c r="AV1514" i="1"/>
  <c r="AU1514" i="1"/>
  <c r="AW1506" i="1"/>
  <c r="AX1506" i="1"/>
  <c r="AR1506" i="1"/>
  <c r="AS1506" i="1"/>
  <c r="AT1506" i="1"/>
  <c r="AV1506" i="1"/>
  <c r="AU1506" i="1"/>
  <c r="AW1498" i="1"/>
  <c r="AX1498" i="1"/>
  <c r="AR1498" i="1"/>
  <c r="AS1498" i="1"/>
  <c r="AT1498" i="1"/>
  <c r="AV1498" i="1"/>
  <c r="AU1498" i="1"/>
  <c r="AW1490" i="1"/>
  <c r="AX1490" i="1"/>
  <c r="AR1490" i="1"/>
  <c r="AS1490" i="1"/>
  <c r="AT1490" i="1"/>
  <c r="AV1490" i="1"/>
  <c r="AU1490" i="1"/>
  <c r="AU1482" i="1"/>
  <c r="AR1482" i="1"/>
  <c r="AS1482" i="1"/>
  <c r="AT1482" i="1"/>
  <c r="AV1482" i="1"/>
  <c r="AW1482" i="1"/>
  <c r="AX1482" i="1"/>
  <c r="AU1474" i="1"/>
  <c r="AS1474" i="1"/>
  <c r="AW1474" i="1"/>
  <c r="AX1474" i="1"/>
  <c r="AR1474" i="1"/>
  <c r="AV1474" i="1"/>
  <c r="AT1474" i="1"/>
  <c r="AU1466" i="1"/>
  <c r="AW1466" i="1"/>
  <c r="AR1466" i="1"/>
  <c r="AS1466" i="1"/>
  <c r="AT1466" i="1"/>
  <c r="AV1466" i="1"/>
  <c r="AX1466" i="1"/>
  <c r="AU1458" i="1"/>
  <c r="AW1458" i="1"/>
  <c r="AR1458" i="1"/>
  <c r="AS1458" i="1"/>
  <c r="AT1458" i="1"/>
  <c r="AV1458" i="1"/>
  <c r="AX1458" i="1"/>
  <c r="AU1450" i="1"/>
  <c r="AW1450" i="1"/>
  <c r="AR1450" i="1"/>
  <c r="AS1450" i="1"/>
  <c r="AT1450" i="1"/>
  <c r="AV1450" i="1"/>
  <c r="AX1450" i="1"/>
  <c r="AU1442" i="1"/>
  <c r="AV1442" i="1"/>
  <c r="AW1442" i="1"/>
  <c r="AR1442" i="1"/>
  <c r="AS1442" i="1"/>
  <c r="AT1442" i="1"/>
  <c r="AX1442" i="1"/>
  <c r="AU1434" i="1"/>
  <c r="AV1434" i="1"/>
  <c r="AW1434" i="1"/>
  <c r="AX1434" i="1"/>
  <c r="AR1434" i="1"/>
  <c r="AS1434" i="1"/>
  <c r="AT1434" i="1"/>
  <c r="AU1426" i="1"/>
  <c r="AV1426" i="1"/>
  <c r="AW1426" i="1"/>
  <c r="AX1426" i="1"/>
  <c r="AR1426" i="1"/>
  <c r="AS1426" i="1"/>
  <c r="AT1426" i="1"/>
  <c r="AU1418" i="1"/>
  <c r="AV1418" i="1"/>
  <c r="AW1418" i="1"/>
  <c r="AX1418" i="1"/>
  <c r="AR1418" i="1"/>
  <c r="AS1418" i="1"/>
  <c r="AT1418" i="1"/>
  <c r="AU1410" i="1"/>
  <c r="AV1410" i="1"/>
  <c r="AW1410" i="1"/>
  <c r="AX1410" i="1"/>
  <c r="AR1410" i="1"/>
  <c r="AS1410" i="1"/>
  <c r="AT1410" i="1"/>
  <c r="AT1402" i="1"/>
  <c r="AU1402" i="1"/>
  <c r="AV1402" i="1"/>
  <c r="AW1402" i="1"/>
  <c r="AX1402" i="1"/>
  <c r="AR1402" i="1"/>
  <c r="AS1402" i="1"/>
  <c r="AT1394" i="1"/>
  <c r="AU1394" i="1"/>
  <c r="AV1394" i="1"/>
  <c r="AW1394" i="1"/>
  <c r="AX1394" i="1"/>
  <c r="AR1394" i="1"/>
  <c r="AS1394" i="1"/>
  <c r="AT1386" i="1"/>
  <c r="AU1386" i="1"/>
  <c r="AV1386" i="1"/>
  <c r="AW1386" i="1"/>
  <c r="AX1386" i="1"/>
  <c r="AR1386" i="1"/>
  <c r="AS1386" i="1"/>
  <c r="AT1378" i="1"/>
  <c r="AU1378" i="1"/>
  <c r="AV1378" i="1"/>
  <c r="AW1378" i="1"/>
  <c r="AX1378" i="1"/>
  <c r="AR1378" i="1"/>
  <c r="AS1378" i="1"/>
  <c r="AT1370" i="1"/>
  <c r="AU1370" i="1"/>
  <c r="AV1370" i="1"/>
  <c r="AW1370" i="1"/>
  <c r="AX1370" i="1"/>
  <c r="AR1370" i="1"/>
  <c r="AS1370" i="1"/>
  <c r="AT1362" i="1"/>
  <c r="AU1362" i="1"/>
  <c r="AV1362" i="1"/>
  <c r="AW1362" i="1"/>
  <c r="AX1362" i="1"/>
  <c r="AR1362" i="1"/>
  <c r="AS1362" i="1"/>
  <c r="AT1354" i="1"/>
  <c r="AU1354" i="1"/>
  <c r="AV1354" i="1"/>
  <c r="AW1354" i="1"/>
  <c r="AX1354" i="1"/>
  <c r="AR1354" i="1"/>
  <c r="AS1354" i="1"/>
  <c r="AS1346" i="1"/>
  <c r="AT1346" i="1"/>
  <c r="AR1346" i="1"/>
  <c r="AU1346" i="1"/>
  <c r="AV1346" i="1"/>
  <c r="AW1346" i="1"/>
  <c r="AX1346" i="1"/>
  <c r="AS1338" i="1"/>
  <c r="AT1338" i="1"/>
  <c r="AR1338" i="1"/>
  <c r="AU1338" i="1"/>
  <c r="AV1338" i="1"/>
  <c r="AW1338" i="1"/>
  <c r="AX1338" i="1"/>
  <c r="AS1330" i="1"/>
  <c r="AT1330" i="1"/>
  <c r="AR1330" i="1"/>
  <c r="AU1330" i="1"/>
  <c r="AV1330" i="1"/>
  <c r="AW1330" i="1"/>
  <c r="AX1330" i="1"/>
  <c r="AX1322" i="1"/>
  <c r="AS1322" i="1"/>
  <c r="AT1322" i="1"/>
  <c r="AU1322" i="1"/>
  <c r="AV1322" i="1"/>
  <c r="AW1322" i="1"/>
  <c r="AR1322" i="1"/>
  <c r="AX1314" i="1"/>
  <c r="AS1314" i="1"/>
  <c r="AT1314" i="1"/>
  <c r="AU1314" i="1"/>
  <c r="AV1314" i="1"/>
  <c r="AW1314" i="1"/>
  <c r="AR1314" i="1"/>
  <c r="AV1306" i="1"/>
  <c r="AW1306" i="1"/>
  <c r="AX1306" i="1"/>
  <c r="AS1306" i="1"/>
  <c r="AT1306" i="1"/>
  <c r="AR1306" i="1"/>
  <c r="AU1306" i="1"/>
  <c r="AV1298" i="1"/>
  <c r="AW1298" i="1"/>
  <c r="AX1298" i="1"/>
  <c r="AS1298" i="1"/>
  <c r="AT1298" i="1"/>
  <c r="AR1298" i="1"/>
  <c r="AU1298" i="1"/>
  <c r="AV1290" i="1"/>
  <c r="AW1290" i="1"/>
  <c r="AX1290" i="1"/>
  <c r="AR1290" i="1"/>
  <c r="AS1290" i="1"/>
  <c r="AT1290" i="1"/>
  <c r="AU1290" i="1"/>
  <c r="AV1282" i="1"/>
  <c r="AW1282" i="1"/>
  <c r="AX1282" i="1"/>
  <c r="AR1282" i="1"/>
  <c r="AS1282" i="1"/>
  <c r="AT1282" i="1"/>
  <c r="AU1282" i="1"/>
  <c r="AV1274" i="1"/>
  <c r="AW1274" i="1"/>
  <c r="AX1274" i="1"/>
  <c r="AR1274" i="1"/>
  <c r="AS1274" i="1"/>
  <c r="AT1274" i="1"/>
  <c r="AU1274" i="1"/>
  <c r="AV1266" i="1"/>
  <c r="AW1266" i="1"/>
  <c r="AX1266" i="1"/>
  <c r="AR1266" i="1"/>
  <c r="AS1266" i="1"/>
  <c r="AT1266" i="1"/>
  <c r="AU1266" i="1"/>
  <c r="AV1258" i="1"/>
  <c r="AW1258" i="1"/>
  <c r="AX1258" i="1"/>
  <c r="AR1258" i="1"/>
  <c r="AS1258" i="1"/>
  <c r="AT1258" i="1"/>
  <c r="AU1258" i="1"/>
  <c r="AV1250" i="1"/>
  <c r="AW1250" i="1"/>
  <c r="AX1250" i="1"/>
  <c r="AR1250" i="1"/>
  <c r="AS1250" i="1"/>
  <c r="AT1250" i="1"/>
  <c r="AU1250" i="1"/>
  <c r="AT1242" i="1"/>
  <c r="AU1242" i="1"/>
  <c r="AV1242" i="1"/>
  <c r="AW1242" i="1"/>
  <c r="AX1242" i="1"/>
  <c r="AR1242" i="1"/>
  <c r="AS1242" i="1"/>
  <c r="AT1234" i="1"/>
  <c r="AU1234" i="1"/>
  <c r="AV1234" i="1"/>
  <c r="AW1234" i="1"/>
  <c r="AX1234" i="1"/>
  <c r="AR1234" i="1"/>
  <c r="AS1234" i="1"/>
  <c r="AT1226" i="1"/>
  <c r="AU1226" i="1"/>
  <c r="AV1226" i="1"/>
  <c r="AW1226" i="1"/>
  <c r="AX1226" i="1"/>
  <c r="AR1226" i="1"/>
  <c r="AS1226" i="1"/>
  <c r="AS1218" i="1"/>
  <c r="AT1218" i="1"/>
  <c r="AR1218" i="1"/>
  <c r="AU1218" i="1"/>
  <c r="AV1218" i="1"/>
  <c r="AW1218" i="1"/>
  <c r="AX1218" i="1"/>
  <c r="AS1210" i="1"/>
  <c r="AT1210" i="1"/>
  <c r="AR1210" i="1"/>
  <c r="AU1210" i="1"/>
  <c r="AV1210" i="1"/>
  <c r="AW1210" i="1"/>
  <c r="AX1210" i="1"/>
  <c r="AS1202" i="1"/>
  <c r="AT1202" i="1"/>
  <c r="AR1202" i="1"/>
  <c r="AU1202" i="1"/>
  <c r="AV1202" i="1"/>
  <c r="AW1202" i="1"/>
  <c r="AX1202" i="1"/>
  <c r="AV1194" i="1"/>
  <c r="AS1194" i="1"/>
  <c r="AT1194" i="1"/>
  <c r="AR1194" i="1"/>
  <c r="AU1194" i="1"/>
  <c r="AW1194" i="1"/>
  <c r="AX1194" i="1"/>
  <c r="AV1186" i="1"/>
  <c r="AW1186" i="1"/>
  <c r="AS1186" i="1"/>
  <c r="AT1186" i="1"/>
  <c r="AX1186" i="1"/>
  <c r="AR1186" i="1"/>
  <c r="AU1186" i="1"/>
  <c r="AV1178" i="1"/>
  <c r="AW1178" i="1"/>
  <c r="AX1178" i="1"/>
  <c r="AS1178" i="1"/>
  <c r="AT1178" i="1"/>
  <c r="AR1178" i="1"/>
  <c r="AU1178" i="1"/>
  <c r="AV1170" i="1"/>
  <c r="AW1170" i="1"/>
  <c r="AX1170" i="1"/>
  <c r="AS1170" i="1"/>
  <c r="AT1170" i="1"/>
  <c r="AR1170" i="1"/>
  <c r="AU1170" i="1"/>
  <c r="AV1162" i="1"/>
  <c r="AW1162" i="1"/>
  <c r="AX1162" i="1"/>
  <c r="AR1162" i="1"/>
  <c r="AS1162" i="1"/>
  <c r="AT1162" i="1"/>
  <c r="AU1162" i="1"/>
  <c r="AV1154" i="1"/>
  <c r="AW1154" i="1"/>
  <c r="AX1154" i="1"/>
  <c r="AR1154" i="1"/>
  <c r="AS1154" i="1"/>
  <c r="AT1154" i="1"/>
  <c r="AU1154" i="1"/>
  <c r="AV1146" i="1"/>
  <c r="AW1146" i="1"/>
  <c r="AX1146" i="1"/>
  <c r="AR1146" i="1"/>
  <c r="AS1146" i="1"/>
  <c r="AT1146" i="1"/>
  <c r="AU1146" i="1"/>
  <c r="AV1138" i="1"/>
  <c r="AW1138" i="1"/>
  <c r="AX1138" i="1"/>
  <c r="AR1138" i="1"/>
  <c r="AS1138" i="1"/>
  <c r="AT1138" i="1"/>
  <c r="AU1138" i="1"/>
  <c r="AV1130" i="1"/>
  <c r="AW1130" i="1"/>
  <c r="AX1130" i="1"/>
  <c r="AR1130" i="1"/>
  <c r="AS1130" i="1"/>
  <c r="AT1130" i="1"/>
  <c r="AU1130" i="1"/>
  <c r="AV1122" i="1"/>
  <c r="AW1122" i="1"/>
  <c r="AX1122" i="1"/>
  <c r="AR1122" i="1"/>
  <c r="AS1122" i="1"/>
  <c r="AT1122" i="1"/>
  <c r="AU1122" i="1"/>
  <c r="AU1114" i="1"/>
  <c r="AT1114" i="1"/>
  <c r="AV1114" i="1"/>
  <c r="AW1114" i="1"/>
  <c r="AX1114" i="1"/>
  <c r="AR1114" i="1"/>
  <c r="AS1114" i="1"/>
  <c r="AU1106" i="1"/>
  <c r="AT1106" i="1"/>
  <c r="AV1106" i="1"/>
  <c r="AW1106" i="1"/>
  <c r="AX1106" i="1"/>
  <c r="AR1106" i="1"/>
  <c r="AS1106" i="1"/>
  <c r="AU1098" i="1"/>
  <c r="AS1098" i="1"/>
  <c r="AT1098" i="1"/>
  <c r="AV1098" i="1"/>
  <c r="AW1098" i="1"/>
  <c r="AX1098" i="1"/>
  <c r="AR1098" i="1"/>
  <c r="AT1090" i="1"/>
  <c r="AU1090" i="1"/>
  <c r="AS1090" i="1"/>
  <c r="AR1090" i="1"/>
  <c r="AV1090" i="1"/>
  <c r="AW1090" i="1"/>
  <c r="AX1090" i="1"/>
  <c r="AT1082" i="1"/>
  <c r="AU1082" i="1"/>
  <c r="AS1082" i="1"/>
  <c r="AR1082" i="1"/>
  <c r="AV1082" i="1"/>
  <c r="AW1082" i="1"/>
  <c r="AX1082" i="1"/>
  <c r="AT1074" i="1"/>
  <c r="AU1074" i="1"/>
  <c r="AS1074" i="1"/>
  <c r="AR1074" i="1"/>
  <c r="AV1074" i="1"/>
  <c r="AW1074" i="1"/>
  <c r="AX1074" i="1"/>
  <c r="AT1066" i="1"/>
  <c r="AU1066" i="1"/>
  <c r="AS1066" i="1"/>
  <c r="AR1066" i="1"/>
  <c r="AV1066" i="1"/>
  <c r="AW1066" i="1"/>
  <c r="AX1066" i="1"/>
  <c r="AT1058" i="1"/>
  <c r="AU1058" i="1"/>
  <c r="AV1058" i="1"/>
  <c r="AW1058" i="1"/>
  <c r="AS1058" i="1"/>
  <c r="AR1058" i="1"/>
  <c r="AX1058" i="1"/>
  <c r="AT1050" i="1"/>
  <c r="AU1050" i="1"/>
  <c r="AV1050" i="1"/>
  <c r="AW1050" i="1"/>
  <c r="AS1050" i="1"/>
  <c r="AR1050" i="1"/>
  <c r="AX1050" i="1"/>
  <c r="AT1042" i="1"/>
  <c r="AU1042" i="1"/>
  <c r="AV1042" i="1"/>
  <c r="AW1042" i="1"/>
  <c r="AX1042" i="1"/>
  <c r="AS1042" i="1"/>
  <c r="AR1042" i="1"/>
  <c r="AT1034" i="1"/>
  <c r="AU1034" i="1"/>
  <c r="AV1034" i="1"/>
  <c r="AW1034" i="1"/>
  <c r="AX1034" i="1"/>
  <c r="AS1034" i="1"/>
  <c r="AR1034" i="1"/>
  <c r="AT1026" i="1"/>
  <c r="AU1026" i="1"/>
  <c r="AV1026" i="1"/>
  <c r="AW1026" i="1"/>
  <c r="AX1026" i="1"/>
  <c r="AS1026" i="1"/>
  <c r="AR1026" i="1"/>
  <c r="AT1018" i="1"/>
  <c r="AU1018" i="1"/>
  <c r="AV1018" i="1"/>
  <c r="AW1018" i="1"/>
  <c r="AX1018" i="1"/>
  <c r="AS1018" i="1"/>
  <c r="AR1018" i="1"/>
  <c r="AT1010" i="1"/>
  <c r="AU1010" i="1"/>
  <c r="AV1010" i="1"/>
  <c r="AW1010" i="1"/>
  <c r="AX1010" i="1"/>
  <c r="AS1010" i="1"/>
  <c r="AR1010" i="1"/>
  <c r="AT1002" i="1"/>
  <c r="AU1002" i="1"/>
  <c r="AV1002" i="1"/>
  <c r="AW1002" i="1"/>
  <c r="AX1002" i="1"/>
  <c r="AS1002" i="1"/>
  <c r="AR1002" i="1"/>
  <c r="AT994" i="1"/>
  <c r="AU994" i="1"/>
  <c r="AV994" i="1"/>
  <c r="AW994" i="1"/>
  <c r="AX994" i="1"/>
  <c r="AS994" i="1"/>
  <c r="AR994" i="1"/>
  <c r="AT986" i="1"/>
  <c r="AU986" i="1"/>
  <c r="AV986" i="1"/>
  <c r="AW986" i="1"/>
  <c r="AX986" i="1"/>
  <c r="AS986" i="1"/>
  <c r="AR986" i="1"/>
  <c r="AT978" i="1"/>
  <c r="AU978" i="1"/>
  <c r="AV978" i="1"/>
  <c r="AW978" i="1"/>
  <c r="AX978" i="1"/>
  <c r="AS978" i="1"/>
  <c r="AR978" i="1"/>
  <c r="AS970" i="1"/>
  <c r="AT970" i="1"/>
  <c r="AR970" i="1"/>
  <c r="AU970" i="1"/>
  <c r="AV970" i="1"/>
  <c r="AW970" i="1"/>
  <c r="AX970" i="1"/>
  <c r="AR962" i="1"/>
  <c r="AS962" i="1"/>
  <c r="AT962" i="1"/>
  <c r="AU962" i="1"/>
  <c r="AV962" i="1"/>
  <c r="AW962" i="1"/>
  <c r="AX962" i="1"/>
  <c r="AR954" i="1"/>
  <c r="AS954" i="1"/>
  <c r="AT954" i="1"/>
  <c r="AU954" i="1"/>
  <c r="AW954" i="1"/>
  <c r="AX954" i="1"/>
  <c r="AV954" i="1"/>
  <c r="AR946" i="1"/>
  <c r="AS946" i="1"/>
  <c r="AT946" i="1"/>
  <c r="AU946" i="1"/>
  <c r="AW946" i="1"/>
  <c r="AX946" i="1"/>
  <c r="AV946" i="1"/>
  <c r="AR938" i="1"/>
  <c r="AS938" i="1"/>
  <c r="AT938" i="1"/>
  <c r="AU938" i="1"/>
  <c r="AV938" i="1"/>
  <c r="AW938" i="1"/>
  <c r="AX938" i="1"/>
  <c r="AR930" i="1"/>
  <c r="AS930" i="1"/>
  <c r="AT930" i="1"/>
  <c r="AU930" i="1"/>
  <c r="AV930" i="1"/>
  <c r="AW930" i="1"/>
  <c r="AX930" i="1"/>
  <c r="AR922" i="1"/>
  <c r="AS922" i="1"/>
  <c r="AT922" i="1"/>
  <c r="AU922" i="1"/>
  <c r="AV922" i="1"/>
  <c r="AW922" i="1"/>
  <c r="AX922" i="1"/>
  <c r="AR914" i="1"/>
  <c r="AS914" i="1"/>
  <c r="AT914" i="1"/>
  <c r="AU914" i="1"/>
  <c r="AV914" i="1"/>
  <c r="AW914" i="1"/>
  <c r="AX914" i="1"/>
  <c r="AR906" i="1"/>
  <c r="AS906" i="1"/>
  <c r="AT906" i="1"/>
  <c r="AU906" i="1"/>
  <c r="AV906" i="1"/>
  <c r="AW906" i="1"/>
  <c r="AX906" i="1"/>
  <c r="AR898" i="1"/>
  <c r="AS898" i="1"/>
  <c r="AT898" i="1"/>
  <c r="AU898" i="1"/>
  <c r="AV898" i="1"/>
  <c r="AW898" i="1"/>
  <c r="AX898" i="1"/>
  <c r="AR890" i="1"/>
  <c r="AS890" i="1"/>
  <c r="AT890" i="1"/>
  <c r="AU890" i="1"/>
  <c r="AV890" i="1"/>
  <c r="AW890" i="1"/>
  <c r="AX890" i="1"/>
  <c r="AT882" i="1"/>
  <c r="AU882" i="1"/>
  <c r="AS882" i="1"/>
  <c r="AV882" i="1"/>
  <c r="AW882" i="1"/>
  <c r="AX882" i="1"/>
  <c r="AR882" i="1"/>
  <c r="AT874" i="1"/>
  <c r="AU874" i="1"/>
  <c r="AS874" i="1"/>
  <c r="AW874" i="1"/>
  <c r="AX874" i="1"/>
  <c r="AR874" i="1"/>
  <c r="AV874" i="1"/>
  <c r="AT866" i="1"/>
  <c r="AU866" i="1"/>
  <c r="AS866" i="1"/>
  <c r="AW866" i="1"/>
  <c r="AX866" i="1"/>
  <c r="AR866" i="1"/>
  <c r="AV866" i="1"/>
  <c r="AT858" i="1"/>
  <c r="AU858" i="1"/>
  <c r="AV858" i="1"/>
  <c r="AS858" i="1"/>
  <c r="AR858" i="1"/>
  <c r="AW858" i="1"/>
  <c r="AX858" i="1"/>
  <c r="AT850" i="1"/>
  <c r="AU850" i="1"/>
  <c r="AV850" i="1"/>
  <c r="AX850" i="1"/>
  <c r="AS850" i="1"/>
  <c r="AR850" i="1"/>
  <c r="AW850" i="1"/>
  <c r="AT842" i="1"/>
  <c r="AU842" i="1"/>
  <c r="AV842" i="1"/>
  <c r="AX842" i="1"/>
  <c r="AS842" i="1"/>
  <c r="AR842" i="1"/>
  <c r="AW842" i="1"/>
  <c r="AT834" i="1"/>
  <c r="AU834" i="1"/>
  <c r="AV834" i="1"/>
  <c r="AX834" i="1"/>
  <c r="AS834" i="1"/>
  <c r="AR834" i="1"/>
  <c r="AW834" i="1"/>
  <c r="AT826" i="1"/>
  <c r="AU826" i="1"/>
  <c r="AV826" i="1"/>
  <c r="AW826" i="1"/>
  <c r="AX826" i="1"/>
  <c r="AS826" i="1"/>
  <c r="AR826" i="1"/>
  <c r="AU818" i="1"/>
  <c r="AS818" i="1"/>
  <c r="AT818" i="1"/>
  <c r="AV818" i="1"/>
  <c r="AW818" i="1"/>
  <c r="AX818" i="1"/>
  <c r="AR818" i="1"/>
  <c r="AW810" i="1"/>
  <c r="AR810" i="1"/>
  <c r="AS810" i="1"/>
  <c r="AU810" i="1"/>
  <c r="AT810" i="1"/>
  <c r="AV810" i="1"/>
  <c r="AX810" i="1"/>
  <c r="AV802" i="1"/>
  <c r="AW802" i="1"/>
  <c r="AX802" i="1"/>
  <c r="AR802" i="1"/>
  <c r="AS802" i="1"/>
  <c r="AU802" i="1"/>
  <c r="AT802" i="1"/>
  <c r="AV794" i="1"/>
  <c r="AW794" i="1"/>
  <c r="AX794" i="1"/>
  <c r="AR794" i="1"/>
  <c r="AS794" i="1"/>
  <c r="AU794" i="1"/>
  <c r="AT794" i="1"/>
  <c r="AU786" i="1"/>
  <c r="AW786" i="1"/>
  <c r="AX786" i="1"/>
  <c r="AR786" i="1"/>
  <c r="AS786" i="1"/>
  <c r="AV786" i="1"/>
  <c r="AT786" i="1"/>
  <c r="AU778" i="1"/>
  <c r="AW778" i="1"/>
  <c r="AX778" i="1"/>
  <c r="AR778" i="1"/>
  <c r="AS778" i="1"/>
  <c r="AV778" i="1"/>
  <c r="AT778" i="1"/>
  <c r="AU770" i="1"/>
  <c r="AW770" i="1"/>
  <c r="AX770" i="1"/>
  <c r="AR770" i="1"/>
  <c r="AS770" i="1"/>
  <c r="AV770" i="1"/>
  <c r="AT770" i="1"/>
  <c r="AU762" i="1"/>
  <c r="AW762" i="1"/>
  <c r="AX762" i="1"/>
  <c r="AR762" i="1"/>
  <c r="AS762" i="1"/>
  <c r="AV762" i="1"/>
  <c r="AT762" i="1"/>
  <c r="AS754" i="1"/>
  <c r="AT754" i="1"/>
  <c r="AU754" i="1"/>
  <c r="AR754" i="1"/>
  <c r="AV754" i="1"/>
  <c r="AW754" i="1"/>
  <c r="AX754" i="1"/>
  <c r="AS746" i="1"/>
  <c r="AT746" i="1"/>
  <c r="AU746" i="1"/>
  <c r="AV746" i="1"/>
  <c r="AR746" i="1"/>
  <c r="AW746" i="1"/>
  <c r="AX746" i="1"/>
  <c r="AS738" i="1"/>
  <c r="AT738" i="1"/>
  <c r="AU738" i="1"/>
  <c r="AV738" i="1"/>
  <c r="AW738" i="1"/>
  <c r="AR738" i="1"/>
  <c r="AX738" i="1"/>
  <c r="AS730" i="1"/>
  <c r="AT730" i="1"/>
  <c r="AU730" i="1"/>
  <c r="AV730" i="1"/>
  <c r="AW730" i="1"/>
  <c r="AR730" i="1"/>
  <c r="AX730" i="1"/>
  <c r="AS722" i="1"/>
  <c r="AT722" i="1"/>
  <c r="AU722" i="1"/>
  <c r="AV722" i="1"/>
  <c r="AW722" i="1"/>
  <c r="AX722" i="1"/>
  <c r="AR722" i="1"/>
  <c r="AS714" i="1"/>
  <c r="AT714" i="1"/>
  <c r="AV714" i="1"/>
  <c r="AW714" i="1"/>
  <c r="AX714" i="1"/>
  <c r="AR714" i="1"/>
  <c r="AU714" i="1"/>
  <c r="AS706" i="1"/>
  <c r="AT706" i="1"/>
  <c r="AU706" i="1"/>
  <c r="AV706" i="1"/>
  <c r="AW706" i="1"/>
  <c r="AX706" i="1"/>
  <c r="AR706" i="1"/>
  <c r="AR698" i="1"/>
  <c r="AS698" i="1"/>
  <c r="AT698" i="1"/>
  <c r="AU698" i="1"/>
  <c r="AW698" i="1"/>
  <c r="AV698" i="1"/>
  <c r="AX698" i="1"/>
  <c r="AR690" i="1"/>
  <c r="AS690" i="1"/>
  <c r="AT690" i="1"/>
  <c r="AU690" i="1"/>
  <c r="AW690" i="1"/>
  <c r="AX690" i="1"/>
  <c r="AV690" i="1"/>
  <c r="AR682" i="1"/>
  <c r="AS682" i="1"/>
  <c r="AT682" i="1"/>
  <c r="AU682" i="1"/>
  <c r="AV682" i="1"/>
  <c r="AW682" i="1"/>
  <c r="AX682" i="1"/>
  <c r="AR674" i="1"/>
  <c r="AS674" i="1"/>
  <c r="AT674" i="1"/>
  <c r="AU674" i="1"/>
  <c r="AV674" i="1"/>
  <c r="AW674" i="1"/>
  <c r="AX674" i="1"/>
  <c r="AR666" i="1"/>
  <c r="AS666" i="1"/>
  <c r="AT666" i="1"/>
  <c r="AU666" i="1"/>
  <c r="AV666" i="1"/>
  <c r="AW666" i="1"/>
  <c r="AX666" i="1"/>
  <c r="AR658" i="1"/>
  <c r="AS658" i="1"/>
  <c r="AT658" i="1"/>
  <c r="AU658" i="1"/>
  <c r="AV658" i="1"/>
  <c r="AW658" i="1"/>
  <c r="AX658" i="1"/>
  <c r="AU650" i="1"/>
  <c r="AT650" i="1"/>
  <c r="AR650" i="1"/>
  <c r="AS650" i="1"/>
  <c r="AV650" i="1"/>
  <c r="AW650" i="1"/>
  <c r="AX650" i="1"/>
  <c r="AU642" i="1"/>
  <c r="AT642" i="1"/>
  <c r="AR642" i="1"/>
  <c r="AS642" i="1"/>
  <c r="AV642" i="1"/>
  <c r="AW642" i="1"/>
  <c r="AX642" i="1"/>
  <c r="AU634" i="1"/>
  <c r="AR634" i="1"/>
  <c r="AT634" i="1"/>
  <c r="AV634" i="1"/>
  <c r="AW634" i="1"/>
  <c r="AX634" i="1"/>
  <c r="AS634" i="1"/>
  <c r="AU626" i="1"/>
  <c r="AV626" i="1"/>
  <c r="AW626" i="1"/>
  <c r="AR626" i="1"/>
  <c r="AT626" i="1"/>
  <c r="AS626" i="1"/>
  <c r="AX626" i="1"/>
  <c r="AU618" i="1"/>
  <c r="AV618" i="1"/>
  <c r="AW618" i="1"/>
  <c r="AX618" i="1"/>
  <c r="AR618" i="1"/>
  <c r="AT618" i="1"/>
  <c r="AS618" i="1"/>
  <c r="AU610" i="1"/>
  <c r="AV610" i="1"/>
  <c r="AW610" i="1"/>
  <c r="AX610" i="1"/>
  <c r="AR610" i="1"/>
  <c r="AT610" i="1"/>
  <c r="AS610" i="1"/>
  <c r="AU606" i="1"/>
  <c r="AV606" i="1"/>
  <c r="AW606" i="1"/>
  <c r="AX606" i="1"/>
  <c r="AR606" i="1"/>
  <c r="AT606" i="1"/>
  <c r="AS606" i="1"/>
  <c r="AU598" i="1"/>
  <c r="AV598" i="1"/>
  <c r="AW598" i="1"/>
  <c r="AX598" i="1"/>
  <c r="AR598" i="1"/>
  <c r="AT598" i="1"/>
  <c r="AS598" i="1"/>
  <c r="AR590" i="1"/>
  <c r="AS590" i="1"/>
  <c r="AT590" i="1"/>
  <c r="AU590" i="1"/>
  <c r="AV590" i="1"/>
  <c r="AW590" i="1"/>
  <c r="AX590" i="1"/>
  <c r="AR582" i="1"/>
  <c r="AS582" i="1"/>
  <c r="AT582" i="1"/>
  <c r="AU582" i="1"/>
  <c r="AV582" i="1"/>
  <c r="AW582" i="1"/>
  <c r="AX582" i="1"/>
  <c r="AR574" i="1"/>
  <c r="AS574" i="1"/>
  <c r="AT574" i="1"/>
  <c r="AU574" i="1"/>
  <c r="AV574" i="1"/>
  <c r="AX574" i="1"/>
  <c r="AW574" i="1"/>
  <c r="AT566" i="1"/>
  <c r="AX566" i="1"/>
  <c r="AR566" i="1"/>
  <c r="AS566" i="1"/>
  <c r="AU566" i="1"/>
  <c r="AW566" i="1"/>
  <c r="AV566" i="1"/>
  <c r="AT558" i="1"/>
  <c r="AX558" i="1"/>
  <c r="AR558" i="1"/>
  <c r="AS558" i="1"/>
  <c r="AU558" i="1"/>
  <c r="AW558" i="1"/>
  <c r="AV558" i="1"/>
  <c r="AT550" i="1"/>
  <c r="AX550" i="1"/>
  <c r="AR550" i="1"/>
  <c r="AS550" i="1"/>
  <c r="AU550" i="1"/>
  <c r="AW550" i="1"/>
  <c r="AV550" i="1"/>
  <c r="AT542" i="1"/>
  <c r="AX542" i="1"/>
  <c r="AR542" i="1"/>
  <c r="AS542" i="1"/>
  <c r="AU542" i="1"/>
  <c r="AW542" i="1"/>
  <c r="AV542" i="1"/>
  <c r="AW534" i="1"/>
  <c r="AX534" i="1"/>
  <c r="AS534" i="1"/>
  <c r="AT534" i="1"/>
  <c r="AR534" i="1"/>
  <c r="AU534" i="1"/>
  <c r="AV534" i="1"/>
  <c r="AV526" i="1"/>
  <c r="AW526" i="1"/>
  <c r="AX526" i="1"/>
  <c r="AR526" i="1"/>
  <c r="AS526" i="1"/>
  <c r="AT526" i="1"/>
  <c r="AU526" i="1"/>
  <c r="AV518" i="1"/>
  <c r="AW518" i="1"/>
  <c r="AX518" i="1"/>
  <c r="AR518" i="1"/>
  <c r="AS518" i="1"/>
  <c r="AT518" i="1"/>
  <c r="AU518" i="1"/>
  <c r="AV510" i="1"/>
  <c r="AW510" i="1"/>
  <c r="AX510" i="1"/>
  <c r="AR510" i="1"/>
  <c r="AS510" i="1"/>
  <c r="AT510" i="1"/>
  <c r="AU510" i="1"/>
  <c r="AT495" i="1"/>
  <c r="AW495" i="1"/>
  <c r="AX495" i="1"/>
  <c r="AR495" i="1"/>
  <c r="AS495" i="1"/>
  <c r="AU495" i="1"/>
  <c r="AV495" i="1"/>
  <c r="AR487" i="1"/>
  <c r="AT487" i="1"/>
  <c r="AU487" i="1"/>
  <c r="AV487" i="1"/>
  <c r="AW487" i="1"/>
  <c r="AX487" i="1"/>
  <c r="AS487" i="1"/>
  <c r="AV479" i="1"/>
  <c r="AW479" i="1"/>
  <c r="AX479" i="1"/>
  <c r="AR479" i="1"/>
  <c r="AS479" i="1"/>
  <c r="AT479" i="1"/>
  <c r="AU479" i="1"/>
  <c r="AV471" i="1"/>
  <c r="AW471" i="1"/>
  <c r="AX471" i="1"/>
  <c r="AR471" i="1"/>
  <c r="AS471" i="1"/>
  <c r="AT471" i="1"/>
  <c r="AU471" i="1"/>
  <c r="AV463" i="1"/>
  <c r="AW463" i="1"/>
  <c r="AX463" i="1"/>
  <c r="AR463" i="1"/>
  <c r="AS463" i="1"/>
  <c r="AT463" i="1"/>
  <c r="AU463" i="1"/>
  <c r="AV446" i="1"/>
  <c r="AW446" i="1"/>
  <c r="AX446" i="1"/>
  <c r="AR446" i="1"/>
  <c r="AS446" i="1"/>
  <c r="AT446" i="1"/>
  <c r="AU446" i="1"/>
  <c r="AS3597" i="1"/>
  <c r="AS3596" i="1"/>
  <c r="AS3595" i="1"/>
  <c r="AS3594" i="1"/>
  <c r="AS3593" i="1"/>
  <c r="AS3592" i="1"/>
  <c r="AS3591" i="1"/>
  <c r="AS3590" i="1"/>
  <c r="AS3589" i="1"/>
  <c r="AS3588" i="1"/>
  <c r="AS3587" i="1"/>
  <c r="AS3586" i="1"/>
  <c r="AS3585" i="1"/>
  <c r="AS3584" i="1"/>
  <c r="AS3583" i="1"/>
  <c r="AS3582" i="1"/>
  <c r="AS3581" i="1"/>
  <c r="AS3580" i="1"/>
  <c r="AS3579" i="1"/>
  <c r="AS3578" i="1"/>
  <c r="AS3577" i="1"/>
  <c r="AS3576" i="1"/>
  <c r="AS3575" i="1"/>
  <c r="AS3574" i="1"/>
  <c r="AS3573" i="1"/>
  <c r="AS3572" i="1"/>
  <c r="AS3571" i="1"/>
  <c r="AS3570" i="1"/>
  <c r="AS3569" i="1"/>
  <c r="AS3568" i="1"/>
  <c r="AS3567" i="1"/>
  <c r="AS3566" i="1"/>
  <c r="AS3565" i="1"/>
  <c r="AS3564" i="1"/>
  <c r="AS3563" i="1"/>
  <c r="AS3562" i="1"/>
  <c r="AS3561" i="1"/>
  <c r="AS3560" i="1"/>
  <c r="AS3559" i="1"/>
  <c r="AS3558" i="1"/>
  <c r="AS3557" i="1"/>
  <c r="AS3556" i="1"/>
  <c r="AS3555" i="1"/>
  <c r="AS3554" i="1"/>
  <c r="AS3553" i="1"/>
  <c r="AS3552" i="1"/>
  <c r="AS3551" i="1"/>
  <c r="AS3550" i="1"/>
  <c r="AS3549" i="1"/>
  <c r="AS3548" i="1"/>
  <c r="AS3547" i="1"/>
  <c r="AS3546" i="1"/>
  <c r="AS3545" i="1"/>
  <c r="AS3544" i="1"/>
  <c r="AS3543" i="1"/>
  <c r="AS3542" i="1"/>
  <c r="AS3541" i="1"/>
  <c r="AR3540" i="1"/>
  <c r="AX3537" i="1"/>
  <c r="AW3536" i="1"/>
  <c r="AV3535" i="1"/>
  <c r="AT3534" i="1"/>
  <c r="AS3533" i="1"/>
  <c r="AR3532" i="1"/>
  <c r="AX3529" i="1"/>
  <c r="AW3528" i="1"/>
  <c r="AV3527" i="1"/>
  <c r="AT3526" i="1"/>
  <c r="AS3525" i="1"/>
  <c r="AR3524" i="1"/>
  <c r="AX3521" i="1"/>
  <c r="AW3520" i="1"/>
  <c r="AV3519" i="1"/>
  <c r="AT3518" i="1"/>
  <c r="AS3517" i="1"/>
  <c r="AR3516" i="1"/>
  <c r="AX3514" i="1"/>
  <c r="AR3512" i="1"/>
  <c r="AX3510" i="1"/>
  <c r="AV3509" i="1"/>
  <c r="AR3508" i="1"/>
  <c r="AX3506" i="1"/>
  <c r="AR3504" i="1"/>
  <c r="AX3502" i="1"/>
  <c r="AV3501" i="1"/>
  <c r="AR3500" i="1"/>
  <c r="AX3498" i="1"/>
  <c r="AR3496" i="1"/>
  <c r="AX3494" i="1"/>
  <c r="AV3493" i="1"/>
  <c r="AR3492" i="1"/>
  <c r="AX3490" i="1"/>
  <c r="AR3488" i="1"/>
  <c r="AX3486" i="1"/>
  <c r="AV3485" i="1"/>
  <c r="AR3484" i="1"/>
  <c r="AX3482" i="1"/>
  <c r="AR3480" i="1"/>
  <c r="AX3478" i="1"/>
  <c r="AV3477" i="1"/>
  <c r="AR3476" i="1"/>
  <c r="AX3474" i="1"/>
  <c r="AR3472" i="1"/>
  <c r="AX3470" i="1"/>
  <c r="AV3469" i="1"/>
  <c r="AR3468" i="1"/>
  <c r="AX3466" i="1"/>
  <c r="AR3464" i="1"/>
  <c r="AX3462" i="1"/>
  <c r="AV3461" i="1"/>
  <c r="AR3460" i="1"/>
  <c r="AX3458" i="1"/>
  <c r="AR3456" i="1"/>
  <c r="AX3454" i="1"/>
  <c r="AV3453" i="1"/>
  <c r="AR3452" i="1"/>
  <c r="AX3450" i="1"/>
  <c r="AV3446" i="1"/>
  <c r="AX3444" i="1"/>
  <c r="AR3443" i="1"/>
  <c r="AV3438" i="1"/>
  <c r="AX3436" i="1"/>
  <c r="AR3435" i="1"/>
  <c r="AV3430" i="1"/>
  <c r="AX3428" i="1"/>
  <c r="AR3427" i="1"/>
  <c r="AV3422" i="1"/>
  <c r="AX3420" i="1"/>
  <c r="AR3419" i="1"/>
  <c r="AV3414" i="1"/>
  <c r="AX3412" i="1"/>
  <c r="AR3411" i="1"/>
  <c r="AV3406" i="1"/>
  <c r="AX3404" i="1"/>
  <c r="AR3403" i="1"/>
  <c r="AV3398" i="1"/>
  <c r="AX3396" i="1"/>
  <c r="AR3395" i="1"/>
  <c r="AV3390" i="1"/>
  <c r="AW3388" i="1"/>
  <c r="AW3386" i="1"/>
  <c r="AW3384" i="1"/>
  <c r="AW3382" i="1"/>
  <c r="AW3380" i="1"/>
  <c r="AW3378" i="1"/>
  <c r="AW3376" i="1"/>
  <c r="AW3374" i="1"/>
  <c r="AW3372" i="1"/>
  <c r="AW3370" i="1"/>
  <c r="AW3368" i="1"/>
  <c r="AW3366" i="1"/>
  <c r="AW3364" i="1"/>
  <c r="AW3362" i="1"/>
  <c r="AW3360" i="1"/>
  <c r="AW3358" i="1"/>
  <c r="AW3356" i="1"/>
  <c r="AW3354" i="1"/>
  <c r="AW3352" i="1"/>
  <c r="AW3350" i="1"/>
  <c r="AW3342" i="1"/>
  <c r="AW3334" i="1"/>
  <c r="AW3326" i="1"/>
  <c r="AW3318" i="1"/>
  <c r="AW3310" i="1"/>
  <c r="AW3302" i="1"/>
  <c r="AW3294" i="1"/>
  <c r="AW3286" i="1"/>
  <c r="AW3278" i="1"/>
  <c r="AW3270" i="1"/>
  <c r="AW3262" i="1"/>
  <c r="AW3253" i="1"/>
  <c r="AR3248" i="1"/>
  <c r="AR3240" i="1"/>
  <c r="AR3232" i="1"/>
  <c r="AR3224" i="1"/>
  <c r="AS3194" i="1"/>
  <c r="AV3181" i="1"/>
  <c r="AX3174" i="1"/>
  <c r="AW3167" i="1"/>
  <c r="AW3151" i="1"/>
  <c r="AX3131" i="1"/>
  <c r="AU3102" i="1"/>
  <c r="AX3047" i="1"/>
  <c r="AX2979" i="1"/>
  <c r="AX2883" i="1"/>
  <c r="AR2838" i="1"/>
  <c r="T1664" i="1"/>
  <c r="R1600" i="1"/>
  <c r="R1464" i="1"/>
  <c r="R1432" i="1"/>
  <c r="R1400" i="1"/>
  <c r="R1376" i="1"/>
  <c r="T1368" i="1"/>
  <c r="T1344" i="1"/>
  <c r="R1320" i="1"/>
  <c r="T1280" i="1"/>
  <c r="R1248" i="1"/>
  <c r="T1240" i="1"/>
  <c r="T1216" i="1"/>
  <c r="R1144" i="1"/>
  <c r="T1120" i="1"/>
  <c r="R1112" i="1"/>
  <c r="R1064" i="1"/>
  <c r="R1016" i="1"/>
  <c r="Z944" i="1"/>
  <c r="AI944" i="1" s="1"/>
  <c r="R888" i="1"/>
  <c r="T824" i="1"/>
  <c r="R816" i="1"/>
  <c r="R800" i="1"/>
  <c r="R792" i="1"/>
  <c r="T784" i="1"/>
  <c r="T776" i="1"/>
  <c r="T752" i="1"/>
  <c r="T744" i="1"/>
  <c r="T736" i="1"/>
  <c r="R720" i="1"/>
  <c r="R616" i="1"/>
  <c r="T608" i="1"/>
  <c r="R604" i="1"/>
  <c r="T596" i="1"/>
  <c r="R532" i="1"/>
  <c r="Z524" i="1"/>
  <c r="R493" i="1"/>
  <c r="R469" i="1"/>
  <c r="Z452" i="1"/>
  <c r="AI452" i="1" s="1"/>
  <c r="R444" i="1"/>
  <c r="AT3513" i="1"/>
  <c r="AU3513" i="1"/>
  <c r="AT3505" i="1"/>
  <c r="AU3505" i="1"/>
  <c r="AT3497" i="1"/>
  <c r="AU3497" i="1"/>
  <c r="AT3489" i="1"/>
  <c r="AU3489" i="1"/>
  <c r="AT3481" i="1"/>
  <c r="AU3481" i="1"/>
  <c r="AT3473" i="1"/>
  <c r="AU3473" i="1"/>
  <c r="AT3465" i="1"/>
  <c r="AU3465" i="1"/>
  <c r="AT3457" i="1"/>
  <c r="AU3457" i="1"/>
  <c r="AT3449" i="1"/>
  <c r="AU3449" i="1"/>
  <c r="AS3441" i="1"/>
  <c r="AT3441" i="1"/>
  <c r="AU3441" i="1"/>
  <c r="AS3433" i="1"/>
  <c r="AT3433" i="1"/>
  <c r="AU3433" i="1"/>
  <c r="AS3425" i="1"/>
  <c r="AT3425" i="1"/>
  <c r="AU3425" i="1"/>
  <c r="AS3417" i="1"/>
  <c r="AT3417" i="1"/>
  <c r="AU3417" i="1"/>
  <c r="AS3409" i="1"/>
  <c r="AT3409" i="1"/>
  <c r="AU3409" i="1"/>
  <c r="AS3401" i="1"/>
  <c r="AT3401" i="1"/>
  <c r="AU3401" i="1"/>
  <c r="AS3393" i="1"/>
  <c r="AT3393" i="1"/>
  <c r="AU3393" i="1"/>
  <c r="AS3385" i="1"/>
  <c r="AT3385" i="1"/>
  <c r="AU3385" i="1"/>
  <c r="AV3385" i="1"/>
  <c r="AS3377" i="1"/>
  <c r="AT3377" i="1"/>
  <c r="AU3377" i="1"/>
  <c r="AV3377" i="1"/>
  <c r="AS3369" i="1"/>
  <c r="AT3369" i="1"/>
  <c r="AU3369" i="1"/>
  <c r="AV3369" i="1"/>
  <c r="AS3361" i="1"/>
  <c r="AT3361" i="1"/>
  <c r="AU3361" i="1"/>
  <c r="AV3361" i="1"/>
  <c r="AS3353" i="1"/>
  <c r="AT3353" i="1"/>
  <c r="AU3353" i="1"/>
  <c r="AV3353" i="1"/>
  <c r="AS3345" i="1"/>
  <c r="AT3345" i="1"/>
  <c r="AU3345" i="1"/>
  <c r="AV3345" i="1"/>
  <c r="AX3345" i="1"/>
  <c r="AS3337" i="1"/>
  <c r="AT3337" i="1"/>
  <c r="AU3337" i="1"/>
  <c r="AV3337" i="1"/>
  <c r="AX3337" i="1"/>
  <c r="AS3329" i="1"/>
  <c r="AT3329" i="1"/>
  <c r="AU3329" i="1"/>
  <c r="AV3329" i="1"/>
  <c r="AX3329" i="1"/>
  <c r="AS3321" i="1"/>
  <c r="AT3321" i="1"/>
  <c r="AU3321" i="1"/>
  <c r="AV3321" i="1"/>
  <c r="AX3321" i="1"/>
  <c r="AS3313" i="1"/>
  <c r="AT3313" i="1"/>
  <c r="AU3313" i="1"/>
  <c r="AV3313" i="1"/>
  <c r="AX3313" i="1"/>
  <c r="AS3305" i="1"/>
  <c r="AT3305" i="1"/>
  <c r="AU3305" i="1"/>
  <c r="AV3305" i="1"/>
  <c r="AX3305" i="1"/>
  <c r="AS3297" i="1"/>
  <c r="AT3297" i="1"/>
  <c r="AU3297" i="1"/>
  <c r="AV3297" i="1"/>
  <c r="AX3297" i="1"/>
  <c r="AS3289" i="1"/>
  <c r="AT3289" i="1"/>
  <c r="AU3289" i="1"/>
  <c r="AV3289" i="1"/>
  <c r="AX3289" i="1"/>
  <c r="AS3281" i="1"/>
  <c r="AT3281" i="1"/>
  <c r="AU3281" i="1"/>
  <c r="AV3281" i="1"/>
  <c r="AX3281" i="1"/>
  <c r="AS3273" i="1"/>
  <c r="AT3273" i="1"/>
  <c r="AU3273" i="1"/>
  <c r="AV3273" i="1"/>
  <c r="AX3273" i="1"/>
  <c r="AS3265" i="1"/>
  <c r="AT3265" i="1"/>
  <c r="AU3265" i="1"/>
  <c r="AV3265" i="1"/>
  <c r="AX3265" i="1"/>
  <c r="AS3257" i="1"/>
  <c r="AT3257" i="1"/>
  <c r="AU3257" i="1"/>
  <c r="AV3257" i="1"/>
  <c r="AX3257" i="1"/>
  <c r="AS3249" i="1"/>
  <c r="AT3249" i="1"/>
  <c r="AU3249" i="1"/>
  <c r="AV3249" i="1"/>
  <c r="AW3249" i="1"/>
  <c r="AX3249" i="1"/>
  <c r="AS3241" i="1"/>
  <c r="AT3241" i="1"/>
  <c r="AU3241" i="1"/>
  <c r="AV3241" i="1"/>
  <c r="AW3241" i="1"/>
  <c r="AX3241" i="1"/>
  <c r="AS3233" i="1"/>
  <c r="AT3233" i="1"/>
  <c r="AU3233" i="1"/>
  <c r="AV3233" i="1"/>
  <c r="AW3233" i="1"/>
  <c r="AX3233" i="1"/>
  <c r="AS3225" i="1"/>
  <c r="AT3225" i="1"/>
  <c r="AU3225" i="1"/>
  <c r="AV3225" i="1"/>
  <c r="AW3225" i="1"/>
  <c r="AX3225" i="1"/>
  <c r="AS3217" i="1"/>
  <c r="AT3217" i="1"/>
  <c r="AU3217" i="1"/>
  <c r="AV3217" i="1"/>
  <c r="AW3217" i="1"/>
  <c r="AX3217" i="1"/>
  <c r="AT3209" i="1"/>
  <c r="AS3209" i="1"/>
  <c r="AU3209" i="1"/>
  <c r="AV3209" i="1"/>
  <c r="AW3209" i="1"/>
  <c r="AX3209" i="1"/>
  <c r="AT3201" i="1"/>
  <c r="AS3201" i="1"/>
  <c r="AU3201" i="1"/>
  <c r="AV3201" i="1"/>
  <c r="AW3201" i="1"/>
  <c r="AX3201" i="1"/>
  <c r="AT3193" i="1"/>
  <c r="AS3193" i="1"/>
  <c r="AU3193" i="1"/>
  <c r="AV3193" i="1"/>
  <c r="AW3193" i="1"/>
  <c r="AX3193" i="1"/>
  <c r="AS3185" i="1"/>
  <c r="AT3185" i="1"/>
  <c r="AW3185" i="1"/>
  <c r="AX3185" i="1"/>
  <c r="AR3185" i="1"/>
  <c r="AU3185" i="1"/>
  <c r="AS3177" i="1"/>
  <c r="AT3177" i="1"/>
  <c r="AW3177" i="1"/>
  <c r="AX3177" i="1"/>
  <c r="AR3177" i="1"/>
  <c r="AU3177" i="1"/>
  <c r="AS3169" i="1"/>
  <c r="AT3169" i="1"/>
  <c r="AW3169" i="1"/>
  <c r="AX3169" i="1"/>
  <c r="AR3169" i="1"/>
  <c r="AU3169" i="1"/>
  <c r="AR3161" i="1"/>
  <c r="AS3161" i="1"/>
  <c r="AT3161" i="1"/>
  <c r="AX3161" i="1"/>
  <c r="AU3161" i="1"/>
  <c r="AV3161" i="1"/>
  <c r="AR3153" i="1"/>
  <c r="AS3153" i="1"/>
  <c r="AT3153" i="1"/>
  <c r="AX3153" i="1"/>
  <c r="AU3153" i="1"/>
  <c r="AV3153" i="1"/>
  <c r="AR3145" i="1"/>
  <c r="AS3145" i="1"/>
  <c r="AT3145" i="1"/>
  <c r="AW3145" i="1"/>
  <c r="AV3145" i="1"/>
  <c r="AX3145" i="1"/>
  <c r="AR3137" i="1"/>
  <c r="AS3137" i="1"/>
  <c r="AT3137" i="1"/>
  <c r="AW3137" i="1"/>
  <c r="AV3137" i="1"/>
  <c r="AX3137" i="1"/>
  <c r="AR3129" i="1"/>
  <c r="AS3129" i="1"/>
  <c r="AT3129" i="1"/>
  <c r="AW3129" i="1"/>
  <c r="AV3129" i="1"/>
  <c r="AX3129" i="1"/>
  <c r="AR3121" i="1"/>
  <c r="AS3121" i="1"/>
  <c r="AT3121" i="1"/>
  <c r="AV3121" i="1"/>
  <c r="AW3121" i="1"/>
  <c r="AU3121" i="1"/>
  <c r="AX3121" i="1"/>
  <c r="AR3113" i="1"/>
  <c r="AS3113" i="1"/>
  <c r="AT3113" i="1"/>
  <c r="AV3113" i="1"/>
  <c r="AW3113" i="1"/>
  <c r="AU3113" i="1"/>
  <c r="AX3113" i="1"/>
  <c r="AR3105" i="1"/>
  <c r="AS3105" i="1"/>
  <c r="AT3105" i="1"/>
  <c r="AV3105" i="1"/>
  <c r="AW3105" i="1"/>
  <c r="AU3105" i="1"/>
  <c r="AX3105" i="1"/>
  <c r="AR3097" i="1"/>
  <c r="AS3097" i="1"/>
  <c r="AT3097" i="1"/>
  <c r="AV3097" i="1"/>
  <c r="AW3097" i="1"/>
  <c r="AU3097" i="1"/>
  <c r="AX3097" i="1"/>
  <c r="AR3089" i="1"/>
  <c r="AS3089" i="1"/>
  <c r="AT3089" i="1"/>
  <c r="AU3089" i="1"/>
  <c r="AV3089" i="1"/>
  <c r="AW3089" i="1"/>
  <c r="AX3089" i="1"/>
  <c r="AR3081" i="1"/>
  <c r="AS3081" i="1"/>
  <c r="AT3081" i="1"/>
  <c r="AU3081" i="1"/>
  <c r="AV3081" i="1"/>
  <c r="AW3081" i="1"/>
  <c r="AX3081" i="1"/>
  <c r="AR3073" i="1"/>
  <c r="AS3073" i="1"/>
  <c r="AT3073" i="1"/>
  <c r="AU3073" i="1"/>
  <c r="AV3073" i="1"/>
  <c r="AW3073" i="1"/>
  <c r="AX3073" i="1"/>
  <c r="AR3065" i="1"/>
  <c r="AS3065" i="1"/>
  <c r="AT3065" i="1"/>
  <c r="AU3065" i="1"/>
  <c r="AV3065" i="1"/>
  <c r="AW3065" i="1"/>
  <c r="AX3065" i="1"/>
  <c r="AR3057" i="1"/>
  <c r="AS3057" i="1"/>
  <c r="AT3057" i="1"/>
  <c r="AU3057" i="1"/>
  <c r="AV3057" i="1"/>
  <c r="AW3057" i="1"/>
  <c r="AX3057" i="1"/>
  <c r="AR3049" i="1"/>
  <c r="AS3049" i="1"/>
  <c r="AT3049" i="1"/>
  <c r="AU3049" i="1"/>
  <c r="AV3049" i="1"/>
  <c r="AW3049" i="1"/>
  <c r="AX3049" i="1"/>
  <c r="AR3041" i="1"/>
  <c r="AS3041" i="1"/>
  <c r="AT3041" i="1"/>
  <c r="AU3041" i="1"/>
  <c r="AV3041" i="1"/>
  <c r="AW3041" i="1"/>
  <c r="AX3041" i="1"/>
  <c r="AR3033" i="1"/>
  <c r="AS3033" i="1"/>
  <c r="AT3033" i="1"/>
  <c r="AU3033" i="1"/>
  <c r="AV3033" i="1"/>
  <c r="AW3033" i="1"/>
  <c r="AX3033" i="1"/>
  <c r="AR3025" i="1"/>
  <c r="AS3025" i="1"/>
  <c r="AT3025" i="1"/>
  <c r="AU3025" i="1"/>
  <c r="AV3025" i="1"/>
  <c r="AW3025" i="1"/>
  <c r="AX3025" i="1"/>
  <c r="AR3017" i="1"/>
  <c r="AS3017" i="1"/>
  <c r="AT3017" i="1"/>
  <c r="AU3017" i="1"/>
  <c r="AV3017" i="1"/>
  <c r="AW3017" i="1"/>
  <c r="AX3017" i="1"/>
  <c r="AR3009" i="1"/>
  <c r="AS3009" i="1"/>
  <c r="AT3009" i="1"/>
  <c r="AU3009" i="1"/>
  <c r="AV3009" i="1"/>
  <c r="AW3009" i="1"/>
  <c r="AX3009" i="1"/>
  <c r="AR3001" i="1"/>
  <c r="AS3001" i="1"/>
  <c r="AT3001" i="1"/>
  <c r="AU3001" i="1"/>
  <c r="AV3001" i="1"/>
  <c r="AW3001" i="1"/>
  <c r="AX3001" i="1"/>
  <c r="AR2993" i="1"/>
  <c r="AS2993" i="1"/>
  <c r="AT2993" i="1"/>
  <c r="AU2993" i="1"/>
  <c r="AV2993" i="1"/>
  <c r="AW2993" i="1"/>
  <c r="AX2993" i="1"/>
  <c r="AT2985" i="1"/>
  <c r="AU2985" i="1"/>
  <c r="AS2985" i="1"/>
  <c r="AV2985" i="1"/>
  <c r="AW2985" i="1"/>
  <c r="AX2985" i="1"/>
  <c r="AR2985" i="1"/>
  <c r="AT2977" i="1"/>
  <c r="AU2977" i="1"/>
  <c r="AS2977" i="1"/>
  <c r="AV2977" i="1"/>
  <c r="AW2977" i="1"/>
  <c r="AX2977" i="1"/>
  <c r="AR2977" i="1"/>
  <c r="AT2969" i="1"/>
  <c r="AU2969" i="1"/>
  <c r="AS2969" i="1"/>
  <c r="AV2969" i="1"/>
  <c r="AW2969" i="1"/>
  <c r="AX2969" i="1"/>
  <c r="AR2969" i="1"/>
  <c r="AT2961" i="1"/>
  <c r="AU2961" i="1"/>
  <c r="AS2961" i="1"/>
  <c r="AV2961" i="1"/>
  <c r="AW2961" i="1"/>
  <c r="AX2961" i="1"/>
  <c r="AT2953" i="1"/>
  <c r="AU2953" i="1"/>
  <c r="AS2953" i="1"/>
  <c r="AV2953" i="1"/>
  <c r="AW2953" i="1"/>
  <c r="AX2953" i="1"/>
  <c r="AR2953" i="1"/>
  <c r="AT2945" i="1"/>
  <c r="AU2945" i="1"/>
  <c r="AS2945" i="1"/>
  <c r="AV2945" i="1"/>
  <c r="AW2945" i="1"/>
  <c r="AX2945" i="1"/>
  <c r="AR2945" i="1"/>
  <c r="AT2937" i="1"/>
  <c r="AU2937" i="1"/>
  <c r="AS2937" i="1"/>
  <c r="AV2937" i="1"/>
  <c r="AW2937" i="1"/>
  <c r="AX2937" i="1"/>
  <c r="AR2937" i="1"/>
  <c r="AT2929" i="1"/>
  <c r="AU2929" i="1"/>
  <c r="AS2929" i="1"/>
  <c r="AV2929" i="1"/>
  <c r="AW2929" i="1"/>
  <c r="AX2929" i="1"/>
  <c r="AT2921" i="1"/>
  <c r="AU2921" i="1"/>
  <c r="AS2921" i="1"/>
  <c r="AX2921" i="1"/>
  <c r="AR2921" i="1"/>
  <c r="AV2921" i="1"/>
  <c r="AW2921" i="1"/>
  <c r="AT2913" i="1"/>
  <c r="AU2913" i="1"/>
  <c r="AS2913" i="1"/>
  <c r="AX2913" i="1"/>
  <c r="AR2913" i="1"/>
  <c r="AV2913" i="1"/>
  <c r="AW2913" i="1"/>
  <c r="AT2905" i="1"/>
  <c r="AU2905" i="1"/>
  <c r="AS2905" i="1"/>
  <c r="AX2905" i="1"/>
  <c r="AR2905" i="1"/>
  <c r="AV2905" i="1"/>
  <c r="AW2905" i="1"/>
  <c r="AT2897" i="1"/>
  <c r="AU2897" i="1"/>
  <c r="AV2897" i="1"/>
  <c r="AW2897" i="1"/>
  <c r="AS2897" i="1"/>
  <c r="AR2897" i="1"/>
  <c r="AX2897" i="1"/>
  <c r="AT2889" i="1"/>
  <c r="AU2889" i="1"/>
  <c r="AV2889" i="1"/>
  <c r="AW2889" i="1"/>
  <c r="AS2889" i="1"/>
  <c r="AR2889" i="1"/>
  <c r="AX2889" i="1"/>
  <c r="AT2881" i="1"/>
  <c r="AU2881" i="1"/>
  <c r="AV2881" i="1"/>
  <c r="AW2881" i="1"/>
  <c r="AS2881" i="1"/>
  <c r="AR2881" i="1"/>
  <c r="AX2881" i="1"/>
  <c r="AT2873" i="1"/>
  <c r="AU2873" i="1"/>
  <c r="AV2873" i="1"/>
  <c r="AW2873" i="1"/>
  <c r="AS2873" i="1"/>
  <c r="AR2873" i="1"/>
  <c r="AX2873" i="1"/>
  <c r="AT2865" i="1"/>
  <c r="AU2865" i="1"/>
  <c r="AV2865" i="1"/>
  <c r="AW2865" i="1"/>
  <c r="AS2865" i="1"/>
  <c r="AR2865" i="1"/>
  <c r="AX2865" i="1"/>
  <c r="AT2857" i="1"/>
  <c r="AU2857" i="1"/>
  <c r="AV2857" i="1"/>
  <c r="AW2857" i="1"/>
  <c r="AS2857" i="1"/>
  <c r="AR2857" i="1"/>
  <c r="AX2857" i="1"/>
  <c r="AT2849" i="1"/>
  <c r="AU2849" i="1"/>
  <c r="AV2849" i="1"/>
  <c r="AW2849" i="1"/>
  <c r="AS2849" i="1"/>
  <c r="AR2849" i="1"/>
  <c r="AX2849" i="1"/>
  <c r="AT2841" i="1"/>
  <c r="AU2841" i="1"/>
  <c r="AV2841" i="1"/>
  <c r="AW2841" i="1"/>
  <c r="AS2841" i="1"/>
  <c r="AR2841" i="1"/>
  <c r="AX2841" i="1"/>
  <c r="AT2833" i="1"/>
  <c r="AU2833" i="1"/>
  <c r="AV2833" i="1"/>
  <c r="AW2833" i="1"/>
  <c r="AS2833" i="1"/>
  <c r="AR2833" i="1"/>
  <c r="AX2833" i="1"/>
  <c r="AT2825" i="1"/>
  <c r="AU2825" i="1"/>
  <c r="AV2825" i="1"/>
  <c r="AW2825" i="1"/>
  <c r="AS2825" i="1"/>
  <c r="AR2825" i="1"/>
  <c r="AX2825" i="1"/>
  <c r="AT2817" i="1"/>
  <c r="AU2817" i="1"/>
  <c r="AV2817" i="1"/>
  <c r="AW2817" i="1"/>
  <c r="AS2817" i="1"/>
  <c r="AR2817" i="1"/>
  <c r="AX2817" i="1"/>
  <c r="AT2809" i="1"/>
  <c r="AU2809" i="1"/>
  <c r="AV2809" i="1"/>
  <c r="AW2809" i="1"/>
  <c r="AS2809" i="1"/>
  <c r="AR2809" i="1"/>
  <c r="AX2809" i="1"/>
  <c r="AT2801" i="1"/>
  <c r="AU2801" i="1"/>
  <c r="AV2801" i="1"/>
  <c r="AW2801" i="1"/>
  <c r="AS2801" i="1"/>
  <c r="AR2801" i="1"/>
  <c r="AX2801" i="1"/>
  <c r="AT2793" i="1"/>
  <c r="AU2793" i="1"/>
  <c r="AV2793" i="1"/>
  <c r="AW2793" i="1"/>
  <c r="AS2793" i="1"/>
  <c r="AR2793" i="1"/>
  <c r="AX2793" i="1"/>
  <c r="AT2785" i="1"/>
  <c r="AU2785" i="1"/>
  <c r="AV2785" i="1"/>
  <c r="AW2785" i="1"/>
  <c r="AS2785" i="1"/>
  <c r="AR2785" i="1"/>
  <c r="AX2785" i="1"/>
  <c r="AT2777" i="1"/>
  <c r="AU2777" i="1"/>
  <c r="AV2777" i="1"/>
  <c r="AW2777" i="1"/>
  <c r="AX2777" i="1"/>
  <c r="AS2777" i="1"/>
  <c r="AR2777" i="1"/>
  <c r="AT2769" i="1"/>
  <c r="AU2769" i="1"/>
  <c r="AV2769" i="1"/>
  <c r="AW2769" i="1"/>
  <c r="AX2769" i="1"/>
  <c r="AS2769" i="1"/>
  <c r="AR2769" i="1"/>
  <c r="AT2761" i="1"/>
  <c r="AU2761" i="1"/>
  <c r="AV2761" i="1"/>
  <c r="AW2761" i="1"/>
  <c r="AX2761" i="1"/>
  <c r="AS2761" i="1"/>
  <c r="AR2761" i="1"/>
  <c r="AT2753" i="1"/>
  <c r="AU2753" i="1"/>
  <c r="AV2753" i="1"/>
  <c r="AW2753" i="1"/>
  <c r="AX2753" i="1"/>
  <c r="AS2753" i="1"/>
  <c r="AR2753" i="1"/>
  <c r="AT2745" i="1"/>
  <c r="AU2745" i="1"/>
  <c r="AV2745" i="1"/>
  <c r="AW2745" i="1"/>
  <c r="AX2745" i="1"/>
  <c r="AS2745" i="1"/>
  <c r="AR2745" i="1"/>
  <c r="AT2737" i="1"/>
  <c r="AW2737" i="1"/>
  <c r="AX2737" i="1"/>
  <c r="AR2737" i="1"/>
  <c r="AS2737" i="1"/>
  <c r="AV2737" i="1"/>
  <c r="AU2737" i="1"/>
  <c r="AT2729" i="1"/>
  <c r="AW2729" i="1"/>
  <c r="AX2729" i="1"/>
  <c r="AR2729" i="1"/>
  <c r="AS2729" i="1"/>
  <c r="AV2729" i="1"/>
  <c r="AU2729" i="1"/>
  <c r="AT2721" i="1"/>
  <c r="AW2721" i="1"/>
  <c r="AX2721" i="1"/>
  <c r="AR2721" i="1"/>
  <c r="AS2721" i="1"/>
  <c r="AV2721" i="1"/>
  <c r="AU2721" i="1"/>
  <c r="AT2713" i="1"/>
  <c r="AW2713" i="1"/>
  <c r="AX2713" i="1"/>
  <c r="AR2713" i="1"/>
  <c r="AS2713" i="1"/>
  <c r="AV2713" i="1"/>
  <c r="AU2713" i="1"/>
  <c r="AS2705" i="1"/>
  <c r="AT2705" i="1"/>
  <c r="AU2705" i="1"/>
  <c r="AV2705" i="1"/>
  <c r="AW2705" i="1"/>
  <c r="AX2705" i="1"/>
  <c r="AR2705" i="1"/>
  <c r="AS2697" i="1"/>
  <c r="AT2697" i="1"/>
  <c r="AU2697" i="1"/>
  <c r="AV2697" i="1"/>
  <c r="AW2697" i="1"/>
  <c r="AX2697" i="1"/>
  <c r="AR2697" i="1"/>
  <c r="AS2689" i="1"/>
  <c r="AT2689" i="1"/>
  <c r="AU2689" i="1"/>
  <c r="AV2689" i="1"/>
  <c r="AW2689" i="1"/>
  <c r="AX2689" i="1"/>
  <c r="AR2689" i="1"/>
  <c r="AS2681" i="1"/>
  <c r="AT2681" i="1"/>
  <c r="AU2681" i="1"/>
  <c r="AV2681" i="1"/>
  <c r="AW2681" i="1"/>
  <c r="AX2681" i="1"/>
  <c r="AR2681" i="1"/>
  <c r="AS2673" i="1"/>
  <c r="AT2673" i="1"/>
  <c r="AU2673" i="1"/>
  <c r="AV2673" i="1"/>
  <c r="AW2673" i="1"/>
  <c r="AX2673" i="1"/>
  <c r="AR2673" i="1"/>
  <c r="AV2665" i="1"/>
  <c r="AW2665" i="1"/>
  <c r="AR2665" i="1"/>
  <c r="AS2665" i="1"/>
  <c r="AT2665" i="1"/>
  <c r="AU2665" i="1"/>
  <c r="AX2665" i="1"/>
  <c r="AV2657" i="1"/>
  <c r="AW2657" i="1"/>
  <c r="AR2657" i="1"/>
  <c r="AS2657" i="1"/>
  <c r="AT2657" i="1"/>
  <c r="AU2657" i="1"/>
  <c r="AX2657" i="1"/>
  <c r="AV2649" i="1"/>
  <c r="AW2649" i="1"/>
  <c r="AX2649" i="1"/>
  <c r="AR2649" i="1"/>
  <c r="AS2649" i="1"/>
  <c r="AT2649" i="1"/>
  <c r="AU2649" i="1"/>
  <c r="AV2641" i="1"/>
  <c r="AW2641" i="1"/>
  <c r="AX2641" i="1"/>
  <c r="AR2641" i="1"/>
  <c r="AS2641" i="1"/>
  <c r="AT2641" i="1"/>
  <c r="AU2641" i="1"/>
  <c r="AV2633" i="1"/>
  <c r="AW2633" i="1"/>
  <c r="AX2633" i="1"/>
  <c r="AR2633" i="1"/>
  <c r="AS2633" i="1"/>
  <c r="AT2633" i="1"/>
  <c r="AU2633" i="1"/>
  <c r="AV2625" i="1"/>
  <c r="AW2625" i="1"/>
  <c r="AX2625" i="1"/>
  <c r="AR2625" i="1"/>
  <c r="AS2625" i="1"/>
  <c r="AT2625" i="1"/>
  <c r="AU2625" i="1"/>
  <c r="AV2617" i="1"/>
  <c r="AW2617" i="1"/>
  <c r="AX2617" i="1"/>
  <c r="AR2617" i="1"/>
  <c r="AS2617" i="1"/>
  <c r="AT2617" i="1"/>
  <c r="AU2617" i="1"/>
  <c r="AV2609" i="1"/>
  <c r="AW2609" i="1"/>
  <c r="AX2609" i="1"/>
  <c r="AR2609" i="1"/>
  <c r="AS2609" i="1"/>
  <c r="AT2609" i="1"/>
  <c r="AU2609" i="1"/>
  <c r="AV2601" i="1"/>
  <c r="AW2601" i="1"/>
  <c r="AX2601" i="1"/>
  <c r="AR2601" i="1"/>
  <c r="AS2601" i="1"/>
  <c r="AT2601" i="1"/>
  <c r="AU2601" i="1"/>
  <c r="AV2593" i="1"/>
  <c r="AW2593" i="1"/>
  <c r="AX2593" i="1"/>
  <c r="AR2593" i="1"/>
  <c r="AS2593" i="1"/>
  <c r="AT2593" i="1"/>
  <c r="AU2593" i="1"/>
  <c r="AV2585" i="1"/>
  <c r="AW2585" i="1"/>
  <c r="AX2585" i="1"/>
  <c r="AR2585" i="1"/>
  <c r="AS2585" i="1"/>
  <c r="AT2585" i="1"/>
  <c r="AU2585" i="1"/>
  <c r="AV2577" i="1"/>
  <c r="AW2577" i="1"/>
  <c r="AX2577" i="1"/>
  <c r="AR2577" i="1"/>
  <c r="AS2577" i="1"/>
  <c r="AT2577" i="1"/>
  <c r="AU2577" i="1"/>
  <c r="AV2569" i="1"/>
  <c r="AW2569" i="1"/>
  <c r="AX2569" i="1"/>
  <c r="AR2569" i="1"/>
  <c r="AS2569" i="1"/>
  <c r="AT2569" i="1"/>
  <c r="AU2569" i="1"/>
  <c r="AV2561" i="1"/>
  <c r="AW2561" i="1"/>
  <c r="AX2561" i="1"/>
  <c r="AR2561" i="1"/>
  <c r="AS2561" i="1"/>
  <c r="AT2561" i="1"/>
  <c r="AU2561" i="1"/>
  <c r="AV2553" i="1"/>
  <c r="AW2553" i="1"/>
  <c r="AX2553" i="1"/>
  <c r="AR2553" i="1"/>
  <c r="AS2553" i="1"/>
  <c r="AT2553" i="1"/>
  <c r="AU2553" i="1"/>
  <c r="AT2545" i="1"/>
  <c r="AX2545" i="1"/>
  <c r="AR2545" i="1"/>
  <c r="AS2545" i="1"/>
  <c r="AU2545" i="1"/>
  <c r="AV2545" i="1"/>
  <c r="AW2545" i="1"/>
  <c r="AT2537" i="1"/>
  <c r="AX2537" i="1"/>
  <c r="AR2537" i="1"/>
  <c r="AS2537" i="1"/>
  <c r="AU2537" i="1"/>
  <c r="AV2537" i="1"/>
  <c r="AW2537" i="1"/>
  <c r="AT2529" i="1"/>
  <c r="AX2529" i="1"/>
  <c r="AR2529" i="1"/>
  <c r="AS2529" i="1"/>
  <c r="AU2529" i="1"/>
  <c r="AV2529" i="1"/>
  <c r="AW2529" i="1"/>
  <c r="AT2521" i="1"/>
  <c r="AX2521" i="1"/>
  <c r="AR2521" i="1"/>
  <c r="AS2521" i="1"/>
  <c r="AU2521" i="1"/>
  <c r="AV2521" i="1"/>
  <c r="AW2521" i="1"/>
  <c r="AT2513" i="1"/>
  <c r="AX2513" i="1"/>
  <c r="AR2513" i="1"/>
  <c r="AS2513" i="1"/>
  <c r="AU2513" i="1"/>
  <c r="AV2513" i="1"/>
  <c r="AW2513" i="1"/>
  <c r="AT2505" i="1"/>
  <c r="AX2505" i="1"/>
  <c r="AR2505" i="1"/>
  <c r="AS2505" i="1"/>
  <c r="AU2505" i="1"/>
  <c r="AV2505" i="1"/>
  <c r="AW2505" i="1"/>
  <c r="AT2497" i="1"/>
  <c r="AX2497" i="1"/>
  <c r="AR2497" i="1"/>
  <c r="AS2497" i="1"/>
  <c r="AU2497" i="1"/>
  <c r="AV2497" i="1"/>
  <c r="AW2497" i="1"/>
  <c r="AT2489" i="1"/>
  <c r="AX2489" i="1"/>
  <c r="AR2489" i="1"/>
  <c r="AS2489" i="1"/>
  <c r="AU2489" i="1"/>
  <c r="AV2489" i="1"/>
  <c r="AW2489" i="1"/>
  <c r="AT2481" i="1"/>
  <c r="AX2481" i="1"/>
  <c r="AR2481" i="1"/>
  <c r="AS2481" i="1"/>
  <c r="AU2481" i="1"/>
  <c r="AV2481" i="1"/>
  <c r="AW2481" i="1"/>
  <c r="AS2473" i="1"/>
  <c r="AT2473" i="1"/>
  <c r="AX2473" i="1"/>
  <c r="AR2473" i="1"/>
  <c r="AU2473" i="1"/>
  <c r="AV2473" i="1"/>
  <c r="AW2473" i="1"/>
  <c r="AS2465" i="1"/>
  <c r="AT2465" i="1"/>
  <c r="AX2465" i="1"/>
  <c r="AR2465" i="1"/>
  <c r="AU2465" i="1"/>
  <c r="AV2465" i="1"/>
  <c r="AW2465" i="1"/>
  <c r="AW2457" i="1"/>
  <c r="AS2457" i="1"/>
  <c r="AT2457" i="1"/>
  <c r="AR2457" i="1"/>
  <c r="AU2457" i="1"/>
  <c r="AV2457" i="1"/>
  <c r="AX2457" i="1"/>
  <c r="AW2449" i="1"/>
  <c r="AS2449" i="1"/>
  <c r="AT2449" i="1"/>
  <c r="AR2449" i="1"/>
  <c r="AU2449" i="1"/>
  <c r="AV2449" i="1"/>
  <c r="AX2449" i="1"/>
  <c r="AW2441" i="1"/>
  <c r="AS2441" i="1"/>
  <c r="AT2441" i="1"/>
  <c r="AR2441" i="1"/>
  <c r="AU2441" i="1"/>
  <c r="AV2441" i="1"/>
  <c r="AX2441" i="1"/>
  <c r="AW2433" i="1"/>
  <c r="AS2433" i="1"/>
  <c r="AT2433" i="1"/>
  <c r="AR2433" i="1"/>
  <c r="AU2433" i="1"/>
  <c r="AV2433" i="1"/>
  <c r="AX2433" i="1"/>
  <c r="AW2425" i="1"/>
  <c r="AS2425" i="1"/>
  <c r="AT2425" i="1"/>
  <c r="AR2425" i="1"/>
  <c r="AU2425" i="1"/>
  <c r="AV2425" i="1"/>
  <c r="AX2425" i="1"/>
  <c r="AW2417" i="1"/>
  <c r="AX2417" i="1"/>
  <c r="AS2417" i="1"/>
  <c r="AT2417" i="1"/>
  <c r="AV2417" i="1"/>
  <c r="AR2417" i="1"/>
  <c r="AU2417" i="1"/>
  <c r="AW2409" i="1"/>
  <c r="AX2409" i="1"/>
  <c r="AS2409" i="1"/>
  <c r="AT2409" i="1"/>
  <c r="AV2409" i="1"/>
  <c r="AU2409" i="1"/>
  <c r="AR2409" i="1"/>
  <c r="AW2401" i="1"/>
  <c r="AX2401" i="1"/>
  <c r="AR2401" i="1"/>
  <c r="AS2401" i="1"/>
  <c r="AT2401" i="1"/>
  <c r="AV2401" i="1"/>
  <c r="AU2401" i="1"/>
  <c r="AW2393" i="1"/>
  <c r="AX2393" i="1"/>
  <c r="AR2393" i="1"/>
  <c r="AS2393" i="1"/>
  <c r="AT2393" i="1"/>
  <c r="AV2393" i="1"/>
  <c r="AU2393" i="1"/>
  <c r="AW2385" i="1"/>
  <c r="AX2385" i="1"/>
  <c r="AR2385" i="1"/>
  <c r="AS2385" i="1"/>
  <c r="AT2385" i="1"/>
  <c r="AV2385" i="1"/>
  <c r="AU2385" i="1"/>
  <c r="AW2377" i="1"/>
  <c r="AX2377" i="1"/>
  <c r="AR2377" i="1"/>
  <c r="AS2377" i="1"/>
  <c r="AT2377" i="1"/>
  <c r="AV2377" i="1"/>
  <c r="AU2377" i="1"/>
  <c r="AW2369" i="1"/>
  <c r="AX2369" i="1"/>
  <c r="AR2369" i="1"/>
  <c r="AS2369" i="1"/>
  <c r="AT2369" i="1"/>
  <c r="AV2369" i="1"/>
  <c r="AU2369" i="1"/>
  <c r="AW2361" i="1"/>
  <c r="AX2361" i="1"/>
  <c r="AR2361" i="1"/>
  <c r="AS2361" i="1"/>
  <c r="AT2361" i="1"/>
  <c r="AV2361" i="1"/>
  <c r="AU2361" i="1"/>
  <c r="AW2353" i="1"/>
  <c r="AX2353" i="1"/>
  <c r="AR2353" i="1"/>
  <c r="AS2353" i="1"/>
  <c r="AT2353" i="1"/>
  <c r="AV2353" i="1"/>
  <c r="AU2353" i="1"/>
  <c r="AW2345" i="1"/>
  <c r="AX2345" i="1"/>
  <c r="AR2345" i="1"/>
  <c r="AS2345" i="1"/>
  <c r="AT2345" i="1"/>
  <c r="AV2345" i="1"/>
  <c r="AU2345" i="1"/>
  <c r="AW2337" i="1"/>
  <c r="AX2337" i="1"/>
  <c r="AR2337" i="1"/>
  <c r="AS2337" i="1"/>
  <c r="AT2337" i="1"/>
  <c r="AV2337" i="1"/>
  <c r="AU2337" i="1"/>
  <c r="AW2329" i="1"/>
  <c r="AX2329" i="1"/>
  <c r="AR2329" i="1"/>
  <c r="AS2329" i="1"/>
  <c r="AT2329" i="1"/>
  <c r="AV2329" i="1"/>
  <c r="AU2329" i="1"/>
  <c r="AW2321" i="1"/>
  <c r="AX2321" i="1"/>
  <c r="AR2321" i="1"/>
  <c r="AS2321" i="1"/>
  <c r="AT2321" i="1"/>
  <c r="AV2321" i="1"/>
  <c r="AU2321" i="1"/>
  <c r="AW2313" i="1"/>
  <c r="AX2313" i="1"/>
  <c r="AR2313" i="1"/>
  <c r="AS2313" i="1"/>
  <c r="AT2313" i="1"/>
  <c r="AV2313" i="1"/>
  <c r="AU2313" i="1"/>
  <c r="AW2305" i="1"/>
  <c r="AX2305" i="1"/>
  <c r="AR2305" i="1"/>
  <c r="AS2305" i="1"/>
  <c r="AT2305" i="1"/>
  <c r="AV2305" i="1"/>
  <c r="AU2305" i="1"/>
  <c r="AW2297" i="1"/>
  <c r="AX2297" i="1"/>
  <c r="AR2297" i="1"/>
  <c r="AS2297" i="1"/>
  <c r="AT2297" i="1"/>
  <c r="AV2297" i="1"/>
  <c r="AU2297" i="1"/>
  <c r="AW2289" i="1"/>
  <c r="AX2289" i="1"/>
  <c r="AR2289" i="1"/>
  <c r="AS2289" i="1"/>
  <c r="AT2289" i="1"/>
  <c r="AV2289" i="1"/>
  <c r="AU2289" i="1"/>
  <c r="AW2281" i="1"/>
  <c r="AX2281" i="1"/>
  <c r="AR2281" i="1"/>
  <c r="AS2281" i="1"/>
  <c r="AT2281" i="1"/>
  <c r="AV2281" i="1"/>
  <c r="AU2281" i="1"/>
  <c r="AW2273" i="1"/>
  <c r="AX2273" i="1"/>
  <c r="AR2273" i="1"/>
  <c r="AS2273" i="1"/>
  <c r="AT2273" i="1"/>
  <c r="AV2273" i="1"/>
  <c r="AU2273" i="1"/>
  <c r="AW2265" i="1"/>
  <c r="AX2265" i="1"/>
  <c r="AR2265" i="1"/>
  <c r="AS2265" i="1"/>
  <c r="AT2265" i="1"/>
  <c r="AV2265" i="1"/>
  <c r="AU2265" i="1"/>
  <c r="AW2257" i="1"/>
  <c r="AX2257" i="1"/>
  <c r="AR2257" i="1"/>
  <c r="AS2257" i="1"/>
  <c r="AT2257" i="1"/>
  <c r="AV2257" i="1"/>
  <c r="AU2257" i="1"/>
  <c r="AU2249" i="1"/>
  <c r="AV2249" i="1"/>
  <c r="AW2249" i="1"/>
  <c r="AX2249" i="1"/>
  <c r="AR2249" i="1"/>
  <c r="AT2249" i="1"/>
  <c r="AS2249" i="1"/>
  <c r="AT2241" i="1"/>
  <c r="AU2241" i="1"/>
  <c r="AV2241" i="1"/>
  <c r="AW2241" i="1"/>
  <c r="AX2241" i="1"/>
  <c r="AS2241" i="1"/>
  <c r="AR2241" i="1"/>
  <c r="AT2233" i="1"/>
  <c r="AU2233" i="1"/>
  <c r="AV2233" i="1"/>
  <c r="AW2233" i="1"/>
  <c r="AX2233" i="1"/>
  <c r="AS2233" i="1"/>
  <c r="AR2233" i="1"/>
  <c r="AT2225" i="1"/>
  <c r="AU2225" i="1"/>
  <c r="AV2225" i="1"/>
  <c r="AW2225" i="1"/>
  <c r="AX2225" i="1"/>
  <c r="AS2225" i="1"/>
  <c r="AR2225" i="1"/>
  <c r="AR2217" i="1"/>
  <c r="AS2217" i="1"/>
  <c r="AT2217" i="1"/>
  <c r="AU2217" i="1"/>
  <c r="AX2217" i="1"/>
  <c r="AW2217" i="1"/>
  <c r="AV2217" i="1"/>
  <c r="AR2209" i="1"/>
  <c r="AS2209" i="1"/>
  <c r="AT2209" i="1"/>
  <c r="AU2209" i="1"/>
  <c r="AX2209" i="1"/>
  <c r="AW2209" i="1"/>
  <c r="AV2209" i="1"/>
  <c r="AR2201" i="1"/>
  <c r="AS2201" i="1"/>
  <c r="AT2201" i="1"/>
  <c r="AU2201" i="1"/>
  <c r="AX2201" i="1"/>
  <c r="AW2201" i="1"/>
  <c r="AV2201" i="1"/>
  <c r="AR2193" i="1"/>
  <c r="AS2193" i="1"/>
  <c r="AT2193" i="1"/>
  <c r="AU2193" i="1"/>
  <c r="AX2193" i="1"/>
  <c r="AW2193" i="1"/>
  <c r="AV2193" i="1"/>
  <c r="AR2185" i="1"/>
  <c r="AS2185" i="1"/>
  <c r="AT2185" i="1"/>
  <c r="AU2185" i="1"/>
  <c r="AX2185" i="1"/>
  <c r="AW2185" i="1"/>
  <c r="AV2185" i="1"/>
  <c r="AR2177" i="1"/>
  <c r="AS2177" i="1"/>
  <c r="AT2177" i="1"/>
  <c r="AU2177" i="1"/>
  <c r="AX2177" i="1"/>
  <c r="AW2177" i="1"/>
  <c r="AV2177" i="1"/>
  <c r="AR2169" i="1"/>
  <c r="AS2169" i="1"/>
  <c r="AT2169" i="1"/>
  <c r="AU2169" i="1"/>
  <c r="AX2169" i="1"/>
  <c r="AW2169" i="1"/>
  <c r="AV2169" i="1"/>
  <c r="AR2161" i="1"/>
  <c r="AS2161" i="1"/>
  <c r="AT2161" i="1"/>
  <c r="AU2161" i="1"/>
  <c r="AX2161" i="1"/>
  <c r="AW2161" i="1"/>
  <c r="AV2161" i="1"/>
  <c r="AR2153" i="1"/>
  <c r="AS2153" i="1"/>
  <c r="AT2153" i="1"/>
  <c r="AU2153" i="1"/>
  <c r="AX2153" i="1"/>
  <c r="AW2153" i="1"/>
  <c r="AV2153" i="1"/>
  <c r="AR2145" i="1"/>
  <c r="AS2145" i="1"/>
  <c r="AT2145" i="1"/>
  <c r="AU2145" i="1"/>
  <c r="AX2145" i="1"/>
  <c r="AW2145" i="1"/>
  <c r="AV2145" i="1"/>
  <c r="AR2137" i="1"/>
  <c r="AS2137" i="1"/>
  <c r="AT2137" i="1"/>
  <c r="AU2137" i="1"/>
  <c r="AX2137" i="1"/>
  <c r="AW2137" i="1"/>
  <c r="AV2137" i="1"/>
  <c r="AR2129" i="1"/>
  <c r="AS2129" i="1"/>
  <c r="AT2129" i="1"/>
  <c r="AU2129" i="1"/>
  <c r="AX2129" i="1"/>
  <c r="AW2129" i="1"/>
  <c r="AV2129" i="1"/>
  <c r="AX2121" i="1"/>
  <c r="AR2121" i="1"/>
  <c r="AS2121" i="1"/>
  <c r="AT2121" i="1"/>
  <c r="AU2121" i="1"/>
  <c r="AV2121" i="1"/>
  <c r="AW2121" i="1"/>
  <c r="AX2113" i="1"/>
  <c r="AR2113" i="1"/>
  <c r="AS2113" i="1"/>
  <c r="AT2113" i="1"/>
  <c r="AU2113" i="1"/>
  <c r="AV2113" i="1"/>
  <c r="AW2113" i="1"/>
  <c r="AX2105" i="1"/>
  <c r="AR2105" i="1"/>
  <c r="AS2105" i="1"/>
  <c r="AT2105" i="1"/>
  <c r="AU2105" i="1"/>
  <c r="AV2105" i="1"/>
  <c r="AW2105" i="1"/>
  <c r="AX2097" i="1"/>
  <c r="AR2097" i="1"/>
  <c r="AS2097" i="1"/>
  <c r="AT2097" i="1"/>
  <c r="AU2097" i="1"/>
  <c r="AV2097" i="1"/>
  <c r="AW2097" i="1"/>
  <c r="AX2089" i="1"/>
  <c r="AR2089" i="1"/>
  <c r="AS2089" i="1"/>
  <c r="AT2089" i="1"/>
  <c r="AU2089" i="1"/>
  <c r="AV2089" i="1"/>
  <c r="AW2089" i="1"/>
  <c r="AX2081" i="1"/>
  <c r="AR2081" i="1"/>
  <c r="AS2081" i="1"/>
  <c r="AT2081" i="1"/>
  <c r="AU2081" i="1"/>
  <c r="AV2081" i="1"/>
  <c r="AW2081" i="1"/>
  <c r="AX2073" i="1"/>
  <c r="AR2073" i="1"/>
  <c r="AS2073" i="1"/>
  <c r="AT2073" i="1"/>
  <c r="AU2073" i="1"/>
  <c r="AV2073" i="1"/>
  <c r="AW2073" i="1"/>
  <c r="AX2065" i="1"/>
  <c r="AR2065" i="1"/>
  <c r="AS2065" i="1"/>
  <c r="AT2065" i="1"/>
  <c r="AU2065" i="1"/>
  <c r="AV2065" i="1"/>
  <c r="AW2065" i="1"/>
  <c r="AX2057" i="1"/>
  <c r="AR2057" i="1"/>
  <c r="AS2057" i="1"/>
  <c r="AT2057" i="1"/>
  <c r="AU2057" i="1"/>
  <c r="AV2057" i="1"/>
  <c r="AW2057" i="1"/>
  <c r="AX2049" i="1"/>
  <c r="AR2049" i="1"/>
  <c r="AS2049" i="1"/>
  <c r="AT2049" i="1"/>
  <c r="AU2049" i="1"/>
  <c r="AV2049" i="1"/>
  <c r="AW2049" i="1"/>
  <c r="AX2041" i="1"/>
  <c r="AR2041" i="1"/>
  <c r="AS2041" i="1"/>
  <c r="AT2041" i="1"/>
  <c r="AU2041" i="1"/>
  <c r="AV2041" i="1"/>
  <c r="AW2041" i="1"/>
  <c r="AX2033" i="1"/>
  <c r="AR2033" i="1"/>
  <c r="AS2033" i="1"/>
  <c r="AT2033" i="1"/>
  <c r="AU2033" i="1"/>
  <c r="AV2033" i="1"/>
  <c r="AW2033" i="1"/>
  <c r="AX2025" i="1"/>
  <c r="AR2025" i="1"/>
  <c r="AS2025" i="1"/>
  <c r="AT2025" i="1"/>
  <c r="AU2025" i="1"/>
  <c r="AV2025" i="1"/>
  <c r="AW2025" i="1"/>
  <c r="AX2017" i="1"/>
  <c r="AR2017" i="1"/>
  <c r="AS2017" i="1"/>
  <c r="AT2017" i="1"/>
  <c r="AU2017" i="1"/>
  <c r="AV2017" i="1"/>
  <c r="AW2017" i="1"/>
  <c r="AX2009" i="1"/>
  <c r="AR2009" i="1"/>
  <c r="AS2009" i="1"/>
  <c r="AT2009" i="1"/>
  <c r="AU2009" i="1"/>
  <c r="AV2009" i="1"/>
  <c r="AW2009" i="1"/>
  <c r="AT2001" i="1"/>
  <c r="AU2001" i="1"/>
  <c r="AV2001" i="1"/>
  <c r="AW2001" i="1"/>
  <c r="AX2001" i="1"/>
  <c r="AR2001" i="1"/>
  <c r="AS2001" i="1"/>
  <c r="AT1993" i="1"/>
  <c r="AU1993" i="1"/>
  <c r="AV1993" i="1"/>
  <c r="AW1993" i="1"/>
  <c r="AX1993" i="1"/>
  <c r="AR1993" i="1"/>
  <c r="AS1993" i="1"/>
  <c r="AT1985" i="1"/>
  <c r="AU1985" i="1"/>
  <c r="AV1985" i="1"/>
  <c r="AW1985" i="1"/>
  <c r="AX1985" i="1"/>
  <c r="AR1985" i="1"/>
  <c r="AS1985" i="1"/>
  <c r="AS1977" i="1"/>
  <c r="AT1977" i="1"/>
  <c r="AU1977" i="1"/>
  <c r="AR1977" i="1"/>
  <c r="AX1977" i="1"/>
  <c r="AV1977" i="1"/>
  <c r="AW1977" i="1"/>
  <c r="AS1969" i="1"/>
  <c r="AT1969" i="1"/>
  <c r="AU1969" i="1"/>
  <c r="AR1969" i="1"/>
  <c r="AX1969" i="1"/>
  <c r="AV1969" i="1"/>
  <c r="AW1969" i="1"/>
  <c r="AS1961" i="1"/>
  <c r="AT1961" i="1"/>
  <c r="AU1961" i="1"/>
  <c r="AR1961" i="1"/>
  <c r="AX1961" i="1"/>
  <c r="AV1961" i="1"/>
  <c r="AW1961" i="1"/>
  <c r="AS1953" i="1"/>
  <c r="AT1953" i="1"/>
  <c r="AU1953" i="1"/>
  <c r="AV1953" i="1"/>
  <c r="AR1953" i="1"/>
  <c r="AW1953" i="1"/>
  <c r="AX1953" i="1"/>
  <c r="AS1945" i="1"/>
  <c r="AT1945" i="1"/>
  <c r="AU1945" i="1"/>
  <c r="AV1945" i="1"/>
  <c r="AR1945" i="1"/>
  <c r="AW1945" i="1"/>
  <c r="AX1945" i="1"/>
  <c r="AS1937" i="1"/>
  <c r="AT1937" i="1"/>
  <c r="AU1937" i="1"/>
  <c r="AV1937" i="1"/>
  <c r="AX1937" i="1"/>
  <c r="AR1937" i="1"/>
  <c r="AW1937" i="1"/>
  <c r="AS1929" i="1"/>
  <c r="AT1929" i="1"/>
  <c r="AU1929" i="1"/>
  <c r="AV1929" i="1"/>
  <c r="AX1929" i="1"/>
  <c r="AR1929" i="1"/>
  <c r="AW1929" i="1"/>
  <c r="AS1921" i="1"/>
  <c r="AT1921" i="1"/>
  <c r="AU1921" i="1"/>
  <c r="AV1921" i="1"/>
  <c r="AX1921" i="1"/>
  <c r="AR1921" i="1"/>
  <c r="AW1921" i="1"/>
  <c r="AS1913" i="1"/>
  <c r="AT1913" i="1"/>
  <c r="AU1913" i="1"/>
  <c r="AV1913" i="1"/>
  <c r="AW1913" i="1"/>
  <c r="AX1913" i="1"/>
  <c r="AR1913" i="1"/>
  <c r="AS1905" i="1"/>
  <c r="AT1905" i="1"/>
  <c r="AU1905" i="1"/>
  <c r="AV1905" i="1"/>
  <c r="AW1905" i="1"/>
  <c r="AX1905" i="1"/>
  <c r="AR1905" i="1"/>
  <c r="AU1897" i="1"/>
  <c r="AX1897" i="1"/>
  <c r="AR1897" i="1"/>
  <c r="AS1897" i="1"/>
  <c r="AT1897" i="1"/>
  <c r="AW1897" i="1"/>
  <c r="AV1897" i="1"/>
  <c r="AU1889" i="1"/>
  <c r="AX1889" i="1"/>
  <c r="AR1889" i="1"/>
  <c r="AS1889" i="1"/>
  <c r="AT1889" i="1"/>
  <c r="AW1889" i="1"/>
  <c r="AV1889" i="1"/>
  <c r="AU1881" i="1"/>
  <c r="AX1881" i="1"/>
  <c r="AR1881" i="1"/>
  <c r="AS1881" i="1"/>
  <c r="AT1881" i="1"/>
  <c r="AW1881" i="1"/>
  <c r="AV1881" i="1"/>
  <c r="AS1873" i="1"/>
  <c r="AU1873" i="1"/>
  <c r="AR1873" i="1"/>
  <c r="AT1873" i="1"/>
  <c r="AV1873" i="1"/>
  <c r="AW1873" i="1"/>
  <c r="AX1873" i="1"/>
  <c r="AW1865" i="1"/>
  <c r="AS1865" i="1"/>
  <c r="AU1865" i="1"/>
  <c r="AR1865" i="1"/>
  <c r="AT1865" i="1"/>
  <c r="AV1865" i="1"/>
  <c r="AX1865" i="1"/>
  <c r="AW1857" i="1"/>
  <c r="AS1857" i="1"/>
  <c r="AU1857" i="1"/>
  <c r="AR1857" i="1"/>
  <c r="AT1857" i="1"/>
  <c r="AV1857" i="1"/>
  <c r="AX1857" i="1"/>
  <c r="AW1849" i="1"/>
  <c r="AS1849" i="1"/>
  <c r="AU1849" i="1"/>
  <c r="AR1849" i="1"/>
  <c r="AT1849" i="1"/>
  <c r="AV1849" i="1"/>
  <c r="AX1849" i="1"/>
  <c r="AW1841" i="1"/>
  <c r="AR1841" i="1"/>
  <c r="AS1841" i="1"/>
  <c r="AU1841" i="1"/>
  <c r="AV1841" i="1"/>
  <c r="AX1841" i="1"/>
  <c r="AT1841" i="1"/>
  <c r="AW1833" i="1"/>
  <c r="AR1833" i="1"/>
  <c r="AS1833" i="1"/>
  <c r="AU1833" i="1"/>
  <c r="AV1833" i="1"/>
  <c r="AX1833" i="1"/>
  <c r="AT1833" i="1"/>
  <c r="AW1825" i="1"/>
  <c r="AR1825" i="1"/>
  <c r="AS1825" i="1"/>
  <c r="AU1825" i="1"/>
  <c r="AV1825" i="1"/>
  <c r="AX1825" i="1"/>
  <c r="AT1825" i="1"/>
  <c r="AW1817" i="1"/>
  <c r="AR1817" i="1"/>
  <c r="AS1817" i="1"/>
  <c r="AU1817" i="1"/>
  <c r="AV1817" i="1"/>
  <c r="AX1817" i="1"/>
  <c r="AT1817" i="1"/>
  <c r="AV1809" i="1"/>
  <c r="AW1809" i="1"/>
  <c r="AX1809" i="1"/>
  <c r="AR1809" i="1"/>
  <c r="AS1809" i="1"/>
  <c r="AU1809" i="1"/>
  <c r="AT1809" i="1"/>
  <c r="AV1801" i="1"/>
  <c r="AW1801" i="1"/>
  <c r="AX1801" i="1"/>
  <c r="AR1801" i="1"/>
  <c r="AS1801" i="1"/>
  <c r="AU1801" i="1"/>
  <c r="AT1801" i="1"/>
  <c r="AV1793" i="1"/>
  <c r="AW1793" i="1"/>
  <c r="AX1793" i="1"/>
  <c r="AR1793" i="1"/>
  <c r="AS1793" i="1"/>
  <c r="AU1793" i="1"/>
  <c r="AT1793" i="1"/>
  <c r="AV1785" i="1"/>
  <c r="AW1785" i="1"/>
  <c r="AX1785" i="1"/>
  <c r="AR1785" i="1"/>
  <c r="AS1785" i="1"/>
  <c r="AU1785" i="1"/>
  <c r="AT1785" i="1"/>
  <c r="AV1777" i="1"/>
  <c r="AW1777" i="1"/>
  <c r="AX1777" i="1"/>
  <c r="AR1777" i="1"/>
  <c r="AS1777" i="1"/>
  <c r="AU1777" i="1"/>
  <c r="AT1777" i="1"/>
  <c r="AV1769" i="1"/>
  <c r="AW1769" i="1"/>
  <c r="AX1769" i="1"/>
  <c r="AR1769" i="1"/>
  <c r="AS1769" i="1"/>
  <c r="AU1769" i="1"/>
  <c r="AT1769" i="1"/>
  <c r="AV1761" i="1"/>
  <c r="AW1761" i="1"/>
  <c r="AX1761" i="1"/>
  <c r="AR1761" i="1"/>
  <c r="AS1761" i="1"/>
  <c r="AU1761" i="1"/>
  <c r="AT1761" i="1"/>
  <c r="AV1753" i="1"/>
  <c r="AW1753" i="1"/>
  <c r="AX1753" i="1"/>
  <c r="AR1753" i="1"/>
  <c r="AS1753" i="1"/>
  <c r="AU1753" i="1"/>
  <c r="AT1753" i="1"/>
  <c r="AV1745" i="1"/>
  <c r="AW1745" i="1"/>
  <c r="AX1745" i="1"/>
  <c r="AR1745" i="1"/>
  <c r="AS1745" i="1"/>
  <c r="AU1745" i="1"/>
  <c r="AT1745" i="1"/>
  <c r="AV1737" i="1"/>
  <c r="AW1737" i="1"/>
  <c r="AX1737" i="1"/>
  <c r="AR1737" i="1"/>
  <c r="AS1737" i="1"/>
  <c r="AU1737" i="1"/>
  <c r="AT1737" i="1"/>
  <c r="AV1729" i="1"/>
  <c r="AW1729" i="1"/>
  <c r="AX1729" i="1"/>
  <c r="AR1729" i="1"/>
  <c r="AS1729" i="1"/>
  <c r="AU1729" i="1"/>
  <c r="AT1729" i="1"/>
  <c r="AT1721" i="1"/>
  <c r="AU1721" i="1"/>
  <c r="AV1721" i="1"/>
  <c r="AW1721" i="1"/>
  <c r="AX1721" i="1"/>
  <c r="AS1721" i="1"/>
  <c r="AR1721" i="1"/>
  <c r="AT1713" i="1"/>
  <c r="AU1713" i="1"/>
  <c r="AV1713" i="1"/>
  <c r="AW1713" i="1"/>
  <c r="AX1713" i="1"/>
  <c r="AS1713" i="1"/>
  <c r="AR1713" i="1"/>
  <c r="AS1705" i="1"/>
  <c r="AT1705" i="1"/>
  <c r="AU1705" i="1"/>
  <c r="AR1705" i="1"/>
  <c r="AV1705" i="1"/>
  <c r="AW1705" i="1"/>
  <c r="AX1705" i="1"/>
  <c r="AS1697" i="1"/>
  <c r="AT1697" i="1"/>
  <c r="AU1697" i="1"/>
  <c r="AR1697" i="1"/>
  <c r="AV1697" i="1"/>
  <c r="AW1697" i="1"/>
  <c r="AX1697" i="1"/>
  <c r="AR1689" i="1"/>
  <c r="AS1689" i="1"/>
  <c r="AT1689" i="1"/>
  <c r="AU1689" i="1"/>
  <c r="AV1689" i="1"/>
  <c r="AW1689" i="1"/>
  <c r="AX1689" i="1"/>
  <c r="AR1681" i="1"/>
  <c r="AS1681" i="1"/>
  <c r="AT1681" i="1"/>
  <c r="AU1681" i="1"/>
  <c r="AV1681" i="1"/>
  <c r="AW1681" i="1"/>
  <c r="AX1681" i="1"/>
  <c r="AW1673" i="1"/>
  <c r="AR1673" i="1"/>
  <c r="AS1673" i="1"/>
  <c r="AT1673" i="1"/>
  <c r="AU1673" i="1"/>
  <c r="AV1673" i="1"/>
  <c r="AX1673" i="1"/>
  <c r="AW1665" i="1"/>
  <c r="AR1665" i="1"/>
  <c r="AS1665" i="1"/>
  <c r="AT1665" i="1"/>
  <c r="AU1665" i="1"/>
  <c r="AV1665" i="1"/>
  <c r="AX1665" i="1"/>
  <c r="AW1657" i="1"/>
  <c r="AX1657" i="1"/>
  <c r="AR1657" i="1"/>
  <c r="AS1657" i="1"/>
  <c r="AT1657" i="1"/>
  <c r="AU1657" i="1"/>
  <c r="AV1657" i="1"/>
  <c r="AW1649" i="1"/>
  <c r="AX1649" i="1"/>
  <c r="AR1649" i="1"/>
  <c r="AS1649" i="1"/>
  <c r="AT1649" i="1"/>
  <c r="AU1649" i="1"/>
  <c r="AV1649" i="1"/>
  <c r="AW1641" i="1"/>
  <c r="AX1641" i="1"/>
  <c r="AR1641" i="1"/>
  <c r="AS1641" i="1"/>
  <c r="AT1641" i="1"/>
  <c r="AU1641" i="1"/>
  <c r="AV1641" i="1"/>
  <c r="AW1633" i="1"/>
  <c r="AX1633" i="1"/>
  <c r="AR1633" i="1"/>
  <c r="AS1633" i="1"/>
  <c r="AT1633" i="1"/>
  <c r="AU1633" i="1"/>
  <c r="AV1633" i="1"/>
  <c r="AW1625" i="1"/>
  <c r="AX1625" i="1"/>
  <c r="AR1625" i="1"/>
  <c r="AS1625" i="1"/>
  <c r="AT1625" i="1"/>
  <c r="AU1625" i="1"/>
  <c r="AV1625" i="1"/>
  <c r="AW1617" i="1"/>
  <c r="AX1617" i="1"/>
  <c r="AR1617" i="1"/>
  <c r="AS1617" i="1"/>
  <c r="AT1617" i="1"/>
  <c r="AU1617" i="1"/>
  <c r="AV1617" i="1"/>
  <c r="AW1609" i="1"/>
  <c r="AX1609" i="1"/>
  <c r="AR1609" i="1"/>
  <c r="AS1609" i="1"/>
  <c r="AT1609" i="1"/>
  <c r="AU1609" i="1"/>
  <c r="AV1609" i="1"/>
  <c r="AW1601" i="1"/>
  <c r="AX1601" i="1"/>
  <c r="AR1601" i="1"/>
  <c r="AS1601" i="1"/>
  <c r="AT1601" i="1"/>
  <c r="AU1601" i="1"/>
  <c r="AV1601" i="1"/>
  <c r="AT1593" i="1"/>
  <c r="AR1593" i="1"/>
  <c r="AS1593" i="1"/>
  <c r="AU1593" i="1"/>
  <c r="AV1593" i="1"/>
  <c r="AW1593" i="1"/>
  <c r="AX1593" i="1"/>
  <c r="AT1585" i="1"/>
  <c r="AR1585" i="1"/>
  <c r="AS1585" i="1"/>
  <c r="AU1585" i="1"/>
  <c r="AV1585" i="1"/>
  <c r="AW1585" i="1"/>
  <c r="AX1585" i="1"/>
  <c r="AT1577" i="1"/>
  <c r="AR1577" i="1"/>
  <c r="AS1577" i="1"/>
  <c r="AU1577" i="1"/>
  <c r="AV1577" i="1"/>
  <c r="AW1577" i="1"/>
  <c r="AX1577" i="1"/>
  <c r="AT1569" i="1"/>
  <c r="AR1569" i="1"/>
  <c r="AS1569" i="1"/>
  <c r="AU1569" i="1"/>
  <c r="AV1569" i="1"/>
  <c r="AW1569" i="1"/>
  <c r="AX1569" i="1"/>
  <c r="AW1561" i="1"/>
  <c r="AT1561" i="1"/>
  <c r="AR1561" i="1"/>
  <c r="AS1561" i="1"/>
  <c r="AU1561" i="1"/>
  <c r="AV1561" i="1"/>
  <c r="AX1561" i="1"/>
  <c r="AW1553" i="1"/>
  <c r="AR1553" i="1"/>
  <c r="AT1553" i="1"/>
  <c r="AV1553" i="1"/>
  <c r="AS1553" i="1"/>
  <c r="AU1553" i="1"/>
  <c r="AX1553" i="1"/>
  <c r="AW1545" i="1"/>
  <c r="AX1545" i="1"/>
  <c r="AR1545" i="1"/>
  <c r="AT1545" i="1"/>
  <c r="AV1545" i="1"/>
  <c r="AS1545" i="1"/>
  <c r="AU1545" i="1"/>
  <c r="AW1537" i="1"/>
  <c r="AX1537" i="1"/>
  <c r="AR1537" i="1"/>
  <c r="AS1537" i="1"/>
  <c r="AT1537" i="1"/>
  <c r="AV1537" i="1"/>
  <c r="AU1537" i="1"/>
  <c r="AW1529" i="1"/>
  <c r="AX1529" i="1"/>
  <c r="AR1529" i="1"/>
  <c r="AS1529" i="1"/>
  <c r="AT1529" i="1"/>
  <c r="AV1529" i="1"/>
  <c r="AU1529" i="1"/>
  <c r="AW1521" i="1"/>
  <c r="AX1521" i="1"/>
  <c r="AR1521" i="1"/>
  <c r="AS1521" i="1"/>
  <c r="AT1521" i="1"/>
  <c r="AV1521" i="1"/>
  <c r="AU1521" i="1"/>
  <c r="AW1513" i="1"/>
  <c r="AX1513" i="1"/>
  <c r="AR1513" i="1"/>
  <c r="AS1513" i="1"/>
  <c r="AT1513" i="1"/>
  <c r="AV1513" i="1"/>
  <c r="AU1513" i="1"/>
  <c r="AW1505" i="1"/>
  <c r="AX1505" i="1"/>
  <c r="AR1505" i="1"/>
  <c r="AS1505" i="1"/>
  <c r="AT1505" i="1"/>
  <c r="AV1505" i="1"/>
  <c r="AU1505" i="1"/>
  <c r="AW1497" i="1"/>
  <c r="AX1497" i="1"/>
  <c r="AR1497" i="1"/>
  <c r="AS1497" i="1"/>
  <c r="AT1497" i="1"/>
  <c r="AV1497" i="1"/>
  <c r="AU1497" i="1"/>
  <c r="AW1489" i="1"/>
  <c r="AX1489" i="1"/>
  <c r="AR1489" i="1"/>
  <c r="AS1489" i="1"/>
  <c r="AT1489" i="1"/>
  <c r="AV1489" i="1"/>
  <c r="AU1489" i="1"/>
  <c r="AU1481" i="1"/>
  <c r="AR1481" i="1"/>
  <c r="AS1481" i="1"/>
  <c r="AT1481" i="1"/>
  <c r="AV1481" i="1"/>
  <c r="AX1481" i="1"/>
  <c r="AW1481" i="1"/>
  <c r="AU1473" i="1"/>
  <c r="AS1473" i="1"/>
  <c r="AR1473" i="1"/>
  <c r="AT1473" i="1"/>
  <c r="AV1473" i="1"/>
  <c r="AW1473" i="1"/>
  <c r="AX1473" i="1"/>
  <c r="AU1465" i="1"/>
  <c r="AW1465" i="1"/>
  <c r="AR1465" i="1"/>
  <c r="AS1465" i="1"/>
  <c r="AX1465" i="1"/>
  <c r="AV1465" i="1"/>
  <c r="AT1465" i="1"/>
  <c r="AU1457" i="1"/>
  <c r="AW1457" i="1"/>
  <c r="AR1457" i="1"/>
  <c r="AS1457" i="1"/>
  <c r="AX1457" i="1"/>
  <c r="AV1457" i="1"/>
  <c r="AT1457" i="1"/>
  <c r="AU1449" i="1"/>
  <c r="AW1449" i="1"/>
  <c r="AR1449" i="1"/>
  <c r="AS1449" i="1"/>
  <c r="AX1449" i="1"/>
  <c r="AV1449" i="1"/>
  <c r="AT1449" i="1"/>
  <c r="AU1441" i="1"/>
  <c r="AV1441" i="1"/>
  <c r="AW1441" i="1"/>
  <c r="AR1441" i="1"/>
  <c r="AS1441" i="1"/>
  <c r="AX1441" i="1"/>
  <c r="AT1441" i="1"/>
  <c r="AU1433" i="1"/>
  <c r="AV1433" i="1"/>
  <c r="AW1433" i="1"/>
  <c r="AX1433" i="1"/>
  <c r="AR1433" i="1"/>
  <c r="AS1433" i="1"/>
  <c r="AT1433" i="1"/>
  <c r="AU1425" i="1"/>
  <c r="AV1425" i="1"/>
  <c r="AW1425" i="1"/>
  <c r="AX1425" i="1"/>
  <c r="AR1425" i="1"/>
  <c r="AS1425" i="1"/>
  <c r="AT1425" i="1"/>
  <c r="AU1417" i="1"/>
  <c r="AV1417" i="1"/>
  <c r="AW1417" i="1"/>
  <c r="AX1417" i="1"/>
  <c r="AR1417" i="1"/>
  <c r="AS1417" i="1"/>
  <c r="AT1417" i="1"/>
  <c r="AU1409" i="1"/>
  <c r="AV1409" i="1"/>
  <c r="AW1409" i="1"/>
  <c r="AX1409" i="1"/>
  <c r="AR1409" i="1"/>
  <c r="AS1409" i="1"/>
  <c r="AT1409" i="1"/>
  <c r="AT1401" i="1"/>
  <c r="AS1401" i="1"/>
  <c r="AU1401" i="1"/>
  <c r="AV1401" i="1"/>
  <c r="AW1401" i="1"/>
  <c r="AX1401" i="1"/>
  <c r="AR1401" i="1"/>
  <c r="AT1393" i="1"/>
  <c r="AS1393" i="1"/>
  <c r="AU1393" i="1"/>
  <c r="AV1393" i="1"/>
  <c r="AW1393" i="1"/>
  <c r="AX1393" i="1"/>
  <c r="AR1393" i="1"/>
  <c r="AT1385" i="1"/>
  <c r="AS1385" i="1"/>
  <c r="AU1385" i="1"/>
  <c r="AV1385" i="1"/>
  <c r="AW1385" i="1"/>
  <c r="AX1385" i="1"/>
  <c r="AR1385" i="1"/>
  <c r="AT1377" i="1"/>
  <c r="AS1377" i="1"/>
  <c r="AU1377" i="1"/>
  <c r="AV1377" i="1"/>
  <c r="AW1377" i="1"/>
  <c r="AX1377" i="1"/>
  <c r="AR1377" i="1"/>
  <c r="AT1369" i="1"/>
  <c r="AS1369" i="1"/>
  <c r="AU1369" i="1"/>
  <c r="AV1369" i="1"/>
  <c r="AW1369" i="1"/>
  <c r="AX1369" i="1"/>
  <c r="AR1369" i="1"/>
  <c r="AT1361" i="1"/>
  <c r="AS1361" i="1"/>
  <c r="AU1361" i="1"/>
  <c r="AV1361" i="1"/>
  <c r="AW1361" i="1"/>
  <c r="AX1361" i="1"/>
  <c r="AR1361" i="1"/>
  <c r="AT1353" i="1"/>
  <c r="AS1353" i="1"/>
  <c r="AU1353" i="1"/>
  <c r="AV1353" i="1"/>
  <c r="AW1353" i="1"/>
  <c r="AX1353" i="1"/>
  <c r="AR1353" i="1"/>
  <c r="AS1345" i="1"/>
  <c r="AT1345" i="1"/>
  <c r="AR1345" i="1"/>
  <c r="AU1345" i="1"/>
  <c r="AV1345" i="1"/>
  <c r="AW1345" i="1"/>
  <c r="AX1345" i="1"/>
  <c r="AS1337" i="1"/>
  <c r="AT1337" i="1"/>
  <c r="AR1337" i="1"/>
  <c r="AU1337" i="1"/>
  <c r="AV1337" i="1"/>
  <c r="AW1337" i="1"/>
  <c r="AX1337" i="1"/>
  <c r="AS1329" i="1"/>
  <c r="AT1329" i="1"/>
  <c r="AR1329" i="1"/>
  <c r="AU1329" i="1"/>
  <c r="AV1329" i="1"/>
  <c r="AW1329" i="1"/>
  <c r="AX1329" i="1"/>
  <c r="AX1321" i="1"/>
  <c r="AS1321" i="1"/>
  <c r="AT1321" i="1"/>
  <c r="AR1321" i="1"/>
  <c r="AU1321" i="1"/>
  <c r="AV1321" i="1"/>
  <c r="AW1321" i="1"/>
  <c r="AX1313" i="1"/>
  <c r="AS1313" i="1"/>
  <c r="AT1313" i="1"/>
  <c r="AR1313" i="1"/>
  <c r="AU1313" i="1"/>
  <c r="AV1313" i="1"/>
  <c r="AW1313" i="1"/>
  <c r="AV1305" i="1"/>
  <c r="AW1305" i="1"/>
  <c r="AX1305" i="1"/>
  <c r="AS1305" i="1"/>
  <c r="AT1305" i="1"/>
  <c r="AU1305" i="1"/>
  <c r="AR1305" i="1"/>
  <c r="AV1297" i="1"/>
  <c r="AW1297" i="1"/>
  <c r="AX1297" i="1"/>
  <c r="AS1297" i="1"/>
  <c r="AT1297" i="1"/>
  <c r="AU1297" i="1"/>
  <c r="AR1297" i="1"/>
  <c r="AV1289" i="1"/>
  <c r="AW1289" i="1"/>
  <c r="AX1289" i="1"/>
  <c r="AR1289" i="1"/>
  <c r="AS1289" i="1"/>
  <c r="AT1289" i="1"/>
  <c r="AU1289" i="1"/>
  <c r="AV1281" i="1"/>
  <c r="AW1281" i="1"/>
  <c r="AX1281" i="1"/>
  <c r="AR1281" i="1"/>
  <c r="AS1281" i="1"/>
  <c r="AT1281" i="1"/>
  <c r="AU1281" i="1"/>
  <c r="AV1273" i="1"/>
  <c r="AW1273" i="1"/>
  <c r="AX1273" i="1"/>
  <c r="AR1273" i="1"/>
  <c r="AS1273" i="1"/>
  <c r="AT1273" i="1"/>
  <c r="AU1273" i="1"/>
  <c r="AV1265" i="1"/>
  <c r="AW1265" i="1"/>
  <c r="AX1265" i="1"/>
  <c r="AR1265" i="1"/>
  <c r="AS1265" i="1"/>
  <c r="AT1265" i="1"/>
  <c r="AU1265" i="1"/>
  <c r="AV1257" i="1"/>
  <c r="AW1257" i="1"/>
  <c r="AX1257" i="1"/>
  <c r="AR1257" i="1"/>
  <c r="AS1257" i="1"/>
  <c r="AT1257" i="1"/>
  <c r="AU1257" i="1"/>
  <c r="AV1249" i="1"/>
  <c r="AW1249" i="1"/>
  <c r="AX1249" i="1"/>
  <c r="AR1249" i="1"/>
  <c r="AS1249" i="1"/>
  <c r="AT1249" i="1"/>
  <c r="AU1249" i="1"/>
  <c r="AT1241" i="1"/>
  <c r="AS1241" i="1"/>
  <c r="AU1241" i="1"/>
  <c r="AV1241" i="1"/>
  <c r="AW1241" i="1"/>
  <c r="AX1241" i="1"/>
  <c r="AR1241" i="1"/>
  <c r="AT1233" i="1"/>
  <c r="AS1233" i="1"/>
  <c r="AU1233" i="1"/>
  <c r="AV1233" i="1"/>
  <c r="AW1233" i="1"/>
  <c r="AX1233" i="1"/>
  <c r="AR1233" i="1"/>
  <c r="AT1225" i="1"/>
  <c r="AS1225" i="1"/>
  <c r="AU1225" i="1"/>
  <c r="AV1225" i="1"/>
  <c r="AW1225" i="1"/>
  <c r="AX1225" i="1"/>
  <c r="AR1225" i="1"/>
  <c r="AS1217" i="1"/>
  <c r="AT1217" i="1"/>
  <c r="AR1217" i="1"/>
  <c r="AU1217" i="1"/>
  <c r="AV1217" i="1"/>
  <c r="AW1217" i="1"/>
  <c r="AX1217" i="1"/>
  <c r="AS1209" i="1"/>
  <c r="AT1209" i="1"/>
  <c r="AR1209" i="1"/>
  <c r="AU1209" i="1"/>
  <c r="AV1209" i="1"/>
  <c r="AW1209" i="1"/>
  <c r="AX1209" i="1"/>
  <c r="AS1201" i="1"/>
  <c r="AT1201" i="1"/>
  <c r="AR1201" i="1"/>
  <c r="AU1201" i="1"/>
  <c r="AV1201" i="1"/>
  <c r="AW1201" i="1"/>
  <c r="AX1201" i="1"/>
  <c r="AV1193" i="1"/>
  <c r="AS1193" i="1"/>
  <c r="AT1193" i="1"/>
  <c r="AR1193" i="1"/>
  <c r="AU1193" i="1"/>
  <c r="AW1193" i="1"/>
  <c r="AX1193" i="1"/>
  <c r="AV1185" i="1"/>
  <c r="AW1185" i="1"/>
  <c r="AX1185" i="1"/>
  <c r="AS1185" i="1"/>
  <c r="AT1185" i="1"/>
  <c r="AR1185" i="1"/>
  <c r="AU1185" i="1"/>
  <c r="AV1177" i="1"/>
  <c r="AW1177" i="1"/>
  <c r="AX1177" i="1"/>
  <c r="AS1177" i="1"/>
  <c r="AT1177" i="1"/>
  <c r="AR1177" i="1"/>
  <c r="AU1177" i="1"/>
  <c r="AV1169" i="1"/>
  <c r="AW1169" i="1"/>
  <c r="AX1169" i="1"/>
  <c r="AR1169" i="1"/>
  <c r="AS1169" i="1"/>
  <c r="AT1169" i="1"/>
  <c r="AU1169" i="1"/>
  <c r="AV1161" i="1"/>
  <c r="AW1161" i="1"/>
  <c r="AX1161" i="1"/>
  <c r="AR1161" i="1"/>
  <c r="AS1161" i="1"/>
  <c r="AT1161" i="1"/>
  <c r="AU1161" i="1"/>
  <c r="AV1153" i="1"/>
  <c r="AW1153" i="1"/>
  <c r="AX1153" i="1"/>
  <c r="AR1153" i="1"/>
  <c r="AS1153" i="1"/>
  <c r="AT1153" i="1"/>
  <c r="AU1153" i="1"/>
  <c r="AV1145" i="1"/>
  <c r="AW1145" i="1"/>
  <c r="AX1145" i="1"/>
  <c r="AR1145" i="1"/>
  <c r="AS1145" i="1"/>
  <c r="AT1145" i="1"/>
  <c r="AU1145" i="1"/>
  <c r="AV1137" i="1"/>
  <c r="AW1137" i="1"/>
  <c r="AX1137" i="1"/>
  <c r="AR1137" i="1"/>
  <c r="AS1137" i="1"/>
  <c r="AT1137" i="1"/>
  <c r="AU1137" i="1"/>
  <c r="AV1129" i="1"/>
  <c r="AW1129" i="1"/>
  <c r="AX1129" i="1"/>
  <c r="AR1129" i="1"/>
  <c r="AS1129" i="1"/>
  <c r="AT1129" i="1"/>
  <c r="AU1129" i="1"/>
  <c r="AV1121" i="1"/>
  <c r="AW1121" i="1"/>
  <c r="AX1121" i="1"/>
  <c r="AR1121" i="1"/>
  <c r="AS1121" i="1"/>
  <c r="AT1121" i="1"/>
  <c r="AU1121" i="1"/>
  <c r="AU1113" i="1"/>
  <c r="AS1113" i="1"/>
  <c r="AT1113" i="1"/>
  <c r="AV1113" i="1"/>
  <c r="AW1113" i="1"/>
  <c r="AX1113" i="1"/>
  <c r="AR1113" i="1"/>
  <c r="AU1105" i="1"/>
  <c r="AS1105" i="1"/>
  <c r="AT1105" i="1"/>
  <c r="AV1105" i="1"/>
  <c r="AW1105" i="1"/>
  <c r="AX1105" i="1"/>
  <c r="AR1105" i="1"/>
  <c r="AU1097" i="1"/>
  <c r="AS1097" i="1"/>
  <c r="AR1097" i="1"/>
  <c r="AT1097" i="1"/>
  <c r="AV1097" i="1"/>
  <c r="AW1097" i="1"/>
  <c r="AX1097" i="1"/>
  <c r="AT1089" i="1"/>
  <c r="AU1089" i="1"/>
  <c r="AS1089" i="1"/>
  <c r="AR1089" i="1"/>
  <c r="AV1089" i="1"/>
  <c r="AW1089" i="1"/>
  <c r="AX1089" i="1"/>
  <c r="AT1081" i="1"/>
  <c r="AU1081" i="1"/>
  <c r="AS1081" i="1"/>
  <c r="AR1081" i="1"/>
  <c r="AV1081" i="1"/>
  <c r="AW1081" i="1"/>
  <c r="AX1081" i="1"/>
  <c r="AT1073" i="1"/>
  <c r="AU1073" i="1"/>
  <c r="AS1073" i="1"/>
  <c r="AV1073" i="1"/>
  <c r="AW1073" i="1"/>
  <c r="AX1073" i="1"/>
  <c r="AR1073" i="1"/>
  <c r="AT1065" i="1"/>
  <c r="AU1065" i="1"/>
  <c r="AS1065" i="1"/>
  <c r="AV1065" i="1"/>
  <c r="AW1065" i="1"/>
  <c r="AX1065" i="1"/>
  <c r="AR1065" i="1"/>
  <c r="AT1057" i="1"/>
  <c r="AU1057" i="1"/>
  <c r="AV1057" i="1"/>
  <c r="AW1057" i="1"/>
  <c r="AS1057" i="1"/>
  <c r="AR1057" i="1"/>
  <c r="AX1057" i="1"/>
  <c r="AT1049" i="1"/>
  <c r="AU1049" i="1"/>
  <c r="AV1049" i="1"/>
  <c r="AW1049" i="1"/>
  <c r="AS1049" i="1"/>
  <c r="AR1049" i="1"/>
  <c r="AX1049" i="1"/>
  <c r="AT1041" i="1"/>
  <c r="AU1041" i="1"/>
  <c r="AV1041" i="1"/>
  <c r="AW1041" i="1"/>
  <c r="AX1041" i="1"/>
  <c r="AS1041" i="1"/>
  <c r="AR1041" i="1"/>
  <c r="AT1033" i="1"/>
  <c r="AU1033" i="1"/>
  <c r="AV1033" i="1"/>
  <c r="AW1033" i="1"/>
  <c r="AX1033" i="1"/>
  <c r="AS1033" i="1"/>
  <c r="AR1033" i="1"/>
  <c r="AT1025" i="1"/>
  <c r="AU1025" i="1"/>
  <c r="AV1025" i="1"/>
  <c r="AW1025" i="1"/>
  <c r="AX1025" i="1"/>
  <c r="AS1025" i="1"/>
  <c r="AR1025" i="1"/>
  <c r="AT1017" i="1"/>
  <c r="AU1017" i="1"/>
  <c r="AV1017" i="1"/>
  <c r="AW1017" i="1"/>
  <c r="AX1017" i="1"/>
  <c r="AS1017" i="1"/>
  <c r="AR1017" i="1"/>
  <c r="AT1009" i="1"/>
  <c r="AU1009" i="1"/>
  <c r="AV1009" i="1"/>
  <c r="AW1009" i="1"/>
  <c r="AX1009" i="1"/>
  <c r="AS1009" i="1"/>
  <c r="AR1009" i="1"/>
  <c r="AT1001" i="1"/>
  <c r="AU1001" i="1"/>
  <c r="AV1001" i="1"/>
  <c r="AW1001" i="1"/>
  <c r="AX1001" i="1"/>
  <c r="AS1001" i="1"/>
  <c r="AR1001" i="1"/>
  <c r="AT993" i="1"/>
  <c r="AU993" i="1"/>
  <c r="AV993" i="1"/>
  <c r="AW993" i="1"/>
  <c r="AX993" i="1"/>
  <c r="AS993" i="1"/>
  <c r="AR993" i="1"/>
  <c r="AT985" i="1"/>
  <c r="AU985" i="1"/>
  <c r="AV985" i="1"/>
  <c r="AW985" i="1"/>
  <c r="AX985" i="1"/>
  <c r="AS985" i="1"/>
  <c r="AR985" i="1"/>
  <c r="AT977" i="1"/>
  <c r="AU977" i="1"/>
  <c r="AV977" i="1"/>
  <c r="AW977" i="1"/>
  <c r="AX977" i="1"/>
  <c r="AS977" i="1"/>
  <c r="AR977" i="1"/>
  <c r="AS969" i="1"/>
  <c r="AT969" i="1"/>
  <c r="AW969" i="1"/>
  <c r="AX969" i="1"/>
  <c r="AR969" i="1"/>
  <c r="AV969" i="1"/>
  <c r="AU969" i="1"/>
  <c r="AR961" i="1"/>
  <c r="AS961" i="1"/>
  <c r="AT961" i="1"/>
  <c r="AU961" i="1"/>
  <c r="AX961" i="1"/>
  <c r="AW961" i="1"/>
  <c r="AV961" i="1"/>
  <c r="AR953" i="1"/>
  <c r="AS953" i="1"/>
  <c r="AT953" i="1"/>
  <c r="AU953" i="1"/>
  <c r="AW953" i="1"/>
  <c r="AV953" i="1"/>
  <c r="AX953" i="1"/>
  <c r="AR945" i="1"/>
  <c r="AS945" i="1"/>
  <c r="AT945" i="1"/>
  <c r="AU945" i="1"/>
  <c r="AW945" i="1"/>
  <c r="AV945" i="1"/>
  <c r="AX945" i="1"/>
  <c r="AR937" i="1"/>
  <c r="AS937" i="1"/>
  <c r="AT937" i="1"/>
  <c r="AU937" i="1"/>
  <c r="AV937" i="1"/>
  <c r="AW937" i="1"/>
  <c r="AX937" i="1"/>
  <c r="AR929" i="1"/>
  <c r="AS929" i="1"/>
  <c r="AT929" i="1"/>
  <c r="AU929" i="1"/>
  <c r="AV929" i="1"/>
  <c r="AW929" i="1"/>
  <c r="AX929" i="1"/>
  <c r="AR921" i="1"/>
  <c r="AS921" i="1"/>
  <c r="AT921" i="1"/>
  <c r="AU921" i="1"/>
  <c r="AV921" i="1"/>
  <c r="AW921" i="1"/>
  <c r="AX921" i="1"/>
  <c r="AR913" i="1"/>
  <c r="AS913" i="1"/>
  <c r="AT913" i="1"/>
  <c r="AU913" i="1"/>
  <c r="AV913" i="1"/>
  <c r="AW913" i="1"/>
  <c r="AX913" i="1"/>
  <c r="AR905" i="1"/>
  <c r="AS905" i="1"/>
  <c r="AT905" i="1"/>
  <c r="AU905" i="1"/>
  <c r="AV905" i="1"/>
  <c r="AW905" i="1"/>
  <c r="AX905" i="1"/>
  <c r="AR897" i="1"/>
  <c r="AS897" i="1"/>
  <c r="AT897" i="1"/>
  <c r="AU897" i="1"/>
  <c r="AV897" i="1"/>
  <c r="AW897" i="1"/>
  <c r="AX897" i="1"/>
  <c r="AR889" i="1"/>
  <c r="AS889" i="1"/>
  <c r="AT889" i="1"/>
  <c r="AU889" i="1"/>
  <c r="AV889" i="1"/>
  <c r="AW889" i="1"/>
  <c r="AX889" i="1"/>
  <c r="AT881" i="1"/>
  <c r="AU881" i="1"/>
  <c r="AR881" i="1"/>
  <c r="AS881" i="1"/>
  <c r="AV881" i="1"/>
  <c r="AW881" i="1"/>
  <c r="AX881" i="1"/>
  <c r="AT873" i="1"/>
  <c r="AU873" i="1"/>
  <c r="AS873" i="1"/>
  <c r="AR873" i="1"/>
  <c r="AV873" i="1"/>
  <c r="AW873" i="1"/>
  <c r="AX873" i="1"/>
  <c r="AT865" i="1"/>
  <c r="AU865" i="1"/>
  <c r="AS865" i="1"/>
  <c r="AR865" i="1"/>
  <c r="AV865" i="1"/>
  <c r="AW865" i="1"/>
  <c r="AX865" i="1"/>
  <c r="AT857" i="1"/>
  <c r="AU857" i="1"/>
  <c r="AV857" i="1"/>
  <c r="AS857" i="1"/>
  <c r="AR857" i="1"/>
  <c r="AW857" i="1"/>
  <c r="AX857" i="1"/>
  <c r="AT849" i="1"/>
  <c r="AU849" i="1"/>
  <c r="AV849" i="1"/>
  <c r="AX849" i="1"/>
  <c r="AS849" i="1"/>
  <c r="AR849" i="1"/>
  <c r="AW849" i="1"/>
  <c r="AT841" i="1"/>
  <c r="AU841" i="1"/>
  <c r="AV841" i="1"/>
  <c r="AX841" i="1"/>
  <c r="AS841" i="1"/>
  <c r="AR841" i="1"/>
  <c r="AW841" i="1"/>
  <c r="AT833" i="1"/>
  <c r="AU833" i="1"/>
  <c r="AV833" i="1"/>
  <c r="AX833" i="1"/>
  <c r="AS833" i="1"/>
  <c r="AW833" i="1"/>
  <c r="AR833" i="1"/>
  <c r="AT825" i="1"/>
  <c r="AU825" i="1"/>
  <c r="AV825" i="1"/>
  <c r="AW825" i="1"/>
  <c r="AX825" i="1"/>
  <c r="AS825" i="1"/>
  <c r="AR825" i="1"/>
  <c r="AU817" i="1"/>
  <c r="AR817" i="1"/>
  <c r="AS817" i="1"/>
  <c r="AT817" i="1"/>
  <c r="AV817" i="1"/>
  <c r="AW817" i="1"/>
  <c r="AX817" i="1"/>
  <c r="AV809" i="1"/>
  <c r="AW809" i="1"/>
  <c r="AR809" i="1"/>
  <c r="AS809" i="1"/>
  <c r="AU809" i="1"/>
  <c r="AX809" i="1"/>
  <c r="AT809" i="1"/>
  <c r="AV801" i="1"/>
  <c r="AW801" i="1"/>
  <c r="AX801" i="1"/>
  <c r="AR801" i="1"/>
  <c r="AS801" i="1"/>
  <c r="AU801" i="1"/>
  <c r="AT801" i="1"/>
  <c r="AU793" i="1"/>
  <c r="AV793" i="1"/>
  <c r="AW793" i="1"/>
  <c r="AX793" i="1"/>
  <c r="AR793" i="1"/>
  <c r="AT793" i="1"/>
  <c r="AS793" i="1"/>
  <c r="AU785" i="1"/>
  <c r="AV785" i="1"/>
  <c r="AW785" i="1"/>
  <c r="AX785" i="1"/>
  <c r="AR785" i="1"/>
  <c r="AT785" i="1"/>
  <c r="AS785" i="1"/>
  <c r="AU777" i="1"/>
  <c r="AV777" i="1"/>
  <c r="AW777" i="1"/>
  <c r="AX777" i="1"/>
  <c r="AR777" i="1"/>
  <c r="AT777" i="1"/>
  <c r="AS777" i="1"/>
  <c r="AU769" i="1"/>
  <c r="AV769" i="1"/>
  <c r="AW769" i="1"/>
  <c r="AX769" i="1"/>
  <c r="AR769" i="1"/>
  <c r="AT769" i="1"/>
  <c r="AS769" i="1"/>
  <c r="AU761" i="1"/>
  <c r="AV761" i="1"/>
  <c r="AW761" i="1"/>
  <c r="AX761" i="1"/>
  <c r="AR761" i="1"/>
  <c r="AT761" i="1"/>
  <c r="AS761" i="1"/>
  <c r="AS753" i="1"/>
  <c r="AT753" i="1"/>
  <c r="AU753" i="1"/>
  <c r="AW753" i="1"/>
  <c r="AX753" i="1"/>
  <c r="AV753" i="1"/>
  <c r="AR753" i="1"/>
  <c r="AS745" i="1"/>
  <c r="AT745" i="1"/>
  <c r="AU745" i="1"/>
  <c r="AV745" i="1"/>
  <c r="AW745" i="1"/>
  <c r="AX745" i="1"/>
  <c r="AR745" i="1"/>
  <c r="AS737" i="1"/>
  <c r="AT737" i="1"/>
  <c r="AU737" i="1"/>
  <c r="AV737" i="1"/>
  <c r="AW737" i="1"/>
  <c r="AR737" i="1"/>
  <c r="AX737" i="1"/>
  <c r="AS729" i="1"/>
  <c r="AT729" i="1"/>
  <c r="AU729" i="1"/>
  <c r="AV729" i="1"/>
  <c r="AW729" i="1"/>
  <c r="AR729" i="1"/>
  <c r="AX729" i="1"/>
  <c r="AS721" i="1"/>
  <c r="AT721" i="1"/>
  <c r="AU721" i="1"/>
  <c r="AV721" i="1"/>
  <c r="AW721" i="1"/>
  <c r="AX721" i="1"/>
  <c r="AR721" i="1"/>
  <c r="AS713" i="1"/>
  <c r="AT713" i="1"/>
  <c r="AR713" i="1"/>
  <c r="AU713" i="1"/>
  <c r="AV713" i="1"/>
  <c r="AW713" i="1"/>
  <c r="AX713" i="1"/>
  <c r="AS705" i="1"/>
  <c r="AT705" i="1"/>
  <c r="AU705" i="1"/>
  <c r="AR705" i="1"/>
  <c r="AV705" i="1"/>
  <c r="AW705" i="1"/>
  <c r="AX705" i="1"/>
  <c r="AR697" i="1"/>
  <c r="AS697" i="1"/>
  <c r="AT697" i="1"/>
  <c r="AU697" i="1"/>
  <c r="AW697" i="1"/>
  <c r="AV697" i="1"/>
  <c r="AX697" i="1"/>
  <c r="AR689" i="1"/>
  <c r="AS689" i="1"/>
  <c r="AT689" i="1"/>
  <c r="AU689" i="1"/>
  <c r="AW689" i="1"/>
  <c r="AV689" i="1"/>
  <c r="AX689" i="1"/>
  <c r="AR681" i="1"/>
  <c r="AS681" i="1"/>
  <c r="AT681" i="1"/>
  <c r="AU681" i="1"/>
  <c r="AV681" i="1"/>
  <c r="AW681" i="1"/>
  <c r="AX681" i="1"/>
  <c r="AR673" i="1"/>
  <c r="AS673" i="1"/>
  <c r="AT673" i="1"/>
  <c r="AU673" i="1"/>
  <c r="AV673" i="1"/>
  <c r="AW673" i="1"/>
  <c r="AX673" i="1"/>
  <c r="AR665" i="1"/>
  <c r="AS665" i="1"/>
  <c r="AT665" i="1"/>
  <c r="AU665" i="1"/>
  <c r="AV665" i="1"/>
  <c r="AW665" i="1"/>
  <c r="AX665" i="1"/>
  <c r="AR657" i="1"/>
  <c r="AS657" i="1"/>
  <c r="AT657" i="1"/>
  <c r="AU657" i="1"/>
  <c r="AV657" i="1"/>
  <c r="AW657" i="1"/>
  <c r="AX657" i="1"/>
  <c r="AU649" i="1"/>
  <c r="AT649" i="1"/>
  <c r="AW649" i="1"/>
  <c r="AX649" i="1"/>
  <c r="AR649" i="1"/>
  <c r="AS649" i="1"/>
  <c r="AV649" i="1"/>
  <c r="AU641" i="1"/>
  <c r="AT641" i="1"/>
  <c r="AW641" i="1"/>
  <c r="AX641" i="1"/>
  <c r="AR641" i="1"/>
  <c r="AS641" i="1"/>
  <c r="AV641" i="1"/>
  <c r="AU633" i="1"/>
  <c r="AR633" i="1"/>
  <c r="AT633" i="1"/>
  <c r="AS633" i="1"/>
  <c r="AV633" i="1"/>
  <c r="AW633" i="1"/>
  <c r="AX633" i="1"/>
  <c r="AU625" i="1"/>
  <c r="AV625" i="1"/>
  <c r="AW625" i="1"/>
  <c r="AR625" i="1"/>
  <c r="AT625" i="1"/>
  <c r="AX625" i="1"/>
  <c r="AS625" i="1"/>
  <c r="AU617" i="1"/>
  <c r="AV617" i="1"/>
  <c r="AW617" i="1"/>
  <c r="AX617" i="1"/>
  <c r="AR617" i="1"/>
  <c r="AT617" i="1"/>
  <c r="AS617" i="1"/>
  <c r="AU609" i="1"/>
  <c r="AV609" i="1"/>
  <c r="AW609" i="1"/>
  <c r="AX609" i="1"/>
  <c r="AR609" i="1"/>
  <c r="AT609" i="1"/>
  <c r="AS609" i="1"/>
  <c r="AU605" i="1"/>
  <c r="AV605" i="1"/>
  <c r="AW605" i="1"/>
  <c r="AX605" i="1"/>
  <c r="AR605" i="1"/>
  <c r="AT605" i="1"/>
  <c r="AS605" i="1"/>
  <c r="AU597" i="1"/>
  <c r="AV597" i="1"/>
  <c r="AW597" i="1"/>
  <c r="AX597" i="1"/>
  <c r="AR597" i="1"/>
  <c r="AT597" i="1"/>
  <c r="AS597" i="1"/>
  <c r="AR589" i="1"/>
  <c r="AS589" i="1"/>
  <c r="AT589" i="1"/>
  <c r="AU589" i="1"/>
  <c r="AV589" i="1"/>
  <c r="AW589" i="1"/>
  <c r="AX589" i="1"/>
  <c r="AR581" i="1"/>
  <c r="AS581" i="1"/>
  <c r="AT581" i="1"/>
  <c r="AU581" i="1"/>
  <c r="AV581" i="1"/>
  <c r="AX581" i="1"/>
  <c r="AW581" i="1"/>
  <c r="AR573" i="1"/>
  <c r="AS573" i="1"/>
  <c r="AT573" i="1"/>
  <c r="AU573" i="1"/>
  <c r="AV573" i="1"/>
  <c r="AX573" i="1"/>
  <c r="AW573" i="1"/>
  <c r="AT565" i="1"/>
  <c r="AW565" i="1"/>
  <c r="AX565" i="1"/>
  <c r="AR565" i="1"/>
  <c r="AS565" i="1"/>
  <c r="AV565" i="1"/>
  <c r="AU565" i="1"/>
  <c r="AT557" i="1"/>
  <c r="AW557" i="1"/>
  <c r="AX557" i="1"/>
  <c r="AR557" i="1"/>
  <c r="AS557" i="1"/>
  <c r="AV557" i="1"/>
  <c r="AU557" i="1"/>
  <c r="AT549" i="1"/>
  <c r="AW549" i="1"/>
  <c r="AX549" i="1"/>
  <c r="AR549" i="1"/>
  <c r="AS549" i="1"/>
  <c r="AV549" i="1"/>
  <c r="AU549" i="1"/>
  <c r="AT541" i="1"/>
  <c r="AW541" i="1"/>
  <c r="AX541" i="1"/>
  <c r="AR541" i="1"/>
  <c r="AS541" i="1"/>
  <c r="AV541" i="1"/>
  <c r="AU541" i="1"/>
  <c r="AW533" i="1"/>
  <c r="AX533" i="1"/>
  <c r="AS533" i="1"/>
  <c r="AT533" i="1"/>
  <c r="AR533" i="1"/>
  <c r="AU533" i="1"/>
  <c r="AV533" i="1"/>
  <c r="AV525" i="1"/>
  <c r="AW525" i="1"/>
  <c r="AX525" i="1"/>
  <c r="AR525" i="1"/>
  <c r="AS525" i="1"/>
  <c r="AT525" i="1"/>
  <c r="AU525" i="1"/>
  <c r="AV517" i="1"/>
  <c r="AW517" i="1"/>
  <c r="AX517" i="1"/>
  <c r="AR517" i="1"/>
  <c r="AS517" i="1"/>
  <c r="AT517" i="1"/>
  <c r="AU517" i="1"/>
  <c r="AT509" i="1"/>
  <c r="AV509" i="1"/>
  <c r="AW509" i="1"/>
  <c r="AX509" i="1"/>
  <c r="AR509" i="1"/>
  <c r="AS509" i="1"/>
  <c r="AU509" i="1"/>
  <c r="AT502" i="1"/>
  <c r="AV502" i="1"/>
  <c r="AW502" i="1"/>
  <c r="AX502" i="1"/>
  <c r="AR502" i="1"/>
  <c r="AS502" i="1"/>
  <c r="AU502" i="1"/>
  <c r="AT494" i="1"/>
  <c r="AV494" i="1"/>
  <c r="AW494" i="1"/>
  <c r="AX494" i="1"/>
  <c r="AR494" i="1"/>
  <c r="AS494" i="1"/>
  <c r="AU494" i="1"/>
  <c r="AR486" i="1"/>
  <c r="AT486" i="1"/>
  <c r="AS486" i="1"/>
  <c r="AU486" i="1"/>
  <c r="AV486" i="1"/>
  <c r="AW486" i="1"/>
  <c r="AX486" i="1"/>
  <c r="AV478" i="1"/>
  <c r="AW478" i="1"/>
  <c r="AX478" i="1"/>
  <c r="AR478" i="1"/>
  <c r="AS478" i="1"/>
  <c r="AT478" i="1"/>
  <c r="AU478" i="1"/>
  <c r="AV470" i="1"/>
  <c r="AW470" i="1"/>
  <c r="AX470" i="1"/>
  <c r="AR470" i="1"/>
  <c r="AS470" i="1"/>
  <c r="AT470" i="1"/>
  <c r="AU470" i="1"/>
  <c r="AV462" i="1"/>
  <c r="AW462" i="1"/>
  <c r="AX462" i="1"/>
  <c r="AR462" i="1"/>
  <c r="AS462" i="1"/>
  <c r="AT462" i="1"/>
  <c r="AU462" i="1"/>
  <c r="AV445" i="1"/>
  <c r="AW445" i="1"/>
  <c r="AX445" i="1"/>
  <c r="AR445" i="1"/>
  <c r="AS445" i="1"/>
  <c r="AT445" i="1"/>
  <c r="AU445" i="1"/>
  <c r="AR3580" i="1"/>
  <c r="AR3572" i="1"/>
  <c r="AR3556" i="1"/>
  <c r="AX3538" i="1"/>
  <c r="AW3537" i="1"/>
  <c r="AV3536" i="1"/>
  <c r="AT3535" i="1"/>
  <c r="AS3534" i="1"/>
  <c r="AR3533" i="1"/>
  <c r="AX3530" i="1"/>
  <c r="AW3529" i="1"/>
  <c r="AV3528" i="1"/>
  <c r="AT3527" i="1"/>
  <c r="AS3526" i="1"/>
  <c r="AR3525" i="1"/>
  <c r="AX3522" i="1"/>
  <c r="AW3521" i="1"/>
  <c r="AV3520" i="1"/>
  <c r="AT3519" i="1"/>
  <c r="AS3518" i="1"/>
  <c r="AR3517" i="1"/>
  <c r="AW3514" i="1"/>
  <c r="AS3513" i="1"/>
  <c r="AW3510" i="1"/>
  <c r="AS3509" i="1"/>
  <c r="AW3506" i="1"/>
  <c r="AS3505" i="1"/>
  <c r="AW3502" i="1"/>
  <c r="AS3501" i="1"/>
  <c r="AW3498" i="1"/>
  <c r="AS3497" i="1"/>
  <c r="AW3494" i="1"/>
  <c r="AS3493" i="1"/>
  <c r="AW3490" i="1"/>
  <c r="AS3489" i="1"/>
  <c r="AW3486" i="1"/>
  <c r="AS3485" i="1"/>
  <c r="AW3482" i="1"/>
  <c r="AS3481" i="1"/>
  <c r="AW3478" i="1"/>
  <c r="AS3477" i="1"/>
  <c r="AW3474" i="1"/>
  <c r="AS3473" i="1"/>
  <c r="AW3470" i="1"/>
  <c r="AS3469" i="1"/>
  <c r="AW3466" i="1"/>
  <c r="AS3465" i="1"/>
  <c r="AW3462" i="1"/>
  <c r="AS3461" i="1"/>
  <c r="AW3458" i="1"/>
  <c r="AS3457" i="1"/>
  <c r="AW3454" i="1"/>
  <c r="AS3453" i="1"/>
  <c r="AW3450" i="1"/>
  <c r="AS3449" i="1"/>
  <c r="AX3447" i="1"/>
  <c r="AR3446" i="1"/>
  <c r="AW3444" i="1"/>
  <c r="AV3441" i="1"/>
  <c r="AX3439" i="1"/>
  <c r="AR3438" i="1"/>
  <c r="AW3436" i="1"/>
  <c r="AV3433" i="1"/>
  <c r="AX3431" i="1"/>
  <c r="AR3430" i="1"/>
  <c r="AW3428" i="1"/>
  <c r="AV3425" i="1"/>
  <c r="AX3423" i="1"/>
  <c r="AR3422" i="1"/>
  <c r="AW3420" i="1"/>
  <c r="AV3417" i="1"/>
  <c r="AX3415" i="1"/>
  <c r="AR3414" i="1"/>
  <c r="AW3412" i="1"/>
  <c r="AV3409" i="1"/>
  <c r="AX3407" i="1"/>
  <c r="AR3406" i="1"/>
  <c r="AW3404" i="1"/>
  <c r="AV3401" i="1"/>
  <c r="AX3399" i="1"/>
  <c r="AR3398" i="1"/>
  <c r="AW3396" i="1"/>
  <c r="AV3393" i="1"/>
  <c r="AX3391" i="1"/>
  <c r="AR3390" i="1"/>
  <c r="AR3388" i="1"/>
  <c r="AR3386" i="1"/>
  <c r="AR3384" i="1"/>
  <c r="AR3382" i="1"/>
  <c r="AR3380" i="1"/>
  <c r="AR3378" i="1"/>
  <c r="AR3376" i="1"/>
  <c r="AR3374" i="1"/>
  <c r="AR3372" i="1"/>
  <c r="AR3370" i="1"/>
  <c r="AR3368" i="1"/>
  <c r="AR3366" i="1"/>
  <c r="AR3364" i="1"/>
  <c r="AR3362" i="1"/>
  <c r="AR3360" i="1"/>
  <c r="AR3358" i="1"/>
  <c r="AR3356" i="1"/>
  <c r="AR3354" i="1"/>
  <c r="AR3352" i="1"/>
  <c r="AR3350" i="1"/>
  <c r="AW3347" i="1"/>
  <c r="AR3342" i="1"/>
  <c r="AW3339" i="1"/>
  <c r="AR3334" i="1"/>
  <c r="AW3331" i="1"/>
  <c r="AR3326" i="1"/>
  <c r="AW3323" i="1"/>
  <c r="AR3318" i="1"/>
  <c r="AW3315" i="1"/>
  <c r="AR3310" i="1"/>
  <c r="AW3307" i="1"/>
  <c r="AR3302" i="1"/>
  <c r="AW3299" i="1"/>
  <c r="AR3294" i="1"/>
  <c r="AW3291" i="1"/>
  <c r="AR3286" i="1"/>
  <c r="AW3283" i="1"/>
  <c r="AR3278" i="1"/>
  <c r="AW3275" i="1"/>
  <c r="AR3270" i="1"/>
  <c r="AW3267" i="1"/>
  <c r="AR3262" i="1"/>
  <c r="AW3259" i="1"/>
  <c r="AR3253" i="1"/>
  <c r="AR3247" i="1"/>
  <c r="AR3239" i="1"/>
  <c r="AR3231" i="1"/>
  <c r="AR3223" i="1"/>
  <c r="AX3214" i="1"/>
  <c r="AR3193" i="1"/>
  <c r="AX3186" i="1"/>
  <c r="AR3180" i="1"/>
  <c r="AW3165" i="1"/>
  <c r="AW3149" i="1"/>
  <c r="AU3129" i="1"/>
  <c r="AU3098" i="1"/>
  <c r="AX3039" i="1"/>
  <c r="R3972" i="1"/>
  <c r="R3940" i="1"/>
  <c r="R3804" i="1"/>
  <c r="T3804" i="1"/>
  <c r="R3788" i="1"/>
  <c r="T3788" i="1"/>
  <c r="R3772" i="1"/>
  <c r="T3772" i="1"/>
  <c r="R3756" i="1"/>
  <c r="T3756" i="1"/>
  <c r="R3740" i="1"/>
  <c r="R3732" i="1"/>
  <c r="T3732" i="1"/>
  <c r="R3708" i="1"/>
  <c r="R3700" i="1"/>
  <c r="T3700" i="1"/>
  <c r="R3692" i="1"/>
  <c r="T3692" i="1"/>
  <c r="R3668" i="1"/>
  <c r="R3660" i="1"/>
  <c r="T3660" i="1"/>
  <c r="R3652" i="1"/>
  <c r="T3652" i="1"/>
  <c r="R3644" i="1"/>
  <c r="R3636" i="1"/>
  <c r="T3636" i="1"/>
  <c r="R3628" i="1"/>
  <c r="R3620" i="1"/>
  <c r="T3620" i="1"/>
  <c r="R3604" i="1"/>
  <c r="T3604" i="1"/>
  <c r="R3596" i="1"/>
  <c r="R3588" i="1"/>
  <c r="R3564" i="1"/>
  <c r="R3548" i="1"/>
  <c r="Z3540" i="1"/>
  <c r="AI3540" i="1" s="1"/>
  <c r="R3532" i="1"/>
  <c r="R3524" i="1"/>
  <c r="R3516" i="1"/>
  <c r="R3508" i="1"/>
  <c r="R3500" i="1"/>
  <c r="R3492" i="1"/>
  <c r="R3484" i="1"/>
  <c r="R3476" i="1"/>
  <c r="R3460" i="1"/>
  <c r="R3452" i="1"/>
  <c r="R3444" i="1"/>
  <c r="T3444" i="1"/>
  <c r="R3428" i="1"/>
  <c r="T3428" i="1"/>
  <c r="R3420" i="1"/>
  <c r="T3420" i="1"/>
  <c r="R3404" i="1"/>
  <c r="T3404" i="1"/>
  <c r="R3396" i="1"/>
  <c r="T3396" i="1"/>
  <c r="R3388" i="1"/>
  <c r="T3388" i="1"/>
  <c r="R3372" i="1"/>
  <c r="T3372" i="1"/>
  <c r="R3364" i="1"/>
  <c r="T3364" i="1"/>
  <c r="R3348" i="1"/>
  <c r="T3348" i="1"/>
  <c r="R3340" i="1"/>
  <c r="T3340" i="1"/>
  <c r="Z3532" i="1"/>
  <c r="AI3532" i="1" s="1"/>
  <c r="Z3612" i="1"/>
  <c r="AI3612" i="1" s="1"/>
  <c r="Z3556" i="1"/>
  <c r="AI3556" i="1" s="1"/>
  <c r="Z3596" i="1"/>
  <c r="AI3596" i="1" s="1"/>
  <c r="R1275" i="1"/>
  <c r="T1275" i="1"/>
  <c r="R1259" i="1"/>
  <c r="T1259" i="1"/>
  <c r="R1227" i="1"/>
  <c r="T1227" i="1"/>
  <c r="R1219" i="1"/>
  <c r="T1219" i="1"/>
  <c r="R1171" i="1"/>
  <c r="T1171" i="1"/>
  <c r="R1163" i="1"/>
  <c r="T1163" i="1"/>
  <c r="R1155" i="1"/>
  <c r="T1155" i="1"/>
  <c r="R1139" i="1"/>
  <c r="T1139" i="1"/>
  <c r="R1131" i="1"/>
  <c r="T1131" i="1"/>
  <c r="R1107" i="1"/>
  <c r="T1107" i="1"/>
  <c r="R1083" i="1"/>
  <c r="T1083" i="1"/>
  <c r="R1067" i="1"/>
  <c r="T1067" i="1"/>
  <c r="R1051" i="1"/>
  <c r="T1051" i="1"/>
  <c r="R1035" i="1"/>
  <c r="T1035" i="1"/>
  <c r="R1027" i="1"/>
  <c r="T1027" i="1"/>
  <c r="R1011" i="1"/>
  <c r="R995" i="1"/>
  <c r="T995" i="1"/>
  <c r="T987" i="1"/>
  <c r="T971" i="1"/>
  <c r="R955" i="1"/>
  <c r="T955" i="1"/>
  <c r="T947" i="1"/>
  <c r="T931" i="1"/>
  <c r="R923" i="1"/>
  <c r="T923" i="1"/>
  <c r="R907" i="1"/>
  <c r="T907" i="1"/>
  <c r="R899" i="1"/>
  <c r="T899" i="1"/>
  <c r="R891" i="1"/>
  <c r="T891" i="1"/>
  <c r="R875" i="1"/>
  <c r="T875" i="1"/>
  <c r="R859" i="1"/>
  <c r="T859" i="1"/>
  <c r="R851" i="1"/>
  <c r="T851" i="1"/>
  <c r="R835" i="1"/>
  <c r="T835" i="1"/>
  <c r="R819" i="1"/>
  <c r="T819" i="1"/>
  <c r="R811" i="1"/>
  <c r="T811" i="1"/>
  <c r="R795" i="1"/>
  <c r="T795" i="1"/>
  <c r="R787" i="1"/>
  <c r="T787" i="1"/>
  <c r="R779" i="1"/>
  <c r="T779" i="1"/>
  <c r="R755" i="1"/>
  <c r="T755" i="1"/>
  <c r="R739" i="1"/>
  <c r="T739" i="1"/>
  <c r="R723" i="1"/>
  <c r="T723" i="1"/>
  <c r="R715" i="1"/>
  <c r="T715" i="1"/>
  <c r="R699" i="1"/>
  <c r="T699" i="1"/>
  <c r="R683" i="1"/>
  <c r="T683" i="1"/>
  <c r="R667" i="1"/>
  <c r="T667" i="1"/>
  <c r="R659" i="1"/>
  <c r="T659" i="1"/>
  <c r="R651" i="1"/>
  <c r="T651" i="1"/>
  <c r="R643" i="1"/>
  <c r="T643" i="1"/>
  <c r="R627" i="1"/>
  <c r="T627" i="1"/>
  <c r="R611" i="1"/>
  <c r="T611" i="1"/>
  <c r="R599" i="1"/>
  <c r="T599" i="1"/>
  <c r="R591" i="1"/>
  <c r="T591" i="1"/>
  <c r="R583" i="1"/>
  <c r="T583" i="1"/>
  <c r="R575" i="1"/>
  <c r="T575" i="1"/>
  <c r="R567" i="1"/>
  <c r="T567" i="1"/>
  <c r="R559" i="1"/>
  <c r="T559" i="1"/>
  <c r="R535" i="1"/>
  <c r="T535" i="1"/>
  <c r="R519" i="1"/>
  <c r="T519" i="1"/>
  <c r="R511" i="1"/>
  <c r="T511" i="1"/>
  <c r="R496" i="1"/>
  <c r="R488" i="1"/>
  <c r="T488" i="1"/>
  <c r="R472" i="1"/>
  <c r="T472" i="1"/>
  <c r="T447" i="1"/>
  <c r="Z1083" i="1"/>
  <c r="AI1083" i="1" s="1"/>
  <c r="Z443" i="1"/>
  <c r="AI443" i="1" s="1"/>
  <c r="T443" i="1"/>
  <c r="Z444" i="1"/>
  <c r="AI444" i="1" s="1"/>
  <c r="Y441" i="1"/>
  <c r="T442" i="1"/>
  <c r="R441" i="1"/>
  <c r="Z441" i="1"/>
  <c r="AI441" i="1" s="1"/>
  <c r="X3516" i="1"/>
  <c r="Z3516" i="1" s="1"/>
  <c r="AI3516" i="1" s="1"/>
  <c r="Y3516" i="1"/>
  <c r="X3476" i="1"/>
  <c r="Z3476" i="1" s="1"/>
  <c r="AI3476" i="1" s="1"/>
  <c r="Y3476" i="1"/>
  <c r="X3444" i="1"/>
  <c r="Z3444" i="1" s="1"/>
  <c r="AI3444" i="1" s="1"/>
  <c r="Y3444" i="1"/>
  <c r="X3412" i="1"/>
  <c r="Z3412" i="1" s="1"/>
  <c r="AI3412" i="1" s="1"/>
  <c r="Y3412" i="1"/>
  <c r="X3380" i="1"/>
  <c r="Z3380" i="1" s="1"/>
  <c r="AI3380" i="1" s="1"/>
  <c r="Y3380" i="1"/>
  <c r="X3348" i="1"/>
  <c r="Z3348" i="1" s="1"/>
  <c r="AI3348" i="1" s="1"/>
  <c r="Y3348" i="1"/>
  <c r="X3316" i="1"/>
  <c r="Z3316" i="1" s="1"/>
  <c r="AI3316" i="1" s="1"/>
  <c r="Y3316" i="1"/>
  <c r="X3059" i="1"/>
  <c r="Z3059" i="1" s="1"/>
  <c r="AI3059" i="1" s="1"/>
  <c r="Y3059" i="1"/>
  <c r="X3027" i="1"/>
  <c r="Z3027" i="1" s="1"/>
  <c r="AI3027" i="1" s="1"/>
  <c r="Y3027" i="1"/>
  <c r="X3524" i="1"/>
  <c r="Z3524" i="1" s="1"/>
  <c r="AI3524" i="1" s="1"/>
  <c r="Y3524" i="1"/>
  <c r="X3287" i="1"/>
  <c r="Z3287" i="1" s="1"/>
  <c r="AI3287" i="1" s="1"/>
  <c r="Y3287" i="1"/>
  <c r="X3195" i="1"/>
  <c r="Z3195" i="1" s="1"/>
  <c r="AI3195" i="1" s="1"/>
  <c r="Y3195" i="1"/>
  <c r="X3155" i="1"/>
  <c r="Z3155" i="1" s="1"/>
  <c r="AI3155" i="1" s="1"/>
  <c r="Y3155" i="1"/>
  <c r="X3138" i="1"/>
  <c r="Z3138" i="1" s="1"/>
  <c r="AI3138" i="1" s="1"/>
  <c r="Y3138" i="1"/>
  <c r="X3562" i="1"/>
  <c r="Z3562" i="1" s="1"/>
  <c r="AI3562" i="1" s="1"/>
  <c r="Y3556" i="1"/>
  <c r="Y3553" i="1"/>
  <c r="Y3533" i="1"/>
  <c r="X3484" i="1"/>
  <c r="Z3484" i="1" s="1"/>
  <c r="AI3484" i="1" s="1"/>
  <c r="Y3484" i="1"/>
  <c r="X3452" i="1"/>
  <c r="Z3452" i="1" s="1"/>
  <c r="AI3452" i="1" s="1"/>
  <c r="Y3452" i="1"/>
  <c r="X3420" i="1"/>
  <c r="Z3420" i="1" s="1"/>
  <c r="AI3420" i="1" s="1"/>
  <c r="Y3420" i="1"/>
  <c r="X3388" i="1"/>
  <c r="Z3388" i="1" s="1"/>
  <c r="AI3388" i="1" s="1"/>
  <c r="Y3388" i="1"/>
  <c r="X3356" i="1"/>
  <c r="Z3356" i="1" s="1"/>
  <c r="AI3356" i="1" s="1"/>
  <c r="Y3356" i="1"/>
  <c r="X3324" i="1"/>
  <c r="Z3324" i="1" s="1"/>
  <c r="AI3324" i="1" s="1"/>
  <c r="Y3324" i="1"/>
  <c r="X3300" i="1"/>
  <c r="Z3300" i="1" s="1"/>
  <c r="AI3300" i="1" s="1"/>
  <c r="Y3300" i="1"/>
  <c r="Y3552" i="1"/>
  <c r="Y3532" i="1"/>
  <c r="X3521" i="1"/>
  <c r="Z3521" i="1" s="1"/>
  <c r="AI3521" i="1" s="1"/>
  <c r="X3199" i="1"/>
  <c r="Z3199" i="1" s="1"/>
  <c r="AI3199" i="1" s="1"/>
  <c r="Y3199" i="1"/>
  <c r="Y3985" i="1"/>
  <c r="Y3977" i="1"/>
  <c r="Y3969" i="1"/>
  <c r="Y3961" i="1"/>
  <c r="Y3953" i="1"/>
  <c r="Y3945" i="1"/>
  <c r="Y3937" i="1"/>
  <c r="Y3929" i="1"/>
  <c r="Y3921" i="1"/>
  <c r="Y3913" i="1"/>
  <c r="Y3905" i="1"/>
  <c r="Y3897" i="1"/>
  <c r="Y3889" i="1"/>
  <c r="Y3881" i="1"/>
  <c r="Y3873" i="1"/>
  <c r="Y3865" i="1"/>
  <c r="Y3857" i="1"/>
  <c r="Y3849" i="1"/>
  <c r="Y3841" i="1"/>
  <c r="Y3833" i="1"/>
  <c r="Y3825" i="1"/>
  <c r="Y3817" i="1"/>
  <c r="Y3809" i="1"/>
  <c r="Y3801" i="1"/>
  <c r="Y3793" i="1"/>
  <c r="Y3785" i="1"/>
  <c r="Y3777" i="1"/>
  <c r="Y3769" i="1"/>
  <c r="Y3761" i="1"/>
  <c r="Y3753" i="1"/>
  <c r="Y3745" i="1"/>
  <c r="Y3737" i="1"/>
  <c r="Y3729" i="1"/>
  <c r="Y3721" i="1"/>
  <c r="Y3713" i="1"/>
  <c r="Y3705" i="1"/>
  <c r="Y3697" i="1"/>
  <c r="Y3537" i="1"/>
  <c r="X3492" i="1"/>
  <c r="Z3492" i="1" s="1"/>
  <c r="AI3492" i="1" s="1"/>
  <c r="Y3492" i="1"/>
  <c r="X3460" i="1"/>
  <c r="Z3460" i="1" s="1"/>
  <c r="AI3460" i="1" s="1"/>
  <c r="Y3460" i="1"/>
  <c r="X3428" i="1"/>
  <c r="Z3428" i="1" s="1"/>
  <c r="AI3428" i="1" s="1"/>
  <c r="Y3428" i="1"/>
  <c r="X3396" i="1"/>
  <c r="Z3396" i="1" s="1"/>
  <c r="AI3396" i="1" s="1"/>
  <c r="Y3396" i="1"/>
  <c r="X3364" i="1"/>
  <c r="Z3364" i="1" s="1"/>
  <c r="AI3364" i="1" s="1"/>
  <c r="Y3364" i="1"/>
  <c r="X3332" i="1"/>
  <c r="Z3332" i="1" s="1"/>
  <c r="AI3332" i="1" s="1"/>
  <c r="Y3332" i="1"/>
  <c r="X3241" i="1"/>
  <c r="Z3241" i="1" s="1"/>
  <c r="AI3241" i="1" s="1"/>
  <c r="Y3241" i="1"/>
  <c r="X3185" i="1"/>
  <c r="Z3185" i="1" s="1"/>
  <c r="AI3185" i="1" s="1"/>
  <c r="Y3185" i="1"/>
  <c r="Y4073" i="1"/>
  <c r="Y4065" i="1"/>
  <c r="Y4057" i="1"/>
  <c r="Y4049" i="1"/>
  <c r="Y4064" i="1"/>
  <c r="Y4056" i="1"/>
  <c r="Y4048" i="1"/>
  <c r="X4041" i="1"/>
  <c r="Z4041" i="1" s="1"/>
  <c r="AI4041" i="1" s="1"/>
  <c r="Y4040" i="1"/>
  <c r="X4033" i="1"/>
  <c r="Z4033" i="1" s="1"/>
  <c r="AI4033" i="1" s="1"/>
  <c r="Y4032" i="1"/>
  <c r="X4025" i="1"/>
  <c r="Z4025" i="1" s="1"/>
  <c r="AI4025" i="1" s="1"/>
  <c r="Y4024" i="1"/>
  <c r="X4017" i="1"/>
  <c r="Z4017" i="1" s="1"/>
  <c r="AI4017" i="1" s="1"/>
  <c r="Y4016" i="1"/>
  <c r="X4009" i="1"/>
  <c r="Z4009" i="1" s="1"/>
  <c r="AI4009" i="1" s="1"/>
  <c r="Y4008" i="1"/>
  <c r="X4001" i="1"/>
  <c r="Z4001" i="1" s="1"/>
  <c r="AI4001" i="1" s="1"/>
  <c r="Y4000" i="1"/>
  <c r="X3993" i="1"/>
  <c r="Z3993" i="1" s="1"/>
  <c r="AI3993" i="1" s="1"/>
  <c r="Y3992" i="1"/>
  <c r="Y3984" i="1"/>
  <c r="Y3976" i="1"/>
  <c r="Y3968" i="1"/>
  <c r="Y3960" i="1"/>
  <c r="Y3952" i="1"/>
  <c r="Y3944" i="1"/>
  <c r="Y3936" i="1"/>
  <c r="Y3928" i="1"/>
  <c r="Y3920" i="1"/>
  <c r="Y3912" i="1"/>
  <c r="Y3904" i="1"/>
  <c r="Y3896" i="1"/>
  <c r="Y3888" i="1"/>
  <c r="Y3880" i="1"/>
  <c r="Y3872" i="1"/>
  <c r="Y3864" i="1"/>
  <c r="Y3856" i="1"/>
  <c r="Y3848" i="1"/>
  <c r="Y3840" i="1"/>
  <c r="Y3832" i="1"/>
  <c r="Y3824" i="1"/>
  <c r="Y3816" i="1"/>
  <c r="Y3808" i="1"/>
  <c r="Y3800" i="1"/>
  <c r="Y3792" i="1"/>
  <c r="Y3784" i="1"/>
  <c r="Y3776" i="1"/>
  <c r="Y3768" i="1"/>
  <c r="Y3760" i="1"/>
  <c r="Y3752" i="1"/>
  <c r="Y3744" i="1"/>
  <c r="Y3736" i="1"/>
  <c r="Y3728" i="1"/>
  <c r="Y3720" i="1"/>
  <c r="Y3712" i="1"/>
  <c r="Y3704" i="1"/>
  <c r="Y3696" i="1"/>
  <c r="Y3688" i="1"/>
  <c r="Y3680" i="1"/>
  <c r="Y3672" i="1"/>
  <c r="Y3664" i="1"/>
  <c r="Y3656" i="1"/>
  <c r="Y3648" i="1"/>
  <c r="Y3640" i="1"/>
  <c r="Y3632" i="1"/>
  <c r="Y3624" i="1"/>
  <c r="Y3616" i="1"/>
  <c r="X3615" i="1"/>
  <c r="Z3615" i="1" s="1"/>
  <c r="AI3615" i="1" s="1"/>
  <c r="Y3613" i="1"/>
  <c r="Y3600" i="1"/>
  <c r="X3599" i="1"/>
  <c r="Z3599" i="1" s="1"/>
  <c r="AI3599" i="1" s="1"/>
  <c r="Y3596" i="1"/>
  <c r="Y3593" i="1"/>
  <c r="Y3589" i="1"/>
  <c r="X3551" i="1"/>
  <c r="Z3551" i="1" s="1"/>
  <c r="AI3551" i="1" s="1"/>
  <c r="Y3551" i="1"/>
  <c r="Y3536" i="1"/>
  <c r="X3308" i="1"/>
  <c r="Z3308" i="1" s="1"/>
  <c r="AI3308" i="1" s="1"/>
  <c r="Y3308" i="1"/>
  <c r="X3235" i="1"/>
  <c r="Z3235" i="1" s="1"/>
  <c r="AI3235" i="1" s="1"/>
  <c r="Y3235" i="1"/>
  <c r="Y4079" i="1"/>
  <c r="Y4063" i="1"/>
  <c r="Y4047" i="1"/>
  <c r="Y4039" i="1"/>
  <c r="Y4031" i="1"/>
  <c r="Y4023" i="1"/>
  <c r="Y4015" i="1"/>
  <c r="Y4007" i="1"/>
  <c r="Y3999" i="1"/>
  <c r="Y3991" i="1"/>
  <c r="Y3983" i="1"/>
  <c r="Y3975" i="1"/>
  <c r="Y3967" i="1"/>
  <c r="Y3959" i="1"/>
  <c r="Y3951" i="1"/>
  <c r="Y3943" i="1"/>
  <c r="Y3935" i="1"/>
  <c r="Y3927" i="1"/>
  <c r="Y3919" i="1"/>
  <c r="Y3911" i="1"/>
  <c r="Y3903" i="1"/>
  <c r="Y3895" i="1"/>
  <c r="Y3887" i="1"/>
  <c r="Y3879" i="1"/>
  <c r="Y3871" i="1"/>
  <c r="Y3863" i="1"/>
  <c r="Y3855" i="1"/>
  <c r="Y3847" i="1"/>
  <c r="Y3839" i="1"/>
  <c r="Y3831" i="1"/>
  <c r="Y3823" i="1"/>
  <c r="Y3815" i="1"/>
  <c r="Y3807" i="1"/>
  <c r="Y3799" i="1"/>
  <c r="Y3791" i="1"/>
  <c r="Y3783" i="1"/>
  <c r="Y3775" i="1"/>
  <c r="Y3767" i="1"/>
  <c r="Y3759" i="1"/>
  <c r="Y3751" i="1"/>
  <c r="Y3743" i="1"/>
  <c r="Y3735" i="1"/>
  <c r="Y3727" i="1"/>
  <c r="Y3719" i="1"/>
  <c r="Y3711" i="1"/>
  <c r="Y3703" i="1"/>
  <c r="Y3695" i="1"/>
  <c r="Y3687" i="1"/>
  <c r="Y3679" i="1"/>
  <c r="Y3671" i="1"/>
  <c r="Y3663" i="1"/>
  <c r="Y3655" i="1"/>
  <c r="Y3647" i="1"/>
  <c r="Y3639" i="1"/>
  <c r="Y3631" i="1"/>
  <c r="Y3623" i="1"/>
  <c r="Y3612" i="1"/>
  <c r="X3594" i="1"/>
  <c r="Z3594" i="1" s="1"/>
  <c r="AI3594" i="1" s="1"/>
  <c r="Y3592" i="1"/>
  <c r="X3591" i="1"/>
  <c r="Z3591" i="1" s="1"/>
  <c r="AI3591" i="1" s="1"/>
  <c r="Y3588" i="1"/>
  <c r="Y3585" i="1"/>
  <c r="X3500" i="1"/>
  <c r="Z3500" i="1" s="1"/>
  <c r="AI3500" i="1" s="1"/>
  <c r="Y3500" i="1"/>
  <c r="X3468" i="1"/>
  <c r="Z3468" i="1" s="1"/>
  <c r="AI3468" i="1" s="1"/>
  <c r="Y3468" i="1"/>
  <c r="X3436" i="1"/>
  <c r="Z3436" i="1" s="1"/>
  <c r="AI3436" i="1" s="1"/>
  <c r="Y3436" i="1"/>
  <c r="X3404" i="1"/>
  <c r="Z3404" i="1" s="1"/>
  <c r="AI3404" i="1" s="1"/>
  <c r="Y3404" i="1"/>
  <c r="X3372" i="1"/>
  <c r="Z3372" i="1" s="1"/>
  <c r="AI3372" i="1" s="1"/>
  <c r="Y3372" i="1"/>
  <c r="X3340" i="1"/>
  <c r="Z3340" i="1" s="1"/>
  <c r="AI3340" i="1" s="1"/>
  <c r="Y3340" i="1"/>
  <c r="Y4072" i="1"/>
  <c r="Y4071" i="1"/>
  <c r="Y4055" i="1"/>
  <c r="X3586" i="1"/>
  <c r="Z3586" i="1" s="1"/>
  <c r="AI3586" i="1" s="1"/>
  <c r="Y3584" i="1"/>
  <c r="X3583" i="1"/>
  <c r="Z3583" i="1" s="1"/>
  <c r="AI3583" i="1" s="1"/>
  <c r="Y3540" i="1"/>
  <c r="X3508" i="1"/>
  <c r="Z3508" i="1" s="1"/>
  <c r="AI3508" i="1" s="1"/>
  <c r="Y3508" i="1"/>
  <c r="X3271" i="1"/>
  <c r="Z3271" i="1" s="1"/>
  <c r="AI3271" i="1" s="1"/>
  <c r="Y3271" i="1"/>
  <c r="Y3543" i="1"/>
  <c r="Y3535" i="1"/>
  <c r="Y3527" i="1"/>
  <c r="Y3519" i="1"/>
  <c r="Y3511" i="1"/>
  <c r="Y3503" i="1"/>
  <c r="Y3495" i="1"/>
  <c r="Y3487" i="1"/>
  <c r="Y3479" i="1"/>
  <c r="Y3471" i="1"/>
  <c r="Y3463" i="1"/>
  <c r="Y3455" i="1"/>
  <c r="Y3447" i="1"/>
  <c r="Y3439" i="1"/>
  <c r="Y3431" i="1"/>
  <c r="Y3423" i="1"/>
  <c r="Y3415" i="1"/>
  <c r="Y3407" i="1"/>
  <c r="Y3399" i="1"/>
  <c r="Y3391" i="1"/>
  <c r="Y3383" i="1"/>
  <c r="Y3375" i="1"/>
  <c r="Y3367" i="1"/>
  <c r="Y3359" i="1"/>
  <c r="Y3351" i="1"/>
  <c r="Y3343" i="1"/>
  <c r="Y3335" i="1"/>
  <c r="Y3327" i="1"/>
  <c r="Y3319" i="1"/>
  <c r="Y3311" i="1"/>
  <c r="Y3303" i="1"/>
  <c r="Y3294" i="1"/>
  <c r="Y3278" i="1"/>
  <c r="Y3262" i="1"/>
  <c r="Y3255" i="1"/>
  <c r="Y3227" i="1"/>
  <c r="X3225" i="1"/>
  <c r="Z3225" i="1" s="1"/>
  <c r="AI3225" i="1" s="1"/>
  <c r="Y3225" i="1"/>
  <c r="X3210" i="1"/>
  <c r="Z3210" i="1" s="1"/>
  <c r="AI3210" i="1" s="1"/>
  <c r="Y3210" i="1"/>
  <c r="Y3207" i="1"/>
  <c r="X3147" i="1"/>
  <c r="Z3147" i="1" s="1"/>
  <c r="AI3147" i="1" s="1"/>
  <c r="Y3147" i="1"/>
  <c r="X3130" i="1"/>
  <c r="Z3130" i="1" s="1"/>
  <c r="AI3130" i="1" s="1"/>
  <c r="Y3130" i="1"/>
  <c r="X3256" i="1"/>
  <c r="Z3256" i="1" s="1"/>
  <c r="AI3256" i="1" s="1"/>
  <c r="X3242" i="1"/>
  <c r="Z3242" i="1" s="1"/>
  <c r="AI3242" i="1" s="1"/>
  <c r="Y3242" i="1"/>
  <c r="Y3203" i="1"/>
  <c r="X3201" i="1"/>
  <c r="Z3201" i="1" s="1"/>
  <c r="AI3201" i="1" s="1"/>
  <c r="Y3201" i="1"/>
  <c r="X3186" i="1"/>
  <c r="Z3186" i="1" s="1"/>
  <c r="AI3186" i="1" s="1"/>
  <c r="Y3186" i="1"/>
  <c r="X3139" i="1"/>
  <c r="Z3139" i="1" s="1"/>
  <c r="AI3139" i="1" s="1"/>
  <c r="Y3139" i="1"/>
  <c r="X3122" i="1"/>
  <c r="Z3122" i="1" s="1"/>
  <c r="AI3122" i="1" s="1"/>
  <c r="Y3122" i="1"/>
  <c r="X3067" i="1"/>
  <c r="Z3067" i="1" s="1"/>
  <c r="AI3067" i="1" s="1"/>
  <c r="Y3067" i="1"/>
  <c r="X3035" i="1"/>
  <c r="Z3035" i="1" s="1"/>
  <c r="AI3035" i="1" s="1"/>
  <c r="Y3035" i="1"/>
  <c r="X3249" i="1"/>
  <c r="Z3249" i="1" s="1"/>
  <c r="AI3249" i="1" s="1"/>
  <c r="Y3249" i="1"/>
  <c r="X3226" i="1"/>
  <c r="Z3226" i="1" s="1"/>
  <c r="AI3226" i="1" s="1"/>
  <c r="Y3226" i="1"/>
  <c r="X3178" i="1"/>
  <c r="Z3178" i="1" s="1"/>
  <c r="AI3178" i="1" s="1"/>
  <c r="Y3178" i="1"/>
  <c r="X3131" i="1"/>
  <c r="Z3131" i="1" s="1"/>
  <c r="AI3131" i="1" s="1"/>
  <c r="Y3131" i="1"/>
  <c r="X3114" i="1"/>
  <c r="Z3114" i="1" s="1"/>
  <c r="AI3114" i="1" s="1"/>
  <c r="Y3114" i="1"/>
  <c r="X3106" i="1"/>
  <c r="Z3106" i="1" s="1"/>
  <c r="AI3106" i="1" s="1"/>
  <c r="Y3106" i="1"/>
  <c r="X3098" i="1"/>
  <c r="Z3098" i="1" s="1"/>
  <c r="AI3098" i="1" s="1"/>
  <c r="Y3098" i="1"/>
  <c r="X3090" i="1"/>
  <c r="Z3090" i="1" s="1"/>
  <c r="AI3090" i="1" s="1"/>
  <c r="Y3090" i="1"/>
  <c r="X3082" i="1"/>
  <c r="Z3082" i="1" s="1"/>
  <c r="AI3082" i="1" s="1"/>
  <c r="Y3082" i="1"/>
  <c r="Y3290" i="1"/>
  <c r="X3289" i="1"/>
  <c r="Z3289" i="1" s="1"/>
  <c r="AI3289" i="1" s="1"/>
  <c r="Y3274" i="1"/>
  <c r="X3273" i="1"/>
  <c r="Z3273" i="1" s="1"/>
  <c r="AI3273" i="1" s="1"/>
  <c r="X3217" i="1"/>
  <c r="Z3217" i="1" s="1"/>
  <c r="AI3217" i="1" s="1"/>
  <c r="Y3217" i="1"/>
  <c r="X3202" i="1"/>
  <c r="Z3202" i="1" s="1"/>
  <c r="AI3202" i="1" s="1"/>
  <c r="Y3202" i="1"/>
  <c r="X3170" i="1"/>
  <c r="Z3170" i="1" s="1"/>
  <c r="AI3170" i="1" s="1"/>
  <c r="Y3170" i="1"/>
  <c r="X3123" i="1"/>
  <c r="Z3123" i="1" s="1"/>
  <c r="AI3123" i="1" s="1"/>
  <c r="Y3123" i="1"/>
  <c r="X3075" i="1"/>
  <c r="Z3075" i="1" s="1"/>
  <c r="AI3075" i="1" s="1"/>
  <c r="Y3075" i="1"/>
  <c r="X3043" i="1"/>
  <c r="Z3043" i="1" s="1"/>
  <c r="AI3043" i="1" s="1"/>
  <c r="Y3043" i="1"/>
  <c r="X3250" i="1"/>
  <c r="Z3250" i="1" s="1"/>
  <c r="AI3250" i="1" s="1"/>
  <c r="Y3250" i="1"/>
  <c r="X3233" i="1"/>
  <c r="Z3233" i="1" s="1"/>
  <c r="AI3233" i="1" s="1"/>
  <c r="Y3233" i="1"/>
  <c r="X3193" i="1"/>
  <c r="Z3193" i="1" s="1"/>
  <c r="AI3193" i="1" s="1"/>
  <c r="Y3193" i="1"/>
  <c r="X3179" i="1"/>
  <c r="Z3179" i="1" s="1"/>
  <c r="AI3179" i="1" s="1"/>
  <c r="Y3179" i="1"/>
  <c r="X3162" i="1"/>
  <c r="Z3162" i="1" s="1"/>
  <c r="AI3162" i="1" s="1"/>
  <c r="Y3162" i="1"/>
  <c r="X3115" i="1"/>
  <c r="Z3115" i="1" s="1"/>
  <c r="AI3115" i="1" s="1"/>
  <c r="Y3115" i="1"/>
  <c r="X3107" i="1"/>
  <c r="Z3107" i="1" s="1"/>
  <c r="AI3107" i="1" s="1"/>
  <c r="Y3107" i="1"/>
  <c r="X3099" i="1"/>
  <c r="Z3099" i="1" s="1"/>
  <c r="AI3099" i="1" s="1"/>
  <c r="Y3099" i="1"/>
  <c r="X3091" i="1"/>
  <c r="Z3091" i="1" s="1"/>
  <c r="AI3091" i="1" s="1"/>
  <c r="Y3091" i="1"/>
  <c r="X3083" i="1"/>
  <c r="Z3083" i="1" s="1"/>
  <c r="AI3083" i="1" s="1"/>
  <c r="Y3083" i="1"/>
  <c r="Y3268" i="1"/>
  <c r="X3257" i="1"/>
  <c r="Z3257" i="1" s="1"/>
  <c r="AI3257" i="1" s="1"/>
  <c r="Y3257" i="1"/>
  <c r="Y3247" i="1"/>
  <c r="X3218" i="1"/>
  <c r="Z3218" i="1" s="1"/>
  <c r="AI3218" i="1" s="1"/>
  <c r="Y3218" i="1"/>
  <c r="Y3215" i="1"/>
  <c r="X3171" i="1"/>
  <c r="Z3171" i="1" s="1"/>
  <c r="AI3171" i="1" s="1"/>
  <c r="Y3171" i="1"/>
  <c r="X3154" i="1"/>
  <c r="Z3154" i="1" s="1"/>
  <c r="AI3154" i="1" s="1"/>
  <c r="Y3154" i="1"/>
  <c r="X3051" i="1"/>
  <c r="Z3051" i="1" s="1"/>
  <c r="AI3051" i="1" s="1"/>
  <c r="Y3051" i="1"/>
  <c r="X3248" i="1"/>
  <c r="Z3248" i="1" s="1"/>
  <c r="AI3248" i="1" s="1"/>
  <c r="X3234" i="1"/>
  <c r="Z3234" i="1" s="1"/>
  <c r="AI3234" i="1" s="1"/>
  <c r="Y3234" i="1"/>
  <c r="Y3211" i="1"/>
  <c r="X3209" i="1"/>
  <c r="Z3209" i="1" s="1"/>
  <c r="AI3209" i="1" s="1"/>
  <c r="Y3209" i="1"/>
  <c r="X3194" i="1"/>
  <c r="Z3194" i="1" s="1"/>
  <c r="AI3194" i="1" s="1"/>
  <c r="Y3194" i="1"/>
  <c r="X3163" i="1"/>
  <c r="Z3163" i="1" s="1"/>
  <c r="AI3163" i="1" s="1"/>
  <c r="Y3163" i="1"/>
  <c r="X3146" i="1"/>
  <c r="Z3146" i="1" s="1"/>
  <c r="AI3146" i="1" s="1"/>
  <c r="Y3146" i="1"/>
  <c r="X2959" i="1"/>
  <c r="Z2959" i="1" s="1"/>
  <c r="AI2959" i="1" s="1"/>
  <c r="Y2959" i="1"/>
  <c r="X2919" i="1"/>
  <c r="Z2919" i="1" s="1"/>
  <c r="AI2919" i="1" s="1"/>
  <c r="Y2919" i="1"/>
  <c r="X2973" i="1"/>
  <c r="Z2973" i="1" s="1"/>
  <c r="AI2973" i="1" s="1"/>
  <c r="X2951" i="1"/>
  <c r="Z2951" i="1" s="1"/>
  <c r="AI2951" i="1" s="1"/>
  <c r="Y2951" i="1"/>
  <c r="X2792" i="1"/>
  <c r="Z2792" i="1" s="1"/>
  <c r="AI2792" i="1" s="1"/>
  <c r="Y2792" i="1"/>
  <c r="X2760" i="1"/>
  <c r="Z2760" i="1" s="1"/>
  <c r="AI2760" i="1" s="1"/>
  <c r="Y2760" i="1"/>
  <c r="X2728" i="1"/>
  <c r="Z2728" i="1" s="1"/>
  <c r="AI2728" i="1" s="1"/>
  <c r="Y2728" i="1"/>
  <c r="X2696" i="1"/>
  <c r="Z2696" i="1" s="1"/>
  <c r="AI2696" i="1" s="1"/>
  <c r="Y2696" i="1"/>
  <c r="X2664" i="1"/>
  <c r="Z2664" i="1" s="1"/>
  <c r="AI2664" i="1" s="1"/>
  <c r="Y2664" i="1"/>
  <c r="X2632" i="1"/>
  <c r="Z2632" i="1" s="1"/>
  <c r="AI2632" i="1" s="1"/>
  <c r="Y2632" i="1"/>
  <c r="X2600" i="1"/>
  <c r="Z2600" i="1" s="1"/>
  <c r="AI2600" i="1" s="1"/>
  <c r="Y2600" i="1"/>
  <c r="X2568" i="1"/>
  <c r="Z2568" i="1" s="1"/>
  <c r="AI2568" i="1" s="1"/>
  <c r="Y2568" i="1"/>
  <c r="X2966" i="1"/>
  <c r="Z2966" i="1" s="1"/>
  <c r="AI2966" i="1" s="1"/>
  <c r="Y2966" i="1"/>
  <c r="X2943" i="1"/>
  <c r="Z2943" i="1" s="1"/>
  <c r="AI2943" i="1" s="1"/>
  <c r="Y2943" i="1"/>
  <c r="X2911" i="1"/>
  <c r="Z2911" i="1" s="1"/>
  <c r="AI2911" i="1" s="1"/>
  <c r="Y2911" i="1"/>
  <c r="X2903" i="1"/>
  <c r="Z2903" i="1" s="1"/>
  <c r="AI2903" i="1" s="1"/>
  <c r="Y2903" i="1"/>
  <c r="X2895" i="1"/>
  <c r="Z2895" i="1" s="1"/>
  <c r="AI2895" i="1" s="1"/>
  <c r="Y2895" i="1"/>
  <c r="X2887" i="1"/>
  <c r="Z2887" i="1" s="1"/>
  <c r="AI2887" i="1" s="1"/>
  <c r="Y2887" i="1"/>
  <c r="X2879" i="1"/>
  <c r="Z2879" i="1" s="1"/>
  <c r="AI2879" i="1" s="1"/>
  <c r="Y2879" i="1"/>
  <c r="X2871" i="1"/>
  <c r="Z2871" i="1" s="1"/>
  <c r="AI2871" i="1" s="1"/>
  <c r="Y2871" i="1"/>
  <c r="X2863" i="1"/>
  <c r="Z2863" i="1" s="1"/>
  <c r="AI2863" i="1" s="1"/>
  <c r="Y2863" i="1"/>
  <c r="X2855" i="1"/>
  <c r="Z2855" i="1" s="1"/>
  <c r="AI2855" i="1" s="1"/>
  <c r="Y2855" i="1"/>
  <c r="X2847" i="1"/>
  <c r="Z2847" i="1" s="1"/>
  <c r="AI2847" i="1" s="1"/>
  <c r="Y2847" i="1"/>
  <c r="X2839" i="1"/>
  <c r="Z2839" i="1" s="1"/>
  <c r="AI2839" i="1" s="1"/>
  <c r="Y2839" i="1"/>
  <c r="X2831" i="1"/>
  <c r="Z2831" i="1" s="1"/>
  <c r="AI2831" i="1" s="1"/>
  <c r="Y2831" i="1"/>
  <c r="X2800" i="1"/>
  <c r="Z2800" i="1" s="1"/>
  <c r="AI2800" i="1" s="1"/>
  <c r="Y2800" i="1"/>
  <c r="X2808" i="1"/>
  <c r="Z2808" i="1" s="1"/>
  <c r="AI2808" i="1" s="1"/>
  <c r="Y2808" i="1"/>
  <c r="X2768" i="1"/>
  <c r="Z2768" i="1" s="1"/>
  <c r="AI2768" i="1" s="1"/>
  <c r="Y2768" i="1"/>
  <c r="X2736" i="1"/>
  <c r="Z2736" i="1" s="1"/>
  <c r="AI2736" i="1" s="1"/>
  <c r="Y2736" i="1"/>
  <c r="X2704" i="1"/>
  <c r="Z2704" i="1" s="1"/>
  <c r="AI2704" i="1" s="1"/>
  <c r="Y2704" i="1"/>
  <c r="X2672" i="1"/>
  <c r="Z2672" i="1" s="1"/>
  <c r="AI2672" i="1" s="1"/>
  <c r="Y2672" i="1"/>
  <c r="X2640" i="1"/>
  <c r="Z2640" i="1" s="1"/>
  <c r="AI2640" i="1" s="1"/>
  <c r="Y2640" i="1"/>
  <c r="X2608" i="1"/>
  <c r="Z2608" i="1" s="1"/>
  <c r="AI2608" i="1" s="1"/>
  <c r="Y2608" i="1"/>
  <c r="X2576" i="1"/>
  <c r="Z2576" i="1" s="1"/>
  <c r="AI2576" i="1" s="1"/>
  <c r="Y2576" i="1"/>
  <c r="Y3019" i="1"/>
  <c r="Y3011" i="1"/>
  <c r="Y3003" i="1"/>
  <c r="Y2995" i="1"/>
  <c r="Y2987" i="1"/>
  <c r="X2967" i="1"/>
  <c r="Z2967" i="1" s="1"/>
  <c r="AI2967" i="1" s="1"/>
  <c r="Y2967" i="1"/>
  <c r="X2935" i="1"/>
  <c r="Z2935" i="1" s="1"/>
  <c r="AI2935" i="1" s="1"/>
  <c r="Y2935" i="1"/>
  <c r="Y2932" i="1"/>
  <c r="X2904" i="1"/>
  <c r="Z2904" i="1" s="1"/>
  <c r="AI2904" i="1" s="1"/>
  <c r="Y2904" i="1"/>
  <c r="X2896" i="1"/>
  <c r="Z2896" i="1" s="1"/>
  <c r="AI2896" i="1" s="1"/>
  <c r="Y2896" i="1"/>
  <c r="X2888" i="1"/>
  <c r="Z2888" i="1" s="1"/>
  <c r="AI2888" i="1" s="1"/>
  <c r="Y2888" i="1"/>
  <c r="X2880" i="1"/>
  <c r="Z2880" i="1" s="1"/>
  <c r="AI2880" i="1" s="1"/>
  <c r="Y2880" i="1"/>
  <c r="X2872" i="1"/>
  <c r="Z2872" i="1" s="1"/>
  <c r="AI2872" i="1" s="1"/>
  <c r="Y2872" i="1"/>
  <c r="X2864" i="1"/>
  <c r="Z2864" i="1" s="1"/>
  <c r="AI2864" i="1" s="1"/>
  <c r="Y2864" i="1"/>
  <c r="X2856" i="1"/>
  <c r="Z2856" i="1" s="1"/>
  <c r="AI2856" i="1" s="1"/>
  <c r="Y2856" i="1"/>
  <c r="X2848" i="1"/>
  <c r="Z2848" i="1" s="1"/>
  <c r="AI2848" i="1" s="1"/>
  <c r="Y2848" i="1"/>
  <c r="X2840" i="1"/>
  <c r="Z2840" i="1" s="1"/>
  <c r="AI2840" i="1" s="1"/>
  <c r="Y2840" i="1"/>
  <c r="X2832" i="1"/>
  <c r="Z2832" i="1" s="1"/>
  <c r="AI2832" i="1" s="1"/>
  <c r="Y2832" i="1"/>
  <c r="X2824" i="1"/>
  <c r="Z2824" i="1" s="1"/>
  <c r="AI2824" i="1" s="1"/>
  <c r="Y2824" i="1"/>
  <c r="X2816" i="1"/>
  <c r="Z2816" i="1" s="1"/>
  <c r="AI2816" i="1" s="1"/>
  <c r="Y2816" i="1"/>
  <c r="Y3074" i="1"/>
  <c r="Y3066" i="1"/>
  <c r="Y3058" i="1"/>
  <c r="Y3050" i="1"/>
  <c r="Y3042" i="1"/>
  <c r="Y3034" i="1"/>
  <c r="Y3026" i="1"/>
  <c r="Y3018" i="1"/>
  <c r="Y3010" i="1"/>
  <c r="Y3002" i="1"/>
  <c r="Y2994" i="1"/>
  <c r="Y2986" i="1"/>
  <c r="Y2964" i="1"/>
  <c r="X2776" i="1"/>
  <c r="Z2776" i="1" s="1"/>
  <c r="AI2776" i="1" s="1"/>
  <c r="Y2776" i="1"/>
  <c r="X2744" i="1"/>
  <c r="Z2744" i="1" s="1"/>
  <c r="AI2744" i="1" s="1"/>
  <c r="Y2744" i="1"/>
  <c r="X2712" i="1"/>
  <c r="Z2712" i="1" s="1"/>
  <c r="AI2712" i="1" s="1"/>
  <c r="Y2712" i="1"/>
  <c r="X2680" i="1"/>
  <c r="Z2680" i="1" s="1"/>
  <c r="AI2680" i="1" s="1"/>
  <c r="Y2680" i="1"/>
  <c r="X2648" i="1"/>
  <c r="Z2648" i="1" s="1"/>
  <c r="AI2648" i="1" s="1"/>
  <c r="Y2648" i="1"/>
  <c r="X2616" i="1"/>
  <c r="Z2616" i="1" s="1"/>
  <c r="AI2616" i="1" s="1"/>
  <c r="Y2616" i="1"/>
  <c r="X2584" i="1"/>
  <c r="Z2584" i="1" s="1"/>
  <c r="AI2584" i="1" s="1"/>
  <c r="Y2584" i="1"/>
  <c r="Y3177" i="1"/>
  <c r="Y3169" i="1"/>
  <c r="Y3161" i="1"/>
  <c r="Y3153" i="1"/>
  <c r="Y3145" i="1"/>
  <c r="Y3137" i="1"/>
  <c r="Y3129" i="1"/>
  <c r="Y3121" i="1"/>
  <c r="Y3113" i="1"/>
  <c r="Y3105" i="1"/>
  <c r="Y3097" i="1"/>
  <c r="Y3089" i="1"/>
  <c r="Y3081" i="1"/>
  <c r="Y3073" i="1"/>
  <c r="Y3065" i="1"/>
  <c r="Y3057" i="1"/>
  <c r="Y3049" i="1"/>
  <c r="Y3041" i="1"/>
  <c r="Y3033" i="1"/>
  <c r="Y3025" i="1"/>
  <c r="Y3017" i="1"/>
  <c r="Y3009" i="1"/>
  <c r="Y3001" i="1"/>
  <c r="Y2993" i="1"/>
  <c r="Y2985" i="1"/>
  <c r="Y2982" i="1"/>
  <c r="X2965" i="1"/>
  <c r="Z2965" i="1" s="1"/>
  <c r="AI2965" i="1" s="1"/>
  <c r="Y2960" i="1"/>
  <c r="X2927" i="1"/>
  <c r="Z2927" i="1" s="1"/>
  <c r="AI2927" i="1" s="1"/>
  <c r="Y2927" i="1"/>
  <c r="Y2924" i="1"/>
  <c r="Y2920" i="1"/>
  <c r="Y2984" i="1"/>
  <c r="X2983" i="1"/>
  <c r="Z2983" i="1" s="1"/>
  <c r="AI2983" i="1" s="1"/>
  <c r="Y2952" i="1"/>
  <c r="X2784" i="1"/>
  <c r="Z2784" i="1" s="1"/>
  <c r="AI2784" i="1" s="1"/>
  <c r="Y2784" i="1"/>
  <c r="X2752" i="1"/>
  <c r="Z2752" i="1" s="1"/>
  <c r="AI2752" i="1" s="1"/>
  <c r="Y2752" i="1"/>
  <c r="X2720" i="1"/>
  <c r="Z2720" i="1" s="1"/>
  <c r="AI2720" i="1" s="1"/>
  <c r="Y2720" i="1"/>
  <c r="X2688" i="1"/>
  <c r="Z2688" i="1" s="1"/>
  <c r="AI2688" i="1" s="1"/>
  <c r="Y2688" i="1"/>
  <c r="X2656" i="1"/>
  <c r="Z2656" i="1" s="1"/>
  <c r="AI2656" i="1" s="1"/>
  <c r="Y2656" i="1"/>
  <c r="X2624" i="1"/>
  <c r="Z2624" i="1" s="1"/>
  <c r="AI2624" i="1" s="1"/>
  <c r="Y2624" i="1"/>
  <c r="X2592" i="1"/>
  <c r="Z2592" i="1" s="1"/>
  <c r="AI2592" i="1" s="1"/>
  <c r="Y2592" i="1"/>
  <c r="X2560" i="1"/>
  <c r="Z2560" i="1" s="1"/>
  <c r="AI2560" i="1" s="1"/>
  <c r="Y2560" i="1"/>
  <c r="X2073" i="1"/>
  <c r="Z2073" i="1" s="1"/>
  <c r="AI2073" i="1" s="1"/>
  <c r="Y2073" i="1"/>
  <c r="Y2483" i="1"/>
  <c r="X2448" i="1"/>
  <c r="Z2448" i="1" s="1"/>
  <c r="AI2448" i="1" s="1"/>
  <c r="X2417" i="1"/>
  <c r="Z2417" i="1" s="1"/>
  <c r="AI2417" i="1" s="1"/>
  <c r="Y2417" i="1"/>
  <c r="Y2407" i="1"/>
  <c r="X2385" i="1"/>
  <c r="Z2385" i="1" s="1"/>
  <c r="AI2385" i="1" s="1"/>
  <c r="Y2385" i="1"/>
  <c r="Y2375" i="1"/>
  <c r="Y2307" i="1"/>
  <c r="Y2295" i="1"/>
  <c r="X2179" i="1"/>
  <c r="Z2179" i="1" s="1"/>
  <c r="AI2179" i="1" s="1"/>
  <c r="Y2179" i="1"/>
  <c r="X2473" i="1"/>
  <c r="Z2473" i="1" s="1"/>
  <c r="AI2473" i="1" s="1"/>
  <c r="Y2473" i="1"/>
  <c r="X2267" i="1"/>
  <c r="Z2267" i="1" s="1"/>
  <c r="AI2267" i="1" s="1"/>
  <c r="Y2267" i="1"/>
  <c r="X2251" i="1"/>
  <c r="Z2251" i="1" s="1"/>
  <c r="AI2251" i="1" s="1"/>
  <c r="Y2251" i="1"/>
  <c r="X2235" i="1"/>
  <c r="Z2235" i="1" s="1"/>
  <c r="AI2235" i="1" s="1"/>
  <c r="Y2235" i="1"/>
  <c r="X2219" i="1"/>
  <c r="Z2219" i="1" s="1"/>
  <c r="AI2219" i="1" s="1"/>
  <c r="Y2219" i="1"/>
  <c r="X2203" i="1"/>
  <c r="Z2203" i="1" s="1"/>
  <c r="AI2203" i="1" s="1"/>
  <c r="Y2203" i="1"/>
  <c r="X2129" i="1"/>
  <c r="Z2129" i="1" s="1"/>
  <c r="AI2129" i="1" s="1"/>
  <c r="Y2129" i="1"/>
  <c r="X2049" i="1"/>
  <c r="Z2049" i="1" s="1"/>
  <c r="AI2049" i="1" s="1"/>
  <c r="Y2049" i="1"/>
  <c r="Y2467" i="1"/>
  <c r="X2465" i="1"/>
  <c r="Z2465" i="1" s="1"/>
  <c r="AI2465" i="1" s="1"/>
  <c r="Y2465" i="1"/>
  <c r="Y2427" i="1"/>
  <c r="X2425" i="1"/>
  <c r="Z2425" i="1" s="1"/>
  <c r="AI2425" i="1" s="1"/>
  <c r="Y2425" i="1"/>
  <c r="Y2415" i="1"/>
  <c r="X2393" i="1"/>
  <c r="Z2393" i="1" s="1"/>
  <c r="AI2393" i="1" s="1"/>
  <c r="Y2393" i="1"/>
  <c r="Y2383" i="1"/>
  <c r="Y2323" i="1"/>
  <c r="Y2303" i="1"/>
  <c r="Y2271" i="1"/>
  <c r="X2163" i="1"/>
  <c r="Z2163" i="1" s="1"/>
  <c r="AI2163" i="1" s="1"/>
  <c r="Y2163" i="1"/>
  <c r="Y2552" i="1"/>
  <c r="Y2544" i="1"/>
  <c r="Y2536" i="1"/>
  <c r="Y2528" i="1"/>
  <c r="Y2520" i="1"/>
  <c r="Y2512" i="1"/>
  <c r="Y2504" i="1"/>
  <c r="Y2496" i="1"/>
  <c r="Y2488" i="1"/>
  <c r="X2457" i="1"/>
  <c r="Z2457" i="1" s="1"/>
  <c r="AI2457" i="1" s="1"/>
  <c r="Y2457" i="1"/>
  <c r="X2433" i="1"/>
  <c r="Z2433" i="1" s="1"/>
  <c r="AI2433" i="1" s="1"/>
  <c r="Y2433" i="1"/>
  <c r="X2187" i="1"/>
  <c r="Z2187" i="1" s="1"/>
  <c r="AI2187" i="1" s="1"/>
  <c r="Y2187" i="1"/>
  <c r="X2057" i="1"/>
  <c r="Z2057" i="1" s="1"/>
  <c r="AI2057" i="1" s="1"/>
  <c r="Y2057" i="1"/>
  <c r="Y2471" i="1"/>
  <c r="Y2451" i="1"/>
  <c r="X2449" i="1"/>
  <c r="Z2449" i="1" s="1"/>
  <c r="AI2449" i="1" s="1"/>
  <c r="Y2449" i="1"/>
  <c r="Y2443" i="1"/>
  <c r="X2441" i="1"/>
  <c r="Z2441" i="1" s="1"/>
  <c r="AI2441" i="1" s="1"/>
  <c r="Y2441" i="1"/>
  <c r="Y2423" i="1"/>
  <c r="X2401" i="1"/>
  <c r="Z2401" i="1" s="1"/>
  <c r="AI2401" i="1" s="1"/>
  <c r="Y2401" i="1"/>
  <c r="Y2391" i="1"/>
  <c r="Y2371" i="1"/>
  <c r="Y2339" i="1"/>
  <c r="Y2319" i="1"/>
  <c r="Y2279" i="1"/>
  <c r="Y2958" i="1"/>
  <c r="Y2950" i="1"/>
  <c r="Y2942" i="1"/>
  <c r="Y2934" i="1"/>
  <c r="Y2926" i="1"/>
  <c r="Y2918" i="1"/>
  <c r="Y2910" i="1"/>
  <c r="Y2902" i="1"/>
  <c r="Y2894" i="1"/>
  <c r="Y2886" i="1"/>
  <c r="Y2878" i="1"/>
  <c r="Y2870" i="1"/>
  <c r="Y2862" i="1"/>
  <c r="Y2854" i="1"/>
  <c r="Y2846" i="1"/>
  <c r="Y2838" i="1"/>
  <c r="Y2830" i="1"/>
  <c r="Y2822" i="1"/>
  <c r="Y2814" i="1"/>
  <c r="Y2806" i="1"/>
  <c r="Y2798" i="1"/>
  <c r="Y2790" i="1"/>
  <c r="Y2782" i="1"/>
  <c r="Y2774" i="1"/>
  <c r="Y2766" i="1"/>
  <c r="Y2758" i="1"/>
  <c r="Y2750" i="1"/>
  <c r="Y2742" i="1"/>
  <c r="Y2734" i="1"/>
  <c r="Y2726" i="1"/>
  <c r="Y2718" i="1"/>
  <c r="Y2710" i="1"/>
  <c r="Y2702" i="1"/>
  <c r="Y2694" i="1"/>
  <c r="Y2686" i="1"/>
  <c r="Y2678" i="1"/>
  <c r="Y2670" i="1"/>
  <c r="Y2662" i="1"/>
  <c r="Y2654" i="1"/>
  <c r="Y2646" i="1"/>
  <c r="Y2638" i="1"/>
  <c r="Y2630" i="1"/>
  <c r="Y2622" i="1"/>
  <c r="Y2614" i="1"/>
  <c r="Y2606" i="1"/>
  <c r="Y2598" i="1"/>
  <c r="Y2590" i="1"/>
  <c r="Y2582" i="1"/>
  <c r="Y2574" i="1"/>
  <c r="Y2566" i="1"/>
  <c r="Y2558" i="1"/>
  <c r="Y2550" i="1"/>
  <c r="Y2542" i="1"/>
  <c r="Y2534" i="1"/>
  <c r="Y2526" i="1"/>
  <c r="Y2518" i="1"/>
  <c r="Y2510" i="1"/>
  <c r="Y2502" i="1"/>
  <c r="Y2494" i="1"/>
  <c r="X2259" i="1"/>
  <c r="Z2259" i="1" s="1"/>
  <c r="AI2259" i="1" s="1"/>
  <c r="Y2259" i="1"/>
  <c r="X2243" i="1"/>
  <c r="Z2243" i="1" s="1"/>
  <c r="AI2243" i="1" s="1"/>
  <c r="Y2243" i="1"/>
  <c r="X2227" i="1"/>
  <c r="Z2227" i="1" s="1"/>
  <c r="AI2227" i="1" s="1"/>
  <c r="Y2227" i="1"/>
  <c r="X2211" i="1"/>
  <c r="Z2211" i="1" s="1"/>
  <c r="AI2211" i="1" s="1"/>
  <c r="Y2211" i="1"/>
  <c r="X2171" i="1"/>
  <c r="Z2171" i="1" s="1"/>
  <c r="AI2171" i="1" s="1"/>
  <c r="Y2171" i="1"/>
  <c r="X2065" i="1"/>
  <c r="Z2065" i="1" s="1"/>
  <c r="AI2065" i="1" s="1"/>
  <c r="Y2065" i="1"/>
  <c r="X2464" i="1"/>
  <c r="Z2464" i="1" s="1"/>
  <c r="AI2464" i="1" s="1"/>
  <c r="Y2455" i="1"/>
  <c r="Y2439" i="1"/>
  <c r="X2409" i="1"/>
  <c r="Z2409" i="1" s="1"/>
  <c r="AI2409" i="1" s="1"/>
  <c r="Y2409" i="1"/>
  <c r="Y2399" i="1"/>
  <c r="Y2335" i="1"/>
  <c r="Y2287" i="1"/>
  <c r="X2195" i="1"/>
  <c r="Z2195" i="1" s="1"/>
  <c r="AI2195" i="1" s="1"/>
  <c r="Y2195" i="1"/>
  <c r="X2145" i="1"/>
  <c r="Z2145" i="1" s="1"/>
  <c r="AI2145" i="1" s="1"/>
  <c r="Y2145" i="1"/>
  <c r="X2081" i="1"/>
  <c r="Z2081" i="1" s="1"/>
  <c r="AI2081" i="1" s="1"/>
  <c r="Y2081" i="1"/>
  <c r="X2078" i="1"/>
  <c r="Z2078" i="1" s="1"/>
  <c r="AI2078" i="1" s="1"/>
  <c r="X2070" i="1"/>
  <c r="Z2070" i="1" s="1"/>
  <c r="AI2070" i="1" s="1"/>
  <c r="X2062" i="1"/>
  <c r="Z2062" i="1" s="1"/>
  <c r="AI2062" i="1" s="1"/>
  <c r="X2054" i="1"/>
  <c r="Z2054" i="1" s="1"/>
  <c r="AI2054" i="1" s="1"/>
  <c r="X2046" i="1"/>
  <c r="Z2046" i="1" s="1"/>
  <c r="AI2046" i="1" s="1"/>
  <c r="X2137" i="1"/>
  <c r="Z2137" i="1" s="1"/>
  <c r="AI2137" i="1" s="1"/>
  <c r="Y2137" i="1"/>
  <c r="X2089" i="1"/>
  <c r="Z2089" i="1" s="1"/>
  <c r="AI2089" i="1" s="1"/>
  <c r="Y2089" i="1"/>
  <c r="X1972" i="1"/>
  <c r="Z1972" i="1" s="1"/>
  <c r="AI1972" i="1" s="1"/>
  <c r="Y1972" i="1"/>
  <c r="X1928" i="1"/>
  <c r="Z1928" i="1" s="1"/>
  <c r="AI1928" i="1" s="1"/>
  <c r="Y1928" i="1"/>
  <c r="X1864" i="1"/>
  <c r="Z1864" i="1" s="1"/>
  <c r="AI1864" i="1" s="1"/>
  <c r="Y1864" i="1"/>
  <c r="X1712" i="1"/>
  <c r="Z1712" i="1" s="1"/>
  <c r="AI1712" i="1" s="1"/>
  <c r="Y1712" i="1"/>
  <c r="X1704" i="1"/>
  <c r="Z1704" i="1" s="1"/>
  <c r="AI1704" i="1" s="1"/>
  <c r="Y1704" i="1"/>
  <c r="X1615" i="1"/>
  <c r="Z1615" i="1" s="1"/>
  <c r="AI1615" i="1" s="1"/>
  <c r="Y1615" i="1"/>
  <c r="X1591" i="1"/>
  <c r="Z1591" i="1" s="1"/>
  <c r="AI1591" i="1" s="1"/>
  <c r="Y1591" i="1"/>
  <c r="X2097" i="1"/>
  <c r="Z2097" i="1" s="1"/>
  <c r="AI2097" i="1" s="1"/>
  <c r="Y2097" i="1"/>
  <c r="X2094" i="1"/>
  <c r="Z2094" i="1" s="1"/>
  <c r="AI2094" i="1" s="1"/>
  <c r="X2009" i="1"/>
  <c r="Z2009" i="1" s="1"/>
  <c r="AI2009" i="1" s="1"/>
  <c r="Y2009" i="1"/>
  <c r="X2113" i="1"/>
  <c r="Z2113" i="1" s="1"/>
  <c r="AI2113" i="1" s="1"/>
  <c r="Y2113" i="1"/>
  <c r="X2105" i="1"/>
  <c r="Z2105" i="1" s="1"/>
  <c r="AI2105" i="1" s="1"/>
  <c r="Y2105" i="1"/>
  <c r="X2017" i="1"/>
  <c r="Z2017" i="1" s="1"/>
  <c r="AI2017" i="1" s="1"/>
  <c r="Y2017" i="1"/>
  <c r="X1980" i="1"/>
  <c r="Z1980" i="1" s="1"/>
  <c r="AI1980" i="1" s="1"/>
  <c r="Y1980" i="1"/>
  <c r="Y2418" i="1"/>
  <c r="Y2410" i="1"/>
  <c r="Y2402" i="1"/>
  <c r="Y2394" i="1"/>
  <c r="Y2386" i="1"/>
  <c r="Y2378" i="1"/>
  <c r="Y2370" i="1"/>
  <c r="Y2298" i="1"/>
  <c r="Y2290" i="1"/>
  <c r="Y2282" i="1"/>
  <c r="Y2274" i="1"/>
  <c r="Y2266" i="1"/>
  <c r="Y2258" i="1"/>
  <c r="Y2250" i="1"/>
  <c r="Y2242" i="1"/>
  <c r="Y2234" i="1"/>
  <c r="Y2226" i="1"/>
  <c r="Y2218" i="1"/>
  <c r="Y2210" i="1"/>
  <c r="Y2202" i="1"/>
  <c r="Y2194" i="1"/>
  <c r="Y2186" i="1"/>
  <c r="Y2178" i="1"/>
  <c r="Y2170" i="1"/>
  <c r="Y2162" i="1"/>
  <c r="X2025" i="1"/>
  <c r="Z2025" i="1" s="1"/>
  <c r="AI2025" i="1" s="1"/>
  <c r="Y2025" i="1"/>
  <c r="Y2377" i="1"/>
  <c r="Y2369" i="1"/>
  <c r="Y2361" i="1"/>
  <c r="Y2353" i="1"/>
  <c r="Y2345" i="1"/>
  <c r="Y2337" i="1"/>
  <c r="Y2329" i="1"/>
  <c r="Y2321" i="1"/>
  <c r="Y2313" i="1"/>
  <c r="Y2305" i="1"/>
  <c r="Y2297" i="1"/>
  <c r="Y2289" i="1"/>
  <c r="Y2281" i="1"/>
  <c r="Y2273" i="1"/>
  <c r="Y2265" i="1"/>
  <c r="Y2257" i="1"/>
  <c r="Y2249" i="1"/>
  <c r="Y2241" i="1"/>
  <c r="Y2233" i="1"/>
  <c r="Y2225" i="1"/>
  <c r="Y2217" i="1"/>
  <c r="Y2209" i="1"/>
  <c r="Y2201" i="1"/>
  <c r="Y2193" i="1"/>
  <c r="Y2185" i="1"/>
  <c r="Y2177" i="1"/>
  <c r="Y2169" i="1"/>
  <c r="Y2161" i="1"/>
  <c r="Y2155" i="1"/>
  <c r="Y2147" i="1"/>
  <c r="X2121" i="1"/>
  <c r="Z2121" i="1" s="1"/>
  <c r="AI2121" i="1" s="1"/>
  <c r="Y2121" i="1"/>
  <c r="X2033" i="1"/>
  <c r="Z2033" i="1" s="1"/>
  <c r="AI2033" i="1" s="1"/>
  <c r="Y2033" i="1"/>
  <c r="Y2157" i="1"/>
  <c r="X2156" i="1"/>
  <c r="Z2156" i="1" s="1"/>
  <c r="AI2156" i="1" s="1"/>
  <c r="X2148" i="1"/>
  <c r="Z2148" i="1" s="1"/>
  <c r="AI2148" i="1" s="1"/>
  <c r="X2041" i="1"/>
  <c r="Z2041" i="1" s="1"/>
  <c r="AI2041" i="1" s="1"/>
  <c r="Y2041" i="1"/>
  <c r="X2135" i="1"/>
  <c r="Z2135" i="1" s="1"/>
  <c r="AI2135" i="1" s="1"/>
  <c r="X2127" i="1"/>
  <c r="Z2127" i="1" s="1"/>
  <c r="AI2127" i="1" s="1"/>
  <c r="X2119" i="1"/>
  <c r="Z2119" i="1" s="1"/>
  <c r="AI2119" i="1" s="1"/>
  <c r="X2111" i="1"/>
  <c r="Z2111" i="1" s="1"/>
  <c r="AI2111" i="1" s="1"/>
  <c r="X2103" i="1"/>
  <c r="Z2103" i="1" s="1"/>
  <c r="AI2103" i="1" s="1"/>
  <c r="X2095" i="1"/>
  <c r="Z2095" i="1" s="1"/>
  <c r="AI2095" i="1" s="1"/>
  <c r="X2087" i="1"/>
  <c r="Z2087" i="1" s="1"/>
  <c r="AI2087" i="1" s="1"/>
  <c r="X2079" i="1"/>
  <c r="Z2079" i="1" s="1"/>
  <c r="AI2079" i="1" s="1"/>
  <c r="X2071" i="1"/>
  <c r="Z2071" i="1" s="1"/>
  <c r="AI2071" i="1" s="1"/>
  <c r="X2063" i="1"/>
  <c r="Z2063" i="1" s="1"/>
  <c r="AI2063" i="1" s="1"/>
  <c r="X2055" i="1"/>
  <c r="Z2055" i="1" s="1"/>
  <c r="AI2055" i="1" s="1"/>
  <c r="X2047" i="1"/>
  <c r="Z2047" i="1" s="1"/>
  <c r="AI2047" i="1" s="1"/>
  <c r="X2039" i="1"/>
  <c r="Z2039" i="1" s="1"/>
  <c r="AI2039" i="1" s="1"/>
  <c r="X2031" i="1"/>
  <c r="Z2031" i="1" s="1"/>
  <c r="AI2031" i="1" s="1"/>
  <c r="X2023" i="1"/>
  <c r="Z2023" i="1" s="1"/>
  <c r="AI2023" i="1" s="1"/>
  <c r="X2015" i="1"/>
  <c r="Z2015" i="1" s="1"/>
  <c r="AI2015" i="1" s="1"/>
  <c r="X2006" i="1"/>
  <c r="Z2006" i="1" s="1"/>
  <c r="AI2006" i="1" s="1"/>
  <c r="Y1996" i="1"/>
  <c r="X1990" i="1"/>
  <c r="Z1990" i="1" s="1"/>
  <c r="AI1990" i="1" s="1"/>
  <c r="Y1990" i="1"/>
  <c r="X1920" i="1"/>
  <c r="Z1920" i="1" s="1"/>
  <c r="AI1920" i="1" s="1"/>
  <c r="Y1920" i="1"/>
  <c r="X1856" i="1"/>
  <c r="Z1856" i="1" s="1"/>
  <c r="AI1856" i="1" s="1"/>
  <c r="Y1856" i="1"/>
  <c r="X1180" i="1"/>
  <c r="Z1180" i="1" s="1"/>
  <c r="AI1180" i="1" s="1"/>
  <c r="Y1180" i="1"/>
  <c r="Y2100" i="1"/>
  <c r="Y2092" i="1"/>
  <c r="Y2084" i="1"/>
  <c r="Y2076" i="1"/>
  <c r="Y2068" i="1"/>
  <c r="Y2060" i="1"/>
  <c r="Y2052" i="1"/>
  <c r="Y2044" i="1"/>
  <c r="Y2036" i="1"/>
  <c r="Y2028" i="1"/>
  <c r="Y2020" i="1"/>
  <c r="Y2012" i="1"/>
  <c r="Y2000" i="1"/>
  <c r="Y1984" i="1"/>
  <c r="X1936" i="1"/>
  <c r="Z1936" i="1" s="1"/>
  <c r="AI1936" i="1" s="1"/>
  <c r="Y1936" i="1"/>
  <c r="X1872" i="1"/>
  <c r="Z1872" i="1" s="1"/>
  <c r="AI1872" i="1" s="1"/>
  <c r="Y1872" i="1"/>
  <c r="X1651" i="1"/>
  <c r="Z1651" i="1" s="1"/>
  <c r="AI1651" i="1" s="1"/>
  <c r="Y1651" i="1"/>
  <c r="Y1988" i="1"/>
  <c r="Y1976" i="1"/>
  <c r="X1944" i="1"/>
  <c r="Z1944" i="1" s="1"/>
  <c r="AI1944" i="1" s="1"/>
  <c r="Y1944" i="1"/>
  <c r="X1880" i="1"/>
  <c r="Z1880" i="1" s="1"/>
  <c r="AI1880" i="1" s="1"/>
  <c r="Y1880" i="1"/>
  <c r="X1688" i="1"/>
  <c r="Z1688" i="1" s="1"/>
  <c r="AI1688" i="1" s="1"/>
  <c r="Y1688" i="1"/>
  <c r="X1952" i="1"/>
  <c r="Z1952" i="1" s="1"/>
  <c r="AI1952" i="1" s="1"/>
  <c r="Y1952" i="1"/>
  <c r="X1888" i="1"/>
  <c r="Z1888" i="1" s="1"/>
  <c r="AI1888" i="1" s="1"/>
  <c r="Y1888" i="1"/>
  <c r="X1824" i="1"/>
  <c r="Z1824" i="1" s="1"/>
  <c r="AI1824" i="1" s="1"/>
  <c r="Y1824" i="1"/>
  <c r="X1816" i="1"/>
  <c r="Z1816" i="1" s="1"/>
  <c r="AI1816" i="1" s="1"/>
  <c r="Y1816" i="1"/>
  <c r="X1808" i="1"/>
  <c r="Z1808" i="1" s="1"/>
  <c r="AI1808" i="1" s="1"/>
  <c r="Y1808" i="1"/>
  <c r="X1800" i="1"/>
  <c r="Z1800" i="1" s="1"/>
  <c r="AI1800" i="1" s="1"/>
  <c r="Y1800" i="1"/>
  <c r="X1792" i="1"/>
  <c r="Z1792" i="1" s="1"/>
  <c r="AI1792" i="1" s="1"/>
  <c r="Y1792" i="1"/>
  <c r="X1784" i="1"/>
  <c r="Z1784" i="1" s="1"/>
  <c r="AI1784" i="1" s="1"/>
  <c r="Y1784" i="1"/>
  <c r="X1776" i="1"/>
  <c r="Z1776" i="1" s="1"/>
  <c r="AI1776" i="1" s="1"/>
  <c r="Y1776" i="1"/>
  <c r="X1768" i="1"/>
  <c r="Z1768" i="1" s="1"/>
  <c r="AI1768" i="1" s="1"/>
  <c r="Y1768" i="1"/>
  <c r="X1760" i="1"/>
  <c r="Z1760" i="1" s="1"/>
  <c r="AI1760" i="1" s="1"/>
  <c r="Y1760" i="1"/>
  <c r="X1752" i="1"/>
  <c r="Z1752" i="1" s="1"/>
  <c r="AI1752" i="1" s="1"/>
  <c r="Y1752" i="1"/>
  <c r="X1744" i="1"/>
  <c r="Z1744" i="1" s="1"/>
  <c r="AI1744" i="1" s="1"/>
  <c r="Y1744" i="1"/>
  <c r="X1960" i="1"/>
  <c r="Z1960" i="1" s="1"/>
  <c r="AI1960" i="1" s="1"/>
  <c r="Y1960" i="1"/>
  <c r="X1896" i="1"/>
  <c r="Z1896" i="1" s="1"/>
  <c r="AI1896" i="1" s="1"/>
  <c r="Y1896" i="1"/>
  <c r="X1832" i="1"/>
  <c r="Z1832" i="1" s="1"/>
  <c r="AI1832" i="1" s="1"/>
  <c r="Y1832" i="1"/>
  <c r="X1736" i="1"/>
  <c r="Z1736" i="1" s="1"/>
  <c r="AI1736" i="1" s="1"/>
  <c r="Y1736" i="1"/>
  <c r="X1904" i="1"/>
  <c r="Z1904" i="1" s="1"/>
  <c r="AI1904" i="1" s="1"/>
  <c r="Y1904" i="1"/>
  <c r="X1840" i="1"/>
  <c r="Z1840" i="1" s="1"/>
  <c r="AI1840" i="1" s="1"/>
  <c r="Y1840" i="1"/>
  <c r="X1728" i="1"/>
  <c r="Z1728" i="1" s="1"/>
  <c r="AI1728" i="1" s="1"/>
  <c r="Y1728" i="1"/>
  <c r="X1696" i="1"/>
  <c r="Z1696" i="1" s="1"/>
  <c r="AI1696" i="1" s="1"/>
  <c r="Y1696" i="1"/>
  <c r="X1912" i="1"/>
  <c r="Z1912" i="1" s="1"/>
  <c r="AI1912" i="1" s="1"/>
  <c r="Y1912" i="1"/>
  <c r="X1848" i="1"/>
  <c r="Z1848" i="1" s="1"/>
  <c r="AI1848" i="1" s="1"/>
  <c r="Y1848" i="1"/>
  <c r="X1720" i="1"/>
  <c r="Z1720" i="1" s="1"/>
  <c r="AI1720" i="1" s="1"/>
  <c r="Y1720" i="1"/>
  <c r="Y1683" i="1"/>
  <c r="Y1665" i="1"/>
  <c r="Y1655" i="1"/>
  <c r="X1405" i="1"/>
  <c r="Z1405" i="1" s="1"/>
  <c r="AI1405" i="1" s="1"/>
  <c r="Y1405" i="1"/>
  <c r="X1575" i="1"/>
  <c r="Z1575" i="1" s="1"/>
  <c r="AI1575" i="1" s="1"/>
  <c r="Y1575" i="1"/>
  <c r="X1452" i="1"/>
  <c r="Z1452" i="1" s="1"/>
  <c r="AI1452" i="1" s="1"/>
  <c r="Y1452" i="1"/>
  <c r="X1324" i="1"/>
  <c r="Z1324" i="1" s="1"/>
  <c r="AI1324" i="1" s="1"/>
  <c r="Y1324" i="1"/>
  <c r="X1284" i="1"/>
  <c r="Z1284" i="1" s="1"/>
  <c r="AI1284" i="1" s="1"/>
  <c r="Y1284" i="1"/>
  <c r="Y1667" i="1"/>
  <c r="Y1649" i="1"/>
  <c r="Y1639" i="1"/>
  <c r="X1623" i="1"/>
  <c r="Z1623" i="1" s="1"/>
  <c r="AI1623" i="1" s="1"/>
  <c r="Y1623" i="1"/>
  <c r="X1617" i="1"/>
  <c r="Z1617" i="1" s="1"/>
  <c r="AI1617" i="1" s="1"/>
  <c r="Y1617" i="1"/>
  <c r="X1599" i="1"/>
  <c r="Z1599" i="1" s="1"/>
  <c r="AI1599" i="1" s="1"/>
  <c r="Y1599" i="1"/>
  <c r="Y1669" i="1"/>
  <c r="Y1659" i="1"/>
  <c r="Y1641" i="1"/>
  <c r="X1559" i="1"/>
  <c r="Z1559" i="1" s="1"/>
  <c r="AI1559" i="1" s="1"/>
  <c r="Y1559" i="1"/>
  <c r="X1583" i="1"/>
  <c r="Z1583" i="1" s="1"/>
  <c r="AI1583" i="1" s="1"/>
  <c r="Y1583" i="1"/>
  <c r="X1469" i="1"/>
  <c r="Z1469" i="1" s="1"/>
  <c r="AI1469" i="1" s="1"/>
  <c r="Y1469" i="1"/>
  <c r="X1341" i="1"/>
  <c r="Z1341" i="1" s="1"/>
  <c r="AI1341" i="1" s="1"/>
  <c r="Y1341" i="1"/>
  <c r="Y1982" i="1"/>
  <c r="Y1974" i="1"/>
  <c r="Y1966" i="1"/>
  <c r="Y1958" i="1"/>
  <c r="Y1950" i="1"/>
  <c r="Y1942" i="1"/>
  <c r="Y1934" i="1"/>
  <c r="Y1926" i="1"/>
  <c r="Y1918" i="1"/>
  <c r="Y1910" i="1"/>
  <c r="Y1902" i="1"/>
  <c r="Y1894" i="1"/>
  <c r="Y1886" i="1"/>
  <c r="Y1878" i="1"/>
  <c r="Y1870" i="1"/>
  <c r="Y1862" i="1"/>
  <c r="Y1854" i="1"/>
  <c r="Y1846" i="1"/>
  <c r="Y1838" i="1"/>
  <c r="Y1830" i="1"/>
  <c r="Y1822" i="1"/>
  <c r="Y1814" i="1"/>
  <c r="Y1806" i="1"/>
  <c r="Y1798" i="1"/>
  <c r="Y1790" i="1"/>
  <c r="Y1782" i="1"/>
  <c r="Y1774" i="1"/>
  <c r="Y1766" i="1"/>
  <c r="Y1758" i="1"/>
  <c r="Y1750" i="1"/>
  <c r="Y1742" i="1"/>
  <c r="Y1734" i="1"/>
  <c r="Y1726" i="1"/>
  <c r="Y1718" i="1"/>
  <c r="Y1710" i="1"/>
  <c r="Y1702" i="1"/>
  <c r="Y1694" i="1"/>
  <c r="Y1686" i="1"/>
  <c r="X1625" i="1"/>
  <c r="Z1625" i="1" s="1"/>
  <c r="AI1625" i="1" s="1"/>
  <c r="Y1625" i="1"/>
  <c r="X1607" i="1"/>
  <c r="Z1607" i="1" s="1"/>
  <c r="AI1607" i="1" s="1"/>
  <c r="Y1607" i="1"/>
  <c r="X1388" i="1"/>
  <c r="Z1388" i="1" s="1"/>
  <c r="AI1388" i="1" s="1"/>
  <c r="Y1388" i="1"/>
  <c r="Y1675" i="1"/>
  <c r="Y1653" i="1"/>
  <c r="Y1635" i="1"/>
  <c r="X1633" i="1"/>
  <c r="Z1633" i="1" s="1"/>
  <c r="AI1633" i="1" s="1"/>
  <c r="Y1633" i="1"/>
  <c r="X1567" i="1"/>
  <c r="Z1567" i="1" s="1"/>
  <c r="AI1567" i="1" s="1"/>
  <c r="Y1567" i="1"/>
  <c r="X1268" i="1"/>
  <c r="Z1268" i="1" s="1"/>
  <c r="AI1268" i="1" s="1"/>
  <c r="Y1268" i="1"/>
  <c r="X1534" i="1"/>
  <c r="Z1534" i="1" s="1"/>
  <c r="AI1534" i="1" s="1"/>
  <c r="Y1525" i="1"/>
  <c r="Y1509" i="1"/>
  <c r="X1493" i="1"/>
  <c r="Z1493" i="1" s="1"/>
  <c r="AI1493" i="1" s="1"/>
  <c r="Y1493" i="1"/>
  <c r="X1476" i="1"/>
  <c r="Z1476" i="1" s="1"/>
  <c r="AI1476" i="1" s="1"/>
  <c r="Y1476" i="1"/>
  <c r="X1429" i="1"/>
  <c r="Z1429" i="1" s="1"/>
  <c r="AI1429" i="1" s="1"/>
  <c r="Y1429" i="1"/>
  <c r="X1412" i="1"/>
  <c r="Z1412" i="1" s="1"/>
  <c r="AI1412" i="1" s="1"/>
  <c r="Y1412" i="1"/>
  <c r="X1365" i="1"/>
  <c r="Z1365" i="1" s="1"/>
  <c r="AI1365" i="1" s="1"/>
  <c r="Y1365" i="1"/>
  <c r="X1348" i="1"/>
  <c r="Z1348" i="1" s="1"/>
  <c r="AI1348" i="1" s="1"/>
  <c r="Y1348" i="1"/>
  <c r="X1301" i="1"/>
  <c r="Z1301" i="1" s="1"/>
  <c r="AI1301" i="1" s="1"/>
  <c r="Y1301" i="1"/>
  <c r="X1076" i="1"/>
  <c r="Z1076" i="1" s="1"/>
  <c r="AI1076" i="1" s="1"/>
  <c r="Y1076" i="1"/>
  <c r="Y1609" i="1"/>
  <c r="Y1601" i="1"/>
  <c r="Y1593" i="1"/>
  <c r="Y1585" i="1"/>
  <c r="Y1577" i="1"/>
  <c r="Y1569" i="1"/>
  <c r="Y1561" i="1"/>
  <c r="Y1553" i="1"/>
  <c r="Y1550" i="1"/>
  <c r="X1532" i="1"/>
  <c r="Z1532" i="1" s="1"/>
  <c r="AI1532" i="1" s="1"/>
  <c r="Y1532" i="1"/>
  <c r="X1500" i="1"/>
  <c r="Z1500" i="1" s="1"/>
  <c r="AI1500" i="1" s="1"/>
  <c r="Y1500" i="1"/>
  <c r="X1453" i="1"/>
  <c r="Z1453" i="1" s="1"/>
  <c r="AI1453" i="1" s="1"/>
  <c r="Y1453" i="1"/>
  <c r="X1436" i="1"/>
  <c r="Z1436" i="1" s="1"/>
  <c r="AI1436" i="1" s="1"/>
  <c r="Y1436" i="1"/>
  <c r="X1389" i="1"/>
  <c r="Z1389" i="1" s="1"/>
  <c r="AI1389" i="1" s="1"/>
  <c r="Y1389" i="1"/>
  <c r="X1372" i="1"/>
  <c r="Z1372" i="1" s="1"/>
  <c r="AI1372" i="1" s="1"/>
  <c r="Y1372" i="1"/>
  <c r="X1325" i="1"/>
  <c r="Z1325" i="1" s="1"/>
  <c r="AI1325" i="1" s="1"/>
  <c r="Y1325" i="1"/>
  <c r="X1308" i="1"/>
  <c r="Z1308" i="1" s="1"/>
  <c r="AI1308" i="1" s="1"/>
  <c r="Y1308" i="1"/>
  <c r="X1285" i="1"/>
  <c r="Z1285" i="1" s="1"/>
  <c r="AI1285" i="1" s="1"/>
  <c r="Y1285" i="1"/>
  <c r="X1269" i="1"/>
  <c r="Z1269" i="1" s="1"/>
  <c r="AI1269" i="1" s="1"/>
  <c r="Y1269" i="1"/>
  <c r="X1252" i="1"/>
  <c r="Z1252" i="1" s="1"/>
  <c r="AI1252" i="1" s="1"/>
  <c r="Y1252" i="1"/>
  <c r="X1236" i="1"/>
  <c r="Z1236" i="1" s="1"/>
  <c r="AI1236" i="1" s="1"/>
  <c r="Y1236" i="1"/>
  <c r="X1220" i="1"/>
  <c r="Z1220" i="1" s="1"/>
  <c r="AI1220" i="1" s="1"/>
  <c r="Y1220" i="1"/>
  <c r="X1204" i="1"/>
  <c r="Z1204" i="1" s="1"/>
  <c r="AI1204" i="1" s="1"/>
  <c r="Y1204" i="1"/>
  <c r="Y1552" i="1"/>
  <c r="X1551" i="1"/>
  <c r="Z1551" i="1" s="1"/>
  <c r="AI1551" i="1" s="1"/>
  <c r="Y1549" i="1"/>
  <c r="X1548" i="1"/>
  <c r="Z1548" i="1" s="1"/>
  <c r="AI1548" i="1" s="1"/>
  <c r="X1543" i="1"/>
  <c r="Z1543" i="1" s="1"/>
  <c r="AI1543" i="1" s="1"/>
  <c r="Y1541" i="1"/>
  <c r="X1524" i="1"/>
  <c r="Z1524" i="1" s="1"/>
  <c r="AI1524" i="1" s="1"/>
  <c r="Y1524" i="1"/>
  <c r="X1508" i="1"/>
  <c r="Z1508" i="1" s="1"/>
  <c r="AI1508" i="1" s="1"/>
  <c r="Y1508" i="1"/>
  <c r="X1477" i="1"/>
  <c r="Z1477" i="1" s="1"/>
  <c r="AI1477" i="1" s="1"/>
  <c r="Y1477" i="1"/>
  <c r="X1460" i="1"/>
  <c r="Z1460" i="1" s="1"/>
  <c r="AI1460" i="1" s="1"/>
  <c r="Y1460" i="1"/>
  <c r="X1413" i="1"/>
  <c r="Z1413" i="1" s="1"/>
  <c r="AI1413" i="1" s="1"/>
  <c r="Y1413" i="1"/>
  <c r="X1396" i="1"/>
  <c r="Z1396" i="1" s="1"/>
  <c r="AI1396" i="1" s="1"/>
  <c r="Y1396" i="1"/>
  <c r="X1349" i="1"/>
  <c r="Z1349" i="1" s="1"/>
  <c r="AI1349" i="1" s="1"/>
  <c r="Y1349" i="1"/>
  <c r="X1332" i="1"/>
  <c r="Z1332" i="1" s="1"/>
  <c r="AI1332" i="1" s="1"/>
  <c r="Y1332" i="1"/>
  <c r="X1516" i="1"/>
  <c r="Z1516" i="1" s="1"/>
  <c r="AI1516" i="1" s="1"/>
  <c r="Y1516" i="1"/>
  <c r="X1484" i="1"/>
  <c r="Z1484" i="1" s="1"/>
  <c r="AI1484" i="1" s="1"/>
  <c r="Y1484" i="1"/>
  <c r="X1437" i="1"/>
  <c r="Z1437" i="1" s="1"/>
  <c r="AI1437" i="1" s="1"/>
  <c r="Y1437" i="1"/>
  <c r="X1420" i="1"/>
  <c r="Z1420" i="1" s="1"/>
  <c r="AI1420" i="1" s="1"/>
  <c r="Y1420" i="1"/>
  <c r="X1373" i="1"/>
  <c r="Z1373" i="1" s="1"/>
  <c r="AI1373" i="1" s="1"/>
  <c r="Y1373" i="1"/>
  <c r="X1356" i="1"/>
  <c r="Z1356" i="1" s="1"/>
  <c r="AI1356" i="1" s="1"/>
  <c r="Y1356" i="1"/>
  <c r="X1309" i="1"/>
  <c r="Z1309" i="1" s="1"/>
  <c r="AI1309" i="1" s="1"/>
  <c r="Y1309" i="1"/>
  <c r="X1292" i="1"/>
  <c r="Z1292" i="1" s="1"/>
  <c r="AI1292" i="1" s="1"/>
  <c r="Y1292" i="1"/>
  <c r="X1276" i="1"/>
  <c r="Z1276" i="1" s="1"/>
  <c r="AI1276" i="1" s="1"/>
  <c r="Y1276" i="1"/>
  <c r="X1253" i="1"/>
  <c r="Z1253" i="1" s="1"/>
  <c r="AI1253" i="1" s="1"/>
  <c r="Y1253" i="1"/>
  <c r="Y1529" i="1"/>
  <c r="X1461" i="1"/>
  <c r="Z1461" i="1" s="1"/>
  <c r="AI1461" i="1" s="1"/>
  <c r="Y1461" i="1"/>
  <c r="X1444" i="1"/>
  <c r="Z1444" i="1" s="1"/>
  <c r="AI1444" i="1" s="1"/>
  <c r="Y1444" i="1"/>
  <c r="X1397" i="1"/>
  <c r="Z1397" i="1" s="1"/>
  <c r="AI1397" i="1" s="1"/>
  <c r="Y1397" i="1"/>
  <c r="X1380" i="1"/>
  <c r="Z1380" i="1" s="1"/>
  <c r="AI1380" i="1" s="1"/>
  <c r="Y1380" i="1"/>
  <c r="X1333" i="1"/>
  <c r="Z1333" i="1" s="1"/>
  <c r="AI1333" i="1" s="1"/>
  <c r="Y1333" i="1"/>
  <c r="X1316" i="1"/>
  <c r="Z1316" i="1" s="1"/>
  <c r="AI1316" i="1" s="1"/>
  <c r="Y1316" i="1"/>
  <c r="X1260" i="1"/>
  <c r="Z1260" i="1" s="1"/>
  <c r="AI1260" i="1" s="1"/>
  <c r="Y1260" i="1"/>
  <c r="Y1521" i="1"/>
  <c r="Y1513" i="1"/>
  <c r="X1485" i="1"/>
  <c r="Z1485" i="1" s="1"/>
  <c r="AI1485" i="1" s="1"/>
  <c r="Y1485" i="1"/>
  <c r="X1468" i="1"/>
  <c r="Z1468" i="1" s="1"/>
  <c r="AI1468" i="1" s="1"/>
  <c r="Y1468" i="1"/>
  <c r="X1421" i="1"/>
  <c r="Z1421" i="1" s="1"/>
  <c r="AI1421" i="1" s="1"/>
  <c r="Y1421" i="1"/>
  <c r="X1404" i="1"/>
  <c r="Z1404" i="1" s="1"/>
  <c r="AI1404" i="1" s="1"/>
  <c r="Y1404" i="1"/>
  <c r="X1357" i="1"/>
  <c r="Z1357" i="1" s="1"/>
  <c r="AI1357" i="1" s="1"/>
  <c r="Y1357" i="1"/>
  <c r="X1340" i="1"/>
  <c r="Z1340" i="1" s="1"/>
  <c r="AI1340" i="1" s="1"/>
  <c r="Y1340" i="1"/>
  <c r="X1293" i="1"/>
  <c r="Z1293" i="1" s="1"/>
  <c r="AI1293" i="1" s="1"/>
  <c r="Y1293" i="1"/>
  <c r="X1277" i="1"/>
  <c r="Z1277" i="1" s="1"/>
  <c r="AI1277" i="1" s="1"/>
  <c r="Y1277" i="1"/>
  <c r="X1244" i="1"/>
  <c r="Z1244" i="1" s="1"/>
  <c r="AI1244" i="1" s="1"/>
  <c r="Y1244" i="1"/>
  <c r="X1228" i="1"/>
  <c r="Z1228" i="1" s="1"/>
  <c r="AI1228" i="1" s="1"/>
  <c r="Y1228" i="1"/>
  <c r="X1492" i="1"/>
  <c r="Z1492" i="1" s="1"/>
  <c r="AI1492" i="1" s="1"/>
  <c r="Y1492" i="1"/>
  <c r="X1445" i="1"/>
  <c r="Z1445" i="1" s="1"/>
  <c r="AI1445" i="1" s="1"/>
  <c r="Y1445" i="1"/>
  <c r="X1428" i="1"/>
  <c r="Z1428" i="1" s="1"/>
  <c r="AI1428" i="1" s="1"/>
  <c r="Y1428" i="1"/>
  <c r="X1381" i="1"/>
  <c r="Z1381" i="1" s="1"/>
  <c r="AI1381" i="1" s="1"/>
  <c r="Y1381" i="1"/>
  <c r="X1364" i="1"/>
  <c r="Z1364" i="1" s="1"/>
  <c r="AI1364" i="1" s="1"/>
  <c r="Y1364" i="1"/>
  <c r="X1317" i="1"/>
  <c r="Z1317" i="1" s="1"/>
  <c r="AI1317" i="1" s="1"/>
  <c r="Y1317" i="1"/>
  <c r="X1300" i="1"/>
  <c r="Z1300" i="1" s="1"/>
  <c r="AI1300" i="1" s="1"/>
  <c r="Y1300" i="1"/>
  <c r="X1261" i="1"/>
  <c r="Z1261" i="1" s="1"/>
  <c r="AI1261" i="1" s="1"/>
  <c r="Y1261" i="1"/>
  <c r="X1132" i="1"/>
  <c r="Z1132" i="1" s="1"/>
  <c r="AI1132" i="1" s="1"/>
  <c r="Y1132" i="1"/>
  <c r="X1092" i="1"/>
  <c r="Z1092" i="1" s="1"/>
  <c r="AI1092" i="1" s="1"/>
  <c r="Y1092" i="1"/>
  <c r="Y1065" i="1"/>
  <c r="X1065" i="1"/>
  <c r="Z1065" i="1" s="1"/>
  <c r="AI1065" i="1" s="1"/>
  <c r="X1060" i="1"/>
  <c r="Z1060" i="1" s="1"/>
  <c r="AI1060" i="1" s="1"/>
  <c r="Y1060" i="1"/>
  <c r="Y1535" i="1"/>
  <c r="Y1527" i="1"/>
  <c r="Y1519" i="1"/>
  <c r="Y1511" i="1"/>
  <c r="Y1503" i="1"/>
  <c r="Y1495" i="1"/>
  <c r="Y1487" i="1"/>
  <c r="Y1479" i="1"/>
  <c r="Y1471" i="1"/>
  <c r="Y1463" i="1"/>
  <c r="Y1455" i="1"/>
  <c r="Y1447" i="1"/>
  <c r="Y1439" i="1"/>
  <c r="Y1431" i="1"/>
  <c r="Y1423" i="1"/>
  <c r="Y1415" i="1"/>
  <c r="Y1407" i="1"/>
  <c r="Y1399" i="1"/>
  <c r="Y1391" i="1"/>
  <c r="Y1383" i="1"/>
  <c r="Y1375" i="1"/>
  <c r="Y1367" i="1"/>
  <c r="Y1359" i="1"/>
  <c r="Y1351" i="1"/>
  <c r="Y1343" i="1"/>
  <c r="Y1335" i="1"/>
  <c r="Y1327" i="1"/>
  <c r="Y1319" i="1"/>
  <c r="Y1311" i="1"/>
  <c r="Y1303" i="1"/>
  <c r="Y1295" i="1"/>
  <c r="Y1287" i="1"/>
  <c r="Y1279" i="1"/>
  <c r="Y1271" i="1"/>
  <c r="Y1263" i="1"/>
  <c r="Y1255" i="1"/>
  <c r="Y1247" i="1"/>
  <c r="Y1239" i="1"/>
  <c r="Y1231" i="1"/>
  <c r="Y1223" i="1"/>
  <c r="Y1215" i="1"/>
  <c r="Y1213" i="1"/>
  <c r="X1148" i="1"/>
  <c r="Z1148" i="1" s="1"/>
  <c r="AI1148" i="1" s="1"/>
  <c r="Y1148" i="1"/>
  <c r="X1108" i="1"/>
  <c r="Z1108" i="1" s="1"/>
  <c r="AI1108" i="1" s="1"/>
  <c r="Y1108" i="1"/>
  <c r="Y1286" i="1"/>
  <c r="Y1278" i="1"/>
  <c r="Y1270" i="1"/>
  <c r="Y1262" i="1"/>
  <c r="Y1254" i="1"/>
  <c r="Y1246" i="1"/>
  <c r="Y1238" i="1"/>
  <c r="Y1230" i="1"/>
  <c r="Y1222" i="1"/>
  <c r="X1214" i="1"/>
  <c r="Z1214" i="1" s="1"/>
  <c r="AI1214" i="1" s="1"/>
  <c r="Y1212" i="1"/>
  <c r="X1164" i="1"/>
  <c r="Z1164" i="1" s="1"/>
  <c r="AI1164" i="1" s="1"/>
  <c r="Y1164" i="1"/>
  <c r="Y1245" i="1"/>
  <c r="Y1237" i="1"/>
  <c r="Y1229" i="1"/>
  <c r="Y1221" i="1"/>
  <c r="Y1208" i="1"/>
  <c r="X1188" i="1"/>
  <c r="Z1188" i="1" s="1"/>
  <c r="AI1188" i="1" s="1"/>
  <c r="Y1188" i="1"/>
  <c r="X1124" i="1"/>
  <c r="Z1124" i="1" s="1"/>
  <c r="AI1124" i="1" s="1"/>
  <c r="Y1124" i="1"/>
  <c r="X1063" i="1"/>
  <c r="Z1063" i="1" s="1"/>
  <c r="AI1063" i="1" s="1"/>
  <c r="Y1063" i="1"/>
  <c r="X1140" i="1"/>
  <c r="Z1140" i="1" s="1"/>
  <c r="AI1140" i="1" s="1"/>
  <c r="Y1140" i="1"/>
  <c r="X1100" i="1"/>
  <c r="Z1100" i="1" s="1"/>
  <c r="AI1100" i="1" s="1"/>
  <c r="Y1100" i="1"/>
  <c r="X1084" i="1"/>
  <c r="Z1084" i="1" s="1"/>
  <c r="AI1084" i="1" s="1"/>
  <c r="Y1084" i="1"/>
  <c r="X1172" i="1"/>
  <c r="Z1172" i="1" s="1"/>
  <c r="AI1172" i="1" s="1"/>
  <c r="Y1172" i="1"/>
  <c r="X1064" i="1"/>
  <c r="Z1064" i="1" s="1"/>
  <c r="AI1064" i="1" s="1"/>
  <c r="Y1064" i="1"/>
  <c r="X1059" i="1"/>
  <c r="Z1059" i="1" s="1"/>
  <c r="AI1059" i="1" s="1"/>
  <c r="Y1059" i="1"/>
  <c r="X1196" i="1"/>
  <c r="Z1196" i="1" s="1"/>
  <c r="AI1196" i="1" s="1"/>
  <c r="Y1196" i="1"/>
  <c r="X1156" i="1"/>
  <c r="Z1156" i="1" s="1"/>
  <c r="AI1156" i="1" s="1"/>
  <c r="Y1156" i="1"/>
  <c r="X1116" i="1"/>
  <c r="Z1116" i="1" s="1"/>
  <c r="AI1116" i="1" s="1"/>
  <c r="Y1116" i="1"/>
  <c r="Y1207" i="1"/>
  <c r="Y1199" i="1"/>
  <c r="Y1191" i="1"/>
  <c r="Y1183" i="1"/>
  <c r="Y1175" i="1"/>
  <c r="Y1167" i="1"/>
  <c r="Y1159" i="1"/>
  <c r="Y1151" i="1"/>
  <c r="Y1143" i="1"/>
  <c r="Y1135" i="1"/>
  <c r="Y1127" i="1"/>
  <c r="Y1119" i="1"/>
  <c r="Y1111" i="1"/>
  <c r="Y1103" i="1"/>
  <c r="Y1095" i="1"/>
  <c r="Y1087" i="1"/>
  <c r="Y1079" i="1"/>
  <c r="X1041" i="1"/>
  <c r="Z1041" i="1" s="1"/>
  <c r="AI1041" i="1" s="1"/>
  <c r="Y1041" i="1"/>
  <c r="X1015" i="1"/>
  <c r="Z1015" i="1" s="1"/>
  <c r="AI1015" i="1" s="1"/>
  <c r="Y1015" i="1"/>
  <c r="X1008" i="1"/>
  <c r="Z1008" i="1" s="1"/>
  <c r="AI1008" i="1" s="1"/>
  <c r="Y1008" i="1"/>
  <c r="X983" i="1"/>
  <c r="Z983" i="1" s="1"/>
  <c r="AI983" i="1" s="1"/>
  <c r="Y983" i="1"/>
  <c r="X976" i="1"/>
  <c r="Z976" i="1" s="1"/>
  <c r="AI976" i="1" s="1"/>
  <c r="Y976" i="1"/>
  <c r="X951" i="1"/>
  <c r="Z951" i="1" s="1"/>
  <c r="AI951" i="1" s="1"/>
  <c r="Y951" i="1"/>
  <c r="Y1206" i="1"/>
  <c r="Y1198" i="1"/>
  <c r="Y1190" i="1"/>
  <c r="Y1182" i="1"/>
  <c r="Y1174" i="1"/>
  <c r="Y1166" i="1"/>
  <c r="Y1158" i="1"/>
  <c r="Y1150" i="1"/>
  <c r="Y1142" i="1"/>
  <c r="Y1134" i="1"/>
  <c r="Y1126" i="1"/>
  <c r="Y1118" i="1"/>
  <c r="Y1110" i="1"/>
  <c r="Y1102" i="1"/>
  <c r="Y1094" i="1"/>
  <c r="Y1086" i="1"/>
  <c r="Y1078" i="1"/>
  <c r="Y1157" i="1"/>
  <c r="Y1149" i="1"/>
  <c r="Y1141" i="1"/>
  <c r="Y1133" i="1"/>
  <c r="Y1125" i="1"/>
  <c r="Y1117" i="1"/>
  <c r="Y1109" i="1"/>
  <c r="Y1101" i="1"/>
  <c r="Y1093" i="1"/>
  <c r="Y1085" i="1"/>
  <c r="Y1077" i="1"/>
  <c r="X1023" i="1"/>
  <c r="Z1023" i="1" s="1"/>
  <c r="AI1023" i="1" s="1"/>
  <c r="Y1023" i="1"/>
  <c r="X1016" i="1"/>
  <c r="Z1016" i="1" s="1"/>
  <c r="AI1016" i="1" s="1"/>
  <c r="Y1016" i="1"/>
  <c r="X991" i="1"/>
  <c r="Z991" i="1" s="1"/>
  <c r="AI991" i="1" s="1"/>
  <c r="Y991" i="1"/>
  <c r="X984" i="1"/>
  <c r="Z984" i="1" s="1"/>
  <c r="AI984" i="1" s="1"/>
  <c r="Y984" i="1"/>
  <c r="X959" i="1"/>
  <c r="Z959" i="1" s="1"/>
  <c r="AI959" i="1" s="1"/>
  <c r="Y959" i="1"/>
  <c r="X952" i="1"/>
  <c r="Z952" i="1" s="1"/>
  <c r="AI952" i="1" s="1"/>
  <c r="Y952" i="1"/>
  <c r="Y1083" i="1"/>
  <c r="Y1075" i="1"/>
  <c r="X1039" i="1"/>
  <c r="Z1039" i="1" s="1"/>
  <c r="AI1039" i="1" s="1"/>
  <c r="Y1039" i="1"/>
  <c r="X1031" i="1"/>
  <c r="Z1031" i="1" s="1"/>
  <c r="AI1031" i="1" s="1"/>
  <c r="Y1031" i="1"/>
  <c r="X1024" i="1"/>
  <c r="Z1024" i="1" s="1"/>
  <c r="AI1024" i="1" s="1"/>
  <c r="Y1024" i="1"/>
  <c r="X999" i="1"/>
  <c r="Z999" i="1" s="1"/>
  <c r="AI999" i="1" s="1"/>
  <c r="Y999" i="1"/>
  <c r="X992" i="1"/>
  <c r="Z992" i="1" s="1"/>
  <c r="AI992" i="1" s="1"/>
  <c r="Y992" i="1"/>
  <c r="X967" i="1"/>
  <c r="Z967" i="1" s="1"/>
  <c r="AI967" i="1" s="1"/>
  <c r="Y967" i="1"/>
  <c r="X960" i="1"/>
  <c r="Z960" i="1" s="1"/>
  <c r="AI960" i="1" s="1"/>
  <c r="Y960" i="1"/>
  <c r="X943" i="1"/>
  <c r="Z943" i="1" s="1"/>
  <c r="AI943" i="1" s="1"/>
  <c r="Y943" i="1"/>
  <c r="X1040" i="1"/>
  <c r="Z1040" i="1" s="1"/>
  <c r="AI1040" i="1" s="1"/>
  <c r="Y1040" i="1"/>
  <c r="X1032" i="1"/>
  <c r="Z1032" i="1" s="1"/>
  <c r="AI1032" i="1" s="1"/>
  <c r="Y1032" i="1"/>
  <c r="X1007" i="1"/>
  <c r="Z1007" i="1" s="1"/>
  <c r="AI1007" i="1" s="1"/>
  <c r="Y1007" i="1"/>
  <c r="X1000" i="1"/>
  <c r="Z1000" i="1" s="1"/>
  <c r="AI1000" i="1" s="1"/>
  <c r="Y1000" i="1"/>
  <c r="X975" i="1"/>
  <c r="Z975" i="1" s="1"/>
  <c r="AI975" i="1" s="1"/>
  <c r="Y975" i="1"/>
  <c r="X968" i="1"/>
  <c r="Z968" i="1" s="1"/>
  <c r="AI968" i="1" s="1"/>
  <c r="Y968" i="1"/>
  <c r="X829" i="1"/>
  <c r="Z829" i="1" s="1"/>
  <c r="AI829" i="1" s="1"/>
  <c r="Y829" i="1"/>
  <c r="X587" i="1"/>
  <c r="Y587" i="1"/>
  <c r="X885" i="1"/>
  <c r="Z885" i="1" s="1"/>
  <c r="AI885" i="1" s="1"/>
  <c r="Y885" i="1"/>
  <c r="X869" i="1"/>
  <c r="Z869" i="1" s="1"/>
  <c r="AI869" i="1" s="1"/>
  <c r="Y869" i="1"/>
  <c r="X805" i="1"/>
  <c r="Z805" i="1" s="1"/>
  <c r="AI805" i="1" s="1"/>
  <c r="Y805" i="1"/>
  <c r="Y930" i="1"/>
  <c r="Y918" i="1"/>
  <c r="X845" i="1"/>
  <c r="Z845" i="1" s="1"/>
  <c r="AI845" i="1" s="1"/>
  <c r="Y845" i="1"/>
  <c r="Y1033" i="1"/>
  <c r="Y1025" i="1"/>
  <c r="Y1017" i="1"/>
  <c r="Y1009" i="1"/>
  <c r="Y1001" i="1"/>
  <c r="Y993" i="1"/>
  <c r="Y985" i="1"/>
  <c r="Y977" i="1"/>
  <c r="Y969" i="1"/>
  <c r="Y961" i="1"/>
  <c r="Y953" i="1"/>
  <c r="Y945" i="1"/>
  <c r="Y937" i="1"/>
  <c r="Y929" i="1"/>
  <c r="Y917" i="1"/>
  <c r="Y914" i="1"/>
  <c r="Y910" i="1"/>
  <c r="X821" i="1"/>
  <c r="Z821" i="1" s="1"/>
  <c r="AI821" i="1" s="1"/>
  <c r="Y821" i="1"/>
  <c r="X781" i="1"/>
  <c r="Z781" i="1" s="1"/>
  <c r="AI781" i="1" s="1"/>
  <c r="Y781" i="1"/>
  <c r="Y944" i="1"/>
  <c r="Y936" i="1"/>
  <c r="Y928" i="1"/>
  <c r="Y913" i="1"/>
  <c r="Y909" i="1"/>
  <c r="X893" i="1"/>
  <c r="Z893" i="1" s="1"/>
  <c r="AI893" i="1" s="1"/>
  <c r="Y893" i="1"/>
  <c r="X890" i="1"/>
  <c r="Z890" i="1" s="1"/>
  <c r="AI890" i="1" s="1"/>
  <c r="X861" i="1"/>
  <c r="Z861" i="1" s="1"/>
  <c r="AI861" i="1" s="1"/>
  <c r="Y861" i="1"/>
  <c r="X797" i="1"/>
  <c r="Z797" i="1" s="1"/>
  <c r="AI797" i="1" s="1"/>
  <c r="Y797" i="1"/>
  <c r="X746" i="1"/>
  <c r="Z746" i="1" s="1"/>
  <c r="AI746" i="1" s="1"/>
  <c r="Y746" i="1"/>
  <c r="Y935" i="1"/>
  <c r="Y927" i="1"/>
  <c r="X877" i="1"/>
  <c r="Z877" i="1" s="1"/>
  <c r="AI877" i="1" s="1"/>
  <c r="Y877" i="1"/>
  <c r="X837" i="1"/>
  <c r="Z837" i="1" s="1"/>
  <c r="AI837" i="1" s="1"/>
  <c r="Y837" i="1"/>
  <c r="X813" i="1"/>
  <c r="Z813" i="1" s="1"/>
  <c r="AI813" i="1" s="1"/>
  <c r="Y813" i="1"/>
  <c r="X901" i="1"/>
  <c r="Z901" i="1" s="1"/>
  <c r="AI901" i="1" s="1"/>
  <c r="Y901" i="1"/>
  <c r="X853" i="1"/>
  <c r="Z853" i="1" s="1"/>
  <c r="AI853" i="1" s="1"/>
  <c r="Y853" i="1"/>
  <c r="X789" i="1"/>
  <c r="Z789" i="1" s="1"/>
  <c r="AI789" i="1" s="1"/>
  <c r="Y789" i="1"/>
  <c r="X773" i="1"/>
  <c r="Z773" i="1" s="1"/>
  <c r="AI773" i="1" s="1"/>
  <c r="Y773" i="1"/>
  <c r="X748" i="1"/>
  <c r="Z748" i="1" s="1"/>
  <c r="AI748" i="1" s="1"/>
  <c r="Y748" i="1"/>
  <c r="X737" i="1"/>
  <c r="Z737" i="1" s="1"/>
  <c r="AI737" i="1" s="1"/>
  <c r="Y737" i="1"/>
  <c r="X565" i="1"/>
  <c r="Y565" i="1"/>
  <c r="X517" i="1"/>
  <c r="Y517" i="1"/>
  <c r="X721" i="1"/>
  <c r="Z721" i="1" s="1"/>
  <c r="AI721" i="1" s="1"/>
  <c r="Y721" i="1"/>
  <c r="X756" i="1"/>
  <c r="Z756" i="1" s="1"/>
  <c r="AI756" i="1" s="1"/>
  <c r="Y756" i="1"/>
  <c r="X738" i="1"/>
  <c r="Z738" i="1" s="1"/>
  <c r="AI738" i="1" s="1"/>
  <c r="Y738" i="1"/>
  <c r="X705" i="1"/>
  <c r="Z705" i="1" s="1"/>
  <c r="AI705" i="1" s="1"/>
  <c r="Y705" i="1"/>
  <c r="X689" i="1"/>
  <c r="Z689" i="1" s="1"/>
  <c r="AI689" i="1" s="1"/>
  <c r="Y689" i="1"/>
  <c r="X673" i="1"/>
  <c r="Z673" i="1" s="1"/>
  <c r="AI673" i="1" s="1"/>
  <c r="Y673" i="1"/>
  <c r="X657" i="1"/>
  <c r="Z657" i="1" s="1"/>
  <c r="AI657" i="1" s="1"/>
  <c r="Y657" i="1"/>
  <c r="X641" i="1"/>
  <c r="Z641" i="1" s="1"/>
  <c r="AI641" i="1" s="1"/>
  <c r="Y641" i="1"/>
  <c r="X625" i="1"/>
  <c r="Z625" i="1" s="1"/>
  <c r="AI625" i="1" s="1"/>
  <c r="Y625" i="1"/>
  <c r="X722" i="1"/>
  <c r="Z722" i="1" s="1"/>
  <c r="AI722" i="1" s="1"/>
  <c r="Y722" i="1"/>
  <c r="Y908" i="1"/>
  <c r="Y900" i="1"/>
  <c r="Y892" i="1"/>
  <c r="Y884" i="1"/>
  <c r="Y876" i="1"/>
  <c r="Y868" i="1"/>
  <c r="Y860" i="1"/>
  <c r="Y852" i="1"/>
  <c r="Y844" i="1"/>
  <c r="Y836" i="1"/>
  <c r="Y828" i="1"/>
  <c r="Y820" i="1"/>
  <c r="Y812" i="1"/>
  <c r="Y804" i="1"/>
  <c r="Y796" i="1"/>
  <c r="Y788" i="1"/>
  <c r="Y780" i="1"/>
  <c r="Y772" i="1"/>
  <c r="Y745" i="1"/>
  <c r="X729" i="1"/>
  <c r="Z729" i="1" s="1"/>
  <c r="AI729" i="1" s="1"/>
  <c r="Y729" i="1"/>
  <c r="Y586" i="1"/>
  <c r="X586" i="1"/>
  <c r="X617" i="1"/>
  <c r="Z617" i="1" s="1"/>
  <c r="AI617" i="1" s="1"/>
  <c r="Y617" i="1"/>
  <c r="X730" i="1"/>
  <c r="Z730" i="1" s="1"/>
  <c r="AI730" i="1" s="1"/>
  <c r="Y730" i="1"/>
  <c r="X713" i="1"/>
  <c r="Z713" i="1" s="1"/>
  <c r="AI713" i="1" s="1"/>
  <c r="Y713" i="1"/>
  <c r="X697" i="1"/>
  <c r="Z697" i="1" s="1"/>
  <c r="AI697" i="1" s="1"/>
  <c r="Y697" i="1"/>
  <c r="X681" i="1"/>
  <c r="Z681" i="1" s="1"/>
  <c r="AI681" i="1" s="1"/>
  <c r="Y681" i="1"/>
  <c r="X665" i="1"/>
  <c r="Z665" i="1" s="1"/>
  <c r="AI665" i="1" s="1"/>
  <c r="Y665" i="1"/>
  <c r="X649" i="1"/>
  <c r="Z649" i="1" s="1"/>
  <c r="AI649" i="1" s="1"/>
  <c r="Y649" i="1"/>
  <c r="X633" i="1"/>
  <c r="Z633" i="1" s="1"/>
  <c r="AI633" i="1" s="1"/>
  <c r="Y633" i="1"/>
  <c r="Y740" i="1"/>
  <c r="Y732" i="1"/>
  <c r="Y724" i="1"/>
  <c r="Y716" i="1"/>
  <c r="Y708" i="1"/>
  <c r="Y700" i="1"/>
  <c r="Y692" i="1"/>
  <c r="Y684" i="1"/>
  <c r="Y676" i="1"/>
  <c r="Y668" i="1"/>
  <c r="Y660" i="1"/>
  <c r="Y652" i="1"/>
  <c r="Y644" i="1"/>
  <c r="Y636" i="1"/>
  <c r="Y628" i="1"/>
  <c r="Y620" i="1"/>
  <c r="Y611" i="1"/>
  <c r="Y599" i="1"/>
  <c r="Y577" i="1"/>
  <c r="X541" i="1"/>
  <c r="Z541" i="1" s="1"/>
  <c r="Y541" i="1"/>
  <c r="X478" i="1"/>
  <c r="Z478" i="1" s="1"/>
  <c r="Y478" i="1"/>
  <c r="Y597" i="1"/>
  <c r="Y579" i="1"/>
  <c r="X578" i="1"/>
  <c r="X573" i="1"/>
  <c r="Y573" i="1"/>
  <c r="X502" i="1"/>
  <c r="Z502" i="1" s="1"/>
  <c r="Y502" i="1"/>
  <c r="X462" i="1"/>
  <c r="Y462" i="1"/>
  <c r="Y714" i="1"/>
  <c r="Y706" i="1"/>
  <c r="Y698" i="1"/>
  <c r="Y690" i="1"/>
  <c r="Y682" i="1"/>
  <c r="Y674" i="1"/>
  <c r="Y666" i="1"/>
  <c r="Y658" i="1"/>
  <c r="Y650" i="1"/>
  <c r="Y642" i="1"/>
  <c r="Y634" i="1"/>
  <c r="Y626" i="1"/>
  <c r="Y618" i="1"/>
  <c r="Y608" i="1"/>
  <c r="Y596" i="1"/>
  <c r="Y593" i="1"/>
  <c r="Y583" i="1"/>
  <c r="X549" i="1"/>
  <c r="Z549" i="1" s="1"/>
  <c r="Y549" i="1"/>
  <c r="X525" i="1"/>
  <c r="Z525" i="1" s="1"/>
  <c r="Y525" i="1"/>
  <c r="Y607" i="1"/>
  <c r="Y595" i="1"/>
  <c r="X594" i="1"/>
  <c r="Y585" i="1"/>
  <c r="X571" i="1"/>
  <c r="Y571" i="1"/>
  <c r="X509" i="1"/>
  <c r="Z509" i="1" s="1"/>
  <c r="Y509" i="1"/>
  <c r="X486" i="1"/>
  <c r="Z486" i="1" s="1"/>
  <c r="Y486" i="1"/>
  <c r="X470" i="1"/>
  <c r="Z470" i="1" s="1"/>
  <c r="Y470" i="1"/>
  <c r="X445" i="1"/>
  <c r="Z445" i="1" s="1"/>
  <c r="AI445" i="1" s="1"/>
  <c r="Y445" i="1"/>
  <c r="Y589" i="1"/>
  <c r="X557" i="1"/>
  <c r="Z557" i="1" s="1"/>
  <c r="Y557" i="1"/>
  <c r="X533" i="1"/>
  <c r="Z533" i="1" s="1"/>
  <c r="Y533" i="1"/>
  <c r="X494" i="1"/>
  <c r="Z494" i="1" s="1"/>
  <c r="Y494" i="1"/>
  <c r="Y473" i="1"/>
  <c r="Y572" i="1"/>
  <c r="Y564" i="1"/>
  <c r="Y556" i="1"/>
  <c r="Y548" i="1"/>
  <c r="Y540" i="1"/>
  <c r="Y532" i="1"/>
  <c r="Y524" i="1"/>
  <c r="Y516" i="1"/>
  <c r="Y508" i="1"/>
  <c r="Y501" i="1"/>
  <c r="Y493" i="1"/>
  <c r="Y485" i="1"/>
  <c r="Y477" i="1"/>
  <c r="Y469" i="1"/>
  <c r="Y452" i="1"/>
  <c r="Y444" i="1"/>
  <c r="Y563" i="1"/>
  <c r="Y555" i="1"/>
  <c r="Y547" i="1"/>
  <c r="Y539" i="1"/>
  <c r="Y531" i="1"/>
  <c r="Y523" i="1"/>
  <c r="Y515" i="1"/>
  <c r="Y507" i="1"/>
  <c r="Y500" i="1"/>
  <c r="Y492" i="1"/>
  <c r="Y484" i="1"/>
  <c r="Y476" i="1"/>
  <c r="Y468" i="1"/>
  <c r="Y451" i="1"/>
  <c r="Y443" i="1"/>
  <c r="R440" i="1"/>
  <c r="X440" i="1"/>
  <c r="Z440" i="1" s="1"/>
  <c r="AI440" i="1" s="1"/>
  <c r="Y359" i="1"/>
  <c r="X359" i="1"/>
  <c r="Z359" i="1" s="1"/>
  <c r="AI359" i="1" s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22" i="1"/>
  <c r="Z422" i="1" s="1"/>
  <c r="AI422" i="1" s="1"/>
  <c r="Y422" i="1"/>
  <c r="X438" i="1"/>
  <c r="Z438" i="1" s="1"/>
  <c r="AI438" i="1" s="1"/>
  <c r="Y438" i="1"/>
  <c r="Y356" i="1"/>
  <c r="X356" i="1"/>
  <c r="Z356" i="1" s="1"/>
  <c r="AI356" i="1" s="1"/>
  <c r="X357" i="1"/>
  <c r="Z357" i="1" s="1"/>
  <c r="AI357" i="1" s="1"/>
  <c r="Y357" i="1"/>
  <c r="X358" i="1"/>
  <c r="Z358" i="1" s="1"/>
  <c r="AI358" i="1" s="1"/>
  <c r="Y358" i="1"/>
  <c r="X360" i="1"/>
  <c r="Z360" i="1" s="1"/>
  <c r="AI360" i="1" s="1"/>
  <c r="Y360" i="1"/>
  <c r="Y361" i="1"/>
  <c r="X361" i="1"/>
  <c r="Z361" i="1" s="1"/>
  <c r="AI361" i="1" s="1"/>
  <c r="Y362" i="1"/>
  <c r="X362" i="1"/>
  <c r="Z362" i="1" s="1"/>
  <c r="AI362" i="1" s="1"/>
  <c r="X363" i="1"/>
  <c r="Z363" i="1" s="1"/>
  <c r="AI363" i="1" s="1"/>
  <c r="Y363" i="1"/>
  <c r="X364" i="1"/>
  <c r="Z364" i="1" s="1"/>
  <c r="AI364" i="1" s="1"/>
  <c r="Y364" i="1"/>
  <c r="X365" i="1"/>
  <c r="Z365" i="1" s="1"/>
  <c r="AI365" i="1" s="1"/>
  <c r="Y365" i="1"/>
  <c r="Y366" i="1"/>
  <c r="X366" i="1"/>
  <c r="Z366" i="1" s="1"/>
  <c r="AI366" i="1" s="1"/>
  <c r="X367" i="1"/>
  <c r="Z367" i="1" s="1"/>
  <c r="AI367" i="1" s="1"/>
  <c r="Y367" i="1"/>
  <c r="Y368" i="1"/>
  <c r="X368" i="1"/>
  <c r="Z368" i="1" s="1"/>
  <c r="AI368" i="1" s="1"/>
  <c r="X369" i="1"/>
  <c r="Z369" i="1" s="1"/>
  <c r="AI369" i="1" s="1"/>
  <c r="Y369" i="1"/>
  <c r="Y370" i="1"/>
  <c r="X370" i="1"/>
  <c r="Z370" i="1" s="1"/>
  <c r="AI370" i="1" s="1"/>
  <c r="X371" i="1"/>
  <c r="Z371" i="1" s="1"/>
  <c r="AI371" i="1" s="1"/>
  <c r="Y371" i="1"/>
  <c r="Y372" i="1"/>
  <c r="X372" i="1"/>
  <c r="Z372" i="1" s="1"/>
  <c r="AI372" i="1" s="1"/>
  <c r="Y373" i="1"/>
  <c r="X373" i="1"/>
  <c r="Z373" i="1" s="1"/>
  <c r="AI373" i="1" s="1"/>
  <c r="X374" i="1"/>
  <c r="Z374" i="1" s="1"/>
  <c r="AI374" i="1" s="1"/>
  <c r="Y374" i="1"/>
  <c r="Y375" i="1"/>
  <c r="X375" i="1"/>
  <c r="Z375" i="1" s="1"/>
  <c r="AI375" i="1" s="1"/>
  <c r="Y376" i="1"/>
  <c r="X376" i="1"/>
  <c r="Z376" i="1" s="1"/>
  <c r="AI376" i="1" s="1"/>
  <c r="X377" i="1"/>
  <c r="Z377" i="1" s="1"/>
  <c r="AI377" i="1" s="1"/>
  <c r="Y377" i="1"/>
  <c r="Y378" i="1"/>
  <c r="X378" i="1"/>
  <c r="Z378" i="1" s="1"/>
  <c r="AI378" i="1" s="1"/>
  <c r="X379" i="1"/>
  <c r="Z379" i="1" s="1"/>
  <c r="AI379" i="1" s="1"/>
  <c r="Y379" i="1"/>
  <c r="Y380" i="1"/>
  <c r="X380" i="1"/>
  <c r="Z380" i="1" s="1"/>
  <c r="AI380" i="1" s="1"/>
  <c r="Y381" i="1"/>
  <c r="X381" i="1"/>
  <c r="Z381" i="1" s="1"/>
  <c r="AI381" i="1" s="1"/>
  <c r="Y382" i="1"/>
  <c r="X382" i="1"/>
  <c r="Z382" i="1" s="1"/>
  <c r="AI382" i="1" s="1"/>
  <c r="X383" i="1"/>
  <c r="Z383" i="1" s="1"/>
  <c r="AI383" i="1" s="1"/>
  <c r="Y383" i="1"/>
  <c r="Y384" i="1"/>
  <c r="X384" i="1"/>
  <c r="Z384" i="1" s="1"/>
  <c r="AI384" i="1" s="1"/>
  <c r="X385" i="1"/>
  <c r="Z385" i="1" s="1"/>
  <c r="AI385" i="1" s="1"/>
  <c r="Y385" i="1"/>
  <c r="X386" i="1"/>
  <c r="Z386" i="1" s="1"/>
  <c r="AI386" i="1" s="1"/>
  <c r="Y386" i="1"/>
  <c r="Y387" i="1"/>
  <c r="X387" i="1"/>
  <c r="Z387" i="1" s="1"/>
  <c r="AI387" i="1" s="1"/>
  <c r="X388" i="1"/>
  <c r="Z388" i="1" s="1"/>
  <c r="AI388" i="1" s="1"/>
  <c r="Y388" i="1"/>
  <c r="X389" i="1"/>
  <c r="Z389" i="1" s="1"/>
  <c r="AI389" i="1" s="1"/>
  <c r="Y389" i="1"/>
  <c r="Y390" i="1"/>
  <c r="X390" i="1"/>
  <c r="Z390" i="1" s="1"/>
  <c r="AI390" i="1" s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X394" i="1"/>
  <c r="Z394" i="1" s="1"/>
  <c r="AI394" i="1" s="1"/>
  <c r="Y394" i="1"/>
  <c r="Y395" i="1"/>
  <c r="X395" i="1"/>
  <c r="Z395" i="1" s="1"/>
  <c r="AI395" i="1" s="1"/>
  <c r="X396" i="1"/>
  <c r="Z396" i="1" s="1"/>
  <c r="AI396" i="1" s="1"/>
  <c r="Y396" i="1"/>
  <c r="X397" i="1"/>
  <c r="Z397" i="1" s="1"/>
  <c r="AI397" i="1" s="1"/>
  <c r="Y397" i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Y403" i="1"/>
  <c r="X403" i="1"/>
  <c r="Z403" i="1" s="1"/>
  <c r="AI403" i="1" s="1"/>
  <c r="X404" i="1"/>
  <c r="Z404" i="1" s="1"/>
  <c r="AI404" i="1" s="1"/>
  <c r="Y404" i="1"/>
  <c r="X405" i="1"/>
  <c r="Z405" i="1" s="1"/>
  <c r="AI405" i="1" s="1"/>
  <c r="Y405" i="1"/>
  <c r="Y406" i="1"/>
  <c r="X406" i="1"/>
  <c r="Z406" i="1" s="1"/>
  <c r="AI406" i="1" s="1"/>
  <c r="X407" i="1"/>
  <c r="Z407" i="1" s="1"/>
  <c r="AI407" i="1" s="1"/>
  <c r="Y407" i="1"/>
  <c r="Y408" i="1"/>
  <c r="X408" i="1"/>
  <c r="Z408" i="1" s="1"/>
  <c r="AI408" i="1" s="1"/>
  <c r="X409" i="1"/>
  <c r="Z409" i="1" s="1"/>
  <c r="AI409" i="1" s="1"/>
  <c r="Y409" i="1"/>
  <c r="Y410" i="1"/>
  <c r="X410" i="1"/>
  <c r="Z410" i="1" s="1"/>
  <c r="AI410" i="1" s="1"/>
  <c r="X411" i="1"/>
  <c r="Z411" i="1" s="1"/>
  <c r="AI411" i="1" s="1"/>
  <c r="Y411" i="1"/>
  <c r="X412" i="1"/>
  <c r="Z412" i="1" s="1"/>
  <c r="AI412" i="1" s="1"/>
  <c r="Y412" i="1"/>
  <c r="X413" i="1"/>
  <c r="Z413" i="1" s="1"/>
  <c r="AI413" i="1" s="1"/>
  <c r="Y413" i="1"/>
  <c r="Y414" i="1"/>
  <c r="X414" i="1"/>
  <c r="Z414" i="1" s="1"/>
  <c r="AI414" i="1" s="1"/>
  <c r="Y415" i="1"/>
  <c r="X415" i="1"/>
  <c r="Z415" i="1" s="1"/>
  <c r="AI415" i="1" s="1"/>
  <c r="X416" i="1"/>
  <c r="Z416" i="1" s="1"/>
  <c r="AI416" i="1" s="1"/>
  <c r="Y416" i="1"/>
  <c r="X423" i="1"/>
  <c r="Z423" i="1" s="1"/>
  <c r="AI423" i="1" s="1"/>
  <c r="Y423" i="1"/>
  <c r="X424" i="1"/>
  <c r="Z424" i="1" s="1"/>
  <c r="AI424" i="1" s="1"/>
  <c r="Y424" i="1"/>
  <c r="X425" i="1"/>
  <c r="Z425" i="1" s="1"/>
  <c r="AI425" i="1" s="1"/>
  <c r="Y425" i="1"/>
  <c r="X426" i="1"/>
  <c r="Z426" i="1" s="1"/>
  <c r="AI426" i="1" s="1"/>
  <c r="Y426" i="1"/>
  <c r="X427" i="1"/>
  <c r="Z427" i="1" s="1"/>
  <c r="AI427" i="1" s="1"/>
  <c r="Y427" i="1"/>
  <c r="Y428" i="1"/>
  <c r="X428" i="1"/>
  <c r="Z428" i="1" s="1"/>
  <c r="AI428" i="1" s="1"/>
  <c r="Y429" i="1"/>
  <c r="X429" i="1"/>
  <c r="Z429" i="1" s="1"/>
  <c r="AI429" i="1" s="1"/>
  <c r="Y430" i="1"/>
  <c r="X430" i="1"/>
  <c r="Z430" i="1" s="1"/>
  <c r="AI430" i="1" s="1"/>
  <c r="X431" i="1"/>
  <c r="Z431" i="1" s="1"/>
  <c r="AI431" i="1" s="1"/>
  <c r="Y431" i="1"/>
  <c r="Y432" i="1"/>
  <c r="X432" i="1"/>
  <c r="Z432" i="1" s="1"/>
  <c r="AI432" i="1" s="1"/>
  <c r="X433" i="1"/>
  <c r="Z433" i="1" s="1"/>
  <c r="AI433" i="1" s="1"/>
  <c r="Y433" i="1"/>
  <c r="X434" i="1"/>
  <c r="Z434" i="1" s="1"/>
  <c r="AI434" i="1" s="1"/>
  <c r="Y434" i="1"/>
  <c r="X435" i="1"/>
  <c r="Z435" i="1" s="1"/>
  <c r="AI435" i="1" s="1"/>
  <c r="Y435" i="1"/>
  <c r="Y436" i="1"/>
  <c r="X436" i="1"/>
  <c r="Z436" i="1" s="1"/>
  <c r="AI436" i="1" s="1"/>
  <c r="X437" i="1"/>
  <c r="Z437" i="1" s="1"/>
  <c r="AI437" i="1" s="1"/>
  <c r="Y437" i="1"/>
  <c r="X439" i="1"/>
  <c r="Z439" i="1" s="1"/>
  <c r="AI439" i="1" s="1"/>
  <c r="Y439" i="1"/>
  <c r="N4383" i="6"/>
  <c r="N4384" i="6"/>
  <c r="N4385" i="6"/>
  <c r="N4386" i="6"/>
  <c r="N4387" i="6"/>
  <c r="Z587" i="1" l="1"/>
  <c r="Z594" i="1"/>
  <c r="Z566" i="1"/>
  <c r="Z586" i="1"/>
  <c r="Z565" i="1"/>
  <c r="Z604" i="1"/>
  <c r="Z592" i="1"/>
  <c r="Z576" i="1"/>
  <c r="Z562" i="1"/>
  <c r="Z560" i="1"/>
  <c r="Z463" i="1"/>
  <c r="Z4081" i="1"/>
  <c r="Z517" i="1"/>
  <c r="Z603" i="1"/>
  <c r="Z591" i="1"/>
  <c r="Z575" i="1"/>
  <c r="Z602" i="1"/>
  <c r="Z561" i="1"/>
  <c r="Z559" i="1"/>
  <c r="Z542" i="1"/>
  <c r="Z590" i="1"/>
  <c r="Z573" i="1"/>
  <c r="Z601" i="1"/>
  <c r="Z588" i="1"/>
  <c r="Z574" i="1"/>
  <c r="Z514" i="1"/>
  <c r="Z462" i="1"/>
  <c r="Z530" i="1"/>
  <c r="Z578" i="1"/>
  <c r="Z569" i="1"/>
  <c r="Z512" i="1"/>
  <c r="Z521" i="1"/>
  <c r="Z472" i="1"/>
  <c r="Z518" i="1"/>
  <c r="Z552" i="1"/>
  <c r="Z503" i="1"/>
  <c r="Z606" i="1"/>
  <c r="Z600" i="1"/>
  <c r="Z582" i="1"/>
  <c r="Z570" i="1"/>
  <c r="Z605" i="1"/>
  <c r="Z598" i="1"/>
  <c r="Z584" i="1"/>
  <c r="Z568" i="1"/>
  <c r="Z466" i="1"/>
  <c r="Z543" i="1"/>
  <c r="Z482" i="1"/>
  <c r="Z479" i="1"/>
  <c r="Z571" i="1"/>
  <c r="Z581" i="1"/>
  <c r="Z580" i="1"/>
  <c r="Z567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AP150" i="1"/>
  <c r="AQ150" i="1"/>
  <c r="AY150" i="1"/>
  <c r="BB150" i="1"/>
  <c r="BA150" i="1" s="1"/>
  <c r="BC150" i="1"/>
  <c r="AZ150" i="1" s="1"/>
  <c r="H153" i="1"/>
  <c r="S153" i="1" s="1"/>
  <c r="AW3842" i="1"/>
  <c r="AV3843" i="1"/>
  <c r="AU3845" i="1"/>
  <c r="AS3847" i="1"/>
  <c r="AV3849" i="1"/>
  <c r="AR3858" i="1"/>
  <c r="AW3866" i="1"/>
  <c r="AR3867" i="1"/>
  <c r="AR3874" i="1"/>
  <c r="AR3882" i="1"/>
  <c r="AR3890" i="1"/>
  <c r="AV3906" i="1"/>
  <c r="AW3914" i="1"/>
  <c r="AV3930" i="1"/>
  <c r="AS3939" i="1"/>
  <c r="AT3946" i="1"/>
  <c r="AV3963" i="1"/>
  <c r="AT3965" i="1"/>
  <c r="AV3969" i="1"/>
  <c r="AU3986" i="1"/>
  <c r="AV4000" i="1"/>
  <c r="AX4008" i="1"/>
  <c r="AW4016" i="1"/>
  <c r="AV3992" i="1"/>
  <c r="AX4000" i="1"/>
  <c r="AS4008" i="1"/>
  <c r="AU4009" i="1"/>
  <c r="AK3986" i="1"/>
  <c r="AK3987" i="1"/>
  <c r="AK3988" i="1"/>
  <c r="AK3989" i="1"/>
  <c r="AK3990" i="1"/>
  <c r="AK3991" i="1"/>
  <c r="AK3992" i="1"/>
  <c r="AK3993" i="1"/>
  <c r="AK3994" i="1"/>
  <c r="AK3995" i="1"/>
  <c r="AK3996" i="1"/>
  <c r="AK3997" i="1"/>
  <c r="AK3998" i="1"/>
  <c r="AK3999" i="1"/>
  <c r="AK4000" i="1"/>
  <c r="AK4001" i="1"/>
  <c r="AK4002" i="1"/>
  <c r="AK4003" i="1"/>
  <c r="AK4004" i="1"/>
  <c r="AK4005" i="1"/>
  <c r="AK4006" i="1"/>
  <c r="AK4007" i="1"/>
  <c r="AK4008" i="1"/>
  <c r="AK4009" i="1"/>
  <c r="AK4010" i="1"/>
  <c r="AK4011" i="1"/>
  <c r="AK4012" i="1"/>
  <c r="AK4013" i="1"/>
  <c r="AK4014" i="1"/>
  <c r="AK4015" i="1"/>
  <c r="AK4016" i="1"/>
  <c r="AK4017" i="1"/>
  <c r="AK4018" i="1"/>
  <c r="AK4019" i="1"/>
  <c r="AK4020" i="1"/>
  <c r="AK4021" i="1"/>
  <c r="AK4022" i="1"/>
  <c r="AK4023" i="1"/>
  <c r="AO3986" i="1"/>
  <c r="W3986" i="1" s="1"/>
  <c r="AO3987" i="1"/>
  <c r="W3987" i="1" s="1"/>
  <c r="AO3988" i="1"/>
  <c r="W3988" i="1" s="1"/>
  <c r="AO3989" i="1"/>
  <c r="W3989" i="1" s="1"/>
  <c r="AO3990" i="1"/>
  <c r="W3990" i="1" s="1"/>
  <c r="AO3991" i="1"/>
  <c r="W3991" i="1" s="1"/>
  <c r="AO3992" i="1"/>
  <c r="W3992" i="1" s="1"/>
  <c r="AO3993" i="1"/>
  <c r="W3993" i="1" s="1"/>
  <c r="AO3994" i="1"/>
  <c r="W3994" i="1" s="1"/>
  <c r="AO3995" i="1"/>
  <c r="W3995" i="1" s="1"/>
  <c r="AO3996" i="1"/>
  <c r="W3996" i="1" s="1"/>
  <c r="AO3997" i="1"/>
  <c r="W3997" i="1" s="1"/>
  <c r="AO3998" i="1"/>
  <c r="W3998" i="1" s="1"/>
  <c r="AO3999" i="1"/>
  <c r="W3999" i="1" s="1"/>
  <c r="AO4000" i="1"/>
  <c r="W4000" i="1" s="1"/>
  <c r="AO4001" i="1"/>
  <c r="W4001" i="1" s="1"/>
  <c r="AO4002" i="1"/>
  <c r="W4002" i="1" s="1"/>
  <c r="AO4003" i="1"/>
  <c r="W4003" i="1" s="1"/>
  <c r="AO4004" i="1"/>
  <c r="W4004" i="1" s="1"/>
  <c r="AO4005" i="1"/>
  <c r="W4005" i="1" s="1"/>
  <c r="AO4006" i="1"/>
  <c r="W4006" i="1" s="1"/>
  <c r="AO4007" i="1"/>
  <c r="W4007" i="1" s="1"/>
  <c r="AO4008" i="1"/>
  <c r="W4008" i="1" s="1"/>
  <c r="AO4009" i="1"/>
  <c r="W4009" i="1" s="1"/>
  <c r="AO4010" i="1"/>
  <c r="W4010" i="1" s="1"/>
  <c r="AO4011" i="1"/>
  <c r="W4011" i="1" s="1"/>
  <c r="AO4012" i="1"/>
  <c r="W4012" i="1" s="1"/>
  <c r="AO4013" i="1"/>
  <c r="W4013" i="1" s="1"/>
  <c r="AO4014" i="1"/>
  <c r="W4014" i="1" s="1"/>
  <c r="AO4015" i="1"/>
  <c r="W4015" i="1" s="1"/>
  <c r="AO4016" i="1"/>
  <c r="W4016" i="1" s="1"/>
  <c r="AO4017" i="1"/>
  <c r="W4017" i="1" s="1"/>
  <c r="AO4018" i="1"/>
  <c r="W4018" i="1" s="1"/>
  <c r="AO4019" i="1"/>
  <c r="W4019" i="1" s="1"/>
  <c r="AO4020" i="1"/>
  <c r="W4020" i="1" s="1"/>
  <c r="AO4021" i="1"/>
  <c r="W4021" i="1" s="1"/>
  <c r="AO4022" i="1"/>
  <c r="W4022" i="1" s="1"/>
  <c r="AO4023" i="1"/>
  <c r="W4023" i="1" s="1"/>
  <c r="AP3986" i="1"/>
  <c r="AP3987" i="1"/>
  <c r="AP3988" i="1"/>
  <c r="AP3989" i="1"/>
  <c r="AP3990" i="1"/>
  <c r="AP3991" i="1"/>
  <c r="AP3992" i="1"/>
  <c r="AP3993" i="1"/>
  <c r="AP3994" i="1"/>
  <c r="AP3995" i="1"/>
  <c r="AP3996" i="1"/>
  <c r="AP3997" i="1"/>
  <c r="AP3998" i="1"/>
  <c r="AP3999" i="1"/>
  <c r="AP4000" i="1"/>
  <c r="AP4001" i="1"/>
  <c r="AP4002" i="1"/>
  <c r="AP4003" i="1"/>
  <c r="AP4004" i="1"/>
  <c r="AP4005" i="1"/>
  <c r="AP4006" i="1"/>
  <c r="AP4007" i="1"/>
  <c r="AP4008" i="1"/>
  <c r="AP4009" i="1"/>
  <c r="AP4010" i="1"/>
  <c r="AP4011" i="1"/>
  <c r="AP4012" i="1"/>
  <c r="AP4013" i="1"/>
  <c r="AP4014" i="1"/>
  <c r="AP4015" i="1"/>
  <c r="AP4016" i="1"/>
  <c r="AP4017" i="1"/>
  <c r="AP4018" i="1"/>
  <c r="AP4019" i="1"/>
  <c r="AP4020" i="1"/>
  <c r="AP4021" i="1"/>
  <c r="AP4022" i="1"/>
  <c r="AP4023" i="1"/>
  <c r="AQ3986" i="1"/>
  <c r="AQ3987" i="1"/>
  <c r="AQ3988" i="1"/>
  <c r="AQ3989" i="1"/>
  <c r="AQ3990" i="1"/>
  <c r="AQ3991" i="1"/>
  <c r="AQ3992" i="1"/>
  <c r="AQ3993" i="1"/>
  <c r="AQ3994" i="1"/>
  <c r="AQ3995" i="1"/>
  <c r="AQ3996" i="1"/>
  <c r="AQ3997" i="1"/>
  <c r="AQ3998" i="1"/>
  <c r="AQ3999" i="1"/>
  <c r="AQ4000" i="1"/>
  <c r="AQ4001" i="1"/>
  <c r="AQ4002" i="1"/>
  <c r="AQ4003" i="1"/>
  <c r="AQ4004" i="1"/>
  <c r="AQ4005" i="1"/>
  <c r="AQ4006" i="1"/>
  <c r="AQ4007" i="1"/>
  <c r="AQ4008" i="1"/>
  <c r="AQ4009" i="1"/>
  <c r="AQ4010" i="1"/>
  <c r="AQ4011" i="1"/>
  <c r="AQ4012" i="1"/>
  <c r="AQ4013" i="1"/>
  <c r="AQ4014" i="1"/>
  <c r="AQ4015" i="1"/>
  <c r="AQ4016" i="1"/>
  <c r="AQ4017" i="1"/>
  <c r="AQ4018" i="1"/>
  <c r="AQ4019" i="1"/>
  <c r="AQ4020" i="1"/>
  <c r="AQ4021" i="1"/>
  <c r="AQ4022" i="1"/>
  <c r="AQ4023" i="1"/>
  <c r="AR3987" i="1"/>
  <c r="AR3988" i="1"/>
  <c r="AR3989" i="1"/>
  <c r="AR3991" i="1"/>
  <c r="AR3992" i="1"/>
  <c r="AR3995" i="1"/>
  <c r="AR3996" i="1"/>
  <c r="AR3997" i="1"/>
  <c r="AR3999" i="1"/>
  <c r="AR4003" i="1"/>
  <c r="AR4004" i="1"/>
  <c r="AR4005" i="1"/>
  <c r="AR4007" i="1"/>
  <c r="AR4011" i="1"/>
  <c r="AR4012" i="1"/>
  <c r="AR4013" i="1"/>
  <c r="AR4015" i="1"/>
  <c r="AR4018" i="1"/>
  <c r="AR4019" i="1"/>
  <c r="AR4020" i="1"/>
  <c r="AR4021" i="1"/>
  <c r="AR4023" i="1"/>
  <c r="AS3987" i="1"/>
  <c r="AS3988" i="1"/>
  <c r="AS3989" i="1"/>
  <c r="AS3991" i="1"/>
  <c r="AS3995" i="1"/>
  <c r="AS3996" i="1"/>
  <c r="AS3997" i="1"/>
  <c r="AS3999" i="1"/>
  <c r="AS4003" i="1"/>
  <c r="AS4004" i="1"/>
  <c r="AS4005" i="1"/>
  <c r="AS4007" i="1"/>
  <c r="AS4011" i="1"/>
  <c r="AS4012" i="1"/>
  <c r="AS4013" i="1"/>
  <c r="AS4015" i="1"/>
  <c r="AS4016" i="1"/>
  <c r="AS4019" i="1"/>
  <c r="AS4020" i="1"/>
  <c r="AS4021" i="1"/>
  <c r="AS4023" i="1"/>
  <c r="AT3987" i="1"/>
  <c r="AT3988" i="1"/>
  <c r="AT3989" i="1"/>
  <c r="AT3991" i="1"/>
  <c r="AT3995" i="1"/>
  <c r="AT3996" i="1"/>
  <c r="AT3997" i="1"/>
  <c r="AT3999" i="1"/>
  <c r="AT4000" i="1"/>
  <c r="AT4003" i="1"/>
  <c r="AT4004" i="1"/>
  <c r="AT4005" i="1"/>
  <c r="AT4007" i="1"/>
  <c r="AT4011" i="1"/>
  <c r="AT4012" i="1"/>
  <c r="AT4013" i="1"/>
  <c r="AT4015" i="1"/>
  <c r="AT4019" i="1"/>
  <c r="AT4020" i="1"/>
  <c r="AT4021" i="1"/>
  <c r="AT4023" i="1"/>
  <c r="AU3987" i="1"/>
  <c r="AU3988" i="1"/>
  <c r="AU3989" i="1"/>
  <c r="AU3990" i="1"/>
  <c r="AU3991" i="1"/>
  <c r="AU3992" i="1"/>
  <c r="AU3994" i="1"/>
  <c r="AU3995" i="1"/>
  <c r="AU3996" i="1"/>
  <c r="AU3997" i="1"/>
  <c r="AU3998" i="1"/>
  <c r="AU3999" i="1"/>
  <c r="AU4000" i="1"/>
  <c r="AU4003" i="1"/>
  <c r="AU4004" i="1"/>
  <c r="AU4005" i="1"/>
  <c r="AU4006" i="1"/>
  <c r="AU4007" i="1"/>
  <c r="AU4011" i="1"/>
  <c r="AU4012" i="1"/>
  <c r="AU4013" i="1"/>
  <c r="AU4014" i="1"/>
  <c r="AU4015" i="1"/>
  <c r="AU4019" i="1"/>
  <c r="AU4020" i="1"/>
  <c r="AU4021" i="1"/>
  <c r="AU4022" i="1"/>
  <c r="AU4023" i="1"/>
  <c r="AV3987" i="1"/>
  <c r="AY3986" i="1"/>
  <c r="AY3987" i="1"/>
  <c r="AY3988" i="1"/>
  <c r="AY3989" i="1"/>
  <c r="AY3990" i="1"/>
  <c r="AY3991" i="1"/>
  <c r="AY3992" i="1"/>
  <c r="AY3993" i="1"/>
  <c r="AY3994" i="1"/>
  <c r="AY3995" i="1"/>
  <c r="AY3996" i="1"/>
  <c r="AY3997" i="1"/>
  <c r="AY3998" i="1"/>
  <c r="AY3999" i="1"/>
  <c r="AY4000" i="1"/>
  <c r="AY4001" i="1"/>
  <c r="AY4002" i="1"/>
  <c r="AY4003" i="1"/>
  <c r="AY4004" i="1"/>
  <c r="AY4005" i="1"/>
  <c r="AY4006" i="1"/>
  <c r="AY4007" i="1"/>
  <c r="AY4008" i="1"/>
  <c r="AY4009" i="1"/>
  <c r="AY4010" i="1"/>
  <c r="AY4011" i="1"/>
  <c r="AY4012" i="1"/>
  <c r="AY4013" i="1"/>
  <c r="AY4014" i="1"/>
  <c r="AY4015" i="1"/>
  <c r="AY4016" i="1"/>
  <c r="AY4017" i="1"/>
  <c r="AY4018" i="1"/>
  <c r="AY4019" i="1"/>
  <c r="AY4020" i="1"/>
  <c r="AY4021" i="1"/>
  <c r="AY4022" i="1"/>
  <c r="AY4023" i="1"/>
  <c r="BB3986" i="1"/>
  <c r="BA3986" i="1" s="1"/>
  <c r="BB3987" i="1"/>
  <c r="BA3987" i="1" s="1"/>
  <c r="BB3988" i="1"/>
  <c r="BA3988" i="1" s="1"/>
  <c r="BB3989" i="1"/>
  <c r="BA3989" i="1" s="1"/>
  <c r="BB3990" i="1"/>
  <c r="BA3990" i="1" s="1"/>
  <c r="BB3991" i="1"/>
  <c r="BA3991" i="1" s="1"/>
  <c r="BB3992" i="1"/>
  <c r="BA3992" i="1" s="1"/>
  <c r="BB3993" i="1"/>
  <c r="BA3993" i="1" s="1"/>
  <c r="BB3994" i="1"/>
  <c r="BA3994" i="1" s="1"/>
  <c r="BB3995" i="1"/>
  <c r="BA3995" i="1" s="1"/>
  <c r="BB3996" i="1"/>
  <c r="BA3996" i="1" s="1"/>
  <c r="BB3997" i="1"/>
  <c r="BA3997" i="1" s="1"/>
  <c r="BB3998" i="1"/>
  <c r="BA3998" i="1" s="1"/>
  <c r="BB3999" i="1"/>
  <c r="BA3999" i="1" s="1"/>
  <c r="BB4000" i="1"/>
  <c r="BA4000" i="1" s="1"/>
  <c r="BB4001" i="1"/>
  <c r="BA4001" i="1" s="1"/>
  <c r="BB4002" i="1"/>
  <c r="BA4002" i="1" s="1"/>
  <c r="BB4003" i="1"/>
  <c r="BA4003" i="1" s="1"/>
  <c r="BB4004" i="1"/>
  <c r="BA4004" i="1" s="1"/>
  <c r="BB4005" i="1"/>
  <c r="BA4005" i="1" s="1"/>
  <c r="BB4006" i="1"/>
  <c r="BA4006" i="1" s="1"/>
  <c r="BB4007" i="1"/>
  <c r="BA4007" i="1" s="1"/>
  <c r="BB4008" i="1"/>
  <c r="BA4008" i="1" s="1"/>
  <c r="BB4009" i="1"/>
  <c r="BA4009" i="1" s="1"/>
  <c r="BB4010" i="1"/>
  <c r="BA4010" i="1" s="1"/>
  <c r="BB4011" i="1"/>
  <c r="BA4011" i="1" s="1"/>
  <c r="BB4012" i="1"/>
  <c r="BA4012" i="1" s="1"/>
  <c r="BB4013" i="1"/>
  <c r="BA4013" i="1" s="1"/>
  <c r="BB4014" i="1"/>
  <c r="BA4014" i="1" s="1"/>
  <c r="BB4015" i="1"/>
  <c r="BA4015" i="1" s="1"/>
  <c r="BB4016" i="1"/>
  <c r="BA4016" i="1" s="1"/>
  <c r="BB4017" i="1"/>
  <c r="BA4017" i="1" s="1"/>
  <c r="BB4018" i="1"/>
  <c r="BA4018" i="1" s="1"/>
  <c r="BB4019" i="1"/>
  <c r="BA4019" i="1" s="1"/>
  <c r="BB4020" i="1"/>
  <c r="BA4020" i="1" s="1"/>
  <c r="BB4021" i="1"/>
  <c r="BA4021" i="1" s="1"/>
  <c r="BB4022" i="1"/>
  <c r="BA4022" i="1" s="1"/>
  <c r="BB4023" i="1"/>
  <c r="BA4023" i="1" s="1"/>
  <c r="BC3986" i="1"/>
  <c r="AZ3986" i="1" s="1"/>
  <c r="BC3987" i="1"/>
  <c r="AZ3987" i="1" s="1"/>
  <c r="BC3988" i="1"/>
  <c r="AZ3988" i="1" s="1"/>
  <c r="BC3989" i="1"/>
  <c r="AZ3989" i="1" s="1"/>
  <c r="BC3990" i="1"/>
  <c r="AZ3990" i="1" s="1"/>
  <c r="BC3991" i="1"/>
  <c r="AZ3991" i="1" s="1"/>
  <c r="BC3992" i="1"/>
  <c r="AZ3992" i="1" s="1"/>
  <c r="BC3993" i="1"/>
  <c r="AZ3993" i="1" s="1"/>
  <c r="BC3994" i="1"/>
  <c r="AZ3994" i="1" s="1"/>
  <c r="BC3995" i="1"/>
  <c r="AZ3995" i="1" s="1"/>
  <c r="BC3996" i="1"/>
  <c r="AZ3996" i="1" s="1"/>
  <c r="BC3997" i="1"/>
  <c r="AZ3997" i="1" s="1"/>
  <c r="BC3998" i="1"/>
  <c r="AZ3998" i="1" s="1"/>
  <c r="BC3999" i="1"/>
  <c r="AZ3999" i="1" s="1"/>
  <c r="BC4000" i="1"/>
  <c r="AZ4000" i="1" s="1"/>
  <c r="BC4001" i="1"/>
  <c r="AZ4001" i="1" s="1"/>
  <c r="BC4002" i="1"/>
  <c r="AZ4002" i="1" s="1"/>
  <c r="BC4003" i="1"/>
  <c r="AZ4003" i="1" s="1"/>
  <c r="BC4004" i="1"/>
  <c r="AZ4004" i="1" s="1"/>
  <c r="BC4005" i="1"/>
  <c r="AZ4005" i="1" s="1"/>
  <c r="BC4006" i="1"/>
  <c r="AZ4006" i="1" s="1"/>
  <c r="BC4007" i="1"/>
  <c r="AZ4007" i="1" s="1"/>
  <c r="BC4008" i="1"/>
  <c r="AZ4008" i="1" s="1"/>
  <c r="BC4009" i="1"/>
  <c r="AZ4009" i="1" s="1"/>
  <c r="BC4010" i="1"/>
  <c r="AZ4010" i="1" s="1"/>
  <c r="BC4011" i="1"/>
  <c r="AZ4011" i="1" s="1"/>
  <c r="BC4012" i="1"/>
  <c r="AZ4012" i="1" s="1"/>
  <c r="BC4013" i="1"/>
  <c r="AZ4013" i="1" s="1"/>
  <c r="BC4014" i="1"/>
  <c r="AZ4014" i="1" s="1"/>
  <c r="BC4015" i="1"/>
  <c r="AZ4015" i="1" s="1"/>
  <c r="BC4016" i="1"/>
  <c r="AZ4016" i="1" s="1"/>
  <c r="BC4017" i="1"/>
  <c r="AZ4017" i="1" s="1"/>
  <c r="BC4018" i="1"/>
  <c r="AZ4018" i="1" s="1"/>
  <c r="BC4019" i="1"/>
  <c r="AZ4019" i="1" s="1"/>
  <c r="BC4020" i="1"/>
  <c r="AZ4020" i="1" s="1"/>
  <c r="BC4021" i="1"/>
  <c r="AZ4021" i="1" s="1"/>
  <c r="BC4022" i="1"/>
  <c r="AZ4022" i="1" s="1"/>
  <c r="BC4023" i="1"/>
  <c r="AZ4023" i="1" s="1"/>
  <c r="AK3840" i="1"/>
  <c r="AO3840" i="1"/>
  <c r="W3840" i="1" s="1"/>
  <c r="AP3840" i="1"/>
  <c r="AQ3840" i="1"/>
  <c r="AY3840" i="1"/>
  <c r="BB3840" i="1"/>
  <c r="BA3840" i="1" s="1"/>
  <c r="BC3840" i="1"/>
  <c r="AZ3840" i="1" s="1"/>
  <c r="AK3841" i="1"/>
  <c r="AO3841" i="1"/>
  <c r="W3841" i="1" s="1"/>
  <c r="AP3841" i="1"/>
  <c r="AQ3841" i="1"/>
  <c r="AY3841" i="1"/>
  <c r="BB3841" i="1"/>
  <c r="BA3841" i="1" s="1"/>
  <c r="BC3841" i="1"/>
  <c r="AZ3841" i="1" s="1"/>
  <c r="AK3842" i="1"/>
  <c r="AO3842" i="1"/>
  <c r="W3842" i="1" s="1"/>
  <c r="AP3842" i="1"/>
  <c r="AQ3842" i="1"/>
  <c r="AY3842" i="1"/>
  <c r="BB3842" i="1"/>
  <c r="BA3842" i="1" s="1"/>
  <c r="BC3842" i="1"/>
  <c r="AZ3842" i="1" s="1"/>
  <c r="AK3843" i="1"/>
  <c r="AO3843" i="1"/>
  <c r="W3843" i="1" s="1"/>
  <c r="AP3843" i="1"/>
  <c r="AQ3843" i="1"/>
  <c r="AY3843" i="1"/>
  <c r="BB3843" i="1"/>
  <c r="BA3843" i="1" s="1"/>
  <c r="BC3843" i="1"/>
  <c r="AZ3843" i="1" s="1"/>
  <c r="AK3844" i="1"/>
  <c r="AO3844" i="1"/>
  <c r="W3844" i="1" s="1"/>
  <c r="AP3844" i="1"/>
  <c r="AQ3844" i="1"/>
  <c r="AY3844" i="1"/>
  <c r="BB3844" i="1"/>
  <c r="BA3844" i="1" s="1"/>
  <c r="BC3844" i="1"/>
  <c r="AZ3844" i="1" s="1"/>
  <c r="AK3845" i="1"/>
  <c r="AO3845" i="1"/>
  <c r="W3845" i="1" s="1"/>
  <c r="AP3845" i="1"/>
  <c r="AQ3845" i="1"/>
  <c r="AY3845" i="1"/>
  <c r="BB3845" i="1"/>
  <c r="BA3845" i="1" s="1"/>
  <c r="BC3845" i="1"/>
  <c r="AZ3845" i="1" s="1"/>
  <c r="AK3846" i="1"/>
  <c r="AO3846" i="1"/>
  <c r="W3846" i="1" s="1"/>
  <c r="AP3846" i="1"/>
  <c r="AQ3846" i="1"/>
  <c r="AY3846" i="1"/>
  <c r="BB3846" i="1"/>
  <c r="BA3846" i="1" s="1"/>
  <c r="BC3846" i="1"/>
  <c r="AZ3846" i="1" s="1"/>
  <c r="AK3847" i="1"/>
  <c r="AO3847" i="1"/>
  <c r="W3847" i="1" s="1"/>
  <c r="AP3847" i="1"/>
  <c r="AQ3847" i="1"/>
  <c r="AY3847" i="1"/>
  <c r="BB3847" i="1"/>
  <c r="BA3847" i="1" s="1"/>
  <c r="BC3847" i="1"/>
  <c r="AZ3847" i="1" s="1"/>
  <c r="AK3848" i="1"/>
  <c r="AO3848" i="1"/>
  <c r="W3848" i="1" s="1"/>
  <c r="AP3848" i="1"/>
  <c r="AQ3848" i="1"/>
  <c r="AY3848" i="1"/>
  <c r="BB3848" i="1"/>
  <c r="BA3848" i="1" s="1"/>
  <c r="BC3848" i="1"/>
  <c r="AZ3848" i="1" s="1"/>
  <c r="AK3849" i="1"/>
  <c r="AO3849" i="1"/>
  <c r="W3849" i="1" s="1"/>
  <c r="AP3849" i="1"/>
  <c r="AQ3849" i="1"/>
  <c r="AY3849" i="1"/>
  <c r="BB3849" i="1"/>
  <c r="BA3849" i="1" s="1"/>
  <c r="BC3849" i="1"/>
  <c r="AZ3849" i="1" s="1"/>
  <c r="AK3850" i="1"/>
  <c r="AO3850" i="1"/>
  <c r="W3850" i="1" s="1"/>
  <c r="AP3850" i="1"/>
  <c r="AQ3850" i="1"/>
  <c r="AY3850" i="1"/>
  <c r="BB3850" i="1"/>
  <c r="BA3850" i="1" s="1"/>
  <c r="BC3850" i="1"/>
  <c r="AZ3850" i="1" s="1"/>
  <c r="AT3851" i="1"/>
  <c r="AK3851" i="1"/>
  <c r="AO3851" i="1"/>
  <c r="W3851" i="1" s="1"/>
  <c r="AP3851" i="1"/>
  <c r="AQ3851" i="1"/>
  <c r="AX3851" i="1"/>
  <c r="AY3851" i="1"/>
  <c r="BB3851" i="1"/>
  <c r="BA3851" i="1" s="1"/>
  <c r="BC3851" i="1"/>
  <c r="AZ3851" i="1" s="1"/>
  <c r="AR3852" i="1"/>
  <c r="AK3852" i="1"/>
  <c r="AO3852" i="1"/>
  <c r="W3852" i="1" s="1"/>
  <c r="AP3852" i="1"/>
  <c r="AQ3852" i="1"/>
  <c r="AY3852" i="1"/>
  <c r="BB3852" i="1"/>
  <c r="BA3852" i="1" s="1"/>
  <c r="BC3852" i="1"/>
  <c r="AZ3852" i="1" s="1"/>
  <c r="AV3853" i="1"/>
  <c r="AK3853" i="1"/>
  <c r="AO3853" i="1"/>
  <c r="W3853" i="1" s="1"/>
  <c r="AP3853" i="1"/>
  <c r="AQ3853" i="1"/>
  <c r="AU3853" i="1"/>
  <c r="AY3853" i="1"/>
  <c r="BB3853" i="1"/>
  <c r="BA3853" i="1" s="1"/>
  <c r="BC3853" i="1"/>
  <c r="AZ3853" i="1" s="1"/>
  <c r="AU3854" i="1"/>
  <c r="AK3854" i="1"/>
  <c r="AO3854" i="1"/>
  <c r="W3854" i="1" s="1"/>
  <c r="AP3854" i="1"/>
  <c r="AQ3854" i="1"/>
  <c r="AT3854" i="1"/>
  <c r="AY3854" i="1"/>
  <c r="BB3854" i="1"/>
  <c r="BA3854" i="1" s="1"/>
  <c r="BC3854" i="1"/>
  <c r="AZ3854" i="1" s="1"/>
  <c r="AX3855" i="1"/>
  <c r="AK3855" i="1"/>
  <c r="AO3855" i="1"/>
  <c r="W3855" i="1" s="1"/>
  <c r="AP3855" i="1"/>
  <c r="AQ3855" i="1"/>
  <c r="AS3855" i="1"/>
  <c r="AY3855" i="1"/>
  <c r="BB3855" i="1"/>
  <c r="BA3855" i="1" s="1"/>
  <c r="BC3855" i="1"/>
  <c r="AZ3855" i="1" s="1"/>
  <c r="AV3856" i="1"/>
  <c r="AK3856" i="1"/>
  <c r="AO3856" i="1"/>
  <c r="W3856" i="1" s="1"/>
  <c r="AP3856" i="1"/>
  <c r="AQ3856" i="1"/>
  <c r="AS3856" i="1"/>
  <c r="AY3856" i="1"/>
  <c r="BB3856" i="1"/>
  <c r="BA3856" i="1" s="1"/>
  <c r="BC3856" i="1"/>
  <c r="AZ3856" i="1" s="1"/>
  <c r="AV3857" i="1"/>
  <c r="AK3857" i="1"/>
  <c r="AO3857" i="1"/>
  <c r="W3857" i="1" s="1"/>
  <c r="AP3857" i="1"/>
  <c r="AQ3857" i="1"/>
  <c r="AY3857" i="1"/>
  <c r="BB3857" i="1"/>
  <c r="BA3857" i="1" s="1"/>
  <c r="BC3857" i="1"/>
  <c r="AZ3857" i="1" s="1"/>
  <c r="AK3858" i="1"/>
  <c r="AO3858" i="1"/>
  <c r="W3858" i="1" s="1"/>
  <c r="AP3858" i="1"/>
  <c r="AQ3858" i="1"/>
  <c r="AY3858" i="1"/>
  <c r="BB3858" i="1"/>
  <c r="BA3858" i="1" s="1"/>
  <c r="BC3858" i="1"/>
  <c r="AZ3858" i="1" s="1"/>
  <c r="AR3859" i="1"/>
  <c r="AK3859" i="1"/>
  <c r="AO3859" i="1"/>
  <c r="W3859" i="1" s="1"/>
  <c r="AP3859" i="1"/>
  <c r="AQ3859" i="1"/>
  <c r="AY3859" i="1"/>
  <c r="BB3859" i="1"/>
  <c r="BA3859" i="1" s="1"/>
  <c r="BC3859" i="1"/>
  <c r="AZ3859" i="1" s="1"/>
  <c r="AK3860" i="1"/>
  <c r="AO3860" i="1"/>
  <c r="W3860" i="1" s="1"/>
  <c r="AP3860" i="1"/>
  <c r="AQ3860" i="1"/>
  <c r="AY3860" i="1"/>
  <c r="BB3860" i="1"/>
  <c r="BA3860" i="1" s="1"/>
  <c r="BC3860" i="1"/>
  <c r="AZ3860" i="1" s="1"/>
  <c r="AK3861" i="1"/>
  <c r="AO3861" i="1"/>
  <c r="W3861" i="1" s="1"/>
  <c r="AP3861" i="1"/>
  <c r="AQ3861" i="1"/>
  <c r="AY3861" i="1"/>
  <c r="BB3861" i="1"/>
  <c r="BA3861" i="1" s="1"/>
  <c r="BC3861" i="1"/>
  <c r="AZ3861" i="1" s="1"/>
  <c r="AT3862" i="1"/>
  <c r="AK3862" i="1"/>
  <c r="AO3862" i="1"/>
  <c r="W3862" i="1" s="1"/>
  <c r="AP3862" i="1"/>
  <c r="AQ3862" i="1"/>
  <c r="AU3862" i="1"/>
  <c r="AY3862" i="1"/>
  <c r="BB3862" i="1"/>
  <c r="BA3862" i="1" s="1"/>
  <c r="BC3862" i="1"/>
  <c r="AZ3862" i="1" s="1"/>
  <c r="AK3863" i="1"/>
  <c r="AO3863" i="1"/>
  <c r="W3863" i="1" s="1"/>
  <c r="AP3863" i="1"/>
  <c r="AQ3863" i="1"/>
  <c r="AV3863" i="1"/>
  <c r="AX3863" i="1"/>
  <c r="AY3863" i="1"/>
  <c r="BB3863" i="1"/>
  <c r="BA3863" i="1" s="1"/>
  <c r="BC3863" i="1"/>
  <c r="AZ3863" i="1" s="1"/>
  <c r="AV3864" i="1"/>
  <c r="AK3864" i="1"/>
  <c r="AO3864" i="1"/>
  <c r="W3864" i="1" s="1"/>
  <c r="AP3864" i="1"/>
  <c r="AQ3864" i="1"/>
  <c r="AX3864" i="1"/>
  <c r="AY3864" i="1"/>
  <c r="BB3864" i="1"/>
  <c r="BA3864" i="1" s="1"/>
  <c r="BC3864" i="1"/>
  <c r="AZ3864" i="1" s="1"/>
  <c r="AK3865" i="1"/>
  <c r="AO3865" i="1"/>
  <c r="W3865" i="1" s="1"/>
  <c r="AP3865" i="1"/>
  <c r="AQ3865" i="1"/>
  <c r="AX3865" i="1"/>
  <c r="AY3865" i="1"/>
  <c r="BB3865" i="1"/>
  <c r="BA3865" i="1" s="1"/>
  <c r="BC3865" i="1"/>
  <c r="AZ3865" i="1" s="1"/>
  <c r="AK3866" i="1"/>
  <c r="AO3866" i="1"/>
  <c r="W3866" i="1" s="1"/>
  <c r="AP3866" i="1"/>
  <c r="AQ3866" i="1"/>
  <c r="AY3866" i="1"/>
  <c r="BB3866" i="1"/>
  <c r="BA3866" i="1" s="1"/>
  <c r="BC3866" i="1"/>
  <c r="AZ3866" i="1" s="1"/>
  <c r="AK3867" i="1"/>
  <c r="AO3867" i="1"/>
  <c r="W3867" i="1" s="1"/>
  <c r="AP3867" i="1"/>
  <c r="AQ3867" i="1"/>
  <c r="AY3867" i="1"/>
  <c r="BB3867" i="1"/>
  <c r="BA3867" i="1" s="1"/>
  <c r="BC3867" i="1"/>
  <c r="AZ3867" i="1" s="1"/>
  <c r="AR3868" i="1"/>
  <c r="AK3868" i="1"/>
  <c r="AO3868" i="1"/>
  <c r="W3868" i="1" s="1"/>
  <c r="AP3868" i="1"/>
  <c r="AQ3868" i="1"/>
  <c r="AY3868" i="1"/>
  <c r="BB3868" i="1"/>
  <c r="BA3868" i="1" s="1"/>
  <c r="BC3868" i="1"/>
  <c r="AZ3868" i="1" s="1"/>
  <c r="AV3869" i="1"/>
  <c r="AK3869" i="1"/>
  <c r="AO3869" i="1"/>
  <c r="W3869" i="1" s="1"/>
  <c r="AP3869" i="1"/>
  <c r="AQ3869" i="1"/>
  <c r="AU3869" i="1"/>
  <c r="AY3869" i="1"/>
  <c r="BB3869" i="1"/>
  <c r="BA3869" i="1" s="1"/>
  <c r="BC3869" i="1"/>
  <c r="AZ3869" i="1" s="1"/>
  <c r="AU3870" i="1"/>
  <c r="AK3870" i="1"/>
  <c r="AO3870" i="1"/>
  <c r="W3870" i="1" s="1"/>
  <c r="AP3870" i="1"/>
  <c r="AQ3870" i="1"/>
  <c r="AY3870" i="1"/>
  <c r="BB3870" i="1"/>
  <c r="BA3870" i="1" s="1"/>
  <c r="BC3870" i="1"/>
  <c r="AZ3870" i="1" s="1"/>
  <c r="AK3871" i="1"/>
  <c r="AO3871" i="1"/>
  <c r="W3871" i="1" s="1"/>
  <c r="AP3871" i="1"/>
  <c r="AQ3871" i="1"/>
  <c r="AX3871" i="1"/>
  <c r="AY3871" i="1"/>
  <c r="BB3871" i="1"/>
  <c r="BA3871" i="1" s="1"/>
  <c r="BC3871" i="1"/>
  <c r="AZ3871" i="1" s="1"/>
  <c r="AV3872" i="1"/>
  <c r="AK3872" i="1"/>
  <c r="AO3872" i="1"/>
  <c r="W3872" i="1" s="1"/>
  <c r="AP3872" i="1"/>
  <c r="AQ3872" i="1"/>
  <c r="AY3872" i="1"/>
  <c r="BB3872" i="1"/>
  <c r="BA3872" i="1" s="1"/>
  <c r="BC3872" i="1"/>
  <c r="AZ3872" i="1" s="1"/>
  <c r="AV3873" i="1"/>
  <c r="AK3873" i="1"/>
  <c r="AO3873" i="1"/>
  <c r="W3873" i="1" s="1"/>
  <c r="AP3873" i="1"/>
  <c r="AQ3873" i="1"/>
  <c r="AW3873" i="1"/>
  <c r="AY3873" i="1"/>
  <c r="BB3873" i="1"/>
  <c r="BA3873" i="1" s="1"/>
  <c r="BC3873" i="1"/>
  <c r="AZ3873" i="1" s="1"/>
  <c r="AK3874" i="1"/>
  <c r="AO3874" i="1"/>
  <c r="W3874" i="1" s="1"/>
  <c r="AP3874" i="1"/>
  <c r="AQ3874" i="1"/>
  <c r="AY3874" i="1"/>
  <c r="BB3874" i="1"/>
  <c r="BA3874" i="1" s="1"/>
  <c r="BC3874" i="1"/>
  <c r="AZ3874" i="1" s="1"/>
  <c r="AK3875" i="1"/>
  <c r="AO3875" i="1"/>
  <c r="W3875" i="1" s="1"/>
  <c r="AP3875" i="1"/>
  <c r="AQ3875" i="1"/>
  <c r="AY3875" i="1"/>
  <c r="BB3875" i="1"/>
  <c r="BA3875" i="1" s="1"/>
  <c r="BC3875" i="1"/>
  <c r="AZ3875" i="1" s="1"/>
  <c r="AR3876" i="1"/>
  <c r="AK3876" i="1"/>
  <c r="AO3876" i="1"/>
  <c r="W3876" i="1" s="1"/>
  <c r="AP3876" i="1"/>
  <c r="AQ3876" i="1"/>
  <c r="AY3876" i="1"/>
  <c r="BB3876" i="1"/>
  <c r="BA3876" i="1" s="1"/>
  <c r="BC3876" i="1"/>
  <c r="AZ3876" i="1" s="1"/>
  <c r="AK3877" i="1"/>
  <c r="AO3877" i="1"/>
  <c r="W3877" i="1" s="1"/>
  <c r="AP3877" i="1"/>
  <c r="AQ3877" i="1"/>
  <c r="AY3877" i="1"/>
  <c r="BB3877" i="1"/>
  <c r="BA3877" i="1" s="1"/>
  <c r="BC3877" i="1"/>
  <c r="AZ3877" i="1" s="1"/>
  <c r="AK3878" i="1"/>
  <c r="AO3878" i="1"/>
  <c r="W3878" i="1" s="1"/>
  <c r="AP3878" i="1"/>
  <c r="AQ3878" i="1"/>
  <c r="AY3878" i="1"/>
  <c r="BB3878" i="1"/>
  <c r="BA3878" i="1" s="1"/>
  <c r="BC3878" i="1"/>
  <c r="AZ3878" i="1" s="1"/>
  <c r="AK3879" i="1"/>
  <c r="AO3879" i="1"/>
  <c r="W3879" i="1" s="1"/>
  <c r="AP3879" i="1"/>
  <c r="AQ3879" i="1"/>
  <c r="AY3879" i="1"/>
  <c r="BB3879" i="1"/>
  <c r="BA3879" i="1" s="1"/>
  <c r="BC3879" i="1"/>
  <c r="AZ3879" i="1" s="1"/>
  <c r="AV3880" i="1"/>
  <c r="AK3880" i="1"/>
  <c r="AO3880" i="1"/>
  <c r="W3880" i="1" s="1"/>
  <c r="AP3880" i="1"/>
  <c r="AQ3880" i="1"/>
  <c r="AY3880" i="1"/>
  <c r="BB3880" i="1"/>
  <c r="BA3880" i="1" s="1"/>
  <c r="BC3880" i="1"/>
  <c r="AZ3880" i="1" s="1"/>
  <c r="AV3881" i="1"/>
  <c r="AK3881" i="1"/>
  <c r="AO3881" i="1"/>
  <c r="W3881" i="1" s="1"/>
  <c r="AP3881" i="1"/>
  <c r="AQ3881" i="1"/>
  <c r="AY3881" i="1"/>
  <c r="BB3881" i="1"/>
  <c r="BA3881" i="1" s="1"/>
  <c r="BC3881" i="1"/>
  <c r="AZ3881" i="1" s="1"/>
  <c r="AK3882" i="1"/>
  <c r="AO3882" i="1"/>
  <c r="W3882" i="1" s="1"/>
  <c r="AP3882" i="1"/>
  <c r="AQ3882" i="1"/>
  <c r="AY3882" i="1"/>
  <c r="BB3882" i="1"/>
  <c r="BA3882" i="1" s="1"/>
  <c r="BC3882" i="1"/>
  <c r="AZ3882" i="1" s="1"/>
  <c r="AK3883" i="1"/>
  <c r="AO3883" i="1"/>
  <c r="W3883" i="1" s="1"/>
  <c r="AP3883" i="1"/>
  <c r="AQ3883" i="1"/>
  <c r="AY3883" i="1"/>
  <c r="BB3883" i="1"/>
  <c r="BA3883" i="1" s="1"/>
  <c r="BC3883" i="1"/>
  <c r="AZ3883" i="1" s="1"/>
  <c r="AV3884" i="1"/>
  <c r="AK3884" i="1"/>
  <c r="AO3884" i="1"/>
  <c r="W3884" i="1" s="1"/>
  <c r="AP3884" i="1"/>
  <c r="AQ3884" i="1"/>
  <c r="AY3884" i="1"/>
  <c r="BB3884" i="1"/>
  <c r="BA3884" i="1" s="1"/>
  <c r="BC3884" i="1"/>
  <c r="AZ3884" i="1" s="1"/>
  <c r="AK3885" i="1"/>
  <c r="AO3885" i="1"/>
  <c r="W3885" i="1" s="1"/>
  <c r="AP3885" i="1"/>
  <c r="AQ3885" i="1"/>
  <c r="AY3885" i="1"/>
  <c r="BB3885" i="1"/>
  <c r="BA3885" i="1" s="1"/>
  <c r="BC3885" i="1"/>
  <c r="AZ3885" i="1" s="1"/>
  <c r="AK3886" i="1"/>
  <c r="AO3886" i="1"/>
  <c r="W3886" i="1" s="1"/>
  <c r="AP3886" i="1"/>
  <c r="AQ3886" i="1"/>
  <c r="AY3886" i="1"/>
  <c r="BB3886" i="1"/>
  <c r="BA3886" i="1" s="1"/>
  <c r="BC3886" i="1"/>
  <c r="AZ3886" i="1" s="1"/>
  <c r="AK3887" i="1"/>
  <c r="AO3887" i="1"/>
  <c r="W3887" i="1" s="1"/>
  <c r="AP3887" i="1"/>
  <c r="AQ3887" i="1"/>
  <c r="AV3887" i="1"/>
  <c r="AX3887" i="1"/>
  <c r="AY3887" i="1"/>
  <c r="BB3887" i="1"/>
  <c r="BA3887" i="1" s="1"/>
  <c r="BC3887" i="1"/>
  <c r="AZ3887" i="1" s="1"/>
  <c r="AK3888" i="1"/>
  <c r="AO3888" i="1"/>
  <c r="W3888" i="1" s="1"/>
  <c r="AP3888" i="1"/>
  <c r="AQ3888" i="1"/>
  <c r="AR3888" i="1"/>
  <c r="AX3888" i="1"/>
  <c r="AY3888" i="1"/>
  <c r="BB3888" i="1"/>
  <c r="BA3888" i="1" s="1"/>
  <c r="BC3888" i="1"/>
  <c r="AZ3888" i="1" s="1"/>
  <c r="AK3889" i="1"/>
  <c r="AO3889" i="1"/>
  <c r="W3889" i="1" s="1"/>
  <c r="AP3889" i="1"/>
  <c r="AQ3889" i="1"/>
  <c r="AU3889" i="1"/>
  <c r="AY3889" i="1"/>
  <c r="BB3889" i="1"/>
  <c r="BA3889" i="1" s="1"/>
  <c r="BC3889" i="1"/>
  <c r="AZ3889" i="1" s="1"/>
  <c r="AK3890" i="1"/>
  <c r="AO3890" i="1"/>
  <c r="W3890" i="1" s="1"/>
  <c r="AP3890" i="1"/>
  <c r="AQ3890" i="1"/>
  <c r="AY3890" i="1"/>
  <c r="BB3890" i="1"/>
  <c r="BA3890" i="1" s="1"/>
  <c r="BC3890" i="1"/>
  <c r="AZ3890" i="1" s="1"/>
  <c r="AK3891" i="1"/>
  <c r="AO3891" i="1"/>
  <c r="W3891" i="1" s="1"/>
  <c r="AP3891" i="1"/>
  <c r="AQ3891" i="1"/>
  <c r="AV3891" i="1"/>
  <c r="AY3891" i="1"/>
  <c r="BB3891" i="1"/>
  <c r="BA3891" i="1" s="1"/>
  <c r="BC3891" i="1"/>
  <c r="AZ3891" i="1" s="1"/>
  <c r="AK3892" i="1"/>
  <c r="AO3892" i="1"/>
  <c r="W3892" i="1" s="1"/>
  <c r="AP3892" i="1"/>
  <c r="AQ3892" i="1"/>
  <c r="AY3892" i="1"/>
  <c r="BB3892" i="1"/>
  <c r="BA3892" i="1" s="1"/>
  <c r="BC3892" i="1"/>
  <c r="AZ3892" i="1" s="1"/>
  <c r="AK3893" i="1"/>
  <c r="AO3893" i="1"/>
  <c r="W3893" i="1" s="1"/>
  <c r="AP3893" i="1"/>
  <c r="AQ3893" i="1"/>
  <c r="AS3893" i="1"/>
  <c r="AY3893" i="1"/>
  <c r="BB3893" i="1"/>
  <c r="BA3893" i="1" s="1"/>
  <c r="BC3893" i="1"/>
  <c r="AZ3893" i="1" s="1"/>
  <c r="AK3894" i="1"/>
  <c r="AO3894" i="1"/>
  <c r="W3894" i="1" s="1"/>
  <c r="AP3894" i="1"/>
  <c r="AQ3894" i="1"/>
  <c r="AV3894" i="1"/>
  <c r="AY3894" i="1"/>
  <c r="BB3894" i="1"/>
  <c r="BA3894" i="1" s="1"/>
  <c r="BC3894" i="1"/>
  <c r="AZ3894" i="1" s="1"/>
  <c r="AK3895" i="1"/>
  <c r="AO3895" i="1"/>
  <c r="W3895" i="1" s="1"/>
  <c r="AP3895" i="1"/>
  <c r="AQ3895" i="1"/>
  <c r="AV3895" i="1"/>
  <c r="AY3895" i="1"/>
  <c r="BB3895" i="1"/>
  <c r="BA3895" i="1" s="1"/>
  <c r="BC3895" i="1"/>
  <c r="AZ3895" i="1" s="1"/>
  <c r="AU3896" i="1"/>
  <c r="AK3896" i="1"/>
  <c r="AO3896" i="1"/>
  <c r="W3896" i="1" s="1"/>
  <c r="AP3896" i="1"/>
  <c r="AQ3896" i="1"/>
  <c r="AY3896" i="1"/>
  <c r="BB3896" i="1"/>
  <c r="BA3896" i="1" s="1"/>
  <c r="BC3896" i="1"/>
  <c r="AZ3896" i="1" s="1"/>
  <c r="AK3897" i="1"/>
  <c r="AO3897" i="1"/>
  <c r="W3897" i="1" s="1"/>
  <c r="AP3897" i="1"/>
  <c r="AQ3897" i="1"/>
  <c r="AY3897" i="1"/>
  <c r="BB3897" i="1"/>
  <c r="BA3897" i="1" s="1"/>
  <c r="BC3897" i="1"/>
  <c r="AZ3897" i="1" s="1"/>
  <c r="AV3898" i="1"/>
  <c r="AK3898" i="1"/>
  <c r="AO3898" i="1"/>
  <c r="W3898" i="1" s="1"/>
  <c r="AP3898" i="1"/>
  <c r="AQ3898" i="1"/>
  <c r="AR3898" i="1"/>
  <c r="AY3898" i="1"/>
  <c r="BB3898" i="1"/>
  <c r="BA3898" i="1" s="1"/>
  <c r="BC3898" i="1"/>
  <c r="AZ3898" i="1" s="1"/>
  <c r="AK3899" i="1"/>
  <c r="AO3899" i="1"/>
  <c r="W3899" i="1" s="1"/>
  <c r="AP3899" i="1"/>
  <c r="AQ3899" i="1"/>
  <c r="AR3899" i="1"/>
  <c r="AY3899" i="1"/>
  <c r="BB3899" i="1"/>
  <c r="BA3899" i="1" s="1"/>
  <c r="BC3899" i="1"/>
  <c r="AZ3899" i="1" s="1"/>
  <c r="AS3900" i="1"/>
  <c r="AK3900" i="1"/>
  <c r="AO3900" i="1"/>
  <c r="W3900" i="1" s="1"/>
  <c r="AP3900" i="1"/>
  <c r="AQ3900" i="1"/>
  <c r="AY3900" i="1"/>
  <c r="BB3900" i="1"/>
  <c r="BA3900" i="1" s="1"/>
  <c r="BC3900" i="1"/>
  <c r="AZ3900" i="1" s="1"/>
  <c r="AS3901" i="1"/>
  <c r="AK3901" i="1"/>
  <c r="AO3901" i="1"/>
  <c r="W3901" i="1" s="1"/>
  <c r="AP3901" i="1"/>
  <c r="AQ3901" i="1"/>
  <c r="AY3901" i="1"/>
  <c r="BB3901" i="1"/>
  <c r="BA3901" i="1" s="1"/>
  <c r="BC3901" i="1"/>
  <c r="AZ3901" i="1" s="1"/>
  <c r="AK3902" i="1"/>
  <c r="AO3902" i="1"/>
  <c r="W3902" i="1" s="1"/>
  <c r="AP3902" i="1"/>
  <c r="AQ3902" i="1"/>
  <c r="AY3902" i="1"/>
  <c r="BB3902" i="1"/>
  <c r="BA3902" i="1" s="1"/>
  <c r="BC3902" i="1"/>
  <c r="AZ3902" i="1" s="1"/>
  <c r="AK3903" i="1"/>
  <c r="AO3903" i="1"/>
  <c r="W3903" i="1" s="1"/>
  <c r="AP3903" i="1"/>
  <c r="AQ3903" i="1"/>
  <c r="AV3903" i="1"/>
  <c r="AY3903" i="1"/>
  <c r="BB3903" i="1"/>
  <c r="BA3903" i="1" s="1"/>
  <c r="BC3903" i="1"/>
  <c r="AZ3903" i="1" s="1"/>
  <c r="AU3904" i="1"/>
  <c r="AK3904" i="1"/>
  <c r="AO3904" i="1"/>
  <c r="W3904" i="1" s="1"/>
  <c r="AP3904" i="1"/>
  <c r="AQ3904" i="1"/>
  <c r="AY3904" i="1"/>
  <c r="BB3904" i="1"/>
  <c r="BA3904" i="1" s="1"/>
  <c r="BC3904" i="1"/>
  <c r="AZ3904" i="1" s="1"/>
  <c r="AK3905" i="1"/>
  <c r="AO3905" i="1"/>
  <c r="W3905" i="1" s="1"/>
  <c r="AP3905" i="1"/>
  <c r="AQ3905" i="1"/>
  <c r="AY3905" i="1"/>
  <c r="BB3905" i="1"/>
  <c r="BA3905" i="1" s="1"/>
  <c r="BC3905" i="1"/>
  <c r="AZ3905" i="1" s="1"/>
  <c r="AK3906" i="1"/>
  <c r="AO3906" i="1"/>
  <c r="W3906" i="1" s="1"/>
  <c r="AP3906" i="1"/>
  <c r="AQ3906" i="1"/>
  <c r="AY3906" i="1"/>
  <c r="BB3906" i="1"/>
  <c r="BA3906" i="1" s="1"/>
  <c r="BC3906" i="1"/>
  <c r="AZ3906" i="1" s="1"/>
  <c r="AV3907" i="1"/>
  <c r="AK3907" i="1"/>
  <c r="AO3907" i="1"/>
  <c r="W3907" i="1" s="1"/>
  <c r="AP3907" i="1"/>
  <c r="AQ3907" i="1"/>
  <c r="AY3907" i="1"/>
  <c r="BB3907" i="1"/>
  <c r="BA3907" i="1" s="1"/>
  <c r="BC3907" i="1"/>
  <c r="AZ3907" i="1" s="1"/>
  <c r="AS3908" i="1"/>
  <c r="AK3908" i="1"/>
  <c r="AO3908" i="1"/>
  <c r="W3908" i="1" s="1"/>
  <c r="AP3908" i="1"/>
  <c r="AQ3908" i="1"/>
  <c r="AY3908" i="1"/>
  <c r="BB3908" i="1"/>
  <c r="BA3908" i="1" s="1"/>
  <c r="BC3908" i="1"/>
  <c r="AZ3908" i="1" s="1"/>
  <c r="AK3909" i="1"/>
  <c r="AO3909" i="1"/>
  <c r="W3909" i="1" s="1"/>
  <c r="AP3909" i="1"/>
  <c r="AQ3909" i="1"/>
  <c r="AY3909" i="1"/>
  <c r="BB3909" i="1"/>
  <c r="BA3909" i="1" s="1"/>
  <c r="BC3909" i="1"/>
  <c r="AZ3909" i="1" s="1"/>
  <c r="AW3910" i="1"/>
  <c r="AK3910" i="1"/>
  <c r="AO3910" i="1"/>
  <c r="W3910" i="1" s="1"/>
  <c r="AP3910" i="1"/>
  <c r="AQ3910" i="1"/>
  <c r="AY3910" i="1"/>
  <c r="BB3910" i="1"/>
  <c r="BA3910" i="1" s="1"/>
  <c r="BC3910" i="1"/>
  <c r="AZ3910" i="1" s="1"/>
  <c r="AK3911" i="1"/>
  <c r="AO3911" i="1"/>
  <c r="W3911" i="1" s="1"/>
  <c r="AP3911" i="1"/>
  <c r="AQ3911" i="1"/>
  <c r="AV3911" i="1"/>
  <c r="AY3911" i="1"/>
  <c r="BB3911" i="1"/>
  <c r="BA3911" i="1" s="1"/>
  <c r="BC3911" i="1"/>
  <c r="AZ3911" i="1" s="1"/>
  <c r="AU3912" i="1"/>
  <c r="AK3912" i="1"/>
  <c r="AO3912" i="1"/>
  <c r="W3912" i="1" s="1"/>
  <c r="AP3912" i="1"/>
  <c r="AQ3912" i="1"/>
  <c r="AY3912" i="1"/>
  <c r="BB3912" i="1"/>
  <c r="BA3912" i="1" s="1"/>
  <c r="BC3912" i="1"/>
  <c r="AZ3912" i="1" s="1"/>
  <c r="AV3913" i="1"/>
  <c r="AK3913" i="1"/>
  <c r="AO3913" i="1"/>
  <c r="W3913" i="1" s="1"/>
  <c r="AP3913" i="1"/>
  <c r="AQ3913" i="1"/>
  <c r="AR3913" i="1"/>
  <c r="AT3913" i="1"/>
  <c r="AY3913" i="1"/>
  <c r="BB3913" i="1"/>
  <c r="BA3913" i="1" s="1"/>
  <c r="BC3913" i="1"/>
  <c r="AZ3913" i="1" s="1"/>
  <c r="AK3914" i="1"/>
  <c r="AO3914" i="1"/>
  <c r="W3914" i="1" s="1"/>
  <c r="AP3914" i="1"/>
  <c r="AQ3914" i="1"/>
  <c r="AY3914" i="1"/>
  <c r="BB3914" i="1"/>
  <c r="BA3914" i="1" s="1"/>
  <c r="BC3914" i="1"/>
  <c r="AZ3914" i="1" s="1"/>
  <c r="AK3915" i="1"/>
  <c r="AO3915" i="1"/>
  <c r="W3915" i="1" s="1"/>
  <c r="AP3915" i="1"/>
  <c r="AQ3915" i="1"/>
  <c r="AY3915" i="1"/>
  <c r="BB3915" i="1"/>
  <c r="BA3915" i="1" s="1"/>
  <c r="BC3915" i="1"/>
  <c r="AZ3915" i="1" s="1"/>
  <c r="AK3916" i="1"/>
  <c r="AO3916" i="1"/>
  <c r="W3916" i="1" s="1"/>
  <c r="AP3916" i="1"/>
  <c r="AQ3916" i="1"/>
  <c r="AY3916" i="1"/>
  <c r="BB3916" i="1"/>
  <c r="BA3916" i="1" s="1"/>
  <c r="BC3916" i="1"/>
  <c r="AZ3916" i="1" s="1"/>
  <c r="AS3917" i="1"/>
  <c r="AK3917" i="1"/>
  <c r="AO3917" i="1"/>
  <c r="W3917" i="1" s="1"/>
  <c r="AP3917" i="1"/>
  <c r="AQ3917" i="1"/>
  <c r="AY3917" i="1"/>
  <c r="BB3917" i="1"/>
  <c r="BA3917" i="1" s="1"/>
  <c r="BC3917" i="1"/>
  <c r="AZ3917" i="1" s="1"/>
  <c r="AR3918" i="1"/>
  <c r="AK3918" i="1"/>
  <c r="AO3918" i="1"/>
  <c r="W3918" i="1" s="1"/>
  <c r="AP3918" i="1"/>
  <c r="AQ3918" i="1"/>
  <c r="AY3918" i="1"/>
  <c r="BB3918" i="1"/>
  <c r="BA3918" i="1" s="1"/>
  <c r="BC3918" i="1"/>
  <c r="AZ3918" i="1" s="1"/>
  <c r="AK3919" i="1"/>
  <c r="AO3919" i="1"/>
  <c r="W3919" i="1" s="1"/>
  <c r="AP3919" i="1"/>
  <c r="AQ3919" i="1"/>
  <c r="AY3919" i="1"/>
  <c r="BB3919" i="1"/>
  <c r="BA3919" i="1" s="1"/>
  <c r="BC3919" i="1"/>
  <c r="AZ3919" i="1" s="1"/>
  <c r="AU3920" i="1"/>
  <c r="AK3920" i="1"/>
  <c r="AO3920" i="1"/>
  <c r="W3920" i="1" s="1"/>
  <c r="AP3920" i="1"/>
  <c r="AQ3920" i="1"/>
  <c r="AY3920" i="1"/>
  <c r="BB3920" i="1"/>
  <c r="BA3920" i="1" s="1"/>
  <c r="BC3920" i="1"/>
  <c r="AZ3920" i="1" s="1"/>
  <c r="AK3921" i="1"/>
  <c r="AO3921" i="1"/>
  <c r="W3921" i="1" s="1"/>
  <c r="AP3921" i="1"/>
  <c r="AQ3921" i="1"/>
  <c r="AY3921" i="1"/>
  <c r="BB3921" i="1"/>
  <c r="BA3921" i="1" s="1"/>
  <c r="BC3921" i="1"/>
  <c r="AZ3921" i="1" s="1"/>
  <c r="AV3922" i="1"/>
  <c r="AK3922" i="1"/>
  <c r="AO3922" i="1"/>
  <c r="W3922" i="1" s="1"/>
  <c r="AP3922" i="1"/>
  <c r="AQ3922" i="1"/>
  <c r="AY3922" i="1"/>
  <c r="BB3922" i="1"/>
  <c r="BA3922" i="1" s="1"/>
  <c r="BC3922" i="1"/>
  <c r="AZ3922" i="1" s="1"/>
  <c r="AX3923" i="1"/>
  <c r="AK3923" i="1"/>
  <c r="AO3923" i="1"/>
  <c r="W3923" i="1" s="1"/>
  <c r="AP3923" i="1"/>
  <c r="AQ3923" i="1"/>
  <c r="AW3923" i="1"/>
  <c r="AY3923" i="1"/>
  <c r="BB3923" i="1"/>
  <c r="BA3923" i="1" s="1"/>
  <c r="BC3923" i="1"/>
  <c r="AZ3923" i="1" s="1"/>
  <c r="AS3924" i="1"/>
  <c r="AK3924" i="1"/>
  <c r="AO3924" i="1"/>
  <c r="W3924" i="1" s="1"/>
  <c r="AP3924" i="1"/>
  <c r="AQ3924" i="1"/>
  <c r="AY3924" i="1"/>
  <c r="BB3924" i="1"/>
  <c r="BA3924" i="1" s="1"/>
  <c r="BC3924" i="1"/>
  <c r="AZ3924" i="1" s="1"/>
  <c r="AS3925" i="1"/>
  <c r="AK3925" i="1"/>
  <c r="AO3925" i="1"/>
  <c r="W3925" i="1" s="1"/>
  <c r="AP3925" i="1"/>
  <c r="AQ3925" i="1"/>
  <c r="AY3925" i="1"/>
  <c r="BB3925" i="1"/>
  <c r="BA3925" i="1" s="1"/>
  <c r="BC3925" i="1"/>
  <c r="AZ3925" i="1" s="1"/>
  <c r="AR3926" i="1"/>
  <c r="AK3926" i="1"/>
  <c r="AO3926" i="1"/>
  <c r="W3926" i="1" s="1"/>
  <c r="AP3926" i="1"/>
  <c r="AQ3926" i="1"/>
  <c r="AV3926" i="1"/>
  <c r="AY3926" i="1"/>
  <c r="BB3926" i="1"/>
  <c r="BA3926" i="1" s="1"/>
  <c r="BC3926" i="1"/>
  <c r="AZ3926" i="1" s="1"/>
  <c r="AU3927" i="1"/>
  <c r="AK3927" i="1"/>
  <c r="AO3927" i="1"/>
  <c r="W3927" i="1" s="1"/>
  <c r="AP3927" i="1"/>
  <c r="AQ3927" i="1"/>
  <c r="AY3927" i="1"/>
  <c r="BB3927" i="1"/>
  <c r="BA3927" i="1" s="1"/>
  <c r="BC3927" i="1"/>
  <c r="AZ3927" i="1" s="1"/>
  <c r="AT3928" i="1"/>
  <c r="AK3928" i="1"/>
  <c r="AO3928" i="1"/>
  <c r="W3928" i="1" s="1"/>
  <c r="AP3928" i="1"/>
  <c r="AQ3928" i="1"/>
  <c r="AY3928" i="1"/>
  <c r="BB3928" i="1"/>
  <c r="BA3928" i="1" s="1"/>
  <c r="BC3928" i="1"/>
  <c r="AZ3928" i="1" s="1"/>
  <c r="AK3929" i="1"/>
  <c r="AO3929" i="1"/>
  <c r="W3929" i="1" s="1"/>
  <c r="AP3929" i="1"/>
  <c r="AQ3929" i="1"/>
  <c r="AY3929" i="1"/>
  <c r="BB3929" i="1"/>
  <c r="BA3929" i="1" s="1"/>
  <c r="BC3929" i="1"/>
  <c r="AZ3929" i="1" s="1"/>
  <c r="AK3930" i="1"/>
  <c r="AO3930" i="1"/>
  <c r="W3930" i="1" s="1"/>
  <c r="AP3930" i="1"/>
  <c r="AQ3930" i="1"/>
  <c r="AY3930" i="1"/>
  <c r="BB3930" i="1"/>
  <c r="BA3930" i="1" s="1"/>
  <c r="BC3930" i="1"/>
  <c r="AZ3930" i="1" s="1"/>
  <c r="AR3931" i="1"/>
  <c r="AK3931" i="1"/>
  <c r="AO3931" i="1"/>
  <c r="W3931" i="1" s="1"/>
  <c r="AP3931" i="1"/>
  <c r="AQ3931" i="1"/>
  <c r="AX3931" i="1"/>
  <c r="AY3931" i="1"/>
  <c r="BB3931" i="1"/>
  <c r="BA3931" i="1" s="1"/>
  <c r="BC3931" i="1"/>
  <c r="AZ3931" i="1" s="1"/>
  <c r="AS3932" i="1"/>
  <c r="AK3932" i="1"/>
  <c r="AO3932" i="1"/>
  <c r="W3932" i="1" s="1"/>
  <c r="AP3932" i="1"/>
  <c r="AQ3932" i="1"/>
  <c r="AU3932" i="1"/>
  <c r="AW3932" i="1"/>
  <c r="AY3932" i="1"/>
  <c r="BB3932" i="1"/>
  <c r="BA3932" i="1" s="1"/>
  <c r="BC3932" i="1"/>
  <c r="AZ3932" i="1" s="1"/>
  <c r="AR3933" i="1"/>
  <c r="AK3933" i="1"/>
  <c r="AO3933" i="1"/>
  <c r="W3933" i="1" s="1"/>
  <c r="AP3933" i="1"/>
  <c r="AQ3933" i="1"/>
  <c r="AY3933" i="1"/>
  <c r="BB3933" i="1"/>
  <c r="BA3933" i="1" s="1"/>
  <c r="BC3933" i="1"/>
  <c r="AZ3933" i="1" s="1"/>
  <c r="AR3934" i="1"/>
  <c r="AK3934" i="1"/>
  <c r="AO3934" i="1"/>
  <c r="W3934" i="1" s="1"/>
  <c r="AP3934" i="1"/>
  <c r="AQ3934" i="1"/>
  <c r="AY3934" i="1"/>
  <c r="BB3934" i="1"/>
  <c r="BA3934" i="1" s="1"/>
  <c r="BC3934" i="1"/>
  <c r="AZ3934" i="1" s="1"/>
  <c r="AV3935" i="1"/>
  <c r="AK3935" i="1"/>
  <c r="AO3935" i="1"/>
  <c r="W3935" i="1" s="1"/>
  <c r="AP3935" i="1"/>
  <c r="AQ3935" i="1"/>
  <c r="AY3935" i="1"/>
  <c r="BB3935" i="1"/>
  <c r="BA3935" i="1" s="1"/>
  <c r="BC3935" i="1"/>
  <c r="AZ3935" i="1" s="1"/>
  <c r="AT3936" i="1"/>
  <c r="AK3936" i="1"/>
  <c r="AO3936" i="1"/>
  <c r="W3936" i="1" s="1"/>
  <c r="AP3936" i="1"/>
  <c r="AQ3936" i="1"/>
  <c r="AS3936" i="1"/>
  <c r="AY3936" i="1"/>
  <c r="BB3936" i="1"/>
  <c r="BA3936" i="1" s="1"/>
  <c r="BC3936" i="1"/>
  <c r="AZ3936" i="1" s="1"/>
  <c r="AK3937" i="1"/>
  <c r="AO3937" i="1"/>
  <c r="W3937" i="1" s="1"/>
  <c r="AP3937" i="1"/>
  <c r="AQ3937" i="1"/>
  <c r="AT3937" i="1"/>
  <c r="AU3937" i="1"/>
  <c r="AY3937" i="1"/>
  <c r="BB3937" i="1"/>
  <c r="BA3937" i="1" s="1"/>
  <c r="BC3937" i="1"/>
  <c r="AZ3937" i="1" s="1"/>
  <c r="AK3938" i="1"/>
  <c r="AO3938" i="1"/>
  <c r="W3938" i="1" s="1"/>
  <c r="AP3938" i="1"/>
  <c r="AQ3938" i="1"/>
  <c r="AY3938" i="1"/>
  <c r="BB3938" i="1"/>
  <c r="BA3938" i="1" s="1"/>
  <c r="BC3938" i="1"/>
  <c r="AZ3938" i="1" s="1"/>
  <c r="AK3939" i="1"/>
  <c r="AO3939" i="1"/>
  <c r="W3939" i="1" s="1"/>
  <c r="AP3939" i="1"/>
  <c r="AQ3939" i="1"/>
  <c r="AY3939" i="1"/>
  <c r="BB3939" i="1"/>
  <c r="BA3939" i="1" s="1"/>
  <c r="BC3939" i="1"/>
  <c r="AZ3939" i="1" s="1"/>
  <c r="AK3940" i="1"/>
  <c r="AO3940" i="1"/>
  <c r="W3940" i="1" s="1"/>
  <c r="AP3940" i="1"/>
  <c r="AQ3940" i="1"/>
  <c r="AY3940" i="1"/>
  <c r="BB3940" i="1"/>
  <c r="BA3940" i="1" s="1"/>
  <c r="BC3940" i="1"/>
  <c r="AZ3940" i="1" s="1"/>
  <c r="AS3941" i="1"/>
  <c r="AK3941" i="1"/>
  <c r="AO3941" i="1"/>
  <c r="W3941" i="1" s="1"/>
  <c r="AP3941" i="1"/>
  <c r="AQ3941" i="1"/>
  <c r="AY3941" i="1"/>
  <c r="BB3941" i="1"/>
  <c r="BA3941" i="1" s="1"/>
  <c r="BC3941" i="1"/>
  <c r="AZ3941" i="1" s="1"/>
  <c r="AT3942" i="1"/>
  <c r="AK3942" i="1"/>
  <c r="AO3942" i="1"/>
  <c r="W3942" i="1" s="1"/>
  <c r="AP3942" i="1"/>
  <c r="AQ3942" i="1"/>
  <c r="AS3942" i="1"/>
  <c r="AU3942" i="1"/>
  <c r="AX3942" i="1"/>
  <c r="AY3942" i="1"/>
  <c r="BB3942" i="1"/>
  <c r="BA3942" i="1" s="1"/>
  <c r="BC3942" i="1"/>
  <c r="AZ3942" i="1" s="1"/>
  <c r="AR3943" i="1"/>
  <c r="AK3943" i="1"/>
  <c r="AO3943" i="1"/>
  <c r="W3943" i="1" s="1"/>
  <c r="AP3943" i="1"/>
  <c r="AQ3943" i="1"/>
  <c r="AY3943" i="1"/>
  <c r="BB3943" i="1"/>
  <c r="BA3943" i="1" s="1"/>
  <c r="BC3943" i="1"/>
  <c r="AZ3943" i="1" s="1"/>
  <c r="AR3944" i="1"/>
  <c r="AK3944" i="1"/>
  <c r="AO3944" i="1"/>
  <c r="W3944" i="1" s="1"/>
  <c r="AP3944" i="1"/>
  <c r="AQ3944" i="1"/>
  <c r="AT3944" i="1"/>
  <c r="AY3944" i="1"/>
  <c r="BB3944" i="1"/>
  <c r="BA3944" i="1" s="1"/>
  <c r="BC3944" i="1"/>
  <c r="AZ3944" i="1" s="1"/>
  <c r="AK3945" i="1"/>
  <c r="AO3945" i="1"/>
  <c r="W3945" i="1" s="1"/>
  <c r="AP3945" i="1"/>
  <c r="AQ3945" i="1"/>
  <c r="AY3945" i="1"/>
  <c r="BB3945" i="1"/>
  <c r="BA3945" i="1" s="1"/>
  <c r="BC3945" i="1"/>
  <c r="AZ3945" i="1" s="1"/>
  <c r="AK3946" i="1"/>
  <c r="AO3946" i="1"/>
  <c r="W3946" i="1" s="1"/>
  <c r="AP3946" i="1"/>
  <c r="AQ3946" i="1"/>
  <c r="AR3946" i="1"/>
  <c r="AY3946" i="1"/>
  <c r="BB3946" i="1"/>
  <c r="BA3946" i="1" s="1"/>
  <c r="BC3946" i="1"/>
  <c r="AZ3946" i="1" s="1"/>
  <c r="AV3947" i="1"/>
  <c r="AK3947" i="1"/>
  <c r="AO3947" i="1"/>
  <c r="W3947" i="1" s="1"/>
  <c r="AP3947" i="1"/>
  <c r="AQ3947" i="1"/>
  <c r="AY3947" i="1"/>
  <c r="BB3947" i="1"/>
  <c r="BA3947" i="1" s="1"/>
  <c r="BC3947" i="1"/>
  <c r="AZ3947" i="1" s="1"/>
  <c r="AV3948" i="1"/>
  <c r="AK3948" i="1"/>
  <c r="AO3948" i="1"/>
  <c r="W3948" i="1" s="1"/>
  <c r="AP3948" i="1"/>
  <c r="AQ3948" i="1"/>
  <c r="AY3948" i="1"/>
  <c r="BB3948" i="1"/>
  <c r="BA3948" i="1" s="1"/>
  <c r="BC3948" i="1"/>
  <c r="AZ3948" i="1" s="1"/>
  <c r="AK3949" i="1"/>
  <c r="AO3949" i="1"/>
  <c r="W3949" i="1" s="1"/>
  <c r="AP3949" i="1"/>
  <c r="AQ3949" i="1"/>
  <c r="AS3949" i="1"/>
  <c r="AT3949" i="1"/>
  <c r="AU3949" i="1"/>
  <c r="AX3949" i="1"/>
  <c r="AY3949" i="1"/>
  <c r="BB3949" i="1"/>
  <c r="BA3949" i="1" s="1"/>
  <c r="BC3949" i="1"/>
  <c r="AZ3949" i="1" s="1"/>
  <c r="AT3950" i="1"/>
  <c r="AK3950" i="1"/>
  <c r="AO3950" i="1"/>
  <c r="W3950" i="1" s="1"/>
  <c r="AP3950" i="1"/>
  <c r="AQ3950" i="1"/>
  <c r="AY3950" i="1"/>
  <c r="BB3950" i="1"/>
  <c r="BA3950" i="1" s="1"/>
  <c r="BC3950" i="1"/>
  <c r="AZ3950" i="1" s="1"/>
  <c r="AR3951" i="1"/>
  <c r="AK3951" i="1"/>
  <c r="AO3951" i="1"/>
  <c r="W3951" i="1" s="1"/>
  <c r="AP3951" i="1"/>
  <c r="AQ3951" i="1"/>
  <c r="AY3951" i="1"/>
  <c r="BB3951" i="1"/>
  <c r="BA3951" i="1" s="1"/>
  <c r="BC3951" i="1"/>
  <c r="AZ3951" i="1" s="1"/>
  <c r="AR3952" i="1"/>
  <c r="AK3952" i="1"/>
  <c r="AO3952" i="1"/>
  <c r="W3952" i="1" s="1"/>
  <c r="AP3952" i="1"/>
  <c r="AQ3952" i="1"/>
  <c r="AX3952" i="1"/>
  <c r="AY3952" i="1"/>
  <c r="BB3952" i="1"/>
  <c r="BA3952" i="1" s="1"/>
  <c r="BC3952" i="1"/>
  <c r="AZ3952" i="1" s="1"/>
  <c r="AK3953" i="1"/>
  <c r="AO3953" i="1"/>
  <c r="W3953" i="1" s="1"/>
  <c r="AP3953" i="1"/>
  <c r="AQ3953" i="1"/>
  <c r="AY3953" i="1"/>
  <c r="BB3953" i="1"/>
  <c r="BA3953" i="1" s="1"/>
  <c r="BC3953" i="1"/>
  <c r="AZ3953" i="1" s="1"/>
  <c r="AK3954" i="1"/>
  <c r="AO3954" i="1"/>
  <c r="W3954" i="1" s="1"/>
  <c r="AP3954" i="1"/>
  <c r="AQ3954" i="1"/>
  <c r="AY3954" i="1"/>
  <c r="BB3954" i="1"/>
  <c r="BA3954" i="1" s="1"/>
  <c r="BC3954" i="1"/>
  <c r="AZ3954" i="1" s="1"/>
  <c r="AV3955" i="1"/>
  <c r="AK3955" i="1"/>
  <c r="AO3955" i="1"/>
  <c r="W3955" i="1" s="1"/>
  <c r="AP3955" i="1"/>
  <c r="AQ3955" i="1"/>
  <c r="AS3955" i="1"/>
  <c r="AY3955" i="1"/>
  <c r="BB3955" i="1"/>
  <c r="BA3955" i="1" s="1"/>
  <c r="BC3955" i="1"/>
  <c r="AZ3955" i="1" s="1"/>
  <c r="AV3956" i="1"/>
  <c r="AK3956" i="1"/>
  <c r="AO3956" i="1"/>
  <c r="W3956" i="1" s="1"/>
  <c r="AP3956" i="1"/>
  <c r="AQ3956" i="1"/>
  <c r="AY3956" i="1"/>
  <c r="BB3956" i="1"/>
  <c r="BA3956" i="1" s="1"/>
  <c r="BC3956" i="1"/>
  <c r="AZ3956" i="1" s="1"/>
  <c r="AX3957" i="1"/>
  <c r="AK3957" i="1"/>
  <c r="AO3957" i="1"/>
  <c r="W3957" i="1" s="1"/>
  <c r="AP3957" i="1"/>
  <c r="AQ3957" i="1"/>
  <c r="AT3957" i="1"/>
  <c r="AY3957" i="1"/>
  <c r="BB3957" i="1"/>
  <c r="BA3957" i="1" s="1"/>
  <c r="BC3957" i="1"/>
  <c r="AZ3957" i="1" s="1"/>
  <c r="AR3958" i="1"/>
  <c r="AK3958" i="1"/>
  <c r="AO3958" i="1"/>
  <c r="W3958" i="1" s="1"/>
  <c r="AP3958" i="1"/>
  <c r="AQ3958" i="1"/>
  <c r="AY3958" i="1"/>
  <c r="BB3958" i="1"/>
  <c r="BA3958" i="1" s="1"/>
  <c r="BC3958" i="1"/>
  <c r="AZ3958" i="1" s="1"/>
  <c r="AR3959" i="1"/>
  <c r="AK3959" i="1"/>
  <c r="AO3959" i="1"/>
  <c r="W3959" i="1" s="1"/>
  <c r="AP3959" i="1"/>
  <c r="AQ3959" i="1"/>
  <c r="AY3959" i="1"/>
  <c r="BB3959" i="1"/>
  <c r="BA3959" i="1" s="1"/>
  <c r="BC3959" i="1"/>
  <c r="AZ3959" i="1" s="1"/>
  <c r="AR3960" i="1"/>
  <c r="AK3960" i="1"/>
  <c r="AO3960" i="1"/>
  <c r="W3960" i="1" s="1"/>
  <c r="AP3960" i="1"/>
  <c r="AQ3960" i="1"/>
  <c r="AX3960" i="1"/>
  <c r="AY3960" i="1"/>
  <c r="BB3960" i="1"/>
  <c r="BA3960" i="1" s="1"/>
  <c r="BC3960" i="1"/>
  <c r="AZ3960" i="1" s="1"/>
  <c r="AK3961" i="1"/>
  <c r="AO3961" i="1"/>
  <c r="W3961" i="1" s="1"/>
  <c r="AP3961" i="1"/>
  <c r="AQ3961" i="1"/>
  <c r="AY3961" i="1"/>
  <c r="BB3961" i="1"/>
  <c r="BA3961" i="1" s="1"/>
  <c r="BC3961" i="1"/>
  <c r="AZ3961" i="1" s="1"/>
  <c r="AK3962" i="1"/>
  <c r="AO3962" i="1"/>
  <c r="W3962" i="1" s="1"/>
  <c r="AP3962" i="1"/>
  <c r="AQ3962" i="1"/>
  <c r="AY3962" i="1"/>
  <c r="BB3962" i="1"/>
  <c r="BA3962" i="1" s="1"/>
  <c r="BC3962" i="1"/>
  <c r="AZ3962" i="1" s="1"/>
  <c r="AK3963" i="1"/>
  <c r="AO3963" i="1"/>
  <c r="W3963" i="1" s="1"/>
  <c r="AP3963" i="1"/>
  <c r="AQ3963" i="1"/>
  <c r="AY3963" i="1"/>
  <c r="BB3963" i="1"/>
  <c r="BA3963" i="1" s="1"/>
  <c r="BC3963" i="1"/>
  <c r="AZ3963" i="1" s="1"/>
  <c r="AK3964" i="1"/>
  <c r="AO3964" i="1"/>
  <c r="W3964" i="1" s="1"/>
  <c r="AP3964" i="1"/>
  <c r="AQ3964" i="1"/>
  <c r="AY3964" i="1"/>
  <c r="BB3964" i="1"/>
  <c r="BA3964" i="1" s="1"/>
  <c r="BC3964" i="1"/>
  <c r="AZ3964" i="1" s="1"/>
  <c r="AK3965" i="1"/>
  <c r="AO3965" i="1"/>
  <c r="W3965" i="1" s="1"/>
  <c r="AP3965" i="1"/>
  <c r="AQ3965" i="1"/>
  <c r="AY3965" i="1"/>
  <c r="BB3965" i="1"/>
  <c r="BA3965" i="1" s="1"/>
  <c r="BC3965" i="1"/>
  <c r="AZ3965" i="1" s="1"/>
  <c r="AK3966" i="1"/>
  <c r="AO3966" i="1"/>
  <c r="W3966" i="1" s="1"/>
  <c r="AP3966" i="1"/>
  <c r="AQ3966" i="1"/>
  <c r="AY3966" i="1"/>
  <c r="BB3966" i="1"/>
  <c r="BA3966" i="1" s="1"/>
  <c r="BC3966" i="1"/>
  <c r="AZ3966" i="1" s="1"/>
  <c r="AK3967" i="1"/>
  <c r="AO3967" i="1"/>
  <c r="W3967" i="1" s="1"/>
  <c r="AP3967" i="1"/>
  <c r="AQ3967" i="1"/>
  <c r="AY3967" i="1"/>
  <c r="BB3967" i="1"/>
  <c r="BA3967" i="1" s="1"/>
  <c r="BC3967" i="1"/>
  <c r="AZ3967" i="1" s="1"/>
  <c r="AK3968" i="1"/>
  <c r="AO3968" i="1"/>
  <c r="W3968" i="1" s="1"/>
  <c r="AP3968" i="1"/>
  <c r="AQ3968" i="1"/>
  <c r="AY3968" i="1"/>
  <c r="BB3968" i="1"/>
  <c r="BA3968" i="1" s="1"/>
  <c r="BC3968" i="1"/>
  <c r="AZ3968" i="1" s="1"/>
  <c r="AK3969" i="1"/>
  <c r="AO3969" i="1"/>
  <c r="W3969" i="1" s="1"/>
  <c r="AP3969" i="1"/>
  <c r="AQ3969" i="1"/>
  <c r="AY3969" i="1"/>
  <c r="BB3969" i="1"/>
  <c r="BA3969" i="1" s="1"/>
  <c r="BC3969" i="1"/>
  <c r="AZ3969" i="1" s="1"/>
  <c r="AK3970" i="1"/>
  <c r="AO3970" i="1"/>
  <c r="W3970" i="1" s="1"/>
  <c r="AP3970" i="1"/>
  <c r="AQ3970" i="1"/>
  <c r="AY3970" i="1"/>
  <c r="BB3970" i="1"/>
  <c r="BA3970" i="1" s="1"/>
  <c r="BC3970" i="1"/>
  <c r="AZ3970" i="1" s="1"/>
  <c r="AV3971" i="1"/>
  <c r="AK3971" i="1"/>
  <c r="AO3971" i="1"/>
  <c r="W3971" i="1" s="1"/>
  <c r="AP3971" i="1"/>
  <c r="AQ3971" i="1"/>
  <c r="AT3971" i="1"/>
  <c r="AY3971" i="1"/>
  <c r="BB3971" i="1"/>
  <c r="BA3971" i="1" s="1"/>
  <c r="BC3971" i="1"/>
  <c r="AZ3971" i="1" s="1"/>
  <c r="AX3972" i="1"/>
  <c r="AK3972" i="1"/>
  <c r="AO3972" i="1"/>
  <c r="W3972" i="1" s="1"/>
  <c r="AP3972" i="1"/>
  <c r="AQ3972" i="1"/>
  <c r="AY3972" i="1"/>
  <c r="BB3972" i="1"/>
  <c r="BA3972" i="1" s="1"/>
  <c r="BC3972" i="1"/>
  <c r="AZ3972" i="1" s="1"/>
  <c r="AT3973" i="1"/>
  <c r="AK3973" i="1"/>
  <c r="AO3973" i="1"/>
  <c r="W3973" i="1" s="1"/>
  <c r="AP3973" i="1"/>
  <c r="AQ3973" i="1"/>
  <c r="AS3973" i="1"/>
  <c r="AY3973" i="1"/>
  <c r="BB3973" i="1"/>
  <c r="BA3973" i="1" s="1"/>
  <c r="BC3973" i="1"/>
  <c r="AZ3973" i="1" s="1"/>
  <c r="AS3974" i="1"/>
  <c r="AK3974" i="1"/>
  <c r="AO3974" i="1"/>
  <c r="W3974" i="1" s="1"/>
  <c r="AP3974" i="1"/>
  <c r="AQ3974" i="1"/>
  <c r="AY3974" i="1"/>
  <c r="BB3974" i="1"/>
  <c r="BA3974" i="1" s="1"/>
  <c r="BC3974" i="1"/>
  <c r="AZ3974" i="1" s="1"/>
  <c r="AK3975" i="1"/>
  <c r="AO3975" i="1"/>
  <c r="W3975" i="1" s="1"/>
  <c r="AP3975" i="1"/>
  <c r="AQ3975" i="1"/>
  <c r="AY3975" i="1"/>
  <c r="BB3975" i="1"/>
  <c r="BA3975" i="1" s="1"/>
  <c r="BC3975" i="1"/>
  <c r="AZ3975" i="1" s="1"/>
  <c r="AT3976" i="1"/>
  <c r="AK3976" i="1"/>
  <c r="AO3976" i="1"/>
  <c r="W3976" i="1" s="1"/>
  <c r="AP3976" i="1"/>
  <c r="AQ3976" i="1"/>
  <c r="AY3976" i="1"/>
  <c r="BB3976" i="1"/>
  <c r="BA3976" i="1" s="1"/>
  <c r="BC3976" i="1"/>
  <c r="AZ3976" i="1" s="1"/>
  <c r="AV3977" i="1"/>
  <c r="AK3977" i="1"/>
  <c r="AO3977" i="1"/>
  <c r="W3977" i="1" s="1"/>
  <c r="AP3977" i="1"/>
  <c r="AQ3977" i="1"/>
  <c r="AY3977" i="1"/>
  <c r="BB3977" i="1"/>
  <c r="BA3977" i="1" s="1"/>
  <c r="BC3977" i="1"/>
  <c r="AZ3977" i="1" s="1"/>
  <c r="AK3978" i="1"/>
  <c r="AO3978" i="1"/>
  <c r="W3978" i="1" s="1"/>
  <c r="AP3978" i="1"/>
  <c r="AQ3978" i="1"/>
  <c r="AY3978" i="1"/>
  <c r="BB3978" i="1"/>
  <c r="BA3978" i="1" s="1"/>
  <c r="BC3978" i="1"/>
  <c r="AZ3978" i="1" s="1"/>
  <c r="AT3979" i="1"/>
  <c r="AK3979" i="1"/>
  <c r="AO3979" i="1"/>
  <c r="W3979" i="1" s="1"/>
  <c r="AP3979" i="1"/>
  <c r="AQ3979" i="1"/>
  <c r="AX3979" i="1"/>
  <c r="AY3979" i="1"/>
  <c r="BB3979" i="1"/>
  <c r="BA3979" i="1" s="1"/>
  <c r="BC3979" i="1"/>
  <c r="AZ3979" i="1" s="1"/>
  <c r="AX3980" i="1"/>
  <c r="AK3980" i="1"/>
  <c r="AO3980" i="1"/>
  <c r="W3980" i="1" s="1"/>
  <c r="AP3980" i="1"/>
  <c r="AQ3980" i="1"/>
  <c r="AY3980" i="1"/>
  <c r="BB3980" i="1"/>
  <c r="BA3980" i="1" s="1"/>
  <c r="BC3980" i="1"/>
  <c r="AZ3980" i="1" s="1"/>
  <c r="AT3981" i="1"/>
  <c r="AK3981" i="1"/>
  <c r="AO3981" i="1"/>
  <c r="W3981" i="1" s="1"/>
  <c r="AP3981" i="1"/>
  <c r="AQ3981" i="1"/>
  <c r="AY3981" i="1"/>
  <c r="BB3981" i="1"/>
  <c r="BA3981" i="1" s="1"/>
  <c r="BC3981" i="1"/>
  <c r="AZ3981" i="1" s="1"/>
  <c r="AK3982" i="1"/>
  <c r="AO3982" i="1"/>
  <c r="W3982" i="1" s="1"/>
  <c r="AP3982" i="1"/>
  <c r="AQ3982" i="1"/>
  <c r="AY3982" i="1"/>
  <c r="BB3982" i="1"/>
  <c r="BA3982" i="1" s="1"/>
  <c r="BC3982" i="1"/>
  <c r="AZ3982" i="1" s="1"/>
  <c r="AV3983" i="1"/>
  <c r="AK3983" i="1"/>
  <c r="AO3983" i="1"/>
  <c r="W3983" i="1" s="1"/>
  <c r="AP3983" i="1"/>
  <c r="AQ3983" i="1"/>
  <c r="AY3983" i="1"/>
  <c r="BB3983" i="1"/>
  <c r="BA3983" i="1" s="1"/>
  <c r="BC3983" i="1"/>
  <c r="AZ3983" i="1" s="1"/>
  <c r="AK3984" i="1"/>
  <c r="AO3984" i="1"/>
  <c r="W3984" i="1" s="1"/>
  <c r="AP3984" i="1"/>
  <c r="AQ3984" i="1"/>
  <c r="AY3984" i="1"/>
  <c r="BB3984" i="1"/>
  <c r="BA3984" i="1" s="1"/>
  <c r="BC3984" i="1"/>
  <c r="AZ3984" i="1" s="1"/>
  <c r="AK3839" i="1"/>
  <c r="AO3839" i="1"/>
  <c r="W3839" i="1" s="1"/>
  <c r="AP3839" i="1"/>
  <c r="AQ3839" i="1"/>
  <c r="AY3839" i="1"/>
  <c r="BB3839" i="1"/>
  <c r="BA3839" i="1" s="1"/>
  <c r="BC3839" i="1"/>
  <c r="AZ3839" i="1" s="1"/>
  <c r="AU3840" i="1" l="1"/>
  <c r="AV3840" i="1"/>
  <c r="AV3841" i="1"/>
  <c r="AU3841" i="1"/>
  <c r="AR3844" i="1"/>
  <c r="AW3844" i="1"/>
  <c r="AS3848" i="1"/>
  <c r="AV3848" i="1"/>
  <c r="AU3850" i="1"/>
  <c r="AS3850" i="1"/>
  <c r="AS3964" i="1"/>
  <c r="AR3964" i="1"/>
  <c r="AR3966" i="1"/>
  <c r="AS3968" i="1"/>
  <c r="AX3968" i="1"/>
  <c r="AT3968" i="1"/>
  <c r="AX3987" i="1"/>
  <c r="AW3987" i="1"/>
  <c r="AV3988" i="1"/>
  <c r="AX3988" i="1"/>
  <c r="AW3988" i="1"/>
  <c r="AV3989" i="1"/>
  <c r="AX3989" i="1"/>
  <c r="AW3989" i="1"/>
  <c r="AX3991" i="1"/>
  <c r="AW3991" i="1"/>
  <c r="AV3991" i="1"/>
  <c r="AR3994" i="1"/>
  <c r="AW3994" i="1"/>
  <c r="AX3995" i="1"/>
  <c r="AW3995" i="1"/>
  <c r="AV3995" i="1"/>
  <c r="AX3996" i="1"/>
  <c r="AW3996" i="1"/>
  <c r="AV3996" i="1"/>
  <c r="AW3997" i="1"/>
  <c r="AX3997" i="1"/>
  <c r="AV3997" i="1"/>
  <c r="AV3999" i="1"/>
  <c r="AW3999" i="1"/>
  <c r="AX3999" i="1"/>
  <c r="AW4003" i="1"/>
  <c r="AX4003" i="1"/>
  <c r="AV4003" i="1"/>
  <c r="AW4004" i="1"/>
  <c r="AX4004" i="1"/>
  <c r="AV4004" i="1"/>
  <c r="AW4005" i="1"/>
  <c r="AV4005" i="1"/>
  <c r="AX4005" i="1"/>
  <c r="AW4007" i="1"/>
  <c r="AV4007" i="1"/>
  <c r="AX4007" i="1"/>
  <c r="AV4011" i="1"/>
  <c r="AW4011" i="1"/>
  <c r="AX4011" i="1"/>
  <c r="AW4012" i="1"/>
  <c r="AV4012" i="1"/>
  <c r="AX4012" i="1"/>
  <c r="AX4013" i="1"/>
  <c r="AW4013" i="1"/>
  <c r="AV4013" i="1"/>
  <c r="AX4015" i="1"/>
  <c r="AV4015" i="1"/>
  <c r="AW4015" i="1"/>
  <c r="AS4018" i="1"/>
  <c r="AW4018" i="1"/>
  <c r="AX4019" i="1"/>
  <c r="AW4019" i="1"/>
  <c r="AV4019" i="1"/>
  <c r="AV4020" i="1"/>
  <c r="AX4020" i="1"/>
  <c r="AW4020" i="1"/>
  <c r="AV4021" i="1"/>
  <c r="AX4021" i="1"/>
  <c r="AW4021" i="1"/>
  <c r="AV4023" i="1"/>
  <c r="AX4023" i="1"/>
  <c r="AW4023" i="1"/>
  <c r="AT3978" i="1"/>
  <c r="AR3850" i="1"/>
  <c r="AX4002" i="1"/>
  <c r="AU4002" i="1"/>
  <c r="AT4010" i="1"/>
  <c r="AT3986" i="1"/>
  <c r="AS4002" i="1"/>
  <c r="AV4018" i="1"/>
  <c r="AV3994" i="1"/>
  <c r="AR4002" i="1"/>
  <c r="AX4010" i="1"/>
  <c r="AX3986" i="1"/>
  <c r="AW4002" i="1"/>
  <c r="AU4010" i="1"/>
  <c r="AS3986" i="1"/>
  <c r="AS3866" i="1"/>
  <c r="AX3850" i="1"/>
  <c r="AX3842" i="1"/>
  <c r="AV4002" i="1"/>
  <c r="AT4018" i="1"/>
  <c r="AT3994" i="1"/>
  <c r="AS4010" i="1"/>
  <c r="AU3970" i="1"/>
  <c r="AW3946" i="1"/>
  <c r="AW3850" i="1"/>
  <c r="AV3842" i="1"/>
  <c r="AW3986" i="1"/>
  <c r="AU4018" i="1"/>
  <c r="AR4010" i="1"/>
  <c r="AR3986" i="1"/>
  <c r="AV3946" i="1"/>
  <c r="AV3850" i="1"/>
  <c r="AT3842" i="1"/>
  <c r="AX4018" i="1"/>
  <c r="AX3994" i="1"/>
  <c r="AW4010" i="1"/>
  <c r="AT4002" i="1"/>
  <c r="AS3994" i="1"/>
  <c r="AV4010" i="1"/>
  <c r="AV3986" i="1"/>
  <c r="AR3939" i="1"/>
  <c r="AV3942" i="1"/>
  <c r="AX3976" i="1"/>
  <c r="AX3847" i="1"/>
  <c r="AS3980" i="1"/>
  <c r="AS3965" i="1"/>
  <c r="AX3901" i="1"/>
  <c r="AW3867" i="1"/>
  <c r="AS3864" i="1"/>
  <c r="AT3863" i="1"/>
  <c r="AU3842" i="1"/>
  <c r="AX3929" i="1"/>
  <c r="AR3922" i="1"/>
  <c r="AT3868" i="1"/>
  <c r="AU3901" i="1"/>
  <c r="AW3887" i="1"/>
  <c r="AW3868" i="1"/>
  <c r="AU3867" i="1"/>
  <c r="AR3864" i="1"/>
  <c r="AR3863" i="1"/>
  <c r="AU3980" i="1"/>
  <c r="AV3939" i="1"/>
  <c r="AR3901" i="1"/>
  <c r="AV3868" i="1"/>
  <c r="AS3918" i="1"/>
  <c r="AX3900" i="1"/>
  <c r="AU3876" i="1"/>
  <c r="AV3866" i="1"/>
  <c r="AW3857" i="1"/>
  <c r="AW3901" i="1"/>
  <c r="AU3900" i="1"/>
  <c r="AT3876" i="1"/>
  <c r="AX3873" i="1"/>
  <c r="AT3866" i="1"/>
  <c r="AX3858" i="1"/>
  <c r="AU3857" i="1"/>
  <c r="AX3950" i="1"/>
  <c r="AR3942" i="1"/>
  <c r="AT3933" i="1"/>
  <c r="AS3888" i="1"/>
  <c r="AU3887" i="1"/>
  <c r="AU3873" i="1"/>
  <c r="AT3850" i="1"/>
  <c r="AS3842" i="1"/>
  <c r="AW3951" i="1"/>
  <c r="AX3915" i="1"/>
  <c r="AT3873" i="1"/>
  <c r="AU3864" i="1"/>
  <c r="AR3842" i="1"/>
  <c r="AU3973" i="1"/>
  <c r="AU3969" i="1"/>
  <c r="AU3955" i="1"/>
  <c r="AU3951" i="1"/>
  <c r="AU3946" i="1"/>
  <c r="AW3926" i="1"/>
  <c r="AU3915" i="1"/>
  <c r="AU3914" i="1"/>
  <c r="AR3873" i="1"/>
  <c r="AW3918" i="1"/>
  <c r="AT3915" i="1"/>
  <c r="AW3875" i="1"/>
  <c r="AW3942" i="1"/>
  <c r="AU3939" i="1"/>
  <c r="AV3918" i="1"/>
  <c r="AR3915" i="1"/>
  <c r="AV3893" i="1"/>
  <c r="AW3876" i="1"/>
  <c r="AU3875" i="1"/>
  <c r="AX3866" i="1"/>
  <c r="AX3857" i="1"/>
  <c r="AW3965" i="1"/>
  <c r="AV3927" i="1"/>
  <c r="AT3887" i="1"/>
  <c r="AX3882" i="1"/>
  <c r="AW3852" i="1"/>
  <c r="AW3851" i="1"/>
  <c r="AW3949" i="1"/>
  <c r="AV3919" i="1"/>
  <c r="AS3887" i="1"/>
  <c r="AW3882" i="1"/>
  <c r="AV3852" i="1"/>
  <c r="AV3851" i="1"/>
  <c r="AW3968" i="1"/>
  <c r="AV3949" i="1"/>
  <c r="AX3939" i="1"/>
  <c r="AW3937" i="1"/>
  <c r="AU3919" i="1"/>
  <c r="AW3915" i="1"/>
  <c r="AW3906" i="1"/>
  <c r="AR3887" i="1"/>
  <c r="AV3882" i="1"/>
  <c r="AU3852" i="1"/>
  <c r="AU3851" i="1"/>
  <c r="AV3845" i="1"/>
  <c r="AW3973" i="1"/>
  <c r="AV3968" i="1"/>
  <c r="AX3956" i="1"/>
  <c r="AX3955" i="1"/>
  <c r="AW3939" i="1"/>
  <c r="AV3937" i="1"/>
  <c r="AX3932" i="1"/>
  <c r="AU3918" i="1"/>
  <c r="AV3915" i="1"/>
  <c r="AS3906" i="1"/>
  <c r="AS3890" i="1"/>
  <c r="AW3883" i="1"/>
  <c r="AU3882" i="1"/>
  <c r="AU3880" i="1"/>
  <c r="AW3957" i="1"/>
  <c r="AW3956" i="1"/>
  <c r="AW3925" i="1"/>
  <c r="AX3908" i="1"/>
  <c r="AW3898" i="1"/>
  <c r="AT3882" i="1"/>
  <c r="AX3881" i="1"/>
  <c r="AS3880" i="1"/>
  <c r="AX3849" i="1"/>
  <c r="AS3840" i="1"/>
  <c r="AV3957" i="1"/>
  <c r="AU3956" i="1"/>
  <c r="AV3925" i="1"/>
  <c r="AU3908" i="1"/>
  <c r="AU3898" i="1"/>
  <c r="AS3882" i="1"/>
  <c r="AW3881" i="1"/>
  <c r="AR3880" i="1"/>
  <c r="AW3874" i="1"/>
  <c r="AX3867" i="1"/>
  <c r="AU3856" i="1"/>
  <c r="AU3849" i="1"/>
  <c r="AR3848" i="1"/>
  <c r="AR3840" i="1"/>
  <c r="AW3980" i="1"/>
  <c r="AW3964" i="1"/>
  <c r="AU3957" i="1"/>
  <c r="AT3956" i="1"/>
  <c r="AR3949" i="1"/>
  <c r="AS3946" i="1"/>
  <c r="AT3939" i="1"/>
  <c r="AT3925" i="1"/>
  <c r="AS3915" i="1"/>
  <c r="AS3898" i="1"/>
  <c r="AW3894" i="1"/>
  <c r="AR3881" i="1"/>
  <c r="AT3849" i="1"/>
  <c r="AW3841" i="1"/>
  <c r="AW3992" i="1"/>
  <c r="AU4008" i="1"/>
  <c r="AT4008" i="1"/>
  <c r="AR4000" i="1"/>
  <c r="AX4016" i="1"/>
  <c r="AV4008" i="1"/>
  <c r="AU4016" i="1"/>
  <c r="AS3992" i="1"/>
  <c r="AW4000" i="1"/>
  <c r="AT4016" i="1"/>
  <c r="AR4008" i="1"/>
  <c r="AX3992" i="1"/>
  <c r="AV4016" i="1"/>
  <c r="AS4000" i="1"/>
  <c r="AW4008" i="1"/>
  <c r="AT3992" i="1"/>
  <c r="AR4016" i="1"/>
  <c r="AR3902" i="1"/>
  <c r="AU3902" i="1"/>
  <c r="AV3902" i="1"/>
  <c r="AT3993" i="1"/>
  <c r="AX3993" i="1"/>
  <c r="AS3993" i="1"/>
  <c r="AW3993" i="1"/>
  <c r="AR3993" i="1"/>
  <c r="AV3993" i="1"/>
  <c r="AU3903" i="1"/>
  <c r="AS3899" i="1"/>
  <c r="AU3899" i="1"/>
  <c r="AV3899" i="1"/>
  <c r="AU3895" i="1"/>
  <c r="AV3889" i="1"/>
  <c r="AR3889" i="1"/>
  <c r="AT3889" i="1"/>
  <c r="AW3889" i="1"/>
  <c r="AX3889" i="1"/>
  <c r="AV3865" i="1"/>
  <c r="AR3865" i="1"/>
  <c r="AT3865" i="1"/>
  <c r="AU3865" i="1"/>
  <c r="AW3865" i="1"/>
  <c r="AW3972" i="1"/>
  <c r="AT3897" i="1"/>
  <c r="AV3897" i="1"/>
  <c r="AX3897" i="1"/>
  <c r="AR3897" i="1"/>
  <c r="AU3972" i="1"/>
  <c r="AX3964" i="1"/>
  <c r="AW3950" i="1"/>
  <c r="AU3936" i="1"/>
  <c r="AW3931" i="1"/>
  <c r="AU3926" i="1"/>
  <c r="AU3925" i="1"/>
  <c r="AU3923" i="1"/>
  <c r="AX3917" i="1"/>
  <c r="AU3913" i="1"/>
  <c r="AX3913" i="1"/>
  <c r="AS3913" i="1"/>
  <c r="AU3911" i="1"/>
  <c r="AR3871" i="1"/>
  <c r="AS3879" i="1"/>
  <c r="AT3879" i="1"/>
  <c r="AU3879" i="1"/>
  <c r="AV3879" i="1"/>
  <c r="AX3879" i="1"/>
  <c r="AT4001" i="1"/>
  <c r="AX4001" i="1"/>
  <c r="AS4001" i="1"/>
  <c r="AW4001" i="1"/>
  <c r="AR4001" i="1"/>
  <c r="AV4001" i="1"/>
  <c r="AV3950" i="1"/>
  <c r="AT3923" i="1"/>
  <c r="AV3914" i="1"/>
  <c r="AR3914" i="1"/>
  <c r="AS3914" i="1"/>
  <c r="AT3847" i="1"/>
  <c r="AU3847" i="1"/>
  <c r="AV3847" i="1"/>
  <c r="AW3847" i="1"/>
  <c r="AR3847" i="1"/>
  <c r="AS4022" i="1"/>
  <c r="AW4022" i="1"/>
  <c r="AR4022" i="1"/>
  <c r="AV4022" i="1"/>
  <c r="AT4022" i="1"/>
  <c r="AX4022" i="1"/>
  <c r="AS4014" i="1"/>
  <c r="AW4014" i="1"/>
  <c r="AR4014" i="1"/>
  <c r="AV4014" i="1"/>
  <c r="AT4014" i="1"/>
  <c r="AX4014" i="1"/>
  <c r="AS4006" i="1"/>
  <c r="AW4006" i="1"/>
  <c r="AR4006" i="1"/>
  <c r="AV4006" i="1"/>
  <c r="AT4006" i="1"/>
  <c r="AX4006" i="1"/>
  <c r="AS3998" i="1"/>
  <c r="AW3998" i="1"/>
  <c r="AR3998" i="1"/>
  <c r="AV3998" i="1"/>
  <c r="AT3998" i="1"/>
  <c r="AX3998" i="1"/>
  <c r="AS3990" i="1"/>
  <c r="AW3990" i="1"/>
  <c r="AR3990" i="1"/>
  <c r="AV3990" i="1"/>
  <c r="AT3990" i="1"/>
  <c r="AX3990" i="1"/>
  <c r="AS3972" i="1"/>
  <c r="AX3971" i="1"/>
  <c r="AU3965" i="1"/>
  <c r="AV3964" i="1"/>
  <c r="AR3956" i="1"/>
  <c r="AU3950" i="1"/>
  <c r="AX3948" i="1"/>
  <c r="AX3941" i="1"/>
  <c r="AS3937" i="1"/>
  <c r="AW3934" i="1"/>
  <c r="AX3933" i="1"/>
  <c r="AU3931" i="1"/>
  <c r="AR3925" i="1"/>
  <c r="AS3923" i="1"/>
  <c r="AV3917" i="1"/>
  <c r="AV3861" i="1"/>
  <c r="AU3861" i="1"/>
  <c r="AT4017" i="1"/>
  <c r="AX4017" i="1"/>
  <c r="AS4017" i="1"/>
  <c r="AW4017" i="1"/>
  <c r="AR4017" i="1"/>
  <c r="AV4017" i="1"/>
  <c r="AV3972" i="1"/>
  <c r="AR3962" i="1"/>
  <c r="AR3972" i="1"/>
  <c r="AU3971" i="1"/>
  <c r="AU3964" i="1"/>
  <c r="AS3950" i="1"/>
  <c r="AU3948" i="1"/>
  <c r="AX3944" i="1"/>
  <c r="AW3943" i="1"/>
  <c r="AW3941" i="1"/>
  <c r="AX3940" i="1"/>
  <c r="AR3937" i="1"/>
  <c r="AV3934" i="1"/>
  <c r="AW3933" i="1"/>
  <c r="AT3931" i="1"/>
  <c r="AR3923" i="1"/>
  <c r="AW3922" i="1"/>
  <c r="AU3917" i="1"/>
  <c r="AS3909" i="1"/>
  <c r="AR3909" i="1"/>
  <c r="AW3902" i="1"/>
  <c r="AX3899" i="1"/>
  <c r="AT3893" i="1"/>
  <c r="AU3893" i="1"/>
  <c r="AX3893" i="1"/>
  <c r="AS3874" i="1"/>
  <c r="AT3874" i="1"/>
  <c r="AU3874" i="1"/>
  <c r="AV3874" i="1"/>
  <c r="AX3874" i="1"/>
  <c r="AS3859" i="1"/>
  <c r="AU3859" i="1"/>
  <c r="AW3859" i="1"/>
  <c r="AX3859" i="1"/>
  <c r="AS3843" i="1"/>
  <c r="AR3843" i="1"/>
  <c r="AU3843" i="1"/>
  <c r="AW3843" i="1"/>
  <c r="AX3843" i="1"/>
  <c r="AR3884" i="1"/>
  <c r="AW3884" i="1"/>
  <c r="AT3884" i="1"/>
  <c r="AU3884" i="1"/>
  <c r="AV3923" i="1"/>
  <c r="AT3972" i="1"/>
  <c r="AW3907" i="1"/>
  <c r="AX3907" i="1"/>
  <c r="AR3950" i="1"/>
  <c r="AT3948" i="1"/>
  <c r="AU3947" i="1"/>
  <c r="AV3944" i="1"/>
  <c r="AU3943" i="1"/>
  <c r="AV3941" i="1"/>
  <c r="AV3940" i="1"/>
  <c r="AU3934" i="1"/>
  <c r="AV3933" i="1"/>
  <c r="AS3931" i="1"/>
  <c r="AU3922" i="1"/>
  <c r="AT3917" i="1"/>
  <c r="AS3916" i="1"/>
  <c r="AS3902" i="1"/>
  <c r="AW3899" i="1"/>
  <c r="AU3897" i="1"/>
  <c r="AW3879" i="1"/>
  <c r="AU4017" i="1"/>
  <c r="AU4001" i="1"/>
  <c r="AU3993" i="1"/>
  <c r="AR3905" i="1"/>
  <c r="AT4009" i="1"/>
  <c r="AX4009" i="1"/>
  <c r="AS4009" i="1"/>
  <c r="AW4009" i="1"/>
  <c r="AR4009" i="1"/>
  <c r="AV4009" i="1"/>
  <c r="AR3910" i="1"/>
  <c r="AU3910" i="1"/>
  <c r="AV3910" i="1"/>
  <c r="AV3931" i="1"/>
  <c r="AW3917" i="1"/>
  <c r="AT3964" i="1"/>
  <c r="AR3948" i="1"/>
  <c r="AS3947" i="1"/>
  <c r="AU3944" i="1"/>
  <c r="AR3941" i="1"/>
  <c r="AS3940" i="1"/>
  <c r="AX3937" i="1"/>
  <c r="AU3933" i="1"/>
  <c r="AX3925" i="1"/>
  <c r="AS3922" i="1"/>
  <c r="AR3917" i="1"/>
  <c r="AS3910" i="1"/>
  <c r="AT3899" i="1"/>
  <c r="AS3897" i="1"/>
  <c r="AU3891" i="1"/>
  <c r="AX3891" i="1"/>
  <c r="AR3879" i="1"/>
  <c r="AR3860" i="1"/>
  <c r="AT3860" i="1"/>
  <c r="AU3860" i="1"/>
  <c r="AV3860" i="1"/>
  <c r="AW3860" i="1"/>
  <c r="AT3855" i="1"/>
  <c r="AU3855" i="1"/>
  <c r="AV3855" i="1"/>
  <c r="AW3855" i="1"/>
  <c r="AR3855" i="1"/>
  <c r="AR3906" i="1"/>
  <c r="AT3901" i="1"/>
  <c r="AV3876" i="1"/>
  <c r="AU3866" i="1"/>
  <c r="AS3863" i="1"/>
  <c r="AT3857" i="1"/>
  <c r="AS3851" i="1"/>
  <c r="AV3844" i="1"/>
  <c r="AR3857" i="1"/>
  <c r="AR3851" i="1"/>
  <c r="AR3849" i="1"/>
  <c r="AU3848" i="1"/>
  <c r="AU3844" i="1"/>
  <c r="AX3841" i="1"/>
  <c r="AW3886" i="1"/>
  <c r="AU3881" i="1"/>
  <c r="AX3872" i="1"/>
  <c r="AR3866" i="1"/>
  <c r="AU3886" i="1"/>
  <c r="AT3881" i="1"/>
  <c r="AU3872" i="1"/>
  <c r="AU3868" i="1"/>
  <c r="AW3863" i="1"/>
  <c r="AR3856" i="1"/>
  <c r="AT3841" i="1"/>
  <c r="AS3872" i="1"/>
  <c r="AR3841" i="1"/>
  <c r="AU3906" i="1"/>
  <c r="AV3901" i="1"/>
  <c r="AX3880" i="1"/>
  <c r="AR3872" i="1"/>
  <c r="AT3870" i="1"/>
  <c r="AU3863" i="1"/>
  <c r="AW3921" i="1"/>
  <c r="AW3938" i="1"/>
  <c r="AT3963" i="1"/>
  <c r="AX3921" i="1"/>
  <c r="AV3929" i="1"/>
  <c r="AR3980" i="1"/>
  <c r="AW3976" i="1"/>
  <c r="AV3960" i="1"/>
  <c r="AW3959" i="1"/>
  <c r="AX3958" i="1"/>
  <c r="AS3957" i="1"/>
  <c r="AU3954" i="1"/>
  <c r="AV3952" i="1"/>
  <c r="AS3938" i="1"/>
  <c r="AX3930" i="1"/>
  <c r="AU3929" i="1"/>
  <c r="AX3924" i="1"/>
  <c r="AU3921" i="1"/>
  <c r="AX3909" i="1"/>
  <c r="AU3907" i="1"/>
  <c r="AX3905" i="1"/>
  <c r="AX3890" i="1"/>
  <c r="AW3871" i="1"/>
  <c r="AW3858" i="1"/>
  <c r="AW3954" i="1"/>
  <c r="AX3938" i="1"/>
  <c r="AW3929" i="1"/>
  <c r="AV3954" i="1"/>
  <c r="AU3982" i="1"/>
  <c r="AV3976" i="1"/>
  <c r="AV3966" i="1"/>
  <c r="AU3960" i="1"/>
  <c r="AU3959" i="1"/>
  <c r="AV3958" i="1"/>
  <c r="AR3957" i="1"/>
  <c r="AT3954" i="1"/>
  <c r="AU3952" i="1"/>
  <c r="AR3938" i="1"/>
  <c r="AW3930" i="1"/>
  <c r="AT3929" i="1"/>
  <c r="AW3924" i="1"/>
  <c r="AT3921" i="1"/>
  <c r="AW3909" i="1"/>
  <c r="AT3907" i="1"/>
  <c r="AV3905" i="1"/>
  <c r="AW3890" i="1"/>
  <c r="AV3871" i="1"/>
  <c r="AV3858" i="1"/>
  <c r="AV3921" i="1"/>
  <c r="AR3982" i="1"/>
  <c r="AS3976" i="1"/>
  <c r="AU3966" i="1"/>
  <c r="AV3962" i="1"/>
  <c r="AT3960" i="1"/>
  <c r="AT3959" i="1"/>
  <c r="AU3958" i="1"/>
  <c r="AS3954" i="1"/>
  <c r="AU3953" i="1"/>
  <c r="AT3952" i="1"/>
  <c r="AU3930" i="1"/>
  <c r="AS3929" i="1"/>
  <c r="AU3924" i="1"/>
  <c r="AS3921" i="1"/>
  <c r="AV3909" i="1"/>
  <c r="AS3907" i="1"/>
  <c r="AU3905" i="1"/>
  <c r="AV3890" i="1"/>
  <c r="AU3871" i="1"/>
  <c r="AU3858" i="1"/>
  <c r="AV3970" i="1"/>
  <c r="AT3962" i="1"/>
  <c r="AS3960" i="1"/>
  <c r="AR3954" i="1"/>
  <c r="AS3930" i="1"/>
  <c r="AR3929" i="1"/>
  <c r="AR3921" i="1"/>
  <c r="AX3916" i="1"/>
  <c r="AU3909" i="1"/>
  <c r="AR3907" i="1"/>
  <c r="AT3905" i="1"/>
  <c r="AU3890" i="1"/>
  <c r="AT3871" i="1"/>
  <c r="AT3858" i="1"/>
  <c r="AR3978" i="1"/>
  <c r="AV3978" i="1"/>
  <c r="AU3963" i="1"/>
  <c r="AR3930" i="1"/>
  <c r="AU3916" i="1"/>
  <c r="AT3909" i="1"/>
  <c r="AS3905" i="1"/>
  <c r="AT3890" i="1"/>
  <c r="AS3871" i="1"/>
  <c r="AS3858" i="1"/>
  <c r="AV3981" i="1"/>
  <c r="AR3981" i="1"/>
  <c r="AU3974" i="1"/>
  <c r="AV3980" i="1"/>
  <c r="AR3976" i="1"/>
  <c r="AR3974" i="1"/>
  <c r="AR3968" i="1"/>
  <c r="AX3965" i="1"/>
  <c r="AV3961" i="1"/>
  <c r="AW3960" i="1"/>
  <c r="AX3959" i="1"/>
  <c r="AS3956" i="1"/>
  <c r="AT3955" i="1"/>
  <c r="AV3953" i="1"/>
  <c r="AW3952" i="1"/>
  <c r="AX3951" i="1"/>
  <c r="AS3948" i="1"/>
  <c r="AT3947" i="1"/>
  <c r="AV3945" i="1"/>
  <c r="AW3944" i="1"/>
  <c r="AX3943" i="1"/>
  <c r="AW3940" i="1"/>
  <c r="AT3980" i="1"/>
  <c r="AV3973" i="1"/>
  <c r="AV3965" i="1"/>
  <c r="AX3963" i="1"/>
  <c r="AT3961" i="1"/>
  <c r="AV3959" i="1"/>
  <c r="AW3958" i="1"/>
  <c r="AR3955" i="1"/>
  <c r="AT3953" i="1"/>
  <c r="AV3951" i="1"/>
  <c r="AR3947" i="1"/>
  <c r="AT3945" i="1"/>
  <c r="AV3943" i="1"/>
  <c r="AU3940" i="1"/>
  <c r="AW3936" i="1"/>
  <c r="AX3936" i="1"/>
  <c r="AR3936" i="1"/>
  <c r="AV3936" i="1"/>
  <c r="AU3945" i="1"/>
  <c r="AR3885" i="1"/>
  <c r="AT3885" i="1"/>
  <c r="AW3885" i="1"/>
  <c r="AS3885" i="1"/>
  <c r="AU3885" i="1"/>
  <c r="AV3885" i="1"/>
  <c r="AX3885" i="1"/>
  <c r="AW3981" i="1"/>
  <c r="AS3961" i="1"/>
  <c r="AS3953" i="1"/>
  <c r="AS3945" i="1"/>
  <c r="AW3912" i="1"/>
  <c r="AX3912" i="1"/>
  <c r="AR3912" i="1"/>
  <c r="AS3912" i="1"/>
  <c r="AT3912" i="1"/>
  <c r="AV3912" i="1"/>
  <c r="AR3961" i="1"/>
  <c r="AR3953" i="1"/>
  <c r="AS3952" i="1"/>
  <c r="AT3951" i="1"/>
  <c r="AW3948" i="1"/>
  <c r="AX3947" i="1"/>
  <c r="AR3945" i="1"/>
  <c r="AS3944" i="1"/>
  <c r="AT3943" i="1"/>
  <c r="AU3941" i="1"/>
  <c r="AV3938" i="1"/>
  <c r="AT3938" i="1"/>
  <c r="AX3877" i="1"/>
  <c r="AR3877" i="1"/>
  <c r="AT3877" i="1"/>
  <c r="AW3877" i="1"/>
  <c r="AU3877" i="1"/>
  <c r="AV3877" i="1"/>
  <c r="AS3877" i="1"/>
  <c r="AW3846" i="1"/>
  <c r="AX3846" i="1"/>
  <c r="AR3846" i="1"/>
  <c r="AS3846" i="1"/>
  <c r="AV3846" i="1"/>
  <c r="AU3846" i="1"/>
  <c r="AT3846" i="1"/>
  <c r="AU3961" i="1"/>
  <c r="AW3920" i="1"/>
  <c r="AX3920" i="1"/>
  <c r="AR3920" i="1"/>
  <c r="AS3920" i="1"/>
  <c r="AT3920" i="1"/>
  <c r="AV3920" i="1"/>
  <c r="AU3981" i="1"/>
  <c r="AU3979" i="1"/>
  <c r="AU3978" i="1"/>
  <c r="AU3976" i="1"/>
  <c r="AX3974" i="1"/>
  <c r="AR3973" i="1"/>
  <c r="AS3971" i="1"/>
  <c r="AT3970" i="1"/>
  <c r="AU3968" i="1"/>
  <c r="AX3966" i="1"/>
  <c r="AR3965" i="1"/>
  <c r="AS3963" i="1"/>
  <c r="AU3962" i="1"/>
  <c r="AS3959" i="1"/>
  <c r="AT3958" i="1"/>
  <c r="AW3955" i="1"/>
  <c r="AX3954" i="1"/>
  <c r="AS3951" i="1"/>
  <c r="AW3947" i="1"/>
  <c r="AX3946" i="1"/>
  <c r="AS3943" i="1"/>
  <c r="AT3941" i="1"/>
  <c r="AU3938" i="1"/>
  <c r="AU3928" i="1"/>
  <c r="AW3904" i="1"/>
  <c r="AX3904" i="1"/>
  <c r="AR3904" i="1"/>
  <c r="AS3904" i="1"/>
  <c r="AT3904" i="1"/>
  <c r="AV3904" i="1"/>
  <c r="AR3892" i="1"/>
  <c r="AS3892" i="1"/>
  <c r="AX3892" i="1"/>
  <c r="AT3892" i="1"/>
  <c r="AU3892" i="1"/>
  <c r="AV3892" i="1"/>
  <c r="AW3892" i="1"/>
  <c r="AS3981" i="1"/>
  <c r="AS3979" i="1"/>
  <c r="AW3975" i="1"/>
  <c r="AV3974" i="1"/>
  <c r="AR3970" i="1"/>
  <c r="AW3967" i="1"/>
  <c r="AX3961" i="1"/>
  <c r="AS3958" i="1"/>
  <c r="AX3953" i="1"/>
  <c r="AX3945" i="1"/>
  <c r="AX3927" i="1"/>
  <c r="AR3927" i="1"/>
  <c r="AS3927" i="1"/>
  <c r="AT3927" i="1"/>
  <c r="AW3927" i="1"/>
  <c r="AX3935" i="1"/>
  <c r="AR3935" i="1"/>
  <c r="AS3935" i="1"/>
  <c r="AT3935" i="1"/>
  <c r="AW3935" i="1"/>
  <c r="AU3975" i="1"/>
  <c r="AU3967" i="1"/>
  <c r="AW3961" i="1"/>
  <c r="AW3953" i="1"/>
  <c r="AW3945" i="1"/>
  <c r="AT3940" i="1"/>
  <c r="AR3940" i="1"/>
  <c r="AU3935" i="1"/>
  <c r="AW3928" i="1"/>
  <c r="AX3928" i="1"/>
  <c r="AR3928" i="1"/>
  <c r="AS3928" i="1"/>
  <c r="AV3928" i="1"/>
  <c r="AW3896" i="1"/>
  <c r="AX3896" i="1"/>
  <c r="AR3896" i="1"/>
  <c r="AS3896" i="1"/>
  <c r="AT3896" i="1"/>
  <c r="AV3896" i="1"/>
  <c r="AW3878" i="1"/>
  <c r="AX3878" i="1"/>
  <c r="AS3878" i="1"/>
  <c r="AV3878" i="1"/>
  <c r="AR3878" i="1"/>
  <c r="AT3878" i="1"/>
  <c r="AU3878" i="1"/>
  <c r="AX3934" i="1"/>
  <c r="AR3932" i="1"/>
  <c r="AT3930" i="1"/>
  <c r="AX3926" i="1"/>
  <c r="AR3924" i="1"/>
  <c r="AT3922" i="1"/>
  <c r="AW3919" i="1"/>
  <c r="AX3918" i="1"/>
  <c r="AR3916" i="1"/>
  <c r="AT3914" i="1"/>
  <c r="AW3911" i="1"/>
  <c r="AX3910" i="1"/>
  <c r="AR3908" i="1"/>
  <c r="AT3906" i="1"/>
  <c r="AW3903" i="1"/>
  <c r="AX3902" i="1"/>
  <c r="AR3900" i="1"/>
  <c r="AT3898" i="1"/>
  <c r="AW3895" i="1"/>
  <c r="AX3894" i="1"/>
  <c r="AW3891" i="1"/>
  <c r="AU3888" i="1"/>
  <c r="AU3883" i="1"/>
  <c r="AX3861" i="1"/>
  <c r="AR3861" i="1"/>
  <c r="AS3861" i="1"/>
  <c r="AT3861" i="1"/>
  <c r="AW3861" i="1"/>
  <c r="AT3919" i="1"/>
  <c r="AW3916" i="1"/>
  <c r="AT3911" i="1"/>
  <c r="AW3908" i="1"/>
  <c r="AT3903" i="1"/>
  <c r="AW3900" i="1"/>
  <c r="AT3895" i="1"/>
  <c r="AU3894" i="1"/>
  <c r="AR3891" i="1"/>
  <c r="AT3886" i="1"/>
  <c r="AR3883" i="1"/>
  <c r="AS3883" i="1"/>
  <c r="AT3883" i="1"/>
  <c r="AV3883" i="1"/>
  <c r="AR3875" i="1"/>
  <c r="AS3875" i="1"/>
  <c r="AT3875" i="1"/>
  <c r="AV3875" i="1"/>
  <c r="AW3862" i="1"/>
  <c r="AX3862" i="1"/>
  <c r="AR3862" i="1"/>
  <c r="AS3862" i="1"/>
  <c r="AV3862" i="1"/>
  <c r="AT3934" i="1"/>
  <c r="AV3932" i="1"/>
  <c r="AT3926" i="1"/>
  <c r="AV3924" i="1"/>
  <c r="AX3922" i="1"/>
  <c r="AS3919" i="1"/>
  <c r="AT3918" i="1"/>
  <c r="AV3916" i="1"/>
  <c r="AX3914" i="1"/>
  <c r="AS3911" i="1"/>
  <c r="AT3910" i="1"/>
  <c r="AV3908" i="1"/>
  <c r="AX3906" i="1"/>
  <c r="AS3903" i="1"/>
  <c r="AT3902" i="1"/>
  <c r="AV3900" i="1"/>
  <c r="AX3898" i="1"/>
  <c r="AS3895" i="1"/>
  <c r="AT3894" i="1"/>
  <c r="AR3886" i="1"/>
  <c r="AX3853" i="1"/>
  <c r="AR3853" i="1"/>
  <c r="AS3853" i="1"/>
  <c r="AT3853" i="1"/>
  <c r="AW3853" i="1"/>
  <c r="AS3934" i="1"/>
  <c r="AS3926" i="1"/>
  <c r="AR3919" i="1"/>
  <c r="AR3911" i="1"/>
  <c r="AR3903" i="1"/>
  <c r="AR3895" i="1"/>
  <c r="AS3894" i="1"/>
  <c r="AV3888" i="1"/>
  <c r="AW3888" i="1"/>
  <c r="AT3888" i="1"/>
  <c r="AS3933" i="1"/>
  <c r="AT3932" i="1"/>
  <c r="AT3924" i="1"/>
  <c r="AT3916" i="1"/>
  <c r="AW3913" i="1"/>
  <c r="AT3908" i="1"/>
  <c r="AW3905" i="1"/>
  <c r="AT3900" i="1"/>
  <c r="AW3897" i="1"/>
  <c r="AR3894" i="1"/>
  <c r="AR3893" i="1"/>
  <c r="AW3893" i="1"/>
  <c r="AX3883" i="1"/>
  <c r="AX3875" i="1"/>
  <c r="AX3869" i="1"/>
  <c r="AR3869" i="1"/>
  <c r="AS3869" i="1"/>
  <c r="AT3869" i="1"/>
  <c r="AW3869" i="1"/>
  <c r="AW3854" i="1"/>
  <c r="AX3854" i="1"/>
  <c r="AR3854" i="1"/>
  <c r="AS3854" i="1"/>
  <c r="AV3854" i="1"/>
  <c r="AX3919" i="1"/>
  <c r="AX3911" i="1"/>
  <c r="AX3903" i="1"/>
  <c r="AX3895" i="1"/>
  <c r="AS3891" i="1"/>
  <c r="AT3891" i="1"/>
  <c r="AX3886" i="1"/>
  <c r="AS3886" i="1"/>
  <c r="AV3886" i="1"/>
  <c r="AW3870" i="1"/>
  <c r="AX3870" i="1"/>
  <c r="AR3870" i="1"/>
  <c r="AS3870" i="1"/>
  <c r="AV3870" i="1"/>
  <c r="AX3845" i="1"/>
  <c r="AR3845" i="1"/>
  <c r="AS3845" i="1"/>
  <c r="AT3845" i="1"/>
  <c r="AW3845" i="1"/>
  <c r="AS3889" i="1"/>
  <c r="AX3884" i="1"/>
  <c r="AS3881" i="1"/>
  <c r="AT3880" i="1"/>
  <c r="AX3876" i="1"/>
  <c r="AS3873" i="1"/>
  <c r="AT3872" i="1"/>
  <c r="AX3868" i="1"/>
  <c r="AS3865" i="1"/>
  <c r="AT3864" i="1"/>
  <c r="AX3860" i="1"/>
  <c r="AS3857" i="1"/>
  <c r="AT3856" i="1"/>
  <c r="AX3852" i="1"/>
  <c r="AS3849" i="1"/>
  <c r="AT3848" i="1"/>
  <c r="AX3844" i="1"/>
  <c r="AS3841" i="1"/>
  <c r="AT3840" i="1"/>
  <c r="AV3867" i="1"/>
  <c r="AV3859" i="1"/>
  <c r="AX3856" i="1"/>
  <c r="AT3852" i="1"/>
  <c r="AW3849" i="1"/>
  <c r="AX3848" i="1"/>
  <c r="AT3844" i="1"/>
  <c r="AX3840" i="1"/>
  <c r="AS3884" i="1"/>
  <c r="AW3880" i="1"/>
  <c r="AS3876" i="1"/>
  <c r="AW3872" i="1"/>
  <c r="AS3868" i="1"/>
  <c r="AT3867" i="1"/>
  <c r="AW3864" i="1"/>
  <c r="AS3860" i="1"/>
  <c r="AT3859" i="1"/>
  <c r="AW3856" i="1"/>
  <c r="AS3852" i="1"/>
  <c r="AW3848" i="1"/>
  <c r="AS3844" i="1"/>
  <c r="AT3843" i="1"/>
  <c r="AW3840" i="1"/>
  <c r="AS3867" i="1"/>
  <c r="AT3982" i="1"/>
  <c r="AX3981" i="1"/>
  <c r="AR3979" i="1"/>
  <c r="AS3978" i="1"/>
  <c r="AT3977" i="1"/>
  <c r="AV3975" i="1"/>
  <c r="AW3974" i="1"/>
  <c r="AX3973" i="1"/>
  <c r="AR3971" i="1"/>
  <c r="AS3970" i="1"/>
  <c r="AT3969" i="1"/>
  <c r="AV3967" i="1"/>
  <c r="AW3966" i="1"/>
  <c r="AR3963" i="1"/>
  <c r="AS3962" i="1"/>
  <c r="AS3977" i="1"/>
  <c r="AS3969" i="1"/>
  <c r="AR3977" i="1"/>
  <c r="AT3975" i="1"/>
  <c r="AR3969" i="1"/>
  <c r="AT3967" i="1"/>
  <c r="AW3979" i="1"/>
  <c r="AX3978" i="1"/>
  <c r="AS3975" i="1"/>
  <c r="AT3974" i="1"/>
  <c r="AW3971" i="1"/>
  <c r="AX3970" i="1"/>
  <c r="AS3967" i="1"/>
  <c r="AT3966" i="1"/>
  <c r="AW3963" i="1"/>
  <c r="AX3962" i="1"/>
  <c r="AU3977" i="1"/>
  <c r="AV3979" i="1"/>
  <c r="AW3978" i="1"/>
  <c r="AX3977" i="1"/>
  <c r="AR3975" i="1"/>
  <c r="AW3970" i="1"/>
  <c r="AX3969" i="1"/>
  <c r="AR3967" i="1"/>
  <c r="AS3966" i="1"/>
  <c r="AW3962" i="1"/>
  <c r="AW3977" i="1"/>
  <c r="AW3969" i="1"/>
  <c r="AV3982" i="1"/>
  <c r="AX3975" i="1"/>
  <c r="AX3967" i="1"/>
  <c r="AS3982" i="1"/>
  <c r="AX3982" i="1"/>
  <c r="AW3982" i="1"/>
  <c r="AU3983" i="1"/>
  <c r="AT3983" i="1"/>
  <c r="AS3983" i="1"/>
  <c r="AV3984" i="1"/>
  <c r="AR3983" i="1"/>
  <c r="AU3984" i="1"/>
  <c r="AX3983" i="1"/>
  <c r="AT3984" i="1"/>
  <c r="AR3984" i="1"/>
  <c r="AW3983" i="1"/>
  <c r="AS3984" i="1"/>
  <c r="AX3984" i="1"/>
  <c r="AW3984" i="1"/>
  <c r="AV3839" i="1"/>
  <c r="AU3839" i="1"/>
  <c r="AS3839" i="1"/>
  <c r="AR3839" i="1"/>
  <c r="AT3839" i="1"/>
  <c r="AX3839" i="1"/>
  <c r="AW3839" i="1"/>
  <c r="N3603" i="6" l="1"/>
  <c r="N3604" i="6"/>
  <c r="L13" i="8"/>
  <c r="H72" i="1"/>
  <c r="S72" i="1" s="1"/>
  <c r="K3756" i="6"/>
  <c r="BB68" i="1"/>
  <c r="V4" i="1" l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354" i="1"/>
  <c r="V355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28" i="1"/>
  <c r="V29" i="1"/>
  <c r="V30" i="1"/>
  <c r="V31" i="1"/>
  <c r="V32" i="1"/>
  <c r="V33" i="1"/>
  <c r="V34" i="1"/>
  <c r="V35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2" i="1"/>
  <c r="V3" i="1"/>
  <c r="U128" i="1"/>
  <c r="Y128" i="1" s="1"/>
  <c r="U129" i="1"/>
  <c r="X129" i="1" s="1"/>
  <c r="U130" i="1"/>
  <c r="X130" i="1" s="1"/>
  <c r="U131" i="1"/>
  <c r="X131" i="1" s="1"/>
  <c r="U132" i="1"/>
  <c r="X132" i="1" s="1"/>
  <c r="U133" i="1"/>
  <c r="X133" i="1" s="1"/>
  <c r="U134" i="1"/>
  <c r="X134" i="1" s="1"/>
  <c r="U135" i="1"/>
  <c r="Y135" i="1" s="1"/>
  <c r="U136" i="1"/>
  <c r="X136" i="1" s="1"/>
  <c r="U137" i="1"/>
  <c r="Y137" i="1" s="1"/>
  <c r="U138" i="1"/>
  <c r="X138" i="1" s="1"/>
  <c r="U139" i="1"/>
  <c r="X139" i="1" s="1"/>
  <c r="U140" i="1"/>
  <c r="Y140" i="1" s="1"/>
  <c r="U141" i="1"/>
  <c r="X141" i="1" s="1"/>
  <c r="U142" i="1"/>
  <c r="X142" i="1" s="1"/>
  <c r="U143" i="1"/>
  <c r="Y143" i="1" s="1"/>
  <c r="U144" i="1"/>
  <c r="X144" i="1" s="1"/>
  <c r="U145" i="1"/>
  <c r="X145" i="1" s="1"/>
  <c r="U146" i="1"/>
  <c r="Y146" i="1" s="1"/>
  <c r="U147" i="1"/>
  <c r="Y147" i="1" s="1"/>
  <c r="U148" i="1"/>
  <c r="X148" i="1" s="1"/>
  <c r="U149" i="1"/>
  <c r="Y149" i="1" s="1"/>
  <c r="U150" i="1"/>
  <c r="X150" i="1" s="1"/>
  <c r="U151" i="1"/>
  <c r="Y151" i="1" s="1"/>
  <c r="U152" i="1"/>
  <c r="Y152" i="1" s="1"/>
  <c r="U153" i="1"/>
  <c r="X153" i="1" s="1"/>
  <c r="H128" i="1"/>
  <c r="Q128" i="1"/>
  <c r="AK128" i="1"/>
  <c r="AO128" i="1"/>
  <c r="W128" i="1" s="1"/>
  <c r="AP128" i="1"/>
  <c r="AQ128" i="1"/>
  <c r="AY128" i="1"/>
  <c r="BB128" i="1"/>
  <c r="BA128" i="1" s="1"/>
  <c r="BC128" i="1"/>
  <c r="AZ128" i="1" s="1"/>
  <c r="H129" i="1"/>
  <c r="Q129" i="1"/>
  <c r="AK129" i="1"/>
  <c r="AO129" i="1"/>
  <c r="W129" i="1" s="1"/>
  <c r="AP129" i="1"/>
  <c r="AQ129" i="1"/>
  <c r="AY129" i="1"/>
  <c r="BB129" i="1"/>
  <c r="BA129" i="1" s="1"/>
  <c r="BC129" i="1"/>
  <c r="AZ129" i="1" s="1"/>
  <c r="H130" i="1"/>
  <c r="Q130" i="1"/>
  <c r="AK130" i="1"/>
  <c r="AO130" i="1"/>
  <c r="W130" i="1" s="1"/>
  <c r="AP130" i="1"/>
  <c r="AQ130" i="1"/>
  <c r="AY130" i="1"/>
  <c r="BB130" i="1"/>
  <c r="BA130" i="1" s="1"/>
  <c r="BC130" i="1"/>
  <c r="AZ130" i="1" s="1"/>
  <c r="H131" i="1"/>
  <c r="Q131" i="1"/>
  <c r="AK131" i="1"/>
  <c r="AO131" i="1"/>
  <c r="W131" i="1" s="1"/>
  <c r="AP131" i="1"/>
  <c r="AQ131" i="1"/>
  <c r="AY131" i="1"/>
  <c r="BB131" i="1"/>
  <c r="BA131" i="1" s="1"/>
  <c r="BC131" i="1"/>
  <c r="AZ131" i="1" s="1"/>
  <c r="H132" i="1"/>
  <c r="BC132" i="1" s="1"/>
  <c r="AZ132" i="1" s="1"/>
  <c r="Q132" i="1"/>
  <c r="AK132" i="1"/>
  <c r="AO132" i="1"/>
  <c r="W132" i="1" s="1"/>
  <c r="AP132" i="1"/>
  <c r="AQ132" i="1"/>
  <c r="AY132" i="1"/>
  <c r="BB132" i="1"/>
  <c r="H133" i="1"/>
  <c r="S133" i="1" s="1"/>
  <c r="T133" i="1" s="1"/>
  <c r="Q133" i="1"/>
  <c r="AK133" i="1"/>
  <c r="AO133" i="1"/>
  <c r="W133" i="1" s="1"/>
  <c r="AP133" i="1"/>
  <c r="AQ133" i="1"/>
  <c r="AY133" i="1"/>
  <c r="BB133" i="1"/>
  <c r="H134" i="1"/>
  <c r="S134" i="1" s="1"/>
  <c r="T134" i="1" s="1"/>
  <c r="Q134" i="1"/>
  <c r="AK134" i="1"/>
  <c r="AO134" i="1"/>
  <c r="AP134" i="1"/>
  <c r="AQ134" i="1"/>
  <c r="AY134" i="1"/>
  <c r="H135" i="1"/>
  <c r="Q135" i="1"/>
  <c r="AK135" i="1"/>
  <c r="AO135" i="1"/>
  <c r="W135" i="1" s="1"/>
  <c r="AP135" i="1"/>
  <c r="AQ135" i="1"/>
  <c r="AY135" i="1"/>
  <c r="BB135" i="1"/>
  <c r="BA135" i="1" s="1"/>
  <c r="BC135" i="1"/>
  <c r="AZ135" i="1" s="1"/>
  <c r="H136" i="1"/>
  <c r="Q136" i="1"/>
  <c r="AK136" i="1"/>
  <c r="AO136" i="1"/>
  <c r="W136" i="1" s="1"/>
  <c r="AP136" i="1"/>
  <c r="AQ136" i="1"/>
  <c r="AY136" i="1"/>
  <c r="BB136" i="1"/>
  <c r="BA136" i="1" s="1"/>
  <c r="BC136" i="1"/>
  <c r="AZ136" i="1" s="1"/>
  <c r="H137" i="1"/>
  <c r="Q137" i="1"/>
  <c r="AK137" i="1"/>
  <c r="AO137" i="1"/>
  <c r="W137" i="1" s="1"/>
  <c r="AP137" i="1"/>
  <c r="AQ137" i="1"/>
  <c r="AY137" i="1"/>
  <c r="BB137" i="1"/>
  <c r="BA137" i="1" s="1"/>
  <c r="BC137" i="1"/>
  <c r="AZ137" i="1" s="1"/>
  <c r="H138" i="1"/>
  <c r="Q138" i="1"/>
  <c r="AK138" i="1"/>
  <c r="AO138" i="1"/>
  <c r="W138" i="1" s="1"/>
  <c r="AP138" i="1"/>
  <c r="AQ138" i="1"/>
  <c r="AY138" i="1"/>
  <c r="BB138" i="1"/>
  <c r="BA138" i="1" s="1"/>
  <c r="BC138" i="1"/>
  <c r="AZ138" i="1" s="1"/>
  <c r="H139" i="1"/>
  <c r="Q139" i="1"/>
  <c r="AK139" i="1"/>
  <c r="AO139" i="1"/>
  <c r="W139" i="1" s="1"/>
  <c r="AP139" i="1"/>
  <c r="AQ139" i="1"/>
  <c r="AY139" i="1"/>
  <c r="BB139" i="1"/>
  <c r="BA139" i="1" s="1"/>
  <c r="BC139" i="1"/>
  <c r="AZ139" i="1" s="1"/>
  <c r="H140" i="1"/>
  <c r="Q140" i="1"/>
  <c r="AK140" i="1"/>
  <c r="AO140" i="1"/>
  <c r="W140" i="1" s="1"/>
  <c r="AP140" i="1"/>
  <c r="AQ140" i="1"/>
  <c r="AY140" i="1"/>
  <c r="BB140" i="1"/>
  <c r="BA140" i="1" s="1"/>
  <c r="BC140" i="1"/>
  <c r="AZ140" i="1" s="1"/>
  <c r="H141" i="1"/>
  <c r="S141" i="1" s="1"/>
  <c r="T141" i="1" s="1"/>
  <c r="Q141" i="1"/>
  <c r="AK141" i="1"/>
  <c r="AO141" i="1"/>
  <c r="W141" i="1" s="1"/>
  <c r="AP141" i="1"/>
  <c r="AQ141" i="1"/>
  <c r="AY141" i="1"/>
  <c r="BB141" i="1"/>
  <c r="BA141" i="1" s="1"/>
  <c r="BC141" i="1"/>
  <c r="AZ141" i="1" s="1"/>
  <c r="H142" i="1"/>
  <c r="Q142" i="1"/>
  <c r="AK142" i="1"/>
  <c r="AO142" i="1"/>
  <c r="W142" i="1" s="1"/>
  <c r="AP142" i="1"/>
  <c r="AQ142" i="1"/>
  <c r="AY142" i="1"/>
  <c r="BB142" i="1"/>
  <c r="BA142" i="1" s="1"/>
  <c r="BC142" i="1"/>
  <c r="AZ142" i="1" s="1"/>
  <c r="H143" i="1"/>
  <c r="Q143" i="1"/>
  <c r="AK143" i="1"/>
  <c r="AO143" i="1"/>
  <c r="W143" i="1" s="1"/>
  <c r="AP143" i="1"/>
  <c r="AQ143" i="1"/>
  <c r="AY143" i="1"/>
  <c r="BB143" i="1"/>
  <c r="BA143" i="1" s="1"/>
  <c r="BC143" i="1"/>
  <c r="AZ143" i="1" s="1"/>
  <c r="H144" i="1"/>
  <c r="Q144" i="1"/>
  <c r="AK144" i="1"/>
  <c r="AO144" i="1"/>
  <c r="W144" i="1" s="1"/>
  <c r="AP144" i="1"/>
  <c r="AQ144" i="1"/>
  <c r="AY144" i="1"/>
  <c r="BB144" i="1"/>
  <c r="BA144" i="1" s="1"/>
  <c r="BC144" i="1"/>
  <c r="AZ144" i="1" s="1"/>
  <c r="H145" i="1"/>
  <c r="Q145" i="1"/>
  <c r="AK145" i="1"/>
  <c r="AO145" i="1"/>
  <c r="W145" i="1" s="1"/>
  <c r="AP145" i="1"/>
  <c r="AQ145" i="1"/>
  <c r="AY145" i="1"/>
  <c r="BB145" i="1"/>
  <c r="BA145" i="1" s="1"/>
  <c r="BC145" i="1"/>
  <c r="AZ145" i="1" s="1"/>
  <c r="H146" i="1"/>
  <c r="Q146" i="1"/>
  <c r="AK146" i="1"/>
  <c r="AO146" i="1"/>
  <c r="W146" i="1" s="1"/>
  <c r="AP146" i="1"/>
  <c r="AQ146" i="1"/>
  <c r="AY146" i="1"/>
  <c r="BB146" i="1"/>
  <c r="BA146" i="1" s="1"/>
  <c r="BC146" i="1"/>
  <c r="AZ146" i="1" s="1"/>
  <c r="H147" i="1"/>
  <c r="Q147" i="1"/>
  <c r="AK147" i="1"/>
  <c r="AO147" i="1"/>
  <c r="W147" i="1" s="1"/>
  <c r="AP147" i="1"/>
  <c r="AQ147" i="1"/>
  <c r="AY147" i="1"/>
  <c r="BB147" i="1"/>
  <c r="BA147" i="1" s="1"/>
  <c r="BC147" i="1"/>
  <c r="AZ147" i="1" s="1"/>
  <c r="H148" i="1"/>
  <c r="Q148" i="1"/>
  <c r="AK148" i="1"/>
  <c r="AO148" i="1"/>
  <c r="W148" i="1" s="1"/>
  <c r="AP148" i="1"/>
  <c r="AQ148" i="1"/>
  <c r="AY148" i="1"/>
  <c r="BB148" i="1"/>
  <c r="BA148" i="1" s="1"/>
  <c r="BC148" i="1"/>
  <c r="AZ148" i="1" s="1"/>
  <c r="H149" i="1"/>
  <c r="S149" i="1" s="1"/>
  <c r="T149" i="1" s="1"/>
  <c r="Q149" i="1"/>
  <c r="AK149" i="1"/>
  <c r="AO149" i="1"/>
  <c r="W149" i="1" s="1"/>
  <c r="AP149" i="1"/>
  <c r="AQ149" i="1"/>
  <c r="AY149" i="1"/>
  <c r="BB149" i="1"/>
  <c r="BA149" i="1" s="1"/>
  <c r="BC149" i="1"/>
  <c r="AZ149" i="1" s="1"/>
  <c r="H150" i="1"/>
  <c r="S150" i="1" s="1"/>
  <c r="Q150" i="1"/>
  <c r="W150" i="1"/>
  <c r="H151" i="1"/>
  <c r="Q151" i="1"/>
  <c r="AK151" i="1"/>
  <c r="AO151" i="1"/>
  <c r="W151" i="1" s="1"/>
  <c r="AP151" i="1"/>
  <c r="AQ151" i="1"/>
  <c r="AY151" i="1"/>
  <c r="BB151" i="1"/>
  <c r="BA151" i="1" s="1"/>
  <c r="BC151" i="1"/>
  <c r="AZ151" i="1" s="1"/>
  <c r="H152" i="1"/>
  <c r="Q152" i="1"/>
  <c r="AK152" i="1"/>
  <c r="AO152" i="1"/>
  <c r="W152" i="1" s="1"/>
  <c r="AP152" i="1"/>
  <c r="AQ152" i="1"/>
  <c r="AY152" i="1"/>
  <c r="BB152" i="1"/>
  <c r="BA152" i="1" s="1"/>
  <c r="BC152" i="1"/>
  <c r="AZ152" i="1" s="1"/>
  <c r="R153" i="1"/>
  <c r="Q153" i="1"/>
  <c r="AK153" i="1"/>
  <c r="AO153" i="1"/>
  <c r="W153" i="1" s="1"/>
  <c r="AP153" i="1"/>
  <c r="AQ153" i="1"/>
  <c r="AY153" i="1"/>
  <c r="BB153" i="1"/>
  <c r="BA153" i="1" s="1"/>
  <c r="BC153" i="1"/>
  <c r="AZ153" i="1" s="1"/>
  <c r="AT3836" i="1"/>
  <c r="AK3836" i="1"/>
  <c r="AO3836" i="1"/>
  <c r="W3836" i="1" s="1"/>
  <c r="AP3836" i="1"/>
  <c r="AQ3836" i="1"/>
  <c r="AY3836" i="1"/>
  <c r="BB3836" i="1"/>
  <c r="BA3836" i="1" s="1"/>
  <c r="BC3836" i="1"/>
  <c r="AZ3836" i="1" s="1"/>
  <c r="AW3837" i="1"/>
  <c r="AK3837" i="1"/>
  <c r="AO3837" i="1"/>
  <c r="W3837" i="1" s="1"/>
  <c r="AP3837" i="1"/>
  <c r="AQ3837" i="1"/>
  <c r="AY3837" i="1"/>
  <c r="BB3837" i="1"/>
  <c r="BA3837" i="1" s="1"/>
  <c r="BC3837" i="1"/>
  <c r="AZ3837" i="1" s="1"/>
  <c r="AR3838" i="1"/>
  <c r="AK3838" i="1"/>
  <c r="AO3838" i="1"/>
  <c r="W3838" i="1" s="1"/>
  <c r="AP3838" i="1"/>
  <c r="AQ3838" i="1"/>
  <c r="AY3838" i="1"/>
  <c r="BB3838" i="1"/>
  <c r="BA3838" i="1" s="1"/>
  <c r="BC3838" i="1"/>
  <c r="AZ3838" i="1" s="1"/>
  <c r="AK3985" i="1"/>
  <c r="AO3985" i="1"/>
  <c r="W3985" i="1" s="1"/>
  <c r="AP3985" i="1"/>
  <c r="AQ3985" i="1"/>
  <c r="AY3985" i="1"/>
  <c r="BB3985" i="1"/>
  <c r="BA3985" i="1" s="1"/>
  <c r="BC3985" i="1"/>
  <c r="AZ3985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U103" i="1"/>
  <c r="X103" i="1" s="1"/>
  <c r="U104" i="1"/>
  <c r="U45" i="1"/>
  <c r="Y45" i="1" s="1"/>
  <c r="Q68" i="1"/>
  <c r="U68" i="1"/>
  <c r="X68" i="1" s="1"/>
  <c r="Q69" i="1"/>
  <c r="U69" i="1"/>
  <c r="Y69" i="1" s="1"/>
  <c r="Q70" i="1"/>
  <c r="U70" i="1"/>
  <c r="X70" i="1" s="1"/>
  <c r="Q71" i="1"/>
  <c r="U71" i="1"/>
  <c r="X71" i="1" s="1"/>
  <c r="Q72" i="1"/>
  <c r="U72" i="1"/>
  <c r="X72" i="1" s="1"/>
  <c r="AH72" i="1" s="1"/>
  <c r="Q73" i="1"/>
  <c r="U73" i="1"/>
  <c r="X73" i="1" s="1"/>
  <c r="Q74" i="1"/>
  <c r="U74" i="1"/>
  <c r="X74" i="1" s="1"/>
  <c r="Q75" i="1"/>
  <c r="U75" i="1"/>
  <c r="X75" i="1" s="1"/>
  <c r="Q76" i="1"/>
  <c r="U76" i="1"/>
  <c r="X76" i="1" s="1"/>
  <c r="Q77" i="1"/>
  <c r="U77" i="1"/>
  <c r="Y77" i="1" s="1"/>
  <c r="Q78" i="1"/>
  <c r="U78" i="1"/>
  <c r="X78" i="1" s="1"/>
  <c r="Q79" i="1"/>
  <c r="U79" i="1"/>
  <c r="X79" i="1" s="1"/>
  <c r="Q80" i="1"/>
  <c r="U80" i="1"/>
  <c r="X80" i="1" s="1"/>
  <c r="Q81" i="1"/>
  <c r="U81" i="1"/>
  <c r="X81" i="1" s="1"/>
  <c r="Q82" i="1"/>
  <c r="U82" i="1"/>
  <c r="Q83" i="1"/>
  <c r="U83" i="1"/>
  <c r="Q84" i="1"/>
  <c r="U84" i="1"/>
  <c r="Y84" i="1" s="1"/>
  <c r="Q85" i="1"/>
  <c r="U85" i="1"/>
  <c r="X85" i="1" s="1"/>
  <c r="Q86" i="1"/>
  <c r="U86" i="1"/>
  <c r="X86" i="1" s="1"/>
  <c r="Q87" i="1"/>
  <c r="U87" i="1"/>
  <c r="X87" i="1" s="1"/>
  <c r="Q88" i="1"/>
  <c r="U88" i="1"/>
  <c r="X88" i="1" s="1"/>
  <c r="Q89" i="1"/>
  <c r="U89" i="1"/>
  <c r="X89" i="1" s="1"/>
  <c r="Q90" i="1"/>
  <c r="U90" i="1"/>
  <c r="X90" i="1" s="1"/>
  <c r="Q91" i="1"/>
  <c r="U91" i="1"/>
  <c r="Q92" i="1"/>
  <c r="U92" i="1"/>
  <c r="Y92" i="1" s="1"/>
  <c r="Q93" i="1"/>
  <c r="U93" i="1"/>
  <c r="X93" i="1" s="1"/>
  <c r="Q94" i="1"/>
  <c r="U94" i="1"/>
  <c r="X94" i="1" s="1"/>
  <c r="Q95" i="1"/>
  <c r="U95" i="1"/>
  <c r="X95" i="1" s="1"/>
  <c r="Q96" i="1"/>
  <c r="U96" i="1"/>
  <c r="X96" i="1" s="1"/>
  <c r="Q97" i="1"/>
  <c r="U97" i="1"/>
  <c r="Y97" i="1" s="1"/>
  <c r="Q98" i="1"/>
  <c r="U98" i="1"/>
  <c r="X98" i="1" s="1"/>
  <c r="Q99" i="1"/>
  <c r="U99" i="1"/>
  <c r="X99" i="1" s="1"/>
  <c r="Q100" i="1"/>
  <c r="U100" i="1"/>
  <c r="Y100" i="1" s="1"/>
  <c r="Q101" i="1"/>
  <c r="U101" i="1"/>
  <c r="X101" i="1" s="1"/>
  <c r="Q102" i="1"/>
  <c r="U102" i="1"/>
  <c r="X102" i="1" s="1"/>
  <c r="Q103" i="1"/>
  <c r="Q104" i="1"/>
  <c r="Q105" i="1"/>
  <c r="U105" i="1"/>
  <c r="Y105" i="1" s="1"/>
  <c r="Q106" i="1"/>
  <c r="U106" i="1"/>
  <c r="Y106" i="1" s="1"/>
  <c r="Q107" i="1"/>
  <c r="U107" i="1"/>
  <c r="X107" i="1" s="1"/>
  <c r="Q108" i="1"/>
  <c r="U108" i="1"/>
  <c r="Y108" i="1" s="1"/>
  <c r="Q109" i="1"/>
  <c r="U109" i="1"/>
  <c r="X109" i="1" s="1"/>
  <c r="Q110" i="1"/>
  <c r="U110" i="1"/>
  <c r="X110" i="1" s="1"/>
  <c r="Q111" i="1"/>
  <c r="U111" i="1"/>
  <c r="X111" i="1" s="1"/>
  <c r="Q112" i="1"/>
  <c r="U112" i="1"/>
  <c r="X112" i="1" s="1"/>
  <c r="Q113" i="1"/>
  <c r="U113" i="1"/>
  <c r="X113" i="1" s="1"/>
  <c r="Q114" i="1"/>
  <c r="U114" i="1"/>
  <c r="Y114" i="1" s="1"/>
  <c r="Q115" i="1"/>
  <c r="U115" i="1"/>
  <c r="X115" i="1" s="1"/>
  <c r="Q116" i="1"/>
  <c r="U116" i="1"/>
  <c r="Q117" i="1"/>
  <c r="U117" i="1"/>
  <c r="X117" i="1" s="1"/>
  <c r="Q118" i="1"/>
  <c r="U118" i="1"/>
  <c r="X118" i="1" s="1"/>
  <c r="Q119" i="1"/>
  <c r="U119" i="1"/>
  <c r="X119" i="1" s="1"/>
  <c r="Q120" i="1"/>
  <c r="U120" i="1"/>
  <c r="X120" i="1" s="1"/>
  <c r="Q121" i="1"/>
  <c r="U121" i="1"/>
  <c r="X121" i="1" s="1"/>
  <c r="Q122" i="1"/>
  <c r="U122" i="1"/>
  <c r="Q123" i="1"/>
  <c r="U123" i="1"/>
  <c r="X123" i="1" s="1"/>
  <c r="Q124" i="1"/>
  <c r="U124" i="1"/>
  <c r="Y124" i="1" s="1"/>
  <c r="Q125" i="1"/>
  <c r="U125" i="1"/>
  <c r="X125" i="1" s="1"/>
  <c r="Q126" i="1"/>
  <c r="U126" i="1"/>
  <c r="X126" i="1" s="1"/>
  <c r="Q127" i="1"/>
  <c r="U127" i="1"/>
  <c r="X127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U354" i="1"/>
  <c r="Y354" i="1" s="1"/>
  <c r="U355" i="1"/>
  <c r="X355" i="1" s="1"/>
  <c r="X154" i="1"/>
  <c r="X155" i="1"/>
  <c r="Y156" i="1"/>
  <c r="Y157" i="1"/>
  <c r="X158" i="1"/>
  <c r="X159" i="1"/>
  <c r="Y160" i="1"/>
  <c r="U161" i="1"/>
  <c r="Y161" i="1" s="1"/>
  <c r="U162" i="1"/>
  <c r="X162" i="1" s="1"/>
  <c r="Y163" i="1"/>
  <c r="Y164" i="1"/>
  <c r="X165" i="1"/>
  <c r="U166" i="1"/>
  <c r="X166" i="1" s="1"/>
  <c r="U167" i="1"/>
  <c r="X167" i="1" s="1"/>
  <c r="Y168" i="1"/>
  <c r="X169" i="1"/>
  <c r="X170" i="1"/>
  <c r="Y171" i="1"/>
  <c r="U172" i="1"/>
  <c r="Y172" i="1" s="1"/>
  <c r="U173" i="1"/>
  <c r="X173" i="1" s="1"/>
  <c r="X174" i="1"/>
  <c r="X175" i="1"/>
  <c r="Y176" i="1"/>
  <c r="Y177" i="1"/>
  <c r="U178" i="1"/>
  <c r="X178" i="1" s="1"/>
  <c r="U179" i="1"/>
  <c r="X179" i="1" s="1"/>
  <c r="U180" i="1"/>
  <c r="Y180" i="1" s="1"/>
  <c r="U181" i="1"/>
  <c r="Y181" i="1" s="1"/>
  <c r="U182" i="1"/>
  <c r="Y182" i="1" s="1"/>
  <c r="U183" i="1"/>
  <c r="X183" i="1" s="1"/>
  <c r="U184" i="1"/>
  <c r="Y184" i="1" s="1"/>
  <c r="U185" i="1"/>
  <c r="X185" i="1" s="1"/>
  <c r="U186" i="1"/>
  <c r="X186" i="1" s="1"/>
  <c r="U187" i="1"/>
  <c r="Y187" i="1" s="1"/>
  <c r="Y188" i="1"/>
  <c r="Y189" i="1"/>
  <c r="Y190" i="1"/>
  <c r="X191" i="1"/>
  <c r="Y192" i="1"/>
  <c r="X193" i="1"/>
  <c r="X194" i="1"/>
  <c r="Y195" i="1"/>
  <c r="Y196" i="1"/>
  <c r="U197" i="1"/>
  <c r="X197" i="1" s="1"/>
  <c r="X198" i="1"/>
  <c r="X199" i="1"/>
  <c r="X200" i="1"/>
  <c r="X201" i="1"/>
  <c r="X202" i="1"/>
  <c r="X203" i="1"/>
  <c r="X204" i="1"/>
  <c r="X205" i="1"/>
  <c r="U206" i="1"/>
  <c r="Y206" i="1" s="1"/>
  <c r="X207" i="1"/>
  <c r="Y208" i="1"/>
  <c r="X209" i="1"/>
  <c r="X210" i="1"/>
  <c r="Y211" i="1"/>
  <c r="Y212" i="1"/>
  <c r="Y213" i="1"/>
  <c r="Y214" i="1"/>
  <c r="Y215" i="1"/>
  <c r="X216" i="1"/>
  <c r="X217" i="1"/>
  <c r="X218" i="1"/>
  <c r="X219" i="1"/>
  <c r="Y220" i="1"/>
  <c r="Y221" i="1"/>
  <c r="X222" i="1"/>
  <c r="U223" i="1"/>
  <c r="X223" i="1" s="1"/>
  <c r="X224" i="1"/>
  <c r="X225" i="1"/>
  <c r="X226" i="1"/>
  <c r="Y227" i="1"/>
  <c r="X228" i="1"/>
  <c r="X229" i="1"/>
  <c r="X230" i="1"/>
  <c r="X231" i="1"/>
  <c r="X232" i="1"/>
  <c r="X233" i="1"/>
  <c r="X234" i="1"/>
  <c r="X235" i="1"/>
  <c r="Y236" i="1"/>
  <c r="X237" i="1"/>
  <c r="X238" i="1"/>
  <c r="X239" i="1"/>
  <c r="X240" i="1"/>
  <c r="Y241" i="1"/>
  <c r="X242" i="1"/>
  <c r="X243" i="1"/>
  <c r="X244" i="1"/>
  <c r="Y245" i="1"/>
  <c r="Y246" i="1"/>
  <c r="X247" i="1"/>
  <c r="Y248" i="1"/>
  <c r="X249" i="1"/>
  <c r="U250" i="1"/>
  <c r="X250" i="1" s="1"/>
  <c r="U251" i="1"/>
  <c r="X251" i="1" s="1"/>
  <c r="U252" i="1"/>
  <c r="Y252" i="1" s="1"/>
  <c r="U253" i="1"/>
  <c r="Y253" i="1" s="1"/>
  <c r="U254" i="1"/>
  <c r="X254" i="1" s="1"/>
  <c r="U255" i="1"/>
  <c r="X255" i="1" s="1"/>
  <c r="U256" i="1"/>
  <c r="X256" i="1" s="1"/>
  <c r="U257" i="1"/>
  <c r="X257" i="1" s="1"/>
  <c r="U258" i="1"/>
  <c r="X258" i="1" s="1"/>
  <c r="U259" i="1"/>
  <c r="X259" i="1" s="1"/>
  <c r="U260" i="1"/>
  <c r="X260" i="1" s="1"/>
  <c r="U261" i="1"/>
  <c r="X261" i="1" s="1"/>
  <c r="U262" i="1"/>
  <c r="X262" i="1" s="1"/>
  <c r="U263" i="1"/>
  <c r="X263" i="1" s="1"/>
  <c r="Y264" i="1"/>
  <c r="Y265" i="1"/>
  <c r="X266" i="1"/>
  <c r="X267" i="1"/>
  <c r="U268" i="1"/>
  <c r="Y268" i="1" s="1"/>
  <c r="X269" i="1"/>
  <c r="X270" i="1"/>
  <c r="X271" i="1"/>
  <c r="X272" i="1"/>
  <c r="Y273" i="1"/>
  <c r="X274" i="1"/>
  <c r="X275" i="1"/>
  <c r="X276" i="1"/>
  <c r="Y277" i="1"/>
  <c r="X278" i="1"/>
  <c r="X279" i="1"/>
  <c r="X280" i="1"/>
  <c r="X281" i="1"/>
  <c r="X282" i="1"/>
  <c r="X283" i="1"/>
  <c r="X284" i="1"/>
  <c r="Y285" i="1"/>
  <c r="X286" i="1"/>
  <c r="X287" i="1"/>
  <c r="Y288" i="1"/>
  <c r="Y289" i="1"/>
  <c r="X290" i="1"/>
  <c r="X291" i="1"/>
  <c r="Y292" i="1"/>
  <c r="U293" i="1"/>
  <c r="Y293" i="1" s="1"/>
  <c r="Y294" i="1"/>
  <c r="X295" i="1"/>
  <c r="X296" i="1"/>
  <c r="Y297" i="1"/>
  <c r="X298" i="1"/>
  <c r="Y299" i="1"/>
  <c r="X300" i="1"/>
  <c r="U301" i="1"/>
  <c r="X301" i="1" s="1"/>
  <c r="X302" i="1"/>
  <c r="X303" i="1"/>
  <c r="U304" i="1"/>
  <c r="X304" i="1" s="1"/>
  <c r="U305" i="1"/>
  <c r="Y305" i="1" s="1"/>
  <c r="U306" i="1"/>
  <c r="X306" i="1" s="1"/>
  <c r="U307" i="1"/>
  <c r="X307" i="1" s="1"/>
  <c r="U308" i="1"/>
  <c r="Y308" i="1" s="1"/>
  <c r="U309" i="1"/>
  <c r="X309" i="1" s="1"/>
  <c r="U310" i="1"/>
  <c r="Y310" i="1" s="1"/>
  <c r="U311" i="1"/>
  <c r="X311" i="1" s="1"/>
  <c r="U312" i="1"/>
  <c r="Y312" i="1" s="1"/>
  <c r="U313" i="1"/>
  <c r="X313" i="1" s="1"/>
  <c r="U314" i="1"/>
  <c r="X314" i="1" s="1"/>
  <c r="U315" i="1"/>
  <c r="X315" i="1" s="1"/>
  <c r="U316" i="1"/>
  <c r="X316" i="1" s="1"/>
  <c r="U317" i="1"/>
  <c r="Y317" i="1" s="1"/>
  <c r="U318" i="1"/>
  <c r="Y318" i="1" s="1"/>
  <c r="U319" i="1"/>
  <c r="X319" i="1" s="1"/>
  <c r="U320" i="1"/>
  <c r="Y320" i="1" s="1"/>
  <c r="U321" i="1"/>
  <c r="Y321" i="1" s="1"/>
  <c r="U322" i="1"/>
  <c r="X322" i="1" s="1"/>
  <c r="U323" i="1"/>
  <c r="X323" i="1" s="1"/>
  <c r="U324" i="1"/>
  <c r="Y324" i="1" s="1"/>
  <c r="U325" i="1"/>
  <c r="Y325" i="1" s="1"/>
  <c r="U326" i="1"/>
  <c r="X326" i="1" s="1"/>
  <c r="U327" i="1"/>
  <c r="X327" i="1" s="1"/>
  <c r="Y328" i="1"/>
  <c r="Y329" i="1"/>
  <c r="X330" i="1"/>
  <c r="X331" i="1"/>
  <c r="Y332" i="1"/>
  <c r="X333" i="1"/>
  <c r="Y334" i="1"/>
  <c r="X335" i="1"/>
  <c r="X336" i="1"/>
  <c r="X337" i="1"/>
  <c r="U338" i="1"/>
  <c r="X338" i="1" s="1"/>
  <c r="U339" i="1"/>
  <c r="X339" i="1" s="1"/>
  <c r="U340" i="1"/>
  <c r="Y340" i="1" s="1"/>
  <c r="U341" i="1"/>
  <c r="X341" i="1" s="1"/>
  <c r="U342" i="1"/>
  <c r="X342" i="1" s="1"/>
  <c r="U343" i="1"/>
  <c r="Y343" i="1" s="1"/>
  <c r="U344" i="1"/>
  <c r="X344" i="1" s="1"/>
  <c r="U345" i="1"/>
  <c r="X345" i="1" s="1"/>
  <c r="U346" i="1"/>
  <c r="X346" i="1" s="1"/>
  <c r="U347" i="1"/>
  <c r="X347" i="1" s="1"/>
  <c r="U348" i="1"/>
  <c r="X348" i="1" s="1"/>
  <c r="U349" i="1"/>
  <c r="Y349" i="1" s="1"/>
  <c r="U350" i="1"/>
  <c r="Y350" i="1" s="1"/>
  <c r="U351" i="1"/>
  <c r="X351" i="1" s="1"/>
  <c r="U352" i="1"/>
  <c r="Y352" i="1" s="1"/>
  <c r="U353" i="1"/>
  <c r="X353" i="1" s="1"/>
  <c r="U28" i="1"/>
  <c r="X28" i="1" s="1"/>
  <c r="U29" i="1"/>
  <c r="X29" i="1" s="1"/>
  <c r="U30" i="1"/>
  <c r="X30" i="1" s="1"/>
  <c r="U31" i="1"/>
  <c r="Y31" i="1" s="1"/>
  <c r="U32" i="1"/>
  <c r="X32" i="1" s="1"/>
  <c r="U33" i="1"/>
  <c r="X33" i="1" s="1"/>
  <c r="U34" i="1"/>
  <c r="Y34" i="1" s="1"/>
  <c r="U35" i="1"/>
  <c r="X35" i="1" s="1"/>
  <c r="Y36" i="1"/>
  <c r="U37" i="1"/>
  <c r="Y37" i="1" s="1"/>
  <c r="U38" i="1"/>
  <c r="Y38" i="1" s="1"/>
  <c r="U39" i="1"/>
  <c r="Y39" i="1" s="1"/>
  <c r="U40" i="1"/>
  <c r="Y40" i="1" s="1"/>
  <c r="U41" i="1"/>
  <c r="Y41" i="1" s="1"/>
  <c r="U42" i="1"/>
  <c r="Y42" i="1" s="1"/>
  <c r="U43" i="1"/>
  <c r="Y43" i="1" s="1"/>
  <c r="U44" i="1"/>
  <c r="Y44" i="1" s="1"/>
  <c r="U46" i="1"/>
  <c r="Y46" i="1" s="1"/>
  <c r="U47" i="1"/>
  <c r="Y47" i="1" s="1"/>
  <c r="U48" i="1"/>
  <c r="Y48" i="1" s="1"/>
  <c r="U49" i="1"/>
  <c r="Y49" i="1" s="1"/>
  <c r="U50" i="1"/>
  <c r="Y50" i="1" s="1"/>
  <c r="U51" i="1"/>
  <c r="Y51" i="1" s="1"/>
  <c r="U52" i="1"/>
  <c r="Y52" i="1" s="1"/>
  <c r="U53" i="1"/>
  <c r="Y53" i="1" s="1"/>
  <c r="U54" i="1"/>
  <c r="Y54" i="1" s="1"/>
  <c r="U55" i="1"/>
  <c r="Y55" i="1" s="1"/>
  <c r="U56" i="1"/>
  <c r="Y56" i="1" s="1"/>
  <c r="U57" i="1"/>
  <c r="Y57" i="1" s="1"/>
  <c r="U58" i="1"/>
  <c r="Y58" i="1" s="1"/>
  <c r="U59" i="1"/>
  <c r="Y59" i="1" s="1"/>
  <c r="U60" i="1"/>
  <c r="Y60" i="1" s="1"/>
  <c r="U61" i="1"/>
  <c r="Y61" i="1" s="1"/>
  <c r="U62" i="1"/>
  <c r="Y62" i="1" s="1"/>
  <c r="U63" i="1"/>
  <c r="Y63" i="1" s="1"/>
  <c r="U64" i="1"/>
  <c r="Y64" i="1" s="1"/>
  <c r="U65" i="1"/>
  <c r="Y65" i="1" s="1"/>
  <c r="U66" i="1"/>
  <c r="Y66" i="1" s="1"/>
  <c r="U67" i="1"/>
  <c r="Y67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4" i="1"/>
  <c r="W355" i="1"/>
  <c r="W161" i="1"/>
  <c r="W162" i="1"/>
  <c r="W166" i="1"/>
  <c r="W167" i="1"/>
  <c r="W178" i="1"/>
  <c r="W179" i="1"/>
  <c r="W180" i="1"/>
  <c r="W181" i="1"/>
  <c r="W182" i="1"/>
  <c r="W183" i="1"/>
  <c r="W184" i="1"/>
  <c r="W185" i="1"/>
  <c r="W186" i="1"/>
  <c r="W187" i="1"/>
  <c r="W197" i="1"/>
  <c r="W206" i="1"/>
  <c r="W223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8" i="1"/>
  <c r="W293" i="1"/>
  <c r="W301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28" i="1"/>
  <c r="W29" i="1"/>
  <c r="W30" i="1"/>
  <c r="W31" i="1"/>
  <c r="W32" i="1"/>
  <c r="W33" i="1"/>
  <c r="W34" i="1"/>
  <c r="W35" i="1"/>
  <c r="BA133" i="1" l="1"/>
  <c r="BC133" i="1"/>
  <c r="AZ133" i="1" s="1"/>
  <c r="BA132" i="1"/>
  <c r="R128" i="1"/>
  <c r="S128" i="1"/>
  <c r="T128" i="1" s="1"/>
  <c r="AT129" i="1"/>
  <c r="S129" i="1"/>
  <c r="T129" i="1" s="1"/>
  <c r="AX130" i="1"/>
  <c r="S130" i="1"/>
  <c r="T130" i="1" s="1"/>
  <c r="AT131" i="1"/>
  <c r="S131" i="1"/>
  <c r="T131" i="1" s="1"/>
  <c r="AR132" i="1"/>
  <c r="S132" i="1"/>
  <c r="T132" i="1" s="1"/>
  <c r="AV135" i="1"/>
  <c r="S135" i="1"/>
  <c r="T135" i="1" s="1"/>
  <c r="AV136" i="1"/>
  <c r="S136" i="1"/>
  <c r="T136" i="1" s="1"/>
  <c r="AV137" i="1"/>
  <c r="S137" i="1"/>
  <c r="T137" i="1" s="1"/>
  <c r="AX138" i="1"/>
  <c r="S138" i="1"/>
  <c r="T138" i="1" s="1"/>
  <c r="AW139" i="1"/>
  <c r="S139" i="1"/>
  <c r="T139" i="1" s="1"/>
  <c r="AR140" i="1"/>
  <c r="S140" i="1"/>
  <c r="T140" i="1" s="1"/>
  <c r="R142" i="1"/>
  <c r="S142" i="1"/>
  <c r="T142" i="1" s="1"/>
  <c r="AV143" i="1"/>
  <c r="S143" i="1"/>
  <c r="T143" i="1" s="1"/>
  <c r="AV144" i="1"/>
  <c r="S144" i="1"/>
  <c r="T144" i="1" s="1"/>
  <c r="R145" i="1"/>
  <c r="S145" i="1"/>
  <c r="T145" i="1" s="1"/>
  <c r="AW146" i="1"/>
  <c r="S146" i="1"/>
  <c r="T146" i="1" s="1"/>
  <c r="AW147" i="1"/>
  <c r="S147" i="1"/>
  <c r="T147" i="1" s="1"/>
  <c r="AR148" i="1"/>
  <c r="S148" i="1"/>
  <c r="T148" i="1" s="1"/>
  <c r="AV151" i="1"/>
  <c r="S151" i="1"/>
  <c r="T151" i="1" s="1"/>
  <c r="R152" i="1"/>
  <c r="S152" i="1"/>
  <c r="T152" i="1" s="1"/>
  <c r="R150" i="1"/>
  <c r="AR150" i="1"/>
  <c r="AS150" i="1"/>
  <c r="AT150" i="1"/>
  <c r="AU150" i="1"/>
  <c r="AV150" i="1"/>
  <c r="AW150" i="1"/>
  <c r="AX150" i="1"/>
  <c r="BC134" i="1"/>
  <c r="AZ134" i="1" s="1"/>
  <c r="BB134" i="1"/>
  <c r="BA134" i="1" s="1"/>
  <c r="X128" i="1"/>
  <c r="Z128" i="1" s="1"/>
  <c r="AI128" i="1" s="1"/>
  <c r="X213" i="1"/>
  <c r="Y11" i="1"/>
  <c r="X19" i="1"/>
  <c r="Y237" i="1"/>
  <c r="X329" i="1"/>
  <c r="X317" i="1"/>
  <c r="Y7" i="1"/>
  <c r="X305" i="1"/>
  <c r="Y193" i="1"/>
  <c r="X208" i="1"/>
  <c r="Y201" i="1"/>
  <c r="Y313" i="1"/>
  <c r="Y269" i="1"/>
  <c r="X15" i="1"/>
  <c r="Y225" i="1"/>
  <c r="X264" i="1"/>
  <c r="Y240" i="1"/>
  <c r="Y217" i="1"/>
  <c r="Y296" i="1"/>
  <c r="X320" i="1"/>
  <c r="Y232" i="1"/>
  <c r="Y14" i="1"/>
  <c r="X312" i="1"/>
  <c r="X192" i="1"/>
  <c r="X248" i="1"/>
  <c r="Y272" i="1"/>
  <c r="Y224" i="1"/>
  <c r="X176" i="1"/>
  <c r="Y280" i="1"/>
  <c r="X184" i="1"/>
  <c r="Y344" i="1"/>
  <c r="Y6" i="1"/>
  <c r="X288" i="1"/>
  <c r="X168" i="1"/>
  <c r="Y216" i="1"/>
  <c r="Y256" i="1"/>
  <c r="X352" i="1"/>
  <c r="X160" i="1"/>
  <c r="Y304" i="1"/>
  <c r="Y200" i="1"/>
  <c r="Y22" i="1"/>
  <c r="Y336" i="1"/>
  <c r="X182" i="1"/>
  <c r="X354" i="1"/>
  <c r="X206" i="1"/>
  <c r="Y262" i="1"/>
  <c r="Y174" i="1"/>
  <c r="X246" i="1"/>
  <c r="Y20" i="1"/>
  <c r="Y238" i="1"/>
  <c r="X34" i="1"/>
  <c r="X190" i="1"/>
  <c r="X328" i="1"/>
  <c r="Y337" i="1"/>
  <c r="Y281" i="1"/>
  <c r="Y222" i="1"/>
  <c r="Y198" i="1"/>
  <c r="Y4" i="1"/>
  <c r="X321" i="1"/>
  <c r="X297" i="1"/>
  <c r="X273" i="1"/>
  <c r="X161" i="1"/>
  <c r="X12" i="1"/>
  <c r="Y302" i="1"/>
  <c r="Y278" i="1"/>
  <c r="Y257" i="1"/>
  <c r="Y169" i="1"/>
  <c r="X318" i="1"/>
  <c r="X294" i="1"/>
  <c r="X265" i="1"/>
  <c r="X241" i="1"/>
  <c r="X177" i="1"/>
  <c r="X23" i="1"/>
  <c r="Y326" i="1"/>
  <c r="Y233" i="1"/>
  <c r="Y209" i="1"/>
  <c r="X289" i="1"/>
  <c r="Y32" i="1"/>
  <c r="Y254" i="1"/>
  <c r="Y185" i="1"/>
  <c r="Y166" i="1"/>
  <c r="Y345" i="1"/>
  <c r="Y270" i="1"/>
  <c r="Y249" i="1"/>
  <c r="Y230" i="1"/>
  <c r="X334" i="1"/>
  <c r="X214" i="1"/>
  <c r="Y342" i="1"/>
  <c r="Y286" i="1"/>
  <c r="Y158" i="1"/>
  <c r="X299" i="1"/>
  <c r="X171" i="1"/>
  <c r="Y347" i="1"/>
  <c r="Y179" i="1"/>
  <c r="Y251" i="1"/>
  <c r="X227" i="1"/>
  <c r="X25" i="1"/>
  <c r="Y323" i="1"/>
  <c r="Y275" i="1"/>
  <c r="X195" i="1"/>
  <c r="Y155" i="1"/>
  <c r="Y300" i="1"/>
  <c r="X215" i="1"/>
  <c r="Y279" i="1"/>
  <c r="X350" i="1"/>
  <c r="X310" i="1"/>
  <c r="X188" i="1"/>
  <c r="Y35" i="1"/>
  <c r="Y353" i="1"/>
  <c r="Y260" i="1"/>
  <c r="AS129" i="1"/>
  <c r="X137" i="1"/>
  <c r="Z137" i="1" s="1"/>
  <c r="AI137" i="1" s="1"/>
  <c r="Y129" i="1"/>
  <c r="X343" i="1"/>
  <c r="AR137" i="1"/>
  <c r="Y132" i="1"/>
  <c r="X146" i="1"/>
  <c r="Z146" i="1" s="1"/>
  <c r="AI146" i="1" s="1"/>
  <c r="AW131" i="1"/>
  <c r="Y131" i="1"/>
  <c r="Y139" i="1"/>
  <c r="AS139" i="1"/>
  <c r="AW140" i="1"/>
  <c r="X140" i="1"/>
  <c r="Z140" i="1" s="1"/>
  <c r="AI140" i="1" s="1"/>
  <c r="Y136" i="1"/>
  <c r="AW141" i="1"/>
  <c r="AX137" i="1"/>
  <c r="AV3837" i="1"/>
  <c r="X221" i="1"/>
  <c r="AS130" i="1"/>
  <c r="Y145" i="1"/>
  <c r="Y173" i="1"/>
  <c r="X253" i="1"/>
  <c r="X31" i="1"/>
  <c r="AR128" i="1"/>
  <c r="Y309" i="1"/>
  <c r="Y341" i="1"/>
  <c r="Y205" i="1"/>
  <c r="X285" i="1"/>
  <c r="X181" i="1"/>
  <c r="AV145" i="1"/>
  <c r="Z141" i="1"/>
  <c r="AI141" i="1" s="1"/>
  <c r="AT3837" i="1"/>
  <c r="R141" i="1"/>
  <c r="X149" i="1"/>
  <c r="Z149" i="1" s="1"/>
  <c r="AI149" i="1" s="1"/>
  <c r="AU141" i="1"/>
  <c r="Y138" i="1"/>
  <c r="Y130" i="1"/>
  <c r="AS3985" i="1"/>
  <c r="AU149" i="1"/>
  <c r="Z144" i="1"/>
  <c r="AI144" i="1" s="1"/>
  <c r="AU133" i="1"/>
  <c r="Z150" i="1"/>
  <c r="AI150" i="1" s="1"/>
  <c r="Z142" i="1"/>
  <c r="AI142" i="1" s="1"/>
  <c r="Y133" i="1"/>
  <c r="AX3837" i="1"/>
  <c r="AS153" i="1"/>
  <c r="X147" i="1"/>
  <c r="Z147" i="1" s="1"/>
  <c r="AI147" i="1" s="1"/>
  <c r="Y144" i="1"/>
  <c r="AT142" i="1"/>
  <c r="Y141" i="1"/>
  <c r="AX133" i="1"/>
  <c r="Z129" i="1"/>
  <c r="AI129" i="1" s="1"/>
  <c r="Z134" i="1"/>
  <c r="AI134" i="1" s="1"/>
  <c r="AX152" i="1"/>
  <c r="AW142" i="1"/>
  <c r="Z148" i="1"/>
  <c r="AI148" i="1" s="1"/>
  <c r="AV138" i="1"/>
  <c r="Z139" i="1"/>
  <c r="AI139" i="1" s="1"/>
  <c r="X152" i="1"/>
  <c r="Z152" i="1" s="1"/>
  <c r="AI152" i="1" s="1"/>
  <c r="AV139" i="1"/>
  <c r="AW133" i="1"/>
  <c r="R133" i="1"/>
  <c r="Z133" i="1"/>
  <c r="AI133" i="1" s="1"/>
  <c r="Y284" i="1"/>
  <c r="Y244" i="1"/>
  <c r="Y204" i="1"/>
  <c r="X340" i="1"/>
  <c r="X324" i="1"/>
  <c r="X172" i="1"/>
  <c r="X10" i="1"/>
  <c r="AU3837" i="1"/>
  <c r="AR153" i="1"/>
  <c r="AU139" i="1"/>
  <c r="AU138" i="1"/>
  <c r="Z145" i="1"/>
  <c r="AI145" i="1" s="1"/>
  <c r="AS138" i="1"/>
  <c r="AU136" i="1"/>
  <c r="Z136" i="1"/>
  <c r="AI136" i="1" s="1"/>
  <c r="AX134" i="1"/>
  <c r="Z132" i="1"/>
  <c r="AI132" i="1" s="1"/>
  <c r="Y228" i="1"/>
  <c r="Y18" i="1"/>
  <c r="X268" i="1"/>
  <c r="X156" i="1"/>
  <c r="Y348" i="1"/>
  <c r="Y2" i="1"/>
  <c r="X308" i="1"/>
  <c r="X252" i="1"/>
  <c r="X236" i="1"/>
  <c r="X212" i="1"/>
  <c r="X196" i="1"/>
  <c r="AW3838" i="1"/>
  <c r="AS3837" i="1"/>
  <c r="AW3836" i="1"/>
  <c r="AR138" i="1"/>
  <c r="AT137" i="1"/>
  <c r="AT136" i="1"/>
  <c r="AW134" i="1"/>
  <c r="AV132" i="1"/>
  <c r="Z130" i="1"/>
  <c r="AI130" i="1" s="1"/>
  <c r="Z138" i="1"/>
  <c r="AI138" i="1" s="1"/>
  <c r="AV3838" i="1"/>
  <c r="AR3837" i="1"/>
  <c r="AV3836" i="1"/>
  <c r="AV149" i="1"/>
  <c r="AS137" i="1"/>
  <c r="AR136" i="1"/>
  <c r="AV134" i="1"/>
  <c r="Y134" i="1"/>
  <c r="AU132" i="1"/>
  <c r="X292" i="1"/>
  <c r="X220" i="1"/>
  <c r="X180" i="1"/>
  <c r="AS3836" i="1"/>
  <c r="Y150" i="1"/>
  <c r="AU134" i="1"/>
  <c r="AR3836" i="1"/>
  <c r="AW153" i="1"/>
  <c r="Y153" i="1"/>
  <c r="Y142" i="1"/>
  <c r="AT134" i="1"/>
  <c r="R134" i="1"/>
  <c r="Z153" i="1"/>
  <c r="AI153" i="1" s="1"/>
  <c r="X332" i="1"/>
  <c r="Y276" i="1"/>
  <c r="Y26" i="1"/>
  <c r="X164" i="1"/>
  <c r="Y30" i="1"/>
  <c r="Y316" i="1"/>
  <c r="AV153" i="1"/>
  <c r="AW145" i="1"/>
  <c r="AW138" i="1"/>
  <c r="AS134" i="1"/>
  <c r="Z131" i="1"/>
  <c r="AI131" i="1" s="1"/>
  <c r="X151" i="1"/>
  <c r="Z151" i="1" s="1"/>
  <c r="AI151" i="1" s="1"/>
  <c r="X135" i="1"/>
  <c r="Z135" i="1" s="1"/>
  <c r="AI135" i="1" s="1"/>
  <c r="X143" i="1"/>
  <c r="Z143" i="1" s="1"/>
  <c r="AI143" i="1" s="1"/>
  <c r="Y148" i="1"/>
  <c r="AW130" i="1"/>
  <c r="AV130" i="1"/>
  <c r="AU130" i="1"/>
  <c r="AU129" i="1"/>
  <c r="AV128" i="1"/>
  <c r="AW128" i="1"/>
  <c r="AX3838" i="1"/>
  <c r="AX3836" i="1"/>
  <c r="AX153" i="1"/>
  <c r="T153" i="1"/>
  <c r="AW152" i="1"/>
  <c r="AW149" i="1"/>
  <c r="AU147" i="1"/>
  <c r="AU146" i="1"/>
  <c r="AU145" i="1"/>
  <c r="AX140" i="1"/>
  <c r="AT139" i="1"/>
  <c r="AT138" i="1"/>
  <c r="AV131" i="1"/>
  <c r="AT130" i="1"/>
  <c r="AX128" i="1"/>
  <c r="AV152" i="1"/>
  <c r="AT147" i="1"/>
  <c r="AT146" i="1"/>
  <c r="AT145" i="1"/>
  <c r="AU131" i="1"/>
  <c r="AV146" i="1"/>
  <c r="AU152" i="1"/>
  <c r="AX148" i="1"/>
  <c r="AS147" i="1"/>
  <c r="AS146" i="1"/>
  <c r="AS145" i="1"/>
  <c r="AV140" i="1"/>
  <c r="AR139" i="1"/>
  <c r="AS131" i="1"/>
  <c r="AR130" i="1"/>
  <c r="AU3838" i="1"/>
  <c r="AU3836" i="1"/>
  <c r="AU153" i="1"/>
  <c r="AT152" i="1"/>
  <c r="AU151" i="1"/>
  <c r="AT149" i="1"/>
  <c r="R149" i="1"/>
  <c r="AW148" i="1"/>
  <c r="AR147" i="1"/>
  <c r="AR146" i="1"/>
  <c r="AR145" i="1"/>
  <c r="AU144" i="1"/>
  <c r="AV142" i="1"/>
  <c r="AU140" i="1"/>
  <c r="R138" i="1"/>
  <c r="AR131" i="1"/>
  <c r="R130" i="1"/>
  <c r="AU128" i="1"/>
  <c r="AT153" i="1"/>
  <c r="AS152" i="1"/>
  <c r="AV148" i="1"/>
  <c r="AT144" i="1"/>
  <c r="AU143" i="1"/>
  <c r="AU142" i="1"/>
  <c r="R140" i="1"/>
  <c r="AX139" i="1"/>
  <c r="R139" i="1"/>
  <c r="AU137" i="1"/>
  <c r="AX132" i="1"/>
  <c r="AT128" i="1"/>
  <c r="AV147" i="1"/>
  <c r="AR152" i="1"/>
  <c r="AU148" i="1"/>
  <c r="AX147" i="1"/>
  <c r="R147" i="1"/>
  <c r="AX146" i="1"/>
  <c r="R146" i="1"/>
  <c r="AX145" i="1"/>
  <c r="AS144" i="1"/>
  <c r="AU135" i="1"/>
  <c r="AW132" i="1"/>
  <c r="R131" i="1"/>
  <c r="AS128" i="1"/>
  <c r="AR144" i="1"/>
  <c r="AX131" i="1"/>
  <c r="X187" i="1"/>
  <c r="X163" i="1"/>
  <c r="Y315" i="1"/>
  <c r="Y291" i="1"/>
  <c r="Y243" i="1"/>
  <c r="Y219" i="1"/>
  <c r="X211" i="1"/>
  <c r="X17" i="1"/>
  <c r="AX3985" i="1"/>
  <c r="AT151" i="1"/>
  <c r="R148" i="1"/>
  <c r="AT143" i="1"/>
  <c r="AV141" i="1"/>
  <c r="AS136" i="1"/>
  <c r="AT135" i="1"/>
  <c r="AV133" i="1"/>
  <c r="R132" i="1"/>
  <c r="AR129" i="1"/>
  <c r="Y339" i="1"/>
  <c r="Y267" i="1"/>
  <c r="AS151" i="1"/>
  <c r="AS143" i="1"/>
  <c r="AS135" i="1"/>
  <c r="AR151" i="1"/>
  <c r="AR143" i="1"/>
  <c r="AS142" i="1"/>
  <c r="AT141" i="1"/>
  <c r="AR135" i="1"/>
  <c r="AT133" i="1"/>
  <c r="AX129" i="1"/>
  <c r="AT3838" i="1"/>
  <c r="AS149" i="1"/>
  <c r="AT148" i="1"/>
  <c r="AX144" i="1"/>
  <c r="AR142" i="1"/>
  <c r="AS141" i="1"/>
  <c r="AT140" i="1"/>
  <c r="AW137" i="1"/>
  <c r="R137" i="1"/>
  <c r="AX136" i="1"/>
  <c r="AR134" i="1"/>
  <c r="AS133" i="1"/>
  <c r="AT132" i="1"/>
  <c r="AW129" i="1"/>
  <c r="R129" i="1"/>
  <c r="Y203" i="1"/>
  <c r="Y9" i="1"/>
  <c r="AS3838" i="1"/>
  <c r="AX151" i="1"/>
  <c r="AR149" i="1"/>
  <c r="AS148" i="1"/>
  <c r="AW144" i="1"/>
  <c r="R144" i="1"/>
  <c r="AX143" i="1"/>
  <c r="AR141" i="1"/>
  <c r="AS140" i="1"/>
  <c r="AW136" i="1"/>
  <c r="R136" i="1"/>
  <c r="AX135" i="1"/>
  <c r="AR133" i="1"/>
  <c r="AS132" i="1"/>
  <c r="AV129" i="1"/>
  <c r="Y29" i="1"/>
  <c r="Y283" i="1"/>
  <c r="AW151" i="1"/>
  <c r="R151" i="1"/>
  <c r="T150" i="1"/>
  <c r="AW143" i="1"/>
  <c r="R143" i="1"/>
  <c r="AX142" i="1"/>
  <c r="AW135" i="1"/>
  <c r="R135" i="1"/>
  <c r="Y331" i="1"/>
  <c r="Y307" i="1"/>
  <c r="Y259" i="1"/>
  <c r="Y235" i="1"/>
  <c r="AX149" i="1"/>
  <c r="AX141" i="1"/>
  <c r="AV3985" i="1"/>
  <c r="AU3985" i="1"/>
  <c r="AT3985" i="1"/>
  <c r="AR3985" i="1"/>
  <c r="AW3985" i="1"/>
  <c r="Y261" i="1"/>
  <c r="Y229" i="1"/>
  <c r="Y333" i="1"/>
  <c r="Y301" i="1"/>
  <c r="Y197" i="1"/>
  <c r="Y165" i="1"/>
  <c r="Y3" i="1"/>
  <c r="X349" i="1"/>
  <c r="X277" i="1"/>
  <c r="X245" i="1"/>
  <c r="X325" i="1"/>
  <c r="X293" i="1"/>
  <c r="X189" i="1"/>
  <c r="X157" i="1"/>
  <c r="X27" i="1"/>
  <c r="X97" i="1"/>
  <c r="X77" i="1"/>
  <c r="Y90" i="1"/>
  <c r="Y99" i="1"/>
  <c r="Y96" i="1"/>
  <c r="Y89" i="1"/>
  <c r="Y98" i="1"/>
  <c r="Y74" i="1"/>
  <c r="Y123" i="1"/>
  <c r="Y120" i="1"/>
  <c r="Y113" i="1"/>
  <c r="Y75" i="1"/>
  <c r="Y112" i="1"/>
  <c r="X100" i="1"/>
  <c r="X124" i="1"/>
  <c r="Y121" i="1"/>
  <c r="X114" i="1"/>
  <c r="Y76" i="1"/>
  <c r="Y122" i="1"/>
  <c r="X122" i="1"/>
  <c r="Y116" i="1"/>
  <c r="X116" i="1"/>
  <c r="Y107" i="1"/>
  <c r="X104" i="1"/>
  <c r="Y104" i="1"/>
  <c r="X106" i="1"/>
  <c r="X82" i="1"/>
  <c r="Y82" i="1"/>
  <c r="Y115" i="1"/>
  <c r="X108" i="1"/>
  <c r="X105" i="1"/>
  <c r="X91" i="1"/>
  <c r="Y91" i="1"/>
  <c r="X83" i="1"/>
  <c r="Y83" i="1"/>
  <c r="Y88" i="1"/>
  <c r="Y68" i="1"/>
  <c r="Y80" i="1"/>
  <c r="X69" i="1"/>
  <c r="X92" i="1"/>
  <c r="Y81" i="1"/>
  <c r="Y73" i="1"/>
  <c r="Y119" i="1"/>
  <c r="Y111" i="1"/>
  <c r="Y103" i="1"/>
  <c r="Y95" i="1"/>
  <c r="Y87" i="1"/>
  <c r="Y72" i="1"/>
  <c r="X84" i="1"/>
  <c r="Y127" i="1"/>
  <c r="Y126" i="1"/>
  <c r="Y118" i="1"/>
  <c r="Y110" i="1"/>
  <c r="Y102" i="1"/>
  <c r="Y94" i="1"/>
  <c r="Y86" i="1"/>
  <c r="Y79" i="1"/>
  <c r="Y71" i="1"/>
  <c r="Y125" i="1"/>
  <c r="Y117" i="1"/>
  <c r="Y109" i="1"/>
  <c r="Y101" i="1"/>
  <c r="Y93" i="1"/>
  <c r="Y85" i="1"/>
  <c r="Y78" i="1"/>
  <c r="Y70" i="1"/>
  <c r="Y351" i="1"/>
  <c r="Y287" i="1"/>
  <c r="Y223" i="1"/>
  <c r="Y159" i="1"/>
  <c r="Y5" i="1"/>
  <c r="Y33" i="1"/>
  <c r="Y295" i="1"/>
  <c r="Y231" i="1"/>
  <c r="Y167" i="1"/>
  <c r="Y13" i="1"/>
  <c r="Y303" i="1"/>
  <c r="Y239" i="1"/>
  <c r="Y175" i="1"/>
  <c r="Y21" i="1"/>
  <c r="Y311" i="1"/>
  <c r="Y247" i="1"/>
  <c r="Y183" i="1"/>
  <c r="Y355" i="1"/>
  <c r="Y319" i="1"/>
  <c r="Y255" i="1"/>
  <c r="Y191" i="1"/>
  <c r="Y327" i="1"/>
  <c r="Y263" i="1"/>
  <c r="Y199" i="1"/>
  <c r="Y335" i="1"/>
  <c r="Y271" i="1"/>
  <c r="Y207" i="1"/>
  <c r="Y28" i="1"/>
  <c r="Y346" i="1"/>
  <c r="Y338" i="1"/>
  <c r="Y330" i="1"/>
  <c r="Y322" i="1"/>
  <c r="Y314" i="1"/>
  <c r="Y306" i="1"/>
  <c r="Y298" i="1"/>
  <c r="Y290" i="1"/>
  <c r="Y282" i="1"/>
  <c r="Y274" i="1"/>
  <c r="Y266" i="1"/>
  <c r="Y258" i="1"/>
  <c r="Y250" i="1"/>
  <c r="Y242" i="1"/>
  <c r="Y234" i="1"/>
  <c r="Y226" i="1"/>
  <c r="Y218" i="1"/>
  <c r="Y210" i="1"/>
  <c r="Y202" i="1"/>
  <c r="Y194" i="1"/>
  <c r="Y186" i="1"/>
  <c r="Y178" i="1"/>
  <c r="Y170" i="1"/>
  <c r="Y162" i="1"/>
  <c r="Y154" i="1"/>
  <c r="Y24" i="1"/>
  <c r="Y16" i="1"/>
  <c r="Y8" i="1"/>
  <c r="H68" i="1" l="1"/>
  <c r="H69" i="1"/>
  <c r="S69" i="1" s="1"/>
  <c r="H70" i="1"/>
  <c r="S70" i="1" s="1"/>
  <c r="N3596" i="6"/>
  <c r="BC127" i="1"/>
  <c r="AZ127" i="1" s="1"/>
  <c r="BB127" i="1"/>
  <c r="BA127" i="1" s="1"/>
  <c r="AY127" i="1"/>
  <c r="AQ127" i="1"/>
  <c r="AP127" i="1"/>
  <c r="AO127" i="1"/>
  <c r="W127" i="1" s="1"/>
  <c r="AK127" i="1"/>
  <c r="H127" i="1"/>
  <c r="BC126" i="1"/>
  <c r="AZ126" i="1" s="1"/>
  <c r="BB126" i="1"/>
  <c r="BA126" i="1" s="1"/>
  <c r="AY126" i="1"/>
  <c r="AQ126" i="1"/>
  <c r="AP126" i="1"/>
  <c r="AO126" i="1"/>
  <c r="W126" i="1" s="1"/>
  <c r="AK126" i="1"/>
  <c r="H126" i="1"/>
  <c r="BC125" i="1"/>
  <c r="AZ125" i="1" s="1"/>
  <c r="BB125" i="1"/>
  <c r="BA125" i="1" s="1"/>
  <c r="AY125" i="1"/>
  <c r="AQ125" i="1"/>
  <c r="AP125" i="1"/>
  <c r="AO125" i="1"/>
  <c r="W125" i="1" s="1"/>
  <c r="AK125" i="1"/>
  <c r="H125" i="1"/>
  <c r="S125" i="1" s="1"/>
  <c r="BC124" i="1"/>
  <c r="AZ124" i="1" s="1"/>
  <c r="BB124" i="1"/>
  <c r="BA124" i="1" s="1"/>
  <c r="AY124" i="1"/>
  <c r="AQ124" i="1"/>
  <c r="AP124" i="1"/>
  <c r="AO124" i="1"/>
  <c r="W124" i="1" s="1"/>
  <c r="AK124" i="1"/>
  <c r="H124" i="1"/>
  <c r="S124" i="1" s="1"/>
  <c r="BC123" i="1"/>
  <c r="AZ123" i="1" s="1"/>
  <c r="BB123" i="1"/>
  <c r="BA123" i="1" s="1"/>
  <c r="AY123" i="1"/>
  <c r="AQ123" i="1"/>
  <c r="AP123" i="1"/>
  <c r="AO123" i="1"/>
  <c r="W123" i="1" s="1"/>
  <c r="AK123" i="1"/>
  <c r="H123" i="1"/>
  <c r="S123" i="1" s="1"/>
  <c r="BC122" i="1"/>
  <c r="AZ122" i="1" s="1"/>
  <c r="BB122" i="1"/>
  <c r="BA122" i="1" s="1"/>
  <c r="AY122" i="1"/>
  <c r="AQ122" i="1"/>
  <c r="AP122" i="1"/>
  <c r="AO122" i="1"/>
  <c r="W122" i="1" s="1"/>
  <c r="AK122" i="1"/>
  <c r="H122" i="1"/>
  <c r="S122" i="1" s="1"/>
  <c r="BC121" i="1"/>
  <c r="AZ121" i="1" s="1"/>
  <c r="BB121" i="1"/>
  <c r="BA121" i="1" s="1"/>
  <c r="AY121" i="1"/>
  <c r="AQ121" i="1"/>
  <c r="AP121" i="1"/>
  <c r="AO121" i="1"/>
  <c r="W121" i="1" s="1"/>
  <c r="AK121" i="1"/>
  <c r="H121" i="1"/>
  <c r="S121" i="1" s="1"/>
  <c r="BC120" i="1"/>
  <c r="AZ120" i="1" s="1"/>
  <c r="BB120" i="1"/>
  <c r="BA120" i="1" s="1"/>
  <c r="AY120" i="1"/>
  <c r="AQ120" i="1"/>
  <c r="AP120" i="1"/>
  <c r="AO120" i="1"/>
  <c r="W120" i="1" s="1"/>
  <c r="AK120" i="1"/>
  <c r="H120" i="1"/>
  <c r="S120" i="1" s="1"/>
  <c r="BC119" i="1"/>
  <c r="AZ119" i="1" s="1"/>
  <c r="BB119" i="1"/>
  <c r="BA119" i="1" s="1"/>
  <c r="AY119" i="1"/>
  <c r="AQ119" i="1"/>
  <c r="AP119" i="1"/>
  <c r="AO119" i="1"/>
  <c r="W119" i="1" s="1"/>
  <c r="AK119" i="1"/>
  <c r="H119" i="1"/>
  <c r="S119" i="1" s="1"/>
  <c r="BC118" i="1"/>
  <c r="AZ118" i="1" s="1"/>
  <c r="BB118" i="1"/>
  <c r="BA118" i="1" s="1"/>
  <c r="AY118" i="1"/>
  <c r="AQ118" i="1"/>
  <c r="AP118" i="1"/>
  <c r="AO118" i="1"/>
  <c r="W118" i="1" s="1"/>
  <c r="AK118" i="1"/>
  <c r="H118" i="1"/>
  <c r="S118" i="1" s="1"/>
  <c r="BC117" i="1"/>
  <c r="AZ117" i="1" s="1"/>
  <c r="BB117" i="1"/>
  <c r="BA117" i="1" s="1"/>
  <c r="AY117" i="1"/>
  <c r="AQ117" i="1"/>
  <c r="AP117" i="1"/>
  <c r="AO117" i="1"/>
  <c r="W117" i="1" s="1"/>
  <c r="AK117" i="1"/>
  <c r="H117" i="1"/>
  <c r="S117" i="1" s="1"/>
  <c r="BC116" i="1"/>
  <c r="AZ116" i="1" s="1"/>
  <c r="BB116" i="1"/>
  <c r="BA116" i="1" s="1"/>
  <c r="AY116" i="1"/>
  <c r="AQ116" i="1"/>
  <c r="AP116" i="1"/>
  <c r="AO116" i="1"/>
  <c r="W116" i="1" s="1"/>
  <c r="AK116" i="1"/>
  <c r="H116" i="1"/>
  <c r="S116" i="1" s="1"/>
  <c r="BC115" i="1"/>
  <c r="AZ115" i="1" s="1"/>
  <c r="BB115" i="1"/>
  <c r="BA115" i="1" s="1"/>
  <c r="AY115" i="1"/>
  <c r="AQ115" i="1"/>
  <c r="AP115" i="1"/>
  <c r="AO115" i="1"/>
  <c r="W115" i="1" s="1"/>
  <c r="AK115" i="1"/>
  <c r="H115" i="1"/>
  <c r="S115" i="1" s="1"/>
  <c r="AY114" i="1"/>
  <c r="AQ114" i="1"/>
  <c r="AP114" i="1"/>
  <c r="AO114" i="1"/>
  <c r="W114" i="1" s="1"/>
  <c r="AK114" i="1"/>
  <c r="H114" i="1"/>
  <c r="BB113" i="1"/>
  <c r="AY113" i="1"/>
  <c r="AQ113" i="1"/>
  <c r="AP113" i="1"/>
  <c r="AO113" i="1"/>
  <c r="W113" i="1" s="1"/>
  <c r="AK113" i="1"/>
  <c r="H113" i="1"/>
  <c r="S113" i="1" s="1"/>
  <c r="AY112" i="1"/>
  <c r="AQ112" i="1"/>
  <c r="AP112" i="1"/>
  <c r="AO112" i="1"/>
  <c r="W112" i="1" s="1"/>
  <c r="AK112" i="1"/>
  <c r="H112" i="1"/>
  <c r="BB111" i="1"/>
  <c r="AY111" i="1"/>
  <c r="AQ111" i="1"/>
  <c r="AP111" i="1"/>
  <c r="AO111" i="1"/>
  <c r="W111" i="1" s="1"/>
  <c r="AK111" i="1"/>
  <c r="H111" i="1"/>
  <c r="S111" i="1" s="1"/>
  <c r="BB110" i="1"/>
  <c r="AY110" i="1"/>
  <c r="AQ110" i="1"/>
  <c r="AP110" i="1"/>
  <c r="AO110" i="1"/>
  <c r="W110" i="1" s="1"/>
  <c r="AK110" i="1"/>
  <c r="H110" i="1"/>
  <c r="S110" i="1" s="1"/>
  <c r="BB109" i="1"/>
  <c r="AY109" i="1"/>
  <c r="AQ109" i="1"/>
  <c r="AP109" i="1"/>
  <c r="AO109" i="1"/>
  <c r="W109" i="1" s="1"/>
  <c r="AK109" i="1"/>
  <c r="H109" i="1"/>
  <c r="S109" i="1" s="1"/>
  <c r="BB108" i="1"/>
  <c r="AY108" i="1"/>
  <c r="AQ108" i="1"/>
  <c r="AP108" i="1"/>
  <c r="AO108" i="1"/>
  <c r="W108" i="1" s="1"/>
  <c r="AK108" i="1"/>
  <c r="H108" i="1"/>
  <c r="S108" i="1" s="1"/>
  <c r="BB107" i="1"/>
  <c r="AY107" i="1"/>
  <c r="AQ107" i="1"/>
  <c r="AP107" i="1"/>
  <c r="AO107" i="1"/>
  <c r="W107" i="1" s="1"/>
  <c r="AK107" i="1"/>
  <c r="H107" i="1"/>
  <c r="S107" i="1" s="1"/>
  <c r="BC106" i="1"/>
  <c r="AZ106" i="1" s="1"/>
  <c r="BB106" i="1"/>
  <c r="BA106" i="1" s="1"/>
  <c r="AY106" i="1"/>
  <c r="AQ106" i="1"/>
  <c r="AP106" i="1"/>
  <c r="AO106" i="1"/>
  <c r="W106" i="1" s="1"/>
  <c r="AK106" i="1"/>
  <c r="H106" i="1"/>
  <c r="S106" i="1" s="1"/>
  <c r="BC105" i="1"/>
  <c r="AZ105" i="1" s="1"/>
  <c r="BB105" i="1"/>
  <c r="BA105" i="1" s="1"/>
  <c r="AY105" i="1"/>
  <c r="AQ105" i="1"/>
  <c r="AP105" i="1"/>
  <c r="AO105" i="1"/>
  <c r="W105" i="1" s="1"/>
  <c r="AK105" i="1"/>
  <c r="H105" i="1"/>
  <c r="S105" i="1" s="1"/>
  <c r="BC104" i="1"/>
  <c r="AZ104" i="1" s="1"/>
  <c r="BB104" i="1"/>
  <c r="BA104" i="1" s="1"/>
  <c r="AY104" i="1"/>
  <c r="AQ104" i="1"/>
  <c r="AP104" i="1"/>
  <c r="AO104" i="1"/>
  <c r="W104" i="1" s="1"/>
  <c r="AK104" i="1"/>
  <c r="H104" i="1"/>
  <c r="S104" i="1" s="1"/>
  <c r="AY103" i="1"/>
  <c r="AQ103" i="1"/>
  <c r="AP103" i="1"/>
  <c r="AO103" i="1"/>
  <c r="W103" i="1" s="1"/>
  <c r="AK103" i="1"/>
  <c r="H103" i="1"/>
  <c r="S103" i="1" s="1"/>
  <c r="BC102" i="1"/>
  <c r="AZ102" i="1" s="1"/>
  <c r="BB102" i="1"/>
  <c r="BA102" i="1" s="1"/>
  <c r="AY102" i="1"/>
  <c r="AQ102" i="1"/>
  <c r="AP102" i="1"/>
  <c r="AO102" i="1"/>
  <c r="W102" i="1" s="1"/>
  <c r="AK102" i="1"/>
  <c r="H102" i="1"/>
  <c r="S102" i="1" s="1"/>
  <c r="BC101" i="1"/>
  <c r="AZ101" i="1" s="1"/>
  <c r="BB101" i="1"/>
  <c r="BA101" i="1" s="1"/>
  <c r="AY101" i="1"/>
  <c r="AQ101" i="1"/>
  <c r="AP101" i="1"/>
  <c r="AO101" i="1"/>
  <c r="W101" i="1" s="1"/>
  <c r="AK101" i="1"/>
  <c r="H101" i="1"/>
  <c r="S101" i="1" s="1"/>
  <c r="BC100" i="1"/>
  <c r="AZ100" i="1" s="1"/>
  <c r="BB100" i="1"/>
  <c r="BA100" i="1" s="1"/>
  <c r="AY100" i="1"/>
  <c r="AQ100" i="1"/>
  <c r="AP100" i="1"/>
  <c r="AO100" i="1"/>
  <c r="W100" i="1" s="1"/>
  <c r="AK100" i="1"/>
  <c r="H100" i="1"/>
  <c r="S100" i="1" s="1"/>
  <c r="BC99" i="1"/>
  <c r="AZ99" i="1" s="1"/>
  <c r="BB99" i="1"/>
  <c r="BA99" i="1" s="1"/>
  <c r="AY99" i="1"/>
  <c r="AQ99" i="1"/>
  <c r="AP99" i="1"/>
  <c r="AO99" i="1"/>
  <c r="W99" i="1" s="1"/>
  <c r="AK99" i="1"/>
  <c r="H99" i="1"/>
  <c r="S99" i="1" s="1"/>
  <c r="BB98" i="1"/>
  <c r="AY98" i="1"/>
  <c r="AQ98" i="1"/>
  <c r="AP98" i="1"/>
  <c r="AO98" i="1"/>
  <c r="W98" i="1" s="1"/>
  <c r="AK98" i="1"/>
  <c r="H98" i="1"/>
  <c r="S98" i="1" s="1"/>
  <c r="BB97" i="1"/>
  <c r="AY97" i="1"/>
  <c r="AQ97" i="1"/>
  <c r="AP97" i="1"/>
  <c r="AO97" i="1"/>
  <c r="W97" i="1" s="1"/>
  <c r="AK97" i="1"/>
  <c r="H97" i="1"/>
  <c r="S97" i="1" s="1"/>
  <c r="BC96" i="1"/>
  <c r="AZ96" i="1" s="1"/>
  <c r="BB96" i="1"/>
  <c r="BA96" i="1" s="1"/>
  <c r="AY96" i="1"/>
  <c r="AQ96" i="1"/>
  <c r="AP96" i="1"/>
  <c r="AO96" i="1"/>
  <c r="W96" i="1" s="1"/>
  <c r="AK96" i="1"/>
  <c r="H96" i="1"/>
  <c r="S96" i="1" s="1"/>
  <c r="BC95" i="1"/>
  <c r="AZ95" i="1" s="1"/>
  <c r="BB95" i="1"/>
  <c r="BA95" i="1" s="1"/>
  <c r="AY95" i="1"/>
  <c r="AQ95" i="1"/>
  <c r="AP95" i="1"/>
  <c r="AO95" i="1"/>
  <c r="W95" i="1" s="1"/>
  <c r="AK95" i="1"/>
  <c r="H95" i="1"/>
  <c r="S95" i="1" s="1"/>
  <c r="BB94" i="1"/>
  <c r="AY94" i="1"/>
  <c r="AQ94" i="1"/>
  <c r="AP94" i="1"/>
  <c r="AO94" i="1"/>
  <c r="W94" i="1" s="1"/>
  <c r="AK94" i="1"/>
  <c r="H94" i="1"/>
  <c r="BC94" i="1" s="1"/>
  <c r="AZ94" i="1" s="1"/>
  <c r="BC93" i="1"/>
  <c r="AZ93" i="1" s="1"/>
  <c r="BB93" i="1"/>
  <c r="BA93" i="1" s="1"/>
  <c r="AY93" i="1"/>
  <c r="AQ93" i="1"/>
  <c r="AP93" i="1"/>
  <c r="AO93" i="1"/>
  <c r="W93" i="1" s="1"/>
  <c r="AK93" i="1"/>
  <c r="H93" i="1"/>
  <c r="S93" i="1" s="1"/>
  <c r="BC92" i="1"/>
  <c r="AZ92" i="1" s="1"/>
  <c r="BB92" i="1"/>
  <c r="BA92" i="1" s="1"/>
  <c r="AY92" i="1"/>
  <c r="AQ92" i="1"/>
  <c r="AP92" i="1"/>
  <c r="AO92" i="1"/>
  <c r="W92" i="1" s="1"/>
  <c r="AK92" i="1"/>
  <c r="H92" i="1"/>
  <c r="S92" i="1" s="1"/>
  <c r="BB91" i="1"/>
  <c r="AY91" i="1"/>
  <c r="AQ91" i="1"/>
  <c r="AP91" i="1"/>
  <c r="AO91" i="1"/>
  <c r="W91" i="1" s="1"/>
  <c r="AK91" i="1"/>
  <c r="H91" i="1"/>
  <c r="S91" i="1" s="1"/>
  <c r="BB90" i="1"/>
  <c r="AY90" i="1"/>
  <c r="AQ90" i="1"/>
  <c r="AP90" i="1"/>
  <c r="AO90" i="1"/>
  <c r="W90" i="1" s="1"/>
  <c r="AK90" i="1"/>
  <c r="H90" i="1"/>
  <c r="S90" i="1" s="1"/>
  <c r="BC89" i="1"/>
  <c r="AZ89" i="1" s="1"/>
  <c r="BB89" i="1"/>
  <c r="BA89" i="1" s="1"/>
  <c r="AY89" i="1"/>
  <c r="AQ89" i="1"/>
  <c r="AP89" i="1"/>
  <c r="AO89" i="1"/>
  <c r="W89" i="1" s="1"/>
  <c r="AK89" i="1"/>
  <c r="H89" i="1"/>
  <c r="S89" i="1" s="1"/>
  <c r="BB88" i="1"/>
  <c r="AY88" i="1"/>
  <c r="AQ88" i="1"/>
  <c r="AP88" i="1"/>
  <c r="AO88" i="1"/>
  <c r="W88" i="1" s="1"/>
  <c r="AK88" i="1"/>
  <c r="H88" i="1"/>
  <c r="S88" i="1" s="1"/>
  <c r="BB87" i="1"/>
  <c r="AY87" i="1"/>
  <c r="AQ87" i="1"/>
  <c r="AP87" i="1"/>
  <c r="AO87" i="1"/>
  <c r="W87" i="1" s="1"/>
  <c r="AK87" i="1"/>
  <c r="H87" i="1"/>
  <c r="S87" i="1" s="1"/>
  <c r="BC86" i="1"/>
  <c r="AZ86" i="1" s="1"/>
  <c r="BB86" i="1"/>
  <c r="BA86" i="1" s="1"/>
  <c r="AY86" i="1"/>
  <c r="AQ86" i="1"/>
  <c r="AP86" i="1"/>
  <c r="AO86" i="1"/>
  <c r="W86" i="1" s="1"/>
  <c r="AK86" i="1"/>
  <c r="H86" i="1"/>
  <c r="S86" i="1" s="1"/>
  <c r="BB85" i="1"/>
  <c r="AY85" i="1"/>
  <c r="AQ85" i="1"/>
  <c r="AP85" i="1"/>
  <c r="AO85" i="1"/>
  <c r="W85" i="1" s="1"/>
  <c r="AK85" i="1"/>
  <c r="H85" i="1"/>
  <c r="S85" i="1" s="1"/>
  <c r="BB84" i="1"/>
  <c r="AY84" i="1"/>
  <c r="AQ84" i="1"/>
  <c r="AP84" i="1"/>
  <c r="AO84" i="1"/>
  <c r="W84" i="1" s="1"/>
  <c r="AK84" i="1"/>
  <c r="H84" i="1"/>
  <c r="S84" i="1" s="1"/>
  <c r="BB83" i="1"/>
  <c r="AY83" i="1"/>
  <c r="AQ83" i="1"/>
  <c r="AP83" i="1"/>
  <c r="AO83" i="1"/>
  <c r="W83" i="1" s="1"/>
  <c r="AK83" i="1"/>
  <c r="H83" i="1"/>
  <c r="S83" i="1" s="1"/>
  <c r="BB82" i="1"/>
  <c r="AY82" i="1"/>
  <c r="AQ82" i="1"/>
  <c r="AP82" i="1"/>
  <c r="AO82" i="1"/>
  <c r="W82" i="1" s="1"/>
  <c r="AK82" i="1"/>
  <c r="H82" i="1"/>
  <c r="S82" i="1" s="1"/>
  <c r="BC81" i="1"/>
  <c r="AZ81" i="1" s="1"/>
  <c r="BB81" i="1"/>
  <c r="BA81" i="1" s="1"/>
  <c r="AY81" i="1"/>
  <c r="AQ81" i="1"/>
  <c r="AP81" i="1"/>
  <c r="AO81" i="1"/>
  <c r="W81" i="1" s="1"/>
  <c r="AK81" i="1"/>
  <c r="H81" i="1"/>
  <c r="S81" i="1" s="1"/>
  <c r="BC80" i="1"/>
  <c r="AZ80" i="1" s="1"/>
  <c r="BB80" i="1"/>
  <c r="BA80" i="1" s="1"/>
  <c r="AY80" i="1"/>
  <c r="AQ80" i="1"/>
  <c r="AP80" i="1"/>
  <c r="AO80" i="1"/>
  <c r="W80" i="1" s="1"/>
  <c r="AK80" i="1"/>
  <c r="H80" i="1"/>
  <c r="S80" i="1" s="1"/>
  <c r="BC3835" i="1"/>
  <c r="AZ3835" i="1" s="1"/>
  <c r="BB3835" i="1"/>
  <c r="BA3835" i="1" s="1"/>
  <c r="AY3835" i="1"/>
  <c r="AQ3835" i="1"/>
  <c r="AP3835" i="1"/>
  <c r="AO3835" i="1"/>
  <c r="W3835" i="1" s="1"/>
  <c r="AK3835" i="1"/>
  <c r="BC79" i="1"/>
  <c r="AZ79" i="1" s="1"/>
  <c r="BB79" i="1"/>
  <c r="BA79" i="1" s="1"/>
  <c r="AY79" i="1"/>
  <c r="AQ79" i="1"/>
  <c r="AP79" i="1"/>
  <c r="AO79" i="1"/>
  <c r="W79" i="1" s="1"/>
  <c r="AK79" i="1"/>
  <c r="H79" i="1"/>
  <c r="S79" i="1" s="1"/>
  <c r="BC78" i="1"/>
  <c r="AZ78" i="1" s="1"/>
  <c r="BB78" i="1"/>
  <c r="BA78" i="1" s="1"/>
  <c r="AY78" i="1"/>
  <c r="AQ78" i="1"/>
  <c r="AP78" i="1"/>
  <c r="AO78" i="1"/>
  <c r="W78" i="1" s="1"/>
  <c r="AK78" i="1"/>
  <c r="H78" i="1"/>
  <c r="S78" i="1" s="1"/>
  <c r="BC77" i="1"/>
  <c r="AZ77" i="1" s="1"/>
  <c r="BB77" i="1"/>
  <c r="BA77" i="1" s="1"/>
  <c r="AY77" i="1"/>
  <c r="AQ77" i="1"/>
  <c r="AP77" i="1"/>
  <c r="AO77" i="1"/>
  <c r="W77" i="1" s="1"/>
  <c r="AK77" i="1"/>
  <c r="H77" i="1"/>
  <c r="S77" i="1" s="1"/>
  <c r="AY76" i="1"/>
  <c r="AQ76" i="1"/>
  <c r="AP76" i="1"/>
  <c r="AO76" i="1"/>
  <c r="W76" i="1" s="1"/>
  <c r="AK76" i="1"/>
  <c r="H76" i="1"/>
  <c r="S76" i="1" s="1"/>
  <c r="BC75" i="1"/>
  <c r="AZ75" i="1" s="1"/>
  <c r="BB75" i="1"/>
  <c r="BA75" i="1" s="1"/>
  <c r="AY75" i="1"/>
  <c r="AQ75" i="1"/>
  <c r="AP75" i="1"/>
  <c r="AO75" i="1"/>
  <c r="W75" i="1" s="1"/>
  <c r="AK75" i="1"/>
  <c r="H75" i="1"/>
  <c r="S75" i="1" s="1"/>
  <c r="AY74" i="1"/>
  <c r="AQ74" i="1"/>
  <c r="AP74" i="1"/>
  <c r="AO74" i="1"/>
  <c r="W74" i="1" s="1"/>
  <c r="AK74" i="1"/>
  <c r="H74" i="1"/>
  <c r="S74" i="1" s="1"/>
  <c r="AY73" i="1"/>
  <c r="AQ73" i="1"/>
  <c r="AP73" i="1"/>
  <c r="AO73" i="1"/>
  <c r="W73" i="1" s="1"/>
  <c r="AK73" i="1"/>
  <c r="H73" i="1"/>
  <c r="S73" i="1" s="1"/>
  <c r="BB72" i="1"/>
  <c r="AY72" i="1"/>
  <c r="AQ72" i="1"/>
  <c r="AP72" i="1"/>
  <c r="AO72" i="1"/>
  <c r="W72" i="1" s="1"/>
  <c r="AK72" i="1"/>
  <c r="AY71" i="1"/>
  <c r="AQ71" i="1"/>
  <c r="AP71" i="1"/>
  <c r="AO71" i="1"/>
  <c r="W71" i="1" s="1"/>
  <c r="AK71" i="1"/>
  <c r="H71" i="1"/>
  <c r="AY70" i="1"/>
  <c r="AQ70" i="1"/>
  <c r="AP70" i="1"/>
  <c r="AO70" i="1"/>
  <c r="W70" i="1" s="1"/>
  <c r="AK70" i="1"/>
  <c r="BB69" i="1"/>
  <c r="BA69" i="1" s="1"/>
  <c r="AY69" i="1"/>
  <c r="AQ69" i="1"/>
  <c r="AP69" i="1"/>
  <c r="AO69" i="1"/>
  <c r="W69" i="1" s="1"/>
  <c r="AK69" i="1"/>
  <c r="AY68" i="1"/>
  <c r="AQ68" i="1"/>
  <c r="AP68" i="1"/>
  <c r="AO68" i="1"/>
  <c r="W68" i="1" s="1"/>
  <c r="AK68" i="1"/>
  <c r="AY67" i="1"/>
  <c r="AQ67" i="1"/>
  <c r="AP67" i="1"/>
  <c r="AO67" i="1"/>
  <c r="W67" i="1" s="1"/>
  <c r="AK67" i="1"/>
  <c r="X67" i="1"/>
  <c r="Q67" i="1"/>
  <c r="H67" i="1"/>
  <c r="S67" i="1" s="1"/>
  <c r="BB66" i="1"/>
  <c r="AY66" i="1"/>
  <c r="AQ66" i="1"/>
  <c r="AP66" i="1"/>
  <c r="AO66" i="1"/>
  <c r="W66" i="1" s="1"/>
  <c r="AK66" i="1"/>
  <c r="X66" i="1"/>
  <c r="Q66" i="1"/>
  <c r="H66" i="1"/>
  <c r="S66" i="1" s="1"/>
  <c r="AY65" i="1"/>
  <c r="AQ65" i="1"/>
  <c r="AP65" i="1"/>
  <c r="AO65" i="1"/>
  <c r="W65" i="1" s="1"/>
  <c r="AK65" i="1"/>
  <c r="X65" i="1"/>
  <c r="Q65" i="1"/>
  <c r="H65" i="1"/>
  <c r="S65" i="1" s="1"/>
  <c r="BB64" i="1"/>
  <c r="AY64" i="1"/>
  <c r="AQ64" i="1"/>
  <c r="AP64" i="1"/>
  <c r="AO64" i="1"/>
  <c r="W64" i="1" s="1"/>
  <c r="AK64" i="1"/>
  <c r="X64" i="1"/>
  <c r="Q64" i="1"/>
  <c r="H64" i="1"/>
  <c r="S64" i="1" s="1"/>
  <c r="BB63" i="1"/>
  <c r="AY63" i="1"/>
  <c r="AQ63" i="1"/>
  <c r="AP63" i="1"/>
  <c r="AO63" i="1"/>
  <c r="W63" i="1" s="1"/>
  <c r="AK63" i="1"/>
  <c r="X63" i="1"/>
  <c r="Q63" i="1"/>
  <c r="H63" i="1"/>
  <c r="S63" i="1" s="1"/>
  <c r="AY62" i="1"/>
  <c r="AQ62" i="1"/>
  <c r="AP62" i="1"/>
  <c r="AO62" i="1"/>
  <c r="W62" i="1" s="1"/>
  <c r="AK62" i="1"/>
  <c r="X62" i="1"/>
  <c r="Q62" i="1"/>
  <c r="H62" i="1"/>
  <c r="S62" i="1" s="1"/>
  <c r="AY61" i="1"/>
  <c r="AQ61" i="1"/>
  <c r="AP61" i="1"/>
  <c r="AO61" i="1"/>
  <c r="W61" i="1" s="1"/>
  <c r="AK61" i="1"/>
  <c r="X61" i="1"/>
  <c r="Q61" i="1"/>
  <c r="H61" i="1"/>
  <c r="AY60" i="1"/>
  <c r="AQ60" i="1"/>
  <c r="AP60" i="1"/>
  <c r="AO60" i="1"/>
  <c r="W60" i="1" s="1"/>
  <c r="AK60" i="1"/>
  <c r="X60" i="1"/>
  <c r="Q60" i="1"/>
  <c r="H60" i="1"/>
  <c r="AY59" i="1"/>
  <c r="AQ59" i="1"/>
  <c r="AP59" i="1"/>
  <c r="AO59" i="1"/>
  <c r="W59" i="1" s="1"/>
  <c r="AK59" i="1"/>
  <c r="X59" i="1"/>
  <c r="Q59" i="1"/>
  <c r="H59" i="1"/>
  <c r="BB58" i="1"/>
  <c r="AY58" i="1"/>
  <c r="AQ58" i="1"/>
  <c r="AP58" i="1"/>
  <c r="AO58" i="1"/>
  <c r="W58" i="1" s="1"/>
  <c r="AK58" i="1"/>
  <c r="X58" i="1"/>
  <c r="Q58" i="1"/>
  <c r="H58" i="1"/>
  <c r="S58" i="1" s="1"/>
  <c r="BB57" i="1"/>
  <c r="AY57" i="1"/>
  <c r="AQ57" i="1"/>
  <c r="AP57" i="1"/>
  <c r="AO57" i="1"/>
  <c r="W57" i="1" s="1"/>
  <c r="AK57" i="1"/>
  <c r="X57" i="1"/>
  <c r="Q57" i="1"/>
  <c r="H57" i="1"/>
  <c r="S57" i="1" s="1"/>
  <c r="AY56" i="1"/>
  <c r="AQ56" i="1"/>
  <c r="AP56" i="1"/>
  <c r="AO56" i="1"/>
  <c r="W56" i="1" s="1"/>
  <c r="AK56" i="1"/>
  <c r="X56" i="1"/>
  <c r="Q56" i="1"/>
  <c r="H56" i="1"/>
  <c r="BC55" i="1"/>
  <c r="AZ55" i="1" s="1"/>
  <c r="BB55" i="1"/>
  <c r="BA55" i="1" s="1"/>
  <c r="AY55" i="1"/>
  <c r="AQ55" i="1"/>
  <c r="AP55" i="1"/>
  <c r="AO55" i="1"/>
  <c r="W55" i="1" s="1"/>
  <c r="AK55" i="1"/>
  <c r="X55" i="1"/>
  <c r="Q55" i="1"/>
  <c r="H55" i="1"/>
  <c r="S55" i="1" s="1"/>
  <c r="BC54" i="1"/>
  <c r="AZ54" i="1" s="1"/>
  <c r="BB54" i="1"/>
  <c r="BA54" i="1" s="1"/>
  <c r="AY54" i="1"/>
  <c r="AQ54" i="1"/>
  <c r="AP54" i="1"/>
  <c r="AO54" i="1"/>
  <c r="W54" i="1" s="1"/>
  <c r="AK54" i="1"/>
  <c r="X54" i="1"/>
  <c r="Q54" i="1"/>
  <c r="H54" i="1"/>
  <c r="S54" i="1" s="1"/>
  <c r="BC53" i="1"/>
  <c r="AZ53" i="1" s="1"/>
  <c r="BB53" i="1"/>
  <c r="BA53" i="1" s="1"/>
  <c r="AY53" i="1"/>
  <c r="AQ53" i="1"/>
  <c r="AP53" i="1"/>
  <c r="AO53" i="1"/>
  <c r="W53" i="1" s="1"/>
  <c r="AK53" i="1"/>
  <c r="X53" i="1"/>
  <c r="Q53" i="1"/>
  <c r="H53" i="1"/>
  <c r="S53" i="1" s="1"/>
  <c r="BC52" i="1"/>
  <c r="AZ52" i="1" s="1"/>
  <c r="BB52" i="1"/>
  <c r="BA52" i="1" s="1"/>
  <c r="AY52" i="1"/>
  <c r="AQ52" i="1"/>
  <c r="AP52" i="1"/>
  <c r="AO52" i="1"/>
  <c r="W52" i="1" s="1"/>
  <c r="AK52" i="1"/>
  <c r="X52" i="1"/>
  <c r="Q52" i="1"/>
  <c r="H52" i="1"/>
  <c r="S52" i="1" s="1"/>
  <c r="BC51" i="1"/>
  <c r="AZ51" i="1" s="1"/>
  <c r="BB51" i="1"/>
  <c r="BA51" i="1" s="1"/>
  <c r="AY51" i="1"/>
  <c r="AQ51" i="1"/>
  <c r="AP51" i="1"/>
  <c r="AO51" i="1"/>
  <c r="W51" i="1" s="1"/>
  <c r="AK51" i="1"/>
  <c r="X51" i="1"/>
  <c r="Q51" i="1"/>
  <c r="H51" i="1"/>
  <c r="S51" i="1" s="1"/>
  <c r="BB50" i="1"/>
  <c r="AY50" i="1"/>
  <c r="AQ50" i="1"/>
  <c r="AP50" i="1"/>
  <c r="AO50" i="1"/>
  <c r="W50" i="1" s="1"/>
  <c r="AK50" i="1"/>
  <c r="X50" i="1"/>
  <c r="Q50" i="1"/>
  <c r="H50" i="1"/>
  <c r="S50" i="1" s="1"/>
  <c r="BC49" i="1"/>
  <c r="AZ49" i="1" s="1"/>
  <c r="BB49" i="1"/>
  <c r="BA49" i="1" s="1"/>
  <c r="AY49" i="1"/>
  <c r="AQ49" i="1"/>
  <c r="AP49" i="1"/>
  <c r="AO49" i="1"/>
  <c r="W49" i="1" s="1"/>
  <c r="AK49" i="1"/>
  <c r="X49" i="1"/>
  <c r="Q49" i="1"/>
  <c r="H49" i="1"/>
  <c r="S49" i="1" s="1"/>
  <c r="AY48" i="1"/>
  <c r="AQ48" i="1"/>
  <c r="AP48" i="1"/>
  <c r="AO48" i="1"/>
  <c r="W48" i="1" s="1"/>
  <c r="AK48" i="1"/>
  <c r="X48" i="1"/>
  <c r="Q48" i="1"/>
  <c r="H48" i="1"/>
  <c r="AY47" i="1"/>
  <c r="AQ47" i="1"/>
  <c r="AP47" i="1"/>
  <c r="AO47" i="1"/>
  <c r="W47" i="1" s="1"/>
  <c r="AK47" i="1"/>
  <c r="X47" i="1"/>
  <c r="Q47" i="1"/>
  <c r="H47" i="1"/>
  <c r="S47" i="1" s="1"/>
  <c r="AY46" i="1"/>
  <c r="AQ46" i="1"/>
  <c r="AP46" i="1"/>
  <c r="AO46" i="1"/>
  <c r="W46" i="1" s="1"/>
  <c r="AK46" i="1"/>
  <c r="X46" i="1"/>
  <c r="Q46" i="1"/>
  <c r="H46" i="1"/>
  <c r="S46" i="1" s="1"/>
  <c r="BC45" i="1"/>
  <c r="AZ45" i="1" s="1"/>
  <c r="BB45" i="1"/>
  <c r="BA45" i="1" s="1"/>
  <c r="AY45" i="1"/>
  <c r="AQ45" i="1"/>
  <c r="AP45" i="1"/>
  <c r="AO45" i="1"/>
  <c r="W45" i="1" s="1"/>
  <c r="AK45" i="1"/>
  <c r="X45" i="1"/>
  <c r="Q45" i="1"/>
  <c r="H45" i="1"/>
  <c r="S45" i="1" s="1"/>
  <c r="BC44" i="1"/>
  <c r="AZ44" i="1" s="1"/>
  <c r="BB44" i="1"/>
  <c r="BA44" i="1" s="1"/>
  <c r="AY44" i="1"/>
  <c r="AQ44" i="1"/>
  <c r="AP44" i="1"/>
  <c r="AO44" i="1"/>
  <c r="W44" i="1" s="1"/>
  <c r="AK44" i="1"/>
  <c r="X44" i="1"/>
  <c r="Q44" i="1"/>
  <c r="H44" i="1"/>
  <c r="S44" i="1" s="1"/>
  <c r="BC43" i="1"/>
  <c r="AZ43" i="1" s="1"/>
  <c r="BB43" i="1"/>
  <c r="BA43" i="1" s="1"/>
  <c r="AY43" i="1"/>
  <c r="AQ43" i="1"/>
  <c r="AP43" i="1"/>
  <c r="AO43" i="1"/>
  <c r="W43" i="1" s="1"/>
  <c r="AK43" i="1"/>
  <c r="X43" i="1"/>
  <c r="Q43" i="1"/>
  <c r="H43" i="1"/>
  <c r="S43" i="1" s="1"/>
  <c r="BC42" i="1"/>
  <c r="AZ42" i="1" s="1"/>
  <c r="BB42" i="1"/>
  <c r="BA42" i="1" s="1"/>
  <c r="AY42" i="1"/>
  <c r="AQ42" i="1"/>
  <c r="AP42" i="1"/>
  <c r="AO42" i="1"/>
  <c r="W42" i="1" s="1"/>
  <c r="AK42" i="1"/>
  <c r="X42" i="1"/>
  <c r="Q42" i="1"/>
  <c r="H42" i="1"/>
  <c r="S42" i="1" s="1"/>
  <c r="AY41" i="1"/>
  <c r="AQ41" i="1"/>
  <c r="AP41" i="1"/>
  <c r="AO41" i="1"/>
  <c r="W41" i="1" s="1"/>
  <c r="AK41" i="1"/>
  <c r="X41" i="1"/>
  <c r="Q41" i="1"/>
  <c r="H41" i="1"/>
  <c r="S41" i="1" s="1"/>
  <c r="BC40" i="1"/>
  <c r="AZ40" i="1" s="1"/>
  <c r="BB40" i="1"/>
  <c r="BA40" i="1" s="1"/>
  <c r="AY40" i="1"/>
  <c r="AQ40" i="1"/>
  <c r="AP40" i="1"/>
  <c r="AO40" i="1"/>
  <c r="W40" i="1" s="1"/>
  <c r="AK40" i="1"/>
  <c r="X40" i="1"/>
  <c r="Q40" i="1"/>
  <c r="H40" i="1"/>
  <c r="S40" i="1" s="1"/>
  <c r="AY39" i="1"/>
  <c r="AQ39" i="1"/>
  <c r="AP39" i="1"/>
  <c r="AO39" i="1"/>
  <c r="W39" i="1" s="1"/>
  <c r="AK39" i="1"/>
  <c r="X39" i="1"/>
  <c r="Q39" i="1"/>
  <c r="H39" i="1"/>
  <c r="AY38" i="1"/>
  <c r="AQ38" i="1"/>
  <c r="AP38" i="1"/>
  <c r="AO38" i="1"/>
  <c r="W38" i="1" s="1"/>
  <c r="AK38" i="1"/>
  <c r="X38" i="1"/>
  <c r="Q38" i="1"/>
  <c r="H38" i="1"/>
  <c r="BC37" i="1"/>
  <c r="AZ37" i="1" s="1"/>
  <c r="BB37" i="1"/>
  <c r="BA37" i="1" s="1"/>
  <c r="AY37" i="1"/>
  <c r="AQ37" i="1"/>
  <c r="AP37" i="1"/>
  <c r="AO37" i="1"/>
  <c r="W37" i="1" s="1"/>
  <c r="AK37" i="1"/>
  <c r="X37" i="1"/>
  <c r="Q37" i="1"/>
  <c r="H37" i="1"/>
  <c r="S37" i="1" s="1"/>
  <c r="BC36" i="1"/>
  <c r="AZ36" i="1" s="1"/>
  <c r="BB36" i="1"/>
  <c r="BA36" i="1" s="1"/>
  <c r="AY36" i="1"/>
  <c r="AQ36" i="1"/>
  <c r="AP36" i="1"/>
  <c r="AO36" i="1"/>
  <c r="W36" i="1" s="1"/>
  <c r="AK36" i="1"/>
  <c r="X36" i="1"/>
  <c r="Q36" i="1"/>
  <c r="H36" i="1"/>
  <c r="S36" i="1" s="1"/>
  <c r="BC3834" i="1"/>
  <c r="AZ3834" i="1" s="1"/>
  <c r="BB3834" i="1"/>
  <c r="BA3834" i="1" s="1"/>
  <c r="AY3834" i="1"/>
  <c r="AQ3834" i="1"/>
  <c r="AP3834" i="1"/>
  <c r="AO3834" i="1"/>
  <c r="W3834" i="1" s="1"/>
  <c r="AK3834" i="1"/>
  <c r="AY3833" i="1"/>
  <c r="AQ3833" i="1"/>
  <c r="AP3833" i="1"/>
  <c r="AO3833" i="1"/>
  <c r="W3833" i="1" s="1"/>
  <c r="AK3833" i="1"/>
  <c r="AY3832" i="1"/>
  <c r="AQ3832" i="1"/>
  <c r="AP3832" i="1"/>
  <c r="AO3832" i="1"/>
  <c r="W3832" i="1" s="1"/>
  <c r="AK3832" i="1"/>
  <c r="BB3832" i="1"/>
  <c r="BC35" i="1"/>
  <c r="AZ35" i="1" s="1"/>
  <c r="BB35" i="1"/>
  <c r="BA35" i="1" s="1"/>
  <c r="AY35" i="1"/>
  <c r="AQ35" i="1"/>
  <c r="AP35" i="1"/>
  <c r="AO35" i="1"/>
  <c r="AK35" i="1"/>
  <c r="Q35" i="1"/>
  <c r="H35" i="1"/>
  <c r="S35" i="1" s="1"/>
  <c r="BC34" i="1"/>
  <c r="AZ34" i="1" s="1"/>
  <c r="BB34" i="1"/>
  <c r="BA34" i="1" s="1"/>
  <c r="AY34" i="1"/>
  <c r="AQ34" i="1"/>
  <c r="AP34" i="1"/>
  <c r="AO34" i="1"/>
  <c r="AK34" i="1"/>
  <c r="Q34" i="1"/>
  <c r="H34" i="1"/>
  <c r="S34" i="1" s="1"/>
  <c r="BC33" i="1"/>
  <c r="AZ33" i="1" s="1"/>
  <c r="BB33" i="1"/>
  <c r="BA33" i="1" s="1"/>
  <c r="AY33" i="1"/>
  <c r="AQ33" i="1"/>
  <c r="AP33" i="1"/>
  <c r="AO33" i="1"/>
  <c r="AK33" i="1"/>
  <c r="Q33" i="1"/>
  <c r="H33" i="1"/>
  <c r="S33" i="1" s="1"/>
  <c r="BC32" i="1"/>
  <c r="AZ32" i="1" s="1"/>
  <c r="BB32" i="1"/>
  <c r="BA32" i="1" s="1"/>
  <c r="AY32" i="1"/>
  <c r="AQ32" i="1"/>
  <c r="AP32" i="1"/>
  <c r="AO32" i="1"/>
  <c r="AK32" i="1"/>
  <c r="Q32" i="1"/>
  <c r="H32" i="1"/>
  <c r="S32" i="1" s="1"/>
  <c r="BC31" i="1"/>
  <c r="AZ31" i="1" s="1"/>
  <c r="BB31" i="1"/>
  <c r="BA31" i="1" s="1"/>
  <c r="AY31" i="1"/>
  <c r="AQ31" i="1"/>
  <c r="AP31" i="1"/>
  <c r="AO31" i="1"/>
  <c r="AK31" i="1"/>
  <c r="Q31" i="1"/>
  <c r="H31" i="1"/>
  <c r="S31" i="1" s="1"/>
  <c r="BC30" i="1"/>
  <c r="AZ30" i="1" s="1"/>
  <c r="BB30" i="1"/>
  <c r="BA30" i="1" s="1"/>
  <c r="AY30" i="1"/>
  <c r="AQ30" i="1"/>
  <c r="AP30" i="1"/>
  <c r="AO30" i="1"/>
  <c r="AK30" i="1"/>
  <c r="Q30" i="1"/>
  <c r="H30" i="1"/>
  <c r="S30" i="1" s="1"/>
  <c r="BB29" i="1"/>
  <c r="AY29" i="1"/>
  <c r="AQ29" i="1"/>
  <c r="AP29" i="1"/>
  <c r="AO29" i="1"/>
  <c r="AK29" i="1"/>
  <c r="Q29" i="1"/>
  <c r="H29" i="1"/>
  <c r="AY28" i="1"/>
  <c r="AQ28" i="1"/>
  <c r="AP28" i="1"/>
  <c r="AO28" i="1"/>
  <c r="AK28" i="1"/>
  <c r="Q28" i="1"/>
  <c r="H28" i="1"/>
  <c r="BB28" i="1" s="1"/>
  <c r="BC353" i="1"/>
  <c r="AZ353" i="1" s="1"/>
  <c r="BB353" i="1"/>
  <c r="BA353" i="1" s="1"/>
  <c r="AY353" i="1"/>
  <c r="AQ353" i="1"/>
  <c r="AP353" i="1"/>
  <c r="AO353" i="1"/>
  <c r="AK353" i="1"/>
  <c r="Q353" i="1"/>
  <c r="BC352" i="1"/>
  <c r="AZ352" i="1" s="1"/>
  <c r="BB352" i="1"/>
  <c r="BA352" i="1" s="1"/>
  <c r="AY352" i="1"/>
  <c r="AQ352" i="1"/>
  <c r="AP352" i="1"/>
  <c r="AO352" i="1"/>
  <c r="AK352" i="1"/>
  <c r="Q352" i="1"/>
  <c r="BC351" i="1"/>
  <c r="AZ351" i="1" s="1"/>
  <c r="BB351" i="1"/>
  <c r="BA351" i="1" s="1"/>
  <c r="AY351" i="1"/>
  <c r="AQ351" i="1"/>
  <c r="AP351" i="1"/>
  <c r="AO351" i="1"/>
  <c r="AK351" i="1"/>
  <c r="Q351" i="1"/>
  <c r="BC350" i="1"/>
  <c r="AZ350" i="1" s="1"/>
  <c r="BB350" i="1"/>
  <c r="BA350" i="1" s="1"/>
  <c r="AY350" i="1"/>
  <c r="AQ350" i="1"/>
  <c r="AP350" i="1"/>
  <c r="AO350" i="1"/>
  <c r="AK350" i="1"/>
  <c r="Q350" i="1"/>
  <c r="BC349" i="1"/>
  <c r="AZ349" i="1" s="1"/>
  <c r="BB349" i="1"/>
  <c r="BA349" i="1" s="1"/>
  <c r="AY349" i="1"/>
  <c r="AQ349" i="1"/>
  <c r="AP349" i="1"/>
  <c r="AO349" i="1"/>
  <c r="AK349" i="1"/>
  <c r="Q349" i="1"/>
  <c r="BC348" i="1"/>
  <c r="AZ348" i="1" s="1"/>
  <c r="BB348" i="1"/>
  <c r="BA348" i="1" s="1"/>
  <c r="AY348" i="1"/>
  <c r="AQ348" i="1"/>
  <c r="AP348" i="1"/>
  <c r="AO348" i="1"/>
  <c r="AK348" i="1"/>
  <c r="Q348" i="1"/>
  <c r="BC347" i="1"/>
  <c r="AZ347" i="1" s="1"/>
  <c r="BB347" i="1"/>
  <c r="BA347" i="1" s="1"/>
  <c r="AY347" i="1"/>
  <c r="AQ347" i="1"/>
  <c r="AP347" i="1"/>
  <c r="AO347" i="1"/>
  <c r="AK347" i="1"/>
  <c r="Q347" i="1"/>
  <c r="BC346" i="1"/>
  <c r="AZ346" i="1" s="1"/>
  <c r="BB346" i="1"/>
  <c r="BA346" i="1" s="1"/>
  <c r="AY346" i="1"/>
  <c r="AQ346" i="1"/>
  <c r="AP346" i="1"/>
  <c r="AO346" i="1"/>
  <c r="AK346" i="1"/>
  <c r="Q346" i="1"/>
  <c r="BC345" i="1"/>
  <c r="AZ345" i="1" s="1"/>
  <c r="BB345" i="1"/>
  <c r="BA345" i="1" s="1"/>
  <c r="AY345" i="1"/>
  <c r="AQ345" i="1"/>
  <c r="AP345" i="1"/>
  <c r="AO345" i="1"/>
  <c r="AK345" i="1"/>
  <c r="Q345" i="1"/>
  <c r="BC344" i="1"/>
  <c r="AZ344" i="1" s="1"/>
  <c r="BB344" i="1"/>
  <c r="BA344" i="1" s="1"/>
  <c r="AY344" i="1"/>
  <c r="AQ344" i="1"/>
  <c r="AP344" i="1"/>
  <c r="AO344" i="1"/>
  <c r="AK344" i="1"/>
  <c r="Q344" i="1"/>
  <c r="BC343" i="1"/>
  <c r="AZ343" i="1" s="1"/>
  <c r="BB343" i="1"/>
  <c r="BA343" i="1" s="1"/>
  <c r="AY343" i="1"/>
  <c r="AQ343" i="1"/>
  <c r="AP343" i="1"/>
  <c r="AO343" i="1"/>
  <c r="AK343" i="1"/>
  <c r="Q343" i="1"/>
  <c r="BC342" i="1"/>
  <c r="AZ342" i="1" s="1"/>
  <c r="BB342" i="1"/>
  <c r="BA342" i="1" s="1"/>
  <c r="AY342" i="1"/>
  <c r="AQ342" i="1"/>
  <c r="AP342" i="1"/>
  <c r="AO342" i="1"/>
  <c r="AK342" i="1"/>
  <c r="Q342" i="1"/>
  <c r="BC341" i="1"/>
  <c r="AZ341" i="1" s="1"/>
  <c r="BB341" i="1"/>
  <c r="BA341" i="1" s="1"/>
  <c r="AY341" i="1"/>
  <c r="AQ341" i="1"/>
  <c r="AP341" i="1"/>
  <c r="AO341" i="1"/>
  <c r="AK341" i="1"/>
  <c r="Q341" i="1"/>
  <c r="BC340" i="1"/>
  <c r="AZ340" i="1" s="1"/>
  <c r="BB340" i="1"/>
  <c r="BA340" i="1" s="1"/>
  <c r="AY340" i="1"/>
  <c r="AQ340" i="1"/>
  <c r="AP340" i="1"/>
  <c r="AO340" i="1"/>
  <c r="AK340" i="1"/>
  <c r="Q340" i="1"/>
  <c r="BC339" i="1"/>
  <c r="AZ339" i="1" s="1"/>
  <c r="BB339" i="1"/>
  <c r="BA339" i="1" s="1"/>
  <c r="AY339" i="1"/>
  <c r="AQ339" i="1"/>
  <c r="AP339" i="1"/>
  <c r="AO339" i="1"/>
  <c r="AK339" i="1"/>
  <c r="Q339" i="1"/>
  <c r="BC338" i="1"/>
  <c r="AZ338" i="1" s="1"/>
  <c r="BB338" i="1"/>
  <c r="BA338" i="1" s="1"/>
  <c r="AY338" i="1"/>
  <c r="AQ338" i="1"/>
  <c r="AP338" i="1"/>
  <c r="AO338" i="1"/>
  <c r="AK338" i="1"/>
  <c r="Q338" i="1"/>
  <c r="BC337" i="1"/>
  <c r="AZ337" i="1" s="1"/>
  <c r="BB337" i="1"/>
  <c r="BA337" i="1" s="1"/>
  <c r="AY337" i="1"/>
  <c r="AQ337" i="1"/>
  <c r="AP337" i="1"/>
  <c r="AO337" i="1"/>
  <c r="AK337" i="1"/>
  <c r="Q337" i="1"/>
  <c r="BC336" i="1"/>
  <c r="AZ336" i="1" s="1"/>
  <c r="BB336" i="1"/>
  <c r="BA336" i="1" s="1"/>
  <c r="AY336" i="1"/>
  <c r="AQ336" i="1"/>
  <c r="AP336" i="1"/>
  <c r="AO336" i="1"/>
  <c r="AK336" i="1"/>
  <c r="Q336" i="1"/>
  <c r="BC335" i="1"/>
  <c r="AZ335" i="1" s="1"/>
  <c r="BB335" i="1"/>
  <c r="BA335" i="1" s="1"/>
  <c r="AY335" i="1"/>
  <c r="AQ335" i="1"/>
  <c r="AP335" i="1"/>
  <c r="AO335" i="1"/>
  <c r="AK335" i="1"/>
  <c r="Q335" i="1"/>
  <c r="BC334" i="1"/>
  <c r="AZ334" i="1" s="1"/>
  <c r="BB334" i="1"/>
  <c r="BA334" i="1" s="1"/>
  <c r="AY334" i="1"/>
  <c r="AQ334" i="1"/>
  <c r="AP334" i="1"/>
  <c r="AO334" i="1"/>
  <c r="AK334" i="1"/>
  <c r="Q334" i="1"/>
  <c r="BC333" i="1"/>
  <c r="AZ333" i="1" s="1"/>
  <c r="BB333" i="1"/>
  <c r="BA333" i="1" s="1"/>
  <c r="AY333" i="1"/>
  <c r="AQ333" i="1"/>
  <c r="AP333" i="1"/>
  <c r="AO333" i="1"/>
  <c r="AK333" i="1"/>
  <c r="Q333" i="1"/>
  <c r="BC332" i="1"/>
  <c r="AZ332" i="1" s="1"/>
  <c r="BB332" i="1"/>
  <c r="BA332" i="1" s="1"/>
  <c r="AY332" i="1"/>
  <c r="AQ332" i="1"/>
  <c r="AP332" i="1"/>
  <c r="AO332" i="1"/>
  <c r="AK332" i="1"/>
  <c r="Q332" i="1"/>
  <c r="BC331" i="1"/>
  <c r="AZ331" i="1" s="1"/>
  <c r="BB331" i="1"/>
  <c r="BA331" i="1" s="1"/>
  <c r="AY331" i="1"/>
  <c r="AQ331" i="1"/>
  <c r="AP331" i="1"/>
  <c r="AO331" i="1"/>
  <c r="AK331" i="1"/>
  <c r="Q331" i="1"/>
  <c r="BC330" i="1"/>
  <c r="AZ330" i="1" s="1"/>
  <c r="BB330" i="1"/>
  <c r="BA330" i="1" s="1"/>
  <c r="AY330" i="1"/>
  <c r="AQ330" i="1"/>
  <c r="AP330" i="1"/>
  <c r="AO330" i="1"/>
  <c r="AK330" i="1"/>
  <c r="Q330" i="1"/>
  <c r="BC329" i="1"/>
  <c r="AZ329" i="1" s="1"/>
  <c r="BB329" i="1"/>
  <c r="BA329" i="1" s="1"/>
  <c r="AY329" i="1"/>
  <c r="AQ329" i="1"/>
  <c r="AP329" i="1"/>
  <c r="AO329" i="1"/>
  <c r="AK329" i="1"/>
  <c r="Q329" i="1"/>
  <c r="BC328" i="1"/>
  <c r="AZ328" i="1" s="1"/>
  <c r="BB328" i="1"/>
  <c r="BA328" i="1" s="1"/>
  <c r="AY328" i="1"/>
  <c r="AQ328" i="1"/>
  <c r="AP328" i="1"/>
  <c r="AO328" i="1"/>
  <c r="AK328" i="1"/>
  <c r="Q328" i="1"/>
  <c r="BC327" i="1"/>
  <c r="AZ327" i="1" s="1"/>
  <c r="BB327" i="1"/>
  <c r="BA327" i="1" s="1"/>
  <c r="AY327" i="1"/>
  <c r="AQ327" i="1"/>
  <c r="AP327" i="1"/>
  <c r="AO327" i="1"/>
  <c r="AK327" i="1"/>
  <c r="Q327" i="1"/>
  <c r="BC326" i="1"/>
  <c r="AZ326" i="1" s="1"/>
  <c r="BB326" i="1"/>
  <c r="BA326" i="1" s="1"/>
  <c r="AY326" i="1"/>
  <c r="AQ326" i="1"/>
  <c r="AP326" i="1"/>
  <c r="AO326" i="1"/>
  <c r="AK326" i="1"/>
  <c r="Q326" i="1"/>
  <c r="BC325" i="1"/>
  <c r="AZ325" i="1" s="1"/>
  <c r="BB325" i="1"/>
  <c r="BA325" i="1" s="1"/>
  <c r="AY325" i="1"/>
  <c r="AQ325" i="1"/>
  <c r="AP325" i="1"/>
  <c r="AO325" i="1"/>
  <c r="AK325" i="1"/>
  <c r="Q325" i="1"/>
  <c r="BC324" i="1"/>
  <c r="AZ324" i="1" s="1"/>
  <c r="BB324" i="1"/>
  <c r="BA324" i="1" s="1"/>
  <c r="AY324" i="1"/>
  <c r="AQ324" i="1"/>
  <c r="AP324" i="1"/>
  <c r="AO324" i="1"/>
  <c r="AK324" i="1"/>
  <c r="Q324" i="1"/>
  <c r="BC323" i="1"/>
  <c r="AZ323" i="1" s="1"/>
  <c r="BB323" i="1"/>
  <c r="BA323" i="1" s="1"/>
  <c r="AY323" i="1"/>
  <c r="AQ323" i="1"/>
  <c r="AP323" i="1"/>
  <c r="AO323" i="1"/>
  <c r="AK323" i="1"/>
  <c r="Q323" i="1"/>
  <c r="BC322" i="1"/>
  <c r="AZ322" i="1" s="1"/>
  <c r="BB322" i="1"/>
  <c r="BA322" i="1" s="1"/>
  <c r="AY322" i="1"/>
  <c r="AQ322" i="1"/>
  <c r="AP322" i="1"/>
  <c r="AO322" i="1"/>
  <c r="AK322" i="1"/>
  <c r="Q322" i="1"/>
  <c r="BC321" i="1"/>
  <c r="AZ321" i="1" s="1"/>
  <c r="BB321" i="1"/>
  <c r="BA321" i="1" s="1"/>
  <c r="AY321" i="1"/>
  <c r="AQ321" i="1"/>
  <c r="AP321" i="1"/>
  <c r="AO321" i="1"/>
  <c r="AK321" i="1"/>
  <c r="Q321" i="1"/>
  <c r="BC320" i="1"/>
  <c r="AZ320" i="1" s="1"/>
  <c r="BB320" i="1"/>
  <c r="BA320" i="1" s="1"/>
  <c r="AY320" i="1"/>
  <c r="AQ320" i="1"/>
  <c r="AP320" i="1"/>
  <c r="AO320" i="1"/>
  <c r="AK320" i="1"/>
  <c r="Q320" i="1"/>
  <c r="BC319" i="1"/>
  <c r="AZ319" i="1" s="1"/>
  <c r="BB319" i="1"/>
  <c r="BA319" i="1" s="1"/>
  <c r="AY319" i="1"/>
  <c r="AQ319" i="1"/>
  <c r="AP319" i="1"/>
  <c r="AO319" i="1"/>
  <c r="AK319" i="1"/>
  <c r="Q319" i="1"/>
  <c r="BC318" i="1"/>
  <c r="AZ318" i="1" s="1"/>
  <c r="BB318" i="1"/>
  <c r="BA318" i="1" s="1"/>
  <c r="AY318" i="1"/>
  <c r="AQ318" i="1"/>
  <c r="AP318" i="1"/>
  <c r="AO318" i="1"/>
  <c r="AK318" i="1"/>
  <c r="Q318" i="1"/>
  <c r="BC317" i="1"/>
  <c r="AZ317" i="1" s="1"/>
  <c r="BB317" i="1"/>
  <c r="BA317" i="1" s="1"/>
  <c r="AY317" i="1"/>
  <c r="AQ317" i="1"/>
  <c r="AP317" i="1"/>
  <c r="AO317" i="1"/>
  <c r="AK317" i="1"/>
  <c r="Q317" i="1"/>
  <c r="BC316" i="1"/>
  <c r="AZ316" i="1" s="1"/>
  <c r="BB316" i="1"/>
  <c r="BA316" i="1" s="1"/>
  <c r="AY316" i="1"/>
  <c r="AQ316" i="1"/>
  <c r="AP316" i="1"/>
  <c r="AO316" i="1"/>
  <c r="AK316" i="1"/>
  <c r="Q316" i="1"/>
  <c r="BC315" i="1"/>
  <c r="AZ315" i="1" s="1"/>
  <c r="BB315" i="1"/>
  <c r="BA315" i="1" s="1"/>
  <c r="AY315" i="1"/>
  <c r="AQ315" i="1"/>
  <c r="AP315" i="1"/>
  <c r="AO315" i="1"/>
  <c r="AK315" i="1"/>
  <c r="Q315" i="1"/>
  <c r="BC314" i="1"/>
  <c r="AZ314" i="1" s="1"/>
  <c r="BB314" i="1"/>
  <c r="BA314" i="1" s="1"/>
  <c r="AY314" i="1"/>
  <c r="AQ314" i="1"/>
  <c r="AP314" i="1"/>
  <c r="AO314" i="1"/>
  <c r="AK314" i="1"/>
  <c r="Q314" i="1"/>
  <c r="BC313" i="1"/>
  <c r="AZ313" i="1" s="1"/>
  <c r="BB313" i="1"/>
  <c r="BA313" i="1" s="1"/>
  <c r="AY313" i="1"/>
  <c r="AQ313" i="1"/>
  <c r="AP313" i="1"/>
  <c r="AO313" i="1"/>
  <c r="AK313" i="1"/>
  <c r="Q313" i="1"/>
  <c r="BC312" i="1"/>
  <c r="AZ312" i="1" s="1"/>
  <c r="BB312" i="1"/>
  <c r="BA312" i="1" s="1"/>
  <c r="AY312" i="1"/>
  <c r="AQ312" i="1"/>
  <c r="AP312" i="1"/>
  <c r="AO312" i="1"/>
  <c r="AK312" i="1"/>
  <c r="Q312" i="1"/>
  <c r="BC311" i="1"/>
  <c r="AZ311" i="1" s="1"/>
  <c r="BB311" i="1"/>
  <c r="BA311" i="1" s="1"/>
  <c r="AY311" i="1"/>
  <c r="AQ311" i="1"/>
  <c r="AP311" i="1"/>
  <c r="AO311" i="1"/>
  <c r="AK311" i="1"/>
  <c r="Q311" i="1"/>
  <c r="BC310" i="1"/>
  <c r="AZ310" i="1" s="1"/>
  <c r="BB310" i="1"/>
  <c r="BA310" i="1" s="1"/>
  <c r="AY310" i="1"/>
  <c r="AQ310" i="1"/>
  <c r="AP310" i="1"/>
  <c r="AO310" i="1"/>
  <c r="AK310" i="1"/>
  <c r="Q310" i="1"/>
  <c r="BC309" i="1"/>
  <c r="AZ309" i="1" s="1"/>
  <c r="BB309" i="1"/>
  <c r="BA309" i="1" s="1"/>
  <c r="AY309" i="1"/>
  <c r="AQ309" i="1"/>
  <c r="AP309" i="1"/>
  <c r="AO309" i="1"/>
  <c r="AK309" i="1"/>
  <c r="Q309" i="1"/>
  <c r="BC308" i="1"/>
  <c r="AZ308" i="1" s="1"/>
  <c r="BB308" i="1"/>
  <c r="BA308" i="1" s="1"/>
  <c r="AY308" i="1"/>
  <c r="AQ308" i="1"/>
  <c r="AP308" i="1"/>
  <c r="AO308" i="1"/>
  <c r="AK308" i="1"/>
  <c r="Q308" i="1"/>
  <c r="BC307" i="1"/>
  <c r="AZ307" i="1" s="1"/>
  <c r="BB307" i="1"/>
  <c r="BA307" i="1" s="1"/>
  <c r="AY307" i="1"/>
  <c r="AQ307" i="1"/>
  <c r="AP307" i="1"/>
  <c r="AO307" i="1"/>
  <c r="AK307" i="1"/>
  <c r="Q307" i="1"/>
  <c r="BC306" i="1"/>
  <c r="AZ306" i="1" s="1"/>
  <c r="BB306" i="1"/>
  <c r="BA306" i="1" s="1"/>
  <c r="AY306" i="1"/>
  <c r="AQ306" i="1"/>
  <c r="AP306" i="1"/>
  <c r="AO306" i="1"/>
  <c r="AK306" i="1"/>
  <c r="Q306" i="1"/>
  <c r="BC305" i="1"/>
  <c r="AZ305" i="1" s="1"/>
  <c r="BB305" i="1"/>
  <c r="BA305" i="1" s="1"/>
  <c r="AY305" i="1"/>
  <c r="AQ305" i="1"/>
  <c r="AP305" i="1"/>
  <c r="AO305" i="1"/>
  <c r="AK305" i="1"/>
  <c r="Q305" i="1"/>
  <c r="BC304" i="1"/>
  <c r="AZ304" i="1" s="1"/>
  <c r="BB304" i="1"/>
  <c r="BA304" i="1" s="1"/>
  <c r="AY304" i="1"/>
  <c r="AQ304" i="1"/>
  <c r="AP304" i="1"/>
  <c r="AO304" i="1"/>
  <c r="AK304" i="1"/>
  <c r="Q304" i="1"/>
  <c r="BC303" i="1"/>
  <c r="AZ303" i="1" s="1"/>
  <c r="BB303" i="1"/>
  <c r="BA303" i="1" s="1"/>
  <c r="AY303" i="1"/>
  <c r="AQ303" i="1"/>
  <c r="AP303" i="1"/>
  <c r="AO303" i="1"/>
  <c r="AK303" i="1"/>
  <c r="Q303" i="1"/>
  <c r="BC302" i="1"/>
  <c r="AZ302" i="1" s="1"/>
  <c r="BB302" i="1"/>
  <c r="BA302" i="1" s="1"/>
  <c r="AY302" i="1"/>
  <c r="AQ302" i="1"/>
  <c r="AP302" i="1"/>
  <c r="AO302" i="1"/>
  <c r="AK302" i="1"/>
  <c r="Q302" i="1"/>
  <c r="BC301" i="1"/>
  <c r="AZ301" i="1" s="1"/>
  <c r="BB301" i="1"/>
  <c r="BA301" i="1" s="1"/>
  <c r="AY301" i="1"/>
  <c r="AQ301" i="1"/>
  <c r="AP301" i="1"/>
  <c r="AO301" i="1"/>
  <c r="AK301" i="1"/>
  <c r="Q301" i="1"/>
  <c r="BC300" i="1"/>
  <c r="AZ300" i="1" s="1"/>
  <c r="BB300" i="1"/>
  <c r="BA300" i="1" s="1"/>
  <c r="AY300" i="1"/>
  <c r="AQ300" i="1"/>
  <c r="AP300" i="1"/>
  <c r="AO300" i="1"/>
  <c r="AK300" i="1"/>
  <c r="Q300" i="1"/>
  <c r="BB299" i="1"/>
  <c r="AY299" i="1"/>
  <c r="AQ299" i="1"/>
  <c r="AP299" i="1"/>
  <c r="AO299" i="1"/>
  <c r="AK299" i="1"/>
  <c r="Q299" i="1"/>
  <c r="BB298" i="1"/>
  <c r="AY298" i="1"/>
  <c r="AQ298" i="1"/>
  <c r="AP298" i="1"/>
  <c r="AO298" i="1"/>
  <c r="AK298" i="1"/>
  <c r="Q298" i="1"/>
  <c r="BB297" i="1"/>
  <c r="AY297" i="1"/>
  <c r="AQ297" i="1"/>
  <c r="AP297" i="1"/>
  <c r="AO297" i="1"/>
  <c r="AK297" i="1"/>
  <c r="Q297" i="1"/>
  <c r="BB296" i="1"/>
  <c r="AY296" i="1"/>
  <c r="AQ296" i="1"/>
  <c r="AP296" i="1"/>
  <c r="AO296" i="1"/>
  <c r="AK296" i="1"/>
  <c r="Q296" i="1"/>
  <c r="BB295" i="1"/>
  <c r="AY295" i="1"/>
  <c r="AQ295" i="1"/>
  <c r="AP295" i="1"/>
  <c r="AO295" i="1"/>
  <c r="AK295" i="1"/>
  <c r="Q295" i="1"/>
  <c r="BB294" i="1"/>
  <c r="AY294" i="1"/>
  <c r="AQ294" i="1"/>
  <c r="AP294" i="1"/>
  <c r="AO294" i="1"/>
  <c r="AK294" i="1"/>
  <c r="Q294" i="1"/>
  <c r="BB293" i="1"/>
  <c r="AY293" i="1"/>
  <c r="AQ293" i="1"/>
  <c r="AP293" i="1"/>
  <c r="AO293" i="1"/>
  <c r="AK293" i="1"/>
  <c r="Q293" i="1"/>
  <c r="BB292" i="1"/>
  <c r="AY292" i="1"/>
  <c r="AQ292" i="1"/>
  <c r="AP292" i="1"/>
  <c r="AO292" i="1"/>
  <c r="AK292" i="1"/>
  <c r="Q292" i="1"/>
  <c r="BB291" i="1"/>
  <c r="AY291" i="1"/>
  <c r="AQ291" i="1"/>
  <c r="AP291" i="1"/>
  <c r="AO291" i="1"/>
  <c r="AK291" i="1"/>
  <c r="Q291" i="1"/>
  <c r="BB290" i="1"/>
  <c r="AY290" i="1"/>
  <c r="AQ290" i="1"/>
  <c r="AP290" i="1"/>
  <c r="AO290" i="1"/>
  <c r="AK290" i="1"/>
  <c r="Q290" i="1"/>
  <c r="BB289" i="1"/>
  <c r="AY289" i="1"/>
  <c r="AQ289" i="1"/>
  <c r="AP289" i="1"/>
  <c r="AO289" i="1"/>
  <c r="AK289" i="1"/>
  <c r="Q289" i="1"/>
  <c r="BB288" i="1"/>
  <c r="AY288" i="1"/>
  <c r="AQ288" i="1"/>
  <c r="AP288" i="1"/>
  <c r="AO288" i="1"/>
  <c r="AK288" i="1"/>
  <c r="Q288" i="1"/>
  <c r="BB287" i="1"/>
  <c r="AY287" i="1"/>
  <c r="AQ287" i="1"/>
  <c r="AP287" i="1"/>
  <c r="AO287" i="1"/>
  <c r="AK287" i="1"/>
  <c r="Q287" i="1"/>
  <c r="BB286" i="1"/>
  <c r="AY286" i="1"/>
  <c r="AQ286" i="1"/>
  <c r="AP286" i="1"/>
  <c r="AO286" i="1"/>
  <c r="AK286" i="1"/>
  <c r="Q286" i="1"/>
  <c r="BB285" i="1"/>
  <c r="AY285" i="1"/>
  <c r="AQ285" i="1"/>
  <c r="AP285" i="1"/>
  <c r="AO285" i="1"/>
  <c r="AK285" i="1"/>
  <c r="Q285" i="1"/>
  <c r="BB284" i="1"/>
  <c r="AY284" i="1"/>
  <c r="AQ284" i="1"/>
  <c r="AP284" i="1"/>
  <c r="AO284" i="1"/>
  <c r="AK284" i="1"/>
  <c r="Q284" i="1"/>
  <c r="BB283" i="1"/>
  <c r="AY283" i="1"/>
  <c r="AQ283" i="1"/>
  <c r="AP283" i="1"/>
  <c r="AO283" i="1"/>
  <c r="AK283" i="1"/>
  <c r="Q283" i="1"/>
  <c r="BB282" i="1"/>
  <c r="AY282" i="1"/>
  <c r="AQ282" i="1"/>
  <c r="AP282" i="1"/>
  <c r="AO282" i="1"/>
  <c r="AK282" i="1"/>
  <c r="Q282" i="1"/>
  <c r="BB281" i="1"/>
  <c r="AY281" i="1"/>
  <c r="AQ281" i="1"/>
  <c r="AP281" i="1"/>
  <c r="AO281" i="1"/>
  <c r="AK281" i="1"/>
  <c r="Q281" i="1"/>
  <c r="BB280" i="1"/>
  <c r="AY280" i="1"/>
  <c r="AQ280" i="1"/>
  <c r="AP280" i="1"/>
  <c r="AO280" i="1"/>
  <c r="AK280" i="1"/>
  <c r="Q280" i="1"/>
  <c r="BB279" i="1"/>
  <c r="AY279" i="1"/>
  <c r="AQ279" i="1"/>
  <c r="AP279" i="1"/>
  <c r="AO279" i="1"/>
  <c r="AK279" i="1"/>
  <c r="Q279" i="1"/>
  <c r="BB278" i="1"/>
  <c r="AY278" i="1"/>
  <c r="AQ278" i="1"/>
  <c r="AP278" i="1"/>
  <c r="AO278" i="1"/>
  <c r="AK278" i="1"/>
  <c r="Q278" i="1"/>
  <c r="BB277" i="1"/>
  <c r="AY277" i="1"/>
  <c r="AQ277" i="1"/>
  <c r="AP277" i="1"/>
  <c r="AO277" i="1"/>
  <c r="AK277" i="1"/>
  <c r="Q277" i="1"/>
  <c r="BB276" i="1"/>
  <c r="AY276" i="1"/>
  <c r="AQ276" i="1"/>
  <c r="AP276" i="1"/>
  <c r="AO276" i="1"/>
  <c r="AK276" i="1"/>
  <c r="Q276" i="1"/>
  <c r="BB275" i="1"/>
  <c r="AY275" i="1"/>
  <c r="AQ275" i="1"/>
  <c r="AP275" i="1"/>
  <c r="AO275" i="1"/>
  <c r="AK275" i="1"/>
  <c r="Q275" i="1"/>
  <c r="BB274" i="1"/>
  <c r="AY274" i="1"/>
  <c r="AQ274" i="1"/>
  <c r="AP274" i="1"/>
  <c r="AO274" i="1"/>
  <c r="AK274" i="1"/>
  <c r="Q274" i="1"/>
  <c r="BB273" i="1"/>
  <c r="AY273" i="1"/>
  <c r="AQ273" i="1"/>
  <c r="AP273" i="1"/>
  <c r="AO273" i="1"/>
  <c r="AK273" i="1"/>
  <c r="Q273" i="1"/>
  <c r="BB272" i="1"/>
  <c r="AY272" i="1"/>
  <c r="AQ272" i="1"/>
  <c r="AP272" i="1"/>
  <c r="AO272" i="1"/>
  <c r="AK272" i="1"/>
  <c r="Q272" i="1"/>
  <c r="BB271" i="1"/>
  <c r="AY271" i="1"/>
  <c r="AQ271" i="1"/>
  <c r="AP271" i="1"/>
  <c r="AO271" i="1"/>
  <c r="AK271" i="1"/>
  <c r="Q271" i="1"/>
  <c r="BB270" i="1"/>
  <c r="AY270" i="1"/>
  <c r="AQ270" i="1"/>
  <c r="AP270" i="1"/>
  <c r="AO270" i="1"/>
  <c r="AK270" i="1"/>
  <c r="Q270" i="1"/>
  <c r="BB269" i="1"/>
  <c r="AY269" i="1"/>
  <c r="AQ269" i="1"/>
  <c r="AP269" i="1"/>
  <c r="AO269" i="1"/>
  <c r="AK269" i="1"/>
  <c r="Q269" i="1"/>
  <c r="BB268" i="1"/>
  <c r="AY268" i="1"/>
  <c r="AQ268" i="1"/>
  <c r="AP268" i="1"/>
  <c r="AO268" i="1"/>
  <c r="AK268" i="1"/>
  <c r="Q268" i="1"/>
  <c r="BB267" i="1"/>
  <c r="AY267" i="1"/>
  <c r="AQ267" i="1"/>
  <c r="AP267" i="1"/>
  <c r="AO267" i="1"/>
  <c r="AK267" i="1"/>
  <c r="Q267" i="1"/>
  <c r="BB266" i="1"/>
  <c r="AY266" i="1"/>
  <c r="AQ266" i="1"/>
  <c r="AP266" i="1"/>
  <c r="AO266" i="1"/>
  <c r="AK266" i="1"/>
  <c r="Q266" i="1"/>
  <c r="BB265" i="1"/>
  <c r="AY265" i="1"/>
  <c r="AQ265" i="1"/>
  <c r="AP265" i="1"/>
  <c r="AO265" i="1"/>
  <c r="AK265" i="1"/>
  <c r="Q265" i="1"/>
  <c r="BB264" i="1"/>
  <c r="AY264" i="1"/>
  <c r="AQ264" i="1"/>
  <c r="AP264" i="1"/>
  <c r="AO264" i="1"/>
  <c r="AK264" i="1"/>
  <c r="Q264" i="1"/>
  <c r="BB263" i="1"/>
  <c r="AY263" i="1"/>
  <c r="AQ263" i="1"/>
  <c r="AP263" i="1"/>
  <c r="AO263" i="1"/>
  <c r="AK263" i="1"/>
  <c r="Q263" i="1"/>
  <c r="BB262" i="1"/>
  <c r="AY262" i="1"/>
  <c r="AQ262" i="1"/>
  <c r="AP262" i="1"/>
  <c r="AO262" i="1"/>
  <c r="AK262" i="1"/>
  <c r="Q262" i="1"/>
  <c r="BB261" i="1"/>
  <c r="AY261" i="1"/>
  <c r="AQ261" i="1"/>
  <c r="AP261" i="1"/>
  <c r="AO261" i="1"/>
  <c r="AK261" i="1"/>
  <c r="Q261" i="1"/>
  <c r="BB260" i="1"/>
  <c r="AY260" i="1"/>
  <c r="AQ260" i="1"/>
  <c r="AP260" i="1"/>
  <c r="AO260" i="1"/>
  <c r="AK260" i="1"/>
  <c r="Q260" i="1"/>
  <c r="BB259" i="1"/>
  <c r="AY259" i="1"/>
  <c r="AQ259" i="1"/>
  <c r="AP259" i="1"/>
  <c r="AO259" i="1"/>
  <c r="AK259" i="1"/>
  <c r="Q259" i="1"/>
  <c r="BB258" i="1"/>
  <c r="AY258" i="1"/>
  <c r="AQ258" i="1"/>
  <c r="AP258" i="1"/>
  <c r="AO258" i="1"/>
  <c r="AK258" i="1"/>
  <c r="Q258" i="1"/>
  <c r="BB257" i="1"/>
  <c r="AY257" i="1"/>
  <c r="AQ257" i="1"/>
  <c r="AP257" i="1"/>
  <c r="AO257" i="1"/>
  <c r="AK257" i="1"/>
  <c r="Q257" i="1"/>
  <c r="BB256" i="1"/>
  <c r="AY256" i="1"/>
  <c r="AQ256" i="1"/>
  <c r="AP256" i="1"/>
  <c r="AO256" i="1"/>
  <c r="AK256" i="1"/>
  <c r="Q256" i="1"/>
  <c r="BB255" i="1"/>
  <c r="AY255" i="1"/>
  <c r="AQ255" i="1"/>
  <c r="AP255" i="1"/>
  <c r="AO255" i="1"/>
  <c r="AK255" i="1"/>
  <c r="Q255" i="1"/>
  <c r="BB254" i="1"/>
  <c r="AY254" i="1"/>
  <c r="AQ254" i="1"/>
  <c r="AP254" i="1"/>
  <c r="AO254" i="1"/>
  <c r="AK254" i="1"/>
  <c r="Q254" i="1"/>
  <c r="BB253" i="1"/>
  <c r="AY253" i="1"/>
  <c r="AQ253" i="1"/>
  <c r="AP253" i="1"/>
  <c r="AO253" i="1"/>
  <c r="AK253" i="1"/>
  <c r="Q253" i="1"/>
  <c r="BB252" i="1"/>
  <c r="AY252" i="1"/>
  <c r="AQ252" i="1"/>
  <c r="AP252" i="1"/>
  <c r="AO252" i="1"/>
  <c r="AK252" i="1"/>
  <c r="Q252" i="1"/>
  <c r="BB251" i="1"/>
  <c r="AY251" i="1"/>
  <c r="AQ251" i="1"/>
  <c r="AP251" i="1"/>
  <c r="AO251" i="1"/>
  <c r="AK251" i="1"/>
  <c r="Q251" i="1"/>
  <c r="BB250" i="1"/>
  <c r="AY250" i="1"/>
  <c r="AQ250" i="1"/>
  <c r="AP250" i="1"/>
  <c r="AO250" i="1"/>
  <c r="AK250" i="1"/>
  <c r="Q250" i="1"/>
  <c r="BB249" i="1"/>
  <c r="AY249" i="1"/>
  <c r="AQ249" i="1"/>
  <c r="AP249" i="1"/>
  <c r="AO249" i="1"/>
  <c r="AK249" i="1"/>
  <c r="Q249" i="1"/>
  <c r="BB248" i="1"/>
  <c r="AY248" i="1"/>
  <c r="AQ248" i="1"/>
  <c r="AP248" i="1"/>
  <c r="AO248" i="1"/>
  <c r="AK248" i="1"/>
  <c r="Q248" i="1"/>
  <c r="BB247" i="1"/>
  <c r="AY247" i="1"/>
  <c r="AQ247" i="1"/>
  <c r="AP247" i="1"/>
  <c r="AO247" i="1"/>
  <c r="AK247" i="1"/>
  <c r="Q247" i="1"/>
  <c r="BB246" i="1"/>
  <c r="AY246" i="1"/>
  <c r="AQ246" i="1"/>
  <c r="AP246" i="1"/>
  <c r="AO246" i="1"/>
  <c r="AK246" i="1"/>
  <c r="Q246" i="1"/>
  <c r="BB245" i="1"/>
  <c r="AY245" i="1"/>
  <c r="AQ245" i="1"/>
  <c r="AP245" i="1"/>
  <c r="AO245" i="1"/>
  <c r="AK245" i="1"/>
  <c r="Q245" i="1"/>
  <c r="BB244" i="1"/>
  <c r="AY244" i="1"/>
  <c r="AQ244" i="1"/>
  <c r="AP244" i="1"/>
  <c r="AO244" i="1"/>
  <c r="AK244" i="1"/>
  <c r="Q244" i="1"/>
  <c r="BB243" i="1"/>
  <c r="AY243" i="1"/>
  <c r="AQ243" i="1"/>
  <c r="AP243" i="1"/>
  <c r="AO243" i="1"/>
  <c r="AK243" i="1"/>
  <c r="Q243" i="1"/>
  <c r="BB242" i="1"/>
  <c r="AY242" i="1"/>
  <c r="AQ242" i="1"/>
  <c r="AP242" i="1"/>
  <c r="AO242" i="1"/>
  <c r="AK242" i="1"/>
  <c r="Q242" i="1"/>
  <c r="BB241" i="1"/>
  <c r="AY241" i="1"/>
  <c r="AQ241" i="1"/>
  <c r="AP241" i="1"/>
  <c r="AO241" i="1"/>
  <c r="AK241" i="1"/>
  <c r="Q241" i="1"/>
  <c r="BB240" i="1"/>
  <c r="AY240" i="1"/>
  <c r="AQ240" i="1"/>
  <c r="AP240" i="1"/>
  <c r="AO240" i="1"/>
  <c r="AK240" i="1"/>
  <c r="Q240" i="1"/>
  <c r="BB239" i="1"/>
  <c r="AY239" i="1"/>
  <c r="AQ239" i="1"/>
  <c r="AP239" i="1"/>
  <c r="AO239" i="1"/>
  <c r="AK239" i="1"/>
  <c r="Q239" i="1"/>
  <c r="BB238" i="1"/>
  <c r="AY238" i="1"/>
  <c r="AQ238" i="1"/>
  <c r="AP238" i="1"/>
  <c r="AO238" i="1"/>
  <c r="AK238" i="1"/>
  <c r="Q238" i="1"/>
  <c r="BB237" i="1"/>
  <c r="AY237" i="1"/>
  <c r="AQ237" i="1"/>
  <c r="AP237" i="1"/>
  <c r="AO237" i="1"/>
  <c r="AK237" i="1"/>
  <c r="Q237" i="1"/>
  <c r="BB236" i="1"/>
  <c r="AY236" i="1"/>
  <c r="AQ236" i="1"/>
  <c r="AP236" i="1"/>
  <c r="AO236" i="1"/>
  <c r="AK236" i="1"/>
  <c r="Q236" i="1"/>
  <c r="BB235" i="1"/>
  <c r="AY235" i="1"/>
  <c r="AQ235" i="1"/>
  <c r="AP235" i="1"/>
  <c r="AO235" i="1"/>
  <c r="AK235" i="1"/>
  <c r="Q235" i="1"/>
  <c r="BB234" i="1"/>
  <c r="AY234" i="1"/>
  <c r="AQ234" i="1"/>
  <c r="AP234" i="1"/>
  <c r="AO234" i="1"/>
  <c r="AK234" i="1"/>
  <c r="Q234" i="1"/>
  <c r="BB233" i="1"/>
  <c r="AY233" i="1"/>
  <c r="AQ233" i="1"/>
  <c r="AP233" i="1"/>
  <c r="AO233" i="1"/>
  <c r="AK233" i="1"/>
  <c r="Q233" i="1"/>
  <c r="BB232" i="1"/>
  <c r="AY232" i="1"/>
  <c r="AQ232" i="1"/>
  <c r="AP232" i="1"/>
  <c r="AO232" i="1"/>
  <c r="AK232" i="1"/>
  <c r="Q232" i="1"/>
  <c r="BB231" i="1"/>
  <c r="AY231" i="1"/>
  <c r="AQ231" i="1"/>
  <c r="AP231" i="1"/>
  <c r="AO231" i="1"/>
  <c r="AK231" i="1"/>
  <c r="Q231" i="1"/>
  <c r="BB230" i="1"/>
  <c r="AY230" i="1"/>
  <c r="AQ230" i="1"/>
  <c r="AP230" i="1"/>
  <c r="AO230" i="1"/>
  <c r="AK230" i="1"/>
  <c r="Q230" i="1"/>
  <c r="BB229" i="1"/>
  <c r="AY229" i="1"/>
  <c r="AQ229" i="1"/>
  <c r="AP229" i="1"/>
  <c r="AO229" i="1"/>
  <c r="AK229" i="1"/>
  <c r="Q229" i="1"/>
  <c r="BB228" i="1"/>
  <c r="AY228" i="1"/>
  <c r="AQ228" i="1"/>
  <c r="AP228" i="1"/>
  <c r="AO228" i="1"/>
  <c r="AK228" i="1"/>
  <c r="Q228" i="1"/>
  <c r="BB227" i="1"/>
  <c r="AY227" i="1"/>
  <c r="AQ227" i="1"/>
  <c r="AP227" i="1"/>
  <c r="AO227" i="1"/>
  <c r="AK227" i="1"/>
  <c r="Q227" i="1"/>
  <c r="BB226" i="1"/>
  <c r="AY226" i="1"/>
  <c r="AQ226" i="1"/>
  <c r="AP226" i="1"/>
  <c r="AO226" i="1"/>
  <c r="AK226" i="1"/>
  <c r="Q226" i="1"/>
  <c r="BB225" i="1"/>
  <c r="AY225" i="1"/>
  <c r="AQ225" i="1"/>
  <c r="AP225" i="1"/>
  <c r="AO225" i="1"/>
  <c r="AK225" i="1"/>
  <c r="Q225" i="1"/>
  <c r="BB224" i="1"/>
  <c r="AY224" i="1"/>
  <c r="AQ224" i="1"/>
  <c r="AP224" i="1"/>
  <c r="AO224" i="1"/>
  <c r="AK224" i="1"/>
  <c r="Q224" i="1"/>
  <c r="BB223" i="1"/>
  <c r="AY223" i="1"/>
  <c r="AQ223" i="1"/>
  <c r="AP223" i="1"/>
  <c r="AO223" i="1"/>
  <c r="AK223" i="1"/>
  <c r="Q223" i="1"/>
  <c r="BB222" i="1"/>
  <c r="AY222" i="1"/>
  <c r="AQ222" i="1"/>
  <c r="AP222" i="1"/>
  <c r="AO222" i="1"/>
  <c r="AK222" i="1"/>
  <c r="Q222" i="1"/>
  <c r="BB221" i="1"/>
  <c r="AY221" i="1"/>
  <c r="AQ221" i="1"/>
  <c r="AP221" i="1"/>
  <c r="AO221" i="1"/>
  <c r="AK221" i="1"/>
  <c r="Q221" i="1"/>
  <c r="BB220" i="1"/>
  <c r="AY220" i="1"/>
  <c r="AQ220" i="1"/>
  <c r="AP220" i="1"/>
  <c r="AO220" i="1"/>
  <c r="AK220" i="1"/>
  <c r="Q220" i="1"/>
  <c r="BB219" i="1"/>
  <c r="AY219" i="1"/>
  <c r="AQ219" i="1"/>
  <c r="AP219" i="1"/>
  <c r="AO219" i="1"/>
  <c r="AK219" i="1"/>
  <c r="Q219" i="1"/>
  <c r="BB218" i="1"/>
  <c r="AY218" i="1"/>
  <c r="AQ218" i="1"/>
  <c r="AP218" i="1"/>
  <c r="AO218" i="1"/>
  <c r="AK218" i="1"/>
  <c r="Q218" i="1"/>
  <c r="BB217" i="1"/>
  <c r="AY217" i="1"/>
  <c r="AQ217" i="1"/>
  <c r="AP217" i="1"/>
  <c r="AO217" i="1"/>
  <c r="AK217" i="1"/>
  <c r="Q217" i="1"/>
  <c r="BB216" i="1"/>
  <c r="AY216" i="1"/>
  <c r="AQ216" i="1"/>
  <c r="AP216" i="1"/>
  <c r="AO216" i="1"/>
  <c r="AK216" i="1"/>
  <c r="Q216" i="1"/>
  <c r="BB215" i="1"/>
  <c r="AY215" i="1"/>
  <c r="AQ215" i="1"/>
  <c r="AP215" i="1"/>
  <c r="AO215" i="1"/>
  <c r="AK215" i="1"/>
  <c r="Q215" i="1"/>
  <c r="BB214" i="1"/>
  <c r="AY214" i="1"/>
  <c r="AQ214" i="1"/>
  <c r="AP214" i="1"/>
  <c r="AO214" i="1"/>
  <c r="AK214" i="1"/>
  <c r="Q214" i="1"/>
  <c r="BB213" i="1"/>
  <c r="AY213" i="1"/>
  <c r="AQ213" i="1"/>
  <c r="AP213" i="1"/>
  <c r="AO213" i="1"/>
  <c r="AK213" i="1"/>
  <c r="Q213" i="1"/>
  <c r="BB212" i="1"/>
  <c r="AY212" i="1"/>
  <c r="AQ212" i="1"/>
  <c r="AP212" i="1"/>
  <c r="AO212" i="1"/>
  <c r="AK212" i="1"/>
  <c r="Q212" i="1"/>
  <c r="BB211" i="1"/>
  <c r="AY211" i="1"/>
  <c r="AQ211" i="1"/>
  <c r="AP211" i="1"/>
  <c r="AO211" i="1"/>
  <c r="AK211" i="1"/>
  <c r="Q211" i="1"/>
  <c r="BB210" i="1"/>
  <c r="AY210" i="1"/>
  <c r="AQ210" i="1"/>
  <c r="AP210" i="1"/>
  <c r="AO210" i="1"/>
  <c r="AK210" i="1"/>
  <c r="Q210" i="1"/>
  <c r="BB209" i="1"/>
  <c r="AY209" i="1"/>
  <c r="AQ209" i="1"/>
  <c r="AP209" i="1"/>
  <c r="AO209" i="1"/>
  <c r="AK209" i="1"/>
  <c r="Q209" i="1"/>
  <c r="BB208" i="1"/>
  <c r="AY208" i="1"/>
  <c r="AQ208" i="1"/>
  <c r="AP208" i="1"/>
  <c r="AO208" i="1"/>
  <c r="AK208" i="1"/>
  <c r="Q208" i="1"/>
  <c r="BB207" i="1"/>
  <c r="AY207" i="1"/>
  <c r="AQ207" i="1"/>
  <c r="AP207" i="1"/>
  <c r="AO207" i="1"/>
  <c r="AK207" i="1"/>
  <c r="Q207" i="1"/>
  <c r="BB206" i="1"/>
  <c r="AY206" i="1"/>
  <c r="AQ206" i="1"/>
  <c r="AP206" i="1"/>
  <c r="AO206" i="1"/>
  <c r="AK206" i="1"/>
  <c r="Q206" i="1"/>
  <c r="BB205" i="1"/>
  <c r="AY205" i="1"/>
  <c r="AQ205" i="1"/>
  <c r="AP205" i="1"/>
  <c r="AO205" i="1"/>
  <c r="AK205" i="1"/>
  <c r="Q205" i="1"/>
  <c r="BB204" i="1"/>
  <c r="AY204" i="1"/>
  <c r="AQ204" i="1"/>
  <c r="AP204" i="1"/>
  <c r="AO204" i="1"/>
  <c r="AK204" i="1"/>
  <c r="Q204" i="1"/>
  <c r="BB203" i="1"/>
  <c r="AY203" i="1"/>
  <c r="AQ203" i="1"/>
  <c r="AP203" i="1"/>
  <c r="AO203" i="1"/>
  <c r="AK203" i="1"/>
  <c r="Q203" i="1"/>
  <c r="BB202" i="1"/>
  <c r="AY202" i="1"/>
  <c r="AQ202" i="1"/>
  <c r="AP202" i="1"/>
  <c r="AO202" i="1"/>
  <c r="AK202" i="1"/>
  <c r="Q202" i="1"/>
  <c r="BB201" i="1"/>
  <c r="AY201" i="1"/>
  <c r="AQ201" i="1"/>
  <c r="AP201" i="1"/>
  <c r="AO201" i="1"/>
  <c r="AK201" i="1"/>
  <c r="Q201" i="1"/>
  <c r="BB200" i="1"/>
  <c r="AY200" i="1"/>
  <c r="AQ200" i="1"/>
  <c r="AP200" i="1"/>
  <c r="AO200" i="1"/>
  <c r="AK200" i="1"/>
  <c r="Q200" i="1"/>
  <c r="BB199" i="1"/>
  <c r="AY199" i="1"/>
  <c r="AQ199" i="1"/>
  <c r="AP199" i="1"/>
  <c r="AO199" i="1"/>
  <c r="AK199" i="1"/>
  <c r="Q199" i="1"/>
  <c r="BB198" i="1"/>
  <c r="AY198" i="1"/>
  <c r="AQ198" i="1"/>
  <c r="AP198" i="1"/>
  <c r="AO198" i="1"/>
  <c r="AK198" i="1"/>
  <c r="Q198" i="1"/>
  <c r="BB197" i="1"/>
  <c r="AY197" i="1"/>
  <c r="AQ197" i="1"/>
  <c r="AP197" i="1"/>
  <c r="AO197" i="1"/>
  <c r="AK197" i="1"/>
  <c r="Q197" i="1"/>
  <c r="BB196" i="1"/>
  <c r="AY196" i="1"/>
  <c r="AQ196" i="1"/>
  <c r="AP196" i="1"/>
  <c r="AO196" i="1"/>
  <c r="AK196" i="1"/>
  <c r="Q196" i="1"/>
  <c r="BB195" i="1"/>
  <c r="AY195" i="1"/>
  <c r="AQ195" i="1"/>
  <c r="AP195" i="1"/>
  <c r="AO195" i="1"/>
  <c r="AK195" i="1"/>
  <c r="Q195" i="1"/>
  <c r="BB194" i="1"/>
  <c r="AY194" i="1"/>
  <c r="AQ194" i="1"/>
  <c r="AP194" i="1"/>
  <c r="AO194" i="1"/>
  <c r="AK194" i="1"/>
  <c r="Q194" i="1"/>
  <c r="BB193" i="1"/>
  <c r="AY193" i="1"/>
  <c r="AQ193" i="1"/>
  <c r="AP193" i="1"/>
  <c r="AO193" i="1"/>
  <c r="AK193" i="1"/>
  <c r="Q193" i="1"/>
  <c r="BB192" i="1"/>
  <c r="AY192" i="1"/>
  <c r="AQ192" i="1"/>
  <c r="AP192" i="1"/>
  <c r="AO192" i="1"/>
  <c r="AK192" i="1"/>
  <c r="Q192" i="1"/>
  <c r="BB191" i="1"/>
  <c r="AY191" i="1"/>
  <c r="AQ191" i="1"/>
  <c r="AP191" i="1"/>
  <c r="AO191" i="1"/>
  <c r="AK191" i="1"/>
  <c r="Q191" i="1"/>
  <c r="BB190" i="1"/>
  <c r="AY190" i="1"/>
  <c r="AQ190" i="1"/>
  <c r="AP190" i="1"/>
  <c r="AO190" i="1"/>
  <c r="AK190" i="1"/>
  <c r="Q190" i="1"/>
  <c r="BB189" i="1"/>
  <c r="AY189" i="1"/>
  <c r="AQ189" i="1"/>
  <c r="AP189" i="1"/>
  <c r="AO189" i="1"/>
  <c r="AK189" i="1"/>
  <c r="Q189" i="1"/>
  <c r="BB188" i="1"/>
  <c r="AY188" i="1"/>
  <c r="AQ188" i="1"/>
  <c r="AP188" i="1"/>
  <c r="AO188" i="1"/>
  <c r="AK188" i="1"/>
  <c r="Q188" i="1"/>
  <c r="BB187" i="1"/>
  <c r="AY187" i="1"/>
  <c r="AQ187" i="1"/>
  <c r="AP187" i="1"/>
  <c r="AO187" i="1"/>
  <c r="AK187" i="1"/>
  <c r="Q187" i="1"/>
  <c r="BB186" i="1"/>
  <c r="AY186" i="1"/>
  <c r="AQ186" i="1"/>
  <c r="AP186" i="1"/>
  <c r="AO186" i="1"/>
  <c r="AK186" i="1"/>
  <c r="Q186" i="1"/>
  <c r="BB185" i="1"/>
  <c r="AY185" i="1"/>
  <c r="AQ185" i="1"/>
  <c r="AP185" i="1"/>
  <c r="AO185" i="1"/>
  <c r="AK185" i="1"/>
  <c r="Q185" i="1"/>
  <c r="BB184" i="1"/>
  <c r="AY184" i="1"/>
  <c r="AQ184" i="1"/>
  <c r="AP184" i="1"/>
  <c r="AO184" i="1"/>
  <c r="AK184" i="1"/>
  <c r="Q184" i="1"/>
  <c r="BB183" i="1"/>
  <c r="AY183" i="1"/>
  <c r="AQ183" i="1"/>
  <c r="AP183" i="1"/>
  <c r="AO183" i="1"/>
  <c r="AK183" i="1"/>
  <c r="Q183" i="1"/>
  <c r="BB182" i="1"/>
  <c r="AY182" i="1"/>
  <c r="AQ182" i="1"/>
  <c r="AP182" i="1"/>
  <c r="AO182" i="1"/>
  <c r="AK182" i="1"/>
  <c r="Q182" i="1"/>
  <c r="BB181" i="1"/>
  <c r="AY181" i="1"/>
  <c r="AQ181" i="1"/>
  <c r="AP181" i="1"/>
  <c r="AO181" i="1"/>
  <c r="AK181" i="1"/>
  <c r="Q181" i="1"/>
  <c r="BB180" i="1"/>
  <c r="AY180" i="1"/>
  <c r="AQ180" i="1"/>
  <c r="AP180" i="1"/>
  <c r="AO180" i="1"/>
  <c r="AK180" i="1"/>
  <c r="Q180" i="1"/>
  <c r="BB179" i="1"/>
  <c r="AY179" i="1"/>
  <c r="AQ179" i="1"/>
  <c r="AP179" i="1"/>
  <c r="AO179" i="1"/>
  <c r="AK179" i="1"/>
  <c r="Q179" i="1"/>
  <c r="BB178" i="1"/>
  <c r="AY178" i="1"/>
  <c r="AQ178" i="1"/>
  <c r="AP178" i="1"/>
  <c r="AO178" i="1"/>
  <c r="AK178" i="1"/>
  <c r="Q178" i="1"/>
  <c r="BB177" i="1"/>
  <c r="AY177" i="1"/>
  <c r="AQ177" i="1"/>
  <c r="AP177" i="1"/>
  <c r="AO177" i="1"/>
  <c r="AK177" i="1"/>
  <c r="Q177" i="1"/>
  <c r="BB176" i="1"/>
  <c r="AY176" i="1"/>
  <c r="AQ176" i="1"/>
  <c r="AP176" i="1"/>
  <c r="AO176" i="1"/>
  <c r="AK176" i="1"/>
  <c r="Q176" i="1"/>
  <c r="BB175" i="1"/>
  <c r="AY175" i="1"/>
  <c r="AQ175" i="1"/>
  <c r="AP175" i="1"/>
  <c r="AO175" i="1"/>
  <c r="AK175" i="1"/>
  <c r="Q175" i="1"/>
  <c r="BB174" i="1"/>
  <c r="AY174" i="1"/>
  <c r="AQ174" i="1"/>
  <c r="AP174" i="1"/>
  <c r="AO174" i="1"/>
  <c r="AK174" i="1"/>
  <c r="Q174" i="1"/>
  <c r="BB173" i="1"/>
  <c r="AY173" i="1"/>
  <c r="AQ173" i="1"/>
  <c r="AP173" i="1"/>
  <c r="AO173" i="1"/>
  <c r="AK173" i="1"/>
  <c r="Q173" i="1"/>
  <c r="BB172" i="1"/>
  <c r="AY172" i="1"/>
  <c r="AQ172" i="1"/>
  <c r="AP172" i="1"/>
  <c r="AO172" i="1"/>
  <c r="AK172" i="1"/>
  <c r="Q172" i="1"/>
  <c r="BC171" i="1"/>
  <c r="AZ171" i="1" s="1"/>
  <c r="BB171" i="1"/>
  <c r="BA171" i="1" s="1"/>
  <c r="AY171" i="1"/>
  <c r="AQ171" i="1"/>
  <c r="AP171" i="1"/>
  <c r="AO171" i="1"/>
  <c r="AK171" i="1"/>
  <c r="Q171" i="1"/>
  <c r="BC170" i="1"/>
  <c r="AZ170" i="1" s="1"/>
  <c r="BB170" i="1"/>
  <c r="BA170" i="1" s="1"/>
  <c r="AY170" i="1"/>
  <c r="AQ170" i="1"/>
  <c r="AP170" i="1"/>
  <c r="AO170" i="1"/>
  <c r="AK170" i="1"/>
  <c r="Q170" i="1"/>
  <c r="AY169" i="1"/>
  <c r="AQ169" i="1"/>
  <c r="AP169" i="1"/>
  <c r="AO169" i="1"/>
  <c r="AK169" i="1"/>
  <c r="Q169" i="1"/>
  <c r="BC168" i="1"/>
  <c r="AZ168" i="1" s="1"/>
  <c r="BB168" i="1"/>
  <c r="BA168" i="1" s="1"/>
  <c r="AY168" i="1"/>
  <c r="AQ168" i="1"/>
  <c r="AP168" i="1"/>
  <c r="AO168" i="1"/>
  <c r="AK168" i="1"/>
  <c r="Q168" i="1"/>
  <c r="BC167" i="1"/>
  <c r="AZ167" i="1" s="1"/>
  <c r="BB167" i="1"/>
  <c r="BA167" i="1" s="1"/>
  <c r="AY167" i="1"/>
  <c r="AQ167" i="1"/>
  <c r="AP167" i="1"/>
  <c r="AO167" i="1"/>
  <c r="AK167" i="1"/>
  <c r="Q167" i="1"/>
  <c r="AY166" i="1"/>
  <c r="AQ166" i="1"/>
  <c r="AP166" i="1"/>
  <c r="AO166" i="1"/>
  <c r="AK166" i="1"/>
  <c r="Q166" i="1"/>
  <c r="BB165" i="1"/>
  <c r="AY165" i="1"/>
  <c r="AQ165" i="1"/>
  <c r="AP165" i="1"/>
  <c r="AO165" i="1"/>
  <c r="AK165" i="1"/>
  <c r="Q165" i="1"/>
  <c r="AY164" i="1"/>
  <c r="AQ164" i="1"/>
  <c r="AP164" i="1"/>
  <c r="AO164" i="1"/>
  <c r="AK164" i="1"/>
  <c r="Q164" i="1"/>
  <c r="BB163" i="1"/>
  <c r="AY163" i="1"/>
  <c r="AQ163" i="1"/>
  <c r="AP163" i="1"/>
  <c r="AO163" i="1"/>
  <c r="AK163" i="1"/>
  <c r="Q163" i="1"/>
  <c r="BB162" i="1"/>
  <c r="AY162" i="1"/>
  <c r="AQ162" i="1"/>
  <c r="AP162" i="1"/>
  <c r="AO162" i="1"/>
  <c r="AK162" i="1"/>
  <c r="Q162" i="1"/>
  <c r="BB161" i="1"/>
  <c r="AY161" i="1"/>
  <c r="AQ161" i="1"/>
  <c r="AP161" i="1"/>
  <c r="AO161" i="1"/>
  <c r="AK161" i="1"/>
  <c r="Q161" i="1"/>
  <c r="AY160" i="1"/>
  <c r="AQ160" i="1"/>
  <c r="AP160" i="1"/>
  <c r="AO160" i="1"/>
  <c r="AK160" i="1"/>
  <c r="Q160" i="1"/>
  <c r="BB159" i="1"/>
  <c r="AY159" i="1"/>
  <c r="AQ159" i="1"/>
  <c r="AP159" i="1"/>
  <c r="AO159" i="1"/>
  <c r="AK159" i="1"/>
  <c r="Q159" i="1"/>
  <c r="BB158" i="1"/>
  <c r="AY158" i="1"/>
  <c r="AQ158" i="1"/>
  <c r="AP158" i="1"/>
  <c r="AO158" i="1"/>
  <c r="AK158" i="1"/>
  <c r="Q158" i="1"/>
  <c r="BB157" i="1"/>
  <c r="AY157" i="1"/>
  <c r="AQ157" i="1"/>
  <c r="AP157" i="1"/>
  <c r="AO157" i="1"/>
  <c r="AK157" i="1"/>
  <c r="Q157" i="1"/>
  <c r="BB156" i="1"/>
  <c r="AY156" i="1"/>
  <c r="AQ156" i="1"/>
  <c r="AP156" i="1"/>
  <c r="AO156" i="1"/>
  <c r="AK156" i="1"/>
  <c r="Q156" i="1"/>
  <c r="AY155" i="1"/>
  <c r="AQ155" i="1"/>
  <c r="AP155" i="1"/>
  <c r="AO155" i="1"/>
  <c r="AK155" i="1"/>
  <c r="Q155" i="1"/>
  <c r="Q154" i="1"/>
  <c r="BB439" i="1"/>
  <c r="AY439" i="1"/>
  <c r="AQ439" i="1"/>
  <c r="AP439" i="1"/>
  <c r="AO439" i="1"/>
  <c r="AK439" i="1"/>
  <c r="Q439" i="1"/>
  <c r="BB438" i="1"/>
  <c r="AY438" i="1"/>
  <c r="AQ438" i="1"/>
  <c r="AP438" i="1"/>
  <c r="AO438" i="1"/>
  <c r="AK438" i="1"/>
  <c r="Q438" i="1"/>
  <c r="BB437" i="1"/>
  <c r="AY437" i="1"/>
  <c r="AQ437" i="1"/>
  <c r="AP437" i="1"/>
  <c r="AO437" i="1"/>
  <c r="AK437" i="1"/>
  <c r="Q437" i="1"/>
  <c r="BB436" i="1"/>
  <c r="AY436" i="1"/>
  <c r="AQ436" i="1"/>
  <c r="AP436" i="1"/>
  <c r="AO436" i="1"/>
  <c r="AK436" i="1"/>
  <c r="Q436" i="1"/>
  <c r="BB435" i="1"/>
  <c r="AY435" i="1"/>
  <c r="AQ435" i="1"/>
  <c r="AP435" i="1"/>
  <c r="AO435" i="1"/>
  <c r="AK435" i="1"/>
  <c r="Q435" i="1"/>
  <c r="BB434" i="1"/>
  <c r="AY434" i="1"/>
  <c r="AQ434" i="1"/>
  <c r="AP434" i="1"/>
  <c r="AO434" i="1"/>
  <c r="AK434" i="1"/>
  <c r="Q434" i="1"/>
  <c r="BB433" i="1"/>
  <c r="AY433" i="1"/>
  <c r="AQ433" i="1"/>
  <c r="AP433" i="1"/>
  <c r="AO433" i="1"/>
  <c r="AK433" i="1"/>
  <c r="Q433" i="1"/>
  <c r="BB432" i="1"/>
  <c r="AY432" i="1"/>
  <c r="AQ432" i="1"/>
  <c r="AP432" i="1"/>
  <c r="AO432" i="1"/>
  <c r="AK432" i="1"/>
  <c r="Q432" i="1"/>
  <c r="BB431" i="1"/>
  <c r="AY431" i="1"/>
  <c r="AQ431" i="1"/>
  <c r="AP431" i="1"/>
  <c r="AO431" i="1"/>
  <c r="AK431" i="1"/>
  <c r="Q431" i="1"/>
  <c r="BB430" i="1"/>
  <c r="AY430" i="1"/>
  <c r="AQ430" i="1"/>
  <c r="AP430" i="1"/>
  <c r="AO430" i="1"/>
  <c r="AK430" i="1"/>
  <c r="Q430" i="1"/>
  <c r="BB429" i="1"/>
  <c r="AY429" i="1"/>
  <c r="AQ429" i="1"/>
  <c r="AP429" i="1"/>
  <c r="AO429" i="1"/>
  <c r="AK429" i="1"/>
  <c r="Q429" i="1"/>
  <c r="BB428" i="1"/>
  <c r="AY428" i="1"/>
  <c r="AQ428" i="1"/>
  <c r="AP428" i="1"/>
  <c r="AO428" i="1"/>
  <c r="AK428" i="1"/>
  <c r="Q428" i="1"/>
  <c r="BB427" i="1"/>
  <c r="AY427" i="1"/>
  <c r="AQ427" i="1"/>
  <c r="AP427" i="1"/>
  <c r="AO427" i="1"/>
  <c r="AK427" i="1"/>
  <c r="Q427" i="1"/>
  <c r="BB426" i="1"/>
  <c r="AY426" i="1"/>
  <c r="AQ426" i="1"/>
  <c r="AP426" i="1"/>
  <c r="AO426" i="1"/>
  <c r="AK426" i="1"/>
  <c r="Q426" i="1"/>
  <c r="BB425" i="1"/>
  <c r="AY425" i="1"/>
  <c r="AQ425" i="1"/>
  <c r="AP425" i="1"/>
  <c r="AO425" i="1"/>
  <c r="AK425" i="1"/>
  <c r="Q425" i="1"/>
  <c r="BB424" i="1"/>
  <c r="AY424" i="1"/>
  <c r="AQ424" i="1"/>
  <c r="AP424" i="1"/>
  <c r="AO424" i="1"/>
  <c r="AK424" i="1"/>
  <c r="Q424" i="1"/>
  <c r="BB423" i="1"/>
  <c r="AY423" i="1"/>
  <c r="AQ423" i="1"/>
  <c r="AP423" i="1"/>
  <c r="AO423" i="1"/>
  <c r="AK423" i="1"/>
  <c r="Q423" i="1"/>
  <c r="BB422" i="1"/>
  <c r="AY422" i="1"/>
  <c r="AQ422" i="1"/>
  <c r="AP422" i="1"/>
  <c r="AO422" i="1"/>
  <c r="AK422" i="1"/>
  <c r="Q422" i="1"/>
  <c r="BB421" i="1"/>
  <c r="AY421" i="1"/>
  <c r="AQ421" i="1"/>
  <c r="AP421" i="1"/>
  <c r="AO421" i="1"/>
  <c r="AK421" i="1"/>
  <c r="Q421" i="1"/>
  <c r="BB420" i="1"/>
  <c r="AY420" i="1"/>
  <c r="AQ420" i="1"/>
  <c r="AP420" i="1"/>
  <c r="AO420" i="1"/>
  <c r="AK420" i="1"/>
  <c r="Q420" i="1"/>
  <c r="BB419" i="1"/>
  <c r="AY419" i="1"/>
  <c r="AQ419" i="1"/>
  <c r="AP419" i="1"/>
  <c r="AO419" i="1"/>
  <c r="AK419" i="1"/>
  <c r="Q419" i="1"/>
  <c r="BB418" i="1"/>
  <c r="AY418" i="1"/>
  <c r="AQ418" i="1"/>
  <c r="AP418" i="1"/>
  <c r="AO418" i="1"/>
  <c r="AK418" i="1"/>
  <c r="Q418" i="1"/>
  <c r="BB417" i="1"/>
  <c r="AY417" i="1"/>
  <c r="AQ417" i="1"/>
  <c r="AP417" i="1"/>
  <c r="AO417" i="1"/>
  <c r="AK417" i="1"/>
  <c r="Q417" i="1"/>
  <c r="BB416" i="1"/>
  <c r="AY416" i="1"/>
  <c r="AQ416" i="1"/>
  <c r="AP416" i="1"/>
  <c r="AO416" i="1"/>
  <c r="AK416" i="1"/>
  <c r="Q416" i="1"/>
  <c r="BB415" i="1"/>
  <c r="AY415" i="1"/>
  <c r="AQ415" i="1"/>
  <c r="AP415" i="1"/>
  <c r="AO415" i="1"/>
  <c r="AK415" i="1"/>
  <c r="Q415" i="1"/>
  <c r="BB414" i="1"/>
  <c r="AY414" i="1"/>
  <c r="AQ414" i="1"/>
  <c r="AP414" i="1"/>
  <c r="AO414" i="1"/>
  <c r="AK414" i="1"/>
  <c r="Q414" i="1"/>
  <c r="BB413" i="1"/>
  <c r="AY413" i="1"/>
  <c r="AQ413" i="1"/>
  <c r="AP413" i="1"/>
  <c r="AO413" i="1"/>
  <c r="AK413" i="1"/>
  <c r="Q413" i="1"/>
  <c r="BB412" i="1"/>
  <c r="AY412" i="1"/>
  <c r="AQ412" i="1"/>
  <c r="AP412" i="1"/>
  <c r="AO412" i="1"/>
  <c r="AK412" i="1"/>
  <c r="Q412" i="1"/>
  <c r="BB411" i="1"/>
  <c r="AY411" i="1"/>
  <c r="AQ411" i="1"/>
  <c r="AP411" i="1"/>
  <c r="AO411" i="1"/>
  <c r="AK411" i="1"/>
  <c r="Q411" i="1"/>
  <c r="BB410" i="1"/>
  <c r="AY410" i="1"/>
  <c r="AQ410" i="1"/>
  <c r="AP410" i="1"/>
  <c r="AO410" i="1"/>
  <c r="AK410" i="1"/>
  <c r="Q410" i="1"/>
  <c r="BB409" i="1"/>
  <c r="AY409" i="1"/>
  <c r="AQ409" i="1"/>
  <c r="AP409" i="1"/>
  <c r="AO409" i="1"/>
  <c r="AK409" i="1"/>
  <c r="Q409" i="1"/>
  <c r="BB408" i="1"/>
  <c r="AY408" i="1"/>
  <c r="AQ408" i="1"/>
  <c r="AP408" i="1"/>
  <c r="AO408" i="1"/>
  <c r="AK408" i="1"/>
  <c r="Q408" i="1"/>
  <c r="BB407" i="1"/>
  <c r="AY407" i="1"/>
  <c r="AQ407" i="1"/>
  <c r="AP407" i="1"/>
  <c r="AO407" i="1"/>
  <c r="AK407" i="1"/>
  <c r="Q407" i="1"/>
  <c r="BB406" i="1"/>
  <c r="AY406" i="1"/>
  <c r="AQ406" i="1"/>
  <c r="AP406" i="1"/>
  <c r="AO406" i="1"/>
  <c r="AK406" i="1"/>
  <c r="Q406" i="1"/>
  <c r="BB405" i="1"/>
  <c r="AY405" i="1"/>
  <c r="AQ405" i="1"/>
  <c r="AP405" i="1"/>
  <c r="AO405" i="1"/>
  <c r="AK405" i="1"/>
  <c r="Q405" i="1"/>
  <c r="BB404" i="1"/>
  <c r="AY404" i="1"/>
  <c r="AQ404" i="1"/>
  <c r="AP404" i="1"/>
  <c r="AO404" i="1"/>
  <c r="AK404" i="1"/>
  <c r="Q404" i="1"/>
  <c r="BB403" i="1"/>
  <c r="AY403" i="1"/>
  <c r="AQ403" i="1"/>
  <c r="AP403" i="1"/>
  <c r="AO403" i="1"/>
  <c r="AK403" i="1"/>
  <c r="Q403" i="1"/>
  <c r="BB402" i="1"/>
  <c r="AY402" i="1"/>
  <c r="AQ402" i="1"/>
  <c r="AP402" i="1"/>
  <c r="AO402" i="1"/>
  <c r="AK402" i="1"/>
  <c r="Q402" i="1"/>
  <c r="BB401" i="1"/>
  <c r="AY401" i="1"/>
  <c r="AQ401" i="1"/>
  <c r="AP401" i="1"/>
  <c r="AO401" i="1"/>
  <c r="AK401" i="1"/>
  <c r="Q401" i="1"/>
  <c r="BB400" i="1"/>
  <c r="AY400" i="1"/>
  <c r="AQ400" i="1"/>
  <c r="AP400" i="1"/>
  <c r="AO400" i="1"/>
  <c r="AK400" i="1"/>
  <c r="Q400" i="1"/>
  <c r="BB399" i="1"/>
  <c r="AY399" i="1"/>
  <c r="AQ399" i="1"/>
  <c r="AP399" i="1"/>
  <c r="AO399" i="1"/>
  <c r="AK399" i="1"/>
  <c r="Q399" i="1"/>
  <c r="BB398" i="1"/>
  <c r="AY398" i="1"/>
  <c r="AQ398" i="1"/>
  <c r="AP398" i="1"/>
  <c r="AO398" i="1"/>
  <c r="AK398" i="1"/>
  <c r="Q398" i="1"/>
  <c r="BB397" i="1"/>
  <c r="AY397" i="1"/>
  <c r="AQ397" i="1"/>
  <c r="AP397" i="1"/>
  <c r="AO397" i="1"/>
  <c r="AK397" i="1"/>
  <c r="Q397" i="1"/>
  <c r="BB396" i="1"/>
  <c r="AY396" i="1"/>
  <c r="AQ396" i="1"/>
  <c r="AP396" i="1"/>
  <c r="AO396" i="1"/>
  <c r="AK396" i="1"/>
  <c r="Q396" i="1"/>
  <c r="BB395" i="1"/>
  <c r="AY395" i="1"/>
  <c r="AQ395" i="1"/>
  <c r="AP395" i="1"/>
  <c r="AO395" i="1"/>
  <c r="AK395" i="1"/>
  <c r="Q395" i="1"/>
  <c r="BB394" i="1"/>
  <c r="AY394" i="1"/>
  <c r="AQ394" i="1"/>
  <c r="AP394" i="1"/>
  <c r="AO394" i="1"/>
  <c r="AK394" i="1"/>
  <c r="Q394" i="1"/>
  <c r="BB393" i="1"/>
  <c r="AY393" i="1"/>
  <c r="AQ393" i="1"/>
  <c r="AP393" i="1"/>
  <c r="AO393" i="1"/>
  <c r="AK393" i="1"/>
  <c r="Q393" i="1"/>
  <c r="BB392" i="1"/>
  <c r="AY392" i="1"/>
  <c r="AQ392" i="1"/>
  <c r="AP392" i="1"/>
  <c r="AO392" i="1"/>
  <c r="AK392" i="1"/>
  <c r="Q392" i="1"/>
  <c r="BB391" i="1"/>
  <c r="AY391" i="1"/>
  <c r="AQ391" i="1"/>
  <c r="AP391" i="1"/>
  <c r="AO391" i="1"/>
  <c r="AK391" i="1"/>
  <c r="Q391" i="1"/>
  <c r="BB390" i="1"/>
  <c r="AY390" i="1"/>
  <c r="AQ390" i="1"/>
  <c r="AP390" i="1"/>
  <c r="AO390" i="1"/>
  <c r="AK390" i="1"/>
  <c r="Q390" i="1"/>
  <c r="BB389" i="1"/>
  <c r="AY389" i="1"/>
  <c r="AQ389" i="1"/>
  <c r="AP389" i="1"/>
  <c r="AO389" i="1"/>
  <c r="AK389" i="1"/>
  <c r="Q389" i="1"/>
  <c r="BB388" i="1"/>
  <c r="AY388" i="1"/>
  <c r="AQ388" i="1"/>
  <c r="AP388" i="1"/>
  <c r="AO388" i="1"/>
  <c r="AK388" i="1"/>
  <c r="Q388" i="1"/>
  <c r="BB387" i="1"/>
  <c r="AY387" i="1"/>
  <c r="AQ387" i="1"/>
  <c r="AP387" i="1"/>
  <c r="AO387" i="1"/>
  <c r="AK387" i="1"/>
  <c r="Q387" i="1"/>
  <c r="BB386" i="1"/>
  <c r="AY386" i="1"/>
  <c r="AQ386" i="1"/>
  <c r="AP386" i="1"/>
  <c r="AO386" i="1"/>
  <c r="AK386" i="1"/>
  <c r="Q386" i="1"/>
  <c r="BB385" i="1"/>
  <c r="AY385" i="1"/>
  <c r="AQ385" i="1"/>
  <c r="AP385" i="1"/>
  <c r="AO385" i="1"/>
  <c r="AK385" i="1"/>
  <c r="Q385" i="1"/>
  <c r="BB384" i="1"/>
  <c r="AY384" i="1"/>
  <c r="AQ384" i="1"/>
  <c r="AP384" i="1"/>
  <c r="AO384" i="1"/>
  <c r="AK384" i="1"/>
  <c r="Q384" i="1"/>
  <c r="BB383" i="1"/>
  <c r="AY383" i="1"/>
  <c r="AQ383" i="1"/>
  <c r="AP383" i="1"/>
  <c r="AO383" i="1"/>
  <c r="AK383" i="1"/>
  <c r="Q383" i="1"/>
  <c r="BB382" i="1"/>
  <c r="AY382" i="1"/>
  <c r="AQ382" i="1"/>
  <c r="AP382" i="1"/>
  <c r="AO382" i="1"/>
  <c r="AK382" i="1"/>
  <c r="Q382" i="1"/>
  <c r="BB381" i="1"/>
  <c r="AY381" i="1"/>
  <c r="AQ381" i="1"/>
  <c r="AP381" i="1"/>
  <c r="AO381" i="1"/>
  <c r="AK381" i="1"/>
  <c r="Q381" i="1"/>
  <c r="BB380" i="1"/>
  <c r="AY380" i="1"/>
  <c r="AQ380" i="1"/>
  <c r="AP380" i="1"/>
  <c r="AO380" i="1"/>
  <c r="AK380" i="1"/>
  <c r="Q380" i="1"/>
  <c r="BB379" i="1"/>
  <c r="AY379" i="1"/>
  <c r="AQ379" i="1"/>
  <c r="AP379" i="1"/>
  <c r="AO379" i="1"/>
  <c r="AK379" i="1"/>
  <c r="Q379" i="1"/>
  <c r="BB378" i="1"/>
  <c r="AY378" i="1"/>
  <c r="AQ378" i="1"/>
  <c r="AP378" i="1"/>
  <c r="AO378" i="1"/>
  <c r="AK378" i="1"/>
  <c r="Q378" i="1"/>
  <c r="BB377" i="1"/>
  <c r="AY377" i="1"/>
  <c r="AQ377" i="1"/>
  <c r="AP377" i="1"/>
  <c r="AO377" i="1"/>
  <c r="AK377" i="1"/>
  <c r="Q377" i="1"/>
  <c r="BB376" i="1"/>
  <c r="AY376" i="1"/>
  <c r="AQ376" i="1"/>
  <c r="AP376" i="1"/>
  <c r="AO376" i="1"/>
  <c r="AK376" i="1"/>
  <c r="Q376" i="1"/>
  <c r="BB375" i="1"/>
  <c r="AY375" i="1"/>
  <c r="AQ375" i="1"/>
  <c r="AP375" i="1"/>
  <c r="AO375" i="1"/>
  <c r="AK375" i="1"/>
  <c r="Q375" i="1"/>
  <c r="BB374" i="1"/>
  <c r="AY374" i="1"/>
  <c r="AQ374" i="1"/>
  <c r="AP374" i="1"/>
  <c r="AO374" i="1"/>
  <c r="AK374" i="1"/>
  <c r="Q374" i="1"/>
  <c r="BB373" i="1"/>
  <c r="AY373" i="1"/>
  <c r="AQ373" i="1"/>
  <c r="AP373" i="1"/>
  <c r="AO373" i="1"/>
  <c r="AK373" i="1"/>
  <c r="Q373" i="1"/>
  <c r="BB372" i="1"/>
  <c r="AY372" i="1"/>
  <c r="AQ372" i="1"/>
  <c r="AP372" i="1"/>
  <c r="AO372" i="1"/>
  <c r="AK372" i="1"/>
  <c r="Q372" i="1"/>
  <c r="BB371" i="1"/>
  <c r="AY371" i="1"/>
  <c r="AQ371" i="1"/>
  <c r="AP371" i="1"/>
  <c r="AO371" i="1"/>
  <c r="AK371" i="1"/>
  <c r="Q371" i="1"/>
  <c r="BB370" i="1"/>
  <c r="AY370" i="1"/>
  <c r="AQ370" i="1"/>
  <c r="AP370" i="1"/>
  <c r="AO370" i="1"/>
  <c r="AK370" i="1"/>
  <c r="Q370" i="1"/>
  <c r="BB369" i="1"/>
  <c r="AY369" i="1"/>
  <c r="AQ369" i="1"/>
  <c r="AP369" i="1"/>
  <c r="AO369" i="1"/>
  <c r="AK369" i="1"/>
  <c r="Q369" i="1"/>
  <c r="BB368" i="1"/>
  <c r="AY368" i="1"/>
  <c r="AQ368" i="1"/>
  <c r="AP368" i="1"/>
  <c r="AO368" i="1"/>
  <c r="AK368" i="1"/>
  <c r="Q368" i="1"/>
  <c r="BB367" i="1"/>
  <c r="AY367" i="1"/>
  <c r="AQ367" i="1"/>
  <c r="AP367" i="1"/>
  <c r="AO367" i="1"/>
  <c r="AK367" i="1"/>
  <c r="Q367" i="1"/>
  <c r="BB366" i="1"/>
  <c r="AY366" i="1"/>
  <c r="AQ366" i="1"/>
  <c r="AP366" i="1"/>
  <c r="AO366" i="1"/>
  <c r="AK366" i="1"/>
  <c r="Q366" i="1"/>
  <c r="BB365" i="1"/>
  <c r="AY365" i="1"/>
  <c r="AQ365" i="1"/>
  <c r="AP365" i="1"/>
  <c r="AO365" i="1"/>
  <c r="AK365" i="1"/>
  <c r="Q365" i="1"/>
  <c r="BB364" i="1"/>
  <c r="AY364" i="1"/>
  <c r="AQ364" i="1"/>
  <c r="AP364" i="1"/>
  <c r="AO364" i="1"/>
  <c r="AK364" i="1"/>
  <c r="Q364" i="1"/>
  <c r="BB363" i="1"/>
  <c r="AY363" i="1"/>
  <c r="AQ363" i="1"/>
  <c r="AP363" i="1"/>
  <c r="AO363" i="1"/>
  <c r="AK363" i="1"/>
  <c r="Q363" i="1"/>
  <c r="BB362" i="1"/>
  <c r="AY362" i="1"/>
  <c r="AQ362" i="1"/>
  <c r="AP362" i="1"/>
  <c r="AO362" i="1"/>
  <c r="AK362" i="1"/>
  <c r="Q362" i="1"/>
  <c r="BB361" i="1"/>
  <c r="AY361" i="1"/>
  <c r="AQ361" i="1"/>
  <c r="AP361" i="1"/>
  <c r="AO361" i="1"/>
  <c r="AK361" i="1"/>
  <c r="Q361" i="1"/>
  <c r="BB360" i="1"/>
  <c r="AY360" i="1"/>
  <c r="AQ360" i="1"/>
  <c r="AP360" i="1"/>
  <c r="AO360" i="1"/>
  <c r="AK360" i="1"/>
  <c r="Q360" i="1"/>
  <c r="BB359" i="1"/>
  <c r="AY359" i="1"/>
  <c r="AQ359" i="1"/>
  <c r="AP359" i="1"/>
  <c r="AO359" i="1"/>
  <c r="AK359" i="1"/>
  <c r="Q359" i="1"/>
  <c r="BB358" i="1"/>
  <c r="AY358" i="1"/>
  <c r="AQ358" i="1"/>
  <c r="AP358" i="1"/>
  <c r="AO358" i="1"/>
  <c r="AK358" i="1"/>
  <c r="Q358" i="1"/>
  <c r="BB357" i="1"/>
  <c r="AY357" i="1"/>
  <c r="AQ357" i="1"/>
  <c r="AP357" i="1"/>
  <c r="AO357" i="1"/>
  <c r="AK357" i="1"/>
  <c r="Q357" i="1"/>
  <c r="BB356" i="1"/>
  <c r="AY356" i="1"/>
  <c r="AQ356" i="1"/>
  <c r="AP356" i="1"/>
  <c r="AO356" i="1"/>
  <c r="AK356" i="1"/>
  <c r="Q356" i="1"/>
  <c r="BB355" i="1"/>
  <c r="AY355" i="1"/>
  <c r="AQ355" i="1"/>
  <c r="AP355" i="1"/>
  <c r="AO355" i="1"/>
  <c r="AK355" i="1"/>
  <c r="Q355" i="1"/>
  <c r="BB354" i="1"/>
  <c r="AY354" i="1"/>
  <c r="AQ354" i="1"/>
  <c r="AP354" i="1"/>
  <c r="AO354" i="1"/>
  <c r="AK354" i="1"/>
  <c r="Q354" i="1"/>
  <c r="AY27" i="1"/>
  <c r="AQ27" i="1"/>
  <c r="AP27" i="1"/>
  <c r="AO27" i="1"/>
  <c r="AK27" i="1"/>
  <c r="Q27" i="1"/>
  <c r="S27" i="1"/>
  <c r="AY26" i="1"/>
  <c r="AQ26" i="1"/>
  <c r="AP26" i="1"/>
  <c r="AO26" i="1"/>
  <c r="AK26" i="1"/>
  <c r="Q26" i="1"/>
  <c r="S26" i="1"/>
  <c r="BC25" i="1"/>
  <c r="AZ25" i="1" s="1"/>
  <c r="BB25" i="1"/>
  <c r="BA25" i="1" s="1"/>
  <c r="AY25" i="1"/>
  <c r="AQ25" i="1"/>
  <c r="AP25" i="1"/>
  <c r="AO25" i="1"/>
  <c r="AK25" i="1"/>
  <c r="Q25" i="1"/>
  <c r="S25" i="1"/>
  <c r="BC24" i="1"/>
  <c r="AZ24" i="1" s="1"/>
  <c r="BB24" i="1"/>
  <c r="BA24" i="1" s="1"/>
  <c r="AY24" i="1"/>
  <c r="AQ24" i="1"/>
  <c r="AP24" i="1"/>
  <c r="AO24" i="1"/>
  <c r="AK24" i="1"/>
  <c r="Q24" i="1"/>
  <c r="S24" i="1"/>
  <c r="AY23" i="1"/>
  <c r="AQ23" i="1"/>
  <c r="AP23" i="1"/>
  <c r="AO23" i="1"/>
  <c r="AK23" i="1"/>
  <c r="Q23" i="1"/>
  <c r="S23" i="1"/>
  <c r="AY22" i="1"/>
  <c r="AQ22" i="1"/>
  <c r="AP22" i="1"/>
  <c r="AO22" i="1"/>
  <c r="AK22" i="1"/>
  <c r="Q22" i="1"/>
  <c r="S22" i="1"/>
  <c r="AY21" i="1"/>
  <c r="AQ21" i="1"/>
  <c r="AP21" i="1"/>
  <c r="AO21" i="1"/>
  <c r="AK21" i="1"/>
  <c r="Q21" i="1"/>
  <c r="S21" i="1"/>
  <c r="AY20" i="1"/>
  <c r="AQ20" i="1"/>
  <c r="AP20" i="1"/>
  <c r="AO20" i="1"/>
  <c r="AK20" i="1"/>
  <c r="Q20" i="1"/>
  <c r="S20" i="1"/>
  <c r="AY19" i="1"/>
  <c r="AQ19" i="1"/>
  <c r="AP19" i="1"/>
  <c r="AO19" i="1"/>
  <c r="AK19" i="1"/>
  <c r="Q19" i="1"/>
  <c r="S19" i="1"/>
  <c r="AY18" i="1"/>
  <c r="AQ18" i="1"/>
  <c r="AP18" i="1"/>
  <c r="AO18" i="1"/>
  <c r="AK18" i="1"/>
  <c r="Q18" i="1"/>
  <c r="S18" i="1"/>
  <c r="AY17" i="1"/>
  <c r="AQ17" i="1"/>
  <c r="AP17" i="1"/>
  <c r="AO17" i="1"/>
  <c r="AK17" i="1"/>
  <c r="Q17" i="1"/>
  <c r="S17" i="1"/>
  <c r="AY16" i="1"/>
  <c r="AQ16" i="1"/>
  <c r="AP16" i="1"/>
  <c r="AO16" i="1"/>
  <c r="AK16" i="1"/>
  <c r="Q16" i="1"/>
  <c r="S16" i="1"/>
  <c r="AY15" i="1"/>
  <c r="AQ15" i="1"/>
  <c r="AP15" i="1"/>
  <c r="AO15" i="1"/>
  <c r="AK15" i="1"/>
  <c r="Q15" i="1"/>
  <c r="S15" i="1"/>
  <c r="AY14" i="1"/>
  <c r="AQ14" i="1"/>
  <c r="AP14" i="1"/>
  <c r="AO14" i="1"/>
  <c r="AK14" i="1"/>
  <c r="Q14" i="1"/>
  <c r="S14" i="1"/>
  <c r="AY13" i="1"/>
  <c r="AQ13" i="1"/>
  <c r="AP13" i="1"/>
  <c r="AO13" i="1"/>
  <c r="AK13" i="1"/>
  <c r="Q13" i="1"/>
  <c r="S13" i="1"/>
  <c r="AY12" i="1"/>
  <c r="AQ12" i="1"/>
  <c r="AP12" i="1"/>
  <c r="AO12" i="1"/>
  <c r="AK12" i="1"/>
  <c r="Q12" i="1"/>
  <c r="S12" i="1"/>
  <c r="AY11" i="1"/>
  <c r="AQ11" i="1"/>
  <c r="AP11" i="1"/>
  <c r="AO11" i="1"/>
  <c r="AK11" i="1"/>
  <c r="Q11" i="1"/>
  <c r="S11" i="1"/>
  <c r="AY10" i="1"/>
  <c r="AQ10" i="1"/>
  <c r="AP10" i="1"/>
  <c r="AO10" i="1"/>
  <c r="AK10" i="1"/>
  <c r="Q10" i="1"/>
  <c r="S10" i="1"/>
  <c r="BC9" i="1"/>
  <c r="AZ9" i="1" s="1"/>
  <c r="BB9" i="1"/>
  <c r="BA9" i="1" s="1"/>
  <c r="AY9" i="1"/>
  <c r="AQ9" i="1"/>
  <c r="AP9" i="1"/>
  <c r="AO9" i="1"/>
  <c r="AK9" i="1"/>
  <c r="Q9" i="1"/>
  <c r="S9" i="1"/>
  <c r="BC8" i="1"/>
  <c r="AZ8" i="1" s="1"/>
  <c r="BB8" i="1"/>
  <c r="BA8" i="1" s="1"/>
  <c r="AY8" i="1"/>
  <c r="AQ8" i="1"/>
  <c r="AP8" i="1"/>
  <c r="AO8" i="1"/>
  <c r="AK8" i="1"/>
  <c r="Q8" i="1"/>
  <c r="S8" i="1"/>
  <c r="AY7" i="1"/>
  <c r="AQ7" i="1"/>
  <c r="AP7" i="1"/>
  <c r="AO7" i="1"/>
  <c r="AK7" i="1"/>
  <c r="Q7" i="1"/>
  <c r="S7" i="1"/>
  <c r="AY6" i="1"/>
  <c r="AQ6" i="1"/>
  <c r="AP6" i="1"/>
  <c r="AO6" i="1"/>
  <c r="AK6" i="1"/>
  <c r="Q6" i="1"/>
  <c r="H6" i="1"/>
  <c r="S6" i="1" s="1"/>
  <c r="AY5" i="1"/>
  <c r="AQ5" i="1"/>
  <c r="AP5" i="1"/>
  <c r="AO5" i="1"/>
  <c r="AK5" i="1"/>
  <c r="Q5" i="1"/>
  <c r="H5" i="1"/>
  <c r="S5" i="1" s="1"/>
  <c r="AY4" i="1"/>
  <c r="AQ4" i="1"/>
  <c r="AP4" i="1"/>
  <c r="AO4" i="1"/>
  <c r="AK4" i="1"/>
  <c r="Q4" i="1"/>
  <c r="H4" i="1"/>
  <c r="S4" i="1" s="1"/>
  <c r="AY3" i="1"/>
  <c r="AQ3" i="1"/>
  <c r="AP3" i="1"/>
  <c r="AO3" i="1"/>
  <c r="AK3" i="1"/>
  <c r="Q3" i="1"/>
  <c r="H3" i="1"/>
  <c r="S3" i="1" s="1"/>
  <c r="AY2" i="1"/>
  <c r="Q2" i="1"/>
  <c r="H2" i="1"/>
  <c r="BB3830" i="1"/>
  <c r="AY3830" i="1"/>
  <c r="AQ3830" i="1"/>
  <c r="AP3830" i="1"/>
  <c r="AO3830" i="1"/>
  <c r="W3830" i="1" s="1"/>
  <c r="AK3830" i="1"/>
  <c r="BB3829" i="1"/>
  <c r="AY3829" i="1"/>
  <c r="AQ3829" i="1"/>
  <c r="AP3829" i="1"/>
  <c r="AO3829" i="1"/>
  <c r="W3829" i="1" s="1"/>
  <c r="AK3829" i="1"/>
  <c r="BB3828" i="1"/>
  <c r="AY3828" i="1"/>
  <c r="AQ3828" i="1"/>
  <c r="AP3828" i="1"/>
  <c r="AO3828" i="1"/>
  <c r="W3828" i="1" s="1"/>
  <c r="AK3828" i="1"/>
  <c r="BB3827" i="1"/>
  <c r="AY3827" i="1"/>
  <c r="AQ3827" i="1"/>
  <c r="AP3827" i="1"/>
  <c r="AO3827" i="1"/>
  <c r="W3827" i="1" s="1"/>
  <c r="AK3827" i="1"/>
  <c r="BB3826" i="1"/>
  <c r="AY3826" i="1"/>
  <c r="AQ3826" i="1"/>
  <c r="AP3826" i="1"/>
  <c r="AO3826" i="1"/>
  <c r="W3826" i="1" s="1"/>
  <c r="AK3826" i="1"/>
  <c r="BB3825" i="1"/>
  <c r="AY3825" i="1"/>
  <c r="AQ3825" i="1"/>
  <c r="AP3825" i="1"/>
  <c r="AO3825" i="1"/>
  <c r="W3825" i="1" s="1"/>
  <c r="AK3825" i="1"/>
  <c r="BB3824" i="1"/>
  <c r="AY3824" i="1"/>
  <c r="AQ3824" i="1"/>
  <c r="AP3824" i="1"/>
  <c r="AO3824" i="1"/>
  <c r="W3824" i="1" s="1"/>
  <c r="AK3824" i="1"/>
  <c r="BB3823" i="1"/>
  <c r="AY3823" i="1"/>
  <c r="AQ3823" i="1"/>
  <c r="AP3823" i="1"/>
  <c r="AO3823" i="1"/>
  <c r="W3823" i="1" s="1"/>
  <c r="AK3823" i="1"/>
  <c r="BB3822" i="1"/>
  <c r="AY3822" i="1"/>
  <c r="AQ3822" i="1"/>
  <c r="AP3822" i="1"/>
  <c r="AO3822" i="1"/>
  <c r="W3822" i="1" s="1"/>
  <c r="AK3822" i="1"/>
  <c r="BB3821" i="1"/>
  <c r="AY3821" i="1"/>
  <c r="AQ3821" i="1"/>
  <c r="AP3821" i="1"/>
  <c r="AO3821" i="1"/>
  <c r="W3821" i="1" s="1"/>
  <c r="AK3821" i="1"/>
  <c r="BB3820" i="1"/>
  <c r="AY3820" i="1"/>
  <c r="AQ3820" i="1"/>
  <c r="AP3820" i="1"/>
  <c r="AO3820" i="1"/>
  <c r="W3820" i="1" s="1"/>
  <c r="AK3820" i="1"/>
  <c r="BB3819" i="1"/>
  <c r="AY3819" i="1"/>
  <c r="AQ3819" i="1"/>
  <c r="AP3819" i="1"/>
  <c r="AO3819" i="1"/>
  <c r="W3819" i="1" s="1"/>
  <c r="AK3819" i="1"/>
  <c r="BB3818" i="1"/>
  <c r="AY3818" i="1"/>
  <c r="AQ3818" i="1"/>
  <c r="AP3818" i="1"/>
  <c r="AO3818" i="1"/>
  <c r="W3818" i="1" s="1"/>
  <c r="AK3818" i="1"/>
  <c r="BB3817" i="1"/>
  <c r="AY3817" i="1"/>
  <c r="AQ3817" i="1"/>
  <c r="AP3817" i="1"/>
  <c r="AO3817" i="1"/>
  <c r="W3817" i="1" s="1"/>
  <c r="AK3817" i="1"/>
  <c r="BB3816" i="1"/>
  <c r="AY3816" i="1"/>
  <c r="AQ3816" i="1"/>
  <c r="AP3816" i="1"/>
  <c r="AO3816" i="1"/>
  <c r="W3816" i="1" s="1"/>
  <c r="AK3816" i="1"/>
  <c r="BB3815" i="1"/>
  <c r="AY3815" i="1"/>
  <c r="AQ3815" i="1"/>
  <c r="AP3815" i="1"/>
  <c r="AO3815" i="1"/>
  <c r="W3815" i="1" s="1"/>
  <c r="AK3815" i="1"/>
  <c r="BB3814" i="1"/>
  <c r="AY3814" i="1"/>
  <c r="AQ3814" i="1"/>
  <c r="AP3814" i="1"/>
  <c r="AO3814" i="1"/>
  <c r="W3814" i="1" s="1"/>
  <c r="AK3814" i="1"/>
  <c r="BB3813" i="1"/>
  <c r="AY3813" i="1"/>
  <c r="AQ3813" i="1"/>
  <c r="AP3813" i="1"/>
  <c r="AO3813" i="1"/>
  <c r="W3813" i="1" s="1"/>
  <c r="AK3813" i="1"/>
  <c r="BB3812" i="1"/>
  <c r="AY3812" i="1"/>
  <c r="AQ3812" i="1"/>
  <c r="AP3812" i="1"/>
  <c r="AO3812" i="1"/>
  <c r="W3812" i="1" s="1"/>
  <c r="AK3812" i="1"/>
  <c r="BB3811" i="1"/>
  <c r="AY3811" i="1"/>
  <c r="AQ3811" i="1"/>
  <c r="AP3811" i="1"/>
  <c r="AO3811" i="1"/>
  <c r="W3811" i="1" s="1"/>
  <c r="AK3811" i="1"/>
  <c r="BB3810" i="1"/>
  <c r="AY3810" i="1"/>
  <c r="AQ3810" i="1"/>
  <c r="AP3810" i="1"/>
  <c r="AO3810" i="1"/>
  <c r="W3810" i="1" s="1"/>
  <c r="AK3810" i="1"/>
  <c r="BB3809" i="1"/>
  <c r="AY3809" i="1"/>
  <c r="AQ3809" i="1"/>
  <c r="AP3809" i="1"/>
  <c r="AO3809" i="1"/>
  <c r="W3809" i="1" s="1"/>
  <c r="AK3809" i="1"/>
  <c r="BB3808" i="1"/>
  <c r="AY3808" i="1"/>
  <c r="AQ3808" i="1"/>
  <c r="AP3808" i="1"/>
  <c r="AO3808" i="1"/>
  <c r="W3808" i="1" s="1"/>
  <c r="AK3808" i="1"/>
  <c r="BB3807" i="1"/>
  <c r="AY3807" i="1"/>
  <c r="AQ3807" i="1"/>
  <c r="AP3807" i="1"/>
  <c r="AO3807" i="1"/>
  <c r="W3807" i="1" s="1"/>
  <c r="AK3807" i="1"/>
  <c r="BB3806" i="1"/>
  <c r="AY3806" i="1"/>
  <c r="AQ3806" i="1"/>
  <c r="AP3806" i="1"/>
  <c r="AO3806" i="1"/>
  <c r="W3806" i="1" s="1"/>
  <c r="AK3806" i="1"/>
  <c r="BB3805" i="1"/>
  <c r="AY3805" i="1"/>
  <c r="AQ3805" i="1"/>
  <c r="AP3805" i="1"/>
  <c r="AO3805" i="1"/>
  <c r="W3805" i="1" s="1"/>
  <c r="AK3805" i="1"/>
  <c r="BB3804" i="1"/>
  <c r="AY3804" i="1"/>
  <c r="AQ3804" i="1"/>
  <c r="AP3804" i="1"/>
  <c r="AO3804" i="1"/>
  <c r="W3804" i="1" s="1"/>
  <c r="AK3804" i="1"/>
  <c r="BB3803" i="1"/>
  <c r="AY3803" i="1"/>
  <c r="AQ3803" i="1"/>
  <c r="AP3803" i="1"/>
  <c r="AO3803" i="1"/>
  <c r="W3803" i="1" s="1"/>
  <c r="AK3803" i="1"/>
  <c r="BB3802" i="1"/>
  <c r="AY3802" i="1"/>
  <c r="AQ3802" i="1"/>
  <c r="AP3802" i="1"/>
  <c r="AO3802" i="1"/>
  <c r="W3802" i="1" s="1"/>
  <c r="AK3802" i="1"/>
  <c r="BB3801" i="1"/>
  <c r="AY3801" i="1"/>
  <c r="AQ3801" i="1"/>
  <c r="AP3801" i="1"/>
  <c r="AO3801" i="1"/>
  <c r="W3801" i="1" s="1"/>
  <c r="AK3801" i="1"/>
  <c r="BB3800" i="1"/>
  <c r="AY3800" i="1"/>
  <c r="AQ3800" i="1"/>
  <c r="AP3800" i="1"/>
  <c r="AO3800" i="1"/>
  <c r="W3800" i="1" s="1"/>
  <c r="AK3800" i="1"/>
  <c r="BB3799" i="1"/>
  <c r="AY3799" i="1"/>
  <c r="AQ3799" i="1"/>
  <c r="AP3799" i="1"/>
  <c r="AO3799" i="1"/>
  <c r="W3799" i="1" s="1"/>
  <c r="AK3799" i="1"/>
  <c r="BB3798" i="1"/>
  <c r="AY3798" i="1"/>
  <c r="AQ3798" i="1"/>
  <c r="AP3798" i="1"/>
  <c r="AO3798" i="1"/>
  <c r="W3798" i="1" s="1"/>
  <c r="AK3798" i="1"/>
  <c r="BB3797" i="1"/>
  <c r="AY3797" i="1"/>
  <c r="AQ3797" i="1"/>
  <c r="AP3797" i="1"/>
  <c r="AO3797" i="1"/>
  <c r="W3797" i="1" s="1"/>
  <c r="AK3797" i="1"/>
  <c r="BB3796" i="1"/>
  <c r="AY3796" i="1"/>
  <c r="AQ3796" i="1"/>
  <c r="AP3796" i="1"/>
  <c r="AO3796" i="1"/>
  <c r="W3796" i="1" s="1"/>
  <c r="AK3796" i="1"/>
  <c r="BB3795" i="1"/>
  <c r="AY3795" i="1"/>
  <c r="AQ3795" i="1"/>
  <c r="AP3795" i="1"/>
  <c r="AO3795" i="1"/>
  <c r="W3795" i="1" s="1"/>
  <c r="AK3795" i="1"/>
  <c r="BB3794" i="1"/>
  <c r="AY3794" i="1"/>
  <c r="AQ3794" i="1"/>
  <c r="AP3794" i="1"/>
  <c r="AO3794" i="1"/>
  <c r="W3794" i="1" s="1"/>
  <c r="AK3794" i="1"/>
  <c r="BB3793" i="1"/>
  <c r="AY3793" i="1"/>
  <c r="AQ3793" i="1"/>
  <c r="AP3793" i="1"/>
  <c r="AO3793" i="1"/>
  <c r="W3793" i="1" s="1"/>
  <c r="AK3793" i="1"/>
  <c r="BB3792" i="1"/>
  <c r="AY3792" i="1"/>
  <c r="AQ3792" i="1"/>
  <c r="AP3792" i="1"/>
  <c r="AO3792" i="1"/>
  <c r="W3792" i="1" s="1"/>
  <c r="AK3792" i="1"/>
  <c r="BB3791" i="1"/>
  <c r="AY3791" i="1"/>
  <c r="AQ3791" i="1"/>
  <c r="AP3791" i="1"/>
  <c r="AO3791" i="1"/>
  <c r="W3791" i="1" s="1"/>
  <c r="AK3791" i="1"/>
  <c r="BB3790" i="1"/>
  <c r="AY3790" i="1"/>
  <c r="AQ3790" i="1"/>
  <c r="AP3790" i="1"/>
  <c r="AO3790" i="1"/>
  <c r="W3790" i="1" s="1"/>
  <c r="AK3790" i="1"/>
  <c r="BB3789" i="1"/>
  <c r="AY3789" i="1"/>
  <c r="AQ3789" i="1"/>
  <c r="AP3789" i="1"/>
  <c r="AO3789" i="1"/>
  <c r="W3789" i="1" s="1"/>
  <c r="AK3789" i="1"/>
  <c r="BB3788" i="1"/>
  <c r="AY3788" i="1"/>
  <c r="AQ3788" i="1"/>
  <c r="AP3788" i="1"/>
  <c r="AO3788" i="1"/>
  <c r="W3788" i="1" s="1"/>
  <c r="AK3788" i="1"/>
  <c r="BB3787" i="1"/>
  <c r="AY3787" i="1"/>
  <c r="AQ3787" i="1"/>
  <c r="AP3787" i="1"/>
  <c r="AO3787" i="1"/>
  <c r="W3787" i="1" s="1"/>
  <c r="AK3787" i="1"/>
  <c r="BB3786" i="1"/>
  <c r="AY3786" i="1"/>
  <c r="AQ3786" i="1"/>
  <c r="AP3786" i="1"/>
  <c r="AO3786" i="1"/>
  <c r="W3786" i="1" s="1"/>
  <c r="AK3786" i="1"/>
  <c r="BB3785" i="1"/>
  <c r="AY3785" i="1"/>
  <c r="AQ3785" i="1"/>
  <c r="AP3785" i="1"/>
  <c r="AO3785" i="1"/>
  <c r="W3785" i="1" s="1"/>
  <c r="AK3785" i="1"/>
  <c r="BB3784" i="1"/>
  <c r="AY3784" i="1"/>
  <c r="AQ3784" i="1"/>
  <c r="AP3784" i="1"/>
  <c r="AO3784" i="1"/>
  <c r="W3784" i="1" s="1"/>
  <c r="AK3784" i="1"/>
  <c r="BB3783" i="1"/>
  <c r="AY3783" i="1"/>
  <c r="AQ3783" i="1"/>
  <c r="AP3783" i="1"/>
  <c r="AO3783" i="1"/>
  <c r="W3783" i="1" s="1"/>
  <c r="AK3783" i="1"/>
  <c r="BB3782" i="1"/>
  <c r="AY3782" i="1"/>
  <c r="AQ3782" i="1"/>
  <c r="AP3782" i="1"/>
  <c r="AO3782" i="1"/>
  <c r="W3782" i="1" s="1"/>
  <c r="AK3782" i="1"/>
  <c r="BB3781" i="1"/>
  <c r="AY3781" i="1"/>
  <c r="AQ3781" i="1"/>
  <c r="AP3781" i="1"/>
  <c r="AO3781" i="1"/>
  <c r="W3781" i="1" s="1"/>
  <c r="AK3781" i="1"/>
  <c r="BB3780" i="1"/>
  <c r="AY3780" i="1"/>
  <c r="AQ3780" i="1"/>
  <c r="AP3780" i="1"/>
  <c r="AO3780" i="1"/>
  <c r="W3780" i="1" s="1"/>
  <c r="AK3780" i="1"/>
  <c r="BB3779" i="1"/>
  <c r="AY3779" i="1"/>
  <c r="AQ3779" i="1"/>
  <c r="AP3779" i="1"/>
  <c r="AO3779" i="1"/>
  <c r="W3779" i="1" s="1"/>
  <c r="AK3779" i="1"/>
  <c r="BB3778" i="1"/>
  <c r="AY3778" i="1"/>
  <c r="AQ3778" i="1"/>
  <c r="AP3778" i="1"/>
  <c r="AO3778" i="1"/>
  <c r="W3778" i="1" s="1"/>
  <c r="AK3778" i="1"/>
  <c r="BB3777" i="1"/>
  <c r="AY3777" i="1"/>
  <c r="AQ3777" i="1"/>
  <c r="AP3777" i="1"/>
  <c r="AO3777" i="1"/>
  <c r="W3777" i="1" s="1"/>
  <c r="AK3777" i="1"/>
  <c r="BB3776" i="1"/>
  <c r="AY3776" i="1"/>
  <c r="AQ3776" i="1"/>
  <c r="AP3776" i="1"/>
  <c r="AO3776" i="1"/>
  <c r="W3776" i="1" s="1"/>
  <c r="AK3776" i="1"/>
  <c r="BB3775" i="1"/>
  <c r="AY3775" i="1"/>
  <c r="AQ3775" i="1"/>
  <c r="AP3775" i="1"/>
  <c r="AO3775" i="1"/>
  <c r="W3775" i="1" s="1"/>
  <c r="AK3775" i="1"/>
  <c r="BB3774" i="1"/>
  <c r="AY3774" i="1"/>
  <c r="AQ3774" i="1"/>
  <c r="AP3774" i="1"/>
  <c r="AO3774" i="1"/>
  <c r="W3774" i="1" s="1"/>
  <c r="AK3774" i="1"/>
  <c r="BC3773" i="1"/>
  <c r="AZ3773" i="1" s="1"/>
  <c r="BB3773" i="1"/>
  <c r="BA3773" i="1" s="1"/>
  <c r="AY3773" i="1"/>
  <c r="AQ3773" i="1"/>
  <c r="AP3773" i="1"/>
  <c r="AO3773" i="1"/>
  <c r="W3773" i="1" s="1"/>
  <c r="AK3773" i="1"/>
  <c r="BB3772" i="1"/>
  <c r="AY3772" i="1"/>
  <c r="AQ3772" i="1"/>
  <c r="AP3772" i="1"/>
  <c r="AO3772" i="1"/>
  <c r="W3772" i="1" s="1"/>
  <c r="AK3772" i="1"/>
  <c r="BB3771" i="1"/>
  <c r="AY3771" i="1"/>
  <c r="AQ3771" i="1"/>
  <c r="AP3771" i="1"/>
  <c r="AO3771" i="1"/>
  <c r="W3771" i="1" s="1"/>
  <c r="AK3771" i="1"/>
  <c r="BB3770" i="1"/>
  <c r="AY3770" i="1"/>
  <c r="AQ3770" i="1"/>
  <c r="AP3770" i="1"/>
  <c r="AO3770" i="1"/>
  <c r="W3770" i="1" s="1"/>
  <c r="AK3770" i="1"/>
  <c r="BB3769" i="1"/>
  <c r="AY3769" i="1"/>
  <c r="AQ3769" i="1"/>
  <c r="AP3769" i="1"/>
  <c r="AO3769" i="1"/>
  <c r="W3769" i="1" s="1"/>
  <c r="AK3769" i="1"/>
  <c r="BB3768" i="1"/>
  <c r="AY3768" i="1"/>
  <c r="AQ3768" i="1"/>
  <c r="AP3768" i="1"/>
  <c r="AO3768" i="1"/>
  <c r="W3768" i="1" s="1"/>
  <c r="AK3768" i="1"/>
  <c r="BB3767" i="1"/>
  <c r="AY3767" i="1"/>
  <c r="AQ3767" i="1"/>
  <c r="AP3767" i="1"/>
  <c r="AO3767" i="1"/>
  <c r="W3767" i="1" s="1"/>
  <c r="AK3767" i="1"/>
  <c r="BB3766" i="1"/>
  <c r="AY3766" i="1"/>
  <c r="AQ3766" i="1"/>
  <c r="AP3766" i="1"/>
  <c r="AO3766" i="1"/>
  <c r="W3766" i="1" s="1"/>
  <c r="AK3766" i="1"/>
  <c r="BB3765" i="1"/>
  <c r="AY3765" i="1"/>
  <c r="AQ3765" i="1"/>
  <c r="AP3765" i="1"/>
  <c r="AO3765" i="1"/>
  <c r="W3765" i="1" s="1"/>
  <c r="AK3765" i="1"/>
  <c r="BB3764" i="1"/>
  <c r="AY3764" i="1"/>
  <c r="AQ3764" i="1"/>
  <c r="AP3764" i="1"/>
  <c r="AO3764" i="1"/>
  <c r="W3764" i="1" s="1"/>
  <c r="AK3764" i="1"/>
  <c r="BB3763" i="1"/>
  <c r="AY3763" i="1"/>
  <c r="AQ3763" i="1"/>
  <c r="AP3763" i="1"/>
  <c r="AO3763" i="1"/>
  <c r="W3763" i="1" s="1"/>
  <c r="AK3763" i="1"/>
  <c r="BB3762" i="1"/>
  <c r="AY3762" i="1"/>
  <c r="AQ3762" i="1"/>
  <c r="AP3762" i="1"/>
  <c r="AO3762" i="1"/>
  <c r="W3762" i="1" s="1"/>
  <c r="AK3762" i="1"/>
  <c r="BB3761" i="1"/>
  <c r="AY3761" i="1"/>
  <c r="AQ3761" i="1"/>
  <c r="AP3761" i="1"/>
  <c r="AO3761" i="1"/>
  <c r="W3761" i="1" s="1"/>
  <c r="AK3761" i="1"/>
  <c r="BB3760" i="1"/>
  <c r="AY3760" i="1"/>
  <c r="AQ3760" i="1"/>
  <c r="AP3760" i="1"/>
  <c r="AO3760" i="1"/>
  <c r="W3760" i="1" s="1"/>
  <c r="AK3760" i="1"/>
  <c r="BB3759" i="1"/>
  <c r="AY3759" i="1"/>
  <c r="AQ3759" i="1"/>
  <c r="AP3759" i="1"/>
  <c r="AO3759" i="1"/>
  <c r="W3759" i="1" s="1"/>
  <c r="AK3759" i="1"/>
  <c r="BB3758" i="1"/>
  <c r="AY3758" i="1"/>
  <c r="AQ3758" i="1"/>
  <c r="AP3758" i="1"/>
  <c r="AO3758" i="1"/>
  <c r="W3758" i="1" s="1"/>
  <c r="AK3758" i="1"/>
  <c r="BB3757" i="1"/>
  <c r="AY3757" i="1"/>
  <c r="AQ3757" i="1"/>
  <c r="AP3757" i="1"/>
  <c r="AO3757" i="1"/>
  <c r="W3757" i="1" s="1"/>
  <c r="AK3757" i="1"/>
  <c r="BB3756" i="1"/>
  <c r="AY3756" i="1"/>
  <c r="AQ3756" i="1"/>
  <c r="AP3756" i="1"/>
  <c r="AO3756" i="1"/>
  <c r="W3756" i="1" s="1"/>
  <c r="AK3756" i="1"/>
  <c r="BB3755" i="1"/>
  <c r="AY3755" i="1"/>
  <c r="AQ3755" i="1"/>
  <c r="AP3755" i="1"/>
  <c r="AO3755" i="1"/>
  <c r="W3755" i="1" s="1"/>
  <c r="AK3755" i="1"/>
  <c r="BB3754" i="1"/>
  <c r="AY3754" i="1"/>
  <c r="AQ3754" i="1"/>
  <c r="AP3754" i="1"/>
  <c r="AO3754" i="1"/>
  <c r="W3754" i="1" s="1"/>
  <c r="AK3754" i="1"/>
  <c r="BB3753" i="1"/>
  <c r="AY3753" i="1"/>
  <c r="AQ3753" i="1"/>
  <c r="AP3753" i="1"/>
  <c r="AO3753" i="1"/>
  <c r="W3753" i="1" s="1"/>
  <c r="AK3753" i="1"/>
  <c r="BB3752" i="1"/>
  <c r="AY3752" i="1"/>
  <c r="AQ3752" i="1"/>
  <c r="AP3752" i="1"/>
  <c r="AO3752" i="1"/>
  <c r="W3752" i="1" s="1"/>
  <c r="AK3752" i="1"/>
  <c r="BB3751" i="1"/>
  <c r="AY3751" i="1"/>
  <c r="AQ3751" i="1"/>
  <c r="AP3751" i="1"/>
  <c r="AO3751" i="1"/>
  <c r="W3751" i="1" s="1"/>
  <c r="AK3751" i="1"/>
  <c r="BB3750" i="1"/>
  <c r="AY3750" i="1"/>
  <c r="AQ3750" i="1"/>
  <c r="AP3750" i="1"/>
  <c r="AO3750" i="1"/>
  <c r="W3750" i="1" s="1"/>
  <c r="AK3750" i="1"/>
  <c r="BB3749" i="1"/>
  <c r="AY3749" i="1"/>
  <c r="AQ3749" i="1"/>
  <c r="AP3749" i="1"/>
  <c r="AO3749" i="1"/>
  <c r="W3749" i="1" s="1"/>
  <c r="AK3749" i="1"/>
  <c r="BB3748" i="1"/>
  <c r="AY3748" i="1"/>
  <c r="AQ3748" i="1"/>
  <c r="AP3748" i="1"/>
  <c r="AO3748" i="1"/>
  <c r="W3748" i="1" s="1"/>
  <c r="AK3748" i="1"/>
  <c r="BB3747" i="1"/>
  <c r="AY3747" i="1"/>
  <c r="AQ3747" i="1"/>
  <c r="AP3747" i="1"/>
  <c r="AO3747" i="1"/>
  <c r="W3747" i="1" s="1"/>
  <c r="AK3747" i="1"/>
  <c r="BB3746" i="1"/>
  <c r="AY3746" i="1"/>
  <c r="AQ3746" i="1"/>
  <c r="AP3746" i="1"/>
  <c r="AO3746" i="1"/>
  <c r="W3746" i="1" s="1"/>
  <c r="AK3746" i="1"/>
  <c r="BB3745" i="1"/>
  <c r="AY3745" i="1"/>
  <c r="AQ3745" i="1"/>
  <c r="AP3745" i="1"/>
  <c r="AO3745" i="1"/>
  <c r="W3745" i="1" s="1"/>
  <c r="AK3745" i="1"/>
  <c r="BB3744" i="1"/>
  <c r="AY3744" i="1"/>
  <c r="AQ3744" i="1"/>
  <c r="AP3744" i="1"/>
  <c r="AO3744" i="1"/>
  <c r="W3744" i="1" s="1"/>
  <c r="AK3744" i="1"/>
  <c r="BB3743" i="1"/>
  <c r="AY3743" i="1"/>
  <c r="AQ3743" i="1"/>
  <c r="AP3743" i="1"/>
  <c r="AO3743" i="1"/>
  <c r="W3743" i="1" s="1"/>
  <c r="AK3743" i="1"/>
  <c r="BB3742" i="1"/>
  <c r="AY3742" i="1"/>
  <c r="AQ3742" i="1"/>
  <c r="AP3742" i="1"/>
  <c r="AO3742" i="1"/>
  <c r="W3742" i="1" s="1"/>
  <c r="AK3742" i="1"/>
  <c r="BB3741" i="1"/>
  <c r="AY3741" i="1"/>
  <c r="AQ3741" i="1"/>
  <c r="AP3741" i="1"/>
  <c r="AO3741" i="1"/>
  <c r="W3741" i="1" s="1"/>
  <c r="AK3741" i="1"/>
  <c r="BB3740" i="1"/>
  <c r="AY3740" i="1"/>
  <c r="AQ3740" i="1"/>
  <c r="AP3740" i="1"/>
  <c r="AO3740" i="1"/>
  <c r="W3740" i="1" s="1"/>
  <c r="AK3740" i="1"/>
  <c r="BB3739" i="1"/>
  <c r="AY3739" i="1"/>
  <c r="AQ3739" i="1"/>
  <c r="AP3739" i="1"/>
  <c r="AO3739" i="1"/>
  <c r="W3739" i="1" s="1"/>
  <c r="AK3739" i="1"/>
  <c r="BB3738" i="1"/>
  <c r="AY3738" i="1"/>
  <c r="AQ3738" i="1"/>
  <c r="AP3738" i="1"/>
  <c r="AO3738" i="1"/>
  <c r="W3738" i="1" s="1"/>
  <c r="AK3738" i="1"/>
  <c r="BB3737" i="1"/>
  <c r="AY3737" i="1"/>
  <c r="AQ3737" i="1"/>
  <c r="AP3737" i="1"/>
  <c r="AO3737" i="1"/>
  <c r="W3737" i="1" s="1"/>
  <c r="AK3737" i="1"/>
  <c r="BB3736" i="1"/>
  <c r="AY3736" i="1"/>
  <c r="AQ3736" i="1"/>
  <c r="AP3736" i="1"/>
  <c r="AO3736" i="1"/>
  <c r="W3736" i="1" s="1"/>
  <c r="AK3736" i="1"/>
  <c r="BB3735" i="1"/>
  <c r="AY3735" i="1"/>
  <c r="AQ3735" i="1"/>
  <c r="AP3735" i="1"/>
  <c r="AO3735" i="1"/>
  <c r="W3735" i="1" s="1"/>
  <c r="AK3735" i="1"/>
  <c r="BB3734" i="1"/>
  <c r="AY3734" i="1"/>
  <c r="AQ3734" i="1"/>
  <c r="AP3734" i="1"/>
  <c r="AO3734" i="1"/>
  <c r="W3734" i="1" s="1"/>
  <c r="AK3734" i="1"/>
  <c r="BB3733" i="1"/>
  <c r="AY3733" i="1"/>
  <c r="AQ3733" i="1"/>
  <c r="AP3733" i="1"/>
  <c r="AO3733" i="1"/>
  <c r="W3733" i="1" s="1"/>
  <c r="AK3733" i="1"/>
  <c r="BB3732" i="1"/>
  <c r="AY3732" i="1"/>
  <c r="AQ3732" i="1"/>
  <c r="AP3732" i="1"/>
  <c r="AO3732" i="1"/>
  <c r="W3732" i="1" s="1"/>
  <c r="AK3732" i="1"/>
  <c r="BB3731" i="1"/>
  <c r="AY3731" i="1"/>
  <c r="AQ3731" i="1"/>
  <c r="AP3731" i="1"/>
  <c r="AO3731" i="1"/>
  <c r="W3731" i="1" s="1"/>
  <c r="AK3731" i="1"/>
  <c r="BB3730" i="1"/>
  <c r="AY3730" i="1"/>
  <c r="AQ3730" i="1"/>
  <c r="AP3730" i="1"/>
  <c r="AO3730" i="1"/>
  <c r="W3730" i="1" s="1"/>
  <c r="AK3730" i="1"/>
  <c r="BB3729" i="1"/>
  <c r="AY3729" i="1"/>
  <c r="AQ3729" i="1"/>
  <c r="AP3729" i="1"/>
  <c r="AO3729" i="1"/>
  <c r="W3729" i="1" s="1"/>
  <c r="AK3729" i="1"/>
  <c r="BB3728" i="1"/>
  <c r="AY3728" i="1"/>
  <c r="AQ3728" i="1"/>
  <c r="AP3728" i="1"/>
  <c r="AO3728" i="1"/>
  <c r="W3728" i="1" s="1"/>
  <c r="AK3728" i="1"/>
  <c r="BB3727" i="1"/>
  <c r="AY3727" i="1"/>
  <c r="AQ3727" i="1"/>
  <c r="AP3727" i="1"/>
  <c r="AO3727" i="1"/>
  <c r="W3727" i="1" s="1"/>
  <c r="AK3727" i="1"/>
  <c r="BC3726" i="1"/>
  <c r="BB3726" i="1"/>
  <c r="BA3726" i="1" s="1"/>
  <c r="AY3726" i="1"/>
  <c r="AQ3726" i="1"/>
  <c r="AP3726" i="1"/>
  <c r="AO3726" i="1"/>
  <c r="W3726" i="1" s="1"/>
  <c r="AK3726" i="1"/>
  <c r="BC3725" i="1"/>
  <c r="BB3725" i="1"/>
  <c r="BA3725" i="1" s="1"/>
  <c r="AY3725" i="1"/>
  <c r="AQ3725" i="1"/>
  <c r="AP3725" i="1"/>
  <c r="AO3725" i="1"/>
  <c r="W3725" i="1" s="1"/>
  <c r="AK3725" i="1"/>
  <c r="BC3724" i="1"/>
  <c r="BB3724" i="1"/>
  <c r="BA3724" i="1" s="1"/>
  <c r="AY3724" i="1"/>
  <c r="AQ3724" i="1"/>
  <c r="AP3724" i="1"/>
  <c r="AO3724" i="1"/>
  <c r="W3724" i="1" s="1"/>
  <c r="AK3724" i="1"/>
  <c r="BC3723" i="1"/>
  <c r="BB3723" i="1"/>
  <c r="BA3723" i="1" s="1"/>
  <c r="AY3723" i="1"/>
  <c r="AQ3723" i="1"/>
  <c r="AP3723" i="1"/>
  <c r="AO3723" i="1"/>
  <c r="W3723" i="1" s="1"/>
  <c r="AK3723" i="1"/>
  <c r="BC3722" i="1"/>
  <c r="BB3722" i="1"/>
  <c r="BA3722" i="1" s="1"/>
  <c r="AY3722" i="1"/>
  <c r="AQ3722" i="1"/>
  <c r="AP3722" i="1"/>
  <c r="AO3722" i="1"/>
  <c r="W3722" i="1" s="1"/>
  <c r="AK3722" i="1"/>
  <c r="BC3721" i="1"/>
  <c r="BB3721" i="1"/>
  <c r="BA3721" i="1" s="1"/>
  <c r="AY3721" i="1"/>
  <c r="AQ3721" i="1"/>
  <c r="AP3721" i="1"/>
  <c r="AO3721" i="1"/>
  <c r="W3721" i="1" s="1"/>
  <c r="AK3721" i="1"/>
  <c r="BC3720" i="1"/>
  <c r="BB3720" i="1"/>
  <c r="BA3720" i="1" s="1"/>
  <c r="AY3720" i="1"/>
  <c r="AQ3720" i="1"/>
  <c r="AP3720" i="1"/>
  <c r="AO3720" i="1"/>
  <c r="W3720" i="1" s="1"/>
  <c r="AK3720" i="1"/>
  <c r="BC3719" i="1"/>
  <c r="BB3719" i="1"/>
  <c r="BA3719" i="1" s="1"/>
  <c r="AY3719" i="1"/>
  <c r="AQ3719" i="1"/>
  <c r="AP3719" i="1"/>
  <c r="AO3719" i="1"/>
  <c r="W3719" i="1" s="1"/>
  <c r="AK3719" i="1"/>
  <c r="BC3718" i="1"/>
  <c r="BB3718" i="1"/>
  <c r="BA3718" i="1" s="1"/>
  <c r="AY3718" i="1"/>
  <c r="AQ3718" i="1"/>
  <c r="AP3718" i="1"/>
  <c r="AO3718" i="1"/>
  <c r="W3718" i="1" s="1"/>
  <c r="AK3718" i="1"/>
  <c r="BC3717" i="1"/>
  <c r="BB3717" i="1"/>
  <c r="BA3717" i="1" s="1"/>
  <c r="AY3717" i="1"/>
  <c r="AQ3717" i="1"/>
  <c r="AP3717" i="1"/>
  <c r="AO3717" i="1"/>
  <c r="W3717" i="1" s="1"/>
  <c r="AK3717" i="1"/>
  <c r="BC3716" i="1"/>
  <c r="BB3716" i="1"/>
  <c r="BA3716" i="1" s="1"/>
  <c r="AY3716" i="1"/>
  <c r="AQ3716" i="1"/>
  <c r="AP3716" i="1"/>
  <c r="AO3716" i="1"/>
  <c r="W3716" i="1" s="1"/>
  <c r="AK3716" i="1"/>
  <c r="BC3715" i="1"/>
  <c r="BB3715" i="1"/>
  <c r="BA3715" i="1" s="1"/>
  <c r="AY3715" i="1"/>
  <c r="AQ3715" i="1"/>
  <c r="AP3715" i="1"/>
  <c r="AO3715" i="1"/>
  <c r="W3715" i="1" s="1"/>
  <c r="AK3715" i="1"/>
  <c r="BC3714" i="1"/>
  <c r="BB3714" i="1"/>
  <c r="BA3714" i="1" s="1"/>
  <c r="AY3714" i="1"/>
  <c r="AQ3714" i="1"/>
  <c r="AP3714" i="1"/>
  <c r="AO3714" i="1"/>
  <c r="W3714" i="1" s="1"/>
  <c r="AK3714" i="1"/>
  <c r="BB3713" i="1"/>
  <c r="AY3713" i="1"/>
  <c r="AQ3713" i="1"/>
  <c r="AP3713" i="1"/>
  <c r="AO3713" i="1"/>
  <c r="W3713" i="1" s="1"/>
  <c r="AK3713" i="1"/>
  <c r="BB3712" i="1"/>
  <c r="AY3712" i="1"/>
  <c r="AQ3712" i="1"/>
  <c r="AP3712" i="1"/>
  <c r="AO3712" i="1"/>
  <c r="W3712" i="1" s="1"/>
  <c r="AK3712" i="1"/>
  <c r="BB3711" i="1"/>
  <c r="AY3711" i="1"/>
  <c r="AQ3711" i="1"/>
  <c r="AP3711" i="1"/>
  <c r="AO3711" i="1"/>
  <c r="W3711" i="1" s="1"/>
  <c r="AK3711" i="1"/>
  <c r="BB3710" i="1"/>
  <c r="AY3710" i="1"/>
  <c r="AQ3710" i="1"/>
  <c r="AP3710" i="1"/>
  <c r="AO3710" i="1"/>
  <c r="W3710" i="1" s="1"/>
  <c r="AK3710" i="1"/>
  <c r="BB3709" i="1"/>
  <c r="AY3709" i="1"/>
  <c r="AQ3709" i="1"/>
  <c r="AP3709" i="1"/>
  <c r="AO3709" i="1"/>
  <c r="W3709" i="1" s="1"/>
  <c r="AK3709" i="1"/>
  <c r="BC3708" i="1"/>
  <c r="BB3708" i="1"/>
  <c r="BA3708" i="1" s="1"/>
  <c r="AY3708" i="1"/>
  <c r="AQ3708" i="1"/>
  <c r="AP3708" i="1"/>
  <c r="AO3708" i="1"/>
  <c r="W3708" i="1" s="1"/>
  <c r="AK3708" i="1"/>
  <c r="BC3707" i="1"/>
  <c r="BB3707" i="1"/>
  <c r="BA3707" i="1" s="1"/>
  <c r="AY3707" i="1"/>
  <c r="AQ3707" i="1"/>
  <c r="AP3707" i="1"/>
  <c r="AO3707" i="1"/>
  <c r="W3707" i="1" s="1"/>
  <c r="AK3707" i="1"/>
  <c r="BB3706" i="1"/>
  <c r="AY3706" i="1"/>
  <c r="AQ3706" i="1"/>
  <c r="AP3706" i="1"/>
  <c r="AO3706" i="1"/>
  <c r="W3706" i="1" s="1"/>
  <c r="AK3706" i="1"/>
  <c r="BB3705" i="1"/>
  <c r="AY3705" i="1"/>
  <c r="AQ3705" i="1"/>
  <c r="AP3705" i="1"/>
  <c r="AO3705" i="1"/>
  <c r="W3705" i="1" s="1"/>
  <c r="AK3705" i="1"/>
  <c r="BB3704" i="1"/>
  <c r="AY3704" i="1"/>
  <c r="AQ3704" i="1"/>
  <c r="AP3704" i="1"/>
  <c r="AO3704" i="1"/>
  <c r="W3704" i="1" s="1"/>
  <c r="AK3704" i="1"/>
  <c r="BB3703" i="1"/>
  <c r="AY3703" i="1"/>
  <c r="AQ3703" i="1"/>
  <c r="AP3703" i="1"/>
  <c r="AO3703" i="1"/>
  <c r="W3703" i="1" s="1"/>
  <c r="AK3703" i="1"/>
  <c r="BB3702" i="1"/>
  <c r="AY3702" i="1"/>
  <c r="AQ3702" i="1"/>
  <c r="AP3702" i="1"/>
  <c r="AO3702" i="1"/>
  <c r="W3702" i="1" s="1"/>
  <c r="AK3702" i="1"/>
  <c r="BB3701" i="1"/>
  <c r="AY3701" i="1"/>
  <c r="AQ3701" i="1"/>
  <c r="AP3701" i="1"/>
  <c r="AO3701" i="1"/>
  <c r="W3701" i="1" s="1"/>
  <c r="AK3701" i="1"/>
  <c r="BB3700" i="1"/>
  <c r="AY3700" i="1"/>
  <c r="AQ3700" i="1"/>
  <c r="AP3700" i="1"/>
  <c r="AO3700" i="1"/>
  <c r="W3700" i="1" s="1"/>
  <c r="AK3700" i="1"/>
  <c r="BB3699" i="1"/>
  <c r="AY3699" i="1"/>
  <c r="AQ3699" i="1"/>
  <c r="AP3699" i="1"/>
  <c r="AO3699" i="1"/>
  <c r="W3699" i="1" s="1"/>
  <c r="AK3699" i="1"/>
  <c r="BB3698" i="1"/>
  <c r="AY3698" i="1"/>
  <c r="AQ3698" i="1"/>
  <c r="AP3698" i="1"/>
  <c r="AO3698" i="1"/>
  <c r="W3698" i="1" s="1"/>
  <c r="AK3698" i="1"/>
  <c r="BB3697" i="1"/>
  <c r="AY3697" i="1"/>
  <c r="AQ3697" i="1"/>
  <c r="AP3697" i="1"/>
  <c r="AO3697" i="1"/>
  <c r="W3697" i="1" s="1"/>
  <c r="AK3697" i="1"/>
  <c r="AV3697" i="1"/>
  <c r="BB3696" i="1"/>
  <c r="AY3696" i="1"/>
  <c r="AQ3696" i="1"/>
  <c r="AP3696" i="1"/>
  <c r="AO3696" i="1"/>
  <c r="W3696" i="1" s="1"/>
  <c r="AK3696" i="1"/>
  <c r="AW3696" i="1"/>
  <c r="BB3695" i="1"/>
  <c r="AY3695" i="1"/>
  <c r="AQ3695" i="1"/>
  <c r="AP3695" i="1"/>
  <c r="AO3695" i="1"/>
  <c r="W3695" i="1" s="1"/>
  <c r="AK3695" i="1"/>
  <c r="AV3695" i="1"/>
  <c r="BB3694" i="1"/>
  <c r="AY3694" i="1"/>
  <c r="AQ3694" i="1"/>
  <c r="AP3694" i="1"/>
  <c r="AO3694" i="1"/>
  <c r="W3694" i="1" s="1"/>
  <c r="AK3694" i="1"/>
  <c r="BB3693" i="1"/>
  <c r="AY3693" i="1"/>
  <c r="AQ3693" i="1"/>
  <c r="AP3693" i="1"/>
  <c r="AO3693" i="1"/>
  <c r="W3693" i="1" s="1"/>
  <c r="AK3693" i="1"/>
  <c r="BC3693" i="1"/>
  <c r="BB3692" i="1"/>
  <c r="AY3692" i="1"/>
  <c r="AQ3692" i="1"/>
  <c r="AP3692" i="1"/>
  <c r="AO3692" i="1"/>
  <c r="W3692" i="1" s="1"/>
  <c r="AK3692" i="1"/>
  <c r="BB3691" i="1"/>
  <c r="AY3691" i="1"/>
  <c r="AQ3691" i="1"/>
  <c r="AP3691" i="1"/>
  <c r="AO3691" i="1"/>
  <c r="W3691" i="1" s="1"/>
  <c r="AK3691" i="1"/>
  <c r="AS3691" i="1"/>
  <c r="BB3690" i="1"/>
  <c r="AY3690" i="1"/>
  <c r="AQ3690" i="1"/>
  <c r="AP3690" i="1"/>
  <c r="AO3690" i="1"/>
  <c r="W3690" i="1" s="1"/>
  <c r="AK3690" i="1"/>
  <c r="AX3690" i="1"/>
  <c r="BB3689" i="1"/>
  <c r="AY3689" i="1"/>
  <c r="AQ3689" i="1"/>
  <c r="AP3689" i="1"/>
  <c r="AO3689" i="1"/>
  <c r="W3689" i="1" s="1"/>
  <c r="AK3689" i="1"/>
  <c r="AV3689" i="1"/>
  <c r="BB3688" i="1"/>
  <c r="AY3688" i="1"/>
  <c r="AQ3688" i="1"/>
  <c r="AP3688" i="1"/>
  <c r="AO3688" i="1"/>
  <c r="W3688" i="1" s="1"/>
  <c r="AK3688" i="1"/>
  <c r="AU3688" i="1"/>
  <c r="BB3687" i="1"/>
  <c r="AY3687" i="1"/>
  <c r="AQ3687" i="1"/>
  <c r="AP3687" i="1"/>
  <c r="AO3687" i="1"/>
  <c r="W3687" i="1" s="1"/>
  <c r="AK3687" i="1"/>
  <c r="BC3687" i="1"/>
  <c r="AZ3687" i="1" s="1"/>
  <c r="BC3686" i="1"/>
  <c r="BB3686" i="1"/>
  <c r="BA3686" i="1" s="1"/>
  <c r="AY3686" i="1"/>
  <c r="AQ3686" i="1"/>
  <c r="AP3686" i="1"/>
  <c r="AO3686" i="1"/>
  <c r="W3686" i="1" s="1"/>
  <c r="AK3686" i="1"/>
  <c r="AX3686" i="1"/>
  <c r="BC3685" i="1"/>
  <c r="BB3685" i="1"/>
  <c r="BA3685" i="1" s="1"/>
  <c r="AY3685" i="1"/>
  <c r="AQ3685" i="1"/>
  <c r="AP3685" i="1"/>
  <c r="AO3685" i="1"/>
  <c r="W3685" i="1" s="1"/>
  <c r="AK3685" i="1"/>
  <c r="AX3685" i="1"/>
  <c r="BC3684" i="1"/>
  <c r="BB3684" i="1"/>
  <c r="BA3684" i="1" s="1"/>
  <c r="AY3684" i="1"/>
  <c r="AQ3684" i="1"/>
  <c r="AP3684" i="1"/>
  <c r="AO3684" i="1"/>
  <c r="W3684" i="1" s="1"/>
  <c r="AK3684" i="1"/>
  <c r="AW3684" i="1"/>
  <c r="BC3683" i="1"/>
  <c r="BB3683" i="1"/>
  <c r="BA3683" i="1" s="1"/>
  <c r="AY3683" i="1"/>
  <c r="AQ3683" i="1"/>
  <c r="AP3683" i="1"/>
  <c r="AO3683" i="1"/>
  <c r="W3683" i="1" s="1"/>
  <c r="AK3683" i="1"/>
  <c r="AX3683" i="1"/>
  <c r="BC3682" i="1"/>
  <c r="BB3682" i="1"/>
  <c r="BA3682" i="1" s="1"/>
  <c r="AY3682" i="1"/>
  <c r="AQ3682" i="1"/>
  <c r="AP3682" i="1"/>
  <c r="AO3682" i="1"/>
  <c r="W3682" i="1" s="1"/>
  <c r="AK3682" i="1"/>
  <c r="AX3682" i="1"/>
  <c r="BC3681" i="1"/>
  <c r="BB3681" i="1"/>
  <c r="BA3681" i="1" s="1"/>
  <c r="AY3681" i="1"/>
  <c r="AQ3681" i="1"/>
  <c r="AP3681" i="1"/>
  <c r="AO3681" i="1"/>
  <c r="W3681" i="1" s="1"/>
  <c r="AK3681" i="1"/>
  <c r="AR3681" i="1"/>
  <c r="BC3680" i="1"/>
  <c r="BB3680" i="1"/>
  <c r="BA3680" i="1" s="1"/>
  <c r="AY3680" i="1"/>
  <c r="AQ3680" i="1"/>
  <c r="AP3680" i="1"/>
  <c r="AO3680" i="1"/>
  <c r="W3680" i="1" s="1"/>
  <c r="AK3680" i="1"/>
  <c r="BC3679" i="1"/>
  <c r="BB3679" i="1"/>
  <c r="BA3679" i="1" s="1"/>
  <c r="AY3679" i="1"/>
  <c r="AQ3679" i="1"/>
  <c r="AP3679" i="1"/>
  <c r="AO3679" i="1"/>
  <c r="W3679" i="1" s="1"/>
  <c r="AK3679" i="1"/>
  <c r="AV3679" i="1"/>
  <c r="BC3678" i="1"/>
  <c r="BB3678" i="1"/>
  <c r="BA3678" i="1" s="1"/>
  <c r="AY3678" i="1"/>
  <c r="AQ3678" i="1"/>
  <c r="AP3678" i="1"/>
  <c r="AO3678" i="1"/>
  <c r="W3678" i="1" s="1"/>
  <c r="AK3678" i="1"/>
  <c r="AW3678" i="1"/>
  <c r="BC3677" i="1"/>
  <c r="BB3677" i="1"/>
  <c r="AY3677" i="1"/>
  <c r="AQ3677" i="1"/>
  <c r="AP3677" i="1"/>
  <c r="AO3677" i="1"/>
  <c r="W3677" i="1" s="1"/>
  <c r="AK3677" i="1"/>
  <c r="AS3677" i="1"/>
  <c r="BC3676" i="1"/>
  <c r="BB3676" i="1"/>
  <c r="BA3676" i="1" s="1"/>
  <c r="AY3676" i="1"/>
  <c r="AQ3676" i="1"/>
  <c r="AP3676" i="1"/>
  <c r="AO3676" i="1"/>
  <c r="W3676" i="1" s="1"/>
  <c r="AK3676" i="1"/>
  <c r="AX3676" i="1"/>
  <c r="BC3675" i="1"/>
  <c r="BB3675" i="1"/>
  <c r="BA3675" i="1" s="1"/>
  <c r="AY3675" i="1"/>
  <c r="AQ3675" i="1"/>
  <c r="AP3675" i="1"/>
  <c r="AO3675" i="1"/>
  <c r="W3675" i="1" s="1"/>
  <c r="AK3675" i="1"/>
  <c r="BC3674" i="1"/>
  <c r="BB3674" i="1"/>
  <c r="BA3674" i="1" s="1"/>
  <c r="AY3674" i="1"/>
  <c r="AQ3674" i="1"/>
  <c r="AP3674" i="1"/>
  <c r="AO3674" i="1"/>
  <c r="W3674" i="1" s="1"/>
  <c r="AK3674" i="1"/>
  <c r="AW3674" i="1"/>
  <c r="BC3673" i="1"/>
  <c r="BB3673" i="1"/>
  <c r="BA3673" i="1" s="1"/>
  <c r="AY3673" i="1"/>
  <c r="AQ3673" i="1"/>
  <c r="AP3673" i="1"/>
  <c r="AO3673" i="1"/>
  <c r="W3673" i="1" s="1"/>
  <c r="AK3673" i="1"/>
  <c r="AV3673" i="1"/>
  <c r="BC3672" i="1"/>
  <c r="BB3672" i="1"/>
  <c r="BA3672" i="1" s="1"/>
  <c r="AY3672" i="1"/>
  <c r="AQ3672" i="1"/>
  <c r="AP3672" i="1"/>
  <c r="AO3672" i="1"/>
  <c r="W3672" i="1" s="1"/>
  <c r="AK3672" i="1"/>
  <c r="AV3672" i="1"/>
  <c r="BC3671" i="1"/>
  <c r="BB3671" i="1"/>
  <c r="BA3671" i="1" s="1"/>
  <c r="AY3671" i="1"/>
  <c r="AQ3671" i="1"/>
  <c r="AP3671" i="1"/>
  <c r="AO3671" i="1"/>
  <c r="W3671" i="1" s="1"/>
  <c r="AK3671" i="1"/>
  <c r="BC3670" i="1"/>
  <c r="BB3670" i="1"/>
  <c r="BA3670" i="1" s="1"/>
  <c r="AY3670" i="1"/>
  <c r="AQ3670" i="1"/>
  <c r="AP3670" i="1"/>
  <c r="AO3670" i="1"/>
  <c r="W3670" i="1" s="1"/>
  <c r="AK3670" i="1"/>
  <c r="AX3670" i="1"/>
  <c r="BC3669" i="1"/>
  <c r="BB3669" i="1"/>
  <c r="BA3669" i="1" s="1"/>
  <c r="AY3669" i="1"/>
  <c r="AQ3669" i="1"/>
  <c r="AP3669" i="1"/>
  <c r="AO3669" i="1"/>
  <c r="W3669" i="1" s="1"/>
  <c r="AK3669" i="1"/>
  <c r="BC3668" i="1"/>
  <c r="BB3668" i="1"/>
  <c r="BA3668" i="1" s="1"/>
  <c r="AY3668" i="1"/>
  <c r="AQ3668" i="1"/>
  <c r="AP3668" i="1"/>
  <c r="AO3668" i="1"/>
  <c r="W3668" i="1" s="1"/>
  <c r="AK3668" i="1"/>
  <c r="AW3668" i="1"/>
  <c r="BC3667" i="1"/>
  <c r="BB3667" i="1"/>
  <c r="BA3667" i="1" s="1"/>
  <c r="AY3667" i="1"/>
  <c r="AQ3667" i="1"/>
  <c r="AP3667" i="1"/>
  <c r="AO3667" i="1"/>
  <c r="W3667" i="1" s="1"/>
  <c r="AK3667" i="1"/>
  <c r="AW3667" i="1"/>
  <c r="BC3666" i="1"/>
  <c r="BB3666" i="1"/>
  <c r="BA3666" i="1" s="1"/>
  <c r="AY3666" i="1"/>
  <c r="AQ3666" i="1"/>
  <c r="AP3666" i="1"/>
  <c r="AO3666" i="1"/>
  <c r="W3666" i="1" s="1"/>
  <c r="AK3666" i="1"/>
  <c r="AW3666" i="1"/>
  <c r="BC3665" i="1"/>
  <c r="BB3665" i="1"/>
  <c r="BA3665" i="1" s="1"/>
  <c r="AY3665" i="1"/>
  <c r="AQ3665" i="1"/>
  <c r="AP3665" i="1"/>
  <c r="AO3665" i="1"/>
  <c r="W3665" i="1" s="1"/>
  <c r="AK3665" i="1"/>
  <c r="AV3665" i="1"/>
  <c r="BC3664" i="1"/>
  <c r="BB3664" i="1"/>
  <c r="BA3664" i="1" s="1"/>
  <c r="AY3664" i="1"/>
  <c r="AQ3664" i="1"/>
  <c r="AP3664" i="1"/>
  <c r="AO3664" i="1"/>
  <c r="W3664" i="1" s="1"/>
  <c r="AK3664" i="1"/>
  <c r="AW3664" i="1"/>
  <c r="BC3663" i="1"/>
  <c r="BB3663" i="1"/>
  <c r="BA3663" i="1" s="1"/>
  <c r="AY3663" i="1"/>
  <c r="AQ3663" i="1"/>
  <c r="AP3663" i="1"/>
  <c r="AO3663" i="1"/>
  <c r="W3663" i="1" s="1"/>
  <c r="AK3663" i="1"/>
  <c r="BC3662" i="1"/>
  <c r="BB3662" i="1"/>
  <c r="BA3662" i="1" s="1"/>
  <c r="AY3662" i="1"/>
  <c r="AQ3662" i="1"/>
  <c r="AP3662" i="1"/>
  <c r="AO3662" i="1"/>
  <c r="W3662" i="1" s="1"/>
  <c r="AK3662" i="1"/>
  <c r="AU3662" i="1"/>
  <c r="BC3661" i="1"/>
  <c r="BB3661" i="1"/>
  <c r="BA3661" i="1" s="1"/>
  <c r="AY3661" i="1"/>
  <c r="AQ3661" i="1"/>
  <c r="AP3661" i="1"/>
  <c r="AO3661" i="1"/>
  <c r="W3661" i="1" s="1"/>
  <c r="AK3661" i="1"/>
  <c r="AX3661" i="1"/>
  <c r="BC3660" i="1"/>
  <c r="BB3660" i="1"/>
  <c r="BA3660" i="1" s="1"/>
  <c r="AY3660" i="1"/>
  <c r="AQ3660" i="1"/>
  <c r="AP3660" i="1"/>
  <c r="AO3660" i="1"/>
  <c r="W3660" i="1" s="1"/>
  <c r="AK3660" i="1"/>
  <c r="AW3660" i="1"/>
  <c r="BC3659" i="1"/>
  <c r="BB3659" i="1"/>
  <c r="BA3659" i="1" s="1"/>
  <c r="AY3659" i="1"/>
  <c r="AQ3659" i="1"/>
  <c r="AP3659" i="1"/>
  <c r="AO3659" i="1"/>
  <c r="W3659" i="1" s="1"/>
  <c r="AK3659" i="1"/>
  <c r="AX3659" i="1"/>
  <c r="BC3658" i="1"/>
  <c r="BB3658" i="1"/>
  <c r="BA3658" i="1" s="1"/>
  <c r="AY3658" i="1"/>
  <c r="AQ3658" i="1"/>
  <c r="AP3658" i="1"/>
  <c r="AO3658" i="1"/>
  <c r="W3658" i="1" s="1"/>
  <c r="AK3658" i="1"/>
  <c r="AU3658" i="1"/>
  <c r="BB3657" i="1"/>
  <c r="AY3657" i="1"/>
  <c r="AQ3657" i="1"/>
  <c r="AP3657" i="1"/>
  <c r="AO3657" i="1"/>
  <c r="W3657" i="1" s="1"/>
  <c r="AK3657" i="1"/>
  <c r="AV3657" i="1"/>
  <c r="BB3656" i="1"/>
  <c r="AY3656" i="1"/>
  <c r="AQ3656" i="1"/>
  <c r="AP3656" i="1"/>
  <c r="AO3656" i="1"/>
  <c r="W3656" i="1" s="1"/>
  <c r="AK3656" i="1"/>
  <c r="AR3656" i="1"/>
  <c r="BB3655" i="1"/>
  <c r="AY3655" i="1"/>
  <c r="AQ3655" i="1"/>
  <c r="AP3655" i="1"/>
  <c r="AO3655" i="1"/>
  <c r="W3655" i="1" s="1"/>
  <c r="AK3655" i="1"/>
  <c r="BB3654" i="1"/>
  <c r="AY3654" i="1"/>
  <c r="AQ3654" i="1"/>
  <c r="AP3654" i="1"/>
  <c r="AO3654" i="1"/>
  <c r="W3654" i="1" s="1"/>
  <c r="AK3654" i="1"/>
  <c r="AR3654" i="1"/>
  <c r="BB3653" i="1"/>
  <c r="AY3653" i="1"/>
  <c r="AQ3653" i="1"/>
  <c r="AP3653" i="1"/>
  <c r="AO3653" i="1"/>
  <c r="W3653" i="1" s="1"/>
  <c r="AK3653" i="1"/>
  <c r="AV3653" i="1"/>
  <c r="BB3652" i="1"/>
  <c r="AY3652" i="1"/>
  <c r="AQ3652" i="1"/>
  <c r="AP3652" i="1"/>
  <c r="AO3652" i="1"/>
  <c r="W3652" i="1" s="1"/>
  <c r="AK3652" i="1"/>
  <c r="BB3651" i="1"/>
  <c r="AY3651" i="1"/>
  <c r="AQ3651" i="1"/>
  <c r="AP3651" i="1"/>
  <c r="AO3651" i="1"/>
  <c r="W3651" i="1" s="1"/>
  <c r="AK3651" i="1"/>
  <c r="BB3650" i="1"/>
  <c r="AY3650" i="1"/>
  <c r="AQ3650" i="1"/>
  <c r="AP3650" i="1"/>
  <c r="AO3650" i="1"/>
  <c r="W3650" i="1" s="1"/>
  <c r="AK3650" i="1"/>
  <c r="AX3650" i="1"/>
  <c r="BB3649" i="1"/>
  <c r="AY3649" i="1"/>
  <c r="AQ3649" i="1"/>
  <c r="AP3649" i="1"/>
  <c r="AO3649" i="1"/>
  <c r="W3649" i="1" s="1"/>
  <c r="AK3649" i="1"/>
  <c r="AW3649" i="1"/>
  <c r="BB3648" i="1"/>
  <c r="AY3648" i="1"/>
  <c r="AQ3648" i="1"/>
  <c r="AP3648" i="1"/>
  <c r="AO3648" i="1"/>
  <c r="W3648" i="1" s="1"/>
  <c r="AK3648" i="1"/>
  <c r="AX3648" i="1"/>
  <c r="BB3647" i="1"/>
  <c r="AY3647" i="1"/>
  <c r="AQ3647" i="1"/>
  <c r="AP3647" i="1"/>
  <c r="AO3647" i="1"/>
  <c r="W3647" i="1" s="1"/>
  <c r="AK3647" i="1"/>
  <c r="AS3647" i="1"/>
  <c r="BB3646" i="1"/>
  <c r="AY3646" i="1"/>
  <c r="AQ3646" i="1"/>
  <c r="AP3646" i="1"/>
  <c r="AO3646" i="1"/>
  <c r="W3646" i="1" s="1"/>
  <c r="AK3646" i="1"/>
  <c r="AU3646" i="1"/>
  <c r="BB3645" i="1"/>
  <c r="AY3645" i="1"/>
  <c r="AQ3645" i="1"/>
  <c r="AP3645" i="1"/>
  <c r="AO3645" i="1"/>
  <c r="W3645" i="1" s="1"/>
  <c r="AK3645" i="1"/>
  <c r="BC3645" i="1"/>
  <c r="BB3644" i="1"/>
  <c r="AY3644" i="1"/>
  <c r="AQ3644" i="1"/>
  <c r="AP3644" i="1"/>
  <c r="AO3644" i="1"/>
  <c r="W3644" i="1" s="1"/>
  <c r="AK3644" i="1"/>
  <c r="AT3644" i="1"/>
  <c r="BB3643" i="1"/>
  <c r="AY3643" i="1"/>
  <c r="AQ3643" i="1"/>
  <c r="AP3643" i="1"/>
  <c r="AO3643" i="1"/>
  <c r="W3643" i="1" s="1"/>
  <c r="AK3643" i="1"/>
  <c r="AU3643" i="1"/>
  <c r="BB3642" i="1"/>
  <c r="AY3642" i="1"/>
  <c r="AQ3642" i="1"/>
  <c r="AP3642" i="1"/>
  <c r="AO3642" i="1"/>
  <c r="W3642" i="1" s="1"/>
  <c r="AK3642" i="1"/>
  <c r="AT3642" i="1"/>
  <c r="BB3641" i="1"/>
  <c r="AY3641" i="1"/>
  <c r="AQ3641" i="1"/>
  <c r="AP3641" i="1"/>
  <c r="AO3641" i="1"/>
  <c r="W3641" i="1" s="1"/>
  <c r="AK3641" i="1"/>
  <c r="AX3641" i="1"/>
  <c r="BB3640" i="1"/>
  <c r="AY3640" i="1"/>
  <c r="AQ3640" i="1"/>
  <c r="AP3640" i="1"/>
  <c r="AO3640" i="1"/>
  <c r="W3640" i="1" s="1"/>
  <c r="AK3640" i="1"/>
  <c r="AT3640" i="1"/>
  <c r="BB3639" i="1"/>
  <c r="AY3639" i="1"/>
  <c r="AQ3639" i="1"/>
  <c r="AP3639" i="1"/>
  <c r="AO3639" i="1"/>
  <c r="W3639" i="1" s="1"/>
  <c r="AK3639" i="1"/>
  <c r="AV3639" i="1"/>
  <c r="BB3638" i="1"/>
  <c r="AY3638" i="1"/>
  <c r="AQ3638" i="1"/>
  <c r="AP3638" i="1"/>
  <c r="AO3638" i="1"/>
  <c r="W3638" i="1" s="1"/>
  <c r="AK3638" i="1"/>
  <c r="AT3638" i="1"/>
  <c r="BB3637" i="1"/>
  <c r="AY3637" i="1"/>
  <c r="AQ3637" i="1"/>
  <c r="AP3637" i="1"/>
  <c r="AO3637" i="1"/>
  <c r="W3637" i="1" s="1"/>
  <c r="AK3637" i="1"/>
  <c r="AV3637" i="1"/>
  <c r="BB3636" i="1"/>
  <c r="AY3636" i="1"/>
  <c r="AQ3636" i="1"/>
  <c r="AP3636" i="1"/>
  <c r="AO3636" i="1"/>
  <c r="W3636" i="1" s="1"/>
  <c r="AK3636" i="1"/>
  <c r="AT3636" i="1"/>
  <c r="BB3635" i="1"/>
  <c r="AY3635" i="1"/>
  <c r="AQ3635" i="1"/>
  <c r="AP3635" i="1"/>
  <c r="AO3635" i="1"/>
  <c r="W3635" i="1" s="1"/>
  <c r="AK3635" i="1"/>
  <c r="BC3635" i="1"/>
  <c r="BB3634" i="1"/>
  <c r="AY3634" i="1"/>
  <c r="AQ3634" i="1"/>
  <c r="AP3634" i="1"/>
  <c r="AO3634" i="1"/>
  <c r="W3634" i="1" s="1"/>
  <c r="AK3634" i="1"/>
  <c r="AS3634" i="1"/>
  <c r="BB3633" i="1"/>
  <c r="AY3633" i="1"/>
  <c r="AQ3633" i="1"/>
  <c r="AP3633" i="1"/>
  <c r="AO3633" i="1"/>
  <c r="W3633" i="1" s="1"/>
  <c r="AK3633" i="1"/>
  <c r="BC3633" i="1"/>
  <c r="BB3632" i="1"/>
  <c r="AY3632" i="1"/>
  <c r="AQ3632" i="1"/>
  <c r="AP3632" i="1"/>
  <c r="AO3632" i="1"/>
  <c r="W3632" i="1" s="1"/>
  <c r="AK3632" i="1"/>
  <c r="AT3632" i="1"/>
  <c r="BB3631" i="1"/>
  <c r="AY3631" i="1"/>
  <c r="AQ3631" i="1"/>
  <c r="AP3631" i="1"/>
  <c r="AO3631" i="1"/>
  <c r="W3631" i="1" s="1"/>
  <c r="AK3631" i="1"/>
  <c r="AT3631" i="1"/>
  <c r="BB3630" i="1"/>
  <c r="AY3630" i="1"/>
  <c r="AQ3630" i="1"/>
  <c r="AP3630" i="1"/>
  <c r="AO3630" i="1"/>
  <c r="W3630" i="1" s="1"/>
  <c r="AK3630" i="1"/>
  <c r="AX3630" i="1"/>
  <c r="BB3629" i="1"/>
  <c r="AY3629" i="1"/>
  <c r="AQ3629" i="1"/>
  <c r="AP3629" i="1"/>
  <c r="AO3629" i="1"/>
  <c r="W3629" i="1" s="1"/>
  <c r="AK3629" i="1"/>
  <c r="AU3629" i="1"/>
  <c r="BB3628" i="1"/>
  <c r="AY3628" i="1"/>
  <c r="AQ3628" i="1"/>
  <c r="AP3628" i="1"/>
  <c r="AO3628" i="1"/>
  <c r="W3628" i="1" s="1"/>
  <c r="AK3628" i="1"/>
  <c r="AT3628" i="1"/>
  <c r="BB3627" i="1"/>
  <c r="AY3627" i="1"/>
  <c r="AQ3627" i="1"/>
  <c r="AP3627" i="1"/>
  <c r="AO3627" i="1"/>
  <c r="W3627" i="1" s="1"/>
  <c r="AK3627" i="1"/>
  <c r="AU3627" i="1"/>
  <c r="BB3626" i="1"/>
  <c r="AY3626" i="1"/>
  <c r="AQ3626" i="1"/>
  <c r="AP3626" i="1"/>
  <c r="AO3626" i="1"/>
  <c r="W3626" i="1" s="1"/>
  <c r="AK3626" i="1"/>
  <c r="AR3626" i="1"/>
  <c r="BB3625" i="1"/>
  <c r="AY3625" i="1"/>
  <c r="AQ3625" i="1"/>
  <c r="AP3625" i="1"/>
  <c r="AO3625" i="1"/>
  <c r="W3625" i="1" s="1"/>
  <c r="AK3625" i="1"/>
  <c r="AS3625" i="1"/>
  <c r="BB3624" i="1"/>
  <c r="AY3624" i="1"/>
  <c r="AQ3624" i="1"/>
  <c r="AP3624" i="1"/>
  <c r="AO3624" i="1"/>
  <c r="W3624" i="1" s="1"/>
  <c r="AK3624" i="1"/>
  <c r="AT3624" i="1"/>
  <c r="BB3623" i="1"/>
  <c r="AY3623" i="1"/>
  <c r="AQ3623" i="1"/>
  <c r="AP3623" i="1"/>
  <c r="AO3623" i="1"/>
  <c r="W3623" i="1" s="1"/>
  <c r="AK3623" i="1"/>
  <c r="AW3623" i="1"/>
  <c r="BB3622" i="1"/>
  <c r="AY3622" i="1"/>
  <c r="AQ3622" i="1"/>
  <c r="AP3622" i="1"/>
  <c r="AO3622" i="1"/>
  <c r="W3622" i="1" s="1"/>
  <c r="AK3622" i="1"/>
  <c r="AT3622" i="1"/>
  <c r="BB3621" i="1"/>
  <c r="AY3621" i="1"/>
  <c r="AQ3621" i="1"/>
  <c r="AP3621" i="1"/>
  <c r="AO3621" i="1"/>
  <c r="W3621" i="1" s="1"/>
  <c r="AK3621" i="1"/>
  <c r="AU3621" i="1"/>
  <c r="BB3620" i="1"/>
  <c r="AY3620" i="1"/>
  <c r="AQ3620" i="1"/>
  <c r="AP3620" i="1"/>
  <c r="AO3620" i="1"/>
  <c r="W3620" i="1" s="1"/>
  <c r="AK3620" i="1"/>
  <c r="AT3620" i="1"/>
  <c r="BB3619" i="1"/>
  <c r="AY3619" i="1"/>
  <c r="AQ3619" i="1"/>
  <c r="AP3619" i="1"/>
  <c r="AO3619" i="1"/>
  <c r="W3619" i="1" s="1"/>
  <c r="AK3619" i="1"/>
  <c r="AS3619" i="1"/>
  <c r="BB3618" i="1"/>
  <c r="AY3618" i="1"/>
  <c r="AQ3618" i="1"/>
  <c r="AP3618" i="1"/>
  <c r="AO3618" i="1"/>
  <c r="W3618" i="1" s="1"/>
  <c r="AK3618" i="1"/>
  <c r="AV3618" i="1"/>
  <c r="BB3617" i="1"/>
  <c r="AY3617" i="1"/>
  <c r="AQ3617" i="1"/>
  <c r="AP3617" i="1"/>
  <c r="AO3617" i="1"/>
  <c r="W3617" i="1" s="1"/>
  <c r="AK3617" i="1"/>
  <c r="AU3617" i="1"/>
  <c r="BB3616" i="1"/>
  <c r="AY3616" i="1"/>
  <c r="AQ3616" i="1"/>
  <c r="AP3616" i="1"/>
  <c r="AO3616" i="1"/>
  <c r="W3616" i="1" s="1"/>
  <c r="AK3616" i="1"/>
  <c r="AV3616" i="1"/>
  <c r="BB3615" i="1"/>
  <c r="AY3615" i="1"/>
  <c r="AQ3615" i="1"/>
  <c r="AP3615" i="1"/>
  <c r="AO3615" i="1"/>
  <c r="W3615" i="1" s="1"/>
  <c r="AK3615" i="1"/>
  <c r="AU3615" i="1"/>
  <c r="BB3614" i="1"/>
  <c r="AY3614" i="1"/>
  <c r="AQ3614" i="1"/>
  <c r="AP3614" i="1"/>
  <c r="AO3614" i="1"/>
  <c r="W3614" i="1" s="1"/>
  <c r="AK3614" i="1"/>
  <c r="AV3614" i="1"/>
  <c r="BB3613" i="1"/>
  <c r="AY3613" i="1"/>
  <c r="AQ3613" i="1"/>
  <c r="AP3613" i="1"/>
  <c r="AO3613" i="1"/>
  <c r="W3613" i="1" s="1"/>
  <c r="AK3613" i="1"/>
  <c r="AV3613" i="1"/>
  <c r="BB3612" i="1"/>
  <c r="AY3612" i="1"/>
  <c r="AQ3612" i="1"/>
  <c r="AP3612" i="1"/>
  <c r="AO3612" i="1"/>
  <c r="W3612" i="1" s="1"/>
  <c r="AK3612" i="1"/>
  <c r="AV3612" i="1"/>
  <c r="BB3611" i="1"/>
  <c r="AY3611" i="1"/>
  <c r="AQ3611" i="1"/>
  <c r="AP3611" i="1"/>
  <c r="AO3611" i="1"/>
  <c r="W3611" i="1" s="1"/>
  <c r="AK3611" i="1"/>
  <c r="AT3611" i="1"/>
  <c r="BB3610" i="1"/>
  <c r="AY3610" i="1"/>
  <c r="AQ3610" i="1"/>
  <c r="AP3610" i="1"/>
  <c r="AO3610" i="1"/>
  <c r="W3610" i="1" s="1"/>
  <c r="AK3610" i="1"/>
  <c r="AV3610" i="1"/>
  <c r="BB3609" i="1"/>
  <c r="AY3609" i="1"/>
  <c r="AQ3609" i="1"/>
  <c r="AP3609" i="1"/>
  <c r="AO3609" i="1"/>
  <c r="W3609" i="1" s="1"/>
  <c r="AK3609" i="1"/>
  <c r="AS3609" i="1"/>
  <c r="BB3608" i="1"/>
  <c r="AY3608" i="1"/>
  <c r="AQ3608" i="1"/>
  <c r="AP3608" i="1"/>
  <c r="AO3608" i="1"/>
  <c r="W3608" i="1" s="1"/>
  <c r="AK3608" i="1"/>
  <c r="AV3608" i="1"/>
  <c r="BB3607" i="1"/>
  <c r="AY3607" i="1"/>
  <c r="AQ3607" i="1"/>
  <c r="AP3607" i="1"/>
  <c r="AO3607" i="1"/>
  <c r="W3607" i="1" s="1"/>
  <c r="AK3607" i="1"/>
  <c r="AW3607" i="1"/>
  <c r="BC3606" i="1"/>
  <c r="BB3606" i="1"/>
  <c r="BA3606" i="1" s="1"/>
  <c r="AY3606" i="1"/>
  <c r="AQ3606" i="1"/>
  <c r="AP3606" i="1"/>
  <c r="AO3606" i="1"/>
  <c r="W3606" i="1" s="1"/>
  <c r="AK3606" i="1"/>
  <c r="BB3605" i="1"/>
  <c r="AY3605" i="1"/>
  <c r="AQ3605" i="1"/>
  <c r="AP3605" i="1"/>
  <c r="AO3605" i="1"/>
  <c r="W3605" i="1" s="1"/>
  <c r="AK3605" i="1"/>
  <c r="AT3605" i="1"/>
  <c r="BB3604" i="1"/>
  <c r="AY3604" i="1"/>
  <c r="AQ3604" i="1"/>
  <c r="AP3604" i="1"/>
  <c r="AO3604" i="1"/>
  <c r="W3604" i="1" s="1"/>
  <c r="AK3604" i="1"/>
  <c r="AS3604" i="1"/>
  <c r="BB3603" i="1"/>
  <c r="AY3603" i="1"/>
  <c r="AQ3603" i="1"/>
  <c r="AP3603" i="1"/>
  <c r="AO3603" i="1"/>
  <c r="W3603" i="1" s="1"/>
  <c r="AK3603" i="1"/>
  <c r="AW3603" i="1"/>
  <c r="BC3602" i="1"/>
  <c r="BB3602" i="1"/>
  <c r="BA3602" i="1" s="1"/>
  <c r="AY3602" i="1"/>
  <c r="AQ3602" i="1"/>
  <c r="AP3602" i="1"/>
  <c r="AO3602" i="1"/>
  <c r="W3602" i="1" s="1"/>
  <c r="AK3602" i="1"/>
  <c r="BB3601" i="1"/>
  <c r="AY3601" i="1"/>
  <c r="AQ3601" i="1"/>
  <c r="AP3601" i="1"/>
  <c r="AO3601" i="1"/>
  <c r="W3601" i="1" s="1"/>
  <c r="AK3601" i="1"/>
  <c r="AW3601" i="1"/>
  <c r="BC3600" i="1"/>
  <c r="BB3600" i="1"/>
  <c r="BA3600" i="1" s="1"/>
  <c r="AY3600" i="1"/>
  <c r="AQ3600" i="1"/>
  <c r="AP3600" i="1"/>
  <c r="AO3600" i="1"/>
  <c r="W3600" i="1" s="1"/>
  <c r="AK3600" i="1"/>
  <c r="AS3600" i="1"/>
  <c r="BC3599" i="1"/>
  <c r="BB3599" i="1"/>
  <c r="BA3599" i="1" s="1"/>
  <c r="AY3599" i="1"/>
  <c r="AQ3599" i="1"/>
  <c r="AP3599" i="1"/>
  <c r="AO3599" i="1"/>
  <c r="W3599" i="1" s="1"/>
  <c r="AK3599" i="1"/>
  <c r="AS3599" i="1"/>
  <c r="AK3598" i="1"/>
  <c r="AO3598" i="1"/>
  <c r="W3598" i="1" s="1"/>
  <c r="AP3598" i="1"/>
  <c r="AQ3598" i="1"/>
  <c r="AY3598" i="1"/>
  <c r="BB3598" i="1"/>
  <c r="BA3598" i="1" s="1"/>
  <c r="BC3598" i="1"/>
  <c r="AZ3598" i="1" s="1"/>
  <c r="BC88" i="1" l="1"/>
  <c r="AZ88" i="1" s="1"/>
  <c r="BA85" i="1"/>
  <c r="BA50" i="1"/>
  <c r="BC64" i="1"/>
  <c r="AZ64" i="1" s="1"/>
  <c r="BC50" i="1"/>
  <c r="AZ50" i="1" s="1"/>
  <c r="BA66" i="1"/>
  <c r="BC66" i="1"/>
  <c r="AZ66" i="1" s="1"/>
  <c r="BA83" i="1"/>
  <c r="BA88" i="1"/>
  <c r="BA82" i="1"/>
  <c r="BA87" i="1"/>
  <c r="BC87" i="1"/>
  <c r="AZ87" i="1" s="1"/>
  <c r="BC83" i="1"/>
  <c r="AZ83" i="1" s="1"/>
  <c r="BA84" i="1"/>
  <c r="BC84" i="1"/>
  <c r="AZ84" i="1" s="1"/>
  <c r="BC90" i="1"/>
  <c r="AZ90" i="1" s="1"/>
  <c r="BA63" i="1"/>
  <c r="BC82" i="1"/>
  <c r="AZ82" i="1" s="1"/>
  <c r="BC85" i="1"/>
  <c r="AZ85" i="1" s="1"/>
  <c r="BA98" i="1"/>
  <c r="BA109" i="1"/>
  <c r="BC98" i="1"/>
  <c r="AZ98" i="1" s="1"/>
  <c r="BA111" i="1"/>
  <c r="BA91" i="1"/>
  <c r="BA94" i="1"/>
  <c r="BA97" i="1"/>
  <c r="BC111" i="1"/>
  <c r="AZ111" i="1" s="1"/>
  <c r="BC91" i="1"/>
  <c r="AZ91" i="1" s="1"/>
  <c r="BC97" i="1"/>
  <c r="AZ97" i="1" s="1"/>
  <c r="BA90" i="1"/>
  <c r="BC110" i="1"/>
  <c r="AZ110" i="1" s="1"/>
  <c r="BA108" i="1"/>
  <c r="BC108" i="1"/>
  <c r="AZ108" i="1" s="1"/>
  <c r="BA58" i="1"/>
  <c r="BC58" i="1"/>
  <c r="AZ58" i="1" s="1"/>
  <c r="BC107" i="1"/>
  <c r="AZ107" i="1" s="1"/>
  <c r="BA113" i="1"/>
  <c r="BC113" i="1"/>
  <c r="AZ113" i="1" s="1"/>
  <c r="BA57" i="1"/>
  <c r="BA107" i="1"/>
  <c r="BA110" i="1"/>
  <c r="BC57" i="1"/>
  <c r="AZ57" i="1" s="1"/>
  <c r="BA64" i="1"/>
  <c r="BC63" i="1"/>
  <c r="AZ63" i="1" s="1"/>
  <c r="BC69" i="1"/>
  <c r="AZ69" i="1" s="1"/>
  <c r="BC109" i="1"/>
  <c r="AZ109" i="1" s="1"/>
  <c r="BC68" i="1"/>
  <c r="AZ68" i="1" s="1"/>
  <c r="BA68" i="1"/>
  <c r="BA29" i="1"/>
  <c r="S29" i="1"/>
  <c r="T29" i="1" s="1"/>
  <c r="BC29" i="1"/>
  <c r="AZ29" i="1" s="1"/>
  <c r="AS68" i="1"/>
  <c r="S68" i="1"/>
  <c r="T68" i="1" s="1"/>
  <c r="Z127" i="1"/>
  <c r="AI127" i="1" s="1"/>
  <c r="S127" i="1"/>
  <c r="T127" i="1" s="1"/>
  <c r="Z126" i="1"/>
  <c r="AI126" i="1" s="1"/>
  <c r="S126" i="1"/>
  <c r="T126" i="1" s="1"/>
  <c r="BC114" i="1"/>
  <c r="AZ114" i="1" s="1"/>
  <c r="S114" i="1"/>
  <c r="T114" i="1" s="1"/>
  <c r="BB112" i="1"/>
  <c r="BA112" i="1" s="1"/>
  <c r="S112" i="1"/>
  <c r="T112" i="1" s="1"/>
  <c r="R94" i="1"/>
  <c r="S94" i="1"/>
  <c r="T94" i="1" s="1"/>
  <c r="BC71" i="1"/>
  <c r="AZ71" i="1" s="1"/>
  <c r="S71" i="1"/>
  <c r="T71" i="1" s="1"/>
  <c r="BC61" i="1"/>
  <c r="AZ61" i="1" s="1"/>
  <c r="S61" i="1"/>
  <c r="T61" i="1" s="1"/>
  <c r="BC60" i="1"/>
  <c r="AZ60" i="1" s="1"/>
  <c r="S60" i="1"/>
  <c r="T60" i="1" s="1"/>
  <c r="BC59" i="1"/>
  <c r="AZ59" i="1" s="1"/>
  <c r="S59" i="1"/>
  <c r="T59" i="1" s="1"/>
  <c r="BC56" i="1"/>
  <c r="AZ56" i="1" s="1"/>
  <c r="S56" i="1"/>
  <c r="T56" i="1" s="1"/>
  <c r="BC48" i="1"/>
  <c r="AZ48" i="1" s="1"/>
  <c r="S48" i="1"/>
  <c r="T48" i="1" s="1"/>
  <c r="BC39" i="1"/>
  <c r="AZ39" i="1" s="1"/>
  <c r="S39" i="1"/>
  <c r="T39" i="1" s="1"/>
  <c r="BC38" i="1"/>
  <c r="AZ38" i="1" s="1"/>
  <c r="S38" i="1"/>
  <c r="T38" i="1" s="1"/>
  <c r="BC28" i="1"/>
  <c r="AZ28" i="1" s="1"/>
  <c r="S28" i="1"/>
  <c r="T28" i="1" s="1"/>
  <c r="S2" i="1"/>
  <c r="T2" i="1" s="1"/>
  <c r="AR2" i="1"/>
  <c r="AS2" i="1"/>
  <c r="AT2" i="1"/>
  <c r="BB17" i="1"/>
  <c r="BA17" i="1" s="1"/>
  <c r="BC17" i="1"/>
  <c r="AZ17" i="1" s="1"/>
  <c r="BC27" i="1"/>
  <c r="AZ27" i="1" s="1"/>
  <c r="BB27" i="1"/>
  <c r="BA27" i="1" s="1"/>
  <c r="BC26" i="1"/>
  <c r="AZ26" i="1" s="1"/>
  <c r="BB26" i="1"/>
  <c r="BA26" i="1" s="1"/>
  <c r="BC23" i="1"/>
  <c r="AZ23" i="1" s="1"/>
  <c r="BB23" i="1"/>
  <c r="BA23" i="1" s="1"/>
  <c r="BC22" i="1"/>
  <c r="AZ22" i="1" s="1"/>
  <c r="BB22" i="1"/>
  <c r="BA22" i="1" s="1"/>
  <c r="BC21" i="1"/>
  <c r="AZ21" i="1" s="1"/>
  <c r="BB21" i="1"/>
  <c r="BA21" i="1" s="1"/>
  <c r="BC20" i="1"/>
  <c r="AZ20" i="1" s="1"/>
  <c r="BB20" i="1"/>
  <c r="BA20" i="1" s="1"/>
  <c r="BC19" i="1"/>
  <c r="AZ19" i="1" s="1"/>
  <c r="BB19" i="1"/>
  <c r="BA19" i="1" s="1"/>
  <c r="BC18" i="1"/>
  <c r="AZ18" i="1" s="1"/>
  <c r="BB18" i="1"/>
  <c r="BA18" i="1" s="1"/>
  <c r="BC16" i="1"/>
  <c r="AZ16" i="1" s="1"/>
  <c r="BB16" i="1"/>
  <c r="BA16" i="1" s="1"/>
  <c r="Z15" i="1"/>
  <c r="AI15" i="1" s="1"/>
  <c r="BC15" i="1"/>
  <c r="AZ15" i="1" s="1"/>
  <c r="BB15" i="1"/>
  <c r="BA15" i="1" s="1"/>
  <c r="BC14" i="1"/>
  <c r="AZ14" i="1" s="1"/>
  <c r="BB14" i="1"/>
  <c r="BA14" i="1" s="1"/>
  <c r="BC13" i="1"/>
  <c r="AZ13" i="1" s="1"/>
  <c r="BB13" i="1"/>
  <c r="BA13" i="1" s="1"/>
  <c r="BC12" i="1"/>
  <c r="AZ12" i="1" s="1"/>
  <c r="BB12" i="1"/>
  <c r="BA12" i="1" s="1"/>
  <c r="BC11" i="1"/>
  <c r="AZ11" i="1" s="1"/>
  <c r="BB11" i="1"/>
  <c r="BA11" i="1" s="1"/>
  <c r="BC10" i="1"/>
  <c r="AZ10" i="1" s="1"/>
  <c r="BB10" i="1"/>
  <c r="BA10" i="1" s="1"/>
  <c r="BC7" i="1"/>
  <c r="AZ7" i="1" s="1"/>
  <c r="BB7" i="1"/>
  <c r="BA7" i="1" s="1"/>
  <c r="BC6" i="1"/>
  <c r="AZ6" i="1" s="1"/>
  <c r="BB6" i="1"/>
  <c r="BA6" i="1" s="1"/>
  <c r="BC5" i="1"/>
  <c r="AZ5" i="1" s="1"/>
  <c r="BB5" i="1"/>
  <c r="BA5" i="1" s="1"/>
  <c r="BC4" i="1"/>
  <c r="AZ4" i="1" s="1"/>
  <c r="BB4" i="1"/>
  <c r="BA4" i="1" s="1"/>
  <c r="BC3" i="1"/>
  <c r="AZ3" i="1" s="1"/>
  <c r="BB3" i="1"/>
  <c r="BA3" i="1" s="1"/>
  <c r="BC2" i="1"/>
  <c r="AZ2" i="1" s="1"/>
  <c r="BB2" i="1"/>
  <c r="BA2" i="1" s="1"/>
  <c r="BC70" i="1"/>
  <c r="AZ70" i="1" s="1"/>
  <c r="BB70" i="1"/>
  <c r="BA70" i="1" s="1"/>
  <c r="AU70" i="1"/>
  <c r="AH41" i="1"/>
  <c r="BB41" i="1" s="1"/>
  <c r="BA41" i="1" s="1"/>
  <c r="AH46" i="1"/>
  <c r="BB46" i="1" s="1"/>
  <c r="BA46" i="1" s="1"/>
  <c r="AH47" i="1"/>
  <c r="BB47" i="1" s="1"/>
  <c r="BA47" i="1" s="1"/>
  <c r="AH48" i="1"/>
  <c r="BB48" i="1" s="1"/>
  <c r="BA48" i="1" s="1"/>
  <c r="BA28" i="1"/>
  <c r="AH39" i="1"/>
  <c r="AH103" i="1"/>
  <c r="BB103" i="1" s="1"/>
  <c r="BA103" i="1" s="1"/>
  <c r="BC76" i="1"/>
  <c r="AZ76" i="1" s="1"/>
  <c r="AH76" i="1"/>
  <c r="AX76" i="1" s="1"/>
  <c r="BC73" i="1"/>
  <c r="AZ73" i="1" s="1"/>
  <c r="Z73" i="1"/>
  <c r="AI73" i="1" s="1"/>
  <c r="BC74" i="1"/>
  <c r="AZ74" i="1" s="1"/>
  <c r="Z74" i="1"/>
  <c r="AI74" i="1" s="1"/>
  <c r="BC72" i="1"/>
  <c r="AZ72" i="1" s="1"/>
  <c r="AX72" i="1"/>
  <c r="BC62" i="1"/>
  <c r="AZ62" i="1" s="1"/>
  <c r="Z62" i="1"/>
  <c r="AI62" i="1" s="1"/>
  <c r="BC65" i="1"/>
  <c r="AZ65" i="1" s="1"/>
  <c r="Z65" i="1"/>
  <c r="AI65" i="1" s="1"/>
  <c r="BC67" i="1"/>
  <c r="AZ67" i="1" s="1"/>
  <c r="Z67" i="1"/>
  <c r="AI67" i="1" s="1"/>
  <c r="BB71" i="1"/>
  <c r="BA71" i="1" s="1"/>
  <c r="BB59" i="1"/>
  <c r="BA59" i="1" s="1"/>
  <c r="BC112" i="1"/>
  <c r="AZ112" i="1" s="1"/>
  <c r="BB65" i="1"/>
  <c r="BA65" i="1" s="1"/>
  <c r="BB60" i="1"/>
  <c r="BA60" i="1" s="1"/>
  <c r="BB61" i="1"/>
  <c r="BA61" i="1" s="1"/>
  <c r="BB114" i="1"/>
  <c r="BA114" i="1" s="1"/>
  <c r="BB56" i="1"/>
  <c r="BA56" i="1" s="1"/>
  <c r="BB62" i="1"/>
  <c r="BA62" i="1" s="1"/>
  <c r="BB67" i="1"/>
  <c r="BA67" i="1" s="1"/>
  <c r="BB38" i="1"/>
  <c r="BA38" i="1" s="1"/>
  <c r="BB74" i="1"/>
  <c r="BA74" i="1" s="1"/>
  <c r="BB73" i="1"/>
  <c r="BA73" i="1" s="1"/>
  <c r="BA72" i="1"/>
  <c r="Z45" i="1"/>
  <c r="AI45" i="1" s="1"/>
  <c r="Z50" i="1"/>
  <c r="AI50" i="1" s="1"/>
  <c r="Z54" i="1"/>
  <c r="AI54" i="1" s="1"/>
  <c r="Z58" i="1"/>
  <c r="AI58" i="1" s="1"/>
  <c r="Z66" i="1"/>
  <c r="AI66" i="1" s="1"/>
  <c r="AX3699" i="1"/>
  <c r="AX3717" i="1"/>
  <c r="AT3725" i="1"/>
  <c r="AU3716" i="1"/>
  <c r="AX3724" i="1"/>
  <c r="AV3718" i="1"/>
  <c r="AX3726" i="1"/>
  <c r="AT3719" i="1"/>
  <c r="AW3727" i="1"/>
  <c r="AX3730" i="1"/>
  <c r="BC3733" i="1"/>
  <c r="AZ3733" i="1" s="1"/>
  <c r="AW3734" i="1"/>
  <c r="AS3735" i="1"/>
  <c r="AU3736" i="1"/>
  <c r="AT3700" i="1"/>
  <c r="AT3703" i="1"/>
  <c r="AS3707" i="1"/>
  <c r="AT3720" i="1"/>
  <c r="AS3708" i="1"/>
  <c r="AW3721" i="1"/>
  <c r="AX3709" i="1"/>
  <c r="AW3710" i="1"/>
  <c r="AV3711" i="1"/>
  <c r="BC3713" i="1"/>
  <c r="AZ3713" i="1" s="1"/>
  <c r="AV3722" i="1"/>
  <c r="AX3715" i="1"/>
  <c r="AX3723" i="1"/>
  <c r="Z43" i="1"/>
  <c r="AI43" i="1" s="1"/>
  <c r="Z48" i="1"/>
  <c r="AI48" i="1" s="1"/>
  <c r="Z52" i="1"/>
  <c r="AI52" i="1" s="1"/>
  <c r="Z56" i="1"/>
  <c r="AI56" i="1" s="1"/>
  <c r="Z60" i="1"/>
  <c r="AI60" i="1" s="1"/>
  <c r="Z64" i="1"/>
  <c r="AI64" i="1" s="1"/>
  <c r="Z39" i="1"/>
  <c r="AI39" i="1" s="1"/>
  <c r="Z37" i="1"/>
  <c r="AI37" i="1" s="1"/>
  <c r="Z41" i="1"/>
  <c r="AI41" i="1" s="1"/>
  <c r="AV3744" i="1"/>
  <c r="AX3748" i="1"/>
  <c r="AW3754" i="1"/>
  <c r="BC3759" i="1"/>
  <c r="AZ3759" i="1" s="1"/>
  <c r="AV3763" i="1"/>
  <c r="AV3768" i="1"/>
  <c r="AU9" i="1"/>
  <c r="T9" i="1"/>
  <c r="R9" i="1"/>
  <c r="Z9" i="1"/>
  <c r="R17" i="1"/>
  <c r="T17" i="1"/>
  <c r="Z17" i="1"/>
  <c r="AI17" i="1" s="1"/>
  <c r="T25" i="1"/>
  <c r="R25" i="1"/>
  <c r="Z25" i="1"/>
  <c r="R161" i="1"/>
  <c r="T161" i="1"/>
  <c r="Z161" i="1"/>
  <c r="AI161" i="1" s="1"/>
  <c r="AV162" i="1"/>
  <c r="R162" i="1"/>
  <c r="T162" i="1"/>
  <c r="Z162" i="1"/>
  <c r="AI162" i="1" s="1"/>
  <c r="AX163" i="1"/>
  <c r="T163" i="1"/>
  <c r="R163" i="1"/>
  <c r="Z163" i="1"/>
  <c r="AI163" i="1" s="1"/>
  <c r="BC164" i="1"/>
  <c r="AZ164" i="1" s="1"/>
  <c r="R164" i="1"/>
  <c r="T164" i="1"/>
  <c r="Z164" i="1"/>
  <c r="AI164" i="1" s="1"/>
  <c r="BC169" i="1"/>
  <c r="AZ169" i="1" s="1"/>
  <c r="R169" i="1"/>
  <c r="T169" i="1"/>
  <c r="Z169" i="1"/>
  <c r="AI169" i="1" s="1"/>
  <c r="R171" i="1"/>
  <c r="T171" i="1"/>
  <c r="Z171" i="1"/>
  <c r="AI171" i="1" s="1"/>
  <c r="AS306" i="1"/>
  <c r="R306" i="1"/>
  <c r="T306" i="1"/>
  <c r="Z306" i="1"/>
  <c r="AI306" i="1" s="1"/>
  <c r="AV314" i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AT338" i="1"/>
  <c r="R338" i="1"/>
  <c r="T338" i="1"/>
  <c r="Z338" i="1"/>
  <c r="AI338" i="1" s="1"/>
  <c r="T346" i="1"/>
  <c r="R346" i="1"/>
  <c r="Z346" i="1"/>
  <c r="AI346" i="1" s="1"/>
  <c r="R28" i="1"/>
  <c r="Z28" i="1"/>
  <c r="AI28" i="1" s="1"/>
  <c r="AU42" i="1"/>
  <c r="T42" i="1"/>
  <c r="R42" i="1"/>
  <c r="BC46" i="1"/>
  <c r="AZ46" i="1" s="1"/>
  <c r="R46" i="1"/>
  <c r="T46" i="1"/>
  <c r="AU51" i="1"/>
  <c r="T51" i="1"/>
  <c r="R51" i="1"/>
  <c r="AX55" i="1"/>
  <c r="R55" i="1"/>
  <c r="T55" i="1"/>
  <c r="AU59" i="1"/>
  <c r="R59" i="1"/>
  <c r="AX63" i="1"/>
  <c r="R63" i="1"/>
  <c r="T63" i="1"/>
  <c r="AU67" i="1"/>
  <c r="T67" i="1"/>
  <c r="R67" i="1"/>
  <c r="AS76" i="1"/>
  <c r="R76" i="1"/>
  <c r="T76" i="1"/>
  <c r="Z76" i="1"/>
  <c r="AI76" i="1" s="1"/>
  <c r="AX83" i="1"/>
  <c r="T83" i="1"/>
  <c r="R83" i="1"/>
  <c r="Z83" i="1"/>
  <c r="AI83" i="1" s="1"/>
  <c r="AX91" i="1"/>
  <c r="T91" i="1"/>
  <c r="R91" i="1"/>
  <c r="Z91" i="1"/>
  <c r="AI91" i="1" s="1"/>
  <c r="R99" i="1"/>
  <c r="T99" i="1"/>
  <c r="Z99" i="1"/>
  <c r="AI99" i="1" s="1"/>
  <c r="AV108" i="1"/>
  <c r="T108" i="1"/>
  <c r="R108" i="1"/>
  <c r="Z108" i="1"/>
  <c r="AI108" i="1" s="1"/>
  <c r="AV116" i="1"/>
  <c r="R116" i="1"/>
  <c r="T116" i="1"/>
  <c r="Z116" i="1"/>
  <c r="AI116" i="1" s="1"/>
  <c r="T124" i="1"/>
  <c r="R124" i="1"/>
  <c r="Z124" i="1"/>
  <c r="AI124" i="1" s="1"/>
  <c r="AW3737" i="1"/>
  <c r="AV3746" i="1"/>
  <c r="AX3750" i="1"/>
  <c r="BC3757" i="1"/>
  <c r="AZ3757" i="1" s="1"/>
  <c r="AX3766" i="1"/>
  <c r="AX3775" i="1"/>
  <c r="BC3776" i="1"/>
  <c r="AZ3776" i="1" s="1"/>
  <c r="AT3777" i="1"/>
  <c r="AW3779" i="1"/>
  <c r="BC3780" i="1"/>
  <c r="AZ3780" i="1" s="1"/>
  <c r="AX3781" i="1"/>
  <c r="AV3785" i="1"/>
  <c r="BC3786" i="1"/>
  <c r="AZ3786" i="1" s="1"/>
  <c r="AV3787" i="1"/>
  <c r="BC3788" i="1"/>
  <c r="AZ3788" i="1" s="1"/>
  <c r="AW3789" i="1"/>
  <c r="AV3790" i="1"/>
  <c r="AS3791" i="1"/>
  <c r="AV3792" i="1"/>
  <c r="AV3793" i="1"/>
  <c r="AU3794" i="1"/>
  <c r="AR3797" i="1"/>
  <c r="AV3799" i="1"/>
  <c r="AU3800" i="1"/>
  <c r="AU3801" i="1"/>
  <c r="AW3802" i="1"/>
  <c r="AV3803" i="1"/>
  <c r="AW3804" i="1"/>
  <c r="AS3805" i="1"/>
  <c r="AV3806" i="1"/>
  <c r="AV3807" i="1"/>
  <c r="AW3808" i="1"/>
  <c r="AV3809" i="1"/>
  <c r="AV3811" i="1"/>
  <c r="AT3812" i="1"/>
  <c r="AV3813" i="1"/>
  <c r="AW3814" i="1"/>
  <c r="AV3815" i="1"/>
  <c r="AT3816" i="1"/>
  <c r="AV3817" i="1"/>
  <c r="AW3818" i="1"/>
  <c r="AV3819" i="1"/>
  <c r="AX3820" i="1"/>
  <c r="AV3821" i="1"/>
  <c r="AV3822" i="1"/>
  <c r="AV3823" i="1"/>
  <c r="AX3824" i="1"/>
  <c r="AV3825" i="1"/>
  <c r="AW3826" i="1"/>
  <c r="AR3827" i="1"/>
  <c r="AV3828" i="1"/>
  <c r="BC3830" i="1"/>
  <c r="AZ3830" i="1" s="1"/>
  <c r="R2" i="1"/>
  <c r="Z2" i="1"/>
  <c r="AI2" i="1" s="1"/>
  <c r="AU10" i="1"/>
  <c r="R10" i="1"/>
  <c r="T10" i="1"/>
  <c r="Z10" i="1"/>
  <c r="AI10" i="1" s="1"/>
  <c r="AU18" i="1"/>
  <c r="T18" i="1"/>
  <c r="R18" i="1"/>
  <c r="Z18" i="1"/>
  <c r="AI18" i="1" s="1"/>
  <c r="R26" i="1"/>
  <c r="T26" i="1"/>
  <c r="Z26" i="1"/>
  <c r="AI26" i="1" s="1"/>
  <c r="AW156" i="1"/>
  <c r="R156" i="1"/>
  <c r="T156" i="1"/>
  <c r="Z156" i="1"/>
  <c r="AI156" i="1" s="1"/>
  <c r="R157" i="1"/>
  <c r="T157" i="1"/>
  <c r="Z157" i="1"/>
  <c r="AI157" i="1" s="1"/>
  <c r="BC158" i="1"/>
  <c r="AZ158" i="1" s="1"/>
  <c r="T158" i="1"/>
  <c r="R158" i="1"/>
  <c r="Z158" i="1"/>
  <c r="AI158" i="1" s="1"/>
  <c r="AT159" i="1"/>
  <c r="R159" i="1"/>
  <c r="T159" i="1"/>
  <c r="Z159" i="1"/>
  <c r="AI159" i="1" s="1"/>
  <c r="BC160" i="1"/>
  <c r="AZ160" i="1" s="1"/>
  <c r="T160" i="1"/>
  <c r="R160" i="1"/>
  <c r="Z160" i="1"/>
  <c r="AI160" i="1" s="1"/>
  <c r="BC172" i="1"/>
  <c r="AZ172" i="1" s="1"/>
  <c r="T172" i="1"/>
  <c r="R172" i="1"/>
  <c r="Z172" i="1"/>
  <c r="AI172" i="1" s="1"/>
  <c r="BC173" i="1"/>
  <c r="AZ173" i="1" s="1"/>
  <c r="T173" i="1"/>
  <c r="R173" i="1"/>
  <c r="Z173" i="1"/>
  <c r="AI173" i="1" s="1"/>
  <c r="R174" i="1"/>
  <c r="T174" i="1"/>
  <c r="Z174" i="1"/>
  <c r="AI174" i="1" s="1"/>
  <c r="AV175" i="1"/>
  <c r="R175" i="1"/>
  <c r="T175" i="1"/>
  <c r="Z175" i="1"/>
  <c r="AI175" i="1" s="1"/>
  <c r="T176" i="1"/>
  <c r="R176" i="1"/>
  <c r="Z176" i="1"/>
  <c r="AI176" i="1" s="1"/>
  <c r="R177" i="1"/>
  <c r="T177" i="1"/>
  <c r="Z177" i="1"/>
  <c r="AI177" i="1" s="1"/>
  <c r="AR307" i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29" i="1"/>
  <c r="Z29" i="1"/>
  <c r="AI29" i="1" s="1"/>
  <c r="AU38" i="1"/>
  <c r="R38" i="1"/>
  <c r="R47" i="1"/>
  <c r="T47" i="1"/>
  <c r="AW77" i="1"/>
  <c r="R77" i="1"/>
  <c r="T77" i="1"/>
  <c r="Z77" i="1"/>
  <c r="AI77" i="1" s="1"/>
  <c r="AW84" i="1"/>
  <c r="R84" i="1"/>
  <c r="T84" i="1"/>
  <c r="Z84" i="1"/>
  <c r="AI84" i="1" s="1"/>
  <c r="AW92" i="1"/>
  <c r="R92" i="1"/>
  <c r="T92" i="1"/>
  <c r="Z92" i="1"/>
  <c r="AI92" i="1" s="1"/>
  <c r="T100" i="1"/>
  <c r="R100" i="1"/>
  <c r="Z100" i="1"/>
  <c r="AI100" i="1" s="1"/>
  <c r="R109" i="1"/>
  <c r="T109" i="1"/>
  <c r="Z109" i="1"/>
  <c r="AI109" i="1" s="1"/>
  <c r="AU117" i="1"/>
  <c r="R117" i="1"/>
  <c r="T117" i="1"/>
  <c r="Z117" i="1"/>
  <c r="AI117" i="1" s="1"/>
  <c r="AW125" i="1"/>
  <c r="T125" i="1"/>
  <c r="R125" i="1"/>
  <c r="Z125" i="1"/>
  <c r="AI125" i="1" s="1"/>
  <c r="BC3738" i="1"/>
  <c r="AZ3738" i="1" s="1"/>
  <c r="BC3743" i="1"/>
  <c r="AZ3743" i="1" s="1"/>
  <c r="AV3755" i="1"/>
  <c r="BC3758" i="1"/>
  <c r="AZ3758" i="1" s="1"/>
  <c r="BC3764" i="1"/>
  <c r="AZ3764" i="1" s="1"/>
  <c r="AW3769" i="1"/>
  <c r="AR3" i="1"/>
  <c r="R3" i="1"/>
  <c r="T3" i="1"/>
  <c r="Z3" i="1"/>
  <c r="AI3" i="1" s="1"/>
  <c r="AR11" i="1"/>
  <c r="T11" i="1"/>
  <c r="R11" i="1"/>
  <c r="Z11" i="1"/>
  <c r="AI11" i="1" s="1"/>
  <c r="R19" i="1"/>
  <c r="T19" i="1"/>
  <c r="Z19" i="1"/>
  <c r="AI19" i="1" s="1"/>
  <c r="AR27" i="1"/>
  <c r="T27" i="1"/>
  <c r="R27" i="1"/>
  <c r="Z27" i="1"/>
  <c r="AI27" i="1" s="1"/>
  <c r="AX155" i="1"/>
  <c r="R155" i="1"/>
  <c r="T155" i="1"/>
  <c r="Z155" i="1"/>
  <c r="AI155" i="1" s="1"/>
  <c r="AX178" i="1"/>
  <c r="R178" i="1"/>
  <c r="T178" i="1"/>
  <c r="Z178" i="1"/>
  <c r="AI178" i="1" s="1"/>
  <c r="AW179" i="1"/>
  <c r="R179" i="1"/>
  <c r="T179" i="1"/>
  <c r="Z179" i="1"/>
  <c r="AI179" i="1" s="1"/>
  <c r="AX180" i="1"/>
  <c r="R180" i="1"/>
  <c r="T180" i="1"/>
  <c r="Z180" i="1"/>
  <c r="AI180" i="1" s="1"/>
  <c r="BC181" i="1"/>
  <c r="AZ181" i="1" s="1"/>
  <c r="T181" i="1"/>
  <c r="R181" i="1"/>
  <c r="Z181" i="1"/>
  <c r="AI181" i="1" s="1"/>
  <c r="AV182" i="1"/>
  <c r="R182" i="1"/>
  <c r="T182" i="1"/>
  <c r="Z182" i="1"/>
  <c r="AI182" i="1" s="1"/>
  <c r="BC183" i="1"/>
  <c r="AZ183" i="1" s="1"/>
  <c r="R183" i="1"/>
  <c r="T183" i="1"/>
  <c r="Z183" i="1"/>
  <c r="AI183" i="1" s="1"/>
  <c r="AT184" i="1"/>
  <c r="T184" i="1"/>
  <c r="R184" i="1"/>
  <c r="Z184" i="1"/>
  <c r="AI184" i="1" s="1"/>
  <c r="BC185" i="1"/>
  <c r="AZ185" i="1" s="1"/>
  <c r="R185" i="1"/>
  <c r="T185" i="1"/>
  <c r="Z185" i="1"/>
  <c r="AI185" i="1" s="1"/>
  <c r="AX186" i="1"/>
  <c r="R186" i="1"/>
  <c r="T186" i="1"/>
  <c r="Z186" i="1"/>
  <c r="AI186" i="1" s="1"/>
  <c r="AW187" i="1"/>
  <c r="R187" i="1"/>
  <c r="T187" i="1"/>
  <c r="Z187" i="1"/>
  <c r="AI187" i="1" s="1"/>
  <c r="AX188" i="1"/>
  <c r="T188" i="1"/>
  <c r="R188" i="1"/>
  <c r="Z188" i="1"/>
  <c r="AI188" i="1" s="1"/>
  <c r="BC189" i="1"/>
  <c r="AZ189" i="1" s="1"/>
  <c r="R189" i="1"/>
  <c r="T189" i="1"/>
  <c r="Z189" i="1"/>
  <c r="AI189" i="1" s="1"/>
  <c r="AV190" i="1"/>
  <c r="R190" i="1"/>
  <c r="T190" i="1"/>
  <c r="Z190" i="1"/>
  <c r="AI190" i="1" s="1"/>
  <c r="BC191" i="1"/>
  <c r="AZ191" i="1" s="1"/>
  <c r="R191" i="1"/>
  <c r="T191" i="1"/>
  <c r="Z191" i="1"/>
  <c r="AI191" i="1" s="1"/>
  <c r="AT192" i="1"/>
  <c r="T192" i="1"/>
  <c r="R192" i="1"/>
  <c r="Z192" i="1"/>
  <c r="AI192" i="1" s="1"/>
  <c r="BC193" i="1"/>
  <c r="AZ193" i="1" s="1"/>
  <c r="R193" i="1"/>
  <c r="T193" i="1"/>
  <c r="Z193" i="1"/>
  <c r="AI193" i="1" s="1"/>
  <c r="AX194" i="1"/>
  <c r="R194" i="1"/>
  <c r="T194" i="1"/>
  <c r="Z194" i="1"/>
  <c r="AI194" i="1" s="1"/>
  <c r="R195" i="1"/>
  <c r="T195" i="1"/>
  <c r="Z195" i="1"/>
  <c r="AI195" i="1" s="1"/>
  <c r="AX196" i="1"/>
  <c r="R196" i="1"/>
  <c r="T196" i="1"/>
  <c r="Z196" i="1"/>
  <c r="AI196" i="1" s="1"/>
  <c r="BC197" i="1"/>
  <c r="AZ197" i="1" s="1"/>
  <c r="T197" i="1"/>
  <c r="R197" i="1"/>
  <c r="Z197" i="1"/>
  <c r="AI197" i="1" s="1"/>
  <c r="AV198" i="1"/>
  <c r="R198" i="1"/>
  <c r="T198" i="1"/>
  <c r="Z198" i="1"/>
  <c r="AI198" i="1" s="1"/>
  <c r="BC199" i="1"/>
  <c r="AZ199" i="1" s="1"/>
  <c r="R199" i="1"/>
  <c r="T199" i="1"/>
  <c r="Z199" i="1"/>
  <c r="AI199" i="1" s="1"/>
  <c r="AT200" i="1"/>
  <c r="T200" i="1"/>
  <c r="R200" i="1"/>
  <c r="Z200" i="1"/>
  <c r="AI200" i="1" s="1"/>
  <c r="BC201" i="1"/>
  <c r="AZ201" i="1" s="1"/>
  <c r="R201" i="1"/>
  <c r="T201" i="1"/>
  <c r="Z201" i="1"/>
  <c r="AI201" i="1" s="1"/>
  <c r="AX202" i="1"/>
  <c r="R202" i="1"/>
  <c r="T202" i="1"/>
  <c r="Z202" i="1"/>
  <c r="AI202" i="1" s="1"/>
  <c r="AW203" i="1"/>
  <c r="R203" i="1"/>
  <c r="T203" i="1"/>
  <c r="Z203" i="1"/>
  <c r="AI203" i="1" s="1"/>
  <c r="AX204" i="1"/>
  <c r="R204" i="1"/>
  <c r="T204" i="1"/>
  <c r="Z204" i="1"/>
  <c r="AI204" i="1" s="1"/>
  <c r="BC205" i="1"/>
  <c r="AZ205" i="1" s="1"/>
  <c r="R205" i="1"/>
  <c r="T205" i="1"/>
  <c r="Z205" i="1"/>
  <c r="AI205" i="1" s="1"/>
  <c r="AV206" i="1"/>
  <c r="T206" i="1"/>
  <c r="R206" i="1"/>
  <c r="Z206" i="1"/>
  <c r="AI206" i="1" s="1"/>
  <c r="BC207" i="1"/>
  <c r="AZ207" i="1" s="1"/>
  <c r="T207" i="1"/>
  <c r="R207" i="1"/>
  <c r="Z207" i="1"/>
  <c r="AI207" i="1" s="1"/>
  <c r="AT208" i="1"/>
  <c r="R208" i="1"/>
  <c r="T208" i="1"/>
  <c r="Z208" i="1"/>
  <c r="AI208" i="1" s="1"/>
  <c r="BC209" i="1"/>
  <c r="AZ209" i="1" s="1"/>
  <c r="R209" i="1"/>
  <c r="T209" i="1"/>
  <c r="Z209" i="1"/>
  <c r="AI209" i="1" s="1"/>
  <c r="BC210" i="1"/>
  <c r="AZ210" i="1" s="1"/>
  <c r="R210" i="1"/>
  <c r="T210" i="1"/>
  <c r="Z210" i="1"/>
  <c r="AI210" i="1" s="1"/>
  <c r="BC211" i="1"/>
  <c r="AZ211" i="1" s="1"/>
  <c r="R211" i="1"/>
  <c r="T211" i="1"/>
  <c r="Z211" i="1"/>
  <c r="AI211" i="1" s="1"/>
  <c r="AW212" i="1"/>
  <c r="R212" i="1"/>
  <c r="T212" i="1"/>
  <c r="Z212" i="1"/>
  <c r="AI212" i="1" s="1"/>
  <c r="T213" i="1"/>
  <c r="R213" i="1"/>
  <c r="Z213" i="1"/>
  <c r="AI213" i="1" s="1"/>
  <c r="AT214" i="1"/>
  <c r="R214" i="1"/>
  <c r="T214" i="1"/>
  <c r="Z214" i="1"/>
  <c r="AI214" i="1" s="1"/>
  <c r="AX215" i="1"/>
  <c r="R215" i="1"/>
  <c r="T215" i="1"/>
  <c r="Z215" i="1"/>
  <c r="AI215" i="1" s="1"/>
  <c r="BC216" i="1"/>
  <c r="AZ216" i="1" s="1"/>
  <c r="T216" i="1"/>
  <c r="R216" i="1"/>
  <c r="Z216" i="1"/>
  <c r="AI216" i="1" s="1"/>
  <c r="AV217" i="1"/>
  <c r="R217" i="1"/>
  <c r="T217" i="1"/>
  <c r="Z217" i="1"/>
  <c r="AI217" i="1" s="1"/>
  <c r="BC218" i="1"/>
  <c r="AZ218" i="1" s="1"/>
  <c r="R218" i="1"/>
  <c r="T218" i="1"/>
  <c r="Z218" i="1"/>
  <c r="AI218" i="1" s="1"/>
  <c r="AV219" i="1"/>
  <c r="R219" i="1"/>
  <c r="T219" i="1"/>
  <c r="Z219" i="1"/>
  <c r="AI219" i="1" s="1"/>
  <c r="BC220" i="1"/>
  <c r="AZ220" i="1" s="1"/>
  <c r="T220" i="1"/>
  <c r="R220" i="1"/>
  <c r="Z220" i="1"/>
  <c r="AI220" i="1" s="1"/>
  <c r="AV221" i="1"/>
  <c r="T221" i="1"/>
  <c r="R221" i="1"/>
  <c r="Z221" i="1"/>
  <c r="AI221" i="1" s="1"/>
  <c r="BC222" i="1"/>
  <c r="AZ222" i="1" s="1"/>
  <c r="R222" i="1"/>
  <c r="T222" i="1"/>
  <c r="Z222" i="1"/>
  <c r="AI222" i="1" s="1"/>
  <c r="AX223" i="1"/>
  <c r="R223" i="1"/>
  <c r="T223" i="1"/>
  <c r="Z223" i="1"/>
  <c r="AI223" i="1" s="1"/>
  <c r="T224" i="1"/>
  <c r="R224" i="1"/>
  <c r="Z224" i="1"/>
  <c r="AI224" i="1" s="1"/>
  <c r="AV225" i="1"/>
  <c r="R225" i="1"/>
  <c r="T225" i="1"/>
  <c r="Z225" i="1"/>
  <c r="AI225" i="1" s="1"/>
  <c r="BC226" i="1"/>
  <c r="AZ226" i="1" s="1"/>
  <c r="R226" i="1"/>
  <c r="T226" i="1"/>
  <c r="Z226" i="1"/>
  <c r="AI226" i="1" s="1"/>
  <c r="AV227" i="1"/>
  <c r="R227" i="1"/>
  <c r="T227" i="1"/>
  <c r="Z227" i="1"/>
  <c r="AI227" i="1" s="1"/>
  <c r="BC228" i="1"/>
  <c r="AZ228" i="1" s="1"/>
  <c r="R228" i="1"/>
  <c r="T228" i="1"/>
  <c r="Z228" i="1"/>
  <c r="AI228" i="1" s="1"/>
  <c r="AV229" i="1"/>
  <c r="T229" i="1"/>
  <c r="R229" i="1"/>
  <c r="Z229" i="1"/>
  <c r="AI229" i="1" s="1"/>
  <c r="BC230" i="1"/>
  <c r="AZ230" i="1" s="1"/>
  <c r="R230" i="1"/>
  <c r="T230" i="1"/>
  <c r="Z230" i="1"/>
  <c r="AI230" i="1" s="1"/>
  <c r="AX231" i="1"/>
  <c r="R231" i="1"/>
  <c r="T231" i="1"/>
  <c r="Z231" i="1"/>
  <c r="AI231" i="1" s="1"/>
  <c r="BC232" i="1"/>
  <c r="AZ232" i="1" s="1"/>
  <c r="R232" i="1"/>
  <c r="T232" i="1"/>
  <c r="Z232" i="1"/>
  <c r="AI232" i="1" s="1"/>
  <c r="AT233" i="1"/>
  <c r="R233" i="1"/>
  <c r="T233" i="1"/>
  <c r="Z233" i="1"/>
  <c r="AI233" i="1" s="1"/>
  <c r="R234" i="1"/>
  <c r="T234" i="1"/>
  <c r="Z234" i="1"/>
  <c r="AI234" i="1" s="1"/>
  <c r="AX235" i="1"/>
  <c r="R235" i="1"/>
  <c r="T235" i="1"/>
  <c r="Z235" i="1"/>
  <c r="AI235" i="1" s="1"/>
  <c r="BC236" i="1"/>
  <c r="AZ236" i="1" s="1"/>
  <c r="R236" i="1"/>
  <c r="T236" i="1"/>
  <c r="Z236" i="1"/>
  <c r="AI236" i="1" s="1"/>
  <c r="AV237" i="1"/>
  <c r="T237" i="1"/>
  <c r="R237" i="1"/>
  <c r="Z237" i="1"/>
  <c r="AI237" i="1" s="1"/>
  <c r="R238" i="1"/>
  <c r="T238" i="1"/>
  <c r="Z238" i="1"/>
  <c r="AI238" i="1" s="1"/>
  <c r="AX239" i="1"/>
  <c r="R239" i="1"/>
  <c r="T239" i="1"/>
  <c r="Z239" i="1"/>
  <c r="AI239" i="1" s="1"/>
  <c r="T240" i="1"/>
  <c r="R240" i="1"/>
  <c r="Z240" i="1"/>
  <c r="AI240" i="1" s="1"/>
  <c r="AV241" i="1"/>
  <c r="R241" i="1"/>
  <c r="T241" i="1"/>
  <c r="Z241" i="1"/>
  <c r="AI241" i="1" s="1"/>
  <c r="AS242" i="1"/>
  <c r="R242" i="1"/>
  <c r="T242" i="1"/>
  <c r="Z242" i="1"/>
  <c r="AI242" i="1" s="1"/>
  <c r="R243" i="1"/>
  <c r="T243" i="1"/>
  <c r="Z243" i="1"/>
  <c r="AI243" i="1" s="1"/>
  <c r="AV244" i="1"/>
  <c r="R244" i="1"/>
  <c r="T244" i="1"/>
  <c r="Z244" i="1"/>
  <c r="AI244" i="1" s="1"/>
  <c r="AV245" i="1"/>
  <c r="T245" i="1"/>
  <c r="R245" i="1"/>
  <c r="Z245" i="1"/>
  <c r="AI245" i="1" s="1"/>
  <c r="R246" i="1"/>
  <c r="T246" i="1"/>
  <c r="Z246" i="1"/>
  <c r="AI246" i="1" s="1"/>
  <c r="T247" i="1"/>
  <c r="R247" i="1"/>
  <c r="Z247" i="1"/>
  <c r="AI247" i="1" s="1"/>
  <c r="T248" i="1"/>
  <c r="R248" i="1"/>
  <c r="Z248" i="1"/>
  <c r="AI248" i="1" s="1"/>
  <c r="AU249" i="1"/>
  <c r="R249" i="1"/>
  <c r="T249" i="1"/>
  <c r="Z249" i="1"/>
  <c r="AI249" i="1" s="1"/>
  <c r="AV250" i="1"/>
  <c r="R250" i="1"/>
  <c r="T250" i="1"/>
  <c r="Z250" i="1"/>
  <c r="AI250" i="1" s="1"/>
  <c r="R251" i="1"/>
  <c r="T251" i="1"/>
  <c r="Z251" i="1"/>
  <c r="AI251" i="1" s="1"/>
  <c r="R252" i="1"/>
  <c r="T252" i="1"/>
  <c r="Z252" i="1"/>
  <c r="AI252" i="1" s="1"/>
  <c r="AU253" i="1"/>
  <c r="T253" i="1"/>
  <c r="R253" i="1"/>
  <c r="Z253" i="1"/>
  <c r="AI253" i="1" s="1"/>
  <c r="BC254" i="1"/>
  <c r="AZ254" i="1" s="1"/>
  <c r="R254" i="1"/>
  <c r="T254" i="1"/>
  <c r="Z254" i="1"/>
  <c r="AI254" i="1" s="1"/>
  <c r="AU255" i="1"/>
  <c r="R255" i="1"/>
  <c r="T255" i="1"/>
  <c r="Z255" i="1"/>
  <c r="AI255" i="1" s="1"/>
  <c r="BC256" i="1"/>
  <c r="AZ256" i="1" s="1"/>
  <c r="R256" i="1"/>
  <c r="T256" i="1"/>
  <c r="Z256" i="1"/>
  <c r="AI256" i="1" s="1"/>
  <c r="AS257" i="1"/>
  <c r="T257" i="1"/>
  <c r="R257" i="1"/>
  <c r="Z257" i="1"/>
  <c r="AI257" i="1" s="1"/>
  <c r="R258" i="1"/>
  <c r="T258" i="1"/>
  <c r="Z258" i="1"/>
  <c r="AI258" i="1" s="1"/>
  <c r="AX259" i="1"/>
  <c r="R259" i="1"/>
  <c r="T259" i="1"/>
  <c r="Z259" i="1"/>
  <c r="AI259" i="1" s="1"/>
  <c r="AW260" i="1"/>
  <c r="R260" i="1"/>
  <c r="T260" i="1"/>
  <c r="Z260" i="1"/>
  <c r="AI260" i="1" s="1"/>
  <c r="AV261" i="1"/>
  <c r="T261" i="1"/>
  <c r="R261" i="1"/>
  <c r="Z261" i="1"/>
  <c r="AI261" i="1" s="1"/>
  <c r="R262" i="1"/>
  <c r="T262" i="1"/>
  <c r="Z262" i="1"/>
  <c r="AI262" i="1" s="1"/>
  <c r="BC263" i="1"/>
  <c r="AZ263" i="1" s="1"/>
  <c r="T263" i="1"/>
  <c r="R263" i="1"/>
  <c r="Z263" i="1"/>
  <c r="AI263" i="1" s="1"/>
  <c r="BC264" i="1"/>
  <c r="AZ264" i="1" s="1"/>
  <c r="R264" i="1"/>
  <c r="T264" i="1"/>
  <c r="Z264" i="1"/>
  <c r="AI264" i="1" s="1"/>
  <c r="R265" i="1"/>
  <c r="T265" i="1"/>
  <c r="Z265" i="1"/>
  <c r="AI265" i="1" s="1"/>
  <c r="BC266" i="1"/>
  <c r="AZ266" i="1" s="1"/>
  <c r="R266" i="1"/>
  <c r="T266" i="1"/>
  <c r="Z266" i="1"/>
  <c r="AI266" i="1" s="1"/>
  <c r="R267" i="1"/>
  <c r="T267" i="1"/>
  <c r="Z267" i="1"/>
  <c r="AI267" i="1" s="1"/>
  <c r="AW268" i="1"/>
  <c r="T268" i="1"/>
  <c r="R268" i="1"/>
  <c r="Z268" i="1"/>
  <c r="AI268" i="1" s="1"/>
  <c r="AV269" i="1"/>
  <c r="R269" i="1"/>
  <c r="T269" i="1"/>
  <c r="Z269" i="1"/>
  <c r="AI269" i="1" s="1"/>
  <c r="BC270" i="1"/>
  <c r="AZ270" i="1" s="1"/>
  <c r="T270" i="1"/>
  <c r="R270" i="1"/>
  <c r="Z270" i="1"/>
  <c r="AI270" i="1" s="1"/>
  <c r="BC271" i="1"/>
  <c r="AZ271" i="1" s="1"/>
  <c r="R271" i="1"/>
  <c r="T271" i="1"/>
  <c r="Z271" i="1"/>
  <c r="AI271" i="1" s="1"/>
  <c r="T272" i="1"/>
  <c r="R272" i="1"/>
  <c r="Z272" i="1"/>
  <c r="AI272" i="1" s="1"/>
  <c r="T273" i="1"/>
  <c r="R273" i="1"/>
  <c r="Z273" i="1"/>
  <c r="AI273" i="1" s="1"/>
  <c r="BC274" i="1"/>
  <c r="AZ274" i="1" s="1"/>
  <c r="R274" i="1"/>
  <c r="T274" i="1"/>
  <c r="Z274" i="1"/>
  <c r="AI274" i="1" s="1"/>
  <c r="AX275" i="1"/>
  <c r="R275" i="1"/>
  <c r="T275" i="1"/>
  <c r="Z275" i="1"/>
  <c r="AI275" i="1" s="1"/>
  <c r="R276" i="1"/>
  <c r="T276" i="1"/>
  <c r="Z276" i="1"/>
  <c r="AI276" i="1" s="1"/>
  <c r="AV277" i="1"/>
  <c r="R277" i="1"/>
  <c r="T277" i="1"/>
  <c r="Z277" i="1"/>
  <c r="AI277" i="1" s="1"/>
  <c r="BC278" i="1"/>
  <c r="AZ278" i="1" s="1"/>
  <c r="R278" i="1"/>
  <c r="T278" i="1"/>
  <c r="Z278" i="1"/>
  <c r="AI278" i="1" s="1"/>
  <c r="BC279" i="1"/>
  <c r="AZ279" i="1" s="1"/>
  <c r="R279" i="1"/>
  <c r="T279" i="1"/>
  <c r="Z279" i="1"/>
  <c r="AI279" i="1" s="1"/>
  <c r="BC280" i="1"/>
  <c r="AZ280" i="1" s="1"/>
  <c r="R280" i="1"/>
  <c r="T280" i="1"/>
  <c r="Z280" i="1"/>
  <c r="AI280" i="1" s="1"/>
  <c r="R281" i="1"/>
  <c r="T281" i="1"/>
  <c r="Z281" i="1"/>
  <c r="AI281" i="1" s="1"/>
  <c r="AR282" i="1"/>
  <c r="R282" i="1"/>
  <c r="T282" i="1"/>
  <c r="Z282" i="1"/>
  <c r="AI282" i="1" s="1"/>
  <c r="BC283" i="1"/>
  <c r="AZ283" i="1" s="1"/>
  <c r="R283" i="1"/>
  <c r="T283" i="1"/>
  <c r="Z283" i="1"/>
  <c r="AI283" i="1" s="1"/>
  <c r="AW284" i="1"/>
  <c r="R284" i="1"/>
  <c r="T284" i="1"/>
  <c r="Z284" i="1"/>
  <c r="AI284" i="1" s="1"/>
  <c r="AX285" i="1"/>
  <c r="R285" i="1"/>
  <c r="T285" i="1"/>
  <c r="Z285" i="1"/>
  <c r="AI285" i="1" s="1"/>
  <c r="R286" i="1"/>
  <c r="T286" i="1"/>
  <c r="Z286" i="1"/>
  <c r="AI286" i="1" s="1"/>
  <c r="BC287" i="1"/>
  <c r="AZ287" i="1" s="1"/>
  <c r="R287" i="1"/>
  <c r="T287" i="1"/>
  <c r="Z287" i="1"/>
  <c r="AI287" i="1" s="1"/>
  <c r="AR288" i="1"/>
  <c r="R288" i="1"/>
  <c r="T288" i="1"/>
  <c r="Z288" i="1"/>
  <c r="AI288" i="1" s="1"/>
  <c r="R289" i="1"/>
  <c r="T289" i="1"/>
  <c r="Z289" i="1"/>
  <c r="AI289" i="1" s="1"/>
  <c r="AS290" i="1"/>
  <c r="R290" i="1"/>
  <c r="T290" i="1"/>
  <c r="Z290" i="1"/>
  <c r="AI290" i="1" s="1"/>
  <c r="BC291" i="1"/>
  <c r="AZ291" i="1" s="1"/>
  <c r="R291" i="1"/>
  <c r="T291" i="1"/>
  <c r="Z291" i="1"/>
  <c r="AI291" i="1" s="1"/>
  <c r="AW292" i="1"/>
  <c r="R292" i="1"/>
  <c r="T292" i="1"/>
  <c r="Z292" i="1"/>
  <c r="AI292" i="1" s="1"/>
  <c r="AU293" i="1"/>
  <c r="T293" i="1"/>
  <c r="R293" i="1"/>
  <c r="Z293" i="1"/>
  <c r="AI293" i="1" s="1"/>
  <c r="R294" i="1"/>
  <c r="T294" i="1"/>
  <c r="Z294" i="1"/>
  <c r="AI294" i="1" s="1"/>
  <c r="R295" i="1"/>
  <c r="T295" i="1"/>
  <c r="Z295" i="1"/>
  <c r="AI295" i="1" s="1"/>
  <c r="BC296" i="1"/>
  <c r="AZ296" i="1" s="1"/>
  <c r="R296" i="1"/>
  <c r="T296" i="1"/>
  <c r="Z296" i="1"/>
  <c r="AI296" i="1" s="1"/>
  <c r="T297" i="1"/>
  <c r="R297" i="1"/>
  <c r="Z297" i="1"/>
  <c r="AI297" i="1" s="1"/>
  <c r="R298" i="1"/>
  <c r="T298" i="1"/>
  <c r="Z298" i="1"/>
  <c r="AI298" i="1" s="1"/>
  <c r="AX299" i="1"/>
  <c r="T299" i="1"/>
  <c r="R299" i="1"/>
  <c r="Z299" i="1"/>
  <c r="AI299" i="1" s="1"/>
  <c r="R300" i="1"/>
  <c r="T300" i="1"/>
  <c r="Z300" i="1"/>
  <c r="AI300" i="1" s="1"/>
  <c r="R308" i="1"/>
  <c r="T308" i="1"/>
  <c r="Z308" i="1"/>
  <c r="AI308" i="1" s="1"/>
  <c r="AU316" i="1"/>
  <c r="R316" i="1"/>
  <c r="T316" i="1"/>
  <c r="Z316" i="1"/>
  <c r="AI316" i="1" s="1"/>
  <c r="AU324" i="1"/>
  <c r="R324" i="1"/>
  <c r="T324" i="1"/>
  <c r="Z324" i="1"/>
  <c r="AI324" i="1" s="1"/>
  <c r="AU332" i="1"/>
  <c r="R332" i="1"/>
  <c r="T332" i="1"/>
  <c r="Z332" i="1"/>
  <c r="AI332" i="1" s="1"/>
  <c r="R340" i="1"/>
  <c r="T340" i="1"/>
  <c r="Z340" i="1"/>
  <c r="AI340" i="1" s="1"/>
  <c r="AU348" i="1"/>
  <c r="R348" i="1"/>
  <c r="T348" i="1"/>
  <c r="Z348" i="1"/>
  <c r="AI348" i="1" s="1"/>
  <c r="R30" i="1"/>
  <c r="T30" i="1"/>
  <c r="Z30" i="1"/>
  <c r="AI30" i="1" s="1"/>
  <c r="AW3832" i="1"/>
  <c r="Z42" i="1"/>
  <c r="AI42" i="1" s="1"/>
  <c r="AU43" i="1"/>
  <c r="T43" i="1"/>
  <c r="R43" i="1"/>
  <c r="Z46" i="1"/>
  <c r="AI46" i="1" s="1"/>
  <c r="R48" i="1"/>
  <c r="Z51" i="1"/>
  <c r="AI51" i="1" s="1"/>
  <c r="AS52" i="1"/>
  <c r="R52" i="1"/>
  <c r="T52" i="1"/>
  <c r="Z55" i="1"/>
  <c r="AI55" i="1" s="1"/>
  <c r="AW56" i="1"/>
  <c r="R56" i="1"/>
  <c r="Z59" i="1"/>
  <c r="AI59" i="1" s="1"/>
  <c r="AS60" i="1"/>
  <c r="R60" i="1"/>
  <c r="Z63" i="1"/>
  <c r="AI63" i="1" s="1"/>
  <c r="AW64" i="1"/>
  <c r="T64" i="1"/>
  <c r="R64" i="1"/>
  <c r="T78" i="1"/>
  <c r="R78" i="1"/>
  <c r="Z78" i="1"/>
  <c r="AI78" i="1" s="1"/>
  <c r="AU85" i="1"/>
  <c r="R85" i="1"/>
  <c r="T85" i="1"/>
  <c r="Z85" i="1"/>
  <c r="AI85" i="1" s="1"/>
  <c r="T93" i="1"/>
  <c r="R93" i="1"/>
  <c r="Z93" i="1"/>
  <c r="AI93" i="1" s="1"/>
  <c r="AU101" i="1"/>
  <c r="R101" i="1"/>
  <c r="T101" i="1"/>
  <c r="Z101" i="1"/>
  <c r="AI101" i="1" s="1"/>
  <c r="AV110" i="1"/>
  <c r="R110" i="1"/>
  <c r="T110" i="1"/>
  <c r="Z110" i="1"/>
  <c r="AI110" i="1" s="1"/>
  <c r="AV118" i="1"/>
  <c r="R118" i="1"/>
  <c r="T118" i="1"/>
  <c r="Z118" i="1"/>
  <c r="AI118" i="1" s="1"/>
  <c r="AV126" i="1"/>
  <c r="R126" i="1"/>
  <c r="AX5" i="1"/>
  <c r="R5" i="1"/>
  <c r="T5" i="1"/>
  <c r="Z5" i="1"/>
  <c r="AI5" i="1" s="1"/>
  <c r="AX21" i="1"/>
  <c r="R21" i="1"/>
  <c r="T21" i="1"/>
  <c r="Z21" i="1"/>
  <c r="AI21" i="1" s="1"/>
  <c r="AX3741" i="1"/>
  <c r="AW3745" i="1"/>
  <c r="AX3749" i="1"/>
  <c r="AW3752" i="1"/>
  <c r="AU3756" i="1"/>
  <c r="AX3760" i="1"/>
  <c r="AU3762" i="1"/>
  <c r="AS3767" i="1"/>
  <c r="BC3770" i="1"/>
  <c r="AZ3770" i="1" s="1"/>
  <c r="AT3773" i="1"/>
  <c r="AX4" i="1"/>
  <c r="T4" i="1"/>
  <c r="R4" i="1"/>
  <c r="Z4" i="1"/>
  <c r="AI4" i="1" s="1"/>
  <c r="AX12" i="1"/>
  <c r="T12" i="1"/>
  <c r="R12" i="1"/>
  <c r="Z12" i="1"/>
  <c r="AI12" i="1" s="1"/>
  <c r="AX20" i="1"/>
  <c r="R20" i="1"/>
  <c r="T20" i="1"/>
  <c r="Z20" i="1"/>
  <c r="AI20" i="1" s="1"/>
  <c r="AS354" i="1"/>
  <c r="R354" i="1"/>
  <c r="T354" i="1"/>
  <c r="Z354" i="1"/>
  <c r="AI354" i="1" s="1"/>
  <c r="AX355" i="1"/>
  <c r="R355" i="1"/>
  <c r="T355" i="1"/>
  <c r="Z355" i="1"/>
  <c r="AI355" i="1" s="1"/>
  <c r="AX356" i="1"/>
  <c r="R356" i="1"/>
  <c r="T356" i="1"/>
  <c r="AV357" i="1"/>
  <c r="R357" i="1"/>
  <c r="T357" i="1"/>
  <c r="R358" i="1"/>
  <c r="T358" i="1"/>
  <c r="BC359" i="1"/>
  <c r="AZ359" i="1" s="1"/>
  <c r="R359" i="1"/>
  <c r="T359" i="1"/>
  <c r="R360" i="1"/>
  <c r="T360" i="1"/>
  <c r="AX361" i="1"/>
  <c r="R361" i="1"/>
  <c r="T361" i="1"/>
  <c r="AX362" i="1"/>
  <c r="T362" i="1"/>
  <c r="R362" i="1"/>
  <c r="AX363" i="1"/>
  <c r="T363" i="1"/>
  <c r="R363" i="1"/>
  <c r="AX364" i="1"/>
  <c r="R364" i="1"/>
  <c r="T364" i="1"/>
  <c r="AV365" i="1"/>
  <c r="T365" i="1"/>
  <c r="R365" i="1"/>
  <c r="BC366" i="1"/>
  <c r="AZ366" i="1" s="1"/>
  <c r="R366" i="1"/>
  <c r="T366" i="1"/>
  <c r="BC367" i="1"/>
  <c r="AZ367" i="1" s="1"/>
  <c r="T367" i="1"/>
  <c r="R367" i="1"/>
  <c r="R368" i="1"/>
  <c r="T368" i="1"/>
  <c r="AW369" i="1"/>
  <c r="R369" i="1"/>
  <c r="T369" i="1"/>
  <c r="R370" i="1"/>
  <c r="T370" i="1"/>
  <c r="AX371" i="1"/>
  <c r="R371" i="1"/>
  <c r="T371" i="1"/>
  <c r="AX372" i="1"/>
  <c r="R372" i="1"/>
  <c r="T372" i="1"/>
  <c r="R373" i="1"/>
  <c r="T373" i="1"/>
  <c r="R374" i="1"/>
  <c r="T374" i="1"/>
  <c r="T375" i="1"/>
  <c r="R375" i="1"/>
  <c r="R376" i="1"/>
  <c r="T376" i="1"/>
  <c r="R377" i="1"/>
  <c r="T377" i="1"/>
  <c r="R378" i="1"/>
  <c r="T378" i="1"/>
  <c r="AR379" i="1"/>
  <c r="R379" i="1"/>
  <c r="T379" i="1"/>
  <c r="AX380" i="1"/>
  <c r="T380" i="1"/>
  <c r="R380" i="1"/>
  <c r="R381" i="1"/>
  <c r="T381" i="1"/>
  <c r="R382" i="1"/>
  <c r="T382" i="1"/>
  <c r="BC383" i="1"/>
  <c r="AZ383" i="1" s="1"/>
  <c r="T383" i="1"/>
  <c r="R383" i="1"/>
  <c r="BC384" i="1"/>
  <c r="AZ384" i="1" s="1"/>
  <c r="R384" i="1"/>
  <c r="T384" i="1"/>
  <c r="T385" i="1"/>
  <c r="R385" i="1"/>
  <c r="AX386" i="1"/>
  <c r="R386" i="1"/>
  <c r="T386" i="1"/>
  <c r="R387" i="1"/>
  <c r="T387" i="1"/>
  <c r="AX388" i="1"/>
  <c r="R388" i="1"/>
  <c r="T388" i="1"/>
  <c r="R389" i="1"/>
  <c r="T389" i="1"/>
  <c r="BC390" i="1"/>
  <c r="AZ390" i="1" s="1"/>
  <c r="R390" i="1"/>
  <c r="T390" i="1"/>
  <c r="BC391" i="1"/>
  <c r="AZ391" i="1" s="1"/>
  <c r="T391" i="1"/>
  <c r="R391" i="1"/>
  <c r="BC392" i="1"/>
  <c r="AZ392" i="1" s="1"/>
  <c r="T392" i="1"/>
  <c r="R392" i="1"/>
  <c r="AX393" i="1"/>
  <c r="R393" i="1"/>
  <c r="T393" i="1"/>
  <c r="AX394" i="1"/>
  <c r="R394" i="1"/>
  <c r="T394" i="1"/>
  <c r="AX395" i="1"/>
  <c r="R395" i="1"/>
  <c r="T395" i="1"/>
  <c r="AX396" i="1"/>
  <c r="R396" i="1"/>
  <c r="T396" i="1"/>
  <c r="BC397" i="1"/>
  <c r="AZ397" i="1" s="1"/>
  <c r="R397" i="1"/>
  <c r="T397" i="1"/>
  <c r="AR398" i="1"/>
  <c r="T398" i="1"/>
  <c r="R398" i="1"/>
  <c r="BC399" i="1"/>
  <c r="AZ399" i="1" s="1"/>
  <c r="R399" i="1"/>
  <c r="T399" i="1"/>
  <c r="T400" i="1"/>
  <c r="R400" i="1"/>
  <c r="T401" i="1"/>
  <c r="R401" i="1"/>
  <c r="AR402" i="1"/>
  <c r="T402" i="1"/>
  <c r="R402" i="1"/>
  <c r="AU403" i="1"/>
  <c r="R403" i="1"/>
  <c r="T403" i="1"/>
  <c r="R404" i="1"/>
  <c r="T404" i="1"/>
  <c r="AV405" i="1"/>
  <c r="R405" i="1"/>
  <c r="T405" i="1"/>
  <c r="R406" i="1"/>
  <c r="T406" i="1"/>
  <c r="T407" i="1"/>
  <c r="R407" i="1"/>
  <c r="BC408" i="1"/>
  <c r="AZ408" i="1" s="1"/>
  <c r="R408" i="1"/>
  <c r="T408" i="1"/>
  <c r="AW409" i="1"/>
  <c r="R409" i="1"/>
  <c r="T409" i="1"/>
  <c r="AX410" i="1"/>
  <c r="R410" i="1"/>
  <c r="T410" i="1"/>
  <c r="R411" i="1"/>
  <c r="T411" i="1"/>
  <c r="BC412" i="1"/>
  <c r="AZ412" i="1" s="1"/>
  <c r="R412" i="1"/>
  <c r="T412" i="1"/>
  <c r="R413" i="1"/>
  <c r="T413" i="1"/>
  <c r="T414" i="1"/>
  <c r="R414" i="1"/>
  <c r="BC415" i="1"/>
  <c r="AZ415" i="1" s="1"/>
  <c r="R415" i="1"/>
  <c r="T415" i="1"/>
  <c r="BC416" i="1"/>
  <c r="AZ416" i="1" s="1"/>
  <c r="T416" i="1"/>
  <c r="R416" i="1"/>
  <c r="BC417" i="1"/>
  <c r="AZ417" i="1" s="1"/>
  <c r="R417" i="1"/>
  <c r="T417" i="1"/>
  <c r="R418" i="1"/>
  <c r="T418" i="1"/>
  <c r="BC419" i="1"/>
  <c r="AZ419" i="1" s="1"/>
  <c r="R419" i="1"/>
  <c r="T419" i="1"/>
  <c r="T420" i="1"/>
  <c r="R420" i="1"/>
  <c r="AX421" i="1"/>
  <c r="R421" i="1"/>
  <c r="T421" i="1"/>
  <c r="AW422" i="1"/>
  <c r="R422" i="1"/>
  <c r="T422" i="1"/>
  <c r="AX423" i="1"/>
  <c r="R423" i="1"/>
  <c r="T423" i="1"/>
  <c r="BC424" i="1"/>
  <c r="AZ424" i="1" s="1"/>
  <c r="R424" i="1"/>
  <c r="T424" i="1"/>
  <c r="BC425" i="1"/>
  <c r="AZ425" i="1" s="1"/>
  <c r="R425" i="1"/>
  <c r="T425" i="1"/>
  <c r="AV426" i="1"/>
  <c r="T426" i="1"/>
  <c r="R426" i="1"/>
  <c r="AU427" i="1"/>
  <c r="T427" i="1"/>
  <c r="R427" i="1"/>
  <c r="BC428" i="1"/>
  <c r="AZ428" i="1" s="1"/>
  <c r="R428" i="1"/>
  <c r="T428" i="1"/>
  <c r="AX429" i="1"/>
  <c r="R429" i="1"/>
  <c r="T429" i="1"/>
  <c r="T430" i="1"/>
  <c r="R430" i="1"/>
  <c r="R431" i="1"/>
  <c r="T431" i="1"/>
  <c r="BC432" i="1"/>
  <c r="AZ432" i="1" s="1"/>
  <c r="R432" i="1"/>
  <c r="T432" i="1"/>
  <c r="R433" i="1"/>
  <c r="T433" i="1"/>
  <c r="BC434" i="1"/>
  <c r="AZ434" i="1" s="1"/>
  <c r="R434" i="1"/>
  <c r="T434" i="1"/>
  <c r="AT435" i="1"/>
  <c r="T435" i="1"/>
  <c r="R435" i="1"/>
  <c r="BC436" i="1"/>
  <c r="AZ436" i="1" s="1"/>
  <c r="R436" i="1"/>
  <c r="T436" i="1"/>
  <c r="AX437" i="1"/>
  <c r="R437" i="1"/>
  <c r="T437" i="1"/>
  <c r="AX438" i="1"/>
  <c r="T438" i="1"/>
  <c r="R438" i="1"/>
  <c r="R439" i="1"/>
  <c r="T439" i="1"/>
  <c r="R154" i="1"/>
  <c r="T154" i="1"/>
  <c r="Z154" i="1"/>
  <c r="AI154" i="1" s="1"/>
  <c r="T301" i="1"/>
  <c r="R301" i="1"/>
  <c r="Z301" i="1"/>
  <c r="AI301" i="1" s="1"/>
  <c r="T309" i="1"/>
  <c r="R309" i="1"/>
  <c r="Z309" i="1"/>
  <c r="AI309" i="1" s="1"/>
  <c r="AW317" i="1"/>
  <c r="T317" i="1"/>
  <c r="R317" i="1"/>
  <c r="Z317" i="1"/>
  <c r="AI317" i="1" s="1"/>
  <c r="R325" i="1"/>
  <c r="T325" i="1"/>
  <c r="Z325" i="1"/>
  <c r="AI325" i="1" s="1"/>
  <c r="T333" i="1"/>
  <c r="R333" i="1"/>
  <c r="Z333" i="1"/>
  <c r="AI333" i="1" s="1"/>
  <c r="R341" i="1"/>
  <c r="T341" i="1"/>
  <c r="Z341" i="1"/>
  <c r="AI341" i="1" s="1"/>
  <c r="T349" i="1"/>
  <c r="R349" i="1"/>
  <c r="Z349" i="1"/>
  <c r="AI349" i="1" s="1"/>
  <c r="AU31" i="1"/>
  <c r="T31" i="1"/>
  <c r="R31" i="1"/>
  <c r="Z31" i="1"/>
  <c r="AI31" i="1" s="1"/>
  <c r="BC3833" i="1"/>
  <c r="AZ3833" i="1" s="1"/>
  <c r="AU3834" i="1"/>
  <c r="Z38" i="1"/>
  <c r="AI38" i="1" s="1"/>
  <c r="R39" i="1"/>
  <c r="Z47" i="1"/>
  <c r="AI47" i="1" s="1"/>
  <c r="AX71" i="1"/>
  <c r="R71" i="1"/>
  <c r="Z71" i="1"/>
  <c r="AI71" i="1" s="1"/>
  <c r="AX79" i="1"/>
  <c r="R79" i="1"/>
  <c r="T79" i="1"/>
  <c r="Z79" i="1"/>
  <c r="AI79" i="1" s="1"/>
  <c r="AU86" i="1"/>
  <c r="T86" i="1"/>
  <c r="R86" i="1"/>
  <c r="Z86" i="1"/>
  <c r="AI86" i="1" s="1"/>
  <c r="AU94" i="1"/>
  <c r="Z94" i="1"/>
  <c r="AI94" i="1" s="1"/>
  <c r="AU102" i="1"/>
  <c r="R102" i="1"/>
  <c r="T102" i="1"/>
  <c r="Z102" i="1"/>
  <c r="AI102" i="1" s="1"/>
  <c r="R111" i="1"/>
  <c r="T111" i="1"/>
  <c r="Z111" i="1"/>
  <c r="AI111" i="1" s="1"/>
  <c r="AU119" i="1"/>
  <c r="R119" i="1"/>
  <c r="T119" i="1"/>
  <c r="Z119" i="1"/>
  <c r="AI119" i="1" s="1"/>
  <c r="AU127" i="1"/>
  <c r="R127" i="1"/>
  <c r="AX302" i="1"/>
  <c r="T302" i="1"/>
  <c r="R302" i="1"/>
  <c r="Z302" i="1"/>
  <c r="AI302" i="1" s="1"/>
  <c r="AW310" i="1"/>
  <c r="R310" i="1"/>
  <c r="T310" i="1"/>
  <c r="Z310" i="1"/>
  <c r="AI310" i="1" s="1"/>
  <c r="T318" i="1"/>
  <c r="R318" i="1"/>
  <c r="Z318" i="1"/>
  <c r="AI318" i="1" s="1"/>
  <c r="T326" i="1"/>
  <c r="R326" i="1"/>
  <c r="Z326" i="1"/>
  <c r="AI326" i="1" s="1"/>
  <c r="AW334" i="1"/>
  <c r="R334" i="1"/>
  <c r="T334" i="1"/>
  <c r="Z334" i="1"/>
  <c r="AI334" i="1" s="1"/>
  <c r="AW342" i="1"/>
  <c r="T342" i="1"/>
  <c r="R342" i="1"/>
  <c r="Z342" i="1"/>
  <c r="AI342" i="1" s="1"/>
  <c r="AW350" i="1"/>
  <c r="R350" i="1"/>
  <c r="T350" i="1"/>
  <c r="Z350" i="1"/>
  <c r="AI350" i="1" s="1"/>
  <c r="AW32" i="1"/>
  <c r="R32" i="1"/>
  <c r="T32" i="1"/>
  <c r="Z32" i="1"/>
  <c r="AI32" i="1" s="1"/>
  <c r="AT44" i="1"/>
  <c r="R44" i="1"/>
  <c r="T44" i="1"/>
  <c r="AW49" i="1"/>
  <c r="T49" i="1"/>
  <c r="R49" i="1"/>
  <c r="AU53" i="1"/>
  <c r="R53" i="1"/>
  <c r="T53" i="1"/>
  <c r="AW57" i="1"/>
  <c r="R57" i="1"/>
  <c r="T57" i="1"/>
  <c r="AU61" i="1"/>
  <c r="R61" i="1"/>
  <c r="AW65" i="1"/>
  <c r="R65" i="1"/>
  <c r="T65" i="1"/>
  <c r="AW72" i="1"/>
  <c r="T72" i="1"/>
  <c r="R72" i="1"/>
  <c r="Z72" i="1"/>
  <c r="AI72" i="1" s="1"/>
  <c r="AU87" i="1"/>
  <c r="R87" i="1"/>
  <c r="T87" i="1"/>
  <c r="Z87" i="1"/>
  <c r="AI87" i="1" s="1"/>
  <c r="AU95" i="1"/>
  <c r="R95" i="1"/>
  <c r="T95" i="1"/>
  <c r="Z95" i="1"/>
  <c r="AI95" i="1" s="1"/>
  <c r="AU103" i="1"/>
  <c r="R103" i="1"/>
  <c r="T103" i="1"/>
  <c r="Z103" i="1"/>
  <c r="AI103" i="1" s="1"/>
  <c r="AT104" i="1"/>
  <c r="R104" i="1"/>
  <c r="T104" i="1"/>
  <c r="Z104" i="1"/>
  <c r="AI104" i="1" s="1"/>
  <c r="AS112" i="1"/>
  <c r="R112" i="1"/>
  <c r="Z112" i="1"/>
  <c r="AI112" i="1" s="1"/>
  <c r="AS120" i="1"/>
  <c r="R120" i="1"/>
  <c r="T120" i="1"/>
  <c r="Z120" i="1"/>
  <c r="AI120" i="1" s="1"/>
  <c r="R13" i="1"/>
  <c r="T13" i="1"/>
  <c r="Z13" i="1"/>
  <c r="AI13" i="1" s="1"/>
  <c r="AX6" i="1"/>
  <c r="R6" i="1"/>
  <c r="T6" i="1"/>
  <c r="Z6" i="1"/>
  <c r="AI6" i="1" s="1"/>
  <c r="AX14" i="1"/>
  <c r="R14" i="1"/>
  <c r="T14" i="1"/>
  <c r="Z14" i="1"/>
  <c r="AI14" i="1" s="1"/>
  <c r="AX22" i="1"/>
  <c r="T22" i="1"/>
  <c r="R22" i="1"/>
  <c r="Z22" i="1"/>
  <c r="AI22" i="1" s="1"/>
  <c r="T303" i="1"/>
  <c r="R303" i="1"/>
  <c r="Z303" i="1"/>
  <c r="AI303" i="1" s="1"/>
  <c r="AV311" i="1"/>
  <c r="R311" i="1"/>
  <c r="T311" i="1"/>
  <c r="Z311" i="1"/>
  <c r="AI311" i="1" s="1"/>
  <c r="AX319" i="1"/>
  <c r="R319" i="1"/>
  <c r="T319" i="1"/>
  <c r="Z319" i="1"/>
  <c r="AI319" i="1" s="1"/>
  <c r="T327" i="1"/>
  <c r="R327" i="1"/>
  <c r="Z327" i="1"/>
  <c r="AI327" i="1" s="1"/>
  <c r="AS335" i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AU33" i="1"/>
  <c r="R33" i="1"/>
  <c r="T33" i="1"/>
  <c r="Z33" i="1"/>
  <c r="AI33" i="1" s="1"/>
  <c r="AT36" i="1"/>
  <c r="R36" i="1"/>
  <c r="T36" i="1"/>
  <c r="T40" i="1"/>
  <c r="R40" i="1"/>
  <c r="AW73" i="1"/>
  <c r="R73" i="1"/>
  <c r="T73" i="1"/>
  <c r="AT80" i="1"/>
  <c r="T80" i="1"/>
  <c r="R80" i="1"/>
  <c r="Z80" i="1"/>
  <c r="AI80" i="1" s="1"/>
  <c r="R88" i="1"/>
  <c r="T88" i="1"/>
  <c r="Z88" i="1"/>
  <c r="AI88" i="1" s="1"/>
  <c r="R96" i="1"/>
  <c r="T96" i="1"/>
  <c r="Z96" i="1"/>
  <c r="AI96" i="1" s="1"/>
  <c r="T105" i="1"/>
  <c r="R105" i="1"/>
  <c r="Z105" i="1"/>
  <c r="AI105" i="1" s="1"/>
  <c r="AU113" i="1"/>
  <c r="R113" i="1"/>
  <c r="T113" i="1"/>
  <c r="Z113" i="1"/>
  <c r="AI113" i="1" s="1"/>
  <c r="R121" i="1"/>
  <c r="T121" i="1"/>
  <c r="Z121" i="1"/>
  <c r="AI121" i="1" s="1"/>
  <c r="R70" i="1"/>
  <c r="T70" i="1"/>
  <c r="Z70" i="1"/>
  <c r="AI70" i="1" s="1"/>
  <c r="AV7" i="1"/>
  <c r="R7" i="1"/>
  <c r="T7" i="1"/>
  <c r="Z7" i="1"/>
  <c r="AI7" i="1" s="1"/>
  <c r="AX15" i="1"/>
  <c r="T15" i="1"/>
  <c r="R15" i="1"/>
  <c r="R23" i="1"/>
  <c r="T23" i="1"/>
  <c r="Z23" i="1"/>
  <c r="AI23" i="1" s="1"/>
  <c r="AX167" i="1"/>
  <c r="T167" i="1"/>
  <c r="R167" i="1"/>
  <c r="Z167" i="1"/>
  <c r="AI167" i="1" s="1"/>
  <c r="AU304" i="1"/>
  <c r="R304" i="1"/>
  <c r="T304" i="1"/>
  <c r="Z304" i="1"/>
  <c r="AI304" i="1" s="1"/>
  <c r="AU312" i="1"/>
  <c r="R312" i="1"/>
  <c r="T312" i="1"/>
  <c r="Z312" i="1"/>
  <c r="AI312" i="1" s="1"/>
  <c r="AU320" i="1"/>
  <c r="R320" i="1"/>
  <c r="T320" i="1"/>
  <c r="Z320" i="1"/>
  <c r="AI320" i="1" s="1"/>
  <c r="AU328" i="1"/>
  <c r="R328" i="1"/>
  <c r="T328" i="1"/>
  <c r="Z328" i="1"/>
  <c r="AI328" i="1" s="1"/>
  <c r="R336" i="1"/>
  <c r="T336" i="1"/>
  <c r="Z336" i="1"/>
  <c r="AI336" i="1" s="1"/>
  <c r="AU344" i="1"/>
  <c r="R344" i="1"/>
  <c r="T344" i="1"/>
  <c r="Z344" i="1"/>
  <c r="AI344" i="1" s="1"/>
  <c r="AU352" i="1"/>
  <c r="R352" i="1"/>
  <c r="T352" i="1"/>
  <c r="Z352" i="1"/>
  <c r="AI352" i="1" s="1"/>
  <c r="R34" i="1"/>
  <c r="T34" i="1"/>
  <c r="Z34" i="1"/>
  <c r="AI34" i="1" s="1"/>
  <c r="Z44" i="1"/>
  <c r="AI44" i="1" s="1"/>
  <c r="T45" i="1"/>
  <c r="R45" i="1"/>
  <c r="Z49" i="1"/>
  <c r="AI49" i="1" s="1"/>
  <c r="R50" i="1"/>
  <c r="T50" i="1"/>
  <c r="Z53" i="1"/>
  <c r="AI53" i="1" s="1"/>
  <c r="R54" i="1"/>
  <c r="T54" i="1"/>
  <c r="Z57" i="1"/>
  <c r="AI57" i="1" s="1"/>
  <c r="AU58" i="1"/>
  <c r="R58" i="1"/>
  <c r="T58" i="1"/>
  <c r="Z61" i="1"/>
  <c r="AI61" i="1" s="1"/>
  <c r="R62" i="1"/>
  <c r="T62" i="1"/>
  <c r="AU66" i="1"/>
  <c r="R66" i="1"/>
  <c r="T66" i="1"/>
  <c r="R74" i="1"/>
  <c r="T74" i="1"/>
  <c r="AU81" i="1"/>
  <c r="R81" i="1"/>
  <c r="T81" i="1"/>
  <c r="Z81" i="1"/>
  <c r="AI81" i="1" s="1"/>
  <c r="T89" i="1"/>
  <c r="R89" i="1"/>
  <c r="Z89" i="1"/>
  <c r="AI89" i="1" s="1"/>
  <c r="AU97" i="1"/>
  <c r="R97" i="1"/>
  <c r="T97" i="1"/>
  <c r="Z97" i="1"/>
  <c r="AI97" i="1" s="1"/>
  <c r="AX106" i="1"/>
  <c r="Z106" i="1"/>
  <c r="AI106" i="1" s="1"/>
  <c r="T106" i="1"/>
  <c r="R106" i="1"/>
  <c r="Z114" i="1"/>
  <c r="AI114" i="1" s="1"/>
  <c r="R114" i="1"/>
  <c r="AR122" i="1"/>
  <c r="R122" i="1"/>
  <c r="Z122" i="1"/>
  <c r="AI122" i="1" s="1"/>
  <c r="T122" i="1"/>
  <c r="T69" i="1"/>
  <c r="R69" i="1"/>
  <c r="Z69" i="1"/>
  <c r="AI69" i="1" s="1"/>
  <c r="AU8" i="1"/>
  <c r="R8" i="1"/>
  <c r="T8" i="1"/>
  <c r="Z8" i="1"/>
  <c r="AR16" i="1"/>
  <c r="R16" i="1"/>
  <c r="T16" i="1"/>
  <c r="Z16" i="1"/>
  <c r="AI16" i="1" s="1"/>
  <c r="AU24" i="1"/>
  <c r="R24" i="1"/>
  <c r="T24" i="1"/>
  <c r="Z24" i="1"/>
  <c r="BC165" i="1"/>
  <c r="AZ165" i="1" s="1"/>
  <c r="T165" i="1"/>
  <c r="R165" i="1"/>
  <c r="Z165" i="1"/>
  <c r="AI165" i="1" s="1"/>
  <c r="AW166" i="1"/>
  <c r="R166" i="1"/>
  <c r="T166" i="1"/>
  <c r="Z166" i="1"/>
  <c r="AI166" i="1" s="1"/>
  <c r="R168" i="1"/>
  <c r="T168" i="1"/>
  <c r="Z168" i="1"/>
  <c r="AI168" i="1" s="1"/>
  <c r="AT170" i="1"/>
  <c r="R170" i="1"/>
  <c r="T170" i="1"/>
  <c r="Z170" i="1"/>
  <c r="AI170" i="1" s="1"/>
  <c r="R305" i="1"/>
  <c r="T305" i="1"/>
  <c r="Z305" i="1"/>
  <c r="AI305" i="1" s="1"/>
  <c r="AW313" i="1"/>
  <c r="R313" i="1"/>
  <c r="T313" i="1"/>
  <c r="Z313" i="1"/>
  <c r="AI313" i="1" s="1"/>
  <c r="T321" i="1"/>
  <c r="R321" i="1"/>
  <c r="Z321" i="1"/>
  <c r="AI321" i="1" s="1"/>
  <c r="R329" i="1"/>
  <c r="T329" i="1"/>
  <c r="Z329" i="1"/>
  <c r="AI329" i="1" s="1"/>
  <c r="AV337" i="1"/>
  <c r="R337" i="1"/>
  <c r="T337" i="1"/>
  <c r="Z337" i="1"/>
  <c r="AI337" i="1" s="1"/>
  <c r="AV345" i="1"/>
  <c r="R345" i="1"/>
  <c r="T345" i="1"/>
  <c r="Z345" i="1"/>
  <c r="AI345" i="1" s="1"/>
  <c r="AV353" i="1"/>
  <c r="R353" i="1"/>
  <c r="T353" i="1"/>
  <c r="Z353" i="1"/>
  <c r="AI353" i="1" s="1"/>
  <c r="R35" i="1"/>
  <c r="T35" i="1"/>
  <c r="Z35" i="1"/>
  <c r="AI35" i="1" s="1"/>
  <c r="Z36" i="1"/>
  <c r="AI36" i="1" s="1"/>
  <c r="R37" i="1"/>
  <c r="T37" i="1"/>
  <c r="Z40" i="1"/>
  <c r="AI40" i="1" s="1"/>
  <c r="AW41" i="1"/>
  <c r="R41" i="1"/>
  <c r="T41" i="1"/>
  <c r="AU75" i="1"/>
  <c r="Z75" i="1"/>
  <c r="AI75" i="1" s="1"/>
  <c r="R75" i="1"/>
  <c r="T75" i="1"/>
  <c r="AX82" i="1"/>
  <c r="Z82" i="1"/>
  <c r="AI82" i="1" s="1"/>
  <c r="T82" i="1"/>
  <c r="R82" i="1"/>
  <c r="AX90" i="1"/>
  <c r="Z90" i="1"/>
  <c r="AI90" i="1" s="1"/>
  <c r="T90" i="1"/>
  <c r="R90" i="1"/>
  <c r="AX98" i="1"/>
  <c r="R98" i="1"/>
  <c r="T98" i="1"/>
  <c r="Z98" i="1"/>
  <c r="AI98" i="1" s="1"/>
  <c r="AX107" i="1"/>
  <c r="R107" i="1"/>
  <c r="T107" i="1"/>
  <c r="Z107" i="1"/>
  <c r="AI107" i="1" s="1"/>
  <c r="AX115" i="1"/>
  <c r="R115" i="1"/>
  <c r="T115" i="1"/>
  <c r="Z115" i="1"/>
  <c r="AI115" i="1" s="1"/>
  <c r="AX123" i="1"/>
  <c r="R123" i="1"/>
  <c r="T123" i="1"/>
  <c r="Z123" i="1"/>
  <c r="AI123" i="1" s="1"/>
  <c r="R68" i="1"/>
  <c r="Z68" i="1"/>
  <c r="AI68" i="1" s="1"/>
  <c r="BA3832" i="1"/>
  <c r="BC3832" i="1"/>
  <c r="AZ3832" i="1" s="1"/>
  <c r="BC41" i="1"/>
  <c r="AZ41" i="1" s="1"/>
  <c r="BC103" i="1"/>
  <c r="AZ103" i="1" s="1"/>
  <c r="BC47" i="1"/>
  <c r="AZ47" i="1" s="1"/>
  <c r="AS3598" i="1"/>
  <c r="AZ3663" i="1"/>
  <c r="BA3677" i="1"/>
  <c r="AT3800" i="1"/>
  <c r="AU3821" i="1"/>
  <c r="AV3816" i="1"/>
  <c r="AT3704" i="1"/>
  <c r="AS3731" i="1"/>
  <c r="AT3728" i="1"/>
  <c r="BC3641" i="1"/>
  <c r="AV3708" i="1"/>
  <c r="AS3738" i="1"/>
  <c r="AU3816" i="1"/>
  <c r="AZ3721" i="1"/>
  <c r="AX3711" i="1"/>
  <c r="AT3712" i="1"/>
  <c r="BC3618" i="1"/>
  <c r="AZ3618" i="1" s="1"/>
  <c r="AX3770" i="1"/>
  <c r="AV3780" i="1"/>
  <c r="AV3800" i="1"/>
  <c r="AZ3680" i="1"/>
  <c r="AT3766" i="1"/>
  <c r="AT3821" i="1"/>
  <c r="BA424" i="1"/>
  <c r="AX3605" i="1"/>
  <c r="AW3645" i="1"/>
  <c r="AR3647" i="1"/>
  <c r="AR3649" i="1"/>
  <c r="AW3821" i="1"/>
  <c r="AX3638" i="1"/>
  <c r="AU3720" i="1"/>
  <c r="AU3613" i="1"/>
  <c r="AV3704" i="1"/>
  <c r="BC3711" i="1"/>
  <c r="AZ3711" i="1" s="1"/>
  <c r="AR3721" i="1"/>
  <c r="AU3786" i="1"/>
  <c r="AT3793" i="1"/>
  <c r="AT3794" i="1"/>
  <c r="BA3800" i="1"/>
  <c r="AS365" i="1"/>
  <c r="AT242" i="1"/>
  <c r="AX3625" i="1"/>
  <c r="AR3677" i="1"/>
  <c r="AW3704" i="1"/>
  <c r="AU3708" i="1"/>
  <c r="BA3772" i="1"/>
  <c r="AW3786" i="1"/>
  <c r="AW3793" i="1"/>
  <c r="AV3794" i="1"/>
  <c r="AR3825" i="1"/>
  <c r="AT365" i="1"/>
  <c r="AR422" i="1"/>
  <c r="AS182" i="1"/>
  <c r="BA189" i="1"/>
  <c r="AT3825" i="1"/>
  <c r="AT167" i="1"/>
  <c r="AR179" i="1"/>
  <c r="AU3670" i="1"/>
  <c r="AV3736" i="1"/>
  <c r="AT3748" i="1"/>
  <c r="BA3793" i="1"/>
  <c r="AX7" i="1"/>
  <c r="AS408" i="1"/>
  <c r="AU167" i="1"/>
  <c r="AV3617" i="1"/>
  <c r="AT3619" i="1"/>
  <c r="AS3633" i="1"/>
  <c r="AS3635" i="1"/>
  <c r="AX3674" i="1"/>
  <c r="AU3698" i="1"/>
  <c r="BA3705" i="1"/>
  <c r="AU3619" i="1"/>
  <c r="AV3635" i="1"/>
  <c r="AW3637" i="1"/>
  <c r="AT3641" i="1"/>
  <c r="AV3643" i="1"/>
  <c r="AT3645" i="1"/>
  <c r="AT3775" i="1"/>
  <c r="AV3756" i="1"/>
  <c r="BA3763" i="1"/>
  <c r="BA234" i="1"/>
  <c r="BA3776" i="1"/>
  <c r="AR283" i="1"/>
  <c r="AT27" i="1"/>
  <c r="BA3696" i="1"/>
  <c r="AV3698" i="1"/>
  <c r="AS3723" i="1"/>
  <c r="AW3816" i="1"/>
  <c r="AU3818" i="1"/>
  <c r="AW7" i="1"/>
  <c r="AT16" i="1"/>
  <c r="AS412" i="1"/>
  <c r="AV167" i="1"/>
  <c r="BA215" i="1"/>
  <c r="AT277" i="1"/>
  <c r="AR118" i="1"/>
  <c r="AR3695" i="1"/>
  <c r="AX3698" i="1"/>
  <c r="AU3804" i="1"/>
  <c r="AV16" i="1"/>
  <c r="AT416" i="1"/>
  <c r="BA3629" i="1"/>
  <c r="AT3677" i="1"/>
  <c r="AT3695" i="1"/>
  <c r="AU3712" i="1"/>
  <c r="AU3714" i="1"/>
  <c r="AS3748" i="1"/>
  <c r="AR3785" i="1"/>
  <c r="AR3803" i="1"/>
  <c r="AU3822" i="1"/>
  <c r="BC426" i="1"/>
  <c r="AV228" i="1"/>
  <c r="BA3615" i="1"/>
  <c r="AT3625" i="1"/>
  <c r="BA3626" i="1"/>
  <c r="AS3641" i="1"/>
  <c r="AW3676" i="1"/>
  <c r="AX3695" i="1"/>
  <c r="AW3697" i="1"/>
  <c r="AX3712" i="1"/>
  <c r="AS3776" i="1"/>
  <c r="BA3829" i="1"/>
  <c r="BA382" i="1"/>
  <c r="AW228" i="1"/>
  <c r="BC255" i="1"/>
  <c r="AZ255" i="1" s="1"/>
  <c r="AU3625" i="1"/>
  <c r="BC3772" i="1"/>
  <c r="AV3776" i="1"/>
  <c r="BA3803" i="1"/>
  <c r="AW3817" i="1"/>
  <c r="BA3826" i="1"/>
  <c r="AV21" i="1"/>
  <c r="AR354" i="1"/>
  <c r="BA386" i="1"/>
  <c r="AR408" i="1"/>
  <c r="AW306" i="1"/>
  <c r="AU3832" i="1"/>
  <c r="AX3612" i="1"/>
  <c r="AV3625" i="1"/>
  <c r="AT3629" i="1"/>
  <c r="AU3635" i="1"/>
  <c r="AS3640" i="1"/>
  <c r="AS3645" i="1"/>
  <c r="AU3704" i="1"/>
  <c r="AU3721" i="1"/>
  <c r="AS3724" i="1"/>
  <c r="AX3736" i="1"/>
  <c r="AU3738" i="1"/>
  <c r="AR3745" i="1"/>
  <c r="BA3760" i="1"/>
  <c r="BA3798" i="1"/>
  <c r="BA358" i="1"/>
  <c r="BA202" i="1"/>
  <c r="AW63" i="1"/>
  <c r="AW103" i="1"/>
  <c r="AX3668" i="1"/>
  <c r="AR3673" i="1"/>
  <c r="AX3710" i="1"/>
  <c r="AT3727" i="1"/>
  <c r="BA3750" i="1"/>
  <c r="AX3762" i="1"/>
  <c r="BA165" i="1"/>
  <c r="AU214" i="1"/>
  <c r="AS291" i="1"/>
  <c r="AW307" i="1"/>
  <c r="AZ3681" i="1"/>
  <c r="BC3750" i="1"/>
  <c r="AT393" i="1"/>
  <c r="AS397" i="1"/>
  <c r="AR432" i="1"/>
  <c r="BA177" i="1"/>
  <c r="AS179" i="1"/>
  <c r="AV202" i="1"/>
  <c r="AV239" i="1"/>
  <c r="AV257" i="1"/>
  <c r="AV270" i="1"/>
  <c r="BA273" i="1"/>
  <c r="AX110" i="1"/>
  <c r="AT112" i="1"/>
  <c r="AT120" i="1"/>
  <c r="AX3642" i="1"/>
  <c r="AU3673" i="1"/>
  <c r="BC3613" i="1"/>
  <c r="AX3629" i="1"/>
  <c r="AU3633" i="1"/>
  <c r="AX3637" i="1"/>
  <c r="AU3641" i="1"/>
  <c r="BA3647" i="1"/>
  <c r="AS3649" i="1"/>
  <c r="BC3650" i="1"/>
  <c r="AZ3650" i="1" s="1"/>
  <c r="AW3672" i="1"/>
  <c r="AT3680" i="1"/>
  <c r="AU3689" i="1"/>
  <c r="BA3694" i="1"/>
  <c r="AV3714" i="1"/>
  <c r="BA3747" i="1"/>
  <c r="AU3748" i="1"/>
  <c r="AT3758" i="1"/>
  <c r="AR3759" i="1"/>
  <c r="BA3762" i="1"/>
  <c r="AS3788" i="1"/>
  <c r="AS3790" i="1"/>
  <c r="AV363" i="1"/>
  <c r="AV393" i="1"/>
  <c r="AR412" i="1"/>
  <c r="AV432" i="1"/>
  <c r="AX179" i="1"/>
  <c r="AX189" i="1"/>
  <c r="BA3613" i="1"/>
  <c r="AT3663" i="1"/>
  <c r="AV3633" i="1"/>
  <c r="BA3640" i="1"/>
  <c r="AV3641" i="1"/>
  <c r="BA3642" i="1"/>
  <c r="BA3651" i="1"/>
  <c r="AZ3671" i="1"/>
  <c r="BC3710" i="1"/>
  <c r="AR3713" i="1"/>
  <c r="AW3714" i="1"/>
  <c r="BC3727" i="1"/>
  <c r="AZ3727" i="1" s="1"/>
  <c r="AU3755" i="1"/>
  <c r="AV3758" i="1"/>
  <c r="AT3759" i="1"/>
  <c r="AW3775" i="1"/>
  <c r="AW3788" i="1"/>
  <c r="AU3790" i="1"/>
  <c r="AX3792" i="1"/>
  <c r="AX3800" i="1"/>
  <c r="AU3803" i="1"/>
  <c r="AS3806" i="1"/>
  <c r="BC3822" i="1"/>
  <c r="AS3824" i="1"/>
  <c r="AV20" i="1"/>
  <c r="AW393" i="1"/>
  <c r="AX432" i="1"/>
  <c r="AR165" i="1"/>
  <c r="AS123" i="1"/>
  <c r="AX3640" i="1"/>
  <c r="AS3601" i="1"/>
  <c r="AU3601" i="1"/>
  <c r="BA3604" i="1"/>
  <c r="AT3609" i="1"/>
  <c r="AZ3599" i="1"/>
  <c r="AV3601" i="1"/>
  <c r="AS3613" i="1"/>
  <c r="AW3614" i="1"/>
  <c r="AX3626" i="1"/>
  <c r="AW3633" i="1"/>
  <c r="BA3637" i="1"/>
  <c r="AU3648" i="1"/>
  <c r="BA3649" i="1"/>
  <c r="AW3651" i="1"/>
  <c r="AS3670" i="1"/>
  <c r="BA3692" i="1"/>
  <c r="BC3697" i="1"/>
  <c r="AZ3697" i="1" s="1"/>
  <c r="BC3704" i="1"/>
  <c r="AT3713" i="1"/>
  <c r="AX3716" i="1"/>
  <c r="BA3732" i="1"/>
  <c r="AT3750" i="1"/>
  <c r="BA3753" i="1"/>
  <c r="AX3755" i="1"/>
  <c r="AW3758" i="1"/>
  <c r="AU3759" i="1"/>
  <c r="AR3763" i="1"/>
  <c r="AT361" i="1"/>
  <c r="AV366" i="1"/>
  <c r="AT422" i="1"/>
  <c r="AT164" i="1"/>
  <c r="AS165" i="1"/>
  <c r="AR169" i="1"/>
  <c r="AS203" i="1"/>
  <c r="AR253" i="1"/>
  <c r="AT290" i="1"/>
  <c r="AR32" i="1"/>
  <c r="AR72" i="1"/>
  <c r="AT3613" i="1"/>
  <c r="BC3629" i="1"/>
  <c r="AX3633" i="1"/>
  <c r="BA3641" i="1"/>
  <c r="AT3670" i="1"/>
  <c r="AS3704" i="1"/>
  <c r="AT3708" i="1"/>
  <c r="AU3711" i="1"/>
  <c r="AW3712" i="1"/>
  <c r="AT3736" i="1"/>
  <c r="BC3741" i="1"/>
  <c r="BC3748" i="1"/>
  <c r="AU3750" i="1"/>
  <c r="AX3758" i="1"/>
  <c r="BA3781" i="1"/>
  <c r="AR3787" i="1"/>
  <c r="BA3792" i="1"/>
  <c r="AW3813" i="1"/>
  <c r="AV27" i="1"/>
  <c r="BC405" i="1"/>
  <c r="AR421" i="1"/>
  <c r="AV422" i="1"/>
  <c r="AS428" i="1"/>
  <c r="AV164" i="1"/>
  <c r="AW165" i="1"/>
  <c r="AV194" i="1"/>
  <c r="AV210" i="1"/>
  <c r="AR216" i="1"/>
  <c r="AV231" i="1"/>
  <c r="AW256" i="1"/>
  <c r="AX283" i="1"/>
  <c r="AX290" i="1"/>
  <c r="AR342" i="1"/>
  <c r="AS55" i="1"/>
  <c r="AW70" i="1"/>
  <c r="AV90" i="1"/>
  <c r="AV3750" i="1"/>
  <c r="AS3786" i="1"/>
  <c r="AW3811" i="1"/>
  <c r="AR3817" i="1"/>
  <c r="AS3826" i="1"/>
  <c r="AW27" i="1"/>
  <c r="BA366" i="1"/>
  <c r="AT408" i="1"/>
  <c r="AR416" i="1"/>
  <c r="AS421" i="1"/>
  <c r="AV428" i="1"/>
  <c r="AW164" i="1"/>
  <c r="AX165" i="1"/>
  <c r="BA190" i="1"/>
  <c r="AU201" i="1"/>
  <c r="AW269" i="1"/>
  <c r="AS307" i="1"/>
  <c r="AR308" i="1"/>
  <c r="AW320" i="1"/>
  <c r="AV80" i="1"/>
  <c r="AR86" i="1"/>
  <c r="AW101" i="1"/>
  <c r="AU3668" i="1"/>
  <c r="AV3710" i="1"/>
  <c r="BA3740" i="1"/>
  <c r="AW3762" i="1"/>
  <c r="AS3780" i="1"/>
  <c r="AT3786" i="1"/>
  <c r="BA3813" i="1"/>
  <c r="AT3817" i="1"/>
  <c r="AS3822" i="1"/>
  <c r="AT3826" i="1"/>
  <c r="AT7" i="1"/>
  <c r="AR21" i="1"/>
  <c r="AS416" i="1"/>
  <c r="AW428" i="1"/>
  <c r="BA194" i="1"/>
  <c r="AW227" i="1"/>
  <c r="AR241" i="1"/>
  <c r="AU263" i="1"/>
  <c r="AT278" i="1"/>
  <c r="BA290" i="1"/>
  <c r="AV307" i="1"/>
  <c r="AR352" i="1"/>
  <c r="AW86" i="1"/>
  <c r="AW3761" i="1"/>
  <c r="AT3761" i="1"/>
  <c r="AR3761" i="1"/>
  <c r="BA3618" i="1"/>
  <c r="AV3619" i="1"/>
  <c r="BC3621" i="1"/>
  <c r="AS3628" i="1"/>
  <c r="AT3634" i="1"/>
  <c r="AS3662" i="1"/>
  <c r="AU3663" i="1"/>
  <c r="AS3666" i="1"/>
  <c r="AW3694" i="1"/>
  <c r="BA3697" i="1"/>
  <c r="AV3720" i="1"/>
  <c r="AT3724" i="1"/>
  <c r="BC3730" i="1"/>
  <c r="AR3743" i="1"/>
  <c r="AV3754" i="1"/>
  <c r="AT3754" i="1"/>
  <c r="BC3754" i="1"/>
  <c r="AS3754" i="1"/>
  <c r="BA3612" i="1"/>
  <c r="AS3624" i="1"/>
  <c r="AT3630" i="1"/>
  <c r="AX3634" i="1"/>
  <c r="AT3661" i="1"/>
  <c r="AT3662" i="1"/>
  <c r="AW3663" i="1"/>
  <c r="AU3664" i="1"/>
  <c r="AT3666" i="1"/>
  <c r="AZ3667" i="1"/>
  <c r="AS3686" i="1"/>
  <c r="AR3689" i="1"/>
  <c r="BC3692" i="1"/>
  <c r="AX3694" i="1"/>
  <c r="AT3706" i="1"/>
  <c r="AX3708" i="1"/>
  <c r="AX3720" i="1"/>
  <c r="AS3722" i="1"/>
  <c r="AV3724" i="1"/>
  <c r="AW3733" i="1"/>
  <c r="AS3733" i="1"/>
  <c r="AV3734" i="1"/>
  <c r="AT3734" i="1"/>
  <c r="AR3737" i="1"/>
  <c r="AV3740" i="1"/>
  <c r="AU3761" i="1"/>
  <c r="AW3599" i="1"/>
  <c r="AV3609" i="1"/>
  <c r="AZ3602" i="1"/>
  <c r="AX3662" i="1"/>
  <c r="AV3664" i="1"/>
  <c r="AR3665" i="1"/>
  <c r="AX3666" i="1"/>
  <c r="AU3686" i="1"/>
  <c r="AS3688" i="1"/>
  <c r="AS3692" i="1"/>
  <c r="AV3706" i="1"/>
  <c r="BC3709" i="1"/>
  <c r="AX3739" i="1"/>
  <c r="AW3740" i="1"/>
  <c r="AX3754" i="1"/>
  <c r="BC3765" i="1"/>
  <c r="AW3765" i="1"/>
  <c r="BC3605" i="1"/>
  <c r="BA3619" i="1"/>
  <c r="BA3628" i="1"/>
  <c r="AW3598" i="1"/>
  <c r="AS3605" i="1"/>
  <c r="AZ3606" i="1"/>
  <c r="AX3608" i="1"/>
  <c r="BA3609" i="1"/>
  <c r="AV3611" i="1"/>
  <c r="AR3618" i="1"/>
  <c r="BC3619" i="1"/>
  <c r="AS3621" i="1"/>
  <c r="BA3624" i="1"/>
  <c r="BA3625" i="1"/>
  <c r="AV3627" i="1"/>
  <c r="AS3637" i="1"/>
  <c r="BC3637" i="1"/>
  <c r="AX3645" i="1"/>
  <c r="AT3665" i="1"/>
  <c r="AT3684" i="1"/>
  <c r="AW3685" i="1"/>
  <c r="AW3686" i="1"/>
  <c r="AS3687" i="1"/>
  <c r="AX3688" i="1"/>
  <c r="AW3689" i="1"/>
  <c r="AT3692" i="1"/>
  <c r="AS3693" i="1"/>
  <c r="AR3697" i="1"/>
  <c r="BA3712" i="1"/>
  <c r="AW3742" i="1"/>
  <c r="AX3742" i="1"/>
  <c r="AV3742" i="1"/>
  <c r="AV3753" i="1"/>
  <c r="AW3753" i="1"/>
  <c r="AU3753" i="1"/>
  <c r="AR3753" i="1"/>
  <c r="AU3605" i="1"/>
  <c r="AX3615" i="1"/>
  <c r="AT3618" i="1"/>
  <c r="AT3621" i="1"/>
  <c r="AX3627" i="1"/>
  <c r="BA3633" i="1"/>
  <c r="AT3637" i="1"/>
  <c r="AT3678" i="1"/>
  <c r="AR3679" i="1"/>
  <c r="AU3684" i="1"/>
  <c r="AT3687" i="1"/>
  <c r="AU3692" i="1"/>
  <c r="AT3697" i="1"/>
  <c r="AW3699" i="1"/>
  <c r="AS3718" i="1"/>
  <c r="AS3726" i="1"/>
  <c r="AU3727" i="1"/>
  <c r="AW3728" i="1"/>
  <c r="AU3730" i="1"/>
  <c r="AT3733" i="1"/>
  <c r="AR3739" i="1"/>
  <c r="BA3754" i="1"/>
  <c r="BC3761" i="1"/>
  <c r="AZ3761" i="1" s="1"/>
  <c r="AU3740" i="1"/>
  <c r="AT3740" i="1"/>
  <c r="BC3740" i="1"/>
  <c r="AV3605" i="1"/>
  <c r="BC3609" i="1"/>
  <c r="AX3617" i="1"/>
  <c r="AX3618" i="1"/>
  <c r="BC3625" i="1"/>
  <c r="AT3643" i="1"/>
  <c r="BA3645" i="1"/>
  <c r="BA3652" i="1"/>
  <c r="AT3668" i="1"/>
  <c r="AU3679" i="1"/>
  <c r="BA3689" i="1"/>
  <c r="AV3692" i="1"/>
  <c r="AX3696" i="1"/>
  <c r="AU3697" i="1"/>
  <c r="AT3710" i="1"/>
  <c r="AR3711" i="1"/>
  <c r="AT3714" i="1"/>
  <c r="AU3718" i="1"/>
  <c r="AS3719" i="1"/>
  <c r="AS3720" i="1"/>
  <c r="AX3733" i="1"/>
  <c r="AU3746" i="1"/>
  <c r="AT3746" i="1"/>
  <c r="AX3784" i="1"/>
  <c r="AV3784" i="1"/>
  <c r="BA3621" i="1"/>
  <c r="AW3605" i="1"/>
  <c r="AX3679" i="1"/>
  <c r="AX3692" i="1"/>
  <c r="AW3718" i="1"/>
  <c r="AV3743" i="1"/>
  <c r="AX3743" i="1"/>
  <c r="AT3743" i="1"/>
  <c r="AX3764" i="1"/>
  <c r="AW3764" i="1"/>
  <c r="AU3764" i="1"/>
  <c r="AT3764" i="1"/>
  <c r="BA3774" i="1"/>
  <c r="AT3774" i="1"/>
  <c r="AR3781" i="1"/>
  <c r="AT3799" i="1"/>
  <c r="AU3812" i="1"/>
  <c r="BC3814" i="1"/>
  <c r="AS7" i="1"/>
  <c r="AW20" i="1"/>
  <c r="AX357" i="1"/>
  <c r="AR365" i="1"/>
  <c r="AT366" i="1"/>
  <c r="AX369" i="1"/>
  <c r="AW394" i="1"/>
  <c r="AR397" i="1"/>
  <c r="AT402" i="1"/>
  <c r="BA412" i="1"/>
  <c r="AR428" i="1"/>
  <c r="AT432" i="1"/>
  <c r="AV170" i="1"/>
  <c r="BA172" i="1"/>
  <c r="AW276" i="1"/>
  <c r="AS276" i="1"/>
  <c r="AX298" i="1"/>
  <c r="AU336" i="1"/>
  <c r="AW336" i="1"/>
  <c r="AT336" i="1"/>
  <c r="BA3802" i="1"/>
  <c r="AV3812" i="1"/>
  <c r="AR437" i="1"/>
  <c r="AR155" i="1"/>
  <c r="AX182" i="1"/>
  <c r="AW194" i="1"/>
  <c r="BC3802" i="1"/>
  <c r="AX3812" i="1"/>
  <c r="AU435" i="1"/>
  <c r="AS437" i="1"/>
  <c r="AT155" i="1"/>
  <c r="BA158" i="1"/>
  <c r="AW339" i="1"/>
  <c r="AV343" i="1"/>
  <c r="AX343" i="1"/>
  <c r="AW343" i="1"/>
  <c r="AS343" i="1"/>
  <c r="AX99" i="1"/>
  <c r="AS99" i="1"/>
  <c r="AX114" i="1"/>
  <c r="AV114" i="1"/>
  <c r="AW3748" i="1"/>
  <c r="BC3762" i="1"/>
  <c r="BA3785" i="1"/>
  <c r="AW3787" i="1"/>
  <c r="AS3792" i="1"/>
  <c r="BC3792" i="1"/>
  <c r="AX3794" i="1"/>
  <c r="AX3798" i="1"/>
  <c r="BC3799" i="1"/>
  <c r="AR3819" i="1"/>
  <c r="AV9" i="1"/>
  <c r="AS362" i="1"/>
  <c r="AV391" i="1"/>
  <c r="AR424" i="1"/>
  <c r="AW425" i="1"/>
  <c r="AR173" i="1"/>
  <c r="AR178" i="1"/>
  <c r="AR188" i="1"/>
  <c r="AU193" i="1"/>
  <c r="BC3736" i="1"/>
  <c r="BA3759" i="1"/>
  <c r="BA3766" i="1"/>
  <c r="AX3773" i="1"/>
  <c r="AR3779" i="1"/>
  <c r="AT3792" i="1"/>
  <c r="BC3793" i="1"/>
  <c r="AZ3793" i="1" s="1"/>
  <c r="AS3802" i="1"/>
  <c r="BA3812" i="1"/>
  <c r="AT3814" i="1"/>
  <c r="AU3819" i="1"/>
  <c r="AW3824" i="1"/>
  <c r="BC3826" i="1"/>
  <c r="AV3" i="1"/>
  <c r="AS11" i="1"/>
  <c r="AR12" i="1"/>
  <c r="AR24" i="1"/>
  <c r="AV362" i="1"/>
  <c r="AR390" i="1"/>
  <c r="AW408" i="1"/>
  <c r="AT412" i="1"/>
  <c r="AW416" i="1"/>
  <c r="AW421" i="1"/>
  <c r="AT424" i="1"/>
  <c r="BA437" i="1"/>
  <c r="BB155" i="1"/>
  <c r="AS169" i="1"/>
  <c r="AT172" i="1"/>
  <c r="AS173" i="1"/>
  <c r="AS178" i="1"/>
  <c r="AW183" i="1"/>
  <c r="AR187" i="1"/>
  <c r="AW195" i="1"/>
  <c r="BA195" i="1"/>
  <c r="AV195" i="1"/>
  <c r="AX265" i="1"/>
  <c r="AV265" i="1"/>
  <c r="AS265" i="1"/>
  <c r="AU3835" i="1"/>
  <c r="AV3835" i="1"/>
  <c r="AT3756" i="1"/>
  <c r="AX3768" i="1"/>
  <c r="AT3772" i="1"/>
  <c r="BA3780" i="1"/>
  <c r="BC3785" i="1"/>
  <c r="BA3787" i="1"/>
  <c r="AU3792" i="1"/>
  <c r="BA3794" i="1"/>
  <c r="AT3802" i="1"/>
  <c r="AR3811" i="1"/>
  <c r="BC3812" i="1"/>
  <c r="BC3816" i="1"/>
  <c r="AR5" i="1"/>
  <c r="AV11" i="1"/>
  <c r="AS12" i="1"/>
  <c r="AS24" i="1"/>
  <c r="AR357" i="1"/>
  <c r="AW362" i="1"/>
  <c r="AS369" i="1"/>
  <c r="AT390" i="1"/>
  <c r="AX408" i="1"/>
  <c r="AW412" i="1"/>
  <c r="AX416" i="1"/>
  <c r="AV424" i="1"/>
  <c r="BA428" i="1"/>
  <c r="BC435" i="1"/>
  <c r="AT163" i="1"/>
  <c r="AV169" i="1"/>
  <c r="AV172" i="1"/>
  <c r="AV173" i="1"/>
  <c r="AT178" i="1"/>
  <c r="AV179" i="1"/>
  <c r="AS187" i="1"/>
  <c r="AR191" i="1"/>
  <c r="AS195" i="1"/>
  <c r="AV303" i="1"/>
  <c r="AW303" i="1"/>
  <c r="AT303" i="1"/>
  <c r="AS303" i="1"/>
  <c r="AR303" i="1"/>
  <c r="AX322" i="1"/>
  <c r="AV322" i="1"/>
  <c r="AU322" i="1"/>
  <c r="AT322" i="1"/>
  <c r="AR322" i="1"/>
  <c r="AS3736" i="1"/>
  <c r="AU3802" i="1"/>
  <c r="AU3811" i="1"/>
  <c r="AS3812" i="1"/>
  <c r="BA3814" i="1"/>
  <c r="AS3816" i="1"/>
  <c r="BA3819" i="1"/>
  <c r="AV5" i="1"/>
  <c r="AW11" i="1"/>
  <c r="AV12" i="1"/>
  <c r="AR20" i="1"/>
  <c r="AT24" i="1"/>
  <c r="AR355" i="1"/>
  <c r="AS357" i="1"/>
  <c r="AV361" i="1"/>
  <c r="AR366" i="1"/>
  <c r="AV367" i="1"/>
  <c r="AT369" i="1"/>
  <c r="AV371" i="1"/>
  <c r="BA381" i="1"/>
  <c r="AV390" i="1"/>
  <c r="AW424" i="1"/>
  <c r="AX436" i="1"/>
  <c r="AW169" i="1"/>
  <c r="AW172" i="1"/>
  <c r="AW173" i="1"/>
  <c r="AW178" i="1"/>
  <c r="AS186" i="1"/>
  <c r="AV187" i="1"/>
  <c r="AV189" i="1"/>
  <c r="AX195" i="1"/>
  <c r="AW40" i="1"/>
  <c r="AX40" i="1"/>
  <c r="AU50" i="1"/>
  <c r="AR50" i="1"/>
  <c r="AV78" i="1"/>
  <c r="AX78" i="1"/>
  <c r="AW78" i="1"/>
  <c r="AS78" i="1"/>
  <c r="AR7" i="1"/>
  <c r="AX11" i="1"/>
  <c r="AT357" i="1"/>
  <c r="AV359" i="1"/>
  <c r="AW361" i="1"/>
  <c r="AS366" i="1"/>
  <c r="AV369" i="1"/>
  <c r="AW390" i="1"/>
  <c r="AS394" i="1"/>
  <c r="BA408" i="1"/>
  <c r="BA416" i="1"/>
  <c r="AX424" i="1"/>
  <c r="AU426" i="1"/>
  <c r="AS432" i="1"/>
  <c r="AV184" i="1"/>
  <c r="AV186" i="1"/>
  <c r="AX187" i="1"/>
  <c r="AW189" i="1"/>
  <c r="AT194" i="1"/>
  <c r="BC272" i="1"/>
  <c r="AZ272" i="1" s="1"/>
  <c r="AV272" i="1"/>
  <c r="AT272" i="1"/>
  <c r="AR272" i="1"/>
  <c r="AV281" i="1"/>
  <c r="AW281" i="1"/>
  <c r="AW315" i="1"/>
  <c r="AU315" i="1"/>
  <c r="AT315" i="1"/>
  <c r="AS315" i="1"/>
  <c r="AU30" i="1"/>
  <c r="AV203" i="1"/>
  <c r="AW214" i="1"/>
  <c r="AS216" i="1"/>
  <c r="AS218" i="1"/>
  <c r="AW226" i="1"/>
  <c r="AX227" i="1"/>
  <c r="AT241" i="1"/>
  <c r="AV242" i="1"/>
  <c r="AX254" i="1"/>
  <c r="AS256" i="1"/>
  <c r="AX257" i="1"/>
  <c r="AW277" i="1"/>
  <c r="AV278" i="1"/>
  <c r="AV291" i="1"/>
  <c r="BA299" i="1"/>
  <c r="AX306" i="1"/>
  <c r="AS310" i="1"/>
  <c r="AT342" i="1"/>
  <c r="AS352" i="1"/>
  <c r="AT32" i="1"/>
  <c r="BB3833" i="1"/>
  <c r="BA3833" i="1" s="1"/>
  <c r="AR68" i="1"/>
  <c r="AV86" i="1"/>
  <c r="AV101" i="1"/>
  <c r="AS200" i="1"/>
  <c r="AT202" i="1"/>
  <c r="AX203" i="1"/>
  <c r="AU216" i="1"/>
  <c r="AR217" i="1"/>
  <c r="AV218" i="1"/>
  <c r="AR231" i="1"/>
  <c r="BA239" i="1"/>
  <c r="AW241" i="1"/>
  <c r="AV256" i="1"/>
  <c r="AS269" i="1"/>
  <c r="AR274" i="1"/>
  <c r="AX278" i="1"/>
  <c r="AR280" i="1"/>
  <c r="BA287" i="1"/>
  <c r="AW291" i="1"/>
  <c r="BC292" i="1"/>
  <c r="AX307" i="1"/>
  <c r="AT310" i="1"/>
  <c r="AR311" i="1"/>
  <c r="AR316" i="1"/>
  <c r="AR324" i="1"/>
  <c r="AV342" i="1"/>
  <c r="AR344" i="1"/>
  <c r="AR348" i="1"/>
  <c r="AT352" i="1"/>
  <c r="AU353" i="1"/>
  <c r="AV32" i="1"/>
  <c r="AT68" i="1"/>
  <c r="AR98" i="1"/>
  <c r="AV104" i="1"/>
  <c r="BA214" i="1"/>
  <c r="AT217" i="1"/>
  <c r="AX218" i="1"/>
  <c r="AS231" i="1"/>
  <c r="AV249" i="1"/>
  <c r="BA257" i="1"/>
  <c r="AS264" i="1"/>
  <c r="AT280" i="1"/>
  <c r="AW290" i="1"/>
  <c r="AX291" i="1"/>
  <c r="AV293" i="1"/>
  <c r="AS296" i="1"/>
  <c r="AT302" i="1"/>
  <c r="AS304" i="1"/>
  <c r="AX310" i="1"/>
  <c r="AS311" i="1"/>
  <c r="AU314" i="1"/>
  <c r="AS316" i="1"/>
  <c r="AS323" i="1"/>
  <c r="AS324" i="1"/>
  <c r="AR338" i="1"/>
  <c r="AX342" i="1"/>
  <c r="AS348" i="1"/>
  <c r="AV352" i="1"/>
  <c r="AT42" i="1"/>
  <c r="AS63" i="1"/>
  <c r="AR64" i="1"/>
  <c r="AR84" i="1"/>
  <c r="AV94" i="1"/>
  <c r="AT98" i="1"/>
  <c r="AR108" i="1"/>
  <c r="AS116" i="1"/>
  <c r="AV120" i="1"/>
  <c r="AS125" i="1"/>
  <c r="AW202" i="1"/>
  <c r="BA203" i="1"/>
  <c r="BA206" i="1"/>
  <c r="AU209" i="1"/>
  <c r="AV215" i="1"/>
  <c r="BA216" i="1"/>
  <c r="AX217" i="1"/>
  <c r="AX221" i="1"/>
  <c r="AW230" i="1"/>
  <c r="AT231" i="1"/>
  <c r="AV236" i="1"/>
  <c r="BC242" i="1"/>
  <c r="AV264" i="1"/>
  <c r="AS268" i="1"/>
  <c r="AV280" i="1"/>
  <c r="AT311" i="1"/>
  <c r="AR312" i="1"/>
  <c r="AR313" i="1"/>
  <c r="AT316" i="1"/>
  <c r="AT324" i="1"/>
  <c r="AT348" i="1"/>
  <c r="AW352" i="1"/>
  <c r="AV42" i="1"/>
  <c r="AR47" i="1"/>
  <c r="AR66" i="1"/>
  <c r="AR76" i="1"/>
  <c r="AR83" i="1"/>
  <c r="AX84" i="1"/>
  <c r="AS90" i="1"/>
  <c r="AS91" i="1"/>
  <c r="AW94" i="1"/>
  <c r="AV98" i="1"/>
  <c r="AR106" i="1"/>
  <c r="AW108" i="1"/>
  <c r="AT116" i="1"/>
  <c r="AX120" i="1"/>
  <c r="AS122" i="1"/>
  <c r="BA198" i="1"/>
  <c r="AW211" i="1"/>
  <c r="BA218" i="1"/>
  <c r="AR223" i="1"/>
  <c r="AW236" i="1"/>
  <c r="BA243" i="1"/>
  <c r="AW264" i="1"/>
  <c r="BA265" i="1"/>
  <c r="AX268" i="1"/>
  <c r="AX271" i="1"/>
  <c r="AW280" i="1"/>
  <c r="AS282" i="1"/>
  <c r="AS283" i="1"/>
  <c r="BA288" i="1"/>
  <c r="AW311" i="1"/>
  <c r="AW312" i="1"/>
  <c r="AV316" i="1"/>
  <c r="AR328" i="1"/>
  <c r="AW337" i="1"/>
  <c r="AV348" i="1"/>
  <c r="AX352" i="1"/>
  <c r="AT38" i="1"/>
  <c r="AW42" i="1"/>
  <c r="AS43" i="1"/>
  <c r="AV44" i="1"/>
  <c r="AR58" i="1"/>
  <c r="AR70" i="1"/>
  <c r="AT72" i="1"/>
  <c r="AS75" i="1"/>
  <c r="AT76" i="1"/>
  <c r="AS83" i="1"/>
  <c r="AT90" i="1"/>
  <c r="AX94" i="1"/>
  <c r="AS106" i="1"/>
  <c r="AS107" i="1"/>
  <c r="AX108" i="1"/>
  <c r="AS115" i="1"/>
  <c r="AT122" i="1"/>
  <c r="AR214" i="1"/>
  <c r="AS223" i="1"/>
  <c r="AW225" i="1"/>
  <c r="AR270" i="1"/>
  <c r="AR278" i="1"/>
  <c r="AU279" i="1"/>
  <c r="AW282" i="1"/>
  <c r="AV283" i="1"/>
  <c r="AS299" i="1"/>
  <c r="AX311" i="1"/>
  <c r="AW316" i="1"/>
  <c r="AS320" i="1"/>
  <c r="AW328" i="1"/>
  <c r="AX334" i="1"/>
  <c r="AR350" i="1"/>
  <c r="AR3833" i="1"/>
  <c r="AV38" i="1"/>
  <c r="AX42" i="1"/>
  <c r="AW43" i="1"/>
  <c r="AS70" i="1"/>
  <c r="AS71" i="1"/>
  <c r="AV72" i="1"/>
  <c r="AW75" i="1"/>
  <c r="AT106" i="1"/>
  <c r="AS210" i="1"/>
  <c r="AS214" i="1"/>
  <c r="AW222" i="1"/>
  <c r="AT223" i="1"/>
  <c r="AR227" i="1"/>
  <c r="AR239" i="1"/>
  <c r="BA268" i="1"/>
  <c r="AT270" i="1"/>
  <c r="AV273" i="1"/>
  <c r="AR277" i="1"/>
  <c r="AS278" i="1"/>
  <c r="AX282" i="1"/>
  <c r="AW283" i="1"/>
  <c r="AV292" i="1"/>
  <c r="AV299" i="1"/>
  <c r="AT306" i="1"/>
  <c r="AV320" i="1"/>
  <c r="AR31" i="1"/>
  <c r="AS3833" i="1"/>
  <c r="AW38" i="1"/>
  <c r="AR55" i="1"/>
  <c r="AV70" i="1"/>
  <c r="AW71" i="1"/>
  <c r="AV112" i="1"/>
  <c r="BA3603" i="1"/>
  <c r="AS3607" i="1"/>
  <c r="AX3611" i="1"/>
  <c r="BA3623" i="1"/>
  <c r="AX3639" i="1"/>
  <c r="AS3644" i="1"/>
  <c r="AV3655" i="1"/>
  <c r="BA3655" i="1"/>
  <c r="AU3702" i="1"/>
  <c r="BA3702" i="1"/>
  <c r="AW3702" i="1"/>
  <c r="BC3702" i="1"/>
  <c r="AZ3702" i="1" s="1"/>
  <c r="AS3702" i="1"/>
  <c r="AV3598" i="1"/>
  <c r="AS3602" i="1"/>
  <c r="AS3603" i="1"/>
  <c r="AS3606" i="1"/>
  <c r="BC3603" i="1"/>
  <c r="AZ3603" i="1" s="1"/>
  <c r="AR3610" i="1"/>
  <c r="BA3611" i="1"/>
  <c r="AW3613" i="1"/>
  <c r="AT3615" i="1"/>
  <c r="BA3617" i="1"/>
  <c r="AU3618" i="1"/>
  <c r="AW3619" i="1"/>
  <c r="AW3621" i="1"/>
  <c r="AR3622" i="1"/>
  <c r="AS3626" i="1"/>
  <c r="BA3627" i="1"/>
  <c r="AV3629" i="1"/>
  <c r="AX3631" i="1"/>
  <c r="AZ3635" i="1"/>
  <c r="AW3635" i="1"/>
  <c r="AT3598" i="1"/>
  <c r="AV3599" i="1"/>
  <c r="BA3601" i="1"/>
  <c r="AU3603" i="1"/>
  <c r="BA3605" i="1"/>
  <c r="AX3607" i="1"/>
  <c r="AW3608" i="1"/>
  <c r="AT3610" i="1"/>
  <c r="AS3611" i="1"/>
  <c r="BC3611" i="1"/>
  <c r="AZ3611" i="1" s="1"/>
  <c r="AX3613" i="1"/>
  <c r="AR3614" i="1"/>
  <c r="BC3614" i="1"/>
  <c r="AS3617" i="1"/>
  <c r="AW3618" i="1"/>
  <c r="AX3619" i="1"/>
  <c r="AX3621" i="1"/>
  <c r="AX3622" i="1"/>
  <c r="AU3623" i="1"/>
  <c r="AT3626" i="1"/>
  <c r="AS3627" i="1"/>
  <c r="BC3627" i="1"/>
  <c r="AZ3627" i="1" s="1"/>
  <c r="AW3629" i="1"/>
  <c r="AR3630" i="1"/>
  <c r="AZ3633" i="1"/>
  <c r="AT3633" i="1"/>
  <c r="AX3635" i="1"/>
  <c r="AU3637" i="1"/>
  <c r="AS3639" i="1"/>
  <c r="BC3639" i="1"/>
  <c r="AZ3639" i="1" s="1"/>
  <c r="AW3641" i="1"/>
  <c r="AR3642" i="1"/>
  <c r="AU3645" i="1"/>
  <c r="AW3647" i="1"/>
  <c r="AR3651" i="1"/>
  <c r="AV3654" i="1"/>
  <c r="AU3660" i="1"/>
  <c r="AU3666" i="1"/>
  <c r="AR3667" i="1"/>
  <c r="AZ3670" i="1"/>
  <c r="AV3670" i="1"/>
  <c r="AW3670" i="1"/>
  <c r="AT3671" i="1"/>
  <c r="AU3674" i="1"/>
  <c r="AV3682" i="1"/>
  <c r="AS3690" i="1"/>
  <c r="AW3698" i="1"/>
  <c r="AT3698" i="1"/>
  <c r="BC3698" i="1"/>
  <c r="AZ3698" i="1" s="1"/>
  <c r="AS3698" i="1"/>
  <c r="AX3702" i="1"/>
  <c r="AX3732" i="1"/>
  <c r="AV3631" i="1"/>
  <c r="AT3614" i="1"/>
  <c r="AV3615" i="1"/>
  <c r="AT3617" i="1"/>
  <c r="BC3617" i="1"/>
  <c r="AZ3617" i="1" s="1"/>
  <c r="AV3623" i="1"/>
  <c r="AT3627" i="1"/>
  <c r="BA3631" i="1"/>
  <c r="AT3639" i="1"/>
  <c r="AS3642" i="1"/>
  <c r="BA3643" i="1"/>
  <c r="AV3645" i="1"/>
  <c r="AS3651" i="1"/>
  <c r="AW3654" i="1"/>
  <c r="AV3660" i="1"/>
  <c r="AV3663" i="1"/>
  <c r="AX3663" i="1"/>
  <c r="AR3663" i="1"/>
  <c r="AS3664" i="1"/>
  <c r="AX3664" i="1"/>
  <c r="AT3664" i="1"/>
  <c r="AS3668" i="1"/>
  <c r="AW3669" i="1"/>
  <c r="AX3669" i="1"/>
  <c r="AZ3684" i="1"/>
  <c r="AX3684" i="1"/>
  <c r="AV3684" i="1"/>
  <c r="AS3684" i="1"/>
  <c r="BC3694" i="1"/>
  <c r="AZ3694" i="1" s="1"/>
  <c r="AT3694" i="1"/>
  <c r="AS3694" i="1"/>
  <c r="AV3694" i="1"/>
  <c r="AU3694" i="1"/>
  <c r="AX3706" i="1"/>
  <c r="AW3706" i="1"/>
  <c r="AU3706" i="1"/>
  <c r="BC3706" i="1"/>
  <c r="AS3706" i="1"/>
  <c r="BA3706" i="1"/>
  <c r="AV3603" i="1"/>
  <c r="AX3599" i="1"/>
  <c r="AT3601" i="1"/>
  <c r="BC3601" i="1"/>
  <c r="AZ3601" i="1" s="1"/>
  <c r="BA3607" i="1"/>
  <c r="BA3610" i="1"/>
  <c r="AU3611" i="1"/>
  <c r="AR3612" i="1"/>
  <c r="AU3614" i="1"/>
  <c r="AW3615" i="1"/>
  <c r="AX3624" i="1"/>
  <c r="AS3631" i="1"/>
  <c r="BC3631" i="1"/>
  <c r="AZ3631" i="1" s="1"/>
  <c r="BA3635" i="1"/>
  <c r="AU3639" i="1"/>
  <c r="AS3643" i="1"/>
  <c r="BC3643" i="1"/>
  <c r="AZ3643" i="1" s="1"/>
  <c r="AT3701" i="1"/>
  <c r="AS3701" i="1"/>
  <c r="BC3701" i="1"/>
  <c r="AZ3701" i="1" s="1"/>
  <c r="AX3701" i="1"/>
  <c r="AW3701" i="1"/>
  <c r="AV3705" i="1"/>
  <c r="AU3705" i="1"/>
  <c r="AW3705" i="1"/>
  <c r="AR3705" i="1"/>
  <c r="AX3725" i="1"/>
  <c r="AX3603" i="1"/>
  <c r="AZ3660" i="1"/>
  <c r="AS3660" i="1"/>
  <c r="AX3660" i="1"/>
  <c r="AU3609" i="1"/>
  <c r="BC3610" i="1"/>
  <c r="AZ3610" i="1" s="1"/>
  <c r="AW3611" i="1"/>
  <c r="AX3614" i="1"/>
  <c r="AW3617" i="1"/>
  <c r="AW3627" i="1"/>
  <c r="AS3629" i="1"/>
  <c r="AU3631" i="1"/>
  <c r="AT3635" i="1"/>
  <c r="AW3639" i="1"/>
  <c r="BC3654" i="1"/>
  <c r="AZ3654" i="1" s="1"/>
  <c r="AU3656" i="1"/>
  <c r="AV3666" i="1"/>
  <c r="AS3669" i="1"/>
  <c r="AZ3672" i="1"/>
  <c r="AS3672" i="1"/>
  <c r="AX3672" i="1"/>
  <c r="AU3672" i="1"/>
  <c r="AT3672" i="1"/>
  <c r="AT3676" i="1"/>
  <c r="AS3676" i="1"/>
  <c r="AV3676" i="1"/>
  <c r="AU3676" i="1"/>
  <c r="AV3681" i="1"/>
  <c r="AW3681" i="1"/>
  <c r="AT3681" i="1"/>
  <c r="AZ3682" i="1"/>
  <c r="AW3682" i="1"/>
  <c r="AT3682" i="1"/>
  <c r="AS3682" i="1"/>
  <c r="AX3693" i="1"/>
  <c r="AT3693" i="1"/>
  <c r="AR3693" i="1"/>
  <c r="AV3700" i="1"/>
  <c r="BA3700" i="1"/>
  <c r="AW3700" i="1"/>
  <c r="BC3700" i="1"/>
  <c r="AZ3700" i="1" s="1"/>
  <c r="AS3700" i="1"/>
  <c r="AZ3716" i="1"/>
  <c r="AV3716" i="1"/>
  <c r="AW3716" i="1"/>
  <c r="AT3716" i="1"/>
  <c r="AS3716" i="1"/>
  <c r="AV3729" i="1"/>
  <c r="AU3729" i="1"/>
  <c r="BA3729" i="1"/>
  <c r="AT3729" i="1"/>
  <c r="AR3729" i="1"/>
  <c r="BC3729" i="1"/>
  <c r="AZ3729" i="1" s="1"/>
  <c r="AW3729" i="1"/>
  <c r="AU3607" i="1"/>
  <c r="AW3609" i="1"/>
  <c r="AS3615" i="1"/>
  <c r="BC3615" i="1"/>
  <c r="AZ3615" i="1" s="1"/>
  <c r="AV3621" i="1"/>
  <c r="AS3623" i="1"/>
  <c r="BC3623" i="1"/>
  <c r="AZ3623" i="1" s="1"/>
  <c r="AW3625" i="1"/>
  <c r="AW3631" i="1"/>
  <c r="AW3643" i="1"/>
  <c r="AR3655" i="1"/>
  <c r="BA3656" i="1"/>
  <c r="AR3659" i="1"/>
  <c r="AS3667" i="1"/>
  <c r="AX3667" i="1"/>
  <c r="AZ3674" i="1"/>
  <c r="AV3674" i="1"/>
  <c r="AS3674" i="1"/>
  <c r="AU3690" i="1"/>
  <c r="BC3690" i="1"/>
  <c r="AZ3690" i="1" s="1"/>
  <c r="AT3690" i="1"/>
  <c r="BA3690" i="1"/>
  <c r="AW3690" i="1"/>
  <c r="AV3690" i="1"/>
  <c r="AU3700" i="1"/>
  <c r="AT3702" i="1"/>
  <c r="BC3732" i="1"/>
  <c r="AZ3732" i="1" s="1"/>
  <c r="AT3732" i="1"/>
  <c r="AS3732" i="1"/>
  <c r="AW3732" i="1"/>
  <c r="AV3732" i="1"/>
  <c r="AU3732" i="1"/>
  <c r="AX3623" i="1"/>
  <c r="AW3658" i="1"/>
  <c r="AT3599" i="1"/>
  <c r="AX3601" i="1"/>
  <c r="BA3614" i="1"/>
  <c r="AU3598" i="1"/>
  <c r="AU3599" i="1"/>
  <c r="AZ3600" i="1"/>
  <c r="AT3603" i="1"/>
  <c r="AU3608" i="1"/>
  <c r="AX3609" i="1"/>
  <c r="AT3623" i="1"/>
  <c r="BA3639" i="1"/>
  <c r="AX3643" i="1"/>
  <c r="BA3644" i="1"/>
  <c r="AR3652" i="1"/>
  <c r="AS3654" i="1"/>
  <c r="AW3655" i="1"/>
  <c r="AS3659" i="1"/>
  <c r="AT3660" i="1"/>
  <c r="AZ3662" i="1"/>
  <c r="AV3662" i="1"/>
  <c r="AW3662" i="1"/>
  <c r="AZ3668" i="1"/>
  <c r="AV3668" i="1"/>
  <c r="AS3671" i="1"/>
  <c r="AT3674" i="1"/>
  <c r="AS3675" i="1"/>
  <c r="AR3675" i="1"/>
  <c r="AU3681" i="1"/>
  <c r="AU3682" i="1"/>
  <c r="AT3696" i="1"/>
  <c r="BC3696" i="1"/>
  <c r="AS3696" i="1"/>
  <c r="AV3696" i="1"/>
  <c r="AU3696" i="1"/>
  <c r="AX3700" i="1"/>
  <c r="AV3702" i="1"/>
  <c r="AR3707" i="1"/>
  <c r="AX3707" i="1"/>
  <c r="AW3707" i="1"/>
  <c r="AW3665" i="1"/>
  <c r="AW3680" i="1"/>
  <c r="AV3688" i="1"/>
  <c r="AW3722" i="1"/>
  <c r="AW3726" i="1"/>
  <c r="BC3735" i="1"/>
  <c r="AZ3735" i="1" s="1"/>
  <c r="BA3738" i="1"/>
  <c r="AX3738" i="1"/>
  <c r="AS3744" i="1"/>
  <c r="AV3745" i="1"/>
  <c r="BA3745" i="1"/>
  <c r="AU3745" i="1"/>
  <c r="AS3747" i="1"/>
  <c r="AT3751" i="1"/>
  <c r="BC3751" i="1"/>
  <c r="BA3756" i="1"/>
  <c r="AU3760" i="1"/>
  <c r="AS3768" i="1"/>
  <c r="AZ3673" i="1"/>
  <c r="AZ3678" i="1"/>
  <c r="AX3678" i="1"/>
  <c r="AT3679" i="1"/>
  <c r="AX3680" i="1"/>
  <c r="AZ3686" i="1"/>
  <c r="AV3686" i="1"/>
  <c r="AW3688" i="1"/>
  <c r="BC3695" i="1"/>
  <c r="AZ3695" i="1" s="1"/>
  <c r="AS3710" i="1"/>
  <c r="BA3711" i="1"/>
  <c r="AV3713" i="1"/>
  <c r="AU3713" i="1"/>
  <c r="BA3713" i="1"/>
  <c r="AW3715" i="1"/>
  <c r="AX3722" i="1"/>
  <c r="AR3723" i="1"/>
  <c r="AR3727" i="1"/>
  <c r="AX3728" i="1"/>
  <c r="AW3730" i="1"/>
  <c r="AV3730" i="1"/>
  <c r="AU3734" i="1"/>
  <c r="AW3736" i="1"/>
  <c r="AS3742" i="1"/>
  <c r="BC3742" i="1"/>
  <c r="AT3744" i="1"/>
  <c r="BC3745" i="1"/>
  <c r="AS3752" i="1"/>
  <c r="BC3752" i="1"/>
  <c r="AU3766" i="1"/>
  <c r="BC3766" i="1"/>
  <c r="AZ3766" i="1" s="1"/>
  <c r="AS3766" i="1"/>
  <c r="AW3766" i="1"/>
  <c r="AT3768" i="1"/>
  <c r="AZ3726" i="1"/>
  <c r="AT3726" i="1"/>
  <c r="AT3742" i="1"/>
  <c r="AU3744" i="1"/>
  <c r="BC3746" i="1"/>
  <c r="AS3746" i="1"/>
  <c r="AW3746" i="1"/>
  <c r="AX3746" i="1"/>
  <c r="AS3751" i="1"/>
  <c r="AT3752" i="1"/>
  <c r="BC3756" i="1"/>
  <c r="AU3758" i="1"/>
  <c r="AX3774" i="1"/>
  <c r="AU3774" i="1"/>
  <c r="AS3774" i="1"/>
  <c r="BC3774" i="1"/>
  <c r="AV3783" i="1"/>
  <c r="AT3783" i="1"/>
  <c r="BC3783" i="1"/>
  <c r="AX3783" i="1"/>
  <c r="AW3744" i="1"/>
  <c r="AV3752" i="1"/>
  <c r="AV3757" i="1"/>
  <c r="AR3757" i="1"/>
  <c r="BA3757" i="1"/>
  <c r="AW3770" i="1"/>
  <c r="AV3770" i="1"/>
  <c r="AU3770" i="1"/>
  <c r="AT3770" i="1"/>
  <c r="BA3770" i="1"/>
  <c r="AZ3665" i="1"/>
  <c r="AX3677" i="1"/>
  <c r="AS3678" i="1"/>
  <c r="AS3680" i="1"/>
  <c r="BA3688" i="1"/>
  <c r="AW3692" i="1"/>
  <c r="AU3695" i="1"/>
  <c r="AT3711" i="1"/>
  <c r="BC3712" i="1"/>
  <c r="AS3712" i="1"/>
  <c r="AV3712" i="1"/>
  <c r="AX3714" i="1"/>
  <c r="AU3724" i="1"/>
  <c r="AS3728" i="1"/>
  <c r="BC3728" i="1"/>
  <c r="BA3730" i="1"/>
  <c r="AX3734" i="1"/>
  <c r="AT3735" i="1"/>
  <c r="AT3738" i="1"/>
  <c r="AS3739" i="1"/>
  <c r="AW3739" i="1"/>
  <c r="AS3740" i="1"/>
  <c r="AX3740" i="1"/>
  <c r="AX3744" i="1"/>
  <c r="AT3745" i="1"/>
  <c r="BA3746" i="1"/>
  <c r="AV3748" i="1"/>
  <c r="BA3748" i="1"/>
  <c r="AU3754" i="1"/>
  <c r="AS3758" i="1"/>
  <c r="AV3759" i="1"/>
  <c r="AX3759" i="1"/>
  <c r="AV3765" i="1"/>
  <c r="AX3765" i="1"/>
  <c r="AT3765" i="1"/>
  <c r="AV3766" i="1"/>
  <c r="AS3770" i="1"/>
  <c r="AU3772" i="1"/>
  <c r="AS3772" i="1"/>
  <c r="AX3772" i="1"/>
  <c r="AW3772" i="1"/>
  <c r="AV3772" i="1"/>
  <c r="AV3774" i="1"/>
  <c r="AW3747" i="1"/>
  <c r="AR3747" i="1"/>
  <c r="AU3752" i="1"/>
  <c r="AX3752" i="1"/>
  <c r="AX3796" i="1"/>
  <c r="AV3796" i="1"/>
  <c r="BC3796" i="1"/>
  <c r="AZ3796" i="1" s="1"/>
  <c r="AT3796" i="1"/>
  <c r="AS3796" i="1"/>
  <c r="BA3796" i="1"/>
  <c r="AW3796" i="1"/>
  <c r="AU3796" i="1"/>
  <c r="AU3678" i="1"/>
  <c r="AU3680" i="1"/>
  <c r="AT3688" i="1"/>
  <c r="BC3688" i="1"/>
  <c r="AU3710" i="1"/>
  <c r="AZ3718" i="1"/>
  <c r="AT3718" i="1"/>
  <c r="AX3718" i="1"/>
  <c r="AT3722" i="1"/>
  <c r="AW3724" i="1"/>
  <c r="AU3726" i="1"/>
  <c r="AV3727" i="1"/>
  <c r="AX3727" i="1"/>
  <c r="BA3727" i="1"/>
  <c r="AU3728" i="1"/>
  <c r="AS3730" i="1"/>
  <c r="AW3731" i="1"/>
  <c r="AX3731" i="1"/>
  <c r="AV3737" i="1"/>
  <c r="AU3737" i="1"/>
  <c r="BA3737" i="1"/>
  <c r="AV3738" i="1"/>
  <c r="AU3742" i="1"/>
  <c r="AW3756" i="1"/>
  <c r="AS3756" i="1"/>
  <c r="AX3756" i="1"/>
  <c r="AT3757" i="1"/>
  <c r="AV3760" i="1"/>
  <c r="AS3760" i="1"/>
  <c r="BC3760" i="1"/>
  <c r="AZ3760" i="1" s="1"/>
  <c r="AW3760" i="1"/>
  <c r="AW3768" i="1"/>
  <c r="BA3768" i="1"/>
  <c r="AU3768" i="1"/>
  <c r="BC3768" i="1"/>
  <c r="AZ3768" i="1" s="1"/>
  <c r="AU3665" i="1"/>
  <c r="AW3673" i="1"/>
  <c r="AV3678" i="1"/>
  <c r="AZ3679" i="1"/>
  <c r="AV3680" i="1"/>
  <c r="AT3686" i="1"/>
  <c r="BA3695" i="1"/>
  <c r="BA3698" i="1"/>
  <c r="AX3704" i="1"/>
  <c r="BA3710" i="1"/>
  <c r="AW3713" i="1"/>
  <c r="AS3714" i="1"/>
  <c r="AV3721" i="1"/>
  <c r="AU3722" i="1"/>
  <c r="AV3726" i="1"/>
  <c r="AV3728" i="1"/>
  <c r="AT3730" i="1"/>
  <c r="AS3734" i="1"/>
  <c r="BC3734" i="1"/>
  <c r="AZ3734" i="1" s="1"/>
  <c r="AW3738" i="1"/>
  <c r="BA3742" i="1"/>
  <c r="BC3744" i="1"/>
  <c r="BA3752" i="1"/>
  <c r="AT3760" i="1"/>
  <c r="AV3769" i="1"/>
  <c r="AR3769" i="1"/>
  <c r="BA3769" i="1"/>
  <c r="AV3782" i="1"/>
  <c r="BC3782" i="1"/>
  <c r="AZ3782" i="1" s="1"/>
  <c r="AT3782" i="1"/>
  <c r="BA3782" i="1"/>
  <c r="AX3782" i="1"/>
  <c r="AW3782" i="1"/>
  <c r="AU3782" i="1"/>
  <c r="AS3782" i="1"/>
  <c r="BA3743" i="1"/>
  <c r="BA3744" i="1"/>
  <c r="AW3750" i="1"/>
  <c r="AV3762" i="1"/>
  <c r="AT3762" i="1"/>
  <c r="AS3764" i="1"/>
  <c r="BA3764" i="1"/>
  <c r="BC3778" i="1"/>
  <c r="AV3778" i="1"/>
  <c r="AX3810" i="1"/>
  <c r="AV3810" i="1"/>
  <c r="AT3810" i="1"/>
  <c r="BC3810" i="1"/>
  <c r="AS3810" i="1"/>
  <c r="BA3784" i="1"/>
  <c r="BC3798" i="1"/>
  <c r="AZ3798" i="1" s="1"/>
  <c r="AT3798" i="1"/>
  <c r="AS3798" i="1"/>
  <c r="AW3798" i="1"/>
  <c r="AV3798" i="1"/>
  <c r="AU3798" i="1"/>
  <c r="AU3810" i="1"/>
  <c r="AS3778" i="1"/>
  <c r="AV3795" i="1"/>
  <c r="AR3795" i="1"/>
  <c r="AW3795" i="1"/>
  <c r="AU3795" i="1"/>
  <c r="AW3810" i="1"/>
  <c r="BA3820" i="1"/>
  <c r="AW3820" i="1"/>
  <c r="AU3820" i="1"/>
  <c r="BC3820" i="1"/>
  <c r="AZ3820" i="1" s="1"/>
  <c r="AT3820" i="1"/>
  <c r="AS3820" i="1"/>
  <c r="AT3771" i="1"/>
  <c r="AX3771" i="1"/>
  <c r="AW3784" i="1"/>
  <c r="AU3784" i="1"/>
  <c r="AT3784" i="1"/>
  <c r="BC3784" i="1"/>
  <c r="AZ3784" i="1" s="1"/>
  <c r="AS3784" i="1"/>
  <c r="BA3704" i="1"/>
  <c r="AZ3708" i="1"/>
  <c r="AW3708" i="1"/>
  <c r="AZ3719" i="1"/>
  <c r="AZ3720" i="1"/>
  <c r="AW3720" i="1"/>
  <c r="BA3728" i="1"/>
  <c r="BA3734" i="1"/>
  <c r="BA3736" i="1"/>
  <c r="AU3743" i="1"/>
  <c r="AS3750" i="1"/>
  <c r="AS3762" i="1"/>
  <c r="AV3764" i="1"/>
  <c r="AR3775" i="1"/>
  <c r="BC3775" i="1"/>
  <c r="AZ3775" i="1" s="1"/>
  <c r="BA3778" i="1"/>
  <c r="AV3797" i="1"/>
  <c r="AX3797" i="1"/>
  <c r="AW3797" i="1"/>
  <c r="BA3797" i="1"/>
  <c r="AV3801" i="1"/>
  <c r="BA3801" i="1"/>
  <c r="AW3801" i="1"/>
  <c r="AT3801" i="1"/>
  <c r="BC3801" i="1"/>
  <c r="AZ3801" i="1" s="1"/>
  <c r="AR3801" i="1"/>
  <c r="AX3804" i="1"/>
  <c r="AV3804" i="1"/>
  <c r="BC3804" i="1"/>
  <c r="AZ3804" i="1" s="1"/>
  <c r="AT3804" i="1"/>
  <c r="AS3804" i="1"/>
  <c r="BA3804" i="1"/>
  <c r="BA3758" i="1"/>
  <c r="AV3761" i="1"/>
  <c r="BA3761" i="1"/>
  <c r="BA3795" i="1"/>
  <c r="AV3820" i="1"/>
  <c r="AS3808" i="1"/>
  <c r="BA3808" i="1"/>
  <c r="AX3808" i="1"/>
  <c r="AV3808" i="1"/>
  <c r="AU3808" i="1"/>
  <c r="BC3808" i="1"/>
  <c r="AZ3808" i="1" s="1"/>
  <c r="AT3808" i="1"/>
  <c r="AX3818" i="1"/>
  <c r="AV3818" i="1"/>
  <c r="AT3818" i="1"/>
  <c r="BC3818" i="1"/>
  <c r="AZ3818" i="1" s="1"/>
  <c r="AS3818" i="1"/>
  <c r="AT3785" i="1"/>
  <c r="AV3786" i="1"/>
  <c r="AT3788" i="1"/>
  <c r="AX3790" i="1"/>
  <c r="AU3793" i="1"/>
  <c r="AU3809" i="1"/>
  <c r="BA3810" i="1"/>
  <c r="BA3818" i="1"/>
  <c r="AX3822" i="1"/>
  <c r="AV3824" i="1"/>
  <c r="AT3828" i="1"/>
  <c r="BC3828" i="1"/>
  <c r="AZ3828" i="1" s="1"/>
  <c r="AV3830" i="1"/>
  <c r="AT8" i="1"/>
  <c r="AS15" i="1"/>
  <c r="AU16" i="1"/>
  <c r="AS16" i="1"/>
  <c r="AW16" i="1"/>
  <c r="BC360" i="1"/>
  <c r="AU360" i="1"/>
  <c r="AR373" i="1"/>
  <c r="BC382" i="1"/>
  <c r="AZ382" i="1" s="1"/>
  <c r="AT382" i="1"/>
  <c r="AS382" i="1"/>
  <c r="AR382" i="1"/>
  <c r="AW382" i="1"/>
  <c r="AV382" i="1"/>
  <c r="BC398" i="1"/>
  <c r="AZ398" i="1" s="1"/>
  <c r="AV398" i="1"/>
  <c r="BC433" i="1"/>
  <c r="AZ433" i="1" s="1"/>
  <c r="AW433" i="1"/>
  <c r="AV433" i="1"/>
  <c r="AS433" i="1"/>
  <c r="AR433" i="1"/>
  <c r="BA433" i="1"/>
  <c r="AU3785" i="1"/>
  <c r="AU3788" i="1"/>
  <c r="AW3806" i="1"/>
  <c r="AX3814" i="1"/>
  <c r="BA3827" i="1"/>
  <c r="AU3828" i="1"/>
  <c r="AS3" i="1"/>
  <c r="AV8" i="1"/>
  <c r="AR9" i="1"/>
  <c r="AT15" i="1"/>
  <c r="BC358" i="1"/>
  <c r="AZ358" i="1" s="1"/>
  <c r="AT358" i="1"/>
  <c r="AS358" i="1"/>
  <c r="AR358" i="1"/>
  <c r="AW358" i="1"/>
  <c r="AV358" i="1"/>
  <c r="AR371" i="1"/>
  <c r="BA385" i="1"/>
  <c r="BA400" i="1"/>
  <c r="AW411" i="1"/>
  <c r="AU411" i="1"/>
  <c r="AT411" i="1"/>
  <c r="AW414" i="1"/>
  <c r="AR414" i="1"/>
  <c r="AV414" i="1"/>
  <c r="AT414" i="1"/>
  <c r="AX414" i="1"/>
  <c r="BA176" i="1"/>
  <c r="AX176" i="1"/>
  <c r="AU176" i="1"/>
  <c r="AT3776" i="1"/>
  <c r="AW3785" i="1"/>
  <c r="AX3786" i="1"/>
  <c r="AV3788" i="1"/>
  <c r="BA3790" i="1"/>
  <c r="AW3792" i="1"/>
  <c r="AS3794" i="1"/>
  <c r="BC3794" i="1"/>
  <c r="AZ3794" i="1" s="1"/>
  <c r="AX3799" i="1"/>
  <c r="AS3800" i="1"/>
  <c r="BC3800" i="1"/>
  <c r="AZ3800" i="1" s="1"/>
  <c r="AV3802" i="1"/>
  <c r="AX3806" i="1"/>
  <c r="BA3809" i="1"/>
  <c r="BA3811" i="1"/>
  <c r="AX3816" i="1"/>
  <c r="BA3817" i="1"/>
  <c r="AX3821" i="1"/>
  <c r="BA3822" i="1"/>
  <c r="AT3" i="1"/>
  <c r="AW8" i="1"/>
  <c r="AW15" i="1"/>
  <c r="AU17" i="1"/>
  <c r="AV17" i="1"/>
  <c r="AR17" i="1"/>
  <c r="AV23" i="1"/>
  <c r="AS23" i="1"/>
  <c r="AR23" i="1"/>
  <c r="AW23" i="1"/>
  <c r="AT23" i="1"/>
  <c r="AX23" i="1"/>
  <c r="BA373" i="1"/>
  <c r="AX401" i="1"/>
  <c r="AW401" i="1"/>
  <c r="AS401" i="1"/>
  <c r="BA401" i="1"/>
  <c r="AR401" i="1"/>
  <c r="AV418" i="1"/>
  <c r="AT418" i="1"/>
  <c r="AR418" i="1"/>
  <c r="BC157" i="1"/>
  <c r="AZ157" i="1" s="1"/>
  <c r="AV157" i="1"/>
  <c r="AT157" i="1"/>
  <c r="AS157" i="1"/>
  <c r="AR157" i="1"/>
  <c r="AX157" i="1"/>
  <c r="AW157" i="1"/>
  <c r="AW161" i="1"/>
  <c r="AU161" i="1"/>
  <c r="AT161" i="1"/>
  <c r="AS161" i="1"/>
  <c r="AW3828" i="1"/>
  <c r="AX370" i="1"/>
  <c r="AW370" i="1"/>
  <c r="AV370" i="1"/>
  <c r="BA370" i="1"/>
  <c r="BC374" i="1"/>
  <c r="AZ374" i="1" s="1"/>
  <c r="AV374" i="1"/>
  <c r="AT374" i="1"/>
  <c r="AS374" i="1"/>
  <c r="AW374" i="1"/>
  <c r="AR374" i="1"/>
  <c r="AV377" i="1"/>
  <c r="AT377" i="1"/>
  <c r="AS377" i="1"/>
  <c r="AX377" i="1"/>
  <c r="AW377" i="1"/>
  <c r="AV389" i="1"/>
  <c r="AS389" i="1"/>
  <c r="AR389" i="1"/>
  <c r="AW389" i="1"/>
  <c r="AT389" i="1"/>
  <c r="AX389" i="1"/>
  <c r="AX430" i="1"/>
  <c r="AV430" i="1"/>
  <c r="AT430" i="1"/>
  <c r="AR430" i="1"/>
  <c r="AW439" i="1"/>
  <c r="BA439" i="1"/>
  <c r="AX439" i="1"/>
  <c r="AS439" i="1"/>
  <c r="AX3763" i="1"/>
  <c r="AX3776" i="1"/>
  <c r="BA3786" i="1"/>
  <c r="AU3787" i="1"/>
  <c r="AX3788" i="1"/>
  <c r="AS3789" i="1"/>
  <c r="AT3790" i="1"/>
  <c r="BC3790" i="1"/>
  <c r="AX3802" i="1"/>
  <c r="BA3806" i="1"/>
  <c r="BC3809" i="1"/>
  <c r="AW3812" i="1"/>
  <c r="AR3813" i="1"/>
  <c r="AS3814" i="1"/>
  <c r="BA3816" i="1"/>
  <c r="BC3817" i="1"/>
  <c r="BA3821" i="1"/>
  <c r="AT3822" i="1"/>
  <c r="BA3824" i="1"/>
  <c r="BA3825" i="1"/>
  <c r="AU3826" i="1"/>
  <c r="AX3828" i="1"/>
  <c r="AR3829" i="1"/>
  <c r="AW3" i="1"/>
  <c r="AR4" i="1"/>
  <c r="AV355" i="1"/>
  <c r="AR370" i="1"/>
  <c r="BA377" i="1"/>
  <c r="AU406" i="1"/>
  <c r="AT406" i="1"/>
  <c r="AV406" i="1"/>
  <c r="AU409" i="1"/>
  <c r="BC161" i="1"/>
  <c r="AZ161" i="1" s="1"/>
  <c r="AV3826" i="1"/>
  <c r="AX3" i="1"/>
  <c r="AS4" i="1"/>
  <c r="AR19" i="1"/>
  <c r="AT19" i="1"/>
  <c r="AS19" i="1"/>
  <c r="AW19" i="1"/>
  <c r="AV19" i="1"/>
  <c r="AX19" i="1"/>
  <c r="AX354" i="1"/>
  <c r="AW354" i="1"/>
  <c r="AV354" i="1"/>
  <c r="BA354" i="1"/>
  <c r="AR367" i="1"/>
  <c r="AS370" i="1"/>
  <c r="BA374" i="1"/>
  <c r="AX378" i="1"/>
  <c r="AW378" i="1"/>
  <c r="AS378" i="1"/>
  <c r="AR378" i="1"/>
  <c r="BA378" i="1"/>
  <c r="BA389" i="1"/>
  <c r="AX402" i="1"/>
  <c r="AV402" i="1"/>
  <c r="BC404" i="1"/>
  <c r="AZ404" i="1" s="1"/>
  <c r="AT404" i="1"/>
  <c r="AS404" i="1"/>
  <c r="BA404" i="1"/>
  <c r="AR404" i="1"/>
  <c r="AW404" i="1"/>
  <c r="AV404" i="1"/>
  <c r="AX404" i="1"/>
  <c r="AW431" i="1"/>
  <c r="BA431" i="1"/>
  <c r="AX431" i="1"/>
  <c r="AS431" i="1"/>
  <c r="BA3788" i="1"/>
  <c r="AR3793" i="1"/>
  <c r="AW3794" i="1"/>
  <c r="AW3800" i="1"/>
  <c r="AT3806" i="1"/>
  <c r="BC3806" i="1"/>
  <c r="AZ3806" i="1" s="1"/>
  <c r="AR3809" i="1"/>
  <c r="AU3814" i="1"/>
  <c r="AR3821" i="1"/>
  <c r="BC3821" i="1"/>
  <c r="AT3824" i="1"/>
  <c r="BC3824" i="1"/>
  <c r="AZ3824" i="1" s="1"/>
  <c r="BC3825" i="1"/>
  <c r="AU3827" i="1"/>
  <c r="BA3828" i="1"/>
  <c r="AV4" i="1"/>
  <c r="AR8" i="1"/>
  <c r="AX13" i="1"/>
  <c r="AV13" i="1"/>
  <c r="AR13" i="1"/>
  <c r="AV381" i="1"/>
  <c r="AT381" i="1"/>
  <c r="AS381" i="1"/>
  <c r="AR381" i="1"/>
  <c r="AX381" i="1"/>
  <c r="AW381" i="1"/>
  <c r="AX387" i="1"/>
  <c r="AV387" i="1"/>
  <c r="AR387" i="1"/>
  <c r="AW400" i="1"/>
  <c r="AV400" i="1"/>
  <c r="AT400" i="1"/>
  <c r="AX400" i="1"/>
  <c r="AX413" i="1"/>
  <c r="AS413" i="1"/>
  <c r="AR413" i="1"/>
  <c r="AW413" i="1"/>
  <c r="BC420" i="1"/>
  <c r="AZ420" i="1" s="1"/>
  <c r="AR420" i="1"/>
  <c r="BA420" i="1"/>
  <c r="AX420" i="1"/>
  <c r="AT420" i="1"/>
  <c r="AS420" i="1"/>
  <c r="AV420" i="1"/>
  <c r="AW3790" i="1"/>
  <c r="AW3803" i="1"/>
  <c r="AU3806" i="1"/>
  <c r="AT3809" i="1"/>
  <c r="AV3814" i="1"/>
  <c r="AX3815" i="1"/>
  <c r="AU3817" i="1"/>
  <c r="AW3822" i="1"/>
  <c r="AU3824" i="1"/>
  <c r="AX3826" i="1"/>
  <c r="AW3827" i="1"/>
  <c r="AS3828" i="1"/>
  <c r="AW4" i="1"/>
  <c r="AS8" i="1"/>
  <c r="AV15" i="1"/>
  <c r="AR15" i="1"/>
  <c r="AU25" i="1"/>
  <c r="AV25" i="1"/>
  <c r="AR25" i="1"/>
  <c r="AV373" i="1"/>
  <c r="AW373" i="1"/>
  <c r="AT373" i="1"/>
  <c r="AS373" i="1"/>
  <c r="AX373" i="1"/>
  <c r="BC375" i="1"/>
  <c r="AZ375" i="1" s="1"/>
  <c r="AV375" i="1"/>
  <c r="AR375" i="1"/>
  <c r="AX379" i="1"/>
  <c r="AV379" i="1"/>
  <c r="AT385" i="1"/>
  <c r="AS385" i="1"/>
  <c r="AW385" i="1"/>
  <c r="AV385" i="1"/>
  <c r="AX385" i="1"/>
  <c r="AS400" i="1"/>
  <c r="AW407" i="1"/>
  <c r="BA407" i="1"/>
  <c r="AU407" i="1"/>
  <c r="AT407" i="1"/>
  <c r="BA413" i="1"/>
  <c r="AW417" i="1"/>
  <c r="AV417" i="1"/>
  <c r="AS417" i="1"/>
  <c r="BA417" i="1"/>
  <c r="AW420" i="1"/>
  <c r="BA365" i="1"/>
  <c r="AW386" i="1"/>
  <c r="AR395" i="1"/>
  <c r="AU410" i="1"/>
  <c r="AX412" i="1"/>
  <c r="BA429" i="1"/>
  <c r="AV436" i="1"/>
  <c r="BA156" i="1"/>
  <c r="AW158" i="1"/>
  <c r="AR164" i="1"/>
  <c r="BB164" i="1"/>
  <c r="BA164" i="1" s="1"/>
  <c r="AR170" i="1"/>
  <c r="AR172" i="1"/>
  <c r="BA173" i="1"/>
  <c r="BA181" i="1"/>
  <c r="AR183" i="1"/>
  <c r="BA186" i="1"/>
  <c r="BA187" i="1"/>
  <c r="AT191" i="1"/>
  <c r="BA192" i="1"/>
  <c r="AS197" i="1"/>
  <c r="AS198" i="1"/>
  <c r="AV199" i="1"/>
  <c r="BA200" i="1"/>
  <c r="AS205" i="1"/>
  <c r="AS206" i="1"/>
  <c r="AW207" i="1"/>
  <c r="AR211" i="1"/>
  <c r="AV212" i="1"/>
  <c r="AR215" i="1"/>
  <c r="AX219" i="1"/>
  <c r="BA223" i="1"/>
  <c r="AV234" i="1"/>
  <c r="AV246" i="1"/>
  <c r="AT246" i="1"/>
  <c r="AS246" i="1"/>
  <c r="AX246" i="1"/>
  <c r="AT11" i="1"/>
  <c r="AS20" i="1"/>
  <c r="AS27" i="1"/>
  <c r="BA357" i="1"/>
  <c r="AS361" i="1"/>
  <c r="AR362" i="1"/>
  <c r="AR363" i="1"/>
  <c r="BA369" i="1"/>
  <c r="AS390" i="1"/>
  <c r="AR391" i="1"/>
  <c r="AS393" i="1"/>
  <c r="AR394" i="1"/>
  <c r="AV395" i="1"/>
  <c r="BA397" i="1"/>
  <c r="AS424" i="1"/>
  <c r="AV425" i="1"/>
  <c r="AX428" i="1"/>
  <c r="BA432" i="1"/>
  <c r="AW436" i="1"/>
  <c r="AR163" i="1"/>
  <c r="AS164" i="1"/>
  <c r="AT169" i="1"/>
  <c r="AS170" i="1"/>
  <c r="AS172" i="1"/>
  <c r="BC175" i="1"/>
  <c r="AR177" i="1"/>
  <c r="BA178" i="1"/>
  <c r="BA179" i="1"/>
  <c r="AT183" i="1"/>
  <c r="AS189" i="1"/>
  <c r="AS190" i="1"/>
  <c r="AV191" i="1"/>
  <c r="AR194" i="1"/>
  <c r="AT197" i="1"/>
  <c r="AX198" i="1"/>
  <c r="AW199" i="1"/>
  <c r="AR202" i="1"/>
  <c r="AT205" i="1"/>
  <c r="AX206" i="1"/>
  <c r="AU211" i="1"/>
  <c r="AS215" i="1"/>
  <c r="AR225" i="1"/>
  <c r="AS226" i="1"/>
  <c r="AR233" i="1"/>
  <c r="BC262" i="1"/>
  <c r="AZ262" i="1" s="1"/>
  <c r="AV262" i="1"/>
  <c r="AT262" i="1"/>
  <c r="AS262" i="1"/>
  <c r="AR262" i="1"/>
  <c r="BA262" i="1"/>
  <c r="AX262" i="1"/>
  <c r="AX346" i="1"/>
  <c r="AT346" i="1"/>
  <c r="AU109" i="1"/>
  <c r="AX109" i="1"/>
  <c r="AW109" i="1"/>
  <c r="AV109" i="1"/>
  <c r="AS109" i="1"/>
  <c r="AR109" i="1"/>
  <c r="AT177" i="1"/>
  <c r="AS181" i="1"/>
  <c r="AV183" i="1"/>
  <c r="AR186" i="1"/>
  <c r="AT189" i="1"/>
  <c r="AX190" i="1"/>
  <c r="AW191" i="1"/>
  <c r="AS194" i="1"/>
  <c r="AR195" i="1"/>
  <c r="AR196" i="1"/>
  <c r="AV197" i="1"/>
  <c r="AS202" i="1"/>
  <c r="AR203" i="1"/>
  <c r="AR204" i="1"/>
  <c r="AV205" i="1"/>
  <c r="AR210" i="1"/>
  <c r="BA210" i="1"/>
  <c r="AV211" i="1"/>
  <c r="AT215" i="1"/>
  <c r="AT225" i="1"/>
  <c r="AV226" i="1"/>
  <c r="BC238" i="1"/>
  <c r="AW238" i="1"/>
  <c r="AW300" i="1"/>
  <c r="AV300" i="1"/>
  <c r="AU300" i="1"/>
  <c r="AR300" i="1"/>
  <c r="BA157" i="1"/>
  <c r="AU177" i="1"/>
  <c r="AT181" i="1"/>
  <c r="AW197" i="1"/>
  <c r="AW205" i="1"/>
  <c r="AU247" i="1"/>
  <c r="AX247" i="1"/>
  <c r="AR247" i="1"/>
  <c r="AW326" i="1"/>
  <c r="AX326" i="1"/>
  <c r="AV326" i="1"/>
  <c r="AT326" i="1"/>
  <c r="AR326" i="1"/>
  <c r="AU340" i="1"/>
  <c r="AV340" i="1"/>
  <c r="AT340" i="1"/>
  <c r="AS340" i="1"/>
  <c r="AR340" i="1"/>
  <c r="AW340" i="1"/>
  <c r="AX340" i="1"/>
  <c r="BA436" i="1"/>
  <c r="AX177" i="1"/>
  <c r="AR180" i="1"/>
  <c r="AV181" i="1"/>
  <c r="AT186" i="1"/>
  <c r="AX197" i="1"/>
  <c r="AX205" i="1"/>
  <c r="AS208" i="1"/>
  <c r="AT210" i="1"/>
  <c r="AV220" i="1"/>
  <c r="AX225" i="1"/>
  <c r="AX226" i="1"/>
  <c r="AV235" i="1"/>
  <c r="AW235" i="1"/>
  <c r="AR235" i="1"/>
  <c r="AW318" i="1"/>
  <c r="AX318" i="1"/>
  <c r="AV318" i="1"/>
  <c r="AT318" i="1"/>
  <c r="AR318" i="1"/>
  <c r="AV24" i="1"/>
  <c r="AX27" i="1"/>
  <c r="AW365" i="1"/>
  <c r="BA394" i="1"/>
  <c r="AT397" i="1"/>
  <c r="AW415" i="1"/>
  <c r="AT427" i="1"/>
  <c r="AR429" i="1"/>
  <c r="AR436" i="1"/>
  <c r="AR438" i="1"/>
  <c r="AS156" i="1"/>
  <c r="AR158" i="1"/>
  <c r="AV159" i="1"/>
  <c r="AX164" i="1"/>
  <c r="AU166" i="1"/>
  <c r="AX172" i="1"/>
  <c r="AU175" i="1"/>
  <c r="AW181" i="1"/>
  <c r="AS192" i="1"/>
  <c r="AV208" i="1"/>
  <c r="AW220" i="1"/>
  <c r="AV233" i="1"/>
  <c r="AX233" i="1"/>
  <c r="AW233" i="1"/>
  <c r="BC234" i="1"/>
  <c r="AX234" i="1"/>
  <c r="AW234" i="1"/>
  <c r="BC248" i="1"/>
  <c r="AZ248" i="1" s="1"/>
  <c r="AW248" i="1"/>
  <c r="AV248" i="1"/>
  <c r="AT248" i="1"/>
  <c r="AS248" i="1"/>
  <c r="AR248" i="1"/>
  <c r="AX248" i="1"/>
  <c r="AW251" i="1"/>
  <c r="AV251" i="1"/>
  <c r="AT251" i="1"/>
  <c r="AS251" i="1"/>
  <c r="BC251" i="1"/>
  <c r="AZ251" i="1" s="1"/>
  <c r="AX330" i="1"/>
  <c r="AV330" i="1"/>
  <c r="AU330" i="1"/>
  <c r="AT330" i="1"/>
  <c r="AR330" i="1"/>
  <c r="AW12" i="1"/>
  <c r="AW24" i="1"/>
  <c r="AW357" i="1"/>
  <c r="AR359" i="1"/>
  <c r="BA362" i="1"/>
  <c r="AX365" i="1"/>
  <c r="AW366" i="1"/>
  <c r="AR383" i="1"/>
  <c r="AR386" i="1"/>
  <c r="BA390" i="1"/>
  <c r="AV397" i="1"/>
  <c r="AV408" i="1"/>
  <c r="AV412" i="1"/>
  <c r="AV416" i="1"/>
  <c r="BA421" i="1"/>
  <c r="AX422" i="1"/>
  <c r="AT428" i="1"/>
  <c r="AS429" i="1"/>
  <c r="AW432" i="1"/>
  <c r="AS436" i="1"/>
  <c r="AT438" i="1"/>
  <c r="AX156" i="1"/>
  <c r="AS158" i="1"/>
  <c r="AV165" i="1"/>
  <c r="AV166" i="1"/>
  <c r="BB169" i="1"/>
  <c r="BA169" i="1" s="1"/>
  <c r="AX173" i="1"/>
  <c r="AV178" i="1"/>
  <c r="AX181" i="1"/>
  <c r="AW186" i="1"/>
  <c r="AV192" i="1"/>
  <c r="BA197" i="1"/>
  <c r="AR199" i="1"/>
  <c r="AV200" i="1"/>
  <c r="BA205" i="1"/>
  <c r="AR207" i="1"/>
  <c r="AW210" i="1"/>
  <c r="BC214" i="1"/>
  <c r="AZ214" i="1" s="1"/>
  <c r="AW217" i="1"/>
  <c r="AW218" i="1"/>
  <c r="AR219" i="1"/>
  <c r="AV223" i="1"/>
  <c r="BA226" i="1"/>
  <c r="BA231" i="1"/>
  <c r="AX267" i="1"/>
  <c r="AV267" i="1"/>
  <c r="AT267" i="1"/>
  <c r="BA361" i="1"/>
  <c r="AV383" i="1"/>
  <c r="AS386" i="1"/>
  <c r="BA393" i="1"/>
  <c r="AW397" i="1"/>
  <c r="AS405" i="1"/>
  <c r="AT436" i="1"/>
  <c r="AV438" i="1"/>
  <c r="AV158" i="1"/>
  <c r="BC177" i="1"/>
  <c r="AZ177" i="1" s="1"/>
  <c r="AT199" i="1"/>
  <c r="AT207" i="1"/>
  <c r="BA208" i="1"/>
  <c r="AX210" i="1"/>
  <c r="AW219" i="1"/>
  <c r="AX229" i="1"/>
  <c r="AS234" i="1"/>
  <c r="AX237" i="1"/>
  <c r="BC243" i="1"/>
  <c r="AZ243" i="1" s="1"/>
  <c r="AU243" i="1"/>
  <c r="AS243" i="1"/>
  <c r="AV243" i="1"/>
  <c r="AV252" i="1"/>
  <c r="AV295" i="1"/>
  <c r="AW295" i="1"/>
  <c r="AT295" i="1"/>
  <c r="AS295" i="1"/>
  <c r="AR295" i="1"/>
  <c r="BA295" i="1"/>
  <c r="AW249" i="1"/>
  <c r="AV254" i="1"/>
  <c r="AT256" i="1"/>
  <c r="AV259" i="1"/>
  <c r="BA260" i="1"/>
  <c r="AX263" i="1"/>
  <c r="AT264" i="1"/>
  <c r="AT269" i="1"/>
  <c r="AS270" i="1"/>
  <c r="AS272" i="1"/>
  <c r="AS273" i="1"/>
  <c r="AS280" i="1"/>
  <c r="AS281" i="1"/>
  <c r="AT282" i="1"/>
  <c r="AV296" i="1"/>
  <c r="AV304" i="1"/>
  <c r="AX312" i="1"/>
  <c r="AT320" i="1"/>
  <c r="AX328" i="1"/>
  <c r="AV336" i="1"/>
  <c r="AS337" i="1"/>
  <c r="AW29" i="1"/>
  <c r="AT29" i="1"/>
  <c r="AU79" i="1"/>
  <c r="AW79" i="1"/>
  <c r="AV79" i="1"/>
  <c r="AS79" i="1"/>
  <c r="AR79" i="1"/>
  <c r="AX273" i="1"/>
  <c r="AX276" i="1"/>
  <c r="BA296" i="1"/>
  <c r="AU308" i="1"/>
  <c r="AW323" i="1"/>
  <c r="AR332" i="1"/>
  <c r="AX336" i="1"/>
  <c r="AS344" i="1"/>
  <c r="AU46" i="1"/>
  <c r="AW46" i="1"/>
  <c r="AV46" i="1"/>
  <c r="AT46" i="1"/>
  <c r="AS46" i="1"/>
  <c r="AR46" i="1"/>
  <c r="AU111" i="1"/>
  <c r="AW111" i="1"/>
  <c r="BA248" i="1"/>
  <c r="BA254" i="1"/>
  <c r="AX256" i="1"/>
  <c r="AR261" i="1"/>
  <c r="AX264" i="1"/>
  <c r="AX270" i="1"/>
  <c r="AW272" i="1"/>
  <c r="AT275" i="1"/>
  <c r="BC284" i="1"/>
  <c r="AZ284" i="1" s="1"/>
  <c r="AR287" i="1"/>
  <c r="AT298" i="1"/>
  <c r="AV308" i="1"/>
  <c r="AU317" i="1"/>
  <c r="AX320" i="1"/>
  <c r="AS332" i="1"/>
  <c r="AT344" i="1"/>
  <c r="AU345" i="1"/>
  <c r="AX35" i="1"/>
  <c r="AW35" i="1"/>
  <c r="AU62" i="1"/>
  <c r="AW62" i="1"/>
  <c r="AV62" i="1"/>
  <c r="AT62" i="1"/>
  <c r="AS62" i="1"/>
  <c r="AR62" i="1"/>
  <c r="AX62" i="1"/>
  <c r="AT88" i="1"/>
  <c r="AV88" i="1"/>
  <c r="AS261" i="1"/>
  <c r="AX272" i="1"/>
  <c r="AV275" i="1"/>
  <c r="BA276" i="1"/>
  <c r="AX280" i="1"/>
  <c r="BA282" i="1"/>
  <c r="AS287" i="1"/>
  <c r="AS288" i="1"/>
  <c r="BA291" i="1"/>
  <c r="AS294" i="1"/>
  <c r="AW298" i="1"/>
  <c r="AW299" i="1"/>
  <c r="AV301" i="1"/>
  <c r="AW308" i="1"/>
  <c r="AS312" i="1"/>
  <c r="AV324" i="1"/>
  <c r="AS328" i="1"/>
  <c r="AT332" i="1"/>
  <c r="AR334" i="1"/>
  <c r="AV344" i="1"/>
  <c r="AS239" i="1"/>
  <c r="AX241" i="1"/>
  <c r="AW242" i="1"/>
  <c r="AR250" i="1"/>
  <c r="AR254" i="1"/>
  <c r="BA256" i="1"/>
  <c r="AS260" i="1"/>
  <c r="AT261" i="1"/>
  <c r="BA264" i="1"/>
  <c r="BA270" i="1"/>
  <c r="BA283" i="1"/>
  <c r="AV285" i="1"/>
  <c r="AT287" i="1"/>
  <c r="AV288" i="1"/>
  <c r="AT293" i="1"/>
  <c r="AT294" i="1"/>
  <c r="AU297" i="1"/>
  <c r="AX303" i="1"/>
  <c r="AT312" i="1"/>
  <c r="AX316" i="1"/>
  <c r="AW324" i="1"/>
  <c r="AT328" i="1"/>
  <c r="AV332" i="1"/>
  <c r="AR333" i="1"/>
  <c r="AT334" i="1"/>
  <c r="AX335" i="1"/>
  <c r="AR336" i="1"/>
  <c r="AW344" i="1"/>
  <c r="AW48" i="1"/>
  <c r="AV48" i="1"/>
  <c r="AR48" i="1"/>
  <c r="AW100" i="1"/>
  <c r="AX100" i="1"/>
  <c r="AT100" i="1"/>
  <c r="AR100" i="1"/>
  <c r="AT239" i="1"/>
  <c r="AX242" i="1"/>
  <c r="AX250" i="1"/>
  <c r="AS254" i="1"/>
  <c r="AR256" i="1"/>
  <c r="AX260" i="1"/>
  <c r="AW261" i="1"/>
  <c r="AR264" i="1"/>
  <c r="AR266" i="1"/>
  <c r="AR269" i="1"/>
  <c r="BA272" i="1"/>
  <c r="BA278" i="1"/>
  <c r="BA280" i="1"/>
  <c r="AV287" i="1"/>
  <c r="AR291" i="1"/>
  <c r="AX294" i="1"/>
  <c r="AR296" i="1"/>
  <c r="AR304" i="1"/>
  <c r="AV312" i="1"/>
  <c r="AW319" i="1"/>
  <c r="AR320" i="1"/>
  <c r="AX324" i="1"/>
  <c r="AV328" i="1"/>
  <c r="AW332" i="1"/>
  <c r="AV334" i="1"/>
  <c r="AS336" i="1"/>
  <c r="AX344" i="1"/>
  <c r="AV351" i="1"/>
  <c r="AX351" i="1"/>
  <c r="AW351" i="1"/>
  <c r="AS351" i="1"/>
  <c r="AU54" i="1"/>
  <c r="AW54" i="1"/>
  <c r="AV54" i="1"/>
  <c r="AT54" i="1"/>
  <c r="AS54" i="1"/>
  <c r="AR54" i="1"/>
  <c r="AX54" i="1"/>
  <c r="AU74" i="1"/>
  <c r="AW74" i="1"/>
  <c r="AV74" i="1"/>
  <c r="AT74" i="1"/>
  <c r="AS74" i="1"/>
  <c r="AR74" i="1"/>
  <c r="AX74" i="1"/>
  <c r="AU93" i="1"/>
  <c r="AX93" i="1"/>
  <c r="AW93" i="1"/>
  <c r="AV93" i="1"/>
  <c r="AT93" i="1"/>
  <c r="AS93" i="1"/>
  <c r="AT96" i="1"/>
  <c r="AV96" i="1"/>
  <c r="AW124" i="1"/>
  <c r="AX124" i="1"/>
  <c r="AT124" i="1"/>
  <c r="AS124" i="1"/>
  <c r="AR124" i="1"/>
  <c r="AT254" i="1"/>
  <c r="AT259" i="1"/>
  <c r="AV284" i="1"/>
  <c r="AW287" i="1"/>
  <c r="AX332" i="1"/>
  <c r="AU34" i="1"/>
  <c r="AV34" i="1"/>
  <c r="AT34" i="1"/>
  <c r="AR34" i="1"/>
  <c r="AW348" i="1"/>
  <c r="AT350" i="1"/>
  <c r="AR30" i="1"/>
  <c r="AX32" i="1"/>
  <c r="AX3832" i="1"/>
  <c r="AT3833" i="1"/>
  <c r="AS3834" i="1"/>
  <c r="AV36" i="1"/>
  <c r="AX38" i="1"/>
  <c r="AR39" i="1"/>
  <c r="AS47" i="1"/>
  <c r="AS50" i="1"/>
  <c r="AW55" i="1"/>
  <c r="AR56" i="1"/>
  <c r="AS58" i="1"/>
  <c r="AT64" i="1"/>
  <c r="AS66" i="1"/>
  <c r="AV68" i="1"/>
  <c r="AT70" i="1"/>
  <c r="AV76" i="1"/>
  <c r="AT78" i="1"/>
  <c r="AW3835" i="1"/>
  <c r="AT84" i="1"/>
  <c r="AS86" i="1"/>
  <c r="AW90" i="1"/>
  <c r="AR92" i="1"/>
  <c r="AR94" i="1"/>
  <c r="AS98" i="1"/>
  <c r="AX101" i="1"/>
  <c r="AV106" i="1"/>
  <c r="AT108" i="1"/>
  <c r="AR110" i="1"/>
  <c r="AX112" i="1"/>
  <c r="AW116" i="1"/>
  <c r="AX118" i="1"/>
  <c r="AW119" i="1"/>
  <c r="AX125" i="1"/>
  <c r="AX348" i="1"/>
  <c r="AV350" i="1"/>
  <c r="AS30" i="1"/>
  <c r="AS33" i="1"/>
  <c r="AV3833" i="1"/>
  <c r="AW3834" i="1"/>
  <c r="AS39" i="1"/>
  <c r="AW47" i="1"/>
  <c r="AT50" i="1"/>
  <c r="AT56" i="1"/>
  <c r="AT58" i="1"/>
  <c r="AV64" i="1"/>
  <c r="AT66" i="1"/>
  <c r="AX68" i="1"/>
  <c r="AS85" i="1"/>
  <c r="AT92" i="1"/>
  <c r="AX116" i="1"/>
  <c r="AR117" i="1"/>
  <c r="AR126" i="1"/>
  <c r="AX350" i="1"/>
  <c r="AT30" i="1"/>
  <c r="AW3833" i="1"/>
  <c r="AW39" i="1"/>
  <c r="AR42" i="1"/>
  <c r="AV50" i="1"/>
  <c r="AR52" i="1"/>
  <c r="AV56" i="1"/>
  <c r="AV58" i="1"/>
  <c r="AR60" i="1"/>
  <c r="AX64" i="1"/>
  <c r="AV66" i="1"/>
  <c r="AR82" i="1"/>
  <c r="AT85" i="1"/>
  <c r="AX92" i="1"/>
  <c r="AR102" i="1"/>
  <c r="AS117" i="1"/>
  <c r="AW126" i="1"/>
  <c r="AV30" i="1"/>
  <c r="AX3833" i="1"/>
  <c r="AR38" i="1"/>
  <c r="AR40" i="1"/>
  <c r="AS42" i="1"/>
  <c r="AW50" i="1"/>
  <c r="AS51" i="1"/>
  <c r="AT52" i="1"/>
  <c r="AX56" i="1"/>
  <c r="AW58" i="1"/>
  <c r="AS59" i="1"/>
  <c r="AT60" i="1"/>
  <c r="AW66" i="1"/>
  <c r="AS67" i="1"/>
  <c r="AX70" i="1"/>
  <c r="AS82" i="1"/>
  <c r="AV85" i="1"/>
  <c r="AX86" i="1"/>
  <c r="AW87" i="1"/>
  <c r="AW95" i="1"/>
  <c r="AW98" i="1"/>
  <c r="AV102" i="1"/>
  <c r="AR114" i="1"/>
  <c r="AV117" i="1"/>
  <c r="AV122" i="1"/>
  <c r="AX126" i="1"/>
  <c r="AW127" i="1"/>
  <c r="AW30" i="1"/>
  <c r="AS38" i="1"/>
  <c r="AV40" i="1"/>
  <c r="AX50" i="1"/>
  <c r="AW51" i="1"/>
  <c r="AV52" i="1"/>
  <c r="AX58" i="1"/>
  <c r="AW59" i="1"/>
  <c r="AV60" i="1"/>
  <c r="AX66" i="1"/>
  <c r="AW67" i="1"/>
  <c r="AT82" i="1"/>
  <c r="AW85" i="1"/>
  <c r="AR90" i="1"/>
  <c r="AS101" i="1"/>
  <c r="AW102" i="1"/>
  <c r="AS114" i="1"/>
  <c r="AW117" i="1"/>
  <c r="AX30" i="1"/>
  <c r="AV82" i="1"/>
  <c r="AX85" i="1"/>
  <c r="AT101" i="1"/>
  <c r="AX102" i="1"/>
  <c r="AT114" i="1"/>
  <c r="AR116" i="1"/>
  <c r="AX117" i="1"/>
  <c r="AT3832" i="1"/>
  <c r="AW82" i="1"/>
  <c r="AR125" i="1"/>
  <c r="AT3616" i="1"/>
  <c r="BC3616" i="1"/>
  <c r="AZ3616" i="1" s="1"/>
  <c r="BA3622" i="1"/>
  <c r="AR3624" i="1"/>
  <c r="AV3630" i="1"/>
  <c r="BC3630" i="1"/>
  <c r="AZ3630" i="1" s="1"/>
  <c r="AU3630" i="1"/>
  <c r="AW3630" i="1"/>
  <c r="AX3632" i="1"/>
  <c r="BA3638" i="1"/>
  <c r="AR3640" i="1"/>
  <c r="AT3648" i="1"/>
  <c r="AS3648" i="1"/>
  <c r="AW3648" i="1"/>
  <c r="AV3648" i="1"/>
  <c r="BA3648" i="1"/>
  <c r="AU3652" i="1"/>
  <c r="AS3657" i="1"/>
  <c r="AS3616" i="1"/>
  <c r="AT3600" i="1"/>
  <c r="AT3602" i="1"/>
  <c r="AT3604" i="1"/>
  <c r="AU3610" i="1"/>
  <c r="AU3602" i="1"/>
  <c r="AU3606" i="1"/>
  <c r="AW3610" i="1"/>
  <c r="AS3612" i="1"/>
  <c r="AU3616" i="1"/>
  <c r="BA3620" i="1"/>
  <c r="AV3628" i="1"/>
  <c r="BC3628" i="1"/>
  <c r="AZ3628" i="1" s="1"/>
  <c r="AU3628" i="1"/>
  <c r="AW3628" i="1"/>
  <c r="BA3636" i="1"/>
  <c r="AR3638" i="1"/>
  <c r="AV3644" i="1"/>
  <c r="BC3644" i="1"/>
  <c r="AZ3644" i="1" s="1"/>
  <c r="AU3644" i="1"/>
  <c r="AW3644" i="1"/>
  <c r="AR3650" i="1"/>
  <c r="AT3606" i="1"/>
  <c r="AU3600" i="1"/>
  <c r="AU3604" i="1"/>
  <c r="BC3604" i="1"/>
  <c r="AZ3604" i="1" s="1"/>
  <c r="AR3599" i="1"/>
  <c r="AV3600" i="1"/>
  <c r="AR3601" i="1"/>
  <c r="AV3602" i="1"/>
  <c r="AR3603" i="1"/>
  <c r="AV3604" i="1"/>
  <c r="AR3605" i="1"/>
  <c r="AV3606" i="1"/>
  <c r="AR3607" i="1"/>
  <c r="AT3607" i="1"/>
  <c r="BC3607" i="1"/>
  <c r="AZ3607" i="1" s="1"/>
  <c r="AR3608" i="1"/>
  <c r="BA3608" i="1"/>
  <c r="AX3610" i="1"/>
  <c r="AT3612" i="1"/>
  <c r="BC3612" i="1"/>
  <c r="AZ3612" i="1" s="1"/>
  <c r="AW3616" i="1"/>
  <c r="AS3618" i="1"/>
  <c r="AR3620" i="1"/>
  <c r="AS3622" i="1"/>
  <c r="AV3626" i="1"/>
  <c r="BC3626" i="1"/>
  <c r="AZ3626" i="1" s="1"/>
  <c r="AU3626" i="1"/>
  <c r="AW3626" i="1"/>
  <c r="AX3628" i="1"/>
  <c r="BA3634" i="1"/>
  <c r="AR3636" i="1"/>
  <c r="AS3638" i="1"/>
  <c r="AV3642" i="1"/>
  <c r="BC3642" i="1"/>
  <c r="AZ3642" i="1" s="1"/>
  <c r="AU3642" i="1"/>
  <c r="AW3642" i="1"/>
  <c r="AX3644" i="1"/>
  <c r="BA3646" i="1"/>
  <c r="BC3648" i="1"/>
  <c r="AZ3648" i="1" s="1"/>
  <c r="AU3650" i="1"/>
  <c r="AW3600" i="1"/>
  <c r="AW3602" i="1"/>
  <c r="AW3606" i="1"/>
  <c r="AS3608" i="1"/>
  <c r="AU3612" i="1"/>
  <c r="AX3616" i="1"/>
  <c r="AS3620" i="1"/>
  <c r="AV3624" i="1"/>
  <c r="BC3624" i="1"/>
  <c r="AZ3624" i="1" s="1"/>
  <c r="AU3624" i="1"/>
  <c r="AW3624" i="1"/>
  <c r="BA3632" i="1"/>
  <c r="AR3634" i="1"/>
  <c r="AS3636" i="1"/>
  <c r="AV3640" i="1"/>
  <c r="BC3640" i="1"/>
  <c r="AZ3640" i="1" s="1"/>
  <c r="AU3640" i="1"/>
  <c r="AW3640" i="1"/>
  <c r="AR3648" i="1"/>
  <c r="AW3604" i="1"/>
  <c r="AX3598" i="1"/>
  <c r="AX3600" i="1"/>
  <c r="AX3602" i="1"/>
  <c r="AX3604" i="1"/>
  <c r="AX3606" i="1"/>
  <c r="AV3607" i="1"/>
  <c r="AT3608" i="1"/>
  <c r="BC3608" i="1"/>
  <c r="AZ3608" i="1" s="1"/>
  <c r="AW3612" i="1"/>
  <c r="AS3614" i="1"/>
  <c r="AV3622" i="1"/>
  <c r="BC3622" i="1"/>
  <c r="AZ3622" i="1" s="1"/>
  <c r="AU3622" i="1"/>
  <c r="AW3622" i="1"/>
  <c r="BA3630" i="1"/>
  <c r="AR3632" i="1"/>
  <c r="AV3638" i="1"/>
  <c r="BC3638" i="1"/>
  <c r="AZ3638" i="1" s="1"/>
  <c r="AU3638" i="1"/>
  <c r="AW3638" i="1"/>
  <c r="AR3646" i="1"/>
  <c r="BC3646" i="1"/>
  <c r="AZ3646" i="1" s="1"/>
  <c r="AT3652" i="1"/>
  <c r="AX3652" i="1"/>
  <c r="BC3652" i="1"/>
  <c r="AZ3652" i="1" s="1"/>
  <c r="AS3652" i="1"/>
  <c r="AW3652" i="1"/>
  <c r="AV3652" i="1"/>
  <c r="AX3653" i="1"/>
  <c r="BC3653" i="1"/>
  <c r="AZ3653" i="1" s="1"/>
  <c r="AU3653" i="1"/>
  <c r="AT3653" i="1"/>
  <c r="AW3653" i="1"/>
  <c r="AR3653" i="1"/>
  <c r="BA3653" i="1"/>
  <c r="AV3620" i="1"/>
  <c r="BC3620" i="1"/>
  <c r="AZ3620" i="1" s="1"/>
  <c r="AU3620" i="1"/>
  <c r="AW3620" i="1"/>
  <c r="AS3632" i="1"/>
  <c r="AV3636" i="1"/>
  <c r="BC3636" i="1"/>
  <c r="AZ3636" i="1" s="1"/>
  <c r="AU3636" i="1"/>
  <c r="AW3636" i="1"/>
  <c r="AS3646" i="1"/>
  <c r="AR3600" i="1"/>
  <c r="AR3602" i="1"/>
  <c r="AR3604" i="1"/>
  <c r="AR3606" i="1"/>
  <c r="AS3610" i="1"/>
  <c r="AR3616" i="1"/>
  <c r="BA3616" i="1"/>
  <c r="AX3620" i="1"/>
  <c r="AR3628" i="1"/>
  <c r="AS3630" i="1"/>
  <c r="AV3634" i="1"/>
  <c r="BC3634" i="1"/>
  <c r="AZ3634" i="1" s="1"/>
  <c r="AU3634" i="1"/>
  <c r="AW3634" i="1"/>
  <c r="AX3636" i="1"/>
  <c r="AR3644" i="1"/>
  <c r="AT3650" i="1"/>
  <c r="AS3650" i="1"/>
  <c r="AW3650" i="1"/>
  <c r="AV3650" i="1"/>
  <c r="BA3650" i="1"/>
  <c r="AS3653" i="1"/>
  <c r="AT3656" i="1"/>
  <c r="AX3656" i="1"/>
  <c r="BC3656" i="1"/>
  <c r="AZ3656" i="1" s="1"/>
  <c r="AS3656" i="1"/>
  <c r="AW3656" i="1"/>
  <c r="AV3656" i="1"/>
  <c r="AX3657" i="1"/>
  <c r="BC3657" i="1"/>
  <c r="AZ3657" i="1" s="1"/>
  <c r="AU3657" i="1"/>
  <c r="AT3657" i="1"/>
  <c r="AW3657" i="1"/>
  <c r="AR3657" i="1"/>
  <c r="BA3657" i="1"/>
  <c r="AV3632" i="1"/>
  <c r="BC3632" i="1"/>
  <c r="AZ3632" i="1" s="1"/>
  <c r="AU3632" i="1"/>
  <c r="AW3632" i="1"/>
  <c r="AT3646" i="1"/>
  <c r="AW3646" i="1"/>
  <c r="AV3646" i="1"/>
  <c r="AX3646" i="1"/>
  <c r="AX3647" i="1"/>
  <c r="BC3647" i="1"/>
  <c r="AZ3647" i="1" s="1"/>
  <c r="AU3647" i="1"/>
  <c r="AT3647" i="1"/>
  <c r="AX3649" i="1"/>
  <c r="BC3649" i="1"/>
  <c r="AZ3649" i="1" s="1"/>
  <c r="AU3649" i="1"/>
  <c r="AT3649" i="1"/>
  <c r="AX3651" i="1"/>
  <c r="BC3651" i="1"/>
  <c r="AZ3651" i="1" s="1"/>
  <c r="AU3651" i="1"/>
  <c r="AT3651" i="1"/>
  <c r="BA3654" i="1"/>
  <c r="AS3655" i="1"/>
  <c r="AT3658" i="1"/>
  <c r="AV3659" i="1"/>
  <c r="AT3659" i="1"/>
  <c r="AZ3659" i="1"/>
  <c r="AU3659" i="1"/>
  <c r="AZ3664" i="1"/>
  <c r="AT3669" i="1"/>
  <c r="AW3675" i="1"/>
  <c r="AW3683" i="1"/>
  <c r="AR3691" i="1"/>
  <c r="AV3693" i="1"/>
  <c r="AZ3693" i="1"/>
  <c r="AW3693" i="1"/>
  <c r="AU3693" i="1"/>
  <c r="AR3699" i="1"/>
  <c r="AV3701" i="1"/>
  <c r="AU3701" i="1"/>
  <c r="BA3701" i="1"/>
  <c r="AR3701" i="1"/>
  <c r="AS3703" i="1"/>
  <c r="AT3709" i="1"/>
  <c r="AZ3714" i="1"/>
  <c r="AZ3715" i="1"/>
  <c r="AS3717" i="1"/>
  <c r="AW3723" i="1"/>
  <c r="AR3731" i="1"/>
  <c r="AV3733" i="1"/>
  <c r="AU3733" i="1"/>
  <c r="BA3733" i="1"/>
  <c r="AR3733" i="1"/>
  <c r="BA3739" i="1"/>
  <c r="AT3741" i="1"/>
  <c r="AV3749" i="1"/>
  <c r="AU3749" i="1"/>
  <c r="BC3749" i="1"/>
  <c r="AZ3749" i="1" s="1"/>
  <c r="AT3749" i="1"/>
  <c r="BA3749" i="1"/>
  <c r="AR3749" i="1"/>
  <c r="AR3609" i="1"/>
  <c r="AR3611" i="1"/>
  <c r="AR3613" i="1"/>
  <c r="AR3615" i="1"/>
  <c r="AR3617" i="1"/>
  <c r="AR3619" i="1"/>
  <c r="AR3621" i="1"/>
  <c r="AR3623" i="1"/>
  <c r="AR3625" i="1"/>
  <c r="AR3627" i="1"/>
  <c r="AR3629" i="1"/>
  <c r="AR3631" i="1"/>
  <c r="AR3633" i="1"/>
  <c r="AR3635" i="1"/>
  <c r="AR3637" i="1"/>
  <c r="AR3639" i="1"/>
  <c r="AR3641" i="1"/>
  <c r="AR3643" i="1"/>
  <c r="AR3645" i="1"/>
  <c r="AZ3645" i="1"/>
  <c r="AV3647" i="1"/>
  <c r="AV3649" i="1"/>
  <c r="AV3651" i="1"/>
  <c r="AW3659" i="1"/>
  <c r="AX3675" i="1"/>
  <c r="AV3687" i="1"/>
  <c r="BA3687" i="1"/>
  <c r="AR3687" i="1"/>
  <c r="AX3687" i="1"/>
  <c r="AW3687" i="1"/>
  <c r="AU3687" i="1"/>
  <c r="BA3693" i="1"/>
  <c r="AS3699" i="1"/>
  <c r="AT3717" i="1"/>
  <c r="AV3683" i="1"/>
  <c r="AU3683" i="1"/>
  <c r="AT3683" i="1"/>
  <c r="AV3691" i="1"/>
  <c r="BC3691" i="1"/>
  <c r="AZ3691" i="1" s="1"/>
  <c r="AT3691" i="1"/>
  <c r="AU3691" i="1"/>
  <c r="AV3703" i="1"/>
  <c r="BA3703" i="1"/>
  <c r="AR3703" i="1"/>
  <c r="AX3703" i="1"/>
  <c r="AW3703" i="1"/>
  <c r="AU3703" i="1"/>
  <c r="AV3709" i="1"/>
  <c r="AW3709" i="1"/>
  <c r="AU3709" i="1"/>
  <c r="AW3717" i="1"/>
  <c r="AR3725" i="1"/>
  <c r="AV3741" i="1"/>
  <c r="AW3741" i="1"/>
  <c r="AU3741" i="1"/>
  <c r="AT3654" i="1"/>
  <c r="AX3654" i="1"/>
  <c r="AU3654" i="1"/>
  <c r="AX3655" i="1"/>
  <c r="BC3655" i="1"/>
  <c r="AZ3655" i="1" s="1"/>
  <c r="AU3655" i="1"/>
  <c r="AT3655" i="1"/>
  <c r="AZ3658" i="1"/>
  <c r="AR3658" i="1"/>
  <c r="AV3658" i="1"/>
  <c r="AS3658" i="1"/>
  <c r="AX3658" i="1"/>
  <c r="AR3661" i="1"/>
  <c r="AV3669" i="1"/>
  <c r="AU3669" i="1"/>
  <c r="AR3669" i="1"/>
  <c r="AZ3669" i="1"/>
  <c r="AZ3683" i="1"/>
  <c r="AS3685" i="1"/>
  <c r="AW3691" i="1"/>
  <c r="AV3707" i="1"/>
  <c r="AT3707" i="1"/>
  <c r="AZ3707" i="1"/>
  <c r="AU3707" i="1"/>
  <c r="BA3709" i="1"/>
  <c r="AR3715" i="1"/>
  <c r="AS3725" i="1"/>
  <c r="AV3735" i="1"/>
  <c r="BA3735" i="1"/>
  <c r="AR3735" i="1"/>
  <c r="AX3735" i="1"/>
  <c r="AW3735" i="1"/>
  <c r="AU3735" i="1"/>
  <c r="BA3741" i="1"/>
  <c r="AS3749" i="1"/>
  <c r="AS3661" i="1"/>
  <c r="AT3685" i="1"/>
  <c r="AX3691" i="1"/>
  <c r="AV3699" i="1"/>
  <c r="AU3699" i="1"/>
  <c r="BC3699" i="1"/>
  <c r="AZ3699" i="1" s="1"/>
  <c r="AT3699" i="1"/>
  <c r="AS3715" i="1"/>
  <c r="AV3717" i="1"/>
  <c r="AU3717" i="1"/>
  <c r="AR3717" i="1"/>
  <c r="AZ3717" i="1"/>
  <c r="AV3731" i="1"/>
  <c r="AU3731" i="1"/>
  <c r="BC3731" i="1"/>
  <c r="AZ3731" i="1" s="1"/>
  <c r="AT3731" i="1"/>
  <c r="AV3739" i="1"/>
  <c r="BC3739" i="1"/>
  <c r="AZ3739" i="1" s="1"/>
  <c r="AT3739" i="1"/>
  <c r="AU3739" i="1"/>
  <c r="AW3749" i="1"/>
  <c r="AV3767" i="1"/>
  <c r="BA3767" i="1"/>
  <c r="AR3767" i="1"/>
  <c r="AX3767" i="1"/>
  <c r="AW3767" i="1"/>
  <c r="AU3767" i="1"/>
  <c r="BC3767" i="1"/>
  <c r="AZ3767" i="1" s="1"/>
  <c r="AT3767" i="1"/>
  <c r="AV3667" i="1"/>
  <c r="AU3667" i="1"/>
  <c r="AT3667" i="1"/>
  <c r="AV3671" i="1"/>
  <c r="AR3671" i="1"/>
  <c r="AX3671" i="1"/>
  <c r="AW3671" i="1"/>
  <c r="AU3671" i="1"/>
  <c r="AZ3676" i="1"/>
  <c r="AV3677" i="1"/>
  <c r="AZ3677" i="1"/>
  <c r="AW3677" i="1"/>
  <c r="AU3677" i="1"/>
  <c r="AR3683" i="1"/>
  <c r="BA3691" i="1"/>
  <c r="BA3699" i="1"/>
  <c r="BC3703" i="1"/>
  <c r="AZ3703" i="1" s="1"/>
  <c r="AR3709" i="1"/>
  <c r="AV3719" i="1"/>
  <c r="AR3719" i="1"/>
  <c r="AX3719" i="1"/>
  <c r="AW3719" i="1"/>
  <c r="AU3719" i="1"/>
  <c r="AZ3724" i="1"/>
  <c r="AV3725" i="1"/>
  <c r="AZ3725" i="1"/>
  <c r="AW3725" i="1"/>
  <c r="AU3725" i="1"/>
  <c r="BA3731" i="1"/>
  <c r="AR3741" i="1"/>
  <c r="AV3747" i="1"/>
  <c r="AX3747" i="1"/>
  <c r="AU3747" i="1"/>
  <c r="BC3747" i="1"/>
  <c r="AZ3747" i="1" s="1"/>
  <c r="AT3747" i="1"/>
  <c r="AV3661" i="1"/>
  <c r="AZ3661" i="1"/>
  <c r="AW3661" i="1"/>
  <c r="AU3661" i="1"/>
  <c r="AZ3666" i="1"/>
  <c r="AV3675" i="1"/>
  <c r="AT3675" i="1"/>
  <c r="AZ3675" i="1"/>
  <c r="AU3675" i="1"/>
  <c r="AS3683" i="1"/>
  <c r="AV3685" i="1"/>
  <c r="AU3685" i="1"/>
  <c r="AR3685" i="1"/>
  <c r="AZ3685" i="1"/>
  <c r="AS3709" i="1"/>
  <c r="AV3715" i="1"/>
  <c r="AU3715" i="1"/>
  <c r="AT3715" i="1"/>
  <c r="AZ3722" i="1"/>
  <c r="AV3723" i="1"/>
  <c r="AT3723" i="1"/>
  <c r="AZ3723" i="1"/>
  <c r="AU3723" i="1"/>
  <c r="AS3741" i="1"/>
  <c r="AV3751" i="1"/>
  <c r="BA3751" i="1"/>
  <c r="AR3751" i="1"/>
  <c r="AX3751" i="1"/>
  <c r="AW3751" i="1"/>
  <c r="AU3751" i="1"/>
  <c r="AW3755" i="1"/>
  <c r="AS3757" i="1"/>
  <c r="AX3777" i="1"/>
  <c r="AV3777" i="1"/>
  <c r="BC3777" i="1"/>
  <c r="AZ3777" i="1" s="1"/>
  <c r="AU3777" i="1"/>
  <c r="BA3777" i="1"/>
  <c r="AS3777" i="1"/>
  <c r="AS3763" i="1"/>
  <c r="AX3665" i="1"/>
  <c r="AS3673" i="1"/>
  <c r="AX3681" i="1"/>
  <c r="AS3689" i="1"/>
  <c r="AX3697" i="1"/>
  <c r="AS3705" i="1"/>
  <c r="AX3713" i="1"/>
  <c r="AS3721" i="1"/>
  <c r="AX3729" i="1"/>
  <c r="AS3737" i="1"/>
  <c r="AX3745" i="1"/>
  <c r="AS3753" i="1"/>
  <c r="AU3757" i="1"/>
  <c r="AX3761" i="1"/>
  <c r="AT3763" i="1"/>
  <c r="BC3763" i="1"/>
  <c r="AZ3763" i="1" s="1"/>
  <c r="AS3769" i="1"/>
  <c r="AS3663" i="1"/>
  <c r="AT3673" i="1"/>
  <c r="AS3679" i="1"/>
  <c r="AT3689" i="1"/>
  <c r="BC3689" i="1"/>
  <c r="AZ3689" i="1" s="1"/>
  <c r="AS3695" i="1"/>
  <c r="AT3705" i="1"/>
  <c r="BC3705" i="1"/>
  <c r="AZ3705" i="1" s="1"/>
  <c r="AS3711" i="1"/>
  <c r="AT3721" i="1"/>
  <c r="AS3727" i="1"/>
  <c r="AT3737" i="1"/>
  <c r="BC3737" i="1"/>
  <c r="AZ3737" i="1" s="1"/>
  <c r="AS3743" i="1"/>
  <c r="AT3753" i="1"/>
  <c r="BC3753" i="1"/>
  <c r="AZ3753" i="1" s="1"/>
  <c r="AW3757" i="1"/>
  <c r="AS3759" i="1"/>
  <c r="AU3763" i="1"/>
  <c r="AR3765" i="1"/>
  <c r="BA3765" i="1"/>
  <c r="AT3769" i="1"/>
  <c r="BC3769" i="1"/>
  <c r="AZ3769" i="1" s="1"/>
  <c r="AR3771" i="1"/>
  <c r="BC3771" i="1"/>
  <c r="AZ3771" i="1" s="1"/>
  <c r="AR3773" i="1"/>
  <c r="AX3779" i="1"/>
  <c r="AV3779" i="1"/>
  <c r="BC3779" i="1"/>
  <c r="AZ3779" i="1" s="1"/>
  <c r="AU3779" i="1"/>
  <c r="AT3779" i="1"/>
  <c r="BA3779" i="1"/>
  <c r="AS3779" i="1"/>
  <c r="AV3781" i="1"/>
  <c r="AW3781" i="1"/>
  <c r="AU3781" i="1"/>
  <c r="BC3781" i="1"/>
  <c r="AZ3781" i="1" s="1"/>
  <c r="AT3781" i="1"/>
  <c r="AS3781" i="1"/>
  <c r="AR3755" i="1"/>
  <c r="BA3755" i="1"/>
  <c r="AX3757" i="1"/>
  <c r="AW3763" i="1"/>
  <c r="AS3765" i="1"/>
  <c r="AU3769" i="1"/>
  <c r="AV3775" i="1"/>
  <c r="BA3775" i="1"/>
  <c r="AS3775" i="1"/>
  <c r="AU3775" i="1"/>
  <c r="AR3777" i="1"/>
  <c r="AV3791" i="1"/>
  <c r="BA3791" i="1"/>
  <c r="AR3791" i="1"/>
  <c r="AX3791" i="1"/>
  <c r="AW3791" i="1"/>
  <c r="AU3791" i="1"/>
  <c r="BC3791" i="1"/>
  <c r="AZ3791" i="1" s="1"/>
  <c r="AT3791" i="1"/>
  <c r="AV3805" i="1"/>
  <c r="AU3805" i="1"/>
  <c r="BC3805" i="1"/>
  <c r="AZ3805" i="1" s="1"/>
  <c r="AT3805" i="1"/>
  <c r="BA3805" i="1"/>
  <c r="AR3805" i="1"/>
  <c r="AX3805" i="1"/>
  <c r="AW3805" i="1"/>
  <c r="AS3755" i="1"/>
  <c r="AV3771" i="1"/>
  <c r="BA3771" i="1"/>
  <c r="AS3771" i="1"/>
  <c r="AU3771" i="1"/>
  <c r="AV3773" i="1"/>
  <c r="AS3773" i="1"/>
  <c r="AU3773" i="1"/>
  <c r="AS3665" i="1"/>
  <c r="AX3673" i="1"/>
  <c r="AW3679" i="1"/>
  <c r="AS3681" i="1"/>
  <c r="AX3689" i="1"/>
  <c r="AW3695" i="1"/>
  <c r="AS3697" i="1"/>
  <c r="AX3705" i="1"/>
  <c r="AW3711" i="1"/>
  <c r="AS3713" i="1"/>
  <c r="AX3721" i="1"/>
  <c r="AS3729" i="1"/>
  <c r="AX3737" i="1"/>
  <c r="AW3743" i="1"/>
  <c r="AS3745" i="1"/>
  <c r="AX3753" i="1"/>
  <c r="AT3755" i="1"/>
  <c r="BC3755" i="1"/>
  <c r="AZ3755" i="1" s="1"/>
  <c r="AW3759" i="1"/>
  <c r="AS3761" i="1"/>
  <c r="AU3765" i="1"/>
  <c r="AX3769" i="1"/>
  <c r="AW3771" i="1"/>
  <c r="AW3773" i="1"/>
  <c r="AW3777" i="1"/>
  <c r="AV3789" i="1"/>
  <c r="AU3789" i="1"/>
  <c r="BC3789" i="1"/>
  <c r="AZ3789" i="1" s="1"/>
  <c r="AT3789" i="1"/>
  <c r="BA3789" i="1"/>
  <c r="AR3789" i="1"/>
  <c r="AX3789" i="1"/>
  <c r="AS3807" i="1"/>
  <c r="AS3823" i="1"/>
  <c r="AT26" i="1"/>
  <c r="AS26" i="1"/>
  <c r="AR26" i="1"/>
  <c r="AX26" i="1"/>
  <c r="AW26" i="1"/>
  <c r="AV26" i="1"/>
  <c r="AT376" i="1"/>
  <c r="BA376" i="1"/>
  <c r="AS376" i="1"/>
  <c r="AR376" i="1"/>
  <c r="AX376" i="1"/>
  <c r="AW376" i="1"/>
  <c r="AV376" i="1"/>
  <c r="AW3774" i="1"/>
  <c r="AW3776" i="1"/>
  <c r="AW3778" i="1"/>
  <c r="AW3780" i="1"/>
  <c r="AS3797" i="1"/>
  <c r="AT3807" i="1"/>
  <c r="BC3807" i="1"/>
  <c r="AS3813" i="1"/>
  <c r="AT3823" i="1"/>
  <c r="BC3823" i="1"/>
  <c r="AZ3823" i="1" s="1"/>
  <c r="AU26" i="1"/>
  <c r="AT368" i="1"/>
  <c r="BA368" i="1"/>
  <c r="AS368" i="1"/>
  <c r="AR368" i="1"/>
  <c r="AX368" i="1"/>
  <c r="AW368" i="1"/>
  <c r="AV368" i="1"/>
  <c r="AU376" i="1"/>
  <c r="AX3778" i="1"/>
  <c r="AX3780" i="1"/>
  <c r="AS3787" i="1"/>
  <c r="AX3795" i="1"/>
  <c r="AT3797" i="1"/>
  <c r="BC3797" i="1"/>
  <c r="AZ3797" i="1" s="1"/>
  <c r="AS3803" i="1"/>
  <c r="AU3807" i="1"/>
  <c r="AX3811" i="1"/>
  <c r="AT3813" i="1"/>
  <c r="BC3813" i="1"/>
  <c r="AZ3813" i="1" s="1"/>
  <c r="AS3819" i="1"/>
  <c r="AU3823" i="1"/>
  <c r="AS3829" i="1"/>
  <c r="AT18" i="1"/>
  <c r="AS18" i="1"/>
  <c r="AR18" i="1"/>
  <c r="AX18" i="1"/>
  <c r="AW18" i="1"/>
  <c r="AV18" i="1"/>
  <c r="AT360" i="1"/>
  <c r="BA360" i="1"/>
  <c r="AS360" i="1"/>
  <c r="AR360" i="1"/>
  <c r="AX360" i="1"/>
  <c r="AW360" i="1"/>
  <c r="AV360" i="1"/>
  <c r="AU368" i="1"/>
  <c r="AR3783" i="1"/>
  <c r="BA3783" i="1"/>
  <c r="AX3785" i="1"/>
  <c r="AT3787" i="1"/>
  <c r="BC3787" i="1"/>
  <c r="AZ3787" i="1" s="1"/>
  <c r="AS3793" i="1"/>
  <c r="AU3797" i="1"/>
  <c r="AR3799" i="1"/>
  <c r="BA3799" i="1"/>
  <c r="AX3801" i="1"/>
  <c r="AT3803" i="1"/>
  <c r="BC3803" i="1"/>
  <c r="AZ3803" i="1" s="1"/>
  <c r="AW3807" i="1"/>
  <c r="AS3809" i="1"/>
  <c r="AU3813" i="1"/>
  <c r="AR3815" i="1"/>
  <c r="BA3815" i="1"/>
  <c r="AX3817" i="1"/>
  <c r="AT3819" i="1"/>
  <c r="BC3819" i="1"/>
  <c r="AZ3819" i="1" s="1"/>
  <c r="AW3823" i="1"/>
  <c r="AS3825" i="1"/>
  <c r="AT10" i="1"/>
  <c r="AS10" i="1"/>
  <c r="AR10" i="1"/>
  <c r="AX10" i="1"/>
  <c r="AW10" i="1"/>
  <c r="AV10" i="1"/>
  <c r="AR3660" i="1"/>
  <c r="AR3662" i="1"/>
  <c r="AR3664" i="1"/>
  <c r="AR3666" i="1"/>
  <c r="AR3668" i="1"/>
  <c r="AR3670" i="1"/>
  <c r="AR3672" i="1"/>
  <c r="AR3674" i="1"/>
  <c r="AR3676" i="1"/>
  <c r="AR3678" i="1"/>
  <c r="AR3680" i="1"/>
  <c r="AR3682" i="1"/>
  <c r="AR3684" i="1"/>
  <c r="AR3686" i="1"/>
  <c r="AR3688" i="1"/>
  <c r="AR3690" i="1"/>
  <c r="AR3692" i="1"/>
  <c r="AR3694" i="1"/>
  <c r="AR3696" i="1"/>
  <c r="AR3698" i="1"/>
  <c r="AR3700" i="1"/>
  <c r="AR3702" i="1"/>
  <c r="AR3704" i="1"/>
  <c r="AR3706" i="1"/>
  <c r="AR3708" i="1"/>
  <c r="AR3710" i="1"/>
  <c r="AR3712" i="1"/>
  <c r="AR3714" i="1"/>
  <c r="AR3716" i="1"/>
  <c r="AR3718" i="1"/>
  <c r="AR3720" i="1"/>
  <c r="AR3722" i="1"/>
  <c r="AR3724" i="1"/>
  <c r="AR3726" i="1"/>
  <c r="AR3728" i="1"/>
  <c r="AR3730" i="1"/>
  <c r="AR3732" i="1"/>
  <c r="AR3734" i="1"/>
  <c r="AR3736" i="1"/>
  <c r="AR3738" i="1"/>
  <c r="AR3740" i="1"/>
  <c r="AR3742" i="1"/>
  <c r="AR3744" i="1"/>
  <c r="AR3746" i="1"/>
  <c r="AR3748" i="1"/>
  <c r="AR3750" i="1"/>
  <c r="AR3752" i="1"/>
  <c r="AR3754" i="1"/>
  <c r="AR3756" i="1"/>
  <c r="AR3758" i="1"/>
  <c r="AR3760" i="1"/>
  <c r="AR3762" i="1"/>
  <c r="AR3764" i="1"/>
  <c r="AR3766" i="1"/>
  <c r="AR3768" i="1"/>
  <c r="AR3770" i="1"/>
  <c r="AR3772" i="1"/>
  <c r="AR3774" i="1"/>
  <c r="AR3776" i="1"/>
  <c r="AR3778" i="1"/>
  <c r="AR3780" i="1"/>
  <c r="AS3783" i="1"/>
  <c r="AS3799" i="1"/>
  <c r="AX3807" i="1"/>
  <c r="AS3815" i="1"/>
  <c r="AX3823" i="1"/>
  <c r="AX2" i="1"/>
  <c r="AW2" i="1"/>
  <c r="AV2" i="1"/>
  <c r="BC376" i="1"/>
  <c r="AZ376" i="1" s="1"/>
  <c r="AX3813" i="1"/>
  <c r="AT3815" i="1"/>
  <c r="BC3815" i="1"/>
  <c r="AZ3815" i="1" s="1"/>
  <c r="AW3819" i="1"/>
  <c r="AS3821" i="1"/>
  <c r="AU3825" i="1"/>
  <c r="AU2" i="1"/>
  <c r="BC368" i="1"/>
  <c r="AZ368" i="1" s="1"/>
  <c r="AT3778" i="1"/>
  <c r="AT3780" i="1"/>
  <c r="AU3783" i="1"/>
  <c r="AX3787" i="1"/>
  <c r="AS3795" i="1"/>
  <c r="AU3799" i="1"/>
  <c r="AX3803" i="1"/>
  <c r="AW3809" i="1"/>
  <c r="AS3811" i="1"/>
  <c r="AU3815" i="1"/>
  <c r="AX3819" i="1"/>
  <c r="AW3825" i="1"/>
  <c r="AX3827" i="1"/>
  <c r="AV3827" i="1"/>
  <c r="AS3827" i="1"/>
  <c r="BC3827" i="1"/>
  <c r="AZ3827" i="1" s="1"/>
  <c r="AX3829" i="1"/>
  <c r="AW3829" i="1"/>
  <c r="AV3829" i="1"/>
  <c r="BC3829" i="1"/>
  <c r="AZ3829" i="1" s="1"/>
  <c r="AU3829" i="1"/>
  <c r="AT3829" i="1"/>
  <c r="AT384" i="1"/>
  <c r="BA384" i="1"/>
  <c r="AS384" i="1"/>
  <c r="AR384" i="1"/>
  <c r="AX384" i="1"/>
  <c r="AW384" i="1"/>
  <c r="AV384" i="1"/>
  <c r="AT392" i="1"/>
  <c r="BA392" i="1"/>
  <c r="AS392" i="1"/>
  <c r="AR392" i="1"/>
  <c r="AX392" i="1"/>
  <c r="AW392" i="1"/>
  <c r="AV392" i="1"/>
  <c r="AT399" i="1"/>
  <c r="BA399" i="1"/>
  <c r="AS399" i="1"/>
  <c r="AR399" i="1"/>
  <c r="AX399" i="1"/>
  <c r="AW399" i="1"/>
  <c r="AV399" i="1"/>
  <c r="AU3776" i="1"/>
  <c r="AU3778" i="1"/>
  <c r="AU3780" i="1"/>
  <c r="AW3783" i="1"/>
  <c r="AS3785" i="1"/>
  <c r="AX3793" i="1"/>
  <c r="AT3795" i="1"/>
  <c r="BC3795" i="1"/>
  <c r="AZ3795" i="1" s="1"/>
  <c r="AW3799" i="1"/>
  <c r="AS3801" i="1"/>
  <c r="AR3807" i="1"/>
  <c r="BA3807" i="1"/>
  <c r="AX3809" i="1"/>
  <c r="AT3811" i="1"/>
  <c r="BC3811" i="1"/>
  <c r="AZ3811" i="1" s="1"/>
  <c r="AW3815" i="1"/>
  <c r="AS3817" i="1"/>
  <c r="AR3823" i="1"/>
  <c r="BA3823" i="1"/>
  <c r="AX3825" i="1"/>
  <c r="AT3827" i="1"/>
  <c r="AU384" i="1"/>
  <c r="AU392" i="1"/>
  <c r="AU399" i="1"/>
  <c r="AW3830" i="1"/>
  <c r="AU3" i="1"/>
  <c r="AT4" i="1"/>
  <c r="AS5" i="1"/>
  <c r="AR6" i="1"/>
  <c r="AX8" i="1"/>
  <c r="AW9" i="1"/>
  <c r="AU11" i="1"/>
  <c r="AT12" i="1"/>
  <c r="AS13" i="1"/>
  <c r="AR14" i="1"/>
  <c r="AX16" i="1"/>
  <c r="AW17" i="1"/>
  <c r="AU19" i="1"/>
  <c r="AT20" i="1"/>
  <c r="AS21" i="1"/>
  <c r="AR22" i="1"/>
  <c r="AX24" i="1"/>
  <c r="AW25" i="1"/>
  <c r="AU27" i="1"/>
  <c r="AT354" i="1"/>
  <c r="AS355" i="1"/>
  <c r="BA355" i="1"/>
  <c r="AR356" i="1"/>
  <c r="AX358" i="1"/>
  <c r="AW359" i="1"/>
  <c r="AU361" i="1"/>
  <c r="BC361" i="1"/>
  <c r="AZ361" i="1" s="1"/>
  <c r="AT362" i="1"/>
  <c r="AS363" i="1"/>
  <c r="BA363" i="1"/>
  <c r="AR364" i="1"/>
  <c r="AX366" i="1"/>
  <c r="AW367" i="1"/>
  <c r="AU369" i="1"/>
  <c r="BC369" i="1"/>
  <c r="AZ369" i="1" s="1"/>
  <c r="AT370" i="1"/>
  <c r="AS371" i="1"/>
  <c r="BA371" i="1"/>
  <c r="AR372" i="1"/>
  <c r="AX374" i="1"/>
  <c r="AW375" i="1"/>
  <c r="AU377" i="1"/>
  <c r="BC377" i="1"/>
  <c r="AZ377" i="1" s="1"/>
  <c r="AT378" i="1"/>
  <c r="AS379" i="1"/>
  <c r="BA379" i="1"/>
  <c r="AR380" i="1"/>
  <c r="AX382" i="1"/>
  <c r="AW383" i="1"/>
  <c r="AU385" i="1"/>
  <c r="BC385" i="1"/>
  <c r="AZ385" i="1" s="1"/>
  <c r="AT386" i="1"/>
  <c r="AS387" i="1"/>
  <c r="BA387" i="1"/>
  <c r="AR388" i="1"/>
  <c r="AX390" i="1"/>
  <c r="AW391" i="1"/>
  <c r="AU393" i="1"/>
  <c r="BC393" i="1"/>
  <c r="AZ393" i="1" s="1"/>
  <c r="AT394" i="1"/>
  <c r="AS395" i="1"/>
  <c r="BA395" i="1"/>
  <c r="AR396" i="1"/>
  <c r="AX397" i="1"/>
  <c r="AW398" i="1"/>
  <c r="AU400" i="1"/>
  <c r="BC400" i="1"/>
  <c r="AZ400" i="1" s="1"/>
  <c r="AT401" i="1"/>
  <c r="AS402" i="1"/>
  <c r="BA402" i="1"/>
  <c r="AS403" i="1"/>
  <c r="BC403" i="1"/>
  <c r="AZ403" i="1" s="1"/>
  <c r="AR406" i="1"/>
  <c r="BC406" i="1"/>
  <c r="AZ406" i="1" s="1"/>
  <c r="AV409" i="1"/>
  <c r="AU418" i="1"/>
  <c r="AT419" i="1"/>
  <c r="BA427" i="1"/>
  <c r="AS427" i="1"/>
  <c r="AR427" i="1"/>
  <c r="AX427" i="1"/>
  <c r="AW427" i="1"/>
  <c r="AV427" i="1"/>
  <c r="AX3830" i="1"/>
  <c r="AU4" i="1"/>
  <c r="AT5" i="1"/>
  <c r="AS6" i="1"/>
  <c r="AX9" i="1"/>
  <c r="AU12" i="1"/>
  <c r="AT13" i="1"/>
  <c r="AS14" i="1"/>
  <c r="AX17" i="1"/>
  <c r="AU20" i="1"/>
  <c r="AT21" i="1"/>
  <c r="AS22" i="1"/>
  <c r="AX25" i="1"/>
  <c r="AU354" i="1"/>
  <c r="BC354" i="1"/>
  <c r="AZ354" i="1" s="1"/>
  <c r="AT355" i="1"/>
  <c r="AS356" i="1"/>
  <c r="BA356" i="1"/>
  <c r="AX359" i="1"/>
  <c r="AU362" i="1"/>
  <c r="BC362" i="1"/>
  <c r="AZ362" i="1" s="1"/>
  <c r="AT363" i="1"/>
  <c r="AS364" i="1"/>
  <c r="BA364" i="1"/>
  <c r="AX367" i="1"/>
  <c r="AU370" i="1"/>
  <c r="BC370" i="1"/>
  <c r="AZ370" i="1" s="1"/>
  <c r="AT371" i="1"/>
  <c r="AS372" i="1"/>
  <c r="BA372" i="1"/>
  <c r="AX375" i="1"/>
  <c r="AU378" i="1"/>
  <c r="BC378" i="1"/>
  <c r="AZ378" i="1" s="1"/>
  <c r="AT379" i="1"/>
  <c r="AS380" i="1"/>
  <c r="BA380" i="1"/>
  <c r="AX383" i="1"/>
  <c r="AU386" i="1"/>
  <c r="BC386" i="1"/>
  <c r="AZ386" i="1" s="1"/>
  <c r="AT387" i="1"/>
  <c r="AS388" i="1"/>
  <c r="BA388" i="1"/>
  <c r="AX391" i="1"/>
  <c r="AU394" i="1"/>
  <c r="BC394" i="1"/>
  <c r="AZ394" i="1" s="1"/>
  <c r="AT395" i="1"/>
  <c r="AS396" i="1"/>
  <c r="BA396" i="1"/>
  <c r="AX398" i="1"/>
  <c r="AU401" i="1"/>
  <c r="BC401" i="1"/>
  <c r="AZ401" i="1" s="1"/>
  <c r="AT403" i="1"/>
  <c r="BA405" i="1"/>
  <c r="AV407" i="1"/>
  <c r="AR407" i="1"/>
  <c r="AX407" i="1"/>
  <c r="AR410" i="1"/>
  <c r="BC410" i="1"/>
  <c r="AZ410" i="1" s="1"/>
  <c r="AU419" i="1"/>
  <c r="AT426" i="1"/>
  <c r="BA426" i="1"/>
  <c r="AS426" i="1"/>
  <c r="AR426" i="1"/>
  <c r="AX426" i="1"/>
  <c r="AW426" i="1"/>
  <c r="AS160" i="1"/>
  <c r="AR160" i="1"/>
  <c r="AX160" i="1"/>
  <c r="AW160" i="1"/>
  <c r="AV160" i="1"/>
  <c r="BB160" i="1"/>
  <c r="BA160" i="1" s="1"/>
  <c r="AT160" i="1"/>
  <c r="AU5" i="1"/>
  <c r="AT6" i="1"/>
  <c r="AU13" i="1"/>
  <c r="AT14" i="1"/>
  <c r="AU21" i="1"/>
  <c r="AT22" i="1"/>
  <c r="AU355" i="1"/>
  <c r="BC355" i="1"/>
  <c r="AZ355" i="1" s="1"/>
  <c r="AT356" i="1"/>
  <c r="AU363" i="1"/>
  <c r="BC363" i="1"/>
  <c r="AZ363" i="1" s="1"/>
  <c r="AT364" i="1"/>
  <c r="AU371" i="1"/>
  <c r="BC371" i="1"/>
  <c r="AZ371" i="1" s="1"/>
  <c r="AT372" i="1"/>
  <c r="AV378" i="1"/>
  <c r="AU379" i="1"/>
  <c r="BC379" i="1"/>
  <c r="AZ379" i="1" s="1"/>
  <c r="AT380" i="1"/>
  <c r="AV386" i="1"/>
  <c r="AU387" i="1"/>
  <c r="BC387" i="1"/>
  <c r="AZ387" i="1" s="1"/>
  <c r="AT388" i="1"/>
  <c r="AV394" i="1"/>
  <c r="AU395" i="1"/>
  <c r="BC395" i="1"/>
  <c r="AZ395" i="1" s="1"/>
  <c r="AT396" i="1"/>
  <c r="AV401" i="1"/>
  <c r="AU402" i="1"/>
  <c r="BC402" i="1"/>
  <c r="AZ402" i="1" s="1"/>
  <c r="AR405" i="1"/>
  <c r="AT410" i="1"/>
  <c r="AR411" i="1"/>
  <c r="AX411" i="1"/>
  <c r="AV411" i="1"/>
  <c r="BA411" i="1"/>
  <c r="AU415" i="1"/>
  <c r="AT417" i="1"/>
  <c r="AR417" i="1"/>
  <c r="AX417" i="1"/>
  <c r="BA435" i="1"/>
  <c r="AS435" i="1"/>
  <c r="AR435" i="1"/>
  <c r="AX435" i="1"/>
  <c r="AW435" i="1"/>
  <c r="AV435" i="1"/>
  <c r="AU160" i="1"/>
  <c r="AR3782" i="1"/>
  <c r="AR3784" i="1"/>
  <c r="AR3786" i="1"/>
  <c r="AR3788" i="1"/>
  <c r="AR3790" i="1"/>
  <c r="AR3792" i="1"/>
  <c r="AR3794" i="1"/>
  <c r="AR3796" i="1"/>
  <c r="AR3798" i="1"/>
  <c r="AR3800" i="1"/>
  <c r="AR3802" i="1"/>
  <c r="AR3804" i="1"/>
  <c r="AR3806" i="1"/>
  <c r="AR3808" i="1"/>
  <c r="AR3810" i="1"/>
  <c r="AR3812" i="1"/>
  <c r="AR3814" i="1"/>
  <c r="AR3816" i="1"/>
  <c r="AR3818" i="1"/>
  <c r="AR3820" i="1"/>
  <c r="AR3822" i="1"/>
  <c r="AR3824" i="1"/>
  <c r="AR3826" i="1"/>
  <c r="AR3828" i="1"/>
  <c r="AR3830" i="1"/>
  <c r="AU6" i="1"/>
  <c r="AU14" i="1"/>
  <c r="AU22" i="1"/>
  <c r="AU356" i="1"/>
  <c r="BC356" i="1"/>
  <c r="AZ356" i="1" s="1"/>
  <c r="AU364" i="1"/>
  <c r="BC364" i="1"/>
  <c r="AZ364" i="1" s="1"/>
  <c r="AU372" i="1"/>
  <c r="BC372" i="1"/>
  <c r="AZ372" i="1" s="1"/>
  <c r="AU380" i="1"/>
  <c r="BC380" i="1"/>
  <c r="AZ380" i="1" s="1"/>
  <c r="AU388" i="1"/>
  <c r="BC388" i="1"/>
  <c r="AZ388" i="1" s="1"/>
  <c r="AU396" i="1"/>
  <c r="BC396" i="1"/>
  <c r="AZ396" i="1" s="1"/>
  <c r="AR403" i="1"/>
  <c r="AV403" i="1"/>
  <c r="AW403" i="1"/>
  <c r="AT409" i="1"/>
  <c r="AR409" i="1"/>
  <c r="AX409" i="1"/>
  <c r="BA409" i="1"/>
  <c r="AT434" i="1"/>
  <c r="BA434" i="1"/>
  <c r="AS434" i="1"/>
  <c r="AR434" i="1"/>
  <c r="AX434" i="1"/>
  <c r="AW434" i="1"/>
  <c r="AS3830" i="1"/>
  <c r="BA3830" i="1"/>
  <c r="AW5" i="1"/>
  <c r="AV6" i="1"/>
  <c r="AU7" i="1"/>
  <c r="AS9" i="1"/>
  <c r="AW13" i="1"/>
  <c r="AV14" i="1"/>
  <c r="AU15" i="1"/>
  <c r="AS17" i="1"/>
  <c r="AW21" i="1"/>
  <c r="AV22" i="1"/>
  <c r="AU23" i="1"/>
  <c r="AS25" i="1"/>
  <c r="AW355" i="1"/>
  <c r="AV356" i="1"/>
  <c r="AU357" i="1"/>
  <c r="BC357" i="1"/>
  <c r="AZ357" i="1" s="1"/>
  <c r="AS359" i="1"/>
  <c r="BA359" i="1"/>
  <c r="AW363" i="1"/>
  <c r="AV364" i="1"/>
  <c r="AU365" i="1"/>
  <c r="BC365" i="1"/>
  <c r="AZ365" i="1" s="1"/>
  <c r="AS367" i="1"/>
  <c r="BA367" i="1"/>
  <c r="AW371" i="1"/>
  <c r="AV372" i="1"/>
  <c r="AU373" i="1"/>
  <c r="BC373" i="1"/>
  <c r="AZ373" i="1" s="1"/>
  <c r="AS375" i="1"/>
  <c r="BA375" i="1"/>
  <c r="AW379" i="1"/>
  <c r="AV380" i="1"/>
  <c r="AU381" i="1"/>
  <c r="BC381" i="1"/>
  <c r="AZ381" i="1" s="1"/>
  <c r="AS383" i="1"/>
  <c r="BA383" i="1"/>
  <c r="AW387" i="1"/>
  <c r="AV388" i="1"/>
  <c r="AU389" i="1"/>
  <c r="BC389" i="1"/>
  <c r="AZ389" i="1" s="1"/>
  <c r="AS391" i="1"/>
  <c r="BA391" i="1"/>
  <c r="AW395" i="1"/>
  <c r="AV396" i="1"/>
  <c r="AS398" i="1"/>
  <c r="BA398" i="1"/>
  <c r="AW402" i="1"/>
  <c r="AX403" i="1"/>
  <c r="AU405" i="1"/>
  <c r="AW406" i="1"/>
  <c r="BA406" i="1"/>
  <c r="AS406" i="1"/>
  <c r="AX406" i="1"/>
  <c r="AV410" i="1"/>
  <c r="BC411" i="1"/>
  <c r="AZ411" i="1" s="1"/>
  <c r="AX415" i="1"/>
  <c r="BA418" i="1"/>
  <c r="AS418" i="1"/>
  <c r="AX418" i="1"/>
  <c r="AW418" i="1"/>
  <c r="AW423" i="1"/>
  <c r="AV423" i="1"/>
  <c r="BC423" i="1"/>
  <c r="AZ423" i="1" s="1"/>
  <c r="AU423" i="1"/>
  <c r="AT423" i="1"/>
  <c r="BA423" i="1"/>
  <c r="AS423" i="1"/>
  <c r="AR423" i="1"/>
  <c r="AS171" i="1"/>
  <c r="AW171" i="1"/>
  <c r="AV171" i="1"/>
  <c r="AT171" i="1"/>
  <c r="AX171" i="1"/>
  <c r="AU171" i="1"/>
  <c r="AR171" i="1"/>
  <c r="AT3830" i="1"/>
  <c r="AW6" i="1"/>
  <c r="AT9" i="1"/>
  <c r="AW14" i="1"/>
  <c r="AT17" i="1"/>
  <c r="AW22" i="1"/>
  <c r="AT25" i="1"/>
  <c r="AW356" i="1"/>
  <c r="AU358" i="1"/>
  <c r="AT359" i="1"/>
  <c r="AR361" i="1"/>
  <c r="AW364" i="1"/>
  <c r="AU366" i="1"/>
  <c r="AT367" i="1"/>
  <c r="AR369" i="1"/>
  <c r="AW372" i="1"/>
  <c r="AU374" i="1"/>
  <c r="AT375" i="1"/>
  <c r="AR377" i="1"/>
  <c r="AW380" i="1"/>
  <c r="AU382" i="1"/>
  <c r="AT383" i="1"/>
  <c r="AR385" i="1"/>
  <c r="AW388" i="1"/>
  <c r="AU390" i="1"/>
  <c r="AT391" i="1"/>
  <c r="AR393" i="1"/>
  <c r="AW396" i="1"/>
  <c r="AU397" i="1"/>
  <c r="AT398" i="1"/>
  <c r="AR400" i="1"/>
  <c r="AS407" i="1"/>
  <c r="BC407" i="1"/>
  <c r="AZ407" i="1" s="1"/>
  <c r="BC409" i="1"/>
  <c r="AZ409" i="1" s="1"/>
  <c r="AS411" i="1"/>
  <c r="AU417" i="1"/>
  <c r="BC418" i="1"/>
  <c r="AZ418" i="1" s="1"/>
  <c r="BC427" i="1"/>
  <c r="AZ427" i="1" s="1"/>
  <c r="AU434" i="1"/>
  <c r="AU3830" i="1"/>
  <c r="AU359" i="1"/>
  <c r="AU367" i="1"/>
  <c r="AU375" i="1"/>
  <c r="AU383" i="1"/>
  <c r="AU391" i="1"/>
  <c r="AU398" i="1"/>
  <c r="BA403" i="1"/>
  <c r="AX405" i="1"/>
  <c r="AT405" i="1"/>
  <c r="AW405" i="1"/>
  <c r="AS409" i="1"/>
  <c r="BA410" i="1"/>
  <c r="AS410" i="1"/>
  <c r="AW410" i="1"/>
  <c r="AV415" i="1"/>
  <c r="AT415" i="1"/>
  <c r="BA415" i="1"/>
  <c r="AS415" i="1"/>
  <c r="AR415" i="1"/>
  <c r="BA419" i="1"/>
  <c r="AS419" i="1"/>
  <c r="AR419" i="1"/>
  <c r="AX419" i="1"/>
  <c r="AW419" i="1"/>
  <c r="AV419" i="1"/>
  <c r="AV434" i="1"/>
  <c r="AX162" i="1"/>
  <c r="AW162" i="1"/>
  <c r="AT162" i="1"/>
  <c r="BC162" i="1"/>
  <c r="AZ162" i="1" s="1"/>
  <c r="AS162" i="1"/>
  <c r="AR162" i="1"/>
  <c r="BA162" i="1"/>
  <c r="AU162" i="1"/>
  <c r="AX174" i="1"/>
  <c r="AT174" i="1"/>
  <c r="BA174" i="1"/>
  <c r="AS174" i="1"/>
  <c r="AW174" i="1"/>
  <c r="AV174" i="1"/>
  <c r="AU174" i="1"/>
  <c r="AR174" i="1"/>
  <c r="BC174" i="1"/>
  <c r="AZ174" i="1" s="1"/>
  <c r="AU159" i="1"/>
  <c r="BC159" i="1"/>
  <c r="AZ159" i="1" s="1"/>
  <c r="AV168" i="1"/>
  <c r="AR168" i="1"/>
  <c r="AR213" i="1"/>
  <c r="AW213" i="1"/>
  <c r="AV213" i="1"/>
  <c r="AU213" i="1"/>
  <c r="AT213" i="1"/>
  <c r="BC213" i="1"/>
  <c r="AZ213" i="1" s="1"/>
  <c r="AS213" i="1"/>
  <c r="BA213" i="1"/>
  <c r="AX213" i="1"/>
  <c r="AU404" i="1"/>
  <c r="AU412" i="1"/>
  <c r="AT413" i="1"/>
  <c r="AS414" i="1"/>
  <c r="BA414" i="1"/>
  <c r="AU420" i="1"/>
  <c r="AT421" i="1"/>
  <c r="AS422" i="1"/>
  <c r="BA422" i="1"/>
  <c r="AX425" i="1"/>
  <c r="AU428" i="1"/>
  <c r="AT429" i="1"/>
  <c r="AS430" i="1"/>
  <c r="BA430" i="1"/>
  <c r="AR431" i="1"/>
  <c r="AX433" i="1"/>
  <c r="AU436" i="1"/>
  <c r="AT437" i="1"/>
  <c r="AS438" i="1"/>
  <c r="BA438" i="1"/>
  <c r="AR439" i="1"/>
  <c r="AS155" i="1"/>
  <c r="AR156" i="1"/>
  <c r="AX158" i="1"/>
  <c r="AW159" i="1"/>
  <c r="AX161" i="1"/>
  <c r="AV161" i="1"/>
  <c r="BC163" i="1"/>
  <c r="AZ163" i="1" s="1"/>
  <c r="AU413" i="1"/>
  <c r="BC413" i="1"/>
  <c r="AZ413" i="1" s="1"/>
  <c r="AU421" i="1"/>
  <c r="BC421" i="1"/>
  <c r="AZ421" i="1" s="1"/>
  <c r="AU429" i="1"/>
  <c r="BC429" i="1"/>
  <c r="AZ429" i="1" s="1"/>
  <c r="AU437" i="1"/>
  <c r="BC437" i="1"/>
  <c r="AZ437" i="1" s="1"/>
  <c r="AX159" i="1"/>
  <c r="AX166" i="1"/>
  <c r="BB166" i="1"/>
  <c r="BA166" i="1" s="1"/>
  <c r="AT166" i="1"/>
  <c r="AS166" i="1"/>
  <c r="AS168" i="1"/>
  <c r="BA185" i="1"/>
  <c r="AS185" i="1"/>
  <c r="AR185" i="1"/>
  <c r="AX185" i="1"/>
  <c r="AW185" i="1"/>
  <c r="AV185" i="1"/>
  <c r="AT185" i="1"/>
  <c r="AV413" i="1"/>
  <c r="AU414" i="1"/>
  <c r="BC414" i="1"/>
  <c r="AZ414" i="1" s="1"/>
  <c r="AV421" i="1"/>
  <c r="AU422" i="1"/>
  <c r="BC422" i="1"/>
  <c r="AZ422" i="1" s="1"/>
  <c r="AR425" i="1"/>
  <c r="AV429" i="1"/>
  <c r="AU430" i="1"/>
  <c r="BC430" i="1"/>
  <c r="AZ430" i="1" s="1"/>
  <c r="AT431" i="1"/>
  <c r="AV437" i="1"/>
  <c r="AU438" i="1"/>
  <c r="BC438" i="1"/>
  <c r="AZ438" i="1" s="1"/>
  <c r="AT439" i="1"/>
  <c r="AU155" i="1"/>
  <c r="BC155" i="1"/>
  <c r="AZ155" i="1" s="1"/>
  <c r="AT156" i="1"/>
  <c r="AT168" i="1"/>
  <c r="AW175" i="1"/>
  <c r="BA175" i="1"/>
  <c r="AS175" i="1"/>
  <c r="AR175" i="1"/>
  <c r="AX175" i="1"/>
  <c r="AV176" i="1"/>
  <c r="AR176" i="1"/>
  <c r="AW176" i="1"/>
  <c r="AS425" i="1"/>
  <c r="BA425" i="1"/>
  <c r="AW429" i="1"/>
  <c r="AU431" i="1"/>
  <c r="BC431" i="1"/>
  <c r="AZ431" i="1" s="1"/>
  <c r="AW437" i="1"/>
  <c r="AU439" i="1"/>
  <c r="BC439" i="1"/>
  <c r="AZ439" i="1" s="1"/>
  <c r="AV155" i="1"/>
  <c r="AU156" i="1"/>
  <c r="BC156" i="1"/>
  <c r="AZ156" i="1" s="1"/>
  <c r="AR159" i="1"/>
  <c r="AU163" i="1"/>
  <c r="BC166" i="1"/>
  <c r="AZ166" i="1" s="1"/>
  <c r="AU168" i="1"/>
  <c r="BC176" i="1"/>
  <c r="AZ176" i="1" s="1"/>
  <c r="AU185" i="1"/>
  <c r="BA193" i="1"/>
  <c r="AS193" i="1"/>
  <c r="AR193" i="1"/>
  <c r="AX193" i="1"/>
  <c r="AW193" i="1"/>
  <c r="AV193" i="1"/>
  <c r="AT193" i="1"/>
  <c r="AU408" i="1"/>
  <c r="AU416" i="1"/>
  <c r="AU424" i="1"/>
  <c r="AT425" i="1"/>
  <c r="AW430" i="1"/>
  <c r="AV431" i="1"/>
  <c r="AU432" i="1"/>
  <c r="AT433" i="1"/>
  <c r="AW438" i="1"/>
  <c r="AV439" i="1"/>
  <c r="AW155" i="1"/>
  <c r="AV156" i="1"/>
  <c r="AU157" i="1"/>
  <c r="AT158" i="1"/>
  <c r="AS159" i="1"/>
  <c r="BA159" i="1"/>
  <c r="AR161" i="1"/>
  <c r="BA161" i="1"/>
  <c r="AW167" i="1"/>
  <c r="AS167" i="1"/>
  <c r="AR167" i="1"/>
  <c r="AW168" i="1"/>
  <c r="AT175" i="1"/>
  <c r="AS176" i="1"/>
  <c r="BA201" i="1"/>
  <c r="AS201" i="1"/>
  <c r="AR201" i="1"/>
  <c r="AX201" i="1"/>
  <c r="AW201" i="1"/>
  <c r="AV201" i="1"/>
  <c r="AT201" i="1"/>
  <c r="BA209" i="1"/>
  <c r="AS209" i="1"/>
  <c r="AR209" i="1"/>
  <c r="AX209" i="1"/>
  <c r="AW209" i="1"/>
  <c r="AV209" i="1"/>
  <c r="AT209" i="1"/>
  <c r="AU425" i="1"/>
  <c r="AU433" i="1"/>
  <c r="AU158" i="1"/>
  <c r="BA163" i="1"/>
  <c r="AS163" i="1"/>
  <c r="AW163" i="1"/>
  <c r="AV163" i="1"/>
  <c r="AR166" i="1"/>
  <c r="AX168" i="1"/>
  <c r="AT176" i="1"/>
  <c r="BA224" i="1"/>
  <c r="AS224" i="1"/>
  <c r="AR224" i="1"/>
  <c r="AX224" i="1"/>
  <c r="AW224" i="1"/>
  <c r="AV224" i="1"/>
  <c r="AT224" i="1"/>
  <c r="BC224" i="1"/>
  <c r="AZ224" i="1" s="1"/>
  <c r="AU224" i="1"/>
  <c r="AU170" i="1"/>
  <c r="AW182" i="1"/>
  <c r="AU184" i="1"/>
  <c r="BC184" i="1"/>
  <c r="AZ184" i="1" s="1"/>
  <c r="AW190" i="1"/>
  <c r="AU192" i="1"/>
  <c r="BC192" i="1"/>
  <c r="AZ192" i="1" s="1"/>
  <c r="AW198" i="1"/>
  <c r="AU200" i="1"/>
  <c r="BC200" i="1"/>
  <c r="AZ200" i="1" s="1"/>
  <c r="AW206" i="1"/>
  <c r="AV207" i="1"/>
  <c r="AU208" i="1"/>
  <c r="BC208" i="1"/>
  <c r="AZ208" i="1" s="1"/>
  <c r="BC212" i="1"/>
  <c r="AZ212" i="1" s="1"/>
  <c r="BA240" i="1"/>
  <c r="AS240" i="1"/>
  <c r="AR240" i="1"/>
  <c r="AX240" i="1"/>
  <c r="AW240" i="1"/>
  <c r="AV240" i="1"/>
  <c r="AT240" i="1"/>
  <c r="AX258" i="1"/>
  <c r="AV258" i="1"/>
  <c r="AT258" i="1"/>
  <c r="BA258" i="1"/>
  <c r="AS258" i="1"/>
  <c r="AW258" i="1"/>
  <c r="AU258" i="1"/>
  <c r="AR258" i="1"/>
  <c r="BC258" i="1"/>
  <c r="AZ258" i="1" s="1"/>
  <c r="AU164" i="1"/>
  <c r="AT165" i="1"/>
  <c r="AX169" i="1"/>
  <c r="AW170" i="1"/>
  <c r="AU172" i="1"/>
  <c r="AT173" i="1"/>
  <c r="AV177" i="1"/>
  <c r="AU178" i="1"/>
  <c r="BC178" i="1"/>
  <c r="AZ178" i="1" s="1"/>
  <c r="AT179" i="1"/>
  <c r="AS180" i="1"/>
  <c r="BA180" i="1"/>
  <c r="AR181" i="1"/>
  <c r="AX183" i="1"/>
  <c r="AW184" i="1"/>
  <c r="AU186" i="1"/>
  <c r="BC186" i="1"/>
  <c r="AZ186" i="1" s="1"/>
  <c r="AT187" i="1"/>
  <c r="AS188" i="1"/>
  <c r="BA188" i="1"/>
  <c r="AR189" i="1"/>
  <c r="AX191" i="1"/>
  <c r="AW192" i="1"/>
  <c r="AU194" i="1"/>
  <c r="BC194" i="1"/>
  <c r="AZ194" i="1" s="1"/>
  <c r="AT195" i="1"/>
  <c r="AS196" i="1"/>
  <c r="BA196" i="1"/>
  <c r="AR197" i="1"/>
  <c r="AX199" i="1"/>
  <c r="AW200" i="1"/>
  <c r="AU202" i="1"/>
  <c r="BC202" i="1"/>
  <c r="AZ202" i="1" s="1"/>
  <c r="AT203" i="1"/>
  <c r="AS204" i="1"/>
  <c r="BA204" i="1"/>
  <c r="AR205" i="1"/>
  <c r="AX207" i="1"/>
  <c r="AW208" i="1"/>
  <c r="AU210" i="1"/>
  <c r="AT211" i="1"/>
  <c r="BA211" i="1"/>
  <c r="AS211" i="1"/>
  <c r="AX211" i="1"/>
  <c r="AT212" i="1"/>
  <c r="AX216" i="1"/>
  <c r="AW216" i="1"/>
  <c r="AV216" i="1"/>
  <c r="AT216" i="1"/>
  <c r="AU240" i="1"/>
  <c r="AU165" i="1"/>
  <c r="AX170" i="1"/>
  <c r="AU173" i="1"/>
  <c r="AW177" i="1"/>
  <c r="AU179" i="1"/>
  <c r="BC179" i="1"/>
  <c r="AZ179" i="1" s="1"/>
  <c r="AT180" i="1"/>
  <c r="AR182" i="1"/>
  <c r="AX184" i="1"/>
  <c r="AU187" i="1"/>
  <c r="BC187" i="1"/>
  <c r="AZ187" i="1" s="1"/>
  <c r="AT188" i="1"/>
  <c r="AR190" i="1"/>
  <c r="AX192" i="1"/>
  <c r="AU195" i="1"/>
  <c r="BC195" i="1"/>
  <c r="AZ195" i="1" s="1"/>
  <c r="AT196" i="1"/>
  <c r="AR198" i="1"/>
  <c r="AX200" i="1"/>
  <c r="AU203" i="1"/>
  <c r="BC203" i="1"/>
  <c r="AZ203" i="1" s="1"/>
  <c r="AT204" i="1"/>
  <c r="AR206" i="1"/>
  <c r="AX208" i="1"/>
  <c r="AU212" i="1"/>
  <c r="AT244" i="1"/>
  <c r="BA244" i="1"/>
  <c r="AS244" i="1"/>
  <c r="AR244" i="1"/>
  <c r="AX244" i="1"/>
  <c r="AW244" i="1"/>
  <c r="BC244" i="1"/>
  <c r="AZ244" i="1" s="1"/>
  <c r="AU244" i="1"/>
  <c r="AU180" i="1"/>
  <c r="BC180" i="1"/>
  <c r="AZ180" i="1" s="1"/>
  <c r="BA182" i="1"/>
  <c r="AU188" i="1"/>
  <c r="BC188" i="1"/>
  <c r="AZ188" i="1" s="1"/>
  <c r="AU196" i="1"/>
  <c r="BC196" i="1"/>
  <c r="AZ196" i="1" s="1"/>
  <c r="AU204" i="1"/>
  <c r="BC204" i="1"/>
  <c r="AZ204" i="1" s="1"/>
  <c r="BA232" i="1"/>
  <c r="AS232" i="1"/>
  <c r="AR232" i="1"/>
  <c r="AX232" i="1"/>
  <c r="AW232" i="1"/>
  <c r="AV232" i="1"/>
  <c r="AT232" i="1"/>
  <c r="AV180" i="1"/>
  <c r="AU181" i="1"/>
  <c r="AT182" i="1"/>
  <c r="AS183" i="1"/>
  <c r="BA183" i="1"/>
  <c r="AR184" i="1"/>
  <c r="AV188" i="1"/>
  <c r="AU189" i="1"/>
  <c r="AT190" i="1"/>
  <c r="AS191" i="1"/>
  <c r="BA191" i="1"/>
  <c r="AR192" i="1"/>
  <c r="AV196" i="1"/>
  <c r="AU197" i="1"/>
  <c r="AT198" i="1"/>
  <c r="AS199" i="1"/>
  <c r="BA199" i="1"/>
  <c r="AR200" i="1"/>
  <c r="AV204" i="1"/>
  <c r="AU205" i="1"/>
  <c r="AT206" i="1"/>
  <c r="AS207" i="1"/>
  <c r="BA207" i="1"/>
  <c r="AR208" i="1"/>
  <c r="AX214" i="1"/>
  <c r="AV214" i="1"/>
  <c r="BC240" i="1"/>
  <c r="AZ240" i="1" s="1"/>
  <c r="AW180" i="1"/>
  <c r="AU182" i="1"/>
  <c r="BC182" i="1"/>
  <c r="AZ182" i="1" s="1"/>
  <c r="AS184" i="1"/>
  <c r="BA184" i="1"/>
  <c r="AW188" i="1"/>
  <c r="AU190" i="1"/>
  <c r="BC190" i="1"/>
  <c r="AZ190" i="1" s="1"/>
  <c r="AW196" i="1"/>
  <c r="AU198" i="1"/>
  <c r="BC198" i="1"/>
  <c r="AZ198" i="1" s="1"/>
  <c r="AW204" i="1"/>
  <c r="AU206" i="1"/>
  <c r="BC206" i="1"/>
  <c r="AZ206" i="1" s="1"/>
  <c r="AU232" i="1"/>
  <c r="AU169" i="1"/>
  <c r="AS177" i="1"/>
  <c r="AU183" i="1"/>
  <c r="AU191" i="1"/>
  <c r="AU199" i="1"/>
  <c r="AU207" i="1"/>
  <c r="BA212" i="1"/>
  <c r="AS212" i="1"/>
  <c r="AR212" i="1"/>
  <c r="AX212" i="1"/>
  <c r="AX245" i="1"/>
  <c r="BC245" i="1"/>
  <c r="AZ245" i="1" s="1"/>
  <c r="AT245" i="1"/>
  <c r="AS245" i="1"/>
  <c r="BA245" i="1"/>
  <c r="AR245" i="1"/>
  <c r="AW245" i="1"/>
  <c r="AU245" i="1"/>
  <c r="AU215" i="1"/>
  <c r="BC215" i="1"/>
  <c r="AZ215" i="1" s="1"/>
  <c r="AS217" i="1"/>
  <c r="BA217" i="1"/>
  <c r="AR218" i="1"/>
  <c r="AX220" i="1"/>
  <c r="AW221" i="1"/>
  <c r="AV222" i="1"/>
  <c r="AU223" i="1"/>
  <c r="BC223" i="1"/>
  <c r="AZ223" i="1" s="1"/>
  <c r="AS225" i="1"/>
  <c r="BA225" i="1"/>
  <c r="AR226" i="1"/>
  <c r="AX228" i="1"/>
  <c r="AW229" i="1"/>
  <c r="AV230" i="1"/>
  <c r="AU231" i="1"/>
  <c r="BC231" i="1"/>
  <c r="AZ231" i="1" s="1"/>
  <c r="AS233" i="1"/>
  <c r="BA233" i="1"/>
  <c r="AR234" i="1"/>
  <c r="AX236" i="1"/>
  <c r="AW237" i="1"/>
  <c r="AV238" i="1"/>
  <c r="AU239" i="1"/>
  <c r="BC239" i="1"/>
  <c r="AZ239" i="1" s="1"/>
  <c r="AS241" i="1"/>
  <c r="BA241" i="1"/>
  <c r="AR242" i="1"/>
  <c r="AT243" i="1"/>
  <c r="BC246" i="1"/>
  <c r="AZ246" i="1" s="1"/>
  <c r="AU246" i="1"/>
  <c r="AW246" i="1"/>
  <c r="BA247" i="1"/>
  <c r="AR249" i="1"/>
  <c r="AT249" i="1"/>
  <c r="AX249" i="1"/>
  <c r="AU251" i="1"/>
  <c r="BA253" i="1"/>
  <c r="AR255" i="1"/>
  <c r="AU266" i="1"/>
  <c r="AU271" i="1"/>
  <c r="AV327" i="1"/>
  <c r="AT327" i="1"/>
  <c r="AR327" i="1"/>
  <c r="AS327" i="1"/>
  <c r="AX327" i="1"/>
  <c r="AW327" i="1"/>
  <c r="AU327" i="1"/>
  <c r="AW215" i="1"/>
  <c r="AU217" i="1"/>
  <c r="BC217" i="1"/>
  <c r="AZ217" i="1" s="1"/>
  <c r="AT218" i="1"/>
  <c r="AS219" i="1"/>
  <c r="BA219" i="1"/>
  <c r="AR220" i="1"/>
  <c r="AX222" i="1"/>
  <c r="AW223" i="1"/>
  <c r="AU225" i="1"/>
  <c r="BC225" i="1"/>
  <c r="AZ225" i="1" s="1"/>
  <c r="AT226" i="1"/>
  <c r="AS227" i="1"/>
  <c r="BA227" i="1"/>
  <c r="AR228" i="1"/>
  <c r="AX230" i="1"/>
  <c r="AW231" i="1"/>
  <c r="AU233" i="1"/>
  <c r="BC233" i="1"/>
  <c r="AZ233" i="1" s="1"/>
  <c r="AT234" i="1"/>
  <c r="AS235" i="1"/>
  <c r="BA235" i="1"/>
  <c r="AR236" i="1"/>
  <c r="AX238" i="1"/>
  <c r="AW239" i="1"/>
  <c r="AU241" i="1"/>
  <c r="BC241" i="1"/>
  <c r="AZ241" i="1" s="1"/>
  <c r="BA246" i="1"/>
  <c r="AS247" i="1"/>
  <c r="BC247" i="1"/>
  <c r="AZ247" i="1" s="1"/>
  <c r="BA249" i="1"/>
  <c r="AT250" i="1"/>
  <c r="BC250" i="1"/>
  <c r="AZ250" i="1" s="1"/>
  <c r="AR252" i="1"/>
  <c r="BA252" i="1"/>
  <c r="AS253" i="1"/>
  <c r="AX255" i="1"/>
  <c r="AU274" i="1"/>
  <c r="AX279" i="1"/>
  <c r="AV286" i="1"/>
  <c r="AR286" i="1"/>
  <c r="AX286" i="1"/>
  <c r="AW286" i="1"/>
  <c r="AU286" i="1"/>
  <c r="AT286" i="1"/>
  <c r="BC286" i="1"/>
  <c r="AZ286" i="1" s="1"/>
  <c r="AS286" i="1"/>
  <c r="BA286" i="1"/>
  <c r="AT305" i="1"/>
  <c r="AS305" i="1"/>
  <c r="AW305" i="1"/>
  <c r="AV305" i="1"/>
  <c r="AX305" i="1"/>
  <c r="AU305" i="1"/>
  <c r="AR305" i="1"/>
  <c r="AU218" i="1"/>
  <c r="AT219" i="1"/>
  <c r="AS220" i="1"/>
  <c r="BA220" i="1"/>
  <c r="AR221" i="1"/>
  <c r="AU226" i="1"/>
  <c r="AT227" i="1"/>
  <c r="AS228" i="1"/>
  <c r="BA228" i="1"/>
  <c r="AR229" i="1"/>
  <c r="AU234" i="1"/>
  <c r="AT235" i="1"/>
  <c r="AS236" i="1"/>
  <c r="BA236" i="1"/>
  <c r="AR237" i="1"/>
  <c r="BA242" i="1"/>
  <c r="AU242" i="1"/>
  <c r="AR243" i="1"/>
  <c r="AW243" i="1"/>
  <c r="AR246" i="1"/>
  <c r="AU250" i="1"/>
  <c r="AX251" i="1"/>
  <c r="AR251" i="1"/>
  <c r="AS252" i="1"/>
  <c r="AT253" i="1"/>
  <c r="AT263" i="1"/>
  <c r="BA263" i="1"/>
  <c r="AS263" i="1"/>
  <c r="AR263" i="1"/>
  <c r="AW263" i="1"/>
  <c r="AV263" i="1"/>
  <c r="AT289" i="1"/>
  <c r="BA289" i="1"/>
  <c r="AS289" i="1"/>
  <c r="AW289" i="1"/>
  <c r="AV289" i="1"/>
  <c r="AX289" i="1"/>
  <c r="AU289" i="1"/>
  <c r="AR289" i="1"/>
  <c r="BC289" i="1"/>
  <c r="AZ289" i="1" s="1"/>
  <c r="AU219" i="1"/>
  <c r="BC219" i="1"/>
  <c r="AZ219" i="1" s="1"/>
  <c r="AT220" i="1"/>
  <c r="AS221" i="1"/>
  <c r="BA221" i="1"/>
  <c r="AR222" i="1"/>
  <c r="AU227" i="1"/>
  <c r="BC227" i="1"/>
  <c r="AZ227" i="1" s="1"/>
  <c r="AT228" i="1"/>
  <c r="AS229" i="1"/>
  <c r="BA229" i="1"/>
  <c r="AR230" i="1"/>
  <c r="AU235" i="1"/>
  <c r="BC235" i="1"/>
  <c r="AZ235" i="1" s="1"/>
  <c r="AT236" i="1"/>
  <c r="AS237" i="1"/>
  <c r="BA237" i="1"/>
  <c r="AR238" i="1"/>
  <c r="AX243" i="1"/>
  <c r="AT247" i="1"/>
  <c r="AV247" i="1"/>
  <c r="AW247" i="1"/>
  <c r="AS249" i="1"/>
  <c r="BC249" i="1"/>
  <c r="AZ249" i="1" s="1"/>
  <c r="BA251" i="1"/>
  <c r="AT252" i="1"/>
  <c r="BC252" i="1"/>
  <c r="AZ252" i="1" s="1"/>
  <c r="AU220" i="1"/>
  <c r="AT221" i="1"/>
  <c r="AS222" i="1"/>
  <c r="BA222" i="1"/>
  <c r="AU228" i="1"/>
  <c r="AT229" i="1"/>
  <c r="AS230" i="1"/>
  <c r="BA230" i="1"/>
  <c r="AU236" i="1"/>
  <c r="AT237" i="1"/>
  <c r="AS238" i="1"/>
  <c r="BA238" i="1"/>
  <c r="BA250" i="1"/>
  <c r="AS250" i="1"/>
  <c r="AW250" i="1"/>
  <c r="AU252" i="1"/>
  <c r="AV253" i="1"/>
  <c r="BC253" i="1"/>
  <c r="AZ253" i="1" s="1"/>
  <c r="AX253" i="1"/>
  <c r="AW253" i="1"/>
  <c r="AT255" i="1"/>
  <c r="BA255" i="1"/>
  <c r="AS255" i="1"/>
  <c r="AW255" i="1"/>
  <c r="AV255" i="1"/>
  <c r="AX266" i="1"/>
  <c r="AW266" i="1"/>
  <c r="AV266" i="1"/>
  <c r="AT266" i="1"/>
  <c r="BA266" i="1"/>
  <c r="AS266" i="1"/>
  <c r="AT271" i="1"/>
  <c r="BA271" i="1"/>
  <c r="AS271" i="1"/>
  <c r="AR271" i="1"/>
  <c r="AW271" i="1"/>
  <c r="AV271" i="1"/>
  <c r="AU221" i="1"/>
  <c r="BC221" i="1"/>
  <c r="AZ221" i="1" s="1"/>
  <c r="AT222" i="1"/>
  <c r="AU229" i="1"/>
  <c r="BC229" i="1"/>
  <c r="AZ229" i="1" s="1"/>
  <c r="AT230" i="1"/>
  <c r="AU237" i="1"/>
  <c r="BC237" i="1"/>
  <c r="AZ237" i="1" s="1"/>
  <c r="AT238" i="1"/>
  <c r="AT279" i="1"/>
  <c r="BA279" i="1"/>
  <c r="AS279" i="1"/>
  <c r="AR279" i="1"/>
  <c r="AW279" i="1"/>
  <c r="AV279" i="1"/>
  <c r="AU222" i="1"/>
  <c r="AU230" i="1"/>
  <c r="AU238" i="1"/>
  <c r="AW252" i="1"/>
  <c r="AX252" i="1"/>
  <c r="AX274" i="1"/>
  <c r="AW274" i="1"/>
  <c r="AV274" i="1"/>
  <c r="AT274" i="1"/>
  <c r="BA274" i="1"/>
  <c r="AS274" i="1"/>
  <c r="AU248" i="1"/>
  <c r="AW254" i="1"/>
  <c r="AU256" i="1"/>
  <c r="AT257" i="1"/>
  <c r="AR259" i="1"/>
  <c r="AX261" i="1"/>
  <c r="AW262" i="1"/>
  <c r="AU264" i="1"/>
  <c r="AT265" i="1"/>
  <c r="AR267" i="1"/>
  <c r="AX269" i="1"/>
  <c r="AW270" i="1"/>
  <c r="AU272" i="1"/>
  <c r="AT273" i="1"/>
  <c r="AR275" i="1"/>
  <c r="AX277" i="1"/>
  <c r="AW278" i="1"/>
  <c r="AU280" i="1"/>
  <c r="AT281" i="1"/>
  <c r="BC281" i="1"/>
  <c r="AZ281" i="1" s="1"/>
  <c r="AT285" i="1"/>
  <c r="AR292" i="1"/>
  <c r="AX293" i="1"/>
  <c r="AW293" i="1"/>
  <c r="BA293" i="1"/>
  <c r="AS293" i="1"/>
  <c r="AR293" i="1"/>
  <c r="BC293" i="1"/>
  <c r="AZ293" i="1" s="1"/>
  <c r="AX297" i="1"/>
  <c r="AU302" i="1"/>
  <c r="AV313" i="1"/>
  <c r="AR347" i="1"/>
  <c r="AX347" i="1"/>
  <c r="AV347" i="1"/>
  <c r="AT347" i="1"/>
  <c r="AS347" i="1"/>
  <c r="AW347" i="1"/>
  <c r="AU347" i="1"/>
  <c r="AU257" i="1"/>
  <c r="BC257" i="1"/>
  <c r="AZ257" i="1" s="1"/>
  <c r="AS259" i="1"/>
  <c r="BA259" i="1"/>
  <c r="AR260" i="1"/>
  <c r="AU265" i="1"/>
  <c r="BC265" i="1"/>
  <c r="AZ265" i="1" s="1"/>
  <c r="AS267" i="1"/>
  <c r="BA267" i="1"/>
  <c r="AR268" i="1"/>
  <c r="AU273" i="1"/>
  <c r="BC273" i="1"/>
  <c r="AZ273" i="1" s="1"/>
  <c r="AS275" i="1"/>
  <c r="BA275" i="1"/>
  <c r="AR276" i="1"/>
  <c r="AU281" i="1"/>
  <c r="AX284" i="1"/>
  <c r="AT284" i="1"/>
  <c r="BA284" i="1"/>
  <c r="AS284" i="1"/>
  <c r="AU285" i="1"/>
  <c r="AU292" i="1"/>
  <c r="AW294" i="1"/>
  <c r="AV294" i="1"/>
  <c r="AR294" i="1"/>
  <c r="BA294" i="1"/>
  <c r="AT321" i="1"/>
  <c r="AR321" i="1"/>
  <c r="AX321" i="1"/>
  <c r="AU321" i="1"/>
  <c r="AS321" i="1"/>
  <c r="AW321" i="1"/>
  <c r="AV321" i="1"/>
  <c r="AT329" i="1"/>
  <c r="AR329" i="1"/>
  <c r="AX329" i="1"/>
  <c r="AS329" i="1"/>
  <c r="AW329" i="1"/>
  <c r="AV329" i="1"/>
  <c r="AU329" i="1"/>
  <c r="AR331" i="1"/>
  <c r="AX331" i="1"/>
  <c r="AV331" i="1"/>
  <c r="AT331" i="1"/>
  <c r="AS331" i="1"/>
  <c r="AW331" i="1"/>
  <c r="AU331" i="1"/>
  <c r="AR339" i="1"/>
  <c r="AX339" i="1"/>
  <c r="AV339" i="1"/>
  <c r="AU339" i="1"/>
  <c r="AT339" i="1"/>
  <c r="AS339" i="1"/>
  <c r="AT345" i="1"/>
  <c r="AS345" i="1"/>
  <c r="AR345" i="1"/>
  <c r="AX345" i="1"/>
  <c r="AW345" i="1"/>
  <c r="AT297" i="1"/>
  <c r="BA297" i="1"/>
  <c r="AS297" i="1"/>
  <c r="AW297" i="1"/>
  <c r="AV297" i="1"/>
  <c r="AX301" i="1"/>
  <c r="AW301" i="1"/>
  <c r="AS301" i="1"/>
  <c r="AR301" i="1"/>
  <c r="AX309" i="1"/>
  <c r="AW309" i="1"/>
  <c r="AV309" i="1"/>
  <c r="AS309" i="1"/>
  <c r="AR309" i="1"/>
  <c r="AX349" i="1"/>
  <c r="AW349" i="1"/>
  <c r="AV349" i="1"/>
  <c r="AT349" i="1"/>
  <c r="AR349" i="1"/>
  <c r="AU349" i="1"/>
  <c r="AS28" i="1"/>
  <c r="AR28" i="1"/>
  <c r="AW28" i="1"/>
  <c r="AU28" i="1"/>
  <c r="AT28" i="1"/>
  <c r="AX28" i="1"/>
  <c r="AW257" i="1"/>
  <c r="AU259" i="1"/>
  <c r="BC259" i="1"/>
  <c r="AZ259" i="1" s="1"/>
  <c r="AT260" i="1"/>
  <c r="BA261" i="1"/>
  <c r="AW265" i="1"/>
  <c r="AU267" i="1"/>
  <c r="BC267" i="1"/>
  <c r="AZ267" i="1" s="1"/>
  <c r="AT268" i="1"/>
  <c r="BA269" i="1"/>
  <c r="AW273" i="1"/>
  <c r="AU275" i="1"/>
  <c r="BC275" i="1"/>
  <c r="AZ275" i="1" s="1"/>
  <c r="AT276" i="1"/>
  <c r="AS277" i="1"/>
  <c r="BA277" i="1"/>
  <c r="AX281" i="1"/>
  <c r="BC294" i="1"/>
  <c r="AZ294" i="1" s="1"/>
  <c r="AW302" i="1"/>
  <c r="AV302" i="1"/>
  <c r="AR302" i="1"/>
  <c r="AX333" i="1"/>
  <c r="AV333" i="1"/>
  <c r="AT333" i="1"/>
  <c r="AU333" i="1"/>
  <c r="AS333" i="1"/>
  <c r="AS338" i="1"/>
  <c r="AW338" i="1"/>
  <c r="AX338" i="1"/>
  <c r="AV338" i="1"/>
  <c r="AU338" i="1"/>
  <c r="AS349" i="1"/>
  <c r="AV28" i="1"/>
  <c r="AS45" i="1"/>
  <c r="AR45" i="1"/>
  <c r="AX45" i="1"/>
  <c r="AW45" i="1"/>
  <c r="AV45" i="1"/>
  <c r="AT45" i="1"/>
  <c r="AU45" i="1"/>
  <c r="AU260" i="1"/>
  <c r="BC260" i="1"/>
  <c r="AZ260" i="1" s="1"/>
  <c r="AU268" i="1"/>
  <c r="BC268" i="1"/>
  <c r="AZ268" i="1" s="1"/>
  <c r="AU276" i="1"/>
  <c r="BC276" i="1"/>
  <c r="AZ276" i="1" s="1"/>
  <c r="BC297" i="1"/>
  <c r="AZ297" i="1" s="1"/>
  <c r="AX341" i="1"/>
  <c r="AW341" i="1"/>
  <c r="AV341" i="1"/>
  <c r="AT341" i="1"/>
  <c r="AS341" i="1"/>
  <c r="AR341" i="1"/>
  <c r="AS37" i="1"/>
  <c r="AR37" i="1"/>
  <c r="AX37" i="1"/>
  <c r="AW37" i="1"/>
  <c r="AV37" i="1"/>
  <c r="AT37" i="1"/>
  <c r="AU37" i="1"/>
  <c r="AW259" i="1"/>
  <c r="AV260" i="1"/>
  <c r="AU261" i="1"/>
  <c r="BC261" i="1"/>
  <c r="AZ261" i="1" s="1"/>
  <c r="AW267" i="1"/>
  <c r="AV268" i="1"/>
  <c r="AU269" i="1"/>
  <c r="BC269" i="1"/>
  <c r="AZ269" i="1" s="1"/>
  <c r="AW275" i="1"/>
  <c r="AV276" i="1"/>
  <c r="AU277" i="1"/>
  <c r="BC277" i="1"/>
  <c r="AZ277" i="1" s="1"/>
  <c r="AR284" i="1"/>
  <c r="AW285" i="1"/>
  <c r="BA285" i="1"/>
  <c r="AS285" i="1"/>
  <c r="AR285" i="1"/>
  <c r="AX292" i="1"/>
  <c r="AT292" i="1"/>
  <c r="BA292" i="1"/>
  <c r="AS292" i="1"/>
  <c r="BA298" i="1"/>
  <c r="AT301" i="1"/>
  <c r="AT309" i="1"/>
  <c r="AT313" i="1"/>
  <c r="AX313" i="1"/>
  <c r="AU313" i="1"/>
  <c r="AS313" i="1"/>
  <c r="AU341" i="1"/>
  <c r="AU254" i="1"/>
  <c r="AR257" i="1"/>
  <c r="AU262" i="1"/>
  <c r="AR265" i="1"/>
  <c r="AU270" i="1"/>
  <c r="AR273" i="1"/>
  <c r="AU278" i="1"/>
  <c r="AR281" i="1"/>
  <c r="BA281" i="1"/>
  <c r="AU284" i="1"/>
  <c r="BC285" i="1"/>
  <c r="AZ285" i="1" s="1"/>
  <c r="BC288" i="1"/>
  <c r="AZ288" i="1" s="1"/>
  <c r="AU288" i="1"/>
  <c r="AT288" i="1"/>
  <c r="AX288" i="1"/>
  <c r="AW288" i="1"/>
  <c r="AU294" i="1"/>
  <c r="AR297" i="1"/>
  <c r="AX300" i="1"/>
  <c r="AT300" i="1"/>
  <c r="AS300" i="1"/>
  <c r="AU301" i="1"/>
  <c r="AS302" i="1"/>
  <c r="AX308" i="1"/>
  <c r="AT308" i="1"/>
  <c r="AS308" i="1"/>
  <c r="AU309" i="1"/>
  <c r="AX325" i="1"/>
  <c r="AV325" i="1"/>
  <c r="AT325" i="1"/>
  <c r="AR325" i="1"/>
  <c r="AW325" i="1"/>
  <c r="AU325" i="1"/>
  <c r="AS325" i="1"/>
  <c r="AW333" i="1"/>
  <c r="AV335" i="1"/>
  <c r="AT335" i="1"/>
  <c r="AR335" i="1"/>
  <c r="AW335" i="1"/>
  <c r="AU335" i="1"/>
  <c r="AU282" i="1"/>
  <c r="BC282" i="1"/>
  <c r="AZ282" i="1" s="1"/>
  <c r="AT283" i="1"/>
  <c r="AX287" i="1"/>
  <c r="AU290" i="1"/>
  <c r="BC290" i="1"/>
  <c r="AZ290" i="1" s="1"/>
  <c r="AT291" i="1"/>
  <c r="AX295" i="1"/>
  <c r="AW296" i="1"/>
  <c r="AU298" i="1"/>
  <c r="BC298" i="1"/>
  <c r="AZ298" i="1" s="1"/>
  <c r="AT299" i="1"/>
  <c r="AW304" i="1"/>
  <c r="AU306" i="1"/>
  <c r="AT307" i="1"/>
  <c r="AU337" i="1"/>
  <c r="AT353" i="1"/>
  <c r="AS353" i="1"/>
  <c r="AR353" i="1"/>
  <c r="AX353" i="1"/>
  <c r="AU29" i="1"/>
  <c r="AS31" i="1"/>
  <c r="AV282" i="1"/>
  <c r="AU283" i="1"/>
  <c r="AV290" i="1"/>
  <c r="AU291" i="1"/>
  <c r="AX296" i="1"/>
  <c r="AV298" i="1"/>
  <c r="AU299" i="1"/>
  <c r="BC299" i="1"/>
  <c r="AZ299" i="1" s="1"/>
  <c r="AX304" i="1"/>
  <c r="AV306" i="1"/>
  <c r="AU307" i="1"/>
  <c r="AR310" i="1"/>
  <c r="AS314" i="1"/>
  <c r="AW314" i="1"/>
  <c r="AX314" i="1"/>
  <c r="AX317" i="1"/>
  <c r="AV317" i="1"/>
  <c r="AT317" i="1"/>
  <c r="AV319" i="1"/>
  <c r="AT319" i="1"/>
  <c r="AR319" i="1"/>
  <c r="AR323" i="1"/>
  <c r="AX323" i="1"/>
  <c r="AV323" i="1"/>
  <c r="AS346" i="1"/>
  <c r="AR346" i="1"/>
  <c r="AW346" i="1"/>
  <c r="AU310" i="1"/>
  <c r="AT337" i="1"/>
  <c r="AR337" i="1"/>
  <c r="AX337" i="1"/>
  <c r="AR29" i="1"/>
  <c r="AX29" i="1"/>
  <c r="AV29" i="1"/>
  <c r="AX31" i="1"/>
  <c r="AW31" i="1"/>
  <c r="AV31" i="1"/>
  <c r="AT31" i="1"/>
  <c r="AU287" i="1"/>
  <c r="AR290" i="1"/>
  <c r="AU295" i="1"/>
  <c r="BC295" i="1"/>
  <c r="AZ295" i="1" s="1"/>
  <c r="AT296" i="1"/>
  <c r="AR298" i="1"/>
  <c r="AU303" i="1"/>
  <c r="AT304" i="1"/>
  <c r="AR306" i="1"/>
  <c r="AV310" i="1"/>
  <c r="AU311" i="1"/>
  <c r="AR314" i="1"/>
  <c r="AR317" i="1"/>
  <c r="AS319" i="1"/>
  <c r="AS322" i="1"/>
  <c r="AW322" i="1"/>
  <c r="AT323" i="1"/>
  <c r="AU346" i="1"/>
  <c r="AW353" i="1"/>
  <c r="AV35" i="1"/>
  <c r="AR35" i="1"/>
  <c r="AT35" i="1"/>
  <c r="AS35" i="1"/>
  <c r="AU296" i="1"/>
  <c r="AS298" i="1"/>
  <c r="AR299" i="1"/>
  <c r="AT314" i="1"/>
  <c r="AR315" i="1"/>
  <c r="AV315" i="1"/>
  <c r="AX315" i="1"/>
  <c r="AS317" i="1"/>
  <c r="AU319" i="1"/>
  <c r="AU323" i="1"/>
  <c r="AS330" i="1"/>
  <c r="AW330" i="1"/>
  <c r="AV346" i="1"/>
  <c r="AS29" i="1"/>
  <c r="AU35" i="1"/>
  <c r="AS318" i="1"/>
  <c r="AS326" i="1"/>
  <c r="AS334" i="1"/>
  <c r="AS342" i="1"/>
  <c r="AR343" i="1"/>
  <c r="AS350" i="1"/>
  <c r="AR351" i="1"/>
  <c r="AS32" i="1"/>
  <c r="AR33" i="1"/>
  <c r="AU318" i="1"/>
  <c r="AU326" i="1"/>
  <c r="AU334" i="1"/>
  <c r="AU342" i="1"/>
  <c r="AT343" i="1"/>
  <c r="AU350" i="1"/>
  <c r="AT351" i="1"/>
  <c r="AU32" i="1"/>
  <c r="AW34" i="1"/>
  <c r="AS34" i="1"/>
  <c r="AX34" i="1"/>
  <c r="AV3832" i="1"/>
  <c r="AS3832" i="1"/>
  <c r="AR3832" i="1"/>
  <c r="AU343" i="1"/>
  <c r="AU351" i="1"/>
  <c r="AX33" i="1"/>
  <c r="AT33" i="1"/>
  <c r="AV33" i="1"/>
  <c r="AW33" i="1"/>
  <c r="AS69" i="1"/>
  <c r="AR69" i="1"/>
  <c r="AX69" i="1"/>
  <c r="AW69" i="1"/>
  <c r="AV69" i="1"/>
  <c r="AT69" i="1"/>
  <c r="AS53" i="1"/>
  <c r="AR53" i="1"/>
  <c r="AX53" i="1"/>
  <c r="AW53" i="1"/>
  <c r="AV53" i="1"/>
  <c r="AT53" i="1"/>
  <c r="AU69" i="1"/>
  <c r="AS61" i="1"/>
  <c r="AR61" i="1"/>
  <c r="AX61" i="1"/>
  <c r="AW61" i="1"/>
  <c r="AV61" i="1"/>
  <c r="AT61" i="1"/>
  <c r="AV77" i="1"/>
  <c r="AS77" i="1"/>
  <c r="AT77" i="1"/>
  <c r="AR77" i="1"/>
  <c r="AX77" i="1"/>
  <c r="AU77" i="1"/>
  <c r="AV3834" i="1"/>
  <c r="AU36" i="1"/>
  <c r="AV43" i="1"/>
  <c r="AU44" i="1"/>
  <c r="AX49" i="1"/>
  <c r="AV51" i="1"/>
  <c r="AU52" i="1"/>
  <c r="AX57" i="1"/>
  <c r="AV59" i="1"/>
  <c r="AU60" i="1"/>
  <c r="AR63" i="1"/>
  <c r="AX65" i="1"/>
  <c r="AV67" i="1"/>
  <c r="AU68" i="1"/>
  <c r="AR71" i="1"/>
  <c r="AX73" i="1"/>
  <c r="AV75" i="1"/>
  <c r="AU76" i="1"/>
  <c r="AX3834" i="1"/>
  <c r="AW36" i="1"/>
  <c r="AT39" i="1"/>
  <c r="AS40" i="1"/>
  <c r="AR41" i="1"/>
  <c r="AX43" i="1"/>
  <c r="AW44" i="1"/>
  <c r="AT47" i="1"/>
  <c r="AS48" i="1"/>
  <c r="AR49" i="1"/>
  <c r="AX51" i="1"/>
  <c r="AW52" i="1"/>
  <c r="AT55" i="1"/>
  <c r="AS56" i="1"/>
  <c r="AR57" i="1"/>
  <c r="AX59" i="1"/>
  <c r="AW60" i="1"/>
  <c r="AT63" i="1"/>
  <c r="AS64" i="1"/>
  <c r="AR65" i="1"/>
  <c r="AX67" i="1"/>
  <c r="AW68" i="1"/>
  <c r="AT71" i="1"/>
  <c r="AS72" i="1"/>
  <c r="AR73" i="1"/>
  <c r="AX75" i="1"/>
  <c r="AW76" i="1"/>
  <c r="AS89" i="1"/>
  <c r="AR89" i="1"/>
  <c r="AX89" i="1"/>
  <c r="AW89" i="1"/>
  <c r="AV89" i="1"/>
  <c r="AT89" i="1"/>
  <c r="AX36" i="1"/>
  <c r="AU39" i="1"/>
  <c r="AT40" i="1"/>
  <c r="AS41" i="1"/>
  <c r="AX44" i="1"/>
  <c r="AU47" i="1"/>
  <c r="AT48" i="1"/>
  <c r="AS49" i="1"/>
  <c r="AX52" i="1"/>
  <c r="AU55" i="1"/>
  <c r="AS57" i="1"/>
  <c r="AX60" i="1"/>
  <c r="AU63" i="1"/>
  <c r="AS65" i="1"/>
  <c r="AU71" i="1"/>
  <c r="AS73" i="1"/>
  <c r="AU89" i="1"/>
  <c r="AS121" i="1"/>
  <c r="AR121" i="1"/>
  <c r="AX121" i="1"/>
  <c r="AW121" i="1"/>
  <c r="AV121" i="1"/>
  <c r="AT121" i="1"/>
  <c r="AR3834" i="1"/>
  <c r="AV39" i="1"/>
  <c r="AU40" i="1"/>
  <c r="AT41" i="1"/>
  <c r="AR43" i="1"/>
  <c r="AV47" i="1"/>
  <c r="AU48" i="1"/>
  <c r="AT49" i="1"/>
  <c r="AR51" i="1"/>
  <c r="AV55" i="1"/>
  <c r="AU56" i="1"/>
  <c r="AT57" i="1"/>
  <c r="AR59" i="1"/>
  <c r="AV63" i="1"/>
  <c r="AU64" i="1"/>
  <c r="AT65" i="1"/>
  <c r="AR67" i="1"/>
  <c r="AV71" i="1"/>
  <c r="AU72" i="1"/>
  <c r="AT73" i="1"/>
  <c r="AR75" i="1"/>
  <c r="AS97" i="1"/>
  <c r="AR97" i="1"/>
  <c r="AX97" i="1"/>
  <c r="AW97" i="1"/>
  <c r="AV97" i="1"/>
  <c r="AT97" i="1"/>
  <c r="AS113" i="1"/>
  <c r="AR113" i="1"/>
  <c r="AX113" i="1"/>
  <c r="AW113" i="1"/>
  <c r="AV113" i="1"/>
  <c r="AT113" i="1"/>
  <c r="AU121" i="1"/>
  <c r="AR36" i="1"/>
  <c r="AU41" i="1"/>
  <c r="AR44" i="1"/>
  <c r="AU49" i="1"/>
  <c r="AU57" i="1"/>
  <c r="AU65" i="1"/>
  <c r="AU73" i="1"/>
  <c r="AS105" i="1"/>
  <c r="AR105" i="1"/>
  <c r="AX105" i="1"/>
  <c r="AW105" i="1"/>
  <c r="AV105" i="1"/>
  <c r="AT105" i="1"/>
  <c r="AU3833" i="1"/>
  <c r="AT3834" i="1"/>
  <c r="AS36" i="1"/>
  <c r="AV41" i="1"/>
  <c r="AT43" i="1"/>
  <c r="AS44" i="1"/>
  <c r="AV49" i="1"/>
  <c r="AT51" i="1"/>
  <c r="AV57" i="1"/>
  <c r="AT59" i="1"/>
  <c r="AV65" i="1"/>
  <c r="AT67" i="1"/>
  <c r="AV73" i="1"/>
  <c r="AT75" i="1"/>
  <c r="AU105" i="1"/>
  <c r="AS81" i="1"/>
  <c r="AR81" i="1"/>
  <c r="AX81" i="1"/>
  <c r="AW81" i="1"/>
  <c r="AV81" i="1"/>
  <c r="AT81" i="1"/>
  <c r="AU80" i="1"/>
  <c r="AV87" i="1"/>
  <c r="AU88" i="1"/>
  <c r="AR91" i="1"/>
  <c r="AV95" i="1"/>
  <c r="AU96" i="1"/>
  <c r="AR99" i="1"/>
  <c r="AV103" i="1"/>
  <c r="AU104" i="1"/>
  <c r="AR107" i="1"/>
  <c r="AW110" i="1"/>
  <c r="AV111" i="1"/>
  <c r="AU112" i="1"/>
  <c r="AR115" i="1"/>
  <c r="AW118" i="1"/>
  <c r="AV119" i="1"/>
  <c r="AU120" i="1"/>
  <c r="AR123" i="1"/>
  <c r="AV127" i="1"/>
  <c r="AR78" i="1"/>
  <c r="AX3835" i="1"/>
  <c r="AW80" i="1"/>
  <c r="AU82" i="1"/>
  <c r="AT83" i="1"/>
  <c r="AS84" i="1"/>
  <c r="AR85" i="1"/>
  <c r="AX87" i="1"/>
  <c r="AW88" i="1"/>
  <c r="AU90" i="1"/>
  <c r="AT91" i="1"/>
  <c r="AS92" i="1"/>
  <c r="AR93" i="1"/>
  <c r="AX95" i="1"/>
  <c r="AW96" i="1"/>
  <c r="AU98" i="1"/>
  <c r="AT99" i="1"/>
  <c r="AS100" i="1"/>
  <c r="AR101" i="1"/>
  <c r="AW104" i="1"/>
  <c r="AU106" i="1"/>
  <c r="AT107" i="1"/>
  <c r="AS108" i="1"/>
  <c r="AX111" i="1"/>
  <c r="AW112" i="1"/>
  <c r="AU114" i="1"/>
  <c r="AT115" i="1"/>
  <c r="AX119" i="1"/>
  <c r="AW120" i="1"/>
  <c r="AU122" i="1"/>
  <c r="AT123" i="1"/>
  <c r="AX127" i="1"/>
  <c r="AX80" i="1"/>
  <c r="AU83" i="1"/>
  <c r="AX88" i="1"/>
  <c r="AU91" i="1"/>
  <c r="AX96" i="1"/>
  <c r="AU99" i="1"/>
  <c r="AX104" i="1"/>
  <c r="AU107" i="1"/>
  <c r="AU115" i="1"/>
  <c r="AU123" i="1"/>
  <c r="AR3835" i="1"/>
  <c r="AV83" i="1"/>
  <c r="AU84" i="1"/>
  <c r="AR87" i="1"/>
  <c r="AV91" i="1"/>
  <c r="AU92" i="1"/>
  <c r="AS94" i="1"/>
  <c r="AR95" i="1"/>
  <c r="AV99" i="1"/>
  <c r="AU100" i="1"/>
  <c r="AS102" i="1"/>
  <c r="AR103" i="1"/>
  <c r="AW106" i="1"/>
  <c r="AV107" i="1"/>
  <c r="AU108" i="1"/>
  <c r="AT109" i="1"/>
  <c r="AS110" i="1"/>
  <c r="AR111" i="1"/>
  <c r="AW114" i="1"/>
  <c r="AV115" i="1"/>
  <c r="AU116" i="1"/>
  <c r="AT117" i="1"/>
  <c r="AS118" i="1"/>
  <c r="AR119" i="1"/>
  <c r="AW122" i="1"/>
  <c r="AV123" i="1"/>
  <c r="AU124" i="1"/>
  <c r="AT125" i="1"/>
  <c r="AS126" i="1"/>
  <c r="AR127" i="1"/>
  <c r="AU78" i="1"/>
  <c r="AT79" i="1"/>
  <c r="AS3835" i="1"/>
  <c r="AR80" i="1"/>
  <c r="AW83" i="1"/>
  <c r="AV84" i="1"/>
  <c r="AT86" i="1"/>
  <c r="AS87" i="1"/>
  <c r="AR88" i="1"/>
  <c r="AW91" i="1"/>
  <c r="AV92" i="1"/>
  <c r="AT94" i="1"/>
  <c r="AS95" i="1"/>
  <c r="AR96" i="1"/>
  <c r="AW99" i="1"/>
  <c r="AV100" i="1"/>
  <c r="AT102" i="1"/>
  <c r="AS103" i="1"/>
  <c r="AR104" i="1"/>
  <c r="AW107" i="1"/>
  <c r="AT110" i="1"/>
  <c r="AS111" i="1"/>
  <c r="AR112" i="1"/>
  <c r="AW115" i="1"/>
  <c r="AT118" i="1"/>
  <c r="AS119" i="1"/>
  <c r="AR120" i="1"/>
  <c r="AX122" i="1"/>
  <c r="AW123" i="1"/>
  <c r="AV124" i="1"/>
  <c r="AU125" i="1"/>
  <c r="AT126" i="1"/>
  <c r="AS127" i="1"/>
  <c r="AT3835" i="1"/>
  <c r="AS80" i="1"/>
  <c r="AT87" i="1"/>
  <c r="AS88" i="1"/>
  <c r="AT95" i="1"/>
  <c r="AS96" i="1"/>
  <c r="AT103" i="1"/>
  <c r="AS104" i="1"/>
  <c r="AU110" i="1"/>
  <c r="AT111" i="1"/>
  <c r="AU118" i="1"/>
  <c r="AT119" i="1"/>
  <c r="AV125" i="1"/>
  <c r="AU126" i="1"/>
  <c r="AT127" i="1"/>
  <c r="AR3598" i="1"/>
  <c r="AX47" i="1" l="1"/>
  <c r="BB39" i="1"/>
  <c r="BA39" i="1" s="1"/>
  <c r="AX39" i="1"/>
  <c r="AX46" i="1"/>
  <c r="AX41" i="1"/>
  <c r="AX103" i="1"/>
  <c r="AX48" i="1"/>
  <c r="BB76" i="1"/>
  <c r="BA76" i="1" s="1"/>
  <c r="AZ3812" i="1"/>
  <c r="AZ3814" i="1"/>
  <c r="AZ3792" i="1"/>
  <c r="AZ3802" i="1"/>
  <c r="AZ3785" i="1"/>
  <c r="AZ3614" i="1"/>
  <c r="AZ3641" i="1"/>
  <c r="AZ3816" i="1"/>
  <c r="AZ426" i="1"/>
  <c r="AZ175" i="1"/>
  <c r="AZ238" i="1"/>
  <c r="AZ3625" i="1"/>
  <c r="AZ3736" i="1"/>
  <c r="AZ3688" i="1"/>
  <c r="AZ3810" i="1"/>
  <c r="AZ3799" i="1"/>
  <c r="AZ360" i="1"/>
  <c r="AZ3637" i="1"/>
  <c r="AZ3609" i="1"/>
  <c r="AZ435" i="1"/>
  <c r="AZ3809" i="1"/>
  <c r="AZ3821" i="1"/>
  <c r="AZ3762" i="1"/>
  <c r="BA155" i="1"/>
  <c r="AZ234" i="1"/>
  <c r="AZ3613" i="1"/>
  <c r="AZ3619" i="1"/>
  <c r="AZ3621" i="1"/>
  <c r="AZ3629" i="1"/>
  <c r="AZ3730" i="1"/>
  <c r="AZ3740" i="1"/>
  <c r="AZ3748" i="1"/>
  <c r="AZ3754" i="1"/>
  <c r="AZ3772" i="1"/>
  <c r="AZ3710" i="1"/>
  <c r="AZ3742" i="1"/>
  <c r="AZ3756" i="1"/>
  <c r="AZ3745" i="1"/>
  <c r="AZ3750" i="1"/>
  <c r="AZ3790" i="1"/>
  <c r="AZ3822" i="1"/>
  <c r="AZ3826" i="1"/>
  <c r="AZ242" i="1"/>
  <c r="AZ3605" i="1"/>
  <c r="AZ3692" i="1"/>
  <c r="AZ3712" i="1"/>
  <c r="AZ3744" i="1"/>
  <c r="AZ3709" i="1"/>
  <c r="AZ3741" i="1"/>
  <c r="AZ3706" i="1"/>
  <c r="AZ3752" i="1"/>
  <c r="AZ3696" i="1"/>
  <c r="AZ3704" i="1"/>
  <c r="AZ3728" i="1"/>
  <c r="AZ3746" i="1"/>
  <c r="AZ3751" i="1"/>
  <c r="AZ3765" i="1"/>
  <c r="AZ3774" i="1"/>
  <c r="AZ3825" i="1"/>
  <c r="AZ3783" i="1"/>
  <c r="AZ3778" i="1"/>
  <c r="AZ3817" i="1"/>
  <c r="AZ3807" i="1"/>
  <c r="AZ405" i="1"/>
  <c r="AZ292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L21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K20" i="8"/>
  <c r="J38" i="8"/>
  <c r="Q45" i="8"/>
  <c r="K60" i="8"/>
  <c r="Q18" i="8"/>
  <c r="O33" i="8"/>
  <c r="L44" i="8"/>
  <c r="Q56" i="8"/>
  <c r="O30" i="8"/>
  <c r="M38" i="8"/>
  <c r="R51" i="8"/>
  <c r="M24" i="8"/>
  <c r="L18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L2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K21" i="8"/>
  <c r="R33" i="8"/>
  <c r="R56" i="8"/>
  <c r="K18" i="8"/>
  <c r="R48" i="8"/>
  <c r="N32" i="8"/>
  <c r="O38" i="8"/>
  <c r="N50" i="8"/>
  <c r="S62" i="8"/>
  <c r="N21" i="8"/>
  <c r="P27" i="8"/>
  <c r="N45" i="8"/>
  <c r="P60" i="8"/>
  <c r="N18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N2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N22" i="8"/>
  <c r="N19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K22" i="8"/>
  <c r="K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L22" i="8"/>
  <c r="L19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F86" i="8"/>
  <c r="L85" i="8"/>
  <c r="L81" i="8"/>
  <c r="J85" i="8"/>
  <c r="F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M20" i="8" s="1"/>
  <c r="H357" i="7"/>
  <c r="I350" i="7"/>
  <c r="Q350" i="7"/>
  <c r="J32" i="8" s="1"/>
  <c r="T32" i="8" s="1"/>
  <c r="H359" i="7"/>
  <c r="P350" i="7"/>
  <c r="Q356" i="7"/>
  <c r="I85" i="8" s="1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M18" i="8" s="1"/>
  <c r="P353" i="7"/>
  <c r="K361" i="7"/>
  <c r="P357" i="7"/>
  <c r="K356" i="7"/>
  <c r="P355" i="7"/>
  <c r="P360" i="7"/>
  <c r="R352" i="7"/>
  <c r="I359" i="7"/>
  <c r="K359" i="7"/>
  <c r="K354" i="7"/>
  <c r="R355" i="7"/>
  <c r="R361" i="7"/>
  <c r="M21" i="8" s="1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K298" i="7"/>
  <c r="G294" i="7"/>
  <c r="G297" i="7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J21" i="8" l="1"/>
  <c r="T21" i="8" s="1"/>
  <c r="M22" i="8"/>
  <c r="M19" i="8"/>
  <c r="J18" i="8"/>
  <c r="J20" i="8"/>
  <c r="T20" i="8" s="1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H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J81" i="8" l="1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7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<sst xmlns="http://schemas.openxmlformats.org/spreadsheetml/2006/main" count="26924" uniqueCount="4524">
  <si>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</si>
  <si>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</si>
  <si>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</si>
  <si>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</si>
  <si>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</si>
  <si>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</si>
  <si>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</si>
  <si>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</si>
  <si>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</si>
  <si>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</si>
  <si>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</si>
  <si>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</si>
  <si>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</si>
  <si>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</si>
  <si>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</si>
  <si>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</si>
  <si>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</si>
  <si>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</si>
  <si>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</si>
  <si>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</si>
  <si>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</si>
  <si>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</si>
  <si>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</si>
  <si>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</si>
  <si>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</si>
  <si>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</si>
  <si>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</si>
  <si>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</si>
  <si>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</si>
  <si>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</si>
  <si>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</si>
  <si>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</si>
  <si>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</si>
  <si>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</si>
  <si>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</si>
  <si>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DESENHO
MDE</t>
  </si>
  <si>
    <t>Colunas7</t>
  </si>
  <si>
    <t>PESO SOLDA</t>
  </si>
  <si>
    <t>PESO 
JATO/PINTURA</t>
  </si>
  <si>
    <t xml:space="preserve">PESO 
ACABAMENTO </t>
  </si>
  <si>
    <t>PESO
EXPEDIDO</t>
  </si>
  <si>
    <t>PESO 
MONTAGEM</t>
  </si>
  <si>
    <t>PESO 
PREPARADO</t>
  </si>
  <si>
    <t>PESO 
MATERIA
PRIMA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</si>
  <si>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</si>
  <si>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</si>
  <si>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</si>
  <si>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</si>
  <si>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</si>
  <si>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</si>
  <si>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</si>
  <si>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</si>
  <si>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</si>
  <si>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</si>
  <si>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</si>
  <si>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</si>
  <si>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</si>
  <si>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</si>
  <si>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</si>
  <si>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</si>
  <si>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</si>
  <si>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</si>
  <si>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</si>
  <si>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</si>
  <si>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</si>
  <si>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</si>
  <si>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</si>
  <si>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</si>
  <si>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</si>
  <si>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</si>
  <si>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</si>
  <si>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</si>
  <si>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</si>
  <si>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</si>
  <si>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</si>
  <si>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</si>
  <si>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</si>
  <si>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</si>
  <si>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</si>
  <si>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</si>
  <si>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</si>
  <si>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</si>
  <si>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</si>
  <si>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</si>
  <si>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</si>
  <si>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</si>
  <si>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</si>
  <si>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</si>
  <si>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</si>
  <si>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</si>
  <si>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</si>
  <si>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</si>
  <si>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</si>
  <si>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</si>
  <si>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</si>
  <si>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</si>
  <si>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</si>
  <si>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</si>
  <si>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</si>
  <si>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</si>
  <si>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</si>
  <si>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</si>
  <si>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</si>
  <si>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</si>
  <si>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</si>
  <si>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</si>
  <si>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</si>
  <si>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</si>
  <si>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</si>
  <si>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</si>
  <si>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</si>
  <si>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</si>
  <si>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</si>
  <si>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</si>
  <si>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</si>
  <si>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</si>
  <si>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</si>
  <si>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</si>
  <si>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</si>
  <si>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</si>
  <si>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</si>
  <si>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</si>
  <si>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</si>
  <si>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</si>
  <si>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</si>
  <si>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</si>
  <si>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</si>
  <si>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</si>
  <si>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</si>
  <si>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</si>
  <si>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</si>
  <si>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</si>
  <si>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</si>
  <si>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</si>
  <si>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</si>
  <si>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</si>
  <si>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</si>
  <si>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</si>
  <si>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</si>
  <si>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</si>
  <si>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</si>
  <si>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</si>
  <si>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</si>
  <si>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</si>
  <si>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</si>
  <si>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</si>
  <si>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</si>
  <si>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</si>
  <si>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</si>
  <si>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</si>
  <si>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</si>
  <si>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</si>
  <si>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</si>
  <si>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</si>
  <si>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</si>
  <si>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</si>
  <si>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</si>
  <si>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</si>
  <si>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</si>
  <si>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</si>
  <si>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</si>
  <si>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</si>
  <si>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</si>
  <si>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</si>
  <si>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</si>
  <si>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</si>
  <si>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</si>
  <si>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</si>
  <si>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</si>
  <si>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</si>
  <si>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</si>
  <si>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</si>
  <si>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</si>
  <si>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</si>
  <si>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</si>
  <si>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</si>
  <si>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</si>
  <si>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</si>
  <si>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</si>
  <si>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</si>
  <si>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</si>
  <si>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</si>
  <si>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</si>
  <si>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</si>
  <si>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</si>
  <si>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</si>
  <si>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</si>
  <si>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</si>
  <si>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</si>
  <si>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</si>
  <si>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</si>
  <si>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</si>
  <si>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</si>
  <si>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</si>
  <si>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</si>
  <si>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</si>
  <si>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</si>
  <si>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</si>
  <si>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</si>
  <si>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</si>
  <si>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</si>
  <si>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</si>
  <si>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</si>
  <si>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</si>
  <si>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</si>
  <si>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</si>
  <si>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</si>
  <si>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</si>
  <si>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</si>
  <si>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</si>
  <si>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</si>
  <si>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</si>
  <si>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</si>
  <si>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</si>
  <si>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</si>
  <si>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</si>
  <si>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</si>
  <si>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</si>
  <si>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</si>
  <si>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</si>
  <si>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</si>
  <si>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</si>
  <si>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</si>
  <si>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</si>
  <si>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</si>
  <si>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</si>
  <si>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</si>
  <si>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</si>
  <si>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</si>
  <si>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</si>
  <si>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</si>
  <si>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</si>
  <si>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</si>
  <si>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</si>
  <si>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</si>
  <si>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</si>
  <si>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</si>
  <si>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</si>
  <si>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</si>
  <si>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</si>
  <si>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</si>
  <si>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</si>
  <si>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</si>
  <si>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</si>
  <si>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</si>
  <si>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</si>
  <si>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</si>
  <si>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</si>
  <si>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</si>
  <si>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</si>
  <si>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</si>
  <si>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</si>
  <si>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</si>
  <si>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</si>
  <si>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</si>
  <si>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</si>
  <si>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</si>
  <si>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</si>
  <si>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</si>
  <si>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</si>
  <si>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</si>
  <si>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</si>
  <si>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</si>
  <si>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</si>
  <si>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</si>
  <si>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</si>
  <si>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</si>
  <si>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</si>
  <si>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</si>
  <si>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</si>
  <si>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</si>
  <si>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</si>
  <si>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</si>
  <si>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</si>
  <si>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</si>
  <si>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</si>
  <si>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</si>
  <si>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</si>
  <si>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</si>
  <si>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</si>
  <si>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</si>
  <si>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</si>
  <si>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</si>
  <si>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</si>
  <si>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</si>
  <si>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</si>
  <si>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</si>
  <si>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</si>
  <si>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</si>
  <si>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</si>
  <si>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</si>
  <si>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</si>
  <si>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</si>
  <si>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</si>
  <si>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</si>
  <si>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</si>
  <si>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</si>
  <si>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</si>
  <si>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</si>
  <si>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</si>
  <si>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</si>
  <si>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</si>
  <si>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</si>
  <si>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</si>
  <si>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</si>
  <si>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</si>
  <si>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</si>
  <si>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</si>
  <si>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</si>
  <si>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</si>
  <si>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</si>
  <si>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</si>
  <si>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</si>
  <si>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</si>
  <si>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</si>
  <si>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</si>
  <si>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</si>
  <si>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</si>
  <si>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</si>
  <si>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</si>
  <si>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</si>
  <si>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</si>
  <si>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</si>
  <si>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</si>
  <si>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</si>
  <si>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</si>
  <si>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</si>
  <si>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</si>
  <si>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</si>
  <si>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</si>
  <si>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</si>
  <si>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</si>
  <si>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</si>
  <si>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</si>
  <si>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</si>
  <si>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</si>
  <si>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</si>
  <si>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</si>
  <si>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</si>
  <si>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</si>
  <si>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</si>
  <si>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</si>
  <si>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</si>
  <si>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</si>
  <si>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</si>
  <si>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</si>
  <si>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</si>
  <si>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</si>
  <si>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</si>
  <si>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</si>
  <si>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</si>
  <si>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</si>
  <si>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</si>
  <si>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</si>
  <si>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</si>
  <si>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</si>
  <si>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</si>
  <si>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</si>
  <si>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</si>
  <si>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</si>
  <si>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</si>
  <si>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</si>
  <si>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</si>
  <si>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</si>
  <si>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</si>
  <si>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</si>
  <si>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</si>
  <si>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</si>
  <si>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</si>
  <si>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</si>
  <si>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</si>
  <si>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</si>
  <si>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</si>
  <si>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</si>
  <si>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</si>
  <si>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</si>
  <si>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</si>
  <si>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</si>
  <si>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</si>
  <si>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</si>
  <si>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</si>
  <si>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</si>
  <si>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</si>
  <si>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</si>
  <si>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</si>
  <si>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</si>
  <si>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</si>
  <si>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</si>
  <si>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</si>
  <si>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</si>
  <si>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</si>
  <si>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</si>
  <si>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</si>
  <si>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</si>
  <si>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</si>
  <si>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</si>
  <si>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</si>
  <si>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</si>
  <si>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</si>
  <si>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</si>
  <si>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</si>
  <si>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</si>
  <si>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</si>
  <si>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</si>
  <si>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</si>
  <si>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</si>
  <si>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</si>
  <si>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</si>
  <si>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</si>
  <si>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</si>
  <si>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</si>
  <si>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</si>
  <si>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</si>
  <si>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</si>
  <si>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</si>
  <si>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</si>
  <si>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</si>
  <si>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</si>
  <si>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</si>
  <si>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</si>
  <si>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</si>
  <si>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</si>
  <si>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</si>
  <si>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</si>
  <si>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</si>
  <si>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</si>
  <si>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</si>
  <si>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</si>
  <si>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</si>
  <si>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</si>
  <si>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</si>
  <si>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</si>
  <si>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</si>
  <si>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</si>
  <si>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</si>
  <si>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</si>
  <si>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</si>
  <si>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</si>
  <si>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</si>
  <si>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</si>
  <si>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</si>
  <si>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</si>
  <si>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</si>
  <si>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</si>
  <si>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</si>
  <si>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</si>
  <si>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</si>
  <si>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</si>
  <si>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</si>
  <si>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</si>
  <si>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</si>
  <si>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</si>
  <si>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</si>
  <si>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</si>
  <si>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</si>
  <si>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</si>
  <si>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</si>
  <si>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</si>
  <si>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</si>
  <si>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</si>
  <si>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</si>
  <si>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</si>
  <si>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</si>
  <si>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</si>
  <si>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</si>
  <si>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</si>
  <si>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</si>
  <si>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</si>
  <si>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</si>
  <si>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</si>
  <si>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</si>
  <si>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</si>
  <si>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</si>
  <si>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</si>
  <si>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</si>
  <si>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</si>
  <si>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</si>
  <si>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</si>
  <si>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</si>
  <si>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</si>
  <si>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</si>
  <si>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</si>
  <si>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</si>
  <si>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</si>
  <si>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</si>
  <si>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</si>
  <si>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</si>
  <si>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</si>
  <si>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</si>
  <si>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</si>
  <si>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</si>
  <si>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</si>
  <si>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</si>
  <si>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</si>
  <si>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</si>
  <si>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</si>
  <si>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</si>
  <si>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</si>
  <si>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</si>
  <si>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</si>
  <si>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</si>
  <si>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</si>
  <si>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</si>
  <si>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</si>
  <si>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</si>
  <si>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</si>
  <si>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</si>
  <si>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</si>
  <si>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</si>
  <si>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</si>
  <si>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</si>
  <si>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</si>
  <si>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</si>
  <si>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</si>
  <si>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</si>
  <si>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</si>
  <si>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</si>
  <si>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</si>
  <si>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</si>
  <si>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</si>
  <si>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</si>
  <si>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</si>
  <si>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</si>
  <si>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</si>
  <si>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</si>
  <si>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</si>
  <si>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</si>
  <si>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</si>
  <si>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</si>
  <si>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</si>
  <si>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</si>
  <si>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</si>
  <si>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</si>
  <si>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</si>
  <si>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</si>
  <si>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</si>
  <si>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</si>
  <si>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</si>
  <si>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</si>
  <si>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</si>
  <si>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</si>
  <si>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</si>
  <si>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</si>
  <si>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</si>
  <si>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</si>
  <si>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</si>
  <si>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</si>
  <si>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</si>
  <si>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</si>
  <si>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</si>
  <si>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</si>
  <si>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</si>
  <si>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</si>
  <si>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</si>
  <si>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</si>
  <si>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</si>
  <si>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</si>
  <si>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</si>
  <si>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</si>
  <si>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</si>
  <si>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</si>
  <si>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</si>
  <si>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</si>
  <si>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</si>
  <si>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</si>
  <si>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</si>
  <si>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</si>
  <si>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</si>
  <si>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</si>
  <si>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</si>
  <si>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</si>
  <si>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</si>
  <si>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</si>
  <si>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</si>
  <si>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</si>
  <si>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</si>
  <si>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</si>
  <si>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</si>
  <si>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</si>
  <si>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</si>
  <si>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</si>
  <si>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</si>
  <si>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</si>
  <si>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</si>
  <si>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</si>
  <si>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</si>
  <si>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</si>
  <si>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</si>
  <si>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</si>
  <si>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</si>
  <si>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</si>
  <si>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</si>
  <si>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</si>
  <si>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</si>
  <si>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</si>
  <si>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</si>
  <si>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</si>
  <si>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</si>
  <si>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</si>
  <si>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</si>
  <si>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</si>
  <si>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</si>
  <si>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</si>
  <si>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</si>
  <si>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</si>
  <si>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</si>
  <si>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</si>
  <si>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</si>
  <si>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</si>
  <si>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</si>
  <si>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</si>
  <si>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</si>
  <si>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</si>
  <si>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</si>
  <si>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</si>
  <si>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</si>
  <si>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</si>
  <si>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</si>
  <si>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</si>
  <si>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</si>
  <si>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</si>
  <si>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</si>
  <si>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</si>
  <si>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</si>
  <si>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</si>
  <si>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</si>
  <si>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</si>
  <si>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</si>
  <si>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</si>
  <si>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</si>
  <si>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</si>
  <si>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</si>
  <si>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</si>
  <si>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</si>
  <si>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</si>
  <si>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</si>
  <si>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</si>
  <si>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</si>
  <si>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</si>
  <si>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</si>
  <si>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</si>
  <si>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</si>
  <si>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</si>
  <si>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</si>
  <si>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</si>
  <si>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</si>
  <si>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</si>
  <si>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</si>
  <si>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</si>
  <si>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</si>
  <si>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</si>
  <si>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</si>
  <si>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</si>
  <si>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</si>
  <si>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</si>
  <si>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</si>
  <si>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</si>
  <si>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</si>
  <si>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</si>
  <si>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</si>
  <si>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</si>
  <si>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</si>
  <si>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</si>
  <si>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</si>
  <si>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</si>
  <si>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</si>
  <si>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</si>
  <si>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</si>
  <si>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</si>
  <si>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</si>
  <si>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</si>
  <si>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</si>
  <si>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</si>
  <si>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</si>
  <si>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</si>
  <si>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</si>
  <si>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</si>
  <si>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</si>
  <si>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</si>
  <si>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</si>
  <si>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</si>
  <si>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</si>
  <si>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</si>
  <si>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</si>
  <si>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</si>
  <si>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</si>
  <si>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</si>
  <si>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</si>
  <si>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</si>
  <si>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</si>
  <si>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</si>
  <si>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</si>
  <si>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</si>
  <si>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</si>
  <si>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</si>
  <si>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</si>
  <si>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</si>
  <si>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</si>
  <si>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</si>
  <si>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</si>
  <si>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</si>
  <si>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</si>
  <si>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</si>
  <si>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</si>
  <si>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</si>
  <si>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</si>
  <si>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</si>
  <si>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</si>
  <si>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</si>
  <si>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</si>
  <si>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</si>
  <si>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</si>
  <si>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</si>
  <si>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</si>
  <si>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</si>
  <si>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</si>
  <si>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</si>
  <si>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</si>
  <si>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</si>
  <si>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</si>
  <si>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</si>
  <si>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</si>
  <si>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</si>
  <si>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</si>
  <si>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</si>
  <si>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</si>
  <si>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</si>
  <si>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</si>
  <si>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</si>
  <si>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</si>
  <si>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</si>
  <si>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</si>
  <si>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</si>
  <si>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</si>
  <si>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</si>
  <si>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</si>
  <si>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</si>
  <si>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</si>
  <si>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</si>
  <si>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</si>
  <si>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</si>
  <si>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</si>
  <si>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</si>
  <si>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</si>
  <si>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</si>
  <si>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</si>
  <si>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</si>
  <si>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</si>
  <si>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</si>
  <si>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</si>
  <si>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</si>
  <si>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</si>
  <si>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</si>
  <si>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</si>
  <si>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</si>
  <si>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</si>
  <si>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</si>
  <si>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</si>
  <si>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</si>
  <si>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</si>
  <si>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</si>
  <si>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</si>
  <si>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</si>
  <si>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</si>
  <si>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</si>
  <si>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</si>
  <si>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</si>
  <si>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</si>
  <si>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</si>
  <si>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</si>
  <si>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</si>
  <si>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</si>
  <si>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</si>
  <si>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</si>
  <si>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</si>
  <si>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</si>
  <si>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</si>
  <si>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</si>
  <si>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</si>
  <si>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</si>
  <si>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</si>
  <si>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</si>
  <si>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</si>
  <si>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</si>
  <si>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</si>
  <si>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</si>
  <si>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</si>
  <si>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</si>
  <si>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</si>
  <si>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</si>
  <si>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</si>
  <si>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</si>
  <si>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</si>
  <si>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</si>
  <si>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</si>
  <si>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</si>
  <si>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</si>
  <si>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</si>
  <si>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</si>
  <si>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</si>
  <si>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</si>
  <si>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</si>
  <si>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</si>
  <si>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</si>
  <si>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</si>
  <si>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</si>
  <si>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</si>
  <si>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</si>
  <si>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</si>
  <si>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</si>
  <si>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</si>
  <si>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</si>
  <si>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</si>
  <si>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</si>
  <si>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</si>
  <si>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</si>
  <si>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</si>
  <si>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</si>
  <si>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</si>
  <si>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</si>
  <si>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</si>
  <si>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</si>
  <si>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</si>
  <si>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</si>
  <si>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</si>
  <si>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</si>
  <si>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</si>
  <si>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</si>
  <si>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</si>
  <si>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</si>
  <si>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</si>
  <si>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</si>
  <si>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</si>
  <si>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</si>
  <si>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</si>
  <si>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</si>
  <si>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</si>
  <si>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</si>
  <si>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</si>
  <si>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</si>
  <si>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</si>
  <si>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</si>
  <si>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</si>
  <si>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</si>
  <si>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</si>
  <si>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</si>
  <si>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</si>
  <si>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</si>
  <si>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</si>
  <si>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</si>
  <si>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</si>
  <si>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</si>
  <si>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</si>
  <si>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</si>
  <si>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</si>
  <si>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</si>
  <si>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</si>
  <si>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</si>
  <si>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</si>
  <si>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</si>
  <si>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</si>
  <si>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</si>
  <si>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</si>
  <si>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</si>
  <si>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</si>
  <si>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</si>
  <si>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</si>
  <si>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</si>
  <si>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</si>
  <si>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</si>
  <si>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</si>
  <si>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</si>
  <si>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</si>
  <si>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</si>
  <si>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</si>
  <si>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</si>
  <si>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</si>
  <si>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</si>
  <si>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</si>
  <si>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</si>
  <si>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</si>
  <si>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</si>
  <si>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</si>
  <si>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</si>
  <si>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</si>
  <si>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</si>
  <si>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</si>
  <si>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</si>
  <si>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</si>
  <si>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</si>
  <si>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</si>
  <si>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</si>
  <si>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</si>
  <si>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</si>
  <si>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</si>
  <si>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</si>
  <si>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</si>
  <si>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</si>
  <si>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</si>
  <si>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</si>
  <si>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</si>
  <si>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</si>
  <si>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</si>
  <si>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</si>
  <si>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</si>
  <si>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</si>
  <si>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</si>
  <si>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</si>
  <si>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</si>
  <si>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</si>
  <si>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</si>
  <si>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</si>
  <si>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</si>
  <si>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</si>
  <si>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</si>
  <si>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</si>
  <si>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</si>
  <si>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</si>
  <si>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</si>
  <si>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</si>
  <si>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</si>
  <si>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</si>
  <si>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</si>
  <si>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</si>
  <si>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</si>
  <si>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</si>
  <si>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</si>
  <si>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</si>
  <si>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</si>
  <si>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</si>
  <si>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</si>
  <si>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</si>
  <si>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</si>
  <si>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</si>
  <si>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</si>
  <si>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</si>
  <si>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</si>
  <si>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</si>
  <si>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</si>
  <si>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</si>
  <si>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</si>
  <si>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</si>
  <si>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</si>
  <si>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</si>
  <si>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</si>
  <si>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</si>
  <si>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</si>
  <si>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</si>
  <si>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</si>
  <si>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</si>
  <si>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</si>
  <si>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</si>
  <si>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</si>
  <si>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</si>
  <si>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</si>
  <si>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</si>
  <si>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</si>
  <si>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</si>
  <si>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</si>
  <si>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</si>
  <si>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</si>
  <si>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</si>
  <si>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</si>
  <si>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</si>
  <si>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</si>
  <si>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</si>
  <si>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</si>
  <si>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</si>
  <si>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</si>
  <si>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</si>
  <si>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</si>
  <si>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</si>
  <si>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</si>
  <si>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</si>
  <si>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</si>
  <si>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</si>
  <si>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</si>
  <si>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</si>
  <si>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</si>
  <si>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</si>
  <si>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</si>
  <si>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</si>
  <si>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</si>
  <si>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</si>
  <si>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</si>
  <si>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</si>
  <si>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</si>
  <si>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</si>
  <si>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</si>
  <si>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</si>
  <si>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</si>
  <si>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</si>
  <si>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</si>
  <si>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</si>
  <si>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</si>
  <si>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</si>
  <si>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</si>
  <si>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</si>
  <si>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</si>
  <si>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</si>
  <si>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</si>
  <si>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</si>
  <si>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</si>
  <si>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</si>
  <si>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</si>
  <si>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</si>
  <si>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</si>
  <si>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</si>
  <si>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</si>
  <si>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</si>
  <si>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</si>
  <si>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</si>
  <si>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</si>
  <si>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</si>
  <si>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</si>
  <si>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</si>
  <si>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</si>
  <si>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</si>
  <si>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</si>
  <si>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</si>
  <si>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</si>
  <si>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</si>
  <si>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</si>
  <si>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</si>
  <si>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</si>
  <si>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</si>
  <si>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</si>
  <si>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</si>
  <si>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</si>
  <si>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</si>
  <si>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</si>
  <si>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</si>
  <si>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</si>
  <si>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</si>
  <si>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</si>
  <si>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</si>
  <si>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</si>
  <si>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</si>
  <si>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</si>
  <si>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</si>
  <si>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</si>
  <si>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</si>
  <si>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</si>
  <si>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</si>
  <si>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</si>
  <si>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</si>
  <si>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</si>
  <si>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</si>
  <si>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</si>
  <si>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</si>
  <si>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</si>
  <si>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</si>
  <si>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</si>
  <si>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</si>
  <si>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</si>
  <si>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</si>
  <si>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</si>
  <si>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</si>
  <si>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</si>
  <si>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</si>
  <si>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</si>
  <si>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</si>
  <si>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</si>
  <si>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</si>
  <si>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</si>
  <si>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</si>
  <si>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</si>
  <si>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</si>
  <si>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</si>
  <si>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</si>
  <si>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</si>
  <si>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</si>
  <si>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</si>
  <si>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</si>
  <si>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</si>
  <si>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</si>
  <si>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</si>
  <si>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</si>
  <si>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</si>
  <si>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</si>
  <si>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</si>
  <si>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</si>
  <si>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</si>
  <si>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</si>
  <si>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</si>
  <si>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</si>
  <si>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</si>
  <si>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</si>
  <si>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</si>
  <si>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</si>
  <si>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</si>
  <si>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</si>
  <si>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</si>
  <si>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</si>
  <si>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</si>
  <si>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</si>
  <si>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</si>
  <si>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</si>
  <si>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</si>
  <si>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</si>
  <si>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</si>
  <si>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</si>
  <si>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</si>
  <si>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</si>
  <si>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</si>
  <si>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</si>
  <si>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</si>
  <si>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</si>
  <si>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</si>
  <si>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</si>
  <si>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</si>
  <si>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</si>
  <si>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</si>
  <si>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</si>
  <si>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</si>
  <si>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</si>
  <si>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</si>
  <si>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</si>
  <si>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</si>
  <si>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</si>
  <si>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</si>
  <si>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</si>
  <si>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</si>
  <si>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</si>
  <si>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</si>
  <si>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</si>
  <si>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</si>
  <si>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</si>
  <si>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</si>
  <si>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</si>
  <si>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</si>
  <si>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</si>
  <si>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</si>
  <si>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</si>
  <si>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</si>
  <si>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</si>
  <si>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</si>
  <si>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</si>
  <si>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</si>
  <si>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</si>
  <si>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</si>
  <si>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</si>
  <si>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</si>
  <si>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</si>
  <si>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</si>
  <si>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</si>
  <si>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</si>
  <si>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</si>
  <si>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</si>
  <si>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</si>
  <si>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</si>
  <si>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</si>
  <si>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</si>
  <si>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</si>
  <si>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</si>
  <si>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</si>
  <si>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</si>
  <si>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</si>
  <si>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</si>
  <si>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</si>
  <si>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</si>
  <si>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</si>
  <si>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</si>
  <si>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</si>
  <si>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</si>
  <si>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</si>
  <si>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</si>
  <si>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</si>
  <si>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</si>
  <si>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</si>
  <si>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</si>
  <si>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</si>
  <si>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</si>
  <si>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</si>
  <si>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</si>
  <si>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</si>
  <si>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</si>
  <si>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</si>
  <si>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</si>
  <si>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</si>
  <si>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</si>
  <si>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</si>
  <si>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</si>
  <si>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</si>
  <si>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</si>
  <si>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</si>
  <si>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</si>
  <si>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</si>
  <si>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</si>
  <si>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</si>
  <si>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</si>
  <si>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</si>
  <si>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</si>
  <si>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</si>
  <si>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</si>
  <si>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</si>
  <si>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</si>
  <si>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</si>
  <si>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</si>
  <si>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</si>
  <si>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</si>
  <si>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</si>
  <si>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</si>
  <si>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</si>
  <si>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</si>
  <si>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</si>
  <si>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</si>
  <si>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</si>
  <si>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</si>
  <si>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</si>
  <si>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</si>
  <si>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</si>
  <si>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</si>
  <si>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</si>
  <si>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</si>
  <si>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</si>
  <si>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</si>
  <si>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</si>
  <si>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</si>
  <si>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</si>
  <si>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</si>
  <si>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</si>
  <si>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</si>
  <si>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</si>
  <si>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</si>
  <si>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</si>
  <si>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</si>
  <si>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</si>
  <si>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</si>
  <si>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</si>
  <si>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</si>
  <si>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</si>
  <si>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</si>
  <si>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</si>
  <si>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</si>
  <si>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</si>
  <si>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</si>
  <si>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</si>
  <si>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</si>
  <si>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</si>
  <si>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</si>
  <si>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</si>
  <si>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</si>
  <si>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</si>
  <si>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</si>
  <si>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</si>
  <si>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</si>
  <si>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</si>
  <si>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</si>
  <si>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</si>
  <si>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</si>
  <si>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</si>
  <si>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</si>
  <si>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</si>
  <si>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</si>
  <si>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</si>
  <si>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</si>
  <si>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</si>
  <si>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</si>
  <si>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</si>
  <si>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</si>
  <si>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</si>
  <si>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</si>
  <si>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</si>
  <si>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</si>
  <si>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</si>
  <si>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</si>
  <si>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</si>
  <si>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</si>
  <si>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</si>
  <si>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</si>
  <si>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</si>
  <si>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</si>
  <si>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</si>
  <si>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</si>
  <si>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</si>
  <si>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</si>
  <si>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</si>
  <si>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</si>
  <si>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</si>
  <si>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</si>
  <si>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</si>
  <si>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</si>
  <si>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</si>
  <si>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</si>
  <si>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</si>
  <si>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</si>
  <si>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</si>
  <si>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</si>
  <si>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</si>
  <si>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</si>
  <si>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</si>
  <si>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</si>
  <si>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</si>
  <si>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</si>
  <si>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</si>
  <si>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</si>
  <si>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</si>
  <si>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</si>
  <si>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</si>
  <si>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</si>
  <si>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</si>
  <si>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</si>
  <si>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</si>
  <si>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</si>
  <si>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</si>
  <si>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</si>
  <si>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</si>
  <si>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</si>
  <si>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</si>
  <si>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</si>
  <si>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</si>
  <si>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</si>
  <si>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</si>
  <si>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</si>
  <si>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</si>
  <si>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</si>
  <si>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</si>
  <si>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</si>
  <si>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</si>
  <si>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</si>
  <si>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</si>
  <si>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</si>
  <si>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</si>
  <si>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</si>
  <si>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</si>
  <si>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</si>
  <si>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</si>
  <si>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</si>
  <si>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</si>
  <si>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</si>
  <si>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</si>
  <si>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</si>
  <si>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</si>
  <si>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</si>
  <si>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</si>
  <si>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</si>
  <si>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</si>
  <si>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</si>
  <si>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</si>
  <si>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</si>
  <si>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</si>
  <si>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</si>
  <si>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</si>
  <si>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</si>
  <si>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</si>
  <si>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</si>
  <si>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</si>
  <si>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</si>
  <si>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</si>
  <si>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</si>
  <si>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</si>
  <si>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</si>
  <si>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</si>
  <si>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</si>
  <si>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</si>
  <si>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</si>
  <si>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</si>
  <si>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</si>
  <si>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</si>
  <si>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</si>
  <si>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</si>
  <si>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</si>
  <si>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</si>
  <si>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</si>
  <si>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</si>
  <si>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</si>
  <si>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</si>
  <si>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</si>
  <si>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</si>
  <si>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</si>
  <si>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</si>
  <si>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</si>
  <si>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</si>
  <si>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</si>
  <si>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</si>
  <si>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</si>
  <si>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</si>
  <si>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</si>
  <si>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</si>
  <si>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</si>
  <si>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</si>
  <si>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</si>
  <si>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</si>
  <si>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</si>
  <si>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</si>
  <si>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</si>
  <si>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</si>
  <si>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</si>
  <si>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</si>
  <si>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</si>
  <si>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</si>
  <si>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</si>
  <si>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</si>
  <si>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</si>
  <si>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</si>
  <si>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</si>
  <si>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</si>
  <si>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</si>
  <si>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</si>
  <si>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</si>
  <si>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</si>
  <si>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</si>
  <si>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</si>
  <si>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</si>
  <si>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</si>
  <si>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</si>
  <si>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</si>
  <si>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</si>
  <si>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</si>
  <si>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</si>
  <si>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</si>
  <si>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</si>
  <si>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</si>
  <si>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</si>
  <si>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</si>
  <si>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</si>
  <si>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</si>
  <si>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</si>
  <si>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</si>
  <si>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</si>
  <si>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</si>
  <si>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</si>
  <si>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</si>
  <si>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</si>
  <si>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</si>
  <si>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</si>
  <si>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</si>
  <si>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</si>
  <si>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</si>
  <si>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</si>
  <si>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</si>
  <si>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</si>
  <si>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</si>
  <si>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</si>
  <si>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</si>
  <si>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</si>
  <si>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</si>
  <si>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</si>
  <si>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</si>
  <si>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</si>
  <si>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</si>
  <si>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</si>
  <si>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</si>
  <si>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</si>
  <si>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</si>
  <si>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</si>
  <si>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</si>
  <si>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</si>
  <si>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</si>
  <si>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</si>
  <si>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</si>
  <si>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</si>
  <si>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</si>
  <si>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</si>
  <si>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</si>
  <si>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</si>
  <si>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</si>
  <si>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</si>
  <si>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</si>
  <si>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</si>
  <si>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</si>
  <si>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</si>
  <si>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</si>
  <si>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</si>
  <si>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</si>
  <si>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</si>
  <si>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</si>
  <si>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</si>
  <si>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</si>
  <si>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</si>
  <si>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</si>
  <si>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</si>
  <si>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</si>
  <si>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</si>
  <si>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</si>
  <si>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</si>
  <si>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</si>
  <si>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</si>
  <si>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</si>
  <si>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</si>
  <si>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</si>
  <si>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</si>
  <si>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</si>
  <si>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</si>
  <si>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</si>
  <si>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</si>
  <si>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</si>
  <si>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</si>
  <si>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</si>
  <si>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</si>
  <si>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</si>
  <si>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</si>
  <si>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</si>
  <si>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</si>
  <si>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</si>
  <si>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</si>
  <si>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</si>
  <si>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</si>
  <si>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</si>
  <si>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</si>
  <si>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</si>
  <si>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</si>
  <si>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</si>
  <si>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</si>
  <si>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</si>
  <si>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</si>
  <si>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</si>
  <si>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</si>
  <si>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</si>
  <si>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</si>
  <si>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</si>
  <si>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</si>
  <si>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</si>
  <si>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</si>
  <si>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</si>
  <si>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</si>
  <si>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</si>
  <si>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</si>
  <si>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</si>
  <si>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</si>
  <si>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</si>
  <si>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</si>
  <si>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</si>
  <si>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</si>
  <si>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</si>
  <si>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</si>
  <si>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</si>
  <si>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</si>
  <si>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</si>
  <si>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</si>
  <si>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</si>
  <si>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</si>
  <si>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</si>
  <si>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</si>
  <si>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</si>
  <si>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</si>
  <si>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</si>
  <si>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</si>
  <si>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</si>
  <si>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</si>
  <si>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</si>
  <si>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</si>
  <si>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</si>
  <si>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</si>
  <si>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</si>
  <si>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</si>
  <si>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</si>
  <si>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</si>
  <si>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</si>
  <si>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</si>
  <si>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</si>
  <si>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</si>
  <si>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</si>
  <si>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</si>
  <si>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</si>
  <si>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</si>
  <si>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</si>
  <si>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</si>
  <si>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</si>
  <si>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</si>
  <si>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</si>
  <si>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</si>
  <si>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</si>
  <si>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</si>
  <si>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</si>
  <si>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</si>
  <si>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</si>
  <si>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</si>
  <si>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</si>
  <si>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</si>
  <si>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</si>
  <si>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</si>
  <si>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</si>
  <si>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</si>
  <si>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</si>
  <si>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</si>
  <si>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</si>
  <si>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</si>
  <si>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</si>
  <si>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</si>
  <si>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</si>
  <si>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</si>
  <si>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</si>
  <si>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</si>
  <si>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</si>
  <si>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</si>
  <si>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</si>
  <si>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</si>
  <si>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</si>
  <si>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</si>
  <si>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</si>
  <si>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</si>
  <si>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</si>
  <si>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</si>
  <si>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</si>
  <si>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</si>
  <si>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</si>
  <si>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</si>
  <si>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</si>
  <si>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</si>
  <si>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</si>
  <si>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</si>
  <si>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</si>
  <si>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</si>
  <si>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</si>
  <si>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</si>
  <si>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</si>
  <si>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</si>
  <si>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</si>
  <si>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</si>
  <si>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</si>
  <si>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</si>
  <si>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</si>
  <si>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</si>
  <si>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</si>
  <si>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</si>
  <si>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</si>
  <si>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</si>
  <si>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</si>
  <si>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</si>
  <si>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</si>
  <si>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</si>
  <si>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</si>
  <si>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</si>
  <si>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</si>
  <si>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</si>
  <si>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</si>
  <si>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</si>
  <si>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</si>
  <si>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</si>
  <si>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</si>
  <si>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</si>
  <si>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</si>
  <si>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</si>
  <si>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</si>
  <si>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</si>
  <si>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</si>
  <si>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</si>
  <si>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</si>
  <si>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</si>
  <si>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</si>
  <si>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</si>
  <si>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</si>
  <si>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</si>
  <si>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</si>
  <si>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</si>
  <si>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</si>
  <si>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</si>
  <si>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</si>
  <si>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</si>
  <si>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</si>
  <si>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</si>
  <si>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</si>
  <si>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</si>
  <si>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</si>
  <si>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</si>
  <si>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</si>
  <si>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</si>
  <si>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</si>
  <si>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</si>
  <si>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</si>
  <si>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</si>
  <si>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</si>
  <si>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</si>
  <si>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</si>
  <si>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</si>
  <si>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</si>
  <si>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</si>
  <si>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</si>
  <si>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</si>
  <si>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</si>
  <si>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</si>
  <si>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</si>
  <si>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</si>
  <si>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</si>
  <si>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</si>
  <si>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</si>
  <si>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</si>
  <si>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</si>
  <si>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</si>
  <si>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</si>
  <si>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</si>
  <si>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</si>
  <si>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</si>
  <si>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</si>
  <si>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</si>
  <si>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</si>
  <si>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</si>
  <si>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</si>
  <si>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</si>
  <si>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</si>
  <si>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</si>
  <si>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</si>
  <si>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</si>
  <si>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</si>
  <si>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</si>
  <si>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</si>
  <si>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</si>
  <si>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</si>
  <si>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</si>
  <si>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</si>
  <si>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</si>
  <si>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</si>
  <si>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</si>
  <si>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</si>
  <si>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</si>
  <si>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</si>
  <si>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</si>
  <si>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</si>
  <si>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</si>
  <si>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</si>
  <si>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</si>
  <si>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</si>
  <si>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</si>
  <si>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</si>
  <si>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</si>
  <si>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</si>
  <si>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</si>
  <si>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</si>
  <si>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</si>
  <si>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</si>
  <si>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</si>
  <si>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</si>
  <si>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</si>
  <si>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</si>
  <si>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</si>
  <si>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</si>
  <si>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</si>
  <si>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</si>
  <si>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</si>
  <si>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</si>
  <si>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</si>
  <si>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</si>
  <si>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</si>
  <si>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</si>
  <si>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</si>
  <si>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</si>
  <si>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</si>
  <si>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</si>
  <si>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</si>
  <si>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</si>
  <si>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</si>
  <si>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</si>
  <si>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</si>
  <si>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</si>
  <si>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</si>
  <si>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</si>
  <si>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</si>
  <si>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</si>
  <si>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</si>
  <si>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</si>
  <si>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</si>
  <si>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</si>
  <si>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</si>
  <si>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</si>
  <si>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</si>
  <si>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</si>
  <si>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</si>
  <si>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</si>
  <si>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</si>
  <si>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</si>
  <si>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</si>
  <si>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</si>
  <si>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</si>
  <si>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</si>
  <si>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</si>
  <si>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</si>
  <si>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</si>
  <si>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</si>
  <si>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</si>
  <si>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</si>
  <si>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</si>
  <si>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</si>
  <si>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</si>
  <si>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</si>
  <si>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</si>
  <si>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</si>
  <si>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</si>
  <si>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</si>
  <si>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</si>
  <si>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</si>
  <si>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</si>
  <si>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</si>
  <si>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</si>
  <si>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</si>
  <si>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</si>
  <si>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</si>
  <si>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</si>
  <si>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</si>
  <si>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</si>
  <si>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</si>
  <si>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</si>
  <si>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</si>
  <si>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</si>
  <si>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</si>
  <si>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</si>
  <si>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</si>
  <si>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</si>
  <si>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</si>
  <si>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</si>
  <si>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</si>
  <si>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</si>
  <si>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</si>
  <si>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</si>
  <si>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</si>
  <si>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</si>
  <si>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</si>
  <si>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</si>
  <si>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</si>
  <si>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</si>
  <si>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</si>
  <si>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</si>
  <si>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</si>
  <si>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</si>
  <si>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</si>
  <si>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</si>
  <si>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</si>
  <si>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</si>
  <si>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</si>
  <si>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</si>
  <si>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</si>
  <si>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</si>
  <si>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</si>
  <si>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</si>
  <si>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</si>
  <si>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</si>
  <si>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</si>
  <si>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</si>
  <si>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</si>
  <si>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</si>
  <si>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</si>
  <si>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</si>
  <si>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</si>
  <si>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</si>
  <si>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</si>
  <si>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</si>
  <si>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</si>
  <si>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</si>
  <si>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</si>
  <si>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</si>
  <si>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</si>
  <si>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</si>
  <si>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</si>
  <si>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</si>
  <si>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</si>
  <si>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</si>
  <si>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</si>
  <si>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</si>
  <si>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</si>
  <si>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</si>
  <si>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</si>
  <si>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</si>
  <si>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</si>
  <si>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</si>
  <si>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</si>
  <si>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</si>
  <si>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</si>
  <si>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</si>
  <si>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</si>
  <si>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</si>
  <si>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</si>
  <si>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</si>
  <si>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</si>
  <si>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</si>
  <si>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</si>
  <si>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</si>
  <si>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</si>
  <si>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</si>
  <si>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</si>
  <si>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</si>
  <si>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</si>
  <si>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</si>
  <si>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</si>
  <si>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</si>
  <si>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</si>
  <si>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</si>
  <si>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</si>
  <si>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</si>
  <si>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</si>
  <si>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</si>
  <si>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</si>
  <si>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</si>
  <si>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</si>
  <si>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</si>
  <si>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</si>
  <si>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</si>
  <si>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</si>
  <si>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</si>
  <si>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</si>
  <si>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</si>
  <si>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</si>
  <si>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</si>
  <si>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</si>
  <si>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</si>
  <si>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</si>
  <si>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</si>
  <si>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</si>
  <si>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</si>
  <si>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</si>
  <si>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</si>
  <si>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</si>
  <si>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</si>
  <si>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</si>
  <si>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</si>
  <si>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</si>
  <si>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</si>
  <si>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</si>
  <si>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</si>
  <si>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</si>
  <si>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</si>
  <si>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</si>
  <si>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</si>
  <si>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</si>
  <si>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</si>
  <si>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</si>
  <si>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</si>
  <si>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</si>
  <si>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</si>
  <si>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</si>
  <si>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</si>
  <si>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</si>
  <si>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</si>
  <si>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</si>
  <si>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</si>
  <si>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</si>
  <si>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</si>
  <si>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</si>
  <si>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</si>
  <si>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</si>
  <si>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</si>
  <si>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</si>
  <si>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</si>
  <si>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</si>
  <si>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</si>
  <si>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</si>
  <si>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</si>
  <si>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</si>
  <si>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</si>
  <si>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</si>
  <si>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</si>
  <si>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</si>
  <si>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</si>
  <si>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</si>
  <si>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</si>
  <si>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</si>
  <si>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</si>
  <si>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</si>
  <si>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</si>
  <si>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</si>
  <si>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</si>
  <si>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</si>
  <si>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</si>
  <si>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</si>
  <si>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</si>
  <si>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</si>
  <si>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</si>
  <si>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</si>
  <si>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</si>
  <si>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</si>
  <si>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</si>
  <si>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</si>
  <si>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</si>
  <si>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</si>
  <si>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</si>
  <si>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</si>
  <si>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</si>
  <si>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</si>
  <si>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</si>
  <si>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</si>
  <si>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</si>
  <si>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</si>
  <si>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</si>
  <si>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</si>
  <si>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</si>
  <si>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</si>
  <si>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</si>
  <si>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</si>
  <si>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</si>
  <si>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</si>
  <si>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</si>
  <si>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</si>
  <si>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</si>
  <si>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</si>
  <si>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</si>
  <si>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</si>
  <si>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</si>
  <si>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</si>
  <si>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</si>
  <si>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</si>
  <si>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</si>
  <si>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</si>
  <si>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</si>
  <si>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</si>
  <si>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</si>
  <si>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</si>
  <si>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</si>
  <si>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</si>
  <si>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</si>
  <si>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</si>
  <si>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</si>
  <si>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</si>
  <si>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</si>
  <si>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</si>
  <si>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</si>
  <si>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</si>
  <si>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</si>
  <si>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</si>
  <si>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</si>
  <si>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</si>
  <si>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</si>
  <si>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</si>
  <si>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</si>
  <si>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</si>
  <si>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</si>
  <si>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</si>
  <si>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</si>
  <si>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</si>
  <si>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</si>
  <si>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</si>
  <si>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</si>
  <si>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</si>
  <si>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</si>
  <si>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</si>
  <si>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</si>
  <si>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</si>
  <si>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</si>
  <si>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</si>
  <si>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</si>
  <si>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</si>
  <si>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</si>
  <si>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</si>
  <si>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</si>
  <si>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</si>
  <si>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</si>
  <si>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</si>
  <si>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</si>
  <si>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</si>
  <si>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</si>
  <si>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</si>
  <si>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</si>
  <si>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</si>
  <si>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</si>
  <si>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</si>
  <si>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</si>
  <si>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</si>
  <si>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</si>
  <si>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</si>
  <si>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</si>
  <si>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</si>
  <si>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</si>
  <si>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</si>
  <si>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</si>
  <si>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</si>
  <si>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</si>
  <si>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</si>
  <si>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</si>
  <si>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</si>
  <si>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</si>
  <si>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</si>
  <si>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</si>
  <si>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</si>
  <si>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</si>
  <si>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</si>
  <si>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</si>
  <si>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</si>
  <si>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</si>
  <si>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</si>
  <si>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</si>
  <si>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</si>
  <si>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</si>
  <si>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</si>
  <si>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</si>
  <si>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</si>
  <si>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</si>
  <si>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</si>
  <si>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</si>
  <si>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</si>
  <si>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</si>
  <si>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</si>
  <si>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</si>
  <si>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</si>
  <si>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</si>
  <si>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</si>
  <si>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</si>
  <si>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</si>
  <si>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</si>
  <si>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</si>
  <si>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</si>
  <si>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</si>
  <si>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</si>
  <si>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</si>
  <si>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</si>
  <si>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</si>
  <si>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</si>
  <si>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</si>
  <si>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</si>
  <si>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</si>
  <si>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</si>
  <si>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</si>
  <si>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</si>
  <si>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</si>
  <si>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</si>
  <si>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</si>
  <si>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</si>
  <si>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</si>
  <si>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</si>
  <si>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</si>
  <si>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</si>
  <si>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</si>
  <si>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</si>
  <si>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</si>
  <si>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</si>
  <si>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</si>
  <si>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</si>
  <si>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</si>
  <si>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</si>
  <si>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</si>
  <si>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</si>
  <si>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</si>
  <si>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</si>
  <si>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</si>
  <si>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</si>
  <si>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</si>
  <si>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</si>
  <si>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</si>
  <si>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</si>
  <si>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</si>
  <si>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</si>
  <si>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</si>
  <si>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</si>
  <si>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</si>
  <si>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</si>
  <si>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</si>
  <si>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</si>
  <si>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</si>
  <si>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</si>
  <si>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</si>
  <si>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</si>
  <si>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</si>
  <si>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</si>
  <si>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</si>
  <si>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</si>
  <si>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</si>
  <si>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</si>
  <si>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</si>
  <si>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</si>
  <si>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</si>
  <si>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</si>
  <si>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</si>
  <si>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</si>
  <si>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</si>
  <si>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</si>
  <si>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</si>
  <si>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</si>
  <si>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</si>
  <si>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</si>
  <si>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</si>
  <si>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</si>
  <si>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</si>
  <si>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</si>
  <si>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</si>
  <si>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</si>
  <si>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</si>
  <si>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</si>
  <si>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</si>
  <si>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</si>
  <si>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</si>
  <si>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</si>
  <si>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</si>
  <si>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</si>
  <si>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</si>
  <si>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</si>
  <si>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</si>
  <si>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</si>
  <si>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</si>
  <si>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</si>
  <si>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</si>
  <si>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</si>
  <si>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</si>
  <si>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</si>
  <si>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</si>
  <si>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</si>
  <si>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</si>
  <si>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</si>
  <si>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</si>
  <si>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</si>
  <si>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</si>
  <si>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</si>
  <si>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</si>
  <si>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</si>
  <si>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</si>
  <si>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</si>
  <si>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</si>
  <si>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</si>
  <si>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</si>
  <si>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</si>
  <si>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</si>
  <si>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</si>
  <si>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</si>
  <si>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</si>
  <si>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</si>
  <si>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</si>
  <si>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</si>
  <si>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</si>
  <si>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</si>
  <si>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</si>
  <si>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</si>
  <si>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</si>
  <si>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</si>
  <si>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</si>
  <si>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</si>
  <si>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</si>
  <si>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</si>
  <si>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</si>
  <si>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</si>
  <si>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</si>
  <si>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</si>
  <si>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</si>
  <si>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</si>
  <si>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</si>
  <si>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</si>
  <si>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</si>
  <si>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</si>
  <si>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</si>
  <si>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</si>
  <si>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</si>
  <si>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</si>
  <si>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</si>
  <si>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</si>
  <si>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</si>
  <si>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</si>
  <si>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</si>
  <si>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</si>
  <si>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</si>
  <si>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</si>
  <si>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</si>
  <si>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</si>
  <si>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</si>
  <si>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</si>
  <si>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</si>
  <si>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</si>
  <si>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</si>
  <si>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</si>
  <si>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</si>
  <si>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</si>
  <si>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</si>
  <si>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</si>
  <si>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</si>
  <si>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</si>
  <si>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</si>
  <si>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</si>
  <si>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</si>
  <si>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</si>
  <si>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</si>
  <si>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</si>
  <si>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</si>
  <si>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</si>
  <si>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</si>
  <si>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</si>
  <si>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</si>
  <si>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</si>
  <si>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</si>
  <si>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</si>
  <si>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</si>
  <si>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</si>
  <si>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</si>
  <si>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</si>
  <si>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</si>
  <si>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</si>
  <si>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</si>
  <si>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</si>
  <si>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</si>
  <si>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</si>
  <si>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</si>
  <si>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</si>
  <si>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</si>
  <si>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</si>
  <si>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</si>
  <si>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</si>
  <si>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</si>
  <si>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</si>
  <si>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</si>
  <si>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</si>
  <si>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</si>
  <si>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</si>
  <si>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</si>
  <si>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</si>
  <si>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</si>
  <si>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</si>
  <si>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</si>
  <si>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</si>
  <si>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</si>
  <si>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</si>
  <si>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</si>
  <si>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</si>
  <si>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</si>
  <si>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</si>
  <si>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</si>
  <si>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</si>
  <si>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</si>
  <si>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</si>
  <si>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</si>
  <si>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</si>
  <si>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</si>
  <si>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</si>
  <si>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</si>
  <si>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</si>
  <si>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</si>
  <si>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</si>
  <si>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</si>
  <si>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</si>
  <si>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</si>
  <si>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</si>
  <si>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</si>
  <si>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</si>
  <si>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</si>
  <si>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</si>
  <si>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</si>
  <si>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</si>
  <si>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</si>
  <si>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</si>
  <si>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</si>
  <si>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</si>
  <si>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</si>
  <si>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</si>
  <si>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</si>
  <si>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</si>
  <si>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</si>
  <si>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</si>
  <si>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</si>
  <si>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</si>
  <si>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</si>
  <si>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</si>
  <si>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</si>
  <si>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</si>
  <si>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</si>
  <si>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</si>
  <si>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</si>
  <si>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</si>
  <si>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</si>
  <si>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</si>
  <si>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</si>
  <si>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</si>
  <si>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</si>
  <si>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</si>
  <si>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</si>
  <si>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</si>
  <si>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</si>
  <si>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</si>
  <si>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</si>
  <si>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</si>
  <si>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</si>
  <si>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</si>
  <si>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</si>
  <si>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</si>
  <si>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</si>
  <si>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</si>
  <si>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</si>
  <si>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</si>
  <si>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</si>
  <si>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</si>
  <si>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</si>
  <si>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</si>
  <si>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</si>
  <si>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</si>
  <si>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</si>
  <si>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</si>
  <si>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</si>
  <si>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</si>
  <si>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</si>
  <si>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</si>
  <si>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</si>
  <si>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</si>
  <si>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</si>
  <si>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</si>
  <si>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</si>
  <si>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</si>
  <si>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</si>
  <si>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</si>
  <si>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</si>
  <si>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</si>
  <si>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</si>
  <si>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</si>
  <si>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</si>
  <si>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</si>
  <si>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</si>
  <si>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</si>
  <si>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</si>
  <si>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</si>
  <si>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</si>
  <si>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</si>
  <si>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</si>
  <si>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</si>
  <si>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</si>
  <si>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</si>
  <si>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</si>
  <si>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</si>
  <si>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</si>
  <si>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</si>
  <si>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</si>
  <si>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</si>
  <si>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</si>
  <si>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</si>
  <si>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</si>
  <si>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</si>
  <si>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</si>
  <si>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</si>
  <si>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</si>
  <si>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</si>
  <si>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</si>
  <si>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</si>
  <si>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</si>
  <si>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</si>
  <si>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</si>
  <si>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</si>
  <si>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</si>
  <si>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</si>
  <si>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</si>
  <si>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</si>
  <si>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</si>
  <si>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</si>
  <si>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</si>
  <si>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</si>
  <si>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</si>
  <si>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</si>
  <si>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</si>
  <si>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</si>
  <si>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</si>
  <si>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</si>
  <si>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</si>
  <si>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</si>
  <si>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</si>
  <si>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</si>
  <si>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</si>
  <si>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</si>
  <si>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</si>
  <si>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</si>
  <si>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</si>
  <si>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</si>
  <si>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</si>
  <si>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</si>
  <si>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</si>
  <si>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</si>
  <si>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</si>
  <si>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</si>
  <si>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</si>
  <si>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</si>
  <si>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</si>
  <si>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</si>
  <si>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</si>
  <si>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</si>
  <si>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</si>
  <si>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</si>
  <si>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</si>
  <si>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</si>
  <si>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</si>
  <si>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</si>
  <si>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</si>
  <si>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</si>
  <si>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</si>
  <si>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</si>
  <si>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</si>
  <si>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</si>
  <si>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</si>
  <si>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</si>
  <si>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</si>
  <si>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</si>
  <si>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</si>
  <si>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</si>
  <si>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</si>
  <si>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</si>
  <si>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</si>
  <si>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</si>
  <si>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</si>
  <si>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</si>
  <si>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</si>
  <si>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</si>
  <si>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</si>
  <si>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</si>
  <si>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</si>
  <si>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</si>
  <si>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</si>
  <si>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</si>
  <si>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</si>
  <si>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</si>
  <si>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</si>
  <si>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</si>
  <si>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</si>
  <si>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</si>
  <si>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</si>
  <si>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</si>
  <si>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</si>
  <si>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</si>
  <si>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</si>
  <si>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</si>
  <si>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</si>
  <si>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</si>
  <si>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</si>
  <si>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</si>
  <si>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</si>
  <si>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</si>
  <si>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</si>
  <si>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</si>
  <si>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</si>
  <si>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</si>
  <si>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</si>
  <si>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</si>
  <si>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</si>
  <si>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</si>
  <si>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</si>
  <si>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</si>
  <si>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</si>
  <si>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</si>
  <si>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</si>
  <si>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</si>
  <si>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</si>
  <si>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</si>
  <si>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</si>
  <si>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</si>
  <si>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</si>
  <si>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</si>
  <si>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</si>
  <si>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</si>
  <si>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</si>
  <si>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</si>
  <si>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</si>
  <si>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</si>
  <si>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</si>
  <si>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</si>
  <si>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</si>
  <si>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</si>
  <si>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</si>
  <si>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</si>
  <si>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</si>
  <si>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</si>
  <si>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</si>
  <si>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</si>
  <si>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</si>
  <si>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</si>
  <si>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</si>
  <si>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</si>
  <si>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</si>
  <si>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</si>
  <si>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</si>
  <si>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</si>
  <si>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</si>
  <si>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</si>
  <si>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</si>
  <si>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</si>
  <si>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</si>
  <si>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</si>
  <si>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</si>
  <si>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</si>
  <si>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</si>
  <si>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</si>
  <si>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</si>
  <si>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</si>
  <si>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</si>
  <si>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</si>
  <si>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</si>
  <si>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</si>
  <si>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</si>
  <si>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</si>
  <si>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</si>
  <si>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</si>
  <si>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</si>
  <si>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</si>
  <si>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</si>
  <si>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</si>
  <si>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</si>
  <si>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</si>
  <si>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</si>
  <si>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</si>
  <si>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</si>
  <si>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</si>
  <si>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</si>
  <si>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</si>
  <si>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</si>
  <si>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</si>
  <si>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</si>
  <si>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</si>
  <si>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</si>
  <si>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</si>
  <si>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</si>
  <si>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</si>
  <si>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</si>
  <si>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</si>
  <si>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</si>
  <si>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</si>
  <si>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</si>
  <si>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</si>
  <si>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</si>
  <si>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</si>
  <si>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</si>
  <si>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</si>
  <si>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</si>
  <si>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</si>
  <si>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</si>
  <si>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</si>
  <si>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</si>
  <si>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</si>
  <si>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</si>
  <si>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</si>
  <si>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</si>
  <si>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</si>
  <si>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</si>
  <si>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</si>
  <si>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</si>
  <si>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</si>
  <si>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</si>
  <si>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</si>
  <si>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</si>
  <si>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</si>
  <si>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</si>
  <si>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</si>
  <si>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</si>
  <si>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</si>
  <si>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</si>
  <si>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</si>
  <si>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</si>
  <si>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</si>
  <si>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</si>
  <si>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</si>
  <si>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</si>
  <si>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</si>
  <si>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</si>
  <si>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</si>
  <si>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</si>
  <si>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</si>
  <si>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</si>
  <si>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</si>
  <si>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</si>
  <si>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</si>
  <si>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</si>
  <si>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</si>
  <si>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</si>
  <si>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</si>
  <si>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</si>
  <si>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</si>
  <si>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</si>
  <si>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</si>
  <si>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</si>
  <si>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</si>
  <si>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</si>
  <si>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</si>
  <si>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</si>
  <si>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</si>
  <si>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</si>
  <si>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</si>
  <si>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</si>
  <si>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</si>
  <si>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</si>
  <si>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</si>
  <si>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</si>
  <si>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</si>
  <si>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</si>
  <si>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</si>
  <si>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</si>
  <si>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</si>
  <si>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</si>
  <si>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</si>
  <si>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</si>
  <si>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</si>
  <si>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</si>
  <si>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</si>
  <si>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</si>
  <si>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</si>
  <si>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</si>
  <si>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</si>
  <si>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</si>
  <si>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</si>
  <si>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</si>
  <si>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</si>
  <si>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</si>
  <si>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</si>
  <si>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</si>
  <si>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</si>
  <si>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</si>
  <si>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</si>
  <si>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</si>
  <si>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</si>
  <si>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</si>
  <si>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</si>
  <si>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</si>
  <si>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</si>
  <si>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</si>
  <si>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</si>
  <si>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</si>
  <si>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</si>
  <si>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</si>
  <si>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</si>
  <si>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</si>
  <si>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</si>
  <si>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</si>
  <si>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</si>
  <si>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</si>
  <si>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</si>
  <si>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</si>
  <si>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</si>
  <si>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</si>
  <si>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</si>
  <si>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</si>
  <si>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</si>
  <si>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</si>
  <si>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</si>
  <si>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</si>
  <si>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</si>
  <si>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</si>
  <si>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</si>
  <si>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</si>
  <si>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</si>
  <si>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</si>
  <si>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</si>
  <si>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</si>
  <si>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</si>
  <si>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</si>
  <si>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</si>
  <si>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</si>
  <si>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</si>
  <si>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</si>
  <si>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</si>
  <si>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</si>
  <si>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</si>
  <si>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</si>
  <si>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</si>
  <si>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</si>
  <si>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</si>
  <si>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</si>
  <si>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</si>
  <si>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</si>
  <si>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</si>
  <si>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</si>
  <si>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</si>
  <si>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</si>
  <si>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</si>
  <si>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</si>
  <si>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</si>
  <si>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</si>
  <si>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</si>
  <si>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</si>
  <si>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</si>
  <si>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</si>
  <si>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</si>
  <si>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</si>
  <si>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</si>
  <si>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</si>
  <si>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</si>
  <si>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</si>
  <si>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</si>
  <si>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</si>
  <si>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</si>
  <si>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</si>
  <si>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</si>
  <si>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</si>
  <si>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</si>
  <si>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</si>
  <si>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</si>
  <si>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</si>
  <si>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</si>
  <si>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</si>
  <si>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</si>
  <si>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</si>
  <si>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</si>
  <si>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</si>
  <si>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</si>
  <si>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</si>
  <si>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</si>
  <si>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</si>
  <si>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</si>
  <si>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</si>
  <si>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</si>
  <si>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</si>
  <si>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</si>
  <si>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</si>
  <si>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</si>
  <si>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</si>
  <si>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</si>
  <si>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</si>
  <si>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</si>
  <si>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</si>
  <si>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</si>
  <si>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</si>
  <si>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</si>
  <si>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</si>
  <si>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</si>
  <si>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</si>
  <si>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</si>
  <si>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</si>
  <si>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</si>
  <si>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</si>
  <si>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</si>
  <si>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</si>
  <si>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</si>
  <si>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</si>
  <si>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</si>
  <si>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</si>
  <si>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</si>
  <si>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</si>
  <si>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</si>
  <si>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</si>
  <si>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</si>
  <si>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</si>
  <si>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</si>
  <si>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</si>
  <si>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</si>
  <si>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</si>
  <si>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</si>
  <si>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</si>
  <si>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</si>
  <si>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</si>
  <si>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</si>
  <si>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</si>
  <si>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</si>
  <si>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</si>
  <si>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</si>
  <si>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</si>
  <si>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</si>
  <si>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</si>
  <si>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</si>
  <si>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</si>
  <si>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</si>
  <si>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</si>
  <si>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</si>
  <si>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</si>
  <si>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</si>
  <si>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</si>
  <si>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</si>
  <si>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</si>
  <si>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</si>
  <si>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</si>
  <si>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</si>
  <si>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</si>
  <si>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</si>
  <si>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</si>
  <si>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</si>
  <si>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</si>
  <si>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</si>
  <si>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</si>
  <si>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</si>
  <si>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</si>
  <si>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</si>
  <si>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</si>
  <si>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</si>
  <si>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</si>
  <si>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</si>
  <si>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</si>
  <si>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</si>
  <si>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</si>
  <si>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</si>
  <si>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</si>
  <si>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</si>
  <si>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</si>
  <si>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</si>
  <si>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</si>
  <si>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</si>
  <si>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</si>
  <si>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</si>
  <si>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</si>
  <si>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</si>
  <si>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</si>
  <si>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</si>
  <si>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</si>
  <si>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</si>
  <si>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</si>
  <si>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</si>
  <si>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</si>
  <si>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</si>
  <si>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</si>
  <si>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</si>
  <si>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</si>
  <si>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</si>
  <si>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</si>
  <si>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</si>
  <si>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</si>
  <si>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</si>
  <si>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</si>
  <si>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</si>
  <si>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</si>
  <si>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</si>
  <si>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</si>
  <si>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</si>
  <si>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</si>
  <si>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</si>
  <si>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</si>
  <si>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</si>
  <si>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</si>
  <si>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</si>
  <si>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</si>
  <si>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</si>
  <si>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</si>
  <si>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</si>
  <si>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</si>
  <si>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</si>
  <si>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</si>
  <si>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</si>
  <si>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</si>
  <si>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</si>
  <si>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</si>
  <si>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</si>
  <si>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</si>
  <si>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</si>
  <si>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</si>
  <si>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</si>
  <si>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</si>
  <si>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</si>
  <si>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</si>
  <si>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</si>
  <si>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</si>
  <si>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</si>
  <si>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</si>
  <si>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</si>
  <si>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</si>
  <si>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</si>
  <si>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</si>
  <si>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</si>
  <si>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</si>
  <si>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</si>
  <si>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</si>
  <si>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</si>
  <si>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</si>
  <si>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</si>
  <si>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</si>
  <si>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</si>
  <si>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</si>
  <si>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</si>
  <si>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</si>
  <si>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</si>
  <si>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</si>
  <si>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</si>
  <si>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</si>
  <si>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</si>
  <si>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</si>
  <si>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</si>
  <si>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</si>
  <si>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</si>
  <si>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</si>
  <si>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</si>
  <si>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</si>
  <si>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</si>
  <si>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</si>
  <si>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</si>
  <si>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</si>
  <si>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</si>
  <si>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</si>
  <si>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</si>
  <si>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</si>
  <si>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</si>
  <si>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</si>
  <si>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</si>
  <si>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</si>
  <si>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</si>
  <si>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</si>
  <si>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</si>
  <si>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</si>
  <si>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</si>
  <si>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</si>
  <si>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</si>
  <si>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</si>
  <si>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</si>
  <si>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</si>
  <si>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</si>
  <si>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</si>
  <si>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</si>
  <si>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</si>
  <si>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</si>
  <si>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</si>
  <si>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</si>
  <si>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</si>
  <si>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</si>
  <si>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</si>
  <si>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</si>
  <si>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</si>
  <si>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</si>
  <si>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</si>
  <si>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</si>
  <si>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</si>
  <si>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</si>
  <si>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</si>
  <si>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</si>
  <si>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</si>
  <si>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</si>
  <si>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</si>
  <si>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</si>
  <si>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</si>
  <si>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</si>
  <si>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</si>
  <si>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</si>
  <si>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</si>
  <si>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</si>
  <si>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</si>
  <si>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</si>
  <si>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</si>
  <si>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</si>
  <si>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</si>
  <si>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</si>
  <si>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</si>
  <si>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</si>
  <si>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</si>
  <si>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</si>
  <si>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</si>
  <si>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</si>
  <si>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</si>
  <si>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</si>
  <si>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</si>
  <si>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</si>
  <si>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</si>
  <si>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</si>
  <si>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</si>
  <si>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</si>
  <si>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</si>
  <si>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</si>
  <si>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</si>
  <si>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</si>
  <si>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</si>
  <si>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</si>
  <si>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</si>
  <si>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</si>
  <si>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</si>
  <si>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</si>
  <si>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</si>
  <si>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</si>
  <si>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</si>
  <si>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</si>
  <si>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</si>
  <si>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</si>
  <si>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</si>
  <si>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</si>
  <si>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</si>
  <si>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</si>
  <si>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</si>
  <si>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</si>
  <si>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</si>
  <si>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</si>
  <si>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</si>
  <si>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</si>
  <si>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</si>
  <si>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</si>
  <si>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</si>
  <si>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</si>
  <si>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</si>
  <si>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</si>
  <si>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</si>
  <si>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</si>
  <si>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</si>
  <si>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</si>
  <si>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</si>
  <si>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</si>
  <si>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</si>
  <si>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</si>
  <si>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</si>
  <si>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</si>
  <si>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</si>
  <si>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</si>
  <si>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</si>
  <si>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</si>
  <si>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</si>
  <si>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</si>
  <si>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</si>
  <si>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</si>
  <si>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</si>
  <si>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</si>
  <si>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</si>
  <si>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</si>
  <si>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</si>
  <si>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</si>
  <si>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</si>
  <si>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</si>
  <si>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</si>
  <si>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</si>
  <si>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</si>
  <si>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</si>
  <si>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</si>
  <si>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</si>
  <si>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</si>
  <si>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</si>
  <si>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</si>
  <si>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</si>
  <si>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</si>
  <si>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</si>
  <si>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</si>
  <si>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</si>
  <si>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</si>
  <si>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</si>
  <si>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</si>
  <si>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</si>
  <si>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</si>
  <si>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</si>
  <si>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</si>
  <si>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</si>
  <si>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</si>
  <si>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</si>
  <si>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</si>
  <si>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</si>
  <si>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</si>
  <si>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</si>
  <si>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</si>
  <si>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</si>
  <si>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</si>
  <si>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</si>
  <si>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</si>
  <si>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</si>
  <si>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</si>
  <si>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</si>
  <si>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</si>
  <si>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</si>
  <si>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</si>
  <si>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</si>
  <si>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</si>
  <si>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</si>
  <si>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</si>
  <si>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</si>
  <si>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</si>
  <si>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</si>
  <si>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</si>
  <si>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</si>
  <si>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</si>
  <si>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</si>
  <si>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</si>
  <si>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</si>
  <si>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</si>
  <si>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</si>
  <si>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</si>
  <si>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</si>
  <si>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</si>
  <si>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</si>
  <si>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</si>
  <si>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</si>
  <si>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</si>
  <si>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</si>
  <si>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</si>
  <si>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</si>
  <si>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</si>
  <si>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</si>
  <si>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</si>
  <si>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</si>
  <si>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</si>
  <si>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</si>
  <si>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</si>
  <si>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</si>
  <si>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</si>
  <si>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</si>
  <si>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</si>
  <si>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</si>
  <si>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</si>
  <si>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</si>
  <si>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</si>
  <si>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</si>
  <si>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</si>
  <si>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</si>
  <si>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</si>
  <si>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</si>
  <si>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</si>
  <si>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</si>
  <si>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</si>
  <si>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</si>
  <si>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</si>
  <si>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</si>
  <si>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</si>
  <si>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</si>
  <si>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</si>
  <si>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</si>
  <si>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</si>
  <si>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</si>
  <si>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</si>
  <si>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</si>
  <si>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</si>
  <si>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</si>
  <si>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</si>
  <si>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</si>
  <si>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</si>
  <si>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</si>
  <si>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</si>
  <si>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</si>
  <si>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</si>
  <si>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</si>
  <si>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EM PROCESSO FINAL DE FABRICAÇÃO
3 CARRETAS DISPONIVEIS PARA EXPEDIÇÃO 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</si>
  <si>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</si>
  <si>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</si>
  <si>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</si>
  <si>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</si>
  <si>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</si>
  <si>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</si>
  <si>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</si>
  <si>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</si>
  <si>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</si>
  <si>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</si>
  <si>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</si>
  <si>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</si>
  <si>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</si>
  <si>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</si>
  <si>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</si>
  <si>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</si>
  <si>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</si>
  <si>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</si>
  <si>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</si>
  <si>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</si>
  <si>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</si>
  <si>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</si>
  <si>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</si>
  <si>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</si>
  <si>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</si>
  <si>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</si>
  <si>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</si>
  <si>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100%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</si>
  <si>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</si>
  <si>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</si>
  <si>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</si>
  <si>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</si>
  <si>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</si>
  <si>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</si>
  <si>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</si>
  <si>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</si>
  <si>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</si>
  <si>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</si>
  <si>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</si>
  <si>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</si>
  <si>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</si>
  <si>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</si>
  <si>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</si>
  <si>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</si>
  <si>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</si>
  <si>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</si>
  <si>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</si>
  <si>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</si>
  <si>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</si>
  <si>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</si>
  <si>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</si>
  <si>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</si>
  <si>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</si>
  <si>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</si>
  <si>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</si>
  <si>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</si>
  <si>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</si>
  <si>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</si>
  <si>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</si>
  <si>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</si>
  <si>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</si>
  <si>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</si>
  <si>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</si>
  <si>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</si>
  <si>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</si>
  <si>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</si>
  <si>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</si>
  <si>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</si>
  <si>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</si>
  <si>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</si>
  <si>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</si>
  <si>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</si>
  <si>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</si>
  <si>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</si>
  <si>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</si>
  <si>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</si>
  <si>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</si>
  <si>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</si>
  <si>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</si>
  <si>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</si>
  <si>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</si>
  <si>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</si>
  <si>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</si>
  <si>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</si>
  <si>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</si>
  <si>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</si>
  <si>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</si>
  <si>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</si>
  <si>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</si>
  <si>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</si>
  <si>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</si>
  <si>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</si>
  <si>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</si>
  <si>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</si>
  <si>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</si>
  <si>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</si>
  <si>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</si>
  <si>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</si>
  <si>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</si>
  <si>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</si>
  <si>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</si>
  <si>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</si>
  <si>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</si>
  <si>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</si>
  <si>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</si>
  <si>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</si>
  <si>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</si>
  <si>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</si>
  <si>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</si>
  <si>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</si>
  <si>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</si>
  <si>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</si>
  <si>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</si>
  <si>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</si>
  <si>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</si>
  <si>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</si>
  <si>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</si>
  <si>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</si>
  <si>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</si>
  <si>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</si>
  <si>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</si>
  <si>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</si>
  <si>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</si>
  <si>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</si>
  <si>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</si>
  <si>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</si>
  <si>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</si>
  <si>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</si>
  <si>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</si>
  <si>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</si>
  <si>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</si>
  <si>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</si>
  <si>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</si>
  <si>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CHUTE DE DESCARGA PARTE SUPERIOR 73209-A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</si>
  <si>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</si>
  <si>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</si>
  <si>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</si>
  <si>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</si>
  <si>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</si>
  <si>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</si>
  <si>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</si>
  <si>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</si>
  <si>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</si>
  <si>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</si>
  <si>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</si>
  <si>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</si>
  <si>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</si>
  <si>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</si>
  <si>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</si>
  <si>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</si>
  <si>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</si>
  <si>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</si>
  <si>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</si>
  <si>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</si>
  <si>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</si>
  <si>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</si>
  <si>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</si>
  <si>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</si>
  <si>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</si>
  <si>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</si>
  <si>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</si>
  <si>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</si>
  <si>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</si>
  <si>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</si>
  <si>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</si>
  <si>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</si>
  <si>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</si>
  <si>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</si>
  <si>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</si>
  <si>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</si>
  <si>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</si>
  <si>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</si>
  <si>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</si>
  <si>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</si>
  <si>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</si>
  <si>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</si>
  <si>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</si>
  <si>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</si>
  <si>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</si>
  <si>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</si>
  <si>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</si>
  <si>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</si>
  <si>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</si>
  <si>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</si>
  <si>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</si>
  <si>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</si>
  <si>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</si>
  <si>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</si>
  <si>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</si>
  <si>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</si>
  <si>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</si>
  <si>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</si>
  <si>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</si>
  <si>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</si>
  <si>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</si>
  <si>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</si>
  <si>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</si>
  <si>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</si>
  <si>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</si>
  <si>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</si>
  <si>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</si>
  <si>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</si>
  <si>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</si>
  <si>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</si>
  <si>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</si>
  <si>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</si>
  <si>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</si>
  <si>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</si>
  <si>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</si>
  <si>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</si>
  <si>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</si>
  <si>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</si>
  <si>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</si>
  <si>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</si>
  <si>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</si>
  <si>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</si>
  <si>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</si>
  <si>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</si>
  <si>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</si>
  <si>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</si>
  <si>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</si>
  <si>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</si>
  <si>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</si>
  <si>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</si>
  <si>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</si>
  <si>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</si>
  <si>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</si>
  <si>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</si>
  <si>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</si>
  <si>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</si>
  <si>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</si>
  <si>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</si>
  <si>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</si>
  <si>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</si>
  <si>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</si>
  <si>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</si>
  <si>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</si>
  <si>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</si>
  <si>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</si>
  <si>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</si>
  <si>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</si>
  <si>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</si>
  <si>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</si>
  <si>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</si>
  <si>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</si>
  <si>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</si>
  <si>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</si>
  <si>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</si>
  <si>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</si>
  <si>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</si>
  <si>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</si>
  <si>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</si>
  <si>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</si>
  <si>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</si>
  <si>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</si>
  <si>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</si>
  <si>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</si>
  <si>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</si>
  <si>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</si>
  <si>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</si>
  <si>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</si>
  <si>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</si>
  <si>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</si>
  <si>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</si>
  <si>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</si>
  <si>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</si>
  <si>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</si>
  <si>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</si>
  <si>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</si>
  <si>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</si>
  <si>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</si>
  <si>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</si>
  <si>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</si>
  <si>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</si>
  <si>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</si>
  <si>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</si>
  <si>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</si>
  <si>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</si>
  <si>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</si>
  <si>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</si>
  <si>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</si>
  <si>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</si>
  <si>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</si>
  <si>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</si>
  <si>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</si>
  <si>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</si>
  <si>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</si>
  <si>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</si>
  <si>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</si>
  <si>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</si>
  <si>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</si>
  <si>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</si>
  <si>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</si>
  <si>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</si>
  <si>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</si>
  <si>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</si>
  <si>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</si>
  <si>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</si>
  <si>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</si>
  <si>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</si>
  <si>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</si>
  <si>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</si>
  <si>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</si>
  <si>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</si>
  <si>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</si>
  <si>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</si>
  <si>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</si>
  <si>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</si>
  <si>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</si>
  <si>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</si>
  <si>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</si>
  <si>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</si>
  <si>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</si>
  <si>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</si>
  <si>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</si>
  <si>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</si>
  <si>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</si>
  <si>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</si>
  <si>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</si>
  <si>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</si>
  <si>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</si>
  <si>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</si>
  <si>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</si>
  <si>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</si>
  <si>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</si>
  <si>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</si>
  <si>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</si>
  <si>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</si>
  <si>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</si>
  <si>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</si>
  <si>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</si>
  <si>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</si>
  <si>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</si>
  <si>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</si>
  <si>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</si>
  <si>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</si>
  <si>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</si>
  <si>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</si>
  <si>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</si>
  <si>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</si>
  <si>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</si>
  <si>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</si>
  <si>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</si>
  <si>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</si>
  <si>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</si>
  <si>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</si>
  <si>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</si>
  <si>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</si>
  <si>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</si>
  <si>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</si>
  <si>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</si>
  <si>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</si>
  <si>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</si>
  <si>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</si>
  <si>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</si>
  <si>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</si>
  <si>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</si>
  <si>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</si>
  <si>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</si>
  <si>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</si>
  <si>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</si>
  <si>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</si>
  <si>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</si>
  <si>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</si>
  <si>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</si>
  <si>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</si>
  <si>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</si>
  <si>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</si>
  <si>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</si>
  <si>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</si>
  <si>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</si>
  <si>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</si>
  <si>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</si>
  <si>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</si>
  <si>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</si>
  <si>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</si>
  <si>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</si>
  <si>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</si>
  <si>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</si>
  <si>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</si>
  <si>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</si>
  <si>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</si>
  <si>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</si>
  <si>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</si>
  <si>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</si>
  <si>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</si>
  <si>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</si>
  <si>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</si>
  <si>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</si>
  <si>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</si>
  <si>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</si>
  <si>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</si>
  <si>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</si>
  <si>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</si>
  <si>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</si>
  <si>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</si>
  <si>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</si>
  <si>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</si>
  <si>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</si>
  <si>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</si>
  <si>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</si>
  <si>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</si>
  <si>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</si>
  <si>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</si>
  <si>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</si>
  <si>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</si>
  <si>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</si>
  <si>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</si>
  <si>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</si>
  <si>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</si>
  <si>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</si>
  <si>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</si>
  <si>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</si>
  <si>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</si>
  <si>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</si>
  <si>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</si>
  <si>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</si>
  <si>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</si>
  <si>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</si>
  <si>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</si>
  <si>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</si>
  <si>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</si>
  <si>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</si>
  <si>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</si>
  <si>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</si>
  <si>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</si>
  <si>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</si>
  <si>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</si>
  <si>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</si>
  <si>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</si>
  <si>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</si>
  <si>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</si>
  <si>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</si>
  <si>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</si>
  <si>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</si>
  <si>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</si>
  <si>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</si>
  <si>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</si>
  <si>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</si>
  <si>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</si>
  <si>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</si>
  <si>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</si>
  <si>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</si>
  <si>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</si>
  <si>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</si>
  <si>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</si>
  <si>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</si>
  <si>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</si>
  <si>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</si>
  <si>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</si>
  <si>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</si>
  <si>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</si>
  <si>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</si>
  <si>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</si>
  <si>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</si>
  <si>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</si>
  <si>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</si>
  <si>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</si>
  <si>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</si>
  <si>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</si>
  <si>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</si>
  <si>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</si>
  <si>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</si>
  <si>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</si>
  <si>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</si>
  <si>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</si>
  <si>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</si>
  <si>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</si>
  <si>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</si>
  <si>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</si>
  <si>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</si>
  <si>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</si>
  <si>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</si>
  <si>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</si>
  <si>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</si>
  <si>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</si>
  <si>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</si>
  <si>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</si>
  <si>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</si>
  <si>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</si>
  <si>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</si>
  <si>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</si>
  <si>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</si>
  <si>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</si>
  <si>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</si>
  <si>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</si>
  <si>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</si>
  <si>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</si>
  <si>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</si>
  <si>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</si>
  <si>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</si>
  <si>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</si>
  <si>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</si>
  <si>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</si>
  <si>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</si>
  <si>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</si>
  <si>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</si>
  <si>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</si>
  <si>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</si>
  <si>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</si>
  <si>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</si>
  <si>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</si>
  <si>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</si>
  <si>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</si>
  <si>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</si>
  <si>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</si>
  <si>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</si>
  <si>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</si>
  <si>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</si>
  <si>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</si>
  <si>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</si>
  <si>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</si>
  <si>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</si>
  <si>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</si>
  <si>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</si>
  <si>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</si>
  <si>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</si>
  <si>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</si>
  <si>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</si>
  <si>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</si>
  <si>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</si>
  <si>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</si>
  <si>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</si>
  <si>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</si>
  <si>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</si>
  <si>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</si>
  <si>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</si>
  <si>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</si>
  <si>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</si>
  <si>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</si>
  <si>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</si>
  <si>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</si>
  <si>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</si>
  <si>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</si>
  <si>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</si>
  <si>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</si>
  <si>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</si>
  <si>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</si>
  <si>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</si>
  <si>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</si>
  <si>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</si>
  <si>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</si>
  <si>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</si>
  <si>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</si>
  <si>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</si>
  <si>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</si>
  <si>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</si>
  <si>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</si>
  <si>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</si>
  <si>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</si>
  <si>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</si>
  <si>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</si>
  <si>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</si>
  <si>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</si>
  <si>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</si>
  <si>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</si>
  <si>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</si>
  <si>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</si>
  <si>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</si>
  <si>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</si>
  <si>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</si>
  <si>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</si>
  <si>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</si>
  <si>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</si>
  <si>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</si>
  <si>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</si>
  <si>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</si>
  <si>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</si>
  <si>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CHASSI DE RETORNO 73240-B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</si>
  <si>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</si>
  <si>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</si>
  <si>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</si>
  <si>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</si>
  <si>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</si>
  <si>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</si>
  <si>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</si>
  <si>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</si>
  <si>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</si>
  <si>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</si>
  <si>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</si>
  <si>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</si>
  <si>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</si>
  <si>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</si>
  <si>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</si>
  <si>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</si>
  <si>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</si>
  <si>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</si>
  <si>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</si>
  <si>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</si>
  <si>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</si>
  <si>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</si>
  <si>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</si>
  <si>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</si>
  <si>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</si>
  <si>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</si>
  <si>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</si>
  <si>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</si>
  <si>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</si>
  <si>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</si>
  <si>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</si>
  <si>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</si>
  <si>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</si>
  <si>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</si>
  <si>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</si>
  <si>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</si>
  <si>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</si>
  <si>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</si>
  <si>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</si>
  <si>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</si>
  <si>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</si>
  <si>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</si>
  <si>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</si>
  <si>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</si>
  <si>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</si>
  <si>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</si>
  <si>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</si>
  <si>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</si>
  <si>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</si>
  <si>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</si>
  <si>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</si>
  <si>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</si>
  <si>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</si>
  <si>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</si>
  <si>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</si>
  <si>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</si>
  <si>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</si>
  <si>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</si>
  <si>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</si>
  <si>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</si>
  <si>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</si>
  <si>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</si>
  <si>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</si>
  <si>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</si>
  <si>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</si>
  <si>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</si>
  <si>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</si>
  <si>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</si>
  <si>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</si>
  <si>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</si>
  <si>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</si>
  <si>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</si>
  <si>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</si>
  <si>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</si>
  <si>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</si>
  <si>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</si>
  <si>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</si>
  <si>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</si>
  <si>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</si>
  <si>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</si>
  <si>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</si>
  <si>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</si>
  <si>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</si>
  <si>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</si>
  <si>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</si>
  <si>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</si>
  <si>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</si>
  <si>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</si>
  <si>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</si>
  <si>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</si>
  <si>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</si>
  <si>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</si>
  <si>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</si>
  <si>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</si>
  <si>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</si>
  <si>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</si>
  <si>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</si>
  <si>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</si>
  <si>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</si>
  <si>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</si>
  <si>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</si>
  <si>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</si>
  <si>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</si>
  <si>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</si>
  <si>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</si>
  <si>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</si>
  <si>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</si>
  <si>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</si>
  <si>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</si>
  <si>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</si>
  <si>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</si>
  <si>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</si>
  <si>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</si>
  <si>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</si>
  <si>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</si>
  <si>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</si>
  <si>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</si>
  <si>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</si>
  <si>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</si>
  <si>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</si>
  <si>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</si>
  <si>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</si>
  <si>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</si>
  <si>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</si>
  <si>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</si>
  <si>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</si>
  <si>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</si>
  <si>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</si>
  <si>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</si>
  <si>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</si>
  <si>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</si>
  <si>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</si>
  <si>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</si>
  <si>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</si>
  <si>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</si>
  <si>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</si>
  <si>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</si>
  <si>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</si>
  <si>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</si>
  <si>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</si>
  <si>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</si>
  <si>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</si>
  <si>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</si>
  <si>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</si>
  <si>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</si>
  <si>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</si>
  <si>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</si>
  <si>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</si>
  <si>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</si>
  <si>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</si>
  <si>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</si>
  <si>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</si>
  <si>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</si>
  <si>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</si>
  <si>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</si>
  <si>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</si>
  <si>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</si>
  <si>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</si>
  <si>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</si>
  <si>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</si>
  <si>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</si>
  <si>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</si>
  <si>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</si>
  <si>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</si>
  <si>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</si>
  <si>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</si>
  <si>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</si>
  <si>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</si>
  <si>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</si>
  <si>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</si>
  <si>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</si>
  <si>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</si>
  <si>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</si>
  <si>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</si>
  <si>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</si>
  <si>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</si>
  <si>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</si>
  <si>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</si>
  <si>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</si>
  <si>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</si>
  <si>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</si>
  <si>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</si>
  <si>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</si>
  <si>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</si>
  <si>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</si>
  <si>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</si>
  <si>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</si>
  <si>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</si>
  <si>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</si>
  <si>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</si>
  <si>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</si>
  <si>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</si>
  <si>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</si>
  <si>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</si>
  <si>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</si>
  <si>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</si>
  <si>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</si>
  <si>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</si>
  <si>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</si>
  <si>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</si>
  <si>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</si>
  <si>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</si>
  <si>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</si>
  <si>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</si>
  <si>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</si>
  <si>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</si>
  <si>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</si>
  <si>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</si>
  <si>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</si>
  <si>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</si>
  <si>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</si>
  <si>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</si>
  <si>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</si>
  <si>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</si>
  <si>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</si>
  <si>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</si>
  <si>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</si>
  <si>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</si>
  <si>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</si>
  <si>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</si>
  <si>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</si>
  <si>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</si>
  <si>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</si>
  <si>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</si>
  <si>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</si>
  <si>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</si>
  <si>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</si>
  <si>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</si>
  <si>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</si>
  <si>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</si>
  <si>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</si>
  <si>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</si>
  <si>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</si>
  <si>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</si>
  <si>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</si>
  <si>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</si>
  <si>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</si>
  <si>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</si>
  <si>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</si>
  <si>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</si>
  <si>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</si>
  <si>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</si>
  <si>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</si>
  <si>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</si>
  <si>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</si>
  <si>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</si>
  <si>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</si>
  <si>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</si>
  <si>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</si>
  <si>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</si>
  <si>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</si>
  <si>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</si>
  <si>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</si>
  <si>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</si>
  <si>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</si>
  <si>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</si>
  <si>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</si>
  <si>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</si>
  <si>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</si>
  <si>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</si>
  <si>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</si>
  <si>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</si>
  <si>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</si>
  <si>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</si>
  <si>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</si>
  <si>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</si>
  <si>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</si>
  <si>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</si>
  <si>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</si>
  <si>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</si>
  <si>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</si>
  <si>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</si>
  <si>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</si>
  <si>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</si>
  <si>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</si>
  <si>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</si>
  <si>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</si>
  <si>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</si>
  <si>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</si>
  <si>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</si>
  <si>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</si>
  <si>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</si>
  <si>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</si>
  <si>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</si>
  <si>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</si>
  <si>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</si>
  <si>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</si>
  <si>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</si>
  <si>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</si>
  <si>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</si>
  <si>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</si>
  <si>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</si>
  <si>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</si>
  <si>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</si>
  <si>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</si>
  <si>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</si>
  <si>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</si>
  <si>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</si>
  <si>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</si>
  <si>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</si>
  <si>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</si>
  <si>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</si>
  <si>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</si>
  <si>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</si>
  <si>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</si>
  <si>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</si>
  <si>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</si>
  <si>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</si>
  <si>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</si>
  <si>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</si>
  <si>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</si>
  <si>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</si>
  <si>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</si>
  <si>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</si>
  <si>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</si>
  <si>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</si>
  <si>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</si>
  <si>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</si>
  <si>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</si>
  <si>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</si>
  <si>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</si>
  <si>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</si>
  <si>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</si>
  <si>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</si>
  <si>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</si>
  <si>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</si>
  <si>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</si>
  <si>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</si>
  <si>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</si>
  <si>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</si>
  <si>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</si>
  <si>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</si>
  <si>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</si>
  <si>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</si>
  <si>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</si>
  <si>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</si>
  <si>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</si>
  <si>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</si>
  <si>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</si>
  <si>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</si>
  <si>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</si>
  <si>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</si>
  <si>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</si>
  <si>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</si>
  <si>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</si>
  <si>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</si>
  <si>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</si>
  <si>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</si>
  <si>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</si>
  <si>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</si>
  <si>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</si>
  <si>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</si>
  <si>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</si>
  <si>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</si>
  <si>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</si>
  <si>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</si>
  <si>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</si>
  <si>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</si>
  <si>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</si>
  <si>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</si>
  <si>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</si>
  <si>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</si>
  <si>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</si>
  <si>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</si>
  <si>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</si>
  <si>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</si>
  <si>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</si>
  <si>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</si>
  <si>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</si>
  <si>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</si>
  <si>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</si>
  <si>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</si>
  <si>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</si>
  <si>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</si>
  <si>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</si>
  <si>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</si>
  <si>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</si>
  <si>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</si>
  <si>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</si>
  <si>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</si>
  <si>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</si>
  <si>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</si>
  <si>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</si>
  <si>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</si>
  <si>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</si>
  <si>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</si>
  <si>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</si>
  <si>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</si>
  <si>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</si>
  <si>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</si>
  <si>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</si>
  <si>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</si>
  <si>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</si>
  <si>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</si>
  <si>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</si>
  <si>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</si>
  <si>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</si>
  <si>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</si>
  <si>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</si>
  <si>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</si>
  <si>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</si>
  <si>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</si>
  <si>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</si>
  <si>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</si>
  <si>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</si>
  <si>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</si>
  <si>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</si>
  <si>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</si>
  <si>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</si>
  <si>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</si>
  <si>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</si>
  <si>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</si>
  <si>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</si>
  <si>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</si>
  <si>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</si>
  <si>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</si>
  <si>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</si>
  <si>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</si>
  <si>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</si>
  <si>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</si>
  <si>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</si>
  <si>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</si>
  <si>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</si>
  <si>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</si>
  <si>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</si>
  <si>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</si>
  <si>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</si>
  <si>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</si>
  <si>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</si>
  <si>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</si>
  <si>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</si>
  <si>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</si>
  <si>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</si>
  <si>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</si>
  <si>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</si>
  <si>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</si>
  <si>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</si>
  <si>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</si>
  <si>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</si>
  <si>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</si>
  <si>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</si>
  <si>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</si>
  <si>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</si>
  <si>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</si>
  <si>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</si>
  <si>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</si>
  <si>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</si>
  <si>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</si>
  <si>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</si>
  <si>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</si>
  <si>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</si>
  <si>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</si>
  <si>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</si>
  <si>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</si>
  <si>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</si>
  <si>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</si>
  <si>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</si>
  <si>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</si>
  <si>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</si>
  <si>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</si>
  <si>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</si>
  <si>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</si>
  <si>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</si>
  <si>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</si>
  <si>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</si>
  <si>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</si>
  <si>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</si>
  <si>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</si>
  <si>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</si>
  <si>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</si>
  <si>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</si>
  <si>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</si>
  <si>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</si>
  <si>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</si>
  <si>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</si>
  <si>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</si>
  <si>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</si>
  <si>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</si>
  <si>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</si>
  <si>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</si>
  <si>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</si>
  <si>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</si>
  <si>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</si>
  <si>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</si>
  <si>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</si>
  <si>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</si>
  <si>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</si>
  <si>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</si>
  <si>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</si>
  <si>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</si>
  <si>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</si>
  <si>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</si>
  <si>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</si>
  <si>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</si>
  <si>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</si>
  <si>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</si>
  <si>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</si>
  <si>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</si>
  <si>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</si>
  <si>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</si>
  <si>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</si>
  <si>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</si>
  <si>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</si>
  <si>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</si>
  <si>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</si>
  <si>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</si>
  <si>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</si>
  <si>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</si>
  <si>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</si>
  <si>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</si>
  <si>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</si>
  <si>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</si>
  <si>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</si>
  <si>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</si>
  <si>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</si>
  <si>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</si>
  <si>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</si>
  <si>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</si>
  <si>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</si>
  <si>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</si>
  <si>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</si>
  <si>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</si>
  <si>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</si>
  <si>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</si>
  <si>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</si>
  <si>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</si>
  <si>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</si>
  <si>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</si>
  <si>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</si>
  <si>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</si>
  <si>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</si>
  <si>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</si>
  <si>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</si>
  <si>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</si>
  <si>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</si>
  <si>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</si>
  <si>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</si>
  <si>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</si>
  <si>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</si>
  <si>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</si>
  <si>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</si>
  <si>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</si>
  <si>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</si>
  <si>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</si>
  <si>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</si>
  <si>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</si>
  <si>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</si>
  <si>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</si>
  <si>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</si>
  <si>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</si>
  <si>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</si>
  <si>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</si>
  <si>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</si>
  <si>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</si>
  <si>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</si>
  <si>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</si>
  <si>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</si>
  <si>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</si>
  <si>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</si>
  <si>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</si>
  <si>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</si>
  <si>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</si>
  <si>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</si>
  <si>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</si>
  <si>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</si>
  <si>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</si>
  <si>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</si>
  <si>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</si>
  <si>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</si>
  <si>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</si>
  <si>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</si>
  <si>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</si>
  <si>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</si>
  <si>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</si>
  <si>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</si>
  <si>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</si>
  <si>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</si>
  <si>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</si>
  <si>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</si>
  <si>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</si>
  <si>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</si>
  <si>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BORRACHA 73242-E</t>
  </si>
  <si>
    <t>CHAPA DE REVESTIMENTO CH. 13 X 190 X 350 73242-F</t>
  </si>
  <si>
    <t>TAMPA TRASEIRA 73242-G</t>
  </si>
  <si>
    <t>PRENSA BORRACHA 73242-H</t>
  </si>
  <si>
    <t>BORRACHA 13 X 282 812 73242-J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</si>
  <si>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</si>
  <si>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</si>
  <si>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</si>
  <si>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</si>
  <si>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</si>
  <si>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</si>
  <si>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</si>
  <si>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</si>
  <si>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EM PROCESSO DE FABRICAÇÃO PREVISÂO 17/07/2026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</si>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</sst>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5" formatCode="0.0"/>
    <numFmt numFmtId="166" formatCode="dd\-mmm\-yy"/>
    <numFmt numFmtId="167" formatCode="[$-F800]dddd\,\ mmmm\ dd\,\ yyyy"/>
    <numFmt numFmtId="168" formatCode="General_)"/>
    <numFmt numFmtId="169" formatCode="_(&quot;R$ &quot;* #,##0_);_(&quot;R$ &quot;* \(#,##0\);_(&quot;R$ &quot;* &quot;-&quot;_);_(@_)"/>
    <numFmt numFmtId="170" formatCode="_(&quot;R$ &quot;* #,##0.00_);_(&quot;R$ &quot;* \(#,##0.00\);_(&quot;R$ &quot;* &quot;-&quot;??_);_(@_)"/>
  </numFmts>
  <fonts count="90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scheme val="minor"/>
    </font>
    <font>
      <sz val="10"/>
      <name val="Arial"/>
    </font>
    <font>
      <sz val="12"/>
      <name val="Calibri"/>
      <scheme val="minor"/>
    </font>
    <font>
      <sz val="12"/>
      <color rgb="FF002060"/>
      <name val="Calibri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8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3" applyNumberFormat="0" applyAlignment="0" applyProtection="0"/>
    <xf numFmtId="0" fontId="16" fillId="20" borderId="23" applyNumberFormat="0" applyAlignment="0" applyProtection="0"/>
    <xf numFmtId="0" fontId="17" fillId="30" borderId="24" applyNumberFormat="0" applyAlignment="0" applyProtection="0"/>
    <xf numFmtId="0" fontId="18" fillId="0" borderId="25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3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9" fontId="35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35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6" applyNumberFormat="0" applyFont="0" applyAlignment="0" applyProtection="0"/>
    <xf numFmtId="0" fontId="7" fillId="16" borderId="26" applyNumberFormat="0" applyFont="0" applyAlignment="0" applyProtection="0"/>
    <xf numFmtId="0" fontId="7" fillId="16" borderId="26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7" applyNumberFormat="0" applyAlignment="0" applyProtection="0"/>
    <xf numFmtId="0" fontId="22" fillId="20" borderId="27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8" applyNumberFormat="0" applyFill="0" applyAlignment="0" applyProtection="0"/>
    <xf numFmtId="0" fontId="32" fillId="0" borderId="29" applyNumberFormat="0" applyFill="0" applyAlignment="0" applyProtection="0"/>
    <xf numFmtId="0" fontId="27" fillId="0" borderId="30" applyNumberFormat="0" applyFill="0" applyAlignment="0" applyProtection="0"/>
    <xf numFmtId="0" fontId="33" fillId="0" borderId="30" applyNumberFormat="0" applyFill="0" applyAlignment="0" applyProtection="0"/>
    <xf numFmtId="0" fontId="28" fillId="0" borderId="31" applyNumberFormat="0" applyFill="0" applyAlignment="0" applyProtection="0"/>
    <xf numFmtId="0" fontId="34" fillId="0" borderId="32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3" applyNumberFormat="0" applyFill="0" applyAlignment="0" applyProtection="0"/>
    <xf numFmtId="0" fontId="29" fillId="0" borderId="34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5" applyNumberFormat="0" applyFill="0" applyAlignment="0" applyProtection="0"/>
    <xf numFmtId="0" fontId="39" fillId="0" borderId="36" applyNumberFormat="0" applyFill="0" applyAlignment="0" applyProtection="0"/>
    <xf numFmtId="0" fontId="40" fillId="0" borderId="37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8" applyNumberFormat="0" applyAlignment="0" applyProtection="0"/>
    <xf numFmtId="0" fontId="44" fillId="40" borderId="39" applyNumberFormat="0" applyAlignment="0" applyProtection="0"/>
    <xf numFmtId="0" fontId="45" fillId="40" borderId="38" applyNumberFormat="0" applyAlignment="0" applyProtection="0"/>
    <xf numFmtId="0" fontId="46" fillId="0" borderId="40" applyNumberFormat="0" applyFill="0" applyAlignment="0" applyProtection="0"/>
    <xf numFmtId="0" fontId="47" fillId="41" borderId="41" applyNumberFormat="0" applyAlignment="0" applyProtection="0"/>
    <xf numFmtId="0" fontId="48" fillId="0" borderId="0" applyNumberFormat="0" applyFill="0" applyBorder="0" applyAlignment="0" applyProtection="0"/>
    <xf numFmtId="0" fontId="9" fillId="42" borderId="42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3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70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8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1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7" xfId="0" applyFont="1" applyFill="1" applyBorder="1" applyAlignment="1">
      <alignment horizontal="center" vertical="center" textRotation="90" wrapText="1"/>
    </xf>
    <xf numFmtId="167" fontId="0" fillId="0" borderId="0" xfId="0" applyNumberFormat="1"/>
    <xf numFmtId="0" fontId="1" fillId="0" borderId="10" xfId="0" applyFont="1" applyBorder="1" applyAlignment="1" applyProtection="1">
      <alignment horizontal="center" vertical="center"/>
      <protection locked="0"/>
    </xf>
    <xf numFmtId="0" fontId="1" fillId="0" borderId="11" xfId="0" applyFont="1" applyBorder="1" applyAlignment="1" applyProtection="1">
      <alignment horizontal="center" vertical="center"/>
      <protection locked="0"/>
    </xf>
    <xf numFmtId="166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1" xfId="0" applyBorder="1" applyProtection="1">
      <protection locked="0"/>
    </xf>
    <xf numFmtId="14" fontId="1" fillId="0" borderId="11" xfId="0" applyNumberFormat="1" applyFont="1" applyBorder="1" applyAlignment="1" applyProtection="1">
      <alignment horizontal="center" vertical="center"/>
      <protection locked="0"/>
    </xf>
    <xf numFmtId="166" fontId="1" fillId="0" borderId="12" xfId="0" applyNumberFormat="1" applyFont="1" applyBorder="1" applyAlignment="1" applyProtection="1">
      <alignment horizontal="center" vertical="center" wrapText="1"/>
      <protection locked="0"/>
    </xf>
    <xf numFmtId="0" fontId="0" fillId="0" borderId="13" xfId="0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3" fillId="5" borderId="14" xfId="0" applyFont="1" applyFill="1" applyBorder="1" applyAlignment="1">
      <alignment horizontal="center" vertical="center" textRotation="90" wrapText="1"/>
    </xf>
    <xf numFmtId="0" fontId="0" fillId="0" borderId="10" xfId="0" applyBorder="1" applyAlignment="1">
      <alignment horizontal="center" vertical="center"/>
    </xf>
    <xf numFmtId="9" fontId="0" fillId="0" borderId="10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165" fontId="0" fillId="0" borderId="15" xfId="0" applyNumberFormat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0" fontId="1" fillId="0" borderId="13" xfId="0" applyFont="1" applyBorder="1" applyAlignment="1" applyProtection="1">
      <alignment horizontal="center" vertical="center"/>
      <protection locked="0"/>
    </xf>
    <xf numFmtId="166" fontId="0" fillId="0" borderId="0" xfId="0" applyNumberFormat="1"/>
    <xf numFmtId="4" fontId="0" fillId="0" borderId="1" xfId="0" applyNumberFormat="1" applyBorder="1" applyAlignment="1">
      <alignment horizontal="center" vertical="center"/>
    </xf>
    <xf numFmtId="0" fontId="3" fillId="7" borderId="17" xfId="0" applyFont="1" applyFill="1" applyBorder="1" applyAlignment="1">
      <alignment horizontal="center" vertical="center" textRotation="90"/>
    </xf>
    <xf numFmtId="0" fontId="3" fillId="7" borderId="17" xfId="0" applyFont="1" applyFill="1" applyBorder="1" applyAlignment="1">
      <alignment horizontal="center" vertical="center" textRotation="90" wrapText="1"/>
    </xf>
    <xf numFmtId="165" fontId="0" fillId="0" borderId="5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5" fontId="0" fillId="0" borderId="19" xfId="0" applyNumberFormat="1" applyBorder="1" applyAlignment="1">
      <alignment horizontal="center" vertical="center"/>
    </xf>
    <xf numFmtId="0" fontId="3" fillId="7" borderId="18" xfId="0" applyFont="1" applyFill="1" applyBorder="1" applyAlignment="1">
      <alignment horizontal="center" vertical="center" textRotation="90" wrapText="1"/>
    </xf>
    <xf numFmtId="0" fontId="3" fillId="7" borderId="20" xfId="0" applyFont="1" applyFill="1" applyBorder="1" applyAlignment="1">
      <alignment horizontal="center" vertical="center" textRotation="90" wrapText="1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5" fontId="5" fillId="0" borderId="1" xfId="0" applyNumberFormat="1" applyFont="1" applyBorder="1" applyAlignment="1">
      <alignment horizontal="center" vertical="center"/>
    </xf>
    <xf numFmtId="0" fontId="10" fillId="9" borderId="20" xfId="0" applyFont="1" applyFill="1" applyBorder="1" applyAlignment="1">
      <alignment horizontal="center" vertical="center" wrapText="1"/>
    </xf>
    <xf numFmtId="0" fontId="1" fillId="0" borderId="11" xfId="0" applyFont="1" applyBorder="1" applyAlignment="1" applyProtection="1">
      <alignment horizontal="center"/>
      <protection locked="0"/>
    </xf>
    <xf numFmtId="0" fontId="10" fillId="10" borderId="20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4" xfId="1" applyFont="1" applyFill="1" applyBorder="1" applyAlignment="1" applyProtection="1">
      <alignment horizontal="center" vertical="center"/>
      <protection locked="0"/>
    </xf>
    <xf numFmtId="0" fontId="52" fillId="4" borderId="45" xfId="1" applyFont="1" applyFill="1" applyBorder="1" applyAlignment="1" applyProtection="1">
      <alignment horizontal="center" vertical="center"/>
      <protection locked="0"/>
    </xf>
    <xf numFmtId="0" fontId="1" fillId="4" borderId="44" xfId="0" applyFont="1" applyFill="1" applyBorder="1" applyAlignment="1">
      <alignment horizontal="center" vertical="center" wrapText="1"/>
    </xf>
    <xf numFmtId="0" fontId="55" fillId="9" borderId="7" xfId="1" applyFont="1" applyFill="1" applyBorder="1" applyAlignment="1" applyProtection="1">
      <alignment vertical="center" wrapText="1"/>
      <protection locked="0"/>
    </xf>
    <xf numFmtId="0" fontId="10" fillId="9" borderId="7" xfId="1" applyFont="1" applyFill="1" applyBorder="1" applyAlignment="1">
      <alignment horizontal="center" vertical="center"/>
    </xf>
    <xf numFmtId="0" fontId="10" fillId="9" borderId="7" xfId="1" applyFont="1" applyFill="1" applyBorder="1" applyAlignment="1" applyProtection="1">
      <alignment vertical="center"/>
      <protection locked="0"/>
    </xf>
    <xf numFmtId="0" fontId="56" fillId="67" borderId="7" xfId="1" applyFont="1" applyFill="1" applyBorder="1" applyAlignment="1">
      <alignment horizontal="center" vertical="center" wrapText="1"/>
    </xf>
    <xf numFmtId="0" fontId="57" fillId="4" borderId="7" xfId="1" applyFont="1" applyFill="1" applyBorder="1" applyAlignment="1">
      <alignment horizontal="center" vertical="center" wrapText="1"/>
    </xf>
    <xf numFmtId="0" fontId="57" fillId="67" borderId="7" xfId="1" applyFont="1" applyFill="1" applyBorder="1" applyAlignment="1">
      <alignment horizontal="center" vertical="center" wrapText="1"/>
    </xf>
    <xf numFmtId="10" fontId="57" fillId="67" borderId="7" xfId="1" applyNumberFormat="1" applyFont="1" applyFill="1" applyBorder="1" applyAlignment="1">
      <alignment horizontal="center" vertical="center" wrapText="1"/>
    </xf>
    <xf numFmtId="2" fontId="57" fillId="67" borderId="7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7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6" xfId="1" applyFont="1" applyFill="1" applyBorder="1" applyAlignment="1" applyProtection="1">
      <alignment horizontal="center" vertical="center"/>
      <protection locked="0"/>
    </xf>
    <xf numFmtId="166" fontId="1" fillId="4" borderId="46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3" xfId="0" applyFont="1" applyFill="1" applyBorder="1" applyAlignment="1" applyProtection="1">
      <alignment horizontal="center" vertical="center"/>
      <protection locked="0"/>
    </xf>
    <xf numFmtId="0" fontId="63" fillId="70" borderId="53" xfId="0" applyFont="1" applyFill="1" applyBorder="1" applyAlignment="1" applyProtection="1">
      <alignment horizontal="center" vertical="center"/>
      <protection locked="0"/>
    </xf>
    <xf numFmtId="0" fontId="63" fillId="70" borderId="53" xfId="0" applyFont="1" applyFill="1" applyBorder="1" applyAlignment="1" applyProtection="1">
      <alignment horizontal="center" vertical="center" wrapText="1"/>
      <protection locked="0"/>
    </xf>
    <xf numFmtId="0" fontId="63" fillId="70" borderId="20" xfId="0" applyFont="1" applyFill="1" applyBorder="1" applyAlignment="1" applyProtection="1">
      <alignment horizontal="center" vertical="center" wrapText="1"/>
      <protection locked="0"/>
    </xf>
    <xf numFmtId="0" fontId="64" fillId="70" borderId="20" xfId="0" applyFont="1" applyFill="1" applyBorder="1" applyAlignment="1" applyProtection="1">
      <alignment horizontal="center" vertical="center"/>
      <protection locked="0"/>
    </xf>
    <xf numFmtId="0" fontId="63" fillId="71" borderId="53" xfId="0" applyFont="1" applyFill="1" applyBorder="1" applyAlignment="1">
      <alignment horizontal="center" vertical="center"/>
    </xf>
    <xf numFmtId="0" fontId="65" fillId="4" borderId="53" xfId="0" applyFont="1" applyFill="1" applyBorder="1" applyAlignment="1">
      <alignment horizontal="center" vertical="center"/>
    </xf>
    <xf numFmtId="0" fontId="63" fillId="4" borderId="53" xfId="0" applyFont="1" applyFill="1" applyBorder="1" applyAlignment="1" applyProtection="1">
      <alignment horizontal="center" vertical="center"/>
      <protection locked="0"/>
    </xf>
    <xf numFmtId="0" fontId="66" fillId="6" borderId="54" xfId="0" applyFont="1" applyFill="1" applyBorder="1" applyAlignment="1">
      <alignment horizontal="center" vertical="center"/>
    </xf>
    <xf numFmtId="0" fontId="63" fillId="72" borderId="55" xfId="0" applyFont="1" applyFill="1" applyBorder="1" applyAlignment="1">
      <alignment horizontal="center" vertical="center"/>
    </xf>
    <xf numFmtId="0" fontId="63" fillId="73" borderId="53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51" xfId="0" applyNumberFormat="1" applyFont="1" applyFill="1" applyBorder="1" applyAlignment="1" applyProtection="1">
      <alignment horizontal="center" vertical="center"/>
      <protection locked="0"/>
    </xf>
    <xf numFmtId="0" fontId="75" fillId="67" borderId="55" xfId="0" applyFont="1" applyFill="1" applyBorder="1" applyAlignment="1">
      <alignment horizontal="center" vertical="center"/>
    </xf>
    <xf numFmtId="0" fontId="75" fillId="67" borderId="53" xfId="0" applyFont="1" applyFill="1" applyBorder="1" applyAlignment="1">
      <alignment horizontal="center" vertical="center"/>
    </xf>
    <xf numFmtId="0" fontId="72" fillId="6" borderId="54" xfId="0" applyFont="1" applyFill="1" applyBorder="1" applyAlignment="1">
      <alignment horizontal="center" vertical="center"/>
    </xf>
    <xf numFmtId="0" fontId="72" fillId="6" borderId="53" xfId="0" applyFont="1" applyFill="1" applyBorder="1" applyAlignment="1">
      <alignment horizontal="center" vertical="center"/>
    </xf>
    <xf numFmtId="0" fontId="72" fillId="75" borderId="64" xfId="0" applyFont="1" applyFill="1" applyBorder="1" applyAlignment="1">
      <alignment vertical="center"/>
    </xf>
    <xf numFmtId="4" fontId="74" fillId="4" borderId="13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1" xfId="0" applyBorder="1"/>
    <xf numFmtId="0" fontId="53" fillId="4" borderId="72" xfId="1" applyFont="1" applyFill="1" applyBorder="1" applyAlignment="1" applyProtection="1">
      <alignment horizontal="center" vertical="center"/>
      <protection locked="0"/>
    </xf>
    <xf numFmtId="166" fontId="1" fillId="4" borderId="71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72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9" fontId="0" fillId="0" borderId="7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6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8" xfId="0" applyFont="1" applyFill="1" applyBorder="1" applyAlignment="1">
      <alignment vertical="center"/>
    </xf>
    <xf numFmtId="14" fontId="68" fillId="4" borderId="51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3" xfId="0" applyFont="1" applyFill="1" applyBorder="1" applyAlignment="1">
      <alignment vertical="center"/>
    </xf>
    <xf numFmtId="3" fontId="74" fillId="4" borderId="70" xfId="0" applyNumberFormat="1" applyFont="1" applyFill="1" applyBorder="1" applyAlignment="1">
      <alignment horizontal="center" vertical="center"/>
    </xf>
    <xf numFmtId="3" fontId="74" fillId="4" borderId="53" xfId="0" applyNumberFormat="1" applyFont="1" applyFill="1" applyBorder="1" applyAlignment="1">
      <alignment horizontal="center" vertical="center"/>
    </xf>
    <xf numFmtId="0" fontId="72" fillId="0" borderId="45" xfId="0" applyFont="1" applyBorder="1"/>
    <xf numFmtId="4" fontId="80" fillId="0" borderId="44" xfId="0" applyNumberFormat="1" applyFont="1" applyBorder="1" applyAlignment="1">
      <alignment horizontal="center" vertical="center"/>
    </xf>
    <xf numFmtId="0" fontId="72" fillId="0" borderId="22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7" xfId="0" applyNumberFormat="1" applyFont="1" applyBorder="1" applyAlignment="1">
      <alignment horizontal="center" vertical="center"/>
    </xf>
    <xf numFmtId="0" fontId="72" fillId="0" borderId="8" xfId="0" applyFont="1" applyBorder="1"/>
    <xf numFmtId="0" fontId="72" fillId="0" borderId="60" xfId="0" applyFont="1" applyBorder="1" applyAlignment="1">
      <alignment horizontal="center" vertical="center"/>
    </xf>
    <xf numFmtId="4" fontId="80" fillId="0" borderId="61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80" xfId="0" applyNumberFormat="1" applyFont="1" applyBorder="1" applyAlignment="1">
      <alignment horizontal="center" vertical="center"/>
    </xf>
    <xf numFmtId="4" fontId="80" fillId="0" borderId="19" xfId="0" applyNumberFormat="1" applyFont="1" applyBorder="1" applyAlignment="1">
      <alignment horizontal="center" vertical="center"/>
    </xf>
    <xf numFmtId="4" fontId="80" fillId="0" borderId="81" xfId="0" applyNumberFormat="1" applyFont="1" applyBorder="1" applyAlignment="1">
      <alignment horizontal="center" vertical="center"/>
    </xf>
    <xf numFmtId="4" fontId="82" fillId="7" borderId="59" xfId="0" applyNumberFormat="1" applyFont="1" applyFill="1" applyBorder="1" applyAlignment="1">
      <alignment horizontal="center" vertical="center"/>
    </xf>
    <xf numFmtId="4" fontId="74" fillId="4" borderId="66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3" xfId="0" applyFont="1" applyFill="1" applyBorder="1"/>
    <xf numFmtId="4" fontId="74" fillId="4" borderId="21" xfId="0" applyNumberFormat="1" applyFont="1" applyFill="1" applyBorder="1" applyAlignment="1">
      <alignment horizontal="center" vertical="center"/>
    </xf>
    <xf numFmtId="0" fontId="72" fillId="74" borderId="77" xfId="0" applyFont="1" applyFill="1" applyBorder="1"/>
    <xf numFmtId="4" fontId="74" fillId="5" borderId="6" xfId="0" applyNumberFormat="1" applyFont="1" applyFill="1" applyBorder="1" applyAlignment="1">
      <alignment horizontal="center" vertical="center"/>
    </xf>
    <xf numFmtId="4" fontId="74" fillId="5" borderId="57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62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1" fillId="0" borderId="82" xfId="0" applyFont="1" applyBorder="1" applyAlignment="1">
      <alignment horizontal="center" vertical="center"/>
    </xf>
    <xf numFmtId="0" fontId="72" fillId="77" borderId="63" xfId="0" applyFont="1" applyFill="1" applyBorder="1" applyAlignment="1">
      <alignment vertical="center"/>
    </xf>
    <xf numFmtId="4" fontId="74" fillId="77" borderId="13" xfId="0" applyNumberFormat="1" applyFont="1" applyFill="1" applyBorder="1" applyAlignment="1">
      <alignment horizontal="center" vertical="center"/>
    </xf>
    <xf numFmtId="4" fontId="74" fillId="77" borderId="69" xfId="0" applyNumberFormat="1" applyFont="1" applyFill="1" applyBorder="1" applyAlignment="1">
      <alignment horizontal="center" vertical="center"/>
    </xf>
    <xf numFmtId="4" fontId="74" fillId="77" borderId="79" xfId="0" applyNumberFormat="1" applyFont="1" applyFill="1" applyBorder="1" applyAlignment="1">
      <alignment horizontal="center" vertical="center"/>
    </xf>
    <xf numFmtId="4" fontId="80" fillId="0" borderId="74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3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7" xfId="0" applyFont="1" applyFill="1" applyBorder="1" applyAlignment="1">
      <alignment horizontal="center" textRotation="90" wrapText="1"/>
    </xf>
    <xf numFmtId="0" fontId="3" fillId="6" borderId="9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0" fontId="3" fillId="2" borderId="16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165" fontId="0" fillId="0" borderId="10" xfId="0" applyNumberForma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3" xfId="0" applyBorder="1"/>
    <xf numFmtId="0" fontId="0" fillId="0" borderId="15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21" xfId="0" applyFont="1" applyBorder="1"/>
    <xf numFmtId="14" fontId="0" fillId="0" borderId="1" xfId="0" applyNumberFormat="1" applyBorder="1"/>
    <xf numFmtId="0" fontId="0" fillId="0" borderId="67" xfId="0" applyBorder="1"/>
    <xf numFmtId="0" fontId="86" fillId="0" borderId="6" xfId="0" applyFont="1" applyBorder="1"/>
    <xf numFmtId="0" fontId="0" fillId="0" borderId="7" xfId="0" applyBorder="1"/>
    <xf numFmtId="14" fontId="0" fillId="0" borderId="7" xfId="0" applyNumberFormat="1" applyBorder="1"/>
    <xf numFmtId="0" fontId="0" fillId="0" borderId="14" xfId="0" applyBorder="1"/>
    <xf numFmtId="0" fontId="0" fillId="0" borderId="7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14" xfId="0" applyBorder="1" applyAlignment="1">
      <alignment wrapText="1"/>
    </xf>
    <xf numFmtId="14" fontId="0" fillId="0" borderId="7" xfId="0" applyNumberFormat="1" applyBorder="1" applyAlignment="1">
      <alignment wrapText="1"/>
    </xf>
    <xf numFmtId="9" fontId="0" fillId="0" borderId="84" xfId="0" applyNumberFormat="1" applyBorder="1" applyAlignment="1">
      <alignment horizontal="center" vertical="center"/>
    </xf>
    <xf numFmtId="0" fontId="1" fillId="0" borderId="62" xfId="0" applyFont="1" applyBorder="1" applyAlignment="1" applyProtection="1">
      <alignment horizontal="center" vertical="center"/>
      <protection locked="0"/>
    </xf>
    <xf numFmtId="0" fontId="1" fillId="0" borderId="83" xfId="0" applyFont="1" applyBorder="1" applyAlignment="1" applyProtection="1">
      <alignment horizontal="center" vertical="center"/>
      <protection locked="0"/>
    </xf>
    <xf numFmtId="0" fontId="1" fillId="0" borderId="83" xfId="0" applyFont="1" applyBorder="1" applyAlignment="1" applyProtection="1">
      <alignment horizontal="center"/>
      <protection locked="0"/>
    </xf>
    <xf numFmtId="0" fontId="0" fillId="0" borderId="83" xfId="0" applyBorder="1" applyProtection="1">
      <protection locked="0"/>
    </xf>
    <xf numFmtId="9" fontId="0" fillId="0" borderId="7" xfId="0" applyNumberFormat="1" applyBorder="1" applyAlignment="1">
      <alignment horizontal="center" vertical="center"/>
    </xf>
    <xf numFmtId="0" fontId="1" fillId="0" borderId="73" xfId="0" applyFont="1" applyBorder="1" applyAlignment="1" applyProtection="1">
      <alignment horizontal="center" vertical="center"/>
      <protection locked="0"/>
    </xf>
    <xf numFmtId="165" fontId="5" fillId="0" borderId="83" xfId="0" applyNumberFormat="1" applyFont="1" applyBorder="1" applyAlignment="1">
      <alignment horizontal="center" vertical="center"/>
    </xf>
    <xf numFmtId="166" fontId="1" fillId="0" borderId="83" xfId="0" applyNumberFormat="1" applyFont="1" applyBorder="1" applyAlignment="1" applyProtection="1">
      <alignment horizontal="center" vertical="center" wrapText="1"/>
      <protection locked="0"/>
    </xf>
    <xf numFmtId="14" fontId="1" fillId="0" borderId="83" xfId="0" applyNumberFormat="1" applyFont="1" applyBorder="1" applyAlignment="1" applyProtection="1">
      <alignment horizontal="center" vertical="center"/>
      <protection locked="0"/>
    </xf>
    <xf numFmtId="166" fontId="1" fillId="0" borderId="75" xfId="0" applyNumberFormat="1" applyFont="1" applyBorder="1" applyAlignment="1" applyProtection="1">
      <alignment horizontal="center" vertical="center" wrapText="1"/>
      <protection locked="0"/>
    </xf>
    <xf numFmtId="0" fontId="0" fillId="0" borderId="73" xfId="0" applyBorder="1" applyAlignment="1">
      <alignment horizontal="center" vertical="center"/>
    </xf>
    <xf numFmtId="14" fontId="0" fillId="0" borderId="83" xfId="0" applyNumberFormat="1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165" fontId="5" fillId="0" borderId="11" xfId="0" applyNumberFormat="1" applyFont="1" applyBorder="1" applyAlignment="1">
      <alignment horizontal="center" vertical="center"/>
    </xf>
    <xf numFmtId="0" fontId="5" fillId="0" borderId="62" xfId="0" applyFont="1" applyBorder="1" applyAlignment="1" applyProtection="1">
      <alignment horizontal="center" vertical="center"/>
      <protection locked="0"/>
    </xf>
    <xf numFmtId="0" fontId="5" fillId="0" borderId="83" xfId="0" applyFont="1" applyBorder="1" applyAlignment="1" applyProtection="1">
      <alignment horizontal="center" vertical="center"/>
      <protection locked="0"/>
    </xf>
    <xf numFmtId="0" fontId="5" fillId="0" borderId="83" xfId="0" applyFont="1" applyBorder="1" applyAlignment="1" applyProtection="1">
      <alignment horizontal="center"/>
      <protection locked="0"/>
    </xf>
    <xf numFmtId="0" fontId="88" fillId="0" borderId="83" xfId="0" applyFont="1" applyBorder="1" applyAlignment="1" applyProtection="1">
      <alignment horizontal="center" vertical="center" wrapText="1"/>
      <protection locked="0"/>
    </xf>
    <xf numFmtId="0" fontId="5" fillId="0" borderId="83" xfId="0" applyFont="1" applyBorder="1" applyProtection="1">
      <protection locked="0"/>
    </xf>
    <xf numFmtId="14" fontId="5" fillId="0" borderId="83" xfId="0" applyNumberFormat="1" applyFont="1" applyBorder="1" applyAlignment="1" applyProtection="1">
      <alignment horizontal="center"/>
      <protection locked="0"/>
    </xf>
    <xf numFmtId="0" fontId="5" fillId="0" borderId="22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9" fontId="5" fillId="0" borderId="84" xfId="0" applyNumberFormat="1" applyFont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165" fontId="5" fillId="0" borderId="84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14" fontId="5" fillId="0" borderId="7" xfId="0" applyNumberFormat="1" applyFont="1" applyBorder="1" applyAlignment="1">
      <alignment horizontal="center" vertical="center"/>
    </xf>
    <xf numFmtId="9" fontId="5" fillId="0" borderId="7" xfId="0" applyNumberFormat="1" applyFont="1" applyBorder="1" applyAlignment="1">
      <alignment horizontal="center" vertical="center"/>
    </xf>
    <xf numFmtId="166" fontId="5" fillId="0" borderId="0" xfId="0" applyNumberFormat="1" applyFont="1"/>
    <xf numFmtId="165" fontId="0" fillId="0" borderId="0" xfId="0" applyNumberFormat="1" applyAlignment="1">
      <alignment horizontal="center" vertical="center"/>
    </xf>
    <xf numFmtId="0" fontId="1" fillId="79" borderId="82" xfId="0" applyFont="1" applyFill="1" applyBorder="1" applyAlignment="1">
      <alignment horizontal="center" vertical="center"/>
    </xf>
    <xf numFmtId="0" fontId="88" fillId="0" borderId="83" xfId="0" applyFont="1" applyBorder="1" applyAlignment="1" applyProtection="1">
      <alignment horizontal="center" vertical="center"/>
      <protection locked="0"/>
    </xf>
    <xf numFmtId="0" fontId="1" fillId="0" borderId="83" xfId="0" applyFont="1" applyBorder="1" applyAlignment="1">
      <alignment horizontal="center"/>
    </xf>
    <xf numFmtId="0" fontId="89" fillId="0" borderId="83" xfId="0" applyFont="1" applyBorder="1" applyAlignment="1" applyProtection="1">
      <alignment horizontal="center" vertical="center" wrapText="1"/>
      <protection locked="0"/>
    </xf>
    <xf numFmtId="0" fontId="5" fillId="0" borderId="85" xfId="0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65" fontId="5" fillId="0" borderId="9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83" xfId="0" applyBorder="1" applyAlignment="1" applyProtection="1">
      <alignment horizontal="center" vertical="center"/>
      <protection locked="0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71" borderId="67" xfId="0" applyFill="1" applyBorder="1" applyAlignment="1">
      <alignment horizontal="center"/>
    </xf>
    <xf numFmtId="0" fontId="0" fillId="71" borderId="68" xfId="0" applyFill="1" applyBorder="1" applyAlignment="1">
      <alignment horizontal="center"/>
    </xf>
    <xf numFmtId="0" fontId="0" fillId="71" borderId="21" xfId="0" applyFill="1" applyBorder="1" applyAlignment="1">
      <alignment horizontal="center"/>
    </xf>
    <xf numFmtId="0" fontId="0" fillId="71" borderId="7" xfId="0" applyFill="1" applyBorder="1" applyAlignment="1">
      <alignment horizontal="center" vertical="center"/>
    </xf>
    <xf numFmtId="0" fontId="0" fillId="71" borderId="11" xfId="0" applyFill="1" applyBorder="1" applyAlignment="1">
      <alignment horizontal="center" vertical="center"/>
    </xf>
    <xf numFmtId="0" fontId="0" fillId="8" borderId="67" xfId="0" applyFill="1" applyBorder="1" applyAlignment="1">
      <alignment horizontal="center"/>
    </xf>
    <xf numFmtId="0" fontId="0" fillId="8" borderId="68" xfId="0" applyFill="1" applyBorder="1" applyAlignment="1">
      <alignment horizontal="center"/>
    </xf>
    <xf numFmtId="0" fontId="0" fillId="8" borderId="21" xfId="0" applyFill="1" applyBorder="1" applyAlignment="1">
      <alignment horizontal="center"/>
    </xf>
    <xf numFmtId="9" fontId="69" fillId="74" borderId="49" xfId="4" applyFont="1" applyFill="1" applyBorder="1" applyAlignment="1">
      <alignment horizontal="center" vertical="center"/>
    </xf>
    <xf numFmtId="9" fontId="69" fillId="74" borderId="58" xfId="4" applyFont="1" applyFill="1" applyBorder="1" applyAlignment="1">
      <alignment horizontal="center" vertical="center"/>
    </xf>
    <xf numFmtId="9" fontId="69" fillId="74" borderId="52" xfId="4" applyFont="1" applyFill="1" applyBorder="1" applyAlignment="1">
      <alignment horizontal="center" vertical="center"/>
    </xf>
    <xf numFmtId="4" fontId="70" fillId="74" borderId="49" xfId="0" applyNumberFormat="1" applyFont="1" applyFill="1" applyBorder="1" applyAlignment="1">
      <alignment horizontal="center" vertical="center" wrapText="1"/>
    </xf>
    <xf numFmtId="4" fontId="70" fillId="74" borderId="58" xfId="0" applyNumberFormat="1" applyFont="1" applyFill="1" applyBorder="1" applyAlignment="1">
      <alignment horizontal="center" vertical="center" wrapText="1"/>
    </xf>
    <xf numFmtId="4" fontId="70" fillId="74" borderId="52" xfId="0" applyNumberFormat="1" applyFont="1" applyFill="1" applyBorder="1" applyAlignment="1">
      <alignment horizontal="center" vertical="center" wrapText="1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68" fillId="4" borderId="57" xfId="0" applyFont="1" applyFill="1" applyBorder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7" xfId="0" applyFont="1" applyFill="1" applyBorder="1" applyAlignment="1" applyProtection="1">
      <alignment horizontal="center" vertical="center"/>
      <protection locked="0"/>
    </xf>
    <xf numFmtId="0" fontId="72" fillId="4" borderId="59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7" xfId="0" applyFont="1" applyFill="1" applyBorder="1" applyAlignment="1" applyProtection="1">
      <alignment horizontal="center" vertical="center" wrapText="1"/>
      <protection locked="0"/>
    </xf>
    <xf numFmtId="0" fontId="72" fillId="4" borderId="59" xfId="0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72" fillId="4" borderId="57" xfId="0" applyNumberFormat="1" applyFont="1" applyFill="1" applyBorder="1" applyAlignment="1" applyProtection="1">
      <alignment horizontal="center" vertical="center"/>
      <protection locked="0"/>
    </xf>
    <xf numFmtId="14" fontId="72" fillId="4" borderId="59" xfId="0" applyNumberFormat="1" applyFont="1" applyFill="1" applyBorder="1" applyAlignment="1" applyProtection="1">
      <alignment horizontal="center" vertical="center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7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9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14" fontId="72" fillId="0" borderId="57" xfId="0" applyNumberFormat="1" applyFont="1" applyBorder="1" applyAlignment="1" applyProtection="1">
      <alignment horizontal="center" vertical="center" wrapText="1"/>
      <protection locked="0"/>
    </xf>
    <xf numFmtId="14" fontId="72" fillId="0" borderId="59" xfId="0" applyNumberFormat="1" applyFont="1" applyBorder="1" applyAlignment="1" applyProtection="1">
      <alignment horizontal="center" vertical="center" wrapText="1"/>
      <protection locked="0"/>
    </xf>
    <xf numFmtId="0" fontId="72" fillId="71" borderId="56" xfId="0" applyFont="1" applyFill="1" applyBorder="1" applyAlignment="1">
      <alignment horizontal="center" vertical="center"/>
    </xf>
    <xf numFmtId="0" fontId="72" fillId="71" borderId="59" xfId="0" applyFont="1" applyFill="1" applyBorder="1" applyAlignment="1">
      <alignment horizontal="center" vertical="center"/>
    </xf>
    <xf numFmtId="0" fontId="73" fillId="8" borderId="20" xfId="0" applyFont="1" applyFill="1" applyBorder="1" applyAlignment="1">
      <alignment horizontal="center" vertical="center"/>
    </xf>
    <xf numFmtId="0" fontId="73" fillId="8" borderId="65" xfId="0" applyFont="1" applyFill="1" applyBorder="1" applyAlignment="1">
      <alignment horizontal="center" vertical="center"/>
    </xf>
    <xf numFmtId="0" fontId="73" fillId="8" borderId="55" xfId="0" applyFont="1" applyFill="1" applyBorder="1" applyAlignment="1">
      <alignment horizontal="center" vertical="center"/>
    </xf>
    <xf numFmtId="0" fontId="74" fillId="6" borderId="20" xfId="0" applyFont="1" applyFill="1" applyBorder="1" applyAlignment="1">
      <alignment horizontal="center" vertical="center"/>
    </xf>
    <xf numFmtId="0" fontId="74" fillId="6" borderId="65" xfId="0" applyFont="1" applyFill="1" applyBorder="1" applyAlignment="1">
      <alignment horizontal="center" vertical="center"/>
    </xf>
    <xf numFmtId="0" fontId="74" fillId="6" borderId="55" xfId="0" applyFont="1" applyFill="1" applyBorder="1" applyAlignment="1">
      <alignment horizontal="center" vertical="center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81" fillId="0" borderId="57" xfId="0" applyNumberFormat="1" applyFont="1" applyBorder="1" applyAlignment="1" applyProtection="1">
      <alignment horizontal="center" vertical="center" wrapText="1"/>
      <protection locked="0"/>
    </xf>
    <xf numFmtId="14" fontId="81" fillId="0" borderId="59" xfId="0" applyNumberFormat="1" applyFont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7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9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7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9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14" fontId="77" fillId="68" borderId="52" xfId="0" applyNumberFormat="1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0" fillId="4" borderId="50" xfId="0" applyFont="1" applyFill="1" applyBorder="1" applyAlignment="1" applyProtection="1">
      <alignment horizontal="center" vertical="center"/>
      <protection locked="0"/>
    </xf>
    <xf numFmtId="0" fontId="60" fillId="4" borderId="51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1" fillId="9" borderId="51" xfId="0" applyFont="1" applyFill="1" applyBorder="1" applyAlignment="1" applyProtection="1">
      <alignment horizontal="center" vertical="center"/>
      <protection locked="0"/>
    </xf>
    <xf numFmtId="0" fontId="61" fillId="9" borderId="52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0" fontId="62" fillId="9" borderId="52" xfId="0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7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9" xfId="0" applyNumberFormat="1" applyFont="1" applyFill="1" applyBorder="1" applyAlignment="1" applyProtection="1">
      <alignment horizontal="center" vertical="center" wrapText="1"/>
      <protection locked="0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51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6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</border>
    </dxf>
    <dxf>
      <numFmt numFmtId="166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50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23.953800000000001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12.644400000000001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96.187200000000004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5.877399999999998</c:v>
                </c:pt>
                <c:pt idx="1">
                  <c:v>3.5999999999999921E-3</c:v>
                </c:pt>
                <c:pt idx="2">
                  <c:v>5.5100999999999996</c:v>
                </c:pt>
                <c:pt idx="3">
                  <c:v>10.175599999999999</c:v>
                </c:pt>
                <c:pt idx="4">
                  <c:v>7.6869000000000014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29.253599999999999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18.076400000000003</c:v>
                </c:pt>
                <c:pt idx="1">
                  <c:v>0.14000000000000001</c:v>
                </c:pt>
                <c:pt idx="2">
                  <c:v>3.9137000000000004</c:v>
                </c:pt>
                <c:pt idx="3">
                  <c:v>2.8460000000000001</c:v>
                </c:pt>
                <c:pt idx="4">
                  <c:v>4.9574999999999996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66.933600000000013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13.876000000000001</c:v>
                </c:pt>
                <c:pt idx="1">
                  <c:v>0</c:v>
                </c:pt>
                <c:pt idx="2">
                  <c:v>3.1</c:v>
                </c:pt>
                <c:pt idx="3">
                  <c:v>5.8249999999999993</c:v>
                </c:pt>
                <c:pt idx="4">
                  <c:v>9.6000999999999994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64.571100000000001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9.6777999999999995</c:v>
                </c:pt>
                <c:pt idx="1">
                  <c:v>0.14000000000000001</c:v>
                </c:pt>
                <c:pt idx="2">
                  <c:v>6.3538000000000006</c:v>
                </c:pt>
                <c:pt idx="3">
                  <c:v>7.2016000000000009</c:v>
                </c:pt>
                <c:pt idx="4">
                  <c:v>3.0447000000000015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31.247900000000005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BD4081" totalsRowShown="0" headerRowDxfId="149" tableBorderDxfId="148">
  <autoFilter ref="A1:BD4081" xr:uid="{00000000-000C-0000-FFFF-FFFF00000000}">
    <filterColumn colId="11">
      <filters>
        <filter val="P-898"/>
      </filters>
    </filterColumn>
  </autoFilter>
  <tableColumns count="56">
    <tableColumn id="1" xr3:uid="{00000000-0010-0000-0000-000001000000}" name="DESENHO_x000a_MDE" dataDxfId="147"/>
    <tableColumn id="43" xr3:uid="{56981E1B-CD3E-434D-AB02-C5F83A6F3E43}" name="DESENHO_x000a_CLIENTE" dataDxfId="146"/>
    <tableColumn id="2" xr3:uid="{00000000-0010-0000-0000-000002000000}" name="QTE" dataDxfId="145"/>
    <tableColumn id="3" xr3:uid="{00000000-0010-0000-0000-000003000000}" name="DESCRIÇÃO" dataDxfId="144"/>
    <tableColumn id="41" xr3:uid="{00000000-0010-0000-0000-000029000000}" name="COD.MDE" dataDxfId="143"/>
    <tableColumn id="40" xr3:uid="{00000000-0010-0000-0000-000028000000}" name="REMESSA" dataDxfId="142"/>
    <tableColumn id="4" xr3:uid="{00000000-0010-0000-0000-000004000000}" name="PESO UNI" dataDxfId="141"/>
    <tableColumn id="5" xr3:uid="{00000000-0010-0000-0000-000005000000}" name="PESO TOTAL" dataDxfId="140"/>
    <tableColumn id="6" xr3:uid="{00000000-0010-0000-0000-000006000000}" name="Revisão" dataDxfId="139"/>
    <tableColumn id="7" xr3:uid="{00000000-0010-0000-0000-000007000000}" name="TAG" dataDxfId="138"/>
    <tableColumn id="38" xr3:uid="{00000000-0010-0000-0000-000026000000}" name="PRODUTO" dataDxfId="137"/>
    <tableColumn id="8" xr3:uid="{00000000-0010-0000-0000-000008000000}" name="PEDIDO" dataDxfId="136"/>
    <tableColumn id="9" xr3:uid="{00000000-0010-0000-0000-000009000000}" name="Engenharia" dataDxfId="135"/>
    <tableColumn id="10" xr3:uid="{00000000-0010-0000-0000-00000A000000}" name="FORNECEDOR" dataDxfId="134"/>
    <tableColumn id="11" xr3:uid="{00000000-0010-0000-0000-00000B000000}" name="QTDE/ Fabricação" dataDxfId="133"/>
    <tableColumn id="12" xr3:uid="{00000000-0010-0000-0000-00000C000000}" name="DATA/Fabricação" dataDxfId="132"/>
    <tableColumn id="13" xr3:uid="{00000000-0010-0000-0000-00000D000000}" name="SALDO PENDENTE/Fabricação" dataDxfId="131"/>
    <tableColumn id="14" xr3:uid="{00000000-0010-0000-0000-00000E000000}" name="EVOLUÇÃO PRETO / Fabricação_x000a_(kg)" dataDxfId="130"/>
    <tableColumn id="15" xr3:uid="{00000000-0010-0000-0000-00000F000000}" name="PRONTO ACABADO kg" dataDxfId="129">
      <calculatedColumnFormula>IFERROR(H2*AG2,"")</calculatedColumnFormula>
    </tableColumn>
    <tableColumn id="16" xr3:uid="{00000000-0010-0000-0000-000010000000}" name="Pendencia  / Fabricação_x000a_EM KG" dataDxfId="128"/>
    <tableColumn id="17" xr3:uid="{00000000-0010-0000-0000-000011000000}" name="QIANTIDADE EXPEDIDA" dataDxfId="127"/>
    <tableColumn id="18" xr3:uid="{00000000-0010-0000-0000-000012000000}" name="ROMANEIO " dataDxfId="126"/>
    <tableColumn id="19" xr3:uid="{00000000-0010-0000-0000-000013000000}" name="DATA EXPEDIÇÃO" dataDxfId="125"/>
    <tableColumn id="20" xr3:uid="{00000000-0010-0000-0000-000014000000}" name="Peso Expedido" dataDxfId="124"/>
    <tableColumn id="21" xr3:uid="{00000000-0010-0000-0000-000015000000}" name="QUANTIDADE PENDENTE/Expedição" dataDxfId="123"/>
    <tableColumn id="22" xr3:uid="{00000000-0010-0000-0000-000016000000}" name="PESO PENDENTE/Expedição" dataDxfId="122"/>
    <tableColumn id="23" xr3:uid="{00000000-0010-0000-0000-000017000000}" name="MATÉRIA PRIMA" dataDxfId="121"/>
    <tableColumn id="24" xr3:uid="{00000000-0010-0000-0000-000018000000}" name="RELATORIO" dataDxfId="120"/>
    <tableColumn id="25" xr3:uid="{00000000-0010-0000-0000-000019000000}" name="PREPARAÇÃO " dataDxfId="119"/>
    <tableColumn id="26" xr3:uid="{00000000-0010-0000-0000-00001A000000}" name="CALDEIRARIA" dataDxfId="118"/>
    <tableColumn id="27" xr3:uid="{00000000-0010-0000-0000-00001B000000}" name="SOLDA" dataDxfId="117"/>
    <tableColumn id="28" xr3:uid="{00000000-0010-0000-0000-00001C000000}" name="ACABAMENTO" dataDxfId="116"/>
    <tableColumn id="29" xr3:uid="{00000000-0010-0000-0000-00001D000000}" name="PRONTO ACABADO" dataDxfId="115"/>
    <tableColumn id="30" xr3:uid="{00000000-0010-0000-0000-00001E000000}" name="EXPEDIÇÃO " dataDxfId="114"/>
    <tableColumn id="31" xr3:uid="{00000000-0010-0000-0000-00001F000000}" name="FINALIZADO " dataDxfId="113"/>
    <tableColumn id="32" xr3:uid="{00000000-0010-0000-0000-000020000000}" name="Coluna1" dataDxfId="112"/>
    <tableColumn id="33" xr3:uid="{00000000-0010-0000-0000-000021000000}" name="Coluna2" dataDxfId="111"/>
    <tableColumn id="34" xr3:uid="{00000000-0010-0000-0000-000022000000}" name="Coluna3" dataDxfId="110"/>
    <tableColumn id="35" xr3:uid="{00000000-0010-0000-0000-000023000000}" name="Coluna4" dataDxfId="109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108"/>
    <tableColumn id="42" xr3:uid="{44772FB5-94B9-4683-9D51-42A525419432}" name="Colunas7" dataDxfId="107"/>
    <tableColumn id="45" xr3:uid="{E2F2AC2E-3348-4B50-9C67-377E73C6846C}" name="PESO _x000a_MATERIA_x000a_PRIMA" dataDxfId="106"/>
    <tableColumn id="46" xr3:uid="{7F200D62-45D3-4C0A-A6BF-F082F31E1CA9}" name="PESO _x000a_PREPARADO" dataDxfId="105"/>
    <tableColumn id="47" xr3:uid="{607C31B7-6B7A-4CDB-AEA5-896F2C59051A}" name="PESO _x000a_MONTAGEM" dataDxfId="104"/>
    <tableColumn id="48" xr3:uid="{5D678C8C-2C8C-46FE-A756-6DC7F2813E0B}" name="PESO SOLDA" dataDxfId="103"/>
    <tableColumn id="49" xr3:uid="{536BCF4E-BBE7-4227-9755-218F95B0009F}" name="PESO _x000a_ACABAMENTO " dataDxfId="102"/>
    <tableColumn id="50" xr3:uid="{4BB92523-389B-4576-8083-B4818682AF1B}" name="PESO _x000a_JATO/PINTURA" dataDxfId="101"/>
    <tableColumn id="51" xr3:uid="{9EB2C572-0A0D-45B8-90AC-58EA86F064F5}" name="PESO_x000a_EXPEDIDO" dataDxfId="100"/>
    <tableColumn id="44" xr3:uid="{7DBCA215-A831-41EC-8668-4217050D7CEF}" name="Coluna5" dataDxfId="99"/>
    <tableColumn id="52" xr3:uid="{0F1E3E30-ACD2-41A7-9FEB-CFC4141C720F}" name="PRONTO NO PRETO" dataDxfId="98"/>
    <tableColumn id="53" xr3:uid="{7B42991E-C57D-449B-9CA4-FF51ED3B7EE1}" name="PRONTO ACABADO3" dataDxfId="97"/>
    <tableColumn id="54" xr3:uid="{B185D57F-2904-41B4-A913-414AD30553DC}" name="PESO EXPEDIDO2" dataDxfId="96"/>
    <tableColumn id="55" xr3:uid="{216FC5C0-1E81-4ACF-B1FE-D38AAA1F26E6}" name="PRONTO ACABADO2" dataDxfId="95"/>
    <tableColumn id="57" xr3:uid="{58807113-78D0-4422-B88A-8E66792B9681}" name="Coluna7" dataDxfId="94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14" totalsRowShown="0" headerRowDxfId="93" headerRowBorderDxfId="92" tableBorderDxfId="91" totalsRowBorderDxfId="90">
  <autoFilter ref="A1:F14" xr:uid="{9E04BDB3-7991-400D-A075-6EF4E207F167}"/>
  <tableColumns count="6">
    <tableColumn id="1" xr3:uid="{0986BF72-EBA9-4CAA-A22C-20021A2F0193}" name="PEDIDO" dataDxfId="89"/>
    <tableColumn id="2" xr3:uid="{1E29E510-3230-4D4A-9101-BF1603DA1959}" name="EQUIPAMENTO" dataDxfId="88"/>
    <tableColumn id="3" xr3:uid="{27EA8246-98FE-4DF0-AB4F-2563340E3A33}" name="DATA PREVISTA " dataDxfId="87"/>
    <tableColumn id="4" xr3:uid="{178705E0-20E1-4EA8-BD6A-04EDA09B960F}" name="DATA REPROGRAMADA" dataDxfId="86"/>
    <tableColumn id="5" xr3:uid="{D69E8AE6-FCF7-4D70-8443-DFF41092DBA5}" name="Observação" dataDxfId="85"/>
    <tableColumn id="6" xr3:uid="{7ED96CF2-6F65-4A02-A0B9-FFDE23E894EB}" name="CLIENTE" dataDxfId="84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83">
  <autoFilter ref="D3:R395" xr:uid="{D635AFD0-01A4-4F4C-B4BB-2C0A84AFA373}"/>
  <tableColumns count="15">
    <tableColumn id="1" xr3:uid="{71019319-E348-41C4-90A8-BD800AFA385A}" name="TAG" dataDxfId="82"/>
    <tableColumn id="2" xr3:uid="{6205B1F5-4B96-401E-A8F0-D0B582A87E91}" name="PEDIDO" dataDxfId="81">
      <calculatedColumnFormula>VLOOKUP(Tabela2[[#This Row],[TAG]],MICRO!J:L,3,0)</calculatedColumnFormula>
    </tableColumn>
    <tableColumn id="3" xr3:uid="{EBC41BBB-459B-4DB5-8152-2C7C2C7ADFAA}" name="FORNECEDOR" dataDxfId="80" dataCellStyle="Normal 2"/>
    <tableColumn id="4" xr3:uid="{EE719B42-3B82-4AC6-AB4D-66A5AF76AAFC}" name="RECEBIDO ENGENHARIA (kg)" dataDxfId="79">
      <calculatedColumnFormula>SUMIF(MICRO!AP:AP,O:O,MICRO!H:H)</calculatedColumnFormula>
    </tableColumn>
    <tableColumn id="5" xr3:uid="{F8EF71F0-2467-40E6-8596-0C50AE8B2E56}" name="EM AVANÇO NO PRETO (kg)" dataDxfId="78">
      <calculatedColumnFormula>SUMIF(MICRO!AP:AP,O:O,MICRO!R:R)</calculatedColumnFormula>
    </tableColumn>
    <tableColumn id="6" xr3:uid="{70FA8036-1726-409E-865E-BBD68DD0CF2B}" name="Pendencia  / Fabricação_x000a_EM KG _x000a_(Kg)" dataDxfId="77">
      <calculatedColumnFormula>SUMIF(MICRO!AP:AP,O:O,MICRO!T:T)</calculatedColumnFormula>
    </tableColumn>
    <tableColumn id="7" xr3:uid="{2EDBF5C8-B6A0-4234-9B37-F4D245CBE335}" name="EVOLUÇÃO %" dataDxfId="76">
      <calculatedColumnFormula>IF(G4 = 0,0,H4/G4)</calculatedColumnFormula>
    </tableColumn>
    <tableColumn id="8" xr3:uid="{981D372E-5C81-43AA-82CF-C526D0CD7BC5}" name="PESO EXPEDIDO" dataDxfId="75">
      <calculatedColumnFormula>SUMIF(MICRO!AP:AP,O:O,MICRO!X:X)</calculatedColumnFormula>
    </tableColumn>
    <tableColumn id="9" xr3:uid="{9581E1B5-4976-4A66-B050-5EDFF64499FF}" name="% EXPEDIDO" dataDxfId="74">
      <calculatedColumnFormula>IF(G4&lt;&gt;0,SUM(K4/G4*1),"0%")</calculatedColumnFormula>
    </tableColumn>
    <tableColumn id="10" xr3:uid="{5A0DEF47-FBD5-46D6-A019-DB5E3CF46E5B}" name="PESO PENDENTE4" dataDxfId="73">
      <calculatedColumnFormula>G4-K4</calculatedColumnFormula>
    </tableColumn>
    <tableColumn id="11" xr3:uid="{AD13F8E0-0652-4176-B922-E74BEC175E7A}" name="Coluna1" dataDxfId="72">
      <calculatedColumnFormula>E4&amp;F4</calculatedColumnFormula>
    </tableColumn>
    <tableColumn id="12" xr3:uid="{9AB5E2D8-1AD6-4B63-A9ED-66372E94A48F}" name="Coluna2" dataDxfId="71">
      <calculatedColumnFormula>D4&amp;E4&amp;F4</calculatedColumnFormula>
    </tableColumn>
    <tableColumn id="13" xr3:uid="{ED15B1A8-5672-4E4D-9246-3BC797332C64}" name="PRONTO NO PRETO" dataDxfId="70">
      <calculatedColumnFormula>SUMIF(MICRO!AP:AP,O4,MICRO!AZ:AZ)</calculatedColumnFormula>
    </tableColumn>
    <tableColumn id="14" xr3:uid="{986427E9-0E8F-46D1-987F-01DBA908B397}" name="PRONTO ACABADO" dataDxfId="69">
      <calculatedColumnFormula>SUMIF(MICRO!AP:AP,O4,MICRO!BA:BA)</calculatedColumnFormula>
    </tableColumn>
    <tableColumn id="15" xr3:uid="{4361E9F4-014E-4677-9D4A-8DBAE707BA31}" name="PESO EXPEDIDO2" dataDxfId="68">
      <calculatedColumnFormula>SUMIF(MICRO!AP:AP,O:O,MICRO!BB:BB)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H14" sqref="H14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6" bestFit="1" customWidth="1"/>
    <col min="11" max="11" width="13.28515625" bestFit="1" customWidth="1"/>
  </cols>
  <sheetData>
    <row r="1" spans="1:11" x14ac:dyDescent="0.25">
      <c r="A1" s="252" t="s">
        <v>334</v>
      </c>
      <c r="B1" s="254" t="s">
        <v>898</v>
      </c>
      <c r="C1" s="255"/>
      <c r="D1" s="255"/>
      <c r="E1" s="255"/>
      <c r="F1" s="255"/>
      <c r="G1" s="256"/>
      <c r="H1" s="249" t="s">
        <v>339</v>
      </c>
      <c r="I1" s="250"/>
      <c r="J1" s="250"/>
      <c r="K1" s="251"/>
    </row>
    <row r="2" spans="1:11" x14ac:dyDescent="0.25">
      <c r="A2" s="253"/>
      <c r="B2" s="188" t="s">
        <v>31</v>
      </c>
      <c r="C2" s="188" t="s">
        <v>32</v>
      </c>
      <c r="D2" s="188" t="s">
        <v>22</v>
      </c>
      <c r="E2" s="188" t="s">
        <v>23</v>
      </c>
      <c r="F2" s="188" t="s">
        <v>33</v>
      </c>
      <c r="G2" s="188" t="s">
        <v>52</v>
      </c>
      <c r="H2" s="189" t="s">
        <v>335</v>
      </c>
      <c r="I2" s="189" t="s">
        <v>54</v>
      </c>
      <c r="J2" s="189" t="s">
        <v>1030</v>
      </c>
      <c r="K2" s="189" t="s">
        <v>340</v>
      </c>
    </row>
    <row r="3" spans="1:11" x14ac:dyDescent="0.25">
      <c r="A3" s="114" t="s">
        <v>3038</v>
      </c>
      <c r="B3" s="114"/>
      <c r="C3" s="114"/>
      <c r="D3" s="114"/>
      <c r="E3" s="114"/>
      <c r="F3" s="114"/>
      <c r="G3" s="114"/>
      <c r="H3" s="114"/>
      <c r="I3" s="114"/>
      <c r="J3" s="114"/>
      <c r="K3" s="190"/>
    </row>
    <row r="4" spans="1:11" x14ac:dyDescent="0.25">
      <c r="A4" s="114" t="s">
        <v>3035</v>
      </c>
      <c r="B4" s="114"/>
      <c r="C4" s="114"/>
      <c r="D4" s="114"/>
      <c r="E4" s="114"/>
      <c r="F4" s="114"/>
      <c r="G4" s="114"/>
      <c r="H4" s="114"/>
      <c r="I4" s="114"/>
      <c r="J4" s="114"/>
      <c r="K4" s="190"/>
    </row>
    <row r="5" spans="1:11" x14ac:dyDescent="0.25">
      <c r="A5" s="246"/>
      <c r="B5" s="247"/>
      <c r="C5" s="247"/>
      <c r="D5" s="247"/>
      <c r="E5" s="247"/>
      <c r="F5" s="247"/>
      <c r="G5" s="247"/>
      <c r="H5" s="247"/>
      <c r="I5" s="247"/>
      <c r="J5" s="247"/>
      <c r="K5" s="248"/>
    </row>
    <row r="6" spans="1:11" x14ac:dyDescent="0.25">
      <c r="A6" s="114" t="s">
        <v>3037</v>
      </c>
      <c r="B6" s="114"/>
      <c r="C6" s="114"/>
      <c r="D6" s="114"/>
      <c r="E6" s="114"/>
      <c r="F6" s="114"/>
      <c r="G6" s="114"/>
      <c r="H6" s="114"/>
      <c r="I6" s="114"/>
      <c r="J6" s="114"/>
      <c r="K6" s="190"/>
    </row>
    <row r="7" spans="1:11" x14ac:dyDescent="0.25">
      <c r="A7" s="114" t="s">
        <v>323</v>
      </c>
      <c r="B7" s="114"/>
      <c r="C7" s="114"/>
      <c r="D7" s="114"/>
      <c r="E7" s="114"/>
      <c r="F7" s="114"/>
      <c r="G7" s="114"/>
      <c r="H7" s="114"/>
      <c r="I7" s="114"/>
      <c r="J7" s="114"/>
      <c r="K7" s="190"/>
    </row>
    <row r="8" spans="1:11" x14ac:dyDescent="0.25">
      <c r="A8" s="114" t="s">
        <v>3036</v>
      </c>
      <c r="B8" s="114"/>
      <c r="C8" s="114"/>
      <c r="D8" s="114"/>
      <c r="E8" s="114"/>
      <c r="F8" s="114"/>
      <c r="G8" s="114"/>
      <c r="H8" s="114"/>
      <c r="I8" s="114"/>
      <c r="J8" s="114"/>
      <c r="K8" s="190"/>
    </row>
    <row r="9" spans="1:11" x14ac:dyDescent="0.25">
      <c r="A9" s="191" t="s">
        <v>341</v>
      </c>
      <c r="B9" s="191">
        <v>25</v>
      </c>
      <c r="C9" s="191">
        <v>10</v>
      </c>
      <c r="D9" s="191">
        <v>15</v>
      </c>
      <c r="E9" s="191">
        <v>8</v>
      </c>
      <c r="F9" s="191">
        <v>5</v>
      </c>
      <c r="G9" s="191">
        <v>15</v>
      </c>
      <c r="H9" s="191">
        <v>40</v>
      </c>
      <c r="I9" s="191">
        <v>0</v>
      </c>
      <c r="J9" s="191">
        <v>0</v>
      </c>
      <c r="K9" s="191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XEU4081"/>
  <sheetViews>
    <sheetView showGridLines="0" tabSelected="1" zoomScale="70" zoomScaleNormal="70" workbookViewId="0">
      <pane ySplit="1" topLeftCell="A455" activePane="bottomLeft" state="frozen"/>
      <selection pane="bottomLeft" activeCell="V4089" sqref="V4089"/>
    </sheetView>
  </sheetViews>
  <sheetFormatPr defaultColWidth="9.140625" defaultRowHeight="15.75" customHeight="1" x14ac:dyDescent="0.25"/>
  <cols>
    <col min="1" max="1" width="24.42578125" style="32" customWidth="1"/>
    <col min="2" max="2" width="35" style="43" customWidth="1"/>
    <col min="3" max="3" width="19.42578125" style="32" customWidth="1"/>
    <col min="4" max="4" width="84.7109375" style="33" customWidth="1"/>
    <col min="5" max="5" width="20.140625" style="32" bestFit="1" customWidth="1"/>
    <col min="6" max="6" width="14.5703125" style="32" customWidth="1"/>
    <col min="7" max="7" width="14.7109375" style="33" customWidth="1"/>
    <col min="8" max="8" width="16.7109375" style="42" customWidth="1"/>
    <col min="9" max="9" width="15.85546875" style="34" customWidth="1"/>
    <col min="10" max="10" width="18.7109375" style="35" customWidth="1"/>
    <col min="11" max="11" width="16.42578125" style="35" customWidth="1"/>
    <col min="12" max="12" width="11.7109375" style="35" customWidth="1"/>
    <col min="13" max="13" width="23" style="36" customWidth="1"/>
    <col min="14" max="14" width="24.42578125" style="34" customWidth="1"/>
    <col min="15" max="15" width="11.42578125" style="37" hidden="1" customWidth="1"/>
    <col min="16" max="16" width="13" style="38" hidden="1" customWidth="1"/>
    <col min="17" max="17" width="11.42578125" style="37" customWidth="1"/>
    <col min="18" max="20" width="15.28515625" style="39" customWidth="1"/>
    <col min="21" max="21" width="12.85546875" style="37" customWidth="1"/>
    <col min="22" max="22" width="10.28515625" style="37" customWidth="1"/>
    <col min="23" max="23" width="26.7109375" style="37" customWidth="1"/>
    <col min="24" max="24" width="12.42578125" style="37" customWidth="1"/>
    <col min="25" max="25" width="15.28515625" style="37" customWidth="1"/>
    <col min="26" max="26" width="11.42578125" style="39" customWidth="1"/>
    <col min="27" max="27" width="11.42578125" style="37" customWidth="1"/>
    <col min="28" max="28" width="10.140625" style="37" customWidth="1"/>
    <col min="29" max="29" width="12.85546875" style="37" bestFit="1" customWidth="1"/>
    <col min="30" max="30" width="10.28515625" style="37" bestFit="1" customWidth="1"/>
    <col min="31" max="31" width="8.28515625" style="37" customWidth="1"/>
    <col min="32" max="32" width="12.85546875" style="37" customWidth="1"/>
    <col min="33" max="33" width="12.85546875" style="37" bestFit="1" customWidth="1"/>
    <col min="34" max="34" width="14.28515625" style="37" bestFit="1" customWidth="1"/>
    <col min="35" max="35" width="8.28515625" style="37" customWidth="1"/>
    <col min="36" max="36" width="17.28515625" style="35" hidden="1" customWidth="1"/>
    <col min="37" max="39" width="17.7109375" style="35" hidden="1" customWidth="1"/>
    <col min="40" max="40" width="9.5703125" style="35" hidden="1" customWidth="1"/>
    <col min="41" max="41" width="32.5703125" style="35" hidden="1" customWidth="1"/>
    <col min="42" max="42" width="37.42578125" style="35" hidden="1" customWidth="1"/>
    <col min="43" max="43" width="31" style="35" hidden="1" customWidth="1"/>
    <col min="44" max="50" width="11.42578125" style="37" hidden="1" customWidth="1"/>
    <col min="51" max="51" width="27.7109375" style="35" hidden="1" customWidth="1"/>
    <col min="52" max="55" width="9.140625" style="35" hidden="1" customWidth="1"/>
    <col min="56" max="56" width="21.42578125" style="35" hidden="1" customWidth="1"/>
    <col min="57" max="16384" width="9.140625" style="35"/>
  </cols>
  <sheetData>
    <row r="1" spans="1:56" s="2" customFormat="1" ht="100.5" customHeight="1" thickBot="1" x14ac:dyDescent="0.3">
      <c r="A1" s="45" t="s">
        <v>35</v>
      </c>
      <c r="B1" s="45" t="s">
        <v>34</v>
      </c>
      <c r="C1" s="45" t="s">
        <v>0</v>
      </c>
      <c r="D1" s="45" t="s">
        <v>1</v>
      </c>
      <c r="E1" s="47" t="s">
        <v>238</v>
      </c>
      <c r="F1" s="45" t="s">
        <v>26</v>
      </c>
      <c r="G1" s="45" t="s">
        <v>3</v>
      </c>
      <c r="H1" s="45" t="s">
        <v>4</v>
      </c>
      <c r="I1" s="45" t="s">
        <v>12</v>
      </c>
      <c r="J1" s="45" t="s">
        <v>5</v>
      </c>
      <c r="K1" s="45" t="s">
        <v>55</v>
      </c>
      <c r="L1" s="45" t="s">
        <v>50</v>
      </c>
      <c r="M1" s="45" t="s">
        <v>7</v>
      </c>
      <c r="N1" s="45" t="s">
        <v>56</v>
      </c>
      <c r="O1" s="180" t="s">
        <v>57</v>
      </c>
      <c r="P1" s="4" t="s">
        <v>58</v>
      </c>
      <c r="Q1" s="4" t="s">
        <v>59</v>
      </c>
      <c r="R1" s="4" t="s">
        <v>60</v>
      </c>
      <c r="S1" s="4" t="s">
        <v>4334</v>
      </c>
      <c r="T1" s="16" t="s">
        <v>61</v>
      </c>
      <c r="U1" s="176" t="s">
        <v>8</v>
      </c>
      <c r="V1" s="177" t="s">
        <v>9</v>
      </c>
      <c r="W1" s="177" t="s">
        <v>44</v>
      </c>
      <c r="X1" s="177" t="s">
        <v>25</v>
      </c>
      <c r="Y1" s="178" t="s">
        <v>62</v>
      </c>
      <c r="Z1" s="179" t="s">
        <v>63</v>
      </c>
      <c r="AA1" s="181" t="s">
        <v>3006</v>
      </c>
      <c r="AB1" s="182" t="s">
        <v>10</v>
      </c>
      <c r="AC1" s="3" t="s">
        <v>3007</v>
      </c>
      <c r="AD1" s="3" t="s">
        <v>3008</v>
      </c>
      <c r="AE1" s="3" t="s">
        <v>3009</v>
      </c>
      <c r="AF1" s="3" t="s">
        <v>3168</v>
      </c>
      <c r="AG1" s="3" t="s">
        <v>3037</v>
      </c>
      <c r="AH1" s="3" t="s">
        <v>3010</v>
      </c>
      <c r="AI1" s="184" t="s">
        <v>3169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36</v>
      </c>
      <c r="AR1" s="31" t="s">
        <v>43</v>
      </c>
      <c r="AS1" s="26" t="s">
        <v>42</v>
      </c>
      <c r="AT1" s="26" t="s">
        <v>41</v>
      </c>
      <c r="AU1" s="25" t="s">
        <v>37</v>
      </c>
      <c r="AV1" s="26" t="s">
        <v>39</v>
      </c>
      <c r="AW1" s="26" t="s">
        <v>38</v>
      </c>
      <c r="AX1" s="30" t="s">
        <v>40</v>
      </c>
      <c r="AY1" s="2" t="s">
        <v>45</v>
      </c>
      <c r="AZ1" s="126" t="s">
        <v>829</v>
      </c>
      <c r="BA1" s="126" t="s">
        <v>4335</v>
      </c>
      <c r="BB1" s="126" t="s">
        <v>1029</v>
      </c>
      <c r="BC1" s="126" t="s">
        <v>3318</v>
      </c>
      <c r="BD1" s="2" t="s">
        <v>1876</v>
      </c>
    </row>
    <row r="2" spans="1:56" ht="15.75" hidden="1" customHeight="1" x14ac:dyDescent="0.25">
      <c r="A2" s="6" t="s">
        <v>2279</v>
      </c>
      <c r="B2" s="22"/>
      <c r="C2" s="7">
        <v>38</v>
      </c>
      <c r="D2" s="46" t="s">
        <v>2280</v>
      </c>
      <c r="E2" s="7">
        <v>3392</v>
      </c>
      <c r="F2" s="7">
        <v>8</v>
      </c>
      <c r="G2" s="24">
        <v>15.8</v>
      </c>
      <c r="H2" s="41">
        <f>Tabela1[[#This Row],[PESO UNI]]*Tabela1[[#This Row],[QTE]]</f>
        <v>600.4</v>
      </c>
      <c r="I2" s="7">
        <v>0</v>
      </c>
      <c r="J2" s="8" t="s">
        <v>2281</v>
      </c>
      <c r="K2" s="8" t="s">
        <v>33</v>
      </c>
      <c r="L2" s="9" t="s">
        <v>2076</v>
      </c>
      <c r="M2" s="10">
        <v>46100</v>
      </c>
      <c r="N2" s="8" t="s">
        <v>46</v>
      </c>
      <c r="O2" s="12"/>
      <c r="P2" s="13"/>
      <c r="Q2" s="14">
        <f>Tabela1[[#This Row],[QTDE/ Fabricação]]-Tabela1[[#This Row],[QTE]]</f>
        <v>-38</v>
      </c>
      <c r="R2" s="19">
        <f t="shared" ref="R2:R27" si="0">IFERROR(H2*((AA2*0.25)+(AC2*0.25)+(AD2*0.225)+(AE2*0.225)+(AF2*0.05)),"")</f>
        <v>600.4</v>
      </c>
      <c r="S2" s="19">
        <f>IFERROR(H2*AG2,"")</f>
        <v>600.4</v>
      </c>
      <c r="T2" s="20">
        <f t="shared" ref="T2:T27" si="1">IFERROR(S2-H2,"")</f>
        <v>0</v>
      </c>
      <c r="U2" s="17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52" si="2">U2-C2</f>
        <v>0</v>
      </c>
      <c r="Z2" s="21">
        <f>Tabela1[[#This Row],[PESO TOTAL]]-Tabela1[[#This Row],[Peso Expedido]]</f>
        <v>0</v>
      </c>
      <c r="AA2" s="18">
        <v>1</v>
      </c>
      <c r="AB2" s="40">
        <v>1</v>
      </c>
      <c r="AC2" s="40">
        <v>1</v>
      </c>
      <c r="AD2" s="40">
        <v>1</v>
      </c>
      <c r="AE2" s="40">
        <v>1</v>
      </c>
      <c r="AF2" s="40">
        <v>1</v>
      </c>
      <c r="AG2" s="40">
        <v>1</v>
      </c>
      <c r="AH2" s="40">
        <v>1</v>
      </c>
      <c r="AI2" s="40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3" t="str">
        <f>Tabela1[[#This Row],[PRODUTO]]&amp;Tabela1[[#This Row],[TAG]]</f>
        <v>BASES ROLETES1073-TC-006</v>
      </c>
      <c r="AR2" s="183">
        <f>Tabela1[[#This Row],[PESO TOTAL]]*Tabela1[[#This Row],[MATÉRIA PRIMA]]</f>
        <v>600.4</v>
      </c>
      <c r="AS2" s="28">
        <f>Tabela1[[#This Row],[PESO TOTAL]]*Tabela1[[#This Row],[PREPARAÇÃO ]]</f>
        <v>600.4</v>
      </c>
      <c r="AT2" s="28">
        <f>Tabela1[[#This Row],[PESO TOTAL]]*Tabela1[[#This Row],[CALDEIRARIA]]</f>
        <v>600.4</v>
      </c>
      <c r="AU2" s="28">
        <f>Tabela1[[#This Row],[PESO TOTAL]]*Tabela1[[#This Row],[SOLDA]]</f>
        <v>600.4</v>
      </c>
      <c r="AV2" s="28">
        <f>Tabela1[[#This Row],[PESO TOTAL]]*Tabela1[[#This Row],[ACABAMENTO]]</f>
        <v>600.4</v>
      </c>
      <c r="AW2" s="28">
        <f>Tabela1[[#This Row],[PESO TOTAL]]*Tabela1[[#This Row],[PRONTO ACABADO]]</f>
        <v>600.4</v>
      </c>
      <c r="AX2" s="28">
        <f>Tabela1[[#This Row],[PESO TOTAL]]*Tabela1[[#This Row],[EXPEDIÇÃO ]]</f>
        <v>600.4</v>
      </c>
      <c r="AY2" s="28" t="str">
        <f>Tabela1[[#This Row],[PEDIDO]]&amp;Tabela1[[#This Row],[PRODUTO]]</f>
        <v>P-188BASES ROLETES</v>
      </c>
      <c r="AZ2" s="44">
        <f>IF(AF2="",0,IF(ISTEXT(AF2),H2*VALUE(SUBSTITUTE(AF2,"%",""))/100,H2*AF2))-Tabela1[[#This Row],[PRONTO ACABADO2]]</f>
        <v>0</v>
      </c>
      <c r="BA2" s="44">
        <f>IF(AG2="",0,IF(ISTEXT(AG2),H2*VALUE(SUBSTITUTE(AG2,"%",""))/100,H2*AG2))-Tabela1[[#This Row],[PESO EXPEDIDO2]]</f>
        <v>0</v>
      </c>
      <c r="BB2" s="44">
        <f t="shared" ref="BB2:BB35" si="5">IF(AH2="",0,IF(ISTEXT(AH2),H2*VALUE(SUBSTITUTE(AH2,"%",""))/100,H2*AH2))</f>
        <v>600.4</v>
      </c>
      <c r="BC2" s="44">
        <f t="shared" ref="BC2:BC35" si="6">IF(AG2="",0,IF(ISTEXT(AG2),H2*VALUE(SUBSTITUTE(AG2,"%",""))/100,H2*AG2))</f>
        <v>600.4</v>
      </c>
      <c r="BD2" s="44"/>
    </row>
    <row r="3" spans="1:56" ht="15.75" hidden="1" customHeight="1" x14ac:dyDescent="0.25">
      <c r="A3" s="6" t="s">
        <v>2279</v>
      </c>
      <c r="B3" s="22"/>
      <c r="C3" s="7">
        <v>38</v>
      </c>
      <c r="D3" s="46" t="s">
        <v>2280</v>
      </c>
      <c r="E3" s="7">
        <v>3393</v>
      </c>
      <c r="F3" s="7">
        <v>8</v>
      </c>
      <c r="G3" s="24">
        <v>15.8</v>
      </c>
      <c r="H3" s="41">
        <f>Tabela1[[#This Row],[PESO UNI]]*Tabela1[[#This Row],[QTE]]</f>
        <v>600.4</v>
      </c>
      <c r="I3" s="7">
        <v>0</v>
      </c>
      <c r="J3" s="8" t="s">
        <v>2283</v>
      </c>
      <c r="K3" s="8" t="s">
        <v>33</v>
      </c>
      <c r="L3" s="9" t="s">
        <v>2076</v>
      </c>
      <c r="M3" s="10">
        <v>46100</v>
      </c>
      <c r="N3" s="8" t="s">
        <v>46</v>
      </c>
      <c r="O3" s="12"/>
      <c r="P3" s="13"/>
      <c r="Q3" s="14">
        <f>Tabela1[[#This Row],[QTDE/ Fabricação]]-Tabela1[[#This Row],[QTE]]</f>
        <v>-38</v>
      </c>
      <c r="R3" s="19">
        <f t="shared" si="0"/>
        <v>600.4</v>
      </c>
      <c r="S3" s="19">
        <f t="shared" ref="S3:S53" si="7">IFERROR(H3*AG3,"")</f>
        <v>600.4</v>
      </c>
      <c r="T3" s="20">
        <f t="shared" si="1"/>
        <v>0</v>
      </c>
      <c r="U3" s="17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1">
        <f>Tabela1[[#This Row],[PESO TOTAL]]-Tabela1[[#This Row],[Peso Expedido]]</f>
        <v>0</v>
      </c>
      <c r="AA3" s="18">
        <v>1</v>
      </c>
      <c r="AB3" s="40">
        <v>1</v>
      </c>
      <c r="AC3" s="40">
        <v>1</v>
      </c>
      <c r="AD3" s="40">
        <v>1</v>
      </c>
      <c r="AE3" s="40">
        <v>1</v>
      </c>
      <c r="AF3" s="40">
        <v>1</v>
      </c>
      <c r="AG3" s="40">
        <v>1</v>
      </c>
      <c r="AH3" s="40">
        <v>1</v>
      </c>
      <c r="AI3" s="40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3" t="str">
        <f>Tabela1[[#This Row],[PRODUTO]]&amp;Tabela1[[#This Row],[TAG]]</f>
        <v>BASES ROLETES1073-TC-007</v>
      </c>
      <c r="AR3" s="183">
        <f>Tabela1[[#This Row],[PESO TOTAL]]*Tabela1[[#This Row],[MATÉRIA PRIMA]]</f>
        <v>600.4</v>
      </c>
      <c r="AS3" s="28">
        <f>Tabela1[[#This Row],[PESO TOTAL]]*Tabela1[[#This Row],[PREPARAÇÃO ]]</f>
        <v>600.4</v>
      </c>
      <c r="AT3" s="28">
        <f>Tabela1[[#This Row],[PESO TOTAL]]*Tabela1[[#This Row],[CALDEIRARIA]]</f>
        <v>600.4</v>
      </c>
      <c r="AU3" s="28">
        <f>Tabela1[[#This Row],[PESO TOTAL]]*Tabela1[[#This Row],[SOLDA]]</f>
        <v>600.4</v>
      </c>
      <c r="AV3" s="28">
        <f>Tabela1[[#This Row],[PESO TOTAL]]*Tabela1[[#This Row],[ACABAMENTO]]</f>
        <v>600.4</v>
      </c>
      <c r="AW3" s="28">
        <f>Tabela1[[#This Row],[PESO TOTAL]]*Tabela1[[#This Row],[PRONTO ACABADO]]</f>
        <v>600.4</v>
      </c>
      <c r="AX3" s="28">
        <f>Tabela1[[#This Row],[PESO TOTAL]]*Tabela1[[#This Row],[EXPEDIÇÃO ]]</f>
        <v>600.4</v>
      </c>
      <c r="AY3" s="28" t="str">
        <f>Tabela1[[#This Row],[PEDIDO]]&amp;Tabela1[[#This Row],[PRODUTO]]</f>
        <v>P-188BASES ROLETES</v>
      </c>
      <c r="AZ3" s="44">
        <f>IF(AF3="",0,IF(ISTEXT(AF3),H3*VALUE(SUBSTITUTE(AF3,"%",""))/100,H3*AF3))-Tabela1[[#This Row],[PRONTO ACABADO2]]</f>
        <v>0</v>
      </c>
      <c r="BA3" s="44">
        <f>IF(AG3="",0,IF(ISTEXT(AG3),H3*VALUE(SUBSTITUTE(AG3,"%",""))/100,H3*AG3))-Tabela1[[#This Row],[PESO EXPEDIDO2]]</f>
        <v>0</v>
      </c>
      <c r="BB3" s="44">
        <f t="shared" si="5"/>
        <v>600.4</v>
      </c>
      <c r="BC3" s="44">
        <f t="shared" si="6"/>
        <v>600.4</v>
      </c>
      <c r="BD3" s="44"/>
    </row>
    <row r="4" spans="1:56" ht="15.75" hidden="1" customHeight="1" x14ac:dyDescent="0.25">
      <c r="A4" s="6" t="s">
        <v>2282</v>
      </c>
      <c r="B4" s="22"/>
      <c r="C4" s="7">
        <v>1</v>
      </c>
      <c r="D4" s="46" t="s">
        <v>2285</v>
      </c>
      <c r="E4" s="7">
        <v>3394</v>
      </c>
      <c r="F4" s="7">
        <v>8</v>
      </c>
      <c r="G4" s="24">
        <v>19.2</v>
      </c>
      <c r="H4" s="41">
        <f>Tabela1[[#This Row],[PESO UNI]]*Tabela1[[#This Row],[QTE]]</f>
        <v>19.2</v>
      </c>
      <c r="I4" s="7">
        <v>0</v>
      </c>
      <c r="J4" s="8" t="s">
        <v>2281</v>
      </c>
      <c r="K4" s="8" t="s">
        <v>33</v>
      </c>
      <c r="L4" s="9" t="s">
        <v>2076</v>
      </c>
      <c r="M4" s="10">
        <v>46100</v>
      </c>
      <c r="N4" s="8" t="s">
        <v>46</v>
      </c>
      <c r="O4" s="12"/>
      <c r="P4" s="13"/>
      <c r="Q4" s="14">
        <f>Tabela1[[#This Row],[QTDE/ Fabricação]]-Tabela1[[#This Row],[QTE]]</f>
        <v>-1</v>
      </c>
      <c r="R4" s="19">
        <f t="shared" si="0"/>
        <v>19.2</v>
      </c>
      <c r="S4" s="19">
        <f t="shared" si="7"/>
        <v>19.2</v>
      </c>
      <c r="T4" s="20">
        <f t="shared" si="1"/>
        <v>0</v>
      </c>
      <c r="U4" s="17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1">
        <f>Tabela1[[#This Row],[PESO TOTAL]]-Tabela1[[#This Row],[Peso Expedido]]</f>
        <v>0</v>
      </c>
      <c r="AA4" s="18">
        <v>1</v>
      </c>
      <c r="AB4" s="40">
        <v>1</v>
      </c>
      <c r="AC4" s="40">
        <v>1</v>
      </c>
      <c r="AD4" s="40">
        <v>1</v>
      </c>
      <c r="AE4" s="40">
        <v>1</v>
      </c>
      <c r="AF4" s="40">
        <v>1</v>
      </c>
      <c r="AG4" s="40">
        <v>1</v>
      </c>
      <c r="AH4" s="40">
        <v>1</v>
      </c>
      <c r="AI4" s="40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3" t="str">
        <f>Tabela1[[#This Row],[PRODUTO]]&amp;Tabela1[[#This Row],[TAG]]</f>
        <v>BASES ROLETES1073-TC-006</v>
      </c>
      <c r="AR4" s="183">
        <f>Tabela1[[#This Row],[PESO TOTAL]]*Tabela1[[#This Row],[MATÉRIA PRIMA]]</f>
        <v>19.2</v>
      </c>
      <c r="AS4" s="28">
        <f>Tabela1[[#This Row],[PESO TOTAL]]*Tabela1[[#This Row],[PREPARAÇÃO ]]</f>
        <v>19.2</v>
      </c>
      <c r="AT4" s="28">
        <f>Tabela1[[#This Row],[PESO TOTAL]]*Tabela1[[#This Row],[CALDEIRARIA]]</f>
        <v>19.2</v>
      </c>
      <c r="AU4" s="28">
        <f>Tabela1[[#This Row],[PESO TOTAL]]*Tabela1[[#This Row],[SOLDA]]</f>
        <v>19.2</v>
      </c>
      <c r="AV4" s="28">
        <f>Tabela1[[#This Row],[PESO TOTAL]]*Tabela1[[#This Row],[ACABAMENTO]]</f>
        <v>19.2</v>
      </c>
      <c r="AW4" s="28">
        <f>Tabela1[[#This Row],[PESO TOTAL]]*Tabela1[[#This Row],[PRONTO ACABADO]]</f>
        <v>19.2</v>
      </c>
      <c r="AX4" s="28">
        <f>Tabela1[[#This Row],[PESO TOTAL]]*Tabela1[[#This Row],[EXPEDIÇÃO ]]</f>
        <v>19.2</v>
      </c>
      <c r="AY4" s="28" t="str">
        <f>Tabela1[[#This Row],[PEDIDO]]&amp;Tabela1[[#This Row],[PRODUTO]]</f>
        <v>P-188BASES ROLETES</v>
      </c>
      <c r="AZ4" s="44">
        <f>IF(AF4="",0,IF(ISTEXT(AF4),H4*VALUE(SUBSTITUTE(AF4,"%",""))/100,H4*AF4))-Tabela1[[#This Row],[PRONTO ACABADO2]]</f>
        <v>0</v>
      </c>
      <c r="BA4" s="44">
        <f>IF(AG4="",0,IF(ISTEXT(AG4),H4*VALUE(SUBSTITUTE(AG4,"%",""))/100,H4*AG4))-Tabela1[[#This Row],[PESO EXPEDIDO2]]</f>
        <v>0</v>
      </c>
      <c r="BB4" s="44">
        <f t="shared" si="5"/>
        <v>19.2</v>
      </c>
      <c r="BC4" s="44">
        <f t="shared" si="6"/>
        <v>19.2</v>
      </c>
      <c r="BD4" s="44"/>
    </row>
    <row r="5" spans="1:56" ht="15.75" hidden="1" customHeight="1" x14ac:dyDescent="0.25">
      <c r="A5" s="6" t="s">
        <v>2282</v>
      </c>
      <c r="B5" s="22"/>
      <c r="C5" s="7">
        <v>1</v>
      </c>
      <c r="D5" s="46" t="s">
        <v>2285</v>
      </c>
      <c r="E5" s="7">
        <v>3395</v>
      </c>
      <c r="F5" s="7">
        <v>8</v>
      </c>
      <c r="G5" s="24">
        <v>19.2</v>
      </c>
      <c r="H5" s="41">
        <f>Tabela1[[#This Row],[PESO UNI]]*Tabela1[[#This Row],[QTE]]</f>
        <v>19.2</v>
      </c>
      <c r="I5" s="7">
        <v>0</v>
      </c>
      <c r="J5" s="8" t="s">
        <v>2283</v>
      </c>
      <c r="K5" s="8" t="s">
        <v>33</v>
      </c>
      <c r="L5" s="9" t="s">
        <v>2076</v>
      </c>
      <c r="M5" s="10">
        <v>46100</v>
      </c>
      <c r="N5" s="8" t="s">
        <v>46</v>
      </c>
      <c r="O5" s="12"/>
      <c r="P5" s="13"/>
      <c r="Q5" s="14">
        <f>Tabela1[[#This Row],[QTDE/ Fabricação]]-Tabela1[[#This Row],[QTE]]</f>
        <v>-1</v>
      </c>
      <c r="R5" s="19">
        <f t="shared" si="0"/>
        <v>19.2</v>
      </c>
      <c r="S5" s="19">
        <f t="shared" si="7"/>
        <v>19.2</v>
      </c>
      <c r="T5" s="20">
        <f t="shared" si="1"/>
        <v>0</v>
      </c>
      <c r="U5" s="17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1">
        <f>Tabela1[[#This Row],[PESO TOTAL]]-Tabela1[[#This Row],[Peso Expedido]]</f>
        <v>0</v>
      </c>
      <c r="AA5" s="18">
        <v>1</v>
      </c>
      <c r="AB5" s="40">
        <v>1</v>
      </c>
      <c r="AC5" s="40">
        <v>1</v>
      </c>
      <c r="AD5" s="40">
        <v>1</v>
      </c>
      <c r="AE5" s="40">
        <v>1</v>
      </c>
      <c r="AF5" s="40">
        <v>1</v>
      </c>
      <c r="AG5" s="40">
        <v>1</v>
      </c>
      <c r="AH5" s="40">
        <v>1</v>
      </c>
      <c r="AI5" s="40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3" t="str">
        <f>Tabela1[[#This Row],[PRODUTO]]&amp;Tabela1[[#This Row],[TAG]]</f>
        <v>BASES ROLETES1073-TC-007</v>
      </c>
      <c r="AR5" s="183">
        <f>Tabela1[[#This Row],[PESO TOTAL]]*Tabela1[[#This Row],[MATÉRIA PRIMA]]</f>
        <v>19.2</v>
      </c>
      <c r="AS5" s="28">
        <f>Tabela1[[#This Row],[PESO TOTAL]]*Tabela1[[#This Row],[PREPARAÇÃO ]]</f>
        <v>19.2</v>
      </c>
      <c r="AT5" s="28">
        <f>Tabela1[[#This Row],[PESO TOTAL]]*Tabela1[[#This Row],[CALDEIRARIA]]</f>
        <v>19.2</v>
      </c>
      <c r="AU5" s="28">
        <f>Tabela1[[#This Row],[PESO TOTAL]]*Tabela1[[#This Row],[SOLDA]]</f>
        <v>19.2</v>
      </c>
      <c r="AV5" s="28">
        <f>Tabela1[[#This Row],[PESO TOTAL]]*Tabela1[[#This Row],[ACABAMENTO]]</f>
        <v>19.2</v>
      </c>
      <c r="AW5" s="28">
        <f>Tabela1[[#This Row],[PESO TOTAL]]*Tabela1[[#This Row],[PRONTO ACABADO]]</f>
        <v>19.2</v>
      </c>
      <c r="AX5" s="28">
        <f>Tabela1[[#This Row],[PESO TOTAL]]*Tabela1[[#This Row],[EXPEDIÇÃO ]]</f>
        <v>19.2</v>
      </c>
      <c r="AY5" s="28" t="str">
        <f>Tabela1[[#This Row],[PEDIDO]]&amp;Tabela1[[#This Row],[PRODUTO]]</f>
        <v>P-188BASES ROLETES</v>
      </c>
      <c r="AZ5" s="44">
        <f>IF(AF5="",0,IF(ISTEXT(AF5),H5*VALUE(SUBSTITUTE(AF5,"%",""))/100,H5*AF5))-Tabela1[[#This Row],[PRONTO ACABADO2]]</f>
        <v>0</v>
      </c>
      <c r="BA5" s="44">
        <f>IF(AG5="",0,IF(ISTEXT(AG5),H5*VALUE(SUBSTITUTE(AG5,"%",""))/100,H5*AG5))-Tabela1[[#This Row],[PESO EXPEDIDO2]]</f>
        <v>0</v>
      </c>
      <c r="BB5" s="44">
        <f t="shared" si="5"/>
        <v>19.2</v>
      </c>
      <c r="BC5" s="44">
        <f t="shared" si="6"/>
        <v>19.2</v>
      </c>
      <c r="BD5" s="44"/>
    </row>
    <row r="6" spans="1:56" ht="15.75" hidden="1" customHeight="1" x14ac:dyDescent="0.25">
      <c r="A6" s="6" t="s">
        <v>2284</v>
      </c>
      <c r="B6" s="22"/>
      <c r="C6" s="7">
        <v>4</v>
      </c>
      <c r="D6" s="46" t="s">
        <v>2286</v>
      </c>
      <c r="E6" s="7">
        <v>3396</v>
      </c>
      <c r="F6" s="7">
        <v>8</v>
      </c>
      <c r="G6" s="24">
        <v>2.7</v>
      </c>
      <c r="H6" s="41">
        <f>Tabela1[[#This Row],[PESO UNI]]*Tabela1[[#This Row],[QTE]]</f>
        <v>10.8</v>
      </c>
      <c r="I6" s="7">
        <v>1</v>
      </c>
      <c r="J6" s="8" t="s">
        <v>2281</v>
      </c>
      <c r="K6" s="8" t="s">
        <v>33</v>
      </c>
      <c r="L6" s="9" t="s">
        <v>2076</v>
      </c>
      <c r="M6" s="10">
        <v>46100</v>
      </c>
      <c r="N6" s="8" t="s">
        <v>46</v>
      </c>
      <c r="O6" s="12"/>
      <c r="P6" s="13"/>
      <c r="Q6" s="14">
        <f>Tabela1[[#This Row],[QTDE/ Fabricação]]-Tabela1[[#This Row],[QTE]]</f>
        <v>-4</v>
      </c>
      <c r="R6" s="19">
        <f t="shared" si="0"/>
        <v>10.8</v>
      </c>
      <c r="S6" s="19">
        <f t="shared" si="7"/>
        <v>10.8</v>
      </c>
      <c r="T6" s="20">
        <f t="shared" si="1"/>
        <v>0</v>
      </c>
      <c r="U6" s="17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1">
        <f>Tabela1[[#This Row],[PESO TOTAL]]-Tabela1[[#This Row],[Peso Expedido]]</f>
        <v>0</v>
      </c>
      <c r="AA6" s="18">
        <v>1</v>
      </c>
      <c r="AB6" s="40">
        <v>1</v>
      </c>
      <c r="AC6" s="40">
        <v>1</v>
      </c>
      <c r="AD6" s="40">
        <v>1</v>
      </c>
      <c r="AE6" s="40">
        <v>1</v>
      </c>
      <c r="AF6" s="40">
        <v>1</v>
      </c>
      <c r="AG6" s="40">
        <v>1</v>
      </c>
      <c r="AH6" s="40">
        <v>1</v>
      </c>
      <c r="AI6" s="40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3" t="str">
        <f>Tabela1[[#This Row],[PRODUTO]]&amp;Tabela1[[#This Row],[TAG]]</f>
        <v>BASES ROLETES1073-TC-006</v>
      </c>
      <c r="AR6" s="183">
        <f>Tabela1[[#This Row],[PESO TOTAL]]*Tabela1[[#This Row],[MATÉRIA PRIMA]]</f>
        <v>10.8</v>
      </c>
      <c r="AS6" s="28">
        <f>Tabela1[[#This Row],[PESO TOTAL]]*Tabela1[[#This Row],[PREPARAÇÃO ]]</f>
        <v>10.8</v>
      </c>
      <c r="AT6" s="28">
        <f>Tabela1[[#This Row],[PESO TOTAL]]*Tabela1[[#This Row],[CALDEIRARIA]]</f>
        <v>10.8</v>
      </c>
      <c r="AU6" s="28">
        <f>Tabela1[[#This Row],[PESO TOTAL]]*Tabela1[[#This Row],[SOLDA]]</f>
        <v>10.8</v>
      </c>
      <c r="AV6" s="28">
        <f>Tabela1[[#This Row],[PESO TOTAL]]*Tabela1[[#This Row],[ACABAMENTO]]</f>
        <v>10.8</v>
      </c>
      <c r="AW6" s="28">
        <f>Tabela1[[#This Row],[PESO TOTAL]]*Tabela1[[#This Row],[PRONTO ACABADO]]</f>
        <v>10.8</v>
      </c>
      <c r="AX6" s="28">
        <f>Tabela1[[#This Row],[PESO TOTAL]]*Tabela1[[#This Row],[EXPEDIÇÃO ]]</f>
        <v>10.8</v>
      </c>
      <c r="AY6" s="28" t="str">
        <f>Tabela1[[#This Row],[PEDIDO]]&amp;Tabela1[[#This Row],[PRODUTO]]</f>
        <v>P-188BASES ROLETES</v>
      </c>
      <c r="AZ6" s="44">
        <f>IF(AF6="",0,IF(ISTEXT(AF6),H6*VALUE(SUBSTITUTE(AF6,"%",""))/100,H6*AF6))-Tabela1[[#This Row],[PRONTO ACABADO2]]</f>
        <v>0</v>
      </c>
      <c r="BA6" s="44">
        <f>IF(AG6="",0,IF(ISTEXT(AG6),H6*VALUE(SUBSTITUTE(AG6,"%",""))/100,H6*AG6))-Tabela1[[#This Row],[PESO EXPEDIDO2]]</f>
        <v>0</v>
      </c>
      <c r="BB6" s="44">
        <f t="shared" si="5"/>
        <v>10.8</v>
      </c>
      <c r="BC6" s="44">
        <f t="shared" si="6"/>
        <v>10.8</v>
      </c>
      <c r="BD6" s="44"/>
    </row>
    <row r="7" spans="1:56" ht="15.75" hidden="1" customHeight="1" x14ac:dyDescent="0.25">
      <c r="A7" s="6" t="s">
        <v>2284</v>
      </c>
      <c r="B7" s="22"/>
      <c r="C7" s="7">
        <v>4</v>
      </c>
      <c r="D7" s="46" t="s">
        <v>2286</v>
      </c>
      <c r="E7" s="7">
        <v>3397</v>
      </c>
      <c r="F7" s="7">
        <v>8</v>
      </c>
      <c r="G7" s="24">
        <v>2.7</v>
      </c>
      <c r="H7" s="41">
        <f>Tabela1[[#This Row],[PESO UNI]]*Tabela1[[#This Row],[QTE]]</f>
        <v>10.8</v>
      </c>
      <c r="I7" s="7">
        <v>1</v>
      </c>
      <c r="J7" s="8" t="s">
        <v>2283</v>
      </c>
      <c r="K7" s="8" t="s">
        <v>33</v>
      </c>
      <c r="L7" s="9" t="s">
        <v>2076</v>
      </c>
      <c r="M7" s="10">
        <v>46100</v>
      </c>
      <c r="N7" s="8" t="s">
        <v>46</v>
      </c>
      <c r="O7" s="12"/>
      <c r="P7" s="13"/>
      <c r="Q7" s="14">
        <f>Tabela1[[#This Row],[QTDE/ Fabricação]]-Tabela1[[#This Row],[QTE]]</f>
        <v>-4</v>
      </c>
      <c r="R7" s="19">
        <f t="shared" si="0"/>
        <v>10.8</v>
      </c>
      <c r="S7" s="19">
        <f t="shared" si="7"/>
        <v>10.8</v>
      </c>
      <c r="T7" s="20">
        <f t="shared" si="1"/>
        <v>0</v>
      </c>
      <c r="U7" s="17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1">
        <f>Tabela1[[#This Row],[PESO TOTAL]]-Tabela1[[#This Row],[Peso Expedido]]</f>
        <v>0</v>
      </c>
      <c r="AA7" s="18">
        <v>1</v>
      </c>
      <c r="AB7" s="40">
        <v>1</v>
      </c>
      <c r="AC7" s="40">
        <v>1</v>
      </c>
      <c r="AD7" s="40">
        <v>1</v>
      </c>
      <c r="AE7" s="40">
        <v>1</v>
      </c>
      <c r="AF7" s="40">
        <v>1</v>
      </c>
      <c r="AG7" s="40">
        <v>1</v>
      </c>
      <c r="AH7" s="40">
        <v>1</v>
      </c>
      <c r="AI7" s="40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3" t="str">
        <f>Tabela1[[#This Row],[PRODUTO]]&amp;Tabela1[[#This Row],[TAG]]</f>
        <v>BASES ROLETES1073-TC-007</v>
      </c>
      <c r="AR7" s="183">
        <f>Tabela1[[#This Row],[PESO TOTAL]]*Tabela1[[#This Row],[MATÉRIA PRIMA]]</f>
        <v>10.8</v>
      </c>
      <c r="AS7" s="28">
        <f>Tabela1[[#This Row],[PESO TOTAL]]*Tabela1[[#This Row],[PREPARAÇÃO ]]</f>
        <v>10.8</v>
      </c>
      <c r="AT7" s="28">
        <f>Tabela1[[#This Row],[PESO TOTAL]]*Tabela1[[#This Row],[CALDEIRARIA]]</f>
        <v>10.8</v>
      </c>
      <c r="AU7" s="28">
        <f>Tabela1[[#This Row],[PESO TOTAL]]*Tabela1[[#This Row],[SOLDA]]</f>
        <v>10.8</v>
      </c>
      <c r="AV7" s="28">
        <f>Tabela1[[#This Row],[PESO TOTAL]]*Tabela1[[#This Row],[ACABAMENTO]]</f>
        <v>10.8</v>
      </c>
      <c r="AW7" s="28">
        <f>Tabela1[[#This Row],[PESO TOTAL]]*Tabela1[[#This Row],[PRONTO ACABADO]]</f>
        <v>10.8</v>
      </c>
      <c r="AX7" s="28">
        <f>Tabela1[[#This Row],[PESO TOTAL]]*Tabela1[[#This Row],[EXPEDIÇÃO ]]</f>
        <v>10.8</v>
      </c>
      <c r="AY7" s="28" t="str">
        <f>Tabela1[[#This Row],[PEDIDO]]&amp;Tabela1[[#This Row],[PRODUTO]]</f>
        <v>P-188BASES ROLETES</v>
      </c>
      <c r="AZ7" s="44">
        <f>IF(AF7="",0,IF(ISTEXT(AF7),H7*VALUE(SUBSTITUTE(AF7,"%",""))/100,H7*AF7))-Tabela1[[#This Row],[PRONTO ACABADO2]]</f>
        <v>0</v>
      </c>
      <c r="BA7" s="44">
        <f>IF(AG7="",0,IF(ISTEXT(AG7),H7*VALUE(SUBSTITUTE(AG7,"%",""))/100,H7*AG7))-Tabela1[[#This Row],[PESO EXPEDIDO2]]</f>
        <v>0</v>
      </c>
      <c r="BB7" s="44">
        <f t="shared" si="5"/>
        <v>10.8</v>
      </c>
      <c r="BC7" s="44">
        <f t="shared" si="6"/>
        <v>10.8</v>
      </c>
      <c r="BD7" s="44"/>
    </row>
    <row r="8" spans="1:56" ht="15.75" hidden="1" customHeight="1" x14ac:dyDescent="0.25">
      <c r="A8" s="6" t="s">
        <v>2287</v>
      </c>
      <c r="B8" s="22"/>
      <c r="C8" s="7">
        <v>1</v>
      </c>
      <c r="D8" s="46" t="s">
        <v>2288</v>
      </c>
      <c r="E8" s="7">
        <v>3398</v>
      </c>
      <c r="F8" s="7">
        <v>8</v>
      </c>
      <c r="G8" s="24">
        <v>67</v>
      </c>
      <c r="H8" s="41">
        <f>Tabela1[[#This Row],[PESO UNI]]*Tabela1[[#This Row],[QTE]]</f>
        <v>67</v>
      </c>
      <c r="I8" s="7">
        <v>0</v>
      </c>
      <c r="J8" s="8" t="s">
        <v>2281</v>
      </c>
      <c r="K8" s="8" t="s">
        <v>33</v>
      </c>
      <c r="L8" s="9" t="s">
        <v>2076</v>
      </c>
      <c r="M8" s="10">
        <v>46100</v>
      </c>
      <c r="N8" s="8" t="s">
        <v>46</v>
      </c>
      <c r="O8" s="12"/>
      <c r="P8" s="13"/>
      <c r="Q8" s="14">
        <f>Tabela1[[#This Row],[QTDE/ Fabricação]]-Tabela1[[#This Row],[QTE]]</f>
        <v>-1</v>
      </c>
      <c r="R8" s="19">
        <f t="shared" si="0"/>
        <v>0</v>
      </c>
      <c r="S8" s="19">
        <f t="shared" si="7"/>
        <v>0</v>
      </c>
      <c r="T8" s="20">
        <f t="shared" si="1"/>
        <v>-67</v>
      </c>
      <c r="U8" s="17">
        <f>IFERROR(SUMIF('LISTA DE EMBARQUE'!B:B,MICRO!E:E,'LISTA DE EMBARQUE'!G:G),"")</f>
        <v>1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67</v>
      </c>
      <c r="Y8" s="14">
        <f t="shared" si="2"/>
        <v>0</v>
      </c>
      <c r="Z8" s="21">
        <f>Tabela1[[#This Row],[PESO TOTAL]]-Tabela1[[#This Row],[Peso Expedido]]</f>
        <v>0</v>
      </c>
      <c r="AA8" s="18"/>
      <c r="AB8" s="40"/>
      <c r="AC8" s="40"/>
      <c r="AD8" s="40"/>
      <c r="AE8" s="40"/>
      <c r="AF8" s="40"/>
      <c r="AG8" s="40"/>
      <c r="AH8" s="40"/>
      <c r="AI8" s="40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3" t="str">
        <f>Tabela1[[#This Row],[PRODUTO]]&amp;Tabela1[[#This Row],[TAG]]</f>
        <v>BASES ROLETES1073-TC-006</v>
      </c>
      <c r="AR8" s="183">
        <f>Tabela1[[#This Row],[PESO TOTAL]]*Tabela1[[#This Row],[MATÉRIA PRIMA]]</f>
        <v>0</v>
      </c>
      <c r="AS8" s="28">
        <f>Tabela1[[#This Row],[PESO TOTAL]]*Tabela1[[#This Row],[PREPARAÇÃO ]]</f>
        <v>0</v>
      </c>
      <c r="AT8" s="28">
        <f>Tabela1[[#This Row],[PESO TOTAL]]*Tabela1[[#This Row],[CALDEIRARIA]]</f>
        <v>0</v>
      </c>
      <c r="AU8" s="28">
        <f>Tabela1[[#This Row],[PESO TOTAL]]*Tabela1[[#This Row],[SOLDA]]</f>
        <v>0</v>
      </c>
      <c r="AV8" s="28">
        <f>Tabela1[[#This Row],[PESO TOTAL]]*Tabela1[[#This Row],[ACABAMENTO]]</f>
        <v>0</v>
      </c>
      <c r="AW8" s="28">
        <f>Tabela1[[#This Row],[PESO TOTAL]]*Tabela1[[#This Row],[PRONTO ACABADO]]</f>
        <v>0</v>
      </c>
      <c r="AX8" s="28">
        <f>Tabela1[[#This Row],[PESO TOTAL]]*Tabela1[[#This Row],[EXPEDIÇÃO ]]</f>
        <v>0</v>
      </c>
      <c r="AY8" s="28" t="str">
        <f>Tabela1[[#This Row],[PEDIDO]]&amp;Tabela1[[#This Row],[PRODUTO]]</f>
        <v>P-188BASES ROLETES</v>
      </c>
      <c r="AZ8" s="44">
        <f>IF(AF8="",0,IF(ISTEXT(AF8),H8*VALUE(SUBSTITUTE(AF8,"%",""))/100,H8*AF8))-Tabela1[[#This Row],[PRONTO ACABADO2]]</f>
        <v>0</v>
      </c>
      <c r="BA8" s="44">
        <f>IF(AG8="",0,IF(ISTEXT(AG8),H8*VALUE(SUBSTITUTE(AG8,"%",""))/100,H8*AG8))-Tabela1[[#This Row],[PESO EXPEDIDO2]]</f>
        <v>0</v>
      </c>
      <c r="BB8" s="44">
        <f t="shared" si="5"/>
        <v>0</v>
      </c>
      <c r="BC8" s="44">
        <f t="shared" si="6"/>
        <v>0</v>
      </c>
      <c r="BD8" s="44"/>
    </row>
    <row r="9" spans="1:56" ht="15.75" hidden="1" customHeight="1" x14ac:dyDescent="0.25">
      <c r="A9" s="6" t="s">
        <v>2287</v>
      </c>
      <c r="B9" s="22"/>
      <c r="C9" s="7">
        <v>1</v>
      </c>
      <c r="D9" s="46" t="s">
        <v>2288</v>
      </c>
      <c r="E9" s="7">
        <v>3399</v>
      </c>
      <c r="F9" s="7">
        <v>8</v>
      </c>
      <c r="G9" s="24">
        <v>67</v>
      </c>
      <c r="H9" s="41">
        <f>Tabela1[[#This Row],[PESO UNI]]*Tabela1[[#This Row],[QTE]]</f>
        <v>67</v>
      </c>
      <c r="I9" s="7">
        <v>0</v>
      </c>
      <c r="J9" s="8" t="s">
        <v>2283</v>
      </c>
      <c r="K9" s="8" t="s">
        <v>33</v>
      </c>
      <c r="L9" s="9" t="s">
        <v>2076</v>
      </c>
      <c r="M9" s="10">
        <v>46100</v>
      </c>
      <c r="N9" s="8" t="s">
        <v>46</v>
      </c>
      <c r="O9" s="12"/>
      <c r="P9" s="13"/>
      <c r="Q9" s="14">
        <f>Tabela1[[#This Row],[QTDE/ Fabricação]]-Tabela1[[#This Row],[QTE]]</f>
        <v>-1</v>
      </c>
      <c r="R9" s="19">
        <f t="shared" si="0"/>
        <v>0</v>
      </c>
      <c r="S9" s="19">
        <f t="shared" si="7"/>
        <v>0</v>
      </c>
      <c r="T9" s="20">
        <f t="shared" si="1"/>
        <v>-67</v>
      </c>
      <c r="U9" s="17">
        <f>IFERROR(SUMIF('LISTA DE EMBARQUE'!B:B,MICRO!E:E,'LISTA DE EMBARQUE'!G:G),"")</f>
        <v>1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67</v>
      </c>
      <c r="Y9" s="14">
        <f t="shared" si="2"/>
        <v>0</v>
      </c>
      <c r="Z9" s="21">
        <f>Tabela1[[#This Row],[PESO TOTAL]]-Tabela1[[#This Row],[Peso Expedido]]</f>
        <v>0</v>
      </c>
      <c r="AA9" s="18"/>
      <c r="AB9" s="40"/>
      <c r="AC9" s="40"/>
      <c r="AD9" s="40"/>
      <c r="AE9" s="40"/>
      <c r="AF9" s="40"/>
      <c r="AG9" s="40"/>
      <c r="AH9" s="40"/>
      <c r="AI9" s="40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3" t="str">
        <f>Tabela1[[#This Row],[PRODUTO]]&amp;Tabela1[[#This Row],[TAG]]</f>
        <v>BASES ROLETES1073-TC-007</v>
      </c>
      <c r="AR9" s="183">
        <f>Tabela1[[#This Row],[PESO TOTAL]]*Tabela1[[#This Row],[MATÉRIA PRIMA]]</f>
        <v>0</v>
      </c>
      <c r="AS9" s="28">
        <f>Tabela1[[#This Row],[PESO TOTAL]]*Tabela1[[#This Row],[PREPARAÇÃO ]]</f>
        <v>0</v>
      </c>
      <c r="AT9" s="28">
        <f>Tabela1[[#This Row],[PESO TOTAL]]*Tabela1[[#This Row],[CALDEIRARIA]]</f>
        <v>0</v>
      </c>
      <c r="AU9" s="28">
        <f>Tabela1[[#This Row],[PESO TOTAL]]*Tabela1[[#This Row],[SOLDA]]</f>
        <v>0</v>
      </c>
      <c r="AV9" s="28">
        <f>Tabela1[[#This Row],[PESO TOTAL]]*Tabela1[[#This Row],[ACABAMENTO]]</f>
        <v>0</v>
      </c>
      <c r="AW9" s="28">
        <f>Tabela1[[#This Row],[PESO TOTAL]]*Tabela1[[#This Row],[PRONTO ACABADO]]</f>
        <v>0</v>
      </c>
      <c r="AX9" s="28">
        <f>Tabela1[[#This Row],[PESO TOTAL]]*Tabela1[[#This Row],[EXPEDIÇÃO ]]</f>
        <v>0</v>
      </c>
      <c r="AY9" s="28" t="str">
        <f>Tabela1[[#This Row],[PEDIDO]]&amp;Tabela1[[#This Row],[PRODUTO]]</f>
        <v>P-188BASES ROLETES</v>
      </c>
      <c r="AZ9" s="44">
        <f>IF(AF9="",0,IF(ISTEXT(AF9),H9*VALUE(SUBSTITUTE(AF9,"%",""))/100,H9*AF9))-Tabela1[[#This Row],[PRONTO ACABADO2]]</f>
        <v>0</v>
      </c>
      <c r="BA9" s="44">
        <f>IF(AG9="",0,IF(ISTEXT(AG9),H9*VALUE(SUBSTITUTE(AG9,"%",""))/100,H9*AG9))-Tabela1[[#This Row],[PESO EXPEDIDO2]]</f>
        <v>0</v>
      </c>
      <c r="BB9" s="44">
        <f t="shared" si="5"/>
        <v>0</v>
      </c>
      <c r="BC9" s="44">
        <f t="shared" si="6"/>
        <v>0</v>
      </c>
      <c r="BD9" s="44"/>
    </row>
    <row r="10" spans="1:56" ht="15.75" hidden="1" customHeight="1" x14ac:dyDescent="0.25">
      <c r="A10" s="6" t="s">
        <v>2289</v>
      </c>
      <c r="B10" s="22"/>
      <c r="C10" s="7">
        <v>9</v>
      </c>
      <c r="D10" s="46" t="s">
        <v>2290</v>
      </c>
      <c r="E10" s="7">
        <v>3400</v>
      </c>
      <c r="F10" s="7">
        <v>8</v>
      </c>
      <c r="G10" s="24">
        <v>5.7</v>
      </c>
      <c r="H10" s="41">
        <f>Tabela1[[#This Row],[PESO UNI]]*Tabela1[[#This Row],[QTE]]</f>
        <v>51.300000000000004</v>
      </c>
      <c r="I10" s="7">
        <v>0</v>
      </c>
      <c r="J10" s="8" t="s">
        <v>2281</v>
      </c>
      <c r="K10" s="8" t="s">
        <v>33</v>
      </c>
      <c r="L10" s="9" t="s">
        <v>2076</v>
      </c>
      <c r="M10" s="10">
        <v>46100</v>
      </c>
      <c r="N10" s="8" t="s">
        <v>46</v>
      </c>
      <c r="O10" s="12"/>
      <c r="P10" s="13"/>
      <c r="Q10" s="14">
        <f>Tabela1[[#This Row],[QTDE/ Fabricação]]-Tabela1[[#This Row],[QTE]]</f>
        <v>-9</v>
      </c>
      <c r="R10" s="19">
        <f t="shared" si="0"/>
        <v>51.300000000000004</v>
      </c>
      <c r="S10" s="19">
        <f t="shared" si="7"/>
        <v>51.300000000000004</v>
      </c>
      <c r="T10" s="20">
        <f t="shared" si="1"/>
        <v>0</v>
      </c>
      <c r="U10" s="17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1">
        <f>Tabela1[[#This Row],[PESO TOTAL]]-Tabela1[[#This Row],[Peso Expedido]]</f>
        <v>0</v>
      </c>
      <c r="AA10" s="18">
        <v>1</v>
      </c>
      <c r="AB10" s="40">
        <v>1</v>
      </c>
      <c r="AC10" s="40">
        <v>1</v>
      </c>
      <c r="AD10" s="40">
        <v>1</v>
      </c>
      <c r="AE10" s="40">
        <v>1</v>
      </c>
      <c r="AF10" s="40">
        <v>1</v>
      </c>
      <c r="AG10" s="40">
        <v>1</v>
      </c>
      <c r="AH10" s="40">
        <v>1</v>
      </c>
      <c r="AI10" s="40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3" t="str">
        <f>Tabela1[[#This Row],[PRODUTO]]&amp;Tabela1[[#This Row],[TAG]]</f>
        <v>BASES ROLETES1073-TC-006</v>
      </c>
      <c r="AR10" s="183">
        <f>Tabela1[[#This Row],[PESO TOTAL]]*Tabela1[[#This Row],[MATÉRIA PRIMA]]</f>
        <v>51.300000000000004</v>
      </c>
      <c r="AS10" s="28">
        <f>Tabela1[[#This Row],[PESO TOTAL]]*Tabela1[[#This Row],[PREPARAÇÃO ]]</f>
        <v>51.300000000000004</v>
      </c>
      <c r="AT10" s="28">
        <f>Tabela1[[#This Row],[PESO TOTAL]]*Tabela1[[#This Row],[CALDEIRARIA]]</f>
        <v>51.300000000000004</v>
      </c>
      <c r="AU10" s="28">
        <f>Tabela1[[#This Row],[PESO TOTAL]]*Tabela1[[#This Row],[SOLDA]]</f>
        <v>51.300000000000004</v>
      </c>
      <c r="AV10" s="28">
        <f>Tabela1[[#This Row],[PESO TOTAL]]*Tabela1[[#This Row],[ACABAMENTO]]</f>
        <v>51.300000000000004</v>
      </c>
      <c r="AW10" s="28">
        <f>Tabela1[[#This Row],[PESO TOTAL]]*Tabela1[[#This Row],[PRONTO ACABADO]]</f>
        <v>51.300000000000004</v>
      </c>
      <c r="AX10" s="28">
        <f>Tabela1[[#This Row],[PESO TOTAL]]*Tabela1[[#This Row],[EXPEDIÇÃO ]]</f>
        <v>51.300000000000004</v>
      </c>
      <c r="AY10" s="28" t="str">
        <f>Tabela1[[#This Row],[PEDIDO]]&amp;Tabela1[[#This Row],[PRODUTO]]</f>
        <v>P-188BASES ROLETES</v>
      </c>
      <c r="AZ10" s="44">
        <f>IF(AF10="",0,IF(ISTEXT(AF10),H10*VALUE(SUBSTITUTE(AF10,"%",""))/100,H10*AF10))-Tabela1[[#This Row],[PRONTO ACABADO2]]</f>
        <v>0</v>
      </c>
      <c r="BA10" s="44">
        <f>IF(AG10="",0,IF(ISTEXT(AG10),H10*VALUE(SUBSTITUTE(AG10,"%",""))/100,H10*AG10))-Tabela1[[#This Row],[PESO EXPEDIDO2]]</f>
        <v>0</v>
      </c>
      <c r="BB10" s="44">
        <f t="shared" si="5"/>
        <v>51.300000000000004</v>
      </c>
      <c r="BC10" s="44">
        <f t="shared" si="6"/>
        <v>51.300000000000004</v>
      </c>
      <c r="BD10" s="44"/>
    </row>
    <row r="11" spans="1:56" ht="15.75" hidden="1" customHeight="1" x14ac:dyDescent="0.25">
      <c r="A11" s="6" t="s">
        <v>2289</v>
      </c>
      <c r="B11" s="22"/>
      <c r="C11" s="7">
        <v>9</v>
      </c>
      <c r="D11" s="46" t="s">
        <v>2290</v>
      </c>
      <c r="E11" s="7">
        <v>3401</v>
      </c>
      <c r="F11" s="7">
        <v>8</v>
      </c>
      <c r="G11" s="24">
        <v>5.7</v>
      </c>
      <c r="H11" s="41">
        <f>Tabela1[[#This Row],[PESO UNI]]*Tabela1[[#This Row],[QTE]]</f>
        <v>51.300000000000004</v>
      </c>
      <c r="I11" s="7">
        <v>0</v>
      </c>
      <c r="J11" s="8" t="s">
        <v>2283</v>
      </c>
      <c r="K11" s="8" t="s">
        <v>33</v>
      </c>
      <c r="L11" s="9" t="s">
        <v>2076</v>
      </c>
      <c r="M11" s="10">
        <v>46100</v>
      </c>
      <c r="N11" s="8" t="s">
        <v>46</v>
      </c>
      <c r="O11" s="12"/>
      <c r="P11" s="13"/>
      <c r="Q11" s="14">
        <f>Tabela1[[#This Row],[QTDE/ Fabricação]]-Tabela1[[#This Row],[QTE]]</f>
        <v>-9</v>
      </c>
      <c r="R11" s="19">
        <f t="shared" si="0"/>
        <v>51.300000000000004</v>
      </c>
      <c r="S11" s="19">
        <f t="shared" si="7"/>
        <v>51.300000000000004</v>
      </c>
      <c r="T11" s="20">
        <f t="shared" si="1"/>
        <v>0</v>
      </c>
      <c r="U11" s="17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1">
        <f>Tabela1[[#This Row],[PESO TOTAL]]-Tabela1[[#This Row],[Peso Expedido]]</f>
        <v>0</v>
      </c>
      <c r="AA11" s="18">
        <v>1</v>
      </c>
      <c r="AB11" s="40">
        <v>1</v>
      </c>
      <c r="AC11" s="40">
        <v>1</v>
      </c>
      <c r="AD11" s="40">
        <v>1</v>
      </c>
      <c r="AE11" s="40">
        <v>1</v>
      </c>
      <c r="AF11" s="40">
        <v>1</v>
      </c>
      <c r="AG11" s="40">
        <v>1</v>
      </c>
      <c r="AH11" s="40">
        <v>1</v>
      </c>
      <c r="AI11" s="40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3" t="str">
        <f>Tabela1[[#This Row],[PRODUTO]]&amp;Tabela1[[#This Row],[TAG]]</f>
        <v>BASES ROLETES1073-TC-007</v>
      </c>
      <c r="AR11" s="183">
        <f>Tabela1[[#This Row],[PESO TOTAL]]*Tabela1[[#This Row],[MATÉRIA PRIMA]]</f>
        <v>51.300000000000004</v>
      </c>
      <c r="AS11" s="28">
        <f>Tabela1[[#This Row],[PESO TOTAL]]*Tabela1[[#This Row],[PREPARAÇÃO ]]</f>
        <v>51.300000000000004</v>
      </c>
      <c r="AT11" s="28">
        <f>Tabela1[[#This Row],[PESO TOTAL]]*Tabela1[[#This Row],[CALDEIRARIA]]</f>
        <v>51.300000000000004</v>
      </c>
      <c r="AU11" s="28">
        <f>Tabela1[[#This Row],[PESO TOTAL]]*Tabela1[[#This Row],[SOLDA]]</f>
        <v>51.300000000000004</v>
      </c>
      <c r="AV11" s="28">
        <f>Tabela1[[#This Row],[PESO TOTAL]]*Tabela1[[#This Row],[ACABAMENTO]]</f>
        <v>51.300000000000004</v>
      </c>
      <c r="AW11" s="28">
        <f>Tabela1[[#This Row],[PESO TOTAL]]*Tabela1[[#This Row],[PRONTO ACABADO]]</f>
        <v>51.300000000000004</v>
      </c>
      <c r="AX11" s="28">
        <f>Tabela1[[#This Row],[PESO TOTAL]]*Tabela1[[#This Row],[EXPEDIÇÃO ]]</f>
        <v>51.300000000000004</v>
      </c>
      <c r="AY11" s="28" t="str">
        <f>Tabela1[[#This Row],[PEDIDO]]&amp;Tabela1[[#This Row],[PRODUTO]]</f>
        <v>P-188BASES ROLETES</v>
      </c>
      <c r="AZ11" s="44">
        <f>IF(AF11="",0,IF(ISTEXT(AF11),H11*VALUE(SUBSTITUTE(AF11,"%",""))/100,H11*AF11))-Tabela1[[#This Row],[PRONTO ACABADO2]]</f>
        <v>0</v>
      </c>
      <c r="BA11" s="44">
        <f>IF(AG11="",0,IF(ISTEXT(AG11),H11*VALUE(SUBSTITUTE(AG11,"%",""))/100,H11*AG11))-Tabela1[[#This Row],[PESO EXPEDIDO2]]</f>
        <v>0</v>
      </c>
      <c r="BB11" s="44">
        <f t="shared" si="5"/>
        <v>51.300000000000004</v>
      </c>
      <c r="BC11" s="44">
        <f t="shared" si="6"/>
        <v>51.300000000000004</v>
      </c>
      <c r="BD11" s="44"/>
    </row>
    <row r="12" spans="1:56" ht="15.75" hidden="1" customHeight="1" x14ac:dyDescent="0.25">
      <c r="A12" s="6" t="s">
        <v>2291</v>
      </c>
      <c r="B12" s="22"/>
      <c r="C12" s="7">
        <v>11</v>
      </c>
      <c r="D12" s="46" t="s">
        <v>2292</v>
      </c>
      <c r="E12" s="7">
        <v>3402</v>
      </c>
      <c r="F12" s="7">
        <v>8</v>
      </c>
      <c r="G12" s="24">
        <v>19.100000000000001</v>
      </c>
      <c r="H12" s="41">
        <f>Tabela1[[#This Row],[PESO UNI]]*Tabela1[[#This Row],[QTE]]</f>
        <v>210.10000000000002</v>
      </c>
      <c r="I12" s="7">
        <v>1</v>
      </c>
      <c r="J12" s="8" t="s">
        <v>2281</v>
      </c>
      <c r="K12" s="8" t="s">
        <v>33</v>
      </c>
      <c r="L12" s="9" t="s">
        <v>2076</v>
      </c>
      <c r="M12" s="10">
        <v>46100</v>
      </c>
      <c r="N12" s="8" t="s">
        <v>46</v>
      </c>
      <c r="O12" s="12"/>
      <c r="P12" s="13"/>
      <c r="Q12" s="14">
        <f>Tabela1[[#This Row],[QTDE/ Fabricação]]-Tabela1[[#This Row],[QTE]]</f>
        <v>-11</v>
      </c>
      <c r="R12" s="19">
        <f t="shared" si="0"/>
        <v>210.10000000000002</v>
      </c>
      <c r="S12" s="19">
        <f t="shared" si="7"/>
        <v>210.10000000000002</v>
      </c>
      <c r="T12" s="20">
        <f t="shared" si="1"/>
        <v>0</v>
      </c>
      <c r="U12" s="17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1">
        <f>Tabela1[[#This Row],[PESO TOTAL]]-Tabela1[[#This Row],[Peso Expedido]]</f>
        <v>0</v>
      </c>
      <c r="AA12" s="18">
        <v>1</v>
      </c>
      <c r="AB12" s="40">
        <v>1</v>
      </c>
      <c r="AC12" s="40">
        <v>1</v>
      </c>
      <c r="AD12" s="40">
        <v>1</v>
      </c>
      <c r="AE12" s="40">
        <v>1</v>
      </c>
      <c r="AF12" s="40">
        <v>1</v>
      </c>
      <c r="AG12" s="40">
        <v>1</v>
      </c>
      <c r="AH12" s="40">
        <v>1</v>
      </c>
      <c r="AI12" s="40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3" t="str">
        <f>Tabela1[[#This Row],[PRODUTO]]&amp;Tabela1[[#This Row],[TAG]]</f>
        <v>BASES ROLETES1073-TC-006</v>
      </c>
      <c r="AR12" s="183">
        <f>Tabela1[[#This Row],[PESO TOTAL]]*Tabela1[[#This Row],[MATÉRIA PRIMA]]</f>
        <v>210.10000000000002</v>
      </c>
      <c r="AS12" s="28">
        <f>Tabela1[[#This Row],[PESO TOTAL]]*Tabela1[[#This Row],[PREPARAÇÃO ]]</f>
        <v>210.10000000000002</v>
      </c>
      <c r="AT12" s="28">
        <f>Tabela1[[#This Row],[PESO TOTAL]]*Tabela1[[#This Row],[CALDEIRARIA]]</f>
        <v>210.10000000000002</v>
      </c>
      <c r="AU12" s="28">
        <f>Tabela1[[#This Row],[PESO TOTAL]]*Tabela1[[#This Row],[SOLDA]]</f>
        <v>210.10000000000002</v>
      </c>
      <c r="AV12" s="28">
        <f>Tabela1[[#This Row],[PESO TOTAL]]*Tabela1[[#This Row],[ACABAMENTO]]</f>
        <v>210.10000000000002</v>
      </c>
      <c r="AW12" s="28">
        <f>Tabela1[[#This Row],[PESO TOTAL]]*Tabela1[[#This Row],[PRONTO ACABADO]]</f>
        <v>210.10000000000002</v>
      </c>
      <c r="AX12" s="28">
        <f>Tabela1[[#This Row],[PESO TOTAL]]*Tabela1[[#This Row],[EXPEDIÇÃO ]]</f>
        <v>210.10000000000002</v>
      </c>
      <c r="AY12" s="28" t="str">
        <f>Tabela1[[#This Row],[PEDIDO]]&amp;Tabela1[[#This Row],[PRODUTO]]</f>
        <v>P-188BASES ROLETES</v>
      </c>
      <c r="AZ12" s="44">
        <f>IF(AF12="",0,IF(ISTEXT(AF12),H12*VALUE(SUBSTITUTE(AF12,"%",""))/100,H12*AF12))-Tabela1[[#This Row],[PRONTO ACABADO2]]</f>
        <v>0</v>
      </c>
      <c r="BA12" s="44">
        <f>IF(AG12="",0,IF(ISTEXT(AG12),H12*VALUE(SUBSTITUTE(AG12,"%",""))/100,H12*AG12))-Tabela1[[#This Row],[PESO EXPEDIDO2]]</f>
        <v>0</v>
      </c>
      <c r="BB12" s="44">
        <f t="shared" si="5"/>
        <v>210.10000000000002</v>
      </c>
      <c r="BC12" s="44">
        <f t="shared" si="6"/>
        <v>210.10000000000002</v>
      </c>
      <c r="BD12" s="44"/>
    </row>
    <row r="13" spans="1:56" ht="15.75" hidden="1" customHeight="1" x14ac:dyDescent="0.25">
      <c r="A13" s="6" t="s">
        <v>2291</v>
      </c>
      <c r="B13" s="22"/>
      <c r="C13" s="7">
        <v>11</v>
      </c>
      <c r="D13" s="46" t="s">
        <v>2292</v>
      </c>
      <c r="E13" s="7">
        <v>3403</v>
      </c>
      <c r="F13" s="7">
        <v>8</v>
      </c>
      <c r="G13" s="24">
        <v>19.100000000000001</v>
      </c>
      <c r="H13" s="41">
        <f>Tabela1[[#This Row],[PESO UNI]]*Tabela1[[#This Row],[QTE]]</f>
        <v>210.10000000000002</v>
      </c>
      <c r="I13" s="7">
        <v>1</v>
      </c>
      <c r="J13" s="8" t="s">
        <v>2283</v>
      </c>
      <c r="K13" s="8" t="s">
        <v>33</v>
      </c>
      <c r="L13" s="9" t="s">
        <v>2076</v>
      </c>
      <c r="M13" s="10">
        <v>46100</v>
      </c>
      <c r="N13" s="8" t="s">
        <v>46</v>
      </c>
      <c r="O13" s="12"/>
      <c r="P13" s="13"/>
      <c r="Q13" s="14">
        <f>Tabela1[[#This Row],[QTDE/ Fabricação]]-Tabela1[[#This Row],[QTE]]</f>
        <v>-11</v>
      </c>
      <c r="R13" s="19">
        <f t="shared" si="0"/>
        <v>210.10000000000002</v>
      </c>
      <c r="S13" s="19">
        <f t="shared" si="7"/>
        <v>210.10000000000002</v>
      </c>
      <c r="T13" s="20">
        <f t="shared" si="1"/>
        <v>0</v>
      </c>
      <c r="U13" s="17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1">
        <f>Tabela1[[#This Row],[PESO TOTAL]]-Tabela1[[#This Row],[Peso Expedido]]</f>
        <v>0</v>
      </c>
      <c r="AA13" s="18">
        <v>1</v>
      </c>
      <c r="AB13" s="40">
        <v>1</v>
      </c>
      <c r="AC13" s="40">
        <v>1</v>
      </c>
      <c r="AD13" s="40">
        <v>1</v>
      </c>
      <c r="AE13" s="40">
        <v>1</v>
      </c>
      <c r="AF13" s="40">
        <v>1</v>
      </c>
      <c r="AG13" s="40">
        <v>1</v>
      </c>
      <c r="AH13" s="40">
        <v>1</v>
      </c>
      <c r="AI13" s="40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3" t="str">
        <f>Tabela1[[#This Row],[PRODUTO]]&amp;Tabela1[[#This Row],[TAG]]</f>
        <v>BASES ROLETES1073-TC-007</v>
      </c>
      <c r="AR13" s="183">
        <f>Tabela1[[#This Row],[PESO TOTAL]]*Tabela1[[#This Row],[MATÉRIA PRIMA]]</f>
        <v>210.10000000000002</v>
      </c>
      <c r="AS13" s="28">
        <f>Tabela1[[#This Row],[PESO TOTAL]]*Tabela1[[#This Row],[PREPARAÇÃO ]]</f>
        <v>210.10000000000002</v>
      </c>
      <c r="AT13" s="28">
        <f>Tabela1[[#This Row],[PESO TOTAL]]*Tabela1[[#This Row],[CALDEIRARIA]]</f>
        <v>210.10000000000002</v>
      </c>
      <c r="AU13" s="28">
        <f>Tabela1[[#This Row],[PESO TOTAL]]*Tabela1[[#This Row],[SOLDA]]</f>
        <v>210.10000000000002</v>
      </c>
      <c r="AV13" s="28">
        <f>Tabela1[[#This Row],[PESO TOTAL]]*Tabela1[[#This Row],[ACABAMENTO]]</f>
        <v>210.10000000000002</v>
      </c>
      <c r="AW13" s="28">
        <f>Tabela1[[#This Row],[PESO TOTAL]]*Tabela1[[#This Row],[PRONTO ACABADO]]</f>
        <v>210.10000000000002</v>
      </c>
      <c r="AX13" s="28">
        <f>Tabela1[[#This Row],[PESO TOTAL]]*Tabela1[[#This Row],[EXPEDIÇÃO ]]</f>
        <v>210.10000000000002</v>
      </c>
      <c r="AY13" s="28" t="str">
        <f>Tabela1[[#This Row],[PEDIDO]]&amp;Tabela1[[#This Row],[PRODUTO]]</f>
        <v>P-188BASES ROLETES</v>
      </c>
      <c r="AZ13" s="44">
        <f>IF(AF13="",0,IF(ISTEXT(AF13),H13*VALUE(SUBSTITUTE(AF13,"%",""))/100,H13*AF13))-Tabela1[[#This Row],[PRONTO ACABADO2]]</f>
        <v>0</v>
      </c>
      <c r="BA13" s="44">
        <f>IF(AG13="",0,IF(ISTEXT(AG13),H13*VALUE(SUBSTITUTE(AG13,"%",""))/100,H13*AG13))-Tabela1[[#This Row],[PESO EXPEDIDO2]]</f>
        <v>0</v>
      </c>
      <c r="BB13" s="44">
        <f t="shared" si="5"/>
        <v>210.10000000000002</v>
      </c>
      <c r="BC13" s="44">
        <f t="shared" si="6"/>
        <v>210.10000000000002</v>
      </c>
      <c r="BD13" s="44"/>
    </row>
    <row r="14" spans="1:56" ht="15.75" hidden="1" customHeight="1" x14ac:dyDescent="0.25">
      <c r="A14" s="6" t="s">
        <v>2293</v>
      </c>
      <c r="B14" s="22"/>
      <c r="C14" s="7">
        <v>2</v>
      </c>
      <c r="D14" s="46" t="s">
        <v>2294</v>
      </c>
      <c r="E14" s="7">
        <v>3404</v>
      </c>
      <c r="F14" s="7">
        <v>8</v>
      </c>
      <c r="G14" s="24">
        <v>23</v>
      </c>
      <c r="H14" s="41">
        <f>Tabela1[[#This Row],[PESO UNI]]*Tabela1[[#This Row],[QTE]]</f>
        <v>46</v>
      </c>
      <c r="I14" s="7">
        <v>0</v>
      </c>
      <c r="J14" s="8" t="s">
        <v>2281</v>
      </c>
      <c r="K14" s="8" t="s">
        <v>33</v>
      </c>
      <c r="L14" s="9" t="s">
        <v>2076</v>
      </c>
      <c r="M14" s="10">
        <v>46100</v>
      </c>
      <c r="N14" s="8" t="s">
        <v>46</v>
      </c>
      <c r="O14" s="12"/>
      <c r="P14" s="13"/>
      <c r="Q14" s="14">
        <f>Tabela1[[#This Row],[QTDE/ Fabricação]]-Tabela1[[#This Row],[QTE]]</f>
        <v>-2</v>
      </c>
      <c r="R14" s="19">
        <f t="shared" si="0"/>
        <v>46</v>
      </c>
      <c r="S14" s="19">
        <f t="shared" si="7"/>
        <v>46</v>
      </c>
      <c r="T14" s="20">
        <f t="shared" si="1"/>
        <v>0</v>
      </c>
      <c r="U14" s="17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1">
        <f>Tabela1[[#This Row],[PESO TOTAL]]-Tabela1[[#This Row],[Peso Expedido]]</f>
        <v>0</v>
      </c>
      <c r="AA14" s="18">
        <v>1</v>
      </c>
      <c r="AB14" s="40">
        <v>1</v>
      </c>
      <c r="AC14" s="40">
        <v>1</v>
      </c>
      <c r="AD14" s="40">
        <v>1</v>
      </c>
      <c r="AE14" s="40">
        <v>1</v>
      </c>
      <c r="AF14" s="40">
        <v>1</v>
      </c>
      <c r="AG14" s="40">
        <v>1</v>
      </c>
      <c r="AH14" s="40">
        <v>1</v>
      </c>
      <c r="AI14" s="40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3" t="str">
        <f>Tabela1[[#This Row],[PRODUTO]]&amp;Tabela1[[#This Row],[TAG]]</f>
        <v>BASES ROLETES1073-TC-006</v>
      </c>
      <c r="AR14" s="183">
        <f>Tabela1[[#This Row],[PESO TOTAL]]*Tabela1[[#This Row],[MATÉRIA PRIMA]]</f>
        <v>46</v>
      </c>
      <c r="AS14" s="28">
        <f>Tabela1[[#This Row],[PESO TOTAL]]*Tabela1[[#This Row],[PREPARAÇÃO ]]</f>
        <v>46</v>
      </c>
      <c r="AT14" s="28">
        <f>Tabela1[[#This Row],[PESO TOTAL]]*Tabela1[[#This Row],[CALDEIRARIA]]</f>
        <v>46</v>
      </c>
      <c r="AU14" s="28">
        <f>Tabela1[[#This Row],[PESO TOTAL]]*Tabela1[[#This Row],[SOLDA]]</f>
        <v>46</v>
      </c>
      <c r="AV14" s="28">
        <f>Tabela1[[#This Row],[PESO TOTAL]]*Tabela1[[#This Row],[ACABAMENTO]]</f>
        <v>46</v>
      </c>
      <c r="AW14" s="28">
        <f>Tabela1[[#This Row],[PESO TOTAL]]*Tabela1[[#This Row],[PRONTO ACABADO]]</f>
        <v>46</v>
      </c>
      <c r="AX14" s="28">
        <f>Tabela1[[#This Row],[PESO TOTAL]]*Tabela1[[#This Row],[EXPEDIÇÃO ]]</f>
        <v>46</v>
      </c>
      <c r="AY14" s="28" t="str">
        <f>Tabela1[[#This Row],[PEDIDO]]&amp;Tabela1[[#This Row],[PRODUTO]]</f>
        <v>P-188BASES ROLETES</v>
      </c>
      <c r="AZ14" s="44">
        <f>IF(AF14="",0,IF(ISTEXT(AF14),H14*VALUE(SUBSTITUTE(AF14,"%",""))/100,H14*AF14))-Tabela1[[#This Row],[PRONTO ACABADO2]]</f>
        <v>0</v>
      </c>
      <c r="BA14" s="44">
        <f>IF(AG14="",0,IF(ISTEXT(AG14),H14*VALUE(SUBSTITUTE(AG14,"%",""))/100,H14*AG14))-Tabela1[[#This Row],[PESO EXPEDIDO2]]</f>
        <v>0</v>
      </c>
      <c r="BB14" s="44">
        <f t="shared" si="5"/>
        <v>46</v>
      </c>
      <c r="BC14" s="44">
        <f t="shared" si="6"/>
        <v>46</v>
      </c>
      <c r="BD14" s="44"/>
    </row>
    <row r="15" spans="1:56" ht="15.75" hidden="1" customHeight="1" x14ac:dyDescent="0.25">
      <c r="A15" s="6" t="s">
        <v>2293</v>
      </c>
      <c r="B15" s="22"/>
      <c r="C15" s="7">
        <v>2</v>
      </c>
      <c r="D15" s="46" t="s">
        <v>2294</v>
      </c>
      <c r="E15" s="7">
        <v>3405</v>
      </c>
      <c r="F15" s="7">
        <v>8</v>
      </c>
      <c r="G15" s="24">
        <v>23</v>
      </c>
      <c r="H15" s="41">
        <f>Tabela1[[#This Row],[PESO UNI]]*Tabela1[[#This Row],[QTE]]</f>
        <v>46</v>
      </c>
      <c r="I15" s="7">
        <v>0</v>
      </c>
      <c r="J15" s="8" t="s">
        <v>2283</v>
      </c>
      <c r="K15" s="8" t="s">
        <v>33</v>
      </c>
      <c r="L15" s="9" t="s">
        <v>2076</v>
      </c>
      <c r="M15" s="10">
        <v>46100</v>
      </c>
      <c r="N15" s="8" t="s">
        <v>46</v>
      </c>
      <c r="O15" s="12"/>
      <c r="P15" s="13"/>
      <c r="Q15" s="14">
        <f>Tabela1[[#This Row],[QTDE/ Fabricação]]-Tabela1[[#This Row],[QTE]]</f>
        <v>-2</v>
      </c>
      <c r="R15" s="19">
        <f t="shared" si="0"/>
        <v>46</v>
      </c>
      <c r="S15" s="19">
        <f t="shared" si="7"/>
        <v>46</v>
      </c>
      <c r="T15" s="20">
        <f t="shared" si="1"/>
        <v>0</v>
      </c>
      <c r="U15" s="17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1">
        <f>Tabela1[[#This Row],[PESO TOTAL]]-Tabela1[[#This Row],[Peso Expedido]]</f>
        <v>0</v>
      </c>
      <c r="AA15" s="18">
        <v>1</v>
      </c>
      <c r="AB15" s="40">
        <v>1</v>
      </c>
      <c r="AC15" s="40">
        <v>1</v>
      </c>
      <c r="AD15" s="40">
        <v>1</v>
      </c>
      <c r="AE15" s="40">
        <v>1</v>
      </c>
      <c r="AF15" s="40">
        <v>1</v>
      </c>
      <c r="AG15" s="40">
        <v>1</v>
      </c>
      <c r="AH15" s="40">
        <v>1</v>
      </c>
      <c r="AI15" s="40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3" t="str">
        <f>Tabela1[[#This Row],[PRODUTO]]&amp;Tabela1[[#This Row],[TAG]]</f>
        <v>BASES ROLETES1073-TC-007</v>
      </c>
      <c r="AR15" s="183">
        <f>Tabela1[[#This Row],[PESO TOTAL]]*Tabela1[[#This Row],[MATÉRIA PRIMA]]</f>
        <v>46</v>
      </c>
      <c r="AS15" s="28">
        <f>Tabela1[[#This Row],[PESO TOTAL]]*Tabela1[[#This Row],[PREPARAÇÃO ]]</f>
        <v>46</v>
      </c>
      <c r="AT15" s="28">
        <f>Tabela1[[#This Row],[PESO TOTAL]]*Tabela1[[#This Row],[CALDEIRARIA]]</f>
        <v>46</v>
      </c>
      <c r="AU15" s="28">
        <f>Tabela1[[#This Row],[PESO TOTAL]]*Tabela1[[#This Row],[SOLDA]]</f>
        <v>46</v>
      </c>
      <c r="AV15" s="28">
        <f>Tabela1[[#This Row],[PESO TOTAL]]*Tabela1[[#This Row],[ACABAMENTO]]</f>
        <v>46</v>
      </c>
      <c r="AW15" s="28">
        <f>Tabela1[[#This Row],[PESO TOTAL]]*Tabela1[[#This Row],[PRONTO ACABADO]]</f>
        <v>46</v>
      </c>
      <c r="AX15" s="28">
        <f>Tabela1[[#This Row],[PESO TOTAL]]*Tabela1[[#This Row],[EXPEDIÇÃO ]]</f>
        <v>46</v>
      </c>
      <c r="AY15" s="28" t="str">
        <f>Tabela1[[#This Row],[PEDIDO]]&amp;Tabela1[[#This Row],[PRODUTO]]</f>
        <v>P-188BASES ROLETES</v>
      </c>
      <c r="AZ15" s="44">
        <f>IF(AF15="",0,IF(ISTEXT(AF15),H15*VALUE(SUBSTITUTE(AF15,"%",""))/100,H15*AF15))-Tabela1[[#This Row],[PRONTO ACABADO2]]</f>
        <v>0</v>
      </c>
      <c r="BA15" s="44">
        <f>IF(AG15="",0,IF(ISTEXT(AG15),H15*VALUE(SUBSTITUTE(AG15,"%",""))/100,H15*AG15))-Tabela1[[#This Row],[PESO EXPEDIDO2]]</f>
        <v>0</v>
      </c>
      <c r="BB15" s="44">
        <f t="shared" si="5"/>
        <v>46</v>
      </c>
      <c r="BC15" s="44">
        <f t="shared" si="6"/>
        <v>46</v>
      </c>
      <c r="BD15" s="44"/>
    </row>
    <row r="16" spans="1:56" ht="15.75" hidden="1" customHeight="1" x14ac:dyDescent="0.25">
      <c r="A16" s="6" t="s">
        <v>147</v>
      </c>
      <c r="B16" s="22"/>
      <c r="C16" s="7">
        <v>96</v>
      </c>
      <c r="D16" s="46" t="s">
        <v>196</v>
      </c>
      <c r="E16" s="7">
        <v>3406</v>
      </c>
      <c r="F16" s="7">
        <v>7</v>
      </c>
      <c r="G16" s="24">
        <v>7</v>
      </c>
      <c r="H16" s="41">
        <f>Tabela1[[#This Row],[PESO UNI]]*Tabela1[[#This Row],[QTE]]</f>
        <v>672</v>
      </c>
      <c r="I16" s="7">
        <v>0</v>
      </c>
      <c r="J16" s="8" t="s">
        <v>2281</v>
      </c>
      <c r="K16" s="8" t="s">
        <v>23</v>
      </c>
      <c r="L16" s="9" t="s">
        <v>2076</v>
      </c>
      <c r="M16" s="10">
        <v>46100</v>
      </c>
      <c r="N16" s="8" t="s">
        <v>46</v>
      </c>
      <c r="O16" s="12"/>
      <c r="P16" s="13"/>
      <c r="Q16" s="14">
        <f>Tabela1[[#This Row],[QTDE/ Fabricação]]-Tabela1[[#This Row],[QTE]]</f>
        <v>-96</v>
      </c>
      <c r="R16" s="19">
        <f t="shared" si="0"/>
        <v>672</v>
      </c>
      <c r="S16" s="19">
        <f t="shared" si="7"/>
        <v>672</v>
      </c>
      <c r="T16" s="20">
        <f t="shared" si="1"/>
        <v>0</v>
      </c>
      <c r="U16" s="17">
        <f>IFERROR(SUMIF('LISTA DE EMBARQUE'!B:B,MICRO!E:E,'LISTA DE EMBARQUE'!G:G),"")</f>
        <v>96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672</v>
      </c>
      <c r="Y16" s="14">
        <f t="shared" si="2"/>
        <v>0</v>
      </c>
      <c r="Z16" s="21">
        <f>Tabela1[[#This Row],[PESO TOTAL]]-Tabela1[[#This Row],[Peso Expedido]]</f>
        <v>0</v>
      </c>
      <c r="AA16" s="18">
        <v>1</v>
      </c>
      <c r="AB16" s="40">
        <v>1</v>
      </c>
      <c r="AC16" s="40">
        <v>1</v>
      </c>
      <c r="AD16" s="40">
        <v>1</v>
      </c>
      <c r="AE16" s="40">
        <v>1</v>
      </c>
      <c r="AF16" s="40">
        <v>1</v>
      </c>
      <c r="AG16" s="40">
        <v>1</v>
      </c>
      <c r="AH16" s="40">
        <v>1</v>
      </c>
      <c r="AI16" s="40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3" t="str">
        <f>Tabela1[[#This Row],[PRODUTO]]&amp;Tabela1[[#This Row],[TAG]]</f>
        <v>ROLOS1073-TC-006</v>
      </c>
      <c r="AR16" s="183">
        <f>Tabela1[[#This Row],[PESO TOTAL]]*Tabela1[[#This Row],[MATÉRIA PRIMA]]</f>
        <v>672</v>
      </c>
      <c r="AS16" s="28">
        <f>Tabela1[[#This Row],[PESO TOTAL]]*Tabela1[[#This Row],[PREPARAÇÃO ]]</f>
        <v>672</v>
      </c>
      <c r="AT16" s="28">
        <f>Tabela1[[#This Row],[PESO TOTAL]]*Tabela1[[#This Row],[CALDEIRARIA]]</f>
        <v>672</v>
      </c>
      <c r="AU16" s="28">
        <f>Tabela1[[#This Row],[PESO TOTAL]]*Tabela1[[#This Row],[SOLDA]]</f>
        <v>672</v>
      </c>
      <c r="AV16" s="28">
        <f>Tabela1[[#This Row],[PESO TOTAL]]*Tabela1[[#This Row],[ACABAMENTO]]</f>
        <v>672</v>
      </c>
      <c r="AW16" s="28">
        <f>Tabela1[[#This Row],[PESO TOTAL]]*Tabela1[[#This Row],[PRONTO ACABADO]]</f>
        <v>672</v>
      </c>
      <c r="AX16" s="28">
        <f>Tabela1[[#This Row],[PESO TOTAL]]*Tabela1[[#This Row],[EXPEDIÇÃO ]]</f>
        <v>672</v>
      </c>
      <c r="AY16" s="28" t="str">
        <f>Tabela1[[#This Row],[PEDIDO]]&amp;Tabela1[[#This Row],[PRODUTO]]</f>
        <v>P-188ROLOS</v>
      </c>
      <c r="AZ16" s="44">
        <f>IF(AF16="",0,IF(ISTEXT(AF16),H16*VALUE(SUBSTITUTE(AF16,"%",""))/100,H16*AF16))-Tabela1[[#This Row],[PRONTO ACABADO2]]</f>
        <v>0</v>
      </c>
      <c r="BA16" s="44">
        <f>IF(AG16="",0,IF(ISTEXT(AG16),H16*VALUE(SUBSTITUTE(AG16,"%",""))/100,H16*AG16))-Tabela1[[#This Row],[PESO EXPEDIDO2]]</f>
        <v>0</v>
      </c>
      <c r="BB16" s="44">
        <f t="shared" si="5"/>
        <v>672</v>
      </c>
      <c r="BC16" s="44">
        <f t="shared" si="6"/>
        <v>672</v>
      </c>
      <c r="BD16" s="44"/>
    </row>
    <row r="17" spans="1:56" ht="15.75" hidden="1" customHeight="1" x14ac:dyDescent="0.25">
      <c r="A17" s="6" t="s">
        <v>147</v>
      </c>
      <c r="B17" s="22"/>
      <c r="C17" s="7">
        <v>96</v>
      </c>
      <c r="D17" s="46" t="s">
        <v>196</v>
      </c>
      <c r="E17" s="7">
        <v>3407</v>
      </c>
      <c r="F17" s="7">
        <v>7</v>
      </c>
      <c r="G17" s="24">
        <v>7</v>
      </c>
      <c r="H17" s="41">
        <f>Tabela1[[#This Row],[PESO UNI]]*Tabela1[[#This Row],[QTE]]</f>
        <v>672</v>
      </c>
      <c r="I17" s="7">
        <v>0</v>
      </c>
      <c r="J17" s="8" t="s">
        <v>2283</v>
      </c>
      <c r="K17" s="8" t="s">
        <v>23</v>
      </c>
      <c r="L17" s="9" t="s">
        <v>2076</v>
      </c>
      <c r="M17" s="10">
        <v>46100</v>
      </c>
      <c r="N17" s="8" t="s">
        <v>46</v>
      </c>
      <c r="O17" s="12"/>
      <c r="P17" s="13"/>
      <c r="Q17" s="14">
        <f>Tabela1[[#This Row],[QTDE/ Fabricação]]-Tabela1[[#This Row],[QTE]]</f>
        <v>-96</v>
      </c>
      <c r="R17" s="19">
        <f t="shared" si="0"/>
        <v>672</v>
      </c>
      <c r="S17" s="19">
        <f t="shared" si="7"/>
        <v>672</v>
      </c>
      <c r="T17" s="20">
        <f t="shared" si="1"/>
        <v>0</v>
      </c>
      <c r="U17" s="17">
        <f>IFERROR(SUMIF('LISTA DE EMBARQUE'!B:B,MICRO!E:E,'LISTA DE EMBARQUE'!G:G),"")</f>
        <v>96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672</v>
      </c>
      <c r="Y17" s="14">
        <f t="shared" si="2"/>
        <v>0</v>
      </c>
      <c r="Z17" s="21">
        <f>Tabela1[[#This Row],[PESO TOTAL]]-Tabela1[[#This Row],[Peso Expedido]]</f>
        <v>0</v>
      </c>
      <c r="AA17" s="18">
        <v>1</v>
      </c>
      <c r="AB17" s="40">
        <v>1</v>
      </c>
      <c r="AC17" s="40">
        <v>1</v>
      </c>
      <c r="AD17" s="40">
        <v>1</v>
      </c>
      <c r="AE17" s="40">
        <v>1</v>
      </c>
      <c r="AF17" s="40">
        <v>1</v>
      </c>
      <c r="AG17" s="40">
        <v>1</v>
      </c>
      <c r="AH17" s="40">
        <v>1</v>
      </c>
      <c r="AI17" s="40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3" t="str">
        <f>Tabela1[[#This Row],[PRODUTO]]&amp;Tabela1[[#This Row],[TAG]]</f>
        <v>ROLOS1073-TC-007</v>
      </c>
      <c r="AR17" s="183">
        <f>Tabela1[[#This Row],[PESO TOTAL]]*Tabela1[[#This Row],[MATÉRIA PRIMA]]</f>
        <v>672</v>
      </c>
      <c r="AS17" s="28">
        <f>Tabela1[[#This Row],[PESO TOTAL]]*Tabela1[[#This Row],[PREPARAÇÃO ]]</f>
        <v>672</v>
      </c>
      <c r="AT17" s="28">
        <f>Tabela1[[#This Row],[PESO TOTAL]]*Tabela1[[#This Row],[CALDEIRARIA]]</f>
        <v>672</v>
      </c>
      <c r="AU17" s="28">
        <f>Tabela1[[#This Row],[PESO TOTAL]]*Tabela1[[#This Row],[SOLDA]]</f>
        <v>672</v>
      </c>
      <c r="AV17" s="28">
        <f>Tabela1[[#This Row],[PESO TOTAL]]*Tabela1[[#This Row],[ACABAMENTO]]</f>
        <v>672</v>
      </c>
      <c r="AW17" s="28">
        <f>Tabela1[[#This Row],[PESO TOTAL]]*Tabela1[[#This Row],[PRONTO ACABADO]]</f>
        <v>672</v>
      </c>
      <c r="AX17" s="28">
        <f>Tabela1[[#This Row],[PESO TOTAL]]*Tabela1[[#This Row],[EXPEDIÇÃO ]]</f>
        <v>672</v>
      </c>
      <c r="AY17" s="28" t="str">
        <f>Tabela1[[#This Row],[PEDIDO]]&amp;Tabela1[[#This Row],[PRODUTO]]</f>
        <v>P-188ROLOS</v>
      </c>
      <c r="AZ17" s="44">
        <f>IF(AF17="",0,IF(ISTEXT(AF17),H17*VALUE(SUBSTITUTE(AF17,"%",""))/100,H17*AF17))-Tabela1[[#This Row],[PRONTO ACABADO2]]</f>
        <v>0</v>
      </c>
      <c r="BA17" s="44">
        <f>IF(AG17="",0,IF(ISTEXT(AG17),H17*VALUE(SUBSTITUTE(AG17,"%",""))/100,H17*AG17))-Tabela1[[#This Row],[PESO EXPEDIDO2]]</f>
        <v>0</v>
      </c>
      <c r="BB17" s="44">
        <f t="shared" si="5"/>
        <v>672</v>
      </c>
      <c r="BC17" s="44">
        <f t="shared" si="6"/>
        <v>672</v>
      </c>
      <c r="BD17" s="44"/>
    </row>
    <row r="18" spans="1:56" ht="15.75" hidden="1" customHeight="1" x14ac:dyDescent="0.25">
      <c r="A18" s="6" t="s">
        <v>148</v>
      </c>
      <c r="B18" s="22"/>
      <c r="C18" s="7">
        <v>39</v>
      </c>
      <c r="D18" s="46" t="s">
        <v>1197</v>
      </c>
      <c r="E18" s="7">
        <v>3408</v>
      </c>
      <c r="F18" s="7">
        <v>7</v>
      </c>
      <c r="G18" s="24">
        <v>8.5</v>
      </c>
      <c r="H18" s="41">
        <f>Tabela1[[#This Row],[PESO UNI]]*Tabela1[[#This Row],[QTE]]</f>
        <v>331.5</v>
      </c>
      <c r="I18" s="7">
        <v>0</v>
      </c>
      <c r="J18" s="8" t="s">
        <v>2281</v>
      </c>
      <c r="K18" s="8" t="s">
        <v>23</v>
      </c>
      <c r="L18" s="9" t="s">
        <v>2076</v>
      </c>
      <c r="M18" s="10">
        <v>46100</v>
      </c>
      <c r="N18" s="8" t="s">
        <v>46</v>
      </c>
      <c r="O18" s="12"/>
      <c r="P18" s="13"/>
      <c r="Q18" s="14">
        <f>Tabela1[[#This Row],[QTDE/ Fabricação]]-Tabela1[[#This Row],[QTE]]</f>
        <v>-39</v>
      </c>
      <c r="R18" s="19">
        <f t="shared" si="0"/>
        <v>331.5</v>
      </c>
      <c r="S18" s="19">
        <f t="shared" si="7"/>
        <v>331.5</v>
      </c>
      <c r="T18" s="20">
        <f t="shared" si="1"/>
        <v>0</v>
      </c>
      <c r="U18" s="17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1">
        <f>Tabela1[[#This Row],[PESO TOTAL]]-Tabela1[[#This Row],[Peso Expedido]]</f>
        <v>0</v>
      </c>
      <c r="AA18" s="18">
        <v>1</v>
      </c>
      <c r="AB18" s="40">
        <v>1</v>
      </c>
      <c r="AC18" s="40">
        <v>1</v>
      </c>
      <c r="AD18" s="40">
        <v>1</v>
      </c>
      <c r="AE18" s="40">
        <v>1</v>
      </c>
      <c r="AF18" s="40">
        <v>1</v>
      </c>
      <c r="AG18" s="40">
        <v>1</v>
      </c>
      <c r="AH18" s="40">
        <v>1</v>
      </c>
      <c r="AI18" s="40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3" t="str">
        <f>Tabela1[[#This Row],[PRODUTO]]&amp;Tabela1[[#This Row],[TAG]]</f>
        <v>ROLOS1073-TC-006</v>
      </c>
      <c r="AR18" s="183">
        <f>Tabela1[[#This Row],[PESO TOTAL]]*Tabela1[[#This Row],[MATÉRIA PRIMA]]</f>
        <v>331.5</v>
      </c>
      <c r="AS18" s="28">
        <f>Tabela1[[#This Row],[PESO TOTAL]]*Tabela1[[#This Row],[PREPARAÇÃO ]]</f>
        <v>331.5</v>
      </c>
      <c r="AT18" s="28">
        <f>Tabela1[[#This Row],[PESO TOTAL]]*Tabela1[[#This Row],[CALDEIRARIA]]</f>
        <v>331.5</v>
      </c>
      <c r="AU18" s="28">
        <f>Tabela1[[#This Row],[PESO TOTAL]]*Tabela1[[#This Row],[SOLDA]]</f>
        <v>331.5</v>
      </c>
      <c r="AV18" s="28">
        <f>Tabela1[[#This Row],[PESO TOTAL]]*Tabela1[[#This Row],[ACABAMENTO]]</f>
        <v>331.5</v>
      </c>
      <c r="AW18" s="28">
        <f>Tabela1[[#This Row],[PESO TOTAL]]*Tabela1[[#This Row],[PRONTO ACABADO]]</f>
        <v>331.5</v>
      </c>
      <c r="AX18" s="28">
        <f>Tabela1[[#This Row],[PESO TOTAL]]*Tabela1[[#This Row],[EXPEDIÇÃO ]]</f>
        <v>331.5</v>
      </c>
      <c r="AY18" s="28" t="str">
        <f>Tabela1[[#This Row],[PEDIDO]]&amp;Tabela1[[#This Row],[PRODUTO]]</f>
        <v>P-188ROLOS</v>
      </c>
      <c r="AZ18" s="44">
        <f>IF(AF18="",0,IF(ISTEXT(AF18),H18*VALUE(SUBSTITUTE(AF18,"%",""))/100,H18*AF18))-Tabela1[[#This Row],[PRONTO ACABADO2]]</f>
        <v>0</v>
      </c>
      <c r="BA18" s="44">
        <f>IF(AG18="",0,IF(ISTEXT(AG18),H18*VALUE(SUBSTITUTE(AG18,"%",""))/100,H18*AG18))-Tabela1[[#This Row],[PESO EXPEDIDO2]]</f>
        <v>0</v>
      </c>
      <c r="BB18" s="44">
        <f t="shared" si="5"/>
        <v>331.5</v>
      </c>
      <c r="BC18" s="44">
        <f t="shared" si="6"/>
        <v>331.5</v>
      </c>
      <c r="BD18" s="44"/>
    </row>
    <row r="19" spans="1:56" ht="15.75" hidden="1" customHeight="1" x14ac:dyDescent="0.25">
      <c r="A19" s="6" t="s">
        <v>148</v>
      </c>
      <c r="B19" s="22"/>
      <c r="C19" s="7">
        <v>39</v>
      </c>
      <c r="D19" s="46" t="s">
        <v>1197</v>
      </c>
      <c r="E19" s="7">
        <v>3409</v>
      </c>
      <c r="F19" s="7">
        <v>7</v>
      </c>
      <c r="G19" s="24">
        <v>8.5</v>
      </c>
      <c r="H19" s="41">
        <f>Tabela1[[#This Row],[PESO UNI]]*Tabela1[[#This Row],[QTE]]</f>
        <v>331.5</v>
      </c>
      <c r="I19" s="7">
        <v>0</v>
      </c>
      <c r="J19" s="8" t="s">
        <v>2283</v>
      </c>
      <c r="K19" s="8" t="s">
        <v>23</v>
      </c>
      <c r="L19" s="9" t="s">
        <v>2076</v>
      </c>
      <c r="M19" s="10">
        <v>46100</v>
      </c>
      <c r="N19" s="8" t="s">
        <v>46</v>
      </c>
      <c r="O19" s="12"/>
      <c r="P19" s="13"/>
      <c r="Q19" s="14">
        <f>Tabela1[[#This Row],[QTDE/ Fabricação]]-Tabela1[[#This Row],[QTE]]</f>
        <v>-39</v>
      </c>
      <c r="R19" s="19">
        <f t="shared" si="0"/>
        <v>331.5</v>
      </c>
      <c r="S19" s="19">
        <f t="shared" si="7"/>
        <v>331.5</v>
      </c>
      <c r="T19" s="20">
        <f t="shared" si="1"/>
        <v>0</v>
      </c>
      <c r="U19" s="17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1">
        <f>Tabela1[[#This Row],[PESO TOTAL]]-Tabela1[[#This Row],[Peso Expedido]]</f>
        <v>0</v>
      </c>
      <c r="AA19" s="18">
        <v>1</v>
      </c>
      <c r="AB19" s="40">
        <v>1</v>
      </c>
      <c r="AC19" s="40">
        <v>1</v>
      </c>
      <c r="AD19" s="40">
        <v>1</v>
      </c>
      <c r="AE19" s="40">
        <v>1</v>
      </c>
      <c r="AF19" s="40">
        <v>1</v>
      </c>
      <c r="AG19" s="40">
        <v>1</v>
      </c>
      <c r="AH19" s="40">
        <v>1</v>
      </c>
      <c r="AI19" s="40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3" t="str">
        <f>Tabela1[[#This Row],[PRODUTO]]&amp;Tabela1[[#This Row],[TAG]]</f>
        <v>ROLOS1073-TC-007</v>
      </c>
      <c r="AR19" s="183">
        <f>Tabela1[[#This Row],[PESO TOTAL]]*Tabela1[[#This Row],[MATÉRIA PRIMA]]</f>
        <v>331.5</v>
      </c>
      <c r="AS19" s="28">
        <f>Tabela1[[#This Row],[PESO TOTAL]]*Tabela1[[#This Row],[PREPARAÇÃO ]]</f>
        <v>331.5</v>
      </c>
      <c r="AT19" s="28">
        <f>Tabela1[[#This Row],[PESO TOTAL]]*Tabela1[[#This Row],[CALDEIRARIA]]</f>
        <v>331.5</v>
      </c>
      <c r="AU19" s="28">
        <f>Tabela1[[#This Row],[PESO TOTAL]]*Tabela1[[#This Row],[SOLDA]]</f>
        <v>331.5</v>
      </c>
      <c r="AV19" s="28">
        <f>Tabela1[[#This Row],[PESO TOTAL]]*Tabela1[[#This Row],[ACABAMENTO]]</f>
        <v>331.5</v>
      </c>
      <c r="AW19" s="28">
        <f>Tabela1[[#This Row],[PESO TOTAL]]*Tabela1[[#This Row],[PRONTO ACABADO]]</f>
        <v>331.5</v>
      </c>
      <c r="AX19" s="28">
        <f>Tabela1[[#This Row],[PESO TOTAL]]*Tabela1[[#This Row],[EXPEDIÇÃO ]]</f>
        <v>331.5</v>
      </c>
      <c r="AY19" s="28" t="str">
        <f>Tabela1[[#This Row],[PEDIDO]]&amp;Tabela1[[#This Row],[PRODUTO]]</f>
        <v>P-188ROLOS</v>
      </c>
      <c r="AZ19" s="44">
        <f>IF(AF19="",0,IF(ISTEXT(AF19),H19*VALUE(SUBSTITUTE(AF19,"%",""))/100,H19*AF19))-Tabela1[[#This Row],[PRONTO ACABADO2]]</f>
        <v>0</v>
      </c>
      <c r="BA19" s="44">
        <f>IF(AG19="",0,IF(ISTEXT(AG19),H19*VALUE(SUBSTITUTE(AG19,"%",""))/100,H19*AG19))-Tabela1[[#This Row],[PESO EXPEDIDO2]]</f>
        <v>0</v>
      </c>
      <c r="BB19" s="44">
        <f t="shared" si="5"/>
        <v>331.5</v>
      </c>
      <c r="BC19" s="44">
        <f t="shared" si="6"/>
        <v>331.5</v>
      </c>
      <c r="BD19" s="44"/>
    </row>
    <row r="20" spans="1:56" ht="15.75" hidden="1" customHeight="1" x14ac:dyDescent="0.25">
      <c r="A20" s="6" t="s">
        <v>109</v>
      </c>
      <c r="B20" s="22"/>
      <c r="C20" s="7">
        <v>2</v>
      </c>
      <c r="D20" s="46" t="s">
        <v>154</v>
      </c>
      <c r="E20" s="7">
        <v>3410</v>
      </c>
      <c r="F20" s="7">
        <v>7</v>
      </c>
      <c r="G20" s="24">
        <v>1</v>
      </c>
      <c r="H20" s="41">
        <f>Tabela1[[#This Row],[PESO UNI]]*Tabela1[[#This Row],[QTE]]</f>
        <v>2</v>
      </c>
      <c r="I20" s="7">
        <v>0</v>
      </c>
      <c r="J20" s="8" t="s">
        <v>2281</v>
      </c>
      <c r="K20" s="8" t="s">
        <v>23</v>
      </c>
      <c r="L20" s="9" t="s">
        <v>2076</v>
      </c>
      <c r="M20" s="10">
        <v>46100</v>
      </c>
      <c r="N20" s="8" t="s">
        <v>46</v>
      </c>
      <c r="O20" s="12"/>
      <c r="P20" s="13"/>
      <c r="Q20" s="14">
        <f>Tabela1[[#This Row],[QTDE/ Fabricação]]-Tabela1[[#This Row],[QTE]]</f>
        <v>-2</v>
      </c>
      <c r="R20" s="19">
        <f t="shared" si="0"/>
        <v>2</v>
      </c>
      <c r="S20" s="19">
        <f t="shared" si="7"/>
        <v>2</v>
      </c>
      <c r="T20" s="20">
        <f t="shared" si="1"/>
        <v>0</v>
      </c>
      <c r="U20" s="17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1">
        <f>Tabela1[[#This Row],[PESO TOTAL]]-Tabela1[[#This Row],[Peso Expedido]]</f>
        <v>0</v>
      </c>
      <c r="AA20" s="18">
        <v>1</v>
      </c>
      <c r="AB20" s="40">
        <v>1</v>
      </c>
      <c r="AC20" s="40">
        <v>1</v>
      </c>
      <c r="AD20" s="40">
        <v>1</v>
      </c>
      <c r="AE20" s="40">
        <v>1</v>
      </c>
      <c r="AF20" s="40">
        <v>1</v>
      </c>
      <c r="AG20" s="40">
        <v>1</v>
      </c>
      <c r="AH20" s="40">
        <v>1</v>
      </c>
      <c r="AI20" s="40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3" t="str">
        <f>Tabela1[[#This Row],[PRODUTO]]&amp;Tabela1[[#This Row],[TAG]]</f>
        <v>ROLOS1073-TC-006</v>
      </c>
      <c r="AR20" s="183">
        <f>Tabela1[[#This Row],[PESO TOTAL]]*Tabela1[[#This Row],[MATÉRIA PRIMA]]</f>
        <v>2</v>
      </c>
      <c r="AS20" s="28">
        <f>Tabela1[[#This Row],[PESO TOTAL]]*Tabela1[[#This Row],[PREPARAÇÃO ]]</f>
        <v>2</v>
      </c>
      <c r="AT20" s="28">
        <f>Tabela1[[#This Row],[PESO TOTAL]]*Tabela1[[#This Row],[CALDEIRARIA]]</f>
        <v>2</v>
      </c>
      <c r="AU20" s="28">
        <f>Tabela1[[#This Row],[PESO TOTAL]]*Tabela1[[#This Row],[SOLDA]]</f>
        <v>2</v>
      </c>
      <c r="AV20" s="28">
        <f>Tabela1[[#This Row],[PESO TOTAL]]*Tabela1[[#This Row],[ACABAMENTO]]</f>
        <v>2</v>
      </c>
      <c r="AW20" s="28">
        <f>Tabela1[[#This Row],[PESO TOTAL]]*Tabela1[[#This Row],[PRONTO ACABADO]]</f>
        <v>2</v>
      </c>
      <c r="AX20" s="28">
        <f>Tabela1[[#This Row],[PESO TOTAL]]*Tabela1[[#This Row],[EXPEDIÇÃO ]]</f>
        <v>2</v>
      </c>
      <c r="AY20" s="28" t="str">
        <f>Tabela1[[#This Row],[PEDIDO]]&amp;Tabela1[[#This Row],[PRODUTO]]</f>
        <v>P-188ROLOS</v>
      </c>
      <c r="AZ20" s="44">
        <f>IF(AF20="",0,IF(ISTEXT(AF20),H20*VALUE(SUBSTITUTE(AF20,"%",""))/100,H20*AF20))-Tabela1[[#This Row],[PRONTO ACABADO2]]</f>
        <v>0</v>
      </c>
      <c r="BA20" s="44">
        <f>IF(AG20="",0,IF(ISTEXT(AG20),H20*VALUE(SUBSTITUTE(AG20,"%",""))/100,H20*AG20))-Tabela1[[#This Row],[PESO EXPEDIDO2]]</f>
        <v>0</v>
      </c>
      <c r="BB20" s="44">
        <f t="shared" si="5"/>
        <v>2</v>
      </c>
      <c r="BC20" s="44">
        <f t="shared" si="6"/>
        <v>2</v>
      </c>
      <c r="BD20" s="44"/>
    </row>
    <row r="21" spans="1:56" ht="15.75" hidden="1" customHeight="1" x14ac:dyDescent="0.25">
      <c r="A21" s="6" t="s">
        <v>109</v>
      </c>
      <c r="B21" s="22"/>
      <c r="C21" s="7">
        <v>2</v>
      </c>
      <c r="D21" s="46" t="s">
        <v>154</v>
      </c>
      <c r="E21" s="7">
        <v>3411</v>
      </c>
      <c r="F21" s="7">
        <v>7</v>
      </c>
      <c r="G21" s="24">
        <v>1</v>
      </c>
      <c r="H21" s="41">
        <f>Tabela1[[#This Row],[PESO UNI]]*Tabela1[[#This Row],[QTE]]</f>
        <v>2</v>
      </c>
      <c r="I21" s="7">
        <v>0</v>
      </c>
      <c r="J21" s="8" t="s">
        <v>2283</v>
      </c>
      <c r="K21" s="8" t="s">
        <v>23</v>
      </c>
      <c r="L21" s="9" t="s">
        <v>2076</v>
      </c>
      <c r="M21" s="10">
        <v>46100</v>
      </c>
      <c r="N21" s="8" t="s">
        <v>46</v>
      </c>
      <c r="O21" s="12"/>
      <c r="P21" s="13"/>
      <c r="Q21" s="14">
        <f>Tabela1[[#This Row],[QTDE/ Fabricação]]-Tabela1[[#This Row],[QTE]]</f>
        <v>-2</v>
      </c>
      <c r="R21" s="19">
        <f t="shared" si="0"/>
        <v>2</v>
      </c>
      <c r="S21" s="19">
        <f t="shared" si="7"/>
        <v>2</v>
      </c>
      <c r="T21" s="20">
        <f t="shared" si="1"/>
        <v>0</v>
      </c>
      <c r="U21" s="17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1">
        <f>Tabela1[[#This Row],[PESO TOTAL]]-Tabela1[[#This Row],[Peso Expedido]]</f>
        <v>0</v>
      </c>
      <c r="AA21" s="18">
        <v>1</v>
      </c>
      <c r="AB21" s="40">
        <v>1</v>
      </c>
      <c r="AC21" s="40">
        <v>1</v>
      </c>
      <c r="AD21" s="40">
        <v>1</v>
      </c>
      <c r="AE21" s="40">
        <v>1</v>
      </c>
      <c r="AF21" s="40">
        <v>1</v>
      </c>
      <c r="AG21" s="40">
        <v>1</v>
      </c>
      <c r="AH21" s="40">
        <v>1</v>
      </c>
      <c r="AI21" s="40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3" t="str">
        <f>Tabela1[[#This Row],[PRODUTO]]&amp;Tabela1[[#This Row],[TAG]]</f>
        <v>ROLOS1073-TC-007</v>
      </c>
      <c r="AR21" s="183">
        <f>Tabela1[[#This Row],[PESO TOTAL]]*Tabela1[[#This Row],[MATÉRIA PRIMA]]</f>
        <v>2</v>
      </c>
      <c r="AS21" s="28">
        <f>Tabela1[[#This Row],[PESO TOTAL]]*Tabela1[[#This Row],[PREPARAÇÃO ]]</f>
        <v>2</v>
      </c>
      <c r="AT21" s="28">
        <f>Tabela1[[#This Row],[PESO TOTAL]]*Tabela1[[#This Row],[CALDEIRARIA]]</f>
        <v>2</v>
      </c>
      <c r="AU21" s="28">
        <f>Tabela1[[#This Row],[PESO TOTAL]]*Tabela1[[#This Row],[SOLDA]]</f>
        <v>2</v>
      </c>
      <c r="AV21" s="28">
        <f>Tabela1[[#This Row],[PESO TOTAL]]*Tabela1[[#This Row],[ACABAMENTO]]</f>
        <v>2</v>
      </c>
      <c r="AW21" s="28">
        <f>Tabela1[[#This Row],[PESO TOTAL]]*Tabela1[[#This Row],[PRONTO ACABADO]]</f>
        <v>2</v>
      </c>
      <c r="AX21" s="28">
        <f>Tabela1[[#This Row],[PESO TOTAL]]*Tabela1[[#This Row],[EXPEDIÇÃO ]]</f>
        <v>2</v>
      </c>
      <c r="AY21" s="28" t="str">
        <f>Tabela1[[#This Row],[PEDIDO]]&amp;Tabela1[[#This Row],[PRODUTO]]</f>
        <v>P-188ROLOS</v>
      </c>
      <c r="AZ21" s="44">
        <f>IF(AF21="",0,IF(ISTEXT(AF21),H21*VALUE(SUBSTITUTE(AF21,"%",""))/100,H21*AF21))-Tabela1[[#This Row],[PRONTO ACABADO2]]</f>
        <v>0</v>
      </c>
      <c r="BA21" s="44">
        <f>IF(AG21="",0,IF(ISTEXT(AG21),H21*VALUE(SUBSTITUTE(AG21,"%",""))/100,H21*AG21))-Tabela1[[#This Row],[PESO EXPEDIDO2]]</f>
        <v>0</v>
      </c>
      <c r="BB21" s="44">
        <f t="shared" si="5"/>
        <v>2</v>
      </c>
      <c r="BC21" s="44">
        <f t="shared" si="6"/>
        <v>2</v>
      </c>
      <c r="BD21" s="44"/>
    </row>
    <row r="22" spans="1:56" ht="15.75" hidden="1" customHeight="1" x14ac:dyDescent="0.25">
      <c r="A22" s="6" t="s">
        <v>111</v>
      </c>
      <c r="B22" s="22"/>
      <c r="C22" s="7">
        <v>4</v>
      </c>
      <c r="D22" s="46" t="s">
        <v>132</v>
      </c>
      <c r="E22" s="7">
        <v>3412</v>
      </c>
      <c r="F22" s="7">
        <v>7</v>
      </c>
      <c r="G22" s="24">
        <v>2.5</v>
      </c>
      <c r="H22" s="41">
        <f>Tabela1[[#This Row],[PESO UNI]]*Tabela1[[#This Row],[QTE]]</f>
        <v>10</v>
      </c>
      <c r="I22" s="7">
        <v>0</v>
      </c>
      <c r="J22" s="8" t="s">
        <v>2281</v>
      </c>
      <c r="K22" s="8" t="s">
        <v>23</v>
      </c>
      <c r="L22" s="9" t="s">
        <v>2076</v>
      </c>
      <c r="M22" s="10">
        <v>46100</v>
      </c>
      <c r="N22" s="8" t="s">
        <v>46</v>
      </c>
      <c r="O22" s="12"/>
      <c r="P22" s="13"/>
      <c r="Q22" s="14">
        <f>Tabela1[[#This Row],[QTDE/ Fabricação]]-Tabela1[[#This Row],[QTE]]</f>
        <v>-4</v>
      </c>
      <c r="R22" s="19">
        <f t="shared" si="0"/>
        <v>10</v>
      </c>
      <c r="S22" s="19">
        <f t="shared" si="7"/>
        <v>10</v>
      </c>
      <c r="T22" s="20">
        <f t="shared" si="1"/>
        <v>0</v>
      </c>
      <c r="U22" s="17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1">
        <f>Tabela1[[#This Row],[PESO TOTAL]]-Tabela1[[#This Row],[Peso Expedido]]</f>
        <v>0</v>
      </c>
      <c r="AA22" s="18">
        <v>1</v>
      </c>
      <c r="AB22" s="40">
        <v>1</v>
      </c>
      <c r="AC22" s="40">
        <v>1</v>
      </c>
      <c r="AD22" s="40">
        <v>1</v>
      </c>
      <c r="AE22" s="40">
        <v>1</v>
      </c>
      <c r="AF22" s="40">
        <v>1</v>
      </c>
      <c r="AG22" s="40">
        <v>1</v>
      </c>
      <c r="AH22" s="40">
        <v>1</v>
      </c>
      <c r="AI22" s="40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3" t="str">
        <f>Tabela1[[#This Row],[PRODUTO]]&amp;Tabela1[[#This Row],[TAG]]</f>
        <v>ROLOS1073-TC-006</v>
      </c>
      <c r="AR22" s="183">
        <f>Tabela1[[#This Row],[PESO TOTAL]]*Tabela1[[#This Row],[MATÉRIA PRIMA]]</f>
        <v>10</v>
      </c>
      <c r="AS22" s="28">
        <f>Tabela1[[#This Row],[PESO TOTAL]]*Tabela1[[#This Row],[PREPARAÇÃO ]]</f>
        <v>10</v>
      </c>
      <c r="AT22" s="28">
        <f>Tabela1[[#This Row],[PESO TOTAL]]*Tabela1[[#This Row],[CALDEIRARIA]]</f>
        <v>10</v>
      </c>
      <c r="AU22" s="28">
        <f>Tabela1[[#This Row],[PESO TOTAL]]*Tabela1[[#This Row],[SOLDA]]</f>
        <v>10</v>
      </c>
      <c r="AV22" s="28">
        <f>Tabela1[[#This Row],[PESO TOTAL]]*Tabela1[[#This Row],[ACABAMENTO]]</f>
        <v>10</v>
      </c>
      <c r="AW22" s="28">
        <f>Tabela1[[#This Row],[PESO TOTAL]]*Tabela1[[#This Row],[PRONTO ACABADO]]</f>
        <v>10</v>
      </c>
      <c r="AX22" s="28">
        <f>Tabela1[[#This Row],[PESO TOTAL]]*Tabela1[[#This Row],[EXPEDIÇÃO ]]</f>
        <v>10</v>
      </c>
      <c r="AY22" s="28" t="str">
        <f>Tabela1[[#This Row],[PEDIDO]]&amp;Tabela1[[#This Row],[PRODUTO]]</f>
        <v>P-188ROLOS</v>
      </c>
      <c r="AZ22" s="44">
        <f>IF(AF22="",0,IF(ISTEXT(AF22),H22*VALUE(SUBSTITUTE(AF22,"%",""))/100,H22*AF22))-Tabela1[[#This Row],[PRONTO ACABADO2]]</f>
        <v>0</v>
      </c>
      <c r="BA22" s="44">
        <f>IF(AG22="",0,IF(ISTEXT(AG22),H22*VALUE(SUBSTITUTE(AG22,"%",""))/100,H22*AG22))-Tabela1[[#This Row],[PESO EXPEDIDO2]]</f>
        <v>0</v>
      </c>
      <c r="BB22" s="44">
        <f t="shared" si="5"/>
        <v>10</v>
      </c>
      <c r="BC22" s="44">
        <f t="shared" si="6"/>
        <v>10</v>
      </c>
      <c r="BD22" s="44"/>
    </row>
    <row r="23" spans="1:56" ht="15.75" hidden="1" customHeight="1" x14ac:dyDescent="0.25">
      <c r="A23" s="6" t="s">
        <v>111</v>
      </c>
      <c r="B23" s="22"/>
      <c r="C23" s="7">
        <v>4</v>
      </c>
      <c r="D23" s="46" t="s">
        <v>132</v>
      </c>
      <c r="E23" s="7">
        <v>3413</v>
      </c>
      <c r="F23" s="7">
        <v>7</v>
      </c>
      <c r="G23" s="24">
        <v>2.5</v>
      </c>
      <c r="H23" s="41">
        <f>Tabela1[[#This Row],[PESO UNI]]*Tabela1[[#This Row],[QTE]]</f>
        <v>10</v>
      </c>
      <c r="I23" s="7">
        <v>0</v>
      </c>
      <c r="J23" s="8" t="s">
        <v>2283</v>
      </c>
      <c r="K23" s="8" t="s">
        <v>23</v>
      </c>
      <c r="L23" s="9" t="s">
        <v>2076</v>
      </c>
      <c r="M23" s="10">
        <v>46100</v>
      </c>
      <c r="N23" s="8" t="s">
        <v>46</v>
      </c>
      <c r="O23" s="12"/>
      <c r="P23" s="13"/>
      <c r="Q23" s="14">
        <f>Tabela1[[#This Row],[QTDE/ Fabricação]]-Tabela1[[#This Row],[QTE]]</f>
        <v>-4</v>
      </c>
      <c r="R23" s="19">
        <f t="shared" si="0"/>
        <v>10</v>
      </c>
      <c r="S23" s="19">
        <f t="shared" si="7"/>
        <v>10</v>
      </c>
      <c r="T23" s="20">
        <f t="shared" si="1"/>
        <v>0</v>
      </c>
      <c r="U23" s="17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1">
        <f>Tabela1[[#This Row],[PESO TOTAL]]-Tabela1[[#This Row],[Peso Expedido]]</f>
        <v>0</v>
      </c>
      <c r="AA23" s="18">
        <v>1</v>
      </c>
      <c r="AB23" s="40">
        <v>1</v>
      </c>
      <c r="AC23" s="40">
        <v>1</v>
      </c>
      <c r="AD23" s="40">
        <v>1</v>
      </c>
      <c r="AE23" s="40">
        <v>1</v>
      </c>
      <c r="AF23" s="40">
        <v>1</v>
      </c>
      <c r="AG23" s="40">
        <v>1</v>
      </c>
      <c r="AH23" s="40">
        <v>1</v>
      </c>
      <c r="AI23" s="40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3" t="str">
        <f>Tabela1[[#This Row],[PRODUTO]]&amp;Tabela1[[#This Row],[TAG]]</f>
        <v>ROLOS1073-TC-007</v>
      </c>
      <c r="AR23" s="183">
        <f>Tabela1[[#This Row],[PESO TOTAL]]*Tabela1[[#This Row],[MATÉRIA PRIMA]]</f>
        <v>10</v>
      </c>
      <c r="AS23" s="28">
        <f>Tabela1[[#This Row],[PESO TOTAL]]*Tabela1[[#This Row],[PREPARAÇÃO ]]</f>
        <v>10</v>
      </c>
      <c r="AT23" s="28">
        <f>Tabela1[[#This Row],[PESO TOTAL]]*Tabela1[[#This Row],[CALDEIRARIA]]</f>
        <v>10</v>
      </c>
      <c r="AU23" s="28">
        <f>Tabela1[[#This Row],[PESO TOTAL]]*Tabela1[[#This Row],[SOLDA]]</f>
        <v>10</v>
      </c>
      <c r="AV23" s="28">
        <f>Tabela1[[#This Row],[PESO TOTAL]]*Tabela1[[#This Row],[ACABAMENTO]]</f>
        <v>10</v>
      </c>
      <c r="AW23" s="28">
        <f>Tabela1[[#This Row],[PESO TOTAL]]*Tabela1[[#This Row],[PRONTO ACABADO]]</f>
        <v>10</v>
      </c>
      <c r="AX23" s="28">
        <f>Tabela1[[#This Row],[PESO TOTAL]]*Tabela1[[#This Row],[EXPEDIÇÃO ]]</f>
        <v>10</v>
      </c>
      <c r="AY23" s="28" t="str">
        <f>Tabela1[[#This Row],[PEDIDO]]&amp;Tabela1[[#This Row],[PRODUTO]]</f>
        <v>P-188ROLOS</v>
      </c>
      <c r="AZ23" s="44">
        <f>IF(AF23="",0,IF(ISTEXT(AF23),H23*VALUE(SUBSTITUTE(AF23,"%",""))/100,H23*AF23))-Tabela1[[#This Row],[PRONTO ACABADO2]]</f>
        <v>0</v>
      </c>
      <c r="BA23" s="44">
        <f>IF(AG23="",0,IF(ISTEXT(AG23),H23*VALUE(SUBSTITUTE(AG23,"%",""))/100,H23*AG23))-Tabela1[[#This Row],[PESO EXPEDIDO2]]</f>
        <v>0</v>
      </c>
      <c r="BB23" s="44">
        <f t="shared" si="5"/>
        <v>10</v>
      </c>
      <c r="BC23" s="44">
        <f t="shared" si="6"/>
        <v>10</v>
      </c>
      <c r="BD23" s="44"/>
    </row>
    <row r="24" spans="1:56" ht="15.75" hidden="1" customHeight="1" x14ac:dyDescent="0.25">
      <c r="A24" s="6" t="s">
        <v>2295</v>
      </c>
      <c r="B24" s="22"/>
      <c r="C24" s="7">
        <v>14</v>
      </c>
      <c r="D24" s="46" t="s">
        <v>2296</v>
      </c>
      <c r="E24" s="7">
        <v>3414</v>
      </c>
      <c r="F24" s="7">
        <v>7</v>
      </c>
      <c r="G24" s="24">
        <v>8.5</v>
      </c>
      <c r="H24" s="41">
        <f>Tabela1[[#This Row],[PESO UNI]]*Tabela1[[#This Row],[QTE]]</f>
        <v>119</v>
      </c>
      <c r="I24" s="7">
        <v>0</v>
      </c>
      <c r="J24" s="8" t="s">
        <v>2281</v>
      </c>
      <c r="K24" s="8" t="s">
        <v>23</v>
      </c>
      <c r="L24" s="9" t="s">
        <v>2076</v>
      </c>
      <c r="M24" s="10">
        <v>46100</v>
      </c>
      <c r="N24" s="8" t="s">
        <v>46</v>
      </c>
      <c r="O24" s="12"/>
      <c r="P24" s="13"/>
      <c r="Q24" s="14">
        <f>Tabela1[[#This Row],[QTDE/ Fabricação]]-Tabela1[[#This Row],[QTE]]</f>
        <v>-14</v>
      </c>
      <c r="R24" s="19">
        <f t="shared" si="0"/>
        <v>0</v>
      </c>
      <c r="S24" s="19">
        <f t="shared" si="7"/>
        <v>0</v>
      </c>
      <c r="T24" s="20">
        <f t="shared" si="1"/>
        <v>-119</v>
      </c>
      <c r="U24" s="17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1">
        <f>Tabela1[[#This Row],[PESO TOTAL]]-Tabela1[[#This Row],[Peso Expedido]]</f>
        <v>0</v>
      </c>
      <c r="AA24" s="18"/>
      <c r="AB24" s="40"/>
      <c r="AC24" s="40"/>
      <c r="AD24" s="40"/>
      <c r="AE24" s="40"/>
      <c r="AF24" s="40"/>
      <c r="AG24" s="40"/>
      <c r="AH24" s="40"/>
      <c r="AI24" s="40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3" t="str">
        <f>Tabela1[[#This Row],[PRODUTO]]&amp;Tabela1[[#This Row],[TAG]]</f>
        <v>ROLOS1073-TC-006</v>
      </c>
      <c r="AR24" s="183">
        <f>Tabela1[[#This Row],[PESO TOTAL]]*Tabela1[[#This Row],[MATÉRIA PRIMA]]</f>
        <v>0</v>
      </c>
      <c r="AS24" s="28">
        <f>Tabela1[[#This Row],[PESO TOTAL]]*Tabela1[[#This Row],[PREPARAÇÃO ]]</f>
        <v>0</v>
      </c>
      <c r="AT24" s="28">
        <f>Tabela1[[#This Row],[PESO TOTAL]]*Tabela1[[#This Row],[CALDEIRARIA]]</f>
        <v>0</v>
      </c>
      <c r="AU24" s="28">
        <f>Tabela1[[#This Row],[PESO TOTAL]]*Tabela1[[#This Row],[SOLDA]]</f>
        <v>0</v>
      </c>
      <c r="AV24" s="28">
        <f>Tabela1[[#This Row],[PESO TOTAL]]*Tabela1[[#This Row],[ACABAMENTO]]</f>
        <v>0</v>
      </c>
      <c r="AW24" s="28">
        <f>Tabela1[[#This Row],[PESO TOTAL]]*Tabela1[[#This Row],[PRONTO ACABADO]]</f>
        <v>0</v>
      </c>
      <c r="AX24" s="28">
        <f>Tabela1[[#This Row],[PESO TOTAL]]*Tabela1[[#This Row],[EXPEDIÇÃO ]]</f>
        <v>0</v>
      </c>
      <c r="AY24" s="28" t="str">
        <f>Tabela1[[#This Row],[PEDIDO]]&amp;Tabela1[[#This Row],[PRODUTO]]</f>
        <v>P-188ROLOS</v>
      </c>
      <c r="AZ24" s="44">
        <f>IF(AF24="",0,IF(ISTEXT(AF24),H24*VALUE(SUBSTITUTE(AF24,"%",""))/100,H24*AF24))-Tabela1[[#This Row],[PRONTO ACABADO2]]</f>
        <v>0</v>
      </c>
      <c r="BA24" s="44">
        <f>IF(AG24="",0,IF(ISTEXT(AG24),H24*VALUE(SUBSTITUTE(AG24,"%",""))/100,H24*AG24))-Tabela1[[#This Row],[PESO EXPEDIDO2]]</f>
        <v>0</v>
      </c>
      <c r="BB24" s="44">
        <f t="shared" si="5"/>
        <v>0</v>
      </c>
      <c r="BC24" s="44">
        <f t="shared" si="6"/>
        <v>0</v>
      </c>
      <c r="BD24" s="44"/>
    </row>
    <row r="25" spans="1:56" ht="15.75" hidden="1" customHeight="1" x14ac:dyDescent="0.25">
      <c r="A25" s="6" t="s">
        <v>2295</v>
      </c>
      <c r="B25" s="22"/>
      <c r="C25" s="7">
        <v>14</v>
      </c>
      <c r="D25" s="46" t="s">
        <v>2296</v>
      </c>
      <c r="E25" s="7">
        <v>3415</v>
      </c>
      <c r="F25" s="7">
        <v>7</v>
      </c>
      <c r="G25" s="24">
        <v>8.5</v>
      </c>
      <c r="H25" s="41">
        <f>Tabela1[[#This Row],[PESO UNI]]*Tabela1[[#This Row],[QTE]]</f>
        <v>119</v>
      </c>
      <c r="I25" s="7">
        <v>0</v>
      </c>
      <c r="J25" s="8" t="s">
        <v>2283</v>
      </c>
      <c r="K25" s="8" t="s">
        <v>23</v>
      </c>
      <c r="L25" s="9" t="s">
        <v>2076</v>
      </c>
      <c r="M25" s="10">
        <v>46100</v>
      </c>
      <c r="N25" s="8" t="s">
        <v>46</v>
      </c>
      <c r="O25" s="12"/>
      <c r="P25" s="13"/>
      <c r="Q25" s="14">
        <f>Tabela1[[#This Row],[QTDE/ Fabricação]]-Tabela1[[#This Row],[QTE]]</f>
        <v>-14</v>
      </c>
      <c r="R25" s="19">
        <f t="shared" si="0"/>
        <v>0</v>
      </c>
      <c r="S25" s="19">
        <f t="shared" si="7"/>
        <v>0</v>
      </c>
      <c r="T25" s="20">
        <f t="shared" si="1"/>
        <v>-119</v>
      </c>
      <c r="U25" s="17">
        <f>IFERROR(SUMIF('LISTA DE EMBARQUE'!B:B,MICRO!E:E,'LISTA DE EMBARQUE'!G:G),"")</f>
        <v>14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119</v>
      </c>
      <c r="Y25" s="14">
        <f t="shared" si="2"/>
        <v>0</v>
      </c>
      <c r="Z25" s="21">
        <f>Tabela1[[#This Row],[PESO TOTAL]]-Tabela1[[#This Row],[Peso Expedido]]</f>
        <v>0</v>
      </c>
      <c r="AA25" s="18"/>
      <c r="AB25" s="40"/>
      <c r="AC25" s="40"/>
      <c r="AD25" s="40"/>
      <c r="AE25" s="40"/>
      <c r="AF25" s="40"/>
      <c r="AG25" s="40"/>
      <c r="AH25" s="40"/>
      <c r="AI25" s="40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3" t="str">
        <f>Tabela1[[#This Row],[PRODUTO]]&amp;Tabela1[[#This Row],[TAG]]</f>
        <v>ROLOS1073-TC-007</v>
      </c>
      <c r="AR25" s="183">
        <f>Tabela1[[#This Row],[PESO TOTAL]]*Tabela1[[#This Row],[MATÉRIA PRIMA]]</f>
        <v>0</v>
      </c>
      <c r="AS25" s="28">
        <f>Tabela1[[#This Row],[PESO TOTAL]]*Tabela1[[#This Row],[PREPARAÇÃO ]]</f>
        <v>0</v>
      </c>
      <c r="AT25" s="28">
        <f>Tabela1[[#This Row],[PESO TOTAL]]*Tabela1[[#This Row],[CALDEIRARIA]]</f>
        <v>0</v>
      </c>
      <c r="AU25" s="28">
        <f>Tabela1[[#This Row],[PESO TOTAL]]*Tabela1[[#This Row],[SOLDA]]</f>
        <v>0</v>
      </c>
      <c r="AV25" s="28">
        <f>Tabela1[[#This Row],[PESO TOTAL]]*Tabela1[[#This Row],[ACABAMENTO]]</f>
        <v>0</v>
      </c>
      <c r="AW25" s="28">
        <f>Tabela1[[#This Row],[PESO TOTAL]]*Tabela1[[#This Row],[PRONTO ACABADO]]</f>
        <v>0</v>
      </c>
      <c r="AX25" s="28">
        <f>Tabela1[[#This Row],[PESO TOTAL]]*Tabela1[[#This Row],[EXPEDIÇÃO ]]</f>
        <v>0</v>
      </c>
      <c r="AY25" s="28" t="str">
        <f>Tabela1[[#This Row],[PEDIDO]]&amp;Tabela1[[#This Row],[PRODUTO]]</f>
        <v>P-188ROLOS</v>
      </c>
      <c r="AZ25" s="44">
        <f>IF(AF25="",0,IF(ISTEXT(AF25),H25*VALUE(SUBSTITUTE(AF25,"%",""))/100,H25*AF25))-Tabela1[[#This Row],[PRONTO ACABADO2]]</f>
        <v>0</v>
      </c>
      <c r="BA25" s="44">
        <f>IF(AG25="",0,IF(ISTEXT(AG25),H25*VALUE(SUBSTITUTE(AG25,"%",""))/100,H25*AG25))-Tabela1[[#This Row],[PESO EXPEDIDO2]]</f>
        <v>0</v>
      </c>
      <c r="BB25" s="44">
        <f t="shared" si="5"/>
        <v>0</v>
      </c>
      <c r="BC25" s="44">
        <f t="shared" si="6"/>
        <v>0</v>
      </c>
      <c r="BD25" s="44"/>
    </row>
    <row r="26" spans="1:56" ht="15.75" hidden="1" customHeight="1" x14ac:dyDescent="0.25">
      <c r="A26" s="6" t="s">
        <v>90</v>
      </c>
      <c r="B26" s="22"/>
      <c r="C26" s="7">
        <v>10</v>
      </c>
      <c r="D26" s="46" t="s">
        <v>2297</v>
      </c>
      <c r="E26" s="7">
        <v>3416</v>
      </c>
      <c r="F26" s="7">
        <v>7</v>
      </c>
      <c r="G26" s="24">
        <v>19.8</v>
      </c>
      <c r="H26" s="41">
        <f>Tabela1[[#This Row],[PESO UNI]]*Tabela1[[#This Row],[QTE]]</f>
        <v>198</v>
      </c>
      <c r="I26" s="7">
        <v>0</v>
      </c>
      <c r="J26" s="8" t="s">
        <v>2281</v>
      </c>
      <c r="K26" s="8" t="s">
        <v>23</v>
      </c>
      <c r="L26" s="9" t="s">
        <v>2076</v>
      </c>
      <c r="M26" s="10">
        <v>46100</v>
      </c>
      <c r="N26" s="8" t="s">
        <v>46</v>
      </c>
      <c r="O26" s="12"/>
      <c r="P26" s="13"/>
      <c r="Q26" s="14">
        <f>Tabela1[[#This Row],[QTDE/ Fabricação]]-Tabela1[[#This Row],[QTE]]</f>
        <v>-10</v>
      </c>
      <c r="R26" s="19">
        <f t="shared" si="0"/>
        <v>198</v>
      </c>
      <c r="S26" s="19">
        <f t="shared" si="7"/>
        <v>198</v>
      </c>
      <c r="T26" s="20">
        <f t="shared" si="1"/>
        <v>0</v>
      </c>
      <c r="U26" s="17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1">
        <f>Tabela1[[#This Row],[PESO TOTAL]]-Tabela1[[#This Row],[Peso Expedido]]</f>
        <v>0</v>
      </c>
      <c r="AA26" s="18">
        <v>1</v>
      </c>
      <c r="AB26" s="40">
        <v>1</v>
      </c>
      <c r="AC26" s="40">
        <v>1</v>
      </c>
      <c r="AD26" s="40">
        <v>1</v>
      </c>
      <c r="AE26" s="40">
        <v>1</v>
      </c>
      <c r="AF26" s="40">
        <v>1</v>
      </c>
      <c r="AG26" s="40">
        <v>1</v>
      </c>
      <c r="AH26" s="40">
        <v>1</v>
      </c>
      <c r="AI26" s="40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3" t="str">
        <f>Tabela1[[#This Row],[PRODUTO]]&amp;Tabela1[[#This Row],[TAG]]</f>
        <v>ROLOS1073-TC-006</v>
      </c>
      <c r="AR26" s="183">
        <f>Tabela1[[#This Row],[PESO TOTAL]]*Tabela1[[#This Row],[MATÉRIA PRIMA]]</f>
        <v>198</v>
      </c>
      <c r="AS26" s="28">
        <f>Tabela1[[#This Row],[PESO TOTAL]]*Tabela1[[#This Row],[PREPARAÇÃO ]]</f>
        <v>198</v>
      </c>
      <c r="AT26" s="28">
        <f>Tabela1[[#This Row],[PESO TOTAL]]*Tabela1[[#This Row],[CALDEIRARIA]]</f>
        <v>198</v>
      </c>
      <c r="AU26" s="28">
        <f>Tabela1[[#This Row],[PESO TOTAL]]*Tabela1[[#This Row],[SOLDA]]</f>
        <v>198</v>
      </c>
      <c r="AV26" s="28">
        <f>Tabela1[[#This Row],[PESO TOTAL]]*Tabela1[[#This Row],[ACABAMENTO]]</f>
        <v>198</v>
      </c>
      <c r="AW26" s="28">
        <f>Tabela1[[#This Row],[PESO TOTAL]]*Tabela1[[#This Row],[PRONTO ACABADO]]</f>
        <v>198</v>
      </c>
      <c r="AX26" s="28">
        <f>Tabela1[[#This Row],[PESO TOTAL]]*Tabela1[[#This Row],[EXPEDIÇÃO ]]</f>
        <v>198</v>
      </c>
      <c r="AY26" s="28" t="str">
        <f>Tabela1[[#This Row],[PEDIDO]]&amp;Tabela1[[#This Row],[PRODUTO]]</f>
        <v>P-188ROLOS</v>
      </c>
      <c r="AZ26" s="44">
        <f>IF(AF26="",0,IF(ISTEXT(AF26),H26*VALUE(SUBSTITUTE(AF26,"%",""))/100,H26*AF26))-Tabela1[[#This Row],[PRONTO ACABADO2]]</f>
        <v>0</v>
      </c>
      <c r="BA26" s="44">
        <f>IF(AG26="",0,IF(ISTEXT(AG26),H26*VALUE(SUBSTITUTE(AG26,"%",""))/100,H26*AG26))-Tabela1[[#This Row],[PESO EXPEDIDO2]]</f>
        <v>0</v>
      </c>
      <c r="BB26" s="44">
        <f t="shared" si="5"/>
        <v>198</v>
      </c>
      <c r="BC26" s="44">
        <f t="shared" si="6"/>
        <v>198</v>
      </c>
      <c r="BD26" s="44"/>
    </row>
    <row r="27" spans="1:56" ht="15.75" hidden="1" customHeight="1" x14ac:dyDescent="0.25">
      <c r="A27" s="6" t="s">
        <v>90</v>
      </c>
      <c r="B27" s="22"/>
      <c r="C27" s="7">
        <v>10</v>
      </c>
      <c r="D27" s="46" t="s">
        <v>2297</v>
      </c>
      <c r="E27" s="7">
        <v>3417</v>
      </c>
      <c r="F27" s="7">
        <v>7</v>
      </c>
      <c r="G27" s="24">
        <v>19.8</v>
      </c>
      <c r="H27" s="41">
        <f>Tabela1[[#This Row],[PESO UNI]]*Tabela1[[#This Row],[QTE]]</f>
        <v>198</v>
      </c>
      <c r="I27" s="7">
        <v>0</v>
      </c>
      <c r="J27" s="8" t="s">
        <v>2283</v>
      </c>
      <c r="K27" s="8" t="s">
        <v>23</v>
      </c>
      <c r="L27" s="9" t="s">
        <v>2076</v>
      </c>
      <c r="M27" s="10">
        <v>46100</v>
      </c>
      <c r="N27" s="8" t="s">
        <v>46</v>
      </c>
      <c r="O27" s="12"/>
      <c r="P27" s="13"/>
      <c r="Q27" s="14">
        <f>Tabela1[[#This Row],[QTDE/ Fabricação]]-Tabela1[[#This Row],[QTE]]</f>
        <v>-10</v>
      </c>
      <c r="R27" s="19">
        <f t="shared" si="0"/>
        <v>198</v>
      </c>
      <c r="S27" s="19">
        <f t="shared" si="7"/>
        <v>198</v>
      </c>
      <c r="T27" s="20">
        <f t="shared" si="1"/>
        <v>0</v>
      </c>
      <c r="U27" s="17">
        <f>IFERROR(SUMIF('LISTA DE EMBARQUE'!B:B,MICRO!E:E,'LISTA DE EMBARQUE'!G:G),"")</f>
        <v>10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198</v>
      </c>
      <c r="Y27" s="14">
        <f t="shared" si="2"/>
        <v>0</v>
      </c>
      <c r="Z27" s="21">
        <f>Tabela1[[#This Row],[PESO TOTAL]]-Tabela1[[#This Row],[Peso Expedido]]</f>
        <v>0</v>
      </c>
      <c r="AA27" s="18">
        <v>1</v>
      </c>
      <c r="AB27" s="40">
        <v>1</v>
      </c>
      <c r="AC27" s="40">
        <v>1</v>
      </c>
      <c r="AD27" s="40">
        <v>1</v>
      </c>
      <c r="AE27" s="40">
        <v>1</v>
      </c>
      <c r="AF27" s="40">
        <v>1</v>
      </c>
      <c r="AG27" s="40">
        <v>1</v>
      </c>
      <c r="AH27" s="40">
        <v>1</v>
      </c>
      <c r="AI27" s="40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3" t="str">
        <f>Tabela1[[#This Row],[PRODUTO]]&amp;Tabela1[[#This Row],[TAG]]</f>
        <v>ROLOS1073-TC-007</v>
      </c>
      <c r="AR27" s="183">
        <f>Tabela1[[#This Row],[PESO TOTAL]]*Tabela1[[#This Row],[MATÉRIA PRIMA]]</f>
        <v>198</v>
      </c>
      <c r="AS27" s="28">
        <f>Tabela1[[#This Row],[PESO TOTAL]]*Tabela1[[#This Row],[PREPARAÇÃO ]]</f>
        <v>198</v>
      </c>
      <c r="AT27" s="28">
        <f>Tabela1[[#This Row],[PESO TOTAL]]*Tabela1[[#This Row],[CALDEIRARIA]]</f>
        <v>198</v>
      </c>
      <c r="AU27" s="28">
        <f>Tabela1[[#This Row],[PESO TOTAL]]*Tabela1[[#This Row],[SOLDA]]</f>
        <v>198</v>
      </c>
      <c r="AV27" s="28">
        <f>Tabela1[[#This Row],[PESO TOTAL]]*Tabela1[[#This Row],[ACABAMENTO]]</f>
        <v>198</v>
      </c>
      <c r="AW27" s="28">
        <f>Tabela1[[#This Row],[PESO TOTAL]]*Tabela1[[#This Row],[PRONTO ACABADO]]</f>
        <v>198</v>
      </c>
      <c r="AX27" s="28">
        <f>Tabela1[[#This Row],[PESO TOTAL]]*Tabela1[[#This Row],[EXPEDIÇÃO ]]</f>
        <v>198</v>
      </c>
      <c r="AY27" s="28" t="str">
        <f>Tabela1[[#This Row],[PEDIDO]]&amp;Tabela1[[#This Row],[PRODUTO]]</f>
        <v>P-188ROLOS</v>
      </c>
      <c r="AZ27" s="44">
        <f>IF(AF27="",0,IF(ISTEXT(AF27),H27*VALUE(SUBSTITUTE(AF27,"%",""))/100,H27*AF27))-Tabela1[[#This Row],[PRONTO ACABADO2]]</f>
        <v>0</v>
      </c>
      <c r="BA27" s="44">
        <f>IF(AG27="",0,IF(ISTEXT(AG27),H27*VALUE(SUBSTITUTE(AG27,"%",""))/100,H27*AG27))-Tabela1[[#This Row],[PESO EXPEDIDO2]]</f>
        <v>0</v>
      </c>
      <c r="BB27" s="44">
        <f t="shared" si="5"/>
        <v>198</v>
      </c>
      <c r="BC27" s="44">
        <f t="shared" si="6"/>
        <v>198</v>
      </c>
      <c r="BD27" s="44"/>
    </row>
    <row r="28" spans="1:56" ht="15.75" hidden="1" customHeight="1" x14ac:dyDescent="0.25">
      <c r="A28" s="6" t="s">
        <v>234</v>
      </c>
      <c r="B28" s="22"/>
      <c r="C28" s="7">
        <v>10</v>
      </c>
      <c r="D28" s="46" t="s">
        <v>3017</v>
      </c>
      <c r="E28" s="7">
        <v>3720</v>
      </c>
      <c r="F28" s="7">
        <v>1</v>
      </c>
      <c r="G28" s="24">
        <v>97.6</v>
      </c>
      <c r="H28" s="41">
        <f>Tabela1[[#This Row],[PESO UNI]]*Tabela1[[#This Row],[QTE]]</f>
        <v>976</v>
      </c>
      <c r="I28" s="7">
        <v>3</v>
      </c>
      <c r="J28" s="8" t="s">
        <v>3018</v>
      </c>
      <c r="K28" s="8" t="s">
        <v>31</v>
      </c>
      <c r="L28" s="9" t="s">
        <v>2996</v>
      </c>
      <c r="M28" s="10">
        <v>46155</v>
      </c>
      <c r="N28" s="8" t="s">
        <v>46</v>
      </c>
      <c r="O28" s="12"/>
      <c r="P28" s="13"/>
      <c r="Q28" s="14">
        <f>Tabela1[[#This Row],[QTDE/ Fabricação]]-Tabela1[[#This Row],[QTE]]</f>
        <v>-10</v>
      </c>
      <c r="R28" s="19">
        <f t="shared" ref="R28:R52" si="8">IFERROR(H28*((AA28*0.25)+(AC28*0.25)+(AD28*0.225)+(AE28*0.225)+(AF28*0.05)),"")</f>
        <v>976</v>
      </c>
      <c r="S28" s="19">
        <f t="shared" si="7"/>
        <v>976</v>
      </c>
      <c r="T28" s="20">
        <f t="shared" ref="T28:T52" si="9">IFERROR(S28-H28,"")</f>
        <v>0</v>
      </c>
      <c r="U28" s="17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1">
        <f>Tabela1[[#This Row],[PESO TOTAL]]-Tabela1[[#This Row],[Peso Expedido]]</f>
        <v>0</v>
      </c>
      <c r="AA28" s="18">
        <v>1</v>
      </c>
      <c r="AB28" s="40"/>
      <c r="AC28" s="40">
        <v>1</v>
      </c>
      <c r="AD28" s="40">
        <v>1</v>
      </c>
      <c r="AE28" s="40">
        <v>1</v>
      </c>
      <c r="AF28" s="40">
        <v>1</v>
      </c>
      <c r="AG28" s="40">
        <v>1</v>
      </c>
      <c r="AH28" s="40">
        <v>1</v>
      </c>
      <c r="AI28" s="40" t="str">
        <f t="shared" ref="AI28:AI91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3" t="str">
        <f>Tabela1[[#This Row],[PRODUTO]]&amp;Tabela1[[#This Row],[TAG]]</f>
        <v>ESTRUTURAP200</v>
      </c>
      <c r="AR28" s="183">
        <f>Tabela1[[#This Row],[PESO TOTAL]]*Tabela1[[#This Row],[MATÉRIA PRIMA]]</f>
        <v>976</v>
      </c>
      <c r="AS28" s="28">
        <f>Tabela1[[#This Row],[PESO TOTAL]]*Tabela1[[#This Row],[PREPARAÇÃO ]]</f>
        <v>976</v>
      </c>
      <c r="AT28" s="28">
        <f>Tabela1[[#This Row],[PESO TOTAL]]*Tabela1[[#This Row],[CALDEIRARIA]]</f>
        <v>976</v>
      </c>
      <c r="AU28" s="28">
        <f>Tabela1[[#This Row],[PESO TOTAL]]*Tabela1[[#This Row],[SOLDA]]</f>
        <v>976</v>
      </c>
      <c r="AV28" s="28">
        <f>Tabela1[[#This Row],[PESO TOTAL]]*Tabela1[[#This Row],[ACABAMENTO]]</f>
        <v>976</v>
      </c>
      <c r="AW28" s="28">
        <f>Tabela1[[#This Row],[PESO TOTAL]]*Tabela1[[#This Row],[PRONTO ACABADO]]</f>
        <v>976</v>
      </c>
      <c r="AX28" s="28">
        <f>Tabela1[[#This Row],[PESO TOTAL]]*Tabela1[[#This Row],[EXPEDIÇÃO ]]</f>
        <v>976</v>
      </c>
      <c r="AY28" s="28" t="str">
        <f>Tabela1[[#This Row],[PEDIDO]]&amp;Tabela1[[#This Row],[PRODUTO]]</f>
        <v>P-200ESTRUTURA</v>
      </c>
      <c r="AZ28" s="44">
        <f>IF(AF28="",0,IF(ISTEXT(AF28),H28*VALUE(SUBSTITUTE(AF28,"%",""))/100,H28*AF28))-Tabela1[[#This Row],[PRONTO ACABADO2]]</f>
        <v>0</v>
      </c>
      <c r="BA28" s="44">
        <f>IF(AG28="",0,IF(ISTEXT(AG28),H28*VALUE(SUBSTITUTE(AG28,"%",""))/100,H28*AG28))-Tabela1[[#This Row],[PESO EXPEDIDO2]]</f>
        <v>0</v>
      </c>
      <c r="BB28" s="44">
        <f t="shared" si="5"/>
        <v>976</v>
      </c>
      <c r="BC28" s="44">
        <f t="shared" si="6"/>
        <v>976</v>
      </c>
      <c r="BD28" s="44"/>
    </row>
    <row r="29" spans="1:56" ht="15.75" hidden="1" customHeight="1" x14ac:dyDescent="0.25">
      <c r="A29" s="6" t="s">
        <v>1022</v>
      </c>
      <c r="B29" s="22"/>
      <c r="C29" s="7">
        <v>1</v>
      </c>
      <c r="D29" s="46" t="s">
        <v>3019</v>
      </c>
      <c r="E29" s="7">
        <v>3721</v>
      </c>
      <c r="F29" s="7">
        <v>1</v>
      </c>
      <c r="G29" s="24">
        <v>213.7</v>
      </c>
      <c r="H29" s="41">
        <f>Tabela1[[#This Row],[PESO UNI]]*Tabela1[[#This Row],[QTE]]</f>
        <v>213.7</v>
      </c>
      <c r="I29" s="7" t="s">
        <v>2</v>
      </c>
      <c r="J29" s="8" t="s">
        <v>3020</v>
      </c>
      <c r="K29" s="8" t="s">
        <v>22</v>
      </c>
      <c r="L29" s="9" t="s">
        <v>2997</v>
      </c>
      <c r="M29" s="10">
        <v>46155</v>
      </c>
      <c r="N29" s="8" t="s">
        <v>46</v>
      </c>
      <c r="O29" s="12"/>
      <c r="P29" s="13"/>
      <c r="Q29" s="14">
        <f>Tabela1[[#This Row],[QTDE/ Fabricação]]-Tabela1[[#This Row],[QTE]]</f>
        <v>-1</v>
      </c>
      <c r="R29" s="19">
        <f t="shared" si="8"/>
        <v>213.7</v>
      </c>
      <c r="S29" s="19">
        <f t="shared" si="7"/>
        <v>213.7</v>
      </c>
      <c r="T29" s="20">
        <f t="shared" si="9"/>
        <v>0</v>
      </c>
      <c r="U29" s="17">
        <f>IFERROR(SUMIF('LISTA DE EMBARQUE'!B:B,MICRO!E:E,'LISTA DE EMBARQUE'!G:G),"")</f>
        <v>0</v>
      </c>
      <c r="V29" s="12" t="str">
        <f>IFERROR(VLOOKUP(Tabela1[[#This Row],[COD.MDE]],'LISTA DE EMBARQUE'!B:L,11,0),"")</f>
        <v/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0</v>
      </c>
      <c r="Y29" s="14">
        <f t="shared" si="2"/>
        <v>-1</v>
      </c>
      <c r="Z29" s="21">
        <f>Tabela1[[#This Row],[PESO TOTAL]]-Tabela1[[#This Row],[Peso Expedido]]</f>
        <v>213.7</v>
      </c>
      <c r="AA29" s="18">
        <v>1</v>
      </c>
      <c r="AB29" s="40"/>
      <c r="AC29" s="40">
        <v>1</v>
      </c>
      <c r="AD29" s="40">
        <v>1</v>
      </c>
      <c r="AE29" s="40">
        <v>1</v>
      </c>
      <c r="AF29" s="40">
        <v>1</v>
      </c>
      <c r="AG29" s="40">
        <v>1</v>
      </c>
      <c r="AH29" s="40"/>
      <c r="AI29" s="40" t="str">
        <f t="shared" si="10"/>
        <v/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3" t="str">
        <f>Tabela1[[#This Row],[PRODUTO]]&amp;Tabela1[[#This Row],[TAG]]</f>
        <v>TAMBORP201</v>
      </c>
      <c r="AR29" s="183">
        <f>Tabela1[[#This Row],[PESO TOTAL]]*Tabela1[[#This Row],[MATÉRIA PRIMA]]</f>
        <v>213.7</v>
      </c>
      <c r="AS29" s="28">
        <f>Tabela1[[#This Row],[PESO TOTAL]]*Tabela1[[#This Row],[PREPARAÇÃO ]]</f>
        <v>213.7</v>
      </c>
      <c r="AT29" s="28">
        <f>Tabela1[[#This Row],[PESO TOTAL]]*Tabela1[[#This Row],[CALDEIRARIA]]</f>
        <v>213.7</v>
      </c>
      <c r="AU29" s="28">
        <f>Tabela1[[#This Row],[PESO TOTAL]]*Tabela1[[#This Row],[SOLDA]]</f>
        <v>213.7</v>
      </c>
      <c r="AV29" s="28">
        <f>Tabela1[[#This Row],[PESO TOTAL]]*Tabela1[[#This Row],[ACABAMENTO]]</f>
        <v>213.7</v>
      </c>
      <c r="AW29" s="28">
        <f>Tabela1[[#This Row],[PESO TOTAL]]*Tabela1[[#This Row],[PRONTO ACABADO]]</f>
        <v>213.7</v>
      </c>
      <c r="AX29" s="28">
        <f>Tabela1[[#This Row],[PESO TOTAL]]*Tabela1[[#This Row],[EXPEDIÇÃO ]]</f>
        <v>0</v>
      </c>
      <c r="AY29" s="28" t="str">
        <f>Tabela1[[#This Row],[PEDIDO]]&amp;Tabela1[[#This Row],[PRODUTO]]</f>
        <v>P-201TAMBOR</v>
      </c>
      <c r="AZ29" s="44">
        <f>IF(AF29="",0,IF(ISTEXT(AF29),H29*VALUE(SUBSTITUTE(AF29,"%",""))/100,H29*AF29))-Tabela1[[#This Row],[PRONTO ACABADO2]]</f>
        <v>0</v>
      </c>
      <c r="BA29" s="44">
        <f>IF(AG29="",0,IF(ISTEXT(AG29),H29*VALUE(SUBSTITUTE(AG29,"%",""))/100,H29*AG29))-Tabela1[[#This Row],[PESO EXPEDIDO2]]</f>
        <v>213.7</v>
      </c>
      <c r="BB29" s="44">
        <f t="shared" si="5"/>
        <v>0</v>
      </c>
      <c r="BC29" s="44">
        <f t="shared" si="6"/>
        <v>213.7</v>
      </c>
      <c r="BD29" s="44"/>
    </row>
    <row r="30" spans="1:56" ht="15.75" hidden="1" customHeight="1" x14ac:dyDescent="0.25">
      <c r="A30" s="6" t="s">
        <v>111</v>
      </c>
      <c r="B30" s="22"/>
      <c r="C30" s="7">
        <v>4</v>
      </c>
      <c r="D30" s="46" t="s">
        <v>3021</v>
      </c>
      <c r="E30" s="7">
        <v>3722</v>
      </c>
      <c r="F30" s="7">
        <v>1</v>
      </c>
      <c r="G30" s="24">
        <v>2.5</v>
      </c>
      <c r="H30" s="41">
        <f>Tabela1[[#This Row],[PESO UNI]]*Tabela1[[#This Row],[QTE]]</f>
        <v>10</v>
      </c>
      <c r="I30" s="7">
        <v>0</v>
      </c>
      <c r="J30" s="8" t="s">
        <v>3022</v>
      </c>
      <c r="K30" s="8" t="s">
        <v>23</v>
      </c>
      <c r="L30" s="9" t="s">
        <v>3011</v>
      </c>
      <c r="M30" s="10">
        <v>46162</v>
      </c>
      <c r="N30" s="8" t="s">
        <v>46</v>
      </c>
      <c r="O30" s="12"/>
      <c r="P30" s="13"/>
      <c r="Q30" s="14">
        <f>Tabela1[[#This Row],[QTDE/ Fabricação]]-Tabela1[[#This Row],[QTE]]</f>
        <v>-4</v>
      </c>
      <c r="R30" s="19">
        <f t="shared" si="8"/>
        <v>3.3</v>
      </c>
      <c r="S30" s="19">
        <f t="shared" si="7"/>
        <v>0</v>
      </c>
      <c r="T30" s="20">
        <f t="shared" si="9"/>
        <v>-10</v>
      </c>
      <c r="U30" s="17">
        <f>IFERROR(SUMIF('LISTA DE EMBARQUE'!B:B,MICRO!E:E,'LISTA DE EMBARQUE'!G:G),"")</f>
        <v>0</v>
      </c>
      <c r="V30" s="12" t="str">
        <f>IFERROR(VLOOKUP(Tabela1[[#This Row],[COD.MDE]],'LISTA DE EMBARQUE'!B:L,11,0),"")</f>
        <v/>
      </c>
      <c r="W30" s="13" t="str">
        <f>IFERROR(VLOOKUP(Tabela1[[#This Row],[COD.MDE]],'LISTA DE EMBARQUE'!B:M,12,0),"")</f>
        <v/>
      </c>
      <c r="X30" s="14">
        <f>IFERROR(Tabela1[[#This Row],[QIANTIDADE EXPEDIDA]]*Tabela1[[#This Row],[PESO UNI]],"")</f>
        <v>0</v>
      </c>
      <c r="Y30" s="14">
        <f t="shared" si="2"/>
        <v>-4</v>
      </c>
      <c r="Z30" s="21">
        <f>Tabela1[[#This Row],[PESO TOTAL]]-Tabela1[[#This Row],[Peso Expedido]]</f>
        <v>10</v>
      </c>
      <c r="AA30" s="18">
        <v>0.72</v>
      </c>
      <c r="AB30" s="40"/>
      <c r="AC30" s="40">
        <v>0.6</v>
      </c>
      <c r="AD30" s="40"/>
      <c r="AE30" s="40"/>
      <c r="AF30" s="40"/>
      <c r="AG30" s="40"/>
      <c r="AH30" s="40"/>
      <c r="AI30" s="40" t="str">
        <f t="shared" si="10"/>
        <v/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3" t="str">
        <f>Tabela1[[#This Row],[PRODUTO]]&amp;Tabela1[[#This Row],[TAG]]</f>
        <v>ROLOSP202</v>
      </c>
      <c r="AR30" s="183">
        <f>Tabela1[[#This Row],[PESO TOTAL]]*Tabela1[[#This Row],[MATÉRIA PRIMA]]</f>
        <v>7.1999999999999993</v>
      </c>
      <c r="AS30" s="28">
        <f>Tabela1[[#This Row],[PESO TOTAL]]*Tabela1[[#This Row],[PREPARAÇÃO ]]</f>
        <v>6</v>
      </c>
      <c r="AT30" s="28">
        <f>Tabela1[[#This Row],[PESO TOTAL]]*Tabela1[[#This Row],[CALDEIRARIA]]</f>
        <v>0</v>
      </c>
      <c r="AU30" s="28">
        <f>Tabela1[[#This Row],[PESO TOTAL]]*Tabela1[[#This Row],[SOLDA]]</f>
        <v>0</v>
      </c>
      <c r="AV30" s="28">
        <f>Tabela1[[#This Row],[PESO TOTAL]]*Tabela1[[#This Row],[ACABAMENTO]]</f>
        <v>0</v>
      </c>
      <c r="AW30" s="28">
        <f>Tabela1[[#This Row],[PESO TOTAL]]*Tabela1[[#This Row],[PRONTO ACABADO]]</f>
        <v>0</v>
      </c>
      <c r="AX30" s="28">
        <f>Tabela1[[#This Row],[PESO TOTAL]]*Tabela1[[#This Row],[EXPEDIÇÃO ]]</f>
        <v>0</v>
      </c>
      <c r="AY30" s="28" t="str">
        <f>Tabela1[[#This Row],[PEDIDO]]&amp;Tabela1[[#This Row],[PRODUTO]]</f>
        <v>P-202ROLOS</v>
      </c>
      <c r="AZ30" s="44">
        <f>IF(AF30="",0,IF(ISTEXT(AF30),H30*VALUE(SUBSTITUTE(AF30,"%",""))/100,H30*AF30))-Tabela1[[#This Row],[PRONTO ACABADO2]]</f>
        <v>0</v>
      </c>
      <c r="BA30" s="44">
        <f>IF(AG30="",0,IF(ISTEXT(AG30),H30*VALUE(SUBSTITUTE(AG30,"%",""))/100,H30*AG30))-Tabela1[[#This Row],[PESO EXPEDIDO2]]</f>
        <v>0</v>
      </c>
      <c r="BB30" s="44">
        <f t="shared" si="5"/>
        <v>0</v>
      </c>
      <c r="BC30" s="44">
        <f t="shared" si="6"/>
        <v>0</v>
      </c>
      <c r="BD30" s="44"/>
    </row>
    <row r="31" spans="1:56" ht="15.75" hidden="1" customHeight="1" x14ac:dyDescent="0.25">
      <c r="A31" s="6" t="s">
        <v>178</v>
      </c>
      <c r="B31" s="22"/>
      <c r="C31" s="7">
        <v>30</v>
      </c>
      <c r="D31" s="46" t="s">
        <v>3023</v>
      </c>
      <c r="E31" s="7">
        <v>3723</v>
      </c>
      <c r="F31" s="7">
        <v>1</v>
      </c>
      <c r="G31" s="24">
        <v>16</v>
      </c>
      <c r="H31" s="41">
        <f>Tabela1[[#This Row],[PESO UNI]]*Tabela1[[#This Row],[QTE]]</f>
        <v>480</v>
      </c>
      <c r="I31" s="7">
        <v>0</v>
      </c>
      <c r="J31" s="8" t="s">
        <v>3022</v>
      </c>
      <c r="K31" s="8" t="s">
        <v>23</v>
      </c>
      <c r="L31" s="9" t="s">
        <v>3011</v>
      </c>
      <c r="M31" s="10">
        <v>46162</v>
      </c>
      <c r="N31" s="8" t="s">
        <v>46</v>
      </c>
      <c r="O31" s="12"/>
      <c r="P31" s="13"/>
      <c r="Q31" s="14">
        <f>Tabela1[[#This Row],[QTDE/ Fabricação]]-Tabela1[[#This Row],[QTE]]</f>
        <v>-30</v>
      </c>
      <c r="R31" s="19">
        <f t="shared" si="8"/>
        <v>314.40000000000003</v>
      </c>
      <c r="S31" s="19">
        <f t="shared" si="7"/>
        <v>0</v>
      </c>
      <c r="T31" s="20">
        <f t="shared" si="9"/>
        <v>-480</v>
      </c>
      <c r="U31" s="17">
        <f>IFERROR(SUMIF('LISTA DE EMBARQUE'!B:B,MICRO!E:E,'LISTA DE EMBARQUE'!G:G),"")</f>
        <v>0</v>
      </c>
      <c r="V31" s="12" t="str">
        <f>IFERROR(VLOOKUP(Tabela1[[#This Row],[COD.MDE]],'LISTA DE EMBARQUE'!B:L,11,0),"")</f>
        <v/>
      </c>
      <c r="W31" s="13" t="str">
        <f>IFERROR(VLOOKUP(Tabela1[[#This Row],[COD.MDE]],'LISTA DE EMBARQUE'!B:M,12,0),"")</f>
        <v/>
      </c>
      <c r="X31" s="14">
        <f>IFERROR(Tabela1[[#This Row],[QIANTIDADE EXPEDIDA]]*Tabela1[[#This Row],[PESO UNI]],"")</f>
        <v>0</v>
      </c>
      <c r="Y31" s="14">
        <f t="shared" si="2"/>
        <v>-30</v>
      </c>
      <c r="Z31" s="21">
        <f>Tabela1[[#This Row],[PESO TOTAL]]-Tabela1[[#This Row],[Peso Expedido]]</f>
        <v>480</v>
      </c>
      <c r="AA31" s="18">
        <v>0.72</v>
      </c>
      <c r="AB31" s="40"/>
      <c r="AC31" s="40">
        <v>1</v>
      </c>
      <c r="AD31" s="40">
        <v>1</v>
      </c>
      <c r="AE31" s="40"/>
      <c r="AF31" s="40"/>
      <c r="AG31" s="40"/>
      <c r="AH31" s="40"/>
      <c r="AI31" s="40" t="str">
        <f t="shared" si="10"/>
        <v/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3" t="str">
        <f>Tabela1[[#This Row],[PRODUTO]]&amp;Tabela1[[#This Row],[TAG]]</f>
        <v>ROLOSP202</v>
      </c>
      <c r="AR31" s="183">
        <f>Tabela1[[#This Row],[PESO TOTAL]]*Tabela1[[#This Row],[MATÉRIA PRIMA]]</f>
        <v>345.59999999999997</v>
      </c>
      <c r="AS31" s="28">
        <f>Tabela1[[#This Row],[PESO TOTAL]]*Tabela1[[#This Row],[PREPARAÇÃO ]]</f>
        <v>480</v>
      </c>
      <c r="AT31" s="28">
        <f>Tabela1[[#This Row],[PESO TOTAL]]*Tabela1[[#This Row],[CALDEIRARIA]]</f>
        <v>480</v>
      </c>
      <c r="AU31" s="28">
        <f>Tabela1[[#This Row],[PESO TOTAL]]*Tabela1[[#This Row],[SOLDA]]</f>
        <v>0</v>
      </c>
      <c r="AV31" s="28">
        <f>Tabela1[[#This Row],[PESO TOTAL]]*Tabela1[[#This Row],[ACABAMENTO]]</f>
        <v>0</v>
      </c>
      <c r="AW31" s="28">
        <f>Tabela1[[#This Row],[PESO TOTAL]]*Tabela1[[#This Row],[PRONTO ACABADO]]</f>
        <v>0</v>
      </c>
      <c r="AX31" s="28">
        <f>Tabela1[[#This Row],[PESO TOTAL]]*Tabela1[[#This Row],[EXPEDIÇÃO ]]</f>
        <v>0</v>
      </c>
      <c r="AY31" s="28" t="str">
        <f>Tabela1[[#This Row],[PEDIDO]]&amp;Tabela1[[#This Row],[PRODUTO]]</f>
        <v>P-202ROLOS</v>
      </c>
      <c r="AZ31" s="44">
        <f>IF(AF31="",0,IF(ISTEXT(AF31),H31*VALUE(SUBSTITUTE(AF31,"%",""))/100,H31*AF31))-Tabela1[[#This Row],[PRONTO ACABADO2]]</f>
        <v>0</v>
      </c>
      <c r="BA31" s="44">
        <f>IF(AG31="",0,IF(ISTEXT(AG31),H31*VALUE(SUBSTITUTE(AG31,"%",""))/100,H31*AG31))-Tabela1[[#This Row],[PESO EXPEDIDO2]]</f>
        <v>0</v>
      </c>
      <c r="BB31" s="44">
        <f t="shared" si="5"/>
        <v>0</v>
      </c>
      <c r="BC31" s="44">
        <f t="shared" si="6"/>
        <v>0</v>
      </c>
      <c r="BD31" s="44"/>
    </row>
    <row r="32" spans="1:56" ht="15.75" hidden="1" customHeight="1" x14ac:dyDescent="0.25">
      <c r="A32" s="6" t="s">
        <v>3203</v>
      </c>
      <c r="B32" s="22"/>
      <c r="C32" s="7">
        <v>12</v>
      </c>
      <c r="D32" s="46" t="s">
        <v>3024</v>
      </c>
      <c r="E32" s="7">
        <v>3724</v>
      </c>
      <c r="F32" s="7">
        <v>1</v>
      </c>
      <c r="G32" s="24">
        <v>16</v>
      </c>
      <c r="H32" s="41">
        <f>Tabela1[[#This Row],[PESO UNI]]*Tabela1[[#This Row],[QTE]]</f>
        <v>192</v>
      </c>
      <c r="I32" s="7">
        <v>0</v>
      </c>
      <c r="J32" s="8" t="s">
        <v>3022</v>
      </c>
      <c r="K32" s="8" t="s">
        <v>23</v>
      </c>
      <c r="L32" s="9" t="s">
        <v>3011</v>
      </c>
      <c r="M32" s="10">
        <v>46162</v>
      </c>
      <c r="N32" s="8" t="s">
        <v>46</v>
      </c>
      <c r="O32" s="12"/>
      <c r="P32" s="13"/>
      <c r="Q32" s="14">
        <f>Tabela1[[#This Row],[QTDE/ Fabricação]]-Tabela1[[#This Row],[QTE]]</f>
        <v>-12</v>
      </c>
      <c r="R32" s="19">
        <f t="shared" si="8"/>
        <v>34.56</v>
      </c>
      <c r="S32" s="19">
        <f t="shared" si="7"/>
        <v>0</v>
      </c>
      <c r="T32" s="20">
        <f t="shared" si="9"/>
        <v>-192</v>
      </c>
      <c r="U32" s="17">
        <f>IFERROR(SUMIF('LISTA DE EMBARQUE'!B:B,MICRO!E:E,'LISTA DE EMBARQUE'!G:G),"")</f>
        <v>0</v>
      </c>
      <c r="V32" s="12" t="str">
        <f>IFERROR(VLOOKUP(Tabela1[[#This Row],[COD.MDE]],'LISTA DE EMBARQUE'!B:L,11,0),"")</f>
        <v/>
      </c>
      <c r="W32" s="13" t="str">
        <f>IFERROR(VLOOKUP(Tabela1[[#This Row],[COD.MDE]],'LISTA DE EMBARQUE'!B:M,12,0),"")</f>
        <v/>
      </c>
      <c r="X32" s="14">
        <f>IFERROR(Tabela1[[#This Row],[QIANTIDADE EXPEDIDA]]*Tabela1[[#This Row],[PESO UNI]],"")</f>
        <v>0</v>
      </c>
      <c r="Y32" s="14">
        <f t="shared" si="2"/>
        <v>-12</v>
      </c>
      <c r="Z32" s="21">
        <f>Tabela1[[#This Row],[PESO TOTAL]]-Tabela1[[#This Row],[Peso Expedido]]</f>
        <v>192</v>
      </c>
      <c r="AA32" s="18">
        <v>0.72</v>
      </c>
      <c r="AB32" s="40"/>
      <c r="AC32" s="40"/>
      <c r="AD32" s="40"/>
      <c r="AE32" s="40"/>
      <c r="AF32" s="40"/>
      <c r="AG32" s="40"/>
      <c r="AH32" s="40"/>
      <c r="AI32" s="40" t="str">
        <f t="shared" si="10"/>
        <v/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3" t="str">
        <f>Tabela1[[#This Row],[PRODUTO]]&amp;Tabela1[[#This Row],[TAG]]</f>
        <v>ROLOSP202</v>
      </c>
      <c r="AR32" s="183">
        <f>Tabela1[[#This Row],[PESO TOTAL]]*Tabela1[[#This Row],[MATÉRIA PRIMA]]</f>
        <v>138.24</v>
      </c>
      <c r="AS32" s="28">
        <f>Tabela1[[#This Row],[PESO TOTAL]]*Tabela1[[#This Row],[PREPARAÇÃO ]]</f>
        <v>0</v>
      </c>
      <c r="AT32" s="28">
        <f>Tabela1[[#This Row],[PESO TOTAL]]*Tabela1[[#This Row],[CALDEIRARIA]]</f>
        <v>0</v>
      </c>
      <c r="AU32" s="28">
        <f>Tabela1[[#This Row],[PESO TOTAL]]*Tabela1[[#This Row],[SOLDA]]</f>
        <v>0</v>
      </c>
      <c r="AV32" s="28">
        <f>Tabela1[[#This Row],[PESO TOTAL]]*Tabela1[[#This Row],[ACABAMENTO]]</f>
        <v>0</v>
      </c>
      <c r="AW32" s="28">
        <f>Tabela1[[#This Row],[PESO TOTAL]]*Tabela1[[#This Row],[PRONTO ACABADO]]</f>
        <v>0</v>
      </c>
      <c r="AX32" s="28">
        <f>Tabela1[[#This Row],[PESO TOTAL]]*Tabela1[[#This Row],[EXPEDIÇÃO ]]</f>
        <v>0</v>
      </c>
      <c r="AY32" s="28" t="str">
        <f>Tabela1[[#This Row],[PEDIDO]]&amp;Tabela1[[#This Row],[PRODUTO]]</f>
        <v>P-202ROLOS</v>
      </c>
      <c r="AZ32" s="44">
        <f>IF(AF32="",0,IF(ISTEXT(AF32),H32*VALUE(SUBSTITUTE(AF32,"%",""))/100,H32*AF32))-Tabela1[[#This Row],[PRONTO ACABADO2]]</f>
        <v>0</v>
      </c>
      <c r="BA32" s="44">
        <f>IF(AG32="",0,IF(ISTEXT(AG32),H32*VALUE(SUBSTITUTE(AG32,"%",""))/100,H32*AG32))-Tabela1[[#This Row],[PESO EXPEDIDO2]]</f>
        <v>0</v>
      </c>
      <c r="BB32" s="44">
        <f t="shared" si="5"/>
        <v>0</v>
      </c>
      <c r="BC32" s="44">
        <f t="shared" si="6"/>
        <v>0</v>
      </c>
      <c r="BD32" s="44"/>
    </row>
    <row r="33" spans="1:56" ht="15.75" hidden="1" customHeight="1" x14ac:dyDescent="0.25">
      <c r="A33" s="6" t="s">
        <v>179</v>
      </c>
      <c r="B33" s="22"/>
      <c r="C33" s="7">
        <v>4</v>
      </c>
      <c r="D33" s="46" t="s">
        <v>3025</v>
      </c>
      <c r="E33" s="7">
        <v>3725</v>
      </c>
      <c r="F33" s="7">
        <v>1</v>
      </c>
      <c r="G33" s="24">
        <v>41</v>
      </c>
      <c r="H33" s="41">
        <f>Tabela1[[#This Row],[PESO UNI]]*Tabela1[[#This Row],[QTE]]</f>
        <v>164</v>
      </c>
      <c r="I33" s="7">
        <v>0</v>
      </c>
      <c r="J33" s="8" t="s">
        <v>3022</v>
      </c>
      <c r="K33" s="8" t="s">
        <v>23</v>
      </c>
      <c r="L33" s="9" t="s">
        <v>3011</v>
      </c>
      <c r="M33" s="10">
        <v>46162</v>
      </c>
      <c r="N33" s="8" t="s">
        <v>46</v>
      </c>
      <c r="O33" s="12"/>
      <c r="P33" s="13"/>
      <c r="Q33" s="14">
        <f>Tabela1[[#This Row],[QTDE/ Fabricação]]-Tabela1[[#This Row],[QTE]]</f>
        <v>-4</v>
      </c>
      <c r="R33" s="19">
        <f t="shared" si="8"/>
        <v>54.11999999999999</v>
      </c>
      <c r="S33" s="19">
        <f t="shared" si="7"/>
        <v>0</v>
      </c>
      <c r="T33" s="20">
        <f t="shared" si="9"/>
        <v>-164</v>
      </c>
      <c r="U33" s="17">
        <f>IFERROR(SUMIF('LISTA DE EMBARQUE'!B:B,MICRO!E:E,'LISTA DE EMBARQUE'!G:G),"")</f>
        <v>0</v>
      </c>
      <c r="V33" s="12" t="str">
        <f>IFERROR(VLOOKUP(Tabela1[[#This Row],[COD.MDE]],'LISTA DE EMBARQUE'!B:L,11,0),"")</f>
        <v/>
      </c>
      <c r="W33" s="13" t="str">
        <f>IFERROR(VLOOKUP(Tabela1[[#This Row],[COD.MDE]],'LISTA DE EMBARQUE'!B:M,12,0),"")</f>
        <v/>
      </c>
      <c r="X33" s="14">
        <f>IFERROR(Tabela1[[#This Row],[QIANTIDADE EXPEDIDA]]*Tabela1[[#This Row],[PESO UNI]],"")</f>
        <v>0</v>
      </c>
      <c r="Y33" s="14">
        <f t="shared" si="2"/>
        <v>-4</v>
      </c>
      <c r="Z33" s="21">
        <f>Tabela1[[#This Row],[PESO TOTAL]]-Tabela1[[#This Row],[Peso Expedido]]</f>
        <v>164</v>
      </c>
      <c r="AA33" s="18">
        <v>0.72</v>
      </c>
      <c r="AB33" s="40"/>
      <c r="AC33" s="40">
        <v>0.6</v>
      </c>
      <c r="AD33" s="40"/>
      <c r="AE33" s="40"/>
      <c r="AF33" s="40"/>
      <c r="AG33" s="40"/>
      <c r="AH33" s="40"/>
      <c r="AI33" s="40" t="str">
        <f t="shared" si="10"/>
        <v/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3" t="str">
        <f>Tabela1[[#This Row],[PRODUTO]]&amp;Tabela1[[#This Row],[TAG]]</f>
        <v>ROLOSP202</v>
      </c>
      <c r="AR33" s="183">
        <f>Tabela1[[#This Row],[PESO TOTAL]]*Tabela1[[#This Row],[MATÉRIA PRIMA]]</f>
        <v>118.08</v>
      </c>
      <c r="AS33" s="28">
        <f>Tabela1[[#This Row],[PESO TOTAL]]*Tabela1[[#This Row],[PREPARAÇÃO ]]</f>
        <v>98.399999999999991</v>
      </c>
      <c r="AT33" s="28">
        <f>Tabela1[[#This Row],[PESO TOTAL]]*Tabela1[[#This Row],[CALDEIRARIA]]</f>
        <v>0</v>
      </c>
      <c r="AU33" s="28">
        <f>Tabela1[[#This Row],[PESO TOTAL]]*Tabela1[[#This Row],[SOLDA]]</f>
        <v>0</v>
      </c>
      <c r="AV33" s="28">
        <f>Tabela1[[#This Row],[PESO TOTAL]]*Tabela1[[#This Row],[ACABAMENTO]]</f>
        <v>0</v>
      </c>
      <c r="AW33" s="28">
        <f>Tabela1[[#This Row],[PESO TOTAL]]*Tabela1[[#This Row],[PRONTO ACABADO]]</f>
        <v>0</v>
      </c>
      <c r="AX33" s="28">
        <f>Tabela1[[#This Row],[PESO TOTAL]]*Tabela1[[#This Row],[EXPEDIÇÃO ]]</f>
        <v>0</v>
      </c>
      <c r="AY33" s="28" t="str">
        <f>Tabela1[[#This Row],[PEDIDO]]&amp;Tabela1[[#This Row],[PRODUTO]]</f>
        <v>P-202ROLOS</v>
      </c>
      <c r="AZ33" s="44">
        <f>IF(AF33="",0,IF(ISTEXT(AF33),H33*VALUE(SUBSTITUTE(AF33,"%",""))/100,H33*AF33))-Tabela1[[#This Row],[PRONTO ACABADO2]]</f>
        <v>0</v>
      </c>
      <c r="BA33" s="44">
        <f>IF(AG33="",0,IF(ISTEXT(AG33),H33*VALUE(SUBSTITUTE(AG33,"%",""))/100,H33*AG33))-Tabela1[[#This Row],[PESO EXPEDIDO2]]</f>
        <v>0</v>
      </c>
      <c r="BB33" s="44">
        <f t="shared" si="5"/>
        <v>0</v>
      </c>
      <c r="BC33" s="44">
        <f t="shared" si="6"/>
        <v>0</v>
      </c>
      <c r="BD33" s="44"/>
    </row>
    <row r="34" spans="1:56" ht="15.75" hidden="1" customHeight="1" x14ac:dyDescent="0.25">
      <c r="A34" s="6" t="s">
        <v>92</v>
      </c>
      <c r="B34" s="22"/>
      <c r="C34" s="7">
        <v>4</v>
      </c>
      <c r="D34" s="46" t="s">
        <v>1867</v>
      </c>
      <c r="E34" s="7">
        <v>3726</v>
      </c>
      <c r="F34" s="7">
        <v>1</v>
      </c>
      <c r="G34" s="24">
        <v>1.8</v>
      </c>
      <c r="H34" s="41">
        <f>Tabela1[[#This Row],[PESO UNI]]*Tabela1[[#This Row],[QTE]]</f>
        <v>7.2</v>
      </c>
      <c r="I34" s="7">
        <v>0</v>
      </c>
      <c r="J34" s="8" t="s">
        <v>3022</v>
      </c>
      <c r="K34" s="8" t="s">
        <v>23</v>
      </c>
      <c r="L34" s="9" t="s">
        <v>3011</v>
      </c>
      <c r="M34" s="10">
        <v>46162</v>
      </c>
      <c r="N34" s="8" t="s">
        <v>46</v>
      </c>
      <c r="O34" s="12"/>
      <c r="P34" s="13"/>
      <c r="Q34" s="14">
        <f>Tabela1[[#This Row],[QTDE/ Fabricação]]-Tabela1[[#This Row],[QTE]]</f>
        <v>-4</v>
      </c>
      <c r="R34" s="19">
        <f t="shared" si="8"/>
        <v>1.296</v>
      </c>
      <c r="S34" s="19">
        <f t="shared" si="7"/>
        <v>0</v>
      </c>
      <c r="T34" s="20">
        <f t="shared" si="9"/>
        <v>-7.2</v>
      </c>
      <c r="U34" s="17">
        <f>IFERROR(SUMIF('LISTA DE EMBARQUE'!B:B,MICRO!E:E,'LISTA DE EMBARQUE'!G:G),"")</f>
        <v>0</v>
      </c>
      <c r="V34" s="12" t="str">
        <f>IFERROR(VLOOKUP(Tabela1[[#This Row],[COD.MDE]],'LISTA DE EMBARQUE'!B:L,11,0),"")</f>
        <v/>
      </c>
      <c r="W34" s="13" t="str">
        <f>IFERROR(VLOOKUP(Tabela1[[#This Row],[COD.MDE]],'LISTA DE EMBARQUE'!B:M,12,0),"")</f>
        <v/>
      </c>
      <c r="X34" s="14">
        <f>IFERROR(Tabela1[[#This Row],[QIANTIDADE EXPEDIDA]]*Tabela1[[#This Row],[PESO UNI]],"")</f>
        <v>0</v>
      </c>
      <c r="Y34" s="14">
        <f t="shared" si="2"/>
        <v>-4</v>
      </c>
      <c r="Z34" s="21">
        <f>Tabela1[[#This Row],[PESO TOTAL]]-Tabela1[[#This Row],[Peso Expedido]]</f>
        <v>7.2</v>
      </c>
      <c r="AA34" s="18">
        <v>0.72</v>
      </c>
      <c r="AB34" s="40"/>
      <c r="AC34" s="40"/>
      <c r="AD34" s="40"/>
      <c r="AE34" s="40"/>
      <c r="AF34" s="40"/>
      <c r="AG34" s="40"/>
      <c r="AH34" s="40"/>
      <c r="AI34" s="40" t="str">
        <f t="shared" si="10"/>
        <v/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3" t="str">
        <f>Tabela1[[#This Row],[PRODUTO]]&amp;Tabela1[[#This Row],[TAG]]</f>
        <v>ROLOSP202</v>
      </c>
      <c r="AR34" s="183">
        <f>Tabela1[[#This Row],[PESO TOTAL]]*Tabela1[[#This Row],[MATÉRIA PRIMA]]</f>
        <v>5.1840000000000002</v>
      </c>
      <c r="AS34" s="28">
        <f>Tabela1[[#This Row],[PESO TOTAL]]*Tabela1[[#This Row],[PREPARAÇÃO ]]</f>
        <v>0</v>
      </c>
      <c r="AT34" s="28">
        <f>Tabela1[[#This Row],[PESO TOTAL]]*Tabela1[[#This Row],[CALDEIRARIA]]</f>
        <v>0</v>
      </c>
      <c r="AU34" s="28">
        <f>Tabela1[[#This Row],[PESO TOTAL]]*Tabela1[[#This Row],[SOLDA]]</f>
        <v>0</v>
      </c>
      <c r="AV34" s="28">
        <f>Tabela1[[#This Row],[PESO TOTAL]]*Tabela1[[#This Row],[ACABAMENTO]]</f>
        <v>0</v>
      </c>
      <c r="AW34" s="28">
        <f>Tabela1[[#This Row],[PESO TOTAL]]*Tabela1[[#This Row],[PRONTO ACABADO]]</f>
        <v>0</v>
      </c>
      <c r="AX34" s="28">
        <f>Tabela1[[#This Row],[PESO TOTAL]]*Tabela1[[#This Row],[EXPEDIÇÃO ]]</f>
        <v>0</v>
      </c>
      <c r="AY34" s="28" t="str">
        <f>Tabela1[[#This Row],[PEDIDO]]&amp;Tabela1[[#This Row],[PRODUTO]]</f>
        <v>P-202ROLOS</v>
      </c>
      <c r="AZ34" s="44">
        <f>IF(AF34="",0,IF(ISTEXT(AF34),H34*VALUE(SUBSTITUTE(AF34,"%",""))/100,H34*AF34))-Tabela1[[#This Row],[PRONTO ACABADO2]]</f>
        <v>0</v>
      </c>
      <c r="BA34" s="44">
        <f>IF(AG34="",0,IF(ISTEXT(AG34),H34*VALUE(SUBSTITUTE(AG34,"%",""))/100,H34*AG34))-Tabela1[[#This Row],[PESO EXPEDIDO2]]</f>
        <v>0</v>
      </c>
      <c r="BB34" s="44">
        <f t="shared" si="5"/>
        <v>0</v>
      </c>
      <c r="BC34" s="44">
        <f t="shared" si="6"/>
        <v>0</v>
      </c>
      <c r="BD34" s="44"/>
    </row>
    <row r="35" spans="1:56" ht="15.75" hidden="1" customHeight="1" x14ac:dyDescent="0.25">
      <c r="A35" s="6" t="s">
        <v>90</v>
      </c>
      <c r="B35" s="22"/>
      <c r="C35" s="7">
        <v>5</v>
      </c>
      <c r="D35" s="46" t="s">
        <v>3026</v>
      </c>
      <c r="E35" s="7">
        <v>3727</v>
      </c>
      <c r="F35" s="7">
        <v>1</v>
      </c>
      <c r="G35" s="24">
        <v>19.8</v>
      </c>
      <c r="H35" s="41">
        <f>Tabela1[[#This Row],[PESO UNI]]*Tabela1[[#This Row],[QTE]]</f>
        <v>99</v>
      </c>
      <c r="I35" s="7">
        <v>0</v>
      </c>
      <c r="J35" s="8" t="s">
        <v>3027</v>
      </c>
      <c r="K35" s="8" t="s">
        <v>23</v>
      </c>
      <c r="L35" s="9" t="s">
        <v>3012</v>
      </c>
      <c r="M35" s="10">
        <v>46163</v>
      </c>
      <c r="N35" s="8" t="s">
        <v>46</v>
      </c>
      <c r="O35" s="12"/>
      <c r="P35" s="13"/>
      <c r="Q35" s="14">
        <f>Tabela1[[#This Row],[QTDE/ Fabricação]]-Tabela1[[#This Row],[QTE]]</f>
        <v>-5</v>
      </c>
      <c r="R35" s="19">
        <f t="shared" si="8"/>
        <v>14.107499999999998</v>
      </c>
      <c r="S35" s="19">
        <f t="shared" si="7"/>
        <v>0</v>
      </c>
      <c r="T35" s="20">
        <f t="shared" si="9"/>
        <v>-99</v>
      </c>
      <c r="U35" s="17">
        <f>IFERROR(SUMIF('LISTA DE EMBARQUE'!B:B,MICRO!E:E,'LISTA DE EMBARQUE'!G:G),"")</f>
        <v>0</v>
      </c>
      <c r="V35" s="12" t="str">
        <f>IFERROR(VLOOKUP(Tabela1[[#This Row],[COD.MDE]],'LISTA DE EMBARQUE'!B:L,11,0),"")</f>
        <v/>
      </c>
      <c r="W35" s="13" t="str">
        <f>IFERROR(VLOOKUP(Tabela1[[#This Row],[COD.MDE]],'LISTA DE EMBARQUE'!B:M,12,0),"")</f>
        <v/>
      </c>
      <c r="X35" s="14">
        <f>IFERROR(Tabela1[[#This Row],[QIANTIDADE EXPEDIDA]]*Tabela1[[#This Row],[PESO UNI]],"")</f>
        <v>0</v>
      </c>
      <c r="Y35" s="14">
        <f t="shared" si="2"/>
        <v>-5</v>
      </c>
      <c r="Z35" s="21">
        <f>Tabela1[[#This Row],[PESO TOTAL]]-Tabela1[[#This Row],[Peso Expedido]]</f>
        <v>99</v>
      </c>
      <c r="AA35" s="18">
        <v>0.56999999999999995</v>
      </c>
      <c r="AB35" s="40"/>
      <c r="AC35" s="40"/>
      <c r="AD35" s="40"/>
      <c r="AE35" s="40"/>
      <c r="AF35" s="40"/>
      <c r="AG35" s="40"/>
      <c r="AH35" s="40"/>
      <c r="AI35" s="40" t="str">
        <f t="shared" si="10"/>
        <v/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3" t="str">
        <f>Tabela1[[#This Row],[PRODUTO]]&amp;Tabela1[[#This Row],[TAG]]</f>
        <v>ROLOSP203</v>
      </c>
      <c r="AR35" s="183">
        <f>Tabela1[[#This Row],[PESO TOTAL]]*Tabela1[[#This Row],[MATÉRIA PRIMA]]</f>
        <v>56.429999999999993</v>
      </c>
      <c r="AS35" s="28">
        <f>Tabela1[[#This Row],[PESO TOTAL]]*Tabela1[[#This Row],[PREPARAÇÃO ]]</f>
        <v>0</v>
      </c>
      <c r="AT35" s="28">
        <f>Tabela1[[#This Row],[PESO TOTAL]]*Tabela1[[#This Row],[CALDEIRARIA]]</f>
        <v>0</v>
      </c>
      <c r="AU35" s="28">
        <f>Tabela1[[#This Row],[PESO TOTAL]]*Tabela1[[#This Row],[SOLDA]]</f>
        <v>0</v>
      </c>
      <c r="AV35" s="28">
        <f>Tabela1[[#This Row],[PESO TOTAL]]*Tabela1[[#This Row],[ACABAMENTO]]</f>
        <v>0</v>
      </c>
      <c r="AW35" s="28">
        <f>Tabela1[[#This Row],[PESO TOTAL]]*Tabela1[[#This Row],[PRONTO ACABADO]]</f>
        <v>0</v>
      </c>
      <c r="AX35" s="28">
        <f>Tabela1[[#This Row],[PESO TOTAL]]*Tabela1[[#This Row],[EXPEDIÇÃO ]]</f>
        <v>0</v>
      </c>
      <c r="AY35" s="28" t="str">
        <f>Tabela1[[#This Row],[PEDIDO]]&amp;Tabela1[[#This Row],[PRODUTO]]</f>
        <v>P-203ROLOS</v>
      </c>
      <c r="AZ35" s="44">
        <f>IF(AF35="",0,IF(ISTEXT(AF35),H35*VALUE(SUBSTITUTE(AF35,"%",""))/100,H35*AF35))-Tabela1[[#This Row],[PRONTO ACABADO2]]</f>
        <v>0</v>
      </c>
      <c r="BA35" s="44">
        <f>IF(AG35="",0,IF(ISTEXT(AG35),H35*VALUE(SUBSTITUTE(AG35,"%",""))/100,H35*AG35))-Tabela1[[#This Row],[PESO EXPEDIDO2]]</f>
        <v>0</v>
      </c>
      <c r="BB35" s="44">
        <f t="shared" si="5"/>
        <v>0</v>
      </c>
      <c r="BC35" s="44">
        <f t="shared" si="6"/>
        <v>0</v>
      </c>
      <c r="BD35" s="44"/>
    </row>
    <row r="36" spans="1:56" ht="15.75" hidden="1" customHeight="1" x14ac:dyDescent="0.25">
      <c r="A36" s="6" t="s">
        <v>3031</v>
      </c>
      <c r="B36" s="22"/>
      <c r="C36" s="7">
        <v>1</v>
      </c>
      <c r="D36" s="46" t="s">
        <v>3032</v>
      </c>
      <c r="E36" s="7">
        <v>3732</v>
      </c>
      <c r="F36" s="7">
        <v>1</v>
      </c>
      <c r="G36" s="24">
        <v>773.1</v>
      </c>
      <c r="H36" s="41">
        <f>Tabela1[[#This Row],[PESO UNI]]*Tabela1[[#This Row],[QTE]]</f>
        <v>773.1</v>
      </c>
      <c r="I36" s="7" t="s">
        <v>2</v>
      </c>
      <c r="J36" s="8" t="s">
        <v>3033</v>
      </c>
      <c r="K36" s="8" t="s">
        <v>22</v>
      </c>
      <c r="L36" s="9" t="s">
        <v>2995</v>
      </c>
      <c r="M36" s="10">
        <v>46150</v>
      </c>
      <c r="N36" s="8" t="s">
        <v>46</v>
      </c>
      <c r="O36" s="12"/>
      <c r="P36" s="13"/>
      <c r="Q36" s="14">
        <f>Tabela1[[#This Row],[QTDE/ Fabricação]]-Tabela1[[#This Row],[QTE]]</f>
        <v>-1</v>
      </c>
      <c r="R36" s="19">
        <f t="shared" si="8"/>
        <v>773.1</v>
      </c>
      <c r="S36" s="19">
        <f t="shared" si="7"/>
        <v>773.1</v>
      </c>
      <c r="T36" s="20">
        <f t="shared" si="9"/>
        <v>0</v>
      </c>
      <c r="U36" s="17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1">
        <f>Tabela1[[#This Row],[PESO TOTAL]]-Tabela1[[#This Row],[Peso Expedido]]</f>
        <v>0</v>
      </c>
      <c r="AA36" s="18">
        <v>1</v>
      </c>
      <c r="AB36" s="18">
        <v>1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40">
        <v>1</v>
      </c>
      <c r="AI36" s="40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3" t="str">
        <f>Tabela1[[#This Row],[PRODUTO]]&amp;Tabela1[[#This Row],[TAG]]</f>
        <v>TAMBORP199</v>
      </c>
      <c r="AR36" s="183">
        <f>Tabela1[[#This Row],[PESO TOTAL]]*Tabela1[[#This Row],[MATÉRIA PRIMA]]</f>
        <v>773.1</v>
      </c>
      <c r="AS36" s="28">
        <f>Tabela1[[#This Row],[PESO TOTAL]]*Tabela1[[#This Row],[PREPARAÇÃO ]]</f>
        <v>773.1</v>
      </c>
      <c r="AT36" s="28">
        <f>Tabela1[[#This Row],[PESO TOTAL]]*Tabela1[[#This Row],[CALDEIRARIA]]</f>
        <v>773.1</v>
      </c>
      <c r="AU36" s="28">
        <f>Tabela1[[#This Row],[PESO TOTAL]]*Tabela1[[#This Row],[SOLDA]]</f>
        <v>773.1</v>
      </c>
      <c r="AV36" s="28">
        <f>Tabela1[[#This Row],[PESO TOTAL]]*Tabela1[[#This Row],[ACABAMENTO]]</f>
        <v>773.1</v>
      </c>
      <c r="AW36" s="28">
        <f>Tabela1[[#This Row],[PESO TOTAL]]*Tabela1[[#This Row],[PRONTO ACABADO]]</f>
        <v>773.1</v>
      </c>
      <c r="AX36" s="28">
        <f>Tabela1[[#This Row],[PESO TOTAL]]*Tabela1[[#This Row],[EXPEDIÇÃO ]]</f>
        <v>773.1</v>
      </c>
      <c r="AY36" s="28" t="str">
        <f>Tabela1[[#This Row],[PEDIDO]]&amp;Tabela1[[#This Row],[PRODUTO]]</f>
        <v>P-199TAMBOR</v>
      </c>
      <c r="AZ36" s="44" t="e">
        <f>IF(AF36="",0,IF(ISTEXT(AF36),#REF!*VALUE(SUBSTITUTE(AF36,"%",""))/100,#REF!*AF36))-Tabela1[[#This Row],[PRONTO ACABADO2]]</f>
        <v>#REF!</v>
      </c>
      <c r="BA36" s="44" t="e">
        <f>IF(AG36="",0,IF(ISTEXT(AG36),#REF!*VALUE(SUBSTITUTE(AG36,"%",""))/100,#REF!*AG36))-Tabela1[[#This Row],[PESO EXPEDIDO2]]</f>
        <v>#REF!</v>
      </c>
      <c r="BB36" s="44" t="e">
        <f>IF(AH36="",0,IF(ISTEXT(AH36),#REF!*VALUE(SUBSTITUTE(AH36,"%",""))/100,#REF!*AH36))</f>
        <v>#REF!</v>
      </c>
      <c r="BC36" s="44" t="e">
        <f>IF(AG36="",0,IF(ISTEXT(AG36),#REF!*VALUE(SUBSTITUTE(AG36,"%",""))/100,#REF!*AG36))</f>
        <v>#REF!</v>
      </c>
      <c r="BD36" s="44"/>
    </row>
    <row r="37" spans="1:56" ht="15.75" hidden="1" customHeight="1" x14ac:dyDescent="0.25">
      <c r="A37" s="6" t="s">
        <v>3039</v>
      </c>
      <c r="B37" s="22"/>
      <c r="C37" s="7">
        <v>16</v>
      </c>
      <c r="D37" s="46" t="s">
        <v>3040</v>
      </c>
      <c r="E37" s="7">
        <v>3733</v>
      </c>
      <c r="F37" s="7">
        <v>8</v>
      </c>
      <c r="G37" s="24">
        <v>9</v>
      </c>
      <c r="H37" s="41">
        <f>Tabela1[[#This Row],[PESO UNI]]*Tabela1[[#This Row],[QTE]]</f>
        <v>144</v>
      </c>
      <c r="I37" s="7">
        <v>0</v>
      </c>
      <c r="J37" s="8" t="s">
        <v>3041</v>
      </c>
      <c r="K37" s="8" t="s">
        <v>23</v>
      </c>
      <c r="L37" s="9" t="s">
        <v>2991</v>
      </c>
      <c r="M37" s="10">
        <v>46183</v>
      </c>
      <c r="N37" s="8" t="s">
        <v>46</v>
      </c>
      <c r="O37" s="12"/>
      <c r="P37" s="13"/>
      <c r="Q37" s="14">
        <f>Tabela1[[#This Row],[QTDE/ Fabricação]]-Tabela1[[#This Row],[QTE]]</f>
        <v>-16</v>
      </c>
      <c r="R37" s="19">
        <f t="shared" si="8"/>
        <v>136.79999999999998</v>
      </c>
      <c r="S37" s="19">
        <f t="shared" si="7"/>
        <v>0</v>
      </c>
      <c r="T37" s="20">
        <f t="shared" si="9"/>
        <v>-144</v>
      </c>
      <c r="U37" s="17">
        <f>IFERROR(SUMIF('LISTA DE EMBARQUE'!B:B,MICRO!E:E,'LISTA DE EMBARQUE'!G:G),"")</f>
        <v>0</v>
      </c>
      <c r="V37" s="12" t="str">
        <f>IFERROR(VLOOKUP(Tabela1[[#This Row],[COD.MDE]],'LISTA DE EMBARQUE'!B:L,11,0),"")</f>
        <v/>
      </c>
      <c r="W37" s="13" t="str">
        <f>IFERROR(COUNTIF(#REF!,Tabela1[[#This Row],[Colunas5]]),"")</f>
        <v/>
      </c>
      <c r="X37" s="14">
        <f>Tabela1[[#This Row],[QIANTIDADE EXPEDIDA]]*Tabela1[[#This Row],[PESO UNI]]</f>
        <v>0</v>
      </c>
      <c r="Y37" s="14">
        <f t="shared" si="2"/>
        <v>-16</v>
      </c>
      <c r="Z37" s="21">
        <f>Tabela1[[#This Row],[PESO TOTAL]]-Tabela1[[#This Row],[Peso Expedido]]</f>
        <v>144</v>
      </c>
      <c r="AA37" s="18">
        <v>1</v>
      </c>
      <c r="AB37" s="40"/>
      <c r="AC37" s="40">
        <v>1</v>
      </c>
      <c r="AD37" s="40">
        <v>1</v>
      </c>
      <c r="AE37" s="40">
        <v>1</v>
      </c>
      <c r="AF37" s="40"/>
      <c r="AG37" s="40"/>
      <c r="AH37" s="40"/>
      <c r="AI37" s="40" t="str">
        <f t="shared" si="10"/>
        <v/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1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3" t="str">
        <f>Tabela1[[#This Row],[PRODUTO]]&amp;Tabela1[[#This Row],[TAG]]</f>
        <v>ROLOS05-CV-0001</v>
      </c>
      <c r="AR37" s="183">
        <f>Tabela1[[#This Row],[PESO TOTAL]]*Tabela1[[#This Row],[MATÉRIA PRIMA]]</f>
        <v>144</v>
      </c>
      <c r="AS37" s="28">
        <f>Tabela1[[#This Row],[PESO TOTAL]]*Tabela1[[#This Row],[PREPARAÇÃO ]]</f>
        <v>144</v>
      </c>
      <c r="AT37" s="28">
        <f>Tabela1[[#This Row],[PESO TOTAL]]*Tabela1[[#This Row],[CALDEIRARIA]]</f>
        <v>144</v>
      </c>
      <c r="AU37" s="28">
        <f>Tabela1[[#This Row],[PESO TOTAL]]*Tabela1[[#This Row],[SOLDA]]</f>
        <v>144</v>
      </c>
      <c r="AV37" s="28">
        <f>Tabela1[[#This Row],[PESO TOTAL]]*Tabela1[[#This Row],[ACABAMENTO]]</f>
        <v>0</v>
      </c>
      <c r="AW37" s="28">
        <f>Tabela1[[#This Row],[PESO TOTAL]]*Tabela1[[#This Row],[PRONTO ACABADO]]</f>
        <v>0</v>
      </c>
      <c r="AX37" s="28">
        <f>Tabela1[[#This Row],[PESO TOTAL]]*Tabela1[[#This Row],[EXPEDIÇÃO ]]</f>
        <v>0</v>
      </c>
      <c r="AY37" s="28" t="str">
        <f>Tabela1[[#This Row],[PEDIDO]]&amp;Tabela1[[#This Row],[PRODUTO]]</f>
        <v>P-198ROLOS</v>
      </c>
      <c r="AZ37" s="44">
        <f>IF(AF37="",0,IF(ISTEXT(AF37),H37*VALUE(SUBSTITUTE(AF37,"%",""))/100,H37*AF37))-Tabela1[[#This Row],[PRONTO ACABADO2]]</f>
        <v>0</v>
      </c>
      <c r="BA37" s="44">
        <f>IF(AG37="",0,IF(ISTEXT(AG37),H37*VALUE(SUBSTITUTE(AG37,"%",""))/100,H37*AG37))-Tabela1[[#This Row],[PESO EXPEDIDO2]]</f>
        <v>0</v>
      </c>
      <c r="BB37" s="44">
        <f t="shared" ref="BB37:BB100" si="12">IF(AH37="",0,IF(ISTEXT(AH37),H37*VALUE(SUBSTITUTE(AH37,"%",""))/100,H37*AH37))</f>
        <v>0</v>
      </c>
      <c r="BC37" s="44">
        <f t="shared" ref="BC37:BC100" si="13">IF(AG37="",0,IF(ISTEXT(AG37),H37*VALUE(SUBSTITUTE(AG37,"%",""))/100,H37*AG37))</f>
        <v>0</v>
      </c>
      <c r="BD37" s="44"/>
    </row>
    <row r="38" spans="1:56" ht="15.75" hidden="1" customHeight="1" x14ac:dyDescent="0.25">
      <c r="A38" s="6" t="s">
        <v>3042</v>
      </c>
      <c r="B38" s="22"/>
      <c r="C38" s="7">
        <v>78</v>
      </c>
      <c r="D38" s="46" t="s">
        <v>3043</v>
      </c>
      <c r="E38" s="7">
        <v>3734</v>
      </c>
      <c r="F38" s="7">
        <v>8</v>
      </c>
      <c r="G38" s="24">
        <v>9.5</v>
      </c>
      <c r="H38" s="41">
        <f>Tabela1[[#This Row],[PESO UNI]]*Tabela1[[#This Row],[QTE]]</f>
        <v>741</v>
      </c>
      <c r="I38" s="7">
        <v>0</v>
      </c>
      <c r="J38" s="8" t="s">
        <v>3041</v>
      </c>
      <c r="K38" s="8" t="s">
        <v>23</v>
      </c>
      <c r="L38" s="9" t="s">
        <v>2991</v>
      </c>
      <c r="M38" s="10"/>
      <c r="N38" s="8" t="s">
        <v>46</v>
      </c>
      <c r="O38" s="12"/>
      <c r="P38" s="13"/>
      <c r="Q38" s="14">
        <f>Tabela1[[#This Row],[QTDE/ Fabricação]]-Tabela1[[#This Row],[QTE]]</f>
        <v>-78</v>
      </c>
      <c r="R38" s="19">
        <f t="shared" si="8"/>
        <v>741</v>
      </c>
      <c r="S38" s="19">
        <f t="shared" si="7"/>
        <v>741</v>
      </c>
      <c r="T38" s="20">
        <f t="shared" si="9"/>
        <v>0</v>
      </c>
      <c r="U38" s="17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si="2"/>
        <v>0</v>
      </c>
      <c r="Z38" s="21">
        <f>Tabela1[[#This Row],[PESO TOTAL]]-Tabela1[[#This Row],[Peso Expedido]]</f>
        <v>0</v>
      </c>
      <c r="AA38" s="18">
        <v>1</v>
      </c>
      <c r="AB38" s="40"/>
      <c r="AC38" s="40">
        <v>1</v>
      </c>
      <c r="AD38" s="40">
        <v>1</v>
      </c>
      <c r="AE38" s="40">
        <v>1</v>
      </c>
      <c r="AF38" s="40">
        <v>1</v>
      </c>
      <c r="AG38" s="40">
        <v>1</v>
      </c>
      <c r="AH38" s="40">
        <v>1</v>
      </c>
      <c r="AI38" s="40" t="str">
        <f t="shared" si="10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1"/>
        <v>R-1-4-8850A/05-CV-0001</v>
      </c>
      <c r="AP38" t="str">
        <f>Tabela1[[#This Row],[TAG]]&amp;Tabela1[[#This Row],[PEDIDO]]&amp;Tabela1[[#This Row],[PRODUTO]]</f>
        <v>05-CV-0001P-198ROLOS</v>
      </c>
      <c r="AQ38" s="23" t="str">
        <f>Tabela1[[#This Row],[PRODUTO]]&amp;Tabela1[[#This Row],[TAG]]</f>
        <v>ROLOS05-CV-0001</v>
      </c>
      <c r="AR38" s="183">
        <f>Tabela1[[#This Row],[PESO TOTAL]]*Tabela1[[#This Row],[MATÉRIA PRIMA]]</f>
        <v>741</v>
      </c>
      <c r="AS38" s="28">
        <f>Tabela1[[#This Row],[PESO TOTAL]]*Tabela1[[#This Row],[PREPARAÇÃO ]]</f>
        <v>741</v>
      </c>
      <c r="AT38" s="28">
        <f>Tabela1[[#This Row],[PESO TOTAL]]*Tabela1[[#This Row],[CALDEIRARIA]]</f>
        <v>741</v>
      </c>
      <c r="AU38" s="28">
        <f>Tabela1[[#This Row],[PESO TOTAL]]*Tabela1[[#This Row],[SOLDA]]</f>
        <v>741</v>
      </c>
      <c r="AV38" s="28">
        <f>Tabela1[[#This Row],[PESO TOTAL]]*Tabela1[[#This Row],[ACABAMENTO]]</f>
        <v>741</v>
      </c>
      <c r="AW38" s="28">
        <f>Tabela1[[#This Row],[PESO TOTAL]]*Tabela1[[#This Row],[PRONTO ACABADO]]</f>
        <v>741</v>
      </c>
      <c r="AX38" s="28">
        <f>Tabela1[[#This Row],[PESO TOTAL]]*Tabela1[[#This Row],[EXPEDIÇÃO ]]</f>
        <v>741</v>
      </c>
      <c r="AY38" s="28" t="str">
        <f>Tabela1[[#This Row],[PEDIDO]]&amp;Tabela1[[#This Row],[PRODUTO]]</f>
        <v>P-198ROLOS</v>
      </c>
      <c r="AZ38" s="44">
        <f>IF(AF38="",0,IF(ISTEXT(AF38),H38*VALUE(SUBSTITUTE(AF38,"%",""))/100,H38*AF38))-Tabela1[[#This Row],[PRONTO ACABADO2]]</f>
        <v>0</v>
      </c>
      <c r="BA38" s="44">
        <f>IF(AG38="",0,IF(ISTEXT(AG38),H38*VALUE(SUBSTITUTE(AG38,"%",""))/100,H38*AG38))-Tabela1[[#This Row],[PESO EXPEDIDO2]]</f>
        <v>0</v>
      </c>
      <c r="BB38" s="44">
        <f t="shared" si="12"/>
        <v>741</v>
      </c>
      <c r="BC38" s="44">
        <f t="shared" si="13"/>
        <v>741</v>
      </c>
      <c r="BD38" s="44"/>
    </row>
    <row r="39" spans="1:56" ht="15.75" hidden="1" customHeight="1" x14ac:dyDescent="0.25">
      <c r="A39" s="6" t="s">
        <v>3044</v>
      </c>
      <c r="B39" s="22"/>
      <c r="C39" s="7">
        <v>45</v>
      </c>
      <c r="D39" s="46" t="s">
        <v>3045</v>
      </c>
      <c r="E39" s="7">
        <v>3735</v>
      </c>
      <c r="F39" s="7">
        <v>8</v>
      </c>
      <c r="G39" s="24">
        <v>9</v>
      </c>
      <c r="H39" s="41">
        <f>Tabela1[[#This Row],[PESO UNI]]*Tabela1[[#This Row],[QTE]]</f>
        <v>405</v>
      </c>
      <c r="I39" s="7">
        <v>0</v>
      </c>
      <c r="J39" s="8" t="s">
        <v>3041</v>
      </c>
      <c r="K39" s="8" t="s">
        <v>23</v>
      </c>
      <c r="L39" s="9" t="s">
        <v>2991</v>
      </c>
      <c r="M39" s="10"/>
      <c r="N39" s="8" t="s">
        <v>46</v>
      </c>
      <c r="O39" s="12"/>
      <c r="P39" s="13"/>
      <c r="Q39" s="14">
        <f>Tabela1[[#This Row],[QTDE/ Fabricação]]-Tabela1[[#This Row],[QTE]]</f>
        <v>-45</v>
      </c>
      <c r="R39" s="19">
        <f t="shared" si="8"/>
        <v>405</v>
      </c>
      <c r="S39" s="19">
        <f t="shared" si="7"/>
        <v>405</v>
      </c>
      <c r="T39" s="20">
        <f t="shared" si="9"/>
        <v>0</v>
      </c>
      <c r="U39" s="17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2"/>
        <v>0</v>
      </c>
      <c r="Z39" s="21">
        <f>Tabela1[[#This Row],[PESO TOTAL]]-Tabela1[[#This Row],[Peso Expedido]]</f>
        <v>0</v>
      </c>
      <c r="AA39" s="18">
        <v>1</v>
      </c>
      <c r="AB39" s="40"/>
      <c r="AC39" s="40">
        <v>1</v>
      </c>
      <c r="AD39" s="40">
        <v>1</v>
      </c>
      <c r="AE39" s="40">
        <v>1</v>
      </c>
      <c r="AF39" s="40">
        <v>1</v>
      </c>
      <c r="AG39" s="40">
        <v>1</v>
      </c>
      <c r="AH39" s="40">
        <f>Tabela1[[#This Row],[Peso Expedido]]/Tabela1[[#This Row],[PESO TOTAL]]</f>
        <v>1</v>
      </c>
      <c r="AI39" s="40" t="str">
        <f t="shared" si="10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1"/>
        <v>R-1-4-8709/05-CV-0001</v>
      </c>
      <c r="AP39" t="str">
        <f>Tabela1[[#This Row],[TAG]]&amp;Tabela1[[#This Row],[PEDIDO]]&amp;Tabela1[[#This Row],[PRODUTO]]</f>
        <v>05-CV-0001P-198ROLOS</v>
      </c>
      <c r="AQ39" s="23" t="str">
        <f>Tabela1[[#This Row],[PRODUTO]]&amp;Tabela1[[#This Row],[TAG]]</f>
        <v>ROLOS05-CV-0001</v>
      </c>
      <c r="AR39" s="183">
        <f>Tabela1[[#This Row],[PESO TOTAL]]*Tabela1[[#This Row],[MATÉRIA PRIMA]]</f>
        <v>405</v>
      </c>
      <c r="AS39" s="28">
        <f>Tabela1[[#This Row],[PESO TOTAL]]*Tabela1[[#This Row],[PREPARAÇÃO ]]</f>
        <v>405</v>
      </c>
      <c r="AT39" s="28">
        <f>Tabela1[[#This Row],[PESO TOTAL]]*Tabela1[[#This Row],[CALDEIRARIA]]</f>
        <v>405</v>
      </c>
      <c r="AU39" s="28">
        <f>Tabela1[[#This Row],[PESO TOTAL]]*Tabela1[[#This Row],[SOLDA]]</f>
        <v>405</v>
      </c>
      <c r="AV39" s="28">
        <f>Tabela1[[#This Row],[PESO TOTAL]]*Tabela1[[#This Row],[ACABAMENTO]]</f>
        <v>405</v>
      </c>
      <c r="AW39" s="28">
        <f>Tabela1[[#This Row],[PESO TOTAL]]*Tabela1[[#This Row],[PRONTO ACABADO]]</f>
        <v>405</v>
      </c>
      <c r="AX39" s="28">
        <f>Tabela1[[#This Row],[PESO TOTAL]]*Tabela1[[#This Row],[EXPEDIÇÃO ]]</f>
        <v>405</v>
      </c>
      <c r="AY39" s="28" t="str">
        <f>Tabela1[[#This Row],[PEDIDO]]&amp;Tabela1[[#This Row],[PRODUTO]]</f>
        <v>P-198ROLOS</v>
      </c>
      <c r="AZ39" s="44">
        <f>IF(AF39="",0,IF(ISTEXT(AF39),H39*VALUE(SUBSTITUTE(AF39,"%",""))/100,H39*AF39))-Tabela1[[#This Row],[PRONTO ACABADO2]]</f>
        <v>0</v>
      </c>
      <c r="BA39" s="44">
        <f>IF(AG39="",0,IF(ISTEXT(AG39),H39*VALUE(SUBSTITUTE(AG39,"%",""))/100,H39*AG39))-Tabela1[[#This Row],[PESO EXPEDIDO2]]</f>
        <v>0</v>
      </c>
      <c r="BB39" s="44">
        <f t="shared" si="12"/>
        <v>405</v>
      </c>
      <c r="BC39" s="44">
        <f t="shared" si="13"/>
        <v>405</v>
      </c>
      <c r="BD39" s="44"/>
    </row>
    <row r="40" spans="1:56" ht="15.75" hidden="1" customHeight="1" x14ac:dyDescent="0.25">
      <c r="A40" s="6" t="s">
        <v>3046</v>
      </c>
      <c r="B40" s="22"/>
      <c r="C40" s="7">
        <v>4</v>
      </c>
      <c r="D40" s="46" t="s">
        <v>3047</v>
      </c>
      <c r="E40" s="7">
        <v>3736</v>
      </c>
      <c r="F40" s="7">
        <v>8</v>
      </c>
      <c r="G40" s="24">
        <v>2.7</v>
      </c>
      <c r="H40" s="41">
        <f>Tabela1[[#This Row],[PESO UNI]]*Tabela1[[#This Row],[QTE]]</f>
        <v>10.8</v>
      </c>
      <c r="I40" s="7">
        <v>0</v>
      </c>
      <c r="J40" s="8" t="s">
        <v>3041</v>
      </c>
      <c r="K40" s="8" t="s">
        <v>23</v>
      </c>
      <c r="L40" s="9" t="s">
        <v>2991</v>
      </c>
      <c r="M40" s="10"/>
      <c r="N40" s="8" t="s">
        <v>46</v>
      </c>
      <c r="O40" s="12"/>
      <c r="P40" s="13"/>
      <c r="Q40" s="14">
        <f>Tabela1[[#This Row],[QTDE/ Fabricação]]-Tabela1[[#This Row],[QTE]]</f>
        <v>-4</v>
      </c>
      <c r="R40" s="19">
        <f t="shared" si="8"/>
        <v>1.89</v>
      </c>
      <c r="S40" s="19">
        <f t="shared" si="7"/>
        <v>0</v>
      </c>
      <c r="T40" s="20">
        <f t="shared" si="9"/>
        <v>-10.8</v>
      </c>
      <c r="U40" s="17">
        <f>IFERROR(SUMIF('LISTA DE EMBARQUE'!B:B,MICRO!E:E,'LISTA DE EMBARQUE'!G:G),"")</f>
        <v>0</v>
      </c>
      <c r="V40" s="12" t="str">
        <f>IFERROR(VLOOKUP(Tabela1[[#This Row],[COD.MDE]],'LISTA DE EMBARQUE'!B:L,11,0),"")</f>
        <v/>
      </c>
      <c r="W40" s="13" t="str">
        <f>IFERROR(COUNTIF(#REF!,Tabela1[[#This Row],[Colunas5]]),"")</f>
        <v/>
      </c>
      <c r="X40" s="14">
        <f>Tabela1[[#This Row],[QIANTIDADE EXPEDIDA]]*Tabela1[[#This Row],[PESO UNI]]</f>
        <v>0</v>
      </c>
      <c r="Y40" s="14">
        <f t="shared" si="2"/>
        <v>-4</v>
      </c>
      <c r="Z40" s="21">
        <f>Tabela1[[#This Row],[PESO TOTAL]]-Tabela1[[#This Row],[Peso Expedido]]</f>
        <v>10.8</v>
      </c>
      <c r="AA40" s="18">
        <v>0.3</v>
      </c>
      <c r="AB40" s="40"/>
      <c r="AC40" s="40">
        <v>0.4</v>
      </c>
      <c r="AD40" s="40"/>
      <c r="AE40" s="40"/>
      <c r="AF40" s="40"/>
      <c r="AG40" s="40"/>
      <c r="AH40" s="40"/>
      <c r="AI40" s="40" t="str">
        <f t="shared" si="10"/>
        <v/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1"/>
        <v>T-054922-4/05-CV-0001</v>
      </c>
      <c r="AP40" t="str">
        <f>Tabela1[[#This Row],[TAG]]&amp;Tabela1[[#This Row],[PEDIDO]]&amp;Tabela1[[#This Row],[PRODUTO]]</f>
        <v>05-CV-0001P-198ROLOS</v>
      </c>
      <c r="AQ40" s="23" t="str">
        <f>Tabela1[[#This Row],[PRODUTO]]&amp;Tabela1[[#This Row],[TAG]]</f>
        <v>ROLOS05-CV-0001</v>
      </c>
      <c r="AR40" s="183">
        <f>Tabela1[[#This Row],[PESO TOTAL]]*Tabela1[[#This Row],[MATÉRIA PRIMA]]</f>
        <v>3.24</v>
      </c>
      <c r="AS40" s="28">
        <f>Tabela1[[#This Row],[PESO TOTAL]]*Tabela1[[#This Row],[PREPARAÇÃO ]]</f>
        <v>4.32</v>
      </c>
      <c r="AT40" s="28">
        <f>Tabela1[[#This Row],[PESO TOTAL]]*Tabela1[[#This Row],[CALDEIRARIA]]</f>
        <v>0</v>
      </c>
      <c r="AU40" s="28">
        <f>Tabela1[[#This Row],[PESO TOTAL]]*Tabela1[[#This Row],[SOLDA]]</f>
        <v>0</v>
      </c>
      <c r="AV40" s="28">
        <f>Tabela1[[#This Row],[PESO TOTAL]]*Tabela1[[#This Row],[ACABAMENTO]]</f>
        <v>0</v>
      </c>
      <c r="AW40" s="28">
        <f>Tabela1[[#This Row],[PESO TOTAL]]*Tabela1[[#This Row],[PRONTO ACABADO]]</f>
        <v>0</v>
      </c>
      <c r="AX40" s="28">
        <f>Tabela1[[#This Row],[PESO TOTAL]]*Tabela1[[#This Row],[EXPEDIÇÃO ]]</f>
        <v>0</v>
      </c>
      <c r="AY40" s="28" t="str">
        <f>Tabela1[[#This Row],[PEDIDO]]&amp;Tabela1[[#This Row],[PRODUTO]]</f>
        <v>P-198ROLOS</v>
      </c>
      <c r="AZ40" s="44">
        <f>IF(AF40="",0,IF(ISTEXT(AF40),H40*VALUE(SUBSTITUTE(AF40,"%",""))/100,H40*AF40))-Tabela1[[#This Row],[PRONTO ACABADO2]]</f>
        <v>0</v>
      </c>
      <c r="BA40" s="44">
        <f>IF(AG40="",0,IF(ISTEXT(AG40),H40*VALUE(SUBSTITUTE(AG40,"%",""))/100,H40*AG40))-Tabela1[[#This Row],[PESO EXPEDIDO2]]</f>
        <v>0</v>
      </c>
      <c r="BB40" s="44">
        <f t="shared" si="12"/>
        <v>0</v>
      </c>
      <c r="BC40" s="44">
        <f t="shared" si="13"/>
        <v>0</v>
      </c>
      <c r="BD40" s="44"/>
    </row>
    <row r="41" spans="1:56" ht="15.75" hidden="1" customHeight="1" x14ac:dyDescent="0.25">
      <c r="A41" s="6" t="s">
        <v>3048</v>
      </c>
      <c r="B41" s="22"/>
      <c r="C41" s="7">
        <v>10</v>
      </c>
      <c r="D41" s="46" t="s">
        <v>3049</v>
      </c>
      <c r="E41" s="7">
        <v>3737</v>
      </c>
      <c r="F41" s="7">
        <v>8</v>
      </c>
      <c r="G41" s="24">
        <v>16</v>
      </c>
      <c r="H41" s="41">
        <f>Tabela1[[#This Row],[PESO UNI]]*Tabela1[[#This Row],[QTE]]</f>
        <v>160</v>
      </c>
      <c r="I41" s="7">
        <v>0</v>
      </c>
      <c r="J41" s="8" t="s">
        <v>3041</v>
      </c>
      <c r="K41" s="8" t="s">
        <v>23</v>
      </c>
      <c r="L41" s="9" t="s">
        <v>2991</v>
      </c>
      <c r="M41" s="10"/>
      <c r="N41" s="8" t="s">
        <v>46</v>
      </c>
      <c r="O41" s="12"/>
      <c r="P41" s="13"/>
      <c r="Q41" s="14">
        <f>Tabela1[[#This Row],[QTDE/ Fabricação]]-Tabela1[[#This Row],[QTE]]</f>
        <v>-10</v>
      </c>
      <c r="R41" s="19">
        <f t="shared" si="8"/>
        <v>160</v>
      </c>
      <c r="S41" s="19">
        <f t="shared" si="7"/>
        <v>160</v>
      </c>
      <c r="T41" s="20">
        <f t="shared" si="9"/>
        <v>0</v>
      </c>
      <c r="U41" s="17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2"/>
        <v>0</v>
      </c>
      <c r="Z41" s="21">
        <f>Tabela1[[#This Row],[PESO TOTAL]]-Tabela1[[#This Row],[Peso Expedido]]</f>
        <v>0</v>
      </c>
      <c r="AA41" s="18">
        <v>1</v>
      </c>
      <c r="AB41" s="40"/>
      <c r="AC41" s="40">
        <v>1</v>
      </c>
      <c r="AD41" s="40">
        <v>1</v>
      </c>
      <c r="AE41" s="40">
        <v>1</v>
      </c>
      <c r="AF41" s="40">
        <v>1</v>
      </c>
      <c r="AG41" s="40">
        <v>1</v>
      </c>
      <c r="AH41" s="40">
        <f>Tabela1[[#This Row],[Peso Expedido]]/Tabela1[[#This Row],[PESO TOTAL]]</f>
        <v>1</v>
      </c>
      <c r="AI41" s="40" t="str">
        <f t="shared" si="10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1"/>
        <v>R-3-4-11010/05-CV-0001</v>
      </c>
      <c r="AP41" t="str">
        <f>Tabela1[[#This Row],[TAG]]&amp;Tabela1[[#This Row],[PEDIDO]]&amp;Tabela1[[#This Row],[PRODUTO]]</f>
        <v>05-CV-0001P-198ROLOS</v>
      </c>
      <c r="AQ41" s="23" t="str">
        <f>Tabela1[[#This Row],[PRODUTO]]&amp;Tabela1[[#This Row],[TAG]]</f>
        <v>ROLOS05-CV-0001</v>
      </c>
      <c r="AR41" s="183">
        <f>Tabela1[[#This Row],[PESO TOTAL]]*Tabela1[[#This Row],[MATÉRIA PRIMA]]</f>
        <v>160</v>
      </c>
      <c r="AS41" s="28">
        <f>Tabela1[[#This Row],[PESO TOTAL]]*Tabela1[[#This Row],[PREPARAÇÃO ]]</f>
        <v>160</v>
      </c>
      <c r="AT41" s="28">
        <f>Tabela1[[#This Row],[PESO TOTAL]]*Tabela1[[#This Row],[CALDEIRARIA]]</f>
        <v>160</v>
      </c>
      <c r="AU41" s="28">
        <f>Tabela1[[#This Row],[PESO TOTAL]]*Tabela1[[#This Row],[SOLDA]]</f>
        <v>160</v>
      </c>
      <c r="AV41" s="28">
        <f>Tabela1[[#This Row],[PESO TOTAL]]*Tabela1[[#This Row],[ACABAMENTO]]</f>
        <v>160</v>
      </c>
      <c r="AW41" s="28">
        <f>Tabela1[[#This Row],[PESO TOTAL]]*Tabela1[[#This Row],[PRONTO ACABADO]]</f>
        <v>160</v>
      </c>
      <c r="AX41" s="28">
        <f>Tabela1[[#This Row],[PESO TOTAL]]*Tabela1[[#This Row],[EXPEDIÇÃO ]]</f>
        <v>160</v>
      </c>
      <c r="AY41" s="28" t="str">
        <f>Tabela1[[#This Row],[PEDIDO]]&amp;Tabela1[[#This Row],[PRODUTO]]</f>
        <v>P-198ROLOS</v>
      </c>
      <c r="AZ41" s="44">
        <f>IF(AF41="",0,IF(ISTEXT(AF41),H41*VALUE(SUBSTITUTE(AF41,"%",""))/100,H41*AF41))-Tabela1[[#This Row],[PRONTO ACABADO2]]</f>
        <v>0</v>
      </c>
      <c r="BA41" s="44">
        <f>IF(AG41="",0,IF(ISTEXT(AG41),H41*VALUE(SUBSTITUTE(AG41,"%",""))/100,H41*AG41))-Tabela1[[#This Row],[PESO EXPEDIDO2]]</f>
        <v>0</v>
      </c>
      <c r="BB41" s="44">
        <f t="shared" si="12"/>
        <v>160</v>
      </c>
      <c r="BC41" s="44">
        <f t="shared" si="13"/>
        <v>160</v>
      </c>
      <c r="BD41" s="44"/>
    </row>
    <row r="42" spans="1:56" ht="15.75" hidden="1" customHeight="1" x14ac:dyDescent="0.25">
      <c r="A42" s="6" t="s">
        <v>3050</v>
      </c>
      <c r="B42" s="22"/>
      <c r="C42" s="7">
        <v>4</v>
      </c>
      <c r="D42" s="46" t="s">
        <v>3051</v>
      </c>
      <c r="E42" s="7">
        <v>3738</v>
      </c>
      <c r="F42" s="7">
        <v>8</v>
      </c>
      <c r="G42" s="24">
        <v>3.2</v>
      </c>
      <c r="H42" s="41">
        <f>Tabela1[[#This Row],[PESO UNI]]*Tabela1[[#This Row],[QTE]]</f>
        <v>12.8</v>
      </c>
      <c r="I42" s="7">
        <v>0</v>
      </c>
      <c r="J42" s="8" t="s">
        <v>3041</v>
      </c>
      <c r="K42" s="8" t="s">
        <v>23</v>
      </c>
      <c r="L42" s="9" t="s">
        <v>2991</v>
      </c>
      <c r="M42" s="10"/>
      <c r="N42" s="8" t="s">
        <v>46</v>
      </c>
      <c r="O42" s="12"/>
      <c r="P42" s="13"/>
      <c r="Q42" s="14">
        <f>Tabela1[[#This Row],[QTDE/ Fabricação]]-Tabela1[[#This Row],[QTE]]</f>
        <v>-4</v>
      </c>
      <c r="R42" s="19">
        <f t="shared" si="8"/>
        <v>2.2399999999999998</v>
      </c>
      <c r="S42" s="19">
        <f t="shared" si="7"/>
        <v>0</v>
      </c>
      <c r="T42" s="20">
        <f t="shared" si="9"/>
        <v>-12.8</v>
      </c>
      <c r="U42" s="17">
        <f>IFERROR(SUMIF('LISTA DE EMBARQUE'!B:B,MICRO!E:E,'LISTA DE EMBARQUE'!G:G),"")</f>
        <v>0</v>
      </c>
      <c r="V42" s="12" t="str">
        <f>IFERROR(VLOOKUP(Tabela1[[#This Row],[COD.MDE]],'LISTA DE EMBARQUE'!B:L,11,0),"")</f>
        <v/>
      </c>
      <c r="W42" s="13" t="str">
        <f>IFERROR(COUNTIF(#REF!,Tabela1[[#This Row],[Colunas5]]),"")</f>
        <v/>
      </c>
      <c r="X42" s="14">
        <f>Tabela1[[#This Row],[QIANTIDADE EXPEDIDA]]*Tabela1[[#This Row],[PESO UNI]]</f>
        <v>0</v>
      </c>
      <c r="Y42" s="14">
        <f t="shared" si="2"/>
        <v>-4</v>
      </c>
      <c r="Z42" s="21">
        <f>Tabela1[[#This Row],[PESO TOTAL]]-Tabela1[[#This Row],[Peso Expedido]]</f>
        <v>12.8</v>
      </c>
      <c r="AA42" s="18">
        <v>0.3</v>
      </c>
      <c r="AB42" s="40"/>
      <c r="AC42" s="40">
        <v>0.4</v>
      </c>
      <c r="AD42" s="40"/>
      <c r="AE42" s="40"/>
      <c r="AF42" s="40"/>
      <c r="AG42" s="40"/>
      <c r="AH42" s="40"/>
      <c r="AI42" s="40" t="str">
        <f t="shared" si="10"/>
        <v/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1"/>
        <v>T-054921-4/05-CV-0001</v>
      </c>
      <c r="AP42" t="str">
        <f>Tabela1[[#This Row],[TAG]]&amp;Tabela1[[#This Row],[PEDIDO]]&amp;Tabela1[[#This Row],[PRODUTO]]</f>
        <v>05-CV-0001P-198ROLOS</v>
      </c>
      <c r="AQ42" s="23" t="str">
        <f>Tabela1[[#This Row],[PRODUTO]]&amp;Tabela1[[#This Row],[TAG]]</f>
        <v>ROLOS05-CV-0001</v>
      </c>
      <c r="AR42" s="183">
        <f>Tabela1[[#This Row],[PESO TOTAL]]*Tabela1[[#This Row],[MATÉRIA PRIMA]]</f>
        <v>3.84</v>
      </c>
      <c r="AS42" s="28">
        <f>Tabela1[[#This Row],[PESO TOTAL]]*Tabela1[[#This Row],[PREPARAÇÃO ]]</f>
        <v>5.120000000000001</v>
      </c>
      <c r="AT42" s="28">
        <f>Tabela1[[#This Row],[PESO TOTAL]]*Tabela1[[#This Row],[CALDEIRARIA]]</f>
        <v>0</v>
      </c>
      <c r="AU42" s="28">
        <f>Tabela1[[#This Row],[PESO TOTAL]]*Tabela1[[#This Row],[SOLDA]]</f>
        <v>0</v>
      </c>
      <c r="AV42" s="28">
        <f>Tabela1[[#This Row],[PESO TOTAL]]*Tabela1[[#This Row],[ACABAMENTO]]</f>
        <v>0</v>
      </c>
      <c r="AW42" s="28">
        <f>Tabela1[[#This Row],[PESO TOTAL]]*Tabela1[[#This Row],[PRONTO ACABADO]]</f>
        <v>0</v>
      </c>
      <c r="AX42" s="28">
        <f>Tabela1[[#This Row],[PESO TOTAL]]*Tabela1[[#This Row],[EXPEDIÇÃO ]]</f>
        <v>0</v>
      </c>
      <c r="AY42" s="28" t="str">
        <f>Tabela1[[#This Row],[PEDIDO]]&amp;Tabela1[[#This Row],[PRODUTO]]</f>
        <v>P-198ROLOS</v>
      </c>
      <c r="AZ42" s="44">
        <f>IF(AF42="",0,IF(ISTEXT(AF42),H42*VALUE(SUBSTITUTE(AF42,"%",""))/100,H42*AF42))-Tabela1[[#This Row],[PRONTO ACABADO2]]</f>
        <v>0</v>
      </c>
      <c r="BA42" s="44">
        <f>IF(AG42="",0,IF(ISTEXT(AG42),H42*VALUE(SUBSTITUTE(AG42,"%",""))/100,H42*AG42))-Tabela1[[#This Row],[PESO EXPEDIDO2]]</f>
        <v>0</v>
      </c>
      <c r="BB42" s="44">
        <f t="shared" si="12"/>
        <v>0</v>
      </c>
      <c r="BC42" s="44">
        <f t="shared" si="13"/>
        <v>0</v>
      </c>
      <c r="BD42" s="44"/>
    </row>
    <row r="43" spans="1:56" ht="15.75" hidden="1" customHeight="1" x14ac:dyDescent="0.25">
      <c r="A43" s="6" t="s">
        <v>3046</v>
      </c>
      <c r="B43" s="22"/>
      <c r="C43" s="7">
        <v>4</v>
      </c>
      <c r="D43" s="46" t="s">
        <v>3047</v>
      </c>
      <c r="E43" s="7">
        <v>3739</v>
      </c>
      <c r="F43" s="7">
        <v>11</v>
      </c>
      <c r="G43" s="24">
        <v>2.7</v>
      </c>
      <c r="H43" s="41">
        <f>Tabela1[[#This Row],[PESO UNI]]*Tabela1[[#This Row],[QTE]]</f>
        <v>10.8</v>
      </c>
      <c r="I43" s="7">
        <v>0</v>
      </c>
      <c r="J43" s="8" t="s">
        <v>3052</v>
      </c>
      <c r="K43" s="8" t="s">
        <v>23</v>
      </c>
      <c r="L43" s="9" t="s">
        <v>2991</v>
      </c>
      <c r="M43" s="10"/>
      <c r="N43" s="8" t="s">
        <v>46</v>
      </c>
      <c r="O43" s="12"/>
      <c r="P43" s="13"/>
      <c r="Q43" s="14">
        <f>Tabela1[[#This Row],[QTDE/ Fabricação]]-Tabela1[[#This Row],[QTE]]</f>
        <v>-4</v>
      </c>
      <c r="R43" s="19">
        <f t="shared" si="8"/>
        <v>1.89</v>
      </c>
      <c r="S43" s="19">
        <f t="shared" si="7"/>
        <v>0</v>
      </c>
      <c r="T43" s="20">
        <f t="shared" si="9"/>
        <v>-10.8</v>
      </c>
      <c r="U43" s="17">
        <f>IFERROR(SUMIF('LISTA DE EMBARQUE'!B:B,MICRO!E:E,'LISTA DE EMBARQUE'!G:G),"")</f>
        <v>0</v>
      </c>
      <c r="V43" s="12" t="str">
        <f>IFERROR(VLOOKUP(Tabela1[[#This Row],[COD.MDE]],'LISTA DE EMBARQUE'!B:L,11,0),"")</f>
        <v/>
      </c>
      <c r="W43" s="13" t="str">
        <f>IFERROR(COUNTIF(#REF!,Tabela1[[#This Row],[Colunas5]]),"")</f>
        <v/>
      </c>
      <c r="X43" s="14">
        <f>Tabela1[[#This Row],[QIANTIDADE EXPEDIDA]]*Tabela1[[#This Row],[PESO UNI]]</f>
        <v>0</v>
      </c>
      <c r="Y43" s="14">
        <f t="shared" si="2"/>
        <v>-4</v>
      </c>
      <c r="Z43" s="21">
        <f>Tabela1[[#This Row],[PESO TOTAL]]-Tabela1[[#This Row],[Peso Expedido]]</f>
        <v>10.8</v>
      </c>
      <c r="AA43" s="18">
        <v>0.3</v>
      </c>
      <c r="AB43" s="40"/>
      <c r="AC43" s="40">
        <v>0.4</v>
      </c>
      <c r="AD43" s="40"/>
      <c r="AE43" s="40"/>
      <c r="AF43" s="40"/>
      <c r="AG43" s="40"/>
      <c r="AH43" s="40"/>
      <c r="AI43" s="40" t="str">
        <f t="shared" si="10"/>
        <v/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1"/>
        <v>T-054922-4/14-CV-0001</v>
      </c>
      <c r="AP43" t="str">
        <f>Tabela1[[#This Row],[TAG]]&amp;Tabela1[[#This Row],[PEDIDO]]&amp;Tabela1[[#This Row],[PRODUTO]]</f>
        <v>14-CV-0001P-198ROLOS</v>
      </c>
      <c r="AQ43" s="23" t="str">
        <f>Tabela1[[#This Row],[PRODUTO]]&amp;Tabela1[[#This Row],[TAG]]</f>
        <v>ROLOS14-CV-0001</v>
      </c>
      <c r="AR43" s="183">
        <f>Tabela1[[#This Row],[PESO TOTAL]]*Tabela1[[#This Row],[MATÉRIA PRIMA]]</f>
        <v>3.24</v>
      </c>
      <c r="AS43" s="28">
        <f>Tabela1[[#This Row],[PESO TOTAL]]*Tabela1[[#This Row],[PREPARAÇÃO ]]</f>
        <v>4.32</v>
      </c>
      <c r="AT43" s="28">
        <f>Tabela1[[#This Row],[PESO TOTAL]]*Tabela1[[#This Row],[CALDEIRARIA]]</f>
        <v>0</v>
      </c>
      <c r="AU43" s="28">
        <f>Tabela1[[#This Row],[PESO TOTAL]]*Tabela1[[#This Row],[SOLDA]]</f>
        <v>0</v>
      </c>
      <c r="AV43" s="28">
        <f>Tabela1[[#This Row],[PESO TOTAL]]*Tabela1[[#This Row],[ACABAMENTO]]</f>
        <v>0</v>
      </c>
      <c r="AW43" s="28">
        <f>Tabela1[[#This Row],[PESO TOTAL]]*Tabela1[[#This Row],[PRONTO ACABADO]]</f>
        <v>0</v>
      </c>
      <c r="AX43" s="28">
        <f>Tabela1[[#This Row],[PESO TOTAL]]*Tabela1[[#This Row],[EXPEDIÇÃO ]]</f>
        <v>0</v>
      </c>
      <c r="AY43" s="28" t="str">
        <f>Tabela1[[#This Row],[PEDIDO]]&amp;Tabela1[[#This Row],[PRODUTO]]</f>
        <v>P-198ROLOS</v>
      </c>
      <c r="AZ43" s="44">
        <f>IF(AF43="",0,IF(ISTEXT(AF43),H43*VALUE(SUBSTITUTE(AF43,"%",""))/100,H43*AF43))-Tabela1[[#This Row],[PRONTO ACABADO2]]</f>
        <v>0</v>
      </c>
      <c r="BA43" s="44">
        <f>IF(AG43="",0,IF(ISTEXT(AG43),H43*VALUE(SUBSTITUTE(AG43,"%",""))/100,H43*AG43))-Tabela1[[#This Row],[PESO EXPEDIDO2]]</f>
        <v>0</v>
      </c>
      <c r="BB43" s="44">
        <f t="shared" si="12"/>
        <v>0</v>
      </c>
      <c r="BC43" s="44">
        <f t="shared" si="13"/>
        <v>0</v>
      </c>
      <c r="BD43" s="44"/>
    </row>
    <row r="44" spans="1:56" ht="15.75" hidden="1" customHeight="1" x14ac:dyDescent="0.25">
      <c r="A44" s="6" t="s">
        <v>3050</v>
      </c>
      <c r="B44" s="22"/>
      <c r="C44" s="7">
        <v>4</v>
      </c>
      <c r="D44" s="46" t="s">
        <v>3051</v>
      </c>
      <c r="E44" s="7">
        <v>3740</v>
      </c>
      <c r="F44" s="7">
        <v>11</v>
      </c>
      <c r="G44" s="24">
        <v>3.2</v>
      </c>
      <c r="H44" s="41">
        <f>Tabela1[[#This Row],[PESO UNI]]*Tabela1[[#This Row],[QTE]]</f>
        <v>12.8</v>
      </c>
      <c r="I44" s="7">
        <v>0</v>
      </c>
      <c r="J44" s="8" t="s">
        <v>3052</v>
      </c>
      <c r="K44" s="8" t="s">
        <v>23</v>
      </c>
      <c r="L44" s="9" t="s">
        <v>2991</v>
      </c>
      <c r="M44" s="10"/>
      <c r="N44" s="8" t="s">
        <v>46</v>
      </c>
      <c r="O44" s="12"/>
      <c r="P44" s="13"/>
      <c r="Q44" s="14">
        <f>Tabela1[[#This Row],[QTDE/ Fabricação]]-Tabela1[[#This Row],[QTE]]</f>
        <v>-4</v>
      </c>
      <c r="R44" s="19">
        <f t="shared" si="8"/>
        <v>2.2399999999999998</v>
      </c>
      <c r="S44" s="19">
        <f t="shared" si="7"/>
        <v>0</v>
      </c>
      <c r="T44" s="20">
        <f t="shared" si="9"/>
        <v>-12.8</v>
      </c>
      <c r="U44" s="17">
        <f>IFERROR(SUMIF('LISTA DE EMBARQUE'!B:B,MICRO!E:E,'LISTA DE EMBARQUE'!G:G),"")</f>
        <v>0</v>
      </c>
      <c r="V44" s="12" t="str">
        <f>IFERROR(VLOOKUP(Tabela1[[#This Row],[COD.MDE]],'LISTA DE EMBARQUE'!B:L,11,0),"")</f>
        <v/>
      </c>
      <c r="W44" s="13" t="str">
        <f>IFERROR(COUNTIF(#REF!,Tabela1[[#This Row],[Colunas5]]),"")</f>
        <v/>
      </c>
      <c r="X44" s="14">
        <f>Tabela1[[#This Row],[QIANTIDADE EXPEDIDA]]*Tabela1[[#This Row],[PESO UNI]]</f>
        <v>0</v>
      </c>
      <c r="Y44" s="14">
        <f t="shared" si="2"/>
        <v>-4</v>
      </c>
      <c r="Z44" s="21">
        <f>Tabela1[[#This Row],[PESO TOTAL]]-Tabela1[[#This Row],[Peso Expedido]]</f>
        <v>12.8</v>
      </c>
      <c r="AA44" s="18">
        <v>0.3</v>
      </c>
      <c r="AB44" s="40"/>
      <c r="AC44" s="40">
        <v>0.4</v>
      </c>
      <c r="AD44" s="40"/>
      <c r="AE44" s="40"/>
      <c r="AF44" s="40"/>
      <c r="AG44" s="40"/>
      <c r="AH44" s="40"/>
      <c r="AI44" s="40" t="str">
        <f t="shared" si="10"/>
        <v/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1"/>
        <v>T-054921-4/14-CV-0001</v>
      </c>
      <c r="AP44" t="str">
        <f>Tabela1[[#This Row],[TAG]]&amp;Tabela1[[#This Row],[PEDIDO]]&amp;Tabela1[[#This Row],[PRODUTO]]</f>
        <v>14-CV-0001P-198ROLOS</v>
      </c>
      <c r="AQ44" s="23" t="str">
        <f>Tabela1[[#This Row],[PRODUTO]]&amp;Tabela1[[#This Row],[TAG]]</f>
        <v>ROLOS14-CV-0001</v>
      </c>
      <c r="AR44" s="183">
        <f>Tabela1[[#This Row],[PESO TOTAL]]*Tabela1[[#This Row],[MATÉRIA PRIMA]]</f>
        <v>3.84</v>
      </c>
      <c r="AS44" s="28">
        <f>Tabela1[[#This Row],[PESO TOTAL]]*Tabela1[[#This Row],[PREPARAÇÃO ]]</f>
        <v>5.120000000000001</v>
      </c>
      <c r="AT44" s="28">
        <f>Tabela1[[#This Row],[PESO TOTAL]]*Tabela1[[#This Row],[CALDEIRARIA]]</f>
        <v>0</v>
      </c>
      <c r="AU44" s="28">
        <f>Tabela1[[#This Row],[PESO TOTAL]]*Tabela1[[#This Row],[SOLDA]]</f>
        <v>0</v>
      </c>
      <c r="AV44" s="28">
        <f>Tabela1[[#This Row],[PESO TOTAL]]*Tabela1[[#This Row],[ACABAMENTO]]</f>
        <v>0</v>
      </c>
      <c r="AW44" s="28">
        <f>Tabela1[[#This Row],[PESO TOTAL]]*Tabela1[[#This Row],[PRONTO ACABADO]]</f>
        <v>0</v>
      </c>
      <c r="AX44" s="28">
        <f>Tabela1[[#This Row],[PESO TOTAL]]*Tabela1[[#This Row],[EXPEDIÇÃO ]]</f>
        <v>0</v>
      </c>
      <c r="AY44" s="28" t="str">
        <f>Tabela1[[#This Row],[PEDIDO]]&amp;Tabela1[[#This Row],[PRODUTO]]</f>
        <v>P-198ROLOS</v>
      </c>
      <c r="AZ44" s="44">
        <f>IF(AF44="",0,IF(ISTEXT(AF44),H44*VALUE(SUBSTITUTE(AF44,"%",""))/100,H44*AF44))-Tabela1[[#This Row],[PRONTO ACABADO2]]</f>
        <v>0</v>
      </c>
      <c r="BA44" s="44">
        <f>IF(AG44="",0,IF(ISTEXT(AG44),H44*VALUE(SUBSTITUTE(AG44,"%",""))/100,H44*AG44))-Tabela1[[#This Row],[PESO EXPEDIDO2]]</f>
        <v>0</v>
      </c>
      <c r="BB44" s="44">
        <f t="shared" si="12"/>
        <v>0</v>
      </c>
      <c r="BC44" s="44">
        <f t="shared" si="13"/>
        <v>0</v>
      </c>
      <c r="BD44" s="44"/>
    </row>
    <row r="45" spans="1:56" ht="15.75" hidden="1" customHeight="1" x14ac:dyDescent="0.25">
      <c r="A45" s="6" t="s">
        <v>3053</v>
      </c>
      <c r="B45" s="22"/>
      <c r="C45" s="7">
        <v>32</v>
      </c>
      <c r="D45" s="46" t="s">
        <v>3054</v>
      </c>
      <c r="E45" s="7">
        <v>3741</v>
      </c>
      <c r="F45" s="7">
        <v>11</v>
      </c>
      <c r="G45" s="24">
        <v>18</v>
      </c>
      <c r="H45" s="41">
        <f>Tabela1[[#This Row],[PESO UNI]]*Tabela1[[#This Row],[QTE]]</f>
        <v>576</v>
      </c>
      <c r="I45" s="7">
        <v>0</v>
      </c>
      <c r="J45" s="8" t="s">
        <v>3052</v>
      </c>
      <c r="K45" s="8" t="s">
        <v>23</v>
      </c>
      <c r="L45" s="9" t="s">
        <v>2991</v>
      </c>
      <c r="M45" s="10"/>
      <c r="N45" s="8" t="s">
        <v>46</v>
      </c>
      <c r="O45" s="12"/>
      <c r="P45" s="13"/>
      <c r="Q45" s="14">
        <f>Tabela1[[#This Row],[QTDE/ Fabricação]]-Tabela1[[#This Row],[QTE]]</f>
        <v>-32</v>
      </c>
      <c r="R45" s="19">
        <f t="shared" si="8"/>
        <v>547.19999999999993</v>
      </c>
      <c r="S45" s="19">
        <f t="shared" si="7"/>
        <v>0</v>
      </c>
      <c r="T45" s="20">
        <f t="shared" si="9"/>
        <v>-576</v>
      </c>
      <c r="U45" s="17">
        <f>IFERROR(SUMIF('LISTA DE EMBARQUE'!B:B,MICRO!E:E,'LISTA DE EMBARQUE'!G:G),"")</f>
        <v>0</v>
      </c>
      <c r="V45" s="12" t="str">
        <f>IFERROR(VLOOKUP(Tabela1[[#This Row],[COD.MDE]],'LISTA DE EMBARQUE'!B:L,11,0),"")</f>
        <v/>
      </c>
      <c r="W45" s="13" t="str">
        <f>IFERROR(COUNTIF(#REF!,Tabela1[[#This Row],[Colunas5]]),"")</f>
        <v/>
      </c>
      <c r="X45" s="14">
        <f>Tabela1[[#This Row],[QIANTIDADE EXPEDIDA]]*Tabela1[[#This Row],[PESO UNI]]</f>
        <v>0</v>
      </c>
      <c r="Y45" s="14">
        <f t="shared" si="2"/>
        <v>-32</v>
      </c>
      <c r="Z45" s="21">
        <f>Tabela1[[#This Row],[PESO TOTAL]]-Tabela1[[#This Row],[Peso Expedido]]</f>
        <v>576</v>
      </c>
      <c r="AA45" s="18">
        <v>1</v>
      </c>
      <c r="AB45" s="40"/>
      <c r="AC45" s="40">
        <v>1</v>
      </c>
      <c r="AD45" s="40">
        <v>1</v>
      </c>
      <c r="AE45" s="40">
        <v>1</v>
      </c>
      <c r="AF45" s="40"/>
      <c r="AG45" s="40"/>
      <c r="AH45" s="40"/>
      <c r="AI45" s="40" t="str">
        <f t="shared" si="10"/>
        <v/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1"/>
        <v>R-3-4-11011/14-CV-0001</v>
      </c>
      <c r="AP45" t="str">
        <f>Tabela1[[#This Row],[TAG]]&amp;Tabela1[[#This Row],[PEDIDO]]&amp;Tabela1[[#This Row],[PRODUTO]]</f>
        <v>14-CV-0001P-198ROLOS</v>
      </c>
      <c r="AQ45" s="23" t="str">
        <f>Tabela1[[#This Row],[PRODUTO]]&amp;Tabela1[[#This Row],[TAG]]</f>
        <v>ROLOS14-CV-0001</v>
      </c>
      <c r="AR45" s="183">
        <f>Tabela1[[#This Row],[PESO TOTAL]]*Tabela1[[#This Row],[MATÉRIA PRIMA]]</f>
        <v>576</v>
      </c>
      <c r="AS45" s="28">
        <f>Tabela1[[#This Row],[PESO TOTAL]]*Tabela1[[#This Row],[PREPARAÇÃO ]]</f>
        <v>576</v>
      </c>
      <c r="AT45" s="28">
        <f>Tabela1[[#This Row],[PESO TOTAL]]*Tabela1[[#This Row],[CALDEIRARIA]]</f>
        <v>576</v>
      </c>
      <c r="AU45" s="28">
        <f>Tabela1[[#This Row],[PESO TOTAL]]*Tabela1[[#This Row],[SOLDA]]</f>
        <v>576</v>
      </c>
      <c r="AV45" s="28">
        <f>Tabela1[[#This Row],[PESO TOTAL]]*Tabela1[[#This Row],[ACABAMENTO]]</f>
        <v>0</v>
      </c>
      <c r="AW45" s="28">
        <f>Tabela1[[#This Row],[PESO TOTAL]]*Tabela1[[#This Row],[PRONTO ACABADO]]</f>
        <v>0</v>
      </c>
      <c r="AX45" s="28">
        <f>Tabela1[[#This Row],[PESO TOTAL]]*Tabela1[[#This Row],[EXPEDIÇÃO ]]</f>
        <v>0</v>
      </c>
      <c r="AY45" s="28" t="str">
        <f>Tabela1[[#This Row],[PEDIDO]]&amp;Tabela1[[#This Row],[PRODUTO]]</f>
        <v>P-198ROLOS</v>
      </c>
      <c r="AZ45" s="44">
        <f>IF(AF45="",0,IF(ISTEXT(AF45),H45*VALUE(SUBSTITUTE(AF45,"%",""))/100,H45*AF45))-Tabela1[[#This Row],[PRONTO ACABADO2]]</f>
        <v>0</v>
      </c>
      <c r="BA45" s="44">
        <f>IF(AG45="",0,IF(ISTEXT(AG45),H45*VALUE(SUBSTITUTE(AG45,"%",""))/100,H45*AG45))-Tabela1[[#This Row],[PESO EXPEDIDO2]]</f>
        <v>0</v>
      </c>
      <c r="BB45" s="44">
        <f t="shared" si="12"/>
        <v>0</v>
      </c>
      <c r="BC45" s="44">
        <f t="shared" si="13"/>
        <v>0</v>
      </c>
      <c r="BD45" s="44"/>
    </row>
    <row r="46" spans="1:56" ht="15.75" hidden="1" customHeight="1" x14ac:dyDescent="0.25">
      <c r="A46" s="6" t="s">
        <v>3055</v>
      </c>
      <c r="B46" s="22"/>
      <c r="C46" s="7">
        <v>6</v>
      </c>
      <c r="D46" s="46" t="s">
        <v>3056</v>
      </c>
      <c r="E46" s="7">
        <v>3742</v>
      </c>
      <c r="F46" s="7">
        <v>11</v>
      </c>
      <c r="G46" s="24">
        <v>16</v>
      </c>
      <c r="H46" s="41">
        <f>Tabela1[[#This Row],[PESO UNI]]*Tabela1[[#This Row],[QTE]]</f>
        <v>96</v>
      </c>
      <c r="I46" s="7">
        <v>0</v>
      </c>
      <c r="J46" s="8" t="s">
        <v>3052</v>
      </c>
      <c r="K46" s="8" t="s">
        <v>23</v>
      </c>
      <c r="L46" s="9" t="s">
        <v>2991</v>
      </c>
      <c r="M46" s="10"/>
      <c r="N46" s="8" t="s">
        <v>46</v>
      </c>
      <c r="O46" s="12"/>
      <c r="P46" s="13"/>
      <c r="Q46" s="14">
        <f>Tabela1[[#This Row],[QTDE/ Fabricação]]-Tabela1[[#This Row],[QTE]]</f>
        <v>-6</v>
      </c>
      <c r="R46" s="19">
        <f t="shared" si="8"/>
        <v>96</v>
      </c>
      <c r="S46" s="19">
        <f t="shared" si="7"/>
        <v>96</v>
      </c>
      <c r="T46" s="20">
        <f t="shared" si="9"/>
        <v>0</v>
      </c>
      <c r="U46" s="17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2"/>
        <v>0</v>
      </c>
      <c r="Z46" s="21">
        <f>Tabela1[[#This Row],[PESO TOTAL]]-Tabela1[[#This Row],[Peso Expedido]]</f>
        <v>0</v>
      </c>
      <c r="AA46" s="18">
        <v>1</v>
      </c>
      <c r="AB46" s="40"/>
      <c r="AC46" s="40">
        <v>1</v>
      </c>
      <c r="AD46" s="40">
        <v>1</v>
      </c>
      <c r="AE46" s="40">
        <v>1</v>
      </c>
      <c r="AF46" s="40">
        <v>1</v>
      </c>
      <c r="AG46" s="40">
        <v>1</v>
      </c>
      <c r="AH46" s="40">
        <f>Tabela1[[#This Row],[Peso Expedido]]/Tabela1[[#This Row],[PESO TOTAL]]</f>
        <v>1</v>
      </c>
      <c r="AI46" s="40" t="str">
        <f t="shared" si="10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1"/>
        <v>R-1-4-11012/14-CV-0001</v>
      </c>
      <c r="AP46" t="str">
        <f>Tabela1[[#This Row],[TAG]]&amp;Tabela1[[#This Row],[PEDIDO]]&amp;Tabela1[[#This Row],[PRODUTO]]</f>
        <v>14-CV-0001P-198ROLOS</v>
      </c>
      <c r="AQ46" s="23" t="str">
        <f>Tabela1[[#This Row],[PRODUTO]]&amp;Tabela1[[#This Row],[TAG]]</f>
        <v>ROLOS14-CV-0001</v>
      </c>
      <c r="AR46" s="183">
        <f>Tabela1[[#This Row],[PESO TOTAL]]*Tabela1[[#This Row],[MATÉRIA PRIMA]]</f>
        <v>96</v>
      </c>
      <c r="AS46" s="28">
        <f>Tabela1[[#This Row],[PESO TOTAL]]*Tabela1[[#This Row],[PREPARAÇÃO ]]</f>
        <v>96</v>
      </c>
      <c r="AT46" s="28">
        <f>Tabela1[[#This Row],[PESO TOTAL]]*Tabela1[[#This Row],[CALDEIRARIA]]</f>
        <v>96</v>
      </c>
      <c r="AU46" s="28">
        <f>Tabela1[[#This Row],[PESO TOTAL]]*Tabela1[[#This Row],[SOLDA]]</f>
        <v>96</v>
      </c>
      <c r="AV46" s="28">
        <f>Tabela1[[#This Row],[PESO TOTAL]]*Tabela1[[#This Row],[ACABAMENTO]]</f>
        <v>96</v>
      </c>
      <c r="AW46" s="28">
        <f>Tabela1[[#This Row],[PESO TOTAL]]*Tabela1[[#This Row],[PRONTO ACABADO]]</f>
        <v>96</v>
      </c>
      <c r="AX46" s="28">
        <f>Tabela1[[#This Row],[PESO TOTAL]]*Tabela1[[#This Row],[EXPEDIÇÃO ]]</f>
        <v>96</v>
      </c>
      <c r="AY46" s="28" t="str">
        <f>Tabela1[[#This Row],[PEDIDO]]&amp;Tabela1[[#This Row],[PRODUTO]]</f>
        <v>P-198ROLOS</v>
      </c>
      <c r="AZ46" s="44">
        <f>IF(AF46="",0,IF(ISTEXT(AF46),H46*VALUE(SUBSTITUTE(AF46,"%",""))/100,H46*AF46))-Tabela1[[#This Row],[PRONTO ACABADO2]]</f>
        <v>0</v>
      </c>
      <c r="BA46" s="44">
        <f>IF(AG46="",0,IF(ISTEXT(AG46),H46*VALUE(SUBSTITUTE(AG46,"%",""))/100,H46*AG46))-Tabela1[[#This Row],[PESO EXPEDIDO2]]</f>
        <v>0</v>
      </c>
      <c r="BB46" s="44">
        <f t="shared" si="12"/>
        <v>96</v>
      </c>
      <c r="BC46" s="44">
        <f t="shared" si="13"/>
        <v>96</v>
      </c>
      <c r="BD46" s="44"/>
    </row>
    <row r="47" spans="1:56" ht="15.75" hidden="1" customHeight="1" x14ac:dyDescent="0.25">
      <c r="A47" s="6" t="s">
        <v>3057</v>
      </c>
      <c r="B47" s="22"/>
      <c r="C47" s="7">
        <v>21</v>
      </c>
      <c r="D47" s="46" t="s">
        <v>3058</v>
      </c>
      <c r="E47" s="7">
        <v>3743</v>
      </c>
      <c r="F47" s="7">
        <v>11</v>
      </c>
      <c r="G47" s="24">
        <v>17</v>
      </c>
      <c r="H47" s="41">
        <f>Tabela1[[#This Row],[PESO UNI]]*Tabela1[[#This Row],[QTE]]</f>
        <v>357</v>
      </c>
      <c r="I47" s="7">
        <v>0</v>
      </c>
      <c r="J47" s="8" t="s">
        <v>3052</v>
      </c>
      <c r="K47" s="8" t="s">
        <v>23</v>
      </c>
      <c r="L47" s="9" t="s">
        <v>2991</v>
      </c>
      <c r="M47" s="10"/>
      <c r="N47" s="8" t="s">
        <v>46</v>
      </c>
      <c r="O47" s="12"/>
      <c r="P47" s="13"/>
      <c r="Q47" s="14">
        <f>Tabela1[[#This Row],[QTDE/ Fabricação]]-Tabela1[[#This Row],[QTE]]</f>
        <v>-21</v>
      </c>
      <c r="R47" s="19">
        <f t="shared" si="8"/>
        <v>357</v>
      </c>
      <c r="S47" s="19">
        <f t="shared" si="7"/>
        <v>357</v>
      </c>
      <c r="T47" s="20">
        <f t="shared" si="9"/>
        <v>0</v>
      </c>
      <c r="U47" s="17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2"/>
        <v>0</v>
      </c>
      <c r="Z47" s="21">
        <f>Tabela1[[#This Row],[PESO TOTAL]]-Tabela1[[#This Row],[Peso Expedido]]</f>
        <v>0</v>
      </c>
      <c r="AA47" s="18">
        <v>1</v>
      </c>
      <c r="AB47" s="40"/>
      <c r="AC47" s="40">
        <v>1</v>
      </c>
      <c r="AD47" s="40">
        <v>1</v>
      </c>
      <c r="AE47" s="40">
        <v>1</v>
      </c>
      <c r="AF47" s="40">
        <v>1</v>
      </c>
      <c r="AG47" s="40">
        <v>1</v>
      </c>
      <c r="AH47" s="40">
        <f>Tabela1[[#This Row],[Peso Expedido]]/Tabela1[[#This Row],[PESO TOTAL]]</f>
        <v>1</v>
      </c>
      <c r="AI47" s="40" t="str">
        <f t="shared" si="10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1"/>
        <v>R-1-4-8742A/14-CV-0001</v>
      </c>
      <c r="AP47" t="str">
        <f>Tabela1[[#This Row],[TAG]]&amp;Tabela1[[#This Row],[PEDIDO]]&amp;Tabela1[[#This Row],[PRODUTO]]</f>
        <v>14-CV-0001P-198ROLOS</v>
      </c>
      <c r="AQ47" s="23" t="str">
        <f>Tabela1[[#This Row],[PRODUTO]]&amp;Tabela1[[#This Row],[TAG]]</f>
        <v>ROLOS14-CV-0001</v>
      </c>
      <c r="AR47" s="183">
        <f>Tabela1[[#This Row],[PESO TOTAL]]*Tabela1[[#This Row],[MATÉRIA PRIMA]]</f>
        <v>357</v>
      </c>
      <c r="AS47" s="28">
        <f>Tabela1[[#This Row],[PESO TOTAL]]*Tabela1[[#This Row],[PREPARAÇÃO ]]</f>
        <v>357</v>
      </c>
      <c r="AT47" s="28">
        <f>Tabela1[[#This Row],[PESO TOTAL]]*Tabela1[[#This Row],[CALDEIRARIA]]</f>
        <v>357</v>
      </c>
      <c r="AU47" s="28">
        <f>Tabela1[[#This Row],[PESO TOTAL]]*Tabela1[[#This Row],[SOLDA]]</f>
        <v>357</v>
      </c>
      <c r="AV47" s="28">
        <f>Tabela1[[#This Row],[PESO TOTAL]]*Tabela1[[#This Row],[ACABAMENTO]]</f>
        <v>357</v>
      </c>
      <c r="AW47" s="28">
        <f>Tabela1[[#This Row],[PESO TOTAL]]*Tabela1[[#This Row],[PRONTO ACABADO]]</f>
        <v>357</v>
      </c>
      <c r="AX47" s="28">
        <f>Tabela1[[#This Row],[PESO TOTAL]]*Tabela1[[#This Row],[EXPEDIÇÃO ]]</f>
        <v>357</v>
      </c>
      <c r="AY47" s="28" t="str">
        <f>Tabela1[[#This Row],[PEDIDO]]&amp;Tabela1[[#This Row],[PRODUTO]]</f>
        <v>P-198ROLOS</v>
      </c>
      <c r="AZ47" s="44">
        <f>IF(AF47="",0,IF(ISTEXT(AF47),H47*VALUE(SUBSTITUTE(AF47,"%",""))/100,H47*AF47))-Tabela1[[#This Row],[PRONTO ACABADO2]]</f>
        <v>0</v>
      </c>
      <c r="BA47" s="44">
        <f>IF(AG47="",0,IF(ISTEXT(AG47),H47*VALUE(SUBSTITUTE(AG47,"%",""))/100,H47*AG47))-Tabela1[[#This Row],[PESO EXPEDIDO2]]</f>
        <v>0</v>
      </c>
      <c r="BB47" s="44">
        <f t="shared" si="12"/>
        <v>357</v>
      </c>
      <c r="BC47" s="44">
        <f t="shared" si="13"/>
        <v>357</v>
      </c>
      <c r="BD47" s="44"/>
    </row>
    <row r="48" spans="1:56" ht="15.75" hidden="1" customHeight="1" x14ac:dyDescent="0.25">
      <c r="A48" s="6" t="s">
        <v>130</v>
      </c>
      <c r="B48" s="22"/>
      <c r="C48" s="7">
        <v>24</v>
      </c>
      <c r="D48" s="46" t="s">
        <v>3059</v>
      </c>
      <c r="E48" s="7">
        <v>3744</v>
      </c>
      <c r="F48" s="7">
        <v>11</v>
      </c>
      <c r="G48" s="24">
        <v>16</v>
      </c>
      <c r="H48" s="41">
        <f>Tabela1[[#This Row],[PESO UNI]]*Tabela1[[#This Row],[QTE]]</f>
        <v>384</v>
      </c>
      <c r="I48" s="7">
        <v>0</v>
      </c>
      <c r="J48" s="8" t="s">
        <v>3052</v>
      </c>
      <c r="K48" s="8" t="s">
        <v>23</v>
      </c>
      <c r="L48" s="9" t="s">
        <v>2991</v>
      </c>
      <c r="M48" s="10"/>
      <c r="N48" s="8" t="s">
        <v>46</v>
      </c>
      <c r="O48" s="12"/>
      <c r="P48" s="13"/>
      <c r="Q48" s="14">
        <f>Tabela1[[#This Row],[QTDE/ Fabricação]]-Tabela1[[#This Row],[QTE]]</f>
        <v>-24</v>
      </c>
      <c r="R48" s="19">
        <f t="shared" si="8"/>
        <v>384</v>
      </c>
      <c r="S48" s="19">
        <f t="shared" si="7"/>
        <v>384</v>
      </c>
      <c r="T48" s="20">
        <f t="shared" si="9"/>
        <v>0</v>
      </c>
      <c r="U48" s="17">
        <f>IFERROR(SUMIF('LISTA DE EMBARQUE'!B:B,MICRO!E:E,'LISTA DE EMBARQUE'!G:G),"")</f>
        <v>13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208</v>
      </c>
      <c r="Y48" s="14">
        <f t="shared" si="2"/>
        <v>-11</v>
      </c>
      <c r="Z48" s="21">
        <f>Tabela1[[#This Row],[PESO TOTAL]]-Tabela1[[#This Row],[Peso Expedido]]</f>
        <v>176</v>
      </c>
      <c r="AA48" s="18">
        <v>1</v>
      </c>
      <c r="AB48" s="40"/>
      <c r="AC48" s="40">
        <v>1</v>
      </c>
      <c r="AD48" s="40">
        <v>1</v>
      </c>
      <c r="AE48" s="40">
        <v>1</v>
      </c>
      <c r="AF48" s="40">
        <v>1</v>
      </c>
      <c r="AG48" s="40">
        <v>1</v>
      </c>
      <c r="AH48" s="40">
        <f>Tabela1[[#This Row],[Peso Expedido]]/Tabela1[[#This Row],[PESO TOTAL]]</f>
        <v>0.54166666666666663</v>
      </c>
      <c r="AI48" s="40" t="str">
        <f t="shared" si="10"/>
        <v/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1"/>
        <v>R-1-4-8465/14-CV-0001</v>
      </c>
      <c r="AP48" t="str">
        <f>Tabela1[[#This Row],[TAG]]&amp;Tabela1[[#This Row],[PEDIDO]]&amp;Tabela1[[#This Row],[PRODUTO]]</f>
        <v>14-CV-0001P-198ROLOS</v>
      </c>
      <c r="AQ48" s="23" t="str">
        <f>Tabela1[[#This Row],[PRODUTO]]&amp;Tabela1[[#This Row],[TAG]]</f>
        <v>ROLOS14-CV-0001</v>
      </c>
      <c r="AR48" s="183">
        <f>Tabela1[[#This Row],[PESO TOTAL]]*Tabela1[[#This Row],[MATÉRIA PRIMA]]</f>
        <v>384</v>
      </c>
      <c r="AS48" s="28">
        <f>Tabela1[[#This Row],[PESO TOTAL]]*Tabela1[[#This Row],[PREPARAÇÃO ]]</f>
        <v>384</v>
      </c>
      <c r="AT48" s="28">
        <f>Tabela1[[#This Row],[PESO TOTAL]]*Tabela1[[#This Row],[CALDEIRARIA]]</f>
        <v>384</v>
      </c>
      <c r="AU48" s="28">
        <f>Tabela1[[#This Row],[PESO TOTAL]]*Tabela1[[#This Row],[SOLDA]]</f>
        <v>384</v>
      </c>
      <c r="AV48" s="28">
        <f>Tabela1[[#This Row],[PESO TOTAL]]*Tabela1[[#This Row],[ACABAMENTO]]</f>
        <v>384</v>
      </c>
      <c r="AW48" s="28">
        <f>Tabela1[[#This Row],[PESO TOTAL]]*Tabela1[[#This Row],[PRONTO ACABADO]]</f>
        <v>384</v>
      </c>
      <c r="AX48" s="28">
        <f>Tabela1[[#This Row],[PESO TOTAL]]*Tabela1[[#This Row],[EXPEDIÇÃO ]]</f>
        <v>208</v>
      </c>
      <c r="AY48" s="28" t="str">
        <f>Tabela1[[#This Row],[PEDIDO]]&amp;Tabela1[[#This Row],[PRODUTO]]</f>
        <v>P-198ROLOS</v>
      </c>
      <c r="AZ48" s="44">
        <f>IF(AF48="",0,IF(ISTEXT(AF48),H48*VALUE(SUBSTITUTE(AF48,"%",""))/100,H48*AF48))-Tabela1[[#This Row],[PRONTO ACABADO2]]</f>
        <v>0</v>
      </c>
      <c r="BA48" s="44">
        <f>IF(AG48="",0,IF(ISTEXT(AG48),H48*VALUE(SUBSTITUTE(AG48,"%",""))/100,H48*AG48))-Tabela1[[#This Row],[PESO EXPEDIDO2]]</f>
        <v>176</v>
      </c>
      <c r="BB48" s="44">
        <f t="shared" si="12"/>
        <v>208</v>
      </c>
      <c r="BC48" s="44">
        <f t="shared" si="13"/>
        <v>384</v>
      </c>
      <c r="BD48" s="44"/>
    </row>
    <row r="49" spans="1:56" ht="15.75" hidden="1" customHeight="1" x14ac:dyDescent="0.25">
      <c r="A49" s="6" t="s">
        <v>3060</v>
      </c>
      <c r="B49" s="22"/>
      <c r="C49" s="7">
        <v>132</v>
      </c>
      <c r="D49" s="46" t="s">
        <v>3061</v>
      </c>
      <c r="E49" s="7">
        <v>3745</v>
      </c>
      <c r="F49" s="7">
        <v>11</v>
      </c>
      <c r="G49" s="24">
        <v>16</v>
      </c>
      <c r="H49" s="41">
        <f>Tabela1[[#This Row],[PESO UNI]]*Tabela1[[#This Row],[QTE]]</f>
        <v>2112</v>
      </c>
      <c r="I49" s="7">
        <v>0</v>
      </c>
      <c r="J49" s="8" t="s">
        <v>3052</v>
      </c>
      <c r="K49" s="8" t="s">
        <v>23</v>
      </c>
      <c r="L49" s="9" t="s">
        <v>2991</v>
      </c>
      <c r="M49" s="10"/>
      <c r="N49" s="8" t="s">
        <v>46</v>
      </c>
      <c r="O49" s="12"/>
      <c r="P49" s="13"/>
      <c r="Q49" s="14">
        <f>Tabela1[[#This Row],[QTDE/ Fabricação]]-Tabela1[[#This Row],[QTE]]</f>
        <v>-132</v>
      </c>
      <c r="R49" s="19">
        <f t="shared" si="8"/>
        <v>422.40000000000003</v>
      </c>
      <c r="S49" s="19">
        <f t="shared" si="7"/>
        <v>0</v>
      </c>
      <c r="T49" s="20">
        <f t="shared" si="9"/>
        <v>-2112</v>
      </c>
      <c r="U49" s="17">
        <f>IFERROR(SUMIF('LISTA DE EMBARQUE'!B:B,MICRO!E:E,'LISTA DE EMBARQUE'!G:G),"")</f>
        <v>0</v>
      </c>
      <c r="V49" s="12" t="str">
        <f>IFERROR(VLOOKUP(Tabela1[[#This Row],[COD.MDE]],'LISTA DE EMBARQUE'!B:L,11,0),"")</f>
        <v/>
      </c>
      <c r="W49" s="13" t="str">
        <f>IFERROR(COUNTIF(#REF!,Tabela1[[#This Row],[Colunas5]]),"")</f>
        <v/>
      </c>
      <c r="X49" s="14">
        <f>Tabela1[[#This Row],[QIANTIDADE EXPEDIDA]]*Tabela1[[#This Row],[PESO UNI]]</f>
        <v>0</v>
      </c>
      <c r="Y49" s="14">
        <f t="shared" si="2"/>
        <v>-132</v>
      </c>
      <c r="Z49" s="21">
        <f>Tabela1[[#This Row],[PESO TOTAL]]-Tabela1[[#This Row],[Peso Expedido]]</f>
        <v>2112</v>
      </c>
      <c r="AA49" s="18">
        <v>0.3</v>
      </c>
      <c r="AB49" s="40"/>
      <c r="AC49" s="40">
        <v>0.5</v>
      </c>
      <c r="AD49" s="40"/>
      <c r="AE49" s="40"/>
      <c r="AF49" s="40"/>
      <c r="AG49" s="40"/>
      <c r="AH49" s="40"/>
      <c r="AI49" s="40" t="str">
        <f t="shared" si="10"/>
        <v/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1"/>
        <v>R-1-4-8430A/14-CV-0001</v>
      </c>
      <c r="AP49" t="str">
        <f>Tabela1[[#This Row],[TAG]]&amp;Tabela1[[#This Row],[PEDIDO]]&amp;Tabela1[[#This Row],[PRODUTO]]</f>
        <v>14-CV-0001P-198ROLOS</v>
      </c>
      <c r="AQ49" s="23" t="str">
        <f>Tabela1[[#This Row],[PRODUTO]]&amp;Tabela1[[#This Row],[TAG]]</f>
        <v>ROLOS14-CV-0001</v>
      </c>
      <c r="AR49" s="183">
        <f>Tabela1[[#This Row],[PESO TOTAL]]*Tabela1[[#This Row],[MATÉRIA PRIMA]]</f>
        <v>633.6</v>
      </c>
      <c r="AS49" s="28">
        <f>Tabela1[[#This Row],[PESO TOTAL]]*Tabela1[[#This Row],[PREPARAÇÃO ]]</f>
        <v>1056</v>
      </c>
      <c r="AT49" s="28">
        <f>Tabela1[[#This Row],[PESO TOTAL]]*Tabela1[[#This Row],[CALDEIRARIA]]</f>
        <v>0</v>
      </c>
      <c r="AU49" s="28">
        <f>Tabela1[[#This Row],[PESO TOTAL]]*Tabela1[[#This Row],[SOLDA]]</f>
        <v>0</v>
      </c>
      <c r="AV49" s="28">
        <f>Tabela1[[#This Row],[PESO TOTAL]]*Tabela1[[#This Row],[ACABAMENTO]]</f>
        <v>0</v>
      </c>
      <c r="AW49" s="28">
        <f>Tabela1[[#This Row],[PESO TOTAL]]*Tabela1[[#This Row],[PRONTO ACABADO]]</f>
        <v>0</v>
      </c>
      <c r="AX49" s="28">
        <f>Tabela1[[#This Row],[PESO TOTAL]]*Tabela1[[#This Row],[EXPEDIÇÃO ]]</f>
        <v>0</v>
      </c>
      <c r="AY49" s="28" t="str">
        <f>Tabela1[[#This Row],[PEDIDO]]&amp;Tabela1[[#This Row],[PRODUTO]]</f>
        <v>P-198ROLOS</v>
      </c>
      <c r="AZ49" s="44">
        <f>IF(AF49="",0,IF(ISTEXT(AF49),H49*VALUE(SUBSTITUTE(AF49,"%",""))/100,H49*AF49))-Tabela1[[#This Row],[PRONTO ACABADO2]]</f>
        <v>0</v>
      </c>
      <c r="BA49" s="44">
        <f>IF(AG49="",0,IF(ISTEXT(AG49),H49*VALUE(SUBSTITUTE(AG49,"%",""))/100,H49*AG49))-Tabela1[[#This Row],[PESO EXPEDIDO2]]</f>
        <v>0</v>
      </c>
      <c r="BB49" s="44">
        <f t="shared" si="12"/>
        <v>0</v>
      </c>
      <c r="BC49" s="44">
        <f t="shared" si="13"/>
        <v>0</v>
      </c>
      <c r="BD49" s="44"/>
    </row>
    <row r="50" spans="1:56" ht="15.75" hidden="1" customHeight="1" x14ac:dyDescent="0.25">
      <c r="A50" s="6" t="s">
        <v>3062</v>
      </c>
      <c r="B50" s="22"/>
      <c r="C50" s="7">
        <v>2</v>
      </c>
      <c r="D50" s="46" t="s">
        <v>3063</v>
      </c>
      <c r="E50" s="7">
        <v>3746</v>
      </c>
      <c r="F50" s="7">
        <v>15</v>
      </c>
      <c r="G50" s="24">
        <v>34.200000000000003</v>
      </c>
      <c r="H50" s="41">
        <f>Tabela1[[#This Row],[PESO UNI]]*Tabela1[[#This Row],[QTE]]</f>
        <v>68.400000000000006</v>
      </c>
      <c r="I50" s="7" t="s">
        <v>4429</v>
      </c>
      <c r="J50" s="8" t="s">
        <v>3041</v>
      </c>
      <c r="K50" s="8" t="s">
        <v>31</v>
      </c>
      <c r="L50" s="9" t="s">
        <v>2991</v>
      </c>
      <c r="M50" s="10"/>
      <c r="N50" s="8" t="s">
        <v>46</v>
      </c>
      <c r="O50" s="12"/>
      <c r="P50" s="13"/>
      <c r="Q50" s="14">
        <f>Tabela1[[#This Row],[QTDE/ Fabricação]]-Tabela1[[#This Row],[QTE]]</f>
        <v>-2</v>
      </c>
      <c r="R50" s="19">
        <f t="shared" si="8"/>
        <v>68.400000000000006</v>
      </c>
      <c r="S50" s="19">
        <f t="shared" si="7"/>
        <v>68.400000000000006</v>
      </c>
      <c r="T50" s="20">
        <f t="shared" si="9"/>
        <v>0</v>
      </c>
      <c r="U50" s="17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2"/>
        <v>-2</v>
      </c>
      <c r="Z50" s="21">
        <f>Tabela1[[#This Row],[PESO TOTAL]]-Tabela1[[#This Row],[Peso Expedido]]</f>
        <v>68.400000000000006</v>
      </c>
      <c r="AA50" s="18">
        <v>1</v>
      </c>
      <c r="AB50" s="40"/>
      <c r="AC50" s="40">
        <v>1</v>
      </c>
      <c r="AD50" s="40">
        <v>1</v>
      </c>
      <c r="AE50" s="40">
        <v>1</v>
      </c>
      <c r="AF50" s="40">
        <v>1</v>
      </c>
      <c r="AG50" s="40">
        <v>1</v>
      </c>
      <c r="AH50" s="40"/>
      <c r="AI50" s="40" t="str">
        <f t="shared" si="10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1"/>
        <v>T-073197-1/05-CV-0001</v>
      </c>
      <c r="AP50" t="str">
        <f>Tabela1[[#This Row],[TAG]]&amp;Tabela1[[#This Row],[PEDIDO]]&amp;Tabela1[[#This Row],[PRODUTO]]</f>
        <v>05-CV-0001P-198ESTRUTURA</v>
      </c>
      <c r="AQ50" s="23" t="str">
        <f>Tabela1[[#This Row],[PRODUTO]]&amp;Tabela1[[#This Row],[TAG]]</f>
        <v>ESTRUTURA05-CV-0001</v>
      </c>
      <c r="AR50" s="183">
        <f>Tabela1[[#This Row],[PESO TOTAL]]*Tabela1[[#This Row],[MATÉRIA PRIMA]]</f>
        <v>68.400000000000006</v>
      </c>
      <c r="AS50" s="28">
        <f>Tabela1[[#This Row],[PESO TOTAL]]*Tabela1[[#This Row],[PREPARAÇÃO ]]</f>
        <v>68.400000000000006</v>
      </c>
      <c r="AT50" s="28">
        <f>Tabela1[[#This Row],[PESO TOTAL]]*Tabela1[[#This Row],[CALDEIRARIA]]</f>
        <v>68.400000000000006</v>
      </c>
      <c r="AU50" s="28">
        <f>Tabela1[[#This Row],[PESO TOTAL]]*Tabela1[[#This Row],[SOLDA]]</f>
        <v>68.400000000000006</v>
      </c>
      <c r="AV50" s="28">
        <f>Tabela1[[#This Row],[PESO TOTAL]]*Tabela1[[#This Row],[ACABAMENTO]]</f>
        <v>68.400000000000006</v>
      </c>
      <c r="AW50" s="28">
        <f>Tabela1[[#This Row],[PESO TOTAL]]*Tabela1[[#This Row],[PRONTO ACABADO]]</f>
        <v>68.400000000000006</v>
      </c>
      <c r="AX50" s="28">
        <f>Tabela1[[#This Row],[PESO TOTAL]]*Tabela1[[#This Row],[EXPEDIÇÃO ]]</f>
        <v>0</v>
      </c>
      <c r="AY50" s="28" t="str">
        <f>Tabela1[[#This Row],[PEDIDO]]&amp;Tabela1[[#This Row],[PRODUTO]]</f>
        <v>P-198ESTRUTURA</v>
      </c>
      <c r="AZ50" s="44">
        <f>IF(AF50="",0,IF(ISTEXT(AF50),H50*VALUE(SUBSTITUTE(AF50,"%",""))/100,H50*AF50))-Tabela1[[#This Row],[PRONTO ACABADO2]]</f>
        <v>0</v>
      </c>
      <c r="BA50" s="44">
        <f>IF(AG50="",0,IF(ISTEXT(AG50),H50*VALUE(SUBSTITUTE(AG50,"%",""))/100,H50*AG50))-Tabela1[[#This Row],[PESO EXPEDIDO2]]</f>
        <v>68.400000000000006</v>
      </c>
      <c r="BB50" s="44">
        <f t="shared" si="12"/>
        <v>0</v>
      </c>
      <c r="BC50" s="44">
        <f t="shared" si="13"/>
        <v>68.400000000000006</v>
      </c>
      <c r="BD50" s="44"/>
    </row>
    <row r="51" spans="1:56" ht="15.75" hidden="1" customHeight="1" x14ac:dyDescent="0.25">
      <c r="A51" s="6" t="s">
        <v>3062</v>
      </c>
      <c r="B51" s="22"/>
      <c r="C51" s="7">
        <v>2</v>
      </c>
      <c r="D51" s="46" t="s">
        <v>3064</v>
      </c>
      <c r="E51" s="7">
        <v>3747</v>
      </c>
      <c r="F51" s="7">
        <v>15</v>
      </c>
      <c r="G51" s="24">
        <v>18.600000000000001</v>
      </c>
      <c r="H51" s="41">
        <f>Tabela1[[#This Row],[PESO UNI]]*Tabela1[[#This Row],[QTE]]</f>
        <v>37.200000000000003</v>
      </c>
      <c r="I51" s="7" t="s">
        <v>4429</v>
      </c>
      <c r="J51" s="8" t="s">
        <v>3041</v>
      </c>
      <c r="K51" s="8" t="s">
        <v>31</v>
      </c>
      <c r="L51" s="9" t="s">
        <v>2991</v>
      </c>
      <c r="M51" s="10"/>
      <c r="N51" s="8" t="s">
        <v>46</v>
      </c>
      <c r="O51" s="12"/>
      <c r="P51" s="13"/>
      <c r="Q51" s="14">
        <f>Tabela1[[#This Row],[QTDE/ Fabricação]]-Tabela1[[#This Row],[QTE]]</f>
        <v>-2</v>
      </c>
      <c r="R51" s="19">
        <f t="shared" si="8"/>
        <v>16.740000000000002</v>
      </c>
      <c r="S51" s="19">
        <f t="shared" si="7"/>
        <v>0</v>
      </c>
      <c r="T51" s="20">
        <f t="shared" si="9"/>
        <v>-37.200000000000003</v>
      </c>
      <c r="U51" s="17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2"/>
        <v>-2</v>
      </c>
      <c r="Z51" s="21">
        <f>Tabela1[[#This Row],[PESO TOTAL]]-Tabela1[[#This Row],[Peso Expedido]]</f>
        <v>37.200000000000003</v>
      </c>
      <c r="AA51" s="18">
        <v>0.9</v>
      </c>
      <c r="AB51" s="40"/>
      <c r="AC51" s="40">
        <v>0.9</v>
      </c>
      <c r="AD51" s="40"/>
      <c r="AE51" s="40"/>
      <c r="AF51" s="40"/>
      <c r="AG51" s="40"/>
      <c r="AH51" s="40"/>
      <c r="AI51" s="40" t="str">
        <f t="shared" si="10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1"/>
        <v>T-073197-1/05-CV-0001</v>
      </c>
      <c r="AP51" t="str">
        <f>Tabela1[[#This Row],[TAG]]&amp;Tabela1[[#This Row],[PEDIDO]]&amp;Tabela1[[#This Row],[PRODUTO]]</f>
        <v>05-CV-0001P-198ESTRUTURA</v>
      </c>
      <c r="AQ51" s="23" t="str">
        <f>Tabela1[[#This Row],[PRODUTO]]&amp;Tabela1[[#This Row],[TAG]]</f>
        <v>ESTRUTURA05-CV-0001</v>
      </c>
      <c r="AR51" s="183">
        <f>Tabela1[[#This Row],[PESO TOTAL]]*Tabela1[[#This Row],[MATÉRIA PRIMA]]</f>
        <v>33.480000000000004</v>
      </c>
      <c r="AS51" s="28">
        <f>Tabela1[[#This Row],[PESO TOTAL]]*Tabela1[[#This Row],[PREPARAÇÃO ]]</f>
        <v>33.480000000000004</v>
      </c>
      <c r="AT51" s="28">
        <f>Tabela1[[#This Row],[PESO TOTAL]]*Tabela1[[#This Row],[CALDEIRARIA]]</f>
        <v>0</v>
      </c>
      <c r="AU51" s="28">
        <f>Tabela1[[#This Row],[PESO TOTAL]]*Tabela1[[#This Row],[SOLDA]]</f>
        <v>0</v>
      </c>
      <c r="AV51" s="28">
        <f>Tabela1[[#This Row],[PESO TOTAL]]*Tabela1[[#This Row],[ACABAMENTO]]</f>
        <v>0</v>
      </c>
      <c r="AW51" s="28">
        <f>Tabela1[[#This Row],[PESO TOTAL]]*Tabela1[[#This Row],[PRONTO ACABADO]]</f>
        <v>0</v>
      </c>
      <c r="AX51" s="28">
        <f>Tabela1[[#This Row],[PESO TOTAL]]*Tabela1[[#This Row],[EXPEDIÇÃO ]]</f>
        <v>0</v>
      </c>
      <c r="AY51" s="28" t="str">
        <f>Tabela1[[#This Row],[PEDIDO]]&amp;Tabela1[[#This Row],[PRODUTO]]</f>
        <v>P-198ESTRUTURA</v>
      </c>
      <c r="AZ51" s="44">
        <f>IF(AF51="",0,IF(ISTEXT(AF51),H51*VALUE(SUBSTITUTE(AF51,"%",""))/100,H51*AF51))-Tabela1[[#This Row],[PRONTO ACABADO2]]</f>
        <v>0</v>
      </c>
      <c r="BA51" s="44">
        <f>IF(AG51="",0,IF(ISTEXT(AG51),H51*VALUE(SUBSTITUTE(AG51,"%",""))/100,H51*AG51))-Tabela1[[#This Row],[PESO EXPEDIDO2]]</f>
        <v>0</v>
      </c>
      <c r="BB51" s="44">
        <f t="shared" si="12"/>
        <v>0</v>
      </c>
      <c r="BC51" s="44">
        <f t="shared" si="13"/>
        <v>0</v>
      </c>
      <c r="BD51" s="44"/>
    </row>
    <row r="52" spans="1:56" ht="15.75" hidden="1" customHeight="1" x14ac:dyDescent="0.25">
      <c r="A52" s="6" t="s">
        <v>3062</v>
      </c>
      <c r="B52" s="22"/>
      <c r="C52" s="7">
        <v>2</v>
      </c>
      <c r="D52" s="46" t="s">
        <v>3065</v>
      </c>
      <c r="E52" s="7">
        <v>3748</v>
      </c>
      <c r="F52" s="7">
        <v>15</v>
      </c>
      <c r="G52" s="24">
        <v>1</v>
      </c>
      <c r="H52" s="41">
        <f>Tabela1[[#This Row],[PESO UNI]]*Tabela1[[#This Row],[QTE]]</f>
        <v>2</v>
      </c>
      <c r="I52" s="7" t="s">
        <v>4429</v>
      </c>
      <c r="J52" s="8" t="s">
        <v>3041</v>
      </c>
      <c r="K52" s="8" t="s">
        <v>31</v>
      </c>
      <c r="L52" s="9" t="s">
        <v>2991</v>
      </c>
      <c r="M52" s="10"/>
      <c r="N52" s="8" t="s">
        <v>46</v>
      </c>
      <c r="O52" s="12"/>
      <c r="P52" s="13"/>
      <c r="Q52" s="14">
        <f>Tabela1[[#This Row],[QTDE/ Fabricação]]-Tabela1[[#This Row],[QTE]]</f>
        <v>-2</v>
      </c>
      <c r="R52" s="19">
        <f t="shared" si="8"/>
        <v>0.9</v>
      </c>
      <c r="S52" s="19">
        <f t="shared" si="7"/>
        <v>0</v>
      </c>
      <c r="T52" s="20">
        <f t="shared" si="9"/>
        <v>-2</v>
      </c>
      <c r="U52" s="17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2"/>
        <v>-2</v>
      </c>
      <c r="Z52" s="21">
        <f>Tabela1[[#This Row],[PESO TOTAL]]-Tabela1[[#This Row],[Peso Expedido]]</f>
        <v>2</v>
      </c>
      <c r="AA52" s="18">
        <v>0.9</v>
      </c>
      <c r="AB52" s="40"/>
      <c r="AC52" s="40">
        <v>0.9</v>
      </c>
      <c r="AD52" s="40"/>
      <c r="AE52" s="40"/>
      <c r="AF52" s="40"/>
      <c r="AG52" s="40"/>
      <c r="AH52" s="40"/>
      <c r="AI52" s="40" t="str">
        <f t="shared" si="10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1"/>
        <v>T-073197-1/05-CV-0001</v>
      </c>
      <c r="AP52" t="str">
        <f>Tabela1[[#This Row],[TAG]]&amp;Tabela1[[#This Row],[PEDIDO]]&amp;Tabela1[[#This Row],[PRODUTO]]</f>
        <v>05-CV-0001P-198ESTRUTURA</v>
      </c>
      <c r="AQ52" s="23" t="str">
        <f>Tabela1[[#This Row],[PRODUTO]]&amp;Tabela1[[#This Row],[TAG]]</f>
        <v>ESTRUTURA05-CV-0001</v>
      </c>
      <c r="AR52" s="183">
        <f>Tabela1[[#This Row],[PESO TOTAL]]*Tabela1[[#This Row],[MATÉRIA PRIMA]]</f>
        <v>1.8</v>
      </c>
      <c r="AS52" s="28">
        <f>Tabela1[[#This Row],[PESO TOTAL]]*Tabela1[[#This Row],[PREPARAÇÃO ]]</f>
        <v>1.8</v>
      </c>
      <c r="AT52" s="28">
        <f>Tabela1[[#This Row],[PESO TOTAL]]*Tabela1[[#This Row],[CALDEIRARIA]]</f>
        <v>0</v>
      </c>
      <c r="AU52" s="28">
        <f>Tabela1[[#This Row],[PESO TOTAL]]*Tabela1[[#This Row],[SOLDA]]</f>
        <v>0</v>
      </c>
      <c r="AV52" s="28">
        <f>Tabela1[[#This Row],[PESO TOTAL]]*Tabela1[[#This Row],[ACABAMENTO]]</f>
        <v>0</v>
      </c>
      <c r="AW52" s="28">
        <f>Tabela1[[#This Row],[PESO TOTAL]]*Tabela1[[#This Row],[PRONTO ACABADO]]</f>
        <v>0</v>
      </c>
      <c r="AX52" s="28">
        <f>Tabela1[[#This Row],[PESO TOTAL]]*Tabela1[[#This Row],[EXPEDIÇÃO ]]</f>
        <v>0</v>
      </c>
      <c r="AY52" s="28" t="str">
        <f>Tabela1[[#This Row],[PEDIDO]]&amp;Tabela1[[#This Row],[PRODUTO]]</f>
        <v>P-198ESTRUTURA</v>
      </c>
      <c r="AZ52" s="44">
        <f>IF(AF52="",0,IF(ISTEXT(AF52),H52*VALUE(SUBSTITUTE(AF52,"%",""))/100,H52*AF52))-Tabela1[[#This Row],[PRONTO ACABADO2]]</f>
        <v>0</v>
      </c>
      <c r="BA52" s="44">
        <f>IF(AG52="",0,IF(ISTEXT(AG52),H52*VALUE(SUBSTITUTE(AG52,"%",""))/100,H52*AG52))-Tabela1[[#This Row],[PESO EXPEDIDO2]]</f>
        <v>0</v>
      </c>
      <c r="BB52" s="44">
        <f t="shared" si="12"/>
        <v>0</v>
      </c>
      <c r="BC52" s="44">
        <f t="shared" si="13"/>
        <v>0</v>
      </c>
      <c r="BD52" s="44"/>
    </row>
    <row r="53" spans="1:56" ht="15.75" hidden="1" customHeight="1" x14ac:dyDescent="0.25">
      <c r="A53" s="6" t="s">
        <v>3066</v>
      </c>
      <c r="B53" s="22"/>
      <c r="C53" s="7">
        <v>4</v>
      </c>
      <c r="D53" s="46" t="s">
        <v>3067</v>
      </c>
      <c r="E53" s="7">
        <v>3749</v>
      </c>
      <c r="F53" s="7">
        <v>15</v>
      </c>
      <c r="G53" s="24">
        <v>7.2</v>
      </c>
      <c r="H53" s="41">
        <f>Tabela1[[#This Row],[PESO UNI]]*Tabela1[[#This Row],[QTE]]</f>
        <v>28.8</v>
      </c>
      <c r="I53" s="7" t="s">
        <v>3298</v>
      </c>
      <c r="J53" s="8" t="s">
        <v>3041</v>
      </c>
      <c r="K53" s="8" t="s">
        <v>31</v>
      </c>
      <c r="L53" s="9" t="s">
        <v>2991</v>
      </c>
      <c r="M53" s="10"/>
      <c r="N53" s="8" t="s">
        <v>46</v>
      </c>
      <c r="O53" s="12"/>
      <c r="P53" s="13"/>
      <c r="Q53" s="14">
        <f>Tabela1[[#This Row],[QTDE/ Fabricação]]-Tabela1[[#This Row],[QTE]]</f>
        <v>-4</v>
      </c>
      <c r="R53" s="19">
        <f t="shared" ref="R53:R84" si="14">IFERROR(H53*((AA53*0.25)+(AC53*0.25)+(AD53*0.225)+(AE53*0.225)+(AF53*0.05)),"")</f>
        <v>12.96</v>
      </c>
      <c r="S53" s="19">
        <f t="shared" si="7"/>
        <v>0</v>
      </c>
      <c r="T53" s="20">
        <f t="shared" ref="T53:T84" si="15">IFERROR(S53-H53,"")</f>
        <v>-28.8</v>
      </c>
      <c r="U53" s="17">
        <f>IFERROR(SUMIF('LISTA DE EMBARQUE'!B:B,MICRO!E:E,'LISTA DE EMBARQUE'!G:G),"")</f>
        <v>0</v>
      </c>
      <c r="V53" s="12" t="str">
        <f>IFERROR(VLOOKUP(Tabela1[[#This Row],[COD.MDE]],'LISTA DE EMBARQUE'!B:L,11,0),"")</f>
        <v/>
      </c>
      <c r="W53" s="13" t="str">
        <f>IFERROR(COUNTIF(#REF!,Tabela1[[#This Row],[Colunas5]]),"")</f>
        <v/>
      </c>
      <c r="X53" s="14">
        <f>Tabela1[[#This Row],[QIANTIDADE EXPEDIDA]]*Tabela1[[#This Row],[PESO UNI]]</f>
        <v>0</v>
      </c>
      <c r="Y53" s="14">
        <f t="shared" ref="Y53:Y116" si="16">U53-C53</f>
        <v>-4</v>
      </c>
      <c r="Z53" s="21">
        <f>Tabela1[[#This Row],[PESO TOTAL]]-Tabela1[[#This Row],[Peso Expedido]]</f>
        <v>28.8</v>
      </c>
      <c r="AA53" s="18">
        <v>0.9</v>
      </c>
      <c r="AB53" s="40"/>
      <c r="AC53" s="40">
        <v>0.9</v>
      </c>
      <c r="AD53" s="40"/>
      <c r="AE53" s="40"/>
      <c r="AF53" s="40"/>
      <c r="AG53" s="40"/>
      <c r="AH53" s="40"/>
      <c r="AI53" s="40" t="str">
        <f t="shared" si="10"/>
        <v/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1"/>
        <v>T-073196-1/05-CV-0001</v>
      </c>
      <c r="AP53" t="str">
        <f>Tabela1[[#This Row],[TAG]]&amp;Tabela1[[#This Row],[PEDIDO]]&amp;Tabela1[[#This Row],[PRODUTO]]</f>
        <v>05-CV-0001P-198ESTRUTURA</v>
      </c>
      <c r="AQ53" s="23" t="str">
        <f>Tabela1[[#This Row],[PRODUTO]]&amp;Tabela1[[#This Row],[TAG]]</f>
        <v>ESTRUTURA05-CV-0001</v>
      </c>
      <c r="AR53" s="183">
        <f>Tabela1[[#This Row],[PESO TOTAL]]*Tabela1[[#This Row],[MATÉRIA PRIMA]]</f>
        <v>25.92</v>
      </c>
      <c r="AS53" s="28">
        <f>Tabela1[[#This Row],[PESO TOTAL]]*Tabela1[[#This Row],[PREPARAÇÃO ]]</f>
        <v>25.92</v>
      </c>
      <c r="AT53" s="28">
        <f>Tabela1[[#This Row],[PESO TOTAL]]*Tabela1[[#This Row],[CALDEIRARIA]]</f>
        <v>0</v>
      </c>
      <c r="AU53" s="28">
        <f>Tabela1[[#This Row],[PESO TOTAL]]*Tabela1[[#This Row],[SOLDA]]</f>
        <v>0</v>
      </c>
      <c r="AV53" s="28">
        <f>Tabela1[[#This Row],[PESO TOTAL]]*Tabela1[[#This Row],[ACABAMENTO]]</f>
        <v>0</v>
      </c>
      <c r="AW53" s="28">
        <f>Tabela1[[#This Row],[PESO TOTAL]]*Tabela1[[#This Row],[PRONTO ACABADO]]</f>
        <v>0</v>
      </c>
      <c r="AX53" s="28">
        <f>Tabela1[[#This Row],[PESO TOTAL]]*Tabela1[[#This Row],[EXPEDIÇÃO ]]</f>
        <v>0</v>
      </c>
      <c r="AY53" s="28" t="str">
        <f>Tabela1[[#This Row],[PEDIDO]]&amp;Tabela1[[#This Row],[PRODUTO]]</f>
        <v>P-198ESTRUTURA</v>
      </c>
      <c r="AZ53" s="44">
        <f>IF(AF53="",0,IF(ISTEXT(AF53),H53*VALUE(SUBSTITUTE(AF53,"%",""))/100,H53*AF53))-Tabela1[[#This Row],[PRONTO ACABADO2]]</f>
        <v>0</v>
      </c>
      <c r="BA53" s="44">
        <f>IF(AG53="",0,IF(ISTEXT(AG53),H53*VALUE(SUBSTITUTE(AG53,"%",""))/100,H53*AG53))-Tabela1[[#This Row],[PESO EXPEDIDO2]]</f>
        <v>0</v>
      </c>
      <c r="BB53" s="44">
        <f t="shared" si="12"/>
        <v>0</v>
      </c>
      <c r="BC53" s="44">
        <f t="shared" si="13"/>
        <v>0</v>
      </c>
      <c r="BD53" s="44"/>
    </row>
    <row r="54" spans="1:56" ht="15.75" hidden="1" customHeight="1" x14ac:dyDescent="0.25">
      <c r="A54" s="6" t="s">
        <v>3066</v>
      </c>
      <c r="B54" s="22"/>
      <c r="C54" s="7">
        <v>1</v>
      </c>
      <c r="D54" s="46" t="s">
        <v>3068</v>
      </c>
      <c r="E54" s="7">
        <v>3750</v>
      </c>
      <c r="F54" s="7">
        <v>15</v>
      </c>
      <c r="G54" s="24">
        <v>520</v>
      </c>
      <c r="H54" s="41">
        <f>Tabela1[[#This Row],[PESO UNI]]*Tabela1[[#This Row],[QTE]]</f>
        <v>520</v>
      </c>
      <c r="I54" s="7" t="s">
        <v>3298</v>
      </c>
      <c r="J54" s="8" t="s">
        <v>3041</v>
      </c>
      <c r="K54" s="8" t="s">
        <v>31</v>
      </c>
      <c r="L54" s="9" t="s">
        <v>2991</v>
      </c>
      <c r="M54" s="10"/>
      <c r="N54" s="8" t="s">
        <v>46</v>
      </c>
      <c r="O54" s="12"/>
      <c r="P54" s="13"/>
      <c r="Q54" s="14">
        <f>Tabela1[[#This Row],[QTDE/ Fabricação]]-Tabela1[[#This Row],[QTE]]</f>
        <v>-1</v>
      </c>
      <c r="R54" s="19">
        <f t="shared" si="14"/>
        <v>234</v>
      </c>
      <c r="S54" s="19">
        <f t="shared" ref="S54:S117" si="17">IFERROR(H54*AG54,"")</f>
        <v>0</v>
      </c>
      <c r="T54" s="20">
        <f t="shared" si="15"/>
        <v>-520</v>
      </c>
      <c r="U54" s="17">
        <f>IFERROR(SUMIF('LISTA DE EMBARQUE'!B:B,MICRO!E:E,'LISTA DE EMBARQUE'!G:G),"")</f>
        <v>0</v>
      </c>
      <c r="V54" s="12" t="str">
        <f>IFERROR(VLOOKUP(Tabela1[[#This Row],[COD.MDE]],'LISTA DE EMBARQUE'!B:L,11,0),"")</f>
        <v/>
      </c>
      <c r="W54" s="13" t="str">
        <f>IFERROR(COUNTIF(#REF!,Tabela1[[#This Row],[Colunas5]]),"")</f>
        <v/>
      </c>
      <c r="X54" s="14">
        <f>Tabela1[[#This Row],[QIANTIDADE EXPEDIDA]]*Tabela1[[#This Row],[PESO UNI]]</f>
        <v>0</v>
      </c>
      <c r="Y54" s="14">
        <f t="shared" si="16"/>
        <v>-1</v>
      </c>
      <c r="Z54" s="21">
        <f>Tabela1[[#This Row],[PESO TOTAL]]-Tabela1[[#This Row],[Peso Expedido]]</f>
        <v>520</v>
      </c>
      <c r="AA54" s="18">
        <v>0.9</v>
      </c>
      <c r="AB54" s="40"/>
      <c r="AC54" s="40">
        <v>0.9</v>
      </c>
      <c r="AD54" s="40"/>
      <c r="AE54" s="40"/>
      <c r="AF54" s="40"/>
      <c r="AG54" s="40"/>
      <c r="AH54" s="40"/>
      <c r="AI54" s="40" t="str">
        <f t="shared" si="10"/>
        <v/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1"/>
        <v>T-073196-1/05-CV-0001</v>
      </c>
      <c r="AP54" t="str">
        <f>Tabela1[[#This Row],[TAG]]&amp;Tabela1[[#This Row],[PEDIDO]]&amp;Tabela1[[#This Row],[PRODUTO]]</f>
        <v>05-CV-0001P-198ESTRUTURA</v>
      </c>
      <c r="AQ54" s="23" t="str">
        <f>Tabela1[[#This Row],[PRODUTO]]&amp;Tabela1[[#This Row],[TAG]]</f>
        <v>ESTRUTURA05-CV-0001</v>
      </c>
      <c r="AR54" s="183">
        <f>Tabela1[[#This Row],[PESO TOTAL]]*Tabela1[[#This Row],[MATÉRIA PRIMA]]</f>
        <v>468</v>
      </c>
      <c r="AS54" s="28">
        <f>Tabela1[[#This Row],[PESO TOTAL]]*Tabela1[[#This Row],[PREPARAÇÃO ]]</f>
        <v>468</v>
      </c>
      <c r="AT54" s="28">
        <f>Tabela1[[#This Row],[PESO TOTAL]]*Tabela1[[#This Row],[CALDEIRARIA]]</f>
        <v>0</v>
      </c>
      <c r="AU54" s="28">
        <f>Tabela1[[#This Row],[PESO TOTAL]]*Tabela1[[#This Row],[SOLDA]]</f>
        <v>0</v>
      </c>
      <c r="AV54" s="28">
        <f>Tabela1[[#This Row],[PESO TOTAL]]*Tabela1[[#This Row],[ACABAMENTO]]</f>
        <v>0</v>
      </c>
      <c r="AW54" s="28">
        <f>Tabela1[[#This Row],[PESO TOTAL]]*Tabela1[[#This Row],[PRONTO ACABADO]]</f>
        <v>0</v>
      </c>
      <c r="AX54" s="28">
        <f>Tabela1[[#This Row],[PESO TOTAL]]*Tabela1[[#This Row],[EXPEDIÇÃO ]]</f>
        <v>0</v>
      </c>
      <c r="AY54" s="28" t="str">
        <f>Tabela1[[#This Row],[PEDIDO]]&amp;Tabela1[[#This Row],[PRODUTO]]</f>
        <v>P-198ESTRUTURA</v>
      </c>
      <c r="AZ54" s="44">
        <f>IF(AF54="",0,IF(ISTEXT(AF54),H54*VALUE(SUBSTITUTE(AF54,"%",""))/100,H54*AF54))-Tabela1[[#This Row],[PRONTO ACABADO2]]</f>
        <v>0</v>
      </c>
      <c r="BA54" s="44">
        <f>IF(AG54="",0,IF(ISTEXT(AG54),H54*VALUE(SUBSTITUTE(AG54,"%",""))/100,H54*AG54))-Tabela1[[#This Row],[PESO EXPEDIDO2]]</f>
        <v>0</v>
      </c>
      <c r="BB54" s="44">
        <f t="shared" si="12"/>
        <v>0</v>
      </c>
      <c r="BC54" s="44">
        <f t="shared" si="13"/>
        <v>0</v>
      </c>
      <c r="BD54" s="44"/>
    </row>
    <row r="55" spans="1:56" ht="15.75" hidden="1" customHeight="1" x14ac:dyDescent="0.25">
      <c r="A55" s="6" t="s">
        <v>3066</v>
      </c>
      <c r="B55" s="22"/>
      <c r="C55" s="7">
        <v>2</v>
      </c>
      <c r="D55" s="46" t="s">
        <v>3069</v>
      </c>
      <c r="E55" s="7">
        <v>3751</v>
      </c>
      <c r="F55" s="7">
        <v>15</v>
      </c>
      <c r="G55" s="24">
        <v>8.4</v>
      </c>
      <c r="H55" s="41">
        <f>Tabela1[[#This Row],[PESO UNI]]*Tabela1[[#This Row],[QTE]]</f>
        <v>16.8</v>
      </c>
      <c r="I55" s="7" t="s">
        <v>3298</v>
      </c>
      <c r="J55" s="8" t="s">
        <v>3041</v>
      </c>
      <c r="K55" s="8" t="s">
        <v>31</v>
      </c>
      <c r="L55" s="9" t="s">
        <v>2991</v>
      </c>
      <c r="M55" s="10"/>
      <c r="N55" s="8" t="s">
        <v>46</v>
      </c>
      <c r="O55" s="12"/>
      <c r="P55" s="13"/>
      <c r="Q55" s="14">
        <f>Tabela1[[#This Row],[QTDE/ Fabricação]]-Tabela1[[#This Row],[QTE]]</f>
        <v>-2</v>
      </c>
      <c r="R55" s="19">
        <f t="shared" si="14"/>
        <v>7.5600000000000005</v>
      </c>
      <c r="S55" s="19">
        <f t="shared" si="17"/>
        <v>0</v>
      </c>
      <c r="T55" s="20">
        <f t="shared" si="15"/>
        <v>-16.8</v>
      </c>
      <c r="U55" s="17">
        <f>IFERROR(SUMIF('LISTA DE EMBARQUE'!B:B,MICRO!E:E,'LISTA DE EMBARQUE'!G:G),"")</f>
        <v>0</v>
      </c>
      <c r="V55" s="12" t="str">
        <f>IFERROR(VLOOKUP(Tabela1[[#This Row],[COD.MDE]],'LISTA DE EMBARQUE'!B:L,11,0),"")</f>
        <v/>
      </c>
      <c r="W55" s="13" t="str">
        <f>IFERROR(COUNTIF(#REF!,Tabela1[[#This Row],[Colunas5]]),"")</f>
        <v/>
      </c>
      <c r="X55" s="14">
        <f>Tabela1[[#This Row],[QIANTIDADE EXPEDIDA]]*Tabela1[[#This Row],[PESO UNI]]</f>
        <v>0</v>
      </c>
      <c r="Y55" s="14">
        <f t="shared" si="16"/>
        <v>-2</v>
      </c>
      <c r="Z55" s="21">
        <f>Tabela1[[#This Row],[PESO TOTAL]]-Tabela1[[#This Row],[Peso Expedido]]</f>
        <v>16.8</v>
      </c>
      <c r="AA55" s="18">
        <v>0.9</v>
      </c>
      <c r="AB55" s="40"/>
      <c r="AC55" s="40">
        <v>0.9</v>
      </c>
      <c r="AD55" s="40"/>
      <c r="AE55" s="40"/>
      <c r="AF55" s="40"/>
      <c r="AG55" s="40"/>
      <c r="AH55" s="40"/>
      <c r="AI55" s="40" t="str">
        <f t="shared" si="10"/>
        <v/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1"/>
        <v>T-073196-1/05-CV-0001</v>
      </c>
      <c r="AP55" t="str">
        <f>Tabela1[[#This Row],[TAG]]&amp;Tabela1[[#This Row],[PEDIDO]]&amp;Tabela1[[#This Row],[PRODUTO]]</f>
        <v>05-CV-0001P-198ESTRUTURA</v>
      </c>
      <c r="AQ55" s="23" t="str">
        <f>Tabela1[[#This Row],[PRODUTO]]&amp;Tabela1[[#This Row],[TAG]]</f>
        <v>ESTRUTURA05-CV-0001</v>
      </c>
      <c r="AR55" s="183">
        <f>Tabela1[[#This Row],[PESO TOTAL]]*Tabela1[[#This Row],[MATÉRIA PRIMA]]</f>
        <v>15.120000000000001</v>
      </c>
      <c r="AS55" s="28">
        <f>Tabela1[[#This Row],[PESO TOTAL]]*Tabela1[[#This Row],[PREPARAÇÃO ]]</f>
        <v>15.120000000000001</v>
      </c>
      <c r="AT55" s="28">
        <f>Tabela1[[#This Row],[PESO TOTAL]]*Tabela1[[#This Row],[CALDEIRARIA]]</f>
        <v>0</v>
      </c>
      <c r="AU55" s="28">
        <f>Tabela1[[#This Row],[PESO TOTAL]]*Tabela1[[#This Row],[SOLDA]]</f>
        <v>0</v>
      </c>
      <c r="AV55" s="28">
        <f>Tabela1[[#This Row],[PESO TOTAL]]*Tabela1[[#This Row],[ACABAMENTO]]</f>
        <v>0</v>
      </c>
      <c r="AW55" s="28">
        <f>Tabela1[[#This Row],[PESO TOTAL]]*Tabela1[[#This Row],[PRONTO ACABADO]]</f>
        <v>0</v>
      </c>
      <c r="AX55" s="28">
        <f>Tabela1[[#This Row],[PESO TOTAL]]*Tabela1[[#This Row],[EXPEDIÇÃO ]]</f>
        <v>0</v>
      </c>
      <c r="AY55" s="28" t="str">
        <f>Tabela1[[#This Row],[PEDIDO]]&amp;Tabela1[[#This Row],[PRODUTO]]</f>
        <v>P-198ESTRUTURA</v>
      </c>
      <c r="AZ55" s="44">
        <f>IF(AF55="",0,IF(ISTEXT(AF55),H55*VALUE(SUBSTITUTE(AF55,"%",""))/100,H55*AF55))-Tabela1[[#This Row],[PRONTO ACABADO2]]</f>
        <v>0</v>
      </c>
      <c r="BA55" s="44">
        <f>IF(AG55="",0,IF(ISTEXT(AG55),H55*VALUE(SUBSTITUTE(AG55,"%",""))/100,H55*AG55))-Tabela1[[#This Row],[PESO EXPEDIDO2]]</f>
        <v>0</v>
      </c>
      <c r="BB55" s="44">
        <f t="shared" si="12"/>
        <v>0</v>
      </c>
      <c r="BC55" s="44">
        <f t="shared" si="13"/>
        <v>0</v>
      </c>
      <c r="BD55" s="44"/>
    </row>
    <row r="56" spans="1:56" ht="15.75" hidden="1" customHeight="1" x14ac:dyDescent="0.25">
      <c r="A56" s="6" t="s">
        <v>3070</v>
      </c>
      <c r="B56" s="22"/>
      <c r="C56" s="7">
        <v>4</v>
      </c>
      <c r="D56" s="46" t="s">
        <v>3071</v>
      </c>
      <c r="E56" s="7">
        <v>3752</v>
      </c>
      <c r="F56" s="7">
        <v>10</v>
      </c>
      <c r="G56" s="24">
        <v>2.7</v>
      </c>
      <c r="H56" s="41">
        <f>Tabela1[[#This Row],[PESO UNI]]*Tabela1[[#This Row],[QTE]]</f>
        <v>10.8</v>
      </c>
      <c r="I56" s="7">
        <v>0</v>
      </c>
      <c r="J56" s="8" t="s">
        <v>3052</v>
      </c>
      <c r="K56" s="8" t="s">
        <v>33</v>
      </c>
      <c r="L56" s="9" t="s">
        <v>2991</v>
      </c>
      <c r="M56" s="10"/>
      <c r="N56" s="8" t="s">
        <v>46</v>
      </c>
      <c r="O56" s="12"/>
      <c r="P56" s="13"/>
      <c r="Q56" s="14">
        <f>Tabela1[[#This Row],[QTDE/ Fabricação]]-Tabela1[[#This Row],[QTE]]</f>
        <v>-4</v>
      </c>
      <c r="R56" s="19">
        <f t="shared" si="14"/>
        <v>10.8</v>
      </c>
      <c r="S56" s="19">
        <f t="shared" si="17"/>
        <v>10.8</v>
      </c>
      <c r="T56" s="20">
        <f t="shared" si="15"/>
        <v>0</v>
      </c>
      <c r="U56" s="17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6"/>
        <v>0</v>
      </c>
      <c r="Z56" s="21">
        <f>Tabela1[[#This Row],[PESO TOTAL]]-Tabela1[[#This Row],[Peso Expedido]]</f>
        <v>0</v>
      </c>
      <c r="AA56" s="18">
        <v>1</v>
      </c>
      <c r="AB56" s="40"/>
      <c r="AC56" s="40">
        <v>1</v>
      </c>
      <c r="AD56" s="40">
        <v>1</v>
      </c>
      <c r="AE56" s="40">
        <v>1</v>
      </c>
      <c r="AF56" s="40">
        <v>1</v>
      </c>
      <c r="AG56" s="40">
        <v>1</v>
      </c>
      <c r="AH56" s="40">
        <v>1</v>
      </c>
      <c r="AI56" s="40" t="str">
        <f t="shared" si="10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1"/>
        <v>T-054923-1/14-CV-0001</v>
      </c>
      <c r="AP56" t="str">
        <f>Tabela1[[#This Row],[TAG]]&amp;Tabela1[[#This Row],[PEDIDO]]&amp;Tabela1[[#This Row],[PRODUTO]]</f>
        <v>14-CV-0001P-198BASES ROLETES</v>
      </c>
      <c r="AQ56" s="23" t="str">
        <f>Tabela1[[#This Row],[PRODUTO]]&amp;Tabela1[[#This Row],[TAG]]</f>
        <v>BASES ROLETES14-CV-0001</v>
      </c>
      <c r="AR56" s="183">
        <f>Tabela1[[#This Row],[PESO TOTAL]]*Tabela1[[#This Row],[MATÉRIA PRIMA]]</f>
        <v>10.8</v>
      </c>
      <c r="AS56" s="28">
        <f>Tabela1[[#This Row],[PESO TOTAL]]*Tabela1[[#This Row],[PREPARAÇÃO ]]</f>
        <v>10.8</v>
      </c>
      <c r="AT56" s="28">
        <f>Tabela1[[#This Row],[PESO TOTAL]]*Tabela1[[#This Row],[CALDEIRARIA]]</f>
        <v>10.8</v>
      </c>
      <c r="AU56" s="28">
        <f>Tabela1[[#This Row],[PESO TOTAL]]*Tabela1[[#This Row],[SOLDA]]</f>
        <v>10.8</v>
      </c>
      <c r="AV56" s="28">
        <f>Tabela1[[#This Row],[PESO TOTAL]]*Tabela1[[#This Row],[ACABAMENTO]]</f>
        <v>10.8</v>
      </c>
      <c r="AW56" s="28">
        <f>Tabela1[[#This Row],[PESO TOTAL]]*Tabela1[[#This Row],[PRONTO ACABADO]]</f>
        <v>10.8</v>
      </c>
      <c r="AX56" s="28">
        <f>Tabela1[[#This Row],[PESO TOTAL]]*Tabela1[[#This Row],[EXPEDIÇÃO ]]</f>
        <v>10.8</v>
      </c>
      <c r="AY56" s="28" t="str">
        <f>Tabela1[[#This Row],[PEDIDO]]&amp;Tabela1[[#This Row],[PRODUTO]]</f>
        <v>P-198BASES ROLETES</v>
      </c>
      <c r="AZ56" s="44">
        <f>IF(AF56="",0,IF(ISTEXT(AF56),H56*VALUE(SUBSTITUTE(AF56,"%",""))/100,H56*AF56))-Tabela1[[#This Row],[PRONTO ACABADO2]]</f>
        <v>0</v>
      </c>
      <c r="BA56" s="44">
        <f>IF(AG56="",0,IF(ISTEXT(AG56),H56*VALUE(SUBSTITUTE(AG56,"%",""))/100,H56*AG56))-Tabela1[[#This Row],[PESO EXPEDIDO2]]</f>
        <v>0</v>
      </c>
      <c r="BB56" s="44">
        <f t="shared" si="12"/>
        <v>10.8</v>
      </c>
      <c r="BC56" s="44">
        <f t="shared" si="13"/>
        <v>10.8</v>
      </c>
      <c r="BD56" s="44"/>
    </row>
    <row r="57" spans="1:56" ht="15.75" hidden="1" customHeight="1" x14ac:dyDescent="0.25">
      <c r="A57" s="6" t="s">
        <v>3072</v>
      </c>
      <c r="B57" s="22"/>
      <c r="C57" s="7">
        <v>1</v>
      </c>
      <c r="D57" s="46" t="s">
        <v>3073</v>
      </c>
      <c r="E57" s="7">
        <v>3753</v>
      </c>
      <c r="F57" s="7">
        <v>10</v>
      </c>
      <c r="G57" s="24">
        <v>41.9</v>
      </c>
      <c r="H57" s="41">
        <f>Tabela1[[#This Row],[PESO UNI]]*Tabela1[[#This Row],[QTE]]</f>
        <v>41.9</v>
      </c>
      <c r="I57" s="7">
        <v>1</v>
      </c>
      <c r="J57" s="8" t="s">
        <v>3052</v>
      </c>
      <c r="K57" s="8" t="s">
        <v>33</v>
      </c>
      <c r="L57" s="9" t="s">
        <v>2991</v>
      </c>
      <c r="M57" s="10"/>
      <c r="N57" s="8" t="s">
        <v>46</v>
      </c>
      <c r="O57" s="12"/>
      <c r="P57" s="13"/>
      <c r="Q57" s="14">
        <f>Tabela1[[#This Row],[QTDE/ Fabricação]]-Tabela1[[#This Row],[QTE]]</f>
        <v>-1</v>
      </c>
      <c r="R57" s="19">
        <f t="shared" si="14"/>
        <v>41.9</v>
      </c>
      <c r="S57" s="19">
        <f t="shared" si="17"/>
        <v>41.9</v>
      </c>
      <c r="T57" s="20">
        <f t="shared" si="15"/>
        <v>0</v>
      </c>
      <c r="U57" s="17">
        <f>IFERROR(SUMIF('LISTA DE EMBARQUE'!B:B,MICRO!E:E,'LISTA DE EMBARQUE'!G:G),"")</f>
        <v>0</v>
      </c>
      <c r="V57" s="12" t="str">
        <f>IFERROR(VLOOKUP(Tabela1[[#This Row],[COD.MDE]],'LISTA DE EMBARQUE'!B:L,11,0),"")</f>
        <v/>
      </c>
      <c r="W57" s="13" t="str">
        <f>IFERROR(COUNTIF(#REF!,Tabela1[[#This Row],[Colunas5]]),"")</f>
        <v/>
      </c>
      <c r="X57" s="14">
        <f>Tabela1[[#This Row],[QIANTIDADE EXPEDIDA]]*Tabela1[[#This Row],[PESO UNI]]</f>
        <v>0</v>
      </c>
      <c r="Y57" s="14">
        <f t="shared" si="16"/>
        <v>-1</v>
      </c>
      <c r="Z57" s="21">
        <f>Tabela1[[#This Row],[PESO TOTAL]]-Tabela1[[#This Row],[Peso Expedido]]</f>
        <v>41.9</v>
      </c>
      <c r="AA57" s="18">
        <v>1</v>
      </c>
      <c r="AB57" s="40"/>
      <c r="AC57" s="40">
        <v>1</v>
      </c>
      <c r="AD57" s="40">
        <v>1</v>
      </c>
      <c r="AE57" s="40">
        <v>1</v>
      </c>
      <c r="AF57" s="40">
        <v>1</v>
      </c>
      <c r="AG57" s="40">
        <v>1</v>
      </c>
      <c r="AH57" s="40"/>
      <c r="AI57" s="40" t="str">
        <f t="shared" si="10"/>
        <v/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1"/>
        <v>T-073186-1/14-CV-0001</v>
      </c>
      <c r="AP57" t="str">
        <f>Tabela1[[#This Row],[TAG]]&amp;Tabela1[[#This Row],[PEDIDO]]&amp;Tabela1[[#This Row],[PRODUTO]]</f>
        <v>14-CV-0001P-198BASES ROLETES</v>
      </c>
      <c r="AQ57" s="23" t="str">
        <f>Tabela1[[#This Row],[PRODUTO]]&amp;Tabela1[[#This Row],[TAG]]</f>
        <v>BASES ROLETES14-CV-0001</v>
      </c>
      <c r="AR57" s="183">
        <f>Tabela1[[#This Row],[PESO TOTAL]]*Tabela1[[#This Row],[MATÉRIA PRIMA]]</f>
        <v>41.9</v>
      </c>
      <c r="AS57" s="28">
        <f>Tabela1[[#This Row],[PESO TOTAL]]*Tabela1[[#This Row],[PREPARAÇÃO ]]</f>
        <v>41.9</v>
      </c>
      <c r="AT57" s="28">
        <f>Tabela1[[#This Row],[PESO TOTAL]]*Tabela1[[#This Row],[CALDEIRARIA]]</f>
        <v>41.9</v>
      </c>
      <c r="AU57" s="28">
        <f>Tabela1[[#This Row],[PESO TOTAL]]*Tabela1[[#This Row],[SOLDA]]</f>
        <v>41.9</v>
      </c>
      <c r="AV57" s="28">
        <f>Tabela1[[#This Row],[PESO TOTAL]]*Tabela1[[#This Row],[ACABAMENTO]]</f>
        <v>41.9</v>
      </c>
      <c r="AW57" s="28">
        <f>Tabela1[[#This Row],[PESO TOTAL]]*Tabela1[[#This Row],[PRONTO ACABADO]]</f>
        <v>41.9</v>
      </c>
      <c r="AX57" s="28">
        <f>Tabela1[[#This Row],[PESO TOTAL]]*Tabela1[[#This Row],[EXPEDIÇÃO ]]</f>
        <v>0</v>
      </c>
      <c r="AY57" s="28" t="str">
        <f>Tabela1[[#This Row],[PEDIDO]]&amp;Tabela1[[#This Row],[PRODUTO]]</f>
        <v>P-198BASES ROLETES</v>
      </c>
      <c r="AZ57" s="44">
        <f>IF(AF57="",0,IF(ISTEXT(AF57),H57*VALUE(SUBSTITUTE(AF57,"%",""))/100,H57*AF57))-Tabela1[[#This Row],[PRONTO ACABADO2]]</f>
        <v>0</v>
      </c>
      <c r="BA57" s="44">
        <f>IF(AG57="",0,IF(ISTEXT(AG57),H57*VALUE(SUBSTITUTE(AG57,"%",""))/100,H57*AG57))-Tabela1[[#This Row],[PESO EXPEDIDO2]]</f>
        <v>41.9</v>
      </c>
      <c r="BB57" s="44">
        <f t="shared" si="12"/>
        <v>0</v>
      </c>
      <c r="BC57" s="44">
        <f t="shared" si="13"/>
        <v>41.9</v>
      </c>
      <c r="BD57" s="44"/>
    </row>
    <row r="58" spans="1:56" ht="15.75" hidden="1" customHeight="1" x14ac:dyDescent="0.25">
      <c r="A58" s="6" t="s">
        <v>3074</v>
      </c>
      <c r="B58" s="22"/>
      <c r="C58" s="7">
        <v>1</v>
      </c>
      <c r="D58" s="46" t="s">
        <v>3078</v>
      </c>
      <c r="E58" s="7">
        <v>3754</v>
      </c>
      <c r="F58" s="7">
        <v>10</v>
      </c>
      <c r="G58" s="24">
        <v>54</v>
      </c>
      <c r="H58" s="41">
        <f>Tabela1[[#This Row],[PESO UNI]]*Tabela1[[#This Row],[QTE]]</f>
        <v>54</v>
      </c>
      <c r="I58" s="7" t="s">
        <v>3298</v>
      </c>
      <c r="J58" s="8" t="s">
        <v>3052</v>
      </c>
      <c r="K58" s="8" t="s">
        <v>33</v>
      </c>
      <c r="L58" s="9" t="s">
        <v>2991</v>
      </c>
      <c r="M58" s="10"/>
      <c r="N58" s="8" t="s">
        <v>46</v>
      </c>
      <c r="O58" s="12"/>
      <c r="P58" s="13"/>
      <c r="Q58" s="14">
        <f>Tabela1[[#This Row],[QTDE/ Fabricação]]-Tabela1[[#This Row],[QTE]]</f>
        <v>-1</v>
      </c>
      <c r="R58" s="19">
        <f t="shared" si="14"/>
        <v>54</v>
      </c>
      <c r="S58" s="19">
        <f t="shared" si="17"/>
        <v>54</v>
      </c>
      <c r="T58" s="20">
        <f t="shared" si="15"/>
        <v>0</v>
      </c>
      <c r="U58" s="17">
        <f>IFERROR(SUMIF('LISTA DE EMBARQUE'!B:B,MICRO!E:E,'LISTA DE EMBARQUE'!G:G),"")</f>
        <v>0</v>
      </c>
      <c r="V58" s="12" t="str">
        <f>IFERROR(VLOOKUP(Tabela1[[#This Row],[COD.MDE]],'LISTA DE EMBARQUE'!B:L,11,0),"")</f>
        <v/>
      </c>
      <c r="W58" s="13" t="str">
        <f>IFERROR(COUNTIF(#REF!,Tabela1[[#This Row],[Colunas5]]),"")</f>
        <v/>
      </c>
      <c r="X58" s="14">
        <f>Tabela1[[#This Row],[QIANTIDADE EXPEDIDA]]*Tabela1[[#This Row],[PESO UNI]]</f>
        <v>0</v>
      </c>
      <c r="Y58" s="14">
        <f t="shared" si="16"/>
        <v>-1</v>
      </c>
      <c r="Z58" s="21">
        <f>Tabela1[[#This Row],[PESO TOTAL]]-Tabela1[[#This Row],[Peso Expedido]]</f>
        <v>54</v>
      </c>
      <c r="AA58" s="18">
        <v>1</v>
      </c>
      <c r="AB58" s="40"/>
      <c r="AC58" s="40">
        <v>1</v>
      </c>
      <c r="AD58" s="40">
        <v>1</v>
      </c>
      <c r="AE58" s="40">
        <v>1</v>
      </c>
      <c r="AF58" s="40">
        <v>1</v>
      </c>
      <c r="AG58" s="40">
        <v>1</v>
      </c>
      <c r="AH58" s="40"/>
      <c r="AI58" s="40" t="str">
        <f t="shared" si="10"/>
        <v/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1"/>
        <v>T-073187-1/14-CV-0001</v>
      </c>
      <c r="AP58" t="str">
        <f>Tabela1[[#This Row],[TAG]]&amp;Tabela1[[#This Row],[PEDIDO]]&amp;Tabela1[[#This Row],[PRODUTO]]</f>
        <v>14-CV-0001P-198BASES ROLETES</v>
      </c>
      <c r="AQ58" s="23" t="str">
        <f>Tabela1[[#This Row],[PRODUTO]]&amp;Tabela1[[#This Row],[TAG]]</f>
        <v>BASES ROLETES14-CV-0001</v>
      </c>
      <c r="AR58" s="183">
        <f>Tabela1[[#This Row],[PESO TOTAL]]*Tabela1[[#This Row],[MATÉRIA PRIMA]]</f>
        <v>54</v>
      </c>
      <c r="AS58" s="28">
        <f>Tabela1[[#This Row],[PESO TOTAL]]*Tabela1[[#This Row],[PREPARAÇÃO ]]</f>
        <v>54</v>
      </c>
      <c r="AT58" s="28">
        <f>Tabela1[[#This Row],[PESO TOTAL]]*Tabela1[[#This Row],[CALDEIRARIA]]</f>
        <v>54</v>
      </c>
      <c r="AU58" s="28">
        <f>Tabela1[[#This Row],[PESO TOTAL]]*Tabela1[[#This Row],[SOLDA]]</f>
        <v>54</v>
      </c>
      <c r="AV58" s="28">
        <f>Tabela1[[#This Row],[PESO TOTAL]]*Tabela1[[#This Row],[ACABAMENTO]]</f>
        <v>54</v>
      </c>
      <c r="AW58" s="28">
        <f>Tabela1[[#This Row],[PESO TOTAL]]*Tabela1[[#This Row],[PRONTO ACABADO]]</f>
        <v>54</v>
      </c>
      <c r="AX58" s="28">
        <f>Tabela1[[#This Row],[PESO TOTAL]]*Tabela1[[#This Row],[EXPEDIÇÃO ]]</f>
        <v>0</v>
      </c>
      <c r="AY58" s="28" t="str">
        <f>Tabela1[[#This Row],[PEDIDO]]&amp;Tabela1[[#This Row],[PRODUTO]]</f>
        <v>P-198BASES ROLETES</v>
      </c>
      <c r="AZ58" s="44">
        <f>IF(AF58="",0,IF(ISTEXT(AF58),H58*VALUE(SUBSTITUTE(AF58,"%",""))/100,H58*AF58))-Tabela1[[#This Row],[PRONTO ACABADO2]]</f>
        <v>0</v>
      </c>
      <c r="BA58" s="44">
        <f>IF(AG58="",0,IF(ISTEXT(AG58),H58*VALUE(SUBSTITUTE(AG58,"%",""))/100,H58*AG58))-Tabela1[[#This Row],[PESO EXPEDIDO2]]</f>
        <v>54</v>
      </c>
      <c r="BB58" s="44">
        <f t="shared" si="12"/>
        <v>0</v>
      </c>
      <c r="BC58" s="44">
        <f t="shared" si="13"/>
        <v>54</v>
      </c>
      <c r="BD58" s="44"/>
    </row>
    <row r="59" spans="1:56" ht="15.75" hidden="1" customHeight="1" x14ac:dyDescent="0.25">
      <c r="A59" s="6" t="s">
        <v>3075</v>
      </c>
      <c r="B59" s="22"/>
      <c r="C59" s="7">
        <v>2</v>
      </c>
      <c r="D59" s="46" t="s">
        <v>3076</v>
      </c>
      <c r="E59" s="7">
        <v>3755</v>
      </c>
      <c r="F59" s="7">
        <v>10</v>
      </c>
      <c r="G59" s="24">
        <v>47.6</v>
      </c>
      <c r="H59" s="41">
        <f>Tabela1[[#This Row],[PESO UNI]]*Tabela1[[#This Row],[QTE]]</f>
        <v>95.2</v>
      </c>
      <c r="I59" s="7">
        <v>0</v>
      </c>
      <c r="J59" s="8" t="s">
        <v>3052</v>
      </c>
      <c r="K59" s="8" t="s">
        <v>33</v>
      </c>
      <c r="L59" s="9" t="s">
        <v>2991</v>
      </c>
      <c r="M59" s="10"/>
      <c r="N59" s="8" t="s">
        <v>46</v>
      </c>
      <c r="O59" s="12"/>
      <c r="P59" s="13"/>
      <c r="Q59" s="14">
        <f>Tabela1[[#This Row],[QTDE/ Fabricação]]-Tabela1[[#This Row],[QTE]]</f>
        <v>-2</v>
      </c>
      <c r="R59" s="19">
        <f t="shared" si="14"/>
        <v>95.2</v>
      </c>
      <c r="S59" s="19">
        <f t="shared" si="17"/>
        <v>95.2</v>
      </c>
      <c r="T59" s="20">
        <f t="shared" si="15"/>
        <v>0</v>
      </c>
      <c r="U59" s="17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6"/>
        <v>0</v>
      </c>
      <c r="Z59" s="21">
        <f>Tabela1[[#This Row],[PESO TOTAL]]-Tabela1[[#This Row],[Peso Expedido]]</f>
        <v>0</v>
      </c>
      <c r="AA59" s="18">
        <v>1</v>
      </c>
      <c r="AB59" s="40"/>
      <c r="AC59" s="40">
        <v>1</v>
      </c>
      <c r="AD59" s="40">
        <v>1</v>
      </c>
      <c r="AE59" s="40">
        <v>1</v>
      </c>
      <c r="AF59" s="40">
        <v>1</v>
      </c>
      <c r="AG59" s="40">
        <v>1</v>
      </c>
      <c r="AH59" s="40">
        <v>1</v>
      </c>
      <c r="AI59" s="40" t="str">
        <f t="shared" si="10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1"/>
        <v>T-073188-1/14-CV-0001</v>
      </c>
      <c r="AP59" t="str">
        <f>Tabela1[[#This Row],[TAG]]&amp;Tabela1[[#This Row],[PEDIDO]]&amp;Tabela1[[#This Row],[PRODUTO]]</f>
        <v>14-CV-0001P-198BASES ROLETES</v>
      </c>
      <c r="AQ59" s="23" t="str">
        <f>Tabela1[[#This Row],[PRODUTO]]&amp;Tabela1[[#This Row],[TAG]]</f>
        <v>BASES ROLETES14-CV-0001</v>
      </c>
      <c r="AR59" s="183">
        <f>Tabela1[[#This Row],[PESO TOTAL]]*Tabela1[[#This Row],[MATÉRIA PRIMA]]</f>
        <v>95.2</v>
      </c>
      <c r="AS59" s="28">
        <f>Tabela1[[#This Row],[PESO TOTAL]]*Tabela1[[#This Row],[PREPARAÇÃO ]]</f>
        <v>95.2</v>
      </c>
      <c r="AT59" s="28">
        <f>Tabela1[[#This Row],[PESO TOTAL]]*Tabela1[[#This Row],[CALDEIRARIA]]</f>
        <v>95.2</v>
      </c>
      <c r="AU59" s="28">
        <f>Tabela1[[#This Row],[PESO TOTAL]]*Tabela1[[#This Row],[SOLDA]]</f>
        <v>95.2</v>
      </c>
      <c r="AV59" s="28">
        <f>Tabela1[[#This Row],[PESO TOTAL]]*Tabela1[[#This Row],[ACABAMENTO]]</f>
        <v>95.2</v>
      </c>
      <c r="AW59" s="28">
        <f>Tabela1[[#This Row],[PESO TOTAL]]*Tabela1[[#This Row],[PRONTO ACABADO]]</f>
        <v>95.2</v>
      </c>
      <c r="AX59" s="28">
        <f>Tabela1[[#This Row],[PESO TOTAL]]*Tabela1[[#This Row],[EXPEDIÇÃO ]]</f>
        <v>95.2</v>
      </c>
      <c r="AY59" s="28" t="str">
        <f>Tabela1[[#This Row],[PEDIDO]]&amp;Tabela1[[#This Row],[PRODUTO]]</f>
        <v>P-198BASES ROLETES</v>
      </c>
      <c r="AZ59" s="44">
        <f>IF(AF59="",0,IF(ISTEXT(AF59),H59*VALUE(SUBSTITUTE(AF59,"%",""))/100,H59*AF59))-Tabela1[[#This Row],[PRONTO ACABADO2]]</f>
        <v>0</v>
      </c>
      <c r="BA59" s="44">
        <f>IF(AG59="",0,IF(ISTEXT(AG59),H59*VALUE(SUBSTITUTE(AG59,"%",""))/100,H59*AG59))-Tabela1[[#This Row],[PESO EXPEDIDO2]]</f>
        <v>0</v>
      </c>
      <c r="BB59" s="44">
        <f t="shared" si="12"/>
        <v>95.2</v>
      </c>
      <c r="BC59" s="44">
        <f t="shared" si="13"/>
        <v>95.2</v>
      </c>
      <c r="BD59" s="44"/>
    </row>
    <row r="60" spans="1:56" ht="15.75" hidden="1" customHeight="1" x14ac:dyDescent="0.25">
      <c r="A60" s="6" t="s">
        <v>3077</v>
      </c>
      <c r="B60" s="22"/>
      <c r="C60" s="7">
        <v>45</v>
      </c>
      <c r="D60" s="46" t="s">
        <v>3079</v>
      </c>
      <c r="E60" s="7">
        <v>3756</v>
      </c>
      <c r="F60" s="7">
        <v>10</v>
      </c>
      <c r="G60" s="24">
        <v>47.6</v>
      </c>
      <c r="H60" s="41">
        <f>Tabela1[[#This Row],[PESO UNI]]*Tabela1[[#This Row],[QTE]]</f>
        <v>2142</v>
      </c>
      <c r="I60" s="7">
        <v>0</v>
      </c>
      <c r="J60" s="8" t="s">
        <v>3052</v>
      </c>
      <c r="K60" s="8" t="s">
        <v>33</v>
      </c>
      <c r="L60" s="9" t="s">
        <v>2991</v>
      </c>
      <c r="M60" s="10"/>
      <c r="N60" s="8" t="s">
        <v>46</v>
      </c>
      <c r="O60" s="12"/>
      <c r="P60" s="13"/>
      <c r="Q60" s="14">
        <f>Tabela1[[#This Row],[QTDE/ Fabricação]]-Tabela1[[#This Row],[QTE]]</f>
        <v>-45</v>
      </c>
      <c r="R60" s="19">
        <f t="shared" si="14"/>
        <v>2142</v>
      </c>
      <c r="S60" s="19">
        <f t="shared" si="17"/>
        <v>2142</v>
      </c>
      <c r="T60" s="20">
        <f t="shared" si="15"/>
        <v>0</v>
      </c>
      <c r="U60" s="17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6"/>
        <v>0</v>
      </c>
      <c r="Z60" s="21">
        <f>Tabela1[[#This Row],[PESO TOTAL]]-Tabela1[[#This Row],[Peso Expedido]]</f>
        <v>0</v>
      </c>
      <c r="AA60" s="18">
        <v>1</v>
      </c>
      <c r="AB60" s="40"/>
      <c r="AC60" s="40">
        <v>1</v>
      </c>
      <c r="AD60" s="40">
        <v>1</v>
      </c>
      <c r="AE60" s="40">
        <v>1</v>
      </c>
      <c r="AF60" s="40">
        <v>1</v>
      </c>
      <c r="AG60" s="40">
        <v>1</v>
      </c>
      <c r="AH60" s="40">
        <v>1</v>
      </c>
      <c r="AI60" s="40" t="str">
        <f t="shared" si="10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1"/>
        <v>T-073189-1/14-CV-0001</v>
      </c>
      <c r="AP60" t="str">
        <f>Tabela1[[#This Row],[TAG]]&amp;Tabela1[[#This Row],[PEDIDO]]&amp;Tabela1[[#This Row],[PRODUTO]]</f>
        <v>14-CV-0001P-198BASES ROLETES</v>
      </c>
      <c r="AQ60" s="23" t="str">
        <f>Tabela1[[#This Row],[PRODUTO]]&amp;Tabela1[[#This Row],[TAG]]</f>
        <v>BASES ROLETES14-CV-0001</v>
      </c>
      <c r="AR60" s="183">
        <f>Tabela1[[#This Row],[PESO TOTAL]]*Tabela1[[#This Row],[MATÉRIA PRIMA]]</f>
        <v>2142</v>
      </c>
      <c r="AS60" s="28">
        <f>Tabela1[[#This Row],[PESO TOTAL]]*Tabela1[[#This Row],[PREPARAÇÃO ]]</f>
        <v>2142</v>
      </c>
      <c r="AT60" s="28">
        <f>Tabela1[[#This Row],[PESO TOTAL]]*Tabela1[[#This Row],[CALDEIRARIA]]</f>
        <v>2142</v>
      </c>
      <c r="AU60" s="28">
        <f>Tabela1[[#This Row],[PESO TOTAL]]*Tabela1[[#This Row],[SOLDA]]</f>
        <v>2142</v>
      </c>
      <c r="AV60" s="28">
        <f>Tabela1[[#This Row],[PESO TOTAL]]*Tabela1[[#This Row],[ACABAMENTO]]</f>
        <v>2142</v>
      </c>
      <c r="AW60" s="28">
        <f>Tabela1[[#This Row],[PESO TOTAL]]*Tabela1[[#This Row],[PRONTO ACABADO]]</f>
        <v>2142</v>
      </c>
      <c r="AX60" s="28">
        <f>Tabela1[[#This Row],[PESO TOTAL]]*Tabela1[[#This Row],[EXPEDIÇÃO ]]</f>
        <v>2142</v>
      </c>
      <c r="AY60" s="28" t="str">
        <f>Tabela1[[#This Row],[PEDIDO]]&amp;Tabela1[[#This Row],[PRODUTO]]</f>
        <v>P-198BASES ROLETES</v>
      </c>
      <c r="AZ60" s="44">
        <f>IF(AF60="",0,IF(ISTEXT(AF60),H60*VALUE(SUBSTITUTE(AF60,"%",""))/100,H60*AF60))-Tabela1[[#This Row],[PRONTO ACABADO2]]</f>
        <v>0</v>
      </c>
      <c r="BA60" s="44">
        <f>IF(AG60="",0,IF(ISTEXT(AG60),H60*VALUE(SUBSTITUTE(AG60,"%",""))/100,H60*AG60))-Tabela1[[#This Row],[PESO EXPEDIDO2]]</f>
        <v>0</v>
      </c>
      <c r="BB60" s="44">
        <f t="shared" si="12"/>
        <v>2142</v>
      </c>
      <c r="BC60" s="44">
        <f t="shared" si="13"/>
        <v>2142</v>
      </c>
      <c r="BD60" s="44"/>
    </row>
    <row r="61" spans="1:56" ht="15.75" hidden="1" customHeight="1" x14ac:dyDescent="0.25">
      <c r="A61" s="6" t="s">
        <v>3080</v>
      </c>
      <c r="B61" s="22"/>
      <c r="C61" s="7">
        <v>11</v>
      </c>
      <c r="D61" s="46" t="s">
        <v>3081</v>
      </c>
      <c r="E61" s="7">
        <v>3757</v>
      </c>
      <c r="F61" s="7">
        <v>10</v>
      </c>
      <c r="G61" s="24">
        <v>53.8</v>
      </c>
      <c r="H61" s="41">
        <f>Tabela1[[#This Row],[PESO UNI]]*Tabela1[[#This Row],[QTE]]</f>
        <v>591.79999999999995</v>
      </c>
      <c r="I61" s="7">
        <v>0</v>
      </c>
      <c r="J61" s="8" t="s">
        <v>3052</v>
      </c>
      <c r="K61" s="8" t="s">
        <v>33</v>
      </c>
      <c r="L61" s="9" t="s">
        <v>2991</v>
      </c>
      <c r="M61" s="10"/>
      <c r="N61" s="8" t="s">
        <v>46</v>
      </c>
      <c r="O61" s="12"/>
      <c r="P61" s="13"/>
      <c r="Q61" s="14">
        <f>Tabela1[[#This Row],[QTDE/ Fabricação]]-Tabela1[[#This Row],[QTE]]</f>
        <v>-11</v>
      </c>
      <c r="R61" s="19">
        <f t="shared" si="14"/>
        <v>591.79999999999995</v>
      </c>
      <c r="S61" s="19">
        <f t="shared" si="17"/>
        <v>591.79999999999995</v>
      </c>
      <c r="T61" s="20">
        <f t="shared" si="15"/>
        <v>0</v>
      </c>
      <c r="U61" s="17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6"/>
        <v>0</v>
      </c>
      <c r="Z61" s="21">
        <f>Tabela1[[#This Row],[PESO TOTAL]]-Tabela1[[#This Row],[Peso Expedido]]</f>
        <v>0</v>
      </c>
      <c r="AA61" s="18">
        <v>1</v>
      </c>
      <c r="AB61" s="40"/>
      <c r="AC61" s="40">
        <v>1</v>
      </c>
      <c r="AD61" s="40">
        <v>1</v>
      </c>
      <c r="AE61" s="40">
        <v>1</v>
      </c>
      <c r="AF61" s="40">
        <v>1</v>
      </c>
      <c r="AG61" s="40">
        <v>1</v>
      </c>
      <c r="AH61" s="40">
        <v>1</v>
      </c>
      <c r="AI61" s="40" t="str">
        <f t="shared" si="10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1"/>
        <v>T-073190-1/14-CV-0001</v>
      </c>
      <c r="AP61" t="str">
        <f>Tabela1[[#This Row],[TAG]]&amp;Tabela1[[#This Row],[PEDIDO]]&amp;Tabela1[[#This Row],[PRODUTO]]</f>
        <v>14-CV-0001P-198BASES ROLETES</v>
      </c>
      <c r="AQ61" s="23" t="str">
        <f>Tabela1[[#This Row],[PRODUTO]]&amp;Tabela1[[#This Row],[TAG]]</f>
        <v>BASES ROLETES14-CV-0001</v>
      </c>
      <c r="AR61" s="183">
        <f>Tabela1[[#This Row],[PESO TOTAL]]*Tabela1[[#This Row],[MATÉRIA PRIMA]]</f>
        <v>591.79999999999995</v>
      </c>
      <c r="AS61" s="28">
        <f>Tabela1[[#This Row],[PESO TOTAL]]*Tabela1[[#This Row],[PREPARAÇÃO ]]</f>
        <v>591.79999999999995</v>
      </c>
      <c r="AT61" s="28">
        <f>Tabela1[[#This Row],[PESO TOTAL]]*Tabela1[[#This Row],[CALDEIRARIA]]</f>
        <v>591.79999999999995</v>
      </c>
      <c r="AU61" s="28">
        <f>Tabela1[[#This Row],[PESO TOTAL]]*Tabela1[[#This Row],[SOLDA]]</f>
        <v>591.79999999999995</v>
      </c>
      <c r="AV61" s="28">
        <f>Tabela1[[#This Row],[PESO TOTAL]]*Tabela1[[#This Row],[ACABAMENTO]]</f>
        <v>591.79999999999995</v>
      </c>
      <c r="AW61" s="28">
        <f>Tabela1[[#This Row],[PESO TOTAL]]*Tabela1[[#This Row],[PRONTO ACABADO]]</f>
        <v>591.79999999999995</v>
      </c>
      <c r="AX61" s="28">
        <f>Tabela1[[#This Row],[PESO TOTAL]]*Tabela1[[#This Row],[EXPEDIÇÃO ]]</f>
        <v>591.79999999999995</v>
      </c>
      <c r="AY61" s="28" t="str">
        <f>Tabela1[[#This Row],[PEDIDO]]&amp;Tabela1[[#This Row],[PRODUTO]]</f>
        <v>P-198BASES ROLETES</v>
      </c>
      <c r="AZ61" s="44">
        <f>IF(AF61="",0,IF(ISTEXT(AF61),H61*VALUE(SUBSTITUTE(AF61,"%",""))/100,H61*AF61))-Tabela1[[#This Row],[PRONTO ACABADO2]]</f>
        <v>0</v>
      </c>
      <c r="BA61" s="44">
        <f>IF(AG61="",0,IF(ISTEXT(AG61),H61*VALUE(SUBSTITUTE(AG61,"%",""))/100,H61*AG61))-Tabela1[[#This Row],[PESO EXPEDIDO2]]</f>
        <v>0</v>
      </c>
      <c r="BB61" s="44">
        <f t="shared" si="12"/>
        <v>591.79999999999995</v>
      </c>
      <c r="BC61" s="44">
        <f t="shared" si="13"/>
        <v>591.79999999999995</v>
      </c>
      <c r="BD61" s="44"/>
    </row>
    <row r="62" spans="1:56" ht="15.75" hidden="1" customHeight="1" x14ac:dyDescent="0.25">
      <c r="A62" s="6" t="s">
        <v>3082</v>
      </c>
      <c r="B62" s="22"/>
      <c r="C62" s="7">
        <v>15</v>
      </c>
      <c r="D62" s="46" t="s">
        <v>3083</v>
      </c>
      <c r="E62" s="7">
        <v>3758</v>
      </c>
      <c r="F62" s="7">
        <v>10</v>
      </c>
      <c r="G62" s="24">
        <v>26.3</v>
      </c>
      <c r="H62" s="41">
        <f>Tabela1[[#This Row],[PESO UNI]]*Tabela1[[#This Row],[QTE]]</f>
        <v>394.5</v>
      </c>
      <c r="I62" s="7">
        <v>0</v>
      </c>
      <c r="J62" s="8" t="s">
        <v>3052</v>
      </c>
      <c r="K62" s="8" t="s">
        <v>33</v>
      </c>
      <c r="L62" s="9" t="s">
        <v>2991</v>
      </c>
      <c r="M62" s="10"/>
      <c r="N62" s="8" t="s">
        <v>46</v>
      </c>
      <c r="O62" s="12"/>
      <c r="P62" s="13"/>
      <c r="Q62" s="14">
        <f>Tabela1[[#This Row],[QTDE/ Fabricação]]-Tabela1[[#This Row],[QTE]]</f>
        <v>-15</v>
      </c>
      <c r="R62" s="19">
        <f t="shared" si="14"/>
        <v>394.5</v>
      </c>
      <c r="S62" s="19">
        <f t="shared" si="17"/>
        <v>394.5</v>
      </c>
      <c r="T62" s="20">
        <f t="shared" si="15"/>
        <v>0</v>
      </c>
      <c r="U62" s="17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6"/>
        <v>0</v>
      </c>
      <c r="Z62" s="21">
        <f>Tabela1[[#This Row],[PESO TOTAL]]-Tabela1[[#This Row],[Peso Expedido]]</f>
        <v>0</v>
      </c>
      <c r="AA62" s="18">
        <v>1</v>
      </c>
      <c r="AB62" s="40"/>
      <c r="AC62" s="40">
        <v>1</v>
      </c>
      <c r="AD62" s="40">
        <v>1</v>
      </c>
      <c r="AE62" s="40">
        <v>1</v>
      </c>
      <c r="AF62" s="40">
        <v>1</v>
      </c>
      <c r="AG62" s="40">
        <v>1</v>
      </c>
      <c r="AH62" s="40">
        <v>1</v>
      </c>
      <c r="AI62" s="40" t="str">
        <f t="shared" si="10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1"/>
        <v>T-073191-1/14-CV-0001</v>
      </c>
      <c r="AP62" t="str">
        <f>Tabela1[[#This Row],[TAG]]&amp;Tabela1[[#This Row],[PEDIDO]]&amp;Tabela1[[#This Row],[PRODUTO]]</f>
        <v>14-CV-0001P-198BASES ROLETES</v>
      </c>
      <c r="AQ62" s="23" t="str">
        <f>Tabela1[[#This Row],[PRODUTO]]&amp;Tabela1[[#This Row],[TAG]]</f>
        <v>BASES ROLETES14-CV-0001</v>
      </c>
      <c r="AR62" s="183">
        <f>Tabela1[[#This Row],[PESO TOTAL]]*Tabela1[[#This Row],[MATÉRIA PRIMA]]</f>
        <v>394.5</v>
      </c>
      <c r="AS62" s="28">
        <f>Tabela1[[#This Row],[PESO TOTAL]]*Tabela1[[#This Row],[PREPARAÇÃO ]]</f>
        <v>394.5</v>
      </c>
      <c r="AT62" s="28">
        <f>Tabela1[[#This Row],[PESO TOTAL]]*Tabela1[[#This Row],[CALDEIRARIA]]</f>
        <v>394.5</v>
      </c>
      <c r="AU62" s="28">
        <f>Tabela1[[#This Row],[PESO TOTAL]]*Tabela1[[#This Row],[SOLDA]]</f>
        <v>394.5</v>
      </c>
      <c r="AV62" s="28">
        <f>Tabela1[[#This Row],[PESO TOTAL]]*Tabela1[[#This Row],[ACABAMENTO]]</f>
        <v>394.5</v>
      </c>
      <c r="AW62" s="28">
        <f>Tabela1[[#This Row],[PESO TOTAL]]*Tabela1[[#This Row],[PRONTO ACABADO]]</f>
        <v>394.5</v>
      </c>
      <c r="AX62" s="28">
        <f>Tabela1[[#This Row],[PESO TOTAL]]*Tabela1[[#This Row],[EXPEDIÇÃO ]]</f>
        <v>394.5</v>
      </c>
      <c r="AY62" s="28" t="str">
        <f>Tabela1[[#This Row],[PEDIDO]]&amp;Tabela1[[#This Row],[PRODUTO]]</f>
        <v>P-198BASES ROLETES</v>
      </c>
      <c r="AZ62" s="44">
        <f>IF(AF62="",0,IF(ISTEXT(AF62),H62*VALUE(SUBSTITUTE(AF62,"%",""))/100,H62*AF62))-Tabela1[[#This Row],[PRONTO ACABADO2]]</f>
        <v>0</v>
      </c>
      <c r="BA62" s="44">
        <f>IF(AG62="",0,IF(ISTEXT(AG62),H62*VALUE(SUBSTITUTE(AG62,"%",""))/100,H62*AG62))-Tabela1[[#This Row],[PESO EXPEDIDO2]]</f>
        <v>0</v>
      </c>
      <c r="BB62" s="44">
        <f t="shared" si="12"/>
        <v>394.5</v>
      </c>
      <c r="BC62" s="44">
        <f t="shared" si="13"/>
        <v>394.5</v>
      </c>
      <c r="BD62" s="44"/>
    </row>
    <row r="63" spans="1:56" ht="15.75" hidden="1" customHeight="1" x14ac:dyDescent="0.25">
      <c r="A63" s="6" t="s">
        <v>3084</v>
      </c>
      <c r="B63" s="22"/>
      <c r="C63" s="7">
        <v>2</v>
      </c>
      <c r="D63" s="46" t="s">
        <v>3085</v>
      </c>
      <c r="E63" s="7">
        <v>3759</v>
      </c>
      <c r="F63" s="7">
        <v>10</v>
      </c>
      <c r="G63" s="24">
        <v>59.1</v>
      </c>
      <c r="H63" s="41">
        <f>Tabela1[[#This Row],[PESO UNI]]*Tabela1[[#This Row],[QTE]]</f>
        <v>118.2</v>
      </c>
      <c r="I63" s="7">
        <v>0</v>
      </c>
      <c r="J63" s="8" t="s">
        <v>3052</v>
      </c>
      <c r="K63" s="8" t="s">
        <v>33</v>
      </c>
      <c r="L63" s="9" t="s">
        <v>2991</v>
      </c>
      <c r="M63" s="10"/>
      <c r="N63" s="8" t="s">
        <v>46</v>
      </c>
      <c r="O63" s="12"/>
      <c r="P63" s="13"/>
      <c r="Q63" s="14">
        <f>Tabela1[[#This Row],[QTDE/ Fabricação]]-Tabela1[[#This Row],[QTE]]</f>
        <v>-2</v>
      </c>
      <c r="R63" s="19">
        <f t="shared" si="14"/>
        <v>118.2</v>
      </c>
      <c r="S63" s="19">
        <f t="shared" si="17"/>
        <v>118.2</v>
      </c>
      <c r="T63" s="20">
        <f t="shared" si="15"/>
        <v>0</v>
      </c>
      <c r="U63" s="17">
        <f>IFERROR(SUMIF('LISTA DE EMBARQUE'!B:B,MICRO!E:E,'LISTA DE EMBARQUE'!G:G),"")</f>
        <v>0</v>
      </c>
      <c r="V63" s="12" t="str">
        <f>IFERROR(VLOOKUP(Tabela1[[#This Row],[COD.MDE]],'LISTA DE EMBARQUE'!B:L,11,0),"")</f>
        <v/>
      </c>
      <c r="W63" s="13" t="str">
        <f>IFERROR(COUNTIF(#REF!,Tabela1[[#This Row],[Colunas5]]),"")</f>
        <v/>
      </c>
      <c r="X63" s="14">
        <f>Tabela1[[#This Row],[QIANTIDADE EXPEDIDA]]*Tabela1[[#This Row],[PESO UNI]]</f>
        <v>0</v>
      </c>
      <c r="Y63" s="14">
        <f t="shared" si="16"/>
        <v>-2</v>
      </c>
      <c r="Z63" s="21">
        <f>Tabela1[[#This Row],[PESO TOTAL]]-Tabela1[[#This Row],[Peso Expedido]]</f>
        <v>118.2</v>
      </c>
      <c r="AA63" s="18">
        <v>1</v>
      </c>
      <c r="AB63" s="40"/>
      <c r="AC63" s="40">
        <v>1</v>
      </c>
      <c r="AD63" s="40">
        <v>1</v>
      </c>
      <c r="AE63" s="40">
        <v>1</v>
      </c>
      <c r="AF63" s="40">
        <v>1</v>
      </c>
      <c r="AG63" s="40">
        <v>1</v>
      </c>
      <c r="AH63" s="40"/>
      <c r="AI63" s="40" t="str">
        <f t="shared" si="10"/>
        <v/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1"/>
        <v>T-073192-1/14-CV-0001</v>
      </c>
      <c r="AP63" t="str">
        <f>Tabela1[[#This Row],[TAG]]&amp;Tabela1[[#This Row],[PEDIDO]]&amp;Tabela1[[#This Row],[PRODUTO]]</f>
        <v>14-CV-0001P-198BASES ROLETES</v>
      </c>
      <c r="AQ63" s="23" t="str">
        <f>Tabela1[[#This Row],[PRODUTO]]&amp;Tabela1[[#This Row],[TAG]]</f>
        <v>BASES ROLETES14-CV-0001</v>
      </c>
      <c r="AR63" s="183">
        <f>Tabela1[[#This Row],[PESO TOTAL]]*Tabela1[[#This Row],[MATÉRIA PRIMA]]</f>
        <v>118.2</v>
      </c>
      <c r="AS63" s="28">
        <f>Tabela1[[#This Row],[PESO TOTAL]]*Tabela1[[#This Row],[PREPARAÇÃO ]]</f>
        <v>118.2</v>
      </c>
      <c r="AT63" s="28">
        <f>Tabela1[[#This Row],[PESO TOTAL]]*Tabela1[[#This Row],[CALDEIRARIA]]</f>
        <v>118.2</v>
      </c>
      <c r="AU63" s="28">
        <f>Tabela1[[#This Row],[PESO TOTAL]]*Tabela1[[#This Row],[SOLDA]]</f>
        <v>118.2</v>
      </c>
      <c r="AV63" s="28">
        <f>Tabela1[[#This Row],[PESO TOTAL]]*Tabela1[[#This Row],[ACABAMENTO]]</f>
        <v>118.2</v>
      </c>
      <c r="AW63" s="28">
        <f>Tabela1[[#This Row],[PESO TOTAL]]*Tabela1[[#This Row],[PRONTO ACABADO]]</f>
        <v>118.2</v>
      </c>
      <c r="AX63" s="28">
        <f>Tabela1[[#This Row],[PESO TOTAL]]*Tabela1[[#This Row],[EXPEDIÇÃO ]]</f>
        <v>0</v>
      </c>
      <c r="AY63" s="28" t="str">
        <f>Tabela1[[#This Row],[PEDIDO]]&amp;Tabela1[[#This Row],[PRODUTO]]</f>
        <v>P-198BASES ROLETES</v>
      </c>
      <c r="AZ63" s="44">
        <f>IF(AF63="",0,IF(ISTEXT(AF63),H63*VALUE(SUBSTITUTE(AF63,"%",""))/100,H63*AF63))-Tabela1[[#This Row],[PRONTO ACABADO2]]</f>
        <v>0</v>
      </c>
      <c r="BA63" s="44">
        <f>IF(AG63="",0,IF(ISTEXT(AG63),H63*VALUE(SUBSTITUTE(AG63,"%",""))/100,H63*AG63))-Tabela1[[#This Row],[PESO EXPEDIDO2]]</f>
        <v>118.2</v>
      </c>
      <c r="BB63" s="44">
        <f t="shared" si="12"/>
        <v>0</v>
      </c>
      <c r="BC63" s="44">
        <f t="shared" si="13"/>
        <v>118.2</v>
      </c>
      <c r="BD63" s="44"/>
    </row>
    <row r="64" spans="1:56" ht="15.75" hidden="1" customHeight="1" x14ac:dyDescent="0.25">
      <c r="A64" s="6" t="s">
        <v>3086</v>
      </c>
      <c r="B64" s="22"/>
      <c r="C64" s="7">
        <v>1</v>
      </c>
      <c r="D64" s="46" t="s">
        <v>3087</v>
      </c>
      <c r="E64" s="7">
        <v>3760</v>
      </c>
      <c r="F64" s="7">
        <v>9</v>
      </c>
      <c r="G64" s="24">
        <v>53.8</v>
      </c>
      <c r="H64" s="41">
        <f>Tabela1[[#This Row],[PESO UNI]]*Tabela1[[#This Row],[QTE]]</f>
        <v>53.8</v>
      </c>
      <c r="I64" s="7">
        <v>0</v>
      </c>
      <c r="J64" s="8" t="s">
        <v>3041</v>
      </c>
      <c r="K64" s="8" t="s">
        <v>33</v>
      </c>
      <c r="L64" s="9" t="s">
        <v>2991</v>
      </c>
      <c r="M64" s="10"/>
      <c r="N64" s="8" t="s">
        <v>46</v>
      </c>
      <c r="O64" s="12"/>
      <c r="P64" s="13"/>
      <c r="Q64" s="14">
        <f>Tabela1[[#This Row],[QTDE/ Fabricação]]-Tabela1[[#This Row],[QTE]]</f>
        <v>-1</v>
      </c>
      <c r="R64" s="19">
        <f t="shared" si="14"/>
        <v>53.8</v>
      </c>
      <c r="S64" s="19">
        <f t="shared" si="17"/>
        <v>53.8</v>
      </c>
      <c r="T64" s="20">
        <f t="shared" si="15"/>
        <v>0</v>
      </c>
      <c r="U64" s="17">
        <f>IFERROR(SUMIF('LISTA DE EMBARQUE'!B:B,MICRO!E:E,'LISTA DE EMBARQUE'!G:G),"")</f>
        <v>0</v>
      </c>
      <c r="V64" s="12" t="str">
        <f>IFERROR(VLOOKUP(Tabela1[[#This Row],[COD.MDE]],'LISTA DE EMBARQUE'!B:L,11,0),"")</f>
        <v/>
      </c>
      <c r="W64" s="13" t="str">
        <f>IFERROR(COUNTIF(#REF!,Tabela1[[#This Row],[Colunas5]]),"")</f>
        <v/>
      </c>
      <c r="X64" s="14">
        <f>Tabela1[[#This Row],[QIANTIDADE EXPEDIDA]]*Tabela1[[#This Row],[PESO UNI]]</f>
        <v>0</v>
      </c>
      <c r="Y64" s="14">
        <f t="shared" si="16"/>
        <v>-1</v>
      </c>
      <c r="Z64" s="21">
        <f>Tabela1[[#This Row],[PESO TOTAL]]-Tabela1[[#This Row],[Peso Expedido]]</f>
        <v>53.8</v>
      </c>
      <c r="AA64" s="18">
        <v>1</v>
      </c>
      <c r="AB64" s="40"/>
      <c r="AC64" s="40">
        <v>1</v>
      </c>
      <c r="AD64" s="40">
        <v>1</v>
      </c>
      <c r="AE64" s="40">
        <v>1</v>
      </c>
      <c r="AF64" s="40">
        <v>1</v>
      </c>
      <c r="AG64" s="40">
        <v>1</v>
      </c>
      <c r="AH64" s="40"/>
      <c r="AI64" s="40" t="str">
        <f t="shared" si="10"/>
        <v/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1"/>
        <v>T-073180-1/05-CV-0001</v>
      </c>
      <c r="AP64" t="str">
        <f>Tabela1[[#This Row],[TAG]]&amp;Tabela1[[#This Row],[PEDIDO]]&amp;Tabela1[[#This Row],[PRODUTO]]</f>
        <v>05-CV-0001P-198BASES ROLETES</v>
      </c>
      <c r="AQ64" s="23" t="str">
        <f>Tabela1[[#This Row],[PRODUTO]]&amp;Tabela1[[#This Row],[TAG]]</f>
        <v>BASES ROLETES05-CV-0001</v>
      </c>
      <c r="AR64" s="183">
        <f>Tabela1[[#This Row],[PESO TOTAL]]*Tabela1[[#This Row],[MATÉRIA PRIMA]]</f>
        <v>53.8</v>
      </c>
      <c r="AS64" s="28">
        <f>Tabela1[[#This Row],[PESO TOTAL]]*Tabela1[[#This Row],[PREPARAÇÃO ]]</f>
        <v>53.8</v>
      </c>
      <c r="AT64" s="28">
        <f>Tabela1[[#This Row],[PESO TOTAL]]*Tabela1[[#This Row],[CALDEIRARIA]]</f>
        <v>53.8</v>
      </c>
      <c r="AU64" s="28">
        <f>Tabela1[[#This Row],[PESO TOTAL]]*Tabela1[[#This Row],[SOLDA]]</f>
        <v>53.8</v>
      </c>
      <c r="AV64" s="28">
        <f>Tabela1[[#This Row],[PESO TOTAL]]*Tabela1[[#This Row],[ACABAMENTO]]</f>
        <v>53.8</v>
      </c>
      <c r="AW64" s="28">
        <f>Tabela1[[#This Row],[PESO TOTAL]]*Tabela1[[#This Row],[PRONTO ACABADO]]</f>
        <v>53.8</v>
      </c>
      <c r="AX64" s="28">
        <f>Tabela1[[#This Row],[PESO TOTAL]]*Tabela1[[#This Row],[EXPEDIÇÃO ]]</f>
        <v>0</v>
      </c>
      <c r="AY64" s="28" t="str">
        <f>Tabela1[[#This Row],[PEDIDO]]&amp;Tabela1[[#This Row],[PRODUTO]]</f>
        <v>P-198BASES ROLETES</v>
      </c>
      <c r="AZ64" s="44">
        <f>IF(AF64="",0,IF(ISTEXT(AF64),H64*VALUE(SUBSTITUTE(AF64,"%",""))/100,H64*AF64))-Tabela1[[#This Row],[PRONTO ACABADO2]]</f>
        <v>0</v>
      </c>
      <c r="BA64" s="44">
        <f>IF(AG64="",0,IF(ISTEXT(AG64),H64*VALUE(SUBSTITUTE(AG64,"%",""))/100,H64*AG64))-Tabela1[[#This Row],[PESO EXPEDIDO2]]</f>
        <v>53.8</v>
      </c>
      <c r="BB64" s="44">
        <f t="shared" si="12"/>
        <v>0</v>
      </c>
      <c r="BC64" s="44">
        <f t="shared" si="13"/>
        <v>53.8</v>
      </c>
      <c r="BD64" s="44"/>
    </row>
    <row r="65" spans="1:56" ht="15.75" hidden="1" customHeight="1" x14ac:dyDescent="0.25">
      <c r="A65" s="6" t="s">
        <v>3088</v>
      </c>
      <c r="B65" s="22"/>
      <c r="C65" s="7">
        <v>38</v>
      </c>
      <c r="D65" s="46" t="s">
        <v>3321</v>
      </c>
      <c r="E65" s="7">
        <v>3761</v>
      </c>
      <c r="F65" s="7">
        <v>9</v>
      </c>
      <c r="G65" s="24">
        <v>28</v>
      </c>
      <c r="H65" s="41">
        <f>Tabela1[[#This Row],[PESO UNI]]*Tabela1[[#This Row],[QTE]]</f>
        <v>1064</v>
      </c>
      <c r="I65" s="7">
        <v>0</v>
      </c>
      <c r="J65" s="8" t="s">
        <v>3041</v>
      </c>
      <c r="K65" s="8" t="s">
        <v>33</v>
      </c>
      <c r="L65" s="9" t="s">
        <v>2991</v>
      </c>
      <c r="M65" s="10"/>
      <c r="N65" s="8" t="s">
        <v>46</v>
      </c>
      <c r="O65" s="12"/>
      <c r="P65" s="13"/>
      <c r="Q65" s="14">
        <f>Tabela1[[#This Row],[QTDE/ Fabricação]]-Tabela1[[#This Row],[QTE]]</f>
        <v>-38</v>
      </c>
      <c r="R65" s="19">
        <f t="shared" si="14"/>
        <v>1064</v>
      </c>
      <c r="S65" s="19">
        <f t="shared" si="17"/>
        <v>1064</v>
      </c>
      <c r="T65" s="20">
        <f t="shared" si="15"/>
        <v>0</v>
      </c>
      <c r="U65" s="17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6"/>
        <v>0</v>
      </c>
      <c r="Z65" s="21">
        <f>Tabela1[[#This Row],[PESO TOTAL]]-Tabela1[[#This Row],[Peso Expedido]]</f>
        <v>0</v>
      </c>
      <c r="AA65" s="18">
        <v>1</v>
      </c>
      <c r="AB65" s="40"/>
      <c r="AC65" s="40">
        <v>1</v>
      </c>
      <c r="AD65" s="40">
        <v>1</v>
      </c>
      <c r="AE65" s="40">
        <v>1</v>
      </c>
      <c r="AF65" s="40">
        <v>1</v>
      </c>
      <c r="AG65" s="40">
        <v>1</v>
      </c>
      <c r="AH65" s="40">
        <v>1</v>
      </c>
      <c r="AI65" s="40" t="str">
        <f t="shared" si="10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1"/>
        <v>T-073181-1/05-CV-0001</v>
      </c>
      <c r="AP65" t="str">
        <f>Tabela1[[#This Row],[TAG]]&amp;Tabela1[[#This Row],[PEDIDO]]&amp;Tabela1[[#This Row],[PRODUTO]]</f>
        <v>05-CV-0001P-198BASES ROLETES</v>
      </c>
      <c r="AQ65" s="23" t="str">
        <f>Tabela1[[#This Row],[PRODUTO]]&amp;Tabela1[[#This Row],[TAG]]</f>
        <v>BASES ROLETES05-CV-0001</v>
      </c>
      <c r="AR65" s="183">
        <f>Tabela1[[#This Row],[PESO TOTAL]]*Tabela1[[#This Row],[MATÉRIA PRIMA]]</f>
        <v>1064</v>
      </c>
      <c r="AS65" s="28">
        <f>Tabela1[[#This Row],[PESO TOTAL]]*Tabela1[[#This Row],[PREPARAÇÃO ]]</f>
        <v>1064</v>
      </c>
      <c r="AT65" s="28">
        <f>Tabela1[[#This Row],[PESO TOTAL]]*Tabela1[[#This Row],[CALDEIRARIA]]</f>
        <v>1064</v>
      </c>
      <c r="AU65" s="28">
        <f>Tabela1[[#This Row],[PESO TOTAL]]*Tabela1[[#This Row],[SOLDA]]</f>
        <v>1064</v>
      </c>
      <c r="AV65" s="28">
        <f>Tabela1[[#This Row],[PESO TOTAL]]*Tabela1[[#This Row],[ACABAMENTO]]</f>
        <v>1064</v>
      </c>
      <c r="AW65" s="28">
        <f>Tabela1[[#This Row],[PESO TOTAL]]*Tabela1[[#This Row],[PRONTO ACABADO]]</f>
        <v>1064</v>
      </c>
      <c r="AX65" s="28">
        <f>Tabela1[[#This Row],[PESO TOTAL]]*Tabela1[[#This Row],[EXPEDIÇÃO ]]</f>
        <v>1064</v>
      </c>
      <c r="AY65" s="28" t="str">
        <f>Tabela1[[#This Row],[PEDIDO]]&amp;Tabela1[[#This Row],[PRODUTO]]</f>
        <v>P-198BASES ROLETES</v>
      </c>
      <c r="AZ65" s="44">
        <f>IF(AF65="",0,IF(ISTEXT(AF65),H65*VALUE(SUBSTITUTE(AF65,"%",""))/100,H65*AF65))-Tabela1[[#This Row],[PRONTO ACABADO2]]</f>
        <v>0</v>
      </c>
      <c r="BA65" s="44">
        <f>IF(AG65="",0,IF(ISTEXT(AG65),H65*VALUE(SUBSTITUTE(AG65,"%",""))/100,H65*AG65))-Tabela1[[#This Row],[PESO EXPEDIDO2]]</f>
        <v>0</v>
      </c>
      <c r="BB65" s="44">
        <f t="shared" si="12"/>
        <v>1064</v>
      </c>
      <c r="BC65" s="44">
        <f t="shared" si="13"/>
        <v>1064</v>
      </c>
      <c r="BD65" s="44"/>
    </row>
    <row r="66" spans="1:56" ht="15.75" hidden="1" customHeight="1" x14ac:dyDescent="0.25">
      <c r="A66" s="6" t="s">
        <v>3090</v>
      </c>
      <c r="B66" s="22"/>
      <c r="C66" s="7">
        <v>8</v>
      </c>
      <c r="D66" s="46" t="s">
        <v>3091</v>
      </c>
      <c r="E66" s="7">
        <v>3762</v>
      </c>
      <c r="F66" s="7">
        <v>9</v>
      </c>
      <c r="G66" s="24">
        <v>28.8</v>
      </c>
      <c r="H66" s="41">
        <f>Tabela1[[#This Row],[PESO UNI]]*Tabela1[[#This Row],[QTE]]</f>
        <v>230.4</v>
      </c>
      <c r="I66" s="7">
        <v>0</v>
      </c>
      <c r="J66" s="8" t="s">
        <v>3041</v>
      </c>
      <c r="K66" s="8" t="s">
        <v>33</v>
      </c>
      <c r="L66" s="9" t="s">
        <v>2991</v>
      </c>
      <c r="M66" s="10"/>
      <c r="N66" s="8" t="s">
        <v>46</v>
      </c>
      <c r="O66" s="12"/>
      <c r="P66" s="13"/>
      <c r="Q66" s="14">
        <f>Tabela1[[#This Row],[QTDE/ Fabricação]]-Tabela1[[#This Row],[QTE]]</f>
        <v>-8</v>
      </c>
      <c r="R66" s="19">
        <f t="shared" si="14"/>
        <v>230.4</v>
      </c>
      <c r="S66" s="19">
        <f t="shared" si="17"/>
        <v>230.4</v>
      </c>
      <c r="T66" s="20">
        <f t="shared" si="15"/>
        <v>0</v>
      </c>
      <c r="U66" s="17">
        <f>IFERROR(SUMIF('LISTA DE EMBARQUE'!B:B,MICRO!E:E,'LISTA DE EMBARQUE'!G:G),"")</f>
        <v>0</v>
      </c>
      <c r="V66" s="12" t="str">
        <f>IFERROR(VLOOKUP(Tabela1[[#This Row],[COD.MDE]],'LISTA DE EMBARQUE'!B:L,11,0),"")</f>
        <v/>
      </c>
      <c r="W66" s="13" t="str">
        <f>IFERROR(COUNTIF(#REF!,Tabela1[[#This Row],[Colunas5]]),"")</f>
        <v/>
      </c>
      <c r="X66" s="14">
        <f>Tabela1[[#This Row],[QIANTIDADE EXPEDIDA]]*Tabela1[[#This Row],[PESO UNI]]</f>
        <v>0</v>
      </c>
      <c r="Y66" s="14">
        <f t="shared" si="16"/>
        <v>-8</v>
      </c>
      <c r="Z66" s="21">
        <f>Tabela1[[#This Row],[PESO TOTAL]]-Tabela1[[#This Row],[Peso Expedido]]</f>
        <v>230.4</v>
      </c>
      <c r="AA66" s="18">
        <v>1</v>
      </c>
      <c r="AB66" s="40"/>
      <c r="AC66" s="40">
        <v>1</v>
      </c>
      <c r="AD66" s="40">
        <v>1</v>
      </c>
      <c r="AE66" s="40">
        <v>1</v>
      </c>
      <c r="AF66" s="40">
        <v>1</v>
      </c>
      <c r="AG66" s="40">
        <v>1</v>
      </c>
      <c r="AH66" s="40"/>
      <c r="AI66" s="40" t="str">
        <f t="shared" si="10"/>
        <v/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1"/>
        <v>T-073182-1/05-CV-0001</v>
      </c>
      <c r="AP66" t="str">
        <f>Tabela1[[#This Row],[TAG]]&amp;Tabela1[[#This Row],[PEDIDO]]&amp;Tabela1[[#This Row],[PRODUTO]]</f>
        <v>05-CV-0001P-198BASES ROLETES</v>
      </c>
      <c r="AQ66" s="23" t="str">
        <f>Tabela1[[#This Row],[PRODUTO]]&amp;Tabela1[[#This Row],[TAG]]</f>
        <v>BASES ROLETES05-CV-0001</v>
      </c>
      <c r="AR66" s="183">
        <f>Tabela1[[#This Row],[PESO TOTAL]]*Tabela1[[#This Row],[MATÉRIA PRIMA]]</f>
        <v>230.4</v>
      </c>
      <c r="AS66" s="28">
        <f>Tabela1[[#This Row],[PESO TOTAL]]*Tabela1[[#This Row],[PREPARAÇÃO ]]</f>
        <v>230.4</v>
      </c>
      <c r="AT66" s="28">
        <f>Tabela1[[#This Row],[PESO TOTAL]]*Tabela1[[#This Row],[CALDEIRARIA]]</f>
        <v>230.4</v>
      </c>
      <c r="AU66" s="28">
        <f>Tabela1[[#This Row],[PESO TOTAL]]*Tabela1[[#This Row],[SOLDA]]</f>
        <v>230.4</v>
      </c>
      <c r="AV66" s="28">
        <f>Tabela1[[#This Row],[PESO TOTAL]]*Tabela1[[#This Row],[ACABAMENTO]]</f>
        <v>230.4</v>
      </c>
      <c r="AW66" s="28">
        <f>Tabela1[[#This Row],[PESO TOTAL]]*Tabela1[[#This Row],[PRONTO ACABADO]]</f>
        <v>230.4</v>
      </c>
      <c r="AX66" s="28">
        <f>Tabela1[[#This Row],[PESO TOTAL]]*Tabela1[[#This Row],[EXPEDIÇÃO ]]</f>
        <v>0</v>
      </c>
      <c r="AY66" s="28" t="str">
        <f>Tabela1[[#This Row],[PEDIDO]]&amp;Tabela1[[#This Row],[PRODUTO]]</f>
        <v>P-198BASES ROLETES</v>
      </c>
      <c r="AZ66" s="44">
        <f>IF(AF66="",0,IF(ISTEXT(AF66),H66*VALUE(SUBSTITUTE(AF66,"%",""))/100,H66*AF66))-Tabela1[[#This Row],[PRONTO ACABADO2]]</f>
        <v>0</v>
      </c>
      <c r="BA66" s="44">
        <f>IF(AG66="",0,IF(ISTEXT(AG66),H66*VALUE(SUBSTITUTE(AG66,"%",""))/100,H66*AG66))-Tabela1[[#This Row],[PESO EXPEDIDO2]]</f>
        <v>230.4</v>
      </c>
      <c r="BB66" s="44">
        <f t="shared" si="12"/>
        <v>0</v>
      </c>
      <c r="BC66" s="44">
        <f t="shared" si="13"/>
        <v>230.4</v>
      </c>
      <c r="BD66" s="44"/>
    </row>
    <row r="67" spans="1:56" ht="15.75" hidden="1" customHeight="1" x14ac:dyDescent="0.25">
      <c r="A67" s="6" t="s">
        <v>3093</v>
      </c>
      <c r="B67" s="22"/>
      <c r="C67" s="7">
        <v>8</v>
      </c>
      <c r="D67" s="46" t="s">
        <v>3092</v>
      </c>
      <c r="E67" s="7">
        <v>3763</v>
      </c>
      <c r="F67" s="7">
        <v>9</v>
      </c>
      <c r="G67" s="24">
        <v>5.2</v>
      </c>
      <c r="H67" s="41">
        <f>Tabela1[[#This Row],[PESO UNI]]*Tabela1[[#This Row],[QTE]]</f>
        <v>41.6</v>
      </c>
      <c r="I67" s="7">
        <v>0</v>
      </c>
      <c r="J67" s="8" t="s">
        <v>3041</v>
      </c>
      <c r="K67" s="8" t="s">
        <v>33</v>
      </c>
      <c r="L67" s="9" t="s">
        <v>2991</v>
      </c>
      <c r="M67" s="10"/>
      <c r="N67" s="8" t="s">
        <v>46</v>
      </c>
      <c r="O67" s="12"/>
      <c r="P67" s="13"/>
      <c r="Q67" s="14">
        <f>Tabela1[[#This Row],[QTDE/ Fabricação]]-Tabela1[[#This Row],[QTE]]</f>
        <v>-8</v>
      </c>
      <c r="R67" s="19">
        <f t="shared" si="14"/>
        <v>41.6</v>
      </c>
      <c r="S67" s="19">
        <f t="shared" si="17"/>
        <v>41.6</v>
      </c>
      <c r="T67" s="20">
        <f t="shared" si="15"/>
        <v>0</v>
      </c>
      <c r="U67" s="17">
        <f>IFERROR(SUMIF('LISTA DE EMBARQUE'!B:B,MICRO!E:E,'LISTA DE EMBARQUE'!G:G),"")</f>
        <v>8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41.6</v>
      </c>
      <c r="Y67" s="14">
        <f t="shared" si="16"/>
        <v>0</v>
      </c>
      <c r="Z67" s="21">
        <f>Tabela1[[#This Row],[PESO TOTAL]]-Tabela1[[#This Row],[Peso Expedido]]</f>
        <v>0</v>
      </c>
      <c r="AA67" s="18">
        <v>1</v>
      </c>
      <c r="AB67" s="40"/>
      <c r="AC67" s="40">
        <v>1</v>
      </c>
      <c r="AD67" s="40">
        <v>1</v>
      </c>
      <c r="AE67" s="40">
        <v>1</v>
      </c>
      <c r="AF67" s="40">
        <v>1</v>
      </c>
      <c r="AG67" s="40">
        <v>1</v>
      </c>
      <c r="AH67" s="40">
        <v>1</v>
      </c>
      <c r="AI67" s="40" t="str">
        <f t="shared" si="10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1"/>
        <v>T-073183-1/05-CV-0001</v>
      </c>
      <c r="AP67" t="str">
        <f>Tabela1[[#This Row],[TAG]]&amp;Tabela1[[#This Row],[PEDIDO]]&amp;Tabela1[[#This Row],[PRODUTO]]</f>
        <v>05-CV-0001P-198BASES ROLETES</v>
      </c>
      <c r="AQ67" s="23" t="str">
        <f>Tabela1[[#This Row],[PRODUTO]]&amp;Tabela1[[#This Row],[TAG]]</f>
        <v>BASES ROLETES05-CV-0001</v>
      </c>
      <c r="AR67" s="183">
        <f>Tabela1[[#This Row],[PESO TOTAL]]*Tabela1[[#This Row],[MATÉRIA PRIMA]]</f>
        <v>41.6</v>
      </c>
      <c r="AS67" s="28">
        <f>Tabela1[[#This Row],[PESO TOTAL]]*Tabela1[[#This Row],[PREPARAÇÃO ]]</f>
        <v>41.6</v>
      </c>
      <c r="AT67" s="28">
        <f>Tabela1[[#This Row],[PESO TOTAL]]*Tabela1[[#This Row],[CALDEIRARIA]]</f>
        <v>41.6</v>
      </c>
      <c r="AU67" s="28">
        <f>Tabela1[[#This Row],[PESO TOTAL]]*Tabela1[[#This Row],[SOLDA]]</f>
        <v>41.6</v>
      </c>
      <c r="AV67" s="28">
        <f>Tabela1[[#This Row],[PESO TOTAL]]*Tabela1[[#This Row],[ACABAMENTO]]</f>
        <v>41.6</v>
      </c>
      <c r="AW67" s="28">
        <f>Tabela1[[#This Row],[PESO TOTAL]]*Tabela1[[#This Row],[PRONTO ACABADO]]</f>
        <v>41.6</v>
      </c>
      <c r="AX67" s="28">
        <f>Tabela1[[#This Row],[PESO TOTAL]]*Tabela1[[#This Row],[EXPEDIÇÃO ]]</f>
        <v>41.6</v>
      </c>
      <c r="AY67" s="28" t="str">
        <f>Tabela1[[#This Row],[PEDIDO]]&amp;Tabela1[[#This Row],[PRODUTO]]</f>
        <v>P-198BASES ROLETES</v>
      </c>
      <c r="AZ67" s="44">
        <f>IF(AF67="",0,IF(ISTEXT(AF67),H67*VALUE(SUBSTITUTE(AF67,"%",""))/100,H67*AF67))-Tabela1[[#This Row],[PRONTO ACABADO2]]</f>
        <v>0</v>
      </c>
      <c r="BA67" s="44">
        <f>IF(AG67="",0,IF(ISTEXT(AG67),H67*VALUE(SUBSTITUTE(AG67,"%",""))/100,H67*AG67))-Tabela1[[#This Row],[PESO EXPEDIDO2]]</f>
        <v>0</v>
      </c>
      <c r="BB67" s="44">
        <f t="shared" si="12"/>
        <v>41.6</v>
      </c>
      <c r="BC67" s="44">
        <f t="shared" si="13"/>
        <v>41.6</v>
      </c>
      <c r="BD67" s="44"/>
    </row>
    <row r="68" spans="1:56" ht="15.75" hidden="1" customHeight="1" x14ac:dyDescent="0.25">
      <c r="A68" s="6" t="s">
        <v>3094</v>
      </c>
      <c r="B68" s="22"/>
      <c r="C68" s="7">
        <v>2</v>
      </c>
      <c r="D68" s="46" t="s">
        <v>3095</v>
      </c>
      <c r="E68" s="7">
        <v>3764</v>
      </c>
      <c r="F68" s="7">
        <v>9</v>
      </c>
      <c r="G68" s="24">
        <v>49</v>
      </c>
      <c r="H68" s="41">
        <f>Tabela1[[#This Row],[PESO UNI]]*Tabela1[[#This Row],[QTE]]</f>
        <v>98</v>
      </c>
      <c r="I68" s="7">
        <v>0</v>
      </c>
      <c r="J68" s="8" t="s">
        <v>3041</v>
      </c>
      <c r="K68" s="8" t="s">
        <v>33</v>
      </c>
      <c r="L68" s="9" t="s">
        <v>2991</v>
      </c>
      <c r="M68" s="10"/>
      <c r="N68" s="8" t="s">
        <v>46</v>
      </c>
      <c r="O68" s="12"/>
      <c r="P68" s="13"/>
      <c r="Q68" s="14">
        <f>Tabela1[[#This Row],[QTDE/ Fabricação]]-Tabela1[[#This Row],[QTE]]</f>
        <v>-2</v>
      </c>
      <c r="R68" s="19">
        <f t="shared" si="14"/>
        <v>98</v>
      </c>
      <c r="S68" s="19">
        <f t="shared" si="17"/>
        <v>98</v>
      </c>
      <c r="T68" s="20">
        <f t="shared" si="15"/>
        <v>0</v>
      </c>
      <c r="U68" s="17">
        <f>IFERROR(SUMIF('LISTA DE EMBARQUE'!B:B,MICRO!E:E,'LISTA DE EMBARQUE'!G:G),"")</f>
        <v>0</v>
      </c>
      <c r="V68" s="12" t="str">
        <f>IFERROR(VLOOKUP(Tabela1[[#This Row],[COD.MDE]],'LISTA DE EMBARQUE'!B:L,11,0),"")</f>
        <v/>
      </c>
      <c r="W68" s="13" t="str">
        <f>IFERROR(COUNTIF(#REF!,Tabela1[[#This Row],[Colunas5]]),"")</f>
        <v/>
      </c>
      <c r="X68" s="14">
        <f>Tabela1[[#This Row],[QIANTIDADE EXPEDIDA]]*Tabela1[[#This Row],[PESO UNI]]</f>
        <v>0</v>
      </c>
      <c r="Y68" s="14">
        <f t="shared" si="16"/>
        <v>-2</v>
      </c>
      <c r="Z68" s="21">
        <f>Tabela1[[#This Row],[PESO TOTAL]]-Tabela1[[#This Row],[Peso Expedido]]</f>
        <v>98</v>
      </c>
      <c r="AA68" s="18">
        <v>1</v>
      </c>
      <c r="AB68" s="40"/>
      <c r="AC68" s="40">
        <v>1</v>
      </c>
      <c r="AD68" s="40">
        <v>1</v>
      </c>
      <c r="AE68" s="40">
        <v>1</v>
      </c>
      <c r="AF68" s="40">
        <v>1</v>
      </c>
      <c r="AG68" s="40">
        <v>1</v>
      </c>
      <c r="AH68" s="40"/>
      <c r="AI68" s="40" t="str">
        <f t="shared" si="10"/>
        <v/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3" t="str">
        <f>Tabela1[[#This Row],[PRODUTO]]&amp;Tabela1[[#This Row],[TAG]]</f>
        <v>BASES ROLETES05-CV-0001</v>
      </c>
      <c r="AR68" s="183">
        <f>Tabela1[[#This Row],[PESO TOTAL]]*Tabela1[[#This Row],[MATÉRIA PRIMA]]</f>
        <v>98</v>
      </c>
      <c r="AS68" s="28">
        <f>Tabela1[[#This Row],[PESO TOTAL]]*Tabela1[[#This Row],[PREPARAÇÃO ]]</f>
        <v>98</v>
      </c>
      <c r="AT68" s="28">
        <f>Tabela1[[#This Row],[PESO TOTAL]]*Tabela1[[#This Row],[CALDEIRARIA]]</f>
        <v>98</v>
      </c>
      <c r="AU68" s="28">
        <f>Tabela1[[#This Row],[PESO TOTAL]]*Tabela1[[#This Row],[SOLDA]]</f>
        <v>98</v>
      </c>
      <c r="AV68" s="28">
        <f>Tabela1[[#This Row],[PESO TOTAL]]*Tabela1[[#This Row],[ACABAMENTO]]</f>
        <v>98</v>
      </c>
      <c r="AW68" s="28">
        <f>Tabela1[[#This Row],[PESO TOTAL]]*Tabela1[[#This Row],[PRONTO ACABADO]]</f>
        <v>98</v>
      </c>
      <c r="AX68" s="28">
        <f>Tabela1[[#This Row],[PESO TOTAL]]*Tabela1[[#This Row],[EXPEDIÇÃO ]]</f>
        <v>0</v>
      </c>
      <c r="AY68" s="28" t="str">
        <f>Tabela1[[#This Row],[PEDIDO]]&amp;Tabela1[[#This Row],[PRODUTO]]</f>
        <v>P-198BASES ROLETES</v>
      </c>
      <c r="AZ68" s="44">
        <f>IF(AF68="",0,IF(ISTEXT(AF68),H68*VALUE(SUBSTITUTE(AF68,"%",""))/100,H68*AF68))-Tabela1[[#This Row],[PRONTO ACABADO2]]</f>
        <v>0</v>
      </c>
      <c r="BA68" s="44">
        <f>IF(AG68="",0,IF(ISTEXT(AG68),H68*VALUE(SUBSTITUTE(AG68,"%",""))/100,H68*AG68))-Tabela1[[#This Row],[PESO EXPEDIDO2]]</f>
        <v>98</v>
      </c>
      <c r="BB68" s="44">
        <f t="shared" si="12"/>
        <v>0</v>
      </c>
      <c r="BC68" s="44">
        <f t="shared" si="13"/>
        <v>98</v>
      </c>
      <c r="BD68" s="44"/>
    </row>
    <row r="69" spans="1:56" ht="15.75" hidden="1" customHeight="1" x14ac:dyDescent="0.25">
      <c r="A69" s="6" t="s">
        <v>3096</v>
      </c>
      <c r="B69" s="22"/>
      <c r="C69" s="7">
        <v>2</v>
      </c>
      <c r="D69" s="46" t="s">
        <v>3097</v>
      </c>
      <c r="E69" s="7">
        <v>3765</v>
      </c>
      <c r="F69" s="7">
        <v>9</v>
      </c>
      <c r="G69" s="24">
        <v>28</v>
      </c>
      <c r="H69" s="41">
        <f>Tabela1[[#This Row],[PESO UNI]]*Tabela1[[#This Row],[QTE]]</f>
        <v>56</v>
      </c>
      <c r="I69" s="7">
        <v>0</v>
      </c>
      <c r="J69" s="8" t="s">
        <v>3041</v>
      </c>
      <c r="K69" s="8" t="s">
        <v>33</v>
      </c>
      <c r="L69" s="9" t="s">
        <v>2991</v>
      </c>
      <c r="M69" s="10"/>
      <c r="N69" s="8" t="s">
        <v>46</v>
      </c>
      <c r="O69" s="12"/>
      <c r="P69" s="13"/>
      <c r="Q69" s="14">
        <f>Tabela1[[#This Row],[QTDE/ Fabricação]]-Tabela1[[#This Row],[QTE]]</f>
        <v>-2</v>
      </c>
      <c r="R69" s="19">
        <f t="shared" si="14"/>
        <v>56</v>
      </c>
      <c r="S69" s="19">
        <f t="shared" si="17"/>
        <v>56</v>
      </c>
      <c r="T69" s="20">
        <f t="shared" si="15"/>
        <v>0</v>
      </c>
      <c r="U69" s="17">
        <f>IFERROR(SUMIF('LISTA DE EMBARQUE'!B:B,MICRO!E:E,'LISTA DE EMBARQUE'!G:G),"")</f>
        <v>0</v>
      </c>
      <c r="V69" s="12" t="str">
        <f>IFERROR(VLOOKUP(Tabela1[[#This Row],[COD.MDE]],'LISTA DE EMBARQUE'!B:L,11,0),"")</f>
        <v/>
      </c>
      <c r="W69" s="13" t="str">
        <f>IFERROR(COUNTIF(#REF!,Tabela1[[#This Row],[Colunas5]]),"")</f>
        <v/>
      </c>
      <c r="X69" s="14">
        <f>Tabela1[[#This Row],[QIANTIDADE EXPEDIDA]]*Tabela1[[#This Row],[PESO UNI]]</f>
        <v>0</v>
      </c>
      <c r="Y69" s="14">
        <f t="shared" si="16"/>
        <v>-2</v>
      </c>
      <c r="Z69" s="21">
        <f>Tabela1[[#This Row],[PESO TOTAL]]-Tabela1[[#This Row],[Peso Expedido]]</f>
        <v>56</v>
      </c>
      <c r="AA69" s="18">
        <v>1</v>
      </c>
      <c r="AB69" s="40"/>
      <c r="AC69" s="40">
        <v>1</v>
      </c>
      <c r="AD69" s="40">
        <v>1</v>
      </c>
      <c r="AE69" s="40">
        <v>1</v>
      </c>
      <c r="AF69" s="40">
        <v>1</v>
      </c>
      <c r="AG69" s="40">
        <v>1</v>
      </c>
      <c r="AH69" s="40"/>
      <c r="AI69" s="40" t="str">
        <f t="shared" si="10"/>
        <v/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8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3" t="str">
        <f>Tabela1[[#This Row],[PRODUTO]]&amp;Tabela1[[#This Row],[TAG]]</f>
        <v>BASES ROLETES05-CV-0001</v>
      </c>
      <c r="AR69" s="183">
        <f>Tabela1[[#This Row],[PESO TOTAL]]*Tabela1[[#This Row],[MATÉRIA PRIMA]]</f>
        <v>56</v>
      </c>
      <c r="AS69" s="28">
        <f>Tabela1[[#This Row],[PESO TOTAL]]*Tabela1[[#This Row],[PREPARAÇÃO ]]</f>
        <v>56</v>
      </c>
      <c r="AT69" s="28">
        <f>Tabela1[[#This Row],[PESO TOTAL]]*Tabela1[[#This Row],[CALDEIRARIA]]</f>
        <v>56</v>
      </c>
      <c r="AU69" s="28">
        <f>Tabela1[[#This Row],[PESO TOTAL]]*Tabela1[[#This Row],[SOLDA]]</f>
        <v>56</v>
      </c>
      <c r="AV69" s="28">
        <f>Tabela1[[#This Row],[PESO TOTAL]]*Tabela1[[#This Row],[ACABAMENTO]]</f>
        <v>56</v>
      </c>
      <c r="AW69" s="28">
        <f>Tabela1[[#This Row],[PESO TOTAL]]*Tabela1[[#This Row],[PRONTO ACABADO]]</f>
        <v>56</v>
      </c>
      <c r="AX69" s="28">
        <f>Tabela1[[#This Row],[PESO TOTAL]]*Tabela1[[#This Row],[EXPEDIÇÃO ]]</f>
        <v>0</v>
      </c>
      <c r="AY69" s="28" t="str">
        <f>Tabela1[[#This Row],[PEDIDO]]&amp;Tabela1[[#This Row],[PRODUTO]]</f>
        <v>P-198BASES ROLETES</v>
      </c>
      <c r="AZ69" s="44">
        <f>IF(AF69="",0,IF(ISTEXT(AF69),H69*VALUE(SUBSTITUTE(AF69,"%",""))/100,H69*AF69))-Tabela1[[#This Row],[PRONTO ACABADO2]]</f>
        <v>0</v>
      </c>
      <c r="BA69" s="44">
        <f>IF(AG69="",0,IF(ISTEXT(AG69),H69*VALUE(SUBSTITUTE(AG69,"%",""))/100,H69*AG69))-Tabela1[[#This Row],[PESO EXPEDIDO2]]</f>
        <v>56</v>
      </c>
      <c r="BB69" s="44">
        <f t="shared" si="12"/>
        <v>0</v>
      </c>
      <c r="BC69" s="44">
        <f t="shared" si="13"/>
        <v>56</v>
      </c>
      <c r="BD69" s="44"/>
    </row>
    <row r="70" spans="1:56" ht="15.75" hidden="1" customHeight="1" x14ac:dyDescent="0.25">
      <c r="A70" s="6" t="s">
        <v>3070</v>
      </c>
      <c r="B70" s="22"/>
      <c r="C70" s="7">
        <v>4</v>
      </c>
      <c r="D70" s="46" t="s">
        <v>3098</v>
      </c>
      <c r="E70" s="7">
        <v>3766</v>
      </c>
      <c r="F70" s="7">
        <v>9</v>
      </c>
      <c r="G70" s="24">
        <v>2.7</v>
      </c>
      <c r="H70" s="41">
        <f>Tabela1[[#This Row],[PESO UNI]]*Tabela1[[#This Row],[QTE]]</f>
        <v>10.8</v>
      </c>
      <c r="I70" s="7">
        <v>0</v>
      </c>
      <c r="J70" s="8" t="s">
        <v>3041</v>
      </c>
      <c r="K70" s="8" t="s">
        <v>33</v>
      </c>
      <c r="L70" s="9" t="s">
        <v>2991</v>
      </c>
      <c r="M70" s="10"/>
      <c r="N70" s="8" t="s">
        <v>46</v>
      </c>
      <c r="O70" s="12"/>
      <c r="P70" s="13"/>
      <c r="Q70" s="14">
        <f>Tabela1[[#This Row],[QTDE/ Fabricação]]-Tabela1[[#This Row],[QTE]]</f>
        <v>-4</v>
      </c>
      <c r="R70" s="19">
        <f t="shared" si="14"/>
        <v>10.8</v>
      </c>
      <c r="S70" s="19">
        <f t="shared" si="17"/>
        <v>10.8</v>
      </c>
      <c r="T70" s="20">
        <f t="shared" si="15"/>
        <v>0</v>
      </c>
      <c r="U70" s="17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6"/>
        <v>0</v>
      </c>
      <c r="Z70" s="21">
        <f>Tabela1[[#This Row],[PESO TOTAL]]-Tabela1[[#This Row],[Peso Expedido]]</f>
        <v>0</v>
      </c>
      <c r="AA70" s="18">
        <v>1</v>
      </c>
      <c r="AB70" s="40"/>
      <c r="AC70" s="40">
        <v>1</v>
      </c>
      <c r="AD70" s="40">
        <v>1</v>
      </c>
      <c r="AE70" s="40">
        <v>1</v>
      </c>
      <c r="AF70" s="40">
        <v>1</v>
      </c>
      <c r="AG70" s="40">
        <v>1</v>
      </c>
      <c r="AH70" s="40">
        <v>1</v>
      </c>
      <c r="AI70" s="40" t="str">
        <f t="shared" si="10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8"/>
        <v>T-054923-1/05-CV-0001</v>
      </c>
      <c r="AP70" t="str">
        <f>Tabela1[[#This Row],[TAG]]&amp;Tabela1[[#This Row],[PEDIDO]]&amp;Tabela1[[#This Row],[PRODUTO]]</f>
        <v>05-CV-0001P-198BASES ROLETES</v>
      </c>
      <c r="AQ70" s="23" t="str">
        <f>Tabela1[[#This Row],[PRODUTO]]&amp;Tabela1[[#This Row],[TAG]]</f>
        <v>BASES ROLETES05-CV-0001</v>
      </c>
      <c r="AR70" s="183">
        <f>Tabela1[[#This Row],[PESO TOTAL]]*Tabela1[[#This Row],[MATÉRIA PRIMA]]</f>
        <v>10.8</v>
      </c>
      <c r="AS70" s="28">
        <f>Tabela1[[#This Row],[PESO TOTAL]]*Tabela1[[#This Row],[PREPARAÇÃO ]]</f>
        <v>10.8</v>
      </c>
      <c r="AT70" s="28">
        <f>Tabela1[[#This Row],[PESO TOTAL]]*Tabela1[[#This Row],[CALDEIRARIA]]</f>
        <v>10.8</v>
      </c>
      <c r="AU70" s="28">
        <f>Tabela1[[#This Row],[PESO TOTAL]]*Tabela1[[#This Row],[SOLDA]]</f>
        <v>10.8</v>
      </c>
      <c r="AV70" s="28">
        <f>Tabela1[[#This Row],[PESO TOTAL]]*Tabela1[[#This Row],[ACABAMENTO]]</f>
        <v>10.8</v>
      </c>
      <c r="AW70" s="28">
        <f>Tabela1[[#This Row],[PESO TOTAL]]*Tabela1[[#This Row],[PRONTO ACABADO]]</f>
        <v>10.8</v>
      </c>
      <c r="AX70" s="28">
        <f>Tabela1[[#This Row],[PESO TOTAL]]*Tabela1[[#This Row],[EXPEDIÇÃO ]]</f>
        <v>10.8</v>
      </c>
      <c r="AY70" s="28" t="str">
        <f>Tabela1[[#This Row],[PEDIDO]]&amp;Tabela1[[#This Row],[PRODUTO]]</f>
        <v>P-198BASES ROLETES</v>
      </c>
      <c r="AZ70" s="44">
        <f>IF(AF70="",0,IF(ISTEXT(AF70),H70*VALUE(SUBSTITUTE(AF70,"%",""))/100,H70*AF70))-Tabela1[[#This Row],[PRONTO ACABADO2]]</f>
        <v>0</v>
      </c>
      <c r="BA70" s="44">
        <f>IF(AG70="",0,IF(ISTEXT(AG70),H70*VALUE(SUBSTITUTE(AG70,"%",""))/100,H70*AG70))-Tabela1[[#This Row],[PESO EXPEDIDO2]]</f>
        <v>0</v>
      </c>
      <c r="BB70" s="44">
        <f t="shared" si="12"/>
        <v>10.8</v>
      </c>
      <c r="BC70" s="44">
        <f t="shared" si="13"/>
        <v>10.8</v>
      </c>
      <c r="BD70" s="44"/>
    </row>
    <row r="71" spans="1:56" ht="15.75" hidden="1" customHeight="1" x14ac:dyDescent="0.25">
      <c r="A71" s="6" t="s">
        <v>3070</v>
      </c>
      <c r="B71" s="22"/>
      <c r="C71" s="7">
        <v>4</v>
      </c>
      <c r="D71" s="46" t="s">
        <v>3099</v>
      </c>
      <c r="E71" s="7">
        <v>3767</v>
      </c>
      <c r="F71" s="7">
        <v>19</v>
      </c>
      <c r="G71" s="24">
        <v>2.7</v>
      </c>
      <c r="H71" s="41">
        <f>Tabela1[[#This Row],[PESO UNI]]*Tabela1[[#This Row],[QTE]]</f>
        <v>10.8</v>
      </c>
      <c r="I71" s="7">
        <v>1</v>
      </c>
      <c r="J71" s="8" t="s">
        <v>3100</v>
      </c>
      <c r="K71" s="8" t="s">
        <v>33</v>
      </c>
      <c r="L71" s="9" t="s">
        <v>2991</v>
      </c>
      <c r="M71" s="10"/>
      <c r="N71" s="8" t="s">
        <v>46</v>
      </c>
      <c r="O71" s="12"/>
      <c r="P71" s="13"/>
      <c r="Q71" s="14">
        <f>Tabela1[[#This Row],[QTDE/ Fabricação]]-Tabela1[[#This Row],[QTE]]</f>
        <v>-4</v>
      </c>
      <c r="R71" s="19">
        <f t="shared" si="14"/>
        <v>10.8</v>
      </c>
      <c r="S71" s="19">
        <f t="shared" si="17"/>
        <v>10.8</v>
      </c>
      <c r="T71" s="20">
        <f t="shared" si="15"/>
        <v>0</v>
      </c>
      <c r="U71" s="17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6"/>
        <v>0</v>
      </c>
      <c r="Z71" s="21">
        <f>Tabela1[[#This Row],[PESO TOTAL]]-Tabela1[[#This Row],[Peso Expedido]]</f>
        <v>0</v>
      </c>
      <c r="AA71" s="18">
        <v>1</v>
      </c>
      <c r="AB71" s="40"/>
      <c r="AC71" s="40">
        <v>1</v>
      </c>
      <c r="AD71" s="40">
        <v>1</v>
      </c>
      <c r="AE71" s="40">
        <v>1</v>
      </c>
      <c r="AF71" s="40">
        <v>1</v>
      </c>
      <c r="AG71" s="40">
        <v>1</v>
      </c>
      <c r="AH71" s="40">
        <v>1</v>
      </c>
      <c r="AI71" s="40" t="str">
        <f t="shared" si="10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8"/>
        <v>T-054923-1/14-AC-0001</v>
      </c>
      <c r="AP71" t="str">
        <f>Tabela1[[#This Row],[TAG]]&amp;Tabela1[[#This Row],[PEDIDO]]&amp;Tabela1[[#This Row],[PRODUTO]]</f>
        <v>14-AC-0001P-198BASES ROLETES</v>
      </c>
      <c r="AQ71" s="23" t="str">
        <f>Tabela1[[#This Row],[PRODUTO]]&amp;Tabela1[[#This Row],[TAG]]</f>
        <v>BASES ROLETES14-AC-0001</v>
      </c>
      <c r="AR71" s="183">
        <f>Tabela1[[#This Row],[PESO TOTAL]]*Tabela1[[#This Row],[MATÉRIA PRIMA]]</f>
        <v>10.8</v>
      </c>
      <c r="AS71" s="28">
        <f>Tabela1[[#This Row],[PESO TOTAL]]*Tabela1[[#This Row],[PREPARAÇÃO ]]</f>
        <v>10.8</v>
      </c>
      <c r="AT71" s="28">
        <f>Tabela1[[#This Row],[PESO TOTAL]]*Tabela1[[#This Row],[CALDEIRARIA]]</f>
        <v>10.8</v>
      </c>
      <c r="AU71" s="28">
        <f>Tabela1[[#This Row],[PESO TOTAL]]*Tabela1[[#This Row],[SOLDA]]</f>
        <v>10.8</v>
      </c>
      <c r="AV71" s="28">
        <f>Tabela1[[#This Row],[PESO TOTAL]]*Tabela1[[#This Row],[ACABAMENTO]]</f>
        <v>10.8</v>
      </c>
      <c r="AW71" s="28">
        <f>Tabela1[[#This Row],[PESO TOTAL]]*Tabela1[[#This Row],[PRONTO ACABADO]]</f>
        <v>10.8</v>
      </c>
      <c r="AX71" s="28">
        <f>Tabela1[[#This Row],[PESO TOTAL]]*Tabela1[[#This Row],[EXPEDIÇÃO ]]</f>
        <v>10.8</v>
      </c>
      <c r="AY71" s="28" t="str">
        <f>Tabela1[[#This Row],[PEDIDO]]&amp;Tabela1[[#This Row],[PRODUTO]]</f>
        <v>P-198BASES ROLETES</v>
      </c>
      <c r="AZ71" s="44">
        <f>IF(AF71="",0,IF(ISTEXT(AF71),H71*VALUE(SUBSTITUTE(AF71,"%",""))/100,H71*AF71))-Tabela1[[#This Row],[PRONTO ACABADO2]]</f>
        <v>0</v>
      </c>
      <c r="BA71" s="44">
        <f>IF(AG71="",0,IF(ISTEXT(AG71),H71*VALUE(SUBSTITUTE(AG71,"%",""))/100,H71*AG71))-Tabela1[[#This Row],[PESO EXPEDIDO2]]</f>
        <v>0</v>
      </c>
      <c r="BB71" s="44">
        <f t="shared" si="12"/>
        <v>10.8</v>
      </c>
      <c r="BC71" s="44">
        <f t="shared" si="13"/>
        <v>10.8</v>
      </c>
      <c r="BD71" s="44"/>
    </row>
    <row r="72" spans="1:56" ht="15.75" hidden="1" customHeight="1" x14ac:dyDescent="0.25">
      <c r="A72" s="6" t="s">
        <v>3101</v>
      </c>
      <c r="B72" s="22"/>
      <c r="C72" s="7">
        <v>36</v>
      </c>
      <c r="D72" s="46" t="s">
        <v>3102</v>
      </c>
      <c r="E72" s="7">
        <v>3768</v>
      </c>
      <c r="F72" s="7">
        <v>19</v>
      </c>
      <c r="G72" s="24">
        <v>86.2</v>
      </c>
      <c r="H72" s="41">
        <f>Tabela1[[#This Row],[PESO UNI]]*Tabela1[[#This Row],[QTE]]</f>
        <v>3103.2000000000003</v>
      </c>
      <c r="I72" s="7">
        <v>0</v>
      </c>
      <c r="J72" s="8" t="s">
        <v>3100</v>
      </c>
      <c r="K72" s="8" t="s">
        <v>33</v>
      </c>
      <c r="L72" s="9" t="s">
        <v>2991</v>
      </c>
      <c r="M72" s="10"/>
      <c r="N72" s="8" t="s">
        <v>46</v>
      </c>
      <c r="O72" s="12"/>
      <c r="P72" s="13"/>
      <c r="Q72" s="14">
        <f>Tabela1[[#This Row],[QTDE/ Fabricação]]-Tabela1[[#This Row],[QTE]]</f>
        <v>-36</v>
      </c>
      <c r="R72" s="19">
        <f t="shared" si="14"/>
        <v>3103.2000000000003</v>
      </c>
      <c r="S72" s="19">
        <f t="shared" si="17"/>
        <v>3103.2000000000003</v>
      </c>
      <c r="T72" s="20">
        <f t="shared" si="15"/>
        <v>0</v>
      </c>
      <c r="U72" s="17">
        <f>IFERROR(SUMIF('LISTA DE EMBARQUE'!B:B,MICRO!E:E,'LISTA DE EMBARQUE'!G:G),"")</f>
        <v>23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1982.6000000000001</v>
      </c>
      <c r="Y72" s="14">
        <f t="shared" si="16"/>
        <v>-13</v>
      </c>
      <c r="Z72" s="21">
        <f>Tabela1[[#This Row],[PESO TOTAL]]-Tabela1[[#This Row],[Peso Expedido]]</f>
        <v>1120.6000000000001</v>
      </c>
      <c r="AA72" s="18">
        <v>1</v>
      </c>
      <c r="AB72" s="40"/>
      <c r="AC72" s="40">
        <v>1</v>
      </c>
      <c r="AD72" s="40">
        <v>1</v>
      </c>
      <c r="AE72" s="40">
        <v>1</v>
      </c>
      <c r="AF72" s="40">
        <v>1</v>
      </c>
      <c r="AG72" s="40">
        <v>1</v>
      </c>
      <c r="AH72" s="66">
        <f>Tabela1[[#This Row],[Peso Expedido]]/Tabela1[[#This Row],[PESO TOTAL]]</f>
        <v>0.63888888888888884</v>
      </c>
      <c r="AI72" s="40" t="str">
        <f t="shared" si="10"/>
        <v/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8"/>
        <v>T-073193-1/14-AC-0001</v>
      </c>
      <c r="AP72" t="str">
        <f>Tabela1[[#This Row],[TAG]]&amp;Tabela1[[#This Row],[PEDIDO]]&amp;Tabela1[[#This Row],[PRODUTO]]</f>
        <v>14-AC-0001P-198BASES ROLETES</v>
      </c>
      <c r="AQ72" s="23" t="str">
        <f>Tabela1[[#This Row],[PRODUTO]]&amp;Tabela1[[#This Row],[TAG]]</f>
        <v>BASES ROLETES14-AC-0001</v>
      </c>
      <c r="AR72" s="183">
        <f>Tabela1[[#This Row],[PESO TOTAL]]*Tabela1[[#This Row],[MATÉRIA PRIMA]]</f>
        <v>3103.2000000000003</v>
      </c>
      <c r="AS72" s="28">
        <f>Tabela1[[#This Row],[PESO TOTAL]]*Tabela1[[#This Row],[PREPARAÇÃO ]]</f>
        <v>3103.2000000000003</v>
      </c>
      <c r="AT72" s="28">
        <f>Tabela1[[#This Row],[PESO TOTAL]]*Tabela1[[#This Row],[CALDEIRARIA]]</f>
        <v>3103.2000000000003</v>
      </c>
      <c r="AU72" s="28">
        <f>Tabela1[[#This Row],[PESO TOTAL]]*Tabela1[[#This Row],[SOLDA]]</f>
        <v>3103.2000000000003</v>
      </c>
      <c r="AV72" s="28">
        <f>Tabela1[[#This Row],[PESO TOTAL]]*Tabela1[[#This Row],[ACABAMENTO]]</f>
        <v>3103.2000000000003</v>
      </c>
      <c r="AW72" s="28">
        <f>Tabela1[[#This Row],[PESO TOTAL]]*Tabela1[[#This Row],[PRONTO ACABADO]]</f>
        <v>3103.2000000000003</v>
      </c>
      <c r="AX72" s="28">
        <f>Tabela1[[#This Row],[PESO TOTAL]]*Tabela1[[#This Row],[EXPEDIÇÃO ]]</f>
        <v>1982.6</v>
      </c>
      <c r="AY72" s="28" t="str">
        <f>Tabela1[[#This Row],[PEDIDO]]&amp;Tabela1[[#This Row],[PRODUTO]]</f>
        <v>P-198BASES ROLETES</v>
      </c>
      <c r="AZ72" s="44">
        <f>IF(AF72="",0,IF(ISTEXT(AF72),H72*VALUE(SUBSTITUTE(AF72,"%",""))/100,H72*AF72))-Tabela1[[#This Row],[PRONTO ACABADO2]]</f>
        <v>0</v>
      </c>
      <c r="BA72" s="44">
        <f>IF(AG72="",0,IF(ISTEXT(AG72),H72*VALUE(SUBSTITUTE(AG72,"%",""))/100,H72*AG72))-Tabela1[[#This Row],[PESO EXPEDIDO2]]</f>
        <v>1120.6000000000004</v>
      </c>
      <c r="BB72" s="44">
        <f t="shared" si="12"/>
        <v>1982.6</v>
      </c>
      <c r="BC72" s="44">
        <f t="shared" si="13"/>
        <v>3103.2000000000003</v>
      </c>
      <c r="BD72" s="44"/>
    </row>
    <row r="73" spans="1:56" ht="15.75" hidden="1" customHeight="1" x14ac:dyDescent="0.25">
      <c r="A73" s="6" t="s">
        <v>3104</v>
      </c>
      <c r="B73" s="22"/>
      <c r="C73" s="7">
        <v>4</v>
      </c>
      <c r="D73" s="46" t="s">
        <v>3103</v>
      </c>
      <c r="E73" s="7">
        <v>3769</v>
      </c>
      <c r="F73" s="7">
        <v>19</v>
      </c>
      <c r="G73" s="24">
        <v>60</v>
      </c>
      <c r="H73" s="41">
        <f>Tabela1[[#This Row],[PESO UNI]]*Tabela1[[#This Row],[QTE]]</f>
        <v>240</v>
      </c>
      <c r="I73" s="7">
        <v>0</v>
      </c>
      <c r="J73" s="8" t="s">
        <v>3100</v>
      </c>
      <c r="K73" s="8" t="s">
        <v>33</v>
      </c>
      <c r="L73" s="9" t="s">
        <v>2991</v>
      </c>
      <c r="M73" s="10"/>
      <c r="N73" s="8" t="s">
        <v>46</v>
      </c>
      <c r="O73" s="12"/>
      <c r="P73" s="13"/>
      <c r="Q73" s="14">
        <f>Tabela1[[#This Row],[QTDE/ Fabricação]]-Tabela1[[#This Row],[QTE]]</f>
        <v>-4</v>
      </c>
      <c r="R73" s="19">
        <f t="shared" si="14"/>
        <v>240</v>
      </c>
      <c r="S73" s="19">
        <f t="shared" si="17"/>
        <v>240</v>
      </c>
      <c r="T73" s="20">
        <f t="shared" si="15"/>
        <v>0</v>
      </c>
      <c r="U73" s="17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6"/>
        <v>0</v>
      </c>
      <c r="Z73" s="21">
        <f>Tabela1[[#This Row],[PESO TOTAL]]-Tabela1[[#This Row],[Peso Expedido]]</f>
        <v>0</v>
      </c>
      <c r="AA73" s="18">
        <v>1</v>
      </c>
      <c r="AB73" s="40"/>
      <c r="AC73" s="40">
        <v>1</v>
      </c>
      <c r="AD73" s="40">
        <v>1</v>
      </c>
      <c r="AE73" s="40">
        <v>1</v>
      </c>
      <c r="AF73" s="40">
        <v>1</v>
      </c>
      <c r="AG73" s="40">
        <v>1</v>
      </c>
      <c r="AH73" s="40">
        <v>1</v>
      </c>
      <c r="AI73" s="40" t="str">
        <f t="shared" si="10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8"/>
        <v>T-073194-1/14-AC-0001</v>
      </c>
      <c r="AP73" t="str">
        <f>Tabela1[[#This Row],[TAG]]&amp;Tabela1[[#This Row],[PEDIDO]]&amp;Tabela1[[#This Row],[PRODUTO]]</f>
        <v>14-AC-0001P-198BASES ROLETES</v>
      </c>
      <c r="AQ73" s="23" t="str">
        <f>Tabela1[[#This Row],[PRODUTO]]&amp;Tabela1[[#This Row],[TAG]]</f>
        <v>BASES ROLETES14-AC-0001</v>
      </c>
      <c r="AR73" s="183">
        <f>Tabela1[[#This Row],[PESO TOTAL]]*Tabela1[[#This Row],[MATÉRIA PRIMA]]</f>
        <v>240</v>
      </c>
      <c r="AS73" s="28">
        <f>Tabela1[[#This Row],[PESO TOTAL]]*Tabela1[[#This Row],[PREPARAÇÃO ]]</f>
        <v>240</v>
      </c>
      <c r="AT73" s="28">
        <f>Tabela1[[#This Row],[PESO TOTAL]]*Tabela1[[#This Row],[CALDEIRARIA]]</f>
        <v>240</v>
      </c>
      <c r="AU73" s="28">
        <f>Tabela1[[#This Row],[PESO TOTAL]]*Tabela1[[#This Row],[SOLDA]]</f>
        <v>240</v>
      </c>
      <c r="AV73" s="28">
        <f>Tabela1[[#This Row],[PESO TOTAL]]*Tabela1[[#This Row],[ACABAMENTO]]</f>
        <v>240</v>
      </c>
      <c r="AW73" s="28">
        <f>Tabela1[[#This Row],[PESO TOTAL]]*Tabela1[[#This Row],[PRONTO ACABADO]]</f>
        <v>240</v>
      </c>
      <c r="AX73" s="28">
        <f>Tabela1[[#This Row],[PESO TOTAL]]*Tabela1[[#This Row],[EXPEDIÇÃO ]]</f>
        <v>240</v>
      </c>
      <c r="AY73" s="28" t="str">
        <f>Tabela1[[#This Row],[PEDIDO]]&amp;Tabela1[[#This Row],[PRODUTO]]</f>
        <v>P-198BASES ROLETES</v>
      </c>
      <c r="AZ73" s="44">
        <f>IF(AF73="",0,IF(ISTEXT(AF73),H73*VALUE(SUBSTITUTE(AF73,"%",""))/100,H73*AF73))-Tabela1[[#This Row],[PRONTO ACABADO2]]</f>
        <v>0</v>
      </c>
      <c r="BA73" s="44">
        <f>IF(AG73="",0,IF(ISTEXT(AG73),H73*VALUE(SUBSTITUTE(AG73,"%",""))/100,H73*AG73))-Tabela1[[#This Row],[PESO EXPEDIDO2]]</f>
        <v>0</v>
      </c>
      <c r="BB73" s="44">
        <f t="shared" si="12"/>
        <v>240</v>
      </c>
      <c r="BC73" s="44">
        <f t="shared" si="13"/>
        <v>240</v>
      </c>
      <c r="BD73" s="44"/>
    </row>
    <row r="74" spans="1:56" ht="15.75" hidden="1" customHeight="1" x14ac:dyDescent="0.25">
      <c r="A74" s="6" t="s">
        <v>3105</v>
      </c>
      <c r="B74" s="22"/>
      <c r="C74" s="7">
        <v>2</v>
      </c>
      <c r="D74" s="46" t="s">
        <v>3106</v>
      </c>
      <c r="E74" s="7">
        <v>3770</v>
      </c>
      <c r="F74" s="7">
        <v>19</v>
      </c>
      <c r="G74" s="24">
        <v>28</v>
      </c>
      <c r="H74" s="41">
        <f>Tabela1[[#This Row],[PESO UNI]]*Tabela1[[#This Row],[QTE]]</f>
        <v>56</v>
      </c>
      <c r="I74" s="7">
        <v>0</v>
      </c>
      <c r="J74" s="8" t="s">
        <v>3100</v>
      </c>
      <c r="K74" s="8" t="s">
        <v>33</v>
      </c>
      <c r="L74" s="9" t="s">
        <v>2991</v>
      </c>
      <c r="M74" s="10"/>
      <c r="N74" s="8" t="s">
        <v>46</v>
      </c>
      <c r="O74" s="12"/>
      <c r="P74" s="13"/>
      <c r="Q74" s="14">
        <f>Tabela1[[#This Row],[QTDE/ Fabricação]]-Tabela1[[#This Row],[QTE]]</f>
        <v>-2</v>
      </c>
      <c r="R74" s="19">
        <f t="shared" si="14"/>
        <v>56</v>
      </c>
      <c r="S74" s="19">
        <f t="shared" si="17"/>
        <v>56</v>
      </c>
      <c r="T74" s="20">
        <f t="shared" si="15"/>
        <v>0</v>
      </c>
      <c r="U74" s="17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6"/>
        <v>0</v>
      </c>
      <c r="Z74" s="21">
        <f>Tabela1[[#This Row],[PESO TOTAL]]-Tabela1[[#This Row],[Peso Expedido]]</f>
        <v>0</v>
      </c>
      <c r="AA74" s="18">
        <v>1</v>
      </c>
      <c r="AB74" s="40"/>
      <c r="AC74" s="40">
        <v>1</v>
      </c>
      <c r="AD74" s="40">
        <v>1</v>
      </c>
      <c r="AE74" s="40">
        <v>1</v>
      </c>
      <c r="AF74" s="40">
        <v>1</v>
      </c>
      <c r="AG74" s="40">
        <v>1</v>
      </c>
      <c r="AH74" s="40">
        <v>1</v>
      </c>
      <c r="AI74" s="40" t="str">
        <f t="shared" si="10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8"/>
        <v>T-073195-1/14-AC-0001</v>
      </c>
      <c r="AP74" t="str">
        <f>Tabela1[[#This Row],[TAG]]&amp;Tabela1[[#This Row],[PEDIDO]]&amp;Tabela1[[#This Row],[PRODUTO]]</f>
        <v>14-AC-0001P-198BASES ROLETES</v>
      </c>
      <c r="AQ74" s="23" t="str">
        <f>Tabela1[[#This Row],[PRODUTO]]&amp;Tabela1[[#This Row],[TAG]]</f>
        <v>BASES ROLETES14-AC-0001</v>
      </c>
      <c r="AR74" s="183">
        <f>Tabela1[[#This Row],[PESO TOTAL]]*Tabela1[[#This Row],[MATÉRIA PRIMA]]</f>
        <v>56</v>
      </c>
      <c r="AS74" s="28">
        <f>Tabela1[[#This Row],[PESO TOTAL]]*Tabela1[[#This Row],[PREPARAÇÃO ]]</f>
        <v>56</v>
      </c>
      <c r="AT74" s="28">
        <f>Tabela1[[#This Row],[PESO TOTAL]]*Tabela1[[#This Row],[CALDEIRARIA]]</f>
        <v>56</v>
      </c>
      <c r="AU74" s="28">
        <f>Tabela1[[#This Row],[PESO TOTAL]]*Tabela1[[#This Row],[SOLDA]]</f>
        <v>56</v>
      </c>
      <c r="AV74" s="28">
        <f>Tabela1[[#This Row],[PESO TOTAL]]*Tabela1[[#This Row],[ACABAMENTO]]</f>
        <v>56</v>
      </c>
      <c r="AW74" s="28">
        <f>Tabela1[[#This Row],[PESO TOTAL]]*Tabela1[[#This Row],[PRONTO ACABADO]]</f>
        <v>56</v>
      </c>
      <c r="AX74" s="28">
        <f>Tabela1[[#This Row],[PESO TOTAL]]*Tabela1[[#This Row],[EXPEDIÇÃO ]]</f>
        <v>56</v>
      </c>
      <c r="AY74" s="28" t="str">
        <f>Tabela1[[#This Row],[PEDIDO]]&amp;Tabela1[[#This Row],[PRODUTO]]</f>
        <v>P-198BASES ROLETES</v>
      </c>
      <c r="AZ74" s="44">
        <f>IF(AF74="",0,IF(ISTEXT(AF74),H74*VALUE(SUBSTITUTE(AF74,"%",""))/100,H74*AF74))-Tabela1[[#This Row],[PRONTO ACABADO2]]</f>
        <v>0</v>
      </c>
      <c r="BA74" s="44">
        <f>IF(AG74="",0,IF(ISTEXT(AG74),H74*VALUE(SUBSTITUTE(AG74,"%",""))/100,H74*AG74))-Tabela1[[#This Row],[PESO EXPEDIDO2]]</f>
        <v>0</v>
      </c>
      <c r="BB74" s="44">
        <f t="shared" si="12"/>
        <v>56</v>
      </c>
      <c r="BC74" s="44">
        <f t="shared" si="13"/>
        <v>56</v>
      </c>
      <c r="BD74" s="44"/>
    </row>
    <row r="75" spans="1:56" ht="15.75" hidden="1" customHeight="1" x14ac:dyDescent="0.25">
      <c r="A75" s="6" t="s">
        <v>3107</v>
      </c>
      <c r="B75" s="22"/>
      <c r="C75" s="7">
        <v>24</v>
      </c>
      <c r="D75" s="46" t="s">
        <v>3108</v>
      </c>
      <c r="E75" s="7">
        <v>3771</v>
      </c>
      <c r="F75" s="7">
        <v>18</v>
      </c>
      <c r="G75" s="24">
        <v>50</v>
      </c>
      <c r="H75" s="41">
        <f>Tabela1[[#This Row],[PESO UNI]]*Tabela1[[#This Row],[QTE]]</f>
        <v>1200</v>
      </c>
      <c r="I75" s="7">
        <v>0</v>
      </c>
      <c r="J75" s="8" t="s">
        <v>3100</v>
      </c>
      <c r="K75" s="8" t="s">
        <v>23</v>
      </c>
      <c r="L75" s="9" t="s">
        <v>2991</v>
      </c>
      <c r="M75" s="10"/>
      <c r="N75" s="8" t="s">
        <v>46</v>
      </c>
      <c r="O75" s="12"/>
      <c r="P75" s="13"/>
      <c r="Q75" s="14">
        <f>Tabela1[[#This Row],[QTDE/ Fabricação]]-Tabela1[[#This Row],[QTE]]</f>
        <v>-24</v>
      </c>
      <c r="R75" s="19">
        <f t="shared" si="14"/>
        <v>0</v>
      </c>
      <c r="S75" s="19">
        <f t="shared" si="17"/>
        <v>0</v>
      </c>
      <c r="T75" s="20">
        <f t="shared" si="15"/>
        <v>-1200</v>
      </c>
      <c r="U75" s="17">
        <f>IFERROR(SUMIF('LISTA DE EMBARQUE'!B:B,MICRO!E:E,'LISTA DE EMBARQUE'!G:G),"")</f>
        <v>0</v>
      </c>
      <c r="V75" s="12" t="str">
        <f>IFERROR(VLOOKUP(Tabela1[[#This Row],[COD.MDE]],'LISTA DE EMBARQUE'!B:L,11,0),"")</f>
        <v/>
      </c>
      <c r="W75" s="13" t="str">
        <f>IFERROR(COUNTIF(#REF!,Tabela1[[#This Row],[Colunas5]]),"")</f>
        <v/>
      </c>
      <c r="X75" s="14">
        <f>Tabela1[[#This Row],[QIANTIDADE EXPEDIDA]]*Tabela1[[#This Row],[PESO UNI]]</f>
        <v>0</v>
      </c>
      <c r="Y75" s="14">
        <f t="shared" si="16"/>
        <v>-24</v>
      </c>
      <c r="Z75" s="21">
        <f>Tabela1[[#This Row],[PESO TOTAL]]-Tabela1[[#This Row],[Peso Expedido]]</f>
        <v>1200</v>
      </c>
      <c r="AA75" s="18"/>
      <c r="AB75" s="40"/>
      <c r="AC75" s="40"/>
      <c r="AD75" s="40"/>
      <c r="AE75" s="40"/>
      <c r="AF75" s="40"/>
      <c r="AG75" s="40"/>
      <c r="AH75" s="40"/>
      <c r="AI75" s="40" t="str">
        <f t="shared" si="10"/>
        <v/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8"/>
        <v>R-1-4-11013/14-AC-0001</v>
      </c>
      <c r="AP75" t="str">
        <f>Tabela1[[#This Row],[TAG]]&amp;Tabela1[[#This Row],[PEDIDO]]&amp;Tabela1[[#This Row],[PRODUTO]]</f>
        <v>14-AC-0001P-198ROLOS</v>
      </c>
      <c r="AQ75" s="23" t="str">
        <f>Tabela1[[#This Row],[PRODUTO]]&amp;Tabela1[[#This Row],[TAG]]</f>
        <v>ROLOS14-AC-0001</v>
      </c>
      <c r="AR75" s="183">
        <f>Tabela1[[#This Row],[PESO TOTAL]]*Tabela1[[#This Row],[MATÉRIA PRIMA]]</f>
        <v>0</v>
      </c>
      <c r="AS75" s="28">
        <f>Tabela1[[#This Row],[PESO TOTAL]]*Tabela1[[#This Row],[PREPARAÇÃO ]]</f>
        <v>0</v>
      </c>
      <c r="AT75" s="28">
        <f>Tabela1[[#This Row],[PESO TOTAL]]*Tabela1[[#This Row],[CALDEIRARIA]]</f>
        <v>0</v>
      </c>
      <c r="AU75" s="28">
        <f>Tabela1[[#This Row],[PESO TOTAL]]*Tabela1[[#This Row],[SOLDA]]</f>
        <v>0</v>
      </c>
      <c r="AV75" s="28">
        <f>Tabela1[[#This Row],[PESO TOTAL]]*Tabela1[[#This Row],[ACABAMENTO]]</f>
        <v>0</v>
      </c>
      <c r="AW75" s="28">
        <f>Tabela1[[#This Row],[PESO TOTAL]]*Tabela1[[#This Row],[PRONTO ACABADO]]</f>
        <v>0</v>
      </c>
      <c r="AX75" s="28">
        <f>Tabela1[[#This Row],[PESO TOTAL]]*Tabela1[[#This Row],[EXPEDIÇÃO ]]</f>
        <v>0</v>
      </c>
      <c r="AY75" s="28" t="str">
        <f>Tabela1[[#This Row],[PEDIDO]]&amp;Tabela1[[#This Row],[PRODUTO]]</f>
        <v>P-198ROLOS</v>
      </c>
      <c r="AZ75" s="44">
        <f>IF(AF75="",0,IF(ISTEXT(AF75),H75*VALUE(SUBSTITUTE(AF75,"%",""))/100,H75*AF75))-Tabela1[[#This Row],[PRONTO ACABADO2]]</f>
        <v>0</v>
      </c>
      <c r="BA75" s="44">
        <f>IF(AG75="",0,IF(ISTEXT(AG75),H75*VALUE(SUBSTITUTE(AG75,"%",""))/100,H75*AG75))-Tabela1[[#This Row],[PESO EXPEDIDO2]]</f>
        <v>0</v>
      </c>
      <c r="BB75" s="44">
        <f t="shared" si="12"/>
        <v>0</v>
      </c>
      <c r="BC75" s="44">
        <f t="shared" si="13"/>
        <v>0</v>
      </c>
      <c r="BD75" s="44"/>
    </row>
    <row r="76" spans="1:56" ht="15.75" hidden="1" customHeight="1" x14ac:dyDescent="0.25">
      <c r="A76" s="6" t="s">
        <v>3109</v>
      </c>
      <c r="B76" s="22"/>
      <c r="C76" s="7">
        <v>72</v>
      </c>
      <c r="D76" s="46" t="s">
        <v>3110</v>
      </c>
      <c r="E76" s="7">
        <v>3772</v>
      </c>
      <c r="F76" s="7">
        <v>18</v>
      </c>
      <c r="G76" s="24">
        <v>12</v>
      </c>
      <c r="H76" s="41">
        <f>Tabela1[[#This Row],[PESO UNI]]*Tabela1[[#This Row],[QTE]]</f>
        <v>864</v>
      </c>
      <c r="I76" s="7">
        <v>0</v>
      </c>
      <c r="J76" s="8" t="s">
        <v>3100</v>
      </c>
      <c r="K76" s="8" t="s">
        <v>23</v>
      </c>
      <c r="L76" s="9" t="s">
        <v>2991</v>
      </c>
      <c r="M76" s="10"/>
      <c r="N76" s="8" t="s">
        <v>46</v>
      </c>
      <c r="O76" s="12"/>
      <c r="P76" s="13"/>
      <c r="Q76" s="14">
        <f>Tabela1[[#This Row],[QTDE/ Fabricação]]-Tabela1[[#This Row],[QTE]]</f>
        <v>-72</v>
      </c>
      <c r="R76" s="19">
        <f t="shared" si="14"/>
        <v>864</v>
      </c>
      <c r="S76" s="19">
        <f t="shared" si="17"/>
        <v>864</v>
      </c>
      <c r="T76" s="20">
        <f t="shared" si="15"/>
        <v>0</v>
      </c>
      <c r="U76" s="17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6"/>
        <v>0</v>
      </c>
      <c r="Z76" s="21">
        <f>Tabela1[[#This Row],[PESO TOTAL]]-Tabela1[[#This Row],[Peso Expedido]]</f>
        <v>0</v>
      </c>
      <c r="AA76" s="18">
        <v>1</v>
      </c>
      <c r="AB76" s="40"/>
      <c r="AC76" s="40">
        <v>1</v>
      </c>
      <c r="AD76" s="40">
        <v>1</v>
      </c>
      <c r="AE76" s="40">
        <v>1</v>
      </c>
      <c r="AF76" s="40">
        <v>1</v>
      </c>
      <c r="AG76" s="40">
        <v>1</v>
      </c>
      <c r="AH76" s="40">
        <f>Tabela1[[#This Row],[Peso Expedido]]/Tabela1[[#This Row],[PESO TOTAL]]</f>
        <v>1</v>
      </c>
      <c r="AI76" s="40" t="str">
        <f t="shared" si="10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8"/>
        <v>R-1-4-11014/14-AC-0001</v>
      </c>
      <c r="AP76" t="str">
        <f>Tabela1[[#This Row],[TAG]]&amp;Tabela1[[#This Row],[PEDIDO]]&amp;Tabela1[[#This Row],[PRODUTO]]</f>
        <v>14-AC-0001P-198ROLOS</v>
      </c>
      <c r="AQ76" s="23" t="str">
        <f>Tabela1[[#This Row],[PRODUTO]]&amp;Tabela1[[#This Row],[TAG]]</f>
        <v>ROLOS14-AC-0001</v>
      </c>
      <c r="AR76" s="183">
        <f>Tabela1[[#This Row],[PESO TOTAL]]*Tabela1[[#This Row],[MATÉRIA PRIMA]]</f>
        <v>864</v>
      </c>
      <c r="AS76" s="28">
        <f>Tabela1[[#This Row],[PESO TOTAL]]*Tabela1[[#This Row],[PREPARAÇÃO ]]</f>
        <v>864</v>
      </c>
      <c r="AT76" s="28">
        <f>Tabela1[[#This Row],[PESO TOTAL]]*Tabela1[[#This Row],[CALDEIRARIA]]</f>
        <v>864</v>
      </c>
      <c r="AU76" s="28">
        <f>Tabela1[[#This Row],[PESO TOTAL]]*Tabela1[[#This Row],[SOLDA]]</f>
        <v>864</v>
      </c>
      <c r="AV76" s="28">
        <f>Tabela1[[#This Row],[PESO TOTAL]]*Tabela1[[#This Row],[ACABAMENTO]]</f>
        <v>864</v>
      </c>
      <c r="AW76" s="28">
        <f>Tabela1[[#This Row],[PESO TOTAL]]*Tabela1[[#This Row],[PRONTO ACABADO]]</f>
        <v>864</v>
      </c>
      <c r="AX76" s="28">
        <f>Tabela1[[#This Row],[PESO TOTAL]]*Tabela1[[#This Row],[EXPEDIÇÃO ]]</f>
        <v>864</v>
      </c>
      <c r="AY76" s="28" t="str">
        <f>Tabela1[[#This Row],[PEDIDO]]&amp;Tabela1[[#This Row],[PRODUTO]]</f>
        <v>P-198ROLOS</v>
      </c>
      <c r="AZ76" s="44">
        <f>IF(AF76="",0,IF(ISTEXT(AF76),H76*VALUE(SUBSTITUTE(AF76,"%",""))/100,H76*AF76))-Tabela1[[#This Row],[PRONTO ACABADO2]]</f>
        <v>0</v>
      </c>
      <c r="BA76" s="44">
        <f>IF(AG76="",0,IF(ISTEXT(AG76),H76*VALUE(SUBSTITUTE(AG76,"%",""))/100,H76*AG76))-Tabela1[[#This Row],[PESO EXPEDIDO2]]</f>
        <v>0</v>
      </c>
      <c r="BB76" s="44">
        <f t="shared" si="12"/>
        <v>864</v>
      </c>
      <c r="BC76" s="44">
        <f t="shared" si="13"/>
        <v>864</v>
      </c>
      <c r="BD76" s="44"/>
    </row>
    <row r="77" spans="1:56" ht="15.75" hidden="1" customHeight="1" x14ac:dyDescent="0.25">
      <c r="A77" s="6" t="s">
        <v>3111</v>
      </c>
      <c r="B77" s="22"/>
      <c r="C77" s="7">
        <v>12</v>
      </c>
      <c r="D77" s="46" t="s">
        <v>3112</v>
      </c>
      <c r="E77" s="7">
        <v>3773</v>
      </c>
      <c r="F77" s="7">
        <v>18</v>
      </c>
      <c r="G77" s="24">
        <v>67</v>
      </c>
      <c r="H77" s="41">
        <f>Tabela1[[#This Row],[PESO UNI]]*Tabela1[[#This Row],[QTE]]</f>
        <v>804</v>
      </c>
      <c r="I77" s="7">
        <v>0</v>
      </c>
      <c r="J77" s="8" t="s">
        <v>3100</v>
      </c>
      <c r="K77" s="8" t="s">
        <v>23</v>
      </c>
      <c r="L77" s="9" t="s">
        <v>2991</v>
      </c>
      <c r="M77" s="10"/>
      <c r="N77" s="8" t="s">
        <v>46</v>
      </c>
      <c r="O77" s="12"/>
      <c r="P77" s="13"/>
      <c r="Q77" s="14">
        <f>Tabela1[[#This Row],[QTDE/ Fabricação]]-Tabela1[[#This Row],[QTE]]</f>
        <v>-12</v>
      </c>
      <c r="R77" s="19">
        <f t="shared" si="14"/>
        <v>534.66000000000008</v>
      </c>
      <c r="S77" s="19">
        <f t="shared" si="17"/>
        <v>0</v>
      </c>
      <c r="T77" s="20">
        <f t="shared" si="15"/>
        <v>-804</v>
      </c>
      <c r="U77" s="17">
        <f>IFERROR(SUMIF('LISTA DE EMBARQUE'!B:B,MICRO!E:E,'LISTA DE EMBARQUE'!G:G),"")</f>
        <v>0</v>
      </c>
      <c r="V77" s="12" t="str">
        <f>IFERROR(VLOOKUP(Tabela1[[#This Row],[COD.MDE]],'LISTA DE EMBARQUE'!B:L,11,0),"")</f>
        <v/>
      </c>
      <c r="W77" s="13" t="str">
        <f>IFERROR(COUNTIF(#REF!,Tabela1[[#This Row],[Colunas5]]),"")</f>
        <v/>
      </c>
      <c r="X77" s="14">
        <f>Tabela1[[#This Row],[QIANTIDADE EXPEDIDA]]*Tabela1[[#This Row],[PESO UNI]]</f>
        <v>0</v>
      </c>
      <c r="Y77" s="14">
        <f t="shared" si="16"/>
        <v>-12</v>
      </c>
      <c r="Z77" s="21">
        <f>Tabela1[[#This Row],[PESO TOTAL]]-Tabela1[[#This Row],[Peso Expedido]]</f>
        <v>804</v>
      </c>
      <c r="AA77" s="18">
        <v>0.8</v>
      </c>
      <c r="AB77" s="40"/>
      <c r="AC77" s="40">
        <v>0.6</v>
      </c>
      <c r="AD77" s="40">
        <v>0.4</v>
      </c>
      <c r="AE77" s="40">
        <v>1</v>
      </c>
      <c r="AF77" s="40"/>
      <c r="AG77" s="40"/>
      <c r="AH77" s="40"/>
      <c r="AI77" s="40" t="str">
        <f t="shared" si="10"/>
        <v/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8"/>
        <v>R-1-4-11015/14-AC-0001</v>
      </c>
      <c r="AP77" t="str">
        <f>Tabela1[[#This Row],[TAG]]&amp;Tabela1[[#This Row],[PEDIDO]]&amp;Tabela1[[#This Row],[PRODUTO]]</f>
        <v>14-AC-0001P-198ROLOS</v>
      </c>
      <c r="AQ77" s="23" t="str">
        <f>Tabela1[[#This Row],[PRODUTO]]&amp;Tabela1[[#This Row],[TAG]]</f>
        <v>ROLOS14-AC-0001</v>
      </c>
      <c r="AR77" s="183">
        <f>Tabela1[[#This Row],[PESO TOTAL]]*Tabela1[[#This Row],[MATÉRIA PRIMA]]</f>
        <v>643.20000000000005</v>
      </c>
      <c r="AS77" s="28">
        <f>Tabela1[[#This Row],[PESO TOTAL]]*Tabela1[[#This Row],[PREPARAÇÃO ]]</f>
        <v>482.4</v>
      </c>
      <c r="AT77" s="28">
        <f>Tabela1[[#This Row],[PESO TOTAL]]*Tabela1[[#This Row],[CALDEIRARIA]]</f>
        <v>321.60000000000002</v>
      </c>
      <c r="AU77" s="28">
        <f>Tabela1[[#This Row],[PESO TOTAL]]*Tabela1[[#This Row],[SOLDA]]</f>
        <v>804</v>
      </c>
      <c r="AV77" s="28">
        <f>Tabela1[[#This Row],[PESO TOTAL]]*Tabela1[[#This Row],[ACABAMENTO]]</f>
        <v>0</v>
      </c>
      <c r="AW77" s="28">
        <f>Tabela1[[#This Row],[PESO TOTAL]]*Tabela1[[#This Row],[PRONTO ACABADO]]</f>
        <v>0</v>
      </c>
      <c r="AX77" s="28">
        <f>Tabela1[[#This Row],[PESO TOTAL]]*Tabela1[[#This Row],[EXPEDIÇÃO ]]</f>
        <v>0</v>
      </c>
      <c r="AY77" s="28" t="str">
        <f>Tabela1[[#This Row],[PEDIDO]]&amp;Tabela1[[#This Row],[PRODUTO]]</f>
        <v>P-198ROLOS</v>
      </c>
      <c r="AZ77" s="44">
        <f>IF(AF77="",0,IF(ISTEXT(AF77),H77*VALUE(SUBSTITUTE(AF77,"%",""))/100,H77*AF77))-Tabela1[[#This Row],[PRONTO ACABADO2]]</f>
        <v>0</v>
      </c>
      <c r="BA77" s="44">
        <f>IF(AG77="",0,IF(ISTEXT(AG77),H77*VALUE(SUBSTITUTE(AG77,"%",""))/100,H77*AG77))-Tabela1[[#This Row],[PESO EXPEDIDO2]]</f>
        <v>0</v>
      </c>
      <c r="BB77" s="44">
        <f t="shared" si="12"/>
        <v>0</v>
      </c>
      <c r="BC77" s="44">
        <f t="shared" si="13"/>
        <v>0</v>
      </c>
      <c r="BD77" s="44"/>
    </row>
    <row r="78" spans="1:56" ht="15.75" hidden="1" customHeight="1" x14ac:dyDescent="0.25">
      <c r="A78" s="6" t="s">
        <v>3113</v>
      </c>
      <c r="B78" s="22"/>
      <c r="C78" s="7">
        <v>10</v>
      </c>
      <c r="D78" s="46" t="s">
        <v>3114</v>
      </c>
      <c r="E78" s="7">
        <v>3774</v>
      </c>
      <c r="F78" s="7">
        <v>18</v>
      </c>
      <c r="G78" s="24">
        <v>46.9</v>
      </c>
      <c r="H78" s="41">
        <f>Tabela1[[#This Row],[PESO UNI]]*Tabela1[[#This Row],[QTE]]</f>
        <v>469</v>
      </c>
      <c r="I78" s="7">
        <v>0</v>
      </c>
      <c r="J78" s="8" t="s">
        <v>3100</v>
      </c>
      <c r="K78" s="8" t="s">
        <v>23</v>
      </c>
      <c r="L78" s="9" t="s">
        <v>2991</v>
      </c>
      <c r="M78" s="10"/>
      <c r="N78" s="8" t="s">
        <v>46</v>
      </c>
      <c r="O78" s="12"/>
      <c r="P78" s="13"/>
      <c r="Q78" s="14">
        <f>Tabela1[[#This Row],[QTDE/ Fabricação]]-Tabela1[[#This Row],[QTE]]</f>
        <v>-10</v>
      </c>
      <c r="R78" s="19">
        <f t="shared" si="14"/>
        <v>269.67499999999995</v>
      </c>
      <c r="S78" s="19">
        <f t="shared" si="17"/>
        <v>0</v>
      </c>
      <c r="T78" s="20">
        <f t="shared" si="15"/>
        <v>-469</v>
      </c>
      <c r="U78" s="17">
        <f>IFERROR(SUMIF('LISTA DE EMBARQUE'!B:B,MICRO!E:E,'LISTA DE EMBARQUE'!G:G),"")</f>
        <v>0</v>
      </c>
      <c r="V78" s="12" t="str">
        <f>IFERROR(VLOOKUP(Tabela1[[#This Row],[COD.MDE]],'LISTA DE EMBARQUE'!B:L,11,0),"")</f>
        <v/>
      </c>
      <c r="W78" s="13" t="str">
        <f>IFERROR(COUNTIF(#REF!,Tabela1[[#This Row],[Colunas5]]),"")</f>
        <v/>
      </c>
      <c r="X78" s="14">
        <f>Tabela1[[#This Row],[QIANTIDADE EXPEDIDA]]*Tabela1[[#This Row],[PESO UNI]]</f>
        <v>0</v>
      </c>
      <c r="Y78" s="14">
        <f t="shared" si="16"/>
        <v>-10</v>
      </c>
      <c r="Z78" s="21">
        <f>Tabela1[[#This Row],[PESO TOTAL]]-Tabela1[[#This Row],[Peso Expedido]]</f>
        <v>469</v>
      </c>
      <c r="AA78" s="18">
        <v>0.7</v>
      </c>
      <c r="AB78" s="40"/>
      <c r="AC78" s="40">
        <v>0.7</v>
      </c>
      <c r="AD78" s="40"/>
      <c r="AE78" s="40">
        <v>1</v>
      </c>
      <c r="AF78" s="40"/>
      <c r="AG78" s="40"/>
      <c r="AH78" s="40"/>
      <c r="AI78" s="40" t="str">
        <f t="shared" si="10"/>
        <v/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8"/>
        <v>R-3-4-11017/14-AC-0001</v>
      </c>
      <c r="AP78" t="str">
        <f>Tabela1[[#This Row],[TAG]]&amp;Tabela1[[#This Row],[PEDIDO]]&amp;Tabela1[[#This Row],[PRODUTO]]</f>
        <v>14-AC-0001P-198ROLOS</v>
      </c>
      <c r="AQ78" s="23" t="str">
        <f>Tabela1[[#This Row],[PRODUTO]]&amp;Tabela1[[#This Row],[TAG]]</f>
        <v>ROLOS14-AC-0001</v>
      </c>
      <c r="AR78" s="183">
        <f>Tabela1[[#This Row],[PESO TOTAL]]*Tabela1[[#This Row],[MATÉRIA PRIMA]]</f>
        <v>328.29999999999995</v>
      </c>
      <c r="AS78" s="28">
        <f>Tabela1[[#This Row],[PESO TOTAL]]*Tabela1[[#This Row],[PREPARAÇÃO ]]</f>
        <v>328.29999999999995</v>
      </c>
      <c r="AT78" s="28">
        <f>Tabela1[[#This Row],[PESO TOTAL]]*Tabela1[[#This Row],[CALDEIRARIA]]</f>
        <v>0</v>
      </c>
      <c r="AU78" s="28">
        <f>Tabela1[[#This Row],[PESO TOTAL]]*Tabela1[[#This Row],[SOLDA]]</f>
        <v>469</v>
      </c>
      <c r="AV78" s="28">
        <f>Tabela1[[#This Row],[PESO TOTAL]]*Tabela1[[#This Row],[ACABAMENTO]]</f>
        <v>0</v>
      </c>
      <c r="AW78" s="28">
        <f>Tabela1[[#This Row],[PESO TOTAL]]*Tabela1[[#This Row],[PRONTO ACABADO]]</f>
        <v>0</v>
      </c>
      <c r="AX78" s="28">
        <f>Tabela1[[#This Row],[PESO TOTAL]]*Tabela1[[#This Row],[EXPEDIÇÃO ]]</f>
        <v>0</v>
      </c>
      <c r="AY78" s="28" t="str">
        <f>Tabela1[[#This Row],[PEDIDO]]&amp;Tabela1[[#This Row],[PRODUTO]]</f>
        <v>P-198ROLOS</v>
      </c>
      <c r="AZ78" s="44">
        <f>IF(AF78="",0,IF(ISTEXT(AF78),H78*VALUE(SUBSTITUTE(AF78,"%",""))/100,H78*AF78))-Tabela1[[#This Row],[PRONTO ACABADO2]]</f>
        <v>0</v>
      </c>
      <c r="BA78" s="44">
        <f>IF(AG78="",0,IF(ISTEXT(AG78),H78*VALUE(SUBSTITUTE(AG78,"%",""))/100,H78*AG78))-Tabela1[[#This Row],[PESO EXPEDIDO2]]</f>
        <v>0</v>
      </c>
      <c r="BB78" s="44">
        <f t="shared" si="12"/>
        <v>0</v>
      </c>
      <c r="BC78" s="44">
        <f t="shared" si="13"/>
        <v>0</v>
      </c>
      <c r="BD78" s="44"/>
    </row>
    <row r="79" spans="1:56" ht="15.75" hidden="1" customHeight="1" x14ac:dyDescent="0.25">
      <c r="A79" s="6" t="s">
        <v>3046</v>
      </c>
      <c r="B79" s="22"/>
      <c r="C79" s="7">
        <v>4</v>
      </c>
      <c r="D79" s="46" t="s">
        <v>3115</v>
      </c>
      <c r="E79" s="7">
        <v>3775</v>
      </c>
      <c r="F79" s="7">
        <v>18</v>
      </c>
      <c r="G79" s="24">
        <v>2.7</v>
      </c>
      <c r="H79" s="41">
        <f>Tabela1[[#This Row],[PESO UNI]]*Tabela1[[#This Row],[QTE]]</f>
        <v>10.8</v>
      </c>
      <c r="I79" s="7">
        <v>0</v>
      </c>
      <c r="J79" s="8" t="s">
        <v>3100</v>
      </c>
      <c r="K79" s="8" t="s">
        <v>23</v>
      </c>
      <c r="L79" s="9" t="s">
        <v>2991</v>
      </c>
      <c r="M79" s="10"/>
      <c r="N79" s="8" t="s">
        <v>46</v>
      </c>
      <c r="O79" s="12"/>
      <c r="P79" s="13"/>
      <c r="Q79" s="14">
        <f>Tabela1[[#This Row],[QTDE/ Fabricação]]-Tabela1[[#This Row],[QTE]]</f>
        <v>-4</v>
      </c>
      <c r="R79" s="19">
        <f t="shared" si="14"/>
        <v>1.89</v>
      </c>
      <c r="S79" s="19">
        <f t="shared" si="17"/>
        <v>0</v>
      </c>
      <c r="T79" s="20">
        <f t="shared" si="15"/>
        <v>-10.8</v>
      </c>
      <c r="U79" s="17">
        <f>IFERROR(SUMIF('LISTA DE EMBARQUE'!B:B,MICRO!E:E,'LISTA DE EMBARQUE'!G:G),"")</f>
        <v>0</v>
      </c>
      <c r="V79" s="12" t="str">
        <f>IFERROR(VLOOKUP(Tabela1[[#This Row],[COD.MDE]],'LISTA DE EMBARQUE'!B:L,11,0),"")</f>
        <v/>
      </c>
      <c r="W79" s="13" t="str">
        <f>IFERROR(COUNTIF(#REF!,Tabela1[[#This Row],[Colunas5]]),"")</f>
        <v/>
      </c>
      <c r="X79" s="14">
        <f>Tabela1[[#This Row],[QIANTIDADE EXPEDIDA]]*Tabela1[[#This Row],[PESO UNI]]</f>
        <v>0</v>
      </c>
      <c r="Y79" s="14">
        <f t="shared" si="16"/>
        <v>-4</v>
      </c>
      <c r="Z79" s="21">
        <f>Tabela1[[#This Row],[PESO TOTAL]]-Tabela1[[#This Row],[Peso Expedido]]</f>
        <v>10.8</v>
      </c>
      <c r="AA79" s="18">
        <v>0.3</v>
      </c>
      <c r="AB79" s="40"/>
      <c r="AC79" s="40">
        <v>0.4</v>
      </c>
      <c r="AD79" s="40"/>
      <c r="AE79" s="40"/>
      <c r="AF79" s="40"/>
      <c r="AG79" s="40"/>
      <c r="AH79" s="40"/>
      <c r="AI79" s="40" t="str">
        <f t="shared" si="10"/>
        <v/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8"/>
        <v>T-054922-4/14-AC-0001</v>
      </c>
      <c r="AP79" t="str">
        <f>Tabela1[[#This Row],[TAG]]&amp;Tabela1[[#This Row],[PEDIDO]]&amp;Tabela1[[#This Row],[PRODUTO]]</f>
        <v>14-AC-0001P-198ROLOS</v>
      </c>
      <c r="AQ79" s="23" t="str">
        <f>Tabela1[[#This Row],[PRODUTO]]&amp;Tabela1[[#This Row],[TAG]]</f>
        <v>ROLOS14-AC-0001</v>
      </c>
      <c r="AR79" s="183">
        <f>Tabela1[[#This Row],[PESO TOTAL]]*Tabela1[[#This Row],[MATÉRIA PRIMA]]</f>
        <v>3.24</v>
      </c>
      <c r="AS79" s="28">
        <f>Tabela1[[#This Row],[PESO TOTAL]]*Tabela1[[#This Row],[PREPARAÇÃO ]]</f>
        <v>4.32</v>
      </c>
      <c r="AT79" s="28">
        <f>Tabela1[[#This Row],[PESO TOTAL]]*Tabela1[[#This Row],[CALDEIRARIA]]</f>
        <v>0</v>
      </c>
      <c r="AU79" s="28">
        <f>Tabela1[[#This Row],[PESO TOTAL]]*Tabela1[[#This Row],[SOLDA]]</f>
        <v>0</v>
      </c>
      <c r="AV79" s="28">
        <f>Tabela1[[#This Row],[PESO TOTAL]]*Tabela1[[#This Row],[ACABAMENTO]]</f>
        <v>0</v>
      </c>
      <c r="AW79" s="28">
        <f>Tabela1[[#This Row],[PESO TOTAL]]*Tabela1[[#This Row],[PRONTO ACABADO]]</f>
        <v>0</v>
      </c>
      <c r="AX79" s="28">
        <f>Tabela1[[#This Row],[PESO TOTAL]]*Tabela1[[#This Row],[EXPEDIÇÃO ]]</f>
        <v>0</v>
      </c>
      <c r="AY79" s="28" t="str">
        <f>Tabela1[[#This Row],[PEDIDO]]&amp;Tabela1[[#This Row],[PRODUTO]]</f>
        <v>P-198ROLOS</v>
      </c>
      <c r="AZ79" s="44">
        <f>IF(AF79="",0,IF(ISTEXT(AF79),H79*VALUE(SUBSTITUTE(AF79,"%",""))/100,H79*AF79))-Tabela1[[#This Row],[PRONTO ACABADO2]]</f>
        <v>0</v>
      </c>
      <c r="BA79" s="44">
        <f>IF(AG79="",0,IF(ISTEXT(AG79),H79*VALUE(SUBSTITUTE(AG79,"%",""))/100,H79*AG79))-Tabela1[[#This Row],[PESO EXPEDIDO2]]</f>
        <v>0</v>
      </c>
      <c r="BB79" s="44">
        <f t="shared" si="12"/>
        <v>0</v>
      </c>
      <c r="BC79" s="44">
        <f t="shared" si="13"/>
        <v>0</v>
      </c>
      <c r="BD79" s="44"/>
    </row>
    <row r="80" spans="1:56" ht="15.75" hidden="1" customHeight="1" x14ac:dyDescent="0.25">
      <c r="A80" s="6" t="s">
        <v>86</v>
      </c>
      <c r="B80" s="22"/>
      <c r="C80" s="7">
        <v>30</v>
      </c>
      <c r="D80" s="46" t="s">
        <v>3116</v>
      </c>
      <c r="E80" s="7">
        <v>3777</v>
      </c>
      <c r="F80" s="7">
        <v>1</v>
      </c>
      <c r="G80" s="24">
        <v>4.0999999999999996</v>
      </c>
      <c r="H80" s="41">
        <f>Tabela1[[#This Row],[PESO UNI]]*Tabela1[[#This Row],[QTE]]</f>
        <v>122.99999999999999</v>
      </c>
      <c r="I80" s="7">
        <v>0</v>
      </c>
      <c r="J80" s="8" t="s">
        <v>3117</v>
      </c>
      <c r="K80" s="8" t="s">
        <v>23</v>
      </c>
      <c r="L80" s="9" t="s">
        <v>3118</v>
      </c>
      <c r="M80" s="10"/>
      <c r="N80" s="8" t="s">
        <v>46</v>
      </c>
      <c r="O80" s="12"/>
      <c r="P80" s="13"/>
      <c r="Q80" s="14">
        <f>Tabela1[[#This Row],[QTDE/ Fabricação]]-Tabela1[[#This Row],[QTE]]</f>
        <v>-30</v>
      </c>
      <c r="R80" s="19">
        <f t="shared" si="14"/>
        <v>46.124999999999993</v>
      </c>
      <c r="S80" s="19">
        <f t="shared" si="17"/>
        <v>0</v>
      </c>
      <c r="T80" s="20">
        <f t="shared" si="15"/>
        <v>-122.99999999999999</v>
      </c>
      <c r="U80" s="17">
        <f>IFERROR(SUMIF('LISTA DE EMBARQUE'!B:B,MICRO!E:E,'LISTA DE EMBARQUE'!G:G),"")</f>
        <v>0</v>
      </c>
      <c r="V80" s="12" t="str">
        <f>IFERROR(VLOOKUP(Tabela1[[#This Row],[COD.MDE]],'LISTA DE EMBARQUE'!B:L,11,0),"")</f>
        <v/>
      </c>
      <c r="W80" s="13" t="str">
        <f>IFERROR(COUNTIF(#REF!,Tabela1[[#This Row],[Colunas5]]),"")</f>
        <v/>
      </c>
      <c r="X80" s="14">
        <f>Tabela1[[#This Row],[QIANTIDADE EXPEDIDA]]*Tabela1[[#This Row],[PESO UNI]]</f>
        <v>0</v>
      </c>
      <c r="Y80" s="14">
        <f t="shared" si="16"/>
        <v>-30</v>
      </c>
      <c r="Z80" s="21">
        <f>Tabela1[[#This Row],[PESO TOTAL]]-Tabela1[[#This Row],[Peso Expedido]]</f>
        <v>122.99999999999999</v>
      </c>
      <c r="AA80" s="18">
        <v>1</v>
      </c>
      <c r="AB80" s="40"/>
      <c r="AC80" s="40">
        <v>0.5</v>
      </c>
      <c r="AD80" s="40"/>
      <c r="AE80" s="40"/>
      <c r="AF80" s="40"/>
      <c r="AG80" s="40"/>
      <c r="AH80" s="40"/>
      <c r="AI80" s="40" t="str">
        <f t="shared" si="10"/>
        <v/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8"/>
        <v>R-1-4-9509A/P204</v>
      </c>
      <c r="AP80" t="str">
        <f>Tabela1[[#This Row],[TAG]]&amp;Tabela1[[#This Row],[PEDIDO]]&amp;Tabela1[[#This Row],[PRODUTO]]</f>
        <v>P204P-204ROLOS</v>
      </c>
      <c r="AQ80" s="23" t="str">
        <f>Tabela1[[#This Row],[PRODUTO]]&amp;Tabela1[[#This Row],[TAG]]</f>
        <v>ROLOSP204</v>
      </c>
      <c r="AR80" s="183">
        <f>Tabela1[[#This Row],[PESO TOTAL]]*Tabela1[[#This Row],[MATÉRIA PRIMA]]</f>
        <v>122.99999999999999</v>
      </c>
      <c r="AS80" s="28">
        <f>Tabela1[[#This Row],[PESO TOTAL]]*Tabela1[[#This Row],[PREPARAÇÃO ]]</f>
        <v>61.499999999999993</v>
      </c>
      <c r="AT80" s="28">
        <f>Tabela1[[#This Row],[PESO TOTAL]]*Tabela1[[#This Row],[CALDEIRARIA]]</f>
        <v>0</v>
      </c>
      <c r="AU80" s="28">
        <f>Tabela1[[#This Row],[PESO TOTAL]]*Tabela1[[#This Row],[SOLDA]]</f>
        <v>0</v>
      </c>
      <c r="AV80" s="28">
        <f>Tabela1[[#This Row],[PESO TOTAL]]*Tabela1[[#This Row],[ACABAMENTO]]</f>
        <v>0</v>
      </c>
      <c r="AW80" s="28">
        <f>Tabela1[[#This Row],[PESO TOTAL]]*Tabela1[[#This Row],[PRONTO ACABADO]]</f>
        <v>0</v>
      </c>
      <c r="AX80" s="28">
        <f>Tabela1[[#This Row],[PESO TOTAL]]*Tabela1[[#This Row],[EXPEDIÇÃO ]]</f>
        <v>0</v>
      </c>
      <c r="AY80" s="28" t="str">
        <f>Tabela1[[#This Row],[PEDIDO]]&amp;Tabela1[[#This Row],[PRODUTO]]</f>
        <v>P-204ROLOS</v>
      </c>
      <c r="AZ80" s="44">
        <f>IF(AF80="",0,IF(ISTEXT(AF80),H80*VALUE(SUBSTITUTE(AF80,"%",""))/100,H80*AF80))-Tabela1[[#This Row],[PRONTO ACABADO2]]</f>
        <v>0</v>
      </c>
      <c r="BA80" s="44">
        <f>IF(AG80="",0,IF(ISTEXT(AG80),H80*VALUE(SUBSTITUTE(AG80,"%",""))/100,H80*AG80))-Tabela1[[#This Row],[PESO EXPEDIDO2]]</f>
        <v>0</v>
      </c>
      <c r="BB80" s="44">
        <f t="shared" si="12"/>
        <v>0</v>
      </c>
      <c r="BC80" s="44">
        <f t="shared" si="13"/>
        <v>0</v>
      </c>
      <c r="BD80" s="44"/>
    </row>
    <row r="81" spans="1:56" ht="15.75" hidden="1" customHeight="1" x14ac:dyDescent="0.25">
      <c r="A81" s="6" t="s">
        <v>3119</v>
      </c>
      <c r="B81" s="22" t="s">
        <v>3126</v>
      </c>
      <c r="C81" s="7">
        <v>18</v>
      </c>
      <c r="D81" s="46" t="s">
        <v>3120</v>
      </c>
      <c r="E81" s="7">
        <v>3778</v>
      </c>
      <c r="F81" s="7">
        <v>20</v>
      </c>
      <c r="G81" s="24">
        <v>2.5</v>
      </c>
      <c r="H81" s="41">
        <f>Tabela1[[#This Row],[PESO UNI]]*Tabela1[[#This Row],[QTE]]</f>
        <v>45</v>
      </c>
      <c r="I81" s="7" t="s">
        <v>4430</v>
      </c>
      <c r="J81" s="8" t="s">
        <v>3041</v>
      </c>
      <c r="K81" s="8" t="s">
        <v>31</v>
      </c>
      <c r="L81" s="9" t="s">
        <v>2991</v>
      </c>
      <c r="M81" s="10">
        <v>46183</v>
      </c>
      <c r="N81" s="8" t="s">
        <v>46</v>
      </c>
      <c r="O81" s="12"/>
      <c r="P81" s="13"/>
      <c r="Q81" s="14">
        <f>Tabela1[[#This Row],[QTDE/ Fabricação]]-Tabela1[[#This Row],[QTE]]</f>
        <v>-18</v>
      </c>
      <c r="R81" s="19">
        <f t="shared" si="14"/>
        <v>20.25</v>
      </c>
      <c r="S81" s="19">
        <f t="shared" si="17"/>
        <v>0</v>
      </c>
      <c r="T81" s="20">
        <f t="shared" si="15"/>
        <v>-45</v>
      </c>
      <c r="U81" s="17">
        <f>IFERROR(SUMIF('LISTA DE EMBARQUE'!B:B,MICRO!E:E,'LISTA DE EMBARQUE'!G:G),"")</f>
        <v>0</v>
      </c>
      <c r="V81" s="12" t="str">
        <f>IFERROR(VLOOKUP(Tabela1[[#This Row],[COD.MDE]],'LISTA DE EMBARQUE'!B:L,11,0),"")</f>
        <v/>
      </c>
      <c r="W81" s="13" t="str">
        <f>IFERROR(COUNTIF(#REF!,Tabela1[[#This Row],[Colunas5]]),"")</f>
        <v/>
      </c>
      <c r="X81" s="14">
        <f>Tabela1[[#This Row],[QIANTIDADE EXPEDIDA]]*Tabela1[[#This Row],[PESO UNI]]</f>
        <v>0</v>
      </c>
      <c r="Y81" s="14">
        <f t="shared" si="16"/>
        <v>-18</v>
      </c>
      <c r="Z81" s="21">
        <f>Tabela1[[#This Row],[PESO TOTAL]]-Tabela1[[#This Row],[Peso Expedido]]</f>
        <v>45</v>
      </c>
      <c r="AA81" s="18">
        <v>0.9</v>
      </c>
      <c r="AB81" s="40"/>
      <c r="AC81" s="40">
        <v>0.9</v>
      </c>
      <c r="AD81" s="40"/>
      <c r="AE81" s="40"/>
      <c r="AF81" s="40"/>
      <c r="AG81" s="40"/>
      <c r="AH81" s="40"/>
      <c r="AI81" s="40" t="str">
        <f t="shared" si="10"/>
        <v/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8"/>
        <v>T-073198-1/05-CV-0001</v>
      </c>
      <c r="AP81" t="str">
        <f>Tabela1[[#This Row],[TAG]]&amp;Tabela1[[#This Row],[PEDIDO]]&amp;Tabela1[[#This Row],[PRODUTO]]</f>
        <v>05-CV-0001P-198ESTRUTURA</v>
      </c>
      <c r="AQ81" s="23" t="str">
        <f>Tabela1[[#This Row],[PRODUTO]]&amp;Tabela1[[#This Row],[TAG]]</f>
        <v>ESTRUTURA05-CV-0001</v>
      </c>
      <c r="AR81" s="183">
        <f>Tabela1[[#This Row],[PESO TOTAL]]*Tabela1[[#This Row],[MATÉRIA PRIMA]]</f>
        <v>40.5</v>
      </c>
      <c r="AS81" s="28">
        <f>Tabela1[[#This Row],[PESO TOTAL]]*Tabela1[[#This Row],[PREPARAÇÃO ]]</f>
        <v>40.5</v>
      </c>
      <c r="AT81" s="28">
        <f>Tabela1[[#This Row],[PESO TOTAL]]*Tabela1[[#This Row],[CALDEIRARIA]]</f>
        <v>0</v>
      </c>
      <c r="AU81" s="28">
        <f>Tabela1[[#This Row],[PESO TOTAL]]*Tabela1[[#This Row],[SOLDA]]</f>
        <v>0</v>
      </c>
      <c r="AV81" s="28">
        <f>Tabela1[[#This Row],[PESO TOTAL]]*Tabela1[[#This Row],[ACABAMENTO]]</f>
        <v>0</v>
      </c>
      <c r="AW81" s="28">
        <f>Tabela1[[#This Row],[PESO TOTAL]]*Tabela1[[#This Row],[PRONTO ACABADO]]</f>
        <v>0</v>
      </c>
      <c r="AX81" s="28">
        <f>Tabela1[[#This Row],[PESO TOTAL]]*Tabela1[[#This Row],[EXPEDIÇÃO ]]</f>
        <v>0</v>
      </c>
      <c r="AY81" s="28" t="str">
        <f>Tabela1[[#This Row],[PEDIDO]]&amp;Tabela1[[#This Row],[PRODUTO]]</f>
        <v>P-198ESTRUTURA</v>
      </c>
      <c r="AZ81" s="44">
        <f>IF(AF81="",0,IF(ISTEXT(AF81),H81*VALUE(SUBSTITUTE(AF81,"%",""))/100,H81*AF81))-Tabela1[[#This Row],[PRONTO ACABADO2]]</f>
        <v>0</v>
      </c>
      <c r="BA81" s="44">
        <f>IF(AG81="",0,IF(ISTEXT(AG81),H81*VALUE(SUBSTITUTE(AG81,"%",""))/100,H81*AG81))-Tabela1[[#This Row],[PESO EXPEDIDO2]]</f>
        <v>0</v>
      </c>
      <c r="BB81" s="44">
        <f t="shared" si="12"/>
        <v>0</v>
      </c>
      <c r="BC81" s="44">
        <f t="shared" si="13"/>
        <v>0</v>
      </c>
      <c r="BD81" s="44"/>
    </row>
    <row r="82" spans="1:56" ht="15.75" hidden="1" customHeight="1" x14ac:dyDescent="0.25">
      <c r="A82" s="6" t="s">
        <v>3119</v>
      </c>
      <c r="B82" s="22" t="s">
        <v>3126</v>
      </c>
      <c r="C82" s="7">
        <v>1</v>
      </c>
      <c r="D82" s="46" t="s">
        <v>3121</v>
      </c>
      <c r="E82" s="7">
        <v>3779</v>
      </c>
      <c r="F82" s="7">
        <v>20</v>
      </c>
      <c r="G82" s="24">
        <v>396.3</v>
      </c>
      <c r="H82" s="41">
        <f>Tabela1[[#This Row],[PESO UNI]]*Tabela1[[#This Row],[QTE]]</f>
        <v>396.3</v>
      </c>
      <c r="I82" s="7" t="s">
        <v>4430</v>
      </c>
      <c r="J82" s="8" t="s">
        <v>3041</v>
      </c>
      <c r="K82" s="8" t="s">
        <v>31</v>
      </c>
      <c r="L82" s="9" t="s">
        <v>2991</v>
      </c>
      <c r="M82" s="10">
        <v>46183</v>
      </c>
      <c r="N82" s="8" t="s">
        <v>46</v>
      </c>
      <c r="O82" s="12"/>
      <c r="P82" s="13"/>
      <c r="Q82" s="14">
        <f>Tabela1[[#This Row],[QTDE/ Fabricação]]-Tabela1[[#This Row],[QTE]]</f>
        <v>-1</v>
      </c>
      <c r="R82" s="19">
        <f t="shared" si="14"/>
        <v>396.3</v>
      </c>
      <c r="S82" s="19">
        <f t="shared" si="17"/>
        <v>396.3</v>
      </c>
      <c r="T82" s="20">
        <f t="shared" si="15"/>
        <v>0</v>
      </c>
      <c r="U82" s="17">
        <f>IFERROR(SUMIF('LISTA DE EMBARQUE'!B:B,MICRO!E:E,'LISTA DE EMBARQUE'!G:G),"")</f>
        <v>0</v>
      </c>
      <c r="V82" s="12" t="str">
        <f>IFERROR(VLOOKUP(Tabela1[[#This Row],[COD.MDE]],'LISTA DE EMBARQUE'!B:L,11,0),"")</f>
        <v/>
      </c>
      <c r="W82" s="13" t="str">
        <f>IFERROR(COUNTIF(#REF!,Tabela1[[#This Row],[Colunas5]]),"")</f>
        <v/>
      </c>
      <c r="X82" s="14">
        <f>Tabela1[[#This Row],[QIANTIDADE EXPEDIDA]]*Tabela1[[#This Row],[PESO UNI]]</f>
        <v>0</v>
      </c>
      <c r="Y82" s="14">
        <f t="shared" si="16"/>
        <v>-1</v>
      </c>
      <c r="Z82" s="21">
        <f>Tabela1[[#This Row],[PESO TOTAL]]-Tabela1[[#This Row],[Peso Expedido]]</f>
        <v>396.3</v>
      </c>
      <c r="AA82" s="18">
        <v>1</v>
      </c>
      <c r="AB82" s="40"/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40"/>
      <c r="AI82" s="40" t="str">
        <f t="shared" si="10"/>
        <v/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8"/>
        <v>T-073198-1/05-CV-0001</v>
      </c>
      <c r="AP82" t="str">
        <f>Tabela1[[#This Row],[TAG]]&amp;Tabela1[[#This Row],[PEDIDO]]&amp;Tabela1[[#This Row],[PRODUTO]]</f>
        <v>05-CV-0001P-198ESTRUTURA</v>
      </c>
      <c r="AQ82" s="23" t="str">
        <f>Tabela1[[#This Row],[PRODUTO]]&amp;Tabela1[[#This Row],[TAG]]</f>
        <v>ESTRUTURA05-CV-0001</v>
      </c>
      <c r="AR82" s="183">
        <f>Tabela1[[#This Row],[PESO TOTAL]]*Tabela1[[#This Row],[MATÉRIA PRIMA]]</f>
        <v>396.3</v>
      </c>
      <c r="AS82" s="28">
        <f>Tabela1[[#This Row],[PESO TOTAL]]*Tabela1[[#This Row],[PREPARAÇÃO ]]</f>
        <v>396.3</v>
      </c>
      <c r="AT82" s="28">
        <f>Tabela1[[#This Row],[PESO TOTAL]]*Tabela1[[#This Row],[CALDEIRARIA]]</f>
        <v>396.3</v>
      </c>
      <c r="AU82" s="28">
        <f>Tabela1[[#This Row],[PESO TOTAL]]*Tabela1[[#This Row],[SOLDA]]</f>
        <v>396.3</v>
      </c>
      <c r="AV82" s="28">
        <f>Tabela1[[#This Row],[PESO TOTAL]]*Tabela1[[#This Row],[ACABAMENTO]]</f>
        <v>396.3</v>
      </c>
      <c r="AW82" s="28">
        <f>Tabela1[[#This Row],[PESO TOTAL]]*Tabela1[[#This Row],[PRONTO ACABADO]]</f>
        <v>396.3</v>
      </c>
      <c r="AX82" s="28">
        <f>Tabela1[[#This Row],[PESO TOTAL]]*Tabela1[[#This Row],[EXPEDIÇÃO ]]</f>
        <v>0</v>
      </c>
      <c r="AY82" s="28" t="str">
        <f>Tabela1[[#This Row],[PEDIDO]]&amp;Tabela1[[#This Row],[PRODUTO]]</f>
        <v>P-198ESTRUTURA</v>
      </c>
      <c r="AZ82" s="44">
        <f>IF(AF82="",0,IF(ISTEXT(AF82),H82*VALUE(SUBSTITUTE(AF82,"%",""))/100,H82*AF82))-Tabela1[[#This Row],[PRONTO ACABADO2]]</f>
        <v>0</v>
      </c>
      <c r="BA82" s="44">
        <f>IF(AG82="",0,IF(ISTEXT(AG82),H82*VALUE(SUBSTITUTE(AG82,"%",""))/100,H82*AG82))-Tabela1[[#This Row],[PESO EXPEDIDO2]]</f>
        <v>396.3</v>
      </c>
      <c r="BB82" s="44">
        <f t="shared" si="12"/>
        <v>0</v>
      </c>
      <c r="BC82" s="44">
        <f t="shared" si="13"/>
        <v>396.3</v>
      </c>
      <c r="BD82" s="44"/>
    </row>
    <row r="83" spans="1:56" ht="15.75" hidden="1" customHeight="1" x14ac:dyDescent="0.25">
      <c r="A83" s="6" t="s">
        <v>3119</v>
      </c>
      <c r="B83" s="22" t="s">
        <v>3126</v>
      </c>
      <c r="C83" s="7">
        <v>1</v>
      </c>
      <c r="D83" s="46" t="s">
        <v>3122</v>
      </c>
      <c r="E83" s="7">
        <v>3780</v>
      </c>
      <c r="F83" s="7">
        <v>20</v>
      </c>
      <c r="G83" s="24">
        <v>290.60000000000002</v>
      </c>
      <c r="H83" s="41">
        <f>Tabela1[[#This Row],[PESO UNI]]*Tabela1[[#This Row],[QTE]]</f>
        <v>290.60000000000002</v>
      </c>
      <c r="I83" s="7" t="s">
        <v>4430</v>
      </c>
      <c r="J83" s="8" t="s">
        <v>3041</v>
      </c>
      <c r="K83" s="8" t="s">
        <v>31</v>
      </c>
      <c r="L83" s="9" t="s">
        <v>2991</v>
      </c>
      <c r="M83" s="10">
        <v>46183</v>
      </c>
      <c r="N83" s="8" t="s">
        <v>46</v>
      </c>
      <c r="O83" s="12"/>
      <c r="P83" s="13"/>
      <c r="Q83" s="14">
        <f>Tabela1[[#This Row],[QTDE/ Fabricação]]-Tabela1[[#This Row],[QTE]]</f>
        <v>-1</v>
      </c>
      <c r="R83" s="19">
        <f t="shared" si="14"/>
        <v>290.60000000000002</v>
      </c>
      <c r="S83" s="19">
        <f t="shared" si="17"/>
        <v>290.60000000000002</v>
      </c>
      <c r="T83" s="20">
        <f t="shared" si="15"/>
        <v>0</v>
      </c>
      <c r="U83" s="17">
        <f>IFERROR(SUMIF('LISTA DE EMBARQUE'!B:B,MICRO!E:E,'LISTA DE EMBARQUE'!G:G),"")</f>
        <v>0</v>
      </c>
      <c r="V83" s="12" t="str">
        <f>IFERROR(VLOOKUP(Tabela1[[#This Row],[COD.MDE]],'LISTA DE EMBARQUE'!B:L,11,0),"")</f>
        <v/>
      </c>
      <c r="W83" s="13" t="str">
        <f>IFERROR(COUNTIF(#REF!,Tabela1[[#This Row],[Colunas5]]),"")</f>
        <v/>
      </c>
      <c r="X83" s="14">
        <f>Tabela1[[#This Row],[QIANTIDADE EXPEDIDA]]*Tabela1[[#This Row],[PESO UNI]]</f>
        <v>0</v>
      </c>
      <c r="Y83" s="14">
        <f t="shared" si="16"/>
        <v>-1</v>
      </c>
      <c r="Z83" s="21">
        <f>Tabela1[[#This Row],[PESO TOTAL]]-Tabela1[[#This Row],[Peso Expedido]]</f>
        <v>290.60000000000002</v>
      </c>
      <c r="AA83" s="18">
        <v>1</v>
      </c>
      <c r="AB83" s="40"/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40"/>
      <c r="AI83" s="40" t="str">
        <f t="shared" si="10"/>
        <v/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8"/>
        <v>T-073198-1/05-CV-0001</v>
      </c>
      <c r="AP83" t="str">
        <f>Tabela1[[#This Row],[TAG]]&amp;Tabela1[[#This Row],[PEDIDO]]&amp;Tabela1[[#This Row],[PRODUTO]]</f>
        <v>05-CV-0001P-198ESTRUTURA</v>
      </c>
      <c r="AQ83" s="23" t="str">
        <f>Tabela1[[#This Row],[PRODUTO]]&amp;Tabela1[[#This Row],[TAG]]</f>
        <v>ESTRUTURA05-CV-0001</v>
      </c>
      <c r="AR83" s="183">
        <f>Tabela1[[#This Row],[PESO TOTAL]]*Tabela1[[#This Row],[MATÉRIA PRIMA]]</f>
        <v>290.60000000000002</v>
      </c>
      <c r="AS83" s="28">
        <f>Tabela1[[#This Row],[PESO TOTAL]]*Tabela1[[#This Row],[PREPARAÇÃO ]]</f>
        <v>290.60000000000002</v>
      </c>
      <c r="AT83" s="28">
        <f>Tabela1[[#This Row],[PESO TOTAL]]*Tabela1[[#This Row],[CALDEIRARIA]]</f>
        <v>290.60000000000002</v>
      </c>
      <c r="AU83" s="28">
        <f>Tabela1[[#This Row],[PESO TOTAL]]*Tabela1[[#This Row],[SOLDA]]</f>
        <v>290.60000000000002</v>
      </c>
      <c r="AV83" s="28">
        <f>Tabela1[[#This Row],[PESO TOTAL]]*Tabela1[[#This Row],[ACABAMENTO]]</f>
        <v>290.60000000000002</v>
      </c>
      <c r="AW83" s="28">
        <f>Tabela1[[#This Row],[PESO TOTAL]]*Tabela1[[#This Row],[PRONTO ACABADO]]</f>
        <v>290.60000000000002</v>
      </c>
      <c r="AX83" s="28">
        <f>Tabela1[[#This Row],[PESO TOTAL]]*Tabela1[[#This Row],[EXPEDIÇÃO ]]</f>
        <v>0</v>
      </c>
      <c r="AY83" s="28" t="str">
        <f>Tabela1[[#This Row],[PEDIDO]]&amp;Tabela1[[#This Row],[PRODUTO]]</f>
        <v>P-198ESTRUTURA</v>
      </c>
      <c r="AZ83" s="44">
        <f>IF(AF83="",0,IF(ISTEXT(AF83),H83*VALUE(SUBSTITUTE(AF83,"%",""))/100,H83*AF83))-Tabela1[[#This Row],[PRONTO ACABADO2]]</f>
        <v>0</v>
      </c>
      <c r="BA83" s="44">
        <f>IF(AG83="",0,IF(ISTEXT(AG83),H83*VALUE(SUBSTITUTE(AG83,"%",""))/100,H83*AG83))-Tabela1[[#This Row],[PESO EXPEDIDO2]]</f>
        <v>290.60000000000002</v>
      </c>
      <c r="BB83" s="44">
        <f t="shared" si="12"/>
        <v>0</v>
      </c>
      <c r="BC83" s="44">
        <f t="shared" si="13"/>
        <v>290.60000000000002</v>
      </c>
      <c r="BD83" s="44"/>
    </row>
    <row r="84" spans="1:56" ht="15.75" hidden="1" customHeight="1" x14ac:dyDescent="0.25">
      <c r="A84" s="6" t="s">
        <v>3119</v>
      </c>
      <c r="B84" s="22" t="s">
        <v>3126</v>
      </c>
      <c r="C84" s="7">
        <v>1</v>
      </c>
      <c r="D84" s="46" t="s">
        <v>3123</v>
      </c>
      <c r="E84" s="7">
        <v>3781</v>
      </c>
      <c r="F84" s="7">
        <v>20</v>
      </c>
      <c r="G84" s="24">
        <v>290.60000000000002</v>
      </c>
      <c r="H84" s="41">
        <f>Tabela1[[#This Row],[PESO UNI]]*Tabela1[[#This Row],[QTE]]</f>
        <v>290.60000000000002</v>
      </c>
      <c r="I84" s="7" t="s">
        <v>4430</v>
      </c>
      <c r="J84" s="8" t="s">
        <v>3041</v>
      </c>
      <c r="K84" s="8" t="s">
        <v>31</v>
      </c>
      <c r="L84" s="9" t="s">
        <v>2991</v>
      </c>
      <c r="M84" s="10">
        <v>46183</v>
      </c>
      <c r="N84" s="8" t="s">
        <v>46</v>
      </c>
      <c r="O84" s="12"/>
      <c r="P84" s="13"/>
      <c r="Q84" s="14">
        <f>Tabela1[[#This Row],[QTDE/ Fabricação]]-Tabela1[[#This Row],[QTE]]</f>
        <v>-1</v>
      </c>
      <c r="R84" s="19">
        <f t="shared" si="14"/>
        <v>290.60000000000002</v>
      </c>
      <c r="S84" s="19">
        <f t="shared" si="17"/>
        <v>290.60000000000002</v>
      </c>
      <c r="T84" s="20">
        <f t="shared" si="15"/>
        <v>0</v>
      </c>
      <c r="U84" s="17">
        <f>IFERROR(SUMIF('LISTA DE EMBARQUE'!B:B,MICRO!E:E,'LISTA DE EMBARQUE'!G:G),"")</f>
        <v>0</v>
      </c>
      <c r="V84" s="12" t="str">
        <f>IFERROR(VLOOKUP(Tabela1[[#This Row],[COD.MDE]],'LISTA DE EMBARQUE'!B:L,11,0),"")</f>
        <v/>
      </c>
      <c r="W84" s="13" t="str">
        <f>IFERROR(COUNTIF(#REF!,Tabela1[[#This Row],[Colunas5]]),"")</f>
        <v/>
      </c>
      <c r="X84" s="14">
        <f>Tabela1[[#This Row],[QIANTIDADE EXPEDIDA]]*Tabela1[[#This Row],[PESO UNI]]</f>
        <v>0</v>
      </c>
      <c r="Y84" s="14">
        <f t="shared" si="16"/>
        <v>-1</v>
      </c>
      <c r="Z84" s="21">
        <f>Tabela1[[#This Row],[PESO TOTAL]]-Tabela1[[#This Row],[Peso Expedido]]</f>
        <v>290.60000000000002</v>
      </c>
      <c r="AA84" s="18">
        <v>1</v>
      </c>
      <c r="AB84" s="40"/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40"/>
      <c r="AI84" s="40" t="str">
        <f t="shared" si="10"/>
        <v/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8"/>
        <v>T-073198-1/05-CV-0001</v>
      </c>
      <c r="AP84" t="str">
        <f>Tabela1[[#This Row],[TAG]]&amp;Tabela1[[#This Row],[PEDIDO]]&amp;Tabela1[[#This Row],[PRODUTO]]</f>
        <v>05-CV-0001P-198ESTRUTURA</v>
      </c>
      <c r="AQ84" s="23" t="str">
        <f>Tabela1[[#This Row],[PRODUTO]]&amp;Tabela1[[#This Row],[TAG]]</f>
        <v>ESTRUTURA05-CV-0001</v>
      </c>
      <c r="AR84" s="183">
        <f>Tabela1[[#This Row],[PESO TOTAL]]*Tabela1[[#This Row],[MATÉRIA PRIMA]]</f>
        <v>290.60000000000002</v>
      </c>
      <c r="AS84" s="28">
        <f>Tabela1[[#This Row],[PESO TOTAL]]*Tabela1[[#This Row],[PREPARAÇÃO ]]</f>
        <v>290.60000000000002</v>
      </c>
      <c r="AT84" s="28">
        <f>Tabela1[[#This Row],[PESO TOTAL]]*Tabela1[[#This Row],[CALDEIRARIA]]</f>
        <v>290.60000000000002</v>
      </c>
      <c r="AU84" s="28">
        <f>Tabela1[[#This Row],[PESO TOTAL]]*Tabela1[[#This Row],[SOLDA]]</f>
        <v>290.60000000000002</v>
      </c>
      <c r="AV84" s="28">
        <f>Tabela1[[#This Row],[PESO TOTAL]]*Tabela1[[#This Row],[ACABAMENTO]]</f>
        <v>290.60000000000002</v>
      </c>
      <c r="AW84" s="28">
        <f>Tabela1[[#This Row],[PESO TOTAL]]*Tabela1[[#This Row],[PRONTO ACABADO]]</f>
        <v>290.60000000000002</v>
      </c>
      <c r="AX84" s="28">
        <f>Tabela1[[#This Row],[PESO TOTAL]]*Tabela1[[#This Row],[EXPEDIÇÃO ]]</f>
        <v>0</v>
      </c>
      <c r="AY84" s="28" t="str">
        <f>Tabela1[[#This Row],[PEDIDO]]&amp;Tabela1[[#This Row],[PRODUTO]]</f>
        <v>P-198ESTRUTURA</v>
      </c>
      <c r="AZ84" s="44">
        <f>IF(AF84="",0,IF(ISTEXT(AF84),H84*VALUE(SUBSTITUTE(AF84,"%",""))/100,H84*AF84))-Tabela1[[#This Row],[PRONTO ACABADO2]]</f>
        <v>0</v>
      </c>
      <c r="BA84" s="44">
        <f>IF(AG84="",0,IF(ISTEXT(AG84),H84*VALUE(SUBSTITUTE(AG84,"%",""))/100,H84*AG84))-Tabela1[[#This Row],[PESO EXPEDIDO2]]</f>
        <v>290.60000000000002</v>
      </c>
      <c r="BB84" s="44">
        <f t="shared" si="12"/>
        <v>0</v>
      </c>
      <c r="BC84" s="44">
        <f t="shared" si="13"/>
        <v>290.60000000000002</v>
      </c>
      <c r="BD84" s="44"/>
    </row>
    <row r="85" spans="1:56" ht="15.75" hidden="1" customHeight="1" x14ac:dyDescent="0.25">
      <c r="A85" s="6" t="s">
        <v>3119</v>
      </c>
      <c r="B85" s="22" t="s">
        <v>3126</v>
      </c>
      <c r="C85" s="7">
        <v>1</v>
      </c>
      <c r="D85" s="46" t="s">
        <v>3124</v>
      </c>
      <c r="E85" s="7">
        <v>3782</v>
      </c>
      <c r="F85" s="7">
        <v>20</v>
      </c>
      <c r="G85" s="24">
        <v>295</v>
      </c>
      <c r="H85" s="41">
        <f>Tabela1[[#This Row],[PESO UNI]]*Tabela1[[#This Row],[QTE]]</f>
        <v>295</v>
      </c>
      <c r="I85" s="7" t="s">
        <v>4430</v>
      </c>
      <c r="J85" s="8" t="s">
        <v>3041</v>
      </c>
      <c r="K85" s="8" t="s">
        <v>31</v>
      </c>
      <c r="L85" s="9" t="s">
        <v>2991</v>
      </c>
      <c r="M85" s="10">
        <v>46183</v>
      </c>
      <c r="N85" s="8" t="s">
        <v>46</v>
      </c>
      <c r="O85" s="12"/>
      <c r="P85" s="13"/>
      <c r="Q85" s="14">
        <f>Tabela1[[#This Row],[QTDE/ Fabricação]]-Tabela1[[#This Row],[QTE]]</f>
        <v>-1</v>
      </c>
      <c r="R85" s="19">
        <f t="shared" ref="R85:R116" si="19">IFERROR(H85*((AA85*0.25)+(AC85*0.25)+(AD85*0.225)+(AE85*0.225)+(AF85*0.05)),"")</f>
        <v>295</v>
      </c>
      <c r="S85" s="19">
        <f t="shared" si="17"/>
        <v>295</v>
      </c>
      <c r="T85" s="20">
        <f t="shared" ref="T85:T116" si="20">IFERROR(S85-H85,"")</f>
        <v>0</v>
      </c>
      <c r="U85" s="17">
        <f>IFERROR(SUMIF('LISTA DE EMBARQUE'!B:B,MICRO!E:E,'LISTA DE EMBARQUE'!G:G),"")</f>
        <v>0</v>
      </c>
      <c r="V85" s="12" t="str">
        <f>IFERROR(VLOOKUP(Tabela1[[#This Row],[COD.MDE]],'LISTA DE EMBARQUE'!B:L,11,0),"")</f>
        <v/>
      </c>
      <c r="W85" s="13" t="str">
        <f>IFERROR(COUNTIF(#REF!,Tabela1[[#This Row],[Colunas5]]),"")</f>
        <v/>
      </c>
      <c r="X85" s="14">
        <f>Tabela1[[#This Row],[QIANTIDADE EXPEDIDA]]*Tabela1[[#This Row],[PESO UNI]]</f>
        <v>0</v>
      </c>
      <c r="Y85" s="14">
        <f t="shared" si="16"/>
        <v>-1</v>
      </c>
      <c r="Z85" s="21">
        <f>Tabela1[[#This Row],[PESO TOTAL]]-Tabela1[[#This Row],[Peso Expedido]]</f>
        <v>295</v>
      </c>
      <c r="AA85" s="18">
        <v>1</v>
      </c>
      <c r="AB85" s="40"/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40"/>
      <c r="AI85" s="40" t="str">
        <f t="shared" si="10"/>
        <v/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8"/>
        <v>T-073198-1/05-CV-0001</v>
      </c>
      <c r="AP85" t="str">
        <f>Tabela1[[#This Row],[TAG]]&amp;Tabela1[[#This Row],[PEDIDO]]&amp;Tabela1[[#This Row],[PRODUTO]]</f>
        <v>05-CV-0001P-198ESTRUTURA</v>
      </c>
      <c r="AQ85" s="23" t="str">
        <f>Tabela1[[#This Row],[PRODUTO]]&amp;Tabela1[[#This Row],[TAG]]</f>
        <v>ESTRUTURA05-CV-0001</v>
      </c>
      <c r="AR85" s="183">
        <f>Tabela1[[#This Row],[PESO TOTAL]]*Tabela1[[#This Row],[MATÉRIA PRIMA]]</f>
        <v>295</v>
      </c>
      <c r="AS85" s="28">
        <f>Tabela1[[#This Row],[PESO TOTAL]]*Tabela1[[#This Row],[PREPARAÇÃO ]]</f>
        <v>295</v>
      </c>
      <c r="AT85" s="28">
        <f>Tabela1[[#This Row],[PESO TOTAL]]*Tabela1[[#This Row],[CALDEIRARIA]]</f>
        <v>295</v>
      </c>
      <c r="AU85" s="28">
        <f>Tabela1[[#This Row],[PESO TOTAL]]*Tabela1[[#This Row],[SOLDA]]</f>
        <v>295</v>
      </c>
      <c r="AV85" s="28">
        <f>Tabela1[[#This Row],[PESO TOTAL]]*Tabela1[[#This Row],[ACABAMENTO]]</f>
        <v>295</v>
      </c>
      <c r="AW85" s="28">
        <f>Tabela1[[#This Row],[PESO TOTAL]]*Tabela1[[#This Row],[PRONTO ACABADO]]</f>
        <v>295</v>
      </c>
      <c r="AX85" s="28">
        <f>Tabela1[[#This Row],[PESO TOTAL]]*Tabela1[[#This Row],[EXPEDIÇÃO ]]</f>
        <v>0</v>
      </c>
      <c r="AY85" s="28" t="str">
        <f>Tabela1[[#This Row],[PEDIDO]]&amp;Tabela1[[#This Row],[PRODUTO]]</f>
        <v>P-198ESTRUTURA</v>
      </c>
      <c r="AZ85" s="44">
        <f>IF(AF85="",0,IF(ISTEXT(AF85),H85*VALUE(SUBSTITUTE(AF85,"%",""))/100,H85*AF85))-Tabela1[[#This Row],[PRONTO ACABADO2]]</f>
        <v>0</v>
      </c>
      <c r="BA85" s="44">
        <f>IF(AG85="",0,IF(ISTEXT(AG85),H85*VALUE(SUBSTITUTE(AG85,"%",""))/100,H85*AG85))-Tabela1[[#This Row],[PESO EXPEDIDO2]]</f>
        <v>295</v>
      </c>
      <c r="BB85" s="44">
        <f t="shared" si="12"/>
        <v>0</v>
      </c>
      <c r="BC85" s="44">
        <f t="shared" si="13"/>
        <v>295</v>
      </c>
      <c r="BD85" s="44"/>
    </row>
    <row r="86" spans="1:56" ht="15.75" hidden="1" customHeight="1" x14ac:dyDescent="0.25">
      <c r="A86" s="6" t="s">
        <v>3119</v>
      </c>
      <c r="B86" s="22" t="s">
        <v>3126</v>
      </c>
      <c r="C86" s="7">
        <v>6</v>
      </c>
      <c r="D86" s="46" t="s">
        <v>3125</v>
      </c>
      <c r="E86" s="7">
        <v>3783</v>
      </c>
      <c r="F86" s="7">
        <v>20</v>
      </c>
      <c r="G86" s="24">
        <v>24</v>
      </c>
      <c r="H86" s="41">
        <f>Tabela1[[#This Row],[PESO UNI]]*Tabela1[[#This Row],[QTE]]</f>
        <v>144</v>
      </c>
      <c r="I86" s="7" t="s">
        <v>4430</v>
      </c>
      <c r="J86" s="8" t="s">
        <v>3041</v>
      </c>
      <c r="K86" s="8" t="s">
        <v>31</v>
      </c>
      <c r="L86" s="9" t="s">
        <v>2991</v>
      </c>
      <c r="M86" s="10">
        <v>46183</v>
      </c>
      <c r="N86" s="8" t="s">
        <v>46</v>
      </c>
      <c r="O86" s="12"/>
      <c r="P86" s="13"/>
      <c r="Q86" s="14">
        <f>Tabela1[[#This Row],[QTDE/ Fabricação]]-Tabela1[[#This Row],[QTE]]</f>
        <v>-6</v>
      </c>
      <c r="R86" s="19">
        <f t="shared" si="19"/>
        <v>64.8</v>
      </c>
      <c r="S86" s="19">
        <f t="shared" si="17"/>
        <v>0</v>
      </c>
      <c r="T86" s="20">
        <f t="shared" si="20"/>
        <v>-144</v>
      </c>
      <c r="U86" s="17">
        <f>IFERROR(SUMIF('LISTA DE EMBARQUE'!B:B,MICRO!E:E,'LISTA DE EMBARQUE'!G:G),"")</f>
        <v>0</v>
      </c>
      <c r="V86" s="12" t="str">
        <f>IFERROR(VLOOKUP(Tabela1[[#This Row],[COD.MDE]],'LISTA DE EMBARQUE'!B:L,11,0),"")</f>
        <v/>
      </c>
      <c r="W86" s="13" t="str">
        <f>IFERROR(COUNTIF(#REF!,Tabela1[[#This Row],[Colunas5]]),"")</f>
        <v/>
      </c>
      <c r="X86" s="14">
        <f>Tabela1[[#This Row],[QIANTIDADE EXPEDIDA]]*Tabela1[[#This Row],[PESO UNI]]</f>
        <v>0</v>
      </c>
      <c r="Y86" s="14">
        <f t="shared" si="16"/>
        <v>-6</v>
      </c>
      <c r="Z86" s="21">
        <f>Tabela1[[#This Row],[PESO TOTAL]]-Tabela1[[#This Row],[Peso Expedido]]</f>
        <v>144</v>
      </c>
      <c r="AA86" s="18">
        <v>0.9</v>
      </c>
      <c r="AB86" s="40"/>
      <c r="AC86" s="40">
        <v>0.9</v>
      </c>
      <c r="AD86" s="40"/>
      <c r="AE86" s="40"/>
      <c r="AF86" s="40"/>
      <c r="AG86" s="40"/>
      <c r="AH86" s="40"/>
      <c r="AI86" s="40" t="str">
        <f t="shared" si="10"/>
        <v/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8"/>
        <v>T-073198-1/05-CV-0001</v>
      </c>
      <c r="AP86" t="str">
        <f>Tabela1[[#This Row],[TAG]]&amp;Tabela1[[#This Row],[PEDIDO]]&amp;Tabela1[[#This Row],[PRODUTO]]</f>
        <v>05-CV-0001P-198ESTRUTURA</v>
      </c>
      <c r="AQ86" s="23" t="str">
        <f>Tabela1[[#This Row],[PRODUTO]]&amp;Tabela1[[#This Row],[TAG]]</f>
        <v>ESTRUTURA05-CV-0001</v>
      </c>
      <c r="AR86" s="183">
        <f>Tabela1[[#This Row],[PESO TOTAL]]*Tabela1[[#This Row],[MATÉRIA PRIMA]]</f>
        <v>129.6</v>
      </c>
      <c r="AS86" s="28">
        <f>Tabela1[[#This Row],[PESO TOTAL]]*Tabela1[[#This Row],[PREPARAÇÃO ]]</f>
        <v>129.6</v>
      </c>
      <c r="AT86" s="28">
        <f>Tabela1[[#This Row],[PESO TOTAL]]*Tabela1[[#This Row],[CALDEIRARIA]]</f>
        <v>0</v>
      </c>
      <c r="AU86" s="28">
        <f>Tabela1[[#This Row],[PESO TOTAL]]*Tabela1[[#This Row],[SOLDA]]</f>
        <v>0</v>
      </c>
      <c r="AV86" s="28">
        <f>Tabela1[[#This Row],[PESO TOTAL]]*Tabela1[[#This Row],[ACABAMENTO]]</f>
        <v>0</v>
      </c>
      <c r="AW86" s="28">
        <f>Tabela1[[#This Row],[PESO TOTAL]]*Tabela1[[#This Row],[PRONTO ACABADO]]</f>
        <v>0</v>
      </c>
      <c r="AX86" s="28">
        <f>Tabela1[[#This Row],[PESO TOTAL]]*Tabela1[[#This Row],[EXPEDIÇÃO ]]</f>
        <v>0</v>
      </c>
      <c r="AY86" s="28" t="str">
        <f>Tabela1[[#This Row],[PEDIDO]]&amp;Tabela1[[#This Row],[PRODUTO]]</f>
        <v>P-198ESTRUTURA</v>
      </c>
      <c r="AZ86" s="44">
        <f>IF(AF86="",0,IF(ISTEXT(AF86),H86*VALUE(SUBSTITUTE(AF86,"%",""))/100,H86*AF86))-Tabela1[[#This Row],[PRONTO ACABADO2]]</f>
        <v>0</v>
      </c>
      <c r="BA86" s="44">
        <f>IF(AG86="",0,IF(ISTEXT(AG86),H86*VALUE(SUBSTITUTE(AG86,"%",""))/100,H86*AG86))-Tabela1[[#This Row],[PESO EXPEDIDO2]]</f>
        <v>0</v>
      </c>
      <c r="BB86" s="44">
        <f t="shared" si="12"/>
        <v>0</v>
      </c>
      <c r="BC86" s="44">
        <f t="shared" si="13"/>
        <v>0</v>
      </c>
      <c r="BD86" s="44"/>
    </row>
    <row r="87" spans="1:56" ht="15.75" hidden="1" customHeight="1" x14ac:dyDescent="0.25">
      <c r="A87" s="6" t="s">
        <v>3127</v>
      </c>
      <c r="B87" s="22" t="s">
        <v>3128</v>
      </c>
      <c r="C87" s="7">
        <v>4</v>
      </c>
      <c r="D87" s="46" t="s">
        <v>3129</v>
      </c>
      <c r="E87" s="7">
        <v>3784</v>
      </c>
      <c r="F87" s="7">
        <v>21</v>
      </c>
      <c r="G87" s="24">
        <v>7.4</v>
      </c>
      <c r="H87" s="41">
        <f>Tabela1[[#This Row],[PESO UNI]]*Tabela1[[#This Row],[QTE]]</f>
        <v>29.6</v>
      </c>
      <c r="I87" s="7" t="s">
        <v>4429</v>
      </c>
      <c r="J87" s="8" t="s">
        <v>3041</v>
      </c>
      <c r="K87" s="8" t="s">
        <v>31</v>
      </c>
      <c r="L87" s="9" t="s">
        <v>2991</v>
      </c>
      <c r="M87" s="10">
        <v>46185</v>
      </c>
      <c r="N87" s="8" t="s">
        <v>46</v>
      </c>
      <c r="O87" s="12"/>
      <c r="P87" s="13"/>
      <c r="Q87" s="14">
        <f>Tabela1[[#This Row],[QTDE/ Fabricação]]-Tabela1[[#This Row],[QTE]]</f>
        <v>-4</v>
      </c>
      <c r="R87" s="19">
        <f t="shared" si="19"/>
        <v>29.6</v>
      </c>
      <c r="S87" s="19">
        <f t="shared" si="17"/>
        <v>29.6</v>
      </c>
      <c r="T87" s="20">
        <f t="shared" si="20"/>
        <v>0</v>
      </c>
      <c r="U87" s="17">
        <f>IFERROR(SUMIF('LISTA DE EMBARQUE'!B:B,MICRO!E:E,'LISTA DE EMBARQUE'!G:G),"")</f>
        <v>0</v>
      </c>
      <c r="V87" s="12" t="str">
        <f>IFERROR(VLOOKUP(Tabela1[[#This Row],[COD.MDE]],'LISTA DE EMBARQUE'!B:L,11,0),"")</f>
        <v/>
      </c>
      <c r="W87" s="13" t="str">
        <f>IFERROR(COUNTIF(#REF!,Tabela1[[#This Row],[Colunas5]]),"")</f>
        <v/>
      </c>
      <c r="X87" s="14">
        <f>Tabela1[[#This Row],[QIANTIDADE EXPEDIDA]]*Tabela1[[#This Row],[PESO UNI]]</f>
        <v>0</v>
      </c>
      <c r="Y87" s="14">
        <f t="shared" si="16"/>
        <v>-4</v>
      </c>
      <c r="Z87" s="21">
        <f>Tabela1[[#This Row],[PESO TOTAL]]-Tabela1[[#This Row],[Peso Expedido]]</f>
        <v>29.6</v>
      </c>
      <c r="AA87" s="18">
        <v>1</v>
      </c>
      <c r="AB87" s="40"/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40"/>
      <c r="AI87" s="40" t="str">
        <f t="shared" si="10"/>
        <v/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8"/>
        <v>T-073199-1/05-CV-0001</v>
      </c>
      <c r="AP87" t="str">
        <f>Tabela1[[#This Row],[TAG]]&amp;Tabela1[[#This Row],[PEDIDO]]&amp;Tabela1[[#This Row],[PRODUTO]]</f>
        <v>05-CV-0001P-198ESTRUTURA</v>
      </c>
      <c r="AQ87" s="23" t="str">
        <f>Tabela1[[#This Row],[PRODUTO]]&amp;Tabela1[[#This Row],[TAG]]</f>
        <v>ESTRUTURA05-CV-0001</v>
      </c>
      <c r="AR87" s="183">
        <f>Tabela1[[#This Row],[PESO TOTAL]]*Tabela1[[#This Row],[MATÉRIA PRIMA]]</f>
        <v>29.6</v>
      </c>
      <c r="AS87" s="28">
        <f>Tabela1[[#This Row],[PESO TOTAL]]*Tabela1[[#This Row],[PREPARAÇÃO ]]</f>
        <v>29.6</v>
      </c>
      <c r="AT87" s="28">
        <f>Tabela1[[#This Row],[PESO TOTAL]]*Tabela1[[#This Row],[CALDEIRARIA]]</f>
        <v>29.6</v>
      </c>
      <c r="AU87" s="28">
        <f>Tabela1[[#This Row],[PESO TOTAL]]*Tabela1[[#This Row],[SOLDA]]</f>
        <v>29.6</v>
      </c>
      <c r="AV87" s="28">
        <f>Tabela1[[#This Row],[PESO TOTAL]]*Tabela1[[#This Row],[ACABAMENTO]]</f>
        <v>29.6</v>
      </c>
      <c r="AW87" s="28">
        <f>Tabela1[[#This Row],[PESO TOTAL]]*Tabela1[[#This Row],[PRONTO ACABADO]]</f>
        <v>29.6</v>
      </c>
      <c r="AX87" s="28">
        <f>Tabela1[[#This Row],[PESO TOTAL]]*Tabela1[[#This Row],[EXPEDIÇÃO ]]</f>
        <v>0</v>
      </c>
      <c r="AY87" s="28" t="str">
        <f>Tabela1[[#This Row],[PEDIDO]]&amp;Tabela1[[#This Row],[PRODUTO]]</f>
        <v>P-198ESTRUTURA</v>
      </c>
      <c r="AZ87" s="44">
        <f>IF(AF87="",0,IF(ISTEXT(AF87),H87*VALUE(SUBSTITUTE(AF87,"%",""))/100,H87*AF87))-Tabela1[[#This Row],[PRONTO ACABADO2]]</f>
        <v>0</v>
      </c>
      <c r="BA87" s="44">
        <f>IF(AG87="",0,IF(ISTEXT(AG87),H87*VALUE(SUBSTITUTE(AG87,"%",""))/100,H87*AG87))-Tabela1[[#This Row],[PESO EXPEDIDO2]]</f>
        <v>29.6</v>
      </c>
      <c r="BB87" s="44">
        <f t="shared" si="12"/>
        <v>0</v>
      </c>
      <c r="BC87" s="44">
        <f t="shared" si="13"/>
        <v>29.6</v>
      </c>
      <c r="BD87" s="44"/>
    </row>
    <row r="88" spans="1:56" ht="15.75" hidden="1" customHeight="1" x14ac:dyDescent="0.25">
      <c r="A88" s="6" t="s">
        <v>3127</v>
      </c>
      <c r="B88" s="22" t="s">
        <v>3128</v>
      </c>
      <c r="C88" s="7">
        <v>1</v>
      </c>
      <c r="D88" s="46" t="s">
        <v>3130</v>
      </c>
      <c r="E88" s="7">
        <v>3785</v>
      </c>
      <c r="F88" s="7">
        <v>21</v>
      </c>
      <c r="G88" s="24">
        <v>252</v>
      </c>
      <c r="H88" s="41">
        <f>Tabela1[[#This Row],[PESO UNI]]*Tabela1[[#This Row],[QTE]]</f>
        <v>252</v>
      </c>
      <c r="I88" s="7" t="s">
        <v>4429</v>
      </c>
      <c r="J88" s="8" t="s">
        <v>3041</v>
      </c>
      <c r="K88" s="8" t="s">
        <v>31</v>
      </c>
      <c r="L88" s="9" t="s">
        <v>2991</v>
      </c>
      <c r="M88" s="10">
        <v>46185</v>
      </c>
      <c r="N88" s="8" t="s">
        <v>46</v>
      </c>
      <c r="O88" s="12"/>
      <c r="P88" s="13"/>
      <c r="Q88" s="14">
        <f>Tabela1[[#This Row],[QTDE/ Fabricação]]-Tabela1[[#This Row],[QTE]]</f>
        <v>-1</v>
      </c>
      <c r="R88" s="19">
        <f t="shared" si="19"/>
        <v>252</v>
      </c>
      <c r="S88" s="19">
        <f t="shared" si="17"/>
        <v>252</v>
      </c>
      <c r="T88" s="20">
        <f t="shared" si="20"/>
        <v>0</v>
      </c>
      <c r="U88" s="17">
        <f>IFERROR(SUMIF('LISTA DE EMBARQUE'!B:B,MICRO!E:E,'LISTA DE EMBARQUE'!G:G),"")</f>
        <v>0</v>
      </c>
      <c r="V88" s="12" t="str">
        <f>IFERROR(VLOOKUP(Tabela1[[#This Row],[COD.MDE]],'LISTA DE EMBARQUE'!B:L,11,0),"")</f>
        <v/>
      </c>
      <c r="W88" s="13" t="str">
        <f>IFERROR(COUNTIF(#REF!,Tabela1[[#This Row],[Colunas5]]),"")</f>
        <v/>
      </c>
      <c r="X88" s="14">
        <f>Tabela1[[#This Row],[QIANTIDADE EXPEDIDA]]*Tabela1[[#This Row],[PESO UNI]]</f>
        <v>0</v>
      </c>
      <c r="Y88" s="14">
        <f t="shared" si="16"/>
        <v>-1</v>
      </c>
      <c r="Z88" s="21">
        <f>Tabela1[[#This Row],[PESO TOTAL]]-Tabela1[[#This Row],[Peso Expedido]]</f>
        <v>252</v>
      </c>
      <c r="AA88" s="18">
        <v>1</v>
      </c>
      <c r="AB88" s="40"/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40"/>
      <c r="AI88" s="40" t="str">
        <f t="shared" si="10"/>
        <v/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8"/>
        <v>T-073199-1/05-CV-0001</v>
      </c>
      <c r="AP88" t="str">
        <f>Tabela1[[#This Row],[TAG]]&amp;Tabela1[[#This Row],[PEDIDO]]&amp;Tabela1[[#This Row],[PRODUTO]]</f>
        <v>05-CV-0001P-198ESTRUTURA</v>
      </c>
      <c r="AQ88" s="23" t="str">
        <f>Tabela1[[#This Row],[PRODUTO]]&amp;Tabela1[[#This Row],[TAG]]</f>
        <v>ESTRUTURA05-CV-0001</v>
      </c>
      <c r="AR88" s="183">
        <f>Tabela1[[#This Row],[PESO TOTAL]]*Tabela1[[#This Row],[MATÉRIA PRIMA]]</f>
        <v>252</v>
      </c>
      <c r="AS88" s="28">
        <f>Tabela1[[#This Row],[PESO TOTAL]]*Tabela1[[#This Row],[PREPARAÇÃO ]]</f>
        <v>252</v>
      </c>
      <c r="AT88" s="28">
        <f>Tabela1[[#This Row],[PESO TOTAL]]*Tabela1[[#This Row],[CALDEIRARIA]]</f>
        <v>252</v>
      </c>
      <c r="AU88" s="28">
        <f>Tabela1[[#This Row],[PESO TOTAL]]*Tabela1[[#This Row],[SOLDA]]</f>
        <v>252</v>
      </c>
      <c r="AV88" s="28">
        <f>Tabela1[[#This Row],[PESO TOTAL]]*Tabela1[[#This Row],[ACABAMENTO]]</f>
        <v>252</v>
      </c>
      <c r="AW88" s="28">
        <f>Tabela1[[#This Row],[PESO TOTAL]]*Tabela1[[#This Row],[PRONTO ACABADO]]</f>
        <v>252</v>
      </c>
      <c r="AX88" s="28">
        <f>Tabela1[[#This Row],[PESO TOTAL]]*Tabela1[[#This Row],[EXPEDIÇÃO ]]</f>
        <v>0</v>
      </c>
      <c r="AY88" s="28" t="str">
        <f>Tabela1[[#This Row],[PEDIDO]]&amp;Tabela1[[#This Row],[PRODUTO]]</f>
        <v>P-198ESTRUTURA</v>
      </c>
      <c r="AZ88" s="44">
        <f>IF(AF88="",0,IF(ISTEXT(AF88),H88*VALUE(SUBSTITUTE(AF88,"%",""))/100,H88*AF88))-Tabela1[[#This Row],[PRONTO ACABADO2]]</f>
        <v>0</v>
      </c>
      <c r="BA88" s="44">
        <f>IF(AG88="",0,IF(ISTEXT(AG88),H88*VALUE(SUBSTITUTE(AG88,"%",""))/100,H88*AG88))-Tabela1[[#This Row],[PESO EXPEDIDO2]]</f>
        <v>252</v>
      </c>
      <c r="BB88" s="44">
        <f t="shared" si="12"/>
        <v>0</v>
      </c>
      <c r="BC88" s="44">
        <f t="shared" si="13"/>
        <v>252</v>
      </c>
      <c r="BD88" s="44"/>
    </row>
    <row r="89" spans="1:56" ht="15.75" hidden="1" customHeight="1" x14ac:dyDescent="0.25">
      <c r="A89" s="6" t="s">
        <v>3131</v>
      </c>
      <c r="B89" s="22" t="s">
        <v>3132</v>
      </c>
      <c r="C89" s="7">
        <v>2</v>
      </c>
      <c r="D89" s="46" t="s">
        <v>3133</v>
      </c>
      <c r="E89" s="7">
        <v>3786</v>
      </c>
      <c r="F89" s="7">
        <v>22</v>
      </c>
      <c r="G89" s="24">
        <v>77.3</v>
      </c>
      <c r="H89" s="41">
        <f>Tabela1[[#This Row],[PESO UNI]]*Tabela1[[#This Row],[QTE]]</f>
        <v>154.6</v>
      </c>
      <c r="I89" s="7" t="s">
        <v>4430</v>
      </c>
      <c r="J89" s="8" t="s">
        <v>3041</v>
      </c>
      <c r="K89" s="8" t="s">
        <v>31</v>
      </c>
      <c r="L89" s="9" t="s">
        <v>2991</v>
      </c>
      <c r="M89" s="10">
        <v>46185</v>
      </c>
      <c r="N89" s="8" t="s">
        <v>46</v>
      </c>
      <c r="O89" s="12"/>
      <c r="P89" s="13"/>
      <c r="Q89" s="14">
        <f>Tabela1[[#This Row],[QTDE/ Fabricação]]-Tabela1[[#This Row],[QTE]]</f>
        <v>-2</v>
      </c>
      <c r="R89" s="19">
        <f t="shared" si="19"/>
        <v>69.569999999999993</v>
      </c>
      <c r="S89" s="19">
        <f t="shared" si="17"/>
        <v>0</v>
      </c>
      <c r="T89" s="20">
        <f t="shared" si="20"/>
        <v>-154.6</v>
      </c>
      <c r="U89" s="17">
        <f>IFERROR(SUMIF('LISTA DE EMBARQUE'!B:B,MICRO!E:E,'LISTA DE EMBARQUE'!G:G),"")</f>
        <v>0</v>
      </c>
      <c r="V89" s="12" t="str">
        <f>IFERROR(VLOOKUP(Tabela1[[#This Row],[COD.MDE]],'LISTA DE EMBARQUE'!B:L,11,0),"")</f>
        <v/>
      </c>
      <c r="W89" s="13" t="str">
        <f>IFERROR(COUNTIF(#REF!,Tabela1[[#This Row],[Colunas5]]),"")</f>
        <v/>
      </c>
      <c r="X89" s="14">
        <f>Tabela1[[#This Row],[QIANTIDADE EXPEDIDA]]*Tabela1[[#This Row],[PESO UNI]]</f>
        <v>0</v>
      </c>
      <c r="Y89" s="14">
        <f t="shared" si="16"/>
        <v>-2</v>
      </c>
      <c r="Z89" s="21">
        <f>Tabela1[[#This Row],[PESO TOTAL]]-Tabela1[[#This Row],[Peso Expedido]]</f>
        <v>154.6</v>
      </c>
      <c r="AA89" s="18">
        <v>0.9</v>
      </c>
      <c r="AB89" s="40"/>
      <c r="AC89" s="40">
        <v>0.9</v>
      </c>
      <c r="AD89" s="40"/>
      <c r="AE89" s="40"/>
      <c r="AF89" s="40"/>
      <c r="AG89" s="40"/>
      <c r="AH89" s="40"/>
      <c r="AI89" s="40" t="str">
        <f t="shared" si="10"/>
        <v/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8"/>
        <v>T-073205-1/05-CV-0001</v>
      </c>
      <c r="AP89" t="str">
        <f>Tabela1[[#This Row],[TAG]]&amp;Tabela1[[#This Row],[PEDIDO]]&amp;Tabela1[[#This Row],[PRODUTO]]</f>
        <v>05-CV-0001P-198ESTRUTURA</v>
      </c>
      <c r="AQ89" s="23" t="str">
        <f>Tabela1[[#This Row],[PRODUTO]]&amp;Tabela1[[#This Row],[TAG]]</f>
        <v>ESTRUTURA05-CV-0001</v>
      </c>
      <c r="AR89" s="183">
        <f>Tabela1[[#This Row],[PESO TOTAL]]*Tabela1[[#This Row],[MATÉRIA PRIMA]]</f>
        <v>139.13999999999999</v>
      </c>
      <c r="AS89" s="28">
        <f>Tabela1[[#This Row],[PESO TOTAL]]*Tabela1[[#This Row],[PREPARAÇÃO ]]</f>
        <v>139.13999999999999</v>
      </c>
      <c r="AT89" s="28">
        <f>Tabela1[[#This Row],[PESO TOTAL]]*Tabela1[[#This Row],[CALDEIRARIA]]</f>
        <v>0</v>
      </c>
      <c r="AU89" s="28">
        <f>Tabela1[[#This Row],[PESO TOTAL]]*Tabela1[[#This Row],[SOLDA]]</f>
        <v>0</v>
      </c>
      <c r="AV89" s="28">
        <f>Tabela1[[#This Row],[PESO TOTAL]]*Tabela1[[#This Row],[ACABAMENTO]]</f>
        <v>0</v>
      </c>
      <c r="AW89" s="28">
        <f>Tabela1[[#This Row],[PESO TOTAL]]*Tabela1[[#This Row],[PRONTO ACABADO]]</f>
        <v>0</v>
      </c>
      <c r="AX89" s="28">
        <f>Tabela1[[#This Row],[PESO TOTAL]]*Tabela1[[#This Row],[EXPEDIÇÃO ]]</f>
        <v>0</v>
      </c>
      <c r="AY89" s="28" t="str">
        <f>Tabela1[[#This Row],[PEDIDO]]&amp;Tabela1[[#This Row],[PRODUTO]]</f>
        <v>P-198ESTRUTURA</v>
      </c>
      <c r="AZ89" s="44">
        <f>IF(AF89="",0,IF(ISTEXT(AF89),H89*VALUE(SUBSTITUTE(AF89,"%",""))/100,H89*AF89))-Tabela1[[#This Row],[PRONTO ACABADO2]]</f>
        <v>0</v>
      </c>
      <c r="BA89" s="44">
        <f>IF(AG89="",0,IF(ISTEXT(AG89),H89*VALUE(SUBSTITUTE(AG89,"%",""))/100,H89*AG89))-Tabela1[[#This Row],[PESO EXPEDIDO2]]</f>
        <v>0</v>
      </c>
      <c r="BB89" s="44">
        <f t="shared" si="12"/>
        <v>0</v>
      </c>
      <c r="BC89" s="44">
        <f t="shared" si="13"/>
        <v>0</v>
      </c>
      <c r="BD89" s="44"/>
    </row>
    <row r="90" spans="1:56" ht="15.75" hidden="1" customHeight="1" x14ac:dyDescent="0.25">
      <c r="A90" s="6" t="s">
        <v>3134</v>
      </c>
      <c r="B90" s="22" t="s">
        <v>3135</v>
      </c>
      <c r="C90" s="7">
        <v>28</v>
      </c>
      <c r="D90" s="46" t="s">
        <v>3136</v>
      </c>
      <c r="E90" s="7">
        <v>3787</v>
      </c>
      <c r="F90" s="7">
        <v>25</v>
      </c>
      <c r="G90" s="24">
        <v>1.3</v>
      </c>
      <c r="H90" s="41">
        <f>Tabela1[[#This Row],[PESO UNI]]*Tabela1[[#This Row],[QTE]]</f>
        <v>36.4</v>
      </c>
      <c r="I90" s="7" t="s">
        <v>4428</v>
      </c>
      <c r="J90" s="8" t="s">
        <v>3041</v>
      </c>
      <c r="K90" s="8" t="s">
        <v>31</v>
      </c>
      <c r="L90" s="9" t="s">
        <v>2991</v>
      </c>
      <c r="M90" s="10">
        <v>46188</v>
      </c>
      <c r="N90" s="8" t="s">
        <v>46</v>
      </c>
      <c r="O90" s="12"/>
      <c r="P90" s="13"/>
      <c r="Q90" s="14">
        <f>Tabela1[[#This Row],[QTDE/ Fabricação]]-Tabela1[[#This Row],[QTE]]</f>
        <v>-28</v>
      </c>
      <c r="R90" s="19">
        <f t="shared" si="19"/>
        <v>36.4</v>
      </c>
      <c r="S90" s="19">
        <f t="shared" si="17"/>
        <v>36.4</v>
      </c>
      <c r="T90" s="20">
        <f t="shared" si="20"/>
        <v>0</v>
      </c>
      <c r="U90" s="17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16"/>
        <v>-28</v>
      </c>
      <c r="Z90" s="21">
        <f>Tabela1[[#This Row],[PESO TOTAL]]-Tabela1[[#This Row],[Peso Expedido]]</f>
        <v>36.4</v>
      </c>
      <c r="AA90" s="18">
        <v>1</v>
      </c>
      <c r="AB90" s="40"/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/>
      <c r="AI90" s="40" t="str">
        <f t="shared" si="10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8"/>
        <v>T-073201-1/05-CV-0001</v>
      </c>
      <c r="AP90" t="str">
        <f>Tabela1[[#This Row],[TAG]]&amp;Tabela1[[#This Row],[PEDIDO]]&amp;Tabela1[[#This Row],[PRODUTO]]</f>
        <v>05-CV-0001P-198ESTRUTURA</v>
      </c>
      <c r="AQ90" s="23" t="str">
        <f>Tabela1[[#This Row],[PRODUTO]]&amp;Tabela1[[#This Row],[TAG]]</f>
        <v>ESTRUTURA05-CV-0001</v>
      </c>
      <c r="AR90" s="183">
        <f>Tabela1[[#This Row],[PESO TOTAL]]*Tabela1[[#This Row],[MATÉRIA PRIMA]]</f>
        <v>36.4</v>
      </c>
      <c r="AS90" s="28">
        <f>Tabela1[[#This Row],[PESO TOTAL]]*Tabela1[[#This Row],[PREPARAÇÃO ]]</f>
        <v>36.4</v>
      </c>
      <c r="AT90" s="28">
        <f>Tabela1[[#This Row],[PESO TOTAL]]*Tabela1[[#This Row],[CALDEIRARIA]]</f>
        <v>36.4</v>
      </c>
      <c r="AU90" s="28">
        <f>Tabela1[[#This Row],[PESO TOTAL]]*Tabela1[[#This Row],[SOLDA]]</f>
        <v>36.4</v>
      </c>
      <c r="AV90" s="28">
        <f>Tabela1[[#This Row],[PESO TOTAL]]*Tabela1[[#This Row],[ACABAMENTO]]</f>
        <v>36.4</v>
      </c>
      <c r="AW90" s="28">
        <f>Tabela1[[#This Row],[PESO TOTAL]]*Tabela1[[#This Row],[PRONTO ACABADO]]</f>
        <v>36.4</v>
      </c>
      <c r="AX90" s="28">
        <f>Tabela1[[#This Row],[PESO TOTAL]]*Tabela1[[#This Row],[EXPEDIÇÃO ]]</f>
        <v>0</v>
      </c>
      <c r="AY90" s="28" t="str">
        <f>Tabela1[[#This Row],[PEDIDO]]&amp;Tabela1[[#This Row],[PRODUTO]]</f>
        <v>P-198ESTRUTURA</v>
      </c>
      <c r="AZ90" s="44">
        <f>IF(AF90="",0,IF(ISTEXT(AF90),H90*VALUE(SUBSTITUTE(AF90,"%",""))/100,H90*AF90))-Tabela1[[#This Row],[PRONTO ACABADO2]]</f>
        <v>0</v>
      </c>
      <c r="BA90" s="44">
        <f>IF(AG90="",0,IF(ISTEXT(AG90),H90*VALUE(SUBSTITUTE(AG90,"%",""))/100,H90*AG90))-Tabela1[[#This Row],[PESO EXPEDIDO2]]</f>
        <v>36.4</v>
      </c>
      <c r="BB90" s="44">
        <f t="shared" si="12"/>
        <v>0</v>
      </c>
      <c r="BC90" s="44">
        <f t="shared" si="13"/>
        <v>36.4</v>
      </c>
      <c r="BD90" s="44"/>
    </row>
    <row r="91" spans="1:56" ht="15.75" hidden="1" customHeight="1" x14ac:dyDescent="0.25">
      <c r="A91" s="6" t="s">
        <v>3134</v>
      </c>
      <c r="B91" s="22" t="s">
        <v>3135</v>
      </c>
      <c r="C91" s="7">
        <v>28</v>
      </c>
      <c r="D91" s="46" t="s">
        <v>3137</v>
      </c>
      <c r="E91" s="7">
        <v>3788</v>
      </c>
      <c r="F91" s="7">
        <v>25</v>
      </c>
      <c r="G91" s="24">
        <v>10.4</v>
      </c>
      <c r="H91" s="41">
        <f>Tabela1[[#This Row],[PESO UNI]]*Tabela1[[#This Row],[QTE]]</f>
        <v>291.2</v>
      </c>
      <c r="I91" s="7" t="s">
        <v>4428</v>
      </c>
      <c r="J91" s="8" t="s">
        <v>3041</v>
      </c>
      <c r="K91" s="8" t="s">
        <v>31</v>
      </c>
      <c r="L91" s="9" t="s">
        <v>2991</v>
      </c>
      <c r="M91" s="10">
        <v>46188</v>
      </c>
      <c r="N91" s="8" t="s">
        <v>46</v>
      </c>
      <c r="O91" s="12"/>
      <c r="P91" s="13"/>
      <c r="Q91" s="14">
        <f>Tabela1[[#This Row],[QTDE/ Fabricação]]-Tabela1[[#This Row],[QTE]]</f>
        <v>-28</v>
      </c>
      <c r="R91" s="19">
        <f t="shared" si="19"/>
        <v>283.91999999999996</v>
      </c>
      <c r="S91" s="19">
        <f t="shared" si="17"/>
        <v>291.2</v>
      </c>
      <c r="T91" s="20">
        <f t="shared" si="20"/>
        <v>0</v>
      </c>
      <c r="U91" s="17">
        <f>IFERROR(SUMIF('LISTA DE EMBARQUE'!B:B,MICRO!E:E,'LISTA DE EMBARQUE'!G:G),"")</f>
        <v>0</v>
      </c>
      <c r="V91" s="12" t="str">
        <f>IFERROR(VLOOKUP(Tabela1[[#This Row],[COD.MDE]],'LISTA DE EMBARQUE'!B:L,11,0),"")</f>
        <v/>
      </c>
      <c r="W91" s="13" t="str">
        <f>IFERROR(COUNTIF(#REF!,Tabela1[[#This Row],[Colunas5]]),"")</f>
        <v/>
      </c>
      <c r="X91" s="14">
        <f>Tabela1[[#This Row],[QIANTIDADE EXPEDIDA]]*Tabela1[[#This Row],[PESO UNI]]</f>
        <v>0</v>
      </c>
      <c r="Y91" s="14">
        <f t="shared" si="16"/>
        <v>-28</v>
      </c>
      <c r="Z91" s="21">
        <f>Tabela1[[#This Row],[PESO TOTAL]]-Tabela1[[#This Row],[Peso Expedido]]</f>
        <v>291.2</v>
      </c>
      <c r="AA91" s="18">
        <v>0.9</v>
      </c>
      <c r="AB91" s="40"/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/>
      <c r="AI91" s="40" t="str">
        <f t="shared" si="10"/>
        <v/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8"/>
        <v>T-073201-1/05-CV-0001</v>
      </c>
      <c r="AP91" t="str">
        <f>Tabela1[[#This Row],[TAG]]&amp;Tabela1[[#This Row],[PEDIDO]]&amp;Tabela1[[#This Row],[PRODUTO]]</f>
        <v>05-CV-0001P-198ESTRUTURA</v>
      </c>
      <c r="AQ91" s="23" t="str">
        <f>Tabela1[[#This Row],[PRODUTO]]&amp;Tabela1[[#This Row],[TAG]]</f>
        <v>ESTRUTURA05-CV-0001</v>
      </c>
      <c r="AR91" s="183">
        <f>Tabela1[[#This Row],[PESO TOTAL]]*Tabela1[[#This Row],[MATÉRIA PRIMA]]</f>
        <v>262.08</v>
      </c>
      <c r="AS91" s="28">
        <f>Tabela1[[#This Row],[PESO TOTAL]]*Tabela1[[#This Row],[PREPARAÇÃO ]]</f>
        <v>291.2</v>
      </c>
      <c r="AT91" s="28">
        <f>Tabela1[[#This Row],[PESO TOTAL]]*Tabela1[[#This Row],[CALDEIRARIA]]</f>
        <v>291.2</v>
      </c>
      <c r="AU91" s="28">
        <f>Tabela1[[#This Row],[PESO TOTAL]]*Tabela1[[#This Row],[SOLDA]]</f>
        <v>291.2</v>
      </c>
      <c r="AV91" s="28">
        <f>Tabela1[[#This Row],[PESO TOTAL]]*Tabela1[[#This Row],[ACABAMENTO]]</f>
        <v>291.2</v>
      </c>
      <c r="AW91" s="28">
        <f>Tabela1[[#This Row],[PESO TOTAL]]*Tabela1[[#This Row],[PRONTO ACABADO]]</f>
        <v>291.2</v>
      </c>
      <c r="AX91" s="28">
        <f>Tabela1[[#This Row],[PESO TOTAL]]*Tabela1[[#This Row],[EXPEDIÇÃO ]]</f>
        <v>0</v>
      </c>
      <c r="AY91" s="28" t="str">
        <f>Tabela1[[#This Row],[PEDIDO]]&amp;Tabela1[[#This Row],[PRODUTO]]</f>
        <v>P-198ESTRUTURA</v>
      </c>
      <c r="AZ91" s="44">
        <f>IF(AF91="",0,IF(ISTEXT(AF91),H91*VALUE(SUBSTITUTE(AF91,"%",""))/100,H91*AF91))-Tabela1[[#This Row],[PRONTO ACABADO2]]</f>
        <v>0</v>
      </c>
      <c r="BA91" s="44">
        <f>IF(AG91="",0,IF(ISTEXT(AG91),H91*VALUE(SUBSTITUTE(AG91,"%",""))/100,H91*AG91))-Tabela1[[#This Row],[PESO EXPEDIDO2]]</f>
        <v>291.2</v>
      </c>
      <c r="BB91" s="44">
        <f t="shared" si="12"/>
        <v>0</v>
      </c>
      <c r="BC91" s="44">
        <f t="shared" si="13"/>
        <v>291.2</v>
      </c>
      <c r="BD91" s="44"/>
    </row>
    <row r="92" spans="1:56" ht="15.75" hidden="1" customHeight="1" x14ac:dyDescent="0.25">
      <c r="A92" s="6" t="s">
        <v>3134</v>
      </c>
      <c r="B92" s="22" t="s">
        <v>3135</v>
      </c>
      <c r="C92" s="7">
        <v>12</v>
      </c>
      <c r="D92" s="46" t="s">
        <v>3138</v>
      </c>
      <c r="E92" s="7">
        <v>3789</v>
      </c>
      <c r="F92" s="7">
        <v>25</v>
      </c>
      <c r="G92" s="24">
        <v>57.6</v>
      </c>
      <c r="H92" s="41">
        <f>Tabela1[[#This Row],[PESO UNI]]*Tabela1[[#This Row],[QTE]]</f>
        <v>691.2</v>
      </c>
      <c r="I92" s="7" t="s">
        <v>4428</v>
      </c>
      <c r="J92" s="8" t="s">
        <v>3041</v>
      </c>
      <c r="K92" s="8" t="s">
        <v>31</v>
      </c>
      <c r="L92" s="9" t="s">
        <v>2991</v>
      </c>
      <c r="M92" s="10">
        <v>46188</v>
      </c>
      <c r="N92" s="8" t="s">
        <v>46</v>
      </c>
      <c r="O92" s="12"/>
      <c r="P92" s="13"/>
      <c r="Q92" s="14">
        <f>Tabela1[[#This Row],[QTDE/ Fabricação]]-Tabela1[[#This Row],[QTE]]</f>
        <v>-12</v>
      </c>
      <c r="R92" s="19">
        <f t="shared" si="19"/>
        <v>311.04000000000002</v>
      </c>
      <c r="S92" s="19">
        <f t="shared" si="17"/>
        <v>0</v>
      </c>
      <c r="T92" s="20">
        <f t="shared" si="20"/>
        <v>-691.2</v>
      </c>
      <c r="U92" s="17">
        <f>IFERROR(SUMIF('LISTA DE EMBARQUE'!B:B,MICRO!E:E,'LISTA DE EMBARQUE'!G:G),"")</f>
        <v>0</v>
      </c>
      <c r="V92" s="12" t="str">
        <f>IFERROR(VLOOKUP(Tabela1[[#This Row],[COD.MDE]],'LISTA DE EMBARQUE'!B:L,11,0),"")</f>
        <v/>
      </c>
      <c r="W92" s="13" t="str">
        <f>IFERROR(COUNTIF(#REF!,Tabela1[[#This Row],[Colunas5]]),"")</f>
        <v/>
      </c>
      <c r="X92" s="14">
        <f>Tabela1[[#This Row],[QIANTIDADE EXPEDIDA]]*Tabela1[[#This Row],[PESO UNI]]</f>
        <v>0</v>
      </c>
      <c r="Y92" s="14">
        <f t="shared" si="16"/>
        <v>-12</v>
      </c>
      <c r="Z92" s="21">
        <f>Tabela1[[#This Row],[PESO TOTAL]]-Tabela1[[#This Row],[Peso Expedido]]</f>
        <v>691.2</v>
      </c>
      <c r="AA92" s="18">
        <v>0.9</v>
      </c>
      <c r="AB92" s="40"/>
      <c r="AC92" s="40">
        <v>0.9</v>
      </c>
      <c r="AD92" s="40"/>
      <c r="AE92" s="40"/>
      <c r="AF92" s="40"/>
      <c r="AG92" s="40"/>
      <c r="AH92" s="40"/>
      <c r="AI92" s="40" t="str">
        <f t="shared" ref="AI92:AI155" si="21">IF(Z92&lt;=0,"ok","")</f>
        <v/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8"/>
        <v>T-073201-1/05-CV-0001</v>
      </c>
      <c r="AP92" t="str">
        <f>Tabela1[[#This Row],[TAG]]&amp;Tabela1[[#This Row],[PEDIDO]]&amp;Tabela1[[#This Row],[PRODUTO]]</f>
        <v>05-CV-0001P-198ESTRUTURA</v>
      </c>
      <c r="AQ92" s="23" t="str">
        <f>Tabela1[[#This Row],[PRODUTO]]&amp;Tabela1[[#This Row],[TAG]]</f>
        <v>ESTRUTURA05-CV-0001</v>
      </c>
      <c r="AR92" s="183">
        <f>Tabela1[[#This Row],[PESO TOTAL]]*Tabela1[[#This Row],[MATÉRIA PRIMA]]</f>
        <v>622.08000000000004</v>
      </c>
      <c r="AS92" s="28">
        <f>Tabela1[[#This Row],[PESO TOTAL]]*Tabela1[[#This Row],[PREPARAÇÃO ]]</f>
        <v>622.08000000000004</v>
      </c>
      <c r="AT92" s="28">
        <f>Tabela1[[#This Row],[PESO TOTAL]]*Tabela1[[#This Row],[CALDEIRARIA]]</f>
        <v>0</v>
      </c>
      <c r="AU92" s="28">
        <f>Tabela1[[#This Row],[PESO TOTAL]]*Tabela1[[#This Row],[SOLDA]]</f>
        <v>0</v>
      </c>
      <c r="AV92" s="28">
        <f>Tabela1[[#This Row],[PESO TOTAL]]*Tabela1[[#This Row],[ACABAMENTO]]</f>
        <v>0</v>
      </c>
      <c r="AW92" s="28">
        <f>Tabela1[[#This Row],[PESO TOTAL]]*Tabela1[[#This Row],[PRONTO ACABADO]]</f>
        <v>0</v>
      </c>
      <c r="AX92" s="28">
        <f>Tabela1[[#This Row],[PESO TOTAL]]*Tabela1[[#This Row],[EXPEDIÇÃO ]]</f>
        <v>0</v>
      </c>
      <c r="AY92" s="28" t="str">
        <f>Tabela1[[#This Row],[PEDIDO]]&amp;Tabela1[[#This Row],[PRODUTO]]</f>
        <v>P-198ESTRUTURA</v>
      </c>
      <c r="AZ92" s="44">
        <f>IF(AF92="",0,IF(ISTEXT(AF92),H92*VALUE(SUBSTITUTE(AF92,"%",""))/100,H92*AF92))-Tabela1[[#This Row],[PRONTO ACABADO2]]</f>
        <v>0</v>
      </c>
      <c r="BA92" s="44">
        <f>IF(AG92="",0,IF(ISTEXT(AG92),H92*VALUE(SUBSTITUTE(AG92,"%",""))/100,H92*AG92))-Tabela1[[#This Row],[PESO EXPEDIDO2]]</f>
        <v>0</v>
      </c>
      <c r="BB92" s="44">
        <f t="shared" si="12"/>
        <v>0</v>
      </c>
      <c r="BC92" s="44">
        <f t="shared" si="13"/>
        <v>0</v>
      </c>
      <c r="BD92" s="44"/>
    </row>
    <row r="93" spans="1:56" ht="15.75" hidden="1" customHeight="1" x14ac:dyDescent="0.25">
      <c r="A93" s="6" t="s">
        <v>3134</v>
      </c>
      <c r="B93" s="22" t="s">
        <v>3135</v>
      </c>
      <c r="C93" s="7">
        <v>2</v>
      </c>
      <c r="D93" s="46" t="s">
        <v>3139</v>
      </c>
      <c r="E93" s="7">
        <v>3790</v>
      </c>
      <c r="F93" s="7">
        <v>25</v>
      </c>
      <c r="G93" s="24">
        <v>57.6</v>
      </c>
      <c r="H93" s="41">
        <f>Tabela1[[#This Row],[PESO UNI]]*Tabela1[[#This Row],[QTE]]</f>
        <v>115.2</v>
      </c>
      <c r="I93" s="7" t="s">
        <v>4428</v>
      </c>
      <c r="J93" s="8" t="s">
        <v>3041</v>
      </c>
      <c r="K93" s="8" t="s">
        <v>31</v>
      </c>
      <c r="L93" s="9" t="s">
        <v>2991</v>
      </c>
      <c r="M93" s="10">
        <v>46188</v>
      </c>
      <c r="N93" s="8" t="s">
        <v>46</v>
      </c>
      <c r="O93" s="12"/>
      <c r="P93" s="13"/>
      <c r="Q93" s="14">
        <f>Tabela1[[#This Row],[QTDE/ Fabricação]]-Tabela1[[#This Row],[QTE]]</f>
        <v>-2</v>
      </c>
      <c r="R93" s="19">
        <f t="shared" si="19"/>
        <v>51.84</v>
      </c>
      <c r="S93" s="19">
        <f t="shared" si="17"/>
        <v>0</v>
      </c>
      <c r="T93" s="20">
        <f t="shared" si="20"/>
        <v>-115.2</v>
      </c>
      <c r="U93" s="17">
        <f>IFERROR(SUMIF('LISTA DE EMBARQUE'!B:B,MICRO!E:E,'LISTA DE EMBARQUE'!G:G),"")</f>
        <v>0</v>
      </c>
      <c r="V93" s="12" t="str">
        <f>IFERROR(VLOOKUP(Tabela1[[#This Row],[COD.MDE]],'LISTA DE EMBARQUE'!B:L,11,0),"")</f>
        <v/>
      </c>
      <c r="W93" s="13" t="str">
        <f>IFERROR(COUNTIF(#REF!,Tabela1[[#This Row],[Colunas5]]),"")</f>
        <v/>
      </c>
      <c r="X93" s="14">
        <f>Tabela1[[#This Row],[QIANTIDADE EXPEDIDA]]*Tabela1[[#This Row],[PESO UNI]]</f>
        <v>0</v>
      </c>
      <c r="Y93" s="14">
        <f t="shared" si="16"/>
        <v>-2</v>
      </c>
      <c r="Z93" s="21">
        <f>Tabela1[[#This Row],[PESO TOTAL]]-Tabela1[[#This Row],[Peso Expedido]]</f>
        <v>115.2</v>
      </c>
      <c r="AA93" s="18">
        <v>0.9</v>
      </c>
      <c r="AB93" s="40"/>
      <c r="AC93" s="40">
        <v>0.9</v>
      </c>
      <c r="AD93" s="40"/>
      <c r="AE93" s="40"/>
      <c r="AF93" s="40"/>
      <c r="AG93" s="40"/>
      <c r="AH93" s="40"/>
      <c r="AI93" s="40" t="str">
        <f t="shared" si="21"/>
        <v/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8"/>
        <v>T-073201-1/05-CV-0001</v>
      </c>
      <c r="AP93" t="str">
        <f>Tabela1[[#This Row],[TAG]]&amp;Tabela1[[#This Row],[PEDIDO]]&amp;Tabela1[[#This Row],[PRODUTO]]</f>
        <v>05-CV-0001P-198ESTRUTURA</v>
      </c>
      <c r="AQ93" s="23" t="str">
        <f>Tabela1[[#This Row],[PRODUTO]]&amp;Tabela1[[#This Row],[TAG]]</f>
        <v>ESTRUTURA05-CV-0001</v>
      </c>
      <c r="AR93" s="183">
        <f>Tabela1[[#This Row],[PESO TOTAL]]*Tabela1[[#This Row],[MATÉRIA PRIMA]]</f>
        <v>103.68</v>
      </c>
      <c r="AS93" s="28">
        <f>Tabela1[[#This Row],[PESO TOTAL]]*Tabela1[[#This Row],[PREPARAÇÃO ]]</f>
        <v>103.68</v>
      </c>
      <c r="AT93" s="28">
        <f>Tabela1[[#This Row],[PESO TOTAL]]*Tabela1[[#This Row],[CALDEIRARIA]]</f>
        <v>0</v>
      </c>
      <c r="AU93" s="28">
        <f>Tabela1[[#This Row],[PESO TOTAL]]*Tabela1[[#This Row],[SOLDA]]</f>
        <v>0</v>
      </c>
      <c r="AV93" s="28">
        <f>Tabela1[[#This Row],[PESO TOTAL]]*Tabela1[[#This Row],[ACABAMENTO]]</f>
        <v>0</v>
      </c>
      <c r="AW93" s="28">
        <f>Tabela1[[#This Row],[PESO TOTAL]]*Tabela1[[#This Row],[PRONTO ACABADO]]</f>
        <v>0</v>
      </c>
      <c r="AX93" s="28">
        <f>Tabela1[[#This Row],[PESO TOTAL]]*Tabela1[[#This Row],[EXPEDIÇÃO ]]</f>
        <v>0</v>
      </c>
      <c r="AY93" s="28" t="str">
        <f>Tabela1[[#This Row],[PEDIDO]]&amp;Tabela1[[#This Row],[PRODUTO]]</f>
        <v>P-198ESTRUTURA</v>
      </c>
      <c r="AZ93" s="44">
        <f>IF(AF93="",0,IF(ISTEXT(AF93),H93*VALUE(SUBSTITUTE(AF93,"%",""))/100,H93*AF93))-Tabela1[[#This Row],[PRONTO ACABADO2]]</f>
        <v>0</v>
      </c>
      <c r="BA93" s="44">
        <f>IF(AG93="",0,IF(ISTEXT(AG93),H93*VALUE(SUBSTITUTE(AG93,"%",""))/100,H93*AG93))-Tabela1[[#This Row],[PESO EXPEDIDO2]]</f>
        <v>0</v>
      </c>
      <c r="BB93" s="44">
        <f t="shared" si="12"/>
        <v>0</v>
      </c>
      <c r="BC93" s="44">
        <f t="shared" si="13"/>
        <v>0</v>
      </c>
      <c r="BD93" s="44"/>
    </row>
    <row r="94" spans="1:56" ht="15.75" hidden="1" customHeight="1" x14ac:dyDescent="0.25">
      <c r="A94" s="6" t="s">
        <v>3134</v>
      </c>
      <c r="B94" s="22" t="s">
        <v>3135</v>
      </c>
      <c r="C94" s="7">
        <v>28</v>
      </c>
      <c r="D94" s="46" t="s">
        <v>3140</v>
      </c>
      <c r="E94" s="7">
        <v>3791</v>
      </c>
      <c r="F94" s="7">
        <v>25</v>
      </c>
      <c r="G94" s="24">
        <v>4.8</v>
      </c>
      <c r="H94" s="41">
        <f>Tabela1[[#This Row],[PESO UNI]]*Tabela1[[#This Row],[QTE]]</f>
        <v>134.4</v>
      </c>
      <c r="I94" s="7" t="s">
        <v>4428</v>
      </c>
      <c r="J94" s="8" t="s">
        <v>3041</v>
      </c>
      <c r="K94" s="8" t="s">
        <v>53</v>
      </c>
      <c r="L94" s="9" t="s">
        <v>2991</v>
      </c>
      <c r="M94" s="10">
        <v>46188</v>
      </c>
      <c r="N94" s="8" t="s">
        <v>46</v>
      </c>
      <c r="O94" s="12"/>
      <c r="P94" s="13"/>
      <c r="Q94" s="14">
        <f>Tabela1[[#This Row],[QTDE/ Fabricação]]-Tabela1[[#This Row],[QTE]]</f>
        <v>-28</v>
      </c>
      <c r="R94" s="19">
        <f t="shared" si="19"/>
        <v>134.4</v>
      </c>
      <c r="S94" s="19">
        <f t="shared" si="17"/>
        <v>134.4</v>
      </c>
      <c r="T94" s="20">
        <f t="shared" si="20"/>
        <v>0</v>
      </c>
      <c r="U94" s="17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16"/>
        <v>-28</v>
      </c>
      <c r="Z94" s="21">
        <f>Tabela1[[#This Row],[PESO TOTAL]]-Tabela1[[#This Row],[Peso Expedido]]</f>
        <v>134.4</v>
      </c>
      <c r="AA94" s="18">
        <v>1</v>
      </c>
      <c r="AB94" s="40"/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/>
      <c r="AI94" s="40" t="str">
        <f t="shared" si="21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8"/>
        <v>T-073201-1/05-CV-0001</v>
      </c>
      <c r="AP94" t="str">
        <f>Tabela1[[#This Row],[TAG]]&amp;Tabela1[[#This Row],[PEDIDO]]&amp;Tabela1[[#This Row],[PRODUTO]]</f>
        <v>05-CV-0001P-198COMERCIAL</v>
      </c>
      <c r="AQ94" s="23" t="str">
        <f>Tabela1[[#This Row],[PRODUTO]]&amp;Tabela1[[#This Row],[TAG]]</f>
        <v>COMERCIAL05-CV-0001</v>
      </c>
      <c r="AR94" s="183">
        <f>Tabela1[[#This Row],[PESO TOTAL]]*Tabela1[[#This Row],[MATÉRIA PRIMA]]</f>
        <v>134.4</v>
      </c>
      <c r="AS94" s="28">
        <f>Tabela1[[#This Row],[PESO TOTAL]]*Tabela1[[#This Row],[PREPARAÇÃO ]]</f>
        <v>134.4</v>
      </c>
      <c r="AT94" s="28">
        <f>Tabela1[[#This Row],[PESO TOTAL]]*Tabela1[[#This Row],[CALDEIRARIA]]</f>
        <v>134.4</v>
      </c>
      <c r="AU94" s="28">
        <f>Tabela1[[#This Row],[PESO TOTAL]]*Tabela1[[#This Row],[SOLDA]]</f>
        <v>134.4</v>
      </c>
      <c r="AV94" s="28">
        <f>Tabela1[[#This Row],[PESO TOTAL]]*Tabela1[[#This Row],[ACABAMENTO]]</f>
        <v>134.4</v>
      </c>
      <c r="AW94" s="28">
        <f>Tabela1[[#This Row],[PESO TOTAL]]*Tabela1[[#This Row],[PRONTO ACABADO]]</f>
        <v>134.4</v>
      </c>
      <c r="AX94" s="28">
        <f>Tabela1[[#This Row],[PESO TOTAL]]*Tabela1[[#This Row],[EXPEDIÇÃO ]]</f>
        <v>0</v>
      </c>
      <c r="AY94" s="28" t="str">
        <f>Tabela1[[#This Row],[PEDIDO]]&amp;Tabela1[[#This Row],[PRODUTO]]</f>
        <v>P-198COMERCIAL</v>
      </c>
      <c r="AZ94" s="44">
        <f>IF(AF94="",0,IF(ISTEXT(AF94),H94*VALUE(SUBSTITUTE(AF94,"%",""))/100,H94*AF94))-Tabela1[[#This Row],[PRONTO ACABADO2]]</f>
        <v>0</v>
      </c>
      <c r="BA94" s="44">
        <f>IF(AG94="",0,IF(ISTEXT(AG94),H94*VALUE(SUBSTITUTE(AG94,"%",""))/100,H94*AG94))-Tabela1[[#This Row],[PESO EXPEDIDO2]]</f>
        <v>134.4</v>
      </c>
      <c r="BB94" s="44">
        <f t="shared" si="12"/>
        <v>0</v>
      </c>
      <c r="BC94" s="44">
        <f t="shared" si="13"/>
        <v>134.4</v>
      </c>
      <c r="BD94" s="44"/>
    </row>
    <row r="95" spans="1:56" ht="15.75" hidden="1" customHeight="1" x14ac:dyDescent="0.25">
      <c r="A95" s="6" t="s">
        <v>3134</v>
      </c>
      <c r="B95" s="22" t="s">
        <v>3135</v>
      </c>
      <c r="C95" s="7">
        <v>14</v>
      </c>
      <c r="D95" s="46" t="s">
        <v>3141</v>
      </c>
      <c r="E95" s="7">
        <v>3792</v>
      </c>
      <c r="F95" s="7">
        <v>25</v>
      </c>
      <c r="G95" s="24">
        <v>6.7</v>
      </c>
      <c r="H95" s="41">
        <f>Tabela1[[#This Row],[PESO UNI]]*Tabela1[[#This Row],[QTE]]</f>
        <v>93.8</v>
      </c>
      <c r="I95" s="7" t="s">
        <v>4428</v>
      </c>
      <c r="J95" s="8" t="s">
        <v>3041</v>
      </c>
      <c r="K95" s="8" t="s">
        <v>31</v>
      </c>
      <c r="L95" s="9" t="s">
        <v>2991</v>
      </c>
      <c r="M95" s="10">
        <v>46188</v>
      </c>
      <c r="N95" s="8" t="s">
        <v>46</v>
      </c>
      <c r="O95" s="12"/>
      <c r="P95" s="13"/>
      <c r="Q95" s="14">
        <f>Tabela1[[#This Row],[QTDE/ Fabricação]]-Tabela1[[#This Row],[QTE]]</f>
        <v>-14</v>
      </c>
      <c r="R95" s="19">
        <f t="shared" si="19"/>
        <v>42.21</v>
      </c>
      <c r="S95" s="19">
        <f t="shared" si="17"/>
        <v>0</v>
      </c>
      <c r="T95" s="20">
        <f t="shared" si="20"/>
        <v>-93.8</v>
      </c>
      <c r="U95" s="17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16"/>
        <v>-14</v>
      </c>
      <c r="Z95" s="21">
        <f>Tabela1[[#This Row],[PESO TOTAL]]-Tabela1[[#This Row],[Peso Expedido]]</f>
        <v>93.8</v>
      </c>
      <c r="AA95" s="18">
        <v>0.9</v>
      </c>
      <c r="AB95" s="40"/>
      <c r="AC95" s="40">
        <v>0.9</v>
      </c>
      <c r="AD95" s="40"/>
      <c r="AE95" s="40"/>
      <c r="AF95" s="40"/>
      <c r="AG95" s="40"/>
      <c r="AH95" s="40"/>
      <c r="AI95" s="40" t="str">
        <f t="shared" si="21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8"/>
        <v>T-073201-1/05-CV-0001</v>
      </c>
      <c r="AP95" t="str">
        <f>Tabela1[[#This Row],[TAG]]&amp;Tabela1[[#This Row],[PEDIDO]]&amp;Tabela1[[#This Row],[PRODUTO]]</f>
        <v>05-CV-0001P-198ESTRUTURA</v>
      </c>
      <c r="AQ95" s="23" t="str">
        <f>Tabela1[[#This Row],[PRODUTO]]&amp;Tabela1[[#This Row],[TAG]]</f>
        <v>ESTRUTURA05-CV-0001</v>
      </c>
      <c r="AR95" s="183">
        <f>Tabela1[[#This Row],[PESO TOTAL]]*Tabela1[[#This Row],[MATÉRIA PRIMA]]</f>
        <v>84.42</v>
      </c>
      <c r="AS95" s="28">
        <f>Tabela1[[#This Row],[PESO TOTAL]]*Tabela1[[#This Row],[PREPARAÇÃO ]]</f>
        <v>84.42</v>
      </c>
      <c r="AT95" s="28">
        <f>Tabela1[[#This Row],[PESO TOTAL]]*Tabela1[[#This Row],[CALDEIRARIA]]</f>
        <v>0</v>
      </c>
      <c r="AU95" s="28">
        <f>Tabela1[[#This Row],[PESO TOTAL]]*Tabela1[[#This Row],[SOLDA]]</f>
        <v>0</v>
      </c>
      <c r="AV95" s="28">
        <f>Tabela1[[#This Row],[PESO TOTAL]]*Tabela1[[#This Row],[ACABAMENTO]]</f>
        <v>0</v>
      </c>
      <c r="AW95" s="28">
        <f>Tabela1[[#This Row],[PESO TOTAL]]*Tabela1[[#This Row],[PRONTO ACABADO]]</f>
        <v>0</v>
      </c>
      <c r="AX95" s="28">
        <f>Tabela1[[#This Row],[PESO TOTAL]]*Tabela1[[#This Row],[EXPEDIÇÃO ]]</f>
        <v>0</v>
      </c>
      <c r="AY95" s="28" t="str">
        <f>Tabela1[[#This Row],[PEDIDO]]&amp;Tabela1[[#This Row],[PRODUTO]]</f>
        <v>P-198ESTRUTURA</v>
      </c>
      <c r="AZ95" s="44">
        <f>IF(AF95="",0,IF(ISTEXT(AF95),H95*VALUE(SUBSTITUTE(AF95,"%",""))/100,H95*AF95))-Tabela1[[#This Row],[PRONTO ACABADO2]]</f>
        <v>0</v>
      </c>
      <c r="BA95" s="44">
        <f>IF(AG95="",0,IF(ISTEXT(AG95),H95*VALUE(SUBSTITUTE(AG95,"%",""))/100,H95*AG95))-Tabela1[[#This Row],[PESO EXPEDIDO2]]</f>
        <v>0</v>
      </c>
      <c r="BB95" s="44">
        <f t="shared" si="12"/>
        <v>0</v>
      </c>
      <c r="BC95" s="44">
        <f t="shared" si="13"/>
        <v>0</v>
      </c>
      <c r="BD95" s="44"/>
    </row>
    <row r="96" spans="1:56" ht="15.75" hidden="1" customHeight="1" x14ac:dyDescent="0.25">
      <c r="A96" s="6" t="s">
        <v>3134</v>
      </c>
      <c r="B96" s="22" t="s">
        <v>3135</v>
      </c>
      <c r="C96" s="7">
        <v>84</v>
      </c>
      <c r="D96" s="46" t="s">
        <v>3142</v>
      </c>
      <c r="E96" s="7">
        <v>3793</v>
      </c>
      <c r="F96" s="7">
        <v>25</v>
      </c>
      <c r="G96" s="24">
        <v>0.9</v>
      </c>
      <c r="H96" s="41">
        <f>Tabela1[[#This Row],[PESO UNI]]*Tabela1[[#This Row],[QTE]]</f>
        <v>75.600000000000009</v>
      </c>
      <c r="I96" s="7" t="s">
        <v>4428</v>
      </c>
      <c r="J96" s="8" t="s">
        <v>3041</v>
      </c>
      <c r="K96" s="8" t="s">
        <v>31</v>
      </c>
      <c r="L96" s="9" t="s">
        <v>2991</v>
      </c>
      <c r="M96" s="10">
        <v>46188</v>
      </c>
      <c r="N96" s="8" t="s">
        <v>46</v>
      </c>
      <c r="O96" s="12"/>
      <c r="P96" s="13"/>
      <c r="Q96" s="14">
        <f>Tabela1[[#This Row],[QTDE/ Fabricação]]-Tabela1[[#This Row],[QTE]]</f>
        <v>-84</v>
      </c>
      <c r="R96" s="19">
        <f t="shared" si="19"/>
        <v>34.020000000000003</v>
      </c>
      <c r="S96" s="19">
        <f t="shared" si="17"/>
        <v>0</v>
      </c>
      <c r="T96" s="20">
        <f t="shared" si="20"/>
        <v>-75.600000000000009</v>
      </c>
      <c r="U96" s="17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16"/>
        <v>-84</v>
      </c>
      <c r="Z96" s="21">
        <f>Tabela1[[#This Row],[PESO TOTAL]]-Tabela1[[#This Row],[Peso Expedido]]</f>
        <v>75.600000000000009</v>
      </c>
      <c r="AA96" s="18">
        <v>0.9</v>
      </c>
      <c r="AB96" s="40"/>
      <c r="AC96" s="40">
        <v>0.9</v>
      </c>
      <c r="AD96" s="40"/>
      <c r="AE96" s="40"/>
      <c r="AF96" s="40"/>
      <c r="AG96" s="40"/>
      <c r="AH96" s="40"/>
      <c r="AI96" s="40" t="str">
        <f t="shared" si="21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8"/>
        <v>T-073201-1/05-CV-0001</v>
      </c>
      <c r="AP96" t="str">
        <f>Tabela1[[#This Row],[TAG]]&amp;Tabela1[[#This Row],[PEDIDO]]&amp;Tabela1[[#This Row],[PRODUTO]]</f>
        <v>05-CV-0001P-198ESTRUTURA</v>
      </c>
      <c r="AQ96" s="23" t="str">
        <f>Tabela1[[#This Row],[PRODUTO]]&amp;Tabela1[[#This Row],[TAG]]</f>
        <v>ESTRUTURA05-CV-0001</v>
      </c>
      <c r="AR96" s="183">
        <f>Tabela1[[#This Row],[PESO TOTAL]]*Tabela1[[#This Row],[MATÉRIA PRIMA]]</f>
        <v>68.040000000000006</v>
      </c>
      <c r="AS96" s="28">
        <f>Tabela1[[#This Row],[PESO TOTAL]]*Tabela1[[#This Row],[PREPARAÇÃO ]]</f>
        <v>68.040000000000006</v>
      </c>
      <c r="AT96" s="28">
        <f>Tabela1[[#This Row],[PESO TOTAL]]*Tabela1[[#This Row],[CALDEIRARIA]]</f>
        <v>0</v>
      </c>
      <c r="AU96" s="28">
        <f>Tabela1[[#This Row],[PESO TOTAL]]*Tabela1[[#This Row],[SOLDA]]</f>
        <v>0</v>
      </c>
      <c r="AV96" s="28">
        <f>Tabela1[[#This Row],[PESO TOTAL]]*Tabela1[[#This Row],[ACABAMENTO]]</f>
        <v>0</v>
      </c>
      <c r="AW96" s="28">
        <f>Tabela1[[#This Row],[PESO TOTAL]]*Tabela1[[#This Row],[PRONTO ACABADO]]</f>
        <v>0</v>
      </c>
      <c r="AX96" s="28">
        <f>Tabela1[[#This Row],[PESO TOTAL]]*Tabela1[[#This Row],[EXPEDIÇÃO ]]</f>
        <v>0</v>
      </c>
      <c r="AY96" s="28" t="str">
        <f>Tabela1[[#This Row],[PEDIDO]]&amp;Tabela1[[#This Row],[PRODUTO]]</f>
        <v>P-198ESTRUTURA</v>
      </c>
      <c r="AZ96" s="44">
        <f>IF(AF96="",0,IF(ISTEXT(AF96),H96*VALUE(SUBSTITUTE(AF96,"%",""))/100,H96*AF96))-Tabela1[[#This Row],[PRONTO ACABADO2]]</f>
        <v>0</v>
      </c>
      <c r="BA96" s="44">
        <f>IF(AG96="",0,IF(ISTEXT(AG96),H96*VALUE(SUBSTITUTE(AG96,"%",""))/100,H96*AG96))-Tabela1[[#This Row],[PESO EXPEDIDO2]]</f>
        <v>0</v>
      </c>
      <c r="BB96" s="44">
        <f t="shared" si="12"/>
        <v>0</v>
      </c>
      <c r="BC96" s="44">
        <f t="shared" si="13"/>
        <v>0</v>
      </c>
      <c r="BD96" s="44"/>
    </row>
    <row r="97" spans="1:56" ht="15.75" hidden="1" customHeight="1" x14ac:dyDescent="0.25">
      <c r="A97" s="6" t="s">
        <v>3134</v>
      </c>
      <c r="B97" s="22" t="s">
        <v>3135</v>
      </c>
      <c r="C97" s="7">
        <v>1</v>
      </c>
      <c r="D97" s="46" t="s">
        <v>3143</v>
      </c>
      <c r="E97" s="7">
        <v>3794</v>
      </c>
      <c r="F97" s="7">
        <v>25</v>
      </c>
      <c r="G97" s="24">
        <v>26.3</v>
      </c>
      <c r="H97" s="41">
        <f>Tabela1[[#This Row],[PESO UNI]]*Tabela1[[#This Row],[QTE]]</f>
        <v>26.3</v>
      </c>
      <c r="I97" s="7" t="s">
        <v>4428</v>
      </c>
      <c r="J97" s="8" t="s">
        <v>3041</v>
      </c>
      <c r="K97" s="8" t="s">
        <v>31</v>
      </c>
      <c r="L97" s="9" t="s">
        <v>2991</v>
      </c>
      <c r="M97" s="10">
        <v>46188</v>
      </c>
      <c r="N97" s="8" t="s">
        <v>46</v>
      </c>
      <c r="O97" s="12"/>
      <c r="P97" s="13"/>
      <c r="Q97" s="14">
        <f>Tabela1[[#This Row],[QTDE/ Fabricação]]-Tabela1[[#This Row],[QTE]]</f>
        <v>-1</v>
      </c>
      <c r="R97" s="19">
        <f t="shared" si="19"/>
        <v>26.3</v>
      </c>
      <c r="S97" s="19">
        <f t="shared" si="17"/>
        <v>26.3</v>
      </c>
      <c r="T97" s="20">
        <f t="shared" si="20"/>
        <v>0</v>
      </c>
      <c r="U97" s="17">
        <f>IFERROR(SUMIF('LISTA DE EMBARQUE'!B:B,MICRO!E:E,'LISTA DE EMBARQUE'!G:G),"")</f>
        <v>0</v>
      </c>
      <c r="V97" s="12" t="str">
        <f>IFERROR(VLOOKUP(Tabela1[[#This Row],[COD.MDE]],'LISTA DE EMBARQUE'!B:L,11,0),"")</f>
        <v/>
      </c>
      <c r="W97" s="13" t="str">
        <f>IFERROR(COUNTIF(#REF!,Tabela1[[#This Row],[Colunas5]]),"")</f>
        <v/>
      </c>
      <c r="X97" s="14">
        <f>Tabela1[[#This Row],[QIANTIDADE EXPEDIDA]]*Tabela1[[#This Row],[PESO UNI]]</f>
        <v>0</v>
      </c>
      <c r="Y97" s="14">
        <f t="shared" si="16"/>
        <v>-1</v>
      </c>
      <c r="Z97" s="21">
        <f>Tabela1[[#This Row],[PESO TOTAL]]-Tabela1[[#This Row],[Peso Expedido]]</f>
        <v>26.3</v>
      </c>
      <c r="AA97" s="18">
        <v>1</v>
      </c>
      <c r="AB97" s="40"/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/>
      <c r="AI97" s="40" t="str">
        <f t="shared" si="21"/>
        <v/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8"/>
        <v>T-073201-1/05-CV-0001</v>
      </c>
      <c r="AP97" t="str">
        <f>Tabela1[[#This Row],[TAG]]&amp;Tabela1[[#This Row],[PEDIDO]]&amp;Tabela1[[#This Row],[PRODUTO]]</f>
        <v>05-CV-0001P-198ESTRUTURA</v>
      </c>
      <c r="AQ97" s="23" t="str">
        <f>Tabela1[[#This Row],[PRODUTO]]&amp;Tabela1[[#This Row],[TAG]]</f>
        <v>ESTRUTURA05-CV-0001</v>
      </c>
      <c r="AR97" s="183">
        <f>Tabela1[[#This Row],[PESO TOTAL]]*Tabela1[[#This Row],[MATÉRIA PRIMA]]</f>
        <v>26.3</v>
      </c>
      <c r="AS97" s="28">
        <f>Tabela1[[#This Row],[PESO TOTAL]]*Tabela1[[#This Row],[PREPARAÇÃO ]]</f>
        <v>26.3</v>
      </c>
      <c r="AT97" s="28">
        <f>Tabela1[[#This Row],[PESO TOTAL]]*Tabela1[[#This Row],[CALDEIRARIA]]</f>
        <v>26.3</v>
      </c>
      <c r="AU97" s="28">
        <f>Tabela1[[#This Row],[PESO TOTAL]]*Tabela1[[#This Row],[SOLDA]]</f>
        <v>26.3</v>
      </c>
      <c r="AV97" s="28">
        <f>Tabela1[[#This Row],[PESO TOTAL]]*Tabela1[[#This Row],[ACABAMENTO]]</f>
        <v>26.3</v>
      </c>
      <c r="AW97" s="28">
        <f>Tabela1[[#This Row],[PESO TOTAL]]*Tabela1[[#This Row],[PRONTO ACABADO]]</f>
        <v>26.3</v>
      </c>
      <c r="AX97" s="28">
        <f>Tabela1[[#This Row],[PESO TOTAL]]*Tabela1[[#This Row],[EXPEDIÇÃO ]]</f>
        <v>0</v>
      </c>
      <c r="AY97" s="28" t="str">
        <f>Tabela1[[#This Row],[PEDIDO]]&amp;Tabela1[[#This Row],[PRODUTO]]</f>
        <v>P-198ESTRUTURA</v>
      </c>
      <c r="AZ97" s="44">
        <f>IF(AF97="",0,IF(ISTEXT(AF97),H97*VALUE(SUBSTITUTE(AF97,"%",""))/100,H97*AF97))-Tabela1[[#This Row],[PRONTO ACABADO2]]</f>
        <v>0</v>
      </c>
      <c r="BA97" s="44">
        <f>IF(AG97="",0,IF(ISTEXT(AG97),H97*VALUE(SUBSTITUTE(AG97,"%",""))/100,H97*AG97))-Tabela1[[#This Row],[PESO EXPEDIDO2]]</f>
        <v>26.3</v>
      </c>
      <c r="BB97" s="44">
        <f t="shared" si="12"/>
        <v>0</v>
      </c>
      <c r="BC97" s="44">
        <f t="shared" si="13"/>
        <v>26.3</v>
      </c>
      <c r="BD97" s="44"/>
    </row>
    <row r="98" spans="1:56" ht="15.75" hidden="1" customHeight="1" x14ac:dyDescent="0.25">
      <c r="A98" s="6" t="s">
        <v>3134</v>
      </c>
      <c r="B98" s="22" t="s">
        <v>3135</v>
      </c>
      <c r="C98" s="7">
        <v>1</v>
      </c>
      <c r="D98" s="46" t="s">
        <v>3144</v>
      </c>
      <c r="E98" s="7">
        <v>3795</v>
      </c>
      <c r="F98" s="7">
        <v>25</v>
      </c>
      <c r="G98" s="24">
        <v>2.4</v>
      </c>
      <c r="H98" s="41">
        <f>Tabela1[[#This Row],[PESO UNI]]*Tabela1[[#This Row],[QTE]]</f>
        <v>2.4</v>
      </c>
      <c r="I98" s="7" t="s">
        <v>4428</v>
      </c>
      <c r="J98" s="8" t="s">
        <v>3041</v>
      </c>
      <c r="K98" s="8" t="s">
        <v>53</v>
      </c>
      <c r="L98" s="9" t="s">
        <v>2991</v>
      </c>
      <c r="M98" s="10">
        <v>46188</v>
      </c>
      <c r="N98" s="8" t="s">
        <v>46</v>
      </c>
      <c r="O98" s="12"/>
      <c r="P98" s="13"/>
      <c r="Q98" s="14">
        <f>Tabela1[[#This Row],[QTDE/ Fabricação]]-Tabela1[[#This Row],[QTE]]</f>
        <v>-1</v>
      </c>
      <c r="R98" s="19">
        <f t="shared" si="19"/>
        <v>2.4</v>
      </c>
      <c r="S98" s="19">
        <f t="shared" si="17"/>
        <v>2.4</v>
      </c>
      <c r="T98" s="20">
        <f t="shared" si="20"/>
        <v>0</v>
      </c>
      <c r="U98" s="17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16"/>
        <v>-1</v>
      </c>
      <c r="Z98" s="21">
        <f>Tabela1[[#This Row],[PESO TOTAL]]-Tabela1[[#This Row],[Peso Expedido]]</f>
        <v>2.4</v>
      </c>
      <c r="AA98" s="18">
        <v>1</v>
      </c>
      <c r="AB98" s="40"/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/>
      <c r="AI98" s="40" t="str">
        <f t="shared" si="21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8"/>
        <v>T-073201-1/05-CV-0001</v>
      </c>
      <c r="AP98" t="str">
        <f>Tabela1[[#This Row],[TAG]]&amp;Tabela1[[#This Row],[PEDIDO]]&amp;Tabela1[[#This Row],[PRODUTO]]</f>
        <v>05-CV-0001P-198COMERCIAL</v>
      </c>
      <c r="AQ98" s="23" t="str">
        <f>Tabela1[[#This Row],[PRODUTO]]&amp;Tabela1[[#This Row],[TAG]]</f>
        <v>COMERCIAL05-CV-0001</v>
      </c>
      <c r="AR98" s="183">
        <f>Tabela1[[#This Row],[PESO TOTAL]]*Tabela1[[#This Row],[MATÉRIA PRIMA]]</f>
        <v>2.4</v>
      </c>
      <c r="AS98" s="28">
        <f>Tabela1[[#This Row],[PESO TOTAL]]*Tabela1[[#This Row],[PREPARAÇÃO ]]</f>
        <v>2.4</v>
      </c>
      <c r="AT98" s="28">
        <f>Tabela1[[#This Row],[PESO TOTAL]]*Tabela1[[#This Row],[CALDEIRARIA]]</f>
        <v>2.4</v>
      </c>
      <c r="AU98" s="28">
        <f>Tabela1[[#This Row],[PESO TOTAL]]*Tabela1[[#This Row],[SOLDA]]</f>
        <v>2.4</v>
      </c>
      <c r="AV98" s="28">
        <f>Tabela1[[#This Row],[PESO TOTAL]]*Tabela1[[#This Row],[ACABAMENTO]]</f>
        <v>2.4</v>
      </c>
      <c r="AW98" s="28">
        <f>Tabela1[[#This Row],[PESO TOTAL]]*Tabela1[[#This Row],[PRONTO ACABADO]]</f>
        <v>2.4</v>
      </c>
      <c r="AX98" s="28">
        <f>Tabela1[[#This Row],[PESO TOTAL]]*Tabela1[[#This Row],[EXPEDIÇÃO ]]</f>
        <v>0</v>
      </c>
      <c r="AY98" s="28" t="str">
        <f>Tabela1[[#This Row],[PEDIDO]]&amp;Tabela1[[#This Row],[PRODUTO]]</f>
        <v>P-198COMERCIAL</v>
      </c>
      <c r="AZ98" s="44">
        <f>IF(AF98="",0,IF(ISTEXT(AF98),H98*VALUE(SUBSTITUTE(AF98,"%",""))/100,H98*AF98))-Tabela1[[#This Row],[PRONTO ACABADO2]]</f>
        <v>0</v>
      </c>
      <c r="BA98" s="44">
        <f>IF(AG98="",0,IF(ISTEXT(AG98),H98*VALUE(SUBSTITUTE(AG98,"%",""))/100,H98*AG98))-Tabela1[[#This Row],[PESO EXPEDIDO2]]</f>
        <v>2.4</v>
      </c>
      <c r="BB98" s="44">
        <f t="shared" si="12"/>
        <v>0</v>
      </c>
      <c r="BC98" s="44">
        <f t="shared" si="13"/>
        <v>2.4</v>
      </c>
      <c r="BD98" s="44"/>
    </row>
    <row r="99" spans="1:56" ht="15.75" hidden="1" customHeight="1" x14ac:dyDescent="0.25">
      <c r="A99" s="6" t="s">
        <v>3134</v>
      </c>
      <c r="B99" s="22" t="s">
        <v>3135</v>
      </c>
      <c r="C99" s="7">
        <v>1</v>
      </c>
      <c r="D99" s="46" t="s">
        <v>3145</v>
      </c>
      <c r="E99" s="7">
        <v>3796</v>
      </c>
      <c r="F99" s="7">
        <v>25</v>
      </c>
      <c r="G99" s="24">
        <v>2.2000000000000002</v>
      </c>
      <c r="H99" s="41">
        <f>Tabela1[[#This Row],[PESO UNI]]*Tabela1[[#This Row],[QTE]]</f>
        <v>2.2000000000000002</v>
      </c>
      <c r="I99" s="7" t="s">
        <v>4428</v>
      </c>
      <c r="J99" s="8" t="s">
        <v>3041</v>
      </c>
      <c r="K99" s="8" t="s">
        <v>31</v>
      </c>
      <c r="L99" s="9" t="s">
        <v>2991</v>
      </c>
      <c r="M99" s="10">
        <v>46188</v>
      </c>
      <c r="N99" s="8" t="s">
        <v>46</v>
      </c>
      <c r="O99" s="12"/>
      <c r="P99" s="13"/>
      <c r="Q99" s="14">
        <f>Tabela1[[#This Row],[QTDE/ Fabricação]]-Tabela1[[#This Row],[QTE]]</f>
        <v>-1</v>
      </c>
      <c r="R99" s="19">
        <f t="shared" si="19"/>
        <v>0.9900000000000001</v>
      </c>
      <c r="S99" s="19">
        <f t="shared" si="17"/>
        <v>0</v>
      </c>
      <c r="T99" s="20">
        <f t="shared" si="20"/>
        <v>-2.2000000000000002</v>
      </c>
      <c r="U99" s="17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16"/>
        <v>-1</v>
      </c>
      <c r="Z99" s="21">
        <f>Tabela1[[#This Row],[PESO TOTAL]]-Tabela1[[#This Row],[Peso Expedido]]</f>
        <v>2.2000000000000002</v>
      </c>
      <c r="AA99" s="18">
        <v>0.9</v>
      </c>
      <c r="AB99" s="40"/>
      <c r="AC99" s="40">
        <v>0.9</v>
      </c>
      <c r="AD99" s="40"/>
      <c r="AE99" s="40"/>
      <c r="AF99" s="40"/>
      <c r="AG99" s="40"/>
      <c r="AH99" s="40"/>
      <c r="AI99" s="40" t="str">
        <f t="shared" si="21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8"/>
        <v>T-073201-1/05-CV-0001</v>
      </c>
      <c r="AP99" t="str">
        <f>Tabela1[[#This Row],[TAG]]&amp;Tabela1[[#This Row],[PEDIDO]]&amp;Tabela1[[#This Row],[PRODUTO]]</f>
        <v>05-CV-0001P-198ESTRUTURA</v>
      </c>
      <c r="AQ99" s="23" t="str">
        <f>Tabela1[[#This Row],[PRODUTO]]&amp;Tabela1[[#This Row],[TAG]]</f>
        <v>ESTRUTURA05-CV-0001</v>
      </c>
      <c r="AR99" s="183">
        <f>Tabela1[[#This Row],[PESO TOTAL]]*Tabela1[[#This Row],[MATÉRIA PRIMA]]</f>
        <v>1.9800000000000002</v>
      </c>
      <c r="AS99" s="28">
        <f>Tabela1[[#This Row],[PESO TOTAL]]*Tabela1[[#This Row],[PREPARAÇÃO ]]</f>
        <v>1.9800000000000002</v>
      </c>
      <c r="AT99" s="28">
        <f>Tabela1[[#This Row],[PESO TOTAL]]*Tabela1[[#This Row],[CALDEIRARIA]]</f>
        <v>0</v>
      </c>
      <c r="AU99" s="28">
        <f>Tabela1[[#This Row],[PESO TOTAL]]*Tabela1[[#This Row],[SOLDA]]</f>
        <v>0</v>
      </c>
      <c r="AV99" s="28">
        <f>Tabela1[[#This Row],[PESO TOTAL]]*Tabela1[[#This Row],[ACABAMENTO]]</f>
        <v>0</v>
      </c>
      <c r="AW99" s="28">
        <f>Tabela1[[#This Row],[PESO TOTAL]]*Tabela1[[#This Row],[PRONTO ACABADO]]</f>
        <v>0</v>
      </c>
      <c r="AX99" s="28">
        <f>Tabela1[[#This Row],[PESO TOTAL]]*Tabela1[[#This Row],[EXPEDIÇÃO ]]</f>
        <v>0</v>
      </c>
      <c r="AY99" s="28" t="str">
        <f>Tabela1[[#This Row],[PEDIDO]]&amp;Tabela1[[#This Row],[PRODUTO]]</f>
        <v>P-198ESTRUTURA</v>
      </c>
      <c r="AZ99" s="44">
        <f>IF(AF99="",0,IF(ISTEXT(AF99),H99*VALUE(SUBSTITUTE(AF99,"%",""))/100,H99*AF99))-Tabela1[[#This Row],[PRONTO ACABADO2]]</f>
        <v>0</v>
      </c>
      <c r="BA99" s="44">
        <f>IF(AG99="",0,IF(ISTEXT(AG99),H99*VALUE(SUBSTITUTE(AG99,"%",""))/100,H99*AG99))-Tabela1[[#This Row],[PESO EXPEDIDO2]]</f>
        <v>0</v>
      </c>
      <c r="BB99" s="44">
        <f t="shared" si="12"/>
        <v>0</v>
      </c>
      <c r="BC99" s="44">
        <f t="shared" si="13"/>
        <v>0</v>
      </c>
      <c r="BD99" s="44"/>
    </row>
    <row r="100" spans="1:56" ht="15.75" hidden="1" customHeight="1" x14ac:dyDescent="0.25">
      <c r="A100" s="6" t="s">
        <v>3134</v>
      </c>
      <c r="B100" s="22" t="s">
        <v>3135</v>
      </c>
      <c r="C100" s="7">
        <v>2</v>
      </c>
      <c r="D100" s="46" t="s">
        <v>3146</v>
      </c>
      <c r="E100" s="7">
        <v>3797</v>
      </c>
      <c r="F100" s="7">
        <v>25</v>
      </c>
      <c r="G100" s="24">
        <v>1.2</v>
      </c>
      <c r="H100" s="41">
        <f>Tabela1[[#This Row],[PESO UNI]]*Tabela1[[#This Row],[QTE]]</f>
        <v>2.4</v>
      </c>
      <c r="I100" s="7" t="s">
        <v>4428</v>
      </c>
      <c r="J100" s="8" t="s">
        <v>3041</v>
      </c>
      <c r="K100" s="8" t="s">
        <v>31</v>
      </c>
      <c r="L100" s="9" t="s">
        <v>2991</v>
      </c>
      <c r="M100" s="10">
        <v>46188</v>
      </c>
      <c r="N100" s="8" t="s">
        <v>46</v>
      </c>
      <c r="O100" s="12"/>
      <c r="P100" s="13"/>
      <c r="Q100" s="14">
        <f>Tabela1[[#This Row],[QTDE/ Fabricação]]-Tabela1[[#This Row],[QTE]]</f>
        <v>-2</v>
      </c>
      <c r="R100" s="19">
        <f t="shared" si="19"/>
        <v>1.08</v>
      </c>
      <c r="S100" s="19">
        <f t="shared" si="17"/>
        <v>0</v>
      </c>
      <c r="T100" s="20">
        <f t="shared" si="20"/>
        <v>-2.4</v>
      </c>
      <c r="U100" s="17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16"/>
        <v>-2</v>
      </c>
      <c r="Z100" s="21">
        <f>Tabela1[[#This Row],[PESO TOTAL]]-Tabela1[[#This Row],[Peso Expedido]]</f>
        <v>2.4</v>
      </c>
      <c r="AA100" s="18">
        <v>0.9</v>
      </c>
      <c r="AB100" s="40"/>
      <c r="AC100" s="40">
        <v>0.9</v>
      </c>
      <c r="AD100" s="40"/>
      <c r="AE100" s="40"/>
      <c r="AF100" s="40"/>
      <c r="AG100" s="40"/>
      <c r="AH100" s="40"/>
      <c r="AI100" s="40" t="str">
        <f t="shared" si="21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8"/>
        <v>T-073201-1/05-CV-0001</v>
      </c>
      <c r="AP100" t="str">
        <f>Tabela1[[#This Row],[TAG]]&amp;Tabela1[[#This Row],[PEDIDO]]&amp;Tabela1[[#This Row],[PRODUTO]]</f>
        <v>05-CV-0001P-198ESTRUTURA</v>
      </c>
      <c r="AQ100" s="23" t="str">
        <f>Tabela1[[#This Row],[PRODUTO]]&amp;Tabela1[[#This Row],[TAG]]</f>
        <v>ESTRUTURA05-CV-0001</v>
      </c>
      <c r="AR100" s="183">
        <f>Tabela1[[#This Row],[PESO TOTAL]]*Tabela1[[#This Row],[MATÉRIA PRIMA]]</f>
        <v>2.16</v>
      </c>
      <c r="AS100" s="28">
        <f>Tabela1[[#This Row],[PESO TOTAL]]*Tabela1[[#This Row],[PREPARAÇÃO ]]</f>
        <v>2.16</v>
      </c>
      <c r="AT100" s="28">
        <f>Tabela1[[#This Row],[PESO TOTAL]]*Tabela1[[#This Row],[CALDEIRARIA]]</f>
        <v>0</v>
      </c>
      <c r="AU100" s="28">
        <f>Tabela1[[#This Row],[PESO TOTAL]]*Tabela1[[#This Row],[SOLDA]]</f>
        <v>0</v>
      </c>
      <c r="AV100" s="28">
        <f>Tabela1[[#This Row],[PESO TOTAL]]*Tabela1[[#This Row],[ACABAMENTO]]</f>
        <v>0</v>
      </c>
      <c r="AW100" s="28">
        <f>Tabela1[[#This Row],[PESO TOTAL]]*Tabela1[[#This Row],[PRONTO ACABADO]]</f>
        <v>0</v>
      </c>
      <c r="AX100" s="28">
        <f>Tabela1[[#This Row],[PESO TOTAL]]*Tabela1[[#This Row],[EXPEDIÇÃO ]]</f>
        <v>0</v>
      </c>
      <c r="AY100" s="28" t="str">
        <f>Tabela1[[#This Row],[PEDIDO]]&amp;Tabela1[[#This Row],[PRODUTO]]</f>
        <v>P-198ESTRUTURA</v>
      </c>
      <c r="AZ100" s="44">
        <f>IF(AF100="",0,IF(ISTEXT(AF100),H100*VALUE(SUBSTITUTE(AF100,"%",""))/100,H100*AF100))-Tabela1[[#This Row],[PRONTO ACABADO2]]</f>
        <v>0</v>
      </c>
      <c r="BA100" s="44">
        <f>IF(AG100="",0,IF(ISTEXT(AG100),H100*VALUE(SUBSTITUTE(AG100,"%",""))/100,H100*AG100))-Tabela1[[#This Row],[PESO EXPEDIDO2]]</f>
        <v>0</v>
      </c>
      <c r="BB100" s="44">
        <f t="shared" si="12"/>
        <v>0</v>
      </c>
      <c r="BC100" s="44">
        <f t="shared" si="13"/>
        <v>0</v>
      </c>
      <c r="BD100" s="44"/>
    </row>
    <row r="101" spans="1:56" ht="15.75" hidden="1" customHeight="1" x14ac:dyDescent="0.25">
      <c r="A101" s="6" t="s">
        <v>3046</v>
      </c>
      <c r="B101" s="22"/>
      <c r="C101" s="7">
        <v>4</v>
      </c>
      <c r="D101" s="46" t="s">
        <v>3047</v>
      </c>
      <c r="E101" s="7">
        <v>3798</v>
      </c>
      <c r="F101" s="7">
        <v>24</v>
      </c>
      <c r="G101" s="24">
        <v>2.7</v>
      </c>
      <c r="H101" s="41">
        <f>Tabela1[[#This Row],[PESO UNI]]*Tabela1[[#This Row],[QTE]]</f>
        <v>10.8</v>
      </c>
      <c r="I101" s="7">
        <v>0</v>
      </c>
      <c r="J101" s="8" t="s">
        <v>3147</v>
      </c>
      <c r="K101" s="8" t="s">
        <v>23</v>
      </c>
      <c r="L101" s="9" t="s">
        <v>2991</v>
      </c>
      <c r="M101" s="10">
        <v>46188</v>
      </c>
      <c r="N101" s="8" t="s">
        <v>46</v>
      </c>
      <c r="O101" s="12"/>
      <c r="P101" s="13"/>
      <c r="Q101" s="14">
        <f>Tabela1[[#This Row],[QTDE/ Fabricação]]-Tabela1[[#This Row],[QTE]]</f>
        <v>-4</v>
      </c>
      <c r="R101" s="19">
        <f t="shared" si="19"/>
        <v>1.89</v>
      </c>
      <c r="S101" s="19">
        <f t="shared" si="17"/>
        <v>0</v>
      </c>
      <c r="T101" s="20">
        <f t="shared" si="20"/>
        <v>-10.8</v>
      </c>
      <c r="U101" s="17">
        <f>IFERROR(SUMIF('LISTA DE EMBARQUE'!B:B,MICRO!E:E,'LISTA DE EMBARQUE'!G:G),"")</f>
        <v>0</v>
      </c>
      <c r="V101" s="12" t="str">
        <f>IFERROR(VLOOKUP(Tabela1[[#This Row],[COD.MDE]],'LISTA DE EMBARQUE'!B:L,11,0),"")</f>
        <v/>
      </c>
      <c r="W101" s="13" t="str">
        <f>IFERROR(COUNTIF(#REF!,Tabela1[[#This Row],[Colunas5]]),"")</f>
        <v/>
      </c>
      <c r="X101" s="14">
        <f>Tabela1[[#This Row],[QIANTIDADE EXPEDIDA]]*Tabela1[[#This Row],[PESO UNI]]</f>
        <v>0</v>
      </c>
      <c r="Y101" s="14">
        <f t="shared" si="16"/>
        <v>-4</v>
      </c>
      <c r="Z101" s="21">
        <f>Tabela1[[#This Row],[PESO TOTAL]]-Tabela1[[#This Row],[Peso Expedido]]</f>
        <v>10.8</v>
      </c>
      <c r="AA101" s="18">
        <v>0.3</v>
      </c>
      <c r="AB101" s="40"/>
      <c r="AC101" s="40">
        <v>0.4</v>
      </c>
      <c r="AD101" s="40"/>
      <c r="AE101" s="40"/>
      <c r="AF101" s="40"/>
      <c r="AG101" s="40"/>
      <c r="AH101" s="40"/>
      <c r="AI101" s="40" t="str">
        <f t="shared" si="21"/>
        <v/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8"/>
        <v>T-054922-4/14-CV-0005</v>
      </c>
      <c r="AP101" t="str">
        <f>Tabela1[[#This Row],[TAG]]&amp;Tabela1[[#This Row],[PEDIDO]]&amp;Tabela1[[#This Row],[PRODUTO]]</f>
        <v>14-CV-0005P-198ROLOS</v>
      </c>
      <c r="AQ101" s="23" t="str">
        <f>Tabela1[[#This Row],[PRODUTO]]&amp;Tabela1[[#This Row],[TAG]]</f>
        <v>ROLOS14-CV-0005</v>
      </c>
      <c r="AR101" s="183">
        <f>Tabela1[[#This Row],[PESO TOTAL]]*Tabela1[[#This Row],[MATÉRIA PRIMA]]</f>
        <v>3.24</v>
      </c>
      <c r="AS101" s="28">
        <f>Tabela1[[#This Row],[PESO TOTAL]]*Tabela1[[#This Row],[PREPARAÇÃO ]]</f>
        <v>4.32</v>
      </c>
      <c r="AT101" s="28">
        <f>Tabela1[[#This Row],[PESO TOTAL]]*Tabela1[[#This Row],[CALDEIRARIA]]</f>
        <v>0</v>
      </c>
      <c r="AU101" s="28">
        <f>Tabela1[[#This Row],[PESO TOTAL]]*Tabela1[[#This Row],[SOLDA]]</f>
        <v>0</v>
      </c>
      <c r="AV101" s="28">
        <f>Tabela1[[#This Row],[PESO TOTAL]]*Tabela1[[#This Row],[ACABAMENTO]]</f>
        <v>0</v>
      </c>
      <c r="AW101" s="28">
        <f>Tabela1[[#This Row],[PESO TOTAL]]*Tabela1[[#This Row],[PRONTO ACABADO]]</f>
        <v>0</v>
      </c>
      <c r="AX101" s="28">
        <f>Tabela1[[#This Row],[PESO TOTAL]]*Tabela1[[#This Row],[EXPEDIÇÃO ]]</f>
        <v>0</v>
      </c>
      <c r="AY101" s="28" t="str">
        <f>Tabela1[[#This Row],[PEDIDO]]&amp;Tabela1[[#This Row],[PRODUTO]]</f>
        <v>P-198ROLOS</v>
      </c>
      <c r="AZ101" s="44">
        <f>IF(AF101="",0,IF(ISTEXT(AF101),H101*VALUE(SUBSTITUTE(AF101,"%",""))/100,H101*AF101))-Tabela1[[#This Row],[PRONTO ACABADO2]]</f>
        <v>0</v>
      </c>
      <c r="BA101" s="44">
        <f>IF(AG101="",0,IF(ISTEXT(AG101),H101*VALUE(SUBSTITUTE(AG101,"%",""))/100,H101*AG101))-Tabela1[[#This Row],[PESO EXPEDIDO2]]</f>
        <v>0</v>
      </c>
      <c r="BB101" s="44">
        <f t="shared" ref="BB101:BB164" si="22">IF(AH101="",0,IF(ISTEXT(AH101),H101*VALUE(SUBSTITUTE(AH101,"%",""))/100,H101*AH101))</f>
        <v>0</v>
      </c>
      <c r="BC101" s="44">
        <f t="shared" ref="BC101:BC164" si="23">IF(AG101="",0,IF(ISTEXT(AG101),H101*VALUE(SUBSTITUTE(AG101,"%",""))/100,H101*AG101))</f>
        <v>0</v>
      </c>
      <c r="BD101" s="44"/>
    </row>
    <row r="102" spans="1:56" ht="15.75" hidden="1" customHeight="1" x14ac:dyDescent="0.25">
      <c r="A102" s="6" t="s">
        <v>3050</v>
      </c>
      <c r="B102" s="22"/>
      <c r="C102" s="7">
        <v>4</v>
      </c>
      <c r="D102" s="46" t="s">
        <v>3148</v>
      </c>
      <c r="E102" s="7">
        <v>3799</v>
      </c>
      <c r="F102" s="7">
        <v>24</v>
      </c>
      <c r="G102" s="24">
        <v>3.2</v>
      </c>
      <c r="H102" s="41">
        <f>Tabela1[[#This Row],[PESO UNI]]*Tabela1[[#This Row],[QTE]]</f>
        <v>12.8</v>
      </c>
      <c r="I102" s="7">
        <v>0</v>
      </c>
      <c r="J102" s="8" t="s">
        <v>3147</v>
      </c>
      <c r="K102" s="8" t="s">
        <v>23</v>
      </c>
      <c r="L102" s="9" t="s">
        <v>2991</v>
      </c>
      <c r="M102" s="10">
        <v>46188</v>
      </c>
      <c r="N102" s="8" t="s">
        <v>46</v>
      </c>
      <c r="O102" s="12"/>
      <c r="P102" s="13"/>
      <c r="Q102" s="14">
        <f>Tabela1[[#This Row],[QTDE/ Fabricação]]-Tabela1[[#This Row],[QTE]]</f>
        <v>-4</v>
      </c>
      <c r="R102" s="19">
        <f t="shared" si="19"/>
        <v>2.2399999999999998</v>
      </c>
      <c r="S102" s="19">
        <f t="shared" si="17"/>
        <v>0</v>
      </c>
      <c r="T102" s="20">
        <f t="shared" si="20"/>
        <v>-12.8</v>
      </c>
      <c r="U102" s="17">
        <f>IFERROR(SUMIF('LISTA DE EMBARQUE'!B:B,MICRO!E:E,'LISTA DE EMBARQUE'!G:G),"")</f>
        <v>0</v>
      </c>
      <c r="V102" s="12" t="str">
        <f>IFERROR(VLOOKUP(Tabela1[[#This Row],[COD.MDE]],'LISTA DE EMBARQUE'!B:L,11,0),"")</f>
        <v/>
      </c>
      <c r="W102" s="13" t="str">
        <f>IFERROR(COUNTIF(#REF!,Tabela1[[#This Row],[Colunas5]]),"")</f>
        <v/>
      </c>
      <c r="X102" s="14">
        <f>Tabela1[[#This Row],[QIANTIDADE EXPEDIDA]]*Tabela1[[#This Row],[PESO UNI]]</f>
        <v>0</v>
      </c>
      <c r="Y102" s="14">
        <f t="shared" si="16"/>
        <v>-4</v>
      </c>
      <c r="Z102" s="21">
        <f>Tabela1[[#This Row],[PESO TOTAL]]-Tabela1[[#This Row],[Peso Expedido]]</f>
        <v>12.8</v>
      </c>
      <c r="AA102" s="18">
        <v>0.3</v>
      </c>
      <c r="AB102" s="40"/>
      <c r="AC102" s="40">
        <v>0.4</v>
      </c>
      <c r="AD102" s="40"/>
      <c r="AE102" s="40"/>
      <c r="AF102" s="40"/>
      <c r="AG102" s="40"/>
      <c r="AH102" s="40"/>
      <c r="AI102" s="40" t="str">
        <f t="shared" si="21"/>
        <v/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8"/>
        <v>T-054921-4/14-CV-0005</v>
      </c>
      <c r="AP102" t="str">
        <f>Tabela1[[#This Row],[TAG]]&amp;Tabela1[[#This Row],[PEDIDO]]&amp;Tabela1[[#This Row],[PRODUTO]]</f>
        <v>14-CV-0005P-198ROLOS</v>
      </c>
      <c r="AQ102" s="23" t="str">
        <f>Tabela1[[#This Row],[PRODUTO]]&amp;Tabela1[[#This Row],[TAG]]</f>
        <v>ROLOS14-CV-0005</v>
      </c>
      <c r="AR102" s="183">
        <f>Tabela1[[#This Row],[PESO TOTAL]]*Tabela1[[#This Row],[MATÉRIA PRIMA]]</f>
        <v>3.84</v>
      </c>
      <c r="AS102" s="28">
        <f>Tabela1[[#This Row],[PESO TOTAL]]*Tabela1[[#This Row],[PREPARAÇÃO ]]</f>
        <v>5.120000000000001</v>
      </c>
      <c r="AT102" s="28">
        <f>Tabela1[[#This Row],[PESO TOTAL]]*Tabela1[[#This Row],[CALDEIRARIA]]</f>
        <v>0</v>
      </c>
      <c r="AU102" s="28">
        <f>Tabela1[[#This Row],[PESO TOTAL]]*Tabela1[[#This Row],[SOLDA]]</f>
        <v>0</v>
      </c>
      <c r="AV102" s="28">
        <f>Tabela1[[#This Row],[PESO TOTAL]]*Tabela1[[#This Row],[ACABAMENTO]]</f>
        <v>0</v>
      </c>
      <c r="AW102" s="28">
        <f>Tabela1[[#This Row],[PESO TOTAL]]*Tabela1[[#This Row],[PRONTO ACABADO]]</f>
        <v>0</v>
      </c>
      <c r="AX102" s="28">
        <f>Tabela1[[#This Row],[PESO TOTAL]]*Tabela1[[#This Row],[EXPEDIÇÃO ]]</f>
        <v>0</v>
      </c>
      <c r="AY102" s="28" t="str">
        <f>Tabela1[[#This Row],[PEDIDO]]&amp;Tabela1[[#This Row],[PRODUTO]]</f>
        <v>P-198ROLOS</v>
      </c>
      <c r="AZ102" s="44">
        <f>IF(AF102="",0,IF(ISTEXT(AF102),H102*VALUE(SUBSTITUTE(AF102,"%",""))/100,H102*AF102))-Tabela1[[#This Row],[PRONTO ACABADO2]]</f>
        <v>0</v>
      </c>
      <c r="BA102" s="44">
        <f>IF(AG102="",0,IF(ISTEXT(AG102),H102*VALUE(SUBSTITUTE(AG102,"%",""))/100,H102*AG102))-Tabela1[[#This Row],[PESO EXPEDIDO2]]</f>
        <v>0</v>
      </c>
      <c r="BB102" s="44">
        <f t="shared" si="22"/>
        <v>0</v>
      </c>
      <c r="BC102" s="44">
        <f t="shared" si="23"/>
        <v>0</v>
      </c>
      <c r="BD102" s="44"/>
    </row>
    <row r="103" spans="1:56" ht="15.75" hidden="1" customHeight="1" x14ac:dyDescent="0.25">
      <c r="A103" s="6" t="s">
        <v>3149</v>
      </c>
      <c r="B103" s="22"/>
      <c r="C103" s="7">
        <v>6</v>
      </c>
      <c r="D103" s="46" t="s">
        <v>3150</v>
      </c>
      <c r="E103" s="7">
        <v>3800</v>
      </c>
      <c r="F103" s="7">
        <v>24</v>
      </c>
      <c r="G103" s="24">
        <v>54</v>
      </c>
      <c r="H103" s="41">
        <f>Tabela1[[#This Row],[PESO UNI]]*Tabela1[[#This Row],[QTE]]</f>
        <v>324</v>
      </c>
      <c r="I103" s="7">
        <v>0</v>
      </c>
      <c r="J103" s="8" t="s">
        <v>3147</v>
      </c>
      <c r="K103" s="8" t="s">
        <v>23</v>
      </c>
      <c r="L103" s="9" t="s">
        <v>2991</v>
      </c>
      <c r="M103" s="10">
        <v>46188</v>
      </c>
      <c r="N103" s="8" t="s">
        <v>46</v>
      </c>
      <c r="O103" s="12"/>
      <c r="P103" s="13"/>
      <c r="Q103" s="14">
        <f>Tabela1[[#This Row],[QTDE/ Fabricação]]-Tabela1[[#This Row],[QTE]]</f>
        <v>-6</v>
      </c>
      <c r="R103" s="19">
        <f t="shared" si="19"/>
        <v>324</v>
      </c>
      <c r="S103" s="19">
        <f t="shared" si="17"/>
        <v>324</v>
      </c>
      <c r="T103" s="20">
        <f t="shared" si="20"/>
        <v>0</v>
      </c>
      <c r="U103" s="17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16"/>
        <v>0</v>
      </c>
      <c r="Z103" s="21">
        <f>Tabela1[[#This Row],[PESO TOTAL]]-Tabela1[[#This Row],[Peso Expedido]]</f>
        <v>0</v>
      </c>
      <c r="AA103" s="18">
        <v>1</v>
      </c>
      <c r="AB103" s="40"/>
      <c r="AC103" s="40">
        <v>1</v>
      </c>
      <c r="AD103" s="40">
        <v>1</v>
      </c>
      <c r="AE103" s="40">
        <v>1</v>
      </c>
      <c r="AF103" s="40">
        <v>1</v>
      </c>
      <c r="AG103" s="40">
        <v>1</v>
      </c>
      <c r="AH103" s="40">
        <f>Tabela1[[#This Row],[Peso Expedido]]/Tabela1[[#This Row],[PESO TOTAL]]</f>
        <v>1</v>
      </c>
      <c r="AI103" s="40" t="str">
        <f t="shared" si="21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8"/>
        <v>R-3-4-10556/14-CV-0005</v>
      </c>
      <c r="AP103" t="str">
        <f>Tabela1[[#This Row],[TAG]]&amp;Tabela1[[#This Row],[PEDIDO]]&amp;Tabela1[[#This Row],[PRODUTO]]</f>
        <v>14-CV-0005P-198ROLOS</v>
      </c>
      <c r="AQ103" s="23" t="str">
        <f>Tabela1[[#This Row],[PRODUTO]]&amp;Tabela1[[#This Row],[TAG]]</f>
        <v>ROLOS14-CV-0005</v>
      </c>
      <c r="AR103" s="183">
        <f>Tabela1[[#This Row],[PESO TOTAL]]*Tabela1[[#This Row],[MATÉRIA PRIMA]]</f>
        <v>324</v>
      </c>
      <c r="AS103" s="28">
        <f>Tabela1[[#This Row],[PESO TOTAL]]*Tabela1[[#This Row],[PREPARAÇÃO ]]</f>
        <v>324</v>
      </c>
      <c r="AT103" s="28">
        <f>Tabela1[[#This Row],[PESO TOTAL]]*Tabela1[[#This Row],[CALDEIRARIA]]</f>
        <v>324</v>
      </c>
      <c r="AU103" s="28">
        <f>Tabela1[[#This Row],[PESO TOTAL]]*Tabela1[[#This Row],[SOLDA]]</f>
        <v>324</v>
      </c>
      <c r="AV103" s="28">
        <f>Tabela1[[#This Row],[PESO TOTAL]]*Tabela1[[#This Row],[ACABAMENTO]]</f>
        <v>324</v>
      </c>
      <c r="AW103" s="28">
        <f>Tabela1[[#This Row],[PESO TOTAL]]*Tabela1[[#This Row],[PRONTO ACABADO]]</f>
        <v>324</v>
      </c>
      <c r="AX103" s="28">
        <f>Tabela1[[#This Row],[PESO TOTAL]]*Tabela1[[#This Row],[EXPEDIÇÃO ]]</f>
        <v>324</v>
      </c>
      <c r="AY103" s="28" t="str">
        <f>Tabela1[[#This Row],[PEDIDO]]&amp;Tabela1[[#This Row],[PRODUTO]]</f>
        <v>P-198ROLOS</v>
      </c>
      <c r="AZ103" s="44">
        <f>IF(AF103="",0,IF(ISTEXT(AF103),H103*VALUE(SUBSTITUTE(AF103,"%",""))/100,H103*AF103))-Tabela1[[#This Row],[PRONTO ACABADO2]]</f>
        <v>0</v>
      </c>
      <c r="BA103" s="44">
        <f>IF(AG103="",0,IF(ISTEXT(AG103),H103*VALUE(SUBSTITUTE(AG103,"%",""))/100,H103*AG103))-Tabela1[[#This Row],[PESO EXPEDIDO2]]</f>
        <v>0</v>
      </c>
      <c r="BB103" s="44">
        <f t="shared" si="22"/>
        <v>324</v>
      </c>
      <c r="BC103" s="44">
        <f t="shared" si="23"/>
        <v>324</v>
      </c>
      <c r="BD103" s="44"/>
    </row>
    <row r="104" spans="1:56" ht="15.75" hidden="1" customHeight="1" x14ac:dyDescent="0.25">
      <c r="A104" s="6" t="s">
        <v>3151</v>
      </c>
      <c r="B104" s="22"/>
      <c r="C104" s="7">
        <v>14</v>
      </c>
      <c r="D104" s="46" t="s">
        <v>667</v>
      </c>
      <c r="E104" s="7">
        <v>3801</v>
      </c>
      <c r="F104" s="7">
        <v>24</v>
      </c>
      <c r="G104" s="24">
        <v>4.7</v>
      </c>
      <c r="H104" s="41">
        <f>Tabela1[[#This Row],[PESO UNI]]*Tabela1[[#This Row],[QTE]]</f>
        <v>65.8</v>
      </c>
      <c r="I104" s="7">
        <v>0</v>
      </c>
      <c r="J104" s="8" t="s">
        <v>3147</v>
      </c>
      <c r="K104" s="8" t="s">
        <v>23</v>
      </c>
      <c r="L104" s="9" t="s">
        <v>2991</v>
      </c>
      <c r="M104" s="10">
        <v>46188</v>
      </c>
      <c r="N104" s="8" t="s">
        <v>46</v>
      </c>
      <c r="O104" s="12"/>
      <c r="P104" s="13"/>
      <c r="Q104" s="14">
        <f>Tabela1[[#This Row],[QTDE/ Fabricação]]-Tabela1[[#This Row],[QTE]]</f>
        <v>-14</v>
      </c>
      <c r="R104" s="19">
        <f t="shared" si="19"/>
        <v>11.514999999999999</v>
      </c>
      <c r="S104" s="19">
        <f t="shared" si="17"/>
        <v>0</v>
      </c>
      <c r="T104" s="20">
        <f t="shared" si="20"/>
        <v>-65.8</v>
      </c>
      <c r="U104" s="17">
        <f>IFERROR(SUMIF('LISTA DE EMBARQUE'!B:B,MICRO!E:E,'LISTA DE EMBARQUE'!G:G),"")</f>
        <v>0</v>
      </c>
      <c r="V104" s="12" t="str">
        <f>IFERROR(VLOOKUP(Tabela1[[#This Row],[COD.MDE]],'LISTA DE EMBARQUE'!B:L,11,0),"")</f>
        <v/>
      </c>
      <c r="W104" s="13" t="str">
        <f>IFERROR(COUNTIF(#REF!,Tabela1[[#This Row],[Colunas5]]),"")</f>
        <v/>
      </c>
      <c r="X104" s="14">
        <f>Tabela1[[#This Row],[QIANTIDADE EXPEDIDA]]*Tabela1[[#This Row],[PESO UNI]]</f>
        <v>0</v>
      </c>
      <c r="Y104" s="14">
        <f t="shared" si="16"/>
        <v>-14</v>
      </c>
      <c r="Z104" s="21">
        <f>Tabela1[[#This Row],[PESO TOTAL]]-Tabela1[[#This Row],[Peso Expedido]]</f>
        <v>65.8</v>
      </c>
      <c r="AA104" s="18">
        <v>0.3</v>
      </c>
      <c r="AB104" s="40"/>
      <c r="AC104" s="40">
        <v>0.4</v>
      </c>
      <c r="AD104" s="40"/>
      <c r="AE104" s="40"/>
      <c r="AF104" s="40"/>
      <c r="AG104" s="40"/>
      <c r="AH104" s="40"/>
      <c r="AI104" s="40" t="str">
        <f t="shared" si="21"/>
        <v/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8"/>
        <v>R-1-4-9144/14-CV-0005</v>
      </c>
      <c r="AP104" t="str">
        <f>Tabela1[[#This Row],[TAG]]&amp;Tabela1[[#This Row],[PEDIDO]]&amp;Tabela1[[#This Row],[PRODUTO]]</f>
        <v>14-CV-0005P-198ROLOS</v>
      </c>
      <c r="AQ104" s="23" t="str">
        <f>Tabela1[[#This Row],[PRODUTO]]&amp;Tabela1[[#This Row],[TAG]]</f>
        <v>ROLOS14-CV-0005</v>
      </c>
      <c r="AR104" s="183">
        <f>Tabela1[[#This Row],[PESO TOTAL]]*Tabela1[[#This Row],[MATÉRIA PRIMA]]</f>
        <v>19.739999999999998</v>
      </c>
      <c r="AS104" s="28">
        <f>Tabela1[[#This Row],[PESO TOTAL]]*Tabela1[[#This Row],[PREPARAÇÃO ]]</f>
        <v>26.32</v>
      </c>
      <c r="AT104" s="28">
        <f>Tabela1[[#This Row],[PESO TOTAL]]*Tabela1[[#This Row],[CALDEIRARIA]]</f>
        <v>0</v>
      </c>
      <c r="AU104" s="28">
        <f>Tabela1[[#This Row],[PESO TOTAL]]*Tabela1[[#This Row],[SOLDA]]</f>
        <v>0</v>
      </c>
      <c r="AV104" s="28">
        <f>Tabela1[[#This Row],[PESO TOTAL]]*Tabela1[[#This Row],[ACABAMENTO]]</f>
        <v>0</v>
      </c>
      <c r="AW104" s="28">
        <f>Tabela1[[#This Row],[PESO TOTAL]]*Tabela1[[#This Row],[PRONTO ACABADO]]</f>
        <v>0</v>
      </c>
      <c r="AX104" s="28">
        <f>Tabela1[[#This Row],[PESO TOTAL]]*Tabela1[[#This Row],[EXPEDIÇÃO ]]</f>
        <v>0</v>
      </c>
      <c r="AY104" s="28" t="str">
        <f>Tabela1[[#This Row],[PEDIDO]]&amp;Tabela1[[#This Row],[PRODUTO]]</f>
        <v>P-198ROLOS</v>
      </c>
      <c r="AZ104" s="44">
        <f>IF(AF104="",0,IF(ISTEXT(AF104),H104*VALUE(SUBSTITUTE(AF104,"%",""))/100,H104*AF104))-Tabela1[[#This Row],[PRONTO ACABADO2]]</f>
        <v>0</v>
      </c>
      <c r="BA104" s="44">
        <f>IF(AG104="",0,IF(ISTEXT(AG104),H104*VALUE(SUBSTITUTE(AG104,"%",""))/100,H104*AG104))-Tabela1[[#This Row],[PESO EXPEDIDO2]]</f>
        <v>0</v>
      </c>
      <c r="BB104" s="44">
        <f t="shared" si="22"/>
        <v>0</v>
      </c>
      <c r="BC104" s="44">
        <f t="shared" si="23"/>
        <v>0</v>
      </c>
      <c r="BD104" s="44"/>
    </row>
    <row r="105" spans="1:56" ht="15.75" hidden="1" customHeight="1" x14ac:dyDescent="0.25">
      <c r="A105" s="6" t="s">
        <v>152</v>
      </c>
      <c r="B105" s="22"/>
      <c r="C105" s="7">
        <v>42</v>
      </c>
      <c r="D105" s="46" t="s">
        <v>213</v>
      </c>
      <c r="E105" s="7">
        <v>3802</v>
      </c>
      <c r="F105" s="7">
        <v>24</v>
      </c>
      <c r="G105" s="24">
        <v>9</v>
      </c>
      <c r="H105" s="41">
        <f>Tabela1[[#This Row],[PESO UNI]]*Tabela1[[#This Row],[QTE]]</f>
        <v>378</v>
      </c>
      <c r="I105" s="7">
        <v>0</v>
      </c>
      <c r="J105" s="8" t="s">
        <v>3147</v>
      </c>
      <c r="K105" s="8" t="s">
        <v>23</v>
      </c>
      <c r="L105" s="9" t="s">
        <v>2991</v>
      </c>
      <c r="M105" s="10">
        <v>46188</v>
      </c>
      <c r="N105" s="8" t="s">
        <v>46</v>
      </c>
      <c r="O105" s="12"/>
      <c r="P105" s="13"/>
      <c r="Q105" s="14">
        <f>Tabela1[[#This Row],[QTDE/ Fabricação]]-Tabela1[[#This Row],[QTE]]</f>
        <v>-42</v>
      </c>
      <c r="R105" s="19">
        <f t="shared" si="19"/>
        <v>66.149999999999991</v>
      </c>
      <c r="S105" s="19">
        <f t="shared" si="17"/>
        <v>0</v>
      </c>
      <c r="T105" s="20">
        <f t="shared" si="20"/>
        <v>-378</v>
      </c>
      <c r="U105" s="17">
        <f>IFERROR(SUMIF('LISTA DE EMBARQUE'!B:B,MICRO!E:E,'LISTA DE EMBARQUE'!G:G),"")</f>
        <v>0</v>
      </c>
      <c r="V105" s="12" t="str">
        <f>IFERROR(VLOOKUP(Tabela1[[#This Row],[COD.MDE]],'LISTA DE EMBARQUE'!B:L,11,0),"")</f>
        <v/>
      </c>
      <c r="W105" s="13" t="str">
        <f>IFERROR(COUNTIF(#REF!,Tabela1[[#This Row],[Colunas5]]),"")</f>
        <v/>
      </c>
      <c r="X105" s="14">
        <f>Tabela1[[#This Row],[QIANTIDADE EXPEDIDA]]*Tabela1[[#This Row],[PESO UNI]]</f>
        <v>0</v>
      </c>
      <c r="Y105" s="14">
        <f t="shared" si="16"/>
        <v>-42</v>
      </c>
      <c r="Z105" s="21">
        <f>Tabela1[[#This Row],[PESO TOTAL]]-Tabela1[[#This Row],[Peso Expedido]]</f>
        <v>378</v>
      </c>
      <c r="AA105" s="18">
        <v>0.3</v>
      </c>
      <c r="AB105" s="40"/>
      <c r="AC105" s="40">
        <v>0.4</v>
      </c>
      <c r="AD105" s="40"/>
      <c r="AE105" s="40"/>
      <c r="AF105" s="40"/>
      <c r="AG105" s="40"/>
      <c r="AH105" s="40"/>
      <c r="AI105" s="40" t="str">
        <f t="shared" si="21"/>
        <v/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8"/>
        <v>R-1-4-8844/14-CV-0005</v>
      </c>
      <c r="AP105" t="str">
        <f>Tabela1[[#This Row],[TAG]]&amp;Tabela1[[#This Row],[PEDIDO]]&amp;Tabela1[[#This Row],[PRODUTO]]</f>
        <v>14-CV-0005P-198ROLOS</v>
      </c>
      <c r="AQ105" s="23" t="str">
        <f>Tabela1[[#This Row],[PRODUTO]]&amp;Tabela1[[#This Row],[TAG]]</f>
        <v>ROLOS14-CV-0005</v>
      </c>
      <c r="AR105" s="183">
        <f>Tabela1[[#This Row],[PESO TOTAL]]*Tabela1[[#This Row],[MATÉRIA PRIMA]]</f>
        <v>113.39999999999999</v>
      </c>
      <c r="AS105" s="28">
        <f>Tabela1[[#This Row],[PESO TOTAL]]*Tabela1[[#This Row],[PREPARAÇÃO ]]</f>
        <v>151.20000000000002</v>
      </c>
      <c r="AT105" s="28">
        <f>Tabela1[[#This Row],[PESO TOTAL]]*Tabela1[[#This Row],[CALDEIRARIA]]</f>
        <v>0</v>
      </c>
      <c r="AU105" s="28">
        <f>Tabela1[[#This Row],[PESO TOTAL]]*Tabela1[[#This Row],[SOLDA]]</f>
        <v>0</v>
      </c>
      <c r="AV105" s="28">
        <f>Tabela1[[#This Row],[PESO TOTAL]]*Tabela1[[#This Row],[ACABAMENTO]]</f>
        <v>0</v>
      </c>
      <c r="AW105" s="28">
        <f>Tabela1[[#This Row],[PESO TOTAL]]*Tabela1[[#This Row],[PRONTO ACABADO]]</f>
        <v>0</v>
      </c>
      <c r="AX105" s="28">
        <f>Tabela1[[#This Row],[PESO TOTAL]]*Tabela1[[#This Row],[EXPEDIÇÃO ]]</f>
        <v>0</v>
      </c>
      <c r="AY105" s="28" t="str">
        <f>Tabela1[[#This Row],[PEDIDO]]&amp;Tabela1[[#This Row],[PRODUTO]]</f>
        <v>P-198ROLOS</v>
      </c>
      <c r="AZ105" s="44">
        <f>IF(AF105="",0,IF(ISTEXT(AF105),H105*VALUE(SUBSTITUTE(AF105,"%",""))/100,H105*AF105))-Tabela1[[#This Row],[PRONTO ACABADO2]]</f>
        <v>0</v>
      </c>
      <c r="BA105" s="44">
        <f>IF(AG105="",0,IF(ISTEXT(AG105),H105*VALUE(SUBSTITUTE(AG105,"%",""))/100,H105*AG105))-Tabela1[[#This Row],[PESO EXPEDIDO2]]</f>
        <v>0</v>
      </c>
      <c r="BB105" s="44">
        <f t="shared" si="22"/>
        <v>0</v>
      </c>
      <c r="BC105" s="44">
        <f t="shared" si="23"/>
        <v>0</v>
      </c>
      <c r="BD105" s="44"/>
    </row>
    <row r="106" spans="1:56" ht="15.75" hidden="1" customHeight="1" x14ac:dyDescent="0.25">
      <c r="A106" s="6" t="s">
        <v>422</v>
      </c>
      <c r="B106" s="22"/>
      <c r="C106" s="7">
        <v>24</v>
      </c>
      <c r="D106" s="46" t="s">
        <v>3152</v>
      </c>
      <c r="E106" s="7">
        <v>3803</v>
      </c>
      <c r="F106" s="7">
        <v>24</v>
      </c>
      <c r="G106" s="24">
        <v>5</v>
      </c>
      <c r="H106" s="41">
        <f>Tabela1[[#This Row],[PESO UNI]]*Tabela1[[#This Row],[QTE]]</f>
        <v>120</v>
      </c>
      <c r="I106" s="7">
        <v>0</v>
      </c>
      <c r="J106" s="8" t="s">
        <v>3147</v>
      </c>
      <c r="K106" s="8" t="s">
        <v>23</v>
      </c>
      <c r="L106" s="9" t="s">
        <v>2991</v>
      </c>
      <c r="M106" s="10">
        <v>46188</v>
      </c>
      <c r="N106" s="8" t="s">
        <v>46</v>
      </c>
      <c r="O106" s="12"/>
      <c r="P106" s="13"/>
      <c r="Q106" s="14">
        <f>Tabela1[[#This Row],[QTDE/ Fabricação]]-Tabela1[[#This Row],[QTE]]</f>
        <v>-24</v>
      </c>
      <c r="R106" s="19">
        <f t="shared" si="19"/>
        <v>21</v>
      </c>
      <c r="S106" s="19">
        <f t="shared" si="17"/>
        <v>0</v>
      </c>
      <c r="T106" s="20">
        <f t="shared" si="20"/>
        <v>-120</v>
      </c>
      <c r="U106" s="17">
        <f>IFERROR(SUMIF('LISTA DE EMBARQUE'!B:B,MICRO!E:E,'LISTA DE EMBARQUE'!G:G),"")</f>
        <v>0</v>
      </c>
      <c r="V106" s="12" t="str">
        <f>IFERROR(VLOOKUP(Tabela1[[#This Row],[COD.MDE]],'LISTA DE EMBARQUE'!B:L,11,0),"")</f>
        <v/>
      </c>
      <c r="W106" s="13" t="str">
        <f>IFERROR(COUNTIF(#REF!,Tabela1[[#This Row],[Colunas5]]),"")</f>
        <v/>
      </c>
      <c r="X106" s="14">
        <f>Tabela1[[#This Row],[QIANTIDADE EXPEDIDA]]*Tabela1[[#This Row],[PESO UNI]]</f>
        <v>0</v>
      </c>
      <c r="Y106" s="14">
        <f t="shared" si="16"/>
        <v>-24</v>
      </c>
      <c r="Z106" s="21">
        <f>Tabela1[[#This Row],[PESO TOTAL]]-Tabela1[[#This Row],[Peso Expedido]]</f>
        <v>120</v>
      </c>
      <c r="AA106" s="18">
        <v>0.3</v>
      </c>
      <c r="AB106" s="40"/>
      <c r="AC106" s="40">
        <v>0.4</v>
      </c>
      <c r="AD106" s="40"/>
      <c r="AE106" s="40"/>
      <c r="AF106" s="40"/>
      <c r="AG106" s="40"/>
      <c r="AH106" s="40"/>
      <c r="AI106" s="40" t="str">
        <f t="shared" si="21"/>
        <v/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8"/>
        <v>R-1-4-8696B/14-CV-0005</v>
      </c>
      <c r="AP106" t="str">
        <f>Tabela1[[#This Row],[TAG]]&amp;Tabela1[[#This Row],[PEDIDO]]&amp;Tabela1[[#This Row],[PRODUTO]]</f>
        <v>14-CV-0005P-198ROLOS</v>
      </c>
      <c r="AQ106" s="23" t="str">
        <f>Tabela1[[#This Row],[PRODUTO]]&amp;Tabela1[[#This Row],[TAG]]</f>
        <v>ROLOS14-CV-0005</v>
      </c>
      <c r="AR106" s="183">
        <f>Tabela1[[#This Row],[PESO TOTAL]]*Tabela1[[#This Row],[MATÉRIA PRIMA]]</f>
        <v>36</v>
      </c>
      <c r="AS106" s="28">
        <f>Tabela1[[#This Row],[PESO TOTAL]]*Tabela1[[#This Row],[PREPARAÇÃO ]]</f>
        <v>48</v>
      </c>
      <c r="AT106" s="28">
        <f>Tabela1[[#This Row],[PESO TOTAL]]*Tabela1[[#This Row],[CALDEIRARIA]]</f>
        <v>0</v>
      </c>
      <c r="AU106" s="28">
        <f>Tabela1[[#This Row],[PESO TOTAL]]*Tabela1[[#This Row],[SOLDA]]</f>
        <v>0</v>
      </c>
      <c r="AV106" s="28">
        <f>Tabela1[[#This Row],[PESO TOTAL]]*Tabela1[[#This Row],[ACABAMENTO]]</f>
        <v>0</v>
      </c>
      <c r="AW106" s="28">
        <f>Tabela1[[#This Row],[PESO TOTAL]]*Tabela1[[#This Row],[PRONTO ACABADO]]</f>
        <v>0</v>
      </c>
      <c r="AX106" s="28">
        <f>Tabela1[[#This Row],[PESO TOTAL]]*Tabela1[[#This Row],[EXPEDIÇÃO ]]</f>
        <v>0</v>
      </c>
      <c r="AY106" s="28" t="str">
        <f>Tabela1[[#This Row],[PEDIDO]]&amp;Tabela1[[#This Row],[PRODUTO]]</f>
        <v>P-198ROLOS</v>
      </c>
      <c r="AZ106" s="44">
        <f>IF(AF106="",0,IF(ISTEXT(AF106),H106*VALUE(SUBSTITUTE(AF106,"%",""))/100,H106*AF106))-Tabela1[[#This Row],[PRONTO ACABADO2]]</f>
        <v>0</v>
      </c>
      <c r="BA106" s="44">
        <f>IF(AG106="",0,IF(ISTEXT(AG106),H106*VALUE(SUBSTITUTE(AG106,"%",""))/100,H106*AG106))-Tabela1[[#This Row],[PESO EXPEDIDO2]]</f>
        <v>0</v>
      </c>
      <c r="BB106" s="44">
        <f t="shared" si="22"/>
        <v>0</v>
      </c>
      <c r="BC106" s="44">
        <f t="shared" si="23"/>
        <v>0</v>
      </c>
      <c r="BD106" s="44"/>
    </row>
    <row r="107" spans="1:56" ht="15.75" hidden="1" customHeight="1" x14ac:dyDescent="0.25">
      <c r="A107" s="6" t="s">
        <v>3153</v>
      </c>
      <c r="B107" s="22"/>
      <c r="C107" s="7">
        <v>1</v>
      </c>
      <c r="D107" s="46" t="s">
        <v>3154</v>
      </c>
      <c r="E107" s="7">
        <v>3804</v>
      </c>
      <c r="F107" s="7">
        <v>23</v>
      </c>
      <c r="G107" s="24">
        <v>18.5</v>
      </c>
      <c r="H107" s="41">
        <f>Tabela1[[#This Row],[PESO UNI]]*Tabela1[[#This Row],[QTE]]</f>
        <v>18.5</v>
      </c>
      <c r="I107" s="7">
        <v>0</v>
      </c>
      <c r="J107" s="8" t="s">
        <v>3147</v>
      </c>
      <c r="K107" s="8" t="s">
        <v>33</v>
      </c>
      <c r="L107" s="9" t="s">
        <v>2991</v>
      </c>
      <c r="M107" s="10">
        <v>46188</v>
      </c>
      <c r="N107" s="8" t="s">
        <v>46</v>
      </c>
      <c r="O107" s="12"/>
      <c r="P107" s="13"/>
      <c r="Q107" s="14">
        <f>Tabela1[[#This Row],[QTDE/ Fabricação]]-Tabela1[[#This Row],[QTE]]</f>
        <v>-1</v>
      </c>
      <c r="R107" s="19">
        <f t="shared" si="19"/>
        <v>18.5</v>
      </c>
      <c r="S107" s="19">
        <f t="shared" si="17"/>
        <v>18.5</v>
      </c>
      <c r="T107" s="20">
        <f t="shared" si="20"/>
        <v>0</v>
      </c>
      <c r="U107" s="17">
        <f>IFERROR(SUMIF('LISTA DE EMBARQUE'!B:B,MICRO!E:E,'LISTA DE EMBARQUE'!G:G),"")</f>
        <v>0</v>
      </c>
      <c r="V107" s="12" t="str">
        <f>IFERROR(VLOOKUP(Tabela1[[#This Row],[COD.MDE]],'LISTA DE EMBARQUE'!B:L,11,0),"")</f>
        <v/>
      </c>
      <c r="W107" s="13" t="str">
        <f>IFERROR(COUNTIF(#REF!,Tabela1[[#This Row],[Colunas5]]),"")</f>
        <v/>
      </c>
      <c r="X107" s="14">
        <f>Tabela1[[#This Row],[QIANTIDADE EXPEDIDA]]*Tabela1[[#This Row],[PESO UNI]]</f>
        <v>0</v>
      </c>
      <c r="Y107" s="14">
        <f t="shared" si="16"/>
        <v>-1</v>
      </c>
      <c r="Z107" s="21">
        <f>Tabela1[[#This Row],[PESO TOTAL]]-Tabela1[[#This Row],[Peso Expedido]]</f>
        <v>18.5</v>
      </c>
      <c r="AA107" s="18">
        <v>1</v>
      </c>
      <c r="AB107" s="40"/>
      <c r="AC107" s="40">
        <v>1</v>
      </c>
      <c r="AD107" s="40">
        <v>1</v>
      </c>
      <c r="AE107" s="40">
        <v>1</v>
      </c>
      <c r="AF107" s="40">
        <v>1</v>
      </c>
      <c r="AG107" s="40">
        <v>1</v>
      </c>
      <c r="AH107" s="40"/>
      <c r="AI107" s="40" t="str">
        <f t="shared" si="21"/>
        <v/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8"/>
        <v>T-073284-1/14-CV-0005</v>
      </c>
      <c r="AP107" t="str">
        <f>Tabela1[[#This Row],[TAG]]&amp;Tabela1[[#This Row],[PEDIDO]]&amp;Tabela1[[#This Row],[PRODUTO]]</f>
        <v>14-CV-0005P-198BASES ROLETES</v>
      </c>
      <c r="AQ107" s="23" t="str">
        <f>Tabela1[[#This Row],[PRODUTO]]&amp;Tabela1[[#This Row],[TAG]]</f>
        <v>BASES ROLETES14-CV-0005</v>
      </c>
      <c r="AR107" s="183">
        <f>Tabela1[[#This Row],[PESO TOTAL]]*Tabela1[[#This Row],[MATÉRIA PRIMA]]</f>
        <v>18.5</v>
      </c>
      <c r="AS107" s="28">
        <f>Tabela1[[#This Row],[PESO TOTAL]]*Tabela1[[#This Row],[PREPARAÇÃO ]]</f>
        <v>18.5</v>
      </c>
      <c r="AT107" s="28">
        <f>Tabela1[[#This Row],[PESO TOTAL]]*Tabela1[[#This Row],[CALDEIRARIA]]</f>
        <v>18.5</v>
      </c>
      <c r="AU107" s="28">
        <f>Tabela1[[#This Row],[PESO TOTAL]]*Tabela1[[#This Row],[SOLDA]]</f>
        <v>18.5</v>
      </c>
      <c r="AV107" s="28">
        <f>Tabela1[[#This Row],[PESO TOTAL]]*Tabela1[[#This Row],[ACABAMENTO]]</f>
        <v>18.5</v>
      </c>
      <c r="AW107" s="28">
        <f>Tabela1[[#This Row],[PESO TOTAL]]*Tabela1[[#This Row],[PRONTO ACABADO]]</f>
        <v>18.5</v>
      </c>
      <c r="AX107" s="28">
        <f>Tabela1[[#This Row],[PESO TOTAL]]*Tabela1[[#This Row],[EXPEDIÇÃO ]]</f>
        <v>0</v>
      </c>
      <c r="AY107" s="28" t="str">
        <f>Tabela1[[#This Row],[PEDIDO]]&amp;Tabela1[[#This Row],[PRODUTO]]</f>
        <v>P-198BASES ROLETES</v>
      </c>
      <c r="AZ107" s="44">
        <f>IF(AF107="",0,IF(ISTEXT(AF107),H107*VALUE(SUBSTITUTE(AF107,"%",""))/100,H107*AF107))-Tabela1[[#This Row],[PRONTO ACABADO2]]</f>
        <v>0</v>
      </c>
      <c r="BA107" s="44">
        <f>IF(AG107="",0,IF(ISTEXT(AG107),H107*VALUE(SUBSTITUTE(AG107,"%",""))/100,H107*AG107))-Tabela1[[#This Row],[PESO EXPEDIDO2]]</f>
        <v>18.5</v>
      </c>
      <c r="BB107" s="44">
        <f t="shared" si="22"/>
        <v>0</v>
      </c>
      <c r="BC107" s="44">
        <f t="shared" si="23"/>
        <v>18.5</v>
      </c>
      <c r="BD107" s="44"/>
    </row>
    <row r="108" spans="1:56" ht="15.75" hidden="1" customHeight="1" x14ac:dyDescent="0.25">
      <c r="A108" s="6" t="s">
        <v>3155</v>
      </c>
      <c r="B108" s="22"/>
      <c r="C108" s="7">
        <v>1</v>
      </c>
      <c r="D108" s="46" t="s">
        <v>3156</v>
      </c>
      <c r="E108" s="7">
        <v>3805</v>
      </c>
      <c r="F108" s="7">
        <v>23</v>
      </c>
      <c r="G108" s="24">
        <v>31.2</v>
      </c>
      <c r="H108" s="41">
        <f>Tabela1[[#This Row],[PESO UNI]]*Tabela1[[#This Row],[QTE]]</f>
        <v>31.2</v>
      </c>
      <c r="I108" s="7">
        <v>0</v>
      </c>
      <c r="J108" s="8" t="s">
        <v>3147</v>
      </c>
      <c r="K108" s="8" t="s">
        <v>33</v>
      </c>
      <c r="L108" s="9" t="s">
        <v>2991</v>
      </c>
      <c r="M108" s="10">
        <v>46188</v>
      </c>
      <c r="N108" s="8" t="s">
        <v>46</v>
      </c>
      <c r="O108" s="12"/>
      <c r="P108" s="13"/>
      <c r="Q108" s="14">
        <f>Tabela1[[#This Row],[QTDE/ Fabricação]]-Tabela1[[#This Row],[QTE]]</f>
        <v>-1</v>
      </c>
      <c r="R108" s="19">
        <f t="shared" si="19"/>
        <v>31.2</v>
      </c>
      <c r="S108" s="19">
        <f t="shared" si="17"/>
        <v>31.2</v>
      </c>
      <c r="T108" s="20">
        <f t="shared" si="20"/>
        <v>0</v>
      </c>
      <c r="U108" s="17">
        <f>IFERROR(SUMIF('LISTA DE EMBARQUE'!B:B,MICRO!E:E,'LISTA DE EMBARQUE'!G:G),"")</f>
        <v>0</v>
      </c>
      <c r="V108" s="12" t="str">
        <f>IFERROR(VLOOKUP(Tabela1[[#This Row],[COD.MDE]],'LISTA DE EMBARQUE'!B:L,11,0),"")</f>
        <v/>
      </c>
      <c r="W108" s="13" t="str">
        <f>IFERROR(COUNTIF(#REF!,Tabela1[[#This Row],[Colunas5]]),"")</f>
        <v/>
      </c>
      <c r="X108" s="14">
        <f>Tabela1[[#This Row],[QIANTIDADE EXPEDIDA]]*Tabela1[[#This Row],[PESO UNI]]</f>
        <v>0</v>
      </c>
      <c r="Y108" s="14">
        <f t="shared" si="16"/>
        <v>-1</v>
      </c>
      <c r="Z108" s="21">
        <f>Tabela1[[#This Row],[PESO TOTAL]]-Tabela1[[#This Row],[Peso Expedido]]</f>
        <v>31.2</v>
      </c>
      <c r="AA108" s="18">
        <v>1</v>
      </c>
      <c r="AB108" s="40"/>
      <c r="AC108" s="40">
        <v>1</v>
      </c>
      <c r="AD108" s="40">
        <v>1</v>
      </c>
      <c r="AE108" s="40">
        <v>1</v>
      </c>
      <c r="AF108" s="40">
        <v>1</v>
      </c>
      <c r="AG108" s="40">
        <v>1</v>
      </c>
      <c r="AH108" s="40"/>
      <c r="AI108" s="40" t="str">
        <f t="shared" si="21"/>
        <v/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8"/>
        <v>T-073283-1/14-CV-0005</v>
      </c>
      <c r="AP108" t="str">
        <f>Tabela1[[#This Row],[TAG]]&amp;Tabela1[[#This Row],[PEDIDO]]&amp;Tabela1[[#This Row],[PRODUTO]]</f>
        <v>14-CV-0005P-198BASES ROLETES</v>
      </c>
      <c r="AQ108" s="23" t="str">
        <f>Tabela1[[#This Row],[PRODUTO]]&amp;Tabela1[[#This Row],[TAG]]</f>
        <v>BASES ROLETES14-CV-0005</v>
      </c>
      <c r="AR108" s="183">
        <f>Tabela1[[#This Row],[PESO TOTAL]]*Tabela1[[#This Row],[MATÉRIA PRIMA]]</f>
        <v>31.2</v>
      </c>
      <c r="AS108" s="28">
        <f>Tabela1[[#This Row],[PESO TOTAL]]*Tabela1[[#This Row],[PREPARAÇÃO ]]</f>
        <v>31.2</v>
      </c>
      <c r="AT108" s="28">
        <f>Tabela1[[#This Row],[PESO TOTAL]]*Tabela1[[#This Row],[CALDEIRARIA]]</f>
        <v>31.2</v>
      </c>
      <c r="AU108" s="28">
        <f>Tabela1[[#This Row],[PESO TOTAL]]*Tabela1[[#This Row],[SOLDA]]</f>
        <v>31.2</v>
      </c>
      <c r="AV108" s="28">
        <f>Tabela1[[#This Row],[PESO TOTAL]]*Tabela1[[#This Row],[ACABAMENTO]]</f>
        <v>31.2</v>
      </c>
      <c r="AW108" s="28">
        <f>Tabela1[[#This Row],[PESO TOTAL]]*Tabela1[[#This Row],[PRONTO ACABADO]]</f>
        <v>31.2</v>
      </c>
      <c r="AX108" s="28">
        <f>Tabela1[[#This Row],[PESO TOTAL]]*Tabela1[[#This Row],[EXPEDIÇÃO ]]</f>
        <v>0</v>
      </c>
      <c r="AY108" s="28" t="str">
        <f>Tabela1[[#This Row],[PEDIDO]]&amp;Tabela1[[#This Row],[PRODUTO]]</f>
        <v>P-198BASES ROLETES</v>
      </c>
      <c r="AZ108" s="44">
        <f>IF(AF108="",0,IF(ISTEXT(AF108),H108*VALUE(SUBSTITUTE(AF108,"%",""))/100,H108*AF108))-Tabela1[[#This Row],[PRONTO ACABADO2]]</f>
        <v>0</v>
      </c>
      <c r="BA108" s="44">
        <f>IF(AG108="",0,IF(ISTEXT(AG108),H108*VALUE(SUBSTITUTE(AG108,"%",""))/100,H108*AG108))-Tabela1[[#This Row],[PESO EXPEDIDO2]]</f>
        <v>31.2</v>
      </c>
      <c r="BB108" s="44">
        <f t="shared" si="22"/>
        <v>0</v>
      </c>
      <c r="BC108" s="44">
        <f t="shared" si="23"/>
        <v>31.2</v>
      </c>
      <c r="BD108" s="44"/>
    </row>
    <row r="109" spans="1:56" ht="15.75" hidden="1" customHeight="1" x14ac:dyDescent="0.25">
      <c r="A109" s="6" t="s">
        <v>3157</v>
      </c>
      <c r="B109" s="22"/>
      <c r="C109" s="7">
        <v>5</v>
      </c>
      <c r="D109" s="46" t="s">
        <v>3158</v>
      </c>
      <c r="E109" s="7">
        <v>3806</v>
      </c>
      <c r="F109" s="7">
        <v>23</v>
      </c>
      <c r="G109" s="24">
        <v>6</v>
      </c>
      <c r="H109" s="41">
        <f>Tabela1[[#This Row],[PESO UNI]]*Tabela1[[#This Row],[QTE]]</f>
        <v>30</v>
      </c>
      <c r="I109" s="7">
        <v>0</v>
      </c>
      <c r="J109" s="8" t="s">
        <v>3147</v>
      </c>
      <c r="K109" s="8" t="s">
        <v>33</v>
      </c>
      <c r="L109" s="9" t="s">
        <v>2991</v>
      </c>
      <c r="M109" s="10">
        <v>46188</v>
      </c>
      <c r="N109" s="8" t="s">
        <v>46</v>
      </c>
      <c r="O109" s="12"/>
      <c r="P109" s="13"/>
      <c r="Q109" s="14">
        <f>Tabela1[[#This Row],[QTDE/ Fabricação]]-Tabela1[[#This Row],[QTE]]</f>
        <v>-5</v>
      </c>
      <c r="R109" s="19">
        <f t="shared" si="19"/>
        <v>30</v>
      </c>
      <c r="S109" s="19">
        <f t="shared" si="17"/>
        <v>30</v>
      </c>
      <c r="T109" s="20">
        <f t="shared" si="20"/>
        <v>0</v>
      </c>
      <c r="U109" s="17">
        <f>IFERROR(SUMIF('LISTA DE EMBARQUE'!B:B,MICRO!E:E,'LISTA DE EMBARQUE'!G:G),"")</f>
        <v>0</v>
      </c>
      <c r="V109" s="12" t="str">
        <f>IFERROR(VLOOKUP(Tabela1[[#This Row],[COD.MDE]],'LISTA DE EMBARQUE'!B:L,11,0),"")</f>
        <v/>
      </c>
      <c r="W109" s="13" t="str">
        <f>IFERROR(COUNTIF(#REF!,Tabela1[[#This Row],[Colunas5]]),"")</f>
        <v/>
      </c>
      <c r="X109" s="14">
        <f>Tabela1[[#This Row],[QIANTIDADE EXPEDIDA]]*Tabela1[[#This Row],[PESO UNI]]</f>
        <v>0</v>
      </c>
      <c r="Y109" s="14">
        <f t="shared" si="16"/>
        <v>-5</v>
      </c>
      <c r="Z109" s="21">
        <f>Tabela1[[#This Row],[PESO TOTAL]]-Tabela1[[#This Row],[Peso Expedido]]</f>
        <v>30</v>
      </c>
      <c r="AA109" s="18">
        <v>1</v>
      </c>
      <c r="AB109" s="40"/>
      <c r="AC109" s="40">
        <v>1</v>
      </c>
      <c r="AD109" s="40">
        <v>1</v>
      </c>
      <c r="AE109" s="40">
        <v>1</v>
      </c>
      <c r="AF109" s="40">
        <v>1</v>
      </c>
      <c r="AG109" s="40">
        <v>1</v>
      </c>
      <c r="AH109" s="40"/>
      <c r="AI109" s="40" t="str">
        <f t="shared" si="21"/>
        <v/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8"/>
        <v>T-073282-1/14-CV-0005</v>
      </c>
      <c r="AP109" t="str">
        <f>Tabela1[[#This Row],[TAG]]&amp;Tabela1[[#This Row],[PEDIDO]]&amp;Tabela1[[#This Row],[PRODUTO]]</f>
        <v>14-CV-0005P-198BASES ROLETES</v>
      </c>
      <c r="AQ109" s="23" t="str">
        <f>Tabela1[[#This Row],[PRODUTO]]&amp;Tabela1[[#This Row],[TAG]]</f>
        <v>BASES ROLETES14-CV-0005</v>
      </c>
      <c r="AR109" s="183">
        <f>Tabela1[[#This Row],[PESO TOTAL]]*Tabela1[[#This Row],[MATÉRIA PRIMA]]</f>
        <v>30</v>
      </c>
      <c r="AS109" s="28">
        <f>Tabela1[[#This Row],[PESO TOTAL]]*Tabela1[[#This Row],[PREPARAÇÃO ]]</f>
        <v>30</v>
      </c>
      <c r="AT109" s="28">
        <f>Tabela1[[#This Row],[PESO TOTAL]]*Tabela1[[#This Row],[CALDEIRARIA]]</f>
        <v>30</v>
      </c>
      <c r="AU109" s="28">
        <f>Tabela1[[#This Row],[PESO TOTAL]]*Tabela1[[#This Row],[SOLDA]]</f>
        <v>30</v>
      </c>
      <c r="AV109" s="28">
        <f>Tabela1[[#This Row],[PESO TOTAL]]*Tabela1[[#This Row],[ACABAMENTO]]</f>
        <v>30</v>
      </c>
      <c r="AW109" s="28">
        <f>Tabela1[[#This Row],[PESO TOTAL]]*Tabela1[[#This Row],[PRONTO ACABADO]]</f>
        <v>30</v>
      </c>
      <c r="AX109" s="28">
        <f>Tabela1[[#This Row],[PESO TOTAL]]*Tabela1[[#This Row],[EXPEDIÇÃO ]]</f>
        <v>0</v>
      </c>
      <c r="AY109" s="28" t="str">
        <f>Tabela1[[#This Row],[PEDIDO]]&amp;Tabela1[[#This Row],[PRODUTO]]</f>
        <v>P-198BASES ROLETES</v>
      </c>
      <c r="AZ109" s="44">
        <f>IF(AF109="",0,IF(ISTEXT(AF109),H109*VALUE(SUBSTITUTE(AF109,"%",""))/100,H109*AF109))-Tabela1[[#This Row],[PRONTO ACABADO2]]</f>
        <v>0</v>
      </c>
      <c r="BA109" s="44">
        <f>IF(AG109="",0,IF(ISTEXT(AG109),H109*VALUE(SUBSTITUTE(AG109,"%",""))/100,H109*AG109))-Tabela1[[#This Row],[PESO EXPEDIDO2]]</f>
        <v>30</v>
      </c>
      <c r="BB109" s="44">
        <f t="shared" si="22"/>
        <v>0</v>
      </c>
      <c r="BC109" s="44">
        <f t="shared" si="23"/>
        <v>30</v>
      </c>
      <c r="BD109" s="44"/>
    </row>
    <row r="110" spans="1:56" ht="15.75" hidden="1" customHeight="1" x14ac:dyDescent="0.25">
      <c r="A110" s="6" t="s">
        <v>3159</v>
      </c>
      <c r="B110" s="22"/>
      <c r="C110" s="7">
        <v>2</v>
      </c>
      <c r="D110" s="46" t="s">
        <v>3160</v>
      </c>
      <c r="E110" s="7">
        <v>3807</v>
      </c>
      <c r="F110" s="7">
        <v>23</v>
      </c>
      <c r="G110" s="24">
        <v>51.6</v>
      </c>
      <c r="H110" s="41">
        <f>Tabela1[[#This Row],[PESO UNI]]*Tabela1[[#This Row],[QTE]]</f>
        <v>103.2</v>
      </c>
      <c r="I110" s="7">
        <v>0</v>
      </c>
      <c r="J110" s="8" t="s">
        <v>3147</v>
      </c>
      <c r="K110" s="8" t="s">
        <v>33</v>
      </c>
      <c r="L110" s="9" t="s">
        <v>2991</v>
      </c>
      <c r="M110" s="10">
        <v>46188</v>
      </c>
      <c r="N110" s="8" t="s">
        <v>46</v>
      </c>
      <c r="O110" s="12"/>
      <c r="P110" s="13"/>
      <c r="Q110" s="14">
        <f>Tabela1[[#This Row],[QTDE/ Fabricação]]-Tabela1[[#This Row],[QTE]]</f>
        <v>-2</v>
      </c>
      <c r="R110" s="19">
        <f t="shared" si="19"/>
        <v>103.2</v>
      </c>
      <c r="S110" s="19">
        <f t="shared" si="17"/>
        <v>103.2</v>
      </c>
      <c r="T110" s="20">
        <f t="shared" si="20"/>
        <v>0</v>
      </c>
      <c r="U110" s="17">
        <f>IFERROR(SUMIF('LISTA DE EMBARQUE'!B:B,MICRO!E:E,'LISTA DE EMBARQUE'!G:G),"")</f>
        <v>0</v>
      </c>
      <c r="V110" s="12" t="str">
        <f>IFERROR(VLOOKUP(Tabela1[[#This Row],[COD.MDE]],'LISTA DE EMBARQUE'!B:L,11,0),"")</f>
        <v/>
      </c>
      <c r="W110" s="13" t="str">
        <f>IFERROR(COUNTIF(#REF!,Tabela1[[#This Row],[Colunas5]]),"")</f>
        <v/>
      </c>
      <c r="X110" s="14">
        <f>Tabela1[[#This Row],[QIANTIDADE EXPEDIDA]]*Tabela1[[#This Row],[PESO UNI]]</f>
        <v>0</v>
      </c>
      <c r="Y110" s="14">
        <f t="shared" si="16"/>
        <v>-2</v>
      </c>
      <c r="Z110" s="21">
        <f>Tabela1[[#This Row],[PESO TOTAL]]-Tabela1[[#This Row],[Peso Expedido]]</f>
        <v>103.2</v>
      </c>
      <c r="AA110" s="18">
        <v>1</v>
      </c>
      <c r="AB110" s="40"/>
      <c r="AC110" s="40">
        <v>1</v>
      </c>
      <c r="AD110" s="40">
        <v>1</v>
      </c>
      <c r="AE110" s="40">
        <v>1</v>
      </c>
      <c r="AF110" s="40">
        <v>1</v>
      </c>
      <c r="AG110" s="40">
        <v>1</v>
      </c>
      <c r="AH110" s="40"/>
      <c r="AI110" s="40" t="str">
        <f t="shared" si="21"/>
        <v/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8"/>
        <v>T-073281-1/14-CV-0005</v>
      </c>
      <c r="AP110" t="str">
        <f>Tabela1[[#This Row],[TAG]]&amp;Tabela1[[#This Row],[PEDIDO]]&amp;Tabela1[[#This Row],[PRODUTO]]</f>
        <v>14-CV-0005P-198BASES ROLETES</v>
      </c>
      <c r="AQ110" s="23" t="str">
        <f>Tabela1[[#This Row],[PRODUTO]]&amp;Tabela1[[#This Row],[TAG]]</f>
        <v>BASES ROLETES14-CV-0005</v>
      </c>
      <c r="AR110" s="183">
        <f>Tabela1[[#This Row],[PESO TOTAL]]*Tabela1[[#This Row],[MATÉRIA PRIMA]]</f>
        <v>103.2</v>
      </c>
      <c r="AS110" s="28">
        <f>Tabela1[[#This Row],[PESO TOTAL]]*Tabela1[[#This Row],[PREPARAÇÃO ]]</f>
        <v>103.2</v>
      </c>
      <c r="AT110" s="28">
        <f>Tabela1[[#This Row],[PESO TOTAL]]*Tabela1[[#This Row],[CALDEIRARIA]]</f>
        <v>103.2</v>
      </c>
      <c r="AU110" s="28">
        <f>Tabela1[[#This Row],[PESO TOTAL]]*Tabela1[[#This Row],[SOLDA]]</f>
        <v>103.2</v>
      </c>
      <c r="AV110" s="28">
        <f>Tabela1[[#This Row],[PESO TOTAL]]*Tabela1[[#This Row],[ACABAMENTO]]</f>
        <v>103.2</v>
      </c>
      <c r="AW110" s="28">
        <f>Tabela1[[#This Row],[PESO TOTAL]]*Tabela1[[#This Row],[PRONTO ACABADO]]</f>
        <v>103.2</v>
      </c>
      <c r="AX110" s="28">
        <f>Tabela1[[#This Row],[PESO TOTAL]]*Tabela1[[#This Row],[EXPEDIÇÃO ]]</f>
        <v>0</v>
      </c>
      <c r="AY110" s="28" t="str">
        <f>Tabela1[[#This Row],[PEDIDO]]&amp;Tabela1[[#This Row],[PRODUTO]]</f>
        <v>P-198BASES ROLETES</v>
      </c>
      <c r="AZ110" s="44">
        <f>IF(AF110="",0,IF(ISTEXT(AF110),H110*VALUE(SUBSTITUTE(AF110,"%",""))/100,H110*AF110))-Tabela1[[#This Row],[PRONTO ACABADO2]]</f>
        <v>0</v>
      </c>
      <c r="BA110" s="44">
        <f>IF(AG110="",0,IF(ISTEXT(AG110),H110*VALUE(SUBSTITUTE(AG110,"%",""))/100,H110*AG110))-Tabela1[[#This Row],[PESO EXPEDIDO2]]</f>
        <v>103.2</v>
      </c>
      <c r="BB110" s="44">
        <f t="shared" si="22"/>
        <v>0</v>
      </c>
      <c r="BC110" s="44">
        <f t="shared" si="23"/>
        <v>103.2</v>
      </c>
      <c r="BD110" s="44"/>
    </row>
    <row r="111" spans="1:56" ht="15.75" hidden="1" customHeight="1" x14ac:dyDescent="0.25">
      <c r="A111" s="6" t="s">
        <v>3161</v>
      </c>
      <c r="B111" s="22"/>
      <c r="C111" s="7">
        <v>11</v>
      </c>
      <c r="D111" s="46" t="s">
        <v>3162</v>
      </c>
      <c r="E111" s="7">
        <v>3808</v>
      </c>
      <c r="F111" s="7">
        <v>23</v>
      </c>
      <c r="G111" s="24">
        <v>28.1</v>
      </c>
      <c r="H111" s="41">
        <f>Tabela1[[#This Row],[PESO UNI]]*Tabela1[[#This Row],[QTE]]</f>
        <v>309.10000000000002</v>
      </c>
      <c r="I111" s="7">
        <v>0</v>
      </c>
      <c r="J111" s="8" t="s">
        <v>3147</v>
      </c>
      <c r="K111" s="8" t="s">
        <v>33</v>
      </c>
      <c r="L111" s="9" t="s">
        <v>2991</v>
      </c>
      <c r="M111" s="10">
        <v>46188</v>
      </c>
      <c r="N111" s="8" t="s">
        <v>46</v>
      </c>
      <c r="O111" s="12"/>
      <c r="P111" s="13"/>
      <c r="Q111" s="14">
        <f>Tabela1[[#This Row],[QTDE/ Fabricação]]-Tabela1[[#This Row],[QTE]]</f>
        <v>-11</v>
      </c>
      <c r="R111" s="19">
        <f t="shared" si="19"/>
        <v>309.10000000000002</v>
      </c>
      <c r="S111" s="19">
        <f t="shared" si="17"/>
        <v>309.10000000000002</v>
      </c>
      <c r="T111" s="20">
        <f t="shared" si="20"/>
        <v>0</v>
      </c>
      <c r="U111" s="17">
        <f>IFERROR(SUMIF('LISTA DE EMBARQUE'!B:B,MICRO!E:E,'LISTA DE EMBARQUE'!G:G),"")</f>
        <v>0</v>
      </c>
      <c r="V111" s="12" t="str">
        <f>IFERROR(VLOOKUP(Tabela1[[#This Row],[COD.MDE]],'LISTA DE EMBARQUE'!B:L,11,0),"")</f>
        <v/>
      </c>
      <c r="W111" s="13" t="str">
        <f>IFERROR(COUNTIF(#REF!,Tabela1[[#This Row],[Colunas5]]),"")</f>
        <v/>
      </c>
      <c r="X111" s="14">
        <f>Tabela1[[#This Row],[QIANTIDADE EXPEDIDA]]*Tabela1[[#This Row],[PESO UNI]]</f>
        <v>0</v>
      </c>
      <c r="Y111" s="14">
        <f t="shared" si="16"/>
        <v>-11</v>
      </c>
      <c r="Z111" s="21">
        <f>Tabela1[[#This Row],[PESO TOTAL]]-Tabela1[[#This Row],[Peso Expedido]]</f>
        <v>309.10000000000002</v>
      </c>
      <c r="AA111" s="18">
        <v>1</v>
      </c>
      <c r="AB111" s="40"/>
      <c r="AC111" s="40">
        <v>1</v>
      </c>
      <c r="AD111" s="40">
        <v>1</v>
      </c>
      <c r="AE111" s="40">
        <v>1</v>
      </c>
      <c r="AF111" s="40">
        <v>1</v>
      </c>
      <c r="AG111" s="40">
        <v>1</v>
      </c>
      <c r="AH111" s="40"/>
      <c r="AI111" s="40" t="str">
        <f t="shared" si="21"/>
        <v/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8"/>
        <v>T-073280-1/14-CV-0005</v>
      </c>
      <c r="AP111" t="str">
        <f>Tabela1[[#This Row],[TAG]]&amp;Tabela1[[#This Row],[PEDIDO]]&amp;Tabela1[[#This Row],[PRODUTO]]</f>
        <v>14-CV-0005P-198BASES ROLETES</v>
      </c>
      <c r="AQ111" s="23" t="str">
        <f>Tabela1[[#This Row],[PRODUTO]]&amp;Tabela1[[#This Row],[TAG]]</f>
        <v>BASES ROLETES14-CV-0005</v>
      </c>
      <c r="AR111" s="183">
        <f>Tabela1[[#This Row],[PESO TOTAL]]*Tabela1[[#This Row],[MATÉRIA PRIMA]]</f>
        <v>309.10000000000002</v>
      </c>
      <c r="AS111" s="28">
        <f>Tabela1[[#This Row],[PESO TOTAL]]*Tabela1[[#This Row],[PREPARAÇÃO ]]</f>
        <v>309.10000000000002</v>
      </c>
      <c r="AT111" s="28">
        <f>Tabela1[[#This Row],[PESO TOTAL]]*Tabela1[[#This Row],[CALDEIRARIA]]</f>
        <v>309.10000000000002</v>
      </c>
      <c r="AU111" s="28">
        <f>Tabela1[[#This Row],[PESO TOTAL]]*Tabela1[[#This Row],[SOLDA]]</f>
        <v>309.10000000000002</v>
      </c>
      <c r="AV111" s="28">
        <f>Tabela1[[#This Row],[PESO TOTAL]]*Tabela1[[#This Row],[ACABAMENTO]]</f>
        <v>309.10000000000002</v>
      </c>
      <c r="AW111" s="28">
        <f>Tabela1[[#This Row],[PESO TOTAL]]*Tabela1[[#This Row],[PRONTO ACABADO]]</f>
        <v>309.10000000000002</v>
      </c>
      <c r="AX111" s="28">
        <f>Tabela1[[#This Row],[PESO TOTAL]]*Tabela1[[#This Row],[EXPEDIÇÃO ]]</f>
        <v>0</v>
      </c>
      <c r="AY111" s="28" t="str">
        <f>Tabela1[[#This Row],[PEDIDO]]&amp;Tabela1[[#This Row],[PRODUTO]]</f>
        <v>P-198BASES ROLETES</v>
      </c>
      <c r="AZ111" s="44">
        <f>IF(AF111="",0,IF(ISTEXT(AF111),H111*VALUE(SUBSTITUTE(AF111,"%",""))/100,H111*AF111))-Tabela1[[#This Row],[PRONTO ACABADO2]]</f>
        <v>0</v>
      </c>
      <c r="BA111" s="44">
        <f>IF(AG111="",0,IF(ISTEXT(AG111),H111*VALUE(SUBSTITUTE(AG111,"%",""))/100,H111*AG111))-Tabela1[[#This Row],[PESO EXPEDIDO2]]</f>
        <v>309.10000000000002</v>
      </c>
      <c r="BB111" s="44">
        <f t="shared" si="22"/>
        <v>0</v>
      </c>
      <c r="BC111" s="44">
        <f t="shared" si="23"/>
        <v>309.10000000000002</v>
      </c>
      <c r="BD111" s="44"/>
    </row>
    <row r="112" spans="1:56" ht="15.75" hidden="1" customHeight="1" x14ac:dyDescent="0.25">
      <c r="A112" s="6" t="s">
        <v>3163</v>
      </c>
      <c r="B112" s="22"/>
      <c r="C112" s="7">
        <v>14</v>
      </c>
      <c r="D112" s="46" t="s">
        <v>3166</v>
      </c>
      <c r="E112" s="7">
        <v>3809</v>
      </c>
      <c r="F112" s="7">
        <v>23</v>
      </c>
      <c r="G112" s="24">
        <v>28</v>
      </c>
      <c r="H112" s="41">
        <f>Tabela1[[#This Row],[PESO UNI]]*Tabela1[[#This Row],[QTE]]</f>
        <v>392</v>
      </c>
      <c r="I112" s="7">
        <v>0</v>
      </c>
      <c r="J112" s="8" t="s">
        <v>3147</v>
      </c>
      <c r="K112" s="8" t="s">
        <v>33</v>
      </c>
      <c r="L112" s="9" t="s">
        <v>2991</v>
      </c>
      <c r="M112" s="10">
        <v>46188</v>
      </c>
      <c r="N112" s="8" t="s">
        <v>46</v>
      </c>
      <c r="O112" s="12"/>
      <c r="P112" s="13"/>
      <c r="Q112" s="14">
        <f>Tabela1[[#This Row],[QTDE/ Fabricação]]-Tabela1[[#This Row],[QTE]]</f>
        <v>-14</v>
      </c>
      <c r="R112" s="19">
        <f t="shared" si="19"/>
        <v>392</v>
      </c>
      <c r="S112" s="19">
        <f t="shared" si="17"/>
        <v>392</v>
      </c>
      <c r="T112" s="20">
        <f t="shared" si="20"/>
        <v>0</v>
      </c>
      <c r="U112" s="17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16"/>
        <v>0</v>
      </c>
      <c r="Z112" s="21">
        <f>Tabela1[[#This Row],[PESO TOTAL]]-Tabela1[[#This Row],[Peso Expedido]]</f>
        <v>0</v>
      </c>
      <c r="AA112" s="18">
        <v>1</v>
      </c>
      <c r="AB112" s="40"/>
      <c r="AC112" s="40">
        <v>1</v>
      </c>
      <c r="AD112" s="40">
        <v>1</v>
      </c>
      <c r="AE112" s="40">
        <v>1</v>
      </c>
      <c r="AF112" s="40">
        <v>1</v>
      </c>
      <c r="AG112" s="40">
        <v>1</v>
      </c>
      <c r="AH112" s="40">
        <v>1</v>
      </c>
      <c r="AI112" s="40" t="str">
        <f t="shared" si="21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8"/>
        <v>T-073279-1/14-CV-0005</v>
      </c>
      <c r="AP112" t="str">
        <f>Tabela1[[#This Row],[TAG]]&amp;Tabela1[[#This Row],[PEDIDO]]&amp;Tabela1[[#This Row],[PRODUTO]]</f>
        <v>14-CV-0005P-198BASES ROLETES</v>
      </c>
      <c r="AQ112" s="23" t="str">
        <f>Tabela1[[#This Row],[PRODUTO]]&amp;Tabela1[[#This Row],[TAG]]</f>
        <v>BASES ROLETES14-CV-0005</v>
      </c>
      <c r="AR112" s="183">
        <f>Tabela1[[#This Row],[PESO TOTAL]]*Tabela1[[#This Row],[MATÉRIA PRIMA]]</f>
        <v>392</v>
      </c>
      <c r="AS112" s="28">
        <f>Tabela1[[#This Row],[PESO TOTAL]]*Tabela1[[#This Row],[PREPARAÇÃO ]]</f>
        <v>392</v>
      </c>
      <c r="AT112" s="28">
        <f>Tabela1[[#This Row],[PESO TOTAL]]*Tabela1[[#This Row],[CALDEIRARIA]]</f>
        <v>392</v>
      </c>
      <c r="AU112" s="28">
        <f>Tabela1[[#This Row],[PESO TOTAL]]*Tabela1[[#This Row],[SOLDA]]</f>
        <v>392</v>
      </c>
      <c r="AV112" s="28">
        <f>Tabela1[[#This Row],[PESO TOTAL]]*Tabela1[[#This Row],[ACABAMENTO]]</f>
        <v>392</v>
      </c>
      <c r="AW112" s="28">
        <f>Tabela1[[#This Row],[PESO TOTAL]]*Tabela1[[#This Row],[PRONTO ACABADO]]</f>
        <v>392</v>
      </c>
      <c r="AX112" s="28">
        <f>Tabela1[[#This Row],[PESO TOTAL]]*Tabela1[[#This Row],[EXPEDIÇÃO ]]</f>
        <v>392</v>
      </c>
      <c r="AY112" s="28" t="str">
        <f>Tabela1[[#This Row],[PEDIDO]]&amp;Tabela1[[#This Row],[PRODUTO]]</f>
        <v>P-198BASES ROLETES</v>
      </c>
      <c r="AZ112" s="44">
        <f>IF(AF112="",0,IF(ISTEXT(AF112),H112*VALUE(SUBSTITUTE(AF112,"%",""))/100,H112*AF112))-Tabela1[[#This Row],[PRONTO ACABADO2]]</f>
        <v>0</v>
      </c>
      <c r="BA112" s="44">
        <f>IF(AG112="",0,IF(ISTEXT(AG112),H112*VALUE(SUBSTITUTE(AG112,"%",""))/100,H112*AG112))-Tabela1[[#This Row],[PESO EXPEDIDO2]]</f>
        <v>0</v>
      </c>
      <c r="BB112" s="44">
        <f t="shared" si="22"/>
        <v>392</v>
      </c>
      <c r="BC112" s="44">
        <f t="shared" si="23"/>
        <v>392</v>
      </c>
      <c r="BD112" s="44"/>
    </row>
    <row r="113" spans="1:56" ht="15.75" hidden="1" customHeight="1" x14ac:dyDescent="0.25">
      <c r="A113" s="6" t="s">
        <v>3164</v>
      </c>
      <c r="B113" s="22"/>
      <c r="C113" s="7">
        <v>1</v>
      </c>
      <c r="D113" s="46" t="s">
        <v>3165</v>
      </c>
      <c r="E113" s="7">
        <v>3810</v>
      </c>
      <c r="F113" s="7">
        <v>23</v>
      </c>
      <c r="G113" s="44">
        <v>41.8</v>
      </c>
      <c r="H113" s="41">
        <f>Tabela1[[#This Row],[PESO UNI]]*Tabela1[[#This Row],[QTE]]</f>
        <v>41.8</v>
      </c>
      <c r="I113" s="7">
        <v>0</v>
      </c>
      <c r="J113" s="8" t="s">
        <v>3147</v>
      </c>
      <c r="K113" s="8" t="s">
        <v>33</v>
      </c>
      <c r="L113" s="9" t="s">
        <v>2991</v>
      </c>
      <c r="M113" s="10">
        <v>46188</v>
      </c>
      <c r="N113" s="8" t="s">
        <v>46</v>
      </c>
      <c r="O113" s="12"/>
      <c r="P113" s="13"/>
      <c r="Q113" s="14">
        <f>Tabela1[[#This Row],[QTDE/ Fabricação]]-Tabela1[[#This Row],[QTE]]</f>
        <v>-1</v>
      </c>
      <c r="R113" s="19">
        <f t="shared" si="19"/>
        <v>41.8</v>
      </c>
      <c r="S113" s="19">
        <f t="shared" si="17"/>
        <v>41.8</v>
      </c>
      <c r="T113" s="20">
        <f t="shared" si="20"/>
        <v>0</v>
      </c>
      <c r="U113" s="17">
        <f>IFERROR(SUMIF('LISTA DE EMBARQUE'!B:B,MICRO!E:E,'LISTA DE EMBARQUE'!G:G),"")</f>
        <v>0</v>
      </c>
      <c r="V113" s="12" t="str">
        <f>IFERROR(VLOOKUP(Tabela1[[#This Row],[COD.MDE]],'LISTA DE EMBARQUE'!B:L,11,0),"")</f>
        <v/>
      </c>
      <c r="W113" s="13" t="str">
        <f>IFERROR(COUNTIF(#REF!,Tabela1[[#This Row],[Colunas5]]),"")</f>
        <v/>
      </c>
      <c r="X113" s="14">
        <f>Tabela1[[#This Row],[QIANTIDADE EXPEDIDA]]*Tabela1[[#This Row],[PESO UNI]]</f>
        <v>0</v>
      </c>
      <c r="Y113" s="14">
        <f t="shared" si="16"/>
        <v>-1</v>
      </c>
      <c r="Z113" s="21">
        <f>Tabela1[[#This Row],[PESO TOTAL]]-Tabela1[[#This Row],[Peso Expedido]]</f>
        <v>41.8</v>
      </c>
      <c r="AA113" s="18">
        <v>1</v>
      </c>
      <c r="AB113" s="40"/>
      <c r="AC113" s="40">
        <v>1</v>
      </c>
      <c r="AD113" s="40">
        <v>1</v>
      </c>
      <c r="AE113" s="40">
        <v>1</v>
      </c>
      <c r="AF113" s="40">
        <v>1</v>
      </c>
      <c r="AG113" s="40">
        <v>1</v>
      </c>
      <c r="AH113" s="40"/>
      <c r="AI113" s="40" t="str">
        <f t="shared" si="21"/>
        <v/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8"/>
        <v>T-073278-1/14-CV-0005</v>
      </c>
      <c r="AP113" t="str">
        <f>Tabela1[[#This Row],[TAG]]&amp;Tabela1[[#This Row],[PEDIDO]]&amp;Tabela1[[#This Row],[PRODUTO]]</f>
        <v>14-CV-0005P-198BASES ROLETES</v>
      </c>
      <c r="AQ113" s="23" t="str">
        <f>Tabela1[[#This Row],[PRODUTO]]&amp;Tabela1[[#This Row],[TAG]]</f>
        <v>BASES ROLETES14-CV-0005</v>
      </c>
      <c r="AR113" s="183">
        <f>Tabela1[[#This Row],[PESO TOTAL]]*Tabela1[[#This Row],[MATÉRIA PRIMA]]</f>
        <v>41.8</v>
      </c>
      <c r="AS113" s="28">
        <f>Tabela1[[#This Row],[PESO TOTAL]]*Tabela1[[#This Row],[PREPARAÇÃO ]]</f>
        <v>41.8</v>
      </c>
      <c r="AT113" s="28">
        <f>Tabela1[[#This Row],[PESO TOTAL]]*Tabela1[[#This Row],[CALDEIRARIA]]</f>
        <v>41.8</v>
      </c>
      <c r="AU113" s="28">
        <f>Tabela1[[#This Row],[PESO TOTAL]]*Tabela1[[#This Row],[SOLDA]]</f>
        <v>41.8</v>
      </c>
      <c r="AV113" s="28">
        <f>Tabela1[[#This Row],[PESO TOTAL]]*Tabela1[[#This Row],[ACABAMENTO]]</f>
        <v>41.8</v>
      </c>
      <c r="AW113" s="28">
        <f>Tabela1[[#This Row],[PESO TOTAL]]*Tabela1[[#This Row],[PRONTO ACABADO]]</f>
        <v>41.8</v>
      </c>
      <c r="AX113" s="28">
        <f>Tabela1[[#This Row],[PESO TOTAL]]*Tabela1[[#This Row],[EXPEDIÇÃO ]]</f>
        <v>0</v>
      </c>
      <c r="AY113" s="28" t="str">
        <f>Tabela1[[#This Row],[PEDIDO]]&amp;Tabela1[[#This Row],[PRODUTO]]</f>
        <v>P-198BASES ROLETES</v>
      </c>
      <c r="AZ113" s="44">
        <f>IF(AF113="",0,IF(ISTEXT(AF113),H113*VALUE(SUBSTITUTE(AF113,"%",""))/100,H113*AF113))-Tabela1[[#This Row],[PRONTO ACABADO2]]</f>
        <v>0</v>
      </c>
      <c r="BA113" s="44">
        <f>IF(AG113="",0,IF(ISTEXT(AG113),H113*VALUE(SUBSTITUTE(AG113,"%",""))/100,H113*AG113))-Tabela1[[#This Row],[PESO EXPEDIDO2]]</f>
        <v>41.8</v>
      </c>
      <c r="BB113" s="44">
        <f t="shared" si="22"/>
        <v>0</v>
      </c>
      <c r="BC113" s="44">
        <f t="shared" si="23"/>
        <v>41.8</v>
      </c>
      <c r="BD113" s="44"/>
    </row>
    <row r="114" spans="1:56" ht="15.75" hidden="1" customHeight="1" x14ac:dyDescent="0.25">
      <c r="A114" s="6" t="s">
        <v>3070</v>
      </c>
      <c r="B114" s="22"/>
      <c r="C114" s="7">
        <v>4</v>
      </c>
      <c r="D114" s="46" t="s">
        <v>3167</v>
      </c>
      <c r="E114" s="7">
        <v>3811</v>
      </c>
      <c r="F114" s="7">
        <v>23</v>
      </c>
      <c r="G114" s="24">
        <v>2.7</v>
      </c>
      <c r="H114" s="41">
        <f>Tabela1[[#This Row],[PESO UNI]]*Tabela1[[#This Row],[QTE]]</f>
        <v>10.8</v>
      </c>
      <c r="I114" s="7">
        <v>0</v>
      </c>
      <c r="J114" s="8" t="s">
        <v>3147</v>
      </c>
      <c r="K114" s="8" t="s">
        <v>33</v>
      </c>
      <c r="L114" s="9" t="s">
        <v>2991</v>
      </c>
      <c r="M114" s="10">
        <v>46188</v>
      </c>
      <c r="N114" s="8" t="s">
        <v>46</v>
      </c>
      <c r="O114" s="12"/>
      <c r="P114" s="13"/>
      <c r="Q114" s="14">
        <f>Tabela1[[#This Row],[QTDE/ Fabricação]]-Tabela1[[#This Row],[QTE]]</f>
        <v>-4</v>
      </c>
      <c r="R114" s="19">
        <f t="shared" si="19"/>
        <v>10.8</v>
      </c>
      <c r="S114" s="19">
        <f t="shared" si="17"/>
        <v>10.8</v>
      </c>
      <c r="T114" s="20">
        <f t="shared" si="20"/>
        <v>0</v>
      </c>
      <c r="U114" s="17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16"/>
        <v>0</v>
      </c>
      <c r="Z114" s="21">
        <f>Tabela1[[#This Row],[PESO TOTAL]]-Tabela1[[#This Row],[Peso Expedido]]</f>
        <v>0</v>
      </c>
      <c r="AA114" s="18">
        <v>1</v>
      </c>
      <c r="AB114" s="40"/>
      <c r="AC114" s="40">
        <v>1</v>
      </c>
      <c r="AD114" s="40">
        <v>1</v>
      </c>
      <c r="AE114" s="40">
        <v>1</v>
      </c>
      <c r="AF114" s="40">
        <v>1</v>
      </c>
      <c r="AG114" s="40">
        <v>1</v>
      </c>
      <c r="AH114" s="40">
        <v>1</v>
      </c>
      <c r="AI114" s="40" t="str">
        <f t="shared" si="21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8"/>
        <v>T-054923-1/14-CV-0005</v>
      </c>
      <c r="AP114" t="str">
        <f>Tabela1[[#This Row],[TAG]]&amp;Tabela1[[#This Row],[PEDIDO]]&amp;Tabela1[[#This Row],[PRODUTO]]</f>
        <v>14-CV-0005P-198BASES ROLETES</v>
      </c>
      <c r="AQ114" s="23" t="str">
        <f>Tabela1[[#This Row],[PRODUTO]]&amp;Tabela1[[#This Row],[TAG]]</f>
        <v>BASES ROLETES14-CV-0005</v>
      </c>
      <c r="AR114" s="183">
        <f>Tabela1[[#This Row],[PESO TOTAL]]*Tabela1[[#This Row],[MATÉRIA PRIMA]]</f>
        <v>10.8</v>
      </c>
      <c r="AS114" s="28">
        <f>Tabela1[[#This Row],[PESO TOTAL]]*Tabela1[[#This Row],[PREPARAÇÃO ]]</f>
        <v>10.8</v>
      </c>
      <c r="AT114" s="28">
        <f>Tabela1[[#This Row],[PESO TOTAL]]*Tabela1[[#This Row],[CALDEIRARIA]]</f>
        <v>10.8</v>
      </c>
      <c r="AU114" s="28">
        <f>Tabela1[[#This Row],[PESO TOTAL]]*Tabela1[[#This Row],[SOLDA]]</f>
        <v>10.8</v>
      </c>
      <c r="AV114" s="28">
        <f>Tabela1[[#This Row],[PESO TOTAL]]*Tabela1[[#This Row],[ACABAMENTO]]</f>
        <v>10.8</v>
      </c>
      <c r="AW114" s="28">
        <f>Tabela1[[#This Row],[PESO TOTAL]]*Tabela1[[#This Row],[PRONTO ACABADO]]</f>
        <v>10.8</v>
      </c>
      <c r="AX114" s="28">
        <f>Tabela1[[#This Row],[PESO TOTAL]]*Tabela1[[#This Row],[EXPEDIÇÃO ]]</f>
        <v>10.8</v>
      </c>
      <c r="AY114" s="28" t="str">
        <f>Tabela1[[#This Row],[PEDIDO]]&amp;Tabela1[[#This Row],[PRODUTO]]</f>
        <v>P-198BASES ROLETES</v>
      </c>
      <c r="AZ114" s="44">
        <f>IF(AF114="",0,IF(ISTEXT(AF114),H114*VALUE(SUBSTITUTE(AF114,"%",""))/100,H114*AF114))-Tabela1[[#This Row],[PRONTO ACABADO2]]</f>
        <v>0</v>
      </c>
      <c r="BA114" s="44">
        <f>IF(AG114="",0,IF(ISTEXT(AG114),H114*VALUE(SUBSTITUTE(AG114,"%",""))/100,H114*AG114))-Tabela1[[#This Row],[PESO EXPEDIDO2]]</f>
        <v>0</v>
      </c>
      <c r="BB114" s="44">
        <f t="shared" si="22"/>
        <v>10.8</v>
      </c>
      <c r="BC114" s="44">
        <f t="shared" si="23"/>
        <v>10.8</v>
      </c>
      <c r="BD114" s="44"/>
    </row>
    <row r="115" spans="1:56" ht="15.75" hidden="1" customHeight="1" x14ac:dyDescent="0.25">
      <c r="A115" s="6" t="s">
        <v>157</v>
      </c>
      <c r="B115" s="22"/>
      <c r="C115" s="7">
        <v>3</v>
      </c>
      <c r="D115" s="46" t="s">
        <v>3179</v>
      </c>
      <c r="E115" s="7">
        <v>3812</v>
      </c>
      <c r="F115" s="7">
        <v>1</v>
      </c>
      <c r="G115" s="44">
        <v>32.4</v>
      </c>
      <c r="H115" s="41">
        <f>Tabela1[[#This Row],[PESO UNI]]*Tabela1[[#This Row],[QTE]]</f>
        <v>97.199999999999989</v>
      </c>
      <c r="I115" s="7">
        <v>0</v>
      </c>
      <c r="J115" s="8" t="s">
        <v>3175</v>
      </c>
      <c r="K115" s="8" t="s">
        <v>33</v>
      </c>
      <c r="L115" s="9" t="s">
        <v>3170</v>
      </c>
      <c r="M115" s="10">
        <v>46192</v>
      </c>
      <c r="N115" s="8" t="s">
        <v>46</v>
      </c>
      <c r="O115" s="12"/>
      <c r="P115" s="13"/>
      <c r="Q115" s="14">
        <f>Tabela1[[#This Row],[QTDE/ Fabricação]]-Tabela1[[#This Row],[QTE]]</f>
        <v>-3</v>
      </c>
      <c r="R115" s="19">
        <f t="shared" si="19"/>
        <v>48.599999999999994</v>
      </c>
      <c r="S115" s="19">
        <f t="shared" si="17"/>
        <v>0</v>
      </c>
      <c r="T115" s="20">
        <f t="shared" si="20"/>
        <v>-97.199999999999989</v>
      </c>
      <c r="U115" s="17">
        <f>IFERROR(SUMIF('LISTA DE EMBARQUE'!B:B,MICRO!E:E,'LISTA DE EMBARQUE'!G:G),"")</f>
        <v>0</v>
      </c>
      <c r="V115" s="12" t="str">
        <f>IFERROR(VLOOKUP(Tabela1[[#This Row],[COD.MDE]],'LISTA DE EMBARQUE'!B:L,11,0),"")</f>
        <v/>
      </c>
      <c r="W115" s="13" t="str">
        <f>IFERROR(COUNTIF(#REF!,Tabela1[[#This Row],[Colunas5]]),"")</f>
        <v/>
      </c>
      <c r="X115" s="14">
        <f>Tabela1[[#This Row],[QIANTIDADE EXPEDIDA]]*Tabela1[[#This Row],[PESO UNI]]</f>
        <v>0</v>
      </c>
      <c r="Y115" s="14">
        <f t="shared" si="16"/>
        <v>-3</v>
      </c>
      <c r="Z115" s="21">
        <f>Tabela1[[#This Row],[PESO TOTAL]]-Tabela1[[#This Row],[Peso Expedido]]</f>
        <v>97.199999999999989</v>
      </c>
      <c r="AA115" s="18">
        <v>1</v>
      </c>
      <c r="AB115" s="40"/>
      <c r="AC115" s="40">
        <v>1</v>
      </c>
      <c r="AD115" s="40"/>
      <c r="AE115" s="40"/>
      <c r="AF115" s="40"/>
      <c r="AG115" s="40"/>
      <c r="AH115" s="40"/>
      <c r="AI115" s="40" t="str">
        <f t="shared" si="21"/>
        <v/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8"/>
        <v>T-008064-1/P205</v>
      </c>
      <c r="AP115" t="str">
        <f>Tabela1[[#This Row],[TAG]]&amp;Tabela1[[#This Row],[PEDIDO]]&amp;Tabela1[[#This Row],[PRODUTO]]</f>
        <v>P205P-205BASES ROLETES</v>
      </c>
      <c r="AQ115" s="23" t="str">
        <f>Tabela1[[#This Row],[PRODUTO]]&amp;Tabela1[[#This Row],[TAG]]</f>
        <v>BASES ROLETESP205</v>
      </c>
      <c r="AR115" s="183">
        <f>Tabela1[[#This Row],[PESO TOTAL]]*Tabela1[[#This Row],[MATÉRIA PRIMA]]</f>
        <v>97.199999999999989</v>
      </c>
      <c r="AS115" s="28">
        <f>Tabela1[[#This Row],[PESO TOTAL]]*Tabela1[[#This Row],[PREPARAÇÃO ]]</f>
        <v>97.199999999999989</v>
      </c>
      <c r="AT115" s="28">
        <f>Tabela1[[#This Row],[PESO TOTAL]]*Tabela1[[#This Row],[CALDEIRARIA]]</f>
        <v>0</v>
      </c>
      <c r="AU115" s="28">
        <f>Tabela1[[#This Row],[PESO TOTAL]]*Tabela1[[#This Row],[SOLDA]]</f>
        <v>0</v>
      </c>
      <c r="AV115" s="28">
        <f>Tabela1[[#This Row],[PESO TOTAL]]*Tabela1[[#This Row],[ACABAMENTO]]</f>
        <v>0</v>
      </c>
      <c r="AW115" s="28">
        <f>Tabela1[[#This Row],[PESO TOTAL]]*Tabela1[[#This Row],[PRONTO ACABADO]]</f>
        <v>0</v>
      </c>
      <c r="AX115" s="28">
        <f>Tabela1[[#This Row],[PESO TOTAL]]*Tabela1[[#This Row],[EXPEDIÇÃO ]]</f>
        <v>0</v>
      </c>
      <c r="AY115" s="28" t="str">
        <f>Tabela1[[#This Row],[PEDIDO]]&amp;Tabela1[[#This Row],[PRODUTO]]</f>
        <v>P-205BASES ROLETES</v>
      </c>
      <c r="AZ115" s="44">
        <f>IF(AF115="",0,IF(ISTEXT(AF115),H115*VALUE(SUBSTITUTE(AF115,"%",""))/100,H115*AF115))-Tabela1[[#This Row],[PRONTO ACABADO2]]</f>
        <v>0</v>
      </c>
      <c r="BA115" s="44">
        <f>IF(AG115="",0,IF(ISTEXT(AG115),H115*VALUE(SUBSTITUTE(AG115,"%",""))/100,H115*AG115))-Tabela1[[#This Row],[PESO EXPEDIDO2]]</f>
        <v>0</v>
      </c>
      <c r="BB115" s="44">
        <f t="shared" si="22"/>
        <v>0</v>
      </c>
      <c r="BC115" s="44">
        <f t="shared" si="23"/>
        <v>0</v>
      </c>
      <c r="BD115" s="44"/>
    </row>
    <row r="116" spans="1:56" ht="15.75" hidden="1" customHeight="1" x14ac:dyDescent="0.25">
      <c r="A116" s="6" t="s">
        <v>3180</v>
      </c>
      <c r="B116" s="22" t="s">
        <v>3187</v>
      </c>
      <c r="C116" s="7">
        <v>1</v>
      </c>
      <c r="D116" s="46" t="s">
        <v>3181</v>
      </c>
      <c r="E116" s="7">
        <v>3813</v>
      </c>
      <c r="F116" s="7">
        <v>26</v>
      </c>
      <c r="G116" s="44">
        <v>20.9</v>
      </c>
      <c r="H116" s="41">
        <f>Tabela1[[#This Row],[PESO UNI]]*Tabela1[[#This Row],[QTE]]</f>
        <v>20.9</v>
      </c>
      <c r="I116" s="7">
        <v>0</v>
      </c>
      <c r="J116" s="8" t="s">
        <v>3041</v>
      </c>
      <c r="K116" s="8" t="s">
        <v>31</v>
      </c>
      <c r="L116" s="9" t="s">
        <v>2991</v>
      </c>
      <c r="M116" s="10">
        <v>46189</v>
      </c>
      <c r="N116" s="8" t="s">
        <v>46</v>
      </c>
      <c r="O116" s="12"/>
      <c r="P116" s="13"/>
      <c r="Q116" s="14">
        <f>Tabela1[[#This Row],[QTDE/ Fabricação]]-Tabela1[[#This Row],[QTE]]</f>
        <v>-1</v>
      </c>
      <c r="R116" s="19">
        <f t="shared" si="19"/>
        <v>0</v>
      </c>
      <c r="S116" s="19">
        <f t="shared" si="17"/>
        <v>0</v>
      </c>
      <c r="T116" s="20">
        <f t="shared" si="20"/>
        <v>-20.9</v>
      </c>
      <c r="U116" s="17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si="16"/>
        <v>-1</v>
      </c>
      <c r="Z116" s="21">
        <f>Tabela1[[#This Row],[PESO TOTAL]]-Tabela1[[#This Row],[Peso Expedido]]</f>
        <v>20.9</v>
      </c>
      <c r="AA116" s="18"/>
      <c r="AB116" s="40"/>
      <c r="AC116" s="40"/>
      <c r="AD116" s="40"/>
      <c r="AE116" s="40"/>
      <c r="AF116" s="40"/>
      <c r="AG116" s="40"/>
      <c r="AH116" s="40"/>
      <c r="AI116" s="40" t="str">
        <f t="shared" si="21"/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8"/>
        <v>T-073202-1/05-CV-0001</v>
      </c>
      <c r="AP116" t="str">
        <f>Tabela1[[#This Row],[TAG]]&amp;Tabela1[[#This Row],[PEDIDO]]&amp;Tabela1[[#This Row],[PRODUTO]]</f>
        <v>05-CV-0001P-198ESTRUTURA</v>
      </c>
      <c r="AQ116" s="23" t="str">
        <f>Tabela1[[#This Row],[PRODUTO]]&amp;Tabela1[[#This Row],[TAG]]</f>
        <v>ESTRUTURA05-CV-0001</v>
      </c>
      <c r="AR116" s="183">
        <f>Tabela1[[#This Row],[PESO TOTAL]]*Tabela1[[#This Row],[MATÉRIA PRIMA]]</f>
        <v>0</v>
      </c>
      <c r="AS116" s="28">
        <f>Tabela1[[#This Row],[PESO TOTAL]]*Tabela1[[#This Row],[PREPARAÇÃO ]]</f>
        <v>0</v>
      </c>
      <c r="AT116" s="28">
        <f>Tabela1[[#This Row],[PESO TOTAL]]*Tabela1[[#This Row],[CALDEIRARIA]]</f>
        <v>0</v>
      </c>
      <c r="AU116" s="28">
        <f>Tabela1[[#This Row],[PESO TOTAL]]*Tabela1[[#This Row],[SOLDA]]</f>
        <v>0</v>
      </c>
      <c r="AV116" s="28">
        <f>Tabela1[[#This Row],[PESO TOTAL]]*Tabela1[[#This Row],[ACABAMENTO]]</f>
        <v>0</v>
      </c>
      <c r="AW116" s="28">
        <f>Tabela1[[#This Row],[PESO TOTAL]]*Tabela1[[#This Row],[PRONTO ACABADO]]</f>
        <v>0</v>
      </c>
      <c r="AX116" s="28">
        <f>Tabela1[[#This Row],[PESO TOTAL]]*Tabela1[[#This Row],[EXPEDIÇÃO ]]</f>
        <v>0</v>
      </c>
      <c r="AY116" s="28" t="str">
        <f>Tabela1[[#This Row],[PEDIDO]]&amp;Tabela1[[#This Row],[PRODUTO]]</f>
        <v>P-198ESTRUTURA</v>
      </c>
      <c r="AZ116" s="44">
        <f>IF(AF116="",0,IF(ISTEXT(AF116),H116*VALUE(SUBSTITUTE(AF116,"%",""))/100,H116*AF116))-Tabela1[[#This Row],[PRONTO ACABADO2]]</f>
        <v>0</v>
      </c>
      <c r="BA116" s="44">
        <f>IF(AG116="",0,IF(ISTEXT(AG116),H116*VALUE(SUBSTITUTE(AG116,"%",""))/100,H116*AG116))-Tabela1[[#This Row],[PESO EXPEDIDO2]]</f>
        <v>0</v>
      </c>
      <c r="BB116" s="44">
        <f t="shared" si="22"/>
        <v>0</v>
      </c>
      <c r="BC116" s="44">
        <f t="shared" si="23"/>
        <v>0</v>
      </c>
      <c r="BD116" s="44"/>
    </row>
    <row r="117" spans="1:56" ht="15.75" hidden="1" customHeight="1" x14ac:dyDescent="0.25">
      <c r="A117" s="6" t="s">
        <v>3180</v>
      </c>
      <c r="B117" s="22" t="s">
        <v>3187</v>
      </c>
      <c r="C117" s="7">
        <v>4</v>
      </c>
      <c r="D117" s="46" t="s">
        <v>3182</v>
      </c>
      <c r="E117" s="7">
        <v>3814</v>
      </c>
      <c r="F117" s="7">
        <v>26</v>
      </c>
      <c r="G117" s="44">
        <v>42.9</v>
      </c>
      <c r="H117" s="41">
        <f>Tabela1[[#This Row],[PESO UNI]]*Tabela1[[#This Row],[QTE]]</f>
        <v>171.6</v>
      </c>
      <c r="I117" s="7">
        <v>0</v>
      </c>
      <c r="J117" s="8" t="s">
        <v>3041</v>
      </c>
      <c r="K117" s="8" t="s">
        <v>31</v>
      </c>
      <c r="L117" s="9" t="s">
        <v>2991</v>
      </c>
      <c r="M117" s="10">
        <v>46189</v>
      </c>
      <c r="N117" s="8" t="s">
        <v>46</v>
      </c>
      <c r="O117" s="12"/>
      <c r="P117" s="13"/>
      <c r="Q117" s="14">
        <f>Tabela1[[#This Row],[QTDE/ Fabricação]]-Tabela1[[#This Row],[QTE]]</f>
        <v>-4</v>
      </c>
      <c r="R117" s="19">
        <f t="shared" ref="R117:R127" si="24">IFERROR(H117*((AA117*0.25)+(AC117*0.25)+(AD117*0.225)+(AE117*0.225)+(AF117*0.05)),"")</f>
        <v>0</v>
      </c>
      <c r="S117" s="19">
        <f t="shared" si="17"/>
        <v>0</v>
      </c>
      <c r="T117" s="20">
        <f t="shared" ref="T117:T127" si="25">IFERROR(S117-H117,"")</f>
        <v>-171.6</v>
      </c>
      <c r="U117" s="17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ref="Y117:Y180" si="26">U117-C117</f>
        <v>-4</v>
      </c>
      <c r="Z117" s="21">
        <f>Tabela1[[#This Row],[PESO TOTAL]]-Tabela1[[#This Row],[Peso Expedido]]</f>
        <v>171.6</v>
      </c>
      <c r="AA117" s="18"/>
      <c r="AB117" s="40"/>
      <c r="AC117" s="40"/>
      <c r="AD117" s="40"/>
      <c r="AE117" s="40"/>
      <c r="AF117" s="40"/>
      <c r="AG117" s="40"/>
      <c r="AH117" s="40"/>
      <c r="AI117" s="40" t="str">
        <f t="shared" si="21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8"/>
        <v>T-073202-1/05-CV-0001</v>
      </c>
      <c r="AP117" t="str">
        <f>Tabela1[[#This Row],[TAG]]&amp;Tabela1[[#This Row],[PEDIDO]]&amp;Tabela1[[#This Row],[PRODUTO]]</f>
        <v>05-CV-0001P-198ESTRUTURA</v>
      </c>
      <c r="AQ117" s="23" t="str">
        <f>Tabela1[[#This Row],[PRODUTO]]&amp;Tabela1[[#This Row],[TAG]]</f>
        <v>ESTRUTURA05-CV-0001</v>
      </c>
      <c r="AR117" s="183">
        <f>Tabela1[[#This Row],[PESO TOTAL]]*Tabela1[[#This Row],[MATÉRIA PRIMA]]</f>
        <v>0</v>
      </c>
      <c r="AS117" s="28">
        <f>Tabela1[[#This Row],[PESO TOTAL]]*Tabela1[[#This Row],[PREPARAÇÃO ]]</f>
        <v>0</v>
      </c>
      <c r="AT117" s="28">
        <f>Tabela1[[#This Row],[PESO TOTAL]]*Tabela1[[#This Row],[CALDEIRARIA]]</f>
        <v>0</v>
      </c>
      <c r="AU117" s="28">
        <f>Tabela1[[#This Row],[PESO TOTAL]]*Tabela1[[#This Row],[SOLDA]]</f>
        <v>0</v>
      </c>
      <c r="AV117" s="28">
        <f>Tabela1[[#This Row],[PESO TOTAL]]*Tabela1[[#This Row],[ACABAMENTO]]</f>
        <v>0</v>
      </c>
      <c r="AW117" s="28">
        <f>Tabela1[[#This Row],[PESO TOTAL]]*Tabela1[[#This Row],[PRONTO ACABADO]]</f>
        <v>0</v>
      </c>
      <c r="AX117" s="28">
        <f>Tabela1[[#This Row],[PESO TOTAL]]*Tabela1[[#This Row],[EXPEDIÇÃO ]]</f>
        <v>0</v>
      </c>
      <c r="AY117" s="28" t="str">
        <f>Tabela1[[#This Row],[PEDIDO]]&amp;Tabela1[[#This Row],[PRODUTO]]</f>
        <v>P-198ESTRUTURA</v>
      </c>
      <c r="AZ117" s="44">
        <f>IF(AF117="",0,IF(ISTEXT(AF117),H117*VALUE(SUBSTITUTE(AF117,"%",""))/100,H117*AF117))-Tabela1[[#This Row],[PRONTO ACABADO2]]</f>
        <v>0</v>
      </c>
      <c r="BA117" s="44">
        <f>IF(AG117="",0,IF(ISTEXT(AG117),H117*VALUE(SUBSTITUTE(AG117,"%",""))/100,H117*AG117))-Tabela1[[#This Row],[PESO EXPEDIDO2]]</f>
        <v>0</v>
      </c>
      <c r="BB117" s="44">
        <f t="shared" si="22"/>
        <v>0</v>
      </c>
      <c r="BC117" s="44">
        <f t="shared" si="23"/>
        <v>0</v>
      </c>
      <c r="BD117" s="44"/>
    </row>
    <row r="118" spans="1:56" ht="15.75" hidden="1" customHeight="1" x14ac:dyDescent="0.25">
      <c r="A118" s="6" t="s">
        <v>3180</v>
      </c>
      <c r="B118" s="22" t="s">
        <v>3187</v>
      </c>
      <c r="C118" s="7">
        <v>1</v>
      </c>
      <c r="D118" s="46" t="s">
        <v>3183</v>
      </c>
      <c r="E118" s="7">
        <v>3815</v>
      </c>
      <c r="F118" s="7">
        <v>26</v>
      </c>
      <c r="G118" s="44">
        <v>44</v>
      </c>
      <c r="H118" s="41">
        <f>Tabela1[[#This Row],[PESO UNI]]*Tabela1[[#This Row],[QTE]]</f>
        <v>44</v>
      </c>
      <c r="I118" s="7">
        <v>0</v>
      </c>
      <c r="J118" s="8" t="s">
        <v>3041</v>
      </c>
      <c r="K118" s="8" t="s">
        <v>31</v>
      </c>
      <c r="L118" s="9" t="s">
        <v>2991</v>
      </c>
      <c r="M118" s="10">
        <v>46189</v>
      </c>
      <c r="N118" s="8" t="s">
        <v>46</v>
      </c>
      <c r="O118" s="12"/>
      <c r="P118" s="13"/>
      <c r="Q118" s="14">
        <f>Tabela1[[#This Row],[QTDE/ Fabricação]]-Tabela1[[#This Row],[QTE]]</f>
        <v>-1</v>
      </c>
      <c r="R118" s="19">
        <f t="shared" si="24"/>
        <v>0</v>
      </c>
      <c r="S118" s="19">
        <f t="shared" ref="S118:S181" si="27">IFERROR(H118*AG118,"")</f>
        <v>0</v>
      </c>
      <c r="T118" s="20">
        <f t="shared" si="25"/>
        <v>-44</v>
      </c>
      <c r="U118" s="17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26"/>
        <v>-1</v>
      </c>
      <c r="Z118" s="21">
        <f>Tabela1[[#This Row],[PESO TOTAL]]-Tabela1[[#This Row],[Peso Expedido]]</f>
        <v>44</v>
      </c>
      <c r="AA118" s="18"/>
      <c r="AB118" s="40"/>
      <c r="AC118" s="40"/>
      <c r="AD118" s="40"/>
      <c r="AE118" s="40"/>
      <c r="AF118" s="40"/>
      <c r="AG118" s="40"/>
      <c r="AH118" s="40"/>
      <c r="AI118" s="40" t="str">
        <f t="shared" si="21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8"/>
        <v>T-073202-1/05-CV-0001</v>
      </c>
      <c r="AP118" t="str">
        <f>Tabela1[[#This Row],[TAG]]&amp;Tabela1[[#This Row],[PEDIDO]]&amp;Tabela1[[#This Row],[PRODUTO]]</f>
        <v>05-CV-0001P-198ESTRUTURA</v>
      </c>
      <c r="AQ118" s="23" t="str">
        <f>Tabela1[[#This Row],[PRODUTO]]&amp;Tabela1[[#This Row],[TAG]]</f>
        <v>ESTRUTURA05-CV-0001</v>
      </c>
      <c r="AR118" s="183">
        <f>Tabela1[[#This Row],[PESO TOTAL]]*Tabela1[[#This Row],[MATÉRIA PRIMA]]</f>
        <v>0</v>
      </c>
      <c r="AS118" s="28">
        <f>Tabela1[[#This Row],[PESO TOTAL]]*Tabela1[[#This Row],[PREPARAÇÃO ]]</f>
        <v>0</v>
      </c>
      <c r="AT118" s="28">
        <f>Tabela1[[#This Row],[PESO TOTAL]]*Tabela1[[#This Row],[CALDEIRARIA]]</f>
        <v>0</v>
      </c>
      <c r="AU118" s="28">
        <f>Tabela1[[#This Row],[PESO TOTAL]]*Tabela1[[#This Row],[SOLDA]]</f>
        <v>0</v>
      </c>
      <c r="AV118" s="28">
        <f>Tabela1[[#This Row],[PESO TOTAL]]*Tabela1[[#This Row],[ACABAMENTO]]</f>
        <v>0</v>
      </c>
      <c r="AW118" s="28">
        <f>Tabela1[[#This Row],[PESO TOTAL]]*Tabela1[[#This Row],[PRONTO ACABADO]]</f>
        <v>0</v>
      </c>
      <c r="AX118" s="28">
        <f>Tabela1[[#This Row],[PESO TOTAL]]*Tabela1[[#This Row],[EXPEDIÇÃO ]]</f>
        <v>0</v>
      </c>
      <c r="AY118" s="28" t="str">
        <f>Tabela1[[#This Row],[PEDIDO]]&amp;Tabela1[[#This Row],[PRODUTO]]</f>
        <v>P-198ESTRUTURA</v>
      </c>
      <c r="AZ118" s="44">
        <f>IF(AF118="",0,IF(ISTEXT(AF118),H118*VALUE(SUBSTITUTE(AF118,"%",""))/100,H118*AF118))-Tabela1[[#This Row],[PRONTO ACABADO2]]</f>
        <v>0</v>
      </c>
      <c r="BA118" s="44">
        <f>IF(AG118="",0,IF(ISTEXT(AG118),H118*VALUE(SUBSTITUTE(AG118,"%",""))/100,H118*AG118))-Tabela1[[#This Row],[PESO EXPEDIDO2]]</f>
        <v>0</v>
      </c>
      <c r="BB118" s="44">
        <f t="shared" si="22"/>
        <v>0</v>
      </c>
      <c r="BC118" s="44">
        <f t="shared" si="23"/>
        <v>0</v>
      </c>
      <c r="BD118" s="44"/>
    </row>
    <row r="119" spans="1:56" ht="15.75" hidden="1" customHeight="1" x14ac:dyDescent="0.25">
      <c r="A119" s="6" t="s">
        <v>3180</v>
      </c>
      <c r="B119" s="22" t="s">
        <v>3187</v>
      </c>
      <c r="C119" s="7">
        <v>1</v>
      </c>
      <c r="D119" s="46" t="s">
        <v>3184</v>
      </c>
      <c r="E119" s="7">
        <v>3816</v>
      </c>
      <c r="F119" s="7">
        <v>26</v>
      </c>
      <c r="G119" s="44">
        <v>42.9</v>
      </c>
      <c r="H119" s="41">
        <f>Tabela1[[#This Row],[PESO UNI]]*Tabela1[[#This Row],[QTE]]</f>
        <v>42.9</v>
      </c>
      <c r="I119" s="7">
        <v>0</v>
      </c>
      <c r="J119" s="8" t="s">
        <v>3041</v>
      </c>
      <c r="K119" s="8" t="s">
        <v>31</v>
      </c>
      <c r="L119" s="9" t="s">
        <v>2991</v>
      </c>
      <c r="M119" s="10">
        <v>46189</v>
      </c>
      <c r="N119" s="8" t="s">
        <v>46</v>
      </c>
      <c r="O119" s="12"/>
      <c r="P119" s="13"/>
      <c r="Q119" s="14">
        <f>Tabela1[[#This Row],[QTDE/ Fabricação]]-Tabela1[[#This Row],[QTE]]</f>
        <v>-1</v>
      </c>
      <c r="R119" s="19">
        <f t="shared" si="24"/>
        <v>0</v>
      </c>
      <c r="S119" s="19">
        <f t="shared" si="27"/>
        <v>0</v>
      </c>
      <c r="T119" s="20">
        <f t="shared" si="25"/>
        <v>-42.9</v>
      </c>
      <c r="U119" s="17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26"/>
        <v>-1</v>
      </c>
      <c r="Z119" s="21">
        <f>Tabela1[[#This Row],[PESO TOTAL]]-Tabela1[[#This Row],[Peso Expedido]]</f>
        <v>42.9</v>
      </c>
      <c r="AA119" s="18"/>
      <c r="AB119" s="40"/>
      <c r="AC119" s="40"/>
      <c r="AD119" s="40"/>
      <c r="AE119" s="40"/>
      <c r="AF119" s="40"/>
      <c r="AG119" s="40"/>
      <c r="AH119" s="40"/>
      <c r="AI119" s="40" t="str">
        <f t="shared" si="21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8"/>
        <v>T-073202-1/05-CV-0001</v>
      </c>
      <c r="AP119" t="str">
        <f>Tabela1[[#This Row],[TAG]]&amp;Tabela1[[#This Row],[PEDIDO]]&amp;Tabela1[[#This Row],[PRODUTO]]</f>
        <v>05-CV-0001P-198ESTRUTURA</v>
      </c>
      <c r="AQ119" s="23" t="str">
        <f>Tabela1[[#This Row],[PRODUTO]]&amp;Tabela1[[#This Row],[TAG]]</f>
        <v>ESTRUTURA05-CV-0001</v>
      </c>
      <c r="AR119" s="183">
        <f>Tabela1[[#This Row],[PESO TOTAL]]*Tabela1[[#This Row],[MATÉRIA PRIMA]]</f>
        <v>0</v>
      </c>
      <c r="AS119" s="28">
        <f>Tabela1[[#This Row],[PESO TOTAL]]*Tabela1[[#This Row],[PREPARAÇÃO ]]</f>
        <v>0</v>
      </c>
      <c r="AT119" s="28">
        <f>Tabela1[[#This Row],[PESO TOTAL]]*Tabela1[[#This Row],[CALDEIRARIA]]</f>
        <v>0</v>
      </c>
      <c r="AU119" s="28">
        <f>Tabela1[[#This Row],[PESO TOTAL]]*Tabela1[[#This Row],[SOLDA]]</f>
        <v>0</v>
      </c>
      <c r="AV119" s="28">
        <f>Tabela1[[#This Row],[PESO TOTAL]]*Tabela1[[#This Row],[ACABAMENTO]]</f>
        <v>0</v>
      </c>
      <c r="AW119" s="28">
        <f>Tabela1[[#This Row],[PESO TOTAL]]*Tabela1[[#This Row],[PRONTO ACABADO]]</f>
        <v>0</v>
      </c>
      <c r="AX119" s="28">
        <f>Tabela1[[#This Row],[PESO TOTAL]]*Tabela1[[#This Row],[EXPEDIÇÃO ]]</f>
        <v>0</v>
      </c>
      <c r="AY119" s="28" t="str">
        <f>Tabela1[[#This Row],[PEDIDO]]&amp;Tabela1[[#This Row],[PRODUTO]]</f>
        <v>P-198ESTRUTURA</v>
      </c>
      <c r="AZ119" s="44">
        <f>IF(AF119="",0,IF(ISTEXT(AF119),H119*VALUE(SUBSTITUTE(AF119,"%",""))/100,H119*AF119))-Tabela1[[#This Row],[PRONTO ACABADO2]]</f>
        <v>0</v>
      </c>
      <c r="BA119" s="44">
        <f>IF(AG119="",0,IF(ISTEXT(AG119),H119*VALUE(SUBSTITUTE(AG119,"%",""))/100,H119*AG119))-Tabela1[[#This Row],[PESO EXPEDIDO2]]</f>
        <v>0</v>
      </c>
      <c r="BB119" s="44">
        <f t="shared" si="22"/>
        <v>0</v>
      </c>
      <c r="BC119" s="44">
        <f t="shared" si="23"/>
        <v>0</v>
      </c>
      <c r="BD119" s="44"/>
    </row>
    <row r="120" spans="1:56" ht="15.75" hidden="1" customHeight="1" x14ac:dyDescent="0.25">
      <c r="A120" s="6" t="s">
        <v>3180</v>
      </c>
      <c r="B120" s="22" t="s">
        <v>3187</v>
      </c>
      <c r="C120" s="7">
        <v>1</v>
      </c>
      <c r="D120" s="46" t="s">
        <v>3185</v>
      </c>
      <c r="E120" s="7">
        <v>3817</v>
      </c>
      <c r="F120" s="7">
        <v>26</v>
      </c>
      <c r="G120" s="44">
        <v>41.9</v>
      </c>
      <c r="H120" s="41">
        <f>Tabela1[[#This Row],[PESO UNI]]*Tabela1[[#This Row],[QTE]]</f>
        <v>41.9</v>
      </c>
      <c r="I120" s="7">
        <v>0</v>
      </c>
      <c r="J120" s="8" t="s">
        <v>3041</v>
      </c>
      <c r="K120" s="8" t="s">
        <v>31</v>
      </c>
      <c r="L120" s="9" t="s">
        <v>2991</v>
      </c>
      <c r="M120" s="10">
        <v>46189</v>
      </c>
      <c r="N120" s="8" t="s">
        <v>46</v>
      </c>
      <c r="O120" s="12"/>
      <c r="P120" s="13"/>
      <c r="Q120" s="14">
        <f>Tabela1[[#This Row],[QTDE/ Fabricação]]-Tabela1[[#This Row],[QTE]]</f>
        <v>-1</v>
      </c>
      <c r="R120" s="19">
        <f t="shared" si="24"/>
        <v>0</v>
      </c>
      <c r="S120" s="19">
        <f t="shared" si="27"/>
        <v>0</v>
      </c>
      <c r="T120" s="20">
        <f t="shared" si="25"/>
        <v>-41.9</v>
      </c>
      <c r="U120" s="17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26"/>
        <v>-1</v>
      </c>
      <c r="Z120" s="21">
        <f>Tabela1[[#This Row],[PESO TOTAL]]-Tabela1[[#This Row],[Peso Expedido]]</f>
        <v>41.9</v>
      </c>
      <c r="AA120" s="18"/>
      <c r="AB120" s="40"/>
      <c r="AC120" s="40"/>
      <c r="AD120" s="40"/>
      <c r="AE120" s="40"/>
      <c r="AF120" s="40"/>
      <c r="AG120" s="40"/>
      <c r="AH120" s="40"/>
      <c r="AI120" s="40" t="str">
        <f t="shared" si="21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8"/>
        <v>T-073202-1/05-CV-0001</v>
      </c>
      <c r="AP120" t="str">
        <f>Tabela1[[#This Row],[TAG]]&amp;Tabela1[[#This Row],[PEDIDO]]&amp;Tabela1[[#This Row],[PRODUTO]]</f>
        <v>05-CV-0001P-198ESTRUTURA</v>
      </c>
      <c r="AQ120" s="23" t="str">
        <f>Tabela1[[#This Row],[PRODUTO]]&amp;Tabela1[[#This Row],[TAG]]</f>
        <v>ESTRUTURA05-CV-0001</v>
      </c>
      <c r="AR120" s="183">
        <f>Tabela1[[#This Row],[PESO TOTAL]]*Tabela1[[#This Row],[MATÉRIA PRIMA]]</f>
        <v>0</v>
      </c>
      <c r="AS120" s="28">
        <f>Tabela1[[#This Row],[PESO TOTAL]]*Tabela1[[#This Row],[PREPARAÇÃO ]]</f>
        <v>0</v>
      </c>
      <c r="AT120" s="28">
        <f>Tabela1[[#This Row],[PESO TOTAL]]*Tabela1[[#This Row],[CALDEIRARIA]]</f>
        <v>0</v>
      </c>
      <c r="AU120" s="28">
        <f>Tabela1[[#This Row],[PESO TOTAL]]*Tabela1[[#This Row],[SOLDA]]</f>
        <v>0</v>
      </c>
      <c r="AV120" s="28">
        <f>Tabela1[[#This Row],[PESO TOTAL]]*Tabela1[[#This Row],[ACABAMENTO]]</f>
        <v>0</v>
      </c>
      <c r="AW120" s="28">
        <f>Tabela1[[#This Row],[PESO TOTAL]]*Tabela1[[#This Row],[PRONTO ACABADO]]</f>
        <v>0</v>
      </c>
      <c r="AX120" s="28">
        <f>Tabela1[[#This Row],[PESO TOTAL]]*Tabela1[[#This Row],[EXPEDIÇÃO ]]</f>
        <v>0</v>
      </c>
      <c r="AY120" s="28" t="str">
        <f>Tabela1[[#This Row],[PEDIDO]]&amp;Tabela1[[#This Row],[PRODUTO]]</f>
        <v>P-198ESTRUTURA</v>
      </c>
      <c r="AZ120" s="44">
        <f>IF(AF120="",0,IF(ISTEXT(AF120),H120*VALUE(SUBSTITUTE(AF120,"%",""))/100,H120*AF120))-Tabela1[[#This Row],[PRONTO ACABADO2]]</f>
        <v>0</v>
      </c>
      <c r="BA120" s="44">
        <f>IF(AG120="",0,IF(ISTEXT(AG120),H120*VALUE(SUBSTITUTE(AG120,"%",""))/100,H120*AG120))-Tabela1[[#This Row],[PESO EXPEDIDO2]]</f>
        <v>0</v>
      </c>
      <c r="BB120" s="44">
        <f t="shared" si="22"/>
        <v>0</v>
      </c>
      <c r="BC120" s="44">
        <f t="shared" si="23"/>
        <v>0</v>
      </c>
      <c r="BD120" s="44"/>
    </row>
    <row r="121" spans="1:56" ht="15.75" hidden="1" customHeight="1" x14ac:dyDescent="0.25">
      <c r="A121" s="6" t="s">
        <v>3180</v>
      </c>
      <c r="B121" s="22" t="s">
        <v>3187</v>
      </c>
      <c r="C121" s="7">
        <v>1</v>
      </c>
      <c r="D121" s="46" t="s">
        <v>3186</v>
      </c>
      <c r="E121" s="7">
        <v>3818</v>
      </c>
      <c r="F121" s="7">
        <v>26</v>
      </c>
      <c r="G121" s="44">
        <v>40.200000000000003</v>
      </c>
      <c r="H121" s="41">
        <f>Tabela1[[#This Row],[PESO UNI]]*Tabela1[[#This Row],[QTE]]</f>
        <v>40.200000000000003</v>
      </c>
      <c r="I121" s="7">
        <v>0</v>
      </c>
      <c r="J121" s="8" t="s">
        <v>3041</v>
      </c>
      <c r="K121" s="8" t="s">
        <v>31</v>
      </c>
      <c r="L121" s="9" t="s">
        <v>2991</v>
      </c>
      <c r="M121" s="10">
        <v>46189</v>
      </c>
      <c r="N121" s="8" t="s">
        <v>46</v>
      </c>
      <c r="O121" s="12"/>
      <c r="P121" s="13"/>
      <c r="Q121" s="14">
        <f>Tabela1[[#This Row],[QTDE/ Fabricação]]-Tabela1[[#This Row],[QTE]]</f>
        <v>-1</v>
      </c>
      <c r="R121" s="19">
        <f t="shared" si="24"/>
        <v>0</v>
      </c>
      <c r="S121" s="19">
        <f t="shared" si="27"/>
        <v>0</v>
      </c>
      <c r="T121" s="20">
        <f t="shared" si="25"/>
        <v>-40.200000000000003</v>
      </c>
      <c r="U121" s="17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26"/>
        <v>-1</v>
      </c>
      <c r="Z121" s="21">
        <f>Tabela1[[#This Row],[PESO TOTAL]]-Tabela1[[#This Row],[Peso Expedido]]</f>
        <v>40.200000000000003</v>
      </c>
      <c r="AA121" s="18"/>
      <c r="AB121" s="40"/>
      <c r="AC121" s="40"/>
      <c r="AD121" s="40"/>
      <c r="AE121" s="40"/>
      <c r="AF121" s="40"/>
      <c r="AG121" s="40"/>
      <c r="AH121" s="40"/>
      <c r="AI121" s="40" t="str">
        <f t="shared" si="21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8"/>
        <v>T-073202-1/05-CV-0001</v>
      </c>
      <c r="AP121" t="str">
        <f>Tabela1[[#This Row],[TAG]]&amp;Tabela1[[#This Row],[PEDIDO]]&amp;Tabela1[[#This Row],[PRODUTO]]</f>
        <v>05-CV-0001P-198ESTRUTURA</v>
      </c>
      <c r="AQ121" s="23" t="str">
        <f>Tabela1[[#This Row],[PRODUTO]]&amp;Tabela1[[#This Row],[TAG]]</f>
        <v>ESTRUTURA05-CV-0001</v>
      </c>
      <c r="AR121" s="183">
        <f>Tabela1[[#This Row],[PESO TOTAL]]*Tabela1[[#This Row],[MATÉRIA PRIMA]]</f>
        <v>0</v>
      </c>
      <c r="AS121" s="28">
        <f>Tabela1[[#This Row],[PESO TOTAL]]*Tabela1[[#This Row],[PREPARAÇÃO ]]</f>
        <v>0</v>
      </c>
      <c r="AT121" s="28">
        <f>Tabela1[[#This Row],[PESO TOTAL]]*Tabela1[[#This Row],[CALDEIRARIA]]</f>
        <v>0</v>
      </c>
      <c r="AU121" s="28">
        <f>Tabela1[[#This Row],[PESO TOTAL]]*Tabela1[[#This Row],[SOLDA]]</f>
        <v>0</v>
      </c>
      <c r="AV121" s="28">
        <f>Tabela1[[#This Row],[PESO TOTAL]]*Tabela1[[#This Row],[ACABAMENTO]]</f>
        <v>0</v>
      </c>
      <c r="AW121" s="28">
        <f>Tabela1[[#This Row],[PESO TOTAL]]*Tabela1[[#This Row],[PRONTO ACABADO]]</f>
        <v>0</v>
      </c>
      <c r="AX121" s="28">
        <f>Tabela1[[#This Row],[PESO TOTAL]]*Tabela1[[#This Row],[EXPEDIÇÃO ]]</f>
        <v>0</v>
      </c>
      <c r="AY121" s="28" t="str">
        <f>Tabela1[[#This Row],[PEDIDO]]&amp;Tabela1[[#This Row],[PRODUTO]]</f>
        <v>P-198ESTRUTURA</v>
      </c>
      <c r="AZ121" s="44">
        <f>IF(AF121="",0,IF(ISTEXT(AF121),H121*VALUE(SUBSTITUTE(AF121,"%",""))/100,H121*AF121))-Tabela1[[#This Row],[PRONTO ACABADO2]]</f>
        <v>0</v>
      </c>
      <c r="BA121" s="44">
        <f>IF(AG121="",0,IF(ISTEXT(AG121),H121*VALUE(SUBSTITUTE(AG121,"%",""))/100,H121*AG121))-Tabela1[[#This Row],[PESO EXPEDIDO2]]</f>
        <v>0</v>
      </c>
      <c r="BB121" s="44">
        <f t="shared" si="22"/>
        <v>0</v>
      </c>
      <c r="BC121" s="44">
        <f t="shared" si="23"/>
        <v>0</v>
      </c>
      <c r="BD121" s="44"/>
    </row>
    <row r="122" spans="1:56" ht="15.75" hidden="1" customHeight="1" x14ac:dyDescent="0.25">
      <c r="A122" s="6" t="s">
        <v>3188</v>
      </c>
      <c r="B122" s="22"/>
      <c r="C122" s="7">
        <v>1</v>
      </c>
      <c r="D122" s="46" t="s">
        <v>3189</v>
      </c>
      <c r="E122" s="7">
        <v>3819</v>
      </c>
      <c r="F122" s="7">
        <v>27</v>
      </c>
      <c r="G122" s="44">
        <v>244.4</v>
      </c>
      <c r="H122" s="41">
        <f>Tabela1[[#This Row],[PESO UNI]]*Tabela1[[#This Row],[QTE]]</f>
        <v>244.4</v>
      </c>
      <c r="I122" s="7">
        <v>0</v>
      </c>
      <c r="J122" s="8" t="s">
        <v>3147</v>
      </c>
      <c r="K122" s="8" t="s">
        <v>22</v>
      </c>
      <c r="L122" s="9" t="s">
        <v>2991</v>
      </c>
      <c r="M122" s="10">
        <v>46195</v>
      </c>
      <c r="N122" s="8" t="s">
        <v>46</v>
      </c>
      <c r="O122" s="12"/>
      <c r="P122" s="13"/>
      <c r="Q122" s="14">
        <f>Tabela1[[#This Row],[QTDE/ Fabricação]]-Tabela1[[#This Row],[QTE]]</f>
        <v>-1</v>
      </c>
      <c r="R122" s="19">
        <f t="shared" si="24"/>
        <v>0</v>
      </c>
      <c r="S122" s="19">
        <f t="shared" si="27"/>
        <v>0</v>
      </c>
      <c r="T122" s="20">
        <f t="shared" si="25"/>
        <v>-244.4</v>
      </c>
      <c r="U122" s="17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26"/>
        <v>-1</v>
      </c>
      <c r="Z122" s="21">
        <f>Tabela1[[#This Row],[PESO TOTAL]]-Tabela1[[#This Row],[Peso Expedido]]</f>
        <v>244.4</v>
      </c>
      <c r="AA122" s="18"/>
      <c r="AB122" s="40"/>
      <c r="AC122" s="40"/>
      <c r="AD122" s="40"/>
      <c r="AE122" s="40"/>
      <c r="AF122" s="40"/>
      <c r="AG122" s="40"/>
      <c r="AH122" s="40"/>
      <c r="AI122" s="40" t="str">
        <f t="shared" si="21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8"/>
        <v>T-073537-1/14-CV-0005</v>
      </c>
      <c r="AP122" t="str">
        <f>Tabela1[[#This Row],[TAG]]&amp;Tabela1[[#This Row],[PEDIDO]]&amp;Tabela1[[#This Row],[PRODUTO]]</f>
        <v>14-CV-0005P-198TAMBOR</v>
      </c>
      <c r="AQ122" s="23" t="str">
        <f>Tabela1[[#This Row],[PRODUTO]]&amp;Tabela1[[#This Row],[TAG]]</f>
        <v>TAMBOR14-CV-0005</v>
      </c>
      <c r="AR122" s="183">
        <f>Tabela1[[#This Row],[PESO TOTAL]]*Tabela1[[#This Row],[MATÉRIA PRIMA]]</f>
        <v>0</v>
      </c>
      <c r="AS122" s="28">
        <f>Tabela1[[#This Row],[PESO TOTAL]]*Tabela1[[#This Row],[PREPARAÇÃO ]]</f>
        <v>0</v>
      </c>
      <c r="AT122" s="28">
        <f>Tabela1[[#This Row],[PESO TOTAL]]*Tabela1[[#This Row],[CALDEIRARIA]]</f>
        <v>0</v>
      </c>
      <c r="AU122" s="28">
        <f>Tabela1[[#This Row],[PESO TOTAL]]*Tabela1[[#This Row],[SOLDA]]</f>
        <v>0</v>
      </c>
      <c r="AV122" s="28">
        <f>Tabela1[[#This Row],[PESO TOTAL]]*Tabela1[[#This Row],[ACABAMENTO]]</f>
        <v>0</v>
      </c>
      <c r="AW122" s="28">
        <f>Tabela1[[#This Row],[PESO TOTAL]]*Tabela1[[#This Row],[PRONTO ACABADO]]</f>
        <v>0</v>
      </c>
      <c r="AX122" s="28">
        <f>Tabela1[[#This Row],[PESO TOTAL]]*Tabela1[[#This Row],[EXPEDIÇÃO ]]</f>
        <v>0</v>
      </c>
      <c r="AY122" s="28" t="str">
        <f>Tabela1[[#This Row],[PEDIDO]]&amp;Tabela1[[#This Row],[PRODUTO]]</f>
        <v>P-198TAMBOR</v>
      </c>
      <c r="AZ122" s="44">
        <f>IF(AF122="",0,IF(ISTEXT(AF122),H122*VALUE(SUBSTITUTE(AF122,"%",""))/100,H122*AF122))-Tabela1[[#This Row],[PRONTO ACABADO2]]</f>
        <v>0</v>
      </c>
      <c r="BA122" s="44">
        <f>IF(AG122="",0,IF(ISTEXT(AG122),H122*VALUE(SUBSTITUTE(AG122,"%",""))/100,H122*AG122))-Tabela1[[#This Row],[PESO EXPEDIDO2]]</f>
        <v>0</v>
      </c>
      <c r="BB122" s="44">
        <f t="shared" si="22"/>
        <v>0</v>
      </c>
      <c r="BC122" s="44">
        <f t="shared" si="23"/>
        <v>0</v>
      </c>
      <c r="BD122" s="44"/>
    </row>
    <row r="123" spans="1:56" ht="15.75" hidden="1" customHeight="1" x14ac:dyDescent="0.25">
      <c r="A123" s="6" t="s">
        <v>3190</v>
      </c>
      <c r="B123" s="22"/>
      <c r="C123" s="7">
        <v>1</v>
      </c>
      <c r="D123" s="46" t="s">
        <v>3191</v>
      </c>
      <c r="E123" s="7">
        <v>3820</v>
      </c>
      <c r="F123" s="7">
        <v>27</v>
      </c>
      <c r="G123" s="44">
        <v>1007.1</v>
      </c>
      <c r="H123" s="41">
        <f>Tabela1[[#This Row],[PESO UNI]]*Tabela1[[#This Row],[QTE]]</f>
        <v>1007.1</v>
      </c>
      <c r="I123" s="7">
        <v>0</v>
      </c>
      <c r="J123" s="8" t="s">
        <v>3041</v>
      </c>
      <c r="K123" s="8" t="s">
        <v>22</v>
      </c>
      <c r="L123" s="9" t="s">
        <v>2991</v>
      </c>
      <c r="M123" s="10">
        <v>46195</v>
      </c>
      <c r="N123" s="8" t="s">
        <v>46</v>
      </c>
      <c r="O123" s="12"/>
      <c r="P123" s="13"/>
      <c r="Q123" s="14">
        <f>Tabela1[[#This Row],[QTDE/ Fabricação]]-Tabela1[[#This Row],[QTE]]</f>
        <v>-1</v>
      </c>
      <c r="R123" s="19">
        <f t="shared" si="24"/>
        <v>0</v>
      </c>
      <c r="S123" s="19">
        <f t="shared" si="27"/>
        <v>0</v>
      </c>
      <c r="T123" s="20">
        <f t="shared" si="25"/>
        <v>-1007.1</v>
      </c>
      <c r="U123" s="17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26"/>
        <v>-1</v>
      </c>
      <c r="Z123" s="21">
        <f>Tabela1[[#This Row],[PESO TOTAL]]-Tabela1[[#This Row],[Peso Expedido]]</f>
        <v>1007.1</v>
      </c>
      <c r="AA123" s="18"/>
      <c r="AB123" s="40"/>
      <c r="AC123" s="40"/>
      <c r="AD123" s="40"/>
      <c r="AE123" s="40"/>
      <c r="AF123" s="40"/>
      <c r="AG123" s="40"/>
      <c r="AH123" s="40"/>
      <c r="AI123" s="40" t="str">
        <f t="shared" si="21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8"/>
        <v>T-073536-1/05-CV-0001</v>
      </c>
      <c r="AP123" t="str">
        <f>Tabela1[[#This Row],[TAG]]&amp;Tabela1[[#This Row],[PEDIDO]]&amp;Tabela1[[#This Row],[PRODUTO]]</f>
        <v>05-CV-0001P-198TAMBOR</v>
      </c>
      <c r="AQ123" s="23" t="str">
        <f>Tabela1[[#This Row],[PRODUTO]]&amp;Tabela1[[#This Row],[TAG]]</f>
        <v>TAMBOR05-CV-0001</v>
      </c>
      <c r="AR123" s="183">
        <f>Tabela1[[#This Row],[PESO TOTAL]]*Tabela1[[#This Row],[MATÉRIA PRIMA]]</f>
        <v>0</v>
      </c>
      <c r="AS123" s="28">
        <f>Tabela1[[#This Row],[PESO TOTAL]]*Tabela1[[#This Row],[PREPARAÇÃO ]]</f>
        <v>0</v>
      </c>
      <c r="AT123" s="28">
        <f>Tabela1[[#This Row],[PESO TOTAL]]*Tabela1[[#This Row],[CALDEIRARIA]]</f>
        <v>0</v>
      </c>
      <c r="AU123" s="28">
        <f>Tabela1[[#This Row],[PESO TOTAL]]*Tabela1[[#This Row],[SOLDA]]</f>
        <v>0</v>
      </c>
      <c r="AV123" s="28">
        <f>Tabela1[[#This Row],[PESO TOTAL]]*Tabela1[[#This Row],[ACABAMENTO]]</f>
        <v>0</v>
      </c>
      <c r="AW123" s="28">
        <f>Tabela1[[#This Row],[PESO TOTAL]]*Tabela1[[#This Row],[PRONTO ACABADO]]</f>
        <v>0</v>
      </c>
      <c r="AX123" s="28">
        <f>Tabela1[[#This Row],[PESO TOTAL]]*Tabela1[[#This Row],[EXPEDIÇÃO ]]</f>
        <v>0</v>
      </c>
      <c r="AY123" s="28" t="str">
        <f>Tabela1[[#This Row],[PEDIDO]]&amp;Tabela1[[#This Row],[PRODUTO]]</f>
        <v>P-198TAMBOR</v>
      </c>
      <c r="AZ123" s="44">
        <f>IF(AF123="",0,IF(ISTEXT(AF123),H123*VALUE(SUBSTITUTE(AF123,"%",""))/100,H123*AF123))-Tabela1[[#This Row],[PRONTO ACABADO2]]</f>
        <v>0</v>
      </c>
      <c r="BA123" s="44">
        <f>IF(AG123="",0,IF(ISTEXT(AG123),H123*VALUE(SUBSTITUTE(AG123,"%",""))/100,H123*AG123))-Tabela1[[#This Row],[PESO EXPEDIDO2]]</f>
        <v>0</v>
      </c>
      <c r="BB123" s="44">
        <f t="shared" si="22"/>
        <v>0</v>
      </c>
      <c r="BC123" s="44">
        <f t="shared" si="23"/>
        <v>0</v>
      </c>
      <c r="BD123" s="44"/>
    </row>
    <row r="124" spans="1:56" ht="15.75" hidden="1" customHeight="1" x14ac:dyDescent="0.25">
      <c r="A124" s="6" t="s">
        <v>3192</v>
      </c>
      <c r="B124" s="22"/>
      <c r="C124" s="7">
        <v>1</v>
      </c>
      <c r="D124" s="46" t="s">
        <v>3193</v>
      </c>
      <c r="E124" s="7">
        <v>3821</v>
      </c>
      <c r="F124" s="7">
        <v>27</v>
      </c>
      <c r="G124" s="44">
        <v>916.4</v>
      </c>
      <c r="H124" s="41">
        <f>Tabela1[[#This Row],[PESO UNI]]*Tabela1[[#This Row],[QTE]]</f>
        <v>916.4</v>
      </c>
      <c r="I124" s="7">
        <v>0</v>
      </c>
      <c r="J124" s="8" t="s">
        <v>3052</v>
      </c>
      <c r="K124" s="8" t="s">
        <v>22</v>
      </c>
      <c r="L124" s="9" t="s">
        <v>2991</v>
      </c>
      <c r="M124" s="10">
        <v>46195</v>
      </c>
      <c r="N124" s="8" t="s">
        <v>46</v>
      </c>
      <c r="O124" s="12"/>
      <c r="P124" s="13"/>
      <c r="Q124" s="14">
        <f>Tabela1[[#This Row],[QTDE/ Fabricação]]-Tabela1[[#This Row],[QTE]]</f>
        <v>-1</v>
      </c>
      <c r="R124" s="19">
        <f t="shared" si="24"/>
        <v>0</v>
      </c>
      <c r="S124" s="19">
        <f t="shared" si="27"/>
        <v>0</v>
      </c>
      <c r="T124" s="20">
        <f t="shared" si="25"/>
        <v>-916.4</v>
      </c>
      <c r="U124" s="17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26"/>
        <v>-1</v>
      </c>
      <c r="Z124" s="21">
        <f>Tabela1[[#This Row],[PESO TOTAL]]-Tabela1[[#This Row],[Peso Expedido]]</f>
        <v>916.4</v>
      </c>
      <c r="AA124" s="18"/>
      <c r="AB124" s="40"/>
      <c r="AC124" s="40"/>
      <c r="AD124" s="40"/>
      <c r="AE124" s="40"/>
      <c r="AF124" s="40"/>
      <c r="AG124" s="40"/>
      <c r="AH124" s="40"/>
      <c r="AI124" s="40" t="str">
        <f t="shared" si="21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8"/>
        <v>T-073535-1/14-CV-0001</v>
      </c>
      <c r="AP124" t="str">
        <f>Tabela1[[#This Row],[TAG]]&amp;Tabela1[[#This Row],[PEDIDO]]&amp;Tabela1[[#This Row],[PRODUTO]]</f>
        <v>14-CV-0001P-198TAMBOR</v>
      </c>
      <c r="AQ124" s="23" t="str">
        <f>Tabela1[[#This Row],[PRODUTO]]&amp;Tabela1[[#This Row],[TAG]]</f>
        <v>TAMBOR14-CV-0001</v>
      </c>
      <c r="AR124" s="183">
        <f>Tabela1[[#This Row],[PESO TOTAL]]*Tabela1[[#This Row],[MATÉRIA PRIMA]]</f>
        <v>0</v>
      </c>
      <c r="AS124" s="28">
        <f>Tabela1[[#This Row],[PESO TOTAL]]*Tabela1[[#This Row],[PREPARAÇÃO ]]</f>
        <v>0</v>
      </c>
      <c r="AT124" s="28">
        <f>Tabela1[[#This Row],[PESO TOTAL]]*Tabela1[[#This Row],[CALDEIRARIA]]</f>
        <v>0</v>
      </c>
      <c r="AU124" s="28">
        <f>Tabela1[[#This Row],[PESO TOTAL]]*Tabela1[[#This Row],[SOLDA]]</f>
        <v>0</v>
      </c>
      <c r="AV124" s="28">
        <f>Tabela1[[#This Row],[PESO TOTAL]]*Tabela1[[#This Row],[ACABAMENTO]]</f>
        <v>0</v>
      </c>
      <c r="AW124" s="28">
        <f>Tabela1[[#This Row],[PESO TOTAL]]*Tabela1[[#This Row],[PRONTO ACABADO]]</f>
        <v>0</v>
      </c>
      <c r="AX124" s="28">
        <f>Tabela1[[#This Row],[PESO TOTAL]]*Tabela1[[#This Row],[EXPEDIÇÃO ]]</f>
        <v>0</v>
      </c>
      <c r="AY124" s="28" t="str">
        <f>Tabela1[[#This Row],[PEDIDO]]&amp;Tabela1[[#This Row],[PRODUTO]]</f>
        <v>P-198TAMBOR</v>
      </c>
      <c r="AZ124" s="44">
        <f>IF(AF124="",0,IF(ISTEXT(AF124),H124*VALUE(SUBSTITUTE(AF124,"%",""))/100,H124*AF124))-Tabela1[[#This Row],[PRONTO ACABADO2]]</f>
        <v>0</v>
      </c>
      <c r="BA124" s="44">
        <f>IF(AG124="",0,IF(ISTEXT(AG124),H124*VALUE(SUBSTITUTE(AG124,"%",""))/100,H124*AG124))-Tabela1[[#This Row],[PESO EXPEDIDO2]]</f>
        <v>0</v>
      </c>
      <c r="BB124" s="44">
        <f t="shared" si="22"/>
        <v>0</v>
      </c>
      <c r="BC124" s="44">
        <f t="shared" si="23"/>
        <v>0</v>
      </c>
      <c r="BD124" s="44"/>
    </row>
    <row r="125" spans="1:56" ht="15.75" hidden="1" customHeight="1" x14ac:dyDescent="0.25">
      <c r="A125" s="6" t="s">
        <v>3194</v>
      </c>
      <c r="B125" s="22"/>
      <c r="C125" s="7">
        <v>1</v>
      </c>
      <c r="D125" s="46" t="s">
        <v>3195</v>
      </c>
      <c r="E125" s="7">
        <v>3822</v>
      </c>
      <c r="F125" s="7">
        <v>27</v>
      </c>
      <c r="G125" s="44">
        <v>227.4</v>
      </c>
      <c r="H125" s="41">
        <f>Tabela1[[#This Row],[PESO UNI]]*Tabela1[[#This Row],[QTE]]</f>
        <v>227.4</v>
      </c>
      <c r="I125" s="7">
        <v>0</v>
      </c>
      <c r="J125" s="8" t="s">
        <v>3147</v>
      </c>
      <c r="K125" s="8" t="s">
        <v>22</v>
      </c>
      <c r="L125" s="9" t="s">
        <v>2991</v>
      </c>
      <c r="M125" s="10">
        <v>46195</v>
      </c>
      <c r="N125" s="8" t="s">
        <v>46</v>
      </c>
      <c r="O125" s="12"/>
      <c r="P125" s="13"/>
      <c r="Q125" s="14">
        <f>Tabela1[[#This Row],[QTDE/ Fabricação]]-Tabela1[[#This Row],[QTE]]</f>
        <v>-1</v>
      </c>
      <c r="R125" s="19">
        <f t="shared" si="24"/>
        <v>0</v>
      </c>
      <c r="S125" s="19">
        <f t="shared" si="27"/>
        <v>0</v>
      </c>
      <c r="T125" s="20">
        <f t="shared" si="25"/>
        <v>-227.4</v>
      </c>
      <c r="U125" s="17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26"/>
        <v>-1</v>
      </c>
      <c r="Z125" s="21">
        <f>Tabela1[[#This Row],[PESO TOTAL]]-Tabela1[[#This Row],[Peso Expedido]]</f>
        <v>227.4</v>
      </c>
      <c r="AA125" s="18"/>
      <c r="AB125" s="40"/>
      <c r="AC125" s="40"/>
      <c r="AD125" s="40"/>
      <c r="AE125" s="40"/>
      <c r="AF125" s="40"/>
      <c r="AG125" s="40"/>
      <c r="AH125" s="40"/>
      <c r="AI125" s="40" t="str">
        <f t="shared" si="21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8"/>
        <v>T-073533-1/14-CV-0005</v>
      </c>
      <c r="AP125" t="str">
        <f>Tabela1[[#This Row],[TAG]]&amp;Tabela1[[#This Row],[PEDIDO]]&amp;Tabela1[[#This Row],[PRODUTO]]</f>
        <v>14-CV-0005P-198TAMBOR</v>
      </c>
      <c r="AQ125" s="23" t="str">
        <f>Tabela1[[#This Row],[PRODUTO]]&amp;Tabela1[[#This Row],[TAG]]</f>
        <v>TAMBOR14-CV-0005</v>
      </c>
      <c r="AR125" s="183">
        <f>Tabela1[[#This Row],[PESO TOTAL]]*Tabela1[[#This Row],[MATÉRIA PRIMA]]</f>
        <v>0</v>
      </c>
      <c r="AS125" s="28">
        <f>Tabela1[[#This Row],[PESO TOTAL]]*Tabela1[[#This Row],[PREPARAÇÃO ]]</f>
        <v>0</v>
      </c>
      <c r="AT125" s="28">
        <f>Tabela1[[#This Row],[PESO TOTAL]]*Tabela1[[#This Row],[CALDEIRARIA]]</f>
        <v>0</v>
      </c>
      <c r="AU125" s="28">
        <f>Tabela1[[#This Row],[PESO TOTAL]]*Tabela1[[#This Row],[SOLDA]]</f>
        <v>0</v>
      </c>
      <c r="AV125" s="28">
        <f>Tabela1[[#This Row],[PESO TOTAL]]*Tabela1[[#This Row],[ACABAMENTO]]</f>
        <v>0</v>
      </c>
      <c r="AW125" s="28">
        <f>Tabela1[[#This Row],[PESO TOTAL]]*Tabela1[[#This Row],[PRONTO ACABADO]]</f>
        <v>0</v>
      </c>
      <c r="AX125" s="28">
        <f>Tabela1[[#This Row],[PESO TOTAL]]*Tabela1[[#This Row],[EXPEDIÇÃO ]]</f>
        <v>0</v>
      </c>
      <c r="AY125" s="28" t="str">
        <f>Tabela1[[#This Row],[PEDIDO]]&amp;Tabela1[[#This Row],[PRODUTO]]</f>
        <v>P-198TAMBOR</v>
      </c>
      <c r="AZ125" s="44">
        <f>IF(AF125="",0,IF(ISTEXT(AF125),H125*VALUE(SUBSTITUTE(AF125,"%",""))/100,H125*AF125))-Tabela1[[#This Row],[PRONTO ACABADO2]]</f>
        <v>0</v>
      </c>
      <c r="BA125" s="44">
        <f>IF(AG125="",0,IF(ISTEXT(AG125),H125*VALUE(SUBSTITUTE(AG125,"%",""))/100,H125*AG125))-Tabela1[[#This Row],[PESO EXPEDIDO2]]</f>
        <v>0</v>
      </c>
      <c r="BB125" s="44">
        <f t="shared" si="22"/>
        <v>0</v>
      </c>
      <c r="BC125" s="44">
        <f t="shared" si="23"/>
        <v>0</v>
      </c>
      <c r="BD125" s="44"/>
    </row>
    <row r="126" spans="1:56" ht="15.75" hidden="1" customHeight="1" x14ac:dyDescent="0.25">
      <c r="A126" s="6" t="s">
        <v>3196</v>
      </c>
      <c r="B126" s="22"/>
      <c r="C126" s="7">
        <v>1</v>
      </c>
      <c r="D126" s="46" t="s">
        <v>3197</v>
      </c>
      <c r="E126" s="7">
        <v>3823</v>
      </c>
      <c r="F126" s="7">
        <v>27</v>
      </c>
      <c r="G126" s="44">
        <v>702</v>
      </c>
      <c r="H126" s="41">
        <f>Tabela1[[#This Row],[PESO UNI]]*Tabela1[[#This Row],[QTE]]</f>
        <v>702</v>
      </c>
      <c r="I126" s="7">
        <v>0</v>
      </c>
      <c r="J126" s="8" t="s">
        <v>3041</v>
      </c>
      <c r="K126" s="8" t="s">
        <v>22</v>
      </c>
      <c r="L126" s="9" t="s">
        <v>2991</v>
      </c>
      <c r="M126" s="10">
        <v>46195</v>
      </c>
      <c r="N126" s="8" t="s">
        <v>46</v>
      </c>
      <c r="O126" s="12"/>
      <c r="P126" s="13"/>
      <c r="Q126" s="14">
        <f>Tabela1[[#This Row],[QTDE/ Fabricação]]-Tabela1[[#This Row],[QTE]]</f>
        <v>-1</v>
      </c>
      <c r="R126" s="19">
        <f t="shared" si="24"/>
        <v>0</v>
      </c>
      <c r="S126" s="19">
        <f t="shared" si="27"/>
        <v>0</v>
      </c>
      <c r="T126" s="20">
        <f t="shared" si="25"/>
        <v>-702</v>
      </c>
      <c r="U126" s="17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26"/>
        <v>-1</v>
      </c>
      <c r="Z126" s="21">
        <f>Tabela1[[#This Row],[PESO TOTAL]]-Tabela1[[#This Row],[Peso Expedido]]</f>
        <v>702</v>
      </c>
      <c r="AA126" s="18"/>
      <c r="AB126" s="40"/>
      <c r="AC126" s="40"/>
      <c r="AD126" s="40"/>
      <c r="AE126" s="40"/>
      <c r="AF126" s="40"/>
      <c r="AG126" s="40"/>
      <c r="AH126" s="40"/>
      <c r="AI126" s="40" t="str">
        <f t="shared" si="21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8"/>
        <v>T-073532-1/05-CV-0001</v>
      </c>
      <c r="AP126" t="str">
        <f>Tabela1[[#This Row],[TAG]]&amp;Tabela1[[#This Row],[PEDIDO]]&amp;Tabela1[[#This Row],[PRODUTO]]</f>
        <v>05-CV-0001P-198TAMBOR</v>
      </c>
      <c r="AQ126" s="23" t="str">
        <f>Tabela1[[#This Row],[PRODUTO]]&amp;Tabela1[[#This Row],[TAG]]</f>
        <v>TAMBOR05-CV-0001</v>
      </c>
      <c r="AR126" s="183">
        <f>Tabela1[[#This Row],[PESO TOTAL]]*Tabela1[[#This Row],[MATÉRIA PRIMA]]</f>
        <v>0</v>
      </c>
      <c r="AS126" s="28">
        <f>Tabela1[[#This Row],[PESO TOTAL]]*Tabela1[[#This Row],[PREPARAÇÃO ]]</f>
        <v>0</v>
      </c>
      <c r="AT126" s="28">
        <f>Tabela1[[#This Row],[PESO TOTAL]]*Tabela1[[#This Row],[CALDEIRARIA]]</f>
        <v>0</v>
      </c>
      <c r="AU126" s="28">
        <f>Tabela1[[#This Row],[PESO TOTAL]]*Tabela1[[#This Row],[SOLDA]]</f>
        <v>0</v>
      </c>
      <c r="AV126" s="28">
        <f>Tabela1[[#This Row],[PESO TOTAL]]*Tabela1[[#This Row],[ACABAMENTO]]</f>
        <v>0</v>
      </c>
      <c r="AW126" s="28">
        <f>Tabela1[[#This Row],[PESO TOTAL]]*Tabela1[[#This Row],[PRONTO ACABADO]]</f>
        <v>0</v>
      </c>
      <c r="AX126" s="28">
        <f>Tabela1[[#This Row],[PESO TOTAL]]*Tabela1[[#This Row],[EXPEDIÇÃO ]]</f>
        <v>0</v>
      </c>
      <c r="AY126" s="28" t="str">
        <f>Tabela1[[#This Row],[PEDIDO]]&amp;Tabela1[[#This Row],[PRODUTO]]</f>
        <v>P-198TAMBOR</v>
      </c>
      <c r="AZ126" s="44">
        <f>IF(AF126="",0,IF(ISTEXT(AF126),H126*VALUE(SUBSTITUTE(AF126,"%",""))/100,H126*AF126))-Tabela1[[#This Row],[PRONTO ACABADO2]]</f>
        <v>0</v>
      </c>
      <c r="BA126" s="44">
        <f>IF(AG126="",0,IF(ISTEXT(AG126),H126*VALUE(SUBSTITUTE(AG126,"%",""))/100,H126*AG126))-Tabela1[[#This Row],[PESO EXPEDIDO2]]</f>
        <v>0</v>
      </c>
      <c r="BB126" s="44">
        <f t="shared" si="22"/>
        <v>0</v>
      </c>
      <c r="BC126" s="44">
        <f t="shared" si="23"/>
        <v>0</v>
      </c>
      <c r="BD126" s="44"/>
    </row>
    <row r="127" spans="1:56" ht="15.75" hidden="1" customHeight="1" x14ac:dyDescent="0.25">
      <c r="A127" s="6" t="s">
        <v>3198</v>
      </c>
      <c r="B127" s="22"/>
      <c r="C127" s="7">
        <v>4</v>
      </c>
      <c r="D127" s="46" t="s">
        <v>3199</v>
      </c>
      <c r="E127" s="7">
        <v>3824</v>
      </c>
      <c r="F127" s="7">
        <v>27</v>
      </c>
      <c r="G127" s="44">
        <v>603.20000000000005</v>
      </c>
      <c r="H127" s="41">
        <f>Tabela1[[#This Row],[PESO UNI]]*Tabela1[[#This Row],[QTE]]</f>
        <v>2412.8000000000002</v>
      </c>
      <c r="I127" s="7">
        <v>0</v>
      </c>
      <c r="J127" s="8" t="s">
        <v>3052</v>
      </c>
      <c r="K127" s="8" t="s">
        <v>22</v>
      </c>
      <c r="L127" s="9" t="s">
        <v>2991</v>
      </c>
      <c r="M127" s="10">
        <v>46195</v>
      </c>
      <c r="N127" s="8" t="s">
        <v>46</v>
      </c>
      <c r="O127" s="12"/>
      <c r="P127" s="13"/>
      <c r="Q127" s="14">
        <f>Tabela1[[#This Row],[QTDE/ Fabricação]]-Tabela1[[#This Row],[QTE]]</f>
        <v>-4</v>
      </c>
      <c r="R127" s="19">
        <f t="shared" si="24"/>
        <v>0</v>
      </c>
      <c r="S127" s="19">
        <f t="shared" si="27"/>
        <v>0</v>
      </c>
      <c r="T127" s="20">
        <f t="shared" si="25"/>
        <v>-2412.8000000000002</v>
      </c>
      <c r="U127" s="17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26"/>
        <v>-4</v>
      </c>
      <c r="Z127" s="21">
        <f>Tabela1[[#This Row],[PESO TOTAL]]-Tabela1[[#This Row],[Peso Expedido]]</f>
        <v>2412.8000000000002</v>
      </c>
      <c r="AA127" s="18"/>
      <c r="AB127" s="40"/>
      <c r="AC127" s="40"/>
      <c r="AD127" s="40"/>
      <c r="AE127" s="40"/>
      <c r="AF127" s="40"/>
      <c r="AG127" s="40"/>
      <c r="AH127" s="40"/>
      <c r="AI127" s="40" t="str">
        <f t="shared" si="21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8"/>
        <v>T-073531-1/14-CV-0001</v>
      </c>
      <c r="AP127" t="str">
        <f>Tabela1[[#This Row],[TAG]]&amp;Tabela1[[#This Row],[PEDIDO]]&amp;Tabela1[[#This Row],[PRODUTO]]</f>
        <v>14-CV-0001P-198TAMBOR</v>
      </c>
      <c r="AQ127" s="23" t="str">
        <f>Tabela1[[#This Row],[PRODUTO]]&amp;Tabela1[[#This Row],[TAG]]</f>
        <v>TAMBOR14-CV-0001</v>
      </c>
      <c r="AR127" s="183">
        <f>Tabela1[[#This Row],[PESO TOTAL]]*Tabela1[[#This Row],[MATÉRIA PRIMA]]</f>
        <v>0</v>
      </c>
      <c r="AS127" s="28">
        <f>Tabela1[[#This Row],[PESO TOTAL]]*Tabela1[[#This Row],[PREPARAÇÃO ]]</f>
        <v>0</v>
      </c>
      <c r="AT127" s="28">
        <f>Tabela1[[#This Row],[PESO TOTAL]]*Tabela1[[#This Row],[CALDEIRARIA]]</f>
        <v>0</v>
      </c>
      <c r="AU127" s="28">
        <f>Tabela1[[#This Row],[PESO TOTAL]]*Tabela1[[#This Row],[SOLDA]]</f>
        <v>0</v>
      </c>
      <c r="AV127" s="28">
        <f>Tabela1[[#This Row],[PESO TOTAL]]*Tabela1[[#This Row],[ACABAMENTO]]</f>
        <v>0</v>
      </c>
      <c r="AW127" s="28">
        <f>Tabela1[[#This Row],[PESO TOTAL]]*Tabela1[[#This Row],[PRONTO ACABADO]]</f>
        <v>0</v>
      </c>
      <c r="AX127" s="28">
        <f>Tabela1[[#This Row],[PESO TOTAL]]*Tabela1[[#This Row],[EXPEDIÇÃO ]]</f>
        <v>0</v>
      </c>
      <c r="AY127" s="28" t="str">
        <f>Tabela1[[#This Row],[PEDIDO]]&amp;Tabela1[[#This Row],[PRODUTO]]</f>
        <v>P-198TAMBOR</v>
      </c>
      <c r="AZ127" s="44">
        <f>IF(AF127="",0,IF(ISTEXT(AF127),H127*VALUE(SUBSTITUTE(AF127,"%",""))/100,H127*AF127))-Tabela1[[#This Row],[PRONTO ACABADO2]]</f>
        <v>0</v>
      </c>
      <c r="BA127" s="44">
        <f>IF(AG127="",0,IF(ISTEXT(AG127),H127*VALUE(SUBSTITUTE(AG127,"%",""))/100,H127*AG127))-Tabela1[[#This Row],[PESO EXPEDIDO2]]</f>
        <v>0</v>
      </c>
      <c r="BB127" s="44">
        <f t="shared" si="22"/>
        <v>0</v>
      </c>
      <c r="BC127" s="44">
        <f t="shared" si="23"/>
        <v>0</v>
      </c>
      <c r="BD127" s="44"/>
    </row>
    <row r="128" spans="1:56" ht="15.75" hidden="1" customHeight="1" x14ac:dyDescent="0.25">
      <c r="A128" s="6" t="s">
        <v>3305</v>
      </c>
      <c r="B128" s="22" t="s">
        <v>3306</v>
      </c>
      <c r="C128" s="7">
        <v>1</v>
      </c>
      <c r="D128" s="46" t="s">
        <v>3307</v>
      </c>
      <c r="E128" s="7">
        <v>3825</v>
      </c>
      <c r="F128" s="7">
        <v>28</v>
      </c>
      <c r="G128" s="24">
        <v>33</v>
      </c>
      <c r="H128" s="41">
        <f>Tabela1[[#This Row],[PESO UNI]]*Tabela1[[#This Row],[QTE]]</f>
        <v>33</v>
      </c>
      <c r="I128" s="7" t="s">
        <v>4427</v>
      </c>
      <c r="J128" s="8" t="s">
        <v>3041</v>
      </c>
      <c r="K128" s="8" t="s">
        <v>31</v>
      </c>
      <c r="L128" s="9" t="s">
        <v>2991</v>
      </c>
      <c r="M128" s="10">
        <v>46202</v>
      </c>
      <c r="N128" s="8" t="s">
        <v>46</v>
      </c>
      <c r="O128" s="12"/>
      <c r="P128" s="13"/>
      <c r="Q128" s="14">
        <f>Tabela1[[#This Row],[QTDE/ Fabricação]]-Tabela1[[#This Row],[QTE]]</f>
        <v>-1</v>
      </c>
      <c r="R128" s="19">
        <f t="shared" ref="R128:R153" si="28">H128*((AA128*0.25)+(AC128*0.25)+(AD128*0.225)+(AE128*0.225)+(AF128*0.05))</f>
        <v>0</v>
      </c>
      <c r="S128" s="19">
        <f t="shared" si="27"/>
        <v>0</v>
      </c>
      <c r="T128" s="20">
        <f t="shared" ref="T128:T153" si="29">S128-H128</f>
        <v>-33</v>
      </c>
      <c r="U128" s="17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26"/>
        <v>-1</v>
      </c>
      <c r="Z128" s="21">
        <f>Tabela1[[#This Row],[PESO TOTAL]]-Tabela1[[#This Row],[Peso Expedido]]</f>
        <v>33</v>
      </c>
      <c r="AA128" s="18"/>
      <c r="AB128" s="40"/>
      <c r="AC128" s="40"/>
      <c r="AD128" s="40"/>
      <c r="AE128" s="40"/>
      <c r="AF128" s="40"/>
      <c r="AG128" s="40"/>
      <c r="AH128" s="40"/>
      <c r="AI128" s="40" t="str">
        <f t="shared" si="21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8"/>
        <v>T-073209-1/05-CV-0001</v>
      </c>
      <c r="AP128" t="str">
        <f>Tabela1[[#This Row],[TAG]]&amp;Tabela1[[#This Row],[PEDIDO]]&amp;Tabela1[[#This Row],[PRODUTO]]</f>
        <v>05-CV-0001P-198ESTRUTURA</v>
      </c>
      <c r="AQ128" s="23" t="str">
        <f>Tabela1[[#This Row],[PRODUTO]]&amp;Tabela1[[#This Row],[TAG]]</f>
        <v>ESTRUTURA05-CV-0001</v>
      </c>
      <c r="AR128" s="183">
        <f>Tabela1[[#This Row],[PESO TOTAL]]*Tabela1[[#This Row],[MATÉRIA PRIMA]]</f>
        <v>0</v>
      </c>
      <c r="AS128" s="28">
        <f>Tabela1[[#This Row],[PESO TOTAL]]*Tabela1[[#This Row],[PREPARAÇÃO ]]</f>
        <v>0</v>
      </c>
      <c r="AT128" s="28">
        <f>Tabela1[[#This Row],[PESO TOTAL]]*Tabela1[[#This Row],[CALDEIRARIA]]</f>
        <v>0</v>
      </c>
      <c r="AU128" s="28">
        <f>Tabela1[[#This Row],[PESO TOTAL]]*Tabela1[[#This Row],[SOLDA]]</f>
        <v>0</v>
      </c>
      <c r="AV128" s="28">
        <f>Tabela1[[#This Row],[PESO TOTAL]]*Tabela1[[#This Row],[ACABAMENTO]]</f>
        <v>0</v>
      </c>
      <c r="AW128" s="28">
        <f>Tabela1[[#This Row],[PESO TOTAL]]*Tabela1[[#This Row],[PRONTO ACABADO]]</f>
        <v>0</v>
      </c>
      <c r="AX128" s="28">
        <f>Tabela1[[#This Row],[PESO TOTAL]]*Tabela1[[#This Row],[EXPEDIÇÃO ]]</f>
        <v>0</v>
      </c>
      <c r="AY128" s="28" t="str">
        <f>Tabela1[[#This Row],[PEDIDO]]&amp;Tabela1[[#This Row],[PRODUTO]]</f>
        <v>P-198ESTRUTURA</v>
      </c>
      <c r="AZ128" s="44">
        <f>IF(AF128="",0,IF(ISTEXT(AF128),H128*VALUE(SUBSTITUTE(AF128,"%",""))/100,H128*AF128))-Tabela1[[#This Row],[PRONTO ACABADO2]]</f>
        <v>0</v>
      </c>
      <c r="BA128" s="44">
        <f>IF(AG128="",0,IF(ISTEXT(AG128),H128*VALUE(SUBSTITUTE(AG128,"%",""))/100,H128*AG128))-Tabela1[[#This Row],[PESO EXPEDIDO2]]</f>
        <v>0</v>
      </c>
      <c r="BB128" s="44">
        <f t="shared" si="22"/>
        <v>0</v>
      </c>
      <c r="BC128" s="44">
        <f t="shared" si="23"/>
        <v>0</v>
      </c>
      <c r="BD128" s="44"/>
    </row>
    <row r="129" spans="1:56" ht="15.75" hidden="1" customHeight="1" x14ac:dyDescent="0.25">
      <c r="A129" s="6" t="s">
        <v>3308</v>
      </c>
      <c r="B129" s="22" t="s">
        <v>3309</v>
      </c>
      <c r="C129" s="7">
        <v>1</v>
      </c>
      <c r="D129" s="46" t="s">
        <v>3310</v>
      </c>
      <c r="E129" s="7">
        <v>3826</v>
      </c>
      <c r="F129" s="7">
        <v>28</v>
      </c>
      <c r="G129" s="24">
        <v>448.3</v>
      </c>
      <c r="H129" s="41">
        <f>Tabela1[[#This Row],[PESO UNI]]*Tabela1[[#This Row],[QTE]]</f>
        <v>448.3</v>
      </c>
      <c r="I129" s="7" t="s">
        <v>4312</v>
      </c>
      <c r="J129" s="8" t="s">
        <v>3041</v>
      </c>
      <c r="K129" s="8" t="s">
        <v>31</v>
      </c>
      <c r="L129" s="9" t="s">
        <v>2991</v>
      </c>
      <c r="M129" s="10">
        <v>46202</v>
      </c>
      <c r="N129" s="8" t="s">
        <v>46</v>
      </c>
      <c r="O129" s="12"/>
      <c r="P129" s="13"/>
      <c r="Q129" s="14">
        <f>Tabela1[[#This Row],[QTDE/ Fabricação]]-Tabela1[[#This Row],[QTE]]</f>
        <v>-1</v>
      </c>
      <c r="R129" s="19">
        <f t="shared" si="28"/>
        <v>0</v>
      </c>
      <c r="S129" s="19">
        <f t="shared" si="27"/>
        <v>0</v>
      </c>
      <c r="T129" s="20">
        <f t="shared" si="29"/>
        <v>-448.3</v>
      </c>
      <c r="U129" s="17">
        <f>IFERROR(SUMIF('LISTA DE EMBARQUE'!B:B,MICRO!E:E,'LISTA DE EMBARQUE'!G:G),"")</f>
        <v>0</v>
      </c>
      <c r="V129" s="12" t="str">
        <f>IFERROR(VLOOKUP(Tabela1[[#This Row],[COD.MDE]],'LISTA DE EMBARQUE'!B:L,11,0),"")</f>
        <v/>
      </c>
      <c r="W129" s="13" t="str">
        <f>IFERROR(COUNTIF(#REF!,Tabela1[[#This Row],[Colunas5]]),"")</f>
        <v/>
      </c>
      <c r="X129" s="14">
        <f>Tabela1[[#This Row],[QIANTIDADE EXPEDIDA]]*Tabela1[[#This Row],[PESO UNI]]</f>
        <v>0</v>
      </c>
      <c r="Y129" s="14">
        <f t="shared" si="26"/>
        <v>-1</v>
      </c>
      <c r="Z129" s="21">
        <f>Tabela1[[#This Row],[PESO TOTAL]]-Tabela1[[#This Row],[Peso Expedido]]</f>
        <v>448.3</v>
      </c>
      <c r="AA129" s="18"/>
      <c r="AB129" s="40"/>
      <c r="AC129" s="40"/>
      <c r="AD129" s="40"/>
      <c r="AE129" s="40"/>
      <c r="AF129" s="40"/>
      <c r="AG129" s="40"/>
      <c r="AH129" s="40"/>
      <c r="AI129" s="40" t="str">
        <f t="shared" si="21"/>
        <v/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8"/>
        <v>T-073208-1/05-CV-0001</v>
      </c>
      <c r="AP129" t="str">
        <f>Tabela1[[#This Row],[TAG]]&amp;Tabela1[[#This Row],[PEDIDO]]&amp;Tabela1[[#This Row],[PRODUTO]]</f>
        <v>05-CV-0001P-198ESTRUTURA</v>
      </c>
      <c r="AQ129" s="23" t="str">
        <f>Tabela1[[#This Row],[PRODUTO]]&amp;Tabela1[[#This Row],[TAG]]</f>
        <v>ESTRUTURA05-CV-0001</v>
      </c>
      <c r="AR129" s="183">
        <f>Tabela1[[#This Row],[PESO TOTAL]]*Tabela1[[#This Row],[MATÉRIA PRIMA]]</f>
        <v>0</v>
      </c>
      <c r="AS129" s="28">
        <f>Tabela1[[#This Row],[PESO TOTAL]]*Tabela1[[#This Row],[PREPARAÇÃO ]]</f>
        <v>0</v>
      </c>
      <c r="AT129" s="28">
        <f>Tabela1[[#This Row],[PESO TOTAL]]*Tabela1[[#This Row],[CALDEIRARIA]]</f>
        <v>0</v>
      </c>
      <c r="AU129" s="28">
        <f>Tabela1[[#This Row],[PESO TOTAL]]*Tabela1[[#This Row],[SOLDA]]</f>
        <v>0</v>
      </c>
      <c r="AV129" s="28">
        <f>Tabela1[[#This Row],[PESO TOTAL]]*Tabela1[[#This Row],[ACABAMENTO]]</f>
        <v>0</v>
      </c>
      <c r="AW129" s="28">
        <f>Tabela1[[#This Row],[PESO TOTAL]]*Tabela1[[#This Row],[PRONTO ACABADO]]</f>
        <v>0</v>
      </c>
      <c r="AX129" s="28">
        <f>Tabela1[[#This Row],[PESO TOTAL]]*Tabela1[[#This Row],[EXPEDIÇÃO ]]</f>
        <v>0</v>
      </c>
      <c r="AY129" s="28" t="str">
        <f>Tabela1[[#This Row],[PEDIDO]]&amp;Tabela1[[#This Row],[PRODUTO]]</f>
        <v>P-198ESTRUTURA</v>
      </c>
      <c r="AZ129" s="44">
        <f>IF(AF129="",0,IF(ISTEXT(AF129),H129*VALUE(SUBSTITUTE(AF129,"%",""))/100,H129*AF129))-Tabela1[[#This Row],[PRONTO ACABADO2]]</f>
        <v>0</v>
      </c>
      <c r="BA129" s="44">
        <f>IF(AG129="",0,IF(ISTEXT(AG129),H129*VALUE(SUBSTITUTE(AG129,"%",""))/100,H129*AG129))-Tabela1[[#This Row],[PESO EXPEDIDO2]]</f>
        <v>0</v>
      </c>
      <c r="BB129" s="44">
        <f t="shared" si="22"/>
        <v>0</v>
      </c>
      <c r="BC129" s="44">
        <f t="shared" si="23"/>
        <v>0</v>
      </c>
      <c r="BD129" s="44"/>
    </row>
    <row r="130" spans="1:56" ht="15.75" hidden="1" customHeight="1" x14ac:dyDescent="0.25">
      <c r="A130" s="6" t="s">
        <v>3311</v>
      </c>
      <c r="B130" s="22" t="s">
        <v>3312</v>
      </c>
      <c r="C130" s="7">
        <v>3</v>
      </c>
      <c r="D130" s="46" t="s">
        <v>3313</v>
      </c>
      <c r="E130" s="7">
        <v>3827</v>
      </c>
      <c r="F130" s="7">
        <v>28</v>
      </c>
      <c r="G130" s="24">
        <v>22.2</v>
      </c>
      <c r="H130" s="41">
        <f>Tabela1[[#This Row],[PESO UNI]]*Tabela1[[#This Row],[QTE]]</f>
        <v>66.599999999999994</v>
      </c>
      <c r="I130" s="7" t="s">
        <v>4312</v>
      </c>
      <c r="J130" s="8" t="s">
        <v>3041</v>
      </c>
      <c r="K130" s="8" t="s">
        <v>31</v>
      </c>
      <c r="L130" s="9" t="s">
        <v>2991</v>
      </c>
      <c r="M130" s="10">
        <v>46202</v>
      </c>
      <c r="N130" s="8" t="s">
        <v>46</v>
      </c>
      <c r="O130" s="12"/>
      <c r="P130" s="13"/>
      <c r="Q130" s="14">
        <f>Tabela1[[#This Row],[QTDE/ Fabricação]]-Tabela1[[#This Row],[QTE]]</f>
        <v>-3</v>
      </c>
      <c r="R130" s="19">
        <f t="shared" si="28"/>
        <v>0</v>
      </c>
      <c r="S130" s="19">
        <f t="shared" si="27"/>
        <v>0</v>
      </c>
      <c r="T130" s="20">
        <f t="shared" si="29"/>
        <v>-66.599999999999994</v>
      </c>
      <c r="U130" s="17">
        <f>IFERROR(SUMIF('LISTA DE EMBARQUE'!B:B,MICRO!E:E,'LISTA DE EMBARQUE'!G:G),"")</f>
        <v>0</v>
      </c>
      <c r="V130" s="12" t="str">
        <f>IFERROR(VLOOKUP(Tabela1[[#This Row],[COD.MDE]],'LISTA DE EMBARQUE'!B:L,11,0),"")</f>
        <v/>
      </c>
      <c r="W130" s="13" t="str">
        <f>IFERROR(COUNTIF(#REF!,Tabela1[[#This Row],[Colunas5]]),"")</f>
        <v/>
      </c>
      <c r="X130" s="14">
        <f>Tabela1[[#This Row],[QIANTIDADE EXPEDIDA]]*Tabela1[[#This Row],[PESO UNI]]</f>
        <v>0</v>
      </c>
      <c r="Y130" s="14">
        <f t="shared" si="26"/>
        <v>-3</v>
      </c>
      <c r="Z130" s="21">
        <f>Tabela1[[#This Row],[PESO TOTAL]]-Tabela1[[#This Row],[Peso Expedido]]</f>
        <v>66.599999999999994</v>
      </c>
      <c r="AA130" s="18"/>
      <c r="AB130" s="40"/>
      <c r="AC130" s="40"/>
      <c r="AD130" s="40"/>
      <c r="AE130" s="40"/>
      <c r="AF130" s="40"/>
      <c r="AG130" s="40"/>
      <c r="AH130" s="40"/>
      <c r="AI130" s="40" t="str">
        <f t="shared" si="21"/>
        <v/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8"/>
        <v>T-073207-1/05-CV-0001</v>
      </c>
      <c r="AP130" t="str">
        <f>Tabela1[[#This Row],[TAG]]&amp;Tabela1[[#This Row],[PEDIDO]]&amp;Tabela1[[#This Row],[PRODUTO]]</f>
        <v>05-CV-0001P-198ESTRUTURA</v>
      </c>
      <c r="AQ130" s="23" t="str">
        <f>Tabela1[[#This Row],[PRODUTO]]&amp;Tabela1[[#This Row],[TAG]]</f>
        <v>ESTRUTURA05-CV-0001</v>
      </c>
      <c r="AR130" s="183">
        <f>Tabela1[[#This Row],[PESO TOTAL]]*Tabela1[[#This Row],[MATÉRIA PRIMA]]</f>
        <v>0</v>
      </c>
      <c r="AS130" s="28">
        <f>Tabela1[[#This Row],[PESO TOTAL]]*Tabela1[[#This Row],[PREPARAÇÃO ]]</f>
        <v>0</v>
      </c>
      <c r="AT130" s="28">
        <f>Tabela1[[#This Row],[PESO TOTAL]]*Tabela1[[#This Row],[CALDEIRARIA]]</f>
        <v>0</v>
      </c>
      <c r="AU130" s="28">
        <f>Tabela1[[#This Row],[PESO TOTAL]]*Tabela1[[#This Row],[SOLDA]]</f>
        <v>0</v>
      </c>
      <c r="AV130" s="28">
        <f>Tabela1[[#This Row],[PESO TOTAL]]*Tabela1[[#This Row],[ACABAMENTO]]</f>
        <v>0</v>
      </c>
      <c r="AW130" s="28">
        <f>Tabela1[[#This Row],[PESO TOTAL]]*Tabela1[[#This Row],[PRONTO ACABADO]]</f>
        <v>0</v>
      </c>
      <c r="AX130" s="28">
        <f>Tabela1[[#This Row],[PESO TOTAL]]*Tabela1[[#This Row],[EXPEDIÇÃO ]]</f>
        <v>0</v>
      </c>
      <c r="AY130" s="28" t="str">
        <f>Tabela1[[#This Row],[PEDIDO]]&amp;Tabela1[[#This Row],[PRODUTO]]</f>
        <v>P-198ESTRUTURA</v>
      </c>
      <c r="AZ130" s="44">
        <f>IF(AF130="",0,IF(ISTEXT(AF130),H130*VALUE(SUBSTITUTE(AF130,"%",""))/100,H130*AF130))-Tabela1[[#This Row],[PRONTO ACABADO2]]</f>
        <v>0</v>
      </c>
      <c r="BA130" s="44">
        <f>IF(AG130="",0,IF(ISTEXT(AG130),H130*VALUE(SUBSTITUTE(AG130,"%",""))/100,H130*AG130))-Tabela1[[#This Row],[PESO EXPEDIDO2]]</f>
        <v>0</v>
      </c>
      <c r="BB130" s="44">
        <f t="shared" si="22"/>
        <v>0</v>
      </c>
      <c r="BC130" s="44">
        <f t="shared" si="23"/>
        <v>0</v>
      </c>
      <c r="BD130" s="44"/>
    </row>
    <row r="131" spans="1:56" ht="15.75" hidden="1" customHeight="1" x14ac:dyDescent="0.25">
      <c r="A131" s="6" t="s">
        <v>3311</v>
      </c>
      <c r="B131" s="22" t="s">
        <v>3312</v>
      </c>
      <c r="C131" s="7">
        <v>1</v>
      </c>
      <c r="D131" s="46" t="s">
        <v>3314</v>
      </c>
      <c r="E131" s="7">
        <v>3828</v>
      </c>
      <c r="F131" s="7">
        <v>28</v>
      </c>
      <c r="G131" s="24">
        <v>467.8</v>
      </c>
      <c r="H131" s="41">
        <f>Tabela1[[#This Row],[PESO UNI]]*Tabela1[[#This Row],[QTE]]</f>
        <v>467.8</v>
      </c>
      <c r="I131" s="7" t="s">
        <v>4312</v>
      </c>
      <c r="J131" s="8" t="s">
        <v>3041</v>
      </c>
      <c r="K131" s="8" t="s">
        <v>31</v>
      </c>
      <c r="L131" s="9" t="s">
        <v>2991</v>
      </c>
      <c r="M131" s="10">
        <v>46202</v>
      </c>
      <c r="N131" s="8" t="s">
        <v>46</v>
      </c>
      <c r="O131" s="12"/>
      <c r="P131" s="13"/>
      <c r="Q131" s="14">
        <f>Tabela1[[#This Row],[QTDE/ Fabricação]]-Tabela1[[#This Row],[QTE]]</f>
        <v>-1</v>
      </c>
      <c r="R131" s="19">
        <f t="shared" si="28"/>
        <v>0</v>
      </c>
      <c r="S131" s="19">
        <f t="shared" si="27"/>
        <v>0</v>
      </c>
      <c r="T131" s="20">
        <f t="shared" si="29"/>
        <v>-467.8</v>
      </c>
      <c r="U131" s="17">
        <f>IFERROR(SUMIF('LISTA DE EMBARQUE'!B:B,MICRO!E:E,'LISTA DE EMBARQUE'!G:G),"")</f>
        <v>0</v>
      </c>
      <c r="V131" s="12" t="str">
        <f>IFERROR(VLOOKUP(Tabela1[[#This Row],[COD.MDE]],'LISTA DE EMBARQUE'!B:L,11,0),"")</f>
        <v/>
      </c>
      <c r="W131" s="13" t="str">
        <f>IFERROR(COUNTIF(#REF!,Tabela1[[#This Row],[Colunas5]]),"")</f>
        <v/>
      </c>
      <c r="X131" s="14">
        <f>Tabela1[[#This Row],[QIANTIDADE EXPEDIDA]]*Tabela1[[#This Row],[PESO UNI]]</f>
        <v>0</v>
      </c>
      <c r="Y131" s="14">
        <f t="shared" si="26"/>
        <v>-1</v>
      </c>
      <c r="Z131" s="21">
        <f>Tabela1[[#This Row],[PESO TOTAL]]-Tabela1[[#This Row],[Peso Expedido]]</f>
        <v>467.8</v>
      </c>
      <c r="AA131" s="18"/>
      <c r="AB131" s="40"/>
      <c r="AC131" s="40"/>
      <c r="AD131" s="40"/>
      <c r="AE131" s="40"/>
      <c r="AF131" s="40"/>
      <c r="AG131" s="40"/>
      <c r="AH131" s="40"/>
      <c r="AI131" s="40" t="str">
        <f t="shared" si="21"/>
        <v/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8"/>
        <v>T-073207-1/05-CV-0001</v>
      </c>
      <c r="AP131" t="str">
        <f>Tabela1[[#This Row],[TAG]]&amp;Tabela1[[#This Row],[PEDIDO]]&amp;Tabela1[[#This Row],[PRODUTO]]</f>
        <v>05-CV-0001P-198ESTRUTURA</v>
      </c>
      <c r="AQ131" s="23" t="str">
        <f>Tabela1[[#This Row],[PRODUTO]]&amp;Tabela1[[#This Row],[TAG]]</f>
        <v>ESTRUTURA05-CV-0001</v>
      </c>
      <c r="AR131" s="183">
        <f>Tabela1[[#This Row],[PESO TOTAL]]*Tabela1[[#This Row],[MATÉRIA PRIMA]]</f>
        <v>0</v>
      </c>
      <c r="AS131" s="28">
        <f>Tabela1[[#This Row],[PESO TOTAL]]*Tabela1[[#This Row],[PREPARAÇÃO ]]</f>
        <v>0</v>
      </c>
      <c r="AT131" s="28">
        <f>Tabela1[[#This Row],[PESO TOTAL]]*Tabela1[[#This Row],[CALDEIRARIA]]</f>
        <v>0</v>
      </c>
      <c r="AU131" s="28">
        <f>Tabela1[[#This Row],[PESO TOTAL]]*Tabela1[[#This Row],[SOLDA]]</f>
        <v>0</v>
      </c>
      <c r="AV131" s="28">
        <f>Tabela1[[#This Row],[PESO TOTAL]]*Tabela1[[#This Row],[ACABAMENTO]]</f>
        <v>0</v>
      </c>
      <c r="AW131" s="28">
        <f>Tabela1[[#This Row],[PESO TOTAL]]*Tabela1[[#This Row],[PRONTO ACABADO]]</f>
        <v>0</v>
      </c>
      <c r="AX131" s="28">
        <f>Tabela1[[#This Row],[PESO TOTAL]]*Tabela1[[#This Row],[EXPEDIÇÃO ]]</f>
        <v>0</v>
      </c>
      <c r="AY131" s="28" t="str">
        <f>Tabela1[[#This Row],[PEDIDO]]&amp;Tabela1[[#This Row],[PRODUTO]]</f>
        <v>P-198ESTRUTURA</v>
      </c>
      <c r="AZ131" s="44">
        <f>IF(AF131="",0,IF(ISTEXT(AF131),H131*VALUE(SUBSTITUTE(AF131,"%",""))/100,H131*AF131))-Tabela1[[#This Row],[PRONTO ACABADO2]]</f>
        <v>0</v>
      </c>
      <c r="BA131" s="44">
        <f>IF(AG131="",0,IF(ISTEXT(AG131),H131*VALUE(SUBSTITUTE(AG131,"%",""))/100,H131*AG131))-Tabela1[[#This Row],[PESO EXPEDIDO2]]</f>
        <v>0</v>
      </c>
      <c r="BB131" s="44">
        <f t="shared" si="22"/>
        <v>0</v>
      </c>
      <c r="BC131" s="44">
        <f t="shared" si="23"/>
        <v>0</v>
      </c>
      <c r="BD131" s="44"/>
    </row>
    <row r="132" spans="1:56" ht="15.75" hidden="1" customHeight="1" x14ac:dyDescent="0.25">
      <c r="A132" s="6" t="s">
        <v>3101</v>
      </c>
      <c r="B132" s="22"/>
      <c r="C132" s="7">
        <v>72</v>
      </c>
      <c r="D132" s="46" t="s">
        <v>3319</v>
      </c>
      <c r="E132" s="7">
        <v>3829</v>
      </c>
      <c r="F132" s="7">
        <v>19</v>
      </c>
      <c r="G132" s="24">
        <v>4.4000000000000004</v>
      </c>
      <c r="H132" s="41">
        <f>Tabela1[[#This Row],[PESO UNI]]*Tabela1[[#This Row],[QTE]]</f>
        <v>316.8</v>
      </c>
      <c r="I132" s="7">
        <v>0</v>
      </c>
      <c r="J132" s="8" t="s">
        <v>3100</v>
      </c>
      <c r="K132" s="8" t="s">
        <v>33</v>
      </c>
      <c r="L132" s="9" t="s">
        <v>2991</v>
      </c>
      <c r="M132" s="10">
        <v>46176</v>
      </c>
      <c r="N132" s="8" t="s">
        <v>46</v>
      </c>
      <c r="O132" s="12"/>
      <c r="P132" s="13"/>
      <c r="Q132" s="14">
        <f>Tabela1[[#This Row],[QTDE/ Fabricação]]-Tabela1[[#This Row],[QTE]]</f>
        <v>-72</v>
      </c>
      <c r="R132" s="19">
        <f t="shared" si="28"/>
        <v>158.4</v>
      </c>
      <c r="S132" s="19">
        <f t="shared" si="27"/>
        <v>316.8</v>
      </c>
      <c r="T132" s="20">
        <f t="shared" si="29"/>
        <v>0</v>
      </c>
      <c r="U132" s="17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26"/>
        <v>-72</v>
      </c>
      <c r="Z132" s="21">
        <f>Tabela1[[#This Row],[PESO TOTAL]]-Tabela1[[#This Row],[Peso Expedido]]</f>
        <v>316.8</v>
      </c>
      <c r="AA132" s="18"/>
      <c r="AB132" s="40"/>
      <c r="AC132" s="40"/>
      <c r="AD132" s="40">
        <v>1</v>
      </c>
      <c r="AE132" s="40">
        <v>1</v>
      </c>
      <c r="AF132" s="40">
        <v>1</v>
      </c>
      <c r="AG132" s="40">
        <v>1</v>
      </c>
      <c r="AH132" s="40"/>
      <c r="AI132" s="40" t="str">
        <f t="shared" si="21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8"/>
        <v>T-073193-1/14-AC-0001</v>
      </c>
      <c r="AP132" t="str">
        <f>Tabela1[[#This Row],[TAG]]&amp;Tabela1[[#This Row],[PEDIDO]]&amp;Tabela1[[#This Row],[PRODUTO]]</f>
        <v>14-AC-0001P-198BASES ROLETES</v>
      </c>
      <c r="AQ132" s="23" t="str">
        <f>Tabela1[[#This Row],[PRODUTO]]&amp;Tabela1[[#This Row],[TAG]]</f>
        <v>BASES ROLETES14-AC-0001</v>
      </c>
      <c r="AR132" s="183">
        <f>Tabela1[[#This Row],[PESO TOTAL]]*Tabela1[[#This Row],[MATÉRIA PRIMA]]</f>
        <v>0</v>
      </c>
      <c r="AS132" s="28">
        <f>Tabela1[[#This Row],[PESO TOTAL]]*Tabela1[[#This Row],[PREPARAÇÃO ]]</f>
        <v>0</v>
      </c>
      <c r="AT132" s="28">
        <f>Tabela1[[#This Row],[PESO TOTAL]]*Tabela1[[#This Row],[CALDEIRARIA]]</f>
        <v>316.8</v>
      </c>
      <c r="AU132" s="28">
        <f>Tabela1[[#This Row],[PESO TOTAL]]*Tabela1[[#This Row],[SOLDA]]</f>
        <v>316.8</v>
      </c>
      <c r="AV132" s="28">
        <f>Tabela1[[#This Row],[PESO TOTAL]]*Tabela1[[#This Row],[ACABAMENTO]]</f>
        <v>316.8</v>
      </c>
      <c r="AW132" s="28">
        <f>Tabela1[[#This Row],[PESO TOTAL]]*Tabela1[[#This Row],[PRONTO ACABADO]]</f>
        <v>316.8</v>
      </c>
      <c r="AX132" s="28">
        <f>Tabela1[[#This Row],[PESO TOTAL]]*Tabela1[[#This Row],[EXPEDIÇÃO ]]</f>
        <v>0</v>
      </c>
      <c r="AY132" s="28" t="str">
        <f>Tabela1[[#This Row],[PEDIDO]]&amp;Tabela1[[#This Row],[PRODUTO]]</f>
        <v>P-198BASES ROLETES</v>
      </c>
      <c r="AZ132" s="44">
        <f>IF(AF132="",0,IF(ISTEXT(AF132),H132*VALUE(SUBSTITUTE(AF132,"%",""))/100,H132*AF132))-Tabela1[[#This Row],[PRONTO ACABADO2]]</f>
        <v>0</v>
      </c>
      <c r="BA132" s="44">
        <f>IF(AG132="",0,IF(ISTEXT(AG132),H132*VALUE(SUBSTITUTE(AG132,"%",""))/100,H132*AG132))-Tabela1[[#This Row],[PESO EXPEDIDO2]]</f>
        <v>316.8</v>
      </c>
      <c r="BB132" s="44">
        <f t="shared" si="22"/>
        <v>0</v>
      </c>
      <c r="BC132" s="44">
        <f t="shared" si="23"/>
        <v>316.8</v>
      </c>
      <c r="BD132" s="44"/>
    </row>
    <row r="133" spans="1:56" ht="15.75" hidden="1" customHeight="1" x14ac:dyDescent="0.25">
      <c r="A133" s="6" t="s">
        <v>3101</v>
      </c>
      <c r="B133" s="22"/>
      <c r="C133" s="7">
        <v>72</v>
      </c>
      <c r="D133" s="46" t="s">
        <v>3320</v>
      </c>
      <c r="E133" s="7">
        <v>3830</v>
      </c>
      <c r="F133" s="7">
        <v>19</v>
      </c>
      <c r="G133" s="24">
        <v>4.5</v>
      </c>
      <c r="H133" s="41">
        <f>Tabela1[[#This Row],[PESO UNI]]*Tabela1[[#This Row],[QTE]]</f>
        <v>324</v>
      </c>
      <c r="I133" s="7">
        <v>0</v>
      </c>
      <c r="J133" s="8" t="s">
        <v>3100</v>
      </c>
      <c r="K133" s="8" t="s">
        <v>33</v>
      </c>
      <c r="L133" s="9" t="s">
        <v>2991</v>
      </c>
      <c r="M133" s="10">
        <v>46176</v>
      </c>
      <c r="N133" s="8" t="s">
        <v>46</v>
      </c>
      <c r="O133" s="12"/>
      <c r="P133" s="13"/>
      <c r="Q133" s="14">
        <f>Tabela1[[#This Row],[QTDE/ Fabricação]]-Tabela1[[#This Row],[QTE]]</f>
        <v>-72</v>
      </c>
      <c r="R133" s="19">
        <f t="shared" si="28"/>
        <v>162</v>
      </c>
      <c r="S133" s="19">
        <f t="shared" si="27"/>
        <v>324</v>
      </c>
      <c r="T133" s="20">
        <f t="shared" si="29"/>
        <v>0</v>
      </c>
      <c r="U133" s="17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26"/>
        <v>-72</v>
      </c>
      <c r="Z133" s="21">
        <f>Tabela1[[#This Row],[PESO TOTAL]]-Tabela1[[#This Row],[Peso Expedido]]</f>
        <v>324</v>
      </c>
      <c r="AA133" s="18"/>
      <c r="AB133" s="40"/>
      <c r="AC133" s="40"/>
      <c r="AD133" s="40">
        <v>1</v>
      </c>
      <c r="AE133" s="40">
        <v>1</v>
      </c>
      <c r="AF133" s="40">
        <v>1</v>
      </c>
      <c r="AG133" s="40">
        <v>1</v>
      </c>
      <c r="AH133" s="40"/>
      <c r="AI133" s="40" t="str">
        <f t="shared" si="21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6" si="3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3" t="str">
        <f>Tabela1[[#This Row],[PRODUTO]]&amp;Tabela1[[#This Row],[TAG]]</f>
        <v>BASES ROLETES14-AC-0001</v>
      </c>
      <c r="AR133" s="183">
        <f>Tabela1[[#This Row],[PESO TOTAL]]*Tabela1[[#This Row],[MATÉRIA PRIMA]]</f>
        <v>0</v>
      </c>
      <c r="AS133" s="28">
        <f>Tabela1[[#This Row],[PESO TOTAL]]*Tabela1[[#This Row],[PREPARAÇÃO ]]</f>
        <v>0</v>
      </c>
      <c r="AT133" s="28">
        <f>Tabela1[[#This Row],[PESO TOTAL]]*Tabela1[[#This Row],[CALDEIRARIA]]</f>
        <v>324</v>
      </c>
      <c r="AU133" s="28">
        <f>Tabela1[[#This Row],[PESO TOTAL]]*Tabela1[[#This Row],[SOLDA]]</f>
        <v>324</v>
      </c>
      <c r="AV133" s="28">
        <f>Tabela1[[#This Row],[PESO TOTAL]]*Tabela1[[#This Row],[ACABAMENTO]]</f>
        <v>324</v>
      </c>
      <c r="AW133" s="28">
        <f>Tabela1[[#This Row],[PESO TOTAL]]*Tabela1[[#This Row],[PRONTO ACABADO]]</f>
        <v>324</v>
      </c>
      <c r="AX133" s="28">
        <f>Tabela1[[#This Row],[PESO TOTAL]]*Tabela1[[#This Row],[EXPEDIÇÃO ]]</f>
        <v>0</v>
      </c>
      <c r="AY133" s="28" t="str">
        <f>Tabela1[[#This Row],[PEDIDO]]&amp;Tabela1[[#This Row],[PRODUTO]]</f>
        <v>P-198BASES ROLETES</v>
      </c>
      <c r="AZ133" s="44">
        <f>IF(AF133="",0,IF(ISTEXT(AF133),H133*VALUE(SUBSTITUTE(AF133,"%",""))/100,H133*AF133))-Tabela1[[#This Row],[PRONTO ACABADO2]]</f>
        <v>0</v>
      </c>
      <c r="BA133" s="44">
        <f>IF(AG133="",0,IF(ISTEXT(AG133),H133*VALUE(SUBSTITUTE(AG133,"%",""))/100,H133*AG133))-Tabela1[[#This Row],[PESO EXPEDIDO2]]</f>
        <v>324</v>
      </c>
      <c r="BB133" s="44">
        <f t="shared" si="22"/>
        <v>0</v>
      </c>
      <c r="BC133" s="44">
        <f t="shared" si="23"/>
        <v>324</v>
      </c>
      <c r="BD133" s="44"/>
    </row>
    <row r="134" spans="1:56" ht="15.75" hidden="1" customHeight="1" x14ac:dyDescent="0.25">
      <c r="A134" s="6" t="s">
        <v>3088</v>
      </c>
      <c r="B134" s="22"/>
      <c r="C134" s="7">
        <v>76</v>
      </c>
      <c r="D134" s="46" t="s">
        <v>3322</v>
      </c>
      <c r="E134" s="7">
        <v>3831</v>
      </c>
      <c r="F134" s="7">
        <v>9</v>
      </c>
      <c r="G134" s="24">
        <v>7.2</v>
      </c>
      <c r="H134" s="41">
        <f>Tabela1[[#This Row],[PESO UNI]]*Tabela1[[#This Row],[QTE]]</f>
        <v>547.20000000000005</v>
      </c>
      <c r="I134" s="7">
        <v>0</v>
      </c>
      <c r="J134" s="8" t="s">
        <v>3041</v>
      </c>
      <c r="K134" s="8" t="s">
        <v>33</v>
      </c>
      <c r="L134" s="9" t="s">
        <v>2991</v>
      </c>
      <c r="M134" s="10">
        <v>46170</v>
      </c>
      <c r="N134" s="8" t="s">
        <v>46</v>
      </c>
      <c r="O134" s="12"/>
      <c r="P134" s="13"/>
      <c r="Q134" s="14">
        <f>Tabela1[[#This Row],[QTDE/ Fabricação]]-Tabela1[[#This Row],[QTE]]</f>
        <v>-76</v>
      </c>
      <c r="R134" s="19">
        <f t="shared" si="28"/>
        <v>547.20000000000005</v>
      </c>
      <c r="S134" s="19">
        <f t="shared" si="27"/>
        <v>547.20000000000005</v>
      </c>
      <c r="T134" s="20">
        <f t="shared" si="29"/>
        <v>0</v>
      </c>
      <c r="U134" s="17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>
        <v>46206</v>
      </c>
      <c r="X134" s="14">
        <f>Tabela1[[#This Row],[QIANTIDADE EXPEDIDA]]*Tabela1[[#This Row],[PESO UNI]]</f>
        <v>547.20000000000005</v>
      </c>
      <c r="Y134" s="14">
        <f t="shared" si="26"/>
        <v>0</v>
      </c>
      <c r="Z134" s="21">
        <f>Tabela1[[#This Row],[PESO TOTAL]]-Tabela1[[#This Row],[Peso Expedido]]</f>
        <v>0</v>
      </c>
      <c r="AA134" s="18">
        <v>1</v>
      </c>
      <c r="AB134" s="40"/>
      <c r="AC134" s="40">
        <v>1</v>
      </c>
      <c r="AD134" s="40">
        <v>1</v>
      </c>
      <c r="AE134" s="40">
        <v>1</v>
      </c>
      <c r="AF134" s="40">
        <v>1</v>
      </c>
      <c r="AG134" s="40">
        <v>1</v>
      </c>
      <c r="AH134" s="40">
        <v>1</v>
      </c>
      <c r="AI134" s="40" t="str">
        <f t="shared" si="21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30"/>
        <v>T-073181-1/05-CV-0001</v>
      </c>
      <c r="AP134" t="str">
        <f>Tabela1[[#This Row],[TAG]]&amp;Tabela1[[#This Row],[PEDIDO]]&amp;Tabela1[[#This Row],[PRODUTO]]</f>
        <v>05-CV-0001P-198BASES ROLETES</v>
      </c>
      <c r="AQ134" s="23" t="str">
        <f>Tabela1[[#This Row],[PRODUTO]]&amp;Tabela1[[#This Row],[TAG]]</f>
        <v>BASES ROLETES05-CV-0001</v>
      </c>
      <c r="AR134" s="183">
        <f>Tabela1[[#This Row],[PESO TOTAL]]*Tabela1[[#This Row],[MATÉRIA PRIMA]]</f>
        <v>547.20000000000005</v>
      </c>
      <c r="AS134" s="28">
        <f>Tabela1[[#This Row],[PESO TOTAL]]*Tabela1[[#This Row],[PREPARAÇÃO ]]</f>
        <v>547.20000000000005</v>
      </c>
      <c r="AT134" s="28">
        <f>Tabela1[[#This Row],[PESO TOTAL]]*Tabela1[[#This Row],[CALDEIRARIA]]</f>
        <v>547.20000000000005</v>
      </c>
      <c r="AU134" s="28">
        <f>Tabela1[[#This Row],[PESO TOTAL]]*Tabela1[[#This Row],[SOLDA]]</f>
        <v>547.20000000000005</v>
      </c>
      <c r="AV134" s="28">
        <f>Tabela1[[#This Row],[PESO TOTAL]]*Tabela1[[#This Row],[ACABAMENTO]]</f>
        <v>547.20000000000005</v>
      </c>
      <c r="AW134" s="28">
        <f>Tabela1[[#This Row],[PESO TOTAL]]*Tabela1[[#This Row],[PRONTO ACABADO]]</f>
        <v>547.20000000000005</v>
      </c>
      <c r="AX134" s="28">
        <f>Tabela1[[#This Row],[PESO TOTAL]]*Tabela1[[#This Row],[EXPEDIÇÃO ]]</f>
        <v>547.20000000000005</v>
      </c>
      <c r="AY134" s="28" t="str">
        <f>Tabela1[[#This Row],[PEDIDO]]&amp;Tabela1[[#This Row],[PRODUTO]]</f>
        <v>P-198BASES ROLETES</v>
      </c>
      <c r="AZ134" s="44">
        <f>IF(AF134="",0,IF(ISTEXT(AF134),H134*VALUE(SUBSTITUTE(AF134,"%",""))/100,H134*AF134))-Tabela1[[#This Row],[PRONTO ACABADO2]]</f>
        <v>0</v>
      </c>
      <c r="BA134" s="44">
        <f>IF(AG134="",0,IF(ISTEXT(AG134),H134*VALUE(SUBSTITUTE(AG134,"%",""))/100,H134*AG134))-Tabela1[[#This Row],[PESO EXPEDIDO2]]</f>
        <v>0</v>
      </c>
      <c r="BB134" s="44">
        <f t="shared" si="22"/>
        <v>547.20000000000005</v>
      </c>
      <c r="BC134" s="44">
        <f t="shared" si="23"/>
        <v>547.20000000000005</v>
      </c>
      <c r="BD134" s="44"/>
    </row>
    <row r="135" spans="1:56" ht="15.75" hidden="1" customHeight="1" x14ac:dyDescent="0.25">
      <c r="A135" s="6" t="s">
        <v>3325</v>
      </c>
      <c r="B135" s="22" t="s">
        <v>3326</v>
      </c>
      <c r="C135" s="7">
        <v>38</v>
      </c>
      <c r="D135" s="46" t="s">
        <v>3327</v>
      </c>
      <c r="E135" s="7">
        <v>3832</v>
      </c>
      <c r="F135" s="7">
        <v>29</v>
      </c>
      <c r="G135" s="24">
        <v>2.6</v>
      </c>
      <c r="H135" s="41">
        <f>Tabela1[[#This Row],[PESO UNI]]*Tabela1[[#This Row],[QTE]]</f>
        <v>98.8</v>
      </c>
      <c r="I135" s="7" t="s">
        <v>4312</v>
      </c>
      <c r="J135" s="8" t="s">
        <v>3041</v>
      </c>
      <c r="K135" s="8" t="s">
        <v>31</v>
      </c>
      <c r="L135" s="9" t="s">
        <v>2991</v>
      </c>
      <c r="M135" s="10">
        <v>46206</v>
      </c>
      <c r="N135" s="8" t="s">
        <v>46</v>
      </c>
      <c r="O135" s="12"/>
      <c r="P135" s="13"/>
      <c r="Q135" s="14">
        <f>Tabela1[[#This Row],[QTDE/ Fabricação]]-Tabela1[[#This Row],[QTE]]</f>
        <v>-38</v>
      </c>
      <c r="R135" s="19">
        <f t="shared" si="28"/>
        <v>0</v>
      </c>
      <c r="S135" s="19">
        <f t="shared" si="27"/>
        <v>0</v>
      </c>
      <c r="T135" s="20">
        <f t="shared" si="29"/>
        <v>-98.8</v>
      </c>
      <c r="U135" s="17">
        <f>IFERROR(SUMIF('LISTA DE EMBARQUE'!B:B,MICRO!E:E,'LISTA DE EMBARQUE'!G:G),"")</f>
        <v>0</v>
      </c>
      <c r="V135" s="12" t="str">
        <f>IFERROR(VLOOKUP(Tabela1[[#This Row],[COD.MDE]],'LISTA DE EMBARQUE'!B:L,11,0),"")</f>
        <v/>
      </c>
      <c r="W135" s="13" t="str">
        <f>IFERROR(COUNTIF(#REF!,Tabela1[[#This Row],[Colunas5]]),"")</f>
        <v/>
      </c>
      <c r="X135" s="14">
        <f>Tabela1[[#This Row],[QIANTIDADE EXPEDIDA]]*Tabela1[[#This Row],[PESO UNI]]</f>
        <v>0</v>
      </c>
      <c r="Y135" s="14">
        <f t="shared" si="26"/>
        <v>-38</v>
      </c>
      <c r="Z135" s="21">
        <f>Tabela1[[#This Row],[PESO TOTAL]]-Tabela1[[#This Row],[Peso Expedido]]</f>
        <v>98.8</v>
      </c>
      <c r="AA135" s="18"/>
      <c r="AB135" s="40"/>
      <c r="AC135" s="40"/>
      <c r="AD135" s="40"/>
      <c r="AE135" s="40"/>
      <c r="AF135" s="40"/>
      <c r="AG135" s="40"/>
      <c r="AH135" s="40"/>
      <c r="AI135" s="40" t="str">
        <f t="shared" si="21"/>
        <v/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30"/>
        <v>T-073204-1/05-CV-0001</v>
      </c>
      <c r="AP135" t="str">
        <f>Tabela1[[#This Row],[TAG]]&amp;Tabela1[[#This Row],[PEDIDO]]&amp;Tabela1[[#This Row],[PRODUTO]]</f>
        <v>05-CV-0001P-198ESTRUTURA</v>
      </c>
      <c r="AQ135" s="23" t="str">
        <f>Tabela1[[#This Row],[PRODUTO]]&amp;Tabela1[[#This Row],[TAG]]</f>
        <v>ESTRUTURA05-CV-0001</v>
      </c>
      <c r="AR135" s="183">
        <f>Tabela1[[#This Row],[PESO TOTAL]]*Tabela1[[#This Row],[MATÉRIA PRIMA]]</f>
        <v>0</v>
      </c>
      <c r="AS135" s="28">
        <f>Tabela1[[#This Row],[PESO TOTAL]]*Tabela1[[#This Row],[PREPARAÇÃO ]]</f>
        <v>0</v>
      </c>
      <c r="AT135" s="28">
        <f>Tabela1[[#This Row],[PESO TOTAL]]*Tabela1[[#This Row],[CALDEIRARIA]]</f>
        <v>0</v>
      </c>
      <c r="AU135" s="28">
        <f>Tabela1[[#This Row],[PESO TOTAL]]*Tabela1[[#This Row],[SOLDA]]</f>
        <v>0</v>
      </c>
      <c r="AV135" s="28">
        <f>Tabela1[[#This Row],[PESO TOTAL]]*Tabela1[[#This Row],[ACABAMENTO]]</f>
        <v>0</v>
      </c>
      <c r="AW135" s="28">
        <f>Tabela1[[#This Row],[PESO TOTAL]]*Tabela1[[#This Row],[PRONTO ACABADO]]</f>
        <v>0</v>
      </c>
      <c r="AX135" s="28">
        <f>Tabela1[[#This Row],[PESO TOTAL]]*Tabela1[[#This Row],[EXPEDIÇÃO ]]</f>
        <v>0</v>
      </c>
      <c r="AY135" s="28" t="str">
        <f>Tabela1[[#This Row],[PEDIDO]]&amp;Tabela1[[#This Row],[PRODUTO]]</f>
        <v>P-198ESTRUTURA</v>
      </c>
      <c r="AZ135" s="44">
        <f>IF(AF135="",0,IF(ISTEXT(AF135),H135*VALUE(SUBSTITUTE(AF135,"%",""))/100,H135*AF135))-Tabela1[[#This Row],[PRONTO ACABADO2]]</f>
        <v>0</v>
      </c>
      <c r="BA135" s="44">
        <f>IF(AG135="",0,IF(ISTEXT(AG135),H135*VALUE(SUBSTITUTE(AG135,"%",""))/100,H135*AG135))-Tabela1[[#This Row],[PESO EXPEDIDO2]]</f>
        <v>0</v>
      </c>
      <c r="BB135" s="44">
        <f t="shared" si="22"/>
        <v>0</v>
      </c>
      <c r="BC135" s="44">
        <f t="shared" si="23"/>
        <v>0</v>
      </c>
      <c r="BD135" s="44"/>
    </row>
    <row r="136" spans="1:56" ht="15.75" hidden="1" customHeight="1" x14ac:dyDescent="0.25">
      <c r="A136" s="6" t="s">
        <v>3325</v>
      </c>
      <c r="B136" s="22" t="s">
        <v>3326</v>
      </c>
      <c r="C136" s="7">
        <v>16</v>
      </c>
      <c r="D136" s="46" t="s">
        <v>3329</v>
      </c>
      <c r="E136" s="7">
        <v>3833</v>
      </c>
      <c r="F136" s="7">
        <v>29</v>
      </c>
      <c r="G136" s="24">
        <v>2.5</v>
      </c>
      <c r="H136" s="41">
        <f>Tabela1[[#This Row],[PESO UNI]]*Tabela1[[#This Row],[QTE]]</f>
        <v>40</v>
      </c>
      <c r="I136" s="7" t="s">
        <v>4312</v>
      </c>
      <c r="J136" s="8" t="s">
        <v>3041</v>
      </c>
      <c r="K136" s="8" t="s">
        <v>31</v>
      </c>
      <c r="L136" s="9" t="s">
        <v>2991</v>
      </c>
      <c r="M136" s="10">
        <v>46206</v>
      </c>
      <c r="N136" s="8" t="s">
        <v>46</v>
      </c>
      <c r="O136" s="12"/>
      <c r="P136" s="13"/>
      <c r="Q136" s="14">
        <f>Tabela1[[#This Row],[QTDE/ Fabricação]]-Tabela1[[#This Row],[QTE]]</f>
        <v>-16</v>
      </c>
      <c r="R136" s="19">
        <f t="shared" si="28"/>
        <v>0</v>
      </c>
      <c r="S136" s="19">
        <f t="shared" si="27"/>
        <v>0</v>
      </c>
      <c r="T136" s="20">
        <f t="shared" si="29"/>
        <v>-40</v>
      </c>
      <c r="U136" s="17">
        <f>IFERROR(SUMIF('LISTA DE EMBARQUE'!B:B,MICRO!E:E,'LISTA DE EMBARQUE'!G:G),"")</f>
        <v>0</v>
      </c>
      <c r="V136" s="12" t="str">
        <f>IFERROR(VLOOKUP(Tabela1[[#This Row],[COD.MDE]],'LISTA DE EMBARQUE'!B:L,11,0),"")</f>
        <v/>
      </c>
      <c r="W136" s="13" t="str">
        <f>IFERROR(COUNTIF(#REF!,Tabela1[[#This Row],[Colunas5]]),"")</f>
        <v/>
      </c>
      <c r="X136" s="14">
        <f>Tabela1[[#This Row],[QIANTIDADE EXPEDIDA]]*Tabela1[[#This Row],[PESO UNI]]</f>
        <v>0</v>
      </c>
      <c r="Y136" s="14">
        <f t="shared" si="26"/>
        <v>-16</v>
      </c>
      <c r="Z136" s="21">
        <f>Tabela1[[#This Row],[PESO TOTAL]]-Tabela1[[#This Row],[Peso Expedido]]</f>
        <v>40</v>
      </c>
      <c r="AA136" s="18"/>
      <c r="AB136" s="40"/>
      <c r="AC136" s="40"/>
      <c r="AD136" s="40"/>
      <c r="AE136" s="40"/>
      <c r="AF136" s="40"/>
      <c r="AG136" s="40"/>
      <c r="AH136" s="40"/>
      <c r="AI136" s="40" t="str">
        <f t="shared" si="21"/>
        <v/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30"/>
        <v>T-073204-1/05-CV-0001</v>
      </c>
      <c r="AP136" t="str">
        <f>Tabela1[[#This Row],[TAG]]&amp;Tabela1[[#This Row],[PEDIDO]]&amp;Tabela1[[#This Row],[PRODUTO]]</f>
        <v>05-CV-0001P-198ESTRUTURA</v>
      </c>
      <c r="AQ136" s="23" t="str">
        <f>Tabela1[[#This Row],[PRODUTO]]&amp;Tabela1[[#This Row],[TAG]]</f>
        <v>ESTRUTURA05-CV-0001</v>
      </c>
      <c r="AR136" s="183">
        <f>Tabela1[[#This Row],[PESO TOTAL]]*Tabela1[[#This Row],[MATÉRIA PRIMA]]</f>
        <v>0</v>
      </c>
      <c r="AS136" s="28">
        <f>Tabela1[[#This Row],[PESO TOTAL]]*Tabela1[[#This Row],[PREPARAÇÃO ]]</f>
        <v>0</v>
      </c>
      <c r="AT136" s="28">
        <f>Tabela1[[#This Row],[PESO TOTAL]]*Tabela1[[#This Row],[CALDEIRARIA]]</f>
        <v>0</v>
      </c>
      <c r="AU136" s="28">
        <f>Tabela1[[#This Row],[PESO TOTAL]]*Tabela1[[#This Row],[SOLDA]]</f>
        <v>0</v>
      </c>
      <c r="AV136" s="28">
        <f>Tabela1[[#This Row],[PESO TOTAL]]*Tabela1[[#This Row],[ACABAMENTO]]</f>
        <v>0</v>
      </c>
      <c r="AW136" s="28">
        <f>Tabela1[[#This Row],[PESO TOTAL]]*Tabela1[[#This Row],[PRONTO ACABADO]]</f>
        <v>0</v>
      </c>
      <c r="AX136" s="28">
        <f>Tabela1[[#This Row],[PESO TOTAL]]*Tabela1[[#This Row],[EXPEDIÇÃO ]]</f>
        <v>0</v>
      </c>
      <c r="AY136" s="28" t="str">
        <f>Tabela1[[#This Row],[PEDIDO]]&amp;Tabela1[[#This Row],[PRODUTO]]</f>
        <v>P-198ESTRUTURA</v>
      </c>
      <c r="AZ136" s="44">
        <f>IF(AF136="",0,IF(ISTEXT(AF136),H136*VALUE(SUBSTITUTE(AF136,"%",""))/100,H136*AF136))-Tabela1[[#This Row],[PRONTO ACABADO2]]</f>
        <v>0</v>
      </c>
      <c r="BA136" s="44">
        <f>IF(AG136="",0,IF(ISTEXT(AG136),H136*VALUE(SUBSTITUTE(AG136,"%",""))/100,H136*AG136))-Tabela1[[#This Row],[PESO EXPEDIDO2]]</f>
        <v>0</v>
      </c>
      <c r="BB136" s="44">
        <f t="shared" si="22"/>
        <v>0</v>
      </c>
      <c r="BC136" s="44">
        <f t="shared" si="23"/>
        <v>0</v>
      </c>
      <c r="BD136" s="44"/>
    </row>
    <row r="137" spans="1:56" ht="15.75" hidden="1" customHeight="1" x14ac:dyDescent="0.25">
      <c r="A137" s="6" t="s">
        <v>3325</v>
      </c>
      <c r="B137" s="22" t="s">
        <v>3326</v>
      </c>
      <c r="C137" s="7">
        <v>54</v>
      </c>
      <c r="D137" s="46" t="s">
        <v>3328</v>
      </c>
      <c r="E137" s="7">
        <v>3834</v>
      </c>
      <c r="F137" s="7">
        <v>29</v>
      </c>
      <c r="G137" s="24">
        <v>1.1000000000000001</v>
      </c>
      <c r="H137" s="41">
        <f>Tabela1[[#This Row],[PESO UNI]]*Tabela1[[#This Row],[QTE]]</f>
        <v>59.400000000000006</v>
      </c>
      <c r="I137" s="7" t="s">
        <v>4312</v>
      </c>
      <c r="J137" s="8" t="s">
        <v>3041</v>
      </c>
      <c r="K137" s="8" t="s">
        <v>31</v>
      </c>
      <c r="L137" s="9" t="s">
        <v>2991</v>
      </c>
      <c r="M137" s="10">
        <v>46206</v>
      </c>
      <c r="N137" s="8" t="s">
        <v>46</v>
      </c>
      <c r="O137" s="12"/>
      <c r="P137" s="13"/>
      <c r="Q137" s="14">
        <f>Tabela1[[#This Row],[QTDE/ Fabricação]]-Tabela1[[#This Row],[QTE]]</f>
        <v>-54</v>
      </c>
      <c r="R137" s="19">
        <f t="shared" si="28"/>
        <v>0</v>
      </c>
      <c r="S137" s="19">
        <f t="shared" si="27"/>
        <v>0</v>
      </c>
      <c r="T137" s="20">
        <f t="shared" si="29"/>
        <v>-59.400000000000006</v>
      </c>
      <c r="U137" s="17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26"/>
        <v>-54</v>
      </c>
      <c r="Z137" s="21">
        <f>Tabela1[[#This Row],[PESO TOTAL]]-Tabela1[[#This Row],[Peso Expedido]]</f>
        <v>59.400000000000006</v>
      </c>
      <c r="AA137" s="18"/>
      <c r="AB137" s="40"/>
      <c r="AC137" s="40"/>
      <c r="AD137" s="40"/>
      <c r="AE137" s="40"/>
      <c r="AF137" s="40"/>
      <c r="AG137" s="40"/>
      <c r="AH137" s="40"/>
      <c r="AI137" s="40" t="str">
        <f t="shared" si="21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30"/>
        <v>T-073204-1/05-CV-0001</v>
      </c>
      <c r="AP137" t="str">
        <f>Tabela1[[#This Row],[TAG]]&amp;Tabela1[[#This Row],[PEDIDO]]&amp;Tabela1[[#This Row],[PRODUTO]]</f>
        <v>05-CV-0001P-198ESTRUTURA</v>
      </c>
      <c r="AQ137" s="23" t="str">
        <f>Tabela1[[#This Row],[PRODUTO]]&amp;Tabela1[[#This Row],[TAG]]</f>
        <v>ESTRUTURA05-CV-0001</v>
      </c>
      <c r="AR137" s="183">
        <f>Tabela1[[#This Row],[PESO TOTAL]]*Tabela1[[#This Row],[MATÉRIA PRIMA]]</f>
        <v>0</v>
      </c>
      <c r="AS137" s="28">
        <f>Tabela1[[#This Row],[PESO TOTAL]]*Tabela1[[#This Row],[PREPARAÇÃO ]]</f>
        <v>0</v>
      </c>
      <c r="AT137" s="28">
        <f>Tabela1[[#This Row],[PESO TOTAL]]*Tabela1[[#This Row],[CALDEIRARIA]]</f>
        <v>0</v>
      </c>
      <c r="AU137" s="28">
        <f>Tabela1[[#This Row],[PESO TOTAL]]*Tabela1[[#This Row],[SOLDA]]</f>
        <v>0</v>
      </c>
      <c r="AV137" s="28">
        <f>Tabela1[[#This Row],[PESO TOTAL]]*Tabela1[[#This Row],[ACABAMENTO]]</f>
        <v>0</v>
      </c>
      <c r="AW137" s="28">
        <f>Tabela1[[#This Row],[PESO TOTAL]]*Tabela1[[#This Row],[PRONTO ACABADO]]</f>
        <v>0</v>
      </c>
      <c r="AX137" s="28">
        <f>Tabela1[[#This Row],[PESO TOTAL]]*Tabela1[[#This Row],[EXPEDIÇÃO ]]</f>
        <v>0</v>
      </c>
      <c r="AY137" s="28" t="str">
        <f>Tabela1[[#This Row],[PEDIDO]]&amp;Tabela1[[#This Row],[PRODUTO]]</f>
        <v>P-198ESTRUTURA</v>
      </c>
      <c r="AZ137" s="44">
        <f>IF(AF137="",0,IF(ISTEXT(AF137),H137*VALUE(SUBSTITUTE(AF137,"%",""))/100,H137*AF137))-Tabela1[[#This Row],[PRONTO ACABADO2]]</f>
        <v>0</v>
      </c>
      <c r="BA137" s="44">
        <f>IF(AG137="",0,IF(ISTEXT(AG137),H137*VALUE(SUBSTITUTE(AG137,"%",""))/100,H137*AG137))-Tabela1[[#This Row],[PESO EXPEDIDO2]]</f>
        <v>0</v>
      </c>
      <c r="BB137" s="44">
        <f t="shared" si="22"/>
        <v>0</v>
      </c>
      <c r="BC137" s="44">
        <f t="shared" si="23"/>
        <v>0</v>
      </c>
      <c r="BD137" s="44"/>
    </row>
    <row r="138" spans="1:56" ht="15.75" hidden="1" customHeight="1" x14ac:dyDescent="0.25">
      <c r="A138" s="6" t="s">
        <v>3325</v>
      </c>
      <c r="B138" s="22" t="s">
        <v>3326</v>
      </c>
      <c r="C138" s="7">
        <v>54</v>
      </c>
      <c r="D138" s="46" t="s">
        <v>3330</v>
      </c>
      <c r="E138" s="7">
        <v>3835</v>
      </c>
      <c r="F138" s="7">
        <v>29</v>
      </c>
      <c r="G138" s="24">
        <v>2</v>
      </c>
      <c r="H138" s="41">
        <f>Tabela1[[#This Row],[PESO UNI]]*Tabela1[[#This Row],[QTE]]</f>
        <v>108</v>
      </c>
      <c r="I138" s="7" t="s">
        <v>4312</v>
      </c>
      <c r="J138" s="8" t="s">
        <v>3041</v>
      </c>
      <c r="K138" s="8" t="s">
        <v>31</v>
      </c>
      <c r="L138" s="9" t="s">
        <v>2991</v>
      </c>
      <c r="M138" s="10">
        <v>46206</v>
      </c>
      <c r="N138" s="8" t="s">
        <v>46</v>
      </c>
      <c r="O138" s="12"/>
      <c r="P138" s="13"/>
      <c r="Q138" s="14">
        <f>Tabela1[[#This Row],[QTDE/ Fabricação]]-Tabela1[[#This Row],[QTE]]</f>
        <v>-54</v>
      </c>
      <c r="R138" s="19">
        <f t="shared" si="28"/>
        <v>0</v>
      </c>
      <c r="S138" s="19">
        <f t="shared" si="27"/>
        <v>0</v>
      </c>
      <c r="T138" s="20">
        <f t="shared" si="29"/>
        <v>-108</v>
      </c>
      <c r="U138" s="17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26"/>
        <v>-54</v>
      </c>
      <c r="Z138" s="21">
        <f>Tabela1[[#This Row],[PESO TOTAL]]-Tabela1[[#This Row],[Peso Expedido]]</f>
        <v>108</v>
      </c>
      <c r="AA138" s="18"/>
      <c r="AB138" s="40"/>
      <c r="AC138" s="40"/>
      <c r="AD138" s="40"/>
      <c r="AE138" s="40"/>
      <c r="AF138" s="40"/>
      <c r="AG138" s="40"/>
      <c r="AH138" s="40"/>
      <c r="AI138" s="40" t="str">
        <f t="shared" si="21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30"/>
        <v>T-073204-1/05-CV-0001</v>
      </c>
      <c r="AP138" t="str">
        <f>Tabela1[[#This Row],[TAG]]&amp;Tabela1[[#This Row],[PEDIDO]]&amp;Tabela1[[#This Row],[PRODUTO]]</f>
        <v>05-CV-0001P-198ESTRUTURA</v>
      </c>
      <c r="AQ138" s="23" t="str">
        <f>Tabela1[[#This Row],[PRODUTO]]&amp;Tabela1[[#This Row],[TAG]]</f>
        <v>ESTRUTURA05-CV-0001</v>
      </c>
      <c r="AR138" s="183">
        <f>Tabela1[[#This Row],[PESO TOTAL]]*Tabela1[[#This Row],[MATÉRIA PRIMA]]</f>
        <v>0</v>
      </c>
      <c r="AS138" s="28">
        <f>Tabela1[[#This Row],[PESO TOTAL]]*Tabela1[[#This Row],[PREPARAÇÃO ]]</f>
        <v>0</v>
      </c>
      <c r="AT138" s="28">
        <f>Tabela1[[#This Row],[PESO TOTAL]]*Tabela1[[#This Row],[CALDEIRARIA]]</f>
        <v>0</v>
      </c>
      <c r="AU138" s="28">
        <f>Tabela1[[#This Row],[PESO TOTAL]]*Tabela1[[#This Row],[SOLDA]]</f>
        <v>0</v>
      </c>
      <c r="AV138" s="28">
        <f>Tabela1[[#This Row],[PESO TOTAL]]*Tabela1[[#This Row],[ACABAMENTO]]</f>
        <v>0</v>
      </c>
      <c r="AW138" s="28">
        <f>Tabela1[[#This Row],[PESO TOTAL]]*Tabela1[[#This Row],[PRONTO ACABADO]]</f>
        <v>0</v>
      </c>
      <c r="AX138" s="28">
        <f>Tabela1[[#This Row],[PESO TOTAL]]*Tabela1[[#This Row],[EXPEDIÇÃO ]]</f>
        <v>0</v>
      </c>
      <c r="AY138" s="28" t="str">
        <f>Tabela1[[#This Row],[PEDIDO]]&amp;Tabela1[[#This Row],[PRODUTO]]</f>
        <v>P-198ESTRUTURA</v>
      </c>
      <c r="AZ138" s="44">
        <f>IF(AF138="",0,IF(ISTEXT(AF138),H138*VALUE(SUBSTITUTE(AF138,"%",""))/100,H138*AF138))-Tabela1[[#This Row],[PRONTO ACABADO2]]</f>
        <v>0</v>
      </c>
      <c r="BA138" s="44">
        <f>IF(AG138="",0,IF(ISTEXT(AG138),H138*VALUE(SUBSTITUTE(AG138,"%",""))/100,H138*AG138))-Tabela1[[#This Row],[PESO EXPEDIDO2]]</f>
        <v>0</v>
      </c>
      <c r="BB138" s="44">
        <f t="shared" si="22"/>
        <v>0</v>
      </c>
      <c r="BC138" s="44">
        <f t="shared" si="23"/>
        <v>0</v>
      </c>
      <c r="BD138" s="44"/>
    </row>
    <row r="139" spans="1:56" ht="15.75" hidden="1" customHeight="1" x14ac:dyDescent="0.25">
      <c r="A139" s="6" t="s">
        <v>3325</v>
      </c>
      <c r="B139" s="22" t="s">
        <v>3326</v>
      </c>
      <c r="C139" s="7">
        <v>208</v>
      </c>
      <c r="D139" s="46" t="s">
        <v>3331</v>
      </c>
      <c r="E139" s="7">
        <v>3836</v>
      </c>
      <c r="F139" s="7">
        <v>29</v>
      </c>
      <c r="G139" s="24">
        <v>2.5</v>
      </c>
      <c r="H139" s="41">
        <f>Tabela1[[#This Row],[PESO UNI]]*Tabela1[[#This Row],[QTE]]</f>
        <v>520</v>
      </c>
      <c r="I139" s="7" t="s">
        <v>4312</v>
      </c>
      <c r="J139" s="8" t="s">
        <v>3041</v>
      </c>
      <c r="K139" s="8" t="s">
        <v>31</v>
      </c>
      <c r="L139" s="9" t="s">
        <v>2991</v>
      </c>
      <c r="M139" s="10">
        <v>46206</v>
      </c>
      <c r="N139" s="8" t="s">
        <v>46</v>
      </c>
      <c r="O139" s="12"/>
      <c r="P139" s="13"/>
      <c r="Q139" s="14">
        <f>Tabela1[[#This Row],[QTDE/ Fabricação]]-Tabela1[[#This Row],[QTE]]</f>
        <v>-208</v>
      </c>
      <c r="R139" s="19">
        <f t="shared" si="28"/>
        <v>0</v>
      </c>
      <c r="S139" s="19">
        <f t="shared" si="27"/>
        <v>0</v>
      </c>
      <c r="T139" s="20">
        <f t="shared" si="29"/>
        <v>-520</v>
      </c>
      <c r="U139" s="17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26"/>
        <v>-208</v>
      </c>
      <c r="Z139" s="21">
        <f>Tabela1[[#This Row],[PESO TOTAL]]-Tabela1[[#This Row],[Peso Expedido]]</f>
        <v>520</v>
      </c>
      <c r="AA139" s="18"/>
      <c r="AB139" s="40"/>
      <c r="AC139" s="40"/>
      <c r="AD139" s="40"/>
      <c r="AE139" s="40"/>
      <c r="AF139" s="40"/>
      <c r="AG139" s="40"/>
      <c r="AH139" s="40"/>
      <c r="AI139" s="40" t="str">
        <f t="shared" si="21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30"/>
        <v>T-073204-1/05-CV-0001</v>
      </c>
      <c r="AP139" t="str">
        <f>Tabela1[[#This Row],[TAG]]&amp;Tabela1[[#This Row],[PEDIDO]]&amp;Tabela1[[#This Row],[PRODUTO]]</f>
        <v>05-CV-0001P-198ESTRUTURA</v>
      </c>
      <c r="AQ139" s="23" t="str">
        <f>Tabela1[[#This Row],[PRODUTO]]&amp;Tabela1[[#This Row],[TAG]]</f>
        <v>ESTRUTURA05-CV-0001</v>
      </c>
      <c r="AR139" s="183">
        <f>Tabela1[[#This Row],[PESO TOTAL]]*Tabela1[[#This Row],[MATÉRIA PRIMA]]</f>
        <v>0</v>
      </c>
      <c r="AS139" s="28">
        <f>Tabela1[[#This Row],[PESO TOTAL]]*Tabela1[[#This Row],[PREPARAÇÃO ]]</f>
        <v>0</v>
      </c>
      <c r="AT139" s="28">
        <f>Tabela1[[#This Row],[PESO TOTAL]]*Tabela1[[#This Row],[CALDEIRARIA]]</f>
        <v>0</v>
      </c>
      <c r="AU139" s="28">
        <f>Tabela1[[#This Row],[PESO TOTAL]]*Tabela1[[#This Row],[SOLDA]]</f>
        <v>0</v>
      </c>
      <c r="AV139" s="28">
        <f>Tabela1[[#This Row],[PESO TOTAL]]*Tabela1[[#This Row],[ACABAMENTO]]</f>
        <v>0</v>
      </c>
      <c r="AW139" s="28">
        <f>Tabela1[[#This Row],[PESO TOTAL]]*Tabela1[[#This Row],[PRONTO ACABADO]]</f>
        <v>0</v>
      </c>
      <c r="AX139" s="28">
        <f>Tabela1[[#This Row],[PESO TOTAL]]*Tabela1[[#This Row],[EXPEDIÇÃO ]]</f>
        <v>0</v>
      </c>
      <c r="AY139" s="28" t="str">
        <f>Tabela1[[#This Row],[PEDIDO]]&amp;Tabela1[[#This Row],[PRODUTO]]</f>
        <v>P-198ESTRUTURA</v>
      </c>
      <c r="AZ139" s="44">
        <f>IF(AF139="",0,IF(ISTEXT(AF139),H139*VALUE(SUBSTITUTE(AF139,"%",""))/100,H139*AF139))-Tabela1[[#This Row],[PRONTO ACABADO2]]</f>
        <v>0</v>
      </c>
      <c r="BA139" s="44">
        <f>IF(AG139="",0,IF(ISTEXT(AG139),H139*VALUE(SUBSTITUTE(AG139,"%",""))/100,H139*AG139))-Tabela1[[#This Row],[PESO EXPEDIDO2]]</f>
        <v>0</v>
      </c>
      <c r="BB139" s="44">
        <f t="shared" si="22"/>
        <v>0</v>
      </c>
      <c r="BC139" s="44">
        <f t="shared" si="23"/>
        <v>0</v>
      </c>
      <c r="BD139" s="44"/>
    </row>
    <row r="140" spans="1:56" ht="15.75" hidden="1" customHeight="1" x14ac:dyDescent="0.25">
      <c r="A140" s="6" t="s">
        <v>3325</v>
      </c>
      <c r="B140" s="22" t="s">
        <v>3326</v>
      </c>
      <c r="C140" s="7">
        <v>2</v>
      </c>
      <c r="D140" s="46" t="s">
        <v>3332</v>
      </c>
      <c r="E140" s="7">
        <v>3837</v>
      </c>
      <c r="F140" s="7">
        <v>29</v>
      </c>
      <c r="G140" s="24">
        <v>3.3</v>
      </c>
      <c r="H140" s="41">
        <f>Tabela1[[#This Row],[PESO UNI]]*Tabela1[[#This Row],[QTE]]</f>
        <v>6.6</v>
      </c>
      <c r="I140" s="7" t="s">
        <v>4312</v>
      </c>
      <c r="J140" s="8" t="s">
        <v>3041</v>
      </c>
      <c r="K140" s="8" t="s">
        <v>31</v>
      </c>
      <c r="L140" s="9" t="s">
        <v>2991</v>
      </c>
      <c r="M140" s="10">
        <v>46206</v>
      </c>
      <c r="N140" s="8" t="s">
        <v>46</v>
      </c>
      <c r="O140" s="12"/>
      <c r="P140" s="13"/>
      <c r="Q140" s="14">
        <f>Tabela1[[#This Row],[QTDE/ Fabricação]]-Tabela1[[#This Row],[QTE]]</f>
        <v>-2</v>
      </c>
      <c r="R140" s="19">
        <f t="shared" si="28"/>
        <v>0</v>
      </c>
      <c r="S140" s="19">
        <f t="shared" si="27"/>
        <v>0</v>
      </c>
      <c r="T140" s="20">
        <f t="shared" si="29"/>
        <v>-6.6</v>
      </c>
      <c r="U140" s="17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26"/>
        <v>-2</v>
      </c>
      <c r="Z140" s="21">
        <f>Tabela1[[#This Row],[PESO TOTAL]]-Tabela1[[#This Row],[Peso Expedido]]</f>
        <v>6.6</v>
      </c>
      <c r="AA140" s="18"/>
      <c r="AB140" s="40"/>
      <c r="AC140" s="40"/>
      <c r="AD140" s="40"/>
      <c r="AE140" s="40"/>
      <c r="AF140" s="40"/>
      <c r="AG140" s="40"/>
      <c r="AH140" s="40"/>
      <c r="AI140" s="40" t="str">
        <f t="shared" si="21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30"/>
        <v>T-073204-1/05-CV-0001</v>
      </c>
      <c r="AP140" t="str">
        <f>Tabela1[[#This Row],[TAG]]&amp;Tabela1[[#This Row],[PEDIDO]]&amp;Tabela1[[#This Row],[PRODUTO]]</f>
        <v>05-CV-0001P-198ESTRUTURA</v>
      </c>
      <c r="AQ140" s="23" t="str">
        <f>Tabela1[[#This Row],[PRODUTO]]&amp;Tabela1[[#This Row],[TAG]]</f>
        <v>ESTRUTURA05-CV-0001</v>
      </c>
      <c r="AR140" s="183">
        <f>Tabela1[[#This Row],[PESO TOTAL]]*Tabela1[[#This Row],[MATÉRIA PRIMA]]</f>
        <v>0</v>
      </c>
      <c r="AS140" s="28">
        <f>Tabela1[[#This Row],[PESO TOTAL]]*Tabela1[[#This Row],[PREPARAÇÃO ]]</f>
        <v>0</v>
      </c>
      <c r="AT140" s="28">
        <f>Tabela1[[#This Row],[PESO TOTAL]]*Tabela1[[#This Row],[CALDEIRARIA]]</f>
        <v>0</v>
      </c>
      <c r="AU140" s="28">
        <f>Tabela1[[#This Row],[PESO TOTAL]]*Tabela1[[#This Row],[SOLDA]]</f>
        <v>0</v>
      </c>
      <c r="AV140" s="28">
        <f>Tabela1[[#This Row],[PESO TOTAL]]*Tabela1[[#This Row],[ACABAMENTO]]</f>
        <v>0</v>
      </c>
      <c r="AW140" s="28">
        <f>Tabela1[[#This Row],[PESO TOTAL]]*Tabela1[[#This Row],[PRONTO ACABADO]]</f>
        <v>0</v>
      </c>
      <c r="AX140" s="28">
        <f>Tabela1[[#This Row],[PESO TOTAL]]*Tabela1[[#This Row],[EXPEDIÇÃO ]]</f>
        <v>0</v>
      </c>
      <c r="AY140" s="28" t="str">
        <f>Tabela1[[#This Row],[PEDIDO]]&amp;Tabela1[[#This Row],[PRODUTO]]</f>
        <v>P-198ESTRUTURA</v>
      </c>
      <c r="AZ140" s="44">
        <f>IF(AF140="",0,IF(ISTEXT(AF140),H140*VALUE(SUBSTITUTE(AF140,"%",""))/100,H140*AF140))-Tabela1[[#This Row],[PRONTO ACABADO2]]</f>
        <v>0</v>
      </c>
      <c r="BA140" s="44">
        <f>IF(AG140="",0,IF(ISTEXT(AG140),H140*VALUE(SUBSTITUTE(AG140,"%",""))/100,H140*AG140))-Tabela1[[#This Row],[PESO EXPEDIDO2]]</f>
        <v>0</v>
      </c>
      <c r="BB140" s="44">
        <f t="shared" si="22"/>
        <v>0</v>
      </c>
      <c r="BC140" s="44">
        <f t="shared" si="23"/>
        <v>0</v>
      </c>
      <c r="BD140" s="44"/>
    </row>
    <row r="141" spans="1:56" ht="15.75" hidden="1" customHeight="1" x14ac:dyDescent="0.25">
      <c r="A141" s="6" t="s">
        <v>3325</v>
      </c>
      <c r="B141" s="22" t="s">
        <v>3326</v>
      </c>
      <c r="C141" s="7">
        <v>2</v>
      </c>
      <c r="D141" s="46" t="s">
        <v>3333</v>
      </c>
      <c r="E141" s="7">
        <v>3838</v>
      </c>
      <c r="F141" s="7">
        <v>29</v>
      </c>
      <c r="G141" s="24">
        <v>14.4</v>
      </c>
      <c r="H141" s="41">
        <f>Tabela1[[#This Row],[PESO UNI]]*Tabela1[[#This Row],[QTE]]</f>
        <v>28.8</v>
      </c>
      <c r="I141" s="7" t="s">
        <v>4312</v>
      </c>
      <c r="J141" s="8" t="s">
        <v>3041</v>
      </c>
      <c r="K141" s="8" t="s">
        <v>31</v>
      </c>
      <c r="L141" s="9" t="s">
        <v>2991</v>
      </c>
      <c r="M141" s="10">
        <v>46206</v>
      </c>
      <c r="N141" s="8" t="s">
        <v>46</v>
      </c>
      <c r="O141" s="12"/>
      <c r="P141" s="13"/>
      <c r="Q141" s="14">
        <f>Tabela1[[#This Row],[QTDE/ Fabricação]]-Tabela1[[#This Row],[QTE]]</f>
        <v>-2</v>
      </c>
      <c r="R141" s="19">
        <f t="shared" si="28"/>
        <v>0</v>
      </c>
      <c r="S141" s="19">
        <f t="shared" si="27"/>
        <v>0</v>
      </c>
      <c r="T141" s="20">
        <f t="shared" si="29"/>
        <v>-28.8</v>
      </c>
      <c r="U141" s="17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26"/>
        <v>-2</v>
      </c>
      <c r="Z141" s="21">
        <f>Tabela1[[#This Row],[PESO TOTAL]]-Tabela1[[#This Row],[Peso Expedido]]</f>
        <v>28.8</v>
      </c>
      <c r="AA141" s="18"/>
      <c r="AB141" s="40"/>
      <c r="AC141" s="40"/>
      <c r="AD141" s="40"/>
      <c r="AE141" s="40"/>
      <c r="AF141" s="40"/>
      <c r="AG141" s="40"/>
      <c r="AH141" s="40"/>
      <c r="AI141" s="40" t="str">
        <f t="shared" si="21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30"/>
        <v>T-073204-1/05-CV-0001</v>
      </c>
      <c r="AP141" t="str">
        <f>Tabela1[[#This Row],[TAG]]&amp;Tabela1[[#This Row],[PEDIDO]]&amp;Tabela1[[#This Row],[PRODUTO]]</f>
        <v>05-CV-0001P-198ESTRUTURA</v>
      </c>
      <c r="AQ141" s="23" t="str">
        <f>Tabela1[[#This Row],[PRODUTO]]&amp;Tabela1[[#This Row],[TAG]]</f>
        <v>ESTRUTURA05-CV-0001</v>
      </c>
      <c r="AR141" s="183">
        <f>Tabela1[[#This Row],[PESO TOTAL]]*Tabela1[[#This Row],[MATÉRIA PRIMA]]</f>
        <v>0</v>
      </c>
      <c r="AS141" s="28">
        <f>Tabela1[[#This Row],[PESO TOTAL]]*Tabela1[[#This Row],[PREPARAÇÃO ]]</f>
        <v>0</v>
      </c>
      <c r="AT141" s="28">
        <f>Tabela1[[#This Row],[PESO TOTAL]]*Tabela1[[#This Row],[CALDEIRARIA]]</f>
        <v>0</v>
      </c>
      <c r="AU141" s="28">
        <f>Tabela1[[#This Row],[PESO TOTAL]]*Tabela1[[#This Row],[SOLDA]]</f>
        <v>0</v>
      </c>
      <c r="AV141" s="28">
        <f>Tabela1[[#This Row],[PESO TOTAL]]*Tabela1[[#This Row],[ACABAMENTO]]</f>
        <v>0</v>
      </c>
      <c r="AW141" s="28">
        <f>Tabela1[[#This Row],[PESO TOTAL]]*Tabela1[[#This Row],[PRONTO ACABADO]]</f>
        <v>0</v>
      </c>
      <c r="AX141" s="28">
        <f>Tabela1[[#This Row],[PESO TOTAL]]*Tabela1[[#This Row],[EXPEDIÇÃO ]]</f>
        <v>0</v>
      </c>
      <c r="AY141" s="28" t="str">
        <f>Tabela1[[#This Row],[PEDIDO]]&amp;Tabela1[[#This Row],[PRODUTO]]</f>
        <v>P-198ESTRUTURA</v>
      </c>
      <c r="AZ141" s="44">
        <f>IF(AF141="",0,IF(ISTEXT(AF141),H141*VALUE(SUBSTITUTE(AF141,"%",""))/100,H141*AF141))-Tabela1[[#This Row],[PRONTO ACABADO2]]</f>
        <v>0</v>
      </c>
      <c r="BA141" s="44">
        <f>IF(AG141="",0,IF(ISTEXT(AG141),H141*VALUE(SUBSTITUTE(AG141,"%",""))/100,H141*AG141))-Tabela1[[#This Row],[PESO EXPEDIDO2]]</f>
        <v>0</v>
      </c>
      <c r="BB141" s="44">
        <f t="shared" si="22"/>
        <v>0</v>
      </c>
      <c r="BC141" s="44">
        <f t="shared" si="23"/>
        <v>0</v>
      </c>
      <c r="BD141" s="44"/>
    </row>
    <row r="142" spans="1:56" ht="15.75" hidden="1" customHeight="1" x14ac:dyDescent="0.25">
      <c r="A142" s="6" t="s">
        <v>3325</v>
      </c>
      <c r="B142" s="22" t="s">
        <v>3326</v>
      </c>
      <c r="C142" s="7">
        <v>14</v>
      </c>
      <c r="D142" s="46" t="s">
        <v>3334</v>
      </c>
      <c r="E142" s="7">
        <v>3839</v>
      </c>
      <c r="F142" s="7">
        <v>29</v>
      </c>
      <c r="G142" s="24">
        <v>1.9</v>
      </c>
      <c r="H142" s="41">
        <f>Tabela1[[#This Row],[PESO UNI]]*Tabela1[[#This Row],[QTE]]</f>
        <v>26.599999999999998</v>
      </c>
      <c r="I142" s="7" t="s">
        <v>4312</v>
      </c>
      <c r="J142" s="8" t="s">
        <v>3041</v>
      </c>
      <c r="K142" s="8" t="s">
        <v>31</v>
      </c>
      <c r="L142" s="9" t="s">
        <v>2991</v>
      </c>
      <c r="M142" s="10">
        <v>46206</v>
      </c>
      <c r="N142" s="8" t="s">
        <v>46</v>
      </c>
      <c r="O142" s="12"/>
      <c r="P142" s="13"/>
      <c r="Q142" s="14">
        <f>Tabela1[[#This Row],[QTDE/ Fabricação]]-Tabela1[[#This Row],[QTE]]</f>
        <v>-14</v>
      </c>
      <c r="R142" s="19">
        <f t="shared" si="28"/>
        <v>0</v>
      </c>
      <c r="S142" s="19">
        <f t="shared" si="27"/>
        <v>0</v>
      </c>
      <c r="T142" s="20">
        <f t="shared" si="29"/>
        <v>-26.599999999999998</v>
      </c>
      <c r="U142" s="17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26"/>
        <v>-14</v>
      </c>
      <c r="Z142" s="21">
        <f>Tabela1[[#This Row],[PESO TOTAL]]-Tabela1[[#This Row],[Peso Expedido]]</f>
        <v>26.599999999999998</v>
      </c>
      <c r="AA142" s="18"/>
      <c r="AB142" s="40"/>
      <c r="AC142" s="40"/>
      <c r="AD142" s="40"/>
      <c r="AE142" s="40"/>
      <c r="AF142" s="40"/>
      <c r="AG142" s="40"/>
      <c r="AH142" s="40"/>
      <c r="AI142" s="40" t="str">
        <f t="shared" si="21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30"/>
        <v>T-073204-1/05-CV-0001</v>
      </c>
      <c r="AP142" t="str">
        <f>Tabela1[[#This Row],[TAG]]&amp;Tabela1[[#This Row],[PEDIDO]]&amp;Tabela1[[#This Row],[PRODUTO]]</f>
        <v>05-CV-0001P-198ESTRUTURA</v>
      </c>
      <c r="AQ142" s="23" t="str">
        <f>Tabela1[[#This Row],[PRODUTO]]&amp;Tabela1[[#This Row],[TAG]]</f>
        <v>ESTRUTURA05-CV-0001</v>
      </c>
      <c r="AR142" s="183">
        <f>Tabela1[[#This Row],[PESO TOTAL]]*Tabela1[[#This Row],[MATÉRIA PRIMA]]</f>
        <v>0</v>
      </c>
      <c r="AS142" s="28">
        <f>Tabela1[[#This Row],[PESO TOTAL]]*Tabela1[[#This Row],[PREPARAÇÃO ]]</f>
        <v>0</v>
      </c>
      <c r="AT142" s="28">
        <f>Tabela1[[#This Row],[PESO TOTAL]]*Tabela1[[#This Row],[CALDEIRARIA]]</f>
        <v>0</v>
      </c>
      <c r="AU142" s="28">
        <f>Tabela1[[#This Row],[PESO TOTAL]]*Tabela1[[#This Row],[SOLDA]]</f>
        <v>0</v>
      </c>
      <c r="AV142" s="28">
        <f>Tabela1[[#This Row],[PESO TOTAL]]*Tabela1[[#This Row],[ACABAMENTO]]</f>
        <v>0</v>
      </c>
      <c r="AW142" s="28">
        <f>Tabela1[[#This Row],[PESO TOTAL]]*Tabela1[[#This Row],[PRONTO ACABADO]]</f>
        <v>0</v>
      </c>
      <c r="AX142" s="28">
        <f>Tabela1[[#This Row],[PESO TOTAL]]*Tabela1[[#This Row],[EXPEDIÇÃO ]]</f>
        <v>0</v>
      </c>
      <c r="AY142" s="28" t="str">
        <f>Tabela1[[#This Row],[PEDIDO]]&amp;Tabela1[[#This Row],[PRODUTO]]</f>
        <v>P-198ESTRUTURA</v>
      </c>
      <c r="AZ142" s="44">
        <f>IF(AF142="",0,IF(ISTEXT(AF142),H142*VALUE(SUBSTITUTE(AF142,"%",""))/100,H142*AF142))-Tabela1[[#This Row],[PRONTO ACABADO2]]</f>
        <v>0</v>
      </c>
      <c r="BA142" s="44">
        <f>IF(AG142="",0,IF(ISTEXT(AG142),H142*VALUE(SUBSTITUTE(AG142,"%",""))/100,H142*AG142))-Tabela1[[#This Row],[PESO EXPEDIDO2]]</f>
        <v>0</v>
      </c>
      <c r="BB142" s="44">
        <f t="shared" si="22"/>
        <v>0</v>
      </c>
      <c r="BC142" s="44">
        <f t="shared" si="23"/>
        <v>0</v>
      </c>
      <c r="BD142" s="44"/>
    </row>
    <row r="143" spans="1:56" ht="15.75" hidden="1" customHeight="1" x14ac:dyDescent="0.25">
      <c r="A143" s="6" t="s">
        <v>3325</v>
      </c>
      <c r="B143" s="22" t="s">
        <v>3326</v>
      </c>
      <c r="C143" s="7">
        <v>14</v>
      </c>
      <c r="D143" s="46" t="s">
        <v>3335</v>
      </c>
      <c r="E143" s="7">
        <v>3840</v>
      </c>
      <c r="F143" s="7">
        <v>29</v>
      </c>
      <c r="G143" s="24">
        <v>1.7</v>
      </c>
      <c r="H143" s="41">
        <f>Tabela1[[#This Row],[PESO UNI]]*Tabela1[[#This Row],[QTE]]</f>
        <v>23.8</v>
      </c>
      <c r="I143" s="7" t="s">
        <v>4312</v>
      </c>
      <c r="J143" s="8" t="s">
        <v>3041</v>
      </c>
      <c r="K143" s="8" t="s">
        <v>31</v>
      </c>
      <c r="L143" s="9" t="s">
        <v>2991</v>
      </c>
      <c r="M143" s="10">
        <v>46206</v>
      </c>
      <c r="N143" s="8" t="s">
        <v>46</v>
      </c>
      <c r="O143" s="12"/>
      <c r="P143" s="13"/>
      <c r="Q143" s="14">
        <f>Tabela1[[#This Row],[QTDE/ Fabricação]]-Tabela1[[#This Row],[QTE]]</f>
        <v>-14</v>
      </c>
      <c r="R143" s="19">
        <f t="shared" si="28"/>
        <v>0</v>
      </c>
      <c r="S143" s="19">
        <f t="shared" si="27"/>
        <v>0</v>
      </c>
      <c r="T143" s="20">
        <f t="shared" si="29"/>
        <v>-23.8</v>
      </c>
      <c r="U143" s="17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26"/>
        <v>-14</v>
      </c>
      <c r="Z143" s="21">
        <f>Tabela1[[#This Row],[PESO TOTAL]]-Tabela1[[#This Row],[Peso Expedido]]</f>
        <v>23.8</v>
      </c>
      <c r="AA143" s="18"/>
      <c r="AB143" s="40"/>
      <c r="AC143" s="40"/>
      <c r="AD143" s="40"/>
      <c r="AE143" s="40"/>
      <c r="AF143" s="40"/>
      <c r="AG143" s="40"/>
      <c r="AH143" s="40"/>
      <c r="AI143" s="40" t="str">
        <f t="shared" si="21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30"/>
        <v>T-073204-1/05-CV-0001</v>
      </c>
      <c r="AP143" t="str">
        <f>Tabela1[[#This Row],[TAG]]&amp;Tabela1[[#This Row],[PEDIDO]]&amp;Tabela1[[#This Row],[PRODUTO]]</f>
        <v>05-CV-0001P-198ESTRUTURA</v>
      </c>
      <c r="AQ143" s="23" t="str">
        <f>Tabela1[[#This Row],[PRODUTO]]&amp;Tabela1[[#This Row],[TAG]]</f>
        <v>ESTRUTURA05-CV-0001</v>
      </c>
      <c r="AR143" s="183">
        <f>Tabela1[[#This Row],[PESO TOTAL]]*Tabela1[[#This Row],[MATÉRIA PRIMA]]</f>
        <v>0</v>
      </c>
      <c r="AS143" s="28">
        <f>Tabela1[[#This Row],[PESO TOTAL]]*Tabela1[[#This Row],[PREPARAÇÃO ]]</f>
        <v>0</v>
      </c>
      <c r="AT143" s="28">
        <f>Tabela1[[#This Row],[PESO TOTAL]]*Tabela1[[#This Row],[CALDEIRARIA]]</f>
        <v>0</v>
      </c>
      <c r="AU143" s="28">
        <f>Tabela1[[#This Row],[PESO TOTAL]]*Tabela1[[#This Row],[SOLDA]]</f>
        <v>0</v>
      </c>
      <c r="AV143" s="28">
        <f>Tabela1[[#This Row],[PESO TOTAL]]*Tabela1[[#This Row],[ACABAMENTO]]</f>
        <v>0</v>
      </c>
      <c r="AW143" s="28">
        <f>Tabela1[[#This Row],[PESO TOTAL]]*Tabela1[[#This Row],[PRONTO ACABADO]]</f>
        <v>0</v>
      </c>
      <c r="AX143" s="28">
        <f>Tabela1[[#This Row],[PESO TOTAL]]*Tabela1[[#This Row],[EXPEDIÇÃO ]]</f>
        <v>0</v>
      </c>
      <c r="AY143" s="28" t="str">
        <f>Tabela1[[#This Row],[PEDIDO]]&amp;Tabela1[[#This Row],[PRODUTO]]</f>
        <v>P-198ESTRUTURA</v>
      </c>
      <c r="AZ143" s="44">
        <f>IF(AF143="",0,IF(ISTEXT(AF143),H143*VALUE(SUBSTITUTE(AF143,"%",""))/100,H143*AF143))-Tabela1[[#This Row],[PRONTO ACABADO2]]</f>
        <v>0</v>
      </c>
      <c r="BA143" s="44">
        <f>IF(AG143="",0,IF(ISTEXT(AG143),H143*VALUE(SUBSTITUTE(AG143,"%",""))/100,H143*AG143))-Tabela1[[#This Row],[PESO EXPEDIDO2]]</f>
        <v>0</v>
      </c>
      <c r="BB143" s="44">
        <f t="shared" si="22"/>
        <v>0</v>
      </c>
      <c r="BC143" s="44">
        <f t="shared" si="23"/>
        <v>0</v>
      </c>
      <c r="BD143" s="44"/>
    </row>
    <row r="144" spans="1:56" ht="15.75" hidden="1" customHeight="1" x14ac:dyDescent="0.25">
      <c r="A144" s="6" t="s">
        <v>3325</v>
      </c>
      <c r="B144" s="22" t="s">
        <v>3326</v>
      </c>
      <c r="C144" s="7">
        <v>4</v>
      </c>
      <c r="D144" s="46" t="s">
        <v>3336</v>
      </c>
      <c r="E144" s="7">
        <v>3841</v>
      </c>
      <c r="F144" s="7">
        <v>29</v>
      </c>
      <c r="G144" s="24">
        <v>14.3</v>
      </c>
      <c r="H144" s="41">
        <f>Tabela1[[#This Row],[PESO UNI]]*Tabela1[[#This Row],[QTE]]</f>
        <v>57.2</v>
      </c>
      <c r="I144" s="7" t="s">
        <v>4312</v>
      </c>
      <c r="J144" s="8" t="s">
        <v>3041</v>
      </c>
      <c r="K144" s="8" t="s">
        <v>31</v>
      </c>
      <c r="L144" s="9" t="s">
        <v>2991</v>
      </c>
      <c r="M144" s="10">
        <v>46206</v>
      </c>
      <c r="N144" s="8" t="s">
        <v>46</v>
      </c>
      <c r="O144" s="12"/>
      <c r="P144" s="13"/>
      <c r="Q144" s="14">
        <f>Tabela1[[#This Row],[QTDE/ Fabricação]]-Tabela1[[#This Row],[QTE]]</f>
        <v>-4</v>
      </c>
      <c r="R144" s="19">
        <f t="shared" si="28"/>
        <v>0</v>
      </c>
      <c r="S144" s="19">
        <f t="shared" si="27"/>
        <v>0</v>
      </c>
      <c r="T144" s="20">
        <f t="shared" si="29"/>
        <v>-57.2</v>
      </c>
      <c r="U144" s="17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26"/>
        <v>-4</v>
      </c>
      <c r="Z144" s="21">
        <f>Tabela1[[#This Row],[PESO TOTAL]]-Tabela1[[#This Row],[Peso Expedido]]</f>
        <v>57.2</v>
      </c>
      <c r="AA144" s="18"/>
      <c r="AB144" s="40"/>
      <c r="AC144" s="40"/>
      <c r="AD144" s="40"/>
      <c r="AE144" s="40"/>
      <c r="AF144" s="40"/>
      <c r="AG144" s="40"/>
      <c r="AH144" s="40"/>
      <c r="AI144" s="40" t="str">
        <f t="shared" si="21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30"/>
        <v>T-073204-1/05-CV-0001</v>
      </c>
      <c r="AP144" t="str">
        <f>Tabela1[[#This Row],[TAG]]&amp;Tabela1[[#This Row],[PEDIDO]]&amp;Tabela1[[#This Row],[PRODUTO]]</f>
        <v>05-CV-0001P-198ESTRUTURA</v>
      </c>
      <c r="AQ144" s="23" t="str">
        <f>Tabela1[[#This Row],[PRODUTO]]&amp;Tabela1[[#This Row],[TAG]]</f>
        <v>ESTRUTURA05-CV-0001</v>
      </c>
      <c r="AR144" s="183">
        <f>Tabela1[[#This Row],[PESO TOTAL]]*Tabela1[[#This Row],[MATÉRIA PRIMA]]</f>
        <v>0</v>
      </c>
      <c r="AS144" s="28">
        <f>Tabela1[[#This Row],[PESO TOTAL]]*Tabela1[[#This Row],[PREPARAÇÃO ]]</f>
        <v>0</v>
      </c>
      <c r="AT144" s="28">
        <f>Tabela1[[#This Row],[PESO TOTAL]]*Tabela1[[#This Row],[CALDEIRARIA]]</f>
        <v>0</v>
      </c>
      <c r="AU144" s="28">
        <f>Tabela1[[#This Row],[PESO TOTAL]]*Tabela1[[#This Row],[SOLDA]]</f>
        <v>0</v>
      </c>
      <c r="AV144" s="28">
        <f>Tabela1[[#This Row],[PESO TOTAL]]*Tabela1[[#This Row],[ACABAMENTO]]</f>
        <v>0</v>
      </c>
      <c r="AW144" s="28">
        <f>Tabela1[[#This Row],[PESO TOTAL]]*Tabela1[[#This Row],[PRONTO ACABADO]]</f>
        <v>0</v>
      </c>
      <c r="AX144" s="28">
        <f>Tabela1[[#This Row],[PESO TOTAL]]*Tabela1[[#This Row],[EXPEDIÇÃO ]]</f>
        <v>0</v>
      </c>
      <c r="AY144" s="28" t="str">
        <f>Tabela1[[#This Row],[PEDIDO]]&amp;Tabela1[[#This Row],[PRODUTO]]</f>
        <v>P-198ESTRUTURA</v>
      </c>
      <c r="AZ144" s="44">
        <f>IF(AF144="",0,IF(ISTEXT(AF144),H144*VALUE(SUBSTITUTE(AF144,"%",""))/100,H144*AF144))-Tabela1[[#This Row],[PRONTO ACABADO2]]</f>
        <v>0</v>
      </c>
      <c r="BA144" s="44">
        <f>IF(AG144="",0,IF(ISTEXT(AG144),H144*VALUE(SUBSTITUTE(AG144,"%",""))/100,H144*AG144))-Tabela1[[#This Row],[PESO EXPEDIDO2]]</f>
        <v>0</v>
      </c>
      <c r="BB144" s="44">
        <f t="shared" si="22"/>
        <v>0</v>
      </c>
      <c r="BC144" s="44">
        <f t="shared" si="23"/>
        <v>0</v>
      </c>
      <c r="BD144" s="44"/>
    </row>
    <row r="145" spans="1:56" ht="15.75" hidden="1" customHeight="1" x14ac:dyDescent="0.25">
      <c r="A145" s="6" t="s">
        <v>3325</v>
      </c>
      <c r="B145" s="22" t="s">
        <v>3326</v>
      </c>
      <c r="C145" s="7">
        <v>2</v>
      </c>
      <c r="D145" s="46" t="s">
        <v>3337</v>
      </c>
      <c r="E145" s="7">
        <v>3842</v>
      </c>
      <c r="F145" s="7">
        <v>29</v>
      </c>
      <c r="G145" s="24">
        <v>13.7</v>
      </c>
      <c r="H145" s="41">
        <f>Tabela1[[#This Row],[PESO UNI]]*Tabela1[[#This Row],[QTE]]</f>
        <v>27.4</v>
      </c>
      <c r="I145" s="7" t="s">
        <v>4312</v>
      </c>
      <c r="J145" s="8" t="s">
        <v>3041</v>
      </c>
      <c r="K145" s="8" t="s">
        <v>31</v>
      </c>
      <c r="L145" s="9" t="s">
        <v>2991</v>
      </c>
      <c r="M145" s="10">
        <v>46206</v>
      </c>
      <c r="N145" s="8" t="s">
        <v>46</v>
      </c>
      <c r="O145" s="12"/>
      <c r="P145" s="13"/>
      <c r="Q145" s="14">
        <f>Tabela1[[#This Row],[QTDE/ Fabricação]]-Tabela1[[#This Row],[QTE]]</f>
        <v>-2</v>
      </c>
      <c r="R145" s="19">
        <f t="shared" si="28"/>
        <v>0</v>
      </c>
      <c r="S145" s="19">
        <f t="shared" si="27"/>
        <v>0</v>
      </c>
      <c r="T145" s="20">
        <f t="shared" si="29"/>
        <v>-27.4</v>
      </c>
      <c r="U145" s="17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26"/>
        <v>-2</v>
      </c>
      <c r="Z145" s="21">
        <f>Tabela1[[#This Row],[PESO TOTAL]]-Tabela1[[#This Row],[Peso Expedido]]</f>
        <v>27.4</v>
      </c>
      <c r="AA145" s="18"/>
      <c r="AB145" s="40"/>
      <c r="AC145" s="40"/>
      <c r="AD145" s="40"/>
      <c r="AE145" s="40"/>
      <c r="AF145" s="40"/>
      <c r="AG145" s="40"/>
      <c r="AH145" s="40"/>
      <c r="AI145" s="40" t="str">
        <f t="shared" si="21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30"/>
        <v>T-073204-1/05-CV-0001</v>
      </c>
      <c r="AP145" t="str">
        <f>Tabela1[[#This Row],[TAG]]&amp;Tabela1[[#This Row],[PEDIDO]]&amp;Tabela1[[#This Row],[PRODUTO]]</f>
        <v>05-CV-0001P-198ESTRUTURA</v>
      </c>
      <c r="AQ145" s="23" t="str">
        <f>Tabela1[[#This Row],[PRODUTO]]&amp;Tabela1[[#This Row],[TAG]]</f>
        <v>ESTRUTURA05-CV-0001</v>
      </c>
      <c r="AR145" s="183">
        <f>Tabela1[[#This Row],[PESO TOTAL]]*Tabela1[[#This Row],[MATÉRIA PRIMA]]</f>
        <v>0</v>
      </c>
      <c r="AS145" s="28">
        <f>Tabela1[[#This Row],[PESO TOTAL]]*Tabela1[[#This Row],[PREPARAÇÃO ]]</f>
        <v>0</v>
      </c>
      <c r="AT145" s="28">
        <f>Tabela1[[#This Row],[PESO TOTAL]]*Tabela1[[#This Row],[CALDEIRARIA]]</f>
        <v>0</v>
      </c>
      <c r="AU145" s="28">
        <f>Tabela1[[#This Row],[PESO TOTAL]]*Tabela1[[#This Row],[SOLDA]]</f>
        <v>0</v>
      </c>
      <c r="AV145" s="28">
        <f>Tabela1[[#This Row],[PESO TOTAL]]*Tabela1[[#This Row],[ACABAMENTO]]</f>
        <v>0</v>
      </c>
      <c r="AW145" s="28">
        <f>Tabela1[[#This Row],[PESO TOTAL]]*Tabela1[[#This Row],[PRONTO ACABADO]]</f>
        <v>0</v>
      </c>
      <c r="AX145" s="28">
        <f>Tabela1[[#This Row],[PESO TOTAL]]*Tabela1[[#This Row],[EXPEDIÇÃO ]]</f>
        <v>0</v>
      </c>
      <c r="AY145" s="28" t="str">
        <f>Tabela1[[#This Row],[PEDIDO]]&amp;Tabela1[[#This Row],[PRODUTO]]</f>
        <v>P-198ESTRUTURA</v>
      </c>
      <c r="AZ145" s="44">
        <f>IF(AF145="",0,IF(ISTEXT(AF145),H145*VALUE(SUBSTITUTE(AF145,"%",""))/100,H145*AF145))-Tabela1[[#This Row],[PRONTO ACABADO2]]</f>
        <v>0</v>
      </c>
      <c r="BA145" s="44">
        <f>IF(AG145="",0,IF(ISTEXT(AG145),H145*VALUE(SUBSTITUTE(AG145,"%",""))/100,H145*AG145))-Tabela1[[#This Row],[PESO EXPEDIDO2]]</f>
        <v>0</v>
      </c>
      <c r="BB145" s="44">
        <f t="shared" si="22"/>
        <v>0</v>
      </c>
      <c r="BC145" s="44">
        <f t="shared" si="23"/>
        <v>0</v>
      </c>
      <c r="BD145" s="44"/>
    </row>
    <row r="146" spans="1:56" ht="15.75" hidden="1" customHeight="1" x14ac:dyDescent="0.25">
      <c r="A146" s="6" t="s">
        <v>3325</v>
      </c>
      <c r="B146" s="22" t="s">
        <v>3326</v>
      </c>
      <c r="C146" s="7">
        <v>2</v>
      </c>
      <c r="D146" s="46" t="s">
        <v>3338</v>
      </c>
      <c r="E146" s="7">
        <v>3843</v>
      </c>
      <c r="F146" s="7">
        <v>29</v>
      </c>
      <c r="G146" s="24">
        <v>1.1000000000000001</v>
      </c>
      <c r="H146" s="41">
        <f>Tabela1[[#This Row],[PESO UNI]]*Tabela1[[#This Row],[QTE]]</f>
        <v>2.2000000000000002</v>
      </c>
      <c r="I146" s="7" t="s">
        <v>4312</v>
      </c>
      <c r="J146" s="8" t="s">
        <v>3041</v>
      </c>
      <c r="K146" s="8" t="s">
        <v>31</v>
      </c>
      <c r="L146" s="9" t="s">
        <v>2991</v>
      </c>
      <c r="M146" s="10">
        <v>46206</v>
      </c>
      <c r="N146" s="8" t="s">
        <v>46</v>
      </c>
      <c r="O146" s="12"/>
      <c r="P146" s="13"/>
      <c r="Q146" s="14">
        <f>Tabela1[[#This Row],[QTDE/ Fabricação]]-Tabela1[[#This Row],[QTE]]</f>
        <v>-2</v>
      </c>
      <c r="R146" s="19">
        <f t="shared" si="28"/>
        <v>0</v>
      </c>
      <c r="S146" s="19">
        <f t="shared" si="27"/>
        <v>0</v>
      </c>
      <c r="T146" s="20">
        <f t="shared" si="29"/>
        <v>-2.2000000000000002</v>
      </c>
      <c r="U146" s="17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26"/>
        <v>-2</v>
      </c>
      <c r="Z146" s="21">
        <f>Tabela1[[#This Row],[PESO TOTAL]]-Tabela1[[#This Row],[Peso Expedido]]</f>
        <v>2.2000000000000002</v>
      </c>
      <c r="AA146" s="18"/>
      <c r="AB146" s="40"/>
      <c r="AC146" s="40"/>
      <c r="AD146" s="40"/>
      <c r="AE146" s="40"/>
      <c r="AF146" s="40"/>
      <c r="AG146" s="40"/>
      <c r="AH146" s="40"/>
      <c r="AI146" s="40" t="str">
        <f t="shared" si="21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30"/>
        <v>T-073204-1/05-CV-0001</v>
      </c>
      <c r="AP146" t="str">
        <f>Tabela1[[#This Row],[TAG]]&amp;Tabela1[[#This Row],[PEDIDO]]&amp;Tabela1[[#This Row],[PRODUTO]]</f>
        <v>05-CV-0001P-198ESTRUTURA</v>
      </c>
      <c r="AQ146" s="23" t="str">
        <f>Tabela1[[#This Row],[PRODUTO]]&amp;Tabela1[[#This Row],[TAG]]</f>
        <v>ESTRUTURA05-CV-0001</v>
      </c>
      <c r="AR146" s="183">
        <f>Tabela1[[#This Row],[PESO TOTAL]]*Tabela1[[#This Row],[MATÉRIA PRIMA]]</f>
        <v>0</v>
      </c>
      <c r="AS146" s="28">
        <f>Tabela1[[#This Row],[PESO TOTAL]]*Tabela1[[#This Row],[PREPARAÇÃO ]]</f>
        <v>0</v>
      </c>
      <c r="AT146" s="28">
        <f>Tabela1[[#This Row],[PESO TOTAL]]*Tabela1[[#This Row],[CALDEIRARIA]]</f>
        <v>0</v>
      </c>
      <c r="AU146" s="28">
        <f>Tabela1[[#This Row],[PESO TOTAL]]*Tabela1[[#This Row],[SOLDA]]</f>
        <v>0</v>
      </c>
      <c r="AV146" s="28">
        <f>Tabela1[[#This Row],[PESO TOTAL]]*Tabela1[[#This Row],[ACABAMENTO]]</f>
        <v>0</v>
      </c>
      <c r="AW146" s="28">
        <f>Tabela1[[#This Row],[PESO TOTAL]]*Tabela1[[#This Row],[PRONTO ACABADO]]</f>
        <v>0</v>
      </c>
      <c r="AX146" s="28">
        <f>Tabela1[[#This Row],[PESO TOTAL]]*Tabela1[[#This Row],[EXPEDIÇÃO ]]</f>
        <v>0</v>
      </c>
      <c r="AY146" s="28" t="str">
        <f>Tabela1[[#This Row],[PEDIDO]]&amp;Tabela1[[#This Row],[PRODUTO]]</f>
        <v>P-198ESTRUTURA</v>
      </c>
      <c r="AZ146" s="44">
        <f>IF(AF146="",0,IF(ISTEXT(AF146),H146*VALUE(SUBSTITUTE(AF146,"%",""))/100,H146*AF146))-Tabela1[[#This Row],[PRONTO ACABADO2]]</f>
        <v>0</v>
      </c>
      <c r="BA146" s="44">
        <f>IF(AG146="",0,IF(ISTEXT(AG146),H146*VALUE(SUBSTITUTE(AG146,"%",""))/100,H146*AG146))-Tabela1[[#This Row],[PESO EXPEDIDO2]]</f>
        <v>0</v>
      </c>
      <c r="BB146" s="44">
        <f t="shared" si="22"/>
        <v>0</v>
      </c>
      <c r="BC146" s="44">
        <f t="shared" si="23"/>
        <v>0</v>
      </c>
      <c r="BD146" s="44"/>
    </row>
    <row r="147" spans="1:56" ht="15.75" hidden="1" customHeight="1" x14ac:dyDescent="0.25">
      <c r="A147" s="6" t="s">
        <v>3325</v>
      </c>
      <c r="B147" s="22" t="s">
        <v>3326</v>
      </c>
      <c r="C147" s="7">
        <v>2</v>
      </c>
      <c r="D147" s="46" t="s">
        <v>3339</v>
      </c>
      <c r="E147" s="7">
        <v>3844</v>
      </c>
      <c r="F147" s="7">
        <v>29</v>
      </c>
      <c r="G147" s="24">
        <v>1.4</v>
      </c>
      <c r="H147" s="41">
        <f>Tabela1[[#This Row],[PESO UNI]]*Tabela1[[#This Row],[QTE]]</f>
        <v>2.8</v>
      </c>
      <c r="I147" s="7" t="s">
        <v>4312</v>
      </c>
      <c r="J147" s="8" t="s">
        <v>3041</v>
      </c>
      <c r="K147" s="8" t="s">
        <v>31</v>
      </c>
      <c r="L147" s="9" t="s">
        <v>2991</v>
      </c>
      <c r="M147" s="10">
        <v>46206</v>
      </c>
      <c r="N147" s="8" t="s">
        <v>46</v>
      </c>
      <c r="O147" s="12"/>
      <c r="P147" s="13"/>
      <c r="Q147" s="14">
        <f>Tabela1[[#This Row],[QTDE/ Fabricação]]-Tabela1[[#This Row],[QTE]]</f>
        <v>-2</v>
      </c>
      <c r="R147" s="19">
        <f t="shared" si="28"/>
        <v>0</v>
      </c>
      <c r="S147" s="19">
        <f t="shared" si="27"/>
        <v>0</v>
      </c>
      <c r="T147" s="20">
        <f t="shared" si="29"/>
        <v>-2.8</v>
      </c>
      <c r="U147" s="17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26"/>
        <v>-2</v>
      </c>
      <c r="Z147" s="21">
        <f>Tabela1[[#This Row],[PESO TOTAL]]-Tabela1[[#This Row],[Peso Expedido]]</f>
        <v>2.8</v>
      </c>
      <c r="AA147" s="18"/>
      <c r="AB147" s="40"/>
      <c r="AC147" s="40"/>
      <c r="AD147" s="40"/>
      <c r="AE147" s="40"/>
      <c r="AF147" s="40"/>
      <c r="AG147" s="40"/>
      <c r="AH147" s="40"/>
      <c r="AI147" s="40" t="str">
        <f t="shared" si="21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30"/>
        <v>T-073204-1/05-CV-0001</v>
      </c>
      <c r="AP147" t="str">
        <f>Tabela1[[#This Row],[TAG]]&amp;Tabela1[[#This Row],[PEDIDO]]&amp;Tabela1[[#This Row],[PRODUTO]]</f>
        <v>05-CV-0001P-198ESTRUTURA</v>
      </c>
      <c r="AQ147" s="23" t="str">
        <f>Tabela1[[#This Row],[PRODUTO]]&amp;Tabela1[[#This Row],[TAG]]</f>
        <v>ESTRUTURA05-CV-0001</v>
      </c>
      <c r="AR147" s="183">
        <f>Tabela1[[#This Row],[PESO TOTAL]]*Tabela1[[#This Row],[MATÉRIA PRIMA]]</f>
        <v>0</v>
      </c>
      <c r="AS147" s="28">
        <f>Tabela1[[#This Row],[PESO TOTAL]]*Tabela1[[#This Row],[PREPARAÇÃO ]]</f>
        <v>0</v>
      </c>
      <c r="AT147" s="28">
        <f>Tabela1[[#This Row],[PESO TOTAL]]*Tabela1[[#This Row],[CALDEIRARIA]]</f>
        <v>0</v>
      </c>
      <c r="AU147" s="28">
        <f>Tabela1[[#This Row],[PESO TOTAL]]*Tabela1[[#This Row],[SOLDA]]</f>
        <v>0</v>
      </c>
      <c r="AV147" s="28">
        <f>Tabela1[[#This Row],[PESO TOTAL]]*Tabela1[[#This Row],[ACABAMENTO]]</f>
        <v>0</v>
      </c>
      <c r="AW147" s="28">
        <f>Tabela1[[#This Row],[PESO TOTAL]]*Tabela1[[#This Row],[PRONTO ACABADO]]</f>
        <v>0</v>
      </c>
      <c r="AX147" s="28">
        <f>Tabela1[[#This Row],[PESO TOTAL]]*Tabela1[[#This Row],[EXPEDIÇÃO ]]</f>
        <v>0</v>
      </c>
      <c r="AY147" s="28" t="str">
        <f>Tabela1[[#This Row],[PEDIDO]]&amp;Tabela1[[#This Row],[PRODUTO]]</f>
        <v>P-198ESTRUTURA</v>
      </c>
      <c r="AZ147" s="44">
        <f>IF(AF147="",0,IF(ISTEXT(AF147),H147*VALUE(SUBSTITUTE(AF147,"%",""))/100,H147*AF147))-Tabela1[[#This Row],[PRONTO ACABADO2]]</f>
        <v>0</v>
      </c>
      <c r="BA147" s="44">
        <f>IF(AG147="",0,IF(ISTEXT(AG147),H147*VALUE(SUBSTITUTE(AG147,"%",""))/100,H147*AG147))-Tabela1[[#This Row],[PESO EXPEDIDO2]]</f>
        <v>0</v>
      </c>
      <c r="BB147" s="44">
        <f t="shared" si="22"/>
        <v>0</v>
      </c>
      <c r="BC147" s="44">
        <f t="shared" si="23"/>
        <v>0</v>
      </c>
      <c r="BD147" s="44"/>
    </row>
    <row r="148" spans="1:56" ht="15.75" hidden="1" customHeight="1" x14ac:dyDescent="0.25">
      <c r="A148" s="6" t="s">
        <v>3325</v>
      </c>
      <c r="B148" s="22" t="s">
        <v>3326</v>
      </c>
      <c r="C148" s="7">
        <v>2</v>
      </c>
      <c r="D148" s="46" t="s">
        <v>3340</v>
      </c>
      <c r="E148" s="7">
        <v>3845</v>
      </c>
      <c r="F148" s="7">
        <v>29</v>
      </c>
      <c r="G148" s="24">
        <v>18.2</v>
      </c>
      <c r="H148" s="41">
        <f>Tabela1[[#This Row],[PESO UNI]]*Tabela1[[#This Row],[QTE]]</f>
        <v>36.4</v>
      </c>
      <c r="I148" s="7" t="s">
        <v>4312</v>
      </c>
      <c r="J148" s="8" t="s">
        <v>3041</v>
      </c>
      <c r="K148" s="8" t="s">
        <v>31</v>
      </c>
      <c r="L148" s="9" t="s">
        <v>2991</v>
      </c>
      <c r="M148" s="10">
        <v>46206</v>
      </c>
      <c r="N148" s="8" t="s">
        <v>46</v>
      </c>
      <c r="O148" s="12"/>
      <c r="P148" s="13"/>
      <c r="Q148" s="14">
        <f>Tabela1[[#This Row],[QTDE/ Fabricação]]-Tabela1[[#This Row],[QTE]]</f>
        <v>-2</v>
      </c>
      <c r="R148" s="19">
        <f t="shared" si="28"/>
        <v>0</v>
      </c>
      <c r="S148" s="19">
        <f t="shared" si="27"/>
        <v>0</v>
      </c>
      <c r="T148" s="20">
        <f t="shared" si="29"/>
        <v>-36.4</v>
      </c>
      <c r="U148" s="17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26"/>
        <v>-2</v>
      </c>
      <c r="Z148" s="21">
        <f>Tabela1[[#This Row],[PESO TOTAL]]-Tabela1[[#This Row],[Peso Expedido]]</f>
        <v>36.4</v>
      </c>
      <c r="AA148" s="18"/>
      <c r="AB148" s="40"/>
      <c r="AC148" s="40"/>
      <c r="AD148" s="40"/>
      <c r="AE148" s="40"/>
      <c r="AF148" s="40"/>
      <c r="AG148" s="40"/>
      <c r="AH148" s="40"/>
      <c r="AI148" s="40" t="str">
        <f t="shared" si="21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30"/>
        <v>T-073204-1/05-CV-0001</v>
      </c>
      <c r="AP148" t="str">
        <f>Tabela1[[#This Row],[TAG]]&amp;Tabela1[[#This Row],[PEDIDO]]&amp;Tabela1[[#This Row],[PRODUTO]]</f>
        <v>05-CV-0001P-198ESTRUTURA</v>
      </c>
      <c r="AQ148" s="23" t="str">
        <f>Tabela1[[#This Row],[PRODUTO]]&amp;Tabela1[[#This Row],[TAG]]</f>
        <v>ESTRUTURA05-CV-0001</v>
      </c>
      <c r="AR148" s="183">
        <f>Tabela1[[#This Row],[PESO TOTAL]]*Tabela1[[#This Row],[MATÉRIA PRIMA]]</f>
        <v>0</v>
      </c>
      <c r="AS148" s="28">
        <f>Tabela1[[#This Row],[PESO TOTAL]]*Tabela1[[#This Row],[PREPARAÇÃO ]]</f>
        <v>0</v>
      </c>
      <c r="AT148" s="28">
        <f>Tabela1[[#This Row],[PESO TOTAL]]*Tabela1[[#This Row],[CALDEIRARIA]]</f>
        <v>0</v>
      </c>
      <c r="AU148" s="28">
        <f>Tabela1[[#This Row],[PESO TOTAL]]*Tabela1[[#This Row],[SOLDA]]</f>
        <v>0</v>
      </c>
      <c r="AV148" s="28">
        <f>Tabela1[[#This Row],[PESO TOTAL]]*Tabela1[[#This Row],[ACABAMENTO]]</f>
        <v>0</v>
      </c>
      <c r="AW148" s="28">
        <f>Tabela1[[#This Row],[PESO TOTAL]]*Tabela1[[#This Row],[PRONTO ACABADO]]</f>
        <v>0</v>
      </c>
      <c r="AX148" s="28">
        <f>Tabela1[[#This Row],[PESO TOTAL]]*Tabela1[[#This Row],[EXPEDIÇÃO ]]</f>
        <v>0</v>
      </c>
      <c r="AY148" s="28" t="str">
        <f>Tabela1[[#This Row],[PEDIDO]]&amp;Tabela1[[#This Row],[PRODUTO]]</f>
        <v>P-198ESTRUTURA</v>
      </c>
      <c r="AZ148" s="44">
        <f>IF(AF148="",0,IF(ISTEXT(AF148),H148*VALUE(SUBSTITUTE(AF148,"%",""))/100,H148*AF148))-Tabela1[[#This Row],[PRONTO ACABADO2]]</f>
        <v>0</v>
      </c>
      <c r="BA148" s="44">
        <f>IF(AG148="",0,IF(ISTEXT(AG148),H148*VALUE(SUBSTITUTE(AG148,"%",""))/100,H148*AG148))-Tabela1[[#This Row],[PESO EXPEDIDO2]]</f>
        <v>0</v>
      </c>
      <c r="BB148" s="44">
        <f t="shared" si="22"/>
        <v>0</v>
      </c>
      <c r="BC148" s="44">
        <f t="shared" si="23"/>
        <v>0</v>
      </c>
      <c r="BD148" s="44"/>
    </row>
    <row r="149" spans="1:56" ht="15.75" hidden="1" customHeight="1" x14ac:dyDescent="0.25">
      <c r="A149" s="6" t="s">
        <v>3325</v>
      </c>
      <c r="B149" s="22" t="s">
        <v>3326</v>
      </c>
      <c r="C149" s="7">
        <v>2</v>
      </c>
      <c r="D149" s="46" t="s">
        <v>3341</v>
      </c>
      <c r="E149" s="7">
        <v>3846</v>
      </c>
      <c r="F149" s="7">
        <v>29</v>
      </c>
      <c r="G149" s="24">
        <v>2</v>
      </c>
      <c r="H149" s="41">
        <f>Tabela1[[#This Row],[PESO UNI]]*Tabela1[[#This Row],[QTE]]</f>
        <v>4</v>
      </c>
      <c r="I149" s="7" t="s">
        <v>4312</v>
      </c>
      <c r="J149" s="8" t="s">
        <v>3041</v>
      </c>
      <c r="K149" s="8" t="s">
        <v>31</v>
      </c>
      <c r="L149" s="9" t="s">
        <v>2991</v>
      </c>
      <c r="M149" s="10">
        <v>46206</v>
      </c>
      <c r="N149" s="8" t="s">
        <v>46</v>
      </c>
      <c r="O149" s="12"/>
      <c r="P149" s="13"/>
      <c r="Q149" s="14">
        <f>Tabela1[[#This Row],[QTDE/ Fabricação]]-Tabela1[[#This Row],[QTE]]</f>
        <v>-2</v>
      </c>
      <c r="R149" s="19">
        <f t="shared" si="28"/>
        <v>0</v>
      </c>
      <c r="S149" s="19">
        <f t="shared" si="27"/>
        <v>0</v>
      </c>
      <c r="T149" s="20">
        <f t="shared" si="29"/>
        <v>-4</v>
      </c>
      <c r="U149" s="17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26"/>
        <v>-2</v>
      </c>
      <c r="Z149" s="21">
        <f>Tabela1[[#This Row],[PESO TOTAL]]-Tabela1[[#This Row],[Peso Expedido]]</f>
        <v>4</v>
      </c>
      <c r="AA149" s="18"/>
      <c r="AB149" s="40"/>
      <c r="AC149" s="40"/>
      <c r="AD149" s="40"/>
      <c r="AE149" s="40"/>
      <c r="AF149" s="40"/>
      <c r="AG149" s="40"/>
      <c r="AH149" s="40"/>
      <c r="AI149" s="40" t="str">
        <f t="shared" si="21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30"/>
        <v>T-073204-1/05-CV-0001</v>
      </c>
      <c r="AP149" t="str">
        <f>Tabela1[[#This Row],[TAG]]&amp;Tabela1[[#This Row],[PEDIDO]]&amp;Tabela1[[#This Row],[PRODUTO]]</f>
        <v>05-CV-0001P-198ESTRUTURA</v>
      </c>
      <c r="AQ149" s="23" t="str">
        <f>Tabela1[[#This Row],[PRODUTO]]&amp;Tabela1[[#This Row],[TAG]]</f>
        <v>ESTRUTURA05-CV-0001</v>
      </c>
      <c r="AR149" s="183">
        <f>Tabela1[[#This Row],[PESO TOTAL]]*Tabela1[[#This Row],[MATÉRIA PRIMA]]</f>
        <v>0</v>
      </c>
      <c r="AS149" s="28">
        <f>Tabela1[[#This Row],[PESO TOTAL]]*Tabela1[[#This Row],[PREPARAÇÃO ]]</f>
        <v>0</v>
      </c>
      <c r="AT149" s="28">
        <f>Tabela1[[#This Row],[PESO TOTAL]]*Tabela1[[#This Row],[CALDEIRARIA]]</f>
        <v>0</v>
      </c>
      <c r="AU149" s="28">
        <f>Tabela1[[#This Row],[PESO TOTAL]]*Tabela1[[#This Row],[SOLDA]]</f>
        <v>0</v>
      </c>
      <c r="AV149" s="28">
        <f>Tabela1[[#This Row],[PESO TOTAL]]*Tabela1[[#This Row],[ACABAMENTO]]</f>
        <v>0</v>
      </c>
      <c r="AW149" s="28">
        <f>Tabela1[[#This Row],[PESO TOTAL]]*Tabela1[[#This Row],[PRONTO ACABADO]]</f>
        <v>0</v>
      </c>
      <c r="AX149" s="28">
        <f>Tabela1[[#This Row],[PESO TOTAL]]*Tabela1[[#This Row],[EXPEDIÇÃO ]]</f>
        <v>0</v>
      </c>
      <c r="AY149" s="28" t="str">
        <f>Tabela1[[#This Row],[PEDIDO]]&amp;Tabela1[[#This Row],[PRODUTO]]</f>
        <v>P-198ESTRUTURA</v>
      </c>
      <c r="AZ149" s="44">
        <f>IF(AF149="",0,IF(ISTEXT(AF149),H149*VALUE(SUBSTITUTE(AF149,"%",""))/100,H149*AF149))-Tabela1[[#This Row],[PRONTO ACABADO2]]</f>
        <v>0</v>
      </c>
      <c r="BA149" s="44">
        <f>IF(AG149="",0,IF(ISTEXT(AG149),H149*VALUE(SUBSTITUTE(AG149,"%",""))/100,H149*AG149))-Tabela1[[#This Row],[PESO EXPEDIDO2]]</f>
        <v>0</v>
      </c>
      <c r="BB149" s="44">
        <f t="shared" si="22"/>
        <v>0</v>
      </c>
      <c r="BC149" s="44">
        <f t="shared" si="23"/>
        <v>0</v>
      </c>
      <c r="BD149" s="44"/>
    </row>
    <row r="150" spans="1:56" ht="15.75" hidden="1" customHeight="1" x14ac:dyDescent="0.25">
      <c r="A150" s="6" t="s">
        <v>3325</v>
      </c>
      <c r="B150" s="22" t="s">
        <v>3326</v>
      </c>
      <c r="C150" s="7">
        <v>2</v>
      </c>
      <c r="D150" s="46" t="s">
        <v>3342</v>
      </c>
      <c r="E150" s="7">
        <v>3847</v>
      </c>
      <c r="F150" s="7">
        <v>29</v>
      </c>
      <c r="G150" s="24">
        <v>1.6</v>
      </c>
      <c r="H150" s="41">
        <f>Tabela1[[#This Row],[PESO UNI]]*Tabela1[[#This Row],[QTE]]</f>
        <v>3.2</v>
      </c>
      <c r="I150" s="7" t="s">
        <v>4312</v>
      </c>
      <c r="J150" s="8" t="s">
        <v>3041</v>
      </c>
      <c r="K150" s="8" t="s">
        <v>31</v>
      </c>
      <c r="L150" s="9" t="s">
        <v>2991</v>
      </c>
      <c r="M150" s="10">
        <v>46206</v>
      </c>
      <c r="N150" s="8" t="s">
        <v>46</v>
      </c>
      <c r="O150" s="12"/>
      <c r="P150" s="13"/>
      <c r="Q150" s="14">
        <f>Tabela1[[#This Row],[QTDE/ Fabricação]]-Tabela1[[#This Row],[QTE]]</f>
        <v>-2</v>
      </c>
      <c r="R150" s="19">
        <f t="shared" si="28"/>
        <v>0</v>
      </c>
      <c r="S150" s="19">
        <f t="shared" si="27"/>
        <v>0</v>
      </c>
      <c r="T150" s="20">
        <f t="shared" si="29"/>
        <v>-3.2</v>
      </c>
      <c r="U150" s="17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26"/>
        <v>-2</v>
      </c>
      <c r="Z150" s="21">
        <f>Tabela1[[#This Row],[PESO TOTAL]]-Tabela1[[#This Row],[Peso Expedido]]</f>
        <v>3.2</v>
      </c>
      <c r="AA150" s="18"/>
      <c r="AB150" s="40"/>
      <c r="AC150" s="40"/>
      <c r="AD150" s="40"/>
      <c r="AE150" s="40"/>
      <c r="AF150" s="40"/>
      <c r="AG150" s="40"/>
      <c r="AH150" s="40"/>
      <c r="AI150" s="40" t="str">
        <f t="shared" si="21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30"/>
        <v>T-073204-1/05-CV-0001</v>
      </c>
      <c r="AP150" t="str">
        <f>Tabela1[[#This Row],[TAG]]&amp;Tabela1[[#This Row],[PEDIDO]]&amp;Tabela1[[#This Row],[PRODUTO]]</f>
        <v>05-CV-0001P-198ESTRUTURA</v>
      </c>
      <c r="AQ150" s="23" t="str">
        <f>Tabela1[[#This Row],[PRODUTO]]&amp;Tabela1[[#This Row],[TAG]]</f>
        <v>ESTRUTURA05-CV-0001</v>
      </c>
      <c r="AR150" s="183">
        <f>Tabela1[[#This Row],[PESO TOTAL]]*Tabela1[[#This Row],[MATÉRIA PRIMA]]</f>
        <v>0</v>
      </c>
      <c r="AS150" s="28">
        <f>Tabela1[[#This Row],[PESO TOTAL]]*Tabela1[[#This Row],[PREPARAÇÃO ]]</f>
        <v>0</v>
      </c>
      <c r="AT150" s="28">
        <f>Tabela1[[#This Row],[PESO TOTAL]]*Tabela1[[#This Row],[CALDEIRARIA]]</f>
        <v>0</v>
      </c>
      <c r="AU150" s="28">
        <f>Tabela1[[#This Row],[PESO TOTAL]]*Tabela1[[#This Row],[SOLDA]]</f>
        <v>0</v>
      </c>
      <c r="AV150" s="28">
        <f>Tabela1[[#This Row],[PESO TOTAL]]*Tabela1[[#This Row],[ACABAMENTO]]</f>
        <v>0</v>
      </c>
      <c r="AW150" s="28">
        <f>Tabela1[[#This Row],[PESO TOTAL]]*Tabela1[[#This Row],[PRONTO ACABADO]]</f>
        <v>0</v>
      </c>
      <c r="AX150" s="28">
        <f>Tabela1[[#This Row],[PESO TOTAL]]*Tabela1[[#This Row],[EXPEDIÇÃO ]]</f>
        <v>0</v>
      </c>
      <c r="AY150" s="28" t="str">
        <f>Tabela1[[#This Row],[PEDIDO]]&amp;Tabela1[[#This Row],[PRODUTO]]</f>
        <v>P-198ESTRUTURA</v>
      </c>
      <c r="AZ150" s="44">
        <f>IF(AF150="",0,IF(ISTEXT(AF150),H150*VALUE(SUBSTITUTE(AF150,"%",""))/100,H150*AF150))-Tabela1[[#This Row],[PRONTO ACABADO2]]</f>
        <v>0</v>
      </c>
      <c r="BA150" s="44">
        <f>IF(AG150="",0,IF(ISTEXT(AG150),H150*VALUE(SUBSTITUTE(AG150,"%",""))/100,H150*AG150))-Tabela1[[#This Row],[PESO EXPEDIDO2]]</f>
        <v>0</v>
      </c>
      <c r="BB150" s="44">
        <f t="shared" si="22"/>
        <v>0</v>
      </c>
      <c r="BC150" s="44">
        <f t="shared" si="23"/>
        <v>0</v>
      </c>
      <c r="BD150" s="44"/>
    </row>
    <row r="151" spans="1:56" ht="15.75" hidden="1" customHeight="1" x14ac:dyDescent="0.25">
      <c r="A151" s="6" t="s">
        <v>3739</v>
      </c>
      <c r="B151" s="22" t="s">
        <v>3740</v>
      </c>
      <c r="C151" s="7">
        <v>4</v>
      </c>
      <c r="D151" s="46" t="s">
        <v>3741</v>
      </c>
      <c r="E151" s="7">
        <v>3848</v>
      </c>
      <c r="F151" s="7">
        <v>30</v>
      </c>
      <c r="G151" s="24">
        <v>60.1</v>
      </c>
      <c r="H151" s="41">
        <f>Tabela1[[#This Row],[PESO UNI]]*Tabela1[[#This Row],[QTE]]</f>
        <v>240.4</v>
      </c>
      <c r="I151" s="7" t="s">
        <v>4312</v>
      </c>
      <c r="J151" s="8" t="s">
        <v>3052</v>
      </c>
      <c r="K151" s="8" t="s">
        <v>31</v>
      </c>
      <c r="L151" s="9" t="s">
        <v>2991</v>
      </c>
      <c r="M151" s="10">
        <v>46210</v>
      </c>
      <c r="N151" s="8" t="s">
        <v>46</v>
      </c>
      <c r="O151" s="12"/>
      <c r="P151" s="13"/>
      <c r="Q151" s="14">
        <f>Tabela1[[#This Row],[QTDE/ Fabricação]]-Tabela1[[#This Row],[QTE]]</f>
        <v>-4</v>
      </c>
      <c r="R151" s="19">
        <f t="shared" si="28"/>
        <v>0</v>
      </c>
      <c r="S151" s="19">
        <f t="shared" si="27"/>
        <v>0</v>
      </c>
      <c r="T151" s="20">
        <f t="shared" si="29"/>
        <v>-240.4</v>
      </c>
      <c r="U151" s="17">
        <f>IFERROR(SUMIF('LISTA DE EMBARQUE'!B:B,MICRO!E:E,'LISTA DE EMBARQUE'!G:G),"")</f>
        <v>0</v>
      </c>
      <c r="V151" s="12" t="str">
        <f>IFERROR(VLOOKUP(Tabela1[[#This Row],[COD.MDE]],'LISTA DE EMBARQUE'!B:L,11,0),"")</f>
        <v/>
      </c>
      <c r="W151" s="13" t="str">
        <f>IFERROR(COUNTIF(#REF!,Tabela1[[#This Row],[Colunas5]]),"")</f>
        <v/>
      </c>
      <c r="X151" s="14">
        <f>Tabela1[[#This Row],[QIANTIDADE EXPEDIDA]]*Tabela1[[#This Row],[PESO UNI]]</f>
        <v>0</v>
      </c>
      <c r="Y151" s="14">
        <f t="shared" si="26"/>
        <v>-4</v>
      </c>
      <c r="Z151" s="21">
        <f>Tabela1[[#This Row],[PESO TOTAL]]-Tabela1[[#This Row],[Peso Expedido]]</f>
        <v>240.4</v>
      </c>
      <c r="AA151" s="18"/>
      <c r="AB151" s="40"/>
      <c r="AC151" s="40"/>
      <c r="AD151" s="40"/>
      <c r="AE151" s="40"/>
      <c r="AF151" s="40"/>
      <c r="AG151" s="40"/>
      <c r="AH151" s="40"/>
      <c r="AI151" s="40" t="str">
        <f t="shared" si="21"/>
        <v/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30"/>
        <v>T-073239-1/14-CV-0001</v>
      </c>
      <c r="AP151" t="str">
        <f>Tabela1[[#This Row],[TAG]]&amp;Tabela1[[#This Row],[PEDIDO]]&amp;Tabela1[[#This Row],[PRODUTO]]</f>
        <v>14-CV-0001P-198ESTRUTURA</v>
      </c>
      <c r="AQ151" s="23" t="str">
        <f>Tabela1[[#This Row],[PRODUTO]]&amp;Tabela1[[#This Row],[TAG]]</f>
        <v>ESTRUTURA14-CV-0001</v>
      </c>
      <c r="AR151" s="183">
        <f>Tabela1[[#This Row],[PESO TOTAL]]*Tabela1[[#This Row],[MATÉRIA PRIMA]]</f>
        <v>0</v>
      </c>
      <c r="AS151" s="28">
        <f>Tabela1[[#This Row],[PESO TOTAL]]*Tabela1[[#This Row],[PREPARAÇÃO ]]</f>
        <v>0</v>
      </c>
      <c r="AT151" s="28">
        <f>Tabela1[[#This Row],[PESO TOTAL]]*Tabela1[[#This Row],[CALDEIRARIA]]</f>
        <v>0</v>
      </c>
      <c r="AU151" s="28">
        <f>Tabela1[[#This Row],[PESO TOTAL]]*Tabela1[[#This Row],[SOLDA]]</f>
        <v>0</v>
      </c>
      <c r="AV151" s="28">
        <f>Tabela1[[#This Row],[PESO TOTAL]]*Tabela1[[#This Row],[ACABAMENTO]]</f>
        <v>0</v>
      </c>
      <c r="AW151" s="28">
        <f>Tabela1[[#This Row],[PESO TOTAL]]*Tabela1[[#This Row],[PRONTO ACABADO]]</f>
        <v>0</v>
      </c>
      <c r="AX151" s="28">
        <f>Tabela1[[#This Row],[PESO TOTAL]]*Tabela1[[#This Row],[EXPEDIÇÃO ]]</f>
        <v>0</v>
      </c>
      <c r="AY151" s="28" t="str">
        <f>Tabela1[[#This Row],[PEDIDO]]&amp;Tabela1[[#This Row],[PRODUTO]]</f>
        <v>P-198ESTRUTURA</v>
      </c>
      <c r="AZ151" s="44">
        <f>IF(AF151="",0,IF(ISTEXT(AF151),H151*VALUE(SUBSTITUTE(AF151,"%",""))/100,H151*AF151))-Tabela1[[#This Row],[PRONTO ACABADO2]]</f>
        <v>0</v>
      </c>
      <c r="BA151" s="44">
        <f>IF(AG151="",0,IF(ISTEXT(AG151),H151*VALUE(SUBSTITUTE(AG151,"%",""))/100,H151*AG151))-Tabela1[[#This Row],[PESO EXPEDIDO2]]</f>
        <v>0</v>
      </c>
      <c r="BB151" s="44">
        <f t="shared" si="22"/>
        <v>0</v>
      </c>
      <c r="BC151" s="44">
        <f t="shared" si="23"/>
        <v>0</v>
      </c>
      <c r="BD151" s="44"/>
    </row>
    <row r="152" spans="1:56" ht="15.75" hidden="1" customHeight="1" x14ac:dyDescent="0.25">
      <c r="A152" s="6" t="s">
        <v>3742</v>
      </c>
      <c r="B152" s="22" t="s">
        <v>3743</v>
      </c>
      <c r="C152" s="7">
        <v>4</v>
      </c>
      <c r="D152" s="46" t="s">
        <v>3744</v>
      </c>
      <c r="E152" s="7">
        <v>3849</v>
      </c>
      <c r="F152" s="7">
        <v>31</v>
      </c>
      <c r="G152" s="24">
        <v>13.7</v>
      </c>
      <c r="H152" s="41">
        <f>Tabela1[[#This Row],[PESO UNI]]*Tabela1[[#This Row],[QTE]]</f>
        <v>54.8</v>
      </c>
      <c r="I152" s="7">
        <v>0</v>
      </c>
      <c r="J152" s="8" t="s">
        <v>3052</v>
      </c>
      <c r="K152" s="8" t="s">
        <v>31</v>
      </c>
      <c r="L152" s="9" t="s">
        <v>2991</v>
      </c>
      <c r="M152" s="10">
        <v>46210</v>
      </c>
      <c r="N152" s="8" t="s">
        <v>46</v>
      </c>
      <c r="O152" s="12"/>
      <c r="P152" s="13"/>
      <c r="Q152" s="14">
        <f>Tabela1[[#This Row],[QTDE/ Fabricação]]-Tabela1[[#This Row],[QTE]]</f>
        <v>-4</v>
      </c>
      <c r="R152" s="19">
        <f t="shared" si="28"/>
        <v>0</v>
      </c>
      <c r="S152" s="19">
        <f t="shared" si="27"/>
        <v>0</v>
      </c>
      <c r="T152" s="20">
        <f t="shared" si="29"/>
        <v>-54.8</v>
      </c>
      <c r="U152" s="17">
        <f>IFERROR(SUMIF('LISTA DE EMBARQUE'!B:B,MICRO!E:E,'LISTA DE EMBARQUE'!G:G),"")</f>
        <v>0</v>
      </c>
      <c r="V152" s="12" t="str">
        <f>IFERROR(VLOOKUP(Tabela1[[#This Row],[COD.MDE]],'LISTA DE EMBARQUE'!B:L,11,0),"")</f>
        <v/>
      </c>
      <c r="W152" s="13" t="str">
        <f>IFERROR(COUNTIF(#REF!,Tabela1[[#This Row],[Colunas5]]),"")</f>
        <v/>
      </c>
      <c r="X152" s="14">
        <f>Tabela1[[#This Row],[QIANTIDADE EXPEDIDA]]*Tabela1[[#This Row],[PESO UNI]]</f>
        <v>0</v>
      </c>
      <c r="Y152" s="14">
        <f t="shared" si="26"/>
        <v>-4</v>
      </c>
      <c r="Z152" s="21">
        <f>Tabela1[[#This Row],[PESO TOTAL]]-Tabela1[[#This Row],[Peso Expedido]]</f>
        <v>54.8</v>
      </c>
      <c r="AA152" s="18"/>
      <c r="AB152" s="40"/>
      <c r="AC152" s="40"/>
      <c r="AD152" s="40"/>
      <c r="AE152" s="40"/>
      <c r="AF152" s="40"/>
      <c r="AG152" s="40"/>
      <c r="AH152" s="40"/>
      <c r="AI152" s="40" t="str">
        <f t="shared" si="21"/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30"/>
        <v>T-073240-1/14-CV-0001</v>
      </c>
      <c r="AP152" t="str">
        <f>Tabela1[[#This Row],[TAG]]&amp;Tabela1[[#This Row],[PEDIDO]]&amp;Tabela1[[#This Row],[PRODUTO]]</f>
        <v>14-CV-0001P-198ESTRUTURA</v>
      </c>
      <c r="AQ152" s="23" t="str">
        <f>Tabela1[[#This Row],[PRODUTO]]&amp;Tabela1[[#This Row],[TAG]]</f>
        <v>ESTRUTURA14-CV-0001</v>
      </c>
      <c r="AR152" s="183">
        <f>Tabela1[[#This Row],[PESO TOTAL]]*Tabela1[[#This Row],[MATÉRIA PRIMA]]</f>
        <v>0</v>
      </c>
      <c r="AS152" s="28">
        <f>Tabela1[[#This Row],[PESO TOTAL]]*Tabela1[[#This Row],[PREPARAÇÃO ]]</f>
        <v>0</v>
      </c>
      <c r="AT152" s="28">
        <f>Tabela1[[#This Row],[PESO TOTAL]]*Tabela1[[#This Row],[CALDEIRARIA]]</f>
        <v>0</v>
      </c>
      <c r="AU152" s="28">
        <f>Tabela1[[#This Row],[PESO TOTAL]]*Tabela1[[#This Row],[SOLDA]]</f>
        <v>0</v>
      </c>
      <c r="AV152" s="28">
        <f>Tabela1[[#This Row],[PESO TOTAL]]*Tabela1[[#This Row],[ACABAMENTO]]</f>
        <v>0</v>
      </c>
      <c r="AW152" s="28">
        <f>Tabela1[[#This Row],[PESO TOTAL]]*Tabela1[[#This Row],[PRONTO ACABADO]]</f>
        <v>0</v>
      </c>
      <c r="AX152" s="28">
        <f>Tabela1[[#This Row],[PESO TOTAL]]*Tabela1[[#This Row],[EXPEDIÇÃO ]]</f>
        <v>0</v>
      </c>
      <c r="AY152" s="28" t="str">
        <f>Tabela1[[#This Row],[PEDIDO]]&amp;Tabela1[[#This Row],[PRODUTO]]</f>
        <v>P-198ESTRUTURA</v>
      </c>
      <c r="AZ152" s="44">
        <f>IF(AF152="",0,IF(ISTEXT(AF152),H152*VALUE(SUBSTITUTE(AF152,"%",""))/100,H152*AF152))-Tabela1[[#This Row],[PRONTO ACABADO2]]</f>
        <v>0</v>
      </c>
      <c r="BA152" s="44">
        <f>IF(AG152="",0,IF(ISTEXT(AG152),H152*VALUE(SUBSTITUTE(AG152,"%",""))/100,H152*AG152))-Tabela1[[#This Row],[PESO EXPEDIDO2]]</f>
        <v>0</v>
      </c>
      <c r="BB152" s="44">
        <f t="shared" si="22"/>
        <v>0</v>
      </c>
      <c r="BC152" s="44">
        <f t="shared" si="23"/>
        <v>0</v>
      </c>
      <c r="BD152" s="44"/>
    </row>
    <row r="153" spans="1:56" ht="15.75" hidden="1" customHeight="1" x14ac:dyDescent="0.25">
      <c r="A153" s="6" t="s">
        <v>3742</v>
      </c>
      <c r="B153" s="22" t="s">
        <v>3743</v>
      </c>
      <c r="C153" s="7">
        <v>1</v>
      </c>
      <c r="D153" s="46" t="s">
        <v>3745</v>
      </c>
      <c r="E153" s="7">
        <v>3850</v>
      </c>
      <c r="F153" s="7">
        <v>31</v>
      </c>
      <c r="G153" s="24">
        <v>255</v>
      </c>
      <c r="H153" s="41">
        <f>Tabela1[[#This Row],[PESO UNI]]*Tabela1[[#This Row],[QTE]]</f>
        <v>255</v>
      </c>
      <c r="I153" s="7">
        <v>0</v>
      </c>
      <c r="J153" s="8" t="s">
        <v>3052</v>
      </c>
      <c r="K153" s="8" t="s">
        <v>31</v>
      </c>
      <c r="L153" s="9" t="s">
        <v>2991</v>
      </c>
      <c r="M153" s="10">
        <v>46210</v>
      </c>
      <c r="N153" s="8" t="s">
        <v>46</v>
      </c>
      <c r="O153" s="12"/>
      <c r="P153" s="13"/>
      <c r="Q153" s="14">
        <f>Tabela1[[#This Row],[QTDE/ Fabricação]]-Tabela1[[#This Row],[QTE]]</f>
        <v>-1</v>
      </c>
      <c r="R153" s="19">
        <f t="shared" si="28"/>
        <v>0</v>
      </c>
      <c r="S153" s="19">
        <f t="shared" si="27"/>
        <v>0</v>
      </c>
      <c r="T153" s="20">
        <f t="shared" si="29"/>
        <v>-255</v>
      </c>
      <c r="U153" s="17">
        <f>IFERROR(SUMIF('LISTA DE EMBARQUE'!B:B,MICRO!E:E,'LISTA DE EMBARQUE'!G:G),"")</f>
        <v>0</v>
      </c>
      <c r="V153" s="12" t="str">
        <f>IFERROR(VLOOKUP(Tabela1[[#This Row],[COD.MDE]],'LISTA DE EMBARQUE'!B:L,11,0),"")</f>
        <v/>
      </c>
      <c r="W153" s="13" t="str">
        <f>IFERROR(COUNTIF(#REF!,Tabela1[[#This Row],[Colunas5]]),"")</f>
        <v/>
      </c>
      <c r="X153" s="14">
        <f>Tabela1[[#This Row],[QIANTIDADE EXPEDIDA]]*Tabela1[[#This Row],[PESO UNI]]</f>
        <v>0</v>
      </c>
      <c r="Y153" s="14">
        <f t="shared" si="26"/>
        <v>-1</v>
      </c>
      <c r="Z153" s="21">
        <f>Tabela1[[#This Row],[PESO TOTAL]]-Tabela1[[#This Row],[Peso Expedido]]</f>
        <v>255</v>
      </c>
      <c r="AA153" s="18"/>
      <c r="AB153" s="40"/>
      <c r="AC153" s="40"/>
      <c r="AD153" s="40"/>
      <c r="AE153" s="40"/>
      <c r="AF153" s="40"/>
      <c r="AG153" s="40"/>
      <c r="AH153" s="40"/>
      <c r="AI153" s="40" t="str">
        <f t="shared" si="21"/>
        <v/>
      </c>
      <c r="AJ153" s="5"/>
      <c r="AK153" t="str">
        <f>Tabela1[[#This Row],[Coluna1]]&amp;Tabela1[[#This Row],[PEDIDO]]</f>
        <v>P-198</v>
      </c>
      <c r="AL153"/>
      <c r="AM153"/>
      <c r="AN153"/>
      <c r="AO153" t="str">
        <f t="shared" si="30"/>
        <v>T-073240-1/14-CV-0001</v>
      </c>
      <c r="AP153" t="str">
        <f>Tabela1[[#This Row],[TAG]]&amp;Tabela1[[#This Row],[PEDIDO]]&amp;Tabela1[[#This Row],[PRODUTO]]</f>
        <v>14-CV-0001P-198ESTRUTURA</v>
      </c>
      <c r="AQ153" s="23" t="str">
        <f>Tabela1[[#This Row],[PRODUTO]]&amp;Tabela1[[#This Row],[TAG]]</f>
        <v>ESTRUTURA14-CV-0001</v>
      </c>
      <c r="AR153" s="183">
        <f>Tabela1[[#This Row],[PESO TOTAL]]*Tabela1[[#This Row],[MATÉRIA PRIMA]]</f>
        <v>0</v>
      </c>
      <c r="AS153" s="28">
        <f>Tabela1[[#This Row],[PESO TOTAL]]*Tabela1[[#This Row],[PREPARAÇÃO ]]</f>
        <v>0</v>
      </c>
      <c r="AT153" s="28">
        <f>Tabela1[[#This Row],[PESO TOTAL]]*Tabela1[[#This Row],[CALDEIRARIA]]</f>
        <v>0</v>
      </c>
      <c r="AU153" s="28">
        <f>Tabela1[[#This Row],[PESO TOTAL]]*Tabela1[[#This Row],[SOLDA]]</f>
        <v>0</v>
      </c>
      <c r="AV153" s="28">
        <f>Tabela1[[#This Row],[PESO TOTAL]]*Tabela1[[#This Row],[ACABAMENTO]]</f>
        <v>0</v>
      </c>
      <c r="AW153" s="28">
        <f>Tabela1[[#This Row],[PESO TOTAL]]*Tabela1[[#This Row],[PRONTO ACABADO]]</f>
        <v>0</v>
      </c>
      <c r="AX153" s="28">
        <f>Tabela1[[#This Row],[PESO TOTAL]]*Tabela1[[#This Row],[EXPEDIÇÃO ]]</f>
        <v>0</v>
      </c>
      <c r="AY153" s="28" t="str">
        <f>Tabela1[[#This Row],[PEDIDO]]&amp;Tabela1[[#This Row],[PRODUTO]]</f>
        <v>P-198ESTRUTURA</v>
      </c>
      <c r="AZ153" s="44">
        <f>IF(AF153="",0,IF(ISTEXT(AF153),H153*VALUE(SUBSTITUTE(AF153,"%",""))/100,H153*AF153))-Tabela1[[#This Row],[PRONTO ACABADO2]]</f>
        <v>0</v>
      </c>
      <c r="BA153" s="44">
        <f>IF(AG153="",0,IF(ISTEXT(AG153),H153*VALUE(SUBSTITUTE(AG153,"%",""))/100,H153*AG153))-Tabela1[[#This Row],[PESO EXPEDIDO2]]</f>
        <v>0</v>
      </c>
      <c r="BB153" s="44">
        <f t="shared" si="22"/>
        <v>0</v>
      </c>
      <c r="BC153" s="44">
        <f t="shared" si="23"/>
        <v>0</v>
      </c>
      <c r="BD153" s="44"/>
    </row>
    <row r="154" spans="1:56" ht="15.75" hidden="1" customHeight="1" x14ac:dyDescent="0.25">
      <c r="A154" s="6" t="s">
        <v>3768</v>
      </c>
      <c r="B154" s="22" t="s">
        <v>3769</v>
      </c>
      <c r="C154" s="7">
        <v>1</v>
      </c>
      <c r="D154" s="46" t="s">
        <v>3770</v>
      </c>
      <c r="E154" s="7">
        <v>4039</v>
      </c>
      <c r="F154" s="7" t="s">
        <v>3771</v>
      </c>
      <c r="G154" s="24">
        <v>1360</v>
      </c>
      <c r="H154" s="41">
        <f>Tabela1[[#This Row],[PESO UNI]]*Tabela1[[#This Row],[QTE]]</f>
        <v>1360</v>
      </c>
      <c r="I154" s="7">
        <v>2</v>
      </c>
      <c r="J154" s="8" t="s">
        <v>2281</v>
      </c>
      <c r="K154" s="8" t="s">
        <v>335</v>
      </c>
      <c r="L154" s="9" t="s">
        <v>2076</v>
      </c>
      <c r="M154" s="10">
        <v>46146</v>
      </c>
      <c r="N154" s="8" t="s">
        <v>335</v>
      </c>
      <c r="O154" s="12"/>
      <c r="P154" s="13"/>
      <c r="Q154" s="14">
        <f>Tabela1[[#This Row],[QTDE/ Fabricação]]-Tabela1[[#This Row],[QTE]]</f>
        <v>-1</v>
      </c>
      <c r="R154" s="19">
        <f t="shared" ref="R154:R217" si="31">IFERROR(H154*((AA154*0.25)+(AC154*0.25)+(AD154*0.225)+(AE154*0.225)+(AF154*0.05)),"")</f>
        <v>1360</v>
      </c>
      <c r="S154" s="19">
        <f t="shared" si="27"/>
        <v>1360</v>
      </c>
      <c r="T154" s="20">
        <f t="shared" ref="T154:T217" si="32">IFERROR(S154-H154,"")</f>
        <v>0</v>
      </c>
      <c r="U154" s="243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26"/>
        <v>0</v>
      </c>
      <c r="Z154" s="21">
        <f>Tabela1[[#This Row],[PESO TOTAL]]-Tabela1[[#This Row],[Peso Expedido]]</f>
        <v>0</v>
      </c>
      <c r="AA154" s="18">
        <v>1</v>
      </c>
      <c r="AB154" s="40"/>
      <c r="AC154" s="40">
        <v>1</v>
      </c>
      <c r="AD154" s="40">
        <v>1</v>
      </c>
      <c r="AE154" s="40">
        <v>1</v>
      </c>
      <c r="AF154" s="40">
        <v>1</v>
      </c>
      <c r="AG154" s="40">
        <v>1</v>
      </c>
      <c r="AH154" s="40">
        <v>1</v>
      </c>
      <c r="AI154" s="40" t="str">
        <f t="shared" si="21"/>
        <v>ok</v>
      </c>
      <c r="AJ154" s="40" t="s">
        <v>4426</v>
      </c>
      <c r="AK154" s="40" t="s">
        <v>4426</v>
      </c>
      <c r="AL154" s="40" t="s">
        <v>4426</v>
      </c>
      <c r="AM154" s="40" t="s">
        <v>4426</v>
      </c>
      <c r="AN154" s="40" t="s">
        <v>4426</v>
      </c>
      <c r="AO154" s="40" t="s">
        <v>4426</v>
      </c>
      <c r="AP154" s="40" t="s">
        <v>4426</v>
      </c>
      <c r="AQ154" s="40" t="s">
        <v>4426</v>
      </c>
      <c r="AR154" s="40" t="s">
        <v>4426</v>
      </c>
      <c r="AS154" s="40" t="s">
        <v>4426</v>
      </c>
      <c r="AT154" s="40" t="s">
        <v>4426</v>
      </c>
      <c r="AU154" s="40" t="s">
        <v>4426</v>
      </c>
      <c r="AV154" s="40" t="s">
        <v>4426</v>
      </c>
      <c r="AW154" s="40" t="s">
        <v>4426</v>
      </c>
      <c r="AX154" s="40" t="s">
        <v>4426</v>
      </c>
      <c r="AY154" s="40" t="s">
        <v>4426</v>
      </c>
      <c r="AZ154" s="40" t="s">
        <v>4426</v>
      </c>
      <c r="BA154" s="40" t="s">
        <v>4426</v>
      </c>
      <c r="BB154" s="40" t="s">
        <v>4426</v>
      </c>
      <c r="BC154" s="40" t="s">
        <v>4426</v>
      </c>
      <c r="BD154" s="40" t="s">
        <v>4426</v>
      </c>
    </row>
    <row r="155" spans="1:56" ht="15.75" hidden="1" customHeight="1" x14ac:dyDescent="0.25">
      <c r="A155" s="6" t="s">
        <v>3768</v>
      </c>
      <c r="B155" s="22" t="s">
        <v>3769</v>
      </c>
      <c r="C155" s="7">
        <v>1</v>
      </c>
      <c r="D155" s="46" t="s">
        <v>3770</v>
      </c>
      <c r="E155" s="7">
        <v>4040</v>
      </c>
      <c r="F155" s="7" t="s">
        <v>3771</v>
      </c>
      <c r="G155" s="24">
        <v>1360</v>
      </c>
      <c r="H155" s="41">
        <f>Tabela1[[#This Row],[PESO UNI]]*Tabela1[[#This Row],[QTE]]</f>
        <v>1360</v>
      </c>
      <c r="I155" s="7">
        <v>2</v>
      </c>
      <c r="J155" s="8" t="s">
        <v>2283</v>
      </c>
      <c r="K155" s="8" t="s">
        <v>335</v>
      </c>
      <c r="L155" s="9" t="s">
        <v>2076</v>
      </c>
      <c r="M155" s="10">
        <v>46146</v>
      </c>
      <c r="N155" s="8" t="s">
        <v>335</v>
      </c>
      <c r="O155" s="12"/>
      <c r="P155" s="13"/>
      <c r="Q155" s="14">
        <f>Tabela1[[#This Row],[QTDE/ Fabricação]]-Tabela1[[#This Row],[QTE]]</f>
        <v>-1</v>
      </c>
      <c r="R155" s="19">
        <f t="shared" si="31"/>
        <v>1360</v>
      </c>
      <c r="S155" s="19">
        <f t="shared" si="27"/>
        <v>1360</v>
      </c>
      <c r="T155" s="20">
        <f t="shared" si="32"/>
        <v>0</v>
      </c>
      <c r="U155" s="243">
        <v>1</v>
      </c>
      <c r="V155" s="12">
        <f>IFERROR(VLOOKUP(Tabela1[[#This Row],[COD.MDE]],'LISTA DE EMBARQUE'!B:L,11,0),"")</f>
        <v>2</v>
      </c>
      <c r="W155" s="13"/>
      <c r="X155" s="14">
        <f>IFERROR(Tabela1[[#This Row],[QIANTIDADE EXPEDIDA]]*Tabela1[[#This Row],[PESO UNI]],"")</f>
        <v>1360</v>
      </c>
      <c r="Y155" s="14">
        <f t="shared" si="26"/>
        <v>0</v>
      </c>
      <c r="Z155" s="21">
        <f>Tabela1[[#This Row],[PESO TOTAL]]-Tabela1[[#This Row],[Peso Expedido]]</f>
        <v>0</v>
      </c>
      <c r="AA155" s="18">
        <v>1</v>
      </c>
      <c r="AB155" s="40"/>
      <c r="AC155" s="40">
        <v>1</v>
      </c>
      <c r="AD155" s="40">
        <v>1</v>
      </c>
      <c r="AE155" s="40">
        <v>1</v>
      </c>
      <c r="AF155" s="40">
        <v>1</v>
      </c>
      <c r="AG155" s="40">
        <v>1</v>
      </c>
      <c r="AH155" s="40">
        <v>1</v>
      </c>
      <c r="AI155" s="40" t="str">
        <f t="shared" si="21"/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30"/>
        <v>T-072951-1/1073-TC-007</v>
      </c>
      <c r="AP155" t="str">
        <f>Tabela1[[#This Row],[TAG]]&amp;Tabela1[[#This Row],[PEDIDO]]&amp;Tabela1[[#This Row],[PRODUTO]]</f>
        <v>1073-TC-007P-188RMF</v>
      </c>
      <c r="AQ155" s="23" t="str">
        <f>Tabela1[[#This Row],[PRODUTO]]&amp;Tabela1[[#This Row],[TAG]]</f>
        <v>RMF1073-TC-007</v>
      </c>
      <c r="AR155" s="183">
        <f>Tabela1[[#This Row],[PESO TOTAL]]*Tabela1[[#This Row],[MATÉRIA PRIMA]]</f>
        <v>1360</v>
      </c>
      <c r="AS155" s="28">
        <f>Tabela1[[#This Row],[PESO TOTAL]]*Tabela1[[#This Row],[PREPARAÇÃO ]]</f>
        <v>1360</v>
      </c>
      <c r="AT155" s="28">
        <f>Tabela1[[#This Row],[PESO TOTAL]]*Tabela1[[#This Row],[CALDEIRARIA]]</f>
        <v>1360</v>
      </c>
      <c r="AU155" s="28">
        <f>Tabela1[[#This Row],[PESO TOTAL]]*Tabela1[[#This Row],[SOLDA]]</f>
        <v>1360</v>
      </c>
      <c r="AV155" s="28">
        <f>Tabela1[[#This Row],[PESO TOTAL]]*Tabela1[[#This Row],[ACABAMENTO]]</f>
        <v>1360</v>
      </c>
      <c r="AW155" s="28">
        <f>Tabela1[[#This Row],[PESO TOTAL]]*Tabela1[[#This Row],[PRONTO ACABADO]]</f>
        <v>1360</v>
      </c>
      <c r="AX155" s="28">
        <f>Tabela1[[#This Row],[PESO TOTAL]]*Tabela1[[#This Row],[EXPEDIÇÃO ]]</f>
        <v>1360</v>
      </c>
      <c r="AY155" s="28" t="str">
        <f>Tabela1[[#This Row],[PEDIDO]]&amp;Tabela1[[#This Row],[PRODUTO]]</f>
        <v>P-188RMF</v>
      </c>
      <c r="AZ155" s="44">
        <f>IF(AF155="",0,IF(ISTEXT(AF155),H155*VALUE(SUBSTITUTE(AF155,"%",""))/100,H155*AF155))-Tabela1[[#This Row],[PRONTO ACABADO2]]</f>
        <v>0</v>
      </c>
      <c r="BA155" s="44">
        <f>IF(AG155="",0,IF(ISTEXT(AG155),H155*VALUE(SUBSTITUTE(AG155,"%",""))/100,H155*AG155))-Tabela1[[#This Row],[PESO EXPEDIDO2]]</f>
        <v>0</v>
      </c>
      <c r="BB155" s="44">
        <f t="shared" si="22"/>
        <v>1360</v>
      </c>
      <c r="BC155" s="44">
        <f t="shared" si="23"/>
        <v>1360</v>
      </c>
      <c r="BD155" s="44"/>
    </row>
    <row r="156" spans="1:56" ht="15.75" hidden="1" customHeight="1" x14ac:dyDescent="0.25">
      <c r="A156" s="6" t="s">
        <v>3772</v>
      </c>
      <c r="B156" s="22" t="s">
        <v>3773</v>
      </c>
      <c r="C156" s="7">
        <v>1</v>
      </c>
      <c r="D156" s="46" t="s">
        <v>3770</v>
      </c>
      <c r="E156" s="7">
        <v>4041</v>
      </c>
      <c r="F156" s="7" t="s">
        <v>3771</v>
      </c>
      <c r="G156" s="24">
        <v>1335.1</v>
      </c>
      <c r="H156" s="41">
        <f>Tabela1[[#This Row],[PESO UNI]]*Tabela1[[#This Row],[QTE]]</f>
        <v>1335.1</v>
      </c>
      <c r="I156" s="7">
        <v>2</v>
      </c>
      <c r="J156" s="8" t="s">
        <v>2281</v>
      </c>
      <c r="K156" s="8" t="s">
        <v>335</v>
      </c>
      <c r="L156" s="9" t="s">
        <v>2076</v>
      </c>
      <c r="M156" s="10">
        <v>46146</v>
      </c>
      <c r="N156" s="8" t="s">
        <v>335</v>
      </c>
      <c r="O156" s="12"/>
      <c r="P156" s="13"/>
      <c r="Q156" s="14">
        <f>Tabela1[[#This Row],[QTDE/ Fabricação]]-Tabela1[[#This Row],[QTE]]</f>
        <v>-1</v>
      </c>
      <c r="R156" s="19">
        <f t="shared" si="31"/>
        <v>1335.1</v>
      </c>
      <c r="S156" s="19">
        <f t="shared" si="27"/>
        <v>1335.1</v>
      </c>
      <c r="T156" s="20">
        <f t="shared" si="32"/>
        <v>0</v>
      </c>
      <c r="U156" s="243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26"/>
        <v>0</v>
      </c>
      <c r="Z156" s="21">
        <f>Tabela1[[#This Row],[PESO TOTAL]]-Tabela1[[#This Row],[Peso Expedido]]</f>
        <v>0</v>
      </c>
      <c r="AA156" s="18">
        <v>1</v>
      </c>
      <c r="AB156" s="40"/>
      <c r="AC156" s="40">
        <v>1</v>
      </c>
      <c r="AD156" s="40">
        <v>1</v>
      </c>
      <c r="AE156" s="40">
        <v>1</v>
      </c>
      <c r="AF156" s="40">
        <v>1</v>
      </c>
      <c r="AG156" s="40">
        <v>1</v>
      </c>
      <c r="AH156" s="40">
        <v>1</v>
      </c>
      <c r="AI156" s="40" t="str">
        <f t="shared" ref="AI156:AI219" si="33">IF(Z156&lt;=0,"ok","")</f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30"/>
        <v>T-072952-1/1073-TC-006</v>
      </c>
      <c r="AP156" t="str">
        <f>Tabela1[[#This Row],[TAG]]&amp;Tabela1[[#This Row],[PEDIDO]]&amp;Tabela1[[#This Row],[PRODUTO]]</f>
        <v>1073-TC-006P-188RMF</v>
      </c>
      <c r="AQ156" s="23" t="str">
        <f>Tabela1[[#This Row],[PRODUTO]]&amp;Tabela1[[#This Row],[TAG]]</f>
        <v>RMF1073-TC-006</v>
      </c>
      <c r="AR156" s="183">
        <f>Tabela1[[#This Row],[PESO TOTAL]]*Tabela1[[#This Row],[MATÉRIA PRIMA]]</f>
        <v>1335.1</v>
      </c>
      <c r="AS156" s="28">
        <f>Tabela1[[#This Row],[PESO TOTAL]]*Tabela1[[#This Row],[PREPARAÇÃO ]]</f>
        <v>1335.1</v>
      </c>
      <c r="AT156" s="28">
        <f>Tabela1[[#This Row],[PESO TOTAL]]*Tabela1[[#This Row],[CALDEIRARIA]]</f>
        <v>1335.1</v>
      </c>
      <c r="AU156" s="28">
        <f>Tabela1[[#This Row],[PESO TOTAL]]*Tabela1[[#This Row],[SOLDA]]</f>
        <v>1335.1</v>
      </c>
      <c r="AV156" s="28">
        <f>Tabela1[[#This Row],[PESO TOTAL]]*Tabela1[[#This Row],[ACABAMENTO]]</f>
        <v>1335.1</v>
      </c>
      <c r="AW156" s="28">
        <f>Tabela1[[#This Row],[PESO TOTAL]]*Tabela1[[#This Row],[PRONTO ACABADO]]</f>
        <v>1335.1</v>
      </c>
      <c r="AX156" s="28">
        <f>Tabela1[[#This Row],[PESO TOTAL]]*Tabela1[[#This Row],[EXPEDIÇÃO ]]</f>
        <v>1335.1</v>
      </c>
      <c r="AY156" s="28" t="str">
        <f>Tabela1[[#This Row],[PEDIDO]]&amp;Tabela1[[#This Row],[PRODUTO]]</f>
        <v>P-188RMF</v>
      </c>
      <c r="AZ156" s="44">
        <f>IF(AF156="",0,IF(ISTEXT(AF156),H156*VALUE(SUBSTITUTE(AF156,"%",""))/100,H156*AF156))-Tabela1[[#This Row],[PRONTO ACABADO2]]</f>
        <v>0</v>
      </c>
      <c r="BA156" s="44">
        <f>IF(AG156="",0,IF(ISTEXT(AG156),H156*VALUE(SUBSTITUTE(AG156,"%",""))/100,H156*AG156))-Tabela1[[#This Row],[PESO EXPEDIDO2]]</f>
        <v>0</v>
      </c>
      <c r="BB156" s="44">
        <f t="shared" si="22"/>
        <v>1335.1</v>
      </c>
      <c r="BC156" s="44">
        <f t="shared" si="23"/>
        <v>1335.1</v>
      </c>
      <c r="BD156" s="44"/>
    </row>
    <row r="157" spans="1:56" ht="15.75" hidden="1" customHeight="1" x14ac:dyDescent="0.25">
      <c r="A157" s="6" t="s">
        <v>3772</v>
      </c>
      <c r="B157" s="22" t="s">
        <v>3773</v>
      </c>
      <c r="C157" s="7">
        <v>1</v>
      </c>
      <c r="D157" s="46" t="s">
        <v>3770</v>
      </c>
      <c r="E157" s="7">
        <v>4042</v>
      </c>
      <c r="F157" s="7" t="s">
        <v>3771</v>
      </c>
      <c r="G157" s="24">
        <v>1335.1</v>
      </c>
      <c r="H157" s="41">
        <f>Tabela1[[#This Row],[PESO UNI]]*Tabela1[[#This Row],[QTE]]</f>
        <v>1335.1</v>
      </c>
      <c r="I157" s="7">
        <v>2</v>
      </c>
      <c r="J157" s="8" t="s">
        <v>2283</v>
      </c>
      <c r="K157" s="8" t="s">
        <v>335</v>
      </c>
      <c r="L157" s="9" t="s">
        <v>2076</v>
      </c>
      <c r="M157" s="10">
        <v>46146</v>
      </c>
      <c r="N157" s="8" t="s">
        <v>335</v>
      </c>
      <c r="O157" s="12"/>
      <c r="P157" s="13"/>
      <c r="Q157" s="14">
        <f>Tabela1[[#This Row],[QTDE/ Fabricação]]-Tabela1[[#This Row],[QTE]]</f>
        <v>-1</v>
      </c>
      <c r="R157" s="19">
        <f t="shared" si="31"/>
        <v>1335.1</v>
      </c>
      <c r="S157" s="19">
        <f t="shared" si="27"/>
        <v>1335.1</v>
      </c>
      <c r="T157" s="20">
        <f t="shared" si="32"/>
        <v>0</v>
      </c>
      <c r="U157" s="243">
        <v>1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1335.1</v>
      </c>
      <c r="Y157" s="14">
        <f t="shared" si="26"/>
        <v>0</v>
      </c>
      <c r="Z157" s="21">
        <f>Tabela1[[#This Row],[PESO TOTAL]]-Tabela1[[#This Row],[Peso Expedido]]</f>
        <v>0</v>
      </c>
      <c r="AA157" s="18">
        <v>1</v>
      </c>
      <c r="AB157" s="40"/>
      <c r="AC157" s="40">
        <v>1</v>
      </c>
      <c r="AD157" s="40">
        <v>1</v>
      </c>
      <c r="AE157" s="40">
        <v>1</v>
      </c>
      <c r="AF157" s="40">
        <v>1</v>
      </c>
      <c r="AG157" s="40">
        <v>1</v>
      </c>
      <c r="AH157" s="40">
        <v>1</v>
      </c>
      <c r="AI157" s="40" t="str">
        <f t="shared" si="33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30"/>
        <v>T-072952-1/1073-TC-007</v>
      </c>
      <c r="AP157" t="str">
        <f>Tabela1[[#This Row],[TAG]]&amp;Tabela1[[#This Row],[PEDIDO]]&amp;Tabela1[[#This Row],[PRODUTO]]</f>
        <v>1073-TC-007P-188RMF</v>
      </c>
      <c r="AQ157" s="23" t="str">
        <f>Tabela1[[#This Row],[PRODUTO]]&amp;Tabela1[[#This Row],[TAG]]</f>
        <v>RMF1073-TC-007</v>
      </c>
      <c r="AR157" s="183">
        <f>Tabela1[[#This Row],[PESO TOTAL]]*Tabela1[[#This Row],[MATÉRIA PRIMA]]</f>
        <v>1335.1</v>
      </c>
      <c r="AS157" s="28">
        <f>Tabela1[[#This Row],[PESO TOTAL]]*Tabela1[[#This Row],[PREPARAÇÃO ]]</f>
        <v>1335.1</v>
      </c>
      <c r="AT157" s="28">
        <f>Tabela1[[#This Row],[PESO TOTAL]]*Tabela1[[#This Row],[CALDEIRARIA]]</f>
        <v>1335.1</v>
      </c>
      <c r="AU157" s="28">
        <f>Tabela1[[#This Row],[PESO TOTAL]]*Tabela1[[#This Row],[SOLDA]]</f>
        <v>1335.1</v>
      </c>
      <c r="AV157" s="28">
        <f>Tabela1[[#This Row],[PESO TOTAL]]*Tabela1[[#This Row],[ACABAMENTO]]</f>
        <v>1335.1</v>
      </c>
      <c r="AW157" s="28">
        <f>Tabela1[[#This Row],[PESO TOTAL]]*Tabela1[[#This Row],[PRONTO ACABADO]]</f>
        <v>1335.1</v>
      </c>
      <c r="AX157" s="28">
        <f>Tabela1[[#This Row],[PESO TOTAL]]*Tabela1[[#This Row],[EXPEDIÇÃO ]]</f>
        <v>1335.1</v>
      </c>
      <c r="AY157" s="28" t="str">
        <f>Tabela1[[#This Row],[PEDIDO]]&amp;Tabela1[[#This Row],[PRODUTO]]</f>
        <v>P-188RMF</v>
      </c>
      <c r="AZ157" s="44">
        <f>IF(AF157="",0,IF(ISTEXT(AF157),H157*VALUE(SUBSTITUTE(AF157,"%",""))/100,H157*AF157))-Tabela1[[#This Row],[PRONTO ACABADO2]]</f>
        <v>0</v>
      </c>
      <c r="BA157" s="44">
        <f>IF(AG157="",0,IF(ISTEXT(AG157),H157*VALUE(SUBSTITUTE(AG157,"%",""))/100,H157*AG157))-Tabela1[[#This Row],[PESO EXPEDIDO2]]</f>
        <v>0</v>
      </c>
      <c r="BB157" s="44">
        <f t="shared" si="22"/>
        <v>1335.1</v>
      </c>
      <c r="BC157" s="44">
        <f t="shared" si="23"/>
        <v>1335.1</v>
      </c>
      <c r="BD157" s="44"/>
    </row>
    <row r="158" spans="1:56" ht="15.75" hidden="1" customHeight="1" x14ac:dyDescent="0.25">
      <c r="A158" s="6" t="s">
        <v>3774</v>
      </c>
      <c r="B158" s="22" t="s">
        <v>3775</v>
      </c>
      <c r="C158" s="7">
        <v>2</v>
      </c>
      <c r="D158" s="46" t="s">
        <v>3776</v>
      </c>
      <c r="E158" s="7">
        <v>4043</v>
      </c>
      <c r="F158" s="7" t="s">
        <v>3777</v>
      </c>
      <c r="G158" s="24">
        <v>12.6</v>
      </c>
      <c r="H158" s="41">
        <f>Tabela1[[#This Row],[PESO UNI]]*Tabela1[[#This Row],[QTE]]</f>
        <v>25.2</v>
      </c>
      <c r="I158" s="7">
        <v>1</v>
      </c>
      <c r="J158" s="8" t="s">
        <v>2281</v>
      </c>
      <c r="K158" s="8" t="s">
        <v>335</v>
      </c>
      <c r="L158" s="9" t="s">
        <v>2076</v>
      </c>
      <c r="M158" s="10">
        <v>46119</v>
      </c>
      <c r="N158" s="8" t="s">
        <v>335</v>
      </c>
      <c r="O158" s="12"/>
      <c r="P158" s="13"/>
      <c r="Q158" s="14">
        <f>Tabela1[[#This Row],[QTDE/ Fabricação]]-Tabela1[[#This Row],[QTE]]</f>
        <v>-2</v>
      </c>
      <c r="R158" s="19">
        <f t="shared" si="31"/>
        <v>25.2</v>
      </c>
      <c r="S158" s="19">
        <f t="shared" si="27"/>
        <v>25.2</v>
      </c>
      <c r="T158" s="20">
        <f t="shared" si="32"/>
        <v>0</v>
      </c>
      <c r="U158" s="243">
        <v>2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25.2</v>
      </c>
      <c r="Y158" s="14">
        <f t="shared" si="26"/>
        <v>0</v>
      </c>
      <c r="Z158" s="21">
        <f>Tabela1[[#This Row],[PESO TOTAL]]-Tabela1[[#This Row],[Peso Expedido]]</f>
        <v>0</v>
      </c>
      <c r="AA158" s="18">
        <v>1</v>
      </c>
      <c r="AB158" s="40"/>
      <c r="AC158" s="40">
        <v>1</v>
      </c>
      <c r="AD158" s="40">
        <v>1</v>
      </c>
      <c r="AE158" s="40">
        <v>1</v>
      </c>
      <c r="AF158" s="40">
        <v>1</v>
      </c>
      <c r="AG158" s="40">
        <v>1</v>
      </c>
      <c r="AH158" s="40">
        <v>1</v>
      </c>
      <c r="AI158" s="40" t="str">
        <f t="shared" si="33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30"/>
        <v>T-072974-1/1073-TC-006</v>
      </c>
      <c r="AP158" t="str">
        <f>Tabela1[[#This Row],[TAG]]&amp;Tabela1[[#This Row],[PEDIDO]]&amp;Tabela1[[#This Row],[PRODUTO]]</f>
        <v>1073-TC-006P-188RMF</v>
      </c>
      <c r="AQ158" s="23" t="str">
        <f>Tabela1[[#This Row],[PRODUTO]]&amp;Tabela1[[#This Row],[TAG]]</f>
        <v>RMF1073-TC-006</v>
      </c>
      <c r="AR158" s="183">
        <f>Tabela1[[#This Row],[PESO TOTAL]]*Tabela1[[#This Row],[MATÉRIA PRIMA]]</f>
        <v>25.2</v>
      </c>
      <c r="AS158" s="28">
        <f>Tabela1[[#This Row],[PESO TOTAL]]*Tabela1[[#This Row],[PREPARAÇÃO ]]</f>
        <v>25.2</v>
      </c>
      <c r="AT158" s="28">
        <f>Tabela1[[#This Row],[PESO TOTAL]]*Tabela1[[#This Row],[CALDEIRARIA]]</f>
        <v>25.2</v>
      </c>
      <c r="AU158" s="28">
        <f>Tabela1[[#This Row],[PESO TOTAL]]*Tabela1[[#This Row],[SOLDA]]</f>
        <v>25.2</v>
      </c>
      <c r="AV158" s="28">
        <f>Tabela1[[#This Row],[PESO TOTAL]]*Tabela1[[#This Row],[ACABAMENTO]]</f>
        <v>25.2</v>
      </c>
      <c r="AW158" s="28">
        <f>Tabela1[[#This Row],[PESO TOTAL]]*Tabela1[[#This Row],[PRONTO ACABADO]]</f>
        <v>25.2</v>
      </c>
      <c r="AX158" s="28">
        <f>Tabela1[[#This Row],[PESO TOTAL]]*Tabela1[[#This Row],[EXPEDIÇÃO ]]</f>
        <v>25.2</v>
      </c>
      <c r="AY158" s="28" t="str">
        <f>Tabela1[[#This Row],[PEDIDO]]&amp;Tabela1[[#This Row],[PRODUTO]]</f>
        <v>P-188RMF</v>
      </c>
      <c r="AZ158" s="44">
        <f>IF(AF158="",0,IF(ISTEXT(AF158),H158*VALUE(SUBSTITUTE(AF158,"%",""))/100,H158*AF158))-Tabela1[[#This Row],[PRONTO ACABADO2]]</f>
        <v>0</v>
      </c>
      <c r="BA158" s="44">
        <f>IF(AG158="",0,IF(ISTEXT(AG158),H158*VALUE(SUBSTITUTE(AG158,"%",""))/100,H158*AG158))-Tabela1[[#This Row],[PESO EXPEDIDO2]]</f>
        <v>0</v>
      </c>
      <c r="BB158" s="44">
        <f t="shared" si="22"/>
        <v>25.2</v>
      </c>
      <c r="BC158" s="44">
        <f t="shared" si="23"/>
        <v>25.2</v>
      </c>
      <c r="BD158" s="44"/>
    </row>
    <row r="159" spans="1:56" ht="15.75" hidden="1" customHeight="1" x14ac:dyDescent="0.25">
      <c r="A159" s="6" t="s">
        <v>3774</v>
      </c>
      <c r="B159" s="22" t="s">
        <v>3778</v>
      </c>
      <c r="C159" s="7">
        <v>4</v>
      </c>
      <c r="D159" s="46" t="s">
        <v>3776</v>
      </c>
      <c r="E159" s="7">
        <v>4044</v>
      </c>
      <c r="F159" s="7" t="s">
        <v>3777</v>
      </c>
      <c r="G159" s="24">
        <v>12.6</v>
      </c>
      <c r="H159" s="41">
        <f>Tabela1[[#This Row],[PESO UNI]]*Tabela1[[#This Row],[QTE]]</f>
        <v>50.4</v>
      </c>
      <c r="I159" s="7">
        <v>1</v>
      </c>
      <c r="J159" s="8" t="s">
        <v>2281</v>
      </c>
      <c r="K159" s="8" t="s">
        <v>335</v>
      </c>
      <c r="L159" s="9" t="s">
        <v>2076</v>
      </c>
      <c r="M159" s="10">
        <v>46119</v>
      </c>
      <c r="N159" s="8" t="s">
        <v>335</v>
      </c>
      <c r="O159" s="12"/>
      <c r="P159" s="13"/>
      <c r="Q159" s="14">
        <f>Tabela1[[#This Row],[QTDE/ Fabricação]]-Tabela1[[#This Row],[QTE]]</f>
        <v>-4</v>
      </c>
      <c r="R159" s="19">
        <f t="shared" si="31"/>
        <v>50.4</v>
      </c>
      <c r="S159" s="19">
        <f t="shared" si="27"/>
        <v>50.4</v>
      </c>
      <c r="T159" s="20">
        <f t="shared" si="32"/>
        <v>0</v>
      </c>
      <c r="U159" s="243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50.4</v>
      </c>
      <c r="Y159" s="14">
        <f t="shared" si="26"/>
        <v>0</v>
      </c>
      <c r="Z159" s="21">
        <f>Tabela1[[#This Row],[PESO TOTAL]]-Tabela1[[#This Row],[Peso Expedido]]</f>
        <v>0</v>
      </c>
      <c r="AA159" s="18">
        <v>1</v>
      </c>
      <c r="AB159" s="40"/>
      <c r="AC159" s="40">
        <v>1</v>
      </c>
      <c r="AD159" s="40">
        <v>1</v>
      </c>
      <c r="AE159" s="40">
        <v>1</v>
      </c>
      <c r="AF159" s="40">
        <v>1</v>
      </c>
      <c r="AG159" s="40">
        <v>1</v>
      </c>
      <c r="AH159" s="40">
        <v>1</v>
      </c>
      <c r="AI159" s="40" t="str">
        <f t="shared" si="33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30"/>
        <v>T-072974-1/1073-TC-006</v>
      </c>
      <c r="AP159" t="str">
        <f>Tabela1[[#This Row],[TAG]]&amp;Tabela1[[#This Row],[PEDIDO]]&amp;Tabela1[[#This Row],[PRODUTO]]</f>
        <v>1073-TC-006P-188RMF</v>
      </c>
      <c r="AQ159" s="23" t="str">
        <f>Tabela1[[#This Row],[PRODUTO]]&amp;Tabela1[[#This Row],[TAG]]</f>
        <v>RMF1073-TC-006</v>
      </c>
      <c r="AR159" s="183">
        <f>Tabela1[[#This Row],[PESO TOTAL]]*Tabela1[[#This Row],[MATÉRIA PRIMA]]</f>
        <v>50.4</v>
      </c>
      <c r="AS159" s="28">
        <f>Tabela1[[#This Row],[PESO TOTAL]]*Tabela1[[#This Row],[PREPARAÇÃO ]]</f>
        <v>50.4</v>
      </c>
      <c r="AT159" s="28">
        <f>Tabela1[[#This Row],[PESO TOTAL]]*Tabela1[[#This Row],[CALDEIRARIA]]</f>
        <v>50.4</v>
      </c>
      <c r="AU159" s="28">
        <f>Tabela1[[#This Row],[PESO TOTAL]]*Tabela1[[#This Row],[SOLDA]]</f>
        <v>50.4</v>
      </c>
      <c r="AV159" s="28">
        <f>Tabela1[[#This Row],[PESO TOTAL]]*Tabela1[[#This Row],[ACABAMENTO]]</f>
        <v>50.4</v>
      </c>
      <c r="AW159" s="28">
        <f>Tabela1[[#This Row],[PESO TOTAL]]*Tabela1[[#This Row],[PRONTO ACABADO]]</f>
        <v>50.4</v>
      </c>
      <c r="AX159" s="28">
        <f>Tabela1[[#This Row],[PESO TOTAL]]*Tabela1[[#This Row],[EXPEDIÇÃO ]]</f>
        <v>50.4</v>
      </c>
      <c r="AY159" s="28" t="str">
        <f>Tabela1[[#This Row],[PEDIDO]]&amp;Tabela1[[#This Row],[PRODUTO]]</f>
        <v>P-188RMF</v>
      </c>
      <c r="AZ159" s="44">
        <f>IF(AF159="",0,IF(ISTEXT(AF159),H159*VALUE(SUBSTITUTE(AF159,"%",""))/100,H159*AF159))-Tabela1[[#This Row],[PRONTO ACABADO2]]</f>
        <v>0</v>
      </c>
      <c r="BA159" s="44">
        <f>IF(AG159="",0,IF(ISTEXT(AG159),H159*VALUE(SUBSTITUTE(AG159,"%",""))/100,H159*AG159))-Tabela1[[#This Row],[PESO EXPEDIDO2]]</f>
        <v>0</v>
      </c>
      <c r="BB159" s="44">
        <f t="shared" si="22"/>
        <v>50.4</v>
      </c>
      <c r="BC159" s="44">
        <f t="shared" si="23"/>
        <v>50.4</v>
      </c>
      <c r="BD159" s="44"/>
    </row>
    <row r="160" spans="1:56" ht="15.75" hidden="1" customHeight="1" x14ac:dyDescent="0.25">
      <c r="A160" s="6" t="s">
        <v>3774</v>
      </c>
      <c r="B160" s="22" t="s">
        <v>3779</v>
      </c>
      <c r="C160" s="7">
        <v>4</v>
      </c>
      <c r="D160" s="46" t="s">
        <v>3780</v>
      </c>
      <c r="E160" s="7">
        <v>4045</v>
      </c>
      <c r="F160" s="7" t="s">
        <v>3777</v>
      </c>
      <c r="G160" s="24">
        <v>57.1</v>
      </c>
      <c r="H160" s="41">
        <f>Tabela1[[#This Row],[PESO UNI]]*Tabela1[[#This Row],[QTE]]</f>
        <v>228.4</v>
      </c>
      <c r="I160" s="7">
        <v>1</v>
      </c>
      <c r="J160" s="8" t="s">
        <v>2281</v>
      </c>
      <c r="K160" s="8" t="s">
        <v>335</v>
      </c>
      <c r="L160" s="9" t="s">
        <v>2076</v>
      </c>
      <c r="M160" s="10">
        <v>46119</v>
      </c>
      <c r="N160" s="8" t="s">
        <v>335</v>
      </c>
      <c r="O160" s="12"/>
      <c r="P160" s="13"/>
      <c r="Q160" s="14">
        <f>Tabela1[[#This Row],[QTDE/ Fabricação]]-Tabela1[[#This Row],[QTE]]</f>
        <v>-4</v>
      </c>
      <c r="R160" s="19">
        <f t="shared" si="31"/>
        <v>228.4</v>
      </c>
      <c r="S160" s="19">
        <f t="shared" si="27"/>
        <v>228.4</v>
      </c>
      <c r="T160" s="20">
        <f t="shared" si="32"/>
        <v>0</v>
      </c>
      <c r="U160" s="243">
        <v>4</v>
      </c>
      <c r="V160" s="12" t="str">
        <f>IFERROR(VLOOKUP(Tabela1[[#This Row],[COD.MDE]],'LISTA DE EMBARQUE'!B:L,11,0),"")</f>
        <v/>
      </c>
      <c r="W160" s="13"/>
      <c r="X160" s="14">
        <f>IFERROR(Tabela1[[#This Row],[QIANTIDADE EXPEDIDA]]*Tabela1[[#This Row],[PESO UNI]],"")</f>
        <v>228.4</v>
      </c>
      <c r="Y160" s="14">
        <f t="shared" si="26"/>
        <v>0</v>
      </c>
      <c r="Z160" s="21">
        <f>Tabela1[[#This Row],[PESO TOTAL]]-Tabela1[[#This Row],[Peso Expedido]]</f>
        <v>0</v>
      </c>
      <c r="AA160" s="18">
        <v>1</v>
      </c>
      <c r="AB160" s="40"/>
      <c r="AC160" s="40">
        <v>1</v>
      </c>
      <c r="AD160" s="40">
        <v>1</v>
      </c>
      <c r="AE160" s="40">
        <v>1</v>
      </c>
      <c r="AF160" s="40">
        <v>1</v>
      </c>
      <c r="AG160" s="40">
        <v>1</v>
      </c>
      <c r="AH160" s="40">
        <v>1</v>
      </c>
      <c r="AI160" s="40" t="str">
        <f t="shared" si="33"/>
        <v>ok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30"/>
        <v>T-072974-1/1073-TC-006</v>
      </c>
      <c r="AP160" t="str">
        <f>Tabela1[[#This Row],[TAG]]&amp;Tabela1[[#This Row],[PEDIDO]]&amp;Tabela1[[#This Row],[PRODUTO]]</f>
        <v>1073-TC-006P-188RMF</v>
      </c>
      <c r="AQ160" s="23" t="str">
        <f>Tabela1[[#This Row],[PRODUTO]]&amp;Tabela1[[#This Row],[TAG]]</f>
        <v>RMF1073-TC-006</v>
      </c>
      <c r="AR160" s="183">
        <f>Tabela1[[#This Row],[PESO TOTAL]]*Tabela1[[#This Row],[MATÉRIA PRIMA]]</f>
        <v>228.4</v>
      </c>
      <c r="AS160" s="28">
        <f>Tabela1[[#This Row],[PESO TOTAL]]*Tabela1[[#This Row],[PREPARAÇÃO ]]</f>
        <v>228.4</v>
      </c>
      <c r="AT160" s="28">
        <f>Tabela1[[#This Row],[PESO TOTAL]]*Tabela1[[#This Row],[CALDEIRARIA]]</f>
        <v>228.4</v>
      </c>
      <c r="AU160" s="28">
        <f>Tabela1[[#This Row],[PESO TOTAL]]*Tabela1[[#This Row],[SOLDA]]</f>
        <v>228.4</v>
      </c>
      <c r="AV160" s="28">
        <f>Tabela1[[#This Row],[PESO TOTAL]]*Tabela1[[#This Row],[ACABAMENTO]]</f>
        <v>228.4</v>
      </c>
      <c r="AW160" s="28">
        <f>Tabela1[[#This Row],[PESO TOTAL]]*Tabela1[[#This Row],[PRONTO ACABADO]]</f>
        <v>228.4</v>
      </c>
      <c r="AX160" s="28">
        <f>Tabela1[[#This Row],[PESO TOTAL]]*Tabela1[[#This Row],[EXPEDIÇÃO ]]</f>
        <v>228.4</v>
      </c>
      <c r="AY160" s="28" t="str">
        <f>Tabela1[[#This Row],[PEDIDO]]&amp;Tabela1[[#This Row],[PRODUTO]]</f>
        <v>P-188RMF</v>
      </c>
      <c r="AZ160" s="44">
        <f>IF(AF160="",0,IF(ISTEXT(AF160),H160*VALUE(SUBSTITUTE(AF160,"%",""))/100,H160*AF160))-Tabela1[[#This Row],[PRONTO ACABADO2]]</f>
        <v>0</v>
      </c>
      <c r="BA160" s="44">
        <f>IF(AG160="",0,IF(ISTEXT(AG160),H160*VALUE(SUBSTITUTE(AG160,"%",""))/100,H160*AG160))-Tabela1[[#This Row],[PESO EXPEDIDO2]]</f>
        <v>0</v>
      </c>
      <c r="BB160" s="44">
        <f t="shared" si="22"/>
        <v>228.4</v>
      </c>
      <c r="BC160" s="44">
        <f t="shared" si="23"/>
        <v>228.4</v>
      </c>
      <c r="BD160" s="44"/>
    </row>
    <row r="161" spans="1:56" ht="15.75" hidden="1" customHeight="1" x14ac:dyDescent="0.25">
      <c r="A161" s="6" t="s">
        <v>3774</v>
      </c>
      <c r="B161" s="22" t="s">
        <v>3781</v>
      </c>
      <c r="C161" s="7">
        <v>24</v>
      </c>
      <c r="D161" s="46" t="s">
        <v>3780</v>
      </c>
      <c r="E161" s="7">
        <v>4046</v>
      </c>
      <c r="F161" s="7" t="s">
        <v>3777</v>
      </c>
      <c r="G161" s="24">
        <v>0.8</v>
      </c>
      <c r="H161" s="41">
        <f>Tabela1[[#This Row],[PESO UNI]]*Tabela1[[#This Row],[QTE]]</f>
        <v>19.200000000000003</v>
      </c>
      <c r="I161" s="7">
        <v>1</v>
      </c>
      <c r="J161" s="8" t="s">
        <v>2281</v>
      </c>
      <c r="K161" s="8" t="s">
        <v>335</v>
      </c>
      <c r="L161" s="9" t="s">
        <v>2076</v>
      </c>
      <c r="M161" s="10">
        <v>46119</v>
      </c>
      <c r="N161" s="8" t="s">
        <v>335</v>
      </c>
      <c r="O161" s="12"/>
      <c r="P161" s="13"/>
      <c r="Q161" s="14">
        <f>Tabela1[[#This Row],[QTDE/ Fabricação]]-Tabela1[[#This Row],[QTE]]</f>
        <v>-24</v>
      </c>
      <c r="R161" s="19">
        <f t="shared" si="31"/>
        <v>19.200000000000003</v>
      </c>
      <c r="S161" s="19">
        <f t="shared" si="27"/>
        <v>19.200000000000003</v>
      </c>
      <c r="T161" s="20">
        <f t="shared" si="32"/>
        <v>0</v>
      </c>
      <c r="U161" s="17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26"/>
        <v>-24</v>
      </c>
      <c r="Z161" s="21">
        <f>Tabela1[[#This Row],[PESO TOTAL]]-Tabela1[[#This Row],[Peso Expedido]]</f>
        <v>19.200000000000003</v>
      </c>
      <c r="AA161" s="18">
        <v>1</v>
      </c>
      <c r="AB161" s="40"/>
      <c r="AC161" s="40">
        <v>1</v>
      </c>
      <c r="AD161" s="40">
        <v>1</v>
      </c>
      <c r="AE161" s="40">
        <v>1</v>
      </c>
      <c r="AF161" s="40">
        <v>1</v>
      </c>
      <c r="AG161" s="40">
        <v>1</v>
      </c>
      <c r="AH161" s="40"/>
      <c r="AI161" s="40" t="str">
        <f t="shared" si="33"/>
        <v/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30"/>
        <v>T-072974-1/1073-TC-006</v>
      </c>
      <c r="AP161" t="str">
        <f>Tabela1[[#This Row],[TAG]]&amp;Tabela1[[#This Row],[PEDIDO]]&amp;Tabela1[[#This Row],[PRODUTO]]</f>
        <v>1073-TC-006P-188RMF</v>
      </c>
      <c r="AQ161" s="23" t="str">
        <f>Tabela1[[#This Row],[PRODUTO]]&amp;Tabela1[[#This Row],[TAG]]</f>
        <v>RMF1073-TC-006</v>
      </c>
      <c r="AR161" s="183">
        <f>Tabela1[[#This Row],[PESO TOTAL]]*Tabela1[[#This Row],[MATÉRIA PRIMA]]</f>
        <v>19.200000000000003</v>
      </c>
      <c r="AS161" s="28">
        <f>Tabela1[[#This Row],[PESO TOTAL]]*Tabela1[[#This Row],[PREPARAÇÃO ]]</f>
        <v>19.200000000000003</v>
      </c>
      <c r="AT161" s="28">
        <f>Tabela1[[#This Row],[PESO TOTAL]]*Tabela1[[#This Row],[CALDEIRARIA]]</f>
        <v>19.200000000000003</v>
      </c>
      <c r="AU161" s="28">
        <f>Tabela1[[#This Row],[PESO TOTAL]]*Tabela1[[#This Row],[SOLDA]]</f>
        <v>19.200000000000003</v>
      </c>
      <c r="AV161" s="28">
        <f>Tabela1[[#This Row],[PESO TOTAL]]*Tabela1[[#This Row],[ACABAMENTO]]</f>
        <v>19.200000000000003</v>
      </c>
      <c r="AW161" s="28">
        <f>Tabela1[[#This Row],[PESO TOTAL]]*Tabela1[[#This Row],[PRONTO ACABADO]]</f>
        <v>19.200000000000003</v>
      </c>
      <c r="AX161" s="28">
        <f>Tabela1[[#This Row],[PESO TOTAL]]*Tabela1[[#This Row],[EXPEDIÇÃO ]]</f>
        <v>0</v>
      </c>
      <c r="AY161" s="28" t="str">
        <f>Tabela1[[#This Row],[PEDIDO]]&amp;Tabela1[[#This Row],[PRODUTO]]</f>
        <v>P-188RMF</v>
      </c>
      <c r="AZ161" s="44">
        <f>IF(AF161="",0,IF(ISTEXT(AF161),H161*VALUE(SUBSTITUTE(AF161,"%",""))/100,H161*AF161))-Tabela1[[#This Row],[PRONTO ACABADO2]]</f>
        <v>0</v>
      </c>
      <c r="BA161" s="44">
        <f>IF(AG161="",0,IF(ISTEXT(AG161),H161*VALUE(SUBSTITUTE(AG161,"%",""))/100,H161*AG161))-Tabela1[[#This Row],[PESO EXPEDIDO2]]</f>
        <v>19.200000000000003</v>
      </c>
      <c r="BB161" s="44">
        <f t="shared" si="22"/>
        <v>0</v>
      </c>
      <c r="BC161" s="44">
        <f t="shared" si="23"/>
        <v>19.200000000000003</v>
      </c>
      <c r="BD161" s="44"/>
    </row>
    <row r="162" spans="1:56" ht="15.75" hidden="1" customHeight="1" x14ac:dyDescent="0.25">
      <c r="A162" s="6" t="s">
        <v>3774</v>
      </c>
      <c r="B162" s="22" t="s">
        <v>3782</v>
      </c>
      <c r="C162" s="7">
        <v>1</v>
      </c>
      <c r="D162" s="46" t="s">
        <v>3780</v>
      </c>
      <c r="E162" s="7">
        <v>4047</v>
      </c>
      <c r="F162" s="7" t="s">
        <v>3777</v>
      </c>
      <c r="G162" s="24">
        <v>128.80000000000001</v>
      </c>
      <c r="H162" s="41">
        <f>Tabela1[[#This Row],[PESO UNI]]*Tabela1[[#This Row],[QTE]]</f>
        <v>128.80000000000001</v>
      </c>
      <c r="I162" s="7">
        <v>1</v>
      </c>
      <c r="J162" s="8" t="s">
        <v>2281</v>
      </c>
      <c r="K162" s="8" t="s">
        <v>335</v>
      </c>
      <c r="L162" s="9" t="s">
        <v>2076</v>
      </c>
      <c r="M162" s="10">
        <v>46119</v>
      </c>
      <c r="N162" s="8" t="s">
        <v>335</v>
      </c>
      <c r="O162" s="12"/>
      <c r="P162" s="13"/>
      <c r="Q162" s="14">
        <f>Tabela1[[#This Row],[QTDE/ Fabricação]]-Tabela1[[#This Row],[QTE]]</f>
        <v>-1</v>
      </c>
      <c r="R162" s="19">
        <f t="shared" si="31"/>
        <v>128.80000000000001</v>
      </c>
      <c r="S162" s="19">
        <f t="shared" si="27"/>
        <v>0</v>
      </c>
      <c r="T162" s="20">
        <f t="shared" si="32"/>
        <v>-128.80000000000001</v>
      </c>
      <c r="U162" s="17">
        <f>IFERROR(SUMIF('LISTA DE EMBARQUE'!B:B,MICRO!E:E,'LISTA DE EMBARQUE'!G:G),"")</f>
        <v>0</v>
      </c>
      <c r="V162" s="12" t="str">
        <f>IFERROR(VLOOKUP(Tabela1[[#This Row],[COD.MDE]],'LISTA DE EMBARQUE'!B:L,11,0),"")</f>
        <v/>
      </c>
      <c r="W162" s="13" t="str">
        <f>IFERROR(VLOOKUP(Tabela1[[#This Row],[COD.MDE]],'LISTA DE EMBARQUE'!B:M,12,0),"")</f>
        <v/>
      </c>
      <c r="X162" s="14">
        <f>IFERROR(Tabela1[[#This Row],[QIANTIDADE EXPEDIDA]]*Tabela1[[#This Row],[PESO UNI]],"")</f>
        <v>0</v>
      </c>
      <c r="Y162" s="14">
        <f t="shared" si="26"/>
        <v>-1</v>
      </c>
      <c r="Z162" s="21">
        <f>Tabela1[[#This Row],[PESO TOTAL]]-Tabela1[[#This Row],[Peso Expedido]]</f>
        <v>128.80000000000001</v>
      </c>
      <c r="AA162" s="18">
        <v>1</v>
      </c>
      <c r="AB162" s="40"/>
      <c r="AC162" s="40">
        <v>1</v>
      </c>
      <c r="AD162" s="40">
        <v>1</v>
      </c>
      <c r="AE162" s="40">
        <v>1</v>
      </c>
      <c r="AF162" s="40">
        <v>1</v>
      </c>
      <c r="AG162" s="40">
        <v>0</v>
      </c>
      <c r="AH162" s="40"/>
      <c r="AI162" s="40" t="str">
        <f t="shared" si="33"/>
        <v/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30"/>
        <v>T-072974-1/1073-TC-006</v>
      </c>
      <c r="AP162" t="str">
        <f>Tabela1[[#This Row],[TAG]]&amp;Tabela1[[#This Row],[PEDIDO]]&amp;Tabela1[[#This Row],[PRODUTO]]</f>
        <v>1073-TC-006P-188RMF</v>
      </c>
      <c r="AQ162" s="23" t="str">
        <f>Tabela1[[#This Row],[PRODUTO]]&amp;Tabela1[[#This Row],[TAG]]</f>
        <v>RMF1073-TC-006</v>
      </c>
      <c r="AR162" s="183">
        <f>Tabela1[[#This Row],[PESO TOTAL]]*Tabela1[[#This Row],[MATÉRIA PRIMA]]</f>
        <v>128.80000000000001</v>
      </c>
      <c r="AS162" s="28">
        <f>Tabela1[[#This Row],[PESO TOTAL]]*Tabela1[[#This Row],[PREPARAÇÃO ]]</f>
        <v>128.80000000000001</v>
      </c>
      <c r="AT162" s="28">
        <f>Tabela1[[#This Row],[PESO TOTAL]]*Tabela1[[#This Row],[CALDEIRARIA]]</f>
        <v>128.80000000000001</v>
      </c>
      <c r="AU162" s="28">
        <f>Tabela1[[#This Row],[PESO TOTAL]]*Tabela1[[#This Row],[SOLDA]]</f>
        <v>128.80000000000001</v>
      </c>
      <c r="AV162" s="28">
        <f>Tabela1[[#This Row],[PESO TOTAL]]*Tabela1[[#This Row],[ACABAMENTO]]</f>
        <v>128.80000000000001</v>
      </c>
      <c r="AW162" s="28">
        <f>Tabela1[[#This Row],[PESO TOTAL]]*Tabela1[[#This Row],[PRONTO ACABADO]]</f>
        <v>0</v>
      </c>
      <c r="AX162" s="28">
        <f>Tabela1[[#This Row],[PESO TOTAL]]*Tabela1[[#This Row],[EXPEDIÇÃO ]]</f>
        <v>0</v>
      </c>
      <c r="AY162" s="28" t="str">
        <f>Tabela1[[#This Row],[PEDIDO]]&amp;Tabela1[[#This Row],[PRODUTO]]</f>
        <v>P-188RMF</v>
      </c>
      <c r="AZ162" s="44">
        <f>IF(AF162="",0,IF(ISTEXT(AF162),H162*VALUE(SUBSTITUTE(AF162,"%",""))/100,H162*AF162))-Tabela1[[#This Row],[PRONTO ACABADO2]]</f>
        <v>128.80000000000001</v>
      </c>
      <c r="BA162" s="44">
        <f>IF(AG162="",0,IF(ISTEXT(AG162),H162*VALUE(SUBSTITUTE(AG162,"%",""))/100,H162*AG162))-Tabela1[[#This Row],[PESO EXPEDIDO2]]</f>
        <v>0</v>
      </c>
      <c r="BB162" s="44">
        <f t="shared" si="22"/>
        <v>0</v>
      </c>
      <c r="BC162" s="44">
        <f t="shared" si="23"/>
        <v>0</v>
      </c>
      <c r="BD162" s="44"/>
    </row>
    <row r="163" spans="1:56" ht="15.75" hidden="1" customHeight="1" x14ac:dyDescent="0.25">
      <c r="A163" s="6" t="s">
        <v>3774</v>
      </c>
      <c r="B163" s="22" t="s">
        <v>3775</v>
      </c>
      <c r="C163" s="7">
        <v>2</v>
      </c>
      <c r="D163" s="46" t="s">
        <v>3776</v>
      </c>
      <c r="E163" s="7">
        <v>4048</v>
      </c>
      <c r="F163" s="7" t="s">
        <v>3777</v>
      </c>
      <c r="G163" s="24">
        <v>12.6</v>
      </c>
      <c r="H163" s="41">
        <f>Tabela1[[#This Row],[PESO UNI]]*Tabela1[[#This Row],[QTE]]</f>
        <v>25.2</v>
      </c>
      <c r="I163" s="7">
        <v>1</v>
      </c>
      <c r="J163" s="8" t="s">
        <v>2283</v>
      </c>
      <c r="K163" s="8" t="s">
        <v>335</v>
      </c>
      <c r="L163" s="9" t="s">
        <v>2076</v>
      </c>
      <c r="M163" s="10">
        <v>46119</v>
      </c>
      <c r="N163" s="8" t="s">
        <v>335</v>
      </c>
      <c r="O163" s="12"/>
      <c r="P163" s="13"/>
      <c r="Q163" s="14">
        <f>Tabela1[[#This Row],[QTDE/ Fabricação]]-Tabela1[[#This Row],[QTE]]</f>
        <v>-2</v>
      </c>
      <c r="R163" s="19">
        <f t="shared" si="31"/>
        <v>25.2</v>
      </c>
      <c r="S163" s="19">
        <f t="shared" si="27"/>
        <v>25.2</v>
      </c>
      <c r="T163" s="20">
        <f t="shared" si="32"/>
        <v>0</v>
      </c>
      <c r="U163" s="243">
        <v>2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25.2</v>
      </c>
      <c r="Y163" s="14">
        <f t="shared" si="26"/>
        <v>0</v>
      </c>
      <c r="Z163" s="21">
        <f>Tabela1[[#This Row],[PESO TOTAL]]-Tabela1[[#This Row],[Peso Expedido]]</f>
        <v>0</v>
      </c>
      <c r="AA163" s="18">
        <v>1</v>
      </c>
      <c r="AB163" s="40"/>
      <c r="AC163" s="40">
        <v>1</v>
      </c>
      <c r="AD163" s="40">
        <v>1</v>
      </c>
      <c r="AE163" s="40">
        <v>1</v>
      </c>
      <c r="AF163" s="40">
        <v>1</v>
      </c>
      <c r="AG163" s="40">
        <v>1</v>
      </c>
      <c r="AH163" s="40">
        <v>1</v>
      </c>
      <c r="AI163" s="40" t="str">
        <f t="shared" si="33"/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30"/>
        <v>T-072974-1/1073-TC-007</v>
      </c>
      <c r="AP163" t="str">
        <f>Tabela1[[#This Row],[TAG]]&amp;Tabela1[[#This Row],[PEDIDO]]&amp;Tabela1[[#This Row],[PRODUTO]]</f>
        <v>1073-TC-007P-188RMF</v>
      </c>
      <c r="AQ163" s="23" t="str">
        <f>Tabela1[[#This Row],[PRODUTO]]&amp;Tabela1[[#This Row],[TAG]]</f>
        <v>RMF1073-TC-007</v>
      </c>
      <c r="AR163" s="183">
        <f>Tabela1[[#This Row],[PESO TOTAL]]*Tabela1[[#This Row],[MATÉRIA PRIMA]]</f>
        <v>25.2</v>
      </c>
      <c r="AS163" s="28">
        <f>Tabela1[[#This Row],[PESO TOTAL]]*Tabela1[[#This Row],[PREPARAÇÃO ]]</f>
        <v>25.2</v>
      </c>
      <c r="AT163" s="28">
        <f>Tabela1[[#This Row],[PESO TOTAL]]*Tabela1[[#This Row],[CALDEIRARIA]]</f>
        <v>25.2</v>
      </c>
      <c r="AU163" s="28">
        <f>Tabela1[[#This Row],[PESO TOTAL]]*Tabela1[[#This Row],[SOLDA]]</f>
        <v>25.2</v>
      </c>
      <c r="AV163" s="28">
        <f>Tabela1[[#This Row],[PESO TOTAL]]*Tabela1[[#This Row],[ACABAMENTO]]</f>
        <v>25.2</v>
      </c>
      <c r="AW163" s="28">
        <f>Tabela1[[#This Row],[PESO TOTAL]]*Tabela1[[#This Row],[PRONTO ACABADO]]</f>
        <v>25.2</v>
      </c>
      <c r="AX163" s="28">
        <f>Tabela1[[#This Row],[PESO TOTAL]]*Tabela1[[#This Row],[EXPEDIÇÃO ]]</f>
        <v>25.2</v>
      </c>
      <c r="AY163" s="28" t="str">
        <f>Tabela1[[#This Row],[PEDIDO]]&amp;Tabela1[[#This Row],[PRODUTO]]</f>
        <v>P-188RMF</v>
      </c>
      <c r="AZ163" s="44">
        <f>IF(AF163="",0,IF(ISTEXT(AF163),H163*VALUE(SUBSTITUTE(AF163,"%",""))/100,H163*AF163))-Tabela1[[#This Row],[PRONTO ACABADO2]]</f>
        <v>0</v>
      </c>
      <c r="BA163" s="44">
        <f>IF(AG163="",0,IF(ISTEXT(AG163),H163*VALUE(SUBSTITUTE(AG163,"%",""))/100,H163*AG163))-Tabela1[[#This Row],[PESO EXPEDIDO2]]</f>
        <v>0</v>
      </c>
      <c r="BB163" s="44">
        <f t="shared" si="22"/>
        <v>25.2</v>
      </c>
      <c r="BC163" s="44">
        <f t="shared" si="23"/>
        <v>25.2</v>
      </c>
      <c r="BD163" s="44"/>
    </row>
    <row r="164" spans="1:56" ht="15.75" hidden="1" customHeight="1" x14ac:dyDescent="0.25">
      <c r="A164" s="6" t="s">
        <v>3774</v>
      </c>
      <c r="B164" s="22" t="s">
        <v>3778</v>
      </c>
      <c r="C164" s="7">
        <v>4</v>
      </c>
      <c r="D164" s="46" t="s">
        <v>3776</v>
      </c>
      <c r="E164" s="7">
        <v>4049</v>
      </c>
      <c r="F164" s="7" t="s">
        <v>3777</v>
      </c>
      <c r="G164" s="24">
        <v>12.6</v>
      </c>
      <c r="H164" s="41">
        <f>Tabela1[[#This Row],[PESO UNI]]*Tabela1[[#This Row],[QTE]]</f>
        <v>50.4</v>
      </c>
      <c r="I164" s="7">
        <v>1</v>
      </c>
      <c r="J164" s="8" t="s">
        <v>2283</v>
      </c>
      <c r="K164" s="8" t="s">
        <v>335</v>
      </c>
      <c r="L164" s="9" t="s">
        <v>2076</v>
      </c>
      <c r="M164" s="10">
        <v>46119</v>
      </c>
      <c r="N164" s="8" t="s">
        <v>335</v>
      </c>
      <c r="O164" s="12"/>
      <c r="P164" s="13"/>
      <c r="Q164" s="14">
        <f>Tabela1[[#This Row],[QTDE/ Fabricação]]-Tabela1[[#This Row],[QTE]]</f>
        <v>-4</v>
      </c>
      <c r="R164" s="19">
        <f t="shared" si="31"/>
        <v>50.4</v>
      </c>
      <c r="S164" s="19">
        <f t="shared" si="27"/>
        <v>50.4</v>
      </c>
      <c r="T164" s="20">
        <f t="shared" si="32"/>
        <v>0</v>
      </c>
      <c r="U164" s="243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50.4</v>
      </c>
      <c r="Y164" s="14">
        <f t="shared" si="26"/>
        <v>0</v>
      </c>
      <c r="Z164" s="21">
        <f>Tabela1[[#This Row],[PESO TOTAL]]-Tabela1[[#This Row],[Peso Expedido]]</f>
        <v>0</v>
      </c>
      <c r="AA164" s="18">
        <v>1</v>
      </c>
      <c r="AB164" s="40"/>
      <c r="AC164" s="40">
        <v>1</v>
      </c>
      <c r="AD164" s="40">
        <v>1</v>
      </c>
      <c r="AE164" s="40">
        <v>1</v>
      </c>
      <c r="AF164" s="40">
        <v>1</v>
      </c>
      <c r="AG164" s="40">
        <v>1</v>
      </c>
      <c r="AH164" s="40">
        <v>1</v>
      </c>
      <c r="AI164" s="40" t="str">
        <f t="shared" si="33"/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30"/>
        <v>T-072974-1/1073-TC-007</v>
      </c>
      <c r="AP164" t="str">
        <f>Tabela1[[#This Row],[TAG]]&amp;Tabela1[[#This Row],[PEDIDO]]&amp;Tabela1[[#This Row],[PRODUTO]]</f>
        <v>1073-TC-007P-188RMF</v>
      </c>
      <c r="AQ164" s="23" t="str">
        <f>Tabela1[[#This Row],[PRODUTO]]&amp;Tabela1[[#This Row],[TAG]]</f>
        <v>RMF1073-TC-007</v>
      </c>
      <c r="AR164" s="183">
        <f>Tabela1[[#This Row],[PESO TOTAL]]*Tabela1[[#This Row],[MATÉRIA PRIMA]]</f>
        <v>50.4</v>
      </c>
      <c r="AS164" s="28">
        <f>Tabela1[[#This Row],[PESO TOTAL]]*Tabela1[[#This Row],[PREPARAÇÃO ]]</f>
        <v>50.4</v>
      </c>
      <c r="AT164" s="28">
        <f>Tabela1[[#This Row],[PESO TOTAL]]*Tabela1[[#This Row],[CALDEIRARIA]]</f>
        <v>50.4</v>
      </c>
      <c r="AU164" s="28">
        <f>Tabela1[[#This Row],[PESO TOTAL]]*Tabela1[[#This Row],[SOLDA]]</f>
        <v>50.4</v>
      </c>
      <c r="AV164" s="28">
        <f>Tabela1[[#This Row],[PESO TOTAL]]*Tabela1[[#This Row],[ACABAMENTO]]</f>
        <v>50.4</v>
      </c>
      <c r="AW164" s="28">
        <f>Tabela1[[#This Row],[PESO TOTAL]]*Tabela1[[#This Row],[PRONTO ACABADO]]</f>
        <v>50.4</v>
      </c>
      <c r="AX164" s="28">
        <f>Tabela1[[#This Row],[PESO TOTAL]]*Tabela1[[#This Row],[EXPEDIÇÃO ]]</f>
        <v>50.4</v>
      </c>
      <c r="AY164" s="28" t="str">
        <f>Tabela1[[#This Row],[PEDIDO]]&amp;Tabela1[[#This Row],[PRODUTO]]</f>
        <v>P-188RMF</v>
      </c>
      <c r="AZ164" s="44">
        <f>IF(AF164="",0,IF(ISTEXT(AF164),H164*VALUE(SUBSTITUTE(AF164,"%",""))/100,H164*AF164))-Tabela1[[#This Row],[PRONTO ACABADO2]]</f>
        <v>0</v>
      </c>
      <c r="BA164" s="44">
        <f>IF(AG164="",0,IF(ISTEXT(AG164),H164*VALUE(SUBSTITUTE(AG164,"%",""))/100,H164*AG164))-Tabela1[[#This Row],[PESO EXPEDIDO2]]</f>
        <v>0</v>
      </c>
      <c r="BB164" s="44">
        <f t="shared" si="22"/>
        <v>50.4</v>
      </c>
      <c r="BC164" s="44">
        <f t="shared" si="23"/>
        <v>50.4</v>
      </c>
      <c r="BD164" s="44"/>
    </row>
    <row r="165" spans="1:56" ht="15.75" hidden="1" customHeight="1" x14ac:dyDescent="0.25">
      <c r="A165" s="6" t="s">
        <v>3774</v>
      </c>
      <c r="B165" s="22" t="s">
        <v>3779</v>
      </c>
      <c r="C165" s="7">
        <v>4</v>
      </c>
      <c r="D165" s="46" t="s">
        <v>3780</v>
      </c>
      <c r="E165" s="7">
        <v>4050</v>
      </c>
      <c r="F165" s="7" t="s">
        <v>3777</v>
      </c>
      <c r="G165" s="24">
        <v>57.1</v>
      </c>
      <c r="H165" s="41">
        <f>Tabela1[[#This Row],[PESO UNI]]*Tabela1[[#This Row],[QTE]]</f>
        <v>228.4</v>
      </c>
      <c r="I165" s="7">
        <v>1</v>
      </c>
      <c r="J165" s="8" t="s">
        <v>2283</v>
      </c>
      <c r="K165" s="8" t="s">
        <v>335</v>
      </c>
      <c r="L165" s="9" t="s">
        <v>2076</v>
      </c>
      <c r="M165" s="10">
        <v>46119</v>
      </c>
      <c r="N165" s="8" t="s">
        <v>335</v>
      </c>
      <c r="O165" s="12"/>
      <c r="P165" s="13"/>
      <c r="Q165" s="14">
        <f>Tabela1[[#This Row],[QTDE/ Fabricação]]-Tabela1[[#This Row],[QTE]]</f>
        <v>-4</v>
      </c>
      <c r="R165" s="19">
        <f t="shared" si="31"/>
        <v>228.4</v>
      </c>
      <c r="S165" s="19">
        <f t="shared" si="27"/>
        <v>228.4</v>
      </c>
      <c r="T165" s="20">
        <f t="shared" si="32"/>
        <v>0</v>
      </c>
      <c r="U165" s="243">
        <v>4</v>
      </c>
      <c r="V165" s="12" t="str">
        <f>IFERROR(VLOOKUP(Tabela1[[#This Row],[COD.MDE]],'LISTA DE EMBARQUE'!B:L,11,0),"")</f>
        <v/>
      </c>
      <c r="W165" s="13"/>
      <c r="X165" s="14">
        <f>IFERROR(Tabela1[[#This Row],[QIANTIDADE EXPEDIDA]]*Tabela1[[#This Row],[PESO UNI]],"")</f>
        <v>228.4</v>
      </c>
      <c r="Y165" s="14">
        <f t="shared" si="26"/>
        <v>0</v>
      </c>
      <c r="Z165" s="21">
        <f>Tabela1[[#This Row],[PESO TOTAL]]-Tabela1[[#This Row],[Peso Expedido]]</f>
        <v>0</v>
      </c>
      <c r="AA165" s="18">
        <v>1</v>
      </c>
      <c r="AB165" s="40"/>
      <c r="AC165" s="40">
        <v>1</v>
      </c>
      <c r="AD165" s="40">
        <v>1</v>
      </c>
      <c r="AE165" s="40">
        <v>1</v>
      </c>
      <c r="AF165" s="40">
        <v>1</v>
      </c>
      <c r="AG165" s="40">
        <v>1</v>
      </c>
      <c r="AH165" s="40">
        <v>1</v>
      </c>
      <c r="AI165" s="40" t="str">
        <f t="shared" si="33"/>
        <v>ok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30"/>
        <v>T-072974-1/1073-TC-007</v>
      </c>
      <c r="AP165" t="str">
        <f>Tabela1[[#This Row],[TAG]]&amp;Tabela1[[#This Row],[PEDIDO]]&amp;Tabela1[[#This Row],[PRODUTO]]</f>
        <v>1073-TC-007P-188RMF</v>
      </c>
      <c r="AQ165" s="23" t="str">
        <f>Tabela1[[#This Row],[PRODUTO]]&amp;Tabela1[[#This Row],[TAG]]</f>
        <v>RMF1073-TC-007</v>
      </c>
      <c r="AR165" s="183">
        <f>Tabela1[[#This Row],[PESO TOTAL]]*Tabela1[[#This Row],[MATÉRIA PRIMA]]</f>
        <v>228.4</v>
      </c>
      <c r="AS165" s="28">
        <f>Tabela1[[#This Row],[PESO TOTAL]]*Tabela1[[#This Row],[PREPARAÇÃO ]]</f>
        <v>228.4</v>
      </c>
      <c r="AT165" s="28">
        <f>Tabela1[[#This Row],[PESO TOTAL]]*Tabela1[[#This Row],[CALDEIRARIA]]</f>
        <v>228.4</v>
      </c>
      <c r="AU165" s="28">
        <f>Tabela1[[#This Row],[PESO TOTAL]]*Tabela1[[#This Row],[SOLDA]]</f>
        <v>228.4</v>
      </c>
      <c r="AV165" s="28">
        <f>Tabela1[[#This Row],[PESO TOTAL]]*Tabela1[[#This Row],[ACABAMENTO]]</f>
        <v>228.4</v>
      </c>
      <c r="AW165" s="28">
        <f>Tabela1[[#This Row],[PESO TOTAL]]*Tabela1[[#This Row],[PRONTO ACABADO]]</f>
        <v>228.4</v>
      </c>
      <c r="AX165" s="28">
        <f>Tabela1[[#This Row],[PESO TOTAL]]*Tabela1[[#This Row],[EXPEDIÇÃO ]]</f>
        <v>228.4</v>
      </c>
      <c r="AY165" s="28" t="str">
        <f>Tabela1[[#This Row],[PEDIDO]]&amp;Tabela1[[#This Row],[PRODUTO]]</f>
        <v>P-188RMF</v>
      </c>
      <c r="AZ165" s="44">
        <f>IF(AF165="",0,IF(ISTEXT(AF165),H165*VALUE(SUBSTITUTE(AF165,"%",""))/100,H165*AF165))-Tabela1[[#This Row],[PRONTO ACABADO2]]</f>
        <v>0</v>
      </c>
      <c r="BA165" s="44">
        <f>IF(AG165="",0,IF(ISTEXT(AG165),H165*VALUE(SUBSTITUTE(AG165,"%",""))/100,H165*AG165))-Tabela1[[#This Row],[PESO EXPEDIDO2]]</f>
        <v>0</v>
      </c>
      <c r="BB165" s="44">
        <f t="shared" ref="BB165:BB228" si="34">IF(AH165="",0,IF(ISTEXT(AH165),H165*VALUE(SUBSTITUTE(AH165,"%",""))/100,H165*AH165))</f>
        <v>228.4</v>
      </c>
      <c r="BC165" s="44">
        <f t="shared" ref="BC165:BC228" si="35">IF(AG165="",0,IF(ISTEXT(AG165),H165*VALUE(SUBSTITUTE(AG165,"%",""))/100,H165*AG165))</f>
        <v>228.4</v>
      </c>
      <c r="BD165" s="44"/>
    </row>
    <row r="166" spans="1:56" ht="15.75" hidden="1" customHeight="1" x14ac:dyDescent="0.25">
      <c r="A166" s="6" t="s">
        <v>3774</v>
      </c>
      <c r="B166" s="22" t="s">
        <v>3782</v>
      </c>
      <c r="C166" s="7">
        <v>1</v>
      </c>
      <c r="D166" s="46" t="s">
        <v>3780</v>
      </c>
      <c r="E166" s="7">
        <v>4051</v>
      </c>
      <c r="F166" s="7" t="s">
        <v>3777</v>
      </c>
      <c r="G166" s="24">
        <v>128.80000000000001</v>
      </c>
      <c r="H166" s="41">
        <f>Tabela1[[#This Row],[PESO UNI]]*Tabela1[[#This Row],[QTE]]</f>
        <v>128.80000000000001</v>
      </c>
      <c r="I166" s="7">
        <v>1</v>
      </c>
      <c r="J166" s="8" t="s">
        <v>2283</v>
      </c>
      <c r="K166" s="8" t="s">
        <v>335</v>
      </c>
      <c r="L166" s="9" t="s">
        <v>2076</v>
      </c>
      <c r="M166" s="10">
        <v>46119</v>
      </c>
      <c r="N166" s="8" t="s">
        <v>335</v>
      </c>
      <c r="O166" s="12"/>
      <c r="P166" s="13"/>
      <c r="Q166" s="14">
        <f>Tabela1[[#This Row],[QTDE/ Fabricação]]-Tabela1[[#This Row],[QTE]]</f>
        <v>-1</v>
      </c>
      <c r="R166" s="19">
        <f t="shared" si="31"/>
        <v>128.80000000000001</v>
      </c>
      <c r="S166" s="19">
        <f t="shared" si="27"/>
        <v>0</v>
      </c>
      <c r="T166" s="20">
        <f t="shared" si="32"/>
        <v>-128.80000000000001</v>
      </c>
      <c r="U166" s="17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26"/>
        <v>-1</v>
      </c>
      <c r="Z166" s="21">
        <f>Tabela1[[#This Row],[PESO TOTAL]]-Tabela1[[#This Row],[Peso Expedido]]</f>
        <v>128.80000000000001</v>
      </c>
      <c r="AA166" s="18">
        <v>1</v>
      </c>
      <c r="AB166" s="40"/>
      <c r="AC166" s="40">
        <v>1</v>
      </c>
      <c r="AD166" s="40">
        <v>1</v>
      </c>
      <c r="AE166" s="40">
        <v>1</v>
      </c>
      <c r="AF166" s="40">
        <v>1</v>
      </c>
      <c r="AG166" s="40">
        <v>0</v>
      </c>
      <c r="AH166" s="40"/>
      <c r="AI166" s="40" t="str">
        <f t="shared" si="33"/>
        <v/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30"/>
        <v>T-072974-1/1073-TC-007</v>
      </c>
      <c r="AP166" t="str">
        <f>Tabela1[[#This Row],[TAG]]&amp;Tabela1[[#This Row],[PEDIDO]]&amp;Tabela1[[#This Row],[PRODUTO]]</f>
        <v>1073-TC-007P-188RMF</v>
      </c>
      <c r="AQ166" s="23" t="str">
        <f>Tabela1[[#This Row],[PRODUTO]]&amp;Tabela1[[#This Row],[TAG]]</f>
        <v>RMF1073-TC-007</v>
      </c>
      <c r="AR166" s="183">
        <f>Tabela1[[#This Row],[PESO TOTAL]]*Tabela1[[#This Row],[MATÉRIA PRIMA]]</f>
        <v>128.80000000000001</v>
      </c>
      <c r="AS166" s="28">
        <f>Tabela1[[#This Row],[PESO TOTAL]]*Tabela1[[#This Row],[PREPARAÇÃO ]]</f>
        <v>128.80000000000001</v>
      </c>
      <c r="AT166" s="28">
        <f>Tabela1[[#This Row],[PESO TOTAL]]*Tabela1[[#This Row],[CALDEIRARIA]]</f>
        <v>128.80000000000001</v>
      </c>
      <c r="AU166" s="28">
        <f>Tabela1[[#This Row],[PESO TOTAL]]*Tabela1[[#This Row],[SOLDA]]</f>
        <v>128.80000000000001</v>
      </c>
      <c r="AV166" s="28">
        <f>Tabela1[[#This Row],[PESO TOTAL]]*Tabela1[[#This Row],[ACABAMENTO]]</f>
        <v>128.80000000000001</v>
      </c>
      <c r="AW166" s="28">
        <f>Tabela1[[#This Row],[PESO TOTAL]]*Tabela1[[#This Row],[PRONTO ACABADO]]</f>
        <v>0</v>
      </c>
      <c r="AX166" s="28">
        <f>Tabela1[[#This Row],[PESO TOTAL]]*Tabela1[[#This Row],[EXPEDIÇÃO ]]</f>
        <v>0</v>
      </c>
      <c r="AY166" s="28" t="str">
        <f>Tabela1[[#This Row],[PEDIDO]]&amp;Tabela1[[#This Row],[PRODUTO]]</f>
        <v>P-188RMF</v>
      </c>
      <c r="AZ166" s="44">
        <f>IF(AF166="",0,IF(ISTEXT(AF166),H166*VALUE(SUBSTITUTE(AF166,"%",""))/100,H166*AF166))-Tabela1[[#This Row],[PRONTO ACABADO2]]</f>
        <v>128.80000000000001</v>
      </c>
      <c r="BA166" s="44">
        <f>IF(AG166="",0,IF(ISTEXT(AG166),H166*VALUE(SUBSTITUTE(AG166,"%",""))/100,H166*AG166))-Tabela1[[#This Row],[PESO EXPEDIDO2]]</f>
        <v>0</v>
      </c>
      <c r="BB166" s="44">
        <f t="shared" si="34"/>
        <v>0</v>
      </c>
      <c r="BC166" s="44">
        <f t="shared" si="35"/>
        <v>0</v>
      </c>
      <c r="BD166" s="44"/>
    </row>
    <row r="167" spans="1:56" ht="15.75" hidden="1" customHeight="1" x14ac:dyDescent="0.25">
      <c r="A167" s="6" t="s">
        <v>3774</v>
      </c>
      <c r="B167" s="22" t="s">
        <v>3781</v>
      </c>
      <c r="C167" s="7">
        <v>24</v>
      </c>
      <c r="D167" s="46" t="s">
        <v>3780</v>
      </c>
      <c r="E167" s="7">
        <v>4052</v>
      </c>
      <c r="F167" s="7" t="s">
        <v>3777</v>
      </c>
      <c r="G167" s="24">
        <v>0.8</v>
      </c>
      <c r="H167" s="41">
        <f>Tabela1[[#This Row],[PESO UNI]]*Tabela1[[#This Row],[QTE]]</f>
        <v>19.200000000000003</v>
      </c>
      <c r="I167" s="7">
        <v>1</v>
      </c>
      <c r="J167" s="8" t="s">
        <v>2283</v>
      </c>
      <c r="K167" s="8" t="s">
        <v>335</v>
      </c>
      <c r="L167" s="9" t="s">
        <v>2076</v>
      </c>
      <c r="M167" s="10">
        <v>46119</v>
      </c>
      <c r="N167" s="8" t="s">
        <v>335</v>
      </c>
      <c r="O167" s="12"/>
      <c r="P167" s="13"/>
      <c r="Q167" s="14">
        <f>Tabela1[[#This Row],[QTDE/ Fabricação]]-Tabela1[[#This Row],[QTE]]</f>
        <v>-24</v>
      </c>
      <c r="R167" s="19">
        <f t="shared" si="31"/>
        <v>19.200000000000003</v>
      </c>
      <c r="S167" s="19">
        <f t="shared" si="27"/>
        <v>19.200000000000003</v>
      </c>
      <c r="T167" s="20">
        <f t="shared" si="32"/>
        <v>0</v>
      </c>
      <c r="U167" s="17">
        <f>IFERROR(SUMIF('LISTA DE EMBARQUE'!B:B,MICRO!E:E,'LISTA DE EMBARQUE'!G:G),"")</f>
        <v>0</v>
      </c>
      <c r="V167" s="12" t="str">
        <f>IFERROR(VLOOKUP(Tabela1[[#This Row],[COD.MDE]],'LISTA DE EMBARQUE'!B:L,11,0),"")</f>
        <v/>
      </c>
      <c r="W167" s="13" t="str">
        <f>IFERROR(VLOOKUP(Tabela1[[#This Row],[COD.MDE]],'LISTA DE EMBARQUE'!B:M,12,0),"")</f>
        <v/>
      </c>
      <c r="X167" s="14">
        <f>IFERROR(Tabela1[[#This Row],[QIANTIDADE EXPEDIDA]]*Tabela1[[#This Row],[PESO UNI]],"")</f>
        <v>0</v>
      </c>
      <c r="Y167" s="14">
        <f t="shared" si="26"/>
        <v>-24</v>
      </c>
      <c r="Z167" s="21">
        <f>Tabela1[[#This Row],[PESO TOTAL]]-Tabela1[[#This Row],[Peso Expedido]]</f>
        <v>19.200000000000003</v>
      </c>
      <c r="AA167" s="18">
        <v>1</v>
      </c>
      <c r="AB167" s="40"/>
      <c r="AC167" s="40">
        <v>1</v>
      </c>
      <c r="AD167" s="40">
        <v>1</v>
      </c>
      <c r="AE167" s="40">
        <v>1</v>
      </c>
      <c r="AF167" s="40">
        <v>1</v>
      </c>
      <c r="AG167" s="40">
        <v>1</v>
      </c>
      <c r="AH167" s="40"/>
      <c r="AI167" s="40" t="str">
        <f t="shared" si="33"/>
        <v/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30"/>
        <v>T-072974-1/1073-TC-007</v>
      </c>
      <c r="AP167" t="str">
        <f>Tabela1[[#This Row],[TAG]]&amp;Tabela1[[#This Row],[PEDIDO]]&amp;Tabela1[[#This Row],[PRODUTO]]</f>
        <v>1073-TC-007P-188RMF</v>
      </c>
      <c r="AQ167" s="23" t="str">
        <f>Tabela1[[#This Row],[PRODUTO]]&amp;Tabela1[[#This Row],[TAG]]</f>
        <v>RMF1073-TC-007</v>
      </c>
      <c r="AR167" s="183">
        <f>Tabela1[[#This Row],[PESO TOTAL]]*Tabela1[[#This Row],[MATÉRIA PRIMA]]</f>
        <v>19.200000000000003</v>
      </c>
      <c r="AS167" s="28">
        <f>Tabela1[[#This Row],[PESO TOTAL]]*Tabela1[[#This Row],[PREPARAÇÃO ]]</f>
        <v>19.200000000000003</v>
      </c>
      <c r="AT167" s="28">
        <f>Tabela1[[#This Row],[PESO TOTAL]]*Tabela1[[#This Row],[CALDEIRARIA]]</f>
        <v>19.200000000000003</v>
      </c>
      <c r="AU167" s="28">
        <f>Tabela1[[#This Row],[PESO TOTAL]]*Tabela1[[#This Row],[SOLDA]]</f>
        <v>19.200000000000003</v>
      </c>
      <c r="AV167" s="28">
        <f>Tabela1[[#This Row],[PESO TOTAL]]*Tabela1[[#This Row],[ACABAMENTO]]</f>
        <v>19.200000000000003</v>
      </c>
      <c r="AW167" s="28">
        <f>Tabela1[[#This Row],[PESO TOTAL]]*Tabela1[[#This Row],[PRONTO ACABADO]]</f>
        <v>19.200000000000003</v>
      </c>
      <c r="AX167" s="28">
        <f>Tabela1[[#This Row],[PESO TOTAL]]*Tabela1[[#This Row],[EXPEDIÇÃO ]]</f>
        <v>0</v>
      </c>
      <c r="AY167" s="28" t="str">
        <f>Tabela1[[#This Row],[PEDIDO]]&amp;Tabela1[[#This Row],[PRODUTO]]</f>
        <v>P-188RMF</v>
      </c>
      <c r="AZ167" s="44">
        <f>IF(AF167="",0,IF(ISTEXT(AF167),H167*VALUE(SUBSTITUTE(AF167,"%",""))/100,H167*AF167))-Tabela1[[#This Row],[PRONTO ACABADO2]]</f>
        <v>0</v>
      </c>
      <c r="BA167" s="44">
        <f>IF(AG167="",0,IF(ISTEXT(AG167),H167*VALUE(SUBSTITUTE(AG167,"%",""))/100,H167*AG167))-Tabela1[[#This Row],[PESO EXPEDIDO2]]</f>
        <v>19.200000000000003</v>
      </c>
      <c r="BB167" s="44">
        <f t="shared" si="34"/>
        <v>0</v>
      </c>
      <c r="BC167" s="44">
        <f t="shared" si="35"/>
        <v>19.200000000000003</v>
      </c>
      <c r="BD167" s="44"/>
    </row>
    <row r="168" spans="1:56" ht="15.75" hidden="1" customHeight="1" x14ac:dyDescent="0.25">
      <c r="A168" s="6" t="s">
        <v>3783</v>
      </c>
      <c r="B168" s="22" t="s">
        <v>3784</v>
      </c>
      <c r="C168" s="7">
        <v>1</v>
      </c>
      <c r="D168" s="46" t="s">
        <v>3770</v>
      </c>
      <c r="E168" s="7">
        <v>4053</v>
      </c>
      <c r="F168" s="7" t="s">
        <v>3785</v>
      </c>
      <c r="G168" s="24">
        <v>1137.2</v>
      </c>
      <c r="H168" s="41">
        <f>Tabela1[[#This Row],[PESO UNI]]*Tabela1[[#This Row],[QTE]]</f>
        <v>1137.2</v>
      </c>
      <c r="I168" s="7">
        <v>5</v>
      </c>
      <c r="J168" s="8" t="s">
        <v>2281</v>
      </c>
      <c r="K168" s="8" t="s">
        <v>335</v>
      </c>
      <c r="L168" s="9" t="s">
        <v>2076</v>
      </c>
      <c r="M168" s="10">
        <v>46149</v>
      </c>
      <c r="N168" s="8" t="s">
        <v>335</v>
      </c>
      <c r="O168" s="12"/>
      <c r="P168" s="13"/>
      <c r="Q168" s="14">
        <f>Tabela1[[#This Row],[QTDE/ Fabricação]]-Tabela1[[#This Row],[QTE]]</f>
        <v>-1</v>
      </c>
      <c r="R168" s="19">
        <f t="shared" si="31"/>
        <v>1137.2</v>
      </c>
      <c r="S168" s="19">
        <f t="shared" si="27"/>
        <v>1137.2</v>
      </c>
      <c r="T168" s="20">
        <f t="shared" si="32"/>
        <v>0</v>
      </c>
      <c r="U168" s="243">
        <v>1</v>
      </c>
      <c r="V168" s="12">
        <f>IFERROR(VLOOKUP(Tabela1[[#This Row],[COD.MDE]],'LISTA DE EMBARQUE'!B:L,11,0),"")</f>
        <v>2</v>
      </c>
      <c r="W168" s="13"/>
      <c r="X168" s="14">
        <f>IFERROR(Tabela1[[#This Row],[QIANTIDADE EXPEDIDA]]*Tabela1[[#This Row],[PESO UNI]],"")</f>
        <v>1137.2</v>
      </c>
      <c r="Y168" s="14">
        <f t="shared" si="26"/>
        <v>0</v>
      </c>
      <c r="Z168" s="21">
        <f>Tabela1[[#This Row],[PESO TOTAL]]-Tabela1[[#This Row],[Peso Expedido]]</f>
        <v>0</v>
      </c>
      <c r="AA168" s="18">
        <v>1</v>
      </c>
      <c r="AB168" s="40"/>
      <c r="AC168" s="40">
        <v>1</v>
      </c>
      <c r="AD168" s="40">
        <v>1</v>
      </c>
      <c r="AE168" s="40">
        <v>1</v>
      </c>
      <c r="AF168" s="40">
        <v>1</v>
      </c>
      <c r="AG168" s="40">
        <v>1</v>
      </c>
      <c r="AH168" s="40">
        <v>1</v>
      </c>
      <c r="AI168" s="40" t="str">
        <f t="shared" si="33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30"/>
        <v>T-072953-1/1073-TC-006</v>
      </c>
      <c r="AP168" t="str">
        <f>Tabela1[[#This Row],[TAG]]&amp;Tabela1[[#This Row],[PEDIDO]]&amp;Tabela1[[#This Row],[PRODUTO]]</f>
        <v>1073-TC-006P-188RMF</v>
      </c>
      <c r="AQ168" s="23" t="str">
        <f>Tabela1[[#This Row],[PRODUTO]]&amp;Tabela1[[#This Row],[TAG]]</f>
        <v>RMF1073-TC-006</v>
      </c>
      <c r="AR168" s="183">
        <f>Tabela1[[#This Row],[PESO TOTAL]]*Tabela1[[#This Row],[MATÉRIA PRIMA]]</f>
        <v>1137.2</v>
      </c>
      <c r="AS168" s="28">
        <f>Tabela1[[#This Row],[PESO TOTAL]]*Tabela1[[#This Row],[PREPARAÇÃO ]]</f>
        <v>1137.2</v>
      </c>
      <c r="AT168" s="28">
        <f>Tabela1[[#This Row],[PESO TOTAL]]*Tabela1[[#This Row],[CALDEIRARIA]]</f>
        <v>1137.2</v>
      </c>
      <c r="AU168" s="28">
        <f>Tabela1[[#This Row],[PESO TOTAL]]*Tabela1[[#This Row],[SOLDA]]</f>
        <v>1137.2</v>
      </c>
      <c r="AV168" s="28">
        <f>Tabela1[[#This Row],[PESO TOTAL]]*Tabela1[[#This Row],[ACABAMENTO]]</f>
        <v>1137.2</v>
      </c>
      <c r="AW168" s="28">
        <f>Tabela1[[#This Row],[PESO TOTAL]]*Tabela1[[#This Row],[PRONTO ACABADO]]</f>
        <v>1137.2</v>
      </c>
      <c r="AX168" s="28">
        <f>Tabela1[[#This Row],[PESO TOTAL]]*Tabela1[[#This Row],[EXPEDIÇÃO ]]</f>
        <v>1137.2</v>
      </c>
      <c r="AY168" s="28" t="str">
        <f>Tabela1[[#This Row],[PEDIDO]]&amp;Tabela1[[#This Row],[PRODUTO]]</f>
        <v>P-188RMF</v>
      </c>
      <c r="AZ168" s="44">
        <f>IF(AF168="",0,IF(ISTEXT(AF168),H168*VALUE(SUBSTITUTE(AF168,"%",""))/100,H168*AF168))-Tabela1[[#This Row],[PRONTO ACABADO2]]</f>
        <v>0</v>
      </c>
      <c r="BA168" s="44">
        <f>IF(AG168="",0,IF(ISTEXT(AG168),H168*VALUE(SUBSTITUTE(AG168,"%",""))/100,H168*AG168))-Tabela1[[#This Row],[PESO EXPEDIDO2]]</f>
        <v>0</v>
      </c>
      <c r="BB168" s="44">
        <f t="shared" si="34"/>
        <v>1137.2</v>
      </c>
      <c r="BC168" s="44">
        <f t="shared" si="35"/>
        <v>1137.2</v>
      </c>
      <c r="BD168" s="44"/>
    </row>
    <row r="169" spans="1:56" ht="15.75" hidden="1" customHeight="1" x14ac:dyDescent="0.25">
      <c r="A169" s="6" t="s">
        <v>3783</v>
      </c>
      <c r="B169" s="22" t="s">
        <v>3786</v>
      </c>
      <c r="C169" s="7">
        <v>1</v>
      </c>
      <c r="D169" s="46" t="s">
        <v>3787</v>
      </c>
      <c r="E169" s="7">
        <v>4054</v>
      </c>
      <c r="F169" s="7" t="s">
        <v>3785</v>
      </c>
      <c r="G169" s="24">
        <v>142.19999999999999</v>
      </c>
      <c r="H169" s="41">
        <f>Tabela1[[#This Row],[PESO UNI]]*Tabela1[[#This Row],[QTE]]</f>
        <v>142.19999999999999</v>
      </c>
      <c r="I169" s="7">
        <v>5</v>
      </c>
      <c r="J169" s="8" t="s">
        <v>2281</v>
      </c>
      <c r="K169" s="8" t="s">
        <v>335</v>
      </c>
      <c r="L169" s="9" t="s">
        <v>2076</v>
      </c>
      <c r="M169" s="10">
        <v>46149</v>
      </c>
      <c r="N169" s="8" t="s">
        <v>335</v>
      </c>
      <c r="O169" s="12"/>
      <c r="P169" s="13"/>
      <c r="Q169" s="14">
        <f>Tabela1[[#This Row],[QTDE/ Fabricação]]-Tabela1[[#This Row],[QTE]]</f>
        <v>-1</v>
      </c>
      <c r="R169" s="19">
        <f t="shared" si="31"/>
        <v>142.19999999999999</v>
      </c>
      <c r="S169" s="19">
        <f t="shared" si="27"/>
        <v>142.19999999999999</v>
      </c>
      <c r="T169" s="20">
        <f t="shared" si="32"/>
        <v>0</v>
      </c>
      <c r="U169" s="243">
        <v>1</v>
      </c>
      <c r="V169" s="12" t="str">
        <f>IFERROR(VLOOKUP(Tabela1[[#This Row],[COD.MDE]],'LISTA DE EMBARQUE'!B:L,11,0),"")</f>
        <v/>
      </c>
      <c r="W169" s="13"/>
      <c r="X169" s="14">
        <f>IFERROR(Tabela1[[#This Row],[QIANTIDADE EXPEDIDA]]*Tabela1[[#This Row],[PESO UNI]],"")</f>
        <v>142.19999999999999</v>
      </c>
      <c r="Y169" s="14">
        <f t="shared" si="26"/>
        <v>0</v>
      </c>
      <c r="Z169" s="21">
        <f>Tabela1[[#This Row],[PESO TOTAL]]-Tabela1[[#This Row],[Peso Expedido]]</f>
        <v>0</v>
      </c>
      <c r="AA169" s="18">
        <v>1</v>
      </c>
      <c r="AB169" s="40"/>
      <c r="AC169" s="40">
        <v>1</v>
      </c>
      <c r="AD169" s="40">
        <v>1</v>
      </c>
      <c r="AE169" s="40">
        <v>1</v>
      </c>
      <c r="AF169" s="40">
        <v>1</v>
      </c>
      <c r="AG169" s="40">
        <v>1</v>
      </c>
      <c r="AH169" s="40">
        <v>1</v>
      </c>
      <c r="AI169" s="40" t="str">
        <f t="shared" si="33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30"/>
        <v>T-072953-1/1073-TC-006</v>
      </c>
      <c r="AP169" t="str">
        <f>Tabela1[[#This Row],[TAG]]&amp;Tabela1[[#This Row],[PEDIDO]]&amp;Tabela1[[#This Row],[PRODUTO]]</f>
        <v>1073-TC-006P-188RMF</v>
      </c>
      <c r="AQ169" s="23" t="str">
        <f>Tabela1[[#This Row],[PRODUTO]]&amp;Tabela1[[#This Row],[TAG]]</f>
        <v>RMF1073-TC-006</v>
      </c>
      <c r="AR169" s="183">
        <f>Tabela1[[#This Row],[PESO TOTAL]]*Tabela1[[#This Row],[MATÉRIA PRIMA]]</f>
        <v>142.19999999999999</v>
      </c>
      <c r="AS169" s="28">
        <f>Tabela1[[#This Row],[PESO TOTAL]]*Tabela1[[#This Row],[PREPARAÇÃO ]]</f>
        <v>142.19999999999999</v>
      </c>
      <c r="AT169" s="28">
        <f>Tabela1[[#This Row],[PESO TOTAL]]*Tabela1[[#This Row],[CALDEIRARIA]]</f>
        <v>142.19999999999999</v>
      </c>
      <c r="AU169" s="28">
        <f>Tabela1[[#This Row],[PESO TOTAL]]*Tabela1[[#This Row],[SOLDA]]</f>
        <v>142.19999999999999</v>
      </c>
      <c r="AV169" s="28">
        <f>Tabela1[[#This Row],[PESO TOTAL]]*Tabela1[[#This Row],[ACABAMENTO]]</f>
        <v>142.19999999999999</v>
      </c>
      <c r="AW169" s="28">
        <f>Tabela1[[#This Row],[PESO TOTAL]]*Tabela1[[#This Row],[PRONTO ACABADO]]</f>
        <v>142.19999999999999</v>
      </c>
      <c r="AX169" s="28">
        <f>Tabela1[[#This Row],[PESO TOTAL]]*Tabela1[[#This Row],[EXPEDIÇÃO ]]</f>
        <v>142.19999999999999</v>
      </c>
      <c r="AY169" s="28" t="str">
        <f>Tabela1[[#This Row],[PEDIDO]]&amp;Tabela1[[#This Row],[PRODUTO]]</f>
        <v>P-188RMF</v>
      </c>
      <c r="AZ169" s="44">
        <f>IF(AF169="",0,IF(ISTEXT(AF169),H169*VALUE(SUBSTITUTE(AF169,"%",""))/100,H169*AF169))-Tabela1[[#This Row],[PRONTO ACABADO2]]</f>
        <v>0</v>
      </c>
      <c r="BA169" s="44">
        <f>IF(AG169="",0,IF(ISTEXT(AG169),H169*VALUE(SUBSTITUTE(AG169,"%",""))/100,H169*AG169))-Tabela1[[#This Row],[PESO EXPEDIDO2]]</f>
        <v>0</v>
      </c>
      <c r="BB169" s="44">
        <f t="shared" si="34"/>
        <v>142.19999999999999</v>
      </c>
      <c r="BC169" s="44">
        <f t="shared" si="35"/>
        <v>142.19999999999999</v>
      </c>
      <c r="BD169" s="44"/>
    </row>
    <row r="170" spans="1:56" ht="15.75" hidden="1" customHeight="1" x14ac:dyDescent="0.25">
      <c r="A170" s="6" t="s">
        <v>3783</v>
      </c>
      <c r="B170" s="22" t="s">
        <v>3788</v>
      </c>
      <c r="C170" s="7">
        <v>1</v>
      </c>
      <c r="D170" s="46" t="s">
        <v>3787</v>
      </c>
      <c r="E170" s="7">
        <v>4055</v>
      </c>
      <c r="F170" s="7" t="s">
        <v>3785</v>
      </c>
      <c r="G170" s="24">
        <v>295.39999999999998</v>
      </c>
      <c r="H170" s="41">
        <f>Tabela1[[#This Row],[PESO UNI]]*Tabela1[[#This Row],[QTE]]</f>
        <v>295.39999999999998</v>
      </c>
      <c r="I170" s="7">
        <v>5</v>
      </c>
      <c r="J170" s="8" t="s">
        <v>2281</v>
      </c>
      <c r="K170" s="8" t="s">
        <v>335</v>
      </c>
      <c r="L170" s="9" t="s">
        <v>2076</v>
      </c>
      <c r="M170" s="10">
        <v>46149</v>
      </c>
      <c r="N170" s="8" t="s">
        <v>335</v>
      </c>
      <c r="O170" s="12"/>
      <c r="P170" s="13"/>
      <c r="Q170" s="14">
        <f>Tabela1[[#This Row],[QTDE/ Fabricação]]-Tabela1[[#This Row],[QTE]]</f>
        <v>-1</v>
      </c>
      <c r="R170" s="19">
        <f t="shared" si="31"/>
        <v>295.39999999999998</v>
      </c>
      <c r="S170" s="19">
        <f t="shared" si="27"/>
        <v>295.39999999999998</v>
      </c>
      <c r="T170" s="20">
        <f t="shared" si="32"/>
        <v>0</v>
      </c>
      <c r="U170" s="243">
        <v>1</v>
      </c>
      <c r="V170" s="12" t="str">
        <f>IFERROR(VLOOKUP(Tabela1[[#This Row],[COD.MDE]],'LISTA DE EMBARQUE'!B:L,11,0),"")</f>
        <v/>
      </c>
      <c r="W170" s="13"/>
      <c r="X170" s="14">
        <f>IFERROR(Tabela1[[#This Row],[QIANTIDADE EXPEDIDA]]*Tabela1[[#This Row],[PESO UNI]],"")</f>
        <v>295.39999999999998</v>
      </c>
      <c r="Y170" s="14">
        <f t="shared" si="26"/>
        <v>0</v>
      </c>
      <c r="Z170" s="21">
        <f>Tabela1[[#This Row],[PESO TOTAL]]-Tabela1[[#This Row],[Peso Expedido]]</f>
        <v>0</v>
      </c>
      <c r="AA170" s="18">
        <v>1</v>
      </c>
      <c r="AB170" s="40"/>
      <c r="AC170" s="40">
        <v>1</v>
      </c>
      <c r="AD170" s="40">
        <v>1</v>
      </c>
      <c r="AE170" s="40">
        <v>1</v>
      </c>
      <c r="AF170" s="40">
        <v>1</v>
      </c>
      <c r="AG170" s="40">
        <v>1</v>
      </c>
      <c r="AH170" s="40">
        <v>1</v>
      </c>
      <c r="AI170" s="40" t="str">
        <f t="shared" si="33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30"/>
        <v>T-072953-1/1073-TC-006</v>
      </c>
      <c r="AP170" t="str">
        <f>Tabela1[[#This Row],[TAG]]&amp;Tabela1[[#This Row],[PEDIDO]]&amp;Tabela1[[#This Row],[PRODUTO]]</f>
        <v>1073-TC-006P-188RMF</v>
      </c>
      <c r="AQ170" s="23" t="str">
        <f>Tabela1[[#This Row],[PRODUTO]]&amp;Tabela1[[#This Row],[TAG]]</f>
        <v>RMF1073-TC-006</v>
      </c>
      <c r="AR170" s="183">
        <f>Tabela1[[#This Row],[PESO TOTAL]]*Tabela1[[#This Row],[MATÉRIA PRIMA]]</f>
        <v>295.39999999999998</v>
      </c>
      <c r="AS170" s="28">
        <f>Tabela1[[#This Row],[PESO TOTAL]]*Tabela1[[#This Row],[PREPARAÇÃO ]]</f>
        <v>295.39999999999998</v>
      </c>
      <c r="AT170" s="28">
        <f>Tabela1[[#This Row],[PESO TOTAL]]*Tabela1[[#This Row],[CALDEIRARIA]]</f>
        <v>295.39999999999998</v>
      </c>
      <c r="AU170" s="28">
        <f>Tabela1[[#This Row],[PESO TOTAL]]*Tabela1[[#This Row],[SOLDA]]</f>
        <v>295.39999999999998</v>
      </c>
      <c r="AV170" s="28">
        <f>Tabela1[[#This Row],[PESO TOTAL]]*Tabela1[[#This Row],[ACABAMENTO]]</f>
        <v>295.39999999999998</v>
      </c>
      <c r="AW170" s="28">
        <f>Tabela1[[#This Row],[PESO TOTAL]]*Tabela1[[#This Row],[PRONTO ACABADO]]</f>
        <v>295.39999999999998</v>
      </c>
      <c r="AX170" s="28">
        <f>Tabela1[[#This Row],[PESO TOTAL]]*Tabela1[[#This Row],[EXPEDIÇÃO ]]</f>
        <v>295.39999999999998</v>
      </c>
      <c r="AY170" s="28" t="str">
        <f>Tabela1[[#This Row],[PEDIDO]]&amp;Tabela1[[#This Row],[PRODUTO]]</f>
        <v>P-188RMF</v>
      </c>
      <c r="AZ170" s="44">
        <f>IF(AF170="",0,IF(ISTEXT(AF170),H170*VALUE(SUBSTITUTE(AF170,"%",""))/100,H170*AF170))-Tabela1[[#This Row],[PRONTO ACABADO2]]</f>
        <v>0</v>
      </c>
      <c r="BA170" s="44">
        <f>IF(AG170="",0,IF(ISTEXT(AG170),H170*VALUE(SUBSTITUTE(AG170,"%",""))/100,H170*AG170))-Tabela1[[#This Row],[PESO EXPEDIDO2]]</f>
        <v>0</v>
      </c>
      <c r="BB170" s="44">
        <f t="shared" si="34"/>
        <v>295.39999999999998</v>
      </c>
      <c r="BC170" s="44">
        <f t="shared" si="35"/>
        <v>295.39999999999998</v>
      </c>
      <c r="BD170" s="44"/>
    </row>
    <row r="171" spans="1:56" ht="15.75" hidden="1" customHeight="1" x14ac:dyDescent="0.25">
      <c r="A171" s="6" t="s">
        <v>3783</v>
      </c>
      <c r="B171" s="22" t="s">
        <v>3784</v>
      </c>
      <c r="C171" s="7">
        <v>1</v>
      </c>
      <c r="D171" s="46" t="s">
        <v>3770</v>
      </c>
      <c r="E171" s="7">
        <v>4056</v>
      </c>
      <c r="F171" s="7" t="s">
        <v>3785</v>
      </c>
      <c r="G171" s="24">
        <v>1137.2</v>
      </c>
      <c r="H171" s="41">
        <f>Tabela1[[#This Row],[PESO UNI]]*Tabela1[[#This Row],[QTE]]</f>
        <v>1137.2</v>
      </c>
      <c r="I171" s="7">
        <v>5</v>
      </c>
      <c r="J171" s="8" t="s">
        <v>2283</v>
      </c>
      <c r="K171" s="8" t="s">
        <v>335</v>
      </c>
      <c r="L171" s="9" t="s">
        <v>2076</v>
      </c>
      <c r="M171" s="10">
        <v>46149</v>
      </c>
      <c r="N171" s="8" t="s">
        <v>335</v>
      </c>
      <c r="O171" s="12"/>
      <c r="P171" s="13"/>
      <c r="Q171" s="14">
        <f>Tabela1[[#This Row],[QTDE/ Fabricação]]-Tabela1[[#This Row],[QTE]]</f>
        <v>-1</v>
      </c>
      <c r="R171" s="19">
        <f t="shared" si="31"/>
        <v>1137.2</v>
      </c>
      <c r="S171" s="19">
        <f t="shared" si="27"/>
        <v>1137.2</v>
      </c>
      <c r="T171" s="20">
        <f t="shared" si="32"/>
        <v>0</v>
      </c>
      <c r="U171" s="243">
        <v>1</v>
      </c>
      <c r="V171" s="12" t="str">
        <f>IFERROR(VLOOKUP(Tabela1[[#This Row],[COD.MDE]],'LISTA DE EMBARQUE'!B:L,11,0),"")</f>
        <v/>
      </c>
      <c r="W171" s="13"/>
      <c r="X171" s="14">
        <f>IFERROR(Tabela1[[#This Row],[QIANTIDADE EXPEDIDA]]*Tabela1[[#This Row],[PESO UNI]],"")</f>
        <v>1137.2</v>
      </c>
      <c r="Y171" s="14">
        <f t="shared" si="26"/>
        <v>0</v>
      </c>
      <c r="Z171" s="21">
        <f>Tabela1[[#This Row],[PESO TOTAL]]-Tabela1[[#This Row],[Peso Expedido]]</f>
        <v>0</v>
      </c>
      <c r="AA171" s="18">
        <v>1</v>
      </c>
      <c r="AB171" s="40"/>
      <c r="AC171" s="40">
        <v>1</v>
      </c>
      <c r="AD171" s="40">
        <v>1</v>
      </c>
      <c r="AE171" s="40">
        <v>1</v>
      </c>
      <c r="AF171" s="40">
        <v>1</v>
      </c>
      <c r="AG171" s="40">
        <v>1</v>
      </c>
      <c r="AH171" s="40">
        <v>1</v>
      </c>
      <c r="AI171" s="40" t="str">
        <f t="shared" si="33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30"/>
        <v>T-072953-1/1073-TC-007</v>
      </c>
      <c r="AP171" t="str">
        <f>Tabela1[[#This Row],[TAG]]&amp;Tabela1[[#This Row],[PEDIDO]]&amp;Tabela1[[#This Row],[PRODUTO]]</f>
        <v>1073-TC-007P-188RMF</v>
      </c>
      <c r="AQ171" s="23" t="str">
        <f>Tabela1[[#This Row],[PRODUTO]]&amp;Tabela1[[#This Row],[TAG]]</f>
        <v>RMF1073-TC-007</v>
      </c>
      <c r="AR171" s="183">
        <f>Tabela1[[#This Row],[PESO TOTAL]]*Tabela1[[#This Row],[MATÉRIA PRIMA]]</f>
        <v>1137.2</v>
      </c>
      <c r="AS171" s="28">
        <f>Tabela1[[#This Row],[PESO TOTAL]]*Tabela1[[#This Row],[PREPARAÇÃO ]]</f>
        <v>1137.2</v>
      </c>
      <c r="AT171" s="28">
        <f>Tabela1[[#This Row],[PESO TOTAL]]*Tabela1[[#This Row],[CALDEIRARIA]]</f>
        <v>1137.2</v>
      </c>
      <c r="AU171" s="28">
        <f>Tabela1[[#This Row],[PESO TOTAL]]*Tabela1[[#This Row],[SOLDA]]</f>
        <v>1137.2</v>
      </c>
      <c r="AV171" s="28">
        <f>Tabela1[[#This Row],[PESO TOTAL]]*Tabela1[[#This Row],[ACABAMENTO]]</f>
        <v>1137.2</v>
      </c>
      <c r="AW171" s="28">
        <f>Tabela1[[#This Row],[PESO TOTAL]]*Tabela1[[#This Row],[PRONTO ACABADO]]</f>
        <v>1137.2</v>
      </c>
      <c r="AX171" s="28">
        <f>Tabela1[[#This Row],[PESO TOTAL]]*Tabela1[[#This Row],[EXPEDIÇÃO ]]</f>
        <v>1137.2</v>
      </c>
      <c r="AY171" s="28" t="str">
        <f>Tabela1[[#This Row],[PEDIDO]]&amp;Tabela1[[#This Row],[PRODUTO]]</f>
        <v>P-188RMF</v>
      </c>
      <c r="AZ171" s="44">
        <f>IF(AF171="",0,IF(ISTEXT(AF171),H171*VALUE(SUBSTITUTE(AF171,"%",""))/100,H171*AF171))-Tabela1[[#This Row],[PRONTO ACABADO2]]</f>
        <v>0</v>
      </c>
      <c r="BA171" s="44">
        <f>IF(AG171="",0,IF(ISTEXT(AG171),H171*VALUE(SUBSTITUTE(AG171,"%",""))/100,H171*AG171))-Tabela1[[#This Row],[PESO EXPEDIDO2]]</f>
        <v>0</v>
      </c>
      <c r="BB171" s="44">
        <f t="shared" si="34"/>
        <v>1137.2</v>
      </c>
      <c r="BC171" s="44">
        <f t="shared" si="35"/>
        <v>1137.2</v>
      </c>
      <c r="BD171" s="44"/>
    </row>
    <row r="172" spans="1:56" ht="15.75" hidden="1" customHeight="1" x14ac:dyDescent="0.25">
      <c r="A172" s="6" t="s">
        <v>3783</v>
      </c>
      <c r="B172" s="22" t="s">
        <v>3786</v>
      </c>
      <c r="C172" s="7">
        <v>1</v>
      </c>
      <c r="D172" s="46" t="s">
        <v>3787</v>
      </c>
      <c r="E172" s="7">
        <v>4057</v>
      </c>
      <c r="F172" s="7" t="s">
        <v>3785</v>
      </c>
      <c r="G172" s="24">
        <v>142.19999999999999</v>
      </c>
      <c r="H172" s="41">
        <f>Tabela1[[#This Row],[PESO UNI]]*Tabela1[[#This Row],[QTE]]</f>
        <v>142.19999999999999</v>
      </c>
      <c r="I172" s="7">
        <v>5</v>
      </c>
      <c r="J172" s="8" t="s">
        <v>2283</v>
      </c>
      <c r="K172" s="8" t="s">
        <v>335</v>
      </c>
      <c r="L172" s="9" t="s">
        <v>2076</v>
      </c>
      <c r="M172" s="10">
        <v>46149</v>
      </c>
      <c r="N172" s="8" t="s">
        <v>335</v>
      </c>
      <c r="O172" s="12"/>
      <c r="P172" s="13"/>
      <c r="Q172" s="14">
        <f>Tabela1[[#This Row],[QTDE/ Fabricação]]-Tabela1[[#This Row],[QTE]]</f>
        <v>-1</v>
      </c>
      <c r="R172" s="19">
        <f t="shared" si="31"/>
        <v>142.19999999999999</v>
      </c>
      <c r="S172" s="19">
        <f t="shared" si="27"/>
        <v>142.19999999999999</v>
      </c>
      <c r="T172" s="20">
        <f t="shared" si="32"/>
        <v>0</v>
      </c>
      <c r="U172" s="243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142.19999999999999</v>
      </c>
      <c r="Y172" s="14">
        <f t="shared" si="26"/>
        <v>0</v>
      </c>
      <c r="Z172" s="21">
        <f>Tabela1[[#This Row],[PESO TOTAL]]-Tabela1[[#This Row],[Peso Expedido]]</f>
        <v>0</v>
      </c>
      <c r="AA172" s="18">
        <v>1</v>
      </c>
      <c r="AB172" s="40"/>
      <c r="AC172" s="40">
        <v>1</v>
      </c>
      <c r="AD172" s="40">
        <v>1</v>
      </c>
      <c r="AE172" s="40">
        <v>1</v>
      </c>
      <c r="AF172" s="40">
        <v>1</v>
      </c>
      <c r="AG172" s="40">
        <v>1</v>
      </c>
      <c r="AH172" s="40">
        <v>1</v>
      </c>
      <c r="AI172" s="40" t="str">
        <f t="shared" si="33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30"/>
        <v>T-072953-1/1073-TC-007</v>
      </c>
      <c r="AP172" t="str">
        <f>Tabela1[[#This Row],[TAG]]&amp;Tabela1[[#This Row],[PEDIDO]]&amp;Tabela1[[#This Row],[PRODUTO]]</f>
        <v>1073-TC-007P-188RMF</v>
      </c>
      <c r="AQ172" s="23" t="str">
        <f>Tabela1[[#This Row],[PRODUTO]]&amp;Tabela1[[#This Row],[TAG]]</f>
        <v>RMF1073-TC-007</v>
      </c>
      <c r="AR172" s="183">
        <f>Tabela1[[#This Row],[PESO TOTAL]]*Tabela1[[#This Row],[MATÉRIA PRIMA]]</f>
        <v>142.19999999999999</v>
      </c>
      <c r="AS172" s="28">
        <f>Tabela1[[#This Row],[PESO TOTAL]]*Tabela1[[#This Row],[PREPARAÇÃO ]]</f>
        <v>142.19999999999999</v>
      </c>
      <c r="AT172" s="28">
        <f>Tabela1[[#This Row],[PESO TOTAL]]*Tabela1[[#This Row],[CALDEIRARIA]]</f>
        <v>142.19999999999999</v>
      </c>
      <c r="AU172" s="28">
        <f>Tabela1[[#This Row],[PESO TOTAL]]*Tabela1[[#This Row],[SOLDA]]</f>
        <v>142.19999999999999</v>
      </c>
      <c r="AV172" s="28">
        <f>Tabela1[[#This Row],[PESO TOTAL]]*Tabela1[[#This Row],[ACABAMENTO]]</f>
        <v>142.19999999999999</v>
      </c>
      <c r="AW172" s="28">
        <f>Tabela1[[#This Row],[PESO TOTAL]]*Tabela1[[#This Row],[PRONTO ACABADO]]</f>
        <v>142.19999999999999</v>
      </c>
      <c r="AX172" s="28">
        <f>Tabela1[[#This Row],[PESO TOTAL]]*Tabela1[[#This Row],[EXPEDIÇÃO ]]</f>
        <v>142.19999999999999</v>
      </c>
      <c r="AY172" s="28" t="str">
        <f>Tabela1[[#This Row],[PEDIDO]]&amp;Tabela1[[#This Row],[PRODUTO]]</f>
        <v>P-188RMF</v>
      </c>
      <c r="AZ172" s="44">
        <f>IF(AF172="",0,IF(ISTEXT(AF172),H172*VALUE(SUBSTITUTE(AF172,"%",""))/100,H172*AF172))-Tabela1[[#This Row],[PRONTO ACABADO2]]</f>
        <v>0</v>
      </c>
      <c r="BA172" s="44">
        <f>IF(AG172="",0,IF(ISTEXT(AG172),H172*VALUE(SUBSTITUTE(AG172,"%",""))/100,H172*AG172))-Tabela1[[#This Row],[PESO EXPEDIDO2]]</f>
        <v>0</v>
      </c>
      <c r="BB172" s="44">
        <f t="shared" si="34"/>
        <v>142.19999999999999</v>
      </c>
      <c r="BC172" s="44">
        <f t="shared" si="35"/>
        <v>142.19999999999999</v>
      </c>
      <c r="BD172" s="44"/>
    </row>
    <row r="173" spans="1:56" ht="15.75" hidden="1" customHeight="1" x14ac:dyDescent="0.25">
      <c r="A173" s="6" t="s">
        <v>3783</v>
      </c>
      <c r="B173" s="22" t="s">
        <v>3788</v>
      </c>
      <c r="C173" s="7">
        <v>1</v>
      </c>
      <c r="D173" s="46" t="s">
        <v>3787</v>
      </c>
      <c r="E173" s="7">
        <v>4058</v>
      </c>
      <c r="F173" s="7" t="s">
        <v>3785</v>
      </c>
      <c r="G173" s="24">
        <v>295.39999999999998</v>
      </c>
      <c r="H173" s="41">
        <f>Tabela1[[#This Row],[PESO UNI]]*Tabela1[[#This Row],[QTE]]</f>
        <v>295.39999999999998</v>
      </c>
      <c r="I173" s="7">
        <v>5</v>
      </c>
      <c r="J173" s="8" t="s">
        <v>2283</v>
      </c>
      <c r="K173" s="8" t="s">
        <v>335</v>
      </c>
      <c r="L173" s="9" t="s">
        <v>2076</v>
      </c>
      <c r="M173" s="10">
        <v>46149</v>
      </c>
      <c r="N173" s="8" t="s">
        <v>335</v>
      </c>
      <c r="O173" s="12"/>
      <c r="P173" s="13"/>
      <c r="Q173" s="14">
        <f>Tabela1[[#This Row],[QTDE/ Fabricação]]-Tabela1[[#This Row],[QTE]]</f>
        <v>-1</v>
      </c>
      <c r="R173" s="19">
        <f t="shared" si="31"/>
        <v>295.39999999999998</v>
      </c>
      <c r="S173" s="19">
        <f t="shared" si="27"/>
        <v>295.39999999999998</v>
      </c>
      <c r="T173" s="20">
        <f t="shared" si="32"/>
        <v>0</v>
      </c>
      <c r="U173" s="243">
        <f>IFERROR(SUMIF('LISTA DE EMBARQUE'!B:B,MICRO!E:E,'LISTA DE EMBARQUE'!G:G),"")</f>
        <v>1</v>
      </c>
      <c r="V173" s="12">
        <f>IFERROR(VLOOKUP(Tabela1[[#This Row],[COD.MDE]],'LISTA DE EMBARQUE'!B:L,11,0),"")</f>
        <v>7</v>
      </c>
      <c r="W173" s="13"/>
      <c r="X173" s="14">
        <f>IFERROR(Tabela1[[#This Row],[QIANTIDADE EXPEDIDA]]*Tabela1[[#This Row],[PESO UNI]],"")</f>
        <v>295.39999999999998</v>
      </c>
      <c r="Y173" s="14">
        <f t="shared" si="26"/>
        <v>0</v>
      </c>
      <c r="Z173" s="21">
        <f>Tabela1[[#This Row],[PESO TOTAL]]-Tabela1[[#This Row],[Peso Expedido]]</f>
        <v>0</v>
      </c>
      <c r="AA173" s="18">
        <v>1</v>
      </c>
      <c r="AB173" s="40"/>
      <c r="AC173" s="40">
        <v>1</v>
      </c>
      <c r="AD173" s="40">
        <v>1</v>
      </c>
      <c r="AE173" s="40">
        <v>1</v>
      </c>
      <c r="AF173" s="40">
        <v>1</v>
      </c>
      <c r="AG173" s="40">
        <v>1</v>
      </c>
      <c r="AH173" s="40">
        <v>1</v>
      </c>
      <c r="AI173" s="40" t="str">
        <f t="shared" si="33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30"/>
        <v>T-072953-1/1073-TC-007</v>
      </c>
      <c r="AP173" t="str">
        <f>Tabela1[[#This Row],[TAG]]&amp;Tabela1[[#This Row],[PEDIDO]]&amp;Tabela1[[#This Row],[PRODUTO]]</f>
        <v>1073-TC-007P-188RMF</v>
      </c>
      <c r="AQ173" s="23" t="str">
        <f>Tabela1[[#This Row],[PRODUTO]]&amp;Tabela1[[#This Row],[TAG]]</f>
        <v>RMF1073-TC-007</v>
      </c>
      <c r="AR173" s="183">
        <f>Tabela1[[#This Row],[PESO TOTAL]]*Tabela1[[#This Row],[MATÉRIA PRIMA]]</f>
        <v>295.39999999999998</v>
      </c>
      <c r="AS173" s="28">
        <f>Tabela1[[#This Row],[PESO TOTAL]]*Tabela1[[#This Row],[PREPARAÇÃO ]]</f>
        <v>295.39999999999998</v>
      </c>
      <c r="AT173" s="28">
        <f>Tabela1[[#This Row],[PESO TOTAL]]*Tabela1[[#This Row],[CALDEIRARIA]]</f>
        <v>295.39999999999998</v>
      </c>
      <c r="AU173" s="28">
        <f>Tabela1[[#This Row],[PESO TOTAL]]*Tabela1[[#This Row],[SOLDA]]</f>
        <v>295.39999999999998</v>
      </c>
      <c r="AV173" s="28">
        <f>Tabela1[[#This Row],[PESO TOTAL]]*Tabela1[[#This Row],[ACABAMENTO]]</f>
        <v>295.39999999999998</v>
      </c>
      <c r="AW173" s="28">
        <f>Tabela1[[#This Row],[PESO TOTAL]]*Tabela1[[#This Row],[PRONTO ACABADO]]</f>
        <v>295.39999999999998</v>
      </c>
      <c r="AX173" s="28">
        <f>Tabela1[[#This Row],[PESO TOTAL]]*Tabela1[[#This Row],[EXPEDIÇÃO ]]</f>
        <v>295.39999999999998</v>
      </c>
      <c r="AY173" s="28" t="str">
        <f>Tabela1[[#This Row],[PEDIDO]]&amp;Tabela1[[#This Row],[PRODUTO]]</f>
        <v>P-188RMF</v>
      </c>
      <c r="AZ173" s="44">
        <f>IF(AF173="",0,IF(ISTEXT(AF173),H173*VALUE(SUBSTITUTE(AF173,"%",""))/100,H173*AF173))-Tabela1[[#This Row],[PRONTO ACABADO2]]</f>
        <v>0</v>
      </c>
      <c r="BA173" s="44">
        <f>IF(AG173="",0,IF(ISTEXT(AG173),H173*VALUE(SUBSTITUTE(AG173,"%",""))/100,H173*AG173))-Tabela1[[#This Row],[PESO EXPEDIDO2]]</f>
        <v>0</v>
      </c>
      <c r="BB173" s="44">
        <f t="shared" si="34"/>
        <v>295.39999999999998</v>
      </c>
      <c r="BC173" s="44">
        <f t="shared" si="35"/>
        <v>295.39999999999998</v>
      </c>
      <c r="BD173" s="44"/>
    </row>
    <row r="174" spans="1:56" ht="15.75" hidden="1" customHeight="1" x14ac:dyDescent="0.25">
      <c r="A174" s="6" t="s">
        <v>3789</v>
      </c>
      <c r="B174" s="22" t="s">
        <v>3790</v>
      </c>
      <c r="C174" s="7">
        <v>1</v>
      </c>
      <c r="D174" s="46" t="s">
        <v>3791</v>
      </c>
      <c r="E174" s="7">
        <v>4059</v>
      </c>
      <c r="F174" s="7" t="s">
        <v>3792</v>
      </c>
      <c r="G174" s="24">
        <v>950.5</v>
      </c>
      <c r="H174" s="41">
        <f>Tabela1[[#This Row],[PESO UNI]]*Tabela1[[#This Row],[QTE]]</f>
        <v>950.5</v>
      </c>
      <c r="I174" s="7">
        <v>1</v>
      </c>
      <c r="J174" s="8" t="s">
        <v>2281</v>
      </c>
      <c r="K174" s="8" t="s">
        <v>335</v>
      </c>
      <c r="L174" s="9" t="s">
        <v>2076</v>
      </c>
      <c r="M174" s="10">
        <v>46139</v>
      </c>
      <c r="N174" s="8" t="s">
        <v>335</v>
      </c>
      <c r="O174" s="12"/>
      <c r="P174" s="13"/>
      <c r="Q174" s="14">
        <f>Tabela1[[#This Row],[QTDE/ Fabricação]]-Tabela1[[#This Row],[QTE]]</f>
        <v>-1</v>
      </c>
      <c r="R174" s="19">
        <f t="shared" si="31"/>
        <v>950.5</v>
      </c>
      <c r="S174" s="19">
        <f t="shared" si="27"/>
        <v>950.5</v>
      </c>
      <c r="T174" s="20">
        <f t="shared" si="32"/>
        <v>0</v>
      </c>
      <c r="U174" s="243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26"/>
        <v>0</v>
      </c>
      <c r="Z174" s="21">
        <f>Tabela1[[#This Row],[PESO TOTAL]]-Tabela1[[#This Row],[Peso Expedido]]</f>
        <v>0</v>
      </c>
      <c r="AA174" s="18">
        <v>1</v>
      </c>
      <c r="AB174" s="40"/>
      <c r="AC174" s="40">
        <v>1</v>
      </c>
      <c r="AD174" s="40">
        <v>1</v>
      </c>
      <c r="AE174" s="40">
        <v>1</v>
      </c>
      <c r="AF174" s="40">
        <v>1</v>
      </c>
      <c r="AG174" s="40">
        <v>1</v>
      </c>
      <c r="AH174" s="40">
        <v>1</v>
      </c>
      <c r="AI174" s="40" t="str">
        <f t="shared" si="33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30"/>
        <v>T-072975-1/1073-TC-006</v>
      </c>
      <c r="AP174" t="str">
        <f>Tabela1[[#This Row],[TAG]]&amp;Tabela1[[#This Row],[PEDIDO]]&amp;Tabela1[[#This Row],[PRODUTO]]</f>
        <v>1073-TC-006P-188RMF</v>
      </c>
      <c r="AQ174" s="23" t="str">
        <f>Tabela1[[#This Row],[PRODUTO]]&amp;Tabela1[[#This Row],[TAG]]</f>
        <v>RMF1073-TC-006</v>
      </c>
      <c r="AR174" s="183">
        <f>Tabela1[[#This Row],[PESO TOTAL]]*Tabela1[[#This Row],[MATÉRIA PRIMA]]</f>
        <v>950.5</v>
      </c>
      <c r="AS174" s="28">
        <f>Tabela1[[#This Row],[PESO TOTAL]]*Tabela1[[#This Row],[PREPARAÇÃO ]]</f>
        <v>950.5</v>
      </c>
      <c r="AT174" s="28">
        <f>Tabela1[[#This Row],[PESO TOTAL]]*Tabela1[[#This Row],[CALDEIRARIA]]</f>
        <v>950.5</v>
      </c>
      <c r="AU174" s="28">
        <f>Tabela1[[#This Row],[PESO TOTAL]]*Tabela1[[#This Row],[SOLDA]]</f>
        <v>950.5</v>
      </c>
      <c r="AV174" s="28">
        <f>Tabela1[[#This Row],[PESO TOTAL]]*Tabela1[[#This Row],[ACABAMENTO]]</f>
        <v>950.5</v>
      </c>
      <c r="AW174" s="28">
        <f>Tabela1[[#This Row],[PESO TOTAL]]*Tabela1[[#This Row],[PRONTO ACABADO]]</f>
        <v>950.5</v>
      </c>
      <c r="AX174" s="28">
        <f>Tabela1[[#This Row],[PESO TOTAL]]*Tabela1[[#This Row],[EXPEDIÇÃO ]]</f>
        <v>950.5</v>
      </c>
      <c r="AY174" s="28" t="str">
        <f>Tabela1[[#This Row],[PEDIDO]]&amp;Tabela1[[#This Row],[PRODUTO]]</f>
        <v>P-188RMF</v>
      </c>
      <c r="AZ174" s="44">
        <f>IF(AF174="",0,IF(ISTEXT(AF174),H174*VALUE(SUBSTITUTE(AF174,"%",""))/100,H174*AF174))-Tabela1[[#This Row],[PRONTO ACABADO2]]</f>
        <v>0</v>
      </c>
      <c r="BA174" s="44">
        <f>IF(AG174="",0,IF(ISTEXT(AG174),H174*VALUE(SUBSTITUTE(AG174,"%",""))/100,H174*AG174))-Tabela1[[#This Row],[PESO EXPEDIDO2]]</f>
        <v>0</v>
      </c>
      <c r="BB174" s="44">
        <f t="shared" si="34"/>
        <v>950.5</v>
      </c>
      <c r="BC174" s="44">
        <f t="shared" si="35"/>
        <v>950.5</v>
      </c>
      <c r="BD174" s="44"/>
    </row>
    <row r="175" spans="1:56" ht="15.75" hidden="1" customHeight="1" x14ac:dyDescent="0.25">
      <c r="A175" s="6" t="s">
        <v>3789</v>
      </c>
      <c r="B175" s="22" t="s">
        <v>3790</v>
      </c>
      <c r="C175" s="7">
        <v>1</v>
      </c>
      <c r="D175" s="46" t="s">
        <v>3791</v>
      </c>
      <c r="E175" s="7">
        <v>4060</v>
      </c>
      <c r="F175" s="7" t="s">
        <v>3792</v>
      </c>
      <c r="G175" s="24">
        <v>950.5</v>
      </c>
      <c r="H175" s="41">
        <f>Tabela1[[#This Row],[PESO UNI]]*Tabela1[[#This Row],[QTE]]</f>
        <v>950.5</v>
      </c>
      <c r="I175" s="7">
        <v>1</v>
      </c>
      <c r="J175" s="8" t="s">
        <v>2283</v>
      </c>
      <c r="K175" s="8" t="s">
        <v>335</v>
      </c>
      <c r="L175" s="9" t="s">
        <v>2076</v>
      </c>
      <c r="M175" s="10">
        <v>46139</v>
      </c>
      <c r="N175" s="8" t="s">
        <v>335</v>
      </c>
      <c r="O175" s="12"/>
      <c r="P175" s="13"/>
      <c r="Q175" s="14">
        <f>Tabela1[[#This Row],[QTDE/ Fabricação]]-Tabela1[[#This Row],[QTE]]</f>
        <v>-1</v>
      </c>
      <c r="R175" s="19">
        <f t="shared" si="31"/>
        <v>950.5</v>
      </c>
      <c r="S175" s="19">
        <f t="shared" si="27"/>
        <v>950.5</v>
      </c>
      <c r="T175" s="20">
        <f t="shared" si="32"/>
        <v>0</v>
      </c>
      <c r="U175" s="243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950.5</v>
      </c>
      <c r="Y175" s="14">
        <f t="shared" si="26"/>
        <v>0</v>
      </c>
      <c r="Z175" s="21">
        <f>Tabela1[[#This Row],[PESO TOTAL]]-Tabela1[[#This Row],[Peso Expedido]]</f>
        <v>0</v>
      </c>
      <c r="AA175" s="18">
        <v>1</v>
      </c>
      <c r="AB175" s="40"/>
      <c r="AC175" s="40">
        <v>1</v>
      </c>
      <c r="AD175" s="40">
        <v>1</v>
      </c>
      <c r="AE175" s="40">
        <v>1</v>
      </c>
      <c r="AF175" s="40">
        <v>1</v>
      </c>
      <c r="AG175" s="40">
        <v>1</v>
      </c>
      <c r="AH175" s="40">
        <v>1</v>
      </c>
      <c r="AI175" s="40" t="str">
        <f t="shared" si="33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30"/>
        <v>T-072975-1/1073-TC-007</v>
      </c>
      <c r="AP175" t="str">
        <f>Tabela1[[#This Row],[TAG]]&amp;Tabela1[[#This Row],[PEDIDO]]&amp;Tabela1[[#This Row],[PRODUTO]]</f>
        <v>1073-TC-007P-188RMF</v>
      </c>
      <c r="AQ175" s="23" t="str">
        <f>Tabela1[[#This Row],[PRODUTO]]&amp;Tabela1[[#This Row],[TAG]]</f>
        <v>RMF1073-TC-007</v>
      </c>
      <c r="AR175" s="183">
        <f>Tabela1[[#This Row],[PESO TOTAL]]*Tabela1[[#This Row],[MATÉRIA PRIMA]]</f>
        <v>950.5</v>
      </c>
      <c r="AS175" s="28">
        <f>Tabela1[[#This Row],[PESO TOTAL]]*Tabela1[[#This Row],[PREPARAÇÃO ]]</f>
        <v>950.5</v>
      </c>
      <c r="AT175" s="28">
        <f>Tabela1[[#This Row],[PESO TOTAL]]*Tabela1[[#This Row],[CALDEIRARIA]]</f>
        <v>950.5</v>
      </c>
      <c r="AU175" s="28">
        <f>Tabela1[[#This Row],[PESO TOTAL]]*Tabela1[[#This Row],[SOLDA]]</f>
        <v>950.5</v>
      </c>
      <c r="AV175" s="28">
        <f>Tabela1[[#This Row],[PESO TOTAL]]*Tabela1[[#This Row],[ACABAMENTO]]</f>
        <v>950.5</v>
      </c>
      <c r="AW175" s="28">
        <f>Tabela1[[#This Row],[PESO TOTAL]]*Tabela1[[#This Row],[PRONTO ACABADO]]</f>
        <v>950.5</v>
      </c>
      <c r="AX175" s="28">
        <f>Tabela1[[#This Row],[PESO TOTAL]]*Tabela1[[#This Row],[EXPEDIÇÃO ]]</f>
        <v>950.5</v>
      </c>
      <c r="AY175" s="28" t="str">
        <f>Tabela1[[#This Row],[PEDIDO]]&amp;Tabela1[[#This Row],[PRODUTO]]</f>
        <v>P-188RMF</v>
      </c>
      <c r="AZ175" s="44">
        <f>IF(AF175="",0,IF(ISTEXT(AF175),H175*VALUE(SUBSTITUTE(AF175,"%",""))/100,H175*AF175))-Tabela1[[#This Row],[PRONTO ACABADO2]]</f>
        <v>0</v>
      </c>
      <c r="BA175" s="44">
        <f>IF(AG175="",0,IF(ISTEXT(AG175),H175*VALUE(SUBSTITUTE(AG175,"%",""))/100,H175*AG175))-Tabela1[[#This Row],[PESO EXPEDIDO2]]</f>
        <v>0</v>
      </c>
      <c r="BB175" s="44">
        <f t="shared" si="34"/>
        <v>950.5</v>
      </c>
      <c r="BC175" s="44">
        <f t="shared" si="35"/>
        <v>950.5</v>
      </c>
      <c r="BD175" s="44"/>
    </row>
    <row r="176" spans="1:56" ht="15.75" hidden="1" customHeight="1" x14ac:dyDescent="0.25">
      <c r="A176" s="6" t="s">
        <v>3793</v>
      </c>
      <c r="B176" s="22" t="s">
        <v>3794</v>
      </c>
      <c r="C176" s="7">
        <v>1</v>
      </c>
      <c r="D176" s="46" t="s">
        <v>3791</v>
      </c>
      <c r="E176" s="7">
        <v>4061</v>
      </c>
      <c r="F176" s="7" t="s">
        <v>3795</v>
      </c>
      <c r="G176" s="24">
        <v>675.7</v>
      </c>
      <c r="H176" s="41">
        <f>Tabela1[[#This Row],[PESO UNI]]*Tabela1[[#This Row],[QTE]]</f>
        <v>675.7</v>
      </c>
      <c r="I176" s="7">
        <v>2</v>
      </c>
      <c r="J176" s="8" t="s">
        <v>2281</v>
      </c>
      <c r="K176" s="8" t="s">
        <v>335</v>
      </c>
      <c r="L176" s="9" t="s">
        <v>2076</v>
      </c>
      <c r="M176" s="10">
        <v>46149</v>
      </c>
      <c r="N176" s="8" t="s">
        <v>335</v>
      </c>
      <c r="O176" s="12"/>
      <c r="P176" s="13"/>
      <c r="Q176" s="14">
        <f>Tabela1[[#This Row],[QTDE/ Fabricação]]-Tabela1[[#This Row],[QTE]]</f>
        <v>-1</v>
      </c>
      <c r="R176" s="19">
        <f t="shared" si="31"/>
        <v>675.7</v>
      </c>
      <c r="S176" s="19">
        <f t="shared" si="27"/>
        <v>675.7</v>
      </c>
      <c r="T176" s="20">
        <f t="shared" si="32"/>
        <v>0</v>
      </c>
      <c r="U176" s="243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26"/>
        <v>0</v>
      </c>
      <c r="Z176" s="21">
        <f>Tabela1[[#This Row],[PESO TOTAL]]-Tabela1[[#This Row],[Peso Expedido]]</f>
        <v>0</v>
      </c>
      <c r="AA176" s="18">
        <v>1</v>
      </c>
      <c r="AB176" s="40"/>
      <c r="AC176" s="40">
        <v>1</v>
      </c>
      <c r="AD176" s="40">
        <v>1</v>
      </c>
      <c r="AE176" s="40">
        <v>1</v>
      </c>
      <c r="AF176" s="40">
        <v>1</v>
      </c>
      <c r="AG176" s="40">
        <v>1</v>
      </c>
      <c r="AH176" s="40">
        <v>1</v>
      </c>
      <c r="AI176" s="40" t="str">
        <f t="shared" si="33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30"/>
        <v>T-072976-1/1073-TC-006</v>
      </c>
      <c r="AP176" t="str">
        <f>Tabela1[[#This Row],[TAG]]&amp;Tabela1[[#This Row],[PEDIDO]]&amp;Tabela1[[#This Row],[PRODUTO]]</f>
        <v>1073-TC-006P-188RMF</v>
      </c>
      <c r="AQ176" s="23" t="str">
        <f>Tabela1[[#This Row],[PRODUTO]]&amp;Tabela1[[#This Row],[TAG]]</f>
        <v>RMF1073-TC-006</v>
      </c>
      <c r="AR176" s="183">
        <f>Tabela1[[#This Row],[PESO TOTAL]]*Tabela1[[#This Row],[MATÉRIA PRIMA]]</f>
        <v>675.7</v>
      </c>
      <c r="AS176" s="28">
        <f>Tabela1[[#This Row],[PESO TOTAL]]*Tabela1[[#This Row],[PREPARAÇÃO ]]</f>
        <v>675.7</v>
      </c>
      <c r="AT176" s="28">
        <f>Tabela1[[#This Row],[PESO TOTAL]]*Tabela1[[#This Row],[CALDEIRARIA]]</f>
        <v>675.7</v>
      </c>
      <c r="AU176" s="28">
        <f>Tabela1[[#This Row],[PESO TOTAL]]*Tabela1[[#This Row],[SOLDA]]</f>
        <v>675.7</v>
      </c>
      <c r="AV176" s="28">
        <f>Tabela1[[#This Row],[PESO TOTAL]]*Tabela1[[#This Row],[ACABAMENTO]]</f>
        <v>675.7</v>
      </c>
      <c r="AW176" s="28">
        <f>Tabela1[[#This Row],[PESO TOTAL]]*Tabela1[[#This Row],[PRONTO ACABADO]]</f>
        <v>675.7</v>
      </c>
      <c r="AX176" s="28">
        <f>Tabela1[[#This Row],[PESO TOTAL]]*Tabela1[[#This Row],[EXPEDIÇÃO ]]</f>
        <v>675.7</v>
      </c>
      <c r="AY176" s="28" t="str">
        <f>Tabela1[[#This Row],[PEDIDO]]&amp;Tabela1[[#This Row],[PRODUTO]]</f>
        <v>P-188RMF</v>
      </c>
      <c r="AZ176" s="44">
        <f>IF(AF176="",0,IF(ISTEXT(AF176),H176*VALUE(SUBSTITUTE(AF176,"%",""))/100,H176*AF176))-Tabela1[[#This Row],[PRONTO ACABADO2]]</f>
        <v>0</v>
      </c>
      <c r="BA176" s="44">
        <f>IF(AG176="",0,IF(ISTEXT(AG176),H176*VALUE(SUBSTITUTE(AG176,"%",""))/100,H176*AG176))-Tabela1[[#This Row],[PESO EXPEDIDO2]]</f>
        <v>0</v>
      </c>
      <c r="BB176" s="44">
        <f t="shared" si="34"/>
        <v>675.7</v>
      </c>
      <c r="BC176" s="44">
        <f t="shared" si="35"/>
        <v>675.7</v>
      </c>
      <c r="BD176" s="44"/>
    </row>
    <row r="177" spans="1:56" ht="15.75" hidden="1" customHeight="1" x14ac:dyDescent="0.25">
      <c r="A177" s="6" t="s">
        <v>3793</v>
      </c>
      <c r="B177" s="22" t="s">
        <v>3794</v>
      </c>
      <c r="C177" s="7">
        <v>1</v>
      </c>
      <c r="D177" s="46" t="s">
        <v>3791</v>
      </c>
      <c r="E177" s="7">
        <v>4062</v>
      </c>
      <c r="F177" s="7" t="s">
        <v>3795</v>
      </c>
      <c r="G177" s="24">
        <v>675.7</v>
      </c>
      <c r="H177" s="41">
        <f>Tabela1[[#This Row],[PESO UNI]]*Tabela1[[#This Row],[QTE]]</f>
        <v>675.7</v>
      </c>
      <c r="I177" s="7">
        <v>2</v>
      </c>
      <c r="J177" s="8" t="s">
        <v>2283</v>
      </c>
      <c r="K177" s="8" t="s">
        <v>335</v>
      </c>
      <c r="L177" s="9" t="s">
        <v>2076</v>
      </c>
      <c r="M177" s="10">
        <v>46149</v>
      </c>
      <c r="N177" s="8" t="s">
        <v>335</v>
      </c>
      <c r="O177" s="12"/>
      <c r="P177" s="13"/>
      <c r="Q177" s="14">
        <f>Tabela1[[#This Row],[QTDE/ Fabricação]]-Tabela1[[#This Row],[QTE]]</f>
        <v>-1</v>
      </c>
      <c r="R177" s="19">
        <f t="shared" si="31"/>
        <v>675.7</v>
      </c>
      <c r="S177" s="19">
        <f t="shared" si="27"/>
        <v>675.7</v>
      </c>
      <c r="T177" s="20">
        <f t="shared" si="32"/>
        <v>0</v>
      </c>
      <c r="U177" s="243">
        <v>1</v>
      </c>
      <c r="V177" s="12" t="str">
        <f>IFERROR(VLOOKUP(Tabela1[[#This Row],[COD.MDE]],'LISTA DE EMBARQUE'!B:L,11,0),"")</f>
        <v/>
      </c>
      <c r="W177" s="13"/>
      <c r="X177" s="14">
        <f>IFERROR(Tabela1[[#This Row],[QIANTIDADE EXPEDIDA]]*Tabela1[[#This Row],[PESO UNI]],"")</f>
        <v>675.7</v>
      </c>
      <c r="Y177" s="14">
        <f t="shared" si="26"/>
        <v>0</v>
      </c>
      <c r="Z177" s="21">
        <f>Tabela1[[#This Row],[PESO TOTAL]]-Tabela1[[#This Row],[Peso Expedido]]</f>
        <v>0</v>
      </c>
      <c r="AA177" s="18">
        <v>1</v>
      </c>
      <c r="AB177" s="40"/>
      <c r="AC177" s="40">
        <v>1</v>
      </c>
      <c r="AD177" s="40">
        <v>1</v>
      </c>
      <c r="AE177" s="40">
        <v>1</v>
      </c>
      <c r="AF177" s="40">
        <v>1</v>
      </c>
      <c r="AG177" s="40">
        <v>1</v>
      </c>
      <c r="AH177" s="40">
        <v>1</v>
      </c>
      <c r="AI177" s="40" t="str">
        <f t="shared" si="33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30"/>
        <v>T-072976-1/1073-TC-007</v>
      </c>
      <c r="AP177" t="str">
        <f>Tabela1[[#This Row],[TAG]]&amp;Tabela1[[#This Row],[PEDIDO]]&amp;Tabela1[[#This Row],[PRODUTO]]</f>
        <v>1073-TC-007P-188RMF</v>
      </c>
      <c r="AQ177" s="23" t="str">
        <f>Tabela1[[#This Row],[PRODUTO]]&amp;Tabela1[[#This Row],[TAG]]</f>
        <v>RMF1073-TC-007</v>
      </c>
      <c r="AR177" s="183">
        <f>Tabela1[[#This Row],[PESO TOTAL]]*Tabela1[[#This Row],[MATÉRIA PRIMA]]</f>
        <v>675.7</v>
      </c>
      <c r="AS177" s="28">
        <f>Tabela1[[#This Row],[PESO TOTAL]]*Tabela1[[#This Row],[PREPARAÇÃO ]]</f>
        <v>675.7</v>
      </c>
      <c r="AT177" s="28">
        <f>Tabela1[[#This Row],[PESO TOTAL]]*Tabela1[[#This Row],[CALDEIRARIA]]</f>
        <v>675.7</v>
      </c>
      <c r="AU177" s="28">
        <f>Tabela1[[#This Row],[PESO TOTAL]]*Tabela1[[#This Row],[SOLDA]]</f>
        <v>675.7</v>
      </c>
      <c r="AV177" s="28">
        <f>Tabela1[[#This Row],[PESO TOTAL]]*Tabela1[[#This Row],[ACABAMENTO]]</f>
        <v>675.7</v>
      </c>
      <c r="AW177" s="28">
        <f>Tabela1[[#This Row],[PESO TOTAL]]*Tabela1[[#This Row],[PRONTO ACABADO]]</f>
        <v>675.7</v>
      </c>
      <c r="AX177" s="28">
        <f>Tabela1[[#This Row],[PESO TOTAL]]*Tabela1[[#This Row],[EXPEDIÇÃO ]]</f>
        <v>675.7</v>
      </c>
      <c r="AY177" s="28" t="str">
        <f>Tabela1[[#This Row],[PEDIDO]]&amp;Tabela1[[#This Row],[PRODUTO]]</f>
        <v>P-188RMF</v>
      </c>
      <c r="AZ177" s="44">
        <f>IF(AF177="",0,IF(ISTEXT(AF177),H177*VALUE(SUBSTITUTE(AF177,"%",""))/100,H177*AF177))-Tabela1[[#This Row],[PRONTO ACABADO2]]</f>
        <v>0</v>
      </c>
      <c r="BA177" s="44">
        <f>IF(AG177="",0,IF(ISTEXT(AG177),H177*VALUE(SUBSTITUTE(AG177,"%",""))/100,H177*AG177))-Tabela1[[#This Row],[PESO EXPEDIDO2]]</f>
        <v>0</v>
      </c>
      <c r="BB177" s="44">
        <f t="shared" si="34"/>
        <v>675.7</v>
      </c>
      <c r="BC177" s="44">
        <f t="shared" si="35"/>
        <v>675.7</v>
      </c>
      <c r="BD177" s="44"/>
    </row>
    <row r="178" spans="1:56" ht="15.75" hidden="1" customHeight="1" x14ac:dyDescent="0.25">
      <c r="A178" s="6" t="s">
        <v>3796</v>
      </c>
      <c r="B178" s="22" t="s">
        <v>3797</v>
      </c>
      <c r="C178" s="7">
        <v>2</v>
      </c>
      <c r="D178" s="46" t="s">
        <v>3798</v>
      </c>
      <c r="E178" s="7">
        <v>4063</v>
      </c>
      <c r="F178" s="7" t="s">
        <v>3799</v>
      </c>
      <c r="G178" s="24">
        <v>0.52</v>
      </c>
      <c r="H178" s="41">
        <f>Tabela1[[#This Row],[PESO UNI]]*Tabela1[[#This Row],[QTE]]</f>
        <v>1.04</v>
      </c>
      <c r="I178" s="7" t="s">
        <v>2</v>
      </c>
      <c r="J178" s="8" t="s">
        <v>3800</v>
      </c>
      <c r="K178" s="8" t="s">
        <v>335</v>
      </c>
      <c r="L178" s="9" t="s">
        <v>2076</v>
      </c>
      <c r="M178" s="10">
        <v>46127</v>
      </c>
      <c r="N178" s="8" t="s">
        <v>335</v>
      </c>
      <c r="O178" s="12"/>
      <c r="P178" s="13"/>
      <c r="Q178" s="14">
        <f>Tabela1[[#This Row],[QTDE/ Fabricação]]-Tabela1[[#This Row],[QTE]]</f>
        <v>-2</v>
      </c>
      <c r="R178" s="19">
        <f t="shared" si="31"/>
        <v>0.52</v>
      </c>
      <c r="S178" s="19">
        <f t="shared" si="27"/>
        <v>0</v>
      </c>
      <c r="T178" s="20">
        <f t="shared" si="32"/>
        <v>-1.04</v>
      </c>
      <c r="U178" s="17">
        <f>IFERROR(SUMIF('LISTA DE EMBARQUE'!B:B,MICRO!E:E,'LISTA DE EMBARQUE'!G:G),"")</f>
        <v>0</v>
      </c>
      <c r="V178" s="12" t="str">
        <f>IFERROR(VLOOKUP(Tabela1[[#This Row],[COD.MDE]],'LISTA DE EMBARQUE'!B:L,11,0),"")</f>
        <v/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0</v>
      </c>
      <c r="Y178" s="14">
        <f t="shared" si="26"/>
        <v>-2</v>
      </c>
      <c r="Z178" s="21">
        <f>Tabela1[[#This Row],[PESO TOTAL]]-Tabela1[[#This Row],[Peso Expedido]]</f>
        <v>1.04</v>
      </c>
      <c r="AA178" s="18">
        <v>1</v>
      </c>
      <c r="AB178" s="40"/>
      <c r="AC178" s="40">
        <v>1</v>
      </c>
      <c r="AD178" s="40">
        <v>0</v>
      </c>
      <c r="AE178" s="40">
        <v>0</v>
      </c>
      <c r="AF178" s="40">
        <v>0</v>
      </c>
      <c r="AG178" s="40">
        <v>0</v>
      </c>
      <c r="AH178" s="40"/>
      <c r="AI178" s="40" t="str">
        <f t="shared" si="33"/>
        <v/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30"/>
        <v>T-072917-1/1073-TC-006/007</v>
      </c>
      <c r="AP178" t="str">
        <f>Tabela1[[#This Row],[TAG]]&amp;Tabela1[[#This Row],[PEDIDO]]&amp;Tabela1[[#This Row],[PRODUTO]]</f>
        <v>1073-TC-006/007P-188RMF</v>
      </c>
      <c r="AQ178" s="23" t="str">
        <f>Tabela1[[#This Row],[PRODUTO]]&amp;Tabela1[[#This Row],[TAG]]</f>
        <v>RMF1073-TC-006/007</v>
      </c>
      <c r="AR178" s="183">
        <f>Tabela1[[#This Row],[PESO TOTAL]]*Tabela1[[#This Row],[MATÉRIA PRIMA]]</f>
        <v>1.04</v>
      </c>
      <c r="AS178" s="28">
        <f>Tabela1[[#This Row],[PESO TOTAL]]*Tabela1[[#This Row],[PREPARAÇÃO ]]</f>
        <v>1.04</v>
      </c>
      <c r="AT178" s="28">
        <f>Tabela1[[#This Row],[PESO TOTAL]]*Tabela1[[#This Row],[CALDEIRARIA]]</f>
        <v>0</v>
      </c>
      <c r="AU178" s="28">
        <f>Tabela1[[#This Row],[PESO TOTAL]]*Tabela1[[#This Row],[SOLDA]]</f>
        <v>0</v>
      </c>
      <c r="AV178" s="28">
        <f>Tabela1[[#This Row],[PESO TOTAL]]*Tabela1[[#This Row],[ACABAMENTO]]</f>
        <v>0</v>
      </c>
      <c r="AW178" s="28">
        <f>Tabela1[[#This Row],[PESO TOTAL]]*Tabela1[[#This Row],[PRONTO ACABADO]]</f>
        <v>0</v>
      </c>
      <c r="AX178" s="28">
        <f>Tabela1[[#This Row],[PESO TOTAL]]*Tabela1[[#This Row],[EXPEDIÇÃO ]]</f>
        <v>0</v>
      </c>
      <c r="AY178" s="28" t="str">
        <f>Tabela1[[#This Row],[PEDIDO]]&amp;Tabela1[[#This Row],[PRODUTO]]</f>
        <v>P-188RMF</v>
      </c>
      <c r="AZ178" s="44">
        <f>IF(AF178="",0,IF(ISTEXT(AF178),H178*VALUE(SUBSTITUTE(AF178,"%",""))/100,H178*AF178))-Tabela1[[#This Row],[PRONTO ACABADO2]]</f>
        <v>0</v>
      </c>
      <c r="BA178" s="44">
        <f>IF(AG178="",0,IF(ISTEXT(AG178),H178*VALUE(SUBSTITUTE(AG178,"%",""))/100,H178*AG178))-Tabela1[[#This Row],[PESO EXPEDIDO2]]</f>
        <v>0</v>
      </c>
      <c r="BB178" s="44">
        <f t="shared" si="34"/>
        <v>0</v>
      </c>
      <c r="BC178" s="44">
        <f t="shared" si="35"/>
        <v>0</v>
      </c>
      <c r="BD178" s="44"/>
    </row>
    <row r="179" spans="1:56" ht="15.75" hidden="1" customHeight="1" x14ac:dyDescent="0.25">
      <c r="A179" s="6" t="s">
        <v>3796</v>
      </c>
      <c r="B179" s="22" t="s">
        <v>3801</v>
      </c>
      <c r="C179" s="7">
        <v>2</v>
      </c>
      <c r="D179" s="46" t="s">
        <v>3798</v>
      </c>
      <c r="E179" s="7">
        <v>4064</v>
      </c>
      <c r="F179" s="7" t="s">
        <v>3799</v>
      </c>
      <c r="G179" s="24">
        <v>0.66</v>
      </c>
      <c r="H179" s="41">
        <f>Tabela1[[#This Row],[PESO UNI]]*Tabela1[[#This Row],[QTE]]</f>
        <v>1.32</v>
      </c>
      <c r="I179" s="7" t="s">
        <v>2</v>
      </c>
      <c r="J179" s="8" t="s">
        <v>3800</v>
      </c>
      <c r="K179" s="8" t="s">
        <v>335</v>
      </c>
      <c r="L179" s="9" t="s">
        <v>2076</v>
      </c>
      <c r="M179" s="10">
        <v>46127</v>
      </c>
      <c r="N179" s="8" t="s">
        <v>335</v>
      </c>
      <c r="O179" s="12"/>
      <c r="P179" s="13"/>
      <c r="Q179" s="14">
        <f>Tabela1[[#This Row],[QTDE/ Fabricação]]-Tabela1[[#This Row],[QTE]]</f>
        <v>-2</v>
      </c>
      <c r="R179" s="19">
        <f t="shared" si="31"/>
        <v>0.66</v>
      </c>
      <c r="S179" s="19">
        <f t="shared" si="27"/>
        <v>0</v>
      </c>
      <c r="T179" s="20">
        <f t="shared" si="32"/>
        <v>-1.32</v>
      </c>
      <c r="U179" s="17">
        <f>IFERROR(SUMIF('LISTA DE EMBARQUE'!B:B,MICRO!E:E,'LISTA DE EMBARQUE'!G:G),"")</f>
        <v>0</v>
      </c>
      <c r="V179" s="12" t="str">
        <f>IFERROR(VLOOKUP(Tabela1[[#This Row],[COD.MDE]],'LISTA DE EMBARQUE'!B:L,11,0),"")</f>
        <v/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0</v>
      </c>
      <c r="Y179" s="14">
        <f t="shared" si="26"/>
        <v>-2</v>
      </c>
      <c r="Z179" s="21">
        <f>Tabela1[[#This Row],[PESO TOTAL]]-Tabela1[[#This Row],[Peso Expedido]]</f>
        <v>1.32</v>
      </c>
      <c r="AA179" s="18">
        <v>1</v>
      </c>
      <c r="AB179" s="40"/>
      <c r="AC179" s="40">
        <v>1</v>
      </c>
      <c r="AD179" s="40">
        <v>0</v>
      </c>
      <c r="AE179" s="40">
        <v>0</v>
      </c>
      <c r="AF179" s="40">
        <v>0</v>
      </c>
      <c r="AG179" s="40">
        <v>0</v>
      </c>
      <c r="AH179" s="40"/>
      <c r="AI179" s="40" t="str">
        <f t="shared" si="33"/>
        <v/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30"/>
        <v>T-072917-1/1073-TC-006/007</v>
      </c>
      <c r="AP179" t="str">
        <f>Tabela1[[#This Row],[TAG]]&amp;Tabela1[[#This Row],[PEDIDO]]&amp;Tabela1[[#This Row],[PRODUTO]]</f>
        <v>1073-TC-006/007P-188RMF</v>
      </c>
      <c r="AQ179" s="23" t="str">
        <f>Tabela1[[#This Row],[PRODUTO]]&amp;Tabela1[[#This Row],[TAG]]</f>
        <v>RMF1073-TC-006/007</v>
      </c>
      <c r="AR179" s="183">
        <f>Tabela1[[#This Row],[PESO TOTAL]]*Tabela1[[#This Row],[MATÉRIA PRIMA]]</f>
        <v>1.32</v>
      </c>
      <c r="AS179" s="28">
        <f>Tabela1[[#This Row],[PESO TOTAL]]*Tabela1[[#This Row],[PREPARAÇÃO ]]</f>
        <v>1.32</v>
      </c>
      <c r="AT179" s="28">
        <f>Tabela1[[#This Row],[PESO TOTAL]]*Tabela1[[#This Row],[CALDEIRARIA]]</f>
        <v>0</v>
      </c>
      <c r="AU179" s="28">
        <f>Tabela1[[#This Row],[PESO TOTAL]]*Tabela1[[#This Row],[SOLDA]]</f>
        <v>0</v>
      </c>
      <c r="AV179" s="28">
        <f>Tabela1[[#This Row],[PESO TOTAL]]*Tabela1[[#This Row],[ACABAMENTO]]</f>
        <v>0</v>
      </c>
      <c r="AW179" s="28">
        <f>Tabela1[[#This Row],[PESO TOTAL]]*Tabela1[[#This Row],[PRONTO ACABADO]]</f>
        <v>0</v>
      </c>
      <c r="AX179" s="28">
        <f>Tabela1[[#This Row],[PESO TOTAL]]*Tabela1[[#This Row],[EXPEDIÇÃO ]]</f>
        <v>0</v>
      </c>
      <c r="AY179" s="28" t="str">
        <f>Tabela1[[#This Row],[PEDIDO]]&amp;Tabela1[[#This Row],[PRODUTO]]</f>
        <v>P-188RMF</v>
      </c>
      <c r="AZ179" s="44">
        <f>IF(AF179="",0,IF(ISTEXT(AF179),H179*VALUE(SUBSTITUTE(AF179,"%",""))/100,H179*AF179))-Tabela1[[#This Row],[PRONTO ACABADO2]]</f>
        <v>0</v>
      </c>
      <c r="BA179" s="44">
        <f>IF(AG179="",0,IF(ISTEXT(AG179),H179*VALUE(SUBSTITUTE(AG179,"%",""))/100,H179*AG179))-Tabela1[[#This Row],[PESO EXPEDIDO2]]</f>
        <v>0</v>
      </c>
      <c r="BB179" s="44">
        <f t="shared" si="34"/>
        <v>0</v>
      </c>
      <c r="BC179" s="44">
        <f t="shared" si="35"/>
        <v>0</v>
      </c>
      <c r="BD179" s="44"/>
    </row>
    <row r="180" spans="1:56" ht="15.75" hidden="1" customHeight="1" x14ac:dyDescent="0.25">
      <c r="A180" s="6" t="s">
        <v>3796</v>
      </c>
      <c r="B180" s="22" t="s">
        <v>3802</v>
      </c>
      <c r="C180" s="7">
        <v>4</v>
      </c>
      <c r="D180" s="46" t="s">
        <v>3803</v>
      </c>
      <c r="E180" s="7">
        <v>4065</v>
      </c>
      <c r="F180" s="7" t="s">
        <v>3799</v>
      </c>
      <c r="G180" s="24">
        <v>0.51</v>
      </c>
      <c r="H180" s="41">
        <f>Tabela1[[#This Row],[PESO UNI]]*Tabela1[[#This Row],[QTE]]</f>
        <v>2.04</v>
      </c>
      <c r="I180" s="7" t="s">
        <v>2</v>
      </c>
      <c r="J180" s="8" t="s">
        <v>3800</v>
      </c>
      <c r="K180" s="8" t="s">
        <v>335</v>
      </c>
      <c r="L180" s="9" t="s">
        <v>2076</v>
      </c>
      <c r="M180" s="10">
        <v>46127</v>
      </c>
      <c r="N180" s="8" t="s">
        <v>335</v>
      </c>
      <c r="O180" s="12"/>
      <c r="P180" s="13"/>
      <c r="Q180" s="14">
        <f>Tabela1[[#This Row],[QTDE/ Fabricação]]-Tabela1[[#This Row],[QTE]]</f>
        <v>-4</v>
      </c>
      <c r="R180" s="19">
        <f t="shared" si="31"/>
        <v>1.02</v>
      </c>
      <c r="S180" s="19">
        <f t="shared" si="27"/>
        <v>0</v>
      </c>
      <c r="T180" s="20">
        <f t="shared" si="32"/>
        <v>-2.04</v>
      </c>
      <c r="U180" s="17">
        <f>IFERROR(SUMIF('LISTA DE EMBARQUE'!B:B,MICRO!E:E,'LISTA DE EMBARQUE'!G:G),"")</f>
        <v>0</v>
      </c>
      <c r="V180" s="12" t="str">
        <f>IFERROR(VLOOKUP(Tabela1[[#This Row],[COD.MDE]],'LISTA DE EMBARQUE'!B:L,11,0),"")</f>
        <v/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</v>
      </c>
      <c r="Y180" s="14">
        <f t="shared" si="26"/>
        <v>-4</v>
      </c>
      <c r="Z180" s="21">
        <f>Tabela1[[#This Row],[PESO TOTAL]]-Tabela1[[#This Row],[Peso Expedido]]</f>
        <v>2.04</v>
      </c>
      <c r="AA180" s="18">
        <v>1</v>
      </c>
      <c r="AB180" s="40"/>
      <c r="AC180" s="40">
        <v>1</v>
      </c>
      <c r="AD180" s="40">
        <v>0</v>
      </c>
      <c r="AE180" s="40">
        <v>0</v>
      </c>
      <c r="AF180" s="40">
        <v>0</v>
      </c>
      <c r="AG180" s="40">
        <v>0</v>
      </c>
      <c r="AH180" s="40"/>
      <c r="AI180" s="40" t="str">
        <f t="shared" si="33"/>
        <v/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30"/>
        <v>T-072917-1/1073-TC-006/007</v>
      </c>
      <c r="AP180" t="str">
        <f>Tabela1[[#This Row],[TAG]]&amp;Tabela1[[#This Row],[PEDIDO]]&amp;Tabela1[[#This Row],[PRODUTO]]</f>
        <v>1073-TC-006/007P-188RMF</v>
      </c>
      <c r="AQ180" s="23" t="str">
        <f>Tabela1[[#This Row],[PRODUTO]]&amp;Tabela1[[#This Row],[TAG]]</f>
        <v>RMF1073-TC-006/007</v>
      </c>
      <c r="AR180" s="183">
        <f>Tabela1[[#This Row],[PESO TOTAL]]*Tabela1[[#This Row],[MATÉRIA PRIMA]]</f>
        <v>2.04</v>
      </c>
      <c r="AS180" s="28">
        <f>Tabela1[[#This Row],[PESO TOTAL]]*Tabela1[[#This Row],[PREPARAÇÃO ]]</f>
        <v>2.04</v>
      </c>
      <c r="AT180" s="28">
        <f>Tabela1[[#This Row],[PESO TOTAL]]*Tabela1[[#This Row],[CALDEIRARIA]]</f>
        <v>0</v>
      </c>
      <c r="AU180" s="28">
        <f>Tabela1[[#This Row],[PESO TOTAL]]*Tabela1[[#This Row],[SOLDA]]</f>
        <v>0</v>
      </c>
      <c r="AV180" s="28">
        <f>Tabela1[[#This Row],[PESO TOTAL]]*Tabela1[[#This Row],[ACABAMENTO]]</f>
        <v>0</v>
      </c>
      <c r="AW180" s="28">
        <f>Tabela1[[#This Row],[PESO TOTAL]]*Tabela1[[#This Row],[PRONTO ACABADO]]</f>
        <v>0</v>
      </c>
      <c r="AX180" s="28">
        <f>Tabela1[[#This Row],[PESO TOTAL]]*Tabela1[[#This Row],[EXPEDIÇÃO ]]</f>
        <v>0</v>
      </c>
      <c r="AY180" s="28" t="str">
        <f>Tabela1[[#This Row],[PEDIDO]]&amp;Tabela1[[#This Row],[PRODUTO]]</f>
        <v>P-188RMF</v>
      </c>
      <c r="AZ180" s="44">
        <f>IF(AF180="",0,IF(ISTEXT(AF180),H180*VALUE(SUBSTITUTE(AF180,"%",""))/100,H180*AF180))-Tabela1[[#This Row],[PRONTO ACABADO2]]</f>
        <v>0</v>
      </c>
      <c r="BA180" s="44">
        <f>IF(AG180="",0,IF(ISTEXT(AG180),H180*VALUE(SUBSTITUTE(AG180,"%",""))/100,H180*AG180))-Tabela1[[#This Row],[PESO EXPEDIDO2]]</f>
        <v>0</v>
      </c>
      <c r="BB180" s="44">
        <f t="shared" si="34"/>
        <v>0</v>
      </c>
      <c r="BC180" s="44">
        <f t="shared" si="35"/>
        <v>0</v>
      </c>
      <c r="BD180" s="44"/>
    </row>
    <row r="181" spans="1:56" ht="15.75" hidden="1" customHeight="1" x14ac:dyDescent="0.25">
      <c r="A181" s="6" t="s">
        <v>3796</v>
      </c>
      <c r="B181" s="22" t="s">
        <v>3804</v>
      </c>
      <c r="C181" s="7">
        <v>8</v>
      </c>
      <c r="D181" s="46" t="s">
        <v>3805</v>
      </c>
      <c r="E181" s="7">
        <v>4066</v>
      </c>
      <c r="F181" s="7" t="s">
        <v>3799</v>
      </c>
      <c r="G181" s="24">
        <v>0.05</v>
      </c>
      <c r="H181" s="41">
        <f>Tabela1[[#This Row],[PESO UNI]]*Tabela1[[#This Row],[QTE]]</f>
        <v>0.4</v>
      </c>
      <c r="I181" s="7" t="s">
        <v>2</v>
      </c>
      <c r="J181" s="8" t="s">
        <v>3800</v>
      </c>
      <c r="K181" s="8" t="s">
        <v>335</v>
      </c>
      <c r="L181" s="9" t="s">
        <v>2076</v>
      </c>
      <c r="M181" s="10">
        <v>46127</v>
      </c>
      <c r="N181" s="8" t="s">
        <v>335</v>
      </c>
      <c r="O181" s="12"/>
      <c r="P181" s="13"/>
      <c r="Q181" s="14">
        <f>Tabela1[[#This Row],[QTDE/ Fabricação]]-Tabela1[[#This Row],[QTE]]</f>
        <v>-8</v>
      </c>
      <c r="R181" s="19">
        <f t="shared" si="31"/>
        <v>0.2</v>
      </c>
      <c r="S181" s="19">
        <f t="shared" si="27"/>
        <v>0</v>
      </c>
      <c r="T181" s="20">
        <f t="shared" si="32"/>
        <v>-0.4</v>
      </c>
      <c r="U181" s="17">
        <f>IFERROR(SUMIF('LISTA DE EMBARQUE'!B:B,MICRO!E:E,'LISTA DE EMBARQUE'!G:G),"")</f>
        <v>0</v>
      </c>
      <c r="V181" s="12" t="str">
        <f>IFERROR(VLOOKUP(Tabela1[[#This Row],[COD.MDE]],'LISTA DE EMBARQUE'!B:L,11,0),"")</f>
        <v/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0</v>
      </c>
      <c r="Y181" s="14">
        <f t="shared" ref="Y181:Y244" si="36">U181-C181</f>
        <v>-8</v>
      </c>
      <c r="Z181" s="21">
        <f>Tabela1[[#This Row],[PESO TOTAL]]-Tabela1[[#This Row],[Peso Expedido]]</f>
        <v>0.4</v>
      </c>
      <c r="AA181" s="18">
        <v>1</v>
      </c>
      <c r="AB181" s="40"/>
      <c r="AC181" s="40">
        <v>1</v>
      </c>
      <c r="AD181" s="40">
        <v>0</v>
      </c>
      <c r="AE181" s="40">
        <v>0</v>
      </c>
      <c r="AF181" s="40">
        <v>0</v>
      </c>
      <c r="AG181" s="40">
        <v>0</v>
      </c>
      <c r="AH181" s="40"/>
      <c r="AI181" s="40" t="str">
        <f t="shared" si="33"/>
        <v/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30"/>
        <v>T-072917-1/1073-TC-006/007</v>
      </c>
      <c r="AP181" t="str">
        <f>Tabela1[[#This Row],[TAG]]&amp;Tabela1[[#This Row],[PEDIDO]]&amp;Tabela1[[#This Row],[PRODUTO]]</f>
        <v>1073-TC-006/007P-188RMF</v>
      </c>
      <c r="AQ181" s="23" t="str">
        <f>Tabela1[[#This Row],[PRODUTO]]&amp;Tabela1[[#This Row],[TAG]]</f>
        <v>RMF1073-TC-006/007</v>
      </c>
      <c r="AR181" s="183">
        <f>Tabela1[[#This Row],[PESO TOTAL]]*Tabela1[[#This Row],[MATÉRIA PRIMA]]</f>
        <v>0.4</v>
      </c>
      <c r="AS181" s="28">
        <f>Tabela1[[#This Row],[PESO TOTAL]]*Tabela1[[#This Row],[PREPARAÇÃO ]]</f>
        <v>0.4</v>
      </c>
      <c r="AT181" s="28">
        <f>Tabela1[[#This Row],[PESO TOTAL]]*Tabela1[[#This Row],[CALDEIRARIA]]</f>
        <v>0</v>
      </c>
      <c r="AU181" s="28">
        <f>Tabela1[[#This Row],[PESO TOTAL]]*Tabela1[[#This Row],[SOLDA]]</f>
        <v>0</v>
      </c>
      <c r="AV181" s="28">
        <f>Tabela1[[#This Row],[PESO TOTAL]]*Tabela1[[#This Row],[ACABAMENTO]]</f>
        <v>0</v>
      </c>
      <c r="AW181" s="28">
        <f>Tabela1[[#This Row],[PESO TOTAL]]*Tabela1[[#This Row],[PRONTO ACABADO]]</f>
        <v>0</v>
      </c>
      <c r="AX181" s="28">
        <f>Tabela1[[#This Row],[PESO TOTAL]]*Tabela1[[#This Row],[EXPEDIÇÃO ]]</f>
        <v>0</v>
      </c>
      <c r="AY181" s="28" t="str">
        <f>Tabela1[[#This Row],[PEDIDO]]&amp;Tabela1[[#This Row],[PRODUTO]]</f>
        <v>P-188RMF</v>
      </c>
      <c r="AZ181" s="44">
        <f>IF(AF181="",0,IF(ISTEXT(AF181),H181*VALUE(SUBSTITUTE(AF181,"%",""))/100,H181*AF181))-Tabela1[[#This Row],[PRONTO ACABADO2]]</f>
        <v>0</v>
      </c>
      <c r="BA181" s="44">
        <f>IF(AG181="",0,IF(ISTEXT(AG181),H181*VALUE(SUBSTITUTE(AG181,"%",""))/100,H181*AG181))-Tabela1[[#This Row],[PESO EXPEDIDO2]]</f>
        <v>0</v>
      </c>
      <c r="BB181" s="44">
        <f t="shared" si="34"/>
        <v>0</v>
      </c>
      <c r="BC181" s="44">
        <f t="shared" si="35"/>
        <v>0</v>
      </c>
      <c r="BD181" s="44"/>
    </row>
    <row r="182" spans="1:56" ht="15.75" hidden="1" customHeight="1" x14ac:dyDescent="0.25">
      <c r="A182" s="6" t="s">
        <v>3806</v>
      </c>
      <c r="B182" s="22" t="s">
        <v>3807</v>
      </c>
      <c r="C182" s="7">
        <v>8</v>
      </c>
      <c r="D182" s="46" t="s">
        <v>3808</v>
      </c>
      <c r="E182" s="7">
        <v>4067</v>
      </c>
      <c r="F182" s="7" t="s">
        <v>3799</v>
      </c>
      <c r="G182" s="24">
        <v>0.32</v>
      </c>
      <c r="H182" s="41">
        <f>Tabela1[[#This Row],[PESO UNI]]*Tabela1[[#This Row],[QTE]]</f>
        <v>2.56</v>
      </c>
      <c r="I182" s="7" t="s">
        <v>2</v>
      </c>
      <c r="J182" s="8" t="s">
        <v>3800</v>
      </c>
      <c r="K182" s="8" t="s">
        <v>335</v>
      </c>
      <c r="L182" s="9" t="s">
        <v>2076</v>
      </c>
      <c r="M182" s="10">
        <v>46127</v>
      </c>
      <c r="N182" s="8" t="s">
        <v>335</v>
      </c>
      <c r="O182" s="12"/>
      <c r="P182" s="13"/>
      <c r="Q182" s="14">
        <f>Tabela1[[#This Row],[QTDE/ Fabricação]]-Tabela1[[#This Row],[QTE]]</f>
        <v>-8</v>
      </c>
      <c r="R182" s="19">
        <f t="shared" si="31"/>
        <v>1.28</v>
      </c>
      <c r="S182" s="19">
        <f t="shared" ref="S182:S245" si="37">IFERROR(H182*AG182,"")</f>
        <v>0</v>
      </c>
      <c r="T182" s="20">
        <f t="shared" si="32"/>
        <v>-2.56</v>
      </c>
      <c r="U182" s="17">
        <f>IFERROR(SUMIF('LISTA DE EMBARQUE'!B:B,MICRO!E:E,'LISTA DE EMBARQUE'!G:G),"")</f>
        <v>0</v>
      </c>
      <c r="V182" s="12" t="str">
        <f>IFERROR(VLOOKUP(Tabela1[[#This Row],[COD.MDE]],'LISTA DE EMBARQUE'!B:L,11,0),"")</f>
        <v/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0</v>
      </c>
      <c r="Y182" s="14">
        <f t="shared" si="36"/>
        <v>-8</v>
      </c>
      <c r="Z182" s="21">
        <f>Tabela1[[#This Row],[PESO TOTAL]]-Tabela1[[#This Row],[Peso Expedido]]</f>
        <v>2.56</v>
      </c>
      <c r="AA182" s="18">
        <v>1</v>
      </c>
      <c r="AB182" s="40"/>
      <c r="AC182" s="40">
        <v>1</v>
      </c>
      <c r="AD182" s="40">
        <v>0</v>
      </c>
      <c r="AE182" s="40">
        <v>0</v>
      </c>
      <c r="AF182" s="40">
        <v>0</v>
      </c>
      <c r="AG182" s="40">
        <v>0</v>
      </c>
      <c r="AH182" s="40"/>
      <c r="AI182" s="40" t="str">
        <f t="shared" si="33"/>
        <v/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30"/>
        <v>T-072918-1/1073-TC-006/007</v>
      </c>
      <c r="AP182" t="str">
        <f>Tabela1[[#This Row],[TAG]]&amp;Tabela1[[#This Row],[PEDIDO]]&amp;Tabela1[[#This Row],[PRODUTO]]</f>
        <v>1073-TC-006/007P-188RMF</v>
      </c>
      <c r="AQ182" s="23" t="str">
        <f>Tabela1[[#This Row],[PRODUTO]]&amp;Tabela1[[#This Row],[TAG]]</f>
        <v>RMF1073-TC-006/007</v>
      </c>
      <c r="AR182" s="183">
        <f>Tabela1[[#This Row],[PESO TOTAL]]*Tabela1[[#This Row],[MATÉRIA PRIMA]]</f>
        <v>2.56</v>
      </c>
      <c r="AS182" s="28">
        <f>Tabela1[[#This Row],[PESO TOTAL]]*Tabela1[[#This Row],[PREPARAÇÃO ]]</f>
        <v>2.56</v>
      </c>
      <c r="AT182" s="28">
        <f>Tabela1[[#This Row],[PESO TOTAL]]*Tabela1[[#This Row],[CALDEIRARIA]]</f>
        <v>0</v>
      </c>
      <c r="AU182" s="28">
        <f>Tabela1[[#This Row],[PESO TOTAL]]*Tabela1[[#This Row],[SOLDA]]</f>
        <v>0</v>
      </c>
      <c r="AV182" s="28">
        <f>Tabela1[[#This Row],[PESO TOTAL]]*Tabela1[[#This Row],[ACABAMENTO]]</f>
        <v>0</v>
      </c>
      <c r="AW182" s="28">
        <f>Tabela1[[#This Row],[PESO TOTAL]]*Tabela1[[#This Row],[PRONTO ACABADO]]</f>
        <v>0</v>
      </c>
      <c r="AX182" s="28">
        <f>Tabela1[[#This Row],[PESO TOTAL]]*Tabela1[[#This Row],[EXPEDIÇÃO ]]</f>
        <v>0</v>
      </c>
      <c r="AY182" s="28" t="str">
        <f>Tabela1[[#This Row],[PEDIDO]]&amp;Tabela1[[#This Row],[PRODUTO]]</f>
        <v>P-188RMF</v>
      </c>
      <c r="AZ182" s="44">
        <f>IF(AF182="",0,IF(ISTEXT(AF182),H182*VALUE(SUBSTITUTE(AF182,"%",""))/100,H182*AF182))-Tabela1[[#This Row],[PRONTO ACABADO2]]</f>
        <v>0</v>
      </c>
      <c r="BA182" s="44">
        <f>IF(AG182="",0,IF(ISTEXT(AG182),H182*VALUE(SUBSTITUTE(AG182,"%",""))/100,H182*AG182))-Tabela1[[#This Row],[PESO EXPEDIDO2]]</f>
        <v>0</v>
      </c>
      <c r="BB182" s="44">
        <f t="shared" si="34"/>
        <v>0</v>
      </c>
      <c r="BC182" s="44">
        <f t="shared" si="35"/>
        <v>0</v>
      </c>
      <c r="BD182" s="44"/>
    </row>
    <row r="183" spans="1:56" ht="15.75" hidden="1" customHeight="1" x14ac:dyDescent="0.25">
      <c r="A183" s="6" t="s">
        <v>3809</v>
      </c>
      <c r="B183" s="22" t="s">
        <v>3810</v>
      </c>
      <c r="C183" s="7">
        <v>8</v>
      </c>
      <c r="D183" s="46" t="s">
        <v>3808</v>
      </c>
      <c r="E183" s="7">
        <v>4068</v>
      </c>
      <c r="F183" s="7" t="s">
        <v>3799</v>
      </c>
      <c r="G183" s="24">
        <v>0.39</v>
      </c>
      <c r="H183" s="41">
        <f>Tabela1[[#This Row],[PESO UNI]]*Tabela1[[#This Row],[QTE]]</f>
        <v>3.12</v>
      </c>
      <c r="I183" s="7" t="s">
        <v>2</v>
      </c>
      <c r="J183" s="8" t="s">
        <v>3800</v>
      </c>
      <c r="K183" s="8" t="s">
        <v>335</v>
      </c>
      <c r="L183" s="9" t="s">
        <v>2076</v>
      </c>
      <c r="M183" s="10">
        <v>46127</v>
      </c>
      <c r="N183" s="8" t="s">
        <v>335</v>
      </c>
      <c r="O183" s="12"/>
      <c r="P183" s="13"/>
      <c r="Q183" s="14">
        <f>Tabela1[[#This Row],[QTDE/ Fabricação]]-Tabela1[[#This Row],[QTE]]</f>
        <v>-8</v>
      </c>
      <c r="R183" s="19">
        <f t="shared" si="31"/>
        <v>1.56</v>
      </c>
      <c r="S183" s="19">
        <f t="shared" si="37"/>
        <v>0</v>
      </c>
      <c r="T183" s="20">
        <f t="shared" si="32"/>
        <v>-3.12</v>
      </c>
      <c r="U183" s="17">
        <f>IFERROR(SUMIF('LISTA DE EMBARQUE'!B:B,MICRO!E:E,'LISTA DE EMBARQUE'!G:G),"")</f>
        <v>0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0</v>
      </c>
      <c r="Y183" s="14">
        <f t="shared" si="36"/>
        <v>-8</v>
      </c>
      <c r="Z183" s="21">
        <f>Tabela1[[#This Row],[PESO TOTAL]]-Tabela1[[#This Row],[Peso Expedido]]</f>
        <v>3.12</v>
      </c>
      <c r="AA183" s="18">
        <v>1</v>
      </c>
      <c r="AB183" s="40"/>
      <c r="AC183" s="40">
        <v>1</v>
      </c>
      <c r="AD183" s="40">
        <v>0</v>
      </c>
      <c r="AE183" s="40">
        <v>0</v>
      </c>
      <c r="AF183" s="40">
        <v>0</v>
      </c>
      <c r="AG183" s="40">
        <v>0</v>
      </c>
      <c r="AH183" s="40"/>
      <c r="AI183" s="40" t="str">
        <f t="shared" si="33"/>
        <v/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30"/>
        <v>T-072919-1/1073-TC-006/007</v>
      </c>
      <c r="AP183" t="str">
        <f>Tabela1[[#This Row],[TAG]]&amp;Tabela1[[#This Row],[PEDIDO]]&amp;Tabela1[[#This Row],[PRODUTO]]</f>
        <v>1073-TC-006/007P-188RMF</v>
      </c>
      <c r="AQ183" s="23" t="str">
        <f>Tabela1[[#This Row],[PRODUTO]]&amp;Tabela1[[#This Row],[TAG]]</f>
        <v>RMF1073-TC-006/007</v>
      </c>
      <c r="AR183" s="183">
        <f>Tabela1[[#This Row],[PESO TOTAL]]*Tabela1[[#This Row],[MATÉRIA PRIMA]]</f>
        <v>3.12</v>
      </c>
      <c r="AS183" s="28">
        <f>Tabela1[[#This Row],[PESO TOTAL]]*Tabela1[[#This Row],[PREPARAÇÃO ]]</f>
        <v>3.12</v>
      </c>
      <c r="AT183" s="28">
        <f>Tabela1[[#This Row],[PESO TOTAL]]*Tabela1[[#This Row],[CALDEIRARIA]]</f>
        <v>0</v>
      </c>
      <c r="AU183" s="28">
        <f>Tabela1[[#This Row],[PESO TOTAL]]*Tabela1[[#This Row],[SOLDA]]</f>
        <v>0</v>
      </c>
      <c r="AV183" s="28">
        <f>Tabela1[[#This Row],[PESO TOTAL]]*Tabela1[[#This Row],[ACABAMENTO]]</f>
        <v>0</v>
      </c>
      <c r="AW183" s="28">
        <f>Tabela1[[#This Row],[PESO TOTAL]]*Tabela1[[#This Row],[PRONTO ACABADO]]</f>
        <v>0</v>
      </c>
      <c r="AX183" s="28">
        <f>Tabela1[[#This Row],[PESO TOTAL]]*Tabela1[[#This Row],[EXPEDIÇÃO ]]</f>
        <v>0</v>
      </c>
      <c r="AY183" s="28" t="str">
        <f>Tabela1[[#This Row],[PEDIDO]]&amp;Tabela1[[#This Row],[PRODUTO]]</f>
        <v>P-188RMF</v>
      </c>
      <c r="AZ183" s="44">
        <f>IF(AF183="",0,IF(ISTEXT(AF183),H183*VALUE(SUBSTITUTE(AF183,"%",""))/100,H183*AF183))-Tabela1[[#This Row],[PRONTO ACABADO2]]</f>
        <v>0</v>
      </c>
      <c r="BA183" s="44">
        <f>IF(AG183="",0,IF(ISTEXT(AG183),H183*VALUE(SUBSTITUTE(AG183,"%",""))/100,H183*AG183))-Tabela1[[#This Row],[PESO EXPEDIDO2]]</f>
        <v>0</v>
      </c>
      <c r="BB183" s="44">
        <f t="shared" si="34"/>
        <v>0</v>
      </c>
      <c r="BC183" s="44">
        <f t="shared" si="35"/>
        <v>0</v>
      </c>
      <c r="BD183" s="44"/>
    </row>
    <row r="184" spans="1:56" ht="15.75" hidden="1" customHeight="1" x14ac:dyDescent="0.25">
      <c r="A184" s="6" t="s">
        <v>3811</v>
      </c>
      <c r="B184" s="22" t="s">
        <v>3003</v>
      </c>
      <c r="C184" s="7">
        <v>2</v>
      </c>
      <c r="D184" s="46" t="s">
        <v>3798</v>
      </c>
      <c r="E184" s="7">
        <v>4069</v>
      </c>
      <c r="F184" s="7" t="s">
        <v>3799</v>
      </c>
      <c r="G184" s="24">
        <v>0.53</v>
      </c>
      <c r="H184" s="41">
        <f>Tabela1[[#This Row],[PESO UNI]]*Tabela1[[#This Row],[QTE]]</f>
        <v>1.06</v>
      </c>
      <c r="I184" s="7" t="s">
        <v>2</v>
      </c>
      <c r="J184" s="8" t="s">
        <v>3800</v>
      </c>
      <c r="K184" s="8" t="s">
        <v>335</v>
      </c>
      <c r="L184" s="9" t="s">
        <v>2076</v>
      </c>
      <c r="M184" s="10">
        <v>46127</v>
      </c>
      <c r="N184" s="8" t="s">
        <v>335</v>
      </c>
      <c r="O184" s="12"/>
      <c r="P184" s="13"/>
      <c r="Q184" s="14">
        <f>Tabela1[[#This Row],[QTDE/ Fabricação]]-Tabela1[[#This Row],[QTE]]</f>
        <v>-2</v>
      </c>
      <c r="R184" s="19">
        <f t="shared" si="31"/>
        <v>0.53</v>
      </c>
      <c r="S184" s="19">
        <f t="shared" si="37"/>
        <v>0</v>
      </c>
      <c r="T184" s="20">
        <f t="shared" si="32"/>
        <v>-1.06</v>
      </c>
      <c r="U184" s="17">
        <f>IFERROR(SUMIF('LISTA DE EMBARQUE'!B:B,MICRO!E:E,'LISTA DE EMBARQUE'!G:G),"")</f>
        <v>0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0</v>
      </c>
      <c r="Y184" s="14">
        <f t="shared" si="36"/>
        <v>-2</v>
      </c>
      <c r="Z184" s="21">
        <f>Tabela1[[#This Row],[PESO TOTAL]]-Tabela1[[#This Row],[Peso Expedido]]</f>
        <v>1.06</v>
      </c>
      <c r="AA184" s="18">
        <v>1</v>
      </c>
      <c r="AB184" s="40"/>
      <c r="AC184" s="40">
        <v>1</v>
      </c>
      <c r="AD184" s="40">
        <v>0</v>
      </c>
      <c r="AE184" s="40">
        <v>0</v>
      </c>
      <c r="AF184" s="40">
        <v>0</v>
      </c>
      <c r="AG184" s="40">
        <v>0</v>
      </c>
      <c r="AH184" s="40"/>
      <c r="AI184" s="40" t="str">
        <f t="shared" si="33"/>
        <v/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3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3" t="str">
        <f>Tabela1[[#This Row],[PRODUTO]]&amp;Tabela1[[#This Row],[TAG]]</f>
        <v>RMF1073-TC-006/007</v>
      </c>
      <c r="AR184" s="183">
        <f>Tabela1[[#This Row],[PESO TOTAL]]*Tabela1[[#This Row],[MATÉRIA PRIMA]]</f>
        <v>1.06</v>
      </c>
      <c r="AS184" s="28">
        <f>Tabela1[[#This Row],[PESO TOTAL]]*Tabela1[[#This Row],[PREPARAÇÃO ]]</f>
        <v>1.06</v>
      </c>
      <c r="AT184" s="28">
        <f>Tabela1[[#This Row],[PESO TOTAL]]*Tabela1[[#This Row],[CALDEIRARIA]]</f>
        <v>0</v>
      </c>
      <c r="AU184" s="28">
        <f>Tabela1[[#This Row],[PESO TOTAL]]*Tabela1[[#This Row],[SOLDA]]</f>
        <v>0</v>
      </c>
      <c r="AV184" s="28">
        <f>Tabela1[[#This Row],[PESO TOTAL]]*Tabela1[[#This Row],[ACABAMENTO]]</f>
        <v>0</v>
      </c>
      <c r="AW184" s="28">
        <f>Tabela1[[#This Row],[PESO TOTAL]]*Tabela1[[#This Row],[PRONTO ACABADO]]</f>
        <v>0</v>
      </c>
      <c r="AX184" s="28">
        <f>Tabela1[[#This Row],[PESO TOTAL]]*Tabela1[[#This Row],[EXPEDIÇÃO ]]</f>
        <v>0</v>
      </c>
      <c r="AY184" s="28" t="str">
        <f>Tabela1[[#This Row],[PEDIDO]]&amp;Tabela1[[#This Row],[PRODUTO]]</f>
        <v>P-188RMF</v>
      </c>
      <c r="AZ184" s="44">
        <f>IF(AF184="",0,IF(ISTEXT(AF184),H184*VALUE(SUBSTITUTE(AF184,"%",""))/100,H184*AF184))-Tabela1[[#This Row],[PRONTO ACABADO2]]</f>
        <v>0</v>
      </c>
      <c r="BA184" s="44">
        <f>IF(AG184="",0,IF(ISTEXT(AG184),H184*VALUE(SUBSTITUTE(AG184,"%",""))/100,H184*AG184))-Tabela1[[#This Row],[PESO EXPEDIDO2]]</f>
        <v>0</v>
      </c>
      <c r="BB184" s="44">
        <f t="shared" si="34"/>
        <v>0</v>
      </c>
      <c r="BC184" s="44">
        <f t="shared" si="35"/>
        <v>0</v>
      </c>
      <c r="BD184" s="44"/>
    </row>
    <row r="185" spans="1:56" ht="15.75" hidden="1" customHeight="1" x14ac:dyDescent="0.25">
      <c r="A185" s="6" t="s">
        <v>3811</v>
      </c>
      <c r="B185" s="22" t="s">
        <v>3004</v>
      </c>
      <c r="C185" s="7">
        <v>2</v>
      </c>
      <c r="D185" s="46" t="s">
        <v>3798</v>
      </c>
      <c r="E185" s="7">
        <v>4070</v>
      </c>
      <c r="F185" s="7" t="s">
        <v>3799</v>
      </c>
      <c r="G185" s="24">
        <v>0.74</v>
      </c>
      <c r="H185" s="41">
        <f>Tabela1[[#This Row],[PESO UNI]]*Tabela1[[#This Row],[QTE]]</f>
        <v>1.48</v>
      </c>
      <c r="I185" s="7" t="s">
        <v>2</v>
      </c>
      <c r="J185" s="8" t="s">
        <v>3800</v>
      </c>
      <c r="K185" s="8" t="s">
        <v>335</v>
      </c>
      <c r="L185" s="9" t="s">
        <v>2076</v>
      </c>
      <c r="M185" s="10">
        <v>46127</v>
      </c>
      <c r="N185" s="8" t="s">
        <v>335</v>
      </c>
      <c r="O185" s="12"/>
      <c r="P185" s="13"/>
      <c r="Q185" s="14">
        <f>Tabela1[[#This Row],[QTDE/ Fabricação]]-Tabela1[[#This Row],[QTE]]</f>
        <v>-2</v>
      </c>
      <c r="R185" s="19">
        <f t="shared" si="31"/>
        <v>0.74</v>
      </c>
      <c r="S185" s="19">
        <f t="shared" si="37"/>
        <v>0</v>
      </c>
      <c r="T185" s="20">
        <f t="shared" si="32"/>
        <v>-1.48</v>
      </c>
      <c r="U185" s="17">
        <f>IFERROR(SUMIF('LISTA DE EMBARQUE'!B:B,MICRO!E:E,'LISTA DE EMBARQUE'!G:G),"")</f>
        <v>0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0</v>
      </c>
      <c r="Y185" s="14">
        <f t="shared" si="36"/>
        <v>-2</v>
      </c>
      <c r="Z185" s="21">
        <f>Tabela1[[#This Row],[PESO TOTAL]]-Tabela1[[#This Row],[Peso Expedido]]</f>
        <v>1.48</v>
      </c>
      <c r="AA185" s="18">
        <v>1</v>
      </c>
      <c r="AB185" s="40"/>
      <c r="AC185" s="40">
        <v>1</v>
      </c>
      <c r="AD185" s="40">
        <v>0</v>
      </c>
      <c r="AE185" s="40">
        <v>0</v>
      </c>
      <c r="AF185" s="40">
        <v>0</v>
      </c>
      <c r="AG185" s="40">
        <v>0</v>
      </c>
      <c r="AH185" s="40"/>
      <c r="AI185" s="40" t="str">
        <f t="shared" si="33"/>
        <v/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3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3" t="str">
        <f>Tabela1[[#This Row],[PRODUTO]]&amp;Tabela1[[#This Row],[TAG]]</f>
        <v>RMF1073-TC-006/007</v>
      </c>
      <c r="AR185" s="183">
        <f>Tabela1[[#This Row],[PESO TOTAL]]*Tabela1[[#This Row],[MATÉRIA PRIMA]]</f>
        <v>1.48</v>
      </c>
      <c r="AS185" s="28">
        <f>Tabela1[[#This Row],[PESO TOTAL]]*Tabela1[[#This Row],[PREPARAÇÃO ]]</f>
        <v>1.48</v>
      </c>
      <c r="AT185" s="28">
        <f>Tabela1[[#This Row],[PESO TOTAL]]*Tabela1[[#This Row],[CALDEIRARIA]]</f>
        <v>0</v>
      </c>
      <c r="AU185" s="28">
        <f>Tabela1[[#This Row],[PESO TOTAL]]*Tabela1[[#This Row],[SOLDA]]</f>
        <v>0</v>
      </c>
      <c r="AV185" s="28">
        <f>Tabela1[[#This Row],[PESO TOTAL]]*Tabela1[[#This Row],[ACABAMENTO]]</f>
        <v>0</v>
      </c>
      <c r="AW185" s="28">
        <f>Tabela1[[#This Row],[PESO TOTAL]]*Tabela1[[#This Row],[PRONTO ACABADO]]</f>
        <v>0</v>
      </c>
      <c r="AX185" s="28">
        <f>Tabela1[[#This Row],[PESO TOTAL]]*Tabela1[[#This Row],[EXPEDIÇÃO ]]</f>
        <v>0</v>
      </c>
      <c r="AY185" s="28" t="str">
        <f>Tabela1[[#This Row],[PEDIDO]]&amp;Tabela1[[#This Row],[PRODUTO]]</f>
        <v>P-188RMF</v>
      </c>
      <c r="AZ185" s="44">
        <f>IF(AF185="",0,IF(ISTEXT(AF185),H185*VALUE(SUBSTITUTE(AF185,"%",""))/100,H185*AF185))-Tabela1[[#This Row],[PRONTO ACABADO2]]</f>
        <v>0</v>
      </c>
      <c r="BA185" s="44">
        <f>IF(AG185="",0,IF(ISTEXT(AG185),H185*VALUE(SUBSTITUTE(AG185,"%",""))/100,H185*AG185))-Tabela1[[#This Row],[PESO EXPEDIDO2]]</f>
        <v>0</v>
      </c>
      <c r="BB185" s="44">
        <f t="shared" si="34"/>
        <v>0</v>
      </c>
      <c r="BC185" s="44">
        <f t="shared" si="35"/>
        <v>0</v>
      </c>
      <c r="BD185" s="44"/>
    </row>
    <row r="186" spans="1:56" ht="15.75" hidden="1" customHeight="1" x14ac:dyDescent="0.25">
      <c r="A186" s="6" t="s">
        <v>3811</v>
      </c>
      <c r="B186" s="22" t="s">
        <v>3810</v>
      </c>
      <c r="C186" s="7">
        <v>2</v>
      </c>
      <c r="D186" s="46" t="s">
        <v>3803</v>
      </c>
      <c r="E186" s="7">
        <v>4071</v>
      </c>
      <c r="F186" s="7" t="s">
        <v>3799</v>
      </c>
      <c r="G186" s="24">
        <v>0.51</v>
      </c>
      <c r="H186" s="41">
        <f>Tabela1[[#This Row],[PESO UNI]]*Tabela1[[#This Row],[QTE]]</f>
        <v>1.02</v>
      </c>
      <c r="I186" s="7" t="s">
        <v>2</v>
      </c>
      <c r="J186" s="8" t="s">
        <v>3800</v>
      </c>
      <c r="K186" s="8" t="s">
        <v>335</v>
      </c>
      <c r="L186" s="9" t="s">
        <v>2076</v>
      </c>
      <c r="M186" s="10">
        <v>46127</v>
      </c>
      <c r="N186" s="8" t="s">
        <v>335</v>
      </c>
      <c r="O186" s="12"/>
      <c r="P186" s="13"/>
      <c r="Q186" s="14">
        <f>Tabela1[[#This Row],[QTDE/ Fabricação]]-Tabela1[[#This Row],[QTE]]</f>
        <v>-2</v>
      </c>
      <c r="R186" s="19">
        <f t="shared" si="31"/>
        <v>0.51</v>
      </c>
      <c r="S186" s="19">
        <f t="shared" si="37"/>
        <v>0</v>
      </c>
      <c r="T186" s="20">
        <f t="shared" si="32"/>
        <v>-1.02</v>
      </c>
      <c r="U186" s="17">
        <f>IFERROR(SUMIF('LISTA DE EMBARQUE'!B:B,MICRO!E:E,'LISTA DE EMBARQUE'!G:G),"")</f>
        <v>0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</v>
      </c>
      <c r="Y186" s="14">
        <f t="shared" si="36"/>
        <v>-2</v>
      </c>
      <c r="Z186" s="21">
        <f>Tabela1[[#This Row],[PESO TOTAL]]-Tabela1[[#This Row],[Peso Expedido]]</f>
        <v>1.02</v>
      </c>
      <c r="AA186" s="18">
        <v>1</v>
      </c>
      <c r="AB186" s="40"/>
      <c r="AC186" s="40">
        <v>1</v>
      </c>
      <c r="AD186" s="40">
        <v>0</v>
      </c>
      <c r="AE186" s="40">
        <v>0</v>
      </c>
      <c r="AF186" s="40">
        <v>0</v>
      </c>
      <c r="AG186" s="40">
        <v>0</v>
      </c>
      <c r="AH186" s="40"/>
      <c r="AI186" s="40" t="str">
        <f t="shared" si="33"/>
        <v/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3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3" t="str">
        <f>Tabela1[[#This Row],[PRODUTO]]&amp;Tabela1[[#This Row],[TAG]]</f>
        <v>RMF1073-TC-006/007</v>
      </c>
      <c r="AR186" s="183">
        <f>Tabela1[[#This Row],[PESO TOTAL]]*Tabela1[[#This Row],[MATÉRIA PRIMA]]</f>
        <v>1.02</v>
      </c>
      <c r="AS186" s="28">
        <f>Tabela1[[#This Row],[PESO TOTAL]]*Tabela1[[#This Row],[PREPARAÇÃO ]]</f>
        <v>1.02</v>
      </c>
      <c r="AT186" s="28">
        <f>Tabela1[[#This Row],[PESO TOTAL]]*Tabela1[[#This Row],[CALDEIRARIA]]</f>
        <v>0</v>
      </c>
      <c r="AU186" s="28">
        <f>Tabela1[[#This Row],[PESO TOTAL]]*Tabela1[[#This Row],[SOLDA]]</f>
        <v>0</v>
      </c>
      <c r="AV186" s="28">
        <f>Tabela1[[#This Row],[PESO TOTAL]]*Tabela1[[#This Row],[ACABAMENTO]]</f>
        <v>0</v>
      </c>
      <c r="AW186" s="28">
        <f>Tabela1[[#This Row],[PESO TOTAL]]*Tabela1[[#This Row],[PRONTO ACABADO]]</f>
        <v>0</v>
      </c>
      <c r="AX186" s="28">
        <f>Tabela1[[#This Row],[PESO TOTAL]]*Tabela1[[#This Row],[EXPEDIÇÃO ]]</f>
        <v>0</v>
      </c>
      <c r="AY186" s="28" t="str">
        <f>Tabela1[[#This Row],[PEDIDO]]&amp;Tabela1[[#This Row],[PRODUTO]]</f>
        <v>P-188RMF</v>
      </c>
      <c r="AZ186" s="44">
        <f>IF(AF186="",0,IF(ISTEXT(AF186),H186*VALUE(SUBSTITUTE(AF186,"%",""))/100,H186*AF186))-Tabela1[[#This Row],[PRONTO ACABADO2]]</f>
        <v>0</v>
      </c>
      <c r="BA186" s="44">
        <f>IF(AG186="",0,IF(ISTEXT(AG186),H186*VALUE(SUBSTITUTE(AG186,"%",""))/100,H186*AG186))-Tabela1[[#This Row],[PESO EXPEDIDO2]]</f>
        <v>0</v>
      </c>
      <c r="BB186" s="44">
        <f t="shared" si="34"/>
        <v>0</v>
      </c>
      <c r="BC186" s="44">
        <f t="shared" si="35"/>
        <v>0</v>
      </c>
      <c r="BD186" s="44"/>
    </row>
    <row r="187" spans="1:56" ht="15.75" hidden="1" customHeight="1" x14ac:dyDescent="0.25">
      <c r="A187" s="6" t="s">
        <v>3811</v>
      </c>
      <c r="B187" s="22" t="s">
        <v>3807</v>
      </c>
      <c r="C187" s="7">
        <v>6</v>
      </c>
      <c r="D187" s="46" t="s">
        <v>3805</v>
      </c>
      <c r="E187" s="7">
        <v>4072</v>
      </c>
      <c r="F187" s="7" t="s">
        <v>3799</v>
      </c>
      <c r="G187" s="24">
        <v>0.05</v>
      </c>
      <c r="H187" s="41">
        <f>Tabela1[[#This Row],[PESO UNI]]*Tabela1[[#This Row],[QTE]]</f>
        <v>0.30000000000000004</v>
      </c>
      <c r="I187" s="7" t="s">
        <v>2</v>
      </c>
      <c r="J187" s="8" t="s">
        <v>3800</v>
      </c>
      <c r="K187" s="8" t="s">
        <v>335</v>
      </c>
      <c r="L187" s="9" t="s">
        <v>2076</v>
      </c>
      <c r="M187" s="10">
        <v>46127</v>
      </c>
      <c r="N187" s="8" t="s">
        <v>335</v>
      </c>
      <c r="O187" s="12"/>
      <c r="P187" s="13"/>
      <c r="Q187" s="14">
        <f>Tabela1[[#This Row],[QTDE/ Fabricação]]-Tabela1[[#This Row],[QTE]]</f>
        <v>-6</v>
      </c>
      <c r="R187" s="19">
        <f t="shared" si="31"/>
        <v>0.15000000000000002</v>
      </c>
      <c r="S187" s="19">
        <f t="shared" si="37"/>
        <v>0</v>
      </c>
      <c r="T187" s="20">
        <f t="shared" si="32"/>
        <v>-0.30000000000000004</v>
      </c>
      <c r="U187" s="17">
        <f>IFERROR(SUMIF('LISTA DE EMBARQUE'!B:B,MICRO!E:E,'LISTA DE EMBARQUE'!G:G),"")</f>
        <v>0</v>
      </c>
      <c r="V187" s="12" t="str">
        <f>IFERROR(VLOOKUP(Tabela1[[#This Row],[COD.MDE]],'LISTA DE EMBARQUE'!B:L,11,0),"")</f>
        <v/>
      </c>
      <c r="W187" s="13" t="str">
        <f>IFERROR(VLOOKUP(Tabela1[[#This Row],[COD.MDE]],'LISTA DE EMBARQUE'!B:M,12,0),"")</f>
        <v/>
      </c>
      <c r="X187" s="14">
        <f>IFERROR(Tabela1[[#This Row],[QIANTIDADE EXPEDIDA]]*Tabela1[[#This Row],[PESO UNI]],"")</f>
        <v>0</v>
      </c>
      <c r="Y187" s="14">
        <f t="shared" si="36"/>
        <v>-6</v>
      </c>
      <c r="Z187" s="21">
        <f>Tabela1[[#This Row],[PESO TOTAL]]-Tabela1[[#This Row],[Peso Expedido]]</f>
        <v>0.30000000000000004</v>
      </c>
      <c r="AA187" s="18">
        <v>1</v>
      </c>
      <c r="AB187" s="40"/>
      <c r="AC187" s="40">
        <v>1</v>
      </c>
      <c r="AD187" s="40">
        <v>0</v>
      </c>
      <c r="AE187" s="40">
        <v>0</v>
      </c>
      <c r="AF187" s="40">
        <v>0</v>
      </c>
      <c r="AG187" s="40">
        <v>0</v>
      </c>
      <c r="AH187" s="40"/>
      <c r="AI187" s="40" t="str">
        <f t="shared" si="33"/>
        <v/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30"/>
        <v xml:space="preserve"> T-072923-1/1073-TC-006/007</v>
      </c>
      <c r="AP187" t="str">
        <f>Tabela1[[#This Row],[TAG]]&amp;Tabela1[[#This Row],[PEDIDO]]&amp;Tabela1[[#This Row],[PRODUTO]]</f>
        <v>1073-TC-006/007P-188RMF</v>
      </c>
      <c r="AQ187" s="23" t="str">
        <f>Tabela1[[#This Row],[PRODUTO]]&amp;Tabela1[[#This Row],[TAG]]</f>
        <v>RMF1073-TC-006/007</v>
      </c>
      <c r="AR187" s="183">
        <f>Tabela1[[#This Row],[PESO TOTAL]]*Tabela1[[#This Row],[MATÉRIA PRIMA]]</f>
        <v>0.30000000000000004</v>
      </c>
      <c r="AS187" s="28">
        <f>Tabela1[[#This Row],[PESO TOTAL]]*Tabela1[[#This Row],[PREPARAÇÃO ]]</f>
        <v>0.30000000000000004</v>
      </c>
      <c r="AT187" s="28">
        <f>Tabela1[[#This Row],[PESO TOTAL]]*Tabela1[[#This Row],[CALDEIRARIA]]</f>
        <v>0</v>
      </c>
      <c r="AU187" s="28">
        <f>Tabela1[[#This Row],[PESO TOTAL]]*Tabela1[[#This Row],[SOLDA]]</f>
        <v>0</v>
      </c>
      <c r="AV187" s="28">
        <f>Tabela1[[#This Row],[PESO TOTAL]]*Tabela1[[#This Row],[ACABAMENTO]]</f>
        <v>0</v>
      </c>
      <c r="AW187" s="28">
        <f>Tabela1[[#This Row],[PESO TOTAL]]*Tabela1[[#This Row],[PRONTO ACABADO]]</f>
        <v>0</v>
      </c>
      <c r="AX187" s="28">
        <f>Tabela1[[#This Row],[PESO TOTAL]]*Tabela1[[#This Row],[EXPEDIÇÃO ]]</f>
        <v>0</v>
      </c>
      <c r="AY187" s="28" t="str">
        <f>Tabela1[[#This Row],[PEDIDO]]&amp;Tabela1[[#This Row],[PRODUTO]]</f>
        <v>P-188RMF</v>
      </c>
      <c r="AZ187" s="44">
        <f>IF(AF187="",0,IF(ISTEXT(AF187),H187*VALUE(SUBSTITUTE(AF187,"%",""))/100,H187*AF187))-Tabela1[[#This Row],[PRONTO ACABADO2]]</f>
        <v>0</v>
      </c>
      <c r="BA187" s="44">
        <f>IF(AG187="",0,IF(ISTEXT(AG187),H187*VALUE(SUBSTITUTE(AG187,"%",""))/100,H187*AG187))-Tabela1[[#This Row],[PESO EXPEDIDO2]]</f>
        <v>0</v>
      </c>
      <c r="BB187" s="44">
        <f t="shared" si="34"/>
        <v>0</v>
      </c>
      <c r="BC187" s="44">
        <f t="shared" si="35"/>
        <v>0</v>
      </c>
      <c r="BD187" s="44"/>
    </row>
    <row r="188" spans="1:56" ht="15.75" hidden="1" customHeight="1" x14ac:dyDescent="0.25">
      <c r="A188" s="6" t="s">
        <v>3812</v>
      </c>
      <c r="B188" s="22" t="s">
        <v>3813</v>
      </c>
      <c r="C188" s="7">
        <v>2</v>
      </c>
      <c r="D188" s="46" t="s">
        <v>3814</v>
      </c>
      <c r="E188" s="7">
        <v>4073</v>
      </c>
      <c r="F188" s="7" t="s">
        <v>3799</v>
      </c>
      <c r="G188" s="24">
        <v>161.66999999999999</v>
      </c>
      <c r="H188" s="41">
        <f>Tabela1[[#This Row],[PESO UNI]]*Tabela1[[#This Row],[QTE]]</f>
        <v>323.33999999999997</v>
      </c>
      <c r="I188" s="7">
        <v>1</v>
      </c>
      <c r="J188" s="8" t="s">
        <v>3800</v>
      </c>
      <c r="K188" s="8" t="s">
        <v>335</v>
      </c>
      <c r="L188" s="9" t="s">
        <v>2076</v>
      </c>
      <c r="M188" s="10">
        <v>46127</v>
      </c>
      <c r="N188" s="8" t="s">
        <v>335</v>
      </c>
      <c r="O188" s="12"/>
      <c r="P188" s="13"/>
      <c r="Q188" s="14">
        <f>Tabela1[[#This Row],[QTDE/ Fabricação]]-Tabela1[[#This Row],[QTE]]</f>
        <v>-2</v>
      </c>
      <c r="R188" s="19">
        <f t="shared" si="31"/>
        <v>323.33999999999997</v>
      </c>
      <c r="S188" s="19">
        <f t="shared" si="37"/>
        <v>323.33999999999997</v>
      </c>
      <c r="T188" s="20">
        <f t="shared" si="32"/>
        <v>0</v>
      </c>
      <c r="U188" s="243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36"/>
        <v>0</v>
      </c>
      <c r="Z188" s="21">
        <f>Tabela1[[#This Row],[PESO TOTAL]]-Tabela1[[#This Row],[Peso Expedido]]</f>
        <v>0</v>
      </c>
      <c r="AA188" s="18">
        <v>1</v>
      </c>
      <c r="AB188" s="40"/>
      <c r="AC188" s="40">
        <v>1</v>
      </c>
      <c r="AD188" s="40">
        <v>1</v>
      </c>
      <c r="AE188" s="40">
        <v>1</v>
      </c>
      <c r="AF188" s="40">
        <v>1</v>
      </c>
      <c r="AG188" s="40">
        <v>1</v>
      </c>
      <c r="AH188" s="40">
        <v>1</v>
      </c>
      <c r="AI188" s="40" t="str">
        <f t="shared" si="33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30"/>
        <v>T-072954-1/1073-TC-006/007</v>
      </c>
      <c r="AP188" t="str">
        <f>Tabela1[[#This Row],[TAG]]&amp;Tabela1[[#This Row],[PEDIDO]]&amp;Tabela1[[#This Row],[PRODUTO]]</f>
        <v>1073-TC-006/007P-188RMF</v>
      </c>
      <c r="AQ188" s="23" t="str">
        <f>Tabela1[[#This Row],[PRODUTO]]&amp;Tabela1[[#This Row],[TAG]]</f>
        <v>RMF1073-TC-006/007</v>
      </c>
      <c r="AR188" s="183">
        <f>Tabela1[[#This Row],[PESO TOTAL]]*Tabela1[[#This Row],[MATÉRIA PRIMA]]</f>
        <v>323.33999999999997</v>
      </c>
      <c r="AS188" s="28">
        <f>Tabela1[[#This Row],[PESO TOTAL]]*Tabela1[[#This Row],[PREPARAÇÃO ]]</f>
        <v>323.33999999999997</v>
      </c>
      <c r="AT188" s="28">
        <f>Tabela1[[#This Row],[PESO TOTAL]]*Tabela1[[#This Row],[CALDEIRARIA]]</f>
        <v>323.33999999999997</v>
      </c>
      <c r="AU188" s="28">
        <f>Tabela1[[#This Row],[PESO TOTAL]]*Tabela1[[#This Row],[SOLDA]]</f>
        <v>323.33999999999997</v>
      </c>
      <c r="AV188" s="28">
        <f>Tabela1[[#This Row],[PESO TOTAL]]*Tabela1[[#This Row],[ACABAMENTO]]</f>
        <v>323.33999999999997</v>
      </c>
      <c r="AW188" s="28">
        <f>Tabela1[[#This Row],[PESO TOTAL]]*Tabela1[[#This Row],[PRONTO ACABADO]]</f>
        <v>323.33999999999997</v>
      </c>
      <c r="AX188" s="28">
        <f>Tabela1[[#This Row],[PESO TOTAL]]*Tabela1[[#This Row],[EXPEDIÇÃO ]]</f>
        <v>323.33999999999997</v>
      </c>
      <c r="AY188" s="28" t="str">
        <f>Tabela1[[#This Row],[PEDIDO]]&amp;Tabela1[[#This Row],[PRODUTO]]</f>
        <v>P-188RMF</v>
      </c>
      <c r="AZ188" s="44">
        <f>IF(AF188="",0,IF(ISTEXT(AF188),H188*VALUE(SUBSTITUTE(AF188,"%",""))/100,H188*AF188))-Tabela1[[#This Row],[PRONTO ACABADO2]]</f>
        <v>0</v>
      </c>
      <c r="BA188" s="44">
        <f>IF(AG188="",0,IF(ISTEXT(AG188),H188*VALUE(SUBSTITUTE(AG188,"%",""))/100,H188*AG188))-Tabela1[[#This Row],[PESO EXPEDIDO2]]</f>
        <v>0</v>
      </c>
      <c r="BB188" s="44">
        <f t="shared" si="34"/>
        <v>323.33999999999997</v>
      </c>
      <c r="BC188" s="44">
        <f t="shared" si="35"/>
        <v>323.33999999999997</v>
      </c>
      <c r="BD188" s="44"/>
    </row>
    <row r="189" spans="1:56" ht="15.75" hidden="1" customHeight="1" x14ac:dyDescent="0.25">
      <c r="A189" s="6" t="s">
        <v>3812</v>
      </c>
      <c r="B189" s="22" t="s">
        <v>3815</v>
      </c>
      <c r="C189" s="7">
        <v>2</v>
      </c>
      <c r="D189" s="46" t="s">
        <v>3816</v>
      </c>
      <c r="E189" s="7">
        <v>4074</v>
      </c>
      <c r="F189" s="7" t="s">
        <v>3799</v>
      </c>
      <c r="G189" s="24">
        <v>161.66999999999999</v>
      </c>
      <c r="H189" s="41">
        <f>Tabela1[[#This Row],[PESO UNI]]*Tabela1[[#This Row],[QTE]]</f>
        <v>323.33999999999997</v>
      </c>
      <c r="I189" s="7">
        <v>1</v>
      </c>
      <c r="J189" s="8" t="s">
        <v>3800</v>
      </c>
      <c r="K189" s="8" t="s">
        <v>335</v>
      </c>
      <c r="L189" s="9" t="s">
        <v>2076</v>
      </c>
      <c r="M189" s="10">
        <v>46127</v>
      </c>
      <c r="N189" s="8" t="s">
        <v>335</v>
      </c>
      <c r="O189" s="12"/>
      <c r="P189" s="13"/>
      <c r="Q189" s="14">
        <f>Tabela1[[#This Row],[QTDE/ Fabricação]]-Tabela1[[#This Row],[QTE]]</f>
        <v>-2</v>
      </c>
      <c r="R189" s="19">
        <f t="shared" si="31"/>
        <v>323.33999999999997</v>
      </c>
      <c r="S189" s="19">
        <f t="shared" si="37"/>
        <v>323.33999999999997</v>
      </c>
      <c r="T189" s="20">
        <f t="shared" si="32"/>
        <v>0</v>
      </c>
      <c r="U189" s="243">
        <v>2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323.33999999999997</v>
      </c>
      <c r="Y189" s="14">
        <f t="shared" si="36"/>
        <v>0</v>
      </c>
      <c r="Z189" s="21">
        <f>Tabela1[[#This Row],[PESO TOTAL]]-Tabela1[[#This Row],[Peso Expedido]]</f>
        <v>0</v>
      </c>
      <c r="AA189" s="18">
        <v>1</v>
      </c>
      <c r="AB189" s="40"/>
      <c r="AC189" s="40">
        <v>1</v>
      </c>
      <c r="AD189" s="40">
        <v>1</v>
      </c>
      <c r="AE189" s="40">
        <v>1</v>
      </c>
      <c r="AF189" s="40">
        <v>1</v>
      </c>
      <c r="AG189" s="40">
        <v>1</v>
      </c>
      <c r="AH189" s="40">
        <v>1</v>
      </c>
      <c r="AI189" s="40" t="str">
        <f t="shared" si="33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30"/>
        <v>T-072954-1/1073-TC-006/007</v>
      </c>
      <c r="AP189" t="str">
        <f>Tabela1[[#This Row],[TAG]]&amp;Tabela1[[#This Row],[PEDIDO]]&amp;Tabela1[[#This Row],[PRODUTO]]</f>
        <v>1073-TC-006/007P-188RMF</v>
      </c>
      <c r="AQ189" s="23" t="str">
        <f>Tabela1[[#This Row],[PRODUTO]]&amp;Tabela1[[#This Row],[TAG]]</f>
        <v>RMF1073-TC-006/007</v>
      </c>
      <c r="AR189" s="183">
        <f>Tabela1[[#This Row],[PESO TOTAL]]*Tabela1[[#This Row],[MATÉRIA PRIMA]]</f>
        <v>323.33999999999997</v>
      </c>
      <c r="AS189" s="28">
        <f>Tabela1[[#This Row],[PESO TOTAL]]*Tabela1[[#This Row],[PREPARAÇÃO ]]</f>
        <v>323.33999999999997</v>
      </c>
      <c r="AT189" s="28">
        <f>Tabela1[[#This Row],[PESO TOTAL]]*Tabela1[[#This Row],[CALDEIRARIA]]</f>
        <v>323.33999999999997</v>
      </c>
      <c r="AU189" s="28">
        <f>Tabela1[[#This Row],[PESO TOTAL]]*Tabela1[[#This Row],[SOLDA]]</f>
        <v>323.33999999999997</v>
      </c>
      <c r="AV189" s="28">
        <f>Tabela1[[#This Row],[PESO TOTAL]]*Tabela1[[#This Row],[ACABAMENTO]]</f>
        <v>323.33999999999997</v>
      </c>
      <c r="AW189" s="28">
        <f>Tabela1[[#This Row],[PESO TOTAL]]*Tabela1[[#This Row],[PRONTO ACABADO]]</f>
        <v>323.33999999999997</v>
      </c>
      <c r="AX189" s="28">
        <f>Tabela1[[#This Row],[PESO TOTAL]]*Tabela1[[#This Row],[EXPEDIÇÃO ]]</f>
        <v>323.33999999999997</v>
      </c>
      <c r="AY189" s="28" t="str">
        <f>Tabela1[[#This Row],[PEDIDO]]&amp;Tabela1[[#This Row],[PRODUTO]]</f>
        <v>P-188RMF</v>
      </c>
      <c r="AZ189" s="44">
        <f>IF(AF189="",0,IF(ISTEXT(AF189),H189*VALUE(SUBSTITUTE(AF189,"%",""))/100,H189*AF189))-Tabela1[[#This Row],[PRONTO ACABADO2]]</f>
        <v>0</v>
      </c>
      <c r="BA189" s="44">
        <f>IF(AG189="",0,IF(ISTEXT(AG189),H189*VALUE(SUBSTITUTE(AG189,"%",""))/100,H189*AG189))-Tabela1[[#This Row],[PESO EXPEDIDO2]]</f>
        <v>0</v>
      </c>
      <c r="BB189" s="44">
        <f t="shared" si="34"/>
        <v>323.33999999999997</v>
      </c>
      <c r="BC189" s="44">
        <f t="shared" si="35"/>
        <v>323.33999999999997</v>
      </c>
      <c r="BD189" s="44"/>
    </row>
    <row r="190" spans="1:56" ht="15.75" hidden="1" customHeight="1" x14ac:dyDescent="0.25">
      <c r="A190" s="6" t="s">
        <v>3812</v>
      </c>
      <c r="B190" s="22" t="s">
        <v>3817</v>
      </c>
      <c r="C190" s="7">
        <v>8</v>
      </c>
      <c r="D190" s="46" t="s">
        <v>3818</v>
      </c>
      <c r="E190" s="7">
        <v>4075</v>
      </c>
      <c r="F190" s="7" t="s">
        <v>3799</v>
      </c>
      <c r="G190" s="24">
        <v>23.68</v>
      </c>
      <c r="H190" s="41">
        <f>Tabela1[[#This Row],[PESO UNI]]*Tabela1[[#This Row],[QTE]]</f>
        <v>189.44</v>
      </c>
      <c r="I190" s="7">
        <v>1</v>
      </c>
      <c r="J190" s="8" t="s">
        <v>3800</v>
      </c>
      <c r="K190" s="8" t="s">
        <v>335</v>
      </c>
      <c r="L190" s="9" t="s">
        <v>2076</v>
      </c>
      <c r="M190" s="10">
        <v>46127</v>
      </c>
      <c r="N190" s="8" t="s">
        <v>335</v>
      </c>
      <c r="O190" s="12"/>
      <c r="P190" s="13"/>
      <c r="Q190" s="14">
        <f>Tabela1[[#This Row],[QTDE/ Fabricação]]-Tabela1[[#This Row],[QTE]]</f>
        <v>-8</v>
      </c>
      <c r="R190" s="19">
        <f t="shared" si="31"/>
        <v>189.44</v>
      </c>
      <c r="S190" s="19">
        <f t="shared" si="37"/>
        <v>189.44</v>
      </c>
      <c r="T190" s="20">
        <f t="shared" si="32"/>
        <v>0</v>
      </c>
      <c r="U190" s="243">
        <v>8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189.44</v>
      </c>
      <c r="Y190" s="14">
        <f t="shared" si="36"/>
        <v>0</v>
      </c>
      <c r="Z190" s="21">
        <f>Tabela1[[#This Row],[PESO TOTAL]]-Tabela1[[#This Row],[Peso Expedido]]</f>
        <v>0</v>
      </c>
      <c r="AA190" s="18">
        <v>1</v>
      </c>
      <c r="AB190" s="40"/>
      <c r="AC190" s="40">
        <v>1</v>
      </c>
      <c r="AD190" s="40">
        <v>1</v>
      </c>
      <c r="AE190" s="40">
        <v>1</v>
      </c>
      <c r="AF190" s="40">
        <v>1</v>
      </c>
      <c r="AG190" s="40">
        <v>1</v>
      </c>
      <c r="AH190" s="40">
        <v>1</v>
      </c>
      <c r="AI190" s="40" t="str">
        <f t="shared" si="33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30"/>
        <v>T-072954-1/1073-TC-006/007</v>
      </c>
      <c r="AP190" t="str">
        <f>Tabela1[[#This Row],[TAG]]&amp;Tabela1[[#This Row],[PEDIDO]]&amp;Tabela1[[#This Row],[PRODUTO]]</f>
        <v>1073-TC-006/007P-188RMF</v>
      </c>
      <c r="AQ190" s="23" t="str">
        <f>Tabela1[[#This Row],[PRODUTO]]&amp;Tabela1[[#This Row],[TAG]]</f>
        <v>RMF1073-TC-006/007</v>
      </c>
      <c r="AR190" s="183">
        <f>Tabela1[[#This Row],[PESO TOTAL]]*Tabela1[[#This Row],[MATÉRIA PRIMA]]</f>
        <v>189.44</v>
      </c>
      <c r="AS190" s="28">
        <f>Tabela1[[#This Row],[PESO TOTAL]]*Tabela1[[#This Row],[PREPARAÇÃO ]]</f>
        <v>189.44</v>
      </c>
      <c r="AT190" s="28">
        <f>Tabela1[[#This Row],[PESO TOTAL]]*Tabela1[[#This Row],[CALDEIRARIA]]</f>
        <v>189.44</v>
      </c>
      <c r="AU190" s="28">
        <f>Tabela1[[#This Row],[PESO TOTAL]]*Tabela1[[#This Row],[SOLDA]]</f>
        <v>189.44</v>
      </c>
      <c r="AV190" s="28">
        <f>Tabela1[[#This Row],[PESO TOTAL]]*Tabela1[[#This Row],[ACABAMENTO]]</f>
        <v>189.44</v>
      </c>
      <c r="AW190" s="28">
        <f>Tabela1[[#This Row],[PESO TOTAL]]*Tabela1[[#This Row],[PRONTO ACABADO]]</f>
        <v>189.44</v>
      </c>
      <c r="AX190" s="28">
        <f>Tabela1[[#This Row],[PESO TOTAL]]*Tabela1[[#This Row],[EXPEDIÇÃO ]]</f>
        <v>189.44</v>
      </c>
      <c r="AY190" s="28" t="str">
        <f>Tabela1[[#This Row],[PEDIDO]]&amp;Tabela1[[#This Row],[PRODUTO]]</f>
        <v>P-188RMF</v>
      </c>
      <c r="AZ190" s="44">
        <f>IF(AF190="",0,IF(ISTEXT(AF190),H190*VALUE(SUBSTITUTE(AF190,"%",""))/100,H190*AF190))-Tabela1[[#This Row],[PRONTO ACABADO2]]</f>
        <v>0</v>
      </c>
      <c r="BA190" s="44">
        <f>IF(AG190="",0,IF(ISTEXT(AG190),H190*VALUE(SUBSTITUTE(AG190,"%",""))/100,H190*AG190))-Tabela1[[#This Row],[PESO EXPEDIDO2]]</f>
        <v>0</v>
      </c>
      <c r="BB190" s="44">
        <f t="shared" si="34"/>
        <v>189.44</v>
      </c>
      <c r="BC190" s="44">
        <f t="shared" si="35"/>
        <v>189.44</v>
      </c>
      <c r="BD190" s="44"/>
    </row>
    <row r="191" spans="1:56" ht="15.75" hidden="1" customHeight="1" x14ac:dyDescent="0.25">
      <c r="A191" s="6" t="s">
        <v>3812</v>
      </c>
      <c r="B191" s="22" t="s">
        <v>3819</v>
      </c>
      <c r="C191" s="7">
        <v>2</v>
      </c>
      <c r="D191" s="46" t="s">
        <v>3818</v>
      </c>
      <c r="E191" s="7">
        <v>4076</v>
      </c>
      <c r="F191" s="7" t="s">
        <v>3799</v>
      </c>
      <c r="G191" s="24">
        <v>25.94</v>
      </c>
      <c r="H191" s="41">
        <f>Tabela1[[#This Row],[PESO UNI]]*Tabela1[[#This Row],[QTE]]</f>
        <v>51.88</v>
      </c>
      <c r="I191" s="7">
        <v>1</v>
      </c>
      <c r="J191" s="8" t="s">
        <v>3800</v>
      </c>
      <c r="K191" s="8" t="s">
        <v>335</v>
      </c>
      <c r="L191" s="9" t="s">
        <v>2076</v>
      </c>
      <c r="M191" s="10">
        <v>46127</v>
      </c>
      <c r="N191" s="8" t="s">
        <v>335</v>
      </c>
      <c r="O191" s="12"/>
      <c r="P191" s="13"/>
      <c r="Q191" s="14">
        <f>Tabela1[[#This Row],[QTDE/ Fabricação]]-Tabela1[[#This Row],[QTE]]</f>
        <v>-2</v>
      </c>
      <c r="R191" s="19">
        <f t="shared" si="31"/>
        <v>51.88</v>
      </c>
      <c r="S191" s="19">
        <f t="shared" si="37"/>
        <v>51.88</v>
      </c>
      <c r="T191" s="20">
        <f t="shared" si="32"/>
        <v>0</v>
      </c>
      <c r="U191" s="243">
        <v>2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51.88</v>
      </c>
      <c r="Y191" s="14">
        <f t="shared" si="36"/>
        <v>0</v>
      </c>
      <c r="Z191" s="21">
        <f>Tabela1[[#This Row],[PESO TOTAL]]-Tabela1[[#This Row],[Peso Expedido]]</f>
        <v>0</v>
      </c>
      <c r="AA191" s="18">
        <v>1</v>
      </c>
      <c r="AB191" s="40"/>
      <c r="AC191" s="40">
        <v>1</v>
      </c>
      <c r="AD191" s="40">
        <v>1</v>
      </c>
      <c r="AE191" s="40">
        <v>1</v>
      </c>
      <c r="AF191" s="40">
        <v>1</v>
      </c>
      <c r="AG191" s="40">
        <v>1</v>
      </c>
      <c r="AH191" s="40">
        <v>1</v>
      </c>
      <c r="AI191" s="40" t="str">
        <f t="shared" si="33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30"/>
        <v>T-072954-1/1073-TC-006/007</v>
      </c>
      <c r="AP191" t="str">
        <f>Tabela1[[#This Row],[TAG]]&amp;Tabela1[[#This Row],[PEDIDO]]&amp;Tabela1[[#This Row],[PRODUTO]]</f>
        <v>1073-TC-006/007P-188RMF</v>
      </c>
      <c r="AQ191" s="23" t="str">
        <f>Tabela1[[#This Row],[PRODUTO]]&amp;Tabela1[[#This Row],[TAG]]</f>
        <v>RMF1073-TC-006/007</v>
      </c>
      <c r="AR191" s="183">
        <f>Tabela1[[#This Row],[PESO TOTAL]]*Tabela1[[#This Row],[MATÉRIA PRIMA]]</f>
        <v>51.88</v>
      </c>
      <c r="AS191" s="28">
        <f>Tabela1[[#This Row],[PESO TOTAL]]*Tabela1[[#This Row],[PREPARAÇÃO ]]</f>
        <v>51.88</v>
      </c>
      <c r="AT191" s="28">
        <f>Tabela1[[#This Row],[PESO TOTAL]]*Tabela1[[#This Row],[CALDEIRARIA]]</f>
        <v>51.88</v>
      </c>
      <c r="AU191" s="28">
        <f>Tabela1[[#This Row],[PESO TOTAL]]*Tabela1[[#This Row],[SOLDA]]</f>
        <v>51.88</v>
      </c>
      <c r="AV191" s="28">
        <f>Tabela1[[#This Row],[PESO TOTAL]]*Tabela1[[#This Row],[ACABAMENTO]]</f>
        <v>51.88</v>
      </c>
      <c r="AW191" s="28">
        <f>Tabela1[[#This Row],[PESO TOTAL]]*Tabela1[[#This Row],[PRONTO ACABADO]]</f>
        <v>51.88</v>
      </c>
      <c r="AX191" s="28">
        <f>Tabela1[[#This Row],[PESO TOTAL]]*Tabela1[[#This Row],[EXPEDIÇÃO ]]</f>
        <v>51.88</v>
      </c>
      <c r="AY191" s="28" t="str">
        <f>Tabela1[[#This Row],[PEDIDO]]&amp;Tabela1[[#This Row],[PRODUTO]]</f>
        <v>P-188RMF</v>
      </c>
      <c r="AZ191" s="44">
        <f>IF(AF191="",0,IF(ISTEXT(AF191),H191*VALUE(SUBSTITUTE(AF191,"%",""))/100,H191*AF191))-Tabela1[[#This Row],[PRONTO ACABADO2]]</f>
        <v>0</v>
      </c>
      <c r="BA191" s="44">
        <f>IF(AG191="",0,IF(ISTEXT(AG191),H191*VALUE(SUBSTITUTE(AG191,"%",""))/100,H191*AG191))-Tabela1[[#This Row],[PESO EXPEDIDO2]]</f>
        <v>0</v>
      </c>
      <c r="BB191" s="44">
        <f t="shared" si="34"/>
        <v>51.88</v>
      </c>
      <c r="BC191" s="44">
        <f t="shared" si="35"/>
        <v>51.88</v>
      </c>
      <c r="BD191" s="44"/>
    </row>
    <row r="192" spans="1:56" ht="15.75" hidden="1" customHeight="1" x14ac:dyDescent="0.25">
      <c r="A192" s="6" t="s">
        <v>3812</v>
      </c>
      <c r="B192" s="22" t="s">
        <v>3820</v>
      </c>
      <c r="C192" s="7">
        <v>4</v>
      </c>
      <c r="D192" s="46" t="s">
        <v>3818</v>
      </c>
      <c r="E192" s="7">
        <v>4077</v>
      </c>
      <c r="F192" s="7" t="s">
        <v>3799</v>
      </c>
      <c r="G192" s="24">
        <v>33.410000000000004</v>
      </c>
      <c r="H192" s="41">
        <f>Tabela1[[#This Row],[PESO UNI]]*Tabela1[[#This Row],[QTE]]</f>
        <v>133.64000000000001</v>
      </c>
      <c r="I192" s="7">
        <v>1</v>
      </c>
      <c r="J192" s="8" t="s">
        <v>3800</v>
      </c>
      <c r="K192" s="8" t="s">
        <v>335</v>
      </c>
      <c r="L192" s="9" t="s">
        <v>2076</v>
      </c>
      <c r="M192" s="10">
        <v>46127</v>
      </c>
      <c r="N192" s="8" t="s">
        <v>335</v>
      </c>
      <c r="O192" s="12"/>
      <c r="P192" s="13"/>
      <c r="Q192" s="14">
        <f>Tabela1[[#This Row],[QTDE/ Fabricação]]-Tabela1[[#This Row],[QTE]]</f>
        <v>-4</v>
      </c>
      <c r="R192" s="19">
        <f t="shared" si="31"/>
        <v>133.64000000000001</v>
      </c>
      <c r="S192" s="19">
        <f t="shared" si="37"/>
        <v>133.64000000000001</v>
      </c>
      <c r="T192" s="20">
        <f t="shared" si="32"/>
        <v>0</v>
      </c>
      <c r="U192" s="243">
        <v>4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133.64000000000001</v>
      </c>
      <c r="Y192" s="14">
        <f t="shared" si="36"/>
        <v>0</v>
      </c>
      <c r="Z192" s="21">
        <f>Tabela1[[#This Row],[PESO TOTAL]]-Tabela1[[#This Row],[Peso Expedido]]</f>
        <v>0</v>
      </c>
      <c r="AA192" s="18">
        <v>1</v>
      </c>
      <c r="AB192" s="40"/>
      <c r="AC192" s="40">
        <v>1</v>
      </c>
      <c r="AD192" s="40">
        <v>1</v>
      </c>
      <c r="AE192" s="40">
        <v>1</v>
      </c>
      <c r="AF192" s="40">
        <v>1</v>
      </c>
      <c r="AG192" s="40">
        <v>1</v>
      </c>
      <c r="AH192" s="40">
        <v>1</v>
      </c>
      <c r="AI192" s="40" t="str">
        <f t="shared" si="33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30"/>
        <v>T-072954-1/1073-TC-006/007</v>
      </c>
      <c r="AP192" t="str">
        <f>Tabela1[[#This Row],[TAG]]&amp;Tabela1[[#This Row],[PEDIDO]]&amp;Tabela1[[#This Row],[PRODUTO]]</f>
        <v>1073-TC-006/007P-188RMF</v>
      </c>
      <c r="AQ192" s="23" t="str">
        <f>Tabela1[[#This Row],[PRODUTO]]&amp;Tabela1[[#This Row],[TAG]]</f>
        <v>RMF1073-TC-006/007</v>
      </c>
      <c r="AR192" s="183">
        <f>Tabela1[[#This Row],[PESO TOTAL]]*Tabela1[[#This Row],[MATÉRIA PRIMA]]</f>
        <v>133.64000000000001</v>
      </c>
      <c r="AS192" s="28">
        <f>Tabela1[[#This Row],[PESO TOTAL]]*Tabela1[[#This Row],[PREPARAÇÃO ]]</f>
        <v>133.64000000000001</v>
      </c>
      <c r="AT192" s="28">
        <f>Tabela1[[#This Row],[PESO TOTAL]]*Tabela1[[#This Row],[CALDEIRARIA]]</f>
        <v>133.64000000000001</v>
      </c>
      <c r="AU192" s="28">
        <f>Tabela1[[#This Row],[PESO TOTAL]]*Tabela1[[#This Row],[SOLDA]]</f>
        <v>133.64000000000001</v>
      </c>
      <c r="AV192" s="28">
        <f>Tabela1[[#This Row],[PESO TOTAL]]*Tabela1[[#This Row],[ACABAMENTO]]</f>
        <v>133.64000000000001</v>
      </c>
      <c r="AW192" s="28">
        <f>Tabela1[[#This Row],[PESO TOTAL]]*Tabela1[[#This Row],[PRONTO ACABADO]]</f>
        <v>133.64000000000001</v>
      </c>
      <c r="AX192" s="28">
        <f>Tabela1[[#This Row],[PESO TOTAL]]*Tabela1[[#This Row],[EXPEDIÇÃO ]]</f>
        <v>133.64000000000001</v>
      </c>
      <c r="AY192" s="28" t="str">
        <f>Tabela1[[#This Row],[PEDIDO]]&amp;Tabela1[[#This Row],[PRODUTO]]</f>
        <v>P-188RMF</v>
      </c>
      <c r="AZ192" s="44">
        <f>IF(AF192="",0,IF(ISTEXT(AF192),H192*VALUE(SUBSTITUTE(AF192,"%",""))/100,H192*AF192))-Tabela1[[#This Row],[PRONTO ACABADO2]]</f>
        <v>0</v>
      </c>
      <c r="BA192" s="44">
        <f>IF(AG192="",0,IF(ISTEXT(AG192),H192*VALUE(SUBSTITUTE(AG192,"%",""))/100,H192*AG192))-Tabela1[[#This Row],[PESO EXPEDIDO2]]</f>
        <v>0</v>
      </c>
      <c r="BB192" s="44">
        <f t="shared" si="34"/>
        <v>133.64000000000001</v>
      </c>
      <c r="BC192" s="44">
        <f t="shared" si="35"/>
        <v>133.64000000000001</v>
      </c>
      <c r="BD192" s="44"/>
    </row>
    <row r="193" spans="1:56" ht="15.75" hidden="1" customHeight="1" x14ac:dyDescent="0.25">
      <c r="A193" s="6" t="s">
        <v>3812</v>
      </c>
      <c r="B193" s="22" t="s">
        <v>3821</v>
      </c>
      <c r="C193" s="7">
        <v>2</v>
      </c>
      <c r="D193" s="46" t="s">
        <v>3818</v>
      </c>
      <c r="E193" s="7">
        <v>4078</v>
      </c>
      <c r="F193" s="7" t="s">
        <v>3799</v>
      </c>
      <c r="G193" s="24">
        <v>25.94</v>
      </c>
      <c r="H193" s="41">
        <f>Tabela1[[#This Row],[PESO UNI]]*Tabela1[[#This Row],[QTE]]</f>
        <v>51.88</v>
      </c>
      <c r="I193" s="7">
        <v>1</v>
      </c>
      <c r="J193" s="8" t="s">
        <v>3800</v>
      </c>
      <c r="K193" s="8" t="s">
        <v>335</v>
      </c>
      <c r="L193" s="9" t="s">
        <v>2076</v>
      </c>
      <c r="M193" s="10">
        <v>46127</v>
      </c>
      <c r="N193" s="8" t="s">
        <v>335</v>
      </c>
      <c r="O193" s="12"/>
      <c r="P193" s="13"/>
      <c r="Q193" s="14">
        <f>Tabela1[[#This Row],[QTDE/ Fabricação]]-Tabela1[[#This Row],[QTE]]</f>
        <v>-2</v>
      </c>
      <c r="R193" s="19">
        <f t="shared" si="31"/>
        <v>51.88</v>
      </c>
      <c r="S193" s="19">
        <f t="shared" si="37"/>
        <v>51.88</v>
      </c>
      <c r="T193" s="20">
        <f t="shared" si="32"/>
        <v>0</v>
      </c>
      <c r="U193" s="243">
        <v>2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51.88</v>
      </c>
      <c r="Y193" s="14">
        <f t="shared" si="36"/>
        <v>0</v>
      </c>
      <c r="Z193" s="21">
        <f>Tabela1[[#This Row],[PESO TOTAL]]-Tabela1[[#This Row],[Peso Expedido]]</f>
        <v>0</v>
      </c>
      <c r="AA193" s="18">
        <v>1</v>
      </c>
      <c r="AB193" s="40"/>
      <c r="AC193" s="40">
        <v>1</v>
      </c>
      <c r="AD193" s="40">
        <v>1</v>
      </c>
      <c r="AE193" s="40">
        <v>1</v>
      </c>
      <c r="AF193" s="40">
        <v>1</v>
      </c>
      <c r="AG193" s="40">
        <v>1</v>
      </c>
      <c r="AH193" s="40">
        <v>1</v>
      </c>
      <c r="AI193" s="40" t="str">
        <f t="shared" si="33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30"/>
        <v>T-072954-1/1073-TC-006/007</v>
      </c>
      <c r="AP193" t="str">
        <f>Tabela1[[#This Row],[TAG]]&amp;Tabela1[[#This Row],[PEDIDO]]&amp;Tabela1[[#This Row],[PRODUTO]]</f>
        <v>1073-TC-006/007P-188RMF</v>
      </c>
      <c r="AQ193" s="23" t="str">
        <f>Tabela1[[#This Row],[PRODUTO]]&amp;Tabela1[[#This Row],[TAG]]</f>
        <v>RMF1073-TC-006/007</v>
      </c>
      <c r="AR193" s="183">
        <f>Tabela1[[#This Row],[PESO TOTAL]]*Tabela1[[#This Row],[MATÉRIA PRIMA]]</f>
        <v>51.88</v>
      </c>
      <c r="AS193" s="28">
        <f>Tabela1[[#This Row],[PESO TOTAL]]*Tabela1[[#This Row],[PREPARAÇÃO ]]</f>
        <v>51.88</v>
      </c>
      <c r="AT193" s="28">
        <f>Tabela1[[#This Row],[PESO TOTAL]]*Tabela1[[#This Row],[CALDEIRARIA]]</f>
        <v>51.88</v>
      </c>
      <c r="AU193" s="28">
        <f>Tabela1[[#This Row],[PESO TOTAL]]*Tabela1[[#This Row],[SOLDA]]</f>
        <v>51.88</v>
      </c>
      <c r="AV193" s="28">
        <f>Tabela1[[#This Row],[PESO TOTAL]]*Tabela1[[#This Row],[ACABAMENTO]]</f>
        <v>51.88</v>
      </c>
      <c r="AW193" s="28">
        <f>Tabela1[[#This Row],[PESO TOTAL]]*Tabela1[[#This Row],[PRONTO ACABADO]]</f>
        <v>51.88</v>
      </c>
      <c r="AX193" s="28">
        <f>Tabela1[[#This Row],[PESO TOTAL]]*Tabela1[[#This Row],[EXPEDIÇÃO ]]</f>
        <v>51.88</v>
      </c>
      <c r="AY193" s="28" t="str">
        <f>Tabela1[[#This Row],[PEDIDO]]&amp;Tabela1[[#This Row],[PRODUTO]]</f>
        <v>P-188RMF</v>
      </c>
      <c r="AZ193" s="44">
        <f>IF(AF193="",0,IF(ISTEXT(AF193),H193*VALUE(SUBSTITUTE(AF193,"%",""))/100,H193*AF193))-Tabela1[[#This Row],[PRONTO ACABADO2]]</f>
        <v>0</v>
      </c>
      <c r="BA193" s="44">
        <f>IF(AG193="",0,IF(ISTEXT(AG193),H193*VALUE(SUBSTITUTE(AG193,"%",""))/100,H193*AG193))-Tabela1[[#This Row],[PESO EXPEDIDO2]]</f>
        <v>0</v>
      </c>
      <c r="BB193" s="44">
        <f t="shared" si="34"/>
        <v>51.88</v>
      </c>
      <c r="BC193" s="44">
        <f t="shared" si="35"/>
        <v>51.88</v>
      </c>
      <c r="BD193" s="44"/>
    </row>
    <row r="194" spans="1:56" ht="15.75" hidden="1" customHeight="1" x14ac:dyDescent="0.25">
      <c r="A194" s="6" t="s">
        <v>3822</v>
      </c>
      <c r="B194" s="22" t="s">
        <v>3823</v>
      </c>
      <c r="C194" s="7">
        <v>4</v>
      </c>
      <c r="D194" s="46" t="s">
        <v>3824</v>
      </c>
      <c r="E194" s="7">
        <v>4079</v>
      </c>
      <c r="F194" s="7" t="s">
        <v>3799</v>
      </c>
      <c r="G194" s="24">
        <v>48.94</v>
      </c>
      <c r="H194" s="41">
        <f>Tabela1[[#This Row],[PESO UNI]]*Tabela1[[#This Row],[QTE]]</f>
        <v>195.76</v>
      </c>
      <c r="I194" s="7">
        <v>1</v>
      </c>
      <c r="J194" s="8" t="s">
        <v>3800</v>
      </c>
      <c r="K194" s="8" t="s">
        <v>335</v>
      </c>
      <c r="L194" s="9" t="s">
        <v>2076</v>
      </c>
      <c r="M194" s="10">
        <v>46127</v>
      </c>
      <c r="N194" s="8" t="s">
        <v>335</v>
      </c>
      <c r="O194" s="12"/>
      <c r="P194" s="13"/>
      <c r="Q194" s="14">
        <f>Tabela1[[#This Row],[QTDE/ Fabricação]]-Tabela1[[#This Row],[QTE]]</f>
        <v>-4</v>
      </c>
      <c r="R194" s="19">
        <f t="shared" si="31"/>
        <v>195.76</v>
      </c>
      <c r="S194" s="19">
        <f t="shared" si="37"/>
        <v>195.76</v>
      </c>
      <c r="T194" s="20">
        <f t="shared" si="32"/>
        <v>0</v>
      </c>
      <c r="U194" s="243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195.76</v>
      </c>
      <c r="Y194" s="14">
        <f t="shared" si="36"/>
        <v>0</v>
      </c>
      <c r="Z194" s="21">
        <f>Tabela1[[#This Row],[PESO TOTAL]]-Tabela1[[#This Row],[Peso Expedido]]</f>
        <v>0</v>
      </c>
      <c r="AA194" s="18">
        <v>1</v>
      </c>
      <c r="AB194" s="40"/>
      <c r="AC194" s="40">
        <v>1</v>
      </c>
      <c r="AD194" s="40">
        <v>1</v>
      </c>
      <c r="AE194" s="40">
        <v>1</v>
      </c>
      <c r="AF194" s="40">
        <v>1</v>
      </c>
      <c r="AG194" s="40">
        <v>1</v>
      </c>
      <c r="AH194" s="40">
        <v>1</v>
      </c>
      <c r="AI194" s="40" t="str">
        <f t="shared" si="33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30"/>
        <v>T-072955-1/1073-TC-006/007</v>
      </c>
      <c r="AP194" t="str">
        <f>Tabela1[[#This Row],[TAG]]&amp;Tabela1[[#This Row],[PEDIDO]]&amp;Tabela1[[#This Row],[PRODUTO]]</f>
        <v>1073-TC-006/007P-188RMF</v>
      </c>
      <c r="AQ194" s="23" t="str">
        <f>Tabela1[[#This Row],[PRODUTO]]&amp;Tabela1[[#This Row],[TAG]]</f>
        <v>RMF1073-TC-006/007</v>
      </c>
      <c r="AR194" s="183">
        <f>Tabela1[[#This Row],[PESO TOTAL]]*Tabela1[[#This Row],[MATÉRIA PRIMA]]</f>
        <v>195.76</v>
      </c>
      <c r="AS194" s="28">
        <f>Tabela1[[#This Row],[PESO TOTAL]]*Tabela1[[#This Row],[PREPARAÇÃO ]]</f>
        <v>195.76</v>
      </c>
      <c r="AT194" s="28">
        <f>Tabela1[[#This Row],[PESO TOTAL]]*Tabela1[[#This Row],[CALDEIRARIA]]</f>
        <v>195.76</v>
      </c>
      <c r="AU194" s="28">
        <f>Tabela1[[#This Row],[PESO TOTAL]]*Tabela1[[#This Row],[SOLDA]]</f>
        <v>195.76</v>
      </c>
      <c r="AV194" s="28">
        <f>Tabela1[[#This Row],[PESO TOTAL]]*Tabela1[[#This Row],[ACABAMENTO]]</f>
        <v>195.76</v>
      </c>
      <c r="AW194" s="28">
        <f>Tabela1[[#This Row],[PESO TOTAL]]*Tabela1[[#This Row],[PRONTO ACABADO]]</f>
        <v>195.76</v>
      </c>
      <c r="AX194" s="28">
        <f>Tabela1[[#This Row],[PESO TOTAL]]*Tabela1[[#This Row],[EXPEDIÇÃO ]]</f>
        <v>195.76</v>
      </c>
      <c r="AY194" s="28" t="str">
        <f>Tabela1[[#This Row],[PEDIDO]]&amp;Tabela1[[#This Row],[PRODUTO]]</f>
        <v>P-188RMF</v>
      </c>
      <c r="AZ194" s="44">
        <f>IF(AF194="",0,IF(ISTEXT(AF194),H194*VALUE(SUBSTITUTE(AF194,"%",""))/100,H194*AF194))-Tabela1[[#This Row],[PRONTO ACABADO2]]</f>
        <v>0</v>
      </c>
      <c r="BA194" s="44">
        <f>IF(AG194="",0,IF(ISTEXT(AG194),H194*VALUE(SUBSTITUTE(AG194,"%",""))/100,H194*AG194))-Tabela1[[#This Row],[PESO EXPEDIDO2]]</f>
        <v>0</v>
      </c>
      <c r="BB194" s="44">
        <f t="shared" si="34"/>
        <v>195.76</v>
      </c>
      <c r="BC194" s="44">
        <f t="shared" si="35"/>
        <v>195.76</v>
      </c>
      <c r="BD194" s="44"/>
    </row>
    <row r="195" spans="1:56" ht="15.75" hidden="1" customHeight="1" x14ac:dyDescent="0.25">
      <c r="A195" s="6" t="s">
        <v>3822</v>
      </c>
      <c r="B195" s="22" t="s">
        <v>3825</v>
      </c>
      <c r="C195" s="7">
        <v>4</v>
      </c>
      <c r="D195" s="46" t="s">
        <v>3826</v>
      </c>
      <c r="E195" s="7">
        <v>4080</v>
      </c>
      <c r="F195" s="7" t="s">
        <v>3799</v>
      </c>
      <c r="G195" s="24">
        <v>81.91</v>
      </c>
      <c r="H195" s="41">
        <f>Tabela1[[#This Row],[PESO UNI]]*Tabela1[[#This Row],[QTE]]</f>
        <v>327.64</v>
      </c>
      <c r="I195" s="7">
        <v>1</v>
      </c>
      <c r="J195" s="8" t="s">
        <v>3800</v>
      </c>
      <c r="K195" s="8" t="s">
        <v>335</v>
      </c>
      <c r="L195" s="9" t="s">
        <v>2076</v>
      </c>
      <c r="M195" s="10">
        <v>46127</v>
      </c>
      <c r="N195" s="8" t="s">
        <v>335</v>
      </c>
      <c r="O195" s="12"/>
      <c r="P195" s="13"/>
      <c r="Q195" s="14">
        <f>Tabela1[[#This Row],[QTDE/ Fabricação]]-Tabela1[[#This Row],[QTE]]</f>
        <v>-4</v>
      </c>
      <c r="R195" s="19">
        <f t="shared" si="31"/>
        <v>327.64</v>
      </c>
      <c r="S195" s="19">
        <f t="shared" si="37"/>
        <v>327.64</v>
      </c>
      <c r="T195" s="20">
        <f t="shared" si="32"/>
        <v>0</v>
      </c>
      <c r="U195" s="243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327.64</v>
      </c>
      <c r="Y195" s="14">
        <f t="shared" si="36"/>
        <v>0</v>
      </c>
      <c r="Z195" s="21">
        <f>Tabela1[[#This Row],[PESO TOTAL]]-Tabela1[[#This Row],[Peso Expedido]]</f>
        <v>0</v>
      </c>
      <c r="AA195" s="18">
        <v>1</v>
      </c>
      <c r="AB195" s="40"/>
      <c r="AC195" s="40">
        <v>1</v>
      </c>
      <c r="AD195" s="40">
        <v>1</v>
      </c>
      <c r="AE195" s="40">
        <v>1</v>
      </c>
      <c r="AF195" s="40">
        <v>1</v>
      </c>
      <c r="AG195" s="40">
        <v>1</v>
      </c>
      <c r="AH195" s="40">
        <v>1</v>
      </c>
      <c r="AI195" s="40" t="str">
        <f t="shared" si="33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30"/>
        <v>T-072955-1/1073-TC-006/007</v>
      </c>
      <c r="AP195" t="str">
        <f>Tabela1[[#This Row],[TAG]]&amp;Tabela1[[#This Row],[PEDIDO]]&amp;Tabela1[[#This Row],[PRODUTO]]</f>
        <v>1073-TC-006/007P-188RMF</v>
      </c>
      <c r="AQ195" s="23" t="str">
        <f>Tabela1[[#This Row],[PRODUTO]]&amp;Tabela1[[#This Row],[TAG]]</f>
        <v>RMF1073-TC-006/007</v>
      </c>
      <c r="AR195" s="183">
        <f>Tabela1[[#This Row],[PESO TOTAL]]*Tabela1[[#This Row],[MATÉRIA PRIMA]]</f>
        <v>327.64</v>
      </c>
      <c r="AS195" s="28">
        <f>Tabela1[[#This Row],[PESO TOTAL]]*Tabela1[[#This Row],[PREPARAÇÃO ]]</f>
        <v>327.64</v>
      </c>
      <c r="AT195" s="28">
        <f>Tabela1[[#This Row],[PESO TOTAL]]*Tabela1[[#This Row],[CALDEIRARIA]]</f>
        <v>327.64</v>
      </c>
      <c r="AU195" s="28">
        <f>Tabela1[[#This Row],[PESO TOTAL]]*Tabela1[[#This Row],[SOLDA]]</f>
        <v>327.64</v>
      </c>
      <c r="AV195" s="28">
        <f>Tabela1[[#This Row],[PESO TOTAL]]*Tabela1[[#This Row],[ACABAMENTO]]</f>
        <v>327.64</v>
      </c>
      <c r="AW195" s="28">
        <f>Tabela1[[#This Row],[PESO TOTAL]]*Tabela1[[#This Row],[PRONTO ACABADO]]</f>
        <v>327.64</v>
      </c>
      <c r="AX195" s="28">
        <f>Tabela1[[#This Row],[PESO TOTAL]]*Tabela1[[#This Row],[EXPEDIÇÃO ]]</f>
        <v>327.64</v>
      </c>
      <c r="AY195" s="28" t="str">
        <f>Tabela1[[#This Row],[PEDIDO]]&amp;Tabela1[[#This Row],[PRODUTO]]</f>
        <v>P-188RMF</v>
      </c>
      <c r="AZ195" s="44">
        <f>IF(AF195="",0,IF(ISTEXT(AF195),H195*VALUE(SUBSTITUTE(AF195,"%",""))/100,H195*AF195))-Tabela1[[#This Row],[PRONTO ACABADO2]]</f>
        <v>0</v>
      </c>
      <c r="BA195" s="44">
        <f>IF(AG195="",0,IF(ISTEXT(AG195),H195*VALUE(SUBSTITUTE(AG195,"%",""))/100,H195*AG195))-Tabela1[[#This Row],[PESO EXPEDIDO2]]</f>
        <v>0</v>
      </c>
      <c r="BB195" s="44">
        <f t="shared" si="34"/>
        <v>327.64</v>
      </c>
      <c r="BC195" s="44">
        <f t="shared" si="35"/>
        <v>327.64</v>
      </c>
      <c r="BD195" s="44"/>
    </row>
    <row r="196" spans="1:56" ht="15.75" hidden="1" customHeight="1" x14ac:dyDescent="0.25">
      <c r="A196" s="6" t="s">
        <v>3822</v>
      </c>
      <c r="B196" s="22" t="s">
        <v>3827</v>
      </c>
      <c r="C196" s="7">
        <v>4</v>
      </c>
      <c r="D196" s="46" t="s">
        <v>3828</v>
      </c>
      <c r="E196" s="7">
        <v>4081</v>
      </c>
      <c r="F196" s="7" t="s">
        <v>3799</v>
      </c>
      <c r="G196" s="24">
        <v>46.53</v>
      </c>
      <c r="H196" s="41">
        <f>Tabela1[[#This Row],[PESO UNI]]*Tabela1[[#This Row],[QTE]]</f>
        <v>186.12</v>
      </c>
      <c r="I196" s="7">
        <v>1</v>
      </c>
      <c r="J196" s="8" t="s">
        <v>3800</v>
      </c>
      <c r="K196" s="8" t="s">
        <v>335</v>
      </c>
      <c r="L196" s="9" t="s">
        <v>2076</v>
      </c>
      <c r="M196" s="10">
        <v>46127</v>
      </c>
      <c r="N196" s="8" t="s">
        <v>335</v>
      </c>
      <c r="O196" s="12"/>
      <c r="P196" s="13"/>
      <c r="Q196" s="14">
        <f>Tabela1[[#This Row],[QTDE/ Fabricação]]-Tabela1[[#This Row],[QTE]]</f>
        <v>-4</v>
      </c>
      <c r="R196" s="19">
        <f t="shared" si="31"/>
        <v>186.12</v>
      </c>
      <c r="S196" s="19">
        <f t="shared" si="37"/>
        <v>186.12</v>
      </c>
      <c r="T196" s="20">
        <f t="shared" si="32"/>
        <v>0</v>
      </c>
      <c r="U196" s="243">
        <v>4</v>
      </c>
      <c r="V196" s="12" t="str">
        <f>IFERROR(VLOOKUP(Tabela1[[#This Row],[COD.MDE]],'LISTA DE EMBARQUE'!B:L,11,0),"")</f>
        <v/>
      </c>
      <c r="W196" s="13"/>
      <c r="X196" s="14">
        <f>IFERROR(Tabela1[[#This Row],[QIANTIDADE EXPEDIDA]]*Tabela1[[#This Row],[PESO UNI]],"")</f>
        <v>186.12</v>
      </c>
      <c r="Y196" s="14">
        <f t="shared" si="36"/>
        <v>0</v>
      </c>
      <c r="Z196" s="21">
        <f>Tabela1[[#This Row],[PESO TOTAL]]-Tabela1[[#This Row],[Peso Expedido]]</f>
        <v>0</v>
      </c>
      <c r="AA196" s="18">
        <v>1</v>
      </c>
      <c r="AB196" s="40"/>
      <c r="AC196" s="40">
        <v>1</v>
      </c>
      <c r="AD196" s="40">
        <v>1</v>
      </c>
      <c r="AE196" s="40">
        <v>1</v>
      </c>
      <c r="AF196" s="40">
        <v>1</v>
      </c>
      <c r="AG196" s="40">
        <v>1</v>
      </c>
      <c r="AH196" s="40">
        <v>1</v>
      </c>
      <c r="AI196" s="40" t="str">
        <f t="shared" si="33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si="30"/>
        <v>T-072955-1/1073-TC-006/007</v>
      </c>
      <c r="AP196" t="str">
        <f>Tabela1[[#This Row],[TAG]]&amp;Tabela1[[#This Row],[PEDIDO]]&amp;Tabela1[[#This Row],[PRODUTO]]</f>
        <v>1073-TC-006/007P-188RMF</v>
      </c>
      <c r="AQ196" s="23" t="str">
        <f>Tabela1[[#This Row],[PRODUTO]]&amp;Tabela1[[#This Row],[TAG]]</f>
        <v>RMF1073-TC-006/007</v>
      </c>
      <c r="AR196" s="183">
        <f>Tabela1[[#This Row],[PESO TOTAL]]*Tabela1[[#This Row],[MATÉRIA PRIMA]]</f>
        <v>186.12</v>
      </c>
      <c r="AS196" s="28">
        <f>Tabela1[[#This Row],[PESO TOTAL]]*Tabela1[[#This Row],[PREPARAÇÃO ]]</f>
        <v>186.12</v>
      </c>
      <c r="AT196" s="28">
        <f>Tabela1[[#This Row],[PESO TOTAL]]*Tabela1[[#This Row],[CALDEIRARIA]]</f>
        <v>186.12</v>
      </c>
      <c r="AU196" s="28">
        <f>Tabela1[[#This Row],[PESO TOTAL]]*Tabela1[[#This Row],[SOLDA]]</f>
        <v>186.12</v>
      </c>
      <c r="AV196" s="28">
        <f>Tabela1[[#This Row],[PESO TOTAL]]*Tabela1[[#This Row],[ACABAMENTO]]</f>
        <v>186.12</v>
      </c>
      <c r="AW196" s="28">
        <f>Tabela1[[#This Row],[PESO TOTAL]]*Tabela1[[#This Row],[PRONTO ACABADO]]</f>
        <v>186.12</v>
      </c>
      <c r="AX196" s="28">
        <f>Tabela1[[#This Row],[PESO TOTAL]]*Tabela1[[#This Row],[EXPEDIÇÃO ]]</f>
        <v>186.12</v>
      </c>
      <c r="AY196" s="28" t="str">
        <f>Tabela1[[#This Row],[PEDIDO]]&amp;Tabela1[[#This Row],[PRODUTO]]</f>
        <v>P-188RMF</v>
      </c>
      <c r="AZ196" s="44">
        <f>IF(AF196="",0,IF(ISTEXT(AF196),H196*VALUE(SUBSTITUTE(AF196,"%",""))/100,H196*AF196))-Tabela1[[#This Row],[PRONTO ACABADO2]]</f>
        <v>0</v>
      </c>
      <c r="BA196" s="44">
        <f>IF(AG196="",0,IF(ISTEXT(AG196),H196*VALUE(SUBSTITUTE(AG196,"%",""))/100,H196*AG196))-Tabela1[[#This Row],[PESO EXPEDIDO2]]</f>
        <v>0</v>
      </c>
      <c r="BB196" s="44">
        <f t="shared" si="34"/>
        <v>186.12</v>
      </c>
      <c r="BC196" s="44">
        <f t="shared" si="35"/>
        <v>186.12</v>
      </c>
      <c r="BD196" s="44"/>
    </row>
    <row r="197" spans="1:56" ht="15.75" hidden="1" customHeight="1" x14ac:dyDescent="0.25">
      <c r="A197" s="6" t="s">
        <v>3822</v>
      </c>
      <c r="B197" s="22" t="s">
        <v>3829</v>
      </c>
      <c r="C197" s="7">
        <v>4</v>
      </c>
      <c r="D197" s="46" t="s">
        <v>3830</v>
      </c>
      <c r="E197" s="7">
        <v>4082</v>
      </c>
      <c r="F197" s="7" t="s">
        <v>3799</v>
      </c>
      <c r="G197" s="24">
        <v>49.87</v>
      </c>
      <c r="H197" s="41">
        <f>Tabela1[[#This Row],[PESO UNI]]*Tabela1[[#This Row],[QTE]]</f>
        <v>199.48</v>
      </c>
      <c r="I197" s="7">
        <v>1</v>
      </c>
      <c r="J197" s="8" t="s">
        <v>3800</v>
      </c>
      <c r="K197" s="8" t="s">
        <v>335</v>
      </c>
      <c r="L197" s="9" t="s">
        <v>2076</v>
      </c>
      <c r="M197" s="10">
        <v>46127</v>
      </c>
      <c r="N197" s="8" t="s">
        <v>335</v>
      </c>
      <c r="O197" s="12"/>
      <c r="P197" s="13"/>
      <c r="Q197" s="14">
        <f>Tabela1[[#This Row],[QTDE/ Fabricação]]-Tabela1[[#This Row],[QTE]]</f>
        <v>-4</v>
      </c>
      <c r="R197" s="19">
        <f t="shared" si="31"/>
        <v>199.48</v>
      </c>
      <c r="S197" s="19">
        <f t="shared" si="37"/>
        <v>0</v>
      </c>
      <c r="T197" s="20">
        <f t="shared" si="32"/>
        <v>-199.48</v>
      </c>
      <c r="U197" s="17">
        <f>IFERROR(SUMIF('LISTA DE EMBARQUE'!B:B,MICRO!E:E,'LISTA DE EMBARQUE'!G:G),"")</f>
        <v>0</v>
      </c>
      <c r="V197" s="12" t="str">
        <f>IFERROR(VLOOKUP(Tabela1[[#This Row],[COD.MDE]],'LISTA DE EMBARQUE'!B:L,11,0),"")</f>
        <v/>
      </c>
      <c r="W197" s="13" t="str">
        <f>IFERROR(VLOOKUP(Tabela1[[#This Row],[COD.MDE]],'LISTA DE EMBARQUE'!B:M,12,0),"")</f>
        <v/>
      </c>
      <c r="X197" s="14">
        <f>IFERROR(Tabela1[[#This Row],[QIANTIDADE EXPEDIDA]]*Tabela1[[#This Row],[PESO UNI]],"")</f>
        <v>0</v>
      </c>
      <c r="Y197" s="14">
        <f t="shared" si="36"/>
        <v>-4</v>
      </c>
      <c r="Z197" s="21">
        <f>Tabela1[[#This Row],[PESO TOTAL]]-Tabela1[[#This Row],[Peso Expedido]]</f>
        <v>199.48</v>
      </c>
      <c r="AA197" s="18">
        <v>1</v>
      </c>
      <c r="AB197" s="40"/>
      <c r="AC197" s="40">
        <v>1</v>
      </c>
      <c r="AD197" s="40">
        <v>1</v>
      </c>
      <c r="AE197" s="40">
        <v>1</v>
      </c>
      <c r="AF197" s="40">
        <v>1</v>
      </c>
      <c r="AG197" s="40">
        <v>0</v>
      </c>
      <c r="AH197" s="40"/>
      <c r="AI197" s="40" t="str">
        <f t="shared" si="33"/>
        <v/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ref="AO197:AO260" si="38">A197&amp;"/"&amp;J197</f>
        <v>T-072955-1/1073-TC-006/007</v>
      </c>
      <c r="AP197" t="str">
        <f>Tabela1[[#This Row],[TAG]]&amp;Tabela1[[#This Row],[PEDIDO]]&amp;Tabela1[[#This Row],[PRODUTO]]</f>
        <v>1073-TC-006/007P-188RMF</v>
      </c>
      <c r="AQ197" s="23" t="str">
        <f>Tabela1[[#This Row],[PRODUTO]]&amp;Tabela1[[#This Row],[TAG]]</f>
        <v>RMF1073-TC-006/007</v>
      </c>
      <c r="AR197" s="183">
        <f>Tabela1[[#This Row],[PESO TOTAL]]*Tabela1[[#This Row],[MATÉRIA PRIMA]]</f>
        <v>199.48</v>
      </c>
      <c r="AS197" s="28">
        <f>Tabela1[[#This Row],[PESO TOTAL]]*Tabela1[[#This Row],[PREPARAÇÃO ]]</f>
        <v>199.48</v>
      </c>
      <c r="AT197" s="28">
        <f>Tabela1[[#This Row],[PESO TOTAL]]*Tabela1[[#This Row],[CALDEIRARIA]]</f>
        <v>199.48</v>
      </c>
      <c r="AU197" s="28">
        <f>Tabela1[[#This Row],[PESO TOTAL]]*Tabela1[[#This Row],[SOLDA]]</f>
        <v>199.48</v>
      </c>
      <c r="AV197" s="28">
        <f>Tabela1[[#This Row],[PESO TOTAL]]*Tabela1[[#This Row],[ACABAMENTO]]</f>
        <v>199.48</v>
      </c>
      <c r="AW197" s="28">
        <f>Tabela1[[#This Row],[PESO TOTAL]]*Tabela1[[#This Row],[PRONTO ACABADO]]</f>
        <v>0</v>
      </c>
      <c r="AX197" s="28">
        <f>Tabela1[[#This Row],[PESO TOTAL]]*Tabela1[[#This Row],[EXPEDIÇÃO ]]</f>
        <v>0</v>
      </c>
      <c r="AY197" s="28" t="str">
        <f>Tabela1[[#This Row],[PEDIDO]]&amp;Tabela1[[#This Row],[PRODUTO]]</f>
        <v>P-188RMF</v>
      </c>
      <c r="AZ197" s="44">
        <f>IF(AF197="",0,IF(ISTEXT(AF197),H197*VALUE(SUBSTITUTE(AF197,"%",""))/100,H197*AF197))-Tabela1[[#This Row],[PRONTO ACABADO2]]</f>
        <v>199.48</v>
      </c>
      <c r="BA197" s="44">
        <f>IF(AG197="",0,IF(ISTEXT(AG197),H197*VALUE(SUBSTITUTE(AG197,"%",""))/100,H197*AG197))-Tabela1[[#This Row],[PESO EXPEDIDO2]]</f>
        <v>0</v>
      </c>
      <c r="BB197" s="44">
        <f t="shared" si="34"/>
        <v>0</v>
      </c>
      <c r="BC197" s="44">
        <f t="shared" si="35"/>
        <v>0</v>
      </c>
      <c r="BD197" s="44"/>
    </row>
    <row r="198" spans="1:56" ht="15.75" hidden="1" customHeight="1" x14ac:dyDescent="0.25">
      <c r="A198" s="6" t="s">
        <v>3831</v>
      </c>
      <c r="B198" s="22" t="s">
        <v>3832</v>
      </c>
      <c r="C198" s="7">
        <v>2</v>
      </c>
      <c r="D198" s="46" t="s">
        <v>3814</v>
      </c>
      <c r="E198" s="7">
        <v>4083</v>
      </c>
      <c r="F198" s="7" t="s">
        <v>3799</v>
      </c>
      <c r="G198" s="24">
        <v>159.25</v>
      </c>
      <c r="H198" s="41">
        <f>Tabela1[[#This Row],[PESO UNI]]*Tabela1[[#This Row],[QTE]]</f>
        <v>318.5</v>
      </c>
      <c r="I198" s="7">
        <v>1</v>
      </c>
      <c r="J198" s="8" t="s">
        <v>3800</v>
      </c>
      <c r="K198" s="8" t="s">
        <v>335</v>
      </c>
      <c r="L198" s="9" t="s">
        <v>2076</v>
      </c>
      <c r="M198" s="10">
        <v>46127</v>
      </c>
      <c r="N198" s="8" t="s">
        <v>335</v>
      </c>
      <c r="O198" s="12"/>
      <c r="P198" s="13"/>
      <c r="Q198" s="14">
        <f>Tabela1[[#This Row],[QTDE/ Fabricação]]-Tabela1[[#This Row],[QTE]]</f>
        <v>-2</v>
      </c>
      <c r="R198" s="19">
        <f t="shared" si="31"/>
        <v>318.5</v>
      </c>
      <c r="S198" s="19">
        <f t="shared" si="37"/>
        <v>318.5</v>
      </c>
      <c r="T198" s="20">
        <f t="shared" si="32"/>
        <v>0</v>
      </c>
      <c r="U198" s="243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36"/>
        <v>0</v>
      </c>
      <c r="Z198" s="21">
        <f>Tabela1[[#This Row],[PESO TOTAL]]-Tabela1[[#This Row],[Peso Expedido]]</f>
        <v>0</v>
      </c>
      <c r="AA198" s="18">
        <v>1</v>
      </c>
      <c r="AB198" s="40"/>
      <c r="AC198" s="40">
        <v>1</v>
      </c>
      <c r="AD198" s="40">
        <v>1</v>
      </c>
      <c r="AE198" s="40">
        <v>1</v>
      </c>
      <c r="AF198" s="40">
        <v>1</v>
      </c>
      <c r="AG198" s="40">
        <v>1</v>
      </c>
      <c r="AH198" s="40">
        <v>1</v>
      </c>
      <c r="AI198" s="40" t="str">
        <f t="shared" si="33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38"/>
        <v>T-072956-1/1073-TC-006/007</v>
      </c>
      <c r="AP198" t="str">
        <f>Tabela1[[#This Row],[TAG]]&amp;Tabela1[[#This Row],[PEDIDO]]&amp;Tabela1[[#This Row],[PRODUTO]]</f>
        <v>1073-TC-006/007P-188RMF</v>
      </c>
      <c r="AQ198" s="23" t="str">
        <f>Tabela1[[#This Row],[PRODUTO]]&amp;Tabela1[[#This Row],[TAG]]</f>
        <v>RMF1073-TC-006/007</v>
      </c>
      <c r="AR198" s="183">
        <f>Tabela1[[#This Row],[PESO TOTAL]]*Tabela1[[#This Row],[MATÉRIA PRIMA]]</f>
        <v>318.5</v>
      </c>
      <c r="AS198" s="28">
        <f>Tabela1[[#This Row],[PESO TOTAL]]*Tabela1[[#This Row],[PREPARAÇÃO ]]</f>
        <v>318.5</v>
      </c>
      <c r="AT198" s="28">
        <f>Tabela1[[#This Row],[PESO TOTAL]]*Tabela1[[#This Row],[CALDEIRARIA]]</f>
        <v>318.5</v>
      </c>
      <c r="AU198" s="28">
        <f>Tabela1[[#This Row],[PESO TOTAL]]*Tabela1[[#This Row],[SOLDA]]</f>
        <v>318.5</v>
      </c>
      <c r="AV198" s="28">
        <f>Tabela1[[#This Row],[PESO TOTAL]]*Tabela1[[#This Row],[ACABAMENTO]]</f>
        <v>318.5</v>
      </c>
      <c r="AW198" s="28">
        <f>Tabela1[[#This Row],[PESO TOTAL]]*Tabela1[[#This Row],[PRONTO ACABADO]]</f>
        <v>318.5</v>
      </c>
      <c r="AX198" s="28">
        <f>Tabela1[[#This Row],[PESO TOTAL]]*Tabela1[[#This Row],[EXPEDIÇÃO ]]</f>
        <v>318.5</v>
      </c>
      <c r="AY198" s="28" t="str">
        <f>Tabela1[[#This Row],[PEDIDO]]&amp;Tabela1[[#This Row],[PRODUTO]]</f>
        <v>P-188RMF</v>
      </c>
      <c r="AZ198" s="44">
        <f>IF(AF198="",0,IF(ISTEXT(AF198),H198*VALUE(SUBSTITUTE(AF198,"%",""))/100,H198*AF198))-Tabela1[[#This Row],[PRONTO ACABADO2]]</f>
        <v>0</v>
      </c>
      <c r="BA198" s="44">
        <f>IF(AG198="",0,IF(ISTEXT(AG198),H198*VALUE(SUBSTITUTE(AG198,"%",""))/100,H198*AG198))-Tabela1[[#This Row],[PESO EXPEDIDO2]]</f>
        <v>0</v>
      </c>
      <c r="BB198" s="44">
        <f t="shared" si="34"/>
        <v>318.5</v>
      </c>
      <c r="BC198" s="44">
        <f t="shared" si="35"/>
        <v>318.5</v>
      </c>
      <c r="BD198" s="44"/>
    </row>
    <row r="199" spans="1:56" ht="15.75" hidden="1" customHeight="1" x14ac:dyDescent="0.25">
      <c r="A199" s="6" t="s">
        <v>3831</v>
      </c>
      <c r="B199" s="22" t="s">
        <v>3833</v>
      </c>
      <c r="C199" s="7">
        <v>2</v>
      </c>
      <c r="D199" s="46" t="s">
        <v>3816</v>
      </c>
      <c r="E199" s="7">
        <v>4084</v>
      </c>
      <c r="F199" s="7" t="s">
        <v>3799</v>
      </c>
      <c r="G199" s="24">
        <v>159.25</v>
      </c>
      <c r="H199" s="41">
        <f>Tabela1[[#This Row],[PESO UNI]]*Tabela1[[#This Row],[QTE]]</f>
        <v>318.5</v>
      </c>
      <c r="I199" s="7">
        <v>1</v>
      </c>
      <c r="J199" s="8" t="s">
        <v>3800</v>
      </c>
      <c r="K199" s="8" t="s">
        <v>335</v>
      </c>
      <c r="L199" s="9" t="s">
        <v>2076</v>
      </c>
      <c r="M199" s="10">
        <v>46127</v>
      </c>
      <c r="N199" s="8" t="s">
        <v>335</v>
      </c>
      <c r="O199" s="12"/>
      <c r="P199" s="13"/>
      <c r="Q199" s="14">
        <f>Tabela1[[#This Row],[QTDE/ Fabricação]]-Tabela1[[#This Row],[QTE]]</f>
        <v>-2</v>
      </c>
      <c r="R199" s="19">
        <f t="shared" si="31"/>
        <v>318.5</v>
      </c>
      <c r="S199" s="19">
        <f t="shared" si="37"/>
        <v>318.5</v>
      </c>
      <c r="T199" s="20">
        <f t="shared" si="32"/>
        <v>0</v>
      </c>
      <c r="U199" s="243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318.5</v>
      </c>
      <c r="Y199" s="14">
        <f t="shared" si="36"/>
        <v>0</v>
      </c>
      <c r="Z199" s="21">
        <f>Tabela1[[#This Row],[PESO TOTAL]]-Tabela1[[#This Row],[Peso Expedido]]</f>
        <v>0</v>
      </c>
      <c r="AA199" s="18">
        <v>1</v>
      </c>
      <c r="AB199" s="40"/>
      <c r="AC199" s="40">
        <v>1</v>
      </c>
      <c r="AD199" s="40">
        <v>1</v>
      </c>
      <c r="AE199" s="40">
        <v>1</v>
      </c>
      <c r="AF199" s="40">
        <v>1</v>
      </c>
      <c r="AG199" s="40">
        <v>1</v>
      </c>
      <c r="AH199" s="40">
        <v>1</v>
      </c>
      <c r="AI199" s="40" t="str">
        <f t="shared" si="33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38"/>
        <v>T-072956-1/1073-TC-006/007</v>
      </c>
      <c r="AP199" t="str">
        <f>Tabela1[[#This Row],[TAG]]&amp;Tabela1[[#This Row],[PEDIDO]]&amp;Tabela1[[#This Row],[PRODUTO]]</f>
        <v>1073-TC-006/007P-188RMF</v>
      </c>
      <c r="AQ199" s="23" t="str">
        <f>Tabela1[[#This Row],[PRODUTO]]&amp;Tabela1[[#This Row],[TAG]]</f>
        <v>RMF1073-TC-006/007</v>
      </c>
      <c r="AR199" s="183">
        <f>Tabela1[[#This Row],[PESO TOTAL]]*Tabela1[[#This Row],[MATÉRIA PRIMA]]</f>
        <v>318.5</v>
      </c>
      <c r="AS199" s="28">
        <f>Tabela1[[#This Row],[PESO TOTAL]]*Tabela1[[#This Row],[PREPARAÇÃO ]]</f>
        <v>318.5</v>
      </c>
      <c r="AT199" s="28">
        <f>Tabela1[[#This Row],[PESO TOTAL]]*Tabela1[[#This Row],[CALDEIRARIA]]</f>
        <v>318.5</v>
      </c>
      <c r="AU199" s="28">
        <f>Tabela1[[#This Row],[PESO TOTAL]]*Tabela1[[#This Row],[SOLDA]]</f>
        <v>318.5</v>
      </c>
      <c r="AV199" s="28">
        <f>Tabela1[[#This Row],[PESO TOTAL]]*Tabela1[[#This Row],[ACABAMENTO]]</f>
        <v>318.5</v>
      </c>
      <c r="AW199" s="28">
        <f>Tabela1[[#This Row],[PESO TOTAL]]*Tabela1[[#This Row],[PRONTO ACABADO]]</f>
        <v>318.5</v>
      </c>
      <c r="AX199" s="28">
        <f>Tabela1[[#This Row],[PESO TOTAL]]*Tabela1[[#This Row],[EXPEDIÇÃO ]]</f>
        <v>318.5</v>
      </c>
      <c r="AY199" s="28" t="str">
        <f>Tabela1[[#This Row],[PEDIDO]]&amp;Tabela1[[#This Row],[PRODUTO]]</f>
        <v>P-188RMF</v>
      </c>
      <c r="AZ199" s="44">
        <f>IF(AF199="",0,IF(ISTEXT(AF199),H199*VALUE(SUBSTITUTE(AF199,"%",""))/100,H199*AF199))-Tabela1[[#This Row],[PRONTO ACABADO2]]</f>
        <v>0</v>
      </c>
      <c r="BA199" s="44">
        <f>IF(AG199="",0,IF(ISTEXT(AG199),H199*VALUE(SUBSTITUTE(AG199,"%",""))/100,H199*AG199))-Tabela1[[#This Row],[PESO EXPEDIDO2]]</f>
        <v>0</v>
      </c>
      <c r="BB199" s="44">
        <f t="shared" si="34"/>
        <v>318.5</v>
      </c>
      <c r="BC199" s="44">
        <f t="shared" si="35"/>
        <v>318.5</v>
      </c>
      <c r="BD199" s="44"/>
    </row>
    <row r="200" spans="1:56" ht="15.75" hidden="1" customHeight="1" x14ac:dyDescent="0.25">
      <c r="A200" s="6" t="s">
        <v>3831</v>
      </c>
      <c r="B200" s="22" t="s">
        <v>3834</v>
      </c>
      <c r="C200" s="7">
        <v>2</v>
      </c>
      <c r="D200" s="46" t="s">
        <v>3818</v>
      </c>
      <c r="E200" s="7">
        <v>4085</v>
      </c>
      <c r="F200" s="7" t="s">
        <v>3799</v>
      </c>
      <c r="G200" s="24">
        <v>33.409999999999997</v>
      </c>
      <c r="H200" s="41">
        <f>Tabela1[[#This Row],[PESO UNI]]*Tabela1[[#This Row],[QTE]]</f>
        <v>66.819999999999993</v>
      </c>
      <c r="I200" s="7">
        <v>1</v>
      </c>
      <c r="J200" s="8" t="s">
        <v>3800</v>
      </c>
      <c r="K200" s="8" t="s">
        <v>335</v>
      </c>
      <c r="L200" s="9" t="s">
        <v>2076</v>
      </c>
      <c r="M200" s="10">
        <v>46127</v>
      </c>
      <c r="N200" s="8" t="s">
        <v>335</v>
      </c>
      <c r="O200" s="12"/>
      <c r="P200" s="13"/>
      <c r="Q200" s="14">
        <f>Tabela1[[#This Row],[QTDE/ Fabricação]]-Tabela1[[#This Row],[QTE]]</f>
        <v>-2</v>
      </c>
      <c r="R200" s="19">
        <f t="shared" si="31"/>
        <v>66.819999999999993</v>
      </c>
      <c r="S200" s="19">
        <f t="shared" si="37"/>
        <v>66.819999999999993</v>
      </c>
      <c r="T200" s="20">
        <f t="shared" si="32"/>
        <v>0</v>
      </c>
      <c r="U200" s="243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66.819999999999993</v>
      </c>
      <c r="Y200" s="14">
        <f t="shared" si="36"/>
        <v>0</v>
      </c>
      <c r="Z200" s="21">
        <f>Tabela1[[#This Row],[PESO TOTAL]]-Tabela1[[#This Row],[Peso Expedido]]</f>
        <v>0</v>
      </c>
      <c r="AA200" s="18">
        <v>1</v>
      </c>
      <c r="AB200" s="40"/>
      <c r="AC200" s="40">
        <v>1</v>
      </c>
      <c r="AD200" s="40">
        <v>1</v>
      </c>
      <c r="AE200" s="40">
        <v>1</v>
      </c>
      <c r="AF200" s="40">
        <v>1</v>
      </c>
      <c r="AG200" s="40">
        <v>1</v>
      </c>
      <c r="AH200" s="40">
        <v>1</v>
      </c>
      <c r="AI200" s="40" t="str">
        <f t="shared" si="33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38"/>
        <v>T-072956-1/1073-TC-006/007</v>
      </c>
      <c r="AP200" t="str">
        <f>Tabela1[[#This Row],[TAG]]&amp;Tabela1[[#This Row],[PEDIDO]]&amp;Tabela1[[#This Row],[PRODUTO]]</f>
        <v>1073-TC-006/007P-188RMF</v>
      </c>
      <c r="AQ200" s="23" t="str">
        <f>Tabela1[[#This Row],[PRODUTO]]&amp;Tabela1[[#This Row],[TAG]]</f>
        <v>RMF1073-TC-006/007</v>
      </c>
      <c r="AR200" s="183">
        <f>Tabela1[[#This Row],[PESO TOTAL]]*Tabela1[[#This Row],[MATÉRIA PRIMA]]</f>
        <v>66.819999999999993</v>
      </c>
      <c r="AS200" s="28">
        <f>Tabela1[[#This Row],[PESO TOTAL]]*Tabela1[[#This Row],[PREPARAÇÃO ]]</f>
        <v>66.819999999999993</v>
      </c>
      <c r="AT200" s="28">
        <f>Tabela1[[#This Row],[PESO TOTAL]]*Tabela1[[#This Row],[CALDEIRARIA]]</f>
        <v>66.819999999999993</v>
      </c>
      <c r="AU200" s="28">
        <f>Tabela1[[#This Row],[PESO TOTAL]]*Tabela1[[#This Row],[SOLDA]]</f>
        <v>66.819999999999993</v>
      </c>
      <c r="AV200" s="28">
        <f>Tabela1[[#This Row],[PESO TOTAL]]*Tabela1[[#This Row],[ACABAMENTO]]</f>
        <v>66.819999999999993</v>
      </c>
      <c r="AW200" s="28">
        <f>Tabela1[[#This Row],[PESO TOTAL]]*Tabela1[[#This Row],[PRONTO ACABADO]]</f>
        <v>66.819999999999993</v>
      </c>
      <c r="AX200" s="28">
        <f>Tabela1[[#This Row],[PESO TOTAL]]*Tabela1[[#This Row],[EXPEDIÇÃO ]]</f>
        <v>66.819999999999993</v>
      </c>
      <c r="AY200" s="28" t="str">
        <f>Tabela1[[#This Row],[PEDIDO]]&amp;Tabela1[[#This Row],[PRODUTO]]</f>
        <v>P-188RMF</v>
      </c>
      <c r="AZ200" s="44">
        <f>IF(AF200="",0,IF(ISTEXT(AF200),H200*VALUE(SUBSTITUTE(AF200,"%",""))/100,H200*AF200))-Tabela1[[#This Row],[PRONTO ACABADO2]]</f>
        <v>0</v>
      </c>
      <c r="BA200" s="44">
        <f>IF(AG200="",0,IF(ISTEXT(AG200),H200*VALUE(SUBSTITUTE(AG200,"%",""))/100,H200*AG200))-Tabela1[[#This Row],[PESO EXPEDIDO2]]</f>
        <v>0</v>
      </c>
      <c r="BB200" s="44">
        <f t="shared" si="34"/>
        <v>66.819999999999993</v>
      </c>
      <c r="BC200" s="44">
        <f t="shared" si="35"/>
        <v>66.819999999999993</v>
      </c>
      <c r="BD200" s="44"/>
    </row>
    <row r="201" spans="1:56" ht="15.75" hidden="1" customHeight="1" x14ac:dyDescent="0.25">
      <c r="A201" s="6" t="s">
        <v>3831</v>
      </c>
      <c r="B201" s="22" t="s">
        <v>3835</v>
      </c>
      <c r="C201" s="7">
        <v>2</v>
      </c>
      <c r="D201" s="46" t="s">
        <v>3818</v>
      </c>
      <c r="E201" s="7">
        <v>4086</v>
      </c>
      <c r="F201" s="7" t="s">
        <v>3799</v>
      </c>
      <c r="G201" s="24">
        <v>23.68</v>
      </c>
      <c r="H201" s="41">
        <f>Tabela1[[#This Row],[PESO UNI]]*Tabela1[[#This Row],[QTE]]</f>
        <v>47.36</v>
      </c>
      <c r="I201" s="7">
        <v>1</v>
      </c>
      <c r="J201" s="8" t="s">
        <v>3800</v>
      </c>
      <c r="K201" s="8" t="s">
        <v>335</v>
      </c>
      <c r="L201" s="9" t="s">
        <v>2076</v>
      </c>
      <c r="M201" s="10">
        <v>46127</v>
      </c>
      <c r="N201" s="8" t="s">
        <v>335</v>
      </c>
      <c r="O201" s="12"/>
      <c r="P201" s="13"/>
      <c r="Q201" s="14">
        <f>Tabela1[[#This Row],[QTDE/ Fabricação]]-Tabela1[[#This Row],[QTE]]</f>
        <v>-2</v>
      </c>
      <c r="R201" s="19">
        <f t="shared" si="31"/>
        <v>47.36</v>
      </c>
      <c r="S201" s="19">
        <f t="shared" si="37"/>
        <v>47.36</v>
      </c>
      <c r="T201" s="20">
        <f t="shared" si="32"/>
        <v>0</v>
      </c>
      <c r="U201" s="243">
        <v>2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47.36</v>
      </c>
      <c r="Y201" s="14">
        <f t="shared" si="36"/>
        <v>0</v>
      </c>
      <c r="Z201" s="21">
        <f>Tabela1[[#This Row],[PESO TOTAL]]-Tabela1[[#This Row],[Peso Expedido]]</f>
        <v>0</v>
      </c>
      <c r="AA201" s="18">
        <v>1</v>
      </c>
      <c r="AB201" s="40"/>
      <c r="AC201" s="40">
        <v>1</v>
      </c>
      <c r="AD201" s="40">
        <v>1</v>
      </c>
      <c r="AE201" s="40">
        <v>1</v>
      </c>
      <c r="AF201" s="40">
        <v>1</v>
      </c>
      <c r="AG201" s="40">
        <v>1</v>
      </c>
      <c r="AH201" s="40">
        <v>1</v>
      </c>
      <c r="AI201" s="40" t="str">
        <f t="shared" si="33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38"/>
        <v>T-072956-1/1073-TC-006/007</v>
      </c>
      <c r="AP201" t="str">
        <f>Tabela1[[#This Row],[TAG]]&amp;Tabela1[[#This Row],[PEDIDO]]&amp;Tabela1[[#This Row],[PRODUTO]]</f>
        <v>1073-TC-006/007P-188RMF</v>
      </c>
      <c r="AQ201" s="23" t="str">
        <f>Tabela1[[#This Row],[PRODUTO]]&amp;Tabela1[[#This Row],[TAG]]</f>
        <v>RMF1073-TC-006/007</v>
      </c>
      <c r="AR201" s="183">
        <f>Tabela1[[#This Row],[PESO TOTAL]]*Tabela1[[#This Row],[MATÉRIA PRIMA]]</f>
        <v>47.36</v>
      </c>
      <c r="AS201" s="28">
        <f>Tabela1[[#This Row],[PESO TOTAL]]*Tabela1[[#This Row],[PREPARAÇÃO ]]</f>
        <v>47.36</v>
      </c>
      <c r="AT201" s="28">
        <f>Tabela1[[#This Row],[PESO TOTAL]]*Tabela1[[#This Row],[CALDEIRARIA]]</f>
        <v>47.36</v>
      </c>
      <c r="AU201" s="28">
        <f>Tabela1[[#This Row],[PESO TOTAL]]*Tabela1[[#This Row],[SOLDA]]</f>
        <v>47.36</v>
      </c>
      <c r="AV201" s="28">
        <f>Tabela1[[#This Row],[PESO TOTAL]]*Tabela1[[#This Row],[ACABAMENTO]]</f>
        <v>47.36</v>
      </c>
      <c r="AW201" s="28">
        <f>Tabela1[[#This Row],[PESO TOTAL]]*Tabela1[[#This Row],[PRONTO ACABADO]]</f>
        <v>47.36</v>
      </c>
      <c r="AX201" s="28">
        <f>Tabela1[[#This Row],[PESO TOTAL]]*Tabela1[[#This Row],[EXPEDIÇÃO ]]</f>
        <v>47.36</v>
      </c>
      <c r="AY201" s="28" t="str">
        <f>Tabela1[[#This Row],[PEDIDO]]&amp;Tabela1[[#This Row],[PRODUTO]]</f>
        <v>P-188RMF</v>
      </c>
      <c r="AZ201" s="44">
        <f>IF(AF201="",0,IF(ISTEXT(AF201),H201*VALUE(SUBSTITUTE(AF201,"%",""))/100,H201*AF201))-Tabela1[[#This Row],[PRONTO ACABADO2]]</f>
        <v>0</v>
      </c>
      <c r="BA201" s="44">
        <f>IF(AG201="",0,IF(ISTEXT(AG201),H201*VALUE(SUBSTITUTE(AG201,"%",""))/100,H201*AG201))-Tabela1[[#This Row],[PESO EXPEDIDO2]]</f>
        <v>0</v>
      </c>
      <c r="BB201" s="44">
        <f t="shared" si="34"/>
        <v>47.36</v>
      </c>
      <c r="BC201" s="44">
        <f t="shared" si="35"/>
        <v>47.36</v>
      </c>
      <c r="BD201" s="44"/>
    </row>
    <row r="202" spans="1:56" ht="15.75" hidden="1" customHeight="1" x14ac:dyDescent="0.25">
      <c r="A202" s="6" t="s">
        <v>3831</v>
      </c>
      <c r="B202" s="22" t="s">
        <v>3836</v>
      </c>
      <c r="C202" s="7">
        <v>6</v>
      </c>
      <c r="D202" s="46" t="s">
        <v>3818</v>
      </c>
      <c r="E202" s="7">
        <v>4087</v>
      </c>
      <c r="F202" s="7" t="s">
        <v>3799</v>
      </c>
      <c r="G202" s="24">
        <v>23.68</v>
      </c>
      <c r="H202" s="41">
        <f>Tabela1[[#This Row],[PESO UNI]]*Tabela1[[#This Row],[QTE]]</f>
        <v>142.07999999999998</v>
      </c>
      <c r="I202" s="7">
        <v>1</v>
      </c>
      <c r="J202" s="8" t="s">
        <v>3800</v>
      </c>
      <c r="K202" s="8" t="s">
        <v>335</v>
      </c>
      <c r="L202" s="9" t="s">
        <v>2076</v>
      </c>
      <c r="M202" s="10">
        <v>46127</v>
      </c>
      <c r="N202" s="8" t="s">
        <v>335</v>
      </c>
      <c r="O202" s="12"/>
      <c r="P202" s="13"/>
      <c r="Q202" s="14">
        <f>Tabela1[[#This Row],[QTDE/ Fabricação]]-Tabela1[[#This Row],[QTE]]</f>
        <v>-6</v>
      </c>
      <c r="R202" s="19">
        <f t="shared" si="31"/>
        <v>142.07999999999998</v>
      </c>
      <c r="S202" s="19">
        <f t="shared" si="37"/>
        <v>142.07999999999998</v>
      </c>
      <c r="T202" s="20">
        <f t="shared" si="32"/>
        <v>0</v>
      </c>
      <c r="U202" s="243">
        <v>6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142.07999999999998</v>
      </c>
      <c r="Y202" s="14">
        <f t="shared" si="36"/>
        <v>0</v>
      </c>
      <c r="Z202" s="21">
        <f>Tabela1[[#This Row],[PESO TOTAL]]-Tabela1[[#This Row],[Peso Expedido]]</f>
        <v>0</v>
      </c>
      <c r="AA202" s="18">
        <v>1</v>
      </c>
      <c r="AB202" s="40"/>
      <c r="AC202" s="40">
        <v>1</v>
      </c>
      <c r="AD202" s="40">
        <v>1</v>
      </c>
      <c r="AE202" s="40">
        <v>1</v>
      </c>
      <c r="AF202" s="40">
        <v>1</v>
      </c>
      <c r="AG202" s="40">
        <v>1</v>
      </c>
      <c r="AH202" s="40">
        <v>1</v>
      </c>
      <c r="AI202" s="40" t="str">
        <f t="shared" si="33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38"/>
        <v>T-072956-1/1073-TC-006/007</v>
      </c>
      <c r="AP202" t="str">
        <f>Tabela1[[#This Row],[TAG]]&amp;Tabela1[[#This Row],[PEDIDO]]&amp;Tabela1[[#This Row],[PRODUTO]]</f>
        <v>1073-TC-006/007P-188RMF</v>
      </c>
      <c r="AQ202" s="23" t="str">
        <f>Tabela1[[#This Row],[PRODUTO]]&amp;Tabela1[[#This Row],[TAG]]</f>
        <v>RMF1073-TC-006/007</v>
      </c>
      <c r="AR202" s="183">
        <f>Tabela1[[#This Row],[PESO TOTAL]]*Tabela1[[#This Row],[MATÉRIA PRIMA]]</f>
        <v>142.07999999999998</v>
      </c>
      <c r="AS202" s="28">
        <f>Tabela1[[#This Row],[PESO TOTAL]]*Tabela1[[#This Row],[PREPARAÇÃO ]]</f>
        <v>142.07999999999998</v>
      </c>
      <c r="AT202" s="28">
        <f>Tabela1[[#This Row],[PESO TOTAL]]*Tabela1[[#This Row],[CALDEIRARIA]]</f>
        <v>142.07999999999998</v>
      </c>
      <c r="AU202" s="28">
        <f>Tabela1[[#This Row],[PESO TOTAL]]*Tabela1[[#This Row],[SOLDA]]</f>
        <v>142.07999999999998</v>
      </c>
      <c r="AV202" s="28">
        <f>Tabela1[[#This Row],[PESO TOTAL]]*Tabela1[[#This Row],[ACABAMENTO]]</f>
        <v>142.07999999999998</v>
      </c>
      <c r="AW202" s="28">
        <f>Tabela1[[#This Row],[PESO TOTAL]]*Tabela1[[#This Row],[PRONTO ACABADO]]</f>
        <v>142.07999999999998</v>
      </c>
      <c r="AX202" s="28">
        <f>Tabela1[[#This Row],[PESO TOTAL]]*Tabela1[[#This Row],[EXPEDIÇÃO ]]</f>
        <v>142.07999999999998</v>
      </c>
      <c r="AY202" s="28" t="str">
        <f>Tabela1[[#This Row],[PEDIDO]]&amp;Tabela1[[#This Row],[PRODUTO]]</f>
        <v>P-188RMF</v>
      </c>
      <c r="AZ202" s="44">
        <f>IF(AF202="",0,IF(ISTEXT(AF202),H202*VALUE(SUBSTITUTE(AF202,"%",""))/100,H202*AF202))-Tabela1[[#This Row],[PRONTO ACABADO2]]</f>
        <v>0</v>
      </c>
      <c r="BA202" s="44">
        <f>IF(AG202="",0,IF(ISTEXT(AG202),H202*VALUE(SUBSTITUTE(AG202,"%",""))/100,H202*AG202))-Tabela1[[#This Row],[PESO EXPEDIDO2]]</f>
        <v>0</v>
      </c>
      <c r="BB202" s="44">
        <f t="shared" si="34"/>
        <v>142.07999999999998</v>
      </c>
      <c r="BC202" s="44">
        <f t="shared" si="35"/>
        <v>142.07999999999998</v>
      </c>
      <c r="BD202" s="44"/>
    </row>
    <row r="203" spans="1:56" ht="15.75" hidden="1" customHeight="1" x14ac:dyDescent="0.25">
      <c r="A203" s="6" t="s">
        <v>3831</v>
      </c>
      <c r="B203" s="22" t="s">
        <v>3837</v>
      </c>
      <c r="C203" s="7">
        <v>4</v>
      </c>
      <c r="D203" s="46" t="s">
        <v>3818</v>
      </c>
      <c r="E203" s="7">
        <v>4088</v>
      </c>
      <c r="F203" s="7" t="s">
        <v>3799</v>
      </c>
      <c r="G203" s="24">
        <v>25.94</v>
      </c>
      <c r="H203" s="41">
        <f>Tabela1[[#This Row],[PESO UNI]]*Tabela1[[#This Row],[QTE]]</f>
        <v>103.76</v>
      </c>
      <c r="I203" s="7">
        <v>1</v>
      </c>
      <c r="J203" s="8" t="s">
        <v>3800</v>
      </c>
      <c r="K203" s="8" t="s">
        <v>335</v>
      </c>
      <c r="L203" s="9" t="s">
        <v>2076</v>
      </c>
      <c r="M203" s="10">
        <v>46127</v>
      </c>
      <c r="N203" s="8" t="s">
        <v>335</v>
      </c>
      <c r="O203" s="12"/>
      <c r="P203" s="13"/>
      <c r="Q203" s="14">
        <f>Tabela1[[#This Row],[QTDE/ Fabricação]]-Tabela1[[#This Row],[QTE]]</f>
        <v>-4</v>
      </c>
      <c r="R203" s="19">
        <f t="shared" si="31"/>
        <v>103.76</v>
      </c>
      <c r="S203" s="19">
        <f t="shared" si="37"/>
        <v>103.76</v>
      </c>
      <c r="T203" s="20">
        <f t="shared" si="32"/>
        <v>0</v>
      </c>
      <c r="U203" s="243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103.76</v>
      </c>
      <c r="Y203" s="14">
        <f t="shared" si="36"/>
        <v>0</v>
      </c>
      <c r="Z203" s="21">
        <f>Tabela1[[#This Row],[PESO TOTAL]]-Tabela1[[#This Row],[Peso Expedido]]</f>
        <v>0</v>
      </c>
      <c r="AA203" s="18">
        <v>1</v>
      </c>
      <c r="AB203" s="40"/>
      <c r="AC203" s="40">
        <v>1</v>
      </c>
      <c r="AD203" s="40">
        <v>1</v>
      </c>
      <c r="AE203" s="40">
        <v>1</v>
      </c>
      <c r="AF203" s="40">
        <v>1</v>
      </c>
      <c r="AG203" s="40">
        <v>1</v>
      </c>
      <c r="AH203" s="40">
        <v>1</v>
      </c>
      <c r="AI203" s="40" t="str">
        <f t="shared" si="33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38"/>
        <v>T-072956-1/1073-TC-006/007</v>
      </c>
      <c r="AP203" t="str">
        <f>Tabela1[[#This Row],[TAG]]&amp;Tabela1[[#This Row],[PEDIDO]]&amp;Tabela1[[#This Row],[PRODUTO]]</f>
        <v>1073-TC-006/007P-188RMF</v>
      </c>
      <c r="AQ203" s="23" t="str">
        <f>Tabela1[[#This Row],[PRODUTO]]&amp;Tabela1[[#This Row],[TAG]]</f>
        <v>RMF1073-TC-006/007</v>
      </c>
      <c r="AR203" s="183">
        <f>Tabela1[[#This Row],[PESO TOTAL]]*Tabela1[[#This Row],[MATÉRIA PRIMA]]</f>
        <v>103.76</v>
      </c>
      <c r="AS203" s="28">
        <f>Tabela1[[#This Row],[PESO TOTAL]]*Tabela1[[#This Row],[PREPARAÇÃO ]]</f>
        <v>103.76</v>
      </c>
      <c r="AT203" s="28">
        <f>Tabela1[[#This Row],[PESO TOTAL]]*Tabela1[[#This Row],[CALDEIRARIA]]</f>
        <v>103.76</v>
      </c>
      <c r="AU203" s="28">
        <f>Tabela1[[#This Row],[PESO TOTAL]]*Tabela1[[#This Row],[SOLDA]]</f>
        <v>103.76</v>
      </c>
      <c r="AV203" s="28">
        <f>Tabela1[[#This Row],[PESO TOTAL]]*Tabela1[[#This Row],[ACABAMENTO]]</f>
        <v>103.76</v>
      </c>
      <c r="AW203" s="28">
        <f>Tabela1[[#This Row],[PESO TOTAL]]*Tabela1[[#This Row],[PRONTO ACABADO]]</f>
        <v>103.76</v>
      </c>
      <c r="AX203" s="28">
        <f>Tabela1[[#This Row],[PESO TOTAL]]*Tabela1[[#This Row],[EXPEDIÇÃO ]]</f>
        <v>103.76</v>
      </c>
      <c r="AY203" s="28" t="str">
        <f>Tabela1[[#This Row],[PEDIDO]]&amp;Tabela1[[#This Row],[PRODUTO]]</f>
        <v>P-188RMF</v>
      </c>
      <c r="AZ203" s="44">
        <f>IF(AF203="",0,IF(ISTEXT(AF203),H203*VALUE(SUBSTITUTE(AF203,"%",""))/100,H203*AF203))-Tabela1[[#This Row],[PRONTO ACABADO2]]</f>
        <v>0</v>
      </c>
      <c r="BA203" s="44">
        <f>IF(AG203="",0,IF(ISTEXT(AG203),H203*VALUE(SUBSTITUTE(AG203,"%",""))/100,H203*AG203))-Tabela1[[#This Row],[PESO EXPEDIDO2]]</f>
        <v>0</v>
      </c>
      <c r="BB203" s="44">
        <f t="shared" si="34"/>
        <v>103.76</v>
      </c>
      <c r="BC203" s="44">
        <f t="shared" si="35"/>
        <v>103.76</v>
      </c>
      <c r="BD203" s="44"/>
    </row>
    <row r="204" spans="1:56" ht="15.75" hidden="1" customHeight="1" x14ac:dyDescent="0.25">
      <c r="A204" s="6" t="s">
        <v>3838</v>
      </c>
      <c r="B204" s="22" t="s">
        <v>3839</v>
      </c>
      <c r="C204" s="7">
        <v>4</v>
      </c>
      <c r="D204" s="46" t="s">
        <v>3824</v>
      </c>
      <c r="E204" s="7">
        <v>4089</v>
      </c>
      <c r="F204" s="7" t="s">
        <v>3799</v>
      </c>
      <c r="G204" s="24">
        <v>77</v>
      </c>
      <c r="H204" s="41">
        <f>Tabela1[[#This Row],[PESO UNI]]*Tabela1[[#This Row],[QTE]]</f>
        <v>308</v>
      </c>
      <c r="I204" s="7">
        <v>1</v>
      </c>
      <c r="J204" s="8" t="s">
        <v>3800</v>
      </c>
      <c r="K204" s="8" t="s">
        <v>335</v>
      </c>
      <c r="L204" s="9" t="s">
        <v>2076</v>
      </c>
      <c r="M204" s="10">
        <v>46127</v>
      </c>
      <c r="N204" s="8" t="s">
        <v>335</v>
      </c>
      <c r="O204" s="12"/>
      <c r="P204" s="13"/>
      <c r="Q204" s="14">
        <f>Tabela1[[#This Row],[QTDE/ Fabricação]]-Tabela1[[#This Row],[QTE]]</f>
        <v>-4</v>
      </c>
      <c r="R204" s="19">
        <f t="shared" si="31"/>
        <v>308</v>
      </c>
      <c r="S204" s="19">
        <f t="shared" si="37"/>
        <v>308</v>
      </c>
      <c r="T204" s="20">
        <f t="shared" si="32"/>
        <v>0</v>
      </c>
      <c r="U204" s="243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308</v>
      </c>
      <c r="Y204" s="14">
        <f t="shared" si="36"/>
        <v>0</v>
      </c>
      <c r="Z204" s="21">
        <f>Tabela1[[#This Row],[PESO TOTAL]]-Tabela1[[#This Row],[Peso Expedido]]</f>
        <v>0</v>
      </c>
      <c r="AA204" s="18">
        <v>1</v>
      </c>
      <c r="AB204" s="40"/>
      <c r="AC204" s="40">
        <v>1</v>
      </c>
      <c r="AD204" s="40">
        <v>1</v>
      </c>
      <c r="AE204" s="40">
        <v>1</v>
      </c>
      <c r="AF204" s="40">
        <v>1</v>
      </c>
      <c r="AG204" s="40">
        <v>1</v>
      </c>
      <c r="AH204" s="40">
        <v>1</v>
      </c>
      <c r="AI204" s="40" t="str">
        <f t="shared" si="33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38"/>
        <v>T-072957-1/1073-TC-006/007</v>
      </c>
      <c r="AP204" t="str">
        <f>Tabela1[[#This Row],[TAG]]&amp;Tabela1[[#This Row],[PEDIDO]]&amp;Tabela1[[#This Row],[PRODUTO]]</f>
        <v>1073-TC-006/007P-188RMF</v>
      </c>
      <c r="AQ204" s="23" t="str">
        <f>Tabela1[[#This Row],[PRODUTO]]&amp;Tabela1[[#This Row],[TAG]]</f>
        <v>RMF1073-TC-006/007</v>
      </c>
      <c r="AR204" s="183">
        <f>Tabela1[[#This Row],[PESO TOTAL]]*Tabela1[[#This Row],[MATÉRIA PRIMA]]</f>
        <v>308</v>
      </c>
      <c r="AS204" s="28">
        <f>Tabela1[[#This Row],[PESO TOTAL]]*Tabela1[[#This Row],[PREPARAÇÃO ]]</f>
        <v>308</v>
      </c>
      <c r="AT204" s="28">
        <f>Tabela1[[#This Row],[PESO TOTAL]]*Tabela1[[#This Row],[CALDEIRARIA]]</f>
        <v>308</v>
      </c>
      <c r="AU204" s="28">
        <f>Tabela1[[#This Row],[PESO TOTAL]]*Tabela1[[#This Row],[SOLDA]]</f>
        <v>308</v>
      </c>
      <c r="AV204" s="28">
        <f>Tabela1[[#This Row],[PESO TOTAL]]*Tabela1[[#This Row],[ACABAMENTO]]</f>
        <v>308</v>
      </c>
      <c r="AW204" s="28">
        <f>Tabela1[[#This Row],[PESO TOTAL]]*Tabela1[[#This Row],[PRONTO ACABADO]]</f>
        <v>308</v>
      </c>
      <c r="AX204" s="28">
        <f>Tabela1[[#This Row],[PESO TOTAL]]*Tabela1[[#This Row],[EXPEDIÇÃO ]]</f>
        <v>308</v>
      </c>
      <c r="AY204" s="28" t="str">
        <f>Tabela1[[#This Row],[PEDIDO]]&amp;Tabela1[[#This Row],[PRODUTO]]</f>
        <v>P-188RMF</v>
      </c>
      <c r="AZ204" s="44">
        <f>IF(AF204="",0,IF(ISTEXT(AF204),H204*VALUE(SUBSTITUTE(AF204,"%",""))/100,H204*AF204))-Tabela1[[#This Row],[PRONTO ACABADO2]]</f>
        <v>0</v>
      </c>
      <c r="BA204" s="44">
        <f>IF(AG204="",0,IF(ISTEXT(AG204),H204*VALUE(SUBSTITUTE(AG204,"%",""))/100,H204*AG204))-Tabela1[[#This Row],[PESO EXPEDIDO2]]</f>
        <v>0</v>
      </c>
      <c r="BB204" s="44">
        <f t="shared" si="34"/>
        <v>308</v>
      </c>
      <c r="BC204" s="44">
        <f t="shared" si="35"/>
        <v>308</v>
      </c>
      <c r="BD204" s="44"/>
    </row>
    <row r="205" spans="1:56" ht="15.75" hidden="1" customHeight="1" x14ac:dyDescent="0.25">
      <c r="A205" s="6" t="s">
        <v>3838</v>
      </c>
      <c r="B205" s="22" t="s">
        <v>3840</v>
      </c>
      <c r="C205" s="7">
        <v>4</v>
      </c>
      <c r="D205" s="46" t="s">
        <v>3826</v>
      </c>
      <c r="E205" s="7">
        <v>4090</v>
      </c>
      <c r="F205" s="7" t="s">
        <v>3799</v>
      </c>
      <c r="G205" s="24">
        <v>85</v>
      </c>
      <c r="H205" s="41">
        <f>Tabela1[[#This Row],[PESO UNI]]*Tabela1[[#This Row],[QTE]]</f>
        <v>340</v>
      </c>
      <c r="I205" s="7">
        <v>1</v>
      </c>
      <c r="J205" s="8" t="s">
        <v>3800</v>
      </c>
      <c r="K205" s="8" t="s">
        <v>335</v>
      </c>
      <c r="L205" s="9" t="s">
        <v>2076</v>
      </c>
      <c r="M205" s="10">
        <v>46127</v>
      </c>
      <c r="N205" s="8" t="s">
        <v>335</v>
      </c>
      <c r="O205" s="12"/>
      <c r="P205" s="13"/>
      <c r="Q205" s="14">
        <f>Tabela1[[#This Row],[QTDE/ Fabricação]]-Tabela1[[#This Row],[QTE]]</f>
        <v>-4</v>
      </c>
      <c r="R205" s="19">
        <f t="shared" si="31"/>
        <v>340</v>
      </c>
      <c r="S205" s="19">
        <f t="shared" si="37"/>
        <v>340</v>
      </c>
      <c r="T205" s="20">
        <f t="shared" si="32"/>
        <v>0</v>
      </c>
      <c r="U205" s="243">
        <v>4</v>
      </c>
      <c r="V205" s="12" t="str">
        <f>IFERROR(VLOOKUP(Tabela1[[#This Row],[COD.MDE]],'LISTA DE EMBARQUE'!B:L,11,0),"")</f>
        <v/>
      </c>
      <c r="W205" s="13"/>
      <c r="X205" s="14">
        <f>IFERROR(Tabela1[[#This Row],[QIANTIDADE EXPEDIDA]]*Tabela1[[#This Row],[PESO UNI]],"")</f>
        <v>340</v>
      </c>
      <c r="Y205" s="14">
        <f t="shared" si="36"/>
        <v>0</v>
      </c>
      <c r="Z205" s="21">
        <f>Tabela1[[#This Row],[PESO TOTAL]]-Tabela1[[#This Row],[Peso Expedido]]</f>
        <v>0</v>
      </c>
      <c r="AA205" s="18">
        <v>1</v>
      </c>
      <c r="AB205" s="40"/>
      <c r="AC205" s="40">
        <v>1</v>
      </c>
      <c r="AD205" s="40">
        <v>1</v>
      </c>
      <c r="AE205" s="40">
        <v>1</v>
      </c>
      <c r="AF205" s="40">
        <v>1</v>
      </c>
      <c r="AG205" s="40">
        <v>1</v>
      </c>
      <c r="AH205" s="40">
        <v>1</v>
      </c>
      <c r="AI205" s="40" t="str">
        <f t="shared" si="33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38"/>
        <v>T-072957-1/1073-TC-006/007</v>
      </c>
      <c r="AP205" t="str">
        <f>Tabela1[[#This Row],[TAG]]&amp;Tabela1[[#This Row],[PEDIDO]]&amp;Tabela1[[#This Row],[PRODUTO]]</f>
        <v>1073-TC-006/007P-188RMF</v>
      </c>
      <c r="AQ205" s="23" t="str">
        <f>Tabela1[[#This Row],[PRODUTO]]&amp;Tabela1[[#This Row],[TAG]]</f>
        <v>RMF1073-TC-006/007</v>
      </c>
      <c r="AR205" s="183">
        <f>Tabela1[[#This Row],[PESO TOTAL]]*Tabela1[[#This Row],[MATÉRIA PRIMA]]</f>
        <v>340</v>
      </c>
      <c r="AS205" s="28">
        <f>Tabela1[[#This Row],[PESO TOTAL]]*Tabela1[[#This Row],[PREPARAÇÃO ]]</f>
        <v>340</v>
      </c>
      <c r="AT205" s="28">
        <f>Tabela1[[#This Row],[PESO TOTAL]]*Tabela1[[#This Row],[CALDEIRARIA]]</f>
        <v>340</v>
      </c>
      <c r="AU205" s="28">
        <f>Tabela1[[#This Row],[PESO TOTAL]]*Tabela1[[#This Row],[SOLDA]]</f>
        <v>340</v>
      </c>
      <c r="AV205" s="28">
        <f>Tabela1[[#This Row],[PESO TOTAL]]*Tabela1[[#This Row],[ACABAMENTO]]</f>
        <v>340</v>
      </c>
      <c r="AW205" s="28">
        <f>Tabela1[[#This Row],[PESO TOTAL]]*Tabela1[[#This Row],[PRONTO ACABADO]]</f>
        <v>340</v>
      </c>
      <c r="AX205" s="28">
        <f>Tabela1[[#This Row],[PESO TOTAL]]*Tabela1[[#This Row],[EXPEDIÇÃO ]]</f>
        <v>340</v>
      </c>
      <c r="AY205" s="28" t="str">
        <f>Tabela1[[#This Row],[PEDIDO]]&amp;Tabela1[[#This Row],[PRODUTO]]</f>
        <v>P-188RMF</v>
      </c>
      <c r="AZ205" s="44">
        <f>IF(AF205="",0,IF(ISTEXT(AF205),H205*VALUE(SUBSTITUTE(AF205,"%",""))/100,H205*AF205))-Tabela1[[#This Row],[PRONTO ACABADO2]]</f>
        <v>0</v>
      </c>
      <c r="BA205" s="44">
        <f>IF(AG205="",0,IF(ISTEXT(AG205),H205*VALUE(SUBSTITUTE(AG205,"%",""))/100,H205*AG205))-Tabela1[[#This Row],[PESO EXPEDIDO2]]</f>
        <v>0</v>
      </c>
      <c r="BB205" s="44">
        <f t="shared" si="34"/>
        <v>340</v>
      </c>
      <c r="BC205" s="44">
        <f t="shared" si="35"/>
        <v>340</v>
      </c>
      <c r="BD205" s="44"/>
    </row>
    <row r="206" spans="1:56" ht="15.75" hidden="1" customHeight="1" x14ac:dyDescent="0.25">
      <c r="A206" s="6" t="s">
        <v>3838</v>
      </c>
      <c r="B206" s="22" t="s">
        <v>3841</v>
      </c>
      <c r="C206" s="7">
        <v>4</v>
      </c>
      <c r="D206" s="46" t="s">
        <v>3828</v>
      </c>
      <c r="E206" s="7">
        <v>4091</v>
      </c>
      <c r="F206" s="7" t="s">
        <v>3799</v>
      </c>
      <c r="G206" s="24">
        <v>50</v>
      </c>
      <c r="H206" s="41">
        <f>Tabela1[[#This Row],[PESO UNI]]*Tabela1[[#This Row],[QTE]]</f>
        <v>200</v>
      </c>
      <c r="I206" s="7">
        <v>1</v>
      </c>
      <c r="J206" s="8" t="s">
        <v>3800</v>
      </c>
      <c r="K206" s="8" t="s">
        <v>335</v>
      </c>
      <c r="L206" s="9" t="s">
        <v>2076</v>
      </c>
      <c r="M206" s="10">
        <v>46127</v>
      </c>
      <c r="N206" s="8" t="s">
        <v>335</v>
      </c>
      <c r="O206" s="12"/>
      <c r="P206" s="13"/>
      <c r="Q206" s="14">
        <f>Tabela1[[#This Row],[QTDE/ Fabricação]]-Tabela1[[#This Row],[QTE]]</f>
        <v>-4</v>
      </c>
      <c r="R206" s="19">
        <f t="shared" si="31"/>
        <v>200</v>
      </c>
      <c r="S206" s="19">
        <f t="shared" si="37"/>
        <v>0</v>
      </c>
      <c r="T206" s="20">
        <f t="shared" si="32"/>
        <v>-200</v>
      </c>
      <c r="U206" s="17">
        <f>IFERROR(SUMIF('LISTA DE EMBARQUE'!B:B,MICRO!E:E,'LISTA DE EMBARQUE'!G:G),"")</f>
        <v>0</v>
      </c>
      <c r="V206" s="12" t="str">
        <f>IFERROR(VLOOKUP(Tabela1[[#This Row],[COD.MDE]],'LISTA DE EMBARQUE'!B:L,11,0),"")</f>
        <v/>
      </c>
      <c r="W206" s="13" t="str">
        <f>IFERROR(VLOOKUP(Tabela1[[#This Row],[COD.MDE]],'LISTA DE EMBARQUE'!B:M,12,0),"")</f>
        <v/>
      </c>
      <c r="X206" s="14">
        <f>IFERROR(Tabela1[[#This Row],[QIANTIDADE EXPEDIDA]]*Tabela1[[#This Row],[PESO UNI]],"")</f>
        <v>0</v>
      </c>
      <c r="Y206" s="14">
        <f t="shared" si="36"/>
        <v>-4</v>
      </c>
      <c r="Z206" s="21">
        <f>Tabela1[[#This Row],[PESO TOTAL]]-Tabela1[[#This Row],[Peso Expedido]]</f>
        <v>200</v>
      </c>
      <c r="AA206" s="18">
        <v>1</v>
      </c>
      <c r="AB206" s="40"/>
      <c r="AC206" s="40">
        <v>1</v>
      </c>
      <c r="AD206" s="40">
        <v>1</v>
      </c>
      <c r="AE206" s="40">
        <v>1</v>
      </c>
      <c r="AF206" s="40">
        <v>1</v>
      </c>
      <c r="AG206" s="40">
        <v>0</v>
      </c>
      <c r="AH206" s="40"/>
      <c r="AI206" s="40" t="str">
        <f t="shared" si="33"/>
        <v/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38"/>
        <v>T-072957-1/1073-TC-006/007</v>
      </c>
      <c r="AP206" t="str">
        <f>Tabela1[[#This Row],[TAG]]&amp;Tabela1[[#This Row],[PEDIDO]]&amp;Tabela1[[#This Row],[PRODUTO]]</f>
        <v>1073-TC-006/007P-188RMF</v>
      </c>
      <c r="AQ206" s="23" t="str">
        <f>Tabela1[[#This Row],[PRODUTO]]&amp;Tabela1[[#This Row],[TAG]]</f>
        <v>RMF1073-TC-006/007</v>
      </c>
      <c r="AR206" s="183">
        <f>Tabela1[[#This Row],[PESO TOTAL]]*Tabela1[[#This Row],[MATÉRIA PRIMA]]</f>
        <v>200</v>
      </c>
      <c r="AS206" s="28">
        <f>Tabela1[[#This Row],[PESO TOTAL]]*Tabela1[[#This Row],[PREPARAÇÃO ]]</f>
        <v>200</v>
      </c>
      <c r="AT206" s="28">
        <f>Tabela1[[#This Row],[PESO TOTAL]]*Tabela1[[#This Row],[CALDEIRARIA]]</f>
        <v>200</v>
      </c>
      <c r="AU206" s="28">
        <f>Tabela1[[#This Row],[PESO TOTAL]]*Tabela1[[#This Row],[SOLDA]]</f>
        <v>200</v>
      </c>
      <c r="AV206" s="28">
        <f>Tabela1[[#This Row],[PESO TOTAL]]*Tabela1[[#This Row],[ACABAMENTO]]</f>
        <v>200</v>
      </c>
      <c r="AW206" s="28">
        <f>Tabela1[[#This Row],[PESO TOTAL]]*Tabela1[[#This Row],[PRONTO ACABADO]]</f>
        <v>0</v>
      </c>
      <c r="AX206" s="28">
        <f>Tabela1[[#This Row],[PESO TOTAL]]*Tabela1[[#This Row],[EXPEDIÇÃO ]]</f>
        <v>0</v>
      </c>
      <c r="AY206" s="28" t="str">
        <f>Tabela1[[#This Row],[PEDIDO]]&amp;Tabela1[[#This Row],[PRODUTO]]</f>
        <v>P-188RMF</v>
      </c>
      <c r="AZ206" s="44">
        <f>IF(AF206="",0,IF(ISTEXT(AF206),H206*VALUE(SUBSTITUTE(AF206,"%",""))/100,H206*AF206))-Tabela1[[#This Row],[PRONTO ACABADO2]]</f>
        <v>200</v>
      </c>
      <c r="BA206" s="44">
        <f>IF(AG206="",0,IF(ISTEXT(AG206),H206*VALUE(SUBSTITUTE(AG206,"%",""))/100,H206*AG206))-Tabela1[[#This Row],[PESO EXPEDIDO2]]</f>
        <v>0</v>
      </c>
      <c r="BB206" s="44">
        <f t="shared" si="34"/>
        <v>0</v>
      </c>
      <c r="BC206" s="44">
        <f t="shared" si="35"/>
        <v>0</v>
      </c>
      <c r="BD206" s="44"/>
    </row>
    <row r="207" spans="1:56" ht="15.75" hidden="1" customHeight="1" x14ac:dyDescent="0.25">
      <c r="A207" s="6" t="s">
        <v>3842</v>
      </c>
      <c r="B207" s="22" t="s">
        <v>3843</v>
      </c>
      <c r="C207" s="7">
        <v>2</v>
      </c>
      <c r="D207" s="46" t="s">
        <v>3824</v>
      </c>
      <c r="E207" s="7">
        <v>4092</v>
      </c>
      <c r="F207" s="7" t="s">
        <v>3799</v>
      </c>
      <c r="G207" s="24">
        <v>81.680000000000007</v>
      </c>
      <c r="H207" s="41">
        <f>Tabela1[[#This Row],[PESO UNI]]*Tabela1[[#This Row],[QTE]]</f>
        <v>163.36000000000001</v>
      </c>
      <c r="I207" s="7">
        <v>0</v>
      </c>
      <c r="J207" s="8" t="s">
        <v>3800</v>
      </c>
      <c r="K207" s="8" t="s">
        <v>335</v>
      </c>
      <c r="L207" s="9" t="s">
        <v>2076</v>
      </c>
      <c r="M207" s="10">
        <v>46127</v>
      </c>
      <c r="N207" s="8" t="s">
        <v>335</v>
      </c>
      <c r="O207" s="12"/>
      <c r="P207" s="13"/>
      <c r="Q207" s="14">
        <f>Tabela1[[#This Row],[QTDE/ Fabricação]]-Tabela1[[#This Row],[QTE]]</f>
        <v>-2</v>
      </c>
      <c r="R207" s="19">
        <f t="shared" si="31"/>
        <v>163.36000000000001</v>
      </c>
      <c r="S207" s="19">
        <f t="shared" si="37"/>
        <v>163.36000000000001</v>
      </c>
      <c r="T207" s="20">
        <f t="shared" si="32"/>
        <v>0</v>
      </c>
      <c r="U207" s="243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163.36000000000001</v>
      </c>
      <c r="Y207" s="14">
        <f t="shared" si="36"/>
        <v>0</v>
      </c>
      <c r="Z207" s="21">
        <f>Tabela1[[#This Row],[PESO TOTAL]]-Tabela1[[#This Row],[Peso Expedido]]</f>
        <v>0</v>
      </c>
      <c r="AA207" s="18">
        <v>1</v>
      </c>
      <c r="AB207" s="40"/>
      <c r="AC207" s="40">
        <v>1</v>
      </c>
      <c r="AD207" s="40">
        <v>1</v>
      </c>
      <c r="AE207" s="40">
        <v>1</v>
      </c>
      <c r="AF207" s="40">
        <v>1</v>
      </c>
      <c r="AG207" s="40">
        <v>1</v>
      </c>
      <c r="AH207" s="40">
        <v>1</v>
      </c>
      <c r="AI207" s="40" t="str">
        <f t="shared" si="33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38"/>
        <v>T-072960-1/1073-TC-006/007</v>
      </c>
      <c r="AP207" t="str">
        <f>Tabela1[[#This Row],[TAG]]&amp;Tabela1[[#This Row],[PEDIDO]]&amp;Tabela1[[#This Row],[PRODUTO]]</f>
        <v>1073-TC-006/007P-188RMF</v>
      </c>
      <c r="AQ207" s="23" t="str">
        <f>Tabela1[[#This Row],[PRODUTO]]&amp;Tabela1[[#This Row],[TAG]]</f>
        <v>RMF1073-TC-006/007</v>
      </c>
      <c r="AR207" s="183">
        <f>Tabela1[[#This Row],[PESO TOTAL]]*Tabela1[[#This Row],[MATÉRIA PRIMA]]</f>
        <v>163.36000000000001</v>
      </c>
      <c r="AS207" s="28">
        <f>Tabela1[[#This Row],[PESO TOTAL]]*Tabela1[[#This Row],[PREPARAÇÃO ]]</f>
        <v>163.36000000000001</v>
      </c>
      <c r="AT207" s="28">
        <f>Tabela1[[#This Row],[PESO TOTAL]]*Tabela1[[#This Row],[CALDEIRARIA]]</f>
        <v>163.36000000000001</v>
      </c>
      <c r="AU207" s="28">
        <f>Tabela1[[#This Row],[PESO TOTAL]]*Tabela1[[#This Row],[SOLDA]]</f>
        <v>163.36000000000001</v>
      </c>
      <c r="AV207" s="28">
        <f>Tabela1[[#This Row],[PESO TOTAL]]*Tabela1[[#This Row],[ACABAMENTO]]</f>
        <v>163.36000000000001</v>
      </c>
      <c r="AW207" s="28">
        <f>Tabela1[[#This Row],[PESO TOTAL]]*Tabela1[[#This Row],[PRONTO ACABADO]]</f>
        <v>163.36000000000001</v>
      </c>
      <c r="AX207" s="28">
        <f>Tabela1[[#This Row],[PESO TOTAL]]*Tabela1[[#This Row],[EXPEDIÇÃO ]]</f>
        <v>163.36000000000001</v>
      </c>
      <c r="AY207" s="28" t="str">
        <f>Tabela1[[#This Row],[PEDIDO]]&amp;Tabela1[[#This Row],[PRODUTO]]</f>
        <v>P-188RMF</v>
      </c>
      <c r="AZ207" s="44">
        <f>IF(AF207="",0,IF(ISTEXT(AF207),H207*VALUE(SUBSTITUTE(AF207,"%",""))/100,H207*AF207))-Tabela1[[#This Row],[PRONTO ACABADO2]]</f>
        <v>0</v>
      </c>
      <c r="BA207" s="44">
        <f>IF(AG207="",0,IF(ISTEXT(AG207),H207*VALUE(SUBSTITUTE(AG207,"%",""))/100,H207*AG207))-Tabela1[[#This Row],[PESO EXPEDIDO2]]</f>
        <v>0</v>
      </c>
      <c r="BB207" s="44">
        <f t="shared" si="34"/>
        <v>163.36000000000001</v>
      </c>
      <c r="BC207" s="44">
        <f t="shared" si="35"/>
        <v>163.36000000000001</v>
      </c>
      <c r="BD207" s="44"/>
    </row>
    <row r="208" spans="1:56" ht="15.75" hidden="1" customHeight="1" x14ac:dyDescent="0.25">
      <c r="A208" s="6" t="s">
        <v>3842</v>
      </c>
      <c r="B208" s="22" t="s">
        <v>3844</v>
      </c>
      <c r="C208" s="7">
        <v>2</v>
      </c>
      <c r="D208" s="46" t="s">
        <v>3826</v>
      </c>
      <c r="E208" s="7">
        <v>4093</v>
      </c>
      <c r="F208" s="7" t="s">
        <v>3799</v>
      </c>
      <c r="G208" s="24">
        <v>83.17</v>
      </c>
      <c r="H208" s="41">
        <f>Tabela1[[#This Row],[PESO UNI]]*Tabela1[[#This Row],[QTE]]</f>
        <v>166.34</v>
      </c>
      <c r="I208" s="7">
        <v>0</v>
      </c>
      <c r="J208" s="8" t="s">
        <v>3800</v>
      </c>
      <c r="K208" s="8" t="s">
        <v>335</v>
      </c>
      <c r="L208" s="9" t="s">
        <v>2076</v>
      </c>
      <c r="M208" s="10">
        <v>46127</v>
      </c>
      <c r="N208" s="8" t="s">
        <v>335</v>
      </c>
      <c r="O208" s="12"/>
      <c r="P208" s="13"/>
      <c r="Q208" s="14">
        <f>Tabela1[[#This Row],[QTDE/ Fabricação]]-Tabela1[[#This Row],[QTE]]</f>
        <v>-2</v>
      </c>
      <c r="R208" s="19">
        <f t="shared" si="31"/>
        <v>166.34</v>
      </c>
      <c r="S208" s="19">
        <f t="shared" si="37"/>
        <v>166.34</v>
      </c>
      <c r="T208" s="20">
        <f t="shared" si="32"/>
        <v>0</v>
      </c>
      <c r="U208" s="243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166.34</v>
      </c>
      <c r="Y208" s="14">
        <f t="shared" si="36"/>
        <v>0</v>
      </c>
      <c r="Z208" s="21">
        <f>Tabela1[[#This Row],[PESO TOTAL]]-Tabela1[[#This Row],[Peso Expedido]]</f>
        <v>0</v>
      </c>
      <c r="AA208" s="18">
        <v>1</v>
      </c>
      <c r="AB208" s="40"/>
      <c r="AC208" s="40">
        <v>1</v>
      </c>
      <c r="AD208" s="40">
        <v>1</v>
      </c>
      <c r="AE208" s="40">
        <v>1</v>
      </c>
      <c r="AF208" s="40">
        <v>1</v>
      </c>
      <c r="AG208" s="40">
        <v>1</v>
      </c>
      <c r="AH208" s="40">
        <v>1</v>
      </c>
      <c r="AI208" s="40" t="str">
        <f t="shared" si="33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38"/>
        <v>T-072960-1/1073-TC-006/007</v>
      </c>
      <c r="AP208" t="str">
        <f>Tabela1[[#This Row],[TAG]]&amp;Tabela1[[#This Row],[PEDIDO]]&amp;Tabela1[[#This Row],[PRODUTO]]</f>
        <v>1073-TC-006/007P-188RMF</v>
      </c>
      <c r="AQ208" s="23" t="str">
        <f>Tabela1[[#This Row],[PRODUTO]]&amp;Tabela1[[#This Row],[TAG]]</f>
        <v>RMF1073-TC-006/007</v>
      </c>
      <c r="AR208" s="183">
        <f>Tabela1[[#This Row],[PESO TOTAL]]*Tabela1[[#This Row],[MATÉRIA PRIMA]]</f>
        <v>166.34</v>
      </c>
      <c r="AS208" s="28">
        <f>Tabela1[[#This Row],[PESO TOTAL]]*Tabela1[[#This Row],[PREPARAÇÃO ]]</f>
        <v>166.34</v>
      </c>
      <c r="AT208" s="28">
        <f>Tabela1[[#This Row],[PESO TOTAL]]*Tabela1[[#This Row],[CALDEIRARIA]]</f>
        <v>166.34</v>
      </c>
      <c r="AU208" s="28">
        <f>Tabela1[[#This Row],[PESO TOTAL]]*Tabela1[[#This Row],[SOLDA]]</f>
        <v>166.34</v>
      </c>
      <c r="AV208" s="28">
        <f>Tabela1[[#This Row],[PESO TOTAL]]*Tabela1[[#This Row],[ACABAMENTO]]</f>
        <v>166.34</v>
      </c>
      <c r="AW208" s="28">
        <f>Tabela1[[#This Row],[PESO TOTAL]]*Tabela1[[#This Row],[PRONTO ACABADO]]</f>
        <v>166.34</v>
      </c>
      <c r="AX208" s="28">
        <f>Tabela1[[#This Row],[PESO TOTAL]]*Tabela1[[#This Row],[EXPEDIÇÃO ]]</f>
        <v>166.34</v>
      </c>
      <c r="AY208" s="28" t="str">
        <f>Tabela1[[#This Row],[PEDIDO]]&amp;Tabela1[[#This Row],[PRODUTO]]</f>
        <v>P-188RMF</v>
      </c>
      <c r="AZ208" s="44">
        <f>IF(AF208="",0,IF(ISTEXT(AF208),H208*VALUE(SUBSTITUTE(AF208,"%",""))/100,H208*AF208))-Tabela1[[#This Row],[PRONTO ACABADO2]]</f>
        <v>0</v>
      </c>
      <c r="BA208" s="44">
        <f>IF(AG208="",0,IF(ISTEXT(AG208),H208*VALUE(SUBSTITUTE(AG208,"%",""))/100,H208*AG208))-Tabela1[[#This Row],[PESO EXPEDIDO2]]</f>
        <v>0</v>
      </c>
      <c r="BB208" s="44">
        <f t="shared" si="34"/>
        <v>166.34</v>
      </c>
      <c r="BC208" s="44">
        <f t="shared" si="35"/>
        <v>166.34</v>
      </c>
      <c r="BD208" s="44"/>
    </row>
    <row r="209" spans="1:56" ht="15.75" hidden="1" customHeight="1" x14ac:dyDescent="0.25">
      <c r="A209" s="6" t="s">
        <v>3842</v>
      </c>
      <c r="B209" s="22" t="s">
        <v>3845</v>
      </c>
      <c r="C209" s="7">
        <v>2</v>
      </c>
      <c r="D209" s="46" t="s">
        <v>3828</v>
      </c>
      <c r="E209" s="7">
        <v>4094</v>
      </c>
      <c r="F209" s="7" t="s">
        <v>3799</v>
      </c>
      <c r="G209" s="24">
        <v>115.1</v>
      </c>
      <c r="H209" s="41">
        <f>Tabela1[[#This Row],[PESO UNI]]*Tabela1[[#This Row],[QTE]]</f>
        <v>230.2</v>
      </c>
      <c r="I209" s="7">
        <v>0</v>
      </c>
      <c r="J209" s="8" t="s">
        <v>3800</v>
      </c>
      <c r="K209" s="8" t="s">
        <v>335</v>
      </c>
      <c r="L209" s="9" t="s">
        <v>2076</v>
      </c>
      <c r="M209" s="10">
        <v>46127</v>
      </c>
      <c r="N209" s="8" t="s">
        <v>335</v>
      </c>
      <c r="O209" s="12"/>
      <c r="P209" s="13"/>
      <c r="Q209" s="14">
        <f>Tabela1[[#This Row],[QTDE/ Fabricação]]-Tabela1[[#This Row],[QTE]]</f>
        <v>-2</v>
      </c>
      <c r="R209" s="19">
        <f t="shared" si="31"/>
        <v>230.2</v>
      </c>
      <c r="S209" s="19">
        <f t="shared" si="37"/>
        <v>230.2</v>
      </c>
      <c r="T209" s="20">
        <f t="shared" si="32"/>
        <v>0</v>
      </c>
      <c r="U209" s="243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230.2</v>
      </c>
      <c r="Y209" s="14">
        <f t="shared" si="36"/>
        <v>0</v>
      </c>
      <c r="Z209" s="21">
        <f>Tabela1[[#This Row],[PESO TOTAL]]-Tabela1[[#This Row],[Peso Expedido]]</f>
        <v>0</v>
      </c>
      <c r="AA209" s="18">
        <v>1</v>
      </c>
      <c r="AB209" s="40"/>
      <c r="AC209" s="40">
        <v>1</v>
      </c>
      <c r="AD209" s="40">
        <v>1</v>
      </c>
      <c r="AE209" s="40">
        <v>1</v>
      </c>
      <c r="AF209" s="40">
        <v>1</v>
      </c>
      <c r="AG209" s="40">
        <v>1</v>
      </c>
      <c r="AH209" s="40">
        <v>1</v>
      </c>
      <c r="AI209" s="40" t="str">
        <f t="shared" si="33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38"/>
        <v>T-072960-1/1073-TC-006/007</v>
      </c>
      <c r="AP209" t="str">
        <f>Tabela1[[#This Row],[TAG]]&amp;Tabela1[[#This Row],[PEDIDO]]&amp;Tabela1[[#This Row],[PRODUTO]]</f>
        <v>1073-TC-006/007P-188RMF</v>
      </c>
      <c r="AQ209" s="23" t="str">
        <f>Tabela1[[#This Row],[PRODUTO]]&amp;Tabela1[[#This Row],[TAG]]</f>
        <v>RMF1073-TC-006/007</v>
      </c>
      <c r="AR209" s="183">
        <f>Tabela1[[#This Row],[PESO TOTAL]]*Tabela1[[#This Row],[MATÉRIA PRIMA]]</f>
        <v>230.2</v>
      </c>
      <c r="AS209" s="28">
        <f>Tabela1[[#This Row],[PESO TOTAL]]*Tabela1[[#This Row],[PREPARAÇÃO ]]</f>
        <v>230.2</v>
      </c>
      <c r="AT209" s="28">
        <f>Tabela1[[#This Row],[PESO TOTAL]]*Tabela1[[#This Row],[CALDEIRARIA]]</f>
        <v>230.2</v>
      </c>
      <c r="AU209" s="28">
        <f>Tabela1[[#This Row],[PESO TOTAL]]*Tabela1[[#This Row],[SOLDA]]</f>
        <v>230.2</v>
      </c>
      <c r="AV209" s="28">
        <f>Tabela1[[#This Row],[PESO TOTAL]]*Tabela1[[#This Row],[ACABAMENTO]]</f>
        <v>230.2</v>
      </c>
      <c r="AW209" s="28">
        <f>Tabela1[[#This Row],[PESO TOTAL]]*Tabela1[[#This Row],[PRONTO ACABADO]]</f>
        <v>230.2</v>
      </c>
      <c r="AX209" s="28">
        <f>Tabela1[[#This Row],[PESO TOTAL]]*Tabela1[[#This Row],[EXPEDIÇÃO ]]</f>
        <v>230.2</v>
      </c>
      <c r="AY209" s="28" t="str">
        <f>Tabela1[[#This Row],[PEDIDO]]&amp;Tabela1[[#This Row],[PRODUTO]]</f>
        <v>P-188RMF</v>
      </c>
      <c r="AZ209" s="44">
        <f>IF(AF209="",0,IF(ISTEXT(AF209),H209*VALUE(SUBSTITUTE(AF209,"%",""))/100,H209*AF209))-Tabela1[[#This Row],[PRONTO ACABADO2]]</f>
        <v>0</v>
      </c>
      <c r="BA209" s="44">
        <f>IF(AG209="",0,IF(ISTEXT(AG209),H209*VALUE(SUBSTITUTE(AG209,"%",""))/100,H209*AG209))-Tabela1[[#This Row],[PESO EXPEDIDO2]]</f>
        <v>0</v>
      </c>
      <c r="BB209" s="44">
        <f t="shared" si="34"/>
        <v>230.2</v>
      </c>
      <c r="BC209" s="44">
        <f t="shared" si="35"/>
        <v>230.2</v>
      </c>
      <c r="BD209" s="44"/>
    </row>
    <row r="210" spans="1:56" ht="15.75" hidden="1" customHeight="1" x14ac:dyDescent="0.25">
      <c r="A210" s="6" t="s">
        <v>3842</v>
      </c>
      <c r="B210" s="22" t="s">
        <v>3846</v>
      </c>
      <c r="C210" s="7">
        <v>2</v>
      </c>
      <c r="D210" s="46" t="s">
        <v>3830</v>
      </c>
      <c r="E210" s="7">
        <v>4095</v>
      </c>
      <c r="F210" s="7" t="s">
        <v>3799</v>
      </c>
      <c r="G210" s="24">
        <v>44.32</v>
      </c>
      <c r="H210" s="41">
        <f>Tabela1[[#This Row],[PESO UNI]]*Tabela1[[#This Row],[QTE]]</f>
        <v>88.64</v>
      </c>
      <c r="I210" s="7">
        <v>0</v>
      </c>
      <c r="J210" s="8" t="s">
        <v>3800</v>
      </c>
      <c r="K210" s="8" t="s">
        <v>335</v>
      </c>
      <c r="L210" s="9" t="s">
        <v>2076</v>
      </c>
      <c r="M210" s="10">
        <v>46127</v>
      </c>
      <c r="N210" s="8" t="s">
        <v>335</v>
      </c>
      <c r="O210" s="12"/>
      <c r="P210" s="13"/>
      <c r="Q210" s="14">
        <f>Tabela1[[#This Row],[QTDE/ Fabricação]]-Tabela1[[#This Row],[QTE]]</f>
        <v>-2</v>
      </c>
      <c r="R210" s="19">
        <f t="shared" si="31"/>
        <v>88.64</v>
      </c>
      <c r="S210" s="19">
        <f t="shared" si="37"/>
        <v>88.64</v>
      </c>
      <c r="T210" s="20">
        <f t="shared" si="32"/>
        <v>0</v>
      </c>
      <c r="U210" s="243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88.64</v>
      </c>
      <c r="Y210" s="14">
        <f t="shared" si="36"/>
        <v>0</v>
      </c>
      <c r="Z210" s="21">
        <f>Tabela1[[#This Row],[PESO TOTAL]]-Tabela1[[#This Row],[Peso Expedido]]</f>
        <v>0</v>
      </c>
      <c r="AA210" s="18">
        <v>1</v>
      </c>
      <c r="AB210" s="40"/>
      <c r="AC210" s="40">
        <v>1</v>
      </c>
      <c r="AD210" s="40">
        <v>1</v>
      </c>
      <c r="AE210" s="40">
        <v>1</v>
      </c>
      <c r="AF210" s="40">
        <v>1</v>
      </c>
      <c r="AG210" s="40">
        <v>1</v>
      </c>
      <c r="AH210" s="40">
        <v>1</v>
      </c>
      <c r="AI210" s="40" t="str">
        <f t="shared" si="33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38"/>
        <v>T-072960-1/1073-TC-006/007</v>
      </c>
      <c r="AP210" t="str">
        <f>Tabela1[[#This Row],[TAG]]&amp;Tabela1[[#This Row],[PEDIDO]]&amp;Tabela1[[#This Row],[PRODUTO]]</f>
        <v>1073-TC-006/007P-188RMF</v>
      </c>
      <c r="AQ210" s="23" t="str">
        <f>Tabela1[[#This Row],[PRODUTO]]&amp;Tabela1[[#This Row],[TAG]]</f>
        <v>RMF1073-TC-006/007</v>
      </c>
      <c r="AR210" s="183">
        <f>Tabela1[[#This Row],[PESO TOTAL]]*Tabela1[[#This Row],[MATÉRIA PRIMA]]</f>
        <v>88.64</v>
      </c>
      <c r="AS210" s="28">
        <f>Tabela1[[#This Row],[PESO TOTAL]]*Tabela1[[#This Row],[PREPARAÇÃO ]]</f>
        <v>88.64</v>
      </c>
      <c r="AT210" s="28">
        <f>Tabela1[[#This Row],[PESO TOTAL]]*Tabela1[[#This Row],[CALDEIRARIA]]</f>
        <v>88.64</v>
      </c>
      <c r="AU210" s="28">
        <f>Tabela1[[#This Row],[PESO TOTAL]]*Tabela1[[#This Row],[SOLDA]]</f>
        <v>88.64</v>
      </c>
      <c r="AV210" s="28">
        <f>Tabela1[[#This Row],[PESO TOTAL]]*Tabela1[[#This Row],[ACABAMENTO]]</f>
        <v>88.64</v>
      </c>
      <c r="AW210" s="28">
        <f>Tabela1[[#This Row],[PESO TOTAL]]*Tabela1[[#This Row],[PRONTO ACABADO]]</f>
        <v>88.64</v>
      </c>
      <c r="AX210" s="28">
        <f>Tabela1[[#This Row],[PESO TOTAL]]*Tabela1[[#This Row],[EXPEDIÇÃO ]]</f>
        <v>88.64</v>
      </c>
      <c r="AY210" s="28" t="str">
        <f>Tabela1[[#This Row],[PEDIDO]]&amp;Tabela1[[#This Row],[PRODUTO]]</f>
        <v>P-188RMF</v>
      </c>
      <c r="AZ210" s="44">
        <f>IF(AF210="",0,IF(ISTEXT(AF210),H210*VALUE(SUBSTITUTE(AF210,"%",""))/100,H210*AF210))-Tabela1[[#This Row],[PRONTO ACABADO2]]</f>
        <v>0</v>
      </c>
      <c r="BA210" s="44">
        <f>IF(AG210="",0,IF(ISTEXT(AG210),H210*VALUE(SUBSTITUTE(AG210,"%",""))/100,H210*AG210))-Tabela1[[#This Row],[PESO EXPEDIDO2]]</f>
        <v>0</v>
      </c>
      <c r="BB210" s="44">
        <f t="shared" si="34"/>
        <v>88.64</v>
      </c>
      <c r="BC210" s="44">
        <f t="shared" si="35"/>
        <v>88.64</v>
      </c>
      <c r="BD210" s="44"/>
    </row>
    <row r="211" spans="1:56" ht="15.75" hidden="1" customHeight="1" x14ac:dyDescent="0.25">
      <c r="A211" s="6" t="s">
        <v>3847</v>
      </c>
      <c r="B211" s="22" t="s">
        <v>3848</v>
      </c>
      <c r="C211" s="7">
        <v>2</v>
      </c>
      <c r="D211" s="46" t="s">
        <v>3824</v>
      </c>
      <c r="E211" s="7">
        <v>4096</v>
      </c>
      <c r="F211" s="7" t="s">
        <v>3799</v>
      </c>
      <c r="G211" s="24">
        <v>101.75</v>
      </c>
      <c r="H211" s="41">
        <f>Tabela1[[#This Row],[PESO UNI]]*Tabela1[[#This Row],[QTE]]</f>
        <v>203.5</v>
      </c>
      <c r="I211" s="7">
        <v>0</v>
      </c>
      <c r="J211" s="8" t="s">
        <v>3800</v>
      </c>
      <c r="K211" s="8" t="s">
        <v>335</v>
      </c>
      <c r="L211" s="9" t="s">
        <v>2076</v>
      </c>
      <c r="M211" s="10">
        <v>46127</v>
      </c>
      <c r="N211" s="8" t="s">
        <v>335</v>
      </c>
      <c r="O211" s="12"/>
      <c r="P211" s="13"/>
      <c r="Q211" s="14">
        <f>Tabela1[[#This Row],[QTDE/ Fabricação]]-Tabela1[[#This Row],[QTE]]</f>
        <v>-2</v>
      </c>
      <c r="R211" s="19">
        <f t="shared" si="31"/>
        <v>203.5</v>
      </c>
      <c r="S211" s="19">
        <f t="shared" si="37"/>
        <v>203.5</v>
      </c>
      <c r="T211" s="20">
        <f t="shared" si="32"/>
        <v>0</v>
      </c>
      <c r="U211" s="243">
        <v>2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203.5</v>
      </c>
      <c r="Y211" s="14">
        <f t="shared" si="36"/>
        <v>0</v>
      </c>
      <c r="Z211" s="21">
        <f>Tabela1[[#This Row],[PESO TOTAL]]-Tabela1[[#This Row],[Peso Expedido]]</f>
        <v>0</v>
      </c>
      <c r="AA211" s="18">
        <v>1</v>
      </c>
      <c r="AB211" s="40"/>
      <c r="AC211" s="40">
        <v>1</v>
      </c>
      <c r="AD211" s="40">
        <v>1</v>
      </c>
      <c r="AE211" s="40">
        <v>1</v>
      </c>
      <c r="AF211" s="40">
        <v>1</v>
      </c>
      <c r="AG211" s="40">
        <v>1</v>
      </c>
      <c r="AH211" s="40">
        <v>1</v>
      </c>
      <c r="AI211" s="40" t="str">
        <f t="shared" si="33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38"/>
        <v>T-072964-1/1073-TC-006/007</v>
      </c>
      <c r="AP211" t="str">
        <f>Tabela1[[#This Row],[TAG]]&amp;Tabela1[[#This Row],[PEDIDO]]&amp;Tabela1[[#This Row],[PRODUTO]]</f>
        <v>1073-TC-006/007P-188RMF</v>
      </c>
      <c r="AQ211" s="23" t="str">
        <f>Tabela1[[#This Row],[PRODUTO]]&amp;Tabela1[[#This Row],[TAG]]</f>
        <v>RMF1073-TC-006/007</v>
      </c>
      <c r="AR211" s="183">
        <f>Tabela1[[#This Row],[PESO TOTAL]]*Tabela1[[#This Row],[MATÉRIA PRIMA]]</f>
        <v>203.5</v>
      </c>
      <c r="AS211" s="28">
        <f>Tabela1[[#This Row],[PESO TOTAL]]*Tabela1[[#This Row],[PREPARAÇÃO ]]</f>
        <v>203.5</v>
      </c>
      <c r="AT211" s="28">
        <f>Tabela1[[#This Row],[PESO TOTAL]]*Tabela1[[#This Row],[CALDEIRARIA]]</f>
        <v>203.5</v>
      </c>
      <c r="AU211" s="28">
        <f>Tabela1[[#This Row],[PESO TOTAL]]*Tabela1[[#This Row],[SOLDA]]</f>
        <v>203.5</v>
      </c>
      <c r="AV211" s="28">
        <f>Tabela1[[#This Row],[PESO TOTAL]]*Tabela1[[#This Row],[ACABAMENTO]]</f>
        <v>203.5</v>
      </c>
      <c r="AW211" s="28">
        <f>Tabela1[[#This Row],[PESO TOTAL]]*Tabela1[[#This Row],[PRONTO ACABADO]]</f>
        <v>203.5</v>
      </c>
      <c r="AX211" s="28">
        <f>Tabela1[[#This Row],[PESO TOTAL]]*Tabela1[[#This Row],[EXPEDIÇÃO ]]</f>
        <v>203.5</v>
      </c>
      <c r="AY211" s="28" t="str">
        <f>Tabela1[[#This Row],[PEDIDO]]&amp;Tabela1[[#This Row],[PRODUTO]]</f>
        <v>P-188RMF</v>
      </c>
      <c r="AZ211" s="44">
        <f>IF(AF211="",0,IF(ISTEXT(AF211),H211*VALUE(SUBSTITUTE(AF211,"%",""))/100,H211*AF211))-Tabela1[[#This Row],[PRONTO ACABADO2]]</f>
        <v>0</v>
      </c>
      <c r="BA211" s="44">
        <f>IF(AG211="",0,IF(ISTEXT(AG211),H211*VALUE(SUBSTITUTE(AG211,"%",""))/100,H211*AG211))-Tabela1[[#This Row],[PESO EXPEDIDO2]]</f>
        <v>0</v>
      </c>
      <c r="BB211" s="44">
        <f t="shared" si="34"/>
        <v>203.5</v>
      </c>
      <c r="BC211" s="44">
        <f t="shared" si="35"/>
        <v>203.5</v>
      </c>
      <c r="BD211" s="44"/>
    </row>
    <row r="212" spans="1:56" ht="15.75" hidden="1" customHeight="1" x14ac:dyDescent="0.25">
      <c r="A212" s="6" t="s">
        <v>3847</v>
      </c>
      <c r="B212" s="22" t="s">
        <v>3849</v>
      </c>
      <c r="C212" s="7">
        <v>4</v>
      </c>
      <c r="D212" s="46" t="s">
        <v>3826</v>
      </c>
      <c r="E212" s="7">
        <v>4097</v>
      </c>
      <c r="F212" s="7" t="s">
        <v>3799</v>
      </c>
      <c r="G212" s="24">
        <v>31.39</v>
      </c>
      <c r="H212" s="41">
        <f>Tabela1[[#This Row],[PESO UNI]]*Tabela1[[#This Row],[QTE]]</f>
        <v>125.56</v>
      </c>
      <c r="I212" s="7">
        <v>0</v>
      </c>
      <c r="J212" s="8" t="s">
        <v>3800</v>
      </c>
      <c r="K212" s="8" t="s">
        <v>335</v>
      </c>
      <c r="L212" s="9" t="s">
        <v>2076</v>
      </c>
      <c r="M212" s="10">
        <v>46127</v>
      </c>
      <c r="N212" s="8" t="s">
        <v>335</v>
      </c>
      <c r="O212" s="12"/>
      <c r="P212" s="13"/>
      <c r="Q212" s="14">
        <f>Tabela1[[#This Row],[QTDE/ Fabricação]]-Tabela1[[#This Row],[QTE]]</f>
        <v>-4</v>
      </c>
      <c r="R212" s="19">
        <f t="shared" si="31"/>
        <v>125.56</v>
      </c>
      <c r="S212" s="19">
        <f t="shared" si="37"/>
        <v>125.56</v>
      </c>
      <c r="T212" s="20">
        <f t="shared" si="32"/>
        <v>0</v>
      </c>
      <c r="U212" s="243">
        <v>4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125.56</v>
      </c>
      <c r="Y212" s="14">
        <f t="shared" si="36"/>
        <v>0</v>
      </c>
      <c r="Z212" s="21">
        <f>Tabela1[[#This Row],[PESO TOTAL]]-Tabela1[[#This Row],[Peso Expedido]]</f>
        <v>0</v>
      </c>
      <c r="AA212" s="18">
        <v>1</v>
      </c>
      <c r="AB212" s="40"/>
      <c r="AC212" s="40">
        <v>1</v>
      </c>
      <c r="AD212" s="40">
        <v>1</v>
      </c>
      <c r="AE212" s="40">
        <v>1</v>
      </c>
      <c r="AF212" s="40">
        <v>1</v>
      </c>
      <c r="AG212" s="40">
        <v>1</v>
      </c>
      <c r="AH212" s="40">
        <v>1</v>
      </c>
      <c r="AI212" s="40" t="str">
        <f t="shared" si="33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38"/>
        <v>T-072964-1/1073-TC-006/007</v>
      </c>
      <c r="AP212" t="str">
        <f>Tabela1[[#This Row],[TAG]]&amp;Tabela1[[#This Row],[PEDIDO]]&amp;Tabela1[[#This Row],[PRODUTO]]</f>
        <v>1073-TC-006/007P-188RMF</v>
      </c>
      <c r="AQ212" s="23" t="str">
        <f>Tabela1[[#This Row],[PRODUTO]]&amp;Tabela1[[#This Row],[TAG]]</f>
        <v>RMF1073-TC-006/007</v>
      </c>
      <c r="AR212" s="183">
        <f>Tabela1[[#This Row],[PESO TOTAL]]*Tabela1[[#This Row],[MATÉRIA PRIMA]]</f>
        <v>125.56</v>
      </c>
      <c r="AS212" s="28">
        <f>Tabela1[[#This Row],[PESO TOTAL]]*Tabela1[[#This Row],[PREPARAÇÃO ]]</f>
        <v>125.56</v>
      </c>
      <c r="AT212" s="28">
        <f>Tabela1[[#This Row],[PESO TOTAL]]*Tabela1[[#This Row],[CALDEIRARIA]]</f>
        <v>125.56</v>
      </c>
      <c r="AU212" s="28">
        <f>Tabela1[[#This Row],[PESO TOTAL]]*Tabela1[[#This Row],[SOLDA]]</f>
        <v>125.56</v>
      </c>
      <c r="AV212" s="28">
        <f>Tabela1[[#This Row],[PESO TOTAL]]*Tabela1[[#This Row],[ACABAMENTO]]</f>
        <v>125.56</v>
      </c>
      <c r="AW212" s="28">
        <f>Tabela1[[#This Row],[PESO TOTAL]]*Tabela1[[#This Row],[PRONTO ACABADO]]</f>
        <v>125.56</v>
      </c>
      <c r="AX212" s="28">
        <f>Tabela1[[#This Row],[PESO TOTAL]]*Tabela1[[#This Row],[EXPEDIÇÃO ]]</f>
        <v>125.56</v>
      </c>
      <c r="AY212" s="28" t="str">
        <f>Tabela1[[#This Row],[PEDIDO]]&amp;Tabela1[[#This Row],[PRODUTO]]</f>
        <v>P-188RMF</v>
      </c>
      <c r="AZ212" s="44">
        <f>IF(AF212="",0,IF(ISTEXT(AF212),H212*VALUE(SUBSTITUTE(AF212,"%",""))/100,H212*AF212))-Tabela1[[#This Row],[PRONTO ACABADO2]]</f>
        <v>0</v>
      </c>
      <c r="BA212" s="44">
        <f>IF(AG212="",0,IF(ISTEXT(AG212),H212*VALUE(SUBSTITUTE(AG212,"%",""))/100,H212*AG212))-Tabela1[[#This Row],[PESO EXPEDIDO2]]</f>
        <v>0</v>
      </c>
      <c r="BB212" s="44">
        <f t="shared" si="34"/>
        <v>125.56</v>
      </c>
      <c r="BC212" s="44">
        <f t="shared" si="35"/>
        <v>125.56</v>
      </c>
      <c r="BD212" s="44"/>
    </row>
    <row r="213" spans="1:56" ht="15.75" hidden="1" customHeight="1" x14ac:dyDescent="0.25">
      <c r="A213" s="6" t="s">
        <v>3847</v>
      </c>
      <c r="B213" s="22" t="s">
        <v>3850</v>
      </c>
      <c r="C213" s="7">
        <v>2</v>
      </c>
      <c r="D213" s="46" t="s">
        <v>3828</v>
      </c>
      <c r="E213" s="7">
        <v>4098</v>
      </c>
      <c r="F213" s="7" t="s">
        <v>3799</v>
      </c>
      <c r="G213" s="24">
        <v>62.12</v>
      </c>
      <c r="H213" s="41">
        <f>Tabela1[[#This Row],[PESO UNI]]*Tabela1[[#This Row],[QTE]]</f>
        <v>124.24</v>
      </c>
      <c r="I213" s="7">
        <v>0</v>
      </c>
      <c r="J213" s="8" t="s">
        <v>3800</v>
      </c>
      <c r="K213" s="8" t="s">
        <v>335</v>
      </c>
      <c r="L213" s="9" t="s">
        <v>2076</v>
      </c>
      <c r="M213" s="10">
        <v>46127</v>
      </c>
      <c r="N213" s="8" t="s">
        <v>335</v>
      </c>
      <c r="O213" s="12"/>
      <c r="P213" s="13"/>
      <c r="Q213" s="14">
        <f>Tabela1[[#This Row],[QTDE/ Fabricação]]-Tabela1[[#This Row],[QTE]]</f>
        <v>-2</v>
      </c>
      <c r="R213" s="19">
        <f t="shared" si="31"/>
        <v>124.24</v>
      </c>
      <c r="S213" s="19">
        <f t="shared" si="37"/>
        <v>124.24</v>
      </c>
      <c r="T213" s="20">
        <f t="shared" si="32"/>
        <v>0</v>
      </c>
      <c r="U213" s="243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124.24</v>
      </c>
      <c r="Y213" s="14">
        <f t="shared" si="36"/>
        <v>0</v>
      </c>
      <c r="Z213" s="21">
        <f>Tabela1[[#This Row],[PESO TOTAL]]-Tabela1[[#This Row],[Peso Expedido]]</f>
        <v>0</v>
      </c>
      <c r="AA213" s="18">
        <v>1</v>
      </c>
      <c r="AB213" s="40"/>
      <c r="AC213" s="40">
        <v>1</v>
      </c>
      <c r="AD213" s="40">
        <v>1</v>
      </c>
      <c r="AE213" s="40">
        <v>1</v>
      </c>
      <c r="AF213" s="40">
        <v>1</v>
      </c>
      <c r="AG213" s="40">
        <v>1</v>
      </c>
      <c r="AH213" s="40">
        <v>1</v>
      </c>
      <c r="AI213" s="40" t="str">
        <f t="shared" si="33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38"/>
        <v>T-072964-1/1073-TC-006/007</v>
      </c>
      <c r="AP213" t="str">
        <f>Tabela1[[#This Row],[TAG]]&amp;Tabela1[[#This Row],[PEDIDO]]&amp;Tabela1[[#This Row],[PRODUTO]]</f>
        <v>1073-TC-006/007P-188RMF</v>
      </c>
      <c r="AQ213" s="23" t="str">
        <f>Tabela1[[#This Row],[PRODUTO]]&amp;Tabela1[[#This Row],[TAG]]</f>
        <v>RMF1073-TC-006/007</v>
      </c>
      <c r="AR213" s="183">
        <f>Tabela1[[#This Row],[PESO TOTAL]]*Tabela1[[#This Row],[MATÉRIA PRIMA]]</f>
        <v>124.24</v>
      </c>
      <c r="AS213" s="28">
        <f>Tabela1[[#This Row],[PESO TOTAL]]*Tabela1[[#This Row],[PREPARAÇÃO ]]</f>
        <v>124.24</v>
      </c>
      <c r="AT213" s="28">
        <f>Tabela1[[#This Row],[PESO TOTAL]]*Tabela1[[#This Row],[CALDEIRARIA]]</f>
        <v>124.24</v>
      </c>
      <c r="AU213" s="28">
        <f>Tabela1[[#This Row],[PESO TOTAL]]*Tabela1[[#This Row],[SOLDA]]</f>
        <v>124.24</v>
      </c>
      <c r="AV213" s="28">
        <f>Tabela1[[#This Row],[PESO TOTAL]]*Tabela1[[#This Row],[ACABAMENTO]]</f>
        <v>124.24</v>
      </c>
      <c r="AW213" s="28">
        <f>Tabela1[[#This Row],[PESO TOTAL]]*Tabela1[[#This Row],[PRONTO ACABADO]]</f>
        <v>124.24</v>
      </c>
      <c r="AX213" s="28">
        <f>Tabela1[[#This Row],[PESO TOTAL]]*Tabela1[[#This Row],[EXPEDIÇÃO ]]</f>
        <v>124.24</v>
      </c>
      <c r="AY213" s="28" t="str">
        <f>Tabela1[[#This Row],[PEDIDO]]&amp;Tabela1[[#This Row],[PRODUTO]]</f>
        <v>P-188RMF</v>
      </c>
      <c r="AZ213" s="44">
        <f>IF(AF213="",0,IF(ISTEXT(AF213),H213*VALUE(SUBSTITUTE(AF213,"%",""))/100,H213*AF213))-Tabela1[[#This Row],[PRONTO ACABADO2]]</f>
        <v>0</v>
      </c>
      <c r="BA213" s="44">
        <f>IF(AG213="",0,IF(ISTEXT(AG213),H213*VALUE(SUBSTITUTE(AG213,"%",""))/100,H213*AG213))-Tabela1[[#This Row],[PESO EXPEDIDO2]]</f>
        <v>0</v>
      </c>
      <c r="BB213" s="44">
        <f t="shared" si="34"/>
        <v>124.24</v>
      </c>
      <c r="BC213" s="44">
        <f t="shared" si="35"/>
        <v>124.24</v>
      </c>
      <c r="BD213" s="44"/>
    </row>
    <row r="214" spans="1:56" ht="15.75" hidden="1" customHeight="1" x14ac:dyDescent="0.25">
      <c r="A214" s="6" t="s">
        <v>3847</v>
      </c>
      <c r="B214" s="22" t="s">
        <v>3851</v>
      </c>
      <c r="C214" s="7">
        <v>2</v>
      </c>
      <c r="D214" s="46" t="s">
        <v>3830</v>
      </c>
      <c r="E214" s="7">
        <v>4099</v>
      </c>
      <c r="F214" s="7" t="s">
        <v>3799</v>
      </c>
      <c r="G214" s="24">
        <v>40.82</v>
      </c>
      <c r="H214" s="41">
        <f>Tabela1[[#This Row],[PESO UNI]]*Tabela1[[#This Row],[QTE]]</f>
        <v>81.64</v>
      </c>
      <c r="I214" s="7">
        <v>0</v>
      </c>
      <c r="J214" s="8" t="s">
        <v>3800</v>
      </c>
      <c r="K214" s="8" t="s">
        <v>335</v>
      </c>
      <c r="L214" s="9" t="s">
        <v>2076</v>
      </c>
      <c r="M214" s="10">
        <v>46127</v>
      </c>
      <c r="N214" s="8" t="s">
        <v>335</v>
      </c>
      <c r="O214" s="12"/>
      <c r="P214" s="13"/>
      <c r="Q214" s="14">
        <f>Tabela1[[#This Row],[QTDE/ Fabricação]]-Tabela1[[#This Row],[QTE]]</f>
        <v>-2</v>
      </c>
      <c r="R214" s="19">
        <f t="shared" si="31"/>
        <v>81.64</v>
      </c>
      <c r="S214" s="19">
        <f t="shared" si="37"/>
        <v>81.64</v>
      </c>
      <c r="T214" s="20">
        <f t="shared" si="32"/>
        <v>0</v>
      </c>
      <c r="U214" s="243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81.64</v>
      </c>
      <c r="Y214" s="14">
        <f t="shared" si="36"/>
        <v>0</v>
      </c>
      <c r="Z214" s="21">
        <f>Tabela1[[#This Row],[PESO TOTAL]]-Tabela1[[#This Row],[Peso Expedido]]</f>
        <v>0</v>
      </c>
      <c r="AA214" s="18">
        <v>1</v>
      </c>
      <c r="AB214" s="40"/>
      <c r="AC214" s="40">
        <v>1</v>
      </c>
      <c r="AD214" s="40">
        <v>1</v>
      </c>
      <c r="AE214" s="40">
        <v>1</v>
      </c>
      <c r="AF214" s="40">
        <v>1</v>
      </c>
      <c r="AG214" s="40">
        <v>1</v>
      </c>
      <c r="AH214" s="40">
        <v>1</v>
      </c>
      <c r="AI214" s="40" t="str">
        <f t="shared" si="33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38"/>
        <v>T-072964-1/1073-TC-006/007</v>
      </c>
      <c r="AP214" t="str">
        <f>Tabela1[[#This Row],[TAG]]&amp;Tabela1[[#This Row],[PEDIDO]]&amp;Tabela1[[#This Row],[PRODUTO]]</f>
        <v>1073-TC-006/007P-188RMF</v>
      </c>
      <c r="AQ214" s="23" t="str">
        <f>Tabela1[[#This Row],[PRODUTO]]&amp;Tabela1[[#This Row],[TAG]]</f>
        <v>RMF1073-TC-006/007</v>
      </c>
      <c r="AR214" s="183">
        <f>Tabela1[[#This Row],[PESO TOTAL]]*Tabela1[[#This Row],[MATÉRIA PRIMA]]</f>
        <v>81.64</v>
      </c>
      <c r="AS214" s="28">
        <f>Tabela1[[#This Row],[PESO TOTAL]]*Tabela1[[#This Row],[PREPARAÇÃO ]]</f>
        <v>81.64</v>
      </c>
      <c r="AT214" s="28">
        <f>Tabela1[[#This Row],[PESO TOTAL]]*Tabela1[[#This Row],[CALDEIRARIA]]</f>
        <v>81.64</v>
      </c>
      <c r="AU214" s="28">
        <f>Tabela1[[#This Row],[PESO TOTAL]]*Tabela1[[#This Row],[SOLDA]]</f>
        <v>81.64</v>
      </c>
      <c r="AV214" s="28">
        <f>Tabela1[[#This Row],[PESO TOTAL]]*Tabela1[[#This Row],[ACABAMENTO]]</f>
        <v>81.64</v>
      </c>
      <c r="AW214" s="28">
        <f>Tabela1[[#This Row],[PESO TOTAL]]*Tabela1[[#This Row],[PRONTO ACABADO]]</f>
        <v>81.64</v>
      </c>
      <c r="AX214" s="28">
        <f>Tabela1[[#This Row],[PESO TOTAL]]*Tabela1[[#This Row],[EXPEDIÇÃO ]]</f>
        <v>81.64</v>
      </c>
      <c r="AY214" s="28" t="str">
        <f>Tabela1[[#This Row],[PEDIDO]]&amp;Tabela1[[#This Row],[PRODUTO]]</f>
        <v>P-188RMF</v>
      </c>
      <c r="AZ214" s="44">
        <f>IF(AF214="",0,IF(ISTEXT(AF214),H214*VALUE(SUBSTITUTE(AF214,"%",""))/100,H214*AF214))-Tabela1[[#This Row],[PRONTO ACABADO2]]</f>
        <v>0</v>
      </c>
      <c r="BA214" s="44">
        <f>IF(AG214="",0,IF(ISTEXT(AG214),H214*VALUE(SUBSTITUTE(AG214,"%",""))/100,H214*AG214))-Tabela1[[#This Row],[PESO EXPEDIDO2]]</f>
        <v>0</v>
      </c>
      <c r="BB214" s="44">
        <f t="shared" si="34"/>
        <v>81.64</v>
      </c>
      <c r="BC214" s="44">
        <f t="shared" si="35"/>
        <v>81.64</v>
      </c>
      <c r="BD214" s="44"/>
    </row>
    <row r="215" spans="1:56" ht="15.75" hidden="1" customHeight="1" x14ac:dyDescent="0.25">
      <c r="A215" s="6" t="s">
        <v>3852</v>
      </c>
      <c r="B215" s="22" t="s">
        <v>3853</v>
      </c>
      <c r="C215" s="7">
        <v>2</v>
      </c>
      <c r="D215" s="46" t="s">
        <v>3854</v>
      </c>
      <c r="E215" s="7">
        <v>4100</v>
      </c>
      <c r="F215" s="7" t="s">
        <v>3799</v>
      </c>
      <c r="G215" s="24">
        <v>39.380000000000003</v>
      </c>
      <c r="H215" s="41">
        <f>Tabela1[[#This Row],[PESO UNI]]*Tabela1[[#This Row],[QTE]]</f>
        <v>78.760000000000005</v>
      </c>
      <c r="I215" s="7">
        <v>2</v>
      </c>
      <c r="J215" s="8" t="s">
        <v>3800</v>
      </c>
      <c r="K215" s="8" t="s">
        <v>335</v>
      </c>
      <c r="L215" s="9" t="s">
        <v>2076</v>
      </c>
      <c r="M215" s="10">
        <v>46127</v>
      </c>
      <c r="N215" s="8" t="s">
        <v>335</v>
      </c>
      <c r="O215" s="12"/>
      <c r="P215" s="13"/>
      <c r="Q215" s="14">
        <f>Tabela1[[#This Row],[QTDE/ Fabricação]]-Tabela1[[#This Row],[QTE]]</f>
        <v>-2</v>
      </c>
      <c r="R215" s="19">
        <f t="shared" si="31"/>
        <v>78.760000000000005</v>
      </c>
      <c r="S215" s="19">
        <f t="shared" si="37"/>
        <v>78.760000000000005</v>
      </c>
      <c r="T215" s="20">
        <f t="shared" si="32"/>
        <v>0</v>
      </c>
      <c r="U215" s="243">
        <v>2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78.760000000000005</v>
      </c>
      <c r="Y215" s="14">
        <f t="shared" si="36"/>
        <v>0</v>
      </c>
      <c r="Z215" s="21">
        <f>Tabela1[[#This Row],[PESO TOTAL]]-Tabela1[[#This Row],[Peso Expedido]]</f>
        <v>0</v>
      </c>
      <c r="AA215" s="18">
        <v>1</v>
      </c>
      <c r="AB215" s="40"/>
      <c r="AC215" s="40">
        <v>1</v>
      </c>
      <c r="AD215" s="40">
        <v>1</v>
      </c>
      <c r="AE215" s="40">
        <v>1</v>
      </c>
      <c r="AF215" s="40">
        <v>1</v>
      </c>
      <c r="AG215" s="40">
        <v>1</v>
      </c>
      <c r="AH215" s="40">
        <v>1</v>
      </c>
      <c r="AI215" s="40" t="str">
        <f t="shared" si="33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38"/>
        <v>T-072965-1/1073-TC-006/007</v>
      </c>
      <c r="AP215" t="str">
        <f>Tabela1[[#This Row],[TAG]]&amp;Tabela1[[#This Row],[PEDIDO]]&amp;Tabela1[[#This Row],[PRODUTO]]</f>
        <v>1073-TC-006/007P-188RMF</v>
      </c>
      <c r="AQ215" s="23" t="str">
        <f>Tabela1[[#This Row],[PRODUTO]]&amp;Tabela1[[#This Row],[TAG]]</f>
        <v>RMF1073-TC-006/007</v>
      </c>
      <c r="AR215" s="183">
        <f>Tabela1[[#This Row],[PESO TOTAL]]*Tabela1[[#This Row],[MATÉRIA PRIMA]]</f>
        <v>78.760000000000005</v>
      </c>
      <c r="AS215" s="28">
        <f>Tabela1[[#This Row],[PESO TOTAL]]*Tabela1[[#This Row],[PREPARAÇÃO ]]</f>
        <v>78.760000000000005</v>
      </c>
      <c r="AT215" s="28">
        <f>Tabela1[[#This Row],[PESO TOTAL]]*Tabela1[[#This Row],[CALDEIRARIA]]</f>
        <v>78.760000000000005</v>
      </c>
      <c r="AU215" s="28">
        <f>Tabela1[[#This Row],[PESO TOTAL]]*Tabela1[[#This Row],[SOLDA]]</f>
        <v>78.760000000000005</v>
      </c>
      <c r="AV215" s="28">
        <f>Tabela1[[#This Row],[PESO TOTAL]]*Tabela1[[#This Row],[ACABAMENTO]]</f>
        <v>78.760000000000005</v>
      </c>
      <c r="AW215" s="28">
        <f>Tabela1[[#This Row],[PESO TOTAL]]*Tabela1[[#This Row],[PRONTO ACABADO]]</f>
        <v>78.760000000000005</v>
      </c>
      <c r="AX215" s="28">
        <f>Tabela1[[#This Row],[PESO TOTAL]]*Tabela1[[#This Row],[EXPEDIÇÃO ]]</f>
        <v>78.760000000000005</v>
      </c>
      <c r="AY215" s="28" t="str">
        <f>Tabela1[[#This Row],[PEDIDO]]&amp;Tabela1[[#This Row],[PRODUTO]]</f>
        <v>P-188RMF</v>
      </c>
      <c r="AZ215" s="44">
        <f>IF(AF215="",0,IF(ISTEXT(AF215),H215*VALUE(SUBSTITUTE(AF215,"%",""))/100,H215*AF215))-Tabela1[[#This Row],[PRONTO ACABADO2]]</f>
        <v>0</v>
      </c>
      <c r="BA215" s="44">
        <f>IF(AG215="",0,IF(ISTEXT(AG215),H215*VALUE(SUBSTITUTE(AG215,"%",""))/100,H215*AG215))-Tabela1[[#This Row],[PESO EXPEDIDO2]]</f>
        <v>0</v>
      </c>
      <c r="BB215" s="44">
        <f t="shared" si="34"/>
        <v>78.760000000000005</v>
      </c>
      <c r="BC215" s="44">
        <f t="shared" si="35"/>
        <v>78.760000000000005</v>
      </c>
      <c r="BD215" s="44"/>
    </row>
    <row r="216" spans="1:56" ht="15.75" hidden="1" customHeight="1" x14ac:dyDescent="0.25">
      <c r="A216" s="6" t="s">
        <v>3852</v>
      </c>
      <c r="B216" s="22" t="s">
        <v>3855</v>
      </c>
      <c r="C216" s="7">
        <v>4</v>
      </c>
      <c r="D216" s="46" t="s">
        <v>3856</v>
      </c>
      <c r="E216" s="7">
        <v>4101</v>
      </c>
      <c r="F216" s="7" t="s">
        <v>3799</v>
      </c>
      <c r="G216" s="24">
        <v>39.78</v>
      </c>
      <c r="H216" s="41">
        <f>Tabela1[[#This Row],[PESO UNI]]*Tabela1[[#This Row],[QTE]]</f>
        <v>159.12</v>
      </c>
      <c r="I216" s="7">
        <v>2</v>
      </c>
      <c r="J216" s="8" t="s">
        <v>3800</v>
      </c>
      <c r="K216" s="8" t="s">
        <v>335</v>
      </c>
      <c r="L216" s="9" t="s">
        <v>2076</v>
      </c>
      <c r="M216" s="10">
        <v>46127</v>
      </c>
      <c r="N216" s="8" t="s">
        <v>335</v>
      </c>
      <c r="O216" s="12"/>
      <c r="P216" s="13"/>
      <c r="Q216" s="14">
        <f>Tabela1[[#This Row],[QTDE/ Fabricação]]-Tabela1[[#This Row],[QTE]]</f>
        <v>-4</v>
      </c>
      <c r="R216" s="19">
        <f t="shared" si="31"/>
        <v>159.12</v>
      </c>
      <c r="S216" s="19">
        <f t="shared" si="37"/>
        <v>159.12</v>
      </c>
      <c r="T216" s="20">
        <f t="shared" si="32"/>
        <v>0</v>
      </c>
      <c r="U216" s="243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159.12</v>
      </c>
      <c r="Y216" s="14">
        <f t="shared" si="36"/>
        <v>0</v>
      </c>
      <c r="Z216" s="21">
        <f>Tabela1[[#This Row],[PESO TOTAL]]-Tabela1[[#This Row],[Peso Expedido]]</f>
        <v>0</v>
      </c>
      <c r="AA216" s="18">
        <v>1</v>
      </c>
      <c r="AB216" s="40"/>
      <c r="AC216" s="40">
        <v>1</v>
      </c>
      <c r="AD216" s="40">
        <v>1</v>
      </c>
      <c r="AE216" s="40">
        <v>1</v>
      </c>
      <c r="AF216" s="40">
        <v>1</v>
      </c>
      <c r="AG216" s="40">
        <v>1</v>
      </c>
      <c r="AH216" s="40">
        <v>1</v>
      </c>
      <c r="AI216" s="40" t="str">
        <f t="shared" si="33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38"/>
        <v>T-072965-1/1073-TC-006/007</v>
      </c>
      <c r="AP216" t="str">
        <f>Tabela1[[#This Row],[TAG]]&amp;Tabela1[[#This Row],[PEDIDO]]&amp;Tabela1[[#This Row],[PRODUTO]]</f>
        <v>1073-TC-006/007P-188RMF</v>
      </c>
      <c r="AQ216" s="23" t="str">
        <f>Tabela1[[#This Row],[PRODUTO]]&amp;Tabela1[[#This Row],[TAG]]</f>
        <v>RMF1073-TC-006/007</v>
      </c>
      <c r="AR216" s="183">
        <f>Tabela1[[#This Row],[PESO TOTAL]]*Tabela1[[#This Row],[MATÉRIA PRIMA]]</f>
        <v>159.12</v>
      </c>
      <c r="AS216" s="28">
        <f>Tabela1[[#This Row],[PESO TOTAL]]*Tabela1[[#This Row],[PREPARAÇÃO ]]</f>
        <v>159.12</v>
      </c>
      <c r="AT216" s="28">
        <f>Tabela1[[#This Row],[PESO TOTAL]]*Tabela1[[#This Row],[CALDEIRARIA]]</f>
        <v>159.12</v>
      </c>
      <c r="AU216" s="28">
        <f>Tabela1[[#This Row],[PESO TOTAL]]*Tabela1[[#This Row],[SOLDA]]</f>
        <v>159.12</v>
      </c>
      <c r="AV216" s="28">
        <f>Tabela1[[#This Row],[PESO TOTAL]]*Tabela1[[#This Row],[ACABAMENTO]]</f>
        <v>159.12</v>
      </c>
      <c r="AW216" s="28">
        <f>Tabela1[[#This Row],[PESO TOTAL]]*Tabela1[[#This Row],[PRONTO ACABADO]]</f>
        <v>159.12</v>
      </c>
      <c r="AX216" s="28">
        <f>Tabela1[[#This Row],[PESO TOTAL]]*Tabela1[[#This Row],[EXPEDIÇÃO ]]</f>
        <v>159.12</v>
      </c>
      <c r="AY216" s="28" t="str">
        <f>Tabela1[[#This Row],[PEDIDO]]&amp;Tabela1[[#This Row],[PRODUTO]]</f>
        <v>P-188RMF</v>
      </c>
      <c r="AZ216" s="44">
        <f>IF(AF216="",0,IF(ISTEXT(AF216),H216*VALUE(SUBSTITUTE(AF216,"%",""))/100,H216*AF216))-Tabela1[[#This Row],[PRONTO ACABADO2]]</f>
        <v>0</v>
      </c>
      <c r="BA216" s="44">
        <f>IF(AG216="",0,IF(ISTEXT(AG216),H216*VALUE(SUBSTITUTE(AG216,"%",""))/100,H216*AG216))-Tabela1[[#This Row],[PESO EXPEDIDO2]]</f>
        <v>0</v>
      </c>
      <c r="BB216" s="44">
        <f t="shared" si="34"/>
        <v>159.12</v>
      </c>
      <c r="BC216" s="44">
        <f t="shared" si="35"/>
        <v>159.12</v>
      </c>
      <c r="BD216" s="44"/>
    </row>
    <row r="217" spans="1:56" ht="15.75" hidden="1" customHeight="1" x14ac:dyDescent="0.25">
      <c r="A217" s="6" t="s">
        <v>3852</v>
      </c>
      <c r="B217" s="22" t="s">
        <v>3857</v>
      </c>
      <c r="C217" s="7">
        <v>4</v>
      </c>
      <c r="D217" s="46" t="s">
        <v>3858</v>
      </c>
      <c r="E217" s="7">
        <v>4102</v>
      </c>
      <c r="F217" s="7" t="s">
        <v>3799</v>
      </c>
      <c r="G217" s="24">
        <v>134.97999999999999</v>
      </c>
      <c r="H217" s="41">
        <f>Tabela1[[#This Row],[PESO UNI]]*Tabela1[[#This Row],[QTE]]</f>
        <v>539.91999999999996</v>
      </c>
      <c r="I217" s="7">
        <v>2</v>
      </c>
      <c r="J217" s="8" t="s">
        <v>3800</v>
      </c>
      <c r="K217" s="8" t="s">
        <v>335</v>
      </c>
      <c r="L217" s="9" t="s">
        <v>2076</v>
      </c>
      <c r="M217" s="10">
        <v>46127</v>
      </c>
      <c r="N217" s="8" t="s">
        <v>335</v>
      </c>
      <c r="O217" s="12"/>
      <c r="P217" s="13"/>
      <c r="Q217" s="14">
        <f>Tabela1[[#This Row],[QTDE/ Fabricação]]-Tabela1[[#This Row],[QTE]]</f>
        <v>-4</v>
      </c>
      <c r="R217" s="19">
        <f t="shared" si="31"/>
        <v>539.91999999999996</v>
      </c>
      <c r="S217" s="19">
        <f t="shared" si="37"/>
        <v>539.91999999999996</v>
      </c>
      <c r="T217" s="20">
        <f t="shared" si="32"/>
        <v>0</v>
      </c>
      <c r="U217" s="243">
        <v>4</v>
      </c>
      <c r="V217" s="12" t="str">
        <f>IFERROR(VLOOKUP(Tabela1[[#This Row],[COD.MDE]],'LISTA DE EMBARQUE'!B:L,11,0),"")</f>
        <v/>
      </c>
      <c r="W217" s="13"/>
      <c r="X217" s="14">
        <f>IFERROR(Tabela1[[#This Row],[QIANTIDADE EXPEDIDA]]*Tabela1[[#This Row],[PESO UNI]],"")</f>
        <v>539.91999999999996</v>
      </c>
      <c r="Y217" s="14">
        <f t="shared" si="36"/>
        <v>0</v>
      </c>
      <c r="Z217" s="21">
        <f>Tabela1[[#This Row],[PESO TOTAL]]-Tabela1[[#This Row],[Peso Expedido]]</f>
        <v>0</v>
      </c>
      <c r="AA217" s="18">
        <v>1</v>
      </c>
      <c r="AB217" s="40"/>
      <c r="AC217" s="40">
        <v>1</v>
      </c>
      <c r="AD217" s="40">
        <v>1</v>
      </c>
      <c r="AE217" s="40">
        <v>1</v>
      </c>
      <c r="AF217" s="40">
        <v>1</v>
      </c>
      <c r="AG217" s="40">
        <v>1</v>
      </c>
      <c r="AH217" s="40">
        <v>1</v>
      </c>
      <c r="AI217" s="40" t="str">
        <f t="shared" si="33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38"/>
        <v>T-072965-1/1073-TC-006/007</v>
      </c>
      <c r="AP217" t="str">
        <f>Tabela1[[#This Row],[TAG]]&amp;Tabela1[[#This Row],[PEDIDO]]&amp;Tabela1[[#This Row],[PRODUTO]]</f>
        <v>1073-TC-006/007P-188RMF</v>
      </c>
      <c r="AQ217" s="23" t="str">
        <f>Tabela1[[#This Row],[PRODUTO]]&amp;Tabela1[[#This Row],[TAG]]</f>
        <v>RMF1073-TC-006/007</v>
      </c>
      <c r="AR217" s="183">
        <f>Tabela1[[#This Row],[PESO TOTAL]]*Tabela1[[#This Row],[MATÉRIA PRIMA]]</f>
        <v>539.91999999999996</v>
      </c>
      <c r="AS217" s="28">
        <f>Tabela1[[#This Row],[PESO TOTAL]]*Tabela1[[#This Row],[PREPARAÇÃO ]]</f>
        <v>539.91999999999996</v>
      </c>
      <c r="AT217" s="28">
        <f>Tabela1[[#This Row],[PESO TOTAL]]*Tabela1[[#This Row],[CALDEIRARIA]]</f>
        <v>539.91999999999996</v>
      </c>
      <c r="AU217" s="28">
        <f>Tabela1[[#This Row],[PESO TOTAL]]*Tabela1[[#This Row],[SOLDA]]</f>
        <v>539.91999999999996</v>
      </c>
      <c r="AV217" s="28">
        <f>Tabela1[[#This Row],[PESO TOTAL]]*Tabela1[[#This Row],[ACABAMENTO]]</f>
        <v>539.91999999999996</v>
      </c>
      <c r="AW217" s="28">
        <f>Tabela1[[#This Row],[PESO TOTAL]]*Tabela1[[#This Row],[PRONTO ACABADO]]</f>
        <v>539.91999999999996</v>
      </c>
      <c r="AX217" s="28">
        <f>Tabela1[[#This Row],[PESO TOTAL]]*Tabela1[[#This Row],[EXPEDIÇÃO ]]</f>
        <v>539.91999999999996</v>
      </c>
      <c r="AY217" s="28" t="str">
        <f>Tabela1[[#This Row],[PEDIDO]]&amp;Tabela1[[#This Row],[PRODUTO]]</f>
        <v>P-188RMF</v>
      </c>
      <c r="AZ217" s="44">
        <f>IF(AF217="",0,IF(ISTEXT(AF217),H217*VALUE(SUBSTITUTE(AF217,"%",""))/100,H217*AF217))-Tabela1[[#This Row],[PRONTO ACABADO2]]</f>
        <v>0</v>
      </c>
      <c r="BA217" s="44">
        <f>IF(AG217="",0,IF(ISTEXT(AG217),H217*VALUE(SUBSTITUTE(AG217,"%",""))/100,H217*AG217))-Tabela1[[#This Row],[PESO EXPEDIDO2]]</f>
        <v>0</v>
      </c>
      <c r="BB217" s="44">
        <f t="shared" si="34"/>
        <v>539.91999999999996</v>
      </c>
      <c r="BC217" s="44">
        <f t="shared" si="35"/>
        <v>539.91999999999996</v>
      </c>
      <c r="BD217" s="44"/>
    </row>
    <row r="218" spans="1:56" ht="15.75" hidden="1" customHeight="1" x14ac:dyDescent="0.25">
      <c r="A218" s="6" t="s">
        <v>3859</v>
      </c>
      <c r="B218" s="22" t="s">
        <v>3860</v>
      </c>
      <c r="C218" s="7">
        <v>4</v>
      </c>
      <c r="D218" s="46" t="s">
        <v>3824</v>
      </c>
      <c r="E218" s="7">
        <v>4103</v>
      </c>
      <c r="F218" s="7" t="s">
        <v>3799</v>
      </c>
      <c r="G218" s="24">
        <v>47.47</v>
      </c>
      <c r="H218" s="41">
        <f>Tabela1[[#This Row],[PESO UNI]]*Tabela1[[#This Row],[QTE]]</f>
        <v>189.88</v>
      </c>
      <c r="I218" s="7">
        <v>0</v>
      </c>
      <c r="J218" s="8" t="s">
        <v>3800</v>
      </c>
      <c r="K218" s="8" t="s">
        <v>335</v>
      </c>
      <c r="L218" s="9" t="s">
        <v>2076</v>
      </c>
      <c r="M218" s="10">
        <v>46127</v>
      </c>
      <c r="N218" s="8" t="s">
        <v>335</v>
      </c>
      <c r="O218" s="12"/>
      <c r="P218" s="13"/>
      <c r="Q218" s="14">
        <f>Tabela1[[#This Row],[QTDE/ Fabricação]]-Tabela1[[#This Row],[QTE]]</f>
        <v>-4</v>
      </c>
      <c r="R218" s="19">
        <f t="shared" ref="R218:R281" si="39">IFERROR(H218*((AA218*0.25)+(AC218*0.25)+(AD218*0.225)+(AE218*0.225)+(AF218*0.05)),"")</f>
        <v>189.88</v>
      </c>
      <c r="S218" s="19">
        <f t="shared" si="37"/>
        <v>189.88</v>
      </c>
      <c r="T218" s="20">
        <f t="shared" ref="T218:T281" si="40">IFERROR(S218-H218,"")</f>
        <v>0</v>
      </c>
      <c r="U218" s="243">
        <v>4</v>
      </c>
      <c r="V218" s="12" t="str">
        <f>IFERROR(VLOOKUP(Tabela1[[#This Row],[COD.MDE]],'LISTA DE EMBARQUE'!B:L,11,0),"")</f>
        <v/>
      </c>
      <c r="W218" s="13"/>
      <c r="X218" s="14">
        <f>IFERROR(Tabela1[[#This Row],[QIANTIDADE EXPEDIDA]]*Tabela1[[#This Row],[PESO UNI]],"")</f>
        <v>189.88</v>
      </c>
      <c r="Y218" s="14">
        <f t="shared" si="36"/>
        <v>0</v>
      </c>
      <c r="Z218" s="21">
        <f>Tabela1[[#This Row],[PESO TOTAL]]-Tabela1[[#This Row],[Peso Expedido]]</f>
        <v>0</v>
      </c>
      <c r="AA218" s="18">
        <v>1</v>
      </c>
      <c r="AB218" s="40"/>
      <c r="AC218" s="40">
        <v>1</v>
      </c>
      <c r="AD218" s="40">
        <v>1</v>
      </c>
      <c r="AE218" s="40">
        <v>1</v>
      </c>
      <c r="AF218" s="40">
        <v>1</v>
      </c>
      <c r="AG218" s="40">
        <v>1</v>
      </c>
      <c r="AH218" s="40">
        <v>1</v>
      </c>
      <c r="AI218" s="40" t="str">
        <f t="shared" si="33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38"/>
        <v>T-072966-1/1073-TC-006/007</v>
      </c>
      <c r="AP218" t="str">
        <f>Tabela1[[#This Row],[TAG]]&amp;Tabela1[[#This Row],[PEDIDO]]&amp;Tabela1[[#This Row],[PRODUTO]]</f>
        <v>1073-TC-006/007P-188RMF</v>
      </c>
      <c r="AQ218" s="23" t="str">
        <f>Tabela1[[#This Row],[PRODUTO]]&amp;Tabela1[[#This Row],[TAG]]</f>
        <v>RMF1073-TC-006/007</v>
      </c>
      <c r="AR218" s="183">
        <f>Tabela1[[#This Row],[PESO TOTAL]]*Tabela1[[#This Row],[MATÉRIA PRIMA]]</f>
        <v>189.88</v>
      </c>
      <c r="AS218" s="28">
        <f>Tabela1[[#This Row],[PESO TOTAL]]*Tabela1[[#This Row],[PREPARAÇÃO ]]</f>
        <v>189.88</v>
      </c>
      <c r="AT218" s="28">
        <f>Tabela1[[#This Row],[PESO TOTAL]]*Tabela1[[#This Row],[CALDEIRARIA]]</f>
        <v>189.88</v>
      </c>
      <c r="AU218" s="28">
        <f>Tabela1[[#This Row],[PESO TOTAL]]*Tabela1[[#This Row],[SOLDA]]</f>
        <v>189.88</v>
      </c>
      <c r="AV218" s="28">
        <f>Tabela1[[#This Row],[PESO TOTAL]]*Tabela1[[#This Row],[ACABAMENTO]]</f>
        <v>189.88</v>
      </c>
      <c r="AW218" s="28">
        <f>Tabela1[[#This Row],[PESO TOTAL]]*Tabela1[[#This Row],[PRONTO ACABADO]]</f>
        <v>189.88</v>
      </c>
      <c r="AX218" s="28">
        <f>Tabela1[[#This Row],[PESO TOTAL]]*Tabela1[[#This Row],[EXPEDIÇÃO ]]</f>
        <v>189.88</v>
      </c>
      <c r="AY218" s="28" t="str">
        <f>Tabela1[[#This Row],[PEDIDO]]&amp;Tabela1[[#This Row],[PRODUTO]]</f>
        <v>P-188RMF</v>
      </c>
      <c r="AZ218" s="44">
        <f>IF(AF218="",0,IF(ISTEXT(AF218),H218*VALUE(SUBSTITUTE(AF218,"%",""))/100,H218*AF218))-Tabela1[[#This Row],[PRONTO ACABADO2]]</f>
        <v>0</v>
      </c>
      <c r="BA218" s="44">
        <f>IF(AG218="",0,IF(ISTEXT(AG218),H218*VALUE(SUBSTITUTE(AG218,"%",""))/100,H218*AG218))-Tabela1[[#This Row],[PESO EXPEDIDO2]]</f>
        <v>0</v>
      </c>
      <c r="BB218" s="44">
        <f t="shared" si="34"/>
        <v>189.88</v>
      </c>
      <c r="BC218" s="44">
        <f t="shared" si="35"/>
        <v>189.88</v>
      </c>
      <c r="BD218" s="44"/>
    </row>
    <row r="219" spans="1:56" ht="15.75" hidden="1" customHeight="1" x14ac:dyDescent="0.25">
      <c r="A219" s="6" t="s">
        <v>3859</v>
      </c>
      <c r="B219" s="22" t="s">
        <v>3861</v>
      </c>
      <c r="C219" s="7">
        <v>2</v>
      </c>
      <c r="D219" s="46" t="s">
        <v>3826</v>
      </c>
      <c r="E219" s="7">
        <v>4104</v>
      </c>
      <c r="F219" s="7" t="s">
        <v>3799</v>
      </c>
      <c r="G219" s="24">
        <v>50.82</v>
      </c>
      <c r="H219" s="41">
        <f>Tabela1[[#This Row],[PESO UNI]]*Tabela1[[#This Row],[QTE]]</f>
        <v>101.64</v>
      </c>
      <c r="I219" s="7">
        <v>0</v>
      </c>
      <c r="J219" s="8" t="s">
        <v>3800</v>
      </c>
      <c r="K219" s="8" t="s">
        <v>335</v>
      </c>
      <c r="L219" s="9" t="s">
        <v>2076</v>
      </c>
      <c r="M219" s="10">
        <v>46127</v>
      </c>
      <c r="N219" s="8" t="s">
        <v>335</v>
      </c>
      <c r="O219" s="12"/>
      <c r="P219" s="13"/>
      <c r="Q219" s="14">
        <f>Tabela1[[#This Row],[QTDE/ Fabricação]]-Tabela1[[#This Row],[QTE]]</f>
        <v>-2</v>
      </c>
      <c r="R219" s="19">
        <f t="shared" si="39"/>
        <v>101.64</v>
      </c>
      <c r="S219" s="19">
        <f t="shared" si="37"/>
        <v>101.64</v>
      </c>
      <c r="T219" s="20">
        <f t="shared" si="40"/>
        <v>0</v>
      </c>
      <c r="U219" s="243">
        <v>2</v>
      </c>
      <c r="V219" s="12" t="str">
        <f>IFERROR(VLOOKUP(Tabela1[[#This Row],[COD.MDE]],'LISTA DE EMBARQUE'!B:L,11,0),"")</f>
        <v/>
      </c>
      <c r="W219" s="13"/>
      <c r="X219" s="14">
        <f>IFERROR(Tabela1[[#This Row],[QIANTIDADE EXPEDIDA]]*Tabela1[[#This Row],[PESO UNI]],"")</f>
        <v>101.64</v>
      </c>
      <c r="Y219" s="14">
        <f t="shared" si="36"/>
        <v>0</v>
      </c>
      <c r="Z219" s="21">
        <f>Tabela1[[#This Row],[PESO TOTAL]]-Tabela1[[#This Row],[Peso Expedido]]</f>
        <v>0</v>
      </c>
      <c r="AA219" s="18">
        <v>1</v>
      </c>
      <c r="AB219" s="40"/>
      <c r="AC219" s="40">
        <v>1</v>
      </c>
      <c r="AD219" s="40">
        <v>1</v>
      </c>
      <c r="AE219" s="40">
        <v>1</v>
      </c>
      <c r="AF219" s="40">
        <v>1</v>
      </c>
      <c r="AG219" s="40">
        <v>1</v>
      </c>
      <c r="AH219" s="40">
        <v>1</v>
      </c>
      <c r="AI219" s="40" t="str">
        <f t="shared" si="33"/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38"/>
        <v>T-072966-1/1073-TC-006/007</v>
      </c>
      <c r="AP219" t="str">
        <f>Tabela1[[#This Row],[TAG]]&amp;Tabela1[[#This Row],[PEDIDO]]&amp;Tabela1[[#This Row],[PRODUTO]]</f>
        <v>1073-TC-006/007P-188RMF</v>
      </c>
      <c r="AQ219" s="23" t="str">
        <f>Tabela1[[#This Row],[PRODUTO]]&amp;Tabela1[[#This Row],[TAG]]</f>
        <v>RMF1073-TC-006/007</v>
      </c>
      <c r="AR219" s="183">
        <f>Tabela1[[#This Row],[PESO TOTAL]]*Tabela1[[#This Row],[MATÉRIA PRIMA]]</f>
        <v>101.64</v>
      </c>
      <c r="AS219" s="28">
        <f>Tabela1[[#This Row],[PESO TOTAL]]*Tabela1[[#This Row],[PREPARAÇÃO ]]</f>
        <v>101.64</v>
      </c>
      <c r="AT219" s="28">
        <f>Tabela1[[#This Row],[PESO TOTAL]]*Tabela1[[#This Row],[CALDEIRARIA]]</f>
        <v>101.64</v>
      </c>
      <c r="AU219" s="28">
        <f>Tabela1[[#This Row],[PESO TOTAL]]*Tabela1[[#This Row],[SOLDA]]</f>
        <v>101.64</v>
      </c>
      <c r="AV219" s="28">
        <f>Tabela1[[#This Row],[PESO TOTAL]]*Tabela1[[#This Row],[ACABAMENTO]]</f>
        <v>101.64</v>
      </c>
      <c r="AW219" s="28">
        <f>Tabela1[[#This Row],[PESO TOTAL]]*Tabela1[[#This Row],[PRONTO ACABADO]]</f>
        <v>101.64</v>
      </c>
      <c r="AX219" s="28">
        <f>Tabela1[[#This Row],[PESO TOTAL]]*Tabela1[[#This Row],[EXPEDIÇÃO ]]</f>
        <v>101.64</v>
      </c>
      <c r="AY219" s="28" t="str">
        <f>Tabela1[[#This Row],[PEDIDO]]&amp;Tabela1[[#This Row],[PRODUTO]]</f>
        <v>P-188RMF</v>
      </c>
      <c r="AZ219" s="44">
        <f>IF(AF219="",0,IF(ISTEXT(AF219),H219*VALUE(SUBSTITUTE(AF219,"%",""))/100,H219*AF219))-Tabela1[[#This Row],[PRONTO ACABADO2]]</f>
        <v>0</v>
      </c>
      <c r="BA219" s="44">
        <f>IF(AG219="",0,IF(ISTEXT(AG219),H219*VALUE(SUBSTITUTE(AG219,"%",""))/100,H219*AG219))-Tabela1[[#This Row],[PESO EXPEDIDO2]]</f>
        <v>0</v>
      </c>
      <c r="BB219" s="44">
        <f t="shared" si="34"/>
        <v>101.64</v>
      </c>
      <c r="BC219" s="44">
        <f t="shared" si="35"/>
        <v>101.64</v>
      </c>
      <c r="BD219" s="44"/>
    </row>
    <row r="220" spans="1:56" ht="15.75" hidden="1" customHeight="1" x14ac:dyDescent="0.25">
      <c r="A220" s="6" t="s">
        <v>3859</v>
      </c>
      <c r="B220" s="22" t="s">
        <v>3862</v>
      </c>
      <c r="C220" s="7">
        <v>2</v>
      </c>
      <c r="D220" s="46" t="s">
        <v>3828</v>
      </c>
      <c r="E220" s="7">
        <v>4105</v>
      </c>
      <c r="F220" s="7" t="s">
        <v>3799</v>
      </c>
      <c r="G220" s="24">
        <v>55.81</v>
      </c>
      <c r="H220" s="41">
        <f>Tabela1[[#This Row],[PESO UNI]]*Tabela1[[#This Row],[QTE]]</f>
        <v>111.62</v>
      </c>
      <c r="I220" s="7">
        <v>0</v>
      </c>
      <c r="J220" s="8" t="s">
        <v>3800</v>
      </c>
      <c r="K220" s="8" t="s">
        <v>335</v>
      </c>
      <c r="L220" s="9" t="s">
        <v>2076</v>
      </c>
      <c r="M220" s="10">
        <v>46127</v>
      </c>
      <c r="N220" s="8" t="s">
        <v>335</v>
      </c>
      <c r="O220" s="12"/>
      <c r="P220" s="13"/>
      <c r="Q220" s="14">
        <f>Tabela1[[#This Row],[QTDE/ Fabricação]]-Tabela1[[#This Row],[QTE]]</f>
        <v>-2</v>
      </c>
      <c r="R220" s="19">
        <f t="shared" si="39"/>
        <v>111.62</v>
      </c>
      <c r="S220" s="19">
        <f t="shared" si="37"/>
        <v>111.62</v>
      </c>
      <c r="T220" s="20">
        <f t="shared" si="40"/>
        <v>0</v>
      </c>
      <c r="U220" s="243">
        <v>2</v>
      </c>
      <c r="V220" s="12" t="str">
        <f>IFERROR(VLOOKUP(Tabela1[[#This Row],[COD.MDE]],'LISTA DE EMBARQUE'!B:L,11,0),"")</f>
        <v/>
      </c>
      <c r="W220" s="13"/>
      <c r="X220" s="14">
        <f>IFERROR(Tabela1[[#This Row],[QIANTIDADE EXPEDIDA]]*Tabela1[[#This Row],[PESO UNI]],"")</f>
        <v>111.62</v>
      </c>
      <c r="Y220" s="14">
        <f t="shared" si="36"/>
        <v>0</v>
      </c>
      <c r="Z220" s="21">
        <f>Tabela1[[#This Row],[PESO TOTAL]]-Tabela1[[#This Row],[Peso Expedido]]</f>
        <v>0</v>
      </c>
      <c r="AA220" s="18">
        <v>1</v>
      </c>
      <c r="AB220" s="40"/>
      <c r="AC220" s="40">
        <v>1</v>
      </c>
      <c r="AD220" s="40">
        <v>1</v>
      </c>
      <c r="AE220" s="40">
        <v>1</v>
      </c>
      <c r="AF220" s="40">
        <v>1</v>
      </c>
      <c r="AG220" s="40">
        <v>1</v>
      </c>
      <c r="AH220" s="40">
        <v>1</v>
      </c>
      <c r="AI220" s="40" t="str">
        <f t="shared" ref="AI220:AI283" si="41">IF(Z220&lt;=0,"ok","")</f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38"/>
        <v>T-072966-1/1073-TC-006/007</v>
      </c>
      <c r="AP220" t="str">
        <f>Tabela1[[#This Row],[TAG]]&amp;Tabela1[[#This Row],[PEDIDO]]&amp;Tabela1[[#This Row],[PRODUTO]]</f>
        <v>1073-TC-006/007P-188RMF</v>
      </c>
      <c r="AQ220" s="23" t="str">
        <f>Tabela1[[#This Row],[PRODUTO]]&amp;Tabela1[[#This Row],[TAG]]</f>
        <v>RMF1073-TC-006/007</v>
      </c>
      <c r="AR220" s="183">
        <f>Tabela1[[#This Row],[PESO TOTAL]]*Tabela1[[#This Row],[MATÉRIA PRIMA]]</f>
        <v>111.62</v>
      </c>
      <c r="AS220" s="28">
        <f>Tabela1[[#This Row],[PESO TOTAL]]*Tabela1[[#This Row],[PREPARAÇÃO ]]</f>
        <v>111.62</v>
      </c>
      <c r="AT220" s="28">
        <f>Tabela1[[#This Row],[PESO TOTAL]]*Tabela1[[#This Row],[CALDEIRARIA]]</f>
        <v>111.62</v>
      </c>
      <c r="AU220" s="28">
        <f>Tabela1[[#This Row],[PESO TOTAL]]*Tabela1[[#This Row],[SOLDA]]</f>
        <v>111.62</v>
      </c>
      <c r="AV220" s="28">
        <f>Tabela1[[#This Row],[PESO TOTAL]]*Tabela1[[#This Row],[ACABAMENTO]]</f>
        <v>111.62</v>
      </c>
      <c r="AW220" s="28">
        <f>Tabela1[[#This Row],[PESO TOTAL]]*Tabela1[[#This Row],[PRONTO ACABADO]]</f>
        <v>111.62</v>
      </c>
      <c r="AX220" s="28">
        <f>Tabela1[[#This Row],[PESO TOTAL]]*Tabela1[[#This Row],[EXPEDIÇÃO ]]</f>
        <v>111.62</v>
      </c>
      <c r="AY220" s="28" t="str">
        <f>Tabela1[[#This Row],[PEDIDO]]&amp;Tabela1[[#This Row],[PRODUTO]]</f>
        <v>P-188RMF</v>
      </c>
      <c r="AZ220" s="44">
        <f>IF(AF220="",0,IF(ISTEXT(AF220),H220*VALUE(SUBSTITUTE(AF220,"%",""))/100,H220*AF220))-Tabela1[[#This Row],[PRONTO ACABADO2]]</f>
        <v>0</v>
      </c>
      <c r="BA220" s="44">
        <f>IF(AG220="",0,IF(ISTEXT(AG220),H220*VALUE(SUBSTITUTE(AG220,"%",""))/100,H220*AG220))-Tabela1[[#This Row],[PESO EXPEDIDO2]]</f>
        <v>0</v>
      </c>
      <c r="BB220" s="44">
        <f t="shared" si="34"/>
        <v>111.62</v>
      </c>
      <c r="BC220" s="44">
        <f t="shared" si="35"/>
        <v>111.62</v>
      </c>
      <c r="BD220" s="44"/>
    </row>
    <row r="221" spans="1:56" ht="15.75" hidden="1" customHeight="1" x14ac:dyDescent="0.25">
      <c r="A221" s="6" t="s">
        <v>3859</v>
      </c>
      <c r="B221" s="22" t="s">
        <v>3863</v>
      </c>
      <c r="C221" s="7">
        <v>2</v>
      </c>
      <c r="D221" s="46" t="s">
        <v>3830</v>
      </c>
      <c r="E221" s="7">
        <v>4106</v>
      </c>
      <c r="F221" s="7" t="s">
        <v>3799</v>
      </c>
      <c r="G221" s="24">
        <v>78.33</v>
      </c>
      <c r="H221" s="41">
        <f>Tabela1[[#This Row],[PESO UNI]]*Tabela1[[#This Row],[QTE]]</f>
        <v>156.66</v>
      </c>
      <c r="I221" s="7">
        <v>0</v>
      </c>
      <c r="J221" s="8" t="s">
        <v>3800</v>
      </c>
      <c r="K221" s="8" t="s">
        <v>335</v>
      </c>
      <c r="L221" s="9" t="s">
        <v>2076</v>
      </c>
      <c r="M221" s="10">
        <v>46127</v>
      </c>
      <c r="N221" s="8" t="s">
        <v>335</v>
      </c>
      <c r="O221" s="12"/>
      <c r="P221" s="13"/>
      <c r="Q221" s="14">
        <f>Tabela1[[#This Row],[QTDE/ Fabricação]]-Tabela1[[#This Row],[QTE]]</f>
        <v>-2</v>
      </c>
      <c r="R221" s="19">
        <f t="shared" si="39"/>
        <v>156.66</v>
      </c>
      <c r="S221" s="19">
        <f t="shared" si="37"/>
        <v>156.66</v>
      </c>
      <c r="T221" s="20">
        <f t="shared" si="40"/>
        <v>0</v>
      </c>
      <c r="U221" s="243">
        <v>2</v>
      </c>
      <c r="V221" s="12" t="str">
        <f>IFERROR(VLOOKUP(Tabela1[[#This Row],[COD.MDE]],'LISTA DE EMBARQUE'!B:L,11,0),"")</f>
        <v/>
      </c>
      <c r="W221" s="13"/>
      <c r="X221" s="14">
        <f>IFERROR(Tabela1[[#This Row],[QIANTIDADE EXPEDIDA]]*Tabela1[[#This Row],[PESO UNI]],"")</f>
        <v>156.66</v>
      </c>
      <c r="Y221" s="14">
        <f t="shared" si="36"/>
        <v>0</v>
      </c>
      <c r="Z221" s="21">
        <f>Tabela1[[#This Row],[PESO TOTAL]]-Tabela1[[#This Row],[Peso Expedido]]</f>
        <v>0</v>
      </c>
      <c r="AA221" s="18">
        <v>1</v>
      </c>
      <c r="AB221" s="40"/>
      <c r="AC221" s="40">
        <v>1</v>
      </c>
      <c r="AD221" s="40">
        <v>1</v>
      </c>
      <c r="AE221" s="40">
        <v>1</v>
      </c>
      <c r="AF221" s="40">
        <v>1</v>
      </c>
      <c r="AG221" s="40">
        <v>1</v>
      </c>
      <c r="AH221" s="40">
        <v>1</v>
      </c>
      <c r="AI221" s="40" t="str">
        <f t="shared" si="41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38"/>
        <v>T-072966-1/1073-TC-006/007</v>
      </c>
      <c r="AP221" t="str">
        <f>Tabela1[[#This Row],[TAG]]&amp;Tabela1[[#This Row],[PEDIDO]]&amp;Tabela1[[#This Row],[PRODUTO]]</f>
        <v>1073-TC-006/007P-188RMF</v>
      </c>
      <c r="AQ221" s="23" t="str">
        <f>Tabela1[[#This Row],[PRODUTO]]&amp;Tabela1[[#This Row],[TAG]]</f>
        <v>RMF1073-TC-006/007</v>
      </c>
      <c r="AR221" s="183">
        <f>Tabela1[[#This Row],[PESO TOTAL]]*Tabela1[[#This Row],[MATÉRIA PRIMA]]</f>
        <v>156.66</v>
      </c>
      <c r="AS221" s="28">
        <f>Tabela1[[#This Row],[PESO TOTAL]]*Tabela1[[#This Row],[PREPARAÇÃO ]]</f>
        <v>156.66</v>
      </c>
      <c r="AT221" s="28">
        <f>Tabela1[[#This Row],[PESO TOTAL]]*Tabela1[[#This Row],[CALDEIRARIA]]</f>
        <v>156.66</v>
      </c>
      <c r="AU221" s="28">
        <f>Tabela1[[#This Row],[PESO TOTAL]]*Tabela1[[#This Row],[SOLDA]]</f>
        <v>156.66</v>
      </c>
      <c r="AV221" s="28">
        <f>Tabela1[[#This Row],[PESO TOTAL]]*Tabela1[[#This Row],[ACABAMENTO]]</f>
        <v>156.66</v>
      </c>
      <c r="AW221" s="28">
        <f>Tabela1[[#This Row],[PESO TOTAL]]*Tabela1[[#This Row],[PRONTO ACABADO]]</f>
        <v>156.66</v>
      </c>
      <c r="AX221" s="28">
        <f>Tabela1[[#This Row],[PESO TOTAL]]*Tabela1[[#This Row],[EXPEDIÇÃO ]]</f>
        <v>156.66</v>
      </c>
      <c r="AY221" s="28" t="str">
        <f>Tabela1[[#This Row],[PEDIDO]]&amp;Tabela1[[#This Row],[PRODUTO]]</f>
        <v>P-188RMF</v>
      </c>
      <c r="AZ221" s="44">
        <f>IF(AF221="",0,IF(ISTEXT(AF221),H221*VALUE(SUBSTITUTE(AF221,"%",""))/100,H221*AF221))-Tabela1[[#This Row],[PRONTO ACABADO2]]</f>
        <v>0</v>
      </c>
      <c r="BA221" s="44">
        <f>IF(AG221="",0,IF(ISTEXT(AG221),H221*VALUE(SUBSTITUTE(AG221,"%",""))/100,H221*AG221))-Tabela1[[#This Row],[PESO EXPEDIDO2]]</f>
        <v>0</v>
      </c>
      <c r="BB221" s="44">
        <f t="shared" si="34"/>
        <v>156.66</v>
      </c>
      <c r="BC221" s="44">
        <f t="shared" si="35"/>
        <v>156.66</v>
      </c>
      <c r="BD221" s="44"/>
    </row>
    <row r="222" spans="1:56" ht="15.75" hidden="1" customHeight="1" x14ac:dyDescent="0.25">
      <c r="A222" s="6" t="s">
        <v>3859</v>
      </c>
      <c r="B222" s="22" t="s">
        <v>3864</v>
      </c>
      <c r="C222" s="7">
        <v>2</v>
      </c>
      <c r="D222" s="46" t="s">
        <v>3854</v>
      </c>
      <c r="E222" s="7">
        <v>4107</v>
      </c>
      <c r="F222" s="7" t="s">
        <v>3799</v>
      </c>
      <c r="G222" s="24">
        <v>75.52</v>
      </c>
      <c r="H222" s="41">
        <f>Tabela1[[#This Row],[PESO UNI]]*Tabela1[[#This Row],[QTE]]</f>
        <v>151.04</v>
      </c>
      <c r="I222" s="7">
        <v>0</v>
      </c>
      <c r="J222" s="8" t="s">
        <v>3800</v>
      </c>
      <c r="K222" s="8" t="s">
        <v>335</v>
      </c>
      <c r="L222" s="9" t="s">
        <v>2076</v>
      </c>
      <c r="M222" s="10">
        <v>46127</v>
      </c>
      <c r="N222" s="8" t="s">
        <v>335</v>
      </c>
      <c r="O222" s="12"/>
      <c r="P222" s="13"/>
      <c r="Q222" s="14">
        <f>Tabela1[[#This Row],[QTDE/ Fabricação]]-Tabela1[[#This Row],[QTE]]</f>
        <v>-2</v>
      </c>
      <c r="R222" s="19">
        <f t="shared" si="39"/>
        <v>151.04</v>
      </c>
      <c r="S222" s="19">
        <f t="shared" si="37"/>
        <v>151.04</v>
      </c>
      <c r="T222" s="20">
        <f t="shared" si="40"/>
        <v>0</v>
      </c>
      <c r="U222" s="243">
        <v>2</v>
      </c>
      <c r="V222" s="12" t="str">
        <f>IFERROR(VLOOKUP(Tabela1[[#This Row],[COD.MDE]],'LISTA DE EMBARQUE'!B:L,11,0),"")</f>
        <v/>
      </c>
      <c r="W222" s="13"/>
      <c r="X222" s="14">
        <f>IFERROR(Tabela1[[#This Row],[QIANTIDADE EXPEDIDA]]*Tabela1[[#This Row],[PESO UNI]],"")</f>
        <v>151.04</v>
      </c>
      <c r="Y222" s="14">
        <f t="shared" si="36"/>
        <v>0</v>
      </c>
      <c r="Z222" s="21">
        <f>Tabela1[[#This Row],[PESO TOTAL]]-Tabela1[[#This Row],[Peso Expedido]]</f>
        <v>0</v>
      </c>
      <c r="AA222" s="18">
        <v>1</v>
      </c>
      <c r="AB222" s="40"/>
      <c r="AC222" s="40">
        <v>1</v>
      </c>
      <c r="AD222" s="40">
        <v>1</v>
      </c>
      <c r="AE222" s="40">
        <v>1</v>
      </c>
      <c r="AF222" s="40">
        <v>1</v>
      </c>
      <c r="AG222" s="40">
        <v>1</v>
      </c>
      <c r="AH222" s="40">
        <v>1</v>
      </c>
      <c r="AI222" s="40" t="str">
        <f t="shared" si="41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38"/>
        <v>T-072966-1/1073-TC-006/007</v>
      </c>
      <c r="AP222" t="str">
        <f>Tabela1[[#This Row],[TAG]]&amp;Tabela1[[#This Row],[PEDIDO]]&amp;Tabela1[[#This Row],[PRODUTO]]</f>
        <v>1073-TC-006/007P-188RMF</v>
      </c>
      <c r="AQ222" s="23" t="str">
        <f>Tabela1[[#This Row],[PRODUTO]]&amp;Tabela1[[#This Row],[TAG]]</f>
        <v>RMF1073-TC-006/007</v>
      </c>
      <c r="AR222" s="183">
        <f>Tabela1[[#This Row],[PESO TOTAL]]*Tabela1[[#This Row],[MATÉRIA PRIMA]]</f>
        <v>151.04</v>
      </c>
      <c r="AS222" s="28">
        <f>Tabela1[[#This Row],[PESO TOTAL]]*Tabela1[[#This Row],[PREPARAÇÃO ]]</f>
        <v>151.04</v>
      </c>
      <c r="AT222" s="28">
        <f>Tabela1[[#This Row],[PESO TOTAL]]*Tabela1[[#This Row],[CALDEIRARIA]]</f>
        <v>151.04</v>
      </c>
      <c r="AU222" s="28">
        <f>Tabela1[[#This Row],[PESO TOTAL]]*Tabela1[[#This Row],[SOLDA]]</f>
        <v>151.04</v>
      </c>
      <c r="AV222" s="28">
        <f>Tabela1[[#This Row],[PESO TOTAL]]*Tabela1[[#This Row],[ACABAMENTO]]</f>
        <v>151.04</v>
      </c>
      <c r="AW222" s="28">
        <f>Tabela1[[#This Row],[PESO TOTAL]]*Tabela1[[#This Row],[PRONTO ACABADO]]</f>
        <v>151.04</v>
      </c>
      <c r="AX222" s="28">
        <f>Tabela1[[#This Row],[PESO TOTAL]]*Tabela1[[#This Row],[EXPEDIÇÃO ]]</f>
        <v>151.04</v>
      </c>
      <c r="AY222" s="28" t="str">
        <f>Tabela1[[#This Row],[PEDIDO]]&amp;Tabela1[[#This Row],[PRODUTO]]</f>
        <v>P-188RMF</v>
      </c>
      <c r="AZ222" s="44">
        <f>IF(AF222="",0,IF(ISTEXT(AF222),H222*VALUE(SUBSTITUTE(AF222,"%",""))/100,H222*AF222))-Tabela1[[#This Row],[PRONTO ACABADO2]]</f>
        <v>0</v>
      </c>
      <c r="BA222" s="44">
        <f>IF(AG222="",0,IF(ISTEXT(AG222),H222*VALUE(SUBSTITUTE(AG222,"%",""))/100,H222*AG222))-Tabela1[[#This Row],[PESO EXPEDIDO2]]</f>
        <v>0</v>
      </c>
      <c r="BB222" s="44">
        <f t="shared" si="34"/>
        <v>151.04</v>
      </c>
      <c r="BC222" s="44">
        <f t="shared" si="35"/>
        <v>151.04</v>
      </c>
      <c r="BD222" s="44"/>
    </row>
    <row r="223" spans="1:56" ht="15.75" hidden="1" customHeight="1" x14ac:dyDescent="0.25">
      <c r="A223" s="6" t="s">
        <v>3865</v>
      </c>
      <c r="B223" s="22" t="s">
        <v>3866</v>
      </c>
      <c r="C223" s="7">
        <v>2</v>
      </c>
      <c r="D223" s="46" t="s">
        <v>3867</v>
      </c>
      <c r="E223" s="7">
        <v>4108</v>
      </c>
      <c r="F223" s="7" t="s">
        <v>3799</v>
      </c>
      <c r="G223" s="24">
        <v>175.04</v>
      </c>
      <c r="H223" s="41">
        <f>Tabela1[[#This Row],[PESO UNI]]*Tabela1[[#This Row],[QTE]]</f>
        <v>350.08</v>
      </c>
      <c r="I223" s="7">
        <v>1</v>
      </c>
      <c r="J223" s="8" t="s">
        <v>3800</v>
      </c>
      <c r="K223" s="8" t="s">
        <v>335</v>
      </c>
      <c r="L223" s="9" t="s">
        <v>2076</v>
      </c>
      <c r="M223" s="10">
        <v>46153</v>
      </c>
      <c r="N223" s="8" t="s">
        <v>335</v>
      </c>
      <c r="O223" s="12"/>
      <c r="P223" s="13"/>
      <c r="Q223" s="14">
        <f>Tabela1[[#This Row],[QTDE/ Fabricação]]-Tabela1[[#This Row],[QTE]]</f>
        <v>-2</v>
      </c>
      <c r="R223" s="19">
        <f t="shared" si="39"/>
        <v>350.08</v>
      </c>
      <c r="S223" s="19">
        <f t="shared" si="37"/>
        <v>0</v>
      </c>
      <c r="T223" s="20">
        <f t="shared" si="40"/>
        <v>-350.08</v>
      </c>
      <c r="U223" s="17">
        <f>IFERROR(SUMIF('LISTA DE EMBARQUE'!B:B,MICRO!E:E,'LISTA DE EMBARQUE'!G:G),"")</f>
        <v>0</v>
      </c>
      <c r="V223" s="12" t="str">
        <f>IFERROR(VLOOKUP(Tabela1[[#This Row],[COD.MDE]],'LISTA DE EMBARQUE'!B:L,11,0),"")</f>
        <v/>
      </c>
      <c r="W223" s="13" t="str">
        <f>IFERROR(VLOOKUP(Tabela1[[#This Row],[COD.MDE]],'LISTA DE EMBARQUE'!B:M,12,0),"")</f>
        <v/>
      </c>
      <c r="X223" s="14">
        <f>IFERROR(Tabela1[[#This Row],[QIANTIDADE EXPEDIDA]]*Tabela1[[#This Row],[PESO UNI]],"")</f>
        <v>0</v>
      </c>
      <c r="Y223" s="14">
        <f t="shared" si="36"/>
        <v>-2</v>
      </c>
      <c r="Z223" s="21">
        <f>Tabela1[[#This Row],[PESO TOTAL]]-Tabela1[[#This Row],[Peso Expedido]]</f>
        <v>350.08</v>
      </c>
      <c r="AA223" s="18">
        <v>1</v>
      </c>
      <c r="AB223" s="40"/>
      <c r="AC223" s="40">
        <v>1</v>
      </c>
      <c r="AD223" s="40">
        <v>1</v>
      </c>
      <c r="AE223" s="40">
        <v>1</v>
      </c>
      <c r="AF223" s="40">
        <v>1</v>
      </c>
      <c r="AG223" s="40">
        <v>0</v>
      </c>
      <c r="AH223" s="40"/>
      <c r="AI223" s="40" t="str">
        <f t="shared" si="41"/>
        <v/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38"/>
        <v>T-072963-1/1073-TC-006/007</v>
      </c>
      <c r="AP223" t="str">
        <f>Tabela1[[#This Row],[TAG]]&amp;Tabela1[[#This Row],[PEDIDO]]&amp;Tabela1[[#This Row],[PRODUTO]]</f>
        <v>1073-TC-006/007P-188RMF</v>
      </c>
      <c r="AQ223" s="23" t="str">
        <f>Tabela1[[#This Row],[PRODUTO]]&amp;Tabela1[[#This Row],[TAG]]</f>
        <v>RMF1073-TC-006/007</v>
      </c>
      <c r="AR223" s="183">
        <f>Tabela1[[#This Row],[PESO TOTAL]]*Tabela1[[#This Row],[MATÉRIA PRIMA]]</f>
        <v>350.08</v>
      </c>
      <c r="AS223" s="28">
        <f>Tabela1[[#This Row],[PESO TOTAL]]*Tabela1[[#This Row],[PREPARAÇÃO ]]</f>
        <v>350.08</v>
      </c>
      <c r="AT223" s="28">
        <f>Tabela1[[#This Row],[PESO TOTAL]]*Tabela1[[#This Row],[CALDEIRARIA]]</f>
        <v>350.08</v>
      </c>
      <c r="AU223" s="28">
        <f>Tabela1[[#This Row],[PESO TOTAL]]*Tabela1[[#This Row],[SOLDA]]</f>
        <v>350.08</v>
      </c>
      <c r="AV223" s="28">
        <f>Tabela1[[#This Row],[PESO TOTAL]]*Tabela1[[#This Row],[ACABAMENTO]]</f>
        <v>350.08</v>
      </c>
      <c r="AW223" s="28">
        <f>Tabela1[[#This Row],[PESO TOTAL]]*Tabela1[[#This Row],[PRONTO ACABADO]]</f>
        <v>0</v>
      </c>
      <c r="AX223" s="28">
        <f>Tabela1[[#This Row],[PESO TOTAL]]*Tabela1[[#This Row],[EXPEDIÇÃO ]]</f>
        <v>0</v>
      </c>
      <c r="AY223" s="28" t="str">
        <f>Tabela1[[#This Row],[PEDIDO]]&amp;Tabela1[[#This Row],[PRODUTO]]</f>
        <v>P-188RMF</v>
      </c>
      <c r="AZ223" s="44">
        <f>IF(AF223="",0,IF(ISTEXT(AF223),H223*VALUE(SUBSTITUTE(AF223,"%",""))/100,H223*AF223))-Tabela1[[#This Row],[PRONTO ACABADO2]]</f>
        <v>350.08</v>
      </c>
      <c r="BA223" s="44">
        <f>IF(AG223="",0,IF(ISTEXT(AG223),H223*VALUE(SUBSTITUTE(AG223,"%",""))/100,H223*AG223))-Tabela1[[#This Row],[PESO EXPEDIDO2]]</f>
        <v>0</v>
      </c>
      <c r="BB223" s="44">
        <f t="shared" si="34"/>
        <v>0</v>
      </c>
      <c r="BC223" s="44">
        <f t="shared" si="35"/>
        <v>0</v>
      </c>
      <c r="BD223" s="44"/>
    </row>
    <row r="224" spans="1:56" ht="15.75" hidden="1" customHeight="1" x14ac:dyDescent="0.25">
      <c r="A224" s="6" t="s">
        <v>3868</v>
      </c>
      <c r="B224" s="22" t="s">
        <v>3869</v>
      </c>
      <c r="C224" s="7">
        <v>2</v>
      </c>
      <c r="D224" s="46" t="s">
        <v>3814</v>
      </c>
      <c r="E224" s="7">
        <v>4109</v>
      </c>
      <c r="F224" s="7" t="s">
        <v>3799</v>
      </c>
      <c r="G224" s="24">
        <v>152.22</v>
      </c>
      <c r="H224" s="41">
        <f>Tabela1[[#This Row],[PESO UNI]]*Tabela1[[#This Row],[QTE]]</f>
        <v>304.44</v>
      </c>
      <c r="I224" s="7">
        <v>0</v>
      </c>
      <c r="J224" s="8" t="s">
        <v>3800</v>
      </c>
      <c r="K224" s="8" t="s">
        <v>335</v>
      </c>
      <c r="L224" s="9" t="s">
        <v>2076</v>
      </c>
      <c r="M224" s="10">
        <v>46127</v>
      </c>
      <c r="N224" s="8" t="s">
        <v>335</v>
      </c>
      <c r="O224" s="12"/>
      <c r="P224" s="13"/>
      <c r="Q224" s="14">
        <f>Tabela1[[#This Row],[QTDE/ Fabricação]]-Tabela1[[#This Row],[QTE]]</f>
        <v>-2</v>
      </c>
      <c r="R224" s="19">
        <f t="shared" si="39"/>
        <v>304.44</v>
      </c>
      <c r="S224" s="19">
        <f t="shared" si="37"/>
        <v>304.44</v>
      </c>
      <c r="T224" s="20">
        <f t="shared" si="40"/>
        <v>0</v>
      </c>
      <c r="U224" s="243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36"/>
        <v>0</v>
      </c>
      <c r="Z224" s="21">
        <f>Tabela1[[#This Row],[PESO TOTAL]]-Tabela1[[#This Row],[Peso Expedido]]</f>
        <v>0</v>
      </c>
      <c r="AA224" s="18">
        <v>1</v>
      </c>
      <c r="AB224" s="40"/>
      <c r="AC224" s="40">
        <v>1</v>
      </c>
      <c r="AD224" s="40">
        <v>1</v>
      </c>
      <c r="AE224" s="40">
        <v>1</v>
      </c>
      <c r="AF224" s="40">
        <v>1</v>
      </c>
      <c r="AG224" s="40">
        <v>1</v>
      </c>
      <c r="AH224" s="40">
        <v>1</v>
      </c>
      <c r="AI224" s="40" t="str">
        <f t="shared" si="41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38"/>
        <v>T-072959-1/1073-TC-006/007</v>
      </c>
      <c r="AP224" t="str">
        <f>Tabela1[[#This Row],[TAG]]&amp;Tabela1[[#This Row],[PEDIDO]]&amp;Tabela1[[#This Row],[PRODUTO]]</f>
        <v>1073-TC-006/007P-188RMF</v>
      </c>
      <c r="AQ224" s="23" t="str">
        <f>Tabela1[[#This Row],[PRODUTO]]&amp;Tabela1[[#This Row],[TAG]]</f>
        <v>RMF1073-TC-006/007</v>
      </c>
      <c r="AR224" s="183">
        <f>Tabela1[[#This Row],[PESO TOTAL]]*Tabela1[[#This Row],[MATÉRIA PRIMA]]</f>
        <v>304.44</v>
      </c>
      <c r="AS224" s="28">
        <f>Tabela1[[#This Row],[PESO TOTAL]]*Tabela1[[#This Row],[PREPARAÇÃO ]]</f>
        <v>304.44</v>
      </c>
      <c r="AT224" s="28">
        <f>Tabela1[[#This Row],[PESO TOTAL]]*Tabela1[[#This Row],[CALDEIRARIA]]</f>
        <v>304.44</v>
      </c>
      <c r="AU224" s="28">
        <f>Tabela1[[#This Row],[PESO TOTAL]]*Tabela1[[#This Row],[SOLDA]]</f>
        <v>304.44</v>
      </c>
      <c r="AV224" s="28">
        <f>Tabela1[[#This Row],[PESO TOTAL]]*Tabela1[[#This Row],[ACABAMENTO]]</f>
        <v>304.44</v>
      </c>
      <c r="AW224" s="28">
        <f>Tabela1[[#This Row],[PESO TOTAL]]*Tabela1[[#This Row],[PRONTO ACABADO]]</f>
        <v>304.44</v>
      </c>
      <c r="AX224" s="28">
        <f>Tabela1[[#This Row],[PESO TOTAL]]*Tabela1[[#This Row],[EXPEDIÇÃO ]]</f>
        <v>304.44</v>
      </c>
      <c r="AY224" s="28" t="str">
        <f>Tabela1[[#This Row],[PEDIDO]]&amp;Tabela1[[#This Row],[PRODUTO]]</f>
        <v>P-188RMF</v>
      </c>
      <c r="AZ224" s="44">
        <f>IF(AF224="",0,IF(ISTEXT(AF224),H224*VALUE(SUBSTITUTE(AF224,"%",""))/100,H224*AF224))-Tabela1[[#This Row],[PRONTO ACABADO2]]</f>
        <v>0</v>
      </c>
      <c r="BA224" s="44">
        <f>IF(AG224="",0,IF(ISTEXT(AG224),H224*VALUE(SUBSTITUTE(AG224,"%",""))/100,H224*AG224))-Tabela1[[#This Row],[PESO EXPEDIDO2]]</f>
        <v>0</v>
      </c>
      <c r="BB224" s="44">
        <f t="shared" si="34"/>
        <v>304.44</v>
      </c>
      <c r="BC224" s="44">
        <f t="shared" si="35"/>
        <v>304.44</v>
      </c>
      <c r="BD224" s="44"/>
    </row>
    <row r="225" spans="1:56" ht="15.75" hidden="1" customHeight="1" x14ac:dyDescent="0.25">
      <c r="A225" s="6" t="s">
        <v>3868</v>
      </c>
      <c r="B225" s="22" t="s">
        <v>3870</v>
      </c>
      <c r="C225" s="7">
        <v>2</v>
      </c>
      <c r="D225" s="46" t="s">
        <v>3816</v>
      </c>
      <c r="E225" s="7">
        <v>4110</v>
      </c>
      <c r="F225" s="7" t="s">
        <v>3799</v>
      </c>
      <c r="G225" s="24">
        <v>152.22</v>
      </c>
      <c r="H225" s="41">
        <f>Tabela1[[#This Row],[PESO UNI]]*Tabela1[[#This Row],[QTE]]</f>
        <v>304.44</v>
      </c>
      <c r="I225" s="7">
        <v>0</v>
      </c>
      <c r="J225" s="8" t="s">
        <v>3800</v>
      </c>
      <c r="K225" s="8" t="s">
        <v>335</v>
      </c>
      <c r="L225" s="9" t="s">
        <v>2076</v>
      </c>
      <c r="M225" s="10">
        <v>46127</v>
      </c>
      <c r="N225" s="8" t="s">
        <v>335</v>
      </c>
      <c r="O225" s="12"/>
      <c r="P225" s="13"/>
      <c r="Q225" s="14">
        <f>Tabela1[[#This Row],[QTDE/ Fabricação]]-Tabela1[[#This Row],[QTE]]</f>
        <v>-2</v>
      </c>
      <c r="R225" s="19">
        <f t="shared" si="39"/>
        <v>304.44</v>
      </c>
      <c r="S225" s="19">
        <f t="shared" si="37"/>
        <v>304.44</v>
      </c>
      <c r="T225" s="20">
        <f t="shared" si="40"/>
        <v>0</v>
      </c>
      <c r="U225" s="243">
        <v>2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304.44</v>
      </c>
      <c r="Y225" s="14">
        <f t="shared" si="36"/>
        <v>0</v>
      </c>
      <c r="Z225" s="21">
        <f>Tabela1[[#This Row],[PESO TOTAL]]-Tabela1[[#This Row],[Peso Expedido]]</f>
        <v>0</v>
      </c>
      <c r="AA225" s="18">
        <v>1</v>
      </c>
      <c r="AB225" s="40"/>
      <c r="AC225" s="40">
        <v>1</v>
      </c>
      <c r="AD225" s="40">
        <v>1</v>
      </c>
      <c r="AE225" s="40">
        <v>1</v>
      </c>
      <c r="AF225" s="40">
        <v>1</v>
      </c>
      <c r="AG225" s="40">
        <v>1</v>
      </c>
      <c r="AH225" s="40">
        <v>1</v>
      </c>
      <c r="AI225" s="40" t="str">
        <f t="shared" si="41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38"/>
        <v>T-072959-1/1073-TC-006/007</v>
      </c>
      <c r="AP225" t="str">
        <f>Tabela1[[#This Row],[TAG]]&amp;Tabela1[[#This Row],[PEDIDO]]&amp;Tabela1[[#This Row],[PRODUTO]]</f>
        <v>1073-TC-006/007P-188RMF</v>
      </c>
      <c r="AQ225" s="23" t="str">
        <f>Tabela1[[#This Row],[PRODUTO]]&amp;Tabela1[[#This Row],[TAG]]</f>
        <v>RMF1073-TC-006/007</v>
      </c>
      <c r="AR225" s="183">
        <f>Tabela1[[#This Row],[PESO TOTAL]]*Tabela1[[#This Row],[MATÉRIA PRIMA]]</f>
        <v>304.44</v>
      </c>
      <c r="AS225" s="28">
        <f>Tabela1[[#This Row],[PESO TOTAL]]*Tabela1[[#This Row],[PREPARAÇÃO ]]</f>
        <v>304.44</v>
      </c>
      <c r="AT225" s="28">
        <f>Tabela1[[#This Row],[PESO TOTAL]]*Tabela1[[#This Row],[CALDEIRARIA]]</f>
        <v>304.44</v>
      </c>
      <c r="AU225" s="28">
        <f>Tabela1[[#This Row],[PESO TOTAL]]*Tabela1[[#This Row],[SOLDA]]</f>
        <v>304.44</v>
      </c>
      <c r="AV225" s="28">
        <f>Tabela1[[#This Row],[PESO TOTAL]]*Tabela1[[#This Row],[ACABAMENTO]]</f>
        <v>304.44</v>
      </c>
      <c r="AW225" s="28">
        <f>Tabela1[[#This Row],[PESO TOTAL]]*Tabela1[[#This Row],[PRONTO ACABADO]]</f>
        <v>304.44</v>
      </c>
      <c r="AX225" s="28">
        <f>Tabela1[[#This Row],[PESO TOTAL]]*Tabela1[[#This Row],[EXPEDIÇÃO ]]</f>
        <v>304.44</v>
      </c>
      <c r="AY225" s="28" t="str">
        <f>Tabela1[[#This Row],[PEDIDO]]&amp;Tabela1[[#This Row],[PRODUTO]]</f>
        <v>P-188RMF</v>
      </c>
      <c r="AZ225" s="44">
        <f>IF(AF225="",0,IF(ISTEXT(AF225),H225*VALUE(SUBSTITUTE(AF225,"%",""))/100,H225*AF225))-Tabela1[[#This Row],[PRONTO ACABADO2]]</f>
        <v>0</v>
      </c>
      <c r="BA225" s="44">
        <f>IF(AG225="",0,IF(ISTEXT(AG225),H225*VALUE(SUBSTITUTE(AG225,"%",""))/100,H225*AG225))-Tabela1[[#This Row],[PESO EXPEDIDO2]]</f>
        <v>0</v>
      </c>
      <c r="BB225" s="44">
        <f t="shared" si="34"/>
        <v>304.44</v>
      </c>
      <c r="BC225" s="44">
        <f t="shared" si="35"/>
        <v>304.44</v>
      </c>
      <c r="BD225" s="44"/>
    </row>
    <row r="226" spans="1:56" ht="15.75" hidden="1" customHeight="1" x14ac:dyDescent="0.25">
      <c r="A226" s="6" t="s">
        <v>3868</v>
      </c>
      <c r="B226" s="22" t="s">
        <v>3871</v>
      </c>
      <c r="C226" s="7">
        <v>10</v>
      </c>
      <c r="D226" s="46" t="s">
        <v>3818</v>
      </c>
      <c r="E226" s="7">
        <v>4111</v>
      </c>
      <c r="F226" s="7" t="s">
        <v>3799</v>
      </c>
      <c r="G226" s="24">
        <v>27.9</v>
      </c>
      <c r="H226" s="41">
        <f>Tabela1[[#This Row],[PESO UNI]]*Tabela1[[#This Row],[QTE]]</f>
        <v>279</v>
      </c>
      <c r="I226" s="7">
        <v>0</v>
      </c>
      <c r="J226" s="8" t="s">
        <v>3800</v>
      </c>
      <c r="K226" s="8" t="s">
        <v>335</v>
      </c>
      <c r="L226" s="9" t="s">
        <v>2076</v>
      </c>
      <c r="M226" s="10">
        <v>46127</v>
      </c>
      <c r="N226" s="8" t="s">
        <v>335</v>
      </c>
      <c r="O226" s="12"/>
      <c r="P226" s="13"/>
      <c r="Q226" s="14">
        <f>Tabela1[[#This Row],[QTDE/ Fabricação]]-Tabela1[[#This Row],[QTE]]</f>
        <v>-10</v>
      </c>
      <c r="R226" s="19">
        <f t="shared" si="39"/>
        <v>279</v>
      </c>
      <c r="S226" s="19">
        <f t="shared" si="37"/>
        <v>279</v>
      </c>
      <c r="T226" s="20">
        <f t="shared" si="40"/>
        <v>0</v>
      </c>
      <c r="U226" s="243">
        <v>10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279</v>
      </c>
      <c r="Y226" s="14">
        <f t="shared" si="36"/>
        <v>0</v>
      </c>
      <c r="Z226" s="21">
        <f>Tabela1[[#This Row],[PESO TOTAL]]-Tabela1[[#This Row],[Peso Expedido]]</f>
        <v>0</v>
      </c>
      <c r="AA226" s="18">
        <v>1</v>
      </c>
      <c r="AB226" s="40"/>
      <c r="AC226" s="40">
        <v>1</v>
      </c>
      <c r="AD226" s="40">
        <v>1</v>
      </c>
      <c r="AE226" s="40">
        <v>1</v>
      </c>
      <c r="AF226" s="40">
        <v>1</v>
      </c>
      <c r="AG226" s="40">
        <v>1</v>
      </c>
      <c r="AH226" s="40">
        <v>1</v>
      </c>
      <c r="AI226" s="40" t="str">
        <f t="shared" si="41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38"/>
        <v>T-072959-1/1073-TC-006/007</v>
      </c>
      <c r="AP226" t="str">
        <f>Tabela1[[#This Row],[TAG]]&amp;Tabela1[[#This Row],[PEDIDO]]&amp;Tabela1[[#This Row],[PRODUTO]]</f>
        <v>1073-TC-006/007P-188RMF</v>
      </c>
      <c r="AQ226" s="23" t="str">
        <f>Tabela1[[#This Row],[PRODUTO]]&amp;Tabela1[[#This Row],[TAG]]</f>
        <v>RMF1073-TC-006/007</v>
      </c>
      <c r="AR226" s="183">
        <f>Tabela1[[#This Row],[PESO TOTAL]]*Tabela1[[#This Row],[MATÉRIA PRIMA]]</f>
        <v>279</v>
      </c>
      <c r="AS226" s="28">
        <f>Tabela1[[#This Row],[PESO TOTAL]]*Tabela1[[#This Row],[PREPARAÇÃO ]]</f>
        <v>279</v>
      </c>
      <c r="AT226" s="28">
        <f>Tabela1[[#This Row],[PESO TOTAL]]*Tabela1[[#This Row],[CALDEIRARIA]]</f>
        <v>279</v>
      </c>
      <c r="AU226" s="28">
        <f>Tabela1[[#This Row],[PESO TOTAL]]*Tabela1[[#This Row],[SOLDA]]</f>
        <v>279</v>
      </c>
      <c r="AV226" s="28">
        <f>Tabela1[[#This Row],[PESO TOTAL]]*Tabela1[[#This Row],[ACABAMENTO]]</f>
        <v>279</v>
      </c>
      <c r="AW226" s="28">
        <f>Tabela1[[#This Row],[PESO TOTAL]]*Tabela1[[#This Row],[PRONTO ACABADO]]</f>
        <v>279</v>
      </c>
      <c r="AX226" s="28">
        <f>Tabela1[[#This Row],[PESO TOTAL]]*Tabela1[[#This Row],[EXPEDIÇÃO ]]</f>
        <v>279</v>
      </c>
      <c r="AY226" s="28" t="str">
        <f>Tabela1[[#This Row],[PEDIDO]]&amp;Tabela1[[#This Row],[PRODUTO]]</f>
        <v>P-188RMF</v>
      </c>
      <c r="AZ226" s="44">
        <f>IF(AF226="",0,IF(ISTEXT(AF226),H226*VALUE(SUBSTITUTE(AF226,"%",""))/100,H226*AF226))-Tabela1[[#This Row],[PRONTO ACABADO2]]</f>
        <v>0</v>
      </c>
      <c r="BA226" s="44">
        <f>IF(AG226="",0,IF(ISTEXT(AG226),H226*VALUE(SUBSTITUTE(AG226,"%",""))/100,H226*AG226))-Tabela1[[#This Row],[PESO EXPEDIDO2]]</f>
        <v>0</v>
      </c>
      <c r="BB226" s="44">
        <f t="shared" si="34"/>
        <v>279</v>
      </c>
      <c r="BC226" s="44">
        <f t="shared" si="35"/>
        <v>279</v>
      </c>
      <c r="BD226" s="44"/>
    </row>
    <row r="227" spans="1:56" ht="15.75" hidden="1" customHeight="1" x14ac:dyDescent="0.25">
      <c r="A227" s="6" t="s">
        <v>3868</v>
      </c>
      <c r="B227" s="22" t="s">
        <v>3872</v>
      </c>
      <c r="C227" s="7">
        <v>2</v>
      </c>
      <c r="D227" s="46" t="s">
        <v>3818</v>
      </c>
      <c r="E227" s="7">
        <v>4112</v>
      </c>
      <c r="F227" s="7" t="s">
        <v>3799</v>
      </c>
      <c r="G227" s="24">
        <v>25.02</v>
      </c>
      <c r="H227" s="41">
        <f>Tabela1[[#This Row],[PESO UNI]]*Tabela1[[#This Row],[QTE]]</f>
        <v>50.04</v>
      </c>
      <c r="I227" s="7">
        <v>0</v>
      </c>
      <c r="J227" s="8" t="s">
        <v>3800</v>
      </c>
      <c r="K227" s="8" t="s">
        <v>335</v>
      </c>
      <c r="L227" s="9" t="s">
        <v>2076</v>
      </c>
      <c r="M227" s="10">
        <v>46127</v>
      </c>
      <c r="N227" s="8" t="s">
        <v>335</v>
      </c>
      <c r="O227" s="12"/>
      <c r="P227" s="13"/>
      <c r="Q227" s="14">
        <f>Tabela1[[#This Row],[QTDE/ Fabricação]]-Tabela1[[#This Row],[QTE]]</f>
        <v>-2</v>
      </c>
      <c r="R227" s="19">
        <f t="shared" si="39"/>
        <v>50.04</v>
      </c>
      <c r="S227" s="19">
        <f t="shared" si="37"/>
        <v>50.04</v>
      </c>
      <c r="T227" s="20">
        <f t="shared" si="40"/>
        <v>0</v>
      </c>
      <c r="U227" s="243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50.04</v>
      </c>
      <c r="Y227" s="14">
        <f t="shared" si="36"/>
        <v>0</v>
      </c>
      <c r="Z227" s="21">
        <f>Tabela1[[#This Row],[PESO TOTAL]]-Tabela1[[#This Row],[Peso Expedido]]</f>
        <v>0</v>
      </c>
      <c r="AA227" s="18">
        <v>1</v>
      </c>
      <c r="AB227" s="40"/>
      <c r="AC227" s="40">
        <v>1</v>
      </c>
      <c r="AD227" s="40">
        <v>1</v>
      </c>
      <c r="AE227" s="40">
        <v>1</v>
      </c>
      <c r="AF227" s="40">
        <v>1</v>
      </c>
      <c r="AG227" s="40">
        <v>1</v>
      </c>
      <c r="AH227" s="40">
        <v>1</v>
      </c>
      <c r="AI227" s="40" t="str">
        <f t="shared" si="41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38"/>
        <v>T-072959-1/1073-TC-006/007</v>
      </c>
      <c r="AP227" t="str">
        <f>Tabela1[[#This Row],[TAG]]&amp;Tabela1[[#This Row],[PEDIDO]]&amp;Tabela1[[#This Row],[PRODUTO]]</f>
        <v>1073-TC-006/007P-188RMF</v>
      </c>
      <c r="AQ227" s="23" t="str">
        <f>Tabela1[[#This Row],[PRODUTO]]&amp;Tabela1[[#This Row],[TAG]]</f>
        <v>RMF1073-TC-006/007</v>
      </c>
      <c r="AR227" s="183">
        <f>Tabela1[[#This Row],[PESO TOTAL]]*Tabela1[[#This Row],[MATÉRIA PRIMA]]</f>
        <v>50.04</v>
      </c>
      <c r="AS227" s="28">
        <f>Tabela1[[#This Row],[PESO TOTAL]]*Tabela1[[#This Row],[PREPARAÇÃO ]]</f>
        <v>50.04</v>
      </c>
      <c r="AT227" s="28">
        <f>Tabela1[[#This Row],[PESO TOTAL]]*Tabela1[[#This Row],[CALDEIRARIA]]</f>
        <v>50.04</v>
      </c>
      <c r="AU227" s="28">
        <f>Tabela1[[#This Row],[PESO TOTAL]]*Tabela1[[#This Row],[SOLDA]]</f>
        <v>50.04</v>
      </c>
      <c r="AV227" s="28">
        <f>Tabela1[[#This Row],[PESO TOTAL]]*Tabela1[[#This Row],[ACABAMENTO]]</f>
        <v>50.04</v>
      </c>
      <c r="AW227" s="28">
        <f>Tabela1[[#This Row],[PESO TOTAL]]*Tabela1[[#This Row],[PRONTO ACABADO]]</f>
        <v>50.04</v>
      </c>
      <c r="AX227" s="28">
        <f>Tabela1[[#This Row],[PESO TOTAL]]*Tabela1[[#This Row],[EXPEDIÇÃO ]]</f>
        <v>50.04</v>
      </c>
      <c r="AY227" s="28" t="str">
        <f>Tabela1[[#This Row],[PEDIDO]]&amp;Tabela1[[#This Row],[PRODUTO]]</f>
        <v>P-188RMF</v>
      </c>
      <c r="AZ227" s="44">
        <f>IF(AF227="",0,IF(ISTEXT(AF227),H227*VALUE(SUBSTITUTE(AF227,"%",""))/100,H227*AF227))-Tabela1[[#This Row],[PRONTO ACABADO2]]</f>
        <v>0</v>
      </c>
      <c r="BA227" s="44">
        <f>IF(AG227="",0,IF(ISTEXT(AG227),H227*VALUE(SUBSTITUTE(AG227,"%",""))/100,H227*AG227))-Tabela1[[#This Row],[PESO EXPEDIDO2]]</f>
        <v>0</v>
      </c>
      <c r="BB227" s="44">
        <f t="shared" si="34"/>
        <v>50.04</v>
      </c>
      <c r="BC227" s="44">
        <f t="shared" si="35"/>
        <v>50.04</v>
      </c>
      <c r="BD227" s="44"/>
    </row>
    <row r="228" spans="1:56" ht="15.75" hidden="1" customHeight="1" x14ac:dyDescent="0.25">
      <c r="A228" s="6" t="s">
        <v>3868</v>
      </c>
      <c r="B228" s="22" t="s">
        <v>3873</v>
      </c>
      <c r="C228" s="7">
        <v>2</v>
      </c>
      <c r="D228" s="46" t="s">
        <v>3818</v>
      </c>
      <c r="E228" s="7">
        <v>4113</v>
      </c>
      <c r="F228" s="7" t="s">
        <v>3799</v>
      </c>
      <c r="G228" s="24">
        <v>23.68</v>
      </c>
      <c r="H228" s="41">
        <f>Tabela1[[#This Row],[PESO UNI]]*Tabela1[[#This Row],[QTE]]</f>
        <v>47.36</v>
      </c>
      <c r="I228" s="7">
        <v>0</v>
      </c>
      <c r="J228" s="8" t="s">
        <v>3800</v>
      </c>
      <c r="K228" s="8" t="s">
        <v>335</v>
      </c>
      <c r="L228" s="9" t="s">
        <v>2076</v>
      </c>
      <c r="M228" s="10">
        <v>46127</v>
      </c>
      <c r="N228" s="8" t="s">
        <v>335</v>
      </c>
      <c r="O228" s="12"/>
      <c r="P228" s="13"/>
      <c r="Q228" s="14">
        <f>Tabela1[[#This Row],[QTDE/ Fabricação]]-Tabela1[[#This Row],[QTE]]</f>
        <v>-2</v>
      </c>
      <c r="R228" s="19">
        <f t="shared" si="39"/>
        <v>47.36</v>
      </c>
      <c r="S228" s="19">
        <f t="shared" si="37"/>
        <v>47.36</v>
      </c>
      <c r="T228" s="20">
        <f t="shared" si="40"/>
        <v>0</v>
      </c>
      <c r="U228" s="243">
        <v>2</v>
      </c>
      <c r="V228" s="12" t="str">
        <f>IFERROR(VLOOKUP(Tabela1[[#This Row],[COD.MDE]],'LISTA DE EMBARQUE'!B:L,11,0),"")</f>
        <v/>
      </c>
      <c r="W228" s="13"/>
      <c r="X228" s="14">
        <f>IFERROR(Tabela1[[#This Row],[QIANTIDADE EXPEDIDA]]*Tabela1[[#This Row],[PESO UNI]],"")</f>
        <v>47.36</v>
      </c>
      <c r="Y228" s="14">
        <f t="shared" si="36"/>
        <v>0</v>
      </c>
      <c r="Z228" s="21">
        <f>Tabela1[[#This Row],[PESO TOTAL]]-Tabela1[[#This Row],[Peso Expedido]]</f>
        <v>0</v>
      </c>
      <c r="AA228" s="18">
        <v>1</v>
      </c>
      <c r="AB228" s="40"/>
      <c r="AC228" s="40">
        <v>1</v>
      </c>
      <c r="AD228" s="40">
        <v>1</v>
      </c>
      <c r="AE228" s="40">
        <v>1</v>
      </c>
      <c r="AF228" s="40">
        <v>1</v>
      </c>
      <c r="AG228" s="40">
        <v>1</v>
      </c>
      <c r="AH228" s="40">
        <v>1</v>
      </c>
      <c r="AI228" s="40" t="str">
        <f t="shared" si="41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38"/>
        <v>T-072959-1/1073-TC-006/007</v>
      </c>
      <c r="AP228" t="str">
        <f>Tabela1[[#This Row],[TAG]]&amp;Tabela1[[#This Row],[PEDIDO]]&amp;Tabela1[[#This Row],[PRODUTO]]</f>
        <v>1073-TC-006/007P-188RMF</v>
      </c>
      <c r="AQ228" s="23" t="str">
        <f>Tabela1[[#This Row],[PRODUTO]]&amp;Tabela1[[#This Row],[TAG]]</f>
        <v>RMF1073-TC-006/007</v>
      </c>
      <c r="AR228" s="183">
        <f>Tabela1[[#This Row],[PESO TOTAL]]*Tabela1[[#This Row],[MATÉRIA PRIMA]]</f>
        <v>47.36</v>
      </c>
      <c r="AS228" s="28">
        <f>Tabela1[[#This Row],[PESO TOTAL]]*Tabela1[[#This Row],[PREPARAÇÃO ]]</f>
        <v>47.36</v>
      </c>
      <c r="AT228" s="28">
        <f>Tabela1[[#This Row],[PESO TOTAL]]*Tabela1[[#This Row],[CALDEIRARIA]]</f>
        <v>47.36</v>
      </c>
      <c r="AU228" s="28">
        <f>Tabela1[[#This Row],[PESO TOTAL]]*Tabela1[[#This Row],[SOLDA]]</f>
        <v>47.36</v>
      </c>
      <c r="AV228" s="28">
        <f>Tabela1[[#This Row],[PESO TOTAL]]*Tabela1[[#This Row],[ACABAMENTO]]</f>
        <v>47.36</v>
      </c>
      <c r="AW228" s="28">
        <f>Tabela1[[#This Row],[PESO TOTAL]]*Tabela1[[#This Row],[PRONTO ACABADO]]</f>
        <v>47.36</v>
      </c>
      <c r="AX228" s="28">
        <f>Tabela1[[#This Row],[PESO TOTAL]]*Tabela1[[#This Row],[EXPEDIÇÃO ]]</f>
        <v>47.36</v>
      </c>
      <c r="AY228" s="28" t="str">
        <f>Tabela1[[#This Row],[PEDIDO]]&amp;Tabela1[[#This Row],[PRODUTO]]</f>
        <v>P-188RMF</v>
      </c>
      <c r="AZ228" s="44">
        <f>IF(AF228="",0,IF(ISTEXT(AF228),H228*VALUE(SUBSTITUTE(AF228,"%",""))/100,H228*AF228))-Tabela1[[#This Row],[PRONTO ACABADO2]]</f>
        <v>0</v>
      </c>
      <c r="BA228" s="44">
        <f>IF(AG228="",0,IF(ISTEXT(AG228),H228*VALUE(SUBSTITUTE(AG228,"%",""))/100,H228*AG228))-Tabela1[[#This Row],[PESO EXPEDIDO2]]</f>
        <v>0</v>
      </c>
      <c r="BB228" s="44">
        <f t="shared" si="34"/>
        <v>47.36</v>
      </c>
      <c r="BC228" s="44">
        <f t="shared" si="35"/>
        <v>47.36</v>
      </c>
      <c r="BD228" s="44"/>
    </row>
    <row r="229" spans="1:56" ht="15.75" hidden="1" customHeight="1" x14ac:dyDescent="0.25">
      <c r="A229" s="6" t="s">
        <v>3874</v>
      </c>
      <c r="B229" s="22" t="s">
        <v>3875</v>
      </c>
      <c r="C229" s="7">
        <v>2</v>
      </c>
      <c r="D229" s="46" t="s">
        <v>3814</v>
      </c>
      <c r="E229" s="7">
        <v>4114</v>
      </c>
      <c r="F229" s="7" t="s">
        <v>3799</v>
      </c>
      <c r="G229" s="24">
        <v>122.98</v>
      </c>
      <c r="H229" s="41">
        <f>Tabela1[[#This Row],[PESO UNI]]*Tabela1[[#This Row],[QTE]]</f>
        <v>245.96</v>
      </c>
      <c r="I229" s="7">
        <v>0</v>
      </c>
      <c r="J229" s="8" t="s">
        <v>3800</v>
      </c>
      <c r="K229" s="8" t="s">
        <v>335</v>
      </c>
      <c r="L229" s="9" t="s">
        <v>2076</v>
      </c>
      <c r="M229" s="10">
        <v>46127</v>
      </c>
      <c r="N229" s="8" t="s">
        <v>335</v>
      </c>
      <c r="O229" s="12"/>
      <c r="P229" s="13"/>
      <c r="Q229" s="14">
        <f>Tabela1[[#This Row],[QTDE/ Fabricação]]-Tabela1[[#This Row],[QTE]]</f>
        <v>-2</v>
      </c>
      <c r="R229" s="19">
        <f t="shared" si="39"/>
        <v>245.96</v>
      </c>
      <c r="S229" s="19">
        <f t="shared" si="37"/>
        <v>245.96</v>
      </c>
      <c r="T229" s="20">
        <f t="shared" si="40"/>
        <v>0</v>
      </c>
      <c r="U229" s="243">
        <v>2</v>
      </c>
      <c r="V229" s="12" t="str">
        <f>IFERROR(VLOOKUP(Tabela1[[#This Row],[COD.MDE]],'LISTA DE EMBARQUE'!B:L,11,0),"")</f>
        <v/>
      </c>
      <c r="W229" s="13"/>
      <c r="X229" s="14">
        <f>IFERROR(Tabela1[[#This Row],[QIANTIDADE EXPEDIDA]]*Tabela1[[#This Row],[PESO UNI]],"")</f>
        <v>245.96</v>
      </c>
      <c r="Y229" s="14">
        <f t="shared" si="36"/>
        <v>0</v>
      </c>
      <c r="Z229" s="21">
        <f>Tabela1[[#This Row],[PESO TOTAL]]-Tabela1[[#This Row],[Peso Expedido]]</f>
        <v>0</v>
      </c>
      <c r="AA229" s="18">
        <v>1</v>
      </c>
      <c r="AB229" s="40"/>
      <c r="AC229" s="40">
        <v>1</v>
      </c>
      <c r="AD229" s="40">
        <v>1</v>
      </c>
      <c r="AE229" s="40">
        <v>1</v>
      </c>
      <c r="AF229" s="40">
        <v>1</v>
      </c>
      <c r="AG229" s="40">
        <v>1</v>
      </c>
      <c r="AH229" s="40">
        <v>1</v>
      </c>
      <c r="AI229" s="40" t="str">
        <f t="shared" si="41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38"/>
        <v>T-072962-1/1073-TC-006/007</v>
      </c>
      <c r="AP229" t="str">
        <f>Tabela1[[#This Row],[TAG]]&amp;Tabela1[[#This Row],[PEDIDO]]&amp;Tabela1[[#This Row],[PRODUTO]]</f>
        <v>1073-TC-006/007P-188RMF</v>
      </c>
      <c r="AQ229" s="23" t="str">
        <f>Tabela1[[#This Row],[PRODUTO]]&amp;Tabela1[[#This Row],[TAG]]</f>
        <v>RMF1073-TC-006/007</v>
      </c>
      <c r="AR229" s="183">
        <f>Tabela1[[#This Row],[PESO TOTAL]]*Tabela1[[#This Row],[MATÉRIA PRIMA]]</f>
        <v>245.96</v>
      </c>
      <c r="AS229" s="28">
        <f>Tabela1[[#This Row],[PESO TOTAL]]*Tabela1[[#This Row],[PREPARAÇÃO ]]</f>
        <v>245.96</v>
      </c>
      <c r="AT229" s="28">
        <f>Tabela1[[#This Row],[PESO TOTAL]]*Tabela1[[#This Row],[CALDEIRARIA]]</f>
        <v>245.96</v>
      </c>
      <c r="AU229" s="28">
        <f>Tabela1[[#This Row],[PESO TOTAL]]*Tabela1[[#This Row],[SOLDA]]</f>
        <v>245.96</v>
      </c>
      <c r="AV229" s="28">
        <f>Tabela1[[#This Row],[PESO TOTAL]]*Tabela1[[#This Row],[ACABAMENTO]]</f>
        <v>245.96</v>
      </c>
      <c r="AW229" s="28">
        <f>Tabela1[[#This Row],[PESO TOTAL]]*Tabela1[[#This Row],[PRONTO ACABADO]]</f>
        <v>245.96</v>
      </c>
      <c r="AX229" s="28">
        <f>Tabela1[[#This Row],[PESO TOTAL]]*Tabela1[[#This Row],[EXPEDIÇÃO ]]</f>
        <v>245.96</v>
      </c>
      <c r="AY229" s="28" t="str">
        <f>Tabela1[[#This Row],[PEDIDO]]&amp;Tabela1[[#This Row],[PRODUTO]]</f>
        <v>P-188RMF</v>
      </c>
      <c r="AZ229" s="44">
        <f>IF(AF229="",0,IF(ISTEXT(AF229),H229*VALUE(SUBSTITUTE(AF229,"%",""))/100,H229*AF229))-Tabela1[[#This Row],[PRONTO ACABADO2]]</f>
        <v>0</v>
      </c>
      <c r="BA229" s="44">
        <f>IF(AG229="",0,IF(ISTEXT(AG229),H229*VALUE(SUBSTITUTE(AG229,"%",""))/100,H229*AG229))-Tabela1[[#This Row],[PESO EXPEDIDO2]]</f>
        <v>0</v>
      </c>
      <c r="BB229" s="44">
        <f t="shared" ref="BB229:BB292" si="42">IF(AH229="",0,IF(ISTEXT(AH229),H229*VALUE(SUBSTITUTE(AH229,"%",""))/100,H229*AH229))</f>
        <v>245.96</v>
      </c>
      <c r="BC229" s="44">
        <f t="shared" ref="BC229:BC292" si="43">IF(AG229="",0,IF(ISTEXT(AG229),H229*VALUE(SUBSTITUTE(AG229,"%",""))/100,H229*AG229))</f>
        <v>245.96</v>
      </c>
      <c r="BD229" s="44"/>
    </row>
    <row r="230" spans="1:56" ht="15.75" hidden="1" customHeight="1" x14ac:dyDescent="0.25">
      <c r="A230" s="6" t="s">
        <v>3874</v>
      </c>
      <c r="B230" s="22" t="s">
        <v>3876</v>
      </c>
      <c r="C230" s="7">
        <v>2</v>
      </c>
      <c r="D230" s="46" t="s">
        <v>3816</v>
      </c>
      <c r="E230" s="7">
        <v>4115</v>
      </c>
      <c r="F230" s="7" t="s">
        <v>3799</v>
      </c>
      <c r="G230" s="24">
        <v>122.98</v>
      </c>
      <c r="H230" s="41">
        <f>Tabela1[[#This Row],[PESO UNI]]*Tabela1[[#This Row],[QTE]]</f>
        <v>245.96</v>
      </c>
      <c r="I230" s="7">
        <v>0</v>
      </c>
      <c r="J230" s="8" t="s">
        <v>3800</v>
      </c>
      <c r="K230" s="8" t="s">
        <v>335</v>
      </c>
      <c r="L230" s="9" t="s">
        <v>2076</v>
      </c>
      <c r="M230" s="10">
        <v>46127</v>
      </c>
      <c r="N230" s="8" t="s">
        <v>335</v>
      </c>
      <c r="O230" s="12"/>
      <c r="P230" s="13"/>
      <c r="Q230" s="14">
        <f>Tabela1[[#This Row],[QTDE/ Fabricação]]-Tabela1[[#This Row],[QTE]]</f>
        <v>-2</v>
      </c>
      <c r="R230" s="19">
        <f t="shared" si="39"/>
        <v>245.96</v>
      </c>
      <c r="S230" s="19">
        <f t="shared" si="37"/>
        <v>245.96</v>
      </c>
      <c r="T230" s="20">
        <f t="shared" si="40"/>
        <v>0</v>
      </c>
      <c r="U230" s="243">
        <v>2</v>
      </c>
      <c r="V230" s="12" t="str">
        <f>IFERROR(VLOOKUP(Tabela1[[#This Row],[COD.MDE]],'LISTA DE EMBARQUE'!B:L,11,0),"")</f>
        <v/>
      </c>
      <c r="W230" s="13"/>
      <c r="X230" s="14">
        <f>IFERROR(Tabela1[[#This Row],[QIANTIDADE EXPEDIDA]]*Tabela1[[#This Row],[PESO UNI]],"")</f>
        <v>245.96</v>
      </c>
      <c r="Y230" s="14">
        <f t="shared" si="36"/>
        <v>0</v>
      </c>
      <c r="Z230" s="21">
        <f>Tabela1[[#This Row],[PESO TOTAL]]-Tabela1[[#This Row],[Peso Expedido]]</f>
        <v>0</v>
      </c>
      <c r="AA230" s="18">
        <v>1</v>
      </c>
      <c r="AB230" s="40"/>
      <c r="AC230" s="40">
        <v>1</v>
      </c>
      <c r="AD230" s="40">
        <v>1</v>
      </c>
      <c r="AE230" s="40">
        <v>1</v>
      </c>
      <c r="AF230" s="40">
        <v>1</v>
      </c>
      <c r="AG230" s="40">
        <v>1</v>
      </c>
      <c r="AH230" s="40">
        <v>1</v>
      </c>
      <c r="AI230" s="40" t="str">
        <f t="shared" si="41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38"/>
        <v>T-072962-1/1073-TC-006/007</v>
      </c>
      <c r="AP230" t="str">
        <f>Tabela1[[#This Row],[TAG]]&amp;Tabela1[[#This Row],[PEDIDO]]&amp;Tabela1[[#This Row],[PRODUTO]]</f>
        <v>1073-TC-006/007P-188RMF</v>
      </c>
      <c r="AQ230" s="23" t="str">
        <f>Tabela1[[#This Row],[PRODUTO]]&amp;Tabela1[[#This Row],[TAG]]</f>
        <v>RMF1073-TC-006/007</v>
      </c>
      <c r="AR230" s="183">
        <f>Tabela1[[#This Row],[PESO TOTAL]]*Tabela1[[#This Row],[MATÉRIA PRIMA]]</f>
        <v>245.96</v>
      </c>
      <c r="AS230" s="28">
        <f>Tabela1[[#This Row],[PESO TOTAL]]*Tabela1[[#This Row],[PREPARAÇÃO ]]</f>
        <v>245.96</v>
      </c>
      <c r="AT230" s="28">
        <f>Tabela1[[#This Row],[PESO TOTAL]]*Tabela1[[#This Row],[CALDEIRARIA]]</f>
        <v>245.96</v>
      </c>
      <c r="AU230" s="28">
        <f>Tabela1[[#This Row],[PESO TOTAL]]*Tabela1[[#This Row],[SOLDA]]</f>
        <v>245.96</v>
      </c>
      <c r="AV230" s="28">
        <f>Tabela1[[#This Row],[PESO TOTAL]]*Tabela1[[#This Row],[ACABAMENTO]]</f>
        <v>245.96</v>
      </c>
      <c r="AW230" s="28">
        <f>Tabela1[[#This Row],[PESO TOTAL]]*Tabela1[[#This Row],[PRONTO ACABADO]]</f>
        <v>245.96</v>
      </c>
      <c r="AX230" s="28">
        <f>Tabela1[[#This Row],[PESO TOTAL]]*Tabela1[[#This Row],[EXPEDIÇÃO ]]</f>
        <v>245.96</v>
      </c>
      <c r="AY230" s="28" t="str">
        <f>Tabela1[[#This Row],[PEDIDO]]&amp;Tabela1[[#This Row],[PRODUTO]]</f>
        <v>P-188RMF</v>
      </c>
      <c r="AZ230" s="44">
        <f>IF(AF230="",0,IF(ISTEXT(AF230),H230*VALUE(SUBSTITUTE(AF230,"%",""))/100,H230*AF230))-Tabela1[[#This Row],[PRONTO ACABADO2]]</f>
        <v>0</v>
      </c>
      <c r="BA230" s="44">
        <f>IF(AG230="",0,IF(ISTEXT(AG230),H230*VALUE(SUBSTITUTE(AG230,"%",""))/100,H230*AG230))-Tabela1[[#This Row],[PESO EXPEDIDO2]]</f>
        <v>0</v>
      </c>
      <c r="BB230" s="44">
        <f t="shared" si="42"/>
        <v>245.96</v>
      </c>
      <c r="BC230" s="44">
        <f t="shared" si="43"/>
        <v>245.96</v>
      </c>
      <c r="BD230" s="44"/>
    </row>
    <row r="231" spans="1:56" ht="15.75" hidden="1" customHeight="1" x14ac:dyDescent="0.25">
      <c r="A231" s="6" t="s">
        <v>3874</v>
      </c>
      <c r="B231" s="22" t="s">
        <v>3877</v>
      </c>
      <c r="C231" s="7">
        <v>2</v>
      </c>
      <c r="D231" s="46" t="s">
        <v>3818</v>
      </c>
      <c r="E231" s="7">
        <v>4116</v>
      </c>
      <c r="F231" s="7" t="s">
        <v>3799</v>
      </c>
      <c r="G231" s="24">
        <v>34.4</v>
      </c>
      <c r="H231" s="41">
        <f>Tabela1[[#This Row],[PESO UNI]]*Tabela1[[#This Row],[QTE]]</f>
        <v>68.8</v>
      </c>
      <c r="I231" s="7">
        <v>0</v>
      </c>
      <c r="J231" s="8" t="s">
        <v>3800</v>
      </c>
      <c r="K231" s="8" t="s">
        <v>335</v>
      </c>
      <c r="L231" s="9" t="s">
        <v>2076</v>
      </c>
      <c r="M231" s="10">
        <v>46127</v>
      </c>
      <c r="N231" s="8" t="s">
        <v>335</v>
      </c>
      <c r="O231" s="12"/>
      <c r="P231" s="13"/>
      <c r="Q231" s="14">
        <f>Tabela1[[#This Row],[QTDE/ Fabricação]]-Tabela1[[#This Row],[QTE]]</f>
        <v>-2</v>
      </c>
      <c r="R231" s="19">
        <f t="shared" si="39"/>
        <v>68.8</v>
      </c>
      <c r="S231" s="19">
        <f t="shared" si="37"/>
        <v>68.8</v>
      </c>
      <c r="T231" s="20">
        <f t="shared" si="40"/>
        <v>0</v>
      </c>
      <c r="U231" s="243">
        <v>2</v>
      </c>
      <c r="V231" s="12" t="str">
        <f>IFERROR(VLOOKUP(Tabela1[[#This Row],[COD.MDE]],'LISTA DE EMBARQUE'!B:L,11,0),"")</f>
        <v/>
      </c>
      <c r="W231" s="13"/>
      <c r="X231" s="14">
        <f>IFERROR(Tabela1[[#This Row],[QIANTIDADE EXPEDIDA]]*Tabela1[[#This Row],[PESO UNI]],"")</f>
        <v>68.8</v>
      </c>
      <c r="Y231" s="14">
        <f t="shared" si="36"/>
        <v>0</v>
      </c>
      <c r="Z231" s="21">
        <f>Tabela1[[#This Row],[PESO TOTAL]]-Tabela1[[#This Row],[Peso Expedido]]</f>
        <v>0</v>
      </c>
      <c r="AA231" s="18">
        <v>1</v>
      </c>
      <c r="AB231" s="40"/>
      <c r="AC231" s="40">
        <v>1</v>
      </c>
      <c r="AD231" s="40">
        <v>1</v>
      </c>
      <c r="AE231" s="40">
        <v>1</v>
      </c>
      <c r="AF231" s="40">
        <v>1</v>
      </c>
      <c r="AG231" s="40">
        <v>1</v>
      </c>
      <c r="AH231" s="40">
        <v>1</v>
      </c>
      <c r="AI231" s="40" t="str">
        <f t="shared" si="41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38"/>
        <v>T-072962-1/1073-TC-006/007</v>
      </c>
      <c r="AP231" t="str">
        <f>Tabela1[[#This Row],[TAG]]&amp;Tabela1[[#This Row],[PEDIDO]]&amp;Tabela1[[#This Row],[PRODUTO]]</f>
        <v>1073-TC-006/007P-188RMF</v>
      </c>
      <c r="AQ231" s="23" t="str">
        <f>Tabela1[[#This Row],[PRODUTO]]&amp;Tabela1[[#This Row],[TAG]]</f>
        <v>RMF1073-TC-006/007</v>
      </c>
      <c r="AR231" s="183">
        <f>Tabela1[[#This Row],[PESO TOTAL]]*Tabela1[[#This Row],[MATÉRIA PRIMA]]</f>
        <v>68.8</v>
      </c>
      <c r="AS231" s="28">
        <f>Tabela1[[#This Row],[PESO TOTAL]]*Tabela1[[#This Row],[PREPARAÇÃO ]]</f>
        <v>68.8</v>
      </c>
      <c r="AT231" s="28">
        <f>Tabela1[[#This Row],[PESO TOTAL]]*Tabela1[[#This Row],[CALDEIRARIA]]</f>
        <v>68.8</v>
      </c>
      <c r="AU231" s="28">
        <f>Tabela1[[#This Row],[PESO TOTAL]]*Tabela1[[#This Row],[SOLDA]]</f>
        <v>68.8</v>
      </c>
      <c r="AV231" s="28">
        <f>Tabela1[[#This Row],[PESO TOTAL]]*Tabela1[[#This Row],[ACABAMENTO]]</f>
        <v>68.8</v>
      </c>
      <c r="AW231" s="28">
        <f>Tabela1[[#This Row],[PESO TOTAL]]*Tabela1[[#This Row],[PRONTO ACABADO]]</f>
        <v>68.8</v>
      </c>
      <c r="AX231" s="28">
        <f>Tabela1[[#This Row],[PESO TOTAL]]*Tabela1[[#This Row],[EXPEDIÇÃO ]]</f>
        <v>68.8</v>
      </c>
      <c r="AY231" s="28" t="str">
        <f>Tabela1[[#This Row],[PEDIDO]]&amp;Tabela1[[#This Row],[PRODUTO]]</f>
        <v>P-188RMF</v>
      </c>
      <c r="AZ231" s="44">
        <f>IF(AF231="",0,IF(ISTEXT(AF231),H231*VALUE(SUBSTITUTE(AF231,"%",""))/100,H231*AF231))-Tabela1[[#This Row],[PRONTO ACABADO2]]</f>
        <v>0</v>
      </c>
      <c r="BA231" s="44">
        <f>IF(AG231="",0,IF(ISTEXT(AG231),H231*VALUE(SUBSTITUTE(AG231,"%",""))/100,H231*AG231))-Tabela1[[#This Row],[PESO EXPEDIDO2]]</f>
        <v>0</v>
      </c>
      <c r="BB231" s="44">
        <f t="shared" si="42"/>
        <v>68.8</v>
      </c>
      <c r="BC231" s="44">
        <f t="shared" si="43"/>
        <v>68.8</v>
      </c>
      <c r="BD231" s="44"/>
    </row>
    <row r="232" spans="1:56" ht="15.75" hidden="1" customHeight="1" x14ac:dyDescent="0.25">
      <c r="A232" s="6" t="s">
        <v>3874</v>
      </c>
      <c r="B232" s="22" t="s">
        <v>3878</v>
      </c>
      <c r="C232" s="7">
        <v>2</v>
      </c>
      <c r="D232" s="46" t="s">
        <v>3818</v>
      </c>
      <c r="E232" s="7">
        <v>4117</v>
      </c>
      <c r="F232" s="7" t="s">
        <v>3799</v>
      </c>
      <c r="G232" s="24">
        <v>34.369999999999997</v>
      </c>
      <c r="H232" s="41">
        <f>Tabela1[[#This Row],[PESO UNI]]*Tabela1[[#This Row],[QTE]]</f>
        <v>68.739999999999995</v>
      </c>
      <c r="I232" s="7">
        <v>0</v>
      </c>
      <c r="J232" s="8" t="s">
        <v>3800</v>
      </c>
      <c r="K232" s="8" t="s">
        <v>335</v>
      </c>
      <c r="L232" s="9" t="s">
        <v>2076</v>
      </c>
      <c r="M232" s="10">
        <v>46127</v>
      </c>
      <c r="N232" s="8" t="s">
        <v>335</v>
      </c>
      <c r="O232" s="12"/>
      <c r="P232" s="13"/>
      <c r="Q232" s="14">
        <f>Tabela1[[#This Row],[QTDE/ Fabricação]]-Tabela1[[#This Row],[QTE]]</f>
        <v>-2</v>
      </c>
      <c r="R232" s="19">
        <f t="shared" si="39"/>
        <v>68.739999999999995</v>
      </c>
      <c r="S232" s="19">
        <f t="shared" si="37"/>
        <v>68.739999999999995</v>
      </c>
      <c r="T232" s="20">
        <f t="shared" si="40"/>
        <v>0</v>
      </c>
      <c r="U232" s="243">
        <v>2</v>
      </c>
      <c r="V232" s="12" t="str">
        <f>IFERROR(VLOOKUP(Tabela1[[#This Row],[COD.MDE]],'LISTA DE EMBARQUE'!B:L,11,0),"")</f>
        <v/>
      </c>
      <c r="W232" s="13"/>
      <c r="X232" s="14">
        <f>IFERROR(Tabela1[[#This Row],[QIANTIDADE EXPEDIDA]]*Tabela1[[#This Row],[PESO UNI]],"")</f>
        <v>68.739999999999995</v>
      </c>
      <c r="Y232" s="14">
        <f t="shared" si="36"/>
        <v>0</v>
      </c>
      <c r="Z232" s="21">
        <f>Tabela1[[#This Row],[PESO TOTAL]]-Tabela1[[#This Row],[Peso Expedido]]</f>
        <v>0</v>
      </c>
      <c r="AA232" s="18">
        <v>1</v>
      </c>
      <c r="AB232" s="40"/>
      <c r="AC232" s="40">
        <v>1</v>
      </c>
      <c r="AD232" s="40">
        <v>1</v>
      </c>
      <c r="AE232" s="40">
        <v>1</v>
      </c>
      <c r="AF232" s="40">
        <v>1</v>
      </c>
      <c r="AG232" s="40">
        <v>1</v>
      </c>
      <c r="AH232" s="40">
        <v>1</v>
      </c>
      <c r="AI232" s="40" t="str">
        <f t="shared" si="41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38"/>
        <v>T-072962-1/1073-TC-006/007</v>
      </c>
      <c r="AP232" t="str">
        <f>Tabela1[[#This Row],[TAG]]&amp;Tabela1[[#This Row],[PEDIDO]]&amp;Tabela1[[#This Row],[PRODUTO]]</f>
        <v>1073-TC-006/007P-188RMF</v>
      </c>
      <c r="AQ232" s="23" t="str">
        <f>Tabela1[[#This Row],[PRODUTO]]&amp;Tabela1[[#This Row],[TAG]]</f>
        <v>RMF1073-TC-006/007</v>
      </c>
      <c r="AR232" s="183">
        <f>Tabela1[[#This Row],[PESO TOTAL]]*Tabela1[[#This Row],[MATÉRIA PRIMA]]</f>
        <v>68.739999999999995</v>
      </c>
      <c r="AS232" s="28">
        <f>Tabela1[[#This Row],[PESO TOTAL]]*Tabela1[[#This Row],[PREPARAÇÃO ]]</f>
        <v>68.739999999999995</v>
      </c>
      <c r="AT232" s="28">
        <f>Tabela1[[#This Row],[PESO TOTAL]]*Tabela1[[#This Row],[CALDEIRARIA]]</f>
        <v>68.739999999999995</v>
      </c>
      <c r="AU232" s="28">
        <f>Tabela1[[#This Row],[PESO TOTAL]]*Tabela1[[#This Row],[SOLDA]]</f>
        <v>68.739999999999995</v>
      </c>
      <c r="AV232" s="28">
        <f>Tabela1[[#This Row],[PESO TOTAL]]*Tabela1[[#This Row],[ACABAMENTO]]</f>
        <v>68.739999999999995</v>
      </c>
      <c r="AW232" s="28">
        <f>Tabela1[[#This Row],[PESO TOTAL]]*Tabela1[[#This Row],[PRONTO ACABADO]]</f>
        <v>68.739999999999995</v>
      </c>
      <c r="AX232" s="28">
        <f>Tabela1[[#This Row],[PESO TOTAL]]*Tabela1[[#This Row],[EXPEDIÇÃO ]]</f>
        <v>68.739999999999995</v>
      </c>
      <c r="AY232" s="28" t="str">
        <f>Tabela1[[#This Row],[PEDIDO]]&amp;Tabela1[[#This Row],[PRODUTO]]</f>
        <v>P-188RMF</v>
      </c>
      <c r="AZ232" s="44">
        <f>IF(AF232="",0,IF(ISTEXT(AF232),H232*VALUE(SUBSTITUTE(AF232,"%",""))/100,H232*AF232))-Tabela1[[#This Row],[PRONTO ACABADO2]]</f>
        <v>0</v>
      </c>
      <c r="BA232" s="44">
        <f>IF(AG232="",0,IF(ISTEXT(AG232),H232*VALUE(SUBSTITUTE(AG232,"%",""))/100,H232*AG232))-Tabela1[[#This Row],[PESO EXPEDIDO2]]</f>
        <v>0</v>
      </c>
      <c r="BB232" s="44">
        <f t="shared" si="42"/>
        <v>68.739999999999995</v>
      </c>
      <c r="BC232" s="44">
        <f t="shared" si="43"/>
        <v>68.739999999999995</v>
      </c>
      <c r="BD232" s="44"/>
    </row>
    <row r="233" spans="1:56" ht="15.75" hidden="1" customHeight="1" x14ac:dyDescent="0.25">
      <c r="A233" s="6" t="s">
        <v>3874</v>
      </c>
      <c r="B233" s="22" t="s">
        <v>3879</v>
      </c>
      <c r="C233" s="7">
        <v>2</v>
      </c>
      <c r="D233" s="46" t="s">
        <v>3818</v>
      </c>
      <c r="E233" s="7">
        <v>4118</v>
      </c>
      <c r="F233" s="7" t="s">
        <v>3799</v>
      </c>
      <c r="G233" s="24">
        <v>34.369999999999997</v>
      </c>
      <c r="H233" s="41">
        <f>Tabela1[[#This Row],[PESO UNI]]*Tabela1[[#This Row],[QTE]]</f>
        <v>68.739999999999995</v>
      </c>
      <c r="I233" s="7">
        <v>0</v>
      </c>
      <c r="J233" s="8" t="s">
        <v>3800</v>
      </c>
      <c r="K233" s="8" t="s">
        <v>335</v>
      </c>
      <c r="L233" s="9" t="s">
        <v>2076</v>
      </c>
      <c r="M233" s="10">
        <v>46127</v>
      </c>
      <c r="N233" s="8" t="s">
        <v>335</v>
      </c>
      <c r="O233" s="12"/>
      <c r="P233" s="13"/>
      <c r="Q233" s="14">
        <f>Tabela1[[#This Row],[QTDE/ Fabricação]]-Tabela1[[#This Row],[QTE]]</f>
        <v>-2</v>
      </c>
      <c r="R233" s="19">
        <f t="shared" si="39"/>
        <v>68.739999999999995</v>
      </c>
      <c r="S233" s="19">
        <f t="shared" si="37"/>
        <v>68.739999999999995</v>
      </c>
      <c r="T233" s="20">
        <f t="shared" si="40"/>
        <v>0</v>
      </c>
      <c r="U233" s="243">
        <v>2</v>
      </c>
      <c r="V233" s="12" t="str">
        <f>IFERROR(VLOOKUP(Tabela1[[#This Row],[COD.MDE]],'LISTA DE EMBARQUE'!B:L,11,0),"")</f>
        <v/>
      </c>
      <c r="W233" s="13"/>
      <c r="X233" s="14">
        <f>IFERROR(Tabela1[[#This Row],[QIANTIDADE EXPEDIDA]]*Tabela1[[#This Row],[PESO UNI]],"")</f>
        <v>68.739999999999995</v>
      </c>
      <c r="Y233" s="14">
        <f t="shared" si="36"/>
        <v>0</v>
      </c>
      <c r="Z233" s="21">
        <f>Tabela1[[#This Row],[PESO TOTAL]]-Tabela1[[#This Row],[Peso Expedido]]</f>
        <v>0</v>
      </c>
      <c r="AA233" s="18">
        <v>1</v>
      </c>
      <c r="AB233" s="40"/>
      <c r="AC233" s="40">
        <v>1</v>
      </c>
      <c r="AD233" s="40">
        <v>1</v>
      </c>
      <c r="AE233" s="40">
        <v>1</v>
      </c>
      <c r="AF233" s="40">
        <v>1</v>
      </c>
      <c r="AG233" s="40">
        <v>1</v>
      </c>
      <c r="AH233" s="40">
        <v>1</v>
      </c>
      <c r="AI233" s="40" t="str">
        <f t="shared" si="41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38"/>
        <v>T-072962-1/1073-TC-006/007</v>
      </c>
      <c r="AP233" t="str">
        <f>Tabela1[[#This Row],[TAG]]&amp;Tabela1[[#This Row],[PEDIDO]]&amp;Tabela1[[#This Row],[PRODUTO]]</f>
        <v>1073-TC-006/007P-188RMF</v>
      </c>
      <c r="AQ233" s="23" t="str">
        <f>Tabela1[[#This Row],[PRODUTO]]&amp;Tabela1[[#This Row],[TAG]]</f>
        <v>RMF1073-TC-006/007</v>
      </c>
      <c r="AR233" s="183">
        <f>Tabela1[[#This Row],[PESO TOTAL]]*Tabela1[[#This Row],[MATÉRIA PRIMA]]</f>
        <v>68.739999999999995</v>
      </c>
      <c r="AS233" s="28">
        <f>Tabela1[[#This Row],[PESO TOTAL]]*Tabela1[[#This Row],[PREPARAÇÃO ]]</f>
        <v>68.739999999999995</v>
      </c>
      <c r="AT233" s="28">
        <f>Tabela1[[#This Row],[PESO TOTAL]]*Tabela1[[#This Row],[CALDEIRARIA]]</f>
        <v>68.739999999999995</v>
      </c>
      <c r="AU233" s="28">
        <f>Tabela1[[#This Row],[PESO TOTAL]]*Tabela1[[#This Row],[SOLDA]]</f>
        <v>68.739999999999995</v>
      </c>
      <c r="AV233" s="28">
        <f>Tabela1[[#This Row],[PESO TOTAL]]*Tabela1[[#This Row],[ACABAMENTO]]</f>
        <v>68.739999999999995</v>
      </c>
      <c r="AW233" s="28">
        <f>Tabela1[[#This Row],[PESO TOTAL]]*Tabela1[[#This Row],[PRONTO ACABADO]]</f>
        <v>68.739999999999995</v>
      </c>
      <c r="AX233" s="28">
        <f>Tabela1[[#This Row],[PESO TOTAL]]*Tabela1[[#This Row],[EXPEDIÇÃO ]]</f>
        <v>68.739999999999995</v>
      </c>
      <c r="AY233" s="28" t="str">
        <f>Tabela1[[#This Row],[PEDIDO]]&amp;Tabela1[[#This Row],[PRODUTO]]</f>
        <v>P-188RMF</v>
      </c>
      <c r="AZ233" s="44">
        <f>IF(AF233="",0,IF(ISTEXT(AF233),H233*VALUE(SUBSTITUTE(AF233,"%",""))/100,H233*AF233))-Tabela1[[#This Row],[PRONTO ACABADO2]]</f>
        <v>0</v>
      </c>
      <c r="BA233" s="44">
        <f>IF(AG233="",0,IF(ISTEXT(AG233),H233*VALUE(SUBSTITUTE(AG233,"%",""))/100,H233*AG233))-Tabela1[[#This Row],[PESO EXPEDIDO2]]</f>
        <v>0</v>
      </c>
      <c r="BB233" s="44">
        <f t="shared" si="42"/>
        <v>68.739999999999995</v>
      </c>
      <c r="BC233" s="44">
        <f t="shared" si="43"/>
        <v>68.739999999999995</v>
      </c>
      <c r="BD233" s="44"/>
    </row>
    <row r="234" spans="1:56" ht="15.75" hidden="1" customHeight="1" x14ac:dyDescent="0.25">
      <c r="A234" s="6" t="s">
        <v>3874</v>
      </c>
      <c r="B234" s="22" t="s">
        <v>3880</v>
      </c>
      <c r="C234" s="7">
        <v>2</v>
      </c>
      <c r="D234" s="46" t="s">
        <v>3818</v>
      </c>
      <c r="E234" s="7">
        <v>4119</v>
      </c>
      <c r="F234" s="7" t="s">
        <v>3799</v>
      </c>
      <c r="G234" s="24">
        <v>27.01</v>
      </c>
      <c r="H234" s="41">
        <f>Tabela1[[#This Row],[PESO UNI]]*Tabela1[[#This Row],[QTE]]</f>
        <v>54.02</v>
      </c>
      <c r="I234" s="7">
        <v>0</v>
      </c>
      <c r="J234" s="8" t="s">
        <v>3800</v>
      </c>
      <c r="K234" s="8" t="s">
        <v>335</v>
      </c>
      <c r="L234" s="9" t="s">
        <v>2076</v>
      </c>
      <c r="M234" s="10">
        <v>46127</v>
      </c>
      <c r="N234" s="8" t="s">
        <v>335</v>
      </c>
      <c r="O234" s="12"/>
      <c r="P234" s="13"/>
      <c r="Q234" s="14">
        <f>Tabela1[[#This Row],[QTDE/ Fabricação]]-Tabela1[[#This Row],[QTE]]</f>
        <v>-2</v>
      </c>
      <c r="R234" s="19">
        <f t="shared" si="39"/>
        <v>54.02</v>
      </c>
      <c r="S234" s="19">
        <f t="shared" si="37"/>
        <v>54.02</v>
      </c>
      <c r="T234" s="20">
        <f t="shared" si="40"/>
        <v>0</v>
      </c>
      <c r="U234" s="243">
        <v>2</v>
      </c>
      <c r="V234" s="12" t="str">
        <f>IFERROR(VLOOKUP(Tabela1[[#This Row],[COD.MDE]],'LISTA DE EMBARQUE'!B:L,11,0),"")</f>
        <v/>
      </c>
      <c r="W234" s="13"/>
      <c r="X234" s="14">
        <f>IFERROR(Tabela1[[#This Row],[QIANTIDADE EXPEDIDA]]*Tabela1[[#This Row],[PESO UNI]],"")</f>
        <v>54.02</v>
      </c>
      <c r="Y234" s="14">
        <f t="shared" si="36"/>
        <v>0</v>
      </c>
      <c r="Z234" s="21">
        <f>Tabela1[[#This Row],[PESO TOTAL]]-Tabela1[[#This Row],[Peso Expedido]]</f>
        <v>0</v>
      </c>
      <c r="AA234" s="18">
        <v>1</v>
      </c>
      <c r="AB234" s="40"/>
      <c r="AC234" s="40">
        <v>1</v>
      </c>
      <c r="AD234" s="40">
        <v>1</v>
      </c>
      <c r="AE234" s="40">
        <v>1</v>
      </c>
      <c r="AF234" s="40">
        <v>1</v>
      </c>
      <c r="AG234" s="40">
        <v>1</v>
      </c>
      <c r="AH234" s="40">
        <v>1</v>
      </c>
      <c r="AI234" s="40" t="str">
        <f t="shared" si="41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38"/>
        <v>T-072962-1/1073-TC-006/007</v>
      </c>
      <c r="AP234" t="str">
        <f>Tabela1[[#This Row],[TAG]]&amp;Tabela1[[#This Row],[PEDIDO]]&amp;Tabela1[[#This Row],[PRODUTO]]</f>
        <v>1073-TC-006/007P-188RMF</v>
      </c>
      <c r="AQ234" s="23" t="str">
        <f>Tabela1[[#This Row],[PRODUTO]]&amp;Tabela1[[#This Row],[TAG]]</f>
        <v>RMF1073-TC-006/007</v>
      </c>
      <c r="AR234" s="183">
        <f>Tabela1[[#This Row],[PESO TOTAL]]*Tabela1[[#This Row],[MATÉRIA PRIMA]]</f>
        <v>54.02</v>
      </c>
      <c r="AS234" s="28">
        <f>Tabela1[[#This Row],[PESO TOTAL]]*Tabela1[[#This Row],[PREPARAÇÃO ]]</f>
        <v>54.02</v>
      </c>
      <c r="AT234" s="28">
        <f>Tabela1[[#This Row],[PESO TOTAL]]*Tabela1[[#This Row],[CALDEIRARIA]]</f>
        <v>54.02</v>
      </c>
      <c r="AU234" s="28">
        <f>Tabela1[[#This Row],[PESO TOTAL]]*Tabela1[[#This Row],[SOLDA]]</f>
        <v>54.02</v>
      </c>
      <c r="AV234" s="28">
        <f>Tabela1[[#This Row],[PESO TOTAL]]*Tabela1[[#This Row],[ACABAMENTO]]</f>
        <v>54.02</v>
      </c>
      <c r="AW234" s="28">
        <f>Tabela1[[#This Row],[PESO TOTAL]]*Tabela1[[#This Row],[PRONTO ACABADO]]</f>
        <v>54.02</v>
      </c>
      <c r="AX234" s="28">
        <f>Tabela1[[#This Row],[PESO TOTAL]]*Tabela1[[#This Row],[EXPEDIÇÃO ]]</f>
        <v>54.02</v>
      </c>
      <c r="AY234" s="28" t="str">
        <f>Tabela1[[#This Row],[PEDIDO]]&amp;Tabela1[[#This Row],[PRODUTO]]</f>
        <v>P-188RMF</v>
      </c>
      <c r="AZ234" s="44">
        <f>IF(AF234="",0,IF(ISTEXT(AF234),H234*VALUE(SUBSTITUTE(AF234,"%",""))/100,H234*AF234))-Tabela1[[#This Row],[PRONTO ACABADO2]]</f>
        <v>0</v>
      </c>
      <c r="BA234" s="44">
        <f>IF(AG234="",0,IF(ISTEXT(AG234),H234*VALUE(SUBSTITUTE(AG234,"%",""))/100,H234*AG234))-Tabela1[[#This Row],[PESO EXPEDIDO2]]</f>
        <v>0</v>
      </c>
      <c r="BB234" s="44">
        <f t="shared" si="42"/>
        <v>54.02</v>
      </c>
      <c r="BC234" s="44">
        <f t="shared" si="43"/>
        <v>54.02</v>
      </c>
      <c r="BD234" s="44"/>
    </row>
    <row r="235" spans="1:56" ht="15.75" hidden="1" customHeight="1" x14ac:dyDescent="0.25">
      <c r="A235" s="6" t="s">
        <v>3874</v>
      </c>
      <c r="B235" s="22" t="s">
        <v>3881</v>
      </c>
      <c r="C235" s="7">
        <v>2</v>
      </c>
      <c r="D235" s="46" t="s">
        <v>3818</v>
      </c>
      <c r="E235" s="7">
        <v>4120</v>
      </c>
      <c r="F235" s="7" t="s">
        <v>3799</v>
      </c>
      <c r="G235" s="24">
        <v>27.01</v>
      </c>
      <c r="H235" s="41">
        <f>Tabela1[[#This Row],[PESO UNI]]*Tabela1[[#This Row],[QTE]]</f>
        <v>54.02</v>
      </c>
      <c r="I235" s="7">
        <v>0</v>
      </c>
      <c r="J235" s="8" t="s">
        <v>3800</v>
      </c>
      <c r="K235" s="8" t="s">
        <v>335</v>
      </c>
      <c r="L235" s="9" t="s">
        <v>2076</v>
      </c>
      <c r="M235" s="10">
        <v>46127</v>
      </c>
      <c r="N235" s="8" t="s">
        <v>335</v>
      </c>
      <c r="O235" s="12"/>
      <c r="P235" s="13"/>
      <c r="Q235" s="14">
        <f>Tabela1[[#This Row],[QTDE/ Fabricação]]-Tabela1[[#This Row],[QTE]]</f>
        <v>-2</v>
      </c>
      <c r="R235" s="19">
        <f t="shared" si="39"/>
        <v>54.02</v>
      </c>
      <c r="S235" s="19">
        <f t="shared" si="37"/>
        <v>54.02</v>
      </c>
      <c r="T235" s="20">
        <f t="shared" si="40"/>
        <v>0</v>
      </c>
      <c r="U235" s="243">
        <v>2</v>
      </c>
      <c r="V235" s="12" t="str">
        <f>IFERROR(VLOOKUP(Tabela1[[#This Row],[COD.MDE]],'LISTA DE EMBARQUE'!B:L,11,0),"")</f>
        <v/>
      </c>
      <c r="W235" s="13"/>
      <c r="X235" s="14">
        <f>IFERROR(Tabela1[[#This Row],[QIANTIDADE EXPEDIDA]]*Tabela1[[#This Row],[PESO UNI]],"")</f>
        <v>54.02</v>
      </c>
      <c r="Y235" s="14">
        <f t="shared" si="36"/>
        <v>0</v>
      </c>
      <c r="Z235" s="21">
        <f>Tabela1[[#This Row],[PESO TOTAL]]-Tabela1[[#This Row],[Peso Expedido]]</f>
        <v>0</v>
      </c>
      <c r="AA235" s="18">
        <v>1</v>
      </c>
      <c r="AB235" s="40"/>
      <c r="AC235" s="40">
        <v>1</v>
      </c>
      <c r="AD235" s="40">
        <v>1</v>
      </c>
      <c r="AE235" s="40">
        <v>1</v>
      </c>
      <c r="AF235" s="40">
        <v>1</v>
      </c>
      <c r="AG235" s="40">
        <v>1</v>
      </c>
      <c r="AH235" s="40">
        <v>1</v>
      </c>
      <c r="AI235" s="40" t="str">
        <f t="shared" si="41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38"/>
        <v>T-072962-1/1073-TC-006/007</v>
      </c>
      <c r="AP235" t="str">
        <f>Tabela1[[#This Row],[TAG]]&amp;Tabela1[[#This Row],[PEDIDO]]&amp;Tabela1[[#This Row],[PRODUTO]]</f>
        <v>1073-TC-006/007P-188RMF</v>
      </c>
      <c r="AQ235" s="23" t="str">
        <f>Tabela1[[#This Row],[PRODUTO]]&amp;Tabela1[[#This Row],[TAG]]</f>
        <v>RMF1073-TC-006/007</v>
      </c>
      <c r="AR235" s="183">
        <f>Tabela1[[#This Row],[PESO TOTAL]]*Tabela1[[#This Row],[MATÉRIA PRIMA]]</f>
        <v>54.02</v>
      </c>
      <c r="AS235" s="28">
        <f>Tabela1[[#This Row],[PESO TOTAL]]*Tabela1[[#This Row],[PREPARAÇÃO ]]</f>
        <v>54.02</v>
      </c>
      <c r="AT235" s="28">
        <f>Tabela1[[#This Row],[PESO TOTAL]]*Tabela1[[#This Row],[CALDEIRARIA]]</f>
        <v>54.02</v>
      </c>
      <c r="AU235" s="28">
        <f>Tabela1[[#This Row],[PESO TOTAL]]*Tabela1[[#This Row],[SOLDA]]</f>
        <v>54.02</v>
      </c>
      <c r="AV235" s="28">
        <f>Tabela1[[#This Row],[PESO TOTAL]]*Tabela1[[#This Row],[ACABAMENTO]]</f>
        <v>54.02</v>
      </c>
      <c r="AW235" s="28">
        <f>Tabela1[[#This Row],[PESO TOTAL]]*Tabela1[[#This Row],[PRONTO ACABADO]]</f>
        <v>54.02</v>
      </c>
      <c r="AX235" s="28">
        <f>Tabela1[[#This Row],[PESO TOTAL]]*Tabela1[[#This Row],[EXPEDIÇÃO ]]</f>
        <v>54.02</v>
      </c>
      <c r="AY235" s="28" t="str">
        <f>Tabela1[[#This Row],[PEDIDO]]&amp;Tabela1[[#This Row],[PRODUTO]]</f>
        <v>P-188RMF</v>
      </c>
      <c r="AZ235" s="44">
        <f>IF(AF235="",0,IF(ISTEXT(AF235),H235*VALUE(SUBSTITUTE(AF235,"%",""))/100,H235*AF235))-Tabela1[[#This Row],[PRONTO ACABADO2]]</f>
        <v>0</v>
      </c>
      <c r="BA235" s="44">
        <f>IF(AG235="",0,IF(ISTEXT(AG235),H235*VALUE(SUBSTITUTE(AG235,"%",""))/100,H235*AG235))-Tabela1[[#This Row],[PESO EXPEDIDO2]]</f>
        <v>0</v>
      </c>
      <c r="BB235" s="44">
        <f t="shared" si="42"/>
        <v>54.02</v>
      </c>
      <c r="BC235" s="44">
        <f t="shared" si="43"/>
        <v>54.02</v>
      </c>
      <c r="BD235" s="44"/>
    </row>
    <row r="236" spans="1:56" ht="15.75" hidden="1" customHeight="1" x14ac:dyDescent="0.25">
      <c r="A236" s="6" t="s">
        <v>3874</v>
      </c>
      <c r="B236" s="22" t="s">
        <v>3882</v>
      </c>
      <c r="C236" s="7">
        <v>4</v>
      </c>
      <c r="D236" s="46" t="s">
        <v>3818</v>
      </c>
      <c r="E236" s="7">
        <v>4121</v>
      </c>
      <c r="F236" s="7" t="s">
        <v>3799</v>
      </c>
      <c r="G236" s="24">
        <v>23.75</v>
      </c>
      <c r="H236" s="41">
        <f>Tabela1[[#This Row],[PESO UNI]]*Tabela1[[#This Row],[QTE]]</f>
        <v>95</v>
      </c>
      <c r="I236" s="7">
        <v>0</v>
      </c>
      <c r="J236" s="8" t="s">
        <v>3800</v>
      </c>
      <c r="K236" s="8" t="s">
        <v>335</v>
      </c>
      <c r="L236" s="9" t="s">
        <v>2076</v>
      </c>
      <c r="M236" s="10">
        <v>46127</v>
      </c>
      <c r="N236" s="8" t="s">
        <v>335</v>
      </c>
      <c r="O236" s="12"/>
      <c r="P236" s="13"/>
      <c r="Q236" s="14">
        <f>Tabela1[[#This Row],[QTDE/ Fabricação]]-Tabela1[[#This Row],[QTE]]</f>
        <v>-4</v>
      </c>
      <c r="R236" s="19">
        <f t="shared" si="39"/>
        <v>95</v>
      </c>
      <c r="S236" s="19">
        <f t="shared" si="37"/>
        <v>95</v>
      </c>
      <c r="T236" s="20">
        <f t="shared" si="40"/>
        <v>0</v>
      </c>
      <c r="U236" s="243">
        <v>4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95</v>
      </c>
      <c r="Y236" s="14">
        <f t="shared" si="36"/>
        <v>0</v>
      </c>
      <c r="Z236" s="21">
        <f>Tabela1[[#This Row],[PESO TOTAL]]-Tabela1[[#This Row],[Peso Expedido]]</f>
        <v>0</v>
      </c>
      <c r="AA236" s="18">
        <v>1</v>
      </c>
      <c r="AB236" s="40"/>
      <c r="AC236" s="40">
        <v>1</v>
      </c>
      <c r="AD236" s="40">
        <v>1</v>
      </c>
      <c r="AE236" s="40">
        <v>1</v>
      </c>
      <c r="AF236" s="40">
        <v>1</v>
      </c>
      <c r="AG236" s="40">
        <v>1</v>
      </c>
      <c r="AH236" s="40">
        <v>1</v>
      </c>
      <c r="AI236" s="40" t="str">
        <f t="shared" si="41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38"/>
        <v>T-072962-1/1073-TC-006/007</v>
      </c>
      <c r="AP236" t="str">
        <f>Tabela1[[#This Row],[TAG]]&amp;Tabela1[[#This Row],[PEDIDO]]&amp;Tabela1[[#This Row],[PRODUTO]]</f>
        <v>1073-TC-006/007P-188RMF</v>
      </c>
      <c r="AQ236" s="23" t="str">
        <f>Tabela1[[#This Row],[PRODUTO]]&amp;Tabela1[[#This Row],[TAG]]</f>
        <v>RMF1073-TC-006/007</v>
      </c>
      <c r="AR236" s="183">
        <f>Tabela1[[#This Row],[PESO TOTAL]]*Tabela1[[#This Row],[MATÉRIA PRIMA]]</f>
        <v>95</v>
      </c>
      <c r="AS236" s="28">
        <f>Tabela1[[#This Row],[PESO TOTAL]]*Tabela1[[#This Row],[PREPARAÇÃO ]]</f>
        <v>95</v>
      </c>
      <c r="AT236" s="28">
        <f>Tabela1[[#This Row],[PESO TOTAL]]*Tabela1[[#This Row],[CALDEIRARIA]]</f>
        <v>95</v>
      </c>
      <c r="AU236" s="28">
        <f>Tabela1[[#This Row],[PESO TOTAL]]*Tabela1[[#This Row],[SOLDA]]</f>
        <v>95</v>
      </c>
      <c r="AV236" s="28">
        <f>Tabela1[[#This Row],[PESO TOTAL]]*Tabela1[[#This Row],[ACABAMENTO]]</f>
        <v>95</v>
      </c>
      <c r="AW236" s="28">
        <f>Tabela1[[#This Row],[PESO TOTAL]]*Tabela1[[#This Row],[PRONTO ACABADO]]</f>
        <v>95</v>
      </c>
      <c r="AX236" s="28">
        <f>Tabela1[[#This Row],[PESO TOTAL]]*Tabela1[[#This Row],[EXPEDIÇÃO ]]</f>
        <v>95</v>
      </c>
      <c r="AY236" s="28" t="str">
        <f>Tabela1[[#This Row],[PEDIDO]]&amp;Tabela1[[#This Row],[PRODUTO]]</f>
        <v>P-188RMF</v>
      </c>
      <c r="AZ236" s="44">
        <f>IF(AF236="",0,IF(ISTEXT(AF236),H236*VALUE(SUBSTITUTE(AF236,"%",""))/100,H236*AF236))-Tabela1[[#This Row],[PRONTO ACABADO2]]</f>
        <v>0</v>
      </c>
      <c r="BA236" s="44">
        <f>IF(AG236="",0,IF(ISTEXT(AG236),H236*VALUE(SUBSTITUTE(AG236,"%",""))/100,H236*AG236))-Tabela1[[#This Row],[PESO EXPEDIDO2]]</f>
        <v>0</v>
      </c>
      <c r="BB236" s="44">
        <f t="shared" si="42"/>
        <v>95</v>
      </c>
      <c r="BC236" s="44">
        <f t="shared" si="43"/>
        <v>95</v>
      </c>
      <c r="BD236" s="44"/>
    </row>
    <row r="237" spans="1:56" ht="15.75" hidden="1" customHeight="1" x14ac:dyDescent="0.25">
      <c r="A237" s="6" t="s">
        <v>3883</v>
      </c>
      <c r="B237" s="22" t="s">
        <v>3839</v>
      </c>
      <c r="C237" s="7">
        <v>2</v>
      </c>
      <c r="D237" s="46" t="s">
        <v>3814</v>
      </c>
      <c r="E237" s="7">
        <v>4122</v>
      </c>
      <c r="F237" s="7" t="s">
        <v>3799</v>
      </c>
      <c r="G237" s="24">
        <v>129.09</v>
      </c>
      <c r="H237" s="41">
        <f>Tabela1[[#This Row],[PESO UNI]]*Tabela1[[#This Row],[QTE]]</f>
        <v>258.18</v>
      </c>
      <c r="I237" s="7">
        <v>0</v>
      </c>
      <c r="J237" s="8" t="s">
        <v>3800</v>
      </c>
      <c r="K237" s="8" t="s">
        <v>335</v>
      </c>
      <c r="L237" s="9" t="s">
        <v>2076</v>
      </c>
      <c r="M237" s="10">
        <v>46127</v>
      </c>
      <c r="N237" s="8" t="s">
        <v>335</v>
      </c>
      <c r="O237" s="12"/>
      <c r="P237" s="13"/>
      <c r="Q237" s="14">
        <f>Tabela1[[#This Row],[QTDE/ Fabricação]]-Tabela1[[#This Row],[QTE]]</f>
        <v>-2</v>
      </c>
      <c r="R237" s="19">
        <f t="shared" si="39"/>
        <v>258.18</v>
      </c>
      <c r="S237" s="19">
        <f t="shared" si="37"/>
        <v>258.18</v>
      </c>
      <c r="T237" s="20">
        <f t="shared" si="40"/>
        <v>0</v>
      </c>
      <c r="U237" s="243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36"/>
        <v>0</v>
      </c>
      <c r="Z237" s="21">
        <f>Tabela1[[#This Row],[PESO TOTAL]]-Tabela1[[#This Row],[Peso Expedido]]</f>
        <v>0</v>
      </c>
      <c r="AA237" s="18">
        <v>1</v>
      </c>
      <c r="AB237" s="40"/>
      <c r="AC237" s="40">
        <v>1</v>
      </c>
      <c r="AD237" s="40">
        <v>1</v>
      </c>
      <c r="AE237" s="40">
        <v>1</v>
      </c>
      <c r="AF237" s="40">
        <v>1</v>
      </c>
      <c r="AG237" s="40">
        <v>1</v>
      </c>
      <c r="AH237" s="40">
        <v>1</v>
      </c>
      <c r="AI237" s="40" t="str">
        <f t="shared" si="41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38"/>
        <v>T-072967-1/1073-TC-006/007</v>
      </c>
      <c r="AP237" t="str">
        <f>Tabela1[[#This Row],[TAG]]&amp;Tabela1[[#This Row],[PEDIDO]]&amp;Tabela1[[#This Row],[PRODUTO]]</f>
        <v>1073-TC-006/007P-188RMF</v>
      </c>
      <c r="AQ237" s="23" t="str">
        <f>Tabela1[[#This Row],[PRODUTO]]&amp;Tabela1[[#This Row],[TAG]]</f>
        <v>RMF1073-TC-006/007</v>
      </c>
      <c r="AR237" s="183">
        <f>Tabela1[[#This Row],[PESO TOTAL]]*Tabela1[[#This Row],[MATÉRIA PRIMA]]</f>
        <v>258.18</v>
      </c>
      <c r="AS237" s="28">
        <f>Tabela1[[#This Row],[PESO TOTAL]]*Tabela1[[#This Row],[PREPARAÇÃO ]]</f>
        <v>258.18</v>
      </c>
      <c r="AT237" s="28">
        <f>Tabela1[[#This Row],[PESO TOTAL]]*Tabela1[[#This Row],[CALDEIRARIA]]</f>
        <v>258.18</v>
      </c>
      <c r="AU237" s="28">
        <f>Tabela1[[#This Row],[PESO TOTAL]]*Tabela1[[#This Row],[SOLDA]]</f>
        <v>258.18</v>
      </c>
      <c r="AV237" s="28">
        <f>Tabela1[[#This Row],[PESO TOTAL]]*Tabela1[[#This Row],[ACABAMENTO]]</f>
        <v>258.18</v>
      </c>
      <c r="AW237" s="28">
        <f>Tabela1[[#This Row],[PESO TOTAL]]*Tabela1[[#This Row],[PRONTO ACABADO]]</f>
        <v>258.18</v>
      </c>
      <c r="AX237" s="28">
        <f>Tabela1[[#This Row],[PESO TOTAL]]*Tabela1[[#This Row],[EXPEDIÇÃO ]]</f>
        <v>258.18</v>
      </c>
      <c r="AY237" s="28" t="str">
        <f>Tabela1[[#This Row],[PEDIDO]]&amp;Tabela1[[#This Row],[PRODUTO]]</f>
        <v>P-188RMF</v>
      </c>
      <c r="AZ237" s="44">
        <f>IF(AF237="",0,IF(ISTEXT(AF237),H237*VALUE(SUBSTITUTE(AF237,"%",""))/100,H237*AF237))-Tabela1[[#This Row],[PRONTO ACABADO2]]</f>
        <v>0</v>
      </c>
      <c r="BA237" s="44">
        <f>IF(AG237="",0,IF(ISTEXT(AG237),H237*VALUE(SUBSTITUTE(AG237,"%",""))/100,H237*AG237))-Tabela1[[#This Row],[PESO EXPEDIDO2]]</f>
        <v>0</v>
      </c>
      <c r="BB237" s="44">
        <f t="shared" si="42"/>
        <v>258.18</v>
      </c>
      <c r="BC237" s="44">
        <f t="shared" si="43"/>
        <v>258.18</v>
      </c>
      <c r="BD237" s="44"/>
    </row>
    <row r="238" spans="1:56" ht="15.75" hidden="1" customHeight="1" x14ac:dyDescent="0.25">
      <c r="A238" s="6" t="s">
        <v>3883</v>
      </c>
      <c r="B238" s="22" t="s">
        <v>3840</v>
      </c>
      <c r="C238" s="7">
        <v>2</v>
      </c>
      <c r="D238" s="46" t="s">
        <v>3816</v>
      </c>
      <c r="E238" s="7">
        <v>4123</v>
      </c>
      <c r="F238" s="7" t="s">
        <v>3799</v>
      </c>
      <c r="G238" s="24">
        <v>129.09</v>
      </c>
      <c r="H238" s="41">
        <f>Tabela1[[#This Row],[PESO UNI]]*Tabela1[[#This Row],[QTE]]</f>
        <v>258.18</v>
      </c>
      <c r="I238" s="7">
        <v>0</v>
      </c>
      <c r="J238" s="8" t="s">
        <v>3800</v>
      </c>
      <c r="K238" s="8" t="s">
        <v>335</v>
      </c>
      <c r="L238" s="9" t="s">
        <v>2076</v>
      </c>
      <c r="M238" s="10">
        <v>46127</v>
      </c>
      <c r="N238" s="8" t="s">
        <v>335</v>
      </c>
      <c r="O238" s="12"/>
      <c r="P238" s="13"/>
      <c r="Q238" s="14">
        <f>Tabela1[[#This Row],[QTDE/ Fabricação]]-Tabela1[[#This Row],[QTE]]</f>
        <v>-2</v>
      </c>
      <c r="R238" s="19">
        <f t="shared" si="39"/>
        <v>258.18</v>
      </c>
      <c r="S238" s="19">
        <f t="shared" si="37"/>
        <v>258.18</v>
      </c>
      <c r="T238" s="20">
        <f t="shared" si="40"/>
        <v>0</v>
      </c>
      <c r="U238" s="243">
        <v>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258.18</v>
      </c>
      <c r="Y238" s="14">
        <f t="shared" si="36"/>
        <v>0</v>
      </c>
      <c r="Z238" s="21">
        <f>Tabela1[[#This Row],[PESO TOTAL]]-Tabela1[[#This Row],[Peso Expedido]]</f>
        <v>0</v>
      </c>
      <c r="AA238" s="18">
        <v>1</v>
      </c>
      <c r="AB238" s="40"/>
      <c r="AC238" s="40">
        <v>1</v>
      </c>
      <c r="AD238" s="40">
        <v>1</v>
      </c>
      <c r="AE238" s="40">
        <v>1</v>
      </c>
      <c r="AF238" s="40">
        <v>1</v>
      </c>
      <c r="AG238" s="40">
        <v>1</v>
      </c>
      <c r="AH238" s="40">
        <v>1</v>
      </c>
      <c r="AI238" s="40" t="str">
        <f t="shared" si="41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38"/>
        <v>T-072967-1/1073-TC-006/007</v>
      </c>
      <c r="AP238" t="str">
        <f>Tabela1[[#This Row],[TAG]]&amp;Tabela1[[#This Row],[PEDIDO]]&amp;Tabela1[[#This Row],[PRODUTO]]</f>
        <v>1073-TC-006/007P-188RMF</v>
      </c>
      <c r="AQ238" s="23" t="str">
        <f>Tabela1[[#This Row],[PRODUTO]]&amp;Tabela1[[#This Row],[TAG]]</f>
        <v>RMF1073-TC-006/007</v>
      </c>
      <c r="AR238" s="183">
        <f>Tabela1[[#This Row],[PESO TOTAL]]*Tabela1[[#This Row],[MATÉRIA PRIMA]]</f>
        <v>258.18</v>
      </c>
      <c r="AS238" s="28">
        <f>Tabela1[[#This Row],[PESO TOTAL]]*Tabela1[[#This Row],[PREPARAÇÃO ]]</f>
        <v>258.18</v>
      </c>
      <c r="AT238" s="28">
        <f>Tabela1[[#This Row],[PESO TOTAL]]*Tabela1[[#This Row],[CALDEIRARIA]]</f>
        <v>258.18</v>
      </c>
      <c r="AU238" s="28">
        <f>Tabela1[[#This Row],[PESO TOTAL]]*Tabela1[[#This Row],[SOLDA]]</f>
        <v>258.18</v>
      </c>
      <c r="AV238" s="28">
        <f>Tabela1[[#This Row],[PESO TOTAL]]*Tabela1[[#This Row],[ACABAMENTO]]</f>
        <v>258.18</v>
      </c>
      <c r="AW238" s="28">
        <f>Tabela1[[#This Row],[PESO TOTAL]]*Tabela1[[#This Row],[PRONTO ACABADO]]</f>
        <v>258.18</v>
      </c>
      <c r="AX238" s="28">
        <f>Tabela1[[#This Row],[PESO TOTAL]]*Tabela1[[#This Row],[EXPEDIÇÃO ]]</f>
        <v>258.18</v>
      </c>
      <c r="AY238" s="28" t="str">
        <f>Tabela1[[#This Row],[PEDIDO]]&amp;Tabela1[[#This Row],[PRODUTO]]</f>
        <v>P-188RMF</v>
      </c>
      <c r="AZ238" s="44">
        <f>IF(AF238="",0,IF(ISTEXT(AF238),H238*VALUE(SUBSTITUTE(AF238,"%",""))/100,H238*AF238))-Tabela1[[#This Row],[PRONTO ACABADO2]]</f>
        <v>0</v>
      </c>
      <c r="BA238" s="44">
        <f>IF(AG238="",0,IF(ISTEXT(AG238),H238*VALUE(SUBSTITUTE(AG238,"%",""))/100,H238*AG238))-Tabela1[[#This Row],[PESO EXPEDIDO2]]</f>
        <v>0</v>
      </c>
      <c r="BB238" s="44">
        <f t="shared" si="42"/>
        <v>258.18</v>
      </c>
      <c r="BC238" s="44">
        <f t="shared" si="43"/>
        <v>258.18</v>
      </c>
      <c r="BD238" s="44"/>
    </row>
    <row r="239" spans="1:56" ht="15.75" hidden="1" customHeight="1" x14ac:dyDescent="0.25">
      <c r="A239" s="6" t="s">
        <v>3883</v>
      </c>
      <c r="B239" s="22" t="s">
        <v>3884</v>
      </c>
      <c r="C239" s="7">
        <v>12</v>
      </c>
      <c r="D239" s="46" t="s">
        <v>3818</v>
      </c>
      <c r="E239" s="7">
        <v>4124</v>
      </c>
      <c r="F239" s="7" t="s">
        <v>3799</v>
      </c>
      <c r="G239" s="24">
        <v>23.68</v>
      </c>
      <c r="H239" s="41">
        <f>Tabela1[[#This Row],[PESO UNI]]*Tabela1[[#This Row],[QTE]]</f>
        <v>284.15999999999997</v>
      </c>
      <c r="I239" s="7">
        <v>0</v>
      </c>
      <c r="J239" s="8" t="s">
        <v>3800</v>
      </c>
      <c r="K239" s="8" t="s">
        <v>335</v>
      </c>
      <c r="L239" s="9" t="s">
        <v>2076</v>
      </c>
      <c r="M239" s="10">
        <v>46127</v>
      </c>
      <c r="N239" s="8" t="s">
        <v>335</v>
      </c>
      <c r="O239" s="12"/>
      <c r="P239" s="13"/>
      <c r="Q239" s="14">
        <f>Tabela1[[#This Row],[QTDE/ Fabricação]]-Tabela1[[#This Row],[QTE]]</f>
        <v>-12</v>
      </c>
      <c r="R239" s="19">
        <f t="shared" si="39"/>
        <v>284.15999999999997</v>
      </c>
      <c r="S239" s="19">
        <f t="shared" si="37"/>
        <v>284.15999999999997</v>
      </c>
      <c r="T239" s="20">
        <f t="shared" si="40"/>
        <v>0</v>
      </c>
      <c r="U239" s="243">
        <v>12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284.15999999999997</v>
      </c>
      <c r="Y239" s="14">
        <f t="shared" si="36"/>
        <v>0</v>
      </c>
      <c r="Z239" s="21">
        <f>Tabela1[[#This Row],[PESO TOTAL]]-Tabela1[[#This Row],[Peso Expedido]]</f>
        <v>0</v>
      </c>
      <c r="AA239" s="18">
        <v>1</v>
      </c>
      <c r="AB239" s="40"/>
      <c r="AC239" s="40">
        <v>1</v>
      </c>
      <c r="AD239" s="40">
        <v>1</v>
      </c>
      <c r="AE239" s="40">
        <v>1</v>
      </c>
      <c r="AF239" s="40">
        <v>1</v>
      </c>
      <c r="AG239" s="40">
        <v>1</v>
      </c>
      <c r="AH239" s="40">
        <v>1</v>
      </c>
      <c r="AI239" s="40" t="str">
        <f t="shared" si="41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38"/>
        <v>T-072967-1/1073-TC-006/007</v>
      </c>
      <c r="AP239" t="str">
        <f>Tabela1[[#This Row],[TAG]]&amp;Tabela1[[#This Row],[PEDIDO]]&amp;Tabela1[[#This Row],[PRODUTO]]</f>
        <v>1073-TC-006/007P-188RMF</v>
      </c>
      <c r="AQ239" s="23" t="str">
        <f>Tabela1[[#This Row],[PRODUTO]]&amp;Tabela1[[#This Row],[TAG]]</f>
        <v>RMF1073-TC-006/007</v>
      </c>
      <c r="AR239" s="183">
        <f>Tabela1[[#This Row],[PESO TOTAL]]*Tabela1[[#This Row],[MATÉRIA PRIMA]]</f>
        <v>284.15999999999997</v>
      </c>
      <c r="AS239" s="28">
        <f>Tabela1[[#This Row],[PESO TOTAL]]*Tabela1[[#This Row],[PREPARAÇÃO ]]</f>
        <v>284.15999999999997</v>
      </c>
      <c r="AT239" s="28">
        <f>Tabela1[[#This Row],[PESO TOTAL]]*Tabela1[[#This Row],[CALDEIRARIA]]</f>
        <v>284.15999999999997</v>
      </c>
      <c r="AU239" s="28">
        <f>Tabela1[[#This Row],[PESO TOTAL]]*Tabela1[[#This Row],[SOLDA]]</f>
        <v>284.15999999999997</v>
      </c>
      <c r="AV239" s="28">
        <f>Tabela1[[#This Row],[PESO TOTAL]]*Tabela1[[#This Row],[ACABAMENTO]]</f>
        <v>284.15999999999997</v>
      </c>
      <c r="AW239" s="28">
        <f>Tabela1[[#This Row],[PESO TOTAL]]*Tabela1[[#This Row],[PRONTO ACABADO]]</f>
        <v>284.15999999999997</v>
      </c>
      <c r="AX239" s="28">
        <f>Tabela1[[#This Row],[PESO TOTAL]]*Tabela1[[#This Row],[EXPEDIÇÃO ]]</f>
        <v>284.15999999999997</v>
      </c>
      <c r="AY239" s="28" t="str">
        <f>Tabela1[[#This Row],[PEDIDO]]&amp;Tabela1[[#This Row],[PRODUTO]]</f>
        <v>P-188RMF</v>
      </c>
      <c r="AZ239" s="44">
        <f>IF(AF239="",0,IF(ISTEXT(AF239),H239*VALUE(SUBSTITUTE(AF239,"%",""))/100,H239*AF239))-Tabela1[[#This Row],[PRONTO ACABADO2]]</f>
        <v>0</v>
      </c>
      <c r="BA239" s="44">
        <f>IF(AG239="",0,IF(ISTEXT(AG239),H239*VALUE(SUBSTITUTE(AG239,"%",""))/100,H239*AG239))-Tabela1[[#This Row],[PESO EXPEDIDO2]]</f>
        <v>0</v>
      </c>
      <c r="BB239" s="44">
        <f t="shared" si="42"/>
        <v>284.15999999999997</v>
      </c>
      <c r="BC239" s="44">
        <f t="shared" si="43"/>
        <v>284.15999999999997</v>
      </c>
      <c r="BD239" s="44"/>
    </row>
    <row r="240" spans="1:56" ht="15.75" hidden="1" customHeight="1" x14ac:dyDescent="0.25">
      <c r="A240" s="6" t="s">
        <v>3883</v>
      </c>
      <c r="B240" s="22" t="s">
        <v>3840</v>
      </c>
      <c r="C240" s="7">
        <v>4</v>
      </c>
      <c r="D240" s="46" t="s">
        <v>3824</v>
      </c>
      <c r="E240" s="7">
        <v>4125</v>
      </c>
      <c r="F240" s="7" t="s">
        <v>3799</v>
      </c>
      <c r="G240" s="24">
        <v>71.44</v>
      </c>
      <c r="H240" s="41">
        <f>Tabela1[[#This Row],[PESO UNI]]*Tabela1[[#This Row],[QTE]]</f>
        <v>285.76</v>
      </c>
      <c r="I240" s="7">
        <v>0</v>
      </c>
      <c r="J240" s="8" t="s">
        <v>3800</v>
      </c>
      <c r="K240" s="8" t="s">
        <v>335</v>
      </c>
      <c r="L240" s="9" t="s">
        <v>2076</v>
      </c>
      <c r="M240" s="10">
        <v>46127</v>
      </c>
      <c r="N240" s="8" t="s">
        <v>335</v>
      </c>
      <c r="O240" s="12"/>
      <c r="P240" s="13"/>
      <c r="Q240" s="14">
        <f>Tabela1[[#This Row],[QTDE/ Fabricação]]-Tabela1[[#This Row],[QTE]]</f>
        <v>-4</v>
      </c>
      <c r="R240" s="19">
        <f t="shared" si="39"/>
        <v>285.76</v>
      </c>
      <c r="S240" s="19">
        <f t="shared" si="37"/>
        <v>285.76</v>
      </c>
      <c r="T240" s="20">
        <f t="shared" si="40"/>
        <v>0</v>
      </c>
      <c r="U240" s="243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36"/>
        <v>0</v>
      </c>
      <c r="Z240" s="21">
        <f>Tabela1[[#This Row],[PESO TOTAL]]-Tabela1[[#This Row],[Peso Expedido]]</f>
        <v>0</v>
      </c>
      <c r="AA240" s="18">
        <v>1</v>
      </c>
      <c r="AB240" s="40"/>
      <c r="AC240" s="40">
        <v>1</v>
      </c>
      <c r="AD240" s="40">
        <v>1</v>
      </c>
      <c r="AE240" s="40">
        <v>1</v>
      </c>
      <c r="AF240" s="40">
        <v>1</v>
      </c>
      <c r="AG240" s="40">
        <v>1</v>
      </c>
      <c r="AH240" s="40">
        <v>1</v>
      </c>
      <c r="AI240" s="40" t="str">
        <f t="shared" si="41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38"/>
        <v>T-072967-1/1073-TC-006/007</v>
      </c>
      <c r="AP240" t="str">
        <f>Tabela1[[#This Row],[TAG]]&amp;Tabela1[[#This Row],[PEDIDO]]&amp;Tabela1[[#This Row],[PRODUTO]]</f>
        <v>1073-TC-006/007P-188RMF</v>
      </c>
      <c r="AQ240" s="23" t="str">
        <f>Tabela1[[#This Row],[PRODUTO]]&amp;Tabela1[[#This Row],[TAG]]</f>
        <v>RMF1073-TC-006/007</v>
      </c>
      <c r="AR240" s="183">
        <f>Tabela1[[#This Row],[PESO TOTAL]]*Tabela1[[#This Row],[MATÉRIA PRIMA]]</f>
        <v>285.76</v>
      </c>
      <c r="AS240" s="28">
        <f>Tabela1[[#This Row],[PESO TOTAL]]*Tabela1[[#This Row],[PREPARAÇÃO ]]</f>
        <v>285.76</v>
      </c>
      <c r="AT240" s="28">
        <f>Tabela1[[#This Row],[PESO TOTAL]]*Tabela1[[#This Row],[CALDEIRARIA]]</f>
        <v>285.76</v>
      </c>
      <c r="AU240" s="28">
        <f>Tabela1[[#This Row],[PESO TOTAL]]*Tabela1[[#This Row],[SOLDA]]</f>
        <v>285.76</v>
      </c>
      <c r="AV240" s="28">
        <f>Tabela1[[#This Row],[PESO TOTAL]]*Tabela1[[#This Row],[ACABAMENTO]]</f>
        <v>285.76</v>
      </c>
      <c r="AW240" s="28">
        <f>Tabela1[[#This Row],[PESO TOTAL]]*Tabela1[[#This Row],[PRONTO ACABADO]]</f>
        <v>285.76</v>
      </c>
      <c r="AX240" s="28">
        <f>Tabela1[[#This Row],[PESO TOTAL]]*Tabela1[[#This Row],[EXPEDIÇÃO ]]</f>
        <v>285.76</v>
      </c>
      <c r="AY240" s="28" t="str">
        <f>Tabela1[[#This Row],[PEDIDO]]&amp;Tabela1[[#This Row],[PRODUTO]]</f>
        <v>P-188RMF</v>
      </c>
      <c r="AZ240" s="44">
        <f>IF(AF240="",0,IF(ISTEXT(AF240),H240*VALUE(SUBSTITUTE(AF240,"%",""))/100,H240*AF240))-Tabela1[[#This Row],[PRONTO ACABADO2]]</f>
        <v>0</v>
      </c>
      <c r="BA240" s="44">
        <f>IF(AG240="",0,IF(ISTEXT(AG240),H240*VALUE(SUBSTITUTE(AG240,"%",""))/100,H240*AG240))-Tabela1[[#This Row],[PESO EXPEDIDO2]]</f>
        <v>0</v>
      </c>
      <c r="BB240" s="44">
        <f t="shared" si="42"/>
        <v>285.76</v>
      </c>
      <c r="BC240" s="44">
        <f t="shared" si="43"/>
        <v>285.76</v>
      </c>
      <c r="BD240" s="44"/>
    </row>
    <row r="241" spans="1:56" ht="15.75" hidden="1" customHeight="1" x14ac:dyDescent="0.25">
      <c r="A241" s="6" t="s">
        <v>3883</v>
      </c>
      <c r="B241" s="22" t="s">
        <v>3841</v>
      </c>
      <c r="C241" s="7">
        <v>4</v>
      </c>
      <c r="D241" s="46" t="s">
        <v>3826</v>
      </c>
      <c r="E241" s="7">
        <v>4126</v>
      </c>
      <c r="F241" s="7" t="s">
        <v>3799</v>
      </c>
      <c r="G241" s="24">
        <v>71.44</v>
      </c>
      <c r="H241" s="41">
        <f>Tabela1[[#This Row],[PESO UNI]]*Tabela1[[#This Row],[QTE]]</f>
        <v>285.76</v>
      </c>
      <c r="I241" s="7">
        <v>0</v>
      </c>
      <c r="J241" s="8" t="s">
        <v>3800</v>
      </c>
      <c r="K241" s="8" t="s">
        <v>335</v>
      </c>
      <c r="L241" s="9" t="s">
        <v>2076</v>
      </c>
      <c r="M241" s="10">
        <v>46127</v>
      </c>
      <c r="N241" s="8" t="s">
        <v>335</v>
      </c>
      <c r="O241" s="12"/>
      <c r="P241" s="13"/>
      <c r="Q241" s="14">
        <f>Tabela1[[#This Row],[QTDE/ Fabricação]]-Tabela1[[#This Row],[QTE]]</f>
        <v>-4</v>
      </c>
      <c r="R241" s="19">
        <f t="shared" si="39"/>
        <v>285.76</v>
      </c>
      <c r="S241" s="19">
        <f t="shared" si="37"/>
        <v>285.76</v>
      </c>
      <c r="T241" s="20">
        <f t="shared" si="40"/>
        <v>0</v>
      </c>
      <c r="U241" s="243">
        <v>4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285.76</v>
      </c>
      <c r="Y241" s="14">
        <f t="shared" si="36"/>
        <v>0</v>
      </c>
      <c r="Z241" s="21">
        <f>Tabela1[[#This Row],[PESO TOTAL]]-Tabela1[[#This Row],[Peso Expedido]]</f>
        <v>0</v>
      </c>
      <c r="AA241" s="18">
        <v>1</v>
      </c>
      <c r="AB241" s="40"/>
      <c r="AC241" s="40">
        <v>1</v>
      </c>
      <c r="AD241" s="40">
        <v>1</v>
      </c>
      <c r="AE241" s="40">
        <v>1</v>
      </c>
      <c r="AF241" s="40">
        <v>1</v>
      </c>
      <c r="AG241" s="40">
        <v>1</v>
      </c>
      <c r="AH241" s="40">
        <v>1</v>
      </c>
      <c r="AI241" s="40" t="str">
        <f t="shared" si="41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38"/>
        <v>T-072967-1/1073-TC-006/007</v>
      </c>
      <c r="AP241" t="str">
        <f>Tabela1[[#This Row],[TAG]]&amp;Tabela1[[#This Row],[PEDIDO]]&amp;Tabela1[[#This Row],[PRODUTO]]</f>
        <v>1073-TC-006/007P-188RMF</v>
      </c>
      <c r="AQ241" s="23" t="str">
        <f>Tabela1[[#This Row],[PRODUTO]]&amp;Tabela1[[#This Row],[TAG]]</f>
        <v>RMF1073-TC-006/007</v>
      </c>
      <c r="AR241" s="183">
        <f>Tabela1[[#This Row],[PESO TOTAL]]*Tabela1[[#This Row],[MATÉRIA PRIMA]]</f>
        <v>285.76</v>
      </c>
      <c r="AS241" s="28">
        <f>Tabela1[[#This Row],[PESO TOTAL]]*Tabela1[[#This Row],[PREPARAÇÃO ]]</f>
        <v>285.76</v>
      </c>
      <c r="AT241" s="28">
        <f>Tabela1[[#This Row],[PESO TOTAL]]*Tabela1[[#This Row],[CALDEIRARIA]]</f>
        <v>285.76</v>
      </c>
      <c r="AU241" s="28">
        <f>Tabela1[[#This Row],[PESO TOTAL]]*Tabela1[[#This Row],[SOLDA]]</f>
        <v>285.76</v>
      </c>
      <c r="AV241" s="28">
        <f>Tabela1[[#This Row],[PESO TOTAL]]*Tabela1[[#This Row],[ACABAMENTO]]</f>
        <v>285.76</v>
      </c>
      <c r="AW241" s="28">
        <f>Tabela1[[#This Row],[PESO TOTAL]]*Tabela1[[#This Row],[PRONTO ACABADO]]</f>
        <v>285.76</v>
      </c>
      <c r="AX241" s="28">
        <f>Tabela1[[#This Row],[PESO TOTAL]]*Tabela1[[#This Row],[EXPEDIÇÃO ]]</f>
        <v>285.76</v>
      </c>
      <c r="AY241" s="28" t="str">
        <f>Tabela1[[#This Row],[PEDIDO]]&amp;Tabela1[[#This Row],[PRODUTO]]</f>
        <v>P-188RMF</v>
      </c>
      <c r="AZ241" s="44">
        <f>IF(AF241="",0,IF(ISTEXT(AF241),H241*VALUE(SUBSTITUTE(AF241,"%",""))/100,H241*AF241))-Tabela1[[#This Row],[PRONTO ACABADO2]]</f>
        <v>0</v>
      </c>
      <c r="BA241" s="44">
        <f>IF(AG241="",0,IF(ISTEXT(AG241),H241*VALUE(SUBSTITUTE(AG241,"%",""))/100,H241*AG241))-Tabela1[[#This Row],[PESO EXPEDIDO2]]</f>
        <v>0</v>
      </c>
      <c r="BB241" s="44">
        <f t="shared" si="42"/>
        <v>285.76</v>
      </c>
      <c r="BC241" s="44">
        <f t="shared" si="43"/>
        <v>285.76</v>
      </c>
      <c r="BD241" s="44"/>
    </row>
    <row r="242" spans="1:56" ht="15.75" hidden="1" customHeight="1" x14ac:dyDescent="0.25">
      <c r="A242" s="6" t="s">
        <v>3885</v>
      </c>
      <c r="B242" s="22" t="s">
        <v>3886</v>
      </c>
      <c r="C242" s="7">
        <v>2</v>
      </c>
      <c r="D242" s="46" t="s">
        <v>3814</v>
      </c>
      <c r="E242" s="7">
        <v>4127</v>
      </c>
      <c r="F242" s="7" t="s">
        <v>3799</v>
      </c>
      <c r="G242" s="24">
        <v>128.86000000000001</v>
      </c>
      <c r="H242" s="41">
        <f>Tabela1[[#This Row],[PESO UNI]]*Tabela1[[#This Row],[QTE]]</f>
        <v>257.72000000000003</v>
      </c>
      <c r="I242" s="7">
        <v>0</v>
      </c>
      <c r="J242" s="8" t="s">
        <v>3800</v>
      </c>
      <c r="K242" s="8" t="s">
        <v>335</v>
      </c>
      <c r="L242" s="9" t="s">
        <v>2076</v>
      </c>
      <c r="M242" s="10">
        <v>46127</v>
      </c>
      <c r="N242" s="8" t="s">
        <v>335</v>
      </c>
      <c r="O242" s="12"/>
      <c r="P242" s="13"/>
      <c r="Q242" s="14">
        <f>Tabela1[[#This Row],[QTDE/ Fabricação]]-Tabela1[[#This Row],[QTE]]</f>
        <v>-2</v>
      </c>
      <c r="R242" s="19">
        <f t="shared" si="39"/>
        <v>257.72000000000003</v>
      </c>
      <c r="S242" s="19">
        <f t="shared" si="37"/>
        <v>257.72000000000003</v>
      </c>
      <c r="T242" s="20">
        <f t="shared" si="40"/>
        <v>0</v>
      </c>
      <c r="U242" s="243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36"/>
        <v>0</v>
      </c>
      <c r="Z242" s="21">
        <f>Tabela1[[#This Row],[PESO TOTAL]]-Tabela1[[#This Row],[Peso Expedido]]</f>
        <v>0</v>
      </c>
      <c r="AA242" s="18">
        <v>1</v>
      </c>
      <c r="AB242" s="40"/>
      <c r="AC242" s="40">
        <v>1</v>
      </c>
      <c r="AD242" s="40">
        <v>1</v>
      </c>
      <c r="AE242" s="40">
        <v>1</v>
      </c>
      <c r="AF242" s="40">
        <v>1</v>
      </c>
      <c r="AG242" s="40">
        <v>1</v>
      </c>
      <c r="AH242" s="40">
        <v>1</v>
      </c>
      <c r="AI242" s="40" t="str">
        <f t="shared" si="41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38"/>
        <v>T-072958-1/1073-TC-006/007</v>
      </c>
      <c r="AP242" t="str">
        <f>Tabela1[[#This Row],[TAG]]&amp;Tabela1[[#This Row],[PEDIDO]]&amp;Tabela1[[#This Row],[PRODUTO]]</f>
        <v>1073-TC-006/007P-188RMF</v>
      </c>
      <c r="AQ242" s="23" t="str">
        <f>Tabela1[[#This Row],[PRODUTO]]&amp;Tabela1[[#This Row],[TAG]]</f>
        <v>RMF1073-TC-006/007</v>
      </c>
      <c r="AR242" s="183">
        <f>Tabela1[[#This Row],[PESO TOTAL]]*Tabela1[[#This Row],[MATÉRIA PRIMA]]</f>
        <v>257.72000000000003</v>
      </c>
      <c r="AS242" s="28">
        <f>Tabela1[[#This Row],[PESO TOTAL]]*Tabela1[[#This Row],[PREPARAÇÃO ]]</f>
        <v>257.72000000000003</v>
      </c>
      <c r="AT242" s="28">
        <f>Tabela1[[#This Row],[PESO TOTAL]]*Tabela1[[#This Row],[CALDEIRARIA]]</f>
        <v>257.72000000000003</v>
      </c>
      <c r="AU242" s="28">
        <f>Tabela1[[#This Row],[PESO TOTAL]]*Tabela1[[#This Row],[SOLDA]]</f>
        <v>257.72000000000003</v>
      </c>
      <c r="AV242" s="28">
        <f>Tabela1[[#This Row],[PESO TOTAL]]*Tabela1[[#This Row],[ACABAMENTO]]</f>
        <v>257.72000000000003</v>
      </c>
      <c r="AW242" s="28">
        <f>Tabela1[[#This Row],[PESO TOTAL]]*Tabela1[[#This Row],[PRONTO ACABADO]]</f>
        <v>257.72000000000003</v>
      </c>
      <c r="AX242" s="28">
        <f>Tabela1[[#This Row],[PESO TOTAL]]*Tabela1[[#This Row],[EXPEDIÇÃO ]]</f>
        <v>257.72000000000003</v>
      </c>
      <c r="AY242" s="28" t="str">
        <f>Tabela1[[#This Row],[PEDIDO]]&amp;Tabela1[[#This Row],[PRODUTO]]</f>
        <v>P-188RMF</v>
      </c>
      <c r="AZ242" s="44">
        <f>IF(AF242="",0,IF(ISTEXT(AF242),H242*VALUE(SUBSTITUTE(AF242,"%",""))/100,H242*AF242))-Tabela1[[#This Row],[PRONTO ACABADO2]]</f>
        <v>0</v>
      </c>
      <c r="BA242" s="44">
        <f>IF(AG242="",0,IF(ISTEXT(AG242),H242*VALUE(SUBSTITUTE(AG242,"%",""))/100,H242*AG242))-Tabela1[[#This Row],[PESO EXPEDIDO2]]</f>
        <v>0</v>
      </c>
      <c r="BB242" s="44">
        <f t="shared" si="42"/>
        <v>257.72000000000003</v>
      </c>
      <c r="BC242" s="44">
        <f t="shared" si="43"/>
        <v>257.72000000000003</v>
      </c>
      <c r="BD242" s="44"/>
    </row>
    <row r="243" spans="1:56" ht="15.75" hidden="1" customHeight="1" x14ac:dyDescent="0.25">
      <c r="A243" s="6" t="s">
        <v>3885</v>
      </c>
      <c r="B243" s="22" t="s">
        <v>3887</v>
      </c>
      <c r="C243" s="7">
        <v>2</v>
      </c>
      <c r="D243" s="46" t="s">
        <v>3816</v>
      </c>
      <c r="E243" s="7">
        <v>4128</v>
      </c>
      <c r="F243" s="7" t="s">
        <v>3799</v>
      </c>
      <c r="G243" s="24">
        <v>128.86000000000001</v>
      </c>
      <c r="H243" s="41">
        <f>Tabela1[[#This Row],[PESO UNI]]*Tabela1[[#This Row],[QTE]]</f>
        <v>257.72000000000003</v>
      </c>
      <c r="I243" s="7">
        <v>0</v>
      </c>
      <c r="J243" s="8" t="s">
        <v>3800</v>
      </c>
      <c r="K243" s="8" t="s">
        <v>335</v>
      </c>
      <c r="L243" s="9" t="s">
        <v>2076</v>
      </c>
      <c r="M243" s="10">
        <v>46127</v>
      </c>
      <c r="N243" s="8" t="s">
        <v>335</v>
      </c>
      <c r="O243" s="12"/>
      <c r="P243" s="13"/>
      <c r="Q243" s="14">
        <f>Tabela1[[#This Row],[QTDE/ Fabricação]]-Tabela1[[#This Row],[QTE]]</f>
        <v>-2</v>
      </c>
      <c r="R243" s="19">
        <f t="shared" si="39"/>
        <v>257.72000000000003</v>
      </c>
      <c r="S243" s="19">
        <f t="shared" si="37"/>
        <v>257.72000000000003</v>
      </c>
      <c r="T243" s="20">
        <f t="shared" si="40"/>
        <v>0</v>
      </c>
      <c r="U243" s="243">
        <v>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257.72000000000003</v>
      </c>
      <c r="Y243" s="14">
        <f t="shared" si="36"/>
        <v>0</v>
      </c>
      <c r="Z243" s="21">
        <f>Tabela1[[#This Row],[PESO TOTAL]]-Tabela1[[#This Row],[Peso Expedido]]</f>
        <v>0</v>
      </c>
      <c r="AA243" s="18">
        <v>1</v>
      </c>
      <c r="AB243" s="40"/>
      <c r="AC243" s="40">
        <v>1</v>
      </c>
      <c r="AD243" s="40">
        <v>1</v>
      </c>
      <c r="AE243" s="40">
        <v>1</v>
      </c>
      <c r="AF243" s="40">
        <v>1</v>
      </c>
      <c r="AG243" s="40">
        <v>1</v>
      </c>
      <c r="AH243" s="40">
        <v>1</v>
      </c>
      <c r="AI243" s="40" t="str">
        <f t="shared" si="41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38"/>
        <v>T-072958-1/1073-TC-006/007</v>
      </c>
      <c r="AP243" t="str">
        <f>Tabela1[[#This Row],[TAG]]&amp;Tabela1[[#This Row],[PEDIDO]]&amp;Tabela1[[#This Row],[PRODUTO]]</f>
        <v>1073-TC-006/007P-188RMF</v>
      </c>
      <c r="AQ243" s="23" t="str">
        <f>Tabela1[[#This Row],[PRODUTO]]&amp;Tabela1[[#This Row],[TAG]]</f>
        <v>RMF1073-TC-006/007</v>
      </c>
      <c r="AR243" s="183">
        <f>Tabela1[[#This Row],[PESO TOTAL]]*Tabela1[[#This Row],[MATÉRIA PRIMA]]</f>
        <v>257.72000000000003</v>
      </c>
      <c r="AS243" s="28">
        <f>Tabela1[[#This Row],[PESO TOTAL]]*Tabela1[[#This Row],[PREPARAÇÃO ]]</f>
        <v>257.72000000000003</v>
      </c>
      <c r="AT243" s="28">
        <f>Tabela1[[#This Row],[PESO TOTAL]]*Tabela1[[#This Row],[CALDEIRARIA]]</f>
        <v>257.72000000000003</v>
      </c>
      <c r="AU243" s="28">
        <f>Tabela1[[#This Row],[PESO TOTAL]]*Tabela1[[#This Row],[SOLDA]]</f>
        <v>257.72000000000003</v>
      </c>
      <c r="AV243" s="28">
        <f>Tabela1[[#This Row],[PESO TOTAL]]*Tabela1[[#This Row],[ACABAMENTO]]</f>
        <v>257.72000000000003</v>
      </c>
      <c r="AW243" s="28">
        <f>Tabela1[[#This Row],[PESO TOTAL]]*Tabela1[[#This Row],[PRONTO ACABADO]]</f>
        <v>257.72000000000003</v>
      </c>
      <c r="AX243" s="28">
        <f>Tabela1[[#This Row],[PESO TOTAL]]*Tabela1[[#This Row],[EXPEDIÇÃO ]]</f>
        <v>257.72000000000003</v>
      </c>
      <c r="AY243" s="28" t="str">
        <f>Tabela1[[#This Row],[PEDIDO]]&amp;Tabela1[[#This Row],[PRODUTO]]</f>
        <v>P-188RMF</v>
      </c>
      <c r="AZ243" s="44">
        <f>IF(AF243="",0,IF(ISTEXT(AF243),H243*VALUE(SUBSTITUTE(AF243,"%",""))/100,H243*AF243))-Tabela1[[#This Row],[PRONTO ACABADO2]]</f>
        <v>0</v>
      </c>
      <c r="BA243" s="44">
        <f>IF(AG243="",0,IF(ISTEXT(AG243),H243*VALUE(SUBSTITUTE(AG243,"%",""))/100,H243*AG243))-Tabela1[[#This Row],[PESO EXPEDIDO2]]</f>
        <v>0</v>
      </c>
      <c r="BB243" s="44">
        <f t="shared" si="42"/>
        <v>257.72000000000003</v>
      </c>
      <c r="BC243" s="44">
        <f t="shared" si="43"/>
        <v>257.72000000000003</v>
      </c>
      <c r="BD243" s="44"/>
    </row>
    <row r="244" spans="1:56" ht="15.75" hidden="1" customHeight="1" x14ac:dyDescent="0.25">
      <c r="A244" s="6" t="s">
        <v>3885</v>
      </c>
      <c r="B244" s="22" t="s">
        <v>3888</v>
      </c>
      <c r="C244" s="7">
        <v>12</v>
      </c>
      <c r="D244" s="46" t="s">
        <v>3818</v>
      </c>
      <c r="E244" s="7">
        <v>4129</v>
      </c>
      <c r="F244" s="7" t="s">
        <v>3799</v>
      </c>
      <c r="G244" s="24">
        <v>23.68</v>
      </c>
      <c r="H244" s="41">
        <f>Tabela1[[#This Row],[PESO UNI]]*Tabela1[[#This Row],[QTE]]</f>
        <v>284.15999999999997</v>
      </c>
      <c r="I244" s="7">
        <v>0</v>
      </c>
      <c r="J244" s="8" t="s">
        <v>3800</v>
      </c>
      <c r="K244" s="8" t="s">
        <v>335</v>
      </c>
      <c r="L244" s="9" t="s">
        <v>2076</v>
      </c>
      <c r="M244" s="10">
        <v>46127</v>
      </c>
      <c r="N244" s="8" t="s">
        <v>335</v>
      </c>
      <c r="O244" s="12"/>
      <c r="P244" s="13"/>
      <c r="Q244" s="14">
        <f>Tabela1[[#This Row],[QTDE/ Fabricação]]-Tabela1[[#This Row],[QTE]]</f>
        <v>-12</v>
      </c>
      <c r="R244" s="19">
        <f t="shared" si="39"/>
        <v>284.15999999999997</v>
      </c>
      <c r="S244" s="19">
        <f t="shared" si="37"/>
        <v>284.15999999999997</v>
      </c>
      <c r="T244" s="20">
        <f t="shared" si="40"/>
        <v>0</v>
      </c>
      <c r="U244" s="243">
        <v>12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284.15999999999997</v>
      </c>
      <c r="Y244" s="14">
        <f t="shared" si="36"/>
        <v>0</v>
      </c>
      <c r="Z244" s="21">
        <f>Tabela1[[#This Row],[PESO TOTAL]]-Tabela1[[#This Row],[Peso Expedido]]</f>
        <v>0</v>
      </c>
      <c r="AA244" s="18">
        <v>1</v>
      </c>
      <c r="AB244" s="40"/>
      <c r="AC244" s="40">
        <v>1</v>
      </c>
      <c r="AD244" s="40">
        <v>1</v>
      </c>
      <c r="AE244" s="40">
        <v>1</v>
      </c>
      <c r="AF244" s="40">
        <v>1</v>
      </c>
      <c r="AG244" s="40">
        <v>1</v>
      </c>
      <c r="AH244" s="40">
        <v>1</v>
      </c>
      <c r="AI244" s="40" t="str">
        <f t="shared" si="41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38"/>
        <v>T-072958-1/1073-TC-006/007</v>
      </c>
      <c r="AP244" t="str">
        <f>Tabela1[[#This Row],[TAG]]&amp;Tabela1[[#This Row],[PEDIDO]]&amp;Tabela1[[#This Row],[PRODUTO]]</f>
        <v>1073-TC-006/007P-188RMF</v>
      </c>
      <c r="AQ244" s="23" t="str">
        <f>Tabela1[[#This Row],[PRODUTO]]&amp;Tabela1[[#This Row],[TAG]]</f>
        <v>RMF1073-TC-006/007</v>
      </c>
      <c r="AR244" s="183">
        <f>Tabela1[[#This Row],[PESO TOTAL]]*Tabela1[[#This Row],[MATÉRIA PRIMA]]</f>
        <v>284.15999999999997</v>
      </c>
      <c r="AS244" s="28">
        <f>Tabela1[[#This Row],[PESO TOTAL]]*Tabela1[[#This Row],[PREPARAÇÃO ]]</f>
        <v>284.15999999999997</v>
      </c>
      <c r="AT244" s="28">
        <f>Tabela1[[#This Row],[PESO TOTAL]]*Tabela1[[#This Row],[CALDEIRARIA]]</f>
        <v>284.15999999999997</v>
      </c>
      <c r="AU244" s="28">
        <f>Tabela1[[#This Row],[PESO TOTAL]]*Tabela1[[#This Row],[SOLDA]]</f>
        <v>284.15999999999997</v>
      </c>
      <c r="AV244" s="28">
        <f>Tabela1[[#This Row],[PESO TOTAL]]*Tabela1[[#This Row],[ACABAMENTO]]</f>
        <v>284.15999999999997</v>
      </c>
      <c r="AW244" s="28">
        <f>Tabela1[[#This Row],[PESO TOTAL]]*Tabela1[[#This Row],[PRONTO ACABADO]]</f>
        <v>284.15999999999997</v>
      </c>
      <c r="AX244" s="28">
        <f>Tabela1[[#This Row],[PESO TOTAL]]*Tabela1[[#This Row],[EXPEDIÇÃO ]]</f>
        <v>284.15999999999997</v>
      </c>
      <c r="AY244" s="28" t="str">
        <f>Tabela1[[#This Row],[PEDIDO]]&amp;Tabela1[[#This Row],[PRODUTO]]</f>
        <v>P-188RMF</v>
      </c>
      <c r="AZ244" s="44">
        <f>IF(AF244="",0,IF(ISTEXT(AF244),H244*VALUE(SUBSTITUTE(AF244,"%",""))/100,H244*AF244))-Tabela1[[#This Row],[PRONTO ACABADO2]]</f>
        <v>0</v>
      </c>
      <c r="BA244" s="44">
        <f>IF(AG244="",0,IF(ISTEXT(AG244),H244*VALUE(SUBSTITUTE(AG244,"%",""))/100,H244*AG244))-Tabela1[[#This Row],[PESO EXPEDIDO2]]</f>
        <v>0</v>
      </c>
      <c r="BB244" s="44">
        <f t="shared" si="42"/>
        <v>284.15999999999997</v>
      </c>
      <c r="BC244" s="44">
        <f t="shared" si="43"/>
        <v>284.15999999999997</v>
      </c>
      <c r="BD244" s="44"/>
    </row>
    <row r="245" spans="1:56" ht="15.75" hidden="1" customHeight="1" x14ac:dyDescent="0.25">
      <c r="A245" s="6" t="s">
        <v>3885</v>
      </c>
      <c r="B245" s="22" t="s">
        <v>3840</v>
      </c>
      <c r="C245" s="7">
        <v>8</v>
      </c>
      <c r="D245" s="46" t="s">
        <v>3889</v>
      </c>
      <c r="E245" s="7">
        <v>4130</v>
      </c>
      <c r="F245" s="7" t="s">
        <v>3799</v>
      </c>
      <c r="G245" s="24">
        <v>71.44</v>
      </c>
      <c r="H245" s="41">
        <f>Tabela1[[#This Row],[PESO UNI]]*Tabela1[[#This Row],[QTE]]</f>
        <v>571.52</v>
      </c>
      <c r="I245" s="7">
        <v>0</v>
      </c>
      <c r="J245" s="8" t="s">
        <v>3800</v>
      </c>
      <c r="K245" s="8" t="s">
        <v>335</v>
      </c>
      <c r="L245" s="9" t="s">
        <v>2076</v>
      </c>
      <c r="M245" s="10">
        <v>46127</v>
      </c>
      <c r="N245" s="8" t="s">
        <v>335</v>
      </c>
      <c r="O245" s="12"/>
      <c r="P245" s="13"/>
      <c r="Q245" s="14">
        <f>Tabela1[[#This Row],[QTDE/ Fabricação]]-Tabela1[[#This Row],[QTE]]</f>
        <v>-8</v>
      </c>
      <c r="R245" s="19">
        <f t="shared" si="39"/>
        <v>571.52</v>
      </c>
      <c r="S245" s="19">
        <f t="shared" si="37"/>
        <v>571.52</v>
      </c>
      <c r="T245" s="20">
        <f t="shared" si="40"/>
        <v>0</v>
      </c>
      <c r="U245" s="243">
        <v>8</v>
      </c>
      <c r="V245" s="12" t="str">
        <f>IFERROR(VLOOKUP(Tabela1[[#This Row],[COD.MDE]],'LISTA DE EMBARQUE'!B:L,11,0),"")</f>
        <v/>
      </c>
      <c r="W245" s="13"/>
      <c r="X245" s="14">
        <f>IFERROR(Tabela1[[#This Row],[QIANTIDADE EXPEDIDA]]*Tabela1[[#This Row],[PESO UNI]],"")</f>
        <v>571.52</v>
      </c>
      <c r="Y245" s="14">
        <f t="shared" ref="Y245:Y308" si="44">U245-C245</f>
        <v>0</v>
      </c>
      <c r="Z245" s="21">
        <f>Tabela1[[#This Row],[PESO TOTAL]]-Tabela1[[#This Row],[Peso Expedido]]</f>
        <v>0</v>
      </c>
      <c r="AA245" s="18">
        <v>1</v>
      </c>
      <c r="AB245" s="40"/>
      <c r="AC245" s="40">
        <v>1</v>
      </c>
      <c r="AD245" s="40">
        <v>1</v>
      </c>
      <c r="AE245" s="40">
        <v>1</v>
      </c>
      <c r="AF245" s="40">
        <v>1</v>
      </c>
      <c r="AG245" s="40">
        <v>1</v>
      </c>
      <c r="AH245" s="40">
        <v>1</v>
      </c>
      <c r="AI245" s="40" t="str">
        <f t="shared" si="41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38"/>
        <v>T-072958-1/1073-TC-006/007</v>
      </c>
      <c r="AP245" t="str">
        <f>Tabela1[[#This Row],[TAG]]&amp;Tabela1[[#This Row],[PEDIDO]]&amp;Tabela1[[#This Row],[PRODUTO]]</f>
        <v>1073-TC-006/007P-188RMF</v>
      </c>
      <c r="AQ245" s="23" t="str">
        <f>Tabela1[[#This Row],[PRODUTO]]&amp;Tabela1[[#This Row],[TAG]]</f>
        <v>RMF1073-TC-006/007</v>
      </c>
      <c r="AR245" s="183">
        <f>Tabela1[[#This Row],[PESO TOTAL]]*Tabela1[[#This Row],[MATÉRIA PRIMA]]</f>
        <v>571.52</v>
      </c>
      <c r="AS245" s="28">
        <f>Tabela1[[#This Row],[PESO TOTAL]]*Tabela1[[#This Row],[PREPARAÇÃO ]]</f>
        <v>571.52</v>
      </c>
      <c r="AT245" s="28">
        <f>Tabela1[[#This Row],[PESO TOTAL]]*Tabela1[[#This Row],[CALDEIRARIA]]</f>
        <v>571.52</v>
      </c>
      <c r="AU245" s="28">
        <f>Tabela1[[#This Row],[PESO TOTAL]]*Tabela1[[#This Row],[SOLDA]]</f>
        <v>571.52</v>
      </c>
      <c r="AV245" s="28">
        <f>Tabela1[[#This Row],[PESO TOTAL]]*Tabela1[[#This Row],[ACABAMENTO]]</f>
        <v>571.52</v>
      </c>
      <c r="AW245" s="28">
        <f>Tabela1[[#This Row],[PESO TOTAL]]*Tabela1[[#This Row],[PRONTO ACABADO]]</f>
        <v>571.52</v>
      </c>
      <c r="AX245" s="28">
        <f>Tabela1[[#This Row],[PESO TOTAL]]*Tabela1[[#This Row],[EXPEDIÇÃO ]]</f>
        <v>571.52</v>
      </c>
      <c r="AY245" s="28" t="str">
        <f>Tabela1[[#This Row],[PEDIDO]]&amp;Tabela1[[#This Row],[PRODUTO]]</f>
        <v>P-188RMF</v>
      </c>
      <c r="AZ245" s="44">
        <f>IF(AF245="",0,IF(ISTEXT(AF245),H245*VALUE(SUBSTITUTE(AF245,"%",""))/100,H245*AF245))-Tabela1[[#This Row],[PRONTO ACABADO2]]</f>
        <v>0</v>
      </c>
      <c r="BA245" s="44">
        <f>IF(AG245="",0,IF(ISTEXT(AG245),H245*VALUE(SUBSTITUTE(AG245,"%",""))/100,H245*AG245))-Tabela1[[#This Row],[PESO EXPEDIDO2]]</f>
        <v>0</v>
      </c>
      <c r="BB245" s="44">
        <f t="shared" si="42"/>
        <v>571.52</v>
      </c>
      <c r="BC245" s="44">
        <f t="shared" si="43"/>
        <v>571.52</v>
      </c>
      <c r="BD245" s="44"/>
    </row>
    <row r="246" spans="1:56" ht="15.75" hidden="1" customHeight="1" x14ac:dyDescent="0.25">
      <c r="A246" s="6" t="s">
        <v>3890</v>
      </c>
      <c r="B246" s="22" t="s">
        <v>3891</v>
      </c>
      <c r="C246" s="7">
        <v>1</v>
      </c>
      <c r="D246" s="46" t="s">
        <v>3892</v>
      </c>
      <c r="E246" s="7">
        <v>4131</v>
      </c>
      <c r="F246" s="7" t="s">
        <v>3893</v>
      </c>
      <c r="G246" s="24">
        <v>383.4</v>
      </c>
      <c r="H246" s="41">
        <f>Tabela1[[#This Row],[PESO UNI]]*Tabela1[[#This Row],[QTE]]</f>
        <v>383.4</v>
      </c>
      <c r="I246" s="7">
        <v>2</v>
      </c>
      <c r="J246" s="8" t="s">
        <v>2281</v>
      </c>
      <c r="K246" s="8" t="s">
        <v>335</v>
      </c>
      <c r="L246" s="9" t="s">
        <v>2076</v>
      </c>
      <c r="M246" s="10">
        <v>46150</v>
      </c>
      <c r="N246" s="8" t="s">
        <v>335</v>
      </c>
      <c r="O246" s="12"/>
      <c r="P246" s="13"/>
      <c r="Q246" s="14">
        <f>Tabela1[[#This Row],[QTDE/ Fabricação]]-Tabela1[[#This Row],[QTE]]</f>
        <v>-1</v>
      </c>
      <c r="R246" s="19">
        <f t="shared" si="39"/>
        <v>383.4</v>
      </c>
      <c r="S246" s="19">
        <f t="shared" ref="S246:S309" si="45">IFERROR(H246*AG246,"")</f>
        <v>383.4</v>
      </c>
      <c r="T246" s="20">
        <f t="shared" si="40"/>
        <v>0</v>
      </c>
      <c r="U246" s="243">
        <v>1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383.4</v>
      </c>
      <c r="Y246" s="14">
        <f t="shared" si="44"/>
        <v>0</v>
      </c>
      <c r="Z246" s="21">
        <f>Tabela1[[#This Row],[PESO TOTAL]]-Tabela1[[#This Row],[Peso Expedido]]</f>
        <v>0</v>
      </c>
      <c r="AA246" s="18">
        <v>1</v>
      </c>
      <c r="AB246" s="40"/>
      <c r="AC246" s="40">
        <v>1</v>
      </c>
      <c r="AD246" s="40">
        <v>1</v>
      </c>
      <c r="AE246" s="40">
        <v>1</v>
      </c>
      <c r="AF246" s="40">
        <v>1</v>
      </c>
      <c r="AG246" s="40">
        <v>1</v>
      </c>
      <c r="AH246" s="40">
        <v>1</v>
      </c>
      <c r="AI246" s="40" t="str">
        <f t="shared" si="41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38"/>
        <v>T-072978-1/1073-TC-006</v>
      </c>
      <c r="AP246" t="str">
        <f>Tabela1[[#This Row],[TAG]]&amp;Tabela1[[#This Row],[PEDIDO]]&amp;Tabela1[[#This Row],[PRODUTO]]</f>
        <v>1073-TC-006P-188RMF</v>
      </c>
      <c r="AQ246" s="23" t="str">
        <f>Tabela1[[#This Row],[PRODUTO]]&amp;Tabela1[[#This Row],[TAG]]</f>
        <v>RMF1073-TC-006</v>
      </c>
      <c r="AR246" s="183">
        <f>Tabela1[[#This Row],[PESO TOTAL]]*Tabela1[[#This Row],[MATÉRIA PRIMA]]</f>
        <v>383.4</v>
      </c>
      <c r="AS246" s="28">
        <f>Tabela1[[#This Row],[PESO TOTAL]]*Tabela1[[#This Row],[PREPARAÇÃO ]]</f>
        <v>383.4</v>
      </c>
      <c r="AT246" s="28">
        <f>Tabela1[[#This Row],[PESO TOTAL]]*Tabela1[[#This Row],[CALDEIRARIA]]</f>
        <v>383.4</v>
      </c>
      <c r="AU246" s="28">
        <f>Tabela1[[#This Row],[PESO TOTAL]]*Tabela1[[#This Row],[SOLDA]]</f>
        <v>383.4</v>
      </c>
      <c r="AV246" s="28">
        <f>Tabela1[[#This Row],[PESO TOTAL]]*Tabela1[[#This Row],[ACABAMENTO]]</f>
        <v>383.4</v>
      </c>
      <c r="AW246" s="28">
        <f>Tabela1[[#This Row],[PESO TOTAL]]*Tabela1[[#This Row],[PRONTO ACABADO]]</f>
        <v>383.4</v>
      </c>
      <c r="AX246" s="28">
        <f>Tabela1[[#This Row],[PESO TOTAL]]*Tabela1[[#This Row],[EXPEDIÇÃO ]]</f>
        <v>383.4</v>
      </c>
      <c r="AY246" s="28" t="str">
        <f>Tabela1[[#This Row],[PEDIDO]]&amp;Tabela1[[#This Row],[PRODUTO]]</f>
        <v>P-188RMF</v>
      </c>
      <c r="AZ246" s="44">
        <f>IF(AF246="",0,IF(ISTEXT(AF246),H246*VALUE(SUBSTITUTE(AF246,"%",""))/100,H246*AF246))-Tabela1[[#This Row],[PRONTO ACABADO2]]</f>
        <v>0</v>
      </c>
      <c r="BA246" s="44">
        <f>IF(AG246="",0,IF(ISTEXT(AG246),H246*VALUE(SUBSTITUTE(AG246,"%",""))/100,H246*AG246))-Tabela1[[#This Row],[PESO EXPEDIDO2]]</f>
        <v>0</v>
      </c>
      <c r="BB246" s="44">
        <f t="shared" si="42"/>
        <v>383.4</v>
      </c>
      <c r="BC246" s="44">
        <f t="shared" si="43"/>
        <v>383.4</v>
      </c>
      <c r="BD246" s="44"/>
    </row>
    <row r="247" spans="1:56" ht="15.75" hidden="1" customHeight="1" x14ac:dyDescent="0.25">
      <c r="A247" s="6" t="s">
        <v>3890</v>
      </c>
      <c r="B247" s="22" t="s">
        <v>3894</v>
      </c>
      <c r="C247" s="7">
        <v>4</v>
      </c>
      <c r="D247" s="46" t="s">
        <v>3895</v>
      </c>
      <c r="E247" s="7">
        <v>4132</v>
      </c>
      <c r="F247" s="7" t="s">
        <v>3893</v>
      </c>
      <c r="G247" s="24">
        <v>0.3</v>
      </c>
      <c r="H247" s="41">
        <f>Tabela1[[#This Row],[PESO UNI]]*Tabela1[[#This Row],[QTE]]</f>
        <v>1.2</v>
      </c>
      <c r="I247" s="7">
        <v>2</v>
      </c>
      <c r="J247" s="8" t="s">
        <v>2281</v>
      </c>
      <c r="K247" s="8" t="s">
        <v>335</v>
      </c>
      <c r="L247" s="9" t="s">
        <v>2076</v>
      </c>
      <c r="M247" s="10">
        <v>46150</v>
      </c>
      <c r="N247" s="8" t="s">
        <v>335</v>
      </c>
      <c r="O247" s="12"/>
      <c r="P247" s="13"/>
      <c r="Q247" s="14">
        <f>Tabela1[[#This Row],[QTDE/ Fabricação]]-Tabela1[[#This Row],[QTE]]</f>
        <v>-4</v>
      </c>
      <c r="R247" s="19">
        <f t="shared" si="39"/>
        <v>1.2</v>
      </c>
      <c r="S247" s="19">
        <f t="shared" si="45"/>
        <v>1.2</v>
      </c>
      <c r="T247" s="20">
        <f t="shared" si="40"/>
        <v>0</v>
      </c>
      <c r="U247" s="243">
        <v>4</v>
      </c>
      <c r="V247" s="12" t="str">
        <f>IFERROR(VLOOKUP(Tabela1[[#This Row],[COD.MDE]],'LISTA DE EMBARQUE'!B:L,11,0),"")</f>
        <v/>
      </c>
      <c r="W247" s="13"/>
      <c r="X247" s="14">
        <f>IFERROR(Tabela1[[#This Row],[QIANTIDADE EXPEDIDA]]*Tabela1[[#This Row],[PESO UNI]],"")</f>
        <v>1.2</v>
      </c>
      <c r="Y247" s="14">
        <f t="shared" si="44"/>
        <v>0</v>
      </c>
      <c r="Z247" s="21">
        <f>Tabela1[[#This Row],[PESO TOTAL]]-Tabela1[[#This Row],[Peso Expedido]]</f>
        <v>0</v>
      </c>
      <c r="AA247" s="18">
        <v>1</v>
      </c>
      <c r="AB247" s="40"/>
      <c r="AC247" s="40">
        <v>1</v>
      </c>
      <c r="AD247" s="40">
        <v>1</v>
      </c>
      <c r="AE247" s="40">
        <v>1</v>
      </c>
      <c r="AF247" s="40">
        <v>1</v>
      </c>
      <c r="AG247" s="40">
        <v>1</v>
      </c>
      <c r="AH247" s="40">
        <v>1</v>
      </c>
      <c r="AI247" s="40" t="str">
        <f t="shared" si="41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38"/>
        <v>T-072978-1/1073-TC-006</v>
      </c>
      <c r="AP247" t="str">
        <f>Tabela1[[#This Row],[TAG]]&amp;Tabela1[[#This Row],[PEDIDO]]&amp;Tabela1[[#This Row],[PRODUTO]]</f>
        <v>1073-TC-006P-188RMF</v>
      </c>
      <c r="AQ247" s="23" t="str">
        <f>Tabela1[[#This Row],[PRODUTO]]&amp;Tabela1[[#This Row],[TAG]]</f>
        <v>RMF1073-TC-006</v>
      </c>
      <c r="AR247" s="183">
        <f>Tabela1[[#This Row],[PESO TOTAL]]*Tabela1[[#This Row],[MATÉRIA PRIMA]]</f>
        <v>1.2</v>
      </c>
      <c r="AS247" s="28">
        <f>Tabela1[[#This Row],[PESO TOTAL]]*Tabela1[[#This Row],[PREPARAÇÃO ]]</f>
        <v>1.2</v>
      </c>
      <c r="AT247" s="28">
        <f>Tabela1[[#This Row],[PESO TOTAL]]*Tabela1[[#This Row],[CALDEIRARIA]]</f>
        <v>1.2</v>
      </c>
      <c r="AU247" s="28">
        <f>Tabela1[[#This Row],[PESO TOTAL]]*Tabela1[[#This Row],[SOLDA]]</f>
        <v>1.2</v>
      </c>
      <c r="AV247" s="28">
        <f>Tabela1[[#This Row],[PESO TOTAL]]*Tabela1[[#This Row],[ACABAMENTO]]</f>
        <v>1.2</v>
      </c>
      <c r="AW247" s="28">
        <f>Tabela1[[#This Row],[PESO TOTAL]]*Tabela1[[#This Row],[PRONTO ACABADO]]</f>
        <v>1.2</v>
      </c>
      <c r="AX247" s="28">
        <f>Tabela1[[#This Row],[PESO TOTAL]]*Tabela1[[#This Row],[EXPEDIÇÃO ]]</f>
        <v>1.2</v>
      </c>
      <c r="AY247" s="28" t="str">
        <f>Tabela1[[#This Row],[PEDIDO]]&amp;Tabela1[[#This Row],[PRODUTO]]</f>
        <v>P-188RMF</v>
      </c>
      <c r="AZ247" s="44">
        <f>IF(AF247="",0,IF(ISTEXT(AF247),H247*VALUE(SUBSTITUTE(AF247,"%",""))/100,H247*AF247))-Tabela1[[#This Row],[PRONTO ACABADO2]]</f>
        <v>0</v>
      </c>
      <c r="BA247" s="44">
        <f>IF(AG247="",0,IF(ISTEXT(AG247),H247*VALUE(SUBSTITUTE(AG247,"%",""))/100,H247*AG247))-Tabela1[[#This Row],[PESO EXPEDIDO2]]</f>
        <v>0</v>
      </c>
      <c r="BB247" s="44">
        <f t="shared" si="42"/>
        <v>1.2</v>
      </c>
      <c r="BC247" s="44">
        <f t="shared" si="43"/>
        <v>1.2</v>
      </c>
      <c r="BD247" s="44"/>
    </row>
    <row r="248" spans="1:56" ht="15.75" hidden="1" customHeight="1" x14ac:dyDescent="0.25">
      <c r="A248" s="6" t="s">
        <v>3890</v>
      </c>
      <c r="B248" s="22" t="s">
        <v>3891</v>
      </c>
      <c r="C248" s="7">
        <v>1</v>
      </c>
      <c r="D248" s="46" t="s">
        <v>3892</v>
      </c>
      <c r="E248" s="7">
        <v>4133</v>
      </c>
      <c r="F248" s="7" t="s">
        <v>3893</v>
      </c>
      <c r="G248" s="24">
        <v>383.4</v>
      </c>
      <c r="H248" s="41">
        <f>Tabela1[[#This Row],[PESO UNI]]*Tabela1[[#This Row],[QTE]]</f>
        <v>383.4</v>
      </c>
      <c r="I248" s="7">
        <v>2</v>
      </c>
      <c r="J248" s="8" t="s">
        <v>2283</v>
      </c>
      <c r="K248" s="8" t="s">
        <v>335</v>
      </c>
      <c r="L248" s="9" t="s">
        <v>2076</v>
      </c>
      <c r="M248" s="10">
        <v>46150</v>
      </c>
      <c r="N248" s="8" t="s">
        <v>335</v>
      </c>
      <c r="O248" s="12"/>
      <c r="P248" s="13"/>
      <c r="Q248" s="14">
        <f>Tabela1[[#This Row],[QTDE/ Fabricação]]-Tabela1[[#This Row],[QTE]]</f>
        <v>-1</v>
      </c>
      <c r="R248" s="19">
        <f t="shared" si="39"/>
        <v>383.4</v>
      </c>
      <c r="S248" s="19">
        <f t="shared" si="45"/>
        <v>383.4</v>
      </c>
      <c r="T248" s="20">
        <f t="shared" si="40"/>
        <v>0</v>
      </c>
      <c r="U248" s="243">
        <v>1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383.4</v>
      </c>
      <c r="Y248" s="14">
        <f t="shared" si="44"/>
        <v>0</v>
      </c>
      <c r="Z248" s="21">
        <f>Tabela1[[#This Row],[PESO TOTAL]]-Tabela1[[#This Row],[Peso Expedido]]</f>
        <v>0</v>
      </c>
      <c r="AA248" s="18">
        <v>1</v>
      </c>
      <c r="AB248" s="40"/>
      <c r="AC248" s="40">
        <v>1</v>
      </c>
      <c r="AD248" s="40">
        <v>1</v>
      </c>
      <c r="AE248" s="40">
        <v>1</v>
      </c>
      <c r="AF248" s="40">
        <v>1</v>
      </c>
      <c r="AG248" s="40">
        <v>1</v>
      </c>
      <c r="AH248" s="40">
        <v>1</v>
      </c>
      <c r="AI248" s="40" t="str">
        <f t="shared" si="41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38"/>
        <v>T-072978-1/1073-TC-007</v>
      </c>
      <c r="AP248" t="str">
        <f>Tabela1[[#This Row],[TAG]]&amp;Tabela1[[#This Row],[PEDIDO]]&amp;Tabela1[[#This Row],[PRODUTO]]</f>
        <v>1073-TC-007P-188RMF</v>
      </c>
      <c r="AQ248" s="23" t="str">
        <f>Tabela1[[#This Row],[PRODUTO]]&amp;Tabela1[[#This Row],[TAG]]</f>
        <v>RMF1073-TC-007</v>
      </c>
      <c r="AR248" s="183">
        <f>Tabela1[[#This Row],[PESO TOTAL]]*Tabela1[[#This Row],[MATÉRIA PRIMA]]</f>
        <v>383.4</v>
      </c>
      <c r="AS248" s="28">
        <f>Tabela1[[#This Row],[PESO TOTAL]]*Tabela1[[#This Row],[PREPARAÇÃO ]]</f>
        <v>383.4</v>
      </c>
      <c r="AT248" s="28">
        <f>Tabela1[[#This Row],[PESO TOTAL]]*Tabela1[[#This Row],[CALDEIRARIA]]</f>
        <v>383.4</v>
      </c>
      <c r="AU248" s="28">
        <f>Tabela1[[#This Row],[PESO TOTAL]]*Tabela1[[#This Row],[SOLDA]]</f>
        <v>383.4</v>
      </c>
      <c r="AV248" s="28">
        <f>Tabela1[[#This Row],[PESO TOTAL]]*Tabela1[[#This Row],[ACABAMENTO]]</f>
        <v>383.4</v>
      </c>
      <c r="AW248" s="28">
        <f>Tabela1[[#This Row],[PESO TOTAL]]*Tabela1[[#This Row],[PRONTO ACABADO]]</f>
        <v>383.4</v>
      </c>
      <c r="AX248" s="28">
        <f>Tabela1[[#This Row],[PESO TOTAL]]*Tabela1[[#This Row],[EXPEDIÇÃO ]]</f>
        <v>383.4</v>
      </c>
      <c r="AY248" s="28" t="str">
        <f>Tabela1[[#This Row],[PEDIDO]]&amp;Tabela1[[#This Row],[PRODUTO]]</f>
        <v>P-188RMF</v>
      </c>
      <c r="AZ248" s="44">
        <f>IF(AF248="",0,IF(ISTEXT(AF248),H248*VALUE(SUBSTITUTE(AF248,"%",""))/100,H248*AF248))-Tabela1[[#This Row],[PRONTO ACABADO2]]</f>
        <v>0</v>
      </c>
      <c r="BA248" s="44">
        <f>IF(AG248="",0,IF(ISTEXT(AG248),H248*VALUE(SUBSTITUTE(AG248,"%",""))/100,H248*AG248))-Tabela1[[#This Row],[PESO EXPEDIDO2]]</f>
        <v>0</v>
      </c>
      <c r="BB248" s="44">
        <f t="shared" si="42"/>
        <v>383.4</v>
      </c>
      <c r="BC248" s="44">
        <f t="shared" si="43"/>
        <v>383.4</v>
      </c>
      <c r="BD248" s="44"/>
    </row>
    <row r="249" spans="1:56" ht="15.75" hidden="1" customHeight="1" x14ac:dyDescent="0.25">
      <c r="A249" s="6" t="s">
        <v>3890</v>
      </c>
      <c r="B249" s="22" t="s">
        <v>3894</v>
      </c>
      <c r="C249" s="7">
        <v>4</v>
      </c>
      <c r="D249" s="46" t="s">
        <v>3895</v>
      </c>
      <c r="E249" s="7">
        <v>4134</v>
      </c>
      <c r="F249" s="7" t="s">
        <v>3893</v>
      </c>
      <c r="G249" s="24">
        <v>0.3</v>
      </c>
      <c r="H249" s="41">
        <f>Tabela1[[#This Row],[PESO UNI]]*Tabela1[[#This Row],[QTE]]</f>
        <v>1.2</v>
      </c>
      <c r="I249" s="7">
        <v>2</v>
      </c>
      <c r="J249" s="8" t="s">
        <v>2283</v>
      </c>
      <c r="K249" s="8" t="s">
        <v>335</v>
      </c>
      <c r="L249" s="9" t="s">
        <v>2076</v>
      </c>
      <c r="M249" s="10">
        <v>46150</v>
      </c>
      <c r="N249" s="8" t="s">
        <v>335</v>
      </c>
      <c r="O249" s="12"/>
      <c r="P249" s="13"/>
      <c r="Q249" s="14">
        <f>Tabela1[[#This Row],[QTDE/ Fabricação]]-Tabela1[[#This Row],[QTE]]</f>
        <v>-4</v>
      </c>
      <c r="R249" s="19">
        <f t="shared" si="39"/>
        <v>1.2</v>
      </c>
      <c r="S249" s="19">
        <f t="shared" si="45"/>
        <v>1.2</v>
      </c>
      <c r="T249" s="20">
        <f t="shared" si="40"/>
        <v>0</v>
      </c>
      <c r="U249" s="243">
        <v>4</v>
      </c>
      <c r="V249" s="12" t="str">
        <f>IFERROR(VLOOKUP(Tabela1[[#This Row],[COD.MDE]],'LISTA DE EMBARQUE'!B:L,11,0),"")</f>
        <v/>
      </c>
      <c r="W249" s="13"/>
      <c r="X249" s="14">
        <f>IFERROR(Tabela1[[#This Row],[QIANTIDADE EXPEDIDA]]*Tabela1[[#This Row],[PESO UNI]],"")</f>
        <v>1.2</v>
      </c>
      <c r="Y249" s="14">
        <f t="shared" si="44"/>
        <v>0</v>
      </c>
      <c r="Z249" s="21">
        <f>Tabela1[[#This Row],[PESO TOTAL]]-Tabela1[[#This Row],[Peso Expedido]]</f>
        <v>0</v>
      </c>
      <c r="AA249" s="18">
        <v>1</v>
      </c>
      <c r="AB249" s="40"/>
      <c r="AC249" s="40">
        <v>1</v>
      </c>
      <c r="AD249" s="40">
        <v>1</v>
      </c>
      <c r="AE249" s="40">
        <v>1</v>
      </c>
      <c r="AF249" s="40">
        <v>1</v>
      </c>
      <c r="AG249" s="40">
        <v>1</v>
      </c>
      <c r="AH249" s="40">
        <v>1</v>
      </c>
      <c r="AI249" s="40" t="str">
        <f t="shared" si="41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38"/>
        <v>T-072978-1/1073-TC-007</v>
      </c>
      <c r="AP249" t="str">
        <f>Tabela1[[#This Row],[TAG]]&amp;Tabela1[[#This Row],[PEDIDO]]&amp;Tabela1[[#This Row],[PRODUTO]]</f>
        <v>1073-TC-007P-188RMF</v>
      </c>
      <c r="AQ249" s="23" t="str">
        <f>Tabela1[[#This Row],[PRODUTO]]&amp;Tabela1[[#This Row],[TAG]]</f>
        <v>RMF1073-TC-007</v>
      </c>
      <c r="AR249" s="183">
        <f>Tabela1[[#This Row],[PESO TOTAL]]*Tabela1[[#This Row],[MATÉRIA PRIMA]]</f>
        <v>1.2</v>
      </c>
      <c r="AS249" s="28">
        <f>Tabela1[[#This Row],[PESO TOTAL]]*Tabela1[[#This Row],[PREPARAÇÃO ]]</f>
        <v>1.2</v>
      </c>
      <c r="AT249" s="28">
        <f>Tabela1[[#This Row],[PESO TOTAL]]*Tabela1[[#This Row],[CALDEIRARIA]]</f>
        <v>1.2</v>
      </c>
      <c r="AU249" s="28">
        <f>Tabela1[[#This Row],[PESO TOTAL]]*Tabela1[[#This Row],[SOLDA]]</f>
        <v>1.2</v>
      </c>
      <c r="AV249" s="28">
        <f>Tabela1[[#This Row],[PESO TOTAL]]*Tabela1[[#This Row],[ACABAMENTO]]</f>
        <v>1.2</v>
      </c>
      <c r="AW249" s="28">
        <f>Tabela1[[#This Row],[PESO TOTAL]]*Tabela1[[#This Row],[PRONTO ACABADO]]</f>
        <v>1.2</v>
      </c>
      <c r="AX249" s="28">
        <f>Tabela1[[#This Row],[PESO TOTAL]]*Tabela1[[#This Row],[EXPEDIÇÃO ]]</f>
        <v>1.2</v>
      </c>
      <c r="AY249" s="28" t="str">
        <f>Tabela1[[#This Row],[PEDIDO]]&amp;Tabela1[[#This Row],[PRODUTO]]</f>
        <v>P-188RMF</v>
      </c>
      <c r="AZ249" s="44">
        <f>IF(AF249="",0,IF(ISTEXT(AF249),H249*VALUE(SUBSTITUTE(AF249,"%",""))/100,H249*AF249))-Tabela1[[#This Row],[PRONTO ACABADO2]]</f>
        <v>0</v>
      </c>
      <c r="BA249" s="44">
        <f>IF(AG249="",0,IF(ISTEXT(AG249),H249*VALUE(SUBSTITUTE(AG249,"%",""))/100,H249*AG249))-Tabela1[[#This Row],[PESO EXPEDIDO2]]</f>
        <v>0</v>
      </c>
      <c r="BB249" s="44">
        <f t="shared" si="42"/>
        <v>1.2</v>
      </c>
      <c r="BC249" s="44">
        <f t="shared" si="43"/>
        <v>1.2</v>
      </c>
      <c r="BD249" s="44"/>
    </row>
    <row r="250" spans="1:56" ht="15.75" hidden="1" customHeight="1" x14ac:dyDescent="0.25">
      <c r="A250" s="6" t="s">
        <v>3896</v>
      </c>
      <c r="B250" s="22" t="s">
        <v>3897</v>
      </c>
      <c r="C250" s="7">
        <v>1</v>
      </c>
      <c r="D250" s="46" t="s">
        <v>3898</v>
      </c>
      <c r="E250" s="7">
        <v>4135</v>
      </c>
      <c r="F250" s="7" t="s">
        <v>3899</v>
      </c>
      <c r="G250" s="24">
        <v>638</v>
      </c>
      <c r="H250" s="41">
        <f>Tabela1[[#This Row],[PESO UNI]]*Tabela1[[#This Row],[QTE]]</f>
        <v>638</v>
      </c>
      <c r="I250" s="7">
        <v>3</v>
      </c>
      <c r="J250" s="8" t="s">
        <v>2281</v>
      </c>
      <c r="K250" s="8" t="s">
        <v>335</v>
      </c>
      <c r="L250" s="9" t="s">
        <v>2076</v>
      </c>
      <c r="M250" s="10">
        <v>46192</v>
      </c>
      <c r="N250" s="8" t="s">
        <v>335</v>
      </c>
      <c r="O250" s="12"/>
      <c r="P250" s="13"/>
      <c r="Q250" s="14">
        <f>Tabela1[[#This Row],[QTDE/ Fabricação]]-Tabela1[[#This Row],[QTE]]</f>
        <v>-1</v>
      </c>
      <c r="R250" s="19">
        <f t="shared" si="39"/>
        <v>577.39</v>
      </c>
      <c r="S250" s="19">
        <f t="shared" si="45"/>
        <v>0</v>
      </c>
      <c r="T250" s="20">
        <f t="shared" si="40"/>
        <v>-638</v>
      </c>
      <c r="U250" s="17">
        <f>IFERROR(SUMIF('LISTA DE EMBARQUE'!B:B,MICRO!E:E,'LISTA DE EMBARQUE'!G:G),"")</f>
        <v>0</v>
      </c>
      <c r="V250" s="12" t="str">
        <f>IFERROR(VLOOKUP(Tabela1[[#This Row],[COD.MDE]],'LISTA DE EMBARQUE'!B:L,11,0),"")</f>
        <v/>
      </c>
      <c r="W250" s="13" t="str">
        <f>IFERROR(VLOOKUP(Tabela1[[#This Row],[COD.MDE]],'LISTA DE EMBARQUE'!B:M,12,0),"")</f>
        <v/>
      </c>
      <c r="X250" s="14">
        <f>IFERROR(Tabela1[[#This Row],[QIANTIDADE EXPEDIDA]]*Tabela1[[#This Row],[PESO UNI]],"")</f>
        <v>0</v>
      </c>
      <c r="Y250" s="14">
        <f t="shared" si="44"/>
        <v>-1</v>
      </c>
      <c r="Z250" s="21">
        <f>Tabela1[[#This Row],[PESO TOTAL]]-Tabela1[[#This Row],[Peso Expedido]]</f>
        <v>638</v>
      </c>
      <c r="AA250" s="18">
        <v>1</v>
      </c>
      <c r="AB250" s="40"/>
      <c r="AC250" s="40">
        <v>1</v>
      </c>
      <c r="AD250" s="40">
        <v>0.9</v>
      </c>
      <c r="AE250" s="40">
        <v>0.9</v>
      </c>
      <c r="AF250" s="40">
        <v>0</v>
      </c>
      <c r="AG250" s="40">
        <v>0</v>
      </c>
      <c r="AH250" s="40"/>
      <c r="AI250" s="40" t="str">
        <f t="shared" si="41"/>
        <v/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38"/>
        <v>T-072979-1/1073-TC-006</v>
      </c>
      <c r="AP250" t="str">
        <f>Tabela1[[#This Row],[TAG]]&amp;Tabela1[[#This Row],[PEDIDO]]&amp;Tabela1[[#This Row],[PRODUTO]]</f>
        <v>1073-TC-006P-188RMF</v>
      </c>
      <c r="AQ250" s="23" t="str">
        <f>Tabela1[[#This Row],[PRODUTO]]&amp;Tabela1[[#This Row],[TAG]]</f>
        <v>RMF1073-TC-006</v>
      </c>
      <c r="AR250" s="183">
        <f>Tabela1[[#This Row],[PESO TOTAL]]*Tabela1[[#This Row],[MATÉRIA PRIMA]]</f>
        <v>638</v>
      </c>
      <c r="AS250" s="28">
        <f>Tabela1[[#This Row],[PESO TOTAL]]*Tabela1[[#This Row],[PREPARAÇÃO ]]</f>
        <v>638</v>
      </c>
      <c r="AT250" s="28">
        <f>Tabela1[[#This Row],[PESO TOTAL]]*Tabela1[[#This Row],[CALDEIRARIA]]</f>
        <v>574.20000000000005</v>
      </c>
      <c r="AU250" s="28">
        <f>Tabela1[[#This Row],[PESO TOTAL]]*Tabela1[[#This Row],[SOLDA]]</f>
        <v>574.20000000000005</v>
      </c>
      <c r="AV250" s="28">
        <f>Tabela1[[#This Row],[PESO TOTAL]]*Tabela1[[#This Row],[ACABAMENTO]]</f>
        <v>0</v>
      </c>
      <c r="AW250" s="28">
        <f>Tabela1[[#This Row],[PESO TOTAL]]*Tabela1[[#This Row],[PRONTO ACABADO]]</f>
        <v>0</v>
      </c>
      <c r="AX250" s="28">
        <f>Tabela1[[#This Row],[PESO TOTAL]]*Tabela1[[#This Row],[EXPEDIÇÃO ]]</f>
        <v>0</v>
      </c>
      <c r="AY250" s="28" t="str">
        <f>Tabela1[[#This Row],[PEDIDO]]&amp;Tabela1[[#This Row],[PRODUTO]]</f>
        <v>P-188RMF</v>
      </c>
      <c r="AZ250" s="44">
        <f>IF(AF250="",0,IF(ISTEXT(AF250),H250*VALUE(SUBSTITUTE(AF250,"%",""))/100,H250*AF250))-Tabela1[[#This Row],[PRONTO ACABADO2]]</f>
        <v>0</v>
      </c>
      <c r="BA250" s="44">
        <f>IF(AG250="",0,IF(ISTEXT(AG250),H250*VALUE(SUBSTITUTE(AG250,"%",""))/100,H250*AG250))-Tabela1[[#This Row],[PESO EXPEDIDO2]]</f>
        <v>0</v>
      </c>
      <c r="BB250" s="44">
        <f t="shared" si="42"/>
        <v>0</v>
      </c>
      <c r="BC250" s="44">
        <f t="shared" si="43"/>
        <v>0</v>
      </c>
      <c r="BD250" s="44"/>
    </row>
    <row r="251" spans="1:56" ht="15.75" hidden="1" customHeight="1" x14ac:dyDescent="0.25">
      <c r="A251" s="6" t="s">
        <v>3896</v>
      </c>
      <c r="B251" s="22" t="s">
        <v>3900</v>
      </c>
      <c r="C251" s="7">
        <v>4</v>
      </c>
      <c r="D251" s="46" t="s">
        <v>3901</v>
      </c>
      <c r="E251" s="7">
        <v>4136</v>
      </c>
      <c r="F251" s="7" t="s">
        <v>3899</v>
      </c>
      <c r="G251" s="24">
        <v>4.5</v>
      </c>
      <c r="H251" s="41">
        <f>Tabela1[[#This Row],[PESO UNI]]*Tabela1[[#This Row],[QTE]]</f>
        <v>18</v>
      </c>
      <c r="I251" s="7">
        <v>3</v>
      </c>
      <c r="J251" s="8" t="s">
        <v>2281</v>
      </c>
      <c r="K251" s="8" t="s">
        <v>335</v>
      </c>
      <c r="L251" s="9" t="s">
        <v>2076</v>
      </c>
      <c r="M251" s="10">
        <v>46192</v>
      </c>
      <c r="N251" s="8" t="s">
        <v>335</v>
      </c>
      <c r="O251" s="12"/>
      <c r="P251" s="13"/>
      <c r="Q251" s="14">
        <f>Tabela1[[#This Row],[QTDE/ Fabricação]]-Tabela1[[#This Row],[QTE]]</f>
        <v>-4</v>
      </c>
      <c r="R251" s="19">
        <f t="shared" si="39"/>
        <v>16.29</v>
      </c>
      <c r="S251" s="19">
        <f t="shared" si="45"/>
        <v>0</v>
      </c>
      <c r="T251" s="20">
        <f t="shared" si="40"/>
        <v>-18</v>
      </c>
      <c r="U251" s="17">
        <f>IFERROR(SUMIF('LISTA DE EMBARQUE'!B:B,MICRO!E:E,'LISTA DE EMBARQUE'!G:G),"")</f>
        <v>0</v>
      </c>
      <c r="V251" s="12" t="str">
        <f>IFERROR(VLOOKUP(Tabela1[[#This Row],[COD.MDE]],'LISTA DE EMBARQUE'!B:L,11,0),"")</f>
        <v/>
      </c>
      <c r="W251" s="13" t="str">
        <f>IFERROR(VLOOKUP(Tabela1[[#This Row],[COD.MDE]],'LISTA DE EMBARQUE'!B:M,12,0),"")</f>
        <v/>
      </c>
      <c r="X251" s="14">
        <f>IFERROR(Tabela1[[#This Row],[QIANTIDADE EXPEDIDA]]*Tabela1[[#This Row],[PESO UNI]],"")</f>
        <v>0</v>
      </c>
      <c r="Y251" s="14">
        <f t="shared" si="44"/>
        <v>-4</v>
      </c>
      <c r="Z251" s="21">
        <f>Tabela1[[#This Row],[PESO TOTAL]]-Tabela1[[#This Row],[Peso Expedido]]</f>
        <v>18</v>
      </c>
      <c r="AA251" s="18">
        <v>1</v>
      </c>
      <c r="AB251" s="40"/>
      <c r="AC251" s="40">
        <v>1</v>
      </c>
      <c r="AD251" s="40">
        <v>0.9</v>
      </c>
      <c r="AE251" s="40">
        <v>0.9</v>
      </c>
      <c r="AF251" s="40">
        <v>0</v>
      </c>
      <c r="AG251" s="40">
        <v>0</v>
      </c>
      <c r="AH251" s="40"/>
      <c r="AI251" s="40" t="str">
        <f t="shared" si="41"/>
        <v/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38"/>
        <v>T-072979-1/1073-TC-006</v>
      </c>
      <c r="AP251" t="str">
        <f>Tabela1[[#This Row],[TAG]]&amp;Tabela1[[#This Row],[PEDIDO]]&amp;Tabela1[[#This Row],[PRODUTO]]</f>
        <v>1073-TC-006P-188RMF</v>
      </c>
      <c r="AQ251" s="23" t="str">
        <f>Tabela1[[#This Row],[PRODUTO]]&amp;Tabela1[[#This Row],[TAG]]</f>
        <v>RMF1073-TC-006</v>
      </c>
      <c r="AR251" s="183">
        <f>Tabela1[[#This Row],[PESO TOTAL]]*Tabela1[[#This Row],[MATÉRIA PRIMA]]</f>
        <v>18</v>
      </c>
      <c r="AS251" s="28">
        <f>Tabela1[[#This Row],[PESO TOTAL]]*Tabela1[[#This Row],[PREPARAÇÃO ]]</f>
        <v>18</v>
      </c>
      <c r="AT251" s="28">
        <f>Tabela1[[#This Row],[PESO TOTAL]]*Tabela1[[#This Row],[CALDEIRARIA]]</f>
        <v>16.2</v>
      </c>
      <c r="AU251" s="28">
        <f>Tabela1[[#This Row],[PESO TOTAL]]*Tabela1[[#This Row],[SOLDA]]</f>
        <v>16.2</v>
      </c>
      <c r="AV251" s="28">
        <f>Tabela1[[#This Row],[PESO TOTAL]]*Tabela1[[#This Row],[ACABAMENTO]]</f>
        <v>0</v>
      </c>
      <c r="AW251" s="28">
        <f>Tabela1[[#This Row],[PESO TOTAL]]*Tabela1[[#This Row],[PRONTO ACABADO]]</f>
        <v>0</v>
      </c>
      <c r="AX251" s="28">
        <f>Tabela1[[#This Row],[PESO TOTAL]]*Tabela1[[#This Row],[EXPEDIÇÃO ]]</f>
        <v>0</v>
      </c>
      <c r="AY251" s="28" t="str">
        <f>Tabela1[[#This Row],[PEDIDO]]&amp;Tabela1[[#This Row],[PRODUTO]]</f>
        <v>P-188RMF</v>
      </c>
      <c r="AZ251" s="44">
        <f>IF(AF251="",0,IF(ISTEXT(AF251),H251*VALUE(SUBSTITUTE(AF251,"%",""))/100,H251*AF251))-Tabela1[[#This Row],[PRONTO ACABADO2]]</f>
        <v>0</v>
      </c>
      <c r="BA251" s="44">
        <f>IF(AG251="",0,IF(ISTEXT(AG251),H251*VALUE(SUBSTITUTE(AG251,"%",""))/100,H251*AG251))-Tabela1[[#This Row],[PESO EXPEDIDO2]]</f>
        <v>0</v>
      </c>
      <c r="BB251" s="44">
        <f t="shared" si="42"/>
        <v>0</v>
      </c>
      <c r="BC251" s="44">
        <f t="shared" si="43"/>
        <v>0</v>
      </c>
      <c r="BD251" s="44"/>
    </row>
    <row r="252" spans="1:56" ht="15.75" hidden="1" customHeight="1" x14ac:dyDescent="0.25">
      <c r="A252" s="6" t="s">
        <v>3896</v>
      </c>
      <c r="B252" s="22" t="s">
        <v>3902</v>
      </c>
      <c r="C252" s="7">
        <v>4</v>
      </c>
      <c r="D252" s="46" t="s">
        <v>3903</v>
      </c>
      <c r="E252" s="7">
        <v>4137</v>
      </c>
      <c r="F252" s="7" t="s">
        <v>3899</v>
      </c>
      <c r="G252" s="24">
        <v>5.8</v>
      </c>
      <c r="H252" s="41">
        <f>Tabela1[[#This Row],[PESO UNI]]*Tabela1[[#This Row],[QTE]]</f>
        <v>23.2</v>
      </c>
      <c r="I252" s="7">
        <v>3</v>
      </c>
      <c r="J252" s="8" t="s">
        <v>2281</v>
      </c>
      <c r="K252" s="8" t="s">
        <v>335</v>
      </c>
      <c r="L252" s="9" t="s">
        <v>2076</v>
      </c>
      <c r="M252" s="10">
        <v>46192</v>
      </c>
      <c r="N252" s="8" t="s">
        <v>335</v>
      </c>
      <c r="O252" s="12"/>
      <c r="P252" s="13"/>
      <c r="Q252" s="14">
        <f>Tabela1[[#This Row],[QTDE/ Fabricação]]-Tabela1[[#This Row],[QTE]]</f>
        <v>-4</v>
      </c>
      <c r="R252" s="19">
        <f t="shared" si="39"/>
        <v>20.995999999999999</v>
      </c>
      <c r="S252" s="19">
        <f t="shared" si="45"/>
        <v>0</v>
      </c>
      <c r="T252" s="20">
        <f t="shared" si="40"/>
        <v>-23.2</v>
      </c>
      <c r="U252" s="17">
        <f>IFERROR(SUMIF('LISTA DE EMBARQUE'!B:B,MICRO!E:E,'LISTA DE EMBARQUE'!G:G),"")</f>
        <v>0</v>
      </c>
      <c r="V252" s="12" t="str">
        <f>IFERROR(VLOOKUP(Tabela1[[#This Row],[COD.MDE]],'LISTA DE EMBARQUE'!B:L,11,0),"")</f>
        <v/>
      </c>
      <c r="W252" s="13" t="str">
        <f>IFERROR(VLOOKUP(Tabela1[[#This Row],[COD.MDE]],'LISTA DE EMBARQUE'!B:M,12,0),"")</f>
        <v/>
      </c>
      <c r="X252" s="14">
        <f>IFERROR(Tabela1[[#This Row],[QIANTIDADE EXPEDIDA]]*Tabela1[[#This Row],[PESO UNI]],"")</f>
        <v>0</v>
      </c>
      <c r="Y252" s="14">
        <f t="shared" si="44"/>
        <v>-4</v>
      </c>
      <c r="Z252" s="21">
        <f>Tabela1[[#This Row],[PESO TOTAL]]-Tabela1[[#This Row],[Peso Expedido]]</f>
        <v>23.2</v>
      </c>
      <c r="AA252" s="18">
        <v>1</v>
      </c>
      <c r="AB252" s="40"/>
      <c r="AC252" s="40">
        <v>1</v>
      </c>
      <c r="AD252" s="40">
        <v>0.9</v>
      </c>
      <c r="AE252" s="40">
        <v>0.9</v>
      </c>
      <c r="AF252" s="40">
        <v>0</v>
      </c>
      <c r="AG252" s="40">
        <v>0</v>
      </c>
      <c r="AH252" s="40"/>
      <c r="AI252" s="40" t="str">
        <f t="shared" si="41"/>
        <v/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38"/>
        <v>T-072979-1/1073-TC-006</v>
      </c>
      <c r="AP252" t="str">
        <f>Tabela1[[#This Row],[TAG]]&amp;Tabela1[[#This Row],[PEDIDO]]&amp;Tabela1[[#This Row],[PRODUTO]]</f>
        <v>1073-TC-006P-188RMF</v>
      </c>
      <c r="AQ252" s="23" t="str">
        <f>Tabela1[[#This Row],[PRODUTO]]&amp;Tabela1[[#This Row],[TAG]]</f>
        <v>RMF1073-TC-006</v>
      </c>
      <c r="AR252" s="183">
        <f>Tabela1[[#This Row],[PESO TOTAL]]*Tabela1[[#This Row],[MATÉRIA PRIMA]]</f>
        <v>23.2</v>
      </c>
      <c r="AS252" s="28">
        <f>Tabela1[[#This Row],[PESO TOTAL]]*Tabela1[[#This Row],[PREPARAÇÃO ]]</f>
        <v>23.2</v>
      </c>
      <c r="AT252" s="28">
        <f>Tabela1[[#This Row],[PESO TOTAL]]*Tabela1[[#This Row],[CALDEIRARIA]]</f>
        <v>20.88</v>
      </c>
      <c r="AU252" s="28">
        <f>Tabela1[[#This Row],[PESO TOTAL]]*Tabela1[[#This Row],[SOLDA]]</f>
        <v>20.88</v>
      </c>
      <c r="AV252" s="28">
        <f>Tabela1[[#This Row],[PESO TOTAL]]*Tabela1[[#This Row],[ACABAMENTO]]</f>
        <v>0</v>
      </c>
      <c r="AW252" s="28">
        <f>Tabela1[[#This Row],[PESO TOTAL]]*Tabela1[[#This Row],[PRONTO ACABADO]]</f>
        <v>0</v>
      </c>
      <c r="AX252" s="28">
        <f>Tabela1[[#This Row],[PESO TOTAL]]*Tabela1[[#This Row],[EXPEDIÇÃO ]]</f>
        <v>0</v>
      </c>
      <c r="AY252" s="28" t="str">
        <f>Tabela1[[#This Row],[PEDIDO]]&amp;Tabela1[[#This Row],[PRODUTO]]</f>
        <v>P-188RMF</v>
      </c>
      <c r="AZ252" s="44">
        <f>IF(AF252="",0,IF(ISTEXT(AF252),H252*VALUE(SUBSTITUTE(AF252,"%",""))/100,H252*AF252))-Tabela1[[#This Row],[PRONTO ACABADO2]]</f>
        <v>0</v>
      </c>
      <c r="BA252" s="44">
        <f>IF(AG252="",0,IF(ISTEXT(AG252),H252*VALUE(SUBSTITUTE(AG252,"%",""))/100,H252*AG252))-Tabela1[[#This Row],[PESO EXPEDIDO2]]</f>
        <v>0</v>
      </c>
      <c r="BB252" s="44">
        <f t="shared" si="42"/>
        <v>0</v>
      </c>
      <c r="BC252" s="44">
        <f t="shared" si="43"/>
        <v>0</v>
      </c>
      <c r="BD252" s="44"/>
    </row>
    <row r="253" spans="1:56" ht="15.75" hidden="1" customHeight="1" x14ac:dyDescent="0.25">
      <c r="A253" s="6" t="s">
        <v>3896</v>
      </c>
      <c r="B253" s="22" t="s">
        <v>3904</v>
      </c>
      <c r="C253" s="7">
        <v>8</v>
      </c>
      <c r="D253" s="46" t="s">
        <v>3905</v>
      </c>
      <c r="E253" s="7">
        <v>4138</v>
      </c>
      <c r="F253" s="7" t="s">
        <v>3899</v>
      </c>
      <c r="G253" s="24">
        <v>0.1</v>
      </c>
      <c r="H253" s="41">
        <f>Tabela1[[#This Row],[PESO UNI]]*Tabela1[[#This Row],[QTE]]</f>
        <v>0.8</v>
      </c>
      <c r="I253" s="7">
        <v>3</v>
      </c>
      <c r="J253" s="8" t="s">
        <v>2281</v>
      </c>
      <c r="K253" s="8" t="s">
        <v>335</v>
      </c>
      <c r="L253" s="9" t="s">
        <v>2076</v>
      </c>
      <c r="M253" s="10">
        <v>46192</v>
      </c>
      <c r="N253" s="8" t="s">
        <v>335</v>
      </c>
      <c r="O253" s="12"/>
      <c r="P253" s="13"/>
      <c r="Q253" s="14">
        <f>Tabela1[[#This Row],[QTDE/ Fabricação]]-Tabela1[[#This Row],[QTE]]</f>
        <v>-8</v>
      </c>
      <c r="R253" s="19">
        <f t="shared" si="39"/>
        <v>0.4</v>
      </c>
      <c r="S253" s="19">
        <f t="shared" si="45"/>
        <v>0</v>
      </c>
      <c r="T253" s="20">
        <f t="shared" si="40"/>
        <v>-0.8</v>
      </c>
      <c r="U253" s="17">
        <f>IFERROR(SUMIF('LISTA DE EMBARQUE'!B:B,MICRO!E:E,'LISTA DE EMBARQUE'!G:G),"")</f>
        <v>0</v>
      </c>
      <c r="V253" s="12" t="str">
        <f>IFERROR(VLOOKUP(Tabela1[[#This Row],[COD.MDE]],'LISTA DE EMBARQUE'!B:L,11,0),"")</f>
        <v/>
      </c>
      <c r="W253" s="13" t="str">
        <f>IFERROR(VLOOKUP(Tabela1[[#This Row],[COD.MDE]],'LISTA DE EMBARQUE'!B:M,12,0),"")</f>
        <v/>
      </c>
      <c r="X253" s="14">
        <f>IFERROR(Tabela1[[#This Row],[QIANTIDADE EXPEDIDA]]*Tabela1[[#This Row],[PESO UNI]],"")</f>
        <v>0</v>
      </c>
      <c r="Y253" s="14">
        <f t="shared" si="44"/>
        <v>-8</v>
      </c>
      <c r="Z253" s="21">
        <f>Tabela1[[#This Row],[PESO TOTAL]]-Tabela1[[#This Row],[Peso Expedido]]</f>
        <v>0.8</v>
      </c>
      <c r="AA253" s="18">
        <v>1</v>
      </c>
      <c r="AB253" s="40"/>
      <c r="AC253" s="40">
        <v>1</v>
      </c>
      <c r="AD253" s="40">
        <v>0</v>
      </c>
      <c r="AE253" s="40">
        <v>0</v>
      </c>
      <c r="AF253" s="40">
        <v>0</v>
      </c>
      <c r="AG253" s="40">
        <v>0</v>
      </c>
      <c r="AH253" s="40"/>
      <c r="AI253" s="40" t="str">
        <f t="shared" si="41"/>
        <v/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38"/>
        <v>T-072979-1/1073-TC-006</v>
      </c>
      <c r="AP253" t="str">
        <f>Tabela1[[#This Row],[TAG]]&amp;Tabela1[[#This Row],[PEDIDO]]&amp;Tabela1[[#This Row],[PRODUTO]]</f>
        <v>1073-TC-006P-188RMF</v>
      </c>
      <c r="AQ253" s="23" t="str">
        <f>Tabela1[[#This Row],[PRODUTO]]&amp;Tabela1[[#This Row],[TAG]]</f>
        <v>RMF1073-TC-006</v>
      </c>
      <c r="AR253" s="183">
        <f>Tabela1[[#This Row],[PESO TOTAL]]*Tabela1[[#This Row],[MATÉRIA PRIMA]]</f>
        <v>0.8</v>
      </c>
      <c r="AS253" s="28">
        <f>Tabela1[[#This Row],[PESO TOTAL]]*Tabela1[[#This Row],[PREPARAÇÃO ]]</f>
        <v>0.8</v>
      </c>
      <c r="AT253" s="28">
        <f>Tabela1[[#This Row],[PESO TOTAL]]*Tabela1[[#This Row],[CALDEIRARIA]]</f>
        <v>0</v>
      </c>
      <c r="AU253" s="28">
        <f>Tabela1[[#This Row],[PESO TOTAL]]*Tabela1[[#This Row],[SOLDA]]</f>
        <v>0</v>
      </c>
      <c r="AV253" s="28">
        <f>Tabela1[[#This Row],[PESO TOTAL]]*Tabela1[[#This Row],[ACABAMENTO]]</f>
        <v>0</v>
      </c>
      <c r="AW253" s="28">
        <f>Tabela1[[#This Row],[PESO TOTAL]]*Tabela1[[#This Row],[PRONTO ACABADO]]</f>
        <v>0</v>
      </c>
      <c r="AX253" s="28">
        <f>Tabela1[[#This Row],[PESO TOTAL]]*Tabela1[[#This Row],[EXPEDIÇÃO ]]</f>
        <v>0</v>
      </c>
      <c r="AY253" s="28" t="str">
        <f>Tabela1[[#This Row],[PEDIDO]]&amp;Tabela1[[#This Row],[PRODUTO]]</f>
        <v>P-188RMF</v>
      </c>
      <c r="AZ253" s="44">
        <f>IF(AF253="",0,IF(ISTEXT(AF253),H253*VALUE(SUBSTITUTE(AF253,"%",""))/100,H253*AF253))-Tabela1[[#This Row],[PRONTO ACABADO2]]</f>
        <v>0</v>
      </c>
      <c r="BA253" s="44">
        <f>IF(AG253="",0,IF(ISTEXT(AG253),H253*VALUE(SUBSTITUTE(AG253,"%",""))/100,H253*AG253))-Tabela1[[#This Row],[PESO EXPEDIDO2]]</f>
        <v>0</v>
      </c>
      <c r="BB253" s="44">
        <f t="shared" si="42"/>
        <v>0</v>
      </c>
      <c r="BC253" s="44">
        <f t="shared" si="43"/>
        <v>0</v>
      </c>
      <c r="BD253" s="44"/>
    </row>
    <row r="254" spans="1:56" ht="15.75" hidden="1" customHeight="1" x14ac:dyDescent="0.25">
      <c r="A254" s="6" t="s">
        <v>3896</v>
      </c>
      <c r="B254" s="22" t="s">
        <v>3906</v>
      </c>
      <c r="C254" s="7">
        <v>8</v>
      </c>
      <c r="D254" s="46" t="s">
        <v>3907</v>
      </c>
      <c r="E254" s="7">
        <v>4139</v>
      </c>
      <c r="F254" s="7" t="s">
        <v>3899</v>
      </c>
      <c r="G254" s="24">
        <v>0.1</v>
      </c>
      <c r="H254" s="41">
        <f>Tabela1[[#This Row],[PESO UNI]]*Tabela1[[#This Row],[QTE]]</f>
        <v>0.8</v>
      </c>
      <c r="I254" s="7">
        <v>3</v>
      </c>
      <c r="J254" s="8" t="s">
        <v>2281</v>
      </c>
      <c r="K254" s="8" t="s">
        <v>335</v>
      </c>
      <c r="L254" s="9" t="s">
        <v>2076</v>
      </c>
      <c r="M254" s="10">
        <v>46192</v>
      </c>
      <c r="N254" s="8" t="s">
        <v>335</v>
      </c>
      <c r="O254" s="12"/>
      <c r="P254" s="13"/>
      <c r="Q254" s="14">
        <f>Tabela1[[#This Row],[QTDE/ Fabricação]]-Tabela1[[#This Row],[QTE]]</f>
        <v>-8</v>
      </c>
      <c r="R254" s="19">
        <f t="shared" si="39"/>
        <v>0.4</v>
      </c>
      <c r="S254" s="19">
        <f t="shared" si="45"/>
        <v>0</v>
      </c>
      <c r="T254" s="20">
        <f t="shared" si="40"/>
        <v>-0.8</v>
      </c>
      <c r="U254" s="17">
        <f>IFERROR(SUMIF('LISTA DE EMBARQUE'!B:B,MICRO!E:E,'LISTA DE EMBARQUE'!G:G),"")</f>
        <v>0</v>
      </c>
      <c r="V254" s="12" t="str">
        <f>IFERROR(VLOOKUP(Tabela1[[#This Row],[COD.MDE]],'LISTA DE EMBARQUE'!B:L,11,0),"")</f>
        <v/>
      </c>
      <c r="W254" s="13" t="str">
        <f>IFERROR(VLOOKUP(Tabela1[[#This Row],[COD.MDE]],'LISTA DE EMBARQUE'!B:M,12,0),"")</f>
        <v/>
      </c>
      <c r="X254" s="14">
        <f>IFERROR(Tabela1[[#This Row],[QIANTIDADE EXPEDIDA]]*Tabela1[[#This Row],[PESO UNI]],"")</f>
        <v>0</v>
      </c>
      <c r="Y254" s="14">
        <f t="shared" si="44"/>
        <v>-8</v>
      </c>
      <c r="Z254" s="21">
        <f>Tabela1[[#This Row],[PESO TOTAL]]-Tabela1[[#This Row],[Peso Expedido]]</f>
        <v>0.8</v>
      </c>
      <c r="AA254" s="18">
        <v>1</v>
      </c>
      <c r="AB254" s="40"/>
      <c r="AC254" s="40">
        <v>1</v>
      </c>
      <c r="AD254" s="40">
        <v>0</v>
      </c>
      <c r="AE254" s="40">
        <v>0</v>
      </c>
      <c r="AF254" s="40">
        <v>0</v>
      </c>
      <c r="AG254" s="40">
        <v>0</v>
      </c>
      <c r="AH254" s="40"/>
      <c r="AI254" s="40" t="str">
        <f t="shared" si="41"/>
        <v/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38"/>
        <v>T-072979-1/1073-TC-006</v>
      </c>
      <c r="AP254" t="str">
        <f>Tabela1[[#This Row],[TAG]]&amp;Tabela1[[#This Row],[PEDIDO]]&amp;Tabela1[[#This Row],[PRODUTO]]</f>
        <v>1073-TC-006P-188RMF</v>
      </c>
      <c r="AQ254" s="23" t="str">
        <f>Tabela1[[#This Row],[PRODUTO]]&amp;Tabela1[[#This Row],[TAG]]</f>
        <v>RMF1073-TC-006</v>
      </c>
      <c r="AR254" s="183">
        <f>Tabela1[[#This Row],[PESO TOTAL]]*Tabela1[[#This Row],[MATÉRIA PRIMA]]</f>
        <v>0.8</v>
      </c>
      <c r="AS254" s="28">
        <f>Tabela1[[#This Row],[PESO TOTAL]]*Tabela1[[#This Row],[PREPARAÇÃO ]]</f>
        <v>0.8</v>
      </c>
      <c r="AT254" s="28">
        <f>Tabela1[[#This Row],[PESO TOTAL]]*Tabela1[[#This Row],[CALDEIRARIA]]</f>
        <v>0</v>
      </c>
      <c r="AU254" s="28">
        <f>Tabela1[[#This Row],[PESO TOTAL]]*Tabela1[[#This Row],[SOLDA]]</f>
        <v>0</v>
      </c>
      <c r="AV254" s="28">
        <f>Tabela1[[#This Row],[PESO TOTAL]]*Tabela1[[#This Row],[ACABAMENTO]]</f>
        <v>0</v>
      </c>
      <c r="AW254" s="28">
        <f>Tabela1[[#This Row],[PESO TOTAL]]*Tabela1[[#This Row],[PRONTO ACABADO]]</f>
        <v>0</v>
      </c>
      <c r="AX254" s="28">
        <f>Tabela1[[#This Row],[PESO TOTAL]]*Tabela1[[#This Row],[EXPEDIÇÃO ]]</f>
        <v>0</v>
      </c>
      <c r="AY254" s="28" t="str">
        <f>Tabela1[[#This Row],[PEDIDO]]&amp;Tabela1[[#This Row],[PRODUTO]]</f>
        <v>P-188RMF</v>
      </c>
      <c r="AZ254" s="44">
        <f>IF(AF254="",0,IF(ISTEXT(AF254),H254*VALUE(SUBSTITUTE(AF254,"%",""))/100,H254*AF254))-Tabela1[[#This Row],[PRONTO ACABADO2]]</f>
        <v>0</v>
      </c>
      <c r="BA254" s="44">
        <f>IF(AG254="",0,IF(ISTEXT(AG254),H254*VALUE(SUBSTITUTE(AG254,"%",""))/100,H254*AG254))-Tabela1[[#This Row],[PESO EXPEDIDO2]]</f>
        <v>0</v>
      </c>
      <c r="BB254" s="44">
        <f t="shared" si="42"/>
        <v>0</v>
      </c>
      <c r="BC254" s="44">
        <f t="shared" si="43"/>
        <v>0</v>
      </c>
      <c r="BD254" s="44"/>
    </row>
    <row r="255" spans="1:56" ht="15.75" hidden="1" customHeight="1" x14ac:dyDescent="0.25">
      <c r="A255" s="6" t="s">
        <v>3896</v>
      </c>
      <c r="B255" s="22" t="s">
        <v>3908</v>
      </c>
      <c r="C255" s="7">
        <v>4</v>
      </c>
      <c r="D255" s="46" t="s">
        <v>3907</v>
      </c>
      <c r="E255" s="7">
        <v>4140</v>
      </c>
      <c r="F255" s="7" t="s">
        <v>3899</v>
      </c>
      <c r="G255" s="24">
        <v>0.1</v>
      </c>
      <c r="H255" s="41">
        <f>Tabela1[[#This Row],[PESO UNI]]*Tabela1[[#This Row],[QTE]]</f>
        <v>0.4</v>
      </c>
      <c r="I255" s="7">
        <v>3</v>
      </c>
      <c r="J255" s="8" t="s">
        <v>2281</v>
      </c>
      <c r="K255" s="8" t="s">
        <v>335</v>
      </c>
      <c r="L255" s="9" t="s">
        <v>2076</v>
      </c>
      <c r="M255" s="10">
        <v>46192</v>
      </c>
      <c r="N255" s="8" t="s">
        <v>335</v>
      </c>
      <c r="O255" s="12"/>
      <c r="P255" s="13"/>
      <c r="Q255" s="14">
        <f>Tabela1[[#This Row],[QTDE/ Fabricação]]-Tabela1[[#This Row],[QTE]]</f>
        <v>-4</v>
      </c>
      <c r="R255" s="19">
        <f t="shared" si="39"/>
        <v>0.2</v>
      </c>
      <c r="S255" s="19">
        <f t="shared" si="45"/>
        <v>0</v>
      </c>
      <c r="T255" s="20">
        <f t="shared" si="40"/>
        <v>-0.4</v>
      </c>
      <c r="U255" s="17">
        <f>IFERROR(SUMIF('LISTA DE EMBARQUE'!B:B,MICRO!E:E,'LISTA DE EMBARQUE'!G:G),"")</f>
        <v>0</v>
      </c>
      <c r="V255" s="12" t="str">
        <f>IFERROR(VLOOKUP(Tabela1[[#This Row],[COD.MDE]],'LISTA DE EMBARQUE'!B:L,11,0),"")</f>
        <v/>
      </c>
      <c r="W255" s="13" t="str">
        <f>IFERROR(VLOOKUP(Tabela1[[#This Row],[COD.MDE]],'LISTA DE EMBARQUE'!B:M,12,0),"")</f>
        <v/>
      </c>
      <c r="X255" s="14">
        <f>IFERROR(Tabela1[[#This Row],[QIANTIDADE EXPEDIDA]]*Tabela1[[#This Row],[PESO UNI]],"")</f>
        <v>0</v>
      </c>
      <c r="Y255" s="14">
        <f t="shared" si="44"/>
        <v>-4</v>
      </c>
      <c r="Z255" s="21">
        <f>Tabela1[[#This Row],[PESO TOTAL]]-Tabela1[[#This Row],[Peso Expedido]]</f>
        <v>0.4</v>
      </c>
      <c r="AA255" s="18">
        <v>1</v>
      </c>
      <c r="AB255" s="40"/>
      <c r="AC255" s="40">
        <v>1</v>
      </c>
      <c r="AD255" s="40">
        <v>0</v>
      </c>
      <c r="AE255" s="40">
        <v>0</v>
      </c>
      <c r="AF255" s="40">
        <v>0</v>
      </c>
      <c r="AG255" s="40">
        <v>0</v>
      </c>
      <c r="AH255" s="40"/>
      <c r="AI255" s="40" t="str">
        <f t="shared" si="41"/>
        <v/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38"/>
        <v>T-072979-1/1073-TC-006</v>
      </c>
      <c r="AP255" t="str">
        <f>Tabela1[[#This Row],[TAG]]&amp;Tabela1[[#This Row],[PEDIDO]]&amp;Tabela1[[#This Row],[PRODUTO]]</f>
        <v>1073-TC-006P-188RMF</v>
      </c>
      <c r="AQ255" s="23" t="str">
        <f>Tabela1[[#This Row],[PRODUTO]]&amp;Tabela1[[#This Row],[TAG]]</f>
        <v>RMF1073-TC-006</v>
      </c>
      <c r="AR255" s="183">
        <f>Tabela1[[#This Row],[PESO TOTAL]]*Tabela1[[#This Row],[MATÉRIA PRIMA]]</f>
        <v>0.4</v>
      </c>
      <c r="AS255" s="28">
        <f>Tabela1[[#This Row],[PESO TOTAL]]*Tabela1[[#This Row],[PREPARAÇÃO ]]</f>
        <v>0.4</v>
      </c>
      <c r="AT255" s="28">
        <f>Tabela1[[#This Row],[PESO TOTAL]]*Tabela1[[#This Row],[CALDEIRARIA]]</f>
        <v>0</v>
      </c>
      <c r="AU255" s="28">
        <f>Tabela1[[#This Row],[PESO TOTAL]]*Tabela1[[#This Row],[SOLDA]]</f>
        <v>0</v>
      </c>
      <c r="AV255" s="28">
        <f>Tabela1[[#This Row],[PESO TOTAL]]*Tabela1[[#This Row],[ACABAMENTO]]</f>
        <v>0</v>
      </c>
      <c r="AW255" s="28">
        <f>Tabela1[[#This Row],[PESO TOTAL]]*Tabela1[[#This Row],[PRONTO ACABADO]]</f>
        <v>0</v>
      </c>
      <c r="AX255" s="28">
        <f>Tabela1[[#This Row],[PESO TOTAL]]*Tabela1[[#This Row],[EXPEDIÇÃO ]]</f>
        <v>0</v>
      </c>
      <c r="AY255" s="28" t="str">
        <f>Tabela1[[#This Row],[PEDIDO]]&amp;Tabela1[[#This Row],[PRODUTO]]</f>
        <v>P-188RMF</v>
      </c>
      <c r="AZ255" s="44">
        <f>IF(AF255="",0,IF(ISTEXT(AF255),H255*VALUE(SUBSTITUTE(AF255,"%",""))/100,H255*AF255))-Tabela1[[#This Row],[PRONTO ACABADO2]]</f>
        <v>0</v>
      </c>
      <c r="BA255" s="44">
        <f>IF(AG255="",0,IF(ISTEXT(AG255),H255*VALUE(SUBSTITUTE(AG255,"%",""))/100,H255*AG255))-Tabela1[[#This Row],[PESO EXPEDIDO2]]</f>
        <v>0</v>
      </c>
      <c r="BB255" s="44">
        <f t="shared" si="42"/>
        <v>0</v>
      </c>
      <c r="BC255" s="44">
        <f t="shared" si="43"/>
        <v>0</v>
      </c>
      <c r="BD255" s="44"/>
    </row>
    <row r="256" spans="1:56" ht="15.75" hidden="1" customHeight="1" x14ac:dyDescent="0.25">
      <c r="A256" s="6" t="s">
        <v>3896</v>
      </c>
      <c r="B256" s="22" t="s">
        <v>3909</v>
      </c>
      <c r="C256" s="7">
        <v>4</v>
      </c>
      <c r="D256" s="46" t="s">
        <v>3907</v>
      </c>
      <c r="E256" s="7">
        <v>4141</v>
      </c>
      <c r="F256" s="7" t="s">
        <v>3899</v>
      </c>
      <c r="G256" s="24">
        <v>0.1</v>
      </c>
      <c r="H256" s="41">
        <f>Tabela1[[#This Row],[PESO UNI]]*Tabela1[[#This Row],[QTE]]</f>
        <v>0.4</v>
      </c>
      <c r="I256" s="7">
        <v>3</v>
      </c>
      <c r="J256" s="8" t="s">
        <v>2281</v>
      </c>
      <c r="K256" s="8" t="s">
        <v>335</v>
      </c>
      <c r="L256" s="9" t="s">
        <v>2076</v>
      </c>
      <c r="M256" s="10">
        <v>46192</v>
      </c>
      <c r="N256" s="8" t="s">
        <v>335</v>
      </c>
      <c r="O256" s="12"/>
      <c r="P256" s="13"/>
      <c r="Q256" s="14">
        <f>Tabela1[[#This Row],[QTDE/ Fabricação]]-Tabela1[[#This Row],[QTE]]</f>
        <v>-4</v>
      </c>
      <c r="R256" s="19">
        <f t="shared" si="39"/>
        <v>0.2</v>
      </c>
      <c r="S256" s="19">
        <f t="shared" si="45"/>
        <v>0</v>
      </c>
      <c r="T256" s="20">
        <f t="shared" si="40"/>
        <v>-0.4</v>
      </c>
      <c r="U256" s="17">
        <f>IFERROR(SUMIF('LISTA DE EMBARQUE'!B:B,MICRO!E:E,'LISTA DE EMBARQUE'!G:G),"")</f>
        <v>0</v>
      </c>
      <c r="V256" s="12" t="str">
        <f>IFERROR(VLOOKUP(Tabela1[[#This Row],[COD.MDE]],'LISTA DE EMBARQUE'!B:L,11,0),"")</f>
        <v/>
      </c>
      <c r="W256" s="13" t="str">
        <f>IFERROR(VLOOKUP(Tabela1[[#This Row],[COD.MDE]],'LISTA DE EMBARQUE'!B:M,12,0),"")</f>
        <v/>
      </c>
      <c r="X256" s="14">
        <f>IFERROR(Tabela1[[#This Row],[QIANTIDADE EXPEDIDA]]*Tabela1[[#This Row],[PESO UNI]],"")</f>
        <v>0</v>
      </c>
      <c r="Y256" s="14">
        <f t="shared" si="44"/>
        <v>-4</v>
      </c>
      <c r="Z256" s="21">
        <f>Tabela1[[#This Row],[PESO TOTAL]]-Tabela1[[#This Row],[Peso Expedido]]</f>
        <v>0.4</v>
      </c>
      <c r="AA256" s="18">
        <v>1</v>
      </c>
      <c r="AB256" s="40"/>
      <c r="AC256" s="40">
        <v>1</v>
      </c>
      <c r="AD256" s="40">
        <v>0</v>
      </c>
      <c r="AE256" s="40">
        <v>0</v>
      </c>
      <c r="AF256" s="40">
        <v>0</v>
      </c>
      <c r="AG256" s="40">
        <v>0</v>
      </c>
      <c r="AH256" s="40"/>
      <c r="AI256" s="40" t="str">
        <f t="shared" si="41"/>
        <v/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38"/>
        <v>T-072979-1/1073-TC-006</v>
      </c>
      <c r="AP256" t="str">
        <f>Tabela1[[#This Row],[TAG]]&amp;Tabela1[[#This Row],[PEDIDO]]&amp;Tabela1[[#This Row],[PRODUTO]]</f>
        <v>1073-TC-006P-188RMF</v>
      </c>
      <c r="AQ256" s="23" t="str">
        <f>Tabela1[[#This Row],[PRODUTO]]&amp;Tabela1[[#This Row],[TAG]]</f>
        <v>RMF1073-TC-006</v>
      </c>
      <c r="AR256" s="183">
        <f>Tabela1[[#This Row],[PESO TOTAL]]*Tabela1[[#This Row],[MATÉRIA PRIMA]]</f>
        <v>0.4</v>
      </c>
      <c r="AS256" s="28">
        <f>Tabela1[[#This Row],[PESO TOTAL]]*Tabela1[[#This Row],[PREPARAÇÃO ]]</f>
        <v>0.4</v>
      </c>
      <c r="AT256" s="28">
        <f>Tabela1[[#This Row],[PESO TOTAL]]*Tabela1[[#This Row],[CALDEIRARIA]]</f>
        <v>0</v>
      </c>
      <c r="AU256" s="28">
        <f>Tabela1[[#This Row],[PESO TOTAL]]*Tabela1[[#This Row],[SOLDA]]</f>
        <v>0</v>
      </c>
      <c r="AV256" s="28">
        <f>Tabela1[[#This Row],[PESO TOTAL]]*Tabela1[[#This Row],[ACABAMENTO]]</f>
        <v>0</v>
      </c>
      <c r="AW256" s="28">
        <f>Tabela1[[#This Row],[PESO TOTAL]]*Tabela1[[#This Row],[PRONTO ACABADO]]</f>
        <v>0</v>
      </c>
      <c r="AX256" s="28">
        <f>Tabela1[[#This Row],[PESO TOTAL]]*Tabela1[[#This Row],[EXPEDIÇÃO ]]</f>
        <v>0</v>
      </c>
      <c r="AY256" s="28" t="str">
        <f>Tabela1[[#This Row],[PEDIDO]]&amp;Tabela1[[#This Row],[PRODUTO]]</f>
        <v>P-188RMF</v>
      </c>
      <c r="AZ256" s="44">
        <f>IF(AF256="",0,IF(ISTEXT(AF256),H256*VALUE(SUBSTITUTE(AF256,"%",""))/100,H256*AF256))-Tabela1[[#This Row],[PRONTO ACABADO2]]</f>
        <v>0</v>
      </c>
      <c r="BA256" s="44">
        <f>IF(AG256="",0,IF(ISTEXT(AG256),H256*VALUE(SUBSTITUTE(AG256,"%",""))/100,H256*AG256))-Tabela1[[#This Row],[PESO EXPEDIDO2]]</f>
        <v>0</v>
      </c>
      <c r="BB256" s="44">
        <f t="shared" si="42"/>
        <v>0</v>
      </c>
      <c r="BC256" s="44">
        <f t="shared" si="43"/>
        <v>0</v>
      </c>
      <c r="BD256" s="44"/>
    </row>
    <row r="257" spans="1:56" ht="15.75" hidden="1" customHeight="1" x14ac:dyDescent="0.25">
      <c r="A257" s="6" t="s">
        <v>3896</v>
      </c>
      <c r="B257" s="22" t="s">
        <v>3897</v>
      </c>
      <c r="C257" s="7">
        <v>1</v>
      </c>
      <c r="D257" s="46" t="s">
        <v>3898</v>
      </c>
      <c r="E257" s="7">
        <v>4142</v>
      </c>
      <c r="F257" s="7" t="s">
        <v>3899</v>
      </c>
      <c r="G257" s="24">
        <v>638</v>
      </c>
      <c r="H257" s="41">
        <f>Tabela1[[#This Row],[PESO UNI]]*Tabela1[[#This Row],[QTE]]</f>
        <v>638</v>
      </c>
      <c r="I257" s="7">
        <v>3</v>
      </c>
      <c r="J257" s="8" t="s">
        <v>2283</v>
      </c>
      <c r="K257" s="8" t="s">
        <v>335</v>
      </c>
      <c r="L257" s="9" t="s">
        <v>2076</v>
      </c>
      <c r="M257" s="10">
        <v>46192</v>
      </c>
      <c r="N257" s="8" t="s">
        <v>335</v>
      </c>
      <c r="O257" s="12"/>
      <c r="P257" s="13"/>
      <c r="Q257" s="14">
        <f>Tabela1[[#This Row],[QTDE/ Fabricação]]-Tabela1[[#This Row],[QTE]]</f>
        <v>-1</v>
      </c>
      <c r="R257" s="19">
        <f t="shared" si="39"/>
        <v>577.39</v>
      </c>
      <c r="S257" s="19">
        <f t="shared" si="45"/>
        <v>0</v>
      </c>
      <c r="T257" s="20">
        <f t="shared" si="40"/>
        <v>-638</v>
      </c>
      <c r="U257" s="17">
        <f>IFERROR(SUMIF('LISTA DE EMBARQUE'!B:B,MICRO!E:E,'LISTA DE EMBARQUE'!G:G),"")</f>
        <v>0</v>
      </c>
      <c r="V257" s="12" t="str">
        <f>IFERROR(VLOOKUP(Tabela1[[#This Row],[COD.MDE]],'LISTA DE EMBARQUE'!B:L,11,0),"")</f>
        <v/>
      </c>
      <c r="W257" s="13" t="str">
        <f>IFERROR(VLOOKUP(Tabela1[[#This Row],[COD.MDE]],'LISTA DE EMBARQUE'!B:M,12,0),"")</f>
        <v/>
      </c>
      <c r="X257" s="14">
        <f>IFERROR(Tabela1[[#This Row],[QIANTIDADE EXPEDIDA]]*Tabela1[[#This Row],[PESO UNI]],"")</f>
        <v>0</v>
      </c>
      <c r="Y257" s="14">
        <f t="shared" si="44"/>
        <v>-1</v>
      </c>
      <c r="Z257" s="21">
        <f>Tabela1[[#This Row],[PESO TOTAL]]-Tabela1[[#This Row],[Peso Expedido]]</f>
        <v>638</v>
      </c>
      <c r="AA257" s="18">
        <v>1</v>
      </c>
      <c r="AB257" s="40"/>
      <c r="AC257" s="40">
        <v>1</v>
      </c>
      <c r="AD257" s="40">
        <v>0.9</v>
      </c>
      <c r="AE257" s="40">
        <v>0.9</v>
      </c>
      <c r="AF257" s="40">
        <v>0</v>
      </c>
      <c r="AG257" s="40">
        <v>0</v>
      </c>
      <c r="AH257" s="40"/>
      <c r="AI257" s="40" t="str">
        <f t="shared" si="41"/>
        <v/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38"/>
        <v>T-072979-1/1073-TC-007</v>
      </c>
      <c r="AP257" t="str">
        <f>Tabela1[[#This Row],[TAG]]&amp;Tabela1[[#This Row],[PEDIDO]]&amp;Tabela1[[#This Row],[PRODUTO]]</f>
        <v>1073-TC-007P-188RMF</v>
      </c>
      <c r="AQ257" s="23" t="str">
        <f>Tabela1[[#This Row],[PRODUTO]]&amp;Tabela1[[#This Row],[TAG]]</f>
        <v>RMF1073-TC-007</v>
      </c>
      <c r="AR257" s="183">
        <f>Tabela1[[#This Row],[PESO TOTAL]]*Tabela1[[#This Row],[MATÉRIA PRIMA]]</f>
        <v>638</v>
      </c>
      <c r="AS257" s="28">
        <f>Tabela1[[#This Row],[PESO TOTAL]]*Tabela1[[#This Row],[PREPARAÇÃO ]]</f>
        <v>638</v>
      </c>
      <c r="AT257" s="28">
        <f>Tabela1[[#This Row],[PESO TOTAL]]*Tabela1[[#This Row],[CALDEIRARIA]]</f>
        <v>574.20000000000005</v>
      </c>
      <c r="AU257" s="28">
        <f>Tabela1[[#This Row],[PESO TOTAL]]*Tabela1[[#This Row],[SOLDA]]</f>
        <v>574.20000000000005</v>
      </c>
      <c r="AV257" s="28">
        <f>Tabela1[[#This Row],[PESO TOTAL]]*Tabela1[[#This Row],[ACABAMENTO]]</f>
        <v>0</v>
      </c>
      <c r="AW257" s="28">
        <f>Tabela1[[#This Row],[PESO TOTAL]]*Tabela1[[#This Row],[PRONTO ACABADO]]</f>
        <v>0</v>
      </c>
      <c r="AX257" s="28">
        <f>Tabela1[[#This Row],[PESO TOTAL]]*Tabela1[[#This Row],[EXPEDIÇÃO ]]</f>
        <v>0</v>
      </c>
      <c r="AY257" s="28" t="str">
        <f>Tabela1[[#This Row],[PEDIDO]]&amp;Tabela1[[#This Row],[PRODUTO]]</f>
        <v>P-188RMF</v>
      </c>
      <c r="AZ257" s="44">
        <f>IF(AF257="",0,IF(ISTEXT(AF257),H257*VALUE(SUBSTITUTE(AF257,"%",""))/100,H257*AF257))-Tabela1[[#This Row],[PRONTO ACABADO2]]</f>
        <v>0</v>
      </c>
      <c r="BA257" s="44">
        <f>IF(AG257="",0,IF(ISTEXT(AG257),H257*VALUE(SUBSTITUTE(AG257,"%",""))/100,H257*AG257))-Tabela1[[#This Row],[PESO EXPEDIDO2]]</f>
        <v>0</v>
      </c>
      <c r="BB257" s="44">
        <f t="shared" si="42"/>
        <v>0</v>
      </c>
      <c r="BC257" s="44">
        <f t="shared" si="43"/>
        <v>0</v>
      </c>
      <c r="BD257" s="44"/>
    </row>
    <row r="258" spans="1:56" ht="15.75" hidden="1" customHeight="1" x14ac:dyDescent="0.25">
      <c r="A258" s="6" t="s">
        <v>3896</v>
      </c>
      <c r="B258" s="22" t="s">
        <v>3900</v>
      </c>
      <c r="C258" s="7">
        <v>4</v>
      </c>
      <c r="D258" s="46" t="s">
        <v>3901</v>
      </c>
      <c r="E258" s="7">
        <v>4143</v>
      </c>
      <c r="F258" s="7" t="s">
        <v>3899</v>
      </c>
      <c r="G258" s="24">
        <v>4.5</v>
      </c>
      <c r="H258" s="41">
        <f>Tabela1[[#This Row],[PESO UNI]]*Tabela1[[#This Row],[QTE]]</f>
        <v>18</v>
      </c>
      <c r="I258" s="7">
        <v>3</v>
      </c>
      <c r="J258" s="8" t="s">
        <v>2283</v>
      </c>
      <c r="K258" s="8" t="s">
        <v>335</v>
      </c>
      <c r="L258" s="9" t="s">
        <v>2076</v>
      </c>
      <c r="M258" s="10">
        <v>46192</v>
      </c>
      <c r="N258" s="8" t="s">
        <v>335</v>
      </c>
      <c r="O258" s="12"/>
      <c r="P258" s="13"/>
      <c r="Q258" s="14">
        <f>Tabela1[[#This Row],[QTDE/ Fabricação]]-Tabela1[[#This Row],[QTE]]</f>
        <v>-4</v>
      </c>
      <c r="R258" s="19">
        <f t="shared" si="39"/>
        <v>16.29</v>
      </c>
      <c r="S258" s="19">
        <f t="shared" si="45"/>
        <v>0</v>
      </c>
      <c r="T258" s="20">
        <f t="shared" si="40"/>
        <v>-18</v>
      </c>
      <c r="U258" s="17">
        <f>IFERROR(SUMIF('LISTA DE EMBARQUE'!B:B,MICRO!E:E,'LISTA DE EMBARQUE'!G:G),"")</f>
        <v>0</v>
      </c>
      <c r="V258" s="12" t="str">
        <f>IFERROR(VLOOKUP(Tabela1[[#This Row],[COD.MDE]],'LISTA DE EMBARQUE'!B:L,11,0),"")</f>
        <v/>
      </c>
      <c r="W258" s="13" t="str">
        <f>IFERROR(VLOOKUP(Tabela1[[#This Row],[COD.MDE]],'LISTA DE EMBARQUE'!B:M,12,0),"")</f>
        <v/>
      </c>
      <c r="X258" s="14">
        <f>IFERROR(Tabela1[[#This Row],[QIANTIDADE EXPEDIDA]]*Tabela1[[#This Row],[PESO UNI]],"")</f>
        <v>0</v>
      </c>
      <c r="Y258" s="14">
        <f t="shared" si="44"/>
        <v>-4</v>
      </c>
      <c r="Z258" s="21">
        <f>Tabela1[[#This Row],[PESO TOTAL]]-Tabela1[[#This Row],[Peso Expedido]]</f>
        <v>18</v>
      </c>
      <c r="AA258" s="18">
        <v>1</v>
      </c>
      <c r="AB258" s="40"/>
      <c r="AC258" s="40">
        <v>1</v>
      </c>
      <c r="AD258" s="40">
        <v>0.9</v>
      </c>
      <c r="AE258" s="40">
        <v>0.9</v>
      </c>
      <c r="AF258" s="40">
        <v>0</v>
      </c>
      <c r="AG258" s="40">
        <v>0</v>
      </c>
      <c r="AH258" s="40"/>
      <c r="AI258" s="40" t="str">
        <f t="shared" si="41"/>
        <v/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38"/>
        <v>T-072979-1/1073-TC-007</v>
      </c>
      <c r="AP258" t="str">
        <f>Tabela1[[#This Row],[TAG]]&amp;Tabela1[[#This Row],[PEDIDO]]&amp;Tabela1[[#This Row],[PRODUTO]]</f>
        <v>1073-TC-007P-188RMF</v>
      </c>
      <c r="AQ258" s="23" t="str">
        <f>Tabela1[[#This Row],[PRODUTO]]&amp;Tabela1[[#This Row],[TAG]]</f>
        <v>RMF1073-TC-007</v>
      </c>
      <c r="AR258" s="183">
        <f>Tabela1[[#This Row],[PESO TOTAL]]*Tabela1[[#This Row],[MATÉRIA PRIMA]]</f>
        <v>18</v>
      </c>
      <c r="AS258" s="28">
        <f>Tabela1[[#This Row],[PESO TOTAL]]*Tabela1[[#This Row],[PREPARAÇÃO ]]</f>
        <v>18</v>
      </c>
      <c r="AT258" s="28">
        <f>Tabela1[[#This Row],[PESO TOTAL]]*Tabela1[[#This Row],[CALDEIRARIA]]</f>
        <v>16.2</v>
      </c>
      <c r="AU258" s="28">
        <f>Tabela1[[#This Row],[PESO TOTAL]]*Tabela1[[#This Row],[SOLDA]]</f>
        <v>16.2</v>
      </c>
      <c r="AV258" s="28">
        <f>Tabela1[[#This Row],[PESO TOTAL]]*Tabela1[[#This Row],[ACABAMENTO]]</f>
        <v>0</v>
      </c>
      <c r="AW258" s="28">
        <f>Tabela1[[#This Row],[PESO TOTAL]]*Tabela1[[#This Row],[PRONTO ACABADO]]</f>
        <v>0</v>
      </c>
      <c r="AX258" s="28">
        <f>Tabela1[[#This Row],[PESO TOTAL]]*Tabela1[[#This Row],[EXPEDIÇÃO ]]</f>
        <v>0</v>
      </c>
      <c r="AY258" s="28" t="str">
        <f>Tabela1[[#This Row],[PEDIDO]]&amp;Tabela1[[#This Row],[PRODUTO]]</f>
        <v>P-188RMF</v>
      </c>
      <c r="AZ258" s="44">
        <f>IF(AF258="",0,IF(ISTEXT(AF258),H258*VALUE(SUBSTITUTE(AF258,"%",""))/100,H258*AF258))-Tabela1[[#This Row],[PRONTO ACABADO2]]</f>
        <v>0</v>
      </c>
      <c r="BA258" s="44">
        <f>IF(AG258="",0,IF(ISTEXT(AG258),H258*VALUE(SUBSTITUTE(AG258,"%",""))/100,H258*AG258))-Tabela1[[#This Row],[PESO EXPEDIDO2]]</f>
        <v>0</v>
      </c>
      <c r="BB258" s="44">
        <f t="shared" si="42"/>
        <v>0</v>
      </c>
      <c r="BC258" s="44">
        <f t="shared" si="43"/>
        <v>0</v>
      </c>
      <c r="BD258" s="44"/>
    </row>
    <row r="259" spans="1:56" ht="15.75" hidden="1" customHeight="1" x14ac:dyDescent="0.25">
      <c r="A259" s="6" t="s">
        <v>3896</v>
      </c>
      <c r="B259" s="22" t="s">
        <v>3902</v>
      </c>
      <c r="C259" s="7">
        <v>4</v>
      </c>
      <c r="D259" s="46" t="s">
        <v>3903</v>
      </c>
      <c r="E259" s="7">
        <v>4144</v>
      </c>
      <c r="F259" s="7" t="s">
        <v>3899</v>
      </c>
      <c r="G259" s="24">
        <v>5.8</v>
      </c>
      <c r="H259" s="41">
        <f>Tabela1[[#This Row],[PESO UNI]]*Tabela1[[#This Row],[QTE]]</f>
        <v>23.2</v>
      </c>
      <c r="I259" s="7">
        <v>3</v>
      </c>
      <c r="J259" s="8" t="s">
        <v>2283</v>
      </c>
      <c r="K259" s="8" t="s">
        <v>335</v>
      </c>
      <c r="L259" s="9" t="s">
        <v>2076</v>
      </c>
      <c r="M259" s="10">
        <v>46192</v>
      </c>
      <c r="N259" s="8" t="s">
        <v>335</v>
      </c>
      <c r="O259" s="12"/>
      <c r="P259" s="13"/>
      <c r="Q259" s="14">
        <f>Tabela1[[#This Row],[QTDE/ Fabricação]]-Tabela1[[#This Row],[QTE]]</f>
        <v>-4</v>
      </c>
      <c r="R259" s="19">
        <f t="shared" si="39"/>
        <v>20.995999999999999</v>
      </c>
      <c r="S259" s="19">
        <f t="shared" si="45"/>
        <v>0</v>
      </c>
      <c r="T259" s="20">
        <f t="shared" si="40"/>
        <v>-23.2</v>
      </c>
      <c r="U259" s="17">
        <f>IFERROR(SUMIF('LISTA DE EMBARQUE'!B:B,MICRO!E:E,'LISTA DE EMBARQUE'!G:G),"")</f>
        <v>0</v>
      </c>
      <c r="V259" s="12" t="str">
        <f>IFERROR(VLOOKUP(Tabela1[[#This Row],[COD.MDE]],'LISTA DE EMBARQUE'!B:L,11,0),"")</f>
        <v/>
      </c>
      <c r="W259" s="13" t="str">
        <f>IFERROR(VLOOKUP(Tabela1[[#This Row],[COD.MDE]],'LISTA DE EMBARQUE'!B:M,12,0),"")</f>
        <v/>
      </c>
      <c r="X259" s="14">
        <f>IFERROR(Tabela1[[#This Row],[QIANTIDADE EXPEDIDA]]*Tabela1[[#This Row],[PESO UNI]],"")</f>
        <v>0</v>
      </c>
      <c r="Y259" s="14">
        <f t="shared" si="44"/>
        <v>-4</v>
      </c>
      <c r="Z259" s="21">
        <f>Tabela1[[#This Row],[PESO TOTAL]]-Tabela1[[#This Row],[Peso Expedido]]</f>
        <v>23.2</v>
      </c>
      <c r="AA259" s="18">
        <v>1</v>
      </c>
      <c r="AB259" s="40"/>
      <c r="AC259" s="40">
        <v>1</v>
      </c>
      <c r="AD259" s="40">
        <v>0.9</v>
      </c>
      <c r="AE259" s="40">
        <v>0.9</v>
      </c>
      <c r="AF259" s="40">
        <v>0</v>
      </c>
      <c r="AG259" s="40">
        <v>0</v>
      </c>
      <c r="AH259" s="40"/>
      <c r="AI259" s="40" t="str">
        <f t="shared" si="41"/>
        <v/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38"/>
        <v>T-072979-1/1073-TC-007</v>
      </c>
      <c r="AP259" t="str">
        <f>Tabela1[[#This Row],[TAG]]&amp;Tabela1[[#This Row],[PEDIDO]]&amp;Tabela1[[#This Row],[PRODUTO]]</f>
        <v>1073-TC-007P-188RMF</v>
      </c>
      <c r="AQ259" s="23" t="str">
        <f>Tabela1[[#This Row],[PRODUTO]]&amp;Tabela1[[#This Row],[TAG]]</f>
        <v>RMF1073-TC-007</v>
      </c>
      <c r="AR259" s="183">
        <f>Tabela1[[#This Row],[PESO TOTAL]]*Tabela1[[#This Row],[MATÉRIA PRIMA]]</f>
        <v>23.2</v>
      </c>
      <c r="AS259" s="28">
        <f>Tabela1[[#This Row],[PESO TOTAL]]*Tabela1[[#This Row],[PREPARAÇÃO ]]</f>
        <v>23.2</v>
      </c>
      <c r="AT259" s="28">
        <f>Tabela1[[#This Row],[PESO TOTAL]]*Tabela1[[#This Row],[CALDEIRARIA]]</f>
        <v>20.88</v>
      </c>
      <c r="AU259" s="28">
        <f>Tabela1[[#This Row],[PESO TOTAL]]*Tabela1[[#This Row],[SOLDA]]</f>
        <v>20.88</v>
      </c>
      <c r="AV259" s="28">
        <f>Tabela1[[#This Row],[PESO TOTAL]]*Tabela1[[#This Row],[ACABAMENTO]]</f>
        <v>0</v>
      </c>
      <c r="AW259" s="28">
        <f>Tabela1[[#This Row],[PESO TOTAL]]*Tabela1[[#This Row],[PRONTO ACABADO]]</f>
        <v>0</v>
      </c>
      <c r="AX259" s="28">
        <f>Tabela1[[#This Row],[PESO TOTAL]]*Tabela1[[#This Row],[EXPEDIÇÃO ]]</f>
        <v>0</v>
      </c>
      <c r="AY259" s="28" t="str">
        <f>Tabela1[[#This Row],[PEDIDO]]&amp;Tabela1[[#This Row],[PRODUTO]]</f>
        <v>P-188RMF</v>
      </c>
      <c r="AZ259" s="44">
        <f>IF(AF259="",0,IF(ISTEXT(AF259),H259*VALUE(SUBSTITUTE(AF259,"%",""))/100,H259*AF259))-Tabela1[[#This Row],[PRONTO ACABADO2]]</f>
        <v>0</v>
      </c>
      <c r="BA259" s="44">
        <f>IF(AG259="",0,IF(ISTEXT(AG259),H259*VALUE(SUBSTITUTE(AG259,"%",""))/100,H259*AG259))-Tabela1[[#This Row],[PESO EXPEDIDO2]]</f>
        <v>0</v>
      </c>
      <c r="BB259" s="44">
        <f t="shared" si="42"/>
        <v>0</v>
      </c>
      <c r="BC259" s="44">
        <f t="shared" si="43"/>
        <v>0</v>
      </c>
      <c r="BD259" s="44"/>
    </row>
    <row r="260" spans="1:56" ht="15.75" hidden="1" customHeight="1" x14ac:dyDescent="0.25">
      <c r="A260" s="6" t="s">
        <v>3896</v>
      </c>
      <c r="B260" s="22" t="s">
        <v>3904</v>
      </c>
      <c r="C260" s="7">
        <v>8</v>
      </c>
      <c r="D260" s="46" t="s">
        <v>3905</v>
      </c>
      <c r="E260" s="7">
        <v>4145</v>
      </c>
      <c r="F260" s="7" t="s">
        <v>3899</v>
      </c>
      <c r="G260" s="24">
        <v>0.1</v>
      </c>
      <c r="H260" s="41">
        <f>Tabela1[[#This Row],[PESO UNI]]*Tabela1[[#This Row],[QTE]]</f>
        <v>0.8</v>
      </c>
      <c r="I260" s="7">
        <v>3</v>
      </c>
      <c r="J260" s="8" t="s">
        <v>2283</v>
      </c>
      <c r="K260" s="8" t="s">
        <v>335</v>
      </c>
      <c r="L260" s="9" t="s">
        <v>2076</v>
      </c>
      <c r="M260" s="10">
        <v>46192</v>
      </c>
      <c r="N260" s="8" t="s">
        <v>335</v>
      </c>
      <c r="O260" s="12"/>
      <c r="P260" s="13"/>
      <c r="Q260" s="14">
        <f>Tabela1[[#This Row],[QTDE/ Fabricação]]-Tabela1[[#This Row],[QTE]]</f>
        <v>-8</v>
      </c>
      <c r="R260" s="19">
        <f t="shared" si="39"/>
        <v>0.57999999999999996</v>
      </c>
      <c r="S260" s="19">
        <f t="shared" si="45"/>
        <v>0</v>
      </c>
      <c r="T260" s="20">
        <f t="shared" si="40"/>
        <v>-0.8</v>
      </c>
      <c r="U260" s="17">
        <f>IFERROR(SUMIF('LISTA DE EMBARQUE'!B:B,MICRO!E:E,'LISTA DE EMBARQUE'!G:G),"")</f>
        <v>0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</v>
      </c>
      <c r="Y260" s="14">
        <f t="shared" si="44"/>
        <v>-8</v>
      </c>
      <c r="Z260" s="21">
        <f>Tabela1[[#This Row],[PESO TOTAL]]-Tabela1[[#This Row],[Peso Expedido]]</f>
        <v>0.8</v>
      </c>
      <c r="AA260" s="18">
        <v>1</v>
      </c>
      <c r="AB260" s="40"/>
      <c r="AC260" s="40">
        <v>1</v>
      </c>
      <c r="AD260" s="40">
        <v>1</v>
      </c>
      <c r="AE260" s="40">
        <v>0</v>
      </c>
      <c r="AF260" s="40">
        <v>0</v>
      </c>
      <c r="AG260" s="40">
        <v>0</v>
      </c>
      <c r="AH260" s="40"/>
      <c r="AI260" s="40" t="str">
        <f t="shared" si="41"/>
        <v/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si="38"/>
        <v>T-072979-1/1073-TC-007</v>
      </c>
      <c r="AP260" t="str">
        <f>Tabela1[[#This Row],[TAG]]&amp;Tabela1[[#This Row],[PEDIDO]]&amp;Tabela1[[#This Row],[PRODUTO]]</f>
        <v>1073-TC-007P-188RMF</v>
      </c>
      <c r="AQ260" s="23" t="str">
        <f>Tabela1[[#This Row],[PRODUTO]]&amp;Tabela1[[#This Row],[TAG]]</f>
        <v>RMF1073-TC-007</v>
      </c>
      <c r="AR260" s="183">
        <f>Tabela1[[#This Row],[PESO TOTAL]]*Tabela1[[#This Row],[MATÉRIA PRIMA]]</f>
        <v>0.8</v>
      </c>
      <c r="AS260" s="28">
        <f>Tabela1[[#This Row],[PESO TOTAL]]*Tabela1[[#This Row],[PREPARAÇÃO ]]</f>
        <v>0.8</v>
      </c>
      <c r="AT260" s="28">
        <f>Tabela1[[#This Row],[PESO TOTAL]]*Tabela1[[#This Row],[CALDEIRARIA]]</f>
        <v>0.8</v>
      </c>
      <c r="AU260" s="28">
        <f>Tabela1[[#This Row],[PESO TOTAL]]*Tabela1[[#This Row],[SOLDA]]</f>
        <v>0</v>
      </c>
      <c r="AV260" s="28">
        <f>Tabela1[[#This Row],[PESO TOTAL]]*Tabela1[[#This Row],[ACABAMENTO]]</f>
        <v>0</v>
      </c>
      <c r="AW260" s="28">
        <f>Tabela1[[#This Row],[PESO TOTAL]]*Tabela1[[#This Row],[PRONTO ACABADO]]</f>
        <v>0</v>
      </c>
      <c r="AX260" s="28">
        <f>Tabela1[[#This Row],[PESO TOTAL]]*Tabela1[[#This Row],[EXPEDIÇÃO ]]</f>
        <v>0</v>
      </c>
      <c r="AY260" s="28" t="str">
        <f>Tabela1[[#This Row],[PEDIDO]]&amp;Tabela1[[#This Row],[PRODUTO]]</f>
        <v>P-188RMF</v>
      </c>
      <c r="AZ260" s="44">
        <f>IF(AF260="",0,IF(ISTEXT(AF260),H260*VALUE(SUBSTITUTE(AF260,"%",""))/100,H260*AF260))-Tabela1[[#This Row],[PRONTO ACABADO2]]</f>
        <v>0</v>
      </c>
      <c r="BA260" s="44">
        <f>IF(AG260="",0,IF(ISTEXT(AG260),H260*VALUE(SUBSTITUTE(AG260,"%",""))/100,H260*AG260))-Tabela1[[#This Row],[PESO EXPEDIDO2]]</f>
        <v>0</v>
      </c>
      <c r="BB260" s="44">
        <f t="shared" si="42"/>
        <v>0</v>
      </c>
      <c r="BC260" s="44">
        <f t="shared" si="43"/>
        <v>0</v>
      </c>
      <c r="BD260" s="44"/>
    </row>
    <row r="261" spans="1:56" ht="15.75" hidden="1" customHeight="1" x14ac:dyDescent="0.25">
      <c r="A261" s="6" t="s">
        <v>3896</v>
      </c>
      <c r="B261" s="22" t="s">
        <v>3906</v>
      </c>
      <c r="C261" s="7">
        <v>8</v>
      </c>
      <c r="D261" s="46" t="s">
        <v>3907</v>
      </c>
      <c r="E261" s="7">
        <v>4146</v>
      </c>
      <c r="F261" s="7" t="s">
        <v>3899</v>
      </c>
      <c r="G261" s="24">
        <v>0.1</v>
      </c>
      <c r="H261" s="41">
        <f>Tabela1[[#This Row],[PESO UNI]]*Tabela1[[#This Row],[QTE]]</f>
        <v>0.8</v>
      </c>
      <c r="I261" s="7">
        <v>3</v>
      </c>
      <c r="J261" s="8" t="s">
        <v>2283</v>
      </c>
      <c r="K261" s="8" t="s">
        <v>335</v>
      </c>
      <c r="L261" s="9" t="s">
        <v>2076</v>
      </c>
      <c r="M261" s="10">
        <v>46192</v>
      </c>
      <c r="N261" s="8" t="s">
        <v>335</v>
      </c>
      <c r="O261" s="12"/>
      <c r="P261" s="13"/>
      <c r="Q261" s="14">
        <f>Tabela1[[#This Row],[QTDE/ Fabricação]]-Tabela1[[#This Row],[QTE]]</f>
        <v>-8</v>
      </c>
      <c r="R261" s="19">
        <f t="shared" si="39"/>
        <v>0.4</v>
      </c>
      <c r="S261" s="19">
        <f t="shared" si="45"/>
        <v>0</v>
      </c>
      <c r="T261" s="20">
        <f t="shared" si="40"/>
        <v>-0.8</v>
      </c>
      <c r="U261" s="17">
        <f>IFERROR(SUMIF('LISTA DE EMBARQUE'!B:B,MICRO!E:E,'LISTA DE EMBARQUE'!G:G),"")</f>
        <v>0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</v>
      </c>
      <c r="Y261" s="14">
        <f t="shared" si="44"/>
        <v>-8</v>
      </c>
      <c r="Z261" s="21">
        <f>Tabela1[[#This Row],[PESO TOTAL]]-Tabela1[[#This Row],[Peso Expedido]]</f>
        <v>0.8</v>
      </c>
      <c r="AA261" s="18">
        <v>1</v>
      </c>
      <c r="AB261" s="40"/>
      <c r="AC261" s="40">
        <v>1</v>
      </c>
      <c r="AD261" s="40">
        <v>0</v>
      </c>
      <c r="AE261" s="40">
        <v>0</v>
      </c>
      <c r="AF261" s="40">
        <v>0</v>
      </c>
      <c r="AG261" s="40">
        <v>0</v>
      </c>
      <c r="AH261" s="40"/>
      <c r="AI261" s="40" t="str">
        <f t="shared" si="41"/>
        <v/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ref="AO261:AO324" si="46">A261&amp;"/"&amp;J261</f>
        <v>T-072979-1/1073-TC-007</v>
      </c>
      <c r="AP261" t="str">
        <f>Tabela1[[#This Row],[TAG]]&amp;Tabela1[[#This Row],[PEDIDO]]&amp;Tabela1[[#This Row],[PRODUTO]]</f>
        <v>1073-TC-007P-188RMF</v>
      </c>
      <c r="AQ261" s="23" t="str">
        <f>Tabela1[[#This Row],[PRODUTO]]&amp;Tabela1[[#This Row],[TAG]]</f>
        <v>RMF1073-TC-007</v>
      </c>
      <c r="AR261" s="183">
        <f>Tabela1[[#This Row],[PESO TOTAL]]*Tabela1[[#This Row],[MATÉRIA PRIMA]]</f>
        <v>0.8</v>
      </c>
      <c r="AS261" s="28">
        <f>Tabela1[[#This Row],[PESO TOTAL]]*Tabela1[[#This Row],[PREPARAÇÃO ]]</f>
        <v>0.8</v>
      </c>
      <c r="AT261" s="28">
        <f>Tabela1[[#This Row],[PESO TOTAL]]*Tabela1[[#This Row],[CALDEIRARIA]]</f>
        <v>0</v>
      </c>
      <c r="AU261" s="28">
        <f>Tabela1[[#This Row],[PESO TOTAL]]*Tabela1[[#This Row],[SOLDA]]</f>
        <v>0</v>
      </c>
      <c r="AV261" s="28">
        <f>Tabela1[[#This Row],[PESO TOTAL]]*Tabela1[[#This Row],[ACABAMENTO]]</f>
        <v>0</v>
      </c>
      <c r="AW261" s="28">
        <f>Tabela1[[#This Row],[PESO TOTAL]]*Tabela1[[#This Row],[PRONTO ACABADO]]</f>
        <v>0</v>
      </c>
      <c r="AX261" s="28">
        <f>Tabela1[[#This Row],[PESO TOTAL]]*Tabela1[[#This Row],[EXPEDIÇÃO ]]</f>
        <v>0</v>
      </c>
      <c r="AY261" s="28" t="str">
        <f>Tabela1[[#This Row],[PEDIDO]]&amp;Tabela1[[#This Row],[PRODUTO]]</f>
        <v>P-188RMF</v>
      </c>
      <c r="AZ261" s="44">
        <f>IF(AF261="",0,IF(ISTEXT(AF261),H261*VALUE(SUBSTITUTE(AF261,"%",""))/100,H261*AF261))-Tabela1[[#This Row],[PRONTO ACABADO2]]</f>
        <v>0</v>
      </c>
      <c r="BA261" s="44">
        <f>IF(AG261="",0,IF(ISTEXT(AG261),H261*VALUE(SUBSTITUTE(AG261,"%",""))/100,H261*AG261))-Tabela1[[#This Row],[PESO EXPEDIDO2]]</f>
        <v>0</v>
      </c>
      <c r="BB261" s="44">
        <f t="shared" si="42"/>
        <v>0</v>
      </c>
      <c r="BC261" s="44">
        <f t="shared" si="43"/>
        <v>0</v>
      </c>
      <c r="BD261" s="44"/>
    </row>
    <row r="262" spans="1:56" ht="15.75" hidden="1" customHeight="1" x14ac:dyDescent="0.25">
      <c r="A262" s="6" t="s">
        <v>3896</v>
      </c>
      <c r="B262" s="22" t="s">
        <v>3908</v>
      </c>
      <c r="C262" s="7">
        <v>4</v>
      </c>
      <c r="D262" s="46" t="s">
        <v>3907</v>
      </c>
      <c r="E262" s="7">
        <v>4147</v>
      </c>
      <c r="F262" s="7" t="s">
        <v>3899</v>
      </c>
      <c r="G262" s="24">
        <v>0.1</v>
      </c>
      <c r="H262" s="41">
        <f>Tabela1[[#This Row],[PESO UNI]]*Tabela1[[#This Row],[QTE]]</f>
        <v>0.4</v>
      </c>
      <c r="I262" s="7">
        <v>3</v>
      </c>
      <c r="J262" s="8" t="s">
        <v>2283</v>
      </c>
      <c r="K262" s="8" t="s">
        <v>335</v>
      </c>
      <c r="L262" s="9" t="s">
        <v>2076</v>
      </c>
      <c r="M262" s="10">
        <v>46192</v>
      </c>
      <c r="N262" s="8" t="s">
        <v>335</v>
      </c>
      <c r="O262" s="12"/>
      <c r="P262" s="13"/>
      <c r="Q262" s="14">
        <f>Tabela1[[#This Row],[QTDE/ Fabricação]]-Tabela1[[#This Row],[QTE]]</f>
        <v>-4</v>
      </c>
      <c r="R262" s="19">
        <f t="shared" si="39"/>
        <v>0.2</v>
      </c>
      <c r="S262" s="19">
        <f t="shared" si="45"/>
        <v>0</v>
      </c>
      <c r="T262" s="20">
        <f t="shared" si="40"/>
        <v>-0.4</v>
      </c>
      <c r="U262" s="17">
        <f>IFERROR(SUMIF('LISTA DE EMBARQUE'!B:B,MICRO!E:E,'LISTA DE EMBARQUE'!G:G),"")</f>
        <v>0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</v>
      </c>
      <c r="Y262" s="14">
        <f t="shared" si="44"/>
        <v>-4</v>
      </c>
      <c r="Z262" s="21">
        <f>Tabela1[[#This Row],[PESO TOTAL]]-Tabela1[[#This Row],[Peso Expedido]]</f>
        <v>0.4</v>
      </c>
      <c r="AA262" s="18">
        <v>1</v>
      </c>
      <c r="AB262" s="40"/>
      <c r="AC262" s="40">
        <v>1</v>
      </c>
      <c r="AD262" s="40">
        <v>0</v>
      </c>
      <c r="AE262" s="40">
        <v>0</v>
      </c>
      <c r="AF262" s="40">
        <v>0</v>
      </c>
      <c r="AG262" s="40">
        <v>0</v>
      </c>
      <c r="AH262" s="40"/>
      <c r="AI262" s="40" t="str">
        <f t="shared" si="41"/>
        <v/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46"/>
        <v>T-072979-1/1073-TC-007</v>
      </c>
      <c r="AP262" t="str">
        <f>Tabela1[[#This Row],[TAG]]&amp;Tabela1[[#This Row],[PEDIDO]]&amp;Tabela1[[#This Row],[PRODUTO]]</f>
        <v>1073-TC-007P-188RMF</v>
      </c>
      <c r="AQ262" s="23" t="str">
        <f>Tabela1[[#This Row],[PRODUTO]]&amp;Tabela1[[#This Row],[TAG]]</f>
        <v>RMF1073-TC-007</v>
      </c>
      <c r="AR262" s="183">
        <f>Tabela1[[#This Row],[PESO TOTAL]]*Tabela1[[#This Row],[MATÉRIA PRIMA]]</f>
        <v>0.4</v>
      </c>
      <c r="AS262" s="28">
        <f>Tabela1[[#This Row],[PESO TOTAL]]*Tabela1[[#This Row],[PREPARAÇÃO ]]</f>
        <v>0.4</v>
      </c>
      <c r="AT262" s="28">
        <f>Tabela1[[#This Row],[PESO TOTAL]]*Tabela1[[#This Row],[CALDEIRARIA]]</f>
        <v>0</v>
      </c>
      <c r="AU262" s="28">
        <f>Tabela1[[#This Row],[PESO TOTAL]]*Tabela1[[#This Row],[SOLDA]]</f>
        <v>0</v>
      </c>
      <c r="AV262" s="28">
        <f>Tabela1[[#This Row],[PESO TOTAL]]*Tabela1[[#This Row],[ACABAMENTO]]</f>
        <v>0</v>
      </c>
      <c r="AW262" s="28">
        <f>Tabela1[[#This Row],[PESO TOTAL]]*Tabela1[[#This Row],[PRONTO ACABADO]]</f>
        <v>0</v>
      </c>
      <c r="AX262" s="28">
        <f>Tabela1[[#This Row],[PESO TOTAL]]*Tabela1[[#This Row],[EXPEDIÇÃO ]]</f>
        <v>0</v>
      </c>
      <c r="AY262" s="28" t="str">
        <f>Tabela1[[#This Row],[PEDIDO]]&amp;Tabela1[[#This Row],[PRODUTO]]</f>
        <v>P-188RMF</v>
      </c>
      <c r="AZ262" s="44">
        <f>IF(AF262="",0,IF(ISTEXT(AF262),H262*VALUE(SUBSTITUTE(AF262,"%",""))/100,H262*AF262))-Tabela1[[#This Row],[PRONTO ACABADO2]]</f>
        <v>0</v>
      </c>
      <c r="BA262" s="44">
        <f>IF(AG262="",0,IF(ISTEXT(AG262),H262*VALUE(SUBSTITUTE(AG262,"%",""))/100,H262*AG262))-Tabela1[[#This Row],[PESO EXPEDIDO2]]</f>
        <v>0</v>
      </c>
      <c r="BB262" s="44">
        <f t="shared" si="42"/>
        <v>0</v>
      </c>
      <c r="BC262" s="44">
        <f t="shared" si="43"/>
        <v>0</v>
      </c>
      <c r="BD262" s="44"/>
    </row>
    <row r="263" spans="1:56" ht="15.75" hidden="1" customHeight="1" x14ac:dyDescent="0.25">
      <c r="A263" s="6" t="s">
        <v>3896</v>
      </c>
      <c r="B263" s="22" t="s">
        <v>3909</v>
      </c>
      <c r="C263" s="7">
        <v>4</v>
      </c>
      <c r="D263" s="46" t="s">
        <v>3907</v>
      </c>
      <c r="E263" s="7">
        <v>4148</v>
      </c>
      <c r="F263" s="7" t="s">
        <v>3899</v>
      </c>
      <c r="G263" s="24">
        <v>0.1</v>
      </c>
      <c r="H263" s="41">
        <f>Tabela1[[#This Row],[PESO UNI]]*Tabela1[[#This Row],[QTE]]</f>
        <v>0.4</v>
      </c>
      <c r="I263" s="7">
        <v>3</v>
      </c>
      <c r="J263" s="8" t="s">
        <v>2281</v>
      </c>
      <c r="K263" s="8" t="s">
        <v>335</v>
      </c>
      <c r="L263" s="9" t="s">
        <v>2076</v>
      </c>
      <c r="M263" s="10">
        <v>46192</v>
      </c>
      <c r="N263" s="8" t="s">
        <v>335</v>
      </c>
      <c r="O263" s="12"/>
      <c r="P263" s="13"/>
      <c r="Q263" s="14">
        <f>Tabela1[[#This Row],[QTDE/ Fabricação]]-Tabela1[[#This Row],[QTE]]</f>
        <v>-4</v>
      </c>
      <c r="R263" s="19">
        <f t="shared" si="39"/>
        <v>0.2</v>
      </c>
      <c r="S263" s="19">
        <f t="shared" si="45"/>
        <v>0</v>
      </c>
      <c r="T263" s="20">
        <f t="shared" si="40"/>
        <v>-0.4</v>
      </c>
      <c r="U263" s="17">
        <f>IFERROR(SUMIF('LISTA DE EMBARQUE'!B:B,MICRO!E:E,'LISTA DE EMBARQUE'!G:G),"")</f>
        <v>0</v>
      </c>
      <c r="V263" s="12" t="str">
        <f>IFERROR(VLOOKUP(Tabela1[[#This Row],[COD.MDE]],'LISTA DE EMBARQUE'!B:L,11,0),"")</f>
        <v/>
      </c>
      <c r="W263" s="13" t="str">
        <f>IFERROR(VLOOKUP(Tabela1[[#This Row],[COD.MDE]],'LISTA DE EMBARQUE'!B:M,12,0),"")</f>
        <v/>
      </c>
      <c r="X263" s="14">
        <f>IFERROR(Tabela1[[#This Row],[QIANTIDADE EXPEDIDA]]*Tabela1[[#This Row],[PESO UNI]],"")</f>
        <v>0</v>
      </c>
      <c r="Y263" s="14">
        <f t="shared" si="44"/>
        <v>-4</v>
      </c>
      <c r="Z263" s="21">
        <f>Tabela1[[#This Row],[PESO TOTAL]]-Tabela1[[#This Row],[Peso Expedido]]</f>
        <v>0.4</v>
      </c>
      <c r="AA263" s="18">
        <v>1</v>
      </c>
      <c r="AB263" s="40"/>
      <c r="AC263" s="40">
        <v>1</v>
      </c>
      <c r="AD263" s="40">
        <v>0</v>
      </c>
      <c r="AE263" s="40">
        <v>0</v>
      </c>
      <c r="AF263" s="40">
        <v>0</v>
      </c>
      <c r="AG263" s="40">
        <v>0</v>
      </c>
      <c r="AH263" s="40"/>
      <c r="AI263" s="40" t="str">
        <f t="shared" si="41"/>
        <v/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46"/>
        <v>T-072979-1/1073-TC-006</v>
      </c>
      <c r="AP263" t="str">
        <f>Tabela1[[#This Row],[TAG]]&amp;Tabela1[[#This Row],[PEDIDO]]&amp;Tabela1[[#This Row],[PRODUTO]]</f>
        <v>1073-TC-006P-188RMF</v>
      </c>
      <c r="AQ263" s="23" t="str">
        <f>Tabela1[[#This Row],[PRODUTO]]&amp;Tabela1[[#This Row],[TAG]]</f>
        <v>RMF1073-TC-006</v>
      </c>
      <c r="AR263" s="183">
        <f>Tabela1[[#This Row],[PESO TOTAL]]*Tabela1[[#This Row],[MATÉRIA PRIMA]]</f>
        <v>0.4</v>
      </c>
      <c r="AS263" s="28">
        <f>Tabela1[[#This Row],[PESO TOTAL]]*Tabela1[[#This Row],[PREPARAÇÃO ]]</f>
        <v>0.4</v>
      </c>
      <c r="AT263" s="28">
        <f>Tabela1[[#This Row],[PESO TOTAL]]*Tabela1[[#This Row],[CALDEIRARIA]]</f>
        <v>0</v>
      </c>
      <c r="AU263" s="28">
        <f>Tabela1[[#This Row],[PESO TOTAL]]*Tabela1[[#This Row],[SOLDA]]</f>
        <v>0</v>
      </c>
      <c r="AV263" s="28">
        <f>Tabela1[[#This Row],[PESO TOTAL]]*Tabela1[[#This Row],[ACABAMENTO]]</f>
        <v>0</v>
      </c>
      <c r="AW263" s="28">
        <f>Tabela1[[#This Row],[PESO TOTAL]]*Tabela1[[#This Row],[PRONTO ACABADO]]</f>
        <v>0</v>
      </c>
      <c r="AX263" s="28">
        <f>Tabela1[[#This Row],[PESO TOTAL]]*Tabela1[[#This Row],[EXPEDIÇÃO ]]</f>
        <v>0</v>
      </c>
      <c r="AY263" s="28" t="str">
        <f>Tabela1[[#This Row],[PEDIDO]]&amp;Tabela1[[#This Row],[PRODUTO]]</f>
        <v>P-188RMF</v>
      </c>
      <c r="AZ263" s="44">
        <f>IF(AF263="",0,IF(ISTEXT(AF263),H263*VALUE(SUBSTITUTE(AF263,"%",""))/100,H263*AF263))-Tabela1[[#This Row],[PRONTO ACABADO2]]</f>
        <v>0</v>
      </c>
      <c r="BA263" s="44">
        <f>IF(AG263="",0,IF(ISTEXT(AG263),H263*VALUE(SUBSTITUTE(AG263,"%",""))/100,H263*AG263))-Tabela1[[#This Row],[PESO EXPEDIDO2]]</f>
        <v>0</v>
      </c>
      <c r="BB263" s="44">
        <f t="shared" si="42"/>
        <v>0</v>
      </c>
      <c r="BC263" s="44">
        <f t="shared" si="43"/>
        <v>0</v>
      </c>
      <c r="BD263" s="44"/>
    </row>
    <row r="264" spans="1:56" ht="15.75" hidden="1" customHeight="1" x14ac:dyDescent="0.25">
      <c r="A264" s="6" t="s">
        <v>3910</v>
      </c>
      <c r="B264" s="22" t="s">
        <v>3911</v>
      </c>
      <c r="C264" s="7">
        <v>1</v>
      </c>
      <c r="D264" s="46" t="s">
        <v>3912</v>
      </c>
      <c r="E264" s="7">
        <v>4149</v>
      </c>
      <c r="F264" s="7" t="s">
        <v>3913</v>
      </c>
      <c r="G264" s="24">
        <v>300.39999999999998</v>
      </c>
      <c r="H264" s="41">
        <f>Tabela1[[#This Row],[PESO UNI]]*Tabela1[[#This Row],[QTE]]</f>
        <v>300.39999999999998</v>
      </c>
      <c r="I264" s="7">
        <v>0</v>
      </c>
      <c r="J264" s="8" t="s">
        <v>2281</v>
      </c>
      <c r="K264" s="8" t="s">
        <v>335</v>
      </c>
      <c r="L264" s="9" t="s">
        <v>2076</v>
      </c>
      <c r="M264" s="10">
        <v>46134</v>
      </c>
      <c r="N264" s="8" t="s">
        <v>335</v>
      </c>
      <c r="O264" s="12"/>
      <c r="P264" s="13"/>
      <c r="Q264" s="14">
        <f>Tabela1[[#This Row],[QTDE/ Fabricação]]-Tabela1[[#This Row],[QTE]]</f>
        <v>-1</v>
      </c>
      <c r="R264" s="19">
        <f t="shared" si="39"/>
        <v>300.39999999999998</v>
      </c>
      <c r="S264" s="19">
        <f t="shared" si="45"/>
        <v>300.39999999999998</v>
      </c>
      <c r="T264" s="20">
        <f t="shared" si="40"/>
        <v>0</v>
      </c>
      <c r="U264" s="243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44"/>
        <v>0</v>
      </c>
      <c r="Z264" s="21">
        <f>Tabela1[[#This Row],[PESO TOTAL]]-Tabela1[[#This Row],[Peso Expedido]]</f>
        <v>0</v>
      </c>
      <c r="AA264" s="18">
        <v>1</v>
      </c>
      <c r="AB264" s="40"/>
      <c r="AC264" s="40">
        <v>1</v>
      </c>
      <c r="AD264" s="40">
        <v>1</v>
      </c>
      <c r="AE264" s="40">
        <v>1</v>
      </c>
      <c r="AF264" s="40">
        <v>1</v>
      </c>
      <c r="AG264" s="40">
        <v>1</v>
      </c>
      <c r="AH264" s="40">
        <v>1</v>
      </c>
      <c r="AI264" s="40" t="str">
        <f t="shared" si="41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46"/>
        <v>T-072981-1/1073-TC-006</v>
      </c>
      <c r="AP264" t="str">
        <f>Tabela1[[#This Row],[TAG]]&amp;Tabela1[[#This Row],[PEDIDO]]&amp;Tabela1[[#This Row],[PRODUTO]]</f>
        <v>1073-TC-006P-188RMF</v>
      </c>
      <c r="AQ264" s="23" t="str">
        <f>Tabela1[[#This Row],[PRODUTO]]&amp;Tabela1[[#This Row],[TAG]]</f>
        <v>RMF1073-TC-006</v>
      </c>
      <c r="AR264" s="183">
        <f>Tabela1[[#This Row],[PESO TOTAL]]*Tabela1[[#This Row],[MATÉRIA PRIMA]]</f>
        <v>300.39999999999998</v>
      </c>
      <c r="AS264" s="28">
        <f>Tabela1[[#This Row],[PESO TOTAL]]*Tabela1[[#This Row],[PREPARAÇÃO ]]</f>
        <v>300.39999999999998</v>
      </c>
      <c r="AT264" s="28">
        <f>Tabela1[[#This Row],[PESO TOTAL]]*Tabela1[[#This Row],[CALDEIRARIA]]</f>
        <v>300.39999999999998</v>
      </c>
      <c r="AU264" s="28">
        <f>Tabela1[[#This Row],[PESO TOTAL]]*Tabela1[[#This Row],[SOLDA]]</f>
        <v>300.39999999999998</v>
      </c>
      <c r="AV264" s="28">
        <f>Tabela1[[#This Row],[PESO TOTAL]]*Tabela1[[#This Row],[ACABAMENTO]]</f>
        <v>300.39999999999998</v>
      </c>
      <c r="AW264" s="28">
        <f>Tabela1[[#This Row],[PESO TOTAL]]*Tabela1[[#This Row],[PRONTO ACABADO]]</f>
        <v>300.39999999999998</v>
      </c>
      <c r="AX264" s="28">
        <f>Tabela1[[#This Row],[PESO TOTAL]]*Tabela1[[#This Row],[EXPEDIÇÃO ]]</f>
        <v>300.39999999999998</v>
      </c>
      <c r="AY264" s="28" t="str">
        <f>Tabela1[[#This Row],[PEDIDO]]&amp;Tabela1[[#This Row],[PRODUTO]]</f>
        <v>P-188RMF</v>
      </c>
      <c r="AZ264" s="44">
        <f>IF(AF264="",0,IF(ISTEXT(AF264),H264*VALUE(SUBSTITUTE(AF264,"%",""))/100,H264*AF264))-Tabela1[[#This Row],[PRONTO ACABADO2]]</f>
        <v>0</v>
      </c>
      <c r="BA264" s="44">
        <f>IF(AG264="",0,IF(ISTEXT(AG264),H264*VALUE(SUBSTITUTE(AG264,"%",""))/100,H264*AG264))-Tabela1[[#This Row],[PESO EXPEDIDO2]]</f>
        <v>0</v>
      </c>
      <c r="BB264" s="44">
        <f t="shared" si="42"/>
        <v>300.39999999999998</v>
      </c>
      <c r="BC264" s="44">
        <f t="shared" si="43"/>
        <v>300.39999999999998</v>
      </c>
      <c r="BD264" s="44"/>
    </row>
    <row r="265" spans="1:56" ht="15.75" hidden="1" customHeight="1" x14ac:dyDescent="0.25">
      <c r="A265" s="6" t="s">
        <v>3910</v>
      </c>
      <c r="B265" s="22" t="s">
        <v>3911</v>
      </c>
      <c r="C265" s="7">
        <v>1</v>
      </c>
      <c r="D265" s="46" t="s">
        <v>3912</v>
      </c>
      <c r="E265" s="7">
        <v>4150</v>
      </c>
      <c r="F265" s="7" t="s">
        <v>3913</v>
      </c>
      <c r="G265" s="24">
        <v>300.39999999999998</v>
      </c>
      <c r="H265" s="41">
        <f>Tabela1[[#This Row],[PESO UNI]]*Tabela1[[#This Row],[QTE]]</f>
        <v>300.39999999999998</v>
      </c>
      <c r="I265" s="7">
        <v>0</v>
      </c>
      <c r="J265" s="8" t="s">
        <v>2283</v>
      </c>
      <c r="K265" s="8" t="s">
        <v>335</v>
      </c>
      <c r="L265" s="9" t="s">
        <v>2076</v>
      </c>
      <c r="M265" s="10">
        <v>46134</v>
      </c>
      <c r="N265" s="8" t="s">
        <v>335</v>
      </c>
      <c r="O265" s="12"/>
      <c r="P265" s="13"/>
      <c r="Q265" s="14">
        <f>Tabela1[[#This Row],[QTDE/ Fabricação]]-Tabela1[[#This Row],[QTE]]</f>
        <v>-1</v>
      </c>
      <c r="R265" s="19">
        <f t="shared" si="39"/>
        <v>300.39999999999998</v>
      </c>
      <c r="S265" s="19">
        <f t="shared" si="45"/>
        <v>300.39999999999998</v>
      </c>
      <c r="T265" s="20">
        <f t="shared" si="40"/>
        <v>0</v>
      </c>
      <c r="U265" s="243">
        <v>1</v>
      </c>
      <c r="V265" s="12" t="str">
        <f>IFERROR(VLOOKUP(Tabela1[[#This Row],[COD.MDE]],'LISTA DE EMBARQUE'!B:L,11,0),"")</f>
        <v/>
      </c>
      <c r="W265" s="13"/>
      <c r="X265" s="14">
        <f>IFERROR(Tabela1[[#This Row],[QIANTIDADE EXPEDIDA]]*Tabela1[[#This Row],[PESO UNI]],"")</f>
        <v>300.39999999999998</v>
      </c>
      <c r="Y265" s="14">
        <f t="shared" si="44"/>
        <v>0</v>
      </c>
      <c r="Z265" s="21">
        <f>Tabela1[[#This Row],[PESO TOTAL]]-Tabela1[[#This Row],[Peso Expedido]]</f>
        <v>0</v>
      </c>
      <c r="AA265" s="18">
        <v>1</v>
      </c>
      <c r="AB265" s="40"/>
      <c r="AC265" s="40">
        <v>1</v>
      </c>
      <c r="AD265" s="40">
        <v>1</v>
      </c>
      <c r="AE265" s="40">
        <v>1</v>
      </c>
      <c r="AF265" s="40">
        <v>1</v>
      </c>
      <c r="AG265" s="40">
        <v>1</v>
      </c>
      <c r="AH265" s="40">
        <v>1</v>
      </c>
      <c r="AI265" s="40" t="str">
        <f t="shared" si="41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46"/>
        <v>T-072981-1/1073-TC-007</v>
      </c>
      <c r="AP265" t="str">
        <f>Tabela1[[#This Row],[TAG]]&amp;Tabela1[[#This Row],[PEDIDO]]&amp;Tabela1[[#This Row],[PRODUTO]]</f>
        <v>1073-TC-007P-188RMF</v>
      </c>
      <c r="AQ265" s="23" t="str">
        <f>Tabela1[[#This Row],[PRODUTO]]&amp;Tabela1[[#This Row],[TAG]]</f>
        <v>RMF1073-TC-007</v>
      </c>
      <c r="AR265" s="183">
        <f>Tabela1[[#This Row],[PESO TOTAL]]*Tabela1[[#This Row],[MATÉRIA PRIMA]]</f>
        <v>300.39999999999998</v>
      </c>
      <c r="AS265" s="28">
        <f>Tabela1[[#This Row],[PESO TOTAL]]*Tabela1[[#This Row],[PREPARAÇÃO ]]</f>
        <v>300.39999999999998</v>
      </c>
      <c r="AT265" s="28">
        <f>Tabela1[[#This Row],[PESO TOTAL]]*Tabela1[[#This Row],[CALDEIRARIA]]</f>
        <v>300.39999999999998</v>
      </c>
      <c r="AU265" s="28">
        <f>Tabela1[[#This Row],[PESO TOTAL]]*Tabela1[[#This Row],[SOLDA]]</f>
        <v>300.39999999999998</v>
      </c>
      <c r="AV265" s="28">
        <f>Tabela1[[#This Row],[PESO TOTAL]]*Tabela1[[#This Row],[ACABAMENTO]]</f>
        <v>300.39999999999998</v>
      </c>
      <c r="AW265" s="28">
        <f>Tabela1[[#This Row],[PESO TOTAL]]*Tabela1[[#This Row],[PRONTO ACABADO]]</f>
        <v>300.39999999999998</v>
      </c>
      <c r="AX265" s="28">
        <f>Tabela1[[#This Row],[PESO TOTAL]]*Tabela1[[#This Row],[EXPEDIÇÃO ]]</f>
        <v>300.39999999999998</v>
      </c>
      <c r="AY265" s="28" t="str">
        <f>Tabela1[[#This Row],[PEDIDO]]&amp;Tabela1[[#This Row],[PRODUTO]]</f>
        <v>P-188RMF</v>
      </c>
      <c r="AZ265" s="44">
        <f>IF(AF265="",0,IF(ISTEXT(AF265),H265*VALUE(SUBSTITUTE(AF265,"%",""))/100,H265*AF265))-Tabela1[[#This Row],[PRONTO ACABADO2]]</f>
        <v>0</v>
      </c>
      <c r="BA265" s="44">
        <f>IF(AG265="",0,IF(ISTEXT(AG265),H265*VALUE(SUBSTITUTE(AG265,"%",""))/100,H265*AG265))-Tabela1[[#This Row],[PESO EXPEDIDO2]]</f>
        <v>0</v>
      </c>
      <c r="BB265" s="44">
        <f t="shared" si="42"/>
        <v>300.39999999999998</v>
      </c>
      <c r="BC265" s="44">
        <f t="shared" si="43"/>
        <v>300.39999999999998</v>
      </c>
      <c r="BD265" s="44"/>
    </row>
    <row r="266" spans="1:56" ht="15.75" hidden="1" customHeight="1" x14ac:dyDescent="0.25">
      <c r="A266" s="6" t="s">
        <v>3914</v>
      </c>
      <c r="B266" s="22" t="s">
        <v>3915</v>
      </c>
      <c r="C266" s="7">
        <v>1</v>
      </c>
      <c r="D266" s="46" t="s">
        <v>3916</v>
      </c>
      <c r="E266" s="7">
        <v>4151</v>
      </c>
      <c r="F266" s="7" t="s">
        <v>3913</v>
      </c>
      <c r="G266" s="24">
        <v>273.2</v>
      </c>
      <c r="H266" s="41">
        <f>Tabela1[[#This Row],[PESO UNI]]*Tabela1[[#This Row],[QTE]]</f>
        <v>273.2</v>
      </c>
      <c r="I266" s="7">
        <v>1</v>
      </c>
      <c r="J266" s="8" t="s">
        <v>2281</v>
      </c>
      <c r="K266" s="8" t="s">
        <v>335</v>
      </c>
      <c r="L266" s="9" t="s">
        <v>2076</v>
      </c>
      <c r="M266" s="10">
        <v>46134</v>
      </c>
      <c r="N266" s="8" t="s">
        <v>335</v>
      </c>
      <c r="O266" s="12"/>
      <c r="P266" s="13"/>
      <c r="Q266" s="14">
        <f>Tabela1[[#This Row],[QTDE/ Fabricação]]-Tabela1[[#This Row],[QTE]]</f>
        <v>-1</v>
      </c>
      <c r="R266" s="19">
        <f t="shared" si="39"/>
        <v>273.2</v>
      </c>
      <c r="S266" s="19">
        <f t="shared" si="45"/>
        <v>273.2</v>
      </c>
      <c r="T266" s="20">
        <f t="shared" si="40"/>
        <v>0</v>
      </c>
      <c r="U266" s="243">
        <v>1</v>
      </c>
      <c r="V266" s="12" t="str">
        <f>IFERROR(VLOOKUP(Tabela1[[#This Row],[COD.MDE]],'LISTA DE EMBARQUE'!B:L,11,0),"")</f>
        <v/>
      </c>
      <c r="W266" s="13"/>
      <c r="X266" s="14">
        <f>IFERROR(Tabela1[[#This Row],[QIANTIDADE EXPEDIDA]]*Tabela1[[#This Row],[PESO UNI]],"")</f>
        <v>273.2</v>
      </c>
      <c r="Y266" s="14">
        <f t="shared" si="44"/>
        <v>0</v>
      </c>
      <c r="Z266" s="21">
        <f>Tabela1[[#This Row],[PESO TOTAL]]-Tabela1[[#This Row],[Peso Expedido]]</f>
        <v>0</v>
      </c>
      <c r="AA266" s="18">
        <v>1</v>
      </c>
      <c r="AB266" s="40"/>
      <c r="AC266" s="40">
        <v>1</v>
      </c>
      <c r="AD266" s="40">
        <v>1</v>
      </c>
      <c r="AE266" s="40">
        <v>1</v>
      </c>
      <c r="AF266" s="40">
        <v>1</v>
      </c>
      <c r="AG266" s="40">
        <v>1</v>
      </c>
      <c r="AH266" s="40">
        <v>1</v>
      </c>
      <c r="AI266" s="40" t="str">
        <f t="shared" si="41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46"/>
        <v>T-072982-1/1073-TC-006</v>
      </c>
      <c r="AP266" t="str">
        <f>Tabela1[[#This Row],[TAG]]&amp;Tabela1[[#This Row],[PEDIDO]]&amp;Tabela1[[#This Row],[PRODUTO]]</f>
        <v>1073-TC-006P-188RMF</v>
      </c>
      <c r="AQ266" s="23" t="str">
        <f>Tabela1[[#This Row],[PRODUTO]]&amp;Tabela1[[#This Row],[TAG]]</f>
        <v>RMF1073-TC-006</v>
      </c>
      <c r="AR266" s="183">
        <f>Tabela1[[#This Row],[PESO TOTAL]]*Tabela1[[#This Row],[MATÉRIA PRIMA]]</f>
        <v>273.2</v>
      </c>
      <c r="AS266" s="28">
        <f>Tabela1[[#This Row],[PESO TOTAL]]*Tabela1[[#This Row],[PREPARAÇÃO ]]</f>
        <v>273.2</v>
      </c>
      <c r="AT266" s="28">
        <f>Tabela1[[#This Row],[PESO TOTAL]]*Tabela1[[#This Row],[CALDEIRARIA]]</f>
        <v>273.2</v>
      </c>
      <c r="AU266" s="28">
        <f>Tabela1[[#This Row],[PESO TOTAL]]*Tabela1[[#This Row],[SOLDA]]</f>
        <v>273.2</v>
      </c>
      <c r="AV266" s="28">
        <f>Tabela1[[#This Row],[PESO TOTAL]]*Tabela1[[#This Row],[ACABAMENTO]]</f>
        <v>273.2</v>
      </c>
      <c r="AW266" s="28">
        <f>Tabela1[[#This Row],[PESO TOTAL]]*Tabela1[[#This Row],[PRONTO ACABADO]]</f>
        <v>273.2</v>
      </c>
      <c r="AX266" s="28">
        <f>Tabela1[[#This Row],[PESO TOTAL]]*Tabela1[[#This Row],[EXPEDIÇÃO ]]</f>
        <v>273.2</v>
      </c>
      <c r="AY266" s="28" t="str">
        <f>Tabela1[[#This Row],[PEDIDO]]&amp;Tabela1[[#This Row],[PRODUTO]]</f>
        <v>P-188RMF</v>
      </c>
      <c r="AZ266" s="44">
        <f>IF(AF266="",0,IF(ISTEXT(AF266),H266*VALUE(SUBSTITUTE(AF266,"%",""))/100,H266*AF266))-Tabela1[[#This Row],[PRONTO ACABADO2]]</f>
        <v>0</v>
      </c>
      <c r="BA266" s="44">
        <f>IF(AG266="",0,IF(ISTEXT(AG266),H266*VALUE(SUBSTITUTE(AG266,"%",""))/100,H266*AG266))-Tabela1[[#This Row],[PESO EXPEDIDO2]]</f>
        <v>0</v>
      </c>
      <c r="BB266" s="44">
        <f t="shared" si="42"/>
        <v>273.2</v>
      </c>
      <c r="BC266" s="44">
        <f t="shared" si="43"/>
        <v>273.2</v>
      </c>
      <c r="BD266" s="44"/>
    </row>
    <row r="267" spans="1:56" ht="15.75" hidden="1" customHeight="1" x14ac:dyDescent="0.25">
      <c r="A267" s="6" t="s">
        <v>3914</v>
      </c>
      <c r="B267" s="22" t="s">
        <v>3917</v>
      </c>
      <c r="C267" s="7">
        <v>1</v>
      </c>
      <c r="D267" s="46" t="s">
        <v>3918</v>
      </c>
      <c r="E267" s="7">
        <v>4152</v>
      </c>
      <c r="F267" s="7" t="s">
        <v>3913</v>
      </c>
      <c r="G267" s="24">
        <v>97.8</v>
      </c>
      <c r="H267" s="41">
        <f>Tabela1[[#This Row],[PESO UNI]]*Tabela1[[#This Row],[QTE]]</f>
        <v>97.8</v>
      </c>
      <c r="I267" s="7">
        <v>1</v>
      </c>
      <c r="J267" s="8" t="s">
        <v>2281</v>
      </c>
      <c r="K267" s="8" t="s">
        <v>335</v>
      </c>
      <c r="L267" s="9" t="s">
        <v>2076</v>
      </c>
      <c r="M267" s="10">
        <v>46134</v>
      </c>
      <c r="N267" s="8" t="s">
        <v>335</v>
      </c>
      <c r="O267" s="12"/>
      <c r="P267" s="13"/>
      <c r="Q267" s="14">
        <f>Tabela1[[#This Row],[QTDE/ Fabricação]]-Tabela1[[#This Row],[QTE]]</f>
        <v>-1</v>
      </c>
      <c r="R267" s="19">
        <f t="shared" si="39"/>
        <v>97.8</v>
      </c>
      <c r="S267" s="19">
        <f t="shared" si="45"/>
        <v>97.8</v>
      </c>
      <c r="T267" s="20">
        <f t="shared" si="40"/>
        <v>0</v>
      </c>
      <c r="U267" s="243">
        <v>1</v>
      </c>
      <c r="V267" s="12" t="str">
        <f>IFERROR(VLOOKUP(Tabela1[[#This Row],[COD.MDE]],'LISTA DE EMBARQUE'!B:L,11,0),"")</f>
        <v/>
      </c>
      <c r="W267" s="13"/>
      <c r="X267" s="14">
        <f>IFERROR(Tabela1[[#This Row],[QIANTIDADE EXPEDIDA]]*Tabela1[[#This Row],[PESO UNI]],"")</f>
        <v>97.8</v>
      </c>
      <c r="Y267" s="14">
        <f t="shared" si="44"/>
        <v>0</v>
      </c>
      <c r="Z267" s="21">
        <f>Tabela1[[#This Row],[PESO TOTAL]]-Tabela1[[#This Row],[Peso Expedido]]</f>
        <v>0</v>
      </c>
      <c r="AA267" s="18">
        <v>1</v>
      </c>
      <c r="AB267" s="40"/>
      <c r="AC267" s="40">
        <v>1</v>
      </c>
      <c r="AD267" s="40">
        <v>1</v>
      </c>
      <c r="AE267" s="40">
        <v>1</v>
      </c>
      <c r="AF267" s="40">
        <v>1</v>
      </c>
      <c r="AG267" s="40">
        <v>1</v>
      </c>
      <c r="AH267" s="40">
        <v>1</v>
      </c>
      <c r="AI267" s="40" t="str">
        <f t="shared" si="41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46"/>
        <v>T-072982-1/1073-TC-006</v>
      </c>
      <c r="AP267" t="str">
        <f>Tabela1[[#This Row],[TAG]]&amp;Tabela1[[#This Row],[PEDIDO]]&amp;Tabela1[[#This Row],[PRODUTO]]</f>
        <v>1073-TC-006P-188RMF</v>
      </c>
      <c r="AQ267" s="23" t="str">
        <f>Tabela1[[#This Row],[PRODUTO]]&amp;Tabela1[[#This Row],[TAG]]</f>
        <v>RMF1073-TC-006</v>
      </c>
      <c r="AR267" s="183">
        <f>Tabela1[[#This Row],[PESO TOTAL]]*Tabela1[[#This Row],[MATÉRIA PRIMA]]</f>
        <v>97.8</v>
      </c>
      <c r="AS267" s="28">
        <f>Tabela1[[#This Row],[PESO TOTAL]]*Tabela1[[#This Row],[PREPARAÇÃO ]]</f>
        <v>97.8</v>
      </c>
      <c r="AT267" s="28">
        <f>Tabela1[[#This Row],[PESO TOTAL]]*Tabela1[[#This Row],[CALDEIRARIA]]</f>
        <v>97.8</v>
      </c>
      <c r="AU267" s="28">
        <f>Tabela1[[#This Row],[PESO TOTAL]]*Tabela1[[#This Row],[SOLDA]]</f>
        <v>97.8</v>
      </c>
      <c r="AV267" s="28">
        <f>Tabela1[[#This Row],[PESO TOTAL]]*Tabela1[[#This Row],[ACABAMENTO]]</f>
        <v>97.8</v>
      </c>
      <c r="AW267" s="28">
        <f>Tabela1[[#This Row],[PESO TOTAL]]*Tabela1[[#This Row],[PRONTO ACABADO]]</f>
        <v>97.8</v>
      </c>
      <c r="AX267" s="28">
        <f>Tabela1[[#This Row],[PESO TOTAL]]*Tabela1[[#This Row],[EXPEDIÇÃO ]]</f>
        <v>97.8</v>
      </c>
      <c r="AY267" s="28" t="str">
        <f>Tabela1[[#This Row],[PEDIDO]]&amp;Tabela1[[#This Row],[PRODUTO]]</f>
        <v>P-188RMF</v>
      </c>
      <c r="AZ267" s="44">
        <f>IF(AF267="",0,IF(ISTEXT(AF267),H267*VALUE(SUBSTITUTE(AF267,"%",""))/100,H267*AF267))-Tabela1[[#This Row],[PRONTO ACABADO2]]</f>
        <v>0</v>
      </c>
      <c r="BA267" s="44">
        <f>IF(AG267="",0,IF(ISTEXT(AG267),H267*VALUE(SUBSTITUTE(AG267,"%",""))/100,H267*AG267))-Tabela1[[#This Row],[PESO EXPEDIDO2]]</f>
        <v>0</v>
      </c>
      <c r="BB267" s="44">
        <f t="shared" si="42"/>
        <v>97.8</v>
      </c>
      <c r="BC267" s="44">
        <f t="shared" si="43"/>
        <v>97.8</v>
      </c>
      <c r="BD267" s="44"/>
    </row>
    <row r="268" spans="1:56" ht="15.75" hidden="1" customHeight="1" x14ac:dyDescent="0.25">
      <c r="A268" s="6" t="s">
        <v>3914</v>
      </c>
      <c r="B268" s="22" t="s">
        <v>3915</v>
      </c>
      <c r="C268" s="7">
        <v>1</v>
      </c>
      <c r="D268" s="46" t="s">
        <v>3916</v>
      </c>
      <c r="E268" s="7">
        <v>4153</v>
      </c>
      <c r="F268" s="7" t="s">
        <v>3913</v>
      </c>
      <c r="G268" s="24">
        <v>273.2</v>
      </c>
      <c r="H268" s="41">
        <f>Tabela1[[#This Row],[PESO UNI]]*Tabela1[[#This Row],[QTE]]</f>
        <v>273.2</v>
      </c>
      <c r="I268" s="7">
        <v>1</v>
      </c>
      <c r="J268" s="8" t="s">
        <v>2283</v>
      </c>
      <c r="K268" s="8" t="s">
        <v>335</v>
      </c>
      <c r="L268" s="9" t="s">
        <v>2076</v>
      </c>
      <c r="M268" s="10">
        <v>46134</v>
      </c>
      <c r="N268" s="8" t="s">
        <v>335</v>
      </c>
      <c r="O268" s="12"/>
      <c r="P268" s="13"/>
      <c r="Q268" s="14">
        <f>Tabela1[[#This Row],[QTDE/ Fabricação]]-Tabela1[[#This Row],[QTE]]</f>
        <v>-1</v>
      </c>
      <c r="R268" s="19">
        <f t="shared" si="39"/>
        <v>273.2</v>
      </c>
      <c r="S268" s="19">
        <f t="shared" si="45"/>
        <v>0</v>
      </c>
      <c r="T268" s="20">
        <f t="shared" si="40"/>
        <v>-273.2</v>
      </c>
      <c r="U268" s="17">
        <f>IFERROR(SUMIF('LISTA DE EMBARQUE'!B:B,MICRO!E:E,'LISTA DE EMBARQUE'!G:G),"")</f>
        <v>0</v>
      </c>
      <c r="V268" s="12" t="str">
        <f>IFERROR(VLOOKUP(Tabela1[[#This Row],[COD.MDE]],'LISTA DE EMBARQUE'!B:L,11,0),"")</f>
        <v/>
      </c>
      <c r="W268" s="13" t="str">
        <f>IFERROR(VLOOKUP(Tabela1[[#This Row],[COD.MDE]],'LISTA DE EMBARQUE'!B:M,12,0),"")</f>
        <v/>
      </c>
      <c r="X268" s="14">
        <f>IFERROR(Tabela1[[#This Row],[QIANTIDADE EXPEDIDA]]*Tabela1[[#This Row],[PESO UNI]],"")</f>
        <v>0</v>
      </c>
      <c r="Y268" s="14">
        <f t="shared" si="44"/>
        <v>-1</v>
      </c>
      <c r="Z268" s="21">
        <f>Tabela1[[#This Row],[PESO TOTAL]]-Tabela1[[#This Row],[Peso Expedido]]</f>
        <v>273.2</v>
      </c>
      <c r="AA268" s="18">
        <v>1</v>
      </c>
      <c r="AB268" s="40"/>
      <c r="AC268" s="40">
        <v>1</v>
      </c>
      <c r="AD268" s="40">
        <v>1</v>
      </c>
      <c r="AE268" s="40">
        <v>1</v>
      </c>
      <c r="AF268" s="40">
        <v>1</v>
      </c>
      <c r="AG268" s="40">
        <v>0</v>
      </c>
      <c r="AH268" s="40"/>
      <c r="AI268" s="40" t="str">
        <f t="shared" si="41"/>
        <v/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46"/>
        <v>T-072982-1/1073-TC-007</v>
      </c>
      <c r="AP268" t="str">
        <f>Tabela1[[#This Row],[TAG]]&amp;Tabela1[[#This Row],[PEDIDO]]&amp;Tabela1[[#This Row],[PRODUTO]]</f>
        <v>1073-TC-007P-188RMF</v>
      </c>
      <c r="AQ268" s="23" t="str">
        <f>Tabela1[[#This Row],[PRODUTO]]&amp;Tabela1[[#This Row],[TAG]]</f>
        <v>RMF1073-TC-007</v>
      </c>
      <c r="AR268" s="183">
        <f>Tabela1[[#This Row],[PESO TOTAL]]*Tabela1[[#This Row],[MATÉRIA PRIMA]]</f>
        <v>273.2</v>
      </c>
      <c r="AS268" s="28">
        <f>Tabela1[[#This Row],[PESO TOTAL]]*Tabela1[[#This Row],[PREPARAÇÃO ]]</f>
        <v>273.2</v>
      </c>
      <c r="AT268" s="28">
        <f>Tabela1[[#This Row],[PESO TOTAL]]*Tabela1[[#This Row],[CALDEIRARIA]]</f>
        <v>273.2</v>
      </c>
      <c r="AU268" s="28">
        <f>Tabela1[[#This Row],[PESO TOTAL]]*Tabela1[[#This Row],[SOLDA]]</f>
        <v>273.2</v>
      </c>
      <c r="AV268" s="28">
        <f>Tabela1[[#This Row],[PESO TOTAL]]*Tabela1[[#This Row],[ACABAMENTO]]</f>
        <v>273.2</v>
      </c>
      <c r="AW268" s="28">
        <f>Tabela1[[#This Row],[PESO TOTAL]]*Tabela1[[#This Row],[PRONTO ACABADO]]</f>
        <v>0</v>
      </c>
      <c r="AX268" s="28">
        <f>Tabela1[[#This Row],[PESO TOTAL]]*Tabela1[[#This Row],[EXPEDIÇÃO ]]</f>
        <v>0</v>
      </c>
      <c r="AY268" s="28" t="str">
        <f>Tabela1[[#This Row],[PEDIDO]]&amp;Tabela1[[#This Row],[PRODUTO]]</f>
        <v>P-188RMF</v>
      </c>
      <c r="AZ268" s="44">
        <f>IF(AF268="",0,IF(ISTEXT(AF268),H268*VALUE(SUBSTITUTE(AF268,"%",""))/100,H268*AF268))-Tabela1[[#This Row],[PRONTO ACABADO2]]</f>
        <v>273.2</v>
      </c>
      <c r="BA268" s="44">
        <f>IF(AG268="",0,IF(ISTEXT(AG268),H268*VALUE(SUBSTITUTE(AG268,"%",""))/100,H268*AG268))-Tabela1[[#This Row],[PESO EXPEDIDO2]]</f>
        <v>0</v>
      </c>
      <c r="BB268" s="44">
        <f t="shared" si="42"/>
        <v>0</v>
      </c>
      <c r="BC268" s="44">
        <f t="shared" si="43"/>
        <v>0</v>
      </c>
      <c r="BD268" s="44"/>
    </row>
    <row r="269" spans="1:56" ht="15.75" hidden="1" customHeight="1" x14ac:dyDescent="0.25">
      <c r="A269" s="6" t="s">
        <v>3914</v>
      </c>
      <c r="B269" s="22" t="s">
        <v>3917</v>
      </c>
      <c r="C269" s="7">
        <v>1</v>
      </c>
      <c r="D269" s="46" t="s">
        <v>3918</v>
      </c>
      <c r="E269" s="7">
        <v>4154</v>
      </c>
      <c r="F269" s="7" t="s">
        <v>3913</v>
      </c>
      <c r="G269" s="24">
        <v>97.8</v>
      </c>
      <c r="H269" s="41">
        <f>Tabela1[[#This Row],[PESO UNI]]*Tabela1[[#This Row],[QTE]]</f>
        <v>97.8</v>
      </c>
      <c r="I269" s="7">
        <v>1</v>
      </c>
      <c r="J269" s="8" t="s">
        <v>2283</v>
      </c>
      <c r="K269" s="8" t="s">
        <v>335</v>
      </c>
      <c r="L269" s="9" t="s">
        <v>2076</v>
      </c>
      <c r="M269" s="10">
        <v>46134</v>
      </c>
      <c r="N269" s="8" t="s">
        <v>335</v>
      </c>
      <c r="O269" s="12"/>
      <c r="P269" s="13"/>
      <c r="Q269" s="14">
        <f>Tabela1[[#This Row],[QTDE/ Fabricação]]-Tabela1[[#This Row],[QTE]]</f>
        <v>-1</v>
      </c>
      <c r="R269" s="19">
        <f t="shared" si="39"/>
        <v>97.8</v>
      </c>
      <c r="S269" s="19">
        <f t="shared" si="45"/>
        <v>97.8</v>
      </c>
      <c r="T269" s="20">
        <f t="shared" si="40"/>
        <v>0</v>
      </c>
      <c r="U269" s="243">
        <v>1</v>
      </c>
      <c r="V269" s="12" t="str">
        <f>IFERROR(VLOOKUP(Tabela1[[#This Row],[COD.MDE]],'LISTA DE EMBARQUE'!B:L,11,0),"")</f>
        <v/>
      </c>
      <c r="W269" s="13"/>
      <c r="X269" s="14">
        <f>IFERROR(Tabela1[[#This Row],[QIANTIDADE EXPEDIDA]]*Tabela1[[#This Row],[PESO UNI]],"")</f>
        <v>97.8</v>
      </c>
      <c r="Y269" s="14">
        <f t="shared" si="44"/>
        <v>0</v>
      </c>
      <c r="Z269" s="21">
        <f>Tabela1[[#This Row],[PESO TOTAL]]-Tabela1[[#This Row],[Peso Expedido]]</f>
        <v>0</v>
      </c>
      <c r="AA269" s="18">
        <v>1</v>
      </c>
      <c r="AB269" s="40"/>
      <c r="AC269" s="40">
        <v>1</v>
      </c>
      <c r="AD269" s="40">
        <v>1</v>
      </c>
      <c r="AE269" s="40">
        <v>1</v>
      </c>
      <c r="AF269" s="40">
        <v>1</v>
      </c>
      <c r="AG269" s="40">
        <v>1</v>
      </c>
      <c r="AH269" s="40">
        <v>1</v>
      </c>
      <c r="AI269" s="40" t="str">
        <f t="shared" si="41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46"/>
        <v>T-072982-1/1073-TC-007</v>
      </c>
      <c r="AP269" t="str">
        <f>Tabela1[[#This Row],[TAG]]&amp;Tabela1[[#This Row],[PEDIDO]]&amp;Tabela1[[#This Row],[PRODUTO]]</f>
        <v>1073-TC-007P-188RMF</v>
      </c>
      <c r="AQ269" s="23" t="str">
        <f>Tabela1[[#This Row],[PRODUTO]]&amp;Tabela1[[#This Row],[TAG]]</f>
        <v>RMF1073-TC-007</v>
      </c>
      <c r="AR269" s="183">
        <f>Tabela1[[#This Row],[PESO TOTAL]]*Tabela1[[#This Row],[MATÉRIA PRIMA]]</f>
        <v>97.8</v>
      </c>
      <c r="AS269" s="28">
        <f>Tabela1[[#This Row],[PESO TOTAL]]*Tabela1[[#This Row],[PREPARAÇÃO ]]</f>
        <v>97.8</v>
      </c>
      <c r="AT269" s="28">
        <f>Tabela1[[#This Row],[PESO TOTAL]]*Tabela1[[#This Row],[CALDEIRARIA]]</f>
        <v>97.8</v>
      </c>
      <c r="AU269" s="28">
        <f>Tabela1[[#This Row],[PESO TOTAL]]*Tabela1[[#This Row],[SOLDA]]</f>
        <v>97.8</v>
      </c>
      <c r="AV269" s="28">
        <f>Tabela1[[#This Row],[PESO TOTAL]]*Tabela1[[#This Row],[ACABAMENTO]]</f>
        <v>97.8</v>
      </c>
      <c r="AW269" s="28">
        <f>Tabela1[[#This Row],[PESO TOTAL]]*Tabela1[[#This Row],[PRONTO ACABADO]]</f>
        <v>97.8</v>
      </c>
      <c r="AX269" s="28">
        <f>Tabela1[[#This Row],[PESO TOTAL]]*Tabela1[[#This Row],[EXPEDIÇÃO ]]</f>
        <v>97.8</v>
      </c>
      <c r="AY269" s="28" t="str">
        <f>Tabela1[[#This Row],[PEDIDO]]&amp;Tabela1[[#This Row],[PRODUTO]]</f>
        <v>P-188RMF</v>
      </c>
      <c r="AZ269" s="44">
        <f>IF(AF269="",0,IF(ISTEXT(AF269),H269*VALUE(SUBSTITUTE(AF269,"%",""))/100,H269*AF269))-Tabela1[[#This Row],[PRONTO ACABADO2]]</f>
        <v>0</v>
      </c>
      <c r="BA269" s="44">
        <f>IF(AG269="",0,IF(ISTEXT(AG269),H269*VALUE(SUBSTITUTE(AG269,"%",""))/100,H269*AG269))-Tabela1[[#This Row],[PESO EXPEDIDO2]]</f>
        <v>0</v>
      </c>
      <c r="BB269" s="44">
        <f t="shared" si="42"/>
        <v>97.8</v>
      </c>
      <c r="BC269" s="44">
        <f t="shared" si="43"/>
        <v>97.8</v>
      </c>
      <c r="BD269" s="44"/>
    </row>
    <row r="270" spans="1:56" ht="15.75" hidden="1" customHeight="1" x14ac:dyDescent="0.25">
      <c r="A270" s="6" t="s">
        <v>3919</v>
      </c>
      <c r="B270" s="22" t="s">
        <v>3920</v>
      </c>
      <c r="C270" s="7">
        <v>1</v>
      </c>
      <c r="D270" s="46" t="s">
        <v>3921</v>
      </c>
      <c r="E270" s="7">
        <v>4155</v>
      </c>
      <c r="F270" s="7" t="s">
        <v>3913</v>
      </c>
      <c r="G270" s="24">
        <v>20.350000000000001</v>
      </c>
      <c r="H270" s="41">
        <f>Tabela1[[#This Row],[PESO UNI]]*Tabela1[[#This Row],[QTE]]</f>
        <v>20.350000000000001</v>
      </c>
      <c r="I270" s="7">
        <v>0</v>
      </c>
      <c r="J270" s="8" t="s">
        <v>2281</v>
      </c>
      <c r="K270" s="8" t="s">
        <v>335</v>
      </c>
      <c r="L270" s="9" t="s">
        <v>2076</v>
      </c>
      <c r="M270" s="10">
        <v>46134</v>
      </c>
      <c r="N270" s="8" t="s">
        <v>335</v>
      </c>
      <c r="O270" s="12"/>
      <c r="P270" s="13"/>
      <c r="Q270" s="14">
        <f>Tabela1[[#This Row],[QTDE/ Fabricação]]-Tabela1[[#This Row],[QTE]]</f>
        <v>-1</v>
      </c>
      <c r="R270" s="19">
        <f t="shared" si="39"/>
        <v>20.350000000000001</v>
      </c>
      <c r="S270" s="19">
        <f t="shared" si="45"/>
        <v>20.350000000000001</v>
      </c>
      <c r="T270" s="20">
        <f t="shared" si="40"/>
        <v>0</v>
      </c>
      <c r="U270" s="243">
        <v>1</v>
      </c>
      <c r="V270" s="12" t="str">
        <f>IFERROR(VLOOKUP(Tabela1[[#This Row],[COD.MDE]],'LISTA DE EMBARQUE'!B:L,11,0),"")</f>
        <v/>
      </c>
      <c r="W270" s="13"/>
      <c r="X270" s="14">
        <f>IFERROR(Tabela1[[#This Row],[QIANTIDADE EXPEDIDA]]*Tabela1[[#This Row],[PESO UNI]],"")</f>
        <v>20.350000000000001</v>
      </c>
      <c r="Y270" s="14">
        <f t="shared" si="44"/>
        <v>0</v>
      </c>
      <c r="Z270" s="21">
        <f>Tabela1[[#This Row],[PESO TOTAL]]-Tabela1[[#This Row],[Peso Expedido]]</f>
        <v>0</v>
      </c>
      <c r="AA270" s="18">
        <v>1</v>
      </c>
      <c r="AB270" s="40"/>
      <c r="AC270" s="40">
        <v>1</v>
      </c>
      <c r="AD270" s="40">
        <v>1</v>
      </c>
      <c r="AE270" s="40">
        <v>1</v>
      </c>
      <c r="AF270" s="40">
        <v>1</v>
      </c>
      <c r="AG270" s="40">
        <v>1</v>
      </c>
      <c r="AH270" s="40">
        <v>1</v>
      </c>
      <c r="AI270" s="40" t="str">
        <f t="shared" si="41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46"/>
        <v>T-072983-1/1073-TC-006</v>
      </c>
      <c r="AP270" t="str">
        <f>Tabela1[[#This Row],[TAG]]&amp;Tabela1[[#This Row],[PEDIDO]]&amp;Tabela1[[#This Row],[PRODUTO]]</f>
        <v>1073-TC-006P-188RMF</v>
      </c>
      <c r="AQ270" s="23" t="str">
        <f>Tabela1[[#This Row],[PRODUTO]]&amp;Tabela1[[#This Row],[TAG]]</f>
        <v>RMF1073-TC-006</v>
      </c>
      <c r="AR270" s="183">
        <f>Tabela1[[#This Row],[PESO TOTAL]]*Tabela1[[#This Row],[MATÉRIA PRIMA]]</f>
        <v>20.350000000000001</v>
      </c>
      <c r="AS270" s="28">
        <f>Tabela1[[#This Row],[PESO TOTAL]]*Tabela1[[#This Row],[PREPARAÇÃO ]]</f>
        <v>20.350000000000001</v>
      </c>
      <c r="AT270" s="28">
        <f>Tabela1[[#This Row],[PESO TOTAL]]*Tabela1[[#This Row],[CALDEIRARIA]]</f>
        <v>20.350000000000001</v>
      </c>
      <c r="AU270" s="28">
        <f>Tabela1[[#This Row],[PESO TOTAL]]*Tabela1[[#This Row],[SOLDA]]</f>
        <v>20.350000000000001</v>
      </c>
      <c r="AV270" s="28">
        <f>Tabela1[[#This Row],[PESO TOTAL]]*Tabela1[[#This Row],[ACABAMENTO]]</f>
        <v>20.350000000000001</v>
      </c>
      <c r="AW270" s="28">
        <f>Tabela1[[#This Row],[PESO TOTAL]]*Tabela1[[#This Row],[PRONTO ACABADO]]</f>
        <v>20.350000000000001</v>
      </c>
      <c r="AX270" s="28">
        <f>Tabela1[[#This Row],[PESO TOTAL]]*Tabela1[[#This Row],[EXPEDIÇÃO ]]</f>
        <v>20.350000000000001</v>
      </c>
      <c r="AY270" s="28" t="str">
        <f>Tabela1[[#This Row],[PEDIDO]]&amp;Tabela1[[#This Row],[PRODUTO]]</f>
        <v>P-188RMF</v>
      </c>
      <c r="AZ270" s="44">
        <f>IF(AF270="",0,IF(ISTEXT(AF270),H270*VALUE(SUBSTITUTE(AF270,"%",""))/100,H270*AF270))-Tabela1[[#This Row],[PRONTO ACABADO2]]</f>
        <v>0</v>
      </c>
      <c r="BA270" s="44">
        <f>IF(AG270="",0,IF(ISTEXT(AG270),H270*VALUE(SUBSTITUTE(AG270,"%",""))/100,H270*AG270))-Tabela1[[#This Row],[PESO EXPEDIDO2]]</f>
        <v>0</v>
      </c>
      <c r="BB270" s="44">
        <f t="shared" si="42"/>
        <v>20.350000000000001</v>
      </c>
      <c r="BC270" s="44">
        <f t="shared" si="43"/>
        <v>20.350000000000001</v>
      </c>
      <c r="BD270" s="44"/>
    </row>
    <row r="271" spans="1:56" ht="15.75" hidden="1" customHeight="1" x14ac:dyDescent="0.25">
      <c r="A271" s="6" t="s">
        <v>3919</v>
      </c>
      <c r="B271" s="22" t="s">
        <v>3003</v>
      </c>
      <c r="C271" s="7">
        <v>1</v>
      </c>
      <c r="D271" s="46" t="s">
        <v>3922</v>
      </c>
      <c r="E271" s="7">
        <v>4156</v>
      </c>
      <c r="F271" s="7" t="s">
        <v>3913</v>
      </c>
      <c r="G271" s="24">
        <v>1</v>
      </c>
      <c r="H271" s="41">
        <f>Tabela1[[#This Row],[PESO UNI]]*Tabela1[[#This Row],[QTE]]</f>
        <v>1</v>
      </c>
      <c r="I271" s="7">
        <v>0</v>
      </c>
      <c r="J271" s="8" t="s">
        <v>2281</v>
      </c>
      <c r="K271" s="8" t="s">
        <v>335</v>
      </c>
      <c r="L271" s="9" t="s">
        <v>2076</v>
      </c>
      <c r="M271" s="10">
        <v>46134</v>
      </c>
      <c r="N271" s="8" t="s">
        <v>335</v>
      </c>
      <c r="O271" s="12"/>
      <c r="P271" s="13"/>
      <c r="Q271" s="14">
        <f>Tabela1[[#This Row],[QTDE/ Fabricação]]-Tabela1[[#This Row],[QTE]]</f>
        <v>-1</v>
      </c>
      <c r="R271" s="19">
        <f t="shared" si="39"/>
        <v>1</v>
      </c>
      <c r="S271" s="19">
        <f t="shared" si="45"/>
        <v>1</v>
      </c>
      <c r="T271" s="20">
        <f t="shared" si="40"/>
        <v>0</v>
      </c>
      <c r="U271" s="243">
        <v>1</v>
      </c>
      <c r="V271" s="12" t="str">
        <f>IFERROR(VLOOKUP(Tabela1[[#This Row],[COD.MDE]],'LISTA DE EMBARQUE'!B:L,11,0),"")</f>
        <v/>
      </c>
      <c r="W271" s="13"/>
      <c r="X271" s="14">
        <f>IFERROR(Tabela1[[#This Row],[QIANTIDADE EXPEDIDA]]*Tabela1[[#This Row],[PESO UNI]],"")</f>
        <v>1</v>
      </c>
      <c r="Y271" s="14">
        <f t="shared" si="44"/>
        <v>0</v>
      </c>
      <c r="Z271" s="21">
        <f>Tabela1[[#This Row],[PESO TOTAL]]-Tabela1[[#This Row],[Peso Expedido]]</f>
        <v>0</v>
      </c>
      <c r="AA271" s="18">
        <v>1</v>
      </c>
      <c r="AB271" s="40"/>
      <c r="AC271" s="40">
        <v>1</v>
      </c>
      <c r="AD271" s="40">
        <v>1</v>
      </c>
      <c r="AE271" s="40">
        <v>1</v>
      </c>
      <c r="AF271" s="40">
        <v>1</v>
      </c>
      <c r="AG271" s="40">
        <v>1</v>
      </c>
      <c r="AH271" s="40">
        <v>1</v>
      </c>
      <c r="AI271" s="40" t="str">
        <f t="shared" si="41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46"/>
        <v>T-072983-1/1073-TC-006</v>
      </c>
      <c r="AP271" t="str">
        <f>Tabela1[[#This Row],[TAG]]&amp;Tabela1[[#This Row],[PEDIDO]]&amp;Tabela1[[#This Row],[PRODUTO]]</f>
        <v>1073-TC-006P-188RMF</v>
      </c>
      <c r="AQ271" s="23" t="str">
        <f>Tabela1[[#This Row],[PRODUTO]]&amp;Tabela1[[#This Row],[TAG]]</f>
        <v>RMF1073-TC-006</v>
      </c>
      <c r="AR271" s="183">
        <f>Tabela1[[#This Row],[PESO TOTAL]]*Tabela1[[#This Row],[MATÉRIA PRIMA]]</f>
        <v>1</v>
      </c>
      <c r="AS271" s="28">
        <f>Tabela1[[#This Row],[PESO TOTAL]]*Tabela1[[#This Row],[PREPARAÇÃO ]]</f>
        <v>1</v>
      </c>
      <c r="AT271" s="28">
        <f>Tabela1[[#This Row],[PESO TOTAL]]*Tabela1[[#This Row],[CALDEIRARIA]]</f>
        <v>1</v>
      </c>
      <c r="AU271" s="28">
        <f>Tabela1[[#This Row],[PESO TOTAL]]*Tabela1[[#This Row],[SOLDA]]</f>
        <v>1</v>
      </c>
      <c r="AV271" s="28">
        <f>Tabela1[[#This Row],[PESO TOTAL]]*Tabela1[[#This Row],[ACABAMENTO]]</f>
        <v>1</v>
      </c>
      <c r="AW271" s="28">
        <f>Tabela1[[#This Row],[PESO TOTAL]]*Tabela1[[#This Row],[PRONTO ACABADO]]</f>
        <v>1</v>
      </c>
      <c r="AX271" s="28">
        <f>Tabela1[[#This Row],[PESO TOTAL]]*Tabela1[[#This Row],[EXPEDIÇÃO ]]</f>
        <v>1</v>
      </c>
      <c r="AY271" s="28" t="str">
        <f>Tabela1[[#This Row],[PEDIDO]]&amp;Tabela1[[#This Row],[PRODUTO]]</f>
        <v>P-188RMF</v>
      </c>
      <c r="AZ271" s="44">
        <f>IF(AF271="",0,IF(ISTEXT(AF271),H271*VALUE(SUBSTITUTE(AF271,"%",""))/100,H271*AF271))-Tabela1[[#This Row],[PRONTO ACABADO2]]</f>
        <v>0</v>
      </c>
      <c r="BA271" s="44">
        <f>IF(AG271="",0,IF(ISTEXT(AG271),H271*VALUE(SUBSTITUTE(AG271,"%",""))/100,H271*AG271))-Tabela1[[#This Row],[PESO EXPEDIDO2]]</f>
        <v>0</v>
      </c>
      <c r="BB271" s="44">
        <f t="shared" si="42"/>
        <v>1</v>
      </c>
      <c r="BC271" s="44">
        <f t="shared" si="43"/>
        <v>1</v>
      </c>
      <c r="BD271" s="44"/>
    </row>
    <row r="272" spans="1:56" ht="15.75" hidden="1" customHeight="1" x14ac:dyDescent="0.25">
      <c r="A272" s="6" t="s">
        <v>3919</v>
      </c>
      <c r="B272" s="22" t="s">
        <v>3920</v>
      </c>
      <c r="C272" s="7">
        <v>1</v>
      </c>
      <c r="D272" s="46" t="s">
        <v>3921</v>
      </c>
      <c r="E272" s="7">
        <v>4157</v>
      </c>
      <c r="F272" s="7" t="s">
        <v>3913</v>
      </c>
      <c r="G272" s="24">
        <v>20.350000000000001</v>
      </c>
      <c r="H272" s="41">
        <f>Tabela1[[#This Row],[PESO UNI]]*Tabela1[[#This Row],[QTE]]</f>
        <v>20.350000000000001</v>
      </c>
      <c r="I272" s="7">
        <v>0</v>
      </c>
      <c r="J272" s="8" t="s">
        <v>2283</v>
      </c>
      <c r="K272" s="8" t="s">
        <v>335</v>
      </c>
      <c r="L272" s="9" t="s">
        <v>2076</v>
      </c>
      <c r="M272" s="10">
        <v>46134</v>
      </c>
      <c r="N272" s="8" t="s">
        <v>335</v>
      </c>
      <c r="O272" s="12"/>
      <c r="P272" s="13"/>
      <c r="Q272" s="14">
        <f>Tabela1[[#This Row],[QTDE/ Fabricação]]-Tabela1[[#This Row],[QTE]]</f>
        <v>-1</v>
      </c>
      <c r="R272" s="19">
        <f t="shared" si="39"/>
        <v>20.350000000000001</v>
      </c>
      <c r="S272" s="19">
        <f t="shared" si="45"/>
        <v>20.350000000000001</v>
      </c>
      <c r="T272" s="20">
        <f t="shared" si="40"/>
        <v>0</v>
      </c>
      <c r="U272" s="243">
        <v>1</v>
      </c>
      <c r="V272" s="12" t="str">
        <f>IFERROR(VLOOKUP(Tabela1[[#This Row],[COD.MDE]],'LISTA DE EMBARQUE'!B:L,11,0),"")</f>
        <v/>
      </c>
      <c r="W272" s="13"/>
      <c r="X272" s="14">
        <f>IFERROR(Tabela1[[#This Row],[QIANTIDADE EXPEDIDA]]*Tabela1[[#This Row],[PESO UNI]],"")</f>
        <v>20.350000000000001</v>
      </c>
      <c r="Y272" s="14">
        <f t="shared" si="44"/>
        <v>0</v>
      </c>
      <c r="Z272" s="21">
        <f>Tabela1[[#This Row],[PESO TOTAL]]-Tabela1[[#This Row],[Peso Expedido]]</f>
        <v>0</v>
      </c>
      <c r="AA272" s="18">
        <v>1</v>
      </c>
      <c r="AB272" s="40"/>
      <c r="AC272" s="40">
        <v>1</v>
      </c>
      <c r="AD272" s="40">
        <v>1</v>
      </c>
      <c r="AE272" s="40">
        <v>1</v>
      </c>
      <c r="AF272" s="40">
        <v>1</v>
      </c>
      <c r="AG272" s="40">
        <v>1</v>
      </c>
      <c r="AH272" s="40">
        <v>1</v>
      </c>
      <c r="AI272" s="40" t="str">
        <f t="shared" si="41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46"/>
        <v>T-072983-1/1073-TC-007</v>
      </c>
      <c r="AP272" t="str">
        <f>Tabela1[[#This Row],[TAG]]&amp;Tabela1[[#This Row],[PEDIDO]]&amp;Tabela1[[#This Row],[PRODUTO]]</f>
        <v>1073-TC-007P-188RMF</v>
      </c>
      <c r="AQ272" s="23" t="str">
        <f>Tabela1[[#This Row],[PRODUTO]]&amp;Tabela1[[#This Row],[TAG]]</f>
        <v>RMF1073-TC-007</v>
      </c>
      <c r="AR272" s="183">
        <f>Tabela1[[#This Row],[PESO TOTAL]]*Tabela1[[#This Row],[MATÉRIA PRIMA]]</f>
        <v>20.350000000000001</v>
      </c>
      <c r="AS272" s="28">
        <f>Tabela1[[#This Row],[PESO TOTAL]]*Tabela1[[#This Row],[PREPARAÇÃO ]]</f>
        <v>20.350000000000001</v>
      </c>
      <c r="AT272" s="28">
        <f>Tabela1[[#This Row],[PESO TOTAL]]*Tabela1[[#This Row],[CALDEIRARIA]]</f>
        <v>20.350000000000001</v>
      </c>
      <c r="AU272" s="28">
        <f>Tabela1[[#This Row],[PESO TOTAL]]*Tabela1[[#This Row],[SOLDA]]</f>
        <v>20.350000000000001</v>
      </c>
      <c r="AV272" s="28">
        <f>Tabela1[[#This Row],[PESO TOTAL]]*Tabela1[[#This Row],[ACABAMENTO]]</f>
        <v>20.350000000000001</v>
      </c>
      <c r="AW272" s="28">
        <f>Tabela1[[#This Row],[PESO TOTAL]]*Tabela1[[#This Row],[PRONTO ACABADO]]</f>
        <v>20.350000000000001</v>
      </c>
      <c r="AX272" s="28">
        <f>Tabela1[[#This Row],[PESO TOTAL]]*Tabela1[[#This Row],[EXPEDIÇÃO ]]</f>
        <v>20.350000000000001</v>
      </c>
      <c r="AY272" s="28" t="str">
        <f>Tabela1[[#This Row],[PEDIDO]]&amp;Tabela1[[#This Row],[PRODUTO]]</f>
        <v>P-188RMF</v>
      </c>
      <c r="AZ272" s="44">
        <f>IF(AF272="",0,IF(ISTEXT(AF272),H272*VALUE(SUBSTITUTE(AF272,"%",""))/100,H272*AF272))-Tabela1[[#This Row],[PRONTO ACABADO2]]</f>
        <v>0</v>
      </c>
      <c r="BA272" s="44">
        <f>IF(AG272="",0,IF(ISTEXT(AG272),H272*VALUE(SUBSTITUTE(AG272,"%",""))/100,H272*AG272))-Tabela1[[#This Row],[PESO EXPEDIDO2]]</f>
        <v>0</v>
      </c>
      <c r="BB272" s="44">
        <f t="shared" si="42"/>
        <v>20.350000000000001</v>
      </c>
      <c r="BC272" s="44">
        <f t="shared" si="43"/>
        <v>20.350000000000001</v>
      </c>
      <c r="BD272" s="44"/>
    </row>
    <row r="273" spans="1:56" ht="15.75" hidden="1" customHeight="1" x14ac:dyDescent="0.25">
      <c r="A273" s="6" t="s">
        <v>3919</v>
      </c>
      <c r="B273" s="22" t="s">
        <v>3003</v>
      </c>
      <c r="C273" s="7">
        <v>1</v>
      </c>
      <c r="D273" s="46" t="s">
        <v>3922</v>
      </c>
      <c r="E273" s="7">
        <v>4158</v>
      </c>
      <c r="F273" s="7" t="s">
        <v>3913</v>
      </c>
      <c r="G273" s="24">
        <v>1</v>
      </c>
      <c r="H273" s="41">
        <f>Tabela1[[#This Row],[PESO UNI]]*Tabela1[[#This Row],[QTE]]</f>
        <v>1</v>
      </c>
      <c r="I273" s="7">
        <v>0</v>
      </c>
      <c r="J273" s="8" t="s">
        <v>2283</v>
      </c>
      <c r="K273" s="8" t="s">
        <v>335</v>
      </c>
      <c r="L273" s="9" t="s">
        <v>2076</v>
      </c>
      <c r="M273" s="10">
        <v>46134</v>
      </c>
      <c r="N273" s="8" t="s">
        <v>335</v>
      </c>
      <c r="O273" s="12"/>
      <c r="P273" s="13"/>
      <c r="Q273" s="14">
        <f>Tabela1[[#This Row],[QTDE/ Fabricação]]-Tabela1[[#This Row],[QTE]]</f>
        <v>-1</v>
      </c>
      <c r="R273" s="19">
        <f t="shared" si="39"/>
        <v>1</v>
      </c>
      <c r="S273" s="19">
        <f t="shared" si="45"/>
        <v>1</v>
      </c>
      <c r="T273" s="20">
        <f t="shared" si="40"/>
        <v>0</v>
      </c>
      <c r="U273" s="243">
        <v>1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1</v>
      </c>
      <c r="Y273" s="14">
        <f t="shared" si="44"/>
        <v>0</v>
      </c>
      <c r="Z273" s="21">
        <f>Tabela1[[#This Row],[PESO TOTAL]]-Tabela1[[#This Row],[Peso Expedido]]</f>
        <v>0</v>
      </c>
      <c r="AA273" s="18">
        <v>1</v>
      </c>
      <c r="AB273" s="40"/>
      <c r="AC273" s="40">
        <v>1</v>
      </c>
      <c r="AD273" s="40">
        <v>1</v>
      </c>
      <c r="AE273" s="40">
        <v>1</v>
      </c>
      <c r="AF273" s="40">
        <v>1</v>
      </c>
      <c r="AG273" s="40">
        <v>1</v>
      </c>
      <c r="AH273" s="40">
        <v>1</v>
      </c>
      <c r="AI273" s="40" t="str">
        <f t="shared" si="41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46"/>
        <v>T-072983-1/1073-TC-007</v>
      </c>
      <c r="AP273" t="str">
        <f>Tabela1[[#This Row],[TAG]]&amp;Tabela1[[#This Row],[PEDIDO]]&amp;Tabela1[[#This Row],[PRODUTO]]</f>
        <v>1073-TC-007P-188RMF</v>
      </c>
      <c r="AQ273" s="23" t="str">
        <f>Tabela1[[#This Row],[PRODUTO]]&amp;Tabela1[[#This Row],[TAG]]</f>
        <v>RMF1073-TC-007</v>
      </c>
      <c r="AR273" s="183">
        <f>Tabela1[[#This Row],[PESO TOTAL]]*Tabela1[[#This Row],[MATÉRIA PRIMA]]</f>
        <v>1</v>
      </c>
      <c r="AS273" s="28">
        <f>Tabela1[[#This Row],[PESO TOTAL]]*Tabela1[[#This Row],[PREPARAÇÃO ]]</f>
        <v>1</v>
      </c>
      <c r="AT273" s="28">
        <f>Tabela1[[#This Row],[PESO TOTAL]]*Tabela1[[#This Row],[CALDEIRARIA]]</f>
        <v>1</v>
      </c>
      <c r="AU273" s="28">
        <f>Tabela1[[#This Row],[PESO TOTAL]]*Tabela1[[#This Row],[SOLDA]]</f>
        <v>1</v>
      </c>
      <c r="AV273" s="28">
        <f>Tabela1[[#This Row],[PESO TOTAL]]*Tabela1[[#This Row],[ACABAMENTO]]</f>
        <v>1</v>
      </c>
      <c r="AW273" s="28">
        <f>Tabela1[[#This Row],[PESO TOTAL]]*Tabela1[[#This Row],[PRONTO ACABADO]]</f>
        <v>1</v>
      </c>
      <c r="AX273" s="28">
        <f>Tabela1[[#This Row],[PESO TOTAL]]*Tabela1[[#This Row],[EXPEDIÇÃO ]]</f>
        <v>1</v>
      </c>
      <c r="AY273" s="28" t="str">
        <f>Tabela1[[#This Row],[PEDIDO]]&amp;Tabela1[[#This Row],[PRODUTO]]</f>
        <v>P-188RMF</v>
      </c>
      <c r="AZ273" s="44">
        <f>IF(AF273="",0,IF(ISTEXT(AF273),H273*VALUE(SUBSTITUTE(AF273,"%",""))/100,H273*AF273))-Tabela1[[#This Row],[PRONTO ACABADO2]]</f>
        <v>0</v>
      </c>
      <c r="BA273" s="44">
        <f>IF(AG273="",0,IF(ISTEXT(AG273),H273*VALUE(SUBSTITUTE(AG273,"%",""))/100,H273*AG273))-Tabela1[[#This Row],[PESO EXPEDIDO2]]</f>
        <v>0</v>
      </c>
      <c r="BB273" s="44">
        <f t="shared" si="42"/>
        <v>1</v>
      </c>
      <c r="BC273" s="44">
        <f t="shared" si="43"/>
        <v>1</v>
      </c>
      <c r="BD273" s="44"/>
    </row>
    <row r="274" spans="1:56" ht="15.75" hidden="1" customHeight="1" x14ac:dyDescent="0.25">
      <c r="A274" s="6" t="s">
        <v>3923</v>
      </c>
      <c r="B274" s="22" t="s">
        <v>3924</v>
      </c>
      <c r="C274" s="7">
        <v>30</v>
      </c>
      <c r="D274" s="46" t="s">
        <v>3925</v>
      </c>
      <c r="E274" s="7">
        <v>4159</v>
      </c>
      <c r="F274" s="7" t="s">
        <v>3926</v>
      </c>
      <c r="G274" s="24">
        <v>8.8699999999999992</v>
      </c>
      <c r="H274" s="41">
        <f>Tabela1[[#This Row],[PESO UNI]]*Tabela1[[#This Row],[QTE]]</f>
        <v>266.09999999999997</v>
      </c>
      <c r="I274" s="7">
        <v>0</v>
      </c>
      <c r="J274" s="8" t="s">
        <v>3800</v>
      </c>
      <c r="K274" s="8" t="s">
        <v>335</v>
      </c>
      <c r="L274" s="9" t="s">
        <v>2076</v>
      </c>
      <c r="M274" s="10">
        <v>46134</v>
      </c>
      <c r="N274" s="8" t="s">
        <v>335</v>
      </c>
      <c r="O274" s="12"/>
      <c r="P274" s="13"/>
      <c r="Q274" s="14">
        <f>Tabela1[[#This Row],[QTDE/ Fabricação]]-Tabela1[[#This Row],[QTE]]</f>
        <v>-30</v>
      </c>
      <c r="R274" s="19">
        <f t="shared" si="39"/>
        <v>266.09999999999997</v>
      </c>
      <c r="S274" s="19">
        <f t="shared" si="45"/>
        <v>266.09999999999997</v>
      </c>
      <c r="T274" s="20">
        <f t="shared" si="40"/>
        <v>0</v>
      </c>
      <c r="U274" s="243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44"/>
        <v>0</v>
      </c>
      <c r="Z274" s="21">
        <f>Tabela1[[#This Row],[PESO TOTAL]]-Tabela1[[#This Row],[Peso Expedido]]</f>
        <v>0</v>
      </c>
      <c r="AA274" s="18">
        <v>1</v>
      </c>
      <c r="AB274" s="40"/>
      <c r="AC274" s="40">
        <v>1</v>
      </c>
      <c r="AD274" s="40">
        <v>1</v>
      </c>
      <c r="AE274" s="40">
        <v>1</v>
      </c>
      <c r="AF274" s="40">
        <v>1</v>
      </c>
      <c r="AG274" s="40">
        <v>1</v>
      </c>
      <c r="AH274" s="40">
        <v>1</v>
      </c>
      <c r="AI274" s="40" t="str">
        <f t="shared" si="41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46"/>
        <v>T-072968-1/1073-TC-006/007</v>
      </c>
      <c r="AP274" t="str">
        <f>Tabela1[[#This Row],[TAG]]&amp;Tabela1[[#This Row],[PEDIDO]]&amp;Tabela1[[#This Row],[PRODUTO]]</f>
        <v>1073-TC-006/007P-188RMF</v>
      </c>
      <c r="AQ274" s="23" t="str">
        <f>Tabela1[[#This Row],[PRODUTO]]&amp;Tabela1[[#This Row],[TAG]]</f>
        <v>RMF1073-TC-006/007</v>
      </c>
      <c r="AR274" s="183">
        <f>Tabela1[[#This Row],[PESO TOTAL]]*Tabela1[[#This Row],[MATÉRIA PRIMA]]</f>
        <v>266.09999999999997</v>
      </c>
      <c r="AS274" s="28">
        <f>Tabela1[[#This Row],[PESO TOTAL]]*Tabela1[[#This Row],[PREPARAÇÃO ]]</f>
        <v>266.09999999999997</v>
      </c>
      <c r="AT274" s="28">
        <f>Tabela1[[#This Row],[PESO TOTAL]]*Tabela1[[#This Row],[CALDEIRARIA]]</f>
        <v>266.09999999999997</v>
      </c>
      <c r="AU274" s="28">
        <f>Tabela1[[#This Row],[PESO TOTAL]]*Tabela1[[#This Row],[SOLDA]]</f>
        <v>266.09999999999997</v>
      </c>
      <c r="AV274" s="28">
        <f>Tabela1[[#This Row],[PESO TOTAL]]*Tabela1[[#This Row],[ACABAMENTO]]</f>
        <v>266.09999999999997</v>
      </c>
      <c r="AW274" s="28">
        <f>Tabela1[[#This Row],[PESO TOTAL]]*Tabela1[[#This Row],[PRONTO ACABADO]]</f>
        <v>266.09999999999997</v>
      </c>
      <c r="AX274" s="28">
        <f>Tabela1[[#This Row],[PESO TOTAL]]*Tabela1[[#This Row],[EXPEDIÇÃO ]]</f>
        <v>266.09999999999997</v>
      </c>
      <c r="AY274" s="28" t="str">
        <f>Tabela1[[#This Row],[PEDIDO]]&amp;Tabela1[[#This Row],[PRODUTO]]</f>
        <v>P-188RMF</v>
      </c>
      <c r="AZ274" s="44">
        <f>IF(AF274="",0,IF(ISTEXT(AF274),H274*VALUE(SUBSTITUTE(AF274,"%",""))/100,H274*AF274))-Tabela1[[#This Row],[PRONTO ACABADO2]]</f>
        <v>0</v>
      </c>
      <c r="BA274" s="44">
        <f>IF(AG274="",0,IF(ISTEXT(AG274),H274*VALUE(SUBSTITUTE(AG274,"%",""))/100,H274*AG274))-Tabela1[[#This Row],[PESO EXPEDIDO2]]</f>
        <v>0</v>
      </c>
      <c r="BB274" s="44">
        <f t="shared" si="42"/>
        <v>266.09999999999997</v>
      </c>
      <c r="BC274" s="44">
        <f t="shared" si="43"/>
        <v>266.09999999999997</v>
      </c>
      <c r="BD274" s="44"/>
    </row>
    <row r="275" spans="1:56" ht="15.75" hidden="1" customHeight="1" x14ac:dyDescent="0.25">
      <c r="A275" s="6" t="s">
        <v>3923</v>
      </c>
      <c r="B275" s="22" t="s">
        <v>3927</v>
      </c>
      <c r="C275" s="7">
        <v>30</v>
      </c>
      <c r="D275" s="46" t="s">
        <v>3928</v>
      </c>
      <c r="E275" s="7">
        <v>4160</v>
      </c>
      <c r="F275" s="7" t="s">
        <v>3926</v>
      </c>
      <c r="G275" s="24">
        <v>8.8699999999999992</v>
      </c>
      <c r="H275" s="41">
        <f>Tabela1[[#This Row],[PESO UNI]]*Tabela1[[#This Row],[QTE]]</f>
        <v>266.09999999999997</v>
      </c>
      <c r="I275" s="7">
        <v>0</v>
      </c>
      <c r="J275" s="8" t="s">
        <v>3800</v>
      </c>
      <c r="K275" s="8" t="s">
        <v>335</v>
      </c>
      <c r="L275" s="9" t="s">
        <v>2076</v>
      </c>
      <c r="M275" s="10">
        <v>46134</v>
      </c>
      <c r="N275" s="8" t="s">
        <v>335</v>
      </c>
      <c r="O275" s="12"/>
      <c r="P275" s="13"/>
      <c r="Q275" s="14">
        <f>Tabela1[[#This Row],[QTDE/ Fabricação]]-Tabela1[[#This Row],[QTE]]</f>
        <v>-30</v>
      </c>
      <c r="R275" s="19">
        <f t="shared" si="39"/>
        <v>266.09999999999997</v>
      </c>
      <c r="S275" s="19">
        <f t="shared" si="45"/>
        <v>266.09999999999997</v>
      </c>
      <c r="T275" s="20">
        <f t="shared" si="40"/>
        <v>0</v>
      </c>
      <c r="U275" s="243">
        <v>30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266.09999999999997</v>
      </c>
      <c r="Y275" s="14">
        <f t="shared" si="44"/>
        <v>0</v>
      </c>
      <c r="Z275" s="21">
        <f>Tabela1[[#This Row],[PESO TOTAL]]-Tabela1[[#This Row],[Peso Expedido]]</f>
        <v>0</v>
      </c>
      <c r="AA275" s="18">
        <v>1</v>
      </c>
      <c r="AB275" s="40"/>
      <c r="AC275" s="40">
        <v>1</v>
      </c>
      <c r="AD275" s="40">
        <v>1</v>
      </c>
      <c r="AE275" s="40">
        <v>1</v>
      </c>
      <c r="AF275" s="40">
        <v>1</v>
      </c>
      <c r="AG275" s="40">
        <v>1</v>
      </c>
      <c r="AH275" s="40">
        <v>1</v>
      </c>
      <c r="AI275" s="40" t="str">
        <f t="shared" si="41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46"/>
        <v>T-072968-1/1073-TC-006/007</v>
      </c>
      <c r="AP275" t="str">
        <f>Tabela1[[#This Row],[TAG]]&amp;Tabela1[[#This Row],[PEDIDO]]&amp;Tabela1[[#This Row],[PRODUTO]]</f>
        <v>1073-TC-006/007P-188RMF</v>
      </c>
      <c r="AQ275" s="23" t="str">
        <f>Tabela1[[#This Row],[PRODUTO]]&amp;Tabela1[[#This Row],[TAG]]</f>
        <v>RMF1073-TC-006/007</v>
      </c>
      <c r="AR275" s="183">
        <f>Tabela1[[#This Row],[PESO TOTAL]]*Tabela1[[#This Row],[MATÉRIA PRIMA]]</f>
        <v>266.09999999999997</v>
      </c>
      <c r="AS275" s="28">
        <f>Tabela1[[#This Row],[PESO TOTAL]]*Tabela1[[#This Row],[PREPARAÇÃO ]]</f>
        <v>266.09999999999997</v>
      </c>
      <c r="AT275" s="28">
        <f>Tabela1[[#This Row],[PESO TOTAL]]*Tabela1[[#This Row],[CALDEIRARIA]]</f>
        <v>266.09999999999997</v>
      </c>
      <c r="AU275" s="28">
        <f>Tabela1[[#This Row],[PESO TOTAL]]*Tabela1[[#This Row],[SOLDA]]</f>
        <v>266.09999999999997</v>
      </c>
      <c r="AV275" s="28">
        <f>Tabela1[[#This Row],[PESO TOTAL]]*Tabela1[[#This Row],[ACABAMENTO]]</f>
        <v>266.09999999999997</v>
      </c>
      <c r="AW275" s="28">
        <f>Tabela1[[#This Row],[PESO TOTAL]]*Tabela1[[#This Row],[PRONTO ACABADO]]</f>
        <v>266.09999999999997</v>
      </c>
      <c r="AX275" s="28">
        <f>Tabela1[[#This Row],[PESO TOTAL]]*Tabela1[[#This Row],[EXPEDIÇÃO ]]</f>
        <v>266.09999999999997</v>
      </c>
      <c r="AY275" s="28" t="str">
        <f>Tabela1[[#This Row],[PEDIDO]]&amp;Tabela1[[#This Row],[PRODUTO]]</f>
        <v>P-188RMF</v>
      </c>
      <c r="AZ275" s="44">
        <f>IF(AF275="",0,IF(ISTEXT(AF275),H275*VALUE(SUBSTITUTE(AF275,"%",""))/100,H275*AF275))-Tabela1[[#This Row],[PRONTO ACABADO2]]</f>
        <v>0</v>
      </c>
      <c r="BA275" s="44">
        <f>IF(AG275="",0,IF(ISTEXT(AG275),H275*VALUE(SUBSTITUTE(AG275,"%",""))/100,H275*AG275))-Tabela1[[#This Row],[PESO EXPEDIDO2]]</f>
        <v>0</v>
      </c>
      <c r="BB275" s="44">
        <f t="shared" si="42"/>
        <v>266.09999999999997</v>
      </c>
      <c r="BC275" s="44">
        <f t="shared" si="43"/>
        <v>266.09999999999997</v>
      </c>
      <c r="BD275" s="44"/>
    </row>
    <row r="276" spans="1:56" ht="15.75" hidden="1" customHeight="1" x14ac:dyDescent="0.25">
      <c r="A276" s="6" t="s">
        <v>3923</v>
      </c>
      <c r="B276" s="22" t="s">
        <v>3929</v>
      </c>
      <c r="C276" s="7">
        <v>40</v>
      </c>
      <c r="D276" s="46" t="s">
        <v>3930</v>
      </c>
      <c r="E276" s="7">
        <v>4161</v>
      </c>
      <c r="F276" s="7" t="s">
        <v>3926</v>
      </c>
      <c r="G276" s="24">
        <v>4.3099999999999996</v>
      </c>
      <c r="H276" s="41">
        <f>Tabela1[[#This Row],[PESO UNI]]*Tabela1[[#This Row],[QTE]]</f>
        <v>172.39999999999998</v>
      </c>
      <c r="I276" s="7">
        <v>0</v>
      </c>
      <c r="J276" s="8" t="s">
        <v>3800</v>
      </c>
      <c r="K276" s="8" t="s">
        <v>335</v>
      </c>
      <c r="L276" s="9" t="s">
        <v>2076</v>
      </c>
      <c r="M276" s="10">
        <v>46134</v>
      </c>
      <c r="N276" s="8" t="s">
        <v>335</v>
      </c>
      <c r="O276" s="12"/>
      <c r="P276" s="13"/>
      <c r="Q276" s="14">
        <f>Tabela1[[#This Row],[QTDE/ Fabricação]]-Tabela1[[#This Row],[QTE]]</f>
        <v>-40</v>
      </c>
      <c r="R276" s="19">
        <f t="shared" si="39"/>
        <v>172.39999999999998</v>
      </c>
      <c r="S276" s="19">
        <f t="shared" si="45"/>
        <v>172.39999999999998</v>
      </c>
      <c r="T276" s="20">
        <f t="shared" si="40"/>
        <v>0</v>
      </c>
      <c r="U276" s="243">
        <v>40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172.39999999999998</v>
      </c>
      <c r="Y276" s="14">
        <f t="shared" si="44"/>
        <v>0</v>
      </c>
      <c r="Z276" s="21">
        <f>Tabela1[[#This Row],[PESO TOTAL]]-Tabela1[[#This Row],[Peso Expedido]]</f>
        <v>0</v>
      </c>
      <c r="AA276" s="18">
        <v>1</v>
      </c>
      <c r="AB276" s="40"/>
      <c r="AC276" s="40">
        <v>1</v>
      </c>
      <c r="AD276" s="40">
        <v>1</v>
      </c>
      <c r="AE276" s="40">
        <v>1</v>
      </c>
      <c r="AF276" s="40">
        <v>1</v>
      </c>
      <c r="AG276" s="40">
        <v>1</v>
      </c>
      <c r="AH276" s="40">
        <v>1</v>
      </c>
      <c r="AI276" s="40" t="str">
        <f t="shared" si="41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46"/>
        <v>T-072968-1/1073-TC-006/007</v>
      </c>
      <c r="AP276" t="str">
        <f>Tabela1[[#This Row],[TAG]]&amp;Tabela1[[#This Row],[PEDIDO]]&amp;Tabela1[[#This Row],[PRODUTO]]</f>
        <v>1073-TC-006/007P-188RMF</v>
      </c>
      <c r="AQ276" s="23" t="str">
        <f>Tabela1[[#This Row],[PRODUTO]]&amp;Tabela1[[#This Row],[TAG]]</f>
        <v>RMF1073-TC-006/007</v>
      </c>
      <c r="AR276" s="183">
        <f>Tabela1[[#This Row],[PESO TOTAL]]*Tabela1[[#This Row],[MATÉRIA PRIMA]]</f>
        <v>172.39999999999998</v>
      </c>
      <c r="AS276" s="28">
        <f>Tabela1[[#This Row],[PESO TOTAL]]*Tabela1[[#This Row],[PREPARAÇÃO ]]</f>
        <v>172.39999999999998</v>
      </c>
      <c r="AT276" s="28">
        <f>Tabela1[[#This Row],[PESO TOTAL]]*Tabela1[[#This Row],[CALDEIRARIA]]</f>
        <v>172.39999999999998</v>
      </c>
      <c r="AU276" s="28">
        <f>Tabela1[[#This Row],[PESO TOTAL]]*Tabela1[[#This Row],[SOLDA]]</f>
        <v>172.39999999999998</v>
      </c>
      <c r="AV276" s="28">
        <f>Tabela1[[#This Row],[PESO TOTAL]]*Tabela1[[#This Row],[ACABAMENTO]]</f>
        <v>172.39999999999998</v>
      </c>
      <c r="AW276" s="28">
        <f>Tabela1[[#This Row],[PESO TOTAL]]*Tabela1[[#This Row],[PRONTO ACABADO]]</f>
        <v>172.39999999999998</v>
      </c>
      <c r="AX276" s="28">
        <f>Tabela1[[#This Row],[PESO TOTAL]]*Tabela1[[#This Row],[EXPEDIÇÃO ]]</f>
        <v>172.39999999999998</v>
      </c>
      <c r="AY276" s="28" t="str">
        <f>Tabela1[[#This Row],[PEDIDO]]&amp;Tabela1[[#This Row],[PRODUTO]]</f>
        <v>P-188RMF</v>
      </c>
      <c r="AZ276" s="44">
        <f>IF(AF276="",0,IF(ISTEXT(AF276),H276*VALUE(SUBSTITUTE(AF276,"%",""))/100,H276*AF276))-Tabela1[[#This Row],[PRONTO ACABADO2]]</f>
        <v>0</v>
      </c>
      <c r="BA276" s="44">
        <f>IF(AG276="",0,IF(ISTEXT(AG276),H276*VALUE(SUBSTITUTE(AG276,"%",""))/100,H276*AG276))-Tabela1[[#This Row],[PESO EXPEDIDO2]]</f>
        <v>0</v>
      </c>
      <c r="BB276" s="44">
        <f t="shared" si="42"/>
        <v>172.39999999999998</v>
      </c>
      <c r="BC276" s="44">
        <f t="shared" si="43"/>
        <v>172.39999999999998</v>
      </c>
      <c r="BD276" s="44"/>
    </row>
    <row r="277" spans="1:56" ht="15.75" hidden="1" customHeight="1" x14ac:dyDescent="0.25">
      <c r="A277" s="6" t="s">
        <v>3923</v>
      </c>
      <c r="B277" s="22" t="s">
        <v>3931</v>
      </c>
      <c r="C277" s="7">
        <v>10</v>
      </c>
      <c r="D277" s="46" t="s">
        <v>3932</v>
      </c>
      <c r="E277" s="7">
        <v>4162</v>
      </c>
      <c r="F277" s="7" t="s">
        <v>3926</v>
      </c>
      <c r="G277" s="24">
        <v>83.6</v>
      </c>
      <c r="H277" s="41">
        <f>Tabela1[[#This Row],[PESO UNI]]*Tabela1[[#This Row],[QTE]]</f>
        <v>836</v>
      </c>
      <c r="I277" s="7">
        <v>0</v>
      </c>
      <c r="J277" s="8" t="s">
        <v>3800</v>
      </c>
      <c r="K277" s="8" t="s">
        <v>335</v>
      </c>
      <c r="L277" s="9" t="s">
        <v>2076</v>
      </c>
      <c r="M277" s="10">
        <v>46134</v>
      </c>
      <c r="N277" s="8" t="s">
        <v>335</v>
      </c>
      <c r="O277" s="12"/>
      <c r="P277" s="13"/>
      <c r="Q277" s="14">
        <f>Tabela1[[#This Row],[QTDE/ Fabricação]]-Tabela1[[#This Row],[QTE]]</f>
        <v>-10</v>
      </c>
      <c r="R277" s="19">
        <f t="shared" si="39"/>
        <v>836</v>
      </c>
      <c r="S277" s="19">
        <f t="shared" si="45"/>
        <v>836</v>
      </c>
      <c r="T277" s="20">
        <f t="shared" si="40"/>
        <v>0</v>
      </c>
      <c r="U277" s="243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44"/>
        <v>0</v>
      </c>
      <c r="Z277" s="21">
        <f>Tabela1[[#This Row],[PESO TOTAL]]-Tabela1[[#This Row],[Peso Expedido]]</f>
        <v>0</v>
      </c>
      <c r="AA277" s="18">
        <v>1</v>
      </c>
      <c r="AB277" s="40"/>
      <c r="AC277" s="40">
        <v>1</v>
      </c>
      <c r="AD277" s="40">
        <v>1</v>
      </c>
      <c r="AE277" s="40">
        <v>1</v>
      </c>
      <c r="AF277" s="40">
        <v>1</v>
      </c>
      <c r="AG277" s="40">
        <v>1</v>
      </c>
      <c r="AH277" s="40">
        <v>1</v>
      </c>
      <c r="AI277" s="40" t="str">
        <f t="shared" si="41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46"/>
        <v>T-072968-1/1073-TC-006/007</v>
      </c>
      <c r="AP277" t="str">
        <f>Tabela1[[#This Row],[TAG]]&amp;Tabela1[[#This Row],[PEDIDO]]&amp;Tabela1[[#This Row],[PRODUTO]]</f>
        <v>1073-TC-006/007P-188RMF</v>
      </c>
      <c r="AQ277" s="23" t="str">
        <f>Tabela1[[#This Row],[PRODUTO]]&amp;Tabela1[[#This Row],[TAG]]</f>
        <v>RMF1073-TC-006/007</v>
      </c>
      <c r="AR277" s="183">
        <f>Tabela1[[#This Row],[PESO TOTAL]]*Tabela1[[#This Row],[MATÉRIA PRIMA]]</f>
        <v>836</v>
      </c>
      <c r="AS277" s="28">
        <f>Tabela1[[#This Row],[PESO TOTAL]]*Tabela1[[#This Row],[PREPARAÇÃO ]]</f>
        <v>836</v>
      </c>
      <c r="AT277" s="28">
        <f>Tabela1[[#This Row],[PESO TOTAL]]*Tabela1[[#This Row],[CALDEIRARIA]]</f>
        <v>836</v>
      </c>
      <c r="AU277" s="28">
        <f>Tabela1[[#This Row],[PESO TOTAL]]*Tabela1[[#This Row],[SOLDA]]</f>
        <v>836</v>
      </c>
      <c r="AV277" s="28">
        <f>Tabela1[[#This Row],[PESO TOTAL]]*Tabela1[[#This Row],[ACABAMENTO]]</f>
        <v>836</v>
      </c>
      <c r="AW277" s="28">
        <f>Tabela1[[#This Row],[PESO TOTAL]]*Tabela1[[#This Row],[PRONTO ACABADO]]</f>
        <v>836</v>
      </c>
      <c r="AX277" s="28">
        <f>Tabela1[[#This Row],[PESO TOTAL]]*Tabela1[[#This Row],[EXPEDIÇÃO ]]</f>
        <v>836</v>
      </c>
      <c r="AY277" s="28" t="str">
        <f>Tabela1[[#This Row],[PEDIDO]]&amp;Tabela1[[#This Row],[PRODUTO]]</f>
        <v>P-188RMF</v>
      </c>
      <c r="AZ277" s="44">
        <f>IF(AF277="",0,IF(ISTEXT(AF277),H277*VALUE(SUBSTITUTE(AF277,"%",""))/100,H277*AF277))-Tabela1[[#This Row],[PRONTO ACABADO2]]</f>
        <v>0</v>
      </c>
      <c r="BA277" s="44">
        <f>IF(AG277="",0,IF(ISTEXT(AG277),H277*VALUE(SUBSTITUTE(AG277,"%",""))/100,H277*AG277))-Tabela1[[#This Row],[PESO EXPEDIDO2]]</f>
        <v>0</v>
      </c>
      <c r="BB277" s="44">
        <f t="shared" si="42"/>
        <v>836</v>
      </c>
      <c r="BC277" s="44">
        <f t="shared" si="43"/>
        <v>836</v>
      </c>
      <c r="BD277" s="44"/>
    </row>
    <row r="278" spans="1:56" ht="15.75" hidden="1" customHeight="1" x14ac:dyDescent="0.25">
      <c r="A278" s="6" t="s">
        <v>3923</v>
      </c>
      <c r="B278" s="22" t="s">
        <v>3933</v>
      </c>
      <c r="C278" s="7">
        <v>10</v>
      </c>
      <c r="D278" s="46" t="s">
        <v>3934</v>
      </c>
      <c r="E278" s="7">
        <v>4163</v>
      </c>
      <c r="F278" s="7" t="s">
        <v>3926</v>
      </c>
      <c r="G278" s="24">
        <v>83.6</v>
      </c>
      <c r="H278" s="41">
        <f>Tabela1[[#This Row],[PESO UNI]]*Tabela1[[#This Row],[QTE]]</f>
        <v>836</v>
      </c>
      <c r="I278" s="7">
        <v>0</v>
      </c>
      <c r="J278" s="8" t="s">
        <v>3800</v>
      </c>
      <c r="K278" s="8" t="s">
        <v>335</v>
      </c>
      <c r="L278" s="9" t="s">
        <v>2076</v>
      </c>
      <c r="M278" s="10">
        <v>46134</v>
      </c>
      <c r="N278" s="8" t="s">
        <v>335</v>
      </c>
      <c r="O278" s="12"/>
      <c r="P278" s="13"/>
      <c r="Q278" s="14">
        <f>Tabela1[[#This Row],[QTDE/ Fabricação]]-Tabela1[[#This Row],[QTE]]</f>
        <v>-10</v>
      </c>
      <c r="R278" s="19">
        <f t="shared" si="39"/>
        <v>836</v>
      </c>
      <c r="S278" s="19">
        <f t="shared" si="45"/>
        <v>836</v>
      </c>
      <c r="T278" s="20">
        <f t="shared" si="40"/>
        <v>0</v>
      </c>
      <c r="U278" s="243">
        <v>10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836</v>
      </c>
      <c r="Y278" s="14">
        <f t="shared" si="44"/>
        <v>0</v>
      </c>
      <c r="Z278" s="21">
        <f>Tabela1[[#This Row],[PESO TOTAL]]-Tabela1[[#This Row],[Peso Expedido]]</f>
        <v>0</v>
      </c>
      <c r="AA278" s="18">
        <v>1</v>
      </c>
      <c r="AB278" s="40"/>
      <c r="AC278" s="40">
        <v>1</v>
      </c>
      <c r="AD278" s="40">
        <v>1</v>
      </c>
      <c r="AE278" s="40">
        <v>1</v>
      </c>
      <c r="AF278" s="40">
        <v>1</v>
      </c>
      <c r="AG278" s="40">
        <v>1</v>
      </c>
      <c r="AH278" s="40">
        <v>1</v>
      </c>
      <c r="AI278" s="40" t="str">
        <f t="shared" si="41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46"/>
        <v>T-072968-1/1073-TC-006/007</v>
      </c>
      <c r="AP278" t="str">
        <f>Tabela1[[#This Row],[TAG]]&amp;Tabela1[[#This Row],[PEDIDO]]&amp;Tabela1[[#This Row],[PRODUTO]]</f>
        <v>1073-TC-006/007P-188RMF</v>
      </c>
      <c r="AQ278" s="23" t="str">
        <f>Tabela1[[#This Row],[PRODUTO]]&amp;Tabela1[[#This Row],[TAG]]</f>
        <v>RMF1073-TC-006/007</v>
      </c>
      <c r="AR278" s="183">
        <f>Tabela1[[#This Row],[PESO TOTAL]]*Tabela1[[#This Row],[MATÉRIA PRIMA]]</f>
        <v>836</v>
      </c>
      <c r="AS278" s="28">
        <f>Tabela1[[#This Row],[PESO TOTAL]]*Tabela1[[#This Row],[PREPARAÇÃO ]]</f>
        <v>836</v>
      </c>
      <c r="AT278" s="28">
        <f>Tabela1[[#This Row],[PESO TOTAL]]*Tabela1[[#This Row],[CALDEIRARIA]]</f>
        <v>836</v>
      </c>
      <c r="AU278" s="28">
        <f>Tabela1[[#This Row],[PESO TOTAL]]*Tabela1[[#This Row],[SOLDA]]</f>
        <v>836</v>
      </c>
      <c r="AV278" s="28">
        <f>Tabela1[[#This Row],[PESO TOTAL]]*Tabela1[[#This Row],[ACABAMENTO]]</f>
        <v>836</v>
      </c>
      <c r="AW278" s="28">
        <f>Tabela1[[#This Row],[PESO TOTAL]]*Tabela1[[#This Row],[PRONTO ACABADO]]</f>
        <v>836</v>
      </c>
      <c r="AX278" s="28">
        <f>Tabela1[[#This Row],[PESO TOTAL]]*Tabela1[[#This Row],[EXPEDIÇÃO ]]</f>
        <v>836</v>
      </c>
      <c r="AY278" s="28" t="str">
        <f>Tabela1[[#This Row],[PEDIDO]]&amp;Tabela1[[#This Row],[PRODUTO]]</f>
        <v>P-188RMF</v>
      </c>
      <c r="AZ278" s="44">
        <f>IF(AF278="",0,IF(ISTEXT(AF278),H278*VALUE(SUBSTITUTE(AF278,"%",""))/100,H278*AF278))-Tabela1[[#This Row],[PRONTO ACABADO2]]</f>
        <v>0</v>
      </c>
      <c r="BA278" s="44">
        <f>IF(AG278="",0,IF(ISTEXT(AG278),H278*VALUE(SUBSTITUTE(AG278,"%",""))/100,H278*AG278))-Tabela1[[#This Row],[PESO EXPEDIDO2]]</f>
        <v>0</v>
      </c>
      <c r="BB278" s="44">
        <f t="shared" si="42"/>
        <v>836</v>
      </c>
      <c r="BC278" s="44">
        <f t="shared" si="43"/>
        <v>836</v>
      </c>
      <c r="BD278" s="44"/>
    </row>
    <row r="279" spans="1:56" ht="15.75" hidden="1" customHeight="1" x14ac:dyDescent="0.25">
      <c r="A279" s="6" t="s">
        <v>3923</v>
      </c>
      <c r="B279" s="22" t="s">
        <v>3935</v>
      </c>
      <c r="C279" s="7">
        <v>22</v>
      </c>
      <c r="D279" s="46" t="s">
        <v>3936</v>
      </c>
      <c r="E279" s="7">
        <v>4164</v>
      </c>
      <c r="F279" s="7" t="s">
        <v>3926</v>
      </c>
      <c r="G279" s="24">
        <v>2.85</v>
      </c>
      <c r="H279" s="41">
        <f>Tabela1[[#This Row],[PESO UNI]]*Tabela1[[#This Row],[QTE]]</f>
        <v>62.7</v>
      </c>
      <c r="I279" s="7">
        <v>0</v>
      </c>
      <c r="J279" s="8" t="s">
        <v>3800</v>
      </c>
      <c r="K279" s="8" t="s">
        <v>335</v>
      </c>
      <c r="L279" s="9" t="s">
        <v>2076</v>
      </c>
      <c r="M279" s="10">
        <v>46134</v>
      </c>
      <c r="N279" s="8" t="s">
        <v>335</v>
      </c>
      <c r="O279" s="12"/>
      <c r="P279" s="13"/>
      <c r="Q279" s="14">
        <f>Tabela1[[#This Row],[QTDE/ Fabricação]]-Tabela1[[#This Row],[QTE]]</f>
        <v>-22</v>
      </c>
      <c r="R279" s="19">
        <f t="shared" si="39"/>
        <v>62.7</v>
      </c>
      <c r="S279" s="19">
        <f t="shared" si="45"/>
        <v>62.7</v>
      </c>
      <c r="T279" s="20">
        <f t="shared" si="40"/>
        <v>0</v>
      </c>
      <c r="U279" s="243">
        <v>22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62.7</v>
      </c>
      <c r="Y279" s="14">
        <f t="shared" si="44"/>
        <v>0</v>
      </c>
      <c r="Z279" s="21">
        <f>Tabela1[[#This Row],[PESO TOTAL]]-Tabela1[[#This Row],[Peso Expedido]]</f>
        <v>0</v>
      </c>
      <c r="AA279" s="18">
        <v>1</v>
      </c>
      <c r="AB279" s="40"/>
      <c r="AC279" s="40">
        <v>1</v>
      </c>
      <c r="AD279" s="40">
        <v>1</v>
      </c>
      <c r="AE279" s="40">
        <v>1</v>
      </c>
      <c r="AF279" s="40">
        <v>1</v>
      </c>
      <c r="AG279" s="40">
        <v>1</v>
      </c>
      <c r="AH279" s="40">
        <v>1</v>
      </c>
      <c r="AI279" s="40" t="str">
        <f t="shared" si="41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46"/>
        <v>T-072968-1/1073-TC-006/007</v>
      </c>
      <c r="AP279" t="str">
        <f>Tabela1[[#This Row],[TAG]]&amp;Tabela1[[#This Row],[PEDIDO]]&amp;Tabela1[[#This Row],[PRODUTO]]</f>
        <v>1073-TC-006/007P-188RMF</v>
      </c>
      <c r="AQ279" s="23" t="str">
        <f>Tabela1[[#This Row],[PRODUTO]]&amp;Tabela1[[#This Row],[TAG]]</f>
        <v>RMF1073-TC-006/007</v>
      </c>
      <c r="AR279" s="183">
        <f>Tabela1[[#This Row],[PESO TOTAL]]*Tabela1[[#This Row],[MATÉRIA PRIMA]]</f>
        <v>62.7</v>
      </c>
      <c r="AS279" s="28">
        <f>Tabela1[[#This Row],[PESO TOTAL]]*Tabela1[[#This Row],[PREPARAÇÃO ]]</f>
        <v>62.7</v>
      </c>
      <c r="AT279" s="28">
        <f>Tabela1[[#This Row],[PESO TOTAL]]*Tabela1[[#This Row],[CALDEIRARIA]]</f>
        <v>62.7</v>
      </c>
      <c r="AU279" s="28">
        <f>Tabela1[[#This Row],[PESO TOTAL]]*Tabela1[[#This Row],[SOLDA]]</f>
        <v>62.7</v>
      </c>
      <c r="AV279" s="28">
        <f>Tabela1[[#This Row],[PESO TOTAL]]*Tabela1[[#This Row],[ACABAMENTO]]</f>
        <v>62.7</v>
      </c>
      <c r="AW279" s="28">
        <f>Tabela1[[#This Row],[PESO TOTAL]]*Tabela1[[#This Row],[PRONTO ACABADO]]</f>
        <v>62.7</v>
      </c>
      <c r="AX279" s="28">
        <f>Tabela1[[#This Row],[PESO TOTAL]]*Tabela1[[#This Row],[EXPEDIÇÃO ]]</f>
        <v>62.7</v>
      </c>
      <c r="AY279" s="28" t="str">
        <f>Tabela1[[#This Row],[PEDIDO]]&amp;Tabela1[[#This Row],[PRODUTO]]</f>
        <v>P-188RMF</v>
      </c>
      <c r="AZ279" s="44">
        <f>IF(AF279="",0,IF(ISTEXT(AF279),H279*VALUE(SUBSTITUTE(AF279,"%",""))/100,H279*AF279))-Tabela1[[#This Row],[PRONTO ACABADO2]]</f>
        <v>0</v>
      </c>
      <c r="BA279" s="44">
        <f>IF(AG279="",0,IF(ISTEXT(AG279),H279*VALUE(SUBSTITUTE(AG279,"%",""))/100,H279*AG279))-Tabela1[[#This Row],[PESO EXPEDIDO2]]</f>
        <v>0</v>
      </c>
      <c r="BB279" s="44">
        <f t="shared" si="42"/>
        <v>62.7</v>
      </c>
      <c r="BC279" s="44">
        <f t="shared" si="43"/>
        <v>62.7</v>
      </c>
      <c r="BD279" s="44"/>
    </row>
    <row r="280" spans="1:56" ht="15.75" hidden="1" customHeight="1" x14ac:dyDescent="0.25">
      <c r="A280" s="6" t="s">
        <v>3923</v>
      </c>
      <c r="B280" s="22" t="s">
        <v>3937</v>
      </c>
      <c r="C280" s="7">
        <v>2</v>
      </c>
      <c r="D280" s="46" t="s">
        <v>3938</v>
      </c>
      <c r="E280" s="7">
        <v>4165</v>
      </c>
      <c r="F280" s="7" t="s">
        <v>3926</v>
      </c>
      <c r="G280" s="24">
        <v>23</v>
      </c>
      <c r="H280" s="41">
        <f>Tabela1[[#This Row],[PESO UNI]]*Tabela1[[#This Row],[QTE]]</f>
        <v>46</v>
      </c>
      <c r="I280" s="7">
        <v>0</v>
      </c>
      <c r="J280" s="8" t="s">
        <v>3800</v>
      </c>
      <c r="K280" s="8" t="s">
        <v>335</v>
      </c>
      <c r="L280" s="9" t="s">
        <v>2076</v>
      </c>
      <c r="M280" s="10">
        <v>46134</v>
      </c>
      <c r="N280" s="8" t="s">
        <v>335</v>
      </c>
      <c r="O280" s="12"/>
      <c r="P280" s="13"/>
      <c r="Q280" s="14">
        <f>Tabela1[[#This Row],[QTDE/ Fabricação]]-Tabela1[[#This Row],[QTE]]</f>
        <v>-2</v>
      </c>
      <c r="R280" s="19">
        <f t="shared" si="39"/>
        <v>46</v>
      </c>
      <c r="S280" s="19">
        <f t="shared" si="45"/>
        <v>46</v>
      </c>
      <c r="T280" s="20">
        <f t="shared" si="40"/>
        <v>0</v>
      </c>
      <c r="U280" s="243">
        <v>2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46</v>
      </c>
      <c r="Y280" s="14">
        <f t="shared" si="44"/>
        <v>0</v>
      </c>
      <c r="Z280" s="21">
        <f>Tabela1[[#This Row],[PESO TOTAL]]-Tabela1[[#This Row],[Peso Expedido]]</f>
        <v>0</v>
      </c>
      <c r="AA280" s="18">
        <v>1</v>
      </c>
      <c r="AB280" s="40"/>
      <c r="AC280" s="40">
        <v>1</v>
      </c>
      <c r="AD280" s="40">
        <v>1</v>
      </c>
      <c r="AE280" s="40">
        <v>1</v>
      </c>
      <c r="AF280" s="40">
        <v>1</v>
      </c>
      <c r="AG280" s="40">
        <v>1</v>
      </c>
      <c r="AH280" s="40">
        <v>1</v>
      </c>
      <c r="AI280" s="40" t="str">
        <f t="shared" si="41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46"/>
        <v>T-072968-1/1073-TC-006/007</v>
      </c>
      <c r="AP280" t="str">
        <f>Tabela1[[#This Row],[TAG]]&amp;Tabela1[[#This Row],[PEDIDO]]&amp;Tabela1[[#This Row],[PRODUTO]]</f>
        <v>1073-TC-006/007P-188RMF</v>
      </c>
      <c r="AQ280" s="23" t="str">
        <f>Tabela1[[#This Row],[PRODUTO]]&amp;Tabela1[[#This Row],[TAG]]</f>
        <v>RMF1073-TC-006/007</v>
      </c>
      <c r="AR280" s="183">
        <f>Tabela1[[#This Row],[PESO TOTAL]]*Tabela1[[#This Row],[MATÉRIA PRIMA]]</f>
        <v>46</v>
      </c>
      <c r="AS280" s="28">
        <f>Tabela1[[#This Row],[PESO TOTAL]]*Tabela1[[#This Row],[PREPARAÇÃO ]]</f>
        <v>46</v>
      </c>
      <c r="AT280" s="28">
        <f>Tabela1[[#This Row],[PESO TOTAL]]*Tabela1[[#This Row],[CALDEIRARIA]]</f>
        <v>46</v>
      </c>
      <c r="AU280" s="28">
        <f>Tabela1[[#This Row],[PESO TOTAL]]*Tabela1[[#This Row],[SOLDA]]</f>
        <v>46</v>
      </c>
      <c r="AV280" s="28">
        <f>Tabela1[[#This Row],[PESO TOTAL]]*Tabela1[[#This Row],[ACABAMENTO]]</f>
        <v>46</v>
      </c>
      <c r="AW280" s="28">
        <f>Tabela1[[#This Row],[PESO TOTAL]]*Tabela1[[#This Row],[PRONTO ACABADO]]</f>
        <v>46</v>
      </c>
      <c r="AX280" s="28">
        <f>Tabela1[[#This Row],[PESO TOTAL]]*Tabela1[[#This Row],[EXPEDIÇÃO ]]</f>
        <v>46</v>
      </c>
      <c r="AY280" s="28" t="str">
        <f>Tabela1[[#This Row],[PEDIDO]]&amp;Tabela1[[#This Row],[PRODUTO]]</f>
        <v>P-188RMF</v>
      </c>
      <c r="AZ280" s="44">
        <f>IF(AF280="",0,IF(ISTEXT(AF280),H280*VALUE(SUBSTITUTE(AF280,"%",""))/100,H280*AF280))-Tabela1[[#This Row],[PRONTO ACABADO2]]</f>
        <v>0</v>
      </c>
      <c r="BA280" s="44">
        <f>IF(AG280="",0,IF(ISTEXT(AG280),H280*VALUE(SUBSTITUTE(AG280,"%",""))/100,H280*AG280))-Tabela1[[#This Row],[PESO EXPEDIDO2]]</f>
        <v>0</v>
      </c>
      <c r="BB280" s="44">
        <f t="shared" si="42"/>
        <v>46</v>
      </c>
      <c r="BC280" s="44">
        <f t="shared" si="43"/>
        <v>46</v>
      </c>
      <c r="BD280" s="44"/>
    </row>
    <row r="281" spans="1:56" ht="15.75" hidden="1" customHeight="1" x14ac:dyDescent="0.25">
      <c r="A281" s="6" t="s">
        <v>3923</v>
      </c>
      <c r="B281" s="22" t="s">
        <v>3939</v>
      </c>
      <c r="C281" s="7">
        <v>60</v>
      </c>
      <c r="D281" s="46" t="s">
        <v>3907</v>
      </c>
      <c r="E281" s="7">
        <v>4166</v>
      </c>
      <c r="F281" s="7" t="s">
        <v>3926</v>
      </c>
      <c r="G281" s="24">
        <v>0.64</v>
      </c>
      <c r="H281" s="41">
        <f>Tabela1[[#This Row],[PESO UNI]]*Tabela1[[#This Row],[QTE]]</f>
        <v>38.4</v>
      </c>
      <c r="I281" s="7">
        <v>0</v>
      </c>
      <c r="J281" s="8" t="s">
        <v>3800</v>
      </c>
      <c r="K281" s="8" t="s">
        <v>335</v>
      </c>
      <c r="L281" s="9" t="s">
        <v>2076</v>
      </c>
      <c r="M281" s="10">
        <v>46134</v>
      </c>
      <c r="N281" s="8" t="s">
        <v>335</v>
      </c>
      <c r="O281" s="12"/>
      <c r="P281" s="13"/>
      <c r="Q281" s="14">
        <f>Tabela1[[#This Row],[QTDE/ Fabricação]]-Tabela1[[#This Row],[QTE]]</f>
        <v>-60</v>
      </c>
      <c r="R281" s="19">
        <f t="shared" si="39"/>
        <v>38.4</v>
      </c>
      <c r="S281" s="19">
        <f t="shared" si="45"/>
        <v>38.4</v>
      </c>
      <c r="T281" s="20">
        <f t="shared" si="40"/>
        <v>0</v>
      </c>
      <c r="U281" s="243">
        <v>60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38.4</v>
      </c>
      <c r="Y281" s="14">
        <f t="shared" si="44"/>
        <v>0</v>
      </c>
      <c r="Z281" s="21">
        <f>Tabela1[[#This Row],[PESO TOTAL]]-Tabela1[[#This Row],[Peso Expedido]]</f>
        <v>0</v>
      </c>
      <c r="AA281" s="18">
        <v>1</v>
      </c>
      <c r="AB281" s="40"/>
      <c r="AC281" s="40">
        <v>1</v>
      </c>
      <c r="AD281" s="40">
        <v>1</v>
      </c>
      <c r="AE281" s="40">
        <v>1</v>
      </c>
      <c r="AF281" s="40">
        <v>1</v>
      </c>
      <c r="AG281" s="40">
        <v>1</v>
      </c>
      <c r="AH281" s="40">
        <v>1</v>
      </c>
      <c r="AI281" s="40" t="str">
        <f t="shared" si="41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46"/>
        <v>T-072968-1/1073-TC-006/007</v>
      </c>
      <c r="AP281" t="str">
        <f>Tabela1[[#This Row],[TAG]]&amp;Tabela1[[#This Row],[PEDIDO]]&amp;Tabela1[[#This Row],[PRODUTO]]</f>
        <v>1073-TC-006/007P-188RMF</v>
      </c>
      <c r="AQ281" s="23" t="str">
        <f>Tabela1[[#This Row],[PRODUTO]]&amp;Tabela1[[#This Row],[TAG]]</f>
        <v>RMF1073-TC-006/007</v>
      </c>
      <c r="AR281" s="183">
        <f>Tabela1[[#This Row],[PESO TOTAL]]*Tabela1[[#This Row],[MATÉRIA PRIMA]]</f>
        <v>38.4</v>
      </c>
      <c r="AS281" s="28">
        <f>Tabela1[[#This Row],[PESO TOTAL]]*Tabela1[[#This Row],[PREPARAÇÃO ]]</f>
        <v>38.4</v>
      </c>
      <c r="AT281" s="28">
        <f>Tabela1[[#This Row],[PESO TOTAL]]*Tabela1[[#This Row],[CALDEIRARIA]]</f>
        <v>38.4</v>
      </c>
      <c r="AU281" s="28">
        <f>Tabela1[[#This Row],[PESO TOTAL]]*Tabela1[[#This Row],[SOLDA]]</f>
        <v>38.4</v>
      </c>
      <c r="AV281" s="28">
        <f>Tabela1[[#This Row],[PESO TOTAL]]*Tabela1[[#This Row],[ACABAMENTO]]</f>
        <v>38.4</v>
      </c>
      <c r="AW281" s="28">
        <f>Tabela1[[#This Row],[PESO TOTAL]]*Tabela1[[#This Row],[PRONTO ACABADO]]</f>
        <v>38.4</v>
      </c>
      <c r="AX281" s="28">
        <f>Tabela1[[#This Row],[PESO TOTAL]]*Tabela1[[#This Row],[EXPEDIÇÃO ]]</f>
        <v>38.4</v>
      </c>
      <c r="AY281" s="28" t="str">
        <f>Tabela1[[#This Row],[PEDIDO]]&amp;Tabela1[[#This Row],[PRODUTO]]</f>
        <v>P-188RMF</v>
      </c>
      <c r="AZ281" s="44">
        <f>IF(AF281="",0,IF(ISTEXT(AF281),H281*VALUE(SUBSTITUTE(AF281,"%",""))/100,H281*AF281))-Tabela1[[#This Row],[PRONTO ACABADO2]]</f>
        <v>0</v>
      </c>
      <c r="BA281" s="44">
        <f>IF(AG281="",0,IF(ISTEXT(AG281),H281*VALUE(SUBSTITUTE(AG281,"%",""))/100,H281*AG281))-Tabela1[[#This Row],[PESO EXPEDIDO2]]</f>
        <v>0</v>
      </c>
      <c r="BB281" s="44">
        <f t="shared" si="42"/>
        <v>38.4</v>
      </c>
      <c r="BC281" s="44">
        <f t="shared" si="43"/>
        <v>38.4</v>
      </c>
      <c r="BD281" s="44"/>
    </row>
    <row r="282" spans="1:56" ht="15.75" hidden="1" customHeight="1" x14ac:dyDescent="0.25">
      <c r="A282" s="6" t="s">
        <v>3940</v>
      </c>
      <c r="B282" s="22" t="s">
        <v>3941</v>
      </c>
      <c r="C282" s="7">
        <v>1</v>
      </c>
      <c r="D282" s="46" t="s">
        <v>3791</v>
      </c>
      <c r="E282" s="7">
        <v>4167</v>
      </c>
      <c r="F282" s="7" t="s">
        <v>3942</v>
      </c>
      <c r="G282" s="24">
        <v>466.3</v>
      </c>
      <c r="H282" s="41">
        <f>Tabela1[[#This Row],[PESO UNI]]*Tabela1[[#This Row],[QTE]]</f>
        <v>466.3</v>
      </c>
      <c r="I282" s="7">
        <v>2</v>
      </c>
      <c r="J282" s="8" t="s">
        <v>2281</v>
      </c>
      <c r="K282" s="8" t="s">
        <v>335</v>
      </c>
      <c r="L282" s="9" t="s">
        <v>2076</v>
      </c>
      <c r="M282" s="10">
        <v>46150</v>
      </c>
      <c r="N282" s="8" t="s">
        <v>335</v>
      </c>
      <c r="O282" s="12"/>
      <c r="P282" s="13"/>
      <c r="Q282" s="14">
        <f>Tabela1[[#This Row],[QTDE/ Fabricação]]-Tabela1[[#This Row],[QTE]]</f>
        <v>-1</v>
      </c>
      <c r="R282" s="19">
        <f t="shared" ref="R282:R345" si="47">IFERROR(H282*((AA282*0.25)+(AC282*0.25)+(AD282*0.225)+(AE282*0.225)+(AF282*0.05)),"")</f>
        <v>466.3</v>
      </c>
      <c r="S282" s="19">
        <f t="shared" si="45"/>
        <v>466.3</v>
      </c>
      <c r="T282" s="20">
        <f t="shared" ref="T282:T345" si="48">IFERROR(S282-H282,"")</f>
        <v>0</v>
      </c>
      <c r="U282" s="243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44"/>
        <v>0</v>
      </c>
      <c r="Z282" s="21">
        <f>Tabela1[[#This Row],[PESO TOTAL]]-Tabela1[[#This Row],[Peso Expedido]]</f>
        <v>0</v>
      </c>
      <c r="AA282" s="18">
        <v>1</v>
      </c>
      <c r="AB282" s="40"/>
      <c r="AC282" s="40">
        <v>1</v>
      </c>
      <c r="AD282" s="40">
        <v>1</v>
      </c>
      <c r="AE282" s="40">
        <v>1</v>
      </c>
      <c r="AF282" s="40">
        <v>1</v>
      </c>
      <c r="AG282" s="40">
        <v>1</v>
      </c>
      <c r="AH282" s="40">
        <v>1</v>
      </c>
      <c r="AI282" s="40" t="str">
        <f t="shared" si="41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46"/>
        <v>T-072984-1/1073-TC-006</v>
      </c>
      <c r="AP282" t="str">
        <f>Tabela1[[#This Row],[TAG]]&amp;Tabela1[[#This Row],[PEDIDO]]&amp;Tabela1[[#This Row],[PRODUTO]]</f>
        <v>1073-TC-006P-188RMF</v>
      </c>
      <c r="AQ282" s="23" t="str">
        <f>Tabela1[[#This Row],[PRODUTO]]&amp;Tabela1[[#This Row],[TAG]]</f>
        <v>RMF1073-TC-006</v>
      </c>
      <c r="AR282" s="183">
        <f>Tabela1[[#This Row],[PESO TOTAL]]*Tabela1[[#This Row],[MATÉRIA PRIMA]]</f>
        <v>466.3</v>
      </c>
      <c r="AS282" s="28">
        <f>Tabela1[[#This Row],[PESO TOTAL]]*Tabela1[[#This Row],[PREPARAÇÃO ]]</f>
        <v>466.3</v>
      </c>
      <c r="AT282" s="28">
        <f>Tabela1[[#This Row],[PESO TOTAL]]*Tabela1[[#This Row],[CALDEIRARIA]]</f>
        <v>466.3</v>
      </c>
      <c r="AU282" s="28">
        <f>Tabela1[[#This Row],[PESO TOTAL]]*Tabela1[[#This Row],[SOLDA]]</f>
        <v>466.3</v>
      </c>
      <c r="AV282" s="28">
        <f>Tabela1[[#This Row],[PESO TOTAL]]*Tabela1[[#This Row],[ACABAMENTO]]</f>
        <v>466.3</v>
      </c>
      <c r="AW282" s="28">
        <f>Tabela1[[#This Row],[PESO TOTAL]]*Tabela1[[#This Row],[PRONTO ACABADO]]</f>
        <v>466.3</v>
      </c>
      <c r="AX282" s="28">
        <f>Tabela1[[#This Row],[PESO TOTAL]]*Tabela1[[#This Row],[EXPEDIÇÃO ]]</f>
        <v>466.3</v>
      </c>
      <c r="AY282" s="28" t="str">
        <f>Tabela1[[#This Row],[PEDIDO]]&amp;Tabela1[[#This Row],[PRODUTO]]</f>
        <v>P-188RMF</v>
      </c>
      <c r="AZ282" s="44">
        <f>IF(AF282="",0,IF(ISTEXT(AF282),H282*VALUE(SUBSTITUTE(AF282,"%",""))/100,H282*AF282))-Tabela1[[#This Row],[PRONTO ACABADO2]]</f>
        <v>0</v>
      </c>
      <c r="BA282" s="44">
        <f>IF(AG282="",0,IF(ISTEXT(AG282),H282*VALUE(SUBSTITUTE(AG282,"%",""))/100,H282*AG282))-Tabela1[[#This Row],[PESO EXPEDIDO2]]</f>
        <v>0</v>
      </c>
      <c r="BB282" s="44">
        <f t="shared" si="42"/>
        <v>466.3</v>
      </c>
      <c r="BC282" s="44">
        <f t="shared" si="43"/>
        <v>466.3</v>
      </c>
      <c r="BD282" s="44"/>
    </row>
    <row r="283" spans="1:56" ht="15.75" hidden="1" customHeight="1" x14ac:dyDescent="0.25">
      <c r="A283" s="6" t="s">
        <v>3940</v>
      </c>
      <c r="B283" s="22" t="s">
        <v>3941</v>
      </c>
      <c r="C283" s="7">
        <v>1</v>
      </c>
      <c r="D283" s="46" t="s">
        <v>3791</v>
      </c>
      <c r="E283" s="7">
        <v>4168</v>
      </c>
      <c r="F283" s="7" t="s">
        <v>3942</v>
      </c>
      <c r="G283" s="24">
        <v>466.3</v>
      </c>
      <c r="H283" s="41">
        <f>Tabela1[[#This Row],[PESO UNI]]*Tabela1[[#This Row],[QTE]]</f>
        <v>466.3</v>
      </c>
      <c r="I283" s="7">
        <v>2</v>
      </c>
      <c r="J283" s="8" t="s">
        <v>2283</v>
      </c>
      <c r="K283" s="8" t="s">
        <v>335</v>
      </c>
      <c r="L283" s="9" t="s">
        <v>2076</v>
      </c>
      <c r="M283" s="10">
        <v>46150</v>
      </c>
      <c r="N283" s="8" t="s">
        <v>335</v>
      </c>
      <c r="O283" s="12"/>
      <c r="P283" s="13"/>
      <c r="Q283" s="14">
        <f>Tabela1[[#This Row],[QTDE/ Fabricação]]-Tabela1[[#This Row],[QTE]]</f>
        <v>-1</v>
      </c>
      <c r="R283" s="19">
        <f t="shared" si="47"/>
        <v>466.3</v>
      </c>
      <c r="S283" s="19">
        <f t="shared" si="45"/>
        <v>466.3</v>
      </c>
      <c r="T283" s="20">
        <f t="shared" si="48"/>
        <v>0</v>
      </c>
      <c r="U283" s="243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466.3</v>
      </c>
      <c r="Y283" s="14">
        <f t="shared" si="44"/>
        <v>0</v>
      </c>
      <c r="Z283" s="21">
        <f>Tabela1[[#This Row],[PESO TOTAL]]-Tabela1[[#This Row],[Peso Expedido]]</f>
        <v>0</v>
      </c>
      <c r="AA283" s="18">
        <v>1</v>
      </c>
      <c r="AB283" s="40"/>
      <c r="AC283" s="40">
        <v>1</v>
      </c>
      <c r="AD283" s="40">
        <v>1</v>
      </c>
      <c r="AE283" s="40">
        <v>1</v>
      </c>
      <c r="AF283" s="40">
        <v>1</v>
      </c>
      <c r="AG283" s="40">
        <v>1</v>
      </c>
      <c r="AH283" s="40">
        <v>1</v>
      </c>
      <c r="AI283" s="40" t="str">
        <f t="shared" si="41"/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46"/>
        <v>T-072984-1/1073-TC-007</v>
      </c>
      <c r="AP283" t="str">
        <f>Tabela1[[#This Row],[TAG]]&amp;Tabela1[[#This Row],[PEDIDO]]&amp;Tabela1[[#This Row],[PRODUTO]]</f>
        <v>1073-TC-007P-188RMF</v>
      </c>
      <c r="AQ283" s="23" t="str">
        <f>Tabela1[[#This Row],[PRODUTO]]&amp;Tabela1[[#This Row],[TAG]]</f>
        <v>RMF1073-TC-007</v>
      </c>
      <c r="AR283" s="183">
        <f>Tabela1[[#This Row],[PESO TOTAL]]*Tabela1[[#This Row],[MATÉRIA PRIMA]]</f>
        <v>466.3</v>
      </c>
      <c r="AS283" s="28">
        <f>Tabela1[[#This Row],[PESO TOTAL]]*Tabela1[[#This Row],[PREPARAÇÃO ]]</f>
        <v>466.3</v>
      </c>
      <c r="AT283" s="28">
        <f>Tabela1[[#This Row],[PESO TOTAL]]*Tabela1[[#This Row],[CALDEIRARIA]]</f>
        <v>466.3</v>
      </c>
      <c r="AU283" s="28">
        <f>Tabela1[[#This Row],[PESO TOTAL]]*Tabela1[[#This Row],[SOLDA]]</f>
        <v>466.3</v>
      </c>
      <c r="AV283" s="28">
        <f>Tabela1[[#This Row],[PESO TOTAL]]*Tabela1[[#This Row],[ACABAMENTO]]</f>
        <v>466.3</v>
      </c>
      <c r="AW283" s="28">
        <f>Tabela1[[#This Row],[PESO TOTAL]]*Tabela1[[#This Row],[PRONTO ACABADO]]</f>
        <v>466.3</v>
      </c>
      <c r="AX283" s="28">
        <f>Tabela1[[#This Row],[PESO TOTAL]]*Tabela1[[#This Row],[EXPEDIÇÃO ]]</f>
        <v>466.3</v>
      </c>
      <c r="AY283" s="28" t="str">
        <f>Tabela1[[#This Row],[PEDIDO]]&amp;Tabela1[[#This Row],[PRODUTO]]</f>
        <v>P-188RMF</v>
      </c>
      <c r="AZ283" s="44">
        <f>IF(AF283="",0,IF(ISTEXT(AF283),H283*VALUE(SUBSTITUTE(AF283,"%",""))/100,H283*AF283))-Tabela1[[#This Row],[PRONTO ACABADO2]]</f>
        <v>0</v>
      </c>
      <c r="BA283" s="44">
        <f>IF(AG283="",0,IF(ISTEXT(AG283),H283*VALUE(SUBSTITUTE(AG283,"%",""))/100,H283*AG283))-Tabela1[[#This Row],[PESO EXPEDIDO2]]</f>
        <v>0</v>
      </c>
      <c r="BB283" s="44">
        <f t="shared" si="42"/>
        <v>466.3</v>
      </c>
      <c r="BC283" s="44">
        <f t="shared" si="43"/>
        <v>466.3</v>
      </c>
      <c r="BD283" s="44"/>
    </row>
    <row r="284" spans="1:56" ht="15.75" hidden="1" customHeight="1" x14ac:dyDescent="0.25">
      <c r="A284" s="6" t="s">
        <v>3943</v>
      </c>
      <c r="B284" s="22" t="s">
        <v>3944</v>
      </c>
      <c r="C284" s="7">
        <v>1</v>
      </c>
      <c r="D284" s="46" t="s">
        <v>3791</v>
      </c>
      <c r="E284" s="7">
        <v>4169</v>
      </c>
      <c r="F284" s="7" t="s">
        <v>3942</v>
      </c>
      <c r="G284" s="24">
        <v>320.39999999999998</v>
      </c>
      <c r="H284" s="41">
        <f>Tabela1[[#This Row],[PESO UNI]]*Tabela1[[#This Row],[QTE]]</f>
        <v>320.39999999999998</v>
      </c>
      <c r="I284" s="7">
        <v>2</v>
      </c>
      <c r="J284" s="8" t="s">
        <v>2281</v>
      </c>
      <c r="K284" s="8" t="s">
        <v>335</v>
      </c>
      <c r="L284" s="9" t="s">
        <v>2076</v>
      </c>
      <c r="M284" s="10">
        <v>46150</v>
      </c>
      <c r="N284" s="8" t="s">
        <v>335</v>
      </c>
      <c r="O284" s="12"/>
      <c r="P284" s="13"/>
      <c r="Q284" s="14">
        <f>Tabela1[[#This Row],[QTDE/ Fabricação]]-Tabela1[[#This Row],[QTE]]</f>
        <v>-1</v>
      </c>
      <c r="R284" s="19">
        <f t="shared" si="47"/>
        <v>320.39999999999998</v>
      </c>
      <c r="S284" s="19">
        <f t="shared" si="45"/>
        <v>320.39999999999998</v>
      </c>
      <c r="T284" s="20">
        <f t="shared" si="48"/>
        <v>0</v>
      </c>
      <c r="U284" s="243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44"/>
        <v>0</v>
      </c>
      <c r="Z284" s="21">
        <f>Tabela1[[#This Row],[PESO TOTAL]]-Tabela1[[#This Row],[Peso Expedido]]</f>
        <v>0</v>
      </c>
      <c r="AA284" s="18">
        <v>1</v>
      </c>
      <c r="AB284" s="40"/>
      <c r="AC284" s="40">
        <v>1</v>
      </c>
      <c r="AD284" s="40">
        <v>1</v>
      </c>
      <c r="AE284" s="40">
        <v>1</v>
      </c>
      <c r="AF284" s="40">
        <v>1</v>
      </c>
      <c r="AG284" s="40">
        <v>1</v>
      </c>
      <c r="AH284" s="40">
        <v>1</v>
      </c>
      <c r="AI284" s="40" t="str">
        <f t="shared" ref="AI284:AI347" si="49">IF(Z284&lt;=0,"ok","")</f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46"/>
        <v>T-072985-1/1073-TC-006</v>
      </c>
      <c r="AP284" t="str">
        <f>Tabela1[[#This Row],[TAG]]&amp;Tabela1[[#This Row],[PEDIDO]]&amp;Tabela1[[#This Row],[PRODUTO]]</f>
        <v>1073-TC-006P-188RMF</v>
      </c>
      <c r="AQ284" s="23" t="str">
        <f>Tabela1[[#This Row],[PRODUTO]]&amp;Tabela1[[#This Row],[TAG]]</f>
        <v>RMF1073-TC-006</v>
      </c>
      <c r="AR284" s="183">
        <f>Tabela1[[#This Row],[PESO TOTAL]]*Tabela1[[#This Row],[MATÉRIA PRIMA]]</f>
        <v>320.39999999999998</v>
      </c>
      <c r="AS284" s="28">
        <f>Tabela1[[#This Row],[PESO TOTAL]]*Tabela1[[#This Row],[PREPARAÇÃO ]]</f>
        <v>320.39999999999998</v>
      </c>
      <c r="AT284" s="28">
        <f>Tabela1[[#This Row],[PESO TOTAL]]*Tabela1[[#This Row],[CALDEIRARIA]]</f>
        <v>320.39999999999998</v>
      </c>
      <c r="AU284" s="28">
        <f>Tabela1[[#This Row],[PESO TOTAL]]*Tabela1[[#This Row],[SOLDA]]</f>
        <v>320.39999999999998</v>
      </c>
      <c r="AV284" s="28">
        <f>Tabela1[[#This Row],[PESO TOTAL]]*Tabela1[[#This Row],[ACABAMENTO]]</f>
        <v>320.39999999999998</v>
      </c>
      <c r="AW284" s="28">
        <f>Tabela1[[#This Row],[PESO TOTAL]]*Tabela1[[#This Row],[PRONTO ACABADO]]</f>
        <v>320.39999999999998</v>
      </c>
      <c r="AX284" s="28">
        <f>Tabela1[[#This Row],[PESO TOTAL]]*Tabela1[[#This Row],[EXPEDIÇÃO ]]</f>
        <v>320.39999999999998</v>
      </c>
      <c r="AY284" s="28" t="str">
        <f>Tabela1[[#This Row],[PEDIDO]]&amp;Tabela1[[#This Row],[PRODUTO]]</f>
        <v>P-188RMF</v>
      </c>
      <c r="AZ284" s="44">
        <f>IF(AF284="",0,IF(ISTEXT(AF284),H284*VALUE(SUBSTITUTE(AF284,"%",""))/100,H284*AF284))-Tabela1[[#This Row],[PRONTO ACABADO2]]</f>
        <v>0</v>
      </c>
      <c r="BA284" s="44">
        <f>IF(AG284="",0,IF(ISTEXT(AG284),H284*VALUE(SUBSTITUTE(AG284,"%",""))/100,H284*AG284))-Tabela1[[#This Row],[PESO EXPEDIDO2]]</f>
        <v>0</v>
      </c>
      <c r="BB284" s="44">
        <f t="shared" si="42"/>
        <v>320.39999999999998</v>
      </c>
      <c r="BC284" s="44">
        <f t="shared" si="43"/>
        <v>320.39999999999998</v>
      </c>
      <c r="BD284" s="44"/>
    </row>
    <row r="285" spans="1:56" ht="15.75" hidden="1" customHeight="1" x14ac:dyDescent="0.25">
      <c r="A285" s="6" t="s">
        <v>3943</v>
      </c>
      <c r="B285" s="22" t="s">
        <v>3944</v>
      </c>
      <c r="C285" s="7">
        <v>1</v>
      </c>
      <c r="D285" s="46" t="s">
        <v>3791</v>
      </c>
      <c r="E285" s="7">
        <v>4170</v>
      </c>
      <c r="F285" s="7" t="s">
        <v>3942</v>
      </c>
      <c r="G285" s="24">
        <v>320.39999999999998</v>
      </c>
      <c r="H285" s="41">
        <f>Tabela1[[#This Row],[PESO UNI]]*Tabela1[[#This Row],[QTE]]</f>
        <v>320.39999999999998</v>
      </c>
      <c r="I285" s="7">
        <v>2</v>
      </c>
      <c r="J285" s="8" t="s">
        <v>2283</v>
      </c>
      <c r="K285" s="8" t="s">
        <v>335</v>
      </c>
      <c r="L285" s="9" t="s">
        <v>2076</v>
      </c>
      <c r="M285" s="10">
        <v>46150</v>
      </c>
      <c r="N285" s="8" t="s">
        <v>335</v>
      </c>
      <c r="O285" s="12"/>
      <c r="P285" s="13"/>
      <c r="Q285" s="14">
        <f>Tabela1[[#This Row],[QTDE/ Fabricação]]-Tabela1[[#This Row],[QTE]]</f>
        <v>-1</v>
      </c>
      <c r="R285" s="19">
        <f t="shared" si="47"/>
        <v>320.39999999999998</v>
      </c>
      <c r="S285" s="19">
        <f t="shared" si="45"/>
        <v>320.39999999999998</v>
      </c>
      <c r="T285" s="20">
        <f t="shared" si="48"/>
        <v>0</v>
      </c>
      <c r="U285" s="243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320.39999999999998</v>
      </c>
      <c r="Y285" s="14">
        <f t="shared" si="44"/>
        <v>0</v>
      </c>
      <c r="Z285" s="21">
        <f>Tabela1[[#This Row],[PESO TOTAL]]-Tabela1[[#This Row],[Peso Expedido]]</f>
        <v>0</v>
      </c>
      <c r="AA285" s="18">
        <v>1</v>
      </c>
      <c r="AB285" s="40"/>
      <c r="AC285" s="40">
        <v>1</v>
      </c>
      <c r="AD285" s="40">
        <v>1</v>
      </c>
      <c r="AE285" s="40">
        <v>1</v>
      </c>
      <c r="AF285" s="40">
        <v>1</v>
      </c>
      <c r="AG285" s="40">
        <v>1</v>
      </c>
      <c r="AH285" s="40">
        <v>1</v>
      </c>
      <c r="AI285" s="40" t="str">
        <f t="shared" si="49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46"/>
        <v>T-072985-1/1073-TC-007</v>
      </c>
      <c r="AP285" t="str">
        <f>Tabela1[[#This Row],[TAG]]&amp;Tabela1[[#This Row],[PEDIDO]]&amp;Tabela1[[#This Row],[PRODUTO]]</f>
        <v>1073-TC-007P-188RMF</v>
      </c>
      <c r="AQ285" s="23" t="str">
        <f>Tabela1[[#This Row],[PRODUTO]]&amp;Tabela1[[#This Row],[TAG]]</f>
        <v>RMF1073-TC-007</v>
      </c>
      <c r="AR285" s="183">
        <f>Tabela1[[#This Row],[PESO TOTAL]]*Tabela1[[#This Row],[MATÉRIA PRIMA]]</f>
        <v>320.39999999999998</v>
      </c>
      <c r="AS285" s="28">
        <f>Tabela1[[#This Row],[PESO TOTAL]]*Tabela1[[#This Row],[PREPARAÇÃO ]]</f>
        <v>320.39999999999998</v>
      </c>
      <c r="AT285" s="28">
        <f>Tabela1[[#This Row],[PESO TOTAL]]*Tabela1[[#This Row],[CALDEIRARIA]]</f>
        <v>320.39999999999998</v>
      </c>
      <c r="AU285" s="28">
        <f>Tabela1[[#This Row],[PESO TOTAL]]*Tabela1[[#This Row],[SOLDA]]</f>
        <v>320.39999999999998</v>
      </c>
      <c r="AV285" s="28">
        <f>Tabela1[[#This Row],[PESO TOTAL]]*Tabela1[[#This Row],[ACABAMENTO]]</f>
        <v>320.39999999999998</v>
      </c>
      <c r="AW285" s="28">
        <f>Tabela1[[#This Row],[PESO TOTAL]]*Tabela1[[#This Row],[PRONTO ACABADO]]</f>
        <v>320.39999999999998</v>
      </c>
      <c r="AX285" s="28">
        <f>Tabela1[[#This Row],[PESO TOTAL]]*Tabela1[[#This Row],[EXPEDIÇÃO ]]</f>
        <v>320.39999999999998</v>
      </c>
      <c r="AY285" s="28" t="str">
        <f>Tabela1[[#This Row],[PEDIDO]]&amp;Tabela1[[#This Row],[PRODUTO]]</f>
        <v>P-188RMF</v>
      </c>
      <c r="AZ285" s="44">
        <f>IF(AF285="",0,IF(ISTEXT(AF285),H285*VALUE(SUBSTITUTE(AF285,"%",""))/100,H285*AF285))-Tabela1[[#This Row],[PRONTO ACABADO2]]</f>
        <v>0</v>
      </c>
      <c r="BA285" s="44">
        <f>IF(AG285="",0,IF(ISTEXT(AG285),H285*VALUE(SUBSTITUTE(AG285,"%",""))/100,H285*AG285))-Tabela1[[#This Row],[PESO EXPEDIDO2]]</f>
        <v>0</v>
      </c>
      <c r="BB285" s="44">
        <f t="shared" si="42"/>
        <v>320.39999999999998</v>
      </c>
      <c r="BC285" s="44">
        <f t="shared" si="43"/>
        <v>320.39999999999998</v>
      </c>
      <c r="BD285" s="44"/>
    </row>
    <row r="286" spans="1:56" ht="15.75" hidden="1" customHeight="1" x14ac:dyDescent="0.25">
      <c r="A286" s="6" t="s">
        <v>3945</v>
      </c>
      <c r="B286" s="22" t="s">
        <v>3946</v>
      </c>
      <c r="C286" s="7">
        <v>1</v>
      </c>
      <c r="D286" s="46" t="s">
        <v>3947</v>
      </c>
      <c r="E286" s="7">
        <v>4171</v>
      </c>
      <c r="F286" s="7" t="s">
        <v>3942</v>
      </c>
      <c r="G286" s="24">
        <v>32.9</v>
      </c>
      <c r="H286" s="41">
        <f>Tabela1[[#This Row],[PESO UNI]]*Tabela1[[#This Row],[QTE]]</f>
        <v>32.9</v>
      </c>
      <c r="I286" s="7">
        <v>0</v>
      </c>
      <c r="J286" s="8" t="s">
        <v>2281</v>
      </c>
      <c r="K286" s="8" t="s">
        <v>335</v>
      </c>
      <c r="L286" s="9" t="s">
        <v>2076</v>
      </c>
      <c r="M286" s="10">
        <v>46136</v>
      </c>
      <c r="N286" s="8" t="s">
        <v>335</v>
      </c>
      <c r="O286" s="12"/>
      <c r="P286" s="13"/>
      <c r="Q286" s="14">
        <f>Tabela1[[#This Row],[QTDE/ Fabricação]]-Tabela1[[#This Row],[QTE]]</f>
        <v>-1</v>
      </c>
      <c r="R286" s="19">
        <f t="shared" si="47"/>
        <v>32.9</v>
      </c>
      <c r="S286" s="19">
        <f t="shared" si="45"/>
        <v>32.9</v>
      </c>
      <c r="T286" s="20">
        <f t="shared" si="48"/>
        <v>0</v>
      </c>
      <c r="U286" s="243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32.9</v>
      </c>
      <c r="Y286" s="14">
        <f t="shared" si="44"/>
        <v>0</v>
      </c>
      <c r="Z286" s="21">
        <f>Tabela1[[#This Row],[PESO TOTAL]]-Tabela1[[#This Row],[Peso Expedido]]</f>
        <v>0</v>
      </c>
      <c r="AA286" s="18">
        <v>1</v>
      </c>
      <c r="AB286" s="40"/>
      <c r="AC286" s="40">
        <v>1</v>
      </c>
      <c r="AD286" s="40">
        <v>1</v>
      </c>
      <c r="AE286" s="40">
        <v>1</v>
      </c>
      <c r="AF286" s="40">
        <v>1</v>
      </c>
      <c r="AG286" s="40">
        <v>1</v>
      </c>
      <c r="AH286" s="40">
        <v>1</v>
      </c>
      <c r="AI286" s="40" t="str">
        <f t="shared" si="49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46"/>
        <v>T-072986-1/1073-TC-006</v>
      </c>
      <c r="AP286" t="str">
        <f>Tabela1[[#This Row],[TAG]]&amp;Tabela1[[#This Row],[PEDIDO]]&amp;Tabela1[[#This Row],[PRODUTO]]</f>
        <v>1073-TC-006P-188RMF</v>
      </c>
      <c r="AQ286" s="23" t="str">
        <f>Tabela1[[#This Row],[PRODUTO]]&amp;Tabela1[[#This Row],[TAG]]</f>
        <v>RMF1073-TC-006</v>
      </c>
      <c r="AR286" s="183">
        <f>Tabela1[[#This Row],[PESO TOTAL]]*Tabela1[[#This Row],[MATÉRIA PRIMA]]</f>
        <v>32.9</v>
      </c>
      <c r="AS286" s="28">
        <f>Tabela1[[#This Row],[PESO TOTAL]]*Tabela1[[#This Row],[PREPARAÇÃO ]]</f>
        <v>32.9</v>
      </c>
      <c r="AT286" s="28">
        <f>Tabela1[[#This Row],[PESO TOTAL]]*Tabela1[[#This Row],[CALDEIRARIA]]</f>
        <v>32.9</v>
      </c>
      <c r="AU286" s="28">
        <f>Tabela1[[#This Row],[PESO TOTAL]]*Tabela1[[#This Row],[SOLDA]]</f>
        <v>32.9</v>
      </c>
      <c r="AV286" s="28">
        <f>Tabela1[[#This Row],[PESO TOTAL]]*Tabela1[[#This Row],[ACABAMENTO]]</f>
        <v>32.9</v>
      </c>
      <c r="AW286" s="28">
        <f>Tabela1[[#This Row],[PESO TOTAL]]*Tabela1[[#This Row],[PRONTO ACABADO]]</f>
        <v>32.9</v>
      </c>
      <c r="AX286" s="28">
        <f>Tabela1[[#This Row],[PESO TOTAL]]*Tabela1[[#This Row],[EXPEDIÇÃO ]]</f>
        <v>32.9</v>
      </c>
      <c r="AY286" s="28" t="str">
        <f>Tabela1[[#This Row],[PEDIDO]]&amp;Tabela1[[#This Row],[PRODUTO]]</f>
        <v>P-188RMF</v>
      </c>
      <c r="AZ286" s="44">
        <f>IF(AF286="",0,IF(ISTEXT(AF286),H286*VALUE(SUBSTITUTE(AF286,"%",""))/100,H286*AF286))-Tabela1[[#This Row],[PRONTO ACABADO2]]</f>
        <v>0</v>
      </c>
      <c r="BA286" s="44">
        <f>IF(AG286="",0,IF(ISTEXT(AG286),H286*VALUE(SUBSTITUTE(AG286,"%",""))/100,H286*AG286))-Tabela1[[#This Row],[PESO EXPEDIDO2]]</f>
        <v>0</v>
      </c>
      <c r="BB286" s="44">
        <f t="shared" si="42"/>
        <v>32.9</v>
      </c>
      <c r="BC286" s="44">
        <f t="shared" si="43"/>
        <v>32.9</v>
      </c>
      <c r="BD286" s="44"/>
    </row>
    <row r="287" spans="1:56" ht="15.75" hidden="1" customHeight="1" x14ac:dyDescent="0.25">
      <c r="A287" s="6" t="s">
        <v>3945</v>
      </c>
      <c r="B287" s="22" t="s">
        <v>3948</v>
      </c>
      <c r="C287" s="7">
        <v>1</v>
      </c>
      <c r="D287" s="46" t="s">
        <v>3947</v>
      </c>
      <c r="E287" s="7">
        <v>4172</v>
      </c>
      <c r="F287" s="7" t="s">
        <v>3942</v>
      </c>
      <c r="G287" s="24">
        <v>45.6</v>
      </c>
      <c r="H287" s="41">
        <f>Tabela1[[#This Row],[PESO UNI]]*Tabela1[[#This Row],[QTE]]</f>
        <v>45.6</v>
      </c>
      <c r="I287" s="7">
        <v>0</v>
      </c>
      <c r="J287" s="8" t="s">
        <v>2281</v>
      </c>
      <c r="K287" s="8" t="s">
        <v>335</v>
      </c>
      <c r="L287" s="9" t="s">
        <v>2076</v>
      </c>
      <c r="M287" s="10">
        <v>46136</v>
      </c>
      <c r="N287" s="8" t="s">
        <v>335</v>
      </c>
      <c r="O287" s="12"/>
      <c r="P287" s="13"/>
      <c r="Q287" s="14">
        <f>Tabela1[[#This Row],[QTDE/ Fabricação]]-Tabela1[[#This Row],[QTE]]</f>
        <v>-1</v>
      </c>
      <c r="R287" s="19">
        <f t="shared" si="47"/>
        <v>45.6</v>
      </c>
      <c r="S287" s="19">
        <f t="shared" si="45"/>
        <v>45.6</v>
      </c>
      <c r="T287" s="20">
        <f t="shared" si="48"/>
        <v>0</v>
      </c>
      <c r="U287" s="243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45.6</v>
      </c>
      <c r="Y287" s="14">
        <f t="shared" si="44"/>
        <v>0</v>
      </c>
      <c r="Z287" s="21">
        <f>Tabela1[[#This Row],[PESO TOTAL]]-Tabela1[[#This Row],[Peso Expedido]]</f>
        <v>0</v>
      </c>
      <c r="AA287" s="18">
        <v>1</v>
      </c>
      <c r="AB287" s="40"/>
      <c r="AC287" s="40">
        <v>1</v>
      </c>
      <c r="AD287" s="40">
        <v>1</v>
      </c>
      <c r="AE287" s="40">
        <v>1</v>
      </c>
      <c r="AF287" s="40">
        <v>1</v>
      </c>
      <c r="AG287" s="40">
        <v>1</v>
      </c>
      <c r="AH287" s="40">
        <v>1</v>
      </c>
      <c r="AI287" s="40" t="str">
        <f t="shared" si="49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46"/>
        <v>T-072986-1/1073-TC-006</v>
      </c>
      <c r="AP287" t="str">
        <f>Tabela1[[#This Row],[TAG]]&amp;Tabela1[[#This Row],[PEDIDO]]&amp;Tabela1[[#This Row],[PRODUTO]]</f>
        <v>1073-TC-006P-188RMF</v>
      </c>
      <c r="AQ287" s="23" t="str">
        <f>Tabela1[[#This Row],[PRODUTO]]&amp;Tabela1[[#This Row],[TAG]]</f>
        <v>RMF1073-TC-006</v>
      </c>
      <c r="AR287" s="183">
        <f>Tabela1[[#This Row],[PESO TOTAL]]*Tabela1[[#This Row],[MATÉRIA PRIMA]]</f>
        <v>45.6</v>
      </c>
      <c r="AS287" s="28">
        <f>Tabela1[[#This Row],[PESO TOTAL]]*Tabela1[[#This Row],[PREPARAÇÃO ]]</f>
        <v>45.6</v>
      </c>
      <c r="AT287" s="28">
        <f>Tabela1[[#This Row],[PESO TOTAL]]*Tabela1[[#This Row],[CALDEIRARIA]]</f>
        <v>45.6</v>
      </c>
      <c r="AU287" s="28">
        <f>Tabela1[[#This Row],[PESO TOTAL]]*Tabela1[[#This Row],[SOLDA]]</f>
        <v>45.6</v>
      </c>
      <c r="AV287" s="28">
        <f>Tabela1[[#This Row],[PESO TOTAL]]*Tabela1[[#This Row],[ACABAMENTO]]</f>
        <v>45.6</v>
      </c>
      <c r="AW287" s="28">
        <f>Tabela1[[#This Row],[PESO TOTAL]]*Tabela1[[#This Row],[PRONTO ACABADO]]</f>
        <v>45.6</v>
      </c>
      <c r="AX287" s="28">
        <f>Tabela1[[#This Row],[PESO TOTAL]]*Tabela1[[#This Row],[EXPEDIÇÃO ]]</f>
        <v>45.6</v>
      </c>
      <c r="AY287" s="28" t="str">
        <f>Tabela1[[#This Row],[PEDIDO]]&amp;Tabela1[[#This Row],[PRODUTO]]</f>
        <v>P-188RMF</v>
      </c>
      <c r="AZ287" s="44">
        <f>IF(AF287="",0,IF(ISTEXT(AF287),H287*VALUE(SUBSTITUTE(AF287,"%",""))/100,H287*AF287))-Tabela1[[#This Row],[PRONTO ACABADO2]]</f>
        <v>0</v>
      </c>
      <c r="BA287" s="44">
        <f>IF(AG287="",0,IF(ISTEXT(AG287),H287*VALUE(SUBSTITUTE(AG287,"%",""))/100,H287*AG287))-Tabela1[[#This Row],[PESO EXPEDIDO2]]</f>
        <v>0</v>
      </c>
      <c r="BB287" s="44">
        <f t="shared" si="42"/>
        <v>45.6</v>
      </c>
      <c r="BC287" s="44">
        <f t="shared" si="43"/>
        <v>45.6</v>
      </c>
      <c r="BD287" s="44"/>
    </row>
    <row r="288" spans="1:56" ht="15.75" hidden="1" customHeight="1" x14ac:dyDescent="0.25">
      <c r="A288" s="6" t="s">
        <v>3945</v>
      </c>
      <c r="B288" s="22" t="s">
        <v>3949</v>
      </c>
      <c r="C288" s="7">
        <v>1</v>
      </c>
      <c r="D288" s="46" t="s">
        <v>3947</v>
      </c>
      <c r="E288" s="7">
        <v>4173</v>
      </c>
      <c r="F288" s="7" t="s">
        <v>3942</v>
      </c>
      <c r="G288" s="24">
        <v>22.2</v>
      </c>
      <c r="H288" s="41">
        <f>Tabela1[[#This Row],[PESO UNI]]*Tabela1[[#This Row],[QTE]]</f>
        <v>22.2</v>
      </c>
      <c r="I288" s="7">
        <v>0</v>
      </c>
      <c r="J288" s="8" t="s">
        <v>2281</v>
      </c>
      <c r="K288" s="8" t="s">
        <v>335</v>
      </c>
      <c r="L288" s="9" t="s">
        <v>2076</v>
      </c>
      <c r="M288" s="10">
        <v>46136</v>
      </c>
      <c r="N288" s="8" t="s">
        <v>335</v>
      </c>
      <c r="O288" s="12"/>
      <c r="P288" s="13"/>
      <c r="Q288" s="14">
        <f>Tabela1[[#This Row],[QTDE/ Fabricação]]-Tabela1[[#This Row],[QTE]]</f>
        <v>-1</v>
      </c>
      <c r="R288" s="19">
        <f t="shared" si="47"/>
        <v>22.2</v>
      </c>
      <c r="S288" s="19">
        <f t="shared" si="45"/>
        <v>22.2</v>
      </c>
      <c r="T288" s="20">
        <f t="shared" si="48"/>
        <v>0</v>
      </c>
      <c r="U288" s="243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22.2</v>
      </c>
      <c r="Y288" s="14">
        <f t="shared" si="44"/>
        <v>0</v>
      </c>
      <c r="Z288" s="21">
        <f>Tabela1[[#This Row],[PESO TOTAL]]-Tabela1[[#This Row],[Peso Expedido]]</f>
        <v>0</v>
      </c>
      <c r="AA288" s="18">
        <v>1</v>
      </c>
      <c r="AB288" s="40"/>
      <c r="AC288" s="40">
        <v>1</v>
      </c>
      <c r="AD288" s="40">
        <v>1</v>
      </c>
      <c r="AE288" s="40">
        <v>1</v>
      </c>
      <c r="AF288" s="40">
        <v>1</v>
      </c>
      <c r="AG288" s="40">
        <v>1</v>
      </c>
      <c r="AH288" s="40">
        <v>1</v>
      </c>
      <c r="AI288" s="40" t="str">
        <f t="shared" si="49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46"/>
        <v>T-072986-1/1073-TC-006</v>
      </c>
      <c r="AP288" t="str">
        <f>Tabela1[[#This Row],[TAG]]&amp;Tabela1[[#This Row],[PEDIDO]]&amp;Tabela1[[#This Row],[PRODUTO]]</f>
        <v>1073-TC-006P-188RMF</v>
      </c>
      <c r="AQ288" s="23" t="str">
        <f>Tabela1[[#This Row],[PRODUTO]]&amp;Tabela1[[#This Row],[TAG]]</f>
        <v>RMF1073-TC-006</v>
      </c>
      <c r="AR288" s="183">
        <f>Tabela1[[#This Row],[PESO TOTAL]]*Tabela1[[#This Row],[MATÉRIA PRIMA]]</f>
        <v>22.2</v>
      </c>
      <c r="AS288" s="28">
        <f>Tabela1[[#This Row],[PESO TOTAL]]*Tabela1[[#This Row],[PREPARAÇÃO ]]</f>
        <v>22.2</v>
      </c>
      <c r="AT288" s="28">
        <f>Tabela1[[#This Row],[PESO TOTAL]]*Tabela1[[#This Row],[CALDEIRARIA]]</f>
        <v>22.2</v>
      </c>
      <c r="AU288" s="28">
        <f>Tabela1[[#This Row],[PESO TOTAL]]*Tabela1[[#This Row],[SOLDA]]</f>
        <v>22.2</v>
      </c>
      <c r="AV288" s="28">
        <f>Tabela1[[#This Row],[PESO TOTAL]]*Tabela1[[#This Row],[ACABAMENTO]]</f>
        <v>22.2</v>
      </c>
      <c r="AW288" s="28">
        <f>Tabela1[[#This Row],[PESO TOTAL]]*Tabela1[[#This Row],[PRONTO ACABADO]]</f>
        <v>22.2</v>
      </c>
      <c r="AX288" s="28">
        <f>Tabela1[[#This Row],[PESO TOTAL]]*Tabela1[[#This Row],[EXPEDIÇÃO ]]</f>
        <v>22.2</v>
      </c>
      <c r="AY288" s="28" t="str">
        <f>Tabela1[[#This Row],[PEDIDO]]&amp;Tabela1[[#This Row],[PRODUTO]]</f>
        <v>P-188RMF</v>
      </c>
      <c r="AZ288" s="44">
        <f>IF(AF288="",0,IF(ISTEXT(AF288),H288*VALUE(SUBSTITUTE(AF288,"%",""))/100,H288*AF288))-Tabela1[[#This Row],[PRONTO ACABADO2]]</f>
        <v>0</v>
      </c>
      <c r="BA288" s="44">
        <f>IF(AG288="",0,IF(ISTEXT(AG288),H288*VALUE(SUBSTITUTE(AG288,"%",""))/100,H288*AG288))-Tabela1[[#This Row],[PESO EXPEDIDO2]]</f>
        <v>0</v>
      </c>
      <c r="BB288" s="44">
        <f t="shared" si="42"/>
        <v>22.2</v>
      </c>
      <c r="BC288" s="44">
        <f t="shared" si="43"/>
        <v>22.2</v>
      </c>
      <c r="BD288" s="44"/>
    </row>
    <row r="289" spans="1:56" ht="15.75" hidden="1" customHeight="1" x14ac:dyDescent="0.25">
      <c r="A289" s="6" t="s">
        <v>3945</v>
      </c>
      <c r="B289" s="22" t="s">
        <v>3950</v>
      </c>
      <c r="C289" s="7">
        <v>1</v>
      </c>
      <c r="D289" s="46" t="s">
        <v>3947</v>
      </c>
      <c r="E289" s="7">
        <v>4174</v>
      </c>
      <c r="F289" s="7" t="s">
        <v>3942</v>
      </c>
      <c r="G289" s="24">
        <v>34</v>
      </c>
      <c r="H289" s="41">
        <f>Tabela1[[#This Row],[PESO UNI]]*Tabela1[[#This Row],[QTE]]</f>
        <v>34</v>
      </c>
      <c r="I289" s="7">
        <v>0</v>
      </c>
      <c r="J289" s="8" t="s">
        <v>2281</v>
      </c>
      <c r="K289" s="8" t="s">
        <v>335</v>
      </c>
      <c r="L289" s="9" t="s">
        <v>2076</v>
      </c>
      <c r="M289" s="10">
        <v>46136</v>
      </c>
      <c r="N289" s="8" t="s">
        <v>335</v>
      </c>
      <c r="O289" s="12"/>
      <c r="P289" s="13"/>
      <c r="Q289" s="14">
        <f>Tabela1[[#This Row],[QTDE/ Fabricação]]-Tabela1[[#This Row],[QTE]]</f>
        <v>-1</v>
      </c>
      <c r="R289" s="19">
        <f t="shared" si="47"/>
        <v>34</v>
      </c>
      <c r="S289" s="19">
        <f t="shared" si="45"/>
        <v>34</v>
      </c>
      <c r="T289" s="20">
        <f t="shared" si="48"/>
        <v>0</v>
      </c>
      <c r="U289" s="243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34</v>
      </c>
      <c r="Y289" s="14">
        <f t="shared" si="44"/>
        <v>0</v>
      </c>
      <c r="Z289" s="21">
        <f>Tabela1[[#This Row],[PESO TOTAL]]-Tabela1[[#This Row],[Peso Expedido]]</f>
        <v>0</v>
      </c>
      <c r="AA289" s="18">
        <v>1</v>
      </c>
      <c r="AB289" s="40"/>
      <c r="AC289" s="40">
        <v>1</v>
      </c>
      <c r="AD289" s="40">
        <v>1</v>
      </c>
      <c r="AE289" s="40">
        <v>1</v>
      </c>
      <c r="AF289" s="40">
        <v>1</v>
      </c>
      <c r="AG289" s="40">
        <v>1</v>
      </c>
      <c r="AH289" s="40">
        <v>1</v>
      </c>
      <c r="AI289" s="40" t="str">
        <f t="shared" si="49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46"/>
        <v>T-072986-1/1073-TC-006</v>
      </c>
      <c r="AP289" t="str">
        <f>Tabela1[[#This Row],[TAG]]&amp;Tabela1[[#This Row],[PEDIDO]]&amp;Tabela1[[#This Row],[PRODUTO]]</f>
        <v>1073-TC-006P-188RMF</v>
      </c>
      <c r="AQ289" s="23" t="str">
        <f>Tabela1[[#This Row],[PRODUTO]]&amp;Tabela1[[#This Row],[TAG]]</f>
        <v>RMF1073-TC-006</v>
      </c>
      <c r="AR289" s="183">
        <f>Tabela1[[#This Row],[PESO TOTAL]]*Tabela1[[#This Row],[MATÉRIA PRIMA]]</f>
        <v>34</v>
      </c>
      <c r="AS289" s="28">
        <f>Tabela1[[#This Row],[PESO TOTAL]]*Tabela1[[#This Row],[PREPARAÇÃO ]]</f>
        <v>34</v>
      </c>
      <c r="AT289" s="28">
        <f>Tabela1[[#This Row],[PESO TOTAL]]*Tabela1[[#This Row],[CALDEIRARIA]]</f>
        <v>34</v>
      </c>
      <c r="AU289" s="28">
        <f>Tabela1[[#This Row],[PESO TOTAL]]*Tabela1[[#This Row],[SOLDA]]</f>
        <v>34</v>
      </c>
      <c r="AV289" s="28">
        <f>Tabela1[[#This Row],[PESO TOTAL]]*Tabela1[[#This Row],[ACABAMENTO]]</f>
        <v>34</v>
      </c>
      <c r="AW289" s="28">
        <f>Tabela1[[#This Row],[PESO TOTAL]]*Tabela1[[#This Row],[PRONTO ACABADO]]</f>
        <v>34</v>
      </c>
      <c r="AX289" s="28">
        <f>Tabela1[[#This Row],[PESO TOTAL]]*Tabela1[[#This Row],[EXPEDIÇÃO ]]</f>
        <v>34</v>
      </c>
      <c r="AY289" s="28" t="str">
        <f>Tabela1[[#This Row],[PEDIDO]]&amp;Tabela1[[#This Row],[PRODUTO]]</f>
        <v>P-188RMF</v>
      </c>
      <c r="AZ289" s="44">
        <f>IF(AF289="",0,IF(ISTEXT(AF289),H289*VALUE(SUBSTITUTE(AF289,"%",""))/100,H289*AF289))-Tabela1[[#This Row],[PRONTO ACABADO2]]</f>
        <v>0</v>
      </c>
      <c r="BA289" s="44">
        <f>IF(AG289="",0,IF(ISTEXT(AG289),H289*VALUE(SUBSTITUTE(AG289,"%",""))/100,H289*AG289))-Tabela1[[#This Row],[PESO EXPEDIDO2]]</f>
        <v>0</v>
      </c>
      <c r="BB289" s="44">
        <f t="shared" si="42"/>
        <v>34</v>
      </c>
      <c r="BC289" s="44">
        <f t="shared" si="43"/>
        <v>34</v>
      </c>
      <c r="BD289" s="44"/>
    </row>
    <row r="290" spans="1:56" ht="15.75" hidden="1" customHeight="1" x14ac:dyDescent="0.25">
      <c r="A290" s="6" t="s">
        <v>3945</v>
      </c>
      <c r="B290" s="22" t="s">
        <v>3951</v>
      </c>
      <c r="C290" s="7">
        <v>1</v>
      </c>
      <c r="D290" s="46" t="s">
        <v>3947</v>
      </c>
      <c r="E290" s="7">
        <v>4175</v>
      </c>
      <c r="F290" s="7" t="s">
        <v>3942</v>
      </c>
      <c r="G290" s="24">
        <v>10.199999999999999</v>
      </c>
      <c r="H290" s="41">
        <f>Tabela1[[#This Row],[PESO UNI]]*Tabela1[[#This Row],[QTE]]</f>
        <v>10.199999999999999</v>
      </c>
      <c r="I290" s="7">
        <v>0</v>
      </c>
      <c r="J290" s="8" t="s">
        <v>2281</v>
      </c>
      <c r="K290" s="8" t="s">
        <v>335</v>
      </c>
      <c r="L290" s="9" t="s">
        <v>2076</v>
      </c>
      <c r="M290" s="10">
        <v>46136</v>
      </c>
      <c r="N290" s="8" t="s">
        <v>335</v>
      </c>
      <c r="O290" s="12"/>
      <c r="P290" s="13"/>
      <c r="Q290" s="14">
        <f>Tabela1[[#This Row],[QTDE/ Fabricação]]-Tabela1[[#This Row],[QTE]]</f>
        <v>-1</v>
      </c>
      <c r="R290" s="19">
        <f t="shared" si="47"/>
        <v>10.199999999999999</v>
      </c>
      <c r="S290" s="19">
        <f t="shared" si="45"/>
        <v>10.199999999999999</v>
      </c>
      <c r="T290" s="20">
        <f t="shared" si="48"/>
        <v>0</v>
      </c>
      <c r="U290" s="243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10.199999999999999</v>
      </c>
      <c r="Y290" s="14">
        <f t="shared" si="44"/>
        <v>0</v>
      </c>
      <c r="Z290" s="21">
        <f>Tabela1[[#This Row],[PESO TOTAL]]-Tabela1[[#This Row],[Peso Expedido]]</f>
        <v>0</v>
      </c>
      <c r="AA290" s="18">
        <v>1</v>
      </c>
      <c r="AB290" s="40"/>
      <c r="AC290" s="40">
        <v>1</v>
      </c>
      <c r="AD290" s="40">
        <v>1</v>
      </c>
      <c r="AE290" s="40">
        <v>1</v>
      </c>
      <c r="AF290" s="40">
        <v>1</v>
      </c>
      <c r="AG290" s="40">
        <v>1</v>
      </c>
      <c r="AH290" s="40">
        <v>1</v>
      </c>
      <c r="AI290" s="40" t="str">
        <f t="shared" si="49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46"/>
        <v>T-072986-1/1073-TC-006</v>
      </c>
      <c r="AP290" t="str">
        <f>Tabela1[[#This Row],[TAG]]&amp;Tabela1[[#This Row],[PEDIDO]]&amp;Tabela1[[#This Row],[PRODUTO]]</f>
        <v>1073-TC-006P-188RMF</v>
      </c>
      <c r="AQ290" s="23" t="str">
        <f>Tabela1[[#This Row],[PRODUTO]]&amp;Tabela1[[#This Row],[TAG]]</f>
        <v>RMF1073-TC-006</v>
      </c>
      <c r="AR290" s="183">
        <f>Tabela1[[#This Row],[PESO TOTAL]]*Tabela1[[#This Row],[MATÉRIA PRIMA]]</f>
        <v>10.199999999999999</v>
      </c>
      <c r="AS290" s="28">
        <f>Tabela1[[#This Row],[PESO TOTAL]]*Tabela1[[#This Row],[PREPARAÇÃO ]]</f>
        <v>10.199999999999999</v>
      </c>
      <c r="AT290" s="28">
        <f>Tabela1[[#This Row],[PESO TOTAL]]*Tabela1[[#This Row],[CALDEIRARIA]]</f>
        <v>10.199999999999999</v>
      </c>
      <c r="AU290" s="28">
        <f>Tabela1[[#This Row],[PESO TOTAL]]*Tabela1[[#This Row],[SOLDA]]</f>
        <v>10.199999999999999</v>
      </c>
      <c r="AV290" s="28">
        <f>Tabela1[[#This Row],[PESO TOTAL]]*Tabela1[[#This Row],[ACABAMENTO]]</f>
        <v>10.199999999999999</v>
      </c>
      <c r="AW290" s="28">
        <f>Tabela1[[#This Row],[PESO TOTAL]]*Tabela1[[#This Row],[PRONTO ACABADO]]</f>
        <v>10.199999999999999</v>
      </c>
      <c r="AX290" s="28">
        <f>Tabela1[[#This Row],[PESO TOTAL]]*Tabela1[[#This Row],[EXPEDIÇÃO ]]</f>
        <v>10.199999999999999</v>
      </c>
      <c r="AY290" s="28" t="str">
        <f>Tabela1[[#This Row],[PEDIDO]]&amp;Tabela1[[#This Row],[PRODUTO]]</f>
        <v>P-188RMF</v>
      </c>
      <c r="AZ290" s="44">
        <f>IF(AF290="",0,IF(ISTEXT(AF290),H290*VALUE(SUBSTITUTE(AF290,"%",""))/100,H290*AF290))-Tabela1[[#This Row],[PRONTO ACABADO2]]</f>
        <v>0</v>
      </c>
      <c r="BA290" s="44">
        <f>IF(AG290="",0,IF(ISTEXT(AG290),H290*VALUE(SUBSTITUTE(AG290,"%",""))/100,H290*AG290))-Tabela1[[#This Row],[PESO EXPEDIDO2]]</f>
        <v>0</v>
      </c>
      <c r="BB290" s="44">
        <f t="shared" si="42"/>
        <v>10.199999999999999</v>
      </c>
      <c r="BC290" s="44">
        <f t="shared" si="43"/>
        <v>10.199999999999999</v>
      </c>
      <c r="BD290" s="44"/>
    </row>
    <row r="291" spans="1:56" ht="15.75" hidden="1" customHeight="1" x14ac:dyDescent="0.25">
      <c r="A291" s="6" t="s">
        <v>3945</v>
      </c>
      <c r="B291" s="22" t="s">
        <v>3952</v>
      </c>
      <c r="C291" s="7">
        <v>1</v>
      </c>
      <c r="D291" s="46" t="s">
        <v>3947</v>
      </c>
      <c r="E291" s="7">
        <v>4176</v>
      </c>
      <c r="F291" s="7" t="s">
        <v>3942</v>
      </c>
      <c r="G291" s="24">
        <v>49.8</v>
      </c>
      <c r="H291" s="41">
        <f>Tabela1[[#This Row],[PESO UNI]]*Tabela1[[#This Row],[QTE]]</f>
        <v>49.8</v>
      </c>
      <c r="I291" s="7">
        <v>0</v>
      </c>
      <c r="J291" s="8" t="s">
        <v>2281</v>
      </c>
      <c r="K291" s="8" t="s">
        <v>335</v>
      </c>
      <c r="L291" s="9" t="s">
        <v>2076</v>
      </c>
      <c r="M291" s="10">
        <v>46136</v>
      </c>
      <c r="N291" s="8" t="s">
        <v>335</v>
      </c>
      <c r="O291" s="12"/>
      <c r="P291" s="13"/>
      <c r="Q291" s="14">
        <f>Tabela1[[#This Row],[QTDE/ Fabricação]]-Tabela1[[#This Row],[QTE]]</f>
        <v>-1</v>
      </c>
      <c r="R291" s="19">
        <f t="shared" si="47"/>
        <v>49.8</v>
      </c>
      <c r="S291" s="19">
        <f t="shared" si="45"/>
        <v>49.8</v>
      </c>
      <c r="T291" s="20">
        <f t="shared" si="48"/>
        <v>0</v>
      </c>
      <c r="U291" s="243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49.8</v>
      </c>
      <c r="Y291" s="14">
        <f t="shared" si="44"/>
        <v>0</v>
      </c>
      <c r="Z291" s="21">
        <f>Tabela1[[#This Row],[PESO TOTAL]]-Tabela1[[#This Row],[Peso Expedido]]</f>
        <v>0</v>
      </c>
      <c r="AA291" s="18">
        <v>1</v>
      </c>
      <c r="AB291" s="40"/>
      <c r="AC291" s="40">
        <v>1</v>
      </c>
      <c r="AD291" s="40">
        <v>1</v>
      </c>
      <c r="AE291" s="40">
        <v>1</v>
      </c>
      <c r="AF291" s="40">
        <v>1</v>
      </c>
      <c r="AG291" s="40">
        <v>1</v>
      </c>
      <c r="AH291" s="40">
        <v>1</v>
      </c>
      <c r="AI291" s="40" t="str">
        <f t="shared" si="49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46"/>
        <v>T-072986-1/1073-TC-006</v>
      </c>
      <c r="AP291" t="str">
        <f>Tabela1[[#This Row],[TAG]]&amp;Tabela1[[#This Row],[PEDIDO]]&amp;Tabela1[[#This Row],[PRODUTO]]</f>
        <v>1073-TC-006P-188RMF</v>
      </c>
      <c r="AQ291" s="23" t="str">
        <f>Tabela1[[#This Row],[PRODUTO]]&amp;Tabela1[[#This Row],[TAG]]</f>
        <v>RMF1073-TC-006</v>
      </c>
      <c r="AR291" s="183">
        <f>Tabela1[[#This Row],[PESO TOTAL]]*Tabela1[[#This Row],[MATÉRIA PRIMA]]</f>
        <v>49.8</v>
      </c>
      <c r="AS291" s="28">
        <f>Tabela1[[#This Row],[PESO TOTAL]]*Tabela1[[#This Row],[PREPARAÇÃO ]]</f>
        <v>49.8</v>
      </c>
      <c r="AT291" s="28">
        <f>Tabela1[[#This Row],[PESO TOTAL]]*Tabela1[[#This Row],[CALDEIRARIA]]</f>
        <v>49.8</v>
      </c>
      <c r="AU291" s="28">
        <f>Tabela1[[#This Row],[PESO TOTAL]]*Tabela1[[#This Row],[SOLDA]]</f>
        <v>49.8</v>
      </c>
      <c r="AV291" s="28">
        <f>Tabela1[[#This Row],[PESO TOTAL]]*Tabela1[[#This Row],[ACABAMENTO]]</f>
        <v>49.8</v>
      </c>
      <c r="AW291" s="28">
        <f>Tabela1[[#This Row],[PESO TOTAL]]*Tabela1[[#This Row],[PRONTO ACABADO]]</f>
        <v>49.8</v>
      </c>
      <c r="AX291" s="28">
        <f>Tabela1[[#This Row],[PESO TOTAL]]*Tabela1[[#This Row],[EXPEDIÇÃO ]]</f>
        <v>49.8</v>
      </c>
      <c r="AY291" s="28" t="str">
        <f>Tabela1[[#This Row],[PEDIDO]]&amp;Tabela1[[#This Row],[PRODUTO]]</f>
        <v>P-188RMF</v>
      </c>
      <c r="AZ291" s="44">
        <f>IF(AF291="",0,IF(ISTEXT(AF291),H291*VALUE(SUBSTITUTE(AF291,"%",""))/100,H291*AF291))-Tabela1[[#This Row],[PRONTO ACABADO2]]</f>
        <v>0</v>
      </c>
      <c r="BA291" s="44">
        <f>IF(AG291="",0,IF(ISTEXT(AG291),H291*VALUE(SUBSTITUTE(AG291,"%",""))/100,H291*AG291))-Tabela1[[#This Row],[PESO EXPEDIDO2]]</f>
        <v>0</v>
      </c>
      <c r="BB291" s="44">
        <f t="shared" si="42"/>
        <v>49.8</v>
      </c>
      <c r="BC291" s="44">
        <f t="shared" si="43"/>
        <v>49.8</v>
      </c>
      <c r="BD291" s="44"/>
    </row>
    <row r="292" spans="1:56" ht="15.75" hidden="1" customHeight="1" x14ac:dyDescent="0.25">
      <c r="A292" s="6" t="s">
        <v>3945</v>
      </c>
      <c r="B292" s="22" t="s">
        <v>3953</v>
      </c>
      <c r="C292" s="7">
        <v>1</v>
      </c>
      <c r="D292" s="46" t="s">
        <v>3947</v>
      </c>
      <c r="E292" s="7">
        <v>4177</v>
      </c>
      <c r="F292" s="7" t="s">
        <v>3942</v>
      </c>
      <c r="G292" s="24">
        <v>24.3</v>
      </c>
      <c r="H292" s="41">
        <f>Tabela1[[#This Row],[PESO UNI]]*Tabela1[[#This Row],[QTE]]</f>
        <v>24.3</v>
      </c>
      <c r="I292" s="7">
        <v>0</v>
      </c>
      <c r="J292" s="8" t="s">
        <v>2281</v>
      </c>
      <c r="K292" s="8" t="s">
        <v>335</v>
      </c>
      <c r="L292" s="9" t="s">
        <v>2076</v>
      </c>
      <c r="M292" s="10">
        <v>46136</v>
      </c>
      <c r="N292" s="8" t="s">
        <v>335</v>
      </c>
      <c r="O292" s="12"/>
      <c r="P292" s="13"/>
      <c r="Q292" s="14">
        <f>Tabela1[[#This Row],[QTDE/ Fabricação]]-Tabela1[[#This Row],[QTE]]</f>
        <v>-1</v>
      </c>
      <c r="R292" s="19">
        <f t="shared" si="47"/>
        <v>24.3</v>
      </c>
      <c r="S292" s="19">
        <f t="shared" si="45"/>
        <v>24.3</v>
      </c>
      <c r="T292" s="20">
        <f t="shared" si="48"/>
        <v>0</v>
      </c>
      <c r="U292" s="243">
        <v>1</v>
      </c>
      <c r="V292" s="12" t="str">
        <f>IFERROR(VLOOKUP(Tabela1[[#This Row],[COD.MDE]],'LISTA DE EMBARQUE'!B:L,11,0),"")</f>
        <v/>
      </c>
      <c r="W292" s="13"/>
      <c r="X292" s="14">
        <f>IFERROR(Tabela1[[#This Row],[QIANTIDADE EXPEDIDA]]*Tabela1[[#This Row],[PESO UNI]],"")</f>
        <v>24.3</v>
      </c>
      <c r="Y292" s="14">
        <f t="shared" si="44"/>
        <v>0</v>
      </c>
      <c r="Z292" s="21">
        <f>Tabela1[[#This Row],[PESO TOTAL]]-Tabela1[[#This Row],[Peso Expedido]]</f>
        <v>0</v>
      </c>
      <c r="AA292" s="18">
        <v>1</v>
      </c>
      <c r="AB292" s="40"/>
      <c r="AC292" s="40">
        <v>1</v>
      </c>
      <c r="AD292" s="40">
        <v>1</v>
      </c>
      <c r="AE292" s="40">
        <v>1</v>
      </c>
      <c r="AF292" s="40">
        <v>1</v>
      </c>
      <c r="AG292" s="40">
        <v>1</v>
      </c>
      <c r="AH292" s="40">
        <v>1</v>
      </c>
      <c r="AI292" s="40" t="str">
        <f t="shared" si="49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46"/>
        <v>T-072986-1/1073-TC-006</v>
      </c>
      <c r="AP292" t="str">
        <f>Tabela1[[#This Row],[TAG]]&amp;Tabela1[[#This Row],[PEDIDO]]&amp;Tabela1[[#This Row],[PRODUTO]]</f>
        <v>1073-TC-006P-188RMF</v>
      </c>
      <c r="AQ292" s="23" t="str">
        <f>Tabela1[[#This Row],[PRODUTO]]&amp;Tabela1[[#This Row],[TAG]]</f>
        <v>RMF1073-TC-006</v>
      </c>
      <c r="AR292" s="183">
        <f>Tabela1[[#This Row],[PESO TOTAL]]*Tabela1[[#This Row],[MATÉRIA PRIMA]]</f>
        <v>24.3</v>
      </c>
      <c r="AS292" s="28">
        <f>Tabela1[[#This Row],[PESO TOTAL]]*Tabela1[[#This Row],[PREPARAÇÃO ]]</f>
        <v>24.3</v>
      </c>
      <c r="AT292" s="28">
        <f>Tabela1[[#This Row],[PESO TOTAL]]*Tabela1[[#This Row],[CALDEIRARIA]]</f>
        <v>24.3</v>
      </c>
      <c r="AU292" s="28">
        <f>Tabela1[[#This Row],[PESO TOTAL]]*Tabela1[[#This Row],[SOLDA]]</f>
        <v>24.3</v>
      </c>
      <c r="AV292" s="28">
        <f>Tabela1[[#This Row],[PESO TOTAL]]*Tabela1[[#This Row],[ACABAMENTO]]</f>
        <v>24.3</v>
      </c>
      <c r="AW292" s="28">
        <f>Tabela1[[#This Row],[PESO TOTAL]]*Tabela1[[#This Row],[PRONTO ACABADO]]</f>
        <v>24.3</v>
      </c>
      <c r="AX292" s="28">
        <f>Tabela1[[#This Row],[PESO TOTAL]]*Tabela1[[#This Row],[EXPEDIÇÃO ]]</f>
        <v>24.3</v>
      </c>
      <c r="AY292" s="28" t="str">
        <f>Tabela1[[#This Row],[PEDIDO]]&amp;Tabela1[[#This Row],[PRODUTO]]</f>
        <v>P-188RMF</v>
      </c>
      <c r="AZ292" s="44">
        <f>IF(AF292="",0,IF(ISTEXT(AF292),H292*VALUE(SUBSTITUTE(AF292,"%",""))/100,H292*AF292))-Tabela1[[#This Row],[PRONTO ACABADO2]]</f>
        <v>0</v>
      </c>
      <c r="BA292" s="44">
        <f>IF(AG292="",0,IF(ISTEXT(AG292),H292*VALUE(SUBSTITUTE(AG292,"%",""))/100,H292*AG292))-Tabela1[[#This Row],[PESO EXPEDIDO2]]</f>
        <v>0</v>
      </c>
      <c r="BB292" s="44">
        <f t="shared" si="42"/>
        <v>24.3</v>
      </c>
      <c r="BC292" s="44">
        <f t="shared" si="43"/>
        <v>24.3</v>
      </c>
      <c r="BD292" s="44"/>
    </row>
    <row r="293" spans="1:56" ht="15.75" hidden="1" customHeight="1" x14ac:dyDescent="0.25">
      <c r="A293" s="6" t="s">
        <v>3945</v>
      </c>
      <c r="B293" s="22" t="s">
        <v>3954</v>
      </c>
      <c r="C293" s="7">
        <v>4</v>
      </c>
      <c r="D293" s="46" t="s">
        <v>3955</v>
      </c>
      <c r="E293" s="7">
        <v>4178</v>
      </c>
      <c r="F293" s="7" t="s">
        <v>3942</v>
      </c>
      <c r="G293" s="24">
        <v>27.2</v>
      </c>
      <c r="H293" s="41">
        <f>Tabela1[[#This Row],[PESO UNI]]*Tabela1[[#This Row],[QTE]]</f>
        <v>108.8</v>
      </c>
      <c r="I293" s="7">
        <v>0</v>
      </c>
      <c r="J293" s="8" t="s">
        <v>2281</v>
      </c>
      <c r="K293" s="8" t="s">
        <v>335</v>
      </c>
      <c r="L293" s="9" t="s">
        <v>2076</v>
      </c>
      <c r="M293" s="10">
        <v>46136</v>
      </c>
      <c r="N293" s="8" t="s">
        <v>335</v>
      </c>
      <c r="O293" s="12"/>
      <c r="P293" s="13"/>
      <c r="Q293" s="14">
        <f>Tabela1[[#This Row],[QTDE/ Fabricação]]-Tabela1[[#This Row],[QTE]]</f>
        <v>-4</v>
      </c>
      <c r="R293" s="19">
        <f t="shared" si="47"/>
        <v>108.8</v>
      </c>
      <c r="S293" s="19">
        <f t="shared" si="45"/>
        <v>0</v>
      </c>
      <c r="T293" s="20">
        <f t="shared" si="48"/>
        <v>-108.8</v>
      </c>
      <c r="U293" s="17">
        <f>IFERROR(SUMIF('LISTA DE EMBARQUE'!B:B,MICRO!E:E,'LISTA DE EMBARQUE'!G:G),"")</f>
        <v>0</v>
      </c>
      <c r="V293" s="12" t="str">
        <f>IFERROR(VLOOKUP(Tabela1[[#This Row],[COD.MDE]],'LISTA DE EMBARQUE'!B:L,11,0),"")</f>
        <v/>
      </c>
      <c r="W293" s="13" t="str">
        <f>IFERROR(VLOOKUP(Tabela1[[#This Row],[COD.MDE]],'LISTA DE EMBARQUE'!B:M,12,0),"")</f>
        <v/>
      </c>
      <c r="X293" s="14">
        <f>IFERROR(Tabela1[[#This Row],[QIANTIDADE EXPEDIDA]]*Tabela1[[#This Row],[PESO UNI]],"")</f>
        <v>0</v>
      </c>
      <c r="Y293" s="14">
        <f t="shared" si="44"/>
        <v>-4</v>
      </c>
      <c r="Z293" s="21">
        <f>Tabela1[[#This Row],[PESO TOTAL]]-Tabela1[[#This Row],[Peso Expedido]]</f>
        <v>108.8</v>
      </c>
      <c r="AA293" s="18">
        <v>1</v>
      </c>
      <c r="AB293" s="40"/>
      <c r="AC293" s="40">
        <v>1</v>
      </c>
      <c r="AD293" s="40">
        <v>1</v>
      </c>
      <c r="AE293" s="40">
        <v>1</v>
      </c>
      <c r="AF293" s="40">
        <v>1</v>
      </c>
      <c r="AG293" s="40">
        <v>0</v>
      </c>
      <c r="AH293" s="40"/>
      <c r="AI293" s="40" t="str">
        <f t="shared" si="49"/>
        <v/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46"/>
        <v>T-072986-1/1073-TC-006</v>
      </c>
      <c r="AP293" t="str">
        <f>Tabela1[[#This Row],[TAG]]&amp;Tabela1[[#This Row],[PEDIDO]]&amp;Tabela1[[#This Row],[PRODUTO]]</f>
        <v>1073-TC-006P-188RMF</v>
      </c>
      <c r="AQ293" s="23" t="str">
        <f>Tabela1[[#This Row],[PRODUTO]]&amp;Tabela1[[#This Row],[TAG]]</f>
        <v>RMF1073-TC-006</v>
      </c>
      <c r="AR293" s="183">
        <f>Tabela1[[#This Row],[PESO TOTAL]]*Tabela1[[#This Row],[MATÉRIA PRIMA]]</f>
        <v>108.8</v>
      </c>
      <c r="AS293" s="28">
        <f>Tabela1[[#This Row],[PESO TOTAL]]*Tabela1[[#This Row],[PREPARAÇÃO ]]</f>
        <v>108.8</v>
      </c>
      <c r="AT293" s="28">
        <f>Tabela1[[#This Row],[PESO TOTAL]]*Tabela1[[#This Row],[CALDEIRARIA]]</f>
        <v>108.8</v>
      </c>
      <c r="AU293" s="28">
        <f>Tabela1[[#This Row],[PESO TOTAL]]*Tabela1[[#This Row],[SOLDA]]</f>
        <v>108.8</v>
      </c>
      <c r="AV293" s="28">
        <f>Tabela1[[#This Row],[PESO TOTAL]]*Tabela1[[#This Row],[ACABAMENTO]]</f>
        <v>108.8</v>
      </c>
      <c r="AW293" s="28">
        <f>Tabela1[[#This Row],[PESO TOTAL]]*Tabela1[[#This Row],[PRONTO ACABADO]]</f>
        <v>0</v>
      </c>
      <c r="AX293" s="28">
        <f>Tabela1[[#This Row],[PESO TOTAL]]*Tabela1[[#This Row],[EXPEDIÇÃO ]]</f>
        <v>0</v>
      </c>
      <c r="AY293" s="28" t="str">
        <f>Tabela1[[#This Row],[PEDIDO]]&amp;Tabela1[[#This Row],[PRODUTO]]</f>
        <v>P-188RMF</v>
      </c>
      <c r="AZ293" s="44">
        <f>IF(AF293="",0,IF(ISTEXT(AF293),H293*VALUE(SUBSTITUTE(AF293,"%",""))/100,H293*AF293))-Tabela1[[#This Row],[PRONTO ACABADO2]]</f>
        <v>108.8</v>
      </c>
      <c r="BA293" s="44">
        <f>IF(AG293="",0,IF(ISTEXT(AG293),H293*VALUE(SUBSTITUTE(AG293,"%",""))/100,H293*AG293))-Tabela1[[#This Row],[PESO EXPEDIDO2]]</f>
        <v>0</v>
      </c>
      <c r="BB293" s="44">
        <f t="shared" ref="BB293:BB356" si="50">IF(AH293="",0,IF(ISTEXT(AH293),H293*VALUE(SUBSTITUTE(AH293,"%",""))/100,H293*AH293))</f>
        <v>0</v>
      </c>
      <c r="BC293" s="44">
        <f t="shared" ref="BC293:BC356" si="51">IF(AG293="",0,IF(ISTEXT(AG293),H293*VALUE(SUBSTITUTE(AG293,"%",""))/100,H293*AG293))</f>
        <v>0</v>
      </c>
      <c r="BD293" s="44"/>
    </row>
    <row r="294" spans="1:56" ht="15.75" hidden="1" customHeight="1" x14ac:dyDescent="0.25">
      <c r="A294" s="6" t="s">
        <v>3945</v>
      </c>
      <c r="B294" s="22" t="s">
        <v>3946</v>
      </c>
      <c r="C294" s="7">
        <v>1</v>
      </c>
      <c r="D294" s="46" t="s">
        <v>3947</v>
      </c>
      <c r="E294" s="7">
        <v>4179</v>
      </c>
      <c r="F294" s="7" t="s">
        <v>3942</v>
      </c>
      <c r="G294" s="24">
        <v>32.9</v>
      </c>
      <c r="H294" s="41">
        <f>Tabela1[[#This Row],[PESO UNI]]*Tabela1[[#This Row],[QTE]]</f>
        <v>32.9</v>
      </c>
      <c r="I294" s="7">
        <v>0</v>
      </c>
      <c r="J294" s="8" t="s">
        <v>2283</v>
      </c>
      <c r="K294" s="8" t="s">
        <v>335</v>
      </c>
      <c r="L294" s="9" t="s">
        <v>2076</v>
      </c>
      <c r="M294" s="10">
        <v>46136</v>
      </c>
      <c r="N294" s="8" t="s">
        <v>335</v>
      </c>
      <c r="O294" s="12"/>
      <c r="P294" s="13"/>
      <c r="Q294" s="14">
        <f>Tabela1[[#This Row],[QTDE/ Fabricação]]-Tabela1[[#This Row],[QTE]]</f>
        <v>-1</v>
      </c>
      <c r="R294" s="19">
        <f t="shared" si="47"/>
        <v>32.9</v>
      </c>
      <c r="S294" s="19">
        <f t="shared" si="45"/>
        <v>32.9</v>
      </c>
      <c r="T294" s="20">
        <f t="shared" si="48"/>
        <v>0</v>
      </c>
      <c r="U294" s="243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32.9</v>
      </c>
      <c r="Y294" s="14">
        <f t="shared" si="44"/>
        <v>0</v>
      </c>
      <c r="Z294" s="21">
        <f>Tabela1[[#This Row],[PESO TOTAL]]-Tabela1[[#This Row],[Peso Expedido]]</f>
        <v>0</v>
      </c>
      <c r="AA294" s="18">
        <v>1</v>
      </c>
      <c r="AB294" s="40"/>
      <c r="AC294" s="40">
        <v>1</v>
      </c>
      <c r="AD294" s="40">
        <v>1</v>
      </c>
      <c r="AE294" s="40">
        <v>1</v>
      </c>
      <c r="AF294" s="40">
        <v>1</v>
      </c>
      <c r="AG294" s="40">
        <v>1</v>
      </c>
      <c r="AH294" s="40">
        <v>1</v>
      </c>
      <c r="AI294" s="40" t="str">
        <f t="shared" si="49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46"/>
        <v>T-072986-1/1073-TC-007</v>
      </c>
      <c r="AP294" t="str">
        <f>Tabela1[[#This Row],[TAG]]&amp;Tabela1[[#This Row],[PEDIDO]]&amp;Tabela1[[#This Row],[PRODUTO]]</f>
        <v>1073-TC-007P-188RMF</v>
      </c>
      <c r="AQ294" s="23" t="str">
        <f>Tabela1[[#This Row],[PRODUTO]]&amp;Tabela1[[#This Row],[TAG]]</f>
        <v>RMF1073-TC-007</v>
      </c>
      <c r="AR294" s="183">
        <f>Tabela1[[#This Row],[PESO TOTAL]]*Tabela1[[#This Row],[MATÉRIA PRIMA]]</f>
        <v>32.9</v>
      </c>
      <c r="AS294" s="28">
        <f>Tabela1[[#This Row],[PESO TOTAL]]*Tabela1[[#This Row],[PREPARAÇÃO ]]</f>
        <v>32.9</v>
      </c>
      <c r="AT294" s="28">
        <f>Tabela1[[#This Row],[PESO TOTAL]]*Tabela1[[#This Row],[CALDEIRARIA]]</f>
        <v>32.9</v>
      </c>
      <c r="AU294" s="28">
        <f>Tabela1[[#This Row],[PESO TOTAL]]*Tabela1[[#This Row],[SOLDA]]</f>
        <v>32.9</v>
      </c>
      <c r="AV294" s="28">
        <f>Tabela1[[#This Row],[PESO TOTAL]]*Tabela1[[#This Row],[ACABAMENTO]]</f>
        <v>32.9</v>
      </c>
      <c r="AW294" s="28">
        <f>Tabela1[[#This Row],[PESO TOTAL]]*Tabela1[[#This Row],[PRONTO ACABADO]]</f>
        <v>32.9</v>
      </c>
      <c r="AX294" s="28">
        <f>Tabela1[[#This Row],[PESO TOTAL]]*Tabela1[[#This Row],[EXPEDIÇÃO ]]</f>
        <v>32.9</v>
      </c>
      <c r="AY294" s="28" t="str">
        <f>Tabela1[[#This Row],[PEDIDO]]&amp;Tabela1[[#This Row],[PRODUTO]]</f>
        <v>P-188RMF</v>
      </c>
      <c r="AZ294" s="44">
        <f>IF(AF294="",0,IF(ISTEXT(AF294),H294*VALUE(SUBSTITUTE(AF294,"%",""))/100,H294*AF294))-Tabela1[[#This Row],[PRONTO ACABADO2]]</f>
        <v>0</v>
      </c>
      <c r="BA294" s="44">
        <f>IF(AG294="",0,IF(ISTEXT(AG294),H294*VALUE(SUBSTITUTE(AG294,"%",""))/100,H294*AG294))-Tabela1[[#This Row],[PESO EXPEDIDO2]]</f>
        <v>0</v>
      </c>
      <c r="BB294" s="44">
        <f t="shared" si="50"/>
        <v>32.9</v>
      </c>
      <c r="BC294" s="44">
        <f t="shared" si="51"/>
        <v>32.9</v>
      </c>
      <c r="BD294" s="44"/>
    </row>
    <row r="295" spans="1:56" ht="15.75" hidden="1" customHeight="1" x14ac:dyDescent="0.25">
      <c r="A295" s="6" t="s">
        <v>3945</v>
      </c>
      <c r="B295" s="22" t="s">
        <v>3948</v>
      </c>
      <c r="C295" s="7">
        <v>1</v>
      </c>
      <c r="D295" s="46" t="s">
        <v>3947</v>
      </c>
      <c r="E295" s="7">
        <v>4180</v>
      </c>
      <c r="F295" s="7" t="s">
        <v>3942</v>
      </c>
      <c r="G295" s="24">
        <v>45.6</v>
      </c>
      <c r="H295" s="41">
        <f>Tabela1[[#This Row],[PESO UNI]]*Tabela1[[#This Row],[QTE]]</f>
        <v>45.6</v>
      </c>
      <c r="I295" s="7">
        <v>0</v>
      </c>
      <c r="J295" s="8" t="s">
        <v>2283</v>
      </c>
      <c r="K295" s="8" t="s">
        <v>335</v>
      </c>
      <c r="L295" s="9" t="s">
        <v>2076</v>
      </c>
      <c r="M295" s="10">
        <v>46136</v>
      </c>
      <c r="N295" s="8" t="s">
        <v>335</v>
      </c>
      <c r="O295" s="12"/>
      <c r="P295" s="13"/>
      <c r="Q295" s="14">
        <f>Tabela1[[#This Row],[QTDE/ Fabricação]]-Tabela1[[#This Row],[QTE]]</f>
        <v>-1</v>
      </c>
      <c r="R295" s="19">
        <f t="shared" si="47"/>
        <v>45.6</v>
      </c>
      <c r="S295" s="19">
        <f t="shared" si="45"/>
        <v>45.6</v>
      </c>
      <c r="T295" s="20">
        <f t="shared" si="48"/>
        <v>0</v>
      </c>
      <c r="U295" s="243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45.6</v>
      </c>
      <c r="Y295" s="14">
        <f t="shared" si="44"/>
        <v>0</v>
      </c>
      <c r="Z295" s="21">
        <f>Tabela1[[#This Row],[PESO TOTAL]]-Tabela1[[#This Row],[Peso Expedido]]</f>
        <v>0</v>
      </c>
      <c r="AA295" s="18">
        <v>1</v>
      </c>
      <c r="AB295" s="40"/>
      <c r="AC295" s="40">
        <v>1</v>
      </c>
      <c r="AD295" s="40">
        <v>1</v>
      </c>
      <c r="AE295" s="40">
        <v>1</v>
      </c>
      <c r="AF295" s="40">
        <v>1</v>
      </c>
      <c r="AG295" s="40">
        <v>1</v>
      </c>
      <c r="AH295" s="40">
        <v>1</v>
      </c>
      <c r="AI295" s="40" t="str">
        <f t="shared" si="49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46"/>
        <v>T-072986-1/1073-TC-007</v>
      </c>
      <c r="AP295" t="str">
        <f>Tabela1[[#This Row],[TAG]]&amp;Tabela1[[#This Row],[PEDIDO]]&amp;Tabela1[[#This Row],[PRODUTO]]</f>
        <v>1073-TC-007P-188RMF</v>
      </c>
      <c r="AQ295" s="23" t="str">
        <f>Tabela1[[#This Row],[PRODUTO]]&amp;Tabela1[[#This Row],[TAG]]</f>
        <v>RMF1073-TC-007</v>
      </c>
      <c r="AR295" s="183">
        <f>Tabela1[[#This Row],[PESO TOTAL]]*Tabela1[[#This Row],[MATÉRIA PRIMA]]</f>
        <v>45.6</v>
      </c>
      <c r="AS295" s="28">
        <f>Tabela1[[#This Row],[PESO TOTAL]]*Tabela1[[#This Row],[PREPARAÇÃO ]]</f>
        <v>45.6</v>
      </c>
      <c r="AT295" s="28">
        <f>Tabela1[[#This Row],[PESO TOTAL]]*Tabela1[[#This Row],[CALDEIRARIA]]</f>
        <v>45.6</v>
      </c>
      <c r="AU295" s="28">
        <f>Tabela1[[#This Row],[PESO TOTAL]]*Tabela1[[#This Row],[SOLDA]]</f>
        <v>45.6</v>
      </c>
      <c r="AV295" s="28">
        <f>Tabela1[[#This Row],[PESO TOTAL]]*Tabela1[[#This Row],[ACABAMENTO]]</f>
        <v>45.6</v>
      </c>
      <c r="AW295" s="28">
        <f>Tabela1[[#This Row],[PESO TOTAL]]*Tabela1[[#This Row],[PRONTO ACABADO]]</f>
        <v>45.6</v>
      </c>
      <c r="AX295" s="28">
        <f>Tabela1[[#This Row],[PESO TOTAL]]*Tabela1[[#This Row],[EXPEDIÇÃO ]]</f>
        <v>45.6</v>
      </c>
      <c r="AY295" s="28" t="str">
        <f>Tabela1[[#This Row],[PEDIDO]]&amp;Tabela1[[#This Row],[PRODUTO]]</f>
        <v>P-188RMF</v>
      </c>
      <c r="AZ295" s="44">
        <f>IF(AF295="",0,IF(ISTEXT(AF295),H295*VALUE(SUBSTITUTE(AF295,"%",""))/100,H295*AF295))-Tabela1[[#This Row],[PRONTO ACABADO2]]</f>
        <v>0</v>
      </c>
      <c r="BA295" s="44">
        <f>IF(AG295="",0,IF(ISTEXT(AG295),H295*VALUE(SUBSTITUTE(AG295,"%",""))/100,H295*AG295))-Tabela1[[#This Row],[PESO EXPEDIDO2]]</f>
        <v>0</v>
      </c>
      <c r="BB295" s="44">
        <f t="shared" si="50"/>
        <v>45.6</v>
      </c>
      <c r="BC295" s="44">
        <f t="shared" si="51"/>
        <v>45.6</v>
      </c>
      <c r="BD295" s="44"/>
    </row>
    <row r="296" spans="1:56" ht="15.75" hidden="1" customHeight="1" x14ac:dyDescent="0.25">
      <c r="A296" s="6" t="s">
        <v>3945</v>
      </c>
      <c r="B296" s="22" t="s">
        <v>3949</v>
      </c>
      <c r="C296" s="7">
        <v>1</v>
      </c>
      <c r="D296" s="46" t="s">
        <v>3947</v>
      </c>
      <c r="E296" s="7">
        <v>4181</v>
      </c>
      <c r="F296" s="7" t="s">
        <v>3942</v>
      </c>
      <c r="G296" s="24">
        <v>22.2</v>
      </c>
      <c r="H296" s="41">
        <f>Tabela1[[#This Row],[PESO UNI]]*Tabela1[[#This Row],[QTE]]</f>
        <v>22.2</v>
      </c>
      <c r="I296" s="7">
        <v>0</v>
      </c>
      <c r="J296" s="8" t="s">
        <v>2283</v>
      </c>
      <c r="K296" s="8" t="s">
        <v>335</v>
      </c>
      <c r="L296" s="9" t="s">
        <v>2076</v>
      </c>
      <c r="M296" s="10">
        <v>46136</v>
      </c>
      <c r="N296" s="8" t="s">
        <v>335</v>
      </c>
      <c r="O296" s="12"/>
      <c r="P296" s="13"/>
      <c r="Q296" s="14">
        <f>Tabela1[[#This Row],[QTDE/ Fabricação]]-Tabela1[[#This Row],[QTE]]</f>
        <v>-1</v>
      </c>
      <c r="R296" s="19">
        <f t="shared" si="47"/>
        <v>22.2</v>
      </c>
      <c r="S296" s="19">
        <f t="shared" si="45"/>
        <v>22.2</v>
      </c>
      <c r="T296" s="20">
        <f t="shared" si="48"/>
        <v>0</v>
      </c>
      <c r="U296" s="243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22.2</v>
      </c>
      <c r="Y296" s="14">
        <f t="shared" si="44"/>
        <v>0</v>
      </c>
      <c r="Z296" s="21">
        <f>Tabela1[[#This Row],[PESO TOTAL]]-Tabela1[[#This Row],[Peso Expedido]]</f>
        <v>0</v>
      </c>
      <c r="AA296" s="18">
        <v>1</v>
      </c>
      <c r="AB296" s="40"/>
      <c r="AC296" s="40">
        <v>1</v>
      </c>
      <c r="AD296" s="40">
        <v>1</v>
      </c>
      <c r="AE296" s="40">
        <v>1</v>
      </c>
      <c r="AF296" s="40">
        <v>1</v>
      </c>
      <c r="AG296" s="40">
        <v>1</v>
      </c>
      <c r="AH296" s="40">
        <v>1</v>
      </c>
      <c r="AI296" s="40" t="str">
        <f t="shared" si="49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46"/>
        <v>T-072986-1/1073-TC-007</v>
      </c>
      <c r="AP296" t="str">
        <f>Tabela1[[#This Row],[TAG]]&amp;Tabela1[[#This Row],[PEDIDO]]&amp;Tabela1[[#This Row],[PRODUTO]]</f>
        <v>1073-TC-007P-188RMF</v>
      </c>
      <c r="AQ296" s="23" t="str">
        <f>Tabela1[[#This Row],[PRODUTO]]&amp;Tabela1[[#This Row],[TAG]]</f>
        <v>RMF1073-TC-007</v>
      </c>
      <c r="AR296" s="183">
        <f>Tabela1[[#This Row],[PESO TOTAL]]*Tabela1[[#This Row],[MATÉRIA PRIMA]]</f>
        <v>22.2</v>
      </c>
      <c r="AS296" s="28">
        <f>Tabela1[[#This Row],[PESO TOTAL]]*Tabela1[[#This Row],[PREPARAÇÃO ]]</f>
        <v>22.2</v>
      </c>
      <c r="AT296" s="28">
        <f>Tabela1[[#This Row],[PESO TOTAL]]*Tabela1[[#This Row],[CALDEIRARIA]]</f>
        <v>22.2</v>
      </c>
      <c r="AU296" s="28">
        <f>Tabela1[[#This Row],[PESO TOTAL]]*Tabela1[[#This Row],[SOLDA]]</f>
        <v>22.2</v>
      </c>
      <c r="AV296" s="28">
        <f>Tabela1[[#This Row],[PESO TOTAL]]*Tabela1[[#This Row],[ACABAMENTO]]</f>
        <v>22.2</v>
      </c>
      <c r="AW296" s="28">
        <f>Tabela1[[#This Row],[PESO TOTAL]]*Tabela1[[#This Row],[PRONTO ACABADO]]</f>
        <v>22.2</v>
      </c>
      <c r="AX296" s="28">
        <f>Tabela1[[#This Row],[PESO TOTAL]]*Tabela1[[#This Row],[EXPEDIÇÃO ]]</f>
        <v>22.2</v>
      </c>
      <c r="AY296" s="28" t="str">
        <f>Tabela1[[#This Row],[PEDIDO]]&amp;Tabela1[[#This Row],[PRODUTO]]</f>
        <v>P-188RMF</v>
      </c>
      <c r="AZ296" s="44">
        <f>IF(AF296="",0,IF(ISTEXT(AF296),H296*VALUE(SUBSTITUTE(AF296,"%",""))/100,H296*AF296))-Tabela1[[#This Row],[PRONTO ACABADO2]]</f>
        <v>0</v>
      </c>
      <c r="BA296" s="44">
        <f>IF(AG296="",0,IF(ISTEXT(AG296),H296*VALUE(SUBSTITUTE(AG296,"%",""))/100,H296*AG296))-Tabela1[[#This Row],[PESO EXPEDIDO2]]</f>
        <v>0</v>
      </c>
      <c r="BB296" s="44">
        <f t="shared" si="50"/>
        <v>22.2</v>
      </c>
      <c r="BC296" s="44">
        <f t="shared" si="51"/>
        <v>22.2</v>
      </c>
      <c r="BD296" s="44"/>
    </row>
    <row r="297" spans="1:56" ht="15.75" hidden="1" customHeight="1" x14ac:dyDescent="0.25">
      <c r="A297" s="6" t="s">
        <v>3945</v>
      </c>
      <c r="B297" s="22" t="s">
        <v>3950</v>
      </c>
      <c r="C297" s="7">
        <v>1</v>
      </c>
      <c r="D297" s="46" t="s">
        <v>3947</v>
      </c>
      <c r="E297" s="7">
        <v>4182</v>
      </c>
      <c r="F297" s="7" t="s">
        <v>3942</v>
      </c>
      <c r="G297" s="24">
        <v>34</v>
      </c>
      <c r="H297" s="41">
        <f>Tabela1[[#This Row],[PESO UNI]]*Tabela1[[#This Row],[QTE]]</f>
        <v>34</v>
      </c>
      <c r="I297" s="7">
        <v>0</v>
      </c>
      <c r="J297" s="8" t="s">
        <v>2283</v>
      </c>
      <c r="K297" s="8" t="s">
        <v>335</v>
      </c>
      <c r="L297" s="9" t="s">
        <v>2076</v>
      </c>
      <c r="M297" s="10">
        <v>46136</v>
      </c>
      <c r="N297" s="8" t="s">
        <v>335</v>
      </c>
      <c r="O297" s="12"/>
      <c r="P297" s="13"/>
      <c r="Q297" s="14">
        <f>Tabela1[[#This Row],[QTDE/ Fabricação]]-Tabela1[[#This Row],[QTE]]</f>
        <v>-1</v>
      </c>
      <c r="R297" s="19">
        <f t="shared" si="47"/>
        <v>34</v>
      </c>
      <c r="S297" s="19">
        <f t="shared" si="45"/>
        <v>34</v>
      </c>
      <c r="T297" s="20">
        <f t="shared" si="48"/>
        <v>0</v>
      </c>
      <c r="U297" s="243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34</v>
      </c>
      <c r="Y297" s="14">
        <f t="shared" si="44"/>
        <v>0</v>
      </c>
      <c r="Z297" s="21">
        <f>Tabela1[[#This Row],[PESO TOTAL]]-Tabela1[[#This Row],[Peso Expedido]]</f>
        <v>0</v>
      </c>
      <c r="AA297" s="18">
        <v>1</v>
      </c>
      <c r="AB297" s="40"/>
      <c r="AC297" s="40">
        <v>1</v>
      </c>
      <c r="AD297" s="40">
        <v>1</v>
      </c>
      <c r="AE297" s="40">
        <v>1</v>
      </c>
      <c r="AF297" s="40">
        <v>1</v>
      </c>
      <c r="AG297" s="40">
        <v>1</v>
      </c>
      <c r="AH297" s="40">
        <v>1</v>
      </c>
      <c r="AI297" s="40" t="str">
        <f t="shared" si="49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46"/>
        <v>T-072986-1/1073-TC-007</v>
      </c>
      <c r="AP297" t="str">
        <f>Tabela1[[#This Row],[TAG]]&amp;Tabela1[[#This Row],[PEDIDO]]&amp;Tabela1[[#This Row],[PRODUTO]]</f>
        <v>1073-TC-007P-188RMF</v>
      </c>
      <c r="AQ297" s="23" t="str">
        <f>Tabela1[[#This Row],[PRODUTO]]&amp;Tabela1[[#This Row],[TAG]]</f>
        <v>RMF1073-TC-007</v>
      </c>
      <c r="AR297" s="183">
        <f>Tabela1[[#This Row],[PESO TOTAL]]*Tabela1[[#This Row],[MATÉRIA PRIMA]]</f>
        <v>34</v>
      </c>
      <c r="AS297" s="28">
        <f>Tabela1[[#This Row],[PESO TOTAL]]*Tabela1[[#This Row],[PREPARAÇÃO ]]</f>
        <v>34</v>
      </c>
      <c r="AT297" s="28">
        <f>Tabela1[[#This Row],[PESO TOTAL]]*Tabela1[[#This Row],[CALDEIRARIA]]</f>
        <v>34</v>
      </c>
      <c r="AU297" s="28">
        <f>Tabela1[[#This Row],[PESO TOTAL]]*Tabela1[[#This Row],[SOLDA]]</f>
        <v>34</v>
      </c>
      <c r="AV297" s="28">
        <f>Tabela1[[#This Row],[PESO TOTAL]]*Tabela1[[#This Row],[ACABAMENTO]]</f>
        <v>34</v>
      </c>
      <c r="AW297" s="28">
        <f>Tabela1[[#This Row],[PESO TOTAL]]*Tabela1[[#This Row],[PRONTO ACABADO]]</f>
        <v>34</v>
      </c>
      <c r="AX297" s="28">
        <f>Tabela1[[#This Row],[PESO TOTAL]]*Tabela1[[#This Row],[EXPEDIÇÃO ]]</f>
        <v>34</v>
      </c>
      <c r="AY297" s="28" t="str">
        <f>Tabela1[[#This Row],[PEDIDO]]&amp;Tabela1[[#This Row],[PRODUTO]]</f>
        <v>P-188RMF</v>
      </c>
      <c r="AZ297" s="44">
        <f>IF(AF297="",0,IF(ISTEXT(AF297),H297*VALUE(SUBSTITUTE(AF297,"%",""))/100,H297*AF297))-Tabela1[[#This Row],[PRONTO ACABADO2]]</f>
        <v>0</v>
      </c>
      <c r="BA297" s="44">
        <f>IF(AG297="",0,IF(ISTEXT(AG297),H297*VALUE(SUBSTITUTE(AG297,"%",""))/100,H297*AG297))-Tabela1[[#This Row],[PESO EXPEDIDO2]]</f>
        <v>0</v>
      </c>
      <c r="BB297" s="44">
        <f t="shared" si="50"/>
        <v>34</v>
      </c>
      <c r="BC297" s="44">
        <f t="shared" si="51"/>
        <v>34</v>
      </c>
      <c r="BD297" s="44"/>
    </row>
    <row r="298" spans="1:56" ht="15.75" hidden="1" customHeight="1" x14ac:dyDescent="0.25">
      <c r="A298" s="6" t="s">
        <v>3945</v>
      </c>
      <c r="B298" s="22" t="s">
        <v>3951</v>
      </c>
      <c r="C298" s="7">
        <v>1</v>
      </c>
      <c r="D298" s="46" t="s">
        <v>3947</v>
      </c>
      <c r="E298" s="7">
        <v>4183</v>
      </c>
      <c r="F298" s="7" t="s">
        <v>3942</v>
      </c>
      <c r="G298" s="24">
        <v>10.199999999999999</v>
      </c>
      <c r="H298" s="41">
        <f>Tabela1[[#This Row],[PESO UNI]]*Tabela1[[#This Row],[QTE]]</f>
        <v>10.199999999999999</v>
      </c>
      <c r="I298" s="7">
        <v>0</v>
      </c>
      <c r="J298" s="8" t="s">
        <v>2283</v>
      </c>
      <c r="K298" s="8" t="s">
        <v>335</v>
      </c>
      <c r="L298" s="9" t="s">
        <v>2076</v>
      </c>
      <c r="M298" s="10">
        <v>46136</v>
      </c>
      <c r="N298" s="8" t="s">
        <v>335</v>
      </c>
      <c r="O298" s="12"/>
      <c r="P298" s="13"/>
      <c r="Q298" s="14">
        <f>Tabela1[[#This Row],[QTDE/ Fabricação]]-Tabela1[[#This Row],[QTE]]</f>
        <v>-1</v>
      </c>
      <c r="R298" s="19">
        <f t="shared" si="47"/>
        <v>10.199999999999999</v>
      </c>
      <c r="S298" s="19">
        <f t="shared" si="45"/>
        <v>10.199999999999999</v>
      </c>
      <c r="T298" s="20">
        <f t="shared" si="48"/>
        <v>0</v>
      </c>
      <c r="U298" s="243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10.199999999999999</v>
      </c>
      <c r="Y298" s="14">
        <f t="shared" si="44"/>
        <v>0</v>
      </c>
      <c r="Z298" s="21">
        <f>Tabela1[[#This Row],[PESO TOTAL]]-Tabela1[[#This Row],[Peso Expedido]]</f>
        <v>0</v>
      </c>
      <c r="AA298" s="18">
        <v>1</v>
      </c>
      <c r="AB298" s="40"/>
      <c r="AC298" s="40">
        <v>1</v>
      </c>
      <c r="AD298" s="40">
        <v>1</v>
      </c>
      <c r="AE298" s="40">
        <v>1</v>
      </c>
      <c r="AF298" s="40">
        <v>1</v>
      </c>
      <c r="AG298" s="40">
        <v>1</v>
      </c>
      <c r="AH298" s="40">
        <v>1</v>
      </c>
      <c r="AI298" s="40" t="str">
        <f t="shared" si="49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46"/>
        <v>T-072986-1/1073-TC-007</v>
      </c>
      <c r="AP298" t="str">
        <f>Tabela1[[#This Row],[TAG]]&amp;Tabela1[[#This Row],[PEDIDO]]&amp;Tabela1[[#This Row],[PRODUTO]]</f>
        <v>1073-TC-007P-188RMF</v>
      </c>
      <c r="AQ298" s="23" t="str">
        <f>Tabela1[[#This Row],[PRODUTO]]&amp;Tabela1[[#This Row],[TAG]]</f>
        <v>RMF1073-TC-007</v>
      </c>
      <c r="AR298" s="183">
        <f>Tabela1[[#This Row],[PESO TOTAL]]*Tabela1[[#This Row],[MATÉRIA PRIMA]]</f>
        <v>10.199999999999999</v>
      </c>
      <c r="AS298" s="28">
        <f>Tabela1[[#This Row],[PESO TOTAL]]*Tabela1[[#This Row],[PREPARAÇÃO ]]</f>
        <v>10.199999999999999</v>
      </c>
      <c r="AT298" s="28">
        <f>Tabela1[[#This Row],[PESO TOTAL]]*Tabela1[[#This Row],[CALDEIRARIA]]</f>
        <v>10.199999999999999</v>
      </c>
      <c r="AU298" s="28">
        <f>Tabela1[[#This Row],[PESO TOTAL]]*Tabela1[[#This Row],[SOLDA]]</f>
        <v>10.199999999999999</v>
      </c>
      <c r="AV298" s="28">
        <f>Tabela1[[#This Row],[PESO TOTAL]]*Tabela1[[#This Row],[ACABAMENTO]]</f>
        <v>10.199999999999999</v>
      </c>
      <c r="AW298" s="28">
        <f>Tabela1[[#This Row],[PESO TOTAL]]*Tabela1[[#This Row],[PRONTO ACABADO]]</f>
        <v>10.199999999999999</v>
      </c>
      <c r="AX298" s="28">
        <f>Tabela1[[#This Row],[PESO TOTAL]]*Tabela1[[#This Row],[EXPEDIÇÃO ]]</f>
        <v>10.199999999999999</v>
      </c>
      <c r="AY298" s="28" t="str">
        <f>Tabela1[[#This Row],[PEDIDO]]&amp;Tabela1[[#This Row],[PRODUTO]]</f>
        <v>P-188RMF</v>
      </c>
      <c r="AZ298" s="44">
        <f>IF(AF298="",0,IF(ISTEXT(AF298),H298*VALUE(SUBSTITUTE(AF298,"%",""))/100,H298*AF298))-Tabela1[[#This Row],[PRONTO ACABADO2]]</f>
        <v>0</v>
      </c>
      <c r="BA298" s="44">
        <f>IF(AG298="",0,IF(ISTEXT(AG298),H298*VALUE(SUBSTITUTE(AG298,"%",""))/100,H298*AG298))-Tabela1[[#This Row],[PESO EXPEDIDO2]]</f>
        <v>0</v>
      </c>
      <c r="BB298" s="44">
        <f t="shared" si="50"/>
        <v>10.199999999999999</v>
      </c>
      <c r="BC298" s="44">
        <f t="shared" si="51"/>
        <v>10.199999999999999</v>
      </c>
      <c r="BD298" s="44"/>
    </row>
    <row r="299" spans="1:56" ht="15.75" hidden="1" customHeight="1" x14ac:dyDescent="0.25">
      <c r="A299" s="6" t="s">
        <v>3945</v>
      </c>
      <c r="B299" s="22" t="s">
        <v>3952</v>
      </c>
      <c r="C299" s="7">
        <v>1</v>
      </c>
      <c r="D299" s="46" t="s">
        <v>3947</v>
      </c>
      <c r="E299" s="7">
        <v>4184</v>
      </c>
      <c r="F299" s="7" t="s">
        <v>3942</v>
      </c>
      <c r="G299" s="24">
        <v>49.8</v>
      </c>
      <c r="H299" s="41">
        <f>Tabela1[[#This Row],[PESO UNI]]*Tabela1[[#This Row],[QTE]]</f>
        <v>49.8</v>
      </c>
      <c r="I299" s="7">
        <v>0</v>
      </c>
      <c r="J299" s="8" t="s">
        <v>2283</v>
      </c>
      <c r="K299" s="8" t="s">
        <v>335</v>
      </c>
      <c r="L299" s="9" t="s">
        <v>2076</v>
      </c>
      <c r="M299" s="10">
        <v>46136</v>
      </c>
      <c r="N299" s="8" t="s">
        <v>335</v>
      </c>
      <c r="O299" s="12"/>
      <c r="P299" s="13"/>
      <c r="Q299" s="14">
        <f>Tabela1[[#This Row],[QTDE/ Fabricação]]-Tabela1[[#This Row],[QTE]]</f>
        <v>-1</v>
      </c>
      <c r="R299" s="19">
        <f t="shared" si="47"/>
        <v>49.8</v>
      </c>
      <c r="S299" s="19">
        <f t="shared" si="45"/>
        <v>49.8</v>
      </c>
      <c r="T299" s="20">
        <f t="shared" si="48"/>
        <v>0</v>
      </c>
      <c r="U299" s="243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49.8</v>
      </c>
      <c r="Y299" s="14">
        <f t="shared" si="44"/>
        <v>0</v>
      </c>
      <c r="Z299" s="21">
        <f>Tabela1[[#This Row],[PESO TOTAL]]-Tabela1[[#This Row],[Peso Expedido]]</f>
        <v>0</v>
      </c>
      <c r="AA299" s="18">
        <v>1</v>
      </c>
      <c r="AB299" s="40"/>
      <c r="AC299" s="40">
        <v>1</v>
      </c>
      <c r="AD299" s="40">
        <v>1</v>
      </c>
      <c r="AE299" s="40">
        <v>1</v>
      </c>
      <c r="AF299" s="40">
        <v>1</v>
      </c>
      <c r="AG299" s="40">
        <v>1</v>
      </c>
      <c r="AH299" s="40">
        <v>1</v>
      </c>
      <c r="AI299" s="40" t="str">
        <f t="shared" si="49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46"/>
        <v>T-072986-1/1073-TC-007</v>
      </c>
      <c r="AP299" t="str">
        <f>Tabela1[[#This Row],[TAG]]&amp;Tabela1[[#This Row],[PEDIDO]]&amp;Tabela1[[#This Row],[PRODUTO]]</f>
        <v>1073-TC-007P-188RMF</v>
      </c>
      <c r="AQ299" s="23" t="str">
        <f>Tabela1[[#This Row],[PRODUTO]]&amp;Tabela1[[#This Row],[TAG]]</f>
        <v>RMF1073-TC-007</v>
      </c>
      <c r="AR299" s="183">
        <f>Tabela1[[#This Row],[PESO TOTAL]]*Tabela1[[#This Row],[MATÉRIA PRIMA]]</f>
        <v>49.8</v>
      </c>
      <c r="AS299" s="28">
        <f>Tabela1[[#This Row],[PESO TOTAL]]*Tabela1[[#This Row],[PREPARAÇÃO ]]</f>
        <v>49.8</v>
      </c>
      <c r="AT299" s="28">
        <f>Tabela1[[#This Row],[PESO TOTAL]]*Tabela1[[#This Row],[CALDEIRARIA]]</f>
        <v>49.8</v>
      </c>
      <c r="AU299" s="28">
        <f>Tabela1[[#This Row],[PESO TOTAL]]*Tabela1[[#This Row],[SOLDA]]</f>
        <v>49.8</v>
      </c>
      <c r="AV299" s="28">
        <f>Tabela1[[#This Row],[PESO TOTAL]]*Tabela1[[#This Row],[ACABAMENTO]]</f>
        <v>49.8</v>
      </c>
      <c r="AW299" s="28">
        <f>Tabela1[[#This Row],[PESO TOTAL]]*Tabela1[[#This Row],[PRONTO ACABADO]]</f>
        <v>49.8</v>
      </c>
      <c r="AX299" s="28">
        <f>Tabela1[[#This Row],[PESO TOTAL]]*Tabela1[[#This Row],[EXPEDIÇÃO ]]</f>
        <v>49.8</v>
      </c>
      <c r="AY299" s="28" t="str">
        <f>Tabela1[[#This Row],[PEDIDO]]&amp;Tabela1[[#This Row],[PRODUTO]]</f>
        <v>P-188RMF</v>
      </c>
      <c r="AZ299" s="44">
        <f>IF(AF299="",0,IF(ISTEXT(AF299),H299*VALUE(SUBSTITUTE(AF299,"%",""))/100,H299*AF299))-Tabela1[[#This Row],[PRONTO ACABADO2]]</f>
        <v>0</v>
      </c>
      <c r="BA299" s="44">
        <f>IF(AG299="",0,IF(ISTEXT(AG299),H299*VALUE(SUBSTITUTE(AG299,"%",""))/100,H299*AG299))-Tabela1[[#This Row],[PESO EXPEDIDO2]]</f>
        <v>0</v>
      </c>
      <c r="BB299" s="44">
        <f t="shared" si="50"/>
        <v>49.8</v>
      </c>
      <c r="BC299" s="44">
        <f t="shared" si="51"/>
        <v>49.8</v>
      </c>
      <c r="BD299" s="44"/>
    </row>
    <row r="300" spans="1:56" ht="15.75" hidden="1" customHeight="1" x14ac:dyDescent="0.25">
      <c r="A300" s="6" t="s">
        <v>3945</v>
      </c>
      <c r="B300" s="22" t="s">
        <v>3953</v>
      </c>
      <c r="C300" s="7">
        <v>1</v>
      </c>
      <c r="D300" s="46" t="s">
        <v>3947</v>
      </c>
      <c r="E300" s="7">
        <v>4185</v>
      </c>
      <c r="F300" s="7" t="s">
        <v>3942</v>
      </c>
      <c r="G300" s="24">
        <v>24.3</v>
      </c>
      <c r="H300" s="41">
        <f>Tabela1[[#This Row],[PESO UNI]]*Tabela1[[#This Row],[QTE]]</f>
        <v>24.3</v>
      </c>
      <c r="I300" s="7">
        <v>0</v>
      </c>
      <c r="J300" s="8" t="s">
        <v>2283</v>
      </c>
      <c r="K300" s="8" t="s">
        <v>335</v>
      </c>
      <c r="L300" s="9" t="s">
        <v>2076</v>
      </c>
      <c r="M300" s="10">
        <v>46136</v>
      </c>
      <c r="N300" s="8" t="s">
        <v>335</v>
      </c>
      <c r="O300" s="12"/>
      <c r="P300" s="13"/>
      <c r="Q300" s="14">
        <f>Tabela1[[#This Row],[QTDE/ Fabricação]]-Tabela1[[#This Row],[QTE]]</f>
        <v>-1</v>
      </c>
      <c r="R300" s="19">
        <f t="shared" si="47"/>
        <v>24.3</v>
      </c>
      <c r="S300" s="19">
        <f t="shared" si="45"/>
        <v>24.3</v>
      </c>
      <c r="T300" s="20">
        <f t="shared" si="48"/>
        <v>0</v>
      </c>
      <c r="U300" s="243">
        <v>1</v>
      </c>
      <c r="V300" s="12" t="str">
        <f>IFERROR(VLOOKUP(Tabela1[[#This Row],[COD.MDE]],'LISTA DE EMBARQUE'!B:L,11,0),"")</f>
        <v/>
      </c>
      <c r="W300" s="13"/>
      <c r="X300" s="14">
        <f>IFERROR(Tabela1[[#This Row],[QIANTIDADE EXPEDIDA]]*Tabela1[[#This Row],[PESO UNI]],"")</f>
        <v>24.3</v>
      </c>
      <c r="Y300" s="14">
        <f t="shared" si="44"/>
        <v>0</v>
      </c>
      <c r="Z300" s="21">
        <f>Tabela1[[#This Row],[PESO TOTAL]]-Tabela1[[#This Row],[Peso Expedido]]</f>
        <v>0</v>
      </c>
      <c r="AA300" s="18">
        <v>1</v>
      </c>
      <c r="AB300" s="40"/>
      <c r="AC300" s="40">
        <v>1</v>
      </c>
      <c r="AD300" s="40">
        <v>1</v>
      </c>
      <c r="AE300" s="40">
        <v>1</v>
      </c>
      <c r="AF300" s="40">
        <v>1</v>
      </c>
      <c r="AG300" s="40">
        <v>1</v>
      </c>
      <c r="AH300" s="40">
        <v>1</v>
      </c>
      <c r="AI300" s="40" t="str">
        <f t="shared" si="49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46"/>
        <v>T-072986-1/1073-TC-007</v>
      </c>
      <c r="AP300" t="str">
        <f>Tabela1[[#This Row],[TAG]]&amp;Tabela1[[#This Row],[PEDIDO]]&amp;Tabela1[[#This Row],[PRODUTO]]</f>
        <v>1073-TC-007P-188RMF</v>
      </c>
      <c r="AQ300" s="23" t="str">
        <f>Tabela1[[#This Row],[PRODUTO]]&amp;Tabela1[[#This Row],[TAG]]</f>
        <v>RMF1073-TC-007</v>
      </c>
      <c r="AR300" s="183">
        <f>Tabela1[[#This Row],[PESO TOTAL]]*Tabela1[[#This Row],[MATÉRIA PRIMA]]</f>
        <v>24.3</v>
      </c>
      <c r="AS300" s="28">
        <f>Tabela1[[#This Row],[PESO TOTAL]]*Tabela1[[#This Row],[PREPARAÇÃO ]]</f>
        <v>24.3</v>
      </c>
      <c r="AT300" s="28">
        <f>Tabela1[[#This Row],[PESO TOTAL]]*Tabela1[[#This Row],[CALDEIRARIA]]</f>
        <v>24.3</v>
      </c>
      <c r="AU300" s="28">
        <f>Tabela1[[#This Row],[PESO TOTAL]]*Tabela1[[#This Row],[SOLDA]]</f>
        <v>24.3</v>
      </c>
      <c r="AV300" s="28">
        <f>Tabela1[[#This Row],[PESO TOTAL]]*Tabela1[[#This Row],[ACABAMENTO]]</f>
        <v>24.3</v>
      </c>
      <c r="AW300" s="28">
        <f>Tabela1[[#This Row],[PESO TOTAL]]*Tabela1[[#This Row],[PRONTO ACABADO]]</f>
        <v>24.3</v>
      </c>
      <c r="AX300" s="28">
        <f>Tabela1[[#This Row],[PESO TOTAL]]*Tabela1[[#This Row],[EXPEDIÇÃO ]]</f>
        <v>24.3</v>
      </c>
      <c r="AY300" s="28" t="str">
        <f>Tabela1[[#This Row],[PEDIDO]]&amp;Tabela1[[#This Row],[PRODUTO]]</f>
        <v>P-188RMF</v>
      </c>
      <c r="AZ300" s="44">
        <f>IF(AF300="",0,IF(ISTEXT(AF300),H300*VALUE(SUBSTITUTE(AF300,"%",""))/100,H300*AF300))-Tabela1[[#This Row],[PRONTO ACABADO2]]</f>
        <v>0</v>
      </c>
      <c r="BA300" s="44">
        <f>IF(AG300="",0,IF(ISTEXT(AG300),H300*VALUE(SUBSTITUTE(AG300,"%",""))/100,H300*AG300))-Tabela1[[#This Row],[PESO EXPEDIDO2]]</f>
        <v>0</v>
      </c>
      <c r="BB300" s="44">
        <f t="shared" si="50"/>
        <v>24.3</v>
      </c>
      <c r="BC300" s="44">
        <f t="shared" si="51"/>
        <v>24.3</v>
      </c>
      <c r="BD300" s="44"/>
    </row>
    <row r="301" spans="1:56" ht="15.75" hidden="1" customHeight="1" x14ac:dyDescent="0.25">
      <c r="A301" s="6" t="s">
        <v>3945</v>
      </c>
      <c r="B301" s="22" t="s">
        <v>3954</v>
      </c>
      <c r="C301" s="7">
        <v>4</v>
      </c>
      <c r="D301" s="46" t="s">
        <v>3955</v>
      </c>
      <c r="E301" s="7">
        <v>4186</v>
      </c>
      <c r="F301" s="7" t="s">
        <v>3942</v>
      </c>
      <c r="G301" s="24">
        <v>27.2</v>
      </c>
      <c r="H301" s="41">
        <f>Tabela1[[#This Row],[PESO UNI]]*Tabela1[[#This Row],[QTE]]</f>
        <v>108.8</v>
      </c>
      <c r="I301" s="7">
        <v>0</v>
      </c>
      <c r="J301" s="8" t="s">
        <v>2283</v>
      </c>
      <c r="K301" s="8" t="s">
        <v>335</v>
      </c>
      <c r="L301" s="9" t="s">
        <v>2076</v>
      </c>
      <c r="M301" s="10">
        <v>46136</v>
      </c>
      <c r="N301" s="8" t="s">
        <v>335</v>
      </c>
      <c r="O301" s="12"/>
      <c r="P301" s="13"/>
      <c r="Q301" s="14">
        <f>Tabela1[[#This Row],[QTDE/ Fabricação]]-Tabela1[[#This Row],[QTE]]</f>
        <v>-4</v>
      </c>
      <c r="R301" s="19">
        <f t="shared" si="47"/>
        <v>108.8</v>
      </c>
      <c r="S301" s="19">
        <f t="shared" si="45"/>
        <v>0</v>
      </c>
      <c r="T301" s="20">
        <f t="shared" si="48"/>
        <v>-108.8</v>
      </c>
      <c r="U301" s="17">
        <f>IFERROR(SUMIF('LISTA DE EMBARQUE'!B:B,MICRO!E:E,'LISTA DE EMBARQUE'!G:G),"")</f>
        <v>0</v>
      </c>
      <c r="V301" s="12" t="str">
        <f>IFERROR(VLOOKUP(Tabela1[[#This Row],[COD.MDE]],'LISTA DE EMBARQUE'!B:L,11,0),"")</f>
        <v/>
      </c>
      <c r="W301" s="13" t="str">
        <f>IFERROR(VLOOKUP(Tabela1[[#This Row],[COD.MDE]],'LISTA DE EMBARQUE'!B:M,12,0),"")</f>
        <v/>
      </c>
      <c r="X301" s="14">
        <f>IFERROR(Tabela1[[#This Row],[QIANTIDADE EXPEDIDA]]*Tabela1[[#This Row],[PESO UNI]],"")</f>
        <v>0</v>
      </c>
      <c r="Y301" s="14">
        <f t="shared" si="44"/>
        <v>-4</v>
      </c>
      <c r="Z301" s="21">
        <f>Tabela1[[#This Row],[PESO TOTAL]]-Tabela1[[#This Row],[Peso Expedido]]</f>
        <v>108.8</v>
      </c>
      <c r="AA301" s="18">
        <v>1</v>
      </c>
      <c r="AB301" s="40"/>
      <c r="AC301" s="40">
        <v>1</v>
      </c>
      <c r="AD301" s="40">
        <v>1</v>
      </c>
      <c r="AE301" s="40">
        <v>1</v>
      </c>
      <c r="AF301" s="40">
        <v>1</v>
      </c>
      <c r="AG301" s="40">
        <v>0</v>
      </c>
      <c r="AH301" s="40"/>
      <c r="AI301" s="40" t="str">
        <f t="shared" si="49"/>
        <v/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46"/>
        <v>T-072986-1/1073-TC-007</v>
      </c>
      <c r="AP301" t="str">
        <f>Tabela1[[#This Row],[TAG]]&amp;Tabela1[[#This Row],[PEDIDO]]&amp;Tabela1[[#This Row],[PRODUTO]]</f>
        <v>1073-TC-007P-188RMF</v>
      </c>
      <c r="AQ301" s="23" t="str">
        <f>Tabela1[[#This Row],[PRODUTO]]&amp;Tabela1[[#This Row],[TAG]]</f>
        <v>RMF1073-TC-007</v>
      </c>
      <c r="AR301" s="183">
        <f>Tabela1[[#This Row],[PESO TOTAL]]*Tabela1[[#This Row],[MATÉRIA PRIMA]]</f>
        <v>108.8</v>
      </c>
      <c r="AS301" s="28">
        <f>Tabela1[[#This Row],[PESO TOTAL]]*Tabela1[[#This Row],[PREPARAÇÃO ]]</f>
        <v>108.8</v>
      </c>
      <c r="AT301" s="28">
        <f>Tabela1[[#This Row],[PESO TOTAL]]*Tabela1[[#This Row],[CALDEIRARIA]]</f>
        <v>108.8</v>
      </c>
      <c r="AU301" s="28">
        <f>Tabela1[[#This Row],[PESO TOTAL]]*Tabela1[[#This Row],[SOLDA]]</f>
        <v>108.8</v>
      </c>
      <c r="AV301" s="28">
        <f>Tabela1[[#This Row],[PESO TOTAL]]*Tabela1[[#This Row],[ACABAMENTO]]</f>
        <v>108.8</v>
      </c>
      <c r="AW301" s="28">
        <f>Tabela1[[#This Row],[PESO TOTAL]]*Tabela1[[#This Row],[PRONTO ACABADO]]</f>
        <v>0</v>
      </c>
      <c r="AX301" s="28">
        <f>Tabela1[[#This Row],[PESO TOTAL]]*Tabela1[[#This Row],[EXPEDIÇÃO ]]</f>
        <v>0</v>
      </c>
      <c r="AY301" s="28" t="str">
        <f>Tabela1[[#This Row],[PEDIDO]]&amp;Tabela1[[#This Row],[PRODUTO]]</f>
        <v>P-188RMF</v>
      </c>
      <c r="AZ301" s="44">
        <f>IF(AF301="",0,IF(ISTEXT(AF301),H301*VALUE(SUBSTITUTE(AF301,"%",""))/100,H301*AF301))-Tabela1[[#This Row],[PRONTO ACABADO2]]</f>
        <v>108.8</v>
      </c>
      <c r="BA301" s="44">
        <f>IF(AG301="",0,IF(ISTEXT(AG301),H301*VALUE(SUBSTITUTE(AG301,"%",""))/100,H301*AG301))-Tabela1[[#This Row],[PESO EXPEDIDO2]]</f>
        <v>0</v>
      </c>
      <c r="BB301" s="44">
        <f t="shared" si="50"/>
        <v>0</v>
      </c>
      <c r="BC301" s="44">
        <f t="shared" si="51"/>
        <v>0</v>
      </c>
      <c r="BD301" s="44"/>
    </row>
    <row r="302" spans="1:56" ht="15.75" hidden="1" customHeight="1" x14ac:dyDescent="0.25">
      <c r="A302" s="6" t="s">
        <v>3789</v>
      </c>
      <c r="B302" s="22" t="s">
        <v>3956</v>
      </c>
      <c r="C302" s="7">
        <v>2</v>
      </c>
      <c r="D302" s="46" t="s">
        <v>3957</v>
      </c>
      <c r="E302" s="7">
        <v>4187</v>
      </c>
      <c r="F302" s="7" t="s">
        <v>3792</v>
      </c>
      <c r="G302" s="24">
        <v>108.2</v>
      </c>
      <c r="H302" s="41">
        <f>Tabela1[[#This Row],[PESO UNI]]*Tabela1[[#This Row],[QTE]]</f>
        <v>216.4</v>
      </c>
      <c r="I302" s="7">
        <v>1</v>
      </c>
      <c r="J302" s="8" t="s">
        <v>2281</v>
      </c>
      <c r="K302" s="8" t="s">
        <v>335</v>
      </c>
      <c r="L302" s="9" t="s">
        <v>2076</v>
      </c>
      <c r="M302" s="10">
        <v>46139</v>
      </c>
      <c r="N302" s="8" t="s">
        <v>335</v>
      </c>
      <c r="O302" s="12"/>
      <c r="P302" s="13"/>
      <c r="Q302" s="14">
        <f>Tabela1[[#This Row],[QTDE/ Fabricação]]-Tabela1[[#This Row],[QTE]]</f>
        <v>-2</v>
      </c>
      <c r="R302" s="19">
        <f t="shared" si="47"/>
        <v>216.4</v>
      </c>
      <c r="S302" s="19">
        <f t="shared" si="45"/>
        <v>216.4</v>
      </c>
      <c r="T302" s="20">
        <f t="shared" si="48"/>
        <v>0</v>
      </c>
      <c r="U302" s="243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44"/>
        <v>0</v>
      </c>
      <c r="Z302" s="21">
        <f>Tabela1[[#This Row],[PESO TOTAL]]-Tabela1[[#This Row],[Peso Expedido]]</f>
        <v>0</v>
      </c>
      <c r="AA302" s="18">
        <v>1</v>
      </c>
      <c r="AB302" s="40"/>
      <c r="AC302" s="40">
        <v>1</v>
      </c>
      <c r="AD302" s="40">
        <v>1</v>
      </c>
      <c r="AE302" s="40">
        <v>1</v>
      </c>
      <c r="AF302" s="40">
        <v>1</v>
      </c>
      <c r="AG302" s="40">
        <v>1</v>
      </c>
      <c r="AH302" s="40">
        <v>1</v>
      </c>
      <c r="AI302" s="40" t="str">
        <f t="shared" si="49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46"/>
        <v>T-072975-1/1073-TC-006</v>
      </c>
      <c r="AP302" t="str">
        <f>Tabela1[[#This Row],[TAG]]&amp;Tabela1[[#This Row],[PEDIDO]]&amp;Tabela1[[#This Row],[PRODUTO]]</f>
        <v>1073-TC-006P-188RMF</v>
      </c>
      <c r="AQ302" s="23" t="str">
        <f>Tabela1[[#This Row],[PRODUTO]]&amp;Tabela1[[#This Row],[TAG]]</f>
        <v>RMF1073-TC-006</v>
      </c>
      <c r="AR302" s="183">
        <f>Tabela1[[#This Row],[PESO TOTAL]]*Tabela1[[#This Row],[MATÉRIA PRIMA]]</f>
        <v>216.4</v>
      </c>
      <c r="AS302" s="28">
        <f>Tabela1[[#This Row],[PESO TOTAL]]*Tabela1[[#This Row],[PREPARAÇÃO ]]</f>
        <v>216.4</v>
      </c>
      <c r="AT302" s="28">
        <f>Tabela1[[#This Row],[PESO TOTAL]]*Tabela1[[#This Row],[CALDEIRARIA]]</f>
        <v>216.4</v>
      </c>
      <c r="AU302" s="28">
        <f>Tabela1[[#This Row],[PESO TOTAL]]*Tabela1[[#This Row],[SOLDA]]</f>
        <v>216.4</v>
      </c>
      <c r="AV302" s="28">
        <f>Tabela1[[#This Row],[PESO TOTAL]]*Tabela1[[#This Row],[ACABAMENTO]]</f>
        <v>216.4</v>
      </c>
      <c r="AW302" s="28">
        <f>Tabela1[[#This Row],[PESO TOTAL]]*Tabela1[[#This Row],[PRONTO ACABADO]]</f>
        <v>216.4</v>
      </c>
      <c r="AX302" s="28">
        <f>Tabela1[[#This Row],[PESO TOTAL]]*Tabela1[[#This Row],[EXPEDIÇÃO ]]</f>
        <v>216.4</v>
      </c>
      <c r="AY302" s="28" t="str">
        <f>Tabela1[[#This Row],[PEDIDO]]&amp;Tabela1[[#This Row],[PRODUTO]]</f>
        <v>P-188RMF</v>
      </c>
      <c r="AZ302" s="44">
        <f>IF(AF302="",0,IF(ISTEXT(AF302),H302*VALUE(SUBSTITUTE(AF302,"%",""))/100,H302*AF302))-Tabela1[[#This Row],[PRONTO ACABADO2]]</f>
        <v>0</v>
      </c>
      <c r="BA302" s="44">
        <f>IF(AG302="",0,IF(ISTEXT(AG302),H302*VALUE(SUBSTITUTE(AG302,"%",""))/100,H302*AG302))-Tabela1[[#This Row],[PESO EXPEDIDO2]]</f>
        <v>0</v>
      </c>
      <c r="BB302" s="44">
        <f t="shared" si="50"/>
        <v>216.4</v>
      </c>
      <c r="BC302" s="44">
        <f t="shared" si="51"/>
        <v>216.4</v>
      </c>
      <c r="BD302" s="44"/>
    </row>
    <row r="303" spans="1:56" ht="15.75" hidden="1" customHeight="1" x14ac:dyDescent="0.25">
      <c r="A303" s="6" t="s">
        <v>3789</v>
      </c>
      <c r="B303" s="22" t="s">
        <v>3956</v>
      </c>
      <c r="C303" s="7">
        <v>2</v>
      </c>
      <c r="D303" s="46" t="s">
        <v>3957</v>
      </c>
      <c r="E303" s="7">
        <v>4188</v>
      </c>
      <c r="F303" s="7" t="s">
        <v>3792</v>
      </c>
      <c r="G303" s="24">
        <v>108.2</v>
      </c>
      <c r="H303" s="41">
        <f>Tabela1[[#This Row],[PESO UNI]]*Tabela1[[#This Row],[QTE]]</f>
        <v>216.4</v>
      </c>
      <c r="I303" s="7">
        <v>1</v>
      </c>
      <c r="J303" s="8" t="s">
        <v>2283</v>
      </c>
      <c r="K303" s="8" t="s">
        <v>335</v>
      </c>
      <c r="L303" s="9" t="s">
        <v>2076</v>
      </c>
      <c r="M303" s="10">
        <v>46139</v>
      </c>
      <c r="N303" s="8" t="s">
        <v>335</v>
      </c>
      <c r="O303" s="12"/>
      <c r="P303" s="13"/>
      <c r="Q303" s="14">
        <f>Tabela1[[#This Row],[QTDE/ Fabricação]]-Tabela1[[#This Row],[QTE]]</f>
        <v>-2</v>
      </c>
      <c r="R303" s="19">
        <f t="shared" si="47"/>
        <v>216.4</v>
      </c>
      <c r="S303" s="19">
        <f t="shared" si="45"/>
        <v>216.4</v>
      </c>
      <c r="T303" s="20">
        <f t="shared" si="48"/>
        <v>0</v>
      </c>
      <c r="U303" s="243">
        <v>2</v>
      </c>
      <c r="V303" s="12" t="str">
        <f>IFERROR(VLOOKUP(Tabela1[[#This Row],[COD.MDE]],'LISTA DE EMBARQUE'!B:L,11,0),"")</f>
        <v/>
      </c>
      <c r="W303" s="13"/>
      <c r="X303" s="14">
        <f>IFERROR(Tabela1[[#This Row],[QIANTIDADE EXPEDIDA]]*Tabela1[[#This Row],[PESO UNI]],"")</f>
        <v>216.4</v>
      </c>
      <c r="Y303" s="14">
        <f t="shared" si="44"/>
        <v>0</v>
      </c>
      <c r="Z303" s="21">
        <f>Tabela1[[#This Row],[PESO TOTAL]]-Tabela1[[#This Row],[Peso Expedido]]</f>
        <v>0</v>
      </c>
      <c r="AA303" s="18">
        <v>1</v>
      </c>
      <c r="AB303" s="40"/>
      <c r="AC303" s="40">
        <v>1</v>
      </c>
      <c r="AD303" s="40">
        <v>1</v>
      </c>
      <c r="AE303" s="40">
        <v>1</v>
      </c>
      <c r="AF303" s="40">
        <v>1</v>
      </c>
      <c r="AG303" s="40">
        <v>1</v>
      </c>
      <c r="AH303" s="40">
        <v>1</v>
      </c>
      <c r="AI303" s="40" t="str">
        <f t="shared" si="49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46"/>
        <v>T-072975-1/1073-TC-007</v>
      </c>
      <c r="AP303" t="str">
        <f>Tabela1[[#This Row],[TAG]]&amp;Tabela1[[#This Row],[PEDIDO]]&amp;Tabela1[[#This Row],[PRODUTO]]</f>
        <v>1073-TC-007P-188RMF</v>
      </c>
      <c r="AQ303" s="23" t="str">
        <f>Tabela1[[#This Row],[PRODUTO]]&amp;Tabela1[[#This Row],[TAG]]</f>
        <v>RMF1073-TC-007</v>
      </c>
      <c r="AR303" s="183">
        <f>Tabela1[[#This Row],[PESO TOTAL]]*Tabela1[[#This Row],[MATÉRIA PRIMA]]</f>
        <v>216.4</v>
      </c>
      <c r="AS303" s="28">
        <f>Tabela1[[#This Row],[PESO TOTAL]]*Tabela1[[#This Row],[PREPARAÇÃO ]]</f>
        <v>216.4</v>
      </c>
      <c r="AT303" s="28">
        <f>Tabela1[[#This Row],[PESO TOTAL]]*Tabela1[[#This Row],[CALDEIRARIA]]</f>
        <v>216.4</v>
      </c>
      <c r="AU303" s="28">
        <f>Tabela1[[#This Row],[PESO TOTAL]]*Tabela1[[#This Row],[SOLDA]]</f>
        <v>216.4</v>
      </c>
      <c r="AV303" s="28">
        <f>Tabela1[[#This Row],[PESO TOTAL]]*Tabela1[[#This Row],[ACABAMENTO]]</f>
        <v>216.4</v>
      </c>
      <c r="AW303" s="28">
        <f>Tabela1[[#This Row],[PESO TOTAL]]*Tabela1[[#This Row],[PRONTO ACABADO]]</f>
        <v>216.4</v>
      </c>
      <c r="AX303" s="28">
        <f>Tabela1[[#This Row],[PESO TOTAL]]*Tabela1[[#This Row],[EXPEDIÇÃO ]]</f>
        <v>216.4</v>
      </c>
      <c r="AY303" s="28" t="str">
        <f>Tabela1[[#This Row],[PEDIDO]]&amp;Tabela1[[#This Row],[PRODUTO]]</f>
        <v>P-188RMF</v>
      </c>
      <c r="AZ303" s="44">
        <f>IF(AF303="",0,IF(ISTEXT(AF303),H303*VALUE(SUBSTITUTE(AF303,"%",""))/100,H303*AF303))-Tabela1[[#This Row],[PRONTO ACABADO2]]</f>
        <v>0</v>
      </c>
      <c r="BA303" s="44">
        <f>IF(AG303="",0,IF(ISTEXT(AG303),H303*VALUE(SUBSTITUTE(AG303,"%",""))/100,H303*AG303))-Tabela1[[#This Row],[PESO EXPEDIDO2]]</f>
        <v>0</v>
      </c>
      <c r="BB303" s="44">
        <f t="shared" si="50"/>
        <v>216.4</v>
      </c>
      <c r="BC303" s="44">
        <f t="shared" si="51"/>
        <v>216.4</v>
      </c>
      <c r="BD303" s="44"/>
    </row>
    <row r="304" spans="1:56" ht="15.75" hidden="1" customHeight="1" x14ac:dyDescent="0.25">
      <c r="A304" s="6" t="s">
        <v>3958</v>
      </c>
      <c r="B304" s="22" t="s">
        <v>3959</v>
      </c>
      <c r="C304" s="7">
        <v>76</v>
      </c>
      <c r="D304" s="46" t="s">
        <v>3960</v>
      </c>
      <c r="E304" s="7">
        <v>4189</v>
      </c>
      <c r="F304" s="7" t="s">
        <v>3961</v>
      </c>
      <c r="G304" s="24">
        <v>1.4</v>
      </c>
      <c r="H304" s="41">
        <f>Tabela1[[#This Row],[PESO UNI]]*Tabela1[[#This Row],[QTE]]</f>
        <v>106.39999999999999</v>
      </c>
      <c r="I304" s="7" t="s">
        <v>753</v>
      </c>
      <c r="J304" s="8" t="s">
        <v>2281</v>
      </c>
      <c r="K304" s="8" t="s">
        <v>335</v>
      </c>
      <c r="L304" s="9" t="s">
        <v>2076</v>
      </c>
      <c r="M304" s="10">
        <v>46154</v>
      </c>
      <c r="N304" s="8" t="s">
        <v>335</v>
      </c>
      <c r="O304" s="12"/>
      <c r="P304" s="13"/>
      <c r="Q304" s="14">
        <f>Tabela1[[#This Row],[QTDE/ Fabricação]]-Tabela1[[#This Row],[QTE]]</f>
        <v>-76</v>
      </c>
      <c r="R304" s="19">
        <f t="shared" si="47"/>
        <v>106.39999999999999</v>
      </c>
      <c r="S304" s="19">
        <f t="shared" si="45"/>
        <v>0</v>
      </c>
      <c r="T304" s="20">
        <f t="shared" si="48"/>
        <v>-106.39999999999999</v>
      </c>
      <c r="U304" s="17">
        <f>IFERROR(SUMIF('LISTA DE EMBARQUE'!B:B,MICRO!E:E,'LISTA DE EMBARQUE'!G:G),"")</f>
        <v>0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0</v>
      </c>
      <c r="Y304" s="14">
        <f t="shared" si="44"/>
        <v>-76</v>
      </c>
      <c r="Z304" s="21">
        <f>Tabela1[[#This Row],[PESO TOTAL]]-Tabela1[[#This Row],[Peso Expedido]]</f>
        <v>106.39999999999999</v>
      </c>
      <c r="AA304" s="18">
        <v>1</v>
      </c>
      <c r="AB304" s="40"/>
      <c r="AC304" s="40">
        <v>1</v>
      </c>
      <c r="AD304" s="40">
        <v>1</v>
      </c>
      <c r="AE304" s="40">
        <v>1</v>
      </c>
      <c r="AF304" s="40">
        <v>1</v>
      </c>
      <c r="AG304" s="40">
        <v>0</v>
      </c>
      <c r="AH304" s="40"/>
      <c r="AI304" s="40" t="str">
        <f t="shared" si="49"/>
        <v/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46"/>
        <v>T-072928-1/1073-TC-006</v>
      </c>
      <c r="AP304" t="str">
        <f>Tabela1[[#This Row],[TAG]]&amp;Tabela1[[#This Row],[PEDIDO]]&amp;Tabela1[[#This Row],[PRODUTO]]</f>
        <v>1073-TC-006P-188RMF</v>
      </c>
      <c r="AQ304" s="23" t="str">
        <f>Tabela1[[#This Row],[PRODUTO]]&amp;Tabela1[[#This Row],[TAG]]</f>
        <v>RMF1073-TC-006</v>
      </c>
      <c r="AR304" s="183">
        <f>Tabela1[[#This Row],[PESO TOTAL]]*Tabela1[[#This Row],[MATÉRIA PRIMA]]</f>
        <v>106.39999999999999</v>
      </c>
      <c r="AS304" s="28">
        <f>Tabela1[[#This Row],[PESO TOTAL]]*Tabela1[[#This Row],[PREPARAÇÃO ]]</f>
        <v>106.39999999999999</v>
      </c>
      <c r="AT304" s="28">
        <f>Tabela1[[#This Row],[PESO TOTAL]]*Tabela1[[#This Row],[CALDEIRARIA]]</f>
        <v>106.39999999999999</v>
      </c>
      <c r="AU304" s="28">
        <f>Tabela1[[#This Row],[PESO TOTAL]]*Tabela1[[#This Row],[SOLDA]]</f>
        <v>106.39999999999999</v>
      </c>
      <c r="AV304" s="28">
        <f>Tabela1[[#This Row],[PESO TOTAL]]*Tabela1[[#This Row],[ACABAMENTO]]</f>
        <v>106.39999999999999</v>
      </c>
      <c r="AW304" s="28">
        <f>Tabela1[[#This Row],[PESO TOTAL]]*Tabela1[[#This Row],[PRONTO ACABADO]]</f>
        <v>0</v>
      </c>
      <c r="AX304" s="28">
        <f>Tabela1[[#This Row],[PESO TOTAL]]*Tabela1[[#This Row],[EXPEDIÇÃO ]]</f>
        <v>0</v>
      </c>
      <c r="AY304" s="28" t="str">
        <f>Tabela1[[#This Row],[PEDIDO]]&amp;Tabela1[[#This Row],[PRODUTO]]</f>
        <v>P-188RMF</v>
      </c>
      <c r="AZ304" s="44">
        <f>IF(AF304="",0,IF(ISTEXT(AF304),H304*VALUE(SUBSTITUTE(AF304,"%",""))/100,H304*AF304))-Tabela1[[#This Row],[PRONTO ACABADO2]]</f>
        <v>106.39999999999999</v>
      </c>
      <c r="BA304" s="44">
        <f>IF(AG304="",0,IF(ISTEXT(AG304),H304*VALUE(SUBSTITUTE(AG304,"%",""))/100,H304*AG304))-Tabela1[[#This Row],[PESO EXPEDIDO2]]</f>
        <v>0</v>
      </c>
      <c r="BB304" s="44">
        <f t="shared" si="50"/>
        <v>0</v>
      </c>
      <c r="BC304" s="44">
        <f t="shared" si="51"/>
        <v>0</v>
      </c>
      <c r="BD304" s="44"/>
    </row>
    <row r="305" spans="1:56" ht="15.75" hidden="1" customHeight="1" x14ac:dyDescent="0.25">
      <c r="A305" s="6" t="s">
        <v>3958</v>
      </c>
      <c r="B305" s="22" t="s">
        <v>3962</v>
      </c>
      <c r="C305" s="7">
        <v>8</v>
      </c>
      <c r="D305" s="46" t="s">
        <v>3960</v>
      </c>
      <c r="E305" s="7">
        <v>4190</v>
      </c>
      <c r="F305" s="7" t="s">
        <v>3961</v>
      </c>
      <c r="G305" s="24">
        <v>2.8</v>
      </c>
      <c r="H305" s="41">
        <f>Tabela1[[#This Row],[PESO UNI]]*Tabela1[[#This Row],[QTE]]</f>
        <v>22.4</v>
      </c>
      <c r="I305" s="7" t="s">
        <v>753</v>
      </c>
      <c r="J305" s="8" t="s">
        <v>2281</v>
      </c>
      <c r="K305" s="8" t="s">
        <v>335</v>
      </c>
      <c r="L305" s="9" t="s">
        <v>2076</v>
      </c>
      <c r="M305" s="10">
        <v>46154</v>
      </c>
      <c r="N305" s="8" t="s">
        <v>335</v>
      </c>
      <c r="O305" s="12"/>
      <c r="P305" s="13"/>
      <c r="Q305" s="14">
        <f>Tabela1[[#This Row],[QTDE/ Fabricação]]-Tabela1[[#This Row],[QTE]]</f>
        <v>-8</v>
      </c>
      <c r="R305" s="19">
        <f t="shared" si="47"/>
        <v>16.239999999999998</v>
      </c>
      <c r="S305" s="19">
        <f t="shared" si="45"/>
        <v>0</v>
      </c>
      <c r="T305" s="20">
        <f t="shared" si="48"/>
        <v>-22.4</v>
      </c>
      <c r="U305" s="17">
        <f>IFERROR(SUMIF('LISTA DE EMBARQUE'!B:B,MICRO!E:E,'LISTA DE EMBARQUE'!G:G),"")</f>
        <v>0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0</v>
      </c>
      <c r="Y305" s="14">
        <f t="shared" si="44"/>
        <v>-8</v>
      </c>
      <c r="Z305" s="21">
        <f>Tabela1[[#This Row],[PESO TOTAL]]-Tabela1[[#This Row],[Peso Expedido]]</f>
        <v>22.4</v>
      </c>
      <c r="AA305" s="18">
        <v>1</v>
      </c>
      <c r="AB305" s="40"/>
      <c r="AC305" s="40">
        <v>1</v>
      </c>
      <c r="AD305" s="40">
        <v>1</v>
      </c>
      <c r="AE305" s="40">
        <v>0</v>
      </c>
      <c r="AF305" s="40">
        <v>0</v>
      </c>
      <c r="AG305" s="40">
        <v>0</v>
      </c>
      <c r="AH305" s="40"/>
      <c r="AI305" s="40" t="str">
        <f t="shared" si="49"/>
        <v/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46"/>
        <v>T-072928-1/1073-TC-006</v>
      </c>
      <c r="AP305" t="str">
        <f>Tabela1[[#This Row],[TAG]]&amp;Tabela1[[#This Row],[PEDIDO]]&amp;Tabela1[[#This Row],[PRODUTO]]</f>
        <v>1073-TC-006P-188RMF</v>
      </c>
      <c r="AQ305" s="23" t="str">
        <f>Tabela1[[#This Row],[PRODUTO]]&amp;Tabela1[[#This Row],[TAG]]</f>
        <v>RMF1073-TC-006</v>
      </c>
      <c r="AR305" s="183">
        <f>Tabela1[[#This Row],[PESO TOTAL]]*Tabela1[[#This Row],[MATÉRIA PRIMA]]</f>
        <v>22.4</v>
      </c>
      <c r="AS305" s="28">
        <f>Tabela1[[#This Row],[PESO TOTAL]]*Tabela1[[#This Row],[PREPARAÇÃO ]]</f>
        <v>22.4</v>
      </c>
      <c r="AT305" s="28">
        <f>Tabela1[[#This Row],[PESO TOTAL]]*Tabela1[[#This Row],[CALDEIRARIA]]</f>
        <v>22.4</v>
      </c>
      <c r="AU305" s="28">
        <f>Tabela1[[#This Row],[PESO TOTAL]]*Tabela1[[#This Row],[SOLDA]]</f>
        <v>0</v>
      </c>
      <c r="AV305" s="28">
        <f>Tabela1[[#This Row],[PESO TOTAL]]*Tabela1[[#This Row],[ACABAMENTO]]</f>
        <v>0</v>
      </c>
      <c r="AW305" s="28">
        <f>Tabela1[[#This Row],[PESO TOTAL]]*Tabela1[[#This Row],[PRONTO ACABADO]]</f>
        <v>0</v>
      </c>
      <c r="AX305" s="28">
        <f>Tabela1[[#This Row],[PESO TOTAL]]*Tabela1[[#This Row],[EXPEDIÇÃO ]]</f>
        <v>0</v>
      </c>
      <c r="AY305" s="28" t="str">
        <f>Tabela1[[#This Row],[PEDIDO]]&amp;Tabela1[[#This Row],[PRODUTO]]</f>
        <v>P-188RMF</v>
      </c>
      <c r="AZ305" s="44">
        <f>IF(AF305="",0,IF(ISTEXT(AF305),H305*VALUE(SUBSTITUTE(AF305,"%",""))/100,H305*AF305))-Tabela1[[#This Row],[PRONTO ACABADO2]]</f>
        <v>0</v>
      </c>
      <c r="BA305" s="44">
        <f>IF(AG305="",0,IF(ISTEXT(AG305),H305*VALUE(SUBSTITUTE(AG305,"%",""))/100,H305*AG305))-Tabela1[[#This Row],[PESO EXPEDIDO2]]</f>
        <v>0</v>
      </c>
      <c r="BB305" s="44">
        <f t="shared" si="50"/>
        <v>0</v>
      </c>
      <c r="BC305" s="44">
        <f t="shared" si="51"/>
        <v>0</v>
      </c>
      <c r="BD305" s="44"/>
    </row>
    <row r="306" spans="1:56" ht="15.75" hidden="1" customHeight="1" x14ac:dyDescent="0.25">
      <c r="A306" s="6" t="s">
        <v>3958</v>
      </c>
      <c r="B306" s="22" t="s">
        <v>3963</v>
      </c>
      <c r="C306" s="7">
        <v>2</v>
      </c>
      <c r="D306" s="46" t="s">
        <v>3964</v>
      </c>
      <c r="E306" s="7">
        <v>4191</v>
      </c>
      <c r="F306" s="7" t="s">
        <v>3961</v>
      </c>
      <c r="G306" s="24">
        <v>17.3</v>
      </c>
      <c r="H306" s="41">
        <f>Tabela1[[#This Row],[PESO UNI]]*Tabela1[[#This Row],[QTE]]</f>
        <v>34.6</v>
      </c>
      <c r="I306" s="7" t="s">
        <v>753</v>
      </c>
      <c r="J306" s="8" t="s">
        <v>2281</v>
      </c>
      <c r="K306" s="8" t="s">
        <v>335</v>
      </c>
      <c r="L306" s="9" t="s">
        <v>2076</v>
      </c>
      <c r="M306" s="10">
        <v>46154</v>
      </c>
      <c r="N306" s="8" t="s">
        <v>335</v>
      </c>
      <c r="O306" s="12"/>
      <c r="P306" s="13"/>
      <c r="Q306" s="14">
        <f>Tabela1[[#This Row],[QTDE/ Fabricação]]-Tabela1[[#This Row],[QTE]]</f>
        <v>-2</v>
      </c>
      <c r="R306" s="19">
        <f t="shared" si="47"/>
        <v>34.6</v>
      </c>
      <c r="S306" s="19">
        <f t="shared" si="45"/>
        <v>0</v>
      </c>
      <c r="T306" s="20">
        <f t="shared" si="48"/>
        <v>-34.6</v>
      </c>
      <c r="U306" s="17">
        <f>IFERROR(SUMIF('LISTA DE EMBARQUE'!B:B,MICRO!E:E,'LISTA DE EMBARQUE'!G:G),"")</f>
        <v>0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0</v>
      </c>
      <c r="Y306" s="14">
        <f t="shared" si="44"/>
        <v>-2</v>
      </c>
      <c r="Z306" s="21">
        <f>Tabela1[[#This Row],[PESO TOTAL]]-Tabela1[[#This Row],[Peso Expedido]]</f>
        <v>34.6</v>
      </c>
      <c r="AA306" s="18">
        <v>1</v>
      </c>
      <c r="AB306" s="40"/>
      <c r="AC306" s="40">
        <v>1</v>
      </c>
      <c r="AD306" s="40">
        <v>1</v>
      </c>
      <c r="AE306" s="40">
        <v>1</v>
      </c>
      <c r="AF306" s="40">
        <v>1</v>
      </c>
      <c r="AG306" s="40">
        <v>0</v>
      </c>
      <c r="AH306" s="40"/>
      <c r="AI306" s="40" t="str">
        <f t="shared" si="49"/>
        <v/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46"/>
        <v>T-072928-1/1073-TC-006</v>
      </c>
      <c r="AP306" t="str">
        <f>Tabela1[[#This Row],[TAG]]&amp;Tabela1[[#This Row],[PEDIDO]]&amp;Tabela1[[#This Row],[PRODUTO]]</f>
        <v>1073-TC-006P-188RMF</v>
      </c>
      <c r="AQ306" s="23" t="str">
        <f>Tabela1[[#This Row],[PRODUTO]]&amp;Tabela1[[#This Row],[TAG]]</f>
        <v>RMF1073-TC-006</v>
      </c>
      <c r="AR306" s="183">
        <f>Tabela1[[#This Row],[PESO TOTAL]]*Tabela1[[#This Row],[MATÉRIA PRIMA]]</f>
        <v>34.6</v>
      </c>
      <c r="AS306" s="28">
        <f>Tabela1[[#This Row],[PESO TOTAL]]*Tabela1[[#This Row],[PREPARAÇÃO ]]</f>
        <v>34.6</v>
      </c>
      <c r="AT306" s="28">
        <f>Tabela1[[#This Row],[PESO TOTAL]]*Tabela1[[#This Row],[CALDEIRARIA]]</f>
        <v>34.6</v>
      </c>
      <c r="AU306" s="28">
        <f>Tabela1[[#This Row],[PESO TOTAL]]*Tabela1[[#This Row],[SOLDA]]</f>
        <v>34.6</v>
      </c>
      <c r="AV306" s="28">
        <f>Tabela1[[#This Row],[PESO TOTAL]]*Tabela1[[#This Row],[ACABAMENTO]]</f>
        <v>34.6</v>
      </c>
      <c r="AW306" s="28">
        <f>Tabela1[[#This Row],[PESO TOTAL]]*Tabela1[[#This Row],[PRONTO ACABADO]]</f>
        <v>0</v>
      </c>
      <c r="AX306" s="28">
        <f>Tabela1[[#This Row],[PESO TOTAL]]*Tabela1[[#This Row],[EXPEDIÇÃO ]]</f>
        <v>0</v>
      </c>
      <c r="AY306" s="28" t="str">
        <f>Tabela1[[#This Row],[PEDIDO]]&amp;Tabela1[[#This Row],[PRODUTO]]</f>
        <v>P-188RMF</v>
      </c>
      <c r="AZ306" s="44">
        <f>IF(AF306="",0,IF(ISTEXT(AF306),H306*VALUE(SUBSTITUTE(AF306,"%",""))/100,H306*AF306))-Tabela1[[#This Row],[PRONTO ACABADO2]]</f>
        <v>34.6</v>
      </c>
      <c r="BA306" s="44">
        <f>IF(AG306="",0,IF(ISTEXT(AG306),H306*VALUE(SUBSTITUTE(AG306,"%",""))/100,H306*AG306))-Tabela1[[#This Row],[PESO EXPEDIDO2]]</f>
        <v>0</v>
      </c>
      <c r="BB306" s="44">
        <f t="shared" si="50"/>
        <v>0</v>
      </c>
      <c r="BC306" s="44">
        <f t="shared" si="51"/>
        <v>0</v>
      </c>
      <c r="BD306" s="44"/>
    </row>
    <row r="307" spans="1:56" ht="15.75" hidden="1" customHeight="1" x14ac:dyDescent="0.25">
      <c r="A307" s="6" t="s">
        <v>3958</v>
      </c>
      <c r="B307" s="22" t="s">
        <v>3965</v>
      </c>
      <c r="C307" s="7">
        <v>4</v>
      </c>
      <c r="D307" s="46" t="s">
        <v>3964</v>
      </c>
      <c r="E307" s="7">
        <v>4192</v>
      </c>
      <c r="F307" s="7" t="s">
        <v>3961</v>
      </c>
      <c r="G307" s="24">
        <v>22.8</v>
      </c>
      <c r="H307" s="41">
        <f>Tabela1[[#This Row],[PESO UNI]]*Tabela1[[#This Row],[QTE]]</f>
        <v>91.2</v>
      </c>
      <c r="I307" s="7" t="s">
        <v>753</v>
      </c>
      <c r="J307" s="8" t="s">
        <v>2281</v>
      </c>
      <c r="K307" s="8" t="s">
        <v>335</v>
      </c>
      <c r="L307" s="9" t="s">
        <v>2076</v>
      </c>
      <c r="M307" s="10">
        <v>46154</v>
      </c>
      <c r="N307" s="8" t="s">
        <v>335</v>
      </c>
      <c r="O307" s="12"/>
      <c r="P307" s="13"/>
      <c r="Q307" s="14">
        <f>Tabela1[[#This Row],[QTDE/ Fabricação]]-Tabela1[[#This Row],[QTE]]</f>
        <v>-4</v>
      </c>
      <c r="R307" s="19">
        <f t="shared" si="47"/>
        <v>91.2</v>
      </c>
      <c r="S307" s="19">
        <f t="shared" si="45"/>
        <v>0</v>
      </c>
      <c r="T307" s="20">
        <f t="shared" si="48"/>
        <v>-91.2</v>
      </c>
      <c r="U307" s="17">
        <f>IFERROR(SUMIF('LISTA DE EMBARQUE'!B:B,MICRO!E:E,'LISTA DE EMBARQUE'!G:G),"")</f>
        <v>0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0</v>
      </c>
      <c r="Y307" s="14">
        <f t="shared" si="44"/>
        <v>-4</v>
      </c>
      <c r="Z307" s="21">
        <f>Tabela1[[#This Row],[PESO TOTAL]]-Tabela1[[#This Row],[Peso Expedido]]</f>
        <v>91.2</v>
      </c>
      <c r="AA307" s="18">
        <v>1</v>
      </c>
      <c r="AB307" s="40"/>
      <c r="AC307" s="40">
        <v>1</v>
      </c>
      <c r="AD307" s="40">
        <v>1</v>
      </c>
      <c r="AE307" s="40">
        <v>1</v>
      </c>
      <c r="AF307" s="40">
        <v>1</v>
      </c>
      <c r="AG307" s="40">
        <v>0</v>
      </c>
      <c r="AH307" s="40"/>
      <c r="AI307" s="40" t="str">
        <f t="shared" si="49"/>
        <v/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46"/>
        <v>T-072928-1/1073-TC-006</v>
      </c>
      <c r="AP307" t="str">
        <f>Tabela1[[#This Row],[TAG]]&amp;Tabela1[[#This Row],[PEDIDO]]&amp;Tabela1[[#This Row],[PRODUTO]]</f>
        <v>1073-TC-006P-188RMF</v>
      </c>
      <c r="AQ307" s="23" t="str">
        <f>Tabela1[[#This Row],[PRODUTO]]&amp;Tabela1[[#This Row],[TAG]]</f>
        <v>RMF1073-TC-006</v>
      </c>
      <c r="AR307" s="234">
        <f>Tabela1[[#This Row],[PESO TOTAL]]*Tabela1[[#This Row],[MATÉRIA PRIMA]]</f>
        <v>91.2</v>
      </c>
      <c r="AS307" s="234">
        <f>Tabela1[[#This Row],[PESO TOTAL]]*Tabela1[[#This Row],[PREPARAÇÃO ]]</f>
        <v>91.2</v>
      </c>
      <c r="AT307" s="234">
        <f>Tabela1[[#This Row],[PESO TOTAL]]*Tabela1[[#This Row],[CALDEIRARIA]]</f>
        <v>91.2</v>
      </c>
      <c r="AU307" s="234">
        <f>Tabela1[[#This Row],[PESO TOTAL]]*Tabela1[[#This Row],[SOLDA]]</f>
        <v>91.2</v>
      </c>
      <c r="AV307" s="234">
        <f>Tabela1[[#This Row],[PESO TOTAL]]*Tabela1[[#This Row],[ACABAMENTO]]</f>
        <v>91.2</v>
      </c>
      <c r="AW307" s="234">
        <f>Tabela1[[#This Row],[PESO TOTAL]]*Tabela1[[#This Row],[PRONTO ACABADO]]</f>
        <v>0</v>
      </c>
      <c r="AX307" s="234">
        <f>Tabela1[[#This Row],[PESO TOTAL]]*Tabela1[[#This Row],[EXPEDIÇÃO ]]</f>
        <v>0</v>
      </c>
      <c r="AY307" s="234" t="str">
        <f>Tabela1[[#This Row],[PEDIDO]]&amp;Tabela1[[#This Row],[PRODUTO]]</f>
        <v>P-188RMF</v>
      </c>
      <c r="AZ307" s="39">
        <f>IF(AF307="",0,IF(ISTEXT(AF307),H307*VALUE(SUBSTITUTE(AF307,"%",""))/100,H307*AF307))-Tabela1[[#This Row],[PRONTO ACABADO2]]</f>
        <v>91.2</v>
      </c>
      <c r="BA307" s="39">
        <f>IF(AG307="",0,IF(ISTEXT(AG307),H307*VALUE(SUBSTITUTE(AG307,"%",""))/100,H307*AG307))-Tabela1[[#This Row],[PESO EXPEDIDO2]]</f>
        <v>0</v>
      </c>
      <c r="BB307" s="39">
        <f t="shared" si="50"/>
        <v>0</v>
      </c>
      <c r="BC307" s="39">
        <f t="shared" si="51"/>
        <v>0</v>
      </c>
      <c r="BD307" s="39"/>
    </row>
    <row r="308" spans="1:56" ht="15.75" hidden="1" customHeight="1" x14ac:dyDescent="0.25">
      <c r="A308" s="6" t="s">
        <v>3958</v>
      </c>
      <c r="B308" s="22" t="s">
        <v>3966</v>
      </c>
      <c r="C308" s="7">
        <v>2</v>
      </c>
      <c r="D308" s="46" t="s">
        <v>3964</v>
      </c>
      <c r="E308" s="7">
        <v>4193</v>
      </c>
      <c r="F308" s="7" t="s">
        <v>3961</v>
      </c>
      <c r="G308" s="24">
        <v>17.100000000000001</v>
      </c>
      <c r="H308" s="41">
        <f>Tabela1[[#This Row],[PESO UNI]]*Tabela1[[#This Row],[QTE]]</f>
        <v>34.200000000000003</v>
      </c>
      <c r="I308" s="7" t="s">
        <v>753</v>
      </c>
      <c r="J308" s="8" t="s">
        <v>2281</v>
      </c>
      <c r="K308" s="8" t="s">
        <v>335</v>
      </c>
      <c r="L308" s="9" t="s">
        <v>2076</v>
      </c>
      <c r="M308" s="10">
        <v>46154</v>
      </c>
      <c r="N308" s="8" t="s">
        <v>335</v>
      </c>
      <c r="O308" s="12"/>
      <c r="P308" s="13"/>
      <c r="Q308" s="14">
        <f>Tabela1[[#This Row],[QTDE/ Fabricação]]-Tabela1[[#This Row],[QTE]]</f>
        <v>-2</v>
      </c>
      <c r="R308" s="19">
        <f t="shared" si="47"/>
        <v>34.200000000000003</v>
      </c>
      <c r="S308" s="19">
        <f t="shared" si="45"/>
        <v>0</v>
      </c>
      <c r="T308" s="20">
        <f t="shared" si="48"/>
        <v>-34.200000000000003</v>
      </c>
      <c r="U308" s="17">
        <f>IFERROR(SUMIF('LISTA DE EMBARQUE'!B:B,MICRO!E:E,'LISTA DE EMBARQUE'!G:G),"")</f>
        <v>0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0</v>
      </c>
      <c r="Y308" s="14">
        <f t="shared" si="44"/>
        <v>-2</v>
      </c>
      <c r="Z308" s="21">
        <f>Tabela1[[#This Row],[PESO TOTAL]]-Tabela1[[#This Row],[Peso Expedido]]</f>
        <v>34.200000000000003</v>
      </c>
      <c r="AA308" s="18">
        <v>1</v>
      </c>
      <c r="AB308" s="40"/>
      <c r="AC308" s="40">
        <v>1</v>
      </c>
      <c r="AD308" s="40">
        <v>1</v>
      </c>
      <c r="AE308" s="40">
        <v>1</v>
      </c>
      <c r="AF308" s="40">
        <v>1</v>
      </c>
      <c r="AG308" s="40">
        <v>0</v>
      </c>
      <c r="AH308" s="40"/>
      <c r="AI308" s="40" t="str">
        <f t="shared" si="49"/>
        <v/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46"/>
        <v>T-072928-1/1073-TC-006</v>
      </c>
      <c r="AP308" t="str">
        <f>Tabela1[[#This Row],[TAG]]&amp;Tabela1[[#This Row],[PEDIDO]]&amp;Tabela1[[#This Row],[PRODUTO]]</f>
        <v>1073-TC-006P-188RMF</v>
      </c>
      <c r="AQ308" s="23" t="str">
        <f>Tabela1[[#This Row],[PRODUTO]]&amp;Tabela1[[#This Row],[TAG]]</f>
        <v>RMF1073-TC-006</v>
      </c>
      <c r="AR308" s="183">
        <f>Tabela1[[#This Row],[PESO TOTAL]]*Tabela1[[#This Row],[MATÉRIA PRIMA]]</f>
        <v>34.200000000000003</v>
      </c>
      <c r="AS308" s="28">
        <f>Tabela1[[#This Row],[PESO TOTAL]]*Tabela1[[#This Row],[PREPARAÇÃO ]]</f>
        <v>34.200000000000003</v>
      </c>
      <c r="AT308" s="28">
        <f>Tabela1[[#This Row],[PESO TOTAL]]*Tabela1[[#This Row],[CALDEIRARIA]]</f>
        <v>34.200000000000003</v>
      </c>
      <c r="AU308" s="28">
        <f>Tabela1[[#This Row],[PESO TOTAL]]*Tabela1[[#This Row],[SOLDA]]</f>
        <v>34.200000000000003</v>
      </c>
      <c r="AV308" s="28">
        <f>Tabela1[[#This Row],[PESO TOTAL]]*Tabela1[[#This Row],[ACABAMENTO]]</f>
        <v>34.200000000000003</v>
      </c>
      <c r="AW308" s="28">
        <f>Tabela1[[#This Row],[PESO TOTAL]]*Tabela1[[#This Row],[PRONTO ACABADO]]</f>
        <v>0</v>
      </c>
      <c r="AX308" s="28">
        <f>Tabela1[[#This Row],[PESO TOTAL]]*Tabela1[[#This Row],[EXPEDIÇÃO ]]</f>
        <v>0</v>
      </c>
      <c r="AY308" s="28" t="str">
        <f>Tabela1[[#This Row],[PEDIDO]]&amp;Tabela1[[#This Row],[PRODUTO]]</f>
        <v>P-188RMF</v>
      </c>
      <c r="AZ308" s="44">
        <f>IF(AF308="",0,IF(ISTEXT(AF308),H308*VALUE(SUBSTITUTE(AF308,"%",""))/100,H308*AF308))-Tabela1[[#This Row],[PRONTO ACABADO2]]</f>
        <v>34.200000000000003</v>
      </c>
      <c r="BA308" s="44">
        <f>IF(AG308="",0,IF(ISTEXT(AG308),H308*VALUE(SUBSTITUTE(AG308,"%",""))/100,H308*AG308))-Tabela1[[#This Row],[PESO EXPEDIDO2]]</f>
        <v>0</v>
      </c>
      <c r="BB308" s="44">
        <f t="shared" si="50"/>
        <v>0</v>
      </c>
      <c r="BC308" s="44">
        <f t="shared" si="51"/>
        <v>0</v>
      </c>
      <c r="BD308" s="44"/>
    </row>
    <row r="309" spans="1:56" ht="15.75" hidden="1" customHeight="1" x14ac:dyDescent="0.25">
      <c r="A309" s="6" t="s">
        <v>3958</v>
      </c>
      <c r="B309" s="22" t="s">
        <v>3967</v>
      </c>
      <c r="C309" s="7">
        <v>4</v>
      </c>
      <c r="D309" s="46" t="s">
        <v>3964</v>
      </c>
      <c r="E309" s="7">
        <v>4194</v>
      </c>
      <c r="F309" s="7" t="s">
        <v>3961</v>
      </c>
      <c r="G309" s="24">
        <v>13.1</v>
      </c>
      <c r="H309" s="41">
        <f>Tabela1[[#This Row],[PESO UNI]]*Tabela1[[#This Row],[QTE]]</f>
        <v>52.4</v>
      </c>
      <c r="I309" s="7" t="s">
        <v>753</v>
      </c>
      <c r="J309" s="8" t="s">
        <v>2281</v>
      </c>
      <c r="K309" s="8" t="s">
        <v>335</v>
      </c>
      <c r="L309" s="9" t="s">
        <v>2076</v>
      </c>
      <c r="M309" s="10">
        <v>46154</v>
      </c>
      <c r="N309" s="8" t="s">
        <v>335</v>
      </c>
      <c r="O309" s="12"/>
      <c r="P309" s="13"/>
      <c r="Q309" s="14">
        <f>Tabela1[[#This Row],[QTDE/ Fabricação]]-Tabela1[[#This Row],[QTE]]</f>
        <v>-4</v>
      </c>
      <c r="R309" s="19">
        <f t="shared" si="47"/>
        <v>52.4</v>
      </c>
      <c r="S309" s="19">
        <f t="shared" si="45"/>
        <v>0</v>
      </c>
      <c r="T309" s="20">
        <f t="shared" si="48"/>
        <v>-52.4</v>
      </c>
      <c r="U309" s="17">
        <f>IFERROR(SUMIF('LISTA DE EMBARQUE'!B:B,MICRO!E:E,'LISTA DE EMBARQUE'!G:G),"")</f>
        <v>0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0</v>
      </c>
      <c r="Y309" s="14">
        <f t="shared" ref="Y309:Y355" si="52">U309-C309</f>
        <v>-4</v>
      </c>
      <c r="Z309" s="21">
        <f>Tabela1[[#This Row],[PESO TOTAL]]-Tabela1[[#This Row],[Peso Expedido]]</f>
        <v>52.4</v>
      </c>
      <c r="AA309" s="18">
        <v>1</v>
      </c>
      <c r="AB309" s="40"/>
      <c r="AC309" s="40">
        <v>1</v>
      </c>
      <c r="AD309" s="40">
        <v>1</v>
      </c>
      <c r="AE309" s="40">
        <v>1</v>
      </c>
      <c r="AF309" s="40">
        <v>1</v>
      </c>
      <c r="AG309" s="40">
        <v>0</v>
      </c>
      <c r="AH309" s="40"/>
      <c r="AI309" s="40" t="str">
        <f t="shared" si="49"/>
        <v/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46"/>
        <v>T-072928-1/1073-TC-006</v>
      </c>
      <c r="AP309" t="str">
        <f>Tabela1[[#This Row],[TAG]]&amp;Tabela1[[#This Row],[PEDIDO]]&amp;Tabela1[[#This Row],[PRODUTO]]</f>
        <v>1073-TC-006P-188RMF</v>
      </c>
      <c r="AQ309" s="23" t="str">
        <f>Tabela1[[#This Row],[PRODUTO]]&amp;Tabela1[[#This Row],[TAG]]</f>
        <v>RMF1073-TC-006</v>
      </c>
      <c r="AR309" s="183">
        <f>Tabela1[[#This Row],[PESO TOTAL]]*Tabela1[[#This Row],[MATÉRIA PRIMA]]</f>
        <v>52.4</v>
      </c>
      <c r="AS309" s="28">
        <f>Tabela1[[#This Row],[PESO TOTAL]]*Tabela1[[#This Row],[PREPARAÇÃO ]]</f>
        <v>52.4</v>
      </c>
      <c r="AT309" s="28">
        <f>Tabela1[[#This Row],[PESO TOTAL]]*Tabela1[[#This Row],[CALDEIRARIA]]</f>
        <v>52.4</v>
      </c>
      <c r="AU309" s="28">
        <f>Tabela1[[#This Row],[PESO TOTAL]]*Tabela1[[#This Row],[SOLDA]]</f>
        <v>52.4</v>
      </c>
      <c r="AV309" s="28">
        <f>Tabela1[[#This Row],[PESO TOTAL]]*Tabela1[[#This Row],[ACABAMENTO]]</f>
        <v>52.4</v>
      </c>
      <c r="AW309" s="28">
        <f>Tabela1[[#This Row],[PESO TOTAL]]*Tabela1[[#This Row],[PRONTO ACABADO]]</f>
        <v>0</v>
      </c>
      <c r="AX309" s="28">
        <f>Tabela1[[#This Row],[PESO TOTAL]]*Tabela1[[#This Row],[EXPEDIÇÃO ]]</f>
        <v>0</v>
      </c>
      <c r="AY309" s="28" t="str">
        <f>Tabela1[[#This Row],[PEDIDO]]&amp;Tabela1[[#This Row],[PRODUTO]]</f>
        <v>P-188RMF</v>
      </c>
      <c r="AZ309" s="44">
        <f>IF(AF309="",0,IF(ISTEXT(AF309),H309*VALUE(SUBSTITUTE(AF309,"%",""))/100,H309*AF309))-Tabela1[[#This Row],[PRONTO ACABADO2]]</f>
        <v>52.4</v>
      </c>
      <c r="BA309" s="44">
        <f>IF(AG309="",0,IF(ISTEXT(AG309),H309*VALUE(SUBSTITUTE(AG309,"%",""))/100,H309*AG309))-Tabela1[[#This Row],[PESO EXPEDIDO2]]</f>
        <v>0</v>
      </c>
      <c r="BB309" s="44">
        <f t="shared" si="50"/>
        <v>0</v>
      </c>
      <c r="BC309" s="44">
        <f t="shared" si="51"/>
        <v>0</v>
      </c>
      <c r="BD309" s="44"/>
    </row>
    <row r="310" spans="1:56" ht="15.75" hidden="1" customHeight="1" x14ac:dyDescent="0.25">
      <c r="A310" s="6" t="s">
        <v>3958</v>
      </c>
      <c r="B310" s="22" t="s">
        <v>3959</v>
      </c>
      <c r="C310" s="7">
        <v>76</v>
      </c>
      <c r="D310" s="46" t="s">
        <v>3960</v>
      </c>
      <c r="E310" s="7">
        <v>4195</v>
      </c>
      <c r="F310" s="7" t="s">
        <v>3961</v>
      </c>
      <c r="G310" s="24">
        <v>1.4</v>
      </c>
      <c r="H310" s="41">
        <f>Tabela1[[#This Row],[PESO UNI]]*Tabela1[[#This Row],[QTE]]</f>
        <v>106.39999999999999</v>
      </c>
      <c r="I310" s="7" t="s">
        <v>753</v>
      </c>
      <c r="J310" s="8" t="s">
        <v>2283</v>
      </c>
      <c r="K310" s="8" t="s">
        <v>335</v>
      </c>
      <c r="L310" s="9" t="s">
        <v>2076</v>
      </c>
      <c r="M310" s="10">
        <v>46154</v>
      </c>
      <c r="N310" s="8" t="s">
        <v>335</v>
      </c>
      <c r="O310" s="12"/>
      <c r="P310" s="13"/>
      <c r="Q310" s="14">
        <f>Tabela1[[#This Row],[QTDE/ Fabricação]]-Tabela1[[#This Row],[QTE]]</f>
        <v>-76</v>
      </c>
      <c r="R310" s="19">
        <f t="shared" si="47"/>
        <v>106.39999999999999</v>
      </c>
      <c r="S310" s="19">
        <f t="shared" ref="S310:S373" si="53">IFERROR(H310*AG310,"")</f>
        <v>0</v>
      </c>
      <c r="T310" s="20">
        <f t="shared" si="48"/>
        <v>-106.39999999999999</v>
      </c>
      <c r="U310" s="17">
        <f>IFERROR(SUMIF('LISTA DE EMBARQUE'!B:B,MICRO!E:E,'LISTA DE EMBARQUE'!G:G),"")</f>
        <v>0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0</v>
      </c>
      <c r="Y310" s="14">
        <f t="shared" si="52"/>
        <v>-76</v>
      </c>
      <c r="Z310" s="21">
        <f>Tabela1[[#This Row],[PESO TOTAL]]-Tabela1[[#This Row],[Peso Expedido]]</f>
        <v>106.39999999999999</v>
      </c>
      <c r="AA310" s="18">
        <v>1</v>
      </c>
      <c r="AB310" s="40"/>
      <c r="AC310" s="40">
        <v>1</v>
      </c>
      <c r="AD310" s="40">
        <v>1</v>
      </c>
      <c r="AE310" s="40">
        <v>1</v>
      </c>
      <c r="AF310" s="40">
        <v>1</v>
      </c>
      <c r="AG310" s="40">
        <v>0</v>
      </c>
      <c r="AH310" s="40"/>
      <c r="AI310" s="40" t="str">
        <f t="shared" si="49"/>
        <v/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46"/>
        <v>T-072928-1/1073-TC-007</v>
      </c>
      <c r="AP310" t="str">
        <f>Tabela1[[#This Row],[TAG]]&amp;Tabela1[[#This Row],[PEDIDO]]&amp;Tabela1[[#This Row],[PRODUTO]]</f>
        <v>1073-TC-007P-188RMF</v>
      </c>
      <c r="AQ310" s="23" t="str">
        <f>Tabela1[[#This Row],[PRODUTO]]&amp;Tabela1[[#This Row],[TAG]]</f>
        <v>RMF1073-TC-007</v>
      </c>
      <c r="AR310" s="183">
        <f>Tabela1[[#This Row],[PESO TOTAL]]*Tabela1[[#This Row],[MATÉRIA PRIMA]]</f>
        <v>106.39999999999999</v>
      </c>
      <c r="AS310" s="28">
        <f>Tabela1[[#This Row],[PESO TOTAL]]*Tabela1[[#This Row],[PREPARAÇÃO ]]</f>
        <v>106.39999999999999</v>
      </c>
      <c r="AT310" s="28">
        <f>Tabela1[[#This Row],[PESO TOTAL]]*Tabela1[[#This Row],[CALDEIRARIA]]</f>
        <v>106.39999999999999</v>
      </c>
      <c r="AU310" s="28">
        <f>Tabela1[[#This Row],[PESO TOTAL]]*Tabela1[[#This Row],[SOLDA]]</f>
        <v>106.39999999999999</v>
      </c>
      <c r="AV310" s="28">
        <f>Tabela1[[#This Row],[PESO TOTAL]]*Tabela1[[#This Row],[ACABAMENTO]]</f>
        <v>106.39999999999999</v>
      </c>
      <c r="AW310" s="28">
        <f>Tabela1[[#This Row],[PESO TOTAL]]*Tabela1[[#This Row],[PRONTO ACABADO]]</f>
        <v>0</v>
      </c>
      <c r="AX310" s="28">
        <f>Tabela1[[#This Row],[PESO TOTAL]]*Tabela1[[#This Row],[EXPEDIÇÃO ]]</f>
        <v>0</v>
      </c>
      <c r="AY310" s="28" t="str">
        <f>Tabela1[[#This Row],[PEDIDO]]&amp;Tabela1[[#This Row],[PRODUTO]]</f>
        <v>P-188RMF</v>
      </c>
      <c r="AZ310" s="44">
        <f>IF(AF310="",0,IF(ISTEXT(AF310),H310*VALUE(SUBSTITUTE(AF310,"%",""))/100,H310*AF310))-Tabela1[[#This Row],[PRONTO ACABADO2]]</f>
        <v>106.39999999999999</v>
      </c>
      <c r="BA310" s="44">
        <f>IF(AG310="",0,IF(ISTEXT(AG310),H310*VALUE(SUBSTITUTE(AG310,"%",""))/100,H310*AG310))-Tabela1[[#This Row],[PESO EXPEDIDO2]]</f>
        <v>0</v>
      </c>
      <c r="BB310" s="44">
        <f t="shared" si="50"/>
        <v>0</v>
      </c>
      <c r="BC310" s="44">
        <f t="shared" si="51"/>
        <v>0</v>
      </c>
      <c r="BD310" s="44"/>
    </row>
    <row r="311" spans="1:56" ht="15.75" hidden="1" customHeight="1" x14ac:dyDescent="0.25">
      <c r="A311" s="6" t="s">
        <v>3958</v>
      </c>
      <c r="B311" s="22" t="s">
        <v>3962</v>
      </c>
      <c r="C311" s="7">
        <v>8</v>
      </c>
      <c r="D311" s="46" t="s">
        <v>3960</v>
      </c>
      <c r="E311" s="7">
        <v>4196</v>
      </c>
      <c r="F311" s="7" t="s">
        <v>3961</v>
      </c>
      <c r="G311" s="24">
        <v>2.4</v>
      </c>
      <c r="H311" s="41">
        <f>Tabela1[[#This Row],[PESO UNI]]*Tabela1[[#This Row],[QTE]]</f>
        <v>19.2</v>
      </c>
      <c r="I311" s="7" t="s">
        <v>753</v>
      </c>
      <c r="J311" s="8" t="s">
        <v>2283</v>
      </c>
      <c r="K311" s="8" t="s">
        <v>335</v>
      </c>
      <c r="L311" s="9" t="s">
        <v>2076</v>
      </c>
      <c r="M311" s="10">
        <v>46154</v>
      </c>
      <c r="N311" s="8" t="s">
        <v>335</v>
      </c>
      <c r="O311" s="12"/>
      <c r="P311" s="13"/>
      <c r="Q311" s="14">
        <f>Tabela1[[#This Row],[QTDE/ Fabricação]]-Tabela1[[#This Row],[QTE]]</f>
        <v>-8</v>
      </c>
      <c r="R311" s="19">
        <f t="shared" si="47"/>
        <v>13.92</v>
      </c>
      <c r="S311" s="19">
        <f t="shared" si="53"/>
        <v>0</v>
      </c>
      <c r="T311" s="20">
        <f t="shared" si="48"/>
        <v>-19.2</v>
      </c>
      <c r="U311" s="17">
        <f>IFERROR(SUMIF('LISTA DE EMBARQUE'!B:B,MICRO!E:E,'LISTA DE EMBARQUE'!G:G),"")</f>
        <v>0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0</v>
      </c>
      <c r="Y311" s="14">
        <f t="shared" si="52"/>
        <v>-8</v>
      </c>
      <c r="Z311" s="21">
        <f>Tabela1[[#This Row],[PESO TOTAL]]-Tabela1[[#This Row],[Peso Expedido]]</f>
        <v>19.2</v>
      </c>
      <c r="AA311" s="18">
        <v>1</v>
      </c>
      <c r="AB311" s="40"/>
      <c r="AC311" s="40">
        <v>1</v>
      </c>
      <c r="AD311" s="40">
        <v>1</v>
      </c>
      <c r="AE311" s="40">
        <v>0</v>
      </c>
      <c r="AF311" s="40">
        <v>0</v>
      </c>
      <c r="AG311" s="40">
        <v>0</v>
      </c>
      <c r="AH311" s="40"/>
      <c r="AI311" s="40" t="str">
        <f t="shared" si="49"/>
        <v/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46"/>
        <v>T-072928-1/1073-TC-007</v>
      </c>
      <c r="AP311" t="str">
        <f>Tabela1[[#This Row],[TAG]]&amp;Tabela1[[#This Row],[PEDIDO]]&amp;Tabela1[[#This Row],[PRODUTO]]</f>
        <v>1073-TC-007P-188RMF</v>
      </c>
      <c r="AQ311" s="23" t="str">
        <f>Tabela1[[#This Row],[PRODUTO]]&amp;Tabela1[[#This Row],[TAG]]</f>
        <v>RMF1073-TC-007</v>
      </c>
      <c r="AR311" s="183">
        <f>Tabela1[[#This Row],[PESO TOTAL]]*Tabela1[[#This Row],[MATÉRIA PRIMA]]</f>
        <v>19.2</v>
      </c>
      <c r="AS311" s="28">
        <f>Tabela1[[#This Row],[PESO TOTAL]]*Tabela1[[#This Row],[PREPARAÇÃO ]]</f>
        <v>19.2</v>
      </c>
      <c r="AT311" s="28">
        <f>Tabela1[[#This Row],[PESO TOTAL]]*Tabela1[[#This Row],[CALDEIRARIA]]</f>
        <v>19.2</v>
      </c>
      <c r="AU311" s="28">
        <f>Tabela1[[#This Row],[PESO TOTAL]]*Tabela1[[#This Row],[SOLDA]]</f>
        <v>0</v>
      </c>
      <c r="AV311" s="28">
        <f>Tabela1[[#This Row],[PESO TOTAL]]*Tabela1[[#This Row],[ACABAMENTO]]</f>
        <v>0</v>
      </c>
      <c r="AW311" s="28">
        <f>Tabela1[[#This Row],[PESO TOTAL]]*Tabela1[[#This Row],[PRONTO ACABADO]]</f>
        <v>0</v>
      </c>
      <c r="AX311" s="28">
        <f>Tabela1[[#This Row],[PESO TOTAL]]*Tabela1[[#This Row],[EXPEDIÇÃO ]]</f>
        <v>0</v>
      </c>
      <c r="AY311" s="28" t="str">
        <f>Tabela1[[#This Row],[PEDIDO]]&amp;Tabela1[[#This Row],[PRODUTO]]</f>
        <v>P-188RMF</v>
      </c>
      <c r="AZ311" s="44">
        <f>IF(AF311="",0,IF(ISTEXT(AF311),H311*VALUE(SUBSTITUTE(AF311,"%",""))/100,H311*AF311))-Tabela1[[#This Row],[PRONTO ACABADO2]]</f>
        <v>0</v>
      </c>
      <c r="BA311" s="44">
        <f>IF(AG311="",0,IF(ISTEXT(AG311),H311*VALUE(SUBSTITUTE(AG311,"%",""))/100,H311*AG311))-Tabela1[[#This Row],[PESO EXPEDIDO2]]</f>
        <v>0</v>
      </c>
      <c r="BB311" s="44">
        <f t="shared" si="50"/>
        <v>0</v>
      </c>
      <c r="BC311" s="44">
        <f t="shared" si="51"/>
        <v>0</v>
      </c>
      <c r="BD311" s="44"/>
    </row>
    <row r="312" spans="1:56" ht="15.75" hidden="1" customHeight="1" x14ac:dyDescent="0.25">
      <c r="A312" s="6" t="s">
        <v>3958</v>
      </c>
      <c r="B312" s="22" t="s">
        <v>3963</v>
      </c>
      <c r="C312" s="7">
        <v>2</v>
      </c>
      <c r="D312" s="46" t="s">
        <v>3964</v>
      </c>
      <c r="E312" s="7">
        <v>4197</v>
      </c>
      <c r="F312" s="7" t="s">
        <v>3961</v>
      </c>
      <c r="G312" s="24">
        <v>17.3</v>
      </c>
      <c r="H312" s="41">
        <f>Tabela1[[#This Row],[PESO UNI]]*Tabela1[[#This Row],[QTE]]</f>
        <v>34.6</v>
      </c>
      <c r="I312" s="7" t="s">
        <v>753</v>
      </c>
      <c r="J312" s="8" t="s">
        <v>2283</v>
      </c>
      <c r="K312" s="8" t="s">
        <v>335</v>
      </c>
      <c r="L312" s="9" t="s">
        <v>2076</v>
      </c>
      <c r="M312" s="10">
        <v>46154</v>
      </c>
      <c r="N312" s="8" t="s">
        <v>335</v>
      </c>
      <c r="O312" s="12"/>
      <c r="P312" s="13"/>
      <c r="Q312" s="14">
        <f>Tabela1[[#This Row],[QTDE/ Fabricação]]-Tabela1[[#This Row],[QTE]]</f>
        <v>-2</v>
      </c>
      <c r="R312" s="19">
        <f t="shared" si="47"/>
        <v>34.6</v>
      </c>
      <c r="S312" s="19">
        <f t="shared" si="53"/>
        <v>0</v>
      </c>
      <c r="T312" s="20">
        <f t="shared" si="48"/>
        <v>-34.6</v>
      </c>
      <c r="U312" s="17">
        <f>IFERROR(SUMIF('LISTA DE EMBARQUE'!B:B,MICRO!E:E,'LISTA DE EMBARQUE'!G:G),"")</f>
        <v>0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0</v>
      </c>
      <c r="Y312" s="14">
        <f t="shared" si="52"/>
        <v>-2</v>
      </c>
      <c r="Z312" s="21">
        <f>Tabela1[[#This Row],[PESO TOTAL]]-Tabela1[[#This Row],[Peso Expedido]]</f>
        <v>34.6</v>
      </c>
      <c r="AA312" s="18">
        <v>1</v>
      </c>
      <c r="AB312" s="40"/>
      <c r="AC312" s="40">
        <v>1</v>
      </c>
      <c r="AD312" s="40">
        <v>1</v>
      </c>
      <c r="AE312" s="40">
        <v>1</v>
      </c>
      <c r="AF312" s="40">
        <v>1</v>
      </c>
      <c r="AG312" s="40">
        <v>0</v>
      </c>
      <c r="AH312" s="40"/>
      <c r="AI312" s="40" t="str">
        <f t="shared" si="49"/>
        <v/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46"/>
        <v>T-072928-1/1073-TC-007</v>
      </c>
      <c r="AP312" t="str">
        <f>Tabela1[[#This Row],[TAG]]&amp;Tabela1[[#This Row],[PEDIDO]]&amp;Tabela1[[#This Row],[PRODUTO]]</f>
        <v>1073-TC-007P-188RMF</v>
      </c>
      <c r="AQ312" s="23" t="str">
        <f>Tabela1[[#This Row],[PRODUTO]]&amp;Tabela1[[#This Row],[TAG]]</f>
        <v>RMF1073-TC-007</v>
      </c>
      <c r="AR312" s="183">
        <f>Tabela1[[#This Row],[PESO TOTAL]]*Tabela1[[#This Row],[MATÉRIA PRIMA]]</f>
        <v>34.6</v>
      </c>
      <c r="AS312" s="28">
        <f>Tabela1[[#This Row],[PESO TOTAL]]*Tabela1[[#This Row],[PREPARAÇÃO ]]</f>
        <v>34.6</v>
      </c>
      <c r="AT312" s="28">
        <f>Tabela1[[#This Row],[PESO TOTAL]]*Tabela1[[#This Row],[CALDEIRARIA]]</f>
        <v>34.6</v>
      </c>
      <c r="AU312" s="28">
        <f>Tabela1[[#This Row],[PESO TOTAL]]*Tabela1[[#This Row],[SOLDA]]</f>
        <v>34.6</v>
      </c>
      <c r="AV312" s="28">
        <f>Tabela1[[#This Row],[PESO TOTAL]]*Tabela1[[#This Row],[ACABAMENTO]]</f>
        <v>34.6</v>
      </c>
      <c r="AW312" s="28">
        <f>Tabela1[[#This Row],[PESO TOTAL]]*Tabela1[[#This Row],[PRONTO ACABADO]]</f>
        <v>0</v>
      </c>
      <c r="AX312" s="28">
        <f>Tabela1[[#This Row],[PESO TOTAL]]*Tabela1[[#This Row],[EXPEDIÇÃO ]]</f>
        <v>0</v>
      </c>
      <c r="AY312" s="28" t="str">
        <f>Tabela1[[#This Row],[PEDIDO]]&amp;Tabela1[[#This Row],[PRODUTO]]</f>
        <v>P-188RMF</v>
      </c>
      <c r="AZ312" s="44">
        <f>IF(AF312="",0,IF(ISTEXT(AF312),H312*VALUE(SUBSTITUTE(AF312,"%",""))/100,H312*AF312))-Tabela1[[#This Row],[PRONTO ACABADO2]]</f>
        <v>34.6</v>
      </c>
      <c r="BA312" s="44">
        <f>IF(AG312="",0,IF(ISTEXT(AG312),H312*VALUE(SUBSTITUTE(AG312,"%",""))/100,H312*AG312))-Tabela1[[#This Row],[PESO EXPEDIDO2]]</f>
        <v>0</v>
      </c>
      <c r="BB312" s="44">
        <f t="shared" si="50"/>
        <v>0</v>
      </c>
      <c r="BC312" s="44">
        <f t="shared" si="51"/>
        <v>0</v>
      </c>
      <c r="BD312" s="44"/>
    </row>
    <row r="313" spans="1:56" ht="15.75" hidden="1" customHeight="1" x14ac:dyDescent="0.25">
      <c r="A313" s="6" t="s">
        <v>3958</v>
      </c>
      <c r="B313" s="22" t="s">
        <v>3965</v>
      </c>
      <c r="C313" s="7">
        <v>4</v>
      </c>
      <c r="D313" s="46" t="s">
        <v>3964</v>
      </c>
      <c r="E313" s="7">
        <v>4198</v>
      </c>
      <c r="F313" s="7" t="s">
        <v>3961</v>
      </c>
      <c r="G313" s="24">
        <v>22.8</v>
      </c>
      <c r="H313" s="41">
        <f>Tabela1[[#This Row],[PESO UNI]]*Tabela1[[#This Row],[QTE]]</f>
        <v>91.2</v>
      </c>
      <c r="I313" s="7" t="s">
        <v>753</v>
      </c>
      <c r="J313" s="8" t="s">
        <v>2283</v>
      </c>
      <c r="K313" s="8" t="s">
        <v>335</v>
      </c>
      <c r="L313" s="9" t="s">
        <v>2076</v>
      </c>
      <c r="M313" s="10">
        <v>46154</v>
      </c>
      <c r="N313" s="8" t="s">
        <v>335</v>
      </c>
      <c r="O313" s="12"/>
      <c r="P313" s="13"/>
      <c r="Q313" s="14">
        <f>Tabela1[[#This Row],[QTDE/ Fabricação]]-Tabela1[[#This Row],[QTE]]</f>
        <v>-4</v>
      </c>
      <c r="R313" s="19">
        <f t="shared" si="47"/>
        <v>91.2</v>
      </c>
      <c r="S313" s="19">
        <f t="shared" si="53"/>
        <v>0</v>
      </c>
      <c r="T313" s="20">
        <f t="shared" si="48"/>
        <v>-91.2</v>
      </c>
      <c r="U313" s="17">
        <f>IFERROR(SUMIF('LISTA DE EMBARQUE'!B:B,MICRO!E:E,'LISTA DE EMBARQUE'!G:G),"")</f>
        <v>0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0</v>
      </c>
      <c r="Y313" s="14">
        <f t="shared" si="52"/>
        <v>-4</v>
      </c>
      <c r="Z313" s="21">
        <f>Tabela1[[#This Row],[PESO TOTAL]]-Tabela1[[#This Row],[Peso Expedido]]</f>
        <v>91.2</v>
      </c>
      <c r="AA313" s="18">
        <v>1</v>
      </c>
      <c r="AB313" s="40"/>
      <c r="AC313" s="40">
        <v>1</v>
      </c>
      <c r="AD313" s="40">
        <v>1</v>
      </c>
      <c r="AE313" s="40">
        <v>1</v>
      </c>
      <c r="AF313" s="40">
        <v>1</v>
      </c>
      <c r="AG313" s="40">
        <v>0</v>
      </c>
      <c r="AH313" s="40"/>
      <c r="AI313" s="40" t="str">
        <f t="shared" si="49"/>
        <v/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46"/>
        <v>T-072928-1/1073-TC-007</v>
      </c>
      <c r="AP313" t="str">
        <f>Tabela1[[#This Row],[TAG]]&amp;Tabela1[[#This Row],[PEDIDO]]&amp;Tabela1[[#This Row],[PRODUTO]]</f>
        <v>1073-TC-007P-188RMF</v>
      </c>
      <c r="AQ313" s="23" t="str">
        <f>Tabela1[[#This Row],[PRODUTO]]&amp;Tabela1[[#This Row],[TAG]]</f>
        <v>RMF1073-TC-007</v>
      </c>
      <c r="AR313" s="183">
        <f>Tabela1[[#This Row],[PESO TOTAL]]*Tabela1[[#This Row],[MATÉRIA PRIMA]]</f>
        <v>91.2</v>
      </c>
      <c r="AS313" s="28">
        <f>Tabela1[[#This Row],[PESO TOTAL]]*Tabela1[[#This Row],[PREPARAÇÃO ]]</f>
        <v>91.2</v>
      </c>
      <c r="AT313" s="28">
        <f>Tabela1[[#This Row],[PESO TOTAL]]*Tabela1[[#This Row],[CALDEIRARIA]]</f>
        <v>91.2</v>
      </c>
      <c r="AU313" s="28">
        <f>Tabela1[[#This Row],[PESO TOTAL]]*Tabela1[[#This Row],[SOLDA]]</f>
        <v>91.2</v>
      </c>
      <c r="AV313" s="28">
        <f>Tabela1[[#This Row],[PESO TOTAL]]*Tabela1[[#This Row],[ACABAMENTO]]</f>
        <v>91.2</v>
      </c>
      <c r="AW313" s="28">
        <f>Tabela1[[#This Row],[PESO TOTAL]]*Tabela1[[#This Row],[PRONTO ACABADO]]</f>
        <v>0</v>
      </c>
      <c r="AX313" s="28">
        <f>Tabela1[[#This Row],[PESO TOTAL]]*Tabela1[[#This Row],[EXPEDIÇÃO ]]</f>
        <v>0</v>
      </c>
      <c r="AY313" s="28" t="str">
        <f>Tabela1[[#This Row],[PEDIDO]]&amp;Tabela1[[#This Row],[PRODUTO]]</f>
        <v>P-188RMF</v>
      </c>
      <c r="AZ313" s="44">
        <f>IF(AF313="",0,IF(ISTEXT(AF313),H313*VALUE(SUBSTITUTE(AF313,"%",""))/100,H313*AF313))-Tabela1[[#This Row],[PRONTO ACABADO2]]</f>
        <v>91.2</v>
      </c>
      <c r="BA313" s="44">
        <f>IF(AG313="",0,IF(ISTEXT(AG313),H313*VALUE(SUBSTITUTE(AG313,"%",""))/100,H313*AG313))-Tabela1[[#This Row],[PESO EXPEDIDO2]]</f>
        <v>0</v>
      </c>
      <c r="BB313" s="44">
        <f t="shared" si="50"/>
        <v>0</v>
      </c>
      <c r="BC313" s="44">
        <f t="shared" si="51"/>
        <v>0</v>
      </c>
      <c r="BD313" s="44"/>
    </row>
    <row r="314" spans="1:56" ht="15.75" hidden="1" customHeight="1" x14ac:dyDescent="0.25">
      <c r="A314" s="6" t="s">
        <v>3958</v>
      </c>
      <c r="B314" s="22" t="s">
        <v>3966</v>
      </c>
      <c r="C314" s="7">
        <v>2</v>
      </c>
      <c r="D314" s="46" t="s">
        <v>3964</v>
      </c>
      <c r="E314" s="7">
        <v>4199</v>
      </c>
      <c r="F314" s="7" t="s">
        <v>3961</v>
      </c>
      <c r="G314" s="24">
        <v>17.100000000000001</v>
      </c>
      <c r="H314" s="41">
        <f>Tabela1[[#This Row],[PESO UNI]]*Tabela1[[#This Row],[QTE]]</f>
        <v>34.200000000000003</v>
      </c>
      <c r="I314" s="7" t="s">
        <v>753</v>
      </c>
      <c r="J314" s="8" t="s">
        <v>2283</v>
      </c>
      <c r="K314" s="8" t="s">
        <v>335</v>
      </c>
      <c r="L314" s="9" t="s">
        <v>2076</v>
      </c>
      <c r="M314" s="10">
        <v>46154</v>
      </c>
      <c r="N314" s="8" t="s">
        <v>335</v>
      </c>
      <c r="O314" s="12"/>
      <c r="P314" s="13"/>
      <c r="Q314" s="14">
        <f>Tabela1[[#This Row],[QTDE/ Fabricação]]-Tabela1[[#This Row],[QTE]]</f>
        <v>-2</v>
      </c>
      <c r="R314" s="19">
        <f t="shared" si="47"/>
        <v>34.200000000000003</v>
      </c>
      <c r="S314" s="19">
        <f t="shared" si="53"/>
        <v>0</v>
      </c>
      <c r="T314" s="20">
        <f t="shared" si="48"/>
        <v>-34.200000000000003</v>
      </c>
      <c r="U314" s="17">
        <f>IFERROR(SUMIF('LISTA DE EMBARQUE'!B:B,MICRO!E:E,'LISTA DE EMBARQUE'!G:G),"")</f>
        <v>0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0</v>
      </c>
      <c r="Y314" s="14">
        <f t="shared" si="52"/>
        <v>-2</v>
      </c>
      <c r="Z314" s="21">
        <f>Tabela1[[#This Row],[PESO TOTAL]]-Tabela1[[#This Row],[Peso Expedido]]</f>
        <v>34.200000000000003</v>
      </c>
      <c r="AA314" s="18">
        <v>1</v>
      </c>
      <c r="AB314" s="40"/>
      <c r="AC314" s="40">
        <v>1</v>
      </c>
      <c r="AD314" s="40">
        <v>1</v>
      </c>
      <c r="AE314" s="40">
        <v>1</v>
      </c>
      <c r="AF314" s="40">
        <v>1</v>
      </c>
      <c r="AG314" s="40">
        <v>0</v>
      </c>
      <c r="AH314" s="40"/>
      <c r="AI314" s="40" t="str">
        <f t="shared" si="49"/>
        <v/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46"/>
        <v>T-072928-1/1073-TC-007</v>
      </c>
      <c r="AP314" t="str">
        <f>Tabela1[[#This Row],[TAG]]&amp;Tabela1[[#This Row],[PEDIDO]]&amp;Tabela1[[#This Row],[PRODUTO]]</f>
        <v>1073-TC-007P-188RMF</v>
      </c>
      <c r="AQ314" s="23" t="str">
        <f>Tabela1[[#This Row],[PRODUTO]]&amp;Tabela1[[#This Row],[TAG]]</f>
        <v>RMF1073-TC-007</v>
      </c>
      <c r="AR314" s="183">
        <f>Tabela1[[#This Row],[PESO TOTAL]]*Tabela1[[#This Row],[MATÉRIA PRIMA]]</f>
        <v>34.200000000000003</v>
      </c>
      <c r="AS314" s="28">
        <f>Tabela1[[#This Row],[PESO TOTAL]]*Tabela1[[#This Row],[PREPARAÇÃO ]]</f>
        <v>34.200000000000003</v>
      </c>
      <c r="AT314" s="28">
        <f>Tabela1[[#This Row],[PESO TOTAL]]*Tabela1[[#This Row],[CALDEIRARIA]]</f>
        <v>34.200000000000003</v>
      </c>
      <c r="AU314" s="28">
        <f>Tabela1[[#This Row],[PESO TOTAL]]*Tabela1[[#This Row],[SOLDA]]</f>
        <v>34.200000000000003</v>
      </c>
      <c r="AV314" s="28">
        <f>Tabela1[[#This Row],[PESO TOTAL]]*Tabela1[[#This Row],[ACABAMENTO]]</f>
        <v>34.200000000000003</v>
      </c>
      <c r="AW314" s="28">
        <f>Tabela1[[#This Row],[PESO TOTAL]]*Tabela1[[#This Row],[PRONTO ACABADO]]</f>
        <v>0</v>
      </c>
      <c r="AX314" s="28">
        <f>Tabela1[[#This Row],[PESO TOTAL]]*Tabela1[[#This Row],[EXPEDIÇÃO ]]</f>
        <v>0</v>
      </c>
      <c r="AY314" s="28" t="str">
        <f>Tabela1[[#This Row],[PEDIDO]]&amp;Tabela1[[#This Row],[PRODUTO]]</f>
        <v>P-188RMF</v>
      </c>
      <c r="AZ314" s="44">
        <f>IF(AF314="",0,IF(ISTEXT(AF314),H314*VALUE(SUBSTITUTE(AF314,"%",""))/100,H314*AF314))-Tabela1[[#This Row],[PRONTO ACABADO2]]</f>
        <v>34.200000000000003</v>
      </c>
      <c r="BA314" s="44">
        <f>IF(AG314="",0,IF(ISTEXT(AG314),H314*VALUE(SUBSTITUTE(AG314,"%",""))/100,H314*AG314))-Tabela1[[#This Row],[PESO EXPEDIDO2]]</f>
        <v>0</v>
      </c>
      <c r="BB314" s="44">
        <f t="shared" si="50"/>
        <v>0</v>
      </c>
      <c r="BC314" s="44">
        <f t="shared" si="51"/>
        <v>0</v>
      </c>
      <c r="BD314" s="44"/>
    </row>
    <row r="315" spans="1:56" ht="15.75" hidden="1" customHeight="1" x14ac:dyDescent="0.25">
      <c r="A315" s="6" t="s">
        <v>3958</v>
      </c>
      <c r="B315" s="22" t="s">
        <v>3967</v>
      </c>
      <c r="C315" s="7">
        <v>4</v>
      </c>
      <c r="D315" s="46" t="s">
        <v>3964</v>
      </c>
      <c r="E315" s="7">
        <v>4200</v>
      </c>
      <c r="F315" s="7" t="s">
        <v>3961</v>
      </c>
      <c r="G315" s="24">
        <v>13.1</v>
      </c>
      <c r="H315" s="41">
        <f>Tabela1[[#This Row],[PESO UNI]]*Tabela1[[#This Row],[QTE]]</f>
        <v>52.4</v>
      </c>
      <c r="I315" s="7" t="s">
        <v>753</v>
      </c>
      <c r="J315" s="8" t="s">
        <v>2283</v>
      </c>
      <c r="K315" s="8" t="s">
        <v>335</v>
      </c>
      <c r="L315" s="9" t="s">
        <v>2076</v>
      </c>
      <c r="M315" s="10">
        <v>46154</v>
      </c>
      <c r="N315" s="8" t="s">
        <v>335</v>
      </c>
      <c r="O315" s="12"/>
      <c r="P315" s="13"/>
      <c r="Q315" s="14">
        <f>Tabela1[[#This Row],[QTDE/ Fabricação]]-Tabela1[[#This Row],[QTE]]</f>
        <v>-4</v>
      </c>
      <c r="R315" s="19">
        <f t="shared" si="47"/>
        <v>52.4</v>
      </c>
      <c r="S315" s="19">
        <f t="shared" si="53"/>
        <v>0</v>
      </c>
      <c r="T315" s="20">
        <f t="shared" si="48"/>
        <v>-52.4</v>
      </c>
      <c r="U315" s="17">
        <f>IFERROR(SUMIF('LISTA DE EMBARQUE'!B:B,MICRO!E:E,'LISTA DE EMBARQUE'!G:G),"")</f>
        <v>0</v>
      </c>
      <c r="V315" s="12" t="str">
        <f>IFERROR(VLOOKUP(Tabela1[[#This Row],[COD.MDE]],'LISTA DE EMBARQUE'!B:L,11,0),"")</f>
        <v/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0</v>
      </c>
      <c r="Y315" s="14">
        <f t="shared" si="52"/>
        <v>-4</v>
      </c>
      <c r="Z315" s="21">
        <f>Tabela1[[#This Row],[PESO TOTAL]]-Tabela1[[#This Row],[Peso Expedido]]</f>
        <v>52.4</v>
      </c>
      <c r="AA315" s="18">
        <v>1</v>
      </c>
      <c r="AB315" s="40"/>
      <c r="AC315" s="40">
        <v>1</v>
      </c>
      <c r="AD315" s="40">
        <v>1</v>
      </c>
      <c r="AE315" s="40">
        <v>1</v>
      </c>
      <c r="AF315" s="40">
        <v>1</v>
      </c>
      <c r="AG315" s="40">
        <v>0</v>
      </c>
      <c r="AH315" s="40"/>
      <c r="AI315" s="40" t="str">
        <f t="shared" si="49"/>
        <v/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46"/>
        <v>T-072928-1/1073-TC-007</v>
      </c>
      <c r="AP315" t="str">
        <f>Tabela1[[#This Row],[TAG]]&amp;Tabela1[[#This Row],[PEDIDO]]&amp;Tabela1[[#This Row],[PRODUTO]]</f>
        <v>1073-TC-007P-188RMF</v>
      </c>
      <c r="AQ315" s="23" t="str">
        <f>Tabela1[[#This Row],[PRODUTO]]&amp;Tabela1[[#This Row],[TAG]]</f>
        <v>RMF1073-TC-007</v>
      </c>
      <c r="AR315" s="183">
        <f>Tabela1[[#This Row],[PESO TOTAL]]*Tabela1[[#This Row],[MATÉRIA PRIMA]]</f>
        <v>52.4</v>
      </c>
      <c r="AS315" s="28">
        <f>Tabela1[[#This Row],[PESO TOTAL]]*Tabela1[[#This Row],[PREPARAÇÃO ]]</f>
        <v>52.4</v>
      </c>
      <c r="AT315" s="28">
        <f>Tabela1[[#This Row],[PESO TOTAL]]*Tabela1[[#This Row],[CALDEIRARIA]]</f>
        <v>52.4</v>
      </c>
      <c r="AU315" s="28">
        <f>Tabela1[[#This Row],[PESO TOTAL]]*Tabela1[[#This Row],[SOLDA]]</f>
        <v>52.4</v>
      </c>
      <c r="AV315" s="28">
        <f>Tabela1[[#This Row],[PESO TOTAL]]*Tabela1[[#This Row],[ACABAMENTO]]</f>
        <v>52.4</v>
      </c>
      <c r="AW315" s="28">
        <f>Tabela1[[#This Row],[PESO TOTAL]]*Tabela1[[#This Row],[PRONTO ACABADO]]</f>
        <v>0</v>
      </c>
      <c r="AX315" s="28">
        <f>Tabela1[[#This Row],[PESO TOTAL]]*Tabela1[[#This Row],[EXPEDIÇÃO ]]</f>
        <v>0</v>
      </c>
      <c r="AY315" s="28" t="str">
        <f>Tabela1[[#This Row],[PEDIDO]]&amp;Tabela1[[#This Row],[PRODUTO]]</f>
        <v>P-188RMF</v>
      </c>
      <c r="AZ315" s="44">
        <f>IF(AF315="",0,IF(ISTEXT(AF315),H315*VALUE(SUBSTITUTE(AF315,"%",""))/100,H315*AF315))-Tabela1[[#This Row],[PRONTO ACABADO2]]</f>
        <v>52.4</v>
      </c>
      <c r="BA315" s="44">
        <f>IF(AG315="",0,IF(ISTEXT(AG315),H315*VALUE(SUBSTITUTE(AG315,"%",""))/100,H315*AG315))-Tabela1[[#This Row],[PESO EXPEDIDO2]]</f>
        <v>0</v>
      </c>
      <c r="BB315" s="44">
        <f t="shared" si="50"/>
        <v>0</v>
      </c>
      <c r="BC315" s="44">
        <f t="shared" si="51"/>
        <v>0</v>
      </c>
      <c r="BD315" s="44"/>
    </row>
    <row r="316" spans="1:56" ht="15.75" hidden="1" customHeight="1" x14ac:dyDescent="0.25">
      <c r="A316" s="6" t="s">
        <v>3968</v>
      </c>
      <c r="B316" s="22" t="s">
        <v>3969</v>
      </c>
      <c r="C316" s="7">
        <v>1</v>
      </c>
      <c r="D316" s="46" t="s">
        <v>3970</v>
      </c>
      <c r="E316" s="7">
        <v>4201</v>
      </c>
      <c r="F316" s="7" t="s">
        <v>3971</v>
      </c>
      <c r="G316" s="24">
        <v>96.4</v>
      </c>
      <c r="H316" s="41">
        <f>Tabela1[[#This Row],[PESO UNI]]*Tabela1[[#This Row],[QTE]]</f>
        <v>96.4</v>
      </c>
      <c r="I316" s="7">
        <v>1</v>
      </c>
      <c r="J316" s="8" t="s">
        <v>2281</v>
      </c>
      <c r="K316" s="8" t="s">
        <v>335</v>
      </c>
      <c r="L316" s="9" t="s">
        <v>2076</v>
      </c>
      <c r="M316" s="10">
        <v>46149</v>
      </c>
      <c r="N316" s="8" t="s">
        <v>335</v>
      </c>
      <c r="O316" s="12"/>
      <c r="P316" s="13"/>
      <c r="Q316" s="14">
        <f>Tabela1[[#This Row],[QTDE/ Fabricação]]-Tabela1[[#This Row],[QTE]]</f>
        <v>-1</v>
      </c>
      <c r="R316" s="19">
        <f t="shared" si="47"/>
        <v>96.4</v>
      </c>
      <c r="S316" s="19">
        <f t="shared" si="53"/>
        <v>0</v>
      </c>
      <c r="T316" s="20">
        <f t="shared" si="48"/>
        <v>-96.4</v>
      </c>
      <c r="U316" s="17">
        <f>IFERROR(SUMIF('LISTA DE EMBARQUE'!B:B,MICRO!E:E,'LISTA DE EMBARQUE'!G:G),"")</f>
        <v>0</v>
      </c>
      <c r="V316" s="12" t="str">
        <f>IFERROR(VLOOKUP(Tabela1[[#This Row],[COD.MDE]],'LISTA DE EMBARQUE'!B:L,11,0),"")</f>
        <v/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0</v>
      </c>
      <c r="Y316" s="14">
        <f t="shared" si="52"/>
        <v>-1</v>
      </c>
      <c r="Z316" s="21">
        <f>Tabela1[[#This Row],[PESO TOTAL]]-Tabela1[[#This Row],[Peso Expedido]]</f>
        <v>96.4</v>
      </c>
      <c r="AA316" s="18">
        <v>1</v>
      </c>
      <c r="AB316" s="40"/>
      <c r="AC316" s="40">
        <v>1</v>
      </c>
      <c r="AD316" s="40">
        <v>1</v>
      </c>
      <c r="AE316" s="40">
        <v>1</v>
      </c>
      <c r="AF316" s="40">
        <v>1</v>
      </c>
      <c r="AG316" s="40">
        <v>0</v>
      </c>
      <c r="AH316" s="40"/>
      <c r="AI316" s="40" t="str">
        <f t="shared" si="49"/>
        <v/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46"/>
        <v>T-072989-1/1073-TC-006</v>
      </c>
      <c r="AP316" t="str">
        <f>Tabela1[[#This Row],[TAG]]&amp;Tabela1[[#This Row],[PEDIDO]]&amp;Tabela1[[#This Row],[PRODUTO]]</f>
        <v>1073-TC-006P-188RMF</v>
      </c>
      <c r="AQ316" s="23" t="str">
        <f>Tabela1[[#This Row],[PRODUTO]]&amp;Tabela1[[#This Row],[TAG]]</f>
        <v>RMF1073-TC-006</v>
      </c>
      <c r="AR316" s="183">
        <f>Tabela1[[#This Row],[PESO TOTAL]]*Tabela1[[#This Row],[MATÉRIA PRIMA]]</f>
        <v>96.4</v>
      </c>
      <c r="AS316" s="28">
        <f>Tabela1[[#This Row],[PESO TOTAL]]*Tabela1[[#This Row],[PREPARAÇÃO ]]</f>
        <v>96.4</v>
      </c>
      <c r="AT316" s="28">
        <f>Tabela1[[#This Row],[PESO TOTAL]]*Tabela1[[#This Row],[CALDEIRARIA]]</f>
        <v>96.4</v>
      </c>
      <c r="AU316" s="28">
        <f>Tabela1[[#This Row],[PESO TOTAL]]*Tabela1[[#This Row],[SOLDA]]</f>
        <v>96.4</v>
      </c>
      <c r="AV316" s="28">
        <f>Tabela1[[#This Row],[PESO TOTAL]]*Tabela1[[#This Row],[ACABAMENTO]]</f>
        <v>96.4</v>
      </c>
      <c r="AW316" s="28">
        <f>Tabela1[[#This Row],[PESO TOTAL]]*Tabela1[[#This Row],[PRONTO ACABADO]]</f>
        <v>0</v>
      </c>
      <c r="AX316" s="28">
        <f>Tabela1[[#This Row],[PESO TOTAL]]*Tabela1[[#This Row],[EXPEDIÇÃO ]]</f>
        <v>0</v>
      </c>
      <c r="AY316" s="28" t="str">
        <f>Tabela1[[#This Row],[PEDIDO]]&amp;Tabela1[[#This Row],[PRODUTO]]</f>
        <v>P-188RMF</v>
      </c>
      <c r="AZ316" s="44">
        <f>IF(AF316="",0,IF(ISTEXT(AF316),H316*VALUE(SUBSTITUTE(AF316,"%",""))/100,H316*AF316))-Tabela1[[#This Row],[PRONTO ACABADO2]]</f>
        <v>96.4</v>
      </c>
      <c r="BA316" s="44">
        <f>IF(AG316="",0,IF(ISTEXT(AG316),H316*VALUE(SUBSTITUTE(AG316,"%",""))/100,H316*AG316))-Tabela1[[#This Row],[PESO EXPEDIDO2]]</f>
        <v>0</v>
      </c>
      <c r="BB316" s="44">
        <f t="shared" si="50"/>
        <v>0</v>
      </c>
      <c r="BC316" s="44">
        <f t="shared" si="51"/>
        <v>0</v>
      </c>
      <c r="BD316" s="44"/>
    </row>
    <row r="317" spans="1:56" ht="15.75" hidden="1" customHeight="1" x14ac:dyDescent="0.25">
      <c r="A317" s="6" t="s">
        <v>3968</v>
      </c>
      <c r="B317" s="22" t="s">
        <v>3972</v>
      </c>
      <c r="C317" s="7">
        <v>1</v>
      </c>
      <c r="D317" s="46" t="s">
        <v>3973</v>
      </c>
      <c r="E317" s="7">
        <v>4202</v>
      </c>
      <c r="F317" s="7" t="s">
        <v>3971</v>
      </c>
      <c r="G317" s="24">
        <v>25.2</v>
      </c>
      <c r="H317" s="41">
        <f>Tabela1[[#This Row],[PESO UNI]]*Tabela1[[#This Row],[QTE]]</f>
        <v>25.2</v>
      </c>
      <c r="I317" s="7">
        <v>1</v>
      </c>
      <c r="J317" s="8" t="s">
        <v>2281</v>
      </c>
      <c r="K317" s="8" t="s">
        <v>335</v>
      </c>
      <c r="L317" s="9" t="s">
        <v>2076</v>
      </c>
      <c r="M317" s="10">
        <v>46149</v>
      </c>
      <c r="N317" s="8" t="s">
        <v>335</v>
      </c>
      <c r="O317" s="12"/>
      <c r="P317" s="13"/>
      <c r="Q317" s="14">
        <f>Tabela1[[#This Row],[QTDE/ Fabricação]]-Tabela1[[#This Row],[QTE]]</f>
        <v>-1</v>
      </c>
      <c r="R317" s="19">
        <f t="shared" si="47"/>
        <v>25.2</v>
      </c>
      <c r="S317" s="19">
        <f t="shared" si="53"/>
        <v>0</v>
      </c>
      <c r="T317" s="20">
        <f t="shared" si="48"/>
        <v>-25.2</v>
      </c>
      <c r="U317" s="17">
        <f>IFERROR(SUMIF('LISTA DE EMBARQUE'!B:B,MICRO!E:E,'LISTA DE EMBARQUE'!G:G),"")</f>
        <v>0</v>
      </c>
      <c r="V317" s="12" t="str">
        <f>IFERROR(VLOOKUP(Tabela1[[#This Row],[COD.MDE]],'LISTA DE EMBARQUE'!B:L,11,0),"")</f>
        <v/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0</v>
      </c>
      <c r="Y317" s="14">
        <f t="shared" si="52"/>
        <v>-1</v>
      </c>
      <c r="Z317" s="21">
        <f>Tabela1[[#This Row],[PESO TOTAL]]-Tabela1[[#This Row],[Peso Expedido]]</f>
        <v>25.2</v>
      </c>
      <c r="AA317" s="18">
        <v>1</v>
      </c>
      <c r="AB317" s="40"/>
      <c r="AC317" s="40">
        <v>1</v>
      </c>
      <c r="AD317" s="40">
        <v>1</v>
      </c>
      <c r="AE317" s="40">
        <v>1</v>
      </c>
      <c r="AF317" s="40">
        <v>1</v>
      </c>
      <c r="AG317" s="40">
        <v>0</v>
      </c>
      <c r="AH317" s="40"/>
      <c r="AI317" s="40" t="str">
        <f t="shared" si="49"/>
        <v/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46"/>
        <v>T-072989-1/1073-TC-006</v>
      </c>
      <c r="AP317" t="str">
        <f>Tabela1[[#This Row],[TAG]]&amp;Tabela1[[#This Row],[PEDIDO]]&amp;Tabela1[[#This Row],[PRODUTO]]</f>
        <v>1073-TC-006P-188RMF</v>
      </c>
      <c r="AQ317" s="23" t="str">
        <f>Tabela1[[#This Row],[PRODUTO]]&amp;Tabela1[[#This Row],[TAG]]</f>
        <v>RMF1073-TC-006</v>
      </c>
      <c r="AR317" s="183">
        <f>Tabela1[[#This Row],[PESO TOTAL]]*Tabela1[[#This Row],[MATÉRIA PRIMA]]</f>
        <v>25.2</v>
      </c>
      <c r="AS317" s="28">
        <f>Tabela1[[#This Row],[PESO TOTAL]]*Tabela1[[#This Row],[PREPARAÇÃO ]]</f>
        <v>25.2</v>
      </c>
      <c r="AT317" s="28">
        <f>Tabela1[[#This Row],[PESO TOTAL]]*Tabela1[[#This Row],[CALDEIRARIA]]</f>
        <v>25.2</v>
      </c>
      <c r="AU317" s="28">
        <f>Tabela1[[#This Row],[PESO TOTAL]]*Tabela1[[#This Row],[SOLDA]]</f>
        <v>25.2</v>
      </c>
      <c r="AV317" s="28">
        <f>Tabela1[[#This Row],[PESO TOTAL]]*Tabela1[[#This Row],[ACABAMENTO]]</f>
        <v>25.2</v>
      </c>
      <c r="AW317" s="28">
        <f>Tabela1[[#This Row],[PESO TOTAL]]*Tabela1[[#This Row],[PRONTO ACABADO]]</f>
        <v>0</v>
      </c>
      <c r="AX317" s="28">
        <f>Tabela1[[#This Row],[PESO TOTAL]]*Tabela1[[#This Row],[EXPEDIÇÃO ]]</f>
        <v>0</v>
      </c>
      <c r="AY317" s="28" t="str">
        <f>Tabela1[[#This Row],[PEDIDO]]&amp;Tabela1[[#This Row],[PRODUTO]]</f>
        <v>P-188RMF</v>
      </c>
      <c r="AZ317" s="44">
        <f>IF(AF317="",0,IF(ISTEXT(AF317),H317*VALUE(SUBSTITUTE(AF317,"%",""))/100,H317*AF317))-Tabela1[[#This Row],[PRONTO ACABADO2]]</f>
        <v>25.2</v>
      </c>
      <c r="BA317" s="44">
        <f>IF(AG317="",0,IF(ISTEXT(AG317),H317*VALUE(SUBSTITUTE(AG317,"%",""))/100,H317*AG317))-Tabela1[[#This Row],[PESO EXPEDIDO2]]</f>
        <v>0</v>
      </c>
      <c r="BB317" s="44">
        <f t="shared" si="50"/>
        <v>0</v>
      </c>
      <c r="BC317" s="44">
        <f t="shared" si="51"/>
        <v>0</v>
      </c>
      <c r="BD317" s="44"/>
    </row>
    <row r="318" spans="1:56" ht="15.75" hidden="1" customHeight="1" x14ac:dyDescent="0.25">
      <c r="A318" s="6" t="s">
        <v>3968</v>
      </c>
      <c r="B318" s="22" t="s">
        <v>3974</v>
      </c>
      <c r="C318" s="7">
        <v>2</v>
      </c>
      <c r="D318" s="46" t="s">
        <v>3975</v>
      </c>
      <c r="E318" s="7">
        <v>4203</v>
      </c>
      <c r="F318" s="7" t="s">
        <v>3971</v>
      </c>
      <c r="G318" s="24">
        <v>2</v>
      </c>
      <c r="H318" s="41">
        <f>Tabela1[[#This Row],[PESO UNI]]*Tabela1[[#This Row],[QTE]]</f>
        <v>4</v>
      </c>
      <c r="I318" s="7">
        <v>1</v>
      </c>
      <c r="J318" s="8" t="s">
        <v>2281</v>
      </c>
      <c r="K318" s="8" t="s">
        <v>335</v>
      </c>
      <c r="L318" s="9" t="s">
        <v>2076</v>
      </c>
      <c r="M318" s="10">
        <v>46149</v>
      </c>
      <c r="N318" s="8" t="s">
        <v>335</v>
      </c>
      <c r="O318" s="12"/>
      <c r="P318" s="13"/>
      <c r="Q318" s="14">
        <f>Tabela1[[#This Row],[QTDE/ Fabricação]]-Tabela1[[#This Row],[QTE]]</f>
        <v>-2</v>
      </c>
      <c r="R318" s="19">
        <f t="shared" si="47"/>
        <v>4</v>
      </c>
      <c r="S318" s="19">
        <f t="shared" si="53"/>
        <v>0</v>
      </c>
      <c r="T318" s="20">
        <f t="shared" si="48"/>
        <v>-4</v>
      </c>
      <c r="U318" s="17">
        <f>IFERROR(SUMIF('LISTA DE EMBARQUE'!B:B,MICRO!E:E,'LISTA DE EMBARQUE'!G:G),"")</f>
        <v>0</v>
      </c>
      <c r="V318" s="12" t="str">
        <f>IFERROR(VLOOKUP(Tabela1[[#This Row],[COD.MDE]],'LISTA DE EMBARQUE'!B:L,11,0),"")</f>
        <v/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0</v>
      </c>
      <c r="Y318" s="14">
        <f t="shared" si="52"/>
        <v>-2</v>
      </c>
      <c r="Z318" s="21">
        <f>Tabela1[[#This Row],[PESO TOTAL]]-Tabela1[[#This Row],[Peso Expedido]]</f>
        <v>4</v>
      </c>
      <c r="AA318" s="18">
        <v>1</v>
      </c>
      <c r="AB318" s="40"/>
      <c r="AC318" s="40">
        <v>1</v>
      </c>
      <c r="AD318" s="40">
        <v>1</v>
      </c>
      <c r="AE318" s="40">
        <v>1</v>
      </c>
      <c r="AF318" s="40">
        <v>1</v>
      </c>
      <c r="AG318" s="40">
        <v>0</v>
      </c>
      <c r="AH318" s="40"/>
      <c r="AI318" s="40" t="str">
        <f t="shared" si="49"/>
        <v/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46"/>
        <v>T-072989-1/1073-TC-006</v>
      </c>
      <c r="AP318" t="str">
        <f>Tabela1[[#This Row],[TAG]]&amp;Tabela1[[#This Row],[PEDIDO]]&amp;Tabela1[[#This Row],[PRODUTO]]</f>
        <v>1073-TC-006P-188RMF</v>
      </c>
      <c r="AQ318" s="23" t="str">
        <f>Tabela1[[#This Row],[PRODUTO]]&amp;Tabela1[[#This Row],[TAG]]</f>
        <v>RMF1073-TC-006</v>
      </c>
      <c r="AR318" s="183">
        <f>Tabela1[[#This Row],[PESO TOTAL]]*Tabela1[[#This Row],[MATÉRIA PRIMA]]</f>
        <v>4</v>
      </c>
      <c r="AS318" s="28">
        <f>Tabela1[[#This Row],[PESO TOTAL]]*Tabela1[[#This Row],[PREPARAÇÃO ]]</f>
        <v>4</v>
      </c>
      <c r="AT318" s="28">
        <f>Tabela1[[#This Row],[PESO TOTAL]]*Tabela1[[#This Row],[CALDEIRARIA]]</f>
        <v>4</v>
      </c>
      <c r="AU318" s="28">
        <f>Tabela1[[#This Row],[PESO TOTAL]]*Tabela1[[#This Row],[SOLDA]]</f>
        <v>4</v>
      </c>
      <c r="AV318" s="28">
        <f>Tabela1[[#This Row],[PESO TOTAL]]*Tabela1[[#This Row],[ACABAMENTO]]</f>
        <v>4</v>
      </c>
      <c r="AW318" s="28">
        <f>Tabela1[[#This Row],[PESO TOTAL]]*Tabela1[[#This Row],[PRONTO ACABADO]]</f>
        <v>0</v>
      </c>
      <c r="AX318" s="28">
        <f>Tabela1[[#This Row],[PESO TOTAL]]*Tabela1[[#This Row],[EXPEDIÇÃO ]]</f>
        <v>0</v>
      </c>
      <c r="AY318" s="28" t="str">
        <f>Tabela1[[#This Row],[PEDIDO]]&amp;Tabela1[[#This Row],[PRODUTO]]</f>
        <v>P-188RMF</v>
      </c>
      <c r="AZ318" s="44">
        <f>IF(AF318="",0,IF(ISTEXT(AF318),H318*VALUE(SUBSTITUTE(AF318,"%",""))/100,H318*AF318))-Tabela1[[#This Row],[PRONTO ACABADO2]]</f>
        <v>4</v>
      </c>
      <c r="BA318" s="44">
        <f>IF(AG318="",0,IF(ISTEXT(AG318),H318*VALUE(SUBSTITUTE(AG318,"%",""))/100,H318*AG318))-Tabela1[[#This Row],[PESO EXPEDIDO2]]</f>
        <v>0</v>
      </c>
      <c r="BB318" s="44">
        <f t="shared" si="50"/>
        <v>0</v>
      </c>
      <c r="BC318" s="44">
        <f t="shared" si="51"/>
        <v>0</v>
      </c>
      <c r="BD318" s="44"/>
    </row>
    <row r="319" spans="1:56" ht="15.75" hidden="1" customHeight="1" x14ac:dyDescent="0.25">
      <c r="A319" s="6" t="s">
        <v>3968</v>
      </c>
      <c r="B319" s="22" t="s">
        <v>3969</v>
      </c>
      <c r="C319" s="7">
        <v>1</v>
      </c>
      <c r="D319" s="46" t="s">
        <v>3970</v>
      </c>
      <c r="E319" s="7">
        <v>4204</v>
      </c>
      <c r="F319" s="7" t="s">
        <v>3971</v>
      </c>
      <c r="G319" s="24">
        <v>96.4</v>
      </c>
      <c r="H319" s="41">
        <f>Tabela1[[#This Row],[PESO UNI]]*Tabela1[[#This Row],[QTE]]</f>
        <v>96.4</v>
      </c>
      <c r="I319" s="7">
        <v>1</v>
      </c>
      <c r="J319" s="8" t="s">
        <v>2283</v>
      </c>
      <c r="K319" s="8" t="s">
        <v>335</v>
      </c>
      <c r="L319" s="9" t="s">
        <v>2076</v>
      </c>
      <c r="M319" s="10">
        <v>46149</v>
      </c>
      <c r="N319" s="8" t="s">
        <v>335</v>
      </c>
      <c r="O319" s="12"/>
      <c r="P319" s="13"/>
      <c r="Q319" s="14">
        <f>Tabela1[[#This Row],[QTDE/ Fabricação]]-Tabela1[[#This Row],[QTE]]</f>
        <v>-1</v>
      </c>
      <c r="R319" s="19">
        <f t="shared" si="47"/>
        <v>96.4</v>
      </c>
      <c r="S319" s="19">
        <f t="shared" si="53"/>
        <v>0</v>
      </c>
      <c r="T319" s="20">
        <f t="shared" si="48"/>
        <v>-96.4</v>
      </c>
      <c r="U319" s="17">
        <f>IFERROR(SUMIF('LISTA DE EMBARQUE'!B:B,MICRO!E:E,'LISTA DE EMBARQUE'!G:G),"")</f>
        <v>0</v>
      </c>
      <c r="V319" s="12" t="str">
        <f>IFERROR(VLOOKUP(Tabela1[[#This Row],[COD.MDE]],'LISTA DE EMBARQUE'!B:L,11,0),"")</f>
        <v/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0</v>
      </c>
      <c r="Y319" s="14">
        <f t="shared" si="52"/>
        <v>-1</v>
      </c>
      <c r="Z319" s="21">
        <f>Tabela1[[#This Row],[PESO TOTAL]]-Tabela1[[#This Row],[Peso Expedido]]</f>
        <v>96.4</v>
      </c>
      <c r="AA319" s="18">
        <v>1</v>
      </c>
      <c r="AB319" s="40"/>
      <c r="AC319" s="40">
        <v>1</v>
      </c>
      <c r="AD319" s="40">
        <v>1</v>
      </c>
      <c r="AE319" s="40">
        <v>1</v>
      </c>
      <c r="AF319" s="40">
        <v>1</v>
      </c>
      <c r="AG319" s="40">
        <v>0</v>
      </c>
      <c r="AH319" s="40"/>
      <c r="AI319" s="40" t="str">
        <f t="shared" si="49"/>
        <v/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46"/>
        <v>T-072989-1/1073-TC-007</v>
      </c>
      <c r="AP319" t="str">
        <f>Tabela1[[#This Row],[TAG]]&amp;Tabela1[[#This Row],[PEDIDO]]&amp;Tabela1[[#This Row],[PRODUTO]]</f>
        <v>1073-TC-007P-188RMF</v>
      </c>
      <c r="AQ319" s="23" t="str">
        <f>Tabela1[[#This Row],[PRODUTO]]&amp;Tabela1[[#This Row],[TAG]]</f>
        <v>RMF1073-TC-007</v>
      </c>
      <c r="AR319" s="183">
        <f>Tabela1[[#This Row],[PESO TOTAL]]*Tabela1[[#This Row],[MATÉRIA PRIMA]]</f>
        <v>96.4</v>
      </c>
      <c r="AS319" s="28">
        <f>Tabela1[[#This Row],[PESO TOTAL]]*Tabela1[[#This Row],[PREPARAÇÃO ]]</f>
        <v>96.4</v>
      </c>
      <c r="AT319" s="28">
        <f>Tabela1[[#This Row],[PESO TOTAL]]*Tabela1[[#This Row],[CALDEIRARIA]]</f>
        <v>96.4</v>
      </c>
      <c r="AU319" s="28">
        <f>Tabela1[[#This Row],[PESO TOTAL]]*Tabela1[[#This Row],[SOLDA]]</f>
        <v>96.4</v>
      </c>
      <c r="AV319" s="28">
        <f>Tabela1[[#This Row],[PESO TOTAL]]*Tabela1[[#This Row],[ACABAMENTO]]</f>
        <v>96.4</v>
      </c>
      <c r="AW319" s="28">
        <f>Tabela1[[#This Row],[PESO TOTAL]]*Tabela1[[#This Row],[PRONTO ACABADO]]</f>
        <v>0</v>
      </c>
      <c r="AX319" s="28">
        <f>Tabela1[[#This Row],[PESO TOTAL]]*Tabela1[[#This Row],[EXPEDIÇÃO ]]</f>
        <v>0</v>
      </c>
      <c r="AY319" s="28" t="str">
        <f>Tabela1[[#This Row],[PEDIDO]]&amp;Tabela1[[#This Row],[PRODUTO]]</f>
        <v>P-188RMF</v>
      </c>
      <c r="AZ319" s="44">
        <f>IF(AF319="",0,IF(ISTEXT(AF319),H319*VALUE(SUBSTITUTE(AF319,"%",""))/100,H319*AF319))-Tabela1[[#This Row],[PRONTO ACABADO2]]</f>
        <v>96.4</v>
      </c>
      <c r="BA319" s="44">
        <f>IF(AG319="",0,IF(ISTEXT(AG319),H319*VALUE(SUBSTITUTE(AG319,"%",""))/100,H319*AG319))-Tabela1[[#This Row],[PESO EXPEDIDO2]]</f>
        <v>0</v>
      </c>
      <c r="BB319" s="44">
        <f t="shared" si="50"/>
        <v>0</v>
      </c>
      <c r="BC319" s="44">
        <f t="shared" si="51"/>
        <v>0</v>
      </c>
      <c r="BD319" s="44"/>
    </row>
    <row r="320" spans="1:56" ht="15.75" hidden="1" customHeight="1" x14ac:dyDescent="0.25">
      <c r="A320" s="6" t="s">
        <v>3968</v>
      </c>
      <c r="B320" s="22" t="s">
        <v>3972</v>
      </c>
      <c r="C320" s="7">
        <v>1</v>
      </c>
      <c r="D320" s="46" t="s">
        <v>3973</v>
      </c>
      <c r="E320" s="7">
        <v>4205</v>
      </c>
      <c r="F320" s="7" t="s">
        <v>3971</v>
      </c>
      <c r="G320" s="24">
        <v>25.2</v>
      </c>
      <c r="H320" s="41">
        <f>Tabela1[[#This Row],[PESO UNI]]*Tabela1[[#This Row],[QTE]]</f>
        <v>25.2</v>
      </c>
      <c r="I320" s="7">
        <v>1</v>
      </c>
      <c r="J320" s="8" t="s">
        <v>2283</v>
      </c>
      <c r="K320" s="8" t="s">
        <v>335</v>
      </c>
      <c r="L320" s="9" t="s">
        <v>2076</v>
      </c>
      <c r="M320" s="10">
        <v>46149</v>
      </c>
      <c r="N320" s="8" t="s">
        <v>335</v>
      </c>
      <c r="O320" s="12"/>
      <c r="P320" s="13"/>
      <c r="Q320" s="14">
        <f>Tabela1[[#This Row],[QTDE/ Fabricação]]-Tabela1[[#This Row],[QTE]]</f>
        <v>-1</v>
      </c>
      <c r="R320" s="19">
        <f t="shared" si="47"/>
        <v>25.2</v>
      </c>
      <c r="S320" s="19">
        <f t="shared" si="53"/>
        <v>0</v>
      </c>
      <c r="T320" s="20">
        <f t="shared" si="48"/>
        <v>-25.2</v>
      </c>
      <c r="U320" s="17">
        <f>IFERROR(SUMIF('LISTA DE EMBARQUE'!B:B,MICRO!E:E,'LISTA DE EMBARQUE'!G:G),"")</f>
        <v>0</v>
      </c>
      <c r="V320" s="12" t="str">
        <f>IFERROR(VLOOKUP(Tabela1[[#This Row],[COD.MDE]],'LISTA DE EMBARQUE'!B:L,11,0),"")</f>
        <v/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0</v>
      </c>
      <c r="Y320" s="14">
        <f t="shared" si="52"/>
        <v>-1</v>
      </c>
      <c r="Z320" s="21">
        <f>Tabela1[[#This Row],[PESO TOTAL]]-Tabela1[[#This Row],[Peso Expedido]]</f>
        <v>25.2</v>
      </c>
      <c r="AA320" s="18">
        <v>1</v>
      </c>
      <c r="AB320" s="40"/>
      <c r="AC320" s="40">
        <v>1</v>
      </c>
      <c r="AD320" s="40">
        <v>1</v>
      </c>
      <c r="AE320" s="40">
        <v>1</v>
      </c>
      <c r="AF320" s="40">
        <v>1</v>
      </c>
      <c r="AG320" s="40">
        <v>0</v>
      </c>
      <c r="AH320" s="40"/>
      <c r="AI320" s="40" t="str">
        <f t="shared" si="49"/>
        <v/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46"/>
        <v>T-072989-1/1073-TC-007</v>
      </c>
      <c r="AP320" t="str">
        <f>Tabela1[[#This Row],[TAG]]&amp;Tabela1[[#This Row],[PEDIDO]]&amp;Tabela1[[#This Row],[PRODUTO]]</f>
        <v>1073-TC-007P-188RMF</v>
      </c>
      <c r="AQ320" s="23" t="str">
        <f>Tabela1[[#This Row],[PRODUTO]]&amp;Tabela1[[#This Row],[TAG]]</f>
        <v>RMF1073-TC-007</v>
      </c>
      <c r="AR320" s="183">
        <f>Tabela1[[#This Row],[PESO TOTAL]]*Tabela1[[#This Row],[MATÉRIA PRIMA]]</f>
        <v>25.2</v>
      </c>
      <c r="AS320" s="28">
        <f>Tabela1[[#This Row],[PESO TOTAL]]*Tabela1[[#This Row],[PREPARAÇÃO ]]</f>
        <v>25.2</v>
      </c>
      <c r="AT320" s="28">
        <f>Tabela1[[#This Row],[PESO TOTAL]]*Tabela1[[#This Row],[CALDEIRARIA]]</f>
        <v>25.2</v>
      </c>
      <c r="AU320" s="28">
        <f>Tabela1[[#This Row],[PESO TOTAL]]*Tabela1[[#This Row],[SOLDA]]</f>
        <v>25.2</v>
      </c>
      <c r="AV320" s="28">
        <f>Tabela1[[#This Row],[PESO TOTAL]]*Tabela1[[#This Row],[ACABAMENTO]]</f>
        <v>25.2</v>
      </c>
      <c r="AW320" s="28">
        <f>Tabela1[[#This Row],[PESO TOTAL]]*Tabela1[[#This Row],[PRONTO ACABADO]]</f>
        <v>0</v>
      </c>
      <c r="AX320" s="28">
        <f>Tabela1[[#This Row],[PESO TOTAL]]*Tabela1[[#This Row],[EXPEDIÇÃO ]]</f>
        <v>0</v>
      </c>
      <c r="AY320" s="28" t="str">
        <f>Tabela1[[#This Row],[PEDIDO]]&amp;Tabela1[[#This Row],[PRODUTO]]</f>
        <v>P-188RMF</v>
      </c>
      <c r="AZ320" s="44">
        <f>IF(AF320="",0,IF(ISTEXT(AF320),H320*VALUE(SUBSTITUTE(AF320,"%",""))/100,H320*AF320))-Tabela1[[#This Row],[PRONTO ACABADO2]]</f>
        <v>25.2</v>
      </c>
      <c r="BA320" s="44">
        <f>IF(AG320="",0,IF(ISTEXT(AG320),H320*VALUE(SUBSTITUTE(AG320,"%",""))/100,H320*AG320))-Tabela1[[#This Row],[PESO EXPEDIDO2]]</f>
        <v>0</v>
      </c>
      <c r="BB320" s="44">
        <f t="shared" si="50"/>
        <v>0</v>
      </c>
      <c r="BC320" s="44">
        <f t="shared" si="51"/>
        <v>0</v>
      </c>
      <c r="BD320" s="44"/>
    </row>
    <row r="321" spans="1:56" ht="15.75" hidden="1" customHeight="1" x14ac:dyDescent="0.25">
      <c r="A321" s="6" t="s">
        <v>3968</v>
      </c>
      <c r="B321" s="22" t="s">
        <v>3974</v>
      </c>
      <c r="C321" s="7">
        <v>2</v>
      </c>
      <c r="D321" s="46" t="s">
        <v>3975</v>
      </c>
      <c r="E321" s="7">
        <v>4206</v>
      </c>
      <c r="F321" s="7" t="s">
        <v>3971</v>
      </c>
      <c r="G321" s="24">
        <v>2</v>
      </c>
      <c r="H321" s="41">
        <f>Tabela1[[#This Row],[PESO UNI]]*Tabela1[[#This Row],[QTE]]</f>
        <v>4</v>
      </c>
      <c r="I321" s="7">
        <v>1</v>
      </c>
      <c r="J321" s="8" t="s">
        <v>2283</v>
      </c>
      <c r="K321" s="8" t="s">
        <v>335</v>
      </c>
      <c r="L321" s="9" t="s">
        <v>2076</v>
      </c>
      <c r="M321" s="10">
        <v>46149</v>
      </c>
      <c r="N321" s="8" t="s">
        <v>335</v>
      </c>
      <c r="O321" s="12"/>
      <c r="P321" s="13"/>
      <c r="Q321" s="14">
        <f>Tabela1[[#This Row],[QTDE/ Fabricação]]-Tabela1[[#This Row],[QTE]]</f>
        <v>-2</v>
      </c>
      <c r="R321" s="19">
        <f t="shared" si="47"/>
        <v>4</v>
      </c>
      <c r="S321" s="19">
        <f t="shared" si="53"/>
        <v>0</v>
      </c>
      <c r="T321" s="20">
        <f t="shared" si="48"/>
        <v>-4</v>
      </c>
      <c r="U321" s="17">
        <f>IFERROR(SUMIF('LISTA DE EMBARQUE'!B:B,MICRO!E:E,'LISTA DE EMBARQUE'!G:G),"")</f>
        <v>0</v>
      </c>
      <c r="V321" s="12" t="str">
        <f>IFERROR(VLOOKUP(Tabela1[[#This Row],[COD.MDE]],'LISTA DE EMBARQUE'!B:L,11,0),"")</f>
        <v/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0</v>
      </c>
      <c r="Y321" s="14">
        <f t="shared" si="52"/>
        <v>-2</v>
      </c>
      <c r="Z321" s="21">
        <f>Tabela1[[#This Row],[PESO TOTAL]]-Tabela1[[#This Row],[Peso Expedido]]</f>
        <v>4</v>
      </c>
      <c r="AA321" s="18">
        <v>1</v>
      </c>
      <c r="AB321" s="40"/>
      <c r="AC321" s="40">
        <v>1</v>
      </c>
      <c r="AD321" s="40">
        <v>1</v>
      </c>
      <c r="AE321" s="40">
        <v>1</v>
      </c>
      <c r="AF321" s="40">
        <v>1</v>
      </c>
      <c r="AG321" s="40">
        <v>0</v>
      </c>
      <c r="AH321" s="40"/>
      <c r="AI321" s="40" t="str">
        <f t="shared" si="49"/>
        <v/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46"/>
        <v>T-072989-1/1073-TC-007</v>
      </c>
      <c r="AP321" t="str">
        <f>Tabela1[[#This Row],[TAG]]&amp;Tabela1[[#This Row],[PEDIDO]]&amp;Tabela1[[#This Row],[PRODUTO]]</f>
        <v>1073-TC-007P-188RMF</v>
      </c>
      <c r="AQ321" s="23" t="str">
        <f>Tabela1[[#This Row],[PRODUTO]]&amp;Tabela1[[#This Row],[TAG]]</f>
        <v>RMF1073-TC-007</v>
      </c>
      <c r="AR321" s="183">
        <f>Tabela1[[#This Row],[PESO TOTAL]]*Tabela1[[#This Row],[MATÉRIA PRIMA]]</f>
        <v>4</v>
      </c>
      <c r="AS321" s="28">
        <f>Tabela1[[#This Row],[PESO TOTAL]]*Tabela1[[#This Row],[PREPARAÇÃO ]]</f>
        <v>4</v>
      </c>
      <c r="AT321" s="28">
        <f>Tabela1[[#This Row],[PESO TOTAL]]*Tabela1[[#This Row],[CALDEIRARIA]]</f>
        <v>4</v>
      </c>
      <c r="AU321" s="28">
        <f>Tabela1[[#This Row],[PESO TOTAL]]*Tabela1[[#This Row],[SOLDA]]</f>
        <v>4</v>
      </c>
      <c r="AV321" s="28">
        <f>Tabela1[[#This Row],[PESO TOTAL]]*Tabela1[[#This Row],[ACABAMENTO]]</f>
        <v>4</v>
      </c>
      <c r="AW321" s="28">
        <f>Tabela1[[#This Row],[PESO TOTAL]]*Tabela1[[#This Row],[PRONTO ACABADO]]</f>
        <v>0</v>
      </c>
      <c r="AX321" s="28">
        <f>Tabela1[[#This Row],[PESO TOTAL]]*Tabela1[[#This Row],[EXPEDIÇÃO ]]</f>
        <v>0</v>
      </c>
      <c r="AY321" s="28" t="str">
        <f>Tabela1[[#This Row],[PEDIDO]]&amp;Tabela1[[#This Row],[PRODUTO]]</f>
        <v>P-188RMF</v>
      </c>
      <c r="AZ321" s="44">
        <f>IF(AF321="",0,IF(ISTEXT(AF321),H321*VALUE(SUBSTITUTE(AF321,"%",""))/100,H321*AF321))-Tabela1[[#This Row],[PRONTO ACABADO2]]</f>
        <v>4</v>
      </c>
      <c r="BA321" s="44">
        <f>IF(AG321="",0,IF(ISTEXT(AG321),H321*VALUE(SUBSTITUTE(AG321,"%",""))/100,H321*AG321))-Tabela1[[#This Row],[PESO EXPEDIDO2]]</f>
        <v>0</v>
      </c>
      <c r="BB321" s="44">
        <f t="shared" si="50"/>
        <v>0</v>
      </c>
      <c r="BC321" s="44">
        <f t="shared" si="51"/>
        <v>0</v>
      </c>
      <c r="BD321" s="44"/>
    </row>
    <row r="322" spans="1:56" ht="15.75" hidden="1" customHeight="1" x14ac:dyDescent="0.25">
      <c r="A322" s="6" t="s">
        <v>3976</v>
      </c>
      <c r="B322" s="22" t="s">
        <v>3977</v>
      </c>
      <c r="C322" s="7">
        <v>1</v>
      </c>
      <c r="D322" s="46" t="s">
        <v>3978</v>
      </c>
      <c r="E322" s="7">
        <v>4207</v>
      </c>
      <c r="F322" s="7" t="s">
        <v>3971</v>
      </c>
      <c r="G322" s="24">
        <v>97.6</v>
      </c>
      <c r="H322" s="41">
        <f>Tabela1[[#This Row],[PESO UNI]]*Tabela1[[#This Row],[QTE]]</f>
        <v>97.6</v>
      </c>
      <c r="I322" s="7">
        <v>0</v>
      </c>
      <c r="J322" s="8" t="s">
        <v>2281</v>
      </c>
      <c r="K322" s="8" t="s">
        <v>335</v>
      </c>
      <c r="L322" s="9" t="s">
        <v>2076</v>
      </c>
      <c r="M322" s="10">
        <v>46142</v>
      </c>
      <c r="N322" s="8" t="s">
        <v>335</v>
      </c>
      <c r="O322" s="12"/>
      <c r="P322" s="13"/>
      <c r="Q322" s="14">
        <f>Tabela1[[#This Row],[QTDE/ Fabricação]]-Tabela1[[#This Row],[QTE]]</f>
        <v>-1</v>
      </c>
      <c r="R322" s="19">
        <f t="shared" si="47"/>
        <v>97.6</v>
      </c>
      <c r="S322" s="19">
        <f t="shared" si="53"/>
        <v>0</v>
      </c>
      <c r="T322" s="20">
        <f t="shared" si="48"/>
        <v>-97.6</v>
      </c>
      <c r="U322" s="17">
        <f>IFERROR(SUMIF('LISTA DE EMBARQUE'!B:B,MICRO!E:E,'LISTA DE EMBARQUE'!G:G),"")</f>
        <v>0</v>
      </c>
      <c r="V322" s="12" t="str">
        <f>IFERROR(VLOOKUP(Tabela1[[#This Row],[COD.MDE]],'LISTA DE EMBARQUE'!B:L,11,0),"")</f>
        <v/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0</v>
      </c>
      <c r="Y322" s="14">
        <f t="shared" si="52"/>
        <v>-1</v>
      </c>
      <c r="Z322" s="21">
        <f>Tabela1[[#This Row],[PESO TOTAL]]-Tabela1[[#This Row],[Peso Expedido]]</f>
        <v>97.6</v>
      </c>
      <c r="AA322" s="18">
        <v>1</v>
      </c>
      <c r="AB322" s="40"/>
      <c r="AC322" s="40">
        <v>1</v>
      </c>
      <c r="AD322" s="40">
        <v>1</v>
      </c>
      <c r="AE322" s="40">
        <v>1</v>
      </c>
      <c r="AF322" s="40">
        <v>1</v>
      </c>
      <c r="AG322" s="40">
        <v>0</v>
      </c>
      <c r="AH322" s="40"/>
      <c r="AI322" s="40" t="str">
        <f t="shared" si="49"/>
        <v/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46"/>
        <v>T-072990-1/1073-TC-006</v>
      </c>
      <c r="AP322" t="str">
        <f>Tabela1[[#This Row],[TAG]]&amp;Tabela1[[#This Row],[PEDIDO]]&amp;Tabela1[[#This Row],[PRODUTO]]</f>
        <v>1073-TC-006P-188RMF</v>
      </c>
      <c r="AQ322" s="23" t="str">
        <f>Tabela1[[#This Row],[PRODUTO]]&amp;Tabela1[[#This Row],[TAG]]</f>
        <v>RMF1073-TC-006</v>
      </c>
      <c r="AR322" s="183">
        <f>Tabela1[[#This Row],[PESO TOTAL]]*Tabela1[[#This Row],[MATÉRIA PRIMA]]</f>
        <v>97.6</v>
      </c>
      <c r="AS322" s="28">
        <f>Tabela1[[#This Row],[PESO TOTAL]]*Tabela1[[#This Row],[PREPARAÇÃO ]]</f>
        <v>97.6</v>
      </c>
      <c r="AT322" s="28">
        <f>Tabela1[[#This Row],[PESO TOTAL]]*Tabela1[[#This Row],[CALDEIRARIA]]</f>
        <v>97.6</v>
      </c>
      <c r="AU322" s="28">
        <f>Tabela1[[#This Row],[PESO TOTAL]]*Tabela1[[#This Row],[SOLDA]]</f>
        <v>97.6</v>
      </c>
      <c r="AV322" s="28">
        <f>Tabela1[[#This Row],[PESO TOTAL]]*Tabela1[[#This Row],[ACABAMENTO]]</f>
        <v>97.6</v>
      </c>
      <c r="AW322" s="28">
        <f>Tabela1[[#This Row],[PESO TOTAL]]*Tabela1[[#This Row],[PRONTO ACABADO]]</f>
        <v>0</v>
      </c>
      <c r="AX322" s="28">
        <f>Tabela1[[#This Row],[PESO TOTAL]]*Tabela1[[#This Row],[EXPEDIÇÃO ]]</f>
        <v>0</v>
      </c>
      <c r="AY322" s="28" t="str">
        <f>Tabela1[[#This Row],[PEDIDO]]&amp;Tabela1[[#This Row],[PRODUTO]]</f>
        <v>P-188RMF</v>
      </c>
      <c r="AZ322" s="44">
        <f>IF(AF322="",0,IF(ISTEXT(AF322),H322*VALUE(SUBSTITUTE(AF322,"%",""))/100,H322*AF322))-Tabela1[[#This Row],[PRONTO ACABADO2]]</f>
        <v>97.6</v>
      </c>
      <c r="BA322" s="44">
        <f>IF(AG322="",0,IF(ISTEXT(AG322),H322*VALUE(SUBSTITUTE(AG322,"%",""))/100,H322*AG322))-Tabela1[[#This Row],[PESO EXPEDIDO2]]</f>
        <v>0</v>
      </c>
      <c r="BB322" s="44">
        <f t="shared" si="50"/>
        <v>0</v>
      </c>
      <c r="BC322" s="44">
        <f t="shared" si="51"/>
        <v>0</v>
      </c>
      <c r="BD322" s="44"/>
    </row>
    <row r="323" spans="1:56" ht="15.75" hidden="1" customHeight="1" x14ac:dyDescent="0.25">
      <c r="A323" s="6" t="s">
        <v>3976</v>
      </c>
      <c r="B323" s="22" t="s">
        <v>3979</v>
      </c>
      <c r="C323" s="7">
        <v>1</v>
      </c>
      <c r="D323" s="46" t="s">
        <v>3973</v>
      </c>
      <c r="E323" s="7">
        <v>4208</v>
      </c>
      <c r="F323" s="7" t="s">
        <v>3971</v>
      </c>
      <c r="G323" s="24">
        <v>25.2</v>
      </c>
      <c r="H323" s="41">
        <f>Tabela1[[#This Row],[PESO UNI]]*Tabela1[[#This Row],[QTE]]</f>
        <v>25.2</v>
      </c>
      <c r="I323" s="7">
        <v>0</v>
      </c>
      <c r="J323" s="8" t="s">
        <v>2281</v>
      </c>
      <c r="K323" s="8" t="s">
        <v>335</v>
      </c>
      <c r="L323" s="9" t="s">
        <v>2076</v>
      </c>
      <c r="M323" s="10">
        <v>46142</v>
      </c>
      <c r="N323" s="8" t="s">
        <v>335</v>
      </c>
      <c r="O323" s="12"/>
      <c r="P323" s="13"/>
      <c r="Q323" s="14">
        <f>Tabela1[[#This Row],[QTDE/ Fabricação]]-Tabela1[[#This Row],[QTE]]</f>
        <v>-1</v>
      </c>
      <c r="R323" s="19">
        <f t="shared" si="47"/>
        <v>25.2</v>
      </c>
      <c r="S323" s="19">
        <f t="shared" si="53"/>
        <v>0</v>
      </c>
      <c r="T323" s="20">
        <f t="shared" si="48"/>
        <v>-25.2</v>
      </c>
      <c r="U323" s="17">
        <f>IFERROR(SUMIF('LISTA DE EMBARQUE'!B:B,MICRO!E:E,'LISTA DE EMBARQUE'!G:G),"")</f>
        <v>0</v>
      </c>
      <c r="V323" s="12" t="str">
        <f>IFERROR(VLOOKUP(Tabela1[[#This Row],[COD.MDE]],'LISTA DE EMBARQUE'!B:L,11,0),"")</f>
        <v/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0</v>
      </c>
      <c r="Y323" s="14">
        <f t="shared" si="52"/>
        <v>-1</v>
      </c>
      <c r="Z323" s="21">
        <f>Tabela1[[#This Row],[PESO TOTAL]]-Tabela1[[#This Row],[Peso Expedido]]</f>
        <v>25.2</v>
      </c>
      <c r="AA323" s="18">
        <v>1</v>
      </c>
      <c r="AB323" s="40"/>
      <c r="AC323" s="40">
        <v>1</v>
      </c>
      <c r="AD323" s="40">
        <v>1</v>
      </c>
      <c r="AE323" s="40">
        <v>1</v>
      </c>
      <c r="AF323" s="40">
        <v>1</v>
      </c>
      <c r="AG323" s="40">
        <v>0</v>
      </c>
      <c r="AH323" s="40"/>
      <c r="AI323" s="40" t="str">
        <f t="shared" si="49"/>
        <v/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46"/>
        <v>T-072990-1/1073-TC-006</v>
      </c>
      <c r="AP323" t="str">
        <f>Tabela1[[#This Row],[TAG]]&amp;Tabela1[[#This Row],[PEDIDO]]&amp;Tabela1[[#This Row],[PRODUTO]]</f>
        <v>1073-TC-006P-188RMF</v>
      </c>
      <c r="AQ323" s="23" t="str">
        <f>Tabela1[[#This Row],[PRODUTO]]&amp;Tabela1[[#This Row],[TAG]]</f>
        <v>RMF1073-TC-006</v>
      </c>
      <c r="AR323" s="183">
        <f>Tabela1[[#This Row],[PESO TOTAL]]*Tabela1[[#This Row],[MATÉRIA PRIMA]]</f>
        <v>25.2</v>
      </c>
      <c r="AS323" s="28">
        <f>Tabela1[[#This Row],[PESO TOTAL]]*Tabela1[[#This Row],[PREPARAÇÃO ]]</f>
        <v>25.2</v>
      </c>
      <c r="AT323" s="28">
        <f>Tabela1[[#This Row],[PESO TOTAL]]*Tabela1[[#This Row],[CALDEIRARIA]]</f>
        <v>25.2</v>
      </c>
      <c r="AU323" s="28">
        <f>Tabela1[[#This Row],[PESO TOTAL]]*Tabela1[[#This Row],[SOLDA]]</f>
        <v>25.2</v>
      </c>
      <c r="AV323" s="28">
        <f>Tabela1[[#This Row],[PESO TOTAL]]*Tabela1[[#This Row],[ACABAMENTO]]</f>
        <v>25.2</v>
      </c>
      <c r="AW323" s="28">
        <f>Tabela1[[#This Row],[PESO TOTAL]]*Tabela1[[#This Row],[PRONTO ACABADO]]</f>
        <v>0</v>
      </c>
      <c r="AX323" s="28">
        <f>Tabela1[[#This Row],[PESO TOTAL]]*Tabela1[[#This Row],[EXPEDIÇÃO ]]</f>
        <v>0</v>
      </c>
      <c r="AY323" s="28" t="str">
        <f>Tabela1[[#This Row],[PEDIDO]]&amp;Tabela1[[#This Row],[PRODUTO]]</f>
        <v>P-188RMF</v>
      </c>
      <c r="AZ323" s="44">
        <f>IF(AF323="",0,IF(ISTEXT(AF323),H323*VALUE(SUBSTITUTE(AF323,"%",""))/100,H323*AF323))-Tabela1[[#This Row],[PRONTO ACABADO2]]</f>
        <v>25.2</v>
      </c>
      <c r="BA323" s="44">
        <f>IF(AG323="",0,IF(ISTEXT(AG323),H323*VALUE(SUBSTITUTE(AG323,"%",""))/100,H323*AG323))-Tabela1[[#This Row],[PESO EXPEDIDO2]]</f>
        <v>0</v>
      </c>
      <c r="BB323" s="44">
        <f t="shared" si="50"/>
        <v>0</v>
      </c>
      <c r="BC323" s="44">
        <f t="shared" si="51"/>
        <v>0</v>
      </c>
      <c r="BD323" s="44"/>
    </row>
    <row r="324" spans="1:56" ht="15.75" hidden="1" customHeight="1" x14ac:dyDescent="0.25">
      <c r="A324" s="6" t="s">
        <v>3976</v>
      </c>
      <c r="B324" s="22" t="s">
        <v>3980</v>
      </c>
      <c r="C324" s="7">
        <v>2</v>
      </c>
      <c r="D324" s="46" t="s">
        <v>3975</v>
      </c>
      <c r="E324" s="7">
        <v>4209</v>
      </c>
      <c r="F324" s="7" t="s">
        <v>3971</v>
      </c>
      <c r="G324" s="24">
        <v>2</v>
      </c>
      <c r="H324" s="41">
        <f>Tabela1[[#This Row],[PESO UNI]]*Tabela1[[#This Row],[QTE]]</f>
        <v>4</v>
      </c>
      <c r="I324" s="7">
        <v>0</v>
      </c>
      <c r="J324" s="8" t="s">
        <v>2281</v>
      </c>
      <c r="K324" s="8" t="s">
        <v>335</v>
      </c>
      <c r="L324" s="9" t="s">
        <v>2076</v>
      </c>
      <c r="M324" s="10">
        <v>46142</v>
      </c>
      <c r="N324" s="8" t="s">
        <v>335</v>
      </c>
      <c r="O324" s="12"/>
      <c r="P324" s="13"/>
      <c r="Q324" s="14">
        <f>Tabela1[[#This Row],[QTDE/ Fabricação]]-Tabela1[[#This Row],[QTE]]</f>
        <v>-2</v>
      </c>
      <c r="R324" s="19">
        <f t="shared" si="47"/>
        <v>4</v>
      </c>
      <c r="S324" s="19">
        <f t="shared" si="53"/>
        <v>0</v>
      </c>
      <c r="T324" s="20">
        <f t="shared" si="48"/>
        <v>-4</v>
      </c>
      <c r="U324" s="17">
        <f>IFERROR(SUMIF('LISTA DE EMBARQUE'!B:B,MICRO!E:E,'LISTA DE EMBARQUE'!G:G),"")</f>
        <v>0</v>
      </c>
      <c r="V324" s="12" t="str">
        <f>IFERROR(VLOOKUP(Tabela1[[#This Row],[COD.MDE]],'LISTA DE EMBARQUE'!B:L,11,0),"")</f>
        <v/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0</v>
      </c>
      <c r="Y324" s="14">
        <f t="shared" si="52"/>
        <v>-2</v>
      </c>
      <c r="Z324" s="21">
        <f>Tabela1[[#This Row],[PESO TOTAL]]-Tabela1[[#This Row],[Peso Expedido]]</f>
        <v>4</v>
      </c>
      <c r="AA324" s="18">
        <v>1</v>
      </c>
      <c r="AB324" s="40"/>
      <c r="AC324" s="40">
        <v>1</v>
      </c>
      <c r="AD324" s="40">
        <v>1</v>
      </c>
      <c r="AE324" s="40">
        <v>1</v>
      </c>
      <c r="AF324" s="40">
        <v>1</v>
      </c>
      <c r="AG324" s="40">
        <v>0</v>
      </c>
      <c r="AH324" s="40"/>
      <c r="AI324" s="40" t="str">
        <f t="shared" si="49"/>
        <v/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si="46"/>
        <v>T-072990-1/1073-TC-006</v>
      </c>
      <c r="AP324" t="str">
        <f>Tabela1[[#This Row],[TAG]]&amp;Tabela1[[#This Row],[PEDIDO]]&amp;Tabela1[[#This Row],[PRODUTO]]</f>
        <v>1073-TC-006P-188RMF</v>
      </c>
      <c r="AQ324" s="23" t="str">
        <f>Tabela1[[#This Row],[PRODUTO]]&amp;Tabela1[[#This Row],[TAG]]</f>
        <v>RMF1073-TC-006</v>
      </c>
      <c r="AR324" s="183">
        <f>Tabela1[[#This Row],[PESO TOTAL]]*Tabela1[[#This Row],[MATÉRIA PRIMA]]</f>
        <v>4</v>
      </c>
      <c r="AS324" s="28">
        <f>Tabela1[[#This Row],[PESO TOTAL]]*Tabela1[[#This Row],[PREPARAÇÃO ]]</f>
        <v>4</v>
      </c>
      <c r="AT324" s="28">
        <f>Tabela1[[#This Row],[PESO TOTAL]]*Tabela1[[#This Row],[CALDEIRARIA]]</f>
        <v>4</v>
      </c>
      <c r="AU324" s="28">
        <f>Tabela1[[#This Row],[PESO TOTAL]]*Tabela1[[#This Row],[SOLDA]]</f>
        <v>4</v>
      </c>
      <c r="AV324" s="28">
        <f>Tabela1[[#This Row],[PESO TOTAL]]*Tabela1[[#This Row],[ACABAMENTO]]</f>
        <v>4</v>
      </c>
      <c r="AW324" s="28">
        <f>Tabela1[[#This Row],[PESO TOTAL]]*Tabela1[[#This Row],[PRONTO ACABADO]]</f>
        <v>0</v>
      </c>
      <c r="AX324" s="28">
        <f>Tabela1[[#This Row],[PESO TOTAL]]*Tabela1[[#This Row],[EXPEDIÇÃO ]]</f>
        <v>0</v>
      </c>
      <c r="AY324" s="28" t="str">
        <f>Tabela1[[#This Row],[PEDIDO]]&amp;Tabela1[[#This Row],[PRODUTO]]</f>
        <v>P-188RMF</v>
      </c>
      <c r="AZ324" s="44">
        <f>IF(AF324="",0,IF(ISTEXT(AF324),H324*VALUE(SUBSTITUTE(AF324,"%",""))/100,H324*AF324))-Tabela1[[#This Row],[PRONTO ACABADO2]]</f>
        <v>4</v>
      </c>
      <c r="BA324" s="44">
        <f>IF(AG324="",0,IF(ISTEXT(AG324),H324*VALUE(SUBSTITUTE(AG324,"%",""))/100,H324*AG324))-Tabela1[[#This Row],[PESO EXPEDIDO2]]</f>
        <v>0</v>
      </c>
      <c r="BB324" s="44">
        <f t="shared" si="50"/>
        <v>0</v>
      </c>
      <c r="BC324" s="44">
        <f t="shared" si="51"/>
        <v>0</v>
      </c>
      <c r="BD324" s="44"/>
    </row>
    <row r="325" spans="1:56" ht="15.75" hidden="1" customHeight="1" x14ac:dyDescent="0.25">
      <c r="A325" s="6" t="s">
        <v>3976</v>
      </c>
      <c r="B325" s="22" t="s">
        <v>3977</v>
      </c>
      <c r="C325" s="7">
        <v>1</v>
      </c>
      <c r="D325" s="46" t="s">
        <v>3978</v>
      </c>
      <c r="E325" s="7">
        <v>4210</v>
      </c>
      <c r="F325" s="7" t="s">
        <v>3971</v>
      </c>
      <c r="G325" s="24">
        <v>97.6</v>
      </c>
      <c r="H325" s="41">
        <f>Tabela1[[#This Row],[PESO UNI]]*Tabela1[[#This Row],[QTE]]</f>
        <v>97.6</v>
      </c>
      <c r="I325" s="7">
        <v>0</v>
      </c>
      <c r="J325" s="8" t="s">
        <v>2283</v>
      </c>
      <c r="K325" s="8" t="s">
        <v>335</v>
      </c>
      <c r="L325" s="9" t="s">
        <v>2076</v>
      </c>
      <c r="M325" s="10">
        <v>46142</v>
      </c>
      <c r="N325" s="8" t="s">
        <v>335</v>
      </c>
      <c r="O325" s="12"/>
      <c r="P325" s="13"/>
      <c r="Q325" s="14">
        <f>Tabela1[[#This Row],[QTDE/ Fabricação]]-Tabela1[[#This Row],[QTE]]</f>
        <v>-1</v>
      </c>
      <c r="R325" s="19">
        <f t="shared" si="47"/>
        <v>97.6</v>
      </c>
      <c r="S325" s="19">
        <f t="shared" si="53"/>
        <v>0</v>
      </c>
      <c r="T325" s="20">
        <f t="shared" si="48"/>
        <v>-97.6</v>
      </c>
      <c r="U325" s="17">
        <f>IFERROR(SUMIF('LISTA DE EMBARQUE'!B:B,MICRO!E:E,'LISTA DE EMBARQUE'!G:G),"")</f>
        <v>0</v>
      </c>
      <c r="V325" s="12" t="str">
        <f>IFERROR(VLOOKUP(Tabela1[[#This Row],[COD.MDE]],'LISTA DE EMBARQUE'!B:L,11,0),"")</f>
        <v/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0</v>
      </c>
      <c r="Y325" s="14">
        <f t="shared" si="52"/>
        <v>-1</v>
      </c>
      <c r="Z325" s="21">
        <f>Tabela1[[#This Row],[PESO TOTAL]]-Tabela1[[#This Row],[Peso Expedido]]</f>
        <v>97.6</v>
      </c>
      <c r="AA325" s="18">
        <v>1</v>
      </c>
      <c r="AB325" s="40"/>
      <c r="AC325" s="40">
        <v>1</v>
      </c>
      <c r="AD325" s="40">
        <v>1</v>
      </c>
      <c r="AE325" s="40">
        <v>1</v>
      </c>
      <c r="AF325" s="40">
        <v>1</v>
      </c>
      <c r="AG325" s="40">
        <v>0</v>
      </c>
      <c r="AH325" s="40"/>
      <c r="AI325" s="40" t="str">
        <f t="shared" si="49"/>
        <v/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ref="AO325:AO388" si="54">A325&amp;"/"&amp;J325</f>
        <v>T-072990-1/1073-TC-007</v>
      </c>
      <c r="AP325" t="str">
        <f>Tabela1[[#This Row],[TAG]]&amp;Tabela1[[#This Row],[PEDIDO]]&amp;Tabela1[[#This Row],[PRODUTO]]</f>
        <v>1073-TC-007P-188RMF</v>
      </c>
      <c r="AQ325" s="23" t="str">
        <f>Tabela1[[#This Row],[PRODUTO]]&amp;Tabela1[[#This Row],[TAG]]</f>
        <v>RMF1073-TC-007</v>
      </c>
      <c r="AR325" s="183">
        <f>Tabela1[[#This Row],[PESO TOTAL]]*Tabela1[[#This Row],[MATÉRIA PRIMA]]</f>
        <v>97.6</v>
      </c>
      <c r="AS325" s="28">
        <f>Tabela1[[#This Row],[PESO TOTAL]]*Tabela1[[#This Row],[PREPARAÇÃO ]]</f>
        <v>97.6</v>
      </c>
      <c r="AT325" s="28">
        <f>Tabela1[[#This Row],[PESO TOTAL]]*Tabela1[[#This Row],[CALDEIRARIA]]</f>
        <v>97.6</v>
      </c>
      <c r="AU325" s="28">
        <f>Tabela1[[#This Row],[PESO TOTAL]]*Tabela1[[#This Row],[SOLDA]]</f>
        <v>97.6</v>
      </c>
      <c r="AV325" s="28">
        <f>Tabela1[[#This Row],[PESO TOTAL]]*Tabela1[[#This Row],[ACABAMENTO]]</f>
        <v>97.6</v>
      </c>
      <c r="AW325" s="28">
        <f>Tabela1[[#This Row],[PESO TOTAL]]*Tabela1[[#This Row],[PRONTO ACABADO]]</f>
        <v>0</v>
      </c>
      <c r="AX325" s="28">
        <f>Tabela1[[#This Row],[PESO TOTAL]]*Tabela1[[#This Row],[EXPEDIÇÃO ]]</f>
        <v>0</v>
      </c>
      <c r="AY325" s="28" t="str">
        <f>Tabela1[[#This Row],[PEDIDO]]&amp;Tabela1[[#This Row],[PRODUTO]]</f>
        <v>P-188RMF</v>
      </c>
      <c r="AZ325" s="44">
        <f>IF(AF325="",0,IF(ISTEXT(AF325),H325*VALUE(SUBSTITUTE(AF325,"%",""))/100,H325*AF325))-Tabela1[[#This Row],[PRONTO ACABADO2]]</f>
        <v>97.6</v>
      </c>
      <c r="BA325" s="44">
        <f>IF(AG325="",0,IF(ISTEXT(AG325),H325*VALUE(SUBSTITUTE(AG325,"%",""))/100,H325*AG325))-Tabela1[[#This Row],[PESO EXPEDIDO2]]</f>
        <v>0</v>
      </c>
      <c r="BB325" s="44">
        <f t="shared" si="50"/>
        <v>0</v>
      </c>
      <c r="BC325" s="44">
        <f t="shared" si="51"/>
        <v>0</v>
      </c>
      <c r="BD325" s="44"/>
    </row>
    <row r="326" spans="1:56" ht="15.75" hidden="1" customHeight="1" x14ac:dyDescent="0.25">
      <c r="A326" s="6" t="s">
        <v>3976</v>
      </c>
      <c r="B326" s="22" t="s">
        <v>3979</v>
      </c>
      <c r="C326" s="7">
        <v>1</v>
      </c>
      <c r="D326" s="46" t="s">
        <v>3973</v>
      </c>
      <c r="E326" s="7">
        <v>4211</v>
      </c>
      <c r="F326" s="7" t="s">
        <v>3971</v>
      </c>
      <c r="G326" s="24">
        <v>25.2</v>
      </c>
      <c r="H326" s="41">
        <f>Tabela1[[#This Row],[PESO UNI]]*Tabela1[[#This Row],[QTE]]</f>
        <v>25.2</v>
      </c>
      <c r="I326" s="7">
        <v>0</v>
      </c>
      <c r="J326" s="8" t="s">
        <v>2283</v>
      </c>
      <c r="K326" s="8" t="s">
        <v>335</v>
      </c>
      <c r="L326" s="9" t="s">
        <v>2076</v>
      </c>
      <c r="M326" s="10">
        <v>46142</v>
      </c>
      <c r="N326" s="8" t="s">
        <v>335</v>
      </c>
      <c r="O326" s="12"/>
      <c r="P326" s="13"/>
      <c r="Q326" s="14">
        <f>Tabela1[[#This Row],[QTDE/ Fabricação]]-Tabela1[[#This Row],[QTE]]</f>
        <v>-1</v>
      </c>
      <c r="R326" s="19">
        <f t="shared" si="47"/>
        <v>25.2</v>
      </c>
      <c r="S326" s="19">
        <f t="shared" si="53"/>
        <v>0</v>
      </c>
      <c r="T326" s="20">
        <f t="shared" si="48"/>
        <v>-25.2</v>
      </c>
      <c r="U326" s="17">
        <f>IFERROR(SUMIF('LISTA DE EMBARQUE'!B:B,MICRO!E:E,'LISTA DE EMBARQUE'!G:G),"")</f>
        <v>0</v>
      </c>
      <c r="V326" s="12" t="str">
        <f>IFERROR(VLOOKUP(Tabela1[[#This Row],[COD.MDE]],'LISTA DE EMBARQUE'!B:L,11,0),"")</f>
        <v/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0</v>
      </c>
      <c r="Y326" s="14">
        <f t="shared" si="52"/>
        <v>-1</v>
      </c>
      <c r="Z326" s="21">
        <f>Tabela1[[#This Row],[PESO TOTAL]]-Tabela1[[#This Row],[Peso Expedido]]</f>
        <v>25.2</v>
      </c>
      <c r="AA326" s="18">
        <v>1</v>
      </c>
      <c r="AB326" s="40"/>
      <c r="AC326" s="40">
        <v>1</v>
      </c>
      <c r="AD326" s="40">
        <v>1</v>
      </c>
      <c r="AE326" s="40">
        <v>1</v>
      </c>
      <c r="AF326" s="40">
        <v>1</v>
      </c>
      <c r="AG326" s="40">
        <v>0</v>
      </c>
      <c r="AH326" s="40"/>
      <c r="AI326" s="40" t="str">
        <f t="shared" si="49"/>
        <v/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54"/>
        <v>T-072990-1/1073-TC-007</v>
      </c>
      <c r="AP326" t="str">
        <f>Tabela1[[#This Row],[TAG]]&amp;Tabela1[[#This Row],[PEDIDO]]&amp;Tabela1[[#This Row],[PRODUTO]]</f>
        <v>1073-TC-007P-188RMF</v>
      </c>
      <c r="AQ326" s="23" t="str">
        <f>Tabela1[[#This Row],[PRODUTO]]&amp;Tabela1[[#This Row],[TAG]]</f>
        <v>RMF1073-TC-007</v>
      </c>
      <c r="AR326" s="183">
        <f>Tabela1[[#This Row],[PESO TOTAL]]*Tabela1[[#This Row],[MATÉRIA PRIMA]]</f>
        <v>25.2</v>
      </c>
      <c r="AS326" s="28">
        <f>Tabela1[[#This Row],[PESO TOTAL]]*Tabela1[[#This Row],[PREPARAÇÃO ]]</f>
        <v>25.2</v>
      </c>
      <c r="AT326" s="28">
        <f>Tabela1[[#This Row],[PESO TOTAL]]*Tabela1[[#This Row],[CALDEIRARIA]]</f>
        <v>25.2</v>
      </c>
      <c r="AU326" s="28">
        <f>Tabela1[[#This Row],[PESO TOTAL]]*Tabela1[[#This Row],[SOLDA]]</f>
        <v>25.2</v>
      </c>
      <c r="AV326" s="28">
        <f>Tabela1[[#This Row],[PESO TOTAL]]*Tabela1[[#This Row],[ACABAMENTO]]</f>
        <v>25.2</v>
      </c>
      <c r="AW326" s="28">
        <f>Tabela1[[#This Row],[PESO TOTAL]]*Tabela1[[#This Row],[PRONTO ACABADO]]</f>
        <v>0</v>
      </c>
      <c r="AX326" s="28">
        <f>Tabela1[[#This Row],[PESO TOTAL]]*Tabela1[[#This Row],[EXPEDIÇÃO ]]</f>
        <v>0</v>
      </c>
      <c r="AY326" s="28" t="str">
        <f>Tabela1[[#This Row],[PEDIDO]]&amp;Tabela1[[#This Row],[PRODUTO]]</f>
        <v>P-188RMF</v>
      </c>
      <c r="AZ326" s="44">
        <f>IF(AF326="",0,IF(ISTEXT(AF326),H326*VALUE(SUBSTITUTE(AF326,"%",""))/100,H326*AF326))-Tabela1[[#This Row],[PRONTO ACABADO2]]</f>
        <v>25.2</v>
      </c>
      <c r="BA326" s="44">
        <f>IF(AG326="",0,IF(ISTEXT(AG326),H326*VALUE(SUBSTITUTE(AG326,"%",""))/100,H326*AG326))-Tabela1[[#This Row],[PESO EXPEDIDO2]]</f>
        <v>0</v>
      </c>
      <c r="BB326" s="44">
        <f t="shared" si="50"/>
        <v>0</v>
      </c>
      <c r="BC326" s="44">
        <f t="shared" si="51"/>
        <v>0</v>
      </c>
      <c r="BD326" s="44"/>
    </row>
    <row r="327" spans="1:56" ht="15.75" hidden="1" customHeight="1" x14ac:dyDescent="0.25">
      <c r="A327" s="6" t="s">
        <v>3976</v>
      </c>
      <c r="B327" s="22" t="s">
        <v>3980</v>
      </c>
      <c r="C327" s="7">
        <v>2</v>
      </c>
      <c r="D327" s="46" t="s">
        <v>3975</v>
      </c>
      <c r="E327" s="7">
        <v>4212</v>
      </c>
      <c r="F327" s="7" t="s">
        <v>3971</v>
      </c>
      <c r="G327" s="24">
        <v>2</v>
      </c>
      <c r="H327" s="41">
        <f>Tabela1[[#This Row],[PESO UNI]]*Tabela1[[#This Row],[QTE]]</f>
        <v>4</v>
      </c>
      <c r="I327" s="7">
        <v>0</v>
      </c>
      <c r="J327" s="8" t="s">
        <v>2283</v>
      </c>
      <c r="K327" s="8" t="s">
        <v>335</v>
      </c>
      <c r="L327" s="9" t="s">
        <v>2076</v>
      </c>
      <c r="M327" s="10">
        <v>46142</v>
      </c>
      <c r="N327" s="8" t="s">
        <v>335</v>
      </c>
      <c r="O327" s="12"/>
      <c r="P327" s="13"/>
      <c r="Q327" s="14">
        <f>Tabela1[[#This Row],[QTDE/ Fabricação]]-Tabela1[[#This Row],[QTE]]</f>
        <v>-2</v>
      </c>
      <c r="R327" s="19">
        <f t="shared" si="47"/>
        <v>4</v>
      </c>
      <c r="S327" s="19">
        <f t="shared" si="53"/>
        <v>0</v>
      </c>
      <c r="T327" s="20">
        <f t="shared" si="48"/>
        <v>-4</v>
      </c>
      <c r="U327" s="17">
        <f>IFERROR(SUMIF('LISTA DE EMBARQUE'!B:B,MICRO!E:E,'LISTA DE EMBARQUE'!G:G),"")</f>
        <v>0</v>
      </c>
      <c r="V327" s="12" t="str">
        <f>IFERROR(VLOOKUP(Tabela1[[#This Row],[COD.MDE]],'LISTA DE EMBARQUE'!B:L,11,0),"")</f>
        <v/>
      </c>
      <c r="W327" s="13" t="str">
        <f>IFERROR(VLOOKUP(Tabela1[[#This Row],[COD.MDE]],'LISTA DE EMBARQUE'!B:M,12,0),"")</f>
        <v/>
      </c>
      <c r="X327" s="14">
        <f>IFERROR(Tabela1[[#This Row],[QIANTIDADE EXPEDIDA]]*Tabela1[[#This Row],[PESO UNI]],"")</f>
        <v>0</v>
      </c>
      <c r="Y327" s="14">
        <f t="shared" si="52"/>
        <v>-2</v>
      </c>
      <c r="Z327" s="21">
        <f>Tabela1[[#This Row],[PESO TOTAL]]-Tabela1[[#This Row],[Peso Expedido]]</f>
        <v>4</v>
      </c>
      <c r="AA327" s="18">
        <v>1</v>
      </c>
      <c r="AB327" s="40"/>
      <c r="AC327" s="40">
        <v>1</v>
      </c>
      <c r="AD327" s="40">
        <v>1</v>
      </c>
      <c r="AE327" s="40">
        <v>1</v>
      </c>
      <c r="AF327" s="40">
        <v>1</v>
      </c>
      <c r="AG327" s="40">
        <v>0</v>
      </c>
      <c r="AH327" s="40"/>
      <c r="AI327" s="40" t="str">
        <f t="shared" si="49"/>
        <v/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54"/>
        <v>T-072990-1/1073-TC-007</v>
      </c>
      <c r="AP327" t="str">
        <f>Tabela1[[#This Row],[TAG]]&amp;Tabela1[[#This Row],[PEDIDO]]&amp;Tabela1[[#This Row],[PRODUTO]]</f>
        <v>1073-TC-007P-188RMF</v>
      </c>
      <c r="AQ327" s="23" t="str">
        <f>Tabela1[[#This Row],[PRODUTO]]&amp;Tabela1[[#This Row],[TAG]]</f>
        <v>RMF1073-TC-007</v>
      </c>
      <c r="AR327" s="183">
        <f>Tabela1[[#This Row],[PESO TOTAL]]*Tabela1[[#This Row],[MATÉRIA PRIMA]]</f>
        <v>4</v>
      </c>
      <c r="AS327" s="28">
        <f>Tabela1[[#This Row],[PESO TOTAL]]*Tabela1[[#This Row],[PREPARAÇÃO ]]</f>
        <v>4</v>
      </c>
      <c r="AT327" s="28">
        <f>Tabela1[[#This Row],[PESO TOTAL]]*Tabela1[[#This Row],[CALDEIRARIA]]</f>
        <v>4</v>
      </c>
      <c r="AU327" s="28">
        <f>Tabela1[[#This Row],[PESO TOTAL]]*Tabela1[[#This Row],[SOLDA]]</f>
        <v>4</v>
      </c>
      <c r="AV327" s="28">
        <f>Tabela1[[#This Row],[PESO TOTAL]]*Tabela1[[#This Row],[ACABAMENTO]]</f>
        <v>4</v>
      </c>
      <c r="AW327" s="28">
        <f>Tabela1[[#This Row],[PESO TOTAL]]*Tabela1[[#This Row],[PRONTO ACABADO]]</f>
        <v>0</v>
      </c>
      <c r="AX327" s="28">
        <f>Tabela1[[#This Row],[PESO TOTAL]]*Tabela1[[#This Row],[EXPEDIÇÃO ]]</f>
        <v>0</v>
      </c>
      <c r="AY327" s="28" t="str">
        <f>Tabela1[[#This Row],[PEDIDO]]&amp;Tabela1[[#This Row],[PRODUTO]]</f>
        <v>P-188RMF</v>
      </c>
      <c r="AZ327" s="44">
        <f>IF(AF327="",0,IF(ISTEXT(AF327),H327*VALUE(SUBSTITUTE(AF327,"%",""))/100,H327*AF327))-Tabela1[[#This Row],[PRONTO ACABADO2]]</f>
        <v>4</v>
      </c>
      <c r="BA327" s="44">
        <f>IF(AG327="",0,IF(ISTEXT(AG327),H327*VALUE(SUBSTITUTE(AG327,"%",""))/100,H327*AG327))-Tabela1[[#This Row],[PESO EXPEDIDO2]]</f>
        <v>0</v>
      </c>
      <c r="BB327" s="44">
        <f t="shared" si="50"/>
        <v>0</v>
      </c>
      <c r="BC327" s="44">
        <f t="shared" si="51"/>
        <v>0</v>
      </c>
      <c r="BD327" s="44"/>
    </row>
    <row r="328" spans="1:56" ht="15.75" hidden="1" customHeight="1" x14ac:dyDescent="0.25">
      <c r="A328" s="6" t="s">
        <v>3981</v>
      </c>
      <c r="B328" s="22" t="s">
        <v>3982</v>
      </c>
      <c r="C328" s="7">
        <v>1</v>
      </c>
      <c r="D328" s="46" t="s">
        <v>3983</v>
      </c>
      <c r="E328" s="7">
        <v>4213</v>
      </c>
      <c r="F328" s="7" t="s">
        <v>3984</v>
      </c>
      <c r="G328" s="24">
        <v>704.9</v>
      </c>
      <c r="H328" s="41">
        <f>Tabela1[[#This Row],[PESO UNI]]*Tabela1[[#This Row],[QTE]]</f>
        <v>704.9</v>
      </c>
      <c r="I328" s="7">
        <v>1</v>
      </c>
      <c r="J328" s="8" t="s">
        <v>2281</v>
      </c>
      <c r="K328" s="8" t="s">
        <v>335</v>
      </c>
      <c r="L328" s="9" t="s">
        <v>2076</v>
      </c>
      <c r="M328" s="10">
        <v>46142</v>
      </c>
      <c r="N328" s="8" t="s">
        <v>335</v>
      </c>
      <c r="O328" s="12"/>
      <c r="P328" s="13"/>
      <c r="Q328" s="14">
        <f>Tabela1[[#This Row],[QTDE/ Fabricação]]-Tabela1[[#This Row],[QTE]]</f>
        <v>-1</v>
      </c>
      <c r="R328" s="19">
        <f t="shared" si="47"/>
        <v>704.9</v>
      </c>
      <c r="S328" s="19">
        <f t="shared" si="53"/>
        <v>704.9</v>
      </c>
      <c r="T328" s="20">
        <f t="shared" si="48"/>
        <v>0</v>
      </c>
      <c r="U328" s="243">
        <v>1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704.9</v>
      </c>
      <c r="Y328" s="14">
        <f t="shared" si="52"/>
        <v>0</v>
      </c>
      <c r="Z328" s="21">
        <f>Tabela1[[#This Row],[PESO TOTAL]]-Tabela1[[#This Row],[Peso Expedido]]</f>
        <v>0</v>
      </c>
      <c r="AA328" s="18">
        <v>1</v>
      </c>
      <c r="AB328" s="40"/>
      <c r="AC328" s="40">
        <v>1</v>
      </c>
      <c r="AD328" s="40">
        <v>1</v>
      </c>
      <c r="AE328" s="40">
        <v>1</v>
      </c>
      <c r="AF328" s="40">
        <v>1</v>
      </c>
      <c r="AG328" s="40">
        <v>1</v>
      </c>
      <c r="AH328" s="40">
        <v>1</v>
      </c>
      <c r="AI328" s="40" t="str">
        <f t="shared" si="49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54"/>
        <v>T-072991-1/1073-TC-006</v>
      </c>
      <c r="AP328" t="str">
        <f>Tabela1[[#This Row],[TAG]]&amp;Tabela1[[#This Row],[PEDIDO]]&amp;Tabela1[[#This Row],[PRODUTO]]</f>
        <v>1073-TC-006P-188RMF</v>
      </c>
      <c r="AQ328" s="23" t="str">
        <f>Tabela1[[#This Row],[PRODUTO]]&amp;Tabela1[[#This Row],[TAG]]</f>
        <v>RMF1073-TC-006</v>
      </c>
      <c r="AR328" s="183">
        <f>Tabela1[[#This Row],[PESO TOTAL]]*Tabela1[[#This Row],[MATÉRIA PRIMA]]</f>
        <v>704.9</v>
      </c>
      <c r="AS328" s="28">
        <f>Tabela1[[#This Row],[PESO TOTAL]]*Tabela1[[#This Row],[PREPARAÇÃO ]]</f>
        <v>704.9</v>
      </c>
      <c r="AT328" s="28">
        <f>Tabela1[[#This Row],[PESO TOTAL]]*Tabela1[[#This Row],[CALDEIRARIA]]</f>
        <v>704.9</v>
      </c>
      <c r="AU328" s="28">
        <f>Tabela1[[#This Row],[PESO TOTAL]]*Tabela1[[#This Row],[SOLDA]]</f>
        <v>704.9</v>
      </c>
      <c r="AV328" s="28">
        <f>Tabela1[[#This Row],[PESO TOTAL]]*Tabela1[[#This Row],[ACABAMENTO]]</f>
        <v>704.9</v>
      </c>
      <c r="AW328" s="28">
        <f>Tabela1[[#This Row],[PESO TOTAL]]*Tabela1[[#This Row],[PRONTO ACABADO]]</f>
        <v>704.9</v>
      </c>
      <c r="AX328" s="28">
        <f>Tabela1[[#This Row],[PESO TOTAL]]*Tabela1[[#This Row],[EXPEDIÇÃO ]]</f>
        <v>704.9</v>
      </c>
      <c r="AY328" s="28" t="str">
        <f>Tabela1[[#This Row],[PEDIDO]]&amp;Tabela1[[#This Row],[PRODUTO]]</f>
        <v>P-188RMF</v>
      </c>
      <c r="AZ328" s="44">
        <f>IF(AF328="",0,IF(ISTEXT(AF328),H328*VALUE(SUBSTITUTE(AF328,"%",""))/100,H328*AF328))-Tabela1[[#This Row],[PRONTO ACABADO2]]</f>
        <v>0</v>
      </c>
      <c r="BA328" s="44">
        <f>IF(AG328="",0,IF(ISTEXT(AG328),H328*VALUE(SUBSTITUTE(AG328,"%",""))/100,H328*AG328))-Tabela1[[#This Row],[PESO EXPEDIDO2]]</f>
        <v>0</v>
      </c>
      <c r="BB328" s="44">
        <f t="shared" si="50"/>
        <v>704.9</v>
      </c>
      <c r="BC328" s="44">
        <f t="shared" si="51"/>
        <v>704.9</v>
      </c>
      <c r="BD328" s="44"/>
    </row>
    <row r="329" spans="1:56" ht="15.75" hidden="1" customHeight="1" x14ac:dyDescent="0.25">
      <c r="A329" s="6" t="s">
        <v>3981</v>
      </c>
      <c r="B329" s="22" t="s">
        <v>3985</v>
      </c>
      <c r="C329" s="7">
        <v>8</v>
      </c>
      <c r="D329" s="46" t="s">
        <v>3986</v>
      </c>
      <c r="E329" s="7">
        <v>4214</v>
      </c>
      <c r="F329" s="7" t="s">
        <v>3984</v>
      </c>
      <c r="G329" s="24">
        <v>2.6</v>
      </c>
      <c r="H329" s="41">
        <f>Tabela1[[#This Row],[PESO UNI]]*Tabela1[[#This Row],[QTE]]</f>
        <v>20.8</v>
      </c>
      <c r="I329" s="7">
        <v>1</v>
      </c>
      <c r="J329" s="8" t="s">
        <v>2281</v>
      </c>
      <c r="K329" s="8" t="s">
        <v>335</v>
      </c>
      <c r="L329" s="9" t="s">
        <v>2076</v>
      </c>
      <c r="M329" s="10">
        <v>46142</v>
      </c>
      <c r="N329" s="8" t="s">
        <v>335</v>
      </c>
      <c r="O329" s="12"/>
      <c r="P329" s="13"/>
      <c r="Q329" s="14">
        <f>Tabela1[[#This Row],[QTDE/ Fabricação]]-Tabela1[[#This Row],[QTE]]</f>
        <v>-8</v>
      </c>
      <c r="R329" s="19">
        <f t="shared" si="47"/>
        <v>20.8</v>
      </c>
      <c r="S329" s="19">
        <f t="shared" si="53"/>
        <v>20.8</v>
      </c>
      <c r="T329" s="20">
        <f t="shared" si="48"/>
        <v>0</v>
      </c>
      <c r="U329" s="243">
        <v>8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20.8</v>
      </c>
      <c r="Y329" s="14">
        <f t="shared" si="52"/>
        <v>0</v>
      </c>
      <c r="Z329" s="21">
        <f>Tabela1[[#This Row],[PESO TOTAL]]-Tabela1[[#This Row],[Peso Expedido]]</f>
        <v>0</v>
      </c>
      <c r="AA329" s="18">
        <v>1</v>
      </c>
      <c r="AB329" s="40"/>
      <c r="AC329" s="40">
        <v>1</v>
      </c>
      <c r="AD329" s="40">
        <v>1</v>
      </c>
      <c r="AE329" s="40">
        <v>1</v>
      </c>
      <c r="AF329" s="40">
        <v>1</v>
      </c>
      <c r="AG329" s="40">
        <v>1</v>
      </c>
      <c r="AH329" s="40">
        <v>1</v>
      </c>
      <c r="AI329" s="40" t="str">
        <f t="shared" si="49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54"/>
        <v>T-072991-1/1073-TC-006</v>
      </c>
      <c r="AP329" t="str">
        <f>Tabela1[[#This Row],[TAG]]&amp;Tabela1[[#This Row],[PEDIDO]]&amp;Tabela1[[#This Row],[PRODUTO]]</f>
        <v>1073-TC-006P-188RMF</v>
      </c>
      <c r="AQ329" s="23" t="str">
        <f>Tabela1[[#This Row],[PRODUTO]]&amp;Tabela1[[#This Row],[TAG]]</f>
        <v>RMF1073-TC-006</v>
      </c>
      <c r="AR329" s="183">
        <f>Tabela1[[#This Row],[PESO TOTAL]]*Tabela1[[#This Row],[MATÉRIA PRIMA]]</f>
        <v>20.8</v>
      </c>
      <c r="AS329" s="28">
        <f>Tabela1[[#This Row],[PESO TOTAL]]*Tabela1[[#This Row],[PREPARAÇÃO ]]</f>
        <v>20.8</v>
      </c>
      <c r="AT329" s="28">
        <f>Tabela1[[#This Row],[PESO TOTAL]]*Tabela1[[#This Row],[CALDEIRARIA]]</f>
        <v>20.8</v>
      </c>
      <c r="AU329" s="28">
        <f>Tabela1[[#This Row],[PESO TOTAL]]*Tabela1[[#This Row],[SOLDA]]</f>
        <v>20.8</v>
      </c>
      <c r="AV329" s="28">
        <f>Tabela1[[#This Row],[PESO TOTAL]]*Tabela1[[#This Row],[ACABAMENTO]]</f>
        <v>20.8</v>
      </c>
      <c r="AW329" s="28">
        <f>Tabela1[[#This Row],[PESO TOTAL]]*Tabela1[[#This Row],[PRONTO ACABADO]]</f>
        <v>20.8</v>
      </c>
      <c r="AX329" s="28">
        <f>Tabela1[[#This Row],[PESO TOTAL]]*Tabela1[[#This Row],[EXPEDIÇÃO ]]</f>
        <v>20.8</v>
      </c>
      <c r="AY329" s="28" t="str">
        <f>Tabela1[[#This Row],[PEDIDO]]&amp;Tabela1[[#This Row],[PRODUTO]]</f>
        <v>P-188RMF</v>
      </c>
      <c r="AZ329" s="44">
        <f>IF(AF329="",0,IF(ISTEXT(AF329),H329*VALUE(SUBSTITUTE(AF329,"%",""))/100,H329*AF329))-Tabela1[[#This Row],[PRONTO ACABADO2]]</f>
        <v>0</v>
      </c>
      <c r="BA329" s="44">
        <f>IF(AG329="",0,IF(ISTEXT(AG329),H329*VALUE(SUBSTITUTE(AG329,"%",""))/100,H329*AG329))-Tabela1[[#This Row],[PESO EXPEDIDO2]]</f>
        <v>0</v>
      </c>
      <c r="BB329" s="44">
        <f t="shared" si="50"/>
        <v>20.8</v>
      </c>
      <c r="BC329" s="44">
        <f t="shared" si="51"/>
        <v>20.8</v>
      </c>
      <c r="BD329" s="44"/>
    </row>
    <row r="330" spans="1:56" ht="15.75" hidden="1" customHeight="1" x14ac:dyDescent="0.25">
      <c r="A330" s="6" t="s">
        <v>3981</v>
      </c>
      <c r="B330" s="22" t="s">
        <v>3987</v>
      </c>
      <c r="C330" s="7">
        <v>2</v>
      </c>
      <c r="D330" s="46" t="s">
        <v>3988</v>
      </c>
      <c r="E330" s="7">
        <v>4215</v>
      </c>
      <c r="F330" s="7" t="s">
        <v>3984</v>
      </c>
      <c r="G330" s="24">
        <v>37.200000000000003</v>
      </c>
      <c r="H330" s="41">
        <f>Tabela1[[#This Row],[PESO UNI]]*Tabela1[[#This Row],[QTE]]</f>
        <v>74.400000000000006</v>
      </c>
      <c r="I330" s="7">
        <v>1</v>
      </c>
      <c r="J330" s="8" t="s">
        <v>2281</v>
      </c>
      <c r="K330" s="8" t="s">
        <v>335</v>
      </c>
      <c r="L330" s="9" t="s">
        <v>2076</v>
      </c>
      <c r="M330" s="10">
        <v>46142</v>
      </c>
      <c r="N330" s="8" t="s">
        <v>335</v>
      </c>
      <c r="O330" s="12"/>
      <c r="P330" s="13"/>
      <c r="Q330" s="14">
        <f>Tabela1[[#This Row],[QTDE/ Fabricação]]-Tabela1[[#This Row],[QTE]]</f>
        <v>-2</v>
      </c>
      <c r="R330" s="19">
        <f t="shared" si="47"/>
        <v>74.400000000000006</v>
      </c>
      <c r="S330" s="19">
        <f t="shared" si="53"/>
        <v>74.400000000000006</v>
      </c>
      <c r="T330" s="20">
        <f t="shared" si="48"/>
        <v>0</v>
      </c>
      <c r="U330" s="243">
        <v>2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74.400000000000006</v>
      </c>
      <c r="Y330" s="14">
        <f t="shared" si="52"/>
        <v>0</v>
      </c>
      <c r="Z330" s="21">
        <f>Tabela1[[#This Row],[PESO TOTAL]]-Tabela1[[#This Row],[Peso Expedido]]</f>
        <v>0</v>
      </c>
      <c r="AA330" s="18">
        <v>1</v>
      </c>
      <c r="AB330" s="40"/>
      <c r="AC330" s="40">
        <v>1</v>
      </c>
      <c r="AD330" s="40">
        <v>1</v>
      </c>
      <c r="AE330" s="40">
        <v>1</v>
      </c>
      <c r="AF330" s="40">
        <v>1</v>
      </c>
      <c r="AG330" s="40">
        <v>1</v>
      </c>
      <c r="AH330" s="40">
        <v>1</v>
      </c>
      <c r="AI330" s="40" t="str">
        <f t="shared" si="49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54"/>
        <v>T-072991-1/1073-TC-006</v>
      </c>
      <c r="AP330" t="str">
        <f>Tabela1[[#This Row],[TAG]]&amp;Tabela1[[#This Row],[PEDIDO]]&amp;Tabela1[[#This Row],[PRODUTO]]</f>
        <v>1073-TC-006P-188RMF</v>
      </c>
      <c r="AQ330" s="23" t="str">
        <f>Tabela1[[#This Row],[PRODUTO]]&amp;Tabela1[[#This Row],[TAG]]</f>
        <v>RMF1073-TC-006</v>
      </c>
      <c r="AR330" s="183">
        <f>Tabela1[[#This Row],[PESO TOTAL]]*Tabela1[[#This Row],[MATÉRIA PRIMA]]</f>
        <v>74.400000000000006</v>
      </c>
      <c r="AS330" s="28">
        <f>Tabela1[[#This Row],[PESO TOTAL]]*Tabela1[[#This Row],[PREPARAÇÃO ]]</f>
        <v>74.400000000000006</v>
      </c>
      <c r="AT330" s="28">
        <f>Tabela1[[#This Row],[PESO TOTAL]]*Tabela1[[#This Row],[CALDEIRARIA]]</f>
        <v>74.400000000000006</v>
      </c>
      <c r="AU330" s="28">
        <f>Tabela1[[#This Row],[PESO TOTAL]]*Tabela1[[#This Row],[SOLDA]]</f>
        <v>74.400000000000006</v>
      </c>
      <c r="AV330" s="28">
        <f>Tabela1[[#This Row],[PESO TOTAL]]*Tabela1[[#This Row],[ACABAMENTO]]</f>
        <v>74.400000000000006</v>
      </c>
      <c r="AW330" s="28">
        <f>Tabela1[[#This Row],[PESO TOTAL]]*Tabela1[[#This Row],[PRONTO ACABADO]]</f>
        <v>74.400000000000006</v>
      </c>
      <c r="AX330" s="28">
        <f>Tabela1[[#This Row],[PESO TOTAL]]*Tabela1[[#This Row],[EXPEDIÇÃO ]]</f>
        <v>74.400000000000006</v>
      </c>
      <c r="AY330" s="28" t="str">
        <f>Tabela1[[#This Row],[PEDIDO]]&amp;Tabela1[[#This Row],[PRODUTO]]</f>
        <v>P-188RMF</v>
      </c>
      <c r="AZ330" s="44">
        <f>IF(AF330="",0,IF(ISTEXT(AF330),H330*VALUE(SUBSTITUTE(AF330,"%",""))/100,H330*AF330))-Tabela1[[#This Row],[PRONTO ACABADO2]]</f>
        <v>0</v>
      </c>
      <c r="BA330" s="44">
        <f>IF(AG330="",0,IF(ISTEXT(AG330),H330*VALUE(SUBSTITUTE(AG330,"%",""))/100,H330*AG330))-Tabela1[[#This Row],[PESO EXPEDIDO2]]</f>
        <v>0</v>
      </c>
      <c r="BB330" s="44">
        <f t="shared" si="50"/>
        <v>74.400000000000006</v>
      </c>
      <c r="BC330" s="44">
        <f t="shared" si="51"/>
        <v>74.400000000000006</v>
      </c>
      <c r="BD330" s="44"/>
    </row>
    <row r="331" spans="1:56" ht="15.75" hidden="1" customHeight="1" x14ac:dyDescent="0.25">
      <c r="A331" s="6" t="s">
        <v>3981</v>
      </c>
      <c r="B331" s="22" t="s">
        <v>3982</v>
      </c>
      <c r="C331" s="7">
        <v>1</v>
      </c>
      <c r="D331" s="46" t="s">
        <v>3983</v>
      </c>
      <c r="E331" s="7">
        <v>4216</v>
      </c>
      <c r="F331" s="7" t="s">
        <v>3984</v>
      </c>
      <c r="G331" s="24">
        <v>704.9</v>
      </c>
      <c r="H331" s="41">
        <f>Tabela1[[#This Row],[PESO UNI]]*Tabela1[[#This Row],[QTE]]</f>
        <v>704.9</v>
      </c>
      <c r="I331" s="7">
        <v>1</v>
      </c>
      <c r="J331" s="8" t="s">
        <v>2283</v>
      </c>
      <c r="K331" s="8" t="s">
        <v>335</v>
      </c>
      <c r="L331" s="9" t="s">
        <v>2076</v>
      </c>
      <c r="M331" s="10">
        <v>46142</v>
      </c>
      <c r="N331" s="8" t="s">
        <v>335</v>
      </c>
      <c r="O331" s="12"/>
      <c r="P331" s="13"/>
      <c r="Q331" s="14">
        <f>Tabela1[[#This Row],[QTDE/ Fabricação]]-Tabela1[[#This Row],[QTE]]</f>
        <v>-1</v>
      </c>
      <c r="R331" s="19">
        <f t="shared" si="47"/>
        <v>704.9</v>
      </c>
      <c r="S331" s="19">
        <f t="shared" si="53"/>
        <v>704.9</v>
      </c>
      <c r="T331" s="20">
        <f t="shared" si="48"/>
        <v>0</v>
      </c>
      <c r="U331" s="243">
        <v>1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704.9</v>
      </c>
      <c r="Y331" s="14">
        <f t="shared" si="52"/>
        <v>0</v>
      </c>
      <c r="Z331" s="21">
        <f>Tabela1[[#This Row],[PESO TOTAL]]-Tabela1[[#This Row],[Peso Expedido]]</f>
        <v>0</v>
      </c>
      <c r="AA331" s="18">
        <v>1</v>
      </c>
      <c r="AB331" s="40"/>
      <c r="AC331" s="40">
        <v>1</v>
      </c>
      <c r="AD331" s="40">
        <v>1</v>
      </c>
      <c r="AE331" s="40">
        <v>1</v>
      </c>
      <c r="AF331" s="40">
        <v>1</v>
      </c>
      <c r="AG331" s="40">
        <v>1</v>
      </c>
      <c r="AH331" s="40">
        <v>1</v>
      </c>
      <c r="AI331" s="40" t="str">
        <f t="shared" si="49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54"/>
        <v>T-072991-1/1073-TC-007</v>
      </c>
      <c r="AP331" t="str">
        <f>Tabela1[[#This Row],[TAG]]&amp;Tabela1[[#This Row],[PEDIDO]]&amp;Tabela1[[#This Row],[PRODUTO]]</f>
        <v>1073-TC-007P-188RMF</v>
      </c>
      <c r="AQ331" s="23" t="str">
        <f>Tabela1[[#This Row],[PRODUTO]]&amp;Tabela1[[#This Row],[TAG]]</f>
        <v>RMF1073-TC-007</v>
      </c>
      <c r="AR331" s="183">
        <f>Tabela1[[#This Row],[PESO TOTAL]]*Tabela1[[#This Row],[MATÉRIA PRIMA]]</f>
        <v>704.9</v>
      </c>
      <c r="AS331" s="28">
        <f>Tabela1[[#This Row],[PESO TOTAL]]*Tabela1[[#This Row],[PREPARAÇÃO ]]</f>
        <v>704.9</v>
      </c>
      <c r="AT331" s="28">
        <f>Tabela1[[#This Row],[PESO TOTAL]]*Tabela1[[#This Row],[CALDEIRARIA]]</f>
        <v>704.9</v>
      </c>
      <c r="AU331" s="28">
        <f>Tabela1[[#This Row],[PESO TOTAL]]*Tabela1[[#This Row],[SOLDA]]</f>
        <v>704.9</v>
      </c>
      <c r="AV331" s="28">
        <f>Tabela1[[#This Row],[PESO TOTAL]]*Tabela1[[#This Row],[ACABAMENTO]]</f>
        <v>704.9</v>
      </c>
      <c r="AW331" s="28">
        <f>Tabela1[[#This Row],[PESO TOTAL]]*Tabela1[[#This Row],[PRONTO ACABADO]]</f>
        <v>704.9</v>
      </c>
      <c r="AX331" s="28">
        <f>Tabela1[[#This Row],[PESO TOTAL]]*Tabela1[[#This Row],[EXPEDIÇÃO ]]</f>
        <v>704.9</v>
      </c>
      <c r="AY331" s="28" t="str">
        <f>Tabela1[[#This Row],[PEDIDO]]&amp;Tabela1[[#This Row],[PRODUTO]]</f>
        <v>P-188RMF</v>
      </c>
      <c r="AZ331" s="44">
        <f>IF(AF331="",0,IF(ISTEXT(AF331),H331*VALUE(SUBSTITUTE(AF331,"%",""))/100,H331*AF331))-Tabela1[[#This Row],[PRONTO ACABADO2]]</f>
        <v>0</v>
      </c>
      <c r="BA331" s="44">
        <f>IF(AG331="",0,IF(ISTEXT(AG331),H331*VALUE(SUBSTITUTE(AG331,"%",""))/100,H331*AG331))-Tabela1[[#This Row],[PESO EXPEDIDO2]]</f>
        <v>0</v>
      </c>
      <c r="BB331" s="44">
        <f t="shared" si="50"/>
        <v>704.9</v>
      </c>
      <c r="BC331" s="44">
        <f t="shared" si="51"/>
        <v>704.9</v>
      </c>
      <c r="BD331" s="44"/>
    </row>
    <row r="332" spans="1:56" ht="15.75" hidden="1" customHeight="1" x14ac:dyDescent="0.25">
      <c r="A332" s="6" t="s">
        <v>3981</v>
      </c>
      <c r="B332" s="22" t="s">
        <v>3985</v>
      </c>
      <c r="C332" s="7">
        <v>8</v>
      </c>
      <c r="D332" s="46" t="s">
        <v>3986</v>
      </c>
      <c r="E332" s="7">
        <v>4217</v>
      </c>
      <c r="F332" s="7" t="s">
        <v>3984</v>
      </c>
      <c r="G332" s="24">
        <v>2.6</v>
      </c>
      <c r="H332" s="41">
        <f>Tabela1[[#This Row],[PESO UNI]]*Tabela1[[#This Row],[QTE]]</f>
        <v>20.8</v>
      </c>
      <c r="I332" s="7">
        <v>1</v>
      </c>
      <c r="J332" s="8" t="s">
        <v>2283</v>
      </c>
      <c r="K332" s="8" t="s">
        <v>335</v>
      </c>
      <c r="L332" s="9" t="s">
        <v>2076</v>
      </c>
      <c r="M332" s="10">
        <v>46142</v>
      </c>
      <c r="N332" s="8" t="s">
        <v>335</v>
      </c>
      <c r="O332" s="12"/>
      <c r="P332" s="13"/>
      <c r="Q332" s="14">
        <f>Tabela1[[#This Row],[QTDE/ Fabricação]]-Tabela1[[#This Row],[QTE]]</f>
        <v>-8</v>
      </c>
      <c r="R332" s="19">
        <f t="shared" si="47"/>
        <v>20.8</v>
      </c>
      <c r="S332" s="19">
        <f t="shared" si="53"/>
        <v>20.8</v>
      </c>
      <c r="T332" s="20">
        <f t="shared" si="48"/>
        <v>0</v>
      </c>
      <c r="U332" s="243">
        <v>8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20.8</v>
      </c>
      <c r="Y332" s="14">
        <f t="shared" si="52"/>
        <v>0</v>
      </c>
      <c r="Z332" s="21">
        <f>Tabela1[[#This Row],[PESO TOTAL]]-Tabela1[[#This Row],[Peso Expedido]]</f>
        <v>0</v>
      </c>
      <c r="AA332" s="18">
        <v>1</v>
      </c>
      <c r="AB332" s="40"/>
      <c r="AC332" s="40">
        <v>1</v>
      </c>
      <c r="AD332" s="40">
        <v>1</v>
      </c>
      <c r="AE332" s="40">
        <v>1</v>
      </c>
      <c r="AF332" s="40">
        <v>1</v>
      </c>
      <c r="AG332" s="40">
        <v>1</v>
      </c>
      <c r="AH332" s="40">
        <v>1</v>
      </c>
      <c r="AI332" s="40" t="str">
        <f t="shared" si="49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54"/>
        <v>T-072991-1/1073-TC-007</v>
      </c>
      <c r="AP332" t="str">
        <f>Tabela1[[#This Row],[TAG]]&amp;Tabela1[[#This Row],[PEDIDO]]&amp;Tabela1[[#This Row],[PRODUTO]]</f>
        <v>1073-TC-007P-188RMF</v>
      </c>
      <c r="AQ332" s="23" t="str">
        <f>Tabela1[[#This Row],[PRODUTO]]&amp;Tabela1[[#This Row],[TAG]]</f>
        <v>RMF1073-TC-007</v>
      </c>
      <c r="AR332" s="183">
        <f>Tabela1[[#This Row],[PESO TOTAL]]*Tabela1[[#This Row],[MATÉRIA PRIMA]]</f>
        <v>20.8</v>
      </c>
      <c r="AS332" s="28">
        <f>Tabela1[[#This Row],[PESO TOTAL]]*Tabela1[[#This Row],[PREPARAÇÃO ]]</f>
        <v>20.8</v>
      </c>
      <c r="AT332" s="28">
        <f>Tabela1[[#This Row],[PESO TOTAL]]*Tabela1[[#This Row],[CALDEIRARIA]]</f>
        <v>20.8</v>
      </c>
      <c r="AU332" s="28">
        <f>Tabela1[[#This Row],[PESO TOTAL]]*Tabela1[[#This Row],[SOLDA]]</f>
        <v>20.8</v>
      </c>
      <c r="AV332" s="28">
        <f>Tabela1[[#This Row],[PESO TOTAL]]*Tabela1[[#This Row],[ACABAMENTO]]</f>
        <v>20.8</v>
      </c>
      <c r="AW332" s="28">
        <f>Tabela1[[#This Row],[PESO TOTAL]]*Tabela1[[#This Row],[PRONTO ACABADO]]</f>
        <v>20.8</v>
      </c>
      <c r="AX332" s="28">
        <f>Tabela1[[#This Row],[PESO TOTAL]]*Tabela1[[#This Row],[EXPEDIÇÃO ]]</f>
        <v>20.8</v>
      </c>
      <c r="AY332" s="28" t="str">
        <f>Tabela1[[#This Row],[PEDIDO]]&amp;Tabela1[[#This Row],[PRODUTO]]</f>
        <v>P-188RMF</v>
      </c>
      <c r="AZ332" s="44">
        <f>IF(AF332="",0,IF(ISTEXT(AF332),H332*VALUE(SUBSTITUTE(AF332,"%",""))/100,H332*AF332))-Tabela1[[#This Row],[PRONTO ACABADO2]]</f>
        <v>0</v>
      </c>
      <c r="BA332" s="44">
        <f>IF(AG332="",0,IF(ISTEXT(AG332),H332*VALUE(SUBSTITUTE(AG332,"%",""))/100,H332*AG332))-Tabela1[[#This Row],[PESO EXPEDIDO2]]</f>
        <v>0</v>
      </c>
      <c r="BB332" s="44">
        <f t="shared" si="50"/>
        <v>20.8</v>
      </c>
      <c r="BC332" s="44">
        <f t="shared" si="51"/>
        <v>20.8</v>
      </c>
      <c r="BD332" s="44"/>
    </row>
    <row r="333" spans="1:56" ht="15.75" hidden="1" customHeight="1" x14ac:dyDescent="0.25">
      <c r="A333" s="6" t="s">
        <v>3981</v>
      </c>
      <c r="B333" s="22" t="s">
        <v>3987</v>
      </c>
      <c r="C333" s="7">
        <v>2</v>
      </c>
      <c r="D333" s="46" t="s">
        <v>3988</v>
      </c>
      <c r="E333" s="7">
        <v>4218</v>
      </c>
      <c r="F333" s="7" t="s">
        <v>3984</v>
      </c>
      <c r="G333" s="24">
        <v>37.200000000000003</v>
      </c>
      <c r="H333" s="41">
        <f>Tabela1[[#This Row],[PESO UNI]]*Tabela1[[#This Row],[QTE]]</f>
        <v>74.400000000000006</v>
      </c>
      <c r="I333" s="7">
        <v>1</v>
      </c>
      <c r="J333" s="8" t="s">
        <v>2283</v>
      </c>
      <c r="K333" s="8" t="s">
        <v>335</v>
      </c>
      <c r="L333" s="9" t="s">
        <v>2076</v>
      </c>
      <c r="M333" s="10">
        <v>46142</v>
      </c>
      <c r="N333" s="8" t="s">
        <v>335</v>
      </c>
      <c r="O333" s="12"/>
      <c r="P333" s="13"/>
      <c r="Q333" s="14">
        <f>Tabela1[[#This Row],[QTDE/ Fabricação]]-Tabela1[[#This Row],[QTE]]</f>
        <v>-2</v>
      </c>
      <c r="R333" s="19">
        <f t="shared" si="47"/>
        <v>74.400000000000006</v>
      </c>
      <c r="S333" s="19">
        <f t="shared" si="53"/>
        <v>74.400000000000006</v>
      </c>
      <c r="T333" s="20">
        <f t="shared" si="48"/>
        <v>0</v>
      </c>
      <c r="U333" s="243">
        <v>2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74.400000000000006</v>
      </c>
      <c r="Y333" s="14">
        <f t="shared" si="52"/>
        <v>0</v>
      </c>
      <c r="Z333" s="21">
        <f>Tabela1[[#This Row],[PESO TOTAL]]-Tabela1[[#This Row],[Peso Expedido]]</f>
        <v>0</v>
      </c>
      <c r="AA333" s="18">
        <v>1</v>
      </c>
      <c r="AB333" s="40"/>
      <c r="AC333" s="40">
        <v>1</v>
      </c>
      <c r="AD333" s="40">
        <v>1</v>
      </c>
      <c r="AE333" s="40">
        <v>1</v>
      </c>
      <c r="AF333" s="40">
        <v>1</v>
      </c>
      <c r="AG333" s="40">
        <v>1</v>
      </c>
      <c r="AH333" s="40">
        <v>1</v>
      </c>
      <c r="AI333" s="40" t="str">
        <f t="shared" si="49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54"/>
        <v>T-072991-1/1073-TC-007</v>
      </c>
      <c r="AP333" t="str">
        <f>Tabela1[[#This Row],[TAG]]&amp;Tabela1[[#This Row],[PEDIDO]]&amp;Tabela1[[#This Row],[PRODUTO]]</f>
        <v>1073-TC-007P-188RMF</v>
      </c>
      <c r="AQ333" s="23" t="str">
        <f>Tabela1[[#This Row],[PRODUTO]]&amp;Tabela1[[#This Row],[TAG]]</f>
        <v>RMF1073-TC-007</v>
      </c>
      <c r="AR333" s="183">
        <f>Tabela1[[#This Row],[PESO TOTAL]]*Tabela1[[#This Row],[MATÉRIA PRIMA]]</f>
        <v>74.400000000000006</v>
      </c>
      <c r="AS333" s="28">
        <f>Tabela1[[#This Row],[PESO TOTAL]]*Tabela1[[#This Row],[PREPARAÇÃO ]]</f>
        <v>74.400000000000006</v>
      </c>
      <c r="AT333" s="28">
        <f>Tabela1[[#This Row],[PESO TOTAL]]*Tabela1[[#This Row],[CALDEIRARIA]]</f>
        <v>74.400000000000006</v>
      </c>
      <c r="AU333" s="28">
        <f>Tabela1[[#This Row],[PESO TOTAL]]*Tabela1[[#This Row],[SOLDA]]</f>
        <v>74.400000000000006</v>
      </c>
      <c r="AV333" s="28">
        <f>Tabela1[[#This Row],[PESO TOTAL]]*Tabela1[[#This Row],[ACABAMENTO]]</f>
        <v>74.400000000000006</v>
      </c>
      <c r="AW333" s="28">
        <f>Tabela1[[#This Row],[PESO TOTAL]]*Tabela1[[#This Row],[PRONTO ACABADO]]</f>
        <v>74.400000000000006</v>
      </c>
      <c r="AX333" s="28">
        <f>Tabela1[[#This Row],[PESO TOTAL]]*Tabela1[[#This Row],[EXPEDIÇÃO ]]</f>
        <v>74.400000000000006</v>
      </c>
      <c r="AY333" s="28" t="str">
        <f>Tabela1[[#This Row],[PEDIDO]]&amp;Tabela1[[#This Row],[PRODUTO]]</f>
        <v>P-188RMF</v>
      </c>
      <c r="AZ333" s="44">
        <f>IF(AF333="",0,IF(ISTEXT(AF333),H333*VALUE(SUBSTITUTE(AF333,"%",""))/100,H333*AF333))-Tabela1[[#This Row],[PRONTO ACABADO2]]</f>
        <v>0</v>
      </c>
      <c r="BA333" s="44">
        <f>IF(AG333="",0,IF(ISTEXT(AG333),H333*VALUE(SUBSTITUTE(AG333,"%",""))/100,H333*AG333))-Tabela1[[#This Row],[PESO EXPEDIDO2]]</f>
        <v>0</v>
      </c>
      <c r="BB333" s="44">
        <f t="shared" si="50"/>
        <v>74.400000000000006</v>
      </c>
      <c r="BC333" s="44">
        <f t="shared" si="51"/>
        <v>74.400000000000006</v>
      </c>
      <c r="BD333" s="44"/>
    </row>
    <row r="334" spans="1:56" ht="15.75" hidden="1" customHeight="1" x14ac:dyDescent="0.25">
      <c r="A334" s="6" t="s">
        <v>3989</v>
      </c>
      <c r="B334" s="22" t="s">
        <v>3990</v>
      </c>
      <c r="C334" s="7">
        <v>1</v>
      </c>
      <c r="D334" s="46" t="s">
        <v>3991</v>
      </c>
      <c r="E334" s="7">
        <v>4219</v>
      </c>
      <c r="F334" s="7" t="s">
        <v>3984</v>
      </c>
      <c r="G334" s="24">
        <v>62.2</v>
      </c>
      <c r="H334" s="41">
        <f>Tabela1[[#This Row],[PESO UNI]]*Tabela1[[#This Row],[QTE]]</f>
        <v>62.2</v>
      </c>
      <c r="I334" s="7">
        <v>1</v>
      </c>
      <c r="J334" s="8" t="s">
        <v>2281</v>
      </c>
      <c r="K334" s="8" t="s">
        <v>335</v>
      </c>
      <c r="L334" s="9" t="s">
        <v>2076</v>
      </c>
      <c r="M334" s="10">
        <v>46142</v>
      </c>
      <c r="N334" s="8" t="s">
        <v>335</v>
      </c>
      <c r="O334" s="12"/>
      <c r="P334" s="13"/>
      <c r="Q334" s="14">
        <f>Tabela1[[#This Row],[QTDE/ Fabricação]]-Tabela1[[#This Row],[QTE]]</f>
        <v>-1</v>
      </c>
      <c r="R334" s="19">
        <f t="shared" si="47"/>
        <v>62.2</v>
      </c>
      <c r="S334" s="19">
        <f t="shared" si="53"/>
        <v>62.2</v>
      </c>
      <c r="T334" s="20">
        <f t="shared" si="48"/>
        <v>0</v>
      </c>
      <c r="U334" s="243">
        <v>1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62.2</v>
      </c>
      <c r="Y334" s="14">
        <f t="shared" si="52"/>
        <v>0</v>
      </c>
      <c r="Z334" s="21">
        <f>Tabela1[[#This Row],[PESO TOTAL]]-Tabela1[[#This Row],[Peso Expedido]]</f>
        <v>0</v>
      </c>
      <c r="AA334" s="18">
        <v>1</v>
      </c>
      <c r="AB334" s="40"/>
      <c r="AC334" s="40">
        <v>1</v>
      </c>
      <c r="AD334" s="40">
        <v>1</v>
      </c>
      <c r="AE334" s="40">
        <v>1</v>
      </c>
      <c r="AF334" s="40">
        <v>1</v>
      </c>
      <c r="AG334" s="40">
        <v>1</v>
      </c>
      <c r="AH334" s="40">
        <v>1</v>
      </c>
      <c r="AI334" s="40" t="str">
        <f t="shared" si="49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54"/>
        <v>T-072992-1/1073-TC-006</v>
      </c>
      <c r="AP334" t="str">
        <f>Tabela1[[#This Row],[TAG]]&amp;Tabela1[[#This Row],[PEDIDO]]&amp;Tabela1[[#This Row],[PRODUTO]]</f>
        <v>1073-TC-006P-188RMF</v>
      </c>
      <c r="AQ334" s="23" t="str">
        <f>Tabela1[[#This Row],[PRODUTO]]&amp;Tabela1[[#This Row],[TAG]]</f>
        <v>RMF1073-TC-006</v>
      </c>
      <c r="AR334" s="183">
        <f>Tabela1[[#This Row],[PESO TOTAL]]*Tabela1[[#This Row],[MATÉRIA PRIMA]]</f>
        <v>62.2</v>
      </c>
      <c r="AS334" s="28">
        <f>Tabela1[[#This Row],[PESO TOTAL]]*Tabela1[[#This Row],[PREPARAÇÃO ]]</f>
        <v>62.2</v>
      </c>
      <c r="AT334" s="28">
        <f>Tabela1[[#This Row],[PESO TOTAL]]*Tabela1[[#This Row],[CALDEIRARIA]]</f>
        <v>62.2</v>
      </c>
      <c r="AU334" s="28">
        <f>Tabela1[[#This Row],[PESO TOTAL]]*Tabela1[[#This Row],[SOLDA]]</f>
        <v>62.2</v>
      </c>
      <c r="AV334" s="28">
        <f>Tabela1[[#This Row],[PESO TOTAL]]*Tabela1[[#This Row],[ACABAMENTO]]</f>
        <v>62.2</v>
      </c>
      <c r="AW334" s="28">
        <f>Tabela1[[#This Row],[PESO TOTAL]]*Tabela1[[#This Row],[PRONTO ACABADO]]</f>
        <v>62.2</v>
      </c>
      <c r="AX334" s="28">
        <f>Tabela1[[#This Row],[PESO TOTAL]]*Tabela1[[#This Row],[EXPEDIÇÃO ]]</f>
        <v>62.2</v>
      </c>
      <c r="AY334" s="28" t="str">
        <f>Tabela1[[#This Row],[PEDIDO]]&amp;Tabela1[[#This Row],[PRODUTO]]</f>
        <v>P-188RMF</v>
      </c>
      <c r="AZ334" s="44">
        <f>IF(AF334="",0,IF(ISTEXT(AF334),H334*VALUE(SUBSTITUTE(AF334,"%",""))/100,H334*AF334))-Tabela1[[#This Row],[PRONTO ACABADO2]]</f>
        <v>0</v>
      </c>
      <c r="BA334" s="44">
        <f>IF(AG334="",0,IF(ISTEXT(AG334),H334*VALUE(SUBSTITUTE(AG334,"%",""))/100,H334*AG334))-Tabela1[[#This Row],[PESO EXPEDIDO2]]</f>
        <v>0</v>
      </c>
      <c r="BB334" s="44">
        <f t="shared" si="50"/>
        <v>62.2</v>
      </c>
      <c r="BC334" s="44">
        <f t="shared" si="51"/>
        <v>62.2</v>
      </c>
      <c r="BD334" s="44"/>
    </row>
    <row r="335" spans="1:56" ht="15.75" hidden="1" customHeight="1" x14ac:dyDescent="0.25">
      <c r="A335" s="6" t="s">
        <v>3989</v>
      </c>
      <c r="B335" s="22" t="s">
        <v>3990</v>
      </c>
      <c r="C335" s="7">
        <v>4</v>
      </c>
      <c r="D335" s="46" t="s">
        <v>3992</v>
      </c>
      <c r="E335" s="7">
        <v>4220</v>
      </c>
      <c r="F335" s="7" t="s">
        <v>3984</v>
      </c>
      <c r="G335" s="24">
        <v>2.6</v>
      </c>
      <c r="H335" s="41">
        <f>Tabela1[[#This Row],[PESO UNI]]*Tabela1[[#This Row],[QTE]]</f>
        <v>10.4</v>
      </c>
      <c r="I335" s="7">
        <v>1</v>
      </c>
      <c r="J335" s="8" t="s">
        <v>2281</v>
      </c>
      <c r="K335" s="8" t="s">
        <v>335</v>
      </c>
      <c r="L335" s="9" t="s">
        <v>2076</v>
      </c>
      <c r="M335" s="10">
        <v>46142</v>
      </c>
      <c r="N335" s="8" t="s">
        <v>335</v>
      </c>
      <c r="O335" s="12"/>
      <c r="P335" s="13"/>
      <c r="Q335" s="14">
        <f>Tabela1[[#This Row],[QTDE/ Fabricação]]-Tabela1[[#This Row],[QTE]]</f>
        <v>-4</v>
      </c>
      <c r="R335" s="19">
        <f t="shared" si="47"/>
        <v>10.4</v>
      </c>
      <c r="S335" s="19">
        <f t="shared" si="53"/>
        <v>10.4</v>
      </c>
      <c r="T335" s="20">
        <f t="shared" si="48"/>
        <v>0</v>
      </c>
      <c r="U335" s="243">
        <v>4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10.4</v>
      </c>
      <c r="Y335" s="14">
        <f t="shared" si="52"/>
        <v>0</v>
      </c>
      <c r="Z335" s="21">
        <f>Tabela1[[#This Row],[PESO TOTAL]]-Tabela1[[#This Row],[Peso Expedido]]</f>
        <v>0</v>
      </c>
      <c r="AA335" s="18">
        <v>1</v>
      </c>
      <c r="AB335" s="40"/>
      <c r="AC335" s="40">
        <v>1</v>
      </c>
      <c r="AD335" s="40">
        <v>1</v>
      </c>
      <c r="AE335" s="40">
        <v>1</v>
      </c>
      <c r="AF335" s="40">
        <v>1</v>
      </c>
      <c r="AG335" s="40">
        <v>1</v>
      </c>
      <c r="AH335" s="40">
        <v>1</v>
      </c>
      <c r="AI335" s="40" t="str">
        <f t="shared" si="49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54"/>
        <v>T-072992-1/1073-TC-006</v>
      </c>
      <c r="AP335" t="str">
        <f>Tabela1[[#This Row],[TAG]]&amp;Tabela1[[#This Row],[PEDIDO]]&amp;Tabela1[[#This Row],[PRODUTO]]</f>
        <v>1073-TC-006P-188RMF</v>
      </c>
      <c r="AQ335" s="23" t="str">
        <f>Tabela1[[#This Row],[PRODUTO]]&amp;Tabela1[[#This Row],[TAG]]</f>
        <v>RMF1073-TC-006</v>
      </c>
      <c r="AR335" s="183">
        <f>Tabela1[[#This Row],[PESO TOTAL]]*Tabela1[[#This Row],[MATÉRIA PRIMA]]</f>
        <v>10.4</v>
      </c>
      <c r="AS335" s="28">
        <f>Tabela1[[#This Row],[PESO TOTAL]]*Tabela1[[#This Row],[PREPARAÇÃO ]]</f>
        <v>10.4</v>
      </c>
      <c r="AT335" s="28">
        <f>Tabela1[[#This Row],[PESO TOTAL]]*Tabela1[[#This Row],[CALDEIRARIA]]</f>
        <v>10.4</v>
      </c>
      <c r="AU335" s="28">
        <f>Tabela1[[#This Row],[PESO TOTAL]]*Tabela1[[#This Row],[SOLDA]]</f>
        <v>10.4</v>
      </c>
      <c r="AV335" s="28">
        <f>Tabela1[[#This Row],[PESO TOTAL]]*Tabela1[[#This Row],[ACABAMENTO]]</f>
        <v>10.4</v>
      </c>
      <c r="AW335" s="28">
        <f>Tabela1[[#This Row],[PESO TOTAL]]*Tabela1[[#This Row],[PRONTO ACABADO]]</f>
        <v>10.4</v>
      </c>
      <c r="AX335" s="28">
        <f>Tabela1[[#This Row],[PESO TOTAL]]*Tabela1[[#This Row],[EXPEDIÇÃO ]]</f>
        <v>10.4</v>
      </c>
      <c r="AY335" s="28" t="str">
        <f>Tabela1[[#This Row],[PEDIDO]]&amp;Tabela1[[#This Row],[PRODUTO]]</f>
        <v>P-188RMF</v>
      </c>
      <c r="AZ335" s="44">
        <f>IF(AF335="",0,IF(ISTEXT(AF335),H335*VALUE(SUBSTITUTE(AF335,"%",""))/100,H335*AF335))-Tabela1[[#This Row],[PRONTO ACABADO2]]</f>
        <v>0</v>
      </c>
      <c r="BA335" s="44">
        <f>IF(AG335="",0,IF(ISTEXT(AG335),H335*VALUE(SUBSTITUTE(AG335,"%",""))/100,H335*AG335))-Tabela1[[#This Row],[PESO EXPEDIDO2]]</f>
        <v>0</v>
      </c>
      <c r="BB335" s="44">
        <f t="shared" si="50"/>
        <v>10.4</v>
      </c>
      <c r="BC335" s="44">
        <f t="shared" si="51"/>
        <v>10.4</v>
      </c>
      <c r="BD335" s="44"/>
    </row>
    <row r="336" spans="1:56" ht="15.75" hidden="1" customHeight="1" x14ac:dyDescent="0.25">
      <c r="A336" s="6" t="s">
        <v>3989</v>
      </c>
      <c r="B336" s="22" t="s">
        <v>3990</v>
      </c>
      <c r="C336" s="7">
        <v>1</v>
      </c>
      <c r="D336" s="46" t="s">
        <v>3991</v>
      </c>
      <c r="E336" s="7">
        <v>4221</v>
      </c>
      <c r="F336" s="7" t="s">
        <v>3984</v>
      </c>
      <c r="G336" s="24">
        <v>62.2</v>
      </c>
      <c r="H336" s="41">
        <f>Tabela1[[#This Row],[PESO UNI]]*Tabela1[[#This Row],[QTE]]</f>
        <v>62.2</v>
      </c>
      <c r="I336" s="7">
        <v>1</v>
      </c>
      <c r="J336" s="8" t="s">
        <v>2283</v>
      </c>
      <c r="K336" s="8" t="s">
        <v>335</v>
      </c>
      <c r="L336" s="9" t="s">
        <v>2076</v>
      </c>
      <c r="M336" s="10">
        <v>46142</v>
      </c>
      <c r="N336" s="8" t="s">
        <v>335</v>
      </c>
      <c r="O336" s="12"/>
      <c r="P336" s="13"/>
      <c r="Q336" s="14">
        <f>Tabela1[[#This Row],[QTDE/ Fabricação]]-Tabela1[[#This Row],[QTE]]</f>
        <v>-1</v>
      </c>
      <c r="R336" s="19">
        <f t="shared" si="47"/>
        <v>62.2</v>
      </c>
      <c r="S336" s="19">
        <f t="shared" si="53"/>
        <v>62.2</v>
      </c>
      <c r="T336" s="20">
        <f t="shared" si="48"/>
        <v>0</v>
      </c>
      <c r="U336" s="243">
        <v>1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62.2</v>
      </c>
      <c r="Y336" s="14">
        <f t="shared" si="52"/>
        <v>0</v>
      </c>
      <c r="Z336" s="21">
        <f>Tabela1[[#This Row],[PESO TOTAL]]-Tabela1[[#This Row],[Peso Expedido]]</f>
        <v>0</v>
      </c>
      <c r="AA336" s="18">
        <v>1</v>
      </c>
      <c r="AB336" s="40"/>
      <c r="AC336" s="40">
        <v>1</v>
      </c>
      <c r="AD336" s="40">
        <v>1</v>
      </c>
      <c r="AE336" s="40">
        <v>1</v>
      </c>
      <c r="AF336" s="40">
        <v>1</v>
      </c>
      <c r="AG336" s="40">
        <v>1</v>
      </c>
      <c r="AH336" s="40">
        <v>1</v>
      </c>
      <c r="AI336" s="40" t="str">
        <f t="shared" si="49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54"/>
        <v>T-072992-1/1073-TC-007</v>
      </c>
      <c r="AP336" t="str">
        <f>Tabela1[[#This Row],[TAG]]&amp;Tabela1[[#This Row],[PEDIDO]]&amp;Tabela1[[#This Row],[PRODUTO]]</f>
        <v>1073-TC-007P-188RMF</v>
      </c>
      <c r="AQ336" s="23" t="str">
        <f>Tabela1[[#This Row],[PRODUTO]]&amp;Tabela1[[#This Row],[TAG]]</f>
        <v>RMF1073-TC-007</v>
      </c>
      <c r="AR336" s="183">
        <f>Tabela1[[#This Row],[PESO TOTAL]]*Tabela1[[#This Row],[MATÉRIA PRIMA]]</f>
        <v>62.2</v>
      </c>
      <c r="AS336" s="28">
        <f>Tabela1[[#This Row],[PESO TOTAL]]*Tabela1[[#This Row],[PREPARAÇÃO ]]</f>
        <v>62.2</v>
      </c>
      <c r="AT336" s="28">
        <f>Tabela1[[#This Row],[PESO TOTAL]]*Tabela1[[#This Row],[CALDEIRARIA]]</f>
        <v>62.2</v>
      </c>
      <c r="AU336" s="28">
        <f>Tabela1[[#This Row],[PESO TOTAL]]*Tabela1[[#This Row],[SOLDA]]</f>
        <v>62.2</v>
      </c>
      <c r="AV336" s="28">
        <f>Tabela1[[#This Row],[PESO TOTAL]]*Tabela1[[#This Row],[ACABAMENTO]]</f>
        <v>62.2</v>
      </c>
      <c r="AW336" s="28">
        <f>Tabela1[[#This Row],[PESO TOTAL]]*Tabela1[[#This Row],[PRONTO ACABADO]]</f>
        <v>62.2</v>
      </c>
      <c r="AX336" s="28">
        <f>Tabela1[[#This Row],[PESO TOTAL]]*Tabela1[[#This Row],[EXPEDIÇÃO ]]</f>
        <v>62.2</v>
      </c>
      <c r="AY336" s="28" t="str">
        <f>Tabela1[[#This Row],[PEDIDO]]&amp;Tabela1[[#This Row],[PRODUTO]]</f>
        <v>P-188RMF</v>
      </c>
      <c r="AZ336" s="44">
        <f>IF(AF336="",0,IF(ISTEXT(AF336),H336*VALUE(SUBSTITUTE(AF336,"%",""))/100,H336*AF336))-Tabela1[[#This Row],[PRONTO ACABADO2]]</f>
        <v>0</v>
      </c>
      <c r="BA336" s="44">
        <f>IF(AG336="",0,IF(ISTEXT(AG336),H336*VALUE(SUBSTITUTE(AG336,"%",""))/100,H336*AG336))-Tabela1[[#This Row],[PESO EXPEDIDO2]]</f>
        <v>0</v>
      </c>
      <c r="BB336" s="44">
        <f t="shared" si="50"/>
        <v>62.2</v>
      </c>
      <c r="BC336" s="44">
        <f t="shared" si="51"/>
        <v>62.2</v>
      </c>
      <c r="BD336" s="44"/>
    </row>
    <row r="337" spans="1:56" ht="15.75" hidden="1" customHeight="1" x14ac:dyDescent="0.25">
      <c r="A337" s="6" t="s">
        <v>3989</v>
      </c>
      <c r="B337" s="22" t="s">
        <v>3990</v>
      </c>
      <c r="C337" s="7">
        <v>4</v>
      </c>
      <c r="D337" s="46" t="s">
        <v>3992</v>
      </c>
      <c r="E337" s="7">
        <v>4222</v>
      </c>
      <c r="F337" s="7" t="s">
        <v>3984</v>
      </c>
      <c r="G337" s="24">
        <v>2.6</v>
      </c>
      <c r="H337" s="41">
        <f>Tabela1[[#This Row],[PESO UNI]]*Tabela1[[#This Row],[QTE]]</f>
        <v>10.4</v>
      </c>
      <c r="I337" s="7">
        <v>1</v>
      </c>
      <c r="J337" s="8" t="s">
        <v>2283</v>
      </c>
      <c r="K337" s="8" t="s">
        <v>335</v>
      </c>
      <c r="L337" s="9" t="s">
        <v>2076</v>
      </c>
      <c r="M337" s="10">
        <v>46142</v>
      </c>
      <c r="N337" s="8" t="s">
        <v>335</v>
      </c>
      <c r="O337" s="12"/>
      <c r="P337" s="13"/>
      <c r="Q337" s="14">
        <f>Tabela1[[#This Row],[QTDE/ Fabricação]]-Tabela1[[#This Row],[QTE]]</f>
        <v>-4</v>
      </c>
      <c r="R337" s="19">
        <f t="shared" si="47"/>
        <v>10.4</v>
      </c>
      <c r="S337" s="19">
        <f t="shared" si="53"/>
        <v>10.4</v>
      </c>
      <c r="T337" s="20">
        <f t="shared" si="48"/>
        <v>0</v>
      </c>
      <c r="U337" s="243">
        <v>4</v>
      </c>
      <c r="V337" s="12" t="str">
        <f>IFERROR(VLOOKUP(Tabela1[[#This Row],[COD.MDE]],'LISTA DE EMBARQUE'!B:L,11,0),"")</f>
        <v/>
      </c>
      <c r="W337" s="13"/>
      <c r="X337" s="14">
        <f>IFERROR(Tabela1[[#This Row],[QIANTIDADE EXPEDIDA]]*Tabela1[[#This Row],[PESO UNI]],"")</f>
        <v>10.4</v>
      </c>
      <c r="Y337" s="14">
        <f t="shared" si="52"/>
        <v>0</v>
      </c>
      <c r="Z337" s="21">
        <f>Tabela1[[#This Row],[PESO TOTAL]]-Tabela1[[#This Row],[Peso Expedido]]</f>
        <v>0</v>
      </c>
      <c r="AA337" s="18">
        <v>1</v>
      </c>
      <c r="AB337" s="40"/>
      <c r="AC337" s="40">
        <v>1</v>
      </c>
      <c r="AD337" s="40">
        <v>1</v>
      </c>
      <c r="AE337" s="40">
        <v>1</v>
      </c>
      <c r="AF337" s="40">
        <v>1</v>
      </c>
      <c r="AG337" s="40">
        <v>1</v>
      </c>
      <c r="AH337" s="40">
        <v>1</v>
      </c>
      <c r="AI337" s="40" t="str">
        <f t="shared" si="49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54"/>
        <v>T-072992-1/1073-TC-007</v>
      </c>
      <c r="AP337" t="str">
        <f>Tabela1[[#This Row],[TAG]]&amp;Tabela1[[#This Row],[PEDIDO]]&amp;Tabela1[[#This Row],[PRODUTO]]</f>
        <v>1073-TC-007P-188RMF</v>
      </c>
      <c r="AQ337" s="23" t="str">
        <f>Tabela1[[#This Row],[PRODUTO]]&amp;Tabela1[[#This Row],[TAG]]</f>
        <v>RMF1073-TC-007</v>
      </c>
      <c r="AR337" s="183">
        <f>Tabela1[[#This Row],[PESO TOTAL]]*Tabela1[[#This Row],[MATÉRIA PRIMA]]</f>
        <v>10.4</v>
      </c>
      <c r="AS337" s="28">
        <f>Tabela1[[#This Row],[PESO TOTAL]]*Tabela1[[#This Row],[PREPARAÇÃO ]]</f>
        <v>10.4</v>
      </c>
      <c r="AT337" s="28">
        <f>Tabela1[[#This Row],[PESO TOTAL]]*Tabela1[[#This Row],[CALDEIRARIA]]</f>
        <v>10.4</v>
      </c>
      <c r="AU337" s="28">
        <f>Tabela1[[#This Row],[PESO TOTAL]]*Tabela1[[#This Row],[SOLDA]]</f>
        <v>10.4</v>
      </c>
      <c r="AV337" s="28">
        <f>Tabela1[[#This Row],[PESO TOTAL]]*Tabela1[[#This Row],[ACABAMENTO]]</f>
        <v>10.4</v>
      </c>
      <c r="AW337" s="28">
        <f>Tabela1[[#This Row],[PESO TOTAL]]*Tabela1[[#This Row],[PRONTO ACABADO]]</f>
        <v>10.4</v>
      </c>
      <c r="AX337" s="28">
        <f>Tabela1[[#This Row],[PESO TOTAL]]*Tabela1[[#This Row],[EXPEDIÇÃO ]]</f>
        <v>10.4</v>
      </c>
      <c r="AY337" s="28" t="str">
        <f>Tabela1[[#This Row],[PEDIDO]]&amp;Tabela1[[#This Row],[PRODUTO]]</f>
        <v>P-188RMF</v>
      </c>
      <c r="AZ337" s="44">
        <f>IF(AF337="",0,IF(ISTEXT(AF337),H337*VALUE(SUBSTITUTE(AF337,"%",""))/100,H337*AF337))-Tabela1[[#This Row],[PRONTO ACABADO2]]</f>
        <v>0</v>
      </c>
      <c r="BA337" s="44">
        <f>IF(AG337="",0,IF(ISTEXT(AG337),H337*VALUE(SUBSTITUTE(AG337,"%",""))/100,H337*AG337))-Tabela1[[#This Row],[PESO EXPEDIDO2]]</f>
        <v>0</v>
      </c>
      <c r="BB337" s="44">
        <f t="shared" si="50"/>
        <v>10.4</v>
      </c>
      <c r="BC337" s="44">
        <f t="shared" si="51"/>
        <v>10.4</v>
      </c>
      <c r="BD337" s="44"/>
    </row>
    <row r="338" spans="1:56" ht="15.75" hidden="1" customHeight="1" x14ac:dyDescent="0.25">
      <c r="A338" s="6" t="s">
        <v>3783</v>
      </c>
      <c r="B338" s="22" t="s">
        <v>3993</v>
      </c>
      <c r="C338" s="7">
        <v>2</v>
      </c>
      <c r="D338" s="46" t="s">
        <v>3994</v>
      </c>
      <c r="E338" s="7">
        <v>4223</v>
      </c>
      <c r="F338" s="7" t="s">
        <v>3785</v>
      </c>
      <c r="G338" s="24">
        <v>13.7</v>
      </c>
      <c r="H338" s="41">
        <f>Tabela1[[#This Row],[PESO UNI]]*Tabela1[[#This Row],[QTE]]</f>
        <v>27.4</v>
      </c>
      <c r="I338" s="7">
        <v>5</v>
      </c>
      <c r="J338" s="8" t="s">
        <v>2281</v>
      </c>
      <c r="K338" s="8" t="s">
        <v>335</v>
      </c>
      <c r="L338" s="9" t="s">
        <v>2076</v>
      </c>
      <c r="M338" s="10">
        <v>46149</v>
      </c>
      <c r="N338" s="8" t="s">
        <v>335</v>
      </c>
      <c r="O338" s="12"/>
      <c r="P338" s="13"/>
      <c r="Q338" s="14">
        <f>Tabela1[[#This Row],[QTDE/ Fabricação]]-Tabela1[[#This Row],[QTE]]</f>
        <v>-2</v>
      </c>
      <c r="R338" s="19">
        <f t="shared" si="47"/>
        <v>27.4</v>
      </c>
      <c r="S338" s="19">
        <f t="shared" si="53"/>
        <v>27.4</v>
      </c>
      <c r="T338" s="20">
        <f t="shared" si="48"/>
        <v>0</v>
      </c>
      <c r="U338" s="17">
        <f>IFERROR(SUMIF('LISTA DE EMBARQUE'!B:B,MICRO!E:E,'LISTA DE EMBARQUE'!G:G),"")</f>
        <v>0</v>
      </c>
      <c r="V338" s="12" t="str">
        <f>IFERROR(VLOOKUP(Tabela1[[#This Row],[COD.MDE]],'LISTA DE EMBARQUE'!B:L,11,0),"")</f>
        <v/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0</v>
      </c>
      <c r="Y338" s="14">
        <f t="shared" si="52"/>
        <v>-2</v>
      </c>
      <c r="Z338" s="21">
        <f>Tabela1[[#This Row],[PESO TOTAL]]-Tabela1[[#This Row],[Peso Expedido]]</f>
        <v>27.4</v>
      </c>
      <c r="AA338" s="18">
        <v>1</v>
      </c>
      <c r="AB338" s="40"/>
      <c r="AC338" s="40">
        <v>1</v>
      </c>
      <c r="AD338" s="40">
        <v>1</v>
      </c>
      <c r="AE338" s="40">
        <v>1</v>
      </c>
      <c r="AF338" s="40">
        <v>1</v>
      </c>
      <c r="AG338" s="40">
        <v>1</v>
      </c>
      <c r="AH338" s="40"/>
      <c r="AI338" s="40" t="str">
        <f t="shared" si="49"/>
        <v/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54"/>
        <v>T-072953-1/1073-TC-006</v>
      </c>
      <c r="AP338" t="str">
        <f>Tabela1[[#This Row],[TAG]]&amp;Tabela1[[#This Row],[PEDIDO]]&amp;Tabela1[[#This Row],[PRODUTO]]</f>
        <v>1073-TC-006P-188RMF</v>
      </c>
      <c r="AQ338" s="23" t="str">
        <f>Tabela1[[#This Row],[PRODUTO]]&amp;Tabela1[[#This Row],[TAG]]</f>
        <v>RMF1073-TC-006</v>
      </c>
      <c r="AR338" s="183">
        <f>Tabela1[[#This Row],[PESO TOTAL]]*Tabela1[[#This Row],[MATÉRIA PRIMA]]</f>
        <v>27.4</v>
      </c>
      <c r="AS338" s="28">
        <f>Tabela1[[#This Row],[PESO TOTAL]]*Tabela1[[#This Row],[PREPARAÇÃO ]]</f>
        <v>27.4</v>
      </c>
      <c r="AT338" s="28">
        <f>Tabela1[[#This Row],[PESO TOTAL]]*Tabela1[[#This Row],[CALDEIRARIA]]</f>
        <v>27.4</v>
      </c>
      <c r="AU338" s="28">
        <f>Tabela1[[#This Row],[PESO TOTAL]]*Tabela1[[#This Row],[SOLDA]]</f>
        <v>27.4</v>
      </c>
      <c r="AV338" s="28">
        <f>Tabela1[[#This Row],[PESO TOTAL]]*Tabela1[[#This Row],[ACABAMENTO]]</f>
        <v>27.4</v>
      </c>
      <c r="AW338" s="28">
        <f>Tabela1[[#This Row],[PESO TOTAL]]*Tabela1[[#This Row],[PRONTO ACABADO]]</f>
        <v>27.4</v>
      </c>
      <c r="AX338" s="28">
        <f>Tabela1[[#This Row],[PESO TOTAL]]*Tabela1[[#This Row],[EXPEDIÇÃO ]]</f>
        <v>0</v>
      </c>
      <c r="AY338" s="28" t="str">
        <f>Tabela1[[#This Row],[PEDIDO]]&amp;Tabela1[[#This Row],[PRODUTO]]</f>
        <v>P-188RMF</v>
      </c>
      <c r="AZ338" s="44">
        <f>IF(AF338="",0,IF(ISTEXT(AF338),H338*VALUE(SUBSTITUTE(AF338,"%",""))/100,H338*AF338))-Tabela1[[#This Row],[PRONTO ACABADO2]]</f>
        <v>0</v>
      </c>
      <c r="BA338" s="44">
        <f>IF(AG338="",0,IF(ISTEXT(AG338),H338*VALUE(SUBSTITUTE(AG338,"%",""))/100,H338*AG338))-Tabela1[[#This Row],[PESO EXPEDIDO2]]</f>
        <v>27.4</v>
      </c>
      <c r="BB338" s="44">
        <f t="shared" si="50"/>
        <v>0</v>
      </c>
      <c r="BC338" s="44">
        <f t="shared" si="51"/>
        <v>27.4</v>
      </c>
      <c r="BD338" s="44"/>
    </row>
    <row r="339" spans="1:56" ht="15.75" hidden="1" customHeight="1" x14ac:dyDescent="0.25">
      <c r="A339" s="6" t="s">
        <v>3783</v>
      </c>
      <c r="B339" s="22" t="s">
        <v>3993</v>
      </c>
      <c r="C339" s="7">
        <v>2</v>
      </c>
      <c r="D339" s="46" t="s">
        <v>3994</v>
      </c>
      <c r="E339" s="7">
        <v>4224</v>
      </c>
      <c r="F339" s="7" t="s">
        <v>3785</v>
      </c>
      <c r="G339" s="24">
        <v>13.7</v>
      </c>
      <c r="H339" s="41">
        <f>Tabela1[[#This Row],[PESO UNI]]*Tabela1[[#This Row],[QTE]]</f>
        <v>27.4</v>
      </c>
      <c r="I339" s="7">
        <v>5</v>
      </c>
      <c r="J339" s="8" t="s">
        <v>2283</v>
      </c>
      <c r="K339" s="8" t="s">
        <v>335</v>
      </c>
      <c r="L339" s="9" t="s">
        <v>2076</v>
      </c>
      <c r="M339" s="10">
        <v>46149</v>
      </c>
      <c r="N339" s="8" t="s">
        <v>335</v>
      </c>
      <c r="O339" s="12"/>
      <c r="P339" s="13"/>
      <c r="Q339" s="14">
        <f>Tabela1[[#This Row],[QTDE/ Fabricação]]-Tabela1[[#This Row],[QTE]]</f>
        <v>-2</v>
      </c>
      <c r="R339" s="19">
        <f t="shared" si="47"/>
        <v>27.4</v>
      </c>
      <c r="S339" s="19">
        <f t="shared" si="53"/>
        <v>27.4</v>
      </c>
      <c r="T339" s="20">
        <f t="shared" si="48"/>
        <v>0</v>
      </c>
      <c r="U339" s="17">
        <f>IFERROR(SUMIF('LISTA DE EMBARQUE'!B:B,MICRO!E:E,'LISTA DE EMBARQUE'!G:G),"")</f>
        <v>0</v>
      </c>
      <c r="V339" s="12" t="str">
        <f>IFERROR(VLOOKUP(Tabela1[[#This Row],[COD.MDE]],'LISTA DE EMBARQUE'!B:L,11,0),"")</f>
        <v/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0</v>
      </c>
      <c r="Y339" s="14">
        <f t="shared" si="52"/>
        <v>-2</v>
      </c>
      <c r="Z339" s="21">
        <f>Tabela1[[#This Row],[PESO TOTAL]]-Tabela1[[#This Row],[Peso Expedido]]</f>
        <v>27.4</v>
      </c>
      <c r="AA339" s="18">
        <v>1</v>
      </c>
      <c r="AB339" s="40"/>
      <c r="AC339" s="40">
        <v>1</v>
      </c>
      <c r="AD339" s="40">
        <v>1</v>
      </c>
      <c r="AE339" s="40">
        <v>1</v>
      </c>
      <c r="AF339" s="40">
        <v>1</v>
      </c>
      <c r="AG339" s="40">
        <v>1</v>
      </c>
      <c r="AH339" s="40"/>
      <c r="AI339" s="40" t="str">
        <f t="shared" si="49"/>
        <v/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54"/>
        <v>T-072953-1/1073-TC-007</v>
      </c>
      <c r="AP339" t="str">
        <f>Tabela1[[#This Row],[TAG]]&amp;Tabela1[[#This Row],[PEDIDO]]&amp;Tabela1[[#This Row],[PRODUTO]]</f>
        <v>1073-TC-007P-188RMF</v>
      </c>
      <c r="AQ339" s="23" t="str">
        <f>Tabela1[[#This Row],[PRODUTO]]&amp;Tabela1[[#This Row],[TAG]]</f>
        <v>RMF1073-TC-007</v>
      </c>
      <c r="AR339" s="183">
        <f>Tabela1[[#This Row],[PESO TOTAL]]*Tabela1[[#This Row],[MATÉRIA PRIMA]]</f>
        <v>27.4</v>
      </c>
      <c r="AS339" s="28">
        <f>Tabela1[[#This Row],[PESO TOTAL]]*Tabela1[[#This Row],[PREPARAÇÃO ]]</f>
        <v>27.4</v>
      </c>
      <c r="AT339" s="28">
        <f>Tabela1[[#This Row],[PESO TOTAL]]*Tabela1[[#This Row],[CALDEIRARIA]]</f>
        <v>27.4</v>
      </c>
      <c r="AU339" s="28">
        <f>Tabela1[[#This Row],[PESO TOTAL]]*Tabela1[[#This Row],[SOLDA]]</f>
        <v>27.4</v>
      </c>
      <c r="AV339" s="28">
        <f>Tabela1[[#This Row],[PESO TOTAL]]*Tabela1[[#This Row],[ACABAMENTO]]</f>
        <v>27.4</v>
      </c>
      <c r="AW339" s="28">
        <f>Tabela1[[#This Row],[PESO TOTAL]]*Tabela1[[#This Row],[PRONTO ACABADO]]</f>
        <v>27.4</v>
      </c>
      <c r="AX339" s="28">
        <f>Tabela1[[#This Row],[PESO TOTAL]]*Tabela1[[#This Row],[EXPEDIÇÃO ]]</f>
        <v>0</v>
      </c>
      <c r="AY339" s="28" t="str">
        <f>Tabela1[[#This Row],[PEDIDO]]&amp;Tabela1[[#This Row],[PRODUTO]]</f>
        <v>P-188RMF</v>
      </c>
      <c r="AZ339" s="44">
        <f>IF(AF339="",0,IF(ISTEXT(AF339),H339*VALUE(SUBSTITUTE(AF339,"%",""))/100,H339*AF339))-Tabela1[[#This Row],[PRONTO ACABADO2]]</f>
        <v>0</v>
      </c>
      <c r="BA339" s="44">
        <f>IF(AG339="",0,IF(ISTEXT(AG339),H339*VALUE(SUBSTITUTE(AG339,"%",""))/100,H339*AG339))-Tabela1[[#This Row],[PESO EXPEDIDO2]]</f>
        <v>27.4</v>
      </c>
      <c r="BB339" s="44">
        <f t="shared" si="50"/>
        <v>0</v>
      </c>
      <c r="BC339" s="44">
        <f t="shared" si="51"/>
        <v>27.4</v>
      </c>
      <c r="BD339" s="44"/>
    </row>
    <row r="340" spans="1:56" ht="15.75" hidden="1" customHeight="1" x14ac:dyDescent="0.25">
      <c r="A340" s="6" t="s">
        <v>3995</v>
      </c>
      <c r="B340" s="22" t="s">
        <v>3996</v>
      </c>
      <c r="C340" s="7">
        <v>1</v>
      </c>
      <c r="D340" s="46" t="s">
        <v>3997</v>
      </c>
      <c r="E340" s="7">
        <v>4225</v>
      </c>
      <c r="F340" s="7" t="s">
        <v>3998</v>
      </c>
      <c r="G340" s="24">
        <v>36.6</v>
      </c>
      <c r="H340" s="41">
        <f>Tabela1[[#This Row],[PESO UNI]]*Tabela1[[#This Row],[QTE]]</f>
        <v>36.6</v>
      </c>
      <c r="I340" s="7">
        <v>2</v>
      </c>
      <c r="J340" s="8" t="s">
        <v>2281</v>
      </c>
      <c r="K340" s="8" t="s">
        <v>335</v>
      </c>
      <c r="L340" s="9" t="s">
        <v>2076</v>
      </c>
      <c r="M340" s="10">
        <v>46161</v>
      </c>
      <c r="N340" s="8" t="s">
        <v>335</v>
      </c>
      <c r="O340" s="12"/>
      <c r="P340" s="13"/>
      <c r="Q340" s="14">
        <f>Tabela1[[#This Row],[QTDE/ Fabricação]]-Tabela1[[#This Row],[QTE]]</f>
        <v>-1</v>
      </c>
      <c r="R340" s="19">
        <f t="shared" si="47"/>
        <v>36.6</v>
      </c>
      <c r="S340" s="19">
        <f t="shared" si="53"/>
        <v>0</v>
      </c>
      <c r="T340" s="20">
        <f t="shared" si="48"/>
        <v>-36.6</v>
      </c>
      <c r="U340" s="17">
        <f>IFERROR(SUMIF('LISTA DE EMBARQUE'!B:B,MICRO!E:E,'LISTA DE EMBARQUE'!G:G),"")</f>
        <v>0</v>
      </c>
      <c r="V340" s="12" t="str">
        <f>IFERROR(VLOOKUP(Tabela1[[#This Row],[COD.MDE]],'LISTA DE EMBARQUE'!B:L,11,0),"")</f>
        <v/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0</v>
      </c>
      <c r="Y340" s="14">
        <f t="shared" si="52"/>
        <v>-1</v>
      </c>
      <c r="Z340" s="21">
        <f>Tabela1[[#This Row],[PESO TOTAL]]-Tabela1[[#This Row],[Peso Expedido]]</f>
        <v>36.6</v>
      </c>
      <c r="AA340" s="18">
        <v>1</v>
      </c>
      <c r="AB340" s="40"/>
      <c r="AC340" s="40">
        <v>1</v>
      </c>
      <c r="AD340" s="40">
        <v>1</v>
      </c>
      <c r="AE340" s="40">
        <v>1</v>
      </c>
      <c r="AF340" s="40">
        <v>1</v>
      </c>
      <c r="AG340" s="40">
        <v>0</v>
      </c>
      <c r="AH340" s="40"/>
      <c r="AI340" s="40" t="str">
        <f t="shared" si="49"/>
        <v/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54"/>
        <v>T-072997-1/1073-TC-006</v>
      </c>
      <c r="AP340" t="str">
        <f>Tabela1[[#This Row],[TAG]]&amp;Tabela1[[#This Row],[PEDIDO]]&amp;Tabela1[[#This Row],[PRODUTO]]</f>
        <v>1073-TC-006P-188RMF</v>
      </c>
      <c r="AQ340" s="23" t="str">
        <f>Tabela1[[#This Row],[PRODUTO]]&amp;Tabela1[[#This Row],[TAG]]</f>
        <v>RMF1073-TC-006</v>
      </c>
      <c r="AR340" s="183">
        <f>Tabela1[[#This Row],[PESO TOTAL]]*Tabela1[[#This Row],[MATÉRIA PRIMA]]</f>
        <v>36.6</v>
      </c>
      <c r="AS340" s="28">
        <f>Tabela1[[#This Row],[PESO TOTAL]]*Tabela1[[#This Row],[PREPARAÇÃO ]]</f>
        <v>36.6</v>
      </c>
      <c r="AT340" s="28">
        <f>Tabela1[[#This Row],[PESO TOTAL]]*Tabela1[[#This Row],[CALDEIRARIA]]</f>
        <v>36.6</v>
      </c>
      <c r="AU340" s="28">
        <f>Tabela1[[#This Row],[PESO TOTAL]]*Tabela1[[#This Row],[SOLDA]]</f>
        <v>36.6</v>
      </c>
      <c r="AV340" s="28">
        <f>Tabela1[[#This Row],[PESO TOTAL]]*Tabela1[[#This Row],[ACABAMENTO]]</f>
        <v>36.6</v>
      </c>
      <c r="AW340" s="28">
        <f>Tabela1[[#This Row],[PESO TOTAL]]*Tabela1[[#This Row],[PRONTO ACABADO]]</f>
        <v>0</v>
      </c>
      <c r="AX340" s="28">
        <f>Tabela1[[#This Row],[PESO TOTAL]]*Tabela1[[#This Row],[EXPEDIÇÃO ]]</f>
        <v>0</v>
      </c>
      <c r="AY340" s="28" t="str">
        <f>Tabela1[[#This Row],[PEDIDO]]&amp;Tabela1[[#This Row],[PRODUTO]]</f>
        <v>P-188RMF</v>
      </c>
      <c r="AZ340" s="44">
        <f>IF(AF340="",0,IF(ISTEXT(AF340),H340*VALUE(SUBSTITUTE(AF340,"%",""))/100,H340*AF340))-Tabela1[[#This Row],[PRONTO ACABADO2]]</f>
        <v>36.6</v>
      </c>
      <c r="BA340" s="44">
        <f>IF(AG340="",0,IF(ISTEXT(AG340),H340*VALUE(SUBSTITUTE(AG340,"%",""))/100,H340*AG340))-Tabela1[[#This Row],[PESO EXPEDIDO2]]</f>
        <v>0</v>
      </c>
      <c r="BB340" s="44">
        <f t="shared" si="50"/>
        <v>0</v>
      </c>
      <c r="BC340" s="44">
        <f t="shared" si="51"/>
        <v>0</v>
      </c>
      <c r="BD340" s="44"/>
    </row>
    <row r="341" spans="1:56" ht="15.75" hidden="1" customHeight="1" x14ac:dyDescent="0.25">
      <c r="A341" s="6" t="s">
        <v>3995</v>
      </c>
      <c r="B341" s="22" t="s">
        <v>3996</v>
      </c>
      <c r="C341" s="7">
        <v>1</v>
      </c>
      <c r="D341" s="46" t="s">
        <v>3997</v>
      </c>
      <c r="E341" s="7">
        <v>4226</v>
      </c>
      <c r="F341" s="7" t="s">
        <v>3998</v>
      </c>
      <c r="G341" s="24">
        <v>36.6</v>
      </c>
      <c r="H341" s="41">
        <f>Tabela1[[#This Row],[PESO UNI]]*Tabela1[[#This Row],[QTE]]</f>
        <v>36.6</v>
      </c>
      <c r="I341" s="7">
        <v>2</v>
      </c>
      <c r="J341" s="8" t="s">
        <v>2283</v>
      </c>
      <c r="K341" s="8" t="s">
        <v>335</v>
      </c>
      <c r="L341" s="9" t="s">
        <v>2076</v>
      </c>
      <c r="M341" s="10">
        <v>46161</v>
      </c>
      <c r="N341" s="8" t="s">
        <v>335</v>
      </c>
      <c r="O341" s="12"/>
      <c r="P341" s="13"/>
      <c r="Q341" s="14">
        <f>Tabela1[[#This Row],[QTDE/ Fabricação]]-Tabela1[[#This Row],[QTE]]</f>
        <v>-1</v>
      </c>
      <c r="R341" s="19">
        <f t="shared" si="47"/>
        <v>36.6</v>
      </c>
      <c r="S341" s="19">
        <f t="shared" si="53"/>
        <v>0</v>
      </c>
      <c r="T341" s="20">
        <f t="shared" si="48"/>
        <v>-36.6</v>
      </c>
      <c r="U341" s="17">
        <f>IFERROR(SUMIF('LISTA DE EMBARQUE'!B:B,MICRO!E:E,'LISTA DE EMBARQUE'!G:G),"")</f>
        <v>0</v>
      </c>
      <c r="V341" s="12" t="str">
        <f>IFERROR(VLOOKUP(Tabela1[[#This Row],[COD.MDE]],'LISTA DE EMBARQUE'!B:L,11,0),"")</f>
        <v/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0</v>
      </c>
      <c r="Y341" s="14">
        <f t="shared" si="52"/>
        <v>-1</v>
      </c>
      <c r="Z341" s="21">
        <f>Tabela1[[#This Row],[PESO TOTAL]]-Tabela1[[#This Row],[Peso Expedido]]</f>
        <v>36.6</v>
      </c>
      <c r="AA341" s="18">
        <v>1</v>
      </c>
      <c r="AB341" s="40"/>
      <c r="AC341" s="40">
        <v>1</v>
      </c>
      <c r="AD341" s="40">
        <v>1</v>
      </c>
      <c r="AE341" s="40">
        <v>1</v>
      </c>
      <c r="AF341" s="40">
        <v>1</v>
      </c>
      <c r="AG341" s="40">
        <v>0</v>
      </c>
      <c r="AH341" s="40"/>
      <c r="AI341" s="40" t="str">
        <f t="shared" si="49"/>
        <v/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54"/>
        <v>T-072997-1/1073-TC-007</v>
      </c>
      <c r="AP341" t="str">
        <f>Tabela1[[#This Row],[TAG]]&amp;Tabela1[[#This Row],[PEDIDO]]&amp;Tabela1[[#This Row],[PRODUTO]]</f>
        <v>1073-TC-007P-188RMF</v>
      </c>
      <c r="AQ341" s="23" t="str">
        <f>Tabela1[[#This Row],[PRODUTO]]&amp;Tabela1[[#This Row],[TAG]]</f>
        <v>RMF1073-TC-007</v>
      </c>
      <c r="AR341" s="183">
        <f>Tabela1[[#This Row],[PESO TOTAL]]*Tabela1[[#This Row],[MATÉRIA PRIMA]]</f>
        <v>36.6</v>
      </c>
      <c r="AS341" s="28">
        <f>Tabela1[[#This Row],[PESO TOTAL]]*Tabela1[[#This Row],[PREPARAÇÃO ]]</f>
        <v>36.6</v>
      </c>
      <c r="AT341" s="28">
        <f>Tabela1[[#This Row],[PESO TOTAL]]*Tabela1[[#This Row],[CALDEIRARIA]]</f>
        <v>36.6</v>
      </c>
      <c r="AU341" s="28">
        <f>Tabela1[[#This Row],[PESO TOTAL]]*Tabela1[[#This Row],[SOLDA]]</f>
        <v>36.6</v>
      </c>
      <c r="AV341" s="28">
        <f>Tabela1[[#This Row],[PESO TOTAL]]*Tabela1[[#This Row],[ACABAMENTO]]</f>
        <v>36.6</v>
      </c>
      <c r="AW341" s="28">
        <f>Tabela1[[#This Row],[PESO TOTAL]]*Tabela1[[#This Row],[PRONTO ACABADO]]</f>
        <v>0</v>
      </c>
      <c r="AX341" s="28">
        <f>Tabela1[[#This Row],[PESO TOTAL]]*Tabela1[[#This Row],[EXPEDIÇÃO ]]</f>
        <v>0</v>
      </c>
      <c r="AY341" s="28" t="str">
        <f>Tabela1[[#This Row],[PEDIDO]]&amp;Tabela1[[#This Row],[PRODUTO]]</f>
        <v>P-188RMF</v>
      </c>
      <c r="AZ341" s="44">
        <f>IF(AF341="",0,IF(ISTEXT(AF341),H341*VALUE(SUBSTITUTE(AF341,"%",""))/100,H341*AF341))-Tabela1[[#This Row],[PRONTO ACABADO2]]</f>
        <v>36.6</v>
      </c>
      <c r="BA341" s="44">
        <f>IF(AG341="",0,IF(ISTEXT(AG341),H341*VALUE(SUBSTITUTE(AG341,"%",""))/100,H341*AG341))-Tabela1[[#This Row],[PESO EXPEDIDO2]]</f>
        <v>0</v>
      </c>
      <c r="BB341" s="44">
        <f t="shared" si="50"/>
        <v>0</v>
      </c>
      <c r="BC341" s="44">
        <f t="shared" si="51"/>
        <v>0</v>
      </c>
      <c r="BD341" s="44"/>
    </row>
    <row r="342" spans="1:56" ht="15.75" hidden="1" customHeight="1" x14ac:dyDescent="0.25">
      <c r="A342" s="6" t="s">
        <v>3995</v>
      </c>
      <c r="B342" s="22" t="s">
        <v>3999</v>
      </c>
      <c r="C342" s="7">
        <v>2</v>
      </c>
      <c r="D342" s="46" t="s">
        <v>4000</v>
      </c>
      <c r="E342" s="7">
        <v>4227</v>
      </c>
      <c r="F342" s="7" t="s">
        <v>3998</v>
      </c>
      <c r="G342" s="24">
        <v>6.3</v>
      </c>
      <c r="H342" s="41">
        <f>Tabela1[[#This Row],[PESO UNI]]*Tabela1[[#This Row],[QTE]]</f>
        <v>12.6</v>
      </c>
      <c r="I342" s="7">
        <v>2</v>
      </c>
      <c r="J342" s="8" t="s">
        <v>2281</v>
      </c>
      <c r="K342" s="8" t="s">
        <v>335</v>
      </c>
      <c r="L342" s="9" t="s">
        <v>2076</v>
      </c>
      <c r="M342" s="10">
        <v>46161</v>
      </c>
      <c r="N342" s="8" t="s">
        <v>335</v>
      </c>
      <c r="O342" s="12"/>
      <c r="P342" s="13"/>
      <c r="Q342" s="14">
        <f>Tabela1[[#This Row],[QTDE/ Fabricação]]-Tabela1[[#This Row],[QTE]]</f>
        <v>-2</v>
      </c>
      <c r="R342" s="19">
        <f t="shared" si="47"/>
        <v>12.6</v>
      </c>
      <c r="S342" s="19">
        <f t="shared" si="53"/>
        <v>0</v>
      </c>
      <c r="T342" s="20">
        <f t="shared" si="48"/>
        <v>-12.6</v>
      </c>
      <c r="U342" s="17">
        <f>IFERROR(SUMIF('LISTA DE EMBARQUE'!B:B,MICRO!E:E,'LISTA DE EMBARQUE'!G:G),"")</f>
        <v>0</v>
      </c>
      <c r="V342" s="12" t="str">
        <f>IFERROR(VLOOKUP(Tabela1[[#This Row],[COD.MDE]],'LISTA DE EMBARQUE'!B:L,11,0),"")</f>
        <v/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0</v>
      </c>
      <c r="Y342" s="14">
        <f t="shared" si="52"/>
        <v>-2</v>
      </c>
      <c r="Z342" s="21">
        <f>Tabela1[[#This Row],[PESO TOTAL]]-Tabela1[[#This Row],[Peso Expedido]]</f>
        <v>12.6</v>
      </c>
      <c r="AA342" s="18">
        <v>1</v>
      </c>
      <c r="AB342" s="40"/>
      <c r="AC342" s="40">
        <v>1</v>
      </c>
      <c r="AD342" s="40">
        <v>1</v>
      </c>
      <c r="AE342" s="40">
        <v>1</v>
      </c>
      <c r="AF342" s="40">
        <v>1</v>
      </c>
      <c r="AG342" s="40">
        <v>0</v>
      </c>
      <c r="AH342" s="40"/>
      <c r="AI342" s="40" t="str">
        <f t="shared" si="49"/>
        <v/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54"/>
        <v>T-072997-1/1073-TC-006</v>
      </c>
      <c r="AP342" t="str">
        <f>Tabela1[[#This Row],[TAG]]&amp;Tabela1[[#This Row],[PEDIDO]]&amp;Tabela1[[#This Row],[PRODUTO]]</f>
        <v>1073-TC-006P-188RMF</v>
      </c>
      <c r="AQ342" s="23" t="str">
        <f>Tabela1[[#This Row],[PRODUTO]]&amp;Tabela1[[#This Row],[TAG]]</f>
        <v>RMF1073-TC-006</v>
      </c>
      <c r="AR342" s="183">
        <f>Tabela1[[#This Row],[PESO TOTAL]]*Tabela1[[#This Row],[MATÉRIA PRIMA]]</f>
        <v>12.6</v>
      </c>
      <c r="AS342" s="28">
        <f>Tabela1[[#This Row],[PESO TOTAL]]*Tabela1[[#This Row],[PREPARAÇÃO ]]</f>
        <v>12.6</v>
      </c>
      <c r="AT342" s="28">
        <f>Tabela1[[#This Row],[PESO TOTAL]]*Tabela1[[#This Row],[CALDEIRARIA]]</f>
        <v>12.6</v>
      </c>
      <c r="AU342" s="28">
        <f>Tabela1[[#This Row],[PESO TOTAL]]*Tabela1[[#This Row],[SOLDA]]</f>
        <v>12.6</v>
      </c>
      <c r="AV342" s="28">
        <f>Tabela1[[#This Row],[PESO TOTAL]]*Tabela1[[#This Row],[ACABAMENTO]]</f>
        <v>12.6</v>
      </c>
      <c r="AW342" s="28">
        <f>Tabela1[[#This Row],[PESO TOTAL]]*Tabela1[[#This Row],[PRONTO ACABADO]]</f>
        <v>0</v>
      </c>
      <c r="AX342" s="28">
        <f>Tabela1[[#This Row],[PESO TOTAL]]*Tabela1[[#This Row],[EXPEDIÇÃO ]]</f>
        <v>0</v>
      </c>
      <c r="AY342" s="28" t="str">
        <f>Tabela1[[#This Row],[PEDIDO]]&amp;Tabela1[[#This Row],[PRODUTO]]</f>
        <v>P-188RMF</v>
      </c>
      <c r="AZ342" s="44">
        <f>IF(AF342="",0,IF(ISTEXT(AF342),H342*VALUE(SUBSTITUTE(AF342,"%",""))/100,H342*AF342))-Tabela1[[#This Row],[PRONTO ACABADO2]]</f>
        <v>12.6</v>
      </c>
      <c r="BA342" s="44">
        <f>IF(AG342="",0,IF(ISTEXT(AG342),H342*VALUE(SUBSTITUTE(AG342,"%",""))/100,H342*AG342))-Tabela1[[#This Row],[PESO EXPEDIDO2]]</f>
        <v>0</v>
      </c>
      <c r="BB342" s="44">
        <f t="shared" si="50"/>
        <v>0</v>
      </c>
      <c r="BC342" s="44">
        <f t="shared" si="51"/>
        <v>0</v>
      </c>
      <c r="BD342" s="44"/>
    </row>
    <row r="343" spans="1:56" ht="15.75" hidden="1" customHeight="1" x14ac:dyDescent="0.25">
      <c r="A343" s="6" t="s">
        <v>3995</v>
      </c>
      <c r="B343" s="22" t="s">
        <v>3999</v>
      </c>
      <c r="C343" s="7">
        <v>2</v>
      </c>
      <c r="D343" s="46" t="s">
        <v>4000</v>
      </c>
      <c r="E343" s="7">
        <v>4228</v>
      </c>
      <c r="F343" s="7" t="s">
        <v>3998</v>
      </c>
      <c r="G343" s="24">
        <v>6.3</v>
      </c>
      <c r="H343" s="41">
        <f>Tabela1[[#This Row],[PESO UNI]]*Tabela1[[#This Row],[QTE]]</f>
        <v>12.6</v>
      </c>
      <c r="I343" s="7">
        <v>2</v>
      </c>
      <c r="J343" s="8" t="s">
        <v>2283</v>
      </c>
      <c r="K343" s="8" t="s">
        <v>335</v>
      </c>
      <c r="L343" s="9" t="s">
        <v>2076</v>
      </c>
      <c r="M343" s="10">
        <v>46161</v>
      </c>
      <c r="N343" s="8" t="s">
        <v>335</v>
      </c>
      <c r="O343" s="12"/>
      <c r="P343" s="13"/>
      <c r="Q343" s="14">
        <f>Tabela1[[#This Row],[QTDE/ Fabricação]]-Tabela1[[#This Row],[QTE]]</f>
        <v>-2</v>
      </c>
      <c r="R343" s="19">
        <f t="shared" si="47"/>
        <v>12.6</v>
      </c>
      <c r="S343" s="19">
        <f t="shared" si="53"/>
        <v>0</v>
      </c>
      <c r="T343" s="20">
        <f t="shared" si="48"/>
        <v>-12.6</v>
      </c>
      <c r="U343" s="17">
        <f>IFERROR(SUMIF('LISTA DE EMBARQUE'!B:B,MICRO!E:E,'LISTA DE EMBARQUE'!G:G),"")</f>
        <v>0</v>
      </c>
      <c r="V343" s="12" t="str">
        <f>IFERROR(VLOOKUP(Tabela1[[#This Row],[COD.MDE]],'LISTA DE EMBARQUE'!B:L,11,0),"")</f>
        <v/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0</v>
      </c>
      <c r="Y343" s="14">
        <f t="shared" si="52"/>
        <v>-2</v>
      </c>
      <c r="Z343" s="21">
        <f>Tabela1[[#This Row],[PESO TOTAL]]-Tabela1[[#This Row],[Peso Expedido]]</f>
        <v>12.6</v>
      </c>
      <c r="AA343" s="18">
        <v>1</v>
      </c>
      <c r="AB343" s="40"/>
      <c r="AC343" s="40">
        <v>1</v>
      </c>
      <c r="AD343" s="40">
        <v>1</v>
      </c>
      <c r="AE343" s="40">
        <v>1</v>
      </c>
      <c r="AF343" s="40">
        <v>1</v>
      </c>
      <c r="AG343" s="40">
        <v>0</v>
      </c>
      <c r="AH343" s="40"/>
      <c r="AI343" s="40" t="str">
        <f t="shared" si="49"/>
        <v/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54"/>
        <v>T-072997-1/1073-TC-007</v>
      </c>
      <c r="AP343" t="str">
        <f>Tabela1[[#This Row],[TAG]]&amp;Tabela1[[#This Row],[PEDIDO]]&amp;Tabela1[[#This Row],[PRODUTO]]</f>
        <v>1073-TC-007P-188RMF</v>
      </c>
      <c r="AQ343" s="23" t="str">
        <f>Tabela1[[#This Row],[PRODUTO]]&amp;Tabela1[[#This Row],[TAG]]</f>
        <v>RMF1073-TC-007</v>
      </c>
      <c r="AR343" s="183">
        <f>Tabela1[[#This Row],[PESO TOTAL]]*Tabela1[[#This Row],[MATÉRIA PRIMA]]</f>
        <v>12.6</v>
      </c>
      <c r="AS343" s="28">
        <f>Tabela1[[#This Row],[PESO TOTAL]]*Tabela1[[#This Row],[PREPARAÇÃO ]]</f>
        <v>12.6</v>
      </c>
      <c r="AT343" s="28">
        <f>Tabela1[[#This Row],[PESO TOTAL]]*Tabela1[[#This Row],[CALDEIRARIA]]</f>
        <v>12.6</v>
      </c>
      <c r="AU343" s="28">
        <f>Tabela1[[#This Row],[PESO TOTAL]]*Tabela1[[#This Row],[SOLDA]]</f>
        <v>12.6</v>
      </c>
      <c r="AV343" s="28">
        <f>Tabela1[[#This Row],[PESO TOTAL]]*Tabela1[[#This Row],[ACABAMENTO]]</f>
        <v>12.6</v>
      </c>
      <c r="AW343" s="28">
        <f>Tabela1[[#This Row],[PESO TOTAL]]*Tabela1[[#This Row],[PRONTO ACABADO]]</f>
        <v>0</v>
      </c>
      <c r="AX343" s="28">
        <f>Tabela1[[#This Row],[PESO TOTAL]]*Tabela1[[#This Row],[EXPEDIÇÃO ]]</f>
        <v>0</v>
      </c>
      <c r="AY343" s="28" t="str">
        <f>Tabela1[[#This Row],[PEDIDO]]&amp;Tabela1[[#This Row],[PRODUTO]]</f>
        <v>P-188RMF</v>
      </c>
      <c r="AZ343" s="44">
        <f>IF(AF343="",0,IF(ISTEXT(AF343),H343*VALUE(SUBSTITUTE(AF343,"%",""))/100,H343*AF343))-Tabela1[[#This Row],[PRONTO ACABADO2]]</f>
        <v>12.6</v>
      </c>
      <c r="BA343" s="44">
        <f>IF(AG343="",0,IF(ISTEXT(AG343),H343*VALUE(SUBSTITUTE(AG343,"%",""))/100,H343*AG343))-Tabela1[[#This Row],[PESO EXPEDIDO2]]</f>
        <v>0</v>
      </c>
      <c r="BB343" s="44">
        <f t="shared" si="50"/>
        <v>0</v>
      </c>
      <c r="BC343" s="44">
        <f t="shared" si="51"/>
        <v>0</v>
      </c>
      <c r="BD343" s="44"/>
    </row>
    <row r="344" spans="1:56" ht="15.75" hidden="1" customHeight="1" x14ac:dyDescent="0.25">
      <c r="A344" s="6" t="s">
        <v>3995</v>
      </c>
      <c r="B344" s="22" t="s">
        <v>4001</v>
      </c>
      <c r="C344" s="7">
        <v>2</v>
      </c>
      <c r="D344" s="46" t="s">
        <v>4002</v>
      </c>
      <c r="E344" s="7">
        <v>4229</v>
      </c>
      <c r="F344" s="7" t="s">
        <v>3998</v>
      </c>
      <c r="G344" s="24">
        <v>0.7</v>
      </c>
      <c r="H344" s="41">
        <f>Tabela1[[#This Row],[PESO UNI]]*Tabela1[[#This Row],[QTE]]</f>
        <v>1.4</v>
      </c>
      <c r="I344" s="7">
        <v>2</v>
      </c>
      <c r="J344" s="8" t="s">
        <v>2281</v>
      </c>
      <c r="K344" s="8" t="s">
        <v>335</v>
      </c>
      <c r="L344" s="9" t="s">
        <v>2076</v>
      </c>
      <c r="M344" s="10">
        <v>46161</v>
      </c>
      <c r="N344" s="8" t="s">
        <v>335</v>
      </c>
      <c r="O344" s="12"/>
      <c r="P344" s="13"/>
      <c r="Q344" s="14">
        <f>Tabela1[[#This Row],[QTDE/ Fabricação]]-Tabela1[[#This Row],[QTE]]</f>
        <v>-2</v>
      </c>
      <c r="R344" s="19">
        <f t="shared" si="47"/>
        <v>1.4</v>
      </c>
      <c r="S344" s="19">
        <f t="shared" si="53"/>
        <v>0</v>
      </c>
      <c r="T344" s="20">
        <f t="shared" si="48"/>
        <v>-1.4</v>
      </c>
      <c r="U344" s="17">
        <f>IFERROR(SUMIF('LISTA DE EMBARQUE'!B:B,MICRO!E:E,'LISTA DE EMBARQUE'!G:G),"")</f>
        <v>0</v>
      </c>
      <c r="V344" s="12" t="str">
        <f>IFERROR(VLOOKUP(Tabela1[[#This Row],[COD.MDE]],'LISTA DE EMBARQUE'!B:L,11,0),"")</f>
        <v/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0</v>
      </c>
      <c r="Y344" s="14">
        <f t="shared" si="52"/>
        <v>-2</v>
      </c>
      <c r="Z344" s="21">
        <f>Tabela1[[#This Row],[PESO TOTAL]]-Tabela1[[#This Row],[Peso Expedido]]</f>
        <v>1.4</v>
      </c>
      <c r="AA344" s="18">
        <v>1</v>
      </c>
      <c r="AB344" s="40"/>
      <c r="AC344" s="40">
        <v>1</v>
      </c>
      <c r="AD344" s="40">
        <v>1</v>
      </c>
      <c r="AE344" s="40">
        <v>1</v>
      </c>
      <c r="AF344" s="40">
        <v>1</v>
      </c>
      <c r="AG344" s="40">
        <v>0</v>
      </c>
      <c r="AH344" s="40"/>
      <c r="AI344" s="40" t="str">
        <f t="shared" si="49"/>
        <v/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54"/>
        <v>T-072997-1/1073-TC-006</v>
      </c>
      <c r="AP344" t="str">
        <f>Tabela1[[#This Row],[TAG]]&amp;Tabela1[[#This Row],[PEDIDO]]&amp;Tabela1[[#This Row],[PRODUTO]]</f>
        <v>1073-TC-006P-188RMF</v>
      </c>
      <c r="AQ344" s="23" t="str">
        <f>Tabela1[[#This Row],[PRODUTO]]&amp;Tabela1[[#This Row],[TAG]]</f>
        <v>RMF1073-TC-006</v>
      </c>
      <c r="AR344" s="183">
        <f>Tabela1[[#This Row],[PESO TOTAL]]*Tabela1[[#This Row],[MATÉRIA PRIMA]]</f>
        <v>1.4</v>
      </c>
      <c r="AS344" s="28">
        <f>Tabela1[[#This Row],[PESO TOTAL]]*Tabela1[[#This Row],[PREPARAÇÃO ]]</f>
        <v>1.4</v>
      </c>
      <c r="AT344" s="28">
        <f>Tabela1[[#This Row],[PESO TOTAL]]*Tabela1[[#This Row],[CALDEIRARIA]]</f>
        <v>1.4</v>
      </c>
      <c r="AU344" s="28">
        <f>Tabela1[[#This Row],[PESO TOTAL]]*Tabela1[[#This Row],[SOLDA]]</f>
        <v>1.4</v>
      </c>
      <c r="AV344" s="28">
        <f>Tabela1[[#This Row],[PESO TOTAL]]*Tabela1[[#This Row],[ACABAMENTO]]</f>
        <v>1.4</v>
      </c>
      <c r="AW344" s="28">
        <f>Tabela1[[#This Row],[PESO TOTAL]]*Tabela1[[#This Row],[PRONTO ACABADO]]</f>
        <v>0</v>
      </c>
      <c r="AX344" s="28">
        <f>Tabela1[[#This Row],[PESO TOTAL]]*Tabela1[[#This Row],[EXPEDIÇÃO ]]</f>
        <v>0</v>
      </c>
      <c r="AY344" s="28" t="str">
        <f>Tabela1[[#This Row],[PEDIDO]]&amp;Tabela1[[#This Row],[PRODUTO]]</f>
        <v>P-188RMF</v>
      </c>
      <c r="AZ344" s="44">
        <f>IF(AF344="",0,IF(ISTEXT(AF344),H344*VALUE(SUBSTITUTE(AF344,"%",""))/100,H344*AF344))-Tabela1[[#This Row],[PRONTO ACABADO2]]</f>
        <v>1.4</v>
      </c>
      <c r="BA344" s="44">
        <f>IF(AG344="",0,IF(ISTEXT(AG344),H344*VALUE(SUBSTITUTE(AG344,"%",""))/100,H344*AG344))-Tabela1[[#This Row],[PESO EXPEDIDO2]]</f>
        <v>0</v>
      </c>
      <c r="BB344" s="44">
        <f t="shared" si="50"/>
        <v>0</v>
      </c>
      <c r="BC344" s="44">
        <f t="shared" si="51"/>
        <v>0</v>
      </c>
      <c r="BD344" s="44"/>
    </row>
    <row r="345" spans="1:56" ht="15.75" hidden="1" customHeight="1" x14ac:dyDescent="0.25">
      <c r="A345" s="6" t="s">
        <v>3995</v>
      </c>
      <c r="B345" s="22" t="s">
        <v>4001</v>
      </c>
      <c r="C345" s="7">
        <v>2</v>
      </c>
      <c r="D345" s="46" t="s">
        <v>4002</v>
      </c>
      <c r="E345" s="7">
        <v>4230</v>
      </c>
      <c r="F345" s="7" t="s">
        <v>3998</v>
      </c>
      <c r="G345" s="24">
        <v>0.7</v>
      </c>
      <c r="H345" s="41">
        <f>Tabela1[[#This Row],[PESO UNI]]*Tabela1[[#This Row],[QTE]]</f>
        <v>1.4</v>
      </c>
      <c r="I345" s="7">
        <v>2</v>
      </c>
      <c r="J345" s="8" t="s">
        <v>2283</v>
      </c>
      <c r="K345" s="8" t="s">
        <v>335</v>
      </c>
      <c r="L345" s="9" t="s">
        <v>2076</v>
      </c>
      <c r="M345" s="10">
        <v>46161</v>
      </c>
      <c r="N345" s="8" t="s">
        <v>335</v>
      </c>
      <c r="O345" s="12"/>
      <c r="P345" s="13"/>
      <c r="Q345" s="14">
        <f>Tabela1[[#This Row],[QTDE/ Fabricação]]-Tabela1[[#This Row],[QTE]]</f>
        <v>-2</v>
      </c>
      <c r="R345" s="19">
        <f t="shared" si="47"/>
        <v>1.4</v>
      </c>
      <c r="S345" s="19">
        <f t="shared" si="53"/>
        <v>0</v>
      </c>
      <c r="T345" s="20">
        <f t="shared" si="48"/>
        <v>-1.4</v>
      </c>
      <c r="U345" s="17">
        <f>IFERROR(SUMIF('LISTA DE EMBARQUE'!B:B,MICRO!E:E,'LISTA DE EMBARQUE'!G:G),"")</f>
        <v>0</v>
      </c>
      <c r="V345" s="12" t="str">
        <f>IFERROR(VLOOKUP(Tabela1[[#This Row],[COD.MDE]],'LISTA DE EMBARQUE'!B:L,11,0),"")</f>
        <v/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0</v>
      </c>
      <c r="Y345" s="14">
        <f t="shared" si="52"/>
        <v>-2</v>
      </c>
      <c r="Z345" s="21">
        <f>Tabela1[[#This Row],[PESO TOTAL]]-Tabela1[[#This Row],[Peso Expedido]]</f>
        <v>1.4</v>
      </c>
      <c r="AA345" s="18">
        <v>1</v>
      </c>
      <c r="AB345" s="40"/>
      <c r="AC345" s="40">
        <v>1</v>
      </c>
      <c r="AD345" s="40">
        <v>1</v>
      </c>
      <c r="AE345" s="40">
        <v>1</v>
      </c>
      <c r="AF345" s="40">
        <v>1</v>
      </c>
      <c r="AG345" s="40">
        <v>0</v>
      </c>
      <c r="AH345" s="40"/>
      <c r="AI345" s="40" t="str">
        <f t="shared" si="49"/>
        <v/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54"/>
        <v>T-072997-1/1073-TC-007</v>
      </c>
      <c r="AP345" t="str">
        <f>Tabela1[[#This Row],[TAG]]&amp;Tabela1[[#This Row],[PEDIDO]]&amp;Tabela1[[#This Row],[PRODUTO]]</f>
        <v>1073-TC-007P-188RMF</v>
      </c>
      <c r="AQ345" s="23" t="str">
        <f>Tabela1[[#This Row],[PRODUTO]]&amp;Tabela1[[#This Row],[TAG]]</f>
        <v>RMF1073-TC-007</v>
      </c>
      <c r="AR345" s="183">
        <f>Tabela1[[#This Row],[PESO TOTAL]]*Tabela1[[#This Row],[MATÉRIA PRIMA]]</f>
        <v>1.4</v>
      </c>
      <c r="AS345" s="28">
        <f>Tabela1[[#This Row],[PESO TOTAL]]*Tabela1[[#This Row],[PREPARAÇÃO ]]</f>
        <v>1.4</v>
      </c>
      <c r="AT345" s="28">
        <f>Tabela1[[#This Row],[PESO TOTAL]]*Tabela1[[#This Row],[CALDEIRARIA]]</f>
        <v>1.4</v>
      </c>
      <c r="AU345" s="28">
        <f>Tabela1[[#This Row],[PESO TOTAL]]*Tabela1[[#This Row],[SOLDA]]</f>
        <v>1.4</v>
      </c>
      <c r="AV345" s="28">
        <f>Tabela1[[#This Row],[PESO TOTAL]]*Tabela1[[#This Row],[ACABAMENTO]]</f>
        <v>1.4</v>
      </c>
      <c r="AW345" s="28">
        <f>Tabela1[[#This Row],[PESO TOTAL]]*Tabela1[[#This Row],[PRONTO ACABADO]]</f>
        <v>0</v>
      </c>
      <c r="AX345" s="28">
        <f>Tabela1[[#This Row],[PESO TOTAL]]*Tabela1[[#This Row],[EXPEDIÇÃO ]]</f>
        <v>0</v>
      </c>
      <c r="AY345" s="28" t="str">
        <f>Tabela1[[#This Row],[PEDIDO]]&amp;Tabela1[[#This Row],[PRODUTO]]</f>
        <v>P-188RMF</v>
      </c>
      <c r="AZ345" s="44">
        <f>IF(AF345="",0,IF(ISTEXT(AF345),H345*VALUE(SUBSTITUTE(AF345,"%",""))/100,H345*AF345))-Tabela1[[#This Row],[PRONTO ACABADO2]]</f>
        <v>1.4</v>
      </c>
      <c r="BA345" s="44">
        <f>IF(AG345="",0,IF(ISTEXT(AG345),H345*VALUE(SUBSTITUTE(AG345,"%",""))/100,H345*AG345))-Tabela1[[#This Row],[PESO EXPEDIDO2]]</f>
        <v>0</v>
      </c>
      <c r="BB345" s="44">
        <f t="shared" si="50"/>
        <v>0</v>
      </c>
      <c r="BC345" s="44">
        <f t="shared" si="51"/>
        <v>0</v>
      </c>
      <c r="BD345" s="44"/>
    </row>
    <row r="346" spans="1:56" ht="15.75" hidden="1" customHeight="1" x14ac:dyDescent="0.25">
      <c r="A346" s="6" t="s">
        <v>4003</v>
      </c>
      <c r="B346" s="22" t="s">
        <v>4004</v>
      </c>
      <c r="C346" s="7">
        <v>1</v>
      </c>
      <c r="D346" s="46" t="s">
        <v>4005</v>
      </c>
      <c r="E346" s="7">
        <v>4231</v>
      </c>
      <c r="F346" s="7" t="s">
        <v>4006</v>
      </c>
      <c r="G346" s="24">
        <v>11.3</v>
      </c>
      <c r="H346" s="41">
        <f>Tabela1[[#This Row],[PESO UNI]]*Tabela1[[#This Row],[QTE]]</f>
        <v>11.3</v>
      </c>
      <c r="I346" s="7">
        <v>2</v>
      </c>
      <c r="J346" s="8" t="s">
        <v>2281</v>
      </c>
      <c r="K346" s="8" t="s">
        <v>335</v>
      </c>
      <c r="L346" s="9" t="s">
        <v>2076</v>
      </c>
      <c r="M346" s="10">
        <v>46156</v>
      </c>
      <c r="N346" s="8" t="s">
        <v>335</v>
      </c>
      <c r="O346" s="12"/>
      <c r="P346" s="13"/>
      <c r="Q346" s="14">
        <f>Tabela1[[#This Row],[QTDE/ Fabricação]]-Tabela1[[#This Row],[QTE]]</f>
        <v>-1</v>
      </c>
      <c r="R346" s="19">
        <f t="shared" ref="R346:R409" si="55">IFERROR(H346*((AA346*0.25)+(AC346*0.25)+(AD346*0.225)+(AE346*0.225)+(AF346*0.05)),"")</f>
        <v>10.734999999999999</v>
      </c>
      <c r="S346" s="19">
        <f t="shared" si="53"/>
        <v>0</v>
      </c>
      <c r="T346" s="20">
        <f t="shared" ref="T346:T355" si="56">IFERROR(S346-H346,"")</f>
        <v>-11.3</v>
      </c>
      <c r="U346" s="17">
        <f>IFERROR(SUMIF('LISTA DE EMBARQUE'!B:B,MICRO!E:E,'LISTA DE EMBARQUE'!G:G),"")</f>
        <v>0</v>
      </c>
      <c r="V346" s="12" t="str">
        <f>IFERROR(VLOOKUP(Tabela1[[#This Row],[COD.MDE]],'LISTA DE EMBARQUE'!B:L,11,0),"")</f>
        <v/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0</v>
      </c>
      <c r="Y346" s="14">
        <f t="shared" si="52"/>
        <v>-1</v>
      </c>
      <c r="Z346" s="21">
        <f>Tabela1[[#This Row],[PESO TOTAL]]-Tabela1[[#This Row],[Peso Expedido]]</f>
        <v>11.3</v>
      </c>
      <c r="AA346" s="18">
        <v>1</v>
      </c>
      <c r="AB346" s="40"/>
      <c r="AC346" s="40">
        <v>1</v>
      </c>
      <c r="AD346" s="40">
        <v>1</v>
      </c>
      <c r="AE346" s="40">
        <v>1</v>
      </c>
      <c r="AF346" s="40">
        <v>0</v>
      </c>
      <c r="AG346" s="40">
        <v>0</v>
      </c>
      <c r="AH346" s="40"/>
      <c r="AI346" s="40" t="str">
        <f t="shared" si="49"/>
        <v/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54"/>
        <v>T-072993-1/1073-TC-006</v>
      </c>
      <c r="AP346" t="str">
        <f>Tabela1[[#This Row],[TAG]]&amp;Tabela1[[#This Row],[PEDIDO]]&amp;Tabela1[[#This Row],[PRODUTO]]</f>
        <v>1073-TC-006P-188RMF</v>
      </c>
      <c r="AQ346" s="23" t="str">
        <f>Tabela1[[#This Row],[PRODUTO]]&amp;Tabela1[[#This Row],[TAG]]</f>
        <v>RMF1073-TC-006</v>
      </c>
      <c r="AR346" s="183">
        <f>Tabela1[[#This Row],[PESO TOTAL]]*Tabela1[[#This Row],[MATÉRIA PRIMA]]</f>
        <v>11.3</v>
      </c>
      <c r="AS346" s="28">
        <f>Tabela1[[#This Row],[PESO TOTAL]]*Tabela1[[#This Row],[PREPARAÇÃO ]]</f>
        <v>11.3</v>
      </c>
      <c r="AT346" s="28">
        <f>Tabela1[[#This Row],[PESO TOTAL]]*Tabela1[[#This Row],[CALDEIRARIA]]</f>
        <v>11.3</v>
      </c>
      <c r="AU346" s="28">
        <f>Tabela1[[#This Row],[PESO TOTAL]]*Tabela1[[#This Row],[SOLDA]]</f>
        <v>11.3</v>
      </c>
      <c r="AV346" s="28">
        <f>Tabela1[[#This Row],[PESO TOTAL]]*Tabela1[[#This Row],[ACABAMENTO]]</f>
        <v>0</v>
      </c>
      <c r="AW346" s="28">
        <f>Tabela1[[#This Row],[PESO TOTAL]]*Tabela1[[#This Row],[PRONTO ACABADO]]</f>
        <v>0</v>
      </c>
      <c r="AX346" s="28">
        <f>Tabela1[[#This Row],[PESO TOTAL]]*Tabela1[[#This Row],[EXPEDIÇÃO ]]</f>
        <v>0</v>
      </c>
      <c r="AY346" s="28" t="str">
        <f>Tabela1[[#This Row],[PEDIDO]]&amp;Tabela1[[#This Row],[PRODUTO]]</f>
        <v>P-188RMF</v>
      </c>
      <c r="AZ346" s="44">
        <f>IF(AF346="",0,IF(ISTEXT(AF346),H346*VALUE(SUBSTITUTE(AF346,"%",""))/100,H346*AF346))-Tabela1[[#This Row],[PRONTO ACABADO2]]</f>
        <v>0</v>
      </c>
      <c r="BA346" s="44">
        <f>IF(AG346="",0,IF(ISTEXT(AG346),H346*VALUE(SUBSTITUTE(AG346,"%",""))/100,H346*AG346))-Tabela1[[#This Row],[PESO EXPEDIDO2]]</f>
        <v>0</v>
      </c>
      <c r="BB346" s="44">
        <f t="shared" si="50"/>
        <v>0</v>
      </c>
      <c r="BC346" s="44">
        <f t="shared" si="51"/>
        <v>0</v>
      </c>
      <c r="BD346" s="44"/>
    </row>
    <row r="347" spans="1:56" ht="15.75" hidden="1" customHeight="1" x14ac:dyDescent="0.25">
      <c r="A347" s="6" t="s">
        <v>4003</v>
      </c>
      <c r="B347" s="22" t="s">
        <v>4004</v>
      </c>
      <c r="C347" s="7">
        <v>1</v>
      </c>
      <c r="D347" s="46" t="s">
        <v>4005</v>
      </c>
      <c r="E347" s="7">
        <v>4232</v>
      </c>
      <c r="F347" s="7" t="s">
        <v>4006</v>
      </c>
      <c r="G347" s="24">
        <v>11.3</v>
      </c>
      <c r="H347" s="41">
        <f>Tabela1[[#This Row],[PESO UNI]]*Tabela1[[#This Row],[QTE]]</f>
        <v>11.3</v>
      </c>
      <c r="I347" s="7">
        <v>2</v>
      </c>
      <c r="J347" s="8" t="s">
        <v>2283</v>
      </c>
      <c r="K347" s="8" t="s">
        <v>335</v>
      </c>
      <c r="L347" s="9" t="s">
        <v>2076</v>
      </c>
      <c r="M347" s="10">
        <v>46156</v>
      </c>
      <c r="N347" s="8" t="s">
        <v>335</v>
      </c>
      <c r="O347" s="12"/>
      <c r="P347" s="13"/>
      <c r="Q347" s="14">
        <f>Tabela1[[#This Row],[QTDE/ Fabricação]]-Tabela1[[#This Row],[QTE]]</f>
        <v>-1</v>
      </c>
      <c r="R347" s="19">
        <f t="shared" si="55"/>
        <v>10.734999999999999</v>
      </c>
      <c r="S347" s="19">
        <f t="shared" si="53"/>
        <v>0</v>
      </c>
      <c r="T347" s="20">
        <f t="shared" si="56"/>
        <v>-11.3</v>
      </c>
      <c r="U347" s="17">
        <f>IFERROR(SUMIF('LISTA DE EMBARQUE'!B:B,MICRO!E:E,'LISTA DE EMBARQUE'!G:G),"")</f>
        <v>0</v>
      </c>
      <c r="V347" s="12" t="str">
        <f>IFERROR(VLOOKUP(Tabela1[[#This Row],[COD.MDE]],'LISTA DE EMBARQUE'!B:L,11,0),"")</f>
        <v/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0</v>
      </c>
      <c r="Y347" s="14">
        <f t="shared" si="52"/>
        <v>-1</v>
      </c>
      <c r="Z347" s="21">
        <f>Tabela1[[#This Row],[PESO TOTAL]]-Tabela1[[#This Row],[Peso Expedido]]</f>
        <v>11.3</v>
      </c>
      <c r="AA347" s="18">
        <v>1</v>
      </c>
      <c r="AB347" s="40"/>
      <c r="AC347" s="40">
        <v>1</v>
      </c>
      <c r="AD347" s="40">
        <v>1</v>
      </c>
      <c r="AE347" s="40">
        <v>1</v>
      </c>
      <c r="AF347" s="40">
        <v>0</v>
      </c>
      <c r="AG347" s="40">
        <v>0</v>
      </c>
      <c r="AH347" s="40"/>
      <c r="AI347" s="40" t="str">
        <f t="shared" si="49"/>
        <v/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54"/>
        <v>T-072993-1/1073-TC-007</v>
      </c>
      <c r="AP347" t="str">
        <f>Tabela1[[#This Row],[TAG]]&amp;Tabela1[[#This Row],[PEDIDO]]&amp;Tabela1[[#This Row],[PRODUTO]]</f>
        <v>1073-TC-007P-188RMF</v>
      </c>
      <c r="AQ347" s="23" t="str">
        <f>Tabela1[[#This Row],[PRODUTO]]&amp;Tabela1[[#This Row],[TAG]]</f>
        <v>RMF1073-TC-007</v>
      </c>
      <c r="AR347" s="183">
        <f>Tabela1[[#This Row],[PESO TOTAL]]*Tabela1[[#This Row],[MATÉRIA PRIMA]]</f>
        <v>11.3</v>
      </c>
      <c r="AS347" s="28">
        <f>Tabela1[[#This Row],[PESO TOTAL]]*Tabela1[[#This Row],[PREPARAÇÃO ]]</f>
        <v>11.3</v>
      </c>
      <c r="AT347" s="28">
        <f>Tabela1[[#This Row],[PESO TOTAL]]*Tabela1[[#This Row],[CALDEIRARIA]]</f>
        <v>11.3</v>
      </c>
      <c r="AU347" s="28">
        <f>Tabela1[[#This Row],[PESO TOTAL]]*Tabela1[[#This Row],[SOLDA]]</f>
        <v>11.3</v>
      </c>
      <c r="AV347" s="28">
        <f>Tabela1[[#This Row],[PESO TOTAL]]*Tabela1[[#This Row],[ACABAMENTO]]</f>
        <v>0</v>
      </c>
      <c r="AW347" s="28">
        <f>Tabela1[[#This Row],[PESO TOTAL]]*Tabela1[[#This Row],[PRONTO ACABADO]]</f>
        <v>0</v>
      </c>
      <c r="AX347" s="28">
        <f>Tabela1[[#This Row],[PESO TOTAL]]*Tabela1[[#This Row],[EXPEDIÇÃO ]]</f>
        <v>0</v>
      </c>
      <c r="AY347" s="28" t="str">
        <f>Tabela1[[#This Row],[PEDIDO]]&amp;Tabela1[[#This Row],[PRODUTO]]</f>
        <v>P-188RMF</v>
      </c>
      <c r="AZ347" s="44">
        <f>IF(AF347="",0,IF(ISTEXT(AF347),H347*VALUE(SUBSTITUTE(AF347,"%",""))/100,H347*AF347))-Tabela1[[#This Row],[PRONTO ACABADO2]]</f>
        <v>0</v>
      </c>
      <c r="BA347" s="44">
        <f>IF(AG347="",0,IF(ISTEXT(AG347),H347*VALUE(SUBSTITUTE(AG347,"%",""))/100,H347*AG347))-Tabela1[[#This Row],[PESO EXPEDIDO2]]</f>
        <v>0</v>
      </c>
      <c r="BB347" s="44">
        <f t="shared" si="50"/>
        <v>0</v>
      </c>
      <c r="BC347" s="44">
        <f t="shared" si="51"/>
        <v>0</v>
      </c>
      <c r="BD347" s="44"/>
    </row>
    <row r="348" spans="1:56" ht="15.75" hidden="1" customHeight="1" x14ac:dyDescent="0.25">
      <c r="A348" s="6" t="s">
        <v>4003</v>
      </c>
      <c r="B348" s="22" t="s">
        <v>4007</v>
      </c>
      <c r="C348" s="7">
        <v>1</v>
      </c>
      <c r="D348" s="46" t="s">
        <v>4005</v>
      </c>
      <c r="E348" s="7">
        <v>4233</v>
      </c>
      <c r="F348" s="7" t="s">
        <v>4006</v>
      </c>
      <c r="G348" s="24">
        <v>11.3</v>
      </c>
      <c r="H348" s="41">
        <f>Tabela1[[#This Row],[PESO UNI]]*Tabela1[[#This Row],[QTE]]</f>
        <v>11.3</v>
      </c>
      <c r="I348" s="7">
        <v>2</v>
      </c>
      <c r="J348" s="8" t="s">
        <v>2281</v>
      </c>
      <c r="K348" s="8" t="s">
        <v>335</v>
      </c>
      <c r="L348" s="9" t="s">
        <v>2076</v>
      </c>
      <c r="M348" s="10">
        <v>46156</v>
      </c>
      <c r="N348" s="8" t="s">
        <v>335</v>
      </c>
      <c r="O348" s="12"/>
      <c r="P348" s="13"/>
      <c r="Q348" s="14">
        <f>Tabela1[[#This Row],[QTDE/ Fabricação]]-Tabela1[[#This Row],[QTE]]</f>
        <v>-1</v>
      </c>
      <c r="R348" s="19">
        <f t="shared" si="55"/>
        <v>10.734999999999999</v>
      </c>
      <c r="S348" s="19">
        <f t="shared" si="53"/>
        <v>0</v>
      </c>
      <c r="T348" s="20">
        <f t="shared" si="56"/>
        <v>-11.3</v>
      </c>
      <c r="U348" s="17">
        <f>IFERROR(SUMIF('LISTA DE EMBARQUE'!B:B,MICRO!E:E,'LISTA DE EMBARQUE'!G:G),"")</f>
        <v>0</v>
      </c>
      <c r="V348" s="12" t="str">
        <f>IFERROR(VLOOKUP(Tabela1[[#This Row],[COD.MDE]],'LISTA DE EMBARQUE'!B:L,11,0),"")</f>
        <v/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0</v>
      </c>
      <c r="Y348" s="14">
        <f t="shared" si="52"/>
        <v>-1</v>
      </c>
      <c r="Z348" s="21">
        <f>Tabela1[[#This Row],[PESO TOTAL]]-Tabela1[[#This Row],[Peso Expedido]]</f>
        <v>11.3</v>
      </c>
      <c r="AA348" s="18">
        <v>1</v>
      </c>
      <c r="AB348" s="40"/>
      <c r="AC348" s="40">
        <v>1</v>
      </c>
      <c r="AD348" s="40">
        <v>1</v>
      </c>
      <c r="AE348" s="40">
        <v>1</v>
      </c>
      <c r="AF348" s="40">
        <v>0</v>
      </c>
      <c r="AG348" s="40">
        <v>0</v>
      </c>
      <c r="AH348" s="40"/>
      <c r="AI348" s="40" t="str">
        <f t="shared" ref="AI348:AI411" si="57">IF(Z348&lt;=0,"ok","")</f>
        <v/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54"/>
        <v>T-072993-1/1073-TC-006</v>
      </c>
      <c r="AP348" t="str">
        <f>Tabela1[[#This Row],[TAG]]&amp;Tabela1[[#This Row],[PEDIDO]]&amp;Tabela1[[#This Row],[PRODUTO]]</f>
        <v>1073-TC-006P-188RMF</v>
      </c>
      <c r="AQ348" s="23" t="str">
        <f>Tabela1[[#This Row],[PRODUTO]]&amp;Tabela1[[#This Row],[TAG]]</f>
        <v>RMF1073-TC-006</v>
      </c>
      <c r="AR348" s="183">
        <f>Tabela1[[#This Row],[PESO TOTAL]]*Tabela1[[#This Row],[MATÉRIA PRIMA]]</f>
        <v>11.3</v>
      </c>
      <c r="AS348" s="28">
        <f>Tabela1[[#This Row],[PESO TOTAL]]*Tabela1[[#This Row],[PREPARAÇÃO ]]</f>
        <v>11.3</v>
      </c>
      <c r="AT348" s="28">
        <f>Tabela1[[#This Row],[PESO TOTAL]]*Tabela1[[#This Row],[CALDEIRARIA]]</f>
        <v>11.3</v>
      </c>
      <c r="AU348" s="28">
        <f>Tabela1[[#This Row],[PESO TOTAL]]*Tabela1[[#This Row],[SOLDA]]</f>
        <v>11.3</v>
      </c>
      <c r="AV348" s="28">
        <f>Tabela1[[#This Row],[PESO TOTAL]]*Tabela1[[#This Row],[ACABAMENTO]]</f>
        <v>0</v>
      </c>
      <c r="AW348" s="28">
        <f>Tabela1[[#This Row],[PESO TOTAL]]*Tabela1[[#This Row],[PRONTO ACABADO]]</f>
        <v>0</v>
      </c>
      <c r="AX348" s="28">
        <f>Tabela1[[#This Row],[PESO TOTAL]]*Tabela1[[#This Row],[EXPEDIÇÃO ]]</f>
        <v>0</v>
      </c>
      <c r="AY348" s="28" t="str">
        <f>Tabela1[[#This Row],[PEDIDO]]&amp;Tabela1[[#This Row],[PRODUTO]]</f>
        <v>P-188RMF</v>
      </c>
      <c r="AZ348" s="44">
        <f>IF(AF348="",0,IF(ISTEXT(AF348),H348*VALUE(SUBSTITUTE(AF348,"%",""))/100,H348*AF348))-Tabela1[[#This Row],[PRONTO ACABADO2]]</f>
        <v>0</v>
      </c>
      <c r="BA348" s="44">
        <f>IF(AG348="",0,IF(ISTEXT(AG348),H348*VALUE(SUBSTITUTE(AG348,"%",""))/100,H348*AG348))-Tabela1[[#This Row],[PESO EXPEDIDO2]]</f>
        <v>0</v>
      </c>
      <c r="BB348" s="44">
        <f t="shared" si="50"/>
        <v>0</v>
      </c>
      <c r="BC348" s="44">
        <f t="shared" si="51"/>
        <v>0</v>
      </c>
      <c r="BD348" s="44"/>
    </row>
    <row r="349" spans="1:56" ht="15.75" hidden="1" customHeight="1" x14ac:dyDescent="0.25">
      <c r="A349" s="6" t="s">
        <v>4003</v>
      </c>
      <c r="B349" s="22" t="s">
        <v>4007</v>
      </c>
      <c r="C349" s="7">
        <v>1</v>
      </c>
      <c r="D349" s="46" t="s">
        <v>4005</v>
      </c>
      <c r="E349" s="7">
        <v>4234</v>
      </c>
      <c r="F349" s="7" t="s">
        <v>4006</v>
      </c>
      <c r="G349" s="24">
        <v>11.3</v>
      </c>
      <c r="H349" s="41">
        <f>Tabela1[[#This Row],[PESO UNI]]*Tabela1[[#This Row],[QTE]]</f>
        <v>11.3</v>
      </c>
      <c r="I349" s="7">
        <v>2</v>
      </c>
      <c r="J349" s="8" t="s">
        <v>2283</v>
      </c>
      <c r="K349" s="8" t="s">
        <v>335</v>
      </c>
      <c r="L349" s="9" t="s">
        <v>2076</v>
      </c>
      <c r="M349" s="10">
        <v>46156</v>
      </c>
      <c r="N349" s="8" t="s">
        <v>335</v>
      </c>
      <c r="O349" s="12"/>
      <c r="P349" s="13"/>
      <c r="Q349" s="14">
        <f>Tabela1[[#This Row],[QTDE/ Fabricação]]-Tabela1[[#This Row],[QTE]]</f>
        <v>-1</v>
      </c>
      <c r="R349" s="19">
        <f t="shared" si="55"/>
        <v>10.734999999999999</v>
      </c>
      <c r="S349" s="19">
        <f t="shared" si="53"/>
        <v>0</v>
      </c>
      <c r="T349" s="20">
        <f t="shared" si="56"/>
        <v>-11.3</v>
      </c>
      <c r="U349" s="17">
        <f>IFERROR(SUMIF('LISTA DE EMBARQUE'!B:B,MICRO!E:E,'LISTA DE EMBARQUE'!G:G),"")</f>
        <v>0</v>
      </c>
      <c r="V349" s="12" t="str">
        <f>IFERROR(VLOOKUP(Tabela1[[#This Row],[COD.MDE]],'LISTA DE EMBARQUE'!B:L,11,0),"")</f>
        <v/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0</v>
      </c>
      <c r="Y349" s="14">
        <f t="shared" si="52"/>
        <v>-1</v>
      </c>
      <c r="Z349" s="21">
        <f>Tabela1[[#This Row],[PESO TOTAL]]-Tabela1[[#This Row],[Peso Expedido]]</f>
        <v>11.3</v>
      </c>
      <c r="AA349" s="18">
        <v>1</v>
      </c>
      <c r="AB349" s="40"/>
      <c r="AC349" s="40">
        <v>1</v>
      </c>
      <c r="AD349" s="40">
        <v>1</v>
      </c>
      <c r="AE349" s="40">
        <v>1</v>
      </c>
      <c r="AF349" s="40">
        <v>0</v>
      </c>
      <c r="AG349" s="40">
        <v>0</v>
      </c>
      <c r="AH349" s="40"/>
      <c r="AI349" s="40" t="str">
        <f t="shared" si="57"/>
        <v/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54"/>
        <v>T-072993-1/1073-TC-007</v>
      </c>
      <c r="AP349" t="str">
        <f>Tabela1[[#This Row],[TAG]]&amp;Tabela1[[#This Row],[PEDIDO]]&amp;Tabela1[[#This Row],[PRODUTO]]</f>
        <v>1073-TC-007P-188RMF</v>
      </c>
      <c r="AQ349" s="23" t="str">
        <f>Tabela1[[#This Row],[PRODUTO]]&amp;Tabela1[[#This Row],[TAG]]</f>
        <v>RMF1073-TC-007</v>
      </c>
      <c r="AR349" s="183">
        <f>Tabela1[[#This Row],[PESO TOTAL]]*Tabela1[[#This Row],[MATÉRIA PRIMA]]</f>
        <v>11.3</v>
      </c>
      <c r="AS349" s="28">
        <f>Tabela1[[#This Row],[PESO TOTAL]]*Tabela1[[#This Row],[PREPARAÇÃO ]]</f>
        <v>11.3</v>
      </c>
      <c r="AT349" s="28">
        <f>Tabela1[[#This Row],[PESO TOTAL]]*Tabela1[[#This Row],[CALDEIRARIA]]</f>
        <v>11.3</v>
      </c>
      <c r="AU349" s="28">
        <f>Tabela1[[#This Row],[PESO TOTAL]]*Tabela1[[#This Row],[SOLDA]]</f>
        <v>11.3</v>
      </c>
      <c r="AV349" s="28">
        <f>Tabela1[[#This Row],[PESO TOTAL]]*Tabela1[[#This Row],[ACABAMENTO]]</f>
        <v>0</v>
      </c>
      <c r="AW349" s="28">
        <f>Tabela1[[#This Row],[PESO TOTAL]]*Tabela1[[#This Row],[PRONTO ACABADO]]</f>
        <v>0</v>
      </c>
      <c r="AX349" s="28">
        <f>Tabela1[[#This Row],[PESO TOTAL]]*Tabela1[[#This Row],[EXPEDIÇÃO ]]</f>
        <v>0</v>
      </c>
      <c r="AY349" s="28" t="str">
        <f>Tabela1[[#This Row],[PEDIDO]]&amp;Tabela1[[#This Row],[PRODUTO]]</f>
        <v>P-188RMF</v>
      </c>
      <c r="AZ349" s="44">
        <f>IF(AF349="",0,IF(ISTEXT(AF349),H349*VALUE(SUBSTITUTE(AF349,"%",""))/100,H349*AF349))-Tabela1[[#This Row],[PRONTO ACABADO2]]</f>
        <v>0</v>
      </c>
      <c r="BA349" s="44">
        <f>IF(AG349="",0,IF(ISTEXT(AG349),H349*VALUE(SUBSTITUTE(AG349,"%",""))/100,H349*AG349))-Tabela1[[#This Row],[PESO EXPEDIDO2]]</f>
        <v>0</v>
      </c>
      <c r="BB349" s="44">
        <f t="shared" si="50"/>
        <v>0</v>
      </c>
      <c r="BC349" s="44">
        <f t="shared" si="51"/>
        <v>0</v>
      </c>
      <c r="BD349" s="44"/>
    </row>
    <row r="350" spans="1:56" ht="15.75" hidden="1" customHeight="1" x14ac:dyDescent="0.25">
      <c r="A350" s="6" t="s">
        <v>4003</v>
      </c>
      <c r="B350" s="22" t="s">
        <v>4008</v>
      </c>
      <c r="C350" s="7">
        <v>1</v>
      </c>
      <c r="D350" s="46" t="s">
        <v>4005</v>
      </c>
      <c r="E350" s="7">
        <v>4235</v>
      </c>
      <c r="F350" s="7" t="s">
        <v>4006</v>
      </c>
      <c r="G350" s="24">
        <v>19.8</v>
      </c>
      <c r="H350" s="41">
        <f>Tabela1[[#This Row],[PESO UNI]]*Tabela1[[#This Row],[QTE]]</f>
        <v>19.8</v>
      </c>
      <c r="I350" s="7">
        <v>2</v>
      </c>
      <c r="J350" s="8" t="s">
        <v>2281</v>
      </c>
      <c r="K350" s="8" t="s">
        <v>335</v>
      </c>
      <c r="L350" s="9" t="s">
        <v>2076</v>
      </c>
      <c r="M350" s="10">
        <v>46156</v>
      </c>
      <c r="N350" s="8" t="s">
        <v>335</v>
      </c>
      <c r="O350" s="12"/>
      <c r="P350" s="13"/>
      <c r="Q350" s="14">
        <f>Tabela1[[#This Row],[QTDE/ Fabricação]]-Tabela1[[#This Row],[QTE]]</f>
        <v>-1</v>
      </c>
      <c r="R350" s="19">
        <f t="shared" si="55"/>
        <v>18.809999999999999</v>
      </c>
      <c r="S350" s="19">
        <f t="shared" si="53"/>
        <v>0</v>
      </c>
      <c r="T350" s="20">
        <f t="shared" si="56"/>
        <v>-19.8</v>
      </c>
      <c r="U350" s="17">
        <f>IFERROR(SUMIF('LISTA DE EMBARQUE'!B:B,MICRO!E:E,'LISTA DE EMBARQUE'!G:G),"")</f>
        <v>0</v>
      </c>
      <c r="V350" s="12" t="str">
        <f>IFERROR(VLOOKUP(Tabela1[[#This Row],[COD.MDE]],'LISTA DE EMBARQUE'!B:L,11,0),"")</f>
        <v/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0</v>
      </c>
      <c r="Y350" s="14">
        <f t="shared" si="52"/>
        <v>-1</v>
      </c>
      <c r="Z350" s="21">
        <f>Tabela1[[#This Row],[PESO TOTAL]]-Tabela1[[#This Row],[Peso Expedido]]</f>
        <v>19.8</v>
      </c>
      <c r="AA350" s="18">
        <v>1</v>
      </c>
      <c r="AB350" s="40"/>
      <c r="AC350" s="40">
        <v>1</v>
      </c>
      <c r="AD350" s="40">
        <v>1</v>
      </c>
      <c r="AE350" s="40">
        <v>1</v>
      </c>
      <c r="AF350" s="40">
        <v>0</v>
      </c>
      <c r="AG350" s="40">
        <v>0</v>
      </c>
      <c r="AH350" s="40"/>
      <c r="AI350" s="40" t="str">
        <f t="shared" si="57"/>
        <v/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54"/>
        <v>T-072993-1/1073-TC-006</v>
      </c>
      <c r="AP350" t="str">
        <f>Tabela1[[#This Row],[TAG]]&amp;Tabela1[[#This Row],[PEDIDO]]&amp;Tabela1[[#This Row],[PRODUTO]]</f>
        <v>1073-TC-006P-188RMF</v>
      </c>
      <c r="AQ350" s="23" t="str">
        <f>Tabela1[[#This Row],[PRODUTO]]&amp;Tabela1[[#This Row],[TAG]]</f>
        <v>RMF1073-TC-006</v>
      </c>
      <c r="AR350" s="183">
        <f>Tabela1[[#This Row],[PESO TOTAL]]*Tabela1[[#This Row],[MATÉRIA PRIMA]]</f>
        <v>19.8</v>
      </c>
      <c r="AS350" s="28">
        <f>Tabela1[[#This Row],[PESO TOTAL]]*Tabela1[[#This Row],[PREPARAÇÃO ]]</f>
        <v>19.8</v>
      </c>
      <c r="AT350" s="28">
        <f>Tabela1[[#This Row],[PESO TOTAL]]*Tabela1[[#This Row],[CALDEIRARIA]]</f>
        <v>19.8</v>
      </c>
      <c r="AU350" s="28">
        <f>Tabela1[[#This Row],[PESO TOTAL]]*Tabela1[[#This Row],[SOLDA]]</f>
        <v>19.8</v>
      </c>
      <c r="AV350" s="28">
        <f>Tabela1[[#This Row],[PESO TOTAL]]*Tabela1[[#This Row],[ACABAMENTO]]</f>
        <v>0</v>
      </c>
      <c r="AW350" s="28">
        <f>Tabela1[[#This Row],[PESO TOTAL]]*Tabela1[[#This Row],[PRONTO ACABADO]]</f>
        <v>0</v>
      </c>
      <c r="AX350" s="28">
        <f>Tabela1[[#This Row],[PESO TOTAL]]*Tabela1[[#This Row],[EXPEDIÇÃO ]]</f>
        <v>0</v>
      </c>
      <c r="AY350" s="28" t="str">
        <f>Tabela1[[#This Row],[PEDIDO]]&amp;Tabela1[[#This Row],[PRODUTO]]</f>
        <v>P-188RMF</v>
      </c>
      <c r="AZ350" s="44">
        <f>IF(AF350="",0,IF(ISTEXT(AF350),H350*VALUE(SUBSTITUTE(AF350,"%",""))/100,H350*AF350))-Tabela1[[#This Row],[PRONTO ACABADO2]]</f>
        <v>0</v>
      </c>
      <c r="BA350" s="44">
        <f>IF(AG350="",0,IF(ISTEXT(AG350),H350*VALUE(SUBSTITUTE(AG350,"%",""))/100,H350*AG350))-Tabela1[[#This Row],[PESO EXPEDIDO2]]</f>
        <v>0</v>
      </c>
      <c r="BB350" s="44">
        <f t="shared" si="50"/>
        <v>0</v>
      </c>
      <c r="BC350" s="44">
        <f t="shared" si="51"/>
        <v>0</v>
      </c>
      <c r="BD350" s="44"/>
    </row>
    <row r="351" spans="1:56" ht="15.75" hidden="1" customHeight="1" x14ac:dyDescent="0.25">
      <c r="A351" s="6" t="s">
        <v>4003</v>
      </c>
      <c r="B351" s="22" t="s">
        <v>4008</v>
      </c>
      <c r="C351" s="7">
        <v>1</v>
      </c>
      <c r="D351" s="46" t="s">
        <v>4005</v>
      </c>
      <c r="E351" s="7">
        <v>4236</v>
      </c>
      <c r="F351" s="7" t="s">
        <v>4006</v>
      </c>
      <c r="G351" s="24">
        <v>19.8</v>
      </c>
      <c r="H351" s="41">
        <f>Tabela1[[#This Row],[PESO UNI]]*Tabela1[[#This Row],[QTE]]</f>
        <v>19.8</v>
      </c>
      <c r="I351" s="7">
        <v>2</v>
      </c>
      <c r="J351" s="8" t="s">
        <v>2283</v>
      </c>
      <c r="K351" s="8" t="s">
        <v>335</v>
      </c>
      <c r="L351" s="9" t="s">
        <v>2076</v>
      </c>
      <c r="M351" s="10">
        <v>46156</v>
      </c>
      <c r="N351" s="8" t="s">
        <v>335</v>
      </c>
      <c r="O351" s="12"/>
      <c r="P351" s="13"/>
      <c r="Q351" s="14">
        <f>Tabela1[[#This Row],[QTDE/ Fabricação]]-Tabela1[[#This Row],[QTE]]</f>
        <v>-1</v>
      </c>
      <c r="R351" s="19">
        <f t="shared" si="55"/>
        <v>18.809999999999999</v>
      </c>
      <c r="S351" s="19">
        <f t="shared" si="53"/>
        <v>0</v>
      </c>
      <c r="T351" s="20">
        <f t="shared" si="56"/>
        <v>-19.8</v>
      </c>
      <c r="U351" s="17">
        <f>IFERROR(SUMIF('LISTA DE EMBARQUE'!B:B,MICRO!E:E,'LISTA DE EMBARQUE'!G:G),"")</f>
        <v>0</v>
      </c>
      <c r="V351" s="12" t="str">
        <f>IFERROR(VLOOKUP(Tabela1[[#This Row],[COD.MDE]],'LISTA DE EMBARQUE'!B:L,11,0),"")</f>
        <v/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0</v>
      </c>
      <c r="Y351" s="14">
        <f t="shared" si="52"/>
        <v>-1</v>
      </c>
      <c r="Z351" s="21">
        <f>Tabela1[[#This Row],[PESO TOTAL]]-Tabela1[[#This Row],[Peso Expedido]]</f>
        <v>19.8</v>
      </c>
      <c r="AA351" s="18">
        <v>1</v>
      </c>
      <c r="AB351" s="40"/>
      <c r="AC351" s="40">
        <v>1</v>
      </c>
      <c r="AD351" s="40">
        <v>1</v>
      </c>
      <c r="AE351" s="40">
        <v>1</v>
      </c>
      <c r="AF351" s="40">
        <v>0</v>
      </c>
      <c r="AG351" s="40">
        <v>0</v>
      </c>
      <c r="AH351" s="40"/>
      <c r="AI351" s="40" t="str">
        <f t="shared" si="57"/>
        <v/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54"/>
        <v>T-072993-1/1073-TC-007</v>
      </c>
      <c r="AP351" t="str">
        <f>Tabela1[[#This Row],[TAG]]&amp;Tabela1[[#This Row],[PEDIDO]]&amp;Tabela1[[#This Row],[PRODUTO]]</f>
        <v>1073-TC-007P-188RMF</v>
      </c>
      <c r="AQ351" s="23" t="str">
        <f>Tabela1[[#This Row],[PRODUTO]]&amp;Tabela1[[#This Row],[TAG]]</f>
        <v>RMF1073-TC-007</v>
      </c>
      <c r="AR351" s="183">
        <f>Tabela1[[#This Row],[PESO TOTAL]]*Tabela1[[#This Row],[MATÉRIA PRIMA]]</f>
        <v>19.8</v>
      </c>
      <c r="AS351" s="28">
        <f>Tabela1[[#This Row],[PESO TOTAL]]*Tabela1[[#This Row],[PREPARAÇÃO ]]</f>
        <v>19.8</v>
      </c>
      <c r="AT351" s="28">
        <f>Tabela1[[#This Row],[PESO TOTAL]]*Tabela1[[#This Row],[CALDEIRARIA]]</f>
        <v>19.8</v>
      </c>
      <c r="AU351" s="28">
        <f>Tabela1[[#This Row],[PESO TOTAL]]*Tabela1[[#This Row],[SOLDA]]</f>
        <v>19.8</v>
      </c>
      <c r="AV351" s="28">
        <f>Tabela1[[#This Row],[PESO TOTAL]]*Tabela1[[#This Row],[ACABAMENTO]]</f>
        <v>0</v>
      </c>
      <c r="AW351" s="28">
        <f>Tabela1[[#This Row],[PESO TOTAL]]*Tabela1[[#This Row],[PRONTO ACABADO]]</f>
        <v>0</v>
      </c>
      <c r="AX351" s="28">
        <f>Tabela1[[#This Row],[PESO TOTAL]]*Tabela1[[#This Row],[EXPEDIÇÃO ]]</f>
        <v>0</v>
      </c>
      <c r="AY351" s="28" t="str">
        <f>Tabela1[[#This Row],[PEDIDO]]&amp;Tabela1[[#This Row],[PRODUTO]]</f>
        <v>P-188RMF</v>
      </c>
      <c r="AZ351" s="44">
        <f>IF(AF351="",0,IF(ISTEXT(AF351),H351*VALUE(SUBSTITUTE(AF351,"%",""))/100,H351*AF351))-Tabela1[[#This Row],[PRONTO ACABADO2]]</f>
        <v>0</v>
      </c>
      <c r="BA351" s="44">
        <f>IF(AG351="",0,IF(ISTEXT(AG351),H351*VALUE(SUBSTITUTE(AG351,"%",""))/100,H351*AG351))-Tabela1[[#This Row],[PESO EXPEDIDO2]]</f>
        <v>0</v>
      </c>
      <c r="BB351" s="44">
        <f t="shared" si="50"/>
        <v>0</v>
      </c>
      <c r="BC351" s="44">
        <f t="shared" si="51"/>
        <v>0</v>
      </c>
      <c r="BD351" s="44"/>
    </row>
    <row r="352" spans="1:56" ht="15.75" hidden="1" customHeight="1" x14ac:dyDescent="0.25">
      <c r="A352" s="6" t="s">
        <v>4003</v>
      </c>
      <c r="B352" s="22" t="s">
        <v>4009</v>
      </c>
      <c r="C352" s="7">
        <v>1</v>
      </c>
      <c r="D352" s="46" t="s">
        <v>4005</v>
      </c>
      <c r="E352" s="7">
        <v>4237</v>
      </c>
      <c r="F352" s="7" t="s">
        <v>4006</v>
      </c>
      <c r="G352" s="24">
        <v>24.9</v>
      </c>
      <c r="H352" s="41">
        <f>Tabela1[[#This Row],[PESO UNI]]*Tabela1[[#This Row],[QTE]]</f>
        <v>24.9</v>
      </c>
      <c r="I352" s="7">
        <v>2</v>
      </c>
      <c r="J352" s="8" t="s">
        <v>2281</v>
      </c>
      <c r="K352" s="8" t="s">
        <v>335</v>
      </c>
      <c r="L352" s="9" t="s">
        <v>2076</v>
      </c>
      <c r="M352" s="10">
        <v>46156</v>
      </c>
      <c r="N352" s="8" t="s">
        <v>335</v>
      </c>
      <c r="O352" s="12"/>
      <c r="P352" s="13"/>
      <c r="Q352" s="14">
        <f>Tabela1[[#This Row],[QTDE/ Fabricação]]-Tabela1[[#This Row],[QTE]]</f>
        <v>-1</v>
      </c>
      <c r="R352" s="19">
        <f t="shared" si="55"/>
        <v>23.654999999999998</v>
      </c>
      <c r="S352" s="19">
        <f t="shared" si="53"/>
        <v>0</v>
      </c>
      <c r="T352" s="20">
        <f t="shared" si="56"/>
        <v>-24.9</v>
      </c>
      <c r="U352" s="17">
        <f>IFERROR(SUMIF('LISTA DE EMBARQUE'!B:B,MICRO!E:E,'LISTA DE EMBARQUE'!G:G),"")</f>
        <v>0</v>
      </c>
      <c r="V352" s="12" t="str">
        <f>IFERROR(VLOOKUP(Tabela1[[#This Row],[COD.MDE]],'LISTA DE EMBARQUE'!B:L,11,0),"")</f>
        <v/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0</v>
      </c>
      <c r="Y352" s="14">
        <f t="shared" si="52"/>
        <v>-1</v>
      </c>
      <c r="Z352" s="21">
        <f>Tabela1[[#This Row],[PESO TOTAL]]-Tabela1[[#This Row],[Peso Expedido]]</f>
        <v>24.9</v>
      </c>
      <c r="AA352" s="18">
        <v>1</v>
      </c>
      <c r="AB352" s="40"/>
      <c r="AC352" s="40">
        <v>1</v>
      </c>
      <c r="AD352" s="40">
        <v>1</v>
      </c>
      <c r="AE352" s="40">
        <v>1</v>
      </c>
      <c r="AF352" s="40">
        <v>0</v>
      </c>
      <c r="AG352" s="40">
        <v>0</v>
      </c>
      <c r="AH352" s="40"/>
      <c r="AI352" s="40" t="str">
        <f t="shared" si="57"/>
        <v/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54"/>
        <v>T-072993-1/1073-TC-006</v>
      </c>
      <c r="AP352" t="str">
        <f>Tabela1[[#This Row],[TAG]]&amp;Tabela1[[#This Row],[PEDIDO]]&amp;Tabela1[[#This Row],[PRODUTO]]</f>
        <v>1073-TC-006P-188RMF</v>
      </c>
      <c r="AQ352" s="23" t="str">
        <f>Tabela1[[#This Row],[PRODUTO]]&amp;Tabela1[[#This Row],[TAG]]</f>
        <v>RMF1073-TC-006</v>
      </c>
      <c r="AR352" s="183">
        <f>Tabela1[[#This Row],[PESO TOTAL]]*Tabela1[[#This Row],[MATÉRIA PRIMA]]</f>
        <v>24.9</v>
      </c>
      <c r="AS352" s="28">
        <f>Tabela1[[#This Row],[PESO TOTAL]]*Tabela1[[#This Row],[PREPARAÇÃO ]]</f>
        <v>24.9</v>
      </c>
      <c r="AT352" s="28">
        <f>Tabela1[[#This Row],[PESO TOTAL]]*Tabela1[[#This Row],[CALDEIRARIA]]</f>
        <v>24.9</v>
      </c>
      <c r="AU352" s="28">
        <f>Tabela1[[#This Row],[PESO TOTAL]]*Tabela1[[#This Row],[SOLDA]]</f>
        <v>24.9</v>
      </c>
      <c r="AV352" s="28">
        <f>Tabela1[[#This Row],[PESO TOTAL]]*Tabela1[[#This Row],[ACABAMENTO]]</f>
        <v>0</v>
      </c>
      <c r="AW352" s="28">
        <f>Tabela1[[#This Row],[PESO TOTAL]]*Tabela1[[#This Row],[PRONTO ACABADO]]</f>
        <v>0</v>
      </c>
      <c r="AX352" s="28">
        <f>Tabela1[[#This Row],[PESO TOTAL]]*Tabela1[[#This Row],[EXPEDIÇÃO ]]</f>
        <v>0</v>
      </c>
      <c r="AY352" s="28" t="str">
        <f>Tabela1[[#This Row],[PEDIDO]]&amp;Tabela1[[#This Row],[PRODUTO]]</f>
        <v>P-188RMF</v>
      </c>
      <c r="AZ352" s="44">
        <f>IF(AF352="",0,IF(ISTEXT(AF352),H352*VALUE(SUBSTITUTE(AF352,"%",""))/100,H352*AF352))-Tabela1[[#This Row],[PRONTO ACABADO2]]</f>
        <v>0</v>
      </c>
      <c r="BA352" s="44">
        <f>IF(AG352="",0,IF(ISTEXT(AG352),H352*VALUE(SUBSTITUTE(AG352,"%",""))/100,H352*AG352))-Tabela1[[#This Row],[PESO EXPEDIDO2]]</f>
        <v>0</v>
      </c>
      <c r="BB352" s="44">
        <f t="shared" si="50"/>
        <v>0</v>
      </c>
      <c r="BC352" s="44">
        <f t="shared" si="51"/>
        <v>0</v>
      </c>
      <c r="BD352" s="44"/>
    </row>
    <row r="353" spans="1:56" ht="15.75" hidden="1" customHeight="1" x14ac:dyDescent="0.25">
      <c r="A353" s="6" t="s">
        <v>4003</v>
      </c>
      <c r="B353" s="22" t="s">
        <v>4009</v>
      </c>
      <c r="C353" s="7">
        <v>1</v>
      </c>
      <c r="D353" s="46" t="s">
        <v>4005</v>
      </c>
      <c r="E353" s="7">
        <v>4238</v>
      </c>
      <c r="F353" s="7" t="s">
        <v>4006</v>
      </c>
      <c r="G353" s="24">
        <v>24.9</v>
      </c>
      <c r="H353" s="41">
        <f>Tabela1[[#This Row],[PESO UNI]]*Tabela1[[#This Row],[QTE]]</f>
        <v>24.9</v>
      </c>
      <c r="I353" s="7">
        <v>2</v>
      </c>
      <c r="J353" s="8" t="s">
        <v>2283</v>
      </c>
      <c r="K353" s="8" t="s">
        <v>335</v>
      </c>
      <c r="L353" s="9" t="s">
        <v>2076</v>
      </c>
      <c r="M353" s="10">
        <v>46156</v>
      </c>
      <c r="N353" s="8" t="s">
        <v>335</v>
      </c>
      <c r="O353" s="12"/>
      <c r="P353" s="13"/>
      <c r="Q353" s="14">
        <f>Tabela1[[#This Row],[QTDE/ Fabricação]]-Tabela1[[#This Row],[QTE]]</f>
        <v>-1</v>
      </c>
      <c r="R353" s="19">
        <f t="shared" si="55"/>
        <v>23.654999999999998</v>
      </c>
      <c r="S353" s="19">
        <f t="shared" si="53"/>
        <v>0</v>
      </c>
      <c r="T353" s="20">
        <f t="shared" si="56"/>
        <v>-24.9</v>
      </c>
      <c r="U353" s="17">
        <f>IFERROR(SUMIF('LISTA DE EMBARQUE'!B:B,MICRO!E:E,'LISTA DE EMBARQUE'!G:G),"")</f>
        <v>0</v>
      </c>
      <c r="V353" s="12" t="str">
        <f>IFERROR(VLOOKUP(Tabela1[[#This Row],[COD.MDE]],'LISTA DE EMBARQUE'!B:L,11,0),"")</f>
        <v/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0</v>
      </c>
      <c r="Y353" s="14">
        <f t="shared" si="52"/>
        <v>-1</v>
      </c>
      <c r="Z353" s="21">
        <f>Tabela1[[#This Row],[PESO TOTAL]]-Tabela1[[#This Row],[Peso Expedido]]</f>
        <v>24.9</v>
      </c>
      <c r="AA353" s="18">
        <v>1</v>
      </c>
      <c r="AB353" s="40"/>
      <c r="AC353" s="40">
        <v>1</v>
      </c>
      <c r="AD353" s="40">
        <v>1</v>
      </c>
      <c r="AE353" s="40">
        <v>1</v>
      </c>
      <c r="AF353" s="40">
        <v>0</v>
      </c>
      <c r="AG353" s="40">
        <v>0</v>
      </c>
      <c r="AH353" s="40"/>
      <c r="AI353" s="40" t="str">
        <f t="shared" si="57"/>
        <v/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54"/>
        <v>T-072993-1/1073-TC-007</v>
      </c>
      <c r="AP353" t="str">
        <f>Tabela1[[#This Row],[TAG]]&amp;Tabela1[[#This Row],[PEDIDO]]&amp;Tabela1[[#This Row],[PRODUTO]]</f>
        <v>1073-TC-007P-188RMF</v>
      </c>
      <c r="AQ353" s="23" t="str">
        <f>Tabela1[[#This Row],[PRODUTO]]&amp;Tabela1[[#This Row],[TAG]]</f>
        <v>RMF1073-TC-007</v>
      </c>
      <c r="AR353" s="183">
        <f>Tabela1[[#This Row],[PESO TOTAL]]*Tabela1[[#This Row],[MATÉRIA PRIMA]]</f>
        <v>24.9</v>
      </c>
      <c r="AS353" s="28">
        <f>Tabela1[[#This Row],[PESO TOTAL]]*Tabela1[[#This Row],[PREPARAÇÃO ]]</f>
        <v>24.9</v>
      </c>
      <c r="AT353" s="28">
        <f>Tabela1[[#This Row],[PESO TOTAL]]*Tabela1[[#This Row],[CALDEIRARIA]]</f>
        <v>24.9</v>
      </c>
      <c r="AU353" s="28">
        <f>Tabela1[[#This Row],[PESO TOTAL]]*Tabela1[[#This Row],[SOLDA]]</f>
        <v>24.9</v>
      </c>
      <c r="AV353" s="28">
        <f>Tabela1[[#This Row],[PESO TOTAL]]*Tabela1[[#This Row],[ACABAMENTO]]</f>
        <v>0</v>
      </c>
      <c r="AW353" s="28">
        <f>Tabela1[[#This Row],[PESO TOTAL]]*Tabela1[[#This Row],[PRONTO ACABADO]]</f>
        <v>0</v>
      </c>
      <c r="AX353" s="28">
        <f>Tabela1[[#This Row],[PESO TOTAL]]*Tabela1[[#This Row],[EXPEDIÇÃO ]]</f>
        <v>0</v>
      </c>
      <c r="AY353" s="28" t="str">
        <f>Tabela1[[#This Row],[PEDIDO]]&amp;Tabela1[[#This Row],[PRODUTO]]</f>
        <v>P-188RMF</v>
      </c>
      <c r="AZ353" s="44">
        <f>IF(AF353="",0,IF(ISTEXT(AF353),H353*VALUE(SUBSTITUTE(AF353,"%",""))/100,H353*AF353))-Tabela1[[#This Row],[PRONTO ACABADO2]]</f>
        <v>0</v>
      </c>
      <c r="BA353" s="44">
        <f>IF(AG353="",0,IF(ISTEXT(AG353),H353*VALUE(SUBSTITUTE(AG353,"%",""))/100,H353*AG353))-Tabela1[[#This Row],[PESO EXPEDIDO2]]</f>
        <v>0</v>
      </c>
      <c r="BB353" s="44">
        <f t="shared" si="50"/>
        <v>0</v>
      </c>
      <c r="BC353" s="44">
        <f t="shared" si="51"/>
        <v>0</v>
      </c>
      <c r="BD353" s="44"/>
    </row>
    <row r="354" spans="1:56" ht="15.75" hidden="1" customHeight="1" x14ac:dyDescent="0.25">
      <c r="A354" s="6" t="s">
        <v>4003</v>
      </c>
      <c r="B354" s="22" t="s">
        <v>4010</v>
      </c>
      <c r="C354" s="7">
        <v>2</v>
      </c>
      <c r="D354" s="46" t="s">
        <v>4005</v>
      </c>
      <c r="E354" s="7">
        <v>4239</v>
      </c>
      <c r="F354" s="7" t="s">
        <v>4006</v>
      </c>
      <c r="G354" s="24">
        <v>37</v>
      </c>
      <c r="H354" s="41">
        <f>Tabela1[[#This Row],[PESO UNI]]*Tabela1[[#This Row],[QTE]]</f>
        <v>74</v>
      </c>
      <c r="I354" s="7">
        <v>2</v>
      </c>
      <c r="J354" s="8" t="s">
        <v>2281</v>
      </c>
      <c r="K354" s="8" t="s">
        <v>335</v>
      </c>
      <c r="L354" s="9" t="s">
        <v>2076</v>
      </c>
      <c r="M354" s="10">
        <v>46156</v>
      </c>
      <c r="N354" s="8" t="s">
        <v>335</v>
      </c>
      <c r="O354" s="12"/>
      <c r="P354" s="13"/>
      <c r="Q354" s="14">
        <f>Tabela1[[#This Row],[QTDE/ Fabricação]]-Tabela1[[#This Row],[QTE]]</f>
        <v>-2</v>
      </c>
      <c r="R354" s="19">
        <f t="shared" si="55"/>
        <v>70.3</v>
      </c>
      <c r="S354" s="19">
        <f t="shared" si="53"/>
        <v>0</v>
      </c>
      <c r="T354" s="20">
        <f t="shared" si="56"/>
        <v>-74</v>
      </c>
      <c r="U354" s="17">
        <f>IFERROR(SUMIF('LISTA DE EMBARQUE'!B:B,MICRO!E:E,'LISTA DE EMBARQUE'!G:G),"")</f>
        <v>0</v>
      </c>
      <c r="V354" s="12" t="str">
        <f>IFERROR(VLOOKUP(Tabela1[[#This Row],[COD.MDE]],'LISTA DE EMBARQUE'!B:L,11,0),"")</f>
        <v/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0</v>
      </c>
      <c r="Y354" s="14">
        <f t="shared" si="52"/>
        <v>-2</v>
      </c>
      <c r="Z354" s="21">
        <f>Tabela1[[#This Row],[PESO TOTAL]]-Tabela1[[#This Row],[Peso Expedido]]</f>
        <v>74</v>
      </c>
      <c r="AA354" s="18">
        <v>1</v>
      </c>
      <c r="AB354" s="40"/>
      <c r="AC354" s="40">
        <v>1</v>
      </c>
      <c r="AD354" s="40">
        <v>1</v>
      </c>
      <c r="AE354" s="40">
        <v>1</v>
      </c>
      <c r="AF354" s="40">
        <v>0</v>
      </c>
      <c r="AG354" s="40">
        <v>0</v>
      </c>
      <c r="AH354" s="40"/>
      <c r="AI354" s="40" t="str">
        <f t="shared" si="57"/>
        <v/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54"/>
        <v>T-072993-1/1073-TC-006</v>
      </c>
      <c r="AP354" t="str">
        <f>Tabela1[[#This Row],[TAG]]&amp;Tabela1[[#This Row],[PEDIDO]]&amp;Tabela1[[#This Row],[PRODUTO]]</f>
        <v>1073-TC-006P-188RMF</v>
      </c>
      <c r="AQ354" s="23" t="str">
        <f>Tabela1[[#This Row],[PRODUTO]]&amp;Tabela1[[#This Row],[TAG]]</f>
        <v>RMF1073-TC-006</v>
      </c>
      <c r="AR354" s="183">
        <f>Tabela1[[#This Row],[PESO TOTAL]]*Tabela1[[#This Row],[MATÉRIA PRIMA]]</f>
        <v>74</v>
      </c>
      <c r="AS354" s="28">
        <f>Tabela1[[#This Row],[PESO TOTAL]]*Tabela1[[#This Row],[PREPARAÇÃO ]]</f>
        <v>74</v>
      </c>
      <c r="AT354" s="28">
        <f>Tabela1[[#This Row],[PESO TOTAL]]*Tabela1[[#This Row],[CALDEIRARIA]]</f>
        <v>74</v>
      </c>
      <c r="AU354" s="28">
        <f>Tabela1[[#This Row],[PESO TOTAL]]*Tabela1[[#This Row],[SOLDA]]</f>
        <v>74</v>
      </c>
      <c r="AV354" s="28">
        <f>Tabela1[[#This Row],[PESO TOTAL]]*Tabela1[[#This Row],[ACABAMENTO]]</f>
        <v>0</v>
      </c>
      <c r="AW354" s="28">
        <f>Tabela1[[#This Row],[PESO TOTAL]]*Tabela1[[#This Row],[PRONTO ACABADO]]</f>
        <v>0</v>
      </c>
      <c r="AX354" s="28">
        <f>Tabela1[[#This Row],[PESO TOTAL]]*Tabela1[[#This Row],[EXPEDIÇÃO ]]</f>
        <v>0</v>
      </c>
      <c r="AY354" s="28" t="str">
        <f>Tabela1[[#This Row],[PEDIDO]]&amp;Tabela1[[#This Row],[PRODUTO]]</f>
        <v>P-188RMF</v>
      </c>
      <c r="AZ354" s="44">
        <f>IF(AF354="",0,IF(ISTEXT(AF354),H354*VALUE(SUBSTITUTE(AF354,"%",""))/100,H354*AF354))-Tabela1[[#This Row],[PRONTO ACABADO2]]</f>
        <v>0</v>
      </c>
      <c r="BA354" s="44">
        <f>IF(AG354="",0,IF(ISTEXT(AG354),H354*VALUE(SUBSTITUTE(AG354,"%",""))/100,H354*AG354))-Tabela1[[#This Row],[PESO EXPEDIDO2]]</f>
        <v>0</v>
      </c>
      <c r="BB354" s="44">
        <f t="shared" si="50"/>
        <v>0</v>
      </c>
      <c r="BC354" s="44">
        <f t="shared" si="51"/>
        <v>0</v>
      </c>
      <c r="BD354" s="44"/>
    </row>
    <row r="355" spans="1:56" ht="15.75" hidden="1" customHeight="1" x14ac:dyDescent="0.25">
      <c r="A355" s="6" t="s">
        <v>4003</v>
      </c>
      <c r="B355" s="22" t="s">
        <v>4010</v>
      </c>
      <c r="C355" s="7">
        <v>2</v>
      </c>
      <c r="D355" s="46" t="s">
        <v>4005</v>
      </c>
      <c r="E355" s="7">
        <v>4240</v>
      </c>
      <c r="F355" s="7" t="s">
        <v>4006</v>
      </c>
      <c r="G355" s="24">
        <v>37</v>
      </c>
      <c r="H355" s="41">
        <f>Tabela1[[#This Row],[PESO UNI]]*Tabela1[[#This Row],[QTE]]</f>
        <v>74</v>
      </c>
      <c r="I355" s="7">
        <v>2</v>
      </c>
      <c r="J355" s="8" t="s">
        <v>2283</v>
      </c>
      <c r="K355" s="8" t="s">
        <v>335</v>
      </c>
      <c r="L355" s="9" t="s">
        <v>2076</v>
      </c>
      <c r="M355" s="10">
        <v>46156</v>
      </c>
      <c r="N355" s="8" t="s">
        <v>335</v>
      </c>
      <c r="O355" s="12"/>
      <c r="P355" s="13"/>
      <c r="Q355" s="14">
        <f>Tabela1[[#This Row],[QTDE/ Fabricação]]-Tabela1[[#This Row],[QTE]]</f>
        <v>-2</v>
      </c>
      <c r="R355" s="19">
        <f t="shared" si="55"/>
        <v>70.3</v>
      </c>
      <c r="S355" s="19">
        <f t="shared" si="53"/>
        <v>0</v>
      </c>
      <c r="T355" s="20">
        <f t="shared" si="56"/>
        <v>-74</v>
      </c>
      <c r="U355" s="17">
        <f>IFERROR(SUMIF('LISTA DE EMBARQUE'!B:B,MICRO!E:E,'LISTA DE EMBARQUE'!G:G),"")</f>
        <v>0</v>
      </c>
      <c r="V355" s="12" t="str">
        <f>IFERROR(VLOOKUP(Tabela1[[#This Row],[COD.MDE]],'LISTA DE EMBARQUE'!B:L,11,0),"")</f>
        <v/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0</v>
      </c>
      <c r="Y355" s="14">
        <f t="shared" si="52"/>
        <v>-2</v>
      </c>
      <c r="Z355" s="21">
        <f>Tabela1[[#This Row],[PESO TOTAL]]-Tabela1[[#This Row],[Peso Expedido]]</f>
        <v>74</v>
      </c>
      <c r="AA355" s="18">
        <v>1</v>
      </c>
      <c r="AB355" s="40"/>
      <c r="AC355" s="40">
        <v>1</v>
      </c>
      <c r="AD355" s="40">
        <v>1</v>
      </c>
      <c r="AE355" s="40">
        <v>1</v>
      </c>
      <c r="AF355" s="40">
        <v>0</v>
      </c>
      <c r="AG355" s="40">
        <v>0</v>
      </c>
      <c r="AH355" s="40"/>
      <c r="AI355" s="40" t="str">
        <f t="shared" si="57"/>
        <v/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54"/>
        <v>T-072993-1/1073-TC-007</v>
      </c>
      <c r="AP355" t="str">
        <f>Tabela1[[#This Row],[TAG]]&amp;Tabela1[[#This Row],[PEDIDO]]&amp;Tabela1[[#This Row],[PRODUTO]]</f>
        <v>1073-TC-007P-188RMF</v>
      </c>
      <c r="AQ355" s="23" t="str">
        <f>Tabela1[[#This Row],[PRODUTO]]&amp;Tabela1[[#This Row],[TAG]]</f>
        <v>RMF1073-TC-007</v>
      </c>
      <c r="AR355" s="183">
        <f>Tabela1[[#This Row],[PESO TOTAL]]*Tabela1[[#This Row],[MATÉRIA PRIMA]]</f>
        <v>74</v>
      </c>
      <c r="AS355" s="28">
        <f>Tabela1[[#This Row],[PESO TOTAL]]*Tabela1[[#This Row],[PREPARAÇÃO ]]</f>
        <v>74</v>
      </c>
      <c r="AT355" s="28">
        <f>Tabela1[[#This Row],[PESO TOTAL]]*Tabela1[[#This Row],[CALDEIRARIA]]</f>
        <v>74</v>
      </c>
      <c r="AU355" s="28">
        <f>Tabela1[[#This Row],[PESO TOTAL]]*Tabela1[[#This Row],[SOLDA]]</f>
        <v>74</v>
      </c>
      <c r="AV355" s="28">
        <f>Tabela1[[#This Row],[PESO TOTAL]]*Tabela1[[#This Row],[ACABAMENTO]]</f>
        <v>0</v>
      </c>
      <c r="AW355" s="28">
        <f>Tabela1[[#This Row],[PESO TOTAL]]*Tabela1[[#This Row],[PRONTO ACABADO]]</f>
        <v>0</v>
      </c>
      <c r="AX355" s="28">
        <f>Tabela1[[#This Row],[PESO TOTAL]]*Tabela1[[#This Row],[EXPEDIÇÃO ]]</f>
        <v>0</v>
      </c>
      <c r="AY355" s="28" t="str">
        <f>Tabela1[[#This Row],[PEDIDO]]&amp;Tabela1[[#This Row],[PRODUTO]]</f>
        <v>P-188RMF</v>
      </c>
      <c r="AZ355" s="44">
        <f>IF(AF355="",0,IF(ISTEXT(AF355),H355*VALUE(SUBSTITUTE(AF355,"%",""))/100,H355*AF355))-Tabela1[[#This Row],[PRONTO ACABADO2]]</f>
        <v>0</v>
      </c>
      <c r="BA355" s="44">
        <f>IF(AG355="",0,IF(ISTEXT(AG355),H355*VALUE(SUBSTITUTE(AG355,"%",""))/100,H355*AG355))-Tabela1[[#This Row],[PESO EXPEDIDO2]]</f>
        <v>0</v>
      </c>
      <c r="BB355" s="44">
        <f t="shared" si="50"/>
        <v>0</v>
      </c>
      <c r="BC355" s="44">
        <f t="shared" si="51"/>
        <v>0</v>
      </c>
      <c r="BD355" s="44"/>
    </row>
    <row r="356" spans="1:56" ht="15.75" hidden="1" customHeight="1" x14ac:dyDescent="0.25">
      <c r="A356" s="6" t="s">
        <v>4003</v>
      </c>
      <c r="B356" s="22" t="s">
        <v>4011</v>
      </c>
      <c r="C356" s="7">
        <v>2</v>
      </c>
      <c r="D356" s="46" t="s">
        <v>4005</v>
      </c>
      <c r="E356" s="7">
        <v>4241</v>
      </c>
      <c r="F356" s="7" t="s">
        <v>4006</v>
      </c>
      <c r="G356" s="24">
        <v>32.5</v>
      </c>
      <c r="H356" s="41">
        <f>Tabela1[[#This Row],[PESO UNI]]*Tabela1[[#This Row],[QTE]]</f>
        <v>65</v>
      </c>
      <c r="I356" s="7">
        <v>2</v>
      </c>
      <c r="J356" s="8" t="s">
        <v>2281</v>
      </c>
      <c r="K356" s="8" t="s">
        <v>335</v>
      </c>
      <c r="L356" s="9" t="s">
        <v>2076</v>
      </c>
      <c r="M356" s="10">
        <v>46156</v>
      </c>
      <c r="N356" s="8" t="s">
        <v>335</v>
      </c>
      <c r="O356" s="12"/>
      <c r="P356" s="13"/>
      <c r="Q356" s="14">
        <f>Tabela1[[#This Row],[QTDE/ Fabricação]]-Tabela1[[#This Row],[QTE]]</f>
        <v>-2</v>
      </c>
      <c r="R356" s="19">
        <f t="shared" si="55"/>
        <v>61.75</v>
      </c>
      <c r="S356" s="19">
        <f t="shared" si="53"/>
        <v>0</v>
      </c>
      <c r="T356" s="20">
        <f t="shared" ref="T356:T419" si="58">IFERROR(S356-H356,"")</f>
        <v>-65</v>
      </c>
      <c r="U356" s="17">
        <f>IFERROR(SUMIF('LISTA DE EMBARQUE'!B:B,MICRO!E:E,'LISTA DE EMBARQUE'!G:G),"")</f>
        <v>0</v>
      </c>
      <c r="V356" s="12" t="str">
        <f>IFERROR(VLOOKUP(Tabela1[[#This Row],[COD.MDE]],'LISTA DE EMBARQUE'!B:L,11,0),"")</f>
        <v/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0</v>
      </c>
      <c r="Y356" s="14">
        <f t="shared" ref="Y356:Y419" si="59">U356-C356</f>
        <v>-2</v>
      </c>
      <c r="Z356" s="21">
        <f>Tabela1[[#This Row],[PESO TOTAL]]-Tabela1[[#This Row],[Peso Expedido]]</f>
        <v>65</v>
      </c>
      <c r="AA356" s="18">
        <v>1</v>
      </c>
      <c r="AB356" s="40"/>
      <c r="AC356" s="40">
        <v>1</v>
      </c>
      <c r="AD356" s="40">
        <v>1</v>
      </c>
      <c r="AE356" s="40">
        <v>1</v>
      </c>
      <c r="AF356" s="40">
        <v>0</v>
      </c>
      <c r="AG356" s="40">
        <v>0</v>
      </c>
      <c r="AH356" s="40"/>
      <c r="AI356" s="40" t="str">
        <f t="shared" si="57"/>
        <v/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54"/>
        <v>T-072993-1/1073-TC-006</v>
      </c>
      <c r="AP356" t="str">
        <f>Tabela1[[#This Row],[TAG]]&amp;Tabela1[[#This Row],[PEDIDO]]&amp;Tabela1[[#This Row],[PRODUTO]]</f>
        <v>1073-TC-006P-188RMF</v>
      </c>
      <c r="AQ356" s="23" t="str">
        <f>Tabela1[[#This Row],[PRODUTO]]&amp;Tabela1[[#This Row],[TAG]]</f>
        <v>RMF1073-TC-006</v>
      </c>
      <c r="AR356" s="183">
        <f>Tabela1[[#This Row],[PESO TOTAL]]*Tabela1[[#This Row],[MATÉRIA PRIMA]]</f>
        <v>65</v>
      </c>
      <c r="AS356" s="28">
        <f>Tabela1[[#This Row],[PESO TOTAL]]*Tabela1[[#This Row],[PREPARAÇÃO ]]</f>
        <v>65</v>
      </c>
      <c r="AT356" s="28">
        <f>Tabela1[[#This Row],[PESO TOTAL]]*Tabela1[[#This Row],[CALDEIRARIA]]</f>
        <v>65</v>
      </c>
      <c r="AU356" s="28">
        <f>Tabela1[[#This Row],[PESO TOTAL]]*Tabela1[[#This Row],[SOLDA]]</f>
        <v>65</v>
      </c>
      <c r="AV356" s="28">
        <f>Tabela1[[#This Row],[PESO TOTAL]]*Tabela1[[#This Row],[ACABAMENTO]]</f>
        <v>0</v>
      </c>
      <c r="AW356" s="28">
        <f>Tabela1[[#This Row],[PESO TOTAL]]*Tabela1[[#This Row],[PRONTO ACABADO]]</f>
        <v>0</v>
      </c>
      <c r="AX356" s="28">
        <f>Tabela1[[#This Row],[PESO TOTAL]]*Tabela1[[#This Row],[EXPEDIÇÃO ]]</f>
        <v>0</v>
      </c>
      <c r="AY356" s="28" t="str">
        <f>Tabela1[[#This Row],[PEDIDO]]&amp;Tabela1[[#This Row],[PRODUTO]]</f>
        <v>P-188RMF</v>
      </c>
      <c r="AZ356" s="44">
        <f>IF(AF356="",0,IF(ISTEXT(AF356),H356*VALUE(SUBSTITUTE(AF356,"%",""))/100,H356*AF356))-Tabela1[[#This Row],[PRONTO ACABADO2]]</f>
        <v>0</v>
      </c>
      <c r="BA356" s="44">
        <f>IF(AG356="",0,IF(ISTEXT(AG356),H356*VALUE(SUBSTITUTE(AG356,"%",""))/100,H356*AG356))-Tabela1[[#This Row],[PESO EXPEDIDO2]]</f>
        <v>0</v>
      </c>
      <c r="BB356" s="44">
        <f t="shared" si="50"/>
        <v>0</v>
      </c>
      <c r="BC356" s="44">
        <f t="shared" si="51"/>
        <v>0</v>
      </c>
      <c r="BD356" s="44"/>
    </row>
    <row r="357" spans="1:56" ht="15.75" hidden="1" customHeight="1" x14ac:dyDescent="0.25">
      <c r="A357" s="6" t="s">
        <v>4003</v>
      </c>
      <c r="B357" s="22" t="s">
        <v>4011</v>
      </c>
      <c r="C357" s="7">
        <v>2</v>
      </c>
      <c r="D357" s="46" t="s">
        <v>4005</v>
      </c>
      <c r="E357" s="7">
        <v>4242</v>
      </c>
      <c r="F357" s="7" t="s">
        <v>4006</v>
      </c>
      <c r="G357" s="24">
        <v>32.5</v>
      </c>
      <c r="H357" s="41">
        <f>Tabela1[[#This Row],[PESO UNI]]*Tabela1[[#This Row],[QTE]]</f>
        <v>65</v>
      </c>
      <c r="I357" s="7">
        <v>2</v>
      </c>
      <c r="J357" s="8" t="s">
        <v>2283</v>
      </c>
      <c r="K357" s="8" t="s">
        <v>335</v>
      </c>
      <c r="L357" s="9" t="s">
        <v>2076</v>
      </c>
      <c r="M357" s="10">
        <v>46156</v>
      </c>
      <c r="N357" s="8" t="s">
        <v>335</v>
      </c>
      <c r="O357" s="12"/>
      <c r="P357" s="13"/>
      <c r="Q357" s="14">
        <f>Tabela1[[#This Row],[QTDE/ Fabricação]]-Tabela1[[#This Row],[QTE]]</f>
        <v>-2</v>
      </c>
      <c r="R357" s="19">
        <f t="shared" si="55"/>
        <v>61.75</v>
      </c>
      <c r="S357" s="19">
        <f t="shared" si="53"/>
        <v>0</v>
      </c>
      <c r="T357" s="20">
        <f t="shared" si="58"/>
        <v>-65</v>
      </c>
      <c r="U357" s="17">
        <f>IFERROR(SUMIF('LISTA DE EMBARQUE'!B:B,MICRO!E:E,'LISTA DE EMBARQUE'!G:G),"")</f>
        <v>0</v>
      </c>
      <c r="V357" s="12" t="str">
        <f>IFERROR(VLOOKUP(Tabela1[[#This Row],[COD.MDE]],'LISTA DE EMBARQUE'!B:L,11,0),"")</f>
        <v/>
      </c>
      <c r="W357" s="13" t="str">
        <f>IFERROR(VLOOKUP(Tabela1[[#This Row],[COD.MDE]],'LISTA DE EMBARQUE'!B:M,12,0),"")</f>
        <v/>
      </c>
      <c r="X357" s="14">
        <f>IFERROR(Tabela1[[#This Row],[QIANTIDADE EXPEDIDA]]*Tabela1[[#This Row],[PESO UNI]],"")</f>
        <v>0</v>
      </c>
      <c r="Y357" s="14">
        <f t="shared" si="59"/>
        <v>-2</v>
      </c>
      <c r="Z357" s="21">
        <f>Tabela1[[#This Row],[PESO TOTAL]]-Tabela1[[#This Row],[Peso Expedido]]</f>
        <v>65</v>
      </c>
      <c r="AA357" s="18">
        <v>1</v>
      </c>
      <c r="AB357" s="40"/>
      <c r="AC357" s="40">
        <v>1</v>
      </c>
      <c r="AD357" s="40">
        <v>1</v>
      </c>
      <c r="AE357" s="40">
        <v>1</v>
      </c>
      <c r="AF357" s="40">
        <v>0</v>
      </c>
      <c r="AG357" s="40">
        <v>0</v>
      </c>
      <c r="AH357" s="40"/>
      <c r="AI357" s="40" t="str">
        <f t="shared" si="57"/>
        <v/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54"/>
        <v>T-072993-1/1073-TC-007</v>
      </c>
      <c r="AP357" t="str">
        <f>Tabela1[[#This Row],[TAG]]&amp;Tabela1[[#This Row],[PEDIDO]]&amp;Tabela1[[#This Row],[PRODUTO]]</f>
        <v>1073-TC-007P-188RMF</v>
      </c>
      <c r="AQ357" s="23" t="str">
        <f>Tabela1[[#This Row],[PRODUTO]]&amp;Tabela1[[#This Row],[TAG]]</f>
        <v>RMF1073-TC-007</v>
      </c>
      <c r="AR357" s="183">
        <f>Tabela1[[#This Row],[PESO TOTAL]]*Tabela1[[#This Row],[MATÉRIA PRIMA]]</f>
        <v>65</v>
      </c>
      <c r="AS357" s="28">
        <f>Tabela1[[#This Row],[PESO TOTAL]]*Tabela1[[#This Row],[PREPARAÇÃO ]]</f>
        <v>65</v>
      </c>
      <c r="AT357" s="28">
        <f>Tabela1[[#This Row],[PESO TOTAL]]*Tabela1[[#This Row],[CALDEIRARIA]]</f>
        <v>65</v>
      </c>
      <c r="AU357" s="28">
        <f>Tabela1[[#This Row],[PESO TOTAL]]*Tabela1[[#This Row],[SOLDA]]</f>
        <v>65</v>
      </c>
      <c r="AV357" s="28">
        <f>Tabela1[[#This Row],[PESO TOTAL]]*Tabela1[[#This Row],[ACABAMENTO]]</f>
        <v>0</v>
      </c>
      <c r="AW357" s="28">
        <f>Tabela1[[#This Row],[PESO TOTAL]]*Tabela1[[#This Row],[PRONTO ACABADO]]</f>
        <v>0</v>
      </c>
      <c r="AX357" s="28">
        <f>Tabela1[[#This Row],[PESO TOTAL]]*Tabela1[[#This Row],[EXPEDIÇÃO ]]</f>
        <v>0</v>
      </c>
      <c r="AY357" s="28" t="str">
        <f>Tabela1[[#This Row],[PEDIDO]]&amp;Tabela1[[#This Row],[PRODUTO]]</f>
        <v>P-188RMF</v>
      </c>
      <c r="AZ357" s="44">
        <f>IF(AF357="",0,IF(ISTEXT(AF357),H357*VALUE(SUBSTITUTE(AF357,"%",""))/100,H357*AF357))-Tabela1[[#This Row],[PRONTO ACABADO2]]</f>
        <v>0</v>
      </c>
      <c r="BA357" s="44">
        <f>IF(AG357="",0,IF(ISTEXT(AG357),H357*VALUE(SUBSTITUTE(AG357,"%",""))/100,H357*AG357))-Tabela1[[#This Row],[PESO EXPEDIDO2]]</f>
        <v>0</v>
      </c>
      <c r="BB357" s="44">
        <f t="shared" ref="BB357:BB420" si="60">IF(AH357="",0,IF(ISTEXT(AH357),H357*VALUE(SUBSTITUTE(AH357,"%",""))/100,H357*AH357))</f>
        <v>0</v>
      </c>
      <c r="BC357" s="44">
        <f t="shared" ref="BC357:BC420" si="61">IF(AG357="",0,IF(ISTEXT(AG357),H357*VALUE(SUBSTITUTE(AG357,"%",""))/100,H357*AG357))</f>
        <v>0</v>
      </c>
      <c r="BD357" s="44"/>
    </row>
    <row r="358" spans="1:56" ht="15.75" hidden="1" customHeight="1" x14ac:dyDescent="0.25">
      <c r="A358" s="6" t="s">
        <v>3783</v>
      </c>
      <c r="B358" s="22" t="s">
        <v>4012</v>
      </c>
      <c r="C358" s="7">
        <v>1</v>
      </c>
      <c r="D358" s="46" t="s">
        <v>4013</v>
      </c>
      <c r="E358" s="7">
        <v>4243</v>
      </c>
      <c r="F358" s="7" t="s">
        <v>3785</v>
      </c>
      <c r="G358" s="24">
        <v>151.80000000000001</v>
      </c>
      <c r="H358" s="41">
        <f>Tabela1[[#This Row],[PESO UNI]]*Tabela1[[#This Row],[QTE]]</f>
        <v>151.80000000000001</v>
      </c>
      <c r="I358" s="7">
        <v>5</v>
      </c>
      <c r="J358" s="8" t="s">
        <v>2281</v>
      </c>
      <c r="K358" s="8" t="s">
        <v>335</v>
      </c>
      <c r="L358" s="9" t="s">
        <v>2076</v>
      </c>
      <c r="M358" s="10">
        <v>46156</v>
      </c>
      <c r="N358" s="8" t="s">
        <v>335</v>
      </c>
      <c r="O358" s="12"/>
      <c r="P358" s="13"/>
      <c r="Q358" s="14">
        <f>Tabela1[[#This Row],[QTDE/ Fabricação]]-Tabela1[[#This Row],[QTE]]</f>
        <v>-1</v>
      </c>
      <c r="R358" s="19">
        <f t="shared" si="55"/>
        <v>151.80000000000001</v>
      </c>
      <c r="S358" s="19">
        <f t="shared" si="53"/>
        <v>151.80000000000001</v>
      </c>
      <c r="T358" s="20">
        <f t="shared" si="58"/>
        <v>0</v>
      </c>
      <c r="U358" s="243">
        <v>1</v>
      </c>
      <c r="V358" s="12" t="str">
        <f>IFERROR(VLOOKUP(Tabela1[[#This Row],[COD.MDE]],'LISTA DE EMBARQUE'!B:L,11,0),"")</f>
        <v/>
      </c>
      <c r="W358" s="13"/>
      <c r="X358" s="14">
        <f>IFERROR(Tabela1[[#This Row],[QIANTIDADE EXPEDIDA]]*Tabela1[[#This Row],[PESO UNI]],"")</f>
        <v>151.80000000000001</v>
      </c>
      <c r="Y358" s="14">
        <f t="shared" si="59"/>
        <v>0</v>
      </c>
      <c r="Z358" s="21">
        <f>Tabela1[[#This Row],[PESO TOTAL]]-Tabela1[[#This Row],[Peso Expedido]]</f>
        <v>0</v>
      </c>
      <c r="AA358" s="18">
        <v>1</v>
      </c>
      <c r="AB358" s="40"/>
      <c r="AC358" s="40">
        <v>1</v>
      </c>
      <c r="AD358" s="40">
        <v>1</v>
      </c>
      <c r="AE358" s="40">
        <v>1</v>
      </c>
      <c r="AF358" s="40">
        <v>1</v>
      </c>
      <c r="AG358" s="40">
        <v>1</v>
      </c>
      <c r="AH358" s="40">
        <v>1</v>
      </c>
      <c r="AI358" s="40" t="str">
        <f t="shared" si="57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54"/>
        <v>T-072953-1/1073-TC-006</v>
      </c>
      <c r="AP358" t="str">
        <f>Tabela1[[#This Row],[TAG]]&amp;Tabela1[[#This Row],[PEDIDO]]&amp;Tabela1[[#This Row],[PRODUTO]]</f>
        <v>1073-TC-006P-188RMF</v>
      </c>
      <c r="AQ358" s="23" t="str">
        <f>Tabela1[[#This Row],[PRODUTO]]&amp;Tabela1[[#This Row],[TAG]]</f>
        <v>RMF1073-TC-006</v>
      </c>
      <c r="AR358" s="183">
        <f>Tabela1[[#This Row],[PESO TOTAL]]*Tabela1[[#This Row],[MATÉRIA PRIMA]]</f>
        <v>151.80000000000001</v>
      </c>
      <c r="AS358" s="28">
        <f>Tabela1[[#This Row],[PESO TOTAL]]*Tabela1[[#This Row],[PREPARAÇÃO ]]</f>
        <v>151.80000000000001</v>
      </c>
      <c r="AT358" s="28">
        <f>Tabela1[[#This Row],[PESO TOTAL]]*Tabela1[[#This Row],[CALDEIRARIA]]</f>
        <v>151.80000000000001</v>
      </c>
      <c r="AU358" s="28">
        <f>Tabela1[[#This Row],[PESO TOTAL]]*Tabela1[[#This Row],[SOLDA]]</f>
        <v>151.80000000000001</v>
      </c>
      <c r="AV358" s="28">
        <f>Tabela1[[#This Row],[PESO TOTAL]]*Tabela1[[#This Row],[ACABAMENTO]]</f>
        <v>151.80000000000001</v>
      </c>
      <c r="AW358" s="28">
        <f>Tabela1[[#This Row],[PESO TOTAL]]*Tabela1[[#This Row],[PRONTO ACABADO]]</f>
        <v>151.80000000000001</v>
      </c>
      <c r="AX358" s="28">
        <f>Tabela1[[#This Row],[PESO TOTAL]]*Tabela1[[#This Row],[EXPEDIÇÃO ]]</f>
        <v>151.80000000000001</v>
      </c>
      <c r="AY358" s="28" t="str">
        <f>Tabela1[[#This Row],[PEDIDO]]&amp;Tabela1[[#This Row],[PRODUTO]]</f>
        <v>P-188RMF</v>
      </c>
      <c r="AZ358" s="44">
        <f>IF(AF358="",0,IF(ISTEXT(AF358),H358*VALUE(SUBSTITUTE(AF358,"%",""))/100,H358*AF358))-Tabela1[[#This Row],[PRONTO ACABADO2]]</f>
        <v>0</v>
      </c>
      <c r="BA358" s="44">
        <f>IF(AG358="",0,IF(ISTEXT(AG358),H358*VALUE(SUBSTITUTE(AG358,"%",""))/100,H358*AG358))-Tabela1[[#This Row],[PESO EXPEDIDO2]]</f>
        <v>0</v>
      </c>
      <c r="BB358" s="44">
        <f t="shared" si="60"/>
        <v>151.80000000000001</v>
      </c>
      <c r="BC358" s="44">
        <f t="shared" si="61"/>
        <v>151.80000000000001</v>
      </c>
      <c r="BD358" s="44"/>
    </row>
    <row r="359" spans="1:56" ht="15.75" hidden="1" customHeight="1" x14ac:dyDescent="0.25">
      <c r="A359" s="6" t="s">
        <v>3783</v>
      </c>
      <c r="B359" s="22" t="s">
        <v>4012</v>
      </c>
      <c r="C359" s="7">
        <v>1</v>
      </c>
      <c r="D359" s="46" t="s">
        <v>4013</v>
      </c>
      <c r="E359" s="7">
        <v>4244</v>
      </c>
      <c r="F359" s="7" t="s">
        <v>3785</v>
      </c>
      <c r="G359" s="24">
        <v>151.80000000000001</v>
      </c>
      <c r="H359" s="41">
        <f>Tabela1[[#This Row],[PESO UNI]]*Tabela1[[#This Row],[QTE]]</f>
        <v>151.80000000000001</v>
      </c>
      <c r="I359" s="7">
        <v>5</v>
      </c>
      <c r="J359" s="8" t="s">
        <v>2283</v>
      </c>
      <c r="K359" s="8" t="s">
        <v>335</v>
      </c>
      <c r="L359" s="9" t="s">
        <v>2076</v>
      </c>
      <c r="M359" s="10">
        <v>46156</v>
      </c>
      <c r="N359" s="8" t="s">
        <v>335</v>
      </c>
      <c r="O359" s="12"/>
      <c r="P359" s="13"/>
      <c r="Q359" s="14">
        <f>Tabela1[[#This Row],[QTDE/ Fabricação]]-Tabela1[[#This Row],[QTE]]</f>
        <v>-1</v>
      </c>
      <c r="R359" s="19">
        <f t="shared" si="55"/>
        <v>151.80000000000001</v>
      </c>
      <c r="S359" s="19">
        <f t="shared" si="53"/>
        <v>151.80000000000001</v>
      </c>
      <c r="T359" s="20">
        <f t="shared" si="58"/>
        <v>0</v>
      </c>
      <c r="U359" s="243">
        <v>1</v>
      </c>
      <c r="V359" s="12" t="str">
        <f>IFERROR(VLOOKUP(Tabela1[[#This Row],[COD.MDE]],'LISTA DE EMBARQUE'!B:L,11,0),"")</f>
        <v/>
      </c>
      <c r="W359" s="13"/>
      <c r="X359" s="14">
        <f>IFERROR(Tabela1[[#This Row],[QIANTIDADE EXPEDIDA]]*Tabela1[[#This Row],[PESO UNI]],"")</f>
        <v>151.80000000000001</v>
      </c>
      <c r="Y359" s="14">
        <f t="shared" si="59"/>
        <v>0</v>
      </c>
      <c r="Z359" s="21">
        <f>Tabela1[[#This Row],[PESO TOTAL]]-Tabela1[[#This Row],[Peso Expedido]]</f>
        <v>0</v>
      </c>
      <c r="AA359" s="18">
        <v>1</v>
      </c>
      <c r="AB359" s="40"/>
      <c r="AC359" s="40">
        <v>1</v>
      </c>
      <c r="AD359" s="40">
        <v>1</v>
      </c>
      <c r="AE359" s="40">
        <v>1</v>
      </c>
      <c r="AF359" s="40">
        <v>1</v>
      </c>
      <c r="AG359" s="40">
        <v>1</v>
      </c>
      <c r="AH359" s="40">
        <v>1</v>
      </c>
      <c r="AI359" s="40" t="str">
        <f t="shared" si="57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54"/>
        <v>T-072953-1/1073-TC-007</v>
      </c>
      <c r="AP359" t="str">
        <f>Tabela1[[#This Row],[TAG]]&amp;Tabela1[[#This Row],[PEDIDO]]&amp;Tabela1[[#This Row],[PRODUTO]]</f>
        <v>1073-TC-007P-188RMF</v>
      </c>
      <c r="AQ359" s="23" t="str">
        <f>Tabela1[[#This Row],[PRODUTO]]&amp;Tabela1[[#This Row],[TAG]]</f>
        <v>RMF1073-TC-007</v>
      </c>
      <c r="AR359" s="183">
        <f>Tabela1[[#This Row],[PESO TOTAL]]*Tabela1[[#This Row],[MATÉRIA PRIMA]]</f>
        <v>151.80000000000001</v>
      </c>
      <c r="AS359" s="28">
        <f>Tabela1[[#This Row],[PESO TOTAL]]*Tabela1[[#This Row],[PREPARAÇÃO ]]</f>
        <v>151.80000000000001</v>
      </c>
      <c r="AT359" s="28">
        <f>Tabela1[[#This Row],[PESO TOTAL]]*Tabela1[[#This Row],[CALDEIRARIA]]</f>
        <v>151.80000000000001</v>
      </c>
      <c r="AU359" s="28">
        <f>Tabela1[[#This Row],[PESO TOTAL]]*Tabela1[[#This Row],[SOLDA]]</f>
        <v>151.80000000000001</v>
      </c>
      <c r="AV359" s="28">
        <f>Tabela1[[#This Row],[PESO TOTAL]]*Tabela1[[#This Row],[ACABAMENTO]]</f>
        <v>151.80000000000001</v>
      </c>
      <c r="AW359" s="28">
        <f>Tabela1[[#This Row],[PESO TOTAL]]*Tabela1[[#This Row],[PRONTO ACABADO]]</f>
        <v>151.80000000000001</v>
      </c>
      <c r="AX359" s="28">
        <f>Tabela1[[#This Row],[PESO TOTAL]]*Tabela1[[#This Row],[EXPEDIÇÃO ]]</f>
        <v>151.80000000000001</v>
      </c>
      <c r="AY359" s="28" t="str">
        <f>Tabela1[[#This Row],[PEDIDO]]&amp;Tabela1[[#This Row],[PRODUTO]]</f>
        <v>P-188RMF</v>
      </c>
      <c r="AZ359" s="44">
        <f>IF(AF359="",0,IF(ISTEXT(AF359),H359*VALUE(SUBSTITUTE(AF359,"%",""))/100,H359*AF359))-Tabela1[[#This Row],[PRONTO ACABADO2]]</f>
        <v>0</v>
      </c>
      <c r="BA359" s="44">
        <f>IF(AG359="",0,IF(ISTEXT(AG359),H359*VALUE(SUBSTITUTE(AG359,"%",""))/100,H359*AG359))-Tabela1[[#This Row],[PESO EXPEDIDO2]]</f>
        <v>0</v>
      </c>
      <c r="BB359" s="44">
        <f t="shared" si="60"/>
        <v>151.80000000000001</v>
      </c>
      <c r="BC359" s="44">
        <f t="shared" si="61"/>
        <v>151.80000000000001</v>
      </c>
      <c r="BD359" s="44"/>
    </row>
    <row r="360" spans="1:56" ht="15.75" hidden="1" customHeight="1" x14ac:dyDescent="0.25">
      <c r="A360" s="6" t="s">
        <v>4014</v>
      </c>
      <c r="B360" s="22" t="s">
        <v>4015</v>
      </c>
      <c r="C360" s="7">
        <v>1</v>
      </c>
      <c r="D360" s="46" t="s">
        <v>4016</v>
      </c>
      <c r="E360" s="7">
        <v>4245</v>
      </c>
      <c r="F360" s="7" t="s">
        <v>4017</v>
      </c>
      <c r="G360" s="24">
        <v>17.899999999999999</v>
      </c>
      <c r="H360" s="41">
        <f>Tabela1[[#This Row],[PESO UNI]]*Tabela1[[#This Row],[QTE]]</f>
        <v>17.899999999999999</v>
      </c>
      <c r="I360" s="7" t="s">
        <v>2</v>
      </c>
      <c r="J360" s="8" t="s">
        <v>2281</v>
      </c>
      <c r="K360" s="8" t="s">
        <v>335</v>
      </c>
      <c r="L360" s="9" t="s">
        <v>2076</v>
      </c>
      <c r="M360" s="10">
        <v>46149</v>
      </c>
      <c r="N360" s="8" t="s">
        <v>335</v>
      </c>
      <c r="O360" s="12"/>
      <c r="P360" s="13"/>
      <c r="Q360" s="14">
        <f>Tabela1[[#This Row],[QTDE/ Fabricação]]-Tabela1[[#This Row],[QTE]]</f>
        <v>-1</v>
      </c>
      <c r="R360" s="19">
        <f t="shared" si="55"/>
        <v>17.899999999999999</v>
      </c>
      <c r="S360" s="19">
        <f t="shared" si="53"/>
        <v>0</v>
      </c>
      <c r="T360" s="20">
        <f t="shared" si="58"/>
        <v>-17.899999999999999</v>
      </c>
      <c r="U360" s="17">
        <f>IFERROR(SUMIF('LISTA DE EMBARQUE'!B:B,MICRO!E:E,'LISTA DE EMBARQUE'!G:G),"")</f>
        <v>0</v>
      </c>
      <c r="V360" s="12" t="str">
        <f>IFERROR(VLOOKUP(Tabela1[[#This Row],[COD.MDE]],'LISTA DE EMBARQUE'!B:L,11,0),"")</f>
        <v/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0</v>
      </c>
      <c r="Y360" s="14">
        <f t="shared" si="59"/>
        <v>-1</v>
      </c>
      <c r="Z360" s="21">
        <f>Tabela1[[#This Row],[PESO TOTAL]]-Tabela1[[#This Row],[Peso Expedido]]</f>
        <v>17.899999999999999</v>
      </c>
      <c r="AA360" s="18">
        <v>1</v>
      </c>
      <c r="AB360" s="40"/>
      <c r="AC360" s="40">
        <v>1</v>
      </c>
      <c r="AD360" s="40">
        <v>1</v>
      </c>
      <c r="AE360" s="40">
        <v>1</v>
      </c>
      <c r="AF360" s="40">
        <v>1</v>
      </c>
      <c r="AG360" s="40">
        <v>0</v>
      </c>
      <c r="AH360" s="40"/>
      <c r="AI360" s="40" t="str">
        <f t="shared" si="57"/>
        <v/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54"/>
        <v>MDE-M-0028-RA/1073-TC-006</v>
      </c>
      <c r="AP360" t="str">
        <f>Tabela1[[#This Row],[TAG]]&amp;Tabela1[[#This Row],[PEDIDO]]&amp;Tabela1[[#This Row],[PRODUTO]]</f>
        <v>1073-TC-006P-188RMF</v>
      </c>
      <c r="AQ360" s="23" t="str">
        <f>Tabela1[[#This Row],[PRODUTO]]&amp;Tabela1[[#This Row],[TAG]]</f>
        <v>RMF1073-TC-006</v>
      </c>
      <c r="AR360" s="183">
        <f>Tabela1[[#This Row],[PESO TOTAL]]*Tabela1[[#This Row],[MATÉRIA PRIMA]]</f>
        <v>17.899999999999999</v>
      </c>
      <c r="AS360" s="28">
        <f>Tabela1[[#This Row],[PESO TOTAL]]*Tabela1[[#This Row],[PREPARAÇÃO ]]</f>
        <v>17.899999999999999</v>
      </c>
      <c r="AT360" s="28">
        <f>Tabela1[[#This Row],[PESO TOTAL]]*Tabela1[[#This Row],[CALDEIRARIA]]</f>
        <v>17.899999999999999</v>
      </c>
      <c r="AU360" s="28">
        <f>Tabela1[[#This Row],[PESO TOTAL]]*Tabela1[[#This Row],[SOLDA]]</f>
        <v>17.899999999999999</v>
      </c>
      <c r="AV360" s="28">
        <f>Tabela1[[#This Row],[PESO TOTAL]]*Tabela1[[#This Row],[ACABAMENTO]]</f>
        <v>17.899999999999999</v>
      </c>
      <c r="AW360" s="28">
        <f>Tabela1[[#This Row],[PESO TOTAL]]*Tabela1[[#This Row],[PRONTO ACABADO]]</f>
        <v>0</v>
      </c>
      <c r="AX360" s="28">
        <f>Tabela1[[#This Row],[PESO TOTAL]]*Tabela1[[#This Row],[EXPEDIÇÃO ]]</f>
        <v>0</v>
      </c>
      <c r="AY360" s="28" t="str">
        <f>Tabela1[[#This Row],[PEDIDO]]&amp;Tabela1[[#This Row],[PRODUTO]]</f>
        <v>P-188RMF</v>
      </c>
      <c r="AZ360" s="44">
        <f>IF(AF360="",0,IF(ISTEXT(AF360),H360*VALUE(SUBSTITUTE(AF360,"%",""))/100,H360*AF360))-Tabela1[[#This Row],[PRONTO ACABADO2]]</f>
        <v>17.899999999999999</v>
      </c>
      <c r="BA360" s="44">
        <f>IF(AG360="",0,IF(ISTEXT(AG360),H360*VALUE(SUBSTITUTE(AG360,"%",""))/100,H360*AG360))-Tabela1[[#This Row],[PESO EXPEDIDO2]]</f>
        <v>0</v>
      </c>
      <c r="BB360" s="44">
        <f t="shared" si="60"/>
        <v>0</v>
      </c>
      <c r="BC360" s="44">
        <f t="shared" si="61"/>
        <v>0</v>
      </c>
      <c r="BD360" s="44"/>
    </row>
    <row r="361" spans="1:56" ht="15.75" hidden="1" customHeight="1" x14ac:dyDescent="0.25">
      <c r="A361" s="6" t="s">
        <v>4014</v>
      </c>
      <c r="B361" s="22" t="s">
        <v>4015</v>
      </c>
      <c r="C361" s="7">
        <v>1</v>
      </c>
      <c r="D361" s="46" t="s">
        <v>4016</v>
      </c>
      <c r="E361" s="7">
        <v>4246</v>
      </c>
      <c r="F361" s="7" t="s">
        <v>4017</v>
      </c>
      <c r="G361" s="24">
        <v>17.899999999999999</v>
      </c>
      <c r="H361" s="41">
        <f>Tabela1[[#This Row],[PESO UNI]]*Tabela1[[#This Row],[QTE]]</f>
        <v>17.899999999999999</v>
      </c>
      <c r="I361" s="7" t="s">
        <v>2</v>
      </c>
      <c r="J361" s="8" t="s">
        <v>2283</v>
      </c>
      <c r="K361" s="8" t="s">
        <v>335</v>
      </c>
      <c r="L361" s="9" t="s">
        <v>2076</v>
      </c>
      <c r="M361" s="10">
        <v>46149</v>
      </c>
      <c r="N361" s="8" t="s">
        <v>335</v>
      </c>
      <c r="O361" s="12"/>
      <c r="P361" s="13"/>
      <c r="Q361" s="14">
        <f>Tabela1[[#This Row],[QTDE/ Fabricação]]-Tabela1[[#This Row],[QTE]]</f>
        <v>-1</v>
      </c>
      <c r="R361" s="19">
        <f t="shared" si="55"/>
        <v>17.899999999999999</v>
      </c>
      <c r="S361" s="19">
        <f t="shared" si="53"/>
        <v>0</v>
      </c>
      <c r="T361" s="20">
        <f t="shared" si="58"/>
        <v>-17.899999999999999</v>
      </c>
      <c r="U361" s="17">
        <f>IFERROR(SUMIF('LISTA DE EMBARQUE'!B:B,MICRO!E:E,'LISTA DE EMBARQUE'!G:G),"")</f>
        <v>0</v>
      </c>
      <c r="V361" s="12" t="str">
        <f>IFERROR(VLOOKUP(Tabela1[[#This Row],[COD.MDE]],'LISTA DE EMBARQUE'!B:L,11,0),"")</f>
        <v/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0</v>
      </c>
      <c r="Y361" s="14">
        <f t="shared" si="59"/>
        <v>-1</v>
      </c>
      <c r="Z361" s="21">
        <f>Tabela1[[#This Row],[PESO TOTAL]]-Tabela1[[#This Row],[Peso Expedido]]</f>
        <v>17.899999999999999</v>
      </c>
      <c r="AA361" s="18">
        <v>1</v>
      </c>
      <c r="AB361" s="40"/>
      <c r="AC361" s="40">
        <v>1</v>
      </c>
      <c r="AD361" s="40">
        <v>1</v>
      </c>
      <c r="AE361" s="40">
        <v>1</v>
      </c>
      <c r="AF361" s="40">
        <v>1</v>
      </c>
      <c r="AG361" s="40">
        <v>0</v>
      </c>
      <c r="AH361" s="40"/>
      <c r="AI361" s="40" t="str">
        <f t="shared" si="57"/>
        <v/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54"/>
        <v>MDE-M-0028-RA/1073-TC-007</v>
      </c>
      <c r="AP361" t="str">
        <f>Tabela1[[#This Row],[TAG]]&amp;Tabela1[[#This Row],[PEDIDO]]&amp;Tabela1[[#This Row],[PRODUTO]]</f>
        <v>1073-TC-007P-188RMF</v>
      </c>
      <c r="AQ361" s="23" t="str">
        <f>Tabela1[[#This Row],[PRODUTO]]&amp;Tabela1[[#This Row],[TAG]]</f>
        <v>RMF1073-TC-007</v>
      </c>
      <c r="AR361" s="183">
        <f>Tabela1[[#This Row],[PESO TOTAL]]*Tabela1[[#This Row],[MATÉRIA PRIMA]]</f>
        <v>17.899999999999999</v>
      </c>
      <c r="AS361" s="28">
        <f>Tabela1[[#This Row],[PESO TOTAL]]*Tabela1[[#This Row],[PREPARAÇÃO ]]</f>
        <v>17.899999999999999</v>
      </c>
      <c r="AT361" s="28">
        <f>Tabela1[[#This Row],[PESO TOTAL]]*Tabela1[[#This Row],[CALDEIRARIA]]</f>
        <v>17.899999999999999</v>
      </c>
      <c r="AU361" s="28">
        <f>Tabela1[[#This Row],[PESO TOTAL]]*Tabela1[[#This Row],[SOLDA]]</f>
        <v>17.899999999999999</v>
      </c>
      <c r="AV361" s="28">
        <f>Tabela1[[#This Row],[PESO TOTAL]]*Tabela1[[#This Row],[ACABAMENTO]]</f>
        <v>17.899999999999999</v>
      </c>
      <c r="AW361" s="28">
        <f>Tabela1[[#This Row],[PESO TOTAL]]*Tabela1[[#This Row],[PRONTO ACABADO]]</f>
        <v>0</v>
      </c>
      <c r="AX361" s="28">
        <f>Tabela1[[#This Row],[PESO TOTAL]]*Tabela1[[#This Row],[EXPEDIÇÃO ]]</f>
        <v>0</v>
      </c>
      <c r="AY361" s="28" t="str">
        <f>Tabela1[[#This Row],[PEDIDO]]&amp;Tabela1[[#This Row],[PRODUTO]]</f>
        <v>P-188RMF</v>
      </c>
      <c r="AZ361" s="44">
        <f>IF(AF361="",0,IF(ISTEXT(AF361),H361*VALUE(SUBSTITUTE(AF361,"%",""))/100,H361*AF361))-Tabela1[[#This Row],[PRONTO ACABADO2]]</f>
        <v>17.899999999999999</v>
      </c>
      <c r="BA361" s="44">
        <f>IF(AG361="",0,IF(ISTEXT(AG361),H361*VALUE(SUBSTITUTE(AG361,"%",""))/100,H361*AG361))-Tabela1[[#This Row],[PESO EXPEDIDO2]]</f>
        <v>0</v>
      </c>
      <c r="BB361" s="44">
        <f t="shared" si="60"/>
        <v>0</v>
      </c>
      <c r="BC361" s="44">
        <f t="shared" si="61"/>
        <v>0</v>
      </c>
      <c r="BD361" s="44"/>
    </row>
    <row r="362" spans="1:56" ht="15.75" hidden="1" customHeight="1" x14ac:dyDescent="0.25">
      <c r="A362" s="6" t="s">
        <v>4014</v>
      </c>
      <c r="B362" s="22" t="s">
        <v>4018</v>
      </c>
      <c r="C362" s="7">
        <v>2</v>
      </c>
      <c r="D362" s="46" t="s">
        <v>4019</v>
      </c>
      <c r="E362" s="7">
        <v>4247</v>
      </c>
      <c r="F362" s="7" t="s">
        <v>4017</v>
      </c>
      <c r="G362" s="24">
        <v>3.5</v>
      </c>
      <c r="H362" s="41">
        <f>Tabela1[[#This Row],[PESO UNI]]*Tabela1[[#This Row],[QTE]]</f>
        <v>7</v>
      </c>
      <c r="I362" s="7" t="s">
        <v>2</v>
      </c>
      <c r="J362" s="8" t="s">
        <v>2281</v>
      </c>
      <c r="K362" s="8" t="s">
        <v>335</v>
      </c>
      <c r="L362" s="9" t="s">
        <v>2076</v>
      </c>
      <c r="M362" s="10">
        <v>46149</v>
      </c>
      <c r="N362" s="8" t="s">
        <v>335</v>
      </c>
      <c r="O362" s="12"/>
      <c r="P362" s="13"/>
      <c r="Q362" s="14">
        <f>Tabela1[[#This Row],[QTDE/ Fabricação]]-Tabela1[[#This Row],[QTE]]</f>
        <v>-2</v>
      </c>
      <c r="R362" s="19">
        <f t="shared" si="55"/>
        <v>7</v>
      </c>
      <c r="S362" s="19">
        <f t="shared" si="53"/>
        <v>0</v>
      </c>
      <c r="T362" s="20">
        <f t="shared" si="58"/>
        <v>-7</v>
      </c>
      <c r="U362" s="17">
        <f>IFERROR(SUMIF('LISTA DE EMBARQUE'!B:B,MICRO!E:E,'LISTA DE EMBARQUE'!G:G),"")</f>
        <v>0</v>
      </c>
      <c r="V362" s="12" t="str">
        <f>IFERROR(VLOOKUP(Tabela1[[#This Row],[COD.MDE]],'LISTA DE EMBARQUE'!B:L,11,0),"")</f>
        <v/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0</v>
      </c>
      <c r="Y362" s="14">
        <f t="shared" si="59"/>
        <v>-2</v>
      </c>
      <c r="Z362" s="21">
        <f>Tabela1[[#This Row],[PESO TOTAL]]-Tabela1[[#This Row],[Peso Expedido]]</f>
        <v>7</v>
      </c>
      <c r="AA362" s="18">
        <v>1</v>
      </c>
      <c r="AB362" s="40"/>
      <c r="AC362" s="40">
        <v>1</v>
      </c>
      <c r="AD362" s="40">
        <v>1</v>
      </c>
      <c r="AE362" s="40">
        <v>1</v>
      </c>
      <c r="AF362" s="40">
        <v>1</v>
      </c>
      <c r="AG362" s="40">
        <v>0</v>
      </c>
      <c r="AH362" s="40"/>
      <c r="AI362" s="40" t="str">
        <f t="shared" si="57"/>
        <v/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54"/>
        <v>MDE-M-0028-RA/1073-TC-006</v>
      </c>
      <c r="AP362" t="str">
        <f>Tabela1[[#This Row],[TAG]]&amp;Tabela1[[#This Row],[PEDIDO]]&amp;Tabela1[[#This Row],[PRODUTO]]</f>
        <v>1073-TC-006P-188RMF</v>
      </c>
      <c r="AQ362" s="23" t="str">
        <f>Tabela1[[#This Row],[PRODUTO]]&amp;Tabela1[[#This Row],[TAG]]</f>
        <v>RMF1073-TC-006</v>
      </c>
      <c r="AR362" s="183">
        <f>Tabela1[[#This Row],[PESO TOTAL]]*Tabela1[[#This Row],[MATÉRIA PRIMA]]</f>
        <v>7</v>
      </c>
      <c r="AS362" s="28">
        <f>Tabela1[[#This Row],[PESO TOTAL]]*Tabela1[[#This Row],[PREPARAÇÃO ]]</f>
        <v>7</v>
      </c>
      <c r="AT362" s="28">
        <f>Tabela1[[#This Row],[PESO TOTAL]]*Tabela1[[#This Row],[CALDEIRARIA]]</f>
        <v>7</v>
      </c>
      <c r="AU362" s="28">
        <f>Tabela1[[#This Row],[PESO TOTAL]]*Tabela1[[#This Row],[SOLDA]]</f>
        <v>7</v>
      </c>
      <c r="AV362" s="28">
        <f>Tabela1[[#This Row],[PESO TOTAL]]*Tabela1[[#This Row],[ACABAMENTO]]</f>
        <v>7</v>
      </c>
      <c r="AW362" s="28">
        <f>Tabela1[[#This Row],[PESO TOTAL]]*Tabela1[[#This Row],[PRONTO ACABADO]]</f>
        <v>0</v>
      </c>
      <c r="AX362" s="28">
        <f>Tabela1[[#This Row],[PESO TOTAL]]*Tabela1[[#This Row],[EXPEDIÇÃO ]]</f>
        <v>0</v>
      </c>
      <c r="AY362" s="28" t="str">
        <f>Tabela1[[#This Row],[PEDIDO]]&amp;Tabela1[[#This Row],[PRODUTO]]</f>
        <v>P-188RMF</v>
      </c>
      <c r="AZ362" s="44">
        <f>IF(AF362="",0,IF(ISTEXT(AF362),H362*VALUE(SUBSTITUTE(AF362,"%",""))/100,H362*AF362))-Tabela1[[#This Row],[PRONTO ACABADO2]]</f>
        <v>7</v>
      </c>
      <c r="BA362" s="44">
        <f>IF(AG362="",0,IF(ISTEXT(AG362),H362*VALUE(SUBSTITUTE(AG362,"%",""))/100,H362*AG362))-Tabela1[[#This Row],[PESO EXPEDIDO2]]</f>
        <v>0</v>
      </c>
      <c r="BB362" s="44">
        <f t="shared" si="60"/>
        <v>0</v>
      </c>
      <c r="BC362" s="44">
        <f t="shared" si="61"/>
        <v>0</v>
      </c>
      <c r="BD362" s="44"/>
    </row>
    <row r="363" spans="1:56" ht="15.75" hidden="1" customHeight="1" x14ac:dyDescent="0.25">
      <c r="A363" s="6" t="s">
        <v>4014</v>
      </c>
      <c r="B363" s="22" t="s">
        <v>4018</v>
      </c>
      <c r="C363" s="7">
        <v>2</v>
      </c>
      <c r="D363" s="46" t="s">
        <v>4019</v>
      </c>
      <c r="E363" s="7">
        <v>4248</v>
      </c>
      <c r="F363" s="7" t="s">
        <v>4017</v>
      </c>
      <c r="G363" s="24">
        <v>3.5</v>
      </c>
      <c r="H363" s="41">
        <f>Tabela1[[#This Row],[PESO UNI]]*Tabela1[[#This Row],[QTE]]</f>
        <v>7</v>
      </c>
      <c r="I363" s="7" t="s">
        <v>2</v>
      </c>
      <c r="J363" s="8" t="s">
        <v>2283</v>
      </c>
      <c r="K363" s="8" t="s">
        <v>335</v>
      </c>
      <c r="L363" s="9" t="s">
        <v>2076</v>
      </c>
      <c r="M363" s="10">
        <v>46149</v>
      </c>
      <c r="N363" s="8" t="s">
        <v>335</v>
      </c>
      <c r="O363" s="12"/>
      <c r="P363" s="13"/>
      <c r="Q363" s="14">
        <f>Tabela1[[#This Row],[QTDE/ Fabricação]]-Tabela1[[#This Row],[QTE]]</f>
        <v>-2</v>
      </c>
      <c r="R363" s="19">
        <f t="shared" si="55"/>
        <v>7</v>
      </c>
      <c r="S363" s="19">
        <f t="shared" si="53"/>
        <v>0</v>
      </c>
      <c r="T363" s="20">
        <f t="shared" si="58"/>
        <v>-7</v>
      </c>
      <c r="U363" s="17">
        <f>IFERROR(SUMIF('LISTA DE EMBARQUE'!B:B,MICRO!E:E,'LISTA DE EMBARQUE'!G:G),"")</f>
        <v>0</v>
      </c>
      <c r="V363" s="12" t="str">
        <f>IFERROR(VLOOKUP(Tabela1[[#This Row],[COD.MDE]],'LISTA DE EMBARQUE'!B:L,11,0),"")</f>
        <v/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0</v>
      </c>
      <c r="Y363" s="14">
        <f t="shared" si="59"/>
        <v>-2</v>
      </c>
      <c r="Z363" s="21">
        <f>Tabela1[[#This Row],[PESO TOTAL]]-Tabela1[[#This Row],[Peso Expedido]]</f>
        <v>7</v>
      </c>
      <c r="AA363" s="18">
        <v>1</v>
      </c>
      <c r="AB363" s="40"/>
      <c r="AC363" s="40">
        <v>1</v>
      </c>
      <c r="AD363" s="40">
        <v>1</v>
      </c>
      <c r="AE363" s="40">
        <v>1</v>
      </c>
      <c r="AF363" s="40">
        <v>1</v>
      </c>
      <c r="AG363" s="40">
        <v>0</v>
      </c>
      <c r="AH363" s="40"/>
      <c r="AI363" s="40" t="str">
        <f t="shared" si="57"/>
        <v/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54"/>
        <v>MDE-M-0028-RA/1073-TC-007</v>
      </c>
      <c r="AP363" t="str">
        <f>Tabela1[[#This Row],[TAG]]&amp;Tabela1[[#This Row],[PEDIDO]]&amp;Tabela1[[#This Row],[PRODUTO]]</f>
        <v>1073-TC-007P-188RMF</v>
      </c>
      <c r="AQ363" s="23" t="str">
        <f>Tabela1[[#This Row],[PRODUTO]]&amp;Tabela1[[#This Row],[TAG]]</f>
        <v>RMF1073-TC-007</v>
      </c>
      <c r="AR363" s="183">
        <f>Tabela1[[#This Row],[PESO TOTAL]]*Tabela1[[#This Row],[MATÉRIA PRIMA]]</f>
        <v>7</v>
      </c>
      <c r="AS363" s="28">
        <f>Tabela1[[#This Row],[PESO TOTAL]]*Tabela1[[#This Row],[PREPARAÇÃO ]]</f>
        <v>7</v>
      </c>
      <c r="AT363" s="28">
        <f>Tabela1[[#This Row],[PESO TOTAL]]*Tabela1[[#This Row],[CALDEIRARIA]]</f>
        <v>7</v>
      </c>
      <c r="AU363" s="28">
        <f>Tabela1[[#This Row],[PESO TOTAL]]*Tabela1[[#This Row],[SOLDA]]</f>
        <v>7</v>
      </c>
      <c r="AV363" s="28">
        <f>Tabela1[[#This Row],[PESO TOTAL]]*Tabela1[[#This Row],[ACABAMENTO]]</f>
        <v>7</v>
      </c>
      <c r="AW363" s="28">
        <f>Tabela1[[#This Row],[PESO TOTAL]]*Tabela1[[#This Row],[PRONTO ACABADO]]</f>
        <v>0</v>
      </c>
      <c r="AX363" s="28">
        <f>Tabela1[[#This Row],[PESO TOTAL]]*Tabela1[[#This Row],[EXPEDIÇÃO ]]</f>
        <v>0</v>
      </c>
      <c r="AY363" s="28" t="str">
        <f>Tabela1[[#This Row],[PEDIDO]]&amp;Tabela1[[#This Row],[PRODUTO]]</f>
        <v>P-188RMF</v>
      </c>
      <c r="AZ363" s="44">
        <f>IF(AF363="",0,IF(ISTEXT(AF363),H363*VALUE(SUBSTITUTE(AF363,"%",""))/100,H363*AF363))-Tabela1[[#This Row],[PRONTO ACABADO2]]</f>
        <v>7</v>
      </c>
      <c r="BA363" s="44">
        <f>IF(AG363="",0,IF(ISTEXT(AG363),H363*VALUE(SUBSTITUTE(AG363,"%",""))/100,H363*AG363))-Tabela1[[#This Row],[PESO EXPEDIDO2]]</f>
        <v>0</v>
      </c>
      <c r="BB363" s="44">
        <f t="shared" si="60"/>
        <v>0</v>
      </c>
      <c r="BC363" s="44">
        <f t="shared" si="61"/>
        <v>0</v>
      </c>
      <c r="BD363" s="44"/>
    </row>
    <row r="364" spans="1:56" ht="15.75" hidden="1" customHeight="1" x14ac:dyDescent="0.25">
      <c r="A364" s="6" t="s">
        <v>4014</v>
      </c>
      <c r="B364" s="22" t="s">
        <v>4020</v>
      </c>
      <c r="C364" s="7">
        <v>1</v>
      </c>
      <c r="D364" s="46" t="s">
        <v>2564</v>
      </c>
      <c r="E364" s="7">
        <v>4249</v>
      </c>
      <c r="F364" s="7" t="s">
        <v>4017</v>
      </c>
      <c r="G364" s="24">
        <v>8.4</v>
      </c>
      <c r="H364" s="41">
        <f>Tabela1[[#This Row],[PESO UNI]]*Tabela1[[#This Row],[QTE]]</f>
        <v>8.4</v>
      </c>
      <c r="I364" s="7" t="s">
        <v>2</v>
      </c>
      <c r="J364" s="8" t="s">
        <v>2281</v>
      </c>
      <c r="K364" s="8" t="s">
        <v>335</v>
      </c>
      <c r="L364" s="9" t="s">
        <v>2076</v>
      </c>
      <c r="M364" s="10">
        <v>46149</v>
      </c>
      <c r="N364" s="8" t="s">
        <v>335</v>
      </c>
      <c r="O364" s="12"/>
      <c r="P364" s="13"/>
      <c r="Q364" s="14">
        <f>Tabela1[[#This Row],[QTDE/ Fabricação]]-Tabela1[[#This Row],[QTE]]</f>
        <v>-1</v>
      </c>
      <c r="R364" s="19">
        <f t="shared" si="55"/>
        <v>8.4</v>
      </c>
      <c r="S364" s="19">
        <f t="shared" si="53"/>
        <v>0</v>
      </c>
      <c r="T364" s="20">
        <f t="shared" si="58"/>
        <v>-8.4</v>
      </c>
      <c r="U364" s="17">
        <f>IFERROR(SUMIF('LISTA DE EMBARQUE'!B:B,MICRO!E:E,'LISTA DE EMBARQUE'!G:G),"")</f>
        <v>0</v>
      </c>
      <c r="V364" s="12" t="str">
        <f>IFERROR(VLOOKUP(Tabela1[[#This Row],[COD.MDE]],'LISTA DE EMBARQUE'!B:L,11,0),"")</f>
        <v/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0</v>
      </c>
      <c r="Y364" s="14">
        <f t="shared" si="59"/>
        <v>-1</v>
      </c>
      <c r="Z364" s="21">
        <f>Tabela1[[#This Row],[PESO TOTAL]]-Tabela1[[#This Row],[Peso Expedido]]</f>
        <v>8.4</v>
      </c>
      <c r="AA364" s="18">
        <v>1</v>
      </c>
      <c r="AB364" s="40"/>
      <c r="AC364" s="40">
        <v>1</v>
      </c>
      <c r="AD364" s="40">
        <v>1</v>
      </c>
      <c r="AE364" s="40">
        <v>1</v>
      </c>
      <c r="AF364" s="40">
        <v>1</v>
      </c>
      <c r="AG364" s="40">
        <v>0</v>
      </c>
      <c r="AH364" s="40"/>
      <c r="AI364" s="40" t="str">
        <f t="shared" si="57"/>
        <v/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54"/>
        <v>MDE-M-0028-RA/1073-TC-006</v>
      </c>
      <c r="AP364" t="str">
        <f>Tabela1[[#This Row],[TAG]]&amp;Tabela1[[#This Row],[PEDIDO]]&amp;Tabela1[[#This Row],[PRODUTO]]</f>
        <v>1073-TC-006P-188RMF</v>
      </c>
      <c r="AQ364" s="23" t="str">
        <f>Tabela1[[#This Row],[PRODUTO]]&amp;Tabela1[[#This Row],[TAG]]</f>
        <v>RMF1073-TC-006</v>
      </c>
      <c r="AR364" s="183">
        <f>Tabela1[[#This Row],[PESO TOTAL]]*Tabela1[[#This Row],[MATÉRIA PRIMA]]</f>
        <v>8.4</v>
      </c>
      <c r="AS364" s="28">
        <f>Tabela1[[#This Row],[PESO TOTAL]]*Tabela1[[#This Row],[PREPARAÇÃO ]]</f>
        <v>8.4</v>
      </c>
      <c r="AT364" s="28">
        <f>Tabela1[[#This Row],[PESO TOTAL]]*Tabela1[[#This Row],[CALDEIRARIA]]</f>
        <v>8.4</v>
      </c>
      <c r="AU364" s="28">
        <f>Tabela1[[#This Row],[PESO TOTAL]]*Tabela1[[#This Row],[SOLDA]]</f>
        <v>8.4</v>
      </c>
      <c r="AV364" s="28">
        <f>Tabela1[[#This Row],[PESO TOTAL]]*Tabela1[[#This Row],[ACABAMENTO]]</f>
        <v>8.4</v>
      </c>
      <c r="AW364" s="28">
        <f>Tabela1[[#This Row],[PESO TOTAL]]*Tabela1[[#This Row],[PRONTO ACABADO]]</f>
        <v>0</v>
      </c>
      <c r="AX364" s="28">
        <f>Tabela1[[#This Row],[PESO TOTAL]]*Tabela1[[#This Row],[EXPEDIÇÃO ]]</f>
        <v>0</v>
      </c>
      <c r="AY364" s="28" t="str">
        <f>Tabela1[[#This Row],[PEDIDO]]&amp;Tabela1[[#This Row],[PRODUTO]]</f>
        <v>P-188RMF</v>
      </c>
      <c r="AZ364" s="44">
        <f>IF(AF364="",0,IF(ISTEXT(AF364),H364*VALUE(SUBSTITUTE(AF364,"%",""))/100,H364*AF364))-Tabela1[[#This Row],[PRONTO ACABADO2]]</f>
        <v>8.4</v>
      </c>
      <c r="BA364" s="44">
        <f>IF(AG364="",0,IF(ISTEXT(AG364),H364*VALUE(SUBSTITUTE(AG364,"%",""))/100,H364*AG364))-Tabela1[[#This Row],[PESO EXPEDIDO2]]</f>
        <v>0</v>
      </c>
      <c r="BB364" s="44">
        <f t="shared" si="60"/>
        <v>0</v>
      </c>
      <c r="BC364" s="44">
        <f t="shared" si="61"/>
        <v>0</v>
      </c>
      <c r="BD364" s="44"/>
    </row>
    <row r="365" spans="1:56" ht="15.75" hidden="1" customHeight="1" x14ac:dyDescent="0.25">
      <c r="A365" s="6" t="s">
        <v>4014</v>
      </c>
      <c r="B365" s="22" t="s">
        <v>4020</v>
      </c>
      <c r="C365" s="7">
        <v>1</v>
      </c>
      <c r="D365" s="46" t="s">
        <v>2564</v>
      </c>
      <c r="E365" s="7">
        <v>4250</v>
      </c>
      <c r="F365" s="7" t="s">
        <v>4017</v>
      </c>
      <c r="G365" s="24">
        <v>8.4</v>
      </c>
      <c r="H365" s="41">
        <f>Tabela1[[#This Row],[PESO UNI]]*Tabela1[[#This Row],[QTE]]</f>
        <v>8.4</v>
      </c>
      <c r="I365" s="7" t="s">
        <v>2</v>
      </c>
      <c r="J365" s="8" t="s">
        <v>2283</v>
      </c>
      <c r="K365" s="8" t="s">
        <v>335</v>
      </c>
      <c r="L365" s="9" t="s">
        <v>2076</v>
      </c>
      <c r="M365" s="10">
        <v>46149</v>
      </c>
      <c r="N365" s="8" t="s">
        <v>335</v>
      </c>
      <c r="O365" s="12"/>
      <c r="P365" s="13"/>
      <c r="Q365" s="14">
        <f>Tabela1[[#This Row],[QTDE/ Fabricação]]-Tabela1[[#This Row],[QTE]]</f>
        <v>-1</v>
      </c>
      <c r="R365" s="19">
        <f t="shared" si="55"/>
        <v>8.4</v>
      </c>
      <c r="S365" s="19">
        <f t="shared" si="53"/>
        <v>0</v>
      </c>
      <c r="T365" s="20">
        <f t="shared" si="58"/>
        <v>-8.4</v>
      </c>
      <c r="U365" s="17">
        <f>IFERROR(SUMIF('LISTA DE EMBARQUE'!B:B,MICRO!E:E,'LISTA DE EMBARQUE'!G:G),"")</f>
        <v>0</v>
      </c>
      <c r="V365" s="12" t="str">
        <f>IFERROR(VLOOKUP(Tabela1[[#This Row],[COD.MDE]],'LISTA DE EMBARQUE'!B:L,11,0),"")</f>
        <v/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</v>
      </c>
      <c r="Y365" s="14">
        <f t="shared" si="59"/>
        <v>-1</v>
      </c>
      <c r="Z365" s="21">
        <f>Tabela1[[#This Row],[PESO TOTAL]]-Tabela1[[#This Row],[Peso Expedido]]</f>
        <v>8.4</v>
      </c>
      <c r="AA365" s="18">
        <v>1</v>
      </c>
      <c r="AB365" s="40"/>
      <c r="AC365" s="40">
        <v>1</v>
      </c>
      <c r="AD365" s="40">
        <v>1</v>
      </c>
      <c r="AE365" s="40">
        <v>1</v>
      </c>
      <c r="AF365" s="40">
        <v>1</v>
      </c>
      <c r="AG365" s="40">
        <v>0</v>
      </c>
      <c r="AH365" s="40"/>
      <c r="AI365" s="40" t="str">
        <f t="shared" si="57"/>
        <v/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54"/>
        <v>MDE-M-0028-RA/1073-TC-007</v>
      </c>
      <c r="AP365" t="str">
        <f>Tabela1[[#This Row],[TAG]]&amp;Tabela1[[#This Row],[PEDIDO]]&amp;Tabela1[[#This Row],[PRODUTO]]</f>
        <v>1073-TC-007P-188RMF</v>
      </c>
      <c r="AQ365" s="23" t="str">
        <f>Tabela1[[#This Row],[PRODUTO]]&amp;Tabela1[[#This Row],[TAG]]</f>
        <v>RMF1073-TC-007</v>
      </c>
      <c r="AR365" s="183">
        <f>Tabela1[[#This Row],[PESO TOTAL]]*Tabela1[[#This Row],[MATÉRIA PRIMA]]</f>
        <v>8.4</v>
      </c>
      <c r="AS365" s="28">
        <f>Tabela1[[#This Row],[PESO TOTAL]]*Tabela1[[#This Row],[PREPARAÇÃO ]]</f>
        <v>8.4</v>
      </c>
      <c r="AT365" s="28">
        <f>Tabela1[[#This Row],[PESO TOTAL]]*Tabela1[[#This Row],[CALDEIRARIA]]</f>
        <v>8.4</v>
      </c>
      <c r="AU365" s="28">
        <f>Tabela1[[#This Row],[PESO TOTAL]]*Tabela1[[#This Row],[SOLDA]]</f>
        <v>8.4</v>
      </c>
      <c r="AV365" s="28">
        <f>Tabela1[[#This Row],[PESO TOTAL]]*Tabela1[[#This Row],[ACABAMENTO]]</f>
        <v>8.4</v>
      </c>
      <c r="AW365" s="28">
        <f>Tabela1[[#This Row],[PESO TOTAL]]*Tabela1[[#This Row],[PRONTO ACABADO]]</f>
        <v>0</v>
      </c>
      <c r="AX365" s="28">
        <f>Tabela1[[#This Row],[PESO TOTAL]]*Tabela1[[#This Row],[EXPEDIÇÃO ]]</f>
        <v>0</v>
      </c>
      <c r="AY365" s="28" t="str">
        <f>Tabela1[[#This Row],[PEDIDO]]&amp;Tabela1[[#This Row],[PRODUTO]]</f>
        <v>P-188RMF</v>
      </c>
      <c r="AZ365" s="44">
        <f>IF(AF365="",0,IF(ISTEXT(AF365),H365*VALUE(SUBSTITUTE(AF365,"%",""))/100,H365*AF365))-Tabela1[[#This Row],[PRONTO ACABADO2]]</f>
        <v>8.4</v>
      </c>
      <c r="BA365" s="44">
        <f>IF(AG365="",0,IF(ISTEXT(AG365),H365*VALUE(SUBSTITUTE(AG365,"%",""))/100,H365*AG365))-Tabela1[[#This Row],[PESO EXPEDIDO2]]</f>
        <v>0</v>
      </c>
      <c r="BB365" s="44">
        <f t="shared" si="60"/>
        <v>0</v>
      </c>
      <c r="BC365" s="44">
        <f t="shared" si="61"/>
        <v>0</v>
      </c>
      <c r="BD365" s="44"/>
    </row>
    <row r="366" spans="1:56" ht="15.75" hidden="1" customHeight="1" x14ac:dyDescent="0.25">
      <c r="A366" s="6" t="s">
        <v>4014</v>
      </c>
      <c r="B366" s="22" t="s">
        <v>4021</v>
      </c>
      <c r="C366" s="7">
        <v>1</v>
      </c>
      <c r="D366" s="46" t="s">
        <v>4022</v>
      </c>
      <c r="E366" s="7">
        <v>4251</v>
      </c>
      <c r="F366" s="7" t="s">
        <v>4017</v>
      </c>
      <c r="G366" s="24">
        <v>0.5</v>
      </c>
      <c r="H366" s="41">
        <f>Tabela1[[#This Row],[PESO UNI]]*Tabela1[[#This Row],[QTE]]</f>
        <v>0.5</v>
      </c>
      <c r="I366" s="7" t="s">
        <v>2</v>
      </c>
      <c r="J366" s="8" t="s">
        <v>2281</v>
      </c>
      <c r="K366" s="8" t="s">
        <v>335</v>
      </c>
      <c r="L366" s="9" t="s">
        <v>2076</v>
      </c>
      <c r="M366" s="10">
        <v>46149</v>
      </c>
      <c r="N366" s="8" t="s">
        <v>335</v>
      </c>
      <c r="O366" s="12"/>
      <c r="P366" s="13"/>
      <c r="Q366" s="14">
        <f>Tabela1[[#This Row],[QTDE/ Fabricação]]-Tabela1[[#This Row],[QTE]]</f>
        <v>-1</v>
      </c>
      <c r="R366" s="19">
        <f t="shared" si="55"/>
        <v>0.5</v>
      </c>
      <c r="S366" s="19">
        <f t="shared" si="53"/>
        <v>0</v>
      </c>
      <c r="T366" s="20">
        <f t="shared" si="58"/>
        <v>-0.5</v>
      </c>
      <c r="U366" s="17">
        <f>IFERROR(SUMIF('LISTA DE EMBARQUE'!B:B,MICRO!E:E,'LISTA DE EMBARQUE'!G:G),"")</f>
        <v>0</v>
      </c>
      <c r="V366" s="12" t="str">
        <f>IFERROR(VLOOKUP(Tabela1[[#This Row],[COD.MDE]],'LISTA DE EMBARQUE'!B:L,11,0),"")</f>
        <v/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</v>
      </c>
      <c r="Y366" s="14">
        <f t="shared" si="59"/>
        <v>-1</v>
      </c>
      <c r="Z366" s="21">
        <f>Tabela1[[#This Row],[PESO TOTAL]]-Tabela1[[#This Row],[Peso Expedido]]</f>
        <v>0.5</v>
      </c>
      <c r="AA366" s="18">
        <v>1</v>
      </c>
      <c r="AB366" s="40"/>
      <c r="AC366" s="40">
        <v>1</v>
      </c>
      <c r="AD366" s="40">
        <v>1</v>
      </c>
      <c r="AE366" s="40">
        <v>1</v>
      </c>
      <c r="AF366" s="40">
        <v>1</v>
      </c>
      <c r="AG366" s="40">
        <v>0</v>
      </c>
      <c r="AH366" s="40"/>
      <c r="AI366" s="40" t="str">
        <f t="shared" si="57"/>
        <v/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54"/>
        <v>MDE-M-0028-RA/1073-TC-006</v>
      </c>
      <c r="AP366" t="str">
        <f>Tabela1[[#This Row],[TAG]]&amp;Tabela1[[#This Row],[PEDIDO]]&amp;Tabela1[[#This Row],[PRODUTO]]</f>
        <v>1073-TC-006P-188RMF</v>
      </c>
      <c r="AQ366" s="23" t="str">
        <f>Tabela1[[#This Row],[PRODUTO]]&amp;Tabela1[[#This Row],[TAG]]</f>
        <v>RMF1073-TC-006</v>
      </c>
      <c r="AR366" s="183">
        <f>Tabela1[[#This Row],[PESO TOTAL]]*Tabela1[[#This Row],[MATÉRIA PRIMA]]</f>
        <v>0.5</v>
      </c>
      <c r="AS366" s="28">
        <f>Tabela1[[#This Row],[PESO TOTAL]]*Tabela1[[#This Row],[PREPARAÇÃO ]]</f>
        <v>0.5</v>
      </c>
      <c r="AT366" s="28">
        <f>Tabela1[[#This Row],[PESO TOTAL]]*Tabela1[[#This Row],[CALDEIRARIA]]</f>
        <v>0.5</v>
      </c>
      <c r="AU366" s="28">
        <f>Tabela1[[#This Row],[PESO TOTAL]]*Tabela1[[#This Row],[SOLDA]]</f>
        <v>0.5</v>
      </c>
      <c r="AV366" s="28">
        <f>Tabela1[[#This Row],[PESO TOTAL]]*Tabela1[[#This Row],[ACABAMENTO]]</f>
        <v>0.5</v>
      </c>
      <c r="AW366" s="28">
        <f>Tabela1[[#This Row],[PESO TOTAL]]*Tabela1[[#This Row],[PRONTO ACABADO]]</f>
        <v>0</v>
      </c>
      <c r="AX366" s="28">
        <f>Tabela1[[#This Row],[PESO TOTAL]]*Tabela1[[#This Row],[EXPEDIÇÃO ]]</f>
        <v>0</v>
      </c>
      <c r="AY366" s="28" t="str">
        <f>Tabela1[[#This Row],[PEDIDO]]&amp;Tabela1[[#This Row],[PRODUTO]]</f>
        <v>P-188RMF</v>
      </c>
      <c r="AZ366" s="44">
        <f>IF(AF366="",0,IF(ISTEXT(AF366),H366*VALUE(SUBSTITUTE(AF366,"%",""))/100,H366*AF366))-Tabela1[[#This Row],[PRONTO ACABADO2]]</f>
        <v>0.5</v>
      </c>
      <c r="BA366" s="44">
        <f>IF(AG366="",0,IF(ISTEXT(AG366),H366*VALUE(SUBSTITUTE(AG366,"%",""))/100,H366*AG366))-Tabela1[[#This Row],[PESO EXPEDIDO2]]</f>
        <v>0</v>
      </c>
      <c r="BB366" s="44">
        <f t="shared" si="60"/>
        <v>0</v>
      </c>
      <c r="BC366" s="44">
        <f t="shared" si="61"/>
        <v>0</v>
      </c>
      <c r="BD366" s="44"/>
    </row>
    <row r="367" spans="1:56" ht="15.75" hidden="1" customHeight="1" x14ac:dyDescent="0.25">
      <c r="A367" s="6" t="s">
        <v>4014</v>
      </c>
      <c r="B367" s="22" t="s">
        <v>4021</v>
      </c>
      <c r="C367" s="7">
        <v>1</v>
      </c>
      <c r="D367" s="46" t="s">
        <v>4022</v>
      </c>
      <c r="E367" s="7">
        <v>4252</v>
      </c>
      <c r="F367" s="7" t="s">
        <v>4017</v>
      </c>
      <c r="G367" s="24">
        <v>0.5</v>
      </c>
      <c r="H367" s="41">
        <f>Tabela1[[#This Row],[PESO UNI]]*Tabela1[[#This Row],[QTE]]</f>
        <v>0.5</v>
      </c>
      <c r="I367" s="7" t="s">
        <v>2</v>
      </c>
      <c r="J367" s="8" t="s">
        <v>2283</v>
      </c>
      <c r="K367" s="8" t="s">
        <v>335</v>
      </c>
      <c r="L367" s="9" t="s">
        <v>2076</v>
      </c>
      <c r="M367" s="10">
        <v>46149</v>
      </c>
      <c r="N367" s="8" t="s">
        <v>335</v>
      </c>
      <c r="O367" s="12"/>
      <c r="P367" s="13"/>
      <c r="Q367" s="14">
        <f>Tabela1[[#This Row],[QTDE/ Fabricação]]-Tabela1[[#This Row],[QTE]]</f>
        <v>-1</v>
      </c>
      <c r="R367" s="19">
        <f t="shared" si="55"/>
        <v>0.5</v>
      </c>
      <c r="S367" s="19">
        <f t="shared" si="53"/>
        <v>0</v>
      </c>
      <c r="T367" s="20">
        <f t="shared" si="58"/>
        <v>-0.5</v>
      </c>
      <c r="U367" s="17">
        <f>IFERROR(SUMIF('LISTA DE EMBARQUE'!B:B,MICRO!E:E,'LISTA DE EMBARQUE'!G:G),"")</f>
        <v>0</v>
      </c>
      <c r="V367" s="12" t="str">
        <f>IFERROR(VLOOKUP(Tabela1[[#This Row],[COD.MDE]],'LISTA DE EMBARQUE'!B:L,11,0),"")</f>
        <v/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0</v>
      </c>
      <c r="Y367" s="14">
        <f t="shared" si="59"/>
        <v>-1</v>
      </c>
      <c r="Z367" s="21">
        <f>Tabela1[[#This Row],[PESO TOTAL]]-Tabela1[[#This Row],[Peso Expedido]]</f>
        <v>0.5</v>
      </c>
      <c r="AA367" s="18">
        <v>1</v>
      </c>
      <c r="AB367" s="40"/>
      <c r="AC367" s="40">
        <v>1</v>
      </c>
      <c r="AD367" s="40">
        <v>1</v>
      </c>
      <c r="AE367" s="40">
        <v>1</v>
      </c>
      <c r="AF367" s="40">
        <v>1</v>
      </c>
      <c r="AG367" s="40">
        <v>0</v>
      </c>
      <c r="AH367" s="40"/>
      <c r="AI367" s="40" t="str">
        <f t="shared" si="57"/>
        <v/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54"/>
        <v>MDE-M-0028-RA/1073-TC-007</v>
      </c>
      <c r="AP367" t="str">
        <f>Tabela1[[#This Row],[TAG]]&amp;Tabela1[[#This Row],[PEDIDO]]&amp;Tabela1[[#This Row],[PRODUTO]]</f>
        <v>1073-TC-007P-188RMF</v>
      </c>
      <c r="AQ367" s="23" t="str">
        <f>Tabela1[[#This Row],[PRODUTO]]&amp;Tabela1[[#This Row],[TAG]]</f>
        <v>RMF1073-TC-007</v>
      </c>
      <c r="AR367" s="183">
        <f>Tabela1[[#This Row],[PESO TOTAL]]*Tabela1[[#This Row],[MATÉRIA PRIMA]]</f>
        <v>0.5</v>
      </c>
      <c r="AS367" s="28">
        <f>Tabela1[[#This Row],[PESO TOTAL]]*Tabela1[[#This Row],[PREPARAÇÃO ]]</f>
        <v>0.5</v>
      </c>
      <c r="AT367" s="28">
        <f>Tabela1[[#This Row],[PESO TOTAL]]*Tabela1[[#This Row],[CALDEIRARIA]]</f>
        <v>0.5</v>
      </c>
      <c r="AU367" s="28">
        <f>Tabela1[[#This Row],[PESO TOTAL]]*Tabela1[[#This Row],[SOLDA]]</f>
        <v>0.5</v>
      </c>
      <c r="AV367" s="28">
        <f>Tabela1[[#This Row],[PESO TOTAL]]*Tabela1[[#This Row],[ACABAMENTO]]</f>
        <v>0.5</v>
      </c>
      <c r="AW367" s="28">
        <f>Tabela1[[#This Row],[PESO TOTAL]]*Tabela1[[#This Row],[PRONTO ACABADO]]</f>
        <v>0</v>
      </c>
      <c r="AX367" s="28">
        <f>Tabela1[[#This Row],[PESO TOTAL]]*Tabela1[[#This Row],[EXPEDIÇÃO ]]</f>
        <v>0</v>
      </c>
      <c r="AY367" s="28" t="str">
        <f>Tabela1[[#This Row],[PEDIDO]]&amp;Tabela1[[#This Row],[PRODUTO]]</f>
        <v>P-188RMF</v>
      </c>
      <c r="AZ367" s="44">
        <f>IF(AF367="",0,IF(ISTEXT(AF367),H367*VALUE(SUBSTITUTE(AF367,"%",""))/100,H367*AF367))-Tabela1[[#This Row],[PRONTO ACABADO2]]</f>
        <v>0.5</v>
      </c>
      <c r="BA367" s="44">
        <f>IF(AG367="",0,IF(ISTEXT(AG367),H367*VALUE(SUBSTITUTE(AG367,"%",""))/100,H367*AG367))-Tabela1[[#This Row],[PESO EXPEDIDO2]]</f>
        <v>0</v>
      </c>
      <c r="BB367" s="44">
        <f t="shared" si="60"/>
        <v>0</v>
      </c>
      <c r="BC367" s="44">
        <f t="shared" si="61"/>
        <v>0</v>
      </c>
      <c r="BD367" s="44"/>
    </row>
    <row r="368" spans="1:56" ht="15.75" hidden="1" customHeight="1" x14ac:dyDescent="0.25">
      <c r="A368" s="6" t="s">
        <v>4014</v>
      </c>
      <c r="B368" s="22" t="s">
        <v>4023</v>
      </c>
      <c r="C368" s="7">
        <v>2</v>
      </c>
      <c r="D368" s="46" t="s">
        <v>4024</v>
      </c>
      <c r="E368" s="7">
        <v>4253</v>
      </c>
      <c r="F368" s="7" t="s">
        <v>4017</v>
      </c>
      <c r="G368" s="24">
        <v>3</v>
      </c>
      <c r="H368" s="41">
        <f>Tabela1[[#This Row],[PESO UNI]]*Tabela1[[#This Row],[QTE]]</f>
        <v>6</v>
      </c>
      <c r="I368" s="7" t="s">
        <v>2</v>
      </c>
      <c r="J368" s="8" t="s">
        <v>2281</v>
      </c>
      <c r="K368" s="8" t="s">
        <v>335</v>
      </c>
      <c r="L368" s="9" t="s">
        <v>2076</v>
      </c>
      <c r="M368" s="10">
        <v>46149</v>
      </c>
      <c r="N368" s="8" t="s">
        <v>335</v>
      </c>
      <c r="O368" s="12"/>
      <c r="P368" s="13"/>
      <c r="Q368" s="14">
        <f>Tabela1[[#This Row],[QTDE/ Fabricação]]-Tabela1[[#This Row],[QTE]]</f>
        <v>-2</v>
      </c>
      <c r="R368" s="19">
        <f t="shared" si="55"/>
        <v>6</v>
      </c>
      <c r="S368" s="19">
        <f t="shared" si="53"/>
        <v>0</v>
      </c>
      <c r="T368" s="20">
        <f t="shared" si="58"/>
        <v>-6</v>
      </c>
      <c r="U368" s="17">
        <f>IFERROR(SUMIF('LISTA DE EMBARQUE'!B:B,MICRO!E:E,'LISTA DE EMBARQUE'!G:G),"")</f>
        <v>0</v>
      </c>
      <c r="V368" s="12" t="str">
        <f>IFERROR(VLOOKUP(Tabela1[[#This Row],[COD.MDE]],'LISTA DE EMBARQUE'!B:L,11,0),"")</f>
        <v/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0</v>
      </c>
      <c r="Y368" s="14">
        <f t="shared" si="59"/>
        <v>-2</v>
      </c>
      <c r="Z368" s="21">
        <f>Tabela1[[#This Row],[PESO TOTAL]]-Tabela1[[#This Row],[Peso Expedido]]</f>
        <v>6</v>
      </c>
      <c r="AA368" s="18">
        <v>1</v>
      </c>
      <c r="AB368" s="40"/>
      <c r="AC368" s="40">
        <v>1</v>
      </c>
      <c r="AD368" s="40">
        <v>1</v>
      </c>
      <c r="AE368" s="40">
        <v>1</v>
      </c>
      <c r="AF368" s="40">
        <v>1</v>
      </c>
      <c r="AG368" s="40">
        <v>0</v>
      </c>
      <c r="AH368" s="40"/>
      <c r="AI368" s="40" t="str">
        <f t="shared" si="57"/>
        <v/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54"/>
        <v>MDE-M-0028-RA/1073-TC-006</v>
      </c>
      <c r="AP368" t="str">
        <f>Tabela1[[#This Row],[TAG]]&amp;Tabela1[[#This Row],[PEDIDO]]&amp;Tabela1[[#This Row],[PRODUTO]]</f>
        <v>1073-TC-006P-188RMF</v>
      </c>
      <c r="AQ368" s="23" t="str">
        <f>Tabela1[[#This Row],[PRODUTO]]&amp;Tabela1[[#This Row],[TAG]]</f>
        <v>RMF1073-TC-006</v>
      </c>
      <c r="AR368" s="183">
        <f>Tabela1[[#This Row],[PESO TOTAL]]*Tabela1[[#This Row],[MATÉRIA PRIMA]]</f>
        <v>6</v>
      </c>
      <c r="AS368" s="28">
        <f>Tabela1[[#This Row],[PESO TOTAL]]*Tabela1[[#This Row],[PREPARAÇÃO ]]</f>
        <v>6</v>
      </c>
      <c r="AT368" s="28">
        <f>Tabela1[[#This Row],[PESO TOTAL]]*Tabela1[[#This Row],[CALDEIRARIA]]</f>
        <v>6</v>
      </c>
      <c r="AU368" s="28">
        <f>Tabela1[[#This Row],[PESO TOTAL]]*Tabela1[[#This Row],[SOLDA]]</f>
        <v>6</v>
      </c>
      <c r="AV368" s="28">
        <f>Tabela1[[#This Row],[PESO TOTAL]]*Tabela1[[#This Row],[ACABAMENTO]]</f>
        <v>6</v>
      </c>
      <c r="AW368" s="28">
        <f>Tabela1[[#This Row],[PESO TOTAL]]*Tabela1[[#This Row],[PRONTO ACABADO]]</f>
        <v>0</v>
      </c>
      <c r="AX368" s="28">
        <f>Tabela1[[#This Row],[PESO TOTAL]]*Tabela1[[#This Row],[EXPEDIÇÃO ]]</f>
        <v>0</v>
      </c>
      <c r="AY368" s="28" t="str">
        <f>Tabela1[[#This Row],[PEDIDO]]&amp;Tabela1[[#This Row],[PRODUTO]]</f>
        <v>P-188RMF</v>
      </c>
      <c r="AZ368" s="44">
        <f>IF(AF368="",0,IF(ISTEXT(AF368),H368*VALUE(SUBSTITUTE(AF368,"%",""))/100,H368*AF368))-Tabela1[[#This Row],[PRONTO ACABADO2]]</f>
        <v>6</v>
      </c>
      <c r="BA368" s="44">
        <f>IF(AG368="",0,IF(ISTEXT(AG368),H368*VALUE(SUBSTITUTE(AG368,"%",""))/100,H368*AG368))-Tabela1[[#This Row],[PESO EXPEDIDO2]]</f>
        <v>0</v>
      </c>
      <c r="BB368" s="44">
        <f t="shared" si="60"/>
        <v>0</v>
      </c>
      <c r="BC368" s="44">
        <f t="shared" si="61"/>
        <v>0</v>
      </c>
      <c r="BD368" s="44"/>
    </row>
    <row r="369" spans="1:56" ht="15.75" hidden="1" customHeight="1" x14ac:dyDescent="0.25">
      <c r="A369" s="6" t="s">
        <v>4014</v>
      </c>
      <c r="B369" s="22" t="s">
        <v>4023</v>
      </c>
      <c r="C369" s="7">
        <v>2</v>
      </c>
      <c r="D369" s="46" t="s">
        <v>4024</v>
      </c>
      <c r="E369" s="7">
        <v>4254</v>
      </c>
      <c r="F369" s="7" t="s">
        <v>4017</v>
      </c>
      <c r="G369" s="24">
        <v>3</v>
      </c>
      <c r="H369" s="41">
        <f>Tabela1[[#This Row],[PESO UNI]]*Tabela1[[#This Row],[QTE]]</f>
        <v>6</v>
      </c>
      <c r="I369" s="7" t="s">
        <v>2</v>
      </c>
      <c r="J369" s="8" t="s">
        <v>2283</v>
      </c>
      <c r="K369" s="8" t="s">
        <v>335</v>
      </c>
      <c r="L369" s="9" t="s">
        <v>2076</v>
      </c>
      <c r="M369" s="10">
        <v>46149</v>
      </c>
      <c r="N369" s="8" t="s">
        <v>335</v>
      </c>
      <c r="O369" s="12"/>
      <c r="P369" s="13"/>
      <c r="Q369" s="14">
        <f>Tabela1[[#This Row],[QTDE/ Fabricação]]-Tabela1[[#This Row],[QTE]]</f>
        <v>-2</v>
      </c>
      <c r="R369" s="19">
        <f t="shared" si="55"/>
        <v>6</v>
      </c>
      <c r="S369" s="19">
        <f t="shared" si="53"/>
        <v>0</v>
      </c>
      <c r="T369" s="20">
        <f t="shared" si="58"/>
        <v>-6</v>
      </c>
      <c r="U369" s="17">
        <f>IFERROR(SUMIF('LISTA DE EMBARQUE'!B:B,MICRO!E:E,'LISTA DE EMBARQUE'!G:G),"")</f>
        <v>0</v>
      </c>
      <c r="V369" s="12" t="str">
        <f>IFERROR(VLOOKUP(Tabela1[[#This Row],[COD.MDE]],'LISTA DE EMBARQUE'!B:L,11,0),"")</f>
        <v/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</v>
      </c>
      <c r="Y369" s="14">
        <f t="shared" si="59"/>
        <v>-2</v>
      </c>
      <c r="Z369" s="21">
        <f>Tabela1[[#This Row],[PESO TOTAL]]-Tabela1[[#This Row],[Peso Expedido]]</f>
        <v>6</v>
      </c>
      <c r="AA369" s="18">
        <v>1</v>
      </c>
      <c r="AB369" s="40"/>
      <c r="AC369" s="40">
        <v>1</v>
      </c>
      <c r="AD369" s="40">
        <v>1</v>
      </c>
      <c r="AE369" s="40">
        <v>1</v>
      </c>
      <c r="AF369" s="40">
        <v>1</v>
      </c>
      <c r="AG369" s="40">
        <v>0</v>
      </c>
      <c r="AH369" s="40"/>
      <c r="AI369" s="40" t="str">
        <f t="shared" si="57"/>
        <v/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54"/>
        <v>MDE-M-0028-RA/1073-TC-007</v>
      </c>
      <c r="AP369" t="str">
        <f>Tabela1[[#This Row],[TAG]]&amp;Tabela1[[#This Row],[PEDIDO]]&amp;Tabela1[[#This Row],[PRODUTO]]</f>
        <v>1073-TC-007P-188RMF</v>
      </c>
      <c r="AQ369" s="23" t="str">
        <f>Tabela1[[#This Row],[PRODUTO]]&amp;Tabela1[[#This Row],[TAG]]</f>
        <v>RMF1073-TC-007</v>
      </c>
      <c r="AR369" s="183">
        <f>Tabela1[[#This Row],[PESO TOTAL]]*Tabela1[[#This Row],[MATÉRIA PRIMA]]</f>
        <v>6</v>
      </c>
      <c r="AS369" s="28">
        <f>Tabela1[[#This Row],[PESO TOTAL]]*Tabela1[[#This Row],[PREPARAÇÃO ]]</f>
        <v>6</v>
      </c>
      <c r="AT369" s="28">
        <f>Tabela1[[#This Row],[PESO TOTAL]]*Tabela1[[#This Row],[CALDEIRARIA]]</f>
        <v>6</v>
      </c>
      <c r="AU369" s="28">
        <f>Tabela1[[#This Row],[PESO TOTAL]]*Tabela1[[#This Row],[SOLDA]]</f>
        <v>6</v>
      </c>
      <c r="AV369" s="28">
        <f>Tabela1[[#This Row],[PESO TOTAL]]*Tabela1[[#This Row],[ACABAMENTO]]</f>
        <v>6</v>
      </c>
      <c r="AW369" s="28">
        <f>Tabela1[[#This Row],[PESO TOTAL]]*Tabela1[[#This Row],[PRONTO ACABADO]]</f>
        <v>0</v>
      </c>
      <c r="AX369" s="28">
        <f>Tabela1[[#This Row],[PESO TOTAL]]*Tabela1[[#This Row],[EXPEDIÇÃO ]]</f>
        <v>0</v>
      </c>
      <c r="AY369" s="28" t="str">
        <f>Tabela1[[#This Row],[PEDIDO]]&amp;Tabela1[[#This Row],[PRODUTO]]</f>
        <v>P-188RMF</v>
      </c>
      <c r="AZ369" s="44">
        <f>IF(AF369="",0,IF(ISTEXT(AF369),H369*VALUE(SUBSTITUTE(AF369,"%",""))/100,H369*AF369))-Tabela1[[#This Row],[PRONTO ACABADO2]]</f>
        <v>6</v>
      </c>
      <c r="BA369" s="44">
        <f>IF(AG369="",0,IF(ISTEXT(AG369),H369*VALUE(SUBSTITUTE(AG369,"%",""))/100,H369*AG369))-Tabela1[[#This Row],[PESO EXPEDIDO2]]</f>
        <v>0</v>
      </c>
      <c r="BB369" s="44">
        <f t="shared" si="60"/>
        <v>0</v>
      </c>
      <c r="BC369" s="44">
        <f t="shared" si="61"/>
        <v>0</v>
      </c>
      <c r="BD369" s="44"/>
    </row>
    <row r="370" spans="1:56" ht="15.75" hidden="1" customHeight="1" x14ac:dyDescent="0.25">
      <c r="A370" s="6" t="s">
        <v>4025</v>
      </c>
      <c r="B370" s="22" t="s">
        <v>4026</v>
      </c>
      <c r="C370" s="7">
        <v>1</v>
      </c>
      <c r="D370" s="46" t="s">
        <v>4027</v>
      </c>
      <c r="E370" s="7">
        <v>4255</v>
      </c>
      <c r="F370" s="7" t="s">
        <v>4028</v>
      </c>
      <c r="G370" s="24">
        <v>0.4</v>
      </c>
      <c r="H370" s="41">
        <f>Tabela1[[#This Row],[PESO UNI]]*Tabela1[[#This Row],[QTE]]</f>
        <v>0.4</v>
      </c>
      <c r="I370" s="7">
        <v>0</v>
      </c>
      <c r="J370" s="8" t="s">
        <v>2281</v>
      </c>
      <c r="K370" s="8" t="s">
        <v>335</v>
      </c>
      <c r="L370" s="9" t="s">
        <v>2076</v>
      </c>
      <c r="M370" s="10">
        <v>46150</v>
      </c>
      <c r="N370" s="8" t="s">
        <v>335</v>
      </c>
      <c r="O370" s="12"/>
      <c r="P370" s="13"/>
      <c r="Q370" s="14">
        <f>Tabela1[[#This Row],[QTDE/ Fabricação]]-Tabela1[[#This Row],[QTE]]</f>
        <v>-1</v>
      </c>
      <c r="R370" s="19">
        <f t="shared" si="55"/>
        <v>0.4</v>
      </c>
      <c r="S370" s="19">
        <f t="shared" si="53"/>
        <v>0</v>
      </c>
      <c r="T370" s="20">
        <f t="shared" si="58"/>
        <v>-0.4</v>
      </c>
      <c r="U370" s="17">
        <f>IFERROR(SUMIF('LISTA DE EMBARQUE'!B:B,MICRO!E:E,'LISTA DE EMBARQUE'!G:G),"")</f>
        <v>0</v>
      </c>
      <c r="V370" s="12" t="str">
        <f>IFERROR(VLOOKUP(Tabela1[[#This Row],[COD.MDE]],'LISTA DE EMBARQUE'!B:L,11,0),"")</f>
        <v/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</v>
      </c>
      <c r="Y370" s="14">
        <f t="shared" si="59"/>
        <v>-1</v>
      </c>
      <c r="Z370" s="21">
        <f>Tabela1[[#This Row],[PESO TOTAL]]-Tabela1[[#This Row],[Peso Expedido]]</f>
        <v>0.4</v>
      </c>
      <c r="AA370" s="18">
        <v>1</v>
      </c>
      <c r="AB370" s="40"/>
      <c r="AC370" s="40">
        <v>1</v>
      </c>
      <c r="AD370" s="40">
        <v>1</v>
      </c>
      <c r="AE370" s="40">
        <v>1</v>
      </c>
      <c r="AF370" s="40">
        <v>1</v>
      </c>
      <c r="AG370" s="40">
        <v>0</v>
      </c>
      <c r="AH370" s="40"/>
      <c r="AI370" s="40" t="str">
        <f t="shared" si="57"/>
        <v/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54"/>
        <v>MDE-M-0029-RA/1073-TC-006</v>
      </c>
      <c r="AP370" t="str">
        <f>Tabela1[[#This Row],[TAG]]&amp;Tabela1[[#This Row],[PEDIDO]]&amp;Tabela1[[#This Row],[PRODUTO]]</f>
        <v>1073-TC-006P-188RMF</v>
      </c>
      <c r="AQ370" s="23" t="str">
        <f>Tabela1[[#This Row],[PRODUTO]]&amp;Tabela1[[#This Row],[TAG]]</f>
        <v>RMF1073-TC-006</v>
      </c>
      <c r="AR370" s="183">
        <f>Tabela1[[#This Row],[PESO TOTAL]]*Tabela1[[#This Row],[MATÉRIA PRIMA]]</f>
        <v>0.4</v>
      </c>
      <c r="AS370" s="28">
        <f>Tabela1[[#This Row],[PESO TOTAL]]*Tabela1[[#This Row],[PREPARAÇÃO ]]</f>
        <v>0.4</v>
      </c>
      <c r="AT370" s="28">
        <f>Tabela1[[#This Row],[PESO TOTAL]]*Tabela1[[#This Row],[CALDEIRARIA]]</f>
        <v>0.4</v>
      </c>
      <c r="AU370" s="28">
        <f>Tabela1[[#This Row],[PESO TOTAL]]*Tabela1[[#This Row],[SOLDA]]</f>
        <v>0.4</v>
      </c>
      <c r="AV370" s="28">
        <f>Tabela1[[#This Row],[PESO TOTAL]]*Tabela1[[#This Row],[ACABAMENTO]]</f>
        <v>0.4</v>
      </c>
      <c r="AW370" s="28">
        <f>Tabela1[[#This Row],[PESO TOTAL]]*Tabela1[[#This Row],[PRONTO ACABADO]]</f>
        <v>0</v>
      </c>
      <c r="AX370" s="28">
        <f>Tabela1[[#This Row],[PESO TOTAL]]*Tabela1[[#This Row],[EXPEDIÇÃO ]]</f>
        <v>0</v>
      </c>
      <c r="AY370" s="28" t="str">
        <f>Tabela1[[#This Row],[PEDIDO]]&amp;Tabela1[[#This Row],[PRODUTO]]</f>
        <v>P-188RMF</v>
      </c>
      <c r="AZ370" s="44">
        <f>IF(AF370="",0,IF(ISTEXT(AF370),H370*VALUE(SUBSTITUTE(AF370,"%",""))/100,H370*AF370))-Tabela1[[#This Row],[PRONTO ACABADO2]]</f>
        <v>0.4</v>
      </c>
      <c r="BA370" s="44">
        <f>IF(AG370="",0,IF(ISTEXT(AG370),H370*VALUE(SUBSTITUTE(AG370,"%",""))/100,H370*AG370))-Tabela1[[#This Row],[PESO EXPEDIDO2]]</f>
        <v>0</v>
      </c>
      <c r="BB370" s="44">
        <f t="shared" si="60"/>
        <v>0</v>
      </c>
      <c r="BC370" s="44">
        <f t="shared" si="61"/>
        <v>0</v>
      </c>
      <c r="BD370" s="44"/>
    </row>
    <row r="371" spans="1:56" ht="15.75" hidden="1" customHeight="1" x14ac:dyDescent="0.25">
      <c r="A371" s="6" t="s">
        <v>4025</v>
      </c>
      <c r="B371" s="22" t="s">
        <v>4026</v>
      </c>
      <c r="C371" s="7">
        <v>1</v>
      </c>
      <c r="D371" s="46" t="s">
        <v>4027</v>
      </c>
      <c r="E371" s="7">
        <v>4256</v>
      </c>
      <c r="F371" s="7" t="s">
        <v>4028</v>
      </c>
      <c r="G371" s="24">
        <v>0.4</v>
      </c>
      <c r="H371" s="41">
        <f>Tabela1[[#This Row],[PESO UNI]]*Tabela1[[#This Row],[QTE]]</f>
        <v>0.4</v>
      </c>
      <c r="I371" s="7">
        <v>0</v>
      </c>
      <c r="J371" s="8" t="s">
        <v>2283</v>
      </c>
      <c r="K371" s="8" t="s">
        <v>335</v>
      </c>
      <c r="L371" s="9" t="s">
        <v>2076</v>
      </c>
      <c r="M371" s="10">
        <v>46150</v>
      </c>
      <c r="N371" s="8" t="s">
        <v>335</v>
      </c>
      <c r="O371" s="12"/>
      <c r="P371" s="13"/>
      <c r="Q371" s="14">
        <f>Tabela1[[#This Row],[QTDE/ Fabricação]]-Tabela1[[#This Row],[QTE]]</f>
        <v>-1</v>
      </c>
      <c r="R371" s="19">
        <f t="shared" si="55"/>
        <v>0.4</v>
      </c>
      <c r="S371" s="19">
        <f t="shared" si="53"/>
        <v>0</v>
      </c>
      <c r="T371" s="20">
        <f t="shared" si="58"/>
        <v>-0.4</v>
      </c>
      <c r="U371" s="17">
        <f>IFERROR(SUMIF('LISTA DE EMBARQUE'!B:B,MICRO!E:E,'LISTA DE EMBARQUE'!G:G),"")</f>
        <v>0</v>
      </c>
      <c r="V371" s="12" t="str">
        <f>IFERROR(VLOOKUP(Tabela1[[#This Row],[COD.MDE]],'LISTA DE EMBARQUE'!B:L,11,0),"")</f>
        <v/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</v>
      </c>
      <c r="Y371" s="14">
        <f t="shared" si="59"/>
        <v>-1</v>
      </c>
      <c r="Z371" s="21">
        <f>Tabela1[[#This Row],[PESO TOTAL]]-Tabela1[[#This Row],[Peso Expedido]]</f>
        <v>0.4</v>
      </c>
      <c r="AA371" s="18">
        <v>1</v>
      </c>
      <c r="AB371" s="40"/>
      <c r="AC371" s="40">
        <v>1</v>
      </c>
      <c r="AD371" s="40">
        <v>1</v>
      </c>
      <c r="AE371" s="40">
        <v>1</v>
      </c>
      <c r="AF371" s="40">
        <v>1</v>
      </c>
      <c r="AG371" s="40">
        <v>0</v>
      </c>
      <c r="AH371" s="40"/>
      <c r="AI371" s="40" t="str">
        <f t="shared" si="57"/>
        <v/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54"/>
        <v>MDE-M-0029-RA/1073-TC-007</v>
      </c>
      <c r="AP371" t="str">
        <f>Tabela1[[#This Row],[TAG]]&amp;Tabela1[[#This Row],[PEDIDO]]&amp;Tabela1[[#This Row],[PRODUTO]]</f>
        <v>1073-TC-007P-188RMF</v>
      </c>
      <c r="AQ371" s="23" t="str">
        <f>Tabela1[[#This Row],[PRODUTO]]&amp;Tabela1[[#This Row],[TAG]]</f>
        <v>RMF1073-TC-007</v>
      </c>
      <c r="AR371" s="183">
        <f>Tabela1[[#This Row],[PESO TOTAL]]*Tabela1[[#This Row],[MATÉRIA PRIMA]]</f>
        <v>0.4</v>
      </c>
      <c r="AS371" s="28">
        <f>Tabela1[[#This Row],[PESO TOTAL]]*Tabela1[[#This Row],[PREPARAÇÃO ]]</f>
        <v>0.4</v>
      </c>
      <c r="AT371" s="28">
        <f>Tabela1[[#This Row],[PESO TOTAL]]*Tabela1[[#This Row],[CALDEIRARIA]]</f>
        <v>0.4</v>
      </c>
      <c r="AU371" s="28">
        <f>Tabela1[[#This Row],[PESO TOTAL]]*Tabela1[[#This Row],[SOLDA]]</f>
        <v>0.4</v>
      </c>
      <c r="AV371" s="28">
        <f>Tabela1[[#This Row],[PESO TOTAL]]*Tabela1[[#This Row],[ACABAMENTO]]</f>
        <v>0.4</v>
      </c>
      <c r="AW371" s="28">
        <f>Tabela1[[#This Row],[PESO TOTAL]]*Tabela1[[#This Row],[PRONTO ACABADO]]</f>
        <v>0</v>
      </c>
      <c r="AX371" s="28">
        <f>Tabela1[[#This Row],[PESO TOTAL]]*Tabela1[[#This Row],[EXPEDIÇÃO ]]</f>
        <v>0</v>
      </c>
      <c r="AY371" s="28" t="str">
        <f>Tabela1[[#This Row],[PEDIDO]]&amp;Tabela1[[#This Row],[PRODUTO]]</f>
        <v>P-188RMF</v>
      </c>
      <c r="AZ371" s="44">
        <f>IF(AF371="",0,IF(ISTEXT(AF371),H371*VALUE(SUBSTITUTE(AF371,"%",""))/100,H371*AF371))-Tabela1[[#This Row],[PRONTO ACABADO2]]</f>
        <v>0.4</v>
      </c>
      <c r="BA371" s="44">
        <f>IF(AG371="",0,IF(ISTEXT(AG371),H371*VALUE(SUBSTITUTE(AG371,"%",""))/100,H371*AG371))-Tabela1[[#This Row],[PESO EXPEDIDO2]]</f>
        <v>0</v>
      </c>
      <c r="BB371" s="44">
        <f t="shared" si="60"/>
        <v>0</v>
      </c>
      <c r="BC371" s="44">
        <f t="shared" si="61"/>
        <v>0</v>
      </c>
      <c r="BD371" s="44"/>
    </row>
    <row r="372" spans="1:56" ht="15.75" hidden="1" customHeight="1" x14ac:dyDescent="0.25">
      <c r="A372" s="6" t="s">
        <v>4025</v>
      </c>
      <c r="B372" s="22" t="s">
        <v>4029</v>
      </c>
      <c r="C372" s="7">
        <v>1</v>
      </c>
      <c r="D372" s="46" t="s">
        <v>4030</v>
      </c>
      <c r="E372" s="7">
        <v>4257</v>
      </c>
      <c r="F372" s="7" t="s">
        <v>4028</v>
      </c>
      <c r="G372" s="24">
        <v>0.4</v>
      </c>
      <c r="H372" s="41">
        <f>Tabela1[[#This Row],[PESO UNI]]*Tabela1[[#This Row],[QTE]]</f>
        <v>0.4</v>
      </c>
      <c r="I372" s="7">
        <v>0</v>
      </c>
      <c r="J372" s="8" t="s">
        <v>2281</v>
      </c>
      <c r="K372" s="8" t="s">
        <v>335</v>
      </c>
      <c r="L372" s="9" t="s">
        <v>2076</v>
      </c>
      <c r="M372" s="10">
        <v>46150</v>
      </c>
      <c r="N372" s="8" t="s">
        <v>335</v>
      </c>
      <c r="O372" s="12"/>
      <c r="P372" s="13"/>
      <c r="Q372" s="14">
        <f>Tabela1[[#This Row],[QTDE/ Fabricação]]-Tabela1[[#This Row],[QTE]]</f>
        <v>-1</v>
      </c>
      <c r="R372" s="19">
        <f t="shared" si="55"/>
        <v>0.4</v>
      </c>
      <c r="S372" s="19">
        <f t="shared" si="53"/>
        <v>0</v>
      </c>
      <c r="T372" s="20">
        <f t="shared" si="58"/>
        <v>-0.4</v>
      </c>
      <c r="U372" s="17">
        <f>IFERROR(SUMIF('LISTA DE EMBARQUE'!B:B,MICRO!E:E,'LISTA DE EMBARQUE'!G:G),"")</f>
        <v>0</v>
      </c>
      <c r="V372" s="12" t="str">
        <f>IFERROR(VLOOKUP(Tabela1[[#This Row],[COD.MDE]],'LISTA DE EMBARQUE'!B:L,11,0),"")</f>
        <v/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</v>
      </c>
      <c r="Y372" s="14">
        <f t="shared" si="59"/>
        <v>-1</v>
      </c>
      <c r="Z372" s="21">
        <f>Tabela1[[#This Row],[PESO TOTAL]]-Tabela1[[#This Row],[Peso Expedido]]</f>
        <v>0.4</v>
      </c>
      <c r="AA372" s="18">
        <v>1</v>
      </c>
      <c r="AB372" s="40"/>
      <c r="AC372" s="40">
        <v>1</v>
      </c>
      <c r="AD372" s="40">
        <v>1</v>
      </c>
      <c r="AE372" s="40">
        <v>1</v>
      </c>
      <c r="AF372" s="40">
        <v>1</v>
      </c>
      <c r="AG372" s="40">
        <v>0</v>
      </c>
      <c r="AH372" s="40"/>
      <c r="AI372" s="40" t="str">
        <f t="shared" si="57"/>
        <v/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54"/>
        <v>MDE-M-0029-RA/1073-TC-006</v>
      </c>
      <c r="AP372" t="str">
        <f>Tabela1[[#This Row],[TAG]]&amp;Tabela1[[#This Row],[PEDIDO]]&amp;Tabela1[[#This Row],[PRODUTO]]</f>
        <v>1073-TC-006P-188RMF</v>
      </c>
      <c r="AQ372" s="23" t="str">
        <f>Tabela1[[#This Row],[PRODUTO]]&amp;Tabela1[[#This Row],[TAG]]</f>
        <v>RMF1073-TC-006</v>
      </c>
      <c r="AR372" s="183">
        <f>Tabela1[[#This Row],[PESO TOTAL]]*Tabela1[[#This Row],[MATÉRIA PRIMA]]</f>
        <v>0.4</v>
      </c>
      <c r="AS372" s="28">
        <f>Tabela1[[#This Row],[PESO TOTAL]]*Tabela1[[#This Row],[PREPARAÇÃO ]]</f>
        <v>0.4</v>
      </c>
      <c r="AT372" s="28">
        <f>Tabela1[[#This Row],[PESO TOTAL]]*Tabela1[[#This Row],[CALDEIRARIA]]</f>
        <v>0.4</v>
      </c>
      <c r="AU372" s="28">
        <f>Tabela1[[#This Row],[PESO TOTAL]]*Tabela1[[#This Row],[SOLDA]]</f>
        <v>0.4</v>
      </c>
      <c r="AV372" s="28">
        <f>Tabela1[[#This Row],[PESO TOTAL]]*Tabela1[[#This Row],[ACABAMENTO]]</f>
        <v>0.4</v>
      </c>
      <c r="AW372" s="28">
        <f>Tabela1[[#This Row],[PESO TOTAL]]*Tabela1[[#This Row],[PRONTO ACABADO]]</f>
        <v>0</v>
      </c>
      <c r="AX372" s="28">
        <f>Tabela1[[#This Row],[PESO TOTAL]]*Tabela1[[#This Row],[EXPEDIÇÃO ]]</f>
        <v>0</v>
      </c>
      <c r="AY372" s="28" t="str">
        <f>Tabela1[[#This Row],[PEDIDO]]&amp;Tabela1[[#This Row],[PRODUTO]]</f>
        <v>P-188RMF</v>
      </c>
      <c r="AZ372" s="44">
        <f>IF(AF372="",0,IF(ISTEXT(AF372),H372*VALUE(SUBSTITUTE(AF372,"%",""))/100,H372*AF372))-Tabela1[[#This Row],[PRONTO ACABADO2]]</f>
        <v>0.4</v>
      </c>
      <c r="BA372" s="44">
        <f>IF(AG372="",0,IF(ISTEXT(AG372),H372*VALUE(SUBSTITUTE(AG372,"%",""))/100,H372*AG372))-Tabela1[[#This Row],[PESO EXPEDIDO2]]</f>
        <v>0</v>
      </c>
      <c r="BB372" s="44">
        <f t="shared" si="60"/>
        <v>0</v>
      </c>
      <c r="BC372" s="44">
        <f t="shared" si="61"/>
        <v>0</v>
      </c>
      <c r="BD372" s="44"/>
    </row>
    <row r="373" spans="1:56" ht="15.75" hidden="1" customHeight="1" x14ac:dyDescent="0.25">
      <c r="A373" s="6" t="s">
        <v>4025</v>
      </c>
      <c r="B373" s="22" t="s">
        <v>4029</v>
      </c>
      <c r="C373" s="7">
        <v>1</v>
      </c>
      <c r="D373" s="46" t="s">
        <v>4030</v>
      </c>
      <c r="E373" s="7">
        <v>4258</v>
      </c>
      <c r="F373" s="7" t="s">
        <v>4028</v>
      </c>
      <c r="G373" s="24">
        <v>0.4</v>
      </c>
      <c r="H373" s="41">
        <f>Tabela1[[#This Row],[PESO UNI]]*Tabela1[[#This Row],[QTE]]</f>
        <v>0.4</v>
      </c>
      <c r="I373" s="7">
        <v>0</v>
      </c>
      <c r="J373" s="8" t="s">
        <v>2283</v>
      </c>
      <c r="K373" s="8" t="s">
        <v>335</v>
      </c>
      <c r="L373" s="9" t="s">
        <v>2076</v>
      </c>
      <c r="M373" s="10">
        <v>46150</v>
      </c>
      <c r="N373" s="8" t="s">
        <v>335</v>
      </c>
      <c r="O373" s="12"/>
      <c r="P373" s="13"/>
      <c r="Q373" s="14">
        <f>Tabela1[[#This Row],[QTDE/ Fabricação]]-Tabela1[[#This Row],[QTE]]</f>
        <v>-1</v>
      </c>
      <c r="R373" s="19">
        <f t="shared" si="55"/>
        <v>0.4</v>
      </c>
      <c r="S373" s="19">
        <f t="shared" si="53"/>
        <v>0</v>
      </c>
      <c r="T373" s="20">
        <f t="shared" si="58"/>
        <v>-0.4</v>
      </c>
      <c r="U373" s="17">
        <f>IFERROR(SUMIF('LISTA DE EMBARQUE'!B:B,MICRO!E:E,'LISTA DE EMBARQUE'!G:G),"")</f>
        <v>0</v>
      </c>
      <c r="V373" s="12" t="str">
        <f>IFERROR(VLOOKUP(Tabela1[[#This Row],[COD.MDE]],'LISTA DE EMBARQUE'!B:L,11,0),"")</f>
        <v/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</v>
      </c>
      <c r="Y373" s="14">
        <f t="shared" si="59"/>
        <v>-1</v>
      </c>
      <c r="Z373" s="21">
        <f>Tabela1[[#This Row],[PESO TOTAL]]-Tabela1[[#This Row],[Peso Expedido]]</f>
        <v>0.4</v>
      </c>
      <c r="AA373" s="18">
        <v>1</v>
      </c>
      <c r="AB373" s="40"/>
      <c r="AC373" s="40">
        <v>1</v>
      </c>
      <c r="AD373" s="40">
        <v>1</v>
      </c>
      <c r="AE373" s="40">
        <v>1</v>
      </c>
      <c r="AF373" s="40">
        <v>1</v>
      </c>
      <c r="AG373" s="40">
        <v>0</v>
      </c>
      <c r="AH373" s="40"/>
      <c r="AI373" s="40" t="str">
        <f t="shared" si="57"/>
        <v/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54"/>
        <v>MDE-M-0029-RA/1073-TC-007</v>
      </c>
      <c r="AP373" t="str">
        <f>Tabela1[[#This Row],[TAG]]&amp;Tabela1[[#This Row],[PEDIDO]]&amp;Tabela1[[#This Row],[PRODUTO]]</f>
        <v>1073-TC-007P-188RMF</v>
      </c>
      <c r="AQ373" s="23" t="str">
        <f>Tabela1[[#This Row],[PRODUTO]]&amp;Tabela1[[#This Row],[TAG]]</f>
        <v>RMF1073-TC-007</v>
      </c>
      <c r="AR373" s="183">
        <f>Tabela1[[#This Row],[PESO TOTAL]]*Tabela1[[#This Row],[MATÉRIA PRIMA]]</f>
        <v>0.4</v>
      </c>
      <c r="AS373" s="28">
        <f>Tabela1[[#This Row],[PESO TOTAL]]*Tabela1[[#This Row],[PREPARAÇÃO ]]</f>
        <v>0.4</v>
      </c>
      <c r="AT373" s="28">
        <f>Tabela1[[#This Row],[PESO TOTAL]]*Tabela1[[#This Row],[CALDEIRARIA]]</f>
        <v>0.4</v>
      </c>
      <c r="AU373" s="28">
        <f>Tabela1[[#This Row],[PESO TOTAL]]*Tabela1[[#This Row],[SOLDA]]</f>
        <v>0.4</v>
      </c>
      <c r="AV373" s="28">
        <f>Tabela1[[#This Row],[PESO TOTAL]]*Tabela1[[#This Row],[ACABAMENTO]]</f>
        <v>0.4</v>
      </c>
      <c r="AW373" s="28">
        <f>Tabela1[[#This Row],[PESO TOTAL]]*Tabela1[[#This Row],[PRONTO ACABADO]]</f>
        <v>0</v>
      </c>
      <c r="AX373" s="28">
        <f>Tabela1[[#This Row],[PESO TOTAL]]*Tabela1[[#This Row],[EXPEDIÇÃO ]]</f>
        <v>0</v>
      </c>
      <c r="AY373" s="28" t="str">
        <f>Tabela1[[#This Row],[PEDIDO]]&amp;Tabela1[[#This Row],[PRODUTO]]</f>
        <v>P-188RMF</v>
      </c>
      <c r="AZ373" s="44">
        <f>IF(AF373="",0,IF(ISTEXT(AF373),H373*VALUE(SUBSTITUTE(AF373,"%",""))/100,H373*AF373))-Tabela1[[#This Row],[PRONTO ACABADO2]]</f>
        <v>0.4</v>
      </c>
      <c r="BA373" s="44">
        <f>IF(AG373="",0,IF(ISTEXT(AG373),H373*VALUE(SUBSTITUTE(AG373,"%",""))/100,H373*AG373))-Tabela1[[#This Row],[PESO EXPEDIDO2]]</f>
        <v>0</v>
      </c>
      <c r="BB373" s="44">
        <f t="shared" si="60"/>
        <v>0</v>
      </c>
      <c r="BC373" s="44">
        <f t="shared" si="61"/>
        <v>0</v>
      </c>
      <c r="BD373" s="44"/>
    </row>
    <row r="374" spans="1:56" ht="15.75" hidden="1" customHeight="1" x14ac:dyDescent="0.25">
      <c r="A374" s="6" t="s">
        <v>4025</v>
      </c>
      <c r="B374" s="22" t="s">
        <v>4031</v>
      </c>
      <c r="C374" s="7">
        <v>1</v>
      </c>
      <c r="D374" s="46" t="s">
        <v>4032</v>
      </c>
      <c r="E374" s="7">
        <v>4259</v>
      </c>
      <c r="F374" s="7" t="s">
        <v>4028</v>
      </c>
      <c r="G374" s="24">
        <v>0.2</v>
      </c>
      <c r="H374" s="41">
        <f>Tabela1[[#This Row],[PESO UNI]]*Tabela1[[#This Row],[QTE]]</f>
        <v>0.2</v>
      </c>
      <c r="I374" s="7">
        <v>0</v>
      </c>
      <c r="J374" s="8" t="s">
        <v>2281</v>
      </c>
      <c r="K374" s="8" t="s">
        <v>335</v>
      </c>
      <c r="L374" s="9" t="s">
        <v>2076</v>
      </c>
      <c r="M374" s="10">
        <v>46150</v>
      </c>
      <c r="N374" s="8" t="s">
        <v>335</v>
      </c>
      <c r="O374" s="12"/>
      <c r="P374" s="13"/>
      <c r="Q374" s="14">
        <f>Tabela1[[#This Row],[QTDE/ Fabricação]]-Tabela1[[#This Row],[QTE]]</f>
        <v>-1</v>
      </c>
      <c r="R374" s="19">
        <f t="shared" si="55"/>
        <v>0.2</v>
      </c>
      <c r="S374" s="19">
        <f t="shared" ref="S374:S437" si="62">IFERROR(H374*AG374,"")</f>
        <v>0</v>
      </c>
      <c r="T374" s="20">
        <f t="shared" si="58"/>
        <v>-0.2</v>
      </c>
      <c r="U374" s="17">
        <f>IFERROR(SUMIF('LISTA DE EMBARQUE'!B:B,MICRO!E:E,'LISTA DE EMBARQUE'!G:G),"")</f>
        <v>0</v>
      </c>
      <c r="V374" s="12" t="str">
        <f>IFERROR(VLOOKUP(Tabela1[[#This Row],[COD.MDE]],'LISTA DE EMBARQUE'!B:L,11,0),"")</f>
        <v/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</v>
      </c>
      <c r="Y374" s="14">
        <f t="shared" si="59"/>
        <v>-1</v>
      </c>
      <c r="Z374" s="21">
        <f>Tabela1[[#This Row],[PESO TOTAL]]-Tabela1[[#This Row],[Peso Expedido]]</f>
        <v>0.2</v>
      </c>
      <c r="AA374" s="18">
        <v>1</v>
      </c>
      <c r="AB374" s="40"/>
      <c r="AC374" s="40">
        <v>1</v>
      </c>
      <c r="AD374" s="40">
        <v>1</v>
      </c>
      <c r="AE374" s="40">
        <v>1</v>
      </c>
      <c r="AF374" s="40">
        <v>1</v>
      </c>
      <c r="AG374" s="40">
        <v>0</v>
      </c>
      <c r="AH374" s="40"/>
      <c r="AI374" s="40" t="str">
        <f t="shared" si="57"/>
        <v/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54"/>
        <v>MDE-M-0029-RA/1073-TC-006</v>
      </c>
      <c r="AP374" t="str">
        <f>Tabela1[[#This Row],[TAG]]&amp;Tabela1[[#This Row],[PEDIDO]]&amp;Tabela1[[#This Row],[PRODUTO]]</f>
        <v>1073-TC-006P-188RMF</v>
      </c>
      <c r="AQ374" s="23" t="str">
        <f>Tabela1[[#This Row],[PRODUTO]]&amp;Tabela1[[#This Row],[TAG]]</f>
        <v>RMF1073-TC-006</v>
      </c>
      <c r="AR374" s="183">
        <f>Tabela1[[#This Row],[PESO TOTAL]]*Tabela1[[#This Row],[MATÉRIA PRIMA]]</f>
        <v>0.2</v>
      </c>
      <c r="AS374" s="28">
        <f>Tabela1[[#This Row],[PESO TOTAL]]*Tabela1[[#This Row],[PREPARAÇÃO ]]</f>
        <v>0.2</v>
      </c>
      <c r="AT374" s="28">
        <f>Tabela1[[#This Row],[PESO TOTAL]]*Tabela1[[#This Row],[CALDEIRARIA]]</f>
        <v>0.2</v>
      </c>
      <c r="AU374" s="28">
        <f>Tabela1[[#This Row],[PESO TOTAL]]*Tabela1[[#This Row],[SOLDA]]</f>
        <v>0.2</v>
      </c>
      <c r="AV374" s="28">
        <f>Tabela1[[#This Row],[PESO TOTAL]]*Tabela1[[#This Row],[ACABAMENTO]]</f>
        <v>0.2</v>
      </c>
      <c r="AW374" s="28">
        <f>Tabela1[[#This Row],[PESO TOTAL]]*Tabela1[[#This Row],[PRONTO ACABADO]]</f>
        <v>0</v>
      </c>
      <c r="AX374" s="28">
        <f>Tabela1[[#This Row],[PESO TOTAL]]*Tabela1[[#This Row],[EXPEDIÇÃO ]]</f>
        <v>0</v>
      </c>
      <c r="AY374" s="28" t="str">
        <f>Tabela1[[#This Row],[PEDIDO]]&amp;Tabela1[[#This Row],[PRODUTO]]</f>
        <v>P-188RMF</v>
      </c>
      <c r="AZ374" s="44">
        <f>IF(AF374="",0,IF(ISTEXT(AF374),H374*VALUE(SUBSTITUTE(AF374,"%",""))/100,H374*AF374))-Tabela1[[#This Row],[PRONTO ACABADO2]]</f>
        <v>0.2</v>
      </c>
      <c r="BA374" s="44">
        <f>IF(AG374="",0,IF(ISTEXT(AG374),H374*VALUE(SUBSTITUTE(AG374,"%",""))/100,H374*AG374))-Tabela1[[#This Row],[PESO EXPEDIDO2]]</f>
        <v>0</v>
      </c>
      <c r="BB374" s="44">
        <f t="shared" si="60"/>
        <v>0</v>
      </c>
      <c r="BC374" s="44">
        <f t="shared" si="61"/>
        <v>0</v>
      </c>
      <c r="BD374" s="44"/>
    </row>
    <row r="375" spans="1:56" ht="15.75" hidden="1" customHeight="1" x14ac:dyDescent="0.25">
      <c r="A375" s="6" t="s">
        <v>4025</v>
      </c>
      <c r="B375" s="22" t="s">
        <v>4031</v>
      </c>
      <c r="C375" s="7">
        <v>1</v>
      </c>
      <c r="D375" s="46" t="s">
        <v>4032</v>
      </c>
      <c r="E375" s="7">
        <v>4260</v>
      </c>
      <c r="F375" s="7" t="s">
        <v>4028</v>
      </c>
      <c r="G375" s="24">
        <v>0.2</v>
      </c>
      <c r="H375" s="41">
        <f>Tabela1[[#This Row],[PESO UNI]]*Tabela1[[#This Row],[QTE]]</f>
        <v>0.2</v>
      </c>
      <c r="I375" s="7">
        <v>0</v>
      </c>
      <c r="J375" s="8" t="s">
        <v>2283</v>
      </c>
      <c r="K375" s="8" t="s">
        <v>335</v>
      </c>
      <c r="L375" s="9" t="s">
        <v>2076</v>
      </c>
      <c r="M375" s="10">
        <v>46150</v>
      </c>
      <c r="N375" s="8" t="s">
        <v>335</v>
      </c>
      <c r="O375" s="12"/>
      <c r="P375" s="13"/>
      <c r="Q375" s="14">
        <f>Tabela1[[#This Row],[QTDE/ Fabricação]]-Tabela1[[#This Row],[QTE]]</f>
        <v>-1</v>
      </c>
      <c r="R375" s="19">
        <f t="shared" si="55"/>
        <v>0.2</v>
      </c>
      <c r="S375" s="19">
        <f t="shared" si="62"/>
        <v>0</v>
      </c>
      <c r="T375" s="20">
        <f t="shared" si="58"/>
        <v>-0.2</v>
      </c>
      <c r="U375" s="17">
        <f>IFERROR(SUMIF('LISTA DE EMBARQUE'!B:B,MICRO!E:E,'LISTA DE EMBARQUE'!G:G),"")</f>
        <v>0</v>
      </c>
      <c r="V375" s="12" t="str">
        <f>IFERROR(VLOOKUP(Tabela1[[#This Row],[COD.MDE]],'LISTA DE EMBARQUE'!B:L,11,0),"")</f>
        <v/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0</v>
      </c>
      <c r="Y375" s="14">
        <f t="shared" si="59"/>
        <v>-1</v>
      </c>
      <c r="Z375" s="21">
        <f>Tabela1[[#This Row],[PESO TOTAL]]-Tabela1[[#This Row],[Peso Expedido]]</f>
        <v>0.2</v>
      </c>
      <c r="AA375" s="18">
        <v>1</v>
      </c>
      <c r="AB375" s="40"/>
      <c r="AC375" s="40">
        <v>1</v>
      </c>
      <c r="AD375" s="40">
        <v>1</v>
      </c>
      <c r="AE375" s="40">
        <v>1</v>
      </c>
      <c r="AF375" s="40">
        <v>1</v>
      </c>
      <c r="AG375" s="40">
        <v>0</v>
      </c>
      <c r="AH375" s="40"/>
      <c r="AI375" s="40" t="str">
        <f t="shared" si="57"/>
        <v/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54"/>
        <v>MDE-M-0029-RA/1073-TC-007</v>
      </c>
      <c r="AP375" t="str">
        <f>Tabela1[[#This Row],[TAG]]&amp;Tabela1[[#This Row],[PEDIDO]]&amp;Tabela1[[#This Row],[PRODUTO]]</f>
        <v>1073-TC-007P-188RMF</v>
      </c>
      <c r="AQ375" s="23" t="str">
        <f>Tabela1[[#This Row],[PRODUTO]]&amp;Tabela1[[#This Row],[TAG]]</f>
        <v>RMF1073-TC-007</v>
      </c>
      <c r="AR375" s="183">
        <f>Tabela1[[#This Row],[PESO TOTAL]]*Tabela1[[#This Row],[MATÉRIA PRIMA]]</f>
        <v>0.2</v>
      </c>
      <c r="AS375" s="28">
        <f>Tabela1[[#This Row],[PESO TOTAL]]*Tabela1[[#This Row],[PREPARAÇÃO ]]</f>
        <v>0.2</v>
      </c>
      <c r="AT375" s="28">
        <f>Tabela1[[#This Row],[PESO TOTAL]]*Tabela1[[#This Row],[CALDEIRARIA]]</f>
        <v>0.2</v>
      </c>
      <c r="AU375" s="28">
        <f>Tabela1[[#This Row],[PESO TOTAL]]*Tabela1[[#This Row],[SOLDA]]</f>
        <v>0.2</v>
      </c>
      <c r="AV375" s="28">
        <f>Tabela1[[#This Row],[PESO TOTAL]]*Tabela1[[#This Row],[ACABAMENTO]]</f>
        <v>0.2</v>
      </c>
      <c r="AW375" s="28">
        <f>Tabela1[[#This Row],[PESO TOTAL]]*Tabela1[[#This Row],[PRONTO ACABADO]]</f>
        <v>0</v>
      </c>
      <c r="AX375" s="28">
        <f>Tabela1[[#This Row],[PESO TOTAL]]*Tabela1[[#This Row],[EXPEDIÇÃO ]]</f>
        <v>0</v>
      </c>
      <c r="AY375" s="28" t="str">
        <f>Tabela1[[#This Row],[PEDIDO]]&amp;Tabela1[[#This Row],[PRODUTO]]</f>
        <v>P-188RMF</v>
      </c>
      <c r="AZ375" s="44">
        <f>IF(AF375="",0,IF(ISTEXT(AF375),H375*VALUE(SUBSTITUTE(AF375,"%",""))/100,H375*AF375))-Tabela1[[#This Row],[PRONTO ACABADO2]]</f>
        <v>0.2</v>
      </c>
      <c r="BA375" s="44">
        <f>IF(AG375="",0,IF(ISTEXT(AG375),H375*VALUE(SUBSTITUTE(AG375,"%",""))/100,H375*AG375))-Tabela1[[#This Row],[PESO EXPEDIDO2]]</f>
        <v>0</v>
      </c>
      <c r="BB375" s="44">
        <f t="shared" si="60"/>
        <v>0</v>
      </c>
      <c r="BC375" s="44">
        <f t="shared" si="61"/>
        <v>0</v>
      </c>
      <c r="BD375" s="44"/>
    </row>
    <row r="376" spans="1:56" ht="15.75" hidden="1" customHeight="1" x14ac:dyDescent="0.25">
      <c r="A376" s="6" t="s">
        <v>4025</v>
      </c>
      <c r="B376" s="22" t="s">
        <v>4033</v>
      </c>
      <c r="C376" s="7">
        <v>2</v>
      </c>
      <c r="D376" s="46" t="s">
        <v>4034</v>
      </c>
      <c r="E376" s="7">
        <v>4261</v>
      </c>
      <c r="F376" s="7" t="s">
        <v>4028</v>
      </c>
      <c r="G376" s="24">
        <v>3.9</v>
      </c>
      <c r="H376" s="41">
        <f>Tabela1[[#This Row],[PESO UNI]]*Tabela1[[#This Row],[QTE]]</f>
        <v>7.8</v>
      </c>
      <c r="I376" s="7">
        <v>0</v>
      </c>
      <c r="J376" s="8" t="s">
        <v>2281</v>
      </c>
      <c r="K376" s="8" t="s">
        <v>335</v>
      </c>
      <c r="L376" s="9" t="s">
        <v>2076</v>
      </c>
      <c r="M376" s="10">
        <v>46150</v>
      </c>
      <c r="N376" s="8" t="s">
        <v>335</v>
      </c>
      <c r="O376" s="12"/>
      <c r="P376" s="13"/>
      <c r="Q376" s="14">
        <f>Tabela1[[#This Row],[QTDE/ Fabricação]]-Tabela1[[#This Row],[QTE]]</f>
        <v>-2</v>
      </c>
      <c r="R376" s="19">
        <f t="shared" si="55"/>
        <v>7.8</v>
      </c>
      <c r="S376" s="19">
        <f t="shared" si="62"/>
        <v>0</v>
      </c>
      <c r="T376" s="20">
        <f t="shared" si="58"/>
        <v>-7.8</v>
      </c>
      <c r="U376" s="17">
        <f>IFERROR(SUMIF('LISTA DE EMBARQUE'!B:B,MICRO!E:E,'LISTA DE EMBARQUE'!G:G),"")</f>
        <v>0</v>
      </c>
      <c r="V376" s="12" t="str">
        <f>IFERROR(VLOOKUP(Tabela1[[#This Row],[COD.MDE]],'LISTA DE EMBARQUE'!B:L,11,0),"")</f>
        <v/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0</v>
      </c>
      <c r="Y376" s="14">
        <f t="shared" si="59"/>
        <v>-2</v>
      </c>
      <c r="Z376" s="21">
        <f>Tabela1[[#This Row],[PESO TOTAL]]-Tabela1[[#This Row],[Peso Expedido]]</f>
        <v>7.8</v>
      </c>
      <c r="AA376" s="18">
        <v>1</v>
      </c>
      <c r="AB376" s="40"/>
      <c r="AC376" s="40">
        <v>1</v>
      </c>
      <c r="AD376" s="40">
        <v>1</v>
      </c>
      <c r="AE376" s="40">
        <v>1</v>
      </c>
      <c r="AF376" s="40">
        <v>1</v>
      </c>
      <c r="AG376" s="40">
        <v>0</v>
      </c>
      <c r="AH376" s="40"/>
      <c r="AI376" s="40" t="str">
        <f t="shared" si="57"/>
        <v/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54"/>
        <v>MDE-M-0029-RA/1073-TC-006</v>
      </c>
      <c r="AP376" t="str">
        <f>Tabela1[[#This Row],[TAG]]&amp;Tabela1[[#This Row],[PEDIDO]]&amp;Tabela1[[#This Row],[PRODUTO]]</f>
        <v>1073-TC-006P-188RMF</v>
      </c>
      <c r="AQ376" s="23" t="str">
        <f>Tabela1[[#This Row],[PRODUTO]]&amp;Tabela1[[#This Row],[TAG]]</f>
        <v>RMF1073-TC-006</v>
      </c>
      <c r="AR376" s="183">
        <f>Tabela1[[#This Row],[PESO TOTAL]]*Tabela1[[#This Row],[MATÉRIA PRIMA]]</f>
        <v>7.8</v>
      </c>
      <c r="AS376" s="28">
        <f>Tabela1[[#This Row],[PESO TOTAL]]*Tabela1[[#This Row],[PREPARAÇÃO ]]</f>
        <v>7.8</v>
      </c>
      <c r="AT376" s="28">
        <f>Tabela1[[#This Row],[PESO TOTAL]]*Tabela1[[#This Row],[CALDEIRARIA]]</f>
        <v>7.8</v>
      </c>
      <c r="AU376" s="28">
        <f>Tabela1[[#This Row],[PESO TOTAL]]*Tabela1[[#This Row],[SOLDA]]</f>
        <v>7.8</v>
      </c>
      <c r="AV376" s="28">
        <f>Tabela1[[#This Row],[PESO TOTAL]]*Tabela1[[#This Row],[ACABAMENTO]]</f>
        <v>7.8</v>
      </c>
      <c r="AW376" s="28">
        <f>Tabela1[[#This Row],[PESO TOTAL]]*Tabela1[[#This Row],[PRONTO ACABADO]]</f>
        <v>0</v>
      </c>
      <c r="AX376" s="28">
        <f>Tabela1[[#This Row],[PESO TOTAL]]*Tabela1[[#This Row],[EXPEDIÇÃO ]]</f>
        <v>0</v>
      </c>
      <c r="AY376" s="28" t="str">
        <f>Tabela1[[#This Row],[PEDIDO]]&amp;Tabela1[[#This Row],[PRODUTO]]</f>
        <v>P-188RMF</v>
      </c>
      <c r="AZ376" s="44">
        <f>IF(AF376="",0,IF(ISTEXT(AF376),H376*VALUE(SUBSTITUTE(AF376,"%",""))/100,H376*AF376))-Tabela1[[#This Row],[PRONTO ACABADO2]]</f>
        <v>7.8</v>
      </c>
      <c r="BA376" s="44">
        <f>IF(AG376="",0,IF(ISTEXT(AG376),H376*VALUE(SUBSTITUTE(AG376,"%",""))/100,H376*AG376))-Tabela1[[#This Row],[PESO EXPEDIDO2]]</f>
        <v>0</v>
      </c>
      <c r="BB376" s="44">
        <f t="shared" si="60"/>
        <v>0</v>
      </c>
      <c r="BC376" s="44">
        <f t="shared" si="61"/>
        <v>0</v>
      </c>
      <c r="BD376" s="44"/>
    </row>
    <row r="377" spans="1:56" ht="15.75" hidden="1" customHeight="1" x14ac:dyDescent="0.25">
      <c r="A377" s="6" t="s">
        <v>4025</v>
      </c>
      <c r="B377" s="22" t="s">
        <v>4033</v>
      </c>
      <c r="C377" s="7">
        <v>2</v>
      </c>
      <c r="D377" s="46" t="s">
        <v>4034</v>
      </c>
      <c r="E377" s="7">
        <v>4262</v>
      </c>
      <c r="F377" s="7" t="s">
        <v>4028</v>
      </c>
      <c r="G377" s="24">
        <v>3.9</v>
      </c>
      <c r="H377" s="41">
        <f>Tabela1[[#This Row],[PESO UNI]]*Tabela1[[#This Row],[QTE]]</f>
        <v>7.8</v>
      </c>
      <c r="I377" s="7">
        <v>0</v>
      </c>
      <c r="J377" s="8" t="s">
        <v>2283</v>
      </c>
      <c r="K377" s="8" t="s">
        <v>335</v>
      </c>
      <c r="L377" s="9" t="s">
        <v>2076</v>
      </c>
      <c r="M377" s="10">
        <v>46150</v>
      </c>
      <c r="N377" s="8" t="s">
        <v>335</v>
      </c>
      <c r="O377" s="12"/>
      <c r="P377" s="13"/>
      <c r="Q377" s="14">
        <f>Tabela1[[#This Row],[QTDE/ Fabricação]]-Tabela1[[#This Row],[QTE]]</f>
        <v>-2</v>
      </c>
      <c r="R377" s="19">
        <f t="shared" si="55"/>
        <v>7.8</v>
      </c>
      <c r="S377" s="19">
        <f t="shared" si="62"/>
        <v>0</v>
      </c>
      <c r="T377" s="20">
        <f t="shared" si="58"/>
        <v>-7.8</v>
      </c>
      <c r="U377" s="17">
        <f>IFERROR(SUMIF('LISTA DE EMBARQUE'!B:B,MICRO!E:E,'LISTA DE EMBARQUE'!G:G),"")</f>
        <v>0</v>
      </c>
      <c r="V377" s="12" t="str">
        <f>IFERROR(VLOOKUP(Tabela1[[#This Row],[COD.MDE]],'LISTA DE EMBARQUE'!B:L,11,0),"")</f>
        <v/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0</v>
      </c>
      <c r="Y377" s="14">
        <f t="shared" si="59"/>
        <v>-2</v>
      </c>
      <c r="Z377" s="21">
        <f>Tabela1[[#This Row],[PESO TOTAL]]-Tabela1[[#This Row],[Peso Expedido]]</f>
        <v>7.8</v>
      </c>
      <c r="AA377" s="18">
        <v>1</v>
      </c>
      <c r="AB377" s="40"/>
      <c r="AC377" s="40">
        <v>1</v>
      </c>
      <c r="AD377" s="40">
        <v>1</v>
      </c>
      <c r="AE377" s="40">
        <v>1</v>
      </c>
      <c r="AF377" s="40">
        <v>1</v>
      </c>
      <c r="AG377" s="40">
        <v>0</v>
      </c>
      <c r="AH377" s="40"/>
      <c r="AI377" s="40" t="str">
        <f t="shared" si="57"/>
        <v/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54"/>
        <v>MDE-M-0029-RA/1073-TC-007</v>
      </c>
      <c r="AP377" t="str">
        <f>Tabela1[[#This Row],[TAG]]&amp;Tabela1[[#This Row],[PEDIDO]]&amp;Tabela1[[#This Row],[PRODUTO]]</f>
        <v>1073-TC-007P-188RMF</v>
      </c>
      <c r="AQ377" s="23" t="str">
        <f>Tabela1[[#This Row],[PRODUTO]]&amp;Tabela1[[#This Row],[TAG]]</f>
        <v>RMF1073-TC-007</v>
      </c>
      <c r="AR377" s="183">
        <f>Tabela1[[#This Row],[PESO TOTAL]]*Tabela1[[#This Row],[MATÉRIA PRIMA]]</f>
        <v>7.8</v>
      </c>
      <c r="AS377" s="28">
        <f>Tabela1[[#This Row],[PESO TOTAL]]*Tabela1[[#This Row],[PREPARAÇÃO ]]</f>
        <v>7.8</v>
      </c>
      <c r="AT377" s="28">
        <f>Tabela1[[#This Row],[PESO TOTAL]]*Tabela1[[#This Row],[CALDEIRARIA]]</f>
        <v>7.8</v>
      </c>
      <c r="AU377" s="28">
        <f>Tabela1[[#This Row],[PESO TOTAL]]*Tabela1[[#This Row],[SOLDA]]</f>
        <v>7.8</v>
      </c>
      <c r="AV377" s="28">
        <f>Tabela1[[#This Row],[PESO TOTAL]]*Tabela1[[#This Row],[ACABAMENTO]]</f>
        <v>7.8</v>
      </c>
      <c r="AW377" s="28">
        <f>Tabela1[[#This Row],[PESO TOTAL]]*Tabela1[[#This Row],[PRONTO ACABADO]]</f>
        <v>0</v>
      </c>
      <c r="AX377" s="28">
        <f>Tabela1[[#This Row],[PESO TOTAL]]*Tabela1[[#This Row],[EXPEDIÇÃO ]]</f>
        <v>0</v>
      </c>
      <c r="AY377" s="28" t="str">
        <f>Tabela1[[#This Row],[PEDIDO]]&amp;Tabela1[[#This Row],[PRODUTO]]</f>
        <v>P-188RMF</v>
      </c>
      <c r="AZ377" s="44">
        <f>IF(AF377="",0,IF(ISTEXT(AF377),H377*VALUE(SUBSTITUTE(AF377,"%",""))/100,H377*AF377))-Tabela1[[#This Row],[PRONTO ACABADO2]]</f>
        <v>7.8</v>
      </c>
      <c r="BA377" s="44">
        <f>IF(AG377="",0,IF(ISTEXT(AG377),H377*VALUE(SUBSTITUTE(AG377,"%",""))/100,H377*AG377))-Tabela1[[#This Row],[PESO EXPEDIDO2]]</f>
        <v>0</v>
      </c>
      <c r="BB377" s="44">
        <f t="shared" si="60"/>
        <v>0</v>
      </c>
      <c r="BC377" s="44">
        <f t="shared" si="61"/>
        <v>0</v>
      </c>
      <c r="BD377" s="44"/>
    </row>
    <row r="378" spans="1:56" ht="15.75" hidden="1" customHeight="1" x14ac:dyDescent="0.25">
      <c r="A378" s="6" t="s">
        <v>4025</v>
      </c>
      <c r="B378" s="22" t="s">
        <v>4035</v>
      </c>
      <c r="C378" s="7">
        <v>4</v>
      </c>
      <c r="D378" s="46" t="s">
        <v>4036</v>
      </c>
      <c r="E378" s="7">
        <v>4263</v>
      </c>
      <c r="F378" s="7" t="s">
        <v>4028</v>
      </c>
      <c r="G378" s="24">
        <v>2.2999999999999998</v>
      </c>
      <c r="H378" s="41">
        <f>Tabela1[[#This Row],[PESO UNI]]*Tabela1[[#This Row],[QTE]]</f>
        <v>9.1999999999999993</v>
      </c>
      <c r="I378" s="7">
        <v>0</v>
      </c>
      <c r="J378" s="8" t="s">
        <v>2281</v>
      </c>
      <c r="K378" s="8" t="s">
        <v>335</v>
      </c>
      <c r="L378" s="9" t="s">
        <v>2076</v>
      </c>
      <c r="M378" s="10">
        <v>46150</v>
      </c>
      <c r="N378" s="8" t="s">
        <v>335</v>
      </c>
      <c r="O378" s="12"/>
      <c r="P378" s="13"/>
      <c r="Q378" s="14">
        <f>Tabela1[[#This Row],[QTDE/ Fabricação]]-Tabela1[[#This Row],[QTE]]</f>
        <v>-4</v>
      </c>
      <c r="R378" s="19">
        <f t="shared" si="55"/>
        <v>9.1999999999999993</v>
      </c>
      <c r="S378" s="19">
        <f t="shared" si="62"/>
        <v>0</v>
      </c>
      <c r="T378" s="20">
        <f t="shared" si="58"/>
        <v>-9.1999999999999993</v>
      </c>
      <c r="U378" s="17">
        <f>IFERROR(SUMIF('LISTA DE EMBARQUE'!B:B,MICRO!E:E,'LISTA DE EMBARQUE'!G:G),"")</f>
        <v>0</v>
      </c>
      <c r="V378" s="12" t="str">
        <f>IFERROR(VLOOKUP(Tabela1[[#This Row],[COD.MDE]],'LISTA DE EMBARQUE'!B:L,11,0),"")</f>
        <v/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0</v>
      </c>
      <c r="Y378" s="14">
        <f t="shared" si="59"/>
        <v>-4</v>
      </c>
      <c r="Z378" s="21">
        <f>Tabela1[[#This Row],[PESO TOTAL]]-Tabela1[[#This Row],[Peso Expedido]]</f>
        <v>9.1999999999999993</v>
      </c>
      <c r="AA378" s="18">
        <v>1</v>
      </c>
      <c r="AB378" s="40"/>
      <c r="AC378" s="40">
        <v>1</v>
      </c>
      <c r="AD378" s="40">
        <v>1</v>
      </c>
      <c r="AE378" s="40">
        <v>1</v>
      </c>
      <c r="AF378" s="40">
        <v>1</v>
      </c>
      <c r="AG378" s="40">
        <v>0</v>
      </c>
      <c r="AH378" s="40"/>
      <c r="AI378" s="40" t="str">
        <f t="shared" si="57"/>
        <v/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54"/>
        <v>MDE-M-0029-RA/1073-TC-006</v>
      </c>
      <c r="AP378" t="str">
        <f>Tabela1[[#This Row],[TAG]]&amp;Tabela1[[#This Row],[PEDIDO]]&amp;Tabela1[[#This Row],[PRODUTO]]</f>
        <v>1073-TC-006P-188RMF</v>
      </c>
      <c r="AQ378" s="23" t="str">
        <f>Tabela1[[#This Row],[PRODUTO]]&amp;Tabela1[[#This Row],[TAG]]</f>
        <v>RMF1073-TC-006</v>
      </c>
      <c r="AR378" s="183">
        <f>Tabela1[[#This Row],[PESO TOTAL]]*Tabela1[[#This Row],[MATÉRIA PRIMA]]</f>
        <v>9.1999999999999993</v>
      </c>
      <c r="AS378" s="28">
        <f>Tabela1[[#This Row],[PESO TOTAL]]*Tabela1[[#This Row],[PREPARAÇÃO ]]</f>
        <v>9.1999999999999993</v>
      </c>
      <c r="AT378" s="28">
        <f>Tabela1[[#This Row],[PESO TOTAL]]*Tabela1[[#This Row],[CALDEIRARIA]]</f>
        <v>9.1999999999999993</v>
      </c>
      <c r="AU378" s="28">
        <f>Tabela1[[#This Row],[PESO TOTAL]]*Tabela1[[#This Row],[SOLDA]]</f>
        <v>9.1999999999999993</v>
      </c>
      <c r="AV378" s="28">
        <f>Tabela1[[#This Row],[PESO TOTAL]]*Tabela1[[#This Row],[ACABAMENTO]]</f>
        <v>9.1999999999999993</v>
      </c>
      <c r="AW378" s="28">
        <f>Tabela1[[#This Row],[PESO TOTAL]]*Tabela1[[#This Row],[PRONTO ACABADO]]</f>
        <v>0</v>
      </c>
      <c r="AX378" s="28">
        <f>Tabela1[[#This Row],[PESO TOTAL]]*Tabela1[[#This Row],[EXPEDIÇÃO ]]</f>
        <v>0</v>
      </c>
      <c r="AY378" s="28" t="str">
        <f>Tabela1[[#This Row],[PEDIDO]]&amp;Tabela1[[#This Row],[PRODUTO]]</f>
        <v>P-188RMF</v>
      </c>
      <c r="AZ378" s="44">
        <f>IF(AF378="",0,IF(ISTEXT(AF378),H378*VALUE(SUBSTITUTE(AF378,"%",""))/100,H378*AF378))-Tabela1[[#This Row],[PRONTO ACABADO2]]</f>
        <v>9.1999999999999993</v>
      </c>
      <c r="BA378" s="44">
        <f>IF(AG378="",0,IF(ISTEXT(AG378),H378*VALUE(SUBSTITUTE(AG378,"%",""))/100,H378*AG378))-Tabela1[[#This Row],[PESO EXPEDIDO2]]</f>
        <v>0</v>
      </c>
      <c r="BB378" s="44">
        <f t="shared" si="60"/>
        <v>0</v>
      </c>
      <c r="BC378" s="44">
        <f t="shared" si="61"/>
        <v>0</v>
      </c>
      <c r="BD378" s="44"/>
    </row>
    <row r="379" spans="1:56" ht="15.75" hidden="1" customHeight="1" x14ac:dyDescent="0.25">
      <c r="A379" s="6" t="s">
        <v>4025</v>
      </c>
      <c r="B379" s="22" t="s">
        <v>4035</v>
      </c>
      <c r="C379" s="7">
        <v>4</v>
      </c>
      <c r="D379" s="46" t="s">
        <v>4036</v>
      </c>
      <c r="E379" s="7">
        <v>4264</v>
      </c>
      <c r="F379" s="7" t="s">
        <v>4028</v>
      </c>
      <c r="G379" s="24">
        <v>2.2999999999999998</v>
      </c>
      <c r="H379" s="41">
        <f>Tabela1[[#This Row],[PESO UNI]]*Tabela1[[#This Row],[QTE]]</f>
        <v>9.1999999999999993</v>
      </c>
      <c r="I379" s="7">
        <v>0</v>
      </c>
      <c r="J379" s="8" t="s">
        <v>2283</v>
      </c>
      <c r="K379" s="8" t="s">
        <v>335</v>
      </c>
      <c r="L379" s="9" t="s">
        <v>2076</v>
      </c>
      <c r="M379" s="10">
        <v>46150</v>
      </c>
      <c r="N379" s="8" t="s">
        <v>335</v>
      </c>
      <c r="O379" s="12"/>
      <c r="P379" s="13"/>
      <c r="Q379" s="14">
        <f>Tabela1[[#This Row],[QTDE/ Fabricação]]-Tabela1[[#This Row],[QTE]]</f>
        <v>-4</v>
      </c>
      <c r="R379" s="19">
        <f t="shared" si="55"/>
        <v>9.1999999999999993</v>
      </c>
      <c r="S379" s="19">
        <f t="shared" si="62"/>
        <v>0</v>
      </c>
      <c r="T379" s="20">
        <f t="shared" si="58"/>
        <v>-9.1999999999999993</v>
      </c>
      <c r="U379" s="17">
        <f>IFERROR(SUMIF('LISTA DE EMBARQUE'!B:B,MICRO!E:E,'LISTA DE EMBARQUE'!G:G),"")</f>
        <v>0</v>
      </c>
      <c r="V379" s="12" t="str">
        <f>IFERROR(VLOOKUP(Tabela1[[#This Row],[COD.MDE]],'LISTA DE EMBARQUE'!B:L,11,0),"")</f>
        <v/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0</v>
      </c>
      <c r="Y379" s="14">
        <f t="shared" si="59"/>
        <v>-4</v>
      </c>
      <c r="Z379" s="21">
        <f>Tabela1[[#This Row],[PESO TOTAL]]-Tabela1[[#This Row],[Peso Expedido]]</f>
        <v>9.1999999999999993</v>
      </c>
      <c r="AA379" s="18">
        <v>1</v>
      </c>
      <c r="AB379" s="40"/>
      <c r="AC379" s="40">
        <v>1</v>
      </c>
      <c r="AD379" s="40">
        <v>1</v>
      </c>
      <c r="AE379" s="40">
        <v>1</v>
      </c>
      <c r="AF379" s="40">
        <v>1</v>
      </c>
      <c r="AG379" s="40">
        <v>0</v>
      </c>
      <c r="AH379" s="40"/>
      <c r="AI379" s="40" t="str">
        <f t="shared" si="57"/>
        <v/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54"/>
        <v>MDE-M-0029-RA/1073-TC-007</v>
      </c>
      <c r="AP379" t="str">
        <f>Tabela1[[#This Row],[TAG]]&amp;Tabela1[[#This Row],[PEDIDO]]&amp;Tabela1[[#This Row],[PRODUTO]]</f>
        <v>1073-TC-007P-188RMF</v>
      </c>
      <c r="AQ379" s="23" t="str">
        <f>Tabela1[[#This Row],[PRODUTO]]&amp;Tabela1[[#This Row],[TAG]]</f>
        <v>RMF1073-TC-007</v>
      </c>
      <c r="AR379" s="183">
        <f>Tabela1[[#This Row],[PESO TOTAL]]*Tabela1[[#This Row],[MATÉRIA PRIMA]]</f>
        <v>9.1999999999999993</v>
      </c>
      <c r="AS379" s="28">
        <f>Tabela1[[#This Row],[PESO TOTAL]]*Tabela1[[#This Row],[PREPARAÇÃO ]]</f>
        <v>9.1999999999999993</v>
      </c>
      <c r="AT379" s="28">
        <f>Tabela1[[#This Row],[PESO TOTAL]]*Tabela1[[#This Row],[CALDEIRARIA]]</f>
        <v>9.1999999999999993</v>
      </c>
      <c r="AU379" s="28">
        <f>Tabela1[[#This Row],[PESO TOTAL]]*Tabela1[[#This Row],[SOLDA]]</f>
        <v>9.1999999999999993</v>
      </c>
      <c r="AV379" s="28">
        <f>Tabela1[[#This Row],[PESO TOTAL]]*Tabela1[[#This Row],[ACABAMENTO]]</f>
        <v>9.1999999999999993</v>
      </c>
      <c r="AW379" s="28">
        <f>Tabela1[[#This Row],[PESO TOTAL]]*Tabela1[[#This Row],[PRONTO ACABADO]]</f>
        <v>0</v>
      </c>
      <c r="AX379" s="28">
        <f>Tabela1[[#This Row],[PESO TOTAL]]*Tabela1[[#This Row],[EXPEDIÇÃO ]]</f>
        <v>0</v>
      </c>
      <c r="AY379" s="28" t="str">
        <f>Tabela1[[#This Row],[PEDIDO]]&amp;Tabela1[[#This Row],[PRODUTO]]</f>
        <v>P-188RMF</v>
      </c>
      <c r="AZ379" s="44">
        <f>IF(AF379="",0,IF(ISTEXT(AF379),H379*VALUE(SUBSTITUTE(AF379,"%",""))/100,H379*AF379))-Tabela1[[#This Row],[PRONTO ACABADO2]]</f>
        <v>9.1999999999999993</v>
      </c>
      <c r="BA379" s="44">
        <f>IF(AG379="",0,IF(ISTEXT(AG379),H379*VALUE(SUBSTITUTE(AG379,"%",""))/100,H379*AG379))-Tabela1[[#This Row],[PESO EXPEDIDO2]]</f>
        <v>0</v>
      </c>
      <c r="BB379" s="44">
        <f t="shared" si="60"/>
        <v>0</v>
      </c>
      <c r="BC379" s="44">
        <f t="shared" si="61"/>
        <v>0</v>
      </c>
      <c r="BD379" s="44"/>
    </row>
    <row r="380" spans="1:56" ht="15.75" hidden="1" customHeight="1" x14ac:dyDescent="0.25">
      <c r="A380" s="6" t="s">
        <v>4025</v>
      </c>
      <c r="B380" s="22" t="s">
        <v>4037</v>
      </c>
      <c r="C380" s="7">
        <v>1</v>
      </c>
      <c r="D380" s="46" t="s">
        <v>4038</v>
      </c>
      <c r="E380" s="7">
        <v>4265</v>
      </c>
      <c r="F380" s="7" t="s">
        <v>4028</v>
      </c>
      <c r="G380" s="24">
        <v>4.3</v>
      </c>
      <c r="H380" s="41">
        <f>Tabela1[[#This Row],[PESO UNI]]*Tabela1[[#This Row],[QTE]]</f>
        <v>4.3</v>
      </c>
      <c r="I380" s="7">
        <v>0</v>
      </c>
      <c r="J380" s="8" t="s">
        <v>2281</v>
      </c>
      <c r="K380" s="8" t="s">
        <v>335</v>
      </c>
      <c r="L380" s="9" t="s">
        <v>2076</v>
      </c>
      <c r="M380" s="10">
        <v>46150</v>
      </c>
      <c r="N380" s="8" t="s">
        <v>335</v>
      </c>
      <c r="O380" s="12"/>
      <c r="P380" s="13"/>
      <c r="Q380" s="14">
        <f>Tabela1[[#This Row],[QTDE/ Fabricação]]-Tabela1[[#This Row],[QTE]]</f>
        <v>-1</v>
      </c>
      <c r="R380" s="19">
        <f t="shared" si="55"/>
        <v>4.3</v>
      </c>
      <c r="S380" s="19">
        <f t="shared" si="62"/>
        <v>0</v>
      </c>
      <c r="T380" s="20">
        <f t="shared" si="58"/>
        <v>-4.3</v>
      </c>
      <c r="U380" s="17">
        <f>IFERROR(SUMIF('LISTA DE EMBARQUE'!B:B,MICRO!E:E,'LISTA DE EMBARQUE'!G:G),"")</f>
        <v>0</v>
      </c>
      <c r="V380" s="12" t="str">
        <f>IFERROR(VLOOKUP(Tabela1[[#This Row],[COD.MDE]],'LISTA DE EMBARQUE'!B:L,11,0),"")</f>
        <v/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0</v>
      </c>
      <c r="Y380" s="14">
        <f t="shared" si="59"/>
        <v>-1</v>
      </c>
      <c r="Z380" s="21">
        <f>Tabela1[[#This Row],[PESO TOTAL]]-Tabela1[[#This Row],[Peso Expedido]]</f>
        <v>4.3</v>
      </c>
      <c r="AA380" s="18">
        <v>1</v>
      </c>
      <c r="AB380" s="40"/>
      <c r="AC380" s="40">
        <v>1</v>
      </c>
      <c r="AD380" s="40">
        <v>1</v>
      </c>
      <c r="AE380" s="40">
        <v>1</v>
      </c>
      <c r="AF380" s="40">
        <v>1</v>
      </c>
      <c r="AG380" s="40">
        <v>0</v>
      </c>
      <c r="AH380" s="40"/>
      <c r="AI380" s="40" t="str">
        <f t="shared" si="57"/>
        <v/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54"/>
        <v>MDE-M-0029-RA/1073-TC-006</v>
      </c>
      <c r="AP380" t="str">
        <f>Tabela1[[#This Row],[TAG]]&amp;Tabela1[[#This Row],[PEDIDO]]&amp;Tabela1[[#This Row],[PRODUTO]]</f>
        <v>1073-TC-006P-188RMF</v>
      </c>
      <c r="AQ380" s="23" t="str">
        <f>Tabela1[[#This Row],[PRODUTO]]&amp;Tabela1[[#This Row],[TAG]]</f>
        <v>RMF1073-TC-006</v>
      </c>
      <c r="AR380" s="183">
        <f>Tabela1[[#This Row],[PESO TOTAL]]*Tabela1[[#This Row],[MATÉRIA PRIMA]]</f>
        <v>4.3</v>
      </c>
      <c r="AS380" s="28">
        <f>Tabela1[[#This Row],[PESO TOTAL]]*Tabela1[[#This Row],[PREPARAÇÃO ]]</f>
        <v>4.3</v>
      </c>
      <c r="AT380" s="28">
        <f>Tabela1[[#This Row],[PESO TOTAL]]*Tabela1[[#This Row],[CALDEIRARIA]]</f>
        <v>4.3</v>
      </c>
      <c r="AU380" s="28">
        <f>Tabela1[[#This Row],[PESO TOTAL]]*Tabela1[[#This Row],[SOLDA]]</f>
        <v>4.3</v>
      </c>
      <c r="AV380" s="28">
        <f>Tabela1[[#This Row],[PESO TOTAL]]*Tabela1[[#This Row],[ACABAMENTO]]</f>
        <v>4.3</v>
      </c>
      <c r="AW380" s="28">
        <f>Tabela1[[#This Row],[PESO TOTAL]]*Tabela1[[#This Row],[PRONTO ACABADO]]</f>
        <v>0</v>
      </c>
      <c r="AX380" s="28">
        <f>Tabela1[[#This Row],[PESO TOTAL]]*Tabela1[[#This Row],[EXPEDIÇÃO ]]</f>
        <v>0</v>
      </c>
      <c r="AY380" s="28" t="str">
        <f>Tabela1[[#This Row],[PEDIDO]]&amp;Tabela1[[#This Row],[PRODUTO]]</f>
        <v>P-188RMF</v>
      </c>
      <c r="AZ380" s="44">
        <f>IF(AF380="",0,IF(ISTEXT(AF380),H380*VALUE(SUBSTITUTE(AF380,"%",""))/100,H380*AF380))-Tabela1[[#This Row],[PRONTO ACABADO2]]</f>
        <v>4.3</v>
      </c>
      <c r="BA380" s="44">
        <f>IF(AG380="",0,IF(ISTEXT(AG380),H380*VALUE(SUBSTITUTE(AG380,"%",""))/100,H380*AG380))-Tabela1[[#This Row],[PESO EXPEDIDO2]]</f>
        <v>0</v>
      </c>
      <c r="BB380" s="44">
        <f t="shared" si="60"/>
        <v>0</v>
      </c>
      <c r="BC380" s="44">
        <f t="shared" si="61"/>
        <v>0</v>
      </c>
      <c r="BD380" s="44"/>
    </row>
    <row r="381" spans="1:56" ht="15.75" hidden="1" customHeight="1" x14ac:dyDescent="0.25">
      <c r="A381" s="6" t="s">
        <v>4025</v>
      </c>
      <c r="B381" s="22" t="s">
        <v>4037</v>
      </c>
      <c r="C381" s="7">
        <v>1</v>
      </c>
      <c r="D381" s="46" t="s">
        <v>4038</v>
      </c>
      <c r="E381" s="7">
        <v>4266</v>
      </c>
      <c r="F381" s="7" t="s">
        <v>4028</v>
      </c>
      <c r="G381" s="24">
        <v>4.3</v>
      </c>
      <c r="H381" s="41">
        <f>Tabela1[[#This Row],[PESO UNI]]*Tabela1[[#This Row],[QTE]]</f>
        <v>4.3</v>
      </c>
      <c r="I381" s="7">
        <v>0</v>
      </c>
      <c r="J381" s="8" t="s">
        <v>2283</v>
      </c>
      <c r="K381" s="8" t="s">
        <v>335</v>
      </c>
      <c r="L381" s="9" t="s">
        <v>2076</v>
      </c>
      <c r="M381" s="10">
        <v>46150</v>
      </c>
      <c r="N381" s="8" t="s">
        <v>335</v>
      </c>
      <c r="O381" s="12"/>
      <c r="P381" s="13"/>
      <c r="Q381" s="14">
        <f>Tabela1[[#This Row],[QTDE/ Fabricação]]-Tabela1[[#This Row],[QTE]]</f>
        <v>-1</v>
      </c>
      <c r="R381" s="19">
        <f t="shared" si="55"/>
        <v>4.3</v>
      </c>
      <c r="S381" s="19">
        <f t="shared" si="62"/>
        <v>0</v>
      </c>
      <c r="T381" s="20">
        <f t="shared" si="58"/>
        <v>-4.3</v>
      </c>
      <c r="U381" s="17">
        <f>IFERROR(SUMIF('LISTA DE EMBARQUE'!B:B,MICRO!E:E,'LISTA DE EMBARQUE'!G:G),"")</f>
        <v>0</v>
      </c>
      <c r="V381" s="12" t="str">
        <f>IFERROR(VLOOKUP(Tabela1[[#This Row],[COD.MDE]],'LISTA DE EMBARQUE'!B:L,11,0),"")</f>
        <v/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0</v>
      </c>
      <c r="Y381" s="14">
        <f t="shared" si="59"/>
        <v>-1</v>
      </c>
      <c r="Z381" s="21">
        <f>Tabela1[[#This Row],[PESO TOTAL]]-Tabela1[[#This Row],[Peso Expedido]]</f>
        <v>4.3</v>
      </c>
      <c r="AA381" s="18">
        <v>1</v>
      </c>
      <c r="AB381" s="40"/>
      <c r="AC381" s="40">
        <v>1</v>
      </c>
      <c r="AD381" s="40">
        <v>1</v>
      </c>
      <c r="AE381" s="40">
        <v>1</v>
      </c>
      <c r="AF381" s="40">
        <v>1</v>
      </c>
      <c r="AG381" s="40">
        <v>0</v>
      </c>
      <c r="AH381" s="40"/>
      <c r="AI381" s="40" t="str">
        <f t="shared" si="57"/>
        <v/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54"/>
        <v>MDE-M-0029-RA/1073-TC-007</v>
      </c>
      <c r="AP381" t="str">
        <f>Tabela1[[#This Row],[TAG]]&amp;Tabela1[[#This Row],[PEDIDO]]&amp;Tabela1[[#This Row],[PRODUTO]]</f>
        <v>1073-TC-007P-188RMF</v>
      </c>
      <c r="AQ381" s="23" t="str">
        <f>Tabela1[[#This Row],[PRODUTO]]&amp;Tabela1[[#This Row],[TAG]]</f>
        <v>RMF1073-TC-007</v>
      </c>
      <c r="AR381" s="183">
        <f>Tabela1[[#This Row],[PESO TOTAL]]*Tabela1[[#This Row],[MATÉRIA PRIMA]]</f>
        <v>4.3</v>
      </c>
      <c r="AS381" s="28">
        <f>Tabela1[[#This Row],[PESO TOTAL]]*Tabela1[[#This Row],[PREPARAÇÃO ]]</f>
        <v>4.3</v>
      </c>
      <c r="AT381" s="28">
        <f>Tabela1[[#This Row],[PESO TOTAL]]*Tabela1[[#This Row],[CALDEIRARIA]]</f>
        <v>4.3</v>
      </c>
      <c r="AU381" s="28">
        <f>Tabela1[[#This Row],[PESO TOTAL]]*Tabela1[[#This Row],[SOLDA]]</f>
        <v>4.3</v>
      </c>
      <c r="AV381" s="28">
        <f>Tabela1[[#This Row],[PESO TOTAL]]*Tabela1[[#This Row],[ACABAMENTO]]</f>
        <v>4.3</v>
      </c>
      <c r="AW381" s="28">
        <f>Tabela1[[#This Row],[PESO TOTAL]]*Tabela1[[#This Row],[PRONTO ACABADO]]</f>
        <v>0</v>
      </c>
      <c r="AX381" s="28">
        <f>Tabela1[[#This Row],[PESO TOTAL]]*Tabela1[[#This Row],[EXPEDIÇÃO ]]</f>
        <v>0</v>
      </c>
      <c r="AY381" s="28" t="str">
        <f>Tabela1[[#This Row],[PEDIDO]]&amp;Tabela1[[#This Row],[PRODUTO]]</f>
        <v>P-188RMF</v>
      </c>
      <c r="AZ381" s="44">
        <f>IF(AF381="",0,IF(ISTEXT(AF381),H381*VALUE(SUBSTITUTE(AF381,"%",""))/100,H381*AF381))-Tabela1[[#This Row],[PRONTO ACABADO2]]</f>
        <v>4.3</v>
      </c>
      <c r="BA381" s="44">
        <f>IF(AG381="",0,IF(ISTEXT(AG381),H381*VALUE(SUBSTITUTE(AG381,"%",""))/100,H381*AG381))-Tabela1[[#This Row],[PESO EXPEDIDO2]]</f>
        <v>0</v>
      </c>
      <c r="BB381" s="44">
        <f t="shared" si="60"/>
        <v>0</v>
      </c>
      <c r="BC381" s="44">
        <f t="shared" si="61"/>
        <v>0</v>
      </c>
      <c r="BD381" s="44"/>
    </row>
    <row r="382" spans="1:56" ht="15.75" hidden="1" customHeight="1" x14ac:dyDescent="0.25">
      <c r="A382" s="6" t="s">
        <v>4025</v>
      </c>
      <c r="B382" s="22" t="s">
        <v>4039</v>
      </c>
      <c r="C382" s="7">
        <v>1</v>
      </c>
      <c r="D382" s="46" t="s">
        <v>4038</v>
      </c>
      <c r="E382" s="7">
        <v>4267</v>
      </c>
      <c r="F382" s="7" t="s">
        <v>4028</v>
      </c>
      <c r="G382" s="24">
        <v>4</v>
      </c>
      <c r="H382" s="41">
        <f>Tabela1[[#This Row],[PESO UNI]]*Tabela1[[#This Row],[QTE]]</f>
        <v>4</v>
      </c>
      <c r="I382" s="7">
        <v>0</v>
      </c>
      <c r="J382" s="8" t="s">
        <v>2281</v>
      </c>
      <c r="K382" s="8" t="s">
        <v>335</v>
      </c>
      <c r="L382" s="9" t="s">
        <v>2076</v>
      </c>
      <c r="M382" s="10">
        <v>46150</v>
      </c>
      <c r="N382" s="8" t="s">
        <v>335</v>
      </c>
      <c r="O382" s="12"/>
      <c r="P382" s="13"/>
      <c r="Q382" s="14">
        <f>Tabela1[[#This Row],[QTDE/ Fabricação]]-Tabela1[[#This Row],[QTE]]</f>
        <v>-1</v>
      </c>
      <c r="R382" s="19">
        <f t="shared" si="55"/>
        <v>4</v>
      </c>
      <c r="S382" s="19">
        <f t="shared" si="62"/>
        <v>0</v>
      </c>
      <c r="T382" s="20">
        <f t="shared" si="58"/>
        <v>-4</v>
      </c>
      <c r="U382" s="17">
        <f>IFERROR(SUMIF('LISTA DE EMBARQUE'!B:B,MICRO!E:E,'LISTA DE EMBARQUE'!G:G),"")</f>
        <v>0</v>
      </c>
      <c r="V382" s="12" t="str">
        <f>IFERROR(VLOOKUP(Tabela1[[#This Row],[COD.MDE]],'LISTA DE EMBARQUE'!B:L,11,0),"")</f>
        <v/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0</v>
      </c>
      <c r="Y382" s="14">
        <f t="shared" si="59"/>
        <v>-1</v>
      </c>
      <c r="Z382" s="21">
        <f>Tabela1[[#This Row],[PESO TOTAL]]-Tabela1[[#This Row],[Peso Expedido]]</f>
        <v>4</v>
      </c>
      <c r="AA382" s="18">
        <v>1</v>
      </c>
      <c r="AB382" s="40"/>
      <c r="AC382" s="40">
        <v>1</v>
      </c>
      <c r="AD382" s="40">
        <v>1</v>
      </c>
      <c r="AE382" s="40">
        <v>1</v>
      </c>
      <c r="AF382" s="40">
        <v>1</v>
      </c>
      <c r="AG382" s="40">
        <v>0</v>
      </c>
      <c r="AH382" s="40"/>
      <c r="AI382" s="40" t="str">
        <f t="shared" si="57"/>
        <v/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54"/>
        <v>MDE-M-0029-RA/1073-TC-006</v>
      </c>
      <c r="AP382" t="str">
        <f>Tabela1[[#This Row],[TAG]]&amp;Tabela1[[#This Row],[PEDIDO]]&amp;Tabela1[[#This Row],[PRODUTO]]</f>
        <v>1073-TC-006P-188RMF</v>
      </c>
      <c r="AQ382" s="23" t="str">
        <f>Tabela1[[#This Row],[PRODUTO]]&amp;Tabela1[[#This Row],[TAG]]</f>
        <v>RMF1073-TC-006</v>
      </c>
      <c r="AR382" s="183">
        <f>Tabela1[[#This Row],[PESO TOTAL]]*Tabela1[[#This Row],[MATÉRIA PRIMA]]</f>
        <v>4</v>
      </c>
      <c r="AS382" s="28">
        <f>Tabela1[[#This Row],[PESO TOTAL]]*Tabela1[[#This Row],[PREPARAÇÃO ]]</f>
        <v>4</v>
      </c>
      <c r="AT382" s="28">
        <f>Tabela1[[#This Row],[PESO TOTAL]]*Tabela1[[#This Row],[CALDEIRARIA]]</f>
        <v>4</v>
      </c>
      <c r="AU382" s="28">
        <f>Tabela1[[#This Row],[PESO TOTAL]]*Tabela1[[#This Row],[SOLDA]]</f>
        <v>4</v>
      </c>
      <c r="AV382" s="28">
        <f>Tabela1[[#This Row],[PESO TOTAL]]*Tabela1[[#This Row],[ACABAMENTO]]</f>
        <v>4</v>
      </c>
      <c r="AW382" s="28">
        <f>Tabela1[[#This Row],[PESO TOTAL]]*Tabela1[[#This Row],[PRONTO ACABADO]]</f>
        <v>0</v>
      </c>
      <c r="AX382" s="28">
        <f>Tabela1[[#This Row],[PESO TOTAL]]*Tabela1[[#This Row],[EXPEDIÇÃO ]]</f>
        <v>0</v>
      </c>
      <c r="AY382" s="28" t="str">
        <f>Tabela1[[#This Row],[PEDIDO]]&amp;Tabela1[[#This Row],[PRODUTO]]</f>
        <v>P-188RMF</v>
      </c>
      <c r="AZ382" s="44">
        <f>IF(AF382="",0,IF(ISTEXT(AF382),H382*VALUE(SUBSTITUTE(AF382,"%",""))/100,H382*AF382))-Tabela1[[#This Row],[PRONTO ACABADO2]]</f>
        <v>4</v>
      </c>
      <c r="BA382" s="44">
        <f>IF(AG382="",0,IF(ISTEXT(AG382),H382*VALUE(SUBSTITUTE(AG382,"%",""))/100,H382*AG382))-Tabela1[[#This Row],[PESO EXPEDIDO2]]</f>
        <v>0</v>
      </c>
      <c r="BB382" s="44">
        <f t="shared" si="60"/>
        <v>0</v>
      </c>
      <c r="BC382" s="44">
        <f t="shared" si="61"/>
        <v>0</v>
      </c>
      <c r="BD382" s="44"/>
    </row>
    <row r="383" spans="1:56" ht="15.75" hidden="1" customHeight="1" x14ac:dyDescent="0.25">
      <c r="A383" s="6" t="s">
        <v>4025</v>
      </c>
      <c r="B383" s="22" t="s">
        <v>4039</v>
      </c>
      <c r="C383" s="7">
        <v>1</v>
      </c>
      <c r="D383" s="46" t="s">
        <v>4038</v>
      </c>
      <c r="E383" s="7">
        <v>4268</v>
      </c>
      <c r="F383" s="7" t="s">
        <v>4028</v>
      </c>
      <c r="G383" s="24">
        <v>4</v>
      </c>
      <c r="H383" s="41">
        <f>Tabela1[[#This Row],[PESO UNI]]*Tabela1[[#This Row],[QTE]]</f>
        <v>4</v>
      </c>
      <c r="I383" s="7">
        <v>0</v>
      </c>
      <c r="J383" s="8" t="s">
        <v>2283</v>
      </c>
      <c r="K383" s="8" t="s">
        <v>335</v>
      </c>
      <c r="L383" s="9" t="s">
        <v>2076</v>
      </c>
      <c r="M383" s="10">
        <v>46150</v>
      </c>
      <c r="N383" s="8" t="s">
        <v>335</v>
      </c>
      <c r="O383" s="12"/>
      <c r="P383" s="13"/>
      <c r="Q383" s="14">
        <f>Tabela1[[#This Row],[QTDE/ Fabricação]]-Tabela1[[#This Row],[QTE]]</f>
        <v>-1</v>
      </c>
      <c r="R383" s="19">
        <f t="shared" si="55"/>
        <v>4</v>
      </c>
      <c r="S383" s="19">
        <f t="shared" si="62"/>
        <v>0</v>
      </c>
      <c r="T383" s="20">
        <f t="shared" si="58"/>
        <v>-4</v>
      </c>
      <c r="U383" s="17">
        <f>IFERROR(SUMIF('LISTA DE EMBARQUE'!B:B,MICRO!E:E,'LISTA DE EMBARQUE'!G:G),"")</f>
        <v>0</v>
      </c>
      <c r="V383" s="12" t="str">
        <f>IFERROR(VLOOKUP(Tabela1[[#This Row],[COD.MDE]],'LISTA DE EMBARQUE'!B:L,11,0),"")</f>
        <v/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0</v>
      </c>
      <c r="Y383" s="14">
        <f t="shared" si="59"/>
        <v>-1</v>
      </c>
      <c r="Z383" s="21">
        <f>Tabela1[[#This Row],[PESO TOTAL]]-Tabela1[[#This Row],[Peso Expedido]]</f>
        <v>4</v>
      </c>
      <c r="AA383" s="18">
        <v>1</v>
      </c>
      <c r="AB383" s="40"/>
      <c r="AC383" s="40">
        <v>1</v>
      </c>
      <c r="AD383" s="40">
        <v>1</v>
      </c>
      <c r="AE383" s="40">
        <v>1</v>
      </c>
      <c r="AF383" s="40">
        <v>1</v>
      </c>
      <c r="AG383" s="40">
        <v>0</v>
      </c>
      <c r="AH383" s="40"/>
      <c r="AI383" s="40" t="str">
        <f t="shared" si="57"/>
        <v/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54"/>
        <v>MDE-M-0029-RA/1073-TC-007</v>
      </c>
      <c r="AP383" t="str">
        <f>Tabela1[[#This Row],[TAG]]&amp;Tabela1[[#This Row],[PEDIDO]]&amp;Tabela1[[#This Row],[PRODUTO]]</f>
        <v>1073-TC-007P-188RMF</v>
      </c>
      <c r="AQ383" s="23" t="str">
        <f>Tabela1[[#This Row],[PRODUTO]]&amp;Tabela1[[#This Row],[TAG]]</f>
        <v>RMF1073-TC-007</v>
      </c>
      <c r="AR383" s="183">
        <f>Tabela1[[#This Row],[PESO TOTAL]]*Tabela1[[#This Row],[MATÉRIA PRIMA]]</f>
        <v>4</v>
      </c>
      <c r="AS383" s="28">
        <f>Tabela1[[#This Row],[PESO TOTAL]]*Tabela1[[#This Row],[PREPARAÇÃO ]]</f>
        <v>4</v>
      </c>
      <c r="AT383" s="28">
        <f>Tabela1[[#This Row],[PESO TOTAL]]*Tabela1[[#This Row],[CALDEIRARIA]]</f>
        <v>4</v>
      </c>
      <c r="AU383" s="28">
        <f>Tabela1[[#This Row],[PESO TOTAL]]*Tabela1[[#This Row],[SOLDA]]</f>
        <v>4</v>
      </c>
      <c r="AV383" s="28">
        <f>Tabela1[[#This Row],[PESO TOTAL]]*Tabela1[[#This Row],[ACABAMENTO]]</f>
        <v>4</v>
      </c>
      <c r="AW383" s="28">
        <f>Tabela1[[#This Row],[PESO TOTAL]]*Tabela1[[#This Row],[PRONTO ACABADO]]</f>
        <v>0</v>
      </c>
      <c r="AX383" s="28">
        <f>Tabela1[[#This Row],[PESO TOTAL]]*Tabela1[[#This Row],[EXPEDIÇÃO ]]</f>
        <v>0</v>
      </c>
      <c r="AY383" s="28" t="str">
        <f>Tabela1[[#This Row],[PEDIDO]]&amp;Tabela1[[#This Row],[PRODUTO]]</f>
        <v>P-188RMF</v>
      </c>
      <c r="AZ383" s="44">
        <f>IF(AF383="",0,IF(ISTEXT(AF383),H383*VALUE(SUBSTITUTE(AF383,"%",""))/100,H383*AF383))-Tabela1[[#This Row],[PRONTO ACABADO2]]</f>
        <v>4</v>
      </c>
      <c r="BA383" s="44">
        <f>IF(AG383="",0,IF(ISTEXT(AG383),H383*VALUE(SUBSTITUTE(AG383,"%",""))/100,H383*AG383))-Tabela1[[#This Row],[PESO EXPEDIDO2]]</f>
        <v>0</v>
      </c>
      <c r="BB383" s="44">
        <f t="shared" si="60"/>
        <v>0</v>
      </c>
      <c r="BC383" s="44">
        <f t="shared" si="61"/>
        <v>0</v>
      </c>
      <c r="BD383" s="44"/>
    </row>
    <row r="384" spans="1:56" ht="15.75" hidden="1" customHeight="1" x14ac:dyDescent="0.25">
      <c r="A384" s="6" t="s">
        <v>4040</v>
      </c>
      <c r="B384" s="22" t="s">
        <v>4041</v>
      </c>
      <c r="C384" s="7">
        <v>1</v>
      </c>
      <c r="D384" s="46" t="s">
        <v>4042</v>
      </c>
      <c r="E384" s="7">
        <v>4269</v>
      </c>
      <c r="F384" s="7" t="s">
        <v>4006</v>
      </c>
      <c r="G384" s="24">
        <v>11.8</v>
      </c>
      <c r="H384" s="41">
        <f>Tabela1[[#This Row],[PESO UNI]]*Tabela1[[#This Row],[QTE]]</f>
        <v>11.8</v>
      </c>
      <c r="I384" s="7">
        <v>0</v>
      </c>
      <c r="J384" s="8" t="s">
        <v>2281</v>
      </c>
      <c r="K384" s="8" t="s">
        <v>335</v>
      </c>
      <c r="L384" s="9" t="s">
        <v>2076</v>
      </c>
      <c r="M384" s="10">
        <v>46149</v>
      </c>
      <c r="N384" s="8" t="s">
        <v>335</v>
      </c>
      <c r="O384" s="12"/>
      <c r="P384" s="13"/>
      <c r="Q384" s="14">
        <f>Tabela1[[#This Row],[QTDE/ Fabricação]]-Tabela1[[#This Row],[QTE]]</f>
        <v>-1</v>
      </c>
      <c r="R384" s="19">
        <f t="shared" si="55"/>
        <v>11.21</v>
      </c>
      <c r="S384" s="19">
        <f t="shared" si="62"/>
        <v>0</v>
      </c>
      <c r="T384" s="20">
        <f t="shared" si="58"/>
        <v>-11.8</v>
      </c>
      <c r="U384" s="17">
        <f>IFERROR(SUMIF('LISTA DE EMBARQUE'!B:B,MICRO!E:E,'LISTA DE EMBARQUE'!G:G),"")</f>
        <v>0</v>
      </c>
      <c r="V384" s="12" t="str">
        <f>IFERROR(VLOOKUP(Tabela1[[#This Row],[COD.MDE]],'LISTA DE EMBARQUE'!B:L,11,0),"")</f>
        <v/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0</v>
      </c>
      <c r="Y384" s="14">
        <f t="shared" si="59"/>
        <v>-1</v>
      </c>
      <c r="Z384" s="21">
        <f>Tabela1[[#This Row],[PESO TOTAL]]-Tabela1[[#This Row],[Peso Expedido]]</f>
        <v>11.8</v>
      </c>
      <c r="AA384" s="18">
        <v>1</v>
      </c>
      <c r="AB384" s="40"/>
      <c r="AC384" s="40">
        <v>1</v>
      </c>
      <c r="AD384" s="40">
        <v>1</v>
      </c>
      <c r="AE384" s="40">
        <v>1</v>
      </c>
      <c r="AF384" s="40">
        <v>0</v>
      </c>
      <c r="AG384" s="40">
        <v>0</v>
      </c>
      <c r="AH384" s="40"/>
      <c r="AI384" s="40" t="str">
        <f t="shared" si="57"/>
        <v/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54"/>
        <v>T-072994-1/1073-TC-006</v>
      </c>
      <c r="AP384" t="str">
        <f>Tabela1[[#This Row],[TAG]]&amp;Tabela1[[#This Row],[PEDIDO]]&amp;Tabela1[[#This Row],[PRODUTO]]</f>
        <v>1073-TC-006P-188RMF</v>
      </c>
      <c r="AQ384" s="23" t="str">
        <f>Tabela1[[#This Row],[PRODUTO]]&amp;Tabela1[[#This Row],[TAG]]</f>
        <v>RMF1073-TC-006</v>
      </c>
      <c r="AR384" s="183">
        <f>Tabela1[[#This Row],[PESO TOTAL]]*Tabela1[[#This Row],[MATÉRIA PRIMA]]</f>
        <v>11.8</v>
      </c>
      <c r="AS384" s="28">
        <f>Tabela1[[#This Row],[PESO TOTAL]]*Tabela1[[#This Row],[PREPARAÇÃO ]]</f>
        <v>11.8</v>
      </c>
      <c r="AT384" s="28">
        <f>Tabela1[[#This Row],[PESO TOTAL]]*Tabela1[[#This Row],[CALDEIRARIA]]</f>
        <v>11.8</v>
      </c>
      <c r="AU384" s="28">
        <f>Tabela1[[#This Row],[PESO TOTAL]]*Tabela1[[#This Row],[SOLDA]]</f>
        <v>11.8</v>
      </c>
      <c r="AV384" s="28">
        <f>Tabela1[[#This Row],[PESO TOTAL]]*Tabela1[[#This Row],[ACABAMENTO]]</f>
        <v>0</v>
      </c>
      <c r="AW384" s="28">
        <f>Tabela1[[#This Row],[PESO TOTAL]]*Tabela1[[#This Row],[PRONTO ACABADO]]</f>
        <v>0</v>
      </c>
      <c r="AX384" s="28">
        <f>Tabela1[[#This Row],[PESO TOTAL]]*Tabela1[[#This Row],[EXPEDIÇÃO ]]</f>
        <v>0</v>
      </c>
      <c r="AY384" s="28" t="str">
        <f>Tabela1[[#This Row],[PEDIDO]]&amp;Tabela1[[#This Row],[PRODUTO]]</f>
        <v>P-188RMF</v>
      </c>
      <c r="AZ384" s="44">
        <f>IF(AF384="",0,IF(ISTEXT(AF384),H384*VALUE(SUBSTITUTE(AF384,"%",""))/100,H384*AF384))-Tabela1[[#This Row],[PRONTO ACABADO2]]</f>
        <v>0</v>
      </c>
      <c r="BA384" s="44">
        <f>IF(AG384="",0,IF(ISTEXT(AG384),H384*VALUE(SUBSTITUTE(AG384,"%",""))/100,H384*AG384))-Tabela1[[#This Row],[PESO EXPEDIDO2]]</f>
        <v>0</v>
      </c>
      <c r="BB384" s="44">
        <f t="shared" si="60"/>
        <v>0</v>
      </c>
      <c r="BC384" s="44">
        <f t="shared" si="61"/>
        <v>0</v>
      </c>
      <c r="BD384" s="44"/>
    </row>
    <row r="385" spans="1:56" ht="15.75" hidden="1" customHeight="1" x14ac:dyDescent="0.25">
      <c r="A385" s="6" t="s">
        <v>4040</v>
      </c>
      <c r="B385" s="22" t="s">
        <v>4041</v>
      </c>
      <c r="C385" s="7">
        <v>1</v>
      </c>
      <c r="D385" s="46" t="s">
        <v>4042</v>
      </c>
      <c r="E385" s="7">
        <v>4270</v>
      </c>
      <c r="F385" s="7" t="s">
        <v>4006</v>
      </c>
      <c r="G385" s="24">
        <v>11.8</v>
      </c>
      <c r="H385" s="41">
        <f>Tabela1[[#This Row],[PESO UNI]]*Tabela1[[#This Row],[QTE]]</f>
        <v>11.8</v>
      </c>
      <c r="I385" s="7">
        <v>0</v>
      </c>
      <c r="J385" s="8" t="s">
        <v>2283</v>
      </c>
      <c r="K385" s="8" t="s">
        <v>335</v>
      </c>
      <c r="L385" s="9" t="s">
        <v>2076</v>
      </c>
      <c r="M385" s="10">
        <v>46149</v>
      </c>
      <c r="N385" s="8" t="s">
        <v>335</v>
      </c>
      <c r="O385" s="12"/>
      <c r="P385" s="13"/>
      <c r="Q385" s="14">
        <f>Tabela1[[#This Row],[QTDE/ Fabricação]]-Tabela1[[#This Row],[QTE]]</f>
        <v>-1</v>
      </c>
      <c r="R385" s="19">
        <f t="shared" si="55"/>
        <v>11.21</v>
      </c>
      <c r="S385" s="19">
        <f t="shared" si="62"/>
        <v>0</v>
      </c>
      <c r="T385" s="20">
        <f t="shared" si="58"/>
        <v>-11.8</v>
      </c>
      <c r="U385" s="17">
        <f>IFERROR(SUMIF('LISTA DE EMBARQUE'!B:B,MICRO!E:E,'LISTA DE EMBARQUE'!G:G),"")</f>
        <v>0</v>
      </c>
      <c r="V385" s="12" t="str">
        <f>IFERROR(VLOOKUP(Tabela1[[#This Row],[COD.MDE]],'LISTA DE EMBARQUE'!B:L,11,0),"")</f>
        <v/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0</v>
      </c>
      <c r="Y385" s="14">
        <f t="shared" si="59"/>
        <v>-1</v>
      </c>
      <c r="Z385" s="21">
        <f>Tabela1[[#This Row],[PESO TOTAL]]-Tabela1[[#This Row],[Peso Expedido]]</f>
        <v>11.8</v>
      </c>
      <c r="AA385" s="18">
        <v>1</v>
      </c>
      <c r="AB385" s="40"/>
      <c r="AC385" s="40">
        <v>1</v>
      </c>
      <c r="AD385" s="40">
        <v>1</v>
      </c>
      <c r="AE385" s="40">
        <v>1</v>
      </c>
      <c r="AF385" s="40">
        <v>0</v>
      </c>
      <c r="AG385" s="40">
        <v>0</v>
      </c>
      <c r="AH385" s="40"/>
      <c r="AI385" s="40" t="str">
        <f t="shared" si="57"/>
        <v/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54"/>
        <v>T-072994-1/1073-TC-007</v>
      </c>
      <c r="AP385" t="str">
        <f>Tabela1[[#This Row],[TAG]]&amp;Tabela1[[#This Row],[PEDIDO]]&amp;Tabela1[[#This Row],[PRODUTO]]</f>
        <v>1073-TC-007P-188RMF</v>
      </c>
      <c r="AQ385" s="23" t="str">
        <f>Tabela1[[#This Row],[PRODUTO]]&amp;Tabela1[[#This Row],[TAG]]</f>
        <v>RMF1073-TC-007</v>
      </c>
      <c r="AR385" s="183">
        <f>Tabela1[[#This Row],[PESO TOTAL]]*Tabela1[[#This Row],[MATÉRIA PRIMA]]</f>
        <v>11.8</v>
      </c>
      <c r="AS385" s="28">
        <f>Tabela1[[#This Row],[PESO TOTAL]]*Tabela1[[#This Row],[PREPARAÇÃO ]]</f>
        <v>11.8</v>
      </c>
      <c r="AT385" s="28">
        <f>Tabela1[[#This Row],[PESO TOTAL]]*Tabela1[[#This Row],[CALDEIRARIA]]</f>
        <v>11.8</v>
      </c>
      <c r="AU385" s="28">
        <f>Tabela1[[#This Row],[PESO TOTAL]]*Tabela1[[#This Row],[SOLDA]]</f>
        <v>11.8</v>
      </c>
      <c r="AV385" s="28">
        <f>Tabela1[[#This Row],[PESO TOTAL]]*Tabela1[[#This Row],[ACABAMENTO]]</f>
        <v>0</v>
      </c>
      <c r="AW385" s="28">
        <f>Tabela1[[#This Row],[PESO TOTAL]]*Tabela1[[#This Row],[PRONTO ACABADO]]</f>
        <v>0</v>
      </c>
      <c r="AX385" s="28">
        <f>Tabela1[[#This Row],[PESO TOTAL]]*Tabela1[[#This Row],[EXPEDIÇÃO ]]</f>
        <v>0</v>
      </c>
      <c r="AY385" s="28" t="str">
        <f>Tabela1[[#This Row],[PEDIDO]]&amp;Tabela1[[#This Row],[PRODUTO]]</f>
        <v>P-188RMF</v>
      </c>
      <c r="AZ385" s="44">
        <f>IF(AF385="",0,IF(ISTEXT(AF385),H385*VALUE(SUBSTITUTE(AF385,"%",""))/100,H385*AF385))-Tabela1[[#This Row],[PRONTO ACABADO2]]</f>
        <v>0</v>
      </c>
      <c r="BA385" s="44">
        <f>IF(AG385="",0,IF(ISTEXT(AG385),H385*VALUE(SUBSTITUTE(AG385,"%",""))/100,H385*AG385))-Tabela1[[#This Row],[PESO EXPEDIDO2]]</f>
        <v>0</v>
      </c>
      <c r="BB385" s="44">
        <f t="shared" si="60"/>
        <v>0</v>
      </c>
      <c r="BC385" s="44">
        <f t="shared" si="61"/>
        <v>0</v>
      </c>
      <c r="BD385" s="44"/>
    </row>
    <row r="386" spans="1:56" ht="15.75" hidden="1" customHeight="1" x14ac:dyDescent="0.25">
      <c r="A386" s="6" t="s">
        <v>4040</v>
      </c>
      <c r="B386" s="22" t="s">
        <v>4043</v>
      </c>
      <c r="C386" s="7">
        <v>1</v>
      </c>
      <c r="D386" s="46" t="s">
        <v>4042</v>
      </c>
      <c r="E386" s="7">
        <v>4271</v>
      </c>
      <c r="F386" s="7" t="s">
        <v>4006</v>
      </c>
      <c r="G386" s="24">
        <v>11.2</v>
      </c>
      <c r="H386" s="41">
        <f>Tabela1[[#This Row],[PESO UNI]]*Tabela1[[#This Row],[QTE]]</f>
        <v>11.2</v>
      </c>
      <c r="I386" s="7">
        <v>0</v>
      </c>
      <c r="J386" s="8" t="s">
        <v>2281</v>
      </c>
      <c r="K386" s="8" t="s">
        <v>335</v>
      </c>
      <c r="L386" s="9" t="s">
        <v>2076</v>
      </c>
      <c r="M386" s="10">
        <v>46149</v>
      </c>
      <c r="N386" s="8" t="s">
        <v>335</v>
      </c>
      <c r="O386" s="12"/>
      <c r="P386" s="13"/>
      <c r="Q386" s="14">
        <f>Tabela1[[#This Row],[QTDE/ Fabricação]]-Tabela1[[#This Row],[QTE]]</f>
        <v>-1</v>
      </c>
      <c r="R386" s="19">
        <f t="shared" si="55"/>
        <v>10.639999999999999</v>
      </c>
      <c r="S386" s="19">
        <f t="shared" si="62"/>
        <v>0</v>
      </c>
      <c r="T386" s="20">
        <f t="shared" si="58"/>
        <v>-11.2</v>
      </c>
      <c r="U386" s="17">
        <f>IFERROR(SUMIF('LISTA DE EMBARQUE'!B:B,MICRO!E:E,'LISTA DE EMBARQUE'!G:G),"")</f>
        <v>0</v>
      </c>
      <c r="V386" s="12" t="str">
        <f>IFERROR(VLOOKUP(Tabela1[[#This Row],[COD.MDE]],'LISTA DE EMBARQUE'!B:L,11,0),"")</f>
        <v/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0</v>
      </c>
      <c r="Y386" s="14">
        <f t="shared" si="59"/>
        <v>-1</v>
      </c>
      <c r="Z386" s="21">
        <f>Tabela1[[#This Row],[PESO TOTAL]]-Tabela1[[#This Row],[Peso Expedido]]</f>
        <v>11.2</v>
      </c>
      <c r="AA386" s="18">
        <v>1</v>
      </c>
      <c r="AB386" s="40"/>
      <c r="AC386" s="40">
        <v>1</v>
      </c>
      <c r="AD386" s="40">
        <v>1</v>
      </c>
      <c r="AE386" s="40">
        <v>1</v>
      </c>
      <c r="AF386" s="40">
        <v>0</v>
      </c>
      <c r="AG386" s="40">
        <v>0</v>
      </c>
      <c r="AH386" s="40"/>
      <c r="AI386" s="40" t="str">
        <f t="shared" si="57"/>
        <v/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54"/>
        <v>T-072994-1/1073-TC-006</v>
      </c>
      <c r="AP386" t="str">
        <f>Tabela1[[#This Row],[TAG]]&amp;Tabela1[[#This Row],[PEDIDO]]&amp;Tabela1[[#This Row],[PRODUTO]]</f>
        <v>1073-TC-006P-188RMF</v>
      </c>
      <c r="AQ386" s="23" t="str">
        <f>Tabela1[[#This Row],[PRODUTO]]&amp;Tabela1[[#This Row],[TAG]]</f>
        <v>RMF1073-TC-006</v>
      </c>
      <c r="AR386" s="183">
        <f>Tabela1[[#This Row],[PESO TOTAL]]*Tabela1[[#This Row],[MATÉRIA PRIMA]]</f>
        <v>11.2</v>
      </c>
      <c r="AS386" s="28">
        <f>Tabela1[[#This Row],[PESO TOTAL]]*Tabela1[[#This Row],[PREPARAÇÃO ]]</f>
        <v>11.2</v>
      </c>
      <c r="AT386" s="28">
        <f>Tabela1[[#This Row],[PESO TOTAL]]*Tabela1[[#This Row],[CALDEIRARIA]]</f>
        <v>11.2</v>
      </c>
      <c r="AU386" s="28">
        <f>Tabela1[[#This Row],[PESO TOTAL]]*Tabela1[[#This Row],[SOLDA]]</f>
        <v>11.2</v>
      </c>
      <c r="AV386" s="28">
        <f>Tabela1[[#This Row],[PESO TOTAL]]*Tabela1[[#This Row],[ACABAMENTO]]</f>
        <v>0</v>
      </c>
      <c r="AW386" s="28">
        <f>Tabela1[[#This Row],[PESO TOTAL]]*Tabela1[[#This Row],[PRONTO ACABADO]]</f>
        <v>0</v>
      </c>
      <c r="AX386" s="28">
        <f>Tabela1[[#This Row],[PESO TOTAL]]*Tabela1[[#This Row],[EXPEDIÇÃO ]]</f>
        <v>0</v>
      </c>
      <c r="AY386" s="28" t="str">
        <f>Tabela1[[#This Row],[PEDIDO]]&amp;Tabela1[[#This Row],[PRODUTO]]</f>
        <v>P-188RMF</v>
      </c>
      <c r="AZ386" s="44">
        <f>IF(AF386="",0,IF(ISTEXT(AF386),H386*VALUE(SUBSTITUTE(AF386,"%",""))/100,H386*AF386))-Tabela1[[#This Row],[PRONTO ACABADO2]]</f>
        <v>0</v>
      </c>
      <c r="BA386" s="44">
        <f>IF(AG386="",0,IF(ISTEXT(AG386),H386*VALUE(SUBSTITUTE(AG386,"%",""))/100,H386*AG386))-Tabela1[[#This Row],[PESO EXPEDIDO2]]</f>
        <v>0</v>
      </c>
      <c r="BB386" s="44">
        <f t="shared" si="60"/>
        <v>0</v>
      </c>
      <c r="BC386" s="44">
        <f t="shared" si="61"/>
        <v>0</v>
      </c>
      <c r="BD386" s="44"/>
    </row>
    <row r="387" spans="1:56" ht="15.75" hidden="1" customHeight="1" x14ac:dyDescent="0.25">
      <c r="A387" s="6" t="s">
        <v>4040</v>
      </c>
      <c r="B387" s="22" t="s">
        <v>4043</v>
      </c>
      <c r="C387" s="7">
        <v>1</v>
      </c>
      <c r="D387" s="46" t="s">
        <v>4042</v>
      </c>
      <c r="E387" s="7">
        <v>4272</v>
      </c>
      <c r="F387" s="7" t="s">
        <v>4006</v>
      </c>
      <c r="G387" s="24">
        <v>11.2</v>
      </c>
      <c r="H387" s="41">
        <f>Tabela1[[#This Row],[PESO UNI]]*Tabela1[[#This Row],[QTE]]</f>
        <v>11.2</v>
      </c>
      <c r="I387" s="7">
        <v>0</v>
      </c>
      <c r="J387" s="8" t="s">
        <v>2283</v>
      </c>
      <c r="K387" s="8" t="s">
        <v>335</v>
      </c>
      <c r="L387" s="9" t="s">
        <v>2076</v>
      </c>
      <c r="M387" s="10">
        <v>46149</v>
      </c>
      <c r="N387" s="8" t="s">
        <v>335</v>
      </c>
      <c r="O387" s="12"/>
      <c r="P387" s="13"/>
      <c r="Q387" s="14">
        <f>Tabela1[[#This Row],[QTDE/ Fabricação]]-Tabela1[[#This Row],[QTE]]</f>
        <v>-1</v>
      </c>
      <c r="R387" s="19">
        <f t="shared" si="55"/>
        <v>10.639999999999999</v>
      </c>
      <c r="S387" s="19">
        <f t="shared" si="62"/>
        <v>0</v>
      </c>
      <c r="T387" s="20">
        <f t="shared" si="58"/>
        <v>-11.2</v>
      </c>
      <c r="U387" s="17">
        <f>IFERROR(SUMIF('LISTA DE EMBARQUE'!B:B,MICRO!E:E,'LISTA DE EMBARQUE'!G:G),"")</f>
        <v>0</v>
      </c>
      <c r="V387" s="12" t="str">
        <f>IFERROR(VLOOKUP(Tabela1[[#This Row],[COD.MDE]],'LISTA DE EMBARQUE'!B:L,11,0),"")</f>
        <v/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0</v>
      </c>
      <c r="Y387" s="14">
        <f t="shared" si="59"/>
        <v>-1</v>
      </c>
      <c r="Z387" s="21">
        <f>Tabela1[[#This Row],[PESO TOTAL]]-Tabela1[[#This Row],[Peso Expedido]]</f>
        <v>11.2</v>
      </c>
      <c r="AA387" s="18">
        <v>1</v>
      </c>
      <c r="AB387" s="40"/>
      <c r="AC387" s="40">
        <v>1</v>
      </c>
      <c r="AD387" s="40">
        <v>1</v>
      </c>
      <c r="AE387" s="40">
        <v>1</v>
      </c>
      <c r="AF387" s="40">
        <v>0</v>
      </c>
      <c r="AG387" s="40">
        <v>0</v>
      </c>
      <c r="AH387" s="40"/>
      <c r="AI387" s="40" t="str">
        <f t="shared" si="57"/>
        <v/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54"/>
        <v>T-072994-1/1073-TC-007</v>
      </c>
      <c r="AP387" t="str">
        <f>Tabela1[[#This Row],[TAG]]&amp;Tabela1[[#This Row],[PEDIDO]]&amp;Tabela1[[#This Row],[PRODUTO]]</f>
        <v>1073-TC-007P-188RMF</v>
      </c>
      <c r="AQ387" s="23" t="str">
        <f>Tabela1[[#This Row],[PRODUTO]]&amp;Tabela1[[#This Row],[TAG]]</f>
        <v>RMF1073-TC-007</v>
      </c>
      <c r="AR387" s="183">
        <f>Tabela1[[#This Row],[PESO TOTAL]]*Tabela1[[#This Row],[MATÉRIA PRIMA]]</f>
        <v>11.2</v>
      </c>
      <c r="AS387" s="28">
        <f>Tabela1[[#This Row],[PESO TOTAL]]*Tabela1[[#This Row],[PREPARAÇÃO ]]</f>
        <v>11.2</v>
      </c>
      <c r="AT387" s="28">
        <f>Tabela1[[#This Row],[PESO TOTAL]]*Tabela1[[#This Row],[CALDEIRARIA]]</f>
        <v>11.2</v>
      </c>
      <c r="AU387" s="28">
        <f>Tabela1[[#This Row],[PESO TOTAL]]*Tabela1[[#This Row],[SOLDA]]</f>
        <v>11.2</v>
      </c>
      <c r="AV387" s="28">
        <f>Tabela1[[#This Row],[PESO TOTAL]]*Tabela1[[#This Row],[ACABAMENTO]]</f>
        <v>0</v>
      </c>
      <c r="AW387" s="28">
        <f>Tabela1[[#This Row],[PESO TOTAL]]*Tabela1[[#This Row],[PRONTO ACABADO]]</f>
        <v>0</v>
      </c>
      <c r="AX387" s="28">
        <f>Tabela1[[#This Row],[PESO TOTAL]]*Tabela1[[#This Row],[EXPEDIÇÃO ]]</f>
        <v>0</v>
      </c>
      <c r="AY387" s="28" t="str">
        <f>Tabela1[[#This Row],[PEDIDO]]&amp;Tabela1[[#This Row],[PRODUTO]]</f>
        <v>P-188RMF</v>
      </c>
      <c r="AZ387" s="44">
        <f>IF(AF387="",0,IF(ISTEXT(AF387),H387*VALUE(SUBSTITUTE(AF387,"%",""))/100,H387*AF387))-Tabela1[[#This Row],[PRONTO ACABADO2]]</f>
        <v>0</v>
      </c>
      <c r="BA387" s="44">
        <f>IF(AG387="",0,IF(ISTEXT(AG387),H387*VALUE(SUBSTITUTE(AG387,"%",""))/100,H387*AG387))-Tabela1[[#This Row],[PESO EXPEDIDO2]]</f>
        <v>0</v>
      </c>
      <c r="BB387" s="44">
        <f t="shared" si="60"/>
        <v>0</v>
      </c>
      <c r="BC387" s="44">
        <f t="shared" si="61"/>
        <v>0</v>
      </c>
      <c r="BD387" s="44"/>
    </row>
    <row r="388" spans="1:56" ht="15.75" hidden="1" customHeight="1" x14ac:dyDescent="0.25">
      <c r="A388" s="6" t="s">
        <v>4040</v>
      </c>
      <c r="B388" s="22" t="s">
        <v>4044</v>
      </c>
      <c r="C388" s="7">
        <v>2</v>
      </c>
      <c r="D388" s="46" t="s">
        <v>4042</v>
      </c>
      <c r="E388" s="7">
        <v>4273</v>
      </c>
      <c r="F388" s="7" t="s">
        <v>4006</v>
      </c>
      <c r="G388" s="24">
        <v>15.9</v>
      </c>
      <c r="H388" s="41">
        <f>Tabela1[[#This Row],[PESO UNI]]*Tabela1[[#This Row],[QTE]]</f>
        <v>31.8</v>
      </c>
      <c r="I388" s="7">
        <v>0</v>
      </c>
      <c r="J388" s="8" t="s">
        <v>2281</v>
      </c>
      <c r="K388" s="8" t="s">
        <v>335</v>
      </c>
      <c r="L388" s="9" t="s">
        <v>2076</v>
      </c>
      <c r="M388" s="10">
        <v>46149</v>
      </c>
      <c r="N388" s="8" t="s">
        <v>335</v>
      </c>
      <c r="O388" s="12"/>
      <c r="P388" s="13"/>
      <c r="Q388" s="14">
        <f>Tabela1[[#This Row],[QTDE/ Fabricação]]-Tabela1[[#This Row],[QTE]]</f>
        <v>-2</v>
      </c>
      <c r="R388" s="19">
        <f t="shared" si="55"/>
        <v>30.21</v>
      </c>
      <c r="S388" s="19">
        <f t="shared" si="62"/>
        <v>0</v>
      </c>
      <c r="T388" s="20">
        <f t="shared" si="58"/>
        <v>-31.8</v>
      </c>
      <c r="U388" s="17">
        <f>IFERROR(SUMIF('LISTA DE EMBARQUE'!B:B,MICRO!E:E,'LISTA DE EMBARQUE'!G:G),"")</f>
        <v>0</v>
      </c>
      <c r="V388" s="12" t="str">
        <f>IFERROR(VLOOKUP(Tabela1[[#This Row],[COD.MDE]],'LISTA DE EMBARQUE'!B:L,11,0),"")</f>
        <v/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0</v>
      </c>
      <c r="Y388" s="14">
        <f t="shared" si="59"/>
        <v>-2</v>
      </c>
      <c r="Z388" s="21">
        <f>Tabela1[[#This Row],[PESO TOTAL]]-Tabela1[[#This Row],[Peso Expedido]]</f>
        <v>31.8</v>
      </c>
      <c r="AA388" s="18">
        <v>1</v>
      </c>
      <c r="AB388" s="40"/>
      <c r="AC388" s="40">
        <v>1</v>
      </c>
      <c r="AD388" s="40">
        <v>1</v>
      </c>
      <c r="AE388" s="40">
        <v>1</v>
      </c>
      <c r="AF388" s="40">
        <v>0</v>
      </c>
      <c r="AG388" s="40">
        <v>0</v>
      </c>
      <c r="AH388" s="40"/>
      <c r="AI388" s="40" t="str">
        <f t="shared" si="57"/>
        <v/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si="54"/>
        <v>T-072994-1/1073-TC-006</v>
      </c>
      <c r="AP388" t="str">
        <f>Tabela1[[#This Row],[TAG]]&amp;Tabela1[[#This Row],[PEDIDO]]&amp;Tabela1[[#This Row],[PRODUTO]]</f>
        <v>1073-TC-006P-188RMF</v>
      </c>
      <c r="AQ388" s="23" t="str">
        <f>Tabela1[[#This Row],[PRODUTO]]&amp;Tabela1[[#This Row],[TAG]]</f>
        <v>RMF1073-TC-006</v>
      </c>
      <c r="AR388" s="183">
        <f>Tabela1[[#This Row],[PESO TOTAL]]*Tabela1[[#This Row],[MATÉRIA PRIMA]]</f>
        <v>31.8</v>
      </c>
      <c r="AS388" s="28">
        <f>Tabela1[[#This Row],[PESO TOTAL]]*Tabela1[[#This Row],[PREPARAÇÃO ]]</f>
        <v>31.8</v>
      </c>
      <c r="AT388" s="28">
        <f>Tabela1[[#This Row],[PESO TOTAL]]*Tabela1[[#This Row],[CALDEIRARIA]]</f>
        <v>31.8</v>
      </c>
      <c r="AU388" s="28">
        <f>Tabela1[[#This Row],[PESO TOTAL]]*Tabela1[[#This Row],[SOLDA]]</f>
        <v>31.8</v>
      </c>
      <c r="AV388" s="28">
        <f>Tabela1[[#This Row],[PESO TOTAL]]*Tabela1[[#This Row],[ACABAMENTO]]</f>
        <v>0</v>
      </c>
      <c r="AW388" s="28">
        <f>Tabela1[[#This Row],[PESO TOTAL]]*Tabela1[[#This Row],[PRONTO ACABADO]]</f>
        <v>0</v>
      </c>
      <c r="AX388" s="28">
        <f>Tabela1[[#This Row],[PESO TOTAL]]*Tabela1[[#This Row],[EXPEDIÇÃO ]]</f>
        <v>0</v>
      </c>
      <c r="AY388" s="28" t="str">
        <f>Tabela1[[#This Row],[PEDIDO]]&amp;Tabela1[[#This Row],[PRODUTO]]</f>
        <v>P-188RMF</v>
      </c>
      <c r="AZ388" s="44">
        <f>IF(AF388="",0,IF(ISTEXT(AF388),H388*VALUE(SUBSTITUTE(AF388,"%",""))/100,H388*AF388))-Tabela1[[#This Row],[PRONTO ACABADO2]]</f>
        <v>0</v>
      </c>
      <c r="BA388" s="44">
        <f>IF(AG388="",0,IF(ISTEXT(AG388),H388*VALUE(SUBSTITUTE(AG388,"%",""))/100,H388*AG388))-Tabela1[[#This Row],[PESO EXPEDIDO2]]</f>
        <v>0</v>
      </c>
      <c r="BB388" s="44">
        <f t="shared" si="60"/>
        <v>0</v>
      </c>
      <c r="BC388" s="44">
        <f t="shared" si="61"/>
        <v>0</v>
      </c>
      <c r="BD388" s="44"/>
    </row>
    <row r="389" spans="1:56" ht="15.75" hidden="1" customHeight="1" x14ac:dyDescent="0.25">
      <c r="A389" s="6" t="s">
        <v>4040</v>
      </c>
      <c r="B389" s="22" t="s">
        <v>4044</v>
      </c>
      <c r="C389" s="7">
        <v>2</v>
      </c>
      <c r="D389" s="46" t="s">
        <v>4042</v>
      </c>
      <c r="E389" s="7">
        <v>4274</v>
      </c>
      <c r="F389" s="7" t="s">
        <v>4006</v>
      </c>
      <c r="G389" s="24">
        <v>15.9</v>
      </c>
      <c r="H389" s="41">
        <f>Tabela1[[#This Row],[PESO UNI]]*Tabela1[[#This Row],[QTE]]</f>
        <v>31.8</v>
      </c>
      <c r="I389" s="7">
        <v>0</v>
      </c>
      <c r="J389" s="8" t="s">
        <v>2283</v>
      </c>
      <c r="K389" s="8" t="s">
        <v>335</v>
      </c>
      <c r="L389" s="9" t="s">
        <v>2076</v>
      </c>
      <c r="M389" s="10">
        <v>46149</v>
      </c>
      <c r="N389" s="8" t="s">
        <v>335</v>
      </c>
      <c r="O389" s="12"/>
      <c r="P389" s="13"/>
      <c r="Q389" s="14">
        <f>Tabela1[[#This Row],[QTDE/ Fabricação]]-Tabela1[[#This Row],[QTE]]</f>
        <v>-2</v>
      </c>
      <c r="R389" s="19">
        <f t="shared" si="55"/>
        <v>30.21</v>
      </c>
      <c r="S389" s="19">
        <f t="shared" si="62"/>
        <v>0</v>
      </c>
      <c r="T389" s="20">
        <f t="shared" si="58"/>
        <v>-31.8</v>
      </c>
      <c r="U389" s="17">
        <f>IFERROR(SUMIF('LISTA DE EMBARQUE'!B:B,MICRO!E:E,'LISTA DE EMBARQUE'!G:G),"")</f>
        <v>0</v>
      </c>
      <c r="V389" s="12" t="str">
        <f>IFERROR(VLOOKUP(Tabela1[[#This Row],[COD.MDE]],'LISTA DE EMBARQUE'!B:L,11,0),"")</f>
        <v/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0</v>
      </c>
      <c r="Y389" s="14">
        <f t="shared" si="59"/>
        <v>-2</v>
      </c>
      <c r="Z389" s="21">
        <f>Tabela1[[#This Row],[PESO TOTAL]]-Tabela1[[#This Row],[Peso Expedido]]</f>
        <v>31.8</v>
      </c>
      <c r="AA389" s="18">
        <v>1</v>
      </c>
      <c r="AB389" s="40"/>
      <c r="AC389" s="40">
        <v>1</v>
      </c>
      <c r="AD389" s="40">
        <v>1</v>
      </c>
      <c r="AE389" s="40">
        <v>1</v>
      </c>
      <c r="AF389" s="40">
        <v>0</v>
      </c>
      <c r="AG389" s="40">
        <v>0</v>
      </c>
      <c r="AH389" s="40"/>
      <c r="AI389" s="40" t="str">
        <f t="shared" si="57"/>
        <v/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ref="AO389:AO439" si="63">A389&amp;"/"&amp;J389</f>
        <v>T-072994-1/1073-TC-007</v>
      </c>
      <c r="AP389" t="str">
        <f>Tabela1[[#This Row],[TAG]]&amp;Tabela1[[#This Row],[PEDIDO]]&amp;Tabela1[[#This Row],[PRODUTO]]</f>
        <v>1073-TC-007P-188RMF</v>
      </c>
      <c r="AQ389" s="23" t="str">
        <f>Tabela1[[#This Row],[PRODUTO]]&amp;Tabela1[[#This Row],[TAG]]</f>
        <v>RMF1073-TC-007</v>
      </c>
      <c r="AR389" s="183">
        <f>Tabela1[[#This Row],[PESO TOTAL]]*Tabela1[[#This Row],[MATÉRIA PRIMA]]</f>
        <v>31.8</v>
      </c>
      <c r="AS389" s="28">
        <f>Tabela1[[#This Row],[PESO TOTAL]]*Tabela1[[#This Row],[PREPARAÇÃO ]]</f>
        <v>31.8</v>
      </c>
      <c r="AT389" s="28">
        <f>Tabela1[[#This Row],[PESO TOTAL]]*Tabela1[[#This Row],[CALDEIRARIA]]</f>
        <v>31.8</v>
      </c>
      <c r="AU389" s="28">
        <f>Tabela1[[#This Row],[PESO TOTAL]]*Tabela1[[#This Row],[SOLDA]]</f>
        <v>31.8</v>
      </c>
      <c r="AV389" s="28">
        <f>Tabela1[[#This Row],[PESO TOTAL]]*Tabela1[[#This Row],[ACABAMENTO]]</f>
        <v>0</v>
      </c>
      <c r="AW389" s="28">
        <f>Tabela1[[#This Row],[PESO TOTAL]]*Tabela1[[#This Row],[PRONTO ACABADO]]</f>
        <v>0</v>
      </c>
      <c r="AX389" s="28">
        <f>Tabela1[[#This Row],[PESO TOTAL]]*Tabela1[[#This Row],[EXPEDIÇÃO ]]</f>
        <v>0</v>
      </c>
      <c r="AY389" s="28" t="str">
        <f>Tabela1[[#This Row],[PEDIDO]]&amp;Tabela1[[#This Row],[PRODUTO]]</f>
        <v>P-188RMF</v>
      </c>
      <c r="AZ389" s="44">
        <f>IF(AF389="",0,IF(ISTEXT(AF389),H389*VALUE(SUBSTITUTE(AF389,"%",""))/100,H389*AF389))-Tabela1[[#This Row],[PRONTO ACABADO2]]</f>
        <v>0</v>
      </c>
      <c r="BA389" s="44">
        <f>IF(AG389="",0,IF(ISTEXT(AG389),H389*VALUE(SUBSTITUTE(AG389,"%",""))/100,H389*AG389))-Tabela1[[#This Row],[PESO EXPEDIDO2]]</f>
        <v>0</v>
      </c>
      <c r="BB389" s="44">
        <f t="shared" si="60"/>
        <v>0</v>
      </c>
      <c r="BC389" s="44">
        <f t="shared" si="61"/>
        <v>0</v>
      </c>
      <c r="BD389" s="44"/>
    </row>
    <row r="390" spans="1:56" ht="15.75" hidden="1" customHeight="1" x14ac:dyDescent="0.25">
      <c r="A390" s="6" t="s">
        <v>4040</v>
      </c>
      <c r="B390" s="22" t="s">
        <v>4045</v>
      </c>
      <c r="C390" s="7">
        <v>3</v>
      </c>
      <c r="D390" s="46" t="s">
        <v>3791</v>
      </c>
      <c r="E390" s="7">
        <v>4275</v>
      </c>
      <c r="F390" s="7" t="s">
        <v>4006</v>
      </c>
      <c r="G390" s="24">
        <v>19.399999999999999</v>
      </c>
      <c r="H390" s="41">
        <f>Tabela1[[#This Row],[PESO UNI]]*Tabela1[[#This Row],[QTE]]</f>
        <v>58.199999999999996</v>
      </c>
      <c r="I390" s="7">
        <v>0</v>
      </c>
      <c r="J390" s="8" t="s">
        <v>2281</v>
      </c>
      <c r="K390" s="8" t="s">
        <v>335</v>
      </c>
      <c r="L390" s="9" t="s">
        <v>2076</v>
      </c>
      <c r="M390" s="10">
        <v>46149</v>
      </c>
      <c r="N390" s="8" t="s">
        <v>335</v>
      </c>
      <c r="O390" s="12"/>
      <c r="P390" s="13"/>
      <c r="Q390" s="14">
        <f>Tabela1[[#This Row],[QTDE/ Fabricação]]-Tabela1[[#This Row],[QTE]]</f>
        <v>-3</v>
      </c>
      <c r="R390" s="19">
        <f t="shared" si="55"/>
        <v>58.199999999999996</v>
      </c>
      <c r="S390" s="19">
        <f t="shared" si="62"/>
        <v>0</v>
      </c>
      <c r="T390" s="20">
        <f t="shared" si="58"/>
        <v>-58.199999999999996</v>
      </c>
      <c r="U390" s="17">
        <f>IFERROR(SUMIF('LISTA DE EMBARQUE'!B:B,MICRO!E:E,'LISTA DE EMBARQUE'!G:G),"")</f>
        <v>0</v>
      </c>
      <c r="V390" s="12" t="str">
        <f>IFERROR(VLOOKUP(Tabela1[[#This Row],[COD.MDE]],'LISTA DE EMBARQUE'!B:L,11,0),"")</f>
        <v/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0</v>
      </c>
      <c r="Y390" s="14">
        <f t="shared" si="59"/>
        <v>-3</v>
      </c>
      <c r="Z390" s="21">
        <f>Tabela1[[#This Row],[PESO TOTAL]]-Tabela1[[#This Row],[Peso Expedido]]</f>
        <v>58.199999999999996</v>
      </c>
      <c r="AA390" s="18">
        <v>1</v>
      </c>
      <c r="AB390" s="40"/>
      <c r="AC390" s="40">
        <v>1</v>
      </c>
      <c r="AD390" s="40">
        <v>1</v>
      </c>
      <c r="AE390" s="40">
        <v>1</v>
      </c>
      <c r="AF390" s="40">
        <v>1</v>
      </c>
      <c r="AG390" s="40">
        <v>0</v>
      </c>
      <c r="AH390" s="40"/>
      <c r="AI390" s="40" t="str">
        <f t="shared" si="57"/>
        <v/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63"/>
        <v>T-072994-1/1073-TC-006</v>
      </c>
      <c r="AP390" t="str">
        <f>Tabela1[[#This Row],[TAG]]&amp;Tabela1[[#This Row],[PEDIDO]]&amp;Tabela1[[#This Row],[PRODUTO]]</f>
        <v>1073-TC-006P-188RMF</v>
      </c>
      <c r="AQ390" s="23" t="str">
        <f>Tabela1[[#This Row],[PRODUTO]]&amp;Tabela1[[#This Row],[TAG]]</f>
        <v>RMF1073-TC-006</v>
      </c>
      <c r="AR390" s="183">
        <f>Tabela1[[#This Row],[PESO TOTAL]]*Tabela1[[#This Row],[MATÉRIA PRIMA]]</f>
        <v>58.199999999999996</v>
      </c>
      <c r="AS390" s="28">
        <f>Tabela1[[#This Row],[PESO TOTAL]]*Tabela1[[#This Row],[PREPARAÇÃO ]]</f>
        <v>58.199999999999996</v>
      </c>
      <c r="AT390" s="28">
        <f>Tabela1[[#This Row],[PESO TOTAL]]*Tabela1[[#This Row],[CALDEIRARIA]]</f>
        <v>58.199999999999996</v>
      </c>
      <c r="AU390" s="28">
        <f>Tabela1[[#This Row],[PESO TOTAL]]*Tabela1[[#This Row],[SOLDA]]</f>
        <v>58.199999999999996</v>
      </c>
      <c r="AV390" s="28">
        <f>Tabela1[[#This Row],[PESO TOTAL]]*Tabela1[[#This Row],[ACABAMENTO]]</f>
        <v>58.199999999999996</v>
      </c>
      <c r="AW390" s="28">
        <f>Tabela1[[#This Row],[PESO TOTAL]]*Tabela1[[#This Row],[PRONTO ACABADO]]</f>
        <v>0</v>
      </c>
      <c r="AX390" s="28">
        <f>Tabela1[[#This Row],[PESO TOTAL]]*Tabela1[[#This Row],[EXPEDIÇÃO ]]</f>
        <v>0</v>
      </c>
      <c r="AY390" s="28" t="str">
        <f>Tabela1[[#This Row],[PEDIDO]]&amp;Tabela1[[#This Row],[PRODUTO]]</f>
        <v>P-188RMF</v>
      </c>
      <c r="AZ390" s="44">
        <f>IF(AF390="",0,IF(ISTEXT(AF390),H390*VALUE(SUBSTITUTE(AF390,"%",""))/100,H390*AF390))-Tabela1[[#This Row],[PRONTO ACABADO2]]</f>
        <v>58.199999999999996</v>
      </c>
      <c r="BA390" s="44">
        <f>IF(AG390="",0,IF(ISTEXT(AG390),H390*VALUE(SUBSTITUTE(AG390,"%",""))/100,H390*AG390))-Tabela1[[#This Row],[PESO EXPEDIDO2]]</f>
        <v>0</v>
      </c>
      <c r="BB390" s="44">
        <f t="shared" si="60"/>
        <v>0</v>
      </c>
      <c r="BC390" s="44">
        <f t="shared" si="61"/>
        <v>0</v>
      </c>
      <c r="BD390" s="44"/>
    </row>
    <row r="391" spans="1:56" ht="15.75" hidden="1" customHeight="1" x14ac:dyDescent="0.25">
      <c r="A391" s="6" t="s">
        <v>4040</v>
      </c>
      <c r="B391" s="22" t="s">
        <v>4045</v>
      </c>
      <c r="C391" s="7">
        <v>3</v>
      </c>
      <c r="D391" s="46" t="s">
        <v>3791</v>
      </c>
      <c r="E391" s="7">
        <v>4276</v>
      </c>
      <c r="F391" s="7" t="s">
        <v>4006</v>
      </c>
      <c r="G391" s="24">
        <v>19.399999999999999</v>
      </c>
      <c r="H391" s="41">
        <f>Tabela1[[#This Row],[PESO UNI]]*Tabela1[[#This Row],[QTE]]</f>
        <v>58.199999999999996</v>
      </c>
      <c r="I391" s="7">
        <v>0</v>
      </c>
      <c r="J391" s="8" t="s">
        <v>2283</v>
      </c>
      <c r="K391" s="8" t="s">
        <v>335</v>
      </c>
      <c r="L391" s="9" t="s">
        <v>2076</v>
      </c>
      <c r="M391" s="10">
        <v>46149</v>
      </c>
      <c r="N391" s="8" t="s">
        <v>335</v>
      </c>
      <c r="O391" s="12"/>
      <c r="P391" s="13"/>
      <c r="Q391" s="14">
        <f>Tabela1[[#This Row],[QTDE/ Fabricação]]-Tabela1[[#This Row],[QTE]]</f>
        <v>-3</v>
      </c>
      <c r="R391" s="19">
        <f t="shared" si="55"/>
        <v>58.199999999999996</v>
      </c>
      <c r="S391" s="19">
        <f t="shared" si="62"/>
        <v>0</v>
      </c>
      <c r="T391" s="20">
        <f t="shared" si="58"/>
        <v>-58.199999999999996</v>
      </c>
      <c r="U391" s="17">
        <f>IFERROR(SUMIF('LISTA DE EMBARQUE'!B:B,MICRO!E:E,'LISTA DE EMBARQUE'!G:G),"")</f>
        <v>0</v>
      </c>
      <c r="V391" s="12" t="str">
        <f>IFERROR(VLOOKUP(Tabela1[[#This Row],[COD.MDE]],'LISTA DE EMBARQUE'!B:L,11,0),"")</f>
        <v/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0</v>
      </c>
      <c r="Y391" s="14">
        <f t="shared" si="59"/>
        <v>-3</v>
      </c>
      <c r="Z391" s="21">
        <f>Tabela1[[#This Row],[PESO TOTAL]]-Tabela1[[#This Row],[Peso Expedido]]</f>
        <v>58.199999999999996</v>
      </c>
      <c r="AA391" s="18">
        <v>1</v>
      </c>
      <c r="AB391" s="40"/>
      <c r="AC391" s="40">
        <v>1</v>
      </c>
      <c r="AD391" s="40">
        <v>1</v>
      </c>
      <c r="AE391" s="40">
        <v>1</v>
      </c>
      <c r="AF391" s="40">
        <v>1</v>
      </c>
      <c r="AG391" s="40">
        <v>0</v>
      </c>
      <c r="AH391" s="40"/>
      <c r="AI391" s="40" t="str">
        <f t="shared" si="57"/>
        <v/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63"/>
        <v>T-072994-1/1073-TC-007</v>
      </c>
      <c r="AP391" t="str">
        <f>Tabela1[[#This Row],[TAG]]&amp;Tabela1[[#This Row],[PEDIDO]]&amp;Tabela1[[#This Row],[PRODUTO]]</f>
        <v>1073-TC-007P-188RMF</v>
      </c>
      <c r="AQ391" s="23" t="str">
        <f>Tabela1[[#This Row],[PRODUTO]]&amp;Tabela1[[#This Row],[TAG]]</f>
        <v>RMF1073-TC-007</v>
      </c>
      <c r="AR391" s="183">
        <f>Tabela1[[#This Row],[PESO TOTAL]]*Tabela1[[#This Row],[MATÉRIA PRIMA]]</f>
        <v>58.199999999999996</v>
      </c>
      <c r="AS391" s="28">
        <f>Tabela1[[#This Row],[PESO TOTAL]]*Tabela1[[#This Row],[PREPARAÇÃO ]]</f>
        <v>58.199999999999996</v>
      </c>
      <c r="AT391" s="28">
        <f>Tabela1[[#This Row],[PESO TOTAL]]*Tabela1[[#This Row],[CALDEIRARIA]]</f>
        <v>58.199999999999996</v>
      </c>
      <c r="AU391" s="28">
        <f>Tabela1[[#This Row],[PESO TOTAL]]*Tabela1[[#This Row],[SOLDA]]</f>
        <v>58.199999999999996</v>
      </c>
      <c r="AV391" s="28">
        <f>Tabela1[[#This Row],[PESO TOTAL]]*Tabela1[[#This Row],[ACABAMENTO]]</f>
        <v>58.199999999999996</v>
      </c>
      <c r="AW391" s="28">
        <f>Tabela1[[#This Row],[PESO TOTAL]]*Tabela1[[#This Row],[PRONTO ACABADO]]</f>
        <v>0</v>
      </c>
      <c r="AX391" s="28">
        <f>Tabela1[[#This Row],[PESO TOTAL]]*Tabela1[[#This Row],[EXPEDIÇÃO ]]</f>
        <v>0</v>
      </c>
      <c r="AY391" s="28" t="str">
        <f>Tabela1[[#This Row],[PEDIDO]]&amp;Tabela1[[#This Row],[PRODUTO]]</f>
        <v>P-188RMF</v>
      </c>
      <c r="AZ391" s="44">
        <f>IF(AF391="",0,IF(ISTEXT(AF391),H391*VALUE(SUBSTITUTE(AF391,"%",""))/100,H391*AF391))-Tabela1[[#This Row],[PRONTO ACABADO2]]</f>
        <v>58.199999999999996</v>
      </c>
      <c r="BA391" s="44">
        <f>IF(AG391="",0,IF(ISTEXT(AG391),H391*VALUE(SUBSTITUTE(AG391,"%",""))/100,H391*AG391))-Tabela1[[#This Row],[PESO EXPEDIDO2]]</f>
        <v>0</v>
      </c>
      <c r="BB391" s="44">
        <f t="shared" si="60"/>
        <v>0</v>
      </c>
      <c r="BC391" s="44">
        <f t="shared" si="61"/>
        <v>0</v>
      </c>
      <c r="BD391" s="44"/>
    </row>
    <row r="392" spans="1:56" ht="15.75" hidden="1" customHeight="1" x14ac:dyDescent="0.25">
      <c r="A392" s="6" t="s">
        <v>4040</v>
      </c>
      <c r="B392" s="22" t="s">
        <v>4046</v>
      </c>
      <c r="C392" s="7">
        <v>1</v>
      </c>
      <c r="D392" s="46" t="s">
        <v>3791</v>
      </c>
      <c r="E392" s="7">
        <v>4277</v>
      </c>
      <c r="F392" s="7" t="s">
        <v>4006</v>
      </c>
      <c r="G392" s="24">
        <v>19.399999999999999</v>
      </c>
      <c r="H392" s="41">
        <f>Tabela1[[#This Row],[PESO UNI]]*Tabela1[[#This Row],[QTE]]</f>
        <v>19.399999999999999</v>
      </c>
      <c r="I392" s="7">
        <v>0</v>
      </c>
      <c r="J392" s="8" t="s">
        <v>2281</v>
      </c>
      <c r="K392" s="8" t="s">
        <v>335</v>
      </c>
      <c r="L392" s="9" t="s">
        <v>2076</v>
      </c>
      <c r="M392" s="10">
        <v>46149</v>
      </c>
      <c r="N392" s="8" t="s">
        <v>335</v>
      </c>
      <c r="O392" s="12"/>
      <c r="P392" s="13"/>
      <c r="Q392" s="14">
        <f>Tabela1[[#This Row],[QTDE/ Fabricação]]-Tabela1[[#This Row],[QTE]]</f>
        <v>-1</v>
      </c>
      <c r="R392" s="19">
        <f t="shared" si="55"/>
        <v>19.399999999999999</v>
      </c>
      <c r="S392" s="19">
        <f t="shared" si="62"/>
        <v>0</v>
      </c>
      <c r="T392" s="20">
        <f t="shared" si="58"/>
        <v>-19.399999999999999</v>
      </c>
      <c r="U392" s="17">
        <f>IFERROR(SUMIF('LISTA DE EMBARQUE'!B:B,MICRO!E:E,'LISTA DE EMBARQUE'!G:G),"")</f>
        <v>0</v>
      </c>
      <c r="V392" s="12" t="str">
        <f>IFERROR(VLOOKUP(Tabela1[[#This Row],[COD.MDE]],'LISTA DE EMBARQUE'!B:L,11,0),"")</f>
        <v/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0</v>
      </c>
      <c r="Y392" s="14">
        <f t="shared" si="59"/>
        <v>-1</v>
      </c>
      <c r="Z392" s="21">
        <f>Tabela1[[#This Row],[PESO TOTAL]]-Tabela1[[#This Row],[Peso Expedido]]</f>
        <v>19.399999999999999</v>
      </c>
      <c r="AA392" s="18">
        <v>1</v>
      </c>
      <c r="AB392" s="40"/>
      <c r="AC392" s="40">
        <v>1</v>
      </c>
      <c r="AD392" s="40">
        <v>1</v>
      </c>
      <c r="AE392" s="40">
        <v>1</v>
      </c>
      <c r="AF392" s="40">
        <v>1</v>
      </c>
      <c r="AG392" s="40">
        <v>0</v>
      </c>
      <c r="AH392" s="40"/>
      <c r="AI392" s="40" t="str">
        <f t="shared" si="57"/>
        <v/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63"/>
        <v>T-072994-1/1073-TC-006</v>
      </c>
      <c r="AP392" t="str">
        <f>Tabela1[[#This Row],[TAG]]&amp;Tabela1[[#This Row],[PEDIDO]]&amp;Tabela1[[#This Row],[PRODUTO]]</f>
        <v>1073-TC-006P-188RMF</v>
      </c>
      <c r="AQ392" s="23" t="str">
        <f>Tabela1[[#This Row],[PRODUTO]]&amp;Tabela1[[#This Row],[TAG]]</f>
        <v>RMF1073-TC-006</v>
      </c>
      <c r="AR392" s="183">
        <f>Tabela1[[#This Row],[PESO TOTAL]]*Tabela1[[#This Row],[MATÉRIA PRIMA]]</f>
        <v>19.399999999999999</v>
      </c>
      <c r="AS392" s="28">
        <f>Tabela1[[#This Row],[PESO TOTAL]]*Tabela1[[#This Row],[PREPARAÇÃO ]]</f>
        <v>19.399999999999999</v>
      </c>
      <c r="AT392" s="28">
        <f>Tabela1[[#This Row],[PESO TOTAL]]*Tabela1[[#This Row],[CALDEIRARIA]]</f>
        <v>19.399999999999999</v>
      </c>
      <c r="AU392" s="28">
        <f>Tabela1[[#This Row],[PESO TOTAL]]*Tabela1[[#This Row],[SOLDA]]</f>
        <v>19.399999999999999</v>
      </c>
      <c r="AV392" s="28">
        <f>Tabela1[[#This Row],[PESO TOTAL]]*Tabela1[[#This Row],[ACABAMENTO]]</f>
        <v>19.399999999999999</v>
      </c>
      <c r="AW392" s="28">
        <f>Tabela1[[#This Row],[PESO TOTAL]]*Tabela1[[#This Row],[PRONTO ACABADO]]</f>
        <v>0</v>
      </c>
      <c r="AX392" s="28">
        <f>Tabela1[[#This Row],[PESO TOTAL]]*Tabela1[[#This Row],[EXPEDIÇÃO ]]</f>
        <v>0</v>
      </c>
      <c r="AY392" s="28" t="str">
        <f>Tabela1[[#This Row],[PEDIDO]]&amp;Tabela1[[#This Row],[PRODUTO]]</f>
        <v>P-188RMF</v>
      </c>
      <c r="AZ392" s="44">
        <f>IF(AF392="",0,IF(ISTEXT(AF392),H392*VALUE(SUBSTITUTE(AF392,"%",""))/100,H392*AF392))-Tabela1[[#This Row],[PRONTO ACABADO2]]</f>
        <v>19.399999999999999</v>
      </c>
      <c r="BA392" s="44">
        <f>IF(AG392="",0,IF(ISTEXT(AG392),H392*VALUE(SUBSTITUTE(AG392,"%",""))/100,H392*AG392))-Tabela1[[#This Row],[PESO EXPEDIDO2]]</f>
        <v>0</v>
      </c>
      <c r="BB392" s="44">
        <f t="shared" si="60"/>
        <v>0</v>
      </c>
      <c r="BC392" s="44">
        <f t="shared" si="61"/>
        <v>0</v>
      </c>
      <c r="BD392" s="44"/>
    </row>
    <row r="393" spans="1:56" ht="15.75" hidden="1" customHeight="1" x14ac:dyDescent="0.25">
      <c r="A393" s="6" t="s">
        <v>4040</v>
      </c>
      <c r="B393" s="22" t="s">
        <v>4046</v>
      </c>
      <c r="C393" s="7">
        <v>1</v>
      </c>
      <c r="D393" s="46" t="s">
        <v>3791</v>
      </c>
      <c r="E393" s="7">
        <v>4278</v>
      </c>
      <c r="F393" s="7" t="s">
        <v>4006</v>
      </c>
      <c r="G393" s="24">
        <v>19.399999999999999</v>
      </c>
      <c r="H393" s="41">
        <f>Tabela1[[#This Row],[PESO UNI]]*Tabela1[[#This Row],[QTE]]</f>
        <v>19.399999999999999</v>
      </c>
      <c r="I393" s="7">
        <v>0</v>
      </c>
      <c r="J393" s="8" t="s">
        <v>2283</v>
      </c>
      <c r="K393" s="8" t="s">
        <v>335</v>
      </c>
      <c r="L393" s="9" t="s">
        <v>2076</v>
      </c>
      <c r="M393" s="10">
        <v>46149</v>
      </c>
      <c r="N393" s="8" t="s">
        <v>335</v>
      </c>
      <c r="O393" s="12"/>
      <c r="P393" s="13"/>
      <c r="Q393" s="14">
        <f>Tabela1[[#This Row],[QTDE/ Fabricação]]-Tabela1[[#This Row],[QTE]]</f>
        <v>-1</v>
      </c>
      <c r="R393" s="19">
        <f t="shared" si="55"/>
        <v>19.399999999999999</v>
      </c>
      <c r="S393" s="19">
        <f t="shared" si="62"/>
        <v>0</v>
      </c>
      <c r="T393" s="20">
        <f t="shared" si="58"/>
        <v>-19.399999999999999</v>
      </c>
      <c r="U393" s="17">
        <f>IFERROR(SUMIF('LISTA DE EMBARQUE'!B:B,MICRO!E:E,'LISTA DE EMBARQUE'!G:G),"")</f>
        <v>0</v>
      </c>
      <c r="V393" s="12" t="str">
        <f>IFERROR(VLOOKUP(Tabela1[[#This Row],[COD.MDE]],'LISTA DE EMBARQUE'!B:L,11,0),"")</f>
        <v/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0</v>
      </c>
      <c r="Y393" s="14">
        <f t="shared" si="59"/>
        <v>-1</v>
      </c>
      <c r="Z393" s="21">
        <f>Tabela1[[#This Row],[PESO TOTAL]]-Tabela1[[#This Row],[Peso Expedido]]</f>
        <v>19.399999999999999</v>
      </c>
      <c r="AA393" s="18">
        <v>1</v>
      </c>
      <c r="AB393" s="40"/>
      <c r="AC393" s="40">
        <v>1</v>
      </c>
      <c r="AD393" s="40">
        <v>1</v>
      </c>
      <c r="AE393" s="40">
        <v>1</v>
      </c>
      <c r="AF393" s="40">
        <v>1</v>
      </c>
      <c r="AG393" s="40">
        <v>0</v>
      </c>
      <c r="AH393" s="40"/>
      <c r="AI393" s="40" t="str">
        <f t="shared" si="57"/>
        <v/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63"/>
        <v>T-072994-1/1073-TC-007</v>
      </c>
      <c r="AP393" t="str">
        <f>Tabela1[[#This Row],[TAG]]&amp;Tabela1[[#This Row],[PEDIDO]]&amp;Tabela1[[#This Row],[PRODUTO]]</f>
        <v>1073-TC-007P-188RMF</v>
      </c>
      <c r="AQ393" s="23" t="str">
        <f>Tabela1[[#This Row],[PRODUTO]]&amp;Tabela1[[#This Row],[TAG]]</f>
        <v>RMF1073-TC-007</v>
      </c>
      <c r="AR393" s="183">
        <f>Tabela1[[#This Row],[PESO TOTAL]]*Tabela1[[#This Row],[MATÉRIA PRIMA]]</f>
        <v>19.399999999999999</v>
      </c>
      <c r="AS393" s="28">
        <f>Tabela1[[#This Row],[PESO TOTAL]]*Tabela1[[#This Row],[PREPARAÇÃO ]]</f>
        <v>19.399999999999999</v>
      </c>
      <c r="AT393" s="28">
        <f>Tabela1[[#This Row],[PESO TOTAL]]*Tabela1[[#This Row],[CALDEIRARIA]]</f>
        <v>19.399999999999999</v>
      </c>
      <c r="AU393" s="28">
        <f>Tabela1[[#This Row],[PESO TOTAL]]*Tabela1[[#This Row],[SOLDA]]</f>
        <v>19.399999999999999</v>
      </c>
      <c r="AV393" s="28">
        <f>Tabela1[[#This Row],[PESO TOTAL]]*Tabela1[[#This Row],[ACABAMENTO]]</f>
        <v>19.399999999999999</v>
      </c>
      <c r="AW393" s="28">
        <f>Tabela1[[#This Row],[PESO TOTAL]]*Tabela1[[#This Row],[PRONTO ACABADO]]</f>
        <v>0</v>
      </c>
      <c r="AX393" s="28">
        <f>Tabela1[[#This Row],[PESO TOTAL]]*Tabela1[[#This Row],[EXPEDIÇÃO ]]</f>
        <v>0</v>
      </c>
      <c r="AY393" s="28" t="str">
        <f>Tabela1[[#This Row],[PEDIDO]]&amp;Tabela1[[#This Row],[PRODUTO]]</f>
        <v>P-188RMF</v>
      </c>
      <c r="AZ393" s="44">
        <f>IF(AF393="",0,IF(ISTEXT(AF393),H393*VALUE(SUBSTITUTE(AF393,"%",""))/100,H393*AF393))-Tabela1[[#This Row],[PRONTO ACABADO2]]</f>
        <v>19.399999999999999</v>
      </c>
      <c r="BA393" s="44">
        <f>IF(AG393="",0,IF(ISTEXT(AG393),H393*VALUE(SUBSTITUTE(AG393,"%",""))/100,H393*AG393))-Tabela1[[#This Row],[PESO EXPEDIDO2]]</f>
        <v>0</v>
      </c>
      <c r="BB393" s="44">
        <f t="shared" si="60"/>
        <v>0</v>
      </c>
      <c r="BC393" s="44">
        <f t="shared" si="61"/>
        <v>0</v>
      </c>
      <c r="BD393" s="44"/>
    </row>
    <row r="394" spans="1:56" ht="15.75" hidden="1" customHeight="1" x14ac:dyDescent="0.25">
      <c r="A394" s="6" t="s">
        <v>4040</v>
      </c>
      <c r="B394" s="22" t="s">
        <v>4047</v>
      </c>
      <c r="C394" s="7">
        <v>18</v>
      </c>
      <c r="D394" s="46" t="s">
        <v>3425</v>
      </c>
      <c r="E394" s="7">
        <v>4279</v>
      </c>
      <c r="F394" s="7" t="s">
        <v>4006</v>
      </c>
      <c r="G394" s="24">
        <v>0.15</v>
      </c>
      <c r="H394" s="41">
        <f>Tabela1[[#This Row],[PESO UNI]]*Tabela1[[#This Row],[QTE]]</f>
        <v>2.6999999999999997</v>
      </c>
      <c r="I394" s="7">
        <v>0</v>
      </c>
      <c r="J394" s="8" t="s">
        <v>2281</v>
      </c>
      <c r="K394" s="8" t="s">
        <v>335</v>
      </c>
      <c r="L394" s="9" t="s">
        <v>2076</v>
      </c>
      <c r="M394" s="10">
        <v>46149</v>
      </c>
      <c r="N394" s="8" t="s">
        <v>335</v>
      </c>
      <c r="O394" s="12"/>
      <c r="P394" s="13"/>
      <c r="Q394" s="14">
        <f>Tabela1[[#This Row],[QTDE/ Fabricação]]-Tabela1[[#This Row],[QTE]]</f>
        <v>-18</v>
      </c>
      <c r="R394" s="19">
        <f t="shared" si="55"/>
        <v>2.6999999999999997</v>
      </c>
      <c r="S394" s="19">
        <f t="shared" si="62"/>
        <v>0</v>
      </c>
      <c r="T394" s="20">
        <f t="shared" si="58"/>
        <v>-2.6999999999999997</v>
      </c>
      <c r="U394" s="17">
        <f>IFERROR(SUMIF('LISTA DE EMBARQUE'!B:B,MICRO!E:E,'LISTA DE EMBARQUE'!G:G),"")</f>
        <v>0</v>
      </c>
      <c r="V394" s="12" t="str">
        <f>IFERROR(VLOOKUP(Tabela1[[#This Row],[COD.MDE]],'LISTA DE EMBARQUE'!B:L,11,0),"")</f>
        <v/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0</v>
      </c>
      <c r="Y394" s="14">
        <f t="shared" si="59"/>
        <v>-18</v>
      </c>
      <c r="Z394" s="21">
        <f>Tabela1[[#This Row],[PESO TOTAL]]-Tabela1[[#This Row],[Peso Expedido]]</f>
        <v>2.6999999999999997</v>
      </c>
      <c r="AA394" s="18">
        <v>1</v>
      </c>
      <c r="AB394" s="40"/>
      <c r="AC394" s="40">
        <v>1</v>
      </c>
      <c r="AD394" s="40">
        <v>1</v>
      </c>
      <c r="AE394" s="40">
        <v>1</v>
      </c>
      <c r="AF394" s="40">
        <v>1</v>
      </c>
      <c r="AG394" s="40">
        <v>0</v>
      </c>
      <c r="AH394" s="40"/>
      <c r="AI394" s="40" t="str">
        <f t="shared" si="57"/>
        <v/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63"/>
        <v>T-072994-1/1073-TC-006</v>
      </c>
      <c r="AP394" t="str">
        <f>Tabela1[[#This Row],[TAG]]&amp;Tabela1[[#This Row],[PEDIDO]]&amp;Tabela1[[#This Row],[PRODUTO]]</f>
        <v>1073-TC-006P-188RMF</v>
      </c>
      <c r="AQ394" s="23" t="str">
        <f>Tabela1[[#This Row],[PRODUTO]]&amp;Tabela1[[#This Row],[TAG]]</f>
        <v>RMF1073-TC-006</v>
      </c>
      <c r="AR394" s="183">
        <f>Tabela1[[#This Row],[PESO TOTAL]]*Tabela1[[#This Row],[MATÉRIA PRIMA]]</f>
        <v>2.6999999999999997</v>
      </c>
      <c r="AS394" s="28">
        <f>Tabela1[[#This Row],[PESO TOTAL]]*Tabela1[[#This Row],[PREPARAÇÃO ]]</f>
        <v>2.6999999999999997</v>
      </c>
      <c r="AT394" s="28">
        <f>Tabela1[[#This Row],[PESO TOTAL]]*Tabela1[[#This Row],[CALDEIRARIA]]</f>
        <v>2.6999999999999997</v>
      </c>
      <c r="AU394" s="28">
        <f>Tabela1[[#This Row],[PESO TOTAL]]*Tabela1[[#This Row],[SOLDA]]</f>
        <v>2.6999999999999997</v>
      </c>
      <c r="AV394" s="28">
        <f>Tabela1[[#This Row],[PESO TOTAL]]*Tabela1[[#This Row],[ACABAMENTO]]</f>
        <v>2.6999999999999997</v>
      </c>
      <c r="AW394" s="28">
        <f>Tabela1[[#This Row],[PESO TOTAL]]*Tabela1[[#This Row],[PRONTO ACABADO]]</f>
        <v>0</v>
      </c>
      <c r="AX394" s="28">
        <f>Tabela1[[#This Row],[PESO TOTAL]]*Tabela1[[#This Row],[EXPEDIÇÃO ]]</f>
        <v>0</v>
      </c>
      <c r="AY394" s="28" t="str">
        <f>Tabela1[[#This Row],[PEDIDO]]&amp;Tabela1[[#This Row],[PRODUTO]]</f>
        <v>P-188RMF</v>
      </c>
      <c r="AZ394" s="44">
        <f>IF(AF394="",0,IF(ISTEXT(AF394),H394*VALUE(SUBSTITUTE(AF394,"%",""))/100,H394*AF394))-Tabela1[[#This Row],[PRONTO ACABADO2]]</f>
        <v>2.6999999999999997</v>
      </c>
      <c r="BA394" s="44">
        <f>IF(AG394="",0,IF(ISTEXT(AG394),H394*VALUE(SUBSTITUTE(AG394,"%",""))/100,H394*AG394))-Tabela1[[#This Row],[PESO EXPEDIDO2]]</f>
        <v>0</v>
      </c>
      <c r="BB394" s="44">
        <f t="shared" si="60"/>
        <v>0</v>
      </c>
      <c r="BC394" s="44">
        <f t="shared" si="61"/>
        <v>0</v>
      </c>
      <c r="BD394" s="44"/>
    </row>
    <row r="395" spans="1:56" ht="15.75" hidden="1" customHeight="1" x14ac:dyDescent="0.25">
      <c r="A395" s="6" t="s">
        <v>4040</v>
      </c>
      <c r="B395" s="22" t="s">
        <v>4047</v>
      </c>
      <c r="C395" s="7">
        <v>18</v>
      </c>
      <c r="D395" s="46" t="s">
        <v>3425</v>
      </c>
      <c r="E395" s="7">
        <v>4280</v>
      </c>
      <c r="F395" s="7" t="s">
        <v>4006</v>
      </c>
      <c r="G395" s="24">
        <v>0.15</v>
      </c>
      <c r="H395" s="41">
        <f>Tabela1[[#This Row],[PESO UNI]]*Tabela1[[#This Row],[QTE]]</f>
        <v>2.6999999999999997</v>
      </c>
      <c r="I395" s="7">
        <v>0</v>
      </c>
      <c r="J395" s="8" t="s">
        <v>2283</v>
      </c>
      <c r="K395" s="8" t="s">
        <v>335</v>
      </c>
      <c r="L395" s="9" t="s">
        <v>2076</v>
      </c>
      <c r="M395" s="10">
        <v>46149</v>
      </c>
      <c r="N395" s="8" t="s">
        <v>335</v>
      </c>
      <c r="O395" s="12"/>
      <c r="P395" s="13"/>
      <c r="Q395" s="14">
        <f>Tabela1[[#This Row],[QTDE/ Fabricação]]-Tabela1[[#This Row],[QTE]]</f>
        <v>-18</v>
      </c>
      <c r="R395" s="19">
        <f t="shared" si="55"/>
        <v>2.6999999999999997</v>
      </c>
      <c r="S395" s="19">
        <f t="shared" si="62"/>
        <v>0</v>
      </c>
      <c r="T395" s="20">
        <f t="shared" si="58"/>
        <v>-2.6999999999999997</v>
      </c>
      <c r="U395" s="17">
        <f>IFERROR(SUMIF('LISTA DE EMBARQUE'!B:B,MICRO!E:E,'LISTA DE EMBARQUE'!G:G),"")</f>
        <v>0</v>
      </c>
      <c r="V395" s="12" t="str">
        <f>IFERROR(VLOOKUP(Tabela1[[#This Row],[COD.MDE]],'LISTA DE EMBARQUE'!B:L,11,0),"")</f>
        <v/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0</v>
      </c>
      <c r="Y395" s="14">
        <f t="shared" si="59"/>
        <v>-18</v>
      </c>
      <c r="Z395" s="21">
        <f>Tabela1[[#This Row],[PESO TOTAL]]-Tabela1[[#This Row],[Peso Expedido]]</f>
        <v>2.6999999999999997</v>
      </c>
      <c r="AA395" s="18">
        <v>1</v>
      </c>
      <c r="AB395" s="40"/>
      <c r="AC395" s="40">
        <v>1</v>
      </c>
      <c r="AD395" s="40">
        <v>1</v>
      </c>
      <c r="AE395" s="40">
        <v>1</v>
      </c>
      <c r="AF395" s="40">
        <v>1</v>
      </c>
      <c r="AG395" s="40">
        <v>0</v>
      </c>
      <c r="AH395" s="40"/>
      <c r="AI395" s="40" t="str">
        <f t="shared" si="57"/>
        <v/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63"/>
        <v>T-072994-1/1073-TC-007</v>
      </c>
      <c r="AP395" t="str">
        <f>Tabela1[[#This Row],[TAG]]&amp;Tabela1[[#This Row],[PEDIDO]]&amp;Tabela1[[#This Row],[PRODUTO]]</f>
        <v>1073-TC-007P-188RMF</v>
      </c>
      <c r="AQ395" s="23" t="str">
        <f>Tabela1[[#This Row],[PRODUTO]]&amp;Tabela1[[#This Row],[TAG]]</f>
        <v>RMF1073-TC-007</v>
      </c>
      <c r="AR395" s="183">
        <f>Tabela1[[#This Row],[PESO TOTAL]]*Tabela1[[#This Row],[MATÉRIA PRIMA]]</f>
        <v>2.6999999999999997</v>
      </c>
      <c r="AS395" s="28">
        <f>Tabela1[[#This Row],[PESO TOTAL]]*Tabela1[[#This Row],[PREPARAÇÃO ]]</f>
        <v>2.6999999999999997</v>
      </c>
      <c r="AT395" s="28">
        <f>Tabela1[[#This Row],[PESO TOTAL]]*Tabela1[[#This Row],[CALDEIRARIA]]</f>
        <v>2.6999999999999997</v>
      </c>
      <c r="AU395" s="28">
        <f>Tabela1[[#This Row],[PESO TOTAL]]*Tabela1[[#This Row],[SOLDA]]</f>
        <v>2.6999999999999997</v>
      </c>
      <c r="AV395" s="28">
        <f>Tabela1[[#This Row],[PESO TOTAL]]*Tabela1[[#This Row],[ACABAMENTO]]</f>
        <v>2.6999999999999997</v>
      </c>
      <c r="AW395" s="28">
        <f>Tabela1[[#This Row],[PESO TOTAL]]*Tabela1[[#This Row],[PRONTO ACABADO]]</f>
        <v>0</v>
      </c>
      <c r="AX395" s="28">
        <f>Tabela1[[#This Row],[PESO TOTAL]]*Tabela1[[#This Row],[EXPEDIÇÃO ]]</f>
        <v>0</v>
      </c>
      <c r="AY395" s="28" t="str">
        <f>Tabela1[[#This Row],[PEDIDO]]&amp;Tabela1[[#This Row],[PRODUTO]]</f>
        <v>P-188RMF</v>
      </c>
      <c r="AZ395" s="44">
        <f>IF(AF395="",0,IF(ISTEXT(AF395),H395*VALUE(SUBSTITUTE(AF395,"%",""))/100,H395*AF395))-Tabela1[[#This Row],[PRONTO ACABADO2]]</f>
        <v>2.6999999999999997</v>
      </c>
      <c r="BA395" s="44">
        <f>IF(AG395="",0,IF(ISTEXT(AG395),H395*VALUE(SUBSTITUTE(AG395,"%",""))/100,H395*AG395))-Tabela1[[#This Row],[PESO EXPEDIDO2]]</f>
        <v>0</v>
      </c>
      <c r="BB395" s="44">
        <f t="shared" si="60"/>
        <v>0</v>
      </c>
      <c r="BC395" s="44">
        <f t="shared" si="61"/>
        <v>0</v>
      </c>
      <c r="BD395" s="44"/>
    </row>
    <row r="396" spans="1:56" ht="15.75" hidden="1" customHeight="1" x14ac:dyDescent="0.25">
      <c r="A396" s="6" t="s">
        <v>4048</v>
      </c>
      <c r="B396" s="22" t="s">
        <v>4049</v>
      </c>
      <c r="C396" s="7">
        <v>1</v>
      </c>
      <c r="D396" s="46" t="s">
        <v>4050</v>
      </c>
      <c r="E396" s="7">
        <v>4281</v>
      </c>
      <c r="F396" s="7" t="s">
        <v>4017</v>
      </c>
      <c r="G396" s="24">
        <v>265.89999999999998</v>
      </c>
      <c r="H396" s="41">
        <f>Tabela1[[#This Row],[PESO UNI]]*Tabela1[[#This Row],[QTE]]</f>
        <v>265.89999999999998</v>
      </c>
      <c r="I396" s="7">
        <v>2</v>
      </c>
      <c r="J396" s="8" t="s">
        <v>2281</v>
      </c>
      <c r="K396" s="8" t="s">
        <v>335</v>
      </c>
      <c r="L396" s="9" t="s">
        <v>2076</v>
      </c>
      <c r="M396" s="10">
        <v>46156</v>
      </c>
      <c r="N396" s="8" t="s">
        <v>335</v>
      </c>
      <c r="O396" s="12"/>
      <c r="P396" s="13"/>
      <c r="Q396" s="14">
        <f>Tabela1[[#This Row],[QTDE/ Fabricação]]-Tabela1[[#This Row],[QTE]]</f>
        <v>-1</v>
      </c>
      <c r="R396" s="19">
        <f t="shared" si="55"/>
        <v>252.60499999999996</v>
      </c>
      <c r="S396" s="19">
        <f t="shared" si="62"/>
        <v>0</v>
      </c>
      <c r="T396" s="20">
        <f t="shared" si="58"/>
        <v>-265.89999999999998</v>
      </c>
      <c r="U396" s="17">
        <f>IFERROR(SUMIF('LISTA DE EMBARQUE'!B:B,MICRO!E:E,'LISTA DE EMBARQUE'!G:G),"")</f>
        <v>0</v>
      </c>
      <c r="V396" s="12" t="str">
        <f>IFERROR(VLOOKUP(Tabela1[[#This Row],[COD.MDE]],'LISTA DE EMBARQUE'!B:L,11,0),"")</f>
        <v/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0</v>
      </c>
      <c r="Y396" s="14">
        <f t="shared" si="59"/>
        <v>-1</v>
      </c>
      <c r="Z396" s="21">
        <f>Tabela1[[#This Row],[PESO TOTAL]]-Tabela1[[#This Row],[Peso Expedido]]</f>
        <v>265.89999999999998</v>
      </c>
      <c r="AA396" s="18">
        <v>1</v>
      </c>
      <c r="AB396" s="40"/>
      <c r="AC396" s="40">
        <v>1</v>
      </c>
      <c r="AD396" s="40">
        <v>1</v>
      </c>
      <c r="AE396" s="40">
        <v>1</v>
      </c>
      <c r="AF396" s="40">
        <v>0</v>
      </c>
      <c r="AG396" s="40">
        <v>0</v>
      </c>
      <c r="AH396" s="40"/>
      <c r="AI396" s="40" t="str">
        <f t="shared" si="57"/>
        <v/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63"/>
        <v>T-072995-1/1073-TC-006</v>
      </c>
      <c r="AP396" t="str">
        <f>Tabela1[[#This Row],[TAG]]&amp;Tabela1[[#This Row],[PEDIDO]]&amp;Tabela1[[#This Row],[PRODUTO]]</f>
        <v>1073-TC-006P-188RMF</v>
      </c>
      <c r="AQ396" s="23" t="str">
        <f>Tabela1[[#This Row],[PRODUTO]]&amp;Tabela1[[#This Row],[TAG]]</f>
        <v>RMF1073-TC-006</v>
      </c>
      <c r="AR396" s="183">
        <f>Tabela1[[#This Row],[PESO TOTAL]]*Tabela1[[#This Row],[MATÉRIA PRIMA]]</f>
        <v>265.89999999999998</v>
      </c>
      <c r="AS396" s="28">
        <f>Tabela1[[#This Row],[PESO TOTAL]]*Tabela1[[#This Row],[PREPARAÇÃO ]]</f>
        <v>265.89999999999998</v>
      </c>
      <c r="AT396" s="28">
        <f>Tabela1[[#This Row],[PESO TOTAL]]*Tabela1[[#This Row],[CALDEIRARIA]]</f>
        <v>265.89999999999998</v>
      </c>
      <c r="AU396" s="28">
        <f>Tabela1[[#This Row],[PESO TOTAL]]*Tabela1[[#This Row],[SOLDA]]</f>
        <v>265.89999999999998</v>
      </c>
      <c r="AV396" s="28">
        <f>Tabela1[[#This Row],[PESO TOTAL]]*Tabela1[[#This Row],[ACABAMENTO]]</f>
        <v>0</v>
      </c>
      <c r="AW396" s="28">
        <f>Tabela1[[#This Row],[PESO TOTAL]]*Tabela1[[#This Row],[PRONTO ACABADO]]</f>
        <v>0</v>
      </c>
      <c r="AX396" s="28">
        <f>Tabela1[[#This Row],[PESO TOTAL]]*Tabela1[[#This Row],[EXPEDIÇÃO ]]</f>
        <v>0</v>
      </c>
      <c r="AY396" s="28" t="str">
        <f>Tabela1[[#This Row],[PEDIDO]]&amp;Tabela1[[#This Row],[PRODUTO]]</f>
        <v>P-188RMF</v>
      </c>
      <c r="AZ396" s="44">
        <f>IF(AF396="",0,IF(ISTEXT(AF396),H396*VALUE(SUBSTITUTE(AF396,"%",""))/100,H396*AF396))-Tabela1[[#This Row],[PRONTO ACABADO2]]</f>
        <v>0</v>
      </c>
      <c r="BA396" s="44">
        <f>IF(AG396="",0,IF(ISTEXT(AG396),H396*VALUE(SUBSTITUTE(AG396,"%",""))/100,H396*AG396))-Tabela1[[#This Row],[PESO EXPEDIDO2]]</f>
        <v>0</v>
      </c>
      <c r="BB396" s="44">
        <f t="shared" si="60"/>
        <v>0</v>
      </c>
      <c r="BC396" s="44">
        <f t="shared" si="61"/>
        <v>0</v>
      </c>
      <c r="BD396" s="44"/>
    </row>
    <row r="397" spans="1:56" ht="15.75" hidden="1" customHeight="1" x14ac:dyDescent="0.25">
      <c r="A397" s="6" t="s">
        <v>4048</v>
      </c>
      <c r="B397" s="22" t="s">
        <v>4049</v>
      </c>
      <c r="C397" s="7">
        <v>1</v>
      </c>
      <c r="D397" s="46" t="s">
        <v>4050</v>
      </c>
      <c r="E397" s="7">
        <v>4282</v>
      </c>
      <c r="F397" s="7" t="s">
        <v>4017</v>
      </c>
      <c r="G397" s="24">
        <v>265.89999999999998</v>
      </c>
      <c r="H397" s="41">
        <f>Tabela1[[#This Row],[PESO UNI]]*Tabela1[[#This Row],[QTE]]</f>
        <v>265.89999999999998</v>
      </c>
      <c r="I397" s="7">
        <v>2</v>
      </c>
      <c r="J397" s="8" t="s">
        <v>2283</v>
      </c>
      <c r="K397" s="8" t="s">
        <v>335</v>
      </c>
      <c r="L397" s="9" t="s">
        <v>2076</v>
      </c>
      <c r="M397" s="10">
        <v>46156</v>
      </c>
      <c r="N397" s="8" t="s">
        <v>335</v>
      </c>
      <c r="O397" s="12"/>
      <c r="P397" s="13"/>
      <c r="Q397" s="14">
        <f>Tabela1[[#This Row],[QTDE/ Fabricação]]-Tabela1[[#This Row],[QTE]]</f>
        <v>-1</v>
      </c>
      <c r="R397" s="19">
        <f t="shared" si="55"/>
        <v>252.60499999999996</v>
      </c>
      <c r="S397" s="19">
        <f t="shared" si="62"/>
        <v>0</v>
      </c>
      <c r="T397" s="20">
        <f t="shared" si="58"/>
        <v>-265.89999999999998</v>
      </c>
      <c r="U397" s="17">
        <f>IFERROR(SUMIF('LISTA DE EMBARQUE'!B:B,MICRO!E:E,'LISTA DE EMBARQUE'!G:G),"")</f>
        <v>0</v>
      </c>
      <c r="V397" s="12" t="str">
        <f>IFERROR(VLOOKUP(Tabela1[[#This Row],[COD.MDE]],'LISTA DE EMBARQUE'!B:L,11,0),"")</f>
        <v/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0</v>
      </c>
      <c r="Y397" s="14">
        <f t="shared" si="59"/>
        <v>-1</v>
      </c>
      <c r="Z397" s="21">
        <f>Tabela1[[#This Row],[PESO TOTAL]]-Tabela1[[#This Row],[Peso Expedido]]</f>
        <v>265.89999999999998</v>
      </c>
      <c r="AA397" s="18">
        <v>1</v>
      </c>
      <c r="AB397" s="40"/>
      <c r="AC397" s="40">
        <v>1</v>
      </c>
      <c r="AD397" s="40">
        <v>1</v>
      </c>
      <c r="AE397" s="40">
        <v>1</v>
      </c>
      <c r="AF397" s="40">
        <v>0</v>
      </c>
      <c r="AG397" s="40">
        <v>0</v>
      </c>
      <c r="AH397" s="40"/>
      <c r="AI397" s="40" t="str">
        <f t="shared" si="57"/>
        <v/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63"/>
        <v>T-072995-1/1073-TC-007</v>
      </c>
      <c r="AP397" t="str">
        <f>Tabela1[[#This Row],[TAG]]&amp;Tabela1[[#This Row],[PEDIDO]]&amp;Tabela1[[#This Row],[PRODUTO]]</f>
        <v>1073-TC-007P-188RMF</v>
      </c>
      <c r="AQ397" s="23" t="str">
        <f>Tabela1[[#This Row],[PRODUTO]]&amp;Tabela1[[#This Row],[TAG]]</f>
        <v>RMF1073-TC-007</v>
      </c>
      <c r="AR397" s="183">
        <f>Tabela1[[#This Row],[PESO TOTAL]]*Tabela1[[#This Row],[MATÉRIA PRIMA]]</f>
        <v>265.89999999999998</v>
      </c>
      <c r="AS397" s="28">
        <f>Tabela1[[#This Row],[PESO TOTAL]]*Tabela1[[#This Row],[PREPARAÇÃO ]]</f>
        <v>265.89999999999998</v>
      </c>
      <c r="AT397" s="28">
        <f>Tabela1[[#This Row],[PESO TOTAL]]*Tabela1[[#This Row],[CALDEIRARIA]]</f>
        <v>265.89999999999998</v>
      </c>
      <c r="AU397" s="28">
        <f>Tabela1[[#This Row],[PESO TOTAL]]*Tabela1[[#This Row],[SOLDA]]</f>
        <v>265.89999999999998</v>
      </c>
      <c r="AV397" s="28">
        <f>Tabela1[[#This Row],[PESO TOTAL]]*Tabela1[[#This Row],[ACABAMENTO]]</f>
        <v>0</v>
      </c>
      <c r="AW397" s="28">
        <f>Tabela1[[#This Row],[PESO TOTAL]]*Tabela1[[#This Row],[PRONTO ACABADO]]</f>
        <v>0</v>
      </c>
      <c r="AX397" s="28">
        <f>Tabela1[[#This Row],[PESO TOTAL]]*Tabela1[[#This Row],[EXPEDIÇÃO ]]</f>
        <v>0</v>
      </c>
      <c r="AY397" s="28" t="str">
        <f>Tabela1[[#This Row],[PEDIDO]]&amp;Tabela1[[#This Row],[PRODUTO]]</f>
        <v>P-188RMF</v>
      </c>
      <c r="AZ397" s="44">
        <f>IF(AF397="",0,IF(ISTEXT(AF397),H397*VALUE(SUBSTITUTE(AF397,"%",""))/100,H397*AF397))-Tabela1[[#This Row],[PRONTO ACABADO2]]</f>
        <v>0</v>
      </c>
      <c r="BA397" s="44">
        <f>IF(AG397="",0,IF(ISTEXT(AG397),H397*VALUE(SUBSTITUTE(AG397,"%",""))/100,H397*AG397))-Tabela1[[#This Row],[PESO EXPEDIDO2]]</f>
        <v>0</v>
      </c>
      <c r="BB397" s="44">
        <f t="shared" si="60"/>
        <v>0</v>
      </c>
      <c r="BC397" s="44">
        <f t="shared" si="61"/>
        <v>0</v>
      </c>
      <c r="BD397" s="44"/>
    </row>
    <row r="398" spans="1:56" ht="15.75" hidden="1" customHeight="1" x14ac:dyDescent="0.25">
      <c r="A398" s="6" t="s">
        <v>4051</v>
      </c>
      <c r="B398" s="22" t="s">
        <v>4052</v>
      </c>
      <c r="C398" s="7">
        <v>1</v>
      </c>
      <c r="D398" s="46" t="s">
        <v>4053</v>
      </c>
      <c r="E398" s="7">
        <v>4283</v>
      </c>
      <c r="F398" s="7" t="s">
        <v>4017</v>
      </c>
      <c r="G398" s="24">
        <v>15.8</v>
      </c>
      <c r="H398" s="41">
        <f>Tabela1[[#This Row],[PESO UNI]]*Tabela1[[#This Row],[QTE]]</f>
        <v>15.8</v>
      </c>
      <c r="I398" s="7">
        <v>1</v>
      </c>
      <c r="J398" s="8" t="s">
        <v>2281</v>
      </c>
      <c r="K398" s="8" t="s">
        <v>335</v>
      </c>
      <c r="L398" s="9" t="s">
        <v>2076</v>
      </c>
      <c r="M398" s="10">
        <v>46149</v>
      </c>
      <c r="N398" s="8" t="s">
        <v>335</v>
      </c>
      <c r="O398" s="12"/>
      <c r="P398" s="13"/>
      <c r="Q398" s="14">
        <f>Tabela1[[#This Row],[QTDE/ Fabricação]]-Tabela1[[#This Row],[QTE]]</f>
        <v>-1</v>
      </c>
      <c r="R398" s="19">
        <f t="shared" si="55"/>
        <v>15.8</v>
      </c>
      <c r="S398" s="19">
        <f t="shared" si="62"/>
        <v>0</v>
      </c>
      <c r="T398" s="20">
        <f t="shared" si="58"/>
        <v>-15.8</v>
      </c>
      <c r="U398" s="17">
        <f>IFERROR(SUMIF('LISTA DE EMBARQUE'!B:B,MICRO!E:E,'LISTA DE EMBARQUE'!G:G),"")</f>
        <v>0</v>
      </c>
      <c r="V398" s="12" t="str">
        <f>IFERROR(VLOOKUP(Tabela1[[#This Row],[COD.MDE]],'LISTA DE EMBARQUE'!B:L,11,0),"")</f>
        <v/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0</v>
      </c>
      <c r="Y398" s="14">
        <f t="shared" si="59"/>
        <v>-1</v>
      </c>
      <c r="Z398" s="21">
        <f>Tabela1[[#This Row],[PESO TOTAL]]-Tabela1[[#This Row],[Peso Expedido]]</f>
        <v>15.8</v>
      </c>
      <c r="AA398" s="18">
        <v>1</v>
      </c>
      <c r="AB398" s="40"/>
      <c r="AC398" s="40">
        <v>1</v>
      </c>
      <c r="AD398" s="40">
        <v>1</v>
      </c>
      <c r="AE398" s="40">
        <v>1</v>
      </c>
      <c r="AF398" s="40">
        <v>1</v>
      </c>
      <c r="AG398" s="40">
        <v>0</v>
      </c>
      <c r="AH398" s="40"/>
      <c r="AI398" s="40" t="str">
        <f t="shared" si="57"/>
        <v/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63"/>
        <v>T-072996-1/1073-TC-006</v>
      </c>
      <c r="AP398" t="str">
        <f>Tabela1[[#This Row],[TAG]]&amp;Tabela1[[#This Row],[PEDIDO]]&amp;Tabela1[[#This Row],[PRODUTO]]</f>
        <v>1073-TC-006P-188RMF</v>
      </c>
      <c r="AQ398" s="23" t="str">
        <f>Tabela1[[#This Row],[PRODUTO]]&amp;Tabela1[[#This Row],[TAG]]</f>
        <v>RMF1073-TC-006</v>
      </c>
      <c r="AR398" s="183">
        <f>Tabela1[[#This Row],[PESO TOTAL]]*Tabela1[[#This Row],[MATÉRIA PRIMA]]</f>
        <v>15.8</v>
      </c>
      <c r="AS398" s="28">
        <f>Tabela1[[#This Row],[PESO TOTAL]]*Tabela1[[#This Row],[PREPARAÇÃO ]]</f>
        <v>15.8</v>
      </c>
      <c r="AT398" s="28">
        <f>Tabela1[[#This Row],[PESO TOTAL]]*Tabela1[[#This Row],[CALDEIRARIA]]</f>
        <v>15.8</v>
      </c>
      <c r="AU398" s="28">
        <f>Tabela1[[#This Row],[PESO TOTAL]]*Tabela1[[#This Row],[SOLDA]]</f>
        <v>15.8</v>
      </c>
      <c r="AV398" s="28">
        <f>Tabela1[[#This Row],[PESO TOTAL]]*Tabela1[[#This Row],[ACABAMENTO]]</f>
        <v>15.8</v>
      </c>
      <c r="AW398" s="28">
        <f>Tabela1[[#This Row],[PESO TOTAL]]*Tabela1[[#This Row],[PRONTO ACABADO]]</f>
        <v>0</v>
      </c>
      <c r="AX398" s="28">
        <f>Tabela1[[#This Row],[PESO TOTAL]]*Tabela1[[#This Row],[EXPEDIÇÃO ]]</f>
        <v>0</v>
      </c>
      <c r="AY398" s="28" t="str">
        <f>Tabela1[[#This Row],[PEDIDO]]&amp;Tabela1[[#This Row],[PRODUTO]]</f>
        <v>P-188RMF</v>
      </c>
      <c r="AZ398" s="44">
        <f>IF(AF398="",0,IF(ISTEXT(AF398),H398*VALUE(SUBSTITUTE(AF398,"%",""))/100,H398*AF398))-Tabela1[[#This Row],[PRONTO ACABADO2]]</f>
        <v>15.8</v>
      </c>
      <c r="BA398" s="44">
        <f>IF(AG398="",0,IF(ISTEXT(AG398),H398*VALUE(SUBSTITUTE(AG398,"%",""))/100,H398*AG398))-Tabela1[[#This Row],[PESO EXPEDIDO2]]</f>
        <v>0</v>
      </c>
      <c r="BB398" s="44">
        <f t="shared" si="60"/>
        <v>0</v>
      </c>
      <c r="BC398" s="44">
        <f t="shared" si="61"/>
        <v>0</v>
      </c>
      <c r="BD398" s="44"/>
    </row>
    <row r="399" spans="1:56" ht="15.75" hidden="1" customHeight="1" x14ac:dyDescent="0.25">
      <c r="A399" s="6" t="s">
        <v>4051</v>
      </c>
      <c r="B399" s="22" t="s">
        <v>4052</v>
      </c>
      <c r="C399" s="7">
        <v>1</v>
      </c>
      <c r="D399" s="46" t="s">
        <v>4053</v>
      </c>
      <c r="E399" s="7">
        <v>4284</v>
      </c>
      <c r="F399" s="7" t="s">
        <v>4017</v>
      </c>
      <c r="G399" s="24">
        <v>15.8</v>
      </c>
      <c r="H399" s="41">
        <f>Tabela1[[#This Row],[PESO UNI]]*Tabela1[[#This Row],[QTE]]</f>
        <v>15.8</v>
      </c>
      <c r="I399" s="7">
        <v>1</v>
      </c>
      <c r="J399" s="8" t="s">
        <v>2283</v>
      </c>
      <c r="K399" s="8" t="s">
        <v>335</v>
      </c>
      <c r="L399" s="9" t="s">
        <v>2076</v>
      </c>
      <c r="M399" s="10">
        <v>46149</v>
      </c>
      <c r="N399" s="8" t="s">
        <v>335</v>
      </c>
      <c r="O399" s="12"/>
      <c r="P399" s="13"/>
      <c r="Q399" s="14">
        <f>Tabela1[[#This Row],[QTDE/ Fabricação]]-Tabela1[[#This Row],[QTE]]</f>
        <v>-1</v>
      </c>
      <c r="R399" s="19">
        <f t="shared" si="55"/>
        <v>15.8</v>
      </c>
      <c r="S399" s="19">
        <f t="shared" si="62"/>
        <v>0</v>
      </c>
      <c r="T399" s="20">
        <f t="shared" si="58"/>
        <v>-15.8</v>
      </c>
      <c r="U399" s="17">
        <f>IFERROR(SUMIF('LISTA DE EMBARQUE'!B:B,MICRO!E:E,'LISTA DE EMBARQUE'!G:G),"")</f>
        <v>0</v>
      </c>
      <c r="V399" s="12" t="str">
        <f>IFERROR(VLOOKUP(Tabela1[[#This Row],[COD.MDE]],'LISTA DE EMBARQUE'!B:L,11,0),"")</f>
        <v/>
      </c>
      <c r="W399" s="13" t="str">
        <f>IFERROR(VLOOKUP(Tabela1[[#This Row],[COD.MDE]],'LISTA DE EMBARQUE'!B:M,12,0),"")</f>
        <v/>
      </c>
      <c r="X399" s="14">
        <f>IFERROR(Tabela1[[#This Row],[QIANTIDADE EXPEDIDA]]*Tabela1[[#This Row],[PESO UNI]],"")</f>
        <v>0</v>
      </c>
      <c r="Y399" s="14">
        <f t="shared" si="59"/>
        <v>-1</v>
      </c>
      <c r="Z399" s="21">
        <f>Tabela1[[#This Row],[PESO TOTAL]]-Tabela1[[#This Row],[Peso Expedido]]</f>
        <v>15.8</v>
      </c>
      <c r="AA399" s="18">
        <v>1</v>
      </c>
      <c r="AB399" s="40"/>
      <c r="AC399" s="40">
        <v>1</v>
      </c>
      <c r="AD399" s="40">
        <v>1</v>
      </c>
      <c r="AE399" s="40">
        <v>1</v>
      </c>
      <c r="AF399" s="40">
        <v>1</v>
      </c>
      <c r="AG399" s="40">
        <v>0</v>
      </c>
      <c r="AH399" s="40"/>
      <c r="AI399" s="40" t="str">
        <f t="shared" si="57"/>
        <v/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63"/>
        <v>T-072996-1/1073-TC-007</v>
      </c>
      <c r="AP399" t="str">
        <f>Tabela1[[#This Row],[TAG]]&amp;Tabela1[[#This Row],[PEDIDO]]&amp;Tabela1[[#This Row],[PRODUTO]]</f>
        <v>1073-TC-007P-188RMF</v>
      </c>
      <c r="AQ399" s="23" t="str">
        <f>Tabela1[[#This Row],[PRODUTO]]&amp;Tabela1[[#This Row],[TAG]]</f>
        <v>RMF1073-TC-007</v>
      </c>
      <c r="AR399" s="183">
        <f>Tabela1[[#This Row],[PESO TOTAL]]*Tabela1[[#This Row],[MATÉRIA PRIMA]]</f>
        <v>15.8</v>
      </c>
      <c r="AS399" s="28">
        <f>Tabela1[[#This Row],[PESO TOTAL]]*Tabela1[[#This Row],[PREPARAÇÃO ]]</f>
        <v>15.8</v>
      </c>
      <c r="AT399" s="28">
        <f>Tabela1[[#This Row],[PESO TOTAL]]*Tabela1[[#This Row],[CALDEIRARIA]]</f>
        <v>15.8</v>
      </c>
      <c r="AU399" s="28">
        <f>Tabela1[[#This Row],[PESO TOTAL]]*Tabela1[[#This Row],[SOLDA]]</f>
        <v>15.8</v>
      </c>
      <c r="AV399" s="28">
        <f>Tabela1[[#This Row],[PESO TOTAL]]*Tabela1[[#This Row],[ACABAMENTO]]</f>
        <v>15.8</v>
      </c>
      <c r="AW399" s="28">
        <f>Tabela1[[#This Row],[PESO TOTAL]]*Tabela1[[#This Row],[PRONTO ACABADO]]</f>
        <v>0</v>
      </c>
      <c r="AX399" s="28">
        <f>Tabela1[[#This Row],[PESO TOTAL]]*Tabela1[[#This Row],[EXPEDIÇÃO ]]</f>
        <v>0</v>
      </c>
      <c r="AY399" s="28" t="str">
        <f>Tabela1[[#This Row],[PEDIDO]]&amp;Tabela1[[#This Row],[PRODUTO]]</f>
        <v>P-188RMF</v>
      </c>
      <c r="AZ399" s="44">
        <f>IF(AF399="",0,IF(ISTEXT(AF399),H399*VALUE(SUBSTITUTE(AF399,"%",""))/100,H399*AF399))-Tabela1[[#This Row],[PRONTO ACABADO2]]</f>
        <v>15.8</v>
      </c>
      <c r="BA399" s="44">
        <f>IF(AG399="",0,IF(ISTEXT(AG399),H399*VALUE(SUBSTITUTE(AG399,"%",""))/100,H399*AG399))-Tabela1[[#This Row],[PESO EXPEDIDO2]]</f>
        <v>0</v>
      </c>
      <c r="BB399" s="44">
        <f t="shared" si="60"/>
        <v>0</v>
      </c>
      <c r="BC399" s="44">
        <f t="shared" si="61"/>
        <v>0</v>
      </c>
      <c r="BD399" s="44"/>
    </row>
    <row r="400" spans="1:56" ht="15.75" hidden="1" customHeight="1" x14ac:dyDescent="0.25">
      <c r="A400" s="6" t="s">
        <v>3783</v>
      </c>
      <c r="B400" s="22" t="s">
        <v>4012</v>
      </c>
      <c r="C400" s="7">
        <v>1</v>
      </c>
      <c r="D400" s="46" t="s">
        <v>4054</v>
      </c>
      <c r="E400" s="7">
        <v>4285</v>
      </c>
      <c r="F400" s="7" t="s">
        <v>3785</v>
      </c>
      <c r="G400" s="24">
        <v>49.5</v>
      </c>
      <c r="H400" s="41">
        <f>Tabela1[[#This Row],[PESO UNI]]*Tabela1[[#This Row],[QTE]]</f>
        <v>49.5</v>
      </c>
      <c r="I400" s="7">
        <v>5</v>
      </c>
      <c r="J400" s="8" t="s">
        <v>2281</v>
      </c>
      <c r="K400" s="8" t="s">
        <v>335</v>
      </c>
      <c r="L400" s="9" t="s">
        <v>2076</v>
      </c>
      <c r="M400" s="10">
        <v>46156</v>
      </c>
      <c r="N400" s="8" t="s">
        <v>335</v>
      </c>
      <c r="O400" s="12"/>
      <c r="P400" s="13"/>
      <c r="Q400" s="14">
        <f>Tabela1[[#This Row],[QTDE/ Fabricação]]-Tabela1[[#This Row],[QTE]]</f>
        <v>-1</v>
      </c>
      <c r="R400" s="19">
        <f t="shared" si="55"/>
        <v>49.5</v>
      </c>
      <c r="S400" s="19">
        <f t="shared" si="62"/>
        <v>49.5</v>
      </c>
      <c r="T400" s="20">
        <f t="shared" si="58"/>
        <v>0</v>
      </c>
      <c r="U400" s="243">
        <v>1</v>
      </c>
      <c r="V400" s="12" t="str">
        <f>IFERROR(VLOOKUP(Tabela1[[#This Row],[COD.MDE]],'LISTA DE EMBARQUE'!B:L,11,0),"")</f>
        <v/>
      </c>
      <c r="W400" s="13"/>
      <c r="X400" s="14">
        <f>IFERROR(Tabela1[[#This Row],[QIANTIDADE EXPEDIDA]]*Tabela1[[#This Row],[PESO UNI]],"")</f>
        <v>49.5</v>
      </c>
      <c r="Y400" s="14">
        <f t="shared" si="59"/>
        <v>0</v>
      </c>
      <c r="Z400" s="21">
        <f>Tabela1[[#This Row],[PESO TOTAL]]-Tabela1[[#This Row],[Peso Expedido]]</f>
        <v>0</v>
      </c>
      <c r="AA400" s="18">
        <v>1</v>
      </c>
      <c r="AB400" s="40"/>
      <c r="AC400" s="40">
        <v>1</v>
      </c>
      <c r="AD400" s="40">
        <v>1</v>
      </c>
      <c r="AE400" s="40">
        <v>1</v>
      </c>
      <c r="AF400" s="40">
        <v>1</v>
      </c>
      <c r="AG400" s="40">
        <v>1</v>
      </c>
      <c r="AH400" s="40">
        <v>1</v>
      </c>
      <c r="AI400" s="40" t="str">
        <f t="shared" si="57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63"/>
        <v>T-072953-1/1073-TC-006</v>
      </c>
      <c r="AP400" t="str">
        <f>Tabela1[[#This Row],[TAG]]&amp;Tabela1[[#This Row],[PEDIDO]]&amp;Tabela1[[#This Row],[PRODUTO]]</f>
        <v>1073-TC-006P-188RMF</v>
      </c>
      <c r="AQ400" s="23" t="str">
        <f>Tabela1[[#This Row],[PRODUTO]]&amp;Tabela1[[#This Row],[TAG]]</f>
        <v>RMF1073-TC-006</v>
      </c>
      <c r="AR400" s="183">
        <f>Tabela1[[#This Row],[PESO TOTAL]]*Tabela1[[#This Row],[MATÉRIA PRIMA]]</f>
        <v>49.5</v>
      </c>
      <c r="AS400" s="28">
        <f>Tabela1[[#This Row],[PESO TOTAL]]*Tabela1[[#This Row],[PREPARAÇÃO ]]</f>
        <v>49.5</v>
      </c>
      <c r="AT400" s="28">
        <f>Tabela1[[#This Row],[PESO TOTAL]]*Tabela1[[#This Row],[CALDEIRARIA]]</f>
        <v>49.5</v>
      </c>
      <c r="AU400" s="28">
        <f>Tabela1[[#This Row],[PESO TOTAL]]*Tabela1[[#This Row],[SOLDA]]</f>
        <v>49.5</v>
      </c>
      <c r="AV400" s="28">
        <f>Tabela1[[#This Row],[PESO TOTAL]]*Tabela1[[#This Row],[ACABAMENTO]]</f>
        <v>49.5</v>
      </c>
      <c r="AW400" s="28">
        <f>Tabela1[[#This Row],[PESO TOTAL]]*Tabela1[[#This Row],[PRONTO ACABADO]]</f>
        <v>49.5</v>
      </c>
      <c r="AX400" s="28">
        <f>Tabela1[[#This Row],[PESO TOTAL]]*Tabela1[[#This Row],[EXPEDIÇÃO ]]</f>
        <v>49.5</v>
      </c>
      <c r="AY400" s="28" t="str">
        <f>Tabela1[[#This Row],[PEDIDO]]&amp;Tabela1[[#This Row],[PRODUTO]]</f>
        <v>P-188RMF</v>
      </c>
      <c r="AZ400" s="44">
        <f>IF(AF400="",0,IF(ISTEXT(AF400),H400*VALUE(SUBSTITUTE(AF400,"%",""))/100,H400*AF400))-Tabela1[[#This Row],[PRONTO ACABADO2]]</f>
        <v>0</v>
      </c>
      <c r="BA400" s="44">
        <f>IF(AG400="",0,IF(ISTEXT(AG400),H400*VALUE(SUBSTITUTE(AG400,"%",""))/100,H400*AG400))-Tabela1[[#This Row],[PESO EXPEDIDO2]]</f>
        <v>0</v>
      </c>
      <c r="BB400" s="44">
        <f t="shared" si="60"/>
        <v>49.5</v>
      </c>
      <c r="BC400" s="44">
        <f t="shared" si="61"/>
        <v>49.5</v>
      </c>
      <c r="BD400" s="44"/>
    </row>
    <row r="401" spans="1:56" ht="15.75" hidden="1" customHeight="1" x14ac:dyDescent="0.25">
      <c r="A401" s="6" t="s">
        <v>3783</v>
      </c>
      <c r="B401" s="22" t="s">
        <v>4012</v>
      </c>
      <c r="C401" s="7">
        <v>1</v>
      </c>
      <c r="D401" s="46" t="s">
        <v>4054</v>
      </c>
      <c r="E401" s="7">
        <v>4286</v>
      </c>
      <c r="F401" s="7" t="s">
        <v>3785</v>
      </c>
      <c r="G401" s="24">
        <v>49.5</v>
      </c>
      <c r="H401" s="41">
        <f>Tabela1[[#This Row],[PESO UNI]]*Tabela1[[#This Row],[QTE]]</f>
        <v>49.5</v>
      </c>
      <c r="I401" s="7">
        <v>5</v>
      </c>
      <c r="J401" s="8" t="s">
        <v>2283</v>
      </c>
      <c r="K401" s="8" t="s">
        <v>335</v>
      </c>
      <c r="L401" s="9" t="s">
        <v>2076</v>
      </c>
      <c r="M401" s="10">
        <v>46156</v>
      </c>
      <c r="N401" s="8" t="s">
        <v>335</v>
      </c>
      <c r="O401" s="12"/>
      <c r="P401" s="13"/>
      <c r="Q401" s="14">
        <f>Tabela1[[#This Row],[QTDE/ Fabricação]]-Tabela1[[#This Row],[QTE]]</f>
        <v>-1</v>
      </c>
      <c r="R401" s="19">
        <f t="shared" si="55"/>
        <v>49.5</v>
      </c>
      <c r="S401" s="19">
        <f t="shared" si="62"/>
        <v>49.5</v>
      </c>
      <c r="T401" s="20">
        <f t="shared" si="58"/>
        <v>0</v>
      </c>
      <c r="U401" s="243">
        <v>1</v>
      </c>
      <c r="V401" s="12" t="str">
        <f>IFERROR(VLOOKUP(Tabela1[[#This Row],[COD.MDE]],'LISTA DE EMBARQUE'!B:L,11,0),"")</f>
        <v/>
      </c>
      <c r="W401" s="13"/>
      <c r="X401" s="14">
        <f>IFERROR(Tabela1[[#This Row],[QIANTIDADE EXPEDIDA]]*Tabela1[[#This Row],[PESO UNI]],"")</f>
        <v>49.5</v>
      </c>
      <c r="Y401" s="14">
        <f t="shared" si="59"/>
        <v>0</v>
      </c>
      <c r="Z401" s="21">
        <f>Tabela1[[#This Row],[PESO TOTAL]]-Tabela1[[#This Row],[Peso Expedido]]</f>
        <v>0</v>
      </c>
      <c r="AA401" s="18">
        <v>1</v>
      </c>
      <c r="AB401" s="40"/>
      <c r="AC401" s="40">
        <v>1</v>
      </c>
      <c r="AD401" s="40">
        <v>1</v>
      </c>
      <c r="AE401" s="40">
        <v>1</v>
      </c>
      <c r="AF401" s="40">
        <v>1</v>
      </c>
      <c r="AG401" s="40">
        <v>1</v>
      </c>
      <c r="AH401" s="40">
        <v>1</v>
      </c>
      <c r="AI401" s="40" t="str">
        <f t="shared" si="57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63"/>
        <v>T-072953-1/1073-TC-007</v>
      </c>
      <c r="AP401" t="str">
        <f>Tabela1[[#This Row],[TAG]]&amp;Tabela1[[#This Row],[PEDIDO]]&amp;Tabela1[[#This Row],[PRODUTO]]</f>
        <v>1073-TC-007P-188RMF</v>
      </c>
      <c r="AQ401" s="23" t="str">
        <f>Tabela1[[#This Row],[PRODUTO]]&amp;Tabela1[[#This Row],[TAG]]</f>
        <v>RMF1073-TC-007</v>
      </c>
      <c r="AR401" s="183">
        <f>Tabela1[[#This Row],[PESO TOTAL]]*Tabela1[[#This Row],[MATÉRIA PRIMA]]</f>
        <v>49.5</v>
      </c>
      <c r="AS401" s="28">
        <f>Tabela1[[#This Row],[PESO TOTAL]]*Tabela1[[#This Row],[PREPARAÇÃO ]]</f>
        <v>49.5</v>
      </c>
      <c r="AT401" s="28">
        <f>Tabela1[[#This Row],[PESO TOTAL]]*Tabela1[[#This Row],[CALDEIRARIA]]</f>
        <v>49.5</v>
      </c>
      <c r="AU401" s="28">
        <f>Tabela1[[#This Row],[PESO TOTAL]]*Tabela1[[#This Row],[SOLDA]]</f>
        <v>49.5</v>
      </c>
      <c r="AV401" s="28">
        <f>Tabela1[[#This Row],[PESO TOTAL]]*Tabela1[[#This Row],[ACABAMENTO]]</f>
        <v>49.5</v>
      </c>
      <c r="AW401" s="28">
        <f>Tabela1[[#This Row],[PESO TOTAL]]*Tabela1[[#This Row],[PRONTO ACABADO]]</f>
        <v>49.5</v>
      </c>
      <c r="AX401" s="28">
        <f>Tabela1[[#This Row],[PESO TOTAL]]*Tabela1[[#This Row],[EXPEDIÇÃO ]]</f>
        <v>49.5</v>
      </c>
      <c r="AY401" s="28" t="str">
        <f>Tabela1[[#This Row],[PEDIDO]]&amp;Tabela1[[#This Row],[PRODUTO]]</f>
        <v>P-188RMF</v>
      </c>
      <c r="AZ401" s="44">
        <f>IF(AF401="",0,IF(ISTEXT(AF401),H401*VALUE(SUBSTITUTE(AF401,"%",""))/100,H401*AF401))-Tabela1[[#This Row],[PRONTO ACABADO2]]</f>
        <v>0</v>
      </c>
      <c r="BA401" s="44">
        <f>IF(AG401="",0,IF(ISTEXT(AG401),H401*VALUE(SUBSTITUTE(AG401,"%",""))/100,H401*AG401))-Tabela1[[#This Row],[PESO EXPEDIDO2]]</f>
        <v>0</v>
      </c>
      <c r="BB401" s="44">
        <f t="shared" si="60"/>
        <v>49.5</v>
      </c>
      <c r="BC401" s="44">
        <f t="shared" si="61"/>
        <v>49.5</v>
      </c>
      <c r="BD401" s="44"/>
    </row>
    <row r="402" spans="1:56" ht="15.75" hidden="1" customHeight="1" x14ac:dyDescent="0.25">
      <c r="A402" s="6" t="s">
        <v>3914</v>
      </c>
      <c r="B402" s="22" t="s">
        <v>3915</v>
      </c>
      <c r="C402" s="7">
        <v>1</v>
      </c>
      <c r="D402" s="46" t="s">
        <v>3916</v>
      </c>
      <c r="E402" s="7">
        <v>4287</v>
      </c>
      <c r="F402" s="7" t="s">
        <v>3913</v>
      </c>
      <c r="G402" s="24">
        <v>282</v>
      </c>
      <c r="H402" s="41">
        <f>Tabela1[[#This Row],[PESO UNI]]*Tabela1[[#This Row],[QTE]]</f>
        <v>282</v>
      </c>
      <c r="I402" s="7">
        <v>1</v>
      </c>
      <c r="J402" s="8" t="s">
        <v>2281</v>
      </c>
      <c r="K402" s="8" t="s">
        <v>335</v>
      </c>
      <c r="L402" s="9" t="s">
        <v>2076</v>
      </c>
      <c r="M402" s="10">
        <v>46149</v>
      </c>
      <c r="N402" s="8" t="s">
        <v>335</v>
      </c>
      <c r="O402" s="12"/>
      <c r="P402" s="13"/>
      <c r="Q402" s="14">
        <f>Tabela1[[#This Row],[QTDE/ Fabricação]]-Tabela1[[#This Row],[QTE]]</f>
        <v>-1</v>
      </c>
      <c r="R402" s="19">
        <f t="shared" si="55"/>
        <v>282</v>
      </c>
      <c r="S402" s="19">
        <f t="shared" si="62"/>
        <v>282</v>
      </c>
      <c r="T402" s="20">
        <f t="shared" si="58"/>
        <v>0</v>
      </c>
      <c r="U402" s="243">
        <v>1</v>
      </c>
      <c r="V402" s="12" t="str">
        <f>IFERROR(VLOOKUP(Tabela1[[#This Row],[COD.MDE]],'LISTA DE EMBARQUE'!B:L,11,0),"")</f>
        <v/>
      </c>
      <c r="W402" s="13"/>
      <c r="X402" s="14">
        <f>IFERROR(Tabela1[[#This Row],[QIANTIDADE EXPEDIDA]]*Tabela1[[#This Row],[PESO UNI]],"")</f>
        <v>282</v>
      </c>
      <c r="Y402" s="14">
        <f t="shared" si="59"/>
        <v>0</v>
      </c>
      <c r="Z402" s="21">
        <f>Tabela1[[#This Row],[PESO TOTAL]]-Tabela1[[#This Row],[Peso Expedido]]</f>
        <v>0</v>
      </c>
      <c r="AA402" s="18">
        <v>1</v>
      </c>
      <c r="AB402" s="40"/>
      <c r="AC402" s="40">
        <v>1</v>
      </c>
      <c r="AD402" s="40">
        <v>1</v>
      </c>
      <c r="AE402" s="40">
        <v>1</v>
      </c>
      <c r="AF402" s="40">
        <v>1</v>
      </c>
      <c r="AG402" s="40">
        <v>1</v>
      </c>
      <c r="AH402" s="40">
        <v>1</v>
      </c>
      <c r="AI402" s="40" t="str">
        <f t="shared" si="57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63"/>
        <v>T-072982-1/1073-TC-006</v>
      </c>
      <c r="AP402" t="str">
        <f>Tabela1[[#This Row],[TAG]]&amp;Tabela1[[#This Row],[PEDIDO]]&amp;Tabela1[[#This Row],[PRODUTO]]</f>
        <v>1073-TC-006P-188RMF</v>
      </c>
      <c r="AQ402" s="23" t="str">
        <f>Tabela1[[#This Row],[PRODUTO]]&amp;Tabela1[[#This Row],[TAG]]</f>
        <v>RMF1073-TC-006</v>
      </c>
      <c r="AR402" s="183">
        <f>Tabela1[[#This Row],[PESO TOTAL]]*Tabela1[[#This Row],[MATÉRIA PRIMA]]</f>
        <v>282</v>
      </c>
      <c r="AS402" s="28">
        <f>Tabela1[[#This Row],[PESO TOTAL]]*Tabela1[[#This Row],[PREPARAÇÃO ]]</f>
        <v>282</v>
      </c>
      <c r="AT402" s="28">
        <f>Tabela1[[#This Row],[PESO TOTAL]]*Tabela1[[#This Row],[CALDEIRARIA]]</f>
        <v>282</v>
      </c>
      <c r="AU402" s="28">
        <f>Tabela1[[#This Row],[PESO TOTAL]]*Tabela1[[#This Row],[SOLDA]]</f>
        <v>282</v>
      </c>
      <c r="AV402" s="28">
        <f>Tabela1[[#This Row],[PESO TOTAL]]*Tabela1[[#This Row],[ACABAMENTO]]</f>
        <v>282</v>
      </c>
      <c r="AW402" s="28">
        <f>Tabela1[[#This Row],[PESO TOTAL]]*Tabela1[[#This Row],[PRONTO ACABADO]]</f>
        <v>282</v>
      </c>
      <c r="AX402" s="28">
        <f>Tabela1[[#This Row],[PESO TOTAL]]*Tabela1[[#This Row],[EXPEDIÇÃO ]]</f>
        <v>282</v>
      </c>
      <c r="AY402" s="28" t="str">
        <f>Tabela1[[#This Row],[PEDIDO]]&amp;Tabela1[[#This Row],[PRODUTO]]</f>
        <v>P-188RMF</v>
      </c>
      <c r="AZ402" s="44">
        <f>IF(AF402="",0,IF(ISTEXT(AF402),H402*VALUE(SUBSTITUTE(AF402,"%",""))/100,H402*AF402))-Tabela1[[#This Row],[PRONTO ACABADO2]]</f>
        <v>0</v>
      </c>
      <c r="BA402" s="44">
        <f>IF(AG402="",0,IF(ISTEXT(AG402),H402*VALUE(SUBSTITUTE(AG402,"%",""))/100,H402*AG402))-Tabela1[[#This Row],[PESO EXPEDIDO2]]</f>
        <v>0</v>
      </c>
      <c r="BB402" s="44">
        <f t="shared" si="60"/>
        <v>282</v>
      </c>
      <c r="BC402" s="44">
        <f t="shared" si="61"/>
        <v>282</v>
      </c>
      <c r="BD402" s="44"/>
    </row>
    <row r="403" spans="1:56" ht="15.75" hidden="1" customHeight="1" x14ac:dyDescent="0.25">
      <c r="A403" s="6" t="s">
        <v>3914</v>
      </c>
      <c r="B403" s="22" t="s">
        <v>3915</v>
      </c>
      <c r="C403" s="7">
        <v>1</v>
      </c>
      <c r="D403" s="46" t="s">
        <v>3916</v>
      </c>
      <c r="E403" s="7">
        <v>4288</v>
      </c>
      <c r="F403" s="7" t="s">
        <v>3913</v>
      </c>
      <c r="G403" s="24">
        <v>282</v>
      </c>
      <c r="H403" s="41">
        <f>Tabela1[[#This Row],[PESO UNI]]*Tabela1[[#This Row],[QTE]]</f>
        <v>282</v>
      </c>
      <c r="I403" s="7">
        <v>1</v>
      </c>
      <c r="J403" s="8" t="s">
        <v>2283</v>
      </c>
      <c r="K403" s="8" t="s">
        <v>335</v>
      </c>
      <c r="L403" s="9" t="s">
        <v>2076</v>
      </c>
      <c r="M403" s="10">
        <v>46149</v>
      </c>
      <c r="N403" s="8" t="s">
        <v>335</v>
      </c>
      <c r="O403" s="12"/>
      <c r="P403" s="13"/>
      <c r="Q403" s="14">
        <f>Tabela1[[#This Row],[QTDE/ Fabricação]]-Tabela1[[#This Row],[QTE]]</f>
        <v>-1</v>
      </c>
      <c r="R403" s="19">
        <f t="shared" si="55"/>
        <v>282</v>
      </c>
      <c r="S403" s="19">
        <f t="shared" si="62"/>
        <v>282</v>
      </c>
      <c r="T403" s="20">
        <f t="shared" si="58"/>
        <v>0</v>
      </c>
      <c r="U403" s="243">
        <v>1</v>
      </c>
      <c r="V403" s="12" t="str">
        <f>IFERROR(VLOOKUP(Tabela1[[#This Row],[COD.MDE]],'LISTA DE EMBARQUE'!B:L,11,0),"")</f>
        <v/>
      </c>
      <c r="W403" s="13"/>
      <c r="X403" s="14">
        <f>IFERROR(Tabela1[[#This Row],[QIANTIDADE EXPEDIDA]]*Tabela1[[#This Row],[PESO UNI]],"")</f>
        <v>282</v>
      </c>
      <c r="Y403" s="14">
        <f t="shared" si="59"/>
        <v>0</v>
      </c>
      <c r="Z403" s="21">
        <f>Tabela1[[#This Row],[PESO TOTAL]]-Tabela1[[#This Row],[Peso Expedido]]</f>
        <v>0</v>
      </c>
      <c r="AA403" s="18">
        <v>1</v>
      </c>
      <c r="AB403" s="40"/>
      <c r="AC403" s="40">
        <v>1</v>
      </c>
      <c r="AD403" s="40">
        <v>1</v>
      </c>
      <c r="AE403" s="40">
        <v>1</v>
      </c>
      <c r="AF403" s="40">
        <v>1</v>
      </c>
      <c r="AG403" s="40">
        <v>1</v>
      </c>
      <c r="AH403" s="40">
        <v>1</v>
      </c>
      <c r="AI403" s="40" t="str">
        <f t="shared" si="57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63"/>
        <v>T-072982-1/1073-TC-007</v>
      </c>
      <c r="AP403" t="str">
        <f>Tabela1[[#This Row],[TAG]]&amp;Tabela1[[#This Row],[PEDIDO]]&amp;Tabela1[[#This Row],[PRODUTO]]</f>
        <v>1073-TC-007P-188RMF</v>
      </c>
      <c r="AQ403" s="23" t="str">
        <f>Tabela1[[#This Row],[PRODUTO]]&amp;Tabela1[[#This Row],[TAG]]</f>
        <v>RMF1073-TC-007</v>
      </c>
      <c r="AR403" s="183">
        <f>Tabela1[[#This Row],[PESO TOTAL]]*Tabela1[[#This Row],[MATÉRIA PRIMA]]</f>
        <v>282</v>
      </c>
      <c r="AS403" s="28">
        <f>Tabela1[[#This Row],[PESO TOTAL]]*Tabela1[[#This Row],[PREPARAÇÃO ]]</f>
        <v>282</v>
      </c>
      <c r="AT403" s="28">
        <f>Tabela1[[#This Row],[PESO TOTAL]]*Tabela1[[#This Row],[CALDEIRARIA]]</f>
        <v>282</v>
      </c>
      <c r="AU403" s="28">
        <f>Tabela1[[#This Row],[PESO TOTAL]]*Tabela1[[#This Row],[SOLDA]]</f>
        <v>282</v>
      </c>
      <c r="AV403" s="28">
        <f>Tabela1[[#This Row],[PESO TOTAL]]*Tabela1[[#This Row],[ACABAMENTO]]</f>
        <v>282</v>
      </c>
      <c r="AW403" s="28">
        <f>Tabela1[[#This Row],[PESO TOTAL]]*Tabela1[[#This Row],[PRONTO ACABADO]]</f>
        <v>282</v>
      </c>
      <c r="AX403" s="28">
        <f>Tabela1[[#This Row],[PESO TOTAL]]*Tabela1[[#This Row],[EXPEDIÇÃO ]]</f>
        <v>282</v>
      </c>
      <c r="AY403" s="28" t="str">
        <f>Tabela1[[#This Row],[PEDIDO]]&amp;Tabela1[[#This Row],[PRODUTO]]</f>
        <v>P-188RMF</v>
      </c>
      <c r="AZ403" s="44">
        <f>IF(AF403="",0,IF(ISTEXT(AF403),H403*VALUE(SUBSTITUTE(AF403,"%",""))/100,H403*AF403))-Tabela1[[#This Row],[PRONTO ACABADO2]]</f>
        <v>0</v>
      </c>
      <c r="BA403" s="44">
        <f>IF(AG403="",0,IF(ISTEXT(AG403),H403*VALUE(SUBSTITUTE(AG403,"%",""))/100,H403*AG403))-Tabela1[[#This Row],[PESO EXPEDIDO2]]</f>
        <v>0</v>
      </c>
      <c r="BB403" s="44">
        <f t="shared" si="60"/>
        <v>282</v>
      </c>
      <c r="BC403" s="44">
        <f t="shared" si="61"/>
        <v>282</v>
      </c>
      <c r="BD403" s="44"/>
    </row>
    <row r="404" spans="1:56" ht="15.75" hidden="1" customHeight="1" x14ac:dyDescent="0.25">
      <c r="A404" s="6" t="s">
        <v>3822</v>
      </c>
      <c r="B404" s="22" t="s">
        <v>4055</v>
      </c>
      <c r="C404" s="7">
        <v>4</v>
      </c>
      <c r="D404" s="46" t="s">
        <v>4056</v>
      </c>
      <c r="E404" s="7">
        <v>4289</v>
      </c>
      <c r="F404" s="7" t="s">
        <v>3799</v>
      </c>
      <c r="G404" s="24">
        <v>49.87</v>
      </c>
      <c r="H404" s="41">
        <f>Tabela1[[#This Row],[PESO UNI]]*Tabela1[[#This Row],[QTE]]</f>
        <v>199.48</v>
      </c>
      <c r="I404" s="7">
        <v>1</v>
      </c>
      <c r="J404" s="8" t="s">
        <v>3800</v>
      </c>
      <c r="K404" s="8" t="s">
        <v>335</v>
      </c>
      <c r="L404" s="9" t="s">
        <v>2076</v>
      </c>
      <c r="M404" s="10">
        <v>46167</v>
      </c>
      <c r="N404" s="8" t="s">
        <v>335</v>
      </c>
      <c r="O404" s="12"/>
      <c r="P404" s="13"/>
      <c r="Q404" s="14">
        <f>Tabela1[[#This Row],[QTDE/ Fabricação]]-Tabela1[[#This Row],[QTE]]</f>
        <v>-4</v>
      </c>
      <c r="R404" s="19">
        <f t="shared" si="55"/>
        <v>140.13470000000001</v>
      </c>
      <c r="S404" s="19">
        <f t="shared" si="62"/>
        <v>0</v>
      </c>
      <c r="T404" s="20">
        <f t="shared" si="58"/>
        <v>-199.48</v>
      </c>
      <c r="U404" s="17">
        <f>IFERROR(SUMIF('LISTA DE EMBARQUE'!B:B,MICRO!E:E,'LISTA DE EMBARQUE'!G:G),"")</f>
        <v>0</v>
      </c>
      <c r="V404" s="12" t="str">
        <f>IFERROR(VLOOKUP(Tabela1[[#This Row],[COD.MDE]],'LISTA DE EMBARQUE'!B:L,11,0),"")</f>
        <v/>
      </c>
      <c r="W404" s="13" t="str">
        <f>IFERROR(VLOOKUP(Tabela1[[#This Row],[COD.MDE]],'LISTA DE EMBARQUE'!B:M,12,0),"")</f>
        <v/>
      </c>
      <c r="X404" s="14">
        <f>IFERROR(Tabela1[[#This Row],[QIANTIDADE EXPEDIDA]]*Tabela1[[#This Row],[PESO UNI]],"")</f>
        <v>0</v>
      </c>
      <c r="Y404" s="14">
        <f t="shared" si="59"/>
        <v>-4</v>
      </c>
      <c r="Z404" s="21">
        <f>Tabela1[[#This Row],[PESO TOTAL]]-Tabela1[[#This Row],[Peso Expedido]]</f>
        <v>199.48</v>
      </c>
      <c r="AA404" s="18">
        <v>1</v>
      </c>
      <c r="AB404" s="40"/>
      <c r="AC404" s="40">
        <v>1</v>
      </c>
      <c r="AD404" s="40">
        <v>0.9</v>
      </c>
      <c r="AE404" s="40">
        <v>0</v>
      </c>
      <c r="AF404" s="40">
        <v>0</v>
      </c>
      <c r="AG404" s="40">
        <v>0</v>
      </c>
      <c r="AH404" s="40"/>
      <c r="AI404" s="40" t="str">
        <f t="shared" si="57"/>
        <v/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63"/>
        <v>T-072955-1/1073-TC-006/007</v>
      </c>
      <c r="AP404" t="str">
        <f>Tabela1[[#This Row],[TAG]]&amp;Tabela1[[#This Row],[PEDIDO]]&amp;Tabela1[[#This Row],[PRODUTO]]</f>
        <v>1073-TC-006/007P-188RMF</v>
      </c>
      <c r="AQ404" s="23" t="str">
        <f>Tabela1[[#This Row],[PRODUTO]]&amp;Tabela1[[#This Row],[TAG]]</f>
        <v>RMF1073-TC-006/007</v>
      </c>
      <c r="AR404" s="183">
        <f>Tabela1[[#This Row],[PESO TOTAL]]*Tabela1[[#This Row],[MATÉRIA PRIMA]]</f>
        <v>199.48</v>
      </c>
      <c r="AS404" s="28">
        <f>Tabela1[[#This Row],[PESO TOTAL]]*Tabela1[[#This Row],[PREPARAÇÃO ]]</f>
        <v>199.48</v>
      </c>
      <c r="AT404" s="28">
        <f>Tabela1[[#This Row],[PESO TOTAL]]*Tabela1[[#This Row],[CALDEIRARIA]]</f>
        <v>179.53199999999998</v>
      </c>
      <c r="AU404" s="28">
        <f>Tabela1[[#This Row],[PESO TOTAL]]*Tabela1[[#This Row],[SOLDA]]</f>
        <v>0</v>
      </c>
      <c r="AV404" s="28">
        <f>Tabela1[[#This Row],[PESO TOTAL]]*Tabela1[[#This Row],[ACABAMENTO]]</f>
        <v>0</v>
      </c>
      <c r="AW404" s="28">
        <f>Tabela1[[#This Row],[PESO TOTAL]]*Tabela1[[#This Row],[PRONTO ACABADO]]</f>
        <v>0</v>
      </c>
      <c r="AX404" s="28">
        <f>Tabela1[[#This Row],[PESO TOTAL]]*Tabela1[[#This Row],[EXPEDIÇÃO ]]</f>
        <v>0</v>
      </c>
      <c r="AY404" s="28" t="str">
        <f>Tabela1[[#This Row],[PEDIDO]]&amp;Tabela1[[#This Row],[PRODUTO]]</f>
        <v>P-188RMF</v>
      </c>
      <c r="AZ404" s="44">
        <f>IF(AF404="",0,IF(ISTEXT(AF404),H404*VALUE(SUBSTITUTE(AF404,"%",""))/100,H404*AF404))-Tabela1[[#This Row],[PRONTO ACABADO2]]</f>
        <v>0</v>
      </c>
      <c r="BA404" s="44">
        <f>IF(AG404="",0,IF(ISTEXT(AG404),H404*VALUE(SUBSTITUTE(AG404,"%",""))/100,H404*AG404))-Tabela1[[#This Row],[PESO EXPEDIDO2]]</f>
        <v>0</v>
      </c>
      <c r="BB404" s="44">
        <f t="shared" si="60"/>
        <v>0</v>
      </c>
      <c r="BC404" s="44">
        <f t="shared" si="61"/>
        <v>0</v>
      </c>
      <c r="BD404" s="44"/>
    </row>
    <row r="405" spans="1:56" ht="15.75" hidden="1" customHeight="1" x14ac:dyDescent="0.25">
      <c r="A405" s="6" t="s">
        <v>3838</v>
      </c>
      <c r="B405" s="22" t="s">
        <v>4057</v>
      </c>
      <c r="C405" s="7">
        <v>4</v>
      </c>
      <c r="D405" s="46" t="s">
        <v>4058</v>
      </c>
      <c r="E405" s="7">
        <v>4290</v>
      </c>
      <c r="F405" s="7" t="s">
        <v>3799</v>
      </c>
      <c r="G405" s="24">
        <v>50</v>
      </c>
      <c r="H405" s="41">
        <f>Tabela1[[#This Row],[PESO UNI]]*Tabela1[[#This Row],[QTE]]</f>
        <v>200</v>
      </c>
      <c r="I405" s="7">
        <v>1</v>
      </c>
      <c r="J405" s="8" t="s">
        <v>3800</v>
      </c>
      <c r="K405" s="8" t="s">
        <v>335</v>
      </c>
      <c r="L405" s="9" t="s">
        <v>2076</v>
      </c>
      <c r="M405" s="10">
        <v>46167</v>
      </c>
      <c r="N405" s="8" t="s">
        <v>335</v>
      </c>
      <c r="O405" s="12"/>
      <c r="P405" s="13"/>
      <c r="Q405" s="14">
        <f>Tabela1[[#This Row],[QTDE/ Fabricação]]-Tabela1[[#This Row],[QTE]]</f>
        <v>-4</v>
      </c>
      <c r="R405" s="19">
        <f t="shared" si="55"/>
        <v>140.5</v>
      </c>
      <c r="S405" s="19">
        <f t="shared" si="62"/>
        <v>0</v>
      </c>
      <c r="T405" s="20">
        <f t="shared" si="58"/>
        <v>-200</v>
      </c>
      <c r="U405" s="17">
        <f>IFERROR(SUMIF('LISTA DE EMBARQUE'!B:B,MICRO!E:E,'LISTA DE EMBARQUE'!G:G),"")</f>
        <v>0</v>
      </c>
      <c r="V405" s="12" t="str">
        <f>IFERROR(VLOOKUP(Tabela1[[#This Row],[COD.MDE]],'LISTA DE EMBARQUE'!B:L,11,0),"")</f>
        <v/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0</v>
      </c>
      <c r="Y405" s="14">
        <f t="shared" si="59"/>
        <v>-4</v>
      </c>
      <c r="Z405" s="21">
        <f>Tabela1[[#This Row],[PESO TOTAL]]-Tabela1[[#This Row],[Peso Expedido]]</f>
        <v>200</v>
      </c>
      <c r="AA405" s="18">
        <v>1</v>
      </c>
      <c r="AB405" s="40"/>
      <c r="AC405" s="40">
        <v>1</v>
      </c>
      <c r="AD405" s="40">
        <v>0.9</v>
      </c>
      <c r="AE405" s="40">
        <v>0</v>
      </c>
      <c r="AF405" s="40">
        <v>0</v>
      </c>
      <c r="AG405" s="40">
        <v>0</v>
      </c>
      <c r="AH405" s="40"/>
      <c r="AI405" s="40" t="str">
        <f t="shared" si="57"/>
        <v/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63"/>
        <v>T-072957-1/1073-TC-006/007</v>
      </c>
      <c r="AP405" t="str">
        <f>Tabela1[[#This Row],[TAG]]&amp;Tabela1[[#This Row],[PEDIDO]]&amp;Tabela1[[#This Row],[PRODUTO]]</f>
        <v>1073-TC-006/007P-188RMF</v>
      </c>
      <c r="AQ405" s="23" t="str">
        <f>Tabela1[[#This Row],[PRODUTO]]&amp;Tabela1[[#This Row],[TAG]]</f>
        <v>RMF1073-TC-006/007</v>
      </c>
      <c r="AR405" s="183">
        <f>Tabela1[[#This Row],[PESO TOTAL]]*Tabela1[[#This Row],[MATÉRIA PRIMA]]</f>
        <v>200</v>
      </c>
      <c r="AS405" s="28">
        <f>Tabela1[[#This Row],[PESO TOTAL]]*Tabela1[[#This Row],[PREPARAÇÃO ]]</f>
        <v>200</v>
      </c>
      <c r="AT405" s="28">
        <f>Tabela1[[#This Row],[PESO TOTAL]]*Tabela1[[#This Row],[CALDEIRARIA]]</f>
        <v>180</v>
      </c>
      <c r="AU405" s="28">
        <f>Tabela1[[#This Row],[PESO TOTAL]]*Tabela1[[#This Row],[SOLDA]]</f>
        <v>0</v>
      </c>
      <c r="AV405" s="28">
        <f>Tabela1[[#This Row],[PESO TOTAL]]*Tabela1[[#This Row],[ACABAMENTO]]</f>
        <v>0</v>
      </c>
      <c r="AW405" s="28">
        <f>Tabela1[[#This Row],[PESO TOTAL]]*Tabela1[[#This Row],[PRONTO ACABADO]]</f>
        <v>0</v>
      </c>
      <c r="AX405" s="28">
        <f>Tabela1[[#This Row],[PESO TOTAL]]*Tabela1[[#This Row],[EXPEDIÇÃO ]]</f>
        <v>0</v>
      </c>
      <c r="AY405" s="28" t="str">
        <f>Tabela1[[#This Row],[PEDIDO]]&amp;Tabela1[[#This Row],[PRODUTO]]</f>
        <v>P-188RMF</v>
      </c>
      <c r="AZ405" s="44">
        <f>IF(AF405="",0,IF(ISTEXT(AF405),H405*VALUE(SUBSTITUTE(AF405,"%",""))/100,H405*AF405))-Tabela1[[#This Row],[PRONTO ACABADO2]]</f>
        <v>0</v>
      </c>
      <c r="BA405" s="44">
        <f>IF(AG405="",0,IF(ISTEXT(AG405),H405*VALUE(SUBSTITUTE(AG405,"%",""))/100,H405*AG405))-Tabela1[[#This Row],[PESO EXPEDIDO2]]</f>
        <v>0</v>
      </c>
      <c r="BB405" s="44">
        <f t="shared" si="60"/>
        <v>0</v>
      </c>
      <c r="BC405" s="44">
        <f t="shared" si="61"/>
        <v>0</v>
      </c>
      <c r="BD405" s="44"/>
    </row>
    <row r="406" spans="1:56" ht="15.75" hidden="1" customHeight="1" x14ac:dyDescent="0.25">
      <c r="A406" s="6" t="s">
        <v>4059</v>
      </c>
      <c r="B406" s="22" t="s">
        <v>4060</v>
      </c>
      <c r="C406" s="7">
        <v>1</v>
      </c>
      <c r="D406" s="46" t="s">
        <v>4061</v>
      </c>
      <c r="E406" s="7">
        <v>4291</v>
      </c>
      <c r="F406" s="7" t="s">
        <v>4062</v>
      </c>
      <c r="G406" s="24">
        <v>57.6</v>
      </c>
      <c r="H406" s="41">
        <f>Tabela1[[#This Row],[PESO UNI]]*Tabela1[[#This Row],[QTE]]</f>
        <v>57.6</v>
      </c>
      <c r="I406" s="7">
        <v>0</v>
      </c>
      <c r="J406" s="8" t="s">
        <v>2281</v>
      </c>
      <c r="K406" s="8" t="s">
        <v>335</v>
      </c>
      <c r="L406" s="9" t="s">
        <v>2076</v>
      </c>
      <c r="M406" s="10">
        <v>46161</v>
      </c>
      <c r="N406" s="8" t="s">
        <v>335</v>
      </c>
      <c r="O406" s="12"/>
      <c r="P406" s="13"/>
      <c r="Q406" s="14">
        <f>Tabela1[[#This Row],[QTDE/ Fabricação]]-Tabela1[[#This Row],[QTE]]</f>
        <v>-1</v>
      </c>
      <c r="R406" s="19">
        <f t="shared" si="55"/>
        <v>57.6</v>
      </c>
      <c r="S406" s="19">
        <f t="shared" si="62"/>
        <v>0</v>
      </c>
      <c r="T406" s="20">
        <f t="shared" si="58"/>
        <v>-57.6</v>
      </c>
      <c r="U406" s="17">
        <f>IFERROR(SUMIF('LISTA DE EMBARQUE'!B:B,MICRO!E:E,'LISTA DE EMBARQUE'!G:G),"")</f>
        <v>0</v>
      </c>
      <c r="V406" s="12" t="str">
        <f>IFERROR(VLOOKUP(Tabela1[[#This Row],[COD.MDE]],'LISTA DE EMBARQUE'!B:L,11,0),"")</f>
        <v/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0</v>
      </c>
      <c r="Y406" s="14">
        <f t="shared" si="59"/>
        <v>-1</v>
      </c>
      <c r="Z406" s="21">
        <f>Tabela1[[#This Row],[PESO TOTAL]]-Tabela1[[#This Row],[Peso Expedido]]</f>
        <v>57.6</v>
      </c>
      <c r="AA406" s="18">
        <v>1</v>
      </c>
      <c r="AB406" s="40"/>
      <c r="AC406" s="40">
        <v>1</v>
      </c>
      <c r="AD406" s="40">
        <v>1</v>
      </c>
      <c r="AE406" s="40">
        <v>1</v>
      </c>
      <c r="AF406" s="40">
        <v>1</v>
      </c>
      <c r="AG406" s="40">
        <v>0</v>
      </c>
      <c r="AH406" s="40"/>
      <c r="AI406" s="40" t="str">
        <f t="shared" si="57"/>
        <v/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63"/>
        <v>T-072998-1/1073-TC-006</v>
      </c>
      <c r="AP406" t="str">
        <f>Tabela1[[#This Row],[TAG]]&amp;Tabela1[[#This Row],[PEDIDO]]&amp;Tabela1[[#This Row],[PRODUTO]]</f>
        <v>1073-TC-006P-188RMF</v>
      </c>
      <c r="AQ406" s="23" t="str">
        <f>Tabela1[[#This Row],[PRODUTO]]&amp;Tabela1[[#This Row],[TAG]]</f>
        <v>RMF1073-TC-006</v>
      </c>
      <c r="AR406" s="183">
        <f>Tabela1[[#This Row],[PESO TOTAL]]*Tabela1[[#This Row],[MATÉRIA PRIMA]]</f>
        <v>57.6</v>
      </c>
      <c r="AS406" s="28">
        <f>Tabela1[[#This Row],[PESO TOTAL]]*Tabela1[[#This Row],[PREPARAÇÃO ]]</f>
        <v>57.6</v>
      </c>
      <c r="AT406" s="28">
        <f>Tabela1[[#This Row],[PESO TOTAL]]*Tabela1[[#This Row],[CALDEIRARIA]]</f>
        <v>57.6</v>
      </c>
      <c r="AU406" s="28">
        <f>Tabela1[[#This Row],[PESO TOTAL]]*Tabela1[[#This Row],[SOLDA]]</f>
        <v>57.6</v>
      </c>
      <c r="AV406" s="28">
        <f>Tabela1[[#This Row],[PESO TOTAL]]*Tabela1[[#This Row],[ACABAMENTO]]</f>
        <v>57.6</v>
      </c>
      <c r="AW406" s="28">
        <f>Tabela1[[#This Row],[PESO TOTAL]]*Tabela1[[#This Row],[PRONTO ACABADO]]</f>
        <v>0</v>
      </c>
      <c r="AX406" s="28">
        <f>Tabela1[[#This Row],[PESO TOTAL]]*Tabela1[[#This Row],[EXPEDIÇÃO ]]</f>
        <v>0</v>
      </c>
      <c r="AY406" s="28" t="str">
        <f>Tabela1[[#This Row],[PEDIDO]]&amp;Tabela1[[#This Row],[PRODUTO]]</f>
        <v>P-188RMF</v>
      </c>
      <c r="AZ406" s="44">
        <f>IF(AF406="",0,IF(ISTEXT(AF406),H406*VALUE(SUBSTITUTE(AF406,"%",""))/100,H406*AF406))-Tabela1[[#This Row],[PRONTO ACABADO2]]</f>
        <v>57.6</v>
      </c>
      <c r="BA406" s="44">
        <f>IF(AG406="",0,IF(ISTEXT(AG406),H406*VALUE(SUBSTITUTE(AG406,"%",""))/100,H406*AG406))-Tabela1[[#This Row],[PESO EXPEDIDO2]]</f>
        <v>0</v>
      </c>
      <c r="BB406" s="44">
        <f t="shared" si="60"/>
        <v>0</v>
      </c>
      <c r="BC406" s="44">
        <f t="shared" si="61"/>
        <v>0</v>
      </c>
      <c r="BD406" s="44"/>
    </row>
    <row r="407" spans="1:56" ht="15.75" hidden="1" customHeight="1" x14ac:dyDescent="0.25">
      <c r="A407" s="6" t="s">
        <v>4059</v>
      </c>
      <c r="B407" s="22" t="s">
        <v>4060</v>
      </c>
      <c r="C407" s="7">
        <v>1</v>
      </c>
      <c r="D407" s="46" t="s">
        <v>4061</v>
      </c>
      <c r="E407" s="7">
        <v>4292</v>
      </c>
      <c r="F407" s="7" t="s">
        <v>4062</v>
      </c>
      <c r="G407" s="24">
        <v>57.6</v>
      </c>
      <c r="H407" s="41">
        <f>Tabela1[[#This Row],[PESO UNI]]*Tabela1[[#This Row],[QTE]]</f>
        <v>57.6</v>
      </c>
      <c r="I407" s="7">
        <v>0</v>
      </c>
      <c r="J407" s="8" t="s">
        <v>2283</v>
      </c>
      <c r="K407" s="8" t="s">
        <v>335</v>
      </c>
      <c r="L407" s="9" t="s">
        <v>2076</v>
      </c>
      <c r="M407" s="10">
        <v>46161</v>
      </c>
      <c r="N407" s="8" t="s">
        <v>335</v>
      </c>
      <c r="O407" s="12"/>
      <c r="P407" s="13"/>
      <c r="Q407" s="14">
        <f>Tabela1[[#This Row],[QTDE/ Fabricação]]-Tabela1[[#This Row],[QTE]]</f>
        <v>-1</v>
      </c>
      <c r="R407" s="19">
        <f t="shared" si="55"/>
        <v>57.6</v>
      </c>
      <c r="S407" s="19">
        <f t="shared" si="62"/>
        <v>0</v>
      </c>
      <c r="T407" s="20">
        <f t="shared" si="58"/>
        <v>-57.6</v>
      </c>
      <c r="U407" s="17">
        <f>IFERROR(SUMIF('LISTA DE EMBARQUE'!B:B,MICRO!E:E,'LISTA DE EMBARQUE'!G:G),"")</f>
        <v>0</v>
      </c>
      <c r="V407" s="12" t="str">
        <f>IFERROR(VLOOKUP(Tabela1[[#This Row],[COD.MDE]],'LISTA DE EMBARQUE'!B:L,11,0),"")</f>
        <v/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0</v>
      </c>
      <c r="Y407" s="14">
        <f t="shared" si="59"/>
        <v>-1</v>
      </c>
      <c r="Z407" s="21">
        <f>Tabela1[[#This Row],[PESO TOTAL]]-Tabela1[[#This Row],[Peso Expedido]]</f>
        <v>57.6</v>
      </c>
      <c r="AA407" s="18">
        <v>1</v>
      </c>
      <c r="AB407" s="40"/>
      <c r="AC407" s="40">
        <v>1</v>
      </c>
      <c r="AD407" s="40">
        <v>1</v>
      </c>
      <c r="AE407" s="40">
        <v>1</v>
      </c>
      <c r="AF407" s="40">
        <v>1</v>
      </c>
      <c r="AG407" s="40">
        <v>0</v>
      </c>
      <c r="AH407" s="40"/>
      <c r="AI407" s="40" t="str">
        <f t="shared" si="57"/>
        <v/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63"/>
        <v>T-072998-1/1073-TC-007</v>
      </c>
      <c r="AP407" t="str">
        <f>Tabela1[[#This Row],[TAG]]&amp;Tabela1[[#This Row],[PEDIDO]]&amp;Tabela1[[#This Row],[PRODUTO]]</f>
        <v>1073-TC-007P-188RMF</v>
      </c>
      <c r="AQ407" s="23" t="str">
        <f>Tabela1[[#This Row],[PRODUTO]]&amp;Tabela1[[#This Row],[TAG]]</f>
        <v>RMF1073-TC-007</v>
      </c>
      <c r="AR407" s="183">
        <f>Tabela1[[#This Row],[PESO TOTAL]]*Tabela1[[#This Row],[MATÉRIA PRIMA]]</f>
        <v>57.6</v>
      </c>
      <c r="AS407" s="28">
        <f>Tabela1[[#This Row],[PESO TOTAL]]*Tabela1[[#This Row],[PREPARAÇÃO ]]</f>
        <v>57.6</v>
      </c>
      <c r="AT407" s="28">
        <f>Tabela1[[#This Row],[PESO TOTAL]]*Tabela1[[#This Row],[CALDEIRARIA]]</f>
        <v>57.6</v>
      </c>
      <c r="AU407" s="28">
        <f>Tabela1[[#This Row],[PESO TOTAL]]*Tabela1[[#This Row],[SOLDA]]</f>
        <v>57.6</v>
      </c>
      <c r="AV407" s="28">
        <f>Tabela1[[#This Row],[PESO TOTAL]]*Tabela1[[#This Row],[ACABAMENTO]]</f>
        <v>57.6</v>
      </c>
      <c r="AW407" s="28">
        <f>Tabela1[[#This Row],[PESO TOTAL]]*Tabela1[[#This Row],[PRONTO ACABADO]]</f>
        <v>0</v>
      </c>
      <c r="AX407" s="28">
        <f>Tabela1[[#This Row],[PESO TOTAL]]*Tabela1[[#This Row],[EXPEDIÇÃO ]]</f>
        <v>0</v>
      </c>
      <c r="AY407" s="28" t="str">
        <f>Tabela1[[#This Row],[PEDIDO]]&amp;Tabela1[[#This Row],[PRODUTO]]</f>
        <v>P-188RMF</v>
      </c>
      <c r="AZ407" s="44">
        <f>IF(AF407="",0,IF(ISTEXT(AF407),H407*VALUE(SUBSTITUTE(AF407,"%",""))/100,H407*AF407))-Tabela1[[#This Row],[PRONTO ACABADO2]]</f>
        <v>57.6</v>
      </c>
      <c r="BA407" s="44">
        <f>IF(AG407="",0,IF(ISTEXT(AG407),H407*VALUE(SUBSTITUTE(AG407,"%",""))/100,H407*AG407))-Tabela1[[#This Row],[PESO EXPEDIDO2]]</f>
        <v>0</v>
      </c>
      <c r="BB407" s="44">
        <f t="shared" si="60"/>
        <v>0</v>
      </c>
      <c r="BC407" s="44">
        <f t="shared" si="61"/>
        <v>0</v>
      </c>
      <c r="BD407" s="44"/>
    </row>
    <row r="408" spans="1:56" ht="15.75" hidden="1" customHeight="1" x14ac:dyDescent="0.25">
      <c r="A408" s="6" t="s">
        <v>4059</v>
      </c>
      <c r="B408" s="22" t="s">
        <v>4063</v>
      </c>
      <c r="C408" s="7">
        <v>1</v>
      </c>
      <c r="D408" s="46" t="s">
        <v>4061</v>
      </c>
      <c r="E408" s="7">
        <v>4293</v>
      </c>
      <c r="F408" s="7" t="s">
        <v>4062</v>
      </c>
      <c r="G408" s="24">
        <v>44.8</v>
      </c>
      <c r="H408" s="41">
        <f>Tabela1[[#This Row],[PESO UNI]]*Tabela1[[#This Row],[QTE]]</f>
        <v>44.8</v>
      </c>
      <c r="I408" s="7">
        <v>0</v>
      </c>
      <c r="J408" s="8" t="s">
        <v>2281</v>
      </c>
      <c r="K408" s="8" t="s">
        <v>335</v>
      </c>
      <c r="L408" s="9" t="s">
        <v>2076</v>
      </c>
      <c r="M408" s="10">
        <v>46161</v>
      </c>
      <c r="N408" s="8" t="s">
        <v>335</v>
      </c>
      <c r="O408" s="12"/>
      <c r="P408" s="13"/>
      <c r="Q408" s="14">
        <f>Tabela1[[#This Row],[QTDE/ Fabricação]]-Tabela1[[#This Row],[QTE]]</f>
        <v>-1</v>
      </c>
      <c r="R408" s="19">
        <f t="shared" si="55"/>
        <v>44.8</v>
      </c>
      <c r="S408" s="19">
        <f t="shared" si="62"/>
        <v>0</v>
      </c>
      <c r="T408" s="20">
        <f t="shared" si="58"/>
        <v>-44.8</v>
      </c>
      <c r="U408" s="17">
        <f>IFERROR(SUMIF('LISTA DE EMBARQUE'!B:B,MICRO!E:E,'LISTA DE EMBARQUE'!G:G),"")</f>
        <v>0</v>
      </c>
      <c r="V408" s="12" t="str">
        <f>IFERROR(VLOOKUP(Tabela1[[#This Row],[COD.MDE]],'LISTA DE EMBARQUE'!B:L,11,0),"")</f>
        <v/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0</v>
      </c>
      <c r="Y408" s="14">
        <f t="shared" si="59"/>
        <v>-1</v>
      </c>
      <c r="Z408" s="21">
        <f>Tabela1[[#This Row],[PESO TOTAL]]-Tabela1[[#This Row],[Peso Expedido]]</f>
        <v>44.8</v>
      </c>
      <c r="AA408" s="18">
        <v>1</v>
      </c>
      <c r="AB408" s="40"/>
      <c r="AC408" s="40">
        <v>1</v>
      </c>
      <c r="AD408" s="40">
        <v>1</v>
      </c>
      <c r="AE408" s="40">
        <v>1</v>
      </c>
      <c r="AF408" s="40">
        <v>1</v>
      </c>
      <c r="AG408" s="40">
        <v>0</v>
      </c>
      <c r="AH408" s="40"/>
      <c r="AI408" s="40" t="str">
        <f t="shared" si="57"/>
        <v/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63"/>
        <v>T-072998-1/1073-TC-006</v>
      </c>
      <c r="AP408" t="str">
        <f>Tabela1[[#This Row],[TAG]]&amp;Tabela1[[#This Row],[PEDIDO]]&amp;Tabela1[[#This Row],[PRODUTO]]</f>
        <v>1073-TC-006P-188RMF</v>
      </c>
      <c r="AQ408" s="23" t="str">
        <f>Tabela1[[#This Row],[PRODUTO]]&amp;Tabela1[[#This Row],[TAG]]</f>
        <v>RMF1073-TC-006</v>
      </c>
      <c r="AR408" s="183">
        <f>Tabela1[[#This Row],[PESO TOTAL]]*Tabela1[[#This Row],[MATÉRIA PRIMA]]</f>
        <v>44.8</v>
      </c>
      <c r="AS408" s="28">
        <f>Tabela1[[#This Row],[PESO TOTAL]]*Tabela1[[#This Row],[PREPARAÇÃO ]]</f>
        <v>44.8</v>
      </c>
      <c r="AT408" s="28">
        <f>Tabela1[[#This Row],[PESO TOTAL]]*Tabela1[[#This Row],[CALDEIRARIA]]</f>
        <v>44.8</v>
      </c>
      <c r="AU408" s="28">
        <f>Tabela1[[#This Row],[PESO TOTAL]]*Tabela1[[#This Row],[SOLDA]]</f>
        <v>44.8</v>
      </c>
      <c r="AV408" s="28">
        <f>Tabela1[[#This Row],[PESO TOTAL]]*Tabela1[[#This Row],[ACABAMENTO]]</f>
        <v>44.8</v>
      </c>
      <c r="AW408" s="28">
        <f>Tabela1[[#This Row],[PESO TOTAL]]*Tabela1[[#This Row],[PRONTO ACABADO]]</f>
        <v>0</v>
      </c>
      <c r="AX408" s="28">
        <f>Tabela1[[#This Row],[PESO TOTAL]]*Tabela1[[#This Row],[EXPEDIÇÃO ]]</f>
        <v>0</v>
      </c>
      <c r="AY408" s="28" t="str">
        <f>Tabela1[[#This Row],[PEDIDO]]&amp;Tabela1[[#This Row],[PRODUTO]]</f>
        <v>P-188RMF</v>
      </c>
      <c r="AZ408" s="44">
        <f>IF(AF408="",0,IF(ISTEXT(AF408),H408*VALUE(SUBSTITUTE(AF408,"%",""))/100,H408*AF408))-Tabela1[[#This Row],[PRONTO ACABADO2]]</f>
        <v>44.8</v>
      </c>
      <c r="BA408" s="44">
        <f>IF(AG408="",0,IF(ISTEXT(AG408),H408*VALUE(SUBSTITUTE(AG408,"%",""))/100,H408*AG408))-Tabela1[[#This Row],[PESO EXPEDIDO2]]</f>
        <v>0</v>
      </c>
      <c r="BB408" s="44">
        <f t="shared" si="60"/>
        <v>0</v>
      </c>
      <c r="BC408" s="44">
        <f t="shared" si="61"/>
        <v>0</v>
      </c>
      <c r="BD408" s="44"/>
    </row>
    <row r="409" spans="1:56" ht="15.75" hidden="1" customHeight="1" x14ac:dyDescent="0.25">
      <c r="A409" s="6" t="s">
        <v>4059</v>
      </c>
      <c r="B409" s="22" t="s">
        <v>4063</v>
      </c>
      <c r="C409" s="7">
        <v>1</v>
      </c>
      <c r="D409" s="46" t="s">
        <v>4061</v>
      </c>
      <c r="E409" s="7">
        <v>4294</v>
      </c>
      <c r="F409" s="7" t="s">
        <v>4062</v>
      </c>
      <c r="G409" s="24">
        <v>44.8</v>
      </c>
      <c r="H409" s="41">
        <f>Tabela1[[#This Row],[PESO UNI]]*Tabela1[[#This Row],[QTE]]</f>
        <v>44.8</v>
      </c>
      <c r="I409" s="7">
        <v>0</v>
      </c>
      <c r="J409" s="8" t="s">
        <v>2283</v>
      </c>
      <c r="K409" s="8" t="s">
        <v>335</v>
      </c>
      <c r="L409" s="9" t="s">
        <v>2076</v>
      </c>
      <c r="M409" s="10">
        <v>46161</v>
      </c>
      <c r="N409" s="8" t="s">
        <v>335</v>
      </c>
      <c r="O409" s="12"/>
      <c r="P409" s="13"/>
      <c r="Q409" s="14">
        <f>Tabela1[[#This Row],[QTDE/ Fabricação]]-Tabela1[[#This Row],[QTE]]</f>
        <v>-1</v>
      </c>
      <c r="R409" s="19">
        <f t="shared" si="55"/>
        <v>44.8</v>
      </c>
      <c r="S409" s="19">
        <f t="shared" si="62"/>
        <v>0</v>
      </c>
      <c r="T409" s="20">
        <f t="shared" si="58"/>
        <v>-44.8</v>
      </c>
      <c r="U409" s="17">
        <f>IFERROR(SUMIF('LISTA DE EMBARQUE'!B:B,MICRO!E:E,'LISTA DE EMBARQUE'!G:G),"")</f>
        <v>0</v>
      </c>
      <c r="V409" s="12" t="str">
        <f>IFERROR(VLOOKUP(Tabela1[[#This Row],[COD.MDE]],'LISTA DE EMBARQUE'!B:L,11,0),"")</f>
        <v/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0</v>
      </c>
      <c r="Y409" s="14">
        <f t="shared" si="59"/>
        <v>-1</v>
      </c>
      <c r="Z409" s="21">
        <f>Tabela1[[#This Row],[PESO TOTAL]]-Tabela1[[#This Row],[Peso Expedido]]</f>
        <v>44.8</v>
      </c>
      <c r="AA409" s="18">
        <v>1</v>
      </c>
      <c r="AB409" s="40"/>
      <c r="AC409" s="40">
        <v>1</v>
      </c>
      <c r="AD409" s="40">
        <v>1</v>
      </c>
      <c r="AE409" s="40">
        <v>1</v>
      </c>
      <c r="AF409" s="40">
        <v>1</v>
      </c>
      <c r="AG409" s="40">
        <v>0</v>
      </c>
      <c r="AH409" s="40"/>
      <c r="AI409" s="40" t="str">
        <f t="shared" si="57"/>
        <v/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63"/>
        <v>T-072998-1/1073-TC-007</v>
      </c>
      <c r="AP409" t="str">
        <f>Tabela1[[#This Row],[TAG]]&amp;Tabela1[[#This Row],[PEDIDO]]&amp;Tabela1[[#This Row],[PRODUTO]]</f>
        <v>1073-TC-007P-188RMF</v>
      </c>
      <c r="AQ409" s="23" t="str">
        <f>Tabela1[[#This Row],[PRODUTO]]&amp;Tabela1[[#This Row],[TAG]]</f>
        <v>RMF1073-TC-007</v>
      </c>
      <c r="AR409" s="183">
        <f>Tabela1[[#This Row],[PESO TOTAL]]*Tabela1[[#This Row],[MATÉRIA PRIMA]]</f>
        <v>44.8</v>
      </c>
      <c r="AS409" s="28">
        <f>Tabela1[[#This Row],[PESO TOTAL]]*Tabela1[[#This Row],[PREPARAÇÃO ]]</f>
        <v>44.8</v>
      </c>
      <c r="AT409" s="28">
        <f>Tabela1[[#This Row],[PESO TOTAL]]*Tabela1[[#This Row],[CALDEIRARIA]]</f>
        <v>44.8</v>
      </c>
      <c r="AU409" s="28">
        <f>Tabela1[[#This Row],[PESO TOTAL]]*Tabela1[[#This Row],[SOLDA]]</f>
        <v>44.8</v>
      </c>
      <c r="AV409" s="28">
        <f>Tabela1[[#This Row],[PESO TOTAL]]*Tabela1[[#This Row],[ACABAMENTO]]</f>
        <v>44.8</v>
      </c>
      <c r="AW409" s="28">
        <f>Tabela1[[#This Row],[PESO TOTAL]]*Tabela1[[#This Row],[PRONTO ACABADO]]</f>
        <v>0</v>
      </c>
      <c r="AX409" s="28">
        <f>Tabela1[[#This Row],[PESO TOTAL]]*Tabela1[[#This Row],[EXPEDIÇÃO ]]</f>
        <v>0</v>
      </c>
      <c r="AY409" s="28" t="str">
        <f>Tabela1[[#This Row],[PEDIDO]]&amp;Tabela1[[#This Row],[PRODUTO]]</f>
        <v>P-188RMF</v>
      </c>
      <c r="AZ409" s="44">
        <f>IF(AF409="",0,IF(ISTEXT(AF409),H409*VALUE(SUBSTITUTE(AF409,"%",""))/100,H409*AF409))-Tabela1[[#This Row],[PRONTO ACABADO2]]</f>
        <v>44.8</v>
      </c>
      <c r="BA409" s="44">
        <f>IF(AG409="",0,IF(ISTEXT(AG409),H409*VALUE(SUBSTITUTE(AG409,"%",""))/100,H409*AG409))-Tabela1[[#This Row],[PESO EXPEDIDO2]]</f>
        <v>0</v>
      </c>
      <c r="BB409" s="44">
        <f t="shared" si="60"/>
        <v>0</v>
      </c>
      <c r="BC409" s="44">
        <f t="shared" si="61"/>
        <v>0</v>
      </c>
      <c r="BD409" s="44"/>
    </row>
    <row r="410" spans="1:56" ht="15.75" hidden="1" customHeight="1" x14ac:dyDescent="0.25">
      <c r="A410" s="6" t="s">
        <v>4059</v>
      </c>
      <c r="B410" s="22" t="s">
        <v>4064</v>
      </c>
      <c r="C410" s="7">
        <v>1</v>
      </c>
      <c r="D410" s="46" t="s">
        <v>4061</v>
      </c>
      <c r="E410" s="7">
        <v>4295</v>
      </c>
      <c r="F410" s="7" t="s">
        <v>4062</v>
      </c>
      <c r="G410" s="24">
        <v>57.1</v>
      </c>
      <c r="H410" s="41">
        <f>Tabela1[[#This Row],[PESO UNI]]*Tabela1[[#This Row],[QTE]]</f>
        <v>57.1</v>
      </c>
      <c r="I410" s="7">
        <v>0</v>
      </c>
      <c r="J410" s="8" t="s">
        <v>2281</v>
      </c>
      <c r="K410" s="8" t="s">
        <v>335</v>
      </c>
      <c r="L410" s="9" t="s">
        <v>2076</v>
      </c>
      <c r="M410" s="10">
        <v>46161</v>
      </c>
      <c r="N410" s="8" t="s">
        <v>335</v>
      </c>
      <c r="O410" s="12"/>
      <c r="P410" s="13"/>
      <c r="Q410" s="14">
        <f>Tabela1[[#This Row],[QTDE/ Fabricação]]-Tabela1[[#This Row],[QTE]]</f>
        <v>-1</v>
      </c>
      <c r="R410" s="19">
        <f t="shared" ref="R410:R439" si="64">IFERROR(H410*((AA410*0.25)+(AC410*0.25)+(AD410*0.225)+(AE410*0.225)+(AF410*0.05)),"")</f>
        <v>57.1</v>
      </c>
      <c r="S410" s="19">
        <f t="shared" si="62"/>
        <v>0</v>
      </c>
      <c r="T410" s="20">
        <f t="shared" si="58"/>
        <v>-57.1</v>
      </c>
      <c r="U410" s="17">
        <f>IFERROR(SUMIF('LISTA DE EMBARQUE'!B:B,MICRO!E:E,'LISTA DE EMBARQUE'!G:G),"")</f>
        <v>0</v>
      </c>
      <c r="V410" s="12" t="str">
        <f>IFERROR(VLOOKUP(Tabela1[[#This Row],[COD.MDE]],'LISTA DE EMBARQUE'!B:L,11,0),"")</f>
        <v/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0</v>
      </c>
      <c r="Y410" s="14">
        <f t="shared" si="59"/>
        <v>-1</v>
      </c>
      <c r="Z410" s="21">
        <f>Tabela1[[#This Row],[PESO TOTAL]]-Tabela1[[#This Row],[Peso Expedido]]</f>
        <v>57.1</v>
      </c>
      <c r="AA410" s="18">
        <v>1</v>
      </c>
      <c r="AB410" s="40"/>
      <c r="AC410" s="40">
        <v>1</v>
      </c>
      <c r="AD410" s="40">
        <v>1</v>
      </c>
      <c r="AE410" s="40">
        <v>1</v>
      </c>
      <c r="AF410" s="40">
        <v>1</v>
      </c>
      <c r="AG410" s="40">
        <v>0</v>
      </c>
      <c r="AH410" s="40"/>
      <c r="AI410" s="40" t="str">
        <f t="shared" si="57"/>
        <v/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63"/>
        <v>T-072998-1/1073-TC-006</v>
      </c>
      <c r="AP410" t="str">
        <f>Tabela1[[#This Row],[TAG]]&amp;Tabela1[[#This Row],[PEDIDO]]&amp;Tabela1[[#This Row],[PRODUTO]]</f>
        <v>1073-TC-006P-188RMF</v>
      </c>
      <c r="AQ410" s="23" t="str">
        <f>Tabela1[[#This Row],[PRODUTO]]&amp;Tabela1[[#This Row],[TAG]]</f>
        <v>RMF1073-TC-006</v>
      </c>
      <c r="AR410" s="183">
        <f>Tabela1[[#This Row],[PESO TOTAL]]*Tabela1[[#This Row],[MATÉRIA PRIMA]]</f>
        <v>57.1</v>
      </c>
      <c r="AS410" s="28">
        <f>Tabela1[[#This Row],[PESO TOTAL]]*Tabela1[[#This Row],[PREPARAÇÃO ]]</f>
        <v>57.1</v>
      </c>
      <c r="AT410" s="28">
        <f>Tabela1[[#This Row],[PESO TOTAL]]*Tabela1[[#This Row],[CALDEIRARIA]]</f>
        <v>57.1</v>
      </c>
      <c r="AU410" s="28">
        <f>Tabela1[[#This Row],[PESO TOTAL]]*Tabela1[[#This Row],[SOLDA]]</f>
        <v>57.1</v>
      </c>
      <c r="AV410" s="28">
        <f>Tabela1[[#This Row],[PESO TOTAL]]*Tabela1[[#This Row],[ACABAMENTO]]</f>
        <v>57.1</v>
      </c>
      <c r="AW410" s="28">
        <f>Tabela1[[#This Row],[PESO TOTAL]]*Tabela1[[#This Row],[PRONTO ACABADO]]</f>
        <v>0</v>
      </c>
      <c r="AX410" s="28">
        <f>Tabela1[[#This Row],[PESO TOTAL]]*Tabela1[[#This Row],[EXPEDIÇÃO ]]</f>
        <v>0</v>
      </c>
      <c r="AY410" s="28" t="str">
        <f>Tabela1[[#This Row],[PEDIDO]]&amp;Tabela1[[#This Row],[PRODUTO]]</f>
        <v>P-188RMF</v>
      </c>
      <c r="AZ410" s="44">
        <f>IF(AF410="",0,IF(ISTEXT(AF410),H410*VALUE(SUBSTITUTE(AF410,"%",""))/100,H410*AF410))-Tabela1[[#This Row],[PRONTO ACABADO2]]</f>
        <v>57.1</v>
      </c>
      <c r="BA410" s="44">
        <f>IF(AG410="",0,IF(ISTEXT(AG410),H410*VALUE(SUBSTITUTE(AG410,"%",""))/100,H410*AG410))-Tabela1[[#This Row],[PESO EXPEDIDO2]]</f>
        <v>0</v>
      </c>
      <c r="BB410" s="44">
        <f t="shared" si="60"/>
        <v>0</v>
      </c>
      <c r="BC410" s="44">
        <f t="shared" si="61"/>
        <v>0</v>
      </c>
      <c r="BD410" s="44"/>
    </row>
    <row r="411" spans="1:56" ht="15.75" hidden="1" customHeight="1" x14ac:dyDescent="0.25">
      <c r="A411" s="6" t="s">
        <v>4059</v>
      </c>
      <c r="B411" s="22" t="s">
        <v>4064</v>
      </c>
      <c r="C411" s="7">
        <v>1</v>
      </c>
      <c r="D411" s="46" t="s">
        <v>4061</v>
      </c>
      <c r="E411" s="7">
        <v>4296</v>
      </c>
      <c r="F411" s="7" t="s">
        <v>4062</v>
      </c>
      <c r="G411" s="24">
        <v>57.1</v>
      </c>
      <c r="H411" s="41">
        <f>Tabela1[[#This Row],[PESO UNI]]*Tabela1[[#This Row],[QTE]]</f>
        <v>57.1</v>
      </c>
      <c r="I411" s="7">
        <v>0</v>
      </c>
      <c r="J411" s="8" t="s">
        <v>2283</v>
      </c>
      <c r="K411" s="8" t="s">
        <v>335</v>
      </c>
      <c r="L411" s="9" t="s">
        <v>2076</v>
      </c>
      <c r="M411" s="10">
        <v>46161</v>
      </c>
      <c r="N411" s="8" t="s">
        <v>335</v>
      </c>
      <c r="O411" s="12"/>
      <c r="P411" s="13"/>
      <c r="Q411" s="14">
        <f>Tabela1[[#This Row],[QTDE/ Fabricação]]-Tabela1[[#This Row],[QTE]]</f>
        <v>-1</v>
      </c>
      <c r="R411" s="19">
        <f t="shared" si="64"/>
        <v>57.1</v>
      </c>
      <c r="S411" s="19">
        <f t="shared" si="62"/>
        <v>0</v>
      </c>
      <c r="T411" s="20">
        <f t="shared" si="58"/>
        <v>-57.1</v>
      </c>
      <c r="U411" s="17">
        <f>IFERROR(SUMIF('LISTA DE EMBARQUE'!B:B,MICRO!E:E,'LISTA DE EMBARQUE'!G:G),"")</f>
        <v>0</v>
      </c>
      <c r="V411" s="12" t="str">
        <f>IFERROR(VLOOKUP(Tabela1[[#This Row],[COD.MDE]],'LISTA DE EMBARQUE'!B:L,11,0),"")</f>
        <v/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0</v>
      </c>
      <c r="Y411" s="14">
        <f t="shared" si="59"/>
        <v>-1</v>
      </c>
      <c r="Z411" s="21">
        <f>Tabela1[[#This Row],[PESO TOTAL]]-Tabela1[[#This Row],[Peso Expedido]]</f>
        <v>57.1</v>
      </c>
      <c r="AA411" s="18">
        <v>1</v>
      </c>
      <c r="AB411" s="40"/>
      <c r="AC411" s="40">
        <v>1</v>
      </c>
      <c r="AD411" s="40">
        <v>1</v>
      </c>
      <c r="AE411" s="40">
        <v>1</v>
      </c>
      <c r="AF411" s="40">
        <v>1</v>
      </c>
      <c r="AG411" s="40">
        <v>0</v>
      </c>
      <c r="AH411" s="40"/>
      <c r="AI411" s="40" t="str">
        <f t="shared" si="57"/>
        <v/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63"/>
        <v>T-072998-1/1073-TC-007</v>
      </c>
      <c r="AP411" t="str">
        <f>Tabela1[[#This Row],[TAG]]&amp;Tabela1[[#This Row],[PEDIDO]]&amp;Tabela1[[#This Row],[PRODUTO]]</f>
        <v>1073-TC-007P-188RMF</v>
      </c>
      <c r="AQ411" s="23" t="str">
        <f>Tabela1[[#This Row],[PRODUTO]]&amp;Tabela1[[#This Row],[TAG]]</f>
        <v>RMF1073-TC-007</v>
      </c>
      <c r="AR411" s="183">
        <f>Tabela1[[#This Row],[PESO TOTAL]]*Tabela1[[#This Row],[MATÉRIA PRIMA]]</f>
        <v>57.1</v>
      </c>
      <c r="AS411" s="28">
        <f>Tabela1[[#This Row],[PESO TOTAL]]*Tabela1[[#This Row],[PREPARAÇÃO ]]</f>
        <v>57.1</v>
      </c>
      <c r="AT411" s="28">
        <f>Tabela1[[#This Row],[PESO TOTAL]]*Tabela1[[#This Row],[CALDEIRARIA]]</f>
        <v>57.1</v>
      </c>
      <c r="AU411" s="28">
        <f>Tabela1[[#This Row],[PESO TOTAL]]*Tabela1[[#This Row],[SOLDA]]</f>
        <v>57.1</v>
      </c>
      <c r="AV411" s="28">
        <f>Tabela1[[#This Row],[PESO TOTAL]]*Tabela1[[#This Row],[ACABAMENTO]]</f>
        <v>57.1</v>
      </c>
      <c r="AW411" s="28">
        <f>Tabela1[[#This Row],[PESO TOTAL]]*Tabela1[[#This Row],[PRONTO ACABADO]]</f>
        <v>0</v>
      </c>
      <c r="AX411" s="28">
        <f>Tabela1[[#This Row],[PESO TOTAL]]*Tabela1[[#This Row],[EXPEDIÇÃO ]]</f>
        <v>0</v>
      </c>
      <c r="AY411" s="28" t="str">
        <f>Tabela1[[#This Row],[PEDIDO]]&amp;Tabela1[[#This Row],[PRODUTO]]</f>
        <v>P-188RMF</v>
      </c>
      <c r="AZ411" s="44">
        <f>IF(AF411="",0,IF(ISTEXT(AF411),H411*VALUE(SUBSTITUTE(AF411,"%",""))/100,H411*AF411))-Tabela1[[#This Row],[PRONTO ACABADO2]]</f>
        <v>57.1</v>
      </c>
      <c r="BA411" s="44">
        <f>IF(AG411="",0,IF(ISTEXT(AG411),H411*VALUE(SUBSTITUTE(AG411,"%",""))/100,H411*AG411))-Tabela1[[#This Row],[PESO EXPEDIDO2]]</f>
        <v>0</v>
      </c>
      <c r="BB411" s="44">
        <f t="shared" si="60"/>
        <v>0</v>
      </c>
      <c r="BC411" s="44">
        <f t="shared" si="61"/>
        <v>0</v>
      </c>
      <c r="BD411" s="44"/>
    </row>
    <row r="412" spans="1:56" ht="15.75" hidden="1" customHeight="1" x14ac:dyDescent="0.25">
      <c r="A412" s="6" t="s">
        <v>4059</v>
      </c>
      <c r="B412" s="22" t="s">
        <v>4065</v>
      </c>
      <c r="C412" s="7">
        <v>1</v>
      </c>
      <c r="D412" s="46" t="s">
        <v>4061</v>
      </c>
      <c r="E412" s="7">
        <v>4297</v>
      </c>
      <c r="F412" s="7" t="s">
        <v>4062</v>
      </c>
      <c r="G412" s="24">
        <v>42.4</v>
      </c>
      <c r="H412" s="41">
        <f>Tabela1[[#This Row],[PESO UNI]]*Tabela1[[#This Row],[QTE]]</f>
        <v>42.4</v>
      </c>
      <c r="I412" s="7">
        <v>0</v>
      </c>
      <c r="J412" s="8" t="s">
        <v>2281</v>
      </c>
      <c r="K412" s="8" t="s">
        <v>335</v>
      </c>
      <c r="L412" s="9" t="s">
        <v>2076</v>
      </c>
      <c r="M412" s="10">
        <v>46161</v>
      </c>
      <c r="N412" s="8" t="s">
        <v>335</v>
      </c>
      <c r="O412" s="12"/>
      <c r="P412" s="13"/>
      <c r="Q412" s="14">
        <f>Tabela1[[#This Row],[QTDE/ Fabricação]]-Tabela1[[#This Row],[QTE]]</f>
        <v>-1</v>
      </c>
      <c r="R412" s="19">
        <f t="shared" si="64"/>
        <v>42.4</v>
      </c>
      <c r="S412" s="19">
        <f t="shared" si="62"/>
        <v>0</v>
      </c>
      <c r="T412" s="20">
        <f t="shared" si="58"/>
        <v>-42.4</v>
      </c>
      <c r="U412" s="17">
        <f>IFERROR(SUMIF('LISTA DE EMBARQUE'!B:B,MICRO!E:E,'LISTA DE EMBARQUE'!G:G),"")</f>
        <v>0</v>
      </c>
      <c r="V412" s="12" t="str">
        <f>IFERROR(VLOOKUP(Tabela1[[#This Row],[COD.MDE]],'LISTA DE EMBARQUE'!B:L,11,0),"")</f>
        <v/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0</v>
      </c>
      <c r="Y412" s="14">
        <f t="shared" si="59"/>
        <v>-1</v>
      </c>
      <c r="Z412" s="21">
        <f>Tabela1[[#This Row],[PESO TOTAL]]-Tabela1[[#This Row],[Peso Expedido]]</f>
        <v>42.4</v>
      </c>
      <c r="AA412" s="18">
        <v>1</v>
      </c>
      <c r="AB412" s="40"/>
      <c r="AC412" s="40">
        <v>1</v>
      </c>
      <c r="AD412" s="40">
        <v>1</v>
      </c>
      <c r="AE412" s="40">
        <v>1</v>
      </c>
      <c r="AF412" s="40">
        <v>1</v>
      </c>
      <c r="AG412" s="40">
        <v>0</v>
      </c>
      <c r="AH412" s="40"/>
      <c r="AI412" s="40" t="str">
        <f t="shared" ref="AI412:AI461" si="65">IF(Z412&lt;=0,"ok","")</f>
        <v/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63"/>
        <v>T-072998-1/1073-TC-006</v>
      </c>
      <c r="AP412" t="str">
        <f>Tabela1[[#This Row],[TAG]]&amp;Tabela1[[#This Row],[PEDIDO]]&amp;Tabela1[[#This Row],[PRODUTO]]</f>
        <v>1073-TC-006P-188RMF</v>
      </c>
      <c r="AQ412" s="23" t="str">
        <f>Tabela1[[#This Row],[PRODUTO]]&amp;Tabela1[[#This Row],[TAG]]</f>
        <v>RMF1073-TC-006</v>
      </c>
      <c r="AR412" s="183">
        <f>Tabela1[[#This Row],[PESO TOTAL]]*Tabela1[[#This Row],[MATÉRIA PRIMA]]</f>
        <v>42.4</v>
      </c>
      <c r="AS412" s="28">
        <f>Tabela1[[#This Row],[PESO TOTAL]]*Tabela1[[#This Row],[PREPARAÇÃO ]]</f>
        <v>42.4</v>
      </c>
      <c r="AT412" s="28">
        <f>Tabela1[[#This Row],[PESO TOTAL]]*Tabela1[[#This Row],[CALDEIRARIA]]</f>
        <v>42.4</v>
      </c>
      <c r="AU412" s="28">
        <f>Tabela1[[#This Row],[PESO TOTAL]]*Tabela1[[#This Row],[SOLDA]]</f>
        <v>42.4</v>
      </c>
      <c r="AV412" s="28">
        <f>Tabela1[[#This Row],[PESO TOTAL]]*Tabela1[[#This Row],[ACABAMENTO]]</f>
        <v>42.4</v>
      </c>
      <c r="AW412" s="28">
        <f>Tabela1[[#This Row],[PESO TOTAL]]*Tabela1[[#This Row],[PRONTO ACABADO]]</f>
        <v>0</v>
      </c>
      <c r="AX412" s="28">
        <f>Tabela1[[#This Row],[PESO TOTAL]]*Tabela1[[#This Row],[EXPEDIÇÃO ]]</f>
        <v>0</v>
      </c>
      <c r="AY412" s="28" t="str">
        <f>Tabela1[[#This Row],[PEDIDO]]&amp;Tabela1[[#This Row],[PRODUTO]]</f>
        <v>P-188RMF</v>
      </c>
      <c r="AZ412" s="44">
        <f>IF(AF412="",0,IF(ISTEXT(AF412),H412*VALUE(SUBSTITUTE(AF412,"%",""))/100,H412*AF412))-Tabela1[[#This Row],[PRONTO ACABADO2]]</f>
        <v>42.4</v>
      </c>
      <c r="BA412" s="44">
        <f>IF(AG412="",0,IF(ISTEXT(AG412),H412*VALUE(SUBSTITUTE(AG412,"%",""))/100,H412*AG412))-Tabela1[[#This Row],[PESO EXPEDIDO2]]</f>
        <v>0</v>
      </c>
      <c r="BB412" s="44">
        <f t="shared" si="60"/>
        <v>0</v>
      </c>
      <c r="BC412" s="44">
        <f t="shared" si="61"/>
        <v>0</v>
      </c>
      <c r="BD412" s="44"/>
    </row>
    <row r="413" spans="1:56" ht="15.75" hidden="1" customHeight="1" x14ac:dyDescent="0.25">
      <c r="A413" s="6" t="s">
        <v>4059</v>
      </c>
      <c r="B413" s="22" t="s">
        <v>4065</v>
      </c>
      <c r="C413" s="7">
        <v>1</v>
      </c>
      <c r="D413" s="46" t="s">
        <v>4061</v>
      </c>
      <c r="E413" s="7">
        <v>4298</v>
      </c>
      <c r="F413" s="7" t="s">
        <v>4062</v>
      </c>
      <c r="G413" s="24">
        <v>42.4</v>
      </c>
      <c r="H413" s="41">
        <f>Tabela1[[#This Row],[PESO UNI]]*Tabela1[[#This Row],[QTE]]</f>
        <v>42.4</v>
      </c>
      <c r="I413" s="7">
        <v>0</v>
      </c>
      <c r="J413" s="8" t="s">
        <v>2283</v>
      </c>
      <c r="K413" s="8" t="s">
        <v>335</v>
      </c>
      <c r="L413" s="9" t="s">
        <v>2076</v>
      </c>
      <c r="M413" s="10">
        <v>46161</v>
      </c>
      <c r="N413" s="8" t="s">
        <v>335</v>
      </c>
      <c r="O413" s="12"/>
      <c r="P413" s="13"/>
      <c r="Q413" s="14">
        <f>Tabela1[[#This Row],[QTDE/ Fabricação]]-Tabela1[[#This Row],[QTE]]</f>
        <v>-1</v>
      </c>
      <c r="R413" s="19">
        <f t="shared" si="64"/>
        <v>42.4</v>
      </c>
      <c r="S413" s="19">
        <f t="shared" si="62"/>
        <v>0</v>
      </c>
      <c r="T413" s="20">
        <f t="shared" si="58"/>
        <v>-42.4</v>
      </c>
      <c r="U413" s="17">
        <f>IFERROR(SUMIF('LISTA DE EMBARQUE'!B:B,MICRO!E:E,'LISTA DE EMBARQUE'!G:G),"")</f>
        <v>0</v>
      </c>
      <c r="V413" s="12" t="str">
        <f>IFERROR(VLOOKUP(Tabela1[[#This Row],[COD.MDE]],'LISTA DE EMBARQUE'!B:L,11,0),"")</f>
        <v/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0</v>
      </c>
      <c r="Y413" s="14">
        <f t="shared" si="59"/>
        <v>-1</v>
      </c>
      <c r="Z413" s="21">
        <f>Tabela1[[#This Row],[PESO TOTAL]]-Tabela1[[#This Row],[Peso Expedido]]</f>
        <v>42.4</v>
      </c>
      <c r="AA413" s="18">
        <v>1</v>
      </c>
      <c r="AB413" s="40"/>
      <c r="AC413" s="40">
        <v>1</v>
      </c>
      <c r="AD413" s="40">
        <v>1</v>
      </c>
      <c r="AE413" s="40">
        <v>1</v>
      </c>
      <c r="AF413" s="40">
        <v>1</v>
      </c>
      <c r="AG413" s="40">
        <v>0</v>
      </c>
      <c r="AH413" s="40"/>
      <c r="AI413" s="40" t="str">
        <f t="shared" si="65"/>
        <v/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63"/>
        <v>T-072998-1/1073-TC-007</v>
      </c>
      <c r="AP413" t="str">
        <f>Tabela1[[#This Row],[TAG]]&amp;Tabela1[[#This Row],[PEDIDO]]&amp;Tabela1[[#This Row],[PRODUTO]]</f>
        <v>1073-TC-007P-188RMF</v>
      </c>
      <c r="AQ413" s="23" t="str">
        <f>Tabela1[[#This Row],[PRODUTO]]&amp;Tabela1[[#This Row],[TAG]]</f>
        <v>RMF1073-TC-007</v>
      </c>
      <c r="AR413" s="183">
        <f>Tabela1[[#This Row],[PESO TOTAL]]*Tabela1[[#This Row],[MATÉRIA PRIMA]]</f>
        <v>42.4</v>
      </c>
      <c r="AS413" s="28">
        <f>Tabela1[[#This Row],[PESO TOTAL]]*Tabela1[[#This Row],[PREPARAÇÃO ]]</f>
        <v>42.4</v>
      </c>
      <c r="AT413" s="28">
        <f>Tabela1[[#This Row],[PESO TOTAL]]*Tabela1[[#This Row],[CALDEIRARIA]]</f>
        <v>42.4</v>
      </c>
      <c r="AU413" s="28">
        <f>Tabela1[[#This Row],[PESO TOTAL]]*Tabela1[[#This Row],[SOLDA]]</f>
        <v>42.4</v>
      </c>
      <c r="AV413" s="28">
        <f>Tabela1[[#This Row],[PESO TOTAL]]*Tabela1[[#This Row],[ACABAMENTO]]</f>
        <v>42.4</v>
      </c>
      <c r="AW413" s="28">
        <f>Tabela1[[#This Row],[PESO TOTAL]]*Tabela1[[#This Row],[PRONTO ACABADO]]</f>
        <v>0</v>
      </c>
      <c r="AX413" s="28">
        <f>Tabela1[[#This Row],[PESO TOTAL]]*Tabela1[[#This Row],[EXPEDIÇÃO ]]</f>
        <v>0</v>
      </c>
      <c r="AY413" s="28" t="str">
        <f>Tabela1[[#This Row],[PEDIDO]]&amp;Tabela1[[#This Row],[PRODUTO]]</f>
        <v>P-188RMF</v>
      </c>
      <c r="AZ413" s="44">
        <f>IF(AF413="",0,IF(ISTEXT(AF413),H413*VALUE(SUBSTITUTE(AF413,"%",""))/100,H413*AF413))-Tabela1[[#This Row],[PRONTO ACABADO2]]</f>
        <v>42.4</v>
      </c>
      <c r="BA413" s="44">
        <f>IF(AG413="",0,IF(ISTEXT(AG413),H413*VALUE(SUBSTITUTE(AG413,"%",""))/100,H413*AG413))-Tabela1[[#This Row],[PESO EXPEDIDO2]]</f>
        <v>0</v>
      </c>
      <c r="BB413" s="44">
        <f t="shared" si="60"/>
        <v>0</v>
      </c>
      <c r="BC413" s="44">
        <f t="shared" si="61"/>
        <v>0</v>
      </c>
      <c r="BD413" s="44"/>
    </row>
    <row r="414" spans="1:56" ht="15.75" hidden="1" customHeight="1" x14ac:dyDescent="0.25">
      <c r="A414" s="6" t="s">
        <v>4059</v>
      </c>
      <c r="B414" s="22" t="s">
        <v>4066</v>
      </c>
      <c r="C414" s="7">
        <v>1</v>
      </c>
      <c r="D414" s="46" t="s">
        <v>4061</v>
      </c>
      <c r="E414" s="7">
        <v>4299</v>
      </c>
      <c r="F414" s="7" t="s">
        <v>4062</v>
      </c>
      <c r="G414" s="24">
        <v>40.700000000000003</v>
      </c>
      <c r="H414" s="41">
        <f>Tabela1[[#This Row],[PESO UNI]]*Tabela1[[#This Row],[QTE]]</f>
        <v>40.700000000000003</v>
      </c>
      <c r="I414" s="7">
        <v>0</v>
      </c>
      <c r="J414" s="8" t="s">
        <v>2281</v>
      </c>
      <c r="K414" s="8" t="s">
        <v>335</v>
      </c>
      <c r="L414" s="9" t="s">
        <v>2076</v>
      </c>
      <c r="M414" s="10">
        <v>46161</v>
      </c>
      <c r="N414" s="8" t="s">
        <v>335</v>
      </c>
      <c r="O414" s="12"/>
      <c r="P414" s="13"/>
      <c r="Q414" s="14">
        <f>Tabela1[[#This Row],[QTDE/ Fabricação]]-Tabela1[[#This Row],[QTE]]</f>
        <v>-1</v>
      </c>
      <c r="R414" s="19">
        <f t="shared" si="64"/>
        <v>40.700000000000003</v>
      </c>
      <c r="S414" s="19">
        <f t="shared" si="62"/>
        <v>0</v>
      </c>
      <c r="T414" s="20">
        <f t="shared" si="58"/>
        <v>-40.700000000000003</v>
      </c>
      <c r="U414" s="17">
        <f>IFERROR(SUMIF('LISTA DE EMBARQUE'!B:B,MICRO!E:E,'LISTA DE EMBARQUE'!G:G),"")</f>
        <v>0</v>
      </c>
      <c r="V414" s="12" t="str">
        <f>IFERROR(VLOOKUP(Tabela1[[#This Row],[COD.MDE]],'LISTA DE EMBARQUE'!B:L,11,0),"")</f>
        <v/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0</v>
      </c>
      <c r="Y414" s="14">
        <f t="shared" si="59"/>
        <v>-1</v>
      </c>
      <c r="Z414" s="21">
        <f>Tabela1[[#This Row],[PESO TOTAL]]-Tabela1[[#This Row],[Peso Expedido]]</f>
        <v>40.700000000000003</v>
      </c>
      <c r="AA414" s="18">
        <v>1</v>
      </c>
      <c r="AB414" s="40"/>
      <c r="AC414" s="40">
        <v>1</v>
      </c>
      <c r="AD414" s="40">
        <v>1</v>
      </c>
      <c r="AE414" s="40">
        <v>1</v>
      </c>
      <c r="AF414" s="40">
        <v>1</v>
      </c>
      <c r="AG414" s="40">
        <v>0</v>
      </c>
      <c r="AH414" s="40"/>
      <c r="AI414" s="40" t="str">
        <f t="shared" si="65"/>
        <v/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63"/>
        <v>T-072998-1/1073-TC-006</v>
      </c>
      <c r="AP414" t="str">
        <f>Tabela1[[#This Row],[TAG]]&amp;Tabela1[[#This Row],[PEDIDO]]&amp;Tabela1[[#This Row],[PRODUTO]]</f>
        <v>1073-TC-006P-188RMF</v>
      </c>
      <c r="AQ414" s="23" t="str">
        <f>Tabela1[[#This Row],[PRODUTO]]&amp;Tabela1[[#This Row],[TAG]]</f>
        <v>RMF1073-TC-006</v>
      </c>
      <c r="AR414" s="183">
        <f>Tabela1[[#This Row],[PESO TOTAL]]*Tabela1[[#This Row],[MATÉRIA PRIMA]]</f>
        <v>40.700000000000003</v>
      </c>
      <c r="AS414" s="28">
        <f>Tabela1[[#This Row],[PESO TOTAL]]*Tabela1[[#This Row],[PREPARAÇÃO ]]</f>
        <v>40.700000000000003</v>
      </c>
      <c r="AT414" s="28">
        <f>Tabela1[[#This Row],[PESO TOTAL]]*Tabela1[[#This Row],[CALDEIRARIA]]</f>
        <v>40.700000000000003</v>
      </c>
      <c r="AU414" s="28">
        <f>Tabela1[[#This Row],[PESO TOTAL]]*Tabela1[[#This Row],[SOLDA]]</f>
        <v>40.700000000000003</v>
      </c>
      <c r="AV414" s="28">
        <f>Tabela1[[#This Row],[PESO TOTAL]]*Tabela1[[#This Row],[ACABAMENTO]]</f>
        <v>40.700000000000003</v>
      </c>
      <c r="AW414" s="28">
        <f>Tabela1[[#This Row],[PESO TOTAL]]*Tabela1[[#This Row],[PRONTO ACABADO]]</f>
        <v>0</v>
      </c>
      <c r="AX414" s="28">
        <f>Tabela1[[#This Row],[PESO TOTAL]]*Tabela1[[#This Row],[EXPEDIÇÃO ]]</f>
        <v>0</v>
      </c>
      <c r="AY414" s="28" t="str">
        <f>Tabela1[[#This Row],[PEDIDO]]&amp;Tabela1[[#This Row],[PRODUTO]]</f>
        <v>P-188RMF</v>
      </c>
      <c r="AZ414" s="44">
        <f>IF(AF414="",0,IF(ISTEXT(AF414),H414*VALUE(SUBSTITUTE(AF414,"%",""))/100,H414*AF414))-Tabela1[[#This Row],[PRONTO ACABADO2]]</f>
        <v>40.700000000000003</v>
      </c>
      <c r="BA414" s="44">
        <f>IF(AG414="",0,IF(ISTEXT(AG414),H414*VALUE(SUBSTITUTE(AG414,"%",""))/100,H414*AG414))-Tabela1[[#This Row],[PESO EXPEDIDO2]]</f>
        <v>0</v>
      </c>
      <c r="BB414" s="44">
        <f t="shared" si="60"/>
        <v>0</v>
      </c>
      <c r="BC414" s="44">
        <f t="shared" si="61"/>
        <v>0</v>
      </c>
      <c r="BD414" s="44"/>
    </row>
    <row r="415" spans="1:56" ht="15.75" hidden="1" customHeight="1" x14ac:dyDescent="0.25">
      <c r="A415" s="6" t="s">
        <v>4059</v>
      </c>
      <c r="B415" s="22" t="s">
        <v>4066</v>
      </c>
      <c r="C415" s="7">
        <v>1</v>
      </c>
      <c r="D415" s="46" t="s">
        <v>4061</v>
      </c>
      <c r="E415" s="7">
        <v>4300</v>
      </c>
      <c r="F415" s="7" t="s">
        <v>4062</v>
      </c>
      <c r="G415" s="24">
        <v>40.700000000000003</v>
      </c>
      <c r="H415" s="41">
        <f>Tabela1[[#This Row],[PESO UNI]]*Tabela1[[#This Row],[QTE]]</f>
        <v>40.700000000000003</v>
      </c>
      <c r="I415" s="7">
        <v>0</v>
      </c>
      <c r="J415" s="8" t="s">
        <v>2283</v>
      </c>
      <c r="K415" s="8" t="s">
        <v>335</v>
      </c>
      <c r="L415" s="9" t="s">
        <v>2076</v>
      </c>
      <c r="M415" s="10">
        <v>46161</v>
      </c>
      <c r="N415" s="8" t="s">
        <v>335</v>
      </c>
      <c r="O415" s="12"/>
      <c r="P415" s="13"/>
      <c r="Q415" s="14">
        <f>Tabela1[[#This Row],[QTDE/ Fabricação]]-Tabela1[[#This Row],[QTE]]</f>
        <v>-1</v>
      </c>
      <c r="R415" s="19">
        <f t="shared" si="64"/>
        <v>40.700000000000003</v>
      </c>
      <c r="S415" s="19">
        <f t="shared" si="62"/>
        <v>0</v>
      </c>
      <c r="T415" s="20">
        <f t="shared" si="58"/>
        <v>-40.700000000000003</v>
      </c>
      <c r="U415" s="17">
        <f>IFERROR(SUMIF('LISTA DE EMBARQUE'!B:B,MICRO!E:E,'LISTA DE EMBARQUE'!G:G),"")</f>
        <v>0</v>
      </c>
      <c r="V415" s="12" t="str">
        <f>IFERROR(VLOOKUP(Tabela1[[#This Row],[COD.MDE]],'LISTA DE EMBARQUE'!B:L,11,0),"")</f>
        <v/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0</v>
      </c>
      <c r="Y415" s="14">
        <f t="shared" si="59"/>
        <v>-1</v>
      </c>
      <c r="Z415" s="21">
        <f>Tabela1[[#This Row],[PESO TOTAL]]-Tabela1[[#This Row],[Peso Expedido]]</f>
        <v>40.700000000000003</v>
      </c>
      <c r="AA415" s="18">
        <v>1</v>
      </c>
      <c r="AB415" s="40"/>
      <c r="AC415" s="40">
        <v>1</v>
      </c>
      <c r="AD415" s="40">
        <v>1</v>
      </c>
      <c r="AE415" s="40">
        <v>1</v>
      </c>
      <c r="AF415" s="40">
        <v>1</v>
      </c>
      <c r="AG415" s="40">
        <v>0</v>
      </c>
      <c r="AH415" s="40"/>
      <c r="AI415" s="40" t="str">
        <f t="shared" si="65"/>
        <v/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63"/>
        <v>T-072998-1/1073-TC-007</v>
      </c>
      <c r="AP415" t="str">
        <f>Tabela1[[#This Row],[TAG]]&amp;Tabela1[[#This Row],[PEDIDO]]&amp;Tabela1[[#This Row],[PRODUTO]]</f>
        <v>1073-TC-007P-188RMF</v>
      </c>
      <c r="AQ415" s="23" t="str">
        <f>Tabela1[[#This Row],[PRODUTO]]&amp;Tabela1[[#This Row],[TAG]]</f>
        <v>RMF1073-TC-007</v>
      </c>
      <c r="AR415" s="183">
        <f>Tabela1[[#This Row],[PESO TOTAL]]*Tabela1[[#This Row],[MATÉRIA PRIMA]]</f>
        <v>40.700000000000003</v>
      </c>
      <c r="AS415" s="28">
        <f>Tabela1[[#This Row],[PESO TOTAL]]*Tabela1[[#This Row],[PREPARAÇÃO ]]</f>
        <v>40.700000000000003</v>
      </c>
      <c r="AT415" s="28">
        <f>Tabela1[[#This Row],[PESO TOTAL]]*Tabela1[[#This Row],[CALDEIRARIA]]</f>
        <v>40.700000000000003</v>
      </c>
      <c r="AU415" s="28">
        <f>Tabela1[[#This Row],[PESO TOTAL]]*Tabela1[[#This Row],[SOLDA]]</f>
        <v>40.700000000000003</v>
      </c>
      <c r="AV415" s="28">
        <f>Tabela1[[#This Row],[PESO TOTAL]]*Tabela1[[#This Row],[ACABAMENTO]]</f>
        <v>40.700000000000003</v>
      </c>
      <c r="AW415" s="28">
        <f>Tabela1[[#This Row],[PESO TOTAL]]*Tabela1[[#This Row],[PRONTO ACABADO]]</f>
        <v>0</v>
      </c>
      <c r="AX415" s="28">
        <f>Tabela1[[#This Row],[PESO TOTAL]]*Tabela1[[#This Row],[EXPEDIÇÃO ]]</f>
        <v>0</v>
      </c>
      <c r="AY415" s="28" t="str">
        <f>Tabela1[[#This Row],[PEDIDO]]&amp;Tabela1[[#This Row],[PRODUTO]]</f>
        <v>P-188RMF</v>
      </c>
      <c r="AZ415" s="44">
        <f>IF(AF415="",0,IF(ISTEXT(AF415),H415*VALUE(SUBSTITUTE(AF415,"%",""))/100,H415*AF415))-Tabela1[[#This Row],[PRONTO ACABADO2]]</f>
        <v>40.700000000000003</v>
      </c>
      <c r="BA415" s="44">
        <f>IF(AG415="",0,IF(ISTEXT(AG415),H415*VALUE(SUBSTITUTE(AG415,"%",""))/100,H415*AG415))-Tabela1[[#This Row],[PESO EXPEDIDO2]]</f>
        <v>0</v>
      </c>
      <c r="BB415" s="44">
        <f t="shared" si="60"/>
        <v>0</v>
      </c>
      <c r="BC415" s="44">
        <f t="shared" si="61"/>
        <v>0</v>
      </c>
      <c r="BD415" s="44"/>
    </row>
    <row r="416" spans="1:56" ht="15.75" hidden="1" customHeight="1" x14ac:dyDescent="0.25">
      <c r="A416" s="6" t="s">
        <v>4067</v>
      </c>
      <c r="B416" s="22" t="s">
        <v>4068</v>
      </c>
      <c r="C416" s="7">
        <v>1</v>
      </c>
      <c r="D416" s="46" t="s">
        <v>4061</v>
      </c>
      <c r="E416" s="7">
        <v>4301</v>
      </c>
      <c r="F416" s="7" t="s">
        <v>4062</v>
      </c>
      <c r="G416" s="24">
        <v>57.7</v>
      </c>
      <c r="H416" s="41">
        <f>Tabela1[[#This Row],[PESO UNI]]*Tabela1[[#This Row],[QTE]]</f>
        <v>57.7</v>
      </c>
      <c r="I416" s="7">
        <v>0</v>
      </c>
      <c r="J416" s="8" t="s">
        <v>2281</v>
      </c>
      <c r="K416" s="8" t="s">
        <v>335</v>
      </c>
      <c r="L416" s="9" t="s">
        <v>2076</v>
      </c>
      <c r="M416" s="10">
        <v>46161</v>
      </c>
      <c r="N416" s="8" t="s">
        <v>335</v>
      </c>
      <c r="O416" s="12"/>
      <c r="P416" s="13"/>
      <c r="Q416" s="14">
        <f>Tabela1[[#This Row],[QTDE/ Fabricação]]-Tabela1[[#This Row],[QTE]]</f>
        <v>-1</v>
      </c>
      <c r="R416" s="19">
        <f t="shared" si="64"/>
        <v>57.7</v>
      </c>
      <c r="S416" s="19">
        <f t="shared" si="62"/>
        <v>0</v>
      </c>
      <c r="T416" s="20">
        <f t="shared" si="58"/>
        <v>-57.7</v>
      </c>
      <c r="U416" s="17">
        <f>IFERROR(SUMIF('LISTA DE EMBARQUE'!B:B,MICRO!E:E,'LISTA DE EMBARQUE'!G:G),"")</f>
        <v>0</v>
      </c>
      <c r="V416" s="12" t="str">
        <f>IFERROR(VLOOKUP(Tabela1[[#This Row],[COD.MDE]],'LISTA DE EMBARQUE'!B:L,11,0),"")</f>
        <v/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0</v>
      </c>
      <c r="Y416" s="14">
        <f t="shared" si="59"/>
        <v>-1</v>
      </c>
      <c r="Z416" s="21">
        <f>Tabela1[[#This Row],[PESO TOTAL]]-Tabela1[[#This Row],[Peso Expedido]]</f>
        <v>57.7</v>
      </c>
      <c r="AA416" s="18">
        <v>1</v>
      </c>
      <c r="AB416" s="40"/>
      <c r="AC416" s="40">
        <v>1</v>
      </c>
      <c r="AD416" s="40">
        <v>1</v>
      </c>
      <c r="AE416" s="40">
        <v>1</v>
      </c>
      <c r="AF416" s="40">
        <v>1</v>
      </c>
      <c r="AG416" s="40">
        <v>0</v>
      </c>
      <c r="AH416" s="40"/>
      <c r="AI416" s="40" t="str">
        <f t="shared" si="65"/>
        <v/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63"/>
        <v>T-072999-1/1073-TC-006</v>
      </c>
      <c r="AP416" t="str">
        <f>Tabela1[[#This Row],[TAG]]&amp;Tabela1[[#This Row],[PEDIDO]]&amp;Tabela1[[#This Row],[PRODUTO]]</f>
        <v>1073-TC-006P-188RMF</v>
      </c>
      <c r="AQ416" s="23" t="str">
        <f>Tabela1[[#This Row],[PRODUTO]]&amp;Tabela1[[#This Row],[TAG]]</f>
        <v>RMF1073-TC-006</v>
      </c>
      <c r="AR416" s="183">
        <f>Tabela1[[#This Row],[PESO TOTAL]]*Tabela1[[#This Row],[MATÉRIA PRIMA]]</f>
        <v>57.7</v>
      </c>
      <c r="AS416" s="28">
        <f>Tabela1[[#This Row],[PESO TOTAL]]*Tabela1[[#This Row],[PREPARAÇÃO ]]</f>
        <v>57.7</v>
      </c>
      <c r="AT416" s="28">
        <f>Tabela1[[#This Row],[PESO TOTAL]]*Tabela1[[#This Row],[CALDEIRARIA]]</f>
        <v>57.7</v>
      </c>
      <c r="AU416" s="28">
        <f>Tabela1[[#This Row],[PESO TOTAL]]*Tabela1[[#This Row],[SOLDA]]</f>
        <v>57.7</v>
      </c>
      <c r="AV416" s="28">
        <f>Tabela1[[#This Row],[PESO TOTAL]]*Tabela1[[#This Row],[ACABAMENTO]]</f>
        <v>57.7</v>
      </c>
      <c r="AW416" s="28">
        <f>Tabela1[[#This Row],[PESO TOTAL]]*Tabela1[[#This Row],[PRONTO ACABADO]]</f>
        <v>0</v>
      </c>
      <c r="AX416" s="28">
        <f>Tabela1[[#This Row],[PESO TOTAL]]*Tabela1[[#This Row],[EXPEDIÇÃO ]]</f>
        <v>0</v>
      </c>
      <c r="AY416" s="28" t="str">
        <f>Tabela1[[#This Row],[PEDIDO]]&amp;Tabela1[[#This Row],[PRODUTO]]</f>
        <v>P-188RMF</v>
      </c>
      <c r="AZ416" s="44">
        <f>IF(AF416="",0,IF(ISTEXT(AF416),H416*VALUE(SUBSTITUTE(AF416,"%",""))/100,H416*AF416))-Tabela1[[#This Row],[PRONTO ACABADO2]]</f>
        <v>57.7</v>
      </c>
      <c r="BA416" s="44">
        <f>IF(AG416="",0,IF(ISTEXT(AG416),H416*VALUE(SUBSTITUTE(AG416,"%",""))/100,H416*AG416))-Tabela1[[#This Row],[PESO EXPEDIDO2]]</f>
        <v>0</v>
      </c>
      <c r="BB416" s="44">
        <f t="shared" si="60"/>
        <v>0</v>
      </c>
      <c r="BC416" s="44">
        <f t="shared" si="61"/>
        <v>0</v>
      </c>
      <c r="BD416" s="44"/>
    </row>
    <row r="417" spans="1:56" ht="15.75" hidden="1" customHeight="1" x14ac:dyDescent="0.25">
      <c r="A417" s="6" t="s">
        <v>4067</v>
      </c>
      <c r="B417" s="22" t="s">
        <v>4068</v>
      </c>
      <c r="C417" s="7">
        <v>1</v>
      </c>
      <c r="D417" s="46" t="s">
        <v>4061</v>
      </c>
      <c r="E417" s="7">
        <v>4302</v>
      </c>
      <c r="F417" s="7" t="s">
        <v>4062</v>
      </c>
      <c r="G417" s="24">
        <v>57.7</v>
      </c>
      <c r="H417" s="41">
        <f>Tabela1[[#This Row],[PESO UNI]]*Tabela1[[#This Row],[QTE]]</f>
        <v>57.7</v>
      </c>
      <c r="I417" s="7">
        <v>0</v>
      </c>
      <c r="J417" s="8" t="s">
        <v>2283</v>
      </c>
      <c r="K417" s="8" t="s">
        <v>335</v>
      </c>
      <c r="L417" s="9" t="s">
        <v>2076</v>
      </c>
      <c r="M417" s="10">
        <v>46161</v>
      </c>
      <c r="N417" s="8" t="s">
        <v>335</v>
      </c>
      <c r="O417" s="12"/>
      <c r="P417" s="13"/>
      <c r="Q417" s="14">
        <f>Tabela1[[#This Row],[QTDE/ Fabricação]]-Tabela1[[#This Row],[QTE]]</f>
        <v>-1</v>
      </c>
      <c r="R417" s="19">
        <f t="shared" si="64"/>
        <v>57.7</v>
      </c>
      <c r="S417" s="19">
        <f t="shared" si="62"/>
        <v>0</v>
      </c>
      <c r="T417" s="20">
        <f t="shared" si="58"/>
        <v>-57.7</v>
      </c>
      <c r="U417" s="17">
        <f>IFERROR(SUMIF('LISTA DE EMBARQUE'!B:B,MICRO!E:E,'LISTA DE EMBARQUE'!G:G),"")</f>
        <v>0</v>
      </c>
      <c r="V417" s="12" t="str">
        <f>IFERROR(VLOOKUP(Tabela1[[#This Row],[COD.MDE]],'LISTA DE EMBARQUE'!B:L,11,0),"")</f>
        <v/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0</v>
      </c>
      <c r="Y417" s="14">
        <f t="shared" si="59"/>
        <v>-1</v>
      </c>
      <c r="Z417" s="21">
        <f>Tabela1[[#This Row],[PESO TOTAL]]-Tabela1[[#This Row],[Peso Expedido]]</f>
        <v>57.7</v>
      </c>
      <c r="AA417" s="18">
        <v>1</v>
      </c>
      <c r="AB417" s="40"/>
      <c r="AC417" s="40">
        <v>1</v>
      </c>
      <c r="AD417" s="40">
        <v>1</v>
      </c>
      <c r="AE417" s="40">
        <v>1</v>
      </c>
      <c r="AF417" s="40">
        <v>1</v>
      </c>
      <c r="AG417" s="40">
        <v>0</v>
      </c>
      <c r="AH417" s="40"/>
      <c r="AI417" s="40" t="str">
        <f t="shared" si="65"/>
        <v/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63"/>
        <v>T-072999-1/1073-TC-007</v>
      </c>
      <c r="AP417" t="str">
        <f>Tabela1[[#This Row],[TAG]]&amp;Tabela1[[#This Row],[PEDIDO]]&amp;Tabela1[[#This Row],[PRODUTO]]</f>
        <v>1073-TC-007P-188RMF</v>
      </c>
      <c r="AQ417" s="23" t="str">
        <f>Tabela1[[#This Row],[PRODUTO]]&amp;Tabela1[[#This Row],[TAG]]</f>
        <v>RMF1073-TC-007</v>
      </c>
      <c r="AR417" s="183">
        <f>Tabela1[[#This Row],[PESO TOTAL]]*Tabela1[[#This Row],[MATÉRIA PRIMA]]</f>
        <v>57.7</v>
      </c>
      <c r="AS417" s="28">
        <f>Tabela1[[#This Row],[PESO TOTAL]]*Tabela1[[#This Row],[PREPARAÇÃO ]]</f>
        <v>57.7</v>
      </c>
      <c r="AT417" s="28">
        <f>Tabela1[[#This Row],[PESO TOTAL]]*Tabela1[[#This Row],[CALDEIRARIA]]</f>
        <v>57.7</v>
      </c>
      <c r="AU417" s="28">
        <f>Tabela1[[#This Row],[PESO TOTAL]]*Tabela1[[#This Row],[SOLDA]]</f>
        <v>57.7</v>
      </c>
      <c r="AV417" s="28">
        <f>Tabela1[[#This Row],[PESO TOTAL]]*Tabela1[[#This Row],[ACABAMENTO]]</f>
        <v>57.7</v>
      </c>
      <c r="AW417" s="28">
        <f>Tabela1[[#This Row],[PESO TOTAL]]*Tabela1[[#This Row],[PRONTO ACABADO]]</f>
        <v>0</v>
      </c>
      <c r="AX417" s="28">
        <f>Tabela1[[#This Row],[PESO TOTAL]]*Tabela1[[#This Row],[EXPEDIÇÃO ]]</f>
        <v>0</v>
      </c>
      <c r="AY417" s="28" t="str">
        <f>Tabela1[[#This Row],[PEDIDO]]&amp;Tabela1[[#This Row],[PRODUTO]]</f>
        <v>P-188RMF</v>
      </c>
      <c r="AZ417" s="44">
        <f>IF(AF417="",0,IF(ISTEXT(AF417),H417*VALUE(SUBSTITUTE(AF417,"%",""))/100,H417*AF417))-Tabela1[[#This Row],[PRONTO ACABADO2]]</f>
        <v>57.7</v>
      </c>
      <c r="BA417" s="44">
        <f>IF(AG417="",0,IF(ISTEXT(AG417),H417*VALUE(SUBSTITUTE(AG417,"%",""))/100,H417*AG417))-Tabela1[[#This Row],[PESO EXPEDIDO2]]</f>
        <v>0</v>
      </c>
      <c r="BB417" s="44">
        <f t="shared" si="60"/>
        <v>0</v>
      </c>
      <c r="BC417" s="44">
        <f t="shared" si="61"/>
        <v>0</v>
      </c>
      <c r="BD417" s="44"/>
    </row>
    <row r="418" spans="1:56" ht="15.75" hidden="1" customHeight="1" x14ac:dyDescent="0.25">
      <c r="A418" s="6" t="s">
        <v>4067</v>
      </c>
      <c r="B418" s="22" t="s">
        <v>4069</v>
      </c>
      <c r="C418" s="7">
        <v>1</v>
      </c>
      <c r="D418" s="46" t="s">
        <v>4061</v>
      </c>
      <c r="E418" s="7">
        <v>4303</v>
      </c>
      <c r="F418" s="7" t="s">
        <v>4062</v>
      </c>
      <c r="G418" s="24">
        <v>47.2</v>
      </c>
      <c r="H418" s="41">
        <f>Tabela1[[#This Row],[PESO UNI]]*Tabela1[[#This Row],[QTE]]</f>
        <v>47.2</v>
      </c>
      <c r="I418" s="7">
        <v>0</v>
      </c>
      <c r="J418" s="8" t="s">
        <v>2281</v>
      </c>
      <c r="K418" s="8" t="s">
        <v>335</v>
      </c>
      <c r="L418" s="9" t="s">
        <v>2076</v>
      </c>
      <c r="M418" s="10">
        <v>46161</v>
      </c>
      <c r="N418" s="8" t="s">
        <v>335</v>
      </c>
      <c r="O418" s="12"/>
      <c r="P418" s="13"/>
      <c r="Q418" s="14">
        <f>Tabela1[[#This Row],[QTDE/ Fabricação]]-Tabela1[[#This Row],[QTE]]</f>
        <v>-1</v>
      </c>
      <c r="R418" s="19">
        <f t="shared" si="64"/>
        <v>47.2</v>
      </c>
      <c r="S418" s="19">
        <f t="shared" si="62"/>
        <v>0</v>
      </c>
      <c r="T418" s="20">
        <f t="shared" si="58"/>
        <v>-47.2</v>
      </c>
      <c r="U418" s="17">
        <f>IFERROR(SUMIF('LISTA DE EMBARQUE'!B:B,MICRO!E:E,'LISTA DE EMBARQUE'!G:G),"")</f>
        <v>0</v>
      </c>
      <c r="V418" s="12" t="str">
        <f>IFERROR(VLOOKUP(Tabela1[[#This Row],[COD.MDE]],'LISTA DE EMBARQUE'!B:L,11,0),"")</f>
        <v/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0</v>
      </c>
      <c r="Y418" s="14">
        <f t="shared" si="59"/>
        <v>-1</v>
      </c>
      <c r="Z418" s="21">
        <f>Tabela1[[#This Row],[PESO TOTAL]]-Tabela1[[#This Row],[Peso Expedido]]</f>
        <v>47.2</v>
      </c>
      <c r="AA418" s="18">
        <v>1</v>
      </c>
      <c r="AB418" s="40"/>
      <c r="AC418" s="40">
        <v>1</v>
      </c>
      <c r="AD418" s="40">
        <v>1</v>
      </c>
      <c r="AE418" s="40">
        <v>1</v>
      </c>
      <c r="AF418" s="40">
        <v>1</v>
      </c>
      <c r="AG418" s="40">
        <v>0</v>
      </c>
      <c r="AH418" s="40"/>
      <c r="AI418" s="40" t="str">
        <f t="shared" si="65"/>
        <v/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63"/>
        <v>T-072999-1/1073-TC-006</v>
      </c>
      <c r="AP418" t="str">
        <f>Tabela1[[#This Row],[TAG]]&amp;Tabela1[[#This Row],[PEDIDO]]&amp;Tabela1[[#This Row],[PRODUTO]]</f>
        <v>1073-TC-006P-188RMF</v>
      </c>
      <c r="AQ418" s="23" t="str">
        <f>Tabela1[[#This Row],[PRODUTO]]&amp;Tabela1[[#This Row],[TAG]]</f>
        <v>RMF1073-TC-006</v>
      </c>
      <c r="AR418" s="183">
        <f>Tabela1[[#This Row],[PESO TOTAL]]*Tabela1[[#This Row],[MATÉRIA PRIMA]]</f>
        <v>47.2</v>
      </c>
      <c r="AS418" s="28">
        <f>Tabela1[[#This Row],[PESO TOTAL]]*Tabela1[[#This Row],[PREPARAÇÃO ]]</f>
        <v>47.2</v>
      </c>
      <c r="AT418" s="28">
        <f>Tabela1[[#This Row],[PESO TOTAL]]*Tabela1[[#This Row],[CALDEIRARIA]]</f>
        <v>47.2</v>
      </c>
      <c r="AU418" s="28">
        <f>Tabela1[[#This Row],[PESO TOTAL]]*Tabela1[[#This Row],[SOLDA]]</f>
        <v>47.2</v>
      </c>
      <c r="AV418" s="28">
        <f>Tabela1[[#This Row],[PESO TOTAL]]*Tabela1[[#This Row],[ACABAMENTO]]</f>
        <v>47.2</v>
      </c>
      <c r="AW418" s="28">
        <f>Tabela1[[#This Row],[PESO TOTAL]]*Tabela1[[#This Row],[PRONTO ACABADO]]</f>
        <v>0</v>
      </c>
      <c r="AX418" s="28">
        <f>Tabela1[[#This Row],[PESO TOTAL]]*Tabela1[[#This Row],[EXPEDIÇÃO ]]</f>
        <v>0</v>
      </c>
      <c r="AY418" s="28" t="str">
        <f>Tabela1[[#This Row],[PEDIDO]]&amp;Tabela1[[#This Row],[PRODUTO]]</f>
        <v>P-188RMF</v>
      </c>
      <c r="AZ418" s="44">
        <f>IF(AF418="",0,IF(ISTEXT(AF418),H418*VALUE(SUBSTITUTE(AF418,"%",""))/100,H418*AF418))-Tabela1[[#This Row],[PRONTO ACABADO2]]</f>
        <v>47.2</v>
      </c>
      <c r="BA418" s="44">
        <f>IF(AG418="",0,IF(ISTEXT(AG418),H418*VALUE(SUBSTITUTE(AG418,"%",""))/100,H418*AG418))-Tabela1[[#This Row],[PESO EXPEDIDO2]]</f>
        <v>0</v>
      </c>
      <c r="BB418" s="44">
        <f t="shared" si="60"/>
        <v>0</v>
      </c>
      <c r="BC418" s="44">
        <f t="shared" si="61"/>
        <v>0</v>
      </c>
      <c r="BD418" s="44"/>
    </row>
    <row r="419" spans="1:56" ht="15.75" hidden="1" customHeight="1" x14ac:dyDescent="0.25">
      <c r="A419" s="6" t="s">
        <v>4067</v>
      </c>
      <c r="B419" s="22" t="s">
        <v>4069</v>
      </c>
      <c r="C419" s="7">
        <v>1</v>
      </c>
      <c r="D419" s="46" t="s">
        <v>4061</v>
      </c>
      <c r="E419" s="7">
        <v>4304</v>
      </c>
      <c r="F419" s="7" t="s">
        <v>4062</v>
      </c>
      <c r="G419" s="24">
        <v>47.2</v>
      </c>
      <c r="H419" s="41">
        <f>Tabela1[[#This Row],[PESO UNI]]*Tabela1[[#This Row],[QTE]]</f>
        <v>47.2</v>
      </c>
      <c r="I419" s="7">
        <v>0</v>
      </c>
      <c r="J419" s="8" t="s">
        <v>2283</v>
      </c>
      <c r="K419" s="8" t="s">
        <v>335</v>
      </c>
      <c r="L419" s="9" t="s">
        <v>2076</v>
      </c>
      <c r="M419" s="10">
        <v>46161</v>
      </c>
      <c r="N419" s="8" t="s">
        <v>335</v>
      </c>
      <c r="O419" s="12"/>
      <c r="P419" s="13"/>
      <c r="Q419" s="14">
        <f>Tabela1[[#This Row],[QTDE/ Fabricação]]-Tabela1[[#This Row],[QTE]]</f>
        <v>-1</v>
      </c>
      <c r="R419" s="19">
        <f t="shared" si="64"/>
        <v>47.2</v>
      </c>
      <c r="S419" s="19">
        <f t="shared" si="62"/>
        <v>0</v>
      </c>
      <c r="T419" s="20">
        <f t="shared" si="58"/>
        <v>-47.2</v>
      </c>
      <c r="U419" s="17">
        <f>IFERROR(SUMIF('LISTA DE EMBARQUE'!B:B,MICRO!E:E,'LISTA DE EMBARQUE'!G:G),"")</f>
        <v>0</v>
      </c>
      <c r="V419" s="12" t="str">
        <f>IFERROR(VLOOKUP(Tabela1[[#This Row],[COD.MDE]],'LISTA DE EMBARQUE'!B:L,11,0),"")</f>
        <v/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0</v>
      </c>
      <c r="Y419" s="14">
        <f t="shared" si="59"/>
        <v>-1</v>
      </c>
      <c r="Z419" s="21">
        <f>Tabela1[[#This Row],[PESO TOTAL]]-Tabela1[[#This Row],[Peso Expedido]]</f>
        <v>47.2</v>
      </c>
      <c r="AA419" s="18">
        <v>1</v>
      </c>
      <c r="AB419" s="40"/>
      <c r="AC419" s="40">
        <v>1</v>
      </c>
      <c r="AD419" s="40">
        <v>1</v>
      </c>
      <c r="AE419" s="40">
        <v>1</v>
      </c>
      <c r="AF419" s="40">
        <v>1</v>
      </c>
      <c r="AG419" s="40">
        <v>0</v>
      </c>
      <c r="AH419" s="40"/>
      <c r="AI419" s="40" t="str">
        <f t="shared" si="65"/>
        <v/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63"/>
        <v>T-072999-1/1073-TC-007</v>
      </c>
      <c r="AP419" t="str">
        <f>Tabela1[[#This Row],[TAG]]&amp;Tabela1[[#This Row],[PEDIDO]]&amp;Tabela1[[#This Row],[PRODUTO]]</f>
        <v>1073-TC-007P-188RMF</v>
      </c>
      <c r="AQ419" s="23" t="str">
        <f>Tabela1[[#This Row],[PRODUTO]]&amp;Tabela1[[#This Row],[TAG]]</f>
        <v>RMF1073-TC-007</v>
      </c>
      <c r="AR419" s="183">
        <f>Tabela1[[#This Row],[PESO TOTAL]]*Tabela1[[#This Row],[MATÉRIA PRIMA]]</f>
        <v>47.2</v>
      </c>
      <c r="AS419" s="28">
        <f>Tabela1[[#This Row],[PESO TOTAL]]*Tabela1[[#This Row],[PREPARAÇÃO ]]</f>
        <v>47.2</v>
      </c>
      <c r="AT419" s="28">
        <f>Tabela1[[#This Row],[PESO TOTAL]]*Tabela1[[#This Row],[CALDEIRARIA]]</f>
        <v>47.2</v>
      </c>
      <c r="AU419" s="28">
        <f>Tabela1[[#This Row],[PESO TOTAL]]*Tabela1[[#This Row],[SOLDA]]</f>
        <v>47.2</v>
      </c>
      <c r="AV419" s="28">
        <f>Tabela1[[#This Row],[PESO TOTAL]]*Tabela1[[#This Row],[ACABAMENTO]]</f>
        <v>47.2</v>
      </c>
      <c r="AW419" s="28">
        <f>Tabela1[[#This Row],[PESO TOTAL]]*Tabela1[[#This Row],[PRONTO ACABADO]]</f>
        <v>0</v>
      </c>
      <c r="AX419" s="28">
        <f>Tabela1[[#This Row],[PESO TOTAL]]*Tabela1[[#This Row],[EXPEDIÇÃO ]]</f>
        <v>0</v>
      </c>
      <c r="AY419" s="28" t="str">
        <f>Tabela1[[#This Row],[PEDIDO]]&amp;Tabela1[[#This Row],[PRODUTO]]</f>
        <v>P-188RMF</v>
      </c>
      <c r="AZ419" s="44">
        <f>IF(AF419="",0,IF(ISTEXT(AF419),H419*VALUE(SUBSTITUTE(AF419,"%",""))/100,H419*AF419))-Tabela1[[#This Row],[PRONTO ACABADO2]]</f>
        <v>47.2</v>
      </c>
      <c r="BA419" s="44">
        <f>IF(AG419="",0,IF(ISTEXT(AG419),H419*VALUE(SUBSTITUTE(AG419,"%",""))/100,H419*AG419))-Tabela1[[#This Row],[PESO EXPEDIDO2]]</f>
        <v>0</v>
      </c>
      <c r="BB419" s="44">
        <f t="shared" si="60"/>
        <v>0</v>
      </c>
      <c r="BC419" s="44">
        <f t="shared" si="61"/>
        <v>0</v>
      </c>
      <c r="BD419" s="44"/>
    </row>
    <row r="420" spans="1:56" ht="15.75" hidden="1" customHeight="1" x14ac:dyDescent="0.25">
      <c r="A420" s="6" t="s">
        <v>4067</v>
      </c>
      <c r="B420" s="22" t="s">
        <v>4070</v>
      </c>
      <c r="C420" s="7">
        <v>1</v>
      </c>
      <c r="D420" s="46" t="s">
        <v>4061</v>
      </c>
      <c r="E420" s="7">
        <v>4305</v>
      </c>
      <c r="F420" s="7" t="s">
        <v>4062</v>
      </c>
      <c r="G420" s="24">
        <v>38.4</v>
      </c>
      <c r="H420" s="41">
        <f>Tabela1[[#This Row],[PESO UNI]]*Tabela1[[#This Row],[QTE]]</f>
        <v>38.4</v>
      </c>
      <c r="I420" s="7">
        <v>0</v>
      </c>
      <c r="J420" s="8" t="s">
        <v>2281</v>
      </c>
      <c r="K420" s="8" t="s">
        <v>335</v>
      </c>
      <c r="L420" s="9" t="s">
        <v>2076</v>
      </c>
      <c r="M420" s="10">
        <v>46161</v>
      </c>
      <c r="N420" s="8" t="s">
        <v>335</v>
      </c>
      <c r="O420" s="12"/>
      <c r="P420" s="13"/>
      <c r="Q420" s="14">
        <f>Tabela1[[#This Row],[QTDE/ Fabricação]]-Tabela1[[#This Row],[QTE]]</f>
        <v>-1</v>
      </c>
      <c r="R420" s="19">
        <f t="shared" si="64"/>
        <v>38.4</v>
      </c>
      <c r="S420" s="19">
        <f t="shared" si="62"/>
        <v>0</v>
      </c>
      <c r="T420" s="20">
        <f t="shared" ref="T420:T439" si="66">IFERROR(S420-H420,"")</f>
        <v>-38.4</v>
      </c>
      <c r="U420" s="17">
        <f>IFERROR(SUMIF('LISTA DE EMBARQUE'!B:B,MICRO!E:E,'LISTA DE EMBARQUE'!G:G),"")</f>
        <v>0</v>
      </c>
      <c r="V420" s="12" t="str">
        <f>IFERROR(VLOOKUP(Tabela1[[#This Row],[COD.MDE]],'LISTA DE EMBARQUE'!B:L,11,0),"")</f>
        <v/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0</v>
      </c>
      <c r="Y420" s="14">
        <f t="shared" ref="Y420:Y439" si="67">U420-C420</f>
        <v>-1</v>
      </c>
      <c r="Z420" s="21">
        <f>Tabela1[[#This Row],[PESO TOTAL]]-Tabela1[[#This Row],[Peso Expedido]]</f>
        <v>38.4</v>
      </c>
      <c r="AA420" s="18">
        <v>1</v>
      </c>
      <c r="AB420" s="40"/>
      <c r="AC420" s="40">
        <v>1</v>
      </c>
      <c r="AD420" s="40">
        <v>1</v>
      </c>
      <c r="AE420" s="40">
        <v>1</v>
      </c>
      <c r="AF420" s="40">
        <v>1</v>
      </c>
      <c r="AG420" s="40">
        <v>0</v>
      </c>
      <c r="AH420" s="40"/>
      <c r="AI420" s="40" t="str">
        <f t="shared" si="65"/>
        <v/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63"/>
        <v>T-072999-1/1073-TC-006</v>
      </c>
      <c r="AP420" t="str">
        <f>Tabela1[[#This Row],[TAG]]&amp;Tabela1[[#This Row],[PEDIDO]]&amp;Tabela1[[#This Row],[PRODUTO]]</f>
        <v>1073-TC-006P-188RMF</v>
      </c>
      <c r="AQ420" s="23" t="str">
        <f>Tabela1[[#This Row],[PRODUTO]]&amp;Tabela1[[#This Row],[TAG]]</f>
        <v>RMF1073-TC-006</v>
      </c>
      <c r="AR420" s="183">
        <f>Tabela1[[#This Row],[PESO TOTAL]]*Tabela1[[#This Row],[MATÉRIA PRIMA]]</f>
        <v>38.4</v>
      </c>
      <c r="AS420" s="28">
        <f>Tabela1[[#This Row],[PESO TOTAL]]*Tabela1[[#This Row],[PREPARAÇÃO ]]</f>
        <v>38.4</v>
      </c>
      <c r="AT420" s="28">
        <f>Tabela1[[#This Row],[PESO TOTAL]]*Tabela1[[#This Row],[CALDEIRARIA]]</f>
        <v>38.4</v>
      </c>
      <c r="AU420" s="28">
        <f>Tabela1[[#This Row],[PESO TOTAL]]*Tabela1[[#This Row],[SOLDA]]</f>
        <v>38.4</v>
      </c>
      <c r="AV420" s="28">
        <f>Tabela1[[#This Row],[PESO TOTAL]]*Tabela1[[#This Row],[ACABAMENTO]]</f>
        <v>38.4</v>
      </c>
      <c r="AW420" s="28">
        <f>Tabela1[[#This Row],[PESO TOTAL]]*Tabela1[[#This Row],[PRONTO ACABADO]]</f>
        <v>0</v>
      </c>
      <c r="AX420" s="28">
        <f>Tabela1[[#This Row],[PESO TOTAL]]*Tabela1[[#This Row],[EXPEDIÇÃO ]]</f>
        <v>0</v>
      </c>
      <c r="AY420" s="28" t="str">
        <f>Tabela1[[#This Row],[PEDIDO]]&amp;Tabela1[[#This Row],[PRODUTO]]</f>
        <v>P-188RMF</v>
      </c>
      <c r="AZ420" s="44">
        <f>IF(AF420="",0,IF(ISTEXT(AF420),H420*VALUE(SUBSTITUTE(AF420,"%",""))/100,H420*AF420))-Tabela1[[#This Row],[PRONTO ACABADO2]]</f>
        <v>38.4</v>
      </c>
      <c r="BA420" s="44">
        <f>IF(AG420="",0,IF(ISTEXT(AG420),H420*VALUE(SUBSTITUTE(AG420,"%",""))/100,H420*AG420))-Tabela1[[#This Row],[PESO EXPEDIDO2]]</f>
        <v>0</v>
      </c>
      <c r="BB420" s="44">
        <f t="shared" si="60"/>
        <v>0</v>
      </c>
      <c r="BC420" s="44">
        <f t="shared" si="61"/>
        <v>0</v>
      </c>
      <c r="BD420" s="44"/>
    </row>
    <row r="421" spans="1:56" ht="15.75" hidden="1" customHeight="1" x14ac:dyDescent="0.25">
      <c r="A421" s="6" t="s">
        <v>4067</v>
      </c>
      <c r="B421" s="22" t="s">
        <v>4070</v>
      </c>
      <c r="C421" s="7">
        <v>1</v>
      </c>
      <c r="D421" s="46" t="s">
        <v>4061</v>
      </c>
      <c r="E421" s="7">
        <v>4306</v>
      </c>
      <c r="F421" s="7" t="s">
        <v>4062</v>
      </c>
      <c r="G421" s="24">
        <v>38.4</v>
      </c>
      <c r="H421" s="41">
        <f>Tabela1[[#This Row],[PESO UNI]]*Tabela1[[#This Row],[QTE]]</f>
        <v>38.4</v>
      </c>
      <c r="I421" s="7">
        <v>0</v>
      </c>
      <c r="J421" s="8" t="s">
        <v>2283</v>
      </c>
      <c r="K421" s="8" t="s">
        <v>335</v>
      </c>
      <c r="L421" s="9" t="s">
        <v>2076</v>
      </c>
      <c r="M421" s="10">
        <v>46161</v>
      </c>
      <c r="N421" s="8" t="s">
        <v>335</v>
      </c>
      <c r="O421" s="12"/>
      <c r="P421" s="13"/>
      <c r="Q421" s="14">
        <f>Tabela1[[#This Row],[QTDE/ Fabricação]]-Tabela1[[#This Row],[QTE]]</f>
        <v>-1</v>
      </c>
      <c r="R421" s="19">
        <f t="shared" si="64"/>
        <v>38.4</v>
      </c>
      <c r="S421" s="19">
        <f t="shared" si="62"/>
        <v>0</v>
      </c>
      <c r="T421" s="20">
        <f t="shared" si="66"/>
        <v>-38.4</v>
      </c>
      <c r="U421" s="17">
        <f>IFERROR(SUMIF('LISTA DE EMBARQUE'!B:B,MICRO!E:E,'LISTA DE EMBARQUE'!G:G),"")</f>
        <v>0</v>
      </c>
      <c r="V421" s="12" t="str">
        <f>IFERROR(VLOOKUP(Tabela1[[#This Row],[COD.MDE]],'LISTA DE EMBARQUE'!B:L,11,0),"")</f>
        <v/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0</v>
      </c>
      <c r="Y421" s="14">
        <f t="shared" si="67"/>
        <v>-1</v>
      </c>
      <c r="Z421" s="21">
        <f>Tabela1[[#This Row],[PESO TOTAL]]-Tabela1[[#This Row],[Peso Expedido]]</f>
        <v>38.4</v>
      </c>
      <c r="AA421" s="18">
        <v>1</v>
      </c>
      <c r="AB421" s="40"/>
      <c r="AC421" s="40">
        <v>1</v>
      </c>
      <c r="AD421" s="40">
        <v>1</v>
      </c>
      <c r="AE421" s="40">
        <v>1</v>
      </c>
      <c r="AF421" s="40">
        <v>1</v>
      </c>
      <c r="AG421" s="40">
        <v>0</v>
      </c>
      <c r="AH421" s="40"/>
      <c r="AI421" s="40" t="str">
        <f t="shared" si="65"/>
        <v/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63"/>
        <v>T-072999-1/1073-TC-007</v>
      </c>
      <c r="AP421" t="str">
        <f>Tabela1[[#This Row],[TAG]]&amp;Tabela1[[#This Row],[PEDIDO]]&amp;Tabela1[[#This Row],[PRODUTO]]</f>
        <v>1073-TC-007P-188RMF</v>
      </c>
      <c r="AQ421" s="23" t="str">
        <f>Tabela1[[#This Row],[PRODUTO]]&amp;Tabela1[[#This Row],[TAG]]</f>
        <v>RMF1073-TC-007</v>
      </c>
      <c r="AR421" s="183">
        <f>Tabela1[[#This Row],[PESO TOTAL]]*Tabela1[[#This Row],[MATÉRIA PRIMA]]</f>
        <v>38.4</v>
      </c>
      <c r="AS421" s="28">
        <f>Tabela1[[#This Row],[PESO TOTAL]]*Tabela1[[#This Row],[PREPARAÇÃO ]]</f>
        <v>38.4</v>
      </c>
      <c r="AT421" s="28">
        <f>Tabela1[[#This Row],[PESO TOTAL]]*Tabela1[[#This Row],[CALDEIRARIA]]</f>
        <v>38.4</v>
      </c>
      <c r="AU421" s="28">
        <f>Tabela1[[#This Row],[PESO TOTAL]]*Tabela1[[#This Row],[SOLDA]]</f>
        <v>38.4</v>
      </c>
      <c r="AV421" s="28">
        <f>Tabela1[[#This Row],[PESO TOTAL]]*Tabela1[[#This Row],[ACABAMENTO]]</f>
        <v>38.4</v>
      </c>
      <c r="AW421" s="28">
        <f>Tabela1[[#This Row],[PESO TOTAL]]*Tabela1[[#This Row],[PRONTO ACABADO]]</f>
        <v>0</v>
      </c>
      <c r="AX421" s="28">
        <f>Tabela1[[#This Row],[PESO TOTAL]]*Tabela1[[#This Row],[EXPEDIÇÃO ]]</f>
        <v>0</v>
      </c>
      <c r="AY421" s="28" t="str">
        <f>Tabela1[[#This Row],[PEDIDO]]&amp;Tabela1[[#This Row],[PRODUTO]]</f>
        <v>P-188RMF</v>
      </c>
      <c r="AZ421" s="44">
        <f>IF(AF421="",0,IF(ISTEXT(AF421),H421*VALUE(SUBSTITUTE(AF421,"%",""))/100,H421*AF421))-Tabela1[[#This Row],[PRONTO ACABADO2]]</f>
        <v>38.4</v>
      </c>
      <c r="BA421" s="44">
        <f>IF(AG421="",0,IF(ISTEXT(AG421),H421*VALUE(SUBSTITUTE(AG421,"%",""))/100,H421*AG421))-Tabela1[[#This Row],[PESO EXPEDIDO2]]</f>
        <v>0</v>
      </c>
      <c r="BB421" s="44">
        <f t="shared" ref="BB421:BB439" si="68">IF(AH421="",0,IF(ISTEXT(AH421),H421*VALUE(SUBSTITUTE(AH421,"%",""))/100,H421*AH421))</f>
        <v>0</v>
      </c>
      <c r="BC421" s="44">
        <f t="shared" ref="BC421:BC439" si="69">IF(AG421="",0,IF(ISTEXT(AG421),H421*VALUE(SUBSTITUTE(AG421,"%",""))/100,H421*AG421))</f>
        <v>0</v>
      </c>
      <c r="BD421" s="44"/>
    </row>
    <row r="422" spans="1:56" ht="15.75" hidden="1" customHeight="1" x14ac:dyDescent="0.25">
      <c r="A422" s="6" t="s">
        <v>4067</v>
      </c>
      <c r="B422" s="22" t="s">
        <v>4071</v>
      </c>
      <c r="C422" s="7">
        <v>1</v>
      </c>
      <c r="D422" s="46" t="s">
        <v>4061</v>
      </c>
      <c r="E422" s="7">
        <v>4307</v>
      </c>
      <c r="F422" s="7" t="s">
        <v>4062</v>
      </c>
      <c r="G422" s="24">
        <v>42.7</v>
      </c>
      <c r="H422" s="41">
        <f>Tabela1[[#This Row],[PESO UNI]]*Tabela1[[#This Row],[QTE]]</f>
        <v>42.7</v>
      </c>
      <c r="I422" s="7">
        <v>0</v>
      </c>
      <c r="J422" s="8" t="s">
        <v>2281</v>
      </c>
      <c r="K422" s="8" t="s">
        <v>335</v>
      </c>
      <c r="L422" s="9" t="s">
        <v>2076</v>
      </c>
      <c r="M422" s="10">
        <v>46161</v>
      </c>
      <c r="N422" s="8" t="s">
        <v>335</v>
      </c>
      <c r="O422" s="12"/>
      <c r="P422" s="13"/>
      <c r="Q422" s="14">
        <f>Tabela1[[#This Row],[QTDE/ Fabricação]]-Tabela1[[#This Row],[QTE]]</f>
        <v>-1</v>
      </c>
      <c r="R422" s="19">
        <f t="shared" si="64"/>
        <v>42.7</v>
      </c>
      <c r="S422" s="19">
        <f t="shared" si="62"/>
        <v>0</v>
      </c>
      <c r="T422" s="20">
        <f t="shared" si="66"/>
        <v>-42.7</v>
      </c>
      <c r="U422" s="17">
        <f>IFERROR(SUMIF('LISTA DE EMBARQUE'!B:B,MICRO!E:E,'LISTA DE EMBARQUE'!G:G),"")</f>
        <v>0</v>
      </c>
      <c r="V422" s="12" t="str">
        <f>IFERROR(VLOOKUP(Tabela1[[#This Row],[COD.MDE]],'LISTA DE EMBARQUE'!B:L,11,0),"")</f>
        <v/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0</v>
      </c>
      <c r="Y422" s="14">
        <f t="shared" si="67"/>
        <v>-1</v>
      </c>
      <c r="Z422" s="21">
        <f>Tabela1[[#This Row],[PESO TOTAL]]-Tabela1[[#This Row],[Peso Expedido]]</f>
        <v>42.7</v>
      </c>
      <c r="AA422" s="18">
        <v>1</v>
      </c>
      <c r="AB422" s="40"/>
      <c r="AC422" s="40">
        <v>1</v>
      </c>
      <c r="AD422" s="40">
        <v>1</v>
      </c>
      <c r="AE422" s="40">
        <v>1</v>
      </c>
      <c r="AF422" s="40">
        <v>1</v>
      </c>
      <c r="AG422" s="40">
        <v>0</v>
      </c>
      <c r="AH422" s="40"/>
      <c r="AI422" s="40" t="str">
        <f t="shared" si="65"/>
        <v/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63"/>
        <v>T-072999-1/1073-TC-006</v>
      </c>
      <c r="AP422" t="str">
        <f>Tabela1[[#This Row],[TAG]]&amp;Tabela1[[#This Row],[PEDIDO]]&amp;Tabela1[[#This Row],[PRODUTO]]</f>
        <v>1073-TC-006P-188RMF</v>
      </c>
      <c r="AQ422" s="23" t="str">
        <f>Tabela1[[#This Row],[PRODUTO]]&amp;Tabela1[[#This Row],[TAG]]</f>
        <v>RMF1073-TC-006</v>
      </c>
      <c r="AR422" s="183">
        <f>Tabela1[[#This Row],[PESO TOTAL]]*Tabela1[[#This Row],[MATÉRIA PRIMA]]</f>
        <v>42.7</v>
      </c>
      <c r="AS422" s="28">
        <f>Tabela1[[#This Row],[PESO TOTAL]]*Tabela1[[#This Row],[PREPARAÇÃO ]]</f>
        <v>42.7</v>
      </c>
      <c r="AT422" s="28">
        <f>Tabela1[[#This Row],[PESO TOTAL]]*Tabela1[[#This Row],[CALDEIRARIA]]</f>
        <v>42.7</v>
      </c>
      <c r="AU422" s="28">
        <f>Tabela1[[#This Row],[PESO TOTAL]]*Tabela1[[#This Row],[SOLDA]]</f>
        <v>42.7</v>
      </c>
      <c r="AV422" s="28">
        <f>Tabela1[[#This Row],[PESO TOTAL]]*Tabela1[[#This Row],[ACABAMENTO]]</f>
        <v>42.7</v>
      </c>
      <c r="AW422" s="28">
        <f>Tabela1[[#This Row],[PESO TOTAL]]*Tabela1[[#This Row],[PRONTO ACABADO]]</f>
        <v>0</v>
      </c>
      <c r="AX422" s="28">
        <f>Tabela1[[#This Row],[PESO TOTAL]]*Tabela1[[#This Row],[EXPEDIÇÃO ]]</f>
        <v>0</v>
      </c>
      <c r="AY422" s="28" t="str">
        <f>Tabela1[[#This Row],[PEDIDO]]&amp;Tabela1[[#This Row],[PRODUTO]]</f>
        <v>P-188RMF</v>
      </c>
      <c r="AZ422" s="44">
        <f>IF(AF422="",0,IF(ISTEXT(AF422),H422*VALUE(SUBSTITUTE(AF422,"%",""))/100,H422*AF422))-Tabela1[[#This Row],[PRONTO ACABADO2]]</f>
        <v>42.7</v>
      </c>
      <c r="BA422" s="44">
        <f>IF(AG422="",0,IF(ISTEXT(AG422),H422*VALUE(SUBSTITUTE(AG422,"%",""))/100,H422*AG422))-Tabela1[[#This Row],[PESO EXPEDIDO2]]</f>
        <v>0</v>
      </c>
      <c r="BB422" s="44">
        <f t="shared" si="68"/>
        <v>0</v>
      </c>
      <c r="BC422" s="44">
        <f t="shared" si="69"/>
        <v>0</v>
      </c>
      <c r="BD422" s="44"/>
    </row>
    <row r="423" spans="1:56" ht="15.75" hidden="1" customHeight="1" x14ac:dyDescent="0.25">
      <c r="A423" s="6" t="s">
        <v>4067</v>
      </c>
      <c r="B423" s="22" t="s">
        <v>4071</v>
      </c>
      <c r="C423" s="7">
        <v>1</v>
      </c>
      <c r="D423" s="46" t="s">
        <v>4061</v>
      </c>
      <c r="E423" s="7">
        <v>4308</v>
      </c>
      <c r="F423" s="7" t="s">
        <v>4062</v>
      </c>
      <c r="G423" s="24">
        <v>42.7</v>
      </c>
      <c r="H423" s="41">
        <f>Tabela1[[#This Row],[PESO UNI]]*Tabela1[[#This Row],[QTE]]</f>
        <v>42.7</v>
      </c>
      <c r="I423" s="7">
        <v>0</v>
      </c>
      <c r="J423" s="8" t="s">
        <v>2283</v>
      </c>
      <c r="K423" s="8" t="s">
        <v>335</v>
      </c>
      <c r="L423" s="9" t="s">
        <v>2076</v>
      </c>
      <c r="M423" s="10">
        <v>46161</v>
      </c>
      <c r="N423" s="8" t="s">
        <v>335</v>
      </c>
      <c r="O423" s="12"/>
      <c r="P423" s="13"/>
      <c r="Q423" s="14">
        <f>Tabela1[[#This Row],[QTDE/ Fabricação]]-Tabela1[[#This Row],[QTE]]</f>
        <v>-1</v>
      </c>
      <c r="R423" s="19">
        <f t="shared" si="64"/>
        <v>42.7</v>
      </c>
      <c r="S423" s="19">
        <f t="shared" si="62"/>
        <v>0</v>
      </c>
      <c r="T423" s="20">
        <f t="shared" si="66"/>
        <v>-42.7</v>
      </c>
      <c r="U423" s="17">
        <f>IFERROR(SUMIF('LISTA DE EMBARQUE'!B:B,MICRO!E:E,'LISTA DE EMBARQUE'!G:G),"")</f>
        <v>0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0</v>
      </c>
      <c r="Y423" s="14">
        <f t="shared" si="67"/>
        <v>-1</v>
      </c>
      <c r="Z423" s="21">
        <f>Tabela1[[#This Row],[PESO TOTAL]]-Tabela1[[#This Row],[Peso Expedido]]</f>
        <v>42.7</v>
      </c>
      <c r="AA423" s="18">
        <v>1</v>
      </c>
      <c r="AB423" s="40"/>
      <c r="AC423" s="40">
        <v>1</v>
      </c>
      <c r="AD423" s="40">
        <v>1</v>
      </c>
      <c r="AE423" s="40">
        <v>1</v>
      </c>
      <c r="AF423" s="40">
        <v>1</v>
      </c>
      <c r="AG423" s="40">
        <v>0</v>
      </c>
      <c r="AH423" s="40"/>
      <c r="AI423" s="40" t="str">
        <f t="shared" si="65"/>
        <v/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63"/>
        <v>T-072999-1/1073-TC-007</v>
      </c>
      <c r="AP423" t="str">
        <f>Tabela1[[#This Row],[TAG]]&amp;Tabela1[[#This Row],[PEDIDO]]&amp;Tabela1[[#This Row],[PRODUTO]]</f>
        <v>1073-TC-007P-188RMF</v>
      </c>
      <c r="AQ423" s="23" t="str">
        <f>Tabela1[[#This Row],[PRODUTO]]&amp;Tabela1[[#This Row],[TAG]]</f>
        <v>RMF1073-TC-007</v>
      </c>
      <c r="AR423" s="183">
        <f>Tabela1[[#This Row],[PESO TOTAL]]*Tabela1[[#This Row],[MATÉRIA PRIMA]]</f>
        <v>42.7</v>
      </c>
      <c r="AS423" s="28">
        <f>Tabela1[[#This Row],[PESO TOTAL]]*Tabela1[[#This Row],[PREPARAÇÃO ]]</f>
        <v>42.7</v>
      </c>
      <c r="AT423" s="28">
        <f>Tabela1[[#This Row],[PESO TOTAL]]*Tabela1[[#This Row],[CALDEIRARIA]]</f>
        <v>42.7</v>
      </c>
      <c r="AU423" s="28">
        <f>Tabela1[[#This Row],[PESO TOTAL]]*Tabela1[[#This Row],[SOLDA]]</f>
        <v>42.7</v>
      </c>
      <c r="AV423" s="28">
        <f>Tabela1[[#This Row],[PESO TOTAL]]*Tabela1[[#This Row],[ACABAMENTO]]</f>
        <v>42.7</v>
      </c>
      <c r="AW423" s="28">
        <f>Tabela1[[#This Row],[PESO TOTAL]]*Tabela1[[#This Row],[PRONTO ACABADO]]</f>
        <v>0</v>
      </c>
      <c r="AX423" s="28">
        <f>Tabela1[[#This Row],[PESO TOTAL]]*Tabela1[[#This Row],[EXPEDIÇÃO ]]</f>
        <v>0</v>
      </c>
      <c r="AY423" s="28" t="str">
        <f>Tabela1[[#This Row],[PEDIDO]]&amp;Tabela1[[#This Row],[PRODUTO]]</f>
        <v>P-188RMF</v>
      </c>
      <c r="AZ423" s="44">
        <f>IF(AF423="",0,IF(ISTEXT(AF423),H423*VALUE(SUBSTITUTE(AF423,"%",""))/100,H423*AF423))-Tabela1[[#This Row],[PRONTO ACABADO2]]</f>
        <v>42.7</v>
      </c>
      <c r="BA423" s="44">
        <f>IF(AG423="",0,IF(ISTEXT(AG423),H423*VALUE(SUBSTITUTE(AG423,"%",""))/100,H423*AG423))-Tabela1[[#This Row],[PESO EXPEDIDO2]]</f>
        <v>0</v>
      </c>
      <c r="BB423" s="44">
        <f t="shared" si="68"/>
        <v>0</v>
      </c>
      <c r="BC423" s="44">
        <f t="shared" si="69"/>
        <v>0</v>
      </c>
      <c r="BD423" s="44"/>
    </row>
    <row r="424" spans="1:56" ht="15.75" hidden="1" customHeight="1" x14ac:dyDescent="0.25">
      <c r="A424" s="6" t="s">
        <v>3774</v>
      </c>
      <c r="B424" s="22" t="s">
        <v>3781</v>
      </c>
      <c r="C424" s="7">
        <v>24</v>
      </c>
      <c r="D424" s="46" t="s">
        <v>3425</v>
      </c>
      <c r="E424" s="7">
        <v>4309</v>
      </c>
      <c r="F424" s="7" t="s">
        <v>3777</v>
      </c>
      <c r="G424" s="24">
        <v>3</v>
      </c>
      <c r="H424" s="41">
        <f>Tabela1[[#This Row],[PESO UNI]]*Tabela1[[#This Row],[QTE]]</f>
        <v>72</v>
      </c>
      <c r="I424" s="7">
        <v>2</v>
      </c>
      <c r="J424" s="8" t="s">
        <v>2281</v>
      </c>
      <c r="K424" s="8" t="s">
        <v>335</v>
      </c>
      <c r="L424" s="9" t="s">
        <v>2076</v>
      </c>
      <c r="M424" s="10">
        <v>46178</v>
      </c>
      <c r="N424" s="8" t="s">
        <v>335</v>
      </c>
      <c r="O424" s="12"/>
      <c r="P424" s="13"/>
      <c r="Q424" s="14">
        <f>Tabela1[[#This Row],[QTDE/ Fabricação]]-Tabela1[[#This Row],[QTE]]</f>
        <v>-24</v>
      </c>
      <c r="R424" s="19">
        <f t="shared" si="64"/>
        <v>72</v>
      </c>
      <c r="S424" s="19">
        <f t="shared" si="62"/>
        <v>0</v>
      </c>
      <c r="T424" s="20">
        <f t="shared" si="66"/>
        <v>-72</v>
      </c>
      <c r="U424" s="17">
        <f>IFERROR(SUMIF('LISTA DE EMBARQUE'!B:B,MICRO!E:E,'LISTA DE EMBARQUE'!G:G),"")</f>
        <v>0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0</v>
      </c>
      <c r="Y424" s="14">
        <f t="shared" si="67"/>
        <v>-24</v>
      </c>
      <c r="Z424" s="21">
        <f>Tabela1[[#This Row],[PESO TOTAL]]-Tabela1[[#This Row],[Peso Expedido]]</f>
        <v>72</v>
      </c>
      <c r="AA424" s="18">
        <v>1</v>
      </c>
      <c r="AB424" s="40"/>
      <c r="AC424" s="40">
        <v>1</v>
      </c>
      <c r="AD424" s="40">
        <v>1</v>
      </c>
      <c r="AE424" s="40">
        <v>1</v>
      </c>
      <c r="AF424" s="40">
        <v>1</v>
      </c>
      <c r="AG424" s="40">
        <v>0</v>
      </c>
      <c r="AH424" s="40"/>
      <c r="AI424" s="40" t="str">
        <f t="shared" si="65"/>
        <v/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63"/>
        <v>T-072974-1/1073-TC-006</v>
      </c>
      <c r="AP424" t="str">
        <f>Tabela1[[#This Row],[TAG]]&amp;Tabela1[[#This Row],[PEDIDO]]&amp;Tabela1[[#This Row],[PRODUTO]]</f>
        <v>1073-TC-006P-188RMF</v>
      </c>
      <c r="AQ424" s="23" t="str">
        <f>Tabela1[[#This Row],[PRODUTO]]&amp;Tabela1[[#This Row],[TAG]]</f>
        <v>RMF1073-TC-006</v>
      </c>
      <c r="AR424" s="183">
        <f>Tabela1[[#This Row],[PESO TOTAL]]*Tabela1[[#This Row],[MATÉRIA PRIMA]]</f>
        <v>72</v>
      </c>
      <c r="AS424" s="28">
        <f>Tabela1[[#This Row],[PESO TOTAL]]*Tabela1[[#This Row],[PREPARAÇÃO ]]</f>
        <v>72</v>
      </c>
      <c r="AT424" s="28">
        <f>Tabela1[[#This Row],[PESO TOTAL]]*Tabela1[[#This Row],[CALDEIRARIA]]</f>
        <v>72</v>
      </c>
      <c r="AU424" s="28">
        <f>Tabela1[[#This Row],[PESO TOTAL]]*Tabela1[[#This Row],[SOLDA]]</f>
        <v>72</v>
      </c>
      <c r="AV424" s="28">
        <f>Tabela1[[#This Row],[PESO TOTAL]]*Tabela1[[#This Row],[ACABAMENTO]]</f>
        <v>72</v>
      </c>
      <c r="AW424" s="28">
        <f>Tabela1[[#This Row],[PESO TOTAL]]*Tabela1[[#This Row],[PRONTO ACABADO]]</f>
        <v>0</v>
      </c>
      <c r="AX424" s="28">
        <f>Tabela1[[#This Row],[PESO TOTAL]]*Tabela1[[#This Row],[EXPEDIÇÃO ]]</f>
        <v>0</v>
      </c>
      <c r="AY424" s="28" t="str">
        <f>Tabela1[[#This Row],[PEDIDO]]&amp;Tabela1[[#This Row],[PRODUTO]]</f>
        <v>P-188RMF</v>
      </c>
      <c r="AZ424" s="44">
        <f>IF(AF424="",0,IF(ISTEXT(AF424),H424*VALUE(SUBSTITUTE(AF424,"%",""))/100,H424*AF424))-Tabela1[[#This Row],[PRONTO ACABADO2]]</f>
        <v>72</v>
      </c>
      <c r="BA424" s="44">
        <f>IF(AG424="",0,IF(ISTEXT(AG424),H424*VALUE(SUBSTITUTE(AG424,"%",""))/100,H424*AG424))-Tabela1[[#This Row],[PESO EXPEDIDO2]]</f>
        <v>0</v>
      </c>
      <c r="BB424" s="44">
        <f t="shared" si="68"/>
        <v>0</v>
      </c>
      <c r="BC424" s="44">
        <f t="shared" si="69"/>
        <v>0</v>
      </c>
      <c r="BD424" s="44"/>
    </row>
    <row r="425" spans="1:56" ht="15.75" hidden="1" customHeight="1" x14ac:dyDescent="0.25">
      <c r="A425" s="6" t="s">
        <v>3774</v>
      </c>
      <c r="B425" s="22" t="s">
        <v>3781</v>
      </c>
      <c r="C425" s="7">
        <v>24</v>
      </c>
      <c r="D425" s="46" t="s">
        <v>3425</v>
      </c>
      <c r="E425" s="7">
        <v>4310</v>
      </c>
      <c r="F425" s="7" t="s">
        <v>3777</v>
      </c>
      <c r="G425" s="24">
        <v>1.5</v>
      </c>
      <c r="H425" s="41">
        <f>Tabela1[[#This Row],[PESO UNI]]*Tabela1[[#This Row],[QTE]]</f>
        <v>36</v>
      </c>
      <c r="I425" s="7">
        <v>2</v>
      </c>
      <c r="J425" s="8" t="s">
        <v>2283</v>
      </c>
      <c r="K425" s="8" t="s">
        <v>335</v>
      </c>
      <c r="L425" s="9" t="s">
        <v>2076</v>
      </c>
      <c r="M425" s="10">
        <v>46178</v>
      </c>
      <c r="N425" s="8" t="s">
        <v>335</v>
      </c>
      <c r="O425" s="12"/>
      <c r="P425" s="13"/>
      <c r="Q425" s="14">
        <f>Tabela1[[#This Row],[QTDE/ Fabricação]]-Tabela1[[#This Row],[QTE]]</f>
        <v>-24</v>
      </c>
      <c r="R425" s="19">
        <f t="shared" si="64"/>
        <v>36</v>
      </c>
      <c r="S425" s="19">
        <f t="shared" si="62"/>
        <v>0</v>
      </c>
      <c r="T425" s="20">
        <f t="shared" si="66"/>
        <v>-36</v>
      </c>
      <c r="U425" s="17">
        <f>IFERROR(SUMIF('LISTA DE EMBARQUE'!B:B,MICRO!E:E,'LISTA DE EMBARQUE'!G:G),"")</f>
        <v>0</v>
      </c>
      <c r="V425" s="12" t="str">
        <f>IFERROR(VLOOKUP(Tabela1[[#This Row],[COD.MDE]],'LISTA DE EMBARQUE'!B:L,11,0),"")</f>
        <v/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0</v>
      </c>
      <c r="Y425" s="14">
        <f t="shared" si="67"/>
        <v>-24</v>
      </c>
      <c r="Z425" s="21">
        <f>Tabela1[[#This Row],[PESO TOTAL]]-Tabela1[[#This Row],[Peso Expedido]]</f>
        <v>36</v>
      </c>
      <c r="AA425" s="18">
        <v>1</v>
      </c>
      <c r="AB425" s="40"/>
      <c r="AC425" s="40">
        <v>1</v>
      </c>
      <c r="AD425" s="40">
        <v>1</v>
      </c>
      <c r="AE425" s="40">
        <v>1</v>
      </c>
      <c r="AF425" s="40">
        <v>1</v>
      </c>
      <c r="AG425" s="40">
        <v>0</v>
      </c>
      <c r="AH425" s="40"/>
      <c r="AI425" s="40" t="str">
        <f t="shared" si="65"/>
        <v/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63"/>
        <v>T-072974-1/1073-TC-007</v>
      </c>
      <c r="AP425" t="str">
        <f>Tabela1[[#This Row],[TAG]]&amp;Tabela1[[#This Row],[PEDIDO]]&amp;Tabela1[[#This Row],[PRODUTO]]</f>
        <v>1073-TC-007P-188RMF</v>
      </c>
      <c r="AQ425" s="23" t="str">
        <f>Tabela1[[#This Row],[PRODUTO]]&amp;Tabela1[[#This Row],[TAG]]</f>
        <v>RMF1073-TC-007</v>
      </c>
      <c r="AR425" s="183">
        <f>Tabela1[[#This Row],[PESO TOTAL]]*Tabela1[[#This Row],[MATÉRIA PRIMA]]</f>
        <v>36</v>
      </c>
      <c r="AS425" s="28">
        <f>Tabela1[[#This Row],[PESO TOTAL]]*Tabela1[[#This Row],[PREPARAÇÃO ]]</f>
        <v>36</v>
      </c>
      <c r="AT425" s="28">
        <f>Tabela1[[#This Row],[PESO TOTAL]]*Tabela1[[#This Row],[CALDEIRARIA]]</f>
        <v>36</v>
      </c>
      <c r="AU425" s="28">
        <f>Tabela1[[#This Row],[PESO TOTAL]]*Tabela1[[#This Row],[SOLDA]]</f>
        <v>36</v>
      </c>
      <c r="AV425" s="28">
        <f>Tabela1[[#This Row],[PESO TOTAL]]*Tabela1[[#This Row],[ACABAMENTO]]</f>
        <v>36</v>
      </c>
      <c r="AW425" s="28">
        <f>Tabela1[[#This Row],[PESO TOTAL]]*Tabela1[[#This Row],[PRONTO ACABADO]]</f>
        <v>0</v>
      </c>
      <c r="AX425" s="28">
        <f>Tabela1[[#This Row],[PESO TOTAL]]*Tabela1[[#This Row],[EXPEDIÇÃO ]]</f>
        <v>0</v>
      </c>
      <c r="AY425" s="28" t="str">
        <f>Tabela1[[#This Row],[PEDIDO]]&amp;Tabela1[[#This Row],[PRODUTO]]</f>
        <v>P-188RMF</v>
      </c>
      <c r="AZ425" s="44">
        <f>IF(AF425="",0,IF(ISTEXT(AF425),H425*VALUE(SUBSTITUTE(AF425,"%",""))/100,H425*AF425))-Tabela1[[#This Row],[PRONTO ACABADO2]]</f>
        <v>36</v>
      </c>
      <c r="BA425" s="44">
        <f>IF(AG425="",0,IF(ISTEXT(AG425),H425*VALUE(SUBSTITUTE(AG425,"%",""))/100,H425*AG425))-Tabela1[[#This Row],[PESO EXPEDIDO2]]</f>
        <v>0</v>
      </c>
      <c r="BB425" s="44">
        <f t="shared" si="68"/>
        <v>0</v>
      </c>
      <c r="BC425" s="44">
        <f t="shared" si="69"/>
        <v>0</v>
      </c>
      <c r="BD425" s="44"/>
    </row>
    <row r="426" spans="1:56" ht="15.75" hidden="1" customHeight="1" x14ac:dyDescent="0.25">
      <c r="A426" s="6" t="s">
        <v>3859</v>
      </c>
      <c r="B426" s="22" t="s">
        <v>4072</v>
      </c>
      <c r="C426" s="7">
        <v>2</v>
      </c>
      <c r="D426" s="46" t="s">
        <v>3425</v>
      </c>
      <c r="E426" s="7">
        <v>4311</v>
      </c>
      <c r="F426" s="7" t="s">
        <v>3799</v>
      </c>
      <c r="G426" s="24">
        <v>18.8</v>
      </c>
      <c r="H426" s="41">
        <f>Tabela1[[#This Row],[PESO UNI]]*Tabela1[[#This Row],[QTE]]</f>
        <v>37.6</v>
      </c>
      <c r="I426" s="7">
        <v>1</v>
      </c>
      <c r="J426" s="8" t="s">
        <v>3800</v>
      </c>
      <c r="K426" s="8" t="s">
        <v>335</v>
      </c>
      <c r="L426" s="9" t="s">
        <v>2076</v>
      </c>
      <c r="M426" s="10">
        <v>46181</v>
      </c>
      <c r="N426" s="8" t="s">
        <v>335</v>
      </c>
      <c r="O426" s="12"/>
      <c r="P426" s="13"/>
      <c r="Q426" s="14">
        <f>Tabela1[[#This Row],[QTDE/ Fabricação]]-Tabela1[[#This Row],[QTE]]</f>
        <v>-2</v>
      </c>
      <c r="R426" s="19">
        <f t="shared" si="64"/>
        <v>27.26</v>
      </c>
      <c r="S426" s="19">
        <f t="shared" si="62"/>
        <v>0</v>
      </c>
      <c r="T426" s="20">
        <f t="shared" si="66"/>
        <v>-37.6</v>
      </c>
      <c r="U426" s="17">
        <f>IFERROR(SUMIF('LISTA DE EMBARQUE'!B:B,MICRO!E:E,'LISTA DE EMBARQUE'!G:G),"")</f>
        <v>0</v>
      </c>
      <c r="V426" s="12" t="str">
        <f>IFERROR(VLOOKUP(Tabela1[[#This Row],[COD.MDE]],'LISTA DE EMBARQUE'!B:L,11,0),"")</f>
        <v/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0</v>
      </c>
      <c r="Y426" s="14">
        <f t="shared" si="67"/>
        <v>-2</v>
      </c>
      <c r="Z426" s="21">
        <f>Tabela1[[#This Row],[PESO TOTAL]]-Tabela1[[#This Row],[Peso Expedido]]</f>
        <v>37.6</v>
      </c>
      <c r="AA426" s="18">
        <v>1</v>
      </c>
      <c r="AB426" s="40"/>
      <c r="AC426" s="40">
        <v>1</v>
      </c>
      <c r="AD426" s="40">
        <v>1</v>
      </c>
      <c r="AE426" s="40">
        <v>0</v>
      </c>
      <c r="AF426" s="40">
        <v>0</v>
      </c>
      <c r="AG426" s="40">
        <v>0</v>
      </c>
      <c r="AH426" s="40"/>
      <c r="AI426" s="40" t="str">
        <f t="shared" si="65"/>
        <v/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63"/>
        <v>T-072966-1/1073-TC-006/007</v>
      </c>
      <c r="AP426" t="str">
        <f>Tabela1[[#This Row],[TAG]]&amp;Tabela1[[#This Row],[PEDIDO]]&amp;Tabela1[[#This Row],[PRODUTO]]</f>
        <v>1073-TC-006/007P-188RMF</v>
      </c>
      <c r="AQ426" s="23" t="str">
        <f>Tabela1[[#This Row],[PRODUTO]]&amp;Tabela1[[#This Row],[TAG]]</f>
        <v>RMF1073-TC-006/007</v>
      </c>
      <c r="AR426" s="183">
        <f>Tabela1[[#This Row],[PESO TOTAL]]*Tabela1[[#This Row],[MATÉRIA PRIMA]]</f>
        <v>37.6</v>
      </c>
      <c r="AS426" s="28">
        <f>Tabela1[[#This Row],[PESO TOTAL]]*Tabela1[[#This Row],[PREPARAÇÃO ]]</f>
        <v>37.6</v>
      </c>
      <c r="AT426" s="28">
        <f>Tabela1[[#This Row],[PESO TOTAL]]*Tabela1[[#This Row],[CALDEIRARIA]]</f>
        <v>37.6</v>
      </c>
      <c r="AU426" s="28">
        <f>Tabela1[[#This Row],[PESO TOTAL]]*Tabela1[[#This Row],[SOLDA]]</f>
        <v>0</v>
      </c>
      <c r="AV426" s="28">
        <f>Tabela1[[#This Row],[PESO TOTAL]]*Tabela1[[#This Row],[ACABAMENTO]]</f>
        <v>0</v>
      </c>
      <c r="AW426" s="28">
        <f>Tabela1[[#This Row],[PESO TOTAL]]*Tabela1[[#This Row],[PRONTO ACABADO]]</f>
        <v>0</v>
      </c>
      <c r="AX426" s="28">
        <f>Tabela1[[#This Row],[PESO TOTAL]]*Tabela1[[#This Row],[EXPEDIÇÃO ]]</f>
        <v>0</v>
      </c>
      <c r="AY426" s="28" t="str">
        <f>Tabela1[[#This Row],[PEDIDO]]&amp;Tabela1[[#This Row],[PRODUTO]]</f>
        <v>P-188RMF</v>
      </c>
      <c r="AZ426" s="44">
        <f>IF(AF426="",0,IF(ISTEXT(AF426),H426*VALUE(SUBSTITUTE(AF426,"%",""))/100,H426*AF426))-Tabela1[[#This Row],[PRONTO ACABADO2]]</f>
        <v>0</v>
      </c>
      <c r="BA426" s="44">
        <f>IF(AG426="",0,IF(ISTEXT(AG426),H426*VALUE(SUBSTITUTE(AG426,"%",""))/100,H426*AG426))-Tabela1[[#This Row],[PESO EXPEDIDO2]]</f>
        <v>0</v>
      </c>
      <c r="BB426" s="44">
        <f t="shared" si="68"/>
        <v>0</v>
      </c>
      <c r="BC426" s="44">
        <f t="shared" si="69"/>
        <v>0</v>
      </c>
      <c r="BD426" s="44"/>
    </row>
    <row r="427" spans="1:56" ht="15.75" hidden="1" customHeight="1" x14ac:dyDescent="0.25">
      <c r="A427" s="6" t="s">
        <v>3859</v>
      </c>
      <c r="B427" s="22" t="s">
        <v>4073</v>
      </c>
      <c r="C427" s="7">
        <v>2</v>
      </c>
      <c r="D427" s="46" t="s">
        <v>3425</v>
      </c>
      <c r="E427" s="7">
        <v>4312</v>
      </c>
      <c r="F427" s="7" t="s">
        <v>3799</v>
      </c>
      <c r="G427" s="24">
        <v>28.3</v>
      </c>
      <c r="H427" s="41">
        <f>Tabela1[[#This Row],[PESO UNI]]*Tabela1[[#This Row],[QTE]]</f>
        <v>56.6</v>
      </c>
      <c r="I427" s="7">
        <v>1</v>
      </c>
      <c r="J427" s="8" t="s">
        <v>3800</v>
      </c>
      <c r="K427" s="8" t="s">
        <v>335</v>
      </c>
      <c r="L427" s="9" t="s">
        <v>2076</v>
      </c>
      <c r="M427" s="10">
        <v>46181</v>
      </c>
      <c r="N427" s="8" t="s">
        <v>335</v>
      </c>
      <c r="O427" s="12"/>
      <c r="P427" s="13"/>
      <c r="Q427" s="14">
        <f>Tabela1[[#This Row],[QTDE/ Fabricação]]-Tabela1[[#This Row],[QTE]]</f>
        <v>-2</v>
      </c>
      <c r="R427" s="19">
        <f t="shared" si="64"/>
        <v>41.034999999999997</v>
      </c>
      <c r="S427" s="19">
        <f t="shared" si="62"/>
        <v>0</v>
      </c>
      <c r="T427" s="20">
        <f t="shared" si="66"/>
        <v>-56.6</v>
      </c>
      <c r="U427" s="17">
        <f>IFERROR(SUMIF('LISTA DE EMBARQUE'!B:B,MICRO!E:E,'LISTA DE EMBARQUE'!G:G),"")</f>
        <v>0</v>
      </c>
      <c r="V427" s="12" t="str">
        <f>IFERROR(VLOOKUP(Tabela1[[#This Row],[COD.MDE]],'LISTA DE EMBARQUE'!B:L,11,0),"")</f>
        <v/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0</v>
      </c>
      <c r="Y427" s="14">
        <f t="shared" si="67"/>
        <v>-2</v>
      </c>
      <c r="Z427" s="21">
        <f>Tabela1[[#This Row],[PESO TOTAL]]-Tabela1[[#This Row],[Peso Expedido]]</f>
        <v>56.6</v>
      </c>
      <c r="AA427" s="18">
        <v>1</v>
      </c>
      <c r="AB427" s="40"/>
      <c r="AC427" s="40">
        <v>1</v>
      </c>
      <c r="AD427" s="40">
        <v>1</v>
      </c>
      <c r="AE427" s="40">
        <v>0</v>
      </c>
      <c r="AF427" s="40">
        <v>0</v>
      </c>
      <c r="AG427" s="40">
        <v>0</v>
      </c>
      <c r="AH427" s="40"/>
      <c r="AI427" s="40" t="str">
        <f t="shared" si="65"/>
        <v/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63"/>
        <v>T-072966-1/1073-TC-006/007</v>
      </c>
      <c r="AP427" t="str">
        <f>Tabela1[[#This Row],[TAG]]&amp;Tabela1[[#This Row],[PEDIDO]]&amp;Tabela1[[#This Row],[PRODUTO]]</f>
        <v>1073-TC-006/007P-188RMF</v>
      </c>
      <c r="AQ427" s="23" t="str">
        <f>Tabela1[[#This Row],[PRODUTO]]&amp;Tabela1[[#This Row],[TAG]]</f>
        <v>RMF1073-TC-006/007</v>
      </c>
      <c r="AR427" s="183">
        <f>Tabela1[[#This Row],[PESO TOTAL]]*Tabela1[[#This Row],[MATÉRIA PRIMA]]</f>
        <v>56.6</v>
      </c>
      <c r="AS427" s="28">
        <f>Tabela1[[#This Row],[PESO TOTAL]]*Tabela1[[#This Row],[PREPARAÇÃO ]]</f>
        <v>56.6</v>
      </c>
      <c r="AT427" s="28">
        <f>Tabela1[[#This Row],[PESO TOTAL]]*Tabela1[[#This Row],[CALDEIRARIA]]</f>
        <v>56.6</v>
      </c>
      <c r="AU427" s="28">
        <f>Tabela1[[#This Row],[PESO TOTAL]]*Tabela1[[#This Row],[SOLDA]]</f>
        <v>0</v>
      </c>
      <c r="AV427" s="28">
        <f>Tabela1[[#This Row],[PESO TOTAL]]*Tabela1[[#This Row],[ACABAMENTO]]</f>
        <v>0</v>
      </c>
      <c r="AW427" s="28">
        <f>Tabela1[[#This Row],[PESO TOTAL]]*Tabela1[[#This Row],[PRONTO ACABADO]]</f>
        <v>0</v>
      </c>
      <c r="AX427" s="28">
        <f>Tabela1[[#This Row],[PESO TOTAL]]*Tabela1[[#This Row],[EXPEDIÇÃO ]]</f>
        <v>0</v>
      </c>
      <c r="AY427" s="28" t="str">
        <f>Tabela1[[#This Row],[PEDIDO]]&amp;Tabela1[[#This Row],[PRODUTO]]</f>
        <v>P-188RMF</v>
      </c>
      <c r="AZ427" s="44">
        <f>IF(AF427="",0,IF(ISTEXT(AF427),H427*VALUE(SUBSTITUTE(AF427,"%",""))/100,H427*AF427))-Tabela1[[#This Row],[PRONTO ACABADO2]]</f>
        <v>0</v>
      </c>
      <c r="BA427" s="44">
        <f>IF(AG427="",0,IF(ISTEXT(AG427),H427*VALUE(SUBSTITUTE(AG427,"%",""))/100,H427*AG427))-Tabela1[[#This Row],[PESO EXPEDIDO2]]</f>
        <v>0</v>
      </c>
      <c r="BB427" s="44">
        <f t="shared" si="68"/>
        <v>0</v>
      </c>
      <c r="BC427" s="44">
        <f t="shared" si="69"/>
        <v>0</v>
      </c>
      <c r="BD427" s="44"/>
    </row>
    <row r="428" spans="1:56" ht="15.75" hidden="1" customHeight="1" x14ac:dyDescent="0.25">
      <c r="A428" s="6" t="s">
        <v>4074</v>
      </c>
      <c r="B428" s="22" t="s">
        <v>3784</v>
      </c>
      <c r="C428" s="7">
        <v>1</v>
      </c>
      <c r="D428" s="46" t="s">
        <v>3787</v>
      </c>
      <c r="E428" s="7">
        <v>4313</v>
      </c>
      <c r="F428" s="7" t="s">
        <v>4075</v>
      </c>
      <c r="G428" s="24">
        <v>43.8</v>
      </c>
      <c r="H428" s="41">
        <f>Tabela1[[#This Row],[PESO UNI]]*Tabela1[[#This Row],[QTE]]</f>
        <v>43.8</v>
      </c>
      <c r="I428" s="7">
        <v>0</v>
      </c>
      <c r="J428" s="8" t="s">
        <v>2281</v>
      </c>
      <c r="K428" s="8" t="s">
        <v>335</v>
      </c>
      <c r="L428" s="9" t="s">
        <v>2076</v>
      </c>
      <c r="M428" s="10">
        <v>46181</v>
      </c>
      <c r="N428" s="8" t="s">
        <v>335</v>
      </c>
      <c r="O428" s="12"/>
      <c r="P428" s="13"/>
      <c r="Q428" s="14">
        <f>Tabela1[[#This Row],[QTDE/ Fabricação]]-Tabela1[[#This Row],[QTE]]</f>
        <v>-1</v>
      </c>
      <c r="R428" s="19">
        <f t="shared" si="64"/>
        <v>20.804999999999996</v>
      </c>
      <c r="S428" s="19">
        <f t="shared" si="62"/>
        <v>0</v>
      </c>
      <c r="T428" s="20">
        <f t="shared" si="66"/>
        <v>-43.8</v>
      </c>
      <c r="U428" s="17">
        <f>IFERROR(SUMIF('LISTA DE EMBARQUE'!B:B,MICRO!E:E,'LISTA DE EMBARQUE'!G:G),"")</f>
        <v>0</v>
      </c>
      <c r="V428" s="12" t="str">
        <f>IFERROR(VLOOKUP(Tabela1[[#This Row],[COD.MDE]],'LISTA DE EMBARQUE'!B:L,11,0),"")</f>
        <v/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0</v>
      </c>
      <c r="Y428" s="14">
        <f t="shared" si="67"/>
        <v>-1</v>
      </c>
      <c r="Z428" s="21">
        <f>Tabela1[[#This Row],[PESO TOTAL]]-Tabela1[[#This Row],[Peso Expedido]]</f>
        <v>43.8</v>
      </c>
      <c r="AA428" s="18">
        <v>0</v>
      </c>
      <c r="AB428" s="40"/>
      <c r="AC428" s="40">
        <v>1</v>
      </c>
      <c r="AD428" s="40">
        <v>1</v>
      </c>
      <c r="AE428" s="40">
        <v>0</v>
      </c>
      <c r="AF428" s="40">
        <v>0</v>
      </c>
      <c r="AG428" s="40">
        <v>0</v>
      </c>
      <c r="AH428" s="40"/>
      <c r="AI428" s="40" t="str">
        <f t="shared" si="65"/>
        <v/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63"/>
        <v>T-073005-1/1073-TC-006</v>
      </c>
      <c r="AP428" t="str">
        <f>Tabela1[[#This Row],[TAG]]&amp;Tabela1[[#This Row],[PEDIDO]]&amp;Tabela1[[#This Row],[PRODUTO]]</f>
        <v>1073-TC-006P-188RMF</v>
      </c>
      <c r="AQ428" s="23" t="str">
        <f>Tabela1[[#This Row],[PRODUTO]]&amp;Tabela1[[#This Row],[TAG]]</f>
        <v>RMF1073-TC-006</v>
      </c>
      <c r="AR428" s="183">
        <f>Tabela1[[#This Row],[PESO TOTAL]]*Tabela1[[#This Row],[MATÉRIA PRIMA]]</f>
        <v>0</v>
      </c>
      <c r="AS428" s="28">
        <f>Tabela1[[#This Row],[PESO TOTAL]]*Tabela1[[#This Row],[PREPARAÇÃO ]]</f>
        <v>43.8</v>
      </c>
      <c r="AT428" s="28">
        <f>Tabela1[[#This Row],[PESO TOTAL]]*Tabela1[[#This Row],[CALDEIRARIA]]</f>
        <v>43.8</v>
      </c>
      <c r="AU428" s="28">
        <f>Tabela1[[#This Row],[PESO TOTAL]]*Tabela1[[#This Row],[SOLDA]]</f>
        <v>0</v>
      </c>
      <c r="AV428" s="28">
        <f>Tabela1[[#This Row],[PESO TOTAL]]*Tabela1[[#This Row],[ACABAMENTO]]</f>
        <v>0</v>
      </c>
      <c r="AW428" s="28">
        <f>Tabela1[[#This Row],[PESO TOTAL]]*Tabela1[[#This Row],[PRONTO ACABADO]]</f>
        <v>0</v>
      </c>
      <c r="AX428" s="28">
        <f>Tabela1[[#This Row],[PESO TOTAL]]*Tabela1[[#This Row],[EXPEDIÇÃO ]]</f>
        <v>0</v>
      </c>
      <c r="AY428" s="28" t="str">
        <f>Tabela1[[#This Row],[PEDIDO]]&amp;Tabela1[[#This Row],[PRODUTO]]</f>
        <v>P-188RMF</v>
      </c>
      <c r="AZ428" s="44">
        <f>IF(AF428="",0,IF(ISTEXT(AF428),H428*VALUE(SUBSTITUTE(AF428,"%",""))/100,H428*AF428))-Tabela1[[#This Row],[PRONTO ACABADO2]]</f>
        <v>0</v>
      </c>
      <c r="BA428" s="44">
        <f>IF(AG428="",0,IF(ISTEXT(AG428),H428*VALUE(SUBSTITUTE(AG428,"%",""))/100,H428*AG428))-Tabela1[[#This Row],[PESO EXPEDIDO2]]</f>
        <v>0</v>
      </c>
      <c r="BB428" s="44">
        <f t="shared" si="68"/>
        <v>0</v>
      </c>
      <c r="BC428" s="44">
        <f t="shared" si="69"/>
        <v>0</v>
      </c>
      <c r="BD428" s="44"/>
    </row>
    <row r="429" spans="1:56" ht="15.75" hidden="1" customHeight="1" x14ac:dyDescent="0.25">
      <c r="A429" s="6" t="s">
        <v>4074</v>
      </c>
      <c r="B429" s="22" t="s">
        <v>3786</v>
      </c>
      <c r="C429" s="7">
        <v>4</v>
      </c>
      <c r="D429" s="46" t="s">
        <v>4076</v>
      </c>
      <c r="E429" s="7">
        <v>4314</v>
      </c>
      <c r="F429" s="7" t="s">
        <v>4075</v>
      </c>
      <c r="G429" s="24">
        <v>0.4</v>
      </c>
      <c r="H429" s="41">
        <f>Tabela1[[#This Row],[PESO UNI]]*Tabela1[[#This Row],[QTE]]</f>
        <v>1.6</v>
      </c>
      <c r="I429" s="7">
        <v>0</v>
      </c>
      <c r="J429" s="8" t="s">
        <v>2281</v>
      </c>
      <c r="K429" s="8" t="s">
        <v>335</v>
      </c>
      <c r="L429" s="9" t="s">
        <v>2076</v>
      </c>
      <c r="M429" s="10">
        <v>46181</v>
      </c>
      <c r="N429" s="8" t="s">
        <v>335</v>
      </c>
      <c r="O429" s="12"/>
      <c r="P429" s="13"/>
      <c r="Q429" s="14">
        <f>Tabela1[[#This Row],[QTDE/ Fabricação]]-Tabela1[[#This Row],[QTE]]</f>
        <v>-4</v>
      </c>
      <c r="R429" s="19">
        <f t="shared" si="64"/>
        <v>1.2000000000000002</v>
      </c>
      <c r="S429" s="19">
        <f t="shared" si="62"/>
        <v>0</v>
      </c>
      <c r="T429" s="20">
        <f t="shared" si="66"/>
        <v>-1.6</v>
      </c>
      <c r="U429" s="17">
        <f>IFERROR(SUMIF('LISTA DE EMBARQUE'!B:B,MICRO!E:E,'LISTA DE EMBARQUE'!G:G),"")</f>
        <v>0</v>
      </c>
      <c r="V429" s="12" t="str">
        <f>IFERROR(VLOOKUP(Tabela1[[#This Row],[COD.MDE]],'LISTA DE EMBARQUE'!B:L,11,0),"")</f>
        <v/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0</v>
      </c>
      <c r="Y429" s="14">
        <f t="shared" si="67"/>
        <v>-4</v>
      </c>
      <c r="Z429" s="21">
        <f>Tabela1[[#This Row],[PESO TOTAL]]-Tabela1[[#This Row],[Peso Expedido]]</f>
        <v>1.6</v>
      </c>
      <c r="AA429" s="18">
        <v>0</v>
      </c>
      <c r="AB429" s="40"/>
      <c r="AC429" s="40">
        <v>1</v>
      </c>
      <c r="AD429" s="40">
        <v>1</v>
      </c>
      <c r="AE429" s="40">
        <v>1</v>
      </c>
      <c r="AF429" s="40">
        <v>1</v>
      </c>
      <c r="AG429" s="40">
        <v>0</v>
      </c>
      <c r="AH429" s="40"/>
      <c r="AI429" s="40" t="str">
        <f t="shared" si="65"/>
        <v/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63"/>
        <v>T-073005-1/1073-TC-006</v>
      </c>
      <c r="AP429" t="str">
        <f>Tabela1[[#This Row],[TAG]]&amp;Tabela1[[#This Row],[PEDIDO]]&amp;Tabela1[[#This Row],[PRODUTO]]</f>
        <v>1073-TC-006P-188RMF</v>
      </c>
      <c r="AQ429" s="23" t="str">
        <f>Tabela1[[#This Row],[PRODUTO]]&amp;Tabela1[[#This Row],[TAG]]</f>
        <v>RMF1073-TC-006</v>
      </c>
      <c r="AR429" s="183">
        <f>Tabela1[[#This Row],[PESO TOTAL]]*Tabela1[[#This Row],[MATÉRIA PRIMA]]</f>
        <v>0</v>
      </c>
      <c r="AS429" s="28">
        <f>Tabela1[[#This Row],[PESO TOTAL]]*Tabela1[[#This Row],[PREPARAÇÃO ]]</f>
        <v>1.6</v>
      </c>
      <c r="AT429" s="28">
        <f>Tabela1[[#This Row],[PESO TOTAL]]*Tabela1[[#This Row],[CALDEIRARIA]]</f>
        <v>1.6</v>
      </c>
      <c r="AU429" s="28">
        <f>Tabela1[[#This Row],[PESO TOTAL]]*Tabela1[[#This Row],[SOLDA]]</f>
        <v>1.6</v>
      </c>
      <c r="AV429" s="28">
        <f>Tabela1[[#This Row],[PESO TOTAL]]*Tabela1[[#This Row],[ACABAMENTO]]</f>
        <v>1.6</v>
      </c>
      <c r="AW429" s="28">
        <f>Tabela1[[#This Row],[PESO TOTAL]]*Tabela1[[#This Row],[PRONTO ACABADO]]</f>
        <v>0</v>
      </c>
      <c r="AX429" s="28">
        <f>Tabela1[[#This Row],[PESO TOTAL]]*Tabela1[[#This Row],[EXPEDIÇÃO ]]</f>
        <v>0</v>
      </c>
      <c r="AY429" s="28" t="str">
        <f>Tabela1[[#This Row],[PEDIDO]]&amp;Tabela1[[#This Row],[PRODUTO]]</f>
        <v>P-188RMF</v>
      </c>
      <c r="AZ429" s="44">
        <f>IF(AF429="",0,IF(ISTEXT(AF429),H429*VALUE(SUBSTITUTE(AF429,"%",""))/100,H429*AF429))-Tabela1[[#This Row],[PRONTO ACABADO2]]</f>
        <v>1.6</v>
      </c>
      <c r="BA429" s="44">
        <f>IF(AG429="",0,IF(ISTEXT(AG429),H429*VALUE(SUBSTITUTE(AG429,"%",""))/100,H429*AG429))-Tabela1[[#This Row],[PESO EXPEDIDO2]]</f>
        <v>0</v>
      </c>
      <c r="BB429" s="44">
        <f t="shared" si="68"/>
        <v>0</v>
      </c>
      <c r="BC429" s="44">
        <f t="shared" si="69"/>
        <v>0</v>
      </c>
      <c r="BD429" s="44"/>
    </row>
    <row r="430" spans="1:56" ht="15.75" hidden="1" customHeight="1" x14ac:dyDescent="0.25">
      <c r="A430" s="6" t="s">
        <v>4074</v>
      </c>
      <c r="B430" s="22" t="s">
        <v>3788</v>
      </c>
      <c r="C430" s="7">
        <v>4</v>
      </c>
      <c r="D430" s="46" t="s">
        <v>4077</v>
      </c>
      <c r="E430" s="7">
        <v>4315</v>
      </c>
      <c r="F430" s="7" t="s">
        <v>4075</v>
      </c>
      <c r="G430" s="24">
        <v>0.9</v>
      </c>
      <c r="H430" s="41">
        <f>Tabela1[[#This Row],[PESO UNI]]*Tabela1[[#This Row],[QTE]]</f>
        <v>3.6</v>
      </c>
      <c r="I430" s="7">
        <v>0</v>
      </c>
      <c r="J430" s="8" t="s">
        <v>2281</v>
      </c>
      <c r="K430" s="8" t="s">
        <v>335</v>
      </c>
      <c r="L430" s="9" t="s">
        <v>2076</v>
      </c>
      <c r="M430" s="10">
        <v>46181</v>
      </c>
      <c r="N430" s="8" t="s">
        <v>335</v>
      </c>
      <c r="O430" s="12"/>
      <c r="P430" s="13"/>
      <c r="Q430" s="14">
        <f>Tabela1[[#This Row],[QTDE/ Fabricação]]-Tabela1[[#This Row],[QTE]]</f>
        <v>-4</v>
      </c>
      <c r="R430" s="19">
        <f t="shared" si="64"/>
        <v>2.7</v>
      </c>
      <c r="S430" s="19">
        <f t="shared" si="62"/>
        <v>0</v>
      </c>
      <c r="T430" s="20">
        <f t="shared" si="66"/>
        <v>-3.6</v>
      </c>
      <c r="U430" s="17">
        <f>IFERROR(SUMIF('LISTA DE EMBARQUE'!B:B,MICRO!E:E,'LISTA DE EMBARQUE'!G:G),"")</f>
        <v>0</v>
      </c>
      <c r="V430" s="12" t="str">
        <f>IFERROR(VLOOKUP(Tabela1[[#This Row],[COD.MDE]],'LISTA DE EMBARQUE'!B:L,11,0),"")</f>
        <v/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0</v>
      </c>
      <c r="Y430" s="14">
        <f t="shared" si="67"/>
        <v>-4</v>
      </c>
      <c r="Z430" s="21">
        <f>Tabela1[[#This Row],[PESO TOTAL]]-Tabela1[[#This Row],[Peso Expedido]]</f>
        <v>3.6</v>
      </c>
      <c r="AA430" s="18">
        <v>0</v>
      </c>
      <c r="AB430" s="40"/>
      <c r="AC430" s="40">
        <v>1</v>
      </c>
      <c r="AD430" s="40">
        <v>1</v>
      </c>
      <c r="AE430" s="40">
        <v>1</v>
      </c>
      <c r="AF430" s="40">
        <v>1</v>
      </c>
      <c r="AG430" s="40">
        <v>0</v>
      </c>
      <c r="AH430" s="40"/>
      <c r="AI430" s="40" t="str">
        <f t="shared" si="65"/>
        <v/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63"/>
        <v>T-073005-1/1073-TC-006</v>
      </c>
      <c r="AP430" t="str">
        <f>Tabela1[[#This Row],[TAG]]&amp;Tabela1[[#This Row],[PEDIDO]]&amp;Tabela1[[#This Row],[PRODUTO]]</f>
        <v>1073-TC-006P-188RMF</v>
      </c>
      <c r="AQ430" s="23" t="str">
        <f>Tabela1[[#This Row],[PRODUTO]]&amp;Tabela1[[#This Row],[TAG]]</f>
        <v>RMF1073-TC-006</v>
      </c>
      <c r="AR430" s="183">
        <f>Tabela1[[#This Row],[PESO TOTAL]]*Tabela1[[#This Row],[MATÉRIA PRIMA]]</f>
        <v>0</v>
      </c>
      <c r="AS430" s="28">
        <f>Tabela1[[#This Row],[PESO TOTAL]]*Tabela1[[#This Row],[PREPARAÇÃO ]]</f>
        <v>3.6</v>
      </c>
      <c r="AT430" s="28">
        <f>Tabela1[[#This Row],[PESO TOTAL]]*Tabela1[[#This Row],[CALDEIRARIA]]</f>
        <v>3.6</v>
      </c>
      <c r="AU430" s="28">
        <f>Tabela1[[#This Row],[PESO TOTAL]]*Tabela1[[#This Row],[SOLDA]]</f>
        <v>3.6</v>
      </c>
      <c r="AV430" s="28">
        <f>Tabela1[[#This Row],[PESO TOTAL]]*Tabela1[[#This Row],[ACABAMENTO]]</f>
        <v>3.6</v>
      </c>
      <c r="AW430" s="28">
        <f>Tabela1[[#This Row],[PESO TOTAL]]*Tabela1[[#This Row],[PRONTO ACABADO]]</f>
        <v>0</v>
      </c>
      <c r="AX430" s="28">
        <f>Tabela1[[#This Row],[PESO TOTAL]]*Tabela1[[#This Row],[EXPEDIÇÃO ]]</f>
        <v>0</v>
      </c>
      <c r="AY430" s="28" t="str">
        <f>Tabela1[[#This Row],[PEDIDO]]&amp;Tabela1[[#This Row],[PRODUTO]]</f>
        <v>P-188RMF</v>
      </c>
      <c r="AZ430" s="44">
        <f>IF(AF430="",0,IF(ISTEXT(AF430),H430*VALUE(SUBSTITUTE(AF430,"%",""))/100,H430*AF430))-Tabela1[[#This Row],[PRONTO ACABADO2]]</f>
        <v>3.6</v>
      </c>
      <c r="BA430" s="44">
        <f>IF(AG430="",0,IF(ISTEXT(AG430),H430*VALUE(SUBSTITUTE(AG430,"%",""))/100,H430*AG430))-Tabela1[[#This Row],[PESO EXPEDIDO2]]</f>
        <v>0</v>
      </c>
      <c r="BB430" s="44">
        <f t="shared" si="68"/>
        <v>0</v>
      </c>
      <c r="BC430" s="44">
        <f t="shared" si="69"/>
        <v>0</v>
      </c>
      <c r="BD430" s="44"/>
    </row>
    <row r="431" spans="1:56" ht="15.75" hidden="1" customHeight="1" x14ac:dyDescent="0.25">
      <c r="A431" s="6" t="s">
        <v>4074</v>
      </c>
      <c r="B431" s="22" t="s">
        <v>3993</v>
      </c>
      <c r="C431" s="7">
        <v>1</v>
      </c>
      <c r="D431" s="46" t="s">
        <v>4078</v>
      </c>
      <c r="E431" s="7">
        <v>4316</v>
      </c>
      <c r="F431" s="7" t="s">
        <v>4075</v>
      </c>
      <c r="G431" s="24">
        <v>4.4000000000000004</v>
      </c>
      <c r="H431" s="41">
        <f>Tabela1[[#This Row],[PESO UNI]]*Tabela1[[#This Row],[QTE]]</f>
        <v>4.4000000000000004</v>
      </c>
      <c r="I431" s="7">
        <v>0</v>
      </c>
      <c r="J431" s="8" t="s">
        <v>2281</v>
      </c>
      <c r="K431" s="8" t="s">
        <v>335</v>
      </c>
      <c r="L431" s="9" t="s">
        <v>2076</v>
      </c>
      <c r="M431" s="10">
        <v>46181</v>
      </c>
      <c r="N431" s="8" t="s">
        <v>335</v>
      </c>
      <c r="O431" s="12"/>
      <c r="P431" s="13"/>
      <c r="Q431" s="14">
        <f>Tabela1[[#This Row],[QTDE/ Fabricação]]-Tabela1[[#This Row],[QTE]]</f>
        <v>-1</v>
      </c>
      <c r="R431" s="19">
        <f t="shared" si="64"/>
        <v>3.3000000000000003</v>
      </c>
      <c r="S431" s="19">
        <f t="shared" si="62"/>
        <v>0</v>
      </c>
      <c r="T431" s="20">
        <f t="shared" si="66"/>
        <v>-4.4000000000000004</v>
      </c>
      <c r="U431" s="17">
        <f>IFERROR(SUMIF('LISTA DE EMBARQUE'!B:B,MICRO!E:E,'LISTA DE EMBARQUE'!G:G),"")</f>
        <v>0</v>
      </c>
      <c r="V431" s="12" t="str">
        <f>IFERROR(VLOOKUP(Tabela1[[#This Row],[COD.MDE]],'LISTA DE EMBARQUE'!B:L,11,0),"")</f>
        <v/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0</v>
      </c>
      <c r="Y431" s="14">
        <f t="shared" si="67"/>
        <v>-1</v>
      </c>
      <c r="Z431" s="21">
        <f>Tabela1[[#This Row],[PESO TOTAL]]-Tabela1[[#This Row],[Peso Expedido]]</f>
        <v>4.4000000000000004</v>
      </c>
      <c r="AA431" s="18">
        <v>0</v>
      </c>
      <c r="AB431" s="40"/>
      <c r="AC431" s="40">
        <v>1</v>
      </c>
      <c r="AD431" s="40">
        <v>1</v>
      </c>
      <c r="AE431" s="40">
        <v>1</v>
      </c>
      <c r="AF431" s="40">
        <v>1</v>
      </c>
      <c r="AG431" s="40">
        <v>0</v>
      </c>
      <c r="AH431" s="40"/>
      <c r="AI431" s="40" t="str">
        <f t="shared" si="65"/>
        <v/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63"/>
        <v>T-073005-1/1073-TC-006</v>
      </c>
      <c r="AP431" t="str">
        <f>Tabela1[[#This Row],[TAG]]&amp;Tabela1[[#This Row],[PEDIDO]]&amp;Tabela1[[#This Row],[PRODUTO]]</f>
        <v>1073-TC-006P-188RMF</v>
      </c>
      <c r="AQ431" s="23" t="str">
        <f>Tabela1[[#This Row],[PRODUTO]]&amp;Tabela1[[#This Row],[TAG]]</f>
        <v>RMF1073-TC-006</v>
      </c>
      <c r="AR431" s="183">
        <f>Tabela1[[#This Row],[PESO TOTAL]]*Tabela1[[#This Row],[MATÉRIA PRIMA]]</f>
        <v>0</v>
      </c>
      <c r="AS431" s="28">
        <f>Tabela1[[#This Row],[PESO TOTAL]]*Tabela1[[#This Row],[PREPARAÇÃO ]]</f>
        <v>4.4000000000000004</v>
      </c>
      <c r="AT431" s="28">
        <f>Tabela1[[#This Row],[PESO TOTAL]]*Tabela1[[#This Row],[CALDEIRARIA]]</f>
        <v>4.4000000000000004</v>
      </c>
      <c r="AU431" s="28">
        <f>Tabela1[[#This Row],[PESO TOTAL]]*Tabela1[[#This Row],[SOLDA]]</f>
        <v>4.4000000000000004</v>
      </c>
      <c r="AV431" s="28">
        <f>Tabela1[[#This Row],[PESO TOTAL]]*Tabela1[[#This Row],[ACABAMENTO]]</f>
        <v>4.4000000000000004</v>
      </c>
      <c r="AW431" s="28">
        <f>Tabela1[[#This Row],[PESO TOTAL]]*Tabela1[[#This Row],[PRONTO ACABADO]]</f>
        <v>0</v>
      </c>
      <c r="AX431" s="28">
        <f>Tabela1[[#This Row],[PESO TOTAL]]*Tabela1[[#This Row],[EXPEDIÇÃO ]]</f>
        <v>0</v>
      </c>
      <c r="AY431" s="28" t="str">
        <f>Tabela1[[#This Row],[PEDIDO]]&amp;Tabela1[[#This Row],[PRODUTO]]</f>
        <v>P-188RMF</v>
      </c>
      <c r="AZ431" s="44">
        <f>IF(AF431="",0,IF(ISTEXT(AF431),H431*VALUE(SUBSTITUTE(AF431,"%",""))/100,H431*AF431))-Tabela1[[#This Row],[PRONTO ACABADO2]]</f>
        <v>4.4000000000000004</v>
      </c>
      <c r="BA431" s="44">
        <f>IF(AG431="",0,IF(ISTEXT(AG431),H431*VALUE(SUBSTITUTE(AG431,"%",""))/100,H431*AG431))-Tabela1[[#This Row],[PESO EXPEDIDO2]]</f>
        <v>0</v>
      </c>
      <c r="BB431" s="44">
        <f t="shared" si="68"/>
        <v>0</v>
      </c>
      <c r="BC431" s="44">
        <f t="shared" si="69"/>
        <v>0</v>
      </c>
      <c r="BD431" s="44"/>
    </row>
    <row r="432" spans="1:56" ht="15.75" hidden="1" customHeight="1" x14ac:dyDescent="0.25">
      <c r="A432" s="6" t="s">
        <v>4074</v>
      </c>
      <c r="B432" s="22" t="s">
        <v>4012</v>
      </c>
      <c r="C432" s="7">
        <v>1</v>
      </c>
      <c r="D432" s="46" t="s">
        <v>4078</v>
      </c>
      <c r="E432" s="7">
        <v>4317</v>
      </c>
      <c r="F432" s="7" t="s">
        <v>4075</v>
      </c>
      <c r="G432" s="24">
        <v>3.9</v>
      </c>
      <c r="H432" s="41">
        <f>Tabela1[[#This Row],[PESO UNI]]*Tabela1[[#This Row],[QTE]]</f>
        <v>3.9</v>
      </c>
      <c r="I432" s="7">
        <v>0</v>
      </c>
      <c r="J432" s="8" t="s">
        <v>2281</v>
      </c>
      <c r="K432" s="8" t="s">
        <v>335</v>
      </c>
      <c r="L432" s="9" t="s">
        <v>2076</v>
      </c>
      <c r="M432" s="10">
        <v>46181</v>
      </c>
      <c r="N432" s="8" t="s">
        <v>335</v>
      </c>
      <c r="O432" s="12"/>
      <c r="P432" s="13"/>
      <c r="Q432" s="14">
        <f>Tabela1[[#This Row],[QTDE/ Fabricação]]-Tabela1[[#This Row],[QTE]]</f>
        <v>-1</v>
      </c>
      <c r="R432" s="19">
        <f t="shared" si="64"/>
        <v>2.9249999999999998</v>
      </c>
      <c r="S432" s="19">
        <f t="shared" si="62"/>
        <v>0</v>
      </c>
      <c r="T432" s="20">
        <f t="shared" si="66"/>
        <v>-3.9</v>
      </c>
      <c r="U432" s="17">
        <f>IFERROR(SUMIF('LISTA DE EMBARQUE'!B:B,MICRO!E:E,'LISTA DE EMBARQUE'!G:G),"")</f>
        <v>0</v>
      </c>
      <c r="V432" s="12" t="str">
        <f>IFERROR(VLOOKUP(Tabela1[[#This Row],[COD.MDE]],'LISTA DE EMBARQUE'!B:L,11,0),"")</f>
        <v/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0</v>
      </c>
      <c r="Y432" s="14">
        <f t="shared" si="67"/>
        <v>-1</v>
      </c>
      <c r="Z432" s="21">
        <f>Tabela1[[#This Row],[PESO TOTAL]]-Tabela1[[#This Row],[Peso Expedido]]</f>
        <v>3.9</v>
      </c>
      <c r="AA432" s="18">
        <v>0</v>
      </c>
      <c r="AB432" s="40"/>
      <c r="AC432" s="40">
        <v>1</v>
      </c>
      <c r="AD432" s="40">
        <v>1</v>
      </c>
      <c r="AE432" s="40">
        <v>1</v>
      </c>
      <c r="AF432" s="40">
        <v>1</v>
      </c>
      <c r="AG432" s="40">
        <v>0</v>
      </c>
      <c r="AH432" s="40"/>
      <c r="AI432" s="40" t="str">
        <f t="shared" si="65"/>
        <v/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63"/>
        <v>T-073005-1/1073-TC-006</v>
      </c>
      <c r="AP432" t="str">
        <f>Tabela1[[#This Row],[TAG]]&amp;Tabela1[[#This Row],[PEDIDO]]&amp;Tabela1[[#This Row],[PRODUTO]]</f>
        <v>1073-TC-006P-188RMF</v>
      </c>
      <c r="AQ432" s="23" t="str">
        <f>Tabela1[[#This Row],[PRODUTO]]&amp;Tabela1[[#This Row],[TAG]]</f>
        <v>RMF1073-TC-006</v>
      </c>
      <c r="AR432" s="183">
        <f>Tabela1[[#This Row],[PESO TOTAL]]*Tabela1[[#This Row],[MATÉRIA PRIMA]]</f>
        <v>0</v>
      </c>
      <c r="AS432" s="28">
        <f>Tabela1[[#This Row],[PESO TOTAL]]*Tabela1[[#This Row],[PREPARAÇÃO ]]</f>
        <v>3.9</v>
      </c>
      <c r="AT432" s="28">
        <f>Tabela1[[#This Row],[PESO TOTAL]]*Tabela1[[#This Row],[CALDEIRARIA]]</f>
        <v>3.9</v>
      </c>
      <c r="AU432" s="28">
        <f>Tabela1[[#This Row],[PESO TOTAL]]*Tabela1[[#This Row],[SOLDA]]</f>
        <v>3.9</v>
      </c>
      <c r="AV432" s="28">
        <f>Tabela1[[#This Row],[PESO TOTAL]]*Tabela1[[#This Row],[ACABAMENTO]]</f>
        <v>3.9</v>
      </c>
      <c r="AW432" s="28">
        <f>Tabela1[[#This Row],[PESO TOTAL]]*Tabela1[[#This Row],[PRONTO ACABADO]]</f>
        <v>0</v>
      </c>
      <c r="AX432" s="28">
        <f>Tabela1[[#This Row],[PESO TOTAL]]*Tabela1[[#This Row],[EXPEDIÇÃO ]]</f>
        <v>0</v>
      </c>
      <c r="AY432" s="28" t="str">
        <f>Tabela1[[#This Row],[PEDIDO]]&amp;Tabela1[[#This Row],[PRODUTO]]</f>
        <v>P-188RMF</v>
      </c>
      <c r="AZ432" s="44">
        <f>IF(AF432="",0,IF(ISTEXT(AF432),H432*VALUE(SUBSTITUTE(AF432,"%",""))/100,H432*AF432))-Tabela1[[#This Row],[PRONTO ACABADO2]]</f>
        <v>3.9</v>
      </c>
      <c r="BA432" s="44">
        <f>IF(AG432="",0,IF(ISTEXT(AG432),H432*VALUE(SUBSTITUTE(AG432,"%",""))/100,H432*AG432))-Tabela1[[#This Row],[PESO EXPEDIDO2]]</f>
        <v>0</v>
      </c>
      <c r="BB432" s="44">
        <f t="shared" si="68"/>
        <v>0</v>
      </c>
      <c r="BC432" s="44">
        <f t="shared" si="69"/>
        <v>0</v>
      </c>
      <c r="BD432" s="44"/>
    </row>
    <row r="433" spans="1:56" ht="15.75" hidden="1" customHeight="1" x14ac:dyDescent="0.25">
      <c r="A433" s="6" t="s">
        <v>4074</v>
      </c>
      <c r="B433" s="22" t="s">
        <v>3784</v>
      </c>
      <c r="C433" s="7">
        <v>1</v>
      </c>
      <c r="D433" s="46" t="s">
        <v>3787</v>
      </c>
      <c r="E433" s="7">
        <v>4318</v>
      </c>
      <c r="F433" s="7" t="s">
        <v>4075</v>
      </c>
      <c r="G433" s="24">
        <v>43.8</v>
      </c>
      <c r="H433" s="41">
        <f>Tabela1[[#This Row],[PESO UNI]]*Tabela1[[#This Row],[QTE]]</f>
        <v>43.8</v>
      </c>
      <c r="I433" s="7">
        <v>0</v>
      </c>
      <c r="J433" s="8" t="s">
        <v>2283</v>
      </c>
      <c r="K433" s="8" t="s">
        <v>335</v>
      </c>
      <c r="L433" s="9" t="s">
        <v>2076</v>
      </c>
      <c r="M433" s="10">
        <v>46181</v>
      </c>
      <c r="N433" s="8" t="s">
        <v>335</v>
      </c>
      <c r="O433" s="12"/>
      <c r="P433" s="13"/>
      <c r="Q433" s="14">
        <f>Tabela1[[#This Row],[QTDE/ Fabricação]]-Tabela1[[#This Row],[QTE]]</f>
        <v>-1</v>
      </c>
      <c r="R433" s="19">
        <f t="shared" si="64"/>
        <v>20.804999999999996</v>
      </c>
      <c r="S433" s="19">
        <f t="shared" si="62"/>
        <v>0</v>
      </c>
      <c r="T433" s="20">
        <f t="shared" si="66"/>
        <v>-43.8</v>
      </c>
      <c r="U433" s="17">
        <f>IFERROR(SUMIF('LISTA DE EMBARQUE'!B:B,MICRO!E:E,'LISTA DE EMBARQUE'!G:G),"")</f>
        <v>0</v>
      </c>
      <c r="V433" s="12" t="str">
        <f>IFERROR(VLOOKUP(Tabela1[[#This Row],[COD.MDE]],'LISTA DE EMBARQUE'!B:L,11,0),"")</f>
        <v/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0</v>
      </c>
      <c r="Y433" s="14">
        <f t="shared" si="67"/>
        <v>-1</v>
      </c>
      <c r="Z433" s="21">
        <f>Tabela1[[#This Row],[PESO TOTAL]]-Tabela1[[#This Row],[Peso Expedido]]</f>
        <v>43.8</v>
      </c>
      <c r="AA433" s="18">
        <v>0</v>
      </c>
      <c r="AB433" s="40"/>
      <c r="AC433" s="40">
        <v>1</v>
      </c>
      <c r="AD433" s="40">
        <v>1</v>
      </c>
      <c r="AE433" s="40">
        <v>0</v>
      </c>
      <c r="AF433" s="40">
        <v>0</v>
      </c>
      <c r="AG433" s="40">
        <v>0</v>
      </c>
      <c r="AH433" s="40"/>
      <c r="AI433" s="40" t="str">
        <f t="shared" si="65"/>
        <v/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63"/>
        <v>T-073005-1/1073-TC-007</v>
      </c>
      <c r="AP433" t="str">
        <f>Tabela1[[#This Row],[TAG]]&amp;Tabela1[[#This Row],[PEDIDO]]&amp;Tabela1[[#This Row],[PRODUTO]]</f>
        <v>1073-TC-007P-188RMF</v>
      </c>
      <c r="AQ433" s="23" t="str">
        <f>Tabela1[[#This Row],[PRODUTO]]&amp;Tabela1[[#This Row],[TAG]]</f>
        <v>RMF1073-TC-007</v>
      </c>
      <c r="AR433" s="183">
        <f>Tabela1[[#This Row],[PESO TOTAL]]*Tabela1[[#This Row],[MATÉRIA PRIMA]]</f>
        <v>0</v>
      </c>
      <c r="AS433" s="28">
        <f>Tabela1[[#This Row],[PESO TOTAL]]*Tabela1[[#This Row],[PREPARAÇÃO ]]</f>
        <v>43.8</v>
      </c>
      <c r="AT433" s="28">
        <f>Tabela1[[#This Row],[PESO TOTAL]]*Tabela1[[#This Row],[CALDEIRARIA]]</f>
        <v>43.8</v>
      </c>
      <c r="AU433" s="28">
        <f>Tabela1[[#This Row],[PESO TOTAL]]*Tabela1[[#This Row],[SOLDA]]</f>
        <v>0</v>
      </c>
      <c r="AV433" s="28">
        <f>Tabela1[[#This Row],[PESO TOTAL]]*Tabela1[[#This Row],[ACABAMENTO]]</f>
        <v>0</v>
      </c>
      <c r="AW433" s="28">
        <f>Tabela1[[#This Row],[PESO TOTAL]]*Tabela1[[#This Row],[PRONTO ACABADO]]</f>
        <v>0</v>
      </c>
      <c r="AX433" s="28">
        <f>Tabela1[[#This Row],[PESO TOTAL]]*Tabela1[[#This Row],[EXPEDIÇÃO ]]</f>
        <v>0</v>
      </c>
      <c r="AY433" s="28" t="str">
        <f>Tabela1[[#This Row],[PEDIDO]]&amp;Tabela1[[#This Row],[PRODUTO]]</f>
        <v>P-188RMF</v>
      </c>
      <c r="AZ433" s="44">
        <f>IF(AF433="",0,IF(ISTEXT(AF433),H433*VALUE(SUBSTITUTE(AF433,"%",""))/100,H433*AF433))-Tabela1[[#This Row],[PRONTO ACABADO2]]</f>
        <v>0</v>
      </c>
      <c r="BA433" s="44">
        <f>IF(AG433="",0,IF(ISTEXT(AG433),H433*VALUE(SUBSTITUTE(AG433,"%",""))/100,H433*AG433))-Tabela1[[#This Row],[PESO EXPEDIDO2]]</f>
        <v>0</v>
      </c>
      <c r="BB433" s="44">
        <f t="shared" si="68"/>
        <v>0</v>
      </c>
      <c r="BC433" s="44">
        <f t="shared" si="69"/>
        <v>0</v>
      </c>
      <c r="BD433" s="44"/>
    </row>
    <row r="434" spans="1:56" ht="15.75" hidden="1" customHeight="1" x14ac:dyDescent="0.25">
      <c r="A434" s="6" t="s">
        <v>4074</v>
      </c>
      <c r="B434" s="22" t="s">
        <v>3786</v>
      </c>
      <c r="C434" s="7">
        <v>4</v>
      </c>
      <c r="D434" s="46" t="s">
        <v>4076</v>
      </c>
      <c r="E434" s="7">
        <v>4319</v>
      </c>
      <c r="F434" s="7" t="s">
        <v>4075</v>
      </c>
      <c r="G434" s="24">
        <v>0.4</v>
      </c>
      <c r="H434" s="41">
        <f>Tabela1[[#This Row],[PESO UNI]]*Tabela1[[#This Row],[QTE]]</f>
        <v>1.6</v>
      </c>
      <c r="I434" s="7">
        <v>0</v>
      </c>
      <c r="J434" s="8" t="s">
        <v>2283</v>
      </c>
      <c r="K434" s="8" t="s">
        <v>335</v>
      </c>
      <c r="L434" s="9" t="s">
        <v>2076</v>
      </c>
      <c r="M434" s="10">
        <v>46181</v>
      </c>
      <c r="N434" s="8" t="s">
        <v>335</v>
      </c>
      <c r="O434" s="12"/>
      <c r="P434" s="13"/>
      <c r="Q434" s="14">
        <f>Tabela1[[#This Row],[QTDE/ Fabricação]]-Tabela1[[#This Row],[QTE]]</f>
        <v>-4</v>
      </c>
      <c r="R434" s="19">
        <f t="shared" si="64"/>
        <v>1.6</v>
      </c>
      <c r="S434" s="19">
        <f t="shared" si="62"/>
        <v>0</v>
      </c>
      <c r="T434" s="20">
        <f t="shared" si="66"/>
        <v>-1.6</v>
      </c>
      <c r="U434" s="17">
        <f>IFERROR(SUMIF('LISTA DE EMBARQUE'!B:B,MICRO!E:E,'LISTA DE EMBARQUE'!G:G),"")</f>
        <v>0</v>
      </c>
      <c r="V434" s="12" t="str">
        <f>IFERROR(VLOOKUP(Tabela1[[#This Row],[COD.MDE]],'LISTA DE EMBARQUE'!B:L,11,0),"")</f>
        <v/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0</v>
      </c>
      <c r="Y434" s="14">
        <f t="shared" si="67"/>
        <v>-4</v>
      </c>
      <c r="Z434" s="21">
        <f>Tabela1[[#This Row],[PESO TOTAL]]-Tabela1[[#This Row],[Peso Expedido]]</f>
        <v>1.6</v>
      </c>
      <c r="AA434" s="18">
        <v>1</v>
      </c>
      <c r="AB434" s="40"/>
      <c r="AC434" s="40">
        <v>1</v>
      </c>
      <c r="AD434" s="40">
        <v>1</v>
      </c>
      <c r="AE434" s="40">
        <v>1</v>
      </c>
      <c r="AF434" s="40">
        <v>1</v>
      </c>
      <c r="AG434" s="40">
        <v>0</v>
      </c>
      <c r="AH434" s="40"/>
      <c r="AI434" s="40" t="str">
        <f t="shared" si="65"/>
        <v/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63"/>
        <v>T-073005-1/1073-TC-007</v>
      </c>
      <c r="AP434" t="str">
        <f>Tabela1[[#This Row],[TAG]]&amp;Tabela1[[#This Row],[PEDIDO]]&amp;Tabela1[[#This Row],[PRODUTO]]</f>
        <v>1073-TC-007P-188RMF</v>
      </c>
      <c r="AQ434" s="23" t="str">
        <f>Tabela1[[#This Row],[PRODUTO]]&amp;Tabela1[[#This Row],[TAG]]</f>
        <v>RMF1073-TC-007</v>
      </c>
      <c r="AR434" s="183">
        <f>Tabela1[[#This Row],[PESO TOTAL]]*Tabela1[[#This Row],[MATÉRIA PRIMA]]</f>
        <v>1.6</v>
      </c>
      <c r="AS434" s="28">
        <f>Tabela1[[#This Row],[PESO TOTAL]]*Tabela1[[#This Row],[PREPARAÇÃO ]]</f>
        <v>1.6</v>
      </c>
      <c r="AT434" s="28">
        <f>Tabela1[[#This Row],[PESO TOTAL]]*Tabela1[[#This Row],[CALDEIRARIA]]</f>
        <v>1.6</v>
      </c>
      <c r="AU434" s="28">
        <f>Tabela1[[#This Row],[PESO TOTAL]]*Tabela1[[#This Row],[SOLDA]]</f>
        <v>1.6</v>
      </c>
      <c r="AV434" s="28">
        <f>Tabela1[[#This Row],[PESO TOTAL]]*Tabela1[[#This Row],[ACABAMENTO]]</f>
        <v>1.6</v>
      </c>
      <c r="AW434" s="28">
        <f>Tabela1[[#This Row],[PESO TOTAL]]*Tabela1[[#This Row],[PRONTO ACABADO]]</f>
        <v>0</v>
      </c>
      <c r="AX434" s="28">
        <f>Tabela1[[#This Row],[PESO TOTAL]]*Tabela1[[#This Row],[EXPEDIÇÃO ]]</f>
        <v>0</v>
      </c>
      <c r="AY434" s="28" t="str">
        <f>Tabela1[[#This Row],[PEDIDO]]&amp;Tabela1[[#This Row],[PRODUTO]]</f>
        <v>P-188RMF</v>
      </c>
      <c r="AZ434" s="44">
        <f>IF(AF434="",0,IF(ISTEXT(AF434),H434*VALUE(SUBSTITUTE(AF434,"%",""))/100,H434*AF434))-Tabela1[[#This Row],[PRONTO ACABADO2]]</f>
        <v>1.6</v>
      </c>
      <c r="BA434" s="44">
        <f>IF(AG434="",0,IF(ISTEXT(AG434),H434*VALUE(SUBSTITUTE(AG434,"%",""))/100,H434*AG434))-Tabela1[[#This Row],[PESO EXPEDIDO2]]</f>
        <v>0</v>
      </c>
      <c r="BB434" s="44">
        <f t="shared" si="68"/>
        <v>0</v>
      </c>
      <c r="BC434" s="44">
        <f t="shared" si="69"/>
        <v>0</v>
      </c>
      <c r="BD434" s="44"/>
    </row>
    <row r="435" spans="1:56" ht="15.75" hidden="1" customHeight="1" x14ac:dyDescent="0.25">
      <c r="A435" s="6" t="s">
        <v>4074</v>
      </c>
      <c r="B435" s="22" t="s">
        <v>3788</v>
      </c>
      <c r="C435" s="7">
        <v>4</v>
      </c>
      <c r="D435" s="46" t="s">
        <v>4077</v>
      </c>
      <c r="E435" s="7">
        <v>4320</v>
      </c>
      <c r="F435" s="7" t="s">
        <v>4075</v>
      </c>
      <c r="G435" s="24">
        <v>0.9</v>
      </c>
      <c r="H435" s="41">
        <f>Tabela1[[#This Row],[PESO UNI]]*Tabela1[[#This Row],[QTE]]</f>
        <v>3.6</v>
      </c>
      <c r="I435" s="7">
        <v>0</v>
      </c>
      <c r="J435" s="8" t="s">
        <v>2283</v>
      </c>
      <c r="K435" s="8" t="s">
        <v>335</v>
      </c>
      <c r="L435" s="9" t="s">
        <v>2076</v>
      </c>
      <c r="M435" s="10">
        <v>46181</v>
      </c>
      <c r="N435" s="8" t="s">
        <v>335</v>
      </c>
      <c r="O435" s="12"/>
      <c r="P435" s="13"/>
      <c r="Q435" s="14">
        <f>Tabela1[[#This Row],[QTDE/ Fabricação]]-Tabela1[[#This Row],[QTE]]</f>
        <v>-4</v>
      </c>
      <c r="R435" s="19">
        <f t="shared" si="64"/>
        <v>3.6</v>
      </c>
      <c r="S435" s="19">
        <f t="shared" si="62"/>
        <v>0</v>
      </c>
      <c r="T435" s="20">
        <f t="shared" si="66"/>
        <v>-3.6</v>
      </c>
      <c r="U435" s="17">
        <f>IFERROR(SUMIF('LISTA DE EMBARQUE'!B:B,MICRO!E:E,'LISTA DE EMBARQUE'!G:G),"")</f>
        <v>0</v>
      </c>
      <c r="V435" s="12" t="str">
        <f>IFERROR(VLOOKUP(Tabela1[[#This Row],[COD.MDE]],'LISTA DE EMBARQUE'!B:L,11,0),"")</f>
        <v/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0</v>
      </c>
      <c r="Y435" s="14">
        <f t="shared" si="67"/>
        <v>-4</v>
      </c>
      <c r="Z435" s="21">
        <f>Tabela1[[#This Row],[PESO TOTAL]]-Tabela1[[#This Row],[Peso Expedido]]</f>
        <v>3.6</v>
      </c>
      <c r="AA435" s="18">
        <v>1</v>
      </c>
      <c r="AB435" s="40"/>
      <c r="AC435" s="40">
        <v>1</v>
      </c>
      <c r="AD435" s="40">
        <v>1</v>
      </c>
      <c r="AE435" s="40">
        <v>1</v>
      </c>
      <c r="AF435" s="40">
        <v>1</v>
      </c>
      <c r="AG435" s="40">
        <v>0</v>
      </c>
      <c r="AH435" s="40"/>
      <c r="AI435" s="40" t="str">
        <f t="shared" si="65"/>
        <v/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63"/>
        <v>T-073005-1/1073-TC-007</v>
      </c>
      <c r="AP435" t="str">
        <f>Tabela1[[#This Row],[TAG]]&amp;Tabela1[[#This Row],[PEDIDO]]&amp;Tabela1[[#This Row],[PRODUTO]]</f>
        <v>1073-TC-007P-188RMF</v>
      </c>
      <c r="AQ435" s="23" t="str">
        <f>Tabela1[[#This Row],[PRODUTO]]&amp;Tabela1[[#This Row],[TAG]]</f>
        <v>RMF1073-TC-007</v>
      </c>
      <c r="AR435" s="183">
        <f>Tabela1[[#This Row],[PESO TOTAL]]*Tabela1[[#This Row],[MATÉRIA PRIMA]]</f>
        <v>3.6</v>
      </c>
      <c r="AS435" s="28">
        <f>Tabela1[[#This Row],[PESO TOTAL]]*Tabela1[[#This Row],[PREPARAÇÃO ]]</f>
        <v>3.6</v>
      </c>
      <c r="AT435" s="28">
        <f>Tabela1[[#This Row],[PESO TOTAL]]*Tabela1[[#This Row],[CALDEIRARIA]]</f>
        <v>3.6</v>
      </c>
      <c r="AU435" s="28">
        <f>Tabela1[[#This Row],[PESO TOTAL]]*Tabela1[[#This Row],[SOLDA]]</f>
        <v>3.6</v>
      </c>
      <c r="AV435" s="28">
        <f>Tabela1[[#This Row],[PESO TOTAL]]*Tabela1[[#This Row],[ACABAMENTO]]</f>
        <v>3.6</v>
      </c>
      <c r="AW435" s="28">
        <f>Tabela1[[#This Row],[PESO TOTAL]]*Tabela1[[#This Row],[PRONTO ACABADO]]</f>
        <v>0</v>
      </c>
      <c r="AX435" s="28">
        <f>Tabela1[[#This Row],[PESO TOTAL]]*Tabela1[[#This Row],[EXPEDIÇÃO ]]</f>
        <v>0</v>
      </c>
      <c r="AY435" s="28" t="str">
        <f>Tabela1[[#This Row],[PEDIDO]]&amp;Tabela1[[#This Row],[PRODUTO]]</f>
        <v>P-188RMF</v>
      </c>
      <c r="AZ435" s="44">
        <f>IF(AF435="",0,IF(ISTEXT(AF435),H435*VALUE(SUBSTITUTE(AF435,"%",""))/100,H435*AF435))-Tabela1[[#This Row],[PRONTO ACABADO2]]</f>
        <v>3.6</v>
      </c>
      <c r="BA435" s="44">
        <f>IF(AG435="",0,IF(ISTEXT(AG435),H435*VALUE(SUBSTITUTE(AG435,"%",""))/100,H435*AG435))-Tabela1[[#This Row],[PESO EXPEDIDO2]]</f>
        <v>0</v>
      </c>
      <c r="BB435" s="44">
        <f t="shared" si="68"/>
        <v>0</v>
      </c>
      <c r="BC435" s="44">
        <f t="shared" si="69"/>
        <v>0</v>
      </c>
      <c r="BD435" s="44"/>
    </row>
    <row r="436" spans="1:56" ht="15.75" hidden="1" customHeight="1" x14ac:dyDescent="0.25">
      <c r="A436" s="6" t="s">
        <v>4074</v>
      </c>
      <c r="B436" s="22" t="s">
        <v>3993</v>
      </c>
      <c r="C436" s="7">
        <v>1</v>
      </c>
      <c r="D436" s="46" t="s">
        <v>4078</v>
      </c>
      <c r="E436" s="7">
        <v>4321</v>
      </c>
      <c r="F436" s="7" t="s">
        <v>4075</v>
      </c>
      <c r="G436" s="24">
        <v>4.4000000000000004</v>
      </c>
      <c r="H436" s="41">
        <f>Tabela1[[#This Row],[PESO UNI]]*Tabela1[[#This Row],[QTE]]</f>
        <v>4.4000000000000004</v>
      </c>
      <c r="I436" s="7">
        <v>0</v>
      </c>
      <c r="J436" s="8" t="s">
        <v>2283</v>
      </c>
      <c r="K436" s="8" t="s">
        <v>335</v>
      </c>
      <c r="L436" s="9" t="s">
        <v>2076</v>
      </c>
      <c r="M436" s="10">
        <v>46181</v>
      </c>
      <c r="N436" s="8" t="s">
        <v>335</v>
      </c>
      <c r="O436" s="12"/>
      <c r="P436" s="13"/>
      <c r="Q436" s="14">
        <f>Tabela1[[#This Row],[QTDE/ Fabricação]]-Tabela1[[#This Row],[QTE]]</f>
        <v>-1</v>
      </c>
      <c r="R436" s="19">
        <f t="shared" si="64"/>
        <v>3.3000000000000003</v>
      </c>
      <c r="S436" s="19">
        <f t="shared" si="62"/>
        <v>0</v>
      </c>
      <c r="T436" s="20">
        <f t="shared" si="66"/>
        <v>-4.4000000000000004</v>
      </c>
      <c r="U436" s="17">
        <f>IFERROR(SUMIF('LISTA DE EMBARQUE'!B:B,MICRO!E:E,'LISTA DE EMBARQUE'!G:G),"")</f>
        <v>0</v>
      </c>
      <c r="V436" s="12" t="str">
        <f>IFERROR(VLOOKUP(Tabela1[[#This Row],[COD.MDE]],'LISTA DE EMBARQUE'!B:L,11,0),"")</f>
        <v/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0</v>
      </c>
      <c r="Y436" s="14">
        <f t="shared" si="67"/>
        <v>-1</v>
      </c>
      <c r="Z436" s="21">
        <f>Tabela1[[#This Row],[PESO TOTAL]]-Tabela1[[#This Row],[Peso Expedido]]</f>
        <v>4.4000000000000004</v>
      </c>
      <c r="AA436" s="18">
        <v>0</v>
      </c>
      <c r="AB436" s="40"/>
      <c r="AC436" s="40">
        <v>1</v>
      </c>
      <c r="AD436" s="40">
        <v>1</v>
      </c>
      <c r="AE436" s="40">
        <v>1</v>
      </c>
      <c r="AF436" s="40">
        <v>1</v>
      </c>
      <c r="AG436" s="40">
        <v>0</v>
      </c>
      <c r="AH436" s="40"/>
      <c r="AI436" s="40" t="str">
        <f t="shared" si="65"/>
        <v/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63"/>
        <v>T-073005-1/1073-TC-007</v>
      </c>
      <c r="AP436" t="str">
        <f>Tabela1[[#This Row],[TAG]]&amp;Tabela1[[#This Row],[PEDIDO]]&amp;Tabela1[[#This Row],[PRODUTO]]</f>
        <v>1073-TC-007P-188RMF</v>
      </c>
      <c r="AQ436" s="23" t="str">
        <f>Tabela1[[#This Row],[PRODUTO]]&amp;Tabela1[[#This Row],[TAG]]</f>
        <v>RMF1073-TC-007</v>
      </c>
      <c r="AR436" s="183">
        <f>Tabela1[[#This Row],[PESO TOTAL]]*Tabela1[[#This Row],[MATÉRIA PRIMA]]</f>
        <v>0</v>
      </c>
      <c r="AS436" s="28">
        <f>Tabela1[[#This Row],[PESO TOTAL]]*Tabela1[[#This Row],[PREPARAÇÃO ]]</f>
        <v>4.4000000000000004</v>
      </c>
      <c r="AT436" s="28">
        <f>Tabela1[[#This Row],[PESO TOTAL]]*Tabela1[[#This Row],[CALDEIRARIA]]</f>
        <v>4.4000000000000004</v>
      </c>
      <c r="AU436" s="28">
        <f>Tabela1[[#This Row],[PESO TOTAL]]*Tabela1[[#This Row],[SOLDA]]</f>
        <v>4.4000000000000004</v>
      </c>
      <c r="AV436" s="28">
        <f>Tabela1[[#This Row],[PESO TOTAL]]*Tabela1[[#This Row],[ACABAMENTO]]</f>
        <v>4.4000000000000004</v>
      </c>
      <c r="AW436" s="28">
        <f>Tabela1[[#This Row],[PESO TOTAL]]*Tabela1[[#This Row],[PRONTO ACABADO]]</f>
        <v>0</v>
      </c>
      <c r="AX436" s="28">
        <f>Tabela1[[#This Row],[PESO TOTAL]]*Tabela1[[#This Row],[EXPEDIÇÃO ]]</f>
        <v>0</v>
      </c>
      <c r="AY436" s="28" t="str">
        <f>Tabela1[[#This Row],[PEDIDO]]&amp;Tabela1[[#This Row],[PRODUTO]]</f>
        <v>P-188RMF</v>
      </c>
      <c r="AZ436" s="44">
        <f>IF(AF436="",0,IF(ISTEXT(AF436),H436*VALUE(SUBSTITUTE(AF436,"%",""))/100,H436*AF436))-Tabela1[[#This Row],[PRONTO ACABADO2]]</f>
        <v>4.4000000000000004</v>
      </c>
      <c r="BA436" s="44">
        <f>IF(AG436="",0,IF(ISTEXT(AG436),H436*VALUE(SUBSTITUTE(AG436,"%",""))/100,H436*AG436))-Tabela1[[#This Row],[PESO EXPEDIDO2]]</f>
        <v>0</v>
      </c>
      <c r="BB436" s="44">
        <f t="shared" si="68"/>
        <v>0</v>
      </c>
      <c r="BC436" s="44">
        <f t="shared" si="69"/>
        <v>0</v>
      </c>
      <c r="BD436" s="44"/>
    </row>
    <row r="437" spans="1:56" ht="15.75" hidden="1" customHeight="1" x14ac:dyDescent="0.25">
      <c r="A437" s="6" t="s">
        <v>4074</v>
      </c>
      <c r="B437" s="22" t="s">
        <v>4012</v>
      </c>
      <c r="C437" s="7">
        <v>1</v>
      </c>
      <c r="D437" s="46" t="s">
        <v>4078</v>
      </c>
      <c r="E437" s="7">
        <v>4322</v>
      </c>
      <c r="F437" s="7" t="s">
        <v>4075</v>
      </c>
      <c r="G437" s="24">
        <v>3.9</v>
      </c>
      <c r="H437" s="41">
        <f>Tabela1[[#This Row],[PESO UNI]]*Tabela1[[#This Row],[QTE]]</f>
        <v>3.9</v>
      </c>
      <c r="I437" s="7">
        <v>0</v>
      </c>
      <c r="J437" s="8" t="s">
        <v>2283</v>
      </c>
      <c r="K437" s="8" t="s">
        <v>335</v>
      </c>
      <c r="L437" s="9" t="s">
        <v>2076</v>
      </c>
      <c r="M437" s="10">
        <v>46181</v>
      </c>
      <c r="N437" s="8" t="s">
        <v>335</v>
      </c>
      <c r="O437" s="12"/>
      <c r="P437" s="13"/>
      <c r="Q437" s="14">
        <f>Tabela1[[#This Row],[QTDE/ Fabricação]]-Tabela1[[#This Row],[QTE]]</f>
        <v>-1</v>
      </c>
      <c r="R437" s="19">
        <f t="shared" si="64"/>
        <v>2.9249999999999998</v>
      </c>
      <c r="S437" s="19">
        <f t="shared" si="62"/>
        <v>0</v>
      </c>
      <c r="T437" s="20">
        <f t="shared" si="66"/>
        <v>-3.9</v>
      </c>
      <c r="U437" s="17">
        <f>IFERROR(SUMIF('LISTA DE EMBARQUE'!B:B,MICRO!E:E,'LISTA DE EMBARQUE'!G:G),"")</f>
        <v>0</v>
      </c>
      <c r="V437" s="12" t="str">
        <f>IFERROR(VLOOKUP(Tabela1[[#This Row],[COD.MDE]],'LISTA DE EMBARQUE'!B:L,11,0),"")</f>
        <v/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0</v>
      </c>
      <c r="Y437" s="14">
        <f t="shared" si="67"/>
        <v>-1</v>
      </c>
      <c r="Z437" s="21">
        <f>Tabela1[[#This Row],[PESO TOTAL]]-Tabela1[[#This Row],[Peso Expedido]]</f>
        <v>3.9</v>
      </c>
      <c r="AA437" s="18">
        <v>0</v>
      </c>
      <c r="AB437" s="40"/>
      <c r="AC437" s="40">
        <v>1</v>
      </c>
      <c r="AD437" s="40">
        <v>1</v>
      </c>
      <c r="AE437" s="40">
        <v>1</v>
      </c>
      <c r="AF437" s="40">
        <v>1</v>
      </c>
      <c r="AG437" s="40">
        <v>0</v>
      </c>
      <c r="AH437" s="40"/>
      <c r="AI437" s="40" t="str">
        <f t="shared" si="65"/>
        <v/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63"/>
        <v>T-073005-1/1073-TC-007</v>
      </c>
      <c r="AP437" t="str">
        <f>Tabela1[[#This Row],[TAG]]&amp;Tabela1[[#This Row],[PEDIDO]]&amp;Tabela1[[#This Row],[PRODUTO]]</f>
        <v>1073-TC-007P-188RMF</v>
      </c>
      <c r="AQ437" s="23" t="str">
        <f>Tabela1[[#This Row],[PRODUTO]]&amp;Tabela1[[#This Row],[TAG]]</f>
        <v>RMF1073-TC-007</v>
      </c>
      <c r="AR437" s="183">
        <f>Tabela1[[#This Row],[PESO TOTAL]]*Tabela1[[#This Row],[MATÉRIA PRIMA]]</f>
        <v>0</v>
      </c>
      <c r="AS437" s="28">
        <f>Tabela1[[#This Row],[PESO TOTAL]]*Tabela1[[#This Row],[PREPARAÇÃO ]]</f>
        <v>3.9</v>
      </c>
      <c r="AT437" s="28">
        <f>Tabela1[[#This Row],[PESO TOTAL]]*Tabela1[[#This Row],[CALDEIRARIA]]</f>
        <v>3.9</v>
      </c>
      <c r="AU437" s="28">
        <f>Tabela1[[#This Row],[PESO TOTAL]]*Tabela1[[#This Row],[SOLDA]]</f>
        <v>3.9</v>
      </c>
      <c r="AV437" s="28">
        <f>Tabela1[[#This Row],[PESO TOTAL]]*Tabela1[[#This Row],[ACABAMENTO]]</f>
        <v>3.9</v>
      </c>
      <c r="AW437" s="28">
        <f>Tabela1[[#This Row],[PESO TOTAL]]*Tabela1[[#This Row],[PRONTO ACABADO]]</f>
        <v>0</v>
      </c>
      <c r="AX437" s="28">
        <f>Tabela1[[#This Row],[PESO TOTAL]]*Tabela1[[#This Row],[EXPEDIÇÃO ]]</f>
        <v>0</v>
      </c>
      <c r="AY437" s="28" t="str">
        <f>Tabela1[[#This Row],[PEDIDO]]&amp;Tabela1[[#This Row],[PRODUTO]]</f>
        <v>P-188RMF</v>
      </c>
      <c r="AZ437" s="44">
        <f>IF(AF437="",0,IF(ISTEXT(AF437),H437*VALUE(SUBSTITUTE(AF437,"%",""))/100,H437*AF437))-Tabela1[[#This Row],[PRONTO ACABADO2]]</f>
        <v>3.9</v>
      </c>
      <c r="BA437" s="44">
        <f>IF(AG437="",0,IF(ISTEXT(AG437),H437*VALUE(SUBSTITUTE(AG437,"%",""))/100,H437*AG437))-Tabela1[[#This Row],[PESO EXPEDIDO2]]</f>
        <v>0</v>
      </c>
      <c r="BB437" s="44">
        <f t="shared" si="68"/>
        <v>0</v>
      </c>
      <c r="BC437" s="44">
        <f t="shared" si="69"/>
        <v>0</v>
      </c>
      <c r="BD437" s="44"/>
    </row>
    <row r="438" spans="1:56" ht="15.75" hidden="1" customHeight="1" x14ac:dyDescent="0.25">
      <c r="A438" s="6" t="s">
        <v>3874</v>
      </c>
      <c r="B438" s="22" t="s">
        <v>4079</v>
      </c>
      <c r="C438" s="7">
        <v>2</v>
      </c>
      <c r="D438" s="46" t="s">
        <v>4080</v>
      </c>
      <c r="E438" s="7">
        <v>4323</v>
      </c>
      <c r="F438" s="7" t="s">
        <v>3799</v>
      </c>
      <c r="G438" s="24">
        <v>4.4800000000000004</v>
      </c>
      <c r="H438" s="41">
        <f>Tabela1[[#This Row],[PESO UNI]]*Tabela1[[#This Row],[QTE]]</f>
        <v>8.9600000000000009</v>
      </c>
      <c r="I438" s="7">
        <v>3</v>
      </c>
      <c r="J438" s="8" t="s">
        <v>3800</v>
      </c>
      <c r="K438" s="8" t="s">
        <v>335</v>
      </c>
      <c r="L438" s="9" t="s">
        <v>2076</v>
      </c>
      <c r="M438" s="10">
        <v>46192</v>
      </c>
      <c r="N438" s="8" t="s">
        <v>335</v>
      </c>
      <c r="O438" s="12"/>
      <c r="P438" s="13"/>
      <c r="Q438" s="14">
        <f>Tabela1[[#This Row],[QTDE/ Fabricação]]-Tabela1[[#This Row],[QTE]]</f>
        <v>-2</v>
      </c>
      <c r="R438" s="19">
        <f t="shared" si="64"/>
        <v>6.4960000000000004</v>
      </c>
      <c r="S438" s="19">
        <f t="shared" ref="S438:S509" si="70">IFERROR(H438*AG438,"")</f>
        <v>0</v>
      </c>
      <c r="T438" s="20">
        <f t="shared" si="66"/>
        <v>-8.9600000000000009</v>
      </c>
      <c r="U438" s="17">
        <f>IFERROR(SUMIF('LISTA DE EMBARQUE'!B:B,MICRO!E:E,'LISTA DE EMBARQUE'!G:G),"")</f>
        <v>0</v>
      </c>
      <c r="V438" s="12" t="str">
        <f>IFERROR(VLOOKUP(Tabela1[[#This Row],[COD.MDE]],'LISTA DE EMBARQUE'!B:L,11,0),"")</f>
        <v/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0</v>
      </c>
      <c r="Y438" s="14">
        <f t="shared" si="67"/>
        <v>-2</v>
      </c>
      <c r="Z438" s="21">
        <f>Tabela1[[#This Row],[PESO TOTAL]]-Tabela1[[#This Row],[Peso Expedido]]</f>
        <v>8.9600000000000009</v>
      </c>
      <c r="AA438" s="18">
        <v>1</v>
      </c>
      <c r="AB438" s="40"/>
      <c r="AC438" s="40">
        <v>1</v>
      </c>
      <c r="AD438" s="40">
        <v>1</v>
      </c>
      <c r="AE438" s="40">
        <v>0</v>
      </c>
      <c r="AF438" s="40">
        <v>0</v>
      </c>
      <c r="AG438" s="40">
        <v>0</v>
      </c>
      <c r="AH438" s="40"/>
      <c r="AI438" s="40" t="str">
        <f t="shared" si="65"/>
        <v/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63"/>
        <v>T-072962-1/1073-TC-006/007</v>
      </c>
      <c r="AP438" t="str">
        <f>Tabela1[[#This Row],[TAG]]&amp;Tabela1[[#This Row],[PEDIDO]]&amp;Tabela1[[#This Row],[PRODUTO]]</f>
        <v>1073-TC-006/007P-188RMF</v>
      </c>
      <c r="AQ438" s="23" t="str">
        <f>Tabela1[[#This Row],[PRODUTO]]&amp;Tabela1[[#This Row],[TAG]]</f>
        <v>RMF1073-TC-006/007</v>
      </c>
      <c r="AR438" s="183">
        <f>Tabela1[[#This Row],[PESO TOTAL]]*Tabela1[[#This Row],[MATÉRIA PRIMA]]</f>
        <v>8.9600000000000009</v>
      </c>
      <c r="AS438" s="28">
        <f>Tabela1[[#This Row],[PESO TOTAL]]*Tabela1[[#This Row],[PREPARAÇÃO ]]</f>
        <v>8.9600000000000009</v>
      </c>
      <c r="AT438" s="28">
        <f>Tabela1[[#This Row],[PESO TOTAL]]*Tabela1[[#This Row],[CALDEIRARIA]]</f>
        <v>8.9600000000000009</v>
      </c>
      <c r="AU438" s="28">
        <f>Tabela1[[#This Row],[PESO TOTAL]]*Tabela1[[#This Row],[SOLDA]]</f>
        <v>0</v>
      </c>
      <c r="AV438" s="28">
        <f>Tabela1[[#This Row],[PESO TOTAL]]*Tabela1[[#This Row],[ACABAMENTO]]</f>
        <v>0</v>
      </c>
      <c r="AW438" s="28">
        <f>Tabela1[[#This Row],[PESO TOTAL]]*Tabela1[[#This Row],[PRONTO ACABADO]]</f>
        <v>0</v>
      </c>
      <c r="AX438" s="28">
        <f>Tabela1[[#This Row],[PESO TOTAL]]*Tabela1[[#This Row],[EXPEDIÇÃO ]]</f>
        <v>0</v>
      </c>
      <c r="AY438" s="28" t="str">
        <f>Tabela1[[#This Row],[PEDIDO]]&amp;Tabela1[[#This Row],[PRODUTO]]</f>
        <v>P-188RMF</v>
      </c>
      <c r="AZ438" s="44">
        <f>IF(AF438="",0,IF(ISTEXT(AF438),H438*VALUE(SUBSTITUTE(AF438,"%",""))/100,H438*AF438))-Tabela1[[#This Row],[PRONTO ACABADO2]]</f>
        <v>0</v>
      </c>
      <c r="BA438" s="44">
        <f>IF(AG438="",0,IF(ISTEXT(AG438),H438*VALUE(SUBSTITUTE(AG438,"%",""))/100,H438*AG438))-Tabela1[[#This Row],[PESO EXPEDIDO2]]</f>
        <v>0</v>
      </c>
      <c r="BB438" s="44">
        <f t="shared" si="68"/>
        <v>0</v>
      </c>
      <c r="BC438" s="44">
        <f t="shared" si="69"/>
        <v>0</v>
      </c>
      <c r="BD438" s="44"/>
    </row>
    <row r="439" spans="1:56" ht="15.75" hidden="1" customHeight="1" x14ac:dyDescent="0.25">
      <c r="A439" s="6" t="s">
        <v>3874</v>
      </c>
      <c r="B439" s="22" t="s">
        <v>4081</v>
      </c>
      <c r="C439" s="7">
        <v>2</v>
      </c>
      <c r="D439" s="46" t="s">
        <v>4082</v>
      </c>
      <c r="E439" s="7">
        <v>4324</v>
      </c>
      <c r="F439" s="7" t="s">
        <v>3799</v>
      </c>
      <c r="G439" s="24">
        <v>58.694200000000002</v>
      </c>
      <c r="H439" s="41">
        <f>Tabela1[[#This Row],[PESO UNI]]*Tabela1[[#This Row],[QTE]]</f>
        <v>117.3884</v>
      </c>
      <c r="I439" s="7">
        <v>3</v>
      </c>
      <c r="J439" s="8" t="s">
        <v>3800</v>
      </c>
      <c r="K439" s="8" t="s">
        <v>335</v>
      </c>
      <c r="L439" s="9" t="s">
        <v>2076</v>
      </c>
      <c r="M439" s="10">
        <v>46192</v>
      </c>
      <c r="N439" s="8" t="s">
        <v>335</v>
      </c>
      <c r="O439" s="12"/>
      <c r="P439" s="13"/>
      <c r="Q439" s="14">
        <f>Tabela1[[#This Row],[QTDE/ Fabricação]]-Tabela1[[#This Row],[QTE]]</f>
        <v>-2</v>
      </c>
      <c r="R439" s="19">
        <f t="shared" si="64"/>
        <v>85.106589999999997</v>
      </c>
      <c r="S439" s="19">
        <f t="shared" si="70"/>
        <v>0</v>
      </c>
      <c r="T439" s="20">
        <f t="shared" si="66"/>
        <v>-117.3884</v>
      </c>
      <c r="U439" s="17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IFERROR(VLOOKUP(Tabela1[[#This Row],[COD.MDE]],'LISTA DE EMBARQUE'!B:M,12,0),"")</f>
        <v/>
      </c>
      <c r="X439" s="14">
        <f>IFERROR(Tabela1[[#This Row],[QIANTIDADE EXPEDIDA]]*Tabela1[[#This Row],[PESO UNI]],"")</f>
        <v>0</v>
      </c>
      <c r="Y439" s="14">
        <f t="shared" si="67"/>
        <v>-2</v>
      </c>
      <c r="Z439" s="21">
        <f>Tabela1[[#This Row],[PESO TOTAL]]-Tabela1[[#This Row],[Peso Expedido]]</f>
        <v>117.3884</v>
      </c>
      <c r="AA439" s="18">
        <v>1</v>
      </c>
      <c r="AB439" s="40"/>
      <c r="AC439" s="40">
        <v>1</v>
      </c>
      <c r="AD439" s="40">
        <v>1</v>
      </c>
      <c r="AE439" s="40">
        <v>0</v>
      </c>
      <c r="AF439" s="40">
        <v>0</v>
      </c>
      <c r="AG439" s="40">
        <v>0</v>
      </c>
      <c r="AH439" s="40"/>
      <c r="AI439" s="40" t="str">
        <f t="shared" si="65"/>
        <v/>
      </c>
      <c r="AJ439" s="5"/>
      <c r="AK439" t="str">
        <f>Tabela1[[#This Row],[Coluna1]]&amp;Tabela1[[#This Row],[PEDIDO]]</f>
        <v>P-188</v>
      </c>
      <c r="AL439"/>
      <c r="AM439"/>
      <c r="AN439"/>
      <c r="AO439" t="str">
        <f t="shared" si="63"/>
        <v>T-072962-1/1073-TC-006/007</v>
      </c>
      <c r="AP439" t="str">
        <f>Tabela1[[#This Row],[TAG]]&amp;Tabela1[[#This Row],[PEDIDO]]&amp;Tabela1[[#This Row],[PRODUTO]]</f>
        <v>1073-TC-006/007P-188RMF</v>
      </c>
      <c r="AQ439" s="23" t="str">
        <f>Tabela1[[#This Row],[PRODUTO]]&amp;Tabela1[[#This Row],[TAG]]</f>
        <v>RMF1073-TC-006/007</v>
      </c>
      <c r="AR439" s="183">
        <f>Tabela1[[#This Row],[PESO TOTAL]]*Tabela1[[#This Row],[MATÉRIA PRIMA]]</f>
        <v>117.3884</v>
      </c>
      <c r="AS439" s="28">
        <f>Tabela1[[#This Row],[PESO TOTAL]]*Tabela1[[#This Row],[PREPARAÇÃO ]]</f>
        <v>117.3884</v>
      </c>
      <c r="AT439" s="28">
        <f>Tabela1[[#This Row],[PESO TOTAL]]*Tabela1[[#This Row],[CALDEIRARIA]]</f>
        <v>117.3884</v>
      </c>
      <c r="AU439" s="28">
        <f>Tabela1[[#This Row],[PESO TOTAL]]*Tabela1[[#This Row],[SOLDA]]</f>
        <v>0</v>
      </c>
      <c r="AV439" s="28">
        <f>Tabela1[[#This Row],[PESO TOTAL]]*Tabela1[[#This Row],[ACABAMENTO]]</f>
        <v>0</v>
      </c>
      <c r="AW439" s="28">
        <f>Tabela1[[#This Row],[PESO TOTAL]]*Tabela1[[#This Row],[PRONTO ACABADO]]</f>
        <v>0</v>
      </c>
      <c r="AX439" s="28">
        <f>Tabela1[[#This Row],[PESO TOTAL]]*Tabela1[[#This Row],[EXPEDIÇÃO ]]</f>
        <v>0</v>
      </c>
      <c r="AY439" s="28" t="str">
        <f>Tabela1[[#This Row],[PEDIDO]]&amp;Tabela1[[#This Row],[PRODUTO]]</f>
        <v>P-188RMF</v>
      </c>
      <c r="AZ439" s="44">
        <f>IF(AF439="",0,IF(ISTEXT(AF439),H439*VALUE(SUBSTITUTE(AF439,"%",""))/100,H439*AF439))-Tabela1[[#This Row],[PRONTO ACABADO2]]</f>
        <v>0</v>
      </c>
      <c r="BA439" s="44">
        <f>IF(AG439="",0,IF(ISTEXT(AG439),H439*VALUE(SUBSTITUTE(AG439,"%",""))/100,H439*AG439))-Tabela1[[#This Row],[PESO EXPEDIDO2]]</f>
        <v>0</v>
      </c>
      <c r="BB439" s="44">
        <f t="shared" si="68"/>
        <v>0</v>
      </c>
      <c r="BC439" s="44">
        <f t="shared" si="69"/>
        <v>0</v>
      </c>
      <c r="BD439" s="44"/>
    </row>
    <row r="440" spans="1:56" ht="15.75" hidden="1" customHeight="1" x14ac:dyDescent="0.25">
      <c r="A440" s="6" t="s">
        <v>87</v>
      </c>
      <c r="B440" s="22"/>
      <c r="C440" s="7">
        <v>6</v>
      </c>
      <c r="D440" s="46" t="s">
        <v>4308</v>
      </c>
      <c r="E440" s="7">
        <v>4325</v>
      </c>
      <c r="F440" s="7">
        <v>1</v>
      </c>
      <c r="G440" s="24">
        <v>10</v>
      </c>
      <c r="H440" s="41">
        <f>Tabela1[[#This Row],[PESO UNI]]*Tabela1[[#This Row],[QTE]]</f>
        <v>60</v>
      </c>
      <c r="I440" s="7">
        <v>0</v>
      </c>
      <c r="J440" s="8" t="s">
        <v>4309</v>
      </c>
      <c r="K440" s="8" t="s">
        <v>23</v>
      </c>
      <c r="L440" s="9" t="s">
        <v>4310</v>
      </c>
      <c r="M440" s="10">
        <v>46212</v>
      </c>
      <c r="N440" s="8" t="s">
        <v>46</v>
      </c>
      <c r="O440" s="12"/>
      <c r="P440" s="13"/>
      <c r="Q440" s="14">
        <f>Tabela1[[#This Row],[QTDE/ Fabricação]]-Tabela1[[#This Row],[QTE]]</f>
        <v>-6</v>
      </c>
      <c r="R440" s="19">
        <f t="shared" ref="R440" si="71">IFERROR(H440*((AA440*0.25)+(AC440*0.25)+(AD440*0.225)+(AE440*0.225)+(AF440*0.05)),"")</f>
        <v>30</v>
      </c>
      <c r="S440" s="19">
        <f t="shared" si="70"/>
        <v>0</v>
      </c>
      <c r="T440" s="20">
        <f t="shared" ref="T440" si="72">IFERROR(S440-H440,"")</f>
        <v>-60</v>
      </c>
      <c r="U440" s="17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" si="73">U440-C440</f>
        <v>-6</v>
      </c>
      <c r="Z440" s="21">
        <f>Tabela1[[#This Row],[PESO TOTAL]]-Tabela1[[#This Row],[Peso Expedido]]</f>
        <v>60</v>
      </c>
      <c r="AA440" s="18">
        <v>1</v>
      </c>
      <c r="AB440" s="40"/>
      <c r="AC440" s="40">
        <v>1</v>
      </c>
      <c r="AD440" s="40"/>
      <c r="AE440" s="40"/>
      <c r="AF440" s="40"/>
      <c r="AG440" s="40"/>
      <c r="AH440" s="40"/>
      <c r="AI440" s="40" t="str">
        <f t="shared" si="65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" si="74">A440&amp;"/"&amp;J440</f>
        <v>R-1-4-10993/P208</v>
      </c>
      <c r="AP440" t="str">
        <f>Tabela1[[#This Row],[TAG]]&amp;Tabela1[[#This Row],[PEDIDO]]&amp;Tabela1[[#This Row],[PRODUTO]]</f>
        <v>P208P-208ROLOS</v>
      </c>
      <c r="AQ440" s="23" t="str">
        <f>Tabela1[[#This Row],[PRODUTO]]&amp;Tabela1[[#This Row],[TAG]]</f>
        <v>ROLOSP208</v>
      </c>
      <c r="AR440" s="183">
        <f>Tabela1[[#This Row],[PESO TOTAL]]*Tabela1[[#This Row],[MATÉRIA PRIMA]]</f>
        <v>60</v>
      </c>
      <c r="AS440" s="28">
        <f>Tabela1[[#This Row],[PESO TOTAL]]*Tabela1[[#This Row],[PREPARAÇÃO ]]</f>
        <v>60</v>
      </c>
      <c r="AT440" s="28">
        <f>Tabela1[[#This Row],[PESO TOTAL]]*Tabela1[[#This Row],[CALDEIRARIA]]</f>
        <v>0</v>
      </c>
      <c r="AU440" s="28">
        <f>Tabela1[[#This Row],[PESO TOTAL]]*Tabela1[[#This Row],[SOLDA]]</f>
        <v>0</v>
      </c>
      <c r="AV440" s="28">
        <f>Tabela1[[#This Row],[PESO TOTAL]]*Tabela1[[#This Row],[ACABAMENTO]]</f>
        <v>0</v>
      </c>
      <c r="AW440" s="28">
        <f>Tabela1[[#This Row],[PESO TOTAL]]*Tabela1[[#This Row],[PRONTO ACABADO]]</f>
        <v>0</v>
      </c>
      <c r="AX440" s="28">
        <f>Tabela1[[#This Row],[PESO TOTAL]]*Tabela1[[#This Row],[EXPEDIÇÃO ]]</f>
        <v>0</v>
      </c>
      <c r="AY440" s="28" t="str">
        <f>Tabela1[[#This Row],[PEDIDO]]&amp;Tabela1[[#This Row],[PRODUTO]]</f>
        <v>P-208ROLOS</v>
      </c>
      <c r="AZ440" s="44">
        <f>IF(AF440="",0,IF(ISTEXT(AF440),H440*VALUE(SUBSTITUTE(AF440,"%",""))/100,H440*AF440))-Tabela1[[#This Row],[PRONTO ACABADO2]]</f>
        <v>0</v>
      </c>
      <c r="BA440" s="44">
        <f>IF(AG440="",0,IF(ISTEXT(AG440),H440*VALUE(SUBSTITUTE(AG440,"%",""))/100,H440*AG440))-Tabela1[[#This Row],[PESO EXPEDIDO2]]</f>
        <v>0</v>
      </c>
      <c r="BB440" s="44">
        <f t="shared" ref="BB440" si="75">IF(AH440="",0,IF(ISTEXT(AH440),H440*VALUE(SUBSTITUTE(AH440,"%",""))/100,H440*AH440))</f>
        <v>0</v>
      </c>
      <c r="BC440" s="44">
        <f t="shared" ref="BC440" si="76">IF(AG440="",0,IF(ISTEXT(AG440),H440*VALUE(SUBSTITUTE(AG440,"%",""))/100,H440*AG440))</f>
        <v>0</v>
      </c>
      <c r="BD440" s="44"/>
    </row>
    <row r="441" spans="1:56" ht="15.75" hidden="1" customHeight="1" x14ac:dyDescent="0.25">
      <c r="A441" s="6" t="s">
        <v>88</v>
      </c>
      <c r="B441" s="22"/>
      <c r="C441" s="7">
        <v>6</v>
      </c>
      <c r="D441" s="46" t="s">
        <v>4311</v>
      </c>
      <c r="E441" s="7">
        <v>4326</v>
      </c>
      <c r="F441" s="7">
        <v>1</v>
      </c>
      <c r="G441" s="24">
        <v>12.5</v>
      </c>
      <c r="H441" s="41">
        <f>Tabela1[[#This Row],[PESO UNI]]*Tabela1[[#This Row],[QTE]]</f>
        <v>75</v>
      </c>
      <c r="I441" s="7">
        <v>0</v>
      </c>
      <c r="J441" s="8" t="s">
        <v>4309</v>
      </c>
      <c r="K441" s="8" t="s">
        <v>23</v>
      </c>
      <c r="L441" s="9" t="s">
        <v>4310</v>
      </c>
      <c r="M441" s="10">
        <v>46212</v>
      </c>
      <c r="N441" s="8" t="s">
        <v>46</v>
      </c>
      <c r="O441" s="12"/>
      <c r="P441" s="13"/>
      <c r="Q441" s="14">
        <f>Tabela1[[#This Row],[QTDE/ Fabricação]]-Tabela1[[#This Row],[QTE]]</f>
        <v>-6</v>
      </c>
      <c r="R441" s="19">
        <f t="shared" ref="R441:R512" si="77">IFERROR(H441*((AA441*0.25)+(AC441*0.25)+(AD441*0.225)+(AE441*0.225)+(AF441*0.05)),"")</f>
        <v>37.5</v>
      </c>
      <c r="S441" s="19">
        <f t="shared" si="70"/>
        <v>0</v>
      </c>
      <c r="T441" s="20">
        <f t="shared" ref="T441:T512" si="78">IFERROR(S441-H441,"")</f>
        <v>-75</v>
      </c>
      <c r="U441" s="17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ref="Y441:Y512" si="79">U441-C441</f>
        <v>-6</v>
      </c>
      <c r="Z441" s="21">
        <f>Tabela1[[#This Row],[PESO TOTAL]]-Tabela1[[#This Row],[Peso Expedido]]</f>
        <v>75</v>
      </c>
      <c r="AA441" s="18">
        <v>1</v>
      </c>
      <c r="AB441" s="40"/>
      <c r="AC441" s="40">
        <v>1</v>
      </c>
      <c r="AD441" s="40"/>
      <c r="AE441" s="40"/>
      <c r="AF441" s="40"/>
      <c r="AG441" s="40"/>
      <c r="AH441" s="40"/>
      <c r="AI441" s="40" t="str">
        <f t="shared" si="65"/>
        <v/>
      </c>
      <c r="AJ441" s="5"/>
      <c r="AK441" t="str">
        <f>Tabela1[[#This Row],[Coluna1]]&amp;Tabela1[[#This Row],[PEDIDO]]</f>
        <v>P-208</v>
      </c>
      <c r="AL441"/>
      <c r="AM441"/>
      <c r="AN441"/>
      <c r="AO441" t="str">
        <f t="shared" ref="AO441:AO512" si="80">A441&amp;"/"&amp;J441</f>
        <v>R-1-4-10996/P208</v>
      </c>
      <c r="AP441" t="str">
        <f>Tabela1[[#This Row],[TAG]]&amp;Tabela1[[#This Row],[PEDIDO]]&amp;Tabela1[[#This Row],[PRODUTO]]</f>
        <v>P208P-208ROLOS</v>
      </c>
      <c r="AQ441" s="23" t="str">
        <f>Tabela1[[#This Row],[PRODUTO]]&amp;Tabela1[[#This Row],[TAG]]</f>
        <v>ROLOSP208</v>
      </c>
      <c r="AR441" s="183">
        <f>Tabela1[[#This Row],[PESO TOTAL]]*Tabela1[[#This Row],[MATÉRIA PRIMA]]</f>
        <v>75</v>
      </c>
      <c r="AS441" s="28">
        <f>Tabela1[[#This Row],[PESO TOTAL]]*Tabela1[[#This Row],[PREPARAÇÃO ]]</f>
        <v>75</v>
      </c>
      <c r="AT441" s="28">
        <f>Tabela1[[#This Row],[PESO TOTAL]]*Tabela1[[#This Row],[CALDEIRARIA]]</f>
        <v>0</v>
      </c>
      <c r="AU441" s="28">
        <f>Tabela1[[#This Row],[PESO TOTAL]]*Tabela1[[#This Row],[SOLDA]]</f>
        <v>0</v>
      </c>
      <c r="AV441" s="28">
        <f>Tabela1[[#This Row],[PESO TOTAL]]*Tabela1[[#This Row],[ACABAMENTO]]</f>
        <v>0</v>
      </c>
      <c r="AW441" s="28">
        <f>Tabela1[[#This Row],[PESO TOTAL]]*Tabela1[[#This Row],[PRONTO ACABADO]]</f>
        <v>0</v>
      </c>
      <c r="AX441" s="28">
        <f>Tabela1[[#This Row],[PESO TOTAL]]*Tabela1[[#This Row],[EXPEDIÇÃO ]]</f>
        <v>0</v>
      </c>
      <c r="AY441" s="28" t="str">
        <f>Tabela1[[#This Row],[PEDIDO]]&amp;Tabela1[[#This Row],[PRODUTO]]</f>
        <v>P-208ROLOS</v>
      </c>
      <c r="AZ441" s="44">
        <f>IF(AF441="",0,IF(ISTEXT(AF441),H441*VALUE(SUBSTITUTE(AF441,"%",""))/100,H441*AF441))-Tabela1[[#This Row],[PRONTO ACABADO2]]</f>
        <v>0</v>
      </c>
      <c r="BA441" s="44">
        <f>IF(AG441="",0,IF(ISTEXT(AG441),H441*VALUE(SUBSTITUTE(AG441,"%",""))/100,H441*AG441))-Tabela1[[#This Row],[PESO EXPEDIDO2]]</f>
        <v>0</v>
      </c>
      <c r="BB441" s="44">
        <f t="shared" ref="BB441:BB512" si="81">IF(AH441="",0,IF(ISTEXT(AH441),H441*VALUE(SUBSTITUTE(AH441,"%",""))/100,H441*AH441))</f>
        <v>0</v>
      </c>
      <c r="BC441" s="44">
        <f t="shared" ref="BC441:BC512" si="82">IF(AG441="",0,IF(ISTEXT(AG441),H441*VALUE(SUBSTITUTE(AG441,"%",""))/100,H441*AG441))</f>
        <v>0</v>
      </c>
      <c r="BD441" s="44"/>
    </row>
    <row r="442" spans="1:56" ht="15.75" hidden="1" customHeight="1" x14ac:dyDescent="0.25">
      <c r="A442" s="6" t="s">
        <v>4313</v>
      </c>
      <c r="B442" s="22" t="s">
        <v>4314</v>
      </c>
      <c r="C442" s="7">
        <v>4</v>
      </c>
      <c r="D442" s="46" t="s">
        <v>4315</v>
      </c>
      <c r="E442" s="7">
        <v>4327</v>
      </c>
      <c r="F442" s="7">
        <v>1</v>
      </c>
      <c r="G442" s="24">
        <v>29.9</v>
      </c>
      <c r="H442" s="41">
        <f>Tabela1[[#This Row],[PESO UNI]]*Tabela1[[#This Row],[QTE]]</f>
        <v>119.6</v>
      </c>
      <c r="I442" s="7">
        <v>0</v>
      </c>
      <c r="J442" s="8" t="s">
        <v>4316</v>
      </c>
      <c r="K442" s="8" t="s">
        <v>32</v>
      </c>
      <c r="L442" s="9" t="s">
        <v>4317</v>
      </c>
      <c r="M442" s="10">
        <v>46212</v>
      </c>
      <c r="N442" s="8" t="s">
        <v>46</v>
      </c>
      <c r="O442" s="12"/>
      <c r="P442" s="13"/>
      <c r="Q442" s="14">
        <f>Tabela1[[#This Row],[QTDE/ Fabricação]]-Tabela1[[#This Row],[QTE]]</f>
        <v>-4</v>
      </c>
      <c r="R442" s="19">
        <f t="shared" si="77"/>
        <v>0</v>
      </c>
      <c r="S442" s="19">
        <f t="shared" si="70"/>
        <v>0</v>
      </c>
      <c r="T442" s="20">
        <f t="shared" si="78"/>
        <v>-119.6</v>
      </c>
      <c r="U442" s="17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si="79"/>
        <v>-4</v>
      </c>
      <c r="Z442" s="21">
        <f>Tabela1[[#This Row],[PESO TOTAL]]-Tabela1[[#This Row],[Peso Expedido]]</f>
        <v>119.6</v>
      </c>
      <c r="AA442" s="18"/>
      <c r="AB442" s="40"/>
      <c r="AC442" s="40"/>
      <c r="AD442" s="40"/>
      <c r="AE442" s="40"/>
      <c r="AF442" s="40"/>
      <c r="AG442" s="40"/>
      <c r="AH442" s="40"/>
      <c r="AI442" s="40" t="str">
        <f t="shared" si="65"/>
        <v/>
      </c>
      <c r="AJ442" s="5"/>
      <c r="AK442" t="str">
        <f>Tabela1[[#This Row],[Coluna1]]&amp;Tabela1[[#This Row],[PEDIDO]]</f>
        <v>P-209</v>
      </c>
      <c r="AL442"/>
      <c r="AM442"/>
      <c r="AN442"/>
      <c r="AO442" t="str">
        <f t="shared" si="80"/>
        <v>T-009591-1/P209</v>
      </c>
      <c r="AP442" t="str">
        <f>Tabela1[[#This Row],[TAG]]&amp;Tabela1[[#This Row],[PEDIDO]]&amp;Tabela1[[#This Row],[PRODUTO]]</f>
        <v>P209P-209USINAGEM</v>
      </c>
      <c r="AQ442" s="23" t="str">
        <f>Tabela1[[#This Row],[PRODUTO]]&amp;Tabela1[[#This Row],[TAG]]</f>
        <v>USINAGEMP209</v>
      </c>
      <c r="AR442" s="183">
        <f>Tabela1[[#This Row],[PESO TOTAL]]*Tabela1[[#This Row],[MATÉRIA PRIMA]]</f>
        <v>0</v>
      </c>
      <c r="AS442" s="28">
        <f>Tabela1[[#This Row],[PESO TOTAL]]*Tabela1[[#This Row],[PREPARAÇÃO ]]</f>
        <v>0</v>
      </c>
      <c r="AT442" s="28">
        <f>Tabela1[[#This Row],[PESO TOTAL]]*Tabela1[[#This Row],[CALDEIRARIA]]</f>
        <v>0</v>
      </c>
      <c r="AU442" s="28">
        <f>Tabela1[[#This Row],[PESO TOTAL]]*Tabela1[[#This Row],[SOLDA]]</f>
        <v>0</v>
      </c>
      <c r="AV442" s="28">
        <f>Tabela1[[#This Row],[PESO TOTAL]]*Tabela1[[#This Row],[ACABAMENTO]]</f>
        <v>0</v>
      </c>
      <c r="AW442" s="28">
        <f>Tabela1[[#This Row],[PESO TOTAL]]*Tabela1[[#This Row],[PRONTO ACABADO]]</f>
        <v>0</v>
      </c>
      <c r="AX442" s="28">
        <f>Tabela1[[#This Row],[PESO TOTAL]]*Tabela1[[#This Row],[EXPEDIÇÃO ]]</f>
        <v>0</v>
      </c>
      <c r="AY442" s="28" t="str">
        <f>Tabela1[[#This Row],[PEDIDO]]&amp;Tabela1[[#This Row],[PRODUTO]]</f>
        <v>P-209USINAGEM</v>
      </c>
      <c r="AZ442" s="44">
        <f>IF(AF442="",0,IF(ISTEXT(AF442),H442*VALUE(SUBSTITUTE(AF442,"%",""))/100,H442*AF442))-Tabela1[[#This Row],[PRONTO ACABADO2]]</f>
        <v>0</v>
      </c>
      <c r="BA442" s="44">
        <f>IF(AG442="",0,IF(ISTEXT(AG442),H442*VALUE(SUBSTITUTE(AG442,"%",""))/100,H442*AG442))-Tabela1[[#This Row],[PESO EXPEDIDO2]]</f>
        <v>0</v>
      </c>
      <c r="BB442" s="44">
        <f t="shared" si="81"/>
        <v>0</v>
      </c>
      <c r="BC442" s="44">
        <f t="shared" si="82"/>
        <v>0</v>
      </c>
      <c r="BD442" s="44"/>
    </row>
    <row r="443" spans="1:56" ht="15.75" hidden="1" customHeight="1" x14ac:dyDescent="0.25">
      <c r="A443" s="6" t="s">
        <v>4321</v>
      </c>
      <c r="B443" s="22" t="s">
        <v>4322</v>
      </c>
      <c r="C443" s="7">
        <v>8</v>
      </c>
      <c r="D443" s="46" t="s">
        <v>4324</v>
      </c>
      <c r="E443" s="7">
        <v>4328</v>
      </c>
      <c r="F443" s="7">
        <v>32</v>
      </c>
      <c r="G443" s="24">
        <v>1.2</v>
      </c>
      <c r="H443" s="41">
        <f>Tabela1[[#This Row],[PESO UNI]]*Tabela1[[#This Row],[QTE]]</f>
        <v>9.6</v>
      </c>
      <c r="I443" s="7" t="s">
        <v>4312</v>
      </c>
      <c r="J443" s="8" t="s">
        <v>3052</v>
      </c>
      <c r="K443" s="8" t="s">
        <v>4333</v>
      </c>
      <c r="L443" s="9" t="s">
        <v>2991</v>
      </c>
      <c r="M443" s="10">
        <v>46211</v>
      </c>
      <c r="N443" s="8" t="s">
        <v>46</v>
      </c>
      <c r="O443" s="12"/>
      <c r="P443" s="13"/>
      <c r="Q443" s="14">
        <f>Tabela1[[#This Row],[QTDE/ Fabricação]]-Tabela1[[#This Row],[QTE]]</f>
        <v>-8</v>
      </c>
      <c r="R443" s="19">
        <f t="shared" si="77"/>
        <v>0</v>
      </c>
      <c r="S443" s="19">
        <f t="shared" si="70"/>
        <v>0</v>
      </c>
      <c r="T443" s="20">
        <f t="shared" si="78"/>
        <v>-9.6</v>
      </c>
      <c r="U443" s="17">
        <f>IFERROR(SUMIF('LISTA DE EMBARQUE'!B:B,MICRO!E:E,'LISTA DE EMBARQUE'!G:G),"")</f>
        <v>0</v>
      </c>
      <c r="V443" s="12" t="str">
        <f>IFERROR(VLOOKUP(Tabela1[[#This Row],[COD.MDE]],'LISTA DE EMBARQUE'!B:L,11,0),"")</f>
        <v/>
      </c>
      <c r="W443" s="13" t="str">
        <f>IFERROR(COUNTIF(#REF!,Tabela1[[#This Row],[Colunas5]]),"")</f>
        <v/>
      </c>
      <c r="X443" s="14">
        <f>Tabela1[[#This Row],[QIANTIDADE EXPEDIDA]]*Tabela1[[#This Row],[PESO UNI]]</f>
        <v>0</v>
      </c>
      <c r="Y443" s="14">
        <f t="shared" si="79"/>
        <v>-8</v>
      </c>
      <c r="Z443" s="21">
        <f>Tabela1[[#This Row],[PESO TOTAL]]-Tabela1[[#This Row],[Peso Expedido]]</f>
        <v>9.6</v>
      </c>
      <c r="AA443" s="18"/>
      <c r="AB443" s="40"/>
      <c r="AC443" s="40"/>
      <c r="AD443" s="40"/>
      <c r="AE443" s="40"/>
      <c r="AF443" s="40"/>
      <c r="AG443" s="40"/>
      <c r="AH443" s="40"/>
      <c r="AI443" s="40" t="str">
        <f t="shared" si="65"/>
        <v/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80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3" t="str">
        <f>Tabela1[[#This Row],[PRODUTO]]&amp;Tabela1[[#This Row],[TAG]]</f>
        <v>ESTRUTURA 14-CV-0001</v>
      </c>
      <c r="AR443" s="183">
        <f>Tabela1[[#This Row],[PESO TOTAL]]*Tabela1[[#This Row],[MATÉRIA PRIMA]]</f>
        <v>0</v>
      </c>
      <c r="AS443" s="28">
        <f>Tabela1[[#This Row],[PESO TOTAL]]*Tabela1[[#This Row],[PREPARAÇÃO ]]</f>
        <v>0</v>
      </c>
      <c r="AT443" s="28">
        <f>Tabela1[[#This Row],[PESO TOTAL]]*Tabela1[[#This Row],[CALDEIRARIA]]</f>
        <v>0</v>
      </c>
      <c r="AU443" s="28">
        <f>Tabela1[[#This Row],[PESO TOTAL]]*Tabela1[[#This Row],[SOLDA]]</f>
        <v>0</v>
      </c>
      <c r="AV443" s="28">
        <f>Tabela1[[#This Row],[PESO TOTAL]]*Tabela1[[#This Row],[ACABAMENTO]]</f>
        <v>0</v>
      </c>
      <c r="AW443" s="28">
        <f>Tabela1[[#This Row],[PESO TOTAL]]*Tabela1[[#This Row],[PRONTO ACABADO]]</f>
        <v>0</v>
      </c>
      <c r="AX443" s="28">
        <f>Tabela1[[#This Row],[PESO TOTAL]]*Tabela1[[#This Row],[EXPEDIÇÃO ]]</f>
        <v>0</v>
      </c>
      <c r="AY443" s="28" t="str">
        <f>Tabela1[[#This Row],[PEDIDO]]&amp;Tabela1[[#This Row],[PRODUTO]]</f>
        <v xml:space="preserve">P-198ESTRUTURA </v>
      </c>
      <c r="AZ443" s="44">
        <f>IF(AF443="",0,IF(ISTEXT(AF443),H443*VALUE(SUBSTITUTE(AF443,"%",""))/100,H443*AF443))-Tabela1[[#This Row],[PRONTO ACABADO2]]</f>
        <v>0</v>
      </c>
      <c r="BA443" s="44">
        <f>IF(AG443="",0,IF(ISTEXT(AG443),H443*VALUE(SUBSTITUTE(AG443,"%",""))/100,H443*AG443))-Tabela1[[#This Row],[PESO EXPEDIDO2]]</f>
        <v>0</v>
      </c>
      <c r="BB443" s="44">
        <f t="shared" si="81"/>
        <v>0</v>
      </c>
      <c r="BC443" s="44">
        <f t="shared" si="82"/>
        <v>0</v>
      </c>
      <c r="BD443" s="44"/>
    </row>
    <row r="444" spans="1:56" ht="15.75" hidden="1" customHeight="1" x14ac:dyDescent="0.25">
      <c r="A444" s="6" t="s">
        <v>4321</v>
      </c>
      <c r="B444" s="22" t="s">
        <v>4322</v>
      </c>
      <c r="C444" s="7">
        <v>8</v>
      </c>
      <c r="D444" s="46" t="s">
        <v>4323</v>
      </c>
      <c r="E444" s="7">
        <v>4329</v>
      </c>
      <c r="F444" s="7">
        <v>32</v>
      </c>
      <c r="G444" s="24">
        <v>11.4</v>
      </c>
      <c r="H444" s="41">
        <f>Tabela1[[#This Row],[PESO UNI]]*Tabela1[[#This Row],[QTE]]</f>
        <v>91.2</v>
      </c>
      <c r="I444" s="7" t="s">
        <v>4312</v>
      </c>
      <c r="J444" s="8" t="s">
        <v>3052</v>
      </c>
      <c r="K444" s="8" t="s">
        <v>4333</v>
      </c>
      <c r="L444" s="9" t="s">
        <v>2991</v>
      </c>
      <c r="M444" s="10">
        <v>46211</v>
      </c>
      <c r="N444" s="8" t="s">
        <v>46</v>
      </c>
      <c r="O444" s="12"/>
      <c r="P444" s="13"/>
      <c r="Q444" s="14">
        <f>Tabela1[[#This Row],[QTDE/ Fabricação]]-Tabela1[[#This Row],[QTE]]</f>
        <v>-8</v>
      </c>
      <c r="R444" s="19">
        <f t="shared" si="77"/>
        <v>0</v>
      </c>
      <c r="S444" s="19">
        <f t="shared" si="70"/>
        <v>0</v>
      </c>
      <c r="T444" s="20">
        <f t="shared" si="78"/>
        <v>-91.2</v>
      </c>
      <c r="U444" s="17">
        <f>IFERROR(SUMIF('LISTA DE EMBARQUE'!B:B,MICRO!E:E,'LISTA DE EMBARQUE'!G:G),"")</f>
        <v>0</v>
      </c>
      <c r="V444" s="12" t="str">
        <f>IFERROR(VLOOKUP(Tabela1[[#This Row],[COD.MDE]],'LISTA DE EMBARQUE'!B:L,11,0),"")</f>
        <v/>
      </c>
      <c r="W444" s="13" t="str">
        <f>IFERROR(COUNTIF(#REF!,Tabela1[[#This Row],[Colunas5]]),"")</f>
        <v/>
      </c>
      <c r="X444" s="14">
        <f>Tabela1[[#This Row],[QIANTIDADE EXPEDIDA]]*Tabela1[[#This Row],[PESO UNI]]</f>
        <v>0</v>
      </c>
      <c r="Y444" s="14">
        <f t="shared" si="79"/>
        <v>-8</v>
      </c>
      <c r="Z444" s="21">
        <f>Tabela1[[#This Row],[PESO TOTAL]]-Tabela1[[#This Row],[Peso Expedido]]</f>
        <v>91.2</v>
      </c>
      <c r="AA444" s="18"/>
      <c r="AB444" s="40"/>
      <c r="AC444" s="40"/>
      <c r="AD444" s="40"/>
      <c r="AE444" s="40"/>
      <c r="AF444" s="40"/>
      <c r="AG444" s="40"/>
      <c r="AH444" s="40"/>
      <c r="AI444" s="40" t="str">
        <f t="shared" si="65"/>
        <v/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80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3" t="str">
        <f>Tabela1[[#This Row],[PRODUTO]]&amp;Tabela1[[#This Row],[TAG]]</f>
        <v>ESTRUTURA 14-CV-0001</v>
      </c>
      <c r="AR444" s="183">
        <f>Tabela1[[#This Row],[PESO TOTAL]]*Tabela1[[#This Row],[MATÉRIA PRIMA]]</f>
        <v>0</v>
      </c>
      <c r="AS444" s="28">
        <f>Tabela1[[#This Row],[PESO TOTAL]]*Tabela1[[#This Row],[PREPARAÇÃO ]]</f>
        <v>0</v>
      </c>
      <c r="AT444" s="28">
        <f>Tabela1[[#This Row],[PESO TOTAL]]*Tabela1[[#This Row],[CALDEIRARIA]]</f>
        <v>0</v>
      </c>
      <c r="AU444" s="28">
        <f>Tabela1[[#This Row],[PESO TOTAL]]*Tabela1[[#This Row],[SOLDA]]</f>
        <v>0</v>
      </c>
      <c r="AV444" s="28">
        <f>Tabela1[[#This Row],[PESO TOTAL]]*Tabela1[[#This Row],[ACABAMENTO]]</f>
        <v>0</v>
      </c>
      <c r="AW444" s="28">
        <f>Tabela1[[#This Row],[PESO TOTAL]]*Tabela1[[#This Row],[PRONTO ACABADO]]</f>
        <v>0</v>
      </c>
      <c r="AX444" s="28">
        <f>Tabela1[[#This Row],[PESO TOTAL]]*Tabela1[[#This Row],[EXPEDIÇÃO ]]</f>
        <v>0</v>
      </c>
      <c r="AY444" s="28" t="str">
        <f>Tabela1[[#This Row],[PEDIDO]]&amp;Tabela1[[#This Row],[PRODUTO]]</f>
        <v xml:space="preserve">P-198ESTRUTURA </v>
      </c>
      <c r="AZ444" s="44">
        <f>IF(AF444="",0,IF(ISTEXT(AF444),H444*VALUE(SUBSTITUTE(AF444,"%",""))/100,H444*AF444))-Tabela1[[#This Row],[PRONTO ACABADO2]]</f>
        <v>0</v>
      </c>
      <c r="BA444" s="44">
        <f>IF(AG444="",0,IF(ISTEXT(AG444),H444*VALUE(SUBSTITUTE(AG444,"%",""))/100,H444*AG444))-Tabela1[[#This Row],[PESO EXPEDIDO2]]</f>
        <v>0</v>
      </c>
      <c r="BB444" s="44">
        <f t="shared" si="81"/>
        <v>0</v>
      </c>
      <c r="BC444" s="44">
        <f t="shared" si="82"/>
        <v>0</v>
      </c>
      <c r="BD444" s="44"/>
    </row>
    <row r="445" spans="1:56" ht="15.75" hidden="1" customHeight="1" x14ac:dyDescent="0.25">
      <c r="A445" s="6" t="s">
        <v>4321</v>
      </c>
      <c r="B445" s="22" t="s">
        <v>4322</v>
      </c>
      <c r="C445" s="7">
        <v>4</v>
      </c>
      <c r="D445" s="46" t="s">
        <v>4325</v>
      </c>
      <c r="E445" s="7">
        <v>4330</v>
      </c>
      <c r="F445" s="7">
        <v>32</v>
      </c>
      <c r="G445" s="24">
        <v>51.3</v>
      </c>
      <c r="H445" s="41">
        <f>Tabela1[[#This Row],[PESO UNI]]*Tabela1[[#This Row],[QTE]]</f>
        <v>205.2</v>
      </c>
      <c r="I445" s="7" t="s">
        <v>4312</v>
      </c>
      <c r="J445" s="8" t="s">
        <v>3052</v>
      </c>
      <c r="K445" s="8" t="s">
        <v>4333</v>
      </c>
      <c r="L445" s="9" t="s">
        <v>2991</v>
      </c>
      <c r="M445" s="10">
        <v>46211</v>
      </c>
      <c r="N445" s="8" t="s">
        <v>46</v>
      </c>
      <c r="O445" s="12"/>
      <c r="P445" s="13"/>
      <c r="Q445" s="14">
        <f>Tabela1[[#This Row],[QTDE/ Fabricação]]-Tabela1[[#This Row],[QTE]]</f>
        <v>-4</v>
      </c>
      <c r="R445" s="19">
        <f t="shared" si="77"/>
        <v>0</v>
      </c>
      <c r="S445" s="19">
        <f t="shared" si="70"/>
        <v>0</v>
      </c>
      <c r="T445" s="20">
        <f t="shared" si="78"/>
        <v>-205.2</v>
      </c>
      <c r="U445" s="17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79"/>
        <v>-4</v>
      </c>
      <c r="Z445" s="21">
        <f>Tabela1[[#This Row],[PESO TOTAL]]-Tabela1[[#This Row],[Peso Expedido]]</f>
        <v>205.2</v>
      </c>
      <c r="AA445" s="18"/>
      <c r="AB445" s="40"/>
      <c r="AC445" s="40"/>
      <c r="AD445" s="40"/>
      <c r="AE445" s="40"/>
      <c r="AF445" s="40"/>
      <c r="AG445" s="40"/>
      <c r="AH445" s="40"/>
      <c r="AI445" s="40" t="str">
        <f t="shared" si="65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80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3" t="str">
        <f>Tabela1[[#This Row],[PRODUTO]]&amp;Tabela1[[#This Row],[TAG]]</f>
        <v>ESTRUTURA 14-CV-0001</v>
      </c>
      <c r="AR445" s="183">
        <f>Tabela1[[#This Row],[PESO TOTAL]]*Tabela1[[#This Row],[MATÉRIA PRIMA]]</f>
        <v>0</v>
      </c>
      <c r="AS445" s="28">
        <f>Tabela1[[#This Row],[PESO TOTAL]]*Tabela1[[#This Row],[PREPARAÇÃO ]]</f>
        <v>0</v>
      </c>
      <c r="AT445" s="28">
        <f>Tabela1[[#This Row],[PESO TOTAL]]*Tabela1[[#This Row],[CALDEIRARIA]]</f>
        <v>0</v>
      </c>
      <c r="AU445" s="28">
        <f>Tabela1[[#This Row],[PESO TOTAL]]*Tabela1[[#This Row],[SOLDA]]</f>
        <v>0</v>
      </c>
      <c r="AV445" s="28">
        <f>Tabela1[[#This Row],[PESO TOTAL]]*Tabela1[[#This Row],[ACABAMENTO]]</f>
        <v>0</v>
      </c>
      <c r="AW445" s="28">
        <f>Tabela1[[#This Row],[PESO TOTAL]]*Tabela1[[#This Row],[PRONTO ACABADO]]</f>
        <v>0</v>
      </c>
      <c r="AX445" s="28">
        <f>Tabela1[[#This Row],[PESO TOTAL]]*Tabela1[[#This Row],[EXPEDIÇÃO ]]</f>
        <v>0</v>
      </c>
      <c r="AY445" s="28" t="str">
        <f>Tabela1[[#This Row],[PEDIDO]]&amp;Tabela1[[#This Row],[PRODUTO]]</f>
        <v xml:space="preserve">P-198ESTRUTURA </v>
      </c>
      <c r="AZ445" s="44">
        <f>IF(AF445="",0,IF(ISTEXT(AF445),H445*VALUE(SUBSTITUTE(AF445,"%",""))/100,H445*AF445))-Tabela1[[#This Row],[PRONTO ACABADO2]]</f>
        <v>0</v>
      </c>
      <c r="BA445" s="44">
        <f>IF(AG445="",0,IF(ISTEXT(AG445),H445*VALUE(SUBSTITUTE(AG445,"%",""))/100,H445*AG445))-Tabela1[[#This Row],[PESO EXPEDIDO2]]</f>
        <v>0</v>
      </c>
      <c r="BB445" s="44">
        <f t="shared" si="81"/>
        <v>0</v>
      </c>
      <c r="BC445" s="44">
        <f t="shared" si="82"/>
        <v>0</v>
      </c>
      <c r="BD445" s="44"/>
    </row>
    <row r="446" spans="1:56" ht="15.75" hidden="1" customHeight="1" x14ac:dyDescent="0.25">
      <c r="A446" s="6" t="s">
        <v>4321</v>
      </c>
      <c r="B446" s="22" t="s">
        <v>4322</v>
      </c>
      <c r="C446" s="7">
        <v>8</v>
      </c>
      <c r="D446" s="46" t="s">
        <v>4326</v>
      </c>
      <c r="E446" s="7">
        <v>4331</v>
      </c>
      <c r="F446" s="7">
        <v>32</v>
      </c>
      <c r="G446" s="24">
        <v>4.8</v>
      </c>
      <c r="H446" s="41">
        <f>Tabela1[[#This Row],[PESO UNI]]*Tabela1[[#This Row],[QTE]]</f>
        <v>38.4</v>
      </c>
      <c r="I446" s="7" t="s">
        <v>4312</v>
      </c>
      <c r="J446" s="8" t="s">
        <v>3052</v>
      </c>
      <c r="K446" s="8" t="s">
        <v>4333</v>
      </c>
      <c r="L446" s="9" t="s">
        <v>2991</v>
      </c>
      <c r="M446" s="10">
        <v>46211</v>
      </c>
      <c r="N446" s="8" t="s">
        <v>46</v>
      </c>
      <c r="O446" s="12"/>
      <c r="P446" s="13"/>
      <c r="Q446" s="14">
        <f>Tabela1[[#This Row],[QTDE/ Fabricação]]-Tabela1[[#This Row],[QTE]]</f>
        <v>-8</v>
      </c>
      <c r="R446" s="19">
        <f t="shared" si="77"/>
        <v>0</v>
      </c>
      <c r="S446" s="19">
        <f t="shared" si="70"/>
        <v>0</v>
      </c>
      <c r="T446" s="20">
        <f t="shared" si="78"/>
        <v>-38.4</v>
      </c>
      <c r="U446" s="17">
        <f>IFERROR(SUMIF('LISTA DE EMBARQUE'!B:B,MICRO!E:E,'LISTA DE EMBARQUE'!G:G),"")</f>
        <v>0</v>
      </c>
      <c r="V446" s="12" t="str">
        <f>IFERROR(VLOOKUP(Tabela1[[#This Row],[COD.MDE]],'LISTA DE EMBARQUE'!B:L,11,0),"")</f>
        <v/>
      </c>
      <c r="W446" s="13" t="str">
        <f>IFERROR(COUNTIF(#REF!,Tabela1[[#This Row],[Colunas5]]),"")</f>
        <v/>
      </c>
      <c r="X446" s="14">
        <f>Tabela1[[#This Row],[QIANTIDADE EXPEDIDA]]*Tabela1[[#This Row],[PESO UNI]]</f>
        <v>0</v>
      </c>
      <c r="Y446" s="14">
        <f t="shared" si="79"/>
        <v>-8</v>
      </c>
      <c r="Z446" s="21">
        <f>Tabela1[[#This Row],[PESO TOTAL]]-Tabela1[[#This Row],[Peso Expedido]]</f>
        <v>38.4</v>
      </c>
      <c r="AA446" s="18"/>
      <c r="AB446" s="40"/>
      <c r="AC446" s="40"/>
      <c r="AD446" s="40"/>
      <c r="AE446" s="40"/>
      <c r="AF446" s="40"/>
      <c r="AG446" s="40"/>
      <c r="AH446" s="40"/>
      <c r="AI446" s="40" t="str">
        <f t="shared" si="65"/>
        <v/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80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3" t="str">
        <f>Tabela1[[#This Row],[PRODUTO]]&amp;Tabela1[[#This Row],[TAG]]</f>
        <v>ESTRUTURA 14-CV-0001</v>
      </c>
      <c r="AR446" s="183">
        <f>Tabela1[[#This Row],[PESO TOTAL]]*Tabela1[[#This Row],[MATÉRIA PRIMA]]</f>
        <v>0</v>
      </c>
      <c r="AS446" s="28">
        <f>Tabela1[[#This Row],[PESO TOTAL]]*Tabela1[[#This Row],[PREPARAÇÃO ]]</f>
        <v>0</v>
      </c>
      <c r="AT446" s="28">
        <f>Tabela1[[#This Row],[PESO TOTAL]]*Tabela1[[#This Row],[CALDEIRARIA]]</f>
        <v>0</v>
      </c>
      <c r="AU446" s="28">
        <f>Tabela1[[#This Row],[PESO TOTAL]]*Tabela1[[#This Row],[SOLDA]]</f>
        <v>0</v>
      </c>
      <c r="AV446" s="28">
        <f>Tabela1[[#This Row],[PESO TOTAL]]*Tabela1[[#This Row],[ACABAMENTO]]</f>
        <v>0</v>
      </c>
      <c r="AW446" s="28">
        <f>Tabela1[[#This Row],[PESO TOTAL]]*Tabela1[[#This Row],[PRONTO ACABADO]]</f>
        <v>0</v>
      </c>
      <c r="AX446" s="28">
        <f>Tabela1[[#This Row],[PESO TOTAL]]*Tabela1[[#This Row],[EXPEDIÇÃO ]]</f>
        <v>0</v>
      </c>
      <c r="AY446" s="28" t="str">
        <f>Tabela1[[#This Row],[PEDIDO]]&amp;Tabela1[[#This Row],[PRODUTO]]</f>
        <v xml:space="preserve">P-198ESTRUTURA </v>
      </c>
      <c r="AZ446" s="44">
        <f>IF(AF446="",0,IF(ISTEXT(AF446),H446*VALUE(SUBSTITUTE(AF446,"%",""))/100,H446*AF446))-Tabela1[[#This Row],[PRONTO ACABADO2]]</f>
        <v>0</v>
      </c>
      <c r="BA446" s="44">
        <f>IF(AG446="",0,IF(ISTEXT(AG446),H446*VALUE(SUBSTITUTE(AG446,"%",""))/100,H446*AG446))-Tabela1[[#This Row],[PESO EXPEDIDO2]]</f>
        <v>0</v>
      </c>
      <c r="BB446" s="44">
        <f t="shared" si="81"/>
        <v>0</v>
      </c>
      <c r="BC446" s="44">
        <f t="shared" si="82"/>
        <v>0</v>
      </c>
      <c r="BD446" s="44"/>
    </row>
    <row r="447" spans="1:56" ht="15.75" hidden="1" customHeight="1" x14ac:dyDescent="0.25">
      <c r="A447" s="6" t="s">
        <v>4321</v>
      </c>
      <c r="B447" s="22" t="s">
        <v>4322</v>
      </c>
      <c r="C447" s="7">
        <v>4</v>
      </c>
      <c r="D447" s="46" t="s">
        <v>4327</v>
      </c>
      <c r="E447" s="7">
        <v>4332</v>
      </c>
      <c r="F447" s="7">
        <v>32</v>
      </c>
      <c r="G447" s="24">
        <v>6.7</v>
      </c>
      <c r="H447" s="41">
        <f>Tabela1[[#This Row],[PESO UNI]]*Tabela1[[#This Row],[QTE]]</f>
        <v>26.8</v>
      </c>
      <c r="I447" s="7" t="s">
        <v>4312</v>
      </c>
      <c r="J447" s="8" t="s">
        <v>3052</v>
      </c>
      <c r="K447" s="8" t="s">
        <v>4333</v>
      </c>
      <c r="L447" s="9" t="s">
        <v>2991</v>
      </c>
      <c r="M447" s="10">
        <v>46211</v>
      </c>
      <c r="N447" s="8" t="s">
        <v>46</v>
      </c>
      <c r="O447" s="12"/>
      <c r="P447" s="13"/>
      <c r="Q447" s="14">
        <f>Tabela1[[#This Row],[QTDE/ Fabricação]]-Tabela1[[#This Row],[QTE]]</f>
        <v>-4</v>
      </c>
      <c r="R447" s="19">
        <f t="shared" si="77"/>
        <v>0</v>
      </c>
      <c r="S447" s="19">
        <f t="shared" si="70"/>
        <v>0</v>
      </c>
      <c r="T447" s="20">
        <f t="shared" si="78"/>
        <v>-26.8</v>
      </c>
      <c r="U447" s="17">
        <f>IFERROR(SUMIF('LISTA DE EMBARQUE'!B:B,MICRO!E:E,'LISTA DE EMBARQUE'!G:G),"")</f>
        <v>0</v>
      </c>
      <c r="V447" s="12" t="str">
        <f>IFERROR(VLOOKUP(Tabela1[[#This Row],[COD.MDE]],'LISTA DE EMBARQUE'!B:L,11,0),"")</f>
        <v/>
      </c>
      <c r="W447" s="13" t="str">
        <f>IFERROR(COUNTIF(#REF!,Tabela1[[#This Row],[Colunas5]]),"")</f>
        <v/>
      </c>
      <c r="X447" s="14">
        <f>Tabela1[[#This Row],[QIANTIDADE EXPEDIDA]]*Tabela1[[#This Row],[PESO UNI]]</f>
        <v>0</v>
      </c>
      <c r="Y447" s="14">
        <f t="shared" si="79"/>
        <v>-4</v>
      </c>
      <c r="Z447" s="21">
        <f>Tabela1[[#This Row],[PESO TOTAL]]-Tabela1[[#This Row],[Peso Expedido]]</f>
        <v>26.8</v>
      </c>
      <c r="AA447" s="18"/>
      <c r="AB447" s="40"/>
      <c r="AC447" s="40"/>
      <c r="AD447" s="40"/>
      <c r="AE447" s="40"/>
      <c r="AF447" s="40"/>
      <c r="AG447" s="40"/>
      <c r="AH447" s="40"/>
      <c r="AI447" s="40" t="str">
        <f t="shared" si="65"/>
        <v/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80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3" t="str">
        <f>Tabela1[[#This Row],[PRODUTO]]&amp;Tabela1[[#This Row],[TAG]]</f>
        <v>ESTRUTURA 14-CV-0001</v>
      </c>
      <c r="AR447" s="183">
        <f>Tabela1[[#This Row],[PESO TOTAL]]*Tabela1[[#This Row],[MATÉRIA PRIMA]]</f>
        <v>0</v>
      </c>
      <c r="AS447" s="28">
        <f>Tabela1[[#This Row],[PESO TOTAL]]*Tabela1[[#This Row],[PREPARAÇÃO ]]</f>
        <v>0</v>
      </c>
      <c r="AT447" s="28">
        <f>Tabela1[[#This Row],[PESO TOTAL]]*Tabela1[[#This Row],[CALDEIRARIA]]</f>
        <v>0</v>
      </c>
      <c r="AU447" s="28">
        <f>Tabela1[[#This Row],[PESO TOTAL]]*Tabela1[[#This Row],[SOLDA]]</f>
        <v>0</v>
      </c>
      <c r="AV447" s="28">
        <f>Tabela1[[#This Row],[PESO TOTAL]]*Tabela1[[#This Row],[ACABAMENTO]]</f>
        <v>0</v>
      </c>
      <c r="AW447" s="28">
        <f>Tabela1[[#This Row],[PESO TOTAL]]*Tabela1[[#This Row],[PRONTO ACABADO]]</f>
        <v>0</v>
      </c>
      <c r="AX447" s="28">
        <f>Tabela1[[#This Row],[PESO TOTAL]]*Tabela1[[#This Row],[EXPEDIÇÃO ]]</f>
        <v>0</v>
      </c>
      <c r="AY447" s="28" t="str">
        <f>Tabela1[[#This Row],[PEDIDO]]&amp;Tabela1[[#This Row],[PRODUTO]]</f>
        <v xml:space="preserve">P-198ESTRUTURA </v>
      </c>
      <c r="AZ447" s="44">
        <f>IF(AF447="",0,IF(ISTEXT(AF447),H447*VALUE(SUBSTITUTE(AF447,"%",""))/100,H447*AF447))-Tabela1[[#This Row],[PRONTO ACABADO2]]</f>
        <v>0</v>
      </c>
      <c r="BA447" s="44">
        <f>IF(AG447="",0,IF(ISTEXT(AG447),H447*VALUE(SUBSTITUTE(AG447,"%",""))/100,H447*AG447))-Tabela1[[#This Row],[PESO EXPEDIDO2]]</f>
        <v>0</v>
      </c>
      <c r="BB447" s="44">
        <f t="shared" si="81"/>
        <v>0</v>
      </c>
      <c r="BC447" s="44">
        <f t="shared" si="82"/>
        <v>0</v>
      </c>
      <c r="BD447" s="44"/>
    </row>
    <row r="448" spans="1:56" ht="15.75" hidden="1" customHeight="1" x14ac:dyDescent="0.25">
      <c r="A448" s="6" t="s">
        <v>4321</v>
      </c>
      <c r="B448" s="22" t="s">
        <v>4322</v>
      </c>
      <c r="C448" s="7">
        <v>24</v>
      </c>
      <c r="D448" s="46" t="s">
        <v>4328</v>
      </c>
      <c r="E448" s="7">
        <v>4333</v>
      </c>
      <c r="F448" s="7">
        <v>32</v>
      </c>
      <c r="G448" s="24">
        <v>0.8</v>
      </c>
      <c r="H448" s="41">
        <f>Tabela1[[#This Row],[PESO UNI]]*Tabela1[[#This Row],[QTE]]</f>
        <v>19.200000000000003</v>
      </c>
      <c r="I448" s="7" t="s">
        <v>4312</v>
      </c>
      <c r="J448" s="8" t="s">
        <v>3052</v>
      </c>
      <c r="K448" s="8" t="s">
        <v>4333</v>
      </c>
      <c r="L448" s="9" t="s">
        <v>2991</v>
      </c>
      <c r="M448" s="10">
        <v>46211</v>
      </c>
      <c r="N448" s="8" t="s">
        <v>46</v>
      </c>
      <c r="O448" s="12"/>
      <c r="P448" s="13"/>
      <c r="Q448" s="14">
        <f>Tabela1[[#This Row],[QTDE/ Fabricação]]-Tabela1[[#This Row],[QTE]]</f>
        <v>-24</v>
      </c>
      <c r="R448" s="19">
        <f t="shared" si="77"/>
        <v>0</v>
      </c>
      <c r="S448" s="19">
        <f t="shared" si="70"/>
        <v>0</v>
      </c>
      <c r="T448" s="20">
        <f t="shared" si="78"/>
        <v>-19.200000000000003</v>
      </c>
      <c r="U448" s="17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79"/>
        <v>-24</v>
      </c>
      <c r="Z448" s="21">
        <f>Tabela1[[#This Row],[PESO TOTAL]]-Tabela1[[#This Row],[Peso Expedido]]</f>
        <v>19.200000000000003</v>
      </c>
      <c r="AA448" s="18"/>
      <c r="AB448" s="40"/>
      <c r="AC448" s="40"/>
      <c r="AD448" s="40"/>
      <c r="AE448" s="40"/>
      <c r="AF448" s="40"/>
      <c r="AG448" s="40"/>
      <c r="AH448" s="40"/>
      <c r="AI448" s="40" t="str">
        <f t="shared" si="65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80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3" t="str">
        <f>Tabela1[[#This Row],[PRODUTO]]&amp;Tabela1[[#This Row],[TAG]]</f>
        <v>ESTRUTURA 14-CV-0001</v>
      </c>
      <c r="AR448" s="183">
        <f>Tabela1[[#This Row],[PESO TOTAL]]*Tabela1[[#This Row],[MATÉRIA PRIMA]]</f>
        <v>0</v>
      </c>
      <c r="AS448" s="28">
        <f>Tabela1[[#This Row],[PESO TOTAL]]*Tabela1[[#This Row],[PREPARAÇÃO ]]</f>
        <v>0</v>
      </c>
      <c r="AT448" s="28">
        <f>Tabela1[[#This Row],[PESO TOTAL]]*Tabela1[[#This Row],[CALDEIRARIA]]</f>
        <v>0</v>
      </c>
      <c r="AU448" s="28">
        <f>Tabela1[[#This Row],[PESO TOTAL]]*Tabela1[[#This Row],[SOLDA]]</f>
        <v>0</v>
      </c>
      <c r="AV448" s="28">
        <f>Tabela1[[#This Row],[PESO TOTAL]]*Tabela1[[#This Row],[ACABAMENTO]]</f>
        <v>0</v>
      </c>
      <c r="AW448" s="28">
        <f>Tabela1[[#This Row],[PESO TOTAL]]*Tabela1[[#This Row],[PRONTO ACABADO]]</f>
        <v>0</v>
      </c>
      <c r="AX448" s="28">
        <f>Tabela1[[#This Row],[PESO TOTAL]]*Tabela1[[#This Row],[EXPEDIÇÃO ]]</f>
        <v>0</v>
      </c>
      <c r="AY448" s="28" t="str">
        <f>Tabela1[[#This Row],[PEDIDO]]&amp;Tabela1[[#This Row],[PRODUTO]]</f>
        <v xml:space="preserve">P-198ESTRUTURA </v>
      </c>
      <c r="AZ448" s="44">
        <f>IF(AF448="",0,IF(ISTEXT(AF448),H448*VALUE(SUBSTITUTE(AF448,"%",""))/100,H448*AF448))-Tabela1[[#This Row],[PRONTO ACABADO2]]</f>
        <v>0</v>
      </c>
      <c r="BA448" s="44">
        <f>IF(AG448="",0,IF(ISTEXT(AG448),H448*VALUE(SUBSTITUTE(AG448,"%",""))/100,H448*AG448))-Tabela1[[#This Row],[PESO EXPEDIDO2]]</f>
        <v>0</v>
      </c>
      <c r="BB448" s="44">
        <f t="shared" si="81"/>
        <v>0</v>
      </c>
      <c r="BC448" s="44">
        <f t="shared" si="82"/>
        <v>0</v>
      </c>
      <c r="BD448" s="44"/>
    </row>
    <row r="449" spans="1:56 16339:16375" ht="15.75" hidden="1" customHeight="1" x14ac:dyDescent="0.25">
      <c r="A449" s="6" t="s">
        <v>4321</v>
      </c>
      <c r="B449" s="22" t="s">
        <v>4322</v>
      </c>
      <c r="C449" s="7">
        <v>1</v>
      </c>
      <c r="D449" s="46" t="s">
        <v>4329</v>
      </c>
      <c r="E449" s="7">
        <v>4334</v>
      </c>
      <c r="F449" s="7">
        <v>32</v>
      </c>
      <c r="G449" s="24">
        <v>26.3</v>
      </c>
      <c r="H449" s="41">
        <f>Tabela1[[#This Row],[PESO UNI]]*Tabela1[[#This Row],[QTE]]</f>
        <v>26.3</v>
      </c>
      <c r="I449" s="7" t="s">
        <v>4312</v>
      </c>
      <c r="J449" s="8" t="s">
        <v>3052</v>
      </c>
      <c r="K449" s="8" t="s">
        <v>4333</v>
      </c>
      <c r="L449" s="9" t="s">
        <v>2991</v>
      </c>
      <c r="M449" s="10">
        <v>46211</v>
      </c>
      <c r="N449" s="8" t="s">
        <v>46</v>
      </c>
      <c r="O449" s="12"/>
      <c r="P449" s="13"/>
      <c r="Q449" s="14">
        <f>Tabela1[[#This Row],[QTDE/ Fabricação]]-Tabela1[[#This Row],[QTE]]</f>
        <v>-1</v>
      </c>
      <c r="R449" s="19">
        <f t="shared" si="77"/>
        <v>0</v>
      </c>
      <c r="S449" s="19">
        <f t="shared" si="70"/>
        <v>0</v>
      </c>
      <c r="T449" s="20">
        <f t="shared" si="78"/>
        <v>-26.3</v>
      </c>
      <c r="U449" s="17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 t="shared" si="79"/>
        <v>-1</v>
      </c>
      <c r="Z449" s="21">
        <f>Tabela1[[#This Row],[PESO TOTAL]]-Tabela1[[#This Row],[Peso Expedido]]</f>
        <v>26.3</v>
      </c>
      <c r="AA449" s="18"/>
      <c r="AB449" s="40"/>
      <c r="AC449" s="40"/>
      <c r="AD449" s="40"/>
      <c r="AE449" s="40"/>
      <c r="AF449" s="40"/>
      <c r="AG449" s="40"/>
      <c r="AH449" s="40"/>
      <c r="AI449" s="40" t="str">
        <f t="shared" si="65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 t="shared" si="80"/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3" t="str">
        <f>Tabela1[[#This Row],[PRODUTO]]&amp;Tabela1[[#This Row],[TAG]]</f>
        <v>ESTRUTURA 14-CV-0001</v>
      </c>
      <c r="AR449" s="183">
        <f>Tabela1[[#This Row],[PESO TOTAL]]*Tabela1[[#This Row],[MATÉRIA PRIMA]]</f>
        <v>0</v>
      </c>
      <c r="AS449" s="28">
        <f>Tabela1[[#This Row],[PESO TOTAL]]*Tabela1[[#This Row],[PREPARAÇÃO ]]</f>
        <v>0</v>
      </c>
      <c r="AT449" s="28">
        <f>Tabela1[[#This Row],[PESO TOTAL]]*Tabela1[[#This Row],[CALDEIRARIA]]</f>
        <v>0</v>
      </c>
      <c r="AU449" s="28">
        <f>Tabela1[[#This Row],[PESO TOTAL]]*Tabela1[[#This Row],[SOLDA]]</f>
        <v>0</v>
      </c>
      <c r="AV449" s="28">
        <f>Tabela1[[#This Row],[PESO TOTAL]]*Tabela1[[#This Row],[ACABAMENTO]]</f>
        <v>0</v>
      </c>
      <c r="AW449" s="28">
        <f>Tabela1[[#This Row],[PESO TOTAL]]*Tabela1[[#This Row],[PRONTO ACABADO]]</f>
        <v>0</v>
      </c>
      <c r="AX449" s="28">
        <f>Tabela1[[#This Row],[PESO TOTAL]]*Tabela1[[#This Row],[EXPEDIÇÃO ]]</f>
        <v>0</v>
      </c>
      <c r="AY449" s="28" t="str">
        <f>Tabela1[[#This Row],[PEDIDO]]&amp;Tabela1[[#This Row],[PRODUTO]]</f>
        <v xml:space="preserve">P-198ESTRUTURA </v>
      </c>
      <c r="AZ449" s="44">
        <f>IF(AF449="",0,IF(ISTEXT(AF449),H449*VALUE(SUBSTITUTE(AF449,"%",""))/100,H449*AF449))-Tabela1[[#This Row],[PRONTO ACABADO2]]</f>
        <v>0</v>
      </c>
      <c r="BA449" s="44">
        <f>IF(AG449="",0,IF(ISTEXT(AG449),H449*VALUE(SUBSTITUTE(AG449,"%",""))/100,H449*AG449))-Tabela1[[#This Row],[PESO EXPEDIDO2]]</f>
        <v>0</v>
      </c>
      <c r="BB449" s="44">
        <f t="shared" si="81"/>
        <v>0</v>
      </c>
      <c r="BC449" s="44">
        <f t="shared" si="82"/>
        <v>0</v>
      </c>
      <c r="BD449" s="44"/>
    </row>
    <row r="450" spans="1:56 16339:16375" ht="15.75" hidden="1" customHeight="1" x14ac:dyDescent="0.25">
      <c r="A450" s="6" t="s">
        <v>4321</v>
      </c>
      <c r="B450" s="22" t="s">
        <v>4322</v>
      </c>
      <c r="C450" s="7">
        <v>1</v>
      </c>
      <c r="D450" s="46" t="s">
        <v>4330</v>
      </c>
      <c r="E450" s="7">
        <v>4335</v>
      </c>
      <c r="F450" s="7">
        <v>32</v>
      </c>
      <c r="G450" s="24">
        <v>2.6</v>
      </c>
      <c r="H450" s="41">
        <f>Tabela1[[#This Row],[PESO UNI]]*Tabela1[[#This Row],[QTE]]</f>
        <v>2.6</v>
      </c>
      <c r="I450" s="7" t="s">
        <v>4312</v>
      </c>
      <c r="J450" s="8" t="s">
        <v>3052</v>
      </c>
      <c r="K450" s="8" t="s">
        <v>4333</v>
      </c>
      <c r="L450" s="9" t="s">
        <v>2991</v>
      </c>
      <c r="M450" s="10">
        <v>46211</v>
      </c>
      <c r="N450" s="8" t="s">
        <v>46</v>
      </c>
      <c r="O450" s="12"/>
      <c r="P450" s="13"/>
      <c r="Q450" s="14">
        <f>Tabela1[[#This Row],[QTDE/ Fabricação]]-Tabela1[[#This Row],[QTE]]</f>
        <v>-1</v>
      </c>
      <c r="R450" s="19">
        <f t="shared" si="77"/>
        <v>0</v>
      </c>
      <c r="S450" s="19">
        <f t="shared" si="70"/>
        <v>0</v>
      </c>
      <c r="T450" s="20">
        <f t="shared" si="78"/>
        <v>-2.6</v>
      </c>
      <c r="U450" s="17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 t="str">
        <f>IFERROR(COUNTIF(#REF!,Tabela1[[#This Row],[Colunas5]]),"")</f>
        <v/>
      </c>
      <c r="X450" s="14">
        <f>Tabela1[[#This Row],[QIANTIDADE EXPEDIDA]]*Tabela1[[#This Row],[PESO UNI]]</f>
        <v>0</v>
      </c>
      <c r="Y450" s="14">
        <f t="shared" si="79"/>
        <v>-1</v>
      </c>
      <c r="Z450" s="21">
        <f>Tabela1[[#This Row],[PESO TOTAL]]-Tabela1[[#This Row],[Peso Expedido]]</f>
        <v>2.6</v>
      </c>
      <c r="AA450" s="18"/>
      <c r="AB450" s="40"/>
      <c r="AC450" s="40"/>
      <c r="AD450" s="40"/>
      <c r="AE450" s="40"/>
      <c r="AF450" s="40"/>
      <c r="AG450" s="40"/>
      <c r="AH450" s="40"/>
      <c r="AI450" s="40" t="str">
        <f t="shared" si="65"/>
        <v/>
      </c>
      <c r="AJ450" s="5"/>
      <c r="AK450" t="str">
        <f>Tabela1[[#This Row],[Coluna1]]&amp;Tabela1[[#This Row],[PEDIDO]]</f>
        <v>P-198</v>
      </c>
      <c r="AL450"/>
      <c r="AM450"/>
      <c r="AN450"/>
      <c r="AO450" t="str">
        <f t="shared" si="80"/>
        <v>T-073242-1/14-CV-0001</v>
      </c>
      <c r="AP450" t="str">
        <f>Tabela1[[#This Row],[TAG]]&amp;Tabela1[[#This Row],[PEDIDO]]&amp;Tabela1[[#This Row],[PRODUTO]]</f>
        <v xml:space="preserve">14-CV-0001P-198ESTRUTURA </v>
      </c>
      <c r="AQ450" s="23" t="str">
        <f>Tabela1[[#This Row],[PRODUTO]]&amp;Tabela1[[#This Row],[TAG]]</f>
        <v>ESTRUTURA 14-CV-0001</v>
      </c>
      <c r="AR450" s="183">
        <f>Tabela1[[#This Row],[PESO TOTAL]]*Tabela1[[#This Row],[MATÉRIA PRIMA]]</f>
        <v>0</v>
      </c>
      <c r="AS450" s="28">
        <f>Tabela1[[#This Row],[PESO TOTAL]]*Tabela1[[#This Row],[PREPARAÇÃO ]]</f>
        <v>0</v>
      </c>
      <c r="AT450" s="28">
        <f>Tabela1[[#This Row],[PESO TOTAL]]*Tabela1[[#This Row],[CALDEIRARIA]]</f>
        <v>0</v>
      </c>
      <c r="AU450" s="28">
        <f>Tabela1[[#This Row],[PESO TOTAL]]*Tabela1[[#This Row],[SOLDA]]</f>
        <v>0</v>
      </c>
      <c r="AV450" s="28">
        <f>Tabela1[[#This Row],[PESO TOTAL]]*Tabela1[[#This Row],[ACABAMENTO]]</f>
        <v>0</v>
      </c>
      <c r="AW450" s="28">
        <f>Tabela1[[#This Row],[PESO TOTAL]]*Tabela1[[#This Row],[PRONTO ACABADO]]</f>
        <v>0</v>
      </c>
      <c r="AX450" s="28">
        <f>Tabela1[[#This Row],[PESO TOTAL]]*Tabela1[[#This Row],[EXPEDIÇÃO ]]</f>
        <v>0</v>
      </c>
      <c r="AY450" s="28" t="str">
        <f>Tabela1[[#This Row],[PEDIDO]]&amp;Tabela1[[#This Row],[PRODUTO]]</f>
        <v xml:space="preserve">P-198ESTRUTURA </v>
      </c>
      <c r="AZ450" s="44">
        <f>IF(AF450="",0,IF(ISTEXT(AF450),H450*VALUE(SUBSTITUTE(AF450,"%",""))/100,H450*AF450))-Tabela1[[#This Row],[PRONTO ACABADO2]]</f>
        <v>0</v>
      </c>
      <c r="BA450" s="44">
        <f>IF(AG450="",0,IF(ISTEXT(AG450),H450*VALUE(SUBSTITUTE(AG450,"%",""))/100,H450*AG450))-Tabela1[[#This Row],[PESO EXPEDIDO2]]</f>
        <v>0</v>
      </c>
      <c r="BB450" s="44">
        <f t="shared" si="81"/>
        <v>0</v>
      </c>
      <c r="BC450" s="44">
        <f t="shared" si="82"/>
        <v>0</v>
      </c>
      <c r="BD450" s="44"/>
    </row>
    <row r="451" spans="1:56 16339:16375" ht="15.75" hidden="1" customHeight="1" x14ac:dyDescent="0.25">
      <c r="A451" s="6" t="s">
        <v>4321</v>
      </c>
      <c r="B451" s="22" t="s">
        <v>4322</v>
      </c>
      <c r="C451" s="7">
        <v>1</v>
      </c>
      <c r="D451" s="46" t="s">
        <v>4331</v>
      </c>
      <c r="E451" s="7">
        <v>4336</v>
      </c>
      <c r="F451" s="7">
        <v>32</v>
      </c>
      <c r="G451" s="24">
        <v>3.1</v>
      </c>
      <c r="H451" s="41">
        <f>Tabela1[[#This Row],[PESO UNI]]*Tabela1[[#This Row],[QTE]]</f>
        <v>3.1</v>
      </c>
      <c r="I451" s="7" t="s">
        <v>4312</v>
      </c>
      <c r="J451" s="8" t="s">
        <v>3052</v>
      </c>
      <c r="K451" s="8" t="s">
        <v>4333</v>
      </c>
      <c r="L451" s="9" t="s">
        <v>2991</v>
      </c>
      <c r="M451" s="10">
        <v>46211</v>
      </c>
      <c r="N451" s="8" t="s">
        <v>46</v>
      </c>
      <c r="O451" s="12"/>
      <c r="P451" s="13"/>
      <c r="Q451" s="14">
        <f>Tabela1[[#This Row],[QTDE/ Fabricação]]-Tabela1[[#This Row],[QTE]]</f>
        <v>-1</v>
      </c>
      <c r="R451" s="19">
        <f t="shared" si="77"/>
        <v>0</v>
      </c>
      <c r="S451" s="19">
        <f>IFERROR(H451*AG451,"")</f>
        <v>0</v>
      </c>
      <c r="T451" s="20">
        <f>IFERROR(S451-H451,"")</f>
        <v>-3.1</v>
      </c>
      <c r="U451" s="17">
        <f>IFERROR(SUMIF('LISTA DE EMBARQUE'!B:B,MICRO!E:E,'LISTA DE EMBARQUE'!G:G),"")</f>
        <v>0</v>
      </c>
      <c r="V451" s="12" t="str">
        <f>IFERROR(VLOOKUP(Tabela1[[#This Row],[COD.MDE]],'LISTA DE EMBARQUE'!B:L,11,0),"")</f>
        <v/>
      </c>
      <c r="W451" s="13" t="str">
        <f>IFERROR(COUNTIF(#REF!,Tabela1[[#This Row],[Colunas5]]),"")</f>
        <v/>
      </c>
      <c r="X451" s="14">
        <f>Tabela1[[#This Row],[QIANTIDADE EXPEDIDA]]*Tabela1[[#This Row],[PESO UNI]]</f>
        <v>0</v>
      </c>
      <c r="Y451" s="14">
        <f>U451-C451</f>
        <v>-1</v>
      </c>
      <c r="Z451" s="21">
        <f>Tabela1[[#This Row],[PESO TOTAL]]-Tabela1[[#This Row],[Peso Expedido]]</f>
        <v>3.1</v>
      </c>
      <c r="AA451" s="18"/>
      <c r="AB451" s="40"/>
      <c r="AC451" s="40"/>
      <c r="AD451" s="40"/>
      <c r="AE451" s="40"/>
      <c r="AF451" s="40"/>
      <c r="AG451" s="40"/>
      <c r="AH451" s="40"/>
      <c r="AI451" s="40" t="str">
        <f t="shared" si="65"/>
        <v/>
      </c>
      <c r="AJ451" s="5"/>
      <c r="AK451" t="str">
        <f>Tabela1[[#This Row],[Coluna1]]&amp;Tabela1[[#This Row],[PEDIDO]]</f>
        <v>P-198</v>
      </c>
      <c r="AL451"/>
      <c r="AM451"/>
      <c r="AN451"/>
      <c r="AO451" t="str">
        <f>A451&amp;"/"&amp;J451</f>
        <v>T-073242-1/14-CV-0001</v>
      </c>
      <c r="AP451" t="str">
        <f>Tabela1[[#This Row],[TAG]]&amp;Tabela1[[#This Row],[PEDIDO]]&amp;Tabela1[[#This Row],[PRODUTO]]</f>
        <v xml:space="preserve">14-CV-0001P-198ESTRUTURA </v>
      </c>
      <c r="AQ451" s="23" t="str">
        <f>Tabela1[[#This Row],[PRODUTO]]&amp;Tabela1[[#This Row],[TAG]]</f>
        <v>ESTRUTURA 14-CV-0001</v>
      </c>
      <c r="AR451" s="183">
        <f>Tabela1[[#This Row],[PESO TOTAL]]*Tabela1[[#This Row],[MATÉRIA PRIMA]]</f>
        <v>0</v>
      </c>
      <c r="AS451" s="28">
        <f>Tabela1[[#This Row],[PESO TOTAL]]*Tabela1[[#This Row],[PREPARAÇÃO ]]</f>
        <v>0</v>
      </c>
      <c r="AT451" s="28">
        <f>Tabela1[[#This Row],[PESO TOTAL]]*Tabela1[[#This Row],[CALDEIRARIA]]</f>
        <v>0</v>
      </c>
      <c r="AU451" s="28">
        <f>Tabela1[[#This Row],[PESO TOTAL]]*Tabela1[[#This Row],[SOLDA]]</f>
        <v>0</v>
      </c>
      <c r="AV451" s="28">
        <f>Tabela1[[#This Row],[PESO TOTAL]]*Tabela1[[#This Row],[ACABAMENTO]]</f>
        <v>0</v>
      </c>
      <c r="AW451" s="28">
        <f>Tabela1[[#This Row],[PESO TOTAL]]*Tabela1[[#This Row],[PRONTO ACABADO]]</f>
        <v>0</v>
      </c>
      <c r="AX451" s="28">
        <f>Tabela1[[#This Row],[PESO TOTAL]]*Tabela1[[#This Row],[EXPEDIÇÃO ]]</f>
        <v>0</v>
      </c>
      <c r="AY451" s="28" t="str">
        <f>Tabela1[[#This Row],[PEDIDO]]&amp;Tabela1[[#This Row],[PRODUTO]]</f>
        <v xml:space="preserve">P-198ESTRUTURA </v>
      </c>
      <c r="AZ451" s="44">
        <f>IF(AF451="",0,IF(ISTEXT(AF451),H451*VALUE(SUBSTITUTE(AF451,"%",""))/100,H451*AF451))-Tabela1[[#This Row],[PRONTO ACABADO2]]</f>
        <v>0</v>
      </c>
      <c r="BA451" s="44">
        <f>IF(AG451="",0,IF(ISTEXT(AG451),H451*VALUE(SUBSTITUTE(AG451,"%",""))/100,H451*AG451))-Tabela1[[#This Row],[PESO EXPEDIDO2]]</f>
        <v>0</v>
      </c>
      <c r="BB451" s="44">
        <f>IF(AH451="",0,IF(ISTEXT(AH451),H451*VALUE(SUBSTITUTE(AH451,"%",""))/100,H451*AH451))</f>
        <v>0</v>
      </c>
      <c r="BC451" s="44">
        <f>IF(AG451="",0,IF(ISTEXT(AG451),H451*VALUE(SUBSTITUTE(AG451,"%",""))/100,H451*AG451))</f>
        <v>0</v>
      </c>
      <c r="BD451" s="44"/>
    </row>
    <row r="452" spans="1:56 16339:16375" ht="15.75" hidden="1" customHeight="1" x14ac:dyDescent="0.25">
      <c r="A452" s="6" t="s">
        <v>4321</v>
      </c>
      <c r="B452" s="22" t="s">
        <v>4322</v>
      </c>
      <c r="C452" s="7">
        <v>2</v>
      </c>
      <c r="D452" s="46" t="s">
        <v>4332</v>
      </c>
      <c r="E452" s="7">
        <v>4337</v>
      </c>
      <c r="F452" s="7">
        <v>32</v>
      </c>
      <c r="G452" s="24">
        <v>1.7</v>
      </c>
      <c r="H452" s="41">
        <f>Tabela1[[#This Row],[PESO UNI]]*Tabela1[[#This Row],[QTE]]</f>
        <v>3.4</v>
      </c>
      <c r="I452" s="7" t="s">
        <v>4312</v>
      </c>
      <c r="J452" s="8" t="s">
        <v>3052</v>
      </c>
      <c r="K452" s="8" t="s">
        <v>4333</v>
      </c>
      <c r="L452" s="9" t="s">
        <v>2991</v>
      </c>
      <c r="M452" s="10">
        <v>46211</v>
      </c>
      <c r="N452" s="8" t="s">
        <v>46</v>
      </c>
      <c r="O452" s="12"/>
      <c r="P452" s="13"/>
      <c r="Q452" s="14">
        <f>Tabela1[[#This Row],[QTDE/ Fabricação]]-Tabela1[[#This Row],[QTE]]</f>
        <v>-2</v>
      </c>
      <c r="R452" s="19">
        <f t="shared" si="77"/>
        <v>0</v>
      </c>
      <c r="S452" s="19">
        <f>IFERROR(H452*AG452,"")</f>
        <v>0</v>
      </c>
      <c r="T452" s="20">
        <f>IFERROR(S452-H452,"")</f>
        <v>-3.4</v>
      </c>
      <c r="U452" s="17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 t="str">
        <f>IFERROR(COUNTIF(#REF!,Tabela1[[#This Row],[Colunas5]]),"")</f>
        <v/>
      </c>
      <c r="X452" s="14">
        <f>Tabela1[[#This Row],[QIANTIDADE EXPEDIDA]]*Tabela1[[#This Row],[PESO UNI]]</f>
        <v>0</v>
      </c>
      <c r="Y452" s="14">
        <f>U452-C452</f>
        <v>-2</v>
      </c>
      <c r="Z452" s="21">
        <f>Tabela1[[#This Row],[PESO TOTAL]]-Tabela1[[#This Row],[Peso Expedido]]</f>
        <v>3.4</v>
      </c>
      <c r="AA452" s="18"/>
      <c r="AB452" s="40"/>
      <c r="AC452" s="40"/>
      <c r="AD452" s="40"/>
      <c r="AE452" s="40"/>
      <c r="AF452" s="40"/>
      <c r="AG452" s="40"/>
      <c r="AH452" s="40"/>
      <c r="AI452" s="40" t="str">
        <f t="shared" si="65"/>
        <v/>
      </c>
      <c r="AJ452" s="5"/>
      <c r="AK452" t="str">
        <f>Tabela1[[#This Row],[Coluna1]]&amp;Tabela1[[#This Row],[PEDIDO]]</f>
        <v>P-198</v>
      </c>
      <c r="AL452"/>
      <c r="AM452"/>
      <c r="AN452"/>
      <c r="AO452" t="str">
        <f>A452&amp;"/"&amp;J452</f>
        <v>T-073242-1/14-CV-0001</v>
      </c>
      <c r="AP452" t="str">
        <f>Tabela1[[#This Row],[TAG]]&amp;Tabela1[[#This Row],[PEDIDO]]&amp;Tabela1[[#This Row],[PRODUTO]]</f>
        <v xml:space="preserve">14-CV-0001P-198ESTRUTURA </v>
      </c>
      <c r="AQ452" s="23" t="str">
        <f>Tabela1[[#This Row],[PRODUTO]]&amp;Tabela1[[#This Row],[TAG]]</f>
        <v>ESTRUTURA 14-CV-0001</v>
      </c>
      <c r="AR452" s="183">
        <f>Tabela1[[#This Row],[PESO TOTAL]]*Tabela1[[#This Row],[MATÉRIA PRIMA]]</f>
        <v>0</v>
      </c>
      <c r="AS452" s="28">
        <f>Tabela1[[#This Row],[PESO TOTAL]]*Tabela1[[#This Row],[PREPARAÇÃO ]]</f>
        <v>0</v>
      </c>
      <c r="AT452" s="28">
        <f>Tabela1[[#This Row],[PESO TOTAL]]*Tabela1[[#This Row],[CALDEIRARIA]]</f>
        <v>0</v>
      </c>
      <c r="AU452" s="28">
        <f>Tabela1[[#This Row],[PESO TOTAL]]*Tabela1[[#This Row],[SOLDA]]</f>
        <v>0</v>
      </c>
      <c r="AV452" s="28">
        <f>Tabela1[[#This Row],[PESO TOTAL]]*Tabela1[[#This Row],[ACABAMENTO]]</f>
        <v>0</v>
      </c>
      <c r="AW452" s="28">
        <f>Tabela1[[#This Row],[PESO TOTAL]]*Tabela1[[#This Row],[PRONTO ACABADO]]</f>
        <v>0</v>
      </c>
      <c r="AX452" s="28">
        <f>Tabela1[[#This Row],[PESO TOTAL]]*Tabela1[[#This Row],[EXPEDIÇÃO ]]</f>
        <v>0</v>
      </c>
      <c r="AY452" s="28" t="str">
        <f>Tabela1[[#This Row],[PEDIDO]]&amp;Tabela1[[#This Row],[PRODUTO]]</f>
        <v xml:space="preserve">P-198ESTRUTURA </v>
      </c>
      <c r="AZ452" s="44">
        <f>IF(AF452="",0,IF(ISTEXT(AF452),H452*VALUE(SUBSTITUTE(AF452,"%",""))/100,H452*AF452))-Tabela1[[#This Row],[PRONTO ACABADO2]]</f>
        <v>0</v>
      </c>
      <c r="BA452" s="44">
        <f>IF(AG452="",0,IF(ISTEXT(AG452),H452*VALUE(SUBSTITUTE(AG452,"%",""))/100,H452*AG452))-Tabela1[[#This Row],[PESO EXPEDIDO2]]</f>
        <v>0</v>
      </c>
      <c r="BB452" s="44">
        <f>IF(AH452="",0,IF(ISTEXT(AH452),H452*VALUE(SUBSTITUTE(AH452,"%",""))/100,H452*AH452))</f>
        <v>0</v>
      </c>
      <c r="BC452" s="44">
        <f>IF(AG452="",0,IF(ISTEXT(AG452),H452*VALUE(SUBSTITUTE(AG452,"%",""))/100,H452*AG452))</f>
        <v>0</v>
      </c>
      <c r="BD452" s="44"/>
    </row>
    <row r="453" spans="1:56 16339:16375" ht="15.75" hidden="1" customHeight="1" x14ac:dyDescent="0.25">
      <c r="A453" s="6" t="s">
        <v>4431</v>
      </c>
      <c r="B453" s="22" t="s">
        <v>4432</v>
      </c>
      <c r="C453" s="7">
        <v>1</v>
      </c>
      <c r="D453" s="46" t="s">
        <v>4433</v>
      </c>
      <c r="E453" s="7">
        <v>4338</v>
      </c>
      <c r="F453" s="7">
        <v>35</v>
      </c>
      <c r="G453" s="24">
        <v>748.2</v>
      </c>
      <c r="H453" s="41">
        <f>Tabela1[[#This Row],[PESO UNI]]*Tabela1[[#This Row],[QTE]]</f>
        <v>748.2</v>
      </c>
      <c r="I453" s="7" t="s">
        <v>4455</v>
      </c>
      <c r="J453" s="8" t="s">
        <v>3052</v>
      </c>
      <c r="K453" s="8" t="s">
        <v>31</v>
      </c>
      <c r="L453" s="9" t="s">
        <v>2991</v>
      </c>
      <c r="M453" s="10">
        <v>46218</v>
      </c>
      <c r="N453" s="8" t="s">
        <v>46</v>
      </c>
      <c r="O453" s="14"/>
      <c r="P453" s="19"/>
      <c r="Q453" s="14">
        <f>Tabela1[[#This Row],[QTDE/ Fabricação]]-Tabela1[[#This Row],[QTE]]</f>
        <v>-1</v>
      </c>
      <c r="R453" s="19">
        <f t="shared" si="77"/>
        <v>0</v>
      </c>
      <c r="S453" s="19">
        <f t="shared" ref="S453:S461" si="83">IFERROR(H453*AG453,"")</f>
        <v>0</v>
      </c>
      <c r="T453" s="20">
        <f t="shared" ref="T453:T461" si="84">IFERROR(S453-H453,"")</f>
        <v>-748.2</v>
      </c>
      <c r="U453" s="243">
        <v>1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748.2</v>
      </c>
      <c r="Y453" s="14">
        <f t="shared" ref="Y453:Y461" si="85">U453-C453</f>
        <v>0</v>
      </c>
      <c r="Z453" s="40">
        <v>-748.2</v>
      </c>
      <c r="AA453" s="40"/>
      <c r="AB453" s="40"/>
      <c r="AC453" s="40"/>
      <c r="AD453" s="40"/>
      <c r="AE453" s="40"/>
      <c r="AF453" s="40"/>
      <c r="AG453" s="40"/>
      <c r="AH453" s="35"/>
      <c r="AI453" s="40" t="str">
        <f t="shared" si="65"/>
        <v>ok</v>
      </c>
      <c r="AR453" s="35"/>
      <c r="AS453" s="35"/>
      <c r="AT453" s="35"/>
      <c r="AU453" s="35"/>
      <c r="AV453" s="35"/>
      <c r="AW453" s="35"/>
      <c r="AX453" s="35"/>
      <c r="XEH453" s="6"/>
      <c r="XEI453" s="22"/>
      <c r="XEJ453" s="7"/>
      <c r="XEK453" s="46"/>
      <c r="XEL453" s="7"/>
      <c r="XEM453" s="7"/>
      <c r="XEN453" s="24"/>
      <c r="XEO453" s="41"/>
      <c r="XEP453" s="7"/>
      <c r="XEQ453" s="8"/>
      <c r="XER453" s="8"/>
      <c r="XES453" s="9"/>
      <c r="XET453" s="10"/>
      <c r="XEU453" s="8"/>
    </row>
    <row r="454" spans="1:56 16339:16375" ht="15.75" hidden="1" customHeight="1" x14ac:dyDescent="0.25">
      <c r="A454" s="6" t="s">
        <v>4434</v>
      </c>
      <c r="B454" s="22" t="s">
        <v>4435</v>
      </c>
      <c r="C454" s="7">
        <v>5</v>
      </c>
      <c r="D454" s="46" t="s">
        <v>4436</v>
      </c>
      <c r="E454" s="7">
        <v>4339</v>
      </c>
      <c r="F454" s="7">
        <v>35</v>
      </c>
      <c r="G454" s="24">
        <v>730.2</v>
      </c>
      <c r="H454" s="41">
        <f>Tabela1[[#This Row],[PESO UNI]]*Tabela1[[#This Row],[QTE]]</f>
        <v>3651</v>
      </c>
      <c r="I454" s="7" t="s">
        <v>4455</v>
      </c>
      <c r="J454" s="8" t="s">
        <v>3052</v>
      </c>
      <c r="K454" s="8" t="s">
        <v>31</v>
      </c>
      <c r="L454" s="9" t="s">
        <v>2991</v>
      </c>
      <c r="M454" s="10">
        <v>46218</v>
      </c>
      <c r="N454" s="8" t="s">
        <v>46</v>
      </c>
      <c r="O454" s="14"/>
      <c r="P454" s="19"/>
      <c r="Q454" s="14">
        <f>Tabela1[[#This Row],[QTDE/ Fabricação]]-Tabela1[[#This Row],[QTE]]</f>
        <v>-5</v>
      </c>
      <c r="R454" s="19">
        <f t="shared" si="77"/>
        <v>0</v>
      </c>
      <c r="S454" s="19">
        <f t="shared" si="83"/>
        <v>0</v>
      </c>
      <c r="T454" s="20">
        <f t="shared" si="84"/>
        <v>-3651</v>
      </c>
      <c r="U454" s="243">
        <v>1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730.2</v>
      </c>
      <c r="Y454" s="14">
        <f t="shared" si="85"/>
        <v>-4</v>
      </c>
      <c r="Z454" s="40">
        <v>-3651</v>
      </c>
      <c r="AA454" s="40"/>
      <c r="AB454" s="40"/>
      <c r="AC454" s="40"/>
      <c r="AD454" s="40"/>
      <c r="AE454" s="40"/>
      <c r="AF454" s="40"/>
      <c r="AG454" s="40"/>
      <c r="AH454" s="35"/>
      <c r="AI454" s="40" t="str">
        <f t="shared" si="65"/>
        <v>ok</v>
      </c>
      <c r="AR454" s="35"/>
      <c r="AS454" s="35"/>
      <c r="AT454" s="35"/>
      <c r="AU454" s="35"/>
      <c r="AV454" s="35"/>
      <c r="AW454" s="35"/>
      <c r="AX454" s="35"/>
      <c r="XEH454" s="6"/>
      <c r="XEI454" s="22"/>
      <c r="XEJ454" s="7"/>
      <c r="XEK454" s="46"/>
      <c r="XEL454" s="7"/>
      <c r="XEM454" s="7"/>
      <c r="XEN454" s="24"/>
      <c r="XEO454" s="41"/>
      <c r="XEP454" s="7"/>
      <c r="XEQ454" s="8"/>
      <c r="XER454" s="8"/>
      <c r="XES454" s="9"/>
      <c r="XET454" s="10"/>
      <c r="XEU454" s="8"/>
    </row>
    <row r="455" spans="1:56 16339:16375" ht="15.75" customHeight="1" x14ac:dyDescent="0.25">
      <c r="A455" s="6" t="s">
        <v>109</v>
      </c>
      <c r="B455" s="22"/>
      <c r="C455" s="7">
        <v>18</v>
      </c>
      <c r="D455" s="46" t="s">
        <v>154</v>
      </c>
      <c r="E455" s="7">
        <v>4340</v>
      </c>
      <c r="F455" s="7">
        <v>1</v>
      </c>
      <c r="G455" s="24">
        <v>1</v>
      </c>
      <c r="H455" s="41">
        <f>Tabela1[[#This Row],[PESO UNI]]*Tabela1[[#This Row],[QTE]]</f>
        <v>18</v>
      </c>
      <c r="I455" s="7" t="s">
        <v>2</v>
      </c>
      <c r="J455" s="8" t="s">
        <v>4437</v>
      </c>
      <c r="K455" s="8" t="s">
        <v>23</v>
      </c>
      <c r="L455" s="9" t="s">
        <v>4438</v>
      </c>
      <c r="M455" s="10">
        <v>46218</v>
      </c>
      <c r="N455" s="8" t="s">
        <v>46</v>
      </c>
      <c r="O455" s="14"/>
      <c r="P455" s="19"/>
      <c r="Q455" s="14">
        <f>Tabela1[[#This Row],[QTDE/ Fabricação]]-Tabela1[[#This Row],[QTE]]</f>
        <v>-18</v>
      </c>
      <c r="R455" s="19">
        <f t="shared" si="77"/>
        <v>0</v>
      </c>
      <c r="S455" s="19">
        <f t="shared" si="83"/>
        <v>0</v>
      </c>
      <c r="T455" s="20">
        <f t="shared" si="84"/>
        <v>-18</v>
      </c>
      <c r="U455" s="243"/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85"/>
        <v>-18</v>
      </c>
      <c r="Z455" s="21">
        <f>Tabela1[[#This Row],[PESO TOTAL]]-Tabela1[[#This Row],[Peso Expedido]]</f>
        <v>18</v>
      </c>
      <c r="AA455" s="40"/>
      <c r="AB455" s="40"/>
      <c r="AC455" s="40"/>
      <c r="AD455" s="40"/>
      <c r="AE455" s="40"/>
      <c r="AF455" s="40"/>
      <c r="AG455" s="40"/>
      <c r="AH455" s="35"/>
      <c r="AI455" s="40" t="str">
        <f t="shared" si="65"/>
        <v/>
      </c>
      <c r="AR455" s="35"/>
      <c r="AS455" s="35"/>
      <c r="AT455" s="35"/>
      <c r="AU455" s="35"/>
      <c r="AV455" s="35"/>
      <c r="AW455" s="35"/>
      <c r="AX455" s="35"/>
      <c r="XEH455" s="6"/>
      <c r="XEI455" s="22"/>
      <c r="XEJ455" s="7"/>
      <c r="XEK455" s="46"/>
      <c r="XEL455" s="7"/>
      <c r="XEM455" s="7"/>
      <c r="XEN455" s="24"/>
      <c r="XEO455" s="41"/>
      <c r="XEP455" s="7"/>
      <c r="XEQ455" s="8"/>
      <c r="XER455" s="8"/>
      <c r="XES455" s="9"/>
      <c r="XET455" s="10"/>
      <c r="XEU455" s="8"/>
    </row>
    <row r="456" spans="1:56 16339:16375" ht="15.75" customHeight="1" x14ac:dyDescent="0.25">
      <c r="A456" s="6" t="s">
        <v>821</v>
      </c>
      <c r="B456" s="22"/>
      <c r="C456" s="7">
        <v>53</v>
      </c>
      <c r="D456" s="46" t="s">
        <v>4439</v>
      </c>
      <c r="E456" s="7">
        <v>4341</v>
      </c>
      <c r="F456" s="7">
        <v>1</v>
      </c>
      <c r="G456" s="24">
        <v>5.2</v>
      </c>
      <c r="H456" s="41">
        <f>Tabela1[[#This Row],[PESO UNI]]*Tabela1[[#This Row],[QTE]]</f>
        <v>275.60000000000002</v>
      </c>
      <c r="I456" s="7" t="s">
        <v>2</v>
      </c>
      <c r="J456" s="8" t="s">
        <v>4437</v>
      </c>
      <c r="K456" s="8" t="s">
        <v>23</v>
      </c>
      <c r="L456" s="9" t="s">
        <v>4438</v>
      </c>
      <c r="M456" s="10">
        <v>46218</v>
      </c>
      <c r="N456" s="8" t="s">
        <v>46</v>
      </c>
      <c r="O456" s="14"/>
      <c r="P456" s="19"/>
      <c r="Q456" s="14">
        <f>Tabela1[[#This Row],[QTDE/ Fabricação]]-Tabela1[[#This Row],[QTE]]</f>
        <v>-53</v>
      </c>
      <c r="R456" s="19">
        <f t="shared" si="77"/>
        <v>0</v>
      </c>
      <c r="S456" s="19">
        <f t="shared" si="83"/>
        <v>0</v>
      </c>
      <c r="T456" s="20">
        <f t="shared" si="84"/>
        <v>-275.60000000000002</v>
      </c>
      <c r="U456" s="243"/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85"/>
        <v>-53</v>
      </c>
      <c r="Z456" s="21">
        <f>Tabela1[[#This Row],[PESO TOTAL]]-Tabela1[[#This Row],[Peso Expedido]]</f>
        <v>275.60000000000002</v>
      </c>
      <c r="AA456" s="40"/>
      <c r="AB456" s="40"/>
      <c r="AC456" s="40"/>
      <c r="AD456" s="40"/>
      <c r="AE456" s="40"/>
      <c r="AF456" s="40"/>
      <c r="AG456" s="40"/>
      <c r="AH456" s="35"/>
      <c r="AI456" s="40" t="str">
        <f t="shared" si="65"/>
        <v/>
      </c>
      <c r="AR456" s="35"/>
      <c r="AS456" s="35"/>
      <c r="AT456" s="35"/>
      <c r="AU456" s="35"/>
      <c r="AV456" s="35"/>
      <c r="AW456" s="35"/>
      <c r="AX456" s="35"/>
      <c r="XEH456" s="6"/>
      <c r="XEI456" s="22"/>
      <c r="XEJ456" s="7"/>
      <c r="XEK456" s="46"/>
      <c r="XEL456" s="7"/>
      <c r="XEM456" s="7"/>
      <c r="XEN456" s="24"/>
      <c r="XEO456" s="41"/>
      <c r="XEP456" s="7"/>
      <c r="XEQ456" s="8"/>
      <c r="XER456" s="8"/>
      <c r="XES456" s="9"/>
      <c r="XET456" s="10"/>
      <c r="XEU456" s="8"/>
    </row>
    <row r="457" spans="1:56 16339:16375" ht="15.75" customHeight="1" x14ac:dyDescent="0.25">
      <c r="A457" s="6" t="s">
        <v>4440</v>
      </c>
      <c r="B457" s="22" t="s">
        <v>4441</v>
      </c>
      <c r="C457" s="7">
        <v>7</v>
      </c>
      <c r="D457" s="46" t="s">
        <v>4442</v>
      </c>
      <c r="E457" s="7">
        <v>4342</v>
      </c>
      <c r="F457" s="7">
        <v>1</v>
      </c>
      <c r="G457" s="24">
        <v>19.100000000000001</v>
      </c>
      <c r="H457" s="41">
        <f>Tabela1[[#This Row],[PESO UNI]]*Tabela1[[#This Row],[QTE]]</f>
        <v>133.70000000000002</v>
      </c>
      <c r="I457" s="7" t="s">
        <v>753</v>
      </c>
      <c r="J457" s="8" t="s">
        <v>4437</v>
      </c>
      <c r="K457" s="8" t="s">
        <v>33</v>
      </c>
      <c r="L457" s="9" t="s">
        <v>4438</v>
      </c>
      <c r="M457" s="10">
        <v>46218</v>
      </c>
      <c r="N457" s="8" t="s">
        <v>46</v>
      </c>
      <c r="O457" s="14"/>
      <c r="P457" s="19"/>
      <c r="Q457" s="14">
        <f>Tabela1[[#This Row],[QTDE/ Fabricação]]-Tabela1[[#This Row],[QTE]]</f>
        <v>-7</v>
      </c>
      <c r="R457" s="19">
        <f t="shared" si="77"/>
        <v>0</v>
      </c>
      <c r="S457" s="19">
        <f t="shared" si="83"/>
        <v>0</v>
      </c>
      <c r="T457" s="20">
        <f t="shared" si="84"/>
        <v>-133.70000000000002</v>
      </c>
      <c r="U457" s="243"/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85"/>
        <v>-7</v>
      </c>
      <c r="Z457" s="21">
        <f>Tabela1[[#This Row],[PESO TOTAL]]-Tabela1[[#This Row],[Peso Expedido]]</f>
        <v>133.70000000000002</v>
      </c>
      <c r="AA457" s="40"/>
      <c r="AB457" s="40"/>
      <c r="AC457" s="40"/>
      <c r="AD457" s="40"/>
      <c r="AE457" s="40"/>
      <c r="AF457" s="40"/>
      <c r="AG457" s="40"/>
      <c r="AH457" s="35"/>
      <c r="AI457" s="40" t="str">
        <f t="shared" si="65"/>
        <v/>
      </c>
      <c r="AR457" s="35"/>
      <c r="AS457" s="35"/>
      <c r="AT457" s="35"/>
      <c r="AU457" s="35"/>
      <c r="AV457" s="35"/>
      <c r="AW457" s="35"/>
      <c r="AX457" s="35"/>
      <c r="XEH457" s="6"/>
      <c r="XEI457" s="22"/>
      <c r="XEJ457" s="7"/>
      <c r="XEK457" s="46"/>
      <c r="XEL457" s="7"/>
      <c r="XEM457" s="7"/>
      <c r="XEN457" s="24"/>
      <c r="XEO457" s="41"/>
      <c r="XEP457" s="7"/>
      <c r="XEQ457" s="8"/>
      <c r="XER457" s="8"/>
      <c r="XES457" s="9"/>
      <c r="XET457" s="10"/>
      <c r="XEU457" s="8"/>
    </row>
    <row r="458" spans="1:56 16339:16375" ht="15.75" customHeight="1" x14ac:dyDescent="0.25">
      <c r="A458" s="6" t="s">
        <v>4443</v>
      </c>
      <c r="B458" s="22" t="s">
        <v>4444</v>
      </c>
      <c r="C458" s="7">
        <v>6</v>
      </c>
      <c r="D458" s="46" t="s">
        <v>4445</v>
      </c>
      <c r="E458" s="7">
        <v>4343</v>
      </c>
      <c r="F458" s="7">
        <v>1</v>
      </c>
      <c r="G458" s="24">
        <v>18.2</v>
      </c>
      <c r="H458" s="41">
        <f>Tabela1[[#This Row],[PESO UNI]]*Tabela1[[#This Row],[QTE]]</f>
        <v>109.19999999999999</v>
      </c>
      <c r="I458" s="7" t="s">
        <v>753</v>
      </c>
      <c r="J458" s="8" t="s">
        <v>4437</v>
      </c>
      <c r="K458" s="8" t="s">
        <v>33</v>
      </c>
      <c r="L458" s="9" t="s">
        <v>4438</v>
      </c>
      <c r="M458" s="10">
        <v>46218</v>
      </c>
      <c r="N458" s="8" t="s">
        <v>46</v>
      </c>
      <c r="O458" s="14"/>
      <c r="P458" s="19"/>
      <c r="Q458" s="14">
        <f>Tabela1[[#This Row],[QTDE/ Fabricação]]-Tabela1[[#This Row],[QTE]]</f>
        <v>-6</v>
      </c>
      <c r="R458" s="19">
        <f t="shared" si="77"/>
        <v>0</v>
      </c>
      <c r="S458" s="19">
        <f t="shared" si="83"/>
        <v>0</v>
      </c>
      <c r="T458" s="20">
        <f t="shared" si="84"/>
        <v>-109.19999999999999</v>
      </c>
      <c r="U458" s="243"/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85"/>
        <v>-6</v>
      </c>
      <c r="Z458" s="21">
        <f>Tabela1[[#This Row],[PESO TOTAL]]-Tabela1[[#This Row],[Peso Expedido]]</f>
        <v>109.19999999999999</v>
      </c>
      <c r="AA458" s="40"/>
      <c r="AB458" s="40"/>
      <c r="AC458" s="40"/>
      <c r="AD458" s="40"/>
      <c r="AE458" s="40"/>
      <c r="AF458" s="40"/>
      <c r="AG458" s="40"/>
      <c r="AH458" s="35"/>
      <c r="AI458" s="40" t="str">
        <f t="shared" si="65"/>
        <v/>
      </c>
      <c r="AR458" s="35"/>
      <c r="AS458" s="35"/>
      <c r="AT458" s="35"/>
      <c r="AU458" s="35"/>
      <c r="AV458" s="35"/>
      <c r="AW458" s="35"/>
      <c r="AX458" s="35"/>
      <c r="XEH458" s="6"/>
      <c r="XEI458" s="22"/>
      <c r="XEJ458" s="7"/>
      <c r="XEK458" s="46"/>
      <c r="XEL458" s="7"/>
      <c r="XEM458" s="7"/>
      <c r="XEN458" s="24"/>
      <c r="XEO458" s="41"/>
      <c r="XEP458" s="7"/>
      <c r="XEQ458" s="8"/>
      <c r="XER458" s="8"/>
      <c r="XES458" s="9"/>
      <c r="XET458" s="10"/>
      <c r="XEU458" s="8"/>
    </row>
    <row r="459" spans="1:56 16339:16375" ht="15.75" customHeight="1" x14ac:dyDescent="0.25">
      <c r="A459" s="6" t="s">
        <v>4446</v>
      </c>
      <c r="B459" s="22" t="s">
        <v>4447</v>
      </c>
      <c r="C459" s="7">
        <v>8</v>
      </c>
      <c r="D459" s="46" t="s">
        <v>4451</v>
      </c>
      <c r="E459" s="7">
        <v>4344</v>
      </c>
      <c r="F459" s="7">
        <v>1</v>
      </c>
      <c r="G459" s="24">
        <v>6</v>
      </c>
      <c r="H459" s="41">
        <f>Tabela1[[#This Row],[PESO UNI]]*Tabela1[[#This Row],[QTE]]</f>
        <v>48</v>
      </c>
      <c r="I459" s="7" t="s">
        <v>753</v>
      </c>
      <c r="J459" s="8" t="s">
        <v>4437</v>
      </c>
      <c r="K459" s="8" t="s">
        <v>33</v>
      </c>
      <c r="L459" s="9" t="s">
        <v>4438</v>
      </c>
      <c r="M459" s="10">
        <v>46218</v>
      </c>
      <c r="N459" s="8" t="s">
        <v>46</v>
      </c>
      <c r="O459" s="14"/>
      <c r="P459" s="19"/>
      <c r="Q459" s="14">
        <f>Tabela1[[#This Row],[QTDE/ Fabricação]]-Tabela1[[#This Row],[QTE]]</f>
        <v>-8</v>
      </c>
      <c r="R459" s="19">
        <f t="shared" si="77"/>
        <v>0</v>
      </c>
      <c r="S459" s="19">
        <f t="shared" si="83"/>
        <v>0</v>
      </c>
      <c r="T459" s="20">
        <f t="shared" si="84"/>
        <v>-48</v>
      </c>
      <c r="U459" s="243"/>
      <c r="V459" s="12" t="str">
        <f>IFERROR(VLOOKUP(Tabela1[[#This Row],[COD.MDE]],'LISTA DE EMBARQUE'!B:L,11,0),"")</f>
        <v/>
      </c>
      <c r="W459" s="13"/>
      <c r="X459" s="14">
        <f>IFERROR(Tabela1[[#This Row],[QIANTIDADE EXPEDIDA]]*Tabela1[[#This Row],[PESO UNI]],"")</f>
        <v>0</v>
      </c>
      <c r="Y459" s="14">
        <f t="shared" si="85"/>
        <v>-8</v>
      </c>
      <c r="Z459" s="21">
        <f>Tabela1[[#This Row],[PESO TOTAL]]-Tabela1[[#This Row],[Peso Expedido]]</f>
        <v>48</v>
      </c>
      <c r="AA459" s="40"/>
      <c r="AB459" s="40"/>
      <c r="AC459" s="40"/>
      <c r="AD459" s="40"/>
      <c r="AE459" s="40"/>
      <c r="AF459" s="40"/>
      <c r="AG459" s="40"/>
      <c r="AH459" s="35"/>
      <c r="AI459" s="40" t="str">
        <f t="shared" si="65"/>
        <v/>
      </c>
      <c r="AR459" s="35"/>
      <c r="AS459" s="35"/>
      <c r="AT459" s="35"/>
      <c r="AU459" s="35"/>
      <c r="AV459" s="35"/>
      <c r="AW459" s="35"/>
      <c r="AX459" s="35"/>
      <c r="XEH459" s="6"/>
      <c r="XEI459" s="22"/>
      <c r="XEJ459" s="7"/>
      <c r="XEK459" s="46"/>
      <c r="XEL459" s="7"/>
      <c r="XEM459" s="7"/>
      <c r="XEN459" s="24"/>
      <c r="XEO459" s="41"/>
      <c r="XEP459" s="7"/>
      <c r="XEQ459" s="8"/>
      <c r="XER459" s="8"/>
      <c r="XES459" s="9"/>
      <c r="XET459" s="10"/>
      <c r="XEU459" s="8"/>
    </row>
    <row r="460" spans="1:56 16339:16375" ht="15.75" customHeight="1" x14ac:dyDescent="0.25">
      <c r="A460" s="6" t="s">
        <v>4448</v>
      </c>
      <c r="B460" s="22" t="s">
        <v>4449</v>
      </c>
      <c r="C460" s="7">
        <v>14</v>
      </c>
      <c r="D460" s="46" t="s">
        <v>4450</v>
      </c>
      <c r="E460" s="7">
        <v>4345</v>
      </c>
      <c r="F460" s="7">
        <v>1</v>
      </c>
      <c r="G460" s="24">
        <v>5</v>
      </c>
      <c r="H460" s="41">
        <f>Tabela1[[#This Row],[PESO UNI]]*Tabela1[[#This Row],[QTE]]</f>
        <v>70</v>
      </c>
      <c r="I460" s="7" t="s">
        <v>753</v>
      </c>
      <c r="J460" s="8" t="s">
        <v>4437</v>
      </c>
      <c r="K460" s="8" t="s">
        <v>33</v>
      </c>
      <c r="L460" s="9" t="s">
        <v>4438</v>
      </c>
      <c r="M460" s="10">
        <v>46218</v>
      </c>
      <c r="N460" s="8" t="s">
        <v>46</v>
      </c>
      <c r="O460" s="14"/>
      <c r="P460" s="19"/>
      <c r="Q460" s="17">
        <f>Tabela1[[#This Row],[QTDE/ Fabricação]]-Tabela1[[#This Row],[QTE]]</f>
        <v>-14</v>
      </c>
      <c r="R460" s="19">
        <f t="shared" si="77"/>
        <v>0</v>
      </c>
      <c r="S460" s="19">
        <f t="shared" si="83"/>
        <v>0</v>
      </c>
      <c r="T460" s="20">
        <f t="shared" si="84"/>
        <v>-70</v>
      </c>
      <c r="U460" s="243"/>
      <c r="V460" s="12" t="str">
        <f>IFERROR(VLOOKUP(Tabela1[[#This Row],[COD.MDE]],'LISTA DE EMBARQUE'!B:L,11,0),"")</f>
        <v/>
      </c>
      <c r="W460" s="13"/>
      <c r="X460" s="14">
        <f>IFERROR(Tabela1[[#This Row],[QIANTIDADE EXPEDIDA]]*Tabela1[[#This Row],[PESO UNI]],"")</f>
        <v>0</v>
      </c>
      <c r="Y460" s="14">
        <f t="shared" si="85"/>
        <v>-14</v>
      </c>
      <c r="Z460" s="21">
        <f>Tabela1[[#This Row],[PESO TOTAL]]-Tabela1[[#This Row],[Peso Expedido]]</f>
        <v>70</v>
      </c>
      <c r="AA460" s="40"/>
      <c r="AB460" s="40"/>
      <c r="AC460" s="40"/>
      <c r="AD460" s="40"/>
      <c r="AE460" s="40"/>
      <c r="AF460" s="35"/>
      <c r="AG460" s="35"/>
      <c r="AH460" s="35"/>
      <c r="AI460" s="40" t="str">
        <f t="shared" si="65"/>
        <v/>
      </c>
      <c r="AR460" s="35"/>
      <c r="AS460" s="35"/>
      <c r="AT460" s="35"/>
      <c r="AU460" s="35"/>
      <c r="AV460" s="35"/>
      <c r="AW460" s="35"/>
      <c r="AX460" s="35"/>
      <c r="XDK460" s="6"/>
      <c r="XDL460" s="22"/>
      <c r="XDM460" s="7"/>
      <c r="XDN460" s="46"/>
      <c r="XDO460" s="7"/>
      <c r="XDP460" s="7"/>
      <c r="XDQ460" s="24"/>
      <c r="XDR460" s="41"/>
      <c r="XDS460" s="7"/>
      <c r="XDT460" s="8"/>
      <c r="XDU460" s="8"/>
      <c r="XDV460" s="9"/>
      <c r="XDW460" s="10"/>
      <c r="XDX460" s="8"/>
      <c r="XEH460" s="6"/>
      <c r="XEI460" s="22"/>
      <c r="XEJ460" s="7"/>
      <c r="XEK460" s="46"/>
      <c r="XEL460" s="7"/>
      <c r="XEM460" s="7"/>
      <c r="XEN460" s="24"/>
      <c r="XEO460" s="41"/>
      <c r="XEP460" s="7"/>
      <c r="XEQ460" s="8"/>
      <c r="XER460" s="8"/>
      <c r="XES460" s="9"/>
      <c r="XET460" s="10"/>
      <c r="XEU460" s="8"/>
    </row>
    <row r="461" spans="1:56 16339:16375" ht="15.75" customHeight="1" x14ac:dyDescent="0.25">
      <c r="A461" s="6" t="s">
        <v>4452</v>
      </c>
      <c r="B461" s="22" t="s">
        <v>4453</v>
      </c>
      <c r="C461" s="7">
        <v>23</v>
      </c>
      <c r="D461" s="46" t="s">
        <v>4454</v>
      </c>
      <c r="E461" s="7">
        <v>4346</v>
      </c>
      <c r="F461" s="7">
        <v>1</v>
      </c>
      <c r="G461" s="24">
        <v>6</v>
      </c>
      <c r="H461" s="41">
        <f>Tabela1[[#This Row],[PESO UNI]]*Tabela1[[#This Row],[QTE]]</f>
        <v>138</v>
      </c>
      <c r="I461" s="7" t="s">
        <v>753</v>
      </c>
      <c r="J461" s="8" t="s">
        <v>4437</v>
      </c>
      <c r="K461" s="8" t="s">
        <v>33</v>
      </c>
      <c r="L461" s="9" t="s">
        <v>4438</v>
      </c>
      <c r="M461" s="10">
        <v>46218</v>
      </c>
      <c r="N461" s="8" t="s">
        <v>46</v>
      </c>
      <c r="O461" s="14"/>
      <c r="P461" s="19"/>
      <c r="Q461" s="17">
        <f>Tabela1[[#This Row],[QTDE/ Fabricação]]-Tabela1[[#This Row],[QTE]]</f>
        <v>-23</v>
      </c>
      <c r="R461" s="19">
        <f t="shared" si="77"/>
        <v>0</v>
      </c>
      <c r="S461" s="19">
        <f t="shared" si="83"/>
        <v>0</v>
      </c>
      <c r="T461" s="20">
        <f t="shared" si="84"/>
        <v>-138</v>
      </c>
      <c r="U461" s="243"/>
      <c r="V461" s="12" t="str">
        <f>IFERROR(VLOOKUP(Tabela1[[#This Row],[COD.MDE]],'LISTA DE EMBARQUE'!B:L,11,0),"")</f>
        <v/>
      </c>
      <c r="W461" s="13"/>
      <c r="X461" s="14">
        <f>IFERROR(Tabela1[[#This Row],[QIANTIDADE EXPEDIDA]]*Tabela1[[#This Row],[PESO UNI]],"")</f>
        <v>0</v>
      </c>
      <c r="Y461" s="14">
        <f t="shared" si="85"/>
        <v>-23</v>
      </c>
      <c r="Z461" s="21">
        <f>Tabela1[[#This Row],[PESO TOTAL]]-Tabela1[[#This Row],[Peso Expedido]]</f>
        <v>138</v>
      </c>
      <c r="AA461" s="40"/>
      <c r="AB461" s="40"/>
      <c r="AC461" s="40"/>
      <c r="AD461" s="40"/>
      <c r="AE461" s="40"/>
      <c r="AF461" s="35"/>
      <c r="AG461" s="35"/>
      <c r="AH461" s="35"/>
      <c r="AI461" s="40" t="str">
        <f t="shared" si="65"/>
        <v/>
      </c>
      <c r="AR461" s="35"/>
      <c r="AS461" s="35"/>
      <c r="AT461" s="35"/>
      <c r="AU461" s="35"/>
      <c r="AV461" s="35"/>
      <c r="AW461" s="35"/>
      <c r="AX461" s="35"/>
      <c r="XDK461" s="6"/>
      <c r="XDL461" s="22"/>
      <c r="XDM461" s="7"/>
      <c r="XDN461" s="46"/>
      <c r="XDO461" s="7"/>
      <c r="XDP461" s="7"/>
      <c r="XDQ461" s="24"/>
      <c r="XDR461" s="41"/>
      <c r="XDS461" s="7"/>
      <c r="XDT461" s="8"/>
      <c r="XDU461" s="8"/>
      <c r="XDV461" s="9"/>
      <c r="XDW461" s="10"/>
      <c r="XDX461" s="8"/>
      <c r="XEH461" s="6"/>
      <c r="XEI461" s="22"/>
      <c r="XEJ461" s="7"/>
      <c r="XEK461" s="46"/>
      <c r="XEL461" s="7"/>
      <c r="XEM461" s="7"/>
      <c r="XEN461" s="24"/>
      <c r="XEO461" s="41"/>
      <c r="XEP461" s="7"/>
      <c r="XEQ461" s="8"/>
      <c r="XER461" s="8"/>
      <c r="XES461" s="9"/>
      <c r="XET461" s="10"/>
      <c r="XEU461" s="8"/>
    </row>
    <row r="462" spans="1:56 16339:16375" ht="15.75" hidden="1" customHeight="1" x14ac:dyDescent="0.25">
      <c r="A462" s="6" t="s">
        <v>2553</v>
      </c>
      <c r="B462" s="22"/>
      <c r="C462" s="7">
        <v>1</v>
      </c>
      <c r="D462" s="46" t="s">
        <v>2554</v>
      </c>
      <c r="E462" s="7">
        <v>3419</v>
      </c>
      <c r="F462" s="7">
        <v>27</v>
      </c>
      <c r="G462" s="24">
        <v>13.1</v>
      </c>
      <c r="H462" s="41">
        <f>Tabela1[[#This Row],[PESO UNI]]*Tabela1[[#This Row],[QTE]]</f>
        <v>13.1</v>
      </c>
      <c r="I462" s="7">
        <v>0</v>
      </c>
      <c r="J462" s="8" t="s">
        <v>2557</v>
      </c>
      <c r="K462" s="8" t="s">
        <v>54</v>
      </c>
      <c r="L462" s="9" t="s">
        <v>2558</v>
      </c>
      <c r="M462" s="10">
        <v>46125</v>
      </c>
      <c r="N462" s="11" t="s">
        <v>46</v>
      </c>
      <c r="O462" s="12"/>
      <c r="P462" s="13"/>
      <c r="Q462" s="14">
        <f>Tabela1[[#This Row],[QTDE/ Fabricação]]-Tabela1[[#This Row],[QTE]]</f>
        <v>-1</v>
      </c>
      <c r="R462" s="19">
        <f t="shared" si="77"/>
        <v>13.1</v>
      </c>
      <c r="S462" s="19">
        <f t="shared" si="70"/>
        <v>13.1</v>
      </c>
      <c r="T462" s="20">
        <f t="shared" si="78"/>
        <v>0</v>
      </c>
      <c r="U462" s="17">
        <f>IFERROR(SUMIF('LISTA DE EMBARQUE'!B:B,MICRO!E:E,'LISTA DE EMBARQUE'!G:G),"")</f>
        <v>2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26.2</v>
      </c>
      <c r="Y462" s="14">
        <f t="shared" si="79"/>
        <v>1</v>
      </c>
      <c r="Z462" s="21">
        <f>Tabela1[[#This Row],[PESO TOTAL]]-Tabela1[[#This Row],[Peso Expedido]]</f>
        <v>-13.1</v>
      </c>
      <c r="AA462" s="18">
        <v>1</v>
      </c>
      <c r="AB462" s="40"/>
      <c r="AC462" s="40">
        <v>1</v>
      </c>
      <c r="AD462" s="40">
        <v>1</v>
      </c>
      <c r="AE462" s="40">
        <v>1</v>
      </c>
      <c r="AF462" s="40">
        <v>1</v>
      </c>
      <c r="AG462" s="40">
        <v>1</v>
      </c>
      <c r="AH462" s="40">
        <v>1</v>
      </c>
      <c r="AI462" s="40" t="s">
        <v>4523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80"/>
        <v>P-073081-1/P190</v>
      </c>
      <c r="AP462" t="str">
        <f>Tabela1[[#This Row],[TAG]]&amp;Tabela1[[#This Row],[PEDIDO]]&amp;Tabela1[[#This Row],[PRODUTO]]</f>
        <v>P190P-190TECMETAL</v>
      </c>
      <c r="AQ462" s="23" t="str">
        <f>Tabela1[[#This Row],[PRODUTO]]&amp;Tabela1[[#This Row],[TAG]]</f>
        <v>TECMETALP190</v>
      </c>
      <c r="AR462" s="183">
        <f>Tabela1[[#This Row],[PESO TOTAL]]*Tabela1[[#This Row],[MATÉRIA PRIMA]]</f>
        <v>13.1</v>
      </c>
      <c r="AS462" s="28">
        <f>Tabela1[[#This Row],[PESO TOTAL]]*Tabela1[[#This Row],[PREPARAÇÃO ]]</f>
        <v>13.1</v>
      </c>
      <c r="AT462" s="28">
        <f>Tabela1[[#This Row],[PESO TOTAL]]*Tabela1[[#This Row],[CALDEIRARIA]]</f>
        <v>13.1</v>
      </c>
      <c r="AU462" s="28">
        <f>Tabela1[[#This Row],[PESO TOTAL]]*Tabela1[[#This Row],[SOLDA]]</f>
        <v>13.1</v>
      </c>
      <c r="AV462" s="28">
        <f>Tabela1[[#This Row],[PESO TOTAL]]*Tabela1[[#This Row],[ACABAMENTO]]</f>
        <v>13.1</v>
      </c>
      <c r="AW462" s="28">
        <f>Tabela1[[#This Row],[PESO TOTAL]]*Tabela1[[#This Row],[PRONTO ACABADO]]</f>
        <v>13.1</v>
      </c>
      <c r="AX462" s="28">
        <f>Tabela1[[#This Row],[PESO TOTAL]]*Tabela1[[#This Row],[EXPEDIÇÃO ]]</f>
        <v>13.1</v>
      </c>
      <c r="AY462" s="28" t="str">
        <f>Tabela1[[#This Row],[PEDIDO]]&amp;Tabela1[[#This Row],[PRODUTO]]</f>
        <v>P-190TECMETAL</v>
      </c>
      <c r="AZ462" s="44">
        <f>IF(AF462="",0,IF(ISTEXT(AF462),H462*VALUE(SUBSTITUTE(AF462,"%",""))/100,H462*AF462))-Tabela1[[#This Row],[PRONTO ACABADO2]]</f>
        <v>0</v>
      </c>
      <c r="BA462" s="44">
        <f>IF(AG462="",0,IF(ISTEXT(AG462),H462*VALUE(SUBSTITUTE(AG462,"%",""))/100,H462*AG462))-Tabela1[[#This Row],[PESO EXPEDIDO2]]</f>
        <v>0</v>
      </c>
      <c r="BB462" s="44">
        <f t="shared" si="81"/>
        <v>13.1</v>
      </c>
      <c r="BC462" s="44">
        <f t="shared" si="82"/>
        <v>13.1</v>
      </c>
      <c r="BD462" s="44"/>
    </row>
    <row r="463" spans="1:56 16339:16375" ht="15.75" hidden="1" customHeight="1" x14ac:dyDescent="0.25">
      <c r="A463" s="6" t="s">
        <v>2553</v>
      </c>
      <c r="B463" s="22"/>
      <c r="C463" s="7">
        <v>1</v>
      </c>
      <c r="D463" s="46" t="s">
        <v>2555</v>
      </c>
      <c r="E463" s="7">
        <v>3420</v>
      </c>
      <c r="F463" s="7">
        <v>27</v>
      </c>
      <c r="G463" s="24">
        <v>13.1</v>
      </c>
      <c r="H463" s="41">
        <f>Tabela1[[#This Row],[PESO UNI]]*Tabela1[[#This Row],[QTE]]</f>
        <v>13.1</v>
      </c>
      <c r="I463" s="7">
        <v>0</v>
      </c>
      <c r="J463" s="8" t="s">
        <v>2557</v>
      </c>
      <c r="K463" s="8" t="s">
        <v>54</v>
      </c>
      <c r="L463" s="9" t="s">
        <v>2558</v>
      </c>
      <c r="M463" s="10">
        <v>46125</v>
      </c>
      <c r="N463" s="11" t="s">
        <v>46</v>
      </c>
      <c r="O463" s="12"/>
      <c r="P463" s="13"/>
      <c r="Q463" s="14">
        <f>Tabela1[[#This Row],[QTDE/ Fabricação]]-Tabela1[[#This Row],[QTE]]</f>
        <v>-1</v>
      </c>
      <c r="R463" s="19">
        <f t="shared" si="77"/>
        <v>13.1</v>
      </c>
      <c r="S463" s="19">
        <f t="shared" si="70"/>
        <v>13.1</v>
      </c>
      <c r="T463" s="20">
        <f t="shared" si="78"/>
        <v>0</v>
      </c>
      <c r="U463" s="17">
        <f>IFERROR(SUMIF('LISTA DE EMBARQUE'!B:B,MICRO!E:E,'LISTA DE EMBARQUE'!G:G),"")</f>
        <v>1</v>
      </c>
      <c r="V463" s="12">
        <f>IFERROR(VLOOKUP(Tabela1[[#This Row],[COD.MDE]],'LISTA DE EMBARQUE'!B:L,11,0),"")</f>
        <v>4</v>
      </c>
      <c r="W463" s="13" t="str">
        <f>IFERROR(COUNTIF(#REF!,Tabela1[[#This Row],[Colunas5]]),"")</f>
        <v/>
      </c>
      <c r="X463" s="14">
        <f>Tabela1[[#This Row],[QIANTIDADE EXPEDIDA]]*Tabela1[[#This Row],[PESO UNI]]</f>
        <v>13.1</v>
      </c>
      <c r="Y463" s="14">
        <f t="shared" si="79"/>
        <v>0</v>
      </c>
      <c r="Z463" s="21">
        <f>Tabela1[[#This Row],[PESO TOTAL]]-Tabela1[[#This Row],[Peso Expedido]]</f>
        <v>0</v>
      </c>
      <c r="AA463" s="18">
        <v>1</v>
      </c>
      <c r="AB463" s="40"/>
      <c r="AC463" s="40">
        <v>1</v>
      </c>
      <c r="AD463" s="40">
        <v>1</v>
      </c>
      <c r="AE463" s="40">
        <v>1</v>
      </c>
      <c r="AF463" s="40">
        <v>1</v>
      </c>
      <c r="AG463" s="40">
        <v>1</v>
      </c>
      <c r="AH463" s="40">
        <v>1</v>
      </c>
      <c r="AI463" s="40" t="s">
        <v>4523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80"/>
        <v>P-073081-1/P190</v>
      </c>
      <c r="AP463" t="str">
        <f>Tabela1[[#This Row],[TAG]]&amp;Tabela1[[#This Row],[PEDIDO]]&amp;Tabela1[[#This Row],[PRODUTO]]</f>
        <v>P190P-190TECMETAL</v>
      </c>
      <c r="AQ463" s="23" t="str">
        <f>Tabela1[[#This Row],[PRODUTO]]&amp;Tabela1[[#This Row],[TAG]]</f>
        <v>TECMETALP190</v>
      </c>
      <c r="AR463" s="183">
        <f>Tabela1[[#This Row],[PESO TOTAL]]*Tabela1[[#This Row],[MATÉRIA PRIMA]]</f>
        <v>13.1</v>
      </c>
      <c r="AS463" s="28">
        <f>Tabela1[[#This Row],[PESO TOTAL]]*Tabela1[[#This Row],[PREPARAÇÃO ]]</f>
        <v>13.1</v>
      </c>
      <c r="AT463" s="28">
        <f>Tabela1[[#This Row],[PESO TOTAL]]*Tabela1[[#This Row],[CALDEIRARIA]]</f>
        <v>13.1</v>
      </c>
      <c r="AU463" s="28">
        <f>Tabela1[[#This Row],[PESO TOTAL]]*Tabela1[[#This Row],[SOLDA]]</f>
        <v>13.1</v>
      </c>
      <c r="AV463" s="28">
        <f>Tabela1[[#This Row],[PESO TOTAL]]*Tabela1[[#This Row],[ACABAMENTO]]</f>
        <v>13.1</v>
      </c>
      <c r="AW463" s="28">
        <f>Tabela1[[#This Row],[PESO TOTAL]]*Tabela1[[#This Row],[PRONTO ACABADO]]</f>
        <v>13.1</v>
      </c>
      <c r="AX463" s="28">
        <f>Tabela1[[#This Row],[PESO TOTAL]]*Tabela1[[#This Row],[EXPEDIÇÃO ]]</f>
        <v>13.1</v>
      </c>
      <c r="AY463" s="28" t="str">
        <f>Tabela1[[#This Row],[PEDIDO]]&amp;Tabela1[[#This Row],[PRODUTO]]</f>
        <v>P-190TECMETAL</v>
      </c>
      <c r="AZ463" s="44">
        <f>IF(AF463="",0,IF(ISTEXT(AF463),H463*VALUE(SUBSTITUTE(AF463,"%",""))/100,H463*AF463))-Tabela1[[#This Row],[PRONTO ACABADO2]]</f>
        <v>0</v>
      </c>
      <c r="BA463" s="44">
        <f>IF(AG463="",0,IF(ISTEXT(AG463),H463*VALUE(SUBSTITUTE(AG463,"%",""))/100,H463*AG463))-Tabela1[[#This Row],[PESO EXPEDIDO2]]</f>
        <v>0</v>
      </c>
      <c r="BB463" s="44">
        <f t="shared" si="81"/>
        <v>13.1</v>
      </c>
      <c r="BC463" s="44">
        <f t="shared" si="82"/>
        <v>13.1</v>
      </c>
      <c r="BD463" s="44"/>
    </row>
    <row r="464" spans="1:56 16339:16375" ht="15.75" hidden="1" customHeight="1" x14ac:dyDescent="0.25">
      <c r="A464" s="6" t="s">
        <v>2553</v>
      </c>
      <c r="B464" s="22"/>
      <c r="C464" s="7">
        <v>1</v>
      </c>
      <c r="D464" s="46" t="s">
        <v>2556</v>
      </c>
      <c r="E464" s="7">
        <v>3421</v>
      </c>
      <c r="F464" s="7">
        <v>27</v>
      </c>
      <c r="G464" s="24">
        <v>6.2</v>
      </c>
      <c r="H464" s="41">
        <f>Tabela1[[#This Row],[PESO UNI]]*Tabela1[[#This Row],[QTE]]</f>
        <v>6.2</v>
      </c>
      <c r="I464" s="7">
        <v>0</v>
      </c>
      <c r="J464" s="8" t="s">
        <v>2557</v>
      </c>
      <c r="K464" s="8" t="s">
        <v>54</v>
      </c>
      <c r="L464" s="9" t="s">
        <v>2558</v>
      </c>
      <c r="M464" s="10">
        <v>46125</v>
      </c>
      <c r="N464" s="11" t="s">
        <v>46</v>
      </c>
      <c r="O464" s="12"/>
      <c r="P464" s="13"/>
      <c r="Q464" s="14">
        <f>Tabela1[[#This Row],[QTDE/ Fabricação]]-Tabela1[[#This Row],[QTE]]</f>
        <v>-1</v>
      </c>
      <c r="R464" s="19">
        <f t="shared" si="77"/>
        <v>6.2</v>
      </c>
      <c r="S464" s="19">
        <f t="shared" si="70"/>
        <v>6.2</v>
      </c>
      <c r="T464" s="20">
        <f t="shared" si="78"/>
        <v>0</v>
      </c>
      <c r="U464" s="17">
        <f>IFERROR(SUMIF('LISTA DE EMBARQUE'!B:B,MICRO!E:E,'LISTA DE EMBARQUE'!G:G),"")</f>
        <v>1</v>
      </c>
      <c r="V464" s="12">
        <f>IFERROR(VLOOKUP(Tabela1[[#This Row],[COD.MDE]],'LISTA DE EMBARQUE'!B:L,11,0),"")</f>
        <v>4</v>
      </c>
      <c r="W464" s="13" t="str">
        <f>IFERROR(COUNTIF(#REF!,Tabela1[[#This Row],[Colunas5]]),"")</f>
        <v/>
      </c>
      <c r="X464" s="14">
        <f>Tabela1[[#This Row],[QIANTIDADE EXPEDIDA]]*Tabela1[[#This Row],[PESO UNI]]</f>
        <v>6.2</v>
      </c>
      <c r="Y464" s="14">
        <f t="shared" si="79"/>
        <v>0</v>
      </c>
      <c r="Z464" s="21">
        <f>Tabela1[[#This Row],[PESO TOTAL]]-Tabela1[[#This Row],[Peso Expedido]]</f>
        <v>0</v>
      </c>
      <c r="AA464" s="18">
        <v>1</v>
      </c>
      <c r="AB464" s="40"/>
      <c r="AC464" s="40">
        <v>1</v>
      </c>
      <c r="AD464" s="40">
        <v>1</v>
      </c>
      <c r="AE464" s="40">
        <v>1</v>
      </c>
      <c r="AF464" s="40">
        <v>1</v>
      </c>
      <c r="AG464" s="40">
        <v>1</v>
      </c>
      <c r="AH464" s="40">
        <v>1</v>
      </c>
      <c r="AI464" s="40" t="s">
        <v>4523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80"/>
        <v>P-073081-1/P190</v>
      </c>
      <c r="AP464" t="str">
        <f>Tabela1[[#This Row],[TAG]]&amp;Tabela1[[#This Row],[PEDIDO]]&amp;Tabela1[[#This Row],[PRODUTO]]</f>
        <v>P190P-190TECMETAL</v>
      </c>
      <c r="AQ464" s="23" t="str">
        <f>Tabela1[[#This Row],[PRODUTO]]&amp;Tabela1[[#This Row],[TAG]]</f>
        <v>TECMETALP190</v>
      </c>
      <c r="AR464" s="183">
        <f>Tabela1[[#This Row],[PESO TOTAL]]*Tabela1[[#This Row],[MATÉRIA PRIMA]]</f>
        <v>6.2</v>
      </c>
      <c r="AS464" s="28">
        <f>Tabela1[[#This Row],[PESO TOTAL]]*Tabela1[[#This Row],[PREPARAÇÃO ]]</f>
        <v>6.2</v>
      </c>
      <c r="AT464" s="28">
        <f>Tabela1[[#This Row],[PESO TOTAL]]*Tabela1[[#This Row],[CALDEIRARIA]]</f>
        <v>6.2</v>
      </c>
      <c r="AU464" s="28">
        <f>Tabela1[[#This Row],[PESO TOTAL]]*Tabela1[[#This Row],[SOLDA]]</f>
        <v>6.2</v>
      </c>
      <c r="AV464" s="28">
        <f>Tabela1[[#This Row],[PESO TOTAL]]*Tabela1[[#This Row],[ACABAMENTO]]</f>
        <v>6.2</v>
      </c>
      <c r="AW464" s="28">
        <f>Tabela1[[#This Row],[PESO TOTAL]]*Tabela1[[#This Row],[PRONTO ACABADO]]</f>
        <v>6.2</v>
      </c>
      <c r="AX464" s="28">
        <f>Tabela1[[#This Row],[PESO TOTAL]]*Tabela1[[#This Row],[EXPEDIÇÃO ]]</f>
        <v>6.2</v>
      </c>
      <c r="AY464" s="28" t="str">
        <f>Tabela1[[#This Row],[PEDIDO]]&amp;Tabela1[[#This Row],[PRODUTO]]</f>
        <v>P-190TECMETAL</v>
      </c>
      <c r="AZ464" s="44">
        <f>IF(AF464="",0,IF(ISTEXT(AF464),H464*VALUE(SUBSTITUTE(AF464,"%",""))/100,H464*AF464))-Tabela1[[#This Row],[PRONTO ACABADO2]]</f>
        <v>0</v>
      </c>
      <c r="BA464" s="44">
        <f>IF(AG464="",0,IF(ISTEXT(AG464),H464*VALUE(SUBSTITUTE(AG464,"%",""))/100,H464*AG464))-Tabela1[[#This Row],[PESO EXPEDIDO2]]</f>
        <v>0</v>
      </c>
      <c r="BB464" s="44">
        <f t="shared" si="81"/>
        <v>6.2</v>
      </c>
      <c r="BC464" s="44">
        <f t="shared" si="82"/>
        <v>6.2</v>
      </c>
      <c r="BD464" s="44"/>
    </row>
    <row r="465" spans="1:56" ht="15.75" hidden="1" customHeight="1" x14ac:dyDescent="0.25">
      <c r="A465" s="6" t="s">
        <v>4341</v>
      </c>
      <c r="B465" s="22"/>
      <c r="C465" s="7">
        <v>1</v>
      </c>
      <c r="D465" s="46" t="s">
        <v>4342</v>
      </c>
      <c r="E465" s="7">
        <v>3422</v>
      </c>
      <c r="F465" s="7">
        <v>26</v>
      </c>
      <c r="G465" s="24">
        <v>17.5</v>
      </c>
      <c r="H465" s="41">
        <f>Tabela1[[#This Row],[PESO UNI]]*Tabela1[[#This Row],[QTE]]</f>
        <v>17.5</v>
      </c>
      <c r="I465" s="7">
        <v>0</v>
      </c>
      <c r="J465" s="8" t="s">
        <v>2557</v>
      </c>
      <c r="K465" s="8" t="s">
        <v>31</v>
      </c>
      <c r="L465" s="9" t="s">
        <v>2558</v>
      </c>
      <c r="M465" s="10">
        <v>46125</v>
      </c>
      <c r="N465" s="11" t="s">
        <v>46</v>
      </c>
      <c r="O465" s="12"/>
      <c r="P465" s="13"/>
      <c r="Q465" s="14">
        <f>Tabela1[[#This Row],[QTDE/ Fabricação]]-Tabela1[[#This Row],[QTE]]</f>
        <v>-1</v>
      </c>
      <c r="R465" s="19">
        <f t="shared" si="77"/>
        <v>17.5</v>
      </c>
      <c r="S465" s="19">
        <f t="shared" si="70"/>
        <v>17.5</v>
      </c>
      <c r="T465" s="20">
        <f t="shared" si="78"/>
        <v>0</v>
      </c>
      <c r="U465" s="17">
        <f>IFERROR(SUMIF('LISTA DE EMBARQUE'!B:B,MICRO!E:E,'LISTA DE EMBARQUE'!G:G),"")</f>
        <v>2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35</v>
      </c>
      <c r="Y465" s="14">
        <f t="shared" si="79"/>
        <v>1</v>
      </c>
      <c r="Z465" s="21">
        <f>Tabela1[[#This Row],[PESO TOTAL]]-Tabela1[[#This Row],[Peso Expedido]]</f>
        <v>-17.5</v>
      </c>
      <c r="AA465" s="18">
        <v>1</v>
      </c>
      <c r="AB465" s="40"/>
      <c r="AC465" s="40">
        <v>1</v>
      </c>
      <c r="AD465" s="40">
        <v>1</v>
      </c>
      <c r="AE465" s="40">
        <v>1</v>
      </c>
      <c r="AF465" s="40">
        <v>1</v>
      </c>
      <c r="AG465" s="40">
        <v>1</v>
      </c>
      <c r="AH465" s="40">
        <v>1</v>
      </c>
      <c r="AI465" s="40" t="s">
        <v>4523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80"/>
        <v>P-073080-1/P190</v>
      </c>
      <c r="AP465" t="str">
        <f>Tabela1[[#This Row],[TAG]]&amp;Tabela1[[#This Row],[PEDIDO]]&amp;Tabela1[[#This Row],[PRODUTO]]</f>
        <v>P190P-190ESTRUTURA</v>
      </c>
      <c r="AQ465" s="23" t="str">
        <f>Tabela1[[#This Row],[PRODUTO]]&amp;Tabela1[[#This Row],[TAG]]</f>
        <v>ESTRUTURAP190</v>
      </c>
      <c r="AR465" s="183">
        <f>Tabela1[[#This Row],[PESO TOTAL]]*Tabela1[[#This Row],[MATÉRIA PRIMA]]</f>
        <v>17.5</v>
      </c>
      <c r="AS465" s="28">
        <f>Tabela1[[#This Row],[PESO TOTAL]]*Tabela1[[#This Row],[PREPARAÇÃO ]]</f>
        <v>17.5</v>
      </c>
      <c r="AT465" s="28">
        <f>Tabela1[[#This Row],[PESO TOTAL]]*Tabela1[[#This Row],[CALDEIRARIA]]</f>
        <v>17.5</v>
      </c>
      <c r="AU465" s="28">
        <f>Tabela1[[#This Row],[PESO TOTAL]]*Tabela1[[#This Row],[SOLDA]]</f>
        <v>17.5</v>
      </c>
      <c r="AV465" s="28">
        <f>Tabela1[[#This Row],[PESO TOTAL]]*Tabela1[[#This Row],[ACABAMENTO]]</f>
        <v>17.5</v>
      </c>
      <c r="AW465" s="28">
        <f>Tabela1[[#This Row],[PESO TOTAL]]*Tabela1[[#This Row],[PRONTO ACABADO]]</f>
        <v>17.5</v>
      </c>
      <c r="AX465" s="28">
        <f>Tabela1[[#This Row],[PESO TOTAL]]*Tabela1[[#This Row],[EXPEDIÇÃO ]]</f>
        <v>17.5</v>
      </c>
      <c r="AY465" s="28" t="str">
        <f>Tabela1[[#This Row],[PEDIDO]]&amp;Tabela1[[#This Row],[PRODUTO]]</f>
        <v>P-190ESTRUTURA</v>
      </c>
      <c r="AZ465" s="44">
        <f>IF(AF465="",0,IF(ISTEXT(AF465),H465*VALUE(SUBSTITUTE(AF465,"%",""))/100,H465*AF465))-Tabela1[[#This Row],[PRONTO ACABADO2]]</f>
        <v>0</v>
      </c>
      <c r="BA465" s="44">
        <f>IF(AG465="",0,IF(ISTEXT(AG465),H465*VALUE(SUBSTITUTE(AG465,"%",""))/100,H465*AG465))-Tabela1[[#This Row],[PESO EXPEDIDO2]]</f>
        <v>0</v>
      </c>
      <c r="BB465" s="44">
        <f t="shared" si="81"/>
        <v>17.5</v>
      </c>
      <c r="BC465" s="44">
        <f t="shared" si="82"/>
        <v>17.5</v>
      </c>
      <c r="BD465" s="44"/>
    </row>
    <row r="466" spans="1:56" ht="15.75" hidden="1" customHeight="1" x14ac:dyDescent="0.25">
      <c r="A466" s="6" t="s">
        <v>2559</v>
      </c>
      <c r="B466" s="22"/>
      <c r="C466" s="7">
        <v>4</v>
      </c>
      <c r="D466" s="46" t="s">
        <v>4343</v>
      </c>
      <c r="E466" s="7">
        <v>3424</v>
      </c>
      <c r="F466" s="7">
        <v>23</v>
      </c>
      <c r="G466" s="24">
        <v>86.1</v>
      </c>
      <c r="H466" s="41">
        <f>Tabela1[[#This Row],[PESO UNI]]*Tabela1[[#This Row],[QTE]]</f>
        <v>344.4</v>
      </c>
      <c r="I466" s="7" t="s">
        <v>2</v>
      </c>
      <c r="J466" s="8" t="s">
        <v>2557</v>
      </c>
      <c r="K466" s="8" t="s">
        <v>31</v>
      </c>
      <c r="L466" s="9" t="s">
        <v>2558</v>
      </c>
      <c r="M466" s="10">
        <v>46120</v>
      </c>
      <c r="N466" s="11" t="s">
        <v>46</v>
      </c>
      <c r="O466" s="12"/>
      <c r="P466" s="13"/>
      <c r="Q466" s="14">
        <f>Tabela1[[#This Row],[QTDE/ Fabricação]]-Tabela1[[#This Row],[QTE]]</f>
        <v>-4</v>
      </c>
      <c r="R466" s="19">
        <f t="shared" si="77"/>
        <v>344.4</v>
      </c>
      <c r="S466" s="19">
        <f t="shared" si="70"/>
        <v>344.4</v>
      </c>
      <c r="T466" s="20">
        <f t="shared" si="78"/>
        <v>0</v>
      </c>
      <c r="U466" s="17">
        <v>4</v>
      </c>
      <c r="V466" s="12">
        <f>IFERROR(VLOOKUP(Tabela1[[#This Row],[COD.MDE]],'LISTA DE EMBARQUE'!B:L,11,0),"")</f>
        <v>3</v>
      </c>
      <c r="W466" s="13" t="str">
        <f>IFERROR(COUNTIF(#REF!,Tabela1[[#This Row],[Colunas5]]),"")</f>
        <v/>
      </c>
      <c r="X466" s="14">
        <f>Tabela1[[#This Row],[QIANTIDADE EXPEDIDA]]*Tabela1[[#This Row],[PESO UNI]]</f>
        <v>344.4</v>
      </c>
      <c r="Y466" s="14">
        <f t="shared" si="79"/>
        <v>0</v>
      </c>
      <c r="Z466" s="21">
        <f>Tabela1[[#This Row],[PESO TOTAL]]-Tabela1[[#This Row],[Peso Expedido]]</f>
        <v>0</v>
      </c>
      <c r="AA466" s="18">
        <v>1</v>
      </c>
      <c r="AB466" s="40"/>
      <c r="AC466" s="40">
        <v>1</v>
      </c>
      <c r="AD466" s="40">
        <v>1</v>
      </c>
      <c r="AE466" s="40">
        <v>1</v>
      </c>
      <c r="AF466" s="40">
        <v>1</v>
      </c>
      <c r="AG466" s="40">
        <v>1</v>
      </c>
      <c r="AH466" s="40">
        <v>1</v>
      </c>
      <c r="AI466" s="40" t="s">
        <v>4523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80"/>
        <v>P-073061-1/P190</v>
      </c>
      <c r="AP466" t="str">
        <f>Tabela1[[#This Row],[TAG]]&amp;Tabela1[[#This Row],[PEDIDO]]&amp;Tabela1[[#This Row],[PRODUTO]]</f>
        <v>P190P-190ESTRUTURA</v>
      </c>
      <c r="AQ466" s="23" t="str">
        <f>Tabela1[[#This Row],[PRODUTO]]&amp;Tabela1[[#This Row],[TAG]]</f>
        <v>ESTRUTURAP190</v>
      </c>
      <c r="AR466" s="183">
        <f>Tabela1[[#This Row],[PESO TOTAL]]*Tabela1[[#This Row],[MATÉRIA PRIMA]]</f>
        <v>344.4</v>
      </c>
      <c r="AS466" s="28">
        <f>Tabela1[[#This Row],[PESO TOTAL]]*Tabela1[[#This Row],[PREPARAÇÃO ]]</f>
        <v>344.4</v>
      </c>
      <c r="AT466" s="28">
        <f>Tabela1[[#This Row],[PESO TOTAL]]*Tabela1[[#This Row],[CALDEIRARIA]]</f>
        <v>344.4</v>
      </c>
      <c r="AU466" s="28">
        <f>Tabela1[[#This Row],[PESO TOTAL]]*Tabela1[[#This Row],[SOLDA]]</f>
        <v>344.4</v>
      </c>
      <c r="AV466" s="28">
        <f>Tabela1[[#This Row],[PESO TOTAL]]*Tabela1[[#This Row],[ACABAMENTO]]</f>
        <v>344.4</v>
      </c>
      <c r="AW466" s="28">
        <f>Tabela1[[#This Row],[PESO TOTAL]]*Tabela1[[#This Row],[PRONTO ACABADO]]</f>
        <v>344.4</v>
      </c>
      <c r="AX466" s="28">
        <f>Tabela1[[#This Row],[PESO TOTAL]]*Tabela1[[#This Row],[EXPEDIÇÃO ]]</f>
        <v>344.4</v>
      </c>
      <c r="AY466" s="28" t="str">
        <f>Tabela1[[#This Row],[PEDIDO]]&amp;Tabela1[[#This Row],[PRODUTO]]</f>
        <v>P-190ESTRUTURA</v>
      </c>
      <c r="AZ466" s="44">
        <f>IF(AF466="",0,IF(ISTEXT(AF466),H466*VALUE(SUBSTITUTE(AF466,"%",""))/100,H466*AF466))-Tabela1[[#This Row],[PRONTO ACABADO2]]</f>
        <v>0</v>
      </c>
      <c r="BA466" s="44">
        <f>IF(AG466="",0,IF(ISTEXT(AG466),H466*VALUE(SUBSTITUTE(AG466,"%",""))/100,H466*AG466))-Tabela1[[#This Row],[PESO EXPEDIDO2]]</f>
        <v>0</v>
      </c>
      <c r="BB466" s="44">
        <f t="shared" si="81"/>
        <v>344.4</v>
      </c>
      <c r="BC466" s="44">
        <f t="shared" si="82"/>
        <v>344.4</v>
      </c>
      <c r="BD466" s="44"/>
    </row>
    <row r="467" spans="1:56" ht="15.75" hidden="1" customHeight="1" x14ac:dyDescent="0.25">
      <c r="A467" s="6" t="s">
        <v>2559</v>
      </c>
      <c r="B467" s="22"/>
      <c r="C467" s="7">
        <v>1</v>
      </c>
      <c r="D467" s="46" t="s">
        <v>4344</v>
      </c>
      <c r="E467" s="7">
        <v>3425</v>
      </c>
      <c r="F467" s="7">
        <v>23</v>
      </c>
      <c r="G467" s="24">
        <v>1.4</v>
      </c>
      <c r="H467" s="41">
        <f>Tabela1[[#This Row],[PESO UNI]]*Tabela1[[#This Row],[QTE]]</f>
        <v>1.4</v>
      </c>
      <c r="I467" s="7" t="s">
        <v>2</v>
      </c>
      <c r="J467" s="8" t="s">
        <v>2557</v>
      </c>
      <c r="K467" s="8" t="s">
        <v>31</v>
      </c>
      <c r="L467" s="9" t="s">
        <v>2558</v>
      </c>
      <c r="M467" s="10">
        <v>46120</v>
      </c>
      <c r="N467" s="11" t="s">
        <v>46</v>
      </c>
      <c r="O467" s="12"/>
      <c r="P467" s="13"/>
      <c r="Q467" s="14">
        <f>Tabela1[[#This Row],[QTDE/ Fabricação]]-Tabela1[[#This Row],[QTE]]</f>
        <v>-1</v>
      </c>
      <c r="R467" s="19">
        <f t="shared" si="77"/>
        <v>1.4</v>
      </c>
      <c r="S467" s="19">
        <f t="shared" si="70"/>
        <v>1.4</v>
      </c>
      <c r="T467" s="20">
        <f t="shared" si="78"/>
        <v>0</v>
      </c>
      <c r="U467" s="17">
        <f>IFERROR(SUMIF('LISTA DE EMBARQUE'!B:B,MICRO!E:E,'LISTA DE EMBARQUE'!G:G),"")</f>
        <v>0</v>
      </c>
      <c r="V467" s="12" t="str">
        <f>IFERROR(VLOOKUP(Tabela1[[#This Row],[COD.MDE]],'LISTA DE EMBARQUE'!B:L,11,0),"")</f>
        <v/>
      </c>
      <c r="W467" s="13" t="str">
        <f>IFERROR(COUNTIF(#REF!,Tabela1[[#This Row],[Colunas5]]),"")</f>
        <v/>
      </c>
      <c r="X467" s="14">
        <f>Tabela1[[#This Row],[QIANTIDADE EXPEDIDA]]*Tabela1[[#This Row],[PESO UNI]]</f>
        <v>0</v>
      </c>
      <c r="Y467" s="14">
        <f t="shared" si="79"/>
        <v>-1</v>
      </c>
      <c r="Z467" s="21">
        <f>Tabela1[[#This Row],[PESO TOTAL]]-Tabela1[[#This Row],[Peso Expedido]]</f>
        <v>1.4</v>
      </c>
      <c r="AA467" s="18">
        <v>1</v>
      </c>
      <c r="AB467" s="40"/>
      <c r="AC467" s="40">
        <v>1</v>
      </c>
      <c r="AD467" s="40">
        <v>1</v>
      </c>
      <c r="AE467" s="40">
        <v>1</v>
      </c>
      <c r="AF467" s="40">
        <v>1</v>
      </c>
      <c r="AG467" s="40">
        <v>1</v>
      </c>
      <c r="AH467" s="40">
        <v>1</v>
      </c>
      <c r="AI467" s="40" t="s">
        <v>4523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80"/>
        <v>P-073061-1/P190</v>
      </c>
      <c r="AP467" t="str">
        <f>Tabela1[[#This Row],[TAG]]&amp;Tabela1[[#This Row],[PEDIDO]]&amp;Tabela1[[#This Row],[PRODUTO]]</f>
        <v>P190P-190ESTRUTURA</v>
      </c>
      <c r="AQ467" s="23" t="str">
        <f>Tabela1[[#This Row],[PRODUTO]]&amp;Tabela1[[#This Row],[TAG]]</f>
        <v>ESTRUTURAP190</v>
      </c>
      <c r="AR467" s="183">
        <f>Tabela1[[#This Row],[PESO TOTAL]]*Tabela1[[#This Row],[MATÉRIA PRIMA]]</f>
        <v>1.4</v>
      </c>
      <c r="AS467" s="28">
        <f>Tabela1[[#This Row],[PESO TOTAL]]*Tabela1[[#This Row],[PREPARAÇÃO ]]</f>
        <v>1.4</v>
      </c>
      <c r="AT467" s="28">
        <f>Tabela1[[#This Row],[PESO TOTAL]]*Tabela1[[#This Row],[CALDEIRARIA]]</f>
        <v>1.4</v>
      </c>
      <c r="AU467" s="28">
        <f>Tabela1[[#This Row],[PESO TOTAL]]*Tabela1[[#This Row],[SOLDA]]</f>
        <v>1.4</v>
      </c>
      <c r="AV467" s="28">
        <f>Tabela1[[#This Row],[PESO TOTAL]]*Tabela1[[#This Row],[ACABAMENTO]]</f>
        <v>1.4</v>
      </c>
      <c r="AW467" s="28">
        <f>Tabela1[[#This Row],[PESO TOTAL]]*Tabela1[[#This Row],[PRONTO ACABADO]]</f>
        <v>1.4</v>
      </c>
      <c r="AX467" s="28">
        <f>Tabela1[[#This Row],[PESO TOTAL]]*Tabela1[[#This Row],[EXPEDIÇÃO ]]</f>
        <v>1.4</v>
      </c>
      <c r="AY467" s="28" t="str">
        <f>Tabela1[[#This Row],[PEDIDO]]&amp;Tabela1[[#This Row],[PRODUTO]]</f>
        <v>P-190ESTRUTURA</v>
      </c>
      <c r="AZ467" s="44">
        <f>IF(AF467="",0,IF(ISTEXT(AF467),H467*VALUE(SUBSTITUTE(AF467,"%",""))/100,H467*AF467))-Tabela1[[#This Row],[PRONTO ACABADO2]]</f>
        <v>0</v>
      </c>
      <c r="BA467" s="44">
        <f>IF(AG467="",0,IF(ISTEXT(AG467),H467*VALUE(SUBSTITUTE(AG467,"%",""))/100,H467*AG467))-Tabela1[[#This Row],[PESO EXPEDIDO2]]</f>
        <v>0</v>
      </c>
      <c r="BB467" s="44">
        <f t="shared" si="81"/>
        <v>1.4</v>
      </c>
      <c r="BC467" s="44">
        <f t="shared" si="82"/>
        <v>1.4</v>
      </c>
      <c r="BD467" s="44"/>
    </row>
    <row r="468" spans="1:56" ht="15.75" hidden="1" customHeight="1" x14ac:dyDescent="0.25">
      <c r="A468" s="6" t="s">
        <v>2560</v>
      </c>
      <c r="B468" s="22"/>
      <c r="C468" s="7">
        <v>1</v>
      </c>
      <c r="D468" s="46" t="s">
        <v>4345</v>
      </c>
      <c r="E468" s="7">
        <v>3426</v>
      </c>
      <c r="F468" s="7">
        <v>22</v>
      </c>
      <c r="G468" s="24">
        <v>4.5999999999999996</v>
      </c>
      <c r="H468" s="41">
        <f>Tabela1[[#This Row],[PESO UNI]]*Tabela1[[#This Row],[QTE]]</f>
        <v>4.5999999999999996</v>
      </c>
      <c r="I468" s="7">
        <v>0</v>
      </c>
      <c r="J468" s="8" t="s">
        <v>2557</v>
      </c>
      <c r="K468" s="8" t="s">
        <v>31</v>
      </c>
      <c r="L468" s="9" t="s">
        <v>2558</v>
      </c>
      <c r="M468" s="10">
        <v>46120</v>
      </c>
      <c r="N468" s="11" t="s">
        <v>46</v>
      </c>
      <c r="O468" s="12"/>
      <c r="P468" s="13"/>
      <c r="Q468" s="14">
        <f>Tabela1[[#This Row],[QTDE/ Fabricação]]-Tabela1[[#This Row],[QTE]]</f>
        <v>-1</v>
      </c>
      <c r="R468" s="19">
        <f t="shared" si="77"/>
        <v>4.5999999999999996</v>
      </c>
      <c r="S468" s="19">
        <f t="shared" si="70"/>
        <v>4.5999999999999996</v>
      </c>
      <c r="T468" s="20">
        <f t="shared" si="78"/>
        <v>0</v>
      </c>
      <c r="U468" s="17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4.5999999999999996</v>
      </c>
      <c r="Y468" s="14">
        <f t="shared" si="79"/>
        <v>0</v>
      </c>
      <c r="Z468" s="21">
        <f>Tabela1[[#This Row],[PESO TOTAL]]-Tabela1[[#This Row],[Peso Expedido]]</f>
        <v>0</v>
      </c>
      <c r="AA468" s="18">
        <v>1</v>
      </c>
      <c r="AB468" s="40"/>
      <c r="AC468" s="40">
        <v>1</v>
      </c>
      <c r="AD468" s="40">
        <v>1</v>
      </c>
      <c r="AE468" s="40">
        <v>1</v>
      </c>
      <c r="AF468" s="40">
        <v>1</v>
      </c>
      <c r="AG468" s="40">
        <v>1</v>
      </c>
      <c r="AH468" s="40">
        <v>1</v>
      </c>
      <c r="AI468" s="40" t="s">
        <v>4523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80"/>
        <v>P-073076-1/P190</v>
      </c>
      <c r="AP468" t="str">
        <f>Tabela1[[#This Row],[TAG]]&amp;Tabela1[[#This Row],[PEDIDO]]&amp;Tabela1[[#This Row],[PRODUTO]]</f>
        <v>P190P-190ESTRUTURA</v>
      </c>
      <c r="AQ468" s="23" t="str">
        <f>Tabela1[[#This Row],[PRODUTO]]&amp;Tabela1[[#This Row],[TAG]]</f>
        <v>ESTRUTURAP190</v>
      </c>
      <c r="AR468" s="183">
        <f>Tabela1[[#This Row],[PESO TOTAL]]*Tabela1[[#This Row],[MATÉRIA PRIMA]]</f>
        <v>4.5999999999999996</v>
      </c>
      <c r="AS468" s="28">
        <f>Tabela1[[#This Row],[PESO TOTAL]]*Tabela1[[#This Row],[PREPARAÇÃO ]]</f>
        <v>4.5999999999999996</v>
      </c>
      <c r="AT468" s="28">
        <f>Tabela1[[#This Row],[PESO TOTAL]]*Tabela1[[#This Row],[CALDEIRARIA]]</f>
        <v>4.5999999999999996</v>
      </c>
      <c r="AU468" s="28">
        <f>Tabela1[[#This Row],[PESO TOTAL]]*Tabela1[[#This Row],[SOLDA]]</f>
        <v>4.5999999999999996</v>
      </c>
      <c r="AV468" s="28">
        <f>Tabela1[[#This Row],[PESO TOTAL]]*Tabela1[[#This Row],[ACABAMENTO]]</f>
        <v>4.5999999999999996</v>
      </c>
      <c r="AW468" s="28">
        <f>Tabela1[[#This Row],[PESO TOTAL]]*Tabela1[[#This Row],[PRONTO ACABADO]]</f>
        <v>4.5999999999999996</v>
      </c>
      <c r="AX468" s="28">
        <f>Tabela1[[#This Row],[PESO TOTAL]]*Tabela1[[#This Row],[EXPEDIÇÃO ]]</f>
        <v>4.5999999999999996</v>
      </c>
      <c r="AY468" s="28" t="str">
        <f>Tabela1[[#This Row],[PEDIDO]]&amp;Tabela1[[#This Row],[PRODUTO]]</f>
        <v>P-190ESTRUTURA</v>
      </c>
      <c r="AZ468" s="44">
        <f>IF(AF468="",0,IF(ISTEXT(AF468),H468*VALUE(SUBSTITUTE(AF468,"%",""))/100,H468*AF468))-Tabela1[[#This Row],[PRONTO ACABADO2]]</f>
        <v>0</v>
      </c>
      <c r="BA468" s="44">
        <f>IF(AG468="",0,IF(ISTEXT(AG468),H468*VALUE(SUBSTITUTE(AG468,"%",""))/100,H468*AG468))-Tabela1[[#This Row],[PESO EXPEDIDO2]]</f>
        <v>0</v>
      </c>
      <c r="BB468" s="44">
        <f t="shared" si="81"/>
        <v>4.5999999999999996</v>
      </c>
      <c r="BC468" s="44">
        <f t="shared" si="82"/>
        <v>4.5999999999999996</v>
      </c>
      <c r="BD468" s="44"/>
    </row>
    <row r="469" spans="1:56" ht="15.75" hidden="1" customHeight="1" x14ac:dyDescent="0.25">
      <c r="A469" s="6" t="s">
        <v>2560</v>
      </c>
      <c r="B469" s="22"/>
      <c r="C469" s="7">
        <v>1</v>
      </c>
      <c r="D469" s="46" t="s">
        <v>4346</v>
      </c>
      <c r="E469" s="7">
        <v>3427</v>
      </c>
      <c r="F469" s="7">
        <v>22</v>
      </c>
      <c r="G469" s="24">
        <v>50.8</v>
      </c>
      <c r="H469" s="41">
        <f>Tabela1[[#This Row],[PESO UNI]]*Tabela1[[#This Row],[QTE]]</f>
        <v>50.8</v>
      </c>
      <c r="I469" s="7">
        <v>0</v>
      </c>
      <c r="J469" s="8" t="s">
        <v>2557</v>
      </c>
      <c r="K469" s="8" t="s">
        <v>31</v>
      </c>
      <c r="L469" s="9" t="s">
        <v>2558</v>
      </c>
      <c r="M469" s="10">
        <v>46120</v>
      </c>
      <c r="N469" s="11" t="s">
        <v>46</v>
      </c>
      <c r="O469" s="12"/>
      <c r="P469" s="13"/>
      <c r="Q469" s="14">
        <f>Tabela1[[#This Row],[QTDE/ Fabricação]]-Tabela1[[#This Row],[QTE]]</f>
        <v>-1</v>
      </c>
      <c r="R469" s="19">
        <f t="shared" si="77"/>
        <v>50.8</v>
      </c>
      <c r="S469" s="19">
        <f t="shared" si="70"/>
        <v>50.8</v>
      </c>
      <c r="T469" s="20">
        <f t="shared" si="78"/>
        <v>0</v>
      </c>
      <c r="U469" s="17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50.8</v>
      </c>
      <c r="Y469" s="14">
        <f t="shared" si="79"/>
        <v>0</v>
      </c>
      <c r="Z469" s="21">
        <f>Tabela1[[#This Row],[PESO TOTAL]]-Tabela1[[#This Row],[Peso Expedido]]</f>
        <v>0</v>
      </c>
      <c r="AA469" s="18">
        <v>1</v>
      </c>
      <c r="AB469" s="40"/>
      <c r="AC469" s="40">
        <v>1</v>
      </c>
      <c r="AD469" s="40">
        <v>1</v>
      </c>
      <c r="AE469" s="40">
        <v>1</v>
      </c>
      <c r="AF469" s="40">
        <v>1</v>
      </c>
      <c r="AG469" s="40">
        <v>1</v>
      </c>
      <c r="AH469" s="40">
        <v>1</v>
      </c>
      <c r="AI469" s="40" t="s">
        <v>4523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80"/>
        <v>P-073076-1/P190</v>
      </c>
      <c r="AP469" t="str">
        <f>Tabela1[[#This Row],[TAG]]&amp;Tabela1[[#This Row],[PEDIDO]]&amp;Tabela1[[#This Row],[PRODUTO]]</f>
        <v>P190P-190ESTRUTURA</v>
      </c>
      <c r="AQ469" s="23" t="str">
        <f>Tabela1[[#This Row],[PRODUTO]]&amp;Tabela1[[#This Row],[TAG]]</f>
        <v>ESTRUTURAP190</v>
      </c>
      <c r="AR469" s="183">
        <f>Tabela1[[#This Row],[PESO TOTAL]]*Tabela1[[#This Row],[MATÉRIA PRIMA]]</f>
        <v>50.8</v>
      </c>
      <c r="AS469" s="28">
        <f>Tabela1[[#This Row],[PESO TOTAL]]*Tabela1[[#This Row],[PREPARAÇÃO ]]</f>
        <v>50.8</v>
      </c>
      <c r="AT469" s="28">
        <f>Tabela1[[#This Row],[PESO TOTAL]]*Tabela1[[#This Row],[CALDEIRARIA]]</f>
        <v>50.8</v>
      </c>
      <c r="AU469" s="28">
        <f>Tabela1[[#This Row],[PESO TOTAL]]*Tabela1[[#This Row],[SOLDA]]</f>
        <v>50.8</v>
      </c>
      <c r="AV469" s="28">
        <f>Tabela1[[#This Row],[PESO TOTAL]]*Tabela1[[#This Row],[ACABAMENTO]]</f>
        <v>50.8</v>
      </c>
      <c r="AW469" s="28">
        <f>Tabela1[[#This Row],[PESO TOTAL]]*Tabela1[[#This Row],[PRONTO ACABADO]]</f>
        <v>50.8</v>
      </c>
      <c r="AX469" s="28">
        <f>Tabela1[[#This Row],[PESO TOTAL]]*Tabela1[[#This Row],[EXPEDIÇÃO ]]</f>
        <v>50.8</v>
      </c>
      <c r="AY469" s="28" t="str">
        <f>Tabela1[[#This Row],[PEDIDO]]&amp;Tabela1[[#This Row],[PRODUTO]]</f>
        <v>P-190ESTRUTURA</v>
      </c>
      <c r="AZ469" s="44">
        <f>IF(AF469="",0,IF(ISTEXT(AF469),H469*VALUE(SUBSTITUTE(AF469,"%",""))/100,H469*AF469))-Tabela1[[#This Row],[PRONTO ACABADO2]]</f>
        <v>0</v>
      </c>
      <c r="BA469" s="44">
        <f>IF(AG469="",0,IF(ISTEXT(AG469),H469*VALUE(SUBSTITUTE(AG469,"%",""))/100,H469*AG469))-Tabela1[[#This Row],[PESO EXPEDIDO2]]</f>
        <v>0</v>
      </c>
      <c r="BB469" s="44">
        <f t="shared" si="81"/>
        <v>50.8</v>
      </c>
      <c r="BC469" s="44">
        <f t="shared" si="82"/>
        <v>50.8</v>
      </c>
      <c r="BD469" s="44"/>
    </row>
    <row r="470" spans="1:56" ht="15.75" hidden="1" customHeight="1" x14ac:dyDescent="0.25">
      <c r="A470" s="6" t="s">
        <v>2560</v>
      </c>
      <c r="B470" s="22"/>
      <c r="C470" s="7">
        <v>1</v>
      </c>
      <c r="D470" s="46" t="s">
        <v>4347</v>
      </c>
      <c r="E470" s="7">
        <v>3428</v>
      </c>
      <c r="F470" s="7">
        <v>22</v>
      </c>
      <c r="G470" s="24">
        <v>1.1000000000000001</v>
      </c>
      <c r="H470" s="41">
        <f>Tabela1[[#This Row],[PESO UNI]]*Tabela1[[#This Row],[QTE]]</f>
        <v>1.1000000000000001</v>
      </c>
      <c r="I470" s="7">
        <v>0</v>
      </c>
      <c r="J470" s="8" t="s">
        <v>2557</v>
      </c>
      <c r="K470" s="8" t="s">
        <v>31</v>
      </c>
      <c r="L470" s="9" t="s">
        <v>2558</v>
      </c>
      <c r="M470" s="10">
        <v>46120</v>
      </c>
      <c r="N470" s="11" t="s">
        <v>46</v>
      </c>
      <c r="O470" s="12"/>
      <c r="P470" s="13"/>
      <c r="Q470" s="14">
        <f>Tabela1[[#This Row],[QTDE/ Fabricação]]-Tabela1[[#This Row],[QTE]]</f>
        <v>-1</v>
      </c>
      <c r="R470" s="19">
        <f t="shared" si="77"/>
        <v>1.1000000000000001</v>
      </c>
      <c r="S470" s="19">
        <f t="shared" si="70"/>
        <v>1.1000000000000001</v>
      </c>
      <c r="T470" s="20">
        <f t="shared" si="78"/>
        <v>0</v>
      </c>
      <c r="U470" s="17">
        <f>IFERROR(SUMIF('LISTA DE EMBARQUE'!B:B,MICRO!E:E,'LISTA DE EMBARQUE'!G:G),"")</f>
        <v>1</v>
      </c>
      <c r="V470" s="12">
        <f>IFERROR(VLOOKUP(Tabela1[[#This Row],[COD.MDE]],'LISTA DE EMBARQUE'!B:L,11,0),"")</f>
        <v>4</v>
      </c>
      <c r="W470" s="13" t="str">
        <f>IFERROR(COUNTIF(#REF!,Tabela1[[#This Row],[Colunas5]]),"")</f>
        <v/>
      </c>
      <c r="X470" s="14">
        <f>Tabela1[[#This Row],[QIANTIDADE EXPEDIDA]]*Tabela1[[#This Row],[PESO UNI]]</f>
        <v>1.1000000000000001</v>
      </c>
      <c r="Y470" s="14">
        <f t="shared" si="79"/>
        <v>0</v>
      </c>
      <c r="Z470" s="21">
        <f>Tabela1[[#This Row],[PESO TOTAL]]-Tabela1[[#This Row],[Peso Expedido]]</f>
        <v>0</v>
      </c>
      <c r="AA470" s="18">
        <v>1</v>
      </c>
      <c r="AB470" s="40"/>
      <c r="AC470" s="40">
        <v>1</v>
      </c>
      <c r="AD470" s="40">
        <v>1</v>
      </c>
      <c r="AE470" s="40">
        <v>1</v>
      </c>
      <c r="AF470" s="40">
        <v>1</v>
      </c>
      <c r="AG470" s="40">
        <v>1</v>
      </c>
      <c r="AH470" s="40">
        <v>1</v>
      </c>
      <c r="AI470" s="40" t="s">
        <v>4523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80"/>
        <v>P-073076-1/P190</v>
      </c>
      <c r="AP470" t="str">
        <f>Tabela1[[#This Row],[TAG]]&amp;Tabela1[[#This Row],[PEDIDO]]&amp;Tabela1[[#This Row],[PRODUTO]]</f>
        <v>P190P-190ESTRUTURA</v>
      </c>
      <c r="AQ470" s="23" t="str">
        <f>Tabela1[[#This Row],[PRODUTO]]&amp;Tabela1[[#This Row],[TAG]]</f>
        <v>ESTRUTURAP190</v>
      </c>
      <c r="AR470" s="183">
        <f>Tabela1[[#This Row],[PESO TOTAL]]*Tabela1[[#This Row],[MATÉRIA PRIMA]]</f>
        <v>1.1000000000000001</v>
      </c>
      <c r="AS470" s="28">
        <f>Tabela1[[#This Row],[PESO TOTAL]]*Tabela1[[#This Row],[PREPARAÇÃO ]]</f>
        <v>1.1000000000000001</v>
      </c>
      <c r="AT470" s="28">
        <f>Tabela1[[#This Row],[PESO TOTAL]]*Tabela1[[#This Row],[CALDEIRARIA]]</f>
        <v>1.1000000000000001</v>
      </c>
      <c r="AU470" s="28">
        <f>Tabela1[[#This Row],[PESO TOTAL]]*Tabela1[[#This Row],[SOLDA]]</f>
        <v>1.1000000000000001</v>
      </c>
      <c r="AV470" s="28">
        <f>Tabela1[[#This Row],[PESO TOTAL]]*Tabela1[[#This Row],[ACABAMENTO]]</f>
        <v>1.1000000000000001</v>
      </c>
      <c r="AW470" s="28">
        <f>Tabela1[[#This Row],[PESO TOTAL]]*Tabela1[[#This Row],[PRONTO ACABADO]]</f>
        <v>1.1000000000000001</v>
      </c>
      <c r="AX470" s="28">
        <f>Tabela1[[#This Row],[PESO TOTAL]]*Tabela1[[#This Row],[EXPEDIÇÃO ]]</f>
        <v>1.1000000000000001</v>
      </c>
      <c r="AY470" s="28" t="str">
        <f>Tabela1[[#This Row],[PEDIDO]]&amp;Tabela1[[#This Row],[PRODUTO]]</f>
        <v>P-190ESTRUTURA</v>
      </c>
      <c r="AZ470" s="44">
        <f>IF(AF470="",0,IF(ISTEXT(AF470),H470*VALUE(SUBSTITUTE(AF470,"%",""))/100,H470*AF470))-Tabela1[[#This Row],[PRONTO ACABADO2]]</f>
        <v>0</v>
      </c>
      <c r="BA470" s="44">
        <f>IF(AG470="",0,IF(ISTEXT(AG470),H470*VALUE(SUBSTITUTE(AG470,"%",""))/100,H470*AG470))-Tabela1[[#This Row],[PESO EXPEDIDO2]]</f>
        <v>0</v>
      </c>
      <c r="BB470" s="44">
        <f t="shared" si="81"/>
        <v>1.1000000000000001</v>
      </c>
      <c r="BC470" s="44">
        <f t="shared" si="82"/>
        <v>1.1000000000000001</v>
      </c>
      <c r="BD470" s="44"/>
    </row>
    <row r="471" spans="1:56" ht="15.75" hidden="1" customHeight="1" x14ac:dyDescent="0.25">
      <c r="A471" s="6" t="s">
        <v>2560</v>
      </c>
      <c r="B471" s="22"/>
      <c r="C471" s="7">
        <v>1</v>
      </c>
      <c r="D471" s="46" t="s">
        <v>4348</v>
      </c>
      <c r="E471" s="7">
        <v>3429</v>
      </c>
      <c r="F471" s="7">
        <v>22</v>
      </c>
      <c r="G471" s="24">
        <v>23.6</v>
      </c>
      <c r="H471" s="41">
        <f>Tabela1[[#This Row],[PESO UNI]]*Tabela1[[#This Row],[QTE]]</f>
        <v>23.6</v>
      </c>
      <c r="I471" s="7">
        <v>0</v>
      </c>
      <c r="J471" s="8" t="s">
        <v>2557</v>
      </c>
      <c r="K471" s="8" t="s">
        <v>31</v>
      </c>
      <c r="L471" s="9" t="s">
        <v>2558</v>
      </c>
      <c r="M471" s="10">
        <v>46120</v>
      </c>
      <c r="N471" s="11" t="s">
        <v>46</v>
      </c>
      <c r="O471" s="12"/>
      <c r="P471" s="13"/>
      <c r="Q471" s="14">
        <f>Tabela1[[#This Row],[QTDE/ Fabricação]]-Tabela1[[#This Row],[QTE]]</f>
        <v>-1</v>
      </c>
      <c r="R471" s="19">
        <f t="shared" si="77"/>
        <v>23.6</v>
      </c>
      <c r="S471" s="19">
        <f t="shared" si="70"/>
        <v>23.6</v>
      </c>
      <c r="T471" s="20">
        <f t="shared" si="78"/>
        <v>0</v>
      </c>
      <c r="U471" s="17">
        <f>IFERROR(SUMIF('LISTA DE EMBARQUE'!B:B,MICRO!E:E,'LISTA DE EMBARQUE'!G:G),"")</f>
        <v>1</v>
      </c>
      <c r="V471" s="12">
        <f>IFERROR(VLOOKUP(Tabela1[[#This Row],[COD.MDE]],'LISTA DE EMBARQUE'!B:L,11,0),"")</f>
        <v>4</v>
      </c>
      <c r="W471" s="13" t="str">
        <f>IFERROR(COUNTIF(#REF!,Tabela1[[#This Row],[Colunas5]]),"")</f>
        <v/>
      </c>
      <c r="X471" s="14">
        <f>Tabela1[[#This Row],[QIANTIDADE EXPEDIDA]]*Tabela1[[#This Row],[PESO UNI]]</f>
        <v>23.6</v>
      </c>
      <c r="Y471" s="14">
        <f t="shared" si="79"/>
        <v>0</v>
      </c>
      <c r="Z471" s="21">
        <f>Tabela1[[#This Row],[PESO TOTAL]]-Tabela1[[#This Row],[Peso Expedido]]</f>
        <v>0</v>
      </c>
      <c r="AA471" s="18">
        <v>1</v>
      </c>
      <c r="AB471" s="40"/>
      <c r="AC471" s="40">
        <v>1</v>
      </c>
      <c r="AD471" s="40">
        <v>1</v>
      </c>
      <c r="AE471" s="40">
        <v>1</v>
      </c>
      <c r="AF471" s="40">
        <v>1</v>
      </c>
      <c r="AG471" s="40">
        <v>1</v>
      </c>
      <c r="AH471" s="40">
        <v>1</v>
      </c>
      <c r="AI471" s="40" t="s">
        <v>4523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80"/>
        <v>P-073076-1/P190</v>
      </c>
      <c r="AP471" t="str">
        <f>Tabela1[[#This Row],[TAG]]&amp;Tabela1[[#This Row],[PEDIDO]]&amp;Tabela1[[#This Row],[PRODUTO]]</f>
        <v>P190P-190ESTRUTURA</v>
      </c>
      <c r="AQ471" s="23" t="str">
        <f>Tabela1[[#This Row],[PRODUTO]]&amp;Tabela1[[#This Row],[TAG]]</f>
        <v>ESTRUTURAP190</v>
      </c>
      <c r="AR471" s="183">
        <f>Tabela1[[#This Row],[PESO TOTAL]]*Tabela1[[#This Row],[MATÉRIA PRIMA]]</f>
        <v>23.6</v>
      </c>
      <c r="AS471" s="28">
        <f>Tabela1[[#This Row],[PESO TOTAL]]*Tabela1[[#This Row],[PREPARAÇÃO ]]</f>
        <v>23.6</v>
      </c>
      <c r="AT471" s="28">
        <f>Tabela1[[#This Row],[PESO TOTAL]]*Tabela1[[#This Row],[CALDEIRARIA]]</f>
        <v>23.6</v>
      </c>
      <c r="AU471" s="28">
        <f>Tabela1[[#This Row],[PESO TOTAL]]*Tabela1[[#This Row],[SOLDA]]</f>
        <v>23.6</v>
      </c>
      <c r="AV471" s="28">
        <f>Tabela1[[#This Row],[PESO TOTAL]]*Tabela1[[#This Row],[ACABAMENTO]]</f>
        <v>23.6</v>
      </c>
      <c r="AW471" s="28">
        <f>Tabela1[[#This Row],[PESO TOTAL]]*Tabela1[[#This Row],[PRONTO ACABADO]]</f>
        <v>23.6</v>
      </c>
      <c r="AX471" s="28">
        <f>Tabela1[[#This Row],[PESO TOTAL]]*Tabela1[[#This Row],[EXPEDIÇÃO ]]</f>
        <v>23.6</v>
      </c>
      <c r="AY471" s="28" t="str">
        <f>Tabela1[[#This Row],[PEDIDO]]&amp;Tabela1[[#This Row],[PRODUTO]]</f>
        <v>P-190ESTRUTURA</v>
      </c>
      <c r="AZ471" s="44">
        <f>IF(AF471="",0,IF(ISTEXT(AF471),H471*VALUE(SUBSTITUTE(AF471,"%",""))/100,H471*AF471))-Tabela1[[#This Row],[PRONTO ACABADO2]]</f>
        <v>0</v>
      </c>
      <c r="BA471" s="44">
        <f>IF(AG471="",0,IF(ISTEXT(AG471),H471*VALUE(SUBSTITUTE(AG471,"%",""))/100,H471*AG471))-Tabela1[[#This Row],[PESO EXPEDIDO2]]</f>
        <v>0</v>
      </c>
      <c r="BB471" s="44">
        <f t="shared" si="81"/>
        <v>23.6</v>
      </c>
      <c r="BC471" s="44">
        <f t="shared" si="82"/>
        <v>23.6</v>
      </c>
      <c r="BD471" s="44"/>
    </row>
    <row r="472" spans="1:56" ht="15.75" hidden="1" customHeight="1" x14ac:dyDescent="0.25">
      <c r="A472" s="6" t="s">
        <v>2560</v>
      </c>
      <c r="B472" s="22"/>
      <c r="C472" s="7">
        <v>1</v>
      </c>
      <c r="D472" s="46" t="s">
        <v>4349</v>
      </c>
      <c r="E472" s="7">
        <v>3430</v>
      </c>
      <c r="F472" s="7">
        <v>22</v>
      </c>
      <c r="G472" s="24">
        <v>1.1000000000000001</v>
      </c>
      <c r="H472" s="41">
        <f>Tabela1[[#This Row],[PESO UNI]]*Tabela1[[#This Row],[QTE]]</f>
        <v>1.1000000000000001</v>
      </c>
      <c r="I472" s="7">
        <v>0</v>
      </c>
      <c r="J472" s="8" t="s">
        <v>2557</v>
      </c>
      <c r="K472" s="8" t="s">
        <v>31</v>
      </c>
      <c r="L472" s="9" t="s">
        <v>2558</v>
      </c>
      <c r="M472" s="10">
        <v>46120</v>
      </c>
      <c r="N472" s="11" t="s">
        <v>46</v>
      </c>
      <c r="O472" s="12"/>
      <c r="P472" s="13"/>
      <c r="Q472" s="14">
        <f>Tabela1[[#This Row],[QTDE/ Fabricação]]-Tabela1[[#This Row],[QTE]]</f>
        <v>-1</v>
      </c>
      <c r="R472" s="19">
        <f t="shared" si="77"/>
        <v>1.1000000000000001</v>
      </c>
      <c r="S472" s="19">
        <f t="shared" si="70"/>
        <v>1.1000000000000001</v>
      </c>
      <c r="T472" s="20">
        <f t="shared" si="78"/>
        <v>0</v>
      </c>
      <c r="U472" s="17">
        <f>IFERROR(SUMIF('LISTA DE EMBARQUE'!B:B,MICRO!E:E,'LISTA DE EMBARQUE'!G:G),"")</f>
        <v>1</v>
      </c>
      <c r="V472" s="12">
        <f>IFERROR(VLOOKUP(Tabela1[[#This Row],[COD.MDE]],'LISTA DE EMBARQUE'!B:L,11,0),"")</f>
        <v>4</v>
      </c>
      <c r="W472" s="13" t="str">
        <f>IFERROR(COUNTIF(#REF!,Tabela1[[#This Row],[Colunas5]]),"")</f>
        <v/>
      </c>
      <c r="X472" s="14">
        <f>Tabela1[[#This Row],[QIANTIDADE EXPEDIDA]]*Tabela1[[#This Row],[PESO UNI]]</f>
        <v>1.1000000000000001</v>
      </c>
      <c r="Y472" s="14">
        <f t="shared" si="79"/>
        <v>0</v>
      </c>
      <c r="Z472" s="21">
        <f>Tabela1[[#This Row],[PESO TOTAL]]-Tabela1[[#This Row],[Peso Expedido]]</f>
        <v>0</v>
      </c>
      <c r="AA472" s="18">
        <v>1</v>
      </c>
      <c r="AB472" s="40"/>
      <c r="AC472" s="40">
        <v>1</v>
      </c>
      <c r="AD472" s="40">
        <v>1</v>
      </c>
      <c r="AE472" s="40">
        <v>1</v>
      </c>
      <c r="AF472" s="40">
        <v>1</v>
      </c>
      <c r="AG472" s="40">
        <v>1</v>
      </c>
      <c r="AH472" s="40">
        <v>1</v>
      </c>
      <c r="AI472" s="40" t="s">
        <v>4523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80"/>
        <v>P-073076-1/P190</v>
      </c>
      <c r="AP472" t="str">
        <f>Tabela1[[#This Row],[TAG]]&amp;Tabela1[[#This Row],[PEDIDO]]&amp;Tabela1[[#This Row],[PRODUTO]]</f>
        <v>P190P-190ESTRUTURA</v>
      </c>
      <c r="AQ472" s="23" t="str">
        <f>Tabela1[[#This Row],[PRODUTO]]&amp;Tabela1[[#This Row],[TAG]]</f>
        <v>ESTRUTURAP190</v>
      </c>
      <c r="AR472" s="183">
        <f>Tabela1[[#This Row],[PESO TOTAL]]*Tabela1[[#This Row],[MATÉRIA PRIMA]]</f>
        <v>1.1000000000000001</v>
      </c>
      <c r="AS472" s="28">
        <f>Tabela1[[#This Row],[PESO TOTAL]]*Tabela1[[#This Row],[PREPARAÇÃO ]]</f>
        <v>1.1000000000000001</v>
      </c>
      <c r="AT472" s="28">
        <f>Tabela1[[#This Row],[PESO TOTAL]]*Tabela1[[#This Row],[CALDEIRARIA]]</f>
        <v>1.1000000000000001</v>
      </c>
      <c r="AU472" s="28">
        <f>Tabela1[[#This Row],[PESO TOTAL]]*Tabela1[[#This Row],[SOLDA]]</f>
        <v>1.1000000000000001</v>
      </c>
      <c r="AV472" s="28">
        <f>Tabela1[[#This Row],[PESO TOTAL]]*Tabela1[[#This Row],[ACABAMENTO]]</f>
        <v>1.1000000000000001</v>
      </c>
      <c r="AW472" s="28">
        <f>Tabela1[[#This Row],[PESO TOTAL]]*Tabela1[[#This Row],[PRONTO ACABADO]]</f>
        <v>1.1000000000000001</v>
      </c>
      <c r="AX472" s="28">
        <f>Tabela1[[#This Row],[PESO TOTAL]]*Tabela1[[#This Row],[EXPEDIÇÃO ]]</f>
        <v>1.1000000000000001</v>
      </c>
      <c r="AY472" s="28" t="str">
        <f>Tabela1[[#This Row],[PEDIDO]]&amp;Tabela1[[#This Row],[PRODUTO]]</f>
        <v>P-190ESTRUTURA</v>
      </c>
      <c r="AZ472" s="44">
        <f>IF(AF472="",0,IF(ISTEXT(AF472),H472*VALUE(SUBSTITUTE(AF472,"%",""))/100,H472*AF472))-Tabela1[[#This Row],[PRONTO ACABADO2]]</f>
        <v>0</v>
      </c>
      <c r="BA472" s="44">
        <f>IF(AG472="",0,IF(ISTEXT(AG472),H472*VALUE(SUBSTITUTE(AG472,"%",""))/100,H472*AG472))-Tabela1[[#This Row],[PESO EXPEDIDO2]]</f>
        <v>0</v>
      </c>
      <c r="BB472" s="44">
        <f t="shared" si="81"/>
        <v>1.1000000000000001</v>
      </c>
      <c r="BC472" s="44">
        <f t="shared" si="82"/>
        <v>1.1000000000000001</v>
      </c>
      <c r="BD472" s="44"/>
    </row>
    <row r="473" spans="1:56" ht="15.75" hidden="1" customHeight="1" x14ac:dyDescent="0.25">
      <c r="A473" s="6" t="s">
        <v>2560</v>
      </c>
      <c r="B473" s="22"/>
      <c r="C473" s="7">
        <v>19</v>
      </c>
      <c r="D473" s="46" t="s">
        <v>2561</v>
      </c>
      <c r="E473" s="7">
        <v>3431</v>
      </c>
      <c r="F473" s="7">
        <v>22</v>
      </c>
      <c r="G473" s="24">
        <v>7</v>
      </c>
      <c r="H473" s="41">
        <f>Tabela1[[#This Row],[PESO UNI]]*Tabela1[[#This Row],[QTE]]</f>
        <v>133</v>
      </c>
      <c r="I473" s="7">
        <v>0</v>
      </c>
      <c r="J473" s="8" t="s">
        <v>2557</v>
      </c>
      <c r="K473" s="8" t="s">
        <v>31</v>
      </c>
      <c r="L473" s="9" t="s">
        <v>2558</v>
      </c>
      <c r="M473" s="10">
        <v>46120</v>
      </c>
      <c r="N473" s="11" t="s">
        <v>46</v>
      </c>
      <c r="O473" s="12"/>
      <c r="P473" s="13"/>
      <c r="Q473" s="14">
        <f>Tabela1[[#This Row],[QTDE/ Fabricação]]-Tabela1[[#This Row],[QTE]]</f>
        <v>-19</v>
      </c>
      <c r="R473" s="19">
        <f t="shared" si="77"/>
        <v>133</v>
      </c>
      <c r="S473" s="19">
        <f t="shared" si="70"/>
        <v>133</v>
      </c>
      <c r="T473" s="20">
        <f t="shared" si="78"/>
        <v>0</v>
      </c>
      <c r="U473" s="17">
        <f>IFERROR(SUMIF('LISTA DE EMBARQUE'!B:B,MICRO!E:E,'LISTA DE EMBARQUE'!G:G),"")</f>
        <v>19</v>
      </c>
      <c r="V473" s="12">
        <f>IFERROR(VLOOKUP(Tabela1[[#This Row],[COD.MDE]],'LISTA DE EMBARQUE'!B:L,11,0),"")</f>
        <v>3</v>
      </c>
      <c r="W473" s="13" t="str">
        <f>IFERROR(COUNTIF(#REF!,Tabela1[[#This Row],[Colunas5]]),"")</f>
        <v/>
      </c>
      <c r="X473" s="14">
        <f>Tabela1[[#This Row],[QIANTIDADE EXPEDIDA]]*Tabela1[[#This Row],[PESO UNI]]</f>
        <v>133</v>
      </c>
      <c r="Y473" s="14">
        <f t="shared" si="79"/>
        <v>0</v>
      </c>
      <c r="Z473" s="21">
        <f>Tabela1[[#This Row],[PESO TOTAL]]-Tabela1[[#This Row],[Peso Expedido]]</f>
        <v>0</v>
      </c>
      <c r="AA473" s="18">
        <v>1</v>
      </c>
      <c r="AB473" s="40"/>
      <c r="AC473" s="40">
        <v>1</v>
      </c>
      <c r="AD473" s="40">
        <v>1</v>
      </c>
      <c r="AE473" s="40">
        <v>1</v>
      </c>
      <c r="AF473" s="40">
        <v>1</v>
      </c>
      <c r="AG473" s="40">
        <v>1</v>
      </c>
      <c r="AH473" s="40">
        <v>1</v>
      </c>
      <c r="AI473" s="40" t="s">
        <v>4523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80"/>
        <v>P-073076-1/P190</v>
      </c>
      <c r="AP473" t="str">
        <f>Tabela1[[#This Row],[TAG]]&amp;Tabela1[[#This Row],[PEDIDO]]&amp;Tabela1[[#This Row],[PRODUTO]]</f>
        <v>P190P-190ESTRUTURA</v>
      </c>
      <c r="AQ473" s="23" t="str">
        <f>Tabela1[[#This Row],[PRODUTO]]&amp;Tabela1[[#This Row],[TAG]]</f>
        <v>ESTRUTURAP190</v>
      </c>
      <c r="AR473" s="183">
        <f>Tabela1[[#This Row],[PESO TOTAL]]*Tabela1[[#This Row],[MATÉRIA PRIMA]]</f>
        <v>133</v>
      </c>
      <c r="AS473" s="28">
        <f>Tabela1[[#This Row],[PESO TOTAL]]*Tabela1[[#This Row],[PREPARAÇÃO ]]</f>
        <v>133</v>
      </c>
      <c r="AT473" s="28">
        <f>Tabela1[[#This Row],[PESO TOTAL]]*Tabela1[[#This Row],[CALDEIRARIA]]</f>
        <v>133</v>
      </c>
      <c r="AU473" s="28">
        <f>Tabela1[[#This Row],[PESO TOTAL]]*Tabela1[[#This Row],[SOLDA]]</f>
        <v>133</v>
      </c>
      <c r="AV473" s="28">
        <f>Tabela1[[#This Row],[PESO TOTAL]]*Tabela1[[#This Row],[ACABAMENTO]]</f>
        <v>133</v>
      </c>
      <c r="AW473" s="28">
        <f>Tabela1[[#This Row],[PESO TOTAL]]*Tabela1[[#This Row],[PRONTO ACABADO]]</f>
        <v>133</v>
      </c>
      <c r="AX473" s="28">
        <f>Tabela1[[#This Row],[PESO TOTAL]]*Tabela1[[#This Row],[EXPEDIÇÃO ]]</f>
        <v>133</v>
      </c>
      <c r="AY473" s="28" t="str">
        <f>Tabela1[[#This Row],[PEDIDO]]&amp;Tabela1[[#This Row],[PRODUTO]]</f>
        <v>P-190ESTRUTURA</v>
      </c>
      <c r="AZ473" s="44">
        <f>IF(AF473="",0,IF(ISTEXT(AF473),H473*VALUE(SUBSTITUTE(AF473,"%",""))/100,H473*AF473))-Tabela1[[#This Row],[PRONTO ACABADO2]]</f>
        <v>0</v>
      </c>
      <c r="BA473" s="44">
        <f>IF(AG473="",0,IF(ISTEXT(AG473),H473*VALUE(SUBSTITUTE(AG473,"%",""))/100,H473*AG473))-Tabela1[[#This Row],[PESO EXPEDIDO2]]</f>
        <v>0</v>
      </c>
      <c r="BB473" s="44">
        <f t="shared" si="81"/>
        <v>133</v>
      </c>
      <c r="BC473" s="44">
        <f t="shared" si="82"/>
        <v>133</v>
      </c>
      <c r="BD473" s="44"/>
    </row>
    <row r="474" spans="1:56" ht="15.75" hidden="1" customHeight="1" x14ac:dyDescent="0.25">
      <c r="A474" s="6" t="s">
        <v>2562</v>
      </c>
      <c r="B474" s="22"/>
      <c r="C474" s="7">
        <v>2</v>
      </c>
      <c r="D474" s="46" t="s">
        <v>2555</v>
      </c>
      <c r="E474" s="7">
        <v>3433</v>
      </c>
      <c r="F474" s="7">
        <v>21</v>
      </c>
      <c r="G474" s="24">
        <v>4</v>
      </c>
      <c r="H474" s="41">
        <f>Tabela1[[#This Row],[PESO UNI]]*Tabela1[[#This Row],[QTE]]</f>
        <v>8</v>
      </c>
      <c r="I474" s="7">
        <v>1</v>
      </c>
      <c r="J474" s="8" t="s">
        <v>2557</v>
      </c>
      <c r="K474" s="8" t="s">
        <v>31</v>
      </c>
      <c r="L474" s="9" t="s">
        <v>2558</v>
      </c>
      <c r="M474" s="10">
        <v>46120</v>
      </c>
      <c r="N474" s="11" t="s">
        <v>46</v>
      </c>
      <c r="O474" s="12"/>
      <c r="P474" s="13"/>
      <c r="Q474" s="14">
        <f>Tabela1[[#This Row],[QTDE/ Fabricação]]-Tabela1[[#This Row],[QTE]]</f>
        <v>-2</v>
      </c>
      <c r="R474" s="19">
        <f t="shared" si="77"/>
        <v>8</v>
      </c>
      <c r="S474" s="19">
        <f t="shared" si="70"/>
        <v>8</v>
      </c>
      <c r="T474" s="20">
        <f t="shared" si="78"/>
        <v>0</v>
      </c>
      <c r="U474" s="17">
        <f>IFERROR(SUMIF('LISTA DE EMBARQUE'!B:B,MICRO!E:E,'LISTA DE EMBARQUE'!G:G),"")</f>
        <v>0</v>
      </c>
      <c r="V474" s="12" t="str">
        <f>IFERROR(VLOOKUP(Tabela1[[#This Row],[COD.MDE]],'LISTA DE EMBARQUE'!B:L,11,0),"")</f>
        <v/>
      </c>
      <c r="W474" s="13" t="str">
        <f>IFERROR(COUNTIF(#REF!,Tabela1[[#This Row],[Colunas5]]),"")</f>
        <v/>
      </c>
      <c r="X474" s="14">
        <f>Tabela1[[#This Row],[QIANTIDADE EXPEDIDA]]*Tabela1[[#This Row],[PESO UNI]]</f>
        <v>0</v>
      </c>
      <c r="Y474" s="14">
        <f t="shared" si="79"/>
        <v>-2</v>
      </c>
      <c r="Z474" s="21">
        <f>Tabela1[[#This Row],[PESO TOTAL]]-Tabela1[[#This Row],[Peso Expedido]]</f>
        <v>8</v>
      </c>
      <c r="AA474" s="18">
        <v>1</v>
      </c>
      <c r="AB474" s="40"/>
      <c r="AC474" s="40">
        <v>1</v>
      </c>
      <c r="AD474" s="40">
        <v>1</v>
      </c>
      <c r="AE474" s="40">
        <v>1</v>
      </c>
      <c r="AF474" s="40">
        <v>1</v>
      </c>
      <c r="AG474" s="40">
        <v>1</v>
      </c>
      <c r="AH474" s="40">
        <v>1</v>
      </c>
      <c r="AI474" s="40" t="s">
        <v>4523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80"/>
        <v>P-024507-1/P190</v>
      </c>
      <c r="AP474" t="str">
        <f>Tabela1[[#This Row],[TAG]]&amp;Tabela1[[#This Row],[PEDIDO]]&amp;Tabela1[[#This Row],[PRODUTO]]</f>
        <v>P190P-190ESTRUTURA</v>
      </c>
      <c r="AQ474" s="23" t="str">
        <f>Tabela1[[#This Row],[PRODUTO]]&amp;Tabela1[[#This Row],[TAG]]</f>
        <v>ESTRUTURAP190</v>
      </c>
      <c r="AR474" s="183">
        <f>Tabela1[[#This Row],[PESO TOTAL]]*Tabela1[[#This Row],[MATÉRIA PRIMA]]</f>
        <v>8</v>
      </c>
      <c r="AS474" s="28">
        <f>Tabela1[[#This Row],[PESO TOTAL]]*Tabela1[[#This Row],[PREPARAÇÃO ]]</f>
        <v>8</v>
      </c>
      <c r="AT474" s="28">
        <f>Tabela1[[#This Row],[PESO TOTAL]]*Tabela1[[#This Row],[CALDEIRARIA]]</f>
        <v>8</v>
      </c>
      <c r="AU474" s="28">
        <f>Tabela1[[#This Row],[PESO TOTAL]]*Tabela1[[#This Row],[SOLDA]]</f>
        <v>8</v>
      </c>
      <c r="AV474" s="28">
        <f>Tabela1[[#This Row],[PESO TOTAL]]*Tabela1[[#This Row],[ACABAMENTO]]</f>
        <v>8</v>
      </c>
      <c r="AW474" s="28">
        <f>Tabela1[[#This Row],[PESO TOTAL]]*Tabela1[[#This Row],[PRONTO ACABADO]]</f>
        <v>8</v>
      </c>
      <c r="AX474" s="28">
        <f>Tabela1[[#This Row],[PESO TOTAL]]*Tabela1[[#This Row],[EXPEDIÇÃO ]]</f>
        <v>8</v>
      </c>
      <c r="AY474" s="28" t="str">
        <f>Tabela1[[#This Row],[PEDIDO]]&amp;Tabela1[[#This Row],[PRODUTO]]</f>
        <v>P-190ESTRUTURA</v>
      </c>
      <c r="AZ474" s="44">
        <f>IF(AF474="",0,IF(ISTEXT(AF474),H474*VALUE(SUBSTITUTE(AF474,"%",""))/100,H474*AF474))-Tabela1[[#This Row],[PRONTO ACABADO2]]</f>
        <v>0</v>
      </c>
      <c r="BA474" s="44">
        <f>IF(AG474="",0,IF(ISTEXT(AG474),H474*VALUE(SUBSTITUTE(AG474,"%",""))/100,H474*AG474))-Tabela1[[#This Row],[PESO EXPEDIDO2]]</f>
        <v>0</v>
      </c>
      <c r="BB474" s="44">
        <f t="shared" si="81"/>
        <v>8</v>
      </c>
      <c r="BC474" s="44">
        <f t="shared" si="82"/>
        <v>8</v>
      </c>
      <c r="BD474" s="44"/>
    </row>
    <row r="475" spans="1:56" ht="15.75" hidden="1" customHeight="1" x14ac:dyDescent="0.25">
      <c r="A475" s="6" t="s">
        <v>2562</v>
      </c>
      <c r="B475" s="22"/>
      <c r="C475" s="7">
        <v>4</v>
      </c>
      <c r="D475" s="46" t="s">
        <v>2556</v>
      </c>
      <c r="E475" s="7">
        <v>3434</v>
      </c>
      <c r="F475" s="7">
        <v>21</v>
      </c>
      <c r="G475" s="24">
        <v>4</v>
      </c>
      <c r="H475" s="41">
        <f>Tabela1[[#This Row],[PESO UNI]]*Tabela1[[#This Row],[QTE]]</f>
        <v>16</v>
      </c>
      <c r="I475" s="7">
        <v>1</v>
      </c>
      <c r="J475" s="8" t="s">
        <v>2557</v>
      </c>
      <c r="K475" s="8" t="s">
        <v>31</v>
      </c>
      <c r="L475" s="9" t="s">
        <v>2558</v>
      </c>
      <c r="M475" s="10">
        <v>46120</v>
      </c>
      <c r="N475" s="11" t="s">
        <v>46</v>
      </c>
      <c r="O475" s="12"/>
      <c r="P475" s="13"/>
      <c r="Q475" s="14">
        <f>Tabela1[[#This Row],[QTDE/ Fabricação]]-Tabela1[[#This Row],[QTE]]</f>
        <v>-4</v>
      </c>
      <c r="R475" s="19">
        <f t="shared" si="77"/>
        <v>16</v>
      </c>
      <c r="S475" s="19">
        <f t="shared" si="70"/>
        <v>16</v>
      </c>
      <c r="T475" s="20">
        <f t="shared" si="78"/>
        <v>0</v>
      </c>
      <c r="U475" s="17">
        <f>IFERROR(SUMIF('LISTA DE EMBARQUE'!B:B,MICRO!E:E,'LISTA DE EMBARQUE'!G:G),"")</f>
        <v>0</v>
      </c>
      <c r="V475" s="12" t="str">
        <f>IFERROR(VLOOKUP(Tabela1[[#This Row],[COD.MDE]],'LISTA DE EMBARQUE'!B:L,11,0),"")</f>
        <v/>
      </c>
      <c r="W475" s="13" t="str">
        <f>IFERROR(COUNTIF(#REF!,Tabela1[[#This Row],[Colunas5]]),"")</f>
        <v/>
      </c>
      <c r="X475" s="14">
        <f>Tabela1[[#This Row],[QIANTIDADE EXPEDIDA]]*Tabela1[[#This Row],[PESO UNI]]</f>
        <v>0</v>
      </c>
      <c r="Y475" s="14">
        <f t="shared" si="79"/>
        <v>-4</v>
      </c>
      <c r="Z475" s="21">
        <f>Tabela1[[#This Row],[PESO TOTAL]]-Tabela1[[#This Row],[Peso Expedido]]</f>
        <v>16</v>
      </c>
      <c r="AA475" s="18">
        <v>1</v>
      </c>
      <c r="AB475" s="40"/>
      <c r="AC475" s="40">
        <v>1</v>
      </c>
      <c r="AD475" s="40">
        <v>1</v>
      </c>
      <c r="AE475" s="40">
        <v>1</v>
      </c>
      <c r="AF475" s="40">
        <v>1</v>
      </c>
      <c r="AG475" s="40">
        <v>1</v>
      </c>
      <c r="AH475" s="40">
        <v>1</v>
      </c>
      <c r="AI475" s="40" t="s">
        <v>4523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80"/>
        <v>P-024507-1/P190</v>
      </c>
      <c r="AP475" t="str">
        <f>Tabela1[[#This Row],[TAG]]&amp;Tabela1[[#This Row],[PEDIDO]]&amp;Tabela1[[#This Row],[PRODUTO]]</f>
        <v>P190P-190ESTRUTURA</v>
      </c>
      <c r="AQ475" s="23" t="str">
        <f>Tabela1[[#This Row],[PRODUTO]]&amp;Tabela1[[#This Row],[TAG]]</f>
        <v>ESTRUTURAP190</v>
      </c>
      <c r="AR475" s="183">
        <f>Tabela1[[#This Row],[PESO TOTAL]]*Tabela1[[#This Row],[MATÉRIA PRIMA]]</f>
        <v>16</v>
      </c>
      <c r="AS475" s="28">
        <f>Tabela1[[#This Row],[PESO TOTAL]]*Tabela1[[#This Row],[PREPARAÇÃO ]]</f>
        <v>16</v>
      </c>
      <c r="AT475" s="28">
        <f>Tabela1[[#This Row],[PESO TOTAL]]*Tabela1[[#This Row],[CALDEIRARIA]]</f>
        <v>16</v>
      </c>
      <c r="AU475" s="28">
        <f>Tabela1[[#This Row],[PESO TOTAL]]*Tabela1[[#This Row],[SOLDA]]</f>
        <v>16</v>
      </c>
      <c r="AV475" s="28">
        <f>Tabela1[[#This Row],[PESO TOTAL]]*Tabela1[[#This Row],[ACABAMENTO]]</f>
        <v>16</v>
      </c>
      <c r="AW475" s="28">
        <f>Tabela1[[#This Row],[PESO TOTAL]]*Tabela1[[#This Row],[PRONTO ACABADO]]</f>
        <v>16</v>
      </c>
      <c r="AX475" s="28">
        <f>Tabela1[[#This Row],[PESO TOTAL]]*Tabela1[[#This Row],[EXPEDIÇÃO ]]</f>
        <v>16</v>
      </c>
      <c r="AY475" s="28" t="str">
        <f>Tabela1[[#This Row],[PEDIDO]]&amp;Tabela1[[#This Row],[PRODUTO]]</f>
        <v>P-190ESTRUTURA</v>
      </c>
      <c r="AZ475" s="44">
        <f>IF(AF475="",0,IF(ISTEXT(AF475),H475*VALUE(SUBSTITUTE(AF475,"%",""))/100,H475*AF475))-Tabela1[[#This Row],[PRONTO ACABADO2]]</f>
        <v>0</v>
      </c>
      <c r="BA475" s="44">
        <f>IF(AG475="",0,IF(ISTEXT(AG475),H475*VALUE(SUBSTITUTE(AG475,"%",""))/100,H475*AG475))-Tabela1[[#This Row],[PESO EXPEDIDO2]]</f>
        <v>0</v>
      </c>
      <c r="BB475" s="44">
        <f t="shared" si="81"/>
        <v>16</v>
      </c>
      <c r="BC475" s="44">
        <f t="shared" si="82"/>
        <v>16</v>
      </c>
      <c r="BD475" s="44"/>
    </row>
    <row r="476" spans="1:56" ht="15.75" hidden="1" customHeight="1" x14ac:dyDescent="0.25">
      <c r="A476" s="6" t="s">
        <v>4350</v>
      </c>
      <c r="B476" s="22"/>
      <c r="C476" s="7">
        <v>4</v>
      </c>
      <c r="D476" s="46" t="s">
        <v>4351</v>
      </c>
      <c r="E476" s="7">
        <v>3436</v>
      </c>
      <c r="F476" s="7">
        <v>20</v>
      </c>
      <c r="G476" s="24">
        <v>23.8</v>
      </c>
      <c r="H476" s="41">
        <f>Tabela1[[#This Row],[PESO UNI]]*Tabela1[[#This Row],[QTE]]</f>
        <v>95.2</v>
      </c>
      <c r="I476" s="7">
        <v>0</v>
      </c>
      <c r="J476" s="8" t="s">
        <v>2557</v>
      </c>
      <c r="K476" s="8" t="s">
        <v>31</v>
      </c>
      <c r="L476" s="9" t="s">
        <v>2558</v>
      </c>
      <c r="M476" s="10">
        <v>46112</v>
      </c>
      <c r="N476" s="11" t="s">
        <v>46</v>
      </c>
      <c r="O476" s="12"/>
      <c r="P476" s="13"/>
      <c r="Q476" s="14">
        <f>Tabela1[[#This Row],[QTDE/ Fabricação]]-Tabela1[[#This Row],[QTE]]</f>
        <v>-4</v>
      </c>
      <c r="R476" s="19">
        <f t="shared" si="77"/>
        <v>95.2</v>
      </c>
      <c r="S476" s="19">
        <f t="shared" si="70"/>
        <v>95.2</v>
      </c>
      <c r="T476" s="20">
        <f t="shared" si="78"/>
        <v>0</v>
      </c>
      <c r="U476" s="17">
        <f>IFERROR(SUMIF('LISTA DE EMBARQUE'!B:B,MICRO!E:E,'LISTA DE EMBARQUE'!G:G),"")</f>
        <v>0</v>
      </c>
      <c r="V476" s="12" t="str">
        <f>IFERROR(VLOOKUP(Tabela1[[#This Row],[COD.MDE]],'LISTA DE EMBARQUE'!B:L,11,0),"")</f>
        <v/>
      </c>
      <c r="W476" s="13" t="str">
        <f>IFERROR(COUNTIF(#REF!,Tabela1[[#This Row],[Colunas5]]),"")</f>
        <v/>
      </c>
      <c r="X476" s="14">
        <f>Tabela1[[#This Row],[QIANTIDADE EXPEDIDA]]*Tabela1[[#This Row],[PESO UNI]]</f>
        <v>0</v>
      </c>
      <c r="Y476" s="14">
        <f t="shared" si="79"/>
        <v>-4</v>
      </c>
      <c r="Z476" s="21">
        <f>Tabela1[[#This Row],[PESO TOTAL]]-Tabela1[[#This Row],[Peso Expedido]]</f>
        <v>95.2</v>
      </c>
      <c r="AA476" s="18">
        <v>1</v>
      </c>
      <c r="AB476" s="40"/>
      <c r="AC476" s="40">
        <v>1</v>
      </c>
      <c r="AD476" s="40">
        <v>1</v>
      </c>
      <c r="AE476" s="40">
        <v>1</v>
      </c>
      <c r="AF476" s="40">
        <v>1</v>
      </c>
      <c r="AG476" s="40">
        <v>1</v>
      </c>
      <c r="AH476" s="40">
        <v>1</v>
      </c>
      <c r="AI476" s="40" t="s">
        <v>4523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80"/>
        <v>P-073074-1/P190</v>
      </c>
      <c r="AP476" t="str">
        <f>Tabela1[[#This Row],[TAG]]&amp;Tabela1[[#This Row],[PEDIDO]]&amp;Tabela1[[#This Row],[PRODUTO]]</f>
        <v>P190P-190ESTRUTURA</v>
      </c>
      <c r="AQ476" s="23" t="str">
        <f>Tabela1[[#This Row],[PRODUTO]]&amp;Tabela1[[#This Row],[TAG]]</f>
        <v>ESTRUTURAP190</v>
      </c>
      <c r="AR476" s="183">
        <f>Tabela1[[#This Row],[PESO TOTAL]]*Tabela1[[#This Row],[MATÉRIA PRIMA]]</f>
        <v>95.2</v>
      </c>
      <c r="AS476" s="28">
        <f>Tabela1[[#This Row],[PESO TOTAL]]*Tabela1[[#This Row],[PREPARAÇÃO ]]</f>
        <v>95.2</v>
      </c>
      <c r="AT476" s="28">
        <f>Tabela1[[#This Row],[PESO TOTAL]]*Tabela1[[#This Row],[CALDEIRARIA]]</f>
        <v>95.2</v>
      </c>
      <c r="AU476" s="28">
        <f>Tabela1[[#This Row],[PESO TOTAL]]*Tabela1[[#This Row],[SOLDA]]</f>
        <v>95.2</v>
      </c>
      <c r="AV476" s="28">
        <f>Tabela1[[#This Row],[PESO TOTAL]]*Tabela1[[#This Row],[ACABAMENTO]]</f>
        <v>95.2</v>
      </c>
      <c r="AW476" s="28">
        <f>Tabela1[[#This Row],[PESO TOTAL]]*Tabela1[[#This Row],[PRONTO ACABADO]]</f>
        <v>95.2</v>
      </c>
      <c r="AX476" s="28">
        <f>Tabela1[[#This Row],[PESO TOTAL]]*Tabela1[[#This Row],[EXPEDIÇÃO ]]</f>
        <v>95.2</v>
      </c>
      <c r="AY476" s="28" t="str">
        <f>Tabela1[[#This Row],[PEDIDO]]&amp;Tabela1[[#This Row],[PRODUTO]]</f>
        <v>P-190ESTRUTURA</v>
      </c>
      <c r="AZ476" s="44">
        <f>IF(AF476="",0,IF(ISTEXT(AF476),H476*VALUE(SUBSTITUTE(AF476,"%",""))/100,H476*AF476))-Tabela1[[#This Row],[PRONTO ACABADO2]]</f>
        <v>0</v>
      </c>
      <c r="BA476" s="44">
        <f>IF(AG476="",0,IF(ISTEXT(AG476),H476*VALUE(SUBSTITUTE(AG476,"%",""))/100,H476*AG476))-Tabela1[[#This Row],[PESO EXPEDIDO2]]</f>
        <v>0</v>
      </c>
      <c r="BB476" s="44">
        <f t="shared" si="81"/>
        <v>95.2</v>
      </c>
      <c r="BC476" s="44">
        <f t="shared" si="82"/>
        <v>95.2</v>
      </c>
      <c r="BD476" s="44"/>
    </row>
    <row r="477" spans="1:56" ht="15.75" hidden="1" customHeight="1" x14ac:dyDescent="0.25">
      <c r="A477" s="6" t="s">
        <v>4352</v>
      </c>
      <c r="B477" s="22"/>
      <c r="C477" s="7">
        <v>2</v>
      </c>
      <c r="D477" s="46" t="s">
        <v>4353</v>
      </c>
      <c r="E477" s="7">
        <v>3437</v>
      </c>
      <c r="F477" s="7">
        <v>19</v>
      </c>
      <c r="G477" s="24">
        <v>57</v>
      </c>
      <c r="H477" s="41">
        <f>Tabela1[[#This Row],[PESO UNI]]*Tabela1[[#This Row],[QTE]]</f>
        <v>114</v>
      </c>
      <c r="I477" s="7">
        <v>0</v>
      </c>
      <c r="J477" s="8" t="s">
        <v>2557</v>
      </c>
      <c r="K477" s="8" t="s">
        <v>32</v>
      </c>
      <c r="L477" s="9" t="s">
        <v>2558</v>
      </c>
      <c r="M477" s="10">
        <v>46134</v>
      </c>
      <c r="N477" s="11" t="s">
        <v>46</v>
      </c>
      <c r="O477" s="12"/>
      <c r="P477" s="13"/>
      <c r="Q477" s="14">
        <f>Tabela1[[#This Row],[QTDE/ Fabricação]]-Tabela1[[#This Row],[QTE]]</f>
        <v>-2</v>
      </c>
      <c r="R477" s="19">
        <f t="shared" si="77"/>
        <v>114</v>
      </c>
      <c r="S477" s="19">
        <f t="shared" si="70"/>
        <v>114</v>
      </c>
      <c r="T477" s="20">
        <f t="shared" si="78"/>
        <v>0</v>
      </c>
      <c r="U477" s="17">
        <f>IFERROR(SUMIF('LISTA DE EMBARQUE'!B:B,MICRO!E:E,'LISTA DE EMBARQUE'!G:G),"")</f>
        <v>2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114</v>
      </c>
      <c r="Y477" s="14">
        <f t="shared" si="79"/>
        <v>0</v>
      </c>
      <c r="Z477" s="21">
        <f>Tabela1[[#This Row],[PESO TOTAL]]-Tabela1[[#This Row],[Peso Expedido]]</f>
        <v>0</v>
      </c>
      <c r="AA477" s="18">
        <v>1</v>
      </c>
      <c r="AB477" s="40"/>
      <c r="AC477" s="40">
        <v>1</v>
      </c>
      <c r="AD477" s="40">
        <v>1</v>
      </c>
      <c r="AE477" s="40">
        <v>1</v>
      </c>
      <c r="AF477" s="40">
        <v>1</v>
      </c>
      <c r="AG477" s="40">
        <v>1</v>
      </c>
      <c r="AH477" s="40">
        <v>1</v>
      </c>
      <c r="AI477" s="40" t="s">
        <v>4523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80"/>
        <v>P-024502-1/P190</v>
      </c>
      <c r="AP477" t="str">
        <f>Tabela1[[#This Row],[TAG]]&amp;Tabela1[[#This Row],[PEDIDO]]&amp;Tabela1[[#This Row],[PRODUTO]]</f>
        <v>P190P-190USINAGEM</v>
      </c>
      <c r="AQ477" s="23" t="str">
        <f>Tabela1[[#This Row],[PRODUTO]]&amp;Tabela1[[#This Row],[TAG]]</f>
        <v>USINAGEMP190</v>
      </c>
      <c r="AR477" s="183">
        <f>Tabela1[[#This Row],[PESO TOTAL]]*Tabela1[[#This Row],[MATÉRIA PRIMA]]</f>
        <v>114</v>
      </c>
      <c r="AS477" s="28">
        <f>Tabela1[[#This Row],[PESO TOTAL]]*Tabela1[[#This Row],[PREPARAÇÃO ]]</f>
        <v>114</v>
      </c>
      <c r="AT477" s="28">
        <f>Tabela1[[#This Row],[PESO TOTAL]]*Tabela1[[#This Row],[CALDEIRARIA]]</f>
        <v>114</v>
      </c>
      <c r="AU477" s="28">
        <f>Tabela1[[#This Row],[PESO TOTAL]]*Tabela1[[#This Row],[SOLDA]]</f>
        <v>114</v>
      </c>
      <c r="AV477" s="28">
        <f>Tabela1[[#This Row],[PESO TOTAL]]*Tabela1[[#This Row],[ACABAMENTO]]</f>
        <v>114</v>
      </c>
      <c r="AW477" s="28">
        <f>Tabela1[[#This Row],[PESO TOTAL]]*Tabela1[[#This Row],[PRONTO ACABADO]]</f>
        <v>114</v>
      </c>
      <c r="AX477" s="28">
        <f>Tabela1[[#This Row],[PESO TOTAL]]*Tabela1[[#This Row],[EXPEDIÇÃO ]]</f>
        <v>114</v>
      </c>
      <c r="AY477" s="28" t="str">
        <f>Tabela1[[#This Row],[PEDIDO]]&amp;Tabela1[[#This Row],[PRODUTO]]</f>
        <v>P-190USINAGEM</v>
      </c>
      <c r="AZ477" s="44">
        <f>IF(AF477="",0,IF(ISTEXT(AF477),H477*VALUE(SUBSTITUTE(AF477,"%",""))/100,H477*AF477))-Tabela1[[#This Row],[PRONTO ACABADO2]]</f>
        <v>0</v>
      </c>
      <c r="BA477" s="44">
        <f>IF(AG477="",0,IF(ISTEXT(AG477),H477*VALUE(SUBSTITUTE(AG477,"%",""))/100,H477*AG477))-Tabela1[[#This Row],[PESO EXPEDIDO2]]</f>
        <v>0</v>
      </c>
      <c r="BB477" s="44">
        <f t="shared" si="81"/>
        <v>114</v>
      </c>
      <c r="BC477" s="44">
        <f t="shared" si="82"/>
        <v>114</v>
      </c>
      <c r="BD477" s="44"/>
    </row>
    <row r="478" spans="1:56" ht="15.75" hidden="1" customHeight="1" x14ac:dyDescent="0.25">
      <c r="A478" s="6" t="s">
        <v>4354</v>
      </c>
      <c r="B478" s="22"/>
      <c r="C478" s="7">
        <v>1</v>
      </c>
      <c r="D478" s="46" t="s">
        <v>4355</v>
      </c>
      <c r="E478" s="7">
        <v>3438</v>
      </c>
      <c r="F478" s="7">
        <v>17</v>
      </c>
      <c r="G478" s="24">
        <v>29.1</v>
      </c>
      <c r="H478" s="41">
        <f>Tabela1[[#This Row],[PESO UNI]]*Tabela1[[#This Row],[QTE]]</f>
        <v>29.1</v>
      </c>
      <c r="I478" s="7">
        <v>1</v>
      </c>
      <c r="J478" s="8" t="s">
        <v>2557</v>
      </c>
      <c r="K478" s="8" t="s">
        <v>32</v>
      </c>
      <c r="L478" s="9" t="s">
        <v>2558</v>
      </c>
      <c r="M478" s="10">
        <v>46134</v>
      </c>
      <c r="N478" s="11" t="s">
        <v>46</v>
      </c>
      <c r="O478" s="12"/>
      <c r="P478" s="13"/>
      <c r="Q478" s="14">
        <f>Tabela1[[#This Row],[QTDE/ Fabricação]]-Tabela1[[#This Row],[QTE]]</f>
        <v>-1</v>
      </c>
      <c r="R478" s="19">
        <f t="shared" si="77"/>
        <v>29.1</v>
      </c>
      <c r="S478" s="19">
        <f t="shared" si="70"/>
        <v>29.1</v>
      </c>
      <c r="T478" s="20">
        <f t="shared" si="78"/>
        <v>0</v>
      </c>
      <c r="U478" s="17">
        <f>IFERROR(SUMIF('LISTA DE EMBARQUE'!B:B,MICRO!E:E,'LISTA DE EMBARQUE'!G:G),"")</f>
        <v>2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58.2</v>
      </c>
      <c r="Y478" s="14">
        <f t="shared" si="79"/>
        <v>1</v>
      </c>
      <c r="Z478" s="21">
        <f>Tabela1[[#This Row],[PESO TOTAL]]-Tabela1[[#This Row],[Peso Expedido]]</f>
        <v>-29.1</v>
      </c>
      <c r="AA478" s="18">
        <v>1</v>
      </c>
      <c r="AB478" s="40"/>
      <c r="AC478" s="40">
        <v>1</v>
      </c>
      <c r="AD478" s="40">
        <v>1</v>
      </c>
      <c r="AE478" s="40">
        <v>1</v>
      </c>
      <c r="AF478" s="40">
        <v>1</v>
      </c>
      <c r="AG478" s="40">
        <v>1</v>
      </c>
      <c r="AH478" s="40">
        <v>1</v>
      </c>
      <c r="AI478" s="40" t="s">
        <v>4523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80"/>
        <v>P-024504-1/P190</v>
      </c>
      <c r="AP478" t="str">
        <f>Tabela1[[#This Row],[TAG]]&amp;Tabela1[[#This Row],[PEDIDO]]&amp;Tabela1[[#This Row],[PRODUTO]]</f>
        <v>P190P-190USINAGEM</v>
      </c>
      <c r="AQ478" s="23" t="str">
        <f>Tabela1[[#This Row],[PRODUTO]]&amp;Tabela1[[#This Row],[TAG]]</f>
        <v>USINAGEMP190</v>
      </c>
      <c r="AR478" s="183">
        <f>Tabela1[[#This Row],[PESO TOTAL]]*Tabela1[[#This Row],[MATÉRIA PRIMA]]</f>
        <v>29.1</v>
      </c>
      <c r="AS478" s="28">
        <f>Tabela1[[#This Row],[PESO TOTAL]]*Tabela1[[#This Row],[PREPARAÇÃO ]]</f>
        <v>29.1</v>
      </c>
      <c r="AT478" s="28">
        <f>Tabela1[[#This Row],[PESO TOTAL]]*Tabela1[[#This Row],[CALDEIRARIA]]</f>
        <v>29.1</v>
      </c>
      <c r="AU478" s="28">
        <f>Tabela1[[#This Row],[PESO TOTAL]]*Tabela1[[#This Row],[SOLDA]]</f>
        <v>29.1</v>
      </c>
      <c r="AV478" s="28">
        <f>Tabela1[[#This Row],[PESO TOTAL]]*Tabela1[[#This Row],[ACABAMENTO]]</f>
        <v>29.1</v>
      </c>
      <c r="AW478" s="28">
        <f>Tabela1[[#This Row],[PESO TOTAL]]*Tabela1[[#This Row],[PRONTO ACABADO]]</f>
        <v>29.1</v>
      </c>
      <c r="AX478" s="28">
        <f>Tabela1[[#This Row],[PESO TOTAL]]*Tabela1[[#This Row],[EXPEDIÇÃO ]]</f>
        <v>29.1</v>
      </c>
      <c r="AY478" s="28" t="str">
        <f>Tabela1[[#This Row],[PEDIDO]]&amp;Tabela1[[#This Row],[PRODUTO]]</f>
        <v>P-190USINAGEM</v>
      </c>
      <c r="AZ478" s="44">
        <f>IF(AF478="",0,IF(ISTEXT(AF478),H478*VALUE(SUBSTITUTE(AF478,"%",""))/100,H478*AF478))-Tabela1[[#This Row],[PRONTO ACABADO2]]</f>
        <v>0</v>
      </c>
      <c r="BA478" s="44">
        <f>IF(AG478="",0,IF(ISTEXT(AG478),H478*VALUE(SUBSTITUTE(AG478,"%",""))/100,H478*AG478))-Tabela1[[#This Row],[PESO EXPEDIDO2]]</f>
        <v>0</v>
      </c>
      <c r="BB478" s="44">
        <f t="shared" si="81"/>
        <v>29.1</v>
      </c>
      <c r="BC478" s="44">
        <f t="shared" si="82"/>
        <v>29.1</v>
      </c>
      <c r="BD478" s="44"/>
    </row>
    <row r="479" spans="1:56" ht="15.75" hidden="1" customHeight="1" x14ac:dyDescent="0.25">
      <c r="A479" s="6" t="s">
        <v>4356</v>
      </c>
      <c r="B479" s="22"/>
      <c r="C479" s="7">
        <v>1</v>
      </c>
      <c r="D479" s="46" t="s">
        <v>4357</v>
      </c>
      <c r="E479" s="7">
        <v>3439</v>
      </c>
      <c r="F479" s="7">
        <v>16</v>
      </c>
      <c r="G479" s="24">
        <v>0.5</v>
      </c>
      <c r="H479" s="41">
        <f>Tabela1[[#This Row],[PESO UNI]]*Tabela1[[#This Row],[QTE]]</f>
        <v>0.5</v>
      </c>
      <c r="I479" s="7">
        <v>0</v>
      </c>
      <c r="J479" s="8" t="s">
        <v>2557</v>
      </c>
      <c r="K479" s="8" t="s">
        <v>32</v>
      </c>
      <c r="L479" s="9" t="s">
        <v>2558</v>
      </c>
      <c r="M479" s="10">
        <v>46134</v>
      </c>
      <c r="N479" s="11" t="s">
        <v>46</v>
      </c>
      <c r="O479" s="12"/>
      <c r="P479" s="13"/>
      <c r="Q479" s="14">
        <f>Tabela1[[#This Row],[QTDE/ Fabricação]]-Tabela1[[#This Row],[QTE]]</f>
        <v>-1</v>
      </c>
      <c r="R479" s="19">
        <f t="shared" si="77"/>
        <v>0.5</v>
      </c>
      <c r="S479" s="19">
        <f t="shared" si="70"/>
        <v>0.5</v>
      </c>
      <c r="T479" s="20">
        <f t="shared" si="78"/>
        <v>0</v>
      </c>
      <c r="U479" s="17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0.5</v>
      </c>
      <c r="Y479" s="14">
        <f t="shared" si="79"/>
        <v>0</v>
      </c>
      <c r="Z479" s="21">
        <f>Tabela1[[#This Row],[PESO TOTAL]]-Tabela1[[#This Row],[Peso Expedido]]</f>
        <v>0</v>
      </c>
      <c r="AA479" s="18">
        <v>1</v>
      </c>
      <c r="AB479" s="40"/>
      <c r="AC479" s="40">
        <v>1</v>
      </c>
      <c r="AD479" s="40">
        <v>1</v>
      </c>
      <c r="AE479" s="40">
        <v>1</v>
      </c>
      <c r="AF479" s="40">
        <v>1</v>
      </c>
      <c r="AG479" s="40">
        <v>1</v>
      </c>
      <c r="AH479" s="40">
        <v>1</v>
      </c>
      <c r="AI479" s="40" t="s">
        <v>4523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80"/>
        <v>P-024937-1/P190</v>
      </c>
      <c r="AP479" t="str">
        <f>Tabela1[[#This Row],[TAG]]&amp;Tabela1[[#This Row],[PEDIDO]]&amp;Tabela1[[#This Row],[PRODUTO]]</f>
        <v>P190P-190USINAGEM</v>
      </c>
      <c r="AQ479" s="23" t="str">
        <f>Tabela1[[#This Row],[PRODUTO]]&amp;Tabela1[[#This Row],[TAG]]</f>
        <v>USINAGEMP190</v>
      </c>
      <c r="AR479" s="183">
        <f>Tabela1[[#This Row],[PESO TOTAL]]*Tabela1[[#This Row],[MATÉRIA PRIMA]]</f>
        <v>0.5</v>
      </c>
      <c r="AS479" s="28">
        <f>Tabela1[[#This Row],[PESO TOTAL]]*Tabela1[[#This Row],[PREPARAÇÃO ]]</f>
        <v>0.5</v>
      </c>
      <c r="AT479" s="28">
        <f>Tabela1[[#This Row],[PESO TOTAL]]*Tabela1[[#This Row],[CALDEIRARIA]]</f>
        <v>0.5</v>
      </c>
      <c r="AU479" s="28">
        <f>Tabela1[[#This Row],[PESO TOTAL]]*Tabela1[[#This Row],[SOLDA]]</f>
        <v>0.5</v>
      </c>
      <c r="AV479" s="28">
        <f>Tabela1[[#This Row],[PESO TOTAL]]*Tabela1[[#This Row],[ACABAMENTO]]</f>
        <v>0.5</v>
      </c>
      <c r="AW479" s="28">
        <f>Tabela1[[#This Row],[PESO TOTAL]]*Tabela1[[#This Row],[PRONTO ACABADO]]</f>
        <v>0.5</v>
      </c>
      <c r="AX479" s="28">
        <f>Tabela1[[#This Row],[PESO TOTAL]]*Tabela1[[#This Row],[EXPEDIÇÃO ]]</f>
        <v>0.5</v>
      </c>
      <c r="AY479" s="28" t="str">
        <f>Tabela1[[#This Row],[PEDIDO]]&amp;Tabela1[[#This Row],[PRODUTO]]</f>
        <v>P-190USINAGEM</v>
      </c>
      <c r="AZ479" s="44">
        <f>IF(AF479="",0,IF(ISTEXT(AF479),H479*VALUE(SUBSTITUTE(AF479,"%",""))/100,H479*AF479))-Tabela1[[#This Row],[PRONTO ACABADO2]]</f>
        <v>0</v>
      </c>
      <c r="BA479" s="44">
        <f>IF(AG479="",0,IF(ISTEXT(AG479),H479*VALUE(SUBSTITUTE(AG479,"%",""))/100,H479*AG479))-Tabela1[[#This Row],[PESO EXPEDIDO2]]</f>
        <v>0</v>
      </c>
      <c r="BB479" s="44">
        <f t="shared" si="81"/>
        <v>0.5</v>
      </c>
      <c r="BC479" s="44">
        <f t="shared" si="82"/>
        <v>0.5</v>
      </c>
      <c r="BD479" s="44"/>
    </row>
    <row r="480" spans="1:56" ht="15.75" hidden="1" customHeight="1" x14ac:dyDescent="0.25">
      <c r="A480" s="6" t="s">
        <v>4358</v>
      </c>
      <c r="B480" s="22"/>
      <c r="C480" s="7">
        <v>1</v>
      </c>
      <c r="D480" s="46" t="s">
        <v>4359</v>
      </c>
      <c r="E480" s="7">
        <v>3440</v>
      </c>
      <c r="F480" s="7">
        <v>16</v>
      </c>
      <c r="G480" s="24">
        <v>5</v>
      </c>
      <c r="H480" s="41">
        <f>Tabela1[[#This Row],[PESO UNI]]*Tabela1[[#This Row],[QTE]]</f>
        <v>5</v>
      </c>
      <c r="I480" s="7">
        <v>1</v>
      </c>
      <c r="J480" s="8" t="s">
        <v>2557</v>
      </c>
      <c r="K480" s="8" t="s">
        <v>31</v>
      </c>
      <c r="L480" s="9" t="s">
        <v>2558</v>
      </c>
      <c r="M480" s="10">
        <v>46112</v>
      </c>
      <c r="N480" s="11" t="s">
        <v>46</v>
      </c>
      <c r="O480" s="12"/>
      <c r="P480" s="13"/>
      <c r="Q480" s="14">
        <f>Tabela1[[#This Row],[QTDE/ Fabricação]]-Tabela1[[#This Row],[QTE]]</f>
        <v>-1</v>
      </c>
      <c r="R480" s="19">
        <f t="shared" si="77"/>
        <v>5</v>
      </c>
      <c r="S480" s="19">
        <f t="shared" si="70"/>
        <v>5</v>
      </c>
      <c r="T480" s="20">
        <f t="shared" si="78"/>
        <v>0</v>
      </c>
      <c r="U480" s="17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5</v>
      </c>
      <c r="Y480" s="14">
        <f t="shared" si="79"/>
        <v>0</v>
      </c>
      <c r="Z480" s="21">
        <f>Tabela1[[#This Row],[PESO TOTAL]]-Tabela1[[#This Row],[Peso Expedido]]</f>
        <v>0</v>
      </c>
      <c r="AA480" s="18">
        <v>1</v>
      </c>
      <c r="AB480" s="40"/>
      <c r="AC480" s="40">
        <v>1</v>
      </c>
      <c r="AD480" s="40">
        <v>1</v>
      </c>
      <c r="AE480" s="40">
        <v>1</v>
      </c>
      <c r="AF480" s="40">
        <v>1</v>
      </c>
      <c r="AG480" s="40">
        <v>1</v>
      </c>
      <c r="AH480" s="40">
        <v>1</v>
      </c>
      <c r="AI480" s="40" t="s">
        <v>4523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80"/>
        <v>P-024936-1/P190</v>
      </c>
      <c r="AP480" t="str">
        <f>Tabela1[[#This Row],[TAG]]&amp;Tabela1[[#This Row],[PEDIDO]]&amp;Tabela1[[#This Row],[PRODUTO]]</f>
        <v>P190P-190ESTRUTURA</v>
      </c>
      <c r="AQ480" s="23" t="str">
        <f>Tabela1[[#This Row],[PRODUTO]]&amp;Tabela1[[#This Row],[TAG]]</f>
        <v>ESTRUTURAP190</v>
      </c>
      <c r="AR480" s="183">
        <f>Tabela1[[#This Row],[PESO TOTAL]]*Tabela1[[#This Row],[MATÉRIA PRIMA]]</f>
        <v>5</v>
      </c>
      <c r="AS480" s="28">
        <f>Tabela1[[#This Row],[PESO TOTAL]]*Tabela1[[#This Row],[PREPARAÇÃO ]]</f>
        <v>5</v>
      </c>
      <c r="AT480" s="28">
        <f>Tabela1[[#This Row],[PESO TOTAL]]*Tabela1[[#This Row],[CALDEIRARIA]]</f>
        <v>5</v>
      </c>
      <c r="AU480" s="28">
        <f>Tabela1[[#This Row],[PESO TOTAL]]*Tabela1[[#This Row],[SOLDA]]</f>
        <v>5</v>
      </c>
      <c r="AV480" s="28">
        <f>Tabela1[[#This Row],[PESO TOTAL]]*Tabela1[[#This Row],[ACABAMENTO]]</f>
        <v>5</v>
      </c>
      <c r="AW480" s="28">
        <f>Tabela1[[#This Row],[PESO TOTAL]]*Tabela1[[#This Row],[PRONTO ACABADO]]</f>
        <v>5</v>
      </c>
      <c r="AX480" s="28">
        <f>Tabela1[[#This Row],[PESO TOTAL]]*Tabela1[[#This Row],[EXPEDIÇÃO ]]</f>
        <v>5</v>
      </c>
      <c r="AY480" s="28" t="str">
        <f>Tabela1[[#This Row],[PEDIDO]]&amp;Tabela1[[#This Row],[PRODUTO]]</f>
        <v>P-190ESTRUTURA</v>
      </c>
      <c r="AZ480" s="44">
        <f>IF(AF480="",0,IF(ISTEXT(AF480),H480*VALUE(SUBSTITUTE(AF480,"%",""))/100,H480*AF480))-Tabela1[[#This Row],[PRONTO ACABADO2]]</f>
        <v>0</v>
      </c>
      <c r="BA480" s="44">
        <f>IF(AG480="",0,IF(ISTEXT(AG480),H480*VALUE(SUBSTITUTE(AG480,"%",""))/100,H480*AG480))-Tabela1[[#This Row],[PESO EXPEDIDO2]]</f>
        <v>0</v>
      </c>
      <c r="BB480" s="44">
        <f t="shared" si="81"/>
        <v>5</v>
      </c>
      <c r="BC480" s="44">
        <f t="shared" si="82"/>
        <v>5</v>
      </c>
      <c r="BD480" s="44"/>
    </row>
    <row r="481" spans="1:56" ht="15.75" hidden="1" customHeight="1" x14ac:dyDescent="0.25">
      <c r="A481" s="6" t="s">
        <v>4358</v>
      </c>
      <c r="B481" s="22"/>
      <c r="C481" s="7">
        <v>1</v>
      </c>
      <c r="D481" s="46" t="s">
        <v>4360</v>
      </c>
      <c r="E481" s="7">
        <v>3441</v>
      </c>
      <c r="F481" s="7">
        <v>16</v>
      </c>
      <c r="G481" s="24">
        <v>2</v>
      </c>
      <c r="H481" s="41">
        <f>Tabela1[[#This Row],[PESO UNI]]*Tabela1[[#This Row],[QTE]]</f>
        <v>2</v>
      </c>
      <c r="I481" s="7">
        <v>1</v>
      </c>
      <c r="J481" s="8" t="s">
        <v>2557</v>
      </c>
      <c r="K481" s="8" t="s">
        <v>31</v>
      </c>
      <c r="L481" s="9" t="s">
        <v>2558</v>
      </c>
      <c r="M481" s="10">
        <v>46112</v>
      </c>
      <c r="N481" s="11" t="s">
        <v>46</v>
      </c>
      <c r="O481" s="12"/>
      <c r="P481" s="13"/>
      <c r="Q481" s="14">
        <f>Tabela1[[#This Row],[QTDE/ Fabricação]]-Tabela1[[#This Row],[QTE]]</f>
        <v>-1</v>
      </c>
      <c r="R481" s="19">
        <f t="shared" si="77"/>
        <v>2</v>
      </c>
      <c r="S481" s="19">
        <f t="shared" si="70"/>
        <v>2</v>
      </c>
      <c r="T481" s="20">
        <f t="shared" si="78"/>
        <v>0</v>
      </c>
      <c r="U481" s="17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2</v>
      </c>
      <c r="Y481" s="14">
        <f t="shared" si="79"/>
        <v>0</v>
      </c>
      <c r="Z481" s="21">
        <f>Tabela1[[#This Row],[PESO TOTAL]]-Tabela1[[#This Row],[Peso Expedido]]</f>
        <v>0</v>
      </c>
      <c r="AA481" s="18">
        <v>1</v>
      </c>
      <c r="AB481" s="40"/>
      <c r="AC481" s="40">
        <v>1</v>
      </c>
      <c r="AD481" s="40">
        <v>1</v>
      </c>
      <c r="AE481" s="40">
        <v>1</v>
      </c>
      <c r="AF481" s="40">
        <v>1</v>
      </c>
      <c r="AG481" s="40">
        <v>1</v>
      </c>
      <c r="AH481" s="40">
        <v>1</v>
      </c>
      <c r="AI481" s="40" t="s">
        <v>4523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80"/>
        <v>P-024936-1/P190</v>
      </c>
      <c r="AP481" t="str">
        <f>Tabela1[[#This Row],[TAG]]&amp;Tabela1[[#This Row],[PEDIDO]]&amp;Tabela1[[#This Row],[PRODUTO]]</f>
        <v>P190P-190ESTRUTURA</v>
      </c>
      <c r="AQ481" s="23" t="str">
        <f>Tabela1[[#This Row],[PRODUTO]]&amp;Tabela1[[#This Row],[TAG]]</f>
        <v>ESTRUTURAP190</v>
      </c>
      <c r="AR481" s="183">
        <f>Tabela1[[#This Row],[PESO TOTAL]]*Tabela1[[#This Row],[MATÉRIA PRIMA]]</f>
        <v>2</v>
      </c>
      <c r="AS481" s="28">
        <f>Tabela1[[#This Row],[PESO TOTAL]]*Tabela1[[#This Row],[PREPARAÇÃO ]]</f>
        <v>2</v>
      </c>
      <c r="AT481" s="28">
        <f>Tabela1[[#This Row],[PESO TOTAL]]*Tabela1[[#This Row],[CALDEIRARIA]]</f>
        <v>2</v>
      </c>
      <c r="AU481" s="28">
        <f>Tabela1[[#This Row],[PESO TOTAL]]*Tabela1[[#This Row],[SOLDA]]</f>
        <v>2</v>
      </c>
      <c r="AV481" s="28">
        <f>Tabela1[[#This Row],[PESO TOTAL]]*Tabela1[[#This Row],[ACABAMENTO]]</f>
        <v>2</v>
      </c>
      <c r="AW481" s="28">
        <f>Tabela1[[#This Row],[PESO TOTAL]]*Tabela1[[#This Row],[PRONTO ACABADO]]</f>
        <v>2</v>
      </c>
      <c r="AX481" s="28">
        <f>Tabela1[[#This Row],[PESO TOTAL]]*Tabela1[[#This Row],[EXPEDIÇÃO ]]</f>
        <v>2</v>
      </c>
      <c r="AY481" s="28" t="str">
        <f>Tabela1[[#This Row],[PEDIDO]]&amp;Tabela1[[#This Row],[PRODUTO]]</f>
        <v>P-190ESTRUTURA</v>
      </c>
      <c r="AZ481" s="44">
        <f>IF(AF481="",0,IF(ISTEXT(AF481),H481*VALUE(SUBSTITUTE(AF481,"%",""))/100,H481*AF481))-Tabela1[[#This Row],[PRONTO ACABADO2]]</f>
        <v>0</v>
      </c>
      <c r="BA481" s="44">
        <f>IF(AG481="",0,IF(ISTEXT(AG481),H481*VALUE(SUBSTITUTE(AG481,"%",""))/100,H481*AG481))-Tabela1[[#This Row],[PESO EXPEDIDO2]]</f>
        <v>0</v>
      </c>
      <c r="BB481" s="44">
        <f t="shared" si="81"/>
        <v>2</v>
      </c>
      <c r="BC481" s="44">
        <f t="shared" si="82"/>
        <v>2</v>
      </c>
      <c r="BD481" s="44"/>
    </row>
    <row r="482" spans="1:56" ht="15.75" hidden="1" customHeight="1" x14ac:dyDescent="0.25">
      <c r="A482" s="6" t="s">
        <v>4358</v>
      </c>
      <c r="B482" s="22"/>
      <c r="C482" s="7">
        <v>1</v>
      </c>
      <c r="D482" s="46" t="s">
        <v>4361</v>
      </c>
      <c r="E482" s="7">
        <v>3442</v>
      </c>
      <c r="F482" s="7">
        <v>16</v>
      </c>
      <c r="G482" s="24">
        <v>5.0999999999999996</v>
      </c>
      <c r="H482" s="41">
        <f>Tabela1[[#This Row],[PESO UNI]]*Tabela1[[#This Row],[QTE]]</f>
        <v>5.0999999999999996</v>
      </c>
      <c r="I482" s="7">
        <v>1</v>
      </c>
      <c r="J482" s="8" t="s">
        <v>2557</v>
      </c>
      <c r="K482" s="8" t="s">
        <v>31</v>
      </c>
      <c r="L482" s="9" t="s">
        <v>2558</v>
      </c>
      <c r="M482" s="10">
        <v>46112</v>
      </c>
      <c r="N482" s="11" t="s">
        <v>46</v>
      </c>
      <c r="O482" s="12"/>
      <c r="P482" s="13"/>
      <c r="Q482" s="14">
        <f>Tabela1[[#This Row],[QTDE/ Fabricação]]-Tabela1[[#This Row],[QTE]]</f>
        <v>-1</v>
      </c>
      <c r="R482" s="19">
        <f t="shared" si="77"/>
        <v>5.0999999999999996</v>
      </c>
      <c r="S482" s="19">
        <f t="shared" si="70"/>
        <v>5.0999999999999996</v>
      </c>
      <c r="T482" s="20">
        <f t="shared" si="78"/>
        <v>0</v>
      </c>
      <c r="U482" s="17">
        <f>IFERROR(SUMIF('LISTA DE EMBARQUE'!B:B,MICRO!E:E,'LISTA DE EMBARQUE'!G:G),"")</f>
        <v>1</v>
      </c>
      <c r="V482" s="12">
        <f>IFERROR(VLOOKUP(Tabela1[[#This Row],[COD.MDE]],'LISTA DE EMBARQUE'!B:L,11,0),"")</f>
        <v>4</v>
      </c>
      <c r="W482" s="13" t="str">
        <f>IFERROR(COUNTIF(#REF!,Tabela1[[#This Row],[Colunas5]]),"")</f>
        <v/>
      </c>
      <c r="X482" s="14">
        <f>Tabela1[[#This Row],[QIANTIDADE EXPEDIDA]]*Tabela1[[#This Row],[PESO UNI]]</f>
        <v>5.0999999999999996</v>
      </c>
      <c r="Y482" s="14">
        <f t="shared" si="79"/>
        <v>0</v>
      </c>
      <c r="Z482" s="21">
        <f>Tabela1[[#This Row],[PESO TOTAL]]-Tabela1[[#This Row],[Peso Expedido]]</f>
        <v>0</v>
      </c>
      <c r="AA482" s="18">
        <v>1</v>
      </c>
      <c r="AB482" s="40"/>
      <c r="AC482" s="40">
        <v>1</v>
      </c>
      <c r="AD482" s="40">
        <v>1</v>
      </c>
      <c r="AE482" s="40">
        <v>1</v>
      </c>
      <c r="AF482" s="40">
        <v>1</v>
      </c>
      <c r="AG482" s="40">
        <v>1</v>
      </c>
      <c r="AH482" s="40">
        <v>1</v>
      </c>
      <c r="AI482" s="40" t="s">
        <v>4523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80"/>
        <v>P-024936-1/P190</v>
      </c>
      <c r="AP482" t="str">
        <f>Tabela1[[#This Row],[TAG]]&amp;Tabela1[[#This Row],[PEDIDO]]&amp;Tabela1[[#This Row],[PRODUTO]]</f>
        <v>P190P-190ESTRUTURA</v>
      </c>
      <c r="AQ482" s="23" t="str">
        <f>Tabela1[[#This Row],[PRODUTO]]&amp;Tabela1[[#This Row],[TAG]]</f>
        <v>ESTRUTURAP190</v>
      </c>
      <c r="AR482" s="183">
        <f>Tabela1[[#This Row],[PESO TOTAL]]*Tabela1[[#This Row],[MATÉRIA PRIMA]]</f>
        <v>5.0999999999999996</v>
      </c>
      <c r="AS482" s="28">
        <f>Tabela1[[#This Row],[PESO TOTAL]]*Tabela1[[#This Row],[PREPARAÇÃO ]]</f>
        <v>5.0999999999999996</v>
      </c>
      <c r="AT482" s="28">
        <f>Tabela1[[#This Row],[PESO TOTAL]]*Tabela1[[#This Row],[CALDEIRARIA]]</f>
        <v>5.0999999999999996</v>
      </c>
      <c r="AU482" s="28">
        <f>Tabela1[[#This Row],[PESO TOTAL]]*Tabela1[[#This Row],[SOLDA]]</f>
        <v>5.0999999999999996</v>
      </c>
      <c r="AV482" s="28">
        <f>Tabela1[[#This Row],[PESO TOTAL]]*Tabela1[[#This Row],[ACABAMENTO]]</f>
        <v>5.0999999999999996</v>
      </c>
      <c r="AW482" s="28">
        <f>Tabela1[[#This Row],[PESO TOTAL]]*Tabela1[[#This Row],[PRONTO ACABADO]]</f>
        <v>5.0999999999999996</v>
      </c>
      <c r="AX482" s="28">
        <f>Tabela1[[#This Row],[PESO TOTAL]]*Tabela1[[#This Row],[EXPEDIÇÃO ]]</f>
        <v>5.0999999999999996</v>
      </c>
      <c r="AY482" s="28" t="str">
        <f>Tabela1[[#This Row],[PEDIDO]]&amp;Tabela1[[#This Row],[PRODUTO]]</f>
        <v>P-190ESTRUTURA</v>
      </c>
      <c r="AZ482" s="44">
        <f>IF(AF482="",0,IF(ISTEXT(AF482),H482*VALUE(SUBSTITUTE(AF482,"%",""))/100,H482*AF482))-Tabela1[[#This Row],[PRONTO ACABADO2]]</f>
        <v>0</v>
      </c>
      <c r="BA482" s="44">
        <f>IF(AG482="",0,IF(ISTEXT(AG482),H482*VALUE(SUBSTITUTE(AG482,"%",""))/100,H482*AG482))-Tabela1[[#This Row],[PESO EXPEDIDO2]]</f>
        <v>0</v>
      </c>
      <c r="BB482" s="44">
        <f t="shared" si="81"/>
        <v>5.0999999999999996</v>
      </c>
      <c r="BC482" s="44">
        <f t="shared" si="82"/>
        <v>5.0999999999999996</v>
      </c>
      <c r="BD482" s="44"/>
    </row>
    <row r="483" spans="1:56" ht="15.75" hidden="1" customHeight="1" x14ac:dyDescent="0.25">
      <c r="A483" s="6" t="s">
        <v>4362</v>
      </c>
      <c r="B483" s="22"/>
      <c r="C483" s="7">
        <v>1</v>
      </c>
      <c r="D483" s="46" t="s">
        <v>4363</v>
      </c>
      <c r="E483" s="7">
        <v>3443</v>
      </c>
      <c r="F483" s="7">
        <v>15</v>
      </c>
      <c r="G483" s="24">
        <v>628.70000000000005</v>
      </c>
      <c r="H483" s="41">
        <f>Tabela1[[#This Row],[PESO UNI]]*Tabela1[[#This Row],[QTE]]</f>
        <v>628.70000000000005</v>
      </c>
      <c r="I483" s="7">
        <v>1</v>
      </c>
      <c r="J483" s="8" t="s">
        <v>2557</v>
      </c>
      <c r="K483" s="8" t="s">
        <v>22</v>
      </c>
      <c r="L483" s="9" t="s">
        <v>2558</v>
      </c>
      <c r="M483" s="10">
        <v>46119</v>
      </c>
      <c r="N483" s="11" t="s">
        <v>46</v>
      </c>
      <c r="O483" s="12"/>
      <c r="P483" s="13"/>
      <c r="Q483" s="14">
        <f>Tabela1[[#This Row],[QTDE/ Fabricação]]-Tabela1[[#This Row],[QTE]]</f>
        <v>-1</v>
      </c>
      <c r="R483" s="19">
        <f t="shared" si="77"/>
        <v>628.70000000000005</v>
      </c>
      <c r="S483" s="19">
        <f t="shared" si="70"/>
        <v>628.70000000000005</v>
      </c>
      <c r="T483" s="20">
        <f t="shared" si="78"/>
        <v>0</v>
      </c>
      <c r="U483" s="17">
        <f>IFERROR(SUMIF('LISTA DE EMBARQUE'!B:B,MICRO!E:E,'LISTA DE EMBARQUE'!G:G),"")</f>
        <v>1</v>
      </c>
      <c r="V483" s="12">
        <f>IFERROR(VLOOKUP(Tabela1[[#This Row],[COD.MDE]],'LISTA DE EMBARQUE'!B:L,11,0),"")</f>
        <v>4</v>
      </c>
      <c r="W483" s="13" t="str">
        <f>IFERROR(COUNTIF(#REF!,Tabela1[[#This Row],[Colunas5]]),"")</f>
        <v/>
      </c>
      <c r="X483" s="14">
        <f>Tabela1[[#This Row],[QIANTIDADE EXPEDIDA]]*Tabela1[[#This Row],[PESO UNI]]</f>
        <v>628.70000000000005</v>
      </c>
      <c r="Y483" s="14">
        <f t="shared" si="79"/>
        <v>0</v>
      </c>
      <c r="Z483" s="21">
        <f>Tabela1[[#This Row],[PESO TOTAL]]-Tabela1[[#This Row],[Peso Expedido]]</f>
        <v>0</v>
      </c>
      <c r="AA483" s="18">
        <v>1</v>
      </c>
      <c r="AB483" s="40"/>
      <c r="AC483" s="40">
        <v>1</v>
      </c>
      <c r="AD483" s="40">
        <v>1</v>
      </c>
      <c r="AE483" s="40">
        <v>1</v>
      </c>
      <c r="AF483" s="40">
        <v>1</v>
      </c>
      <c r="AG483" s="40">
        <v>1</v>
      </c>
      <c r="AH483" s="40">
        <v>1</v>
      </c>
      <c r="AI483" s="40" t="s">
        <v>4523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80"/>
        <v>P-073062-1/P190</v>
      </c>
      <c r="AP483" t="str">
        <f>Tabela1[[#This Row],[TAG]]&amp;Tabela1[[#This Row],[PEDIDO]]&amp;Tabela1[[#This Row],[PRODUTO]]</f>
        <v>P190P-190TAMBOR</v>
      </c>
      <c r="AQ483" s="23" t="str">
        <f>Tabela1[[#This Row],[PRODUTO]]&amp;Tabela1[[#This Row],[TAG]]</f>
        <v>TAMBORP190</v>
      </c>
      <c r="AR483" s="183">
        <f>Tabela1[[#This Row],[PESO TOTAL]]*Tabela1[[#This Row],[MATÉRIA PRIMA]]</f>
        <v>628.70000000000005</v>
      </c>
      <c r="AS483" s="28">
        <f>Tabela1[[#This Row],[PESO TOTAL]]*Tabela1[[#This Row],[PREPARAÇÃO ]]</f>
        <v>628.70000000000005</v>
      </c>
      <c r="AT483" s="28">
        <f>Tabela1[[#This Row],[PESO TOTAL]]*Tabela1[[#This Row],[CALDEIRARIA]]</f>
        <v>628.70000000000005</v>
      </c>
      <c r="AU483" s="28">
        <f>Tabela1[[#This Row],[PESO TOTAL]]*Tabela1[[#This Row],[SOLDA]]</f>
        <v>628.70000000000005</v>
      </c>
      <c r="AV483" s="28">
        <f>Tabela1[[#This Row],[PESO TOTAL]]*Tabela1[[#This Row],[ACABAMENTO]]</f>
        <v>628.70000000000005</v>
      </c>
      <c r="AW483" s="28">
        <f>Tabela1[[#This Row],[PESO TOTAL]]*Tabela1[[#This Row],[PRONTO ACABADO]]</f>
        <v>628.70000000000005</v>
      </c>
      <c r="AX483" s="28">
        <f>Tabela1[[#This Row],[PESO TOTAL]]*Tabela1[[#This Row],[EXPEDIÇÃO ]]</f>
        <v>628.70000000000005</v>
      </c>
      <c r="AY483" s="28" t="str">
        <f>Tabela1[[#This Row],[PEDIDO]]&amp;Tabela1[[#This Row],[PRODUTO]]</f>
        <v>P-190TAMBOR</v>
      </c>
      <c r="AZ483" s="44">
        <f>IF(AF483="",0,IF(ISTEXT(AF483),H483*VALUE(SUBSTITUTE(AF483,"%",""))/100,H483*AF483))-Tabela1[[#This Row],[PRONTO ACABADO2]]</f>
        <v>0</v>
      </c>
      <c r="BA483" s="44">
        <f>IF(AG483="",0,IF(ISTEXT(AG483),H483*VALUE(SUBSTITUTE(AG483,"%",""))/100,H483*AG483))-Tabela1[[#This Row],[PESO EXPEDIDO2]]</f>
        <v>0</v>
      </c>
      <c r="BB483" s="44">
        <f t="shared" si="81"/>
        <v>628.70000000000005</v>
      </c>
      <c r="BC483" s="44">
        <f t="shared" si="82"/>
        <v>628.70000000000005</v>
      </c>
      <c r="BD483" s="44"/>
    </row>
    <row r="484" spans="1:56" ht="15.75" hidden="1" customHeight="1" x14ac:dyDescent="0.25">
      <c r="A484" s="6" t="s">
        <v>4362</v>
      </c>
      <c r="B484" s="22"/>
      <c r="C484" s="7">
        <v>1</v>
      </c>
      <c r="D484" s="46" t="s">
        <v>4364</v>
      </c>
      <c r="E484" s="7">
        <v>3444</v>
      </c>
      <c r="F484" s="7">
        <v>15</v>
      </c>
      <c r="G484" s="24">
        <v>11.1</v>
      </c>
      <c r="H484" s="41">
        <f>Tabela1[[#This Row],[PESO UNI]]*Tabela1[[#This Row],[QTE]]</f>
        <v>11.1</v>
      </c>
      <c r="I484" s="7">
        <v>1</v>
      </c>
      <c r="J484" s="8" t="s">
        <v>2557</v>
      </c>
      <c r="K484" s="8" t="s">
        <v>22</v>
      </c>
      <c r="L484" s="9" t="s">
        <v>2558</v>
      </c>
      <c r="M484" s="10">
        <v>46119</v>
      </c>
      <c r="N484" s="11" t="s">
        <v>46</v>
      </c>
      <c r="O484" s="12"/>
      <c r="P484" s="13"/>
      <c r="Q484" s="14">
        <f>Tabela1[[#This Row],[QTDE/ Fabricação]]-Tabela1[[#This Row],[QTE]]</f>
        <v>-1</v>
      </c>
      <c r="R484" s="19">
        <f t="shared" si="77"/>
        <v>11.1</v>
      </c>
      <c r="S484" s="19">
        <f t="shared" si="70"/>
        <v>11.1</v>
      </c>
      <c r="T484" s="20">
        <f t="shared" si="78"/>
        <v>0</v>
      </c>
      <c r="U484" s="17">
        <f>IFERROR(SUMIF('LISTA DE EMBARQUE'!B:B,MICRO!E:E,'LISTA DE EMBARQUE'!G:G),"")</f>
        <v>1</v>
      </c>
      <c r="V484" s="12">
        <f>IFERROR(VLOOKUP(Tabela1[[#This Row],[COD.MDE]],'LISTA DE EMBARQUE'!B:L,11,0),"")</f>
        <v>4</v>
      </c>
      <c r="W484" s="13" t="str">
        <f>IFERROR(COUNTIF(#REF!,Tabela1[[#This Row],[Colunas5]]),"")</f>
        <v/>
      </c>
      <c r="X484" s="14">
        <f>Tabela1[[#This Row],[QIANTIDADE EXPEDIDA]]*Tabela1[[#This Row],[PESO UNI]]</f>
        <v>11.1</v>
      </c>
      <c r="Y484" s="14">
        <f t="shared" si="79"/>
        <v>0</v>
      </c>
      <c r="Z484" s="21">
        <f>Tabela1[[#This Row],[PESO TOTAL]]-Tabela1[[#This Row],[Peso Expedido]]</f>
        <v>0</v>
      </c>
      <c r="AA484" s="18">
        <v>1</v>
      </c>
      <c r="AB484" s="40"/>
      <c r="AC484" s="40">
        <v>1</v>
      </c>
      <c r="AD484" s="40">
        <v>1</v>
      </c>
      <c r="AE484" s="40">
        <v>1</v>
      </c>
      <c r="AF484" s="40">
        <v>1</v>
      </c>
      <c r="AG484" s="40">
        <v>1</v>
      </c>
      <c r="AH484" s="40">
        <v>1</v>
      </c>
      <c r="AI484" s="40" t="s">
        <v>4523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80"/>
        <v>P-073062-1/P190</v>
      </c>
      <c r="AP484" t="str">
        <f>Tabela1[[#This Row],[TAG]]&amp;Tabela1[[#This Row],[PEDIDO]]&amp;Tabela1[[#This Row],[PRODUTO]]</f>
        <v>P190P-190TAMBOR</v>
      </c>
      <c r="AQ484" s="23" t="str">
        <f>Tabela1[[#This Row],[PRODUTO]]&amp;Tabela1[[#This Row],[TAG]]</f>
        <v>TAMBORP190</v>
      </c>
      <c r="AR484" s="183">
        <f>Tabela1[[#This Row],[PESO TOTAL]]*Tabela1[[#This Row],[MATÉRIA PRIMA]]</f>
        <v>11.1</v>
      </c>
      <c r="AS484" s="28">
        <f>Tabela1[[#This Row],[PESO TOTAL]]*Tabela1[[#This Row],[PREPARAÇÃO ]]</f>
        <v>11.1</v>
      </c>
      <c r="AT484" s="28">
        <f>Tabela1[[#This Row],[PESO TOTAL]]*Tabela1[[#This Row],[CALDEIRARIA]]</f>
        <v>11.1</v>
      </c>
      <c r="AU484" s="28">
        <f>Tabela1[[#This Row],[PESO TOTAL]]*Tabela1[[#This Row],[SOLDA]]</f>
        <v>11.1</v>
      </c>
      <c r="AV484" s="28">
        <f>Tabela1[[#This Row],[PESO TOTAL]]*Tabela1[[#This Row],[ACABAMENTO]]</f>
        <v>11.1</v>
      </c>
      <c r="AW484" s="28">
        <f>Tabela1[[#This Row],[PESO TOTAL]]*Tabela1[[#This Row],[PRONTO ACABADO]]</f>
        <v>11.1</v>
      </c>
      <c r="AX484" s="28">
        <f>Tabela1[[#This Row],[PESO TOTAL]]*Tabela1[[#This Row],[EXPEDIÇÃO ]]</f>
        <v>11.1</v>
      </c>
      <c r="AY484" s="28" t="str">
        <f>Tabela1[[#This Row],[PEDIDO]]&amp;Tabela1[[#This Row],[PRODUTO]]</f>
        <v>P-190TAMBOR</v>
      </c>
      <c r="AZ484" s="44">
        <f>IF(AF484="",0,IF(ISTEXT(AF484),H484*VALUE(SUBSTITUTE(AF484,"%",""))/100,H484*AF484))-Tabela1[[#This Row],[PRONTO ACABADO2]]</f>
        <v>0</v>
      </c>
      <c r="BA484" s="44">
        <f>IF(AG484="",0,IF(ISTEXT(AG484),H484*VALUE(SUBSTITUTE(AG484,"%",""))/100,H484*AG484))-Tabela1[[#This Row],[PESO EXPEDIDO2]]</f>
        <v>0</v>
      </c>
      <c r="BB484" s="44">
        <f t="shared" si="81"/>
        <v>11.1</v>
      </c>
      <c r="BC484" s="44">
        <f t="shared" si="82"/>
        <v>11.1</v>
      </c>
      <c r="BD484" s="44"/>
    </row>
    <row r="485" spans="1:56" ht="15.75" hidden="1" customHeight="1" x14ac:dyDescent="0.25">
      <c r="A485" s="6" t="s">
        <v>4365</v>
      </c>
      <c r="B485" s="22"/>
      <c r="C485" s="7">
        <v>1</v>
      </c>
      <c r="D485" s="46" t="s">
        <v>4366</v>
      </c>
      <c r="E485" s="7">
        <v>3445</v>
      </c>
      <c r="F485" s="7">
        <v>13</v>
      </c>
      <c r="G485" s="24">
        <v>25.3</v>
      </c>
      <c r="H485" s="41">
        <f>Tabela1[[#This Row],[PESO UNI]]*Tabela1[[#This Row],[QTE]]</f>
        <v>25.3</v>
      </c>
      <c r="I485" s="7">
        <v>1</v>
      </c>
      <c r="J485" s="8" t="s">
        <v>2557</v>
      </c>
      <c r="K485" s="8" t="s">
        <v>31</v>
      </c>
      <c r="L485" s="9" t="s">
        <v>2558</v>
      </c>
      <c r="M485" s="10">
        <v>46123</v>
      </c>
      <c r="N485" s="11" t="s">
        <v>46</v>
      </c>
      <c r="O485" s="12"/>
      <c r="P485" s="13"/>
      <c r="Q485" s="14">
        <f>Tabela1[[#This Row],[QTDE/ Fabricação]]-Tabela1[[#This Row],[QTE]]</f>
        <v>-1</v>
      </c>
      <c r="R485" s="19">
        <f t="shared" si="77"/>
        <v>25.3</v>
      </c>
      <c r="S485" s="19">
        <f t="shared" si="70"/>
        <v>25.3</v>
      </c>
      <c r="T485" s="20">
        <f t="shared" si="78"/>
        <v>0</v>
      </c>
      <c r="U485" s="17">
        <f>IFERROR(SUMIF('LISTA DE EMBARQUE'!B:B,MICRO!E:E,'LISTA DE EMBARQUE'!G:G),"")</f>
        <v>0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</v>
      </c>
      <c r="Y485" s="14">
        <f t="shared" si="79"/>
        <v>-1</v>
      </c>
      <c r="Z485" s="21">
        <f>Tabela1[[#This Row],[PESO TOTAL]]-Tabela1[[#This Row],[Peso Expedido]]</f>
        <v>25.3</v>
      </c>
      <c r="AA485" s="18">
        <v>1</v>
      </c>
      <c r="AB485" s="40"/>
      <c r="AC485" s="40">
        <v>1</v>
      </c>
      <c r="AD485" s="40">
        <v>1</v>
      </c>
      <c r="AE485" s="40">
        <v>1</v>
      </c>
      <c r="AF485" s="40">
        <v>1</v>
      </c>
      <c r="AG485" s="40">
        <v>1</v>
      </c>
      <c r="AH485" s="40">
        <v>1</v>
      </c>
      <c r="AI485" s="40" t="s">
        <v>4523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80"/>
        <v>P-024506-1/P190</v>
      </c>
      <c r="AP485" t="str">
        <f>Tabela1[[#This Row],[TAG]]&amp;Tabela1[[#This Row],[PEDIDO]]&amp;Tabela1[[#This Row],[PRODUTO]]</f>
        <v>P190P-190ESTRUTURA</v>
      </c>
      <c r="AQ485" s="23" t="str">
        <f>Tabela1[[#This Row],[PRODUTO]]&amp;Tabela1[[#This Row],[TAG]]</f>
        <v>ESTRUTURAP190</v>
      </c>
      <c r="AR485" s="183">
        <f>Tabela1[[#This Row],[PESO TOTAL]]*Tabela1[[#This Row],[MATÉRIA PRIMA]]</f>
        <v>25.3</v>
      </c>
      <c r="AS485" s="28">
        <f>Tabela1[[#This Row],[PESO TOTAL]]*Tabela1[[#This Row],[PREPARAÇÃO ]]</f>
        <v>25.3</v>
      </c>
      <c r="AT485" s="28">
        <f>Tabela1[[#This Row],[PESO TOTAL]]*Tabela1[[#This Row],[CALDEIRARIA]]</f>
        <v>25.3</v>
      </c>
      <c r="AU485" s="28">
        <f>Tabela1[[#This Row],[PESO TOTAL]]*Tabela1[[#This Row],[SOLDA]]</f>
        <v>25.3</v>
      </c>
      <c r="AV485" s="28">
        <f>Tabela1[[#This Row],[PESO TOTAL]]*Tabela1[[#This Row],[ACABAMENTO]]</f>
        <v>25.3</v>
      </c>
      <c r="AW485" s="28">
        <f>Tabela1[[#This Row],[PESO TOTAL]]*Tabela1[[#This Row],[PRONTO ACABADO]]</f>
        <v>25.3</v>
      </c>
      <c r="AX485" s="28">
        <f>Tabela1[[#This Row],[PESO TOTAL]]*Tabela1[[#This Row],[EXPEDIÇÃO ]]</f>
        <v>25.3</v>
      </c>
      <c r="AY485" s="28" t="str">
        <f>Tabela1[[#This Row],[PEDIDO]]&amp;Tabela1[[#This Row],[PRODUTO]]</f>
        <v>P-190ESTRUTURA</v>
      </c>
      <c r="AZ485" s="44">
        <f>IF(AF485="",0,IF(ISTEXT(AF485),H485*VALUE(SUBSTITUTE(AF485,"%",""))/100,H485*AF485))-Tabela1[[#This Row],[PRONTO ACABADO2]]</f>
        <v>0</v>
      </c>
      <c r="BA485" s="44">
        <f>IF(AG485="",0,IF(ISTEXT(AG485),H485*VALUE(SUBSTITUTE(AG485,"%",""))/100,H485*AG485))-Tabela1[[#This Row],[PESO EXPEDIDO2]]</f>
        <v>0</v>
      </c>
      <c r="BB485" s="44">
        <f t="shared" si="81"/>
        <v>25.3</v>
      </c>
      <c r="BC485" s="44">
        <f t="shared" si="82"/>
        <v>25.3</v>
      </c>
      <c r="BD485" s="44"/>
    </row>
    <row r="486" spans="1:56" ht="15.75" hidden="1" customHeight="1" x14ac:dyDescent="0.25">
      <c r="A486" s="6" t="s">
        <v>4365</v>
      </c>
      <c r="B486" s="22"/>
      <c r="C486" s="7">
        <v>1</v>
      </c>
      <c r="D486" s="46" t="s">
        <v>4367</v>
      </c>
      <c r="E486" s="7">
        <v>3446</v>
      </c>
      <c r="F486" s="7">
        <v>13</v>
      </c>
      <c r="G486" s="24">
        <v>12.3</v>
      </c>
      <c r="H486" s="41">
        <f>Tabela1[[#This Row],[PESO UNI]]*Tabela1[[#This Row],[QTE]]</f>
        <v>12.3</v>
      </c>
      <c r="I486" s="7">
        <v>1</v>
      </c>
      <c r="J486" s="8" t="s">
        <v>2557</v>
      </c>
      <c r="K486" s="8" t="s">
        <v>31</v>
      </c>
      <c r="L486" s="9" t="s">
        <v>2558</v>
      </c>
      <c r="M486" s="10">
        <v>46123</v>
      </c>
      <c r="N486" s="11" t="s">
        <v>46</v>
      </c>
      <c r="O486" s="12"/>
      <c r="P486" s="13"/>
      <c r="Q486" s="14">
        <f>Tabela1[[#This Row],[QTDE/ Fabricação]]-Tabela1[[#This Row],[QTE]]</f>
        <v>-1</v>
      </c>
      <c r="R486" s="19">
        <f t="shared" si="77"/>
        <v>12.3</v>
      </c>
      <c r="S486" s="19">
        <f t="shared" si="70"/>
        <v>12.3</v>
      </c>
      <c r="T486" s="20">
        <f t="shared" si="78"/>
        <v>0</v>
      </c>
      <c r="U486" s="17">
        <f>IFERROR(SUMIF('LISTA DE EMBARQUE'!B:B,MICRO!E:E,'LISTA DE EMBARQUE'!G:G),"")</f>
        <v>0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</v>
      </c>
      <c r="Y486" s="14">
        <f t="shared" si="79"/>
        <v>-1</v>
      </c>
      <c r="Z486" s="21">
        <f>Tabela1[[#This Row],[PESO TOTAL]]-Tabela1[[#This Row],[Peso Expedido]]</f>
        <v>12.3</v>
      </c>
      <c r="AA486" s="18">
        <v>1</v>
      </c>
      <c r="AB486" s="40"/>
      <c r="AC486" s="40">
        <v>1</v>
      </c>
      <c r="AD486" s="40">
        <v>1</v>
      </c>
      <c r="AE486" s="40">
        <v>1</v>
      </c>
      <c r="AF486" s="40">
        <v>1</v>
      </c>
      <c r="AG486" s="40">
        <v>1</v>
      </c>
      <c r="AH486" s="40">
        <v>1</v>
      </c>
      <c r="AI486" s="40" t="s">
        <v>4523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80"/>
        <v>P-024506-1/P190</v>
      </c>
      <c r="AP486" t="str">
        <f>Tabela1[[#This Row],[TAG]]&amp;Tabela1[[#This Row],[PEDIDO]]&amp;Tabela1[[#This Row],[PRODUTO]]</f>
        <v>P190P-190ESTRUTURA</v>
      </c>
      <c r="AQ486" s="23" t="str">
        <f>Tabela1[[#This Row],[PRODUTO]]&amp;Tabela1[[#This Row],[TAG]]</f>
        <v>ESTRUTURAP190</v>
      </c>
      <c r="AR486" s="183">
        <f>Tabela1[[#This Row],[PESO TOTAL]]*Tabela1[[#This Row],[MATÉRIA PRIMA]]</f>
        <v>12.3</v>
      </c>
      <c r="AS486" s="28">
        <f>Tabela1[[#This Row],[PESO TOTAL]]*Tabela1[[#This Row],[PREPARAÇÃO ]]</f>
        <v>12.3</v>
      </c>
      <c r="AT486" s="28">
        <f>Tabela1[[#This Row],[PESO TOTAL]]*Tabela1[[#This Row],[CALDEIRARIA]]</f>
        <v>12.3</v>
      </c>
      <c r="AU486" s="28">
        <f>Tabela1[[#This Row],[PESO TOTAL]]*Tabela1[[#This Row],[SOLDA]]</f>
        <v>12.3</v>
      </c>
      <c r="AV486" s="28">
        <f>Tabela1[[#This Row],[PESO TOTAL]]*Tabela1[[#This Row],[ACABAMENTO]]</f>
        <v>12.3</v>
      </c>
      <c r="AW486" s="28">
        <f>Tabela1[[#This Row],[PESO TOTAL]]*Tabela1[[#This Row],[PRONTO ACABADO]]</f>
        <v>12.3</v>
      </c>
      <c r="AX486" s="28">
        <f>Tabela1[[#This Row],[PESO TOTAL]]*Tabela1[[#This Row],[EXPEDIÇÃO ]]</f>
        <v>12.3</v>
      </c>
      <c r="AY486" s="28" t="str">
        <f>Tabela1[[#This Row],[PEDIDO]]&amp;Tabela1[[#This Row],[PRODUTO]]</f>
        <v>P-190ESTRUTURA</v>
      </c>
      <c r="AZ486" s="44">
        <f>IF(AF486="",0,IF(ISTEXT(AF486),H486*VALUE(SUBSTITUTE(AF486,"%",""))/100,H486*AF486))-Tabela1[[#This Row],[PRONTO ACABADO2]]</f>
        <v>0</v>
      </c>
      <c r="BA486" s="44">
        <f>IF(AG486="",0,IF(ISTEXT(AG486),H486*VALUE(SUBSTITUTE(AG486,"%",""))/100,H486*AG486))-Tabela1[[#This Row],[PESO EXPEDIDO2]]</f>
        <v>0</v>
      </c>
      <c r="BB486" s="44">
        <f t="shared" si="81"/>
        <v>12.3</v>
      </c>
      <c r="BC486" s="44">
        <f t="shared" si="82"/>
        <v>12.3</v>
      </c>
      <c r="BD486" s="44"/>
    </row>
    <row r="487" spans="1:56" ht="15.75" hidden="1" customHeight="1" x14ac:dyDescent="0.25">
      <c r="A487" s="6" t="s">
        <v>4365</v>
      </c>
      <c r="B487" s="22"/>
      <c r="C487" s="7">
        <v>1</v>
      </c>
      <c r="D487" s="46" t="s">
        <v>4368</v>
      </c>
      <c r="E487" s="7">
        <v>3447</v>
      </c>
      <c r="F487" s="7">
        <v>13</v>
      </c>
      <c r="G487" s="24">
        <v>4.2</v>
      </c>
      <c r="H487" s="41">
        <f>Tabela1[[#This Row],[PESO UNI]]*Tabela1[[#This Row],[QTE]]</f>
        <v>4.2</v>
      </c>
      <c r="I487" s="7">
        <v>1</v>
      </c>
      <c r="J487" s="8" t="s">
        <v>2557</v>
      </c>
      <c r="K487" s="8" t="s">
        <v>31</v>
      </c>
      <c r="L487" s="9" t="s">
        <v>2558</v>
      </c>
      <c r="M487" s="10">
        <v>46123</v>
      </c>
      <c r="N487" s="11" t="s">
        <v>46</v>
      </c>
      <c r="O487" s="12"/>
      <c r="P487" s="13"/>
      <c r="Q487" s="14">
        <f>Tabela1[[#This Row],[QTDE/ Fabricação]]-Tabela1[[#This Row],[QTE]]</f>
        <v>-1</v>
      </c>
      <c r="R487" s="19">
        <f t="shared" si="77"/>
        <v>4.2</v>
      </c>
      <c r="S487" s="19">
        <f t="shared" si="70"/>
        <v>4.2</v>
      </c>
      <c r="T487" s="20">
        <f t="shared" si="78"/>
        <v>0</v>
      </c>
      <c r="U487" s="17">
        <f>IFERROR(SUMIF('LISTA DE EMBARQUE'!B:B,MICRO!E:E,'LISTA DE EMBARQUE'!G:G),"")</f>
        <v>0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0</v>
      </c>
      <c r="Y487" s="14">
        <f t="shared" si="79"/>
        <v>-1</v>
      </c>
      <c r="Z487" s="21">
        <f>Tabela1[[#This Row],[PESO TOTAL]]-Tabela1[[#This Row],[Peso Expedido]]</f>
        <v>4.2</v>
      </c>
      <c r="AA487" s="18">
        <v>1</v>
      </c>
      <c r="AB487" s="40"/>
      <c r="AC487" s="40">
        <v>1</v>
      </c>
      <c r="AD487" s="40">
        <v>1</v>
      </c>
      <c r="AE487" s="40">
        <v>1</v>
      </c>
      <c r="AF487" s="40">
        <v>1</v>
      </c>
      <c r="AG487" s="40">
        <v>1</v>
      </c>
      <c r="AH487" s="40">
        <v>1</v>
      </c>
      <c r="AI487" s="40" t="s">
        <v>4523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80"/>
        <v>P-024506-1/P190</v>
      </c>
      <c r="AP487" t="str">
        <f>Tabela1[[#This Row],[TAG]]&amp;Tabela1[[#This Row],[PEDIDO]]&amp;Tabela1[[#This Row],[PRODUTO]]</f>
        <v>P190P-190ESTRUTURA</v>
      </c>
      <c r="AQ487" s="23" t="str">
        <f>Tabela1[[#This Row],[PRODUTO]]&amp;Tabela1[[#This Row],[TAG]]</f>
        <v>ESTRUTURAP190</v>
      </c>
      <c r="AR487" s="183">
        <f>Tabela1[[#This Row],[PESO TOTAL]]*Tabela1[[#This Row],[MATÉRIA PRIMA]]</f>
        <v>4.2</v>
      </c>
      <c r="AS487" s="28">
        <f>Tabela1[[#This Row],[PESO TOTAL]]*Tabela1[[#This Row],[PREPARAÇÃO ]]</f>
        <v>4.2</v>
      </c>
      <c r="AT487" s="28">
        <f>Tabela1[[#This Row],[PESO TOTAL]]*Tabela1[[#This Row],[CALDEIRARIA]]</f>
        <v>4.2</v>
      </c>
      <c r="AU487" s="28">
        <f>Tabela1[[#This Row],[PESO TOTAL]]*Tabela1[[#This Row],[SOLDA]]</f>
        <v>4.2</v>
      </c>
      <c r="AV487" s="28">
        <f>Tabela1[[#This Row],[PESO TOTAL]]*Tabela1[[#This Row],[ACABAMENTO]]</f>
        <v>4.2</v>
      </c>
      <c r="AW487" s="28">
        <f>Tabela1[[#This Row],[PESO TOTAL]]*Tabela1[[#This Row],[PRONTO ACABADO]]</f>
        <v>4.2</v>
      </c>
      <c r="AX487" s="28">
        <f>Tabela1[[#This Row],[PESO TOTAL]]*Tabela1[[#This Row],[EXPEDIÇÃO ]]</f>
        <v>4.2</v>
      </c>
      <c r="AY487" s="28" t="str">
        <f>Tabela1[[#This Row],[PEDIDO]]&amp;Tabela1[[#This Row],[PRODUTO]]</f>
        <v>P-190ESTRUTURA</v>
      </c>
      <c r="AZ487" s="44">
        <f>IF(AF487="",0,IF(ISTEXT(AF487),H487*VALUE(SUBSTITUTE(AF487,"%",""))/100,H487*AF487))-Tabela1[[#This Row],[PRONTO ACABADO2]]</f>
        <v>0</v>
      </c>
      <c r="BA487" s="44">
        <f>IF(AG487="",0,IF(ISTEXT(AG487),H487*VALUE(SUBSTITUTE(AG487,"%",""))/100,H487*AG487))-Tabela1[[#This Row],[PESO EXPEDIDO2]]</f>
        <v>0</v>
      </c>
      <c r="BB487" s="44">
        <f t="shared" si="81"/>
        <v>4.2</v>
      </c>
      <c r="BC487" s="44">
        <f t="shared" si="82"/>
        <v>4.2</v>
      </c>
      <c r="BD487" s="44"/>
    </row>
    <row r="488" spans="1:56" ht="15.75" hidden="1" customHeight="1" x14ac:dyDescent="0.25">
      <c r="A488" s="6" t="s">
        <v>4365</v>
      </c>
      <c r="B488" s="22"/>
      <c r="C488" s="7">
        <v>1</v>
      </c>
      <c r="D488" s="46" t="s">
        <v>4369</v>
      </c>
      <c r="E488" s="7">
        <v>3448</v>
      </c>
      <c r="F488" s="7">
        <v>13</v>
      </c>
      <c r="G488" s="24">
        <v>0.5</v>
      </c>
      <c r="H488" s="41">
        <f>Tabela1[[#This Row],[PESO UNI]]*Tabela1[[#This Row],[QTE]]</f>
        <v>0.5</v>
      </c>
      <c r="I488" s="7">
        <v>1</v>
      </c>
      <c r="J488" s="8" t="s">
        <v>2557</v>
      </c>
      <c r="K488" s="8" t="s">
        <v>31</v>
      </c>
      <c r="L488" s="9" t="s">
        <v>2558</v>
      </c>
      <c r="M488" s="10">
        <v>46123</v>
      </c>
      <c r="N488" s="11" t="s">
        <v>46</v>
      </c>
      <c r="O488" s="12"/>
      <c r="P488" s="13"/>
      <c r="Q488" s="14">
        <f>Tabela1[[#This Row],[QTDE/ Fabricação]]-Tabela1[[#This Row],[QTE]]</f>
        <v>-1</v>
      </c>
      <c r="R488" s="19">
        <f t="shared" si="77"/>
        <v>0.5</v>
      </c>
      <c r="S488" s="19">
        <f t="shared" si="70"/>
        <v>0.5</v>
      </c>
      <c r="T488" s="20">
        <f t="shared" si="78"/>
        <v>0</v>
      </c>
      <c r="U488" s="17">
        <f>IFERROR(SUMIF('LISTA DE EMBARQUE'!B:B,MICRO!E:E,'LISTA DE EMBARQUE'!G:G),"")</f>
        <v>0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0</v>
      </c>
      <c r="Y488" s="14">
        <f t="shared" si="79"/>
        <v>-1</v>
      </c>
      <c r="Z488" s="21">
        <f>Tabela1[[#This Row],[PESO TOTAL]]-Tabela1[[#This Row],[Peso Expedido]]</f>
        <v>0.5</v>
      </c>
      <c r="AA488" s="18">
        <v>1</v>
      </c>
      <c r="AB488" s="40"/>
      <c r="AC488" s="40">
        <v>1</v>
      </c>
      <c r="AD488" s="40">
        <v>1</v>
      </c>
      <c r="AE488" s="40">
        <v>1</v>
      </c>
      <c r="AF488" s="40">
        <v>1</v>
      </c>
      <c r="AG488" s="40">
        <v>1</v>
      </c>
      <c r="AH488" s="40">
        <v>1</v>
      </c>
      <c r="AI488" s="40" t="s">
        <v>4523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80"/>
        <v>P-024506-1/P190</v>
      </c>
      <c r="AP488" t="str">
        <f>Tabela1[[#This Row],[TAG]]&amp;Tabela1[[#This Row],[PEDIDO]]&amp;Tabela1[[#This Row],[PRODUTO]]</f>
        <v>P190P-190ESTRUTURA</v>
      </c>
      <c r="AQ488" s="23" t="str">
        <f>Tabela1[[#This Row],[PRODUTO]]&amp;Tabela1[[#This Row],[TAG]]</f>
        <v>ESTRUTURAP190</v>
      </c>
      <c r="AR488" s="183">
        <f>Tabela1[[#This Row],[PESO TOTAL]]*Tabela1[[#This Row],[MATÉRIA PRIMA]]</f>
        <v>0.5</v>
      </c>
      <c r="AS488" s="28">
        <f>Tabela1[[#This Row],[PESO TOTAL]]*Tabela1[[#This Row],[PREPARAÇÃO ]]</f>
        <v>0.5</v>
      </c>
      <c r="AT488" s="28">
        <f>Tabela1[[#This Row],[PESO TOTAL]]*Tabela1[[#This Row],[CALDEIRARIA]]</f>
        <v>0.5</v>
      </c>
      <c r="AU488" s="28">
        <f>Tabela1[[#This Row],[PESO TOTAL]]*Tabela1[[#This Row],[SOLDA]]</f>
        <v>0.5</v>
      </c>
      <c r="AV488" s="28">
        <f>Tabela1[[#This Row],[PESO TOTAL]]*Tabela1[[#This Row],[ACABAMENTO]]</f>
        <v>0.5</v>
      </c>
      <c r="AW488" s="28">
        <f>Tabela1[[#This Row],[PESO TOTAL]]*Tabela1[[#This Row],[PRONTO ACABADO]]</f>
        <v>0.5</v>
      </c>
      <c r="AX488" s="28">
        <f>Tabela1[[#This Row],[PESO TOTAL]]*Tabela1[[#This Row],[EXPEDIÇÃO ]]</f>
        <v>0.5</v>
      </c>
      <c r="AY488" s="28" t="str">
        <f>Tabela1[[#This Row],[PEDIDO]]&amp;Tabela1[[#This Row],[PRODUTO]]</f>
        <v>P-190ESTRUTURA</v>
      </c>
      <c r="AZ488" s="44">
        <f>IF(AF488="",0,IF(ISTEXT(AF488),H488*VALUE(SUBSTITUTE(AF488,"%",""))/100,H488*AF488))-Tabela1[[#This Row],[PRONTO ACABADO2]]</f>
        <v>0</v>
      </c>
      <c r="BA488" s="44">
        <f>IF(AG488="",0,IF(ISTEXT(AG488),H488*VALUE(SUBSTITUTE(AG488,"%",""))/100,H488*AG488))-Tabela1[[#This Row],[PESO EXPEDIDO2]]</f>
        <v>0</v>
      </c>
      <c r="BB488" s="44">
        <f t="shared" si="81"/>
        <v>0.5</v>
      </c>
      <c r="BC488" s="44">
        <f t="shared" si="82"/>
        <v>0.5</v>
      </c>
      <c r="BD488" s="44"/>
    </row>
    <row r="489" spans="1:56" ht="15.75" hidden="1" customHeight="1" x14ac:dyDescent="0.25">
      <c r="A489" s="6" t="s">
        <v>4365</v>
      </c>
      <c r="B489" s="22"/>
      <c r="C489" s="7">
        <v>1</v>
      </c>
      <c r="D489" s="46" t="s">
        <v>4370</v>
      </c>
      <c r="E489" s="7">
        <v>3449</v>
      </c>
      <c r="F489" s="7">
        <v>13</v>
      </c>
      <c r="G489" s="24">
        <v>0.2</v>
      </c>
      <c r="H489" s="41">
        <f>Tabela1[[#This Row],[PESO UNI]]*Tabela1[[#This Row],[QTE]]</f>
        <v>0.2</v>
      </c>
      <c r="I489" s="7">
        <v>1</v>
      </c>
      <c r="J489" s="8" t="s">
        <v>2557</v>
      </c>
      <c r="K489" s="8" t="s">
        <v>31</v>
      </c>
      <c r="L489" s="9" t="s">
        <v>2558</v>
      </c>
      <c r="M489" s="10">
        <v>46123</v>
      </c>
      <c r="N489" s="11" t="s">
        <v>46</v>
      </c>
      <c r="O489" s="12"/>
      <c r="P489" s="13"/>
      <c r="Q489" s="14">
        <f>Tabela1[[#This Row],[QTDE/ Fabricação]]-Tabela1[[#This Row],[QTE]]</f>
        <v>-1</v>
      </c>
      <c r="R489" s="19">
        <f t="shared" si="77"/>
        <v>0.2</v>
      </c>
      <c r="S489" s="19">
        <f t="shared" si="70"/>
        <v>0.2</v>
      </c>
      <c r="T489" s="20">
        <f t="shared" si="78"/>
        <v>0</v>
      </c>
      <c r="U489" s="17">
        <f>IFERROR(SUMIF('LISTA DE EMBARQUE'!B:B,MICRO!E:E,'LISTA DE EMBARQUE'!G:G),"")</f>
        <v>0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</v>
      </c>
      <c r="Y489" s="14">
        <f t="shared" si="79"/>
        <v>-1</v>
      </c>
      <c r="Z489" s="21">
        <f>Tabela1[[#This Row],[PESO TOTAL]]-Tabela1[[#This Row],[Peso Expedido]]</f>
        <v>0.2</v>
      </c>
      <c r="AA489" s="18">
        <v>1</v>
      </c>
      <c r="AB489" s="40"/>
      <c r="AC489" s="40">
        <v>1</v>
      </c>
      <c r="AD489" s="40">
        <v>1</v>
      </c>
      <c r="AE489" s="40">
        <v>1</v>
      </c>
      <c r="AF489" s="40">
        <v>1</v>
      </c>
      <c r="AG489" s="40">
        <v>1</v>
      </c>
      <c r="AH489" s="40">
        <v>1</v>
      </c>
      <c r="AI489" s="40" t="s">
        <v>4523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80"/>
        <v>P-024506-1/P190</v>
      </c>
      <c r="AP489" t="str">
        <f>Tabela1[[#This Row],[TAG]]&amp;Tabela1[[#This Row],[PEDIDO]]&amp;Tabela1[[#This Row],[PRODUTO]]</f>
        <v>P190P-190ESTRUTURA</v>
      </c>
      <c r="AQ489" s="23" t="str">
        <f>Tabela1[[#This Row],[PRODUTO]]&amp;Tabela1[[#This Row],[TAG]]</f>
        <v>ESTRUTURAP190</v>
      </c>
      <c r="AR489" s="183">
        <f>Tabela1[[#This Row],[PESO TOTAL]]*Tabela1[[#This Row],[MATÉRIA PRIMA]]</f>
        <v>0.2</v>
      </c>
      <c r="AS489" s="28">
        <f>Tabela1[[#This Row],[PESO TOTAL]]*Tabela1[[#This Row],[PREPARAÇÃO ]]</f>
        <v>0.2</v>
      </c>
      <c r="AT489" s="28">
        <f>Tabela1[[#This Row],[PESO TOTAL]]*Tabela1[[#This Row],[CALDEIRARIA]]</f>
        <v>0.2</v>
      </c>
      <c r="AU489" s="28">
        <f>Tabela1[[#This Row],[PESO TOTAL]]*Tabela1[[#This Row],[SOLDA]]</f>
        <v>0.2</v>
      </c>
      <c r="AV489" s="28">
        <f>Tabela1[[#This Row],[PESO TOTAL]]*Tabela1[[#This Row],[ACABAMENTO]]</f>
        <v>0.2</v>
      </c>
      <c r="AW489" s="28">
        <f>Tabela1[[#This Row],[PESO TOTAL]]*Tabela1[[#This Row],[PRONTO ACABADO]]</f>
        <v>0.2</v>
      </c>
      <c r="AX489" s="28">
        <f>Tabela1[[#This Row],[PESO TOTAL]]*Tabela1[[#This Row],[EXPEDIÇÃO ]]</f>
        <v>0.2</v>
      </c>
      <c r="AY489" s="28" t="str">
        <f>Tabela1[[#This Row],[PEDIDO]]&amp;Tabela1[[#This Row],[PRODUTO]]</f>
        <v>P-190ESTRUTURA</v>
      </c>
      <c r="AZ489" s="44">
        <f>IF(AF489="",0,IF(ISTEXT(AF489),H489*VALUE(SUBSTITUTE(AF489,"%",""))/100,H489*AF489))-Tabela1[[#This Row],[PRONTO ACABADO2]]</f>
        <v>0</v>
      </c>
      <c r="BA489" s="44">
        <f>IF(AG489="",0,IF(ISTEXT(AG489),H489*VALUE(SUBSTITUTE(AG489,"%",""))/100,H489*AG489))-Tabela1[[#This Row],[PESO EXPEDIDO2]]</f>
        <v>0</v>
      </c>
      <c r="BB489" s="44">
        <f t="shared" si="81"/>
        <v>0.2</v>
      </c>
      <c r="BC489" s="44">
        <f t="shared" si="82"/>
        <v>0.2</v>
      </c>
      <c r="BD489" s="44"/>
    </row>
    <row r="490" spans="1:56" ht="15.75" hidden="1" customHeight="1" x14ac:dyDescent="0.25">
      <c r="A490" s="6" t="s">
        <v>4365</v>
      </c>
      <c r="B490" s="22"/>
      <c r="C490" s="7">
        <v>2</v>
      </c>
      <c r="D490" s="46" t="s">
        <v>4371</v>
      </c>
      <c r="E490" s="7">
        <v>3450</v>
      </c>
      <c r="F490" s="7">
        <v>13</v>
      </c>
      <c r="G490" s="24">
        <v>7</v>
      </c>
      <c r="H490" s="41">
        <f>Tabela1[[#This Row],[PESO UNI]]*Tabela1[[#This Row],[QTE]]</f>
        <v>14</v>
      </c>
      <c r="I490" s="7">
        <v>1</v>
      </c>
      <c r="J490" s="8" t="s">
        <v>2557</v>
      </c>
      <c r="K490" s="8" t="s">
        <v>31</v>
      </c>
      <c r="L490" s="9" t="s">
        <v>2558</v>
      </c>
      <c r="M490" s="10">
        <v>46123</v>
      </c>
      <c r="N490" s="11" t="s">
        <v>46</v>
      </c>
      <c r="O490" s="12"/>
      <c r="P490" s="13"/>
      <c r="Q490" s="14">
        <f>Tabela1[[#This Row],[QTDE/ Fabricação]]-Tabela1[[#This Row],[QTE]]</f>
        <v>-2</v>
      </c>
      <c r="R490" s="19">
        <f t="shared" si="77"/>
        <v>14</v>
      </c>
      <c r="S490" s="19">
        <f t="shared" si="70"/>
        <v>14</v>
      </c>
      <c r="T490" s="20">
        <f t="shared" si="78"/>
        <v>0</v>
      </c>
      <c r="U490" s="17">
        <f>IFERROR(SUMIF('LISTA DE EMBARQUE'!B:B,MICRO!E:E,'LISTA DE EMBARQUE'!G:G),"")</f>
        <v>0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</v>
      </c>
      <c r="Y490" s="14">
        <f t="shared" si="79"/>
        <v>-2</v>
      </c>
      <c r="Z490" s="21">
        <f>Tabela1[[#This Row],[PESO TOTAL]]-Tabela1[[#This Row],[Peso Expedido]]</f>
        <v>14</v>
      </c>
      <c r="AA490" s="18">
        <v>1</v>
      </c>
      <c r="AB490" s="40"/>
      <c r="AC490" s="40">
        <v>1</v>
      </c>
      <c r="AD490" s="40">
        <v>1</v>
      </c>
      <c r="AE490" s="40">
        <v>1</v>
      </c>
      <c r="AF490" s="40">
        <v>1</v>
      </c>
      <c r="AG490" s="40">
        <v>1</v>
      </c>
      <c r="AH490" s="40">
        <v>1</v>
      </c>
      <c r="AI490" s="40" t="s">
        <v>4523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80"/>
        <v>P-024506-1/P190</v>
      </c>
      <c r="AP490" t="str">
        <f>Tabela1[[#This Row],[TAG]]&amp;Tabela1[[#This Row],[PEDIDO]]&amp;Tabela1[[#This Row],[PRODUTO]]</f>
        <v>P190P-190ESTRUTURA</v>
      </c>
      <c r="AQ490" s="23" t="str">
        <f>Tabela1[[#This Row],[PRODUTO]]&amp;Tabela1[[#This Row],[TAG]]</f>
        <v>ESTRUTURAP190</v>
      </c>
      <c r="AR490" s="183">
        <f>Tabela1[[#This Row],[PESO TOTAL]]*Tabela1[[#This Row],[MATÉRIA PRIMA]]</f>
        <v>14</v>
      </c>
      <c r="AS490" s="28">
        <f>Tabela1[[#This Row],[PESO TOTAL]]*Tabela1[[#This Row],[PREPARAÇÃO ]]</f>
        <v>14</v>
      </c>
      <c r="AT490" s="28">
        <f>Tabela1[[#This Row],[PESO TOTAL]]*Tabela1[[#This Row],[CALDEIRARIA]]</f>
        <v>14</v>
      </c>
      <c r="AU490" s="28">
        <f>Tabela1[[#This Row],[PESO TOTAL]]*Tabela1[[#This Row],[SOLDA]]</f>
        <v>14</v>
      </c>
      <c r="AV490" s="28">
        <f>Tabela1[[#This Row],[PESO TOTAL]]*Tabela1[[#This Row],[ACABAMENTO]]</f>
        <v>14</v>
      </c>
      <c r="AW490" s="28">
        <f>Tabela1[[#This Row],[PESO TOTAL]]*Tabela1[[#This Row],[PRONTO ACABADO]]</f>
        <v>14</v>
      </c>
      <c r="AX490" s="28">
        <f>Tabela1[[#This Row],[PESO TOTAL]]*Tabela1[[#This Row],[EXPEDIÇÃO ]]</f>
        <v>14</v>
      </c>
      <c r="AY490" s="28" t="str">
        <f>Tabela1[[#This Row],[PEDIDO]]&amp;Tabela1[[#This Row],[PRODUTO]]</f>
        <v>P-190ESTRUTURA</v>
      </c>
      <c r="AZ490" s="44">
        <f>IF(AF490="",0,IF(ISTEXT(AF490),H490*VALUE(SUBSTITUTE(AF490,"%",""))/100,H490*AF490))-Tabela1[[#This Row],[PRONTO ACABADO2]]</f>
        <v>0</v>
      </c>
      <c r="BA490" s="44">
        <f>IF(AG490="",0,IF(ISTEXT(AG490),H490*VALUE(SUBSTITUTE(AG490,"%",""))/100,H490*AG490))-Tabela1[[#This Row],[PESO EXPEDIDO2]]</f>
        <v>0</v>
      </c>
      <c r="BB490" s="44">
        <f t="shared" si="81"/>
        <v>14</v>
      </c>
      <c r="BC490" s="44">
        <f t="shared" si="82"/>
        <v>14</v>
      </c>
      <c r="BD490" s="44"/>
    </row>
    <row r="491" spans="1:56" ht="15.75" hidden="1" customHeight="1" x14ac:dyDescent="0.25">
      <c r="A491" s="6" t="s">
        <v>4365</v>
      </c>
      <c r="B491" s="22"/>
      <c r="C491" s="7">
        <v>2</v>
      </c>
      <c r="D491" s="46" t="s">
        <v>4372</v>
      </c>
      <c r="E491" s="7">
        <v>3451</v>
      </c>
      <c r="F491" s="7">
        <v>13</v>
      </c>
      <c r="G491" s="24">
        <v>0.8</v>
      </c>
      <c r="H491" s="41">
        <f>Tabela1[[#This Row],[PESO UNI]]*Tabela1[[#This Row],[QTE]]</f>
        <v>1.6</v>
      </c>
      <c r="I491" s="7">
        <v>1</v>
      </c>
      <c r="J491" s="8" t="s">
        <v>2557</v>
      </c>
      <c r="K491" s="8" t="s">
        <v>31</v>
      </c>
      <c r="L491" s="9" t="s">
        <v>2558</v>
      </c>
      <c r="M491" s="10">
        <v>46123</v>
      </c>
      <c r="N491" s="11" t="s">
        <v>46</v>
      </c>
      <c r="O491" s="12"/>
      <c r="P491" s="13"/>
      <c r="Q491" s="14">
        <f>Tabela1[[#This Row],[QTDE/ Fabricação]]-Tabela1[[#This Row],[QTE]]</f>
        <v>-2</v>
      </c>
      <c r="R491" s="19">
        <f t="shared" si="77"/>
        <v>1.6</v>
      </c>
      <c r="S491" s="19">
        <f t="shared" si="70"/>
        <v>1.6</v>
      </c>
      <c r="T491" s="20">
        <f t="shared" si="78"/>
        <v>0</v>
      </c>
      <c r="U491" s="17">
        <f>IFERROR(SUMIF('LISTA DE EMBARQUE'!B:B,MICRO!E:E,'LISTA DE EMBARQUE'!G:G),"")</f>
        <v>0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</v>
      </c>
      <c r="Y491" s="14">
        <f t="shared" si="79"/>
        <v>-2</v>
      </c>
      <c r="Z491" s="21">
        <f>Tabela1[[#This Row],[PESO TOTAL]]-Tabela1[[#This Row],[Peso Expedido]]</f>
        <v>1.6</v>
      </c>
      <c r="AA491" s="18">
        <v>1</v>
      </c>
      <c r="AB491" s="40"/>
      <c r="AC491" s="40">
        <v>1</v>
      </c>
      <c r="AD491" s="40">
        <v>1</v>
      </c>
      <c r="AE491" s="40">
        <v>1</v>
      </c>
      <c r="AF491" s="40">
        <v>1</v>
      </c>
      <c r="AG491" s="40">
        <v>1</v>
      </c>
      <c r="AH491" s="40">
        <v>1</v>
      </c>
      <c r="AI491" s="40" t="s">
        <v>4523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80"/>
        <v>P-024506-1/P190</v>
      </c>
      <c r="AP491" t="str">
        <f>Tabela1[[#This Row],[TAG]]&amp;Tabela1[[#This Row],[PEDIDO]]&amp;Tabela1[[#This Row],[PRODUTO]]</f>
        <v>P190P-190ESTRUTURA</v>
      </c>
      <c r="AQ491" s="23" t="str">
        <f>Tabela1[[#This Row],[PRODUTO]]&amp;Tabela1[[#This Row],[TAG]]</f>
        <v>ESTRUTURAP190</v>
      </c>
      <c r="AR491" s="183">
        <f>Tabela1[[#This Row],[PESO TOTAL]]*Tabela1[[#This Row],[MATÉRIA PRIMA]]</f>
        <v>1.6</v>
      </c>
      <c r="AS491" s="28">
        <f>Tabela1[[#This Row],[PESO TOTAL]]*Tabela1[[#This Row],[PREPARAÇÃO ]]</f>
        <v>1.6</v>
      </c>
      <c r="AT491" s="28">
        <f>Tabela1[[#This Row],[PESO TOTAL]]*Tabela1[[#This Row],[CALDEIRARIA]]</f>
        <v>1.6</v>
      </c>
      <c r="AU491" s="28">
        <f>Tabela1[[#This Row],[PESO TOTAL]]*Tabela1[[#This Row],[SOLDA]]</f>
        <v>1.6</v>
      </c>
      <c r="AV491" s="28">
        <f>Tabela1[[#This Row],[PESO TOTAL]]*Tabela1[[#This Row],[ACABAMENTO]]</f>
        <v>1.6</v>
      </c>
      <c r="AW491" s="28">
        <f>Tabela1[[#This Row],[PESO TOTAL]]*Tabela1[[#This Row],[PRONTO ACABADO]]</f>
        <v>1.6</v>
      </c>
      <c r="AX491" s="28">
        <f>Tabela1[[#This Row],[PESO TOTAL]]*Tabela1[[#This Row],[EXPEDIÇÃO ]]</f>
        <v>1.6</v>
      </c>
      <c r="AY491" s="28" t="str">
        <f>Tabela1[[#This Row],[PEDIDO]]&amp;Tabela1[[#This Row],[PRODUTO]]</f>
        <v>P-190ESTRUTURA</v>
      </c>
      <c r="AZ491" s="44">
        <f>IF(AF491="",0,IF(ISTEXT(AF491),H491*VALUE(SUBSTITUTE(AF491,"%",""))/100,H491*AF491))-Tabela1[[#This Row],[PRONTO ACABADO2]]</f>
        <v>0</v>
      </c>
      <c r="BA491" s="44">
        <f>IF(AG491="",0,IF(ISTEXT(AG491),H491*VALUE(SUBSTITUTE(AG491,"%",""))/100,H491*AG491))-Tabela1[[#This Row],[PESO EXPEDIDO2]]</f>
        <v>0</v>
      </c>
      <c r="BB491" s="44">
        <f t="shared" si="81"/>
        <v>1.6</v>
      </c>
      <c r="BC491" s="44">
        <f t="shared" si="82"/>
        <v>1.6</v>
      </c>
      <c r="BD491" s="44"/>
    </row>
    <row r="492" spans="1:56" ht="15.75" hidden="1" customHeight="1" x14ac:dyDescent="0.25">
      <c r="A492" s="6" t="s">
        <v>4365</v>
      </c>
      <c r="B492" s="22"/>
      <c r="C492" s="7">
        <v>1</v>
      </c>
      <c r="D492" s="46" t="s">
        <v>4373</v>
      </c>
      <c r="E492" s="7">
        <v>3452</v>
      </c>
      <c r="F492" s="7">
        <v>13</v>
      </c>
      <c r="G492" s="24">
        <v>0.6</v>
      </c>
      <c r="H492" s="41">
        <f>Tabela1[[#This Row],[PESO UNI]]*Tabela1[[#This Row],[QTE]]</f>
        <v>0.6</v>
      </c>
      <c r="I492" s="7">
        <v>1</v>
      </c>
      <c r="J492" s="8" t="s">
        <v>2557</v>
      </c>
      <c r="K492" s="8" t="s">
        <v>31</v>
      </c>
      <c r="L492" s="9" t="s">
        <v>2558</v>
      </c>
      <c r="M492" s="10">
        <v>46123</v>
      </c>
      <c r="N492" s="11" t="s">
        <v>46</v>
      </c>
      <c r="O492" s="12"/>
      <c r="P492" s="13"/>
      <c r="Q492" s="14">
        <f>Tabela1[[#This Row],[QTDE/ Fabricação]]-Tabela1[[#This Row],[QTE]]</f>
        <v>-1</v>
      </c>
      <c r="R492" s="19">
        <f t="shared" si="77"/>
        <v>0.6</v>
      </c>
      <c r="S492" s="19">
        <f t="shared" si="70"/>
        <v>0.6</v>
      </c>
      <c r="T492" s="20">
        <f t="shared" si="78"/>
        <v>0</v>
      </c>
      <c r="U492" s="17">
        <f>IFERROR(SUMIF('LISTA DE EMBARQUE'!B:B,MICRO!E:E,'LISTA DE EMBARQUE'!G:G),"")</f>
        <v>0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</v>
      </c>
      <c r="Y492" s="14">
        <f t="shared" si="79"/>
        <v>-1</v>
      </c>
      <c r="Z492" s="21">
        <f>Tabela1[[#This Row],[PESO TOTAL]]-Tabela1[[#This Row],[Peso Expedido]]</f>
        <v>0.6</v>
      </c>
      <c r="AA492" s="18">
        <v>1</v>
      </c>
      <c r="AB492" s="40"/>
      <c r="AC492" s="40">
        <v>1</v>
      </c>
      <c r="AD492" s="40">
        <v>1</v>
      </c>
      <c r="AE492" s="40">
        <v>1</v>
      </c>
      <c r="AF492" s="40">
        <v>1</v>
      </c>
      <c r="AG492" s="40">
        <v>1</v>
      </c>
      <c r="AH492" s="40">
        <v>1</v>
      </c>
      <c r="AI492" s="40" t="s">
        <v>4523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80"/>
        <v>P-024506-1/P190</v>
      </c>
      <c r="AP492" t="str">
        <f>Tabela1[[#This Row],[TAG]]&amp;Tabela1[[#This Row],[PEDIDO]]&amp;Tabela1[[#This Row],[PRODUTO]]</f>
        <v>P190P-190ESTRUTURA</v>
      </c>
      <c r="AQ492" s="23" t="str">
        <f>Tabela1[[#This Row],[PRODUTO]]&amp;Tabela1[[#This Row],[TAG]]</f>
        <v>ESTRUTURAP190</v>
      </c>
      <c r="AR492" s="183">
        <f>Tabela1[[#This Row],[PESO TOTAL]]*Tabela1[[#This Row],[MATÉRIA PRIMA]]</f>
        <v>0.6</v>
      </c>
      <c r="AS492" s="28">
        <f>Tabela1[[#This Row],[PESO TOTAL]]*Tabela1[[#This Row],[PREPARAÇÃO ]]</f>
        <v>0.6</v>
      </c>
      <c r="AT492" s="28">
        <f>Tabela1[[#This Row],[PESO TOTAL]]*Tabela1[[#This Row],[CALDEIRARIA]]</f>
        <v>0.6</v>
      </c>
      <c r="AU492" s="28">
        <f>Tabela1[[#This Row],[PESO TOTAL]]*Tabela1[[#This Row],[SOLDA]]</f>
        <v>0.6</v>
      </c>
      <c r="AV492" s="28">
        <f>Tabela1[[#This Row],[PESO TOTAL]]*Tabela1[[#This Row],[ACABAMENTO]]</f>
        <v>0.6</v>
      </c>
      <c r="AW492" s="28">
        <f>Tabela1[[#This Row],[PESO TOTAL]]*Tabela1[[#This Row],[PRONTO ACABADO]]</f>
        <v>0.6</v>
      </c>
      <c r="AX492" s="28">
        <f>Tabela1[[#This Row],[PESO TOTAL]]*Tabela1[[#This Row],[EXPEDIÇÃO ]]</f>
        <v>0.6</v>
      </c>
      <c r="AY492" s="28" t="str">
        <f>Tabela1[[#This Row],[PEDIDO]]&amp;Tabela1[[#This Row],[PRODUTO]]</f>
        <v>P-190ESTRUTURA</v>
      </c>
      <c r="AZ492" s="44">
        <f>IF(AF492="",0,IF(ISTEXT(AF492),H492*VALUE(SUBSTITUTE(AF492,"%",""))/100,H492*AF492))-Tabela1[[#This Row],[PRONTO ACABADO2]]</f>
        <v>0</v>
      </c>
      <c r="BA492" s="44">
        <f>IF(AG492="",0,IF(ISTEXT(AG492),H492*VALUE(SUBSTITUTE(AG492,"%",""))/100,H492*AG492))-Tabela1[[#This Row],[PESO EXPEDIDO2]]</f>
        <v>0</v>
      </c>
      <c r="BB492" s="44">
        <f t="shared" si="81"/>
        <v>0.6</v>
      </c>
      <c r="BC492" s="44">
        <f t="shared" si="82"/>
        <v>0.6</v>
      </c>
      <c r="BD492" s="44"/>
    </row>
    <row r="493" spans="1:56" ht="15.75" hidden="1" customHeight="1" x14ac:dyDescent="0.25">
      <c r="A493" s="6" t="s">
        <v>4365</v>
      </c>
      <c r="B493" s="22"/>
      <c r="C493" s="7">
        <v>1</v>
      </c>
      <c r="D493" s="46" t="s">
        <v>4374</v>
      </c>
      <c r="E493" s="7">
        <v>3453</v>
      </c>
      <c r="F493" s="7">
        <v>13</v>
      </c>
      <c r="G493" s="24">
        <v>0.1</v>
      </c>
      <c r="H493" s="41">
        <f>Tabela1[[#This Row],[PESO UNI]]*Tabela1[[#This Row],[QTE]]</f>
        <v>0.1</v>
      </c>
      <c r="I493" s="7">
        <v>1</v>
      </c>
      <c r="J493" s="8" t="s">
        <v>2557</v>
      </c>
      <c r="K493" s="8" t="s">
        <v>31</v>
      </c>
      <c r="L493" s="9" t="s">
        <v>2558</v>
      </c>
      <c r="M493" s="10">
        <v>46123</v>
      </c>
      <c r="N493" s="11" t="s">
        <v>46</v>
      </c>
      <c r="O493" s="12"/>
      <c r="P493" s="13"/>
      <c r="Q493" s="14">
        <f>Tabela1[[#This Row],[QTDE/ Fabricação]]-Tabela1[[#This Row],[QTE]]</f>
        <v>-1</v>
      </c>
      <c r="R493" s="19">
        <f t="shared" si="77"/>
        <v>0.1</v>
      </c>
      <c r="S493" s="19">
        <f t="shared" si="70"/>
        <v>0.1</v>
      </c>
      <c r="T493" s="20">
        <f t="shared" si="78"/>
        <v>0</v>
      </c>
      <c r="U493" s="17">
        <f>IFERROR(SUMIF('LISTA DE EMBARQUE'!B:B,MICRO!E:E,'LISTA DE EMBARQUE'!G:G),"")</f>
        <v>0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</v>
      </c>
      <c r="Y493" s="14">
        <f t="shared" si="79"/>
        <v>-1</v>
      </c>
      <c r="Z493" s="21">
        <f>Tabela1[[#This Row],[PESO TOTAL]]-Tabela1[[#This Row],[Peso Expedido]]</f>
        <v>0.1</v>
      </c>
      <c r="AA493" s="18">
        <v>1</v>
      </c>
      <c r="AB493" s="40"/>
      <c r="AC493" s="40">
        <v>1</v>
      </c>
      <c r="AD493" s="40">
        <v>1</v>
      </c>
      <c r="AE493" s="40">
        <v>1</v>
      </c>
      <c r="AF493" s="40">
        <v>1</v>
      </c>
      <c r="AG493" s="40">
        <v>1</v>
      </c>
      <c r="AH493" s="40">
        <v>1</v>
      </c>
      <c r="AI493" s="40" t="s">
        <v>4523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80"/>
        <v>P-024506-1/P190</v>
      </c>
      <c r="AP493" t="str">
        <f>Tabela1[[#This Row],[TAG]]&amp;Tabela1[[#This Row],[PEDIDO]]&amp;Tabela1[[#This Row],[PRODUTO]]</f>
        <v>P190P-190ESTRUTURA</v>
      </c>
      <c r="AQ493" s="23" t="str">
        <f>Tabela1[[#This Row],[PRODUTO]]&amp;Tabela1[[#This Row],[TAG]]</f>
        <v>ESTRUTURAP190</v>
      </c>
      <c r="AR493" s="183">
        <f>Tabela1[[#This Row],[PESO TOTAL]]*Tabela1[[#This Row],[MATÉRIA PRIMA]]</f>
        <v>0.1</v>
      </c>
      <c r="AS493" s="28">
        <f>Tabela1[[#This Row],[PESO TOTAL]]*Tabela1[[#This Row],[PREPARAÇÃO ]]</f>
        <v>0.1</v>
      </c>
      <c r="AT493" s="28">
        <f>Tabela1[[#This Row],[PESO TOTAL]]*Tabela1[[#This Row],[CALDEIRARIA]]</f>
        <v>0.1</v>
      </c>
      <c r="AU493" s="28">
        <f>Tabela1[[#This Row],[PESO TOTAL]]*Tabela1[[#This Row],[SOLDA]]</f>
        <v>0.1</v>
      </c>
      <c r="AV493" s="28">
        <f>Tabela1[[#This Row],[PESO TOTAL]]*Tabela1[[#This Row],[ACABAMENTO]]</f>
        <v>0.1</v>
      </c>
      <c r="AW493" s="28">
        <f>Tabela1[[#This Row],[PESO TOTAL]]*Tabela1[[#This Row],[PRONTO ACABADO]]</f>
        <v>0.1</v>
      </c>
      <c r="AX493" s="28">
        <f>Tabela1[[#This Row],[PESO TOTAL]]*Tabela1[[#This Row],[EXPEDIÇÃO ]]</f>
        <v>0.1</v>
      </c>
      <c r="AY493" s="28" t="str">
        <f>Tabela1[[#This Row],[PEDIDO]]&amp;Tabela1[[#This Row],[PRODUTO]]</f>
        <v>P-190ESTRUTURA</v>
      </c>
      <c r="AZ493" s="44">
        <f>IF(AF493="",0,IF(ISTEXT(AF493),H493*VALUE(SUBSTITUTE(AF493,"%",""))/100,H493*AF493))-Tabela1[[#This Row],[PRONTO ACABADO2]]</f>
        <v>0</v>
      </c>
      <c r="BA493" s="44">
        <f>IF(AG493="",0,IF(ISTEXT(AG493),H493*VALUE(SUBSTITUTE(AG493,"%",""))/100,H493*AG493))-Tabela1[[#This Row],[PESO EXPEDIDO2]]</f>
        <v>0</v>
      </c>
      <c r="BB493" s="44">
        <f t="shared" si="81"/>
        <v>0.1</v>
      </c>
      <c r="BC493" s="44">
        <f t="shared" si="82"/>
        <v>0.1</v>
      </c>
      <c r="BD493" s="44"/>
    </row>
    <row r="494" spans="1:56" ht="15.75" hidden="1" customHeight="1" x14ac:dyDescent="0.25">
      <c r="A494" s="6" t="s">
        <v>4365</v>
      </c>
      <c r="B494" s="22"/>
      <c r="C494" s="7">
        <v>1</v>
      </c>
      <c r="D494" s="46" t="s">
        <v>4375</v>
      </c>
      <c r="E494" s="7">
        <v>3454</v>
      </c>
      <c r="F494" s="7">
        <v>13</v>
      </c>
      <c r="G494" s="24">
        <v>0.1</v>
      </c>
      <c r="H494" s="41">
        <f>Tabela1[[#This Row],[PESO UNI]]*Tabela1[[#This Row],[QTE]]</f>
        <v>0.1</v>
      </c>
      <c r="I494" s="7">
        <v>1</v>
      </c>
      <c r="J494" s="8" t="s">
        <v>2557</v>
      </c>
      <c r="K494" s="8" t="s">
        <v>31</v>
      </c>
      <c r="L494" s="9" t="s">
        <v>2558</v>
      </c>
      <c r="M494" s="10">
        <v>46123</v>
      </c>
      <c r="N494" s="11" t="s">
        <v>46</v>
      </c>
      <c r="O494" s="12"/>
      <c r="P494" s="13"/>
      <c r="Q494" s="14">
        <f>Tabela1[[#This Row],[QTDE/ Fabricação]]-Tabela1[[#This Row],[QTE]]</f>
        <v>-1</v>
      </c>
      <c r="R494" s="19">
        <f t="shared" si="77"/>
        <v>0.1</v>
      </c>
      <c r="S494" s="19">
        <f t="shared" si="70"/>
        <v>0.1</v>
      </c>
      <c r="T494" s="20">
        <f t="shared" si="78"/>
        <v>0</v>
      </c>
      <c r="U494" s="17">
        <f>IFERROR(SUMIF('LISTA DE EMBARQUE'!B:B,MICRO!E:E,'LISTA DE EMBARQUE'!G:G),"")</f>
        <v>0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</v>
      </c>
      <c r="Y494" s="14">
        <f t="shared" si="79"/>
        <v>-1</v>
      </c>
      <c r="Z494" s="21">
        <f>Tabela1[[#This Row],[PESO TOTAL]]-Tabela1[[#This Row],[Peso Expedido]]</f>
        <v>0.1</v>
      </c>
      <c r="AA494" s="18">
        <v>1</v>
      </c>
      <c r="AB494" s="40"/>
      <c r="AC494" s="40">
        <v>1</v>
      </c>
      <c r="AD494" s="40">
        <v>1</v>
      </c>
      <c r="AE494" s="40">
        <v>1</v>
      </c>
      <c r="AF494" s="40">
        <v>1</v>
      </c>
      <c r="AG494" s="40">
        <v>1</v>
      </c>
      <c r="AH494" s="40">
        <v>1</v>
      </c>
      <c r="AI494" s="40" t="s">
        <v>4523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80"/>
        <v>P-024506-1/P190</v>
      </c>
      <c r="AP494" t="str">
        <f>Tabela1[[#This Row],[TAG]]&amp;Tabela1[[#This Row],[PEDIDO]]&amp;Tabela1[[#This Row],[PRODUTO]]</f>
        <v>P190P-190ESTRUTURA</v>
      </c>
      <c r="AQ494" s="23" t="str">
        <f>Tabela1[[#This Row],[PRODUTO]]&amp;Tabela1[[#This Row],[TAG]]</f>
        <v>ESTRUTURAP190</v>
      </c>
      <c r="AR494" s="183">
        <f>Tabela1[[#This Row],[PESO TOTAL]]*Tabela1[[#This Row],[MATÉRIA PRIMA]]</f>
        <v>0.1</v>
      </c>
      <c r="AS494" s="28">
        <f>Tabela1[[#This Row],[PESO TOTAL]]*Tabela1[[#This Row],[PREPARAÇÃO ]]</f>
        <v>0.1</v>
      </c>
      <c r="AT494" s="28">
        <f>Tabela1[[#This Row],[PESO TOTAL]]*Tabela1[[#This Row],[CALDEIRARIA]]</f>
        <v>0.1</v>
      </c>
      <c r="AU494" s="28">
        <f>Tabela1[[#This Row],[PESO TOTAL]]*Tabela1[[#This Row],[SOLDA]]</f>
        <v>0.1</v>
      </c>
      <c r="AV494" s="28">
        <f>Tabela1[[#This Row],[PESO TOTAL]]*Tabela1[[#This Row],[ACABAMENTO]]</f>
        <v>0.1</v>
      </c>
      <c r="AW494" s="28">
        <f>Tabela1[[#This Row],[PESO TOTAL]]*Tabela1[[#This Row],[PRONTO ACABADO]]</f>
        <v>0.1</v>
      </c>
      <c r="AX494" s="28">
        <f>Tabela1[[#This Row],[PESO TOTAL]]*Tabela1[[#This Row],[EXPEDIÇÃO ]]</f>
        <v>0.1</v>
      </c>
      <c r="AY494" s="28" t="str">
        <f>Tabela1[[#This Row],[PEDIDO]]&amp;Tabela1[[#This Row],[PRODUTO]]</f>
        <v>P-190ESTRUTURA</v>
      </c>
      <c r="AZ494" s="44">
        <f>IF(AF494="",0,IF(ISTEXT(AF494),H494*VALUE(SUBSTITUTE(AF494,"%",""))/100,H494*AF494))-Tabela1[[#This Row],[PRONTO ACABADO2]]</f>
        <v>0</v>
      </c>
      <c r="BA494" s="44">
        <f>IF(AG494="",0,IF(ISTEXT(AG494),H494*VALUE(SUBSTITUTE(AG494,"%",""))/100,H494*AG494))-Tabela1[[#This Row],[PESO EXPEDIDO2]]</f>
        <v>0</v>
      </c>
      <c r="BB494" s="44">
        <f t="shared" si="81"/>
        <v>0.1</v>
      </c>
      <c r="BC494" s="44">
        <f t="shared" si="82"/>
        <v>0.1</v>
      </c>
      <c r="BD494" s="44"/>
    </row>
    <row r="495" spans="1:56" ht="15.75" hidden="1" customHeight="1" x14ac:dyDescent="0.25">
      <c r="A495" s="6" t="s">
        <v>4365</v>
      </c>
      <c r="B495" s="22"/>
      <c r="C495" s="7">
        <v>1</v>
      </c>
      <c r="D495" s="46" t="s">
        <v>4376</v>
      </c>
      <c r="E495" s="7">
        <v>3455</v>
      </c>
      <c r="F495" s="7">
        <v>13</v>
      </c>
      <c r="G495" s="24">
        <v>0.1</v>
      </c>
      <c r="H495" s="41">
        <f>Tabela1[[#This Row],[PESO UNI]]*Tabela1[[#This Row],[QTE]]</f>
        <v>0.1</v>
      </c>
      <c r="I495" s="7">
        <v>1</v>
      </c>
      <c r="J495" s="8" t="s">
        <v>2557</v>
      </c>
      <c r="K495" s="8" t="s">
        <v>31</v>
      </c>
      <c r="L495" s="9" t="s">
        <v>2558</v>
      </c>
      <c r="M495" s="10">
        <v>46123</v>
      </c>
      <c r="N495" s="11" t="s">
        <v>46</v>
      </c>
      <c r="O495" s="12"/>
      <c r="P495" s="13"/>
      <c r="Q495" s="14">
        <f>Tabela1[[#This Row],[QTDE/ Fabricação]]-Tabela1[[#This Row],[QTE]]</f>
        <v>-1</v>
      </c>
      <c r="R495" s="19">
        <f t="shared" si="77"/>
        <v>0.1</v>
      </c>
      <c r="S495" s="19">
        <f t="shared" si="70"/>
        <v>0.1</v>
      </c>
      <c r="T495" s="20">
        <f t="shared" si="78"/>
        <v>0</v>
      </c>
      <c r="U495" s="17">
        <f>IFERROR(SUMIF('LISTA DE EMBARQUE'!B:B,MICRO!E:E,'LISTA DE EMBARQUE'!G:G),"")</f>
        <v>0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</v>
      </c>
      <c r="Y495" s="14">
        <f t="shared" si="79"/>
        <v>-1</v>
      </c>
      <c r="Z495" s="21">
        <f>Tabela1[[#This Row],[PESO TOTAL]]-Tabela1[[#This Row],[Peso Expedido]]</f>
        <v>0.1</v>
      </c>
      <c r="AA495" s="18">
        <v>1</v>
      </c>
      <c r="AB495" s="40"/>
      <c r="AC495" s="40">
        <v>1</v>
      </c>
      <c r="AD495" s="40">
        <v>1</v>
      </c>
      <c r="AE495" s="40">
        <v>1</v>
      </c>
      <c r="AF495" s="40">
        <v>1</v>
      </c>
      <c r="AG495" s="40">
        <v>1</v>
      </c>
      <c r="AH495" s="40">
        <v>1</v>
      </c>
      <c r="AI495" s="40" t="s">
        <v>4523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80"/>
        <v>P-024506-1/P190</v>
      </c>
      <c r="AP495" t="str">
        <f>Tabela1[[#This Row],[TAG]]&amp;Tabela1[[#This Row],[PEDIDO]]&amp;Tabela1[[#This Row],[PRODUTO]]</f>
        <v>P190P-190ESTRUTURA</v>
      </c>
      <c r="AQ495" s="23" t="str">
        <f>Tabela1[[#This Row],[PRODUTO]]&amp;Tabela1[[#This Row],[TAG]]</f>
        <v>ESTRUTURAP190</v>
      </c>
      <c r="AR495" s="183">
        <f>Tabela1[[#This Row],[PESO TOTAL]]*Tabela1[[#This Row],[MATÉRIA PRIMA]]</f>
        <v>0.1</v>
      </c>
      <c r="AS495" s="28">
        <f>Tabela1[[#This Row],[PESO TOTAL]]*Tabela1[[#This Row],[PREPARAÇÃO ]]</f>
        <v>0.1</v>
      </c>
      <c r="AT495" s="28">
        <f>Tabela1[[#This Row],[PESO TOTAL]]*Tabela1[[#This Row],[CALDEIRARIA]]</f>
        <v>0.1</v>
      </c>
      <c r="AU495" s="28">
        <f>Tabela1[[#This Row],[PESO TOTAL]]*Tabela1[[#This Row],[SOLDA]]</f>
        <v>0.1</v>
      </c>
      <c r="AV495" s="28">
        <f>Tabela1[[#This Row],[PESO TOTAL]]*Tabela1[[#This Row],[ACABAMENTO]]</f>
        <v>0.1</v>
      </c>
      <c r="AW495" s="28">
        <f>Tabela1[[#This Row],[PESO TOTAL]]*Tabela1[[#This Row],[PRONTO ACABADO]]</f>
        <v>0.1</v>
      </c>
      <c r="AX495" s="28">
        <f>Tabela1[[#This Row],[PESO TOTAL]]*Tabela1[[#This Row],[EXPEDIÇÃO ]]</f>
        <v>0.1</v>
      </c>
      <c r="AY495" s="28" t="str">
        <f>Tabela1[[#This Row],[PEDIDO]]&amp;Tabela1[[#This Row],[PRODUTO]]</f>
        <v>P-190ESTRUTURA</v>
      </c>
      <c r="AZ495" s="44">
        <f>IF(AF495="",0,IF(ISTEXT(AF495),H495*VALUE(SUBSTITUTE(AF495,"%",""))/100,H495*AF495))-Tabela1[[#This Row],[PRONTO ACABADO2]]</f>
        <v>0</v>
      </c>
      <c r="BA495" s="44">
        <f>IF(AG495="",0,IF(ISTEXT(AG495),H495*VALUE(SUBSTITUTE(AG495,"%",""))/100,H495*AG495))-Tabela1[[#This Row],[PESO EXPEDIDO2]]</f>
        <v>0</v>
      </c>
      <c r="BB495" s="44">
        <f t="shared" si="81"/>
        <v>0.1</v>
      </c>
      <c r="BC495" s="44">
        <f t="shared" si="82"/>
        <v>0.1</v>
      </c>
      <c r="BD495" s="44"/>
    </row>
    <row r="496" spans="1:56" ht="15.75" hidden="1" customHeight="1" x14ac:dyDescent="0.25">
      <c r="A496" s="6" t="s">
        <v>4377</v>
      </c>
      <c r="B496" s="22"/>
      <c r="C496" s="7">
        <v>1</v>
      </c>
      <c r="D496" s="46" t="s">
        <v>4378</v>
      </c>
      <c r="E496" s="7">
        <v>3456</v>
      </c>
      <c r="F496" s="7">
        <v>12</v>
      </c>
      <c r="G496" s="24">
        <v>0.2</v>
      </c>
      <c r="H496" s="41">
        <f>Tabela1[[#This Row],[PESO UNI]]*Tabela1[[#This Row],[QTE]]</f>
        <v>0.2</v>
      </c>
      <c r="I496" s="7">
        <v>12</v>
      </c>
      <c r="J496" s="8" t="s">
        <v>2557</v>
      </c>
      <c r="K496" s="8" t="s">
        <v>53</v>
      </c>
      <c r="L496" s="9" t="s">
        <v>2558</v>
      </c>
      <c r="M496" s="10">
        <v>46123</v>
      </c>
      <c r="N496" s="11" t="s">
        <v>46</v>
      </c>
      <c r="O496" s="12"/>
      <c r="P496" s="13"/>
      <c r="Q496" s="14">
        <f>Tabela1[[#This Row],[QTDE/ Fabricação]]-Tabela1[[#This Row],[QTE]]</f>
        <v>-1</v>
      </c>
      <c r="R496" s="19">
        <f t="shared" si="77"/>
        <v>0.2</v>
      </c>
      <c r="S496" s="19">
        <f t="shared" si="70"/>
        <v>0.2</v>
      </c>
      <c r="T496" s="20">
        <f t="shared" si="78"/>
        <v>0</v>
      </c>
      <c r="U496" s="17">
        <f>IFERROR(SUMIF('LISTA DE EMBARQUE'!B:B,MICRO!E:E,'LISTA DE EMBARQUE'!G:G),"")</f>
        <v>0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</v>
      </c>
      <c r="Y496" s="14">
        <f t="shared" si="79"/>
        <v>-1</v>
      </c>
      <c r="Z496" s="21">
        <f>Tabela1[[#This Row],[PESO TOTAL]]-Tabela1[[#This Row],[Peso Expedido]]</f>
        <v>0.2</v>
      </c>
      <c r="AA496" s="18">
        <v>1</v>
      </c>
      <c r="AB496" s="40"/>
      <c r="AC496" s="40">
        <v>1</v>
      </c>
      <c r="AD496" s="40">
        <v>1</v>
      </c>
      <c r="AE496" s="40">
        <v>1</v>
      </c>
      <c r="AF496" s="40">
        <v>1</v>
      </c>
      <c r="AG496" s="40">
        <v>1</v>
      </c>
      <c r="AH496" s="40">
        <v>1</v>
      </c>
      <c r="AI496" s="40" t="s">
        <v>4523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80"/>
        <v>P-024527-1/P190</v>
      </c>
      <c r="AP496" t="str">
        <f>Tabela1[[#This Row],[TAG]]&amp;Tabela1[[#This Row],[PEDIDO]]&amp;Tabela1[[#This Row],[PRODUTO]]</f>
        <v>P190P-190COMERCIAL</v>
      </c>
      <c r="AQ496" s="23" t="str">
        <f>Tabela1[[#This Row],[PRODUTO]]&amp;Tabela1[[#This Row],[TAG]]</f>
        <v>COMERCIALP190</v>
      </c>
      <c r="AR496" s="183">
        <f>Tabela1[[#This Row],[PESO TOTAL]]*Tabela1[[#This Row],[MATÉRIA PRIMA]]</f>
        <v>0.2</v>
      </c>
      <c r="AS496" s="28">
        <f>Tabela1[[#This Row],[PESO TOTAL]]*Tabela1[[#This Row],[PREPARAÇÃO ]]</f>
        <v>0.2</v>
      </c>
      <c r="AT496" s="28">
        <f>Tabela1[[#This Row],[PESO TOTAL]]*Tabela1[[#This Row],[CALDEIRARIA]]</f>
        <v>0.2</v>
      </c>
      <c r="AU496" s="28">
        <f>Tabela1[[#This Row],[PESO TOTAL]]*Tabela1[[#This Row],[SOLDA]]</f>
        <v>0.2</v>
      </c>
      <c r="AV496" s="28">
        <f>Tabela1[[#This Row],[PESO TOTAL]]*Tabela1[[#This Row],[ACABAMENTO]]</f>
        <v>0.2</v>
      </c>
      <c r="AW496" s="28">
        <f>Tabela1[[#This Row],[PESO TOTAL]]*Tabela1[[#This Row],[PRONTO ACABADO]]</f>
        <v>0.2</v>
      </c>
      <c r="AX496" s="28">
        <f>Tabela1[[#This Row],[PESO TOTAL]]*Tabela1[[#This Row],[EXPEDIÇÃO ]]</f>
        <v>0.2</v>
      </c>
      <c r="AY496" s="28" t="str">
        <f>Tabela1[[#This Row],[PEDIDO]]&amp;Tabela1[[#This Row],[PRODUTO]]</f>
        <v>P-190COMERCIAL</v>
      </c>
      <c r="AZ496" s="44">
        <f>IF(AF496="",0,IF(ISTEXT(AF496),H496*VALUE(SUBSTITUTE(AF496,"%",""))/100,H496*AF496))-Tabela1[[#This Row],[PRONTO ACABADO2]]</f>
        <v>0</v>
      </c>
      <c r="BA496" s="44">
        <f>IF(AG496="",0,IF(ISTEXT(AG496),H496*VALUE(SUBSTITUTE(AG496,"%",""))/100,H496*AG496))-Tabela1[[#This Row],[PESO EXPEDIDO2]]</f>
        <v>0</v>
      </c>
      <c r="BB496" s="44">
        <f t="shared" si="81"/>
        <v>0.2</v>
      </c>
      <c r="BC496" s="44">
        <f t="shared" si="82"/>
        <v>0.2</v>
      </c>
      <c r="BD496" s="44"/>
    </row>
    <row r="497" spans="1:56" ht="15.75" hidden="1" customHeight="1" x14ac:dyDescent="0.25">
      <c r="A497" s="6" t="s">
        <v>4377</v>
      </c>
      <c r="B497" s="22"/>
      <c r="C497" s="7">
        <v>1</v>
      </c>
      <c r="D497" s="46" t="s">
        <v>4379</v>
      </c>
      <c r="E497" s="7">
        <v>3457</v>
      </c>
      <c r="F497" s="7">
        <v>12</v>
      </c>
      <c r="G497" s="24">
        <v>0.4</v>
      </c>
      <c r="H497" s="41">
        <f>Tabela1[[#This Row],[PESO UNI]]*Tabela1[[#This Row],[QTE]]</f>
        <v>0.4</v>
      </c>
      <c r="I497" s="7">
        <v>12</v>
      </c>
      <c r="J497" s="8" t="s">
        <v>2557</v>
      </c>
      <c r="K497" s="8" t="s">
        <v>31</v>
      </c>
      <c r="L497" s="9" t="s">
        <v>2558</v>
      </c>
      <c r="M497" s="10">
        <v>46123</v>
      </c>
      <c r="N497" s="11" t="s">
        <v>46</v>
      </c>
      <c r="O497" s="12"/>
      <c r="P497" s="13"/>
      <c r="Q497" s="14">
        <f>Tabela1[[#This Row],[QTDE/ Fabricação]]-Tabela1[[#This Row],[QTE]]</f>
        <v>-1</v>
      </c>
      <c r="R497" s="19">
        <f t="shared" si="77"/>
        <v>0.4</v>
      </c>
      <c r="S497" s="19">
        <f t="shared" si="70"/>
        <v>0.4</v>
      </c>
      <c r="T497" s="20">
        <f t="shared" si="78"/>
        <v>0</v>
      </c>
      <c r="U497" s="17">
        <f>IFERROR(SUMIF('LISTA DE EMBARQUE'!B:B,MICRO!E:E,'LISTA DE EMBARQUE'!G:G),"")</f>
        <v>0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0</v>
      </c>
      <c r="Y497" s="14">
        <f t="shared" si="79"/>
        <v>-1</v>
      </c>
      <c r="Z497" s="21">
        <f>Tabela1[[#This Row],[PESO TOTAL]]-Tabela1[[#This Row],[Peso Expedido]]</f>
        <v>0.4</v>
      </c>
      <c r="AA497" s="18">
        <v>1</v>
      </c>
      <c r="AB497" s="40"/>
      <c r="AC497" s="40">
        <v>1</v>
      </c>
      <c r="AD497" s="40">
        <v>1</v>
      </c>
      <c r="AE497" s="40">
        <v>1</v>
      </c>
      <c r="AF497" s="40">
        <v>1</v>
      </c>
      <c r="AG497" s="40">
        <v>1</v>
      </c>
      <c r="AH497" s="40">
        <v>1</v>
      </c>
      <c r="AI497" s="40" t="s">
        <v>4523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80"/>
        <v>P-024527-1/P190</v>
      </c>
      <c r="AP497" t="str">
        <f>Tabela1[[#This Row],[TAG]]&amp;Tabela1[[#This Row],[PEDIDO]]&amp;Tabela1[[#This Row],[PRODUTO]]</f>
        <v>P190P-190ESTRUTURA</v>
      </c>
      <c r="AQ497" s="23" t="str">
        <f>Tabela1[[#This Row],[PRODUTO]]&amp;Tabela1[[#This Row],[TAG]]</f>
        <v>ESTRUTURAP190</v>
      </c>
      <c r="AR497" s="183">
        <f>Tabela1[[#This Row],[PESO TOTAL]]*Tabela1[[#This Row],[MATÉRIA PRIMA]]</f>
        <v>0.4</v>
      </c>
      <c r="AS497" s="28">
        <f>Tabela1[[#This Row],[PESO TOTAL]]*Tabela1[[#This Row],[PREPARAÇÃO ]]</f>
        <v>0.4</v>
      </c>
      <c r="AT497" s="28">
        <f>Tabela1[[#This Row],[PESO TOTAL]]*Tabela1[[#This Row],[CALDEIRARIA]]</f>
        <v>0.4</v>
      </c>
      <c r="AU497" s="28">
        <f>Tabela1[[#This Row],[PESO TOTAL]]*Tabela1[[#This Row],[SOLDA]]</f>
        <v>0.4</v>
      </c>
      <c r="AV497" s="28">
        <f>Tabela1[[#This Row],[PESO TOTAL]]*Tabela1[[#This Row],[ACABAMENTO]]</f>
        <v>0.4</v>
      </c>
      <c r="AW497" s="28">
        <f>Tabela1[[#This Row],[PESO TOTAL]]*Tabela1[[#This Row],[PRONTO ACABADO]]</f>
        <v>0.4</v>
      </c>
      <c r="AX497" s="28">
        <f>Tabela1[[#This Row],[PESO TOTAL]]*Tabela1[[#This Row],[EXPEDIÇÃO ]]</f>
        <v>0.4</v>
      </c>
      <c r="AY497" s="28" t="str">
        <f>Tabela1[[#This Row],[PEDIDO]]&amp;Tabela1[[#This Row],[PRODUTO]]</f>
        <v>P-190ESTRUTURA</v>
      </c>
      <c r="AZ497" s="44">
        <f>IF(AF497="",0,IF(ISTEXT(AF497),H497*VALUE(SUBSTITUTE(AF497,"%",""))/100,H497*AF497))-Tabela1[[#This Row],[PRONTO ACABADO2]]</f>
        <v>0</v>
      </c>
      <c r="BA497" s="44">
        <f>IF(AG497="",0,IF(ISTEXT(AG497),H497*VALUE(SUBSTITUTE(AG497,"%",""))/100,H497*AG497))-Tabela1[[#This Row],[PESO EXPEDIDO2]]</f>
        <v>0</v>
      </c>
      <c r="BB497" s="44">
        <f t="shared" si="81"/>
        <v>0.4</v>
      </c>
      <c r="BC497" s="44">
        <f t="shared" si="82"/>
        <v>0.4</v>
      </c>
      <c r="BD497" s="44"/>
    </row>
    <row r="498" spans="1:56" ht="15.75" hidden="1" customHeight="1" x14ac:dyDescent="0.25">
      <c r="A498" s="6" t="s">
        <v>4377</v>
      </c>
      <c r="B498" s="22"/>
      <c r="C498" s="7">
        <v>1</v>
      </c>
      <c r="D498" s="46" t="s">
        <v>2564</v>
      </c>
      <c r="E498" s="7">
        <v>3458</v>
      </c>
      <c r="F498" s="7">
        <v>12</v>
      </c>
      <c r="G498" s="24">
        <v>0.6</v>
      </c>
      <c r="H498" s="41">
        <f>Tabela1[[#This Row],[PESO UNI]]*Tabela1[[#This Row],[QTE]]</f>
        <v>0.6</v>
      </c>
      <c r="I498" s="7">
        <v>12</v>
      </c>
      <c r="J498" s="8" t="s">
        <v>2557</v>
      </c>
      <c r="K498" s="8" t="s">
        <v>31</v>
      </c>
      <c r="L498" s="9" t="s">
        <v>2558</v>
      </c>
      <c r="M498" s="10">
        <v>46123</v>
      </c>
      <c r="N498" s="11" t="s">
        <v>46</v>
      </c>
      <c r="O498" s="12"/>
      <c r="P498" s="13"/>
      <c r="Q498" s="14">
        <f>Tabela1[[#This Row],[QTDE/ Fabricação]]-Tabela1[[#This Row],[QTE]]</f>
        <v>-1</v>
      </c>
      <c r="R498" s="19">
        <f t="shared" si="77"/>
        <v>0.6</v>
      </c>
      <c r="S498" s="19">
        <f t="shared" si="70"/>
        <v>0.6</v>
      </c>
      <c r="T498" s="20">
        <f t="shared" si="78"/>
        <v>0</v>
      </c>
      <c r="U498" s="17">
        <f>IFERROR(SUMIF('LISTA DE EMBARQUE'!B:B,MICRO!E:E,'LISTA DE EMBARQUE'!G:G),"")</f>
        <v>0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0</v>
      </c>
      <c r="Y498" s="14">
        <f t="shared" si="79"/>
        <v>-1</v>
      </c>
      <c r="Z498" s="21">
        <f>Tabela1[[#This Row],[PESO TOTAL]]-Tabela1[[#This Row],[Peso Expedido]]</f>
        <v>0.6</v>
      </c>
      <c r="AA498" s="18">
        <v>1</v>
      </c>
      <c r="AB498" s="40"/>
      <c r="AC498" s="40">
        <v>1</v>
      </c>
      <c r="AD498" s="40">
        <v>1</v>
      </c>
      <c r="AE498" s="40">
        <v>1</v>
      </c>
      <c r="AF498" s="40">
        <v>1</v>
      </c>
      <c r="AG498" s="40">
        <v>1</v>
      </c>
      <c r="AH498" s="40">
        <v>1</v>
      </c>
      <c r="AI498" s="40" t="s">
        <v>4523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80"/>
        <v>P-024527-1/P190</v>
      </c>
      <c r="AP498" t="str">
        <f>Tabela1[[#This Row],[TAG]]&amp;Tabela1[[#This Row],[PEDIDO]]&amp;Tabela1[[#This Row],[PRODUTO]]</f>
        <v>P190P-190ESTRUTURA</v>
      </c>
      <c r="AQ498" s="23" t="str">
        <f>Tabela1[[#This Row],[PRODUTO]]&amp;Tabela1[[#This Row],[TAG]]</f>
        <v>ESTRUTURAP190</v>
      </c>
      <c r="AR498" s="183">
        <f>Tabela1[[#This Row],[PESO TOTAL]]*Tabela1[[#This Row],[MATÉRIA PRIMA]]</f>
        <v>0.6</v>
      </c>
      <c r="AS498" s="28">
        <f>Tabela1[[#This Row],[PESO TOTAL]]*Tabela1[[#This Row],[PREPARAÇÃO ]]</f>
        <v>0.6</v>
      </c>
      <c r="AT498" s="28">
        <f>Tabela1[[#This Row],[PESO TOTAL]]*Tabela1[[#This Row],[CALDEIRARIA]]</f>
        <v>0.6</v>
      </c>
      <c r="AU498" s="28">
        <f>Tabela1[[#This Row],[PESO TOTAL]]*Tabela1[[#This Row],[SOLDA]]</f>
        <v>0.6</v>
      </c>
      <c r="AV498" s="28">
        <f>Tabela1[[#This Row],[PESO TOTAL]]*Tabela1[[#This Row],[ACABAMENTO]]</f>
        <v>0.6</v>
      </c>
      <c r="AW498" s="28">
        <f>Tabela1[[#This Row],[PESO TOTAL]]*Tabela1[[#This Row],[PRONTO ACABADO]]</f>
        <v>0.6</v>
      </c>
      <c r="AX498" s="28">
        <f>Tabela1[[#This Row],[PESO TOTAL]]*Tabela1[[#This Row],[EXPEDIÇÃO ]]</f>
        <v>0.6</v>
      </c>
      <c r="AY498" s="28" t="str">
        <f>Tabela1[[#This Row],[PEDIDO]]&amp;Tabela1[[#This Row],[PRODUTO]]</f>
        <v>P-190ESTRUTURA</v>
      </c>
      <c r="AZ498" s="44">
        <f>IF(AF498="",0,IF(ISTEXT(AF498),H498*VALUE(SUBSTITUTE(AF498,"%",""))/100,H498*AF498))-Tabela1[[#This Row],[PRONTO ACABADO2]]</f>
        <v>0</v>
      </c>
      <c r="BA498" s="44">
        <f>IF(AG498="",0,IF(ISTEXT(AG498),H498*VALUE(SUBSTITUTE(AG498,"%",""))/100,H498*AG498))-Tabela1[[#This Row],[PESO EXPEDIDO2]]</f>
        <v>0</v>
      </c>
      <c r="BB498" s="44">
        <f t="shared" si="81"/>
        <v>0.6</v>
      </c>
      <c r="BC498" s="44">
        <f t="shared" si="82"/>
        <v>0.6</v>
      </c>
      <c r="BD498" s="44"/>
    </row>
    <row r="499" spans="1:56" ht="15.75" hidden="1" customHeight="1" x14ac:dyDescent="0.25">
      <c r="A499" s="6" t="s">
        <v>4377</v>
      </c>
      <c r="B499" s="22"/>
      <c r="C499" s="7">
        <v>1</v>
      </c>
      <c r="D499" s="46" t="s">
        <v>4380</v>
      </c>
      <c r="E499" s="7">
        <v>3459</v>
      </c>
      <c r="F499" s="7">
        <v>12</v>
      </c>
      <c r="G499" s="24">
        <v>0.4</v>
      </c>
      <c r="H499" s="41">
        <f>Tabela1[[#This Row],[PESO UNI]]*Tabela1[[#This Row],[QTE]]</f>
        <v>0.4</v>
      </c>
      <c r="I499" s="7">
        <v>12</v>
      </c>
      <c r="J499" s="8" t="s">
        <v>2557</v>
      </c>
      <c r="K499" s="8" t="s">
        <v>31</v>
      </c>
      <c r="L499" s="9" t="s">
        <v>2558</v>
      </c>
      <c r="M499" s="10">
        <v>46123</v>
      </c>
      <c r="N499" s="11" t="s">
        <v>46</v>
      </c>
      <c r="O499" s="12"/>
      <c r="P499" s="13"/>
      <c r="Q499" s="14">
        <f>Tabela1[[#This Row],[QTDE/ Fabricação]]-Tabela1[[#This Row],[QTE]]</f>
        <v>-1</v>
      </c>
      <c r="R499" s="19">
        <f t="shared" si="77"/>
        <v>0.4</v>
      </c>
      <c r="S499" s="19">
        <f t="shared" si="70"/>
        <v>0.4</v>
      </c>
      <c r="T499" s="20">
        <f t="shared" si="78"/>
        <v>0</v>
      </c>
      <c r="U499" s="17">
        <f>IFERROR(SUMIF('LISTA DE EMBARQUE'!B:B,MICRO!E:E,'LISTA DE EMBARQUE'!G:G),"")</f>
        <v>0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0</v>
      </c>
      <c r="Y499" s="14">
        <f t="shared" si="79"/>
        <v>-1</v>
      </c>
      <c r="Z499" s="21">
        <f>Tabela1[[#This Row],[PESO TOTAL]]-Tabela1[[#This Row],[Peso Expedido]]</f>
        <v>0.4</v>
      </c>
      <c r="AA499" s="18">
        <v>1</v>
      </c>
      <c r="AB499" s="40"/>
      <c r="AC499" s="40">
        <v>1</v>
      </c>
      <c r="AD499" s="40">
        <v>1</v>
      </c>
      <c r="AE499" s="40">
        <v>1</v>
      </c>
      <c r="AF499" s="40">
        <v>1</v>
      </c>
      <c r="AG499" s="40">
        <v>1</v>
      </c>
      <c r="AH499" s="40">
        <v>1</v>
      </c>
      <c r="AI499" s="40" t="s">
        <v>4523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80"/>
        <v>P-024527-1/P190</v>
      </c>
      <c r="AP499" t="str">
        <f>Tabela1[[#This Row],[TAG]]&amp;Tabela1[[#This Row],[PEDIDO]]&amp;Tabela1[[#This Row],[PRODUTO]]</f>
        <v>P190P-190ESTRUTURA</v>
      </c>
      <c r="AQ499" s="23" t="str">
        <f>Tabela1[[#This Row],[PRODUTO]]&amp;Tabela1[[#This Row],[TAG]]</f>
        <v>ESTRUTURAP190</v>
      </c>
      <c r="AR499" s="183">
        <f>Tabela1[[#This Row],[PESO TOTAL]]*Tabela1[[#This Row],[MATÉRIA PRIMA]]</f>
        <v>0.4</v>
      </c>
      <c r="AS499" s="28">
        <f>Tabela1[[#This Row],[PESO TOTAL]]*Tabela1[[#This Row],[PREPARAÇÃO ]]</f>
        <v>0.4</v>
      </c>
      <c r="AT499" s="28">
        <f>Tabela1[[#This Row],[PESO TOTAL]]*Tabela1[[#This Row],[CALDEIRARIA]]</f>
        <v>0.4</v>
      </c>
      <c r="AU499" s="28">
        <f>Tabela1[[#This Row],[PESO TOTAL]]*Tabela1[[#This Row],[SOLDA]]</f>
        <v>0.4</v>
      </c>
      <c r="AV499" s="28">
        <f>Tabela1[[#This Row],[PESO TOTAL]]*Tabela1[[#This Row],[ACABAMENTO]]</f>
        <v>0.4</v>
      </c>
      <c r="AW499" s="28">
        <f>Tabela1[[#This Row],[PESO TOTAL]]*Tabela1[[#This Row],[PRONTO ACABADO]]</f>
        <v>0.4</v>
      </c>
      <c r="AX499" s="28">
        <f>Tabela1[[#This Row],[PESO TOTAL]]*Tabela1[[#This Row],[EXPEDIÇÃO ]]</f>
        <v>0.4</v>
      </c>
      <c r="AY499" s="28" t="str">
        <f>Tabela1[[#This Row],[PEDIDO]]&amp;Tabela1[[#This Row],[PRODUTO]]</f>
        <v>P-190ESTRUTURA</v>
      </c>
      <c r="AZ499" s="44">
        <f>IF(AF499="",0,IF(ISTEXT(AF499),H499*VALUE(SUBSTITUTE(AF499,"%",""))/100,H499*AF499))-Tabela1[[#This Row],[PRONTO ACABADO2]]</f>
        <v>0</v>
      </c>
      <c r="BA499" s="44">
        <f>IF(AG499="",0,IF(ISTEXT(AG499),H499*VALUE(SUBSTITUTE(AG499,"%",""))/100,H499*AG499))-Tabela1[[#This Row],[PESO EXPEDIDO2]]</f>
        <v>0</v>
      </c>
      <c r="BB499" s="44">
        <f t="shared" si="81"/>
        <v>0.4</v>
      </c>
      <c r="BC499" s="44">
        <f t="shared" si="82"/>
        <v>0.4</v>
      </c>
      <c r="BD499" s="44"/>
    </row>
    <row r="500" spans="1:56" ht="15.75" hidden="1" customHeight="1" x14ac:dyDescent="0.25">
      <c r="A500" s="6" t="s">
        <v>4377</v>
      </c>
      <c r="B500" s="22"/>
      <c r="C500" s="7">
        <v>1</v>
      </c>
      <c r="D500" s="46" t="s">
        <v>4381</v>
      </c>
      <c r="E500" s="7">
        <v>3460</v>
      </c>
      <c r="F500" s="7">
        <v>12</v>
      </c>
      <c r="G500" s="24">
        <v>9</v>
      </c>
      <c r="H500" s="41">
        <f>Tabela1[[#This Row],[PESO UNI]]*Tabela1[[#This Row],[QTE]]</f>
        <v>9</v>
      </c>
      <c r="I500" s="7">
        <v>12</v>
      </c>
      <c r="J500" s="8" t="s">
        <v>2557</v>
      </c>
      <c r="K500" s="8" t="s">
        <v>31</v>
      </c>
      <c r="L500" s="9" t="s">
        <v>2558</v>
      </c>
      <c r="M500" s="10">
        <v>46123</v>
      </c>
      <c r="N500" s="11" t="s">
        <v>46</v>
      </c>
      <c r="O500" s="12"/>
      <c r="P500" s="13"/>
      <c r="Q500" s="14">
        <f>Tabela1[[#This Row],[QTDE/ Fabricação]]-Tabela1[[#This Row],[QTE]]</f>
        <v>-1</v>
      </c>
      <c r="R500" s="19">
        <f t="shared" si="77"/>
        <v>9</v>
      </c>
      <c r="S500" s="19">
        <f t="shared" si="70"/>
        <v>9</v>
      </c>
      <c r="T500" s="20">
        <f t="shared" si="78"/>
        <v>0</v>
      </c>
      <c r="U500" s="17">
        <f>IFERROR(SUMIF('LISTA DE EMBARQUE'!B:B,MICRO!E:E,'LISTA DE EMBARQUE'!G:G),"")</f>
        <v>0</v>
      </c>
      <c r="V500" s="12" t="str">
        <f>IFERROR(VLOOKUP(Tabela1[[#This Row],[COD.MDE]],'LISTA DE EMBARQUE'!B:L,11,0),"")</f>
        <v/>
      </c>
      <c r="W500" s="13" t="str">
        <f>IFERROR(COUNTIF(#REF!,Tabela1[[#This Row],[Colunas5]]),"")</f>
        <v/>
      </c>
      <c r="X500" s="14">
        <f>Tabela1[[#This Row],[QIANTIDADE EXPEDIDA]]*Tabela1[[#This Row],[PESO UNI]]</f>
        <v>0</v>
      </c>
      <c r="Y500" s="14">
        <f t="shared" si="79"/>
        <v>-1</v>
      </c>
      <c r="Z500" s="21">
        <f>Tabela1[[#This Row],[PESO TOTAL]]-Tabela1[[#This Row],[Peso Expedido]]</f>
        <v>9</v>
      </c>
      <c r="AA500" s="18">
        <v>1</v>
      </c>
      <c r="AB500" s="40"/>
      <c r="AC500" s="40">
        <v>1</v>
      </c>
      <c r="AD500" s="40">
        <v>1</v>
      </c>
      <c r="AE500" s="40">
        <v>1</v>
      </c>
      <c r="AF500" s="40">
        <v>1</v>
      </c>
      <c r="AG500" s="40">
        <v>1</v>
      </c>
      <c r="AH500" s="40">
        <v>1</v>
      </c>
      <c r="AI500" s="40" t="s">
        <v>4523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80"/>
        <v>P-024527-1/P190</v>
      </c>
      <c r="AP500" t="str">
        <f>Tabela1[[#This Row],[TAG]]&amp;Tabela1[[#This Row],[PEDIDO]]&amp;Tabela1[[#This Row],[PRODUTO]]</f>
        <v>P190P-190ESTRUTURA</v>
      </c>
      <c r="AQ500" s="23" t="str">
        <f>Tabela1[[#This Row],[PRODUTO]]&amp;Tabela1[[#This Row],[TAG]]</f>
        <v>ESTRUTURAP190</v>
      </c>
      <c r="AR500" s="183">
        <f>Tabela1[[#This Row],[PESO TOTAL]]*Tabela1[[#This Row],[MATÉRIA PRIMA]]</f>
        <v>9</v>
      </c>
      <c r="AS500" s="28">
        <f>Tabela1[[#This Row],[PESO TOTAL]]*Tabela1[[#This Row],[PREPARAÇÃO ]]</f>
        <v>9</v>
      </c>
      <c r="AT500" s="28">
        <f>Tabela1[[#This Row],[PESO TOTAL]]*Tabela1[[#This Row],[CALDEIRARIA]]</f>
        <v>9</v>
      </c>
      <c r="AU500" s="28">
        <f>Tabela1[[#This Row],[PESO TOTAL]]*Tabela1[[#This Row],[SOLDA]]</f>
        <v>9</v>
      </c>
      <c r="AV500" s="28">
        <f>Tabela1[[#This Row],[PESO TOTAL]]*Tabela1[[#This Row],[ACABAMENTO]]</f>
        <v>9</v>
      </c>
      <c r="AW500" s="28">
        <f>Tabela1[[#This Row],[PESO TOTAL]]*Tabela1[[#This Row],[PRONTO ACABADO]]</f>
        <v>9</v>
      </c>
      <c r="AX500" s="28">
        <f>Tabela1[[#This Row],[PESO TOTAL]]*Tabela1[[#This Row],[EXPEDIÇÃO ]]</f>
        <v>9</v>
      </c>
      <c r="AY500" s="28" t="str">
        <f>Tabela1[[#This Row],[PEDIDO]]&amp;Tabela1[[#This Row],[PRODUTO]]</f>
        <v>P-190ESTRUTURA</v>
      </c>
      <c r="AZ500" s="44">
        <f>IF(AF500="",0,IF(ISTEXT(AF500),H500*VALUE(SUBSTITUTE(AF500,"%",""))/100,H500*AF500))-Tabela1[[#This Row],[PRONTO ACABADO2]]</f>
        <v>0</v>
      </c>
      <c r="BA500" s="44">
        <f>IF(AG500="",0,IF(ISTEXT(AG500),H500*VALUE(SUBSTITUTE(AG500,"%",""))/100,H500*AG500))-Tabela1[[#This Row],[PESO EXPEDIDO2]]</f>
        <v>0</v>
      </c>
      <c r="BB500" s="44">
        <f t="shared" si="81"/>
        <v>9</v>
      </c>
      <c r="BC500" s="44">
        <f t="shared" si="82"/>
        <v>9</v>
      </c>
      <c r="BD500" s="44"/>
    </row>
    <row r="501" spans="1:56" ht="15.75" hidden="1" customHeight="1" x14ac:dyDescent="0.25">
      <c r="A501" s="6" t="s">
        <v>4377</v>
      </c>
      <c r="B501" s="22"/>
      <c r="C501" s="7">
        <v>2</v>
      </c>
      <c r="D501" s="46" t="s">
        <v>4382</v>
      </c>
      <c r="E501" s="7">
        <v>3461</v>
      </c>
      <c r="F501" s="7">
        <v>12</v>
      </c>
      <c r="G501" s="24">
        <v>5</v>
      </c>
      <c r="H501" s="41">
        <f>Tabela1[[#This Row],[PESO UNI]]*Tabela1[[#This Row],[QTE]]</f>
        <v>10</v>
      </c>
      <c r="I501" s="7">
        <v>12</v>
      </c>
      <c r="J501" s="8" t="s">
        <v>2557</v>
      </c>
      <c r="K501" s="8" t="s">
        <v>31</v>
      </c>
      <c r="L501" s="9" t="s">
        <v>2558</v>
      </c>
      <c r="M501" s="10">
        <v>46123</v>
      </c>
      <c r="N501" s="11" t="s">
        <v>46</v>
      </c>
      <c r="O501" s="12"/>
      <c r="P501" s="13"/>
      <c r="Q501" s="14">
        <f>Tabela1[[#This Row],[QTDE/ Fabricação]]-Tabela1[[#This Row],[QTE]]</f>
        <v>-2</v>
      </c>
      <c r="R501" s="19">
        <f t="shared" si="77"/>
        <v>10</v>
      </c>
      <c r="S501" s="19">
        <f t="shared" si="70"/>
        <v>10</v>
      </c>
      <c r="T501" s="20">
        <f t="shared" si="78"/>
        <v>0</v>
      </c>
      <c r="U501" s="17">
        <f>IFERROR(SUMIF('LISTA DE EMBARQUE'!B:B,MICRO!E:E,'LISTA DE EMBARQUE'!G:G),"")</f>
        <v>0</v>
      </c>
      <c r="V501" s="12" t="str">
        <f>IFERROR(VLOOKUP(Tabela1[[#This Row],[COD.MDE]],'LISTA DE EMBARQUE'!B:L,11,0),"")</f>
        <v/>
      </c>
      <c r="W501" s="13" t="str">
        <f>IFERROR(COUNTIF(#REF!,Tabela1[[#This Row],[Colunas5]]),"")</f>
        <v/>
      </c>
      <c r="X501" s="14">
        <f>Tabela1[[#This Row],[QIANTIDADE EXPEDIDA]]*Tabela1[[#This Row],[PESO UNI]]</f>
        <v>0</v>
      </c>
      <c r="Y501" s="14">
        <f t="shared" si="79"/>
        <v>-2</v>
      </c>
      <c r="Z501" s="21">
        <f>Tabela1[[#This Row],[PESO TOTAL]]-Tabela1[[#This Row],[Peso Expedido]]</f>
        <v>10</v>
      </c>
      <c r="AA501" s="18">
        <v>1</v>
      </c>
      <c r="AB501" s="40"/>
      <c r="AC501" s="40">
        <v>1</v>
      </c>
      <c r="AD501" s="40">
        <v>1</v>
      </c>
      <c r="AE501" s="40">
        <v>1</v>
      </c>
      <c r="AF501" s="40">
        <v>1</v>
      </c>
      <c r="AG501" s="40">
        <v>1</v>
      </c>
      <c r="AH501" s="40">
        <v>1</v>
      </c>
      <c r="AI501" s="40" t="s">
        <v>4523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80"/>
        <v>P-024527-1/P190</v>
      </c>
      <c r="AP501" t="str">
        <f>Tabela1[[#This Row],[TAG]]&amp;Tabela1[[#This Row],[PEDIDO]]&amp;Tabela1[[#This Row],[PRODUTO]]</f>
        <v>P190P-190ESTRUTURA</v>
      </c>
      <c r="AQ501" s="23" t="str">
        <f>Tabela1[[#This Row],[PRODUTO]]&amp;Tabela1[[#This Row],[TAG]]</f>
        <v>ESTRUTURAP190</v>
      </c>
      <c r="AR501" s="183">
        <f>Tabela1[[#This Row],[PESO TOTAL]]*Tabela1[[#This Row],[MATÉRIA PRIMA]]</f>
        <v>10</v>
      </c>
      <c r="AS501" s="28">
        <f>Tabela1[[#This Row],[PESO TOTAL]]*Tabela1[[#This Row],[PREPARAÇÃO ]]</f>
        <v>10</v>
      </c>
      <c r="AT501" s="28">
        <f>Tabela1[[#This Row],[PESO TOTAL]]*Tabela1[[#This Row],[CALDEIRARIA]]</f>
        <v>10</v>
      </c>
      <c r="AU501" s="28">
        <f>Tabela1[[#This Row],[PESO TOTAL]]*Tabela1[[#This Row],[SOLDA]]</f>
        <v>10</v>
      </c>
      <c r="AV501" s="28">
        <f>Tabela1[[#This Row],[PESO TOTAL]]*Tabela1[[#This Row],[ACABAMENTO]]</f>
        <v>10</v>
      </c>
      <c r="AW501" s="28">
        <f>Tabela1[[#This Row],[PESO TOTAL]]*Tabela1[[#This Row],[PRONTO ACABADO]]</f>
        <v>10</v>
      </c>
      <c r="AX501" s="28">
        <f>Tabela1[[#This Row],[PESO TOTAL]]*Tabela1[[#This Row],[EXPEDIÇÃO ]]</f>
        <v>10</v>
      </c>
      <c r="AY501" s="28" t="str">
        <f>Tabela1[[#This Row],[PEDIDO]]&amp;Tabela1[[#This Row],[PRODUTO]]</f>
        <v>P-190ESTRUTURA</v>
      </c>
      <c r="AZ501" s="44">
        <f>IF(AF501="",0,IF(ISTEXT(AF501),H501*VALUE(SUBSTITUTE(AF501,"%",""))/100,H501*AF501))-Tabela1[[#This Row],[PRONTO ACABADO2]]</f>
        <v>0</v>
      </c>
      <c r="BA501" s="44">
        <f>IF(AG501="",0,IF(ISTEXT(AG501),H501*VALUE(SUBSTITUTE(AG501,"%",""))/100,H501*AG501))-Tabela1[[#This Row],[PESO EXPEDIDO2]]</f>
        <v>0</v>
      </c>
      <c r="BB501" s="44">
        <f t="shared" si="81"/>
        <v>10</v>
      </c>
      <c r="BC501" s="44">
        <f t="shared" si="82"/>
        <v>10</v>
      </c>
      <c r="BD501" s="44"/>
    </row>
    <row r="502" spans="1:56" ht="15.75" hidden="1" customHeight="1" x14ac:dyDescent="0.25">
      <c r="A502" s="6" t="s">
        <v>4377</v>
      </c>
      <c r="B502" s="22"/>
      <c r="C502" s="7">
        <v>1</v>
      </c>
      <c r="D502" s="46" t="s">
        <v>4383</v>
      </c>
      <c r="E502" s="7">
        <v>3462</v>
      </c>
      <c r="F502" s="7">
        <v>12</v>
      </c>
      <c r="G502" s="24">
        <v>23.4</v>
      </c>
      <c r="H502" s="41">
        <f>Tabela1[[#This Row],[PESO UNI]]*Tabela1[[#This Row],[QTE]]</f>
        <v>23.4</v>
      </c>
      <c r="I502" s="7">
        <v>12</v>
      </c>
      <c r="J502" s="8" t="s">
        <v>2557</v>
      </c>
      <c r="K502" s="8" t="s">
        <v>31</v>
      </c>
      <c r="L502" s="9" t="s">
        <v>2558</v>
      </c>
      <c r="M502" s="10">
        <v>46123</v>
      </c>
      <c r="N502" s="11" t="s">
        <v>46</v>
      </c>
      <c r="O502" s="12"/>
      <c r="P502" s="13"/>
      <c r="Q502" s="14">
        <f>Tabela1[[#This Row],[QTDE/ Fabricação]]-Tabela1[[#This Row],[QTE]]</f>
        <v>-1</v>
      </c>
      <c r="R502" s="19">
        <f t="shared" si="77"/>
        <v>23.4</v>
      </c>
      <c r="S502" s="19">
        <f t="shared" si="70"/>
        <v>23.4</v>
      </c>
      <c r="T502" s="20">
        <f t="shared" si="78"/>
        <v>0</v>
      </c>
      <c r="U502" s="17">
        <f>IFERROR(SUMIF('LISTA DE EMBARQUE'!B:B,MICRO!E:E,'LISTA DE EMBARQUE'!G:G),"")</f>
        <v>0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0</v>
      </c>
      <c r="Y502" s="14">
        <f t="shared" si="79"/>
        <v>-1</v>
      </c>
      <c r="Z502" s="21">
        <f>Tabela1[[#This Row],[PESO TOTAL]]-Tabela1[[#This Row],[Peso Expedido]]</f>
        <v>23.4</v>
      </c>
      <c r="AA502" s="18">
        <v>1</v>
      </c>
      <c r="AB502" s="40"/>
      <c r="AC502" s="40">
        <v>1</v>
      </c>
      <c r="AD502" s="40">
        <v>1</v>
      </c>
      <c r="AE502" s="40">
        <v>1</v>
      </c>
      <c r="AF502" s="40">
        <v>1</v>
      </c>
      <c r="AG502" s="40">
        <v>1</v>
      </c>
      <c r="AH502" s="40">
        <v>1</v>
      </c>
      <c r="AI502" s="40" t="s">
        <v>4523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80"/>
        <v>P-024527-1/P190</v>
      </c>
      <c r="AP502" t="str">
        <f>Tabela1[[#This Row],[TAG]]&amp;Tabela1[[#This Row],[PEDIDO]]&amp;Tabela1[[#This Row],[PRODUTO]]</f>
        <v>P190P-190ESTRUTURA</v>
      </c>
      <c r="AQ502" s="23" t="str">
        <f>Tabela1[[#This Row],[PRODUTO]]&amp;Tabela1[[#This Row],[TAG]]</f>
        <v>ESTRUTURAP190</v>
      </c>
      <c r="AR502" s="183">
        <f>Tabela1[[#This Row],[PESO TOTAL]]*Tabela1[[#This Row],[MATÉRIA PRIMA]]</f>
        <v>23.4</v>
      </c>
      <c r="AS502" s="28">
        <f>Tabela1[[#This Row],[PESO TOTAL]]*Tabela1[[#This Row],[PREPARAÇÃO ]]</f>
        <v>23.4</v>
      </c>
      <c r="AT502" s="28">
        <f>Tabela1[[#This Row],[PESO TOTAL]]*Tabela1[[#This Row],[CALDEIRARIA]]</f>
        <v>23.4</v>
      </c>
      <c r="AU502" s="28">
        <f>Tabela1[[#This Row],[PESO TOTAL]]*Tabela1[[#This Row],[SOLDA]]</f>
        <v>23.4</v>
      </c>
      <c r="AV502" s="28">
        <f>Tabela1[[#This Row],[PESO TOTAL]]*Tabela1[[#This Row],[ACABAMENTO]]</f>
        <v>23.4</v>
      </c>
      <c r="AW502" s="28">
        <f>Tabela1[[#This Row],[PESO TOTAL]]*Tabela1[[#This Row],[PRONTO ACABADO]]</f>
        <v>23.4</v>
      </c>
      <c r="AX502" s="28">
        <f>Tabela1[[#This Row],[PESO TOTAL]]*Tabela1[[#This Row],[EXPEDIÇÃO ]]</f>
        <v>23.4</v>
      </c>
      <c r="AY502" s="28" t="str">
        <f>Tabela1[[#This Row],[PEDIDO]]&amp;Tabela1[[#This Row],[PRODUTO]]</f>
        <v>P-190ESTRUTURA</v>
      </c>
      <c r="AZ502" s="44">
        <f>IF(AF502="",0,IF(ISTEXT(AF502),H502*VALUE(SUBSTITUTE(AF502,"%",""))/100,H502*AF502))-Tabela1[[#This Row],[PRONTO ACABADO2]]</f>
        <v>0</v>
      </c>
      <c r="BA502" s="44">
        <f>IF(AG502="",0,IF(ISTEXT(AG502),H502*VALUE(SUBSTITUTE(AG502,"%",""))/100,H502*AG502))-Tabela1[[#This Row],[PESO EXPEDIDO2]]</f>
        <v>0</v>
      </c>
      <c r="BB502" s="44">
        <f t="shared" si="81"/>
        <v>23.4</v>
      </c>
      <c r="BC502" s="44">
        <f t="shared" si="82"/>
        <v>23.4</v>
      </c>
      <c r="BD502" s="44"/>
    </row>
    <row r="503" spans="1:56" ht="15.75" hidden="1" customHeight="1" x14ac:dyDescent="0.25">
      <c r="A503" s="6" t="s">
        <v>4384</v>
      </c>
      <c r="B503" s="22"/>
      <c r="C503" s="7">
        <v>1</v>
      </c>
      <c r="D503" s="46" t="s">
        <v>4385</v>
      </c>
      <c r="E503" s="7">
        <v>3464</v>
      </c>
      <c r="F503" s="7">
        <v>13</v>
      </c>
      <c r="G503" s="24">
        <v>51.7</v>
      </c>
      <c r="H503" s="41">
        <f>Tabela1[[#This Row],[PESO UNI]]*Tabela1[[#This Row],[QTE]]</f>
        <v>51.7</v>
      </c>
      <c r="I503" s="7">
        <v>0</v>
      </c>
      <c r="J503" s="8" t="s">
        <v>2557</v>
      </c>
      <c r="K503" s="8" t="s">
        <v>31</v>
      </c>
      <c r="L503" s="9" t="s">
        <v>2558</v>
      </c>
      <c r="M503" s="10"/>
      <c r="N503" s="11" t="s">
        <v>46</v>
      </c>
      <c r="O503" s="12"/>
      <c r="P503" s="13"/>
      <c r="Q503" s="14">
        <f>Tabela1[[#This Row],[QTDE/ Fabricação]]-Tabela1[[#This Row],[QTE]]</f>
        <v>-1</v>
      </c>
      <c r="R503" s="19">
        <f t="shared" si="77"/>
        <v>51.7</v>
      </c>
      <c r="S503" s="19">
        <f t="shared" si="70"/>
        <v>51.7</v>
      </c>
      <c r="T503" s="20">
        <f t="shared" si="78"/>
        <v>0</v>
      </c>
      <c r="U503" s="17">
        <f>IFERROR(SUMIF('LISTA DE EMBARQUE'!B:B,MICRO!E:E,'LISTA DE EMBARQUE'!G:G),"")</f>
        <v>1</v>
      </c>
      <c r="V503" s="12">
        <f>IFERROR(VLOOKUP(Tabela1[[#This Row],[COD.MDE]],'LISTA DE EMBARQUE'!B:L,11,0),"")</f>
        <v>4</v>
      </c>
      <c r="W503" s="13" t="str">
        <f>IFERROR(COUNTIF(#REF!,Tabela1[[#This Row],[Colunas5]]),"")</f>
        <v/>
      </c>
      <c r="X503" s="14">
        <f>Tabela1[[#This Row],[QIANTIDADE EXPEDIDA]]*Tabela1[[#This Row],[PESO UNI]]</f>
        <v>51.7</v>
      </c>
      <c r="Y503" s="14">
        <f t="shared" si="79"/>
        <v>0</v>
      </c>
      <c r="Z503" s="21">
        <f>Tabela1[[#This Row],[PESO TOTAL]]-Tabela1[[#This Row],[Peso Expedido]]</f>
        <v>0</v>
      </c>
      <c r="AA503" s="18">
        <v>1</v>
      </c>
      <c r="AB503" s="40"/>
      <c r="AC503" s="40">
        <v>1</v>
      </c>
      <c r="AD503" s="40">
        <v>1</v>
      </c>
      <c r="AE503" s="40">
        <v>1</v>
      </c>
      <c r="AF503" s="40">
        <v>1</v>
      </c>
      <c r="AG503" s="40">
        <v>1</v>
      </c>
      <c r="AH503" s="40">
        <v>1</v>
      </c>
      <c r="AI503" s="40" t="s">
        <v>4523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80"/>
        <v>P-073059-1/P190</v>
      </c>
      <c r="AP503" t="str">
        <f>Tabela1[[#This Row],[TAG]]&amp;Tabela1[[#This Row],[PEDIDO]]&amp;Tabela1[[#This Row],[PRODUTO]]</f>
        <v>P190P-190ESTRUTURA</v>
      </c>
      <c r="AQ503" s="23" t="str">
        <f>Tabela1[[#This Row],[PRODUTO]]&amp;Tabela1[[#This Row],[TAG]]</f>
        <v>ESTRUTURAP190</v>
      </c>
      <c r="AR503" s="183">
        <f>Tabela1[[#This Row],[PESO TOTAL]]*Tabela1[[#This Row],[MATÉRIA PRIMA]]</f>
        <v>51.7</v>
      </c>
      <c r="AS503" s="28">
        <f>Tabela1[[#This Row],[PESO TOTAL]]*Tabela1[[#This Row],[PREPARAÇÃO ]]</f>
        <v>51.7</v>
      </c>
      <c r="AT503" s="28">
        <f>Tabela1[[#This Row],[PESO TOTAL]]*Tabela1[[#This Row],[CALDEIRARIA]]</f>
        <v>51.7</v>
      </c>
      <c r="AU503" s="28">
        <f>Tabela1[[#This Row],[PESO TOTAL]]*Tabela1[[#This Row],[SOLDA]]</f>
        <v>51.7</v>
      </c>
      <c r="AV503" s="28">
        <f>Tabela1[[#This Row],[PESO TOTAL]]*Tabela1[[#This Row],[ACABAMENTO]]</f>
        <v>51.7</v>
      </c>
      <c r="AW503" s="28">
        <f>Tabela1[[#This Row],[PESO TOTAL]]*Tabela1[[#This Row],[PRONTO ACABADO]]</f>
        <v>51.7</v>
      </c>
      <c r="AX503" s="28">
        <f>Tabela1[[#This Row],[PESO TOTAL]]*Tabela1[[#This Row],[EXPEDIÇÃO ]]</f>
        <v>51.7</v>
      </c>
      <c r="AY503" s="28" t="str">
        <f>Tabela1[[#This Row],[PEDIDO]]&amp;Tabela1[[#This Row],[PRODUTO]]</f>
        <v>P-190ESTRUTURA</v>
      </c>
      <c r="AZ503" s="44">
        <f>IF(AF503="",0,IF(ISTEXT(AF503),H503*VALUE(SUBSTITUTE(AF503,"%",""))/100,H503*AF503))-Tabela1[[#This Row],[PRONTO ACABADO2]]</f>
        <v>0</v>
      </c>
      <c r="BA503" s="44">
        <f>IF(AG503="",0,IF(ISTEXT(AG503),H503*VALUE(SUBSTITUTE(AG503,"%",""))/100,H503*AG503))-Tabela1[[#This Row],[PESO EXPEDIDO2]]</f>
        <v>0</v>
      </c>
      <c r="BB503" s="44">
        <f t="shared" si="81"/>
        <v>51.7</v>
      </c>
      <c r="BC503" s="44">
        <f t="shared" si="82"/>
        <v>51.7</v>
      </c>
      <c r="BD503" s="44"/>
    </row>
    <row r="504" spans="1:56" ht="15.75" hidden="1" customHeight="1" x14ac:dyDescent="0.25">
      <c r="A504" s="6" t="s">
        <v>4386</v>
      </c>
      <c r="B504" s="22"/>
      <c r="C504" s="7">
        <v>1</v>
      </c>
      <c r="D504" s="46" t="s">
        <v>4387</v>
      </c>
      <c r="E504" s="7">
        <v>3465</v>
      </c>
      <c r="F504" s="7">
        <v>12</v>
      </c>
      <c r="G504" s="24">
        <v>232.8</v>
      </c>
      <c r="H504" s="41">
        <f>Tabela1[[#This Row],[PESO UNI]]*Tabela1[[#This Row],[QTE]]</f>
        <v>232.8</v>
      </c>
      <c r="I504" s="7">
        <v>0</v>
      </c>
      <c r="J504" s="8" t="s">
        <v>2557</v>
      </c>
      <c r="K504" s="8" t="s">
        <v>31</v>
      </c>
      <c r="L504" s="9" t="s">
        <v>2558</v>
      </c>
      <c r="M504" s="10"/>
      <c r="N504" s="11" t="s">
        <v>46</v>
      </c>
      <c r="O504" s="12"/>
      <c r="P504" s="13"/>
      <c r="Q504" s="14">
        <f>Tabela1[[#This Row],[QTDE/ Fabricação]]-Tabela1[[#This Row],[QTE]]</f>
        <v>-1</v>
      </c>
      <c r="R504" s="19">
        <f t="shared" si="77"/>
        <v>232.8</v>
      </c>
      <c r="S504" s="19">
        <f t="shared" si="70"/>
        <v>232.8</v>
      </c>
      <c r="T504" s="20">
        <f t="shared" si="78"/>
        <v>0</v>
      </c>
      <c r="U504" s="17">
        <f>IFERROR(SUMIF('LISTA DE EMBARQUE'!B:B,MICRO!E:E,'LISTA DE EMBARQUE'!G:G),"")</f>
        <v>1</v>
      </c>
      <c r="V504" s="12">
        <f>IFERROR(VLOOKUP(Tabela1[[#This Row],[COD.MDE]],'LISTA DE EMBARQUE'!B:L,11,0),"")</f>
        <v>4</v>
      </c>
      <c r="W504" s="13" t="str">
        <f>IFERROR(COUNTIF(#REF!,Tabela1[[#This Row],[Colunas5]]),"")</f>
        <v/>
      </c>
      <c r="X504" s="14">
        <f>Tabela1[[#This Row],[QIANTIDADE EXPEDIDA]]*Tabela1[[#This Row],[PESO UNI]]</f>
        <v>232.8</v>
      </c>
      <c r="Y504" s="14">
        <f t="shared" si="79"/>
        <v>0</v>
      </c>
      <c r="Z504" s="21">
        <f>Tabela1[[#This Row],[PESO TOTAL]]-Tabela1[[#This Row],[Peso Expedido]]</f>
        <v>0</v>
      </c>
      <c r="AA504" s="18">
        <v>1</v>
      </c>
      <c r="AB504" s="40"/>
      <c r="AC504" s="40">
        <v>1</v>
      </c>
      <c r="AD504" s="40">
        <v>1</v>
      </c>
      <c r="AE504" s="40">
        <v>1</v>
      </c>
      <c r="AF504" s="40">
        <v>1</v>
      </c>
      <c r="AG504" s="40">
        <v>1</v>
      </c>
      <c r="AH504" s="40">
        <v>1</v>
      </c>
      <c r="AI504" s="40" t="s">
        <v>4523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80"/>
        <v>P-073058-1/P190</v>
      </c>
      <c r="AP504" t="str">
        <f>Tabela1[[#This Row],[TAG]]&amp;Tabela1[[#This Row],[PEDIDO]]&amp;Tabela1[[#This Row],[PRODUTO]]</f>
        <v>P190P-190ESTRUTURA</v>
      </c>
      <c r="AQ504" s="23" t="str">
        <f>Tabela1[[#This Row],[PRODUTO]]&amp;Tabela1[[#This Row],[TAG]]</f>
        <v>ESTRUTURAP190</v>
      </c>
      <c r="AR504" s="183">
        <f>Tabela1[[#This Row],[PESO TOTAL]]*Tabela1[[#This Row],[MATÉRIA PRIMA]]</f>
        <v>232.8</v>
      </c>
      <c r="AS504" s="28">
        <f>Tabela1[[#This Row],[PESO TOTAL]]*Tabela1[[#This Row],[PREPARAÇÃO ]]</f>
        <v>232.8</v>
      </c>
      <c r="AT504" s="28">
        <f>Tabela1[[#This Row],[PESO TOTAL]]*Tabela1[[#This Row],[CALDEIRARIA]]</f>
        <v>232.8</v>
      </c>
      <c r="AU504" s="28">
        <f>Tabela1[[#This Row],[PESO TOTAL]]*Tabela1[[#This Row],[SOLDA]]</f>
        <v>232.8</v>
      </c>
      <c r="AV504" s="28">
        <f>Tabela1[[#This Row],[PESO TOTAL]]*Tabela1[[#This Row],[ACABAMENTO]]</f>
        <v>232.8</v>
      </c>
      <c r="AW504" s="28">
        <f>Tabela1[[#This Row],[PESO TOTAL]]*Tabela1[[#This Row],[PRONTO ACABADO]]</f>
        <v>232.8</v>
      </c>
      <c r="AX504" s="28">
        <f>Tabela1[[#This Row],[PESO TOTAL]]*Tabela1[[#This Row],[EXPEDIÇÃO ]]</f>
        <v>232.8</v>
      </c>
      <c r="AY504" s="28" t="str">
        <f>Tabela1[[#This Row],[PEDIDO]]&amp;Tabela1[[#This Row],[PRODUTO]]</f>
        <v>P-190ESTRUTURA</v>
      </c>
      <c r="AZ504" s="44">
        <f>IF(AF504="",0,IF(ISTEXT(AF504),H504*VALUE(SUBSTITUTE(AF504,"%",""))/100,H504*AF504))-Tabela1[[#This Row],[PRONTO ACABADO2]]</f>
        <v>0</v>
      </c>
      <c r="BA504" s="44">
        <f>IF(AG504="",0,IF(ISTEXT(AG504),H504*VALUE(SUBSTITUTE(AG504,"%",""))/100,H504*AG504))-Tabela1[[#This Row],[PESO EXPEDIDO2]]</f>
        <v>0</v>
      </c>
      <c r="BB504" s="44">
        <f t="shared" si="81"/>
        <v>232.8</v>
      </c>
      <c r="BC504" s="44">
        <f t="shared" si="82"/>
        <v>232.8</v>
      </c>
      <c r="BD504" s="44"/>
    </row>
    <row r="505" spans="1:56" ht="15.75" hidden="1" customHeight="1" x14ac:dyDescent="0.25">
      <c r="A505" s="6" t="s">
        <v>4388</v>
      </c>
      <c r="B505" s="22"/>
      <c r="C505" s="7">
        <v>2</v>
      </c>
      <c r="D505" s="46" t="s">
        <v>4389</v>
      </c>
      <c r="E505" s="7">
        <v>3466</v>
      </c>
      <c r="F505" s="7">
        <v>12</v>
      </c>
      <c r="G505" s="24">
        <v>31</v>
      </c>
      <c r="H505" s="41">
        <f>Tabela1[[#This Row],[PESO UNI]]*Tabela1[[#This Row],[QTE]]</f>
        <v>62</v>
      </c>
      <c r="I505" s="7">
        <v>1</v>
      </c>
      <c r="J505" s="8" t="s">
        <v>2557</v>
      </c>
      <c r="K505" s="8" t="s">
        <v>31</v>
      </c>
      <c r="L505" s="9" t="s">
        <v>2558</v>
      </c>
      <c r="M505" s="10"/>
      <c r="N505" s="11" t="s">
        <v>46</v>
      </c>
      <c r="O505" s="12"/>
      <c r="P505" s="13"/>
      <c r="Q505" s="14">
        <f>Tabela1[[#This Row],[QTDE/ Fabricação]]-Tabela1[[#This Row],[QTE]]</f>
        <v>-2</v>
      </c>
      <c r="R505" s="19">
        <f t="shared" si="77"/>
        <v>62</v>
      </c>
      <c r="S505" s="19">
        <f t="shared" si="70"/>
        <v>62</v>
      </c>
      <c r="T505" s="20">
        <f t="shared" si="78"/>
        <v>0</v>
      </c>
      <c r="U505" s="17">
        <f>IFERROR(SUMIF('LISTA DE EMBARQUE'!B:B,MICRO!E:E,'LISTA DE EMBARQUE'!G:G),"")</f>
        <v>0</v>
      </c>
      <c r="V505" s="12" t="str">
        <f>IFERROR(VLOOKUP(Tabela1[[#This Row],[COD.MDE]],'LISTA DE EMBARQUE'!B:L,11,0),"")</f>
        <v/>
      </c>
      <c r="W505" s="13" t="str">
        <f>IFERROR(COUNTIF(#REF!,Tabela1[[#This Row],[Colunas5]]),"")</f>
        <v/>
      </c>
      <c r="X505" s="14">
        <f>Tabela1[[#This Row],[QIANTIDADE EXPEDIDA]]*Tabela1[[#This Row],[PESO UNI]]</f>
        <v>0</v>
      </c>
      <c r="Y505" s="14">
        <f t="shared" si="79"/>
        <v>-2</v>
      </c>
      <c r="Z505" s="21">
        <f>Tabela1[[#This Row],[PESO TOTAL]]-Tabela1[[#This Row],[Peso Expedido]]</f>
        <v>62</v>
      </c>
      <c r="AA505" s="18">
        <v>1</v>
      </c>
      <c r="AB505" s="40"/>
      <c r="AC505" s="40">
        <v>1</v>
      </c>
      <c r="AD505" s="40">
        <v>1</v>
      </c>
      <c r="AE505" s="40">
        <v>1</v>
      </c>
      <c r="AF505" s="40">
        <v>1</v>
      </c>
      <c r="AG505" s="40">
        <v>1</v>
      </c>
      <c r="AH505" s="40">
        <v>1</v>
      </c>
      <c r="AI505" s="40" t="s">
        <v>4523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80"/>
        <v>P-024529-1/P190</v>
      </c>
      <c r="AP505" t="str">
        <f>Tabela1[[#This Row],[TAG]]&amp;Tabela1[[#This Row],[PEDIDO]]&amp;Tabela1[[#This Row],[PRODUTO]]</f>
        <v>P190P-190ESTRUTURA</v>
      </c>
      <c r="AQ505" s="23" t="str">
        <f>Tabela1[[#This Row],[PRODUTO]]&amp;Tabela1[[#This Row],[TAG]]</f>
        <v>ESTRUTURAP190</v>
      </c>
      <c r="AR505" s="183">
        <f>Tabela1[[#This Row],[PESO TOTAL]]*Tabela1[[#This Row],[MATÉRIA PRIMA]]</f>
        <v>62</v>
      </c>
      <c r="AS505" s="28">
        <f>Tabela1[[#This Row],[PESO TOTAL]]*Tabela1[[#This Row],[PREPARAÇÃO ]]</f>
        <v>62</v>
      </c>
      <c r="AT505" s="28">
        <f>Tabela1[[#This Row],[PESO TOTAL]]*Tabela1[[#This Row],[CALDEIRARIA]]</f>
        <v>62</v>
      </c>
      <c r="AU505" s="28">
        <f>Tabela1[[#This Row],[PESO TOTAL]]*Tabela1[[#This Row],[SOLDA]]</f>
        <v>62</v>
      </c>
      <c r="AV505" s="28">
        <f>Tabela1[[#This Row],[PESO TOTAL]]*Tabela1[[#This Row],[ACABAMENTO]]</f>
        <v>62</v>
      </c>
      <c r="AW505" s="28">
        <f>Tabela1[[#This Row],[PESO TOTAL]]*Tabela1[[#This Row],[PRONTO ACABADO]]</f>
        <v>62</v>
      </c>
      <c r="AX505" s="28">
        <f>Tabela1[[#This Row],[PESO TOTAL]]*Tabela1[[#This Row],[EXPEDIÇÃO ]]</f>
        <v>62</v>
      </c>
      <c r="AY505" s="28" t="str">
        <f>Tabela1[[#This Row],[PEDIDO]]&amp;Tabela1[[#This Row],[PRODUTO]]</f>
        <v>P-190ESTRUTURA</v>
      </c>
      <c r="AZ505" s="44">
        <f>IF(AF505="",0,IF(ISTEXT(AF505),H505*VALUE(SUBSTITUTE(AF505,"%",""))/100,H505*AF505))-Tabela1[[#This Row],[PRONTO ACABADO2]]</f>
        <v>0</v>
      </c>
      <c r="BA505" s="44">
        <f>IF(AG505="",0,IF(ISTEXT(AG505),H505*VALUE(SUBSTITUTE(AG505,"%",""))/100,H505*AG505))-Tabela1[[#This Row],[PESO EXPEDIDO2]]</f>
        <v>0</v>
      </c>
      <c r="BB505" s="44">
        <f t="shared" si="81"/>
        <v>62</v>
      </c>
      <c r="BC505" s="44">
        <f t="shared" si="82"/>
        <v>62</v>
      </c>
      <c r="BD505" s="44"/>
    </row>
    <row r="506" spans="1:56" ht="15.75" hidden="1" customHeight="1" x14ac:dyDescent="0.25">
      <c r="A506" s="6" t="s">
        <v>4390</v>
      </c>
      <c r="B506" s="22"/>
      <c r="C506" s="7">
        <v>1</v>
      </c>
      <c r="D506" s="46" t="s">
        <v>4391</v>
      </c>
      <c r="E506" s="7">
        <v>3467</v>
      </c>
      <c r="F506" s="7">
        <v>12</v>
      </c>
      <c r="G506" s="24">
        <v>45.4</v>
      </c>
      <c r="H506" s="41">
        <f>Tabela1[[#This Row],[PESO UNI]]*Tabela1[[#This Row],[QTE]]</f>
        <v>45.4</v>
      </c>
      <c r="I506" s="7">
        <v>1</v>
      </c>
      <c r="J506" s="8" t="s">
        <v>2557</v>
      </c>
      <c r="K506" s="8" t="s">
        <v>31</v>
      </c>
      <c r="L506" s="9" t="s">
        <v>2558</v>
      </c>
      <c r="M506" s="10"/>
      <c r="N506" s="11" t="s">
        <v>46</v>
      </c>
      <c r="O506" s="12"/>
      <c r="P506" s="13"/>
      <c r="Q506" s="14">
        <f>Tabela1[[#This Row],[QTDE/ Fabricação]]-Tabela1[[#This Row],[QTE]]</f>
        <v>-1</v>
      </c>
      <c r="R506" s="19">
        <f t="shared" si="77"/>
        <v>45.4</v>
      </c>
      <c r="S506" s="19">
        <f t="shared" si="70"/>
        <v>45.4</v>
      </c>
      <c r="T506" s="20">
        <f t="shared" si="78"/>
        <v>0</v>
      </c>
      <c r="U506" s="17">
        <f>IFERROR(SUMIF('LISTA DE EMBARQUE'!B:B,MICRO!E:E,'LISTA DE EMBARQUE'!G:G),"")</f>
        <v>0</v>
      </c>
      <c r="V506" s="12" t="str">
        <f>IFERROR(VLOOKUP(Tabela1[[#This Row],[COD.MDE]],'LISTA DE EMBARQUE'!B:L,11,0),"")</f>
        <v/>
      </c>
      <c r="W506" s="13" t="str">
        <f>IFERROR(COUNTIF(#REF!,Tabela1[[#This Row],[Colunas5]]),"")</f>
        <v/>
      </c>
      <c r="X506" s="14">
        <f>Tabela1[[#This Row],[QIANTIDADE EXPEDIDA]]*Tabela1[[#This Row],[PESO UNI]]</f>
        <v>0</v>
      </c>
      <c r="Y506" s="14">
        <f t="shared" si="79"/>
        <v>-1</v>
      </c>
      <c r="Z506" s="21">
        <f>Tabela1[[#This Row],[PESO TOTAL]]-Tabela1[[#This Row],[Peso Expedido]]</f>
        <v>45.4</v>
      </c>
      <c r="AA506" s="18">
        <v>1</v>
      </c>
      <c r="AB506" s="40"/>
      <c r="AC506" s="40">
        <v>1</v>
      </c>
      <c r="AD506" s="40">
        <v>1</v>
      </c>
      <c r="AE506" s="40">
        <v>1</v>
      </c>
      <c r="AF506" s="40">
        <v>1</v>
      </c>
      <c r="AG506" s="40">
        <v>1</v>
      </c>
      <c r="AH506" s="40">
        <v>1</v>
      </c>
      <c r="AI506" s="40" t="s">
        <v>4523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80"/>
        <v>P-024526-1/P190</v>
      </c>
      <c r="AP506" t="str">
        <f>Tabela1[[#This Row],[TAG]]&amp;Tabela1[[#This Row],[PEDIDO]]&amp;Tabela1[[#This Row],[PRODUTO]]</f>
        <v>P190P-190ESTRUTURA</v>
      </c>
      <c r="AQ506" s="23" t="str">
        <f>Tabela1[[#This Row],[PRODUTO]]&amp;Tabela1[[#This Row],[TAG]]</f>
        <v>ESTRUTURAP190</v>
      </c>
      <c r="AR506" s="183">
        <f>Tabela1[[#This Row],[PESO TOTAL]]*Tabela1[[#This Row],[MATÉRIA PRIMA]]</f>
        <v>45.4</v>
      </c>
      <c r="AS506" s="28">
        <f>Tabela1[[#This Row],[PESO TOTAL]]*Tabela1[[#This Row],[PREPARAÇÃO ]]</f>
        <v>45.4</v>
      </c>
      <c r="AT506" s="28">
        <f>Tabela1[[#This Row],[PESO TOTAL]]*Tabela1[[#This Row],[CALDEIRARIA]]</f>
        <v>45.4</v>
      </c>
      <c r="AU506" s="28">
        <f>Tabela1[[#This Row],[PESO TOTAL]]*Tabela1[[#This Row],[SOLDA]]</f>
        <v>45.4</v>
      </c>
      <c r="AV506" s="28">
        <f>Tabela1[[#This Row],[PESO TOTAL]]*Tabela1[[#This Row],[ACABAMENTO]]</f>
        <v>45.4</v>
      </c>
      <c r="AW506" s="28">
        <f>Tabela1[[#This Row],[PESO TOTAL]]*Tabela1[[#This Row],[PRONTO ACABADO]]</f>
        <v>45.4</v>
      </c>
      <c r="AX506" s="28">
        <f>Tabela1[[#This Row],[PESO TOTAL]]*Tabela1[[#This Row],[EXPEDIÇÃO ]]</f>
        <v>45.4</v>
      </c>
      <c r="AY506" s="28" t="str">
        <f>Tabela1[[#This Row],[PEDIDO]]&amp;Tabela1[[#This Row],[PRODUTO]]</f>
        <v>P-190ESTRUTURA</v>
      </c>
      <c r="AZ506" s="44">
        <f>IF(AF506="",0,IF(ISTEXT(AF506),H506*VALUE(SUBSTITUTE(AF506,"%",""))/100,H506*AF506))-Tabela1[[#This Row],[PRONTO ACABADO2]]</f>
        <v>0</v>
      </c>
      <c r="BA506" s="44">
        <f>IF(AG506="",0,IF(ISTEXT(AG506),H506*VALUE(SUBSTITUTE(AG506,"%",""))/100,H506*AG506))-Tabela1[[#This Row],[PESO EXPEDIDO2]]</f>
        <v>0</v>
      </c>
      <c r="BB506" s="44">
        <f t="shared" si="81"/>
        <v>45.4</v>
      </c>
      <c r="BC506" s="44">
        <f t="shared" si="82"/>
        <v>45.4</v>
      </c>
      <c r="BD506" s="44"/>
    </row>
    <row r="507" spans="1:56" ht="15.75" hidden="1" customHeight="1" x14ac:dyDescent="0.25">
      <c r="A507" s="6" t="s">
        <v>4392</v>
      </c>
      <c r="B507" s="22"/>
      <c r="C507" s="7">
        <v>2</v>
      </c>
      <c r="D507" s="46" t="s">
        <v>4393</v>
      </c>
      <c r="E507" s="7">
        <v>3468</v>
      </c>
      <c r="F507" s="7"/>
      <c r="G507" s="24">
        <v>24</v>
      </c>
      <c r="H507" s="41">
        <f>Tabela1[[#This Row],[PESO UNI]]*Tabela1[[#This Row],[QTE]]</f>
        <v>48</v>
      </c>
      <c r="I507" s="7">
        <v>1</v>
      </c>
      <c r="J507" s="8" t="s">
        <v>2557</v>
      </c>
      <c r="K507" s="8" t="s">
        <v>31</v>
      </c>
      <c r="L507" s="9" t="s">
        <v>2558</v>
      </c>
      <c r="M507" s="10"/>
      <c r="N507" s="11" t="s">
        <v>46</v>
      </c>
      <c r="O507" s="12"/>
      <c r="P507" s="13"/>
      <c r="Q507" s="14">
        <f>Tabela1[[#This Row],[QTDE/ Fabricação]]-Tabela1[[#This Row],[QTE]]</f>
        <v>-2</v>
      </c>
      <c r="R507" s="19">
        <f t="shared" si="77"/>
        <v>48</v>
      </c>
      <c r="S507" s="19">
        <f t="shared" si="70"/>
        <v>48</v>
      </c>
      <c r="T507" s="20">
        <f t="shared" si="78"/>
        <v>0</v>
      </c>
      <c r="U507" s="17">
        <f>IFERROR(SUMIF('LISTA DE EMBARQUE'!B:B,MICRO!E:E,'LISTA DE EMBARQUE'!G:G),"")</f>
        <v>0</v>
      </c>
      <c r="V507" s="12" t="str">
        <f>IFERROR(VLOOKUP(Tabela1[[#This Row],[COD.MDE]],'LISTA DE EMBARQUE'!B:L,11,0),"")</f>
        <v/>
      </c>
      <c r="W507" s="13" t="str">
        <f>IFERROR(COUNTIF(#REF!,Tabela1[[#This Row],[Colunas5]]),"")</f>
        <v/>
      </c>
      <c r="X507" s="14">
        <f>Tabela1[[#This Row],[QIANTIDADE EXPEDIDA]]*Tabela1[[#This Row],[PESO UNI]]</f>
        <v>0</v>
      </c>
      <c r="Y507" s="14">
        <f t="shared" si="79"/>
        <v>-2</v>
      </c>
      <c r="Z507" s="21">
        <f>Tabela1[[#This Row],[PESO TOTAL]]-Tabela1[[#This Row],[Peso Expedido]]</f>
        <v>48</v>
      </c>
      <c r="AA507" s="18">
        <v>1</v>
      </c>
      <c r="AB507" s="40"/>
      <c r="AC507" s="40">
        <v>1</v>
      </c>
      <c r="AD507" s="40">
        <v>1</v>
      </c>
      <c r="AE507" s="40">
        <v>1</v>
      </c>
      <c r="AF507" s="40">
        <v>1</v>
      </c>
      <c r="AG507" s="40">
        <v>1</v>
      </c>
      <c r="AH507" s="40">
        <v>1</v>
      </c>
      <c r="AI507" s="40" t="s">
        <v>4523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80"/>
        <v>P-024528-1/P190</v>
      </c>
      <c r="AP507" t="str">
        <f>Tabela1[[#This Row],[TAG]]&amp;Tabela1[[#This Row],[PEDIDO]]&amp;Tabela1[[#This Row],[PRODUTO]]</f>
        <v>P190P-190ESTRUTURA</v>
      </c>
      <c r="AQ507" s="23" t="str">
        <f>Tabela1[[#This Row],[PRODUTO]]&amp;Tabela1[[#This Row],[TAG]]</f>
        <v>ESTRUTURAP190</v>
      </c>
      <c r="AR507" s="183">
        <f>Tabela1[[#This Row],[PESO TOTAL]]*Tabela1[[#This Row],[MATÉRIA PRIMA]]</f>
        <v>48</v>
      </c>
      <c r="AS507" s="28">
        <f>Tabela1[[#This Row],[PESO TOTAL]]*Tabela1[[#This Row],[PREPARAÇÃO ]]</f>
        <v>48</v>
      </c>
      <c r="AT507" s="28">
        <f>Tabela1[[#This Row],[PESO TOTAL]]*Tabela1[[#This Row],[CALDEIRARIA]]</f>
        <v>48</v>
      </c>
      <c r="AU507" s="28">
        <f>Tabela1[[#This Row],[PESO TOTAL]]*Tabela1[[#This Row],[SOLDA]]</f>
        <v>48</v>
      </c>
      <c r="AV507" s="28">
        <f>Tabela1[[#This Row],[PESO TOTAL]]*Tabela1[[#This Row],[ACABAMENTO]]</f>
        <v>48</v>
      </c>
      <c r="AW507" s="28">
        <f>Tabela1[[#This Row],[PESO TOTAL]]*Tabela1[[#This Row],[PRONTO ACABADO]]</f>
        <v>48</v>
      </c>
      <c r="AX507" s="28">
        <f>Tabela1[[#This Row],[PESO TOTAL]]*Tabela1[[#This Row],[EXPEDIÇÃO ]]</f>
        <v>48</v>
      </c>
      <c r="AY507" s="28" t="str">
        <f>Tabela1[[#This Row],[PEDIDO]]&amp;Tabela1[[#This Row],[PRODUTO]]</f>
        <v>P-190ESTRUTURA</v>
      </c>
      <c r="AZ507" s="44">
        <f>IF(AF507="",0,IF(ISTEXT(AF507),H507*VALUE(SUBSTITUTE(AF507,"%",""))/100,H507*AF507))-Tabela1[[#This Row],[PRONTO ACABADO2]]</f>
        <v>0</v>
      </c>
      <c r="BA507" s="44">
        <f>IF(AG507="",0,IF(ISTEXT(AG507),H507*VALUE(SUBSTITUTE(AG507,"%",""))/100,H507*AG507))-Tabela1[[#This Row],[PESO EXPEDIDO2]]</f>
        <v>0</v>
      </c>
      <c r="BB507" s="44">
        <f t="shared" si="81"/>
        <v>48</v>
      </c>
      <c r="BC507" s="44">
        <f t="shared" si="82"/>
        <v>48</v>
      </c>
      <c r="BD507" s="44"/>
    </row>
    <row r="508" spans="1:56" ht="15.75" hidden="1" customHeight="1" x14ac:dyDescent="0.25">
      <c r="A508" s="6" t="s">
        <v>4394</v>
      </c>
      <c r="B508" s="22"/>
      <c r="C508" s="7">
        <v>1</v>
      </c>
      <c r="D508" s="46" t="s">
        <v>4395</v>
      </c>
      <c r="E508" s="7">
        <v>3469</v>
      </c>
      <c r="F508" s="7">
        <v>10</v>
      </c>
      <c r="G508" s="24">
        <v>28.1</v>
      </c>
      <c r="H508" s="41">
        <f>Tabela1[[#This Row],[PESO UNI]]*Tabela1[[#This Row],[QTE]]</f>
        <v>28.1</v>
      </c>
      <c r="I508" s="7">
        <v>0</v>
      </c>
      <c r="J508" s="8" t="s">
        <v>2557</v>
      </c>
      <c r="K508" s="8" t="s">
        <v>31</v>
      </c>
      <c r="L508" s="9" t="s">
        <v>2558</v>
      </c>
      <c r="M508" s="10"/>
      <c r="N508" s="11" t="s">
        <v>46</v>
      </c>
      <c r="O508" s="12"/>
      <c r="P508" s="13"/>
      <c r="Q508" s="14">
        <f>Tabela1[[#This Row],[QTDE/ Fabricação]]-Tabela1[[#This Row],[QTE]]</f>
        <v>-1</v>
      </c>
      <c r="R508" s="19">
        <f t="shared" si="77"/>
        <v>28.1</v>
      </c>
      <c r="S508" s="19">
        <f t="shared" si="70"/>
        <v>28.1</v>
      </c>
      <c r="T508" s="20">
        <f t="shared" si="78"/>
        <v>0</v>
      </c>
      <c r="U508" s="17">
        <f>IFERROR(SUMIF('LISTA DE EMBARQUE'!B:B,MICRO!E:E,'LISTA DE EMBARQUE'!G:G),"")</f>
        <v>2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56.2</v>
      </c>
      <c r="Y508" s="14">
        <f t="shared" si="79"/>
        <v>1</v>
      </c>
      <c r="Z508" s="21">
        <f>Tabela1[[#This Row],[PESO TOTAL]]-Tabela1[[#This Row],[Peso Expedido]]</f>
        <v>-28.1</v>
      </c>
      <c r="AA508" s="18">
        <v>1</v>
      </c>
      <c r="AB508" s="40"/>
      <c r="AC508" s="40">
        <v>1</v>
      </c>
      <c r="AD508" s="40">
        <v>1</v>
      </c>
      <c r="AE508" s="40">
        <v>1</v>
      </c>
      <c r="AF508" s="40">
        <v>1</v>
      </c>
      <c r="AG508" s="40">
        <v>1</v>
      </c>
      <c r="AH508" s="40">
        <v>1</v>
      </c>
      <c r="AI508" s="40" t="s">
        <v>4523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80"/>
        <v>P-024518-1/P190</v>
      </c>
      <c r="AP508" t="str">
        <f>Tabela1[[#This Row],[TAG]]&amp;Tabela1[[#This Row],[PEDIDO]]&amp;Tabela1[[#This Row],[PRODUTO]]</f>
        <v>P190P-190ESTRUTURA</v>
      </c>
      <c r="AQ508" s="23" t="str">
        <f>Tabela1[[#This Row],[PRODUTO]]&amp;Tabela1[[#This Row],[TAG]]</f>
        <v>ESTRUTURAP190</v>
      </c>
      <c r="AR508" s="183">
        <f>Tabela1[[#This Row],[PESO TOTAL]]*Tabela1[[#This Row],[MATÉRIA PRIMA]]</f>
        <v>28.1</v>
      </c>
      <c r="AS508" s="28">
        <f>Tabela1[[#This Row],[PESO TOTAL]]*Tabela1[[#This Row],[PREPARAÇÃO ]]</f>
        <v>28.1</v>
      </c>
      <c r="AT508" s="28">
        <f>Tabela1[[#This Row],[PESO TOTAL]]*Tabela1[[#This Row],[CALDEIRARIA]]</f>
        <v>28.1</v>
      </c>
      <c r="AU508" s="28">
        <f>Tabela1[[#This Row],[PESO TOTAL]]*Tabela1[[#This Row],[SOLDA]]</f>
        <v>28.1</v>
      </c>
      <c r="AV508" s="28">
        <f>Tabela1[[#This Row],[PESO TOTAL]]*Tabela1[[#This Row],[ACABAMENTO]]</f>
        <v>28.1</v>
      </c>
      <c r="AW508" s="28">
        <f>Tabela1[[#This Row],[PESO TOTAL]]*Tabela1[[#This Row],[PRONTO ACABADO]]</f>
        <v>28.1</v>
      </c>
      <c r="AX508" s="28">
        <f>Tabela1[[#This Row],[PESO TOTAL]]*Tabela1[[#This Row],[EXPEDIÇÃO ]]</f>
        <v>28.1</v>
      </c>
      <c r="AY508" s="28" t="str">
        <f>Tabela1[[#This Row],[PEDIDO]]&amp;Tabela1[[#This Row],[PRODUTO]]</f>
        <v>P-190ESTRUTURA</v>
      </c>
      <c r="AZ508" s="44">
        <f>IF(AF508="",0,IF(ISTEXT(AF508),H508*VALUE(SUBSTITUTE(AF508,"%",""))/100,H508*AF508))-Tabela1[[#This Row],[PRONTO ACABADO2]]</f>
        <v>0</v>
      </c>
      <c r="BA508" s="44">
        <f>IF(AG508="",0,IF(ISTEXT(AG508),H508*VALUE(SUBSTITUTE(AG508,"%",""))/100,H508*AG508))-Tabela1[[#This Row],[PESO EXPEDIDO2]]</f>
        <v>0</v>
      </c>
      <c r="BB508" s="44">
        <f t="shared" si="81"/>
        <v>28.1</v>
      </c>
      <c r="BC508" s="44">
        <f t="shared" si="82"/>
        <v>28.1</v>
      </c>
      <c r="BD508" s="44"/>
    </row>
    <row r="509" spans="1:56" ht="15.75" hidden="1" customHeight="1" x14ac:dyDescent="0.25">
      <c r="A509" s="6" t="s">
        <v>4394</v>
      </c>
      <c r="B509" s="22"/>
      <c r="C509" s="7">
        <v>1</v>
      </c>
      <c r="D509" s="46" t="s">
        <v>4396</v>
      </c>
      <c r="E509" s="7">
        <v>3470</v>
      </c>
      <c r="F509" s="7">
        <v>10</v>
      </c>
      <c r="G509" s="24">
        <v>2.9</v>
      </c>
      <c r="H509" s="41">
        <f>Tabela1[[#This Row],[PESO UNI]]*Tabela1[[#This Row],[QTE]]</f>
        <v>2.9</v>
      </c>
      <c r="I509" s="7">
        <v>0</v>
      </c>
      <c r="J509" s="8" t="s">
        <v>2557</v>
      </c>
      <c r="K509" s="8" t="s">
        <v>31</v>
      </c>
      <c r="L509" s="9" t="s">
        <v>2558</v>
      </c>
      <c r="M509" s="10"/>
      <c r="N509" s="11" t="s">
        <v>46</v>
      </c>
      <c r="O509" s="12"/>
      <c r="P509" s="13"/>
      <c r="Q509" s="14">
        <f>Tabela1[[#This Row],[QTDE/ Fabricação]]-Tabela1[[#This Row],[QTE]]</f>
        <v>-1</v>
      </c>
      <c r="R509" s="19">
        <f t="shared" si="77"/>
        <v>2.9</v>
      </c>
      <c r="S509" s="19">
        <f t="shared" si="70"/>
        <v>2.9</v>
      </c>
      <c r="T509" s="20">
        <f t="shared" si="78"/>
        <v>0</v>
      </c>
      <c r="U509" s="17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2.9</v>
      </c>
      <c r="Y509" s="14">
        <f t="shared" si="79"/>
        <v>0</v>
      </c>
      <c r="Z509" s="21">
        <f>Tabela1[[#This Row],[PESO TOTAL]]-Tabela1[[#This Row],[Peso Expedido]]</f>
        <v>0</v>
      </c>
      <c r="AA509" s="18">
        <v>1</v>
      </c>
      <c r="AB509" s="40"/>
      <c r="AC509" s="40">
        <v>1</v>
      </c>
      <c r="AD509" s="40">
        <v>1</v>
      </c>
      <c r="AE509" s="40">
        <v>1</v>
      </c>
      <c r="AF509" s="40">
        <v>1</v>
      </c>
      <c r="AG509" s="40">
        <v>1</v>
      </c>
      <c r="AH509" s="40">
        <v>1</v>
      </c>
      <c r="AI509" s="40" t="s">
        <v>4523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80"/>
        <v>P-024518-1/P190</v>
      </c>
      <c r="AP509" t="str">
        <f>Tabela1[[#This Row],[TAG]]&amp;Tabela1[[#This Row],[PEDIDO]]&amp;Tabela1[[#This Row],[PRODUTO]]</f>
        <v>P190P-190ESTRUTURA</v>
      </c>
      <c r="AQ509" s="23" t="str">
        <f>Tabela1[[#This Row],[PRODUTO]]&amp;Tabela1[[#This Row],[TAG]]</f>
        <v>ESTRUTURAP190</v>
      </c>
      <c r="AR509" s="183">
        <f>Tabela1[[#This Row],[PESO TOTAL]]*Tabela1[[#This Row],[MATÉRIA PRIMA]]</f>
        <v>2.9</v>
      </c>
      <c r="AS509" s="28">
        <f>Tabela1[[#This Row],[PESO TOTAL]]*Tabela1[[#This Row],[PREPARAÇÃO ]]</f>
        <v>2.9</v>
      </c>
      <c r="AT509" s="28">
        <f>Tabela1[[#This Row],[PESO TOTAL]]*Tabela1[[#This Row],[CALDEIRARIA]]</f>
        <v>2.9</v>
      </c>
      <c r="AU509" s="28">
        <f>Tabela1[[#This Row],[PESO TOTAL]]*Tabela1[[#This Row],[SOLDA]]</f>
        <v>2.9</v>
      </c>
      <c r="AV509" s="28">
        <f>Tabela1[[#This Row],[PESO TOTAL]]*Tabela1[[#This Row],[ACABAMENTO]]</f>
        <v>2.9</v>
      </c>
      <c r="AW509" s="28">
        <f>Tabela1[[#This Row],[PESO TOTAL]]*Tabela1[[#This Row],[PRONTO ACABADO]]</f>
        <v>2.9</v>
      </c>
      <c r="AX509" s="28">
        <f>Tabela1[[#This Row],[PESO TOTAL]]*Tabela1[[#This Row],[EXPEDIÇÃO ]]</f>
        <v>2.9</v>
      </c>
      <c r="AY509" s="28" t="str">
        <f>Tabela1[[#This Row],[PEDIDO]]&amp;Tabela1[[#This Row],[PRODUTO]]</f>
        <v>P-190ESTRUTURA</v>
      </c>
      <c r="AZ509" s="44">
        <f>IF(AF509="",0,IF(ISTEXT(AF509),H509*VALUE(SUBSTITUTE(AF509,"%",""))/100,H509*AF509))-Tabela1[[#This Row],[PRONTO ACABADO2]]</f>
        <v>0</v>
      </c>
      <c r="BA509" s="44">
        <f>IF(AG509="",0,IF(ISTEXT(AG509),H509*VALUE(SUBSTITUTE(AG509,"%",""))/100,H509*AG509))-Tabela1[[#This Row],[PESO EXPEDIDO2]]</f>
        <v>0</v>
      </c>
      <c r="BB509" s="44">
        <f t="shared" si="81"/>
        <v>2.9</v>
      </c>
      <c r="BC509" s="44">
        <f t="shared" si="82"/>
        <v>2.9</v>
      </c>
      <c r="BD509" s="44"/>
    </row>
    <row r="510" spans="1:56" ht="15.75" hidden="1" customHeight="1" x14ac:dyDescent="0.25">
      <c r="A510" s="6" t="s">
        <v>4394</v>
      </c>
      <c r="B510" s="22"/>
      <c r="C510" s="7">
        <v>1</v>
      </c>
      <c r="D510" s="46" t="s">
        <v>4397</v>
      </c>
      <c r="E510" s="7">
        <v>3471</v>
      </c>
      <c r="F510" s="7">
        <v>10</v>
      </c>
      <c r="G510" s="24">
        <v>3.3</v>
      </c>
      <c r="H510" s="41">
        <f>Tabela1[[#This Row],[PESO UNI]]*Tabela1[[#This Row],[QTE]]</f>
        <v>3.3</v>
      </c>
      <c r="I510" s="7">
        <v>0</v>
      </c>
      <c r="J510" s="8" t="s">
        <v>2557</v>
      </c>
      <c r="K510" s="8" t="s">
        <v>31</v>
      </c>
      <c r="L510" s="9" t="s">
        <v>2558</v>
      </c>
      <c r="M510" s="10"/>
      <c r="N510" s="11" t="s">
        <v>46</v>
      </c>
      <c r="O510" s="12"/>
      <c r="P510" s="13"/>
      <c r="Q510" s="14">
        <f>Tabela1[[#This Row],[QTDE/ Fabricação]]-Tabela1[[#This Row],[QTE]]</f>
        <v>-1</v>
      </c>
      <c r="R510" s="19">
        <f t="shared" si="77"/>
        <v>3.3</v>
      </c>
      <c r="S510" s="19">
        <f t="shared" ref="S510:S573" si="86">IFERROR(H510*AG510,"")</f>
        <v>3.3</v>
      </c>
      <c r="T510" s="20">
        <f t="shared" si="78"/>
        <v>0</v>
      </c>
      <c r="U510" s="17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3.3</v>
      </c>
      <c r="Y510" s="14">
        <f t="shared" si="79"/>
        <v>0</v>
      </c>
      <c r="Z510" s="21">
        <f>Tabela1[[#This Row],[PESO TOTAL]]-Tabela1[[#This Row],[Peso Expedido]]</f>
        <v>0</v>
      </c>
      <c r="AA510" s="18">
        <v>1</v>
      </c>
      <c r="AB510" s="40"/>
      <c r="AC510" s="40">
        <v>1</v>
      </c>
      <c r="AD510" s="40">
        <v>1</v>
      </c>
      <c r="AE510" s="40">
        <v>1</v>
      </c>
      <c r="AF510" s="40">
        <v>1</v>
      </c>
      <c r="AG510" s="40">
        <v>1</v>
      </c>
      <c r="AH510" s="40">
        <v>1</v>
      </c>
      <c r="AI510" s="40" t="s">
        <v>4523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si="80"/>
        <v>P-024518-1/P190</v>
      </c>
      <c r="AP510" t="str">
        <f>Tabela1[[#This Row],[TAG]]&amp;Tabela1[[#This Row],[PEDIDO]]&amp;Tabela1[[#This Row],[PRODUTO]]</f>
        <v>P190P-190ESTRUTURA</v>
      </c>
      <c r="AQ510" s="23" t="str">
        <f>Tabela1[[#This Row],[PRODUTO]]&amp;Tabela1[[#This Row],[TAG]]</f>
        <v>ESTRUTURAP190</v>
      </c>
      <c r="AR510" s="183">
        <f>Tabela1[[#This Row],[PESO TOTAL]]*Tabela1[[#This Row],[MATÉRIA PRIMA]]</f>
        <v>3.3</v>
      </c>
      <c r="AS510" s="28">
        <f>Tabela1[[#This Row],[PESO TOTAL]]*Tabela1[[#This Row],[PREPARAÇÃO ]]</f>
        <v>3.3</v>
      </c>
      <c r="AT510" s="28">
        <f>Tabela1[[#This Row],[PESO TOTAL]]*Tabela1[[#This Row],[CALDEIRARIA]]</f>
        <v>3.3</v>
      </c>
      <c r="AU510" s="28">
        <f>Tabela1[[#This Row],[PESO TOTAL]]*Tabela1[[#This Row],[SOLDA]]</f>
        <v>3.3</v>
      </c>
      <c r="AV510" s="28">
        <f>Tabela1[[#This Row],[PESO TOTAL]]*Tabela1[[#This Row],[ACABAMENTO]]</f>
        <v>3.3</v>
      </c>
      <c r="AW510" s="28">
        <f>Tabela1[[#This Row],[PESO TOTAL]]*Tabela1[[#This Row],[PRONTO ACABADO]]</f>
        <v>3.3</v>
      </c>
      <c r="AX510" s="28">
        <f>Tabela1[[#This Row],[PESO TOTAL]]*Tabela1[[#This Row],[EXPEDIÇÃO ]]</f>
        <v>3.3</v>
      </c>
      <c r="AY510" s="28" t="str">
        <f>Tabela1[[#This Row],[PEDIDO]]&amp;Tabela1[[#This Row],[PRODUTO]]</f>
        <v>P-190ESTRUTURA</v>
      </c>
      <c r="AZ510" s="44">
        <f>IF(AF510="",0,IF(ISTEXT(AF510),H510*VALUE(SUBSTITUTE(AF510,"%",""))/100,H510*AF510))-Tabela1[[#This Row],[PRONTO ACABADO2]]</f>
        <v>0</v>
      </c>
      <c r="BA510" s="44">
        <f>IF(AG510="",0,IF(ISTEXT(AG510),H510*VALUE(SUBSTITUTE(AG510,"%",""))/100,H510*AG510))-Tabela1[[#This Row],[PESO EXPEDIDO2]]</f>
        <v>0</v>
      </c>
      <c r="BB510" s="44">
        <f t="shared" si="81"/>
        <v>3.3</v>
      </c>
      <c r="BC510" s="44">
        <f t="shared" si="82"/>
        <v>3.3</v>
      </c>
      <c r="BD510" s="44"/>
    </row>
    <row r="511" spans="1:56" ht="15.75" hidden="1" customHeight="1" x14ac:dyDescent="0.25">
      <c r="A511" s="6" t="s">
        <v>4394</v>
      </c>
      <c r="B511" s="22"/>
      <c r="C511" s="7">
        <v>1</v>
      </c>
      <c r="D511" s="46" t="s">
        <v>4398</v>
      </c>
      <c r="E511" s="7">
        <v>3472</v>
      </c>
      <c r="F511" s="7">
        <v>10</v>
      </c>
      <c r="G511" s="24">
        <v>0.1</v>
      </c>
      <c r="H511" s="41">
        <f>Tabela1[[#This Row],[PESO UNI]]*Tabela1[[#This Row],[QTE]]</f>
        <v>0.1</v>
      </c>
      <c r="I511" s="7">
        <v>0</v>
      </c>
      <c r="J511" s="8" t="s">
        <v>2557</v>
      </c>
      <c r="K511" s="8" t="s">
        <v>31</v>
      </c>
      <c r="L511" s="9" t="s">
        <v>2558</v>
      </c>
      <c r="M511" s="10"/>
      <c r="N511" s="11" t="s">
        <v>46</v>
      </c>
      <c r="O511" s="12"/>
      <c r="P511" s="13"/>
      <c r="Q511" s="14">
        <f>Tabela1[[#This Row],[QTDE/ Fabricação]]-Tabela1[[#This Row],[QTE]]</f>
        <v>-1</v>
      </c>
      <c r="R511" s="19">
        <f t="shared" si="77"/>
        <v>0.1</v>
      </c>
      <c r="S511" s="19">
        <f t="shared" si="86"/>
        <v>0.1</v>
      </c>
      <c r="T511" s="20">
        <f t="shared" si="78"/>
        <v>0</v>
      </c>
      <c r="U511" s="17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79"/>
        <v>0</v>
      </c>
      <c r="Z511" s="21">
        <f>Tabela1[[#This Row],[PESO TOTAL]]-Tabela1[[#This Row],[Peso Expedido]]</f>
        <v>0</v>
      </c>
      <c r="AA511" s="18">
        <v>1</v>
      </c>
      <c r="AB511" s="40"/>
      <c r="AC511" s="40">
        <v>1</v>
      </c>
      <c r="AD511" s="40">
        <v>1</v>
      </c>
      <c r="AE511" s="40">
        <v>1</v>
      </c>
      <c r="AF511" s="40">
        <v>1</v>
      </c>
      <c r="AG511" s="40">
        <v>1</v>
      </c>
      <c r="AH511" s="40">
        <v>1</v>
      </c>
      <c r="AI511" s="40" t="s">
        <v>4523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80"/>
        <v>P-024518-1/P190</v>
      </c>
      <c r="AP511" t="str">
        <f>Tabela1[[#This Row],[TAG]]&amp;Tabela1[[#This Row],[PEDIDO]]&amp;Tabela1[[#This Row],[PRODUTO]]</f>
        <v>P190P-190ESTRUTURA</v>
      </c>
      <c r="AQ511" s="23" t="str">
        <f>Tabela1[[#This Row],[PRODUTO]]&amp;Tabela1[[#This Row],[TAG]]</f>
        <v>ESTRUTURAP190</v>
      </c>
      <c r="AR511" s="183">
        <f>Tabela1[[#This Row],[PESO TOTAL]]*Tabela1[[#This Row],[MATÉRIA PRIMA]]</f>
        <v>0.1</v>
      </c>
      <c r="AS511" s="28">
        <f>Tabela1[[#This Row],[PESO TOTAL]]*Tabela1[[#This Row],[PREPARAÇÃO ]]</f>
        <v>0.1</v>
      </c>
      <c r="AT511" s="28">
        <f>Tabela1[[#This Row],[PESO TOTAL]]*Tabela1[[#This Row],[CALDEIRARIA]]</f>
        <v>0.1</v>
      </c>
      <c r="AU511" s="28">
        <f>Tabela1[[#This Row],[PESO TOTAL]]*Tabela1[[#This Row],[SOLDA]]</f>
        <v>0.1</v>
      </c>
      <c r="AV511" s="28">
        <f>Tabela1[[#This Row],[PESO TOTAL]]*Tabela1[[#This Row],[ACABAMENTO]]</f>
        <v>0.1</v>
      </c>
      <c r="AW511" s="28">
        <f>Tabela1[[#This Row],[PESO TOTAL]]*Tabela1[[#This Row],[PRONTO ACABADO]]</f>
        <v>0.1</v>
      </c>
      <c r="AX511" s="28">
        <f>Tabela1[[#This Row],[PESO TOTAL]]*Tabela1[[#This Row],[EXPEDIÇÃO ]]</f>
        <v>0.1</v>
      </c>
      <c r="AY511" s="28" t="str">
        <f>Tabela1[[#This Row],[PEDIDO]]&amp;Tabela1[[#This Row],[PRODUTO]]</f>
        <v>P-190ESTRUTURA</v>
      </c>
      <c r="AZ511" s="44">
        <f>IF(AF511="",0,IF(ISTEXT(AF511),H511*VALUE(SUBSTITUTE(AF511,"%",""))/100,H511*AF511))-Tabela1[[#This Row],[PRONTO ACABADO2]]</f>
        <v>0</v>
      </c>
      <c r="BA511" s="44">
        <f>IF(AG511="",0,IF(ISTEXT(AG511),H511*VALUE(SUBSTITUTE(AG511,"%",""))/100,H511*AG511))-Tabela1[[#This Row],[PESO EXPEDIDO2]]</f>
        <v>0</v>
      </c>
      <c r="BB511" s="44">
        <f t="shared" si="81"/>
        <v>0.1</v>
      </c>
      <c r="BC511" s="44">
        <f t="shared" si="82"/>
        <v>0.1</v>
      </c>
      <c r="BD511" s="44"/>
    </row>
    <row r="512" spans="1:56" ht="15.75" hidden="1" customHeight="1" x14ac:dyDescent="0.25">
      <c r="A512" s="6" t="s">
        <v>4394</v>
      </c>
      <c r="B512" s="22"/>
      <c r="C512" s="7">
        <v>1</v>
      </c>
      <c r="D512" s="46" t="s">
        <v>4399</v>
      </c>
      <c r="E512" s="7">
        <v>3473</v>
      </c>
      <c r="F512" s="7">
        <v>10</v>
      </c>
      <c r="G512" s="24">
        <v>0.1</v>
      </c>
      <c r="H512" s="41">
        <f>Tabela1[[#This Row],[PESO UNI]]*Tabela1[[#This Row],[QTE]]</f>
        <v>0.1</v>
      </c>
      <c r="I512" s="7">
        <v>0</v>
      </c>
      <c r="J512" s="8" t="s">
        <v>2557</v>
      </c>
      <c r="K512" s="8" t="s">
        <v>31</v>
      </c>
      <c r="L512" s="9" t="s">
        <v>2558</v>
      </c>
      <c r="M512" s="10"/>
      <c r="N512" s="11" t="s">
        <v>46</v>
      </c>
      <c r="O512" s="12"/>
      <c r="P512" s="13"/>
      <c r="Q512" s="14">
        <f>Tabela1[[#This Row],[QTDE/ Fabricação]]-Tabela1[[#This Row],[QTE]]</f>
        <v>-1</v>
      </c>
      <c r="R512" s="19">
        <f t="shared" si="77"/>
        <v>0.1</v>
      </c>
      <c r="S512" s="19">
        <f t="shared" si="86"/>
        <v>0.1</v>
      </c>
      <c r="T512" s="20">
        <f t="shared" si="78"/>
        <v>0</v>
      </c>
      <c r="U512" s="17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79"/>
        <v>0</v>
      </c>
      <c r="Z512" s="21">
        <f>Tabela1[[#This Row],[PESO TOTAL]]-Tabela1[[#This Row],[Peso Expedido]]</f>
        <v>0</v>
      </c>
      <c r="AA512" s="18">
        <v>1</v>
      </c>
      <c r="AB512" s="40"/>
      <c r="AC512" s="40">
        <v>1</v>
      </c>
      <c r="AD512" s="40">
        <v>1</v>
      </c>
      <c r="AE512" s="40">
        <v>1</v>
      </c>
      <c r="AF512" s="40">
        <v>1</v>
      </c>
      <c r="AG512" s="40">
        <v>1</v>
      </c>
      <c r="AH512" s="40">
        <v>1</v>
      </c>
      <c r="AI512" s="40" t="s">
        <v>4523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80"/>
        <v>P-024518-1/P190</v>
      </c>
      <c r="AP512" t="str">
        <f>Tabela1[[#This Row],[TAG]]&amp;Tabela1[[#This Row],[PEDIDO]]&amp;Tabela1[[#This Row],[PRODUTO]]</f>
        <v>P190P-190ESTRUTURA</v>
      </c>
      <c r="AQ512" s="23" t="str">
        <f>Tabela1[[#This Row],[PRODUTO]]&amp;Tabela1[[#This Row],[TAG]]</f>
        <v>ESTRUTURAP190</v>
      </c>
      <c r="AR512" s="183">
        <f>Tabela1[[#This Row],[PESO TOTAL]]*Tabela1[[#This Row],[MATÉRIA PRIMA]]</f>
        <v>0.1</v>
      </c>
      <c r="AS512" s="28">
        <f>Tabela1[[#This Row],[PESO TOTAL]]*Tabela1[[#This Row],[PREPARAÇÃO ]]</f>
        <v>0.1</v>
      </c>
      <c r="AT512" s="28">
        <f>Tabela1[[#This Row],[PESO TOTAL]]*Tabela1[[#This Row],[CALDEIRARIA]]</f>
        <v>0.1</v>
      </c>
      <c r="AU512" s="28">
        <f>Tabela1[[#This Row],[PESO TOTAL]]*Tabela1[[#This Row],[SOLDA]]</f>
        <v>0.1</v>
      </c>
      <c r="AV512" s="28">
        <f>Tabela1[[#This Row],[PESO TOTAL]]*Tabela1[[#This Row],[ACABAMENTO]]</f>
        <v>0.1</v>
      </c>
      <c r="AW512" s="28">
        <f>Tabela1[[#This Row],[PESO TOTAL]]*Tabela1[[#This Row],[PRONTO ACABADO]]</f>
        <v>0.1</v>
      </c>
      <c r="AX512" s="28">
        <f>Tabela1[[#This Row],[PESO TOTAL]]*Tabela1[[#This Row],[EXPEDIÇÃO ]]</f>
        <v>0.1</v>
      </c>
      <c r="AY512" s="28" t="str">
        <f>Tabela1[[#This Row],[PEDIDO]]&amp;Tabela1[[#This Row],[PRODUTO]]</f>
        <v>P-190ESTRUTURA</v>
      </c>
      <c r="AZ512" s="44">
        <f>IF(AF512="",0,IF(ISTEXT(AF512),H512*VALUE(SUBSTITUTE(AF512,"%",""))/100,H512*AF512))-Tabela1[[#This Row],[PRONTO ACABADO2]]</f>
        <v>0</v>
      </c>
      <c r="BA512" s="44">
        <f>IF(AG512="",0,IF(ISTEXT(AG512),H512*VALUE(SUBSTITUTE(AG512,"%",""))/100,H512*AG512))-Tabela1[[#This Row],[PESO EXPEDIDO2]]</f>
        <v>0</v>
      </c>
      <c r="BB512" s="44">
        <f t="shared" si="81"/>
        <v>0.1</v>
      </c>
      <c r="BC512" s="44">
        <f t="shared" si="82"/>
        <v>0.1</v>
      </c>
      <c r="BD512" s="44"/>
    </row>
    <row r="513" spans="1:56" ht="15.75" hidden="1" customHeight="1" x14ac:dyDescent="0.25">
      <c r="A513" s="6" t="s">
        <v>4394</v>
      </c>
      <c r="B513" s="22"/>
      <c r="C513" s="7">
        <v>1</v>
      </c>
      <c r="D513" s="46" t="s">
        <v>4400</v>
      </c>
      <c r="E513" s="7">
        <v>3474</v>
      </c>
      <c r="F513" s="7">
        <v>10</v>
      </c>
      <c r="G513" s="24">
        <v>0.1</v>
      </c>
      <c r="H513" s="41">
        <f>Tabela1[[#This Row],[PESO UNI]]*Tabela1[[#This Row],[QTE]]</f>
        <v>0.1</v>
      </c>
      <c r="I513" s="7">
        <v>0</v>
      </c>
      <c r="J513" s="8" t="s">
        <v>2557</v>
      </c>
      <c r="K513" s="8" t="s">
        <v>31</v>
      </c>
      <c r="L513" s="9" t="s">
        <v>2558</v>
      </c>
      <c r="M513" s="10"/>
      <c r="N513" s="11" t="s">
        <v>46</v>
      </c>
      <c r="O513" s="12"/>
      <c r="P513" s="13"/>
      <c r="Q513" s="14">
        <f>Tabela1[[#This Row],[QTDE/ Fabricação]]-Tabela1[[#This Row],[QTE]]</f>
        <v>-1</v>
      </c>
      <c r="R513" s="19">
        <f t="shared" ref="R513:R576" si="87">IFERROR(H513*((AA513*0.25)+(AC513*0.25)+(AD513*0.225)+(AE513*0.225)+(AF513*0.05)),"")</f>
        <v>0.1</v>
      </c>
      <c r="S513" s="19">
        <f t="shared" si="86"/>
        <v>0.1</v>
      </c>
      <c r="T513" s="20">
        <f t="shared" ref="T513:T576" si="88">IFERROR(S513-H513,"")</f>
        <v>0</v>
      </c>
      <c r="U513" s="17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ref="Y513:Y576" si="89">U513-C513</f>
        <v>0</v>
      </c>
      <c r="Z513" s="21">
        <f>Tabela1[[#This Row],[PESO TOTAL]]-Tabela1[[#This Row],[Peso Expedido]]</f>
        <v>0</v>
      </c>
      <c r="AA513" s="18">
        <v>1</v>
      </c>
      <c r="AB513" s="40"/>
      <c r="AC513" s="40">
        <v>1</v>
      </c>
      <c r="AD513" s="40">
        <v>1</v>
      </c>
      <c r="AE513" s="40">
        <v>1</v>
      </c>
      <c r="AF513" s="40">
        <v>1</v>
      </c>
      <c r="AG513" s="40">
        <v>1</v>
      </c>
      <c r="AH513" s="40">
        <v>1</v>
      </c>
      <c r="AI513" s="40" t="s">
        <v>4523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ref="AO513:AO576" si="90">A513&amp;"/"&amp;J513</f>
        <v>P-024518-1/P190</v>
      </c>
      <c r="AP513" t="str">
        <f>Tabela1[[#This Row],[TAG]]&amp;Tabela1[[#This Row],[PEDIDO]]&amp;Tabela1[[#This Row],[PRODUTO]]</f>
        <v>P190P-190ESTRUTURA</v>
      </c>
      <c r="AQ513" s="23" t="str">
        <f>Tabela1[[#This Row],[PRODUTO]]&amp;Tabela1[[#This Row],[TAG]]</f>
        <v>ESTRUTURAP190</v>
      </c>
      <c r="AR513" s="183">
        <f>Tabela1[[#This Row],[PESO TOTAL]]*Tabela1[[#This Row],[MATÉRIA PRIMA]]</f>
        <v>0.1</v>
      </c>
      <c r="AS513" s="28">
        <f>Tabela1[[#This Row],[PESO TOTAL]]*Tabela1[[#This Row],[PREPARAÇÃO ]]</f>
        <v>0.1</v>
      </c>
      <c r="AT513" s="28">
        <f>Tabela1[[#This Row],[PESO TOTAL]]*Tabela1[[#This Row],[CALDEIRARIA]]</f>
        <v>0.1</v>
      </c>
      <c r="AU513" s="28">
        <f>Tabela1[[#This Row],[PESO TOTAL]]*Tabela1[[#This Row],[SOLDA]]</f>
        <v>0.1</v>
      </c>
      <c r="AV513" s="28">
        <f>Tabela1[[#This Row],[PESO TOTAL]]*Tabela1[[#This Row],[ACABAMENTO]]</f>
        <v>0.1</v>
      </c>
      <c r="AW513" s="28">
        <f>Tabela1[[#This Row],[PESO TOTAL]]*Tabela1[[#This Row],[PRONTO ACABADO]]</f>
        <v>0.1</v>
      </c>
      <c r="AX513" s="28">
        <f>Tabela1[[#This Row],[PESO TOTAL]]*Tabela1[[#This Row],[EXPEDIÇÃO ]]</f>
        <v>0.1</v>
      </c>
      <c r="AY513" s="28" t="str">
        <f>Tabela1[[#This Row],[PEDIDO]]&amp;Tabela1[[#This Row],[PRODUTO]]</f>
        <v>P-190ESTRUTURA</v>
      </c>
      <c r="AZ513" s="44">
        <f>IF(AF513="",0,IF(ISTEXT(AF513),H513*VALUE(SUBSTITUTE(AF513,"%",""))/100,H513*AF513))-Tabela1[[#This Row],[PRONTO ACABADO2]]</f>
        <v>0</v>
      </c>
      <c r="BA513" s="44">
        <f>IF(AG513="",0,IF(ISTEXT(AG513),H513*VALUE(SUBSTITUTE(AG513,"%",""))/100,H513*AG513))-Tabela1[[#This Row],[PESO EXPEDIDO2]]</f>
        <v>0</v>
      </c>
      <c r="BB513" s="44">
        <f t="shared" ref="BB513:BB576" si="91">IF(AH513="",0,IF(ISTEXT(AH513),H513*VALUE(SUBSTITUTE(AH513,"%",""))/100,H513*AH513))</f>
        <v>0.1</v>
      </c>
      <c r="BC513" s="44">
        <f t="shared" ref="BC513:BC576" si="92">IF(AG513="",0,IF(ISTEXT(AG513),H513*VALUE(SUBSTITUTE(AG513,"%",""))/100,H513*AG513))</f>
        <v>0.1</v>
      </c>
      <c r="BD513" s="44"/>
    </row>
    <row r="514" spans="1:56" ht="15.75" hidden="1" customHeight="1" x14ac:dyDescent="0.25">
      <c r="A514" s="6" t="s">
        <v>4394</v>
      </c>
      <c r="B514" s="22"/>
      <c r="C514" s="7">
        <v>1</v>
      </c>
      <c r="D514" s="46" t="s">
        <v>4401</v>
      </c>
      <c r="E514" s="7">
        <v>3475</v>
      </c>
      <c r="F514" s="7">
        <v>10</v>
      </c>
      <c r="G514" s="24">
        <v>0.1</v>
      </c>
      <c r="H514" s="41">
        <f>Tabela1[[#This Row],[PESO UNI]]*Tabela1[[#This Row],[QTE]]</f>
        <v>0.1</v>
      </c>
      <c r="I514" s="7">
        <v>0</v>
      </c>
      <c r="J514" s="8" t="s">
        <v>2557</v>
      </c>
      <c r="K514" s="8" t="s">
        <v>31</v>
      </c>
      <c r="L514" s="9" t="s">
        <v>2558</v>
      </c>
      <c r="M514" s="10"/>
      <c r="N514" s="11" t="s">
        <v>46</v>
      </c>
      <c r="O514" s="12"/>
      <c r="P514" s="13"/>
      <c r="Q514" s="14">
        <f>Tabela1[[#This Row],[QTDE/ Fabricação]]-Tabela1[[#This Row],[QTE]]</f>
        <v>-1</v>
      </c>
      <c r="R514" s="19">
        <f t="shared" si="87"/>
        <v>0.1</v>
      </c>
      <c r="S514" s="19">
        <f t="shared" si="86"/>
        <v>0.1</v>
      </c>
      <c r="T514" s="20">
        <f t="shared" si="88"/>
        <v>0</v>
      </c>
      <c r="U514" s="17">
        <f>IFERROR(SUMIF('LISTA DE EMBARQUE'!B:B,MICRO!E:E,'LISTA DE EMBARQUE'!G:G),"")</f>
        <v>1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0.1</v>
      </c>
      <c r="Y514" s="14">
        <f t="shared" si="89"/>
        <v>0</v>
      </c>
      <c r="Z514" s="21">
        <f>Tabela1[[#This Row],[PESO TOTAL]]-Tabela1[[#This Row],[Peso Expedido]]</f>
        <v>0</v>
      </c>
      <c r="AA514" s="18">
        <v>1</v>
      </c>
      <c r="AB514" s="40"/>
      <c r="AC514" s="40">
        <v>1</v>
      </c>
      <c r="AD514" s="40">
        <v>1</v>
      </c>
      <c r="AE514" s="40">
        <v>1</v>
      </c>
      <c r="AF514" s="40">
        <v>1</v>
      </c>
      <c r="AG514" s="40">
        <v>1</v>
      </c>
      <c r="AH514" s="40">
        <v>1</v>
      </c>
      <c r="AI514" s="40" t="s">
        <v>4523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90"/>
        <v>P-024518-1/P190</v>
      </c>
      <c r="AP514" t="str">
        <f>Tabela1[[#This Row],[TAG]]&amp;Tabela1[[#This Row],[PEDIDO]]&amp;Tabela1[[#This Row],[PRODUTO]]</f>
        <v>P190P-190ESTRUTURA</v>
      </c>
      <c r="AQ514" s="23" t="str">
        <f>Tabela1[[#This Row],[PRODUTO]]&amp;Tabela1[[#This Row],[TAG]]</f>
        <v>ESTRUTURAP190</v>
      </c>
      <c r="AR514" s="183">
        <f>Tabela1[[#This Row],[PESO TOTAL]]*Tabela1[[#This Row],[MATÉRIA PRIMA]]</f>
        <v>0.1</v>
      </c>
      <c r="AS514" s="28">
        <f>Tabela1[[#This Row],[PESO TOTAL]]*Tabela1[[#This Row],[PREPARAÇÃO ]]</f>
        <v>0.1</v>
      </c>
      <c r="AT514" s="28">
        <f>Tabela1[[#This Row],[PESO TOTAL]]*Tabela1[[#This Row],[CALDEIRARIA]]</f>
        <v>0.1</v>
      </c>
      <c r="AU514" s="28">
        <f>Tabela1[[#This Row],[PESO TOTAL]]*Tabela1[[#This Row],[SOLDA]]</f>
        <v>0.1</v>
      </c>
      <c r="AV514" s="28">
        <f>Tabela1[[#This Row],[PESO TOTAL]]*Tabela1[[#This Row],[ACABAMENTO]]</f>
        <v>0.1</v>
      </c>
      <c r="AW514" s="28">
        <f>Tabela1[[#This Row],[PESO TOTAL]]*Tabela1[[#This Row],[PRONTO ACABADO]]</f>
        <v>0.1</v>
      </c>
      <c r="AX514" s="28">
        <f>Tabela1[[#This Row],[PESO TOTAL]]*Tabela1[[#This Row],[EXPEDIÇÃO ]]</f>
        <v>0.1</v>
      </c>
      <c r="AY514" s="28" t="str">
        <f>Tabela1[[#This Row],[PEDIDO]]&amp;Tabela1[[#This Row],[PRODUTO]]</f>
        <v>P-190ESTRUTURA</v>
      </c>
      <c r="AZ514" s="44">
        <f>IF(AF514="",0,IF(ISTEXT(AF514),H514*VALUE(SUBSTITUTE(AF514,"%",""))/100,H514*AF514))-Tabela1[[#This Row],[PRONTO ACABADO2]]</f>
        <v>0</v>
      </c>
      <c r="BA514" s="44">
        <f>IF(AG514="",0,IF(ISTEXT(AG514),H514*VALUE(SUBSTITUTE(AG514,"%",""))/100,H514*AG514))-Tabela1[[#This Row],[PESO EXPEDIDO2]]</f>
        <v>0</v>
      </c>
      <c r="BB514" s="44">
        <f t="shared" si="91"/>
        <v>0.1</v>
      </c>
      <c r="BC514" s="44">
        <f t="shared" si="92"/>
        <v>0.1</v>
      </c>
      <c r="BD514" s="44"/>
    </row>
    <row r="515" spans="1:56" ht="15.75" hidden="1" customHeight="1" x14ac:dyDescent="0.25">
      <c r="A515" s="6" t="s">
        <v>4394</v>
      </c>
      <c r="B515" s="22"/>
      <c r="C515" s="7">
        <v>1</v>
      </c>
      <c r="D515" s="46" t="s">
        <v>4402</v>
      </c>
      <c r="E515" s="7">
        <v>3476</v>
      </c>
      <c r="F515" s="7">
        <v>10</v>
      </c>
      <c r="G515" s="24">
        <v>0.1</v>
      </c>
      <c r="H515" s="41">
        <f>Tabela1[[#This Row],[PESO UNI]]*Tabela1[[#This Row],[QTE]]</f>
        <v>0.1</v>
      </c>
      <c r="I515" s="7">
        <v>0</v>
      </c>
      <c r="J515" s="8" t="s">
        <v>2557</v>
      </c>
      <c r="K515" s="8" t="s">
        <v>31</v>
      </c>
      <c r="L515" s="9" t="s">
        <v>2558</v>
      </c>
      <c r="M515" s="10"/>
      <c r="N515" s="11" t="s">
        <v>46</v>
      </c>
      <c r="O515" s="12"/>
      <c r="P515" s="13"/>
      <c r="Q515" s="14">
        <f>Tabela1[[#This Row],[QTDE/ Fabricação]]-Tabela1[[#This Row],[QTE]]</f>
        <v>-1</v>
      </c>
      <c r="R515" s="19">
        <f t="shared" si="87"/>
        <v>0.1</v>
      </c>
      <c r="S515" s="19">
        <f t="shared" si="86"/>
        <v>0.1</v>
      </c>
      <c r="T515" s="20">
        <f t="shared" si="88"/>
        <v>0</v>
      </c>
      <c r="U515" s="17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0.1</v>
      </c>
      <c r="Y515" s="14">
        <f t="shared" si="89"/>
        <v>0</v>
      </c>
      <c r="Z515" s="21">
        <f>Tabela1[[#This Row],[PESO TOTAL]]-Tabela1[[#This Row],[Peso Expedido]]</f>
        <v>0</v>
      </c>
      <c r="AA515" s="18">
        <v>1</v>
      </c>
      <c r="AB515" s="40"/>
      <c r="AC515" s="40">
        <v>1</v>
      </c>
      <c r="AD515" s="40">
        <v>1</v>
      </c>
      <c r="AE515" s="40">
        <v>1</v>
      </c>
      <c r="AF515" s="40">
        <v>1</v>
      </c>
      <c r="AG515" s="40">
        <v>1</v>
      </c>
      <c r="AH515" s="40">
        <v>1</v>
      </c>
      <c r="AI515" s="40" t="s">
        <v>4523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90"/>
        <v>P-024518-1/P190</v>
      </c>
      <c r="AP515" t="str">
        <f>Tabela1[[#This Row],[TAG]]&amp;Tabela1[[#This Row],[PEDIDO]]&amp;Tabela1[[#This Row],[PRODUTO]]</f>
        <v>P190P-190ESTRUTURA</v>
      </c>
      <c r="AQ515" s="23" t="str">
        <f>Tabela1[[#This Row],[PRODUTO]]&amp;Tabela1[[#This Row],[TAG]]</f>
        <v>ESTRUTURAP190</v>
      </c>
      <c r="AR515" s="183">
        <f>Tabela1[[#This Row],[PESO TOTAL]]*Tabela1[[#This Row],[MATÉRIA PRIMA]]</f>
        <v>0.1</v>
      </c>
      <c r="AS515" s="28">
        <f>Tabela1[[#This Row],[PESO TOTAL]]*Tabela1[[#This Row],[PREPARAÇÃO ]]</f>
        <v>0.1</v>
      </c>
      <c r="AT515" s="28">
        <f>Tabela1[[#This Row],[PESO TOTAL]]*Tabela1[[#This Row],[CALDEIRARIA]]</f>
        <v>0.1</v>
      </c>
      <c r="AU515" s="28">
        <f>Tabela1[[#This Row],[PESO TOTAL]]*Tabela1[[#This Row],[SOLDA]]</f>
        <v>0.1</v>
      </c>
      <c r="AV515" s="28">
        <f>Tabela1[[#This Row],[PESO TOTAL]]*Tabela1[[#This Row],[ACABAMENTO]]</f>
        <v>0.1</v>
      </c>
      <c r="AW515" s="28">
        <f>Tabela1[[#This Row],[PESO TOTAL]]*Tabela1[[#This Row],[PRONTO ACABADO]]</f>
        <v>0.1</v>
      </c>
      <c r="AX515" s="28">
        <f>Tabela1[[#This Row],[PESO TOTAL]]*Tabela1[[#This Row],[EXPEDIÇÃO ]]</f>
        <v>0.1</v>
      </c>
      <c r="AY515" s="28" t="str">
        <f>Tabela1[[#This Row],[PEDIDO]]&amp;Tabela1[[#This Row],[PRODUTO]]</f>
        <v>P-190ESTRUTURA</v>
      </c>
      <c r="AZ515" s="44">
        <f>IF(AF515="",0,IF(ISTEXT(AF515),H515*VALUE(SUBSTITUTE(AF515,"%",""))/100,H515*AF515))-Tabela1[[#This Row],[PRONTO ACABADO2]]</f>
        <v>0</v>
      </c>
      <c r="BA515" s="44">
        <f>IF(AG515="",0,IF(ISTEXT(AG515),H515*VALUE(SUBSTITUTE(AG515,"%",""))/100,H515*AG515))-Tabela1[[#This Row],[PESO EXPEDIDO2]]</f>
        <v>0</v>
      </c>
      <c r="BB515" s="44">
        <f t="shared" si="91"/>
        <v>0.1</v>
      </c>
      <c r="BC515" s="44">
        <f t="shared" si="92"/>
        <v>0.1</v>
      </c>
      <c r="BD515" s="44"/>
    </row>
    <row r="516" spans="1:56" ht="15.75" hidden="1" customHeight="1" x14ac:dyDescent="0.25">
      <c r="A516" s="6" t="s">
        <v>4394</v>
      </c>
      <c r="B516" s="22"/>
      <c r="C516" s="7">
        <v>1</v>
      </c>
      <c r="D516" s="46" t="s">
        <v>4403</v>
      </c>
      <c r="E516" s="7">
        <v>3477</v>
      </c>
      <c r="F516" s="7">
        <v>10</v>
      </c>
      <c r="G516" s="24">
        <v>0.1</v>
      </c>
      <c r="H516" s="41">
        <f>Tabela1[[#This Row],[PESO UNI]]*Tabela1[[#This Row],[QTE]]</f>
        <v>0.1</v>
      </c>
      <c r="I516" s="7">
        <v>0</v>
      </c>
      <c r="J516" s="8" t="s">
        <v>2557</v>
      </c>
      <c r="K516" s="8" t="s">
        <v>31</v>
      </c>
      <c r="L516" s="9" t="s">
        <v>2558</v>
      </c>
      <c r="M516" s="10"/>
      <c r="N516" s="11" t="s">
        <v>46</v>
      </c>
      <c r="O516" s="12"/>
      <c r="P516" s="13"/>
      <c r="Q516" s="14">
        <f>Tabela1[[#This Row],[QTDE/ Fabricação]]-Tabela1[[#This Row],[QTE]]</f>
        <v>-1</v>
      </c>
      <c r="R516" s="19">
        <f t="shared" si="87"/>
        <v>0.1</v>
      </c>
      <c r="S516" s="19">
        <f t="shared" si="86"/>
        <v>0.1</v>
      </c>
      <c r="T516" s="20">
        <f t="shared" si="88"/>
        <v>0</v>
      </c>
      <c r="U516" s="17">
        <f>IFERROR(SUMIF('LISTA DE EMBARQUE'!B:B,MICRO!E:E,'LISTA DE EMBARQUE'!G:G),"")</f>
        <v>1</v>
      </c>
      <c r="V516" s="12">
        <f>IFERROR(VLOOKUP(Tabela1[[#This Row],[COD.MDE]],'LISTA DE EMBARQUE'!B:L,11,0),"")</f>
        <v>4</v>
      </c>
      <c r="W516" s="13" t="str">
        <f>IFERROR(COUNTIF(#REF!,Tabela1[[#This Row],[Colunas5]]),"")</f>
        <v/>
      </c>
      <c r="X516" s="14">
        <f>Tabela1[[#This Row],[QIANTIDADE EXPEDIDA]]*Tabela1[[#This Row],[PESO UNI]]</f>
        <v>0.1</v>
      </c>
      <c r="Y516" s="14">
        <f t="shared" si="89"/>
        <v>0</v>
      </c>
      <c r="Z516" s="21">
        <f>Tabela1[[#This Row],[PESO TOTAL]]-Tabela1[[#This Row],[Peso Expedido]]</f>
        <v>0</v>
      </c>
      <c r="AA516" s="18">
        <v>1</v>
      </c>
      <c r="AB516" s="40"/>
      <c r="AC516" s="40">
        <v>1</v>
      </c>
      <c r="AD516" s="40">
        <v>1</v>
      </c>
      <c r="AE516" s="40">
        <v>1</v>
      </c>
      <c r="AF516" s="40">
        <v>1</v>
      </c>
      <c r="AG516" s="40">
        <v>1</v>
      </c>
      <c r="AH516" s="40">
        <v>1</v>
      </c>
      <c r="AI516" s="40" t="s">
        <v>4523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90"/>
        <v>P-024518-1/P190</v>
      </c>
      <c r="AP516" t="str">
        <f>Tabela1[[#This Row],[TAG]]&amp;Tabela1[[#This Row],[PEDIDO]]&amp;Tabela1[[#This Row],[PRODUTO]]</f>
        <v>P190P-190ESTRUTURA</v>
      </c>
      <c r="AQ516" s="23" t="str">
        <f>Tabela1[[#This Row],[PRODUTO]]&amp;Tabela1[[#This Row],[TAG]]</f>
        <v>ESTRUTURAP190</v>
      </c>
      <c r="AR516" s="183">
        <f>Tabela1[[#This Row],[PESO TOTAL]]*Tabela1[[#This Row],[MATÉRIA PRIMA]]</f>
        <v>0.1</v>
      </c>
      <c r="AS516" s="28">
        <f>Tabela1[[#This Row],[PESO TOTAL]]*Tabela1[[#This Row],[PREPARAÇÃO ]]</f>
        <v>0.1</v>
      </c>
      <c r="AT516" s="28">
        <f>Tabela1[[#This Row],[PESO TOTAL]]*Tabela1[[#This Row],[CALDEIRARIA]]</f>
        <v>0.1</v>
      </c>
      <c r="AU516" s="28">
        <f>Tabela1[[#This Row],[PESO TOTAL]]*Tabela1[[#This Row],[SOLDA]]</f>
        <v>0.1</v>
      </c>
      <c r="AV516" s="28">
        <f>Tabela1[[#This Row],[PESO TOTAL]]*Tabela1[[#This Row],[ACABAMENTO]]</f>
        <v>0.1</v>
      </c>
      <c r="AW516" s="28">
        <f>Tabela1[[#This Row],[PESO TOTAL]]*Tabela1[[#This Row],[PRONTO ACABADO]]</f>
        <v>0.1</v>
      </c>
      <c r="AX516" s="28">
        <f>Tabela1[[#This Row],[PESO TOTAL]]*Tabela1[[#This Row],[EXPEDIÇÃO ]]</f>
        <v>0.1</v>
      </c>
      <c r="AY516" s="28" t="str">
        <f>Tabela1[[#This Row],[PEDIDO]]&amp;Tabela1[[#This Row],[PRODUTO]]</f>
        <v>P-190ESTRUTURA</v>
      </c>
      <c r="AZ516" s="44">
        <f>IF(AF516="",0,IF(ISTEXT(AF516),H516*VALUE(SUBSTITUTE(AF516,"%",""))/100,H516*AF516))-Tabela1[[#This Row],[PRONTO ACABADO2]]</f>
        <v>0</v>
      </c>
      <c r="BA516" s="44">
        <f>IF(AG516="",0,IF(ISTEXT(AG516),H516*VALUE(SUBSTITUTE(AG516,"%",""))/100,H516*AG516))-Tabela1[[#This Row],[PESO EXPEDIDO2]]</f>
        <v>0</v>
      </c>
      <c r="BB516" s="44">
        <f t="shared" si="91"/>
        <v>0.1</v>
      </c>
      <c r="BC516" s="44">
        <f t="shared" si="92"/>
        <v>0.1</v>
      </c>
      <c r="BD516" s="44"/>
    </row>
    <row r="517" spans="1:56" ht="15.75" hidden="1" customHeight="1" x14ac:dyDescent="0.25">
      <c r="A517" s="6" t="s">
        <v>4394</v>
      </c>
      <c r="B517" s="22"/>
      <c r="C517" s="7">
        <v>2</v>
      </c>
      <c r="D517" s="46" t="s">
        <v>4404</v>
      </c>
      <c r="E517" s="7">
        <v>3478</v>
      </c>
      <c r="F517" s="7">
        <v>10</v>
      </c>
      <c r="G517" s="24">
        <v>0.1</v>
      </c>
      <c r="H517" s="41">
        <f>Tabela1[[#This Row],[PESO UNI]]*Tabela1[[#This Row],[QTE]]</f>
        <v>0.2</v>
      </c>
      <c r="I517" s="7">
        <v>0</v>
      </c>
      <c r="J517" s="8" t="s">
        <v>2557</v>
      </c>
      <c r="K517" s="8" t="s">
        <v>31</v>
      </c>
      <c r="L517" s="9" t="s">
        <v>2558</v>
      </c>
      <c r="M517" s="10"/>
      <c r="N517" s="11" t="s">
        <v>46</v>
      </c>
      <c r="O517" s="12"/>
      <c r="P517" s="13"/>
      <c r="Q517" s="14">
        <f>Tabela1[[#This Row],[QTDE/ Fabricação]]-Tabela1[[#This Row],[QTE]]</f>
        <v>-2</v>
      </c>
      <c r="R517" s="19">
        <f t="shared" si="87"/>
        <v>0.2</v>
      </c>
      <c r="S517" s="19">
        <f t="shared" si="86"/>
        <v>0.2</v>
      </c>
      <c r="T517" s="20">
        <f t="shared" si="88"/>
        <v>0</v>
      </c>
      <c r="U517" s="17">
        <f>IFERROR(SUMIF('LISTA DE EMBARQUE'!B:B,MICRO!E:E,'LISTA DE EMBARQUE'!G:G),"")</f>
        <v>2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0.2</v>
      </c>
      <c r="Y517" s="14">
        <f t="shared" si="89"/>
        <v>0</v>
      </c>
      <c r="Z517" s="21">
        <f>Tabela1[[#This Row],[PESO TOTAL]]-Tabela1[[#This Row],[Peso Expedido]]</f>
        <v>0</v>
      </c>
      <c r="AA517" s="18">
        <v>1</v>
      </c>
      <c r="AB517" s="40"/>
      <c r="AC517" s="40">
        <v>1</v>
      </c>
      <c r="AD517" s="40">
        <v>1</v>
      </c>
      <c r="AE517" s="40">
        <v>1</v>
      </c>
      <c r="AF517" s="40">
        <v>1</v>
      </c>
      <c r="AG517" s="40">
        <v>1</v>
      </c>
      <c r="AH517" s="40">
        <v>1</v>
      </c>
      <c r="AI517" s="40" t="s">
        <v>4523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90"/>
        <v>P-024518-1/P190</v>
      </c>
      <c r="AP517" t="str">
        <f>Tabela1[[#This Row],[TAG]]&amp;Tabela1[[#This Row],[PEDIDO]]&amp;Tabela1[[#This Row],[PRODUTO]]</f>
        <v>P190P-190ESTRUTURA</v>
      </c>
      <c r="AQ517" s="23" t="str">
        <f>Tabela1[[#This Row],[PRODUTO]]&amp;Tabela1[[#This Row],[TAG]]</f>
        <v>ESTRUTURAP190</v>
      </c>
      <c r="AR517" s="183">
        <f>Tabela1[[#This Row],[PESO TOTAL]]*Tabela1[[#This Row],[MATÉRIA PRIMA]]</f>
        <v>0.2</v>
      </c>
      <c r="AS517" s="28">
        <f>Tabela1[[#This Row],[PESO TOTAL]]*Tabela1[[#This Row],[PREPARAÇÃO ]]</f>
        <v>0.2</v>
      </c>
      <c r="AT517" s="28">
        <f>Tabela1[[#This Row],[PESO TOTAL]]*Tabela1[[#This Row],[CALDEIRARIA]]</f>
        <v>0.2</v>
      </c>
      <c r="AU517" s="28">
        <f>Tabela1[[#This Row],[PESO TOTAL]]*Tabela1[[#This Row],[SOLDA]]</f>
        <v>0.2</v>
      </c>
      <c r="AV517" s="28">
        <f>Tabela1[[#This Row],[PESO TOTAL]]*Tabela1[[#This Row],[ACABAMENTO]]</f>
        <v>0.2</v>
      </c>
      <c r="AW517" s="28">
        <f>Tabela1[[#This Row],[PESO TOTAL]]*Tabela1[[#This Row],[PRONTO ACABADO]]</f>
        <v>0.2</v>
      </c>
      <c r="AX517" s="28">
        <f>Tabela1[[#This Row],[PESO TOTAL]]*Tabela1[[#This Row],[EXPEDIÇÃO ]]</f>
        <v>0.2</v>
      </c>
      <c r="AY517" s="28" t="str">
        <f>Tabela1[[#This Row],[PEDIDO]]&amp;Tabela1[[#This Row],[PRODUTO]]</f>
        <v>P-190ESTRUTURA</v>
      </c>
      <c r="AZ517" s="44">
        <f>IF(AF517="",0,IF(ISTEXT(AF517),H517*VALUE(SUBSTITUTE(AF517,"%",""))/100,H517*AF517))-Tabela1[[#This Row],[PRONTO ACABADO2]]</f>
        <v>0</v>
      </c>
      <c r="BA517" s="44">
        <f>IF(AG517="",0,IF(ISTEXT(AG517),H517*VALUE(SUBSTITUTE(AG517,"%",""))/100,H517*AG517))-Tabela1[[#This Row],[PESO EXPEDIDO2]]</f>
        <v>0</v>
      </c>
      <c r="BB517" s="44">
        <f t="shared" si="91"/>
        <v>0.2</v>
      </c>
      <c r="BC517" s="44">
        <f t="shared" si="92"/>
        <v>0.2</v>
      </c>
      <c r="BD517" s="44"/>
    </row>
    <row r="518" spans="1:56" ht="15.75" hidden="1" customHeight="1" x14ac:dyDescent="0.25">
      <c r="A518" s="6" t="s">
        <v>4405</v>
      </c>
      <c r="B518" s="22"/>
      <c r="C518" s="7">
        <v>1</v>
      </c>
      <c r="D518" s="46" t="s">
        <v>4406</v>
      </c>
      <c r="E518" s="7">
        <v>3479</v>
      </c>
      <c r="F518" s="7">
        <v>9</v>
      </c>
      <c r="G518" s="24">
        <v>2.4</v>
      </c>
      <c r="H518" s="41">
        <f>Tabela1[[#This Row],[PESO UNI]]*Tabela1[[#This Row],[QTE]]</f>
        <v>2.4</v>
      </c>
      <c r="I518" s="7">
        <v>1</v>
      </c>
      <c r="J518" s="8" t="s">
        <v>2557</v>
      </c>
      <c r="K518" s="8" t="s">
        <v>31</v>
      </c>
      <c r="L518" s="9" t="s">
        <v>2558</v>
      </c>
      <c r="M518" s="10"/>
      <c r="N518" s="11" t="s">
        <v>46</v>
      </c>
      <c r="O518" s="12"/>
      <c r="P518" s="13"/>
      <c r="Q518" s="14">
        <f>Tabela1[[#This Row],[QTDE/ Fabricação]]-Tabela1[[#This Row],[QTE]]</f>
        <v>-1</v>
      </c>
      <c r="R518" s="19">
        <f t="shared" si="87"/>
        <v>2.4</v>
      </c>
      <c r="S518" s="19">
        <f t="shared" si="86"/>
        <v>2.4</v>
      </c>
      <c r="T518" s="20">
        <f t="shared" si="88"/>
        <v>0</v>
      </c>
      <c r="U518" s="17">
        <f>IFERROR(SUMIF('LISTA DE EMBARQUE'!B:B,MICRO!E:E,'LISTA DE EMBARQUE'!G:G),"")</f>
        <v>1</v>
      </c>
      <c r="V518" s="12">
        <f>IFERROR(VLOOKUP(Tabela1[[#This Row],[COD.MDE]],'LISTA DE EMBARQUE'!B:L,11,0),"")</f>
        <v>4</v>
      </c>
      <c r="W518" s="13" t="str">
        <f>IFERROR(COUNTIF(#REF!,Tabela1[[#This Row],[Colunas5]]),"")</f>
        <v/>
      </c>
      <c r="X518" s="14">
        <f>Tabela1[[#This Row],[QIANTIDADE EXPEDIDA]]*Tabela1[[#This Row],[PESO UNI]]</f>
        <v>2.4</v>
      </c>
      <c r="Y518" s="14">
        <f t="shared" si="89"/>
        <v>0</v>
      </c>
      <c r="Z518" s="21">
        <f>Tabela1[[#This Row],[PESO TOTAL]]-Tabela1[[#This Row],[Peso Expedido]]</f>
        <v>0</v>
      </c>
      <c r="AA518" s="18">
        <v>1</v>
      </c>
      <c r="AB518" s="40"/>
      <c r="AC518" s="40">
        <v>1</v>
      </c>
      <c r="AD518" s="40">
        <v>1</v>
      </c>
      <c r="AE518" s="40">
        <v>1</v>
      </c>
      <c r="AF518" s="40">
        <v>1</v>
      </c>
      <c r="AG518" s="40">
        <v>1</v>
      </c>
      <c r="AH518" s="40">
        <v>1</v>
      </c>
      <c r="AI518" s="40" t="s">
        <v>4523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90"/>
        <v>P-024533-1/P190</v>
      </c>
      <c r="AP518" t="str">
        <f>Tabela1[[#This Row],[TAG]]&amp;Tabela1[[#This Row],[PEDIDO]]&amp;Tabela1[[#This Row],[PRODUTO]]</f>
        <v>P190P-190ESTRUTURA</v>
      </c>
      <c r="AQ518" s="23" t="str">
        <f>Tabela1[[#This Row],[PRODUTO]]&amp;Tabela1[[#This Row],[TAG]]</f>
        <v>ESTRUTURAP190</v>
      </c>
      <c r="AR518" s="183">
        <f>Tabela1[[#This Row],[PESO TOTAL]]*Tabela1[[#This Row],[MATÉRIA PRIMA]]</f>
        <v>2.4</v>
      </c>
      <c r="AS518" s="28">
        <f>Tabela1[[#This Row],[PESO TOTAL]]*Tabela1[[#This Row],[PREPARAÇÃO ]]</f>
        <v>2.4</v>
      </c>
      <c r="AT518" s="28">
        <f>Tabela1[[#This Row],[PESO TOTAL]]*Tabela1[[#This Row],[CALDEIRARIA]]</f>
        <v>2.4</v>
      </c>
      <c r="AU518" s="28">
        <f>Tabela1[[#This Row],[PESO TOTAL]]*Tabela1[[#This Row],[SOLDA]]</f>
        <v>2.4</v>
      </c>
      <c r="AV518" s="28">
        <f>Tabela1[[#This Row],[PESO TOTAL]]*Tabela1[[#This Row],[ACABAMENTO]]</f>
        <v>2.4</v>
      </c>
      <c r="AW518" s="28">
        <f>Tabela1[[#This Row],[PESO TOTAL]]*Tabela1[[#This Row],[PRONTO ACABADO]]</f>
        <v>2.4</v>
      </c>
      <c r="AX518" s="28">
        <f>Tabela1[[#This Row],[PESO TOTAL]]*Tabela1[[#This Row],[EXPEDIÇÃO ]]</f>
        <v>2.4</v>
      </c>
      <c r="AY518" s="28" t="str">
        <f>Tabela1[[#This Row],[PEDIDO]]&amp;Tabela1[[#This Row],[PRODUTO]]</f>
        <v>P-190ESTRUTURA</v>
      </c>
      <c r="AZ518" s="44">
        <f>IF(AF518="",0,IF(ISTEXT(AF518),H518*VALUE(SUBSTITUTE(AF518,"%",""))/100,H518*AF518))-Tabela1[[#This Row],[PRONTO ACABADO2]]</f>
        <v>0</v>
      </c>
      <c r="BA518" s="44">
        <f>IF(AG518="",0,IF(ISTEXT(AG518),H518*VALUE(SUBSTITUTE(AG518,"%",""))/100,H518*AG518))-Tabela1[[#This Row],[PESO EXPEDIDO2]]</f>
        <v>0</v>
      </c>
      <c r="BB518" s="44">
        <f t="shared" si="91"/>
        <v>2.4</v>
      </c>
      <c r="BC518" s="44">
        <f t="shared" si="92"/>
        <v>2.4</v>
      </c>
      <c r="BD518" s="44"/>
    </row>
    <row r="519" spans="1:56" ht="15.75" hidden="1" customHeight="1" x14ac:dyDescent="0.25">
      <c r="A519" s="6" t="s">
        <v>4407</v>
      </c>
      <c r="B519" s="22"/>
      <c r="C519" s="7">
        <v>4</v>
      </c>
      <c r="D519" s="46" t="s">
        <v>4408</v>
      </c>
      <c r="E519" s="7">
        <v>3480</v>
      </c>
      <c r="F519" s="7">
        <v>8</v>
      </c>
      <c r="G519" s="24">
        <v>6</v>
      </c>
      <c r="H519" s="41">
        <f>Tabela1[[#This Row],[PESO UNI]]*Tabela1[[#This Row],[QTE]]</f>
        <v>24</v>
      </c>
      <c r="I519" s="7">
        <v>1</v>
      </c>
      <c r="J519" s="8" t="s">
        <v>2557</v>
      </c>
      <c r="K519" s="8" t="s">
        <v>31</v>
      </c>
      <c r="L519" s="9" t="s">
        <v>2558</v>
      </c>
      <c r="M519" s="10"/>
      <c r="N519" s="11" t="s">
        <v>46</v>
      </c>
      <c r="O519" s="12"/>
      <c r="P519" s="13"/>
      <c r="Q519" s="14">
        <f>Tabela1[[#This Row],[QTDE/ Fabricação]]-Tabela1[[#This Row],[QTE]]</f>
        <v>-4</v>
      </c>
      <c r="R519" s="19">
        <f t="shared" si="87"/>
        <v>24</v>
      </c>
      <c r="S519" s="19">
        <f t="shared" si="86"/>
        <v>24</v>
      </c>
      <c r="T519" s="20">
        <f t="shared" si="88"/>
        <v>0</v>
      </c>
      <c r="U519" s="17">
        <f>IFERROR(SUMIF('LISTA DE EMBARQUE'!B:B,MICRO!E:E,'LISTA DE EMBARQUE'!G:G),"")</f>
        <v>0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0</v>
      </c>
      <c r="Y519" s="14">
        <f t="shared" si="89"/>
        <v>-4</v>
      </c>
      <c r="Z519" s="21">
        <f>Tabela1[[#This Row],[PESO TOTAL]]-Tabela1[[#This Row],[Peso Expedido]]</f>
        <v>24</v>
      </c>
      <c r="AA519" s="18">
        <v>1</v>
      </c>
      <c r="AB519" s="40"/>
      <c r="AC519" s="40">
        <v>1</v>
      </c>
      <c r="AD519" s="40">
        <v>1</v>
      </c>
      <c r="AE519" s="40">
        <v>1</v>
      </c>
      <c r="AF519" s="40">
        <v>1</v>
      </c>
      <c r="AG519" s="40">
        <v>1</v>
      </c>
      <c r="AH519" s="40">
        <v>1</v>
      </c>
      <c r="AI519" s="40" t="s">
        <v>4523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90"/>
        <v>P-024530-1/P190</v>
      </c>
      <c r="AP519" t="str">
        <f>Tabela1[[#This Row],[TAG]]&amp;Tabela1[[#This Row],[PEDIDO]]&amp;Tabela1[[#This Row],[PRODUTO]]</f>
        <v>P190P-190ESTRUTURA</v>
      </c>
      <c r="AQ519" s="23" t="str">
        <f>Tabela1[[#This Row],[PRODUTO]]&amp;Tabela1[[#This Row],[TAG]]</f>
        <v>ESTRUTURAP190</v>
      </c>
      <c r="AR519" s="183">
        <f>Tabela1[[#This Row],[PESO TOTAL]]*Tabela1[[#This Row],[MATÉRIA PRIMA]]</f>
        <v>24</v>
      </c>
      <c r="AS519" s="28">
        <f>Tabela1[[#This Row],[PESO TOTAL]]*Tabela1[[#This Row],[PREPARAÇÃO ]]</f>
        <v>24</v>
      </c>
      <c r="AT519" s="28">
        <f>Tabela1[[#This Row],[PESO TOTAL]]*Tabela1[[#This Row],[CALDEIRARIA]]</f>
        <v>24</v>
      </c>
      <c r="AU519" s="28">
        <f>Tabela1[[#This Row],[PESO TOTAL]]*Tabela1[[#This Row],[SOLDA]]</f>
        <v>24</v>
      </c>
      <c r="AV519" s="28">
        <f>Tabela1[[#This Row],[PESO TOTAL]]*Tabela1[[#This Row],[ACABAMENTO]]</f>
        <v>24</v>
      </c>
      <c r="AW519" s="28">
        <f>Tabela1[[#This Row],[PESO TOTAL]]*Tabela1[[#This Row],[PRONTO ACABADO]]</f>
        <v>24</v>
      </c>
      <c r="AX519" s="28">
        <f>Tabela1[[#This Row],[PESO TOTAL]]*Tabela1[[#This Row],[EXPEDIÇÃO ]]</f>
        <v>24</v>
      </c>
      <c r="AY519" s="28" t="str">
        <f>Tabela1[[#This Row],[PEDIDO]]&amp;Tabela1[[#This Row],[PRODUTO]]</f>
        <v>P-190ESTRUTURA</v>
      </c>
      <c r="AZ519" s="44">
        <f>IF(AF519="",0,IF(ISTEXT(AF519),H519*VALUE(SUBSTITUTE(AF519,"%",""))/100,H519*AF519))-Tabela1[[#This Row],[PRONTO ACABADO2]]</f>
        <v>0</v>
      </c>
      <c r="BA519" s="44">
        <f>IF(AG519="",0,IF(ISTEXT(AG519),H519*VALUE(SUBSTITUTE(AG519,"%",""))/100,H519*AG519))-Tabela1[[#This Row],[PESO EXPEDIDO2]]</f>
        <v>0</v>
      </c>
      <c r="BB519" s="44">
        <f t="shared" si="91"/>
        <v>24</v>
      </c>
      <c r="BC519" s="44">
        <f t="shared" si="92"/>
        <v>24</v>
      </c>
      <c r="BD519" s="44"/>
    </row>
    <row r="520" spans="1:56" ht="15.75" hidden="1" customHeight="1" x14ac:dyDescent="0.25">
      <c r="A520" s="6" t="s">
        <v>4409</v>
      </c>
      <c r="B520" s="22"/>
      <c r="C520" s="7">
        <v>4</v>
      </c>
      <c r="D520" s="46" t="s">
        <v>4410</v>
      </c>
      <c r="E520" s="7">
        <v>3481</v>
      </c>
      <c r="F520" s="7">
        <v>7</v>
      </c>
      <c r="G520" s="24">
        <v>4.0999999999999996</v>
      </c>
      <c r="H520" s="41">
        <f>Tabela1[[#This Row],[PESO UNI]]*Tabela1[[#This Row],[QTE]]</f>
        <v>16.399999999999999</v>
      </c>
      <c r="I520" s="7">
        <v>1</v>
      </c>
      <c r="J520" s="8" t="s">
        <v>2557</v>
      </c>
      <c r="K520" s="8" t="s">
        <v>31</v>
      </c>
      <c r="L520" s="9" t="s">
        <v>2558</v>
      </c>
      <c r="M520" s="10"/>
      <c r="N520" s="11" t="s">
        <v>46</v>
      </c>
      <c r="O520" s="12"/>
      <c r="P520" s="13"/>
      <c r="Q520" s="14">
        <f>Tabela1[[#This Row],[QTDE/ Fabricação]]-Tabela1[[#This Row],[QTE]]</f>
        <v>-4</v>
      </c>
      <c r="R520" s="19">
        <f t="shared" si="87"/>
        <v>16.399999999999999</v>
      </c>
      <c r="S520" s="19">
        <f t="shared" si="86"/>
        <v>16.399999999999999</v>
      </c>
      <c r="T520" s="20">
        <f t="shared" si="88"/>
        <v>0</v>
      </c>
      <c r="U520" s="17">
        <f>IFERROR(SUMIF('LISTA DE EMBARQUE'!B:B,MICRO!E:E,'LISTA DE EMBARQUE'!G:G),"")</f>
        <v>4</v>
      </c>
      <c r="V520" s="12">
        <f>IFERROR(VLOOKUP(Tabela1[[#This Row],[COD.MDE]],'LISTA DE EMBARQUE'!B:L,11,0),"")</f>
        <v>4</v>
      </c>
      <c r="W520" s="13" t="str">
        <f>IFERROR(COUNTIF(#REF!,Tabela1[[#This Row],[Colunas5]]),"")</f>
        <v/>
      </c>
      <c r="X520" s="14">
        <f>Tabela1[[#This Row],[QIANTIDADE EXPEDIDA]]*Tabela1[[#This Row],[PESO UNI]]</f>
        <v>16.399999999999999</v>
      </c>
      <c r="Y520" s="14">
        <f t="shared" si="89"/>
        <v>0</v>
      </c>
      <c r="Z520" s="21">
        <f>Tabela1[[#This Row],[PESO TOTAL]]-Tabela1[[#This Row],[Peso Expedido]]</f>
        <v>0</v>
      </c>
      <c r="AA520" s="18">
        <v>1</v>
      </c>
      <c r="AB520" s="40"/>
      <c r="AC520" s="40">
        <v>1</v>
      </c>
      <c r="AD520" s="40">
        <v>1</v>
      </c>
      <c r="AE520" s="40">
        <v>1</v>
      </c>
      <c r="AF520" s="40">
        <v>1</v>
      </c>
      <c r="AG520" s="40">
        <v>1</v>
      </c>
      <c r="AH520" s="40">
        <v>1</v>
      </c>
      <c r="AI520" s="40" t="s">
        <v>4523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90"/>
        <v>P-024531-1/P190</v>
      </c>
      <c r="AP520" t="str">
        <f>Tabela1[[#This Row],[TAG]]&amp;Tabela1[[#This Row],[PEDIDO]]&amp;Tabela1[[#This Row],[PRODUTO]]</f>
        <v>P190P-190ESTRUTURA</v>
      </c>
      <c r="AQ520" s="23" t="str">
        <f>Tabela1[[#This Row],[PRODUTO]]&amp;Tabela1[[#This Row],[TAG]]</f>
        <v>ESTRUTURAP190</v>
      </c>
      <c r="AR520" s="183">
        <f>Tabela1[[#This Row],[PESO TOTAL]]*Tabela1[[#This Row],[MATÉRIA PRIMA]]</f>
        <v>16.399999999999999</v>
      </c>
      <c r="AS520" s="28">
        <f>Tabela1[[#This Row],[PESO TOTAL]]*Tabela1[[#This Row],[PREPARAÇÃO ]]</f>
        <v>16.399999999999999</v>
      </c>
      <c r="AT520" s="28">
        <f>Tabela1[[#This Row],[PESO TOTAL]]*Tabela1[[#This Row],[CALDEIRARIA]]</f>
        <v>16.399999999999999</v>
      </c>
      <c r="AU520" s="28">
        <f>Tabela1[[#This Row],[PESO TOTAL]]*Tabela1[[#This Row],[SOLDA]]</f>
        <v>16.399999999999999</v>
      </c>
      <c r="AV520" s="28">
        <f>Tabela1[[#This Row],[PESO TOTAL]]*Tabela1[[#This Row],[ACABAMENTO]]</f>
        <v>16.399999999999999</v>
      </c>
      <c r="AW520" s="28">
        <f>Tabela1[[#This Row],[PESO TOTAL]]*Tabela1[[#This Row],[PRONTO ACABADO]]</f>
        <v>16.399999999999999</v>
      </c>
      <c r="AX520" s="28">
        <f>Tabela1[[#This Row],[PESO TOTAL]]*Tabela1[[#This Row],[EXPEDIÇÃO ]]</f>
        <v>16.399999999999999</v>
      </c>
      <c r="AY520" s="28" t="str">
        <f>Tabela1[[#This Row],[PEDIDO]]&amp;Tabela1[[#This Row],[PRODUTO]]</f>
        <v>P-190ESTRUTURA</v>
      </c>
      <c r="AZ520" s="44">
        <f>IF(AF520="",0,IF(ISTEXT(AF520),H520*VALUE(SUBSTITUTE(AF520,"%",""))/100,H520*AF520))-Tabela1[[#This Row],[PRONTO ACABADO2]]</f>
        <v>0</v>
      </c>
      <c r="BA520" s="44">
        <f>IF(AG520="",0,IF(ISTEXT(AG520),H520*VALUE(SUBSTITUTE(AG520,"%",""))/100,H520*AG520))-Tabela1[[#This Row],[PESO EXPEDIDO2]]</f>
        <v>0</v>
      </c>
      <c r="BB520" s="44">
        <f t="shared" si="91"/>
        <v>16.399999999999999</v>
      </c>
      <c r="BC520" s="44">
        <f t="shared" si="92"/>
        <v>16.399999999999999</v>
      </c>
      <c r="BD520" s="44"/>
    </row>
    <row r="521" spans="1:56" ht="15.75" hidden="1" customHeight="1" x14ac:dyDescent="0.25">
      <c r="A521" s="6" t="s">
        <v>2565</v>
      </c>
      <c r="B521" s="22"/>
      <c r="C521" s="7">
        <v>2</v>
      </c>
      <c r="D521" s="46" t="s">
        <v>2566</v>
      </c>
      <c r="E521" s="7">
        <v>3482</v>
      </c>
      <c r="F521" s="7">
        <v>6</v>
      </c>
      <c r="G521" s="24">
        <v>426</v>
      </c>
      <c r="H521" s="41">
        <f>Tabela1[[#This Row],[PESO UNI]]*Tabela1[[#This Row],[QTE]]</f>
        <v>852</v>
      </c>
      <c r="I521" s="7">
        <v>2</v>
      </c>
      <c r="J521" s="8" t="s">
        <v>2557</v>
      </c>
      <c r="K521" s="8" t="s">
        <v>31</v>
      </c>
      <c r="L521" s="9" t="s">
        <v>2558</v>
      </c>
      <c r="M521" s="10"/>
      <c r="N521" s="11" t="s">
        <v>46</v>
      </c>
      <c r="O521" s="12"/>
      <c r="P521" s="13"/>
      <c r="Q521" s="14">
        <f>Tabela1[[#This Row],[QTDE/ Fabricação]]-Tabela1[[#This Row],[QTE]]</f>
        <v>-2</v>
      </c>
      <c r="R521" s="19">
        <f t="shared" si="87"/>
        <v>852</v>
      </c>
      <c r="S521" s="19">
        <f t="shared" si="86"/>
        <v>852</v>
      </c>
      <c r="T521" s="20">
        <f t="shared" si="88"/>
        <v>0</v>
      </c>
      <c r="U521" s="17">
        <f>IFERROR(SUMIF('LISTA DE EMBARQUE'!B:B,MICRO!E:E,'LISTA DE EMBARQUE'!G:G),"")</f>
        <v>2</v>
      </c>
      <c r="V521" s="12">
        <f>IFERROR(VLOOKUP(Tabela1[[#This Row],[COD.MDE]],'LISTA DE EMBARQUE'!B:L,11,0),"")</f>
        <v>2</v>
      </c>
      <c r="W521" s="13" t="str">
        <f>IFERROR(COUNTIF(#REF!,Tabela1[[#This Row],[Colunas5]]),"")</f>
        <v/>
      </c>
      <c r="X521" s="14">
        <f>Tabela1[[#This Row],[QIANTIDADE EXPEDIDA]]*Tabela1[[#This Row],[PESO UNI]]</f>
        <v>852</v>
      </c>
      <c r="Y521" s="14">
        <f t="shared" si="89"/>
        <v>0</v>
      </c>
      <c r="Z521" s="21">
        <f>Tabela1[[#This Row],[PESO TOTAL]]-Tabela1[[#This Row],[Peso Expedido]]</f>
        <v>0</v>
      </c>
      <c r="AA521" s="18">
        <v>1</v>
      </c>
      <c r="AB521" s="40"/>
      <c r="AC521" s="40">
        <v>1</v>
      </c>
      <c r="AD521" s="40">
        <v>1</v>
      </c>
      <c r="AE521" s="40">
        <v>1</v>
      </c>
      <c r="AF521" s="40">
        <v>1</v>
      </c>
      <c r="AG521" s="40">
        <v>1</v>
      </c>
      <c r="AH521" s="40">
        <v>1</v>
      </c>
      <c r="AI521" s="40" t="s">
        <v>4523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90"/>
        <v>P-024514-1/P190</v>
      </c>
      <c r="AP521" t="str">
        <f>Tabela1[[#This Row],[TAG]]&amp;Tabela1[[#This Row],[PEDIDO]]&amp;Tabela1[[#This Row],[PRODUTO]]</f>
        <v>P190P-190ESTRUTURA</v>
      </c>
      <c r="AQ521" s="23" t="str">
        <f>Tabela1[[#This Row],[PRODUTO]]&amp;Tabela1[[#This Row],[TAG]]</f>
        <v>ESTRUTURAP190</v>
      </c>
      <c r="AR521" s="183">
        <f>Tabela1[[#This Row],[PESO TOTAL]]*Tabela1[[#This Row],[MATÉRIA PRIMA]]</f>
        <v>852</v>
      </c>
      <c r="AS521" s="28">
        <f>Tabela1[[#This Row],[PESO TOTAL]]*Tabela1[[#This Row],[PREPARAÇÃO ]]</f>
        <v>852</v>
      </c>
      <c r="AT521" s="28">
        <f>Tabela1[[#This Row],[PESO TOTAL]]*Tabela1[[#This Row],[CALDEIRARIA]]</f>
        <v>852</v>
      </c>
      <c r="AU521" s="28">
        <f>Tabela1[[#This Row],[PESO TOTAL]]*Tabela1[[#This Row],[SOLDA]]</f>
        <v>852</v>
      </c>
      <c r="AV521" s="28">
        <f>Tabela1[[#This Row],[PESO TOTAL]]*Tabela1[[#This Row],[ACABAMENTO]]</f>
        <v>852</v>
      </c>
      <c r="AW521" s="28">
        <f>Tabela1[[#This Row],[PESO TOTAL]]*Tabela1[[#This Row],[PRONTO ACABADO]]</f>
        <v>852</v>
      </c>
      <c r="AX521" s="28">
        <f>Tabela1[[#This Row],[PESO TOTAL]]*Tabela1[[#This Row],[EXPEDIÇÃO ]]</f>
        <v>852</v>
      </c>
      <c r="AY521" s="28" t="str">
        <f>Tabela1[[#This Row],[PEDIDO]]&amp;Tabela1[[#This Row],[PRODUTO]]</f>
        <v>P-190ESTRUTURA</v>
      </c>
      <c r="AZ521" s="44">
        <f>IF(AF521="",0,IF(ISTEXT(AF521),H521*VALUE(SUBSTITUTE(AF521,"%",""))/100,H521*AF521))-Tabela1[[#This Row],[PRONTO ACABADO2]]</f>
        <v>0</v>
      </c>
      <c r="BA521" s="44">
        <f>IF(AG521="",0,IF(ISTEXT(AG521),H521*VALUE(SUBSTITUTE(AG521,"%",""))/100,H521*AG521))-Tabela1[[#This Row],[PESO EXPEDIDO2]]</f>
        <v>0</v>
      </c>
      <c r="BB521" s="44">
        <f t="shared" si="91"/>
        <v>852</v>
      </c>
      <c r="BC521" s="44">
        <f t="shared" si="92"/>
        <v>852</v>
      </c>
      <c r="BD521" s="44"/>
    </row>
    <row r="522" spans="1:56" ht="15.75" hidden="1" customHeight="1" x14ac:dyDescent="0.25">
      <c r="A522" s="6" t="s">
        <v>4411</v>
      </c>
      <c r="B522" s="22"/>
      <c r="C522" s="7">
        <v>1</v>
      </c>
      <c r="D522" s="46" t="s">
        <v>4412</v>
      </c>
      <c r="E522" s="7">
        <v>3483</v>
      </c>
      <c r="F522" s="7">
        <v>3</v>
      </c>
      <c r="G522" s="24">
        <v>24</v>
      </c>
      <c r="H522" s="41">
        <f>Tabela1[[#This Row],[PESO UNI]]*Tabela1[[#This Row],[QTE]]</f>
        <v>24</v>
      </c>
      <c r="I522" s="7">
        <v>0</v>
      </c>
      <c r="J522" s="8" t="s">
        <v>2557</v>
      </c>
      <c r="K522" s="8" t="s">
        <v>31</v>
      </c>
      <c r="L522" s="9" t="s">
        <v>2558</v>
      </c>
      <c r="M522" s="10"/>
      <c r="N522" s="11" t="s">
        <v>46</v>
      </c>
      <c r="O522" s="12"/>
      <c r="P522" s="13"/>
      <c r="Q522" s="14">
        <f>Tabela1[[#This Row],[QTDE/ Fabricação]]-Tabela1[[#This Row],[QTE]]</f>
        <v>-1</v>
      </c>
      <c r="R522" s="19">
        <f t="shared" si="87"/>
        <v>24</v>
      </c>
      <c r="S522" s="19">
        <f t="shared" si="86"/>
        <v>24</v>
      </c>
      <c r="T522" s="20">
        <f t="shared" si="88"/>
        <v>0</v>
      </c>
      <c r="U522" s="17">
        <f>IFERROR(SUMIF('LISTA DE EMBARQUE'!B:B,MICRO!E:E,'LISTA DE EMBARQUE'!G:G),"")</f>
        <v>0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0</v>
      </c>
      <c r="Y522" s="14">
        <f t="shared" si="89"/>
        <v>-1</v>
      </c>
      <c r="Z522" s="21">
        <f>Tabela1[[#This Row],[PESO TOTAL]]-Tabela1[[#This Row],[Peso Expedido]]</f>
        <v>24</v>
      </c>
      <c r="AA522" s="18">
        <v>1</v>
      </c>
      <c r="AB522" s="40"/>
      <c r="AC522" s="40">
        <v>1</v>
      </c>
      <c r="AD522" s="40">
        <v>1</v>
      </c>
      <c r="AE522" s="40">
        <v>1</v>
      </c>
      <c r="AF522" s="40">
        <v>1</v>
      </c>
      <c r="AG522" s="40">
        <v>1</v>
      </c>
      <c r="AH522" s="40">
        <v>1</v>
      </c>
      <c r="AI522" s="40" t="s">
        <v>4523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90"/>
        <v>P-024500-1/P190</v>
      </c>
      <c r="AP522" t="str">
        <f>Tabela1[[#This Row],[TAG]]&amp;Tabela1[[#This Row],[PEDIDO]]&amp;Tabela1[[#This Row],[PRODUTO]]</f>
        <v>P190P-190ESTRUTURA</v>
      </c>
      <c r="AQ522" s="23" t="str">
        <f>Tabela1[[#This Row],[PRODUTO]]&amp;Tabela1[[#This Row],[TAG]]</f>
        <v>ESTRUTURAP190</v>
      </c>
      <c r="AR522" s="183">
        <f>Tabela1[[#This Row],[PESO TOTAL]]*Tabela1[[#This Row],[MATÉRIA PRIMA]]</f>
        <v>24</v>
      </c>
      <c r="AS522" s="28">
        <f>Tabela1[[#This Row],[PESO TOTAL]]*Tabela1[[#This Row],[PREPARAÇÃO ]]</f>
        <v>24</v>
      </c>
      <c r="AT522" s="28">
        <f>Tabela1[[#This Row],[PESO TOTAL]]*Tabela1[[#This Row],[CALDEIRARIA]]</f>
        <v>24</v>
      </c>
      <c r="AU522" s="28">
        <f>Tabela1[[#This Row],[PESO TOTAL]]*Tabela1[[#This Row],[SOLDA]]</f>
        <v>24</v>
      </c>
      <c r="AV522" s="28">
        <f>Tabela1[[#This Row],[PESO TOTAL]]*Tabela1[[#This Row],[ACABAMENTO]]</f>
        <v>24</v>
      </c>
      <c r="AW522" s="28">
        <f>Tabela1[[#This Row],[PESO TOTAL]]*Tabela1[[#This Row],[PRONTO ACABADO]]</f>
        <v>24</v>
      </c>
      <c r="AX522" s="28">
        <f>Tabela1[[#This Row],[PESO TOTAL]]*Tabela1[[#This Row],[EXPEDIÇÃO ]]</f>
        <v>24</v>
      </c>
      <c r="AY522" s="28" t="str">
        <f>Tabela1[[#This Row],[PEDIDO]]&amp;Tabela1[[#This Row],[PRODUTO]]</f>
        <v>P-190ESTRUTURA</v>
      </c>
      <c r="AZ522" s="44">
        <f>IF(AF522="",0,IF(ISTEXT(AF522),H522*VALUE(SUBSTITUTE(AF522,"%",""))/100,H522*AF522))-Tabela1[[#This Row],[PRONTO ACABADO2]]</f>
        <v>0</v>
      </c>
      <c r="BA522" s="44">
        <f>IF(AG522="",0,IF(ISTEXT(AG522),H522*VALUE(SUBSTITUTE(AG522,"%",""))/100,H522*AG522))-Tabela1[[#This Row],[PESO EXPEDIDO2]]</f>
        <v>0</v>
      </c>
      <c r="BB522" s="44">
        <f t="shared" si="91"/>
        <v>24</v>
      </c>
      <c r="BC522" s="44">
        <f t="shared" si="92"/>
        <v>24</v>
      </c>
      <c r="BD522" s="44"/>
    </row>
    <row r="523" spans="1:56" ht="15.75" hidden="1" customHeight="1" x14ac:dyDescent="0.25">
      <c r="A523" s="6" t="s">
        <v>4411</v>
      </c>
      <c r="B523" s="22"/>
      <c r="C523" s="7">
        <v>1</v>
      </c>
      <c r="D523" s="46" t="s">
        <v>4413</v>
      </c>
      <c r="E523" s="7">
        <v>3484</v>
      </c>
      <c r="F523" s="7">
        <v>3</v>
      </c>
      <c r="G523" s="24">
        <v>20</v>
      </c>
      <c r="H523" s="41">
        <f>Tabela1[[#This Row],[PESO UNI]]*Tabela1[[#This Row],[QTE]]</f>
        <v>20</v>
      </c>
      <c r="I523" s="7">
        <v>0</v>
      </c>
      <c r="J523" s="8" t="s">
        <v>2557</v>
      </c>
      <c r="K523" s="8" t="s">
        <v>31</v>
      </c>
      <c r="L523" s="9" t="s">
        <v>2558</v>
      </c>
      <c r="M523" s="10"/>
      <c r="N523" s="11" t="s">
        <v>46</v>
      </c>
      <c r="O523" s="12"/>
      <c r="P523" s="13"/>
      <c r="Q523" s="14">
        <f>Tabela1[[#This Row],[QTDE/ Fabricação]]-Tabela1[[#This Row],[QTE]]</f>
        <v>-1</v>
      </c>
      <c r="R523" s="19">
        <f t="shared" si="87"/>
        <v>20</v>
      </c>
      <c r="S523" s="19">
        <f t="shared" si="86"/>
        <v>20</v>
      </c>
      <c r="T523" s="20">
        <f t="shared" si="88"/>
        <v>0</v>
      </c>
      <c r="U523" s="17">
        <f>IFERROR(SUMIF('LISTA DE EMBARQUE'!B:B,MICRO!E:E,'LISTA DE EMBARQUE'!G:G),"")</f>
        <v>0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</v>
      </c>
      <c r="Y523" s="14">
        <f t="shared" si="89"/>
        <v>-1</v>
      </c>
      <c r="Z523" s="21">
        <f>Tabela1[[#This Row],[PESO TOTAL]]-Tabela1[[#This Row],[Peso Expedido]]</f>
        <v>20</v>
      </c>
      <c r="AA523" s="18">
        <v>1</v>
      </c>
      <c r="AB523" s="40"/>
      <c r="AC523" s="40">
        <v>1</v>
      </c>
      <c r="AD523" s="40">
        <v>1</v>
      </c>
      <c r="AE523" s="40">
        <v>1</v>
      </c>
      <c r="AF523" s="40">
        <v>1</v>
      </c>
      <c r="AG523" s="40">
        <v>1</v>
      </c>
      <c r="AH523" s="40">
        <v>1</v>
      </c>
      <c r="AI523" s="40" t="s">
        <v>4523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90"/>
        <v>P-024500-1/P190</v>
      </c>
      <c r="AP523" t="str">
        <f>Tabela1[[#This Row],[TAG]]&amp;Tabela1[[#This Row],[PEDIDO]]&amp;Tabela1[[#This Row],[PRODUTO]]</f>
        <v>P190P-190ESTRUTURA</v>
      </c>
      <c r="AQ523" s="23" t="str">
        <f>Tabela1[[#This Row],[PRODUTO]]&amp;Tabela1[[#This Row],[TAG]]</f>
        <v>ESTRUTURAP190</v>
      </c>
      <c r="AR523" s="183">
        <f>Tabela1[[#This Row],[PESO TOTAL]]*Tabela1[[#This Row],[MATÉRIA PRIMA]]</f>
        <v>20</v>
      </c>
      <c r="AS523" s="28">
        <f>Tabela1[[#This Row],[PESO TOTAL]]*Tabela1[[#This Row],[PREPARAÇÃO ]]</f>
        <v>20</v>
      </c>
      <c r="AT523" s="28">
        <f>Tabela1[[#This Row],[PESO TOTAL]]*Tabela1[[#This Row],[CALDEIRARIA]]</f>
        <v>20</v>
      </c>
      <c r="AU523" s="28">
        <f>Tabela1[[#This Row],[PESO TOTAL]]*Tabela1[[#This Row],[SOLDA]]</f>
        <v>20</v>
      </c>
      <c r="AV523" s="28">
        <f>Tabela1[[#This Row],[PESO TOTAL]]*Tabela1[[#This Row],[ACABAMENTO]]</f>
        <v>20</v>
      </c>
      <c r="AW523" s="28">
        <f>Tabela1[[#This Row],[PESO TOTAL]]*Tabela1[[#This Row],[PRONTO ACABADO]]</f>
        <v>20</v>
      </c>
      <c r="AX523" s="28">
        <f>Tabela1[[#This Row],[PESO TOTAL]]*Tabela1[[#This Row],[EXPEDIÇÃO ]]</f>
        <v>20</v>
      </c>
      <c r="AY523" s="28" t="str">
        <f>Tabela1[[#This Row],[PEDIDO]]&amp;Tabela1[[#This Row],[PRODUTO]]</f>
        <v>P-190ESTRUTURA</v>
      </c>
      <c r="AZ523" s="44">
        <f>IF(AF523="",0,IF(ISTEXT(AF523),H523*VALUE(SUBSTITUTE(AF523,"%",""))/100,H523*AF523))-Tabela1[[#This Row],[PRONTO ACABADO2]]</f>
        <v>0</v>
      </c>
      <c r="BA523" s="44">
        <f>IF(AG523="",0,IF(ISTEXT(AG523),H523*VALUE(SUBSTITUTE(AG523,"%",""))/100,H523*AG523))-Tabela1[[#This Row],[PESO EXPEDIDO2]]</f>
        <v>0</v>
      </c>
      <c r="BB523" s="44">
        <f t="shared" si="91"/>
        <v>20</v>
      </c>
      <c r="BC523" s="44">
        <f t="shared" si="92"/>
        <v>20</v>
      </c>
      <c r="BD523" s="44"/>
    </row>
    <row r="524" spans="1:56" ht="15.75" hidden="1" customHeight="1" x14ac:dyDescent="0.25">
      <c r="A524" s="6" t="s">
        <v>4411</v>
      </c>
      <c r="B524" s="22"/>
      <c r="C524" s="7">
        <v>2</v>
      </c>
      <c r="D524" s="46" t="s">
        <v>4414</v>
      </c>
      <c r="E524" s="7">
        <v>3485</v>
      </c>
      <c r="F524" s="7">
        <v>3</v>
      </c>
      <c r="G524" s="24">
        <v>3</v>
      </c>
      <c r="H524" s="41">
        <f>Tabela1[[#This Row],[PESO UNI]]*Tabela1[[#This Row],[QTE]]</f>
        <v>6</v>
      </c>
      <c r="I524" s="7">
        <v>0</v>
      </c>
      <c r="J524" s="8" t="s">
        <v>2557</v>
      </c>
      <c r="K524" s="8" t="s">
        <v>31</v>
      </c>
      <c r="L524" s="9" t="s">
        <v>2558</v>
      </c>
      <c r="M524" s="10"/>
      <c r="N524" s="11" t="s">
        <v>46</v>
      </c>
      <c r="O524" s="12"/>
      <c r="P524" s="13"/>
      <c r="Q524" s="14">
        <f>Tabela1[[#This Row],[QTDE/ Fabricação]]-Tabela1[[#This Row],[QTE]]</f>
        <v>-2</v>
      </c>
      <c r="R524" s="19">
        <f t="shared" si="87"/>
        <v>6</v>
      </c>
      <c r="S524" s="19">
        <f t="shared" si="86"/>
        <v>6</v>
      </c>
      <c r="T524" s="20">
        <f t="shared" si="88"/>
        <v>0</v>
      </c>
      <c r="U524" s="17">
        <f>IFERROR(SUMIF('LISTA DE EMBARQUE'!B:B,MICRO!E:E,'LISTA DE EMBARQUE'!G:G),"")</f>
        <v>0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</v>
      </c>
      <c r="Y524" s="14">
        <f t="shared" si="89"/>
        <v>-2</v>
      </c>
      <c r="Z524" s="21">
        <f>Tabela1[[#This Row],[PESO TOTAL]]-Tabela1[[#This Row],[Peso Expedido]]</f>
        <v>6</v>
      </c>
      <c r="AA524" s="18">
        <v>1</v>
      </c>
      <c r="AB524" s="40"/>
      <c r="AC524" s="40">
        <v>1</v>
      </c>
      <c r="AD524" s="40">
        <v>1</v>
      </c>
      <c r="AE524" s="40">
        <v>1</v>
      </c>
      <c r="AF524" s="40">
        <v>1</v>
      </c>
      <c r="AG524" s="40">
        <v>1</v>
      </c>
      <c r="AH524" s="40">
        <v>1</v>
      </c>
      <c r="AI524" s="40" t="s">
        <v>4523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90"/>
        <v>P-024500-1/P190</v>
      </c>
      <c r="AP524" t="str">
        <f>Tabela1[[#This Row],[TAG]]&amp;Tabela1[[#This Row],[PEDIDO]]&amp;Tabela1[[#This Row],[PRODUTO]]</f>
        <v>P190P-190ESTRUTURA</v>
      </c>
      <c r="AQ524" s="23" t="str">
        <f>Tabela1[[#This Row],[PRODUTO]]&amp;Tabela1[[#This Row],[TAG]]</f>
        <v>ESTRUTURAP190</v>
      </c>
      <c r="AR524" s="183">
        <f>Tabela1[[#This Row],[PESO TOTAL]]*Tabela1[[#This Row],[MATÉRIA PRIMA]]</f>
        <v>6</v>
      </c>
      <c r="AS524" s="28">
        <f>Tabela1[[#This Row],[PESO TOTAL]]*Tabela1[[#This Row],[PREPARAÇÃO ]]</f>
        <v>6</v>
      </c>
      <c r="AT524" s="28">
        <f>Tabela1[[#This Row],[PESO TOTAL]]*Tabela1[[#This Row],[CALDEIRARIA]]</f>
        <v>6</v>
      </c>
      <c r="AU524" s="28">
        <f>Tabela1[[#This Row],[PESO TOTAL]]*Tabela1[[#This Row],[SOLDA]]</f>
        <v>6</v>
      </c>
      <c r="AV524" s="28">
        <f>Tabela1[[#This Row],[PESO TOTAL]]*Tabela1[[#This Row],[ACABAMENTO]]</f>
        <v>6</v>
      </c>
      <c r="AW524" s="28">
        <f>Tabela1[[#This Row],[PESO TOTAL]]*Tabela1[[#This Row],[PRONTO ACABADO]]</f>
        <v>6</v>
      </c>
      <c r="AX524" s="28">
        <f>Tabela1[[#This Row],[PESO TOTAL]]*Tabela1[[#This Row],[EXPEDIÇÃO ]]</f>
        <v>6</v>
      </c>
      <c r="AY524" s="28" t="str">
        <f>Tabela1[[#This Row],[PEDIDO]]&amp;Tabela1[[#This Row],[PRODUTO]]</f>
        <v>P-190ESTRUTURA</v>
      </c>
      <c r="AZ524" s="44">
        <f>IF(AF524="",0,IF(ISTEXT(AF524),H524*VALUE(SUBSTITUTE(AF524,"%",""))/100,H524*AF524))-Tabela1[[#This Row],[PRONTO ACABADO2]]</f>
        <v>0</v>
      </c>
      <c r="BA524" s="44">
        <f>IF(AG524="",0,IF(ISTEXT(AG524),H524*VALUE(SUBSTITUTE(AG524,"%",""))/100,H524*AG524))-Tabela1[[#This Row],[PESO EXPEDIDO2]]</f>
        <v>0</v>
      </c>
      <c r="BB524" s="44">
        <f t="shared" si="91"/>
        <v>6</v>
      </c>
      <c r="BC524" s="44">
        <f t="shared" si="92"/>
        <v>6</v>
      </c>
      <c r="BD524" s="44"/>
    </row>
    <row r="525" spans="1:56" ht="15.75" hidden="1" customHeight="1" x14ac:dyDescent="0.25">
      <c r="A525" s="6" t="s">
        <v>4411</v>
      </c>
      <c r="B525" s="22"/>
      <c r="C525" s="7">
        <v>2</v>
      </c>
      <c r="D525" s="46" t="s">
        <v>4415</v>
      </c>
      <c r="E525" s="7">
        <v>3486</v>
      </c>
      <c r="F525" s="7">
        <v>3</v>
      </c>
      <c r="G525" s="24">
        <v>3</v>
      </c>
      <c r="H525" s="41">
        <f>Tabela1[[#This Row],[PESO UNI]]*Tabela1[[#This Row],[QTE]]</f>
        <v>6</v>
      </c>
      <c r="I525" s="7">
        <v>0</v>
      </c>
      <c r="J525" s="8" t="s">
        <v>2557</v>
      </c>
      <c r="K525" s="8" t="s">
        <v>31</v>
      </c>
      <c r="L525" s="9" t="s">
        <v>2558</v>
      </c>
      <c r="M525" s="10"/>
      <c r="N525" s="11" t="s">
        <v>46</v>
      </c>
      <c r="O525" s="12"/>
      <c r="P525" s="13"/>
      <c r="Q525" s="14">
        <f>Tabela1[[#This Row],[QTDE/ Fabricação]]-Tabela1[[#This Row],[QTE]]</f>
        <v>-2</v>
      </c>
      <c r="R525" s="19">
        <f t="shared" si="87"/>
        <v>6</v>
      </c>
      <c r="S525" s="19">
        <f t="shared" si="86"/>
        <v>6</v>
      </c>
      <c r="T525" s="20">
        <f t="shared" si="88"/>
        <v>0</v>
      </c>
      <c r="U525" s="17">
        <f>IFERROR(SUMIF('LISTA DE EMBARQUE'!B:B,MICRO!E:E,'LISTA DE EMBARQUE'!G:G),"")</f>
        <v>0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</v>
      </c>
      <c r="Y525" s="14">
        <f t="shared" si="89"/>
        <v>-2</v>
      </c>
      <c r="Z525" s="21">
        <f>Tabela1[[#This Row],[PESO TOTAL]]-Tabela1[[#This Row],[Peso Expedido]]</f>
        <v>6</v>
      </c>
      <c r="AA525" s="18">
        <v>1</v>
      </c>
      <c r="AB525" s="40"/>
      <c r="AC525" s="40">
        <v>1</v>
      </c>
      <c r="AD525" s="40">
        <v>1</v>
      </c>
      <c r="AE525" s="40">
        <v>1</v>
      </c>
      <c r="AF525" s="40">
        <v>1</v>
      </c>
      <c r="AG525" s="40">
        <v>1</v>
      </c>
      <c r="AH525" s="40">
        <v>1</v>
      </c>
      <c r="AI525" s="40" t="s">
        <v>4523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90"/>
        <v>P-024500-1/P190</v>
      </c>
      <c r="AP525" t="str">
        <f>Tabela1[[#This Row],[TAG]]&amp;Tabela1[[#This Row],[PEDIDO]]&amp;Tabela1[[#This Row],[PRODUTO]]</f>
        <v>P190P-190ESTRUTURA</v>
      </c>
      <c r="AQ525" s="23" t="str">
        <f>Tabela1[[#This Row],[PRODUTO]]&amp;Tabela1[[#This Row],[TAG]]</f>
        <v>ESTRUTURAP190</v>
      </c>
      <c r="AR525" s="183">
        <f>Tabela1[[#This Row],[PESO TOTAL]]*Tabela1[[#This Row],[MATÉRIA PRIMA]]</f>
        <v>6</v>
      </c>
      <c r="AS525" s="28">
        <f>Tabela1[[#This Row],[PESO TOTAL]]*Tabela1[[#This Row],[PREPARAÇÃO ]]</f>
        <v>6</v>
      </c>
      <c r="AT525" s="28">
        <f>Tabela1[[#This Row],[PESO TOTAL]]*Tabela1[[#This Row],[CALDEIRARIA]]</f>
        <v>6</v>
      </c>
      <c r="AU525" s="28">
        <f>Tabela1[[#This Row],[PESO TOTAL]]*Tabela1[[#This Row],[SOLDA]]</f>
        <v>6</v>
      </c>
      <c r="AV525" s="28">
        <f>Tabela1[[#This Row],[PESO TOTAL]]*Tabela1[[#This Row],[ACABAMENTO]]</f>
        <v>6</v>
      </c>
      <c r="AW525" s="28">
        <f>Tabela1[[#This Row],[PESO TOTAL]]*Tabela1[[#This Row],[PRONTO ACABADO]]</f>
        <v>6</v>
      </c>
      <c r="AX525" s="28">
        <f>Tabela1[[#This Row],[PESO TOTAL]]*Tabela1[[#This Row],[EXPEDIÇÃO ]]</f>
        <v>6</v>
      </c>
      <c r="AY525" s="28" t="str">
        <f>Tabela1[[#This Row],[PEDIDO]]&amp;Tabela1[[#This Row],[PRODUTO]]</f>
        <v>P-190ESTRUTURA</v>
      </c>
      <c r="AZ525" s="44">
        <f>IF(AF525="",0,IF(ISTEXT(AF525),H525*VALUE(SUBSTITUTE(AF525,"%",""))/100,H525*AF525))-Tabela1[[#This Row],[PRONTO ACABADO2]]</f>
        <v>0</v>
      </c>
      <c r="BA525" s="44">
        <f>IF(AG525="",0,IF(ISTEXT(AG525),H525*VALUE(SUBSTITUTE(AG525,"%",""))/100,H525*AG525))-Tabela1[[#This Row],[PESO EXPEDIDO2]]</f>
        <v>0</v>
      </c>
      <c r="BB525" s="44">
        <f t="shared" si="91"/>
        <v>6</v>
      </c>
      <c r="BC525" s="44">
        <f t="shared" si="92"/>
        <v>6</v>
      </c>
      <c r="BD525" s="44"/>
    </row>
    <row r="526" spans="1:56" ht="15.75" hidden="1" customHeight="1" x14ac:dyDescent="0.25">
      <c r="A526" s="6" t="s">
        <v>4411</v>
      </c>
      <c r="B526" s="22"/>
      <c r="C526" s="7">
        <v>1</v>
      </c>
      <c r="D526" s="46" t="s">
        <v>4416</v>
      </c>
      <c r="E526" s="7">
        <v>3487</v>
      </c>
      <c r="F526" s="7">
        <v>3</v>
      </c>
      <c r="G526" s="24">
        <v>0.2</v>
      </c>
      <c r="H526" s="41">
        <f>Tabela1[[#This Row],[PESO UNI]]*Tabela1[[#This Row],[QTE]]</f>
        <v>0.2</v>
      </c>
      <c r="I526" s="7">
        <v>0</v>
      </c>
      <c r="J526" s="8" t="s">
        <v>2557</v>
      </c>
      <c r="K526" s="8" t="s">
        <v>31</v>
      </c>
      <c r="L526" s="9" t="s">
        <v>2558</v>
      </c>
      <c r="M526" s="10"/>
      <c r="N526" s="11" t="s">
        <v>46</v>
      </c>
      <c r="O526" s="12"/>
      <c r="P526" s="13"/>
      <c r="Q526" s="14">
        <f>Tabela1[[#This Row],[QTDE/ Fabricação]]-Tabela1[[#This Row],[QTE]]</f>
        <v>-1</v>
      </c>
      <c r="R526" s="19">
        <f t="shared" si="87"/>
        <v>0.2</v>
      </c>
      <c r="S526" s="19">
        <f t="shared" si="86"/>
        <v>0.2</v>
      </c>
      <c r="T526" s="20">
        <f t="shared" si="88"/>
        <v>0</v>
      </c>
      <c r="U526" s="17">
        <f>IFERROR(SUMIF('LISTA DE EMBARQUE'!B:B,MICRO!E:E,'LISTA DE EMBARQUE'!G:G),"")</f>
        <v>0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0</v>
      </c>
      <c r="Y526" s="14">
        <f t="shared" si="89"/>
        <v>-1</v>
      </c>
      <c r="Z526" s="21">
        <f>Tabela1[[#This Row],[PESO TOTAL]]-Tabela1[[#This Row],[Peso Expedido]]</f>
        <v>0.2</v>
      </c>
      <c r="AA526" s="18">
        <v>1</v>
      </c>
      <c r="AB526" s="40"/>
      <c r="AC526" s="40">
        <v>1</v>
      </c>
      <c r="AD526" s="40">
        <v>1</v>
      </c>
      <c r="AE526" s="40">
        <v>1</v>
      </c>
      <c r="AF526" s="40">
        <v>1</v>
      </c>
      <c r="AG526" s="40">
        <v>1</v>
      </c>
      <c r="AH526" s="40">
        <v>1</v>
      </c>
      <c r="AI526" s="40" t="s">
        <v>4523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90"/>
        <v>P-024500-1/P190</v>
      </c>
      <c r="AP526" t="str">
        <f>Tabela1[[#This Row],[TAG]]&amp;Tabela1[[#This Row],[PEDIDO]]&amp;Tabela1[[#This Row],[PRODUTO]]</f>
        <v>P190P-190ESTRUTURA</v>
      </c>
      <c r="AQ526" s="23" t="str">
        <f>Tabela1[[#This Row],[PRODUTO]]&amp;Tabela1[[#This Row],[TAG]]</f>
        <v>ESTRUTURAP190</v>
      </c>
      <c r="AR526" s="183">
        <f>Tabela1[[#This Row],[PESO TOTAL]]*Tabela1[[#This Row],[MATÉRIA PRIMA]]</f>
        <v>0.2</v>
      </c>
      <c r="AS526" s="28">
        <f>Tabela1[[#This Row],[PESO TOTAL]]*Tabela1[[#This Row],[PREPARAÇÃO ]]</f>
        <v>0.2</v>
      </c>
      <c r="AT526" s="28">
        <f>Tabela1[[#This Row],[PESO TOTAL]]*Tabela1[[#This Row],[CALDEIRARIA]]</f>
        <v>0.2</v>
      </c>
      <c r="AU526" s="28">
        <f>Tabela1[[#This Row],[PESO TOTAL]]*Tabela1[[#This Row],[SOLDA]]</f>
        <v>0.2</v>
      </c>
      <c r="AV526" s="28">
        <f>Tabela1[[#This Row],[PESO TOTAL]]*Tabela1[[#This Row],[ACABAMENTO]]</f>
        <v>0.2</v>
      </c>
      <c r="AW526" s="28">
        <f>Tabela1[[#This Row],[PESO TOTAL]]*Tabela1[[#This Row],[PRONTO ACABADO]]</f>
        <v>0.2</v>
      </c>
      <c r="AX526" s="28">
        <f>Tabela1[[#This Row],[PESO TOTAL]]*Tabela1[[#This Row],[EXPEDIÇÃO ]]</f>
        <v>0.2</v>
      </c>
      <c r="AY526" s="28" t="str">
        <f>Tabela1[[#This Row],[PEDIDO]]&amp;Tabela1[[#This Row],[PRODUTO]]</f>
        <v>P-190ESTRUTURA</v>
      </c>
      <c r="AZ526" s="44">
        <f>IF(AF526="",0,IF(ISTEXT(AF526),H526*VALUE(SUBSTITUTE(AF526,"%",""))/100,H526*AF526))-Tabela1[[#This Row],[PRONTO ACABADO2]]</f>
        <v>0</v>
      </c>
      <c r="BA526" s="44">
        <f>IF(AG526="",0,IF(ISTEXT(AG526),H526*VALUE(SUBSTITUTE(AG526,"%",""))/100,H526*AG526))-Tabela1[[#This Row],[PESO EXPEDIDO2]]</f>
        <v>0</v>
      </c>
      <c r="BB526" s="44">
        <f t="shared" si="91"/>
        <v>0.2</v>
      </c>
      <c r="BC526" s="44">
        <f t="shared" si="92"/>
        <v>0.2</v>
      </c>
      <c r="BD526" s="44"/>
    </row>
    <row r="527" spans="1:56" ht="15.75" hidden="1" customHeight="1" x14ac:dyDescent="0.25">
      <c r="A527" s="6" t="s">
        <v>4411</v>
      </c>
      <c r="B527" s="22"/>
      <c r="C527" s="7">
        <v>2</v>
      </c>
      <c r="D527" s="46" t="s">
        <v>4417</v>
      </c>
      <c r="E527" s="7">
        <v>3488</v>
      </c>
      <c r="F527" s="7">
        <v>3</v>
      </c>
      <c r="G527" s="24">
        <v>0.2</v>
      </c>
      <c r="H527" s="41">
        <f>Tabela1[[#This Row],[PESO UNI]]*Tabela1[[#This Row],[QTE]]</f>
        <v>0.4</v>
      </c>
      <c r="I527" s="7">
        <v>0</v>
      </c>
      <c r="J527" s="8" t="s">
        <v>2557</v>
      </c>
      <c r="K527" s="8" t="s">
        <v>31</v>
      </c>
      <c r="L527" s="9" t="s">
        <v>2558</v>
      </c>
      <c r="M527" s="10"/>
      <c r="N527" s="11" t="s">
        <v>46</v>
      </c>
      <c r="O527" s="12"/>
      <c r="P527" s="13"/>
      <c r="Q527" s="14">
        <f>Tabela1[[#This Row],[QTDE/ Fabricação]]-Tabela1[[#This Row],[QTE]]</f>
        <v>-2</v>
      </c>
      <c r="R527" s="19">
        <f t="shared" si="87"/>
        <v>0.4</v>
      </c>
      <c r="S527" s="19">
        <f t="shared" si="86"/>
        <v>0.4</v>
      </c>
      <c r="T527" s="20">
        <f t="shared" si="88"/>
        <v>0</v>
      </c>
      <c r="U527" s="17">
        <f>IFERROR(SUMIF('LISTA DE EMBARQUE'!B:B,MICRO!E:E,'LISTA DE EMBARQUE'!G:G),"")</f>
        <v>0</v>
      </c>
      <c r="V527" s="12" t="str">
        <f>IFERROR(VLOOKUP(Tabela1[[#This Row],[COD.MDE]],'LISTA DE EMBARQUE'!B:L,11,0),"")</f>
        <v/>
      </c>
      <c r="W527" s="13" t="str">
        <f>IFERROR(COUNTIF(#REF!,Tabela1[[#This Row],[Colunas5]]),"")</f>
        <v/>
      </c>
      <c r="X527" s="14">
        <f>Tabela1[[#This Row],[QIANTIDADE EXPEDIDA]]*Tabela1[[#This Row],[PESO UNI]]</f>
        <v>0</v>
      </c>
      <c r="Y527" s="14">
        <f t="shared" si="89"/>
        <v>-2</v>
      </c>
      <c r="Z527" s="21">
        <f>Tabela1[[#This Row],[PESO TOTAL]]-Tabela1[[#This Row],[Peso Expedido]]</f>
        <v>0.4</v>
      </c>
      <c r="AA527" s="18">
        <v>1</v>
      </c>
      <c r="AB527" s="40"/>
      <c r="AC527" s="40">
        <v>1</v>
      </c>
      <c r="AD527" s="40">
        <v>1</v>
      </c>
      <c r="AE527" s="40">
        <v>1</v>
      </c>
      <c r="AF527" s="40">
        <v>1</v>
      </c>
      <c r="AG527" s="40">
        <v>1</v>
      </c>
      <c r="AH527" s="40">
        <v>1</v>
      </c>
      <c r="AI527" s="40" t="s">
        <v>4523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90"/>
        <v>P-024500-1/P190</v>
      </c>
      <c r="AP527" t="str">
        <f>Tabela1[[#This Row],[TAG]]&amp;Tabela1[[#This Row],[PEDIDO]]&amp;Tabela1[[#This Row],[PRODUTO]]</f>
        <v>P190P-190ESTRUTURA</v>
      </c>
      <c r="AQ527" s="23" t="str">
        <f>Tabela1[[#This Row],[PRODUTO]]&amp;Tabela1[[#This Row],[TAG]]</f>
        <v>ESTRUTURAP190</v>
      </c>
      <c r="AR527" s="183">
        <f>Tabela1[[#This Row],[PESO TOTAL]]*Tabela1[[#This Row],[MATÉRIA PRIMA]]</f>
        <v>0.4</v>
      </c>
      <c r="AS527" s="28">
        <f>Tabela1[[#This Row],[PESO TOTAL]]*Tabela1[[#This Row],[PREPARAÇÃO ]]</f>
        <v>0.4</v>
      </c>
      <c r="AT527" s="28">
        <f>Tabela1[[#This Row],[PESO TOTAL]]*Tabela1[[#This Row],[CALDEIRARIA]]</f>
        <v>0.4</v>
      </c>
      <c r="AU527" s="28">
        <f>Tabela1[[#This Row],[PESO TOTAL]]*Tabela1[[#This Row],[SOLDA]]</f>
        <v>0.4</v>
      </c>
      <c r="AV527" s="28">
        <f>Tabela1[[#This Row],[PESO TOTAL]]*Tabela1[[#This Row],[ACABAMENTO]]</f>
        <v>0.4</v>
      </c>
      <c r="AW527" s="28">
        <f>Tabela1[[#This Row],[PESO TOTAL]]*Tabela1[[#This Row],[PRONTO ACABADO]]</f>
        <v>0.4</v>
      </c>
      <c r="AX527" s="28">
        <f>Tabela1[[#This Row],[PESO TOTAL]]*Tabela1[[#This Row],[EXPEDIÇÃO ]]</f>
        <v>0.4</v>
      </c>
      <c r="AY527" s="28" t="str">
        <f>Tabela1[[#This Row],[PEDIDO]]&amp;Tabela1[[#This Row],[PRODUTO]]</f>
        <v>P-190ESTRUTURA</v>
      </c>
      <c r="AZ527" s="44">
        <f>IF(AF527="",0,IF(ISTEXT(AF527),H527*VALUE(SUBSTITUTE(AF527,"%",""))/100,H527*AF527))-Tabela1[[#This Row],[PRONTO ACABADO2]]</f>
        <v>0</v>
      </c>
      <c r="BA527" s="44">
        <f>IF(AG527="",0,IF(ISTEXT(AG527),H527*VALUE(SUBSTITUTE(AG527,"%",""))/100,H527*AG527))-Tabela1[[#This Row],[PESO EXPEDIDO2]]</f>
        <v>0</v>
      </c>
      <c r="BB527" s="44">
        <f t="shared" si="91"/>
        <v>0.4</v>
      </c>
      <c r="BC527" s="44">
        <f t="shared" si="92"/>
        <v>0.4</v>
      </c>
      <c r="BD527" s="44"/>
    </row>
    <row r="528" spans="1:56" ht="15.75" hidden="1" customHeight="1" x14ac:dyDescent="0.25">
      <c r="A528" s="6" t="s">
        <v>4411</v>
      </c>
      <c r="B528" s="22"/>
      <c r="C528" s="7">
        <v>2</v>
      </c>
      <c r="D528" s="46" t="s">
        <v>4418</v>
      </c>
      <c r="E528" s="7">
        <v>3489</v>
      </c>
      <c r="F528" s="7">
        <v>3</v>
      </c>
      <c r="G528" s="24">
        <v>0.2</v>
      </c>
      <c r="H528" s="41">
        <f>Tabela1[[#This Row],[PESO UNI]]*Tabela1[[#This Row],[QTE]]</f>
        <v>0.4</v>
      </c>
      <c r="I528" s="7">
        <v>0</v>
      </c>
      <c r="J528" s="8" t="s">
        <v>2557</v>
      </c>
      <c r="K528" s="8" t="s">
        <v>31</v>
      </c>
      <c r="L528" s="9" t="s">
        <v>2558</v>
      </c>
      <c r="M528" s="10"/>
      <c r="N528" s="11" t="s">
        <v>46</v>
      </c>
      <c r="O528" s="12"/>
      <c r="P528" s="13"/>
      <c r="Q528" s="14">
        <f>Tabela1[[#This Row],[QTDE/ Fabricação]]-Tabela1[[#This Row],[QTE]]</f>
        <v>-2</v>
      </c>
      <c r="R528" s="19">
        <f t="shared" si="87"/>
        <v>0.4</v>
      </c>
      <c r="S528" s="19">
        <f t="shared" si="86"/>
        <v>0.4</v>
      </c>
      <c r="T528" s="20">
        <f t="shared" si="88"/>
        <v>0</v>
      </c>
      <c r="U528" s="17">
        <f>IFERROR(SUMIF('LISTA DE EMBARQUE'!B:B,MICRO!E:E,'LISTA DE EMBARQUE'!G:G),"")</f>
        <v>0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0</v>
      </c>
      <c r="Y528" s="14">
        <f t="shared" si="89"/>
        <v>-2</v>
      </c>
      <c r="Z528" s="21">
        <f>Tabela1[[#This Row],[PESO TOTAL]]-Tabela1[[#This Row],[Peso Expedido]]</f>
        <v>0.4</v>
      </c>
      <c r="AA528" s="18">
        <v>1</v>
      </c>
      <c r="AB528" s="40"/>
      <c r="AC528" s="40">
        <v>1</v>
      </c>
      <c r="AD528" s="40">
        <v>1</v>
      </c>
      <c r="AE528" s="40">
        <v>1</v>
      </c>
      <c r="AF528" s="40">
        <v>1</v>
      </c>
      <c r="AG528" s="40">
        <v>1</v>
      </c>
      <c r="AH528" s="40">
        <v>1</v>
      </c>
      <c r="AI528" s="40" t="s">
        <v>4523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90"/>
        <v>P-024500-1/P190</v>
      </c>
      <c r="AP528" t="str">
        <f>Tabela1[[#This Row],[TAG]]&amp;Tabela1[[#This Row],[PEDIDO]]&amp;Tabela1[[#This Row],[PRODUTO]]</f>
        <v>P190P-190ESTRUTURA</v>
      </c>
      <c r="AQ528" s="23" t="str">
        <f>Tabela1[[#This Row],[PRODUTO]]&amp;Tabela1[[#This Row],[TAG]]</f>
        <v>ESTRUTURAP190</v>
      </c>
      <c r="AR528" s="183">
        <f>Tabela1[[#This Row],[PESO TOTAL]]*Tabela1[[#This Row],[MATÉRIA PRIMA]]</f>
        <v>0.4</v>
      </c>
      <c r="AS528" s="28">
        <f>Tabela1[[#This Row],[PESO TOTAL]]*Tabela1[[#This Row],[PREPARAÇÃO ]]</f>
        <v>0.4</v>
      </c>
      <c r="AT528" s="28">
        <f>Tabela1[[#This Row],[PESO TOTAL]]*Tabela1[[#This Row],[CALDEIRARIA]]</f>
        <v>0.4</v>
      </c>
      <c r="AU528" s="28">
        <f>Tabela1[[#This Row],[PESO TOTAL]]*Tabela1[[#This Row],[SOLDA]]</f>
        <v>0.4</v>
      </c>
      <c r="AV528" s="28">
        <f>Tabela1[[#This Row],[PESO TOTAL]]*Tabela1[[#This Row],[ACABAMENTO]]</f>
        <v>0.4</v>
      </c>
      <c r="AW528" s="28">
        <f>Tabela1[[#This Row],[PESO TOTAL]]*Tabela1[[#This Row],[PRONTO ACABADO]]</f>
        <v>0.4</v>
      </c>
      <c r="AX528" s="28">
        <f>Tabela1[[#This Row],[PESO TOTAL]]*Tabela1[[#This Row],[EXPEDIÇÃO ]]</f>
        <v>0.4</v>
      </c>
      <c r="AY528" s="28" t="str">
        <f>Tabela1[[#This Row],[PEDIDO]]&amp;Tabela1[[#This Row],[PRODUTO]]</f>
        <v>P-190ESTRUTURA</v>
      </c>
      <c r="AZ528" s="44">
        <f>IF(AF528="",0,IF(ISTEXT(AF528),H528*VALUE(SUBSTITUTE(AF528,"%",""))/100,H528*AF528))-Tabela1[[#This Row],[PRONTO ACABADO2]]</f>
        <v>0</v>
      </c>
      <c r="BA528" s="44">
        <f>IF(AG528="",0,IF(ISTEXT(AG528),H528*VALUE(SUBSTITUTE(AG528,"%",""))/100,H528*AG528))-Tabela1[[#This Row],[PESO EXPEDIDO2]]</f>
        <v>0</v>
      </c>
      <c r="BB528" s="44">
        <f t="shared" si="91"/>
        <v>0.4</v>
      </c>
      <c r="BC528" s="44">
        <f t="shared" si="92"/>
        <v>0.4</v>
      </c>
      <c r="BD528" s="44"/>
    </row>
    <row r="529" spans="1:56" ht="15.75" hidden="1" customHeight="1" x14ac:dyDescent="0.25">
      <c r="A529" s="6" t="s">
        <v>4411</v>
      </c>
      <c r="B529" s="22"/>
      <c r="C529" s="7">
        <v>2</v>
      </c>
      <c r="D529" s="46" t="s">
        <v>4419</v>
      </c>
      <c r="E529" s="7">
        <v>3490</v>
      </c>
      <c r="F529" s="7">
        <v>3</v>
      </c>
      <c r="G529" s="24">
        <v>14.2</v>
      </c>
      <c r="H529" s="41">
        <f>Tabela1[[#This Row],[PESO UNI]]*Tabela1[[#This Row],[QTE]]</f>
        <v>28.4</v>
      </c>
      <c r="I529" s="7">
        <v>0</v>
      </c>
      <c r="J529" s="8" t="s">
        <v>2557</v>
      </c>
      <c r="K529" s="8" t="s">
        <v>31</v>
      </c>
      <c r="L529" s="9" t="s">
        <v>2558</v>
      </c>
      <c r="M529" s="10"/>
      <c r="N529" s="11" t="s">
        <v>46</v>
      </c>
      <c r="O529" s="12"/>
      <c r="P529" s="13"/>
      <c r="Q529" s="14">
        <f>Tabela1[[#This Row],[QTDE/ Fabricação]]-Tabela1[[#This Row],[QTE]]</f>
        <v>-2</v>
      </c>
      <c r="R529" s="19">
        <f t="shared" si="87"/>
        <v>28.4</v>
      </c>
      <c r="S529" s="19">
        <f t="shared" si="86"/>
        <v>28.4</v>
      </c>
      <c r="T529" s="20">
        <f t="shared" si="88"/>
        <v>0</v>
      </c>
      <c r="U529" s="17">
        <f>IFERROR(SUMIF('LISTA DE EMBARQUE'!B:B,MICRO!E:E,'LISTA DE EMBARQUE'!G:G),"")</f>
        <v>0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0</v>
      </c>
      <c r="Y529" s="14">
        <f t="shared" si="89"/>
        <v>-2</v>
      </c>
      <c r="Z529" s="21">
        <f>Tabela1[[#This Row],[PESO TOTAL]]-Tabela1[[#This Row],[Peso Expedido]]</f>
        <v>28.4</v>
      </c>
      <c r="AA529" s="18">
        <v>1</v>
      </c>
      <c r="AB529" s="40"/>
      <c r="AC529" s="40">
        <v>1</v>
      </c>
      <c r="AD529" s="40">
        <v>1</v>
      </c>
      <c r="AE529" s="40">
        <v>1</v>
      </c>
      <c r="AF529" s="40">
        <v>1</v>
      </c>
      <c r="AG529" s="40">
        <v>1</v>
      </c>
      <c r="AH529" s="40">
        <v>1</v>
      </c>
      <c r="AI529" s="40" t="s">
        <v>4523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90"/>
        <v>P-024500-1/P190</v>
      </c>
      <c r="AP529" t="str">
        <f>Tabela1[[#This Row],[TAG]]&amp;Tabela1[[#This Row],[PEDIDO]]&amp;Tabela1[[#This Row],[PRODUTO]]</f>
        <v>P190P-190ESTRUTURA</v>
      </c>
      <c r="AQ529" s="23" t="str">
        <f>Tabela1[[#This Row],[PRODUTO]]&amp;Tabela1[[#This Row],[TAG]]</f>
        <v>ESTRUTURAP190</v>
      </c>
      <c r="AR529" s="183">
        <f>Tabela1[[#This Row],[PESO TOTAL]]*Tabela1[[#This Row],[MATÉRIA PRIMA]]</f>
        <v>28.4</v>
      </c>
      <c r="AS529" s="28">
        <f>Tabela1[[#This Row],[PESO TOTAL]]*Tabela1[[#This Row],[PREPARAÇÃO ]]</f>
        <v>28.4</v>
      </c>
      <c r="AT529" s="28">
        <f>Tabela1[[#This Row],[PESO TOTAL]]*Tabela1[[#This Row],[CALDEIRARIA]]</f>
        <v>28.4</v>
      </c>
      <c r="AU529" s="28">
        <f>Tabela1[[#This Row],[PESO TOTAL]]*Tabela1[[#This Row],[SOLDA]]</f>
        <v>28.4</v>
      </c>
      <c r="AV529" s="28">
        <f>Tabela1[[#This Row],[PESO TOTAL]]*Tabela1[[#This Row],[ACABAMENTO]]</f>
        <v>28.4</v>
      </c>
      <c r="AW529" s="28">
        <f>Tabela1[[#This Row],[PESO TOTAL]]*Tabela1[[#This Row],[PRONTO ACABADO]]</f>
        <v>28.4</v>
      </c>
      <c r="AX529" s="28">
        <f>Tabela1[[#This Row],[PESO TOTAL]]*Tabela1[[#This Row],[EXPEDIÇÃO ]]</f>
        <v>28.4</v>
      </c>
      <c r="AY529" s="28" t="str">
        <f>Tabela1[[#This Row],[PEDIDO]]&amp;Tabela1[[#This Row],[PRODUTO]]</f>
        <v>P-190ESTRUTURA</v>
      </c>
      <c r="AZ529" s="44">
        <f>IF(AF529="",0,IF(ISTEXT(AF529),H529*VALUE(SUBSTITUTE(AF529,"%",""))/100,H529*AF529))-Tabela1[[#This Row],[PRONTO ACABADO2]]</f>
        <v>0</v>
      </c>
      <c r="BA529" s="44">
        <f>IF(AG529="",0,IF(ISTEXT(AG529),H529*VALUE(SUBSTITUTE(AG529,"%",""))/100,H529*AG529))-Tabela1[[#This Row],[PESO EXPEDIDO2]]</f>
        <v>0</v>
      </c>
      <c r="BB529" s="44">
        <f t="shared" si="91"/>
        <v>28.4</v>
      </c>
      <c r="BC529" s="44">
        <f t="shared" si="92"/>
        <v>28.4</v>
      </c>
      <c r="BD529" s="44"/>
    </row>
    <row r="530" spans="1:56" ht="15.75" hidden="1" customHeight="1" x14ac:dyDescent="0.25">
      <c r="A530" s="6" t="s">
        <v>2567</v>
      </c>
      <c r="B530" s="22"/>
      <c r="C530" s="7">
        <v>2</v>
      </c>
      <c r="D530" s="46" t="s">
        <v>2568</v>
      </c>
      <c r="E530" s="7">
        <v>3491</v>
      </c>
      <c r="F530" s="7">
        <v>3</v>
      </c>
      <c r="G530" s="24">
        <v>71.599999999999994</v>
      </c>
      <c r="H530" s="41">
        <f>Tabela1[[#This Row],[PESO UNI]]*Tabela1[[#This Row],[QTE]]</f>
        <v>143.19999999999999</v>
      </c>
      <c r="I530" s="7">
        <v>1</v>
      </c>
      <c r="J530" s="8" t="s">
        <v>2557</v>
      </c>
      <c r="K530" s="8" t="s">
        <v>31</v>
      </c>
      <c r="L530" s="9" t="s">
        <v>2558</v>
      </c>
      <c r="M530" s="10"/>
      <c r="N530" s="11" t="s">
        <v>46</v>
      </c>
      <c r="O530" s="12"/>
      <c r="P530" s="13"/>
      <c r="Q530" s="14">
        <f>Tabela1[[#This Row],[QTDE/ Fabricação]]-Tabela1[[#This Row],[QTE]]</f>
        <v>-2</v>
      </c>
      <c r="R530" s="19">
        <f t="shared" si="87"/>
        <v>143.19999999999999</v>
      </c>
      <c r="S530" s="19">
        <f t="shared" si="86"/>
        <v>143.19999999999999</v>
      </c>
      <c r="T530" s="20">
        <f t="shared" si="88"/>
        <v>0</v>
      </c>
      <c r="U530" s="17">
        <f>IFERROR(SUMIF('LISTA DE EMBARQUE'!B:B,MICRO!E:E,'LISTA DE EMBARQUE'!G:G),"")</f>
        <v>2</v>
      </c>
      <c r="V530" s="12">
        <f>IFERROR(VLOOKUP(Tabela1[[#This Row],[COD.MDE]],'LISTA DE EMBARQUE'!B:L,11,0),"")</f>
        <v>2</v>
      </c>
      <c r="W530" s="13" t="str">
        <f>IFERROR(COUNTIF(#REF!,Tabela1[[#This Row],[Colunas5]]),"")</f>
        <v/>
      </c>
      <c r="X530" s="14">
        <f>Tabela1[[#This Row],[QIANTIDADE EXPEDIDA]]*Tabela1[[#This Row],[PESO UNI]]</f>
        <v>143.19999999999999</v>
      </c>
      <c r="Y530" s="14">
        <f t="shared" si="89"/>
        <v>0</v>
      </c>
      <c r="Z530" s="21">
        <f>Tabela1[[#This Row],[PESO TOTAL]]-Tabela1[[#This Row],[Peso Expedido]]</f>
        <v>0</v>
      </c>
      <c r="AA530" s="18">
        <v>1</v>
      </c>
      <c r="AB530" s="40"/>
      <c r="AC530" s="40">
        <v>1</v>
      </c>
      <c r="AD530" s="40">
        <v>1</v>
      </c>
      <c r="AE530" s="40">
        <v>1</v>
      </c>
      <c r="AF530" s="40">
        <v>1</v>
      </c>
      <c r="AG530" s="40">
        <v>1</v>
      </c>
      <c r="AH530" s="40">
        <v>1</v>
      </c>
      <c r="AI530" s="40" t="s">
        <v>4523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90"/>
        <v>P-024499-1/P190</v>
      </c>
      <c r="AP530" t="str">
        <f>Tabela1[[#This Row],[TAG]]&amp;Tabela1[[#This Row],[PEDIDO]]&amp;Tabela1[[#This Row],[PRODUTO]]</f>
        <v>P190P-190ESTRUTURA</v>
      </c>
      <c r="AQ530" s="23" t="str">
        <f>Tabela1[[#This Row],[PRODUTO]]&amp;Tabela1[[#This Row],[TAG]]</f>
        <v>ESTRUTURAP190</v>
      </c>
      <c r="AR530" s="183">
        <f>Tabela1[[#This Row],[PESO TOTAL]]*Tabela1[[#This Row],[MATÉRIA PRIMA]]</f>
        <v>143.19999999999999</v>
      </c>
      <c r="AS530" s="28">
        <f>Tabela1[[#This Row],[PESO TOTAL]]*Tabela1[[#This Row],[PREPARAÇÃO ]]</f>
        <v>143.19999999999999</v>
      </c>
      <c r="AT530" s="28">
        <f>Tabela1[[#This Row],[PESO TOTAL]]*Tabela1[[#This Row],[CALDEIRARIA]]</f>
        <v>143.19999999999999</v>
      </c>
      <c r="AU530" s="28">
        <f>Tabela1[[#This Row],[PESO TOTAL]]*Tabela1[[#This Row],[SOLDA]]</f>
        <v>143.19999999999999</v>
      </c>
      <c r="AV530" s="28">
        <f>Tabela1[[#This Row],[PESO TOTAL]]*Tabela1[[#This Row],[ACABAMENTO]]</f>
        <v>143.19999999999999</v>
      </c>
      <c r="AW530" s="28">
        <f>Tabela1[[#This Row],[PESO TOTAL]]*Tabela1[[#This Row],[PRONTO ACABADO]]</f>
        <v>143.19999999999999</v>
      </c>
      <c r="AX530" s="28">
        <f>Tabela1[[#This Row],[PESO TOTAL]]*Tabela1[[#This Row],[EXPEDIÇÃO ]]</f>
        <v>143.19999999999999</v>
      </c>
      <c r="AY530" s="28" t="str">
        <f>Tabela1[[#This Row],[PEDIDO]]&amp;Tabela1[[#This Row],[PRODUTO]]</f>
        <v>P-190ESTRUTURA</v>
      </c>
      <c r="AZ530" s="44">
        <f>IF(AF530="",0,IF(ISTEXT(AF530),H530*VALUE(SUBSTITUTE(AF530,"%",""))/100,H530*AF530))-Tabela1[[#This Row],[PRONTO ACABADO2]]</f>
        <v>0</v>
      </c>
      <c r="BA530" s="44">
        <f>IF(AG530="",0,IF(ISTEXT(AG530),H530*VALUE(SUBSTITUTE(AG530,"%",""))/100,H530*AG530))-Tabela1[[#This Row],[PESO EXPEDIDO2]]</f>
        <v>0</v>
      </c>
      <c r="BB530" s="44">
        <f t="shared" si="91"/>
        <v>143.19999999999999</v>
      </c>
      <c r="BC530" s="44">
        <f t="shared" si="92"/>
        <v>143.19999999999999</v>
      </c>
      <c r="BD530" s="44"/>
    </row>
    <row r="531" spans="1:56" ht="15.75" hidden="1" customHeight="1" x14ac:dyDescent="0.25">
      <c r="A531" s="6" t="s">
        <v>4420</v>
      </c>
      <c r="B531" s="22"/>
      <c r="C531" s="7">
        <v>1</v>
      </c>
      <c r="D531" s="46" t="s">
        <v>4421</v>
      </c>
      <c r="E531" s="7">
        <v>3492</v>
      </c>
      <c r="F531" s="7">
        <v>3</v>
      </c>
      <c r="G531" s="24">
        <v>24</v>
      </c>
      <c r="H531" s="41">
        <f>Tabela1[[#This Row],[PESO UNI]]*Tabela1[[#This Row],[QTE]]</f>
        <v>24</v>
      </c>
      <c r="I531" s="7">
        <v>1</v>
      </c>
      <c r="J531" s="8" t="s">
        <v>2557</v>
      </c>
      <c r="K531" s="8" t="s">
        <v>31</v>
      </c>
      <c r="L531" s="9" t="s">
        <v>2558</v>
      </c>
      <c r="M531" s="10"/>
      <c r="N531" s="11" t="s">
        <v>46</v>
      </c>
      <c r="O531" s="12"/>
      <c r="P531" s="13"/>
      <c r="Q531" s="14">
        <f>Tabela1[[#This Row],[QTDE/ Fabricação]]-Tabela1[[#This Row],[QTE]]</f>
        <v>-1</v>
      </c>
      <c r="R531" s="19">
        <f t="shared" si="87"/>
        <v>24</v>
      </c>
      <c r="S531" s="19">
        <f t="shared" si="86"/>
        <v>24</v>
      </c>
      <c r="T531" s="20">
        <f t="shared" si="88"/>
        <v>0</v>
      </c>
      <c r="U531" s="17">
        <f>IFERROR(SUMIF('LISTA DE EMBARQUE'!B:B,MICRO!E:E,'LISTA DE EMBARQUE'!G:G),"")</f>
        <v>0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0</v>
      </c>
      <c r="Y531" s="14">
        <f t="shared" si="89"/>
        <v>-1</v>
      </c>
      <c r="Z531" s="21">
        <f>Tabela1[[#This Row],[PESO TOTAL]]-Tabela1[[#This Row],[Peso Expedido]]</f>
        <v>24</v>
      </c>
      <c r="AA531" s="18">
        <v>1</v>
      </c>
      <c r="AB531" s="40"/>
      <c r="AC531" s="40">
        <v>1</v>
      </c>
      <c r="AD531" s="40">
        <v>1</v>
      </c>
      <c r="AE531" s="40">
        <v>1</v>
      </c>
      <c r="AF531" s="40">
        <v>1</v>
      </c>
      <c r="AG531" s="40">
        <v>1</v>
      </c>
      <c r="AH531" s="40">
        <v>1</v>
      </c>
      <c r="AI531" s="40" t="s">
        <v>4523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90"/>
        <v>P-024498-1/P190</v>
      </c>
      <c r="AP531" t="str">
        <f>Tabela1[[#This Row],[TAG]]&amp;Tabela1[[#This Row],[PEDIDO]]&amp;Tabela1[[#This Row],[PRODUTO]]</f>
        <v>P190P-190ESTRUTURA</v>
      </c>
      <c r="AQ531" s="23" t="str">
        <f>Tabela1[[#This Row],[PRODUTO]]&amp;Tabela1[[#This Row],[TAG]]</f>
        <v>ESTRUTURAP190</v>
      </c>
      <c r="AR531" s="183">
        <f>Tabela1[[#This Row],[PESO TOTAL]]*Tabela1[[#This Row],[MATÉRIA PRIMA]]</f>
        <v>24</v>
      </c>
      <c r="AS531" s="28">
        <f>Tabela1[[#This Row],[PESO TOTAL]]*Tabela1[[#This Row],[PREPARAÇÃO ]]</f>
        <v>24</v>
      </c>
      <c r="AT531" s="28">
        <f>Tabela1[[#This Row],[PESO TOTAL]]*Tabela1[[#This Row],[CALDEIRARIA]]</f>
        <v>24</v>
      </c>
      <c r="AU531" s="28">
        <f>Tabela1[[#This Row],[PESO TOTAL]]*Tabela1[[#This Row],[SOLDA]]</f>
        <v>24</v>
      </c>
      <c r="AV531" s="28">
        <f>Tabela1[[#This Row],[PESO TOTAL]]*Tabela1[[#This Row],[ACABAMENTO]]</f>
        <v>24</v>
      </c>
      <c r="AW531" s="28">
        <f>Tabela1[[#This Row],[PESO TOTAL]]*Tabela1[[#This Row],[PRONTO ACABADO]]</f>
        <v>24</v>
      </c>
      <c r="AX531" s="28">
        <f>Tabela1[[#This Row],[PESO TOTAL]]*Tabela1[[#This Row],[EXPEDIÇÃO ]]</f>
        <v>24</v>
      </c>
      <c r="AY531" s="28" t="str">
        <f>Tabela1[[#This Row],[PEDIDO]]&amp;Tabela1[[#This Row],[PRODUTO]]</f>
        <v>P-190ESTRUTURA</v>
      </c>
      <c r="AZ531" s="44">
        <f>IF(AF531="",0,IF(ISTEXT(AF531),H531*VALUE(SUBSTITUTE(AF531,"%",""))/100,H531*AF531))-Tabela1[[#This Row],[PRONTO ACABADO2]]</f>
        <v>0</v>
      </c>
      <c r="BA531" s="44">
        <f>IF(AG531="",0,IF(ISTEXT(AG531),H531*VALUE(SUBSTITUTE(AG531,"%",""))/100,H531*AG531))-Tabela1[[#This Row],[PESO EXPEDIDO2]]</f>
        <v>0</v>
      </c>
      <c r="BB531" s="44">
        <f t="shared" si="91"/>
        <v>24</v>
      </c>
      <c r="BC531" s="44">
        <f t="shared" si="92"/>
        <v>24</v>
      </c>
      <c r="BD531" s="44"/>
    </row>
    <row r="532" spans="1:56" ht="15.75" hidden="1" customHeight="1" x14ac:dyDescent="0.25">
      <c r="A532" s="6" t="s">
        <v>4420</v>
      </c>
      <c r="B532" s="22"/>
      <c r="C532" s="7">
        <v>1</v>
      </c>
      <c r="D532" s="46" t="s">
        <v>4413</v>
      </c>
      <c r="E532" s="7">
        <v>3493</v>
      </c>
      <c r="F532" s="7">
        <v>3</v>
      </c>
      <c r="G532" s="24">
        <v>27</v>
      </c>
      <c r="H532" s="41">
        <f>Tabela1[[#This Row],[PESO UNI]]*Tabela1[[#This Row],[QTE]]</f>
        <v>27</v>
      </c>
      <c r="I532" s="7">
        <v>1</v>
      </c>
      <c r="J532" s="8" t="s">
        <v>2557</v>
      </c>
      <c r="K532" s="8" t="s">
        <v>31</v>
      </c>
      <c r="L532" s="9" t="s">
        <v>2558</v>
      </c>
      <c r="M532" s="10"/>
      <c r="N532" s="11" t="s">
        <v>46</v>
      </c>
      <c r="O532" s="12"/>
      <c r="P532" s="13"/>
      <c r="Q532" s="14">
        <f>Tabela1[[#This Row],[QTDE/ Fabricação]]-Tabela1[[#This Row],[QTE]]</f>
        <v>-1</v>
      </c>
      <c r="R532" s="19">
        <f t="shared" si="87"/>
        <v>27</v>
      </c>
      <c r="S532" s="19">
        <f t="shared" si="86"/>
        <v>27</v>
      </c>
      <c r="T532" s="20">
        <f t="shared" si="88"/>
        <v>0</v>
      </c>
      <c r="U532" s="17">
        <f>IFERROR(SUMIF('LISTA DE EMBARQUE'!B:B,MICRO!E:E,'LISTA DE EMBARQUE'!G:G),"")</f>
        <v>0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0</v>
      </c>
      <c r="Y532" s="14">
        <f t="shared" si="89"/>
        <v>-1</v>
      </c>
      <c r="Z532" s="21">
        <f>Tabela1[[#This Row],[PESO TOTAL]]-Tabela1[[#This Row],[Peso Expedido]]</f>
        <v>27</v>
      </c>
      <c r="AA532" s="18">
        <v>1</v>
      </c>
      <c r="AB532" s="40"/>
      <c r="AC532" s="40">
        <v>1</v>
      </c>
      <c r="AD532" s="40">
        <v>1</v>
      </c>
      <c r="AE532" s="40">
        <v>1</v>
      </c>
      <c r="AF532" s="40">
        <v>1</v>
      </c>
      <c r="AG532" s="40">
        <v>1</v>
      </c>
      <c r="AH532" s="40">
        <v>1</v>
      </c>
      <c r="AI532" s="40" t="s">
        <v>4523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90"/>
        <v>P-024498-1/P190</v>
      </c>
      <c r="AP532" t="str">
        <f>Tabela1[[#This Row],[TAG]]&amp;Tabela1[[#This Row],[PEDIDO]]&amp;Tabela1[[#This Row],[PRODUTO]]</f>
        <v>P190P-190ESTRUTURA</v>
      </c>
      <c r="AQ532" s="23" t="str">
        <f>Tabela1[[#This Row],[PRODUTO]]&amp;Tabela1[[#This Row],[TAG]]</f>
        <v>ESTRUTURAP190</v>
      </c>
      <c r="AR532" s="183">
        <f>Tabela1[[#This Row],[PESO TOTAL]]*Tabela1[[#This Row],[MATÉRIA PRIMA]]</f>
        <v>27</v>
      </c>
      <c r="AS532" s="28">
        <f>Tabela1[[#This Row],[PESO TOTAL]]*Tabela1[[#This Row],[PREPARAÇÃO ]]</f>
        <v>27</v>
      </c>
      <c r="AT532" s="28">
        <f>Tabela1[[#This Row],[PESO TOTAL]]*Tabela1[[#This Row],[CALDEIRARIA]]</f>
        <v>27</v>
      </c>
      <c r="AU532" s="28">
        <f>Tabela1[[#This Row],[PESO TOTAL]]*Tabela1[[#This Row],[SOLDA]]</f>
        <v>27</v>
      </c>
      <c r="AV532" s="28">
        <f>Tabela1[[#This Row],[PESO TOTAL]]*Tabela1[[#This Row],[ACABAMENTO]]</f>
        <v>27</v>
      </c>
      <c r="AW532" s="28">
        <f>Tabela1[[#This Row],[PESO TOTAL]]*Tabela1[[#This Row],[PRONTO ACABADO]]</f>
        <v>27</v>
      </c>
      <c r="AX532" s="28">
        <f>Tabela1[[#This Row],[PESO TOTAL]]*Tabela1[[#This Row],[EXPEDIÇÃO ]]</f>
        <v>27</v>
      </c>
      <c r="AY532" s="28" t="str">
        <f>Tabela1[[#This Row],[PEDIDO]]&amp;Tabela1[[#This Row],[PRODUTO]]</f>
        <v>P-190ESTRUTURA</v>
      </c>
      <c r="AZ532" s="44">
        <f>IF(AF532="",0,IF(ISTEXT(AF532),H532*VALUE(SUBSTITUTE(AF532,"%",""))/100,H532*AF532))-Tabela1[[#This Row],[PRONTO ACABADO2]]</f>
        <v>0</v>
      </c>
      <c r="BA532" s="44">
        <f>IF(AG532="",0,IF(ISTEXT(AG532),H532*VALUE(SUBSTITUTE(AG532,"%",""))/100,H532*AG532))-Tabela1[[#This Row],[PESO EXPEDIDO2]]</f>
        <v>0</v>
      </c>
      <c r="BB532" s="44">
        <f t="shared" si="91"/>
        <v>27</v>
      </c>
      <c r="BC532" s="44">
        <f t="shared" si="92"/>
        <v>27</v>
      </c>
      <c r="BD532" s="44"/>
    </row>
    <row r="533" spans="1:56" ht="15.75" hidden="1" customHeight="1" x14ac:dyDescent="0.25">
      <c r="A533" s="6" t="s">
        <v>4420</v>
      </c>
      <c r="B533" s="22"/>
      <c r="C533" s="7">
        <v>1</v>
      </c>
      <c r="D533" s="46" t="s">
        <v>4422</v>
      </c>
      <c r="E533" s="7">
        <v>3494</v>
      </c>
      <c r="F533" s="7">
        <v>3</v>
      </c>
      <c r="G533" s="24">
        <v>1.5</v>
      </c>
      <c r="H533" s="41">
        <f>Tabela1[[#This Row],[PESO UNI]]*Tabela1[[#This Row],[QTE]]</f>
        <v>1.5</v>
      </c>
      <c r="I533" s="7">
        <v>1</v>
      </c>
      <c r="J533" s="8" t="s">
        <v>2557</v>
      </c>
      <c r="K533" s="8" t="s">
        <v>31</v>
      </c>
      <c r="L533" s="9" t="s">
        <v>2558</v>
      </c>
      <c r="M533" s="10"/>
      <c r="N533" s="11" t="s">
        <v>46</v>
      </c>
      <c r="O533" s="12"/>
      <c r="P533" s="13"/>
      <c r="Q533" s="14">
        <f>Tabela1[[#This Row],[QTDE/ Fabricação]]-Tabela1[[#This Row],[QTE]]</f>
        <v>-1</v>
      </c>
      <c r="R533" s="19">
        <f t="shared" si="87"/>
        <v>1.5</v>
      </c>
      <c r="S533" s="19">
        <f t="shared" si="86"/>
        <v>1.5</v>
      </c>
      <c r="T533" s="20">
        <f t="shared" si="88"/>
        <v>0</v>
      </c>
      <c r="U533" s="17">
        <f>IFERROR(SUMIF('LISTA DE EMBARQUE'!B:B,MICRO!E:E,'LISTA DE EMBARQUE'!G:G),"")</f>
        <v>0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</v>
      </c>
      <c r="Y533" s="14">
        <f t="shared" si="89"/>
        <v>-1</v>
      </c>
      <c r="Z533" s="21">
        <f>Tabela1[[#This Row],[PESO TOTAL]]-Tabela1[[#This Row],[Peso Expedido]]</f>
        <v>1.5</v>
      </c>
      <c r="AA533" s="18">
        <v>1</v>
      </c>
      <c r="AB533" s="40"/>
      <c r="AC533" s="40">
        <v>1</v>
      </c>
      <c r="AD533" s="40">
        <v>1</v>
      </c>
      <c r="AE533" s="40">
        <v>1</v>
      </c>
      <c r="AF533" s="40">
        <v>1</v>
      </c>
      <c r="AG533" s="40">
        <v>1</v>
      </c>
      <c r="AH533" s="40">
        <v>1</v>
      </c>
      <c r="AI533" s="40" t="s">
        <v>4523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90"/>
        <v>P-024498-1/P190</v>
      </c>
      <c r="AP533" t="str">
        <f>Tabela1[[#This Row],[TAG]]&amp;Tabela1[[#This Row],[PEDIDO]]&amp;Tabela1[[#This Row],[PRODUTO]]</f>
        <v>P190P-190ESTRUTURA</v>
      </c>
      <c r="AQ533" s="23" t="str">
        <f>Tabela1[[#This Row],[PRODUTO]]&amp;Tabela1[[#This Row],[TAG]]</f>
        <v>ESTRUTURAP190</v>
      </c>
      <c r="AR533" s="183">
        <f>Tabela1[[#This Row],[PESO TOTAL]]*Tabela1[[#This Row],[MATÉRIA PRIMA]]</f>
        <v>1.5</v>
      </c>
      <c r="AS533" s="28">
        <f>Tabela1[[#This Row],[PESO TOTAL]]*Tabela1[[#This Row],[PREPARAÇÃO ]]</f>
        <v>1.5</v>
      </c>
      <c r="AT533" s="28">
        <f>Tabela1[[#This Row],[PESO TOTAL]]*Tabela1[[#This Row],[CALDEIRARIA]]</f>
        <v>1.5</v>
      </c>
      <c r="AU533" s="28">
        <f>Tabela1[[#This Row],[PESO TOTAL]]*Tabela1[[#This Row],[SOLDA]]</f>
        <v>1.5</v>
      </c>
      <c r="AV533" s="28">
        <f>Tabela1[[#This Row],[PESO TOTAL]]*Tabela1[[#This Row],[ACABAMENTO]]</f>
        <v>1.5</v>
      </c>
      <c r="AW533" s="28">
        <f>Tabela1[[#This Row],[PESO TOTAL]]*Tabela1[[#This Row],[PRONTO ACABADO]]</f>
        <v>1.5</v>
      </c>
      <c r="AX533" s="28">
        <f>Tabela1[[#This Row],[PESO TOTAL]]*Tabela1[[#This Row],[EXPEDIÇÃO ]]</f>
        <v>1.5</v>
      </c>
      <c r="AY533" s="28" t="str">
        <f>Tabela1[[#This Row],[PEDIDO]]&amp;Tabela1[[#This Row],[PRODUTO]]</f>
        <v>P-190ESTRUTURA</v>
      </c>
      <c r="AZ533" s="44">
        <f>IF(AF533="",0,IF(ISTEXT(AF533),H533*VALUE(SUBSTITUTE(AF533,"%",""))/100,H533*AF533))-Tabela1[[#This Row],[PRONTO ACABADO2]]</f>
        <v>0</v>
      </c>
      <c r="BA533" s="44">
        <f>IF(AG533="",0,IF(ISTEXT(AG533),H533*VALUE(SUBSTITUTE(AG533,"%",""))/100,H533*AG533))-Tabela1[[#This Row],[PESO EXPEDIDO2]]</f>
        <v>0</v>
      </c>
      <c r="BB533" s="44">
        <f t="shared" si="91"/>
        <v>1.5</v>
      </c>
      <c r="BC533" s="44">
        <f t="shared" si="92"/>
        <v>1.5</v>
      </c>
      <c r="BD533" s="44"/>
    </row>
    <row r="534" spans="1:56" ht="15.75" hidden="1" customHeight="1" x14ac:dyDescent="0.25">
      <c r="A534" s="6" t="s">
        <v>4420</v>
      </c>
      <c r="B534" s="22"/>
      <c r="C534" s="7">
        <v>1</v>
      </c>
      <c r="D534" s="46" t="s">
        <v>4414</v>
      </c>
      <c r="E534" s="7">
        <v>3495</v>
      </c>
      <c r="F534" s="7">
        <v>3</v>
      </c>
      <c r="G534" s="24">
        <v>1.5</v>
      </c>
      <c r="H534" s="41">
        <f>Tabela1[[#This Row],[PESO UNI]]*Tabela1[[#This Row],[QTE]]</f>
        <v>1.5</v>
      </c>
      <c r="I534" s="7">
        <v>1</v>
      </c>
      <c r="J534" s="8" t="s">
        <v>2557</v>
      </c>
      <c r="K534" s="8" t="s">
        <v>31</v>
      </c>
      <c r="L534" s="9" t="s">
        <v>2558</v>
      </c>
      <c r="M534" s="10"/>
      <c r="N534" s="11" t="s">
        <v>46</v>
      </c>
      <c r="O534" s="12"/>
      <c r="P534" s="13"/>
      <c r="Q534" s="14">
        <f>Tabela1[[#This Row],[QTDE/ Fabricação]]-Tabela1[[#This Row],[QTE]]</f>
        <v>-1</v>
      </c>
      <c r="R534" s="19">
        <f t="shared" si="87"/>
        <v>1.5</v>
      </c>
      <c r="S534" s="19">
        <f t="shared" si="86"/>
        <v>1.5</v>
      </c>
      <c r="T534" s="20">
        <f t="shared" si="88"/>
        <v>0</v>
      </c>
      <c r="U534" s="17">
        <f>IFERROR(SUMIF('LISTA DE EMBARQUE'!B:B,MICRO!E:E,'LISTA DE EMBARQUE'!G:G),"")</f>
        <v>0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</v>
      </c>
      <c r="Y534" s="14">
        <f t="shared" si="89"/>
        <v>-1</v>
      </c>
      <c r="Z534" s="21">
        <f>Tabela1[[#This Row],[PESO TOTAL]]-Tabela1[[#This Row],[Peso Expedido]]</f>
        <v>1.5</v>
      </c>
      <c r="AA534" s="18">
        <v>1</v>
      </c>
      <c r="AB534" s="40"/>
      <c r="AC534" s="40">
        <v>1</v>
      </c>
      <c r="AD534" s="40">
        <v>1</v>
      </c>
      <c r="AE534" s="40">
        <v>1</v>
      </c>
      <c r="AF534" s="40">
        <v>1</v>
      </c>
      <c r="AG534" s="40">
        <v>1</v>
      </c>
      <c r="AH534" s="40">
        <v>1</v>
      </c>
      <c r="AI534" s="40" t="s">
        <v>4523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90"/>
        <v>P-024498-1/P190</v>
      </c>
      <c r="AP534" t="str">
        <f>Tabela1[[#This Row],[TAG]]&amp;Tabela1[[#This Row],[PEDIDO]]&amp;Tabela1[[#This Row],[PRODUTO]]</f>
        <v>P190P-190ESTRUTURA</v>
      </c>
      <c r="AQ534" s="23" t="str">
        <f>Tabela1[[#This Row],[PRODUTO]]&amp;Tabela1[[#This Row],[TAG]]</f>
        <v>ESTRUTURAP190</v>
      </c>
      <c r="AR534" s="183">
        <f>Tabela1[[#This Row],[PESO TOTAL]]*Tabela1[[#This Row],[MATÉRIA PRIMA]]</f>
        <v>1.5</v>
      </c>
      <c r="AS534" s="28">
        <f>Tabela1[[#This Row],[PESO TOTAL]]*Tabela1[[#This Row],[PREPARAÇÃO ]]</f>
        <v>1.5</v>
      </c>
      <c r="AT534" s="28">
        <f>Tabela1[[#This Row],[PESO TOTAL]]*Tabela1[[#This Row],[CALDEIRARIA]]</f>
        <v>1.5</v>
      </c>
      <c r="AU534" s="28">
        <f>Tabela1[[#This Row],[PESO TOTAL]]*Tabela1[[#This Row],[SOLDA]]</f>
        <v>1.5</v>
      </c>
      <c r="AV534" s="28">
        <f>Tabela1[[#This Row],[PESO TOTAL]]*Tabela1[[#This Row],[ACABAMENTO]]</f>
        <v>1.5</v>
      </c>
      <c r="AW534" s="28">
        <f>Tabela1[[#This Row],[PESO TOTAL]]*Tabela1[[#This Row],[PRONTO ACABADO]]</f>
        <v>1.5</v>
      </c>
      <c r="AX534" s="28">
        <f>Tabela1[[#This Row],[PESO TOTAL]]*Tabela1[[#This Row],[EXPEDIÇÃO ]]</f>
        <v>1.5</v>
      </c>
      <c r="AY534" s="28" t="str">
        <f>Tabela1[[#This Row],[PEDIDO]]&amp;Tabela1[[#This Row],[PRODUTO]]</f>
        <v>P-190ESTRUTURA</v>
      </c>
      <c r="AZ534" s="44">
        <f>IF(AF534="",0,IF(ISTEXT(AF534),H534*VALUE(SUBSTITUTE(AF534,"%",""))/100,H534*AF534))-Tabela1[[#This Row],[PRONTO ACABADO2]]</f>
        <v>0</v>
      </c>
      <c r="BA534" s="44">
        <f>IF(AG534="",0,IF(ISTEXT(AG534),H534*VALUE(SUBSTITUTE(AG534,"%",""))/100,H534*AG534))-Tabela1[[#This Row],[PESO EXPEDIDO2]]</f>
        <v>0</v>
      </c>
      <c r="BB534" s="44">
        <f t="shared" si="91"/>
        <v>1.5</v>
      </c>
      <c r="BC534" s="44">
        <f t="shared" si="92"/>
        <v>1.5</v>
      </c>
      <c r="BD534" s="44"/>
    </row>
    <row r="535" spans="1:56" ht="15.75" hidden="1" customHeight="1" x14ac:dyDescent="0.25">
      <c r="A535" s="6" t="s">
        <v>4420</v>
      </c>
      <c r="B535" s="22"/>
      <c r="C535" s="7">
        <v>2</v>
      </c>
      <c r="D535" s="46" t="s">
        <v>4415</v>
      </c>
      <c r="E535" s="7">
        <v>3496</v>
      </c>
      <c r="F535" s="7">
        <v>3</v>
      </c>
      <c r="G535" s="24">
        <v>3</v>
      </c>
      <c r="H535" s="41">
        <f>Tabela1[[#This Row],[PESO UNI]]*Tabela1[[#This Row],[QTE]]</f>
        <v>6</v>
      </c>
      <c r="I535" s="7">
        <v>1</v>
      </c>
      <c r="J535" s="8" t="s">
        <v>2557</v>
      </c>
      <c r="K535" s="8" t="s">
        <v>31</v>
      </c>
      <c r="L535" s="9" t="s">
        <v>2558</v>
      </c>
      <c r="M535" s="10"/>
      <c r="N535" s="11" t="s">
        <v>46</v>
      </c>
      <c r="O535" s="12"/>
      <c r="P535" s="13"/>
      <c r="Q535" s="14">
        <f>Tabela1[[#This Row],[QTDE/ Fabricação]]-Tabela1[[#This Row],[QTE]]</f>
        <v>-2</v>
      </c>
      <c r="R535" s="19">
        <f t="shared" si="87"/>
        <v>6</v>
      </c>
      <c r="S535" s="19">
        <f t="shared" si="86"/>
        <v>6</v>
      </c>
      <c r="T535" s="20">
        <f t="shared" si="88"/>
        <v>0</v>
      </c>
      <c r="U535" s="17">
        <f>IFERROR(SUMIF('LISTA DE EMBARQUE'!B:B,MICRO!E:E,'LISTA DE EMBARQUE'!G:G),"")</f>
        <v>0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</v>
      </c>
      <c r="Y535" s="14">
        <f t="shared" si="89"/>
        <v>-2</v>
      </c>
      <c r="Z535" s="21">
        <f>Tabela1[[#This Row],[PESO TOTAL]]-Tabela1[[#This Row],[Peso Expedido]]</f>
        <v>6</v>
      </c>
      <c r="AA535" s="18">
        <v>1</v>
      </c>
      <c r="AB535" s="40"/>
      <c r="AC535" s="40">
        <v>1</v>
      </c>
      <c r="AD535" s="40">
        <v>1</v>
      </c>
      <c r="AE535" s="40">
        <v>1</v>
      </c>
      <c r="AF535" s="40">
        <v>1</v>
      </c>
      <c r="AG535" s="40">
        <v>1</v>
      </c>
      <c r="AH535" s="40">
        <v>1</v>
      </c>
      <c r="AI535" s="40" t="s">
        <v>4523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90"/>
        <v>P-024498-1/P190</v>
      </c>
      <c r="AP535" t="str">
        <f>Tabela1[[#This Row],[TAG]]&amp;Tabela1[[#This Row],[PEDIDO]]&amp;Tabela1[[#This Row],[PRODUTO]]</f>
        <v>P190P-190ESTRUTURA</v>
      </c>
      <c r="AQ535" s="23" t="str">
        <f>Tabela1[[#This Row],[PRODUTO]]&amp;Tabela1[[#This Row],[TAG]]</f>
        <v>ESTRUTURAP190</v>
      </c>
      <c r="AR535" s="183">
        <f>Tabela1[[#This Row],[PESO TOTAL]]*Tabela1[[#This Row],[MATÉRIA PRIMA]]</f>
        <v>6</v>
      </c>
      <c r="AS535" s="28">
        <f>Tabela1[[#This Row],[PESO TOTAL]]*Tabela1[[#This Row],[PREPARAÇÃO ]]</f>
        <v>6</v>
      </c>
      <c r="AT535" s="28">
        <f>Tabela1[[#This Row],[PESO TOTAL]]*Tabela1[[#This Row],[CALDEIRARIA]]</f>
        <v>6</v>
      </c>
      <c r="AU535" s="28">
        <f>Tabela1[[#This Row],[PESO TOTAL]]*Tabela1[[#This Row],[SOLDA]]</f>
        <v>6</v>
      </c>
      <c r="AV535" s="28">
        <f>Tabela1[[#This Row],[PESO TOTAL]]*Tabela1[[#This Row],[ACABAMENTO]]</f>
        <v>6</v>
      </c>
      <c r="AW535" s="28">
        <f>Tabela1[[#This Row],[PESO TOTAL]]*Tabela1[[#This Row],[PRONTO ACABADO]]</f>
        <v>6</v>
      </c>
      <c r="AX535" s="28">
        <f>Tabela1[[#This Row],[PESO TOTAL]]*Tabela1[[#This Row],[EXPEDIÇÃO ]]</f>
        <v>6</v>
      </c>
      <c r="AY535" s="28" t="str">
        <f>Tabela1[[#This Row],[PEDIDO]]&amp;Tabela1[[#This Row],[PRODUTO]]</f>
        <v>P-190ESTRUTURA</v>
      </c>
      <c r="AZ535" s="44">
        <f>IF(AF535="",0,IF(ISTEXT(AF535),H535*VALUE(SUBSTITUTE(AF535,"%",""))/100,H535*AF535))-Tabela1[[#This Row],[PRONTO ACABADO2]]</f>
        <v>0</v>
      </c>
      <c r="BA535" s="44">
        <f>IF(AG535="",0,IF(ISTEXT(AG535),H535*VALUE(SUBSTITUTE(AG535,"%",""))/100,H535*AG535))-Tabela1[[#This Row],[PESO EXPEDIDO2]]</f>
        <v>0</v>
      </c>
      <c r="BB535" s="44">
        <f t="shared" si="91"/>
        <v>6</v>
      </c>
      <c r="BC535" s="44">
        <f t="shared" si="92"/>
        <v>6</v>
      </c>
      <c r="BD535" s="44"/>
    </row>
    <row r="536" spans="1:56" ht="15.75" hidden="1" customHeight="1" x14ac:dyDescent="0.25">
      <c r="A536" s="6" t="s">
        <v>4420</v>
      </c>
      <c r="B536" s="22"/>
      <c r="C536" s="7">
        <v>1</v>
      </c>
      <c r="D536" s="46" t="s">
        <v>4423</v>
      </c>
      <c r="E536" s="7">
        <v>3497</v>
      </c>
      <c r="F536" s="7">
        <v>3</v>
      </c>
      <c r="G536" s="24">
        <v>0.1</v>
      </c>
      <c r="H536" s="41">
        <f>Tabela1[[#This Row],[PESO UNI]]*Tabela1[[#This Row],[QTE]]</f>
        <v>0.1</v>
      </c>
      <c r="I536" s="7">
        <v>1</v>
      </c>
      <c r="J536" s="8" t="s">
        <v>2557</v>
      </c>
      <c r="K536" s="8" t="s">
        <v>31</v>
      </c>
      <c r="L536" s="9" t="s">
        <v>2558</v>
      </c>
      <c r="M536" s="10"/>
      <c r="N536" s="11" t="s">
        <v>46</v>
      </c>
      <c r="O536" s="12"/>
      <c r="P536" s="13"/>
      <c r="Q536" s="14">
        <f>Tabela1[[#This Row],[QTDE/ Fabricação]]-Tabela1[[#This Row],[QTE]]</f>
        <v>-1</v>
      </c>
      <c r="R536" s="19">
        <f t="shared" si="87"/>
        <v>0.1</v>
      </c>
      <c r="S536" s="19">
        <f t="shared" si="86"/>
        <v>0.1</v>
      </c>
      <c r="T536" s="20">
        <f t="shared" si="88"/>
        <v>0</v>
      </c>
      <c r="U536" s="17">
        <f>IFERROR(SUMIF('LISTA DE EMBARQUE'!B:B,MICRO!E:E,'LISTA DE EMBARQUE'!G:G),"")</f>
        <v>0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</v>
      </c>
      <c r="Y536" s="14">
        <f t="shared" si="89"/>
        <v>-1</v>
      </c>
      <c r="Z536" s="21">
        <f>Tabela1[[#This Row],[PESO TOTAL]]-Tabela1[[#This Row],[Peso Expedido]]</f>
        <v>0.1</v>
      </c>
      <c r="AA536" s="18">
        <v>1</v>
      </c>
      <c r="AB536" s="40"/>
      <c r="AC536" s="40">
        <v>1</v>
      </c>
      <c r="AD536" s="40">
        <v>1</v>
      </c>
      <c r="AE536" s="40">
        <v>1</v>
      </c>
      <c r="AF536" s="40">
        <v>1</v>
      </c>
      <c r="AG536" s="40">
        <v>1</v>
      </c>
      <c r="AH536" s="40">
        <v>1</v>
      </c>
      <c r="AI536" s="40" t="s">
        <v>4523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90"/>
        <v>P-024498-1/P190</v>
      </c>
      <c r="AP536" t="str">
        <f>Tabela1[[#This Row],[TAG]]&amp;Tabela1[[#This Row],[PEDIDO]]&amp;Tabela1[[#This Row],[PRODUTO]]</f>
        <v>P190P-190ESTRUTURA</v>
      </c>
      <c r="AQ536" s="23" t="str">
        <f>Tabela1[[#This Row],[PRODUTO]]&amp;Tabela1[[#This Row],[TAG]]</f>
        <v>ESTRUTURAP190</v>
      </c>
      <c r="AR536" s="183">
        <f>Tabela1[[#This Row],[PESO TOTAL]]*Tabela1[[#This Row],[MATÉRIA PRIMA]]</f>
        <v>0.1</v>
      </c>
      <c r="AS536" s="28">
        <f>Tabela1[[#This Row],[PESO TOTAL]]*Tabela1[[#This Row],[PREPARAÇÃO ]]</f>
        <v>0.1</v>
      </c>
      <c r="AT536" s="28">
        <f>Tabela1[[#This Row],[PESO TOTAL]]*Tabela1[[#This Row],[CALDEIRARIA]]</f>
        <v>0.1</v>
      </c>
      <c r="AU536" s="28">
        <f>Tabela1[[#This Row],[PESO TOTAL]]*Tabela1[[#This Row],[SOLDA]]</f>
        <v>0.1</v>
      </c>
      <c r="AV536" s="28">
        <f>Tabela1[[#This Row],[PESO TOTAL]]*Tabela1[[#This Row],[ACABAMENTO]]</f>
        <v>0.1</v>
      </c>
      <c r="AW536" s="28">
        <f>Tabela1[[#This Row],[PESO TOTAL]]*Tabela1[[#This Row],[PRONTO ACABADO]]</f>
        <v>0.1</v>
      </c>
      <c r="AX536" s="28">
        <f>Tabela1[[#This Row],[PESO TOTAL]]*Tabela1[[#This Row],[EXPEDIÇÃO ]]</f>
        <v>0.1</v>
      </c>
      <c r="AY536" s="28" t="str">
        <f>Tabela1[[#This Row],[PEDIDO]]&amp;Tabela1[[#This Row],[PRODUTO]]</f>
        <v>P-190ESTRUTURA</v>
      </c>
      <c r="AZ536" s="44">
        <f>IF(AF536="",0,IF(ISTEXT(AF536),H536*VALUE(SUBSTITUTE(AF536,"%",""))/100,H536*AF536))-Tabela1[[#This Row],[PRONTO ACABADO2]]</f>
        <v>0</v>
      </c>
      <c r="BA536" s="44">
        <f>IF(AG536="",0,IF(ISTEXT(AG536),H536*VALUE(SUBSTITUTE(AG536,"%",""))/100,H536*AG536))-Tabela1[[#This Row],[PESO EXPEDIDO2]]</f>
        <v>0</v>
      </c>
      <c r="BB536" s="44">
        <f t="shared" si="91"/>
        <v>0.1</v>
      </c>
      <c r="BC536" s="44">
        <f t="shared" si="92"/>
        <v>0.1</v>
      </c>
      <c r="BD536" s="44"/>
    </row>
    <row r="537" spans="1:56" ht="15.75" hidden="1" customHeight="1" x14ac:dyDescent="0.25">
      <c r="A537" s="6" t="s">
        <v>4420</v>
      </c>
      <c r="B537" s="22"/>
      <c r="C537" s="7">
        <v>1</v>
      </c>
      <c r="D537" s="46" t="s">
        <v>4416</v>
      </c>
      <c r="E537" s="7">
        <v>3498</v>
      </c>
      <c r="F537" s="7">
        <v>3</v>
      </c>
      <c r="G537" s="24">
        <v>0.2</v>
      </c>
      <c r="H537" s="41">
        <f>Tabela1[[#This Row],[PESO UNI]]*Tabela1[[#This Row],[QTE]]</f>
        <v>0.2</v>
      </c>
      <c r="I537" s="7">
        <v>1</v>
      </c>
      <c r="J537" s="8" t="s">
        <v>2557</v>
      </c>
      <c r="K537" s="8" t="s">
        <v>31</v>
      </c>
      <c r="L537" s="9" t="s">
        <v>2558</v>
      </c>
      <c r="M537" s="10"/>
      <c r="N537" s="11" t="s">
        <v>46</v>
      </c>
      <c r="O537" s="12"/>
      <c r="P537" s="13"/>
      <c r="Q537" s="14">
        <f>Tabela1[[#This Row],[QTDE/ Fabricação]]-Tabela1[[#This Row],[QTE]]</f>
        <v>-1</v>
      </c>
      <c r="R537" s="19">
        <f t="shared" si="87"/>
        <v>0.2</v>
      </c>
      <c r="S537" s="19">
        <f t="shared" si="86"/>
        <v>0.2</v>
      </c>
      <c r="T537" s="20">
        <f t="shared" si="88"/>
        <v>0</v>
      </c>
      <c r="U537" s="17">
        <f>IFERROR(SUMIF('LISTA DE EMBARQUE'!B:B,MICRO!E:E,'LISTA DE EMBARQUE'!G:G),"")</f>
        <v>0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0</v>
      </c>
      <c r="Y537" s="14">
        <f t="shared" si="89"/>
        <v>-1</v>
      </c>
      <c r="Z537" s="21">
        <f>Tabela1[[#This Row],[PESO TOTAL]]-Tabela1[[#This Row],[Peso Expedido]]</f>
        <v>0.2</v>
      </c>
      <c r="AA537" s="18">
        <v>1</v>
      </c>
      <c r="AB537" s="40"/>
      <c r="AC537" s="40">
        <v>1</v>
      </c>
      <c r="AD537" s="40">
        <v>1</v>
      </c>
      <c r="AE537" s="40">
        <v>1</v>
      </c>
      <c r="AF537" s="40">
        <v>1</v>
      </c>
      <c r="AG537" s="40">
        <v>1</v>
      </c>
      <c r="AH537" s="40">
        <v>1</v>
      </c>
      <c r="AI537" s="40" t="s">
        <v>4523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90"/>
        <v>P-024498-1/P190</v>
      </c>
      <c r="AP537" t="str">
        <f>Tabela1[[#This Row],[TAG]]&amp;Tabela1[[#This Row],[PEDIDO]]&amp;Tabela1[[#This Row],[PRODUTO]]</f>
        <v>P190P-190ESTRUTURA</v>
      </c>
      <c r="AQ537" s="23" t="str">
        <f>Tabela1[[#This Row],[PRODUTO]]&amp;Tabela1[[#This Row],[TAG]]</f>
        <v>ESTRUTURAP190</v>
      </c>
      <c r="AR537" s="183">
        <f>Tabela1[[#This Row],[PESO TOTAL]]*Tabela1[[#This Row],[MATÉRIA PRIMA]]</f>
        <v>0.2</v>
      </c>
      <c r="AS537" s="28">
        <f>Tabela1[[#This Row],[PESO TOTAL]]*Tabela1[[#This Row],[PREPARAÇÃO ]]</f>
        <v>0.2</v>
      </c>
      <c r="AT537" s="28">
        <f>Tabela1[[#This Row],[PESO TOTAL]]*Tabela1[[#This Row],[CALDEIRARIA]]</f>
        <v>0.2</v>
      </c>
      <c r="AU537" s="28">
        <f>Tabela1[[#This Row],[PESO TOTAL]]*Tabela1[[#This Row],[SOLDA]]</f>
        <v>0.2</v>
      </c>
      <c r="AV537" s="28">
        <f>Tabela1[[#This Row],[PESO TOTAL]]*Tabela1[[#This Row],[ACABAMENTO]]</f>
        <v>0.2</v>
      </c>
      <c r="AW537" s="28">
        <f>Tabela1[[#This Row],[PESO TOTAL]]*Tabela1[[#This Row],[PRONTO ACABADO]]</f>
        <v>0.2</v>
      </c>
      <c r="AX537" s="28">
        <f>Tabela1[[#This Row],[PESO TOTAL]]*Tabela1[[#This Row],[EXPEDIÇÃO ]]</f>
        <v>0.2</v>
      </c>
      <c r="AY537" s="28" t="str">
        <f>Tabela1[[#This Row],[PEDIDO]]&amp;Tabela1[[#This Row],[PRODUTO]]</f>
        <v>P-190ESTRUTURA</v>
      </c>
      <c r="AZ537" s="44">
        <f>IF(AF537="",0,IF(ISTEXT(AF537),H537*VALUE(SUBSTITUTE(AF537,"%",""))/100,H537*AF537))-Tabela1[[#This Row],[PRONTO ACABADO2]]</f>
        <v>0</v>
      </c>
      <c r="BA537" s="44">
        <f>IF(AG537="",0,IF(ISTEXT(AG537),H537*VALUE(SUBSTITUTE(AG537,"%",""))/100,H537*AG537))-Tabela1[[#This Row],[PESO EXPEDIDO2]]</f>
        <v>0</v>
      </c>
      <c r="BB537" s="44">
        <f t="shared" si="91"/>
        <v>0.2</v>
      </c>
      <c r="BC537" s="44">
        <f t="shared" si="92"/>
        <v>0.2</v>
      </c>
      <c r="BD537" s="44"/>
    </row>
    <row r="538" spans="1:56" ht="15.75" hidden="1" customHeight="1" x14ac:dyDescent="0.25">
      <c r="A538" s="6" t="s">
        <v>4420</v>
      </c>
      <c r="B538" s="22"/>
      <c r="C538" s="7">
        <v>1</v>
      </c>
      <c r="D538" s="46" t="s">
        <v>4417</v>
      </c>
      <c r="E538" s="7">
        <v>3499</v>
      </c>
      <c r="F538" s="7">
        <v>3</v>
      </c>
      <c r="G538" s="24">
        <v>0.1</v>
      </c>
      <c r="H538" s="41">
        <f>Tabela1[[#This Row],[PESO UNI]]*Tabela1[[#This Row],[QTE]]</f>
        <v>0.1</v>
      </c>
      <c r="I538" s="7">
        <v>1</v>
      </c>
      <c r="J538" s="8" t="s">
        <v>2557</v>
      </c>
      <c r="K538" s="8" t="s">
        <v>31</v>
      </c>
      <c r="L538" s="9" t="s">
        <v>2558</v>
      </c>
      <c r="M538" s="10"/>
      <c r="N538" s="11" t="s">
        <v>46</v>
      </c>
      <c r="O538" s="12"/>
      <c r="P538" s="13"/>
      <c r="Q538" s="14">
        <f>Tabela1[[#This Row],[QTDE/ Fabricação]]-Tabela1[[#This Row],[QTE]]</f>
        <v>-1</v>
      </c>
      <c r="R538" s="19">
        <f t="shared" si="87"/>
        <v>0.1</v>
      </c>
      <c r="S538" s="19">
        <f t="shared" si="86"/>
        <v>0.1</v>
      </c>
      <c r="T538" s="20">
        <f t="shared" si="88"/>
        <v>0</v>
      </c>
      <c r="U538" s="17">
        <f>IFERROR(SUMIF('LISTA DE EMBARQUE'!B:B,MICRO!E:E,'LISTA DE EMBARQUE'!G:G),"")</f>
        <v>0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</v>
      </c>
      <c r="Y538" s="14">
        <f t="shared" si="89"/>
        <v>-1</v>
      </c>
      <c r="Z538" s="21">
        <f>Tabela1[[#This Row],[PESO TOTAL]]-Tabela1[[#This Row],[Peso Expedido]]</f>
        <v>0.1</v>
      </c>
      <c r="AA538" s="18">
        <v>1</v>
      </c>
      <c r="AB538" s="40"/>
      <c r="AC538" s="40">
        <v>1</v>
      </c>
      <c r="AD538" s="40">
        <v>1</v>
      </c>
      <c r="AE538" s="40">
        <v>1</v>
      </c>
      <c r="AF538" s="40">
        <v>1</v>
      </c>
      <c r="AG538" s="40">
        <v>1</v>
      </c>
      <c r="AH538" s="40">
        <v>1</v>
      </c>
      <c r="AI538" s="40" t="s">
        <v>4523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90"/>
        <v>P-024498-1/P190</v>
      </c>
      <c r="AP538" t="str">
        <f>Tabela1[[#This Row],[TAG]]&amp;Tabela1[[#This Row],[PEDIDO]]&amp;Tabela1[[#This Row],[PRODUTO]]</f>
        <v>P190P-190ESTRUTURA</v>
      </c>
      <c r="AQ538" s="23" t="str">
        <f>Tabela1[[#This Row],[PRODUTO]]&amp;Tabela1[[#This Row],[TAG]]</f>
        <v>ESTRUTURAP190</v>
      </c>
      <c r="AR538" s="183">
        <f>Tabela1[[#This Row],[PESO TOTAL]]*Tabela1[[#This Row],[MATÉRIA PRIMA]]</f>
        <v>0.1</v>
      </c>
      <c r="AS538" s="28">
        <f>Tabela1[[#This Row],[PESO TOTAL]]*Tabela1[[#This Row],[PREPARAÇÃO ]]</f>
        <v>0.1</v>
      </c>
      <c r="AT538" s="28">
        <f>Tabela1[[#This Row],[PESO TOTAL]]*Tabela1[[#This Row],[CALDEIRARIA]]</f>
        <v>0.1</v>
      </c>
      <c r="AU538" s="28">
        <f>Tabela1[[#This Row],[PESO TOTAL]]*Tabela1[[#This Row],[SOLDA]]</f>
        <v>0.1</v>
      </c>
      <c r="AV538" s="28">
        <f>Tabela1[[#This Row],[PESO TOTAL]]*Tabela1[[#This Row],[ACABAMENTO]]</f>
        <v>0.1</v>
      </c>
      <c r="AW538" s="28">
        <f>Tabela1[[#This Row],[PESO TOTAL]]*Tabela1[[#This Row],[PRONTO ACABADO]]</f>
        <v>0.1</v>
      </c>
      <c r="AX538" s="28">
        <f>Tabela1[[#This Row],[PESO TOTAL]]*Tabela1[[#This Row],[EXPEDIÇÃO ]]</f>
        <v>0.1</v>
      </c>
      <c r="AY538" s="28" t="str">
        <f>Tabela1[[#This Row],[PEDIDO]]&amp;Tabela1[[#This Row],[PRODUTO]]</f>
        <v>P-190ESTRUTURA</v>
      </c>
      <c r="AZ538" s="44">
        <f>IF(AF538="",0,IF(ISTEXT(AF538),H538*VALUE(SUBSTITUTE(AF538,"%",""))/100,H538*AF538))-Tabela1[[#This Row],[PRONTO ACABADO2]]</f>
        <v>0</v>
      </c>
      <c r="BA538" s="44">
        <f>IF(AG538="",0,IF(ISTEXT(AG538),H538*VALUE(SUBSTITUTE(AG538,"%",""))/100,H538*AG538))-Tabela1[[#This Row],[PESO EXPEDIDO2]]</f>
        <v>0</v>
      </c>
      <c r="BB538" s="44">
        <f t="shared" si="91"/>
        <v>0.1</v>
      </c>
      <c r="BC538" s="44">
        <f t="shared" si="92"/>
        <v>0.1</v>
      </c>
      <c r="BD538" s="44"/>
    </row>
    <row r="539" spans="1:56" ht="15.75" hidden="1" customHeight="1" x14ac:dyDescent="0.25">
      <c r="A539" s="6" t="s">
        <v>4420</v>
      </c>
      <c r="B539" s="22"/>
      <c r="C539" s="7">
        <v>1</v>
      </c>
      <c r="D539" s="46" t="s">
        <v>4418</v>
      </c>
      <c r="E539" s="7">
        <v>3500</v>
      </c>
      <c r="F539" s="7">
        <v>3</v>
      </c>
      <c r="G539" s="24">
        <v>0.1</v>
      </c>
      <c r="H539" s="41">
        <f>Tabela1[[#This Row],[PESO UNI]]*Tabela1[[#This Row],[QTE]]</f>
        <v>0.1</v>
      </c>
      <c r="I539" s="7">
        <v>1</v>
      </c>
      <c r="J539" s="8" t="s">
        <v>2557</v>
      </c>
      <c r="K539" s="8" t="s">
        <v>31</v>
      </c>
      <c r="L539" s="9" t="s">
        <v>2558</v>
      </c>
      <c r="M539" s="10"/>
      <c r="N539" s="11" t="s">
        <v>46</v>
      </c>
      <c r="O539" s="12"/>
      <c r="P539" s="13"/>
      <c r="Q539" s="14">
        <f>Tabela1[[#This Row],[QTDE/ Fabricação]]-Tabela1[[#This Row],[QTE]]</f>
        <v>-1</v>
      </c>
      <c r="R539" s="19">
        <f t="shared" si="87"/>
        <v>0.1</v>
      </c>
      <c r="S539" s="19">
        <f t="shared" si="86"/>
        <v>0.1</v>
      </c>
      <c r="T539" s="20">
        <f t="shared" si="88"/>
        <v>0</v>
      </c>
      <c r="U539" s="17">
        <f>IFERROR(SUMIF('LISTA DE EMBARQUE'!B:B,MICRO!E:E,'LISTA DE EMBARQUE'!G:G),"")</f>
        <v>0</v>
      </c>
      <c r="V539" s="12" t="str">
        <f>IFERROR(VLOOKUP(Tabela1[[#This Row],[COD.MDE]],'LISTA DE EMBARQUE'!B:L,11,0),"")</f>
        <v/>
      </c>
      <c r="W539" s="13" t="str">
        <f>IFERROR(COUNTIF(#REF!,Tabela1[[#This Row],[Colunas5]]),"")</f>
        <v/>
      </c>
      <c r="X539" s="14">
        <f>Tabela1[[#This Row],[QIANTIDADE EXPEDIDA]]*Tabela1[[#This Row],[PESO UNI]]</f>
        <v>0</v>
      </c>
      <c r="Y539" s="14">
        <f t="shared" si="89"/>
        <v>-1</v>
      </c>
      <c r="Z539" s="21">
        <f>Tabela1[[#This Row],[PESO TOTAL]]-Tabela1[[#This Row],[Peso Expedido]]</f>
        <v>0.1</v>
      </c>
      <c r="AA539" s="18">
        <v>1</v>
      </c>
      <c r="AB539" s="40"/>
      <c r="AC539" s="40">
        <v>1</v>
      </c>
      <c r="AD539" s="40">
        <v>1</v>
      </c>
      <c r="AE539" s="40">
        <v>1</v>
      </c>
      <c r="AF539" s="40">
        <v>1</v>
      </c>
      <c r="AG539" s="40">
        <v>1</v>
      </c>
      <c r="AH539" s="40">
        <v>1</v>
      </c>
      <c r="AI539" s="40" t="s">
        <v>4523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90"/>
        <v>P-024498-1/P190</v>
      </c>
      <c r="AP539" t="str">
        <f>Tabela1[[#This Row],[TAG]]&amp;Tabela1[[#This Row],[PEDIDO]]&amp;Tabela1[[#This Row],[PRODUTO]]</f>
        <v>P190P-190ESTRUTURA</v>
      </c>
      <c r="AQ539" s="23" t="str">
        <f>Tabela1[[#This Row],[PRODUTO]]&amp;Tabela1[[#This Row],[TAG]]</f>
        <v>ESTRUTURAP190</v>
      </c>
      <c r="AR539" s="183">
        <f>Tabela1[[#This Row],[PESO TOTAL]]*Tabela1[[#This Row],[MATÉRIA PRIMA]]</f>
        <v>0.1</v>
      </c>
      <c r="AS539" s="28">
        <f>Tabela1[[#This Row],[PESO TOTAL]]*Tabela1[[#This Row],[PREPARAÇÃO ]]</f>
        <v>0.1</v>
      </c>
      <c r="AT539" s="28">
        <f>Tabela1[[#This Row],[PESO TOTAL]]*Tabela1[[#This Row],[CALDEIRARIA]]</f>
        <v>0.1</v>
      </c>
      <c r="AU539" s="28">
        <f>Tabela1[[#This Row],[PESO TOTAL]]*Tabela1[[#This Row],[SOLDA]]</f>
        <v>0.1</v>
      </c>
      <c r="AV539" s="28">
        <f>Tabela1[[#This Row],[PESO TOTAL]]*Tabela1[[#This Row],[ACABAMENTO]]</f>
        <v>0.1</v>
      </c>
      <c r="AW539" s="28">
        <f>Tabela1[[#This Row],[PESO TOTAL]]*Tabela1[[#This Row],[PRONTO ACABADO]]</f>
        <v>0.1</v>
      </c>
      <c r="AX539" s="28">
        <f>Tabela1[[#This Row],[PESO TOTAL]]*Tabela1[[#This Row],[EXPEDIÇÃO ]]</f>
        <v>0.1</v>
      </c>
      <c r="AY539" s="28" t="str">
        <f>Tabela1[[#This Row],[PEDIDO]]&amp;Tabela1[[#This Row],[PRODUTO]]</f>
        <v>P-190ESTRUTURA</v>
      </c>
      <c r="AZ539" s="44">
        <f>IF(AF539="",0,IF(ISTEXT(AF539),H539*VALUE(SUBSTITUTE(AF539,"%",""))/100,H539*AF539))-Tabela1[[#This Row],[PRONTO ACABADO2]]</f>
        <v>0</v>
      </c>
      <c r="BA539" s="44">
        <f>IF(AG539="",0,IF(ISTEXT(AG539),H539*VALUE(SUBSTITUTE(AG539,"%",""))/100,H539*AG539))-Tabela1[[#This Row],[PESO EXPEDIDO2]]</f>
        <v>0</v>
      </c>
      <c r="BB539" s="44">
        <f t="shared" si="91"/>
        <v>0.1</v>
      </c>
      <c r="BC539" s="44">
        <f t="shared" si="92"/>
        <v>0.1</v>
      </c>
      <c r="BD539" s="44"/>
    </row>
    <row r="540" spans="1:56" ht="15.75" hidden="1" customHeight="1" x14ac:dyDescent="0.25">
      <c r="A540" s="6" t="s">
        <v>4420</v>
      </c>
      <c r="B540" s="22"/>
      <c r="C540" s="7">
        <v>2</v>
      </c>
      <c r="D540" s="46" t="s">
        <v>4419</v>
      </c>
      <c r="E540" s="7">
        <v>3501</v>
      </c>
      <c r="F540" s="7">
        <v>3</v>
      </c>
      <c r="G540" s="24">
        <v>7.1</v>
      </c>
      <c r="H540" s="41">
        <f>Tabela1[[#This Row],[PESO UNI]]*Tabela1[[#This Row],[QTE]]</f>
        <v>14.2</v>
      </c>
      <c r="I540" s="7">
        <v>1</v>
      </c>
      <c r="J540" s="8" t="s">
        <v>2557</v>
      </c>
      <c r="K540" s="8" t="s">
        <v>31</v>
      </c>
      <c r="L540" s="9" t="s">
        <v>2558</v>
      </c>
      <c r="M540" s="10"/>
      <c r="N540" s="11" t="s">
        <v>46</v>
      </c>
      <c r="O540" s="12"/>
      <c r="P540" s="13"/>
      <c r="Q540" s="14">
        <f>Tabela1[[#This Row],[QTDE/ Fabricação]]-Tabela1[[#This Row],[QTE]]</f>
        <v>-2</v>
      </c>
      <c r="R540" s="19">
        <f t="shared" si="87"/>
        <v>14.2</v>
      </c>
      <c r="S540" s="19">
        <f t="shared" si="86"/>
        <v>14.2</v>
      </c>
      <c r="T540" s="20">
        <f t="shared" si="88"/>
        <v>0</v>
      </c>
      <c r="U540" s="17">
        <f>IFERROR(SUMIF('LISTA DE EMBARQUE'!B:B,MICRO!E:E,'LISTA DE EMBARQUE'!G:G),"")</f>
        <v>0</v>
      </c>
      <c r="V540" s="12" t="str">
        <f>IFERROR(VLOOKUP(Tabela1[[#This Row],[COD.MDE]],'LISTA DE EMBARQUE'!B:L,11,0),"")</f>
        <v/>
      </c>
      <c r="W540" s="13" t="str">
        <f>IFERROR(COUNTIF(#REF!,Tabela1[[#This Row],[Colunas5]]),"")</f>
        <v/>
      </c>
      <c r="X540" s="14">
        <f>Tabela1[[#This Row],[QIANTIDADE EXPEDIDA]]*Tabela1[[#This Row],[PESO UNI]]</f>
        <v>0</v>
      </c>
      <c r="Y540" s="14">
        <f t="shared" si="89"/>
        <v>-2</v>
      </c>
      <c r="Z540" s="21">
        <f>Tabela1[[#This Row],[PESO TOTAL]]-Tabela1[[#This Row],[Peso Expedido]]</f>
        <v>14.2</v>
      </c>
      <c r="AA540" s="18">
        <v>1</v>
      </c>
      <c r="AB540" s="40"/>
      <c r="AC540" s="40">
        <v>1</v>
      </c>
      <c r="AD540" s="40">
        <v>1</v>
      </c>
      <c r="AE540" s="40">
        <v>1</v>
      </c>
      <c r="AF540" s="40">
        <v>1</v>
      </c>
      <c r="AG540" s="40">
        <v>1</v>
      </c>
      <c r="AH540" s="40">
        <v>1</v>
      </c>
      <c r="AI540" s="40" t="s">
        <v>4523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90"/>
        <v>P-024498-1/P190</v>
      </c>
      <c r="AP540" t="str">
        <f>Tabela1[[#This Row],[TAG]]&amp;Tabela1[[#This Row],[PEDIDO]]&amp;Tabela1[[#This Row],[PRODUTO]]</f>
        <v>P190P-190ESTRUTURA</v>
      </c>
      <c r="AQ540" s="23" t="str">
        <f>Tabela1[[#This Row],[PRODUTO]]&amp;Tabela1[[#This Row],[TAG]]</f>
        <v>ESTRUTURAP190</v>
      </c>
      <c r="AR540" s="183">
        <f>Tabela1[[#This Row],[PESO TOTAL]]*Tabela1[[#This Row],[MATÉRIA PRIMA]]</f>
        <v>14.2</v>
      </c>
      <c r="AS540" s="28">
        <f>Tabela1[[#This Row],[PESO TOTAL]]*Tabela1[[#This Row],[PREPARAÇÃO ]]</f>
        <v>14.2</v>
      </c>
      <c r="AT540" s="28">
        <f>Tabela1[[#This Row],[PESO TOTAL]]*Tabela1[[#This Row],[CALDEIRARIA]]</f>
        <v>14.2</v>
      </c>
      <c r="AU540" s="28">
        <f>Tabela1[[#This Row],[PESO TOTAL]]*Tabela1[[#This Row],[SOLDA]]</f>
        <v>14.2</v>
      </c>
      <c r="AV540" s="28">
        <f>Tabela1[[#This Row],[PESO TOTAL]]*Tabela1[[#This Row],[ACABAMENTO]]</f>
        <v>14.2</v>
      </c>
      <c r="AW540" s="28">
        <f>Tabela1[[#This Row],[PESO TOTAL]]*Tabela1[[#This Row],[PRONTO ACABADO]]</f>
        <v>14.2</v>
      </c>
      <c r="AX540" s="28">
        <f>Tabela1[[#This Row],[PESO TOTAL]]*Tabela1[[#This Row],[EXPEDIÇÃO ]]</f>
        <v>14.2</v>
      </c>
      <c r="AY540" s="28" t="str">
        <f>Tabela1[[#This Row],[PEDIDO]]&amp;Tabela1[[#This Row],[PRODUTO]]</f>
        <v>P-190ESTRUTURA</v>
      </c>
      <c r="AZ540" s="44">
        <f>IF(AF540="",0,IF(ISTEXT(AF540),H540*VALUE(SUBSTITUTE(AF540,"%",""))/100,H540*AF540))-Tabela1[[#This Row],[PRONTO ACABADO2]]</f>
        <v>0</v>
      </c>
      <c r="BA540" s="44">
        <f>IF(AG540="",0,IF(ISTEXT(AG540),H540*VALUE(SUBSTITUTE(AG540,"%",""))/100,H540*AG540))-Tabela1[[#This Row],[PESO EXPEDIDO2]]</f>
        <v>0</v>
      </c>
      <c r="BB540" s="44">
        <f t="shared" si="91"/>
        <v>14.2</v>
      </c>
      <c r="BC540" s="44">
        <f t="shared" si="92"/>
        <v>14.2</v>
      </c>
      <c r="BD540" s="44"/>
    </row>
    <row r="541" spans="1:56" ht="15.75" hidden="1" customHeight="1" x14ac:dyDescent="0.25">
      <c r="A541" s="6" t="s">
        <v>4420</v>
      </c>
      <c r="B541" s="22"/>
      <c r="C541" s="7">
        <v>1</v>
      </c>
      <c r="D541" s="46" t="s">
        <v>4424</v>
      </c>
      <c r="E541" s="7">
        <v>3502</v>
      </c>
      <c r="F541" s="7">
        <v>3</v>
      </c>
      <c r="G541" s="24">
        <v>0.1</v>
      </c>
      <c r="H541" s="41">
        <f>Tabela1[[#This Row],[PESO UNI]]*Tabela1[[#This Row],[QTE]]</f>
        <v>0.1</v>
      </c>
      <c r="I541" s="7">
        <v>1</v>
      </c>
      <c r="J541" s="8" t="s">
        <v>2557</v>
      </c>
      <c r="K541" s="8" t="s">
        <v>31</v>
      </c>
      <c r="L541" s="9" t="s">
        <v>2558</v>
      </c>
      <c r="M541" s="10"/>
      <c r="N541" s="11" t="s">
        <v>46</v>
      </c>
      <c r="O541" s="12"/>
      <c r="P541" s="13"/>
      <c r="Q541" s="14">
        <f>Tabela1[[#This Row],[QTDE/ Fabricação]]-Tabela1[[#This Row],[QTE]]</f>
        <v>-1</v>
      </c>
      <c r="R541" s="19">
        <f t="shared" si="87"/>
        <v>0.1</v>
      </c>
      <c r="S541" s="19">
        <f t="shared" si="86"/>
        <v>0.1</v>
      </c>
      <c r="T541" s="20">
        <f t="shared" si="88"/>
        <v>0</v>
      </c>
      <c r="U541" s="17">
        <f>IFERROR(SUMIF('LISTA DE EMBARQUE'!B:B,MICRO!E:E,'LISTA DE EMBARQUE'!G:G),"")</f>
        <v>0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0</v>
      </c>
      <c r="Y541" s="14">
        <f t="shared" si="89"/>
        <v>-1</v>
      </c>
      <c r="Z541" s="21">
        <f>Tabela1[[#This Row],[PESO TOTAL]]-Tabela1[[#This Row],[Peso Expedido]]</f>
        <v>0.1</v>
      </c>
      <c r="AA541" s="18">
        <v>1</v>
      </c>
      <c r="AB541" s="40"/>
      <c r="AC541" s="40">
        <v>1</v>
      </c>
      <c r="AD541" s="40">
        <v>1</v>
      </c>
      <c r="AE541" s="40">
        <v>1</v>
      </c>
      <c r="AF541" s="40">
        <v>1</v>
      </c>
      <c r="AG541" s="40">
        <v>1</v>
      </c>
      <c r="AH541" s="40">
        <v>1</v>
      </c>
      <c r="AI541" s="40" t="s">
        <v>4523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90"/>
        <v>P-024498-1/P190</v>
      </c>
      <c r="AP541" t="str">
        <f>Tabela1[[#This Row],[TAG]]&amp;Tabela1[[#This Row],[PEDIDO]]&amp;Tabela1[[#This Row],[PRODUTO]]</f>
        <v>P190P-190ESTRUTURA</v>
      </c>
      <c r="AQ541" s="23" t="str">
        <f>Tabela1[[#This Row],[PRODUTO]]&amp;Tabela1[[#This Row],[TAG]]</f>
        <v>ESTRUTURAP190</v>
      </c>
      <c r="AR541" s="183">
        <f>Tabela1[[#This Row],[PESO TOTAL]]*Tabela1[[#This Row],[MATÉRIA PRIMA]]</f>
        <v>0.1</v>
      </c>
      <c r="AS541" s="28">
        <f>Tabela1[[#This Row],[PESO TOTAL]]*Tabela1[[#This Row],[PREPARAÇÃO ]]</f>
        <v>0.1</v>
      </c>
      <c r="AT541" s="28">
        <f>Tabela1[[#This Row],[PESO TOTAL]]*Tabela1[[#This Row],[CALDEIRARIA]]</f>
        <v>0.1</v>
      </c>
      <c r="AU541" s="28">
        <f>Tabela1[[#This Row],[PESO TOTAL]]*Tabela1[[#This Row],[SOLDA]]</f>
        <v>0.1</v>
      </c>
      <c r="AV541" s="28">
        <f>Tabela1[[#This Row],[PESO TOTAL]]*Tabela1[[#This Row],[ACABAMENTO]]</f>
        <v>0.1</v>
      </c>
      <c r="AW541" s="28">
        <f>Tabela1[[#This Row],[PESO TOTAL]]*Tabela1[[#This Row],[PRONTO ACABADO]]</f>
        <v>0.1</v>
      </c>
      <c r="AX541" s="28">
        <f>Tabela1[[#This Row],[PESO TOTAL]]*Tabela1[[#This Row],[EXPEDIÇÃO ]]</f>
        <v>0.1</v>
      </c>
      <c r="AY541" s="28" t="str">
        <f>Tabela1[[#This Row],[PEDIDO]]&amp;Tabela1[[#This Row],[PRODUTO]]</f>
        <v>P-190ESTRUTURA</v>
      </c>
      <c r="AZ541" s="44">
        <f>IF(AF541="",0,IF(ISTEXT(AF541),H541*VALUE(SUBSTITUTE(AF541,"%",""))/100,H541*AF541))-Tabela1[[#This Row],[PRONTO ACABADO2]]</f>
        <v>0</v>
      </c>
      <c r="BA541" s="44">
        <f>IF(AG541="",0,IF(ISTEXT(AG541),H541*VALUE(SUBSTITUTE(AG541,"%",""))/100,H541*AG541))-Tabela1[[#This Row],[PESO EXPEDIDO2]]</f>
        <v>0</v>
      </c>
      <c r="BB541" s="44">
        <f t="shared" si="91"/>
        <v>0.1</v>
      </c>
      <c r="BC541" s="44">
        <f t="shared" si="92"/>
        <v>0.1</v>
      </c>
      <c r="BD541" s="44"/>
    </row>
    <row r="542" spans="1:56" ht="15.75" hidden="1" customHeight="1" x14ac:dyDescent="0.25">
      <c r="A542" s="6" t="s">
        <v>2569</v>
      </c>
      <c r="B542" s="22"/>
      <c r="C542" s="7">
        <v>2</v>
      </c>
      <c r="D542" s="46" t="s">
        <v>2570</v>
      </c>
      <c r="E542" s="7">
        <v>3503</v>
      </c>
      <c r="F542" s="7">
        <v>3</v>
      </c>
      <c r="G542" s="24">
        <v>24</v>
      </c>
      <c r="H542" s="41">
        <f>Tabela1[[#This Row],[PESO UNI]]*Tabela1[[#This Row],[QTE]]</f>
        <v>48</v>
      </c>
      <c r="I542" s="7">
        <v>1</v>
      </c>
      <c r="J542" s="8" t="s">
        <v>2557</v>
      </c>
      <c r="K542" s="8" t="s">
        <v>31</v>
      </c>
      <c r="L542" s="9" t="s">
        <v>2558</v>
      </c>
      <c r="M542" s="10"/>
      <c r="N542" s="11" t="s">
        <v>46</v>
      </c>
      <c r="O542" s="12"/>
      <c r="P542" s="13"/>
      <c r="Q542" s="14">
        <f>Tabela1[[#This Row],[QTDE/ Fabricação]]-Tabela1[[#This Row],[QTE]]</f>
        <v>-2</v>
      </c>
      <c r="R542" s="19">
        <f t="shared" si="87"/>
        <v>48</v>
      </c>
      <c r="S542" s="19">
        <f t="shared" si="86"/>
        <v>48</v>
      </c>
      <c r="T542" s="20">
        <f t="shared" si="88"/>
        <v>0</v>
      </c>
      <c r="U542" s="17">
        <f>IFERROR(SUMIF('LISTA DE EMBARQUE'!B:B,MICRO!E:E,'LISTA DE EMBARQUE'!G:G),"")</f>
        <v>2</v>
      </c>
      <c r="V542" s="12">
        <f>IFERROR(VLOOKUP(Tabela1[[#This Row],[COD.MDE]],'LISTA DE EMBARQUE'!B:L,11,0),"")</f>
        <v>2</v>
      </c>
      <c r="W542" s="13" t="str">
        <f>IFERROR(COUNTIF(#REF!,Tabela1[[#This Row],[Colunas5]]),"")</f>
        <v/>
      </c>
      <c r="X542" s="14">
        <f>Tabela1[[#This Row],[QIANTIDADE EXPEDIDA]]*Tabela1[[#This Row],[PESO UNI]]</f>
        <v>48</v>
      </c>
      <c r="Y542" s="14">
        <f t="shared" si="89"/>
        <v>0</v>
      </c>
      <c r="Z542" s="21">
        <f>Tabela1[[#This Row],[PESO TOTAL]]-Tabela1[[#This Row],[Peso Expedido]]</f>
        <v>0</v>
      </c>
      <c r="AA542" s="18">
        <v>1</v>
      </c>
      <c r="AB542" s="40"/>
      <c r="AC542" s="40">
        <v>1</v>
      </c>
      <c r="AD542" s="40">
        <v>1</v>
      </c>
      <c r="AE542" s="40">
        <v>1</v>
      </c>
      <c r="AF542" s="40">
        <v>1</v>
      </c>
      <c r="AG542" s="40">
        <v>1</v>
      </c>
      <c r="AH542" s="40">
        <v>1</v>
      </c>
      <c r="AI542" s="40" t="s">
        <v>4523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90"/>
        <v>P-024497-1/P190</v>
      </c>
      <c r="AP542" t="str">
        <f>Tabela1[[#This Row],[TAG]]&amp;Tabela1[[#This Row],[PEDIDO]]&amp;Tabela1[[#This Row],[PRODUTO]]</f>
        <v>P190P-190ESTRUTURA</v>
      </c>
      <c r="AQ542" s="23" t="str">
        <f>Tabela1[[#This Row],[PRODUTO]]&amp;Tabela1[[#This Row],[TAG]]</f>
        <v>ESTRUTURAP190</v>
      </c>
      <c r="AR542" s="183">
        <f>Tabela1[[#This Row],[PESO TOTAL]]*Tabela1[[#This Row],[MATÉRIA PRIMA]]</f>
        <v>48</v>
      </c>
      <c r="AS542" s="28">
        <f>Tabela1[[#This Row],[PESO TOTAL]]*Tabela1[[#This Row],[PREPARAÇÃO ]]</f>
        <v>48</v>
      </c>
      <c r="AT542" s="28">
        <f>Tabela1[[#This Row],[PESO TOTAL]]*Tabela1[[#This Row],[CALDEIRARIA]]</f>
        <v>48</v>
      </c>
      <c r="AU542" s="28">
        <f>Tabela1[[#This Row],[PESO TOTAL]]*Tabela1[[#This Row],[SOLDA]]</f>
        <v>48</v>
      </c>
      <c r="AV542" s="28">
        <f>Tabela1[[#This Row],[PESO TOTAL]]*Tabela1[[#This Row],[ACABAMENTO]]</f>
        <v>48</v>
      </c>
      <c r="AW542" s="28">
        <f>Tabela1[[#This Row],[PESO TOTAL]]*Tabela1[[#This Row],[PRONTO ACABADO]]</f>
        <v>48</v>
      </c>
      <c r="AX542" s="28">
        <f>Tabela1[[#This Row],[PESO TOTAL]]*Tabela1[[#This Row],[EXPEDIÇÃO ]]</f>
        <v>48</v>
      </c>
      <c r="AY542" s="28" t="str">
        <f>Tabela1[[#This Row],[PEDIDO]]&amp;Tabela1[[#This Row],[PRODUTO]]</f>
        <v>P-190ESTRUTURA</v>
      </c>
      <c r="AZ542" s="44">
        <f>IF(AF542="",0,IF(ISTEXT(AF542),H542*VALUE(SUBSTITUTE(AF542,"%",""))/100,H542*AF542))-Tabela1[[#This Row],[PRONTO ACABADO2]]</f>
        <v>0</v>
      </c>
      <c r="BA542" s="44">
        <f>IF(AG542="",0,IF(ISTEXT(AG542),H542*VALUE(SUBSTITUTE(AG542,"%",""))/100,H542*AG542))-Tabela1[[#This Row],[PESO EXPEDIDO2]]</f>
        <v>0</v>
      </c>
      <c r="BB542" s="44">
        <f t="shared" si="91"/>
        <v>48</v>
      </c>
      <c r="BC542" s="44">
        <f t="shared" si="92"/>
        <v>48</v>
      </c>
      <c r="BD542" s="44"/>
    </row>
    <row r="543" spans="1:56" ht="15.75" hidden="1" customHeight="1" x14ac:dyDescent="0.25">
      <c r="A543" s="6" t="s">
        <v>2571</v>
      </c>
      <c r="B543" s="22"/>
      <c r="C543" s="7">
        <v>1</v>
      </c>
      <c r="D543" s="46" t="s">
        <v>2572</v>
      </c>
      <c r="E543" s="7">
        <v>3504</v>
      </c>
      <c r="F543" s="7">
        <v>2</v>
      </c>
      <c r="G543" s="24">
        <v>951.2</v>
      </c>
      <c r="H543" s="41">
        <f>Tabela1[[#This Row],[PESO UNI]]*Tabela1[[#This Row],[QTE]]</f>
        <v>951.2</v>
      </c>
      <c r="I543" s="7">
        <v>1</v>
      </c>
      <c r="J543" s="8" t="s">
        <v>2557</v>
      </c>
      <c r="K543" s="8" t="s">
        <v>31</v>
      </c>
      <c r="L543" s="9" t="s">
        <v>2558</v>
      </c>
      <c r="M543" s="10"/>
      <c r="N543" s="11" t="s">
        <v>46</v>
      </c>
      <c r="O543" s="12"/>
      <c r="P543" s="13"/>
      <c r="Q543" s="14">
        <f>Tabela1[[#This Row],[QTDE/ Fabricação]]-Tabela1[[#This Row],[QTE]]</f>
        <v>-1</v>
      </c>
      <c r="R543" s="19">
        <f t="shared" si="87"/>
        <v>951.2</v>
      </c>
      <c r="S543" s="19">
        <f t="shared" si="86"/>
        <v>951.2</v>
      </c>
      <c r="T543" s="20">
        <f t="shared" si="88"/>
        <v>0</v>
      </c>
      <c r="U543" s="17">
        <f>IFERROR(SUMIF('LISTA DE EMBARQUE'!B:B,MICRO!E:E,'LISTA DE EMBARQUE'!G:G),"")</f>
        <v>1</v>
      </c>
      <c r="V543" s="12">
        <f>IFERROR(VLOOKUP(Tabela1[[#This Row],[COD.MDE]],'LISTA DE EMBARQUE'!B:L,11,0),"")</f>
        <v>2</v>
      </c>
      <c r="W543" s="13" t="str">
        <f>IFERROR(COUNTIF(#REF!,Tabela1[[#This Row],[Colunas5]]),"")</f>
        <v/>
      </c>
      <c r="X543" s="14">
        <f>Tabela1[[#This Row],[QIANTIDADE EXPEDIDA]]*Tabela1[[#This Row],[PESO UNI]]</f>
        <v>951.2</v>
      </c>
      <c r="Y543" s="14">
        <f t="shared" si="89"/>
        <v>0</v>
      </c>
      <c r="Z543" s="21">
        <f>Tabela1[[#This Row],[PESO TOTAL]]-Tabela1[[#This Row],[Peso Expedido]]</f>
        <v>0</v>
      </c>
      <c r="AA543" s="18">
        <v>1</v>
      </c>
      <c r="AB543" s="40"/>
      <c r="AC543" s="40">
        <v>1</v>
      </c>
      <c r="AD543" s="40">
        <v>1</v>
      </c>
      <c r="AE543" s="40">
        <v>1</v>
      </c>
      <c r="AF543" s="40">
        <v>1</v>
      </c>
      <c r="AG543" s="40">
        <v>1</v>
      </c>
      <c r="AH543" s="40">
        <v>1</v>
      </c>
      <c r="AI543" s="40" t="s">
        <v>4523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90"/>
        <v>P-024513-1/P190</v>
      </c>
      <c r="AP543" t="str">
        <f>Tabela1[[#This Row],[TAG]]&amp;Tabela1[[#This Row],[PEDIDO]]&amp;Tabela1[[#This Row],[PRODUTO]]</f>
        <v>P190P-190ESTRUTURA</v>
      </c>
      <c r="AQ543" s="23" t="str">
        <f>Tabela1[[#This Row],[PRODUTO]]&amp;Tabela1[[#This Row],[TAG]]</f>
        <v>ESTRUTURAP190</v>
      </c>
      <c r="AR543" s="183">
        <f>Tabela1[[#This Row],[PESO TOTAL]]*Tabela1[[#This Row],[MATÉRIA PRIMA]]</f>
        <v>951.2</v>
      </c>
      <c r="AS543" s="28">
        <f>Tabela1[[#This Row],[PESO TOTAL]]*Tabela1[[#This Row],[PREPARAÇÃO ]]</f>
        <v>951.2</v>
      </c>
      <c r="AT543" s="28">
        <f>Tabela1[[#This Row],[PESO TOTAL]]*Tabela1[[#This Row],[CALDEIRARIA]]</f>
        <v>951.2</v>
      </c>
      <c r="AU543" s="28">
        <f>Tabela1[[#This Row],[PESO TOTAL]]*Tabela1[[#This Row],[SOLDA]]</f>
        <v>951.2</v>
      </c>
      <c r="AV543" s="28">
        <f>Tabela1[[#This Row],[PESO TOTAL]]*Tabela1[[#This Row],[ACABAMENTO]]</f>
        <v>951.2</v>
      </c>
      <c r="AW543" s="28">
        <f>Tabela1[[#This Row],[PESO TOTAL]]*Tabela1[[#This Row],[PRONTO ACABADO]]</f>
        <v>951.2</v>
      </c>
      <c r="AX543" s="28">
        <f>Tabela1[[#This Row],[PESO TOTAL]]*Tabela1[[#This Row],[EXPEDIÇÃO ]]</f>
        <v>951.2</v>
      </c>
      <c r="AY543" s="28" t="str">
        <f>Tabela1[[#This Row],[PEDIDO]]&amp;Tabela1[[#This Row],[PRODUTO]]</f>
        <v>P-190ESTRUTURA</v>
      </c>
      <c r="AZ543" s="44">
        <f>IF(AF543="",0,IF(ISTEXT(AF543),H543*VALUE(SUBSTITUTE(AF543,"%",""))/100,H543*AF543))-Tabela1[[#This Row],[PRONTO ACABADO2]]</f>
        <v>0</v>
      </c>
      <c r="BA543" s="44">
        <f>IF(AG543="",0,IF(ISTEXT(AG543),H543*VALUE(SUBSTITUTE(AG543,"%",""))/100,H543*AG543))-Tabela1[[#This Row],[PESO EXPEDIDO2]]</f>
        <v>0</v>
      </c>
      <c r="BB543" s="44">
        <f t="shared" si="91"/>
        <v>951.2</v>
      </c>
      <c r="BC543" s="44">
        <f t="shared" si="92"/>
        <v>951.2</v>
      </c>
      <c r="BD543" s="44"/>
    </row>
    <row r="544" spans="1:56" ht="15.75" hidden="1" customHeight="1" x14ac:dyDescent="0.25">
      <c r="A544" s="6" t="s">
        <v>2571</v>
      </c>
      <c r="B544" s="22"/>
      <c r="C544" s="7">
        <v>2</v>
      </c>
      <c r="D544" s="46" t="s">
        <v>2573</v>
      </c>
      <c r="E544" s="7">
        <v>3505</v>
      </c>
      <c r="F544" s="7">
        <v>2</v>
      </c>
      <c r="G544" s="24">
        <v>3.4</v>
      </c>
      <c r="H544" s="41">
        <f>Tabela1[[#This Row],[PESO UNI]]*Tabela1[[#This Row],[QTE]]</f>
        <v>6.8</v>
      </c>
      <c r="I544" s="7">
        <v>1</v>
      </c>
      <c r="J544" s="8" t="s">
        <v>2557</v>
      </c>
      <c r="K544" s="8" t="s">
        <v>31</v>
      </c>
      <c r="L544" s="9" t="s">
        <v>2558</v>
      </c>
      <c r="M544" s="10"/>
      <c r="N544" s="11" t="s">
        <v>46</v>
      </c>
      <c r="O544" s="12"/>
      <c r="P544" s="13"/>
      <c r="Q544" s="14">
        <f>Tabela1[[#This Row],[QTDE/ Fabricação]]-Tabela1[[#This Row],[QTE]]</f>
        <v>-2</v>
      </c>
      <c r="R544" s="19">
        <f t="shared" si="87"/>
        <v>6.8</v>
      </c>
      <c r="S544" s="19">
        <f t="shared" si="86"/>
        <v>6.8</v>
      </c>
      <c r="T544" s="20">
        <f t="shared" si="88"/>
        <v>0</v>
      </c>
      <c r="U544" s="17">
        <f>IFERROR(SUMIF('LISTA DE EMBARQUE'!B:B,MICRO!E:E,'LISTA DE EMBARQUE'!G:G),"")</f>
        <v>0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0</v>
      </c>
      <c r="Y544" s="14">
        <f t="shared" si="89"/>
        <v>-2</v>
      </c>
      <c r="Z544" s="21">
        <f>Tabela1[[#This Row],[PESO TOTAL]]-Tabela1[[#This Row],[Peso Expedido]]</f>
        <v>6.8</v>
      </c>
      <c r="AA544" s="18">
        <v>1</v>
      </c>
      <c r="AB544" s="40"/>
      <c r="AC544" s="40">
        <v>1</v>
      </c>
      <c r="AD544" s="40">
        <v>1</v>
      </c>
      <c r="AE544" s="40">
        <v>1</v>
      </c>
      <c r="AF544" s="40">
        <v>1</v>
      </c>
      <c r="AG544" s="40">
        <v>1</v>
      </c>
      <c r="AH544" s="40">
        <v>1</v>
      </c>
      <c r="AI544" s="40" t="s">
        <v>4523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90"/>
        <v>P-024513-1/P190</v>
      </c>
      <c r="AP544" t="str">
        <f>Tabela1[[#This Row],[TAG]]&amp;Tabela1[[#This Row],[PEDIDO]]&amp;Tabela1[[#This Row],[PRODUTO]]</f>
        <v>P190P-190ESTRUTURA</v>
      </c>
      <c r="AQ544" s="23" t="str">
        <f>Tabela1[[#This Row],[PRODUTO]]&amp;Tabela1[[#This Row],[TAG]]</f>
        <v>ESTRUTURAP190</v>
      </c>
      <c r="AR544" s="183">
        <f>Tabela1[[#This Row],[PESO TOTAL]]*Tabela1[[#This Row],[MATÉRIA PRIMA]]</f>
        <v>6.8</v>
      </c>
      <c r="AS544" s="28">
        <f>Tabela1[[#This Row],[PESO TOTAL]]*Tabela1[[#This Row],[PREPARAÇÃO ]]</f>
        <v>6.8</v>
      </c>
      <c r="AT544" s="28">
        <f>Tabela1[[#This Row],[PESO TOTAL]]*Tabela1[[#This Row],[CALDEIRARIA]]</f>
        <v>6.8</v>
      </c>
      <c r="AU544" s="28">
        <f>Tabela1[[#This Row],[PESO TOTAL]]*Tabela1[[#This Row],[SOLDA]]</f>
        <v>6.8</v>
      </c>
      <c r="AV544" s="28">
        <f>Tabela1[[#This Row],[PESO TOTAL]]*Tabela1[[#This Row],[ACABAMENTO]]</f>
        <v>6.8</v>
      </c>
      <c r="AW544" s="28">
        <f>Tabela1[[#This Row],[PESO TOTAL]]*Tabela1[[#This Row],[PRONTO ACABADO]]</f>
        <v>6.8</v>
      </c>
      <c r="AX544" s="28">
        <f>Tabela1[[#This Row],[PESO TOTAL]]*Tabela1[[#This Row],[EXPEDIÇÃO ]]</f>
        <v>6.8</v>
      </c>
      <c r="AY544" s="28" t="str">
        <f>Tabela1[[#This Row],[PEDIDO]]&amp;Tabela1[[#This Row],[PRODUTO]]</f>
        <v>P-190ESTRUTURA</v>
      </c>
      <c r="AZ544" s="44">
        <f>IF(AF544="",0,IF(ISTEXT(AF544),H544*VALUE(SUBSTITUTE(AF544,"%",""))/100,H544*AF544))-Tabela1[[#This Row],[PRONTO ACABADO2]]</f>
        <v>0</v>
      </c>
      <c r="BA544" s="44">
        <f>IF(AG544="",0,IF(ISTEXT(AG544),H544*VALUE(SUBSTITUTE(AG544,"%",""))/100,H544*AG544))-Tabela1[[#This Row],[PESO EXPEDIDO2]]</f>
        <v>0</v>
      </c>
      <c r="BB544" s="44">
        <f t="shared" si="91"/>
        <v>6.8</v>
      </c>
      <c r="BC544" s="44">
        <f t="shared" si="92"/>
        <v>6.8</v>
      </c>
      <c r="BD544" s="44"/>
    </row>
    <row r="545" spans="1:56" ht="15.75" hidden="1" customHeight="1" x14ac:dyDescent="0.25">
      <c r="A545" s="6" t="s">
        <v>2571</v>
      </c>
      <c r="B545" s="22"/>
      <c r="C545" s="7">
        <v>2</v>
      </c>
      <c r="D545" s="46" t="s">
        <v>2574</v>
      </c>
      <c r="E545" s="7">
        <v>3506</v>
      </c>
      <c r="F545" s="7">
        <v>2</v>
      </c>
      <c r="G545" s="24">
        <v>3</v>
      </c>
      <c r="H545" s="41">
        <f>Tabela1[[#This Row],[PESO UNI]]*Tabela1[[#This Row],[QTE]]</f>
        <v>6</v>
      </c>
      <c r="I545" s="7">
        <v>1</v>
      </c>
      <c r="J545" s="8" t="s">
        <v>2557</v>
      </c>
      <c r="K545" s="8" t="s">
        <v>31</v>
      </c>
      <c r="L545" s="9" t="s">
        <v>2558</v>
      </c>
      <c r="M545" s="10"/>
      <c r="N545" s="11" t="s">
        <v>46</v>
      </c>
      <c r="O545" s="12"/>
      <c r="P545" s="13"/>
      <c r="Q545" s="14">
        <f>Tabela1[[#This Row],[QTDE/ Fabricação]]-Tabela1[[#This Row],[QTE]]</f>
        <v>-2</v>
      </c>
      <c r="R545" s="19">
        <f t="shared" si="87"/>
        <v>6</v>
      </c>
      <c r="S545" s="19">
        <f t="shared" si="86"/>
        <v>6</v>
      </c>
      <c r="T545" s="20">
        <f t="shared" si="88"/>
        <v>0</v>
      </c>
      <c r="U545" s="17">
        <f>IFERROR(SUMIF('LISTA DE EMBARQUE'!B:B,MICRO!E:E,'LISTA DE EMBARQUE'!G:G),"")</f>
        <v>0</v>
      </c>
      <c r="V545" s="12" t="str">
        <f>IFERROR(VLOOKUP(Tabela1[[#This Row],[COD.MDE]],'LISTA DE EMBARQUE'!B:L,11,0),"")</f>
        <v/>
      </c>
      <c r="W545" s="13" t="str">
        <f>IFERROR(COUNTIF(#REF!,Tabela1[[#This Row],[Colunas5]]),"")</f>
        <v/>
      </c>
      <c r="X545" s="14">
        <f>Tabela1[[#This Row],[QIANTIDADE EXPEDIDA]]*Tabela1[[#This Row],[PESO UNI]]</f>
        <v>0</v>
      </c>
      <c r="Y545" s="14">
        <f t="shared" si="89"/>
        <v>-2</v>
      </c>
      <c r="Z545" s="21">
        <f>Tabela1[[#This Row],[PESO TOTAL]]-Tabela1[[#This Row],[Peso Expedido]]</f>
        <v>6</v>
      </c>
      <c r="AA545" s="18">
        <v>1</v>
      </c>
      <c r="AB545" s="40"/>
      <c r="AC545" s="40">
        <v>1</v>
      </c>
      <c r="AD545" s="40">
        <v>1</v>
      </c>
      <c r="AE545" s="40">
        <v>1</v>
      </c>
      <c r="AF545" s="40">
        <v>1</v>
      </c>
      <c r="AG545" s="40">
        <v>1</v>
      </c>
      <c r="AH545" s="40">
        <v>1</v>
      </c>
      <c r="AI545" s="40" t="s">
        <v>4523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90"/>
        <v>P-024513-1/P190</v>
      </c>
      <c r="AP545" t="str">
        <f>Tabela1[[#This Row],[TAG]]&amp;Tabela1[[#This Row],[PEDIDO]]&amp;Tabela1[[#This Row],[PRODUTO]]</f>
        <v>P190P-190ESTRUTURA</v>
      </c>
      <c r="AQ545" s="23" t="str">
        <f>Tabela1[[#This Row],[PRODUTO]]&amp;Tabela1[[#This Row],[TAG]]</f>
        <v>ESTRUTURAP190</v>
      </c>
      <c r="AR545" s="183">
        <f>Tabela1[[#This Row],[PESO TOTAL]]*Tabela1[[#This Row],[MATÉRIA PRIMA]]</f>
        <v>6</v>
      </c>
      <c r="AS545" s="28">
        <f>Tabela1[[#This Row],[PESO TOTAL]]*Tabela1[[#This Row],[PREPARAÇÃO ]]</f>
        <v>6</v>
      </c>
      <c r="AT545" s="28">
        <f>Tabela1[[#This Row],[PESO TOTAL]]*Tabela1[[#This Row],[CALDEIRARIA]]</f>
        <v>6</v>
      </c>
      <c r="AU545" s="28">
        <f>Tabela1[[#This Row],[PESO TOTAL]]*Tabela1[[#This Row],[SOLDA]]</f>
        <v>6</v>
      </c>
      <c r="AV545" s="28">
        <f>Tabela1[[#This Row],[PESO TOTAL]]*Tabela1[[#This Row],[ACABAMENTO]]</f>
        <v>6</v>
      </c>
      <c r="AW545" s="28">
        <f>Tabela1[[#This Row],[PESO TOTAL]]*Tabela1[[#This Row],[PRONTO ACABADO]]</f>
        <v>6</v>
      </c>
      <c r="AX545" s="28">
        <f>Tabela1[[#This Row],[PESO TOTAL]]*Tabela1[[#This Row],[EXPEDIÇÃO ]]</f>
        <v>6</v>
      </c>
      <c r="AY545" s="28" t="str">
        <f>Tabela1[[#This Row],[PEDIDO]]&amp;Tabela1[[#This Row],[PRODUTO]]</f>
        <v>P-190ESTRUTURA</v>
      </c>
      <c r="AZ545" s="44">
        <f>IF(AF545="",0,IF(ISTEXT(AF545),H545*VALUE(SUBSTITUTE(AF545,"%",""))/100,H545*AF545))-Tabela1[[#This Row],[PRONTO ACABADO2]]</f>
        <v>0</v>
      </c>
      <c r="BA545" s="44">
        <f>IF(AG545="",0,IF(ISTEXT(AG545),H545*VALUE(SUBSTITUTE(AG545,"%",""))/100,H545*AG545))-Tabela1[[#This Row],[PESO EXPEDIDO2]]</f>
        <v>0</v>
      </c>
      <c r="BB545" s="44">
        <f t="shared" si="91"/>
        <v>6</v>
      </c>
      <c r="BC545" s="44">
        <f t="shared" si="92"/>
        <v>6</v>
      </c>
      <c r="BD545" s="44"/>
    </row>
    <row r="546" spans="1:56" ht="15.75" hidden="1" customHeight="1" x14ac:dyDescent="0.25">
      <c r="A546" s="6" t="s">
        <v>2571</v>
      </c>
      <c r="B546" s="22"/>
      <c r="C546" s="7">
        <v>12</v>
      </c>
      <c r="D546" s="46" t="s">
        <v>2575</v>
      </c>
      <c r="E546" s="7">
        <v>3507</v>
      </c>
      <c r="F546" s="7">
        <v>2</v>
      </c>
      <c r="G546" s="24">
        <v>22.8</v>
      </c>
      <c r="H546" s="41">
        <f>Tabela1[[#This Row],[PESO UNI]]*Tabela1[[#This Row],[QTE]]</f>
        <v>273.60000000000002</v>
      </c>
      <c r="I546" s="7">
        <v>1</v>
      </c>
      <c r="J546" s="8" t="s">
        <v>2557</v>
      </c>
      <c r="K546" s="8" t="s">
        <v>31</v>
      </c>
      <c r="L546" s="9" t="s">
        <v>2558</v>
      </c>
      <c r="M546" s="10"/>
      <c r="N546" s="11" t="s">
        <v>46</v>
      </c>
      <c r="O546" s="12"/>
      <c r="P546" s="13"/>
      <c r="Q546" s="14">
        <f>Tabela1[[#This Row],[QTDE/ Fabricação]]-Tabela1[[#This Row],[QTE]]</f>
        <v>-12</v>
      </c>
      <c r="R546" s="19">
        <f t="shared" si="87"/>
        <v>273.60000000000002</v>
      </c>
      <c r="S546" s="19">
        <f t="shared" si="86"/>
        <v>273.60000000000002</v>
      </c>
      <c r="T546" s="20">
        <f t="shared" si="88"/>
        <v>0</v>
      </c>
      <c r="U546" s="17">
        <f>IFERROR(SUMIF('LISTA DE EMBARQUE'!B:B,MICRO!E:E,'LISTA DE EMBARQUE'!G:G),"")</f>
        <v>0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0</v>
      </c>
      <c r="Y546" s="14">
        <f t="shared" si="89"/>
        <v>-12</v>
      </c>
      <c r="Z546" s="21">
        <f>Tabela1[[#This Row],[PESO TOTAL]]-Tabela1[[#This Row],[Peso Expedido]]</f>
        <v>273.60000000000002</v>
      </c>
      <c r="AA546" s="18">
        <v>1</v>
      </c>
      <c r="AB546" s="40"/>
      <c r="AC546" s="40">
        <v>1</v>
      </c>
      <c r="AD546" s="40">
        <v>1</v>
      </c>
      <c r="AE546" s="40">
        <v>1</v>
      </c>
      <c r="AF546" s="40">
        <v>1</v>
      </c>
      <c r="AG546" s="40">
        <v>1</v>
      </c>
      <c r="AH546" s="40">
        <v>1</v>
      </c>
      <c r="AI546" s="40" t="s">
        <v>4523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90"/>
        <v>P-024513-1/P190</v>
      </c>
      <c r="AP546" t="str">
        <f>Tabela1[[#This Row],[TAG]]&amp;Tabela1[[#This Row],[PEDIDO]]&amp;Tabela1[[#This Row],[PRODUTO]]</f>
        <v>P190P-190ESTRUTURA</v>
      </c>
      <c r="AQ546" s="23" t="str">
        <f>Tabela1[[#This Row],[PRODUTO]]&amp;Tabela1[[#This Row],[TAG]]</f>
        <v>ESTRUTURAP190</v>
      </c>
      <c r="AR546" s="183">
        <f>Tabela1[[#This Row],[PESO TOTAL]]*Tabela1[[#This Row],[MATÉRIA PRIMA]]</f>
        <v>273.60000000000002</v>
      </c>
      <c r="AS546" s="28">
        <f>Tabela1[[#This Row],[PESO TOTAL]]*Tabela1[[#This Row],[PREPARAÇÃO ]]</f>
        <v>273.60000000000002</v>
      </c>
      <c r="AT546" s="28">
        <f>Tabela1[[#This Row],[PESO TOTAL]]*Tabela1[[#This Row],[CALDEIRARIA]]</f>
        <v>273.60000000000002</v>
      </c>
      <c r="AU546" s="28">
        <f>Tabela1[[#This Row],[PESO TOTAL]]*Tabela1[[#This Row],[SOLDA]]</f>
        <v>273.60000000000002</v>
      </c>
      <c r="AV546" s="28">
        <f>Tabela1[[#This Row],[PESO TOTAL]]*Tabela1[[#This Row],[ACABAMENTO]]</f>
        <v>273.60000000000002</v>
      </c>
      <c r="AW546" s="28">
        <f>Tabela1[[#This Row],[PESO TOTAL]]*Tabela1[[#This Row],[PRONTO ACABADO]]</f>
        <v>273.60000000000002</v>
      </c>
      <c r="AX546" s="28">
        <f>Tabela1[[#This Row],[PESO TOTAL]]*Tabela1[[#This Row],[EXPEDIÇÃO ]]</f>
        <v>273.60000000000002</v>
      </c>
      <c r="AY546" s="28" t="str">
        <f>Tabela1[[#This Row],[PEDIDO]]&amp;Tabela1[[#This Row],[PRODUTO]]</f>
        <v>P-190ESTRUTURA</v>
      </c>
      <c r="AZ546" s="44">
        <f>IF(AF546="",0,IF(ISTEXT(AF546),H546*VALUE(SUBSTITUTE(AF546,"%",""))/100,H546*AF546))-Tabela1[[#This Row],[PRONTO ACABADO2]]</f>
        <v>0</v>
      </c>
      <c r="BA546" s="44">
        <f>IF(AG546="",0,IF(ISTEXT(AG546),H546*VALUE(SUBSTITUTE(AG546,"%",""))/100,H546*AG546))-Tabela1[[#This Row],[PESO EXPEDIDO2]]</f>
        <v>0</v>
      </c>
      <c r="BB546" s="44">
        <f t="shared" si="91"/>
        <v>273.60000000000002</v>
      </c>
      <c r="BC546" s="44">
        <f t="shared" si="92"/>
        <v>273.60000000000002</v>
      </c>
      <c r="BD546" s="44"/>
    </row>
    <row r="547" spans="1:56" ht="15.75" hidden="1" customHeight="1" x14ac:dyDescent="0.25">
      <c r="A547" s="6" t="s">
        <v>2571</v>
      </c>
      <c r="B547" s="22"/>
      <c r="C547" s="7">
        <v>12</v>
      </c>
      <c r="D547" s="46" t="s">
        <v>2576</v>
      </c>
      <c r="E547" s="7">
        <v>3508</v>
      </c>
      <c r="F547" s="7">
        <v>2</v>
      </c>
      <c r="G547" s="24">
        <v>20.399999999999999</v>
      </c>
      <c r="H547" s="41">
        <f>Tabela1[[#This Row],[PESO UNI]]*Tabela1[[#This Row],[QTE]]</f>
        <v>244.79999999999998</v>
      </c>
      <c r="I547" s="7">
        <v>1</v>
      </c>
      <c r="J547" s="8" t="s">
        <v>2557</v>
      </c>
      <c r="K547" s="8" t="s">
        <v>31</v>
      </c>
      <c r="L547" s="9" t="s">
        <v>2558</v>
      </c>
      <c r="M547" s="10"/>
      <c r="N547" s="11" t="s">
        <v>46</v>
      </c>
      <c r="O547" s="12"/>
      <c r="P547" s="13"/>
      <c r="Q547" s="14">
        <f>Tabela1[[#This Row],[QTDE/ Fabricação]]-Tabela1[[#This Row],[QTE]]</f>
        <v>-12</v>
      </c>
      <c r="R547" s="19">
        <f t="shared" si="87"/>
        <v>244.79999999999998</v>
      </c>
      <c r="S547" s="19">
        <f t="shared" si="86"/>
        <v>244.79999999999998</v>
      </c>
      <c r="T547" s="20">
        <f t="shared" si="88"/>
        <v>0</v>
      </c>
      <c r="U547" s="17">
        <f>IFERROR(SUMIF('LISTA DE EMBARQUE'!B:B,MICRO!E:E,'LISTA DE EMBARQUE'!G:G),"")</f>
        <v>0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0</v>
      </c>
      <c r="Y547" s="14">
        <f t="shared" si="89"/>
        <v>-12</v>
      </c>
      <c r="Z547" s="21">
        <f>Tabela1[[#This Row],[PESO TOTAL]]-Tabela1[[#This Row],[Peso Expedido]]</f>
        <v>244.79999999999998</v>
      </c>
      <c r="AA547" s="18">
        <v>1</v>
      </c>
      <c r="AB547" s="40"/>
      <c r="AC547" s="40">
        <v>1</v>
      </c>
      <c r="AD547" s="40">
        <v>1</v>
      </c>
      <c r="AE547" s="40">
        <v>1</v>
      </c>
      <c r="AF547" s="40">
        <v>1</v>
      </c>
      <c r="AG547" s="40">
        <v>1</v>
      </c>
      <c r="AH547" s="40">
        <v>1</v>
      </c>
      <c r="AI547" s="40" t="s">
        <v>4523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90"/>
        <v>P-024513-1/P190</v>
      </c>
      <c r="AP547" t="str">
        <f>Tabela1[[#This Row],[TAG]]&amp;Tabela1[[#This Row],[PEDIDO]]&amp;Tabela1[[#This Row],[PRODUTO]]</f>
        <v>P190P-190ESTRUTURA</v>
      </c>
      <c r="AQ547" s="23" t="str">
        <f>Tabela1[[#This Row],[PRODUTO]]&amp;Tabela1[[#This Row],[TAG]]</f>
        <v>ESTRUTURAP190</v>
      </c>
      <c r="AR547" s="183">
        <f>Tabela1[[#This Row],[PESO TOTAL]]*Tabela1[[#This Row],[MATÉRIA PRIMA]]</f>
        <v>244.79999999999998</v>
      </c>
      <c r="AS547" s="28">
        <f>Tabela1[[#This Row],[PESO TOTAL]]*Tabela1[[#This Row],[PREPARAÇÃO ]]</f>
        <v>244.79999999999998</v>
      </c>
      <c r="AT547" s="28">
        <f>Tabela1[[#This Row],[PESO TOTAL]]*Tabela1[[#This Row],[CALDEIRARIA]]</f>
        <v>244.79999999999998</v>
      </c>
      <c r="AU547" s="28">
        <f>Tabela1[[#This Row],[PESO TOTAL]]*Tabela1[[#This Row],[SOLDA]]</f>
        <v>244.79999999999998</v>
      </c>
      <c r="AV547" s="28">
        <f>Tabela1[[#This Row],[PESO TOTAL]]*Tabela1[[#This Row],[ACABAMENTO]]</f>
        <v>244.79999999999998</v>
      </c>
      <c r="AW547" s="28">
        <f>Tabela1[[#This Row],[PESO TOTAL]]*Tabela1[[#This Row],[PRONTO ACABADO]]</f>
        <v>244.79999999999998</v>
      </c>
      <c r="AX547" s="28">
        <f>Tabela1[[#This Row],[PESO TOTAL]]*Tabela1[[#This Row],[EXPEDIÇÃO ]]</f>
        <v>244.79999999999998</v>
      </c>
      <c r="AY547" s="28" t="str">
        <f>Tabela1[[#This Row],[PEDIDO]]&amp;Tabela1[[#This Row],[PRODUTO]]</f>
        <v>P-190ESTRUTURA</v>
      </c>
      <c r="AZ547" s="44">
        <f>IF(AF547="",0,IF(ISTEXT(AF547),H547*VALUE(SUBSTITUTE(AF547,"%",""))/100,H547*AF547))-Tabela1[[#This Row],[PRONTO ACABADO2]]</f>
        <v>0</v>
      </c>
      <c r="BA547" s="44">
        <f>IF(AG547="",0,IF(ISTEXT(AG547),H547*VALUE(SUBSTITUTE(AG547,"%",""))/100,H547*AG547))-Tabela1[[#This Row],[PESO EXPEDIDO2]]</f>
        <v>0</v>
      </c>
      <c r="BB547" s="44">
        <f t="shared" si="91"/>
        <v>244.79999999999998</v>
      </c>
      <c r="BC547" s="44">
        <f t="shared" si="92"/>
        <v>244.79999999999998</v>
      </c>
      <c r="BD547" s="44"/>
    </row>
    <row r="548" spans="1:56" ht="15.75" hidden="1" customHeight="1" x14ac:dyDescent="0.25">
      <c r="A548" s="6" t="s">
        <v>2577</v>
      </c>
      <c r="B548" s="22"/>
      <c r="C548" s="7">
        <v>1</v>
      </c>
      <c r="D548" s="46" t="s">
        <v>2578</v>
      </c>
      <c r="E548" s="7">
        <v>3509</v>
      </c>
      <c r="F548" s="7">
        <v>2</v>
      </c>
      <c r="G548" s="24">
        <v>961</v>
      </c>
      <c r="H548" s="41">
        <f>Tabela1[[#This Row],[PESO UNI]]*Tabela1[[#This Row],[QTE]]</f>
        <v>961</v>
      </c>
      <c r="I548" s="7">
        <v>1</v>
      </c>
      <c r="J548" s="8" t="s">
        <v>2557</v>
      </c>
      <c r="K548" s="8" t="s">
        <v>31</v>
      </c>
      <c r="L548" s="9" t="s">
        <v>2558</v>
      </c>
      <c r="M548" s="10"/>
      <c r="N548" s="11" t="s">
        <v>46</v>
      </c>
      <c r="O548" s="12"/>
      <c r="P548" s="13"/>
      <c r="Q548" s="14">
        <f>Tabela1[[#This Row],[QTDE/ Fabricação]]-Tabela1[[#This Row],[QTE]]</f>
        <v>-1</v>
      </c>
      <c r="R548" s="19">
        <f t="shared" si="87"/>
        <v>961</v>
      </c>
      <c r="S548" s="19">
        <f t="shared" si="86"/>
        <v>961</v>
      </c>
      <c r="T548" s="20">
        <f t="shared" si="88"/>
        <v>0</v>
      </c>
      <c r="U548" s="17">
        <f>IFERROR(SUMIF('LISTA DE EMBARQUE'!B:B,MICRO!E:E,'LISTA DE EMBARQUE'!G:G),"")</f>
        <v>1</v>
      </c>
      <c r="V548" s="12">
        <f>IFERROR(VLOOKUP(Tabela1[[#This Row],[COD.MDE]],'LISTA DE EMBARQUE'!B:L,11,0),"")</f>
        <v>3</v>
      </c>
      <c r="W548" s="13" t="str">
        <f>IFERROR(COUNTIF(#REF!,Tabela1[[#This Row],[Colunas5]]),"")</f>
        <v/>
      </c>
      <c r="X548" s="14">
        <f>Tabela1[[#This Row],[QIANTIDADE EXPEDIDA]]*Tabela1[[#This Row],[PESO UNI]]</f>
        <v>961</v>
      </c>
      <c r="Y548" s="14">
        <f t="shared" si="89"/>
        <v>0</v>
      </c>
      <c r="Z548" s="21">
        <f>Tabela1[[#This Row],[PESO TOTAL]]-Tabela1[[#This Row],[Peso Expedido]]</f>
        <v>0</v>
      </c>
      <c r="AA548" s="18">
        <v>1</v>
      </c>
      <c r="AB548" s="40"/>
      <c r="AC548" s="40">
        <v>1</v>
      </c>
      <c r="AD548" s="40">
        <v>1</v>
      </c>
      <c r="AE548" s="40">
        <v>1</v>
      </c>
      <c r="AF548" s="40">
        <v>1</v>
      </c>
      <c r="AG548" s="40">
        <v>1</v>
      </c>
      <c r="AH548" s="40">
        <v>1</v>
      </c>
      <c r="AI548" s="40" t="s">
        <v>4523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90"/>
        <v>P-024512-1/P190</v>
      </c>
      <c r="AP548" t="str">
        <f>Tabela1[[#This Row],[TAG]]&amp;Tabela1[[#This Row],[PEDIDO]]&amp;Tabela1[[#This Row],[PRODUTO]]</f>
        <v>P190P-190ESTRUTURA</v>
      </c>
      <c r="AQ548" s="23" t="str">
        <f>Tabela1[[#This Row],[PRODUTO]]&amp;Tabela1[[#This Row],[TAG]]</f>
        <v>ESTRUTURAP190</v>
      </c>
      <c r="AR548" s="183">
        <f>Tabela1[[#This Row],[PESO TOTAL]]*Tabela1[[#This Row],[MATÉRIA PRIMA]]</f>
        <v>961</v>
      </c>
      <c r="AS548" s="28">
        <f>Tabela1[[#This Row],[PESO TOTAL]]*Tabela1[[#This Row],[PREPARAÇÃO ]]</f>
        <v>961</v>
      </c>
      <c r="AT548" s="28">
        <f>Tabela1[[#This Row],[PESO TOTAL]]*Tabela1[[#This Row],[CALDEIRARIA]]</f>
        <v>961</v>
      </c>
      <c r="AU548" s="28">
        <f>Tabela1[[#This Row],[PESO TOTAL]]*Tabela1[[#This Row],[SOLDA]]</f>
        <v>961</v>
      </c>
      <c r="AV548" s="28">
        <f>Tabela1[[#This Row],[PESO TOTAL]]*Tabela1[[#This Row],[ACABAMENTO]]</f>
        <v>961</v>
      </c>
      <c r="AW548" s="28">
        <f>Tabela1[[#This Row],[PESO TOTAL]]*Tabela1[[#This Row],[PRONTO ACABADO]]</f>
        <v>961</v>
      </c>
      <c r="AX548" s="28">
        <f>Tabela1[[#This Row],[PESO TOTAL]]*Tabela1[[#This Row],[EXPEDIÇÃO ]]</f>
        <v>961</v>
      </c>
      <c r="AY548" s="28" t="str">
        <f>Tabela1[[#This Row],[PEDIDO]]&amp;Tabela1[[#This Row],[PRODUTO]]</f>
        <v>P-190ESTRUTURA</v>
      </c>
      <c r="AZ548" s="44">
        <f>IF(AF548="",0,IF(ISTEXT(AF548),H548*VALUE(SUBSTITUTE(AF548,"%",""))/100,H548*AF548))-Tabela1[[#This Row],[PRONTO ACABADO2]]</f>
        <v>0</v>
      </c>
      <c r="BA548" s="44">
        <f>IF(AG548="",0,IF(ISTEXT(AG548),H548*VALUE(SUBSTITUTE(AG548,"%",""))/100,H548*AG548))-Tabela1[[#This Row],[PESO EXPEDIDO2]]</f>
        <v>0</v>
      </c>
      <c r="BB548" s="44">
        <f t="shared" si="91"/>
        <v>961</v>
      </c>
      <c r="BC548" s="44">
        <f t="shared" si="92"/>
        <v>961</v>
      </c>
      <c r="BD548" s="44"/>
    </row>
    <row r="549" spans="1:56" ht="15.75" hidden="1" customHeight="1" x14ac:dyDescent="0.25">
      <c r="A549" s="6" t="s">
        <v>2577</v>
      </c>
      <c r="B549" s="22"/>
      <c r="C549" s="7">
        <v>4</v>
      </c>
      <c r="D549" s="46" t="s">
        <v>2573</v>
      </c>
      <c r="E549" s="7">
        <v>3510</v>
      </c>
      <c r="F549" s="7">
        <v>2</v>
      </c>
      <c r="G549" s="24">
        <v>6.8</v>
      </c>
      <c r="H549" s="41">
        <f>Tabela1[[#This Row],[PESO UNI]]*Tabela1[[#This Row],[QTE]]</f>
        <v>27.2</v>
      </c>
      <c r="I549" s="7">
        <v>1</v>
      </c>
      <c r="J549" s="8" t="s">
        <v>2557</v>
      </c>
      <c r="K549" s="8" t="s">
        <v>31</v>
      </c>
      <c r="L549" s="9" t="s">
        <v>2558</v>
      </c>
      <c r="M549" s="10"/>
      <c r="N549" s="11" t="s">
        <v>46</v>
      </c>
      <c r="O549" s="12"/>
      <c r="P549" s="13"/>
      <c r="Q549" s="14">
        <f>Tabela1[[#This Row],[QTDE/ Fabricação]]-Tabela1[[#This Row],[QTE]]</f>
        <v>-4</v>
      </c>
      <c r="R549" s="19">
        <f t="shared" si="87"/>
        <v>27.2</v>
      </c>
      <c r="S549" s="19">
        <f t="shared" si="86"/>
        <v>27.2</v>
      </c>
      <c r="T549" s="20">
        <f t="shared" si="88"/>
        <v>0</v>
      </c>
      <c r="U549" s="17">
        <f>IFERROR(SUMIF('LISTA DE EMBARQUE'!B:B,MICRO!E:E,'LISTA DE EMBARQUE'!G:G),"")</f>
        <v>0</v>
      </c>
      <c r="V549" s="12" t="str">
        <f>IFERROR(VLOOKUP(Tabela1[[#This Row],[COD.MDE]],'LISTA DE EMBARQUE'!B:L,11,0),"")</f>
        <v/>
      </c>
      <c r="W549" s="13" t="str">
        <f>IFERROR(COUNTIF(#REF!,Tabela1[[#This Row],[Colunas5]]),"")</f>
        <v/>
      </c>
      <c r="X549" s="14">
        <f>Tabela1[[#This Row],[QIANTIDADE EXPEDIDA]]*Tabela1[[#This Row],[PESO UNI]]</f>
        <v>0</v>
      </c>
      <c r="Y549" s="14">
        <f t="shared" si="89"/>
        <v>-4</v>
      </c>
      <c r="Z549" s="21">
        <f>Tabela1[[#This Row],[PESO TOTAL]]-Tabela1[[#This Row],[Peso Expedido]]</f>
        <v>27.2</v>
      </c>
      <c r="AA549" s="18">
        <v>1</v>
      </c>
      <c r="AB549" s="40"/>
      <c r="AC549" s="40">
        <v>1</v>
      </c>
      <c r="AD549" s="40">
        <v>1</v>
      </c>
      <c r="AE549" s="40">
        <v>1</v>
      </c>
      <c r="AF549" s="40">
        <v>1</v>
      </c>
      <c r="AG549" s="40">
        <v>1</v>
      </c>
      <c r="AH549" s="40">
        <v>1</v>
      </c>
      <c r="AI549" s="40" t="s">
        <v>4523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90"/>
        <v>P-024512-1/P190</v>
      </c>
      <c r="AP549" t="str">
        <f>Tabela1[[#This Row],[TAG]]&amp;Tabela1[[#This Row],[PEDIDO]]&amp;Tabela1[[#This Row],[PRODUTO]]</f>
        <v>P190P-190ESTRUTURA</v>
      </c>
      <c r="AQ549" s="23" t="str">
        <f>Tabela1[[#This Row],[PRODUTO]]&amp;Tabela1[[#This Row],[TAG]]</f>
        <v>ESTRUTURAP190</v>
      </c>
      <c r="AR549" s="183">
        <f>Tabela1[[#This Row],[PESO TOTAL]]*Tabela1[[#This Row],[MATÉRIA PRIMA]]</f>
        <v>27.2</v>
      </c>
      <c r="AS549" s="28">
        <f>Tabela1[[#This Row],[PESO TOTAL]]*Tabela1[[#This Row],[PREPARAÇÃO ]]</f>
        <v>27.2</v>
      </c>
      <c r="AT549" s="28">
        <f>Tabela1[[#This Row],[PESO TOTAL]]*Tabela1[[#This Row],[CALDEIRARIA]]</f>
        <v>27.2</v>
      </c>
      <c r="AU549" s="28">
        <f>Tabela1[[#This Row],[PESO TOTAL]]*Tabela1[[#This Row],[SOLDA]]</f>
        <v>27.2</v>
      </c>
      <c r="AV549" s="28">
        <f>Tabela1[[#This Row],[PESO TOTAL]]*Tabela1[[#This Row],[ACABAMENTO]]</f>
        <v>27.2</v>
      </c>
      <c r="AW549" s="28">
        <f>Tabela1[[#This Row],[PESO TOTAL]]*Tabela1[[#This Row],[PRONTO ACABADO]]</f>
        <v>27.2</v>
      </c>
      <c r="AX549" s="28">
        <f>Tabela1[[#This Row],[PESO TOTAL]]*Tabela1[[#This Row],[EXPEDIÇÃO ]]</f>
        <v>27.2</v>
      </c>
      <c r="AY549" s="28" t="str">
        <f>Tabela1[[#This Row],[PEDIDO]]&amp;Tabela1[[#This Row],[PRODUTO]]</f>
        <v>P-190ESTRUTURA</v>
      </c>
      <c r="AZ549" s="44">
        <f>IF(AF549="",0,IF(ISTEXT(AF549),H549*VALUE(SUBSTITUTE(AF549,"%",""))/100,H549*AF549))-Tabela1[[#This Row],[PRONTO ACABADO2]]</f>
        <v>0</v>
      </c>
      <c r="BA549" s="44">
        <f>IF(AG549="",0,IF(ISTEXT(AG549),H549*VALUE(SUBSTITUTE(AG549,"%",""))/100,H549*AG549))-Tabela1[[#This Row],[PESO EXPEDIDO2]]</f>
        <v>0</v>
      </c>
      <c r="BB549" s="44">
        <f t="shared" si="91"/>
        <v>27.2</v>
      </c>
      <c r="BC549" s="44">
        <f t="shared" si="92"/>
        <v>27.2</v>
      </c>
      <c r="BD549" s="44"/>
    </row>
    <row r="550" spans="1:56" ht="15.75" hidden="1" customHeight="1" x14ac:dyDescent="0.25">
      <c r="A550" s="6" t="s">
        <v>2577</v>
      </c>
      <c r="B550" s="22"/>
      <c r="C550" s="7">
        <v>12</v>
      </c>
      <c r="D550" s="46" t="s">
        <v>2574</v>
      </c>
      <c r="E550" s="7">
        <v>3511</v>
      </c>
      <c r="F550" s="7">
        <v>2</v>
      </c>
      <c r="G550" s="24">
        <v>22.8</v>
      </c>
      <c r="H550" s="41">
        <f>Tabela1[[#This Row],[PESO UNI]]*Tabela1[[#This Row],[QTE]]</f>
        <v>273.60000000000002</v>
      </c>
      <c r="I550" s="7">
        <v>1</v>
      </c>
      <c r="J550" s="8" t="s">
        <v>2557</v>
      </c>
      <c r="K550" s="8" t="s">
        <v>31</v>
      </c>
      <c r="L550" s="9" t="s">
        <v>2558</v>
      </c>
      <c r="M550" s="10"/>
      <c r="N550" s="11" t="s">
        <v>46</v>
      </c>
      <c r="O550" s="12"/>
      <c r="P550" s="13"/>
      <c r="Q550" s="14">
        <f>Tabela1[[#This Row],[QTDE/ Fabricação]]-Tabela1[[#This Row],[QTE]]</f>
        <v>-12</v>
      </c>
      <c r="R550" s="19">
        <f t="shared" si="87"/>
        <v>273.60000000000002</v>
      </c>
      <c r="S550" s="19">
        <f t="shared" si="86"/>
        <v>273.60000000000002</v>
      </c>
      <c r="T550" s="20">
        <f t="shared" si="88"/>
        <v>0</v>
      </c>
      <c r="U550" s="17">
        <f>IFERROR(SUMIF('LISTA DE EMBARQUE'!B:B,MICRO!E:E,'LISTA DE EMBARQUE'!G:G),"")</f>
        <v>0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0</v>
      </c>
      <c r="Y550" s="14">
        <f t="shared" si="89"/>
        <v>-12</v>
      </c>
      <c r="Z550" s="21">
        <f>Tabela1[[#This Row],[PESO TOTAL]]-Tabela1[[#This Row],[Peso Expedido]]</f>
        <v>273.60000000000002</v>
      </c>
      <c r="AA550" s="18">
        <v>1</v>
      </c>
      <c r="AB550" s="40"/>
      <c r="AC550" s="40">
        <v>1</v>
      </c>
      <c r="AD550" s="40">
        <v>1</v>
      </c>
      <c r="AE550" s="40">
        <v>1</v>
      </c>
      <c r="AF550" s="40">
        <v>1</v>
      </c>
      <c r="AG550" s="40">
        <v>1</v>
      </c>
      <c r="AH550" s="40">
        <v>1</v>
      </c>
      <c r="AI550" s="40" t="s">
        <v>4523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90"/>
        <v>P-024512-1/P190</v>
      </c>
      <c r="AP550" t="str">
        <f>Tabela1[[#This Row],[TAG]]&amp;Tabela1[[#This Row],[PEDIDO]]&amp;Tabela1[[#This Row],[PRODUTO]]</f>
        <v>P190P-190ESTRUTURA</v>
      </c>
      <c r="AQ550" s="23" t="str">
        <f>Tabela1[[#This Row],[PRODUTO]]&amp;Tabela1[[#This Row],[TAG]]</f>
        <v>ESTRUTURAP190</v>
      </c>
      <c r="AR550" s="183">
        <f>Tabela1[[#This Row],[PESO TOTAL]]*Tabela1[[#This Row],[MATÉRIA PRIMA]]</f>
        <v>273.60000000000002</v>
      </c>
      <c r="AS550" s="28">
        <f>Tabela1[[#This Row],[PESO TOTAL]]*Tabela1[[#This Row],[PREPARAÇÃO ]]</f>
        <v>273.60000000000002</v>
      </c>
      <c r="AT550" s="28">
        <f>Tabela1[[#This Row],[PESO TOTAL]]*Tabela1[[#This Row],[CALDEIRARIA]]</f>
        <v>273.60000000000002</v>
      </c>
      <c r="AU550" s="28">
        <f>Tabela1[[#This Row],[PESO TOTAL]]*Tabela1[[#This Row],[SOLDA]]</f>
        <v>273.60000000000002</v>
      </c>
      <c r="AV550" s="28">
        <f>Tabela1[[#This Row],[PESO TOTAL]]*Tabela1[[#This Row],[ACABAMENTO]]</f>
        <v>273.60000000000002</v>
      </c>
      <c r="AW550" s="28">
        <f>Tabela1[[#This Row],[PESO TOTAL]]*Tabela1[[#This Row],[PRONTO ACABADO]]</f>
        <v>273.60000000000002</v>
      </c>
      <c r="AX550" s="28">
        <f>Tabela1[[#This Row],[PESO TOTAL]]*Tabela1[[#This Row],[EXPEDIÇÃO ]]</f>
        <v>273.60000000000002</v>
      </c>
      <c r="AY550" s="28" t="str">
        <f>Tabela1[[#This Row],[PEDIDO]]&amp;Tabela1[[#This Row],[PRODUTO]]</f>
        <v>P-190ESTRUTURA</v>
      </c>
      <c r="AZ550" s="44">
        <f>IF(AF550="",0,IF(ISTEXT(AF550),H550*VALUE(SUBSTITUTE(AF550,"%",""))/100,H550*AF550))-Tabela1[[#This Row],[PRONTO ACABADO2]]</f>
        <v>0</v>
      </c>
      <c r="BA550" s="44">
        <f>IF(AG550="",0,IF(ISTEXT(AG550),H550*VALUE(SUBSTITUTE(AG550,"%",""))/100,H550*AG550))-Tabela1[[#This Row],[PESO EXPEDIDO2]]</f>
        <v>0</v>
      </c>
      <c r="BB550" s="44">
        <f t="shared" si="91"/>
        <v>273.60000000000002</v>
      </c>
      <c r="BC550" s="44">
        <f t="shared" si="92"/>
        <v>273.60000000000002</v>
      </c>
      <c r="BD550" s="44"/>
    </row>
    <row r="551" spans="1:56" ht="15.75" hidden="1" customHeight="1" x14ac:dyDescent="0.25">
      <c r="A551" s="6" t="s">
        <v>2577</v>
      </c>
      <c r="B551" s="22"/>
      <c r="C551" s="7">
        <v>12</v>
      </c>
      <c r="D551" s="46" t="s">
        <v>2575</v>
      </c>
      <c r="E551" s="7">
        <v>3512</v>
      </c>
      <c r="F551" s="7">
        <v>2</v>
      </c>
      <c r="G551" s="24">
        <v>24</v>
      </c>
      <c r="H551" s="41">
        <f>Tabela1[[#This Row],[PESO UNI]]*Tabela1[[#This Row],[QTE]]</f>
        <v>288</v>
      </c>
      <c r="I551" s="7">
        <v>1</v>
      </c>
      <c r="J551" s="8" t="s">
        <v>2557</v>
      </c>
      <c r="K551" s="8" t="s">
        <v>31</v>
      </c>
      <c r="L551" s="9" t="s">
        <v>2558</v>
      </c>
      <c r="M551" s="10"/>
      <c r="N551" s="11" t="s">
        <v>46</v>
      </c>
      <c r="O551" s="12"/>
      <c r="P551" s="13"/>
      <c r="Q551" s="14">
        <f>Tabela1[[#This Row],[QTDE/ Fabricação]]-Tabela1[[#This Row],[QTE]]</f>
        <v>-12</v>
      </c>
      <c r="R551" s="19">
        <f t="shared" si="87"/>
        <v>288</v>
      </c>
      <c r="S551" s="19">
        <f t="shared" si="86"/>
        <v>288</v>
      </c>
      <c r="T551" s="20">
        <f t="shared" si="88"/>
        <v>0</v>
      </c>
      <c r="U551" s="17">
        <f>IFERROR(SUMIF('LISTA DE EMBARQUE'!B:B,MICRO!E:E,'LISTA DE EMBARQUE'!G:G),"")</f>
        <v>0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0</v>
      </c>
      <c r="Y551" s="14">
        <f t="shared" si="89"/>
        <v>-12</v>
      </c>
      <c r="Z551" s="21">
        <f>Tabela1[[#This Row],[PESO TOTAL]]-Tabela1[[#This Row],[Peso Expedido]]</f>
        <v>288</v>
      </c>
      <c r="AA551" s="18">
        <v>1</v>
      </c>
      <c r="AB551" s="40"/>
      <c r="AC551" s="40">
        <v>1</v>
      </c>
      <c r="AD551" s="40">
        <v>1</v>
      </c>
      <c r="AE551" s="40">
        <v>1</v>
      </c>
      <c r="AF551" s="40">
        <v>1</v>
      </c>
      <c r="AG551" s="40">
        <v>1</v>
      </c>
      <c r="AH551" s="40">
        <v>1</v>
      </c>
      <c r="AI551" s="40" t="s">
        <v>4523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90"/>
        <v>P-024512-1/P190</v>
      </c>
      <c r="AP551" t="str">
        <f>Tabela1[[#This Row],[TAG]]&amp;Tabela1[[#This Row],[PEDIDO]]&amp;Tabela1[[#This Row],[PRODUTO]]</f>
        <v>P190P-190ESTRUTURA</v>
      </c>
      <c r="AQ551" s="23" t="str">
        <f>Tabela1[[#This Row],[PRODUTO]]&amp;Tabela1[[#This Row],[TAG]]</f>
        <v>ESTRUTURAP190</v>
      </c>
      <c r="AR551" s="183">
        <f>Tabela1[[#This Row],[PESO TOTAL]]*Tabela1[[#This Row],[MATÉRIA PRIMA]]</f>
        <v>288</v>
      </c>
      <c r="AS551" s="28">
        <f>Tabela1[[#This Row],[PESO TOTAL]]*Tabela1[[#This Row],[PREPARAÇÃO ]]</f>
        <v>288</v>
      </c>
      <c r="AT551" s="28">
        <f>Tabela1[[#This Row],[PESO TOTAL]]*Tabela1[[#This Row],[CALDEIRARIA]]</f>
        <v>288</v>
      </c>
      <c r="AU551" s="28">
        <f>Tabela1[[#This Row],[PESO TOTAL]]*Tabela1[[#This Row],[SOLDA]]</f>
        <v>288</v>
      </c>
      <c r="AV551" s="28">
        <f>Tabela1[[#This Row],[PESO TOTAL]]*Tabela1[[#This Row],[ACABAMENTO]]</f>
        <v>288</v>
      </c>
      <c r="AW551" s="28">
        <f>Tabela1[[#This Row],[PESO TOTAL]]*Tabela1[[#This Row],[PRONTO ACABADO]]</f>
        <v>288</v>
      </c>
      <c r="AX551" s="28">
        <f>Tabela1[[#This Row],[PESO TOTAL]]*Tabela1[[#This Row],[EXPEDIÇÃO ]]</f>
        <v>288</v>
      </c>
      <c r="AY551" s="28" t="str">
        <f>Tabela1[[#This Row],[PEDIDO]]&amp;Tabela1[[#This Row],[PRODUTO]]</f>
        <v>P-190ESTRUTURA</v>
      </c>
      <c r="AZ551" s="44">
        <f>IF(AF551="",0,IF(ISTEXT(AF551),H551*VALUE(SUBSTITUTE(AF551,"%",""))/100,H551*AF551))-Tabela1[[#This Row],[PRONTO ACABADO2]]</f>
        <v>0</v>
      </c>
      <c r="BA551" s="44">
        <f>IF(AG551="",0,IF(ISTEXT(AG551),H551*VALUE(SUBSTITUTE(AG551,"%",""))/100,H551*AG551))-Tabela1[[#This Row],[PESO EXPEDIDO2]]</f>
        <v>0</v>
      </c>
      <c r="BB551" s="44">
        <f t="shared" si="91"/>
        <v>288</v>
      </c>
      <c r="BC551" s="44">
        <f t="shared" si="92"/>
        <v>288</v>
      </c>
      <c r="BD551" s="44"/>
    </row>
    <row r="552" spans="1:56" ht="15.75" hidden="1" customHeight="1" x14ac:dyDescent="0.25">
      <c r="A552" s="6" t="s">
        <v>2579</v>
      </c>
      <c r="B552" s="22"/>
      <c r="C552" s="7">
        <v>2</v>
      </c>
      <c r="D552" s="46" t="s">
        <v>2580</v>
      </c>
      <c r="E552" s="7">
        <v>3513</v>
      </c>
      <c r="F552" s="7">
        <v>1</v>
      </c>
      <c r="G552" s="24">
        <v>1898.7</v>
      </c>
      <c r="H552" s="41">
        <f>Tabela1[[#This Row],[PESO UNI]]*Tabela1[[#This Row],[QTE]]</f>
        <v>3797.4</v>
      </c>
      <c r="I552" s="7">
        <v>1</v>
      </c>
      <c r="J552" s="8" t="s">
        <v>2557</v>
      </c>
      <c r="K552" s="8" t="s">
        <v>31</v>
      </c>
      <c r="L552" s="9" t="s">
        <v>2558</v>
      </c>
      <c r="M552" s="10"/>
      <c r="N552" s="11" t="s">
        <v>46</v>
      </c>
      <c r="O552" s="12"/>
      <c r="P552" s="13"/>
      <c r="Q552" s="14">
        <f>Tabela1[[#This Row],[QTDE/ Fabricação]]-Tabela1[[#This Row],[QTE]]</f>
        <v>-2</v>
      </c>
      <c r="R552" s="19">
        <f t="shared" si="87"/>
        <v>3797.4</v>
      </c>
      <c r="S552" s="19">
        <f t="shared" si="86"/>
        <v>3797.4</v>
      </c>
      <c r="T552" s="20">
        <f t="shared" si="88"/>
        <v>0</v>
      </c>
      <c r="U552" s="17">
        <f>IFERROR(SUMIF('LISTA DE EMBARQUE'!B:B,MICRO!E:E,'LISTA DE EMBARQUE'!G:G),"")</f>
        <v>2</v>
      </c>
      <c r="V552" s="12">
        <f>IFERROR(VLOOKUP(Tabela1[[#This Row],[COD.MDE]],'LISTA DE EMBARQUE'!B:L,11,0),"")</f>
        <v>2</v>
      </c>
      <c r="W552" s="13" t="str">
        <f>IFERROR(COUNTIF(#REF!,Tabela1[[#This Row],[Colunas5]]),"")</f>
        <v/>
      </c>
      <c r="X552" s="14">
        <f>Tabela1[[#This Row],[QIANTIDADE EXPEDIDA]]*Tabela1[[#This Row],[PESO UNI]]</f>
        <v>3797.4</v>
      </c>
      <c r="Y552" s="14">
        <f t="shared" si="89"/>
        <v>0</v>
      </c>
      <c r="Z552" s="21">
        <f>Tabela1[[#This Row],[PESO TOTAL]]-Tabela1[[#This Row],[Peso Expedido]]</f>
        <v>0</v>
      </c>
      <c r="AA552" s="18">
        <v>1</v>
      </c>
      <c r="AB552" s="40"/>
      <c r="AC552" s="40">
        <v>1</v>
      </c>
      <c r="AD552" s="40">
        <v>1</v>
      </c>
      <c r="AE552" s="40">
        <v>1</v>
      </c>
      <c r="AF552" s="40">
        <v>1</v>
      </c>
      <c r="AG552" s="40">
        <v>1</v>
      </c>
      <c r="AH552" s="40">
        <v>1</v>
      </c>
      <c r="AI552" s="40" t="s">
        <v>4523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90"/>
        <v>P-024511-1/P190</v>
      </c>
      <c r="AP552" t="str">
        <f>Tabela1[[#This Row],[TAG]]&amp;Tabela1[[#This Row],[PEDIDO]]&amp;Tabela1[[#This Row],[PRODUTO]]</f>
        <v>P190P-190ESTRUTURA</v>
      </c>
      <c r="AQ552" s="23" t="str">
        <f>Tabela1[[#This Row],[PRODUTO]]&amp;Tabela1[[#This Row],[TAG]]</f>
        <v>ESTRUTURAP190</v>
      </c>
      <c r="AR552" s="183">
        <f>Tabela1[[#This Row],[PESO TOTAL]]*Tabela1[[#This Row],[MATÉRIA PRIMA]]</f>
        <v>3797.4</v>
      </c>
      <c r="AS552" s="28">
        <f>Tabela1[[#This Row],[PESO TOTAL]]*Tabela1[[#This Row],[PREPARAÇÃO ]]</f>
        <v>3797.4</v>
      </c>
      <c r="AT552" s="28">
        <f>Tabela1[[#This Row],[PESO TOTAL]]*Tabela1[[#This Row],[CALDEIRARIA]]</f>
        <v>3797.4</v>
      </c>
      <c r="AU552" s="28">
        <f>Tabela1[[#This Row],[PESO TOTAL]]*Tabela1[[#This Row],[SOLDA]]</f>
        <v>3797.4</v>
      </c>
      <c r="AV552" s="28">
        <f>Tabela1[[#This Row],[PESO TOTAL]]*Tabela1[[#This Row],[ACABAMENTO]]</f>
        <v>3797.4</v>
      </c>
      <c r="AW552" s="28">
        <f>Tabela1[[#This Row],[PESO TOTAL]]*Tabela1[[#This Row],[PRONTO ACABADO]]</f>
        <v>3797.4</v>
      </c>
      <c r="AX552" s="28">
        <f>Tabela1[[#This Row],[PESO TOTAL]]*Tabela1[[#This Row],[EXPEDIÇÃO ]]</f>
        <v>3797.4</v>
      </c>
      <c r="AY552" s="28" t="str">
        <f>Tabela1[[#This Row],[PEDIDO]]&amp;Tabela1[[#This Row],[PRODUTO]]</f>
        <v>P-190ESTRUTURA</v>
      </c>
      <c r="AZ552" s="44">
        <f>IF(AF552="",0,IF(ISTEXT(AF552),H552*VALUE(SUBSTITUTE(AF552,"%",""))/100,H552*AF552))-Tabela1[[#This Row],[PRONTO ACABADO2]]</f>
        <v>0</v>
      </c>
      <c r="BA552" s="44">
        <f>IF(AG552="",0,IF(ISTEXT(AG552),H552*VALUE(SUBSTITUTE(AG552,"%",""))/100,H552*AG552))-Tabela1[[#This Row],[PESO EXPEDIDO2]]</f>
        <v>0</v>
      </c>
      <c r="BB552" s="44">
        <f t="shared" si="91"/>
        <v>3797.4</v>
      </c>
      <c r="BC552" s="44">
        <f t="shared" si="92"/>
        <v>3797.4</v>
      </c>
      <c r="BD552" s="44"/>
    </row>
    <row r="553" spans="1:56" ht="15.75" hidden="1" customHeight="1" x14ac:dyDescent="0.25">
      <c r="A553" s="6" t="s">
        <v>2553</v>
      </c>
      <c r="B553" s="22"/>
      <c r="C553" s="7">
        <v>1</v>
      </c>
      <c r="D553" s="46" t="s">
        <v>2554</v>
      </c>
      <c r="E553" s="7">
        <v>3514</v>
      </c>
      <c r="F553" s="7">
        <v>27</v>
      </c>
      <c r="G553" s="24">
        <v>13</v>
      </c>
      <c r="H553" s="41">
        <f>Tabela1[[#This Row],[PESO UNI]]*Tabela1[[#This Row],[QTE]]</f>
        <v>13</v>
      </c>
      <c r="I553" s="7">
        <v>0</v>
      </c>
      <c r="J553" s="8" t="s">
        <v>2557</v>
      </c>
      <c r="K553" s="8" t="s">
        <v>31</v>
      </c>
      <c r="L553" s="9" t="s">
        <v>2558</v>
      </c>
      <c r="M553" s="10">
        <v>46119</v>
      </c>
      <c r="N553" s="11" t="s">
        <v>46</v>
      </c>
      <c r="O553" s="12"/>
      <c r="P553" s="13"/>
      <c r="Q553" s="14">
        <f>Tabela1[[#This Row],[QTDE/ Fabricação]]-Tabela1[[#This Row],[QTE]]</f>
        <v>-1</v>
      </c>
      <c r="R553" s="19">
        <f t="shared" si="87"/>
        <v>13</v>
      </c>
      <c r="S553" s="19">
        <f t="shared" si="86"/>
        <v>13</v>
      </c>
      <c r="T553" s="20">
        <f t="shared" si="88"/>
        <v>0</v>
      </c>
      <c r="U553" s="17">
        <f>IFERROR(SUMIF('LISTA DE EMBARQUE'!B:B,MICRO!E:E,'LISTA DE EMBARQUE'!G:G),"")</f>
        <v>0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0</v>
      </c>
      <c r="Y553" s="14">
        <f t="shared" si="89"/>
        <v>-1</v>
      </c>
      <c r="Z553" s="21">
        <f>Tabela1[[#This Row],[PESO TOTAL]]-Tabela1[[#This Row],[Peso Expedido]]</f>
        <v>13</v>
      </c>
      <c r="AA553" s="18">
        <v>1</v>
      </c>
      <c r="AB553" s="40"/>
      <c r="AC553" s="40">
        <v>1</v>
      </c>
      <c r="AD553" s="40">
        <v>1</v>
      </c>
      <c r="AE553" s="40">
        <v>1</v>
      </c>
      <c r="AF553" s="40">
        <v>1</v>
      </c>
      <c r="AG553" s="40">
        <v>1</v>
      </c>
      <c r="AH553" s="40">
        <v>1</v>
      </c>
      <c r="AI553" s="40" t="s">
        <v>4523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90"/>
        <v>P-073081-1/P190</v>
      </c>
      <c r="AP553" t="str">
        <f>Tabela1[[#This Row],[TAG]]&amp;Tabela1[[#This Row],[PEDIDO]]&amp;Tabela1[[#This Row],[PRODUTO]]</f>
        <v>P190P-190ESTRUTURA</v>
      </c>
      <c r="AQ553" s="23" t="str">
        <f>Tabela1[[#This Row],[PRODUTO]]&amp;Tabela1[[#This Row],[TAG]]</f>
        <v>ESTRUTURAP190</v>
      </c>
      <c r="AR553" s="183">
        <f>Tabela1[[#This Row],[PESO TOTAL]]*Tabela1[[#This Row],[MATÉRIA PRIMA]]</f>
        <v>13</v>
      </c>
      <c r="AS553" s="28">
        <f>Tabela1[[#This Row],[PESO TOTAL]]*Tabela1[[#This Row],[PREPARAÇÃO ]]</f>
        <v>13</v>
      </c>
      <c r="AT553" s="28">
        <f>Tabela1[[#This Row],[PESO TOTAL]]*Tabela1[[#This Row],[CALDEIRARIA]]</f>
        <v>13</v>
      </c>
      <c r="AU553" s="28">
        <f>Tabela1[[#This Row],[PESO TOTAL]]*Tabela1[[#This Row],[SOLDA]]</f>
        <v>13</v>
      </c>
      <c r="AV553" s="28">
        <f>Tabela1[[#This Row],[PESO TOTAL]]*Tabela1[[#This Row],[ACABAMENTO]]</f>
        <v>13</v>
      </c>
      <c r="AW553" s="28">
        <f>Tabela1[[#This Row],[PESO TOTAL]]*Tabela1[[#This Row],[PRONTO ACABADO]]</f>
        <v>13</v>
      </c>
      <c r="AX553" s="28">
        <f>Tabela1[[#This Row],[PESO TOTAL]]*Tabela1[[#This Row],[EXPEDIÇÃO ]]</f>
        <v>13</v>
      </c>
      <c r="AY553" s="28" t="str">
        <f>Tabela1[[#This Row],[PEDIDO]]&amp;Tabela1[[#This Row],[PRODUTO]]</f>
        <v>P-190ESTRUTURA</v>
      </c>
      <c r="AZ553" s="44">
        <f>IF(AF553="",0,IF(ISTEXT(AF553),H553*VALUE(SUBSTITUTE(AF553,"%",""))/100,H553*AF553))-Tabela1[[#This Row],[PRONTO ACABADO2]]</f>
        <v>0</v>
      </c>
      <c r="BA553" s="44">
        <f>IF(AG553="",0,IF(ISTEXT(AG553),H553*VALUE(SUBSTITUTE(AG553,"%",""))/100,H553*AG553))-Tabela1[[#This Row],[PESO EXPEDIDO2]]</f>
        <v>0</v>
      </c>
      <c r="BB553" s="44">
        <f t="shared" si="91"/>
        <v>13</v>
      </c>
      <c r="BC553" s="44">
        <f t="shared" si="92"/>
        <v>13</v>
      </c>
      <c r="BD553" s="44"/>
    </row>
    <row r="554" spans="1:56" ht="15.75" hidden="1" customHeight="1" x14ac:dyDescent="0.25">
      <c r="A554" s="6" t="s">
        <v>2553</v>
      </c>
      <c r="B554" s="22"/>
      <c r="C554" s="7">
        <v>1</v>
      </c>
      <c r="D554" s="46" t="s">
        <v>2555</v>
      </c>
      <c r="E554" s="7">
        <v>3515</v>
      </c>
      <c r="F554" s="7">
        <v>27</v>
      </c>
      <c r="G554" s="24">
        <v>13</v>
      </c>
      <c r="H554" s="41">
        <f>Tabela1[[#This Row],[PESO UNI]]*Tabela1[[#This Row],[QTE]]</f>
        <v>13</v>
      </c>
      <c r="I554" s="7">
        <v>0</v>
      </c>
      <c r="J554" s="8" t="s">
        <v>2557</v>
      </c>
      <c r="K554" s="8" t="s">
        <v>31</v>
      </c>
      <c r="L554" s="9" t="s">
        <v>2558</v>
      </c>
      <c r="M554" s="10"/>
      <c r="N554" s="11" t="s">
        <v>46</v>
      </c>
      <c r="O554" s="12"/>
      <c r="P554" s="13"/>
      <c r="Q554" s="14">
        <f>Tabela1[[#This Row],[QTDE/ Fabricação]]-Tabela1[[#This Row],[QTE]]</f>
        <v>-1</v>
      </c>
      <c r="R554" s="19">
        <f t="shared" si="87"/>
        <v>13</v>
      </c>
      <c r="S554" s="19">
        <f t="shared" si="86"/>
        <v>13</v>
      </c>
      <c r="T554" s="20">
        <f t="shared" si="88"/>
        <v>0</v>
      </c>
      <c r="U554" s="17">
        <f>IFERROR(SUMIF('LISTA DE EMBARQUE'!B:B,MICRO!E:E,'LISTA DE EMBARQUE'!G:G),"")</f>
        <v>0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0</v>
      </c>
      <c r="Y554" s="14">
        <f t="shared" si="89"/>
        <v>-1</v>
      </c>
      <c r="Z554" s="21">
        <f>Tabela1[[#This Row],[PESO TOTAL]]-Tabela1[[#This Row],[Peso Expedido]]</f>
        <v>13</v>
      </c>
      <c r="AA554" s="18">
        <v>1</v>
      </c>
      <c r="AB554" s="40"/>
      <c r="AC554" s="40">
        <v>1</v>
      </c>
      <c r="AD554" s="40">
        <v>1</v>
      </c>
      <c r="AE554" s="40">
        <v>1</v>
      </c>
      <c r="AF554" s="40">
        <v>1</v>
      </c>
      <c r="AG554" s="40">
        <v>1</v>
      </c>
      <c r="AH554" s="40">
        <v>1</v>
      </c>
      <c r="AI554" s="40" t="s">
        <v>4523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90"/>
        <v>P-073081-1/P190</v>
      </c>
      <c r="AP554" t="str">
        <f>Tabela1[[#This Row],[TAG]]&amp;Tabela1[[#This Row],[PEDIDO]]&amp;Tabela1[[#This Row],[PRODUTO]]</f>
        <v>P190P-190ESTRUTURA</v>
      </c>
      <c r="AQ554" s="23" t="str">
        <f>Tabela1[[#This Row],[PRODUTO]]&amp;Tabela1[[#This Row],[TAG]]</f>
        <v>ESTRUTURAP190</v>
      </c>
      <c r="AR554" s="183">
        <f>Tabela1[[#This Row],[PESO TOTAL]]*Tabela1[[#This Row],[MATÉRIA PRIMA]]</f>
        <v>13</v>
      </c>
      <c r="AS554" s="28">
        <f>Tabela1[[#This Row],[PESO TOTAL]]*Tabela1[[#This Row],[PREPARAÇÃO ]]</f>
        <v>13</v>
      </c>
      <c r="AT554" s="28">
        <f>Tabela1[[#This Row],[PESO TOTAL]]*Tabela1[[#This Row],[CALDEIRARIA]]</f>
        <v>13</v>
      </c>
      <c r="AU554" s="28">
        <f>Tabela1[[#This Row],[PESO TOTAL]]*Tabela1[[#This Row],[SOLDA]]</f>
        <v>13</v>
      </c>
      <c r="AV554" s="28">
        <f>Tabela1[[#This Row],[PESO TOTAL]]*Tabela1[[#This Row],[ACABAMENTO]]</f>
        <v>13</v>
      </c>
      <c r="AW554" s="28">
        <f>Tabela1[[#This Row],[PESO TOTAL]]*Tabela1[[#This Row],[PRONTO ACABADO]]</f>
        <v>13</v>
      </c>
      <c r="AX554" s="28">
        <f>Tabela1[[#This Row],[PESO TOTAL]]*Tabela1[[#This Row],[EXPEDIÇÃO ]]</f>
        <v>13</v>
      </c>
      <c r="AY554" s="28" t="str">
        <f>Tabela1[[#This Row],[PEDIDO]]&amp;Tabela1[[#This Row],[PRODUTO]]</f>
        <v>P-190ESTRUTURA</v>
      </c>
      <c r="AZ554" s="44">
        <f>IF(AF554="",0,IF(ISTEXT(AF554),H554*VALUE(SUBSTITUTE(AF554,"%",""))/100,H554*AF554))-Tabela1[[#This Row],[PRONTO ACABADO2]]</f>
        <v>0</v>
      </c>
      <c r="BA554" s="44">
        <f>IF(AG554="",0,IF(ISTEXT(AG554),H554*VALUE(SUBSTITUTE(AG554,"%",""))/100,H554*AG554))-Tabela1[[#This Row],[PESO EXPEDIDO2]]</f>
        <v>0</v>
      </c>
      <c r="BB554" s="44">
        <f t="shared" si="91"/>
        <v>13</v>
      </c>
      <c r="BC554" s="44">
        <f t="shared" si="92"/>
        <v>13</v>
      </c>
      <c r="BD554" s="44"/>
    </row>
    <row r="555" spans="1:56" ht="15.75" hidden="1" customHeight="1" x14ac:dyDescent="0.25">
      <c r="A555" s="6" t="s">
        <v>2553</v>
      </c>
      <c r="B555" s="22"/>
      <c r="C555" s="7">
        <v>1</v>
      </c>
      <c r="D555" s="46" t="s">
        <v>2556</v>
      </c>
      <c r="E555" s="7">
        <v>3515</v>
      </c>
      <c r="F555" s="7">
        <v>27</v>
      </c>
      <c r="G555" s="24">
        <v>6</v>
      </c>
      <c r="H555" s="41">
        <f>Tabela1[[#This Row],[PESO UNI]]*Tabela1[[#This Row],[QTE]]</f>
        <v>6</v>
      </c>
      <c r="I555" s="7">
        <v>0</v>
      </c>
      <c r="J555" s="8" t="s">
        <v>2557</v>
      </c>
      <c r="K555" s="8" t="s">
        <v>31</v>
      </c>
      <c r="L555" s="9" t="s">
        <v>2558</v>
      </c>
      <c r="M555" s="10"/>
      <c r="N555" s="11" t="s">
        <v>46</v>
      </c>
      <c r="O555" s="12"/>
      <c r="P555" s="13"/>
      <c r="Q555" s="14">
        <f>Tabela1[[#This Row],[QTDE/ Fabricação]]-Tabela1[[#This Row],[QTE]]</f>
        <v>-1</v>
      </c>
      <c r="R555" s="19">
        <f t="shared" si="87"/>
        <v>6</v>
      </c>
      <c r="S555" s="19">
        <f t="shared" si="86"/>
        <v>6</v>
      </c>
      <c r="T555" s="20">
        <f t="shared" si="88"/>
        <v>0</v>
      </c>
      <c r="U555" s="17">
        <f>IFERROR(SUMIF('LISTA DE EMBARQUE'!B:B,MICRO!E:E,'LISTA DE EMBARQUE'!G:G),"")</f>
        <v>0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0</v>
      </c>
      <c r="Y555" s="14">
        <f t="shared" si="89"/>
        <v>-1</v>
      </c>
      <c r="Z555" s="21">
        <f>Tabela1[[#This Row],[PESO TOTAL]]-Tabela1[[#This Row],[Peso Expedido]]</f>
        <v>6</v>
      </c>
      <c r="AA555" s="18">
        <v>1</v>
      </c>
      <c r="AB555" s="40"/>
      <c r="AC555" s="40">
        <v>1</v>
      </c>
      <c r="AD555" s="40">
        <v>1</v>
      </c>
      <c r="AE555" s="40">
        <v>1</v>
      </c>
      <c r="AF555" s="40">
        <v>1</v>
      </c>
      <c r="AG555" s="40">
        <v>1</v>
      </c>
      <c r="AH555" s="40">
        <v>1</v>
      </c>
      <c r="AI555" s="40" t="s">
        <v>4523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90"/>
        <v>P-073081-1/P190</v>
      </c>
      <c r="AP555" t="str">
        <f>Tabela1[[#This Row],[TAG]]&amp;Tabela1[[#This Row],[PEDIDO]]&amp;Tabela1[[#This Row],[PRODUTO]]</f>
        <v>P190P-190ESTRUTURA</v>
      </c>
      <c r="AQ555" s="23" t="str">
        <f>Tabela1[[#This Row],[PRODUTO]]&amp;Tabela1[[#This Row],[TAG]]</f>
        <v>ESTRUTURAP190</v>
      </c>
      <c r="AR555" s="183">
        <f>Tabela1[[#This Row],[PESO TOTAL]]*Tabela1[[#This Row],[MATÉRIA PRIMA]]</f>
        <v>6</v>
      </c>
      <c r="AS555" s="28">
        <f>Tabela1[[#This Row],[PESO TOTAL]]*Tabela1[[#This Row],[PREPARAÇÃO ]]</f>
        <v>6</v>
      </c>
      <c r="AT555" s="28">
        <f>Tabela1[[#This Row],[PESO TOTAL]]*Tabela1[[#This Row],[CALDEIRARIA]]</f>
        <v>6</v>
      </c>
      <c r="AU555" s="28">
        <f>Tabela1[[#This Row],[PESO TOTAL]]*Tabela1[[#This Row],[SOLDA]]</f>
        <v>6</v>
      </c>
      <c r="AV555" s="28">
        <f>Tabela1[[#This Row],[PESO TOTAL]]*Tabela1[[#This Row],[ACABAMENTO]]</f>
        <v>6</v>
      </c>
      <c r="AW555" s="28">
        <f>Tabela1[[#This Row],[PESO TOTAL]]*Tabela1[[#This Row],[PRONTO ACABADO]]</f>
        <v>6</v>
      </c>
      <c r="AX555" s="28">
        <f>Tabela1[[#This Row],[PESO TOTAL]]*Tabela1[[#This Row],[EXPEDIÇÃO ]]</f>
        <v>6</v>
      </c>
      <c r="AY555" s="28" t="str">
        <f>Tabela1[[#This Row],[PEDIDO]]&amp;Tabela1[[#This Row],[PRODUTO]]</f>
        <v>P-190ESTRUTURA</v>
      </c>
      <c r="AZ555" s="44">
        <f>IF(AF555="",0,IF(ISTEXT(AF555),H555*VALUE(SUBSTITUTE(AF555,"%",""))/100,H555*AF555))-Tabela1[[#This Row],[PRONTO ACABADO2]]</f>
        <v>0</v>
      </c>
      <c r="BA555" s="44">
        <f>IF(AG555="",0,IF(ISTEXT(AG555),H555*VALUE(SUBSTITUTE(AG555,"%",""))/100,H555*AG555))-Tabela1[[#This Row],[PESO EXPEDIDO2]]</f>
        <v>0</v>
      </c>
      <c r="BB555" s="44">
        <f t="shared" si="91"/>
        <v>6</v>
      </c>
      <c r="BC555" s="44">
        <f t="shared" si="92"/>
        <v>6</v>
      </c>
      <c r="BD555" s="44"/>
    </row>
    <row r="556" spans="1:56" ht="15.75" hidden="1" customHeight="1" x14ac:dyDescent="0.25">
      <c r="A556" s="6" t="s">
        <v>2562</v>
      </c>
      <c r="B556" s="22" t="s">
        <v>3178</v>
      </c>
      <c r="C556" s="7">
        <v>1</v>
      </c>
      <c r="D556" s="46" t="s">
        <v>2563</v>
      </c>
      <c r="E556" s="7">
        <v>3517</v>
      </c>
      <c r="F556" s="7">
        <v>21</v>
      </c>
      <c r="G556" s="24">
        <v>192.3</v>
      </c>
      <c r="H556" s="41">
        <f>Tabela1[[#This Row],[PESO UNI]]*Tabela1[[#This Row],[QTE]]</f>
        <v>192.3</v>
      </c>
      <c r="I556" s="7">
        <v>1</v>
      </c>
      <c r="J556" s="8" t="s">
        <v>2557</v>
      </c>
      <c r="K556" s="8" t="s">
        <v>54</v>
      </c>
      <c r="L556" s="9" t="s">
        <v>2558</v>
      </c>
      <c r="M556" s="10"/>
      <c r="N556" s="11" t="s">
        <v>46</v>
      </c>
      <c r="O556" s="12"/>
      <c r="P556" s="13"/>
      <c r="Q556" s="14">
        <f>Tabela1[[#This Row],[QTDE/ Fabricação]]-Tabela1[[#This Row],[QTE]]</f>
        <v>-1</v>
      </c>
      <c r="R556" s="19">
        <f t="shared" si="87"/>
        <v>192.3</v>
      </c>
      <c r="S556" s="19">
        <f t="shared" si="86"/>
        <v>192.3</v>
      </c>
      <c r="T556" s="20">
        <f t="shared" si="88"/>
        <v>0</v>
      </c>
      <c r="U556" s="17">
        <f>IFERROR(SUMIF('LISTA DE EMBARQUE'!B:B,MICRO!E:E,'LISTA DE EMBARQUE'!G:G),"")</f>
        <v>0</v>
      </c>
      <c r="V556" s="12" t="str">
        <f>IFERROR(VLOOKUP(Tabela1[[#This Row],[COD.MDE]],'LISTA DE EMBARQUE'!B:L,11,0),"")</f>
        <v/>
      </c>
      <c r="W556" s="13" t="str">
        <f>IFERROR(COUNTIF(#REF!,Tabela1[[#This Row],[Colunas5]]),"")</f>
        <v/>
      </c>
      <c r="X556" s="14">
        <f>Tabela1[[#This Row],[QIANTIDADE EXPEDIDA]]*Tabela1[[#This Row],[PESO UNI]]</f>
        <v>0</v>
      </c>
      <c r="Y556" s="14">
        <f t="shared" si="89"/>
        <v>-1</v>
      </c>
      <c r="Z556" s="21">
        <f>Tabela1[[#This Row],[PESO TOTAL]]-Tabela1[[#This Row],[Peso Expedido]]</f>
        <v>192.3</v>
      </c>
      <c r="AA556" s="18">
        <v>1</v>
      </c>
      <c r="AB556" s="40"/>
      <c r="AC556" s="40">
        <v>1</v>
      </c>
      <c r="AD556" s="40">
        <v>1</v>
      </c>
      <c r="AE556" s="40">
        <v>1</v>
      </c>
      <c r="AF556" s="40">
        <v>1</v>
      </c>
      <c r="AG556" s="40">
        <v>1</v>
      </c>
      <c r="AH556" s="40">
        <v>1</v>
      </c>
      <c r="AI556" s="40" t="s">
        <v>4523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90"/>
        <v>P-024507-1/P190</v>
      </c>
      <c r="AP556" t="str">
        <f>Tabela1[[#This Row],[TAG]]&amp;Tabela1[[#This Row],[PEDIDO]]&amp;Tabela1[[#This Row],[PRODUTO]]</f>
        <v>P190P-190TECMETAL</v>
      </c>
      <c r="AQ556" s="23" t="str">
        <f>Tabela1[[#This Row],[PRODUTO]]&amp;Tabela1[[#This Row],[TAG]]</f>
        <v>TECMETALP190</v>
      </c>
      <c r="AR556" s="183">
        <f>Tabela1[[#This Row],[PESO TOTAL]]*Tabela1[[#This Row],[MATÉRIA PRIMA]]</f>
        <v>192.3</v>
      </c>
      <c r="AS556" s="28">
        <f>Tabela1[[#This Row],[PESO TOTAL]]*Tabela1[[#This Row],[PREPARAÇÃO ]]</f>
        <v>192.3</v>
      </c>
      <c r="AT556" s="28">
        <f>Tabela1[[#This Row],[PESO TOTAL]]*Tabela1[[#This Row],[CALDEIRARIA]]</f>
        <v>192.3</v>
      </c>
      <c r="AU556" s="28">
        <f>Tabela1[[#This Row],[PESO TOTAL]]*Tabela1[[#This Row],[SOLDA]]</f>
        <v>192.3</v>
      </c>
      <c r="AV556" s="28">
        <f>Tabela1[[#This Row],[PESO TOTAL]]*Tabela1[[#This Row],[ACABAMENTO]]</f>
        <v>192.3</v>
      </c>
      <c r="AW556" s="28">
        <f>Tabela1[[#This Row],[PESO TOTAL]]*Tabela1[[#This Row],[PRONTO ACABADO]]</f>
        <v>192.3</v>
      </c>
      <c r="AX556" s="28">
        <f>Tabela1[[#This Row],[PESO TOTAL]]*Tabela1[[#This Row],[EXPEDIÇÃO ]]</f>
        <v>192.3</v>
      </c>
      <c r="AY556" s="28" t="str">
        <f>Tabela1[[#This Row],[PEDIDO]]&amp;Tabela1[[#This Row],[PRODUTO]]</f>
        <v>P-190TECMETAL</v>
      </c>
      <c r="AZ556" s="44">
        <f>IF(AF556="",0,IF(ISTEXT(AF556),H556*VALUE(SUBSTITUTE(AF556,"%",""))/100,H556*AF556))-Tabela1[[#This Row],[PRONTO ACABADO2]]</f>
        <v>0</v>
      </c>
      <c r="BA556" s="44">
        <f>IF(AG556="",0,IF(ISTEXT(AG556),H556*VALUE(SUBSTITUTE(AG556,"%",""))/100,H556*AG556))-Tabela1[[#This Row],[PESO EXPEDIDO2]]</f>
        <v>0</v>
      </c>
      <c r="BB556" s="44">
        <f t="shared" si="91"/>
        <v>192.3</v>
      </c>
      <c r="BC556" s="44">
        <f t="shared" si="92"/>
        <v>192.3</v>
      </c>
      <c r="BD556" s="44"/>
    </row>
    <row r="557" spans="1:56" ht="15.75" hidden="1" customHeight="1" x14ac:dyDescent="0.25">
      <c r="A557" s="6" t="s">
        <v>2562</v>
      </c>
      <c r="B557" s="22"/>
      <c r="C557" s="7">
        <v>1</v>
      </c>
      <c r="D557" s="46" t="s">
        <v>2988</v>
      </c>
      <c r="E557" s="7">
        <v>3517</v>
      </c>
      <c r="F557" s="7">
        <v>21</v>
      </c>
      <c r="G557" s="24">
        <v>4</v>
      </c>
      <c r="H557" s="41">
        <f>Tabela1[[#This Row],[PESO UNI]]*Tabela1[[#This Row],[QTE]]</f>
        <v>4</v>
      </c>
      <c r="I557" s="7">
        <v>1</v>
      </c>
      <c r="J557" s="8" t="s">
        <v>2557</v>
      </c>
      <c r="K557" s="8" t="s">
        <v>54</v>
      </c>
      <c r="L557" s="9" t="s">
        <v>2558</v>
      </c>
      <c r="M557" s="10"/>
      <c r="N557" s="11" t="s">
        <v>46</v>
      </c>
      <c r="O557" s="12"/>
      <c r="P557" s="13"/>
      <c r="Q557" s="14">
        <f>Tabela1[[#This Row],[QTDE/ Fabricação]]-Tabela1[[#This Row],[QTE]]</f>
        <v>-1</v>
      </c>
      <c r="R557" s="19">
        <f t="shared" si="87"/>
        <v>4</v>
      </c>
      <c r="S557" s="19">
        <f t="shared" si="86"/>
        <v>4</v>
      </c>
      <c r="T557" s="20">
        <f t="shared" si="88"/>
        <v>0</v>
      </c>
      <c r="U557" s="17">
        <f>IFERROR(SUMIF('LISTA DE EMBARQUE'!B:B,MICRO!E:E,'LISTA DE EMBARQUE'!G:G),"")</f>
        <v>0</v>
      </c>
      <c r="V557" s="12" t="str">
        <f>IFERROR(VLOOKUP(Tabela1[[#This Row],[COD.MDE]],'LISTA DE EMBARQUE'!B:L,11,0),"")</f>
        <v/>
      </c>
      <c r="W557" s="13" t="str">
        <f>IFERROR(COUNTIF(#REF!,Tabela1[[#This Row],[Colunas5]]),"")</f>
        <v/>
      </c>
      <c r="X557" s="14">
        <f>Tabela1[[#This Row],[QIANTIDADE EXPEDIDA]]*Tabela1[[#This Row],[PESO UNI]]</f>
        <v>0</v>
      </c>
      <c r="Y557" s="14">
        <f t="shared" si="89"/>
        <v>-1</v>
      </c>
      <c r="Z557" s="21">
        <f>Tabela1[[#This Row],[PESO TOTAL]]-Tabela1[[#This Row],[Peso Expedido]]</f>
        <v>4</v>
      </c>
      <c r="AA557" s="18">
        <v>1</v>
      </c>
      <c r="AB557" s="40"/>
      <c r="AC557" s="40">
        <v>1</v>
      </c>
      <c r="AD557" s="40">
        <v>1</v>
      </c>
      <c r="AE557" s="40">
        <v>1</v>
      </c>
      <c r="AF557" s="40">
        <v>1</v>
      </c>
      <c r="AG557" s="40">
        <v>1</v>
      </c>
      <c r="AH557" s="40">
        <v>1</v>
      </c>
      <c r="AI557" s="40" t="s">
        <v>4523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90"/>
        <v>P-024507-1/P190</v>
      </c>
      <c r="AP557" t="str">
        <f>Tabela1[[#This Row],[TAG]]&amp;Tabela1[[#This Row],[PEDIDO]]&amp;Tabela1[[#This Row],[PRODUTO]]</f>
        <v>P190P-190TECMETAL</v>
      </c>
      <c r="AQ557" s="23" t="str">
        <f>Tabela1[[#This Row],[PRODUTO]]&amp;Tabela1[[#This Row],[TAG]]</f>
        <v>TECMETALP190</v>
      </c>
      <c r="AR557" s="183">
        <f>Tabela1[[#This Row],[PESO TOTAL]]*Tabela1[[#This Row],[MATÉRIA PRIMA]]</f>
        <v>4</v>
      </c>
      <c r="AS557" s="28">
        <f>Tabela1[[#This Row],[PESO TOTAL]]*Tabela1[[#This Row],[PREPARAÇÃO ]]</f>
        <v>4</v>
      </c>
      <c r="AT557" s="28">
        <f>Tabela1[[#This Row],[PESO TOTAL]]*Tabela1[[#This Row],[CALDEIRARIA]]</f>
        <v>4</v>
      </c>
      <c r="AU557" s="28">
        <f>Tabela1[[#This Row],[PESO TOTAL]]*Tabela1[[#This Row],[SOLDA]]</f>
        <v>4</v>
      </c>
      <c r="AV557" s="28">
        <f>Tabela1[[#This Row],[PESO TOTAL]]*Tabela1[[#This Row],[ACABAMENTO]]</f>
        <v>4</v>
      </c>
      <c r="AW557" s="28">
        <f>Tabela1[[#This Row],[PESO TOTAL]]*Tabela1[[#This Row],[PRONTO ACABADO]]</f>
        <v>4</v>
      </c>
      <c r="AX557" s="28">
        <f>Tabela1[[#This Row],[PESO TOTAL]]*Tabela1[[#This Row],[EXPEDIÇÃO ]]</f>
        <v>4</v>
      </c>
      <c r="AY557" s="28" t="str">
        <f>Tabela1[[#This Row],[PEDIDO]]&amp;Tabela1[[#This Row],[PRODUTO]]</f>
        <v>P-190TECMETAL</v>
      </c>
      <c r="AZ557" s="44">
        <f>IF(AF557="",0,IF(ISTEXT(AF557),H557*VALUE(SUBSTITUTE(AF557,"%",""))/100,H557*AF557))-Tabela1[[#This Row],[PRONTO ACABADO2]]</f>
        <v>0</v>
      </c>
      <c r="BA557" s="44">
        <f>IF(AG557="",0,IF(ISTEXT(AG557),H557*VALUE(SUBSTITUTE(AG557,"%",""))/100,H557*AG557))-Tabela1[[#This Row],[PESO EXPEDIDO2]]</f>
        <v>0</v>
      </c>
      <c r="BB557" s="44">
        <f t="shared" si="91"/>
        <v>4</v>
      </c>
      <c r="BC557" s="44">
        <f t="shared" si="92"/>
        <v>4</v>
      </c>
      <c r="BD557" s="44"/>
    </row>
    <row r="558" spans="1:56" ht="15.75" hidden="1" customHeight="1" x14ac:dyDescent="0.25">
      <c r="A558" s="6" t="s">
        <v>2562</v>
      </c>
      <c r="B558" s="22"/>
      <c r="C558" s="7">
        <v>1</v>
      </c>
      <c r="D558" s="46" t="s">
        <v>2989</v>
      </c>
      <c r="E558" s="7">
        <v>3517</v>
      </c>
      <c r="F558" s="7">
        <v>21</v>
      </c>
      <c r="G558" s="24">
        <v>4</v>
      </c>
      <c r="H558" s="41">
        <f>Tabela1[[#This Row],[PESO UNI]]*Tabela1[[#This Row],[QTE]]</f>
        <v>4</v>
      </c>
      <c r="I558" s="7">
        <v>1</v>
      </c>
      <c r="J558" s="8" t="s">
        <v>2557</v>
      </c>
      <c r="K558" s="8" t="s">
        <v>54</v>
      </c>
      <c r="L558" s="9" t="s">
        <v>2558</v>
      </c>
      <c r="M558" s="10"/>
      <c r="N558" s="11" t="s">
        <v>46</v>
      </c>
      <c r="O558" s="12"/>
      <c r="P558" s="13"/>
      <c r="Q558" s="14">
        <f>Tabela1[[#This Row],[QTDE/ Fabricação]]-Tabela1[[#This Row],[QTE]]</f>
        <v>-1</v>
      </c>
      <c r="R558" s="19">
        <f t="shared" si="87"/>
        <v>4</v>
      </c>
      <c r="S558" s="19">
        <f t="shared" si="86"/>
        <v>4</v>
      </c>
      <c r="T558" s="20">
        <f t="shared" si="88"/>
        <v>0</v>
      </c>
      <c r="U558" s="17">
        <f>IFERROR(SUMIF('LISTA DE EMBARQUE'!B:B,MICRO!E:E,'LISTA DE EMBARQUE'!G:G),"")</f>
        <v>0</v>
      </c>
      <c r="V558" s="12" t="str">
        <f>IFERROR(VLOOKUP(Tabela1[[#This Row],[COD.MDE]],'LISTA DE EMBARQUE'!B:L,11,0),"")</f>
        <v/>
      </c>
      <c r="W558" s="13" t="str">
        <f>IFERROR(COUNTIF(#REF!,Tabela1[[#This Row],[Colunas5]]),"")</f>
        <v/>
      </c>
      <c r="X558" s="14">
        <f>Tabela1[[#This Row],[QIANTIDADE EXPEDIDA]]*Tabela1[[#This Row],[PESO UNI]]</f>
        <v>0</v>
      </c>
      <c r="Y558" s="14">
        <f t="shared" si="89"/>
        <v>-1</v>
      </c>
      <c r="Z558" s="21">
        <f>Tabela1[[#This Row],[PESO TOTAL]]-Tabela1[[#This Row],[Peso Expedido]]</f>
        <v>4</v>
      </c>
      <c r="AA558" s="18">
        <v>1</v>
      </c>
      <c r="AB558" s="40"/>
      <c r="AC558" s="40">
        <v>1</v>
      </c>
      <c r="AD558" s="40">
        <v>1</v>
      </c>
      <c r="AE558" s="40">
        <v>1</v>
      </c>
      <c r="AF558" s="40">
        <v>1</v>
      </c>
      <c r="AG558" s="40">
        <v>1</v>
      </c>
      <c r="AH558" s="40">
        <v>1</v>
      </c>
      <c r="AI558" s="40" t="s">
        <v>4523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90"/>
        <v>P-024507-1/P190</v>
      </c>
      <c r="AP558" t="str">
        <f>Tabela1[[#This Row],[TAG]]&amp;Tabela1[[#This Row],[PEDIDO]]&amp;Tabela1[[#This Row],[PRODUTO]]</f>
        <v>P190P-190TECMETAL</v>
      </c>
      <c r="AQ558" s="23" t="str">
        <f>Tabela1[[#This Row],[PRODUTO]]&amp;Tabela1[[#This Row],[TAG]]</f>
        <v>TECMETALP190</v>
      </c>
      <c r="AR558" s="183">
        <f>Tabela1[[#This Row],[PESO TOTAL]]*Tabela1[[#This Row],[MATÉRIA PRIMA]]</f>
        <v>4</v>
      </c>
      <c r="AS558" s="28">
        <f>Tabela1[[#This Row],[PESO TOTAL]]*Tabela1[[#This Row],[PREPARAÇÃO ]]</f>
        <v>4</v>
      </c>
      <c r="AT558" s="28">
        <f>Tabela1[[#This Row],[PESO TOTAL]]*Tabela1[[#This Row],[CALDEIRARIA]]</f>
        <v>4</v>
      </c>
      <c r="AU558" s="28">
        <f>Tabela1[[#This Row],[PESO TOTAL]]*Tabela1[[#This Row],[SOLDA]]</f>
        <v>4</v>
      </c>
      <c r="AV558" s="28">
        <f>Tabela1[[#This Row],[PESO TOTAL]]*Tabela1[[#This Row],[ACABAMENTO]]</f>
        <v>4</v>
      </c>
      <c r="AW558" s="28">
        <f>Tabela1[[#This Row],[PESO TOTAL]]*Tabela1[[#This Row],[PRONTO ACABADO]]</f>
        <v>4</v>
      </c>
      <c r="AX558" s="28">
        <f>Tabela1[[#This Row],[PESO TOTAL]]*Tabela1[[#This Row],[EXPEDIÇÃO ]]</f>
        <v>4</v>
      </c>
      <c r="AY558" s="28" t="str">
        <f>Tabela1[[#This Row],[PEDIDO]]&amp;Tabela1[[#This Row],[PRODUTO]]</f>
        <v>P-190TECMETAL</v>
      </c>
      <c r="AZ558" s="44">
        <f>IF(AF558="",0,IF(ISTEXT(AF558),H558*VALUE(SUBSTITUTE(AF558,"%",""))/100,H558*AF558))-Tabela1[[#This Row],[PRONTO ACABADO2]]</f>
        <v>0</v>
      </c>
      <c r="BA558" s="44">
        <f>IF(AG558="",0,IF(ISTEXT(AG558),H558*VALUE(SUBSTITUTE(AG558,"%",""))/100,H558*AG558))-Tabela1[[#This Row],[PESO EXPEDIDO2]]</f>
        <v>0</v>
      </c>
      <c r="BB558" s="44">
        <f t="shared" si="91"/>
        <v>4</v>
      </c>
      <c r="BC558" s="44">
        <f t="shared" si="92"/>
        <v>4</v>
      </c>
      <c r="BD558" s="44"/>
    </row>
    <row r="559" spans="1:56" ht="15.75" hidden="1" customHeight="1" x14ac:dyDescent="0.25">
      <c r="A559" s="1" t="s">
        <v>4469</v>
      </c>
      <c r="B559" s="22"/>
      <c r="C559" s="1">
        <v>2</v>
      </c>
      <c r="D559" s="1" t="s">
        <v>4470</v>
      </c>
      <c r="E559" s="7">
        <v>4347</v>
      </c>
      <c r="F559" s="7" t="s">
        <v>4425</v>
      </c>
      <c r="G559" s="1">
        <v>45</v>
      </c>
      <c r="H559" s="41">
        <f>Tabela1[[#This Row],[PESO UNI]]*Tabela1[[#This Row],[QTE]]</f>
        <v>90</v>
      </c>
      <c r="I559" s="7"/>
      <c r="J559" s="8" t="s">
        <v>2557</v>
      </c>
      <c r="K559" s="8" t="s">
        <v>53</v>
      </c>
      <c r="L559" s="9" t="s">
        <v>2558</v>
      </c>
      <c r="M559" s="10"/>
      <c r="N559" s="11" t="s">
        <v>46</v>
      </c>
      <c r="O559" s="12"/>
      <c r="P559" s="13"/>
      <c r="Q559" s="14">
        <f>Tabela1[[#This Row],[QTDE/ Fabricação]]-Tabela1[[#This Row],[QTE]]</f>
        <v>-2</v>
      </c>
      <c r="R559" s="19">
        <f t="shared" si="87"/>
        <v>90</v>
      </c>
      <c r="S559" s="19">
        <f t="shared" si="86"/>
        <v>90</v>
      </c>
      <c r="T559" s="20">
        <f t="shared" si="88"/>
        <v>0</v>
      </c>
      <c r="U559" s="17">
        <f>IFERROR(SUMIF('LISTA DE EMBARQUE'!B:B,MICRO!E:E,'LISTA DE EMBARQUE'!G:G),"")</f>
        <v>2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90</v>
      </c>
      <c r="Y559" s="14">
        <f t="shared" si="89"/>
        <v>0</v>
      </c>
      <c r="Z559" s="21">
        <f>Tabela1[[#This Row],[PESO TOTAL]]-Tabela1[[#This Row],[Peso Expedido]]</f>
        <v>0</v>
      </c>
      <c r="AA559" s="18">
        <v>1</v>
      </c>
      <c r="AB559" s="40"/>
      <c r="AC559" s="40">
        <v>1</v>
      </c>
      <c r="AD559" s="40">
        <v>1</v>
      </c>
      <c r="AE559" s="40">
        <v>1</v>
      </c>
      <c r="AF559" s="40">
        <v>1</v>
      </c>
      <c r="AG559" s="40">
        <v>1</v>
      </c>
      <c r="AH559" s="40">
        <v>1</v>
      </c>
      <c r="AI559" s="40" t="s">
        <v>4523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90"/>
        <v>P-073057/P190</v>
      </c>
      <c r="AP559" t="str">
        <f>Tabela1[[#This Row],[TAG]]&amp;Tabela1[[#This Row],[PEDIDO]]&amp;Tabela1[[#This Row],[PRODUTO]]</f>
        <v>P190P-190COMERCIAL</v>
      </c>
      <c r="AQ559" s="23" t="str">
        <f>Tabela1[[#This Row],[PRODUTO]]&amp;Tabela1[[#This Row],[TAG]]</f>
        <v>COMERCIALP190</v>
      </c>
      <c r="AR559" s="183">
        <f>Tabela1[[#This Row],[PESO TOTAL]]*Tabela1[[#This Row],[MATÉRIA PRIMA]]</f>
        <v>90</v>
      </c>
      <c r="AS559" s="28">
        <f>Tabela1[[#This Row],[PESO TOTAL]]*Tabela1[[#This Row],[PREPARAÇÃO ]]</f>
        <v>90</v>
      </c>
      <c r="AT559" s="28">
        <f>Tabela1[[#This Row],[PESO TOTAL]]*Tabela1[[#This Row],[CALDEIRARIA]]</f>
        <v>90</v>
      </c>
      <c r="AU559" s="28">
        <f>Tabela1[[#This Row],[PESO TOTAL]]*Tabela1[[#This Row],[SOLDA]]</f>
        <v>90</v>
      </c>
      <c r="AV559" s="28">
        <f>Tabela1[[#This Row],[PESO TOTAL]]*Tabela1[[#This Row],[ACABAMENTO]]</f>
        <v>90</v>
      </c>
      <c r="AW559" s="28">
        <f>Tabela1[[#This Row],[PESO TOTAL]]*Tabela1[[#This Row],[PRONTO ACABADO]]</f>
        <v>90</v>
      </c>
      <c r="AX559" s="28">
        <f>Tabela1[[#This Row],[PESO TOTAL]]*Tabela1[[#This Row],[EXPEDIÇÃO ]]</f>
        <v>90</v>
      </c>
      <c r="AY559" s="28" t="str">
        <f>Tabela1[[#This Row],[PEDIDO]]&amp;Tabela1[[#This Row],[PRODUTO]]</f>
        <v>P-190COMERCIAL</v>
      </c>
      <c r="AZ559" s="44">
        <f>IF(AF559="",0,IF(ISTEXT(AF559),H559*VALUE(SUBSTITUTE(AF559,"%",""))/100,H559*AF559))-Tabela1[[#This Row],[PRONTO ACABADO2]]</f>
        <v>0</v>
      </c>
      <c r="BA559" s="44">
        <f>IF(AG559="",0,IF(ISTEXT(AG559),H559*VALUE(SUBSTITUTE(AG559,"%",""))/100,H559*AG559))-Tabela1[[#This Row],[PESO EXPEDIDO2]]</f>
        <v>0</v>
      </c>
      <c r="BB559" s="44">
        <f t="shared" si="91"/>
        <v>90</v>
      </c>
      <c r="BC559" s="44">
        <f t="shared" si="92"/>
        <v>90</v>
      </c>
      <c r="BD559" s="44"/>
    </row>
    <row r="560" spans="1:56" ht="15.75" hidden="1" customHeight="1" x14ac:dyDescent="0.25">
      <c r="A560" s="1" t="s">
        <v>4469</v>
      </c>
      <c r="B560" s="22"/>
      <c r="C560" s="1">
        <v>1</v>
      </c>
      <c r="D560" s="1" t="s">
        <v>4471</v>
      </c>
      <c r="E560" s="7">
        <v>4348</v>
      </c>
      <c r="F560" s="7" t="s">
        <v>4425</v>
      </c>
      <c r="G560" s="1">
        <v>85</v>
      </c>
      <c r="H560" s="41">
        <f>Tabela1[[#This Row],[PESO UNI]]*Tabela1[[#This Row],[QTE]]</f>
        <v>85</v>
      </c>
      <c r="I560" s="7"/>
      <c r="J560" s="8" t="s">
        <v>2557</v>
      </c>
      <c r="K560" s="8" t="s">
        <v>53</v>
      </c>
      <c r="L560" s="9" t="s">
        <v>2558</v>
      </c>
      <c r="M560" s="10"/>
      <c r="N560" s="11" t="s">
        <v>46</v>
      </c>
      <c r="O560" s="12"/>
      <c r="P560" s="13"/>
      <c r="Q560" s="14">
        <f>Tabela1[[#This Row],[QTDE/ Fabricação]]-Tabela1[[#This Row],[QTE]]</f>
        <v>-1</v>
      </c>
      <c r="R560" s="19">
        <f t="shared" si="87"/>
        <v>85</v>
      </c>
      <c r="S560" s="19">
        <f t="shared" si="86"/>
        <v>85</v>
      </c>
      <c r="T560" s="20">
        <f t="shared" si="88"/>
        <v>0</v>
      </c>
      <c r="U560" s="17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85</v>
      </c>
      <c r="Y560" s="14">
        <f t="shared" si="89"/>
        <v>0</v>
      </c>
      <c r="Z560" s="21">
        <f>Tabela1[[#This Row],[PESO TOTAL]]-Tabela1[[#This Row],[Peso Expedido]]</f>
        <v>0</v>
      </c>
      <c r="AA560" s="18">
        <v>1</v>
      </c>
      <c r="AB560" s="40"/>
      <c r="AC560" s="40">
        <v>1</v>
      </c>
      <c r="AD560" s="40">
        <v>1</v>
      </c>
      <c r="AE560" s="40">
        <v>1</v>
      </c>
      <c r="AF560" s="40">
        <v>1</v>
      </c>
      <c r="AG560" s="40">
        <v>1</v>
      </c>
      <c r="AH560" s="40">
        <v>1</v>
      </c>
      <c r="AI560" s="40" t="s">
        <v>4523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90"/>
        <v>P-073057/P190</v>
      </c>
      <c r="AP560" t="str">
        <f>Tabela1[[#This Row],[TAG]]&amp;Tabela1[[#This Row],[PEDIDO]]&amp;Tabela1[[#This Row],[PRODUTO]]</f>
        <v>P190P-190COMERCIAL</v>
      </c>
      <c r="AQ560" s="23" t="str">
        <f>Tabela1[[#This Row],[PRODUTO]]&amp;Tabela1[[#This Row],[TAG]]</f>
        <v>COMERCIALP190</v>
      </c>
      <c r="AR560" s="183">
        <f>Tabela1[[#This Row],[PESO TOTAL]]*Tabela1[[#This Row],[MATÉRIA PRIMA]]</f>
        <v>85</v>
      </c>
      <c r="AS560" s="28">
        <f>Tabela1[[#This Row],[PESO TOTAL]]*Tabela1[[#This Row],[PREPARAÇÃO ]]</f>
        <v>85</v>
      </c>
      <c r="AT560" s="28">
        <f>Tabela1[[#This Row],[PESO TOTAL]]*Tabela1[[#This Row],[CALDEIRARIA]]</f>
        <v>85</v>
      </c>
      <c r="AU560" s="28">
        <f>Tabela1[[#This Row],[PESO TOTAL]]*Tabela1[[#This Row],[SOLDA]]</f>
        <v>85</v>
      </c>
      <c r="AV560" s="28">
        <f>Tabela1[[#This Row],[PESO TOTAL]]*Tabela1[[#This Row],[ACABAMENTO]]</f>
        <v>85</v>
      </c>
      <c r="AW560" s="28">
        <f>Tabela1[[#This Row],[PESO TOTAL]]*Tabela1[[#This Row],[PRONTO ACABADO]]</f>
        <v>85</v>
      </c>
      <c r="AX560" s="28">
        <f>Tabela1[[#This Row],[PESO TOTAL]]*Tabela1[[#This Row],[EXPEDIÇÃO ]]</f>
        <v>85</v>
      </c>
      <c r="AY560" s="28" t="str">
        <f>Tabela1[[#This Row],[PEDIDO]]&amp;Tabela1[[#This Row],[PRODUTO]]</f>
        <v>P-190COMERCIAL</v>
      </c>
      <c r="AZ560" s="44">
        <f>IF(AF560="",0,IF(ISTEXT(AF560),H560*VALUE(SUBSTITUTE(AF560,"%",""))/100,H560*AF560))-Tabela1[[#This Row],[PRONTO ACABADO2]]</f>
        <v>0</v>
      </c>
      <c r="BA560" s="44">
        <f>IF(AG560="",0,IF(ISTEXT(AG560),H560*VALUE(SUBSTITUTE(AG560,"%",""))/100,H560*AG560))-Tabela1[[#This Row],[PESO EXPEDIDO2]]</f>
        <v>0</v>
      </c>
      <c r="BB560" s="44">
        <f t="shared" si="91"/>
        <v>85</v>
      </c>
      <c r="BC560" s="44">
        <f t="shared" si="92"/>
        <v>85</v>
      </c>
      <c r="BD560" s="44"/>
    </row>
    <row r="561" spans="1:56" ht="15.75" hidden="1" customHeight="1" x14ac:dyDescent="0.25">
      <c r="A561" s="1" t="s">
        <v>4469</v>
      </c>
      <c r="B561" s="22"/>
      <c r="C561" s="1">
        <v>1</v>
      </c>
      <c r="D561" s="1" t="s">
        <v>4472</v>
      </c>
      <c r="E561" s="7">
        <v>4349</v>
      </c>
      <c r="F561" s="7" t="s">
        <v>4425</v>
      </c>
      <c r="G561" s="1">
        <v>65</v>
      </c>
      <c r="H561" s="41">
        <f>Tabela1[[#This Row],[PESO UNI]]*Tabela1[[#This Row],[QTE]]</f>
        <v>65</v>
      </c>
      <c r="I561" s="7"/>
      <c r="J561" s="8" t="s">
        <v>2557</v>
      </c>
      <c r="K561" s="8" t="s">
        <v>53</v>
      </c>
      <c r="L561" s="9" t="s">
        <v>2558</v>
      </c>
      <c r="M561" s="10"/>
      <c r="N561" s="11" t="s">
        <v>46</v>
      </c>
      <c r="O561" s="12"/>
      <c r="P561" s="13"/>
      <c r="Q561" s="14">
        <f>Tabela1[[#This Row],[QTDE/ Fabricação]]-Tabela1[[#This Row],[QTE]]</f>
        <v>-1</v>
      </c>
      <c r="R561" s="19">
        <f t="shared" si="87"/>
        <v>65</v>
      </c>
      <c r="S561" s="19">
        <f t="shared" si="86"/>
        <v>65</v>
      </c>
      <c r="T561" s="20">
        <f t="shared" si="88"/>
        <v>0</v>
      </c>
      <c r="U561" s="17">
        <f>IFERROR(SUMIF('LISTA DE EMBARQUE'!B:B,MICRO!E:E,'LISTA DE EMBARQUE'!G:G),"")</f>
        <v>1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65</v>
      </c>
      <c r="Y561" s="14">
        <f t="shared" si="89"/>
        <v>0</v>
      </c>
      <c r="Z561" s="21">
        <f>Tabela1[[#This Row],[PESO TOTAL]]-Tabela1[[#This Row],[Peso Expedido]]</f>
        <v>0</v>
      </c>
      <c r="AA561" s="18">
        <v>1</v>
      </c>
      <c r="AB561" s="40"/>
      <c r="AC561" s="40">
        <v>1</v>
      </c>
      <c r="AD561" s="40">
        <v>1</v>
      </c>
      <c r="AE561" s="40">
        <v>1</v>
      </c>
      <c r="AF561" s="40">
        <v>1</v>
      </c>
      <c r="AG561" s="40">
        <v>1</v>
      </c>
      <c r="AH561" s="40">
        <v>1</v>
      </c>
      <c r="AI561" s="40" t="s">
        <v>4523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90"/>
        <v>P-073057/P190</v>
      </c>
      <c r="AP561" t="str">
        <f>Tabela1[[#This Row],[TAG]]&amp;Tabela1[[#This Row],[PEDIDO]]&amp;Tabela1[[#This Row],[PRODUTO]]</f>
        <v>P190P-190COMERCIAL</v>
      </c>
      <c r="AQ561" s="23" t="str">
        <f>Tabela1[[#This Row],[PRODUTO]]&amp;Tabela1[[#This Row],[TAG]]</f>
        <v>COMERCIALP190</v>
      </c>
      <c r="AR561" s="183">
        <f>Tabela1[[#This Row],[PESO TOTAL]]*Tabela1[[#This Row],[MATÉRIA PRIMA]]</f>
        <v>65</v>
      </c>
      <c r="AS561" s="28">
        <f>Tabela1[[#This Row],[PESO TOTAL]]*Tabela1[[#This Row],[PREPARAÇÃO ]]</f>
        <v>65</v>
      </c>
      <c r="AT561" s="28">
        <f>Tabela1[[#This Row],[PESO TOTAL]]*Tabela1[[#This Row],[CALDEIRARIA]]</f>
        <v>65</v>
      </c>
      <c r="AU561" s="28">
        <f>Tabela1[[#This Row],[PESO TOTAL]]*Tabela1[[#This Row],[SOLDA]]</f>
        <v>65</v>
      </c>
      <c r="AV561" s="28">
        <f>Tabela1[[#This Row],[PESO TOTAL]]*Tabela1[[#This Row],[ACABAMENTO]]</f>
        <v>65</v>
      </c>
      <c r="AW561" s="28">
        <f>Tabela1[[#This Row],[PESO TOTAL]]*Tabela1[[#This Row],[PRONTO ACABADO]]</f>
        <v>65</v>
      </c>
      <c r="AX561" s="28">
        <f>Tabela1[[#This Row],[PESO TOTAL]]*Tabela1[[#This Row],[EXPEDIÇÃO ]]</f>
        <v>65</v>
      </c>
      <c r="AY561" s="28" t="str">
        <f>Tabela1[[#This Row],[PEDIDO]]&amp;Tabela1[[#This Row],[PRODUTO]]</f>
        <v>P-190COMERCIAL</v>
      </c>
      <c r="AZ561" s="44">
        <f>IF(AF561="",0,IF(ISTEXT(AF561),H561*VALUE(SUBSTITUTE(AF561,"%",""))/100,H561*AF561))-Tabela1[[#This Row],[PRONTO ACABADO2]]</f>
        <v>0</v>
      </c>
      <c r="BA561" s="44">
        <f>IF(AG561="",0,IF(ISTEXT(AG561),H561*VALUE(SUBSTITUTE(AG561,"%",""))/100,H561*AG561))-Tabela1[[#This Row],[PESO EXPEDIDO2]]</f>
        <v>0</v>
      </c>
      <c r="BB561" s="44">
        <f t="shared" si="91"/>
        <v>65</v>
      </c>
      <c r="BC561" s="44">
        <f t="shared" si="92"/>
        <v>65</v>
      </c>
      <c r="BD561" s="44"/>
    </row>
    <row r="562" spans="1:56" ht="15.75" hidden="1" customHeight="1" x14ac:dyDescent="0.25">
      <c r="A562" s="1" t="s">
        <v>4473</v>
      </c>
      <c r="B562" s="22"/>
      <c r="C562" s="1">
        <v>1</v>
      </c>
      <c r="D562" s="1" t="s">
        <v>4474</v>
      </c>
      <c r="E562" s="7">
        <v>4350</v>
      </c>
      <c r="F562" s="7" t="s">
        <v>4425</v>
      </c>
      <c r="G562" s="1">
        <v>7.2</v>
      </c>
      <c r="H562" s="41">
        <f>Tabela1[[#This Row],[PESO UNI]]*Tabela1[[#This Row],[QTE]]</f>
        <v>7.2</v>
      </c>
      <c r="I562" s="7"/>
      <c r="J562" s="8" t="s">
        <v>2557</v>
      </c>
      <c r="K562" s="8" t="s">
        <v>53</v>
      </c>
      <c r="L562" s="9" t="s">
        <v>2558</v>
      </c>
      <c r="M562" s="10"/>
      <c r="N562" s="11" t="s">
        <v>46</v>
      </c>
      <c r="O562" s="12"/>
      <c r="P562" s="13"/>
      <c r="Q562" s="14">
        <f>Tabela1[[#This Row],[QTDE/ Fabricação]]-Tabela1[[#This Row],[QTE]]</f>
        <v>-1</v>
      </c>
      <c r="R562" s="19">
        <f t="shared" si="87"/>
        <v>7.2</v>
      </c>
      <c r="S562" s="19">
        <f t="shared" si="86"/>
        <v>7.2</v>
      </c>
      <c r="T562" s="20">
        <f t="shared" si="88"/>
        <v>0</v>
      </c>
      <c r="U562" s="17">
        <f>IFERROR(SUMIF('LISTA DE EMBARQUE'!B:B,MICRO!E:E,'LISTA DE EMBARQUE'!G:G),"")</f>
        <v>1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7.2</v>
      </c>
      <c r="Y562" s="14">
        <f t="shared" si="89"/>
        <v>0</v>
      </c>
      <c r="Z562" s="21">
        <f>Tabela1[[#This Row],[PESO TOTAL]]-Tabela1[[#This Row],[Peso Expedido]]</f>
        <v>0</v>
      </c>
      <c r="AA562" s="18">
        <v>1</v>
      </c>
      <c r="AB562" s="40"/>
      <c r="AC562" s="40">
        <v>1</v>
      </c>
      <c r="AD562" s="40">
        <v>1</v>
      </c>
      <c r="AE562" s="40">
        <v>1</v>
      </c>
      <c r="AF562" s="40">
        <v>1</v>
      </c>
      <c r="AG562" s="40">
        <v>1</v>
      </c>
      <c r="AH562" s="40">
        <v>1</v>
      </c>
      <c r="AI562" s="40" t="s">
        <v>4523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90"/>
        <v>P-073057-1/P190</v>
      </c>
      <c r="AP562" t="str">
        <f>Tabela1[[#This Row],[TAG]]&amp;Tabela1[[#This Row],[PEDIDO]]&amp;Tabela1[[#This Row],[PRODUTO]]</f>
        <v>P190P-190COMERCIAL</v>
      </c>
      <c r="AQ562" s="23" t="str">
        <f>Tabela1[[#This Row],[PRODUTO]]&amp;Tabela1[[#This Row],[TAG]]</f>
        <v>COMERCIALP190</v>
      </c>
      <c r="AR562" s="183">
        <f>Tabela1[[#This Row],[PESO TOTAL]]*Tabela1[[#This Row],[MATÉRIA PRIMA]]</f>
        <v>7.2</v>
      </c>
      <c r="AS562" s="28">
        <f>Tabela1[[#This Row],[PESO TOTAL]]*Tabela1[[#This Row],[PREPARAÇÃO ]]</f>
        <v>7.2</v>
      </c>
      <c r="AT562" s="28">
        <f>Tabela1[[#This Row],[PESO TOTAL]]*Tabela1[[#This Row],[CALDEIRARIA]]</f>
        <v>7.2</v>
      </c>
      <c r="AU562" s="28">
        <f>Tabela1[[#This Row],[PESO TOTAL]]*Tabela1[[#This Row],[SOLDA]]</f>
        <v>7.2</v>
      </c>
      <c r="AV562" s="28">
        <f>Tabela1[[#This Row],[PESO TOTAL]]*Tabela1[[#This Row],[ACABAMENTO]]</f>
        <v>7.2</v>
      </c>
      <c r="AW562" s="28">
        <f>Tabela1[[#This Row],[PESO TOTAL]]*Tabela1[[#This Row],[PRONTO ACABADO]]</f>
        <v>7.2</v>
      </c>
      <c r="AX562" s="28">
        <f>Tabela1[[#This Row],[PESO TOTAL]]*Tabela1[[#This Row],[EXPEDIÇÃO ]]</f>
        <v>7.2</v>
      </c>
      <c r="AY562" s="28" t="str">
        <f>Tabela1[[#This Row],[PEDIDO]]&amp;Tabela1[[#This Row],[PRODUTO]]</f>
        <v>P-190COMERCIAL</v>
      </c>
      <c r="AZ562" s="44">
        <f>IF(AF562="",0,IF(ISTEXT(AF562),H562*VALUE(SUBSTITUTE(AF562,"%",""))/100,H562*AF562))-Tabela1[[#This Row],[PRONTO ACABADO2]]</f>
        <v>0</v>
      </c>
      <c r="BA562" s="44">
        <f>IF(AG562="",0,IF(ISTEXT(AG562),H562*VALUE(SUBSTITUTE(AG562,"%",""))/100,H562*AG562))-Tabela1[[#This Row],[PESO EXPEDIDO2]]</f>
        <v>0</v>
      </c>
      <c r="BB562" s="44">
        <f t="shared" si="91"/>
        <v>7.2</v>
      </c>
      <c r="BC562" s="44">
        <f t="shared" si="92"/>
        <v>7.2</v>
      </c>
      <c r="BD562" s="44"/>
    </row>
    <row r="563" spans="1:56" ht="15.75" hidden="1" customHeight="1" x14ac:dyDescent="0.25">
      <c r="A563" s="1" t="s">
        <v>4405</v>
      </c>
      <c r="B563" s="22"/>
      <c r="C563" s="1">
        <v>1</v>
      </c>
      <c r="D563" s="1" t="s">
        <v>4475</v>
      </c>
      <c r="E563" s="7">
        <v>4351</v>
      </c>
      <c r="F563" s="7" t="s">
        <v>4425</v>
      </c>
      <c r="G563" s="1">
        <v>0.03</v>
      </c>
      <c r="H563" s="41">
        <f>Tabela1[[#This Row],[PESO UNI]]*Tabela1[[#This Row],[QTE]]</f>
        <v>0.03</v>
      </c>
      <c r="I563" s="7"/>
      <c r="J563" s="8" t="s">
        <v>2557</v>
      </c>
      <c r="K563" s="8" t="s">
        <v>53</v>
      </c>
      <c r="L563" s="9" t="s">
        <v>2558</v>
      </c>
      <c r="M563" s="10"/>
      <c r="N563" s="11" t="s">
        <v>46</v>
      </c>
      <c r="O563" s="12"/>
      <c r="P563" s="13"/>
      <c r="Q563" s="14">
        <f>Tabela1[[#This Row],[QTDE/ Fabricação]]-Tabela1[[#This Row],[QTE]]</f>
        <v>-1</v>
      </c>
      <c r="R563" s="19">
        <f t="shared" si="87"/>
        <v>0.03</v>
      </c>
      <c r="S563" s="19">
        <f t="shared" si="86"/>
        <v>0.03</v>
      </c>
      <c r="T563" s="20">
        <f t="shared" si="88"/>
        <v>0</v>
      </c>
      <c r="U563" s="17">
        <f>IFERROR(SUMIF('LISTA DE EMBARQUE'!B:B,MICRO!E:E,'LISTA DE EMBARQUE'!G:G),"")</f>
        <v>1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0.03</v>
      </c>
      <c r="Y563" s="14">
        <f t="shared" si="89"/>
        <v>0</v>
      </c>
      <c r="Z563" s="21">
        <f>Tabela1[[#This Row],[PESO TOTAL]]-Tabela1[[#This Row],[Peso Expedido]]</f>
        <v>0</v>
      </c>
      <c r="AA563" s="18">
        <v>1</v>
      </c>
      <c r="AB563" s="40"/>
      <c r="AC563" s="40">
        <v>1</v>
      </c>
      <c r="AD563" s="40">
        <v>1</v>
      </c>
      <c r="AE563" s="40">
        <v>1</v>
      </c>
      <c r="AF563" s="40">
        <v>1</v>
      </c>
      <c r="AG563" s="40">
        <v>1</v>
      </c>
      <c r="AH563" s="40">
        <v>1</v>
      </c>
      <c r="AI563" s="40" t="s">
        <v>4523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90"/>
        <v>P-024533-1/P190</v>
      </c>
      <c r="AP563" t="str">
        <f>Tabela1[[#This Row],[TAG]]&amp;Tabela1[[#This Row],[PEDIDO]]&amp;Tabela1[[#This Row],[PRODUTO]]</f>
        <v>P190P-190COMERCIAL</v>
      </c>
      <c r="AQ563" s="23" t="str">
        <f>Tabela1[[#This Row],[PRODUTO]]&amp;Tabela1[[#This Row],[TAG]]</f>
        <v>COMERCIALP190</v>
      </c>
      <c r="AR563" s="183">
        <f>Tabela1[[#This Row],[PESO TOTAL]]*Tabela1[[#This Row],[MATÉRIA PRIMA]]</f>
        <v>0.03</v>
      </c>
      <c r="AS563" s="28">
        <f>Tabela1[[#This Row],[PESO TOTAL]]*Tabela1[[#This Row],[PREPARAÇÃO ]]</f>
        <v>0.03</v>
      </c>
      <c r="AT563" s="28">
        <f>Tabela1[[#This Row],[PESO TOTAL]]*Tabela1[[#This Row],[CALDEIRARIA]]</f>
        <v>0.03</v>
      </c>
      <c r="AU563" s="28">
        <f>Tabela1[[#This Row],[PESO TOTAL]]*Tabela1[[#This Row],[SOLDA]]</f>
        <v>0.03</v>
      </c>
      <c r="AV563" s="28">
        <f>Tabela1[[#This Row],[PESO TOTAL]]*Tabela1[[#This Row],[ACABAMENTO]]</f>
        <v>0.03</v>
      </c>
      <c r="AW563" s="28">
        <f>Tabela1[[#This Row],[PESO TOTAL]]*Tabela1[[#This Row],[PRONTO ACABADO]]</f>
        <v>0.03</v>
      </c>
      <c r="AX563" s="28">
        <f>Tabela1[[#This Row],[PESO TOTAL]]*Tabela1[[#This Row],[EXPEDIÇÃO ]]</f>
        <v>0.03</v>
      </c>
      <c r="AY563" s="28" t="str">
        <f>Tabela1[[#This Row],[PEDIDO]]&amp;Tabela1[[#This Row],[PRODUTO]]</f>
        <v>P-190COMERCIAL</v>
      </c>
      <c r="AZ563" s="44">
        <f>IF(AF563="",0,IF(ISTEXT(AF563),H563*VALUE(SUBSTITUTE(AF563,"%",""))/100,H563*AF563))-Tabela1[[#This Row],[PRONTO ACABADO2]]</f>
        <v>0</v>
      </c>
      <c r="BA563" s="44">
        <f>IF(AG563="",0,IF(ISTEXT(AG563),H563*VALUE(SUBSTITUTE(AG563,"%",""))/100,H563*AG563))-Tabela1[[#This Row],[PESO EXPEDIDO2]]</f>
        <v>0</v>
      </c>
      <c r="BB563" s="44">
        <f t="shared" si="91"/>
        <v>0.03</v>
      </c>
      <c r="BC563" s="44">
        <f t="shared" si="92"/>
        <v>0.03</v>
      </c>
      <c r="BD563" s="44"/>
    </row>
    <row r="564" spans="1:56" ht="15.75" hidden="1" customHeight="1" x14ac:dyDescent="0.25">
      <c r="A564" s="1" t="s">
        <v>4405</v>
      </c>
      <c r="B564" s="22"/>
      <c r="C564" s="1">
        <v>4</v>
      </c>
      <c r="D564" s="1" t="s">
        <v>4476</v>
      </c>
      <c r="E564" s="7">
        <v>4352</v>
      </c>
      <c r="F564" s="7" t="s">
        <v>4425</v>
      </c>
      <c r="G564" s="1">
        <v>0.02</v>
      </c>
      <c r="H564" s="41">
        <f>Tabela1[[#This Row],[PESO UNI]]*Tabela1[[#This Row],[QTE]]</f>
        <v>0.08</v>
      </c>
      <c r="I564" s="7"/>
      <c r="J564" s="8" t="s">
        <v>2557</v>
      </c>
      <c r="K564" s="8" t="s">
        <v>53</v>
      </c>
      <c r="L564" s="9" t="s">
        <v>2558</v>
      </c>
      <c r="M564" s="10"/>
      <c r="N564" s="11" t="s">
        <v>46</v>
      </c>
      <c r="O564" s="12"/>
      <c r="P564" s="13"/>
      <c r="Q564" s="14">
        <f>Tabela1[[#This Row],[QTDE/ Fabricação]]-Tabela1[[#This Row],[QTE]]</f>
        <v>-4</v>
      </c>
      <c r="R564" s="19">
        <f t="shared" si="87"/>
        <v>0.08</v>
      </c>
      <c r="S564" s="19">
        <f t="shared" si="86"/>
        <v>0.08</v>
      </c>
      <c r="T564" s="20">
        <f t="shared" si="88"/>
        <v>0</v>
      </c>
      <c r="U564" s="17">
        <f>IFERROR(SUMIF('LISTA DE EMBARQUE'!B:B,MICRO!E:E,'LISTA DE EMBARQUE'!G:G),"")</f>
        <v>4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0.08</v>
      </c>
      <c r="Y564" s="14">
        <f t="shared" si="89"/>
        <v>0</v>
      </c>
      <c r="Z564" s="21">
        <f>Tabela1[[#This Row],[PESO TOTAL]]-Tabela1[[#This Row],[Peso Expedido]]</f>
        <v>0</v>
      </c>
      <c r="AA564" s="18">
        <v>1</v>
      </c>
      <c r="AB564" s="40"/>
      <c r="AC564" s="40">
        <v>1</v>
      </c>
      <c r="AD564" s="40">
        <v>1</v>
      </c>
      <c r="AE564" s="40">
        <v>1</v>
      </c>
      <c r="AF564" s="40">
        <v>1</v>
      </c>
      <c r="AG564" s="40">
        <v>1</v>
      </c>
      <c r="AH564" s="40">
        <v>1</v>
      </c>
      <c r="AI564" s="40" t="s">
        <v>4523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90"/>
        <v>P-024533-1/P190</v>
      </c>
      <c r="AP564" t="str">
        <f>Tabela1[[#This Row],[TAG]]&amp;Tabela1[[#This Row],[PEDIDO]]&amp;Tabela1[[#This Row],[PRODUTO]]</f>
        <v>P190P-190COMERCIAL</v>
      </c>
      <c r="AQ564" s="23" t="str">
        <f>Tabela1[[#This Row],[PRODUTO]]&amp;Tabela1[[#This Row],[TAG]]</f>
        <v>COMERCIALP190</v>
      </c>
      <c r="AR564" s="183">
        <f>Tabela1[[#This Row],[PESO TOTAL]]*Tabela1[[#This Row],[MATÉRIA PRIMA]]</f>
        <v>0.08</v>
      </c>
      <c r="AS564" s="28">
        <f>Tabela1[[#This Row],[PESO TOTAL]]*Tabela1[[#This Row],[PREPARAÇÃO ]]</f>
        <v>0.08</v>
      </c>
      <c r="AT564" s="28">
        <f>Tabela1[[#This Row],[PESO TOTAL]]*Tabela1[[#This Row],[CALDEIRARIA]]</f>
        <v>0.08</v>
      </c>
      <c r="AU564" s="28">
        <f>Tabela1[[#This Row],[PESO TOTAL]]*Tabela1[[#This Row],[SOLDA]]</f>
        <v>0.08</v>
      </c>
      <c r="AV564" s="28">
        <f>Tabela1[[#This Row],[PESO TOTAL]]*Tabela1[[#This Row],[ACABAMENTO]]</f>
        <v>0.08</v>
      </c>
      <c r="AW564" s="28">
        <f>Tabela1[[#This Row],[PESO TOTAL]]*Tabela1[[#This Row],[PRONTO ACABADO]]</f>
        <v>0.08</v>
      </c>
      <c r="AX564" s="28">
        <f>Tabela1[[#This Row],[PESO TOTAL]]*Tabela1[[#This Row],[EXPEDIÇÃO ]]</f>
        <v>0.08</v>
      </c>
      <c r="AY564" s="28" t="str">
        <f>Tabela1[[#This Row],[PEDIDO]]&amp;Tabela1[[#This Row],[PRODUTO]]</f>
        <v>P-190COMERCIAL</v>
      </c>
      <c r="AZ564" s="44">
        <f>IF(AF564="",0,IF(ISTEXT(AF564),H564*VALUE(SUBSTITUTE(AF564,"%",""))/100,H564*AF564))-Tabela1[[#This Row],[PRONTO ACABADO2]]</f>
        <v>0</v>
      </c>
      <c r="BA564" s="44">
        <f>IF(AG564="",0,IF(ISTEXT(AG564),H564*VALUE(SUBSTITUTE(AG564,"%",""))/100,H564*AG564))-Tabela1[[#This Row],[PESO EXPEDIDO2]]</f>
        <v>0</v>
      </c>
      <c r="BB564" s="44">
        <f t="shared" si="91"/>
        <v>0.08</v>
      </c>
      <c r="BC564" s="44">
        <f t="shared" si="92"/>
        <v>0.08</v>
      </c>
      <c r="BD564" s="44"/>
    </row>
    <row r="565" spans="1:56" ht="15.75" hidden="1" customHeight="1" x14ac:dyDescent="0.25">
      <c r="A565" s="1" t="s">
        <v>4405</v>
      </c>
      <c r="B565" s="22"/>
      <c r="C565" s="1">
        <v>2</v>
      </c>
      <c r="D565" s="1" t="s">
        <v>4477</v>
      </c>
      <c r="E565" s="7">
        <v>4353</v>
      </c>
      <c r="F565" s="7" t="s">
        <v>4425</v>
      </c>
      <c r="G565" s="1">
        <v>0.02</v>
      </c>
      <c r="H565" s="41">
        <f>Tabela1[[#This Row],[PESO UNI]]*Tabela1[[#This Row],[QTE]]</f>
        <v>0.04</v>
      </c>
      <c r="I565" s="7"/>
      <c r="J565" s="8" t="s">
        <v>2557</v>
      </c>
      <c r="K565" s="8" t="s">
        <v>53</v>
      </c>
      <c r="L565" s="9" t="s">
        <v>2558</v>
      </c>
      <c r="M565" s="10"/>
      <c r="N565" s="11" t="s">
        <v>46</v>
      </c>
      <c r="O565" s="12"/>
      <c r="P565" s="13"/>
      <c r="Q565" s="14">
        <f>Tabela1[[#This Row],[QTDE/ Fabricação]]-Tabela1[[#This Row],[QTE]]</f>
        <v>-2</v>
      </c>
      <c r="R565" s="19">
        <f t="shared" si="87"/>
        <v>0.04</v>
      </c>
      <c r="S565" s="19">
        <f t="shared" si="86"/>
        <v>0.04</v>
      </c>
      <c r="T565" s="20">
        <f t="shared" si="88"/>
        <v>0</v>
      </c>
      <c r="U565" s="17">
        <f>IFERROR(SUMIF('LISTA DE EMBARQUE'!B:B,MICRO!E:E,'LISTA DE EMBARQUE'!G:G),"")</f>
        <v>2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0.04</v>
      </c>
      <c r="Y565" s="14">
        <f t="shared" si="89"/>
        <v>0</v>
      </c>
      <c r="Z565" s="21">
        <f>Tabela1[[#This Row],[PESO TOTAL]]-Tabela1[[#This Row],[Peso Expedido]]</f>
        <v>0</v>
      </c>
      <c r="AA565" s="18">
        <v>1</v>
      </c>
      <c r="AB565" s="40"/>
      <c r="AC565" s="40">
        <v>1</v>
      </c>
      <c r="AD565" s="40">
        <v>1</v>
      </c>
      <c r="AE565" s="40">
        <v>1</v>
      </c>
      <c r="AF565" s="40">
        <v>1</v>
      </c>
      <c r="AG565" s="40">
        <v>1</v>
      </c>
      <c r="AH565" s="40">
        <v>1</v>
      </c>
      <c r="AI565" s="40" t="s">
        <v>4523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90"/>
        <v>P-024533-1/P190</v>
      </c>
      <c r="AP565" t="str">
        <f>Tabela1[[#This Row],[TAG]]&amp;Tabela1[[#This Row],[PEDIDO]]&amp;Tabela1[[#This Row],[PRODUTO]]</f>
        <v>P190P-190COMERCIAL</v>
      </c>
      <c r="AQ565" s="23" t="str">
        <f>Tabela1[[#This Row],[PRODUTO]]&amp;Tabela1[[#This Row],[TAG]]</f>
        <v>COMERCIALP190</v>
      </c>
      <c r="AR565" s="183">
        <f>Tabela1[[#This Row],[PESO TOTAL]]*Tabela1[[#This Row],[MATÉRIA PRIMA]]</f>
        <v>0.04</v>
      </c>
      <c r="AS565" s="28">
        <f>Tabela1[[#This Row],[PESO TOTAL]]*Tabela1[[#This Row],[PREPARAÇÃO ]]</f>
        <v>0.04</v>
      </c>
      <c r="AT565" s="28">
        <f>Tabela1[[#This Row],[PESO TOTAL]]*Tabela1[[#This Row],[CALDEIRARIA]]</f>
        <v>0.04</v>
      </c>
      <c r="AU565" s="28">
        <f>Tabela1[[#This Row],[PESO TOTAL]]*Tabela1[[#This Row],[SOLDA]]</f>
        <v>0.04</v>
      </c>
      <c r="AV565" s="28">
        <f>Tabela1[[#This Row],[PESO TOTAL]]*Tabela1[[#This Row],[ACABAMENTO]]</f>
        <v>0.04</v>
      </c>
      <c r="AW565" s="28">
        <f>Tabela1[[#This Row],[PESO TOTAL]]*Tabela1[[#This Row],[PRONTO ACABADO]]</f>
        <v>0.04</v>
      </c>
      <c r="AX565" s="28">
        <f>Tabela1[[#This Row],[PESO TOTAL]]*Tabela1[[#This Row],[EXPEDIÇÃO ]]</f>
        <v>0.04</v>
      </c>
      <c r="AY565" s="28" t="str">
        <f>Tabela1[[#This Row],[PEDIDO]]&amp;Tabela1[[#This Row],[PRODUTO]]</f>
        <v>P-190COMERCIAL</v>
      </c>
      <c r="AZ565" s="44">
        <f>IF(AF565="",0,IF(ISTEXT(AF565),H565*VALUE(SUBSTITUTE(AF565,"%",""))/100,H565*AF565))-Tabela1[[#This Row],[PRONTO ACABADO2]]</f>
        <v>0</v>
      </c>
      <c r="BA565" s="44">
        <f>IF(AG565="",0,IF(ISTEXT(AG565),H565*VALUE(SUBSTITUTE(AG565,"%",""))/100,H565*AG565))-Tabela1[[#This Row],[PESO EXPEDIDO2]]</f>
        <v>0</v>
      </c>
      <c r="BB565" s="44">
        <f t="shared" si="91"/>
        <v>0.04</v>
      </c>
      <c r="BC565" s="44">
        <f t="shared" si="92"/>
        <v>0.04</v>
      </c>
      <c r="BD565" s="44"/>
    </row>
    <row r="566" spans="1:56" ht="15.75" hidden="1" customHeight="1" x14ac:dyDescent="0.25">
      <c r="A566" s="1" t="s">
        <v>4473</v>
      </c>
      <c r="B566" s="22"/>
      <c r="C566" s="1">
        <v>110</v>
      </c>
      <c r="D566" s="1" t="s">
        <v>4478</v>
      </c>
      <c r="E566" s="7">
        <v>4354</v>
      </c>
      <c r="F566" s="7" t="s">
        <v>4425</v>
      </c>
      <c r="G566" s="1">
        <v>1.55</v>
      </c>
      <c r="H566" s="41">
        <f>Tabela1[[#This Row],[PESO UNI]]*Tabela1[[#This Row],[QTE]]</f>
        <v>170.5</v>
      </c>
      <c r="I566" s="7"/>
      <c r="J566" s="8" t="s">
        <v>2557</v>
      </c>
      <c r="K566" s="8" t="s">
        <v>53</v>
      </c>
      <c r="L566" s="9" t="s">
        <v>2558</v>
      </c>
      <c r="M566" s="10"/>
      <c r="N566" s="11" t="s">
        <v>46</v>
      </c>
      <c r="O566" s="12"/>
      <c r="P566" s="13"/>
      <c r="Q566" s="14">
        <f>Tabela1[[#This Row],[QTDE/ Fabricação]]-Tabela1[[#This Row],[QTE]]</f>
        <v>-110</v>
      </c>
      <c r="R566" s="19">
        <f t="shared" si="87"/>
        <v>170.5</v>
      </c>
      <c r="S566" s="19">
        <f t="shared" si="86"/>
        <v>170.5</v>
      </c>
      <c r="T566" s="20">
        <f t="shared" si="88"/>
        <v>0</v>
      </c>
      <c r="U566" s="17">
        <f>IFERROR(SUMIF('LISTA DE EMBARQUE'!B:B,MICRO!E:E,'LISTA DE EMBARQUE'!G:G),"")</f>
        <v>110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170.5</v>
      </c>
      <c r="Y566" s="14">
        <f t="shared" si="89"/>
        <v>0</v>
      </c>
      <c r="Z566" s="21">
        <f>Tabela1[[#This Row],[PESO TOTAL]]-Tabela1[[#This Row],[Peso Expedido]]</f>
        <v>0</v>
      </c>
      <c r="AA566" s="18">
        <v>1</v>
      </c>
      <c r="AB566" s="40"/>
      <c r="AC566" s="40">
        <v>1</v>
      </c>
      <c r="AD566" s="40">
        <v>1</v>
      </c>
      <c r="AE566" s="40">
        <v>1</v>
      </c>
      <c r="AF566" s="40">
        <v>1</v>
      </c>
      <c r="AG566" s="40">
        <v>1</v>
      </c>
      <c r="AH566" s="40">
        <v>1</v>
      </c>
      <c r="AI566" s="40" t="s">
        <v>4523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90"/>
        <v>P-073057-1/P190</v>
      </c>
      <c r="AP566" t="str">
        <f>Tabela1[[#This Row],[TAG]]&amp;Tabela1[[#This Row],[PEDIDO]]&amp;Tabela1[[#This Row],[PRODUTO]]</f>
        <v>P190P-190COMERCIAL</v>
      </c>
      <c r="AQ566" s="23" t="str">
        <f>Tabela1[[#This Row],[PRODUTO]]&amp;Tabela1[[#This Row],[TAG]]</f>
        <v>COMERCIALP190</v>
      </c>
      <c r="AR566" s="183">
        <f>Tabela1[[#This Row],[PESO TOTAL]]*Tabela1[[#This Row],[MATÉRIA PRIMA]]</f>
        <v>170.5</v>
      </c>
      <c r="AS566" s="28">
        <f>Tabela1[[#This Row],[PESO TOTAL]]*Tabela1[[#This Row],[PREPARAÇÃO ]]</f>
        <v>170.5</v>
      </c>
      <c r="AT566" s="28">
        <f>Tabela1[[#This Row],[PESO TOTAL]]*Tabela1[[#This Row],[CALDEIRARIA]]</f>
        <v>170.5</v>
      </c>
      <c r="AU566" s="28">
        <f>Tabela1[[#This Row],[PESO TOTAL]]*Tabela1[[#This Row],[SOLDA]]</f>
        <v>170.5</v>
      </c>
      <c r="AV566" s="28">
        <f>Tabela1[[#This Row],[PESO TOTAL]]*Tabela1[[#This Row],[ACABAMENTO]]</f>
        <v>170.5</v>
      </c>
      <c r="AW566" s="28">
        <f>Tabela1[[#This Row],[PESO TOTAL]]*Tabela1[[#This Row],[PRONTO ACABADO]]</f>
        <v>170.5</v>
      </c>
      <c r="AX566" s="28">
        <f>Tabela1[[#This Row],[PESO TOTAL]]*Tabela1[[#This Row],[EXPEDIÇÃO ]]</f>
        <v>170.5</v>
      </c>
      <c r="AY566" s="28" t="str">
        <f>Tabela1[[#This Row],[PEDIDO]]&amp;Tabela1[[#This Row],[PRODUTO]]</f>
        <v>P-190COMERCIAL</v>
      </c>
      <c r="AZ566" s="44">
        <f>IF(AF566="",0,IF(ISTEXT(AF566),H566*VALUE(SUBSTITUTE(AF566,"%",""))/100,H566*AF566))-Tabela1[[#This Row],[PRONTO ACABADO2]]</f>
        <v>0</v>
      </c>
      <c r="BA566" s="44">
        <f>IF(AG566="",0,IF(ISTEXT(AG566),H566*VALUE(SUBSTITUTE(AG566,"%",""))/100,H566*AG566))-Tabela1[[#This Row],[PESO EXPEDIDO2]]</f>
        <v>0</v>
      </c>
      <c r="BB566" s="44">
        <f t="shared" si="91"/>
        <v>170.5</v>
      </c>
      <c r="BC566" s="44">
        <f t="shared" si="92"/>
        <v>170.5</v>
      </c>
      <c r="BD566" s="44"/>
    </row>
    <row r="567" spans="1:56" ht="15.75" hidden="1" customHeight="1" x14ac:dyDescent="0.25">
      <c r="A567" s="1" t="s">
        <v>4479</v>
      </c>
      <c r="B567" s="22"/>
      <c r="C567" s="1">
        <v>40</v>
      </c>
      <c r="D567" s="1" t="s">
        <v>4480</v>
      </c>
      <c r="E567" s="7">
        <v>4355</v>
      </c>
      <c r="F567" s="7" t="s">
        <v>4425</v>
      </c>
      <c r="G567" s="1">
        <v>0.28999999999999998</v>
      </c>
      <c r="H567" s="41">
        <f>Tabela1[[#This Row],[PESO UNI]]*Tabela1[[#This Row],[QTE]]</f>
        <v>11.6</v>
      </c>
      <c r="I567" s="7"/>
      <c r="J567" s="8" t="s">
        <v>2557</v>
      </c>
      <c r="K567" s="8" t="s">
        <v>53</v>
      </c>
      <c r="L567" s="9" t="s">
        <v>2558</v>
      </c>
      <c r="M567" s="10"/>
      <c r="N567" s="11" t="s">
        <v>46</v>
      </c>
      <c r="O567" s="12"/>
      <c r="P567" s="13"/>
      <c r="Q567" s="14">
        <f>Tabela1[[#This Row],[QTDE/ Fabricação]]-Tabela1[[#This Row],[QTE]]</f>
        <v>-40</v>
      </c>
      <c r="R567" s="19">
        <f t="shared" si="87"/>
        <v>11.6</v>
      </c>
      <c r="S567" s="19">
        <f t="shared" si="86"/>
        <v>11.6</v>
      </c>
      <c r="T567" s="20">
        <f t="shared" si="88"/>
        <v>0</v>
      </c>
      <c r="U567" s="17">
        <f>IFERROR(SUMIF('LISTA DE EMBARQUE'!B:B,MICRO!E:E,'LISTA DE EMBARQUE'!G:G),"")</f>
        <v>40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11.6</v>
      </c>
      <c r="Y567" s="14">
        <f t="shared" si="89"/>
        <v>0</v>
      </c>
      <c r="Z567" s="21">
        <f>Tabela1[[#This Row],[PESO TOTAL]]-Tabela1[[#This Row],[Peso Expedido]]</f>
        <v>0</v>
      </c>
      <c r="AA567" s="18">
        <v>1</v>
      </c>
      <c r="AB567" s="40"/>
      <c r="AC567" s="40">
        <v>1</v>
      </c>
      <c r="AD567" s="40">
        <v>1</v>
      </c>
      <c r="AE567" s="40">
        <v>1</v>
      </c>
      <c r="AF567" s="40">
        <v>1</v>
      </c>
      <c r="AG567" s="40">
        <v>1</v>
      </c>
      <c r="AH567" s="40">
        <v>1</v>
      </c>
      <c r="AI567" s="40" t="s">
        <v>4523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90"/>
        <v>P-073056-1/P190</v>
      </c>
      <c r="AP567" t="str">
        <f>Tabela1[[#This Row],[TAG]]&amp;Tabela1[[#This Row],[PEDIDO]]&amp;Tabela1[[#This Row],[PRODUTO]]</f>
        <v>P190P-190COMERCIAL</v>
      </c>
      <c r="AQ567" s="23" t="str">
        <f>Tabela1[[#This Row],[PRODUTO]]&amp;Tabela1[[#This Row],[TAG]]</f>
        <v>COMERCIALP190</v>
      </c>
      <c r="AR567" s="183">
        <f>Tabela1[[#This Row],[PESO TOTAL]]*Tabela1[[#This Row],[MATÉRIA PRIMA]]</f>
        <v>11.6</v>
      </c>
      <c r="AS567" s="28">
        <f>Tabela1[[#This Row],[PESO TOTAL]]*Tabela1[[#This Row],[PREPARAÇÃO ]]</f>
        <v>11.6</v>
      </c>
      <c r="AT567" s="28">
        <f>Tabela1[[#This Row],[PESO TOTAL]]*Tabela1[[#This Row],[CALDEIRARIA]]</f>
        <v>11.6</v>
      </c>
      <c r="AU567" s="28">
        <f>Tabela1[[#This Row],[PESO TOTAL]]*Tabela1[[#This Row],[SOLDA]]</f>
        <v>11.6</v>
      </c>
      <c r="AV567" s="28">
        <f>Tabela1[[#This Row],[PESO TOTAL]]*Tabela1[[#This Row],[ACABAMENTO]]</f>
        <v>11.6</v>
      </c>
      <c r="AW567" s="28">
        <f>Tabela1[[#This Row],[PESO TOTAL]]*Tabela1[[#This Row],[PRONTO ACABADO]]</f>
        <v>11.6</v>
      </c>
      <c r="AX567" s="28">
        <f>Tabela1[[#This Row],[PESO TOTAL]]*Tabela1[[#This Row],[EXPEDIÇÃO ]]</f>
        <v>11.6</v>
      </c>
      <c r="AY567" s="28" t="str">
        <f>Tabela1[[#This Row],[PEDIDO]]&amp;Tabela1[[#This Row],[PRODUTO]]</f>
        <v>P-190COMERCIAL</v>
      </c>
      <c r="AZ567" s="44">
        <f>IF(AF567="",0,IF(ISTEXT(AF567),H567*VALUE(SUBSTITUTE(AF567,"%",""))/100,H567*AF567))-Tabela1[[#This Row],[PRONTO ACABADO2]]</f>
        <v>0</v>
      </c>
      <c r="BA567" s="44">
        <f>IF(AG567="",0,IF(ISTEXT(AG567),H567*VALUE(SUBSTITUTE(AG567,"%",""))/100,H567*AG567))-Tabela1[[#This Row],[PESO EXPEDIDO2]]</f>
        <v>0</v>
      </c>
      <c r="BB567" s="44">
        <f t="shared" si="91"/>
        <v>11.6</v>
      </c>
      <c r="BC567" s="44">
        <f t="shared" si="92"/>
        <v>11.6</v>
      </c>
      <c r="BD567" s="44"/>
    </row>
    <row r="568" spans="1:56" ht="15.75" hidden="1" customHeight="1" x14ac:dyDescent="0.25">
      <c r="A568" s="1" t="s">
        <v>4479</v>
      </c>
      <c r="B568" s="22"/>
      <c r="C568" s="1">
        <v>40</v>
      </c>
      <c r="D568" s="1" t="s">
        <v>4481</v>
      </c>
      <c r="E568" s="7">
        <v>4356</v>
      </c>
      <c r="F568" s="7" t="s">
        <v>4425</v>
      </c>
      <c r="G568" s="1">
        <v>0.02</v>
      </c>
      <c r="H568" s="41">
        <f>Tabela1[[#This Row],[PESO UNI]]*Tabela1[[#This Row],[QTE]]</f>
        <v>0.8</v>
      </c>
      <c r="I568" s="7"/>
      <c r="J568" s="8" t="s">
        <v>2557</v>
      </c>
      <c r="K568" s="8" t="s">
        <v>53</v>
      </c>
      <c r="L568" s="9" t="s">
        <v>2558</v>
      </c>
      <c r="M568" s="10"/>
      <c r="N568" s="11" t="s">
        <v>46</v>
      </c>
      <c r="O568" s="12"/>
      <c r="P568" s="13"/>
      <c r="Q568" s="14">
        <f>Tabela1[[#This Row],[QTDE/ Fabricação]]-Tabela1[[#This Row],[QTE]]</f>
        <v>-40</v>
      </c>
      <c r="R568" s="19">
        <f t="shared" si="87"/>
        <v>0.8</v>
      </c>
      <c r="S568" s="19">
        <f t="shared" si="86"/>
        <v>0.8</v>
      </c>
      <c r="T568" s="20">
        <f t="shared" si="88"/>
        <v>0</v>
      </c>
      <c r="U568" s="17">
        <f>IFERROR(SUMIF('LISTA DE EMBARQUE'!B:B,MICRO!E:E,'LISTA DE EMBARQUE'!G:G),"")</f>
        <v>40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0.8</v>
      </c>
      <c r="Y568" s="14">
        <f t="shared" si="89"/>
        <v>0</v>
      </c>
      <c r="Z568" s="21">
        <f>Tabela1[[#This Row],[PESO TOTAL]]-Tabela1[[#This Row],[Peso Expedido]]</f>
        <v>0</v>
      </c>
      <c r="AA568" s="18">
        <v>1</v>
      </c>
      <c r="AB568" s="40"/>
      <c r="AC568" s="40">
        <v>1</v>
      </c>
      <c r="AD568" s="40">
        <v>1</v>
      </c>
      <c r="AE568" s="40">
        <v>1</v>
      </c>
      <c r="AF568" s="40">
        <v>1</v>
      </c>
      <c r="AG568" s="40">
        <v>1</v>
      </c>
      <c r="AH568" s="40">
        <v>1</v>
      </c>
      <c r="AI568" s="40" t="s">
        <v>4523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90"/>
        <v>P-073056-1/P190</v>
      </c>
      <c r="AP568" t="str">
        <f>Tabela1[[#This Row],[TAG]]&amp;Tabela1[[#This Row],[PEDIDO]]&amp;Tabela1[[#This Row],[PRODUTO]]</f>
        <v>P190P-190COMERCIAL</v>
      </c>
      <c r="AQ568" s="23" t="str">
        <f>Tabela1[[#This Row],[PRODUTO]]&amp;Tabela1[[#This Row],[TAG]]</f>
        <v>COMERCIALP190</v>
      </c>
      <c r="AR568" s="183">
        <f>Tabela1[[#This Row],[PESO TOTAL]]*Tabela1[[#This Row],[MATÉRIA PRIMA]]</f>
        <v>0.8</v>
      </c>
      <c r="AS568" s="28">
        <f>Tabela1[[#This Row],[PESO TOTAL]]*Tabela1[[#This Row],[PREPARAÇÃO ]]</f>
        <v>0.8</v>
      </c>
      <c r="AT568" s="28">
        <f>Tabela1[[#This Row],[PESO TOTAL]]*Tabela1[[#This Row],[CALDEIRARIA]]</f>
        <v>0.8</v>
      </c>
      <c r="AU568" s="28">
        <f>Tabela1[[#This Row],[PESO TOTAL]]*Tabela1[[#This Row],[SOLDA]]</f>
        <v>0.8</v>
      </c>
      <c r="AV568" s="28">
        <f>Tabela1[[#This Row],[PESO TOTAL]]*Tabela1[[#This Row],[ACABAMENTO]]</f>
        <v>0.8</v>
      </c>
      <c r="AW568" s="28">
        <f>Tabela1[[#This Row],[PESO TOTAL]]*Tabela1[[#This Row],[PRONTO ACABADO]]</f>
        <v>0.8</v>
      </c>
      <c r="AX568" s="28">
        <f>Tabela1[[#This Row],[PESO TOTAL]]*Tabela1[[#This Row],[EXPEDIÇÃO ]]</f>
        <v>0.8</v>
      </c>
      <c r="AY568" s="28" t="str">
        <f>Tabela1[[#This Row],[PEDIDO]]&amp;Tabela1[[#This Row],[PRODUTO]]</f>
        <v>P-190COMERCIAL</v>
      </c>
      <c r="AZ568" s="44">
        <f>IF(AF568="",0,IF(ISTEXT(AF568),H568*VALUE(SUBSTITUTE(AF568,"%",""))/100,H568*AF568))-Tabela1[[#This Row],[PRONTO ACABADO2]]</f>
        <v>0</v>
      </c>
      <c r="BA568" s="44">
        <f>IF(AG568="",0,IF(ISTEXT(AG568),H568*VALUE(SUBSTITUTE(AG568,"%",""))/100,H568*AG568))-Tabela1[[#This Row],[PESO EXPEDIDO2]]</f>
        <v>0</v>
      </c>
      <c r="BB568" s="44">
        <f t="shared" si="91"/>
        <v>0.8</v>
      </c>
      <c r="BC568" s="44">
        <f t="shared" si="92"/>
        <v>0.8</v>
      </c>
      <c r="BD568" s="44"/>
    </row>
    <row r="569" spans="1:56" ht="15.75" hidden="1" customHeight="1" x14ac:dyDescent="0.25">
      <c r="A569" s="1" t="s">
        <v>4479</v>
      </c>
      <c r="B569" s="22"/>
      <c r="C569" s="1">
        <v>40</v>
      </c>
      <c r="D569" s="1" t="s">
        <v>4482</v>
      </c>
      <c r="E569" s="7">
        <v>4357</v>
      </c>
      <c r="F569" s="7" t="s">
        <v>4425</v>
      </c>
      <c r="G569" s="1">
        <v>5.5E-2</v>
      </c>
      <c r="H569" s="41">
        <f>Tabela1[[#This Row],[PESO UNI]]*Tabela1[[#This Row],[QTE]]</f>
        <v>2.2000000000000002</v>
      </c>
      <c r="I569" s="7"/>
      <c r="J569" s="8" t="s">
        <v>2557</v>
      </c>
      <c r="K569" s="8" t="s">
        <v>53</v>
      </c>
      <c r="L569" s="9" t="s">
        <v>2558</v>
      </c>
      <c r="M569" s="10"/>
      <c r="N569" s="11" t="s">
        <v>46</v>
      </c>
      <c r="O569" s="12"/>
      <c r="P569" s="13"/>
      <c r="Q569" s="14">
        <f>Tabela1[[#This Row],[QTDE/ Fabricação]]-Tabela1[[#This Row],[QTE]]</f>
        <v>-40</v>
      </c>
      <c r="R569" s="19">
        <f t="shared" si="87"/>
        <v>2.2000000000000002</v>
      </c>
      <c r="S569" s="19">
        <f t="shared" si="86"/>
        <v>2.2000000000000002</v>
      </c>
      <c r="T569" s="20">
        <f t="shared" si="88"/>
        <v>0</v>
      </c>
      <c r="U569" s="17">
        <f>IFERROR(SUMIF('LISTA DE EMBARQUE'!B:B,MICRO!E:E,'LISTA DE EMBARQUE'!G:G),"")</f>
        <v>40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2.2000000000000002</v>
      </c>
      <c r="Y569" s="14">
        <f t="shared" si="89"/>
        <v>0</v>
      </c>
      <c r="Z569" s="21">
        <f>Tabela1[[#This Row],[PESO TOTAL]]-Tabela1[[#This Row],[Peso Expedido]]</f>
        <v>0</v>
      </c>
      <c r="AA569" s="18">
        <v>1</v>
      </c>
      <c r="AB569" s="40"/>
      <c r="AC569" s="40">
        <v>1</v>
      </c>
      <c r="AD569" s="40">
        <v>1</v>
      </c>
      <c r="AE569" s="40">
        <v>1</v>
      </c>
      <c r="AF569" s="40">
        <v>1</v>
      </c>
      <c r="AG569" s="40">
        <v>1</v>
      </c>
      <c r="AH569" s="40">
        <v>1</v>
      </c>
      <c r="AI569" s="40" t="s">
        <v>4523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90"/>
        <v>P-073056-1/P190</v>
      </c>
      <c r="AP569" t="str">
        <f>Tabela1[[#This Row],[TAG]]&amp;Tabela1[[#This Row],[PEDIDO]]&amp;Tabela1[[#This Row],[PRODUTO]]</f>
        <v>P190P-190COMERCIAL</v>
      </c>
      <c r="AQ569" s="23" t="str">
        <f>Tabela1[[#This Row],[PRODUTO]]&amp;Tabela1[[#This Row],[TAG]]</f>
        <v>COMERCIALP190</v>
      </c>
      <c r="AR569" s="183">
        <f>Tabela1[[#This Row],[PESO TOTAL]]*Tabela1[[#This Row],[MATÉRIA PRIMA]]</f>
        <v>2.2000000000000002</v>
      </c>
      <c r="AS569" s="28">
        <f>Tabela1[[#This Row],[PESO TOTAL]]*Tabela1[[#This Row],[PREPARAÇÃO ]]</f>
        <v>2.2000000000000002</v>
      </c>
      <c r="AT569" s="28">
        <f>Tabela1[[#This Row],[PESO TOTAL]]*Tabela1[[#This Row],[CALDEIRARIA]]</f>
        <v>2.2000000000000002</v>
      </c>
      <c r="AU569" s="28">
        <f>Tabela1[[#This Row],[PESO TOTAL]]*Tabela1[[#This Row],[SOLDA]]</f>
        <v>2.2000000000000002</v>
      </c>
      <c r="AV569" s="28">
        <f>Tabela1[[#This Row],[PESO TOTAL]]*Tabela1[[#This Row],[ACABAMENTO]]</f>
        <v>2.2000000000000002</v>
      </c>
      <c r="AW569" s="28">
        <f>Tabela1[[#This Row],[PESO TOTAL]]*Tabela1[[#This Row],[PRONTO ACABADO]]</f>
        <v>2.2000000000000002</v>
      </c>
      <c r="AX569" s="28">
        <f>Tabela1[[#This Row],[PESO TOTAL]]*Tabela1[[#This Row],[EXPEDIÇÃO ]]</f>
        <v>2.2000000000000002</v>
      </c>
      <c r="AY569" s="28" t="str">
        <f>Tabela1[[#This Row],[PEDIDO]]&amp;Tabela1[[#This Row],[PRODUTO]]</f>
        <v>P-190COMERCIAL</v>
      </c>
      <c r="AZ569" s="44">
        <f>IF(AF569="",0,IF(ISTEXT(AF569),H569*VALUE(SUBSTITUTE(AF569,"%",""))/100,H569*AF569))-Tabela1[[#This Row],[PRONTO ACABADO2]]</f>
        <v>0</v>
      </c>
      <c r="BA569" s="44">
        <f>IF(AG569="",0,IF(ISTEXT(AG569),H569*VALUE(SUBSTITUTE(AG569,"%",""))/100,H569*AG569))-Tabela1[[#This Row],[PESO EXPEDIDO2]]</f>
        <v>0</v>
      </c>
      <c r="BB569" s="44">
        <f t="shared" si="91"/>
        <v>2.2000000000000002</v>
      </c>
      <c r="BC569" s="44">
        <f t="shared" si="92"/>
        <v>2.2000000000000002</v>
      </c>
      <c r="BD569" s="44"/>
    </row>
    <row r="570" spans="1:56" ht="15.75" hidden="1" customHeight="1" x14ac:dyDescent="0.25">
      <c r="A570" s="1" t="s">
        <v>4483</v>
      </c>
      <c r="B570" s="22"/>
      <c r="C570" s="1">
        <v>1</v>
      </c>
      <c r="D570" s="1" t="s">
        <v>4484</v>
      </c>
      <c r="E570" s="7">
        <v>4358</v>
      </c>
      <c r="F570" s="7" t="s">
        <v>4425</v>
      </c>
      <c r="G570" s="1">
        <v>6.5</v>
      </c>
      <c r="H570" s="41">
        <f>Tabela1[[#This Row],[PESO UNI]]*Tabela1[[#This Row],[QTE]]</f>
        <v>6.5</v>
      </c>
      <c r="I570" s="7"/>
      <c r="J570" s="8" t="s">
        <v>2557</v>
      </c>
      <c r="K570" s="8" t="s">
        <v>53</v>
      </c>
      <c r="L570" s="9" t="s">
        <v>2558</v>
      </c>
      <c r="M570" s="10"/>
      <c r="N570" s="11" t="s">
        <v>46</v>
      </c>
      <c r="O570" s="12"/>
      <c r="P570" s="13"/>
      <c r="Q570" s="14">
        <f>Tabela1[[#This Row],[QTDE/ Fabricação]]-Tabela1[[#This Row],[QTE]]</f>
        <v>-1</v>
      </c>
      <c r="R570" s="19">
        <f t="shared" si="87"/>
        <v>6.5</v>
      </c>
      <c r="S570" s="19">
        <f t="shared" si="86"/>
        <v>6.5</v>
      </c>
      <c r="T570" s="20">
        <f t="shared" si="88"/>
        <v>0</v>
      </c>
      <c r="U570" s="17">
        <f>IFERROR(SUMIF('LISTA DE EMBARQUE'!B:B,MICRO!E:E,'LISTA DE EMBARQUE'!G:G),"")</f>
        <v>1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6.5</v>
      </c>
      <c r="Y570" s="14">
        <f t="shared" si="89"/>
        <v>0</v>
      </c>
      <c r="Z570" s="21">
        <f>Tabela1[[#This Row],[PESO TOTAL]]-Tabela1[[#This Row],[Peso Expedido]]</f>
        <v>0</v>
      </c>
      <c r="AA570" s="18">
        <v>1</v>
      </c>
      <c r="AB570" s="40"/>
      <c r="AC570" s="40">
        <v>1</v>
      </c>
      <c r="AD570" s="40">
        <v>1</v>
      </c>
      <c r="AE570" s="40">
        <v>1</v>
      </c>
      <c r="AF570" s="40">
        <v>1</v>
      </c>
      <c r="AG570" s="40">
        <v>1</v>
      </c>
      <c r="AH570" s="40">
        <v>1</v>
      </c>
      <c r="AI570" s="40" t="s">
        <v>4523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90"/>
        <v xml:space="preserve"> P-073060-1/P190</v>
      </c>
      <c r="AP570" t="str">
        <f>Tabela1[[#This Row],[TAG]]&amp;Tabela1[[#This Row],[PEDIDO]]&amp;Tabela1[[#This Row],[PRODUTO]]</f>
        <v>P190P-190COMERCIAL</v>
      </c>
      <c r="AQ570" s="23" t="str">
        <f>Tabela1[[#This Row],[PRODUTO]]&amp;Tabela1[[#This Row],[TAG]]</f>
        <v>COMERCIALP190</v>
      </c>
      <c r="AR570" s="183">
        <f>Tabela1[[#This Row],[PESO TOTAL]]*Tabela1[[#This Row],[MATÉRIA PRIMA]]</f>
        <v>6.5</v>
      </c>
      <c r="AS570" s="28">
        <f>Tabela1[[#This Row],[PESO TOTAL]]*Tabela1[[#This Row],[PREPARAÇÃO ]]</f>
        <v>6.5</v>
      </c>
      <c r="AT570" s="28">
        <f>Tabela1[[#This Row],[PESO TOTAL]]*Tabela1[[#This Row],[CALDEIRARIA]]</f>
        <v>6.5</v>
      </c>
      <c r="AU570" s="28">
        <f>Tabela1[[#This Row],[PESO TOTAL]]*Tabela1[[#This Row],[SOLDA]]</f>
        <v>6.5</v>
      </c>
      <c r="AV570" s="28">
        <f>Tabela1[[#This Row],[PESO TOTAL]]*Tabela1[[#This Row],[ACABAMENTO]]</f>
        <v>6.5</v>
      </c>
      <c r="AW570" s="28">
        <f>Tabela1[[#This Row],[PESO TOTAL]]*Tabela1[[#This Row],[PRONTO ACABADO]]</f>
        <v>6.5</v>
      </c>
      <c r="AX570" s="28">
        <f>Tabela1[[#This Row],[PESO TOTAL]]*Tabela1[[#This Row],[EXPEDIÇÃO ]]</f>
        <v>6.5</v>
      </c>
      <c r="AY570" s="28" t="str">
        <f>Tabela1[[#This Row],[PEDIDO]]&amp;Tabela1[[#This Row],[PRODUTO]]</f>
        <v>P-190COMERCIAL</v>
      </c>
      <c r="AZ570" s="44">
        <f>IF(AF570="",0,IF(ISTEXT(AF570),H570*VALUE(SUBSTITUTE(AF570,"%",""))/100,H570*AF570))-Tabela1[[#This Row],[PRONTO ACABADO2]]</f>
        <v>0</v>
      </c>
      <c r="BA570" s="44">
        <f>IF(AG570="",0,IF(ISTEXT(AG570),H570*VALUE(SUBSTITUTE(AG570,"%",""))/100,H570*AG570))-Tabela1[[#This Row],[PESO EXPEDIDO2]]</f>
        <v>0</v>
      </c>
      <c r="BB570" s="44">
        <f t="shared" si="91"/>
        <v>6.5</v>
      </c>
      <c r="BC570" s="44">
        <f t="shared" si="92"/>
        <v>6.5</v>
      </c>
      <c r="BD570" s="44"/>
    </row>
    <row r="571" spans="1:56" ht="15.75" hidden="1" customHeight="1" x14ac:dyDescent="0.25">
      <c r="A571" s="1" t="s">
        <v>4485</v>
      </c>
      <c r="B571" s="22"/>
      <c r="C571" s="1">
        <v>18</v>
      </c>
      <c r="D571" s="1" t="s">
        <v>4486</v>
      </c>
      <c r="E571" s="7">
        <v>4359</v>
      </c>
      <c r="F571" s="7" t="s">
        <v>4425</v>
      </c>
      <c r="G571" s="1">
        <v>0.02</v>
      </c>
      <c r="H571" s="41">
        <f>Tabela1[[#This Row],[PESO UNI]]*Tabela1[[#This Row],[QTE]]</f>
        <v>0.36</v>
      </c>
      <c r="I571" s="7"/>
      <c r="J571" s="8" t="s">
        <v>2557</v>
      </c>
      <c r="K571" s="8" t="s">
        <v>53</v>
      </c>
      <c r="L571" s="9" t="s">
        <v>2558</v>
      </c>
      <c r="M571" s="10"/>
      <c r="N571" s="11" t="s">
        <v>46</v>
      </c>
      <c r="O571" s="12"/>
      <c r="P571" s="13"/>
      <c r="Q571" s="14">
        <f>Tabela1[[#This Row],[QTDE/ Fabricação]]-Tabela1[[#This Row],[QTE]]</f>
        <v>-18</v>
      </c>
      <c r="R571" s="19">
        <f t="shared" si="87"/>
        <v>0.36</v>
      </c>
      <c r="S571" s="19">
        <f t="shared" si="86"/>
        <v>0.36</v>
      </c>
      <c r="T571" s="20">
        <f t="shared" si="88"/>
        <v>0</v>
      </c>
      <c r="U571" s="17">
        <f>IFERROR(SUMIF('LISTA DE EMBARQUE'!B:B,MICRO!E:E,'LISTA DE EMBARQUE'!G:G),"")</f>
        <v>18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0.36</v>
      </c>
      <c r="Y571" s="14">
        <f t="shared" si="89"/>
        <v>0</v>
      </c>
      <c r="Z571" s="21">
        <f>Tabela1[[#This Row],[PESO TOTAL]]-Tabela1[[#This Row],[Peso Expedido]]</f>
        <v>0</v>
      </c>
      <c r="AA571" s="18">
        <v>1</v>
      </c>
      <c r="AB571" s="40"/>
      <c r="AC571" s="40">
        <v>1</v>
      </c>
      <c r="AD571" s="40">
        <v>1</v>
      </c>
      <c r="AE571" s="40">
        <v>1</v>
      </c>
      <c r="AF571" s="40">
        <v>1</v>
      </c>
      <c r="AG571" s="40">
        <v>1</v>
      </c>
      <c r="AH571" s="40">
        <v>1</v>
      </c>
      <c r="AI571" s="40" t="s">
        <v>4523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90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3" t="str">
        <f>Tabela1[[#This Row],[PRODUTO]]&amp;Tabela1[[#This Row],[TAG]]</f>
        <v>COMERCIALP190</v>
      </c>
      <c r="AR571" s="183">
        <f>Tabela1[[#This Row],[PESO TOTAL]]*Tabela1[[#This Row],[MATÉRIA PRIMA]]</f>
        <v>0.36</v>
      </c>
      <c r="AS571" s="28">
        <f>Tabela1[[#This Row],[PESO TOTAL]]*Tabela1[[#This Row],[PREPARAÇÃO ]]</f>
        <v>0.36</v>
      </c>
      <c r="AT571" s="28">
        <f>Tabela1[[#This Row],[PESO TOTAL]]*Tabela1[[#This Row],[CALDEIRARIA]]</f>
        <v>0.36</v>
      </c>
      <c r="AU571" s="28">
        <f>Tabela1[[#This Row],[PESO TOTAL]]*Tabela1[[#This Row],[SOLDA]]</f>
        <v>0.36</v>
      </c>
      <c r="AV571" s="28">
        <f>Tabela1[[#This Row],[PESO TOTAL]]*Tabela1[[#This Row],[ACABAMENTO]]</f>
        <v>0.36</v>
      </c>
      <c r="AW571" s="28">
        <f>Tabela1[[#This Row],[PESO TOTAL]]*Tabela1[[#This Row],[PRONTO ACABADO]]</f>
        <v>0.36</v>
      </c>
      <c r="AX571" s="28">
        <f>Tabela1[[#This Row],[PESO TOTAL]]*Tabela1[[#This Row],[EXPEDIÇÃO ]]</f>
        <v>0.36</v>
      </c>
      <c r="AY571" s="28" t="str">
        <f>Tabela1[[#This Row],[PEDIDO]]&amp;Tabela1[[#This Row],[PRODUTO]]</f>
        <v>P-190COMERCIAL</v>
      </c>
      <c r="AZ571" s="44">
        <f>IF(AF571="",0,IF(ISTEXT(AF571),H571*VALUE(SUBSTITUTE(AF571,"%",""))/100,H571*AF571))-Tabela1[[#This Row],[PRONTO ACABADO2]]</f>
        <v>0</v>
      </c>
      <c r="BA571" s="44">
        <f>IF(AG571="",0,IF(ISTEXT(AG571),H571*VALUE(SUBSTITUTE(AG571,"%",""))/100,H571*AG571))-Tabela1[[#This Row],[PESO EXPEDIDO2]]</f>
        <v>0</v>
      </c>
      <c r="BB571" s="44">
        <f t="shared" si="91"/>
        <v>0.36</v>
      </c>
      <c r="BC571" s="44">
        <f t="shared" si="92"/>
        <v>0.36</v>
      </c>
      <c r="BD571" s="44"/>
    </row>
    <row r="572" spans="1:56" ht="15.75" hidden="1" customHeight="1" x14ac:dyDescent="0.25">
      <c r="A572" s="1" t="s">
        <v>4485</v>
      </c>
      <c r="B572" s="22"/>
      <c r="C572" s="1">
        <v>18</v>
      </c>
      <c r="D572" s="1" t="s">
        <v>4487</v>
      </c>
      <c r="E572" s="7">
        <v>4360</v>
      </c>
      <c r="F572" s="7" t="s">
        <v>4425</v>
      </c>
      <c r="G572" s="1">
        <v>0.03</v>
      </c>
      <c r="H572" s="41">
        <f>Tabela1[[#This Row],[PESO UNI]]*Tabela1[[#This Row],[QTE]]</f>
        <v>0.54</v>
      </c>
      <c r="I572" s="7"/>
      <c r="J572" s="8" t="s">
        <v>2557</v>
      </c>
      <c r="K572" s="8" t="s">
        <v>53</v>
      </c>
      <c r="L572" s="9" t="s">
        <v>2558</v>
      </c>
      <c r="M572" s="10"/>
      <c r="N572" s="11" t="s">
        <v>46</v>
      </c>
      <c r="O572" s="12"/>
      <c r="P572" s="13"/>
      <c r="Q572" s="14">
        <f>Tabela1[[#This Row],[QTDE/ Fabricação]]-Tabela1[[#This Row],[QTE]]</f>
        <v>-18</v>
      </c>
      <c r="R572" s="19">
        <f t="shared" si="87"/>
        <v>0.54</v>
      </c>
      <c r="S572" s="19">
        <f t="shared" si="86"/>
        <v>0.54</v>
      </c>
      <c r="T572" s="20">
        <f t="shared" si="88"/>
        <v>0</v>
      </c>
      <c r="U572" s="17">
        <f>IFERROR(SUMIF('LISTA DE EMBARQUE'!B:B,MICRO!E:E,'LISTA DE EMBARQUE'!G:G),"")</f>
        <v>18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0.54</v>
      </c>
      <c r="Y572" s="14">
        <f t="shared" si="89"/>
        <v>0</v>
      </c>
      <c r="Z572" s="21">
        <f>Tabela1[[#This Row],[PESO TOTAL]]-Tabela1[[#This Row],[Peso Expedido]]</f>
        <v>0</v>
      </c>
      <c r="AA572" s="18">
        <v>1</v>
      </c>
      <c r="AB572" s="40"/>
      <c r="AC572" s="40">
        <v>1</v>
      </c>
      <c r="AD572" s="40">
        <v>1</v>
      </c>
      <c r="AE572" s="40">
        <v>1</v>
      </c>
      <c r="AF572" s="40">
        <v>1</v>
      </c>
      <c r="AG572" s="40">
        <v>1</v>
      </c>
      <c r="AH572" s="40">
        <v>1</v>
      </c>
      <c r="AI572" s="40" t="s">
        <v>4523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90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3" t="str">
        <f>Tabela1[[#This Row],[PRODUTO]]&amp;Tabela1[[#This Row],[TAG]]</f>
        <v>COMERCIALP190</v>
      </c>
      <c r="AR572" s="183">
        <f>Tabela1[[#This Row],[PESO TOTAL]]*Tabela1[[#This Row],[MATÉRIA PRIMA]]</f>
        <v>0.54</v>
      </c>
      <c r="AS572" s="28">
        <f>Tabela1[[#This Row],[PESO TOTAL]]*Tabela1[[#This Row],[PREPARAÇÃO ]]</f>
        <v>0.54</v>
      </c>
      <c r="AT572" s="28">
        <f>Tabela1[[#This Row],[PESO TOTAL]]*Tabela1[[#This Row],[CALDEIRARIA]]</f>
        <v>0.54</v>
      </c>
      <c r="AU572" s="28">
        <f>Tabela1[[#This Row],[PESO TOTAL]]*Tabela1[[#This Row],[SOLDA]]</f>
        <v>0.54</v>
      </c>
      <c r="AV572" s="28">
        <f>Tabela1[[#This Row],[PESO TOTAL]]*Tabela1[[#This Row],[ACABAMENTO]]</f>
        <v>0.54</v>
      </c>
      <c r="AW572" s="28">
        <f>Tabela1[[#This Row],[PESO TOTAL]]*Tabela1[[#This Row],[PRONTO ACABADO]]</f>
        <v>0.54</v>
      </c>
      <c r="AX572" s="28">
        <f>Tabela1[[#This Row],[PESO TOTAL]]*Tabela1[[#This Row],[EXPEDIÇÃO ]]</f>
        <v>0.54</v>
      </c>
      <c r="AY572" s="28" t="str">
        <f>Tabela1[[#This Row],[PEDIDO]]&amp;Tabela1[[#This Row],[PRODUTO]]</f>
        <v>P-190COMERCIAL</v>
      </c>
      <c r="AZ572" s="44">
        <f>IF(AF572="",0,IF(ISTEXT(AF572),H572*VALUE(SUBSTITUTE(AF572,"%",""))/100,H572*AF572))-Tabela1[[#This Row],[PRONTO ACABADO2]]</f>
        <v>0</v>
      </c>
      <c r="BA572" s="44">
        <f>IF(AG572="",0,IF(ISTEXT(AG572),H572*VALUE(SUBSTITUTE(AG572,"%",""))/100,H572*AG572))-Tabela1[[#This Row],[PESO EXPEDIDO2]]</f>
        <v>0</v>
      </c>
      <c r="BB572" s="44">
        <f t="shared" si="91"/>
        <v>0.54</v>
      </c>
      <c r="BC572" s="44">
        <f t="shared" si="92"/>
        <v>0.54</v>
      </c>
      <c r="BD572" s="44"/>
    </row>
    <row r="573" spans="1:56" ht="15.75" hidden="1" customHeight="1" x14ac:dyDescent="0.25">
      <c r="A573" s="1" t="s">
        <v>4485</v>
      </c>
      <c r="B573" s="22"/>
      <c r="C573" s="1">
        <v>5</v>
      </c>
      <c r="D573" s="1" t="s">
        <v>4488</v>
      </c>
      <c r="E573" s="7">
        <v>4361</v>
      </c>
      <c r="F573" s="7" t="s">
        <v>4425</v>
      </c>
      <c r="G573" s="1">
        <v>0.02</v>
      </c>
      <c r="H573" s="41">
        <f>Tabela1[[#This Row],[PESO UNI]]*Tabela1[[#This Row],[QTE]]</f>
        <v>0.1</v>
      </c>
      <c r="I573" s="7"/>
      <c r="J573" s="8" t="s">
        <v>2557</v>
      </c>
      <c r="K573" s="8" t="s">
        <v>53</v>
      </c>
      <c r="L573" s="9" t="s">
        <v>2558</v>
      </c>
      <c r="M573" s="10"/>
      <c r="N573" s="11" t="s">
        <v>46</v>
      </c>
      <c r="O573" s="12"/>
      <c r="P573" s="13"/>
      <c r="Q573" s="14">
        <f>Tabela1[[#This Row],[QTDE/ Fabricação]]-Tabela1[[#This Row],[QTE]]</f>
        <v>-5</v>
      </c>
      <c r="R573" s="19">
        <f t="shared" si="87"/>
        <v>0.1</v>
      </c>
      <c r="S573" s="19">
        <f t="shared" si="86"/>
        <v>0.1</v>
      </c>
      <c r="T573" s="20">
        <f t="shared" si="88"/>
        <v>0</v>
      </c>
      <c r="U573" s="17">
        <f>IFERROR(SUMIF('LISTA DE EMBARQUE'!B:B,MICRO!E:E,'LISTA DE EMBARQUE'!G:G),"")</f>
        <v>5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0.1</v>
      </c>
      <c r="Y573" s="14">
        <f t="shared" si="89"/>
        <v>0</v>
      </c>
      <c r="Z573" s="21">
        <f>Tabela1[[#This Row],[PESO TOTAL]]-Tabela1[[#This Row],[Peso Expedido]]</f>
        <v>0</v>
      </c>
      <c r="AA573" s="18">
        <v>1</v>
      </c>
      <c r="AB573" s="40"/>
      <c r="AC573" s="40">
        <v>1</v>
      </c>
      <c r="AD573" s="40">
        <v>1</v>
      </c>
      <c r="AE573" s="40">
        <v>1</v>
      </c>
      <c r="AF573" s="40">
        <v>1</v>
      </c>
      <c r="AG573" s="40">
        <v>1</v>
      </c>
      <c r="AH573" s="40">
        <v>1</v>
      </c>
      <c r="AI573" s="40" t="s">
        <v>4523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90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3" t="str">
        <f>Tabela1[[#This Row],[PRODUTO]]&amp;Tabela1[[#This Row],[TAG]]</f>
        <v>COMERCIALP190</v>
      </c>
      <c r="AR573" s="183">
        <f>Tabela1[[#This Row],[PESO TOTAL]]*Tabela1[[#This Row],[MATÉRIA PRIMA]]</f>
        <v>0.1</v>
      </c>
      <c r="AS573" s="28">
        <f>Tabela1[[#This Row],[PESO TOTAL]]*Tabela1[[#This Row],[PREPARAÇÃO ]]</f>
        <v>0.1</v>
      </c>
      <c r="AT573" s="28">
        <f>Tabela1[[#This Row],[PESO TOTAL]]*Tabela1[[#This Row],[CALDEIRARIA]]</f>
        <v>0.1</v>
      </c>
      <c r="AU573" s="28">
        <f>Tabela1[[#This Row],[PESO TOTAL]]*Tabela1[[#This Row],[SOLDA]]</f>
        <v>0.1</v>
      </c>
      <c r="AV573" s="28">
        <f>Tabela1[[#This Row],[PESO TOTAL]]*Tabela1[[#This Row],[ACABAMENTO]]</f>
        <v>0.1</v>
      </c>
      <c r="AW573" s="28">
        <f>Tabela1[[#This Row],[PESO TOTAL]]*Tabela1[[#This Row],[PRONTO ACABADO]]</f>
        <v>0.1</v>
      </c>
      <c r="AX573" s="28">
        <f>Tabela1[[#This Row],[PESO TOTAL]]*Tabela1[[#This Row],[EXPEDIÇÃO ]]</f>
        <v>0.1</v>
      </c>
      <c r="AY573" s="28" t="str">
        <f>Tabela1[[#This Row],[PEDIDO]]&amp;Tabela1[[#This Row],[PRODUTO]]</f>
        <v>P-190COMERCIAL</v>
      </c>
      <c r="AZ573" s="44">
        <f>IF(AF573="",0,IF(ISTEXT(AF573),H573*VALUE(SUBSTITUTE(AF573,"%",""))/100,H573*AF573))-Tabela1[[#This Row],[PRONTO ACABADO2]]</f>
        <v>0</v>
      </c>
      <c r="BA573" s="44">
        <f>IF(AG573="",0,IF(ISTEXT(AG573),H573*VALUE(SUBSTITUTE(AG573,"%",""))/100,H573*AG573))-Tabela1[[#This Row],[PESO EXPEDIDO2]]</f>
        <v>0</v>
      </c>
      <c r="BB573" s="44">
        <f t="shared" si="91"/>
        <v>0.1</v>
      </c>
      <c r="BC573" s="44">
        <f t="shared" si="92"/>
        <v>0.1</v>
      </c>
      <c r="BD573" s="44"/>
    </row>
    <row r="574" spans="1:56" ht="15.75" hidden="1" customHeight="1" x14ac:dyDescent="0.25">
      <c r="A574" s="1" t="s">
        <v>4485</v>
      </c>
      <c r="B574" s="22"/>
      <c r="C574" s="1">
        <v>3</v>
      </c>
      <c r="D574" s="1" t="s">
        <v>4489</v>
      </c>
      <c r="E574" s="7">
        <v>4362</v>
      </c>
      <c r="F574" s="7" t="s">
        <v>4425</v>
      </c>
      <c r="G574" s="1">
        <v>0.04</v>
      </c>
      <c r="H574" s="41">
        <f>Tabela1[[#This Row],[PESO UNI]]*Tabela1[[#This Row],[QTE]]</f>
        <v>0.12</v>
      </c>
      <c r="I574" s="7"/>
      <c r="J574" s="8" t="s">
        <v>2557</v>
      </c>
      <c r="K574" s="8" t="s">
        <v>53</v>
      </c>
      <c r="L574" s="9" t="s">
        <v>2558</v>
      </c>
      <c r="M574" s="10"/>
      <c r="N574" s="11" t="s">
        <v>46</v>
      </c>
      <c r="O574" s="12"/>
      <c r="P574" s="13"/>
      <c r="Q574" s="14">
        <f>Tabela1[[#This Row],[QTDE/ Fabricação]]-Tabela1[[#This Row],[QTE]]</f>
        <v>-3</v>
      </c>
      <c r="R574" s="19">
        <f t="shared" si="87"/>
        <v>0.12</v>
      </c>
      <c r="S574" s="19">
        <f t="shared" ref="S574:S633" si="93">IFERROR(H574*AG574,"")</f>
        <v>0.12</v>
      </c>
      <c r="T574" s="20">
        <f t="shared" si="88"/>
        <v>0</v>
      </c>
      <c r="U574" s="17">
        <f>IFERROR(SUMIF('LISTA DE EMBARQUE'!B:B,MICRO!E:E,'LISTA DE EMBARQUE'!G:G),"")</f>
        <v>3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0.12</v>
      </c>
      <c r="Y574" s="14">
        <f t="shared" si="89"/>
        <v>0</v>
      </c>
      <c r="Z574" s="21">
        <f>Tabela1[[#This Row],[PESO TOTAL]]-Tabela1[[#This Row],[Peso Expedido]]</f>
        <v>0</v>
      </c>
      <c r="AA574" s="18">
        <v>1</v>
      </c>
      <c r="AB574" s="40"/>
      <c r="AC574" s="40">
        <v>1</v>
      </c>
      <c r="AD574" s="40">
        <v>1</v>
      </c>
      <c r="AE574" s="40">
        <v>1</v>
      </c>
      <c r="AF574" s="40">
        <v>1</v>
      </c>
      <c r="AG574" s="40">
        <v>1</v>
      </c>
      <c r="AH574" s="40">
        <v>1</v>
      </c>
      <c r="AI574" s="40" t="s">
        <v>4523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si="90"/>
        <v>(CONFORME ET:BBR-D-DF-1073-MDE-K-0017)/P190</v>
      </c>
      <c r="AP574" t="str">
        <f>Tabela1[[#This Row],[TAG]]&amp;Tabela1[[#This Row],[PEDIDO]]&amp;Tabela1[[#This Row],[PRODUTO]]</f>
        <v>P190P-190COMERCIAL</v>
      </c>
      <c r="AQ574" s="23" t="str">
        <f>Tabela1[[#This Row],[PRODUTO]]&amp;Tabela1[[#This Row],[TAG]]</f>
        <v>COMERCIALP190</v>
      </c>
      <c r="AR574" s="183">
        <f>Tabela1[[#This Row],[PESO TOTAL]]*Tabela1[[#This Row],[MATÉRIA PRIMA]]</f>
        <v>0.12</v>
      </c>
      <c r="AS574" s="28">
        <f>Tabela1[[#This Row],[PESO TOTAL]]*Tabela1[[#This Row],[PREPARAÇÃO ]]</f>
        <v>0.12</v>
      </c>
      <c r="AT574" s="28">
        <f>Tabela1[[#This Row],[PESO TOTAL]]*Tabela1[[#This Row],[CALDEIRARIA]]</f>
        <v>0.12</v>
      </c>
      <c r="AU574" s="28">
        <f>Tabela1[[#This Row],[PESO TOTAL]]*Tabela1[[#This Row],[SOLDA]]</f>
        <v>0.12</v>
      </c>
      <c r="AV574" s="28">
        <f>Tabela1[[#This Row],[PESO TOTAL]]*Tabela1[[#This Row],[ACABAMENTO]]</f>
        <v>0.12</v>
      </c>
      <c r="AW574" s="28">
        <f>Tabela1[[#This Row],[PESO TOTAL]]*Tabela1[[#This Row],[PRONTO ACABADO]]</f>
        <v>0.12</v>
      </c>
      <c r="AX574" s="28">
        <f>Tabela1[[#This Row],[PESO TOTAL]]*Tabela1[[#This Row],[EXPEDIÇÃO ]]</f>
        <v>0.12</v>
      </c>
      <c r="AY574" s="28" t="str">
        <f>Tabela1[[#This Row],[PEDIDO]]&amp;Tabela1[[#This Row],[PRODUTO]]</f>
        <v>P-190COMERCIAL</v>
      </c>
      <c r="AZ574" s="44">
        <f>IF(AF574="",0,IF(ISTEXT(AF574),H574*VALUE(SUBSTITUTE(AF574,"%",""))/100,H574*AF574))-Tabela1[[#This Row],[PRONTO ACABADO2]]</f>
        <v>0</v>
      </c>
      <c r="BA574" s="44">
        <f>IF(AG574="",0,IF(ISTEXT(AG574),H574*VALUE(SUBSTITUTE(AG574,"%",""))/100,H574*AG574))-Tabela1[[#This Row],[PESO EXPEDIDO2]]</f>
        <v>0</v>
      </c>
      <c r="BB574" s="44">
        <f t="shared" si="91"/>
        <v>0.12</v>
      </c>
      <c r="BC574" s="44">
        <f t="shared" si="92"/>
        <v>0.12</v>
      </c>
      <c r="BD574" s="44"/>
    </row>
    <row r="575" spans="1:56" ht="15.75" hidden="1" customHeight="1" x14ac:dyDescent="0.25">
      <c r="A575" s="1" t="s">
        <v>4485</v>
      </c>
      <c r="B575" s="22"/>
      <c r="C575" s="1">
        <v>3</v>
      </c>
      <c r="D575" s="1" t="s">
        <v>4490</v>
      </c>
      <c r="E575" s="7">
        <v>4363</v>
      </c>
      <c r="F575" s="7" t="s">
        <v>4425</v>
      </c>
      <c r="G575" s="1">
        <v>0.05</v>
      </c>
      <c r="H575" s="41">
        <f>Tabela1[[#This Row],[PESO UNI]]*Tabela1[[#This Row],[QTE]]</f>
        <v>0.15000000000000002</v>
      </c>
      <c r="I575" s="7"/>
      <c r="J575" s="8" t="s">
        <v>2557</v>
      </c>
      <c r="K575" s="8" t="s">
        <v>53</v>
      </c>
      <c r="L575" s="9" t="s">
        <v>2558</v>
      </c>
      <c r="M575" s="10"/>
      <c r="N575" s="11" t="s">
        <v>46</v>
      </c>
      <c r="O575" s="12"/>
      <c r="P575" s="13"/>
      <c r="Q575" s="14">
        <f>Tabela1[[#This Row],[QTDE/ Fabricação]]-Tabela1[[#This Row],[QTE]]</f>
        <v>-3</v>
      </c>
      <c r="R575" s="19">
        <f t="shared" si="87"/>
        <v>0.15000000000000002</v>
      </c>
      <c r="S575" s="19">
        <f t="shared" si="93"/>
        <v>0.15000000000000002</v>
      </c>
      <c r="T575" s="20">
        <f t="shared" si="88"/>
        <v>0</v>
      </c>
      <c r="U575" s="17">
        <f>IFERROR(SUMIF('LISTA DE EMBARQUE'!B:B,MICRO!E:E,'LISTA DE EMBARQUE'!G:G),"")</f>
        <v>3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0.15000000000000002</v>
      </c>
      <c r="Y575" s="14">
        <f t="shared" si="89"/>
        <v>0</v>
      </c>
      <c r="Z575" s="21">
        <f>Tabela1[[#This Row],[PESO TOTAL]]-Tabela1[[#This Row],[Peso Expedido]]</f>
        <v>0</v>
      </c>
      <c r="AA575" s="18">
        <v>1</v>
      </c>
      <c r="AB575" s="40"/>
      <c r="AC575" s="40">
        <v>1</v>
      </c>
      <c r="AD575" s="40">
        <v>1</v>
      </c>
      <c r="AE575" s="40">
        <v>1</v>
      </c>
      <c r="AF575" s="40">
        <v>1</v>
      </c>
      <c r="AG575" s="40">
        <v>1</v>
      </c>
      <c r="AH575" s="40">
        <v>1</v>
      </c>
      <c r="AI575" s="40" t="s">
        <v>4523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90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3" t="str">
        <f>Tabela1[[#This Row],[PRODUTO]]&amp;Tabela1[[#This Row],[TAG]]</f>
        <v>COMERCIALP190</v>
      </c>
      <c r="AR575" s="183">
        <f>Tabela1[[#This Row],[PESO TOTAL]]*Tabela1[[#This Row],[MATÉRIA PRIMA]]</f>
        <v>0.15000000000000002</v>
      </c>
      <c r="AS575" s="28">
        <f>Tabela1[[#This Row],[PESO TOTAL]]*Tabela1[[#This Row],[PREPARAÇÃO ]]</f>
        <v>0.15000000000000002</v>
      </c>
      <c r="AT575" s="28">
        <f>Tabela1[[#This Row],[PESO TOTAL]]*Tabela1[[#This Row],[CALDEIRARIA]]</f>
        <v>0.15000000000000002</v>
      </c>
      <c r="AU575" s="28">
        <f>Tabela1[[#This Row],[PESO TOTAL]]*Tabela1[[#This Row],[SOLDA]]</f>
        <v>0.15000000000000002</v>
      </c>
      <c r="AV575" s="28">
        <f>Tabela1[[#This Row],[PESO TOTAL]]*Tabela1[[#This Row],[ACABAMENTO]]</f>
        <v>0.15000000000000002</v>
      </c>
      <c r="AW575" s="28">
        <f>Tabela1[[#This Row],[PESO TOTAL]]*Tabela1[[#This Row],[PRONTO ACABADO]]</f>
        <v>0.15000000000000002</v>
      </c>
      <c r="AX575" s="28">
        <f>Tabela1[[#This Row],[PESO TOTAL]]*Tabela1[[#This Row],[EXPEDIÇÃO ]]</f>
        <v>0.15000000000000002</v>
      </c>
      <c r="AY575" s="28" t="str">
        <f>Tabela1[[#This Row],[PEDIDO]]&amp;Tabela1[[#This Row],[PRODUTO]]</f>
        <v>P-190COMERCIAL</v>
      </c>
      <c r="AZ575" s="44">
        <f>IF(AF575="",0,IF(ISTEXT(AF575),H575*VALUE(SUBSTITUTE(AF575,"%",""))/100,H575*AF575))-Tabela1[[#This Row],[PRONTO ACABADO2]]</f>
        <v>0</v>
      </c>
      <c r="BA575" s="44">
        <f>IF(AG575="",0,IF(ISTEXT(AG575),H575*VALUE(SUBSTITUTE(AG575,"%",""))/100,H575*AG575))-Tabela1[[#This Row],[PESO EXPEDIDO2]]</f>
        <v>0</v>
      </c>
      <c r="BB575" s="44">
        <f t="shared" si="91"/>
        <v>0.15000000000000002</v>
      </c>
      <c r="BC575" s="44">
        <f t="shared" si="92"/>
        <v>0.15000000000000002</v>
      </c>
      <c r="BD575" s="44"/>
    </row>
    <row r="576" spans="1:56" ht="15.75" hidden="1" customHeight="1" x14ac:dyDescent="0.25">
      <c r="A576" s="1" t="s">
        <v>4485</v>
      </c>
      <c r="B576" s="22"/>
      <c r="C576" s="1">
        <v>10</v>
      </c>
      <c r="D576" s="1" t="s">
        <v>4491</v>
      </c>
      <c r="E576" s="7">
        <v>4364</v>
      </c>
      <c r="F576" s="7" t="s">
        <v>4425</v>
      </c>
      <c r="G576" s="1">
        <v>0.05</v>
      </c>
      <c r="H576" s="41">
        <f>Tabela1[[#This Row],[PESO UNI]]*Tabela1[[#This Row],[QTE]]</f>
        <v>0.5</v>
      </c>
      <c r="I576" s="7"/>
      <c r="J576" s="8" t="s">
        <v>2557</v>
      </c>
      <c r="K576" s="8" t="s">
        <v>53</v>
      </c>
      <c r="L576" s="9" t="s">
        <v>2558</v>
      </c>
      <c r="M576" s="10"/>
      <c r="N576" s="11" t="s">
        <v>46</v>
      </c>
      <c r="O576" s="12"/>
      <c r="P576" s="13"/>
      <c r="Q576" s="14">
        <f>Tabela1[[#This Row],[QTDE/ Fabricação]]-Tabela1[[#This Row],[QTE]]</f>
        <v>-10</v>
      </c>
      <c r="R576" s="19">
        <f t="shared" si="87"/>
        <v>0.5</v>
      </c>
      <c r="S576" s="19">
        <f t="shared" si="93"/>
        <v>0.5</v>
      </c>
      <c r="T576" s="20">
        <f t="shared" si="88"/>
        <v>0</v>
      </c>
      <c r="U576" s="17">
        <f>IFERROR(SUMIF('LISTA DE EMBARQUE'!B:B,MICRO!E:E,'LISTA DE EMBARQUE'!G:G),"")</f>
        <v>10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0.5</v>
      </c>
      <c r="Y576" s="14">
        <f t="shared" si="89"/>
        <v>0</v>
      </c>
      <c r="Z576" s="21">
        <f>Tabela1[[#This Row],[PESO TOTAL]]-Tabela1[[#This Row],[Peso Expedido]]</f>
        <v>0</v>
      </c>
      <c r="AA576" s="18">
        <v>1</v>
      </c>
      <c r="AB576" s="40"/>
      <c r="AC576" s="40">
        <v>1</v>
      </c>
      <c r="AD576" s="40">
        <v>1</v>
      </c>
      <c r="AE576" s="40">
        <v>1</v>
      </c>
      <c r="AF576" s="40">
        <v>1</v>
      </c>
      <c r="AG576" s="40">
        <v>1</v>
      </c>
      <c r="AH576" s="40">
        <v>1</v>
      </c>
      <c r="AI576" s="40" t="s">
        <v>4523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90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3" t="str">
        <f>Tabela1[[#This Row],[PRODUTO]]&amp;Tabela1[[#This Row],[TAG]]</f>
        <v>COMERCIALP190</v>
      </c>
      <c r="AR576" s="183">
        <f>Tabela1[[#This Row],[PESO TOTAL]]*Tabela1[[#This Row],[MATÉRIA PRIMA]]</f>
        <v>0.5</v>
      </c>
      <c r="AS576" s="28">
        <f>Tabela1[[#This Row],[PESO TOTAL]]*Tabela1[[#This Row],[PREPARAÇÃO ]]</f>
        <v>0.5</v>
      </c>
      <c r="AT576" s="28">
        <f>Tabela1[[#This Row],[PESO TOTAL]]*Tabela1[[#This Row],[CALDEIRARIA]]</f>
        <v>0.5</v>
      </c>
      <c r="AU576" s="28">
        <f>Tabela1[[#This Row],[PESO TOTAL]]*Tabela1[[#This Row],[SOLDA]]</f>
        <v>0.5</v>
      </c>
      <c r="AV576" s="28">
        <f>Tabela1[[#This Row],[PESO TOTAL]]*Tabela1[[#This Row],[ACABAMENTO]]</f>
        <v>0.5</v>
      </c>
      <c r="AW576" s="28">
        <f>Tabela1[[#This Row],[PESO TOTAL]]*Tabela1[[#This Row],[PRONTO ACABADO]]</f>
        <v>0.5</v>
      </c>
      <c r="AX576" s="28">
        <f>Tabela1[[#This Row],[PESO TOTAL]]*Tabela1[[#This Row],[EXPEDIÇÃO ]]</f>
        <v>0.5</v>
      </c>
      <c r="AY576" s="28" t="str">
        <f>Tabela1[[#This Row],[PEDIDO]]&amp;Tabela1[[#This Row],[PRODUTO]]</f>
        <v>P-190COMERCIAL</v>
      </c>
      <c r="AZ576" s="44">
        <f>IF(AF576="",0,IF(ISTEXT(AF576),H576*VALUE(SUBSTITUTE(AF576,"%",""))/100,H576*AF576))-Tabela1[[#This Row],[PRONTO ACABADO2]]</f>
        <v>0</v>
      </c>
      <c r="BA576" s="44">
        <f>IF(AG576="",0,IF(ISTEXT(AG576),H576*VALUE(SUBSTITUTE(AG576,"%",""))/100,H576*AG576))-Tabela1[[#This Row],[PESO EXPEDIDO2]]</f>
        <v>0</v>
      </c>
      <c r="BB576" s="44">
        <f t="shared" si="91"/>
        <v>0.5</v>
      </c>
      <c r="BC576" s="44">
        <f t="shared" si="92"/>
        <v>0.5</v>
      </c>
      <c r="BD576" s="44"/>
    </row>
    <row r="577" spans="1:56" ht="15.75" hidden="1" customHeight="1" x14ac:dyDescent="0.25">
      <c r="A577" s="1" t="s">
        <v>4485</v>
      </c>
      <c r="B577" s="22"/>
      <c r="C577" s="1">
        <v>10</v>
      </c>
      <c r="D577" s="1" t="s">
        <v>4492</v>
      </c>
      <c r="E577" s="7">
        <v>4365</v>
      </c>
      <c r="F577" s="7" t="s">
        <v>4425</v>
      </c>
      <c r="G577" s="1">
        <v>0.06</v>
      </c>
      <c r="H577" s="41">
        <f>Tabela1[[#This Row],[PESO UNI]]*Tabela1[[#This Row],[QTE]]</f>
        <v>0.6</v>
      </c>
      <c r="I577" s="7"/>
      <c r="J577" s="8" t="s">
        <v>2557</v>
      </c>
      <c r="K577" s="8" t="s">
        <v>53</v>
      </c>
      <c r="L577" s="9" t="s">
        <v>2558</v>
      </c>
      <c r="M577" s="10"/>
      <c r="N577" s="11" t="s">
        <v>46</v>
      </c>
      <c r="O577" s="12"/>
      <c r="P577" s="13"/>
      <c r="Q577" s="14">
        <f>Tabela1[[#This Row],[QTDE/ Fabricação]]-Tabela1[[#This Row],[QTE]]</f>
        <v>-10</v>
      </c>
      <c r="R577" s="19">
        <f t="shared" ref="R577:R636" si="94">IFERROR(H577*((AA577*0.25)+(AC577*0.25)+(AD577*0.225)+(AE577*0.225)+(AF577*0.05)),"")</f>
        <v>0.6</v>
      </c>
      <c r="S577" s="19">
        <f t="shared" si="93"/>
        <v>0.6</v>
      </c>
      <c r="T577" s="20">
        <f t="shared" ref="T577:T636" si="95">IFERROR(S577-H577,"")</f>
        <v>0</v>
      </c>
      <c r="U577" s="17">
        <f>IFERROR(SUMIF('LISTA DE EMBARQUE'!B:B,MICRO!E:E,'LISTA DE EMBARQUE'!G:G),"")</f>
        <v>10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0.6</v>
      </c>
      <c r="Y577" s="14">
        <f t="shared" ref="Y577:Y636" si="96">U577-C577</f>
        <v>0</v>
      </c>
      <c r="Z577" s="21">
        <f>Tabela1[[#This Row],[PESO TOTAL]]-Tabela1[[#This Row],[Peso Expedido]]</f>
        <v>0</v>
      </c>
      <c r="AA577" s="18">
        <v>1</v>
      </c>
      <c r="AB577" s="40"/>
      <c r="AC577" s="40">
        <v>1</v>
      </c>
      <c r="AD577" s="40">
        <v>1</v>
      </c>
      <c r="AE577" s="40">
        <v>1</v>
      </c>
      <c r="AF577" s="40">
        <v>1</v>
      </c>
      <c r="AG577" s="40">
        <v>1</v>
      </c>
      <c r="AH577" s="40">
        <v>1</v>
      </c>
      <c r="AI577" s="40" t="s">
        <v>4523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ref="AO577:AO636" si="97">A577&amp;"/"&amp;J577</f>
        <v>(CONFORME ET:BBR-D-DF-1073-MDE-K-0017)/P190</v>
      </c>
      <c r="AP577" t="str">
        <f>Tabela1[[#This Row],[TAG]]&amp;Tabela1[[#This Row],[PEDIDO]]&amp;Tabela1[[#This Row],[PRODUTO]]</f>
        <v>P190P-190COMERCIAL</v>
      </c>
      <c r="AQ577" s="23" t="str">
        <f>Tabela1[[#This Row],[PRODUTO]]&amp;Tabela1[[#This Row],[TAG]]</f>
        <v>COMERCIALP190</v>
      </c>
      <c r="AR577" s="183">
        <f>Tabela1[[#This Row],[PESO TOTAL]]*Tabela1[[#This Row],[MATÉRIA PRIMA]]</f>
        <v>0.6</v>
      </c>
      <c r="AS577" s="28">
        <f>Tabela1[[#This Row],[PESO TOTAL]]*Tabela1[[#This Row],[PREPARAÇÃO ]]</f>
        <v>0.6</v>
      </c>
      <c r="AT577" s="28">
        <f>Tabela1[[#This Row],[PESO TOTAL]]*Tabela1[[#This Row],[CALDEIRARIA]]</f>
        <v>0.6</v>
      </c>
      <c r="AU577" s="28">
        <f>Tabela1[[#This Row],[PESO TOTAL]]*Tabela1[[#This Row],[SOLDA]]</f>
        <v>0.6</v>
      </c>
      <c r="AV577" s="28">
        <f>Tabela1[[#This Row],[PESO TOTAL]]*Tabela1[[#This Row],[ACABAMENTO]]</f>
        <v>0.6</v>
      </c>
      <c r="AW577" s="28">
        <f>Tabela1[[#This Row],[PESO TOTAL]]*Tabela1[[#This Row],[PRONTO ACABADO]]</f>
        <v>0.6</v>
      </c>
      <c r="AX577" s="28">
        <f>Tabela1[[#This Row],[PESO TOTAL]]*Tabela1[[#This Row],[EXPEDIÇÃO ]]</f>
        <v>0.6</v>
      </c>
      <c r="AY577" s="28" t="str">
        <f>Tabela1[[#This Row],[PEDIDO]]&amp;Tabela1[[#This Row],[PRODUTO]]</f>
        <v>P-190COMERCIAL</v>
      </c>
      <c r="AZ577" s="44">
        <f>IF(AF577="",0,IF(ISTEXT(AF577),H577*VALUE(SUBSTITUTE(AF577,"%",""))/100,H577*AF577))-Tabela1[[#This Row],[PRONTO ACABADO2]]</f>
        <v>0</v>
      </c>
      <c r="BA577" s="44">
        <f>IF(AG577="",0,IF(ISTEXT(AG577),H577*VALUE(SUBSTITUTE(AG577,"%",""))/100,H577*AG577))-Tabela1[[#This Row],[PESO EXPEDIDO2]]</f>
        <v>0</v>
      </c>
      <c r="BB577" s="44">
        <f t="shared" ref="BB577:BB636" si="98">IF(AH577="",0,IF(ISTEXT(AH577),H577*VALUE(SUBSTITUTE(AH577,"%",""))/100,H577*AH577))</f>
        <v>0.6</v>
      </c>
      <c r="BC577" s="44">
        <f t="shared" ref="BC577:BC636" si="99">IF(AG577="",0,IF(ISTEXT(AG577),H577*VALUE(SUBSTITUTE(AG577,"%",""))/100,H577*AG577))</f>
        <v>0.6</v>
      </c>
      <c r="BD577" s="44"/>
    </row>
    <row r="578" spans="1:56" ht="15.75" hidden="1" customHeight="1" x14ac:dyDescent="0.25">
      <c r="A578" s="1" t="s">
        <v>4485</v>
      </c>
      <c r="B578" s="22"/>
      <c r="C578" s="1">
        <v>2</v>
      </c>
      <c r="D578" s="1" t="s">
        <v>4493</v>
      </c>
      <c r="E578" s="7">
        <v>4366</v>
      </c>
      <c r="F578" s="7" t="s">
        <v>4425</v>
      </c>
      <c r="G578" s="1">
        <v>0.03</v>
      </c>
      <c r="H578" s="41">
        <f>Tabela1[[#This Row],[PESO UNI]]*Tabela1[[#This Row],[QTE]]</f>
        <v>0.06</v>
      </c>
      <c r="I578" s="7"/>
      <c r="J578" s="8" t="s">
        <v>2557</v>
      </c>
      <c r="K578" s="8" t="s">
        <v>53</v>
      </c>
      <c r="L578" s="9" t="s">
        <v>2558</v>
      </c>
      <c r="M578" s="10"/>
      <c r="N578" s="11" t="s">
        <v>46</v>
      </c>
      <c r="O578" s="12"/>
      <c r="P578" s="13"/>
      <c r="Q578" s="14">
        <f>Tabela1[[#This Row],[QTDE/ Fabricação]]-Tabela1[[#This Row],[QTE]]</f>
        <v>-2</v>
      </c>
      <c r="R578" s="19">
        <f t="shared" si="94"/>
        <v>0.06</v>
      </c>
      <c r="S578" s="19">
        <f t="shared" si="93"/>
        <v>0.06</v>
      </c>
      <c r="T578" s="20">
        <f t="shared" si="95"/>
        <v>0</v>
      </c>
      <c r="U578" s="17">
        <f>IFERROR(SUMIF('LISTA DE EMBARQUE'!B:B,MICRO!E:E,'LISTA DE EMBARQUE'!G:G),"")</f>
        <v>2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0.06</v>
      </c>
      <c r="Y578" s="14">
        <f t="shared" si="96"/>
        <v>0</v>
      </c>
      <c r="Z578" s="21">
        <f>Tabela1[[#This Row],[PESO TOTAL]]-Tabela1[[#This Row],[Peso Expedido]]</f>
        <v>0</v>
      </c>
      <c r="AA578" s="18">
        <v>1</v>
      </c>
      <c r="AB578" s="40"/>
      <c r="AC578" s="40">
        <v>1</v>
      </c>
      <c r="AD578" s="40">
        <v>1</v>
      </c>
      <c r="AE578" s="40">
        <v>1</v>
      </c>
      <c r="AF578" s="40">
        <v>1</v>
      </c>
      <c r="AG578" s="40">
        <v>1</v>
      </c>
      <c r="AH578" s="40">
        <v>1</v>
      </c>
      <c r="AI578" s="40" t="s">
        <v>4523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97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3" t="str">
        <f>Tabela1[[#This Row],[PRODUTO]]&amp;Tabela1[[#This Row],[TAG]]</f>
        <v>COMERCIALP190</v>
      </c>
      <c r="AR578" s="183">
        <f>Tabela1[[#This Row],[PESO TOTAL]]*Tabela1[[#This Row],[MATÉRIA PRIMA]]</f>
        <v>0.06</v>
      </c>
      <c r="AS578" s="28">
        <f>Tabela1[[#This Row],[PESO TOTAL]]*Tabela1[[#This Row],[PREPARAÇÃO ]]</f>
        <v>0.06</v>
      </c>
      <c r="AT578" s="28">
        <f>Tabela1[[#This Row],[PESO TOTAL]]*Tabela1[[#This Row],[CALDEIRARIA]]</f>
        <v>0.06</v>
      </c>
      <c r="AU578" s="28">
        <f>Tabela1[[#This Row],[PESO TOTAL]]*Tabela1[[#This Row],[SOLDA]]</f>
        <v>0.06</v>
      </c>
      <c r="AV578" s="28">
        <f>Tabela1[[#This Row],[PESO TOTAL]]*Tabela1[[#This Row],[ACABAMENTO]]</f>
        <v>0.06</v>
      </c>
      <c r="AW578" s="28">
        <f>Tabela1[[#This Row],[PESO TOTAL]]*Tabela1[[#This Row],[PRONTO ACABADO]]</f>
        <v>0.06</v>
      </c>
      <c r="AX578" s="28">
        <f>Tabela1[[#This Row],[PESO TOTAL]]*Tabela1[[#This Row],[EXPEDIÇÃO ]]</f>
        <v>0.06</v>
      </c>
      <c r="AY578" s="28" t="str">
        <f>Tabela1[[#This Row],[PEDIDO]]&amp;Tabela1[[#This Row],[PRODUTO]]</f>
        <v>P-190COMERCIAL</v>
      </c>
      <c r="AZ578" s="44">
        <f>IF(AF578="",0,IF(ISTEXT(AF578),H578*VALUE(SUBSTITUTE(AF578,"%",""))/100,H578*AF578))-Tabela1[[#This Row],[PRONTO ACABADO2]]</f>
        <v>0</v>
      </c>
      <c r="BA578" s="44">
        <f>IF(AG578="",0,IF(ISTEXT(AG578),H578*VALUE(SUBSTITUTE(AG578,"%",""))/100,H578*AG578))-Tabela1[[#This Row],[PESO EXPEDIDO2]]</f>
        <v>0</v>
      </c>
      <c r="BB578" s="44">
        <f t="shared" si="98"/>
        <v>0.06</v>
      </c>
      <c r="BC578" s="44">
        <f t="shared" si="99"/>
        <v>0.06</v>
      </c>
      <c r="BD578" s="44"/>
    </row>
    <row r="579" spans="1:56" ht="15.75" hidden="1" customHeight="1" x14ac:dyDescent="0.25">
      <c r="A579" s="1" t="s">
        <v>4485</v>
      </c>
      <c r="B579" s="22"/>
      <c r="C579" s="1">
        <v>4</v>
      </c>
      <c r="D579" s="1" t="s">
        <v>4494</v>
      </c>
      <c r="E579" s="7">
        <v>4367</v>
      </c>
      <c r="F579" s="7" t="s">
        <v>4425</v>
      </c>
      <c r="G579" s="1">
        <v>0.04</v>
      </c>
      <c r="H579" s="41">
        <f>Tabela1[[#This Row],[PESO UNI]]*Tabela1[[#This Row],[QTE]]</f>
        <v>0.16</v>
      </c>
      <c r="I579" s="7"/>
      <c r="J579" s="8" t="s">
        <v>2557</v>
      </c>
      <c r="K579" s="8" t="s">
        <v>53</v>
      </c>
      <c r="L579" s="9" t="s">
        <v>2558</v>
      </c>
      <c r="M579" s="10"/>
      <c r="N579" s="11" t="s">
        <v>46</v>
      </c>
      <c r="O579" s="12"/>
      <c r="P579" s="13"/>
      <c r="Q579" s="14">
        <f>Tabela1[[#This Row],[QTDE/ Fabricação]]-Tabela1[[#This Row],[QTE]]</f>
        <v>-4</v>
      </c>
      <c r="R579" s="19">
        <f t="shared" si="94"/>
        <v>0.16</v>
      </c>
      <c r="S579" s="19">
        <f t="shared" si="93"/>
        <v>0.16</v>
      </c>
      <c r="T579" s="20">
        <f t="shared" si="95"/>
        <v>0</v>
      </c>
      <c r="U579" s="17">
        <f>IFERROR(SUMIF('LISTA DE EMBARQUE'!B:B,MICRO!E:E,'LISTA DE EMBARQUE'!G:G),"")</f>
        <v>4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0.16</v>
      </c>
      <c r="Y579" s="14">
        <f t="shared" si="96"/>
        <v>0</v>
      </c>
      <c r="Z579" s="21">
        <f>Tabela1[[#This Row],[PESO TOTAL]]-Tabela1[[#This Row],[Peso Expedido]]</f>
        <v>0</v>
      </c>
      <c r="AA579" s="18">
        <v>1</v>
      </c>
      <c r="AB579" s="40"/>
      <c r="AC579" s="40">
        <v>1</v>
      </c>
      <c r="AD579" s="40">
        <v>1</v>
      </c>
      <c r="AE579" s="40">
        <v>1</v>
      </c>
      <c r="AF579" s="40">
        <v>1</v>
      </c>
      <c r="AG579" s="40">
        <v>1</v>
      </c>
      <c r="AH579" s="40">
        <v>1</v>
      </c>
      <c r="AI579" s="40" t="s">
        <v>4523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97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3" t="str">
        <f>Tabela1[[#This Row],[PRODUTO]]&amp;Tabela1[[#This Row],[TAG]]</f>
        <v>COMERCIALP190</v>
      </c>
      <c r="AR579" s="183">
        <f>Tabela1[[#This Row],[PESO TOTAL]]*Tabela1[[#This Row],[MATÉRIA PRIMA]]</f>
        <v>0.16</v>
      </c>
      <c r="AS579" s="28">
        <f>Tabela1[[#This Row],[PESO TOTAL]]*Tabela1[[#This Row],[PREPARAÇÃO ]]</f>
        <v>0.16</v>
      </c>
      <c r="AT579" s="28">
        <f>Tabela1[[#This Row],[PESO TOTAL]]*Tabela1[[#This Row],[CALDEIRARIA]]</f>
        <v>0.16</v>
      </c>
      <c r="AU579" s="28">
        <f>Tabela1[[#This Row],[PESO TOTAL]]*Tabela1[[#This Row],[SOLDA]]</f>
        <v>0.16</v>
      </c>
      <c r="AV579" s="28">
        <f>Tabela1[[#This Row],[PESO TOTAL]]*Tabela1[[#This Row],[ACABAMENTO]]</f>
        <v>0.16</v>
      </c>
      <c r="AW579" s="28">
        <f>Tabela1[[#This Row],[PESO TOTAL]]*Tabela1[[#This Row],[PRONTO ACABADO]]</f>
        <v>0.16</v>
      </c>
      <c r="AX579" s="28">
        <f>Tabela1[[#This Row],[PESO TOTAL]]*Tabela1[[#This Row],[EXPEDIÇÃO ]]</f>
        <v>0.16</v>
      </c>
      <c r="AY579" s="28" t="str">
        <f>Tabela1[[#This Row],[PEDIDO]]&amp;Tabela1[[#This Row],[PRODUTO]]</f>
        <v>P-190COMERCIAL</v>
      </c>
      <c r="AZ579" s="44">
        <f>IF(AF579="",0,IF(ISTEXT(AF579),H579*VALUE(SUBSTITUTE(AF579,"%",""))/100,H579*AF579))-Tabela1[[#This Row],[PRONTO ACABADO2]]</f>
        <v>0</v>
      </c>
      <c r="BA579" s="44">
        <f>IF(AG579="",0,IF(ISTEXT(AG579),H579*VALUE(SUBSTITUTE(AG579,"%",""))/100,H579*AG579))-Tabela1[[#This Row],[PESO EXPEDIDO2]]</f>
        <v>0</v>
      </c>
      <c r="BB579" s="44">
        <f t="shared" si="98"/>
        <v>0.16</v>
      </c>
      <c r="BC579" s="44">
        <f t="shared" si="99"/>
        <v>0.16</v>
      </c>
      <c r="BD579" s="44"/>
    </row>
    <row r="580" spans="1:56" ht="15.75" hidden="1" customHeight="1" x14ac:dyDescent="0.25">
      <c r="A580" s="1" t="s">
        <v>4485</v>
      </c>
      <c r="B580" s="22"/>
      <c r="C580" s="1">
        <v>2</v>
      </c>
      <c r="D580" s="1" t="s">
        <v>4495</v>
      </c>
      <c r="E580" s="7">
        <v>4368</v>
      </c>
      <c r="F580" s="7" t="s">
        <v>4425</v>
      </c>
      <c r="G580" s="1">
        <v>0.02</v>
      </c>
      <c r="H580" s="41">
        <f>Tabela1[[#This Row],[PESO UNI]]*Tabela1[[#This Row],[QTE]]</f>
        <v>0.04</v>
      </c>
      <c r="I580" s="7"/>
      <c r="J580" s="8" t="s">
        <v>2557</v>
      </c>
      <c r="K580" s="8" t="s">
        <v>53</v>
      </c>
      <c r="L580" s="9" t="s">
        <v>2558</v>
      </c>
      <c r="M580" s="10"/>
      <c r="N580" s="11" t="s">
        <v>46</v>
      </c>
      <c r="O580" s="12"/>
      <c r="P580" s="13"/>
      <c r="Q580" s="14">
        <f>Tabela1[[#This Row],[QTDE/ Fabricação]]-Tabela1[[#This Row],[QTE]]</f>
        <v>-2</v>
      </c>
      <c r="R580" s="19">
        <f t="shared" si="94"/>
        <v>0.04</v>
      </c>
      <c r="S580" s="19">
        <f t="shared" si="93"/>
        <v>0.04</v>
      </c>
      <c r="T580" s="20">
        <f t="shared" si="95"/>
        <v>0</v>
      </c>
      <c r="U580" s="17">
        <f>IFERROR(SUMIF('LISTA DE EMBARQUE'!B:B,MICRO!E:E,'LISTA DE EMBARQUE'!G:G),"")</f>
        <v>2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0.04</v>
      </c>
      <c r="Y580" s="14">
        <f t="shared" si="96"/>
        <v>0</v>
      </c>
      <c r="Z580" s="21">
        <f>Tabela1[[#This Row],[PESO TOTAL]]-Tabela1[[#This Row],[Peso Expedido]]</f>
        <v>0</v>
      </c>
      <c r="AA580" s="18">
        <v>1</v>
      </c>
      <c r="AB580" s="40"/>
      <c r="AC580" s="40">
        <v>1</v>
      </c>
      <c r="AD580" s="40">
        <v>1</v>
      </c>
      <c r="AE580" s="40">
        <v>1</v>
      </c>
      <c r="AF580" s="40">
        <v>1</v>
      </c>
      <c r="AG580" s="40">
        <v>1</v>
      </c>
      <c r="AH580" s="40">
        <v>1</v>
      </c>
      <c r="AI580" s="40" t="s">
        <v>4523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97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3" t="str">
        <f>Tabela1[[#This Row],[PRODUTO]]&amp;Tabela1[[#This Row],[TAG]]</f>
        <v>COMERCIALP190</v>
      </c>
      <c r="AR580" s="183">
        <f>Tabela1[[#This Row],[PESO TOTAL]]*Tabela1[[#This Row],[MATÉRIA PRIMA]]</f>
        <v>0.04</v>
      </c>
      <c r="AS580" s="28">
        <f>Tabela1[[#This Row],[PESO TOTAL]]*Tabela1[[#This Row],[PREPARAÇÃO ]]</f>
        <v>0.04</v>
      </c>
      <c r="AT580" s="28">
        <f>Tabela1[[#This Row],[PESO TOTAL]]*Tabela1[[#This Row],[CALDEIRARIA]]</f>
        <v>0.04</v>
      </c>
      <c r="AU580" s="28">
        <f>Tabela1[[#This Row],[PESO TOTAL]]*Tabela1[[#This Row],[SOLDA]]</f>
        <v>0.04</v>
      </c>
      <c r="AV580" s="28">
        <f>Tabela1[[#This Row],[PESO TOTAL]]*Tabela1[[#This Row],[ACABAMENTO]]</f>
        <v>0.04</v>
      </c>
      <c r="AW580" s="28">
        <f>Tabela1[[#This Row],[PESO TOTAL]]*Tabela1[[#This Row],[PRONTO ACABADO]]</f>
        <v>0.04</v>
      </c>
      <c r="AX580" s="28">
        <f>Tabela1[[#This Row],[PESO TOTAL]]*Tabela1[[#This Row],[EXPEDIÇÃO ]]</f>
        <v>0.04</v>
      </c>
      <c r="AY580" s="28" t="str">
        <f>Tabela1[[#This Row],[PEDIDO]]&amp;Tabela1[[#This Row],[PRODUTO]]</f>
        <v>P-190COMERCIAL</v>
      </c>
      <c r="AZ580" s="44">
        <f>IF(AF580="",0,IF(ISTEXT(AF580),H580*VALUE(SUBSTITUTE(AF580,"%",""))/100,H580*AF580))-Tabela1[[#This Row],[PRONTO ACABADO2]]</f>
        <v>0</v>
      </c>
      <c r="BA580" s="44">
        <f>IF(AG580="",0,IF(ISTEXT(AG580),H580*VALUE(SUBSTITUTE(AG580,"%",""))/100,H580*AG580))-Tabela1[[#This Row],[PESO EXPEDIDO2]]</f>
        <v>0</v>
      </c>
      <c r="BB580" s="44">
        <f t="shared" si="98"/>
        <v>0.04</v>
      </c>
      <c r="BC580" s="44">
        <f t="shared" si="99"/>
        <v>0.04</v>
      </c>
      <c r="BD580" s="44"/>
    </row>
    <row r="581" spans="1:56" ht="15.75" hidden="1" customHeight="1" x14ac:dyDescent="0.25">
      <c r="A581" s="1" t="s">
        <v>4485</v>
      </c>
      <c r="B581" s="22"/>
      <c r="C581" s="1">
        <v>8</v>
      </c>
      <c r="D581" s="1" t="s">
        <v>4496</v>
      </c>
      <c r="E581" s="7">
        <v>4369</v>
      </c>
      <c r="F581" s="7" t="s">
        <v>4425</v>
      </c>
      <c r="G581" s="1">
        <v>0.04</v>
      </c>
      <c r="H581" s="41">
        <f>Tabela1[[#This Row],[PESO UNI]]*Tabela1[[#This Row],[QTE]]</f>
        <v>0.32</v>
      </c>
      <c r="I581" s="7"/>
      <c r="J581" s="8" t="s">
        <v>2557</v>
      </c>
      <c r="K581" s="8" t="s">
        <v>53</v>
      </c>
      <c r="L581" s="9" t="s">
        <v>2558</v>
      </c>
      <c r="M581" s="10"/>
      <c r="N581" s="11" t="s">
        <v>46</v>
      </c>
      <c r="O581" s="12"/>
      <c r="P581" s="13"/>
      <c r="Q581" s="14">
        <f>Tabela1[[#This Row],[QTDE/ Fabricação]]-Tabela1[[#This Row],[QTE]]</f>
        <v>-8</v>
      </c>
      <c r="R581" s="19">
        <f t="shared" si="94"/>
        <v>0.32</v>
      </c>
      <c r="S581" s="19">
        <f t="shared" si="93"/>
        <v>0.32</v>
      </c>
      <c r="T581" s="20">
        <f t="shared" si="95"/>
        <v>0</v>
      </c>
      <c r="U581" s="17">
        <f>IFERROR(SUMIF('LISTA DE EMBARQUE'!B:B,MICRO!E:E,'LISTA DE EMBARQUE'!G:G),"")</f>
        <v>8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0.32</v>
      </c>
      <c r="Y581" s="14">
        <f t="shared" si="96"/>
        <v>0</v>
      </c>
      <c r="Z581" s="21">
        <f>Tabela1[[#This Row],[PESO TOTAL]]-Tabela1[[#This Row],[Peso Expedido]]</f>
        <v>0</v>
      </c>
      <c r="AA581" s="18">
        <v>1</v>
      </c>
      <c r="AB581" s="40"/>
      <c r="AC581" s="40">
        <v>1</v>
      </c>
      <c r="AD581" s="40">
        <v>1</v>
      </c>
      <c r="AE581" s="40">
        <v>1</v>
      </c>
      <c r="AF581" s="40">
        <v>1</v>
      </c>
      <c r="AG581" s="40">
        <v>1</v>
      </c>
      <c r="AH581" s="40">
        <v>1</v>
      </c>
      <c r="AI581" s="40" t="s">
        <v>4523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97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3" t="str">
        <f>Tabela1[[#This Row],[PRODUTO]]&amp;Tabela1[[#This Row],[TAG]]</f>
        <v>COMERCIALP190</v>
      </c>
      <c r="AR581" s="183">
        <f>Tabela1[[#This Row],[PESO TOTAL]]*Tabela1[[#This Row],[MATÉRIA PRIMA]]</f>
        <v>0.32</v>
      </c>
      <c r="AS581" s="28">
        <f>Tabela1[[#This Row],[PESO TOTAL]]*Tabela1[[#This Row],[PREPARAÇÃO ]]</f>
        <v>0.32</v>
      </c>
      <c r="AT581" s="28">
        <f>Tabela1[[#This Row],[PESO TOTAL]]*Tabela1[[#This Row],[CALDEIRARIA]]</f>
        <v>0.32</v>
      </c>
      <c r="AU581" s="28">
        <f>Tabela1[[#This Row],[PESO TOTAL]]*Tabela1[[#This Row],[SOLDA]]</f>
        <v>0.32</v>
      </c>
      <c r="AV581" s="28">
        <f>Tabela1[[#This Row],[PESO TOTAL]]*Tabela1[[#This Row],[ACABAMENTO]]</f>
        <v>0.32</v>
      </c>
      <c r="AW581" s="28">
        <f>Tabela1[[#This Row],[PESO TOTAL]]*Tabela1[[#This Row],[PRONTO ACABADO]]</f>
        <v>0.32</v>
      </c>
      <c r="AX581" s="28">
        <f>Tabela1[[#This Row],[PESO TOTAL]]*Tabela1[[#This Row],[EXPEDIÇÃO ]]</f>
        <v>0.32</v>
      </c>
      <c r="AY581" s="28" t="str">
        <f>Tabela1[[#This Row],[PEDIDO]]&amp;Tabela1[[#This Row],[PRODUTO]]</f>
        <v>P-190COMERCIAL</v>
      </c>
      <c r="AZ581" s="44">
        <f>IF(AF581="",0,IF(ISTEXT(AF581),H581*VALUE(SUBSTITUTE(AF581,"%",""))/100,H581*AF581))-Tabela1[[#This Row],[PRONTO ACABADO2]]</f>
        <v>0</v>
      </c>
      <c r="BA581" s="44">
        <f>IF(AG581="",0,IF(ISTEXT(AG581),H581*VALUE(SUBSTITUTE(AG581,"%",""))/100,H581*AG581))-Tabela1[[#This Row],[PESO EXPEDIDO2]]</f>
        <v>0</v>
      </c>
      <c r="BB581" s="44">
        <f t="shared" si="98"/>
        <v>0.32</v>
      </c>
      <c r="BC581" s="44">
        <f t="shared" si="99"/>
        <v>0.32</v>
      </c>
      <c r="BD581" s="44"/>
    </row>
    <row r="582" spans="1:56" ht="15.75" hidden="1" customHeight="1" x14ac:dyDescent="0.25">
      <c r="A582" s="1" t="s">
        <v>4485</v>
      </c>
      <c r="B582" s="22"/>
      <c r="C582" s="1">
        <v>1</v>
      </c>
      <c r="D582" s="1" t="s">
        <v>4497</v>
      </c>
      <c r="E582" s="7">
        <v>4370</v>
      </c>
      <c r="F582" s="7" t="s">
        <v>4425</v>
      </c>
      <c r="G582" s="1">
        <v>2.2000000000000002</v>
      </c>
      <c r="H582" s="41">
        <f>Tabela1[[#This Row],[PESO UNI]]*Tabela1[[#This Row],[QTE]]</f>
        <v>2.2000000000000002</v>
      </c>
      <c r="I582" s="7"/>
      <c r="J582" s="8" t="s">
        <v>2557</v>
      </c>
      <c r="K582" s="8" t="s">
        <v>53</v>
      </c>
      <c r="L582" s="9" t="s">
        <v>2558</v>
      </c>
      <c r="M582" s="10"/>
      <c r="N582" s="11" t="s">
        <v>46</v>
      </c>
      <c r="O582" s="12"/>
      <c r="P582" s="13"/>
      <c r="Q582" s="14">
        <f>Tabela1[[#This Row],[QTDE/ Fabricação]]-Tabela1[[#This Row],[QTE]]</f>
        <v>-1</v>
      </c>
      <c r="R582" s="19">
        <f t="shared" si="94"/>
        <v>2.2000000000000002</v>
      </c>
      <c r="S582" s="19">
        <f t="shared" si="93"/>
        <v>2.2000000000000002</v>
      </c>
      <c r="T582" s="20">
        <f t="shared" si="95"/>
        <v>0</v>
      </c>
      <c r="U582" s="17">
        <f>IFERROR(SUMIF('LISTA DE EMBARQUE'!B:B,MICRO!E:E,'LISTA DE EMBARQUE'!G:G),"")</f>
        <v>1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2.2000000000000002</v>
      </c>
      <c r="Y582" s="14">
        <f t="shared" si="96"/>
        <v>0</v>
      </c>
      <c r="Z582" s="21">
        <f>Tabela1[[#This Row],[PESO TOTAL]]-Tabela1[[#This Row],[Peso Expedido]]</f>
        <v>0</v>
      </c>
      <c r="AA582" s="18">
        <v>1</v>
      </c>
      <c r="AB582" s="40"/>
      <c r="AC582" s="40">
        <v>1</v>
      </c>
      <c r="AD582" s="40">
        <v>1</v>
      </c>
      <c r="AE582" s="40">
        <v>1</v>
      </c>
      <c r="AF582" s="40">
        <v>1</v>
      </c>
      <c r="AG582" s="40">
        <v>1</v>
      </c>
      <c r="AH582" s="40">
        <v>1</v>
      </c>
      <c r="AI582" s="40" t="s">
        <v>4523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97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3" t="str">
        <f>Tabela1[[#This Row],[PRODUTO]]&amp;Tabela1[[#This Row],[TAG]]</f>
        <v>COMERCIALP190</v>
      </c>
      <c r="AR582" s="183">
        <f>Tabela1[[#This Row],[PESO TOTAL]]*Tabela1[[#This Row],[MATÉRIA PRIMA]]</f>
        <v>2.2000000000000002</v>
      </c>
      <c r="AS582" s="28">
        <f>Tabela1[[#This Row],[PESO TOTAL]]*Tabela1[[#This Row],[PREPARAÇÃO ]]</f>
        <v>2.2000000000000002</v>
      </c>
      <c r="AT582" s="28">
        <f>Tabela1[[#This Row],[PESO TOTAL]]*Tabela1[[#This Row],[CALDEIRARIA]]</f>
        <v>2.2000000000000002</v>
      </c>
      <c r="AU582" s="28">
        <f>Tabela1[[#This Row],[PESO TOTAL]]*Tabela1[[#This Row],[SOLDA]]</f>
        <v>2.2000000000000002</v>
      </c>
      <c r="AV582" s="28">
        <f>Tabela1[[#This Row],[PESO TOTAL]]*Tabela1[[#This Row],[ACABAMENTO]]</f>
        <v>2.2000000000000002</v>
      </c>
      <c r="AW582" s="28">
        <f>Tabela1[[#This Row],[PESO TOTAL]]*Tabela1[[#This Row],[PRONTO ACABADO]]</f>
        <v>2.2000000000000002</v>
      </c>
      <c r="AX582" s="28">
        <f>Tabela1[[#This Row],[PESO TOTAL]]*Tabela1[[#This Row],[EXPEDIÇÃO ]]</f>
        <v>2.2000000000000002</v>
      </c>
      <c r="AY582" s="28" t="str">
        <f>Tabela1[[#This Row],[PEDIDO]]&amp;Tabela1[[#This Row],[PRODUTO]]</f>
        <v>P-190COMERCIAL</v>
      </c>
      <c r="AZ582" s="44">
        <f>IF(AF582="",0,IF(ISTEXT(AF582),H582*VALUE(SUBSTITUTE(AF582,"%",""))/100,H582*AF582))-Tabela1[[#This Row],[PRONTO ACABADO2]]</f>
        <v>0</v>
      </c>
      <c r="BA582" s="44">
        <f>IF(AG582="",0,IF(ISTEXT(AG582),H582*VALUE(SUBSTITUTE(AG582,"%",""))/100,H582*AG582))-Tabela1[[#This Row],[PESO EXPEDIDO2]]</f>
        <v>0</v>
      </c>
      <c r="BB582" s="44">
        <f t="shared" si="98"/>
        <v>2.2000000000000002</v>
      </c>
      <c r="BC582" s="44">
        <f t="shared" si="99"/>
        <v>2.2000000000000002</v>
      </c>
      <c r="BD582" s="44"/>
    </row>
    <row r="583" spans="1:56" ht="15.75" hidden="1" customHeight="1" x14ac:dyDescent="0.25">
      <c r="A583" s="1" t="s">
        <v>4485</v>
      </c>
      <c r="B583" s="22"/>
      <c r="C583" s="1">
        <v>71</v>
      </c>
      <c r="D583" s="1" t="s">
        <v>4498</v>
      </c>
      <c r="E583" s="7">
        <v>4371</v>
      </c>
      <c r="F583" s="7" t="s">
        <v>4425</v>
      </c>
      <c r="G583" s="1">
        <v>0.127</v>
      </c>
      <c r="H583" s="41">
        <f>Tabela1[[#This Row],[PESO UNI]]*Tabela1[[#This Row],[QTE]]</f>
        <v>9.0169999999999995</v>
      </c>
      <c r="I583" s="7"/>
      <c r="J583" s="8" t="s">
        <v>2557</v>
      </c>
      <c r="K583" s="8" t="s">
        <v>53</v>
      </c>
      <c r="L583" s="9" t="s">
        <v>2558</v>
      </c>
      <c r="M583" s="10"/>
      <c r="N583" s="11" t="s">
        <v>46</v>
      </c>
      <c r="O583" s="12"/>
      <c r="P583" s="13"/>
      <c r="Q583" s="14">
        <f>Tabela1[[#This Row],[QTDE/ Fabricação]]-Tabela1[[#This Row],[QTE]]</f>
        <v>-71</v>
      </c>
      <c r="R583" s="19">
        <f t="shared" si="94"/>
        <v>9.0169999999999995</v>
      </c>
      <c r="S583" s="19">
        <f t="shared" si="93"/>
        <v>9.0169999999999995</v>
      </c>
      <c r="T583" s="20">
        <f t="shared" si="95"/>
        <v>0</v>
      </c>
      <c r="U583" s="17">
        <f>IFERROR(SUMIF('LISTA DE EMBARQUE'!B:B,MICRO!E:E,'LISTA DE EMBARQUE'!G:G),"")</f>
        <v>71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9.0169999999999995</v>
      </c>
      <c r="Y583" s="14">
        <f t="shared" si="96"/>
        <v>0</v>
      </c>
      <c r="Z583" s="21">
        <f>Tabela1[[#This Row],[PESO TOTAL]]-Tabela1[[#This Row],[Peso Expedido]]</f>
        <v>0</v>
      </c>
      <c r="AA583" s="18">
        <v>1</v>
      </c>
      <c r="AB583" s="40"/>
      <c r="AC583" s="40">
        <v>1</v>
      </c>
      <c r="AD583" s="40">
        <v>1</v>
      </c>
      <c r="AE583" s="40">
        <v>1</v>
      </c>
      <c r="AF583" s="40">
        <v>1</v>
      </c>
      <c r="AG583" s="40">
        <v>1</v>
      </c>
      <c r="AH583" s="40">
        <v>1</v>
      </c>
      <c r="AI583" s="40" t="s">
        <v>4523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97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3" t="str">
        <f>Tabela1[[#This Row],[PRODUTO]]&amp;Tabela1[[#This Row],[TAG]]</f>
        <v>COMERCIALP190</v>
      </c>
      <c r="AR583" s="183">
        <f>Tabela1[[#This Row],[PESO TOTAL]]*Tabela1[[#This Row],[MATÉRIA PRIMA]]</f>
        <v>9.0169999999999995</v>
      </c>
      <c r="AS583" s="28">
        <f>Tabela1[[#This Row],[PESO TOTAL]]*Tabela1[[#This Row],[PREPARAÇÃO ]]</f>
        <v>9.0169999999999995</v>
      </c>
      <c r="AT583" s="28">
        <f>Tabela1[[#This Row],[PESO TOTAL]]*Tabela1[[#This Row],[CALDEIRARIA]]</f>
        <v>9.0169999999999995</v>
      </c>
      <c r="AU583" s="28">
        <f>Tabela1[[#This Row],[PESO TOTAL]]*Tabela1[[#This Row],[SOLDA]]</f>
        <v>9.0169999999999995</v>
      </c>
      <c r="AV583" s="28">
        <f>Tabela1[[#This Row],[PESO TOTAL]]*Tabela1[[#This Row],[ACABAMENTO]]</f>
        <v>9.0169999999999995</v>
      </c>
      <c r="AW583" s="28">
        <f>Tabela1[[#This Row],[PESO TOTAL]]*Tabela1[[#This Row],[PRONTO ACABADO]]</f>
        <v>9.0169999999999995</v>
      </c>
      <c r="AX583" s="28">
        <f>Tabela1[[#This Row],[PESO TOTAL]]*Tabela1[[#This Row],[EXPEDIÇÃO ]]</f>
        <v>9.0169999999999995</v>
      </c>
      <c r="AY583" s="28" t="str">
        <f>Tabela1[[#This Row],[PEDIDO]]&amp;Tabela1[[#This Row],[PRODUTO]]</f>
        <v>P-190COMERCIAL</v>
      </c>
      <c r="AZ583" s="44">
        <f>IF(AF583="",0,IF(ISTEXT(AF583),H583*VALUE(SUBSTITUTE(AF583,"%",""))/100,H583*AF583))-Tabela1[[#This Row],[PRONTO ACABADO2]]</f>
        <v>0</v>
      </c>
      <c r="BA583" s="44">
        <f>IF(AG583="",0,IF(ISTEXT(AG583),H583*VALUE(SUBSTITUTE(AG583,"%",""))/100,H583*AG583))-Tabela1[[#This Row],[PESO EXPEDIDO2]]</f>
        <v>0</v>
      </c>
      <c r="BB583" s="44">
        <f t="shared" si="98"/>
        <v>9.0169999999999995</v>
      </c>
      <c r="BC583" s="44">
        <f t="shared" si="99"/>
        <v>9.0169999999999995</v>
      </c>
      <c r="BD583" s="44"/>
    </row>
    <row r="584" spans="1:56" ht="15.75" hidden="1" customHeight="1" x14ac:dyDescent="0.25">
      <c r="A584" s="1" t="s">
        <v>4485</v>
      </c>
      <c r="B584" s="22"/>
      <c r="C584" s="1">
        <v>10</v>
      </c>
      <c r="D584" s="1" t="s">
        <v>4500</v>
      </c>
      <c r="E584" s="7">
        <v>4372</v>
      </c>
      <c r="F584" s="7" t="s">
        <v>4425</v>
      </c>
      <c r="G584" s="1">
        <v>0.14000000000000001</v>
      </c>
      <c r="H584" s="41">
        <f>Tabela1[[#This Row],[PESO UNI]]*Tabela1[[#This Row],[QTE]]</f>
        <v>1.4000000000000001</v>
      </c>
      <c r="I584" s="7"/>
      <c r="J584" s="8" t="s">
        <v>2557</v>
      </c>
      <c r="K584" s="8" t="s">
        <v>53</v>
      </c>
      <c r="L584" s="9" t="s">
        <v>2558</v>
      </c>
      <c r="M584" s="10"/>
      <c r="N584" s="11" t="s">
        <v>46</v>
      </c>
      <c r="O584" s="12"/>
      <c r="P584" s="13"/>
      <c r="Q584" s="14">
        <f>Tabela1[[#This Row],[QTDE/ Fabricação]]-Tabela1[[#This Row],[QTE]]</f>
        <v>-10</v>
      </c>
      <c r="R584" s="19">
        <f t="shared" si="94"/>
        <v>1.4000000000000001</v>
      </c>
      <c r="S584" s="19">
        <f t="shared" si="93"/>
        <v>1.4000000000000001</v>
      </c>
      <c r="T584" s="20">
        <f t="shared" si="95"/>
        <v>0</v>
      </c>
      <c r="U584" s="17">
        <f>IFERROR(SUMIF('LISTA DE EMBARQUE'!B:B,MICRO!E:E,'LISTA DE EMBARQUE'!G:G),"")</f>
        <v>10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1.4000000000000001</v>
      </c>
      <c r="Y584" s="14">
        <f t="shared" si="96"/>
        <v>0</v>
      </c>
      <c r="Z584" s="21">
        <f>Tabela1[[#This Row],[PESO TOTAL]]-Tabela1[[#This Row],[Peso Expedido]]</f>
        <v>0</v>
      </c>
      <c r="AA584" s="18">
        <v>1</v>
      </c>
      <c r="AB584" s="40"/>
      <c r="AC584" s="40">
        <v>1</v>
      </c>
      <c r="AD584" s="40">
        <v>1</v>
      </c>
      <c r="AE584" s="40">
        <v>1</v>
      </c>
      <c r="AF584" s="40">
        <v>1</v>
      </c>
      <c r="AG584" s="40">
        <v>1</v>
      </c>
      <c r="AH584" s="40">
        <v>1</v>
      </c>
      <c r="AI584" s="40" t="s">
        <v>4523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97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3" t="str">
        <f>Tabela1[[#This Row],[PRODUTO]]&amp;Tabela1[[#This Row],[TAG]]</f>
        <v>COMERCIALP190</v>
      </c>
      <c r="AR584" s="183">
        <f>Tabela1[[#This Row],[PESO TOTAL]]*Tabela1[[#This Row],[MATÉRIA PRIMA]]</f>
        <v>1.4000000000000001</v>
      </c>
      <c r="AS584" s="28">
        <f>Tabela1[[#This Row],[PESO TOTAL]]*Tabela1[[#This Row],[PREPARAÇÃO ]]</f>
        <v>1.4000000000000001</v>
      </c>
      <c r="AT584" s="28">
        <f>Tabela1[[#This Row],[PESO TOTAL]]*Tabela1[[#This Row],[CALDEIRARIA]]</f>
        <v>1.4000000000000001</v>
      </c>
      <c r="AU584" s="28">
        <f>Tabela1[[#This Row],[PESO TOTAL]]*Tabela1[[#This Row],[SOLDA]]</f>
        <v>1.4000000000000001</v>
      </c>
      <c r="AV584" s="28">
        <f>Tabela1[[#This Row],[PESO TOTAL]]*Tabela1[[#This Row],[ACABAMENTO]]</f>
        <v>1.4000000000000001</v>
      </c>
      <c r="AW584" s="28">
        <f>Tabela1[[#This Row],[PESO TOTAL]]*Tabela1[[#This Row],[PRONTO ACABADO]]</f>
        <v>1.4000000000000001</v>
      </c>
      <c r="AX584" s="28">
        <f>Tabela1[[#This Row],[PESO TOTAL]]*Tabela1[[#This Row],[EXPEDIÇÃO ]]</f>
        <v>1.4000000000000001</v>
      </c>
      <c r="AY584" s="28" t="str">
        <f>Tabela1[[#This Row],[PEDIDO]]&amp;Tabela1[[#This Row],[PRODUTO]]</f>
        <v>P-190COMERCIAL</v>
      </c>
      <c r="AZ584" s="44">
        <f>IF(AF584="",0,IF(ISTEXT(AF584),H584*VALUE(SUBSTITUTE(AF584,"%",""))/100,H584*AF584))-Tabela1[[#This Row],[PRONTO ACABADO2]]</f>
        <v>0</v>
      </c>
      <c r="BA584" s="44">
        <f>IF(AG584="",0,IF(ISTEXT(AG584),H584*VALUE(SUBSTITUTE(AG584,"%",""))/100,H584*AG584))-Tabela1[[#This Row],[PESO EXPEDIDO2]]</f>
        <v>0</v>
      </c>
      <c r="BB584" s="44">
        <f t="shared" si="98"/>
        <v>1.4000000000000001</v>
      </c>
      <c r="BC584" s="44">
        <f t="shared" si="99"/>
        <v>1.4000000000000001</v>
      </c>
      <c r="BD584" s="44"/>
    </row>
    <row r="585" spans="1:56" ht="15.75" hidden="1" customHeight="1" x14ac:dyDescent="0.25">
      <c r="A585" s="1" t="s">
        <v>4485</v>
      </c>
      <c r="B585" s="22"/>
      <c r="C585" s="1">
        <v>18</v>
      </c>
      <c r="D585" s="1" t="s">
        <v>4501</v>
      </c>
      <c r="E585" s="7">
        <v>4373</v>
      </c>
      <c r="F585" s="7" t="s">
        <v>4425</v>
      </c>
      <c r="G585" s="1">
        <v>0.36699999999999999</v>
      </c>
      <c r="H585" s="41">
        <f>Tabela1[[#This Row],[PESO UNI]]*Tabela1[[#This Row],[QTE]]</f>
        <v>6.6059999999999999</v>
      </c>
      <c r="I585" s="7"/>
      <c r="J585" s="8" t="s">
        <v>2557</v>
      </c>
      <c r="K585" s="8" t="s">
        <v>53</v>
      </c>
      <c r="L585" s="9" t="s">
        <v>2558</v>
      </c>
      <c r="M585" s="10"/>
      <c r="N585" s="11" t="s">
        <v>46</v>
      </c>
      <c r="O585" s="12"/>
      <c r="P585" s="13"/>
      <c r="Q585" s="14">
        <f>Tabela1[[#This Row],[QTDE/ Fabricação]]-Tabela1[[#This Row],[QTE]]</f>
        <v>-18</v>
      </c>
      <c r="R585" s="19">
        <f t="shared" si="94"/>
        <v>6.6059999999999999</v>
      </c>
      <c r="S585" s="19">
        <f t="shared" si="93"/>
        <v>6.6059999999999999</v>
      </c>
      <c r="T585" s="20">
        <f t="shared" si="95"/>
        <v>0</v>
      </c>
      <c r="U585" s="17">
        <f>IFERROR(SUMIF('LISTA DE EMBARQUE'!B:B,MICRO!E:E,'LISTA DE EMBARQUE'!G:G),"")</f>
        <v>18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6.6059999999999999</v>
      </c>
      <c r="Y585" s="14">
        <f t="shared" si="96"/>
        <v>0</v>
      </c>
      <c r="Z585" s="21">
        <f>Tabela1[[#This Row],[PESO TOTAL]]-Tabela1[[#This Row],[Peso Expedido]]</f>
        <v>0</v>
      </c>
      <c r="AA585" s="18">
        <v>1</v>
      </c>
      <c r="AB585" s="40"/>
      <c r="AC585" s="40">
        <v>1</v>
      </c>
      <c r="AD585" s="40">
        <v>1</v>
      </c>
      <c r="AE585" s="40">
        <v>1</v>
      </c>
      <c r="AF585" s="40">
        <v>1</v>
      </c>
      <c r="AG585" s="40">
        <v>1</v>
      </c>
      <c r="AH585" s="40">
        <v>1</v>
      </c>
      <c r="AI585" s="40" t="s">
        <v>4523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97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3" t="str">
        <f>Tabela1[[#This Row],[PRODUTO]]&amp;Tabela1[[#This Row],[TAG]]</f>
        <v>COMERCIALP190</v>
      </c>
      <c r="AR585" s="183">
        <f>Tabela1[[#This Row],[PESO TOTAL]]*Tabela1[[#This Row],[MATÉRIA PRIMA]]</f>
        <v>6.6059999999999999</v>
      </c>
      <c r="AS585" s="28">
        <f>Tabela1[[#This Row],[PESO TOTAL]]*Tabela1[[#This Row],[PREPARAÇÃO ]]</f>
        <v>6.6059999999999999</v>
      </c>
      <c r="AT585" s="28">
        <f>Tabela1[[#This Row],[PESO TOTAL]]*Tabela1[[#This Row],[CALDEIRARIA]]</f>
        <v>6.6059999999999999</v>
      </c>
      <c r="AU585" s="28">
        <f>Tabela1[[#This Row],[PESO TOTAL]]*Tabela1[[#This Row],[SOLDA]]</f>
        <v>6.6059999999999999</v>
      </c>
      <c r="AV585" s="28">
        <f>Tabela1[[#This Row],[PESO TOTAL]]*Tabela1[[#This Row],[ACABAMENTO]]</f>
        <v>6.6059999999999999</v>
      </c>
      <c r="AW585" s="28">
        <f>Tabela1[[#This Row],[PESO TOTAL]]*Tabela1[[#This Row],[PRONTO ACABADO]]</f>
        <v>6.6059999999999999</v>
      </c>
      <c r="AX585" s="28">
        <f>Tabela1[[#This Row],[PESO TOTAL]]*Tabela1[[#This Row],[EXPEDIÇÃO ]]</f>
        <v>6.6059999999999999</v>
      </c>
      <c r="AY585" s="28" t="str">
        <f>Tabela1[[#This Row],[PEDIDO]]&amp;Tabela1[[#This Row],[PRODUTO]]</f>
        <v>P-190COMERCIAL</v>
      </c>
      <c r="AZ585" s="44">
        <f>IF(AF585="",0,IF(ISTEXT(AF585),H585*VALUE(SUBSTITUTE(AF585,"%",""))/100,H585*AF585))-Tabela1[[#This Row],[PRONTO ACABADO2]]</f>
        <v>0</v>
      </c>
      <c r="BA585" s="44">
        <f>IF(AG585="",0,IF(ISTEXT(AG585),H585*VALUE(SUBSTITUTE(AG585,"%",""))/100,H585*AG585))-Tabela1[[#This Row],[PESO EXPEDIDO2]]</f>
        <v>0</v>
      </c>
      <c r="BB585" s="44">
        <f t="shared" si="98"/>
        <v>6.6059999999999999</v>
      </c>
      <c r="BC585" s="44">
        <f t="shared" si="99"/>
        <v>6.6059999999999999</v>
      </c>
      <c r="BD585" s="44"/>
    </row>
    <row r="586" spans="1:56" ht="15.75" hidden="1" customHeight="1" x14ac:dyDescent="0.25">
      <c r="A586" s="1" t="s">
        <v>4485</v>
      </c>
      <c r="B586" s="22"/>
      <c r="C586" s="1">
        <v>50</v>
      </c>
      <c r="D586" s="1" t="s">
        <v>4502</v>
      </c>
      <c r="E586" s="7">
        <v>4374</v>
      </c>
      <c r="F586" s="7" t="s">
        <v>4425</v>
      </c>
      <c r="G586" s="1">
        <v>0.56999999999999995</v>
      </c>
      <c r="H586" s="41">
        <f>Tabela1[[#This Row],[PESO UNI]]*Tabela1[[#This Row],[QTE]]</f>
        <v>28.499999999999996</v>
      </c>
      <c r="I586" s="7"/>
      <c r="J586" s="8" t="s">
        <v>2557</v>
      </c>
      <c r="K586" s="8" t="s">
        <v>53</v>
      </c>
      <c r="L586" s="9" t="s">
        <v>2558</v>
      </c>
      <c r="M586" s="10"/>
      <c r="N586" s="11" t="s">
        <v>46</v>
      </c>
      <c r="O586" s="12"/>
      <c r="P586" s="13"/>
      <c r="Q586" s="14">
        <f>Tabela1[[#This Row],[QTDE/ Fabricação]]-Tabela1[[#This Row],[QTE]]</f>
        <v>-50</v>
      </c>
      <c r="R586" s="19">
        <f t="shared" si="94"/>
        <v>28.499999999999996</v>
      </c>
      <c r="S586" s="19">
        <f t="shared" si="93"/>
        <v>28.499999999999996</v>
      </c>
      <c r="T586" s="20">
        <f t="shared" si="95"/>
        <v>0</v>
      </c>
      <c r="U586" s="17">
        <f>IFERROR(SUMIF('LISTA DE EMBARQUE'!B:B,MICRO!E:E,'LISTA DE EMBARQUE'!G:G),"")</f>
        <v>50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28.499999999999996</v>
      </c>
      <c r="Y586" s="14">
        <f t="shared" si="96"/>
        <v>0</v>
      </c>
      <c r="Z586" s="21">
        <f>Tabela1[[#This Row],[PESO TOTAL]]-Tabela1[[#This Row],[Peso Expedido]]</f>
        <v>0</v>
      </c>
      <c r="AA586" s="18">
        <v>1</v>
      </c>
      <c r="AB586" s="40"/>
      <c r="AC586" s="40">
        <v>1</v>
      </c>
      <c r="AD586" s="40">
        <v>1</v>
      </c>
      <c r="AE586" s="40">
        <v>1</v>
      </c>
      <c r="AF586" s="40">
        <v>1</v>
      </c>
      <c r="AG586" s="40">
        <v>1</v>
      </c>
      <c r="AH586" s="40">
        <v>1</v>
      </c>
      <c r="AI586" s="40" t="s">
        <v>4523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97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3" t="str">
        <f>Tabela1[[#This Row],[PRODUTO]]&amp;Tabela1[[#This Row],[TAG]]</f>
        <v>COMERCIALP190</v>
      </c>
      <c r="AR586" s="183">
        <f>Tabela1[[#This Row],[PESO TOTAL]]*Tabela1[[#This Row],[MATÉRIA PRIMA]]</f>
        <v>28.499999999999996</v>
      </c>
      <c r="AS586" s="28">
        <f>Tabela1[[#This Row],[PESO TOTAL]]*Tabela1[[#This Row],[PREPARAÇÃO ]]</f>
        <v>28.499999999999996</v>
      </c>
      <c r="AT586" s="28">
        <f>Tabela1[[#This Row],[PESO TOTAL]]*Tabela1[[#This Row],[CALDEIRARIA]]</f>
        <v>28.499999999999996</v>
      </c>
      <c r="AU586" s="28">
        <f>Tabela1[[#This Row],[PESO TOTAL]]*Tabela1[[#This Row],[SOLDA]]</f>
        <v>28.499999999999996</v>
      </c>
      <c r="AV586" s="28">
        <f>Tabela1[[#This Row],[PESO TOTAL]]*Tabela1[[#This Row],[ACABAMENTO]]</f>
        <v>28.499999999999996</v>
      </c>
      <c r="AW586" s="28">
        <f>Tabela1[[#This Row],[PESO TOTAL]]*Tabela1[[#This Row],[PRONTO ACABADO]]</f>
        <v>28.499999999999996</v>
      </c>
      <c r="AX586" s="28">
        <f>Tabela1[[#This Row],[PESO TOTAL]]*Tabela1[[#This Row],[EXPEDIÇÃO ]]</f>
        <v>28.499999999999996</v>
      </c>
      <c r="AY586" s="28" t="str">
        <f>Tabela1[[#This Row],[PEDIDO]]&amp;Tabela1[[#This Row],[PRODUTO]]</f>
        <v>P-190COMERCIAL</v>
      </c>
      <c r="AZ586" s="44">
        <f>IF(AF586="",0,IF(ISTEXT(AF586),H586*VALUE(SUBSTITUTE(AF586,"%",""))/100,H586*AF586))-Tabela1[[#This Row],[PRONTO ACABADO2]]</f>
        <v>0</v>
      </c>
      <c r="BA586" s="44">
        <f>IF(AG586="",0,IF(ISTEXT(AG586),H586*VALUE(SUBSTITUTE(AG586,"%",""))/100,H586*AG586))-Tabela1[[#This Row],[PESO EXPEDIDO2]]</f>
        <v>0</v>
      </c>
      <c r="BB586" s="44">
        <f t="shared" si="98"/>
        <v>28.499999999999996</v>
      </c>
      <c r="BC586" s="44">
        <f t="shared" si="99"/>
        <v>28.499999999999996</v>
      </c>
      <c r="BD586" s="44"/>
    </row>
    <row r="587" spans="1:56" ht="15.75" hidden="1" customHeight="1" x14ac:dyDescent="0.25">
      <c r="A587" s="1" t="s">
        <v>4485</v>
      </c>
      <c r="B587" s="22"/>
      <c r="C587" s="1">
        <v>60</v>
      </c>
      <c r="D587" s="1" t="s">
        <v>4503</v>
      </c>
      <c r="E587" s="7">
        <v>4375</v>
      </c>
      <c r="F587" s="7" t="s">
        <v>4425</v>
      </c>
      <c r="G587" s="1">
        <v>0.1666</v>
      </c>
      <c r="H587" s="41">
        <f>Tabela1[[#This Row],[PESO UNI]]*Tabela1[[#This Row],[QTE]]</f>
        <v>9.9960000000000004</v>
      </c>
      <c r="I587" s="7"/>
      <c r="J587" s="8" t="s">
        <v>2557</v>
      </c>
      <c r="K587" s="8" t="s">
        <v>53</v>
      </c>
      <c r="L587" s="9" t="s">
        <v>2558</v>
      </c>
      <c r="M587" s="10"/>
      <c r="N587" s="11" t="s">
        <v>46</v>
      </c>
      <c r="O587" s="12"/>
      <c r="P587" s="13"/>
      <c r="Q587" s="14">
        <f>Tabela1[[#This Row],[QTDE/ Fabricação]]-Tabela1[[#This Row],[QTE]]</f>
        <v>-60</v>
      </c>
      <c r="R587" s="19">
        <f t="shared" si="94"/>
        <v>9.9960000000000004</v>
      </c>
      <c r="S587" s="19">
        <f t="shared" si="93"/>
        <v>9.9960000000000004</v>
      </c>
      <c r="T587" s="20">
        <f t="shared" si="95"/>
        <v>0</v>
      </c>
      <c r="U587" s="17">
        <f>IFERROR(SUMIF('LISTA DE EMBARQUE'!B:B,MICRO!E:E,'LISTA DE EMBARQUE'!G:G),"")</f>
        <v>60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9.9960000000000004</v>
      </c>
      <c r="Y587" s="14">
        <f t="shared" si="96"/>
        <v>0</v>
      </c>
      <c r="Z587" s="21">
        <f>Tabela1[[#This Row],[PESO TOTAL]]-Tabela1[[#This Row],[Peso Expedido]]</f>
        <v>0</v>
      </c>
      <c r="AA587" s="18">
        <v>1</v>
      </c>
      <c r="AB587" s="40"/>
      <c r="AC587" s="40">
        <v>1</v>
      </c>
      <c r="AD587" s="40">
        <v>1</v>
      </c>
      <c r="AE587" s="40">
        <v>1</v>
      </c>
      <c r="AF587" s="40">
        <v>1</v>
      </c>
      <c r="AG587" s="40">
        <v>1</v>
      </c>
      <c r="AH587" s="40">
        <v>1</v>
      </c>
      <c r="AI587" s="40" t="s">
        <v>4523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97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3" t="str">
        <f>Tabela1[[#This Row],[PRODUTO]]&amp;Tabela1[[#This Row],[TAG]]</f>
        <v>COMERCIALP190</v>
      </c>
      <c r="AR587" s="183">
        <f>Tabela1[[#This Row],[PESO TOTAL]]*Tabela1[[#This Row],[MATÉRIA PRIMA]]</f>
        <v>9.9960000000000004</v>
      </c>
      <c r="AS587" s="28">
        <f>Tabela1[[#This Row],[PESO TOTAL]]*Tabela1[[#This Row],[PREPARAÇÃO ]]</f>
        <v>9.9960000000000004</v>
      </c>
      <c r="AT587" s="28">
        <f>Tabela1[[#This Row],[PESO TOTAL]]*Tabela1[[#This Row],[CALDEIRARIA]]</f>
        <v>9.9960000000000004</v>
      </c>
      <c r="AU587" s="28">
        <f>Tabela1[[#This Row],[PESO TOTAL]]*Tabela1[[#This Row],[SOLDA]]</f>
        <v>9.9960000000000004</v>
      </c>
      <c r="AV587" s="28">
        <f>Tabela1[[#This Row],[PESO TOTAL]]*Tabela1[[#This Row],[ACABAMENTO]]</f>
        <v>9.9960000000000004</v>
      </c>
      <c r="AW587" s="28">
        <f>Tabela1[[#This Row],[PESO TOTAL]]*Tabela1[[#This Row],[PRONTO ACABADO]]</f>
        <v>9.9960000000000004</v>
      </c>
      <c r="AX587" s="28">
        <f>Tabela1[[#This Row],[PESO TOTAL]]*Tabela1[[#This Row],[EXPEDIÇÃO ]]</f>
        <v>9.9960000000000004</v>
      </c>
      <c r="AY587" s="28" t="str">
        <f>Tabela1[[#This Row],[PEDIDO]]&amp;Tabela1[[#This Row],[PRODUTO]]</f>
        <v>P-190COMERCIAL</v>
      </c>
      <c r="AZ587" s="44">
        <f>IF(AF587="",0,IF(ISTEXT(AF587),H587*VALUE(SUBSTITUTE(AF587,"%",""))/100,H587*AF587))-Tabela1[[#This Row],[PRONTO ACABADO2]]</f>
        <v>0</v>
      </c>
      <c r="BA587" s="44">
        <f>IF(AG587="",0,IF(ISTEXT(AG587),H587*VALUE(SUBSTITUTE(AG587,"%",""))/100,H587*AG587))-Tabela1[[#This Row],[PESO EXPEDIDO2]]</f>
        <v>0</v>
      </c>
      <c r="BB587" s="44">
        <f t="shared" si="98"/>
        <v>9.9960000000000004</v>
      </c>
      <c r="BC587" s="44">
        <f t="shared" si="99"/>
        <v>9.9960000000000004</v>
      </c>
      <c r="BD587" s="44"/>
    </row>
    <row r="588" spans="1:56" ht="15.75" hidden="1" customHeight="1" x14ac:dyDescent="0.25">
      <c r="A588" s="1" t="s">
        <v>4485</v>
      </c>
      <c r="B588" s="22"/>
      <c r="C588" s="1">
        <v>15</v>
      </c>
      <c r="D588" s="1" t="s">
        <v>4504</v>
      </c>
      <c r="E588" s="7">
        <v>4376</v>
      </c>
      <c r="F588" s="7" t="s">
        <v>4425</v>
      </c>
      <c r="G588" s="1">
        <v>0.16</v>
      </c>
      <c r="H588" s="41">
        <f>Tabela1[[#This Row],[PESO UNI]]*Tabela1[[#This Row],[QTE]]</f>
        <v>2.4</v>
      </c>
      <c r="I588" s="7"/>
      <c r="J588" s="8" t="s">
        <v>2557</v>
      </c>
      <c r="K588" s="8" t="s">
        <v>53</v>
      </c>
      <c r="L588" s="9" t="s">
        <v>2558</v>
      </c>
      <c r="M588" s="10"/>
      <c r="N588" s="11" t="s">
        <v>46</v>
      </c>
      <c r="O588" s="12"/>
      <c r="P588" s="13"/>
      <c r="Q588" s="14">
        <f>Tabela1[[#This Row],[QTDE/ Fabricação]]-Tabela1[[#This Row],[QTE]]</f>
        <v>-15</v>
      </c>
      <c r="R588" s="19">
        <f t="shared" si="94"/>
        <v>2.4</v>
      </c>
      <c r="S588" s="19">
        <f t="shared" si="93"/>
        <v>2.4</v>
      </c>
      <c r="T588" s="20">
        <f t="shared" si="95"/>
        <v>0</v>
      </c>
      <c r="U588" s="17">
        <f>IFERROR(SUMIF('LISTA DE EMBARQUE'!B:B,MICRO!E:E,'LISTA DE EMBARQUE'!G:G),"")</f>
        <v>15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2.4</v>
      </c>
      <c r="Y588" s="14">
        <f t="shared" si="96"/>
        <v>0</v>
      </c>
      <c r="Z588" s="21">
        <f>Tabela1[[#This Row],[PESO TOTAL]]-Tabela1[[#This Row],[Peso Expedido]]</f>
        <v>0</v>
      </c>
      <c r="AA588" s="18">
        <v>1</v>
      </c>
      <c r="AB588" s="40"/>
      <c r="AC588" s="40">
        <v>1</v>
      </c>
      <c r="AD588" s="40">
        <v>1</v>
      </c>
      <c r="AE588" s="40">
        <v>1</v>
      </c>
      <c r="AF588" s="40">
        <v>1</v>
      </c>
      <c r="AG588" s="40">
        <v>1</v>
      </c>
      <c r="AH588" s="40">
        <v>1</v>
      </c>
      <c r="AI588" s="40" t="s">
        <v>4523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97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3" t="str">
        <f>Tabela1[[#This Row],[PRODUTO]]&amp;Tabela1[[#This Row],[TAG]]</f>
        <v>COMERCIALP190</v>
      </c>
      <c r="AR588" s="183">
        <f>Tabela1[[#This Row],[PESO TOTAL]]*Tabela1[[#This Row],[MATÉRIA PRIMA]]</f>
        <v>2.4</v>
      </c>
      <c r="AS588" s="28">
        <f>Tabela1[[#This Row],[PESO TOTAL]]*Tabela1[[#This Row],[PREPARAÇÃO ]]</f>
        <v>2.4</v>
      </c>
      <c r="AT588" s="28">
        <f>Tabela1[[#This Row],[PESO TOTAL]]*Tabela1[[#This Row],[CALDEIRARIA]]</f>
        <v>2.4</v>
      </c>
      <c r="AU588" s="28">
        <f>Tabela1[[#This Row],[PESO TOTAL]]*Tabela1[[#This Row],[SOLDA]]</f>
        <v>2.4</v>
      </c>
      <c r="AV588" s="28">
        <f>Tabela1[[#This Row],[PESO TOTAL]]*Tabela1[[#This Row],[ACABAMENTO]]</f>
        <v>2.4</v>
      </c>
      <c r="AW588" s="28">
        <f>Tabela1[[#This Row],[PESO TOTAL]]*Tabela1[[#This Row],[PRONTO ACABADO]]</f>
        <v>2.4</v>
      </c>
      <c r="AX588" s="28">
        <f>Tabela1[[#This Row],[PESO TOTAL]]*Tabela1[[#This Row],[EXPEDIÇÃO ]]</f>
        <v>2.4</v>
      </c>
      <c r="AY588" s="28" t="str">
        <f>Tabela1[[#This Row],[PEDIDO]]&amp;Tabela1[[#This Row],[PRODUTO]]</f>
        <v>P-190COMERCIAL</v>
      </c>
      <c r="AZ588" s="44">
        <f>IF(AF588="",0,IF(ISTEXT(AF588),H588*VALUE(SUBSTITUTE(AF588,"%",""))/100,H588*AF588))-Tabela1[[#This Row],[PRONTO ACABADO2]]</f>
        <v>0</v>
      </c>
      <c r="BA588" s="44">
        <f>IF(AG588="",0,IF(ISTEXT(AG588),H588*VALUE(SUBSTITUTE(AG588,"%",""))/100,H588*AG588))-Tabela1[[#This Row],[PESO EXPEDIDO2]]</f>
        <v>0</v>
      </c>
      <c r="BB588" s="44">
        <f t="shared" si="98"/>
        <v>2.4</v>
      </c>
      <c r="BC588" s="44">
        <f t="shared" si="99"/>
        <v>2.4</v>
      </c>
      <c r="BD588" s="44"/>
    </row>
    <row r="589" spans="1:56" ht="15.75" hidden="1" customHeight="1" x14ac:dyDescent="0.25">
      <c r="A589" s="1" t="s">
        <v>4485</v>
      </c>
      <c r="B589" s="22"/>
      <c r="C589" s="1">
        <v>52</v>
      </c>
      <c r="D589" s="1" t="s">
        <v>4505</v>
      </c>
      <c r="E589" s="7">
        <v>4377</v>
      </c>
      <c r="F589" s="7" t="s">
        <v>4425</v>
      </c>
      <c r="G589" s="1">
        <v>0.44600000000000001</v>
      </c>
      <c r="H589" s="41">
        <f>Tabela1[[#This Row],[PESO UNI]]*Tabela1[[#This Row],[QTE]]</f>
        <v>23.192</v>
      </c>
      <c r="I589" s="7"/>
      <c r="J589" s="8" t="s">
        <v>2557</v>
      </c>
      <c r="K589" s="8" t="s">
        <v>53</v>
      </c>
      <c r="L589" s="9" t="s">
        <v>2558</v>
      </c>
      <c r="M589" s="10"/>
      <c r="N589" s="11" t="s">
        <v>46</v>
      </c>
      <c r="O589" s="12"/>
      <c r="P589" s="13"/>
      <c r="Q589" s="14">
        <f>Tabela1[[#This Row],[QTDE/ Fabricação]]-Tabela1[[#This Row],[QTE]]</f>
        <v>-52</v>
      </c>
      <c r="R589" s="19">
        <f t="shared" si="94"/>
        <v>23.192</v>
      </c>
      <c r="S589" s="19">
        <f t="shared" si="93"/>
        <v>23.192</v>
      </c>
      <c r="T589" s="20">
        <f t="shared" si="95"/>
        <v>0</v>
      </c>
      <c r="U589" s="17">
        <f>IFERROR(SUMIF('LISTA DE EMBARQUE'!B:B,MICRO!E:E,'LISTA DE EMBARQUE'!G:G),"")</f>
        <v>52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23.192</v>
      </c>
      <c r="Y589" s="14">
        <f t="shared" si="96"/>
        <v>0</v>
      </c>
      <c r="Z589" s="21">
        <f>Tabela1[[#This Row],[PESO TOTAL]]-Tabela1[[#This Row],[Peso Expedido]]</f>
        <v>0</v>
      </c>
      <c r="AA589" s="18">
        <v>1</v>
      </c>
      <c r="AB589" s="40"/>
      <c r="AC589" s="40">
        <v>1</v>
      </c>
      <c r="AD589" s="40">
        <v>1</v>
      </c>
      <c r="AE589" s="40">
        <v>1</v>
      </c>
      <c r="AF589" s="40">
        <v>1</v>
      </c>
      <c r="AG589" s="40">
        <v>1</v>
      </c>
      <c r="AH589" s="40">
        <v>1</v>
      </c>
      <c r="AI589" s="40" t="s">
        <v>4523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97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3" t="str">
        <f>Tabela1[[#This Row],[PRODUTO]]&amp;Tabela1[[#This Row],[TAG]]</f>
        <v>COMERCIALP190</v>
      </c>
      <c r="AR589" s="183">
        <f>Tabela1[[#This Row],[PESO TOTAL]]*Tabela1[[#This Row],[MATÉRIA PRIMA]]</f>
        <v>23.192</v>
      </c>
      <c r="AS589" s="28">
        <f>Tabela1[[#This Row],[PESO TOTAL]]*Tabela1[[#This Row],[PREPARAÇÃO ]]</f>
        <v>23.192</v>
      </c>
      <c r="AT589" s="28">
        <f>Tabela1[[#This Row],[PESO TOTAL]]*Tabela1[[#This Row],[CALDEIRARIA]]</f>
        <v>23.192</v>
      </c>
      <c r="AU589" s="28">
        <f>Tabela1[[#This Row],[PESO TOTAL]]*Tabela1[[#This Row],[SOLDA]]</f>
        <v>23.192</v>
      </c>
      <c r="AV589" s="28">
        <f>Tabela1[[#This Row],[PESO TOTAL]]*Tabela1[[#This Row],[ACABAMENTO]]</f>
        <v>23.192</v>
      </c>
      <c r="AW589" s="28">
        <f>Tabela1[[#This Row],[PESO TOTAL]]*Tabela1[[#This Row],[PRONTO ACABADO]]</f>
        <v>23.192</v>
      </c>
      <c r="AX589" s="28">
        <f>Tabela1[[#This Row],[PESO TOTAL]]*Tabela1[[#This Row],[EXPEDIÇÃO ]]</f>
        <v>23.192</v>
      </c>
      <c r="AY589" s="28" t="str">
        <f>Tabela1[[#This Row],[PEDIDO]]&amp;Tabela1[[#This Row],[PRODUTO]]</f>
        <v>P-190COMERCIAL</v>
      </c>
      <c r="AZ589" s="44">
        <f>IF(AF589="",0,IF(ISTEXT(AF589),H589*VALUE(SUBSTITUTE(AF589,"%",""))/100,H589*AF589))-Tabela1[[#This Row],[PRONTO ACABADO2]]</f>
        <v>0</v>
      </c>
      <c r="BA589" s="44">
        <f>IF(AG589="",0,IF(ISTEXT(AG589),H589*VALUE(SUBSTITUTE(AG589,"%",""))/100,H589*AG589))-Tabela1[[#This Row],[PESO EXPEDIDO2]]</f>
        <v>0</v>
      </c>
      <c r="BB589" s="44">
        <f t="shared" si="98"/>
        <v>23.192</v>
      </c>
      <c r="BC589" s="44">
        <f t="shared" si="99"/>
        <v>23.192</v>
      </c>
      <c r="BD589" s="44"/>
    </row>
    <row r="590" spans="1:56" ht="15.75" hidden="1" customHeight="1" x14ac:dyDescent="0.25">
      <c r="A590" s="1" t="s">
        <v>4485</v>
      </c>
      <c r="B590" s="22"/>
      <c r="C590" s="1">
        <v>78</v>
      </c>
      <c r="D590" s="1" t="s">
        <v>4506</v>
      </c>
      <c r="E590" s="7">
        <v>4378</v>
      </c>
      <c r="F590" s="7" t="s">
        <v>4425</v>
      </c>
      <c r="G590" s="1">
        <v>0.14799999999999999</v>
      </c>
      <c r="H590" s="41">
        <f>Tabela1[[#This Row],[PESO UNI]]*Tabela1[[#This Row],[QTE]]</f>
        <v>11.543999999999999</v>
      </c>
      <c r="I590" s="7"/>
      <c r="J590" s="8" t="s">
        <v>2557</v>
      </c>
      <c r="K590" s="8" t="s">
        <v>53</v>
      </c>
      <c r="L590" s="9" t="s">
        <v>2558</v>
      </c>
      <c r="M590" s="10"/>
      <c r="N590" s="11" t="s">
        <v>46</v>
      </c>
      <c r="O590" s="12"/>
      <c r="P590" s="13"/>
      <c r="Q590" s="14">
        <f>Tabela1[[#This Row],[QTDE/ Fabricação]]-Tabela1[[#This Row],[QTE]]</f>
        <v>-78</v>
      </c>
      <c r="R590" s="19">
        <f t="shared" si="94"/>
        <v>11.543999999999999</v>
      </c>
      <c r="S590" s="19">
        <f t="shared" si="93"/>
        <v>11.543999999999999</v>
      </c>
      <c r="T590" s="20">
        <f t="shared" si="95"/>
        <v>0</v>
      </c>
      <c r="U590" s="17">
        <f>IFERROR(SUMIF('LISTA DE EMBARQUE'!B:B,MICRO!E:E,'LISTA DE EMBARQUE'!G:G),"")</f>
        <v>78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11.543999999999999</v>
      </c>
      <c r="Y590" s="14">
        <f t="shared" si="96"/>
        <v>0</v>
      </c>
      <c r="Z590" s="21">
        <f>Tabela1[[#This Row],[PESO TOTAL]]-Tabela1[[#This Row],[Peso Expedido]]</f>
        <v>0</v>
      </c>
      <c r="AA590" s="18">
        <v>1</v>
      </c>
      <c r="AB590" s="40"/>
      <c r="AC590" s="40">
        <v>1</v>
      </c>
      <c r="AD590" s="40">
        <v>1</v>
      </c>
      <c r="AE590" s="40">
        <v>1</v>
      </c>
      <c r="AF590" s="40">
        <v>1</v>
      </c>
      <c r="AG590" s="40">
        <v>1</v>
      </c>
      <c r="AH590" s="40">
        <v>1</v>
      </c>
      <c r="AI590" s="40" t="s">
        <v>4523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97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3" t="str">
        <f>Tabela1[[#This Row],[PRODUTO]]&amp;Tabela1[[#This Row],[TAG]]</f>
        <v>COMERCIALP190</v>
      </c>
      <c r="AR590" s="183">
        <f>Tabela1[[#This Row],[PESO TOTAL]]*Tabela1[[#This Row],[MATÉRIA PRIMA]]</f>
        <v>11.543999999999999</v>
      </c>
      <c r="AS590" s="28">
        <f>Tabela1[[#This Row],[PESO TOTAL]]*Tabela1[[#This Row],[PREPARAÇÃO ]]</f>
        <v>11.543999999999999</v>
      </c>
      <c r="AT590" s="28">
        <f>Tabela1[[#This Row],[PESO TOTAL]]*Tabela1[[#This Row],[CALDEIRARIA]]</f>
        <v>11.543999999999999</v>
      </c>
      <c r="AU590" s="28">
        <f>Tabela1[[#This Row],[PESO TOTAL]]*Tabela1[[#This Row],[SOLDA]]</f>
        <v>11.543999999999999</v>
      </c>
      <c r="AV590" s="28">
        <f>Tabela1[[#This Row],[PESO TOTAL]]*Tabela1[[#This Row],[ACABAMENTO]]</f>
        <v>11.543999999999999</v>
      </c>
      <c r="AW590" s="28">
        <f>Tabela1[[#This Row],[PESO TOTAL]]*Tabela1[[#This Row],[PRONTO ACABADO]]</f>
        <v>11.543999999999999</v>
      </c>
      <c r="AX590" s="28">
        <f>Tabela1[[#This Row],[PESO TOTAL]]*Tabela1[[#This Row],[EXPEDIÇÃO ]]</f>
        <v>11.543999999999999</v>
      </c>
      <c r="AY590" s="28" t="str">
        <f>Tabela1[[#This Row],[PEDIDO]]&amp;Tabela1[[#This Row],[PRODUTO]]</f>
        <v>P-190COMERCIAL</v>
      </c>
      <c r="AZ590" s="44">
        <f>IF(AF590="",0,IF(ISTEXT(AF590),H590*VALUE(SUBSTITUTE(AF590,"%",""))/100,H590*AF590))-Tabela1[[#This Row],[PRONTO ACABADO2]]</f>
        <v>0</v>
      </c>
      <c r="BA590" s="44">
        <f>IF(AG590="",0,IF(ISTEXT(AG590),H590*VALUE(SUBSTITUTE(AG590,"%",""))/100,H590*AG590))-Tabela1[[#This Row],[PESO EXPEDIDO2]]</f>
        <v>0</v>
      </c>
      <c r="BB590" s="44">
        <f t="shared" si="98"/>
        <v>11.543999999999999</v>
      </c>
      <c r="BC590" s="44">
        <f t="shared" si="99"/>
        <v>11.543999999999999</v>
      </c>
      <c r="BD590" s="44"/>
    </row>
    <row r="591" spans="1:56" ht="15.75" hidden="1" customHeight="1" x14ac:dyDescent="0.25">
      <c r="A591" s="1" t="s">
        <v>4485</v>
      </c>
      <c r="B591" s="22"/>
      <c r="C591" s="1">
        <v>26</v>
      </c>
      <c r="D591" s="1" t="s">
        <v>4507</v>
      </c>
      <c r="E591" s="7">
        <v>4379</v>
      </c>
      <c r="F591" s="7" t="s">
        <v>4425</v>
      </c>
      <c r="G591" s="1">
        <v>0.16900000000000001</v>
      </c>
      <c r="H591" s="41">
        <f>Tabela1[[#This Row],[PESO UNI]]*Tabela1[[#This Row],[QTE]]</f>
        <v>4.3940000000000001</v>
      </c>
      <c r="I591" s="7"/>
      <c r="J591" s="8" t="s">
        <v>2557</v>
      </c>
      <c r="K591" s="8" t="s">
        <v>53</v>
      </c>
      <c r="L591" s="9" t="s">
        <v>2558</v>
      </c>
      <c r="M591" s="10"/>
      <c r="N591" s="11" t="s">
        <v>46</v>
      </c>
      <c r="O591" s="12"/>
      <c r="P591" s="13"/>
      <c r="Q591" s="14">
        <f>Tabela1[[#This Row],[QTDE/ Fabricação]]-Tabela1[[#This Row],[QTE]]</f>
        <v>-26</v>
      </c>
      <c r="R591" s="19">
        <f t="shared" si="94"/>
        <v>4.3940000000000001</v>
      </c>
      <c r="S591" s="19">
        <f t="shared" si="93"/>
        <v>4.3940000000000001</v>
      </c>
      <c r="T591" s="20">
        <f t="shared" si="95"/>
        <v>0</v>
      </c>
      <c r="U591" s="17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4.3940000000000001</v>
      </c>
      <c r="Y591" s="14">
        <f t="shared" si="96"/>
        <v>0</v>
      </c>
      <c r="Z591" s="21">
        <f>Tabela1[[#This Row],[PESO TOTAL]]-Tabela1[[#This Row],[Peso Expedido]]</f>
        <v>0</v>
      </c>
      <c r="AA591" s="18">
        <v>1</v>
      </c>
      <c r="AB591" s="40"/>
      <c r="AC591" s="40">
        <v>1</v>
      </c>
      <c r="AD591" s="40">
        <v>1</v>
      </c>
      <c r="AE591" s="40">
        <v>1</v>
      </c>
      <c r="AF591" s="40">
        <v>1</v>
      </c>
      <c r="AG591" s="40">
        <v>1</v>
      </c>
      <c r="AH591" s="40">
        <v>1</v>
      </c>
      <c r="AI591" s="40" t="s">
        <v>4523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97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3" t="str">
        <f>Tabela1[[#This Row],[PRODUTO]]&amp;Tabela1[[#This Row],[TAG]]</f>
        <v>COMERCIALP190</v>
      </c>
      <c r="AR591" s="183">
        <f>Tabela1[[#This Row],[PESO TOTAL]]*Tabela1[[#This Row],[MATÉRIA PRIMA]]</f>
        <v>4.3940000000000001</v>
      </c>
      <c r="AS591" s="28">
        <f>Tabela1[[#This Row],[PESO TOTAL]]*Tabela1[[#This Row],[PREPARAÇÃO ]]</f>
        <v>4.3940000000000001</v>
      </c>
      <c r="AT591" s="28">
        <f>Tabela1[[#This Row],[PESO TOTAL]]*Tabela1[[#This Row],[CALDEIRARIA]]</f>
        <v>4.3940000000000001</v>
      </c>
      <c r="AU591" s="28">
        <f>Tabela1[[#This Row],[PESO TOTAL]]*Tabela1[[#This Row],[SOLDA]]</f>
        <v>4.3940000000000001</v>
      </c>
      <c r="AV591" s="28">
        <f>Tabela1[[#This Row],[PESO TOTAL]]*Tabela1[[#This Row],[ACABAMENTO]]</f>
        <v>4.3940000000000001</v>
      </c>
      <c r="AW591" s="28">
        <f>Tabela1[[#This Row],[PESO TOTAL]]*Tabela1[[#This Row],[PRONTO ACABADO]]</f>
        <v>4.3940000000000001</v>
      </c>
      <c r="AX591" s="28">
        <f>Tabela1[[#This Row],[PESO TOTAL]]*Tabela1[[#This Row],[EXPEDIÇÃO ]]</f>
        <v>4.3940000000000001</v>
      </c>
      <c r="AY591" s="28" t="str">
        <f>Tabela1[[#This Row],[PEDIDO]]&amp;Tabela1[[#This Row],[PRODUTO]]</f>
        <v>P-190COMERCIAL</v>
      </c>
      <c r="AZ591" s="44">
        <f>IF(AF591="",0,IF(ISTEXT(AF591),H591*VALUE(SUBSTITUTE(AF591,"%",""))/100,H591*AF591))-Tabela1[[#This Row],[PRONTO ACABADO2]]</f>
        <v>0</v>
      </c>
      <c r="BA591" s="44">
        <f>IF(AG591="",0,IF(ISTEXT(AG591),H591*VALUE(SUBSTITUTE(AG591,"%",""))/100,H591*AG591))-Tabela1[[#This Row],[PESO EXPEDIDO2]]</f>
        <v>0</v>
      </c>
      <c r="BB591" s="44">
        <f t="shared" si="98"/>
        <v>4.3940000000000001</v>
      </c>
      <c r="BC591" s="44">
        <f t="shared" si="99"/>
        <v>4.3940000000000001</v>
      </c>
      <c r="BD591" s="44"/>
    </row>
    <row r="592" spans="1:56" ht="15.75" hidden="1" customHeight="1" x14ac:dyDescent="0.25">
      <c r="A592" s="1" t="s">
        <v>4485</v>
      </c>
      <c r="B592" s="22"/>
      <c r="C592" s="1">
        <v>60</v>
      </c>
      <c r="D592" s="1" t="s">
        <v>4508</v>
      </c>
      <c r="E592" s="7">
        <v>4380</v>
      </c>
      <c r="F592" s="7" t="s">
        <v>4425</v>
      </c>
      <c r="G592" s="1">
        <v>0.66600000000000004</v>
      </c>
      <c r="H592" s="41">
        <f>Tabela1[[#This Row],[PESO UNI]]*Tabela1[[#This Row],[QTE]]</f>
        <v>39.96</v>
      </c>
      <c r="I592" s="7"/>
      <c r="J592" s="8" t="s">
        <v>2557</v>
      </c>
      <c r="K592" s="8" t="s">
        <v>53</v>
      </c>
      <c r="L592" s="9" t="s">
        <v>2558</v>
      </c>
      <c r="M592" s="10"/>
      <c r="N592" s="11" t="s">
        <v>46</v>
      </c>
      <c r="O592" s="12"/>
      <c r="P592" s="13"/>
      <c r="Q592" s="14">
        <f>Tabela1[[#This Row],[QTDE/ Fabricação]]-Tabela1[[#This Row],[QTE]]</f>
        <v>-60</v>
      </c>
      <c r="R592" s="19">
        <f t="shared" si="94"/>
        <v>39.96</v>
      </c>
      <c r="S592" s="19">
        <f t="shared" si="93"/>
        <v>39.96</v>
      </c>
      <c r="T592" s="20">
        <f t="shared" si="95"/>
        <v>0</v>
      </c>
      <c r="U592" s="17">
        <f>IFERROR(SUMIF('LISTA DE EMBARQUE'!B:B,MICRO!E:E,'LISTA DE EMBARQUE'!G:G),"")</f>
        <v>60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39.96</v>
      </c>
      <c r="Y592" s="14">
        <f t="shared" si="96"/>
        <v>0</v>
      </c>
      <c r="Z592" s="21">
        <f>Tabela1[[#This Row],[PESO TOTAL]]-Tabela1[[#This Row],[Peso Expedido]]</f>
        <v>0</v>
      </c>
      <c r="AA592" s="18">
        <v>1</v>
      </c>
      <c r="AB592" s="40"/>
      <c r="AC592" s="40">
        <v>1</v>
      </c>
      <c r="AD592" s="40">
        <v>1</v>
      </c>
      <c r="AE592" s="40">
        <v>1</v>
      </c>
      <c r="AF592" s="40">
        <v>1</v>
      </c>
      <c r="AG592" s="40">
        <v>1</v>
      </c>
      <c r="AH592" s="40">
        <v>1</v>
      </c>
      <c r="AI592" s="40" t="s">
        <v>4523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97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3" t="str">
        <f>Tabela1[[#This Row],[PRODUTO]]&amp;Tabela1[[#This Row],[TAG]]</f>
        <v>COMERCIALP190</v>
      </c>
      <c r="AR592" s="183">
        <f>Tabela1[[#This Row],[PESO TOTAL]]*Tabela1[[#This Row],[MATÉRIA PRIMA]]</f>
        <v>39.96</v>
      </c>
      <c r="AS592" s="28">
        <f>Tabela1[[#This Row],[PESO TOTAL]]*Tabela1[[#This Row],[PREPARAÇÃO ]]</f>
        <v>39.96</v>
      </c>
      <c r="AT592" s="28">
        <f>Tabela1[[#This Row],[PESO TOTAL]]*Tabela1[[#This Row],[CALDEIRARIA]]</f>
        <v>39.96</v>
      </c>
      <c r="AU592" s="28">
        <f>Tabela1[[#This Row],[PESO TOTAL]]*Tabela1[[#This Row],[SOLDA]]</f>
        <v>39.96</v>
      </c>
      <c r="AV592" s="28">
        <f>Tabela1[[#This Row],[PESO TOTAL]]*Tabela1[[#This Row],[ACABAMENTO]]</f>
        <v>39.96</v>
      </c>
      <c r="AW592" s="28">
        <f>Tabela1[[#This Row],[PESO TOTAL]]*Tabela1[[#This Row],[PRONTO ACABADO]]</f>
        <v>39.96</v>
      </c>
      <c r="AX592" s="28">
        <f>Tabela1[[#This Row],[PESO TOTAL]]*Tabela1[[#This Row],[EXPEDIÇÃO ]]</f>
        <v>39.96</v>
      </c>
      <c r="AY592" s="28" t="str">
        <f>Tabela1[[#This Row],[PEDIDO]]&amp;Tabela1[[#This Row],[PRODUTO]]</f>
        <v>P-190COMERCIAL</v>
      </c>
      <c r="AZ592" s="44">
        <f>IF(AF592="",0,IF(ISTEXT(AF592),H592*VALUE(SUBSTITUTE(AF592,"%",""))/100,H592*AF592))-Tabela1[[#This Row],[PRONTO ACABADO2]]</f>
        <v>0</v>
      </c>
      <c r="BA592" s="44">
        <f>IF(AG592="",0,IF(ISTEXT(AG592),H592*VALUE(SUBSTITUTE(AG592,"%",""))/100,H592*AG592))-Tabela1[[#This Row],[PESO EXPEDIDO2]]</f>
        <v>0</v>
      </c>
      <c r="BB592" s="44">
        <f t="shared" si="98"/>
        <v>39.96</v>
      </c>
      <c r="BC592" s="44">
        <f t="shared" si="99"/>
        <v>39.96</v>
      </c>
      <c r="BD592" s="44"/>
    </row>
    <row r="593" spans="1:56" ht="15.75" hidden="1" customHeight="1" x14ac:dyDescent="0.25">
      <c r="A593" s="1" t="s">
        <v>4485</v>
      </c>
      <c r="B593" s="22"/>
      <c r="C593" s="1">
        <v>52</v>
      </c>
      <c r="D593" s="1" t="s">
        <v>4509</v>
      </c>
      <c r="E593" s="7">
        <v>4381</v>
      </c>
      <c r="F593" s="7" t="s">
        <v>4425</v>
      </c>
      <c r="G593" s="1">
        <v>0.21099999999999999</v>
      </c>
      <c r="H593" s="41">
        <f>Tabela1[[#This Row],[PESO UNI]]*Tabela1[[#This Row],[QTE]]</f>
        <v>10.972</v>
      </c>
      <c r="I593" s="7"/>
      <c r="J593" s="8" t="s">
        <v>2557</v>
      </c>
      <c r="K593" s="8" t="s">
        <v>53</v>
      </c>
      <c r="L593" s="9" t="s">
        <v>2558</v>
      </c>
      <c r="M593" s="10"/>
      <c r="N593" s="11" t="s">
        <v>46</v>
      </c>
      <c r="O593" s="12"/>
      <c r="P593" s="13"/>
      <c r="Q593" s="14">
        <f>Tabela1[[#This Row],[QTDE/ Fabricação]]-Tabela1[[#This Row],[QTE]]</f>
        <v>-52</v>
      </c>
      <c r="R593" s="19">
        <f t="shared" si="94"/>
        <v>10.972</v>
      </c>
      <c r="S593" s="19">
        <f t="shared" si="93"/>
        <v>10.972</v>
      </c>
      <c r="T593" s="20">
        <f t="shared" si="95"/>
        <v>0</v>
      </c>
      <c r="U593" s="17">
        <f>IFERROR(SUMIF('LISTA DE EMBARQUE'!B:B,MICRO!E:E,'LISTA DE EMBARQUE'!G:G),"")</f>
        <v>52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10.972</v>
      </c>
      <c r="Y593" s="14">
        <f t="shared" si="96"/>
        <v>0</v>
      </c>
      <c r="Z593" s="21">
        <f>Tabela1[[#This Row],[PESO TOTAL]]-Tabela1[[#This Row],[Peso Expedido]]</f>
        <v>0</v>
      </c>
      <c r="AA593" s="18">
        <v>1</v>
      </c>
      <c r="AB593" s="40"/>
      <c r="AC593" s="40">
        <v>1</v>
      </c>
      <c r="AD593" s="40">
        <v>1</v>
      </c>
      <c r="AE593" s="40">
        <v>1</v>
      </c>
      <c r="AF593" s="40">
        <v>1</v>
      </c>
      <c r="AG593" s="40">
        <v>1</v>
      </c>
      <c r="AH593" s="40">
        <v>1</v>
      </c>
      <c r="AI593" s="40" t="s">
        <v>4523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97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3" t="str">
        <f>Tabela1[[#This Row],[PRODUTO]]&amp;Tabela1[[#This Row],[TAG]]</f>
        <v>COMERCIALP190</v>
      </c>
      <c r="AR593" s="183">
        <f>Tabela1[[#This Row],[PESO TOTAL]]*Tabela1[[#This Row],[MATÉRIA PRIMA]]</f>
        <v>10.972</v>
      </c>
      <c r="AS593" s="28">
        <f>Tabela1[[#This Row],[PESO TOTAL]]*Tabela1[[#This Row],[PREPARAÇÃO ]]</f>
        <v>10.972</v>
      </c>
      <c r="AT593" s="28">
        <f>Tabela1[[#This Row],[PESO TOTAL]]*Tabela1[[#This Row],[CALDEIRARIA]]</f>
        <v>10.972</v>
      </c>
      <c r="AU593" s="28">
        <f>Tabela1[[#This Row],[PESO TOTAL]]*Tabela1[[#This Row],[SOLDA]]</f>
        <v>10.972</v>
      </c>
      <c r="AV593" s="28">
        <f>Tabela1[[#This Row],[PESO TOTAL]]*Tabela1[[#This Row],[ACABAMENTO]]</f>
        <v>10.972</v>
      </c>
      <c r="AW593" s="28">
        <f>Tabela1[[#This Row],[PESO TOTAL]]*Tabela1[[#This Row],[PRONTO ACABADO]]</f>
        <v>10.972</v>
      </c>
      <c r="AX593" s="28">
        <f>Tabela1[[#This Row],[PESO TOTAL]]*Tabela1[[#This Row],[EXPEDIÇÃO ]]</f>
        <v>10.972</v>
      </c>
      <c r="AY593" s="28" t="str">
        <f>Tabela1[[#This Row],[PEDIDO]]&amp;Tabela1[[#This Row],[PRODUTO]]</f>
        <v>P-190COMERCIAL</v>
      </c>
      <c r="AZ593" s="44">
        <f>IF(AF593="",0,IF(ISTEXT(AF593),H593*VALUE(SUBSTITUTE(AF593,"%",""))/100,H593*AF593))-Tabela1[[#This Row],[PRONTO ACABADO2]]</f>
        <v>0</v>
      </c>
      <c r="BA593" s="44">
        <f>IF(AG593="",0,IF(ISTEXT(AG593),H593*VALUE(SUBSTITUTE(AG593,"%",""))/100,H593*AG593))-Tabela1[[#This Row],[PESO EXPEDIDO2]]</f>
        <v>0</v>
      </c>
      <c r="BB593" s="44">
        <f t="shared" si="98"/>
        <v>10.972</v>
      </c>
      <c r="BC593" s="44">
        <f t="shared" si="99"/>
        <v>10.972</v>
      </c>
      <c r="BD593" s="44"/>
    </row>
    <row r="594" spans="1:56" ht="15.75" hidden="1" customHeight="1" x14ac:dyDescent="0.25">
      <c r="A594" s="1" t="s">
        <v>4485</v>
      </c>
      <c r="B594" s="22"/>
      <c r="C594" s="1">
        <v>26</v>
      </c>
      <c r="D594" s="1" t="s">
        <v>4510</v>
      </c>
      <c r="E594" s="7">
        <v>4382</v>
      </c>
      <c r="F594" s="7" t="s">
        <v>4425</v>
      </c>
      <c r="G594" s="1">
        <v>0.42299999999999999</v>
      </c>
      <c r="H594" s="41">
        <f>Tabela1[[#This Row],[PESO UNI]]*Tabela1[[#This Row],[QTE]]</f>
        <v>10.997999999999999</v>
      </c>
      <c r="I594" s="7"/>
      <c r="J594" s="8" t="s">
        <v>2557</v>
      </c>
      <c r="K594" s="8" t="s">
        <v>53</v>
      </c>
      <c r="L594" s="9" t="s">
        <v>2558</v>
      </c>
      <c r="M594" s="10"/>
      <c r="N594" s="11" t="s">
        <v>46</v>
      </c>
      <c r="O594" s="12"/>
      <c r="P594" s="13"/>
      <c r="Q594" s="14">
        <f>Tabela1[[#This Row],[QTDE/ Fabricação]]-Tabela1[[#This Row],[QTE]]</f>
        <v>-26</v>
      </c>
      <c r="R594" s="19">
        <f t="shared" si="94"/>
        <v>10.997999999999999</v>
      </c>
      <c r="S594" s="19">
        <f t="shared" si="93"/>
        <v>10.997999999999999</v>
      </c>
      <c r="T594" s="20">
        <f t="shared" si="95"/>
        <v>0</v>
      </c>
      <c r="U594" s="17">
        <f>IFERROR(SUMIF('LISTA DE EMBARQUE'!B:B,MICRO!E:E,'LISTA DE EMBARQUE'!G:G),"")</f>
        <v>26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10.997999999999999</v>
      </c>
      <c r="Y594" s="14">
        <f t="shared" si="96"/>
        <v>0</v>
      </c>
      <c r="Z594" s="21">
        <f>Tabela1[[#This Row],[PESO TOTAL]]-Tabela1[[#This Row],[Peso Expedido]]</f>
        <v>0</v>
      </c>
      <c r="AA594" s="18">
        <v>1</v>
      </c>
      <c r="AB594" s="40"/>
      <c r="AC594" s="40">
        <v>1</v>
      </c>
      <c r="AD594" s="40">
        <v>1</v>
      </c>
      <c r="AE594" s="40">
        <v>1</v>
      </c>
      <c r="AF594" s="40">
        <v>1</v>
      </c>
      <c r="AG594" s="40">
        <v>1</v>
      </c>
      <c r="AH594" s="40">
        <v>1</v>
      </c>
      <c r="AI594" s="40" t="s">
        <v>4523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97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3" t="str">
        <f>Tabela1[[#This Row],[PRODUTO]]&amp;Tabela1[[#This Row],[TAG]]</f>
        <v>COMERCIALP190</v>
      </c>
      <c r="AR594" s="183">
        <f>Tabela1[[#This Row],[PESO TOTAL]]*Tabela1[[#This Row],[MATÉRIA PRIMA]]</f>
        <v>10.997999999999999</v>
      </c>
      <c r="AS594" s="28">
        <f>Tabela1[[#This Row],[PESO TOTAL]]*Tabela1[[#This Row],[PREPARAÇÃO ]]</f>
        <v>10.997999999999999</v>
      </c>
      <c r="AT594" s="28">
        <f>Tabela1[[#This Row],[PESO TOTAL]]*Tabela1[[#This Row],[CALDEIRARIA]]</f>
        <v>10.997999999999999</v>
      </c>
      <c r="AU594" s="28">
        <f>Tabela1[[#This Row],[PESO TOTAL]]*Tabela1[[#This Row],[SOLDA]]</f>
        <v>10.997999999999999</v>
      </c>
      <c r="AV594" s="28">
        <f>Tabela1[[#This Row],[PESO TOTAL]]*Tabela1[[#This Row],[ACABAMENTO]]</f>
        <v>10.997999999999999</v>
      </c>
      <c r="AW594" s="28">
        <f>Tabela1[[#This Row],[PESO TOTAL]]*Tabela1[[#This Row],[PRONTO ACABADO]]</f>
        <v>10.997999999999999</v>
      </c>
      <c r="AX594" s="28">
        <f>Tabela1[[#This Row],[PESO TOTAL]]*Tabela1[[#This Row],[EXPEDIÇÃO ]]</f>
        <v>10.997999999999999</v>
      </c>
      <c r="AY594" s="28" t="str">
        <f>Tabela1[[#This Row],[PEDIDO]]&amp;Tabela1[[#This Row],[PRODUTO]]</f>
        <v>P-190COMERCIAL</v>
      </c>
      <c r="AZ594" s="44">
        <f>IF(AF594="",0,IF(ISTEXT(AF594),H594*VALUE(SUBSTITUTE(AF594,"%",""))/100,H594*AF594))-Tabela1[[#This Row],[PRONTO ACABADO2]]</f>
        <v>0</v>
      </c>
      <c r="BA594" s="44">
        <f>IF(AG594="",0,IF(ISTEXT(AG594),H594*VALUE(SUBSTITUTE(AG594,"%",""))/100,H594*AG594))-Tabela1[[#This Row],[PESO EXPEDIDO2]]</f>
        <v>0</v>
      </c>
      <c r="BB594" s="44">
        <f t="shared" si="98"/>
        <v>10.997999999999999</v>
      </c>
      <c r="BC594" s="44">
        <f t="shared" si="99"/>
        <v>10.997999999999999</v>
      </c>
      <c r="BD594" s="44"/>
    </row>
    <row r="595" spans="1:56" ht="15.75" hidden="1" customHeight="1" x14ac:dyDescent="0.25">
      <c r="A595" s="1" t="s">
        <v>4485</v>
      </c>
      <c r="B595" s="22"/>
      <c r="C595" s="1">
        <v>3</v>
      </c>
      <c r="D595" s="1" t="s">
        <v>4511</v>
      </c>
      <c r="E595" s="7">
        <v>4383</v>
      </c>
      <c r="F595" s="7" t="s">
        <v>4425</v>
      </c>
      <c r="G595" s="1">
        <v>3.5</v>
      </c>
      <c r="H595" s="41">
        <f>Tabela1[[#This Row],[PESO UNI]]*Tabela1[[#This Row],[QTE]]</f>
        <v>10.5</v>
      </c>
      <c r="I595" s="7"/>
      <c r="J595" s="8" t="s">
        <v>2557</v>
      </c>
      <c r="K595" s="8" t="s">
        <v>53</v>
      </c>
      <c r="L595" s="9" t="s">
        <v>2558</v>
      </c>
      <c r="M595" s="10"/>
      <c r="N595" s="11" t="s">
        <v>46</v>
      </c>
      <c r="O595" s="12"/>
      <c r="P595" s="13"/>
      <c r="Q595" s="14">
        <f>Tabela1[[#This Row],[QTDE/ Fabricação]]-Tabela1[[#This Row],[QTE]]</f>
        <v>-3</v>
      </c>
      <c r="R595" s="19">
        <f t="shared" si="94"/>
        <v>10.5</v>
      </c>
      <c r="S595" s="19">
        <f t="shared" si="93"/>
        <v>10.5</v>
      </c>
      <c r="T595" s="20">
        <f t="shared" si="95"/>
        <v>0</v>
      </c>
      <c r="U595" s="17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10.5</v>
      </c>
      <c r="Y595" s="14">
        <f t="shared" si="96"/>
        <v>0</v>
      </c>
      <c r="Z595" s="21">
        <f>Tabela1[[#This Row],[PESO TOTAL]]-Tabela1[[#This Row],[Peso Expedido]]</f>
        <v>0</v>
      </c>
      <c r="AA595" s="18">
        <v>1</v>
      </c>
      <c r="AB595" s="40"/>
      <c r="AC595" s="40">
        <v>1</v>
      </c>
      <c r="AD595" s="40">
        <v>1</v>
      </c>
      <c r="AE595" s="40">
        <v>1</v>
      </c>
      <c r="AF595" s="40">
        <v>1</v>
      </c>
      <c r="AG595" s="40">
        <v>1</v>
      </c>
      <c r="AH595" s="40">
        <v>1</v>
      </c>
      <c r="AI595" s="40" t="s">
        <v>4523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97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3" t="str">
        <f>Tabela1[[#This Row],[PRODUTO]]&amp;Tabela1[[#This Row],[TAG]]</f>
        <v>COMERCIALP190</v>
      </c>
      <c r="AR595" s="183">
        <f>Tabela1[[#This Row],[PESO TOTAL]]*Tabela1[[#This Row],[MATÉRIA PRIMA]]</f>
        <v>10.5</v>
      </c>
      <c r="AS595" s="28">
        <f>Tabela1[[#This Row],[PESO TOTAL]]*Tabela1[[#This Row],[PREPARAÇÃO ]]</f>
        <v>10.5</v>
      </c>
      <c r="AT595" s="28">
        <f>Tabela1[[#This Row],[PESO TOTAL]]*Tabela1[[#This Row],[CALDEIRARIA]]</f>
        <v>10.5</v>
      </c>
      <c r="AU595" s="28">
        <f>Tabela1[[#This Row],[PESO TOTAL]]*Tabela1[[#This Row],[SOLDA]]</f>
        <v>10.5</v>
      </c>
      <c r="AV595" s="28">
        <f>Tabela1[[#This Row],[PESO TOTAL]]*Tabela1[[#This Row],[ACABAMENTO]]</f>
        <v>10.5</v>
      </c>
      <c r="AW595" s="28">
        <f>Tabela1[[#This Row],[PESO TOTAL]]*Tabela1[[#This Row],[PRONTO ACABADO]]</f>
        <v>10.5</v>
      </c>
      <c r="AX595" s="28">
        <f>Tabela1[[#This Row],[PESO TOTAL]]*Tabela1[[#This Row],[EXPEDIÇÃO ]]</f>
        <v>10.5</v>
      </c>
      <c r="AY595" s="28" t="str">
        <f>Tabela1[[#This Row],[PEDIDO]]&amp;Tabela1[[#This Row],[PRODUTO]]</f>
        <v>P-190COMERCIAL</v>
      </c>
      <c r="AZ595" s="44">
        <f>IF(AF595="",0,IF(ISTEXT(AF595),H595*VALUE(SUBSTITUTE(AF595,"%",""))/100,H595*AF595))-Tabela1[[#This Row],[PRONTO ACABADO2]]</f>
        <v>0</v>
      </c>
      <c r="BA595" s="44">
        <f>IF(AG595="",0,IF(ISTEXT(AG595),H595*VALUE(SUBSTITUTE(AG595,"%",""))/100,H595*AG595))-Tabela1[[#This Row],[PESO EXPEDIDO2]]</f>
        <v>0</v>
      </c>
      <c r="BB595" s="44">
        <f t="shared" si="98"/>
        <v>10.5</v>
      </c>
      <c r="BC595" s="44">
        <f t="shared" si="99"/>
        <v>10.5</v>
      </c>
      <c r="BD595" s="44"/>
    </row>
    <row r="596" spans="1:56" ht="15.75" hidden="1" customHeight="1" x14ac:dyDescent="0.25">
      <c r="A596" s="1" t="s">
        <v>4485</v>
      </c>
      <c r="B596" s="22"/>
      <c r="C596" s="1">
        <v>20</v>
      </c>
      <c r="D596" s="1" t="s">
        <v>4512</v>
      </c>
      <c r="E596" s="7">
        <v>4384</v>
      </c>
      <c r="F596" s="7" t="s">
        <v>4425</v>
      </c>
      <c r="G596" s="1">
        <v>0.3</v>
      </c>
      <c r="H596" s="41">
        <f>Tabela1[[#This Row],[PESO UNI]]*Tabela1[[#This Row],[QTE]]</f>
        <v>6</v>
      </c>
      <c r="I596" s="7"/>
      <c r="J596" s="8" t="s">
        <v>2557</v>
      </c>
      <c r="K596" s="8" t="s">
        <v>53</v>
      </c>
      <c r="L596" s="9" t="s">
        <v>2558</v>
      </c>
      <c r="M596" s="10"/>
      <c r="N596" s="11" t="s">
        <v>46</v>
      </c>
      <c r="O596" s="12"/>
      <c r="P596" s="13"/>
      <c r="Q596" s="14">
        <f>Tabela1[[#This Row],[QTDE/ Fabricação]]-Tabela1[[#This Row],[QTE]]</f>
        <v>-20</v>
      </c>
      <c r="R596" s="19">
        <f t="shared" si="94"/>
        <v>6</v>
      </c>
      <c r="S596" s="19">
        <f t="shared" si="93"/>
        <v>6</v>
      </c>
      <c r="T596" s="20">
        <f t="shared" si="95"/>
        <v>0</v>
      </c>
      <c r="U596" s="17">
        <f>IFERROR(SUMIF('LISTA DE EMBARQUE'!B:B,MICRO!E:E,'LISTA DE EMBARQUE'!G:G),"")</f>
        <v>20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6</v>
      </c>
      <c r="Y596" s="14">
        <f t="shared" si="96"/>
        <v>0</v>
      </c>
      <c r="Z596" s="21">
        <f>Tabela1[[#This Row],[PESO TOTAL]]-Tabela1[[#This Row],[Peso Expedido]]</f>
        <v>0</v>
      </c>
      <c r="AA596" s="18">
        <v>1</v>
      </c>
      <c r="AB596" s="40"/>
      <c r="AC596" s="40">
        <v>1</v>
      </c>
      <c r="AD596" s="40">
        <v>1</v>
      </c>
      <c r="AE596" s="40">
        <v>1</v>
      </c>
      <c r="AF596" s="40">
        <v>1</v>
      </c>
      <c r="AG596" s="40">
        <v>1</v>
      </c>
      <c r="AH596" s="40">
        <v>1</v>
      </c>
      <c r="AI596" s="40" t="s">
        <v>4523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97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3" t="str">
        <f>Tabela1[[#This Row],[PRODUTO]]&amp;Tabela1[[#This Row],[TAG]]</f>
        <v>COMERCIALP190</v>
      </c>
      <c r="AR596" s="183">
        <f>Tabela1[[#This Row],[PESO TOTAL]]*Tabela1[[#This Row],[MATÉRIA PRIMA]]</f>
        <v>6</v>
      </c>
      <c r="AS596" s="28">
        <f>Tabela1[[#This Row],[PESO TOTAL]]*Tabela1[[#This Row],[PREPARAÇÃO ]]</f>
        <v>6</v>
      </c>
      <c r="AT596" s="28">
        <f>Tabela1[[#This Row],[PESO TOTAL]]*Tabela1[[#This Row],[CALDEIRARIA]]</f>
        <v>6</v>
      </c>
      <c r="AU596" s="28">
        <f>Tabela1[[#This Row],[PESO TOTAL]]*Tabela1[[#This Row],[SOLDA]]</f>
        <v>6</v>
      </c>
      <c r="AV596" s="28">
        <f>Tabela1[[#This Row],[PESO TOTAL]]*Tabela1[[#This Row],[ACABAMENTO]]</f>
        <v>6</v>
      </c>
      <c r="AW596" s="28">
        <f>Tabela1[[#This Row],[PESO TOTAL]]*Tabela1[[#This Row],[PRONTO ACABADO]]</f>
        <v>6</v>
      </c>
      <c r="AX596" s="28">
        <f>Tabela1[[#This Row],[PESO TOTAL]]*Tabela1[[#This Row],[EXPEDIÇÃO ]]</f>
        <v>6</v>
      </c>
      <c r="AY596" s="28" t="str">
        <f>Tabela1[[#This Row],[PEDIDO]]&amp;Tabela1[[#This Row],[PRODUTO]]</f>
        <v>P-190COMERCIAL</v>
      </c>
      <c r="AZ596" s="44">
        <f>IF(AF596="",0,IF(ISTEXT(AF596),H596*VALUE(SUBSTITUTE(AF596,"%",""))/100,H596*AF596))-Tabela1[[#This Row],[PRONTO ACABADO2]]</f>
        <v>0</v>
      </c>
      <c r="BA596" s="44">
        <f>IF(AG596="",0,IF(ISTEXT(AG596),H596*VALUE(SUBSTITUTE(AG596,"%",""))/100,H596*AG596))-Tabela1[[#This Row],[PESO EXPEDIDO2]]</f>
        <v>0</v>
      </c>
      <c r="BB596" s="44">
        <f t="shared" si="98"/>
        <v>6</v>
      </c>
      <c r="BC596" s="44">
        <f t="shared" si="99"/>
        <v>6</v>
      </c>
      <c r="BD596" s="44"/>
    </row>
    <row r="597" spans="1:56" ht="15.75" hidden="1" customHeight="1" x14ac:dyDescent="0.25">
      <c r="A597" s="1" t="s">
        <v>4485</v>
      </c>
      <c r="B597" s="22"/>
      <c r="C597" s="1">
        <v>6</v>
      </c>
      <c r="D597" s="1" t="s">
        <v>4513</v>
      </c>
      <c r="E597" s="7">
        <v>4385</v>
      </c>
      <c r="F597" s="7" t="s">
        <v>4425</v>
      </c>
      <c r="G597" s="1">
        <v>0.01</v>
      </c>
      <c r="H597" s="41">
        <f>Tabela1[[#This Row],[PESO UNI]]*Tabela1[[#This Row],[QTE]]</f>
        <v>0.06</v>
      </c>
      <c r="I597" s="7"/>
      <c r="J597" s="8" t="s">
        <v>2557</v>
      </c>
      <c r="K597" s="8" t="s">
        <v>53</v>
      </c>
      <c r="L597" s="9" t="s">
        <v>2558</v>
      </c>
      <c r="M597" s="10"/>
      <c r="N597" s="11" t="s">
        <v>46</v>
      </c>
      <c r="O597" s="12"/>
      <c r="P597" s="13"/>
      <c r="Q597" s="14">
        <f>Tabela1[[#This Row],[QTDE/ Fabricação]]-Tabela1[[#This Row],[QTE]]</f>
        <v>-6</v>
      </c>
      <c r="R597" s="19">
        <f t="shared" si="94"/>
        <v>0.06</v>
      </c>
      <c r="S597" s="19">
        <f t="shared" si="93"/>
        <v>0.06</v>
      </c>
      <c r="T597" s="20">
        <f t="shared" si="95"/>
        <v>0</v>
      </c>
      <c r="U597" s="17">
        <f>IFERROR(SUMIF('LISTA DE EMBARQUE'!B:B,MICRO!E:E,'LISTA DE EMBARQUE'!G:G),"")</f>
        <v>6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0.06</v>
      </c>
      <c r="Y597" s="14">
        <f t="shared" si="96"/>
        <v>0</v>
      </c>
      <c r="Z597" s="21">
        <f>Tabela1[[#This Row],[PESO TOTAL]]-Tabela1[[#This Row],[Peso Expedido]]</f>
        <v>0</v>
      </c>
      <c r="AA597" s="18">
        <v>1</v>
      </c>
      <c r="AB597" s="40"/>
      <c r="AC597" s="40">
        <v>1</v>
      </c>
      <c r="AD597" s="40">
        <v>1</v>
      </c>
      <c r="AE597" s="40">
        <v>1</v>
      </c>
      <c r="AF597" s="40">
        <v>1</v>
      </c>
      <c r="AG597" s="40">
        <v>1</v>
      </c>
      <c r="AH597" s="40">
        <v>1</v>
      </c>
      <c r="AI597" s="40" t="s">
        <v>4523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97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3" t="str">
        <f>Tabela1[[#This Row],[PRODUTO]]&amp;Tabela1[[#This Row],[TAG]]</f>
        <v>COMERCIALP190</v>
      </c>
      <c r="AR597" s="183">
        <f>Tabela1[[#This Row],[PESO TOTAL]]*Tabela1[[#This Row],[MATÉRIA PRIMA]]</f>
        <v>0.06</v>
      </c>
      <c r="AS597" s="28">
        <f>Tabela1[[#This Row],[PESO TOTAL]]*Tabela1[[#This Row],[PREPARAÇÃO ]]</f>
        <v>0.06</v>
      </c>
      <c r="AT597" s="28">
        <f>Tabela1[[#This Row],[PESO TOTAL]]*Tabela1[[#This Row],[CALDEIRARIA]]</f>
        <v>0.06</v>
      </c>
      <c r="AU597" s="28">
        <f>Tabela1[[#This Row],[PESO TOTAL]]*Tabela1[[#This Row],[SOLDA]]</f>
        <v>0.06</v>
      </c>
      <c r="AV597" s="28">
        <f>Tabela1[[#This Row],[PESO TOTAL]]*Tabela1[[#This Row],[ACABAMENTO]]</f>
        <v>0.06</v>
      </c>
      <c r="AW597" s="28">
        <f>Tabela1[[#This Row],[PESO TOTAL]]*Tabela1[[#This Row],[PRONTO ACABADO]]</f>
        <v>0.06</v>
      </c>
      <c r="AX597" s="28">
        <f>Tabela1[[#This Row],[PESO TOTAL]]*Tabela1[[#This Row],[EXPEDIÇÃO ]]</f>
        <v>0.06</v>
      </c>
      <c r="AY597" s="28" t="str">
        <f>Tabela1[[#This Row],[PEDIDO]]&amp;Tabela1[[#This Row],[PRODUTO]]</f>
        <v>P-190COMERCIAL</v>
      </c>
      <c r="AZ597" s="44">
        <f>IF(AF597="",0,IF(ISTEXT(AF597),H597*VALUE(SUBSTITUTE(AF597,"%",""))/100,H597*AF597))-Tabela1[[#This Row],[PRONTO ACABADO2]]</f>
        <v>0</v>
      </c>
      <c r="BA597" s="44">
        <f>IF(AG597="",0,IF(ISTEXT(AG597),H597*VALUE(SUBSTITUTE(AG597,"%",""))/100,H597*AG597))-Tabela1[[#This Row],[PESO EXPEDIDO2]]</f>
        <v>0</v>
      </c>
      <c r="BB597" s="44">
        <f t="shared" si="98"/>
        <v>0.06</v>
      </c>
      <c r="BC597" s="44">
        <f t="shared" si="99"/>
        <v>0.06</v>
      </c>
      <c r="BD597" s="44"/>
    </row>
    <row r="598" spans="1:56" ht="15.75" hidden="1" customHeight="1" x14ac:dyDescent="0.25">
      <c r="A598" s="1" t="s">
        <v>4485</v>
      </c>
      <c r="B598" s="22"/>
      <c r="C598" s="1">
        <v>3</v>
      </c>
      <c r="D598" s="1" t="s">
        <v>4514</v>
      </c>
      <c r="E598" s="7">
        <v>4386</v>
      </c>
      <c r="F598" s="7" t="s">
        <v>4425</v>
      </c>
      <c r="G598" s="1">
        <v>0.02</v>
      </c>
      <c r="H598" s="41">
        <f>Tabela1[[#This Row],[PESO UNI]]*Tabela1[[#This Row],[QTE]]</f>
        <v>0.06</v>
      </c>
      <c r="I598" s="7"/>
      <c r="J598" s="8" t="s">
        <v>2557</v>
      </c>
      <c r="K598" s="8" t="s">
        <v>53</v>
      </c>
      <c r="L598" s="9" t="s">
        <v>2558</v>
      </c>
      <c r="M598" s="10"/>
      <c r="N598" s="11" t="s">
        <v>46</v>
      </c>
      <c r="O598" s="12"/>
      <c r="P598" s="13"/>
      <c r="Q598" s="14">
        <f>Tabela1[[#This Row],[QTDE/ Fabricação]]-Tabela1[[#This Row],[QTE]]</f>
        <v>-3</v>
      </c>
      <c r="R598" s="19">
        <f t="shared" si="94"/>
        <v>0.06</v>
      </c>
      <c r="S598" s="19">
        <f t="shared" si="93"/>
        <v>0.06</v>
      </c>
      <c r="T598" s="20">
        <f t="shared" si="95"/>
        <v>0</v>
      </c>
      <c r="U598" s="17">
        <f>IFERROR(SUMIF('LISTA DE EMBARQUE'!B:B,MICRO!E:E,'LISTA DE EMBARQUE'!G:G),"")</f>
        <v>3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0.06</v>
      </c>
      <c r="Y598" s="14">
        <f t="shared" si="96"/>
        <v>0</v>
      </c>
      <c r="Z598" s="21">
        <f>Tabela1[[#This Row],[PESO TOTAL]]-Tabela1[[#This Row],[Peso Expedido]]</f>
        <v>0</v>
      </c>
      <c r="AA598" s="18">
        <v>1</v>
      </c>
      <c r="AB598" s="40"/>
      <c r="AC598" s="40">
        <v>1</v>
      </c>
      <c r="AD598" s="40">
        <v>1</v>
      </c>
      <c r="AE598" s="40">
        <v>1</v>
      </c>
      <c r="AF598" s="40">
        <v>1</v>
      </c>
      <c r="AG598" s="40">
        <v>1</v>
      </c>
      <c r="AH598" s="40">
        <v>1</v>
      </c>
      <c r="AI598" s="40" t="s">
        <v>4523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97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3" t="str">
        <f>Tabela1[[#This Row],[PRODUTO]]&amp;Tabela1[[#This Row],[TAG]]</f>
        <v>COMERCIALP190</v>
      </c>
      <c r="AR598" s="183">
        <f>Tabela1[[#This Row],[PESO TOTAL]]*Tabela1[[#This Row],[MATÉRIA PRIMA]]</f>
        <v>0.06</v>
      </c>
      <c r="AS598" s="28">
        <f>Tabela1[[#This Row],[PESO TOTAL]]*Tabela1[[#This Row],[PREPARAÇÃO ]]</f>
        <v>0.06</v>
      </c>
      <c r="AT598" s="28">
        <f>Tabela1[[#This Row],[PESO TOTAL]]*Tabela1[[#This Row],[CALDEIRARIA]]</f>
        <v>0.06</v>
      </c>
      <c r="AU598" s="28">
        <f>Tabela1[[#This Row],[PESO TOTAL]]*Tabela1[[#This Row],[SOLDA]]</f>
        <v>0.06</v>
      </c>
      <c r="AV598" s="28">
        <f>Tabela1[[#This Row],[PESO TOTAL]]*Tabela1[[#This Row],[ACABAMENTO]]</f>
        <v>0.06</v>
      </c>
      <c r="AW598" s="28">
        <f>Tabela1[[#This Row],[PESO TOTAL]]*Tabela1[[#This Row],[PRONTO ACABADO]]</f>
        <v>0.06</v>
      </c>
      <c r="AX598" s="28">
        <f>Tabela1[[#This Row],[PESO TOTAL]]*Tabela1[[#This Row],[EXPEDIÇÃO ]]</f>
        <v>0.06</v>
      </c>
      <c r="AY598" s="28" t="str">
        <f>Tabela1[[#This Row],[PEDIDO]]&amp;Tabela1[[#This Row],[PRODUTO]]</f>
        <v>P-190COMERCIAL</v>
      </c>
      <c r="AZ598" s="44">
        <f>IF(AF598="",0,IF(ISTEXT(AF598),H598*VALUE(SUBSTITUTE(AF598,"%",""))/100,H598*AF598))-Tabela1[[#This Row],[PRONTO ACABADO2]]</f>
        <v>0</v>
      </c>
      <c r="BA598" s="44">
        <f>IF(AG598="",0,IF(ISTEXT(AG598),H598*VALUE(SUBSTITUTE(AG598,"%",""))/100,H598*AG598))-Tabela1[[#This Row],[PESO EXPEDIDO2]]</f>
        <v>0</v>
      </c>
      <c r="BB598" s="44">
        <f t="shared" si="98"/>
        <v>0.06</v>
      </c>
      <c r="BC598" s="44">
        <f t="shared" si="99"/>
        <v>0.06</v>
      </c>
      <c r="BD598" s="44"/>
    </row>
    <row r="599" spans="1:56" ht="15.75" hidden="1" customHeight="1" x14ac:dyDescent="0.25">
      <c r="A599" s="1" t="s">
        <v>4485</v>
      </c>
      <c r="B599" s="22"/>
      <c r="C599" s="1">
        <v>6</v>
      </c>
      <c r="D599" s="1" t="s">
        <v>4515</v>
      </c>
      <c r="E599" s="7">
        <v>4387</v>
      </c>
      <c r="F599" s="7" t="s">
        <v>4425</v>
      </c>
      <c r="G599" s="1">
        <v>0.01</v>
      </c>
      <c r="H599" s="41">
        <f>Tabela1[[#This Row],[PESO UNI]]*Tabela1[[#This Row],[QTE]]</f>
        <v>0.06</v>
      </c>
      <c r="I599" s="7"/>
      <c r="J599" s="8" t="s">
        <v>2557</v>
      </c>
      <c r="K599" s="8" t="s">
        <v>53</v>
      </c>
      <c r="L599" s="9" t="s">
        <v>2558</v>
      </c>
      <c r="M599" s="10"/>
      <c r="N599" s="11" t="s">
        <v>46</v>
      </c>
      <c r="O599" s="12"/>
      <c r="P599" s="13"/>
      <c r="Q599" s="14">
        <f>Tabela1[[#This Row],[QTDE/ Fabricação]]-Tabela1[[#This Row],[QTE]]</f>
        <v>-6</v>
      </c>
      <c r="R599" s="19">
        <f t="shared" si="94"/>
        <v>0.06</v>
      </c>
      <c r="S599" s="19">
        <f t="shared" si="93"/>
        <v>0.06</v>
      </c>
      <c r="T599" s="20">
        <f t="shared" si="95"/>
        <v>0</v>
      </c>
      <c r="U599" s="17">
        <f>IFERROR(SUMIF('LISTA DE EMBARQUE'!B:B,MICRO!E:E,'LISTA DE EMBARQUE'!G:G),"")</f>
        <v>6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0.06</v>
      </c>
      <c r="Y599" s="14">
        <f t="shared" si="96"/>
        <v>0</v>
      </c>
      <c r="Z599" s="21">
        <f>Tabela1[[#This Row],[PESO TOTAL]]-Tabela1[[#This Row],[Peso Expedido]]</f>
        <v>0</v>
      </c>
      <c r="AA599" s="18">
        <v>1</v>
      </c>
      <c r="AB599" s="40"/>
      <c r="AC599" s="40">
        <v>1</v>
      </c>
      <c r="AD599" s="40">
        <v>1</v>
      </c>
      <c r="AE599" s="40">
        <v>1</v>
      </c>
      <c r="AF599" s="40">
        <v>1</v>
      </c>
      <c r="AG599" s="40">
        <v>1</v>
      </c>
      <c r="AH599" s="40">
        <v>1</v>
      </c>
      <c r="AI599" s="40" t="s">
        <v>4523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97"/>
        <v>(CONFORME ET:BBR-D-DF-1073-MDE-K-0017)/P190</v>
      </c>
      <c r="AP599" t="str">
        <f>Tabela1[[#This Row],[TAG]]&amp;Tabela1[[#This Row],[PEDIDO]]&amp;Tabela1[[#This Row],[PRODUTO]]</f>
        <v>P190P-190COMERCIAL</v>
      </c>
      <c r="AQ599" s="23" t="str">
        <f>Tabela1[[#This Row],[PRODUTO]]&amp;Tabela1[[#This Row],[TAG]]</f>
        <v>COMERCIALP190</v>
      </c>
      <c r="AR599" s="183">
        <f>Tabela1[[#This Row],[PESO TOTAL]]*Tabela1[[#This Row],[MATÉRIA PRIMA]]</f>
        <v>0.06</v>
      </c>
      <c r="AS599" s="28">
        <f>Tabela1[[#This Row],[PESO TOTAL]]*Tabela1[[#This Row],[PREPARAÇÃO ]]</f>
        <v>0.06</v>
      </c>
      <c r="AT599" s="28">
        <f>Tabela1[[#This Row],[PESO TOTAL]]*Tabela1[[#This Row],[CALDEIRARIA]]</f>
        <v>0.06</v>
      </c>
      <c r="AU599" s="28">
        <f>Tabela1[[#This Row],[PESO TOTAL]]*Tabela1[[#This Row],[SOLDA]]</f>
        <v>0.06</v>
      </c>
      <c r="AV599" s="28">
        <f>Tabela1[[#This Row],[PESO TOTAL]]*Tabela1[[#This Row],[ACABAMENTO]]</f>
        <v>0.06</v>
      </c>
      <c r="AW599" s="28">
        <f>Tabela1[[#This Row],[PESO TOTAL]]*Tabela1[[#This Row],[PRONTO ACABADO]]</f>
        <v>0.06</v>
      </c>
      <c r="AX599" s="28">
        <f>Tabela1[[#This Row],[PESO TOTAL]]*Tabela1[[#This Row],[EXPEDIÇÃO ]]</f>
        <v>0.06</v>
      </c>
      <c r="AY599" s="28" t="str">
        <f>Tabela1[[#This Row],[PEDIDO]]&amp;Tabela1[[#This Row],[PRODUTO]]</f>
        <v>P-190COMERCIAL</v>
      </c>
      <c r="AZ599" s="44">
        <f>IF(AF599="",0,IF(ISTEXT(AF599),H599*VALUE(SUBSTITUTE(AF599,"%",""))/100,H599*AF599))-Tabela1[[#This Row],[PRONTO ACABADO2]]</f>
        <v>0</v>
      </c>
      <c r="BA599" s="44">
        <f>IF(AG599="",0,IF(ISTEXT(AG599),H599*VALUE(SUBSTITUTE(AG599,"%",""))/100,H599*AG599))-Tabela1[[#This Row],[PESO EXPEDIDO2]]</f>
        <v>0</v>
      </c>
      <c r="BB599" s="44">
        <f t="shared" si="98"/>
        <v>0.06</v>
      </c>
      <c r="BC599" s="44">
        <f t="shared" si="99"/>
        <v>0.06</v>
      </c>
      <c r="BD599" s="44"/>
    </row>
    <row r="600" spans="1:56" ht="15.75" hidden="1" customHeight="1" x14ac:dyDescent="0.25">
      <c r="A600" s="1" t="s">
        <v>4485</v>
      </c>
      <c r="B600" s="22"/>
      <c r="C600" s="1">
        <v>15</v>
      </c>
      <c r="D600" s="1" t="s">
        <v>4516</v>
      </c>
      <c r="E600" s="7">
        <v>4388</v>
      </c>
      <c r="F600" s="7" t="s">
        <v>4425</v>
      </c>
      <c r="G600" s="1">
        <v>0.34599999999999997</v>
      </c>
      <c r="H600" s="41">
        <f>Tabela1[[#This Row],[PESO UNI]]*Tabela1[[#This Row],[QTE]]</f>
        <v>5.1899999999999995</v>
      </c>
      <c r="I600" s="7"/>
      <c r="J600" s="8" t="s">
        <v>2557</v>
      </c>
      <c r="K600" s="8" t="s">
        <v>53</v>
      </c>
      <c r="L600" s="9" t="s">
        <v>2558</v>
      </c>
      <c r="M600" s="10"/>
      <c r="N600" s="11" t="s">
        <v>46</v>
      </c>
      <c r="O600" s="12"/>
      <c r="P600" s="13"/>
      <c r="Q600" s="14">
        <f>Tabela1[[#This Row],[QTDE/ Fabricação]]-Tabela1[[#This Row],[QTE]]</f>
        <v>-15</v>
      </c>
      <c r="R600" s="19">
        <f t="shared" si="94"/>
        <v>5.1899999999999995</v>
      </c>
      <c r="S600" s="19">
        <f t="shared" si="93"/>
        <v>5.1899999999999995</v>
      </c>
      <c r="T600" s="20">
        <f t="shared" si="95"/>
        <v>0</v>
      </c>
      <c r="U600" s="17">
        <f>IFERROR(SUMIF('LISTA DE EMBARQUE'!B:B,MICRO!E:E,'LISTA DE EMBARQUE'!G:G),"")</f>
        <v>15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5.1899999999999995</v>
      </c>
      <c r="Y600" s="14">
        <f t="shared" si="96"/>
        <v>0</v>
      </c>
      <c r="Z600" s="21">
        <f>Tabela1[[#This Row],[PESO TOTAL]]-Tabela1[[#This Row],[Peso Expedido]]</f>
        <v>0</v>
      </c>
      <c r="AA600" s="18">
        <v>1</v>
      </c>
      <c r="AB600" s="40"/>
      <c r="AC600" s="40">
        <v>1</v>
      </c>
      <c r="AD600" s="40">
        <v>1</v>
      </c>
      <c r="AE600" s="40">
        <v>1</v>
      </c>
      <c r="AF600" s="40">
        <v>1</v>
      </c>
      <c r="AG600" s="40">
        <v>1</v>
      </c>
      <c r="AH600" s="40">
        <v>1</v>
      </c>
      <c r="AI600" s="40" t="s">
        <v>4523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97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3" t="str">
        <f>Tabela1[[#This Row],[PRODUTO]]&amp;Tabela1[[#This Row],[TAG]]</f>
        <v>COMERCIALP190</v>
      </c>
      <c r="AR600" s="183">
        <f>Tabela1[[#This Row],[PESO TOTAL]]*Tabela1[[#This Row],[MATÉRIA PRIMA]]</f>
        <v>5.1899999999999995</v>
      </c>
      <c r="AS600" s="28">
        <f>Tabela1[[#This Row],[PESO TOTAL]]*Tabela1[[#This Row],[PREPARAÇÃO ]]</f>
        <v>5.1899999999999995</v>
      </c>
      <c r="AT600" s="28">
        <f>Tabela1[[#This Row],[PESO TOTAL]]*Tabela1[[#This Row],[CALDEIRARIA]]</f>
        <v>5.1899999999999995</v>
      </c>
      <c r="AU600" s="28">
        <f>Tabela1[[#This Row],[PESO TOTAL]]*Tabela1[[#This Row],[SOLDA]]</f>
        <v>5.1899999999999995</v>
      </c>
      <c r="AV600" s="28">
        <f>Tabela1[[#This Row],[PESO TOTAL]]*Tabela1[[#This Row],[ACABAMENTO]]</f>
        <v>5.1899999999999995</v>
      </c>
      <c r="AW600" s="28">
        <f>Tabela1[[#This Row],[PESO TOTAL]]*Tabela1[[#This Row],[PRONTO ACABADO]]</f>
        <v>5.1899999999999995</v>
      </c>
      <c r="AX600" s="28">
        <f>Tabela1[[#This Row],[PESO TOTAL]]*Tabela1[[#This Row],[EXPEDIÇÃO ]]</f>
        <v>5.1899999999999995</v>
      </c>
      <c r="AY600" s="28" t="str">
        <f>Tabela1[[#This Row],[PEDIDO]]&amp;Tabela1[[#This Row],[PRODUTO]]</f>
        <v>P-190COMERCIAL</v>
      </c>
      <c r="AZ600" s="44">
        <f>IF(AF600="",0,IF(ISTEXT(AF600),H600*VALUE(SUBSTITUTE(AF600,"%",""))/100,H600*AF600))-Tabela1[[#This Row],[PRONTO ACABADO2]]</f>
        <v>0</v>
      </c>
      <c r="BA600" s="44">
        <f>IF(AG600="",0,IF(ISTEXT(AG600),H600*VALUE(SUBSTITUTE(AG600,"%",""))/100,H600*AG600))-Tabela1[[#This Row],[PESO EXPEDIDO2]]</f>
        <v>0</v>
      </c>
      <c r="BB600" s="44">
        <f t="shared" si="98"/>
        <v>5.1899999999999995</v>
      </c>
      <c r="BC600" s="44">
        <f t="shared" si="99"/>
        <v>5.1899999999999995</v>
      </c>
      <c r="BD600" s="44"/>
    </row>
    <row r="601" spans="1:56" ht="15.75" hidden="1" customHeight="1" x14ac:dyDescent="0.25">
      <c r="A601" s="1" t="s">
        <v>4485</v>
      </c>
      <c r="B601" s="22"/>
      <c r="C601" s="1">
        <v>12</v>
      </c>
      <c r="D601" s="1" t="s">
        <v>4517</v>
      </c>
      <c r="E601" s="7">
        <v>4389</v>
      </c>
      <c r="F601" s="7" t="s">
        <v>4425</v>
      </c>
      <c r="G601" s="1">
        <v>0.11700000000000001</v>
      </c>
      <c r="H601" s="41">
        <f>Tabela1[[#This Row],[PESO UNI]]*Tabela1[[#This Row],[QTE]]</f>
        <v>1.4040000000000001</v>
      </c>
      <c r="I601" s="7"/>
      <c r="J601" s="8" t="s">
        <v>2557</v>
      </c>
      <c r="K601" s="8" t="s">
        <v>53</v>
      </c>
      <c r="L601" s="9" t="s">
        <v>2558</v>
      </c>
      <c r="M601" s="10"/>
      <c r="N601" s="11" t="s">
        <v>46</v>
      </c>
      <c r="O601" s="12"/>
      <c r="P601" s="13"/>
      <c r="Q601" s="14">
        <f>Tabela1[[#This Row],[QTDE/ Fabricação]]-Tabela1[[#This Row],[QTE]]</f>
        <v>-12</v>
      </c>
      <c r="R601" s="19">
        <f t="shared" si="94"/>
        <v>1.4040000000000001</v>
      </c>
      <c r="S601" s="19">
        <f t="shared" si="93"/>
        <v>1.4040000000000001</v>
      </c>
      <c r="T601" s="20">
        <f t="shared" si="95"/>
        <v>0</v>
      </c>
      <c r="U601" s="17">
        <f>IFERROR(SUMIF('LISTA DE EMBARQUE'!B:B,MICRO!E:E,'LISTA DE EMBARQUE'!G:G),"")</f>
        <v>12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1.4040000000000001</v>
      </c>
      <c r="Y601" s="14">
        <f t="shared" si="96"/>
        <v>0</v>
      </c>
      <c r="Z601" s="21">
        <f>Tabela1[[#This Row],[PESO TOTAL]]-Tabela1[[#This Row],[Peso Expedido]]</f>
        <v>0</v>
      </c>
      <c r="AA601" s="18">
        <v>1</v>
      </c>
      <c r="AB601" s="40"/>
      <c r="AC601" s="40">
        <v>1</v>
      </c>
      <c r="AD601" s="40">
        <v>1</v>
      </c>
      <c r="AE601" s="40">
        <v>1</v>
      </c>
      <c r="AF601" s="40">
        <v>1</v>
      </c>
      <c r="AG601" s="40">
        <v>1</v>
      </c>
      <c r="AH601" s="40">
        <v>1</v>
      </c>
      <c r="AI601" s="40" t="s">
        <v>4523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97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3" t="str">
        <f>Tabela1[[#This Row],[PRODUTO]]&amp;Tabela1[[#This Row],[TAG]]</f>
        <v>COMERCIALP190</v>
      </c>
      <c r="AR601" s="183">
        <f>Tabela1[[#This Row],[PESO TOTAL]]*Tabela1[[#This Row],[MATÉRIA PRIMA]]</f>
        <v>1.4040000000000001</v>
      </c>
      <c r="AS601" s="28">
        <f>Tabela1[[#This Row],[PESO TOTAL]]*Tabela1[[#This Row],[PREPARAÇÃO ]]</f>
        <v>1.4040000000000001</v>
      </c>
      <c r="AT601" s="28">
        <f>Tabela1[[#This Row],[PESO TOTAL]]*Tabela1[[#This Row],[CALDEIRARIA]]</f>
        <v>1.4040000000000001</v>
      </c>
      <c r="AU601" s="28">
        <f>Tabela1[[#This Row],[PESO TOTAL]]*Tabela1[[#This Row],[SOLDA]]</f>
        <v>1.4040000000000001</v>
      </c>
      <c r="AV601" s="28">
        <f>Tabela1[[#This Row],[PESO TOTAL]]*Tabela1[[#This Row],[ACABAMENTO]]</f>
        <v>1.4040000000000001</v>
      </c>
      <c r="AW601" s="28">
        <f>Tabela1[[#This Row],[PESO TOTAL]]*Tabela1[[#This Row],[PRONTO ACABADO]]</f>
        <v>1.4040000000000001</v>
      </c>
      <c r="AX601" s="28">
        <f>Tabela1[[#This Row],[PESO TOTAL]]*Tabela1[[#This Row],[EXPEDIÇÃO ]]</f>
        <v>1.4040000000000001</v>
      </c>
      <c r="AY601" s="28" t="str">
        <f>Tabela1[[#This Row],[PEDIDO]]&amp;Tabela1[[#This Row],[PRODUTO]]</f>
        <v>P-190COMERCIAL</v>
      </c>
      <c r="AZ601" s="44">
        <f>IF(AF601="",0,IF(ISTEXT(AF601),H601*VALUE(SUBSTITUTE(AF601,"%",""))/100,H601*AF601))-Tabela1[[#This Row],[PRONTO ACABADO2]]</f>
        <v>0</v>
      </c>
      <c r="BA601" s="44">
        <f>IF(AG601="",0,IF(ISTEXT(AG601),H601*VALUE(SUBSTITUTE(AG601,"%",""))/100,H601*AG601))-Tabela1[[#This Row],[PESO EXPEDIDO2]]</f>
        <v>0</v>
      </c>
      <c r="BB601" s="44">
        <f t="shared" si="98"/>
        <v>1.4040000000000001</v>
      </c>
      <c r="BC601" s="44">
        <f t="shared" si="99"/>
        <v>1.4040000000000001</v>
      </c>
      <c r="BD601" s="44"/>
    </row>
    <row r="602" spans="1:56" ht="15.75" hidden="1" customHeight="1" x14ac:dyDescent="0.25">
      <c r="A602" s="1" t="s">
        <v>4473</v>
      </c>
      <c r="B602" s="22"/>
      <c r="C602" s="1">
        <v>4</v>
      </c>
      <c r="D602" s="1" t="s">
        <v>4518</v>
      </c>
      <c r="E602" s="7">
        <v>4390</v>
      </c>
      <c r="F602" s="7" t="s">
        <v>4425</v>
      </c>
      <c r="G602" s="1">
        <v>1</v>
      </c>
      <c r="H602" s="41">
        <f>Tabela1[[#This Row],[PESO UNI]]*Tabela1[[#This Row],[QTE]]</f>
        <v>4</v>
      </c>
      <c r="I602" s="7"/>
      <c r="J602" s="8" t="s">
        <v>2557</v>
      </c>
      <c r="K602" s="8" t="s">
        <v>53</v>
      </c>
      <c r="L602" s="9" t="s">
        <v>2558</v>
      </c>
      <c r="M602" s="10"/>
      <c r="N602" s="11" t="s">
        <v>46</v>
      </c>
      <c r="O602" s="12"/>
      <c r="P602" s="13"/>
      <c r="Q602" s="14">
        <f>Tabela1[[#This Row],[QTDE/ Fabricação]]-Tabela1[[#This Row],[QTE]]</f>
        <v>-4</v>
      </c>
      <c r="R602" s="19">
        <f t="shared" si="94"/>
        <v>4</v>
      </c>
      <c r="S602" s="19">
        <f t="shared" si="93"/>
        <v>4</v>
      </c>
      <c r="T602" s="20">
        <f t="shared" si="95"/>
        <v>0</v>
      </c>
      <c r="U602" s="17">
        <f>IFERROR(SUMIF('LISTA DE EMBARQUE'!B:B,MICRO!E:E,'LISTA DE EMBARQUE'!G:G),"")</f>
        <v>4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4</v>
      </c>
      <c r="Y602" s="14">
        <f t="shared" si="96"/>
        <v>0</v>
      </c>
      <c r="Z602" s="21">
        <f>Tabela1[[#This Row],[PESO TOTAL]]-Tabela1[[#This Row],[Peso Expedido]]</f>
        <v>0</v>
      </c>
      <c r="AA602" s="18">
        <v>1</v>
      </c>
      <c r="AB602" s="40"/>
      <c r="AC602" s="40">
        <v>1</v>
      </c>
      <c r="AD602" s="40">
        <v>1</v>
      </c>
      <c r="AE602" s="40">
        <v>1</v>
      </c>
      <c r="AF602" s="40">
        <v>1</v>
      </c>
      <c r="AG602" s="40">
        <v>1</v>
      </c>
      <c r="AH602" s="40">
        <v>1</v>
      </c>
      <c r="AI602" s="40" t="s">
        <v>4523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97"/>
        <v>P-073057-1/P190</v>
      </c>
      <c r="AP602" t="str">
        <f>Tabela1[[#This Row],[TAG]]&amp;Tabela1[[#This Row],[PEDIDO]]&amp;Tabela1[[#This Row],[PRODUTO]]</f>
        <v>P190P-190COMERCIAL</v>
      </c>
      <c r="AQ602" s="23" t="str">
        <f>Tabela1[[#This Row],[PRODUTO]]&amp;Tabela1[[#This Row],[TAG]]</f>
        <v>COMERCIALP190</v>
      </c>
      <c r="AR602" s="183">
        <f>Tabela1[[#This Row],[PESO TOTAL]]*Tabela1[[#This Row],[MATÉRIA PRIMA]]</f>
        <v>4</v>
      </c>
      <c r="AS602" s="28">
        <f>Tabela1[[#This Row],[PESO TOTAL]]*Tabela1[[#This Row],[PREPARAÇÃO ]]</f>
        <v>4</v>
      </c>
      <c r="AT602" s="28">
        <f>Tabela1[[#This Row],[PESO TOTAL]]*Tabela1[[#This Row],[CALDEIRARIA]]</f>
        <v>4</v>
      </c>
      <c r="AU602" s="28">
        <f>Tabela1[[#This Row],[PESO TOTAL]]*Tabela1[[#This Row],[SOLDA]]</f>
        <v>4</v>
      </c>
      <c r="AV602" s="28">
        <f>Tabela1[[#This Row],[PESO TOTAL]]*Tabela1[[#This Row],[ACABAMENTO]]</f>
        <v>4</v>
      </c>
      <c r="AW602" s="28">
        <f>Tabela1[[#This Row],[PESO TOTAL]]*Tabela1[[#This Row],[PRONTO ACABADO]]</f>
        <v>4</v>
      </c>
      <c r="AX602" s="28">
        <f>Tabela1[[#This Row],[PESO TOTAL]]*Tabela1[[#This Row],[EXPEDIÇÃO ]]</f>
        <v>4</v>
      </c>
      <c r="AY602" s="28" t="str">
        <f>Tabela1[[#This Row],[PEDIDO]]&amp;Tabela1[[#This Row],[PRODUTO]]</f>
        <v>P-190COMERCIAL</v>
      </c>
      <c r="AZ602" s="44">
        <f>IF(AF602="",0,IF(ISTEXT(AF602),H602*VALUE(SUBSTITUTE(AF602,"%",""))/100,H602*AF602))-Tabela1[[#This Row],[PRONTO ACABADO2]]</f>
        <v>0</v>
      </c>
      <c r="BA602" s="44">
        <f>IF(AG602="",0,IF(ISTEXT(AG602),H602*VALUE(SUBSTITUTE(AG602,"%",""))/100,H602*AG602))-Tabela1[[#This Row],[PESO EXPEDIDO2]]</f>
        <v>0</v>
      </c>
      <c r="BB602" s="44">
        <f t="shared" si="98"/>
        <v>4</v>
      </c>
      <c r="BC602" s="44">
        <f t="shared" si="99"/>
        <v>4</v>
      </c>
      <c r="BD602" s="44"/>
    </row>
    <row r="603" spans="1:56" ht="15.75" hidden="1" customHeight="1" x14ac:dyDescent="0.25">
      <c r="A603" s="1" t="s">
        <v>4485</v>
      </c>
      <c r="B603" s="22"/>
      <c r="C603" s="1">
        <v>1</v>
      </c>
      <c r="D603" s="1" t="s">
        <v>4519</v>
      </c>
      <c r="E603" s="7">
        <v>4391</v>
      </c>
      <c r="F603" s="7" t="s">
        <v>4425</v>
      </c>
      <c r="G603" s="1">
        <v>1.2</v>
      </c>
      <c r="H603" s="41">
        <f>Tabela1[[#This Row],[PESO UNI]]*Tabela1[[#This Row],[QTE]]</f>
        <v>1.2</v>
      </c>
      <c r="I603" s="7"/>
      <c r="J603" s="8" t="s">
        <v>2557</v>
      </c>
      <c r="K603" s="8" t="s">
        <v>53</v>
      </c>
      <c r="L603" s="9" t="s">
        <v>2558</v>
      </c>
      <c r="M603" s="10"/>
      <c r="N603" s="11" t="s">
        <v>46</v>
      </c>
      <c r="O603" s="12"/>
      <c r="P603" s="13"/>
      <c r="Q603" s="14">
        <f>Tabela1[[#This Row],[QTDE/ Fabricação]]-Tabela1[[#This Row],[QTE]]</f>
        <v>-1</v>
      </c>
      <c r="R603" s="19">
        <f t="shared" si="94"/>
        <v>1.2</v>
      </c>
      <c r="S603" s="19">
        <f t="shared" si="93"/>
        <v>1.2</v>
      </c>
      <c r="T603" s="20">
        <f t="shared" si="95"/>
        <v>0</v>
      </c>
      <c r="U603" s="17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1.2</v>
      </c>
      <c r="Y603" s="14">
        <f t="shared" si="96"/>
        <v>0</v>
      </c>
      <c r="Z603" s="21">
        <f>Tabela1[[#This Row],[PESO TOTAL]]-Tabela1[[#This Row],[Peso Expedido]]</f>
        <v>0</v>
      </c>
      <c r="AA603" s="18">
        <v>1</v>
      </c>
      <c r="AB603" s="40"/>
      <c r="AC603" s="40">
        <v>1</v>
      </c>
      <c r="AD603" s="40">
        <v>1</v>
      </c>
      <c r="AE603" s="40">
        <v>1</v>
      </c>
      <c r="AF603" s="40">
        <v>1</v>
      </c>
      <c r="AG603" s="40">
        <v>1</v>
      </c>
      <c r="AH603" s="40">
        <v>1</v>
      </c>
      <c r="AI603" s="40" t="s">
        <v>4523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97"/>
        <v>(CONFORME ET:BBR-D-DF-1073-MDE-K-0017)/P190</v>
      </c>
      <c r="AP603" t="str">
        <f>Tabela1[[#This Row],[TAG]]&amp;Tabela1[[#This Row],[PEDIDO]]&amp;Tabela1[[#This Row],[PRODUTO]]</f>
        <v>P190P-190COMERCIAL</v>
      </c>
      <c r="AQ603" s="23" t="str">
        <f>Tabela1[[#This Row],[PRODUTO]]&amp;Tabela1[[#This Row],[TAG]]</f>
        <v>COMERCIALP190</v>
      </c>
      <c r="AR603" s="183">
        <f>Tabela1[[#This Row],[PESO TOTAL]]*Tabela1[[#This Row],[MATÉRIA PRIMA]]</f>
        <v>1.2</v>
      </c>
      <c r="AS603" s="28">
        <f>Tabela1[[#This Row],[PESO TOTAL]]*Tabela1[[#This Row],[PREPARAÇÃO ]]</f>
        <v>1.2</v>
      </c>
      <c r="AT603" s="28">
        <f>Tabela1[[#This Row],[PESO TOTAL]]*Tabela1[[#This Row],[CALDEIRARIA]]</f>
        <v>1.2</v>
      </c>
      <c r="AU603" s="28">
        <f>Tabela1[[#This Row],[PESO TOTAL]]*Tabela1[[#This Row],[SOLDA]]</f>
        <v>1.2</v>
      </c>
      <c r="AV603" s="28">
        <f>Tabela1[[#This Row],[PESO TOTAL]]*Tabela1[[#This Row],[ACABAMENTO]]</f>
        <v>1.2</v>
      </c>
      <c r="AW603" s="28">
        <f>Tabela1[[#This Row],[PESO TOTAL]]*Tabela1[[#This Row],[PRONTO ACABADO]]</f>
        <v>1.2</v>
      </c>
      <c r="AX603" s="28">
        <f>Tabela1[[#This Row],[PESO TOTAL]]*Tabela1[[#This Row],[EXPEDIÇÃO ]]</f>
        <v>1.2</v>
      </c>
      <c r="AY603" s="28" t="str">
        <f>Tabela1[[#This Row],[PEDIDO]]&amp;Tabela1[[#This Row],[PRODUTO]]</f>
        <v>P-190COMERCIAL</v>
      </c>
      <c r="AZ603" s="44">
        <f>IF(AF603="",0,IF(ISTEXT(AF603),H603*VALUE(SUBSTITUTE(AF603,"%",""))/100,H603*AF603))-Tabela1[[#This Row],[PRONTO ACABADO2]]</f>
        <v>0</v>
      </c>
      <c r="BA603" s="44">
        <f>IF(AG603="",0,IF(ISTEXT(AG603),H603*VALUE(SUBSTITUTE(AG603,"%",""))/100,H603*AG603))-Tabela1[[#This Row],[PESO EXPEDIDO2]]</f>
        <v>0</v>
      </c>
      <c r="BB603" s="44">
        <f t="shared" si="98"/>
        <v>1.2</v>
      </c>
      <c r="BC603" s="44">
        <f t="shared" si="99"/>
        <v>1.2</v>
      </c>
      <c r="BD603" s="44"/>
    </row>
    <row r="604" spans="1:56" ht="15.75" hidden="1" customHeight="1" x14ac:dyDescent="0.25">
      <c r="A604" s="1" t="s">
        <v>4485</v>
      </c>
      <c r="B604" s="22"/>
      <c r="C604" s="1">
        <v>1</v>
      </c>
      <c r="D604" s="1" t="s">
        <v>4461</v>
      </c>
      <c r="E604" s="7">
        <v>4392</v>
      </c>
      <c r="F604" s="7" t="s">
        <v>4425</v>
      </c>
      <c r="G604" s="1">
        <v>2.5</v>
      </c>
      <c r="H604" s="41">
        <f>Tabela1[[#This Row],[PESO UNI]]*Tabela1[[#This Row],[QTE]]</f>
        <v>2.5</v>
      </c>
      <c r="I604" s="7"/>
      <c r="J604" s="8" t="s">
        <v>2557</v>
      </c>
      <c r="K604" s="8" t="s">
        <v>53</v>
      </c>
      <c r="L604" s="9" t="s">
        <v>2558</v>
      </c>
      <c r="M604" s="10"/>
      <c r="N604" s="11" t="s">
        <v>46</v>
      </c>
      <c r="O604" s="12"/>
      <c r="P604" s="13"/>
      <c r="Q604" s="14">
        <f>Tabela1[[#This Row],[QTDE/ Fabricação]]-Tabela1[[#This Row],[QTE]]</f>
        <v>-1</v>
      </c>
      <c r="R604" s="19">
        <f t="shared" si="94"/>
        <v>2.5</v>
      </c>
      <c r="S604" s="19">
        <f t="shared" si="93"/>
        <v>2.5</v>
      </c>
      <c r="T604" s="20">
        <f t="shared" si="95"/>
        <v>0</v>
      </c>
      <c r="U604" s="17">
        <f>IFERROR(SUMIF('LISTA DE EMBARQUE'!B:B,MICRO!E:E,'LISTA DE EMBARQUE'!G:G),"")</f>
        <v>1</v>
      </c>
      <c r="V604" s="12">
        <f>IFERROR(VLOOKUP(Tabela1[[#This Row],[COD.MDE]],'LISTA DE EMBARQUE'!B:L,11,0),"")</f>
        <v>4</v>
      </c>
      <c r="W604" s="13" t="str">
        <f>IFERROR(COUNTIF(#REF!,Tabela1[[#This Row],[Colunas5]]),"")</f>
        <v/>
      </c>
      <c r="X604" s="14">
        <f>Tabela1[[#This Row],[QIANTIDADE EXPEDIDA]]*Tabela1[[#This Row],[PESO UNI]]</f>
        <v>2.5</v>
      </c>
      <c r="Y604" s="14">
        <f t="shared" si="96"/>
        <v>0</v>
      </c>
      <c r="Z604" s="21">
        <f>Tabela1[[#This Row],[PESO TOTAL]]-Tabela1[[#This Row],[Peso Expedido]]</f>
        <v>0</v>
      </c>
      <c r="AA604" s="18">
        <v>1</v>
      </c>
      <c r="AB604" s="40"/>
      <c r="AC604" s="40">
        <v>1</v>
      </c>
      <c r="AD604" s="40">
        <v>1</v>
      </c>
      <c r="AE604" s="40">
        <v>1</v>
      </c>
      <c r="AF604" s="40">
        <v>1</v>
      </c>
      <c r="AG604" s="40">
        <v>1</v>
      </c>
      <c r="AH604" s="40">
        <v>1</v>
      </c>
      <c r="AI604" s="40" t="s">
        <v>4523</v>
      </c>
      <c r="AJ604"/>
      <c r="AK604" t="str">
        <f>Tabela1[[#This Row],[Coluna1]]&amp;Tabela1[[#This Row],[PEDIDO]]</f>
        <v>P-190</v>
      </c>
      <c r="AL604"/>
      <c r="AM604"/>
      <c r="AN604"/>
      <c r="AO604" t="str">
        <f t="shared" si="97"/>
        <v>(CONFORME ET:BBR-D-DF-1073-MDE-K-0017)/P190</v>
      </c>
      <c r="AP604" t="str">
        <f>Tabela1[[#This Row],[TAG]]&amp;Tabela1[[#This Row],[PEDIDO]]&amp;Tabela1[[#This Row],[PRODUTO]]</f>
        <v>P190P-190COMERCIAL</v>
      </c>
      <c r="AQ604" s="23" t="str">
        <f>Tabela1[[#This Row],[PRODUTO]]&amp;Tabela1[[#This Row],[TAG]]</f>
        <v>COMERCIALP190</v>
      </c>
      <c r="AR604" s="183">
        <f>Tabela1[[#This Row],[PESO TOTAL]]*Tabela1[[#This Row],[MATÉRIA PRIMA]]</f>
        <v>2.5</v>
      </c>
      <c r="AS604" s="28">
        <f>Tabela1[[#This Row],[PESO TOTAL]]*Tabela1[[#This Row],[PREPARAÇÃO ]]</f>
        <v>2.5</v>
      </c>
      <c r="AT604" s="28">
        <f>Tabela1[[#This Row],[PESO TOTAL]]*Tabela1[[#This Row],[CALDEIRARIA]]</f>
        <v>2.5</v>
      </c>
      <c r="AU604" s="28">
        <f>Tabela1[[#This Row],[PESO TOTAL]]*Tabela1[[#This Row],[SOLDA]]</f>
        <v>2.5</v>
      </c>
      <c r="AV604" s="28">
        <f>Tabela1[[#This Row],[PESO TOTAL]]*Tabela1[[#This Row],[ACABAMENTO]]</f>
        <v>2.5</v>
      </c>
      <c r="AW604" s="28">
        <f>Tabela1[[#This Row],[PESO TOTAL]]*Tabela1[[#This Row],[PRONTO ACABADO]]</f>
        <v>2.5</v>
      </c>
      <c r="AX604" s="28">
        <f>Tabela1[[#This Row],[PESO TOTAL]]*Tabela1[[#This Row],[EXPEDIÇÃO ]]</f>
        <v>2.5</v>
      </c>
      <c r="AY604" s="28" t="str">
        <f>Tabela1[[#This Row],[PEDIDO]]&amp;Tabela1[[#This Row],[PRODUTO]]</f>
        <v>P-190COMERCIAL</v>
      </c>
      <c r="AZ604" s="44">
        <f>IF(AF604="",0,IF(ISTEXT(AF604),H604*VALUE(SUBSTITUTE(AF604,"%",""))/100,H604*AF604))-Tabela1[[#This Row],[PRONTO ACABADO2]]</f>
        <v>0</v>
      </c>
      <c r="BA604" s="44">
        <f>IF(AG604="",0,IF(ISTEXT(AG604),H604*VALUE(SUBSTITUTE(AG604,"%",""))/100,H604*AG604))-Tabela1[[#This Row],[PESO EXPEDIDO2]]</f>
        <v>0</v>
      </c>
      <c r="BB604" s="44">
        <f t="shared" si="98"/>
        <v>2.5</v>
      </c>
      <c r="BC604" s="44">
        <f t="shared" si="99"/>
        <v>2.5</v>
      </c>
      <c r="BD604" s="44"/>
    </row>
    <row r="605" spans="1:56" ht="15.75" hidden="1" customHeight="1" x14ac:dyDescent="0.25">
      <c r="A605" s="1" t="s">
        <v>4520</v>
      </c>
      <c r="B605" s="22"/>
      <c r="C605" s="1">
        <v>1</v>
      </c>
      <c r="D605" s="1" t="s">
        <v>4521</v>
      </c>
      <c r="E605" s="7">
        <v>4393</v>
      </c>
      <c r="F605" s="7" t="s">
        <v>4425</v>
      </c>
      <c r="G605" s="1">
        <v>120</v>
      </c>
      <c r="H605" s="41">
        <f>Tabela1[[#This Row],[PESO UNI]]*Tabela1[[#This Row],[QTE]]</f>
        <v>120</v>
      </c>
      <c r="I605" s="7"/>
      <c r="J605" s="8" t="s">
        <v>2557</v>
      </c>
      <c r="K605" s="8" t="s">
        <v>53</v>
      </c>
      <c r="L605" s="9" t="s">
        <v>2558</v>
      </c>
      <c r="M605" s="10"/>
      <c r="N605" s="11" t="s">
        <v>46</v>
      </c>
      <c r="O605" s="12"/>
      <c r="P605" s="13"/>
      <c r="Q605" s="14">
        <f>Tabela1[[#This Row],[QTDE/ Fabricação]]-Tabela1[[#This Row],[QTE]]</f>
        <v>-1</v>
      </c>
      <c r="R605" s="19">
        <f t="shared" si="94"/>
        <v>120</v>
      </c>
      <c r="S605" s="19">
        <f t="shared" si="93"/>
        <v>120</v>
      </c>
      <c r="T605" s="20">
        <f t="shared" si="95"/>
        <v>0</v>
      </c>
      <c r="U605" s="17">
        <f>IFERROR(SUMIF('LISTA DE EMBARQUE'!B:B,MICRO!E:E,'LISTA DE EMBARQUE'!G:G),"")</f>
        <v>1</v>
      </c>
      <c r="V605" s="12">
        <f>IFERROR(VLOOKUP(Tabela1[[#This Row],[COD.MDE]],'LISTA DE EMBARQUE'!B:L,11,0),"")</f>
        <v>4</v>
      </c>
      <c r="W605" s="13" t="str">
        <f>IFERROR(COUNTIF(#REF!,Tabela1[[#This Row],[Colunas5]]),"")</f>
        <v/>
      </c>
      <c r="X605" s="14">
        <f>Tabela1[[#This Row],[QIANTIDADE EXPEDIDA]]*Tabela1[[#This Row],[PESO UNI]]</f>
        <v>120</v>
      </c>
      <c r="Y605" s="14">
        <f t="shared" si="96"/>
        <v>0</v>
      </c>
      <c r="Z605" s="21">
        <f>Tabela1[[#This Row],[PESO TOTAL]]-Tabela1[[#This Row],[Peso Expedido]]</f>
        <v>0</v>
      </c>
      <c r="AA605" s="18">
        <v>1</v>
      </c>
      <c r="AB605" s="40"/>
      <c r="AC605" s="40">
        <v>1</v>
      </c>
      <c r="AD605" s="40">
        <v>1</v>
      </c>
      <c r="AE605" s="40">
        <v>1</v>
      </c>
      <c r="AF605" s="40">
        <v>1</v>
      </c>
      <c r="AG605" s="40">
        <v>1</v>
      </c>
      <c r="AH605" s="40">
        <v>1</v>
      </c>
      <c r="AI605" s="40" t="s">
        <v>4523</v>
      </c>
      <c r="AJ605"/>
      <c r="AK605" t="str">
        <f>Tabela1[[#This Row],[Coluna1]]&amp;Tabela1[[#This Row],[PEDIDO]]</f>
        <v>P-190</v>
      </c>
      <c r="AL605"/>
      <c r="AM605"/>
      <c r="AN605"/>
      <c r="AO605" t="str">
        <f t="shared" si="97"/>
        <v>PAINEL ELÉTRICO CONF. OV-260385-PTC-02/P190</v>
      </c>
      <c r="AP605" t="str">
        <f>Tabela1[[#This Row],[TAG]]&amp;Tabela1[[#This Row],[PEDIDO]]&amp;Tabela1[[#This Row],[PRODUTO]]</f>
        <v>P190P-190COMERCIAL</v>
      </c>
      <c r="AQ605" s="23" t="str">
        <f>Tabela1[[#This Row],[PRODUTO]]&amp;Tabela1[[#This Row],[TAG]]</f>
        <v>COMERCIALP190</v>
      </c>
      <c r="AR605" s="183">
        <f>Tabela1[[#This Row],[PESO TOTAL]]*Tabela1[[#This Row],[MATÉRIA PRIMA]]</f>
        <v>120</v>
      </c>
      <c r="AS605" s="28">
        <f>Tabela1[[#This Row],[PESO TOTAL]]*Tabela1[[#This Row],[PREPARAÇÃO ]]</f>
        <v>120</v>
      </c>
      <c r="AT605" s="28">
        <f>Tabela1[[#This Row],[PESO TOTAL]]*Tabela1[[#This Row],[CALDEIRARIA]]</f>
        <v>120</v>
      </c>
      <c r="AU605" s="28">
        <f>Tabela1[[#This Row],[PESO TOTAL]]*Tabela1[[#This Row],[SOLDA]]</f>
        <v>120</v>
      </c>
      <c r="AV605" s="28">
        <f>Tabela1[[#This Row],[PESO TOTAL]]*Tabela1[[#This Row],[ACABAMENTO]]</f>
        <v>120</v>
      </c>
      <c r="AW605" s="28">
        <f>Tabela1[[#This Row],[PESO TOTAL]]*Tabela1[[#This Row],[PRONTO ACABADO]]</f>
        <v>120</v>
      </c>
      <c r="AX605" s="28">
        <f>Tabela1[[#This Row],[PESO TOTAL]]*Tabela1[[#This Row],[EXPEDIÇÃO ]]</f>
        <v>120</v>
      </c>
      <c r="AY605" s="28" t="str">
        <f>Tabela1[[#This Row],[PEDIDO]]&amp;Tabela1[[#This Row],[PRODUTO]]</f>
        <v>P-190COMERCIAL</v>
      </c>
      <c r="AZ605" s="44">
        <f>IF(AF605="",0,IF(ISTEXT(AF605),H605*VALUE(SUBSTITUTE(AF605,"%",""))/100,H605*AF605))-Tabela1[[#This Row],[PRONTO ACABADO2]]</f>
        <v>0</v>
      </c>
      <c r="BA605" s="44">
        <f>IF(AG605="",0,IF(ISTEXT(AG605),H605*VALUE(SUBSTITUTE(AG605,"%",""))/100,H605*AG605))-Tabela1[[#This Row],[PESO EXPEDIDO2]]</f>
        <v>0</v>
      </c>
      <c r="BB605" s="44">
        <f t="shared" si="98"/>
        <v>120</v>
      </c>
      <c r="BC605" s="44">
        <f t="shared" si="99"/>
        <v>120</v>
      </c>
      <c r="BD605" s="44"/>
    </row>
    <row r="606" spans="1:56" ht="15.75" hidden="1" customHeight="1" x14ac:dyDescent="0.25">
      <c r="A606" s="1" t="s">
        <v>4520</v>
      </c>
      <c r="B606" s="22"/>
      <c r="C606" s="1">
        <v>1</v>
      </c>
      <c r="D606" s="1" t="s">
        <v>4522</v>
      </c>
      <c r="E606" s="7">
        <v>4394</v>
      </c>
      <c r="F606" s="7" t="s">
        <v>4425</v>
      </c>
      <c r="G606" s="1">
        <v>0.5</v>
      </c>
      <c r="H606" s="41">
        <f>Tabela1[[#This Row],[PESO UNI]]*Tabela1[[#This Row],[QTE]]</f>
        <v>0.5</v>
      </c>
      <c r="I606" s="7"/>
      <c r="J606" s="8" t="s">
        <v>2557</v>
      </c>
      <c r="K606" s="8" t="s">
        <v>53</v>
      </c>
      <c r="L606" s="9" t="s">
        <v>2558</v>
      </c>
      <c r="M606" s="10"/>
      <c r="N606" s="11" t="s">
        <v>46</v>
      </c>
      <c r="O606" s="12"/>
      <c r="P606" s="13"/>
      <c r="Q606" s="14">
        <f>Tabela1[[#This Row],[QTDE/ Fabricação]]-Tabela1[[#This Row],[QTE]]</f>
        <v>-1</v>
      </c>
      <c r="R606" s="19">
        <f t="shared" si="94"/>
        <v>0.5</v>
      </c>
      <c r="S606" s="19">
        <f t="shared" si="93"/>
        <v>0.5</v>
      </c>
      <c r="T606" s="20">
        <f t="shared" si="95"/>
        <v>0</v>
      </c>
      <c r="U606" s="17">
        <f>IFERROR(SUMIF('LISTA DE EMBARQUE'!B:B,MICRO!E:E,'LISTA DE EMBARQUE'!G:G),"")</f>
        <v>1</v>
      </c>
      <c r="V606" s="12">
        <f>IFERROR(VLOOKUP(Tabela1[[#This Row],[COD.MDE]],'LISTA DE EMBARQUE'!B:L,11,0),"")</f>
        <v>4</v>
      </c>
      <c r="W606" s="13" t="str">
        <f>IFERROR(COUNTIF(#REF!,Tabela1[[#This Row],[Colunas5]]),"")</f>
        <v/>
      </c>
      <c r="X606" s="14">
        <f>Tabela1[[#This Row],[QIANTIDADE EXPEDIDA]]*Tabela1[[#This Row],[PESO UNI]]</f>
        <v>0.5</v>
      </c>
      <c r="Y606" s="14">
        <f t="shared" si="96"/>
        <v>0</v>
      </c>
      <c r="Z606" s="21">
        <f>Tabela1[[#This Row],[PESO TOTAL]]-Tabela1[[#This Row],[Peso Expedido]]</f>
        <v>0</v>
      </c>
      <c r="AA606" s="18">
        <v>1</v>
      </c>
      <c r="AB606" s="40"/>
      <c r="AC606" s="40">
        <v>1</v>
      </c>
      <c r="AD606" s="40">
        <v>1</v>
      </c>
      <c r="AE606" s="40">
        <v>1</v>
      </c>
      <c r="AF606" s="40">
        <v>1</v>
      </c>
      <c r="AG606" s="40">
        <v>1</v>
      </c>
      <c r="AH606" s="40">
        <v>1</v>
      </c>
      <c r="AI606" s="40" t="s">
        <v>4523</v>
      </c>
      <c r="AJ606"/>
      <c r="AK606" t="str">
        <f>Tabela1[[#This Row],[Coluna1]]&amp;Tabela1[[#This Row],[PEDIDO]]</f>
        <v>P-190</v>
      </c>
      <c r="AL606"/>
      <c r="AM606"/>
      <c r="AN606"/>
      <c r="AO606" t="str">
        <f t="shared" si="97"/>
        <v>PAINEL ELÉTRICO CONF. OV-260385-PTC-02/P190</v>
      </c>
      <c r="AP606" t="str">
        <f>Tabela1[[#This Row],[TAG]]&amp;Tabela1[[#This Row],[PEDIDO]]&amp;Tabela1[[#This Row],[PRODUTO]]</f>
        <v>P190P-190COMERCIAL</v>
      </c>
      <c r="AQ606" s="23" t="str">
        <f>Tabela1[[#This Row],[PRODUTO]]&amp;Tabela1[[#This Row],[TAG]]</f>
        <v>COMERCIALP190</v>
      </c>
      <c r="AR606" s="183">
        <f>Tabela1[[#This Row],[PESO TOTAL]]*Tabela1[[#This Row],[MATÉRIA PRIMA]]</f>
        <v>0.5</v>
      </c>
      <c r="AS606" s="28">
        <f>Tabela1[[#This Row],[PESO TOTAL]]*Tabela1[[#This Row],[PREPARAÇÃO ]]</f>
        <v>0.5</v>
      </c>
      <c r="AT606" s="28">
        <f>Tabela1[[#This Row],[PESO TOTAL]]*Tabela1[[#This Row],[CALDEIRARIA]]</f>
        <v>0.5</v>
      </c>
      <c r="AU606" s="28">
        <f>Tabela1[[#This Row],[PESO TOTAL]]*Tabela1[[#This Row],[SOLDA]]</f>
        <v>0.5</v>
      </c>
      <c r="AV606" s="28">
        <f>Tabela1[[#This Row],[PESO TOTAL]]*Tabela1[[#This Row],[ACABAMENTO]]</f>
        <v>0.5</v>
      </c>
      <c r="AW606" s="28">
        <f>Tabela1[[#This Row],[PESO TOTAL]]*Tabela1[[#This Row],[PRONTO ACABADO]]</f>
        <v>0.5</v>
      </c>
      <c r="AX606" s="28">
        <f>Tabela1[[#This Row],[PESO TOTAL]]*Tabela1[[#This Row],[EXPEDIÇÃO ]]</f>
        <v>0.5</v>
      </c>
      <c r="AY606" s="28" t="str">
        <f>Tabela1[[#This Row],[PEDIDO]]&amp;Tabela1[[#This Row],[PRODUTO]]</f>
        <v>P-190COMERCIAL</v>
      </c>
      <c r="AZ606" s="44">
        <f>IF(AF606="",0,IF(ISTEXT(AF606),H606*VALUE(SUBSTITUTE(AF606,"%",""))/100,H606*AF606))-Tabela1[[#This Row],[PRONTO ACABADO2]]</f>
        <v>0</v>
      </c>
      <c r="BA606" s="44">
        <f>IF(AG606="",0,IF(ISTEXT(AG606),H606*VALUE(SUBSTITUTE(AG606,"%",""))/100,H606*AG606))-Tabela1[[#This Row],[PESO EXPEDIDO2]]</f>
        <v>0</v>
      </c>
      <c r="BB606" s="44">
        <f t="shared" si="98"/>
        <v>0.5</v>
      </c>
      <c r="BC606" s="44">
        <f t="shared" si="99"/>
        <v>0.5</v>
      </c>
      <c r="BD606" s="44"/>
    </row>
    <row r="607" spans="1:56" ht="15.75" hidden="1" customHeight="1" x14ac:dyDescent="0.25">
      <c r="A607" s="6"/>
      <c r="B607" s="22"/>
      <c r="C607" s="7"/>
      <c r="D607" s="46"/>
      <c r="E607" s="7"/>
      <c r="F607" s="7"/>
      <c r="G607" s="44"/>
      <c r="H607" s="41">
        <f>Tabela1[[#This Row],[PESO UNI]]*Tabela1[[#This Row],[QTE]]</f>
        <v>0</v>
      </c>
      <c r="I607" s="7"/>
      <c r="J607" s="8"/>
      <c r="K607" s="8"/>
      <c r="L607" s="9"/>
      <c r="M607" s="10"/>
      <c r="N607" s="8"/>
      <c r="O607" s="12"/>
      <c r="P607" s="13"/>
      <c r="Q607" s="14">
        <f>Tabela1[[#This Row],[QTDE/ Fabricação]]-Tabela1[[#This Row],[QTE]]</f>
        <v>0</v>
      </c>
      <c r="R607" s="19">
        <f t="shared" si="94"/>
        <v>0</v>
      </c>
      <c r="S607" s="19">
        <f t="shared" si="93"/>
        <v>0</v>
      </c>
      <c r="T607" s="20">
        <f t="shared" si="95"/>
        <v>0</v>
      </c>
      <c r="U607" s="17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96"/>
        <v>0</v>
      </c>
      <c r="Z607" s="21">
        <f>Tabela1[[#This Row],[PESO TOTAL]]-Tabela1[[#This Row],[Peso Expedido]]</f>
        <v>0</v>
      </c>
      <c r="AA607" s="18"/>
      <c r="AB607" s="40"/>
      <c r="AC607" s="40"/>
      <c r="AD607" s="40"/>
      <c r="AE607" s="40"/>
      <c r="AF607" s="40"/>
      <c r="AG607" s="40"/>
      <c r="AH607" s="40"/>
      <c r="AI607" s="40" t="str">
        <f t="shared" ref="AI607:AI656" si="100">IF(Z607&lt;=0,"ok","")</f>
        <v>ok</v>
      </c>
      <c r="AJ607"/>
      <c r="AK607" t="str">
        <f>Tabela1[[#This Row],[Coluna1]]&amp;Tabela1[[#This Row],[PEDIDO]]</f>
        <v/>
      </c>
      <c r="AL607"/>
      <c r="AM607"/>
      <c r="AN607"/>
      <c r="AO607" t="str">
        <f t="shared" si="97"/>
        <v>/</v>
      </c>
      <c r="AP607" t="str">
        <f>Tabela1[[#This Row],[TAG]]&amp;Tabela1[[#This Row],[PEDIDO]]&amp;Tabela1[[#This Row],[PRODUTO]]</f>
        <v/>
      </c>
      <c r="AQ607" s="23" t="str">
        <f>Tabela1[[#This Row],[PRODUTO]]&amp;Tabela1[[#This Row],[TAG]]</f>
        <v/>
      </c>
      <c r="AR607" s="183">
        <f>Tabela1[[#This Row],[PESO TOTAL]]*Tabela1[[#This Row],[MATÉRIA PRIMA]]</f>
        <v>0</v>
      </c>
      <c r="AS607" s="28">
        <f>Tabela1[[#This Row],[PESO TOTAL]]*Tabela1[[#This Row],[PREPARAÇÃO ]]</f>
        <v>0</v>
      </c>
      <c r="AT607" s="28">
        <f>Tabela1[[#This Row],[PESO TOTAL]]*Tabela1[[#This Row],[CALDEIRARIA]]</f>
        <v>0</v>
      </c>
      <c r="AU607" s="28">
        <f>Tabela1[[#This Row],[PESO TOTAL]]*Tabela1[[#This Row],[SOLDA]]</f>
        <v>0</v>
      </c>
      <c r="AV607" s="28">
        <f>Tabela1[[#This Row],[PESO TOTAL]]*Tabela1[[#This Row],[ACABAMENTO]]</f>
        <v>0</v>
      </c>
      <c r="AW607" s="28">
        <f>Tabela1[[#This Row],[PESO TOTAL]]*Tabela1[[#This Row],[PRONTO ACABADO]]</f>
        <v>0</v>
      </c>
      <c r="AX607" s="28">
        <f>Tabela1[[#This Row],[PESO TOTAL]]*Tabela1[[#This Row],[EXPEDIÇÃO ]]</f>
        <v>0</v>
      </c>
      <c r="AY607" s="28" t="str">
        <f>Tabela1[[#This Row],[PEDIDO]]&amp;Tabela1[[#This Row],[PRODUTO]]</f>
        <v/>
      </c>
      <c r="AZ607" s="44">
        <f>IF(AF607="",0,IF(ISTEXT(AF607),H607*VALUE(SUBSTITUTE(AF607,"%",""))/100,H607*AF607))-Tabela1[[#This Row],[PRONTO ACABADO2]]</f>
        <v>0</v>
      </c>
      <c r="BA607" s="44">
        <f>IF(AG607="",0,IF(ISTEXT(AG607),H607*VALUE(SUBSTITUTE(AG607,"%",""))/100,H607*AG607))-Tabela1[[#This Row],[PESO EXPEDIDO2]]</f>
        <v>0</v>
      </c>
      <c r="BB607" s="44">
        <f t="shared" si="98"/>
        <v>0</v>
      </c>
      <c r="BC607" s="44">
        <f t="shared" si="99"/>
        <v>0</v>
      </c>
      <c r="BD607" s="44"/>
    </row>
    <row r="608" spans="1:56" ht="15.75" hidden="1" customHeight="1" x14ac:dyDescent="0.25">
      <c r="A608" s="6"/>
      <c r="B608" s="22"/>
      <c r="C608" s="7"/>
      <c r="D608" s="46"/>
      <c r="E608" s="7"/>
      <c r="F608" s="7"/>
      <c r="G608" s="44"/>
      <c r="H608" s="41">
        <f>Tabela1[[#This Row],[PESO UNI]]*Tabela1[[#This Row],[QTE]]</f>
        <v>0</v>
      </c>
      <c r="I608" s="7"/>
      <c r="J608" s="8"/>
      <c r="K608" s="8"/>
      <c r="L608" s="9"/>
      <c r="M608" s="10"/>
      <c r="N608" s="8"/>
      <c r="O608" s="12"/>
      <c r="P608" s="13"/>
      <c r="Q608" s="14">
        <f>Tabela1[[#This Row],[QTDE/ Fabricação]]-Tabela1[[#This Row],[QTE]]</f>
        <v>0</v>
      </c>
      <c r="R608" s="19">
        <f t="shared" si="94"/>
        <v>0</v>
      </c>
      <c r="S608" s="19">
        <f t="shared" si="93"/>
        <v>0</v>
      </c>
      <c r="T608" s="20">
        <f t="shared" si="95"/>
        <v>0</v>
      </c>
      <c r="U608" s="17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96"/>
        <v>0</v>
      </c>
      <c r="Z608" s="21">
        <f>Tabela1[[#This Row],[PESO TOTAL]]-Tabela1[[#This Row],[Peso Expedido]]</f>
        <v>0</v>
      </c>
      <c r="AA608" s="18"/>
      <c r="AB608" s="40"/>
      <c r="AC608" s="40"/>
      <c r="AD608" s="40"/>
      <c r="AE608" s="40"/>
      <c r="AF608" s="40"/>
      <c r="AG608" s="40"/>
      <c r="AH608" s="40"/>
      <c r="AI608" s="40" t="str">
        <f t="shared" si="100"/>
        <v>ok</v>
      </c>
      <c r="AJ608"/>
      <c r="AK608" t="str">
        <f>Tabela1[[#This Row],[Coluna1]]&amp;Tabela1[[#This Row],[PEDIDO]]</f>
        <v/>
      </c>
      <c r="AL608"/>
      <c r="AM608"/>
      <c r="AN608"/>
      <c r="AO608" t="str">
        <f t="shared" si="97"/>
        <v>/</v>
      </c>
      <c r="AP608" t="str">
        <f>Tabela1[[#This Row],[TAG]]&amp;Tabela1[[#This Row],[PEDIDO]]&amp;Tabela1[[#This Row],[PRODUTO]]</f>
        <v/>
      </c>
      <c r="AQ608" s="23" t="str">
        <f>Tabela1[[#This Row],[PRODUTO]]&amp;Tabela1[[#This Row],[TAG]]</f>
        <v/>
      </c>
      <c r="AR608" s="183">
        <f>Tabela1[[#This Row],[PESO TOTAL]]*Tabela1[[#This Row],[MATÉRIA PRIMA]]</f>
        <v>0</v>
      </c>
      <c r="AS608" s="28">
        <f>Tabela1[[#This Row],[PESO TOTAL]]*Tabela1[[#This Row],[PREPARAÇÃO ]]</f>
        <v>0</v>
      </c>
      <c r="AT608" s="28">
        <f>Tabela1[[#This Row],[PESO TOTAL]]*Tabela1[[#This Row],[CALDEIRARIA]]</f>
        <v>0</v>
      </c>
      <c r="AU608" s="28">
        <f>Tabela1[[#This Row],[PESO TOTAL]]*Tabela1[[#This Row],[SOLDA]]</f>
        <v>0</v>
      </c>
      <c r="AV608" s="28">
        <f>Tabela1[[#This Row],[PESO TOTAL]]*Tabela1[[#This Row],[ACABAMENTO]]</f>
        <v>0</v>
      </c>
      <c r="AW608" s="28">
        <f>Tabela1[[#This Row],[PESO TOTAL]]*Tabela1[[#This Row],[PRONTO ACABADO]]</f>
        <v>0</v>
      </c>
      <c r="AX608" s="28">
        <f>Tabela1[[#This Row],[PESO TOTAL]]*Tabela1[[#This Row],[EXPEDIÇÃO ]]</f>
        <v>0</v>
      </c>
      <c r="AY608" s="28" t="str">
        <f>Tabela1[[#This Row],[PEDIDO]]&amp;Tabela1[[#This Row],[PRODUTO]]</f>
        <v/>
      </c>
      <c r="AZ608" s="44">
        <f>IF(AF608="",0,IF(ISTEXT(AF608),H608*VALUE(SUBSTITUTE(AF608,"%",""))/100,H608*AF608))-Tabela1[[#This Row],[PRONTO ACABADO2]]</f>
        <v>0</v>
      </c>
      <c r="BA608" s="44">
        <f>IF(AG608="",0,IF(ISTEXT(AG608),H608*VALUE(SUBSTITUTE(AG608,"%",""))/100,H608*AG608))-Tabela1[[#This Row],[PESO EXPEDIDO2]]</f>
        <v>0</v>
      </c>
      <c r="BB608" s="44">
        <f t="shared" si="98"/>
        <v>0</v>
      </c>
      <c r="BC608" s="44">
        <f t="shared" si="99"/>
        <v>0</v>
      </c>
      <c r="BD608" s="44"/>
    </row>
    <row r="609" spans="1:56" ht="15.75" hidden="1" customHeight="1" x14ac:dyDescent="0.25">
      <c r="A609" s="6"/>
      <c r="B609" s="22"/>
      <c r="C609" s="7"/>
      <c r="D609" s="46"/>
      <c r="E609" s="7"/>
      <c r="F609" s="7"/>
      <c r="G609" s="44"/>
      <c r="H609" s="41">
        <f>Tabela1[[#This Row],[PESO UNI]]*Tabela1[[#This Row],[QTE]]</f>
        <v>0</v>
      </c>
      <c r="I609" s="7"/>
      <c r="J609" s="8"/>
      <c r="K609" s="8"/>
      <c r="L609" s="9"/>
      <c r="M609" s="10"/>
      <c r="N609" s="8"/>
      <c r="O609" s="12"/>
      <c r="P609" s="13"/>
      <c r="Q609" s="14">
        <f>Tabela1[[#This Row],[QTDE/ Fabricação]]-Tabela1[[#This Row],[QTE]]</f>
        <v>0</v>
      </c>
      <c r="R609" s="19">
        <f t="shared" si="94"/>
        <v>0</v>
      </c>
      <c r="S609" s="19">
        <f t="shared" si="93"/>
        <v>0</v>
      </c>
      <c r="T609" s="20">
        <f t="shared" si="95"/>
        <v>0</v>
      </c>
      <c r="U609" s="17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96"/>
        <v>0</v>
      </c>
      <c r="Z609" s="21">
        <f>Tabela1[[#This Row],[PESO TOTAL]]-Tabela1[[#This Row],[Peso Expedido]]</f>
        <v>0</v>
      </c>
      <c r="AA609" s="18"/>
      <c r="AB609" s="40"/>
      <c r="AC609" s="40"/>
      <c r="AD609" s="40"/>
      <c r="AE609" s="40"/>
      <c r="AF609" s="40"/>
      <c r="AG609" s="40"/>
      <c r="AH609" s="40"/>
      <c r="AI609" s="40" t="str">
        <f t="shared" si="100"/>
        <v>ok</v>
      </c>
      <c r="AJ609"/>
      <c r="AK609" t="str">
        <f>Tabela1[[#This Row],[Coluna1]]&amp;Tabela1[[#This Row],[PEDIDO]]</f>
        <v/>
      </c>
      <c r="AL609"/>
      <c r="AM609"/>
      <c r="AN609"/>
      <c r="AO609" t="str">
        <f t="shared" si="97"/>
        <v>/</v>
      </c>
      <c r="AP609" t="str">
        <f>Tabela1[[#This Row],[TAG]]&amp;Tabela1[[#This Row],[PEDIDO]]&amp;Tabela1[[#This Row],[PRODUTO]]</f>
        <v/>
      </c>
      <c r="AQ609" s="23" t="str">
        <f>Tabela1[[#This Row],[PRODUTO]]&amp;Tabela1[[#This Row],[TAG]]</f>
        <v/>
      </c>
      <c r="AR609" s="183">
        <f>Tabela1[[#This Row],[PESO TOTAL]]*Tabela1[[#This Row],[MATÉRIA PRIMA]]</f>
        <v>0</v>
      </c>
      <c r="AS609" s="28">
        <f>Tabela1[[#This Row],[PESO TOTAL]]*Tabela1[[#This Row],[PREPARAÇÃO ]]</f>
        <v>0</v>
      </c>
      <c r="AT609" s="28">
        <f>Tabela1[[#This Row],[PESO TOTAL]]*Tabela1[[#This Row],[CALDEIRARIA]]</f>
        <v>0</v>
      </c>
      <c r="AU609" s="28">
        <f>Tabela1[[#This Row],[PESO TOTAL]]*Tabela1[[#This Row],[SOLDA]]</f>
        <v>0</v>
      </c>
      <c r="AV609" s="28">
        <f>Tabela1[[#This Row],[PESO TOTAL]]*Tabela1[[#This Row],[ACABAMENTO]]</f>
        <v>0</v>
      </c>
      <c r="AW609" s="28">
        <f>Tabela1[[#This Row],[PESO TOTAL]]*Tabela1[[#This Row],[PRONTO ACABADO]]</f>
        <v>0</v>
      </c>
      <c r="AX609" s="28">
        <f>Tabela1[[#This Row],[PESO TOTAL]]*Tabela1[[#This Row],[EXPEDIÇÃO ]]</f>
        <v>0</v>
      </c>
      <c r="AY609" s="28" t="str">
        <f>Tabela1[[#This Row],[PEDIDO]]&amp;Tabela1[[#This Row],[PRODUTO]]</f>
        <v/>
      </c>
      <c r="AZ609" s="44">
        <f>IF(AF609="",0,IF(ISTEXT(AF609),H609*VALUE(SUBSTITUTE(AF609,"%",""))/100,H609*AF609))-Tabela1[[#This Row],[PRONTO ACABADO2]]</f>
        <v>0</v>
      </c>
      <c r="BA609" s="44">
        <f>IF(AG609="",0,IF(ISTEXT(AG609),H609*VALUE(SUBSTITUTE(AG609,"%",""))/100,H609*AG609))-Tabela1[[#This Row],[PESO EXPEDIDO2]]</f>
        <v>0</v>
      </c>
      <c r="BB609" s="44">
        <f t="shared" si="98"/>
        <v>0</v>
      </c>
      <c r="BC609" s="44">
        <f t="shared" si="99"/>
        <v>0</v>
      </c>
      <c r="BD609" s="44"/>
    </row>
    <row r="610" spans="1:56" ht="15.75" hidden="1" customHeight="1" x14ac:dyDescent="0.25">
      <c r="A610" s="6"/>
      <c r="B610" s="22"/>
      <c r="C610" s="7"/>
      <c r="D610" s="46"/>
      <c r="E610" s="7"/>
      <c r="F610" s="7"/>
      <c r="G610" s="44"/>
      <c r="H610" s="41">
        <f>Tabela1[[#This Row],[PESO UNI]]*Tabela1[[#This Row],[QTE]]</f>
        <v>0</v>
      </c>
      <c r="I610" s="7"/>
      <c r="J610" s="8"/>
      <c r="K610" s="8"/>
      <c r="L610" s="9"/>
      <c r="M610" s="10"/>
      <c r="N610" s="8"/>
      <c r="O610" s="12"/>
      <c r="P610" s="13"/>
      <c r="Q610" s="14">
        <f>Tabela1[[#This Row],[QTDE/ Fabricação]]-Tabela1[[#This Row],[QTE]]</f>
        <v>0</v>
      </c>
      <c r="R610" s="19">
        <f t="shared" si="94"/>
        <v>0</v>
      </c>
      <c r="S610" s="19">
        <f t="shared" si="93"/>
        <v>0</v>
      </c>
      <c r="T610" s="20">
        <f t="shared" si="95"/>
        <v>0</v>
      </c>
      <c r="U610" s="17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96"/>
        <v>0</v>
      </c>
      <c r="Z610" s="21">
        <f>Tabela1[[#This Row],[PESO TOTAL]]-Tabela1[[#This Row],[Peso Expedido]]</f>
        <v>0</v>
      </c>
      <c r="AA610" s="18"/>
      <c r="AB610" s="40"/>
      <c r="AC610" s="40"/>
      <c r="AD610" s="40"/>
      <c r="AE610" s="40"/>
      <c r="AF610" s="40"/>
      <c r="AG610" s="40"/>
      <c r="AH610" s="40"/>
      <c r="AI610" s="40" t="str">
        <f t="shared" si="100"/>
        <v>ok</v>
      </c>
      <c r="AJ610"/>
      <c r="AK610" t="str">
        <f>Tabela1[[#This Row],[Coluna1]]&amp;Tabela1[[#This Row],[PEDIDO]]</f>
        <v/>
      </c>
      <c r="AL610"/>
      <c r="AM610"/>
      <c r="AN610"/>
      <c r="AO610" t="str">
        <f t="shared" si="97"/>
        <v>/</v>
      </c>
      <c r="AP610" t="str">
        <f>Tabela1[[#This Row],[TAG]]&amp;Tabela1[[#This Row],[PEDIDO]]&amp;Tabela1[[#This Row],[PRODUTO]]</f>
        <v/>
      </c>
      <c r="AQ610" s="23" t="str">
        <f>Tabela1[[#This Row],[PRODUTO]]&amp;Tabela1[[#This Row],[TAG]]</f>
        <v/>
      </c>
      <c r="AR610" s="183">
        <f>Tabela1[[#This Row],[PESO TOTAL]]*Tabela1[[#This Row],[MATÉRIA PRIMA]]</f>
        <v>0</v>
      </c>
      <c r="AS610" s="28">
        <f>Tabela1[[#This Row],[PESO TOTAL]]*Tabela1[[#This Row],[PREPARAÇÃO ]]</f>
        <v>0</v>
      </c>
      <c r="AT610" s="28">
        <f>Tabela1[[#This Row],[PESO TOTAL]]*Tabela1[[#This Row],[CALDEIRARIA]]</f>
        <v>0</v>
      </c>
      <c r="AU610" s="28">
        <f>Tabela1[[#This Row],[PESO TOTAL]]*Tabela1[[#This Row],[SOLDA]]</f>
        <v>0</v>
      </c>
      <c r="AV610" s="28">
        <f>Tabela1[[#This Row],[PESO TOTAL]]*Tabela1[[#This Row],[ACABAMENTO]]</f>
        <v>0</v>
      </c>
      <c r="AW610" s="28">
        <f>Tabela1[[#This Row],[PESO TOTAL]]*Tabela1[[#This Row],[PRONTO ACABADO]]</f>
        <v>0</v>
      </c>
      <c r="AX610" s="28">
        <f>Tabela1[[#This Row],[PESO TOTAL]]*Tabela1[[#This Row],[EXPEDIÇÃO ]]</f>
        <v>0</v>
      </c>
      <c r="AY610" s="28" t="str">
        <f>Tabela1[[#This Row],[PEDIDO]]&amp;Tabela1[[#This Row],[PRODUTO]]</f>
        <v/>
      </c>
      <c r="AZ610" s="44">
        <f>IF(AF610="",0,IF(ISTEXT(AF610),H610*VALUE(SUBSTITUTE(AF610,"%",""))/100,H610*AF610))-Tabela1[[#This Row],[PRONTO ACABADO2]]</f>
        <v>0</v>
      </c>
      <c r="BA610" s="44">
        <f>IF(AG610="",0,IF(ISTEXT(AG610),H610*VALUE(SUBSTITUTE(AG610,"%",""))/100,H610*AG610))-Tabela1[[#This Row],[PESO EXPEDIDO2]]</f>
        <v>0</v>
      </c>
      <c r="BB610" s="44">
        <f t="shared" si="98"/>
        <v>0</v>
      </c>
      <c r="BC610" s="44">
        <f t="shared" si="99"/>
        <v>0</v>
      </c>
      <c r="BD610" s="44"/>
    </row>
    <row r="611" spans="1:56" ht="15.75" hidden="1" customHeight="1" x14ac:dyDescent="0.25">
      <c r="A611" s="6"/>
      <c r="B611" s="22"/>
      <c r="C611" s="7"/>
      <c r="D611" s="46"/>
      <c r="E611" s="7"/>
      <c r="F611" s="7"/>
      <c r="G611" s="44"/>
      <c r="H611" s="41">
        <f>Tabela1[[#This Row],[PESO UNI]]*Tabela1[[#This Row],[QTE]]</f>
        <v>0</v>
      </c>
      <c r="I611" s="7"/>
      <c r="J611" s="8"/>
      <c r="K611" s="8"/>
      <c r="L611" s="9"/>
      <c r="M611" s="10"/>
      <c r="N611" s="8"/>
      <c r="O611" s="12"/>
      <c r="P611" s="13"/>
      <c r="Q611" s="14">
        <f>Tabela1[[#This Row],[QTDE/ Fabricação]]-Tabela1[[#This Row],[QTE]]</f>
        <v>0</v>
      </c>
      <c r="R611" s="19">
        <f t="shared" si="94"/>
        <v>0</v>
      </c>
      <c r="S611" s="19">
        <f t="shared" si="93"/>
        <v>0</v>
      </c>
      <c r="T611" s="20">
        <f t="shared" si="95"/>
        <v>0</v>
      </c>
      <c r="U611" s="17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96"/>
        <v>0</v>
      </c>
      <c r="Z611" s="21">
        <f>Tabela1[[#This Row],[PESO TOTAL]]-Tabela1[[#This Row],[Peso Expedido]]</f>
        <v>0</v>
      </c>
      <c r="AA611" s="18"/>
      <c r="AB611" s="40"/>
      <c r="AC611" s="40"/>
      <c r="AD611" s="40"/>
      <c r="AE611" s="40"/>
      <c r="AF611" s="40"/>
      <c r="AG611" s="40"/>
      <c r="AH611" s="40"/>
      <c r="AI611" s="40" t="str">
        <f t="shared" si="100"/>
        <v>ok</v>
      </c>
      <c r="AJ611"/>
      <c r="AK611" t="str">
        <f>Tabela1[[#This Row],[Coluna1]]&amp;Tabela1[[#This Row],[PEDIDO]]</f>
        <v/>
      </c>
      <c r="AL611"/>
      <c r="AM611"/>
      <c r="AN611"/>
      <c r="AO611" t="str">
        <f t="shared" si="97"/>
        <v>/</v>
      </c>
      <c r="AP611" t="str">
        <f>Tabela1[[#This Row],[TAG]]&amp;Tabela1[[#This Row],[PEDIDO]]&amp;Tabela1[[#This Row],[PRODUTO]]</f>
        <v/>
      </c>
      <c r="AQ611" s="23" t="str">
        <f>Tabela1[[#This Row],[PRODUTO]]&amp;Tabela1[[#This Row],[TAG]]</f>
        <v/>
      </c>
      <c r="AR611" s="183">
        <f>Tabela1[[#This Row],[PESO TOTAL]]*Tabela1[[#This Row],[MATÉRIA PRIMA]]</f>
        <v>0</v>
      </c>
      <c r="AS611" s="28">
        <f>Tabela1[[#This Row],[PESO TOTAL]]*Tabela1[[#This Row],[PREPARAÇÃO ]]</f>
        <v>0</v>
      </c>
      <c r="AT611" s="28">
        <f>Tabela1[[#This Row],[PESO TOTAL]]*Tabela1[[#This Row],[CALDEIRARIA]]</f>
        <v>0</v>
      </c>
      <c r="AU611" s="28">
        <f>Tabela1[[#This Row],[PESO TOTAL]]*Tabela1[[#This Row],[SOLDA]]</f>
        <v>0</v>
      </c>
      <c r="AV611" s="28">
        <f>Tabela1[[#This Row],[PESO TOTAL]]*Tabela1[[#This Row],[ACABAMENTO]]</f>
        <v>0</v>
      </c>
      <c r="AW611" s="28">
        <f>Tabela1[[#This Row],[PESO TOTAL]]*Tabela1[[#This Row],[PRONTO ACABADO]]</f>
        <v>0</v>
      </c>
      <c r="AX611" s="28">
        <f>Tabela1[[#This Row],[PESO TOTAL]]*Tabela1[[#This Row],[EXPEDIÇÃO ]]</f>
        <v>0</v>
      </c>
      <c r="AY611" s="28" t="str">
        <f>Tabela1[[#This Row],[PEDIDO]]&amp;Tabela1[[#This Row],[PRODUTO]]</f>
        <v/>
      </c>
      <c r="AZ611" s="44">
        <f>IF(AF611="",0,IF(ISTEXT(AF611),H611*VALUE(SUBSTITUTE(AF611,"%",""))/100,H611*AF611))-Tabela1[[#This Row],[PRONTO ACABADO2]]</f>
        <v>0</v>
      </c>
      <c r="BA611" s="44">
        <f>IF(AG611="",0,IF(ISTEXT(AG611),H611*VALUE(SUBSTITUTE(AG611,"%",""))/100,H611*AG611))-Tabela1[[#This Row],[PESO EXPEDIDO2]]</f>
        <v>0</v>
      </c>
      <c r="BB611" s="44">
        <f t="shared" si="98"/>
        <v>0</v>
      </c>
      <c r="BC611" s="44">
        <f t="shared" si="99"/>
        <v>0</v>
      </c>
      <c r="BD611" s="44"/>
    </row>
    <row r="612" spans="1:56" ht="15.75" hidden="1" customHeight="1" x14ac:dyDescent="0.25">
      <c r="A612" s="6"/>
      <c r="B612" s="22"/>
      <c r="C612" s="7"/>
      <c r="D612" s="46"/>
      <c r="E612" s="7"/>
      <c r="F612" s="7"/>
      <c r="G612" s="44"/>
      <c r="H612" s="41">
        <f>Tabela1[[#This Row],[PESO UNI]]*Tabela1[[#This Row],[QTE]]</f>
        <v>0</v>
      </c>
      <c r="I612" s="7"/>
      <c r="J612" s="8"/>
      <c r="K612" s="8"/>
      <c r="L612" s="9"/>
      <c r="M612" s="10"/>
      <c r="N612" s="8"/>
      <c r="O612" s="12"/>
      <c r="P612" s="13"/>
      <c r="Q612" s="14">
        <f>Tabela1[[#This Row],[QTDE/ Fabricação]]-Tabela1[[#This Row],[QTE]]</f>
        <v>0</v>
      </c>
      <c r="R612" s="19">
        <f t="shared" si="94"/>
        <v>0</v>
      </c>
      <c r="S612" s="19">
        <f t="shared" si="93"/>
        <v>0</v>
      </c>
      <c r="T612" s="20">
        <f t="shared" si="95"/>
        <v>0</v>
      </c>
      <c r="U612" s="17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96"/>
        <v>0</v>
      </c>
      <c r="Z612" s="21">
        <f>Tabela1[[#This Row],[PESO TOTAL]]-Tabela1[[#This Row],[Peso Expedido]]</f>
        <v>0</v>
      </c>
      <c r="AA612" s="18"/>
      <c r="AB612" s="40"/>
      <c r="AC612" s="40"/>
      <c r="AD612" s="40"/>
      <c r="AE612" s="40"/>
      <c r="AF612" s="40"/>
      <c r="AG612" s="40"/>
      <c r="AH612" s="40"/>
      <c r="AI612" s="40" t="str">
        <f t="shared" si="100"/>
        <v>ok</v>
      </c>
      <c r="AJ612"/>
      <c r="AK612" t="str">
        <f>Tabela1[[#This Row],[Coluna1]]&amp;Tabela1[[#This Row],[PEDIDO]]</f>
        <v/>
      </c>
      <c r="AL612"/>
      <c r="AM612"/>
      <c r="AN612"/>
      <c r="AO612" t="str">
        <f t="shared" si="97"/>
        <v>/</v>
      </c>
      <c r="AP612" t="str">
        <f>Tabela1[[#This Row],[TAG]]&amp;Tabela1[[#This Row],[PEDIDO]]&amp;Tabela1[[#This Row],[PRODUTO]]</f>
        <v/>
      </c>
      <c r="AQ612" s="23" t="str">
        <f>Tabela1[[#This Row],[PRODUTO]]&amp;Tabela1[[#This Row],[TAG]]</f>
        <v/>
      </c>
      <c r="AR612" s="183">
        <f>Tabela1[[#This Row],[PESO TOTAL]]*Tabela1[[#This Row],[MATÉRIA PRIMA]]</f>
        <v>0</v>
      </c>
      <c r="AS612" s="28">
        <f>Tabela1[[#This Row],[PESO TOTAL]]*Tabela1[[#This Row],[PREPARAÇÃO ]]</f>
        <v>0</v>
      </c>
      <c r="AT612" s="28">
        <f>Tabela1[[#This Row],[PESO TOTAL]]*Tabela1[[#This Row],[CALDEIRARIA]]</f>
        <v>0</v>
      </c>
      <c r="AU612" s="28">
        <f>Tabela1[[#This Row],[PESO TOTAL]]*Tabela1[[#This Row],[SOLDA]]</f>
        <v>0</v>
      </c>
      <c r="AV612" s="28">
        <f>Tabela1[[#This Row],[PESO TOTAL]]*Tabela1[[#This Row],[ACABAMENTO]]</f>
        <v>0</v>
      </c>
      <c r="AW612" s="28">
        <f>Tabela1[[#This Row],[PESO TOTAL]]*Tabela1[[#This Row],[PRONTO ACABADO]]</f>
        <v>0</v>
      </c>
      <c r="AX612" s="28">
        <f>Tabela1[[#This Row],[PESO TOTAL]]*Tabela1[[#This Row],[EXPEDIÇÃO ]]</f>
        <v>0</v>
      </c>
      <c r="AY612" s="28" t="str">
        <f>Tabela1[[#This Row],[PEDIDO]]&amp;Tabela1[[#This Row],[PRODUTO]]</f>
        <v/>
      </c>
      <c r="AZ612" s="44">
        <f>IF(AF612="",0,IF(ISTEXT(AF612),H612*VALUE(SUBSTITUTE(AF612,"%",""))/100,H612*AF612))-Tabela1[[#This Row],[PRONTO ACABADO2]]</f>
        <v>0</v>
      </c>
      <c r="BA612" s="44">
        <f>IF(AG612="",0,IF(ISTEXT(AG612),H612*VALUE(SUBSTITUTE(AG612,"%",""))/100,H612*AG612))-Tabela1[[#This Row],[PESO EXPEDIDO2]]</f>
        <v>0</v>
      </c>
      <c r="BB612" s="44">
        <f t="shared" si="98"/>
        <v>0</v>
      </c>
      <c r="BC612" s="44">
        <f t="shared" si="99"/>
        <v>0</v>
      </c>
      <c r="BD612" s="44"/>
    </row>
    <row r="613" spans="1:56" ht="15.75" hidden="1" customHeight="1" x14ac:dyDescent="0.25">
      <c r="A613" s="6"/>
      <c r="B613" s="22"/>
      <c r="C613" s="7"/>
      <c r="D613" s="46"/>
      <c r="E613" s="7"/>
      <c r="F613" s="7"/>
      <c r="G613" s="44"/>
      <c r="H613" s="41">
        <f>Tabela1[[#This Row],[PESO UNI]]*Tabela1[[#This Row],[QTE]]</f>
        <v>0</v>
      </c>
      <c r="I613" s="7"/>
      <c r="J613" s="8"/>
      <c r="K613" s="8"/>
      <c r="L613" s="9"/>
      <c r="M613" s="10"/>
      <c r="N613" s="8"/>
      <c r="O613" s="12"/>
      <c r="P613" s="13"/>
      <c r="Q613" s="14">
        <f>Tabela1[[#This Row],[QTDE/ Fabricação]]-Tabela1[[#This Row],[QTE]]</f>
        <v>0</v>
      </c>
      <c r="R613" s="19">
        <f t="shared" si="94"/>
        <v>0</v>
      </c>
      <c r="S613" s="19">
        <f t="shared" si="93"/>
        <v>0</v>
      </c>
      <c r="T613" s="20">
        <f t="shared" si="95"/>
        <v>0</v>
      </c>
      <c r="U613" s="17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96"/>
        <v>0</v>
      </c>
      <c r="Z613" s="21">
        <f>Tabela1[[#This Row],[PESO TOTAL]]-Tabela1[[#This Row],[Peso Expedido]]</f>
        <v>0</v>
      </c>
      <c r="AA613" s="18"/>
      <c r="AB613" s="40"/>
      <c r="AC613" s="40"/>
      <c r="AD613" s="40"/>
      <c r="AE613" s="40"/>
      <c r="AF613" s="40"/>
      <c r="AG613" s="40"/>
      <c r="AH613" s="40"/>
      <c r="AI613" s="40" t="str">
        <f t="shared" si="100"/>
        <v>ok</v>
      </c>
      <c r="AJ613"/>
      <c r="AK613" t="str">
        <f>Tabela1[[#This Row],[Coluna1]]&amp;Tabela1[[#This Row],[PEDIDO]]</f>
        <v/>
      </c>
      <c r="AL613"/>
      <c r="AM613"/>
      <c r="AN613"/>
      <c r="AO613" t="str">
        <f t="shared" si="97"/>
        <v>/</v>
      </c>
      <c r="AP613" t="str">
        <f>Tabela1[[#This Row],[TAG]]&amp;Tabela1[[#This Row],[PEDIDO]]&amp;Tabela1[[#This Row],[PRODUTO]]</f>
        <v/>
      </c>
      <c r="AQ613" s="23" t="str">
        <f>Tabela1[[#This Row],[PRODUTO]]&amp;Tabela1[[#This Row],[TAG]]</f>
        <v/>
      </c>
      <c r="AR613" s="183">
        <f>Tabela1[[#This Row],[PESO TOTAL]]*Tabela1[[#This Row],[MATÉRIA PRIMA]]</f>
        <v>0</v>
      </c>
      <c r="AS613" s="28">
        <f>Tabela1[[#This Row],[PESO TOTAL]]*Tabela1[[#This Row],[PREPARAÇÃO ]]</f>
        <v>0</v>
      </c>
      <c r="AT613" s="28">
        <f>Tabela1[[#This Row],[PESO TOTAL]]*Tabela1[[#This Row],[CALDEIRARIA]]</f>
        <v>0</v>
      </c>
      <c r="AU613" s="28">
        <f>Tabela1[[#This Row],[PESO TOTAL]]*Tabela1[[#This Row],[SOLDA]]</f>
        <v>0</v>
      </c>
      <c r="AV613" s="28">
        <f>Tabela1[[#This Row],[PESO TOTAL]]*Tabela1[[#This Row],[ACABAMENTO]]</f>
        <v>0</v>
      </c>
      <c r="AW613" s="28">
        <f>Tabela1[[#This Row],[PESO TOTAL]]*Tabela1[[#This Row],[PRONTO ACABADO]]</f>
        <v>0</v>
      </c>
      <c r="AX613" s="28">
        <f>Tabela1[[#This Row],[PESO TOTAL]]*Tabela1[[#This Row],[EXPEDIÇÃO ]]</f>
        <v>0</v>
      </c>
      <c r="AY613" s="28" t="str">
        <f>Tabela1[[#This Row],[PEDIDO]]&amp;Tabela1[[#This Row],[PRODUTO]]</f>
        <v/>
      </c>
      <c r="AZ613" s="44">
        <f>IF(AF613="",0,IF(ISTEXT(AF613),H613*VALUE(SUBSTITUTE(AF613,"%",""))/100,H613*AF613))-Tabela1[[#This Row],[PRONTO ACABADO2]]</f>
        <v>0</v>
      </c>
      <c r="BA613" s="44">
        <f>IF(AG613="",0,IF(ISTEXT(AG613),H613*VALUE(SUBSTITUTE(AG613,"%",""))/100,H613*AG613))-Tabela1[[#This Row],[PESO EXPEDIDO2]]</f>
        <v>0</v>
      </c>
      <c r="BB613" s="44">
        <f t="shared" si="98"/>
        <v>0</v>
      </c>
      <c r="BC613" s="44">
        <f t="shared" si="99"/>
        <v>0</v>
      </c>
      <c r="BD613" s="44"/>
    </row>
    <row r="614" spans="1:56" ht="15.75" hidden="1" customHeight="1" x14ac:dyDescent="0.25">
      <c r="A614" s="6"/>
      <c r="B614" s="22"/>
      <c r="C614" s="7"/>
      <c r="D614" s="46"/>
      <c r="E614" s="7"/>
      <c r="F614" s="7"/>
      <c r="G614" s="44"/>
      <c r="H614" s="41">
        <f>Tabela1[[#This Row],[PESO UNI]]*Tabela1[[#This Row],[QTE]]</f>
        <v>0</v>
      </c>
      <c r="I614" s="7"/>
      <c r="J614" s="8"/>
      <c r="K614" s="8"/>
      <c r="L614" s="9"/>
      <c r="M614" s="10"/>
      <c r="N614" s="8"/>
      <c r="O614" s="12"/>
      <c r="P614" s="13"/>
      <c r="Q614" s="14">
        <f>Tabela1[[#This Row],[QTDE/ Fabricação]]-Tabela1[[#This Row],[QTE]]</f>
        <v>0</v>
      </c>
      <c r="R614" s="19">
        <f t="shared" si="94"/>
        <v>0</v>
      </c>
      <c r="S614" s="19">
        <f t="shared" si="93"/>
        <v>0</v>
      </c>
      <c r="T614" s="20">
        <f t="shared" si="95"/>
        <v>0</v>
      </c>
      <c r="U614" s="17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96"/>
        <v>0</v>
      </c>
      <c r="Z614" s="21">
        <f>Tabela1[[#This Row],[PESO TOTAL]]-Tabela1[[#This Row],[Peso Expedido]]</f>
        <v>0</v>
      </c>
      <c r="AA614" s="18"/>
      <c r="AB614" s="40"/>
      <c r="AC614" s="40"/>
      <c r="AD614" s="40"/>
      <c r="AE614" s="40"/>
      <c r="AF614" s="40"/>
      <c r="AG614" s="40"/>
      <c r="AH614" s="40"/>
      <c r="AI614" s="40" t="str">
        <f t="shared" si="100"/>
        <v>ok</v>
      </c>
      <c r="AJ614"/>
      <c r="AK614" t="str">
        <f>Tabela1[[#This Row],[Coluna1]]&amp;Tabela1[[#This Row],[PEDIDO]]</f>
        <v/>
      </c>
      <c r="AL614"/>
      <c r="AM614"/>
      <c r="AN614"/>
      <c r="AO614" t="str">
        <f t="shared" si="97"/>
        <v>/</v>
      </c>
      <c r="AP614" t="str">
        <f>Tabela1[[#This Row],[TAG]]&amp;Tabela1[[#This Row],[PEDIDO]]&amp;Tabela1[[#This Row],[PRODUTO]]</f>
        <v/>
      </c>
      <c r="AQ614" s="23" t="str">
        <f>Tabela1[[#This Row],[PRODUTO]]&amp;Tabela1[[#This Row],[TAG]]</f>
        <v/>
      </c>
      <c r="AR614" s="183">
        <f>Tabela1[[#This Row],[PESO TOTAL]]*Tabela1[[#This Row],[MATÉRIA PRIMA]]</f>
        <v>0</v>
      </c>
      <c r="AS614" s="28">
        <f>Tabela1[[#This Row],[PESO TOTAL]]*Tabela1[[#This Row],[PREPARAÇÃO ]]</f>
        <v>0</v>
      </c>
      <c r="AT614" s="28">
        <f>Tabela1[[#This Row],[PESO TOTAL]]*Tabela1[[#This Row],[CALDEIRARIA]]</f>
        <v>0</v>
      </c>
      <c r="AU614" s="28">
        <f>Tabela1[[#This Row],[PESO TOTAL]]*Tabela1[[#This Row],[SOLDA]]</f>
        <v>0</v>
      </c>
      <c r="AV614" s="28">
        <f>Tabela1[[#This Row],[PESO TOTAL]]*Tabela1[[#This Row],[ACABAMENTO]]</f>
        <v>0</v>
      </c>
      <c r="AW614" s="28">
        <f>Tabela1[[#This Row],[PESO TOTAL]]*Tabela1[[#This Row],[PRONTO ACABADO]]</f>
        <v>0</v>
      </c>
      <c r="AX614" s="28">
        <f>Tabela1[[#This Row],[PESO TOTAL]]*Tabela1[[#This Row],[EXPEDIÇÃO ]]</f>
        <v>0</v>
      </c>
      <c r="AY614" s="28" t="str">
        <f>Tabela1[[#This Row],[PEDIDO]]&amp;Tabela1[[#This Row],[PRODUTO]]</f>
        <v/>
      </c>
      <c r="AZ614" s="44">
        <f>IF(AF614="",0,IF(ISTEXT(AF614),H614*VALUE(SUBSTITUTE(AF614,"%",""))/100,H614*AF614))-Tabela1[[#This Row],[PRONTO ACABADO2]]</f>
        <v>0</v>
      </c>
      <c r="BA614" s="44">
        <f>IF(AG614="",0,IF(ISTEXT(AG614),H614*VALUE(SUBSTITUTE(AG614,"%",""))/100,H614*AG614))-Tabela1[[#This Row],[PESO EXPEDIDO2]]</f>
        <v>0</v>
      </c>
      <c r="BB614" s="44">
        <f t="shared" si="98"/>
        <v>0</v>
      </c>
      <c r="BC614" s="44">
        <f t="shared" si="99"/>
        <v>0</v>
      </c>
      <c r="BD614" s="44"/>
    </row>
    <row r="615" spans="1:56" ht="15.75" hidden="1" customHeight="1" x14ac:dyDescent="0.25">
      <c r="A615" s="6"/>
      <c r="B615" s="22"/>
      <c r="C615" s="7"/>
      <c r="D615" s="46"/>
      <c r="E615" s="7"/>
      <c r="F615" s="7"/>
      <c r="G615" s="44"/>
      <c r="H615" s="41">
        <f>Tabela1[[#This Row],[PESO UNI]]*Tabela1[[#This Row],[QTE]]</f>
        <v>0</v>
      </c>
      <c r="I615" s="7"/>
      <c r="J615" s="8"/>
      <c r="K615" s="8"/>
      <c r="L615" s="9"/>
      <c r="M615" s="10"/>
      <c r="N615" s="8"/>
      <c r="O615" s="12"/>
      <c r="P615" s="13"/>
      <c r="Q615" s="14">
        <f>Tabela1[[#This Row],[QTDE/ Fabricação]]-Tabela1[[#This Row],[QTE]]</f>
        <v>0</v>
      </c>
      <c r="R615" s="19">
        <f t="shared" si="94"/>
        <v>0</v>
      </c>
      <c r="S615" s="19">
        <f t="shared" si="93"/>
        <v>0</v>
      </c>
      <c r="T615" s="20">
        <f t="shared" si="95"/>
        <v>0</v>
      </c>
      <c r="U615" s="17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96"/>
        <v>0</v>
      </c>
      <c r="Z615" s="21">
        <f>Tabela1[[#This Row],[PESO TOTAL]]-Tabela1[[#This Row],[Peso Expedido]]</f>
        <v>0</v>
      </c>
      <c r="AA615" s="18"/>
      <c r="AB615" s="40"/>
      <c r="AC615" s="40"/>
      <c r="AD615" s="40"/>
      <c r="AE615" s="40"/>
      <c r="AF615" s="40"/>
      <c r="AG615" s="40"/>
      <c r="AH615" s="40"/>
      <c r="AI615" s="40" t="str">
        <f t="shared" si="100"/>
        <v>ok</v>
      </c>
      <c r="AJ615"/>
      <c r="AK615" t="str">
        <f>Tabela1[[#This Row],[Coluna1]]&amp;Tabela1[[#This Row],[PEDIDO]]</f>
        <v/>
      </c>
      <c r="AL615"/>
      <c r="AM615"/>
      <c r="AN615"/>
      <c r="AO615" t="str">
        <f t="shared" si="97"/>
        <v>/</v>
      </c>
      <c r="AP615" t="str">
        <f>Tabela1[[#This Row],[TAG]]&amp;Tabela1[[#This Row],[PEDIDO]]&amp;Tabela1[[#This Row],[PRODUTO]]</f>
        <v/>
      </c>
      <c r="AQ615" s="23" t="str">
        <f>Tabela1[[#This Row],[PRODUTO]]&amp;Tabela1[[#This Row],[TAG]]</f>
        <v/>
      </c>
      <c r="AR615" s="183">
        <f>Tabela1[[#This Row],[PESO TOTAL]]*Tabela1[[#This Row],[MATÉRIA PRIMA]]</f>
        <v>0</v>
      </c>
      <c r="AS615" s="28">
        <f>Tabela1[[#This Row],[PESO TOTAL]]*Tabela1[[#This Row],[PREPARAÇÃO ]]</f>
        <v>0</v>
      </c>
      <c r="AT615" s="28">
        <f>Tabela1[[#This Row],[PESO TOTAL]]*Tabela1[[#This Row],[CALDEIRARIA]]</f>
        <v>0</v>
      </c>
      <c r="AU615" s="28">
        <f>Tabela1[[#This Row],[PESO TOTAL]]*Tabela1[[#This Row],[SOLDA]]</f>
        <v>0</v>
      </c>
      <c r="AV615" s="28">
        <f>Tabela1[[#This Row],[PESO TOTAL]]*Tabela1[[#This Row],[ACABAMENTO]]</f>
        <v>0</v>
      </c>
      <c r="AW615" s="28">
        <f>Tabela1[[#This Row],[PESO TOTAL]]*Tabela1[[#This Row],[PRONTO ACABADO]]</f>
        <v>0</v>
      </c>
      <c r="AX615" s="28">
        <f>Tabela1[[#This Row],[PESO TOTAL]]*Tabela1[[#This Row],[EXPEDIÇÃO ]]</f>
        <v>0</v>
      </c>
      <c r="AY615" s="28" t="str">
        <f>Tabela1[[#This Row],[PEDIDO]]&amp;Tabela1[[#This Row],[PRODUTO]]</f>
        <v/>
      </c>
      <c r="AZ615" s="44">
        <f>IF(AF615="",0,IF(ISTEXT(AF615),H615*VALUE(SUBSTITUTE(AF615,"%",""))/100,H615*AF615))-Tabela1[[#This Row],[PRONTO ACABADO2]]</f>
        <v>0</v>
      </c>
      <c r="BA615" s="44">
        <f>IF(AG615="",0,IF(ISTEXT(AG615),H615*VALUE(SUBSTITUTE(AG615,"%",""))/100,H615*AG615))-Tabela1[[#This Row],[PESO EXPEDIDO2]]</f>
        <v>0</v>
      </c>
      <c r="BB615" s="44">
        <f t="shared" si="98"/>
        <v>0</v>
      </c>
      <c r="BC615" s="44">
        <f t="shared" si="99"/>
        <v>0</v>
      </c>
      <c r="BD615" s="44"/>
    </row>
    <row r="616" spans="1:56" ht="15.75" hidden="1" customHeight="1" x14ac:dyDescent="0.25">
      <c r="A616" s="6"/>
      <c r="B616" s="22"/>
      <c r="C616" s="7"/>
      <c r="D616" s="46"/>
      <c r="E616" s="7"/>
      <c r="F616" s="7"/>
      <c r="G616" s="44"/>
      <c r="H616" s="41">
        <f>Tabela1[[#This Row],[PESO UNI]]*Tabela1[[#This Row],[QTE]]</f>
        <v>0</v>
      </c>
      <c r="I616" s="7"/>
      <c r="J616" s="8"/>
      <c r="K616" s="8"/>
      <c r="L616" s="9"/>
      <c r="M616" s="10"/>
      <c r="N616" s="8"/>
      <c r="O616" s="12"/>
      <c r="P616" s="13"/>
      <c r="Q616" s="14">
        <f>Tabela1[[#This Row],[QTDE/ Fabricação]]-Tabela1[[#This Row],[QTE]]</f>
        <v>0</v>
      </c>
      <c r="R616" s="19">
        <f t="shared" si="94"/>
        <v>0</v>
      </c>
      <c r="S616" s="19">
        <f t="shared" si="93"/>
        <v>0</v>
      </c>
      <c r="T616" s="20">
        <f t="shared" si="95"/>
        <v>0</v>
      </c>
      <c r="U616" s="17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96"/>
        <v>0</v>
      </c>
      <c r="Z616" s="21">
        <f>Tabela1[[#This Row],[PESO TOTAL]]-Tabela1[[#This Row],[Peso Expedido]]</f>
        <v>0</v>
      </c>
      <c r="AA616" s="18"/>
      <c r="AB616" s="40"/>
      <c r="AC616" s="40"/>
      <c r="AD616" s="40"/>
      <c r="AE616" s="40"/>
      <c r="AF616" s="40"/>
      <c r="AG616" s="40"/>
      <c r="AH616" s="40"/>
      <c r="AI616" s="40" t="str">
        <f t="shared" si="100"/>
        <v>ok</v>
      </c>
      <c r="AJ616"/>
      <c r="AK616" t="str">
        <f>Tabela1[[#This Row],[Coluna1]]&amp;Tabela1[[#This Row],[PEDIDO]]</f>
        <v/>
      </c>
      <c r="AL616"/>
      <c r="AM616"/>
      <c r="AN616"/>
      <c r="AO616" t="str">
        <f t="shared" si="97"/>
        <v>/</v>
      </c>
      <c r="AP616" t="str">
        <f>Tabela1[[#This Row],[TAG]]&amp;Tabela1[[#This Row],[PEDIDO]]&amp;Tabela1[[#This Row],[PRODUTO]]</f>
        <v/>
      </c>
      <c r="AQ616" s="23" t="str">
        <f>Tabela1[[#This Row],[PRODUTO]]&amp;Tabela1[[#This Row],[TAG]]</f>
        <v/>
      </c>
      <c r="AR616" s="183">
        <f>Tabela1[[#This Row],[PESO TOTAL]]*Tabela1[[#This Row],[MATÉRIA PRIMA]]</f>
        <v>0</v>
      </c>
      <c r="AS616" s="28">
        <f>Tabela1[[#This Row],[PESO TOTAL]]*Tabela1[[#This Row],[PREPARAÇÃO ]]</f>
        <v>0</v>
      </c>
      <c r="AT616" s="28">
        <f>Tabela1[[#This Row],[PESO TOTAL]]*Tabela1[[#This Row],[CALDEIRARIA]]</f>
        <v>0</v>
      </c>
      <c r="AU616" s="28">
        <f>Tabela1[[#This Row],[PESO TOTAL]]*Tabela1[[#This Row],[SOLDA]]</f>
        <v>0</v>
      </c>
      <c r="AV616" s="28">
        <f>Tabela1[[#This Row],[PESO TOTAL]]*Tabela1[[#This Row],[ACABAMENTO]]</f>
        <v>0</v>
      </c>
      <c r="AW616" s="28">
        <f>Tabela1[[#This Row],[PESO TOTAL]]*Tabela1[[#This Row],[PRONTO ACABADO]]</f>
        <v>0</v>
      </c>
      <c r="AX616" s="28">
        <f>Tabela1[[#This Row],[PESO TOTAL]]*Tabela1[[#This Row],[EXPEDIÇÃO ]]</f>
        <v>0</v>
      </c>
      <c r="AY616" s="28" t="str">
        <f>Tabela1[[#This Row],[PEDIDO]]&amp;Tabela1[[#This Row],[PRODUTO]]</f>
        <v/>
      </c>
      <c r="AZ616" s="44">
        <f>IF(AF616="",0,IF(ISTEXT(AF616),H616*VALUE(SUBSTITUTE(AF616,"%",""))/100,H616*AF616))-Tabela1[[#This Row],[PRONTO ACABADO2]]</f>
        <v>0</v>
      </c>
      <c r="BA616" s="44">
        <f>IF(AG616="",0,IF(ISTEXT(AG616),H616*VALUE(SUBSTITUTE(AG616,"%",""))/100,H616*AG616))-Tabela1[[#This Row],[PESO EXPEDIDO2]]</f>
        <v>0</v>
      </c>
      <c r="BB616" s="44">
        <f t="shared" si="98"/>
        <v>0</v>
      </c>
      <c r="BC616" s="44">
        <f t="shared" si="99"/>
        <v>0</v>
      </c>
      <c r="BD616" s="44"/>
    </row>
    <row r="617" spans="1:56" ht="15.75" hidden="1" customHeight="1" x14ac:dyDescent="0.25">
      <c r="A617" s="6"/>
      <c r="B617" s="22"/>
      <c r="C617" s="7"/>
      <c r="D617" s="46"/>
      <c r="E617" s="7"/>
      <c r="F617" s="7"/>
      <c r="G617" s="44"/>
      <c r="H617" s="41">
        <f>Tabela1[[#This Row],[PESO UNI]]*Tabela1[[#This Row],[QTE]]</f>
        <v>0</v>
      </c>
      <c r="I617" s="7"/>
      <c r="J617" s="8"/>
      <c r="K617" s="8"/>
      <c r="L617" s="9"/>
      <c r="M617" s="10"/>
      <c r="N617" s="8"/>
      <c r="O617" s="12"/>
      <c r="P617" s="13"/>
      <c r="Q617" s="14">
        <f>Tabela1[[#This Row],[QTDE/ Fabricação]]-Tabela1[[#This Row],[QTE]]</f>
        <v>0</v>
      </c>
      <c r="R617" s="19">
        <f t="shared" si="94"/>
        <v>0</v>
      </c>
      <c r="S617" s="19">
        <f t="shared" si="93"/>
        <v>0</v>
      </c>
      <c r="T617" s="20">
        <f t="shared" si="95"/>
        <v>0</v>
      </c>
      <c r="U617" s="17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 t="shared" si="96"/>
        <v>0</v>
      </c>
      <c r="Z617" s="21">
        <f>Tabela1[[#This Row],[PESO TOTAL]]-Tabela1[[#This Row],[Peso Expedido]]</f>
        <v>0</v>
      </c>
      <c r="AA617" s="18"/>
      <c r="AB617" s="40"/>
      <c r="AC617" s="40"/>
      <c r="AD617" s="40"/>
      <c r="AE617" s="40"/>
      <c r="AF617" s="40"/>
      <c r="AG617" s="40"/>
      <c r="AH617" s="40"/>
      <c r="AI617" s="40" t="str">
        <f t="shared" si="100"/>
        <v>ok</v>
      </c>
      <c r="AJ617"/>
      <c r="AK617" t="str">
        <f>Tabela1[[#This Row],[Coluna1]]&amp;Tabela1[[#This Row],[PEDIDO]]</f>
        <v/>
      </c>
      <c r="AL617"/>
      <c r="AM617"/>
      <c r="AN617"/>
      <c r="AO617" t="str">
        <f t="shared" si="97"/>
        <v>/</v>
      </c>
      <c r="AP617" t="str">
        <f>Tabela1[[#This Row],[TAG]]&amp;Tabela1[[#This Row],[PEDIDO]]&amp;Tabela1[[#This Row],[PRODUTO]]</f>
        <v/>
      </c>
      <c r="AQ617" s="23" t="str">
        <f>Tabela1[[#This Row],[PRODUTO]]&amp;Tabela1[[#This Row],[TAG]]</f>
        <v/>
      </c>
      <c r="AR617" s="183">
        <f>Tabela1[[#This Row],[PESO TOTAL]]*Tabela1[[#This Row],[MATÉRIA PRIMA]]</f>
        <v>0</v>
      </c>
      <c r="AS617" s="28">
        <f>Tabela1[[#This Row],[PESO TOTAL]]*Tabela1[[#This Row],[PREPARAÇÃO ]]</f>
        <v>0</v>
      </c>
      <c r="AT617" s="28">
        <f>Tabela1[[#This Row],[PESO TOTAL]]*Tabela1[[#This Row],[CALDEIRARIA]]</f>
        <v>0</v>
      </c>
      <c r="AU617" s="28">
        <f>Tabela1[[#This Row],[PESO TOTAL]]*Tabela1[[#This Row],[SOLDA]]</f>
        <v>0</v>
      </c>
      <c r="AV617" s="28">
        <f>Tabela1[[#This Row],[PESO TOTAL]]*Tabela1[[#This Row],[ACABAMENTO]]</f>
        <v>0</v>
      </c>
      <c r="AW617" s="28">
        <f>Tabela1[[#This Row],[PESO TOTAL]]*Tabela1[[#This Row],[PRONTO ACABADO]]</f>
        <v>0</v>
      </c>
      <c r="AX617" s="28">
        <f>Tabela1[[#This Row],[PESO TOTAL]]*Tabela1[[#This Row],[EXPEDIÇÃO ]]</f>
        <v>0</v>
      </c>
      <c r="AY617" s="28" t="str">
        <f>Tabela1[[#This Row],[PEDIDO]]&amp;Tabela1[[#This Row],[PRODUTO]]</f>
        <v/>
      </c>
      <c r="AZ617" s="44">
        <f>IF(AF617="",0,IF(ISTEXT(AF617),H617*VALUE(SUBSTITUTE(AF617,"%",""))/100,H617*AF617))-Tabela1[[#This Row],[PRONTO ACABADO2]]</f>
        <v>0</v>
      </c>
      <c r="BA617" s="44">
        <f>IF(AG617="",0,IF(ISTEXT(AG617),H617*VALUE(SUBSTITUTE(AG617,"%",""))/100,H617*AG617))-Tabela1[[#This Row],[PESO EXPEDIDO2]]</f>
        <v>0</v>
      </c>
      <c r="BB617" s="44">
        <f t="shared" si="98"/>
        <v>0</v>
      </c>
      <c r="BC617" s="44">
        <f t="shared" si="99"/>
        <v>0</v>
      </c>
      <c r="BD617" s="44"/>
    </row>
    <row r="618" spans="1:56" ht="15.75" hidden="1" customHeight="1" x14ac:dyDescent="0.25">
      <c r="A618" s="6"/>
      <c r="B618" s="22"/>
      <c r="C618" s="7"/>
      <c r="D618" s="46"/>
      <c r="E618" s="7"/>
      <c r="F618" s="7"/>
      <c r="G618" s="44"/>
      <c r="H618" s="41">
        <f>Tabela1[[#This Row],[PESO UNI]]*Tabela1[[#This Row],[QTE]]</f>
        <v>0</v>
      </c>
      <c r="I618" s="7"/>
      <c r="J618" s="8"/>
      <c r="K618" s="8"/>
      <c r="L618" s="9"/>
      <c r="M618" s="10"/>
      <c r="N618" s="8"/>
      <c r="O618" s="12"/>
      <c r="P618" s="13"/>
      <c r="Q618" s="14">
        <f>Tabela1[[#This Row],[QTDE/ Fabricação]]-Tabela1[[#This Row],[QTE]]</f>
        <v>0</v>
      </c>
      <c r="R618" s="19">
        <f t="shared" si="94"/>
        <v>0</v>
      </c>
      <c r="S618" s="19">
        <f t="shared" si="93"/>
        <v>0</v>
      </c>
      <c r="T618" s="20">
        <f t="shared" si="95"/>
        <v>0</v>
      </c>
      <c r="U618" s="17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 t="shared" si="96"/>
        <v>0</v>
      </c>
      <c r="Z618" s="21">
        <f>Tabela1[[#This Row],[PESO TOTAL]]-Tabela1[[#This Row],[Peso Expedido]]</f>
        <v>0</v>
      </c>
      <c r="AA618" s="18"/>
      <c r="AB618" s="40"/>
      <c r="AC618" s="40"/>
      <c r="AD618" s="40"/>
      <c r="AE618" s="40"/>
      <c r="AF618" s="40"/>
      <c r="AG618" s="40"/>
      <c r="AH618" s="40"/>
      <c r="AI618" s="40" t="str">
        <f t="shared" si="100"/>
        <v>ok</v>
      </c>
      <c r="AJ618"/>
      <c r="AK618" t="str">
        <f>Tabela1[[#This Row],[Coluna1]]&amp;Tabela1[[#This Row],[PEDIDO]]</f>
        <v/>
      </c>
      <c r="AL618"/>
      <c r="AM618"/>
      <c r="AN618"/>
      <c r="AO618" t="str">
        <f t="shared" si="97"/>
        <v>/</v>
      </c>
      <c r="AP618" t="str">
        <f>Tabela1[[#This Row],[TAG]]&amp;Tabela1[[#This Row],[PEDIDO]]&amp;Tabela1[[#This Row],[PRODUTO]]</f>
        <v/>
      </c>
      <c r="AQ618" s="23" t="str">
        <f>Tabela1[[#This Row],[PRODUTO]]&amp;Tabela1[[#This Row],[TAG]]</f>
        <v/>
      </c>
      <c r="AR618" s="183">
        <f>Tabela1[[#This Row],[PESO TOTAL]]*Tabela1[[#This Row],[MATÉRIA PRIMA]]</f>
        <v>0</v>
      </c>
      <c r="AS618" s="28">
        <f>Tabela1[[#This Row],[PESO TOTAL]]*Tabela1[[#This Row],[PREPARAÇÃO ]]</f>
        <v>0</v>
      </c>
      <c r="AT618" s="28">
        <f>Tabela1[[#This Row],[PESO TOTAL]]*Tabela1[[#This Row],[CALDEIRARIA]]</f>
        <v>0</v>
      </c>
      <c r="AU618" s="28">
        <f>Tabela1[[#This Row],[PESO TOTAL]]*Tabela1[[#This Row],[SOLDA]]</f>
        <v>0</v>
      </c>
      <c r="AV618" s="28">
        <f>Tabela1[[#This Row],[PESO TOTAL]]*Tabela1[[#This Row],[ACABAMENTO]]</f>
        <v>0</v>
      </c>
      <c r="AW618" s="28">
        <f>Tabela1[[#This Row],[PESO TOTAL]]*Tabela1[[#This Row],[PRONTO ACABADO]]</f>
        <v>0</v>
      </c>
      <c r="AX618" s="28">
        <f>Tabela1[[#This Row],[PESO TOTAL]]*Tabela1[[#This Row],[EXPEDIÇÃO ]]</f>
        <v>0</v>
      </c>
      <c r="AY618" s="28" t="str">
        <f>Tabela1[[#This Row],[PEDIDO]]&amp;Tabela1[[#This Row],[PRODUTO]]</f>
        <v/>
      </c>
      <c r="AZ618" s="44">
        <f>IF(AF618="",0,IF(ISTEXT(AF618),H618*VALUE(SUBSTITUTE(AF618,"%",""))/100,H618*AF618))-Tabela1[[#This Row],[PRONTO ACABADO2]]</f>
        <v>0</v>
      </c>
      <c r="BA618" s="44">
        <f>IF(AG618="",0,IF(ISTEXT(AG618),H618*VALUE(SUBSTITUTE(AG618,"%",""))/100,H618*AG618))-Tabela1[[#This Row],[PESO EXPEDIDO2]]</f>
        <v>0</v>
      </c>
      <c r="BB618" s="44">
        <f t="shared" si="98"/>
        <v>0</v>
      </c>
      <c r="BC618" s="44">
        <f t="shared" si="99"/>
        <v>0</v>
      </c>
      <c r="BD618" s="44"/>
    </row>
    <row r="619" spans="1:56" ht="15.75" hidden="1" customHeight="1" x14ac:dyDescent="0.25">
      <c r="A619" s="6"/>
      <c r="B619" s="22"/>
      <c r="C619" s="7"/>
      <c r="D619" s="46"/>
      <c r="E619" s="7"/>
      <c r="F619" s="7"/>
      <c r="G619" s="44"/>
      <c r="H619" s="41">
        <f>Tabela1[[#This Row],[PESO UNI]]*Tabela1[[#This Row],[QTE]]</f>
        <v>0</v>
      </c>
      <c r="I619" s="7"/>
      <c r="J619" s="8"/>
      <c r="K619" s="8"/>
      <c r="L619" s="9"/>
      <c r="M619" s="10"/>
      <c r="N619" s="8"/>
      <c r="O619" s="12"/>
      <c r="P619" s="13"/>
      <c r="Q619" s="14">
        <f>Tabela1[[#This Row],[QTDE/ Fabricação]]-Tabela1[[#This Row],[QTE]]</f>
        <v>0</v>
      </c>
      <c r="R619" s="19">
        <f t="shared" si="94"/>
        <v>0</v>
      </c>
      <c r="S619" s="19">
        <f t="shared" si="93"/>
        <v>0</v>
      </c>
      <c r="T619" s="20">
        <f t="shared" si="95"/>
        <v>0</v>
      </c>
      <c r="U619" s="17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96"/>
        <v>0</v>
      </c>
      <c r="Z619" s="21">
        <f>Tabela1[[#This Row],[PESO TOTAL]]-Tabela1[[#This Row],[Peso Expedido]]</f>
        <v>0</v>
      </c>
      <c r="AA619" s="18"/>
      <c r="AB619" s="40"/>
      <c r="AC619" s="40"/>
      <c r="AD619" s="40"/>
      <c r="AE619" s="40"/>
      <c r="AF619" s="40"/>
      <c r="AG619" s="40"/>
      <c r="AH619" s="40"/>
      <c r="AI619" s="40" t="str">
        <f t="shared" si="100"/>
        <v>ok</v>
      </c>
      <c r="AJ619"/>
      <c r="AK619" t="str">
        <f>Tabela1[[#This Row],[Coluna1]]&amp;Tabela1[[#This Row],[PEDIDO]]</f>
        <v/>
      </c>
      <c r="AL619"/>
      <c r="AM619"/>
      <c r="AN619"/>
      <c r="AO619" t="str">
        <f t="shared" si="97"/>
        <v>/</v>
      </c>
      <c r="AP619" t="str">
        <f>Tabela1[[#This Row],[TAG]]&amp;Tabela1[[#This Row],[PEDIDO]]&amp;Tabela1[[#This Row],[PRODUTO]]</f>
        <v/>
      </c>
      <c r="AQ619" s="23" t="str">
        <f>Tabela1[[#This Row],[PRODUTO]]&amp;Tabela1[[#This Row],[TAG]]</f>
        <v/>
      </c>
      <c r="AR619" s="183">
        <f>Tabela1[[#This Row],[PESO TOTAL]]*Tabela1[[#This Row],[MATÉRIA PRIMA]]</f>
        <v>0</v>
      </c>
      <c r="AS619" s="28">
        <f>Tabela1[[#This Row],[PESO TOTAL]]*Tabela1[[#This Row],[PREPARAÇÃO ]]</f>
        <v>0</v>
      </c>
      <c r="AT619" s="28">
        <f>Tabela1[[#This Row],[PESO TOTAL]]*Tabela1[[#This Row],[CALDEIRARIA]]</f>
        <v>0</v>
      </c>
      <c r="AU619" s="28">
        <f>Tabela1[[#This Row],[PESO TOTAL]]*Tabela1[[#This Row],[SOLDA]]</f>
        <v>0</v>
      </c>
      <c r="AV619" s="28">
        <f>Tabela1[[#This Row],[PESO TOTAL]]*Tabela1[[#This Row],[ACABAMENTO]]</f>
        <v>0</v>
      </c>
      <c r="AW619" s="28">
        <f>Tabela1[[#This Row],[PESO TOTAL]]*Tabela1[[#This Row],[PRONTO ACABADO]]</f>
        <v>0</v>
      </c>
      <c r="AX619" s="28">
        <f>Tabela1[[#This Row],[PESO TOTAL]]*Tabela1[[#This Row],[EXPEDIÇÃO ]]</f>
        <v>0</v>
      </c>
      <c r="AY619" s="28" t="str">
        <f>Tabela1[[#This Row],[PEDIDO]]&amp;Tabela1[[#This Row],[PRODUTO]]</f>
        <v/>
      </c>
      <c r="AZ619" s="44">
        <f>IF(AF619="",0,IF(ISTEXT(AF619),H619*VALUE(SUBSTITUTE(AF619,"%",""))/100,H619*AF619))-Tabela1[[#This Row],[PRONTO ACABADO2]]</f>
        <v>0</v>
      </c>
      <c r="BA619" s="44">
        <f>IF(AG619="",0,IF(ISTEXT(AG619),H619*VALUE(SUBSTITUTE(AG619,"%",""))/100,H619*AG619))-Tabela1[[#This Row],[PESO EXPEDIDO2]]</f>
        <v>0</v>
      </c>
      <c r="BB619" s="44">
        <f t="shared" si="98"/>
        <v>0</v>
      </c>
      <c r="BC619" s="44">
        <f t="shared" si="99"/>
        <v>0</v>
      </c>
      <c r="BD619" s="44"/>
    </row>
    <row r="620" spans="1:56" ht="15.75" hidden="1" customHeight="1" x14ac:dyDescent="0.25">
      <c r="A620" s="6"/>
      <c r="B620" s="22"/>
      <c r="C620" s="7"/>
      <c r="D620" s="46"/>
      <c r="E620" s="7"/>
      <c r="F620" s="7"/>
      <c r="G620" s="44"/>
      <c r="H620" s="41">
        <f>Tabela1[[#This Row],[PESO UNI]]*Tabela1[[#This Row],[QTE]]</f>
        <v>0</v>
      </c>
      <c r="I620" s="7"/>
      <c r="J620" s="8"/>
      <c r="K620" s="8"/>
      <c r="L620" s="9"/>
      <c r="M620" s="10"/>
      <c r="N620" s="8"/>
      <c r="O620" s="12"/>
      <c r="P620" s="13"/>
      <c r="Q620" s="14">
        <f>Tabela1[[#This Row],[QTDE/ Fabricação]]-Tabela1[[#This Row],[QTE]]</f>
        <v>0</v>
      </c>
      <c r="R620" s="19">
        <f t="shared" si="94"/>
        <v>0</v>
      </c>
      <c r="S620" s="19">
        <f t="shared" si="93"/>
        <v>0</v>
      </c>
      <c r="T620" s="20">
        <f t="shared" si="95"/>
        <v>0</v>
      </c>
      <c r="U620" s="17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96"/>
        <v>0</v>
      </c>
      <c r="Z620" s="21">
        <f>Tabela1[[#This Row],[PESO TOTAL]]-Tabela1[[#This Row],[Peso Expedido]]</f>
        <v>0</v>
      </c>
      <c r="AA620" s="18"/>
      <c r="AB620" s="40"/>
      <c r="AC620" s="40"/>
      <c r="AD620" s="40"/>
      <c r="AE620" s="40"/>
      <c r="AF620" s="40"/>
      <c r="AG620" s="40"/>
      <c r="AH620" s="40"/>
      <c r="AI620" s="40" t="str">
        <f t="shared" si="100"/>
        <v>ok</v>
      </c>
      <c r="AJ620"/>
      <c r="AK620" t="str">
        <f>Tabela1[[#This Row],[Coluna1]]&amp;Tabela1[[#This Row],[PEDIDO]]</f>
        <v/>
      </c>
      <c r="AL620"/>
      <c r="AM620"/>
      <c r="AN620"/>
      <c r="AO620" t="str">
        <f t="shared" si="97"/>
        <v>/</v>
      </c>
      <c r="AP620" t="str">
        <f>Tabela1[[#This Row],[TAG]]&amp;Tabela1[[#This Row],[PEDIDO]]&amp;Tabela1[[#This Row],[PRODUTO]]</f>
        <v/>
      </c>
      <c r="AQ620" s="23" t="str">
        <f>Tabela1[[#This Row],[PRODUTO]]&amp;Tabela1[[#This Row],[TAG]]</f>
        <v/>
      </c>
      <c r="AR620" s="183">
        <f>Tabela1[[#This Row],[PESO TOTAL]]*Tabela1[[#This Row],[MATÉRIA PRIMA]]</f>
        <v>0</v>
      </c>
      <c r="AS620" s="28">
        <f>Tabela1[[#This Row],[PESO TOTAL]]*Tabela1[[#This Row],[PREPARAÇÃO ]]</f>
        <v>0</v>
      </c>
      <c r="AT620" s="28">
        <f>Tabela1[[#This Row],[PESO TOTAL]]*Tabela1[[#This Row],[CALDEIRARIA]]</f>
        <v>0</v>
      </c>
      <c r="AU620" s="28">
        <f>Tabela1[[#This Row],[PESO TOTAL]]*Tabela1[[#This Row],[SOLDA]]</f>
        <v>0</v>
      </c>
      <c r="AV620" s="28">
        <f>Tabela1[[#This Row],[PESO TOTAL]]*Tabela1[[#This Row],[ACABAMENTO]]</f>
        <v>0</v>
      </c>
      <c r="AW620" s="28">
        <f>Tabela1[[#This Row],[PESO TOTAL]]*Tabela1[[#This Row],[PRONTO ACABADO]]</f>
        <v>0</v>
      </c>
      <c r="AX620" s="28">
        <f>Tabela1[[#This Row],[PESO TOTAL]]*Tabela1[[#This Row],[EXPEDIÇÃO ]]</f>
        <v>0</v>
      </c>
      <c r="AY620" s="28" t="str">
        <f>Tabela1[[#This Row],[PEDIDO]]&amp;Tabela1[[#This Row],[PRODUTO]]</f>
        <v/>
      </c>
      <c r="AZ620" s="44">
        <f>IF(AF620="",0,IF(ISTEXT(AF620),H620*VALUE(SUBSTITUTE(AF620,"%",""))/100,H620*AF620))-Tabela1[[#This Row],[PRONTO ACABADO2]]</f>
        <v>0</v>
      </c>
      <c r="BA620" s="44">
        <f>IF(AG620="",0,IF(ISTEXT(AG620),H620*VALUE(SUBSTITUTE(AG620,"%",""))/100,H620*AG620))-Tabela1[[#This Row],[PESO EXPEDIDO2]]</f>
        <v>0</v>
      </c>
      <c r="BB620" s="44">
        <f t="shared" si="98"/>
        <v>0</v>
      </c>
      <c r="BC620" s="44">
        <f t="shared" si="99"/>
        <v>0</v>
      </c>
      <c r="BD620" s="44"/>
    </row>
    <row r="621" spans="1:56" ht="15.75" hidden="1" customHeight="1" x14ac:dyDescent="0.25">
      <c r="A621" s="6"/>
      <c r="B621" s="22"/>
      <c r="C621" s="7"/>
      <c r="D621" s="46"/>
      <c r="E621" s="7"/>
      <c r="F621" s="7"/>
      <c r="G621" s="44"/>
      <c r="H621" s="41">
        <f>Tabela1[[#This Row],[PESO UNI]]*Tabela1[[#This Row],[QTE]]</f>
        <v>0</v>
      </c>
      <c r="I621" s="7"/>
      <c r="J621" s="8"/>
      <c r="K621" s="8"/>
      <c r="L621" s="9"/>
      <c r="M621" s="10"/>
      <c r="N621" s="8"/>
      <c r="O621" s="12"/>
      <c r="P621" s="13"/>
      <c r="Q621" s="14">
        <f>Tabela1[[#This Row],[QTDE/ Fabricação]]-Tabela1[[#This Row],[QTE]]</f>
        <v>0</v>
      </c>
      <c r="R621" s="19">
        <f t="shared" si="94"/>
        <v>0</v>
      </c>
      <c r="S621" s="19">
        <f t="shared" si="93"/>
        <v>0</v>
      </c>
      <c r="T621" s="20">
        <f t="shared" si="95"/>
        <v>0</v>
      </c>
      <c r="U621" s="17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96"/>
        <v>0</v>
      </c>
      <c r="Z621" s="21">
        <f>Tabela1[[#This Row],[PESO TOTAL]]-Tabela1[[#This Row],[Peso Expedido]]</f>
        <v>0</v>
      </c>
      <c r="AA621" s="18"/>
      <c r="AB621" s="40"/>
      <c r="AC621" s="40"/>
      <c r="AD621" s="40"/>
      <c r="AE621" s="40"/>
      <c r="AF621" s="40"/>
      <c r="AG621" s="40"/>
      <c r="AH621" s="40"/>
      <c r="AI621" s="40" t="str">
        <f t="shared" si="100"/>
        <v>ok</v>
      </c>
      <c r="AJ621"/>
      <c r="AK621" t="str">
        <f>Tabela1[[#This Row],[Coluna1]]&amp;Tabela1[[#This Row],[PEDIDO]]</f>
        <v/>
      </c>
      <c r="AL621"/>
      <c r="AM621"/>
      <c r="AN621"/>
      <c r="AO621" t="str">
        <f t="shared" si="97"/>
        <v>/</v>
      </c>
      <c r="AP621" t="str">
        <f>Tabela1[[#This Row],[TAG]]&amp;Tabela1[[#This Row],[PEDIDO]]&amp;Tabela1[[#This Row],[PRODUTO]]</f>
        <v/>
      </c>
      <c r="AQ621" s="23" t="str">
        <f>Tabela1[[#This Row],[PRODUTO]]&amp;Tabela1[[#This Row],[TAG]]</f>
        <v/>
      </c>
      <c r="AR621" s="183">
        <f>Tabela1[[#This Row],[PESO TOTAL]]*Tabela1[[#This Row],[MATÉRIA PRIMA]]</f>
        <v>0</v>
      </c>
      <c r="AS621" s="28">
        <f>Tabela1[[#This Row],[PESO TOTAL]]*Tabela1[[#This Row],[PREPARAÇÃO ]]</f>
        <v>0</v>
      </c>
      <c r="AT621" s="28">
        <f>Tabela1[[#This Row],[PESO TOTAL]]*Tabela1[[#This Row],[CALDEIRARIA]]</f>
        <v>0</v>
      </c>
      <c r="AU621" s="28">
        <f>Tabela1[[#This Row],[PESO TOTAL]]*Tabela1[[#This Row],[SOLDA]]</f>
        <v>0</v>
      </c>
      <c r="AV621" s="28">
        <f>Tabela1[[#This Row],[PESO TOTAL]]*Tabela1[[#This Row],[ACABAMENTO]]</f>
        <v>0</v>
      </c>
      <c r="AW621" s="28">
        <f>Tabela1[[#This Row],[PESO TOTAL]]*Tabela1[[#This Row],[PRONTO ACABADO]]</f>
        <v>0</v>
      </c>
      <c r="AX621" s="28">
        <f>Tabela1[[#This Row],[PESO TOTAL]]*Tabela1[[#This Row],[EXPEDIÇÃO ]]</f>
        <v>0</v>
      </c>
      <c r="AY621" s="28" t="str">
        <f>Tabela1[[#This Row],[PEDIDO]]&amp;Tabela1[[#This Row],[PRODUTO]]</f>
        <v/>
      </c>
      <c r="AZ621" s="44">
        <f>IF(AF621="",0,IF(ISTEXT(AF621),H621*VALUE(SUBSTITUTE(AF621,"%",""))/100,H621*AF621))-Tabela1[[#This Row],[PRONTO ACABADO2]]</f>
        <v>0</v>
      </c>
      <c r="BA621" s="44">
        <f>IF(AG621="",0,IF(ISTEXT(AG621),H621*VALUE(SUBSTITUTE(AG621,"%",""))/100,H621*AG621))-Tabela1[[#This Row],[PESO EXPEDIDO2]]</f>
        <v>0</v>
      </c>
      <c r="BB621" s="44">
        <f t="shared" si="98"/>
        <v>0</v>
      </c>
      <c r="BC621" s="44">
        <f t="shared" si="99"/>
        <v>0</v>
      </c>
      <c r="BD621" s="44"/>
    </row>
    <row r="622" spans="1:56" ht="15.75" hidden="1" customHeight="1" x14ac:dyDescent="0.25">
      <c r="A622" s="6"/>
      <c r="B622" s="22"/>
      <c r="C622" s="7"/>
      <c r="D622" s="46"/>
      <c r="E622" s="7"/>
      <c r="F622" s="7"/>
      <c r="G622" s="44"/>
      <c r="H622" s="41">
        <f>Tabela1[[#This Row],[PESO UNI]]*Tabela1[[#This Row],[QTE]]</f>
        <v>0</v>
      </c>
      <c r="I622" s="7"/>
      <c r="J622" s="8"/>
      <c r="K622" s="8"/>
      <c r="L622" s="9"/>
      <c r="M622" s="10"/>
      <c r="N622" s="8"/>
      <c r="O622" s="12"/>
      <c r="P622" s="13"/>
      <c r="Q622" s="14">
        <f>Tabela1[[#This Row],[QTDE/ Fabricação]]-Tabela1[[#This Row],[QTE]]</f>
        <v>0</v>
      </c>
      <c r="R622" s="19">
        <f t="shared" si="94"/>
        <v>0</v>
      </c>
      <c r="S622" s="19">
        <f t="shared" si="93"/>
        <v>0</v>
      </c>
      <c r="T622" s="20">
        <f t="shared" si="95"/>
        <v>0</v>
      </c>
      <c r="U622" s="17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96"/>
        <v>0</v>
      </c>
      <c r="Z622" s="21">
        <f>Tabela1[[#This Row],[PESO TOTAL]]-Tabela1[[#This Row],[Peso Expedido]]</f>
        <v>0</v>
      </c>
      <c r="AA622" s="18"/>
      <c r="AB622" s="40"/>
      <c r="AC622" s="40"/>
      <c r="AD622" s="40"/>
      <c r="AE622" s="40"/>
      <c r="AF622" s="40"/>
      <c r="AG622" s="40"/>
      <c r="AH622" s="40"/>
      <c r="AI622" s="40" t="str">
        <f t="shared" si="100"/>
        <v>ok</v>
      </c>
      <c r="AJ622"/>
      <c r="AK622" t="str">
        <f>Tabela1[[#This Row],[Coluna1]]&amp;Tabela1[[#This Row],[PEDIDO]]</f>
        <v/>
      </c>
      <c r="AL622"/>
      <c r="AM622"/>
      <c r="AN622"/>
      <c r="AO622" t="str">
        <f t="shared" si="97"/>
        <v>/</v>
      </c>
      <c r="AP622" t="str">
        <f>Tabela1[[#This Row],[TAG]]&amp;Tabela1[[#This Row],[PEDIDO]]&amp;Tabela1[[#This Row],[PRODUTO]]</f>
        <v/>
      </c>
      <c r="AQ622" s="23" t="str">
        <f>Tabela1[[#This Row],[PRODUTO]]&amp;Tabela1[[#This Row],[TAG]]</f>
        <v/>
      </c>
      <c r="AR622" s="183">
        <f>Tabela1[[#This Row],[PESO TOTAL]]*Tabela1[[#This Row],[MATÉRIA PRIMA]]</f>
        <v>0</v>
      </c>
      <c r="AS622" s="28">
        <f>Tabela1[[#This Row],[PESO TOTAL]]*Tabela1[[#This Row],[PREPARAÇÃO ]]</f>
        <v>0</v>
      </c>
      <c r="AT622" s="28">
        <f>Tabela1[[#This Row],[PESO TOTAL]]*Tabela1[[#This Row],[CALDEIRARIA]]</f>
        <v>0</v>
      </c>
      <c r="AU622" s="28">
        <f>Tabela1[[#This Row],[PESO TOTAL]]*Tabela1[[#This Row],[SOLDA]]</f>
        <v>0</v>
      </c>
      <c r="AV622" s="28">
        <f>Tabela1[[#This Row],[PESO TOTAL]]*Tabela1[[#This Row],[ACABAMENTO]]</f>
        <v>0</v>
      </c>
      <c r="AW622" s="28">
        <f>Tabela1[[#This Row],[PESO TOTAL]]*Tabela1[[#This Row],[PRONTO ACABADO]]</f>
        <v>0</v>
      </c>
      <c r="AX622" s="28">
        <f>Tabela1[[#This Row],[PESO TOTAL]]*Tabela1[[#This Row],[EXPEDIÇÃO ]]</f>
        <v>0</v>
      </c>
      <c r="AY622" s="28" t="str">
        <f>Tabela1[[#This Row],[PEDIDO]]&amp;Tabela1[[#This Row],[PRODUTO]]</f>
        <v/>
      </c>
      <c r="AZ622" s="44">
        <f>IF(AF622="",0,IF(ISTEXT(AF622),H622*VALUE(SUBSTITUTE(AF622,"%",""))/100,H622*AF622))-Tabela1[[#This Row],[PRONTO ACABADO2]]</f>
        <v>0</v>
      </c>
      <c r="BA622" s="44">
        <f>IF(AG622="",0,IF(ISTEXT(AG622),H622*VALUE(SUBSTITUTE(AG622,"%",""))/100,H622*AG622))-Tabela1[[#This Row],[PESO EXPEDIDO2]]</f>
        <v>0</v>
      </c>
      <c r="BB622" s="44">
        <f t="shared" si="98"/>
        <v>0</v>
      </c>
      <c r="BC622" s="44">
        <f t="shared" si="99"/>
        <v>0</v>
      </c>
      <c r="BD622" s="44"/>
    </row>
    <row r="623" spans="1:56" ht="15.75" hidden="1" customHeight="1" x14ac:dyDescent="0.25">
      <c r="A623" s="6"/>
      <c r="B623" s="22"/>
      <c r="C623" s="7"/>
      <c r="D623" s="46"/>
      <c r="E623" s="7"/>
      <c r="F623" s="7"/>
      <c r="G623" s="44"/>
      <c r="H623" s="41">
        <f>Tabela1[[#This Row],[PESO UNI]]*Tabela1[[#This Row],[QTE]]</f>
        <v>0</v>
      </c>
      <c r="I623" s="7"/>
      <c r="J623" s="8"/>
      <c r="K623" s="8"/>
      <c r="L623" s="9"/>
      <c r="M623" s="10"/>
      <c r="N623" s="8"/>
      <c r="O623" s="12"/>
      <c r="P623" s="13"/>
      <c r="Q623" s="14">
        <f>Tabela1[[#This Row],[QTDE/ Fabricação]]-Tabela1[[#This Row],[QTE]]</f>
        <v>0</v>
      </c>
      <c r="R623" s="19">
        <f t="shared" si="94"/>
        <v>0</v>
      </c>
      <c r="S623" s="19">
        <f t="shared" si="93"/>
        <v>0</v>
      </c>
      <c r="T623" s="20">
        <f t="shared" si="95"/>
        <v>0</v>
      </c>
      <c r="U623" s="17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 t="shared" si="96"/>
        <v>0</v>
      </c>
      <c r="Z623" s="21">
        <f>Tabela1[[#This Row],[PESO TOTAL]]-Tabela1[[#This Row],[Peso Expedido]]</f>
        <v>0</v>
      </c>
      <c r="AA623" s="18"/>
      <c r="AB623" s="40"/>
      <c r="AC623" s="40"/>
      <c r="AD623" s="40"/>
      <c r="AE623" s="40"/>
      <c r="AF623" s="40"/>
      <c r="AG623" s="40"/>
      <c r="AH623" s="40"/>
      <c r="AI623" s="40" t="str">
        <f t="shared" si="100"/>
        <v>ok</v>
      </c>
      <c r="AJ623"/>
      <c r="AK623" t="str">
        <f>Tabela1[[#This Row],[Coluna1]]&amp;Tabela1[[#This Row],[PEDIDO]]</f>
        <v/>
      </c>
      <c r="AL623"/>
      <c r="AM623"/>
      <c r="AN623"/>
      <c r="AO623" t="str">
        <f t="shared" si="97"/>
        <v>/</v>
      </c>
      <c r="AP623" t="str">
        <f>Tabela1[[#This Row],[TAG]]&amp;Tabela1[[#This Row],[PEDIDO]]&amp;Tabela1[[#This Row],[PRODUTO]]</f>
        <v/>
      </c>
      <c r="AQ623" s="23" t="str">
        <f>Tabela1[[#This Row],[PRODUTO]]&amp;Tabela1[[#This Row],[TAG]]</f>
        <v/>
      </c>
      <c r="AR623" s="183">
        <f>Tabela1[[#This Row],[PESO TOTAL]]*Tabela1[[#This Row],[MATÉRIA PRIMA]]</f>
        <v>0</v>
      </c>
      <c r="AS623" s="28">
        <f>Tabela1[[#This Row],[PESO TOTAL]]*Tabela1[[#This Row],[PREPARAÇÃO ]]</f>
        <v>0</v>
      </c>
      <c r="AT623" s="28">
        <f>Tabela1[[#This Row],[PESO TOTAL]]*Tabela1[[#This Row],[CALDEIRARIA]]</f>
        <v>0</v>
      </c>
      <c r="AU623" s="28">
        <f>Tabela1[[#This Row],[PESO TOTAL]]*Tabela1[[#This Row],[SOLDA]]</f>
        <v>0</v>
      </c>
      <c r="AV623" s="28">
        <f>Tabela1[[#This Row],[PESO TOTAL]]*Tabela1[[#This Row],[ACABAMENTO]]</f>
        <v>0</v>
      </c>
      <c r="AW623" s="28">
        <f>Tabela1[[#This Row],[PESO TOTAL]]*Tabela1[[#This Row],[PRONTO ACABADO]]</f>
        <v>0</v>
      </c>
      <c r="AX623" s="28">
        <f>Tabela1[[#This Row],[PESO TOTAL]]*Tabela1[[#This Row],[EXPEDIÇÃO ]]</f>
        <v>0</v>
      </c>
      <c r="AY623" s="28" t="str">
        <f>Tabela1[[#This Row],[PEDIDO]]&amp;Tabela1[[#This Row],[PRODUTO]]</f>
        <v/>
      </c>
      <c r="AZ623" s="44">
        <f>IF(AF623="",0,IF(ISTEXT(AF623),H623*VALUE(SUBSTITUTE(AF623,"%",""))/100,H623*AF623))-Tabela1[[#This Row],[PRONTO ACABADO2]]</f>
        <v>0</v>
      </c>
      <c r="BA623" s="44">
        <f>IF(AG623="",0,IF(ISTEXT(AG623),H623*VALUE(SUBSTITUTE(AG623,"%",""))/100,H623*AG623))-Tabela1[[#This Row],[PESO EXPEDIDO2]]</f>
        <v>0</v>
      </c>
      <c r="BB623" s="44">
        <f t="shared" si="98"/>
        <v>0</v>
      </c>
      <c r="BC623" s="44">
        <f t="shared" si="99"/>
        <v>0</v>
      </c>
      <c r="BD623" s="44"/>
    </row>
    <row r="624" spans="1:56" ht="15.75" hidden="1" customHeight="1" x14ac:dyDescent="0.25">
      <c r="A624" s="6"/>
      <c r="B624" s="22"/>
      <c r="C624" s="7"/>
      <c r="D624" s="46"/>
      <c r="E624" s="7"/>
      <c r="F624" s="7"/>
      <c r="G624" s="44"/>
      <c r="H624" s="41">
        <f>Tabela1[[#This Row],[PESO UNI]]*Tabela1[[#This Row],[QTE]]</f>
        <v>0</v>
      </c>
      <c r="I624" s="7"/>
      <c r="J624" s="8"/>
      <c r="K624" s="8"/>
      <c r="L624" s="9"/>
      <c r="M624" s="10"/>
      <c r="N624" s="8"/>
      <c r="O624" s="12"/>
      <c r="P624" s="13"/>
      <c r="Q624" s="14">
        <f>Tabela1[[#This Row],[QTDE/ Fabricação]]-Tabela1[[#This Row],[QTE]]</f>
        <v>0</v>
      </c>
      <c r="R624" s="19">
        <f t="shared" si="94"/>
        <v>0</v>
      </c>
      <c r="S624" s="19">
        <f t="shared" si="93"/>
        <v>0</v>
      </c>
      <c r="T624" s="20">
        <f t="shared" si="95"/>
        <v>0</v>
      </c>
      <c r="U624" s="17">
        <f>IFERROR(SUMIF('LISTA DE EMBARQUE'!B:B,MICRO!E:E,'LISTA DE EMBARQUE'!G:G),"")</f>
        <v>0</v>
      </c>
      <c r="V624" s="12" t="str">
        <f>IFERROR(VLOOKUP(Tabela1[[#This Row],[COD.MDE]],'LISTA DE EMBARQUE'!B:L,11,0),"")</f>
        <v/>
      </c>
      <c r="W624" s="13" t="str">
        <f>IFERROR(COUNTIF(#REF!,Tabela1[[#This Row],[Colunas5]]),"")</f>
        <v/>
      </c>
      <c r="X624" s="14">
        <f>Tabela1[[#This Row],[QIANTIDADE EXPEDIDA]]*Tabela1[[#This Row],[PESO UNI]]</f>
        <v>0</v>
      </c>
      <c r="Y624" s="14">
        <f t="shared" si="96"/>
        <v>0</v>
      </c>
      <c r="Z624" s="21">
        <f>Tabela1[[#This Row],[PESO TOTAL]]-Tabela1[[#This Row],[Peso Expedido]]</f>
        <v>0</v>
      </c>
      <c r="AA624" s="18"/>
      <c r="AB624" s="40"/>
      <c r="AC624" s="40"/>
      <c r="AD624" s="40"/>
      <c r="AE624" s="40"/>
      <c r="AF624" s="40"/>
      <c r="AG624" s="40"/>
      <c r="AH624" s="40"/>
      <c r="AI624" s="40" t="str">
        <f t="shared" si="100"/>
        <v>ok</v>
      </c>
      <c r="AJ624"/>
      <c r="AK624" t="str">
        <f>Tabela1[[#This Row],[Coluna1]]&amp;Tabela1[[#This Row],[PEDIDO]]</f>
        <v/>
      </c>
      <c r="AL624"/>
      <c r="AM624"/>
      <c r="AN624"/>
      <c r="AO624" t="str">
        <f t="shared" si="97"/>
        <v>/</v>
      </c>
      <c r="AP624" t="str">
        <f>Tabela1[[#This Row],[TAG]]&amp;Tabela1[[#This Row],[PEDIDO]]&amp;Tabela1[[#This Row],[PRODUTO]]</f>
        <v/>
      </c>
      <c r="AQ624" s="23" t="str">
        <f>Tabela1[[#This Row],[PRODUTO]]&amp;Tabela1[[#This Row],[TAG]]</f>
        <v/>
      </c>
      <c r="AR624" s="183">
        <f>Tabela1[[#This Row],[PESO TOTAL]]*Tabela1[[#This Row],[MATÉRIA PRIMA]]</f>
        <v>0</v>
      </c>
      <c r="AS624" s="28">
        <f>Tabela1[[#This Row],[PESO TOTAL]]*Tabela1[[#This Row],[PREPARAÇÃO ]]</f>
        <v>0</v>
      </c>
      <c r="AT624" s="28">
        <f>Tabela1[[#This Row],[PESO TOTAL]]*Tabela1[[#This Row],[CALDEIRARIA]]</f>
        <v>0</v>
      </c>
      <c r="AU624" s="28">
        <f>Tabela1[[#This Row],[PESO TOTAL]]*Tabela1[[#This Row],[SOLDA]]</f>
        <v>0</v>
      </c>
      <c r="AV624" s="28">
        <f>Tabela1[[#This Row],[PESO TOTAL]]*Tabela1[[#This Row],[ACABAMENTO]]</f>
        <v>0</v>
      </c>
      <c r="AW624" s="28">
        <f>Tabela1[[#This Row],[PESO TOTAL]]*Tabela1[[#This Row],[PRONTO ACABADO]]</f>
        <v>0</v>
      </c>
      <c r="AX624" s="28">
        <f>Tabela1[[#This Row],[PESO TOTAL]]*Tabela1[[#This Row],[EXPEDIÇÃO ]]</f>
        <v>0</v>
      </c>
      <c r="AY624" s="28" t="str">
        <f>Tabela1[[#This Row],[PEDIDO]]&amp;Tabela1[[#This Row],[PRODUTO]]</f>
        <v/>
      </c>
      <c r="AZ624" s="44">
        <f>IF(AF624="",0,IF(ISTEXT(AF624),H624*VALUE(SUBSTITUTE(AF624,"%",""))/100,H624*AF624))-Tabela1[[#This Row],[PRONTO ACABADO2]]</f>
        <v>0</v>
      </c>
      <c r="BA624" s="44">
        <f>IF(AG624="",0,IF(ISTEXT(AG624),H624*VALUE(SUBSTITUTE(AG624,"%",""))/100,H624*AG624))-Tabela1[[#This Row],[PESO EXPEDIDO2]]</f>
        <v>0</v>
      </c>
      <c r="BB624" s="44">
        <f t="shared" si="98"/>
        <v>0</v>
      </c>
      <c r="BC624" s="44">
        <f t="shared" si="99"/>
        <v>0</v>
      </c>
      <c r="BD624" s="44"/>
    </row>
    <row r="625" spans="1:56" ht="15.75" hidden="1" customHeight="1" x14ac:dyDescent="0.25">
      <c r="A625" s="6"/>
      <c r="B625" s="22"/>
      <c r="C625" s="7"/>
      <c r="D625" s="46"/>
      <c r="E625" s="7"/>
      <c r="F625" s="7"/>
      <c r="G625" s="44"/>
      <c r="H625" s="41">
        <f>Tabela1[[#This Row],[PESO UNI]]*Tabela1[[#This Row],[QTE]]</f>
        <v>0</v>
      </c>
      <c r="I625" s="7"/>
      <c r="J625" s="8"/>
      <c r="K625" s="8"/>
      <c r="L625" s="9"/>
      <c r="M625" s="10"/>
      <c r="N625" s="8"/>
      <c r="O625" s="12"/>
      <c r="P625" s="13"/>
      <c r="Q625" s="14">
        <f>Tabela1[[#This Row],[QTDE/ Fabricação]]-Tabela1[[#This Row],[QTE]]</f>
        <v>0</v>
      </c>
      <c r="R625" s="19">
        <f t="shared" si="94"/>
        <v>0</v>
      </c>
      <c r="S625" s="19">
        <f t="shared" si="93"/>
        <v>0</v>
      </c>
      <c r="T625" s="20">
        <f t="shared" si="95"/>
        <v>0</v>
      </c>
      <c r="U625" s="17">
        <f>IFERROR(SUMIF('LISTA DE EMBARQUE'!B:B,MICRO!E:E,'LISTA DE EMBARQUE'!G:G),"")</f>
        <v>0</v>
      </c>
      <c r="V625" s="12" t="str">
        <f>IFERROR(VLOOKUP(Tabela1[[#This Row],[COD.MDE]],'LISTA DE EMBARQUE'!B:L,11,0),"")</f>
        <v/>
      </c>
      <c r="W625" s="13" t="str">
        <f>IFERROR(COUNTIF(#REF!,Tabela1[[#This Row],[Colunas5]]),"")</f>
        <v/>
      </c>
      <c r="X625" s="14">
        <f>Tabela1[[#This Row],[QIANTIDADE EXPEDIDA]]*Tabela1[[#This Row],[PESO UNI]]</f>
        <v>0</v>
      </c>
      <c r="Y625" s="14">
        <f t="shared" si="96"/>
        <v>0</v>
      </c>
      <c r="Z625" s="21">
        <f>Tabela1[[#This Row],[PESO TOTAL]]-Tabela1[[#This Row],[Peso Expedido]]</f>
        <v>0</v>
      </c>
      <c r="AA625" s="18"/>
      <c r="AB625" s="40"/>
      <c r="AC625" s="40"/>
      <c r="AD625" s="40"/>
      <c r="AE625" s="40"/>
      <c r="AF625" s="40"/>
      <c r="AG625" s="40"/>
      <c r="AH625" s="40"/>
      <c r="AI625" s="40" t="str">
        <f t="shared" si="100"/>
        <v>ok</v>
      </c>
      <c r="AJ625"/>
      <c r="AK625" t="str">
        <f>Tabela1[[#This Row],[Coluna1]]&amp;Tabela1[[#This Row],[PEDIDO]]</f>
        <v/>
      </c>
      <c r="AL625"/>
      <c r="AM625"/>
      <c r="AN625"/>
      <c r="AO625" t="str">
        <f t="shared" si="97"/>
        <v>/</v>
      </c>
      <c r="AP625" t="str">
        <f>Tabela1[[#This Row],[TAG]]&amp;Tabela1[[#This Row],[PEDIDO]]&amp;Tabela1[[#This Row],[PRODUTO]]</f>
        <v/>
      </c>
      <c r="AQ625" s="23" t="str">
        <f>Tabela1[[#This Row],[PRODUTO]]&amp;Tabela1[[#This Row],[TAG]]</f>
        <v/>
      </c>
      <c r="AR625" s="183">
        <f>Tabela1[[#This Row],[PESO TOTAL]]*Tabela1[[#This Row],[MATÉRIA PRIMA]]</f>
        <v>0</v>
      </c>
      <c r="AS625" s="28">
        <f>Tabela1[[#This Row],[PESO TOTAL]]*Tabela1[[#This Row],[PREPARAÇÃO ]]</f>
        <v>0</v>
      </c>
      <c r="AT625" s="28">
        <f>Tabela1[[#This Row],[PESO TOTAL]]*Tabela1[[#This Row],[CALDEIRARIA]]</f>
        <v>0</v>
      </c>
      <c r="AU625" s="28">
        <f>Tabela1[[#This Row],[PESO TOTAL]]*Tabela1[[#This Row],[SOLDA]]</f>
        <v>0</v>
      </c>
      <c r="AV625" s="28">
        <f>Tabela1[[#This Row],[PESO TOTAL]]*Tabela1[[#This Row],[ACABAMENTO]]</f>
        <v>0</v>
      </c>
      <c r="AW625" s="28">
        <f>Tabela1[[#This Row],[PESO TOTAL]]*Tabela1[[#This Row],[PRONTO ACABADO]]</f>
        <v>0</v>
      </c>
      <c r="AX625" s="28">
        <f>Tabela1[[#This Row],[PESO TOTAL]]*Tabela1[[#This Row],[EXPEDIÇÃO ]]</f>
        <v>0</v>
      </c>
      <c r="AY625" s="28" t="str">
        <f>Tabela1[[#This Row],[PEDIDO]]&amp;Tabela1[[#This Row],[PRODUTO]]</f>
        <v/>
      </c>
      <c r="AZ625" s="44">
        <f>IF(AF625="",0,IF(ISTEXT(AF625),H625*VALUE(SUBSTITUTE(AF625,"%",""))/100,H625*AF625))-Tabela1[[#This Row],[PRONTO ACABADO2]]</f>
        <v>0</v>
      </c>
      <c r="BA625" s="44">
        <f>IF(AG625="",0,IF(ISTEXT(AG625),H625*VALUE(SUBSTITUTE(AG625,"%",""))/100,H625*AG625))-Tabela1[[#This Row],[PESO EXPEDIDO2]]</f>
        <v>0</v>
      </c>
      <c r="BB625" s="44">
        <f t="shared" si="98"/>
        <v>0</v>
      </c>
      <c r="BC625" s="44">
        <f t="shared" si="99"/>
        <v>0</v>
      </c>
      <c r="BD625" s="44"/>
    </row>
    <row r="626" spans="1:56" ht="15.75" hidden="1" customHeight="1" x14ac:dyDescent="0.25">
      <c r="A626" s="6"/>
      <c r="B626" s="22"/>
      <c r="C626" s="7"/>
      <c r="D626" s="46"/>
      <c r="E626" s="7"/>
      <c r="F626" s="7"/>
      <c r="G626" s="44"/>
      <c r="H626" s="41">
        <f>Tabela1[[#This Row],[PESO UNI]]*Tabela1[[#This Row],[QTE]]</f>
        <v>0</v>
      </c>
      <c r="I626" s="7"/>
      <c r="J626" s="8"/>
      <c r="K626" s="8"/>
      <c r="L626" s="9"/>
      <c r="M626" s="10"/>
      <c r="N626" s="8"/>
      <c r="O626" s="12"/>
      <c r="P626" s="13"/>
      <c r="Q626" s="14">
        <f>Tabela1[[#This Row],[QTDE/ Fabricação]]-Tabela1[[#This Row],[QTE]]</f>
        <v>0</v>
      </c>
      <c r="R626" s="19">
        <f t="shared" si="94"/>
        <v>0</v>
      </c>
      <c r="S626" s="19">
        <f t="shared" si="93"/>
        <v>0</v>
      </c>
      <c r="T626" s="20">
        <f t="shared" si="95"/>
        <v>0</v>
      </c>
      <c r="U626" s="17">
        <f>IFERROR(SUMIF('LISTA DE EMBARQUE'!B:B,MICRO!E:E,'LISTA DE EMBARQUE'!G:G),"")</f>
        <v>0</v>
      </c>
      <c r="V626" s="12" t="str">
        <f>IFERROR(VLOOKUP(Tabela1[[#This Row],[COD.MDE]],'LISTA DE EMBARQUE'!B:L,11,0),"")</f>
        <v/>
      </c>
      <c r="W626" s="13" t="str">
        <f>IFERROR(COUNTIF(#REF!,Tabela1[[#This Row],[Colunas5]]),"")</f>
        <v/>
      </c>
      <c r="X626" s="14">
        <f>Tabela1[[#This Row],[QIANTIDADE EXPEDIDA]]*Tabela1[[#This Row],[PESO UNI]]</f>
        <v>0</v>
      </c>
      <c r="Y626" s="14">
        <f t="shared" si="96"/>
        <v>0</v>
      </c>
      <c r="Z626" s="21">
        <f>Tabela1[[#This Row],[PESO TOTAL]]-Tabela1[[#This Row],[Peso Expedido]]</f>
        <v>0</v>
      </c>
      <c r="AA626" s="18"/>
      <c r="AB626" s="40"/>
      <c r="AC626" s="40"/>
      <c r="AD626" s="40"/>
      <c r="AE626" s="40"/>
      <c r="AF626" s="40"/>
      <c r="AG626" s="40"/>
      <c r="AH626" s="40"/>
      <c r="AI626" s="40" t="str">
        <f t="shared" si="100"/>
        <v>ok</v>
      </c>
      <c r="AJ626"/>
      <c r="AK626" t="str">
        <f>Tabela1[[#This Row],[Coluna1]]&amp;Tabela1[[#This Row],[PEDIDO]]</f>
        <v/>
      </c>
      <c r="AL626"/>
      <c r="AM626"/>
      <c r="AN626"/>
      <c r="AO626" t="str">
        <f t="shared" si="97"/>
        <v>/</v>
      </c>
      <c r="AP626" t="str">
        <f>Tabela1[[#This Row],[TAG]]&amp;Tabela1[[#This Row],[PEDIDO]]&amp;Tabela1[[#This Row],[PRODUTO]]</f>
        <v/>
      </c>
      <c r="AQ626" s="23" t="str">
        <f>Tabela1[[#This Row],[PRODUTO]]&amp;Tabela1[[#This Row],[TAG]]</f>
        <v/>
      </c>
      <c r="AR626" s="183">
        <f>Tabela1[[#This Row],[PESO TOTAL]]*Tabela1[[#This Row],[MATÉRIA PRIMA]]</f>
        <v>0</v>
      </c>
      <c r="AS626" s="28">
        <f>Tabela1[[#This Row],[PESO TOTAL]]*Tabela1[[#This Row],[PREPARAÇÃO ]]</f>
        <v>0</v>
      </c>
      <c r="AT626" s="28">
        <f>Tabela1[[#This Row],[PESO TOTAL]]*Tabela1[[#This Row],[CALDEIRARIA]]</f>
        <v>0</v>
      </c>
      <c r="AU626" s="28">
        <f>Tabela1[[#This Row],[PESO TOTAL]]*Tabela1[[#This Row],[SOLDA]]</f>
        <v>0</v>
      </c>
      <c r="AV626" s="28">
        <f>Tabela1[[#This Row],[PESO TOTAL]]*Tabela1[[#This Row],[ACABAMENTO]]</f>
        <v>0</v>
      </c>
      <c r="AW626" s="28">
        <f>Tabela1[[#This Row],[PESO TOTAL]]*Tabela1[[#This Row],[PRONTO ACABADO]]</f>
        <v>0</v>
      </c>
      <c r="AX626" s="28">
        <f>Tabela1[[#This Row],[PESO TOTAL]]*Tabela1[[#This Row],[EXPEDIÇÃO ]]</f>
        <v>0</v>
      </c>
      <c r="AY626" s="28" t="str">
        <f>Tabela1[[#This Row],[PEDIDO]]&amp;Tabela1[[#This Row],[PRODUTO]]</f>
        <v/>
      </c>
      <c r="AZ626" s="44">
        <f>IF(AF626="",0,IF(ISTEXT(AF626),H626*VALUE(SUBSTITUTE(AF626,"%",""))/100,H626*AF626))-Tabela1[[#This Row],[PRONTO ACABADO2]]</f>
        <v>0</v>
      </c>
      <c r="BA626" s="44">
        <f>IF(AG626="",0,IF(ISTEXT(AG626),H626*VALUE(SUBSTITUTE(AG626,"%",""))/100,H626*AG626))-Tabela1[[#This Row],[PESO EXPEDIDO2]]</f>
        <v>0</v>
      </c>
      <c r="BB626" s="44">
        <f t="shared" si="98"/>
        <v>0</v>
      </c>
      <c r="BC626" s="44">
        <f t="shared" si="99"/>
        <v>0</v>
      </c>
      <c r="BD626" s="44"/>
    </row>
    <row r="627" spans="1:56" ht="15.75" hidden="1" customHeight="1" x14ac:dyDescent="0.25">
      <c r="A627" s="6"/>
      <c r="B627" s="22"/>
      <c r="C627" s="7"/>
      <c r="D627" s="46"/>
      <c r="E627" s="7"/>
      <c r="F627" s="7"/>
      <c r="G627" s="44"/>
      <c r="H627" s="41">
        <f>Tabela1[[#This Row],[PESO UNI]]*Tabela1[[#This Row],[QTE]]</f>
        <v>0</v>
      </c>
      <c r="I627" s="7"/>
      <c r="J627" s="8"/>
      <c r="K627" s="8"/>
      <c r="L627" s="9"/>
      <c r="M627" s="10"/>
      <c r="N627" s="8"/>
      <c r="O627" s="12"/>
      <c r="P627" s="13"/>
      <c r="Q627" s="14">
        <f>Tabela1[[#This Row],[QTDE/ Fabricação]]-Tabela1[[#This Row],[QTE]]</f>
        <v>0</v>
      </c>
      <c r="R627" s="19">
        <f t="shared" si="94"/>
        <v>0</v>
      </c>
      <c r="S627" s="19">
        <f t="shared" si="93"/>
        <v>0</v>
      </c>
      <c r="T627" s="20">
        <f t="shared" si="95"/>
        <v>0</v>
      </c>
      <c r="U627" s="17">
        <f>IFERROR(SUMIF('LISTA DE EMBARQUE'!B:B,MICRO!E:E,'LISTA DE EMBARQUE'!G:G),"")</f>
        <v>0</v>
      </c>
      <c r="V627" s="12" t="str">
        <f>IFERROR(VLOOKUP(Tabela1[[#This Row],[COD.MDE]],'LISTA DE EMBARQUE'!B:L,11,0),"")</f>
        <v/>
      </c>
      <c r="W627" s="13" t="str">
        <f>IFERROR(COUNTIF(#REF!,Tabela1[[#This Row],[Colunas5]]),"")</f>
        <v/>
      </c>
      <c r="X627" s="14">
        <f>Tabela1[[#This Row],[QIANTIDADE EXPEDIDA]]*Tabela1[[#This Row],[PESO UNI]]</f>
        <v>0</v>
      </c>
      <c r="Y627" s="14">
        <f t="shared" si="96"/>
        <v>0</v>
      </c>
      <c r="Z627" s="21">
        <f>Tabela1[[#This Row],[PESO TOTAL]]-Tabela1[[#This Row],[Peso Expedido]]</f>
        <v>0</v>
      </c>
      <c r="AA627" s="18"/>
      <c r="AB627" s="40"/>
      <c r="AC627" s="40"/>
      <c r="AD627" s="40"/>
      <c r="AE627" s="40"/>
      <c r="AF627" s="40"/>
      <c r="AG627" s="40"/>
      <c r="AH627" s="40"/>
      <c r="AI627" s="40" t="str">
        <f t="shared" si="100"/>
        <v>ok</v>
      </c>
      <c r="AJ627"/>
      <c r="AK627" t="str">
        <f>Tabela1[[#This Row],[Coluna1]]&amp;Tabela1[[#This Row],[PEDIDO]]</f>
        <v/>
      </c>
      <c r="AL627"/>
      <c r="AM627"/>
      <c r="AN627"/>
      <c r="AO627" t="str">
        <f t="shared" si="97"/>
        <v>/</v>
      </c>
      <c r="AP627" t="str">
        <f>Tabela1[[#This Row],[TAG]]&amp;Tabela1[[#This Row],[PEDIDO]]&amp;Tabela1[[#This Row],[PRODUTO]]</f>
        <v/>
      </c>
      <c r="AQ627" s="23" t="str">
        <f>Tabela1[[#This Row],[PRODUTO]]&amp;Tabela1[[#This Row],[TAG]]</f>
        <v/>
      </c>
      <c r="AR627" s="183">
        <f>Tabela1[[#This Row],[PESO TOTAL]]*Tabela1[[#This Row],[MATÉRIA PRIMA]]</f>
        <v>0</v>
      </c>
      <c r="AS627" s="28">
        <f>Tabela1[[#This Row],[PESO TOTAL]]*Tabela1[[#This Row],[PREPARAÇÃO ]]</f>
        <v>0</v>
      </c>
      <c r="AT627" s="28">
        <f>Tabela1[[#This Row],[PESO TOTAL]]*Tabela1[[#This Row],[CALDEIRARIA]]</f>
        <v>0</v>
      </c>
      <c r="AU627" s="28">
        <f>Tabela1[[#This Row],[PESO TOTAL]]*Tabela1[[#This Row],[SOLDA]]</f>
        <v>0</v>
      </c>
      <c r="AV627" s="28">
        <f>Tabela1[[#This Row],[PESO TOTAL]]*Tabela1[[#This Row],[ACABAMENTO]]</f>
        <v>0</v>
      </c>
      <c r="AW627" s="28">
        <f>Tabela1[[#This Row],[PESO TOTAL]]*Tabela1[[#This Row],[PRONTO ACABADO]]</f>
        <v>0</v>
      </c>
      <c r="AX627" s="28">
        <f>Tabela1[[#This Row],[PESO TOTAL]]*Tabela1[[#This Row],[EXPEDIÇÃO ]]</f>
        <v>0</v>
      </c>
      <c r="AY627" s="28" t="str">
        <f>Tabela1[[#This Row],[PEDIDO]]&amp;Tabela1[[#This Row],[PRODUTO]]</f>
        <v/>
      </c>
      <c r="AZ627" s="44">
        <f>IF(AF627="",0,IF(ISTEXT(AF627),H627*VALUE(SUBSTITUTE(AF627,"%",""))/100,H627*AF627))-Tabela1[[#This Row],[PRONTO ACABADO2]]</f>
        <v>0</v>
      </c>
      <c r="BA627" s="44">
        <f>IF(AG627="",0,IF(ISTEXT(AG627),H627*VALUE(SUBSTITUTE(AG627,"%",""))/100,H627*AG627))-Tabela1[[#This Row],[PESO EXPEDIDO2]]</f>
        <v>0</v>
      </c>
      <c r="BB627" s="44">
        <f t="shared" si="98"/>
        <v>0</v>
      </c>
      <c r="BC627" s="44">
        <f t="shared" si="99"/>
        <v>0</v>
      </c>
      <c r="BD627" s="44"/>
    </row>
    <row r="628" spans="1:56" ht="15.75" hidden="1" customHeight="1" x14ac:dyDescent="0.25">
      <c r="A628" s="6"/>
      <c r="B628" s="22"/>
      <c r="C628" s="7"/>
      <c r="D628" s="46"/>
      <c r="E628" s="7"/>
      <c r="F628" s="7"/>
      <c r="G628" s="44"/>
      <c r="H628" s="41">
        <f>Tabela1[[#This Row],[PESO UNI]]*Tabela1[[#This Row],[QTE]]</f>
        <v>0</v>
      </c>
      <c r="I628" s="7"/>
      <c r="J628" s="8"/>
      <c r="K628" s="8"/>
      <c r="L628" s="9"/>
      <c r="M628" s="10"/>
      <c r="N628" s="8"/>
      <c r="O628" s="12"/>
      <c r="P628" s="13"/>
      <c r="Q628" s="14">
        <f>Tabela1[[#This Row],[QTDE/ Fabricação]]-Tabela1[[#This Row],[QTE]]</f>
        <v>0</v>
      </c>
      <c r="R628" s="19">
        <f t="shared" si="94"/>
        <v>0</v>
      </c>
      <c r="S628" s="19">
        <f t="shared" si="93"/>
        <v>0</v>
      </c>
      <c r="T628" s="20">
        <f t="shared" si="95"/>
        <v>0</v>
      </c>
      <c r="U628" s="17">
        <f>IFERROR(SUMIF('LISTA DE EMBARQUE'!B:B,MICRO!E:E,'LISTA DE EMBARQUE'!G:G),"")</f>
        <v>0</v>
      </c>
      <c r="V628" s="12" t="str">
        <f>IFERROR(VLOOKUP(Tabela1[[#This Row],[COD.MDE]],'LISTA DE EMBARQUE'!B:L,11,0),"")</f>
        <v/>
      </c>
      <c r="W628" s="13" t="str">
        <f>IFERROR(COUNTIF(#REF!,Tabela1[[#This Row],[Colunas5]]),"")</f>
        <v/>
      </c>
      <c r="X628" s="14">
        <f>Tabela1[[#This Row],[QIANTIDADE EXPEDIDA]]*Tabela1[[#This Row],[PESO UNI]]</f>
        <v>0</v>
      </c>
      <c r="Y628" s="14">
        <f t="shared" si="96"/>
        <v>0</v>
      </c>
      <c r="Z628" s="21">
        <f>Tabela1[[#This Row],[PESO TOTAL]]-Tabela1[[#This Row],[Peso Expedido]]</f>
        <v>0</v>
      </c>
      <c r="AA628" s="18"/>
      <c r="AB628" s="40"/>
      <c r="AC628" s="40"/>
      <c r="AD628" s="40"/>
      <c r="AE628" s="40"/>
      <c r="AF628" s="40"/>
      <c r="AG628" s="40"/>
      <c r="AH628" s="40"/>
      <c r="AI628" s="40" t="str">
        <f t="shared" si="100"/>
        <v>ok</v>
      </c>
      <c r="AJ628"/>
      <c r="AK628" t="str">
        <f>Tabela1[[#This Row],[Coluna1]]&amp;Tabela1[[#This Row],[PEDIDO]]</f>
        <v/>
      </c>
      <c r="AL628"/>
      <c r="AM628"/>
      <c r="AN628"/>
      <c r="AO628" t="str">
        <f t="shared" si="97"/>
        <v>/</v>
      </c>
      <c r="AP628" t="str">
        <f>Tabela1[[#This Row],[TAG]]&amp;Tabela1[[#This Row],[PEDIDO]]&amp;Tabela1[[#This Row],[PRODUTO]]</f>
        <v/>
      </c>
      <c r="AQ628" s="23" t="str">
        <f>Tabela1[[#This Row],[PRODUTO]]&amp;Tabela1[[#This Row],[TAG]]</f>
        <v/>
      </c>
      <c r="AR628" s="183">
        <f>Tabela1[[#This Row],[PESO TOTAL]]*Tabela1[[#This Row],[MATÉRIA PRIMA]]</f>
        <v>0</v>
      </c>
      <c r="AS628" s="28">
        <f>Tabela1[[#This Row],[PESO TOTAL]]*Tabela1[[#This Row],[PREPARAÇÃO ]]</f>
        <v>0</v>
      </c>
      <c r="AT628" s="28">
        <f>Tabela1[[#This Row],[PESO TOTAL]]*Tabela1[[#This Row],[CALDEIRARIA]]</f>
        <v>0</v>
      </c>
      <c r="AU628" s="28">
        <f>Tabela1[[#This Row],[PESO TOTAL]]*Tabela1[[#This Row],[SOLDA]]</f>
        <v>0</v>
      </c>
      <c r="AV628" s="28">
        <f>Tabela1[[#This Row],[PESO TOTAL]]*Tabela1[[#This Row],[ACABAMENTO]]</f>
        <v>0</v>
      </c>
      <c r="AW628" s="28">
        <f>Tabela1[[#This Row],[PESO TOTAL]]*Tabela1[[#This Row],[PRONTO ACABADO]]</f>
        <v>0</v>
      </c>
      <c r="AX628" s="28">
        <f>Tabela1[[#This Row],[PESO TOTAL]]*Tabela1[[#This Row],[EXPEDIÇÃO ]]</f>
        <v>0</v>
      </c>
      <c r="AY628" s="28" t="str">
        <f>Tabela1[[#This Row],[PEDIDO]]&amp;Tabela1[[#This Row],[PRODUTO]]</f>
        <v/>
      </c>
      <c r="AZ628" s="44">
        <f>IF(AF628="",0,IF(ISTEXT(AF628),H628*VALUE(SUBSTITUTE(AF628,"%",""))/100,H628*AF628))-Tabela1[[#This Row],[PRONTO ACABADO2]]</f>
        <v>0</v>
      </c>
      <c r="BA628" s="44">
        <f>IF(AG628="",0,IF(ISTEXT(AG628),H628*VALUE(SUBSTITUTE(AG628,"%",""))/100,H628*AG628))-Tabela1[[#This Row],[PESO EXPEDIDO2]]</f>
        <v>0</v>
      </c>
      <c r="BB628" s="44">
        <f t="shared" si="98"/>
        <v>0</v>
      </c>
      <c r="BC628" s="44">
        <f t="shared" si="99"/>
        <v>0</v>
      </c>
      <c r="BD628" s="44"/>
    </row>
    <row r="629" spans="1:56" ht="15.75" hidden="1" customHeight="1" x14ac:dyDescent="0.25">
      <c r="A629" s="6"/>
      <c r="B629" s="22"/>
      <c r="C629" s="7"/>
      <c r="D629" s="46"/>
      <c r="E629" s="7"/>
      <c r="F629" s="7"/>
      <c r="G629" s="44"/>
      <c r="H629" s="41">
        <f>Tabela1[[#This Row],[PESO UNI]]*Tabela1[[#This Row],[QTE]]</f>
        <v>0</v>
      </c>
      <c r="I629" s="7"/>
      <c r="J629" s="8"/>
      <c r="K629" s="8"/>
      <c r="L629" s="9"/>
      <c r="M629" s="10"/>
      <c r="N629" s="8"/>
      <c r="O629" s="12"/>
      <c r="P629" s="13"/>
      <c r="Q629" s="14">
        <f>Tabela1[[#This Row],[QTDE/ Fabricação]]-Tabela1[[#This Row],[QTE]]</f>
        <v>0</v>
      </c>
      <c r="R629" s="19">
        <f t="shared" si="94"/>
        <v>0</v>
      </c>
      <c r="S629" s="19">
        <f t="shared" si="93"/>
        <v>0</v>
      </c>
      <c r="T629" s="20">
        <f t="shared" si="95"/>
        <v>0</v>
      </c>
      <c r="U629" s="17">
        <f>IFERROR(SUMIF('LISTA DE EMBARQUE'!B:B,MICRO!E:E,'LISTA DE EMBARQUE'!G:G),"")</f>
        <v>0</v>
      </c>
      <c r="V629" s="12" t="str">
        <f>IFERROR(VLOOKUP(Tabela1[[#This Row],[COD.MDE]],'LISTA DE EMBARQUE'!B:L,11,0),"")</f>
        <v/>
      </c>
      <c r="W629" s="13" t="str">
        <f>IFERROR(COUNTIF(#REF!,Tabela1[[#This Row],[Colunas5]]),"")</f>
        <v/>
      </c>
      <c r="X629" s="14">
        <f>Tabela1[[#This Row],[QIANTIDADE EXPEDIDA]]*Tabela1[[#This Row],[PESO UNI]]</f>
        <v>0</v>
      </c>
      <c r="Y629" s="14">
        <f t="shared" si="96"/>
        <v>0</v>
      </c>
      <c r="Z629" s="21">
        <f>Tabela1[[#This Row],[PESO TOTAL]]-Tabela1[[#This Row],[Peso Expedido]]</f>
        <v>0</v>
      </c>
      <c r="AA629" s="18"/>
      <c r="AB629" s="40"/>
      <c r="AC629" s="40"/>
      <c r="AD629" s="40"/>
      <c r="AE629" s="40"/>
      <c r="AF629" s="40"/>
      <c r="AG629" s="40"/>
      <c r="AH629" s="40"/>
      <c r="AI629" s="40" t="str">
        <f t="shared" si="100"/>
        <v>ok</v>
      </c>
      <c r="AJ629"/>
      <c r="AK629" t="str">
        <f>Tabela1[[#This Row],[Coluna1]]&amp;Tabela1[[#This Row],[PEDIDO]]</f>
        <v/>
      </c>
      <c r="AL629"/>
      <c r="AM629"/>
      <c r="AN629"/>
      <c r="AO629" t="str">
        <f t="shared" si="97"/>
        <v>/</v>
      </c>
      <c r="AP629" t="str">
        <f>Tabela1[[#This Row],[TAG]]&amp;Tabela1[[#This Row],[PEDIDO]]&amp;Tabela1[[#This Row],[PRODUTO]]</f>
        <v/>
      </c>
      <c r="AQ629" s="23" t="str">
        <f>Tabela1[[#This Row],[PRODUTO]]&amp;Tabela1[[#This Row],[TAG]]</f>
        <v/>
      </c>
      <c r="AR629" s="183">
        <f>Tabela1[[#This Row],[PESO TOTAL]]*Tabela1[[#This Row],[MATÉRIA PRIMA]]</f>
        <v>0</v>
      </c>
      <c r="AS629" s="28">
        <f>Tabela1[[#This Row],[PESO TOTAL]]*Tabela1[[#This Row],[PREPARAÇÃO ]]</f>
        <v>0</v>
      </c>
      <c r="AT629" s="28">
        <f>Tabela1[[#This Row],[PESO TOTAL]]*Tabela1[[#This Row],[CALDEIRARIA]]</f>
        <v>0</v>
      </c>
      <c r="AU629" s="28">
        <f>Tabela1[[#This Row],[PESO TOTAL]]*Tabela1[[#This Row],[SOLDA]]</f>
        <v>0</v>
      </c>
      <c r="AV629" s="28">
        <f>Tabela1[[#This Row],[PESO TOTAL]]*Tabela1[[#This Row],[ACABAMENTO]]</f>
        <v>0</v>
      </c>
      <c r="AW629" s="28">
        <f>Tabela1[[#This Row],[PESO TOTAL]]*Tabela1[[#This Row],[PRONTO ACABADO]]</f>
        <v>0</v>
      </c>
      <c r="AX629" s="28">
        <f>Tabela1[[#This Row],[PESO TOTAL]]*Tabela1[[#This Row],[EXPEDIÇÃO ]]</f>
        <v>0</v>
      </c>
      <c r="AY629" s="28" t="str">
        <f>Tabela1[[#This Row],[PEDIDO]]&amp;Tabela1[[#This Row],[PRODUTO]]</f>
        <v/>
      </c>
      <c r="AZ629" s="44">
        <f>IF(AF629="",0,IF(ISTEXT(AF629),H629*VALUE(SUBSTITUTE(AF629,"%",""))/100,H629*AF629))-Tabela1[[#This Row],[PRONTO ACABADO2]]</f>
        <v>0</v>
      </c>
      <c r="BA629" s="44">
        <f>IF(AG629="",0,IF(ISTEXT(AG629),H629*VALUE(SUBSTITUTE(AG629,"%",""))/100,H629*AG629))-Tabela1[[#This Row],[PESO EXPEDIDO2]]</f>
        <v>0</v>
      </c>
      <c r="BB629" s="44">
        <f t="shared" si="98"/>
        <v>0</v>
      </c>
      <c r="BC629" s="44">
        <f t="shared" si="99"/>
        <v>0</v>
      </c>
      <c r="BD629" s="44"/>
    </row>
    <row r="630" spans="1:56" ht="15.75" hidden="1" customHeight="1" x14ac:dyDescent="0.25">
      <c r="A630" s="6"/>
      <c r="B630" s="22"/>
      <c r="C630" s="7"/>
      <c r="D630" s="46"/>
      <c r="E630" s="7"/>
      <c r="F630" s="7"/>
      <c r="G630" s="44"/>
      <c r="H630" s="41">
        <f>Tabela1[[#This Row],[PESO UNI]]*Tabela1[[#This Row],[QTE]]</f>
        <v>0</v>
      </c>
      <c r="I630" s="7"/>
      <c r="J630" s="8"/>
      <c r="K630" s="8"/>
      <c r="L630" s="9"/>
      <c r="M630" s="10"/>
      <c r="N630" s="8"/>
      <c r="O630" s="12"/>
      <c r="P630" s="13"/>
      <c r="Q630" s="14">
        <f>Tabela1[[#This Row],[QTDE/ Fabricação]]-Tabela1[[#This Row],[QTE]]</f>
        <v>0</v>
      </c>
      <c r="R630" s="19">
        <f t="shared" si="94"/>
        <v>0</v>
      </c>
      <c r="S630" s="19">
        <f t="shared" si="93"/>
        <v>0</v>
      </c>
      <c r="T630" s="20">
        <f t="shared" si="95"/>
        <v>0</v>
      </c>
      <c r="U630" s="17">
        <f>IFERROR(SUMIF('LISTA DE EMBARQUE'!B:B,MICRO!E:E,'LISTA DE EMBARQUE'!G:G),"")</f>
        <v>0</v>
      </c>
      <c r="V630" s="12" t="str">
        <f>IFERROR(VLOOKUP(Tabela1[[#This Row],[COD.MDE]],'LISTA DE EMBARQUE'!B:L,11,0),"")</f>
        <v/>
      </c>
      <c r="W630" s="13" t="str">
        <f>IFERROR(COUNTIF(#REF!,Tabela1[[#This Row],[Colunas5]]),"")</f>
        <v/>
      </c>
      <c r="X630" s="14">
        <f>Tabela1[[#This Row],[QIANTIDADE EXPEDIDA]]*Tabela1[[#This Row],[PESO UNI]]</f>
        <v>0</v>
      </c>
      <c r="Y630" s="14">
        <f t="shared" si="96"/>
        <v>0</v>
      </c>
      <c r="Z630" s="21">
        <f>Tabela1[[#This Row],[PESO TOTAL]]-Tabela1[[#This Row],[Peso Expedido]]</f>
        <v>0</v>
      </c>
      <c r="AA630" s="18"/>
      <c r="AB630" s="40"/>
      <c r="AC630" s="40"/>
      <c r="AD630" s="40"/>
      <c r="AE630" s="40"/>
      <c r="AF630" s="40"/>
      <c r="AG630" s="40"/>
      <c r="AH630" s="40"/>
      <c r="AI630" s="40" t="str">
        <f t="shared" si="100"/>
        <v>ok</v>
      </c>
      <c r="AJ630"/>
      <c r="AK630" t="str">
        <f>Tabela1[[#This Row],[Coluna1]]&amp;Tabela1[[#This Row],[PEDIDO]]</f>
        <v/>
      </c>
      <c r="AL630"/>
      <c r="AM630"/>
      <c r="AN630"/>
      <c r="AO630" t="str">
        <f t="shared" si="97"/>
        <v>/</v>
      </c>
      <c r="AP630" t="str">
        <f>Tabela1[[#This Row],[TAG]]&amp;Tabela1[[#This Row],[PEDIDO]]&amp;Tabela1[[#This Row],[PRODUTO]]</f>
        <v/>
      </c>
      <c r="AQ630" s="23" t="str">
        <f>Tabela1[[#This Row],[PRODUTO]]&amp;Tabela1[[#This Row],[TAG]]</f>
        <v/>
      </c>
      <c r="AR630" s="183">
        <f>Tabela1[[#This Row],[PESO TOTAL]]*Tabela1[[#This Row],[MATÉRIA PRIMA]]</f>
        <v>0</v>
      </c>
      <c r="AS630" s="28">
        <f>Tabela1[[#This Row],[PESO TOTAL]]*Tabela1[[#This Row],[PREPARAÇÃO ]]</f>
        <v>0</v>
      </c>
      <c r="AT630" s="28">
        <f>Tabela1[[#This Row],[PESO TOTAL]]*Tabela1[[#This Row],[CALDEIRARIA]]</f>
        <v>0</v>
      </c>
      <c r="AU630" s="28">
        <f>Tabela1[[#This Row],[PESO TOTAL]]*Tabela1[[#This Row],[SOLDA]]</f>
        <v>0</v>
      </c>
      <c r="AV630" s="28">
        <f>Tabela1[[#This Row],[PESO TOTAL]]*Tabela1[[#This Row],[ACABAMENTO]]</f>
        <v>0</v>
      </c>
      <c r="AW630" s="28">
        <f>Tabela1[[#This Row],[PESO TOTAL]]*Tabela1[[#This Row],[PRONTO ACABADO]]</f>
        <v>0</v>
      </c>
      <c r="AX630" s="28">
        <f>Tabela1[[#This Row],[PESO TOTAL]]*Tabela1[[#This Row],[EXPEDIÇÃO ]]</f>
        <v>0</v>
      </c>
      <c r="AY630" s="28" t="str">
        <f>Tabela1[[#This Row],[PEDIDO]]&amp;Tabela1[[#This Row],[PRODUTO]]</f>
        <v/>
      </c>
      <c r="AZ630" s="44">
        <f>IF(AF630="",0,IF(ISTEXT(AF630),H630*VALUE(SUBSTITUTE(AF630,"%",""))/100,H630*AF630))-Tabela1[[#This Row],[PRONTO ACABADO2]]</f>
        <v>0</v>
      </c>
      <c r="BA630" s="44">
        <f>IF(AG630="",0,IF(ISTEXT(AG630),H630*VALUE(SUBSTITUTE(AG630,"%",""))/100,H630*AG630))-Tabela1[[#This Row],[PESO EXPEDIDO2]]</f>
        <v>0</v>
      </c>
      <c r="BB630" s="44">
        <f t="shared" si="98"/>
        <v>0</v>
      </c>
      <c r="BC630" s="44">
        <f t="shared" si="99"/>
        <v>0</v>
      </c>
      <c r="BD630" s="44"/>
    </row>
    <row r="631" spans="1:56" ht="15.75" hidden="1" customHeight="1" x14ac:dyDescent="0.25">
      <c r="A631" s="6"/>
      <c r="B631" s="22"/>
      <c r="C631" s="7"/>
      <c r="D631" s="46"/>
      <c r="E631" s="7"/>
      <c r="F631" s="7"/>
      <c r="G631" s="44"/>
      <c r="H631" s="41">
        <f>Tabela1[[#This Row],[PESO UNI]]*Tabela1[[#This Row],[QTE]]</f>
        <v>0</v>
      </c>
      <c r="I631" s="7"/>
      <c r="J631" s="8"/>
      <c r="K631" s="8"/>
      <c r="L631" s="9"/>
      <c r="M631" s="10"/>
      <c r="N631" s="8"/>
      <c r="O631" s="12"/>
      <c r="P631" s="13"/>
      <c r="Q631" s="14">
        <f>Tabela1[[#This Row],[QTDE/ Fabricação]]-Tabela1[[#This Row],[QTE]]</f>
        <v>0</v>
      </c>
      <c r="R631" s="19">
        <f t="shared" si="94"/>
        <v>0</v>
      </c>
      <c r="S631" s="19">
        <f t="shared" si="93"/>
        <v>0</v>
      </c>
      <c r="T631" s="20">
        <f t="shared" si="95"/>
        <v>0</v>
      </c>
      <c r="U631" s="17">
        <f>IFERROR(SUMIF('LISTA DE EMBARQUE'!B:B,MICRO!E:E,'LISTA DE EMBARQUE'!G:G),"")</f>
        <v>0</v>
      </c>
      <c r="V631" s="12" t="str">
        <f>IFERROR(VLOOKUP(Tabela1[[#This Row],[COD.MDE]],'LISTA DE EMBARQUE'!B:L,11,0),"")</f>
        <v/>
      </c>
      <c r="W631" s="13" t="str">
        <f>IFERROR(COUNTIF(#REF!,Tabela1[[#This Row],[Colunas5]]),"")</f>
        <v/>
      </c>
      <c r="X631" s="14">
        <f>Tabela1[[#This Row],[QIANTIDADE EXPEDIDA]]*Tabela1[[#This Row],[PESO UNI]]</f>
        <v>0</v>
      </c>
      <c r="Y631" s="14">
        <f t="shared" si="96"/>
        <v>0</v>
      </c>
      <c r="Z631" s="21">
        <f>Tabela1[[#This Row],[PESO TOTAL]]-Tabela1[[#This Row],[Peso Expedido]]</f>
        <v>0</v>
      </c>
      <c r="AA631" s="18"/>
      <c r="AB631" s="40"/>
      <c r="AC631" s="40"/>
      <c r="AD631" s="40"/>
      <c r="AE631" s="40"/>
      <c r="AF631" s="40"/>
      <c r="AG631" s="40"/>
      <c r="AH631" s="40"/>
      <c r="AI631" s="40" t="str">
        <f t="shared" si="100"/>
        <v>ok</v>
      </c>
      <c r="AJ631"/>
      <c r="AK631" t="str">
        <f>Tabela1[[#This Row],[Coluna1]]&amp;Tabela1[[#This Row],[PEDIDO]]</f>
        <v/>
      </c>
      <c r="AL631"/>
      <c r="AM631"/>
      <c r="AN631"/>
      <c r="AO631" t="str">
        <f t="shared" si="97"/>
        <v>/</v>
      </c>
      <c r="AP631" t="str">
        <f>Tabela1[[#This Row],[TAG]]&amp;Tabela1[[#This Row],[PEDIDO]]&amp;Tabela1[[#This Row],[PRODUTO]]</f>
        <v/>
      </c>
      <c r="AQ631" s="23" t="str">
        <f>Tabela1[[#This Row],[PRODUTO]]&amp;Tabela1[[#This Row],[TAG]]</f>
        <v/>
      </c>
      <c r="AR631" s="183">
        <f>Tabela1[[#This Row],[PESO TOTAL]]*Tabela1[[#This Row],[MATÉRIA PRIMA]]</f>
        <v>0</v>
      </c>
      <c r="AS631" s="28">
        <f>Tabela1[[#This Row],[PESO TOTAL]]*Tabela1[[#This Row],[PREPARAÇÃO ]]</f>
        <v>0</v>
      </c>
      <c r="AT631" s="28">
        <f>Tabela1[[#This Row],[PESO TOTAL]]*Tabela1[[#This Row],[CALDEIRARIA]]</f>
        <v>0</v>
      </c>
      <c r="AU631" s="28">
        <f>Tabela1[[#This Row],[PESO TOTAL]]*Tabela1[[#This Row],[SOLDA]]</f>
        <v>0</v>
      </c>
      <c r="AV631" s="28">
        <f>Tabela1[[#This Row],[PESO TOTAL]]*Tabela1[[#This Row],[ACABAMENTO]]</f>
        <v>0</v>
      </c>
      <c r="AW631" s="28">
        <f>Tabela1[[#This Row],[PESO TOTAL]]*Tabela1[[#This Row],[PRONTO ACABADO]]</f>
        <v>0</v>
      </c>
      <c r="AX631" s="28">
        <f>Tabela1[[#This Row],[PESO TOTAL]]*Tabela1[[#This Row],[EXPEDIÇÃO ]]</f>
        <v>0</v>
      </c>
      <c r="AY631" s="28" t="str">
        <f>Tabela1[[#This Row],[PEDIDO]]&amp;Tabela1[[#This Row],[PRODUTO]]</f>
        <v/>
      </c>
      <c r="AZ631" s="44">
        <f>IF(AF631="",0,IF(ISTEXT(AF631),H631*VALUE(SUBSTITUTE(AF631,"%",""))/100,H631*AF631))-Tabela1[[#This Row],[PRONTO ACABADO2]]</f>
        <v>0</v>
      </c>
      <c r="BA631" s="44">
        <f>IF(AG631="",0,IF(ISTEXT(AG631),H631*VALUE(SUBSTITUTE(AG631,"%",""))/100,H631*AG631))-Tabela1[[#This Row],[PESO EXPEDIDO2]]</f>
        <v>0</v>
      </c>
      <c r="BB631" s="44">
        <f t="shared" si="98"/>
        <v>0</v>
      </c>
      <c r="BC631" s="44">
        <f t="shared" si="99"/>
        <v>0</v>
      </c>
      <c r="BD631" s="44"/>
    </row>
    <row r="632" spans="1:56" ht="15.75" hidden="1" customHeight="1" x14ac:dyDescent="0.25">
      <c r="A632" s="6"/>
      <c r="B632" s="22"/>
      <c r="C632" s="7"/>
      <c r="D632" s="46"/>
      <c r="E632" s="7"/>
      <c r="F632" s="7"/>
      <c r="G632" s="44"/>
      <c r="H632" s="41">
        <f>Tabela1[[#This Row],[PESO UNI]]*Tabela1[[#This Row],[QTE]]</f>
        <v>0</v>
      </c>
      <c r="I632" s="7"/>
      <c r="J632" s="8"/>
      <c r="K632" s="8"/>
      <c r="L632" s="9"/>
      <c r="M632" s="10"/>
      <c r="N632" s="8"/>
      <c r="O632" s="12"/>
      <c r="P632" s="13"/>
      <c r="Q632" s="14">
        <f>Tabela1[[#This Row],[QTDE/ Fabricação]]-Tabela1[[#This Row],[QTE]]</f>
        <v>0</v>
      </c>
      <c r="R632" s="19">
        <f t="shared" si="94"/>
        <v>0</v>
      </c>
      <c r="S632" s="19">
        <f t="shared" si="93"/>
        <v>0</v>
      </c>
      <c r="T632" s="20">
        <f t="shared" si="95"/>
        <v>0</v>
      </c>
      <c r="U632" s="17">
        <f>IFERROR(SUMIF('LISTA DE EMBARQUE'!B:B,MICRO!E:E,'LISTA DE EMBARQUE'!G:G),"")</f>
        <v>0</v>
      </c>
      <c r="V632" s="12" t="str">
        <f>IFERROR(VLOOKUP(Tabela1[[#This Row],[COD.MDE]],'LISTA DE EMBARQUE'!B:L,11,0),"")</f>
        <v/>
      </c>
      <c r="W632" s="13" t="str">
        <f>IFERROR(COUNTIF(#REF!,Tabela1[[#This Row],[Colunas5]]),"")</f>
        <v/>
      </c>
      <c r="X632" s="14">
        <f>Tabela1[[#This Row],[QIANTIDADE EXPEDIDA]]*Tabela1[[#This Row],[PESO UNI]]</f>
        <v>0</v>
      </c>
      <c r="Y632" s="14">
        <f t="shared" si="96"/>
        <v>0</v>
      </c>
      <c r="Z632" s="21">
        <f>Tabela1[[#This Row],[PESO TOTAL]]-Tabela1[[#This Row],[Peso Expedido]]</f>
        <v>0</v>
      </c>
      <c r="AA632" s="18"/>
      <c r="AB632" s="40"/>
      <c r="AC632" s="40"/>
      <c r="AD632" s="40"/>
      <c r="AE632" s="40"/>
      <c r="AF632" s="40"/>
      <c r="AG632" s="40"/>
      <c r="AH632" s="40"/>
      <c r="AI632" s="40" t="str">
        <f t="shared" si="100"/>
        <v>ok</v>
      </c>
      <c r="AJ632"/>
      <c r="AK632" t="str">
        <f>Tabela1[[#This Row],[Coluna1]]&amp;Tabela1[[#This Row],[PEDIDO]]</f>
        <v/>
      </c>
      <c r="AL632"/>
      <c r="AM632"/>
      <c r="AN632"/>
      <c r="AO632" t="str">
        <f t="shared" si="97"/>
        <v>/</v>
      </c>
      <c r="AP632" t="str">
        <f>Tabela1[[#This Row],[TAG]]&amp;Tabela1[[#This Row],[PEDIDO]]&amp;Tabela1[[#This Row],[PRODUTO]]</f>
        <v/>
      </c>
      <c r="AQ632" s="23" t="str">
        <f>Tabela1[[#This Row],[PRODUTO]]&amp;Tabela1[[#This Row],[TAG]]</f>
        <v/>
      </c>
      <c r="AR632" s="183">
        <f>Tabela1[[#This Row],[PESO TOTAL]]*Tabela1[[#This Row],[MATÉRIA PRIMA]]</f>
        <v>0</v>
      </c>
      <c r="AS632" s="28">
        <f>Tabela1[[#This Row],[PESO TOTAL]]*Tabela1[[#This Row],[PREPARAÇÃO ]]</f>
        <v>0</v>
      </c>
      <c r="AT632" s="28">
        <f>Tabela1[[#This Row],[PESO TOTAL]]*Tabela1[[#This Row],[CALDEIRARIA]]</f>
        <v>0</v>
      </c>
      <c r="AU632" s="28">
        <f>Tabela1[[#This Row],[PESO TOTAL]]*Tabela1[[#This Row],[SOLDA]]</f>
        <v>0</v>
      </c>
      <c r="AV632" s="28">
        <f>Tabela1[[#This Row],[PESO TOTAL]]*Tabela1[[#This Row],[ACABAMENTO]]</f>
        <v>0</v>
      </c>
      <c r="AW632" s="28">
        <f>Tabela1[[#This Row],[PESO TOTAL]]*Tabela1[[#This Row],[PRONTO ACABADO]]</f>
        <v>0</v>
      </c>
      <c r="AX632" s="28">
        <f>Tabela1[[#This Row],[PESO TOTAL]]*Tabela1[[#This Row],[EXPEDIÇÃO ]]</f>
        <v>0</v>
      </c>
      <c r="AY632" s="28" t="str">
        <f>Tabela1[[#This Row],[PEDIDO]]&amp;Tabela1[[#This Row],[PRODUTO]]</f>
        <v/>
      </c>
      <c r="AZ632" s="44">
        <f>IF(AF632="",0,IF(ISTEXT(AF632),H632*VALUE(SUBSTITUTE(AF632,"%",""))/100,H632*AF632))-Tabela1[[#This Row],[PRONTO ACABADO2]]</f>
        <v>0</v>
      </c>
      <c r="BA632" s="44">
        <f>IF(AG632="",0,IF(ISTEXT(AG632),H632*VALUE(SUBSTITUTE(AG632,"%",""))/100,H632*AG632))-Tabela1[[#This Row],[PESO EXPEDIDO2]]</f>
        <v>0</v>
      </c>
      <c r="BB632" s="44">
        <f t="shared" si="98"/>
        <v>0</v>
      </c>
      <c r="BC632" s="44">
        <f t="shared" si="99"/>
        <v>0</v>
      </c>
      <c r="BD632" s="44"/>
    </row>
    <row r="633" spans="1:56" ht="15.75" hidden="1" customHeight="1" x14ac:dyDescent="0.25">
      <c r="A633" s="6"/>
      <c r="B633" s="22"/>
      <c r="C633" s="7"/>
      <c r="D633" s="46"/>
      <c r="E633" s="7"/>
      <c r="F633" s="7"/>
      <c r="G633" s="44"/>
      <c r="H633" s="41">
        <f>Tabela1[[#This Row],[PESO UNI]]*Tabela1[[#This Row],[QTE]]</f>
        <v>0</v>
      </c>
      <c r="I633" s="7"/>
      <c r="J633" s="8"/>
      <c r="K633" s="8"/>
      <c r="L633" s="9"/>
      <c r="M633" s="10"/>
      <c r="N633" s="8"/>
      <c r="O633" s="12"/>
      <c r="P633" s="13"/>
      <c r="Q633" s="14">
        <f>Tabela1[[#This Row],[QTDE/ Fabricação]]-Tabela1[[#This Row],[QTE]]</f>
        <v>0</v>
      </c>
      <c r="R633" s="19">
        <f t="shared" si="94"/>
        <v>0</v>
      </c>
      <c r="S633" s="19">
        <f t="shared" si="93"/>
        <v>0</v>
      </c>
      <c r="T633" s="20">
        <f t="shared" si="95"/>
        <v>0</v>
      </c>
      <c r="U633" s="17">
        <f>IFERROR(SUMIF('LISTA DE EMBARQUE'!B:B,MICRO!E:E,'LISTA DE EMBARQUE'!G:G),"")</f>
        <v>0</v>
      </c>
      <c r="V633" s="12" t="str">
        <f>IFERROR(VLOOKUP(Tabela1[[#This Row],[COD.MDE]],'LISTA DE EMBARQUE'!B:L,11,0),"")</f>
        <v/>
      </c>
      <c r="W633" s="13" t="str">
        <f>IFERROR(COUNTIF(#REF!,Tabela1[[#This Row],[Colunas5]]),"")</f>
        <v/>
      </c>
      <c r="X633" s="14">
        <f>Tabela1[[#This Row],[QIANTIDADE EXPEDIDA]]*Tabela1[[#This Row],[PESO UNI]]</f>
        <v>0</v>
      </c>
      <c r="Y633" s="14">
        <f t="shared" si="96"/>
        <v>0</v>
      </c>
      <c r="Z633" s="21">
        <f>Tabela1[[#This Row],[PESO TOTAL]]-Tabela1[[#This Row],[Peso Expedido]]</f>
        <v>0</v>
      </c>
      <c r="AA633" s="18"/>
      <c r="AB633" s="40"/>
      <c r="AC633" s="40"/>
      <c r="AD633" s="40"/>
      <c r="AE633" s="40"/>
      <c r="AF633" s="40"/>
      <c r="AG633" s="40"/>
      <c r="AH633" s="40"/>
      <c r="AI633" s="40" t="str">
        <f t="shared" si="100"/>
        <v>ok</v>
      </c>
      <c r="AJ633"/>
      <c r="AK633" t="str">
        <f>Tabela1[[#This Row],[Coluna1]]&amp;Tabela1[[#This Row],[PEDIDO]]</f>
        <v/>
      </c>
      <c r="AL633"/>
      <c r="AM633"/>
      <c r="AN633"/>
      <c r="AO633" t="str">
        <f t="shared" si="97"/>
        <v>/</v>
      </c>
      <c r="AP633" t="str">
        <f>Tabela1[[#This Row],[TAG]]&amp;Tabela1[[#This Row],[PEDIDO]]&amp;Tabela1[[#This Row],[PRODUTO]]</f>
        <v/>
      </c>
      <c r="AQ633" s="23" t="str">
        <f>Tabela1[[#This Row],[PRODUTO]]&amp;Tabela1[[#This Row],[TAG]]</f>
        <v/>
      </c>
      <c r="AR633" s="183">
        <f>Tabela1[[#This Row],[PESO TOTAL]]*Tabela1[[#This Row],[MATÉRIA PRIMA]]</f>
        <v>0</v>
      </c>
      <c r="AS633" s="28">
        <f>Tabela1[[#This Row],[PESO TOTAL]]*Tabela1[[#This Row],[PREPARAÇÃO ]]</f>
        <v>0</v>
      </c>
      <c r="AT633" s="28">
        <f>Tabela1[[#This Row],[PESO TOTAL]]*Tabela1[[#This Row],[CALDEIRARIA]]</f>
        <v>0</v>
      </c>
      <c r="AU633" s="28">
        <f>Tabela1[[#This Row],[PESO TOTAL]]*Tabela1[[#This Row],[SOLDA]]</f>
        <v>0</v>
      </c>
      <c r="AV633" s="28">
        <f>Tabela1[[#This Row],[PESO TOTAL]]*Tabela1[[#This Row],[ACABAMENTO]]</f>
        <v>0</v>
      </c>
      <c r="AW633" s="28">
        <f>Tabela1[[#This Row],[PESO TOTAL]]*Tabela1[[#This Row],[PRONTO ACABADO]]</f>
        <v>0</v>
      </c>
      <c r="AX633" s="28">
        <f>Tabela1[[#This Row],[PESO TOTAL]]*Tabela1[[#This Row],[EXPEDIÇÃO ]]</f>
        <v>0</v>
      </c>
      <c r="AY633" s="28" t="str">
        <f>Tabela1[[#This Row],[PEDIDO]]&amp;Tabela1[[#This Row],[PRODUTO]]</f>
        <v/>
      </c>
      <c r="AZ633" s="44">
        <f>IF(AF633="",0,IF(ISTEXT(AF633),H633*VALUE(SUBSTITUTE(AF633,"%",""))/100,H633*AF633))-Tabela1[[#This Row],[PRONTO ACABADO2]]</f>
        <v>0</v>
      </c>
      <c r="BA633" s="44">
        <f>IF(AG633="",0,IF(ISTEXT(AG633),H633*VALUE(SUBSTITUTE(AG633,"%",""))/100,H633*AG633))-Tabela1[[#This Row],[PESO EXPEDIDO2]]</f>
        <v>0</v>
      </c>
      <c r="BB633" s="44">
        <f t="shared" si="98"/>
        <v>0</v>
      </c>
      <c r="BC633" s="44">
        <f t="shared" si="99"/>
        <v>0</v>
      </c>
      <c r="BD633" s="44"/>
    </row>
    <row r="634" spans="1:56" ht="15.75" hidden="1" customHeight="1" x14ac:dyDescent="0.25">
      <c r="A634" s="6"/>
      <c r="B634" s="22"/>
      <c r="C634" s="7"/>
      <c r="D634" s="46"/>
      <c r="E634" s="7"/>
      <c r="F634" s="7"/>
      <c r="G634" s="44"/>
      <c r="H634" s="41">
        <f>Tabela1[[#This Row],[PESO UNI]]*Tabela1[[#This Row],[QTE]]</f>
        <v>0</v>
      </c>
      <c r="I634" s="7"/>
      <c r="J634" s="8"/>
      <c r="K634" s="8"/>
      <c r="L634" s="9"/>
      <c r="M634" s="10"/>
      <c r="N634" s="8"/>
      <c r="O634" s="12"/>
      <c r="P634" s="13"/>
      <c r="Q634" s="14">
        <f>Tabela1[[#This Row],[QTDE/ Fabricação]]-Tabela1[[#This Row],[QTE]]</f>
        <v>0</v>
      </c>
      <c r="R634" s="19">
        <f t="shared" si="94"/>
        <v>0</v>
      </c>
      <c r="S634" s="19">
        <f t="shared" ref="S634:S697" si="101">IFERROR(H634*AG634,"")</f>
        <v>0</v>
      </c>
      <c r="T634" s="20">
        <f t="shared" si="95"/>
        <v>0</v>
      </c>
      <c r="U634" s="17">
        <f>IFERROR(SUMIF('LISTA DE EMBARQUE'!B:B,MICRO!E:E,'LISTA DE EMBARQUE'!G:G),"")</f>
        <v>0</v>
      </c>
      <c r="V634" s="12" t="str">
        <f>IFERROR(VLOOKUP(Tabela1[[#This Row],[COD.MDE]],'LISTA DE EMBARQUE'!B:L,11,0),"")</f>
        <v/>
      </c>
      <c r="W634" s="13" t="str">
        <f>IFERROR(COUNTIF(#REF!,Tabela1[[#This Row],[Colunas5]]),"")</f>
        <v/>
      </c>
      <c r="X634" s="14">
        <f>Tabela1[[#This Row],[QIANTIDADE EXPEDIDA]]*Tabela1[[#This Row],[PESO UNI]]</f>
        <v>0</v>
      </c>
      <c r="Y634" s="14">
        <f t="shared" si="96"/>
        <v>0</v>
      </c>
      <c r="Z634" s="21">
        <f>Tabela1[[#This Row],[PESO TOTAL]]-Tabela1[[#This Row],[Peso Expedido]]</f>
        <v>0</v>
      </c>
      <c r="AA634" s="18"/>
      <c r="AB634" s="40"/>
      <c r="AC634" s="40"/>
      <c r="AD634" s="40"/>
      <c r="AE634" s="40"/>
      <c r="AF634" s="40"/>
      <c r="AG634" s="40"/>
      <c r="AH634" s="40"/>
      <c r="AI634" s="40" t="str">
        <f t="shared" si="100"/>
        <v>ok</v>
      </c>
      <c r="AJ634"/>
      <c r="AK634" t="str">
        <f>Tabela1[[#This Row],[Coluna1]]&amp;Tabela1[[#This Row],[PEDIDO]]</f>
        <v/>
      </c>
      <c r="AL634"/>
      <c r="AM634"/>
      <c r="AN634"/>
      <c r="AO634" t="str">
        <f t="shared" si="97"/>
        <v>/</v>
      </c>
      <c r="AP634" t="str">
        <f>Tabela1[[#This Row],[TAG]]&amp;Tabela1[[#This Row],[PEDIDO]]&amp;Tabela1[[#This Row],[PRODUTO]]</f>
        <v/>
      </c>
      <c r="AQ634" s="23" t="str">
        <f>Tabela1[[#This Row],[PRODUTO]]&amp;Tabela1[[#This Row],[TAG]]</f>
        <v/>
      </c>
      <c r="AR634" s="183">
        <f>Tabela1[[#This Row],[PESO TOTAL]]*Tabela1[[#This Row],[MATÉRIA PRIMA]]</f>
        <v>0</v>
      </c>
      <c r="AS634" s="28">
        <f>Tabela1[[#This Row],[PESO TOTAL]]*Tabela1[[#This Row],[PREPARAÇÃO ]]</f>
        <v>0</v>
      </c>
      <c r="AT634" s="28">
        <f>Tabela1[[#This Row],[PESO TOTAL]]*Tabela1[[#This Row],[CALDEIRARIA]]</f>
        <v>0</v>
      </c>
      <c r="AU634" s="28">
        <f>Tabela1[[#This Row],[PESO TOTAL]]*Tabela1[[#This Row],[SOLDA]]</f>
        <v>0</v>
      </c>
      <c r="AV634" s="28">
        <f>Tabela1[[#This Row],[PESO TOTAL]]*Tabela1[[#This Row],[ACABAMENTO]]</f>
        <v>0</v>
      </c>
      <c r="AW634" s="28">
        <f>Tabela1[[#This Row],[PESO TOTAL]]*Tabela1[[#This Row],[PRONTO ACABADO]]</f>
        <v>0</v>
      </c>
      <c r="AX634" s="28">
        <f>Tabela1[[#This Row],[PESO TOTAL]]*Tabela1[[#This Row],[EXPEDIÇÃO ]]</f>
        <v>0</v>
      </c>
      <c r="AY634" s="28" t="str">
        <f>Tabela1[[#This Row],[PEDIDO]]&amp;Tabela1[[#This Row],[PRODUTO]]</f>
        <v/>
      </c>
      <c r="AZ634" s="44">
        <f>IF(AF634="",0,IF(ISTEXT(AF634),H634*VALUE(SUBSTITUTE(AF634,"%",""))/100,H634*AF634))-Tabela1[[#This Row],[PRONTO ACABADO2]]</f>
        <v>0</v>
      </c>
      <c r="BA634" s="44">
        <f>IF(AG634="",0,IF(ISTEXT(AG634),H634*VALUE(SUBSTITUTE(AG634,"%",""))/100,H634*AG634))-Tabela1[[#This Row],[PESO EXPEDIDO2]]</f>
        <v>0</v>
      </c>
      <c r="BB634" s="44">
        <f t="shared" si="98"/>
        <v>0</v>
      </c>
      <c r="BC634" s="44">
        <f t="shared" si="99"/>
        <v>0</v>
      </c>
      <c r="BD634" s="44"/>
    </row>
    <row r="635" spans="1:56" ht="15.75" hidden="1" customHeight="1" x14ac:dyDescent="0.25">
      <c r="A635" s="6"/>
      <c r="B635" s="22"/>
      <c r="C635" s="7"/>
      <c r="D635" s="46"/>
      <c r="E635" s="7"/>
      <c r="F635" s="7"/>
      <c r="G635" s="44"/>
      <c r="H635" s="41">
        <f>Tabela1[[#This Row],[PESO UNI]]*Tabela1[[#This Row],[QTE]]</f>
        <v>0</v>
      </c>
      <c r="I635" s="7"/>
      <c r="J635" s="8"/>
      <c r="K635" s="8"/>
      <c r="L635" s="9"/>
      <c r="M635" s="10"/>
      <c r="N635" s="8"/>
      <c r="O635" s="12"/>
      <c r="P635" s="13"/>
      <c r="Q635" s="14">
        <f>Tabela1[[#This Row],[QTDE/ Fabricação]]-Tabela1[[#This Row],[QTE]]</f>
        <v>0</v>
      </c>
      <c r="R635" s="19">
        <f t="shared" si="94"/>
        <v>0</v>
      </c>
      <c r="S635" s="19">
        <f t="shared" si="101"/>
        <v>0</v>
      </c>
      <c r="T635" s="20">
        <f t="shared" si="95"/>
        <v>0</v>
      </c>
      <c r="U635" s="17">
        <f>IFERROR(SUMIF('LISTA DE EMBARQUE'!B:B,MICRO!E:E,'LISTA DE EMBARQUE'!G:G),"")</f>
        <v>0</v>
      </c>
      <c r="V635" s="12" t="str">
        <f>IFERROR(VLOOKUP(Tabela1[[#This Row],[COD.MDE]],'LISTA DE EMBARQUE'!B:L,11,0),"")</f>
        <v/>
      </c>
      <c r="W635" s="13" t="str">
        <f>IFERROR(COUNTIF(#REF!,Tabela1[[#This Row],[Colunas5]]),"")</f>
        <v/>
      </c>
      <c r="X635" s="14">
        <f>Tabela1[[#This Row],[QIANTIDADE EXPEDIDA]]*Tabela1[[#This Row],[PESO UNI]]</f>
        <v>0</v>
      </c>
      <c r="Y635" s="14">
        <f t="shared" si="96"/>
        <v>0</v>
      </c>
      <c r="Z635" s="21">
        <f>Tabela1[[#This Row],[PESO TOTAL]]-Tabela1[[#This Row],[Peso Expedido]]</f>
        <v>0</v>
      </c>
      <c r="AA635" s="18"/>
      <c r="AB635" s="40"/>
      <c r="AC635" s="40"/>
      <c r="AD635" s="40"/>
      <c r="AE635" s="40"/>
      <c r="AF635" s="40"/>
      <c r="AG635" s="40"/>
      <c r="AH635" s="40"/>
      <c r="AI635" s="40" t="str">
        <f t="shared" si="100"/>
        <v>ok</v>
      </c>
      <c r="AJ635"/>
      <c r="AK635" t="str">
        <f>Tabela1[[#This Row],[Coluna1]]&amp;Tabela1[[#This Row],[PEDIDO]]</f>
        <v/>
      </c>
      <c r="AL635"/>
      <c r="AM635"/>
      <c r="AN635"/>
      <c r="AO635" t="str">
        <f t="shared" si="97"/>
        <v>/</v>
      </c>
      <c r="AP635" t="str">
        <f>Tabela1[[#This Row],[TAG]]&amp;Tabela1[[#This Row],[PEDIDO]]&amp;Tabela1[[#This Row],[PRODUTO]]</f>
        <v/>
      </c>
      <c r="AQ635" s="23" t="str">
        <f>Tabela1[[#This Row],[PRODUTO]]&amp;Tabela1[[#This Row],[TAG]]</f>
        <v/>
      </c>
      <c r="AR635" s="183">
        <f>Tabela1[[#This Row],[PESO TOTAL]]*Tabela1[[#This Row],[MATÉRIA PRIMA]]</f>
        <v>0</v>
      </c>
      <c r="AS635" s="28">
        <f>Tabela1[[#This Row],[PESO TOTAL]]*Tabela1[[#This Row],[PREPARAÇÃO ]]</f>
        <v>0</v>
      </c>
      <c r="AT635" s="28">
        <f>Tabela1[[#This Row],[PESO TOTAL]]*Tabela1[[#This Row],[CALDEIRARIA]]</f>
        <v>0</v>
      </c>
      <c r="AU635" s="28">
        <f>Tabela1[[#This Row],[PESO TOTAL]]*Tabela1[[#This Row],[SOLDA]]</f>
        <v>0</v>
      </c>
      <c r="AV635" s="28">
        <f>Tabela1[[#This Row],[PESO TOTAL]]*Tabela1[[#This Row],[ACABAMENTO]]</f>
        <v>0</v>
      </c>
      <c r="AW635" s="28">
        <f>Tabela1[[#This Row],[PESO TOTAL]]*Tabela1[[#This Row],[PRONTO ACABADO]]</f>
        <v>0</v>
      </c>
      <c r="AX635" s="28">
        <f>Tabela1[[#This Row],[PESO TOTAL]]*Tabela1[[#This Row],[EXPEDIÇÃO ]]</f>
        <v>0</v>
      </c>
      <c r="AY635" s="28" t="str">
        <f>Tabela1[[#This Row],[PEDIDO]]&amp;Tabela1[[#This Row],[PRODUTO]]</f>
        <v/>
      </c>
      <c r="AZ635" s="44">
        <f>IF(AF635="",0,IF(ISTEXT(AF635),H635*VALUE(SUBSTITUTE(AF635,"%",""))/100,H635*AF635))-Tabela1[[#This Row],[PRONTO ACABADO2]]</f>
        <v>0</v>
      </c>
      <c r="BA635" s="44">
        <f>IF(AG635="",0,IF(ISTEXT(AG635),H635*VALUE(SUBSTITUTE(AG635,"%",""))/100,H635*AG635))-Tabela1[[#This Row],[PESO EXPEDIDO2]]</f>
        <v>0</v>
      </c>
      <c r="BB635" s="44">
        <f t="shared" si="98"/>
        <v>0</v>
      </c>
      <c r="BC635" s="44">
        <f t="shared" si="99"/>
        <v>0</v>
      </c>
      <c r="BD635" s="44"/>
    </row>
    <row r="636" spans="1:56" ht="15.75" hidden="1" customHeight="1" x14ac:dyDescent="0.25">
      <c r="A636" s="6"/>
      <c r="B636" s="22"/>
      <c r="C636" s="7"/>
      <c r="D636" s="46"/>
      <c r="E636" s="7"/>
      <c r="F636" s="7"/>
      <c r="G636" s="44"/>
      <c r="H636" s="41">
        <f>Tabela1[[#This Row],[PESO UNI]]*Tabela1[[#This Row],[QTE]]</f>
        <v>0</v>
      </c>
      <c r="I636" s="7"/>
      <c r="J636" s="8"/>
      <c r="K636" s="8"/>
      <c r="L636" s="9"/>
      <c r="M636" s="10"/>
      <c r="N636" s="8"/>
      <c r="O636" s="12"/>
      <c r="P636" s="13"/>
      <c r="Q636" s="14">
        <f>Tabela1[[#This Row],[QTDE/ Fabricação]]-Tabela1[[#This Row],[QTE]]</f>
        <v>0</v>
      </c>
      <c r="R636" s="19">
        <f t="shared" si="94"/>
        <v>0</v>
      </c>
      <c r="S636" s="19">
        <f t="shared" si="101"/>
        <v>0</v>
      </c>
      <c r="T636" s="20">
        <f t="shared" si="95"/>
        <v>0</v>
      </c>
      <c r="U636" s="17">
        <f>IFERROR(SUMIF('LISTA DE EMBARQUE'!B:B,MICRO!E:E,'LISTA DE EMBARQUE'!G:G),"")</f>
        <v>0</v>
      </c>
      <c r="V636" s="12" t="str">
        <f>IFERROR(VLOOKUP(Tabela1[[#This Row],[COD.MDE]],'LISTA DE EMBARQUE'!B:L,11,0),"")</f>
        <v/>
      </c>
      <c r="W636" s="13" t="str">
        <f>IFERROR(COUNTIF(#REF!,Tabela1[[#This Row],[Colunas5]]),"")</f>
        <v/>
      </c>
      <c r="X636" s="14">
        <f>Tabela1[[#This Row],[QIANTIDADE EXPEDIDA]]*Tabela1[[#This Row],[PESO UNI]]</f>
        <v>0</v>
      </c>
      <c r="Y636" s="14">
        <f t="shared" si="96"/>
        <v>0</v>
      </c>
      <c r="Z636" s="21">
        <f>Tabela1[[#This Row],[PESO TOTAL]]-Tabela1[[#This Row],[Peso Expedido]]</f>
        <v>0</v>
      </c>
      <c r="AA636" s="18"/>
      <c r="AB636" s="40"/>
      <c r="AC636" s="40"/>
      <c r="AD636" s="40"/>
      <c r="AE636" s="40"/>
      <c r="AF636" s="40"/>
      <c r="AG636" s="40"/>
      <c r="AH636" s="40"/>
      <c r="AI636" s="40" t="str">
        <f t="shared" si="100"/>
        <v>ok</v>
      </c>
      <c r="AJ636"/>
      <c r="AK636" t="str">
        <f>Tabela1[[#This Row],[Coluna1]]&amp;Tabela1[[#This Row],[PEDIDO]]</f>
        <v/>
      </c>
      <c r="AL636"/>
      <c r="AM636"/>
      <c r="AN636"/>
      <c r="AO636" t="str">
        <f t="shared" si="97"/>
        <v>/</v>
      </c>
      <c r="AP636" t="str">
        <f>Tabela1[[#This Row],[TAG]]&amp;Tabela1[[#This Row],[PEDIDO]]&amp;Tabela1[[#This Row],[PRODUTO]]</f>
        <v/>
      </c>
      <c r="AQ636" s="23" t="str">
        <f>Tabela1[[#This Row],[PRODUTO]]&amp;Tabela1[[#This Row],[TAG]]</f>
        <v/>
      </c>
      <c r="AR636" s="183">
        <f>Tabela1[[#This Row],[PESO TOTAL]]*Tabela1[[#This Row],[MATÉRIA PRIMA]]</f>
        <v>0</v>
      </c>
      <c r="AS636" s="28">
        <f>Tabela1[[#This Row],[PESO TOTAL]]*Tabela1[[#This Row],[PREPARAÇÃO ]]</f>
        <v>0</v>
      </c>
      <c r="AT636" s="28">
        <f>Tabela1[[#This Row],[PESO TOTAL]]*Tabela1[[#This Row],[CALDEIRARIA]]</f>
        <v>0</v>
      </c>
      <c r="AU636" s="28">
        <f>Tabela1[[#This Row],[PESO TOTAL]]*Tabela1[[#This Row],[SOLDA]]</f>
        <v>0</v>
      </c>
      <c r="AV636" s="28">
        <f>Tabela1[[#This Row],[PESO TOTAL]]*Tabela1[[#This Row],[ACABAMENTO]]</f>
        <v>0</v>
      </c>
      <c r="AW636" s="28">
        <f>Tabela1[[#This Row],[PESO TOTAL]]*Tabela1[[#This Row],[PRONTO ACABADO]]</f>
        <v>0</v>
      </c>
      <c r="AX636" s="28">
        <f>Tabela1[[#This Row],[PESO TOTAL]]*Tabela1[[#This Row],[EXPEDIÇÃO ]]</f>
        <v>0</v>
      </c>
      <c r="AY636" s="28" t="str">
        <f>Tabela1[[#This Row],[PEDIDO]]&amp;Tabela1[[#This Row],[PRODUTO]]</f>
        <v/>
      </c>
      <c r="AZ636" s="44">
        <f>IF(AF636="",0,IF(ISTEXT(AF636),H636*VALUE(SUBSTITUTE(AF636,"%",""))/100,H636*AF636))-Tabela1[[#This Row],[PRONTO ACABADO2]]</f>
        <v>0</v>
      </c>
      <c r="BA636" s="44">
        <f>IF(AG636="",0,IF(ISTEXT(AG636),H636*VALUE(SUBSTITUTE(AG636,"%",""))/100,H636*AG636))-Tabela1[[#This Row],[PESO EXPEDIDO2]]</f>
        <v>0</v>
      </c>
      <c r="BB636" s="44">
        <f t="shared" si="98"/>
        <v>0</v>
      </c>
      <c r="BC636" s="44">
        <f t="shared" si="99"/>
        <v>0</v>
      </c>
      <c r="BD636" s="44"/>
    </row>
    <row r="637" spans="1:56" ht="15.75" hidden="1" customHeight="1" x14ac:dyDescent="0.25">
      <c r="A637" s="6"/>
      <c r="B637" s="22"/>
      <c r="C637" s="7"/>
      <c r="D637" s="46"/>
      <c r="E637" s="7"/>
      <c r="F637" s="7"/>
      <c r="G637" s="44"/>
      <c r="H637" s="41">
        <f>Tabela1[[#This Row],[PESO UNI]]*Tabela1[[#This Row],[QTE]]</f>
        <v>0</v>
      </c>
      <c r="I637" s="7"/>
      <c r="J637" s="8"/>
      <c r="K637" s="8"/>
      <c r="L637" s="9"/>
      <c r="M637" s="10"/>
      <c r="N637" s="8"/>
      <c r="O637" s="12"/>
      <c r="P637" s="13"/>
      <c r="Q637" s="14">
        <f>Tabela1[[#This Row],[QTDE/ Fabricação]]-Tabela1[[#This Row],[QTE]]</f>
        <v>0</v>
      </c>
      <c r="R637" s="19">
        <f t="shared" ref="R637:R700" si="102">IFERROR(H637*((AA637*0.25)+(AC637*0.25)+(AD637*0.225)+(AE637*0.225)+(AF637*0.05)),"")</f>
        <v>0</v>
      </c>
      <c r="S637" s="19">
        <f t="shared" si="101"/>
        <v>0</v>
      </c>
      <c r="T637" s="20">
        <f t="shared" ref="T637:T700" si="103">IFERROR(S637-H637,"")</f>
        <v>0</v>
      </c>
      <c r="U637" s="17">
        <f>IFERROR(SUMIF('LISTA DE EMBARQUE'!B:B,MICRO!E:E,'LISTA DE EMBARQUE'!G:G),"")</f>
        <v>0</v>
      </c>
      <c r="V637" s="12" t="str">
        <f>IFERROR(VLOOKUP(Tabela1[[#This Row],[COD.MDE]],'LISTA DE EMBARQUE'!B:L,11,0),"")</f>
        <v/>
      </c>
      <c r="W637" s="13" t="str">
        <f>IFERROR(COUNTIF(#REF!,Tabela1[[#This Row],[Colunas5]]),"")</f>
        <v/>
      </c>
      <c r="X637" s="14">
        <f>Tabela1[[#This Row],[QIANTIDADE EXPEDIDA]]*Tabela1[[#This Row],[PESO UNI]]</f>
        <v>0</v>
      </c>
      <c r="Y637" s="14">
        <f t="shared" ref="Y637:Y700" si="104">U637-C637</f>
        <v>0</v>
      </c>
      <c r="Z637" s="21">
        <f>Tabela1[[#This Row],[PESO TOTAL]]-Tabela1[[#This Row],[Peso Expedido]]</f>
        <v>0</v>
      </c>
      <c r="AA637" s="18"/>
      <c r="AB637" s="40"/>
      <c r="AC637" s="40"/>
      <c r="AD637" s="40"/>
      <c r="AE637" s="40"/>
      <c r="AF637" s="40"/>
      <c r="AG637" s="40"/>
      <c r="AH637" s="40"/>
      <c r="AI637" s="40" t="str">
        <f t="shared" si="100"/>
        <v>ok</v>
      </c>
      <c r="AJ637"/>
      <c r="AK637" t="str">
        <f>Tabela1[[#This Row],[Coluna1]]&amp;Tabela1[[#This Row],[PEDIDO]]</f>
        <v/>
      </c>
      <c r="AL637"/>
      <c r="AM637"/>
      <c r="AN637"/>
      <c r="AO637" t="str">
        <f t="shared" ref="AO637:AO700" si="105">A637&amp;"/"&amp;J637</f>
        <v>/</v>
      </c>
      <c r="AP637" t="str">
        <f>Tabela1[[#This Row],[TAG]]&amp;Tabela1[[#This Row],[PEDIDO]]&amp;Tabela1[[#This Row],[PRODUTO]]</f>
        <v/>
      </c>
      <c r="AQ637" s="23" t="str">
        <f>Tabela1[[#This Row],[PRODUTO]]&amp;Tabela1[[#This Row],[TAG]]</f>
        <v/>
      </c>
      <c r="AR637" s="183">
        <f>Tabela1[[#This Row],[PESO TOTAL]]*Tabela1[[#This Row],[MATÉRIA PRIMA]]</f>
        <v>0</v>
      </c>
      <c r="AS637" s="28">
        <f>Tabela1[[#This Row],[PESO TOTAL]]*Tabela1[[#This Row],[PREPARAÇÃO ]]</f>
        <v>0</v>
      </c>
      <c r="AT637" s="28">
        <f>Tabela1[[#This Row],[PESO TOTAL]]*Tabela1[[#This Row],[CALDEIRARIA]]</f>
        <v>0</v>
      </c>
      <c r="AU637" s="28">
        <f>Tabela1[[#This Row],[PESO TOTAL]]*Tabela1[[#This Row],[SOLDA]]</f>
        <v>0</v>
      </c>
      <c r="AV637" s="28">
        <f>Tabela1[[#This Row],[PESO TOTAL]]*Tabela1[[#This Row],[ACABAMENTO]]</f>
        <v>0</v>
      </c>
      <c r="AW637" s="28">
        <f>Tabela1[[#This Row],[PESO TOTAL]]*Tabela1[[#This Row],[PRONTO ACABADO]]</f>
        <v>0</v>
      </c>
      <c r="AX637" s="28">
        <f>Tabela1[[#This Row],[PESO TOTAL]]*Tabela1[[#This Row],[EXPEDIÇÃO ]]</f>
        <v>0</v>
      </c>
      <c r="AY637" s="28" t="str">
        <f>Tabela1[[#This Row],[PEDIDO]]&amp;Tabela1[[#This Row],[PRODUTO]]</f>
        <v/>
      </c>
      <c r="AZ637" s="44">
        <f>IF(AF637="",0,IF(ISTEXT(AF637),H637*VALUE(SUBSTITUTE(AF637,"%",""))/100,H637*AF637))-Tabela1[[#This Row],[PRONTO ACABADO2]]</f>
        <v>0</v>
      </c>
      <c r="BA637" s="44">
        <f>IF(AG637="",0,IF(ISTEXT(AG637),H637*VALUE(SUBSTITUTE(AG637,"%",""))/100,H637*AG637))-Tabela1[[#This Row],[PESO EXPEDIDO2]]</f>
        <v>0</v>
      </c>
      <c r="BB637" s="44">
        <f t="shared" ref="BB637:BB700" si="106">IF(AH637="",0,IF(ISTEXT(AH637),H637*VALUE(SUBSTITUTE(AH637,"%",""))/100,H637*AH637))</f>
        <v>0</v>
      </c>
      <c r="BC637" s="44">
        <f t="shared" ref="BC637:BC700" si="107">IF(AG637="",0,IF(ISTEXT(AG637),H637*VALUE(SUBSTITUTE(AG637,"%",""))/100,H637*AG637))</f>
        <v>0</v>
      </c>
      <c r="BD637" s="44"/>
    </row>
    <row r="638" spans="1:56" ht="15.75" hidden="1" customHeight="1" x14ac:dyDescent="0.25">
      <c r="A638" s="6"/>
      <c r="B638" s="22"/>
      <c r="C638" s="7"/>
      <c r="D638" s="46"/>
      <c r="E638" s="7"/>
      <c r="F638" s="7"/>
      <c r="G638" s="44"/>
      <c r="H638" s="41">
        <f>Tabela1[[#This Row],[PESO UNI]]*Tabela1[[#This Row],[QTE]]</f>
        <v>0</v>
      </c>
      <c r="I638" s="7"/>
      <c r="J638" s="8"/>
      <c r="K638" s="8"/>
      <c r="L638" s="9"/>
      <c r="M638" s="10"/>
      <c r="N638" s="8"/>
      <c r="O638" s="12"/>
      <c r="P638" s="13"/>
      <c r="Q638" s="14">
        <f>Tabela1[[#This Row],[QTDE/ Fabricação]]-Tabela1[[#This Row],[QTE]]</f>
        <v>0</v>
      </c>
      <c r="R638" s="19">
        <f t="shared" si="102"/>
        <v>0</v>
      </c>
      <c r="S638" s="19">
        <f t="shared" si="101"/>
        <v>0</v>
      </c>
      <c r="T638" s="20">
        <f t="shared" si="103"/>
        <v>0</v>
      </c>
      <c r="U638" s="17">
        <f>IFERROR(SUMIF('LISTA DE EMBARQUE'!B:B,MICRO!E:E,'LISTA DE EMBARQUE'!G:G),"")</f>
        <v>0</v>
      </c>
      <c r="V638" s="12" t="str">
        <f>IFERROR(VLOOKUP(Tabela1[[#This Row],[COD.MDE]],'LISTA DE EMBARQUE'!B:L,11,0),"")</f>
        <v/>
      </c>
      <c r="W638" s="13" t="str">
        <f>IFERROR(COUNTIF(#REF!,Tabela1[[#This Row],[Colunas5]]),"")</f>
        <v/>
      </c>
      <c r="X638" s="14">
        <f>Tabela1[[#This Row],[QIANTIDADE EXPEDIDA]]*Tabela1[[#This Row],[PESO UNI]]</f>
        <v>0</v>
      </c>
      <c r="Y638" s="14">
        <f t="shared" si="104"/>
        <v>0</v>
      </c>
      <c r="Z638" s="21">
        <f>Tabela1[[#This Row],[PESO TOTAL]]-Tabela1[[#This Row],[Peso Expedido]]</f>
        <v>0</v>
      </c>
      <c r="AA638" s="18"/>
      <c r="AB638" s="40"/>
      <c r="AC638" s="40"/>
      <c r="AD638" s="40"/>
      <c r="AE638" s="40"/>
      <c r="AF638" s="40"/>
      <c r="AG638" s="40"/>
      <c r="AH638" s="40"/>
      <c r="AI638" s="40" t="str">
        <f t="shared" si="100"/>
        <v>ok</v>
      </c>
      <c r="AJ638"/>
      <c r="AK638" t="str">
        <f>Tabela1[[#This Row],[Coluna1]]&amp;Tabela1[[#This Row],[PEDIDO]]</f>
        <v/>
      </c>
      <c r="AL638"/>
      <c r="AM638"/>
      <c r="AN638"/>
      <c r="AO638" t="str">
        <f t="shared" si="105"/>
        <v>/</v>
      </c>
      <c r="AP638" t="str">
        <f>Tabela1[[#This Row],[TAG]]&amp;Tabela1[[#This Row],[PEDIDO]]&amp;Tabela1[[#This Row],[PRODUTO]]</f>
        <v/>
      </c>
      <c r="AQ638" s="23" t="str">
        <f>Tabela1[[#This Row],[PRODUTO]]&amp;Tabela1[[#This Row],[TAG]]</f>
        <v/>
      </c>
      <c r="AR638" s="183">
        <f>Tabela1[[#This Row],[PESO TOTAL]]*Tabela1[[#This Row],[MATÉRIA PRIMA]]</f>
        <v>0</v>
      </c>
      <c r="AS638" s="28">
        <f>Tabela1[[#This Row],[PESO TOTAL]]*Tabela1[[#This Row],[PREPARAÇÃO ]]</f>
        <v>0</v>
      </c>
      <c r="AT638" s="28">
        <f>Tabela1[[#This Row],[PESO TOTAL]]*Tabela1[[#This Row],[CALDEIRARIA]]</f>
        <v>0</v>
      </c>
      <c r="AU638" s="28">
        <f>Tabela1[[#This Row],[PESO TOTAL]]*Tabela1[[#This Row],[SOLDA]]</f>
        <v>0</v>
      </c>
      <c r="AV638" s="28">
        <f>Tabela1[[#This Row],[PESO TOTAL]]*Tabela1[[#This Row],[ACABAMENTO]]</f>
        <v>0</v>
      </c>
      <c r="AW638" s="28">
        <f>Tabela1[[#This Row],[PESO TOTAL]]*Tabela1[[#This Row],[PRONTO ACABADO]]</f>
        <v>0</v>
      </c>
      <c r="AX638" s="28">
        <f>Tabela1[[#This Row],[PESO TOTAL]]*Tabela1[[#This Row],[EXPEDIÇÃO ]]</f>
        <v>0</v>
      </c>
      <c r="AY638" s="28" t="str">
        <f>Tabela1[[#This Row],[PEDIDO]]&amp;Tabela1[[#This Row],[PRODUTO]]</f>
        <v/>
      </c>
      <c r="AZ638" s="44">
        <f>IF(AF638="",0,IF(ISTEXT(AF638),H638*VALUE(SUBSTITUTE(AF638,"%",""))/100,H638*AF638))-Tabela1[[#This Row],[PRONTO ACABADO2]]</f>
        <v>0</v>
      </c>
      <c r="BA638" s="44">
        <f>IF(AG638="",0,IF(ISTEXT(AG638),H638*VALUE(SUBSTITUTE(AG638,"%",""))/100,H638*AG638))-Tabela1[[#This Row],[PESO EXPEDIDO2]]</f>
        <v>0</v>
      </c>
      <c r="BB638" s="44">
        <f t="shared" si="106"/>
        <v>0</v>
      </c>
      <c r="BC638" s="44">
        <f t="shared" si="107"/>
        <v>0</v>
      </c>
      <c r="BD638" s="44"/>
    </row>
    <row r="639" spans="1:56" ht="15.75" hidden="1" customHeight="1" x14ac:dyDescent="0.25">
      <c r="A639" s="6"/>
      <c r="B639" s="22"/>
      <c r="C639" s="7"/>
      <c r="D639" s="46"/>
      <c r="E639" s="7"/>
      <c r="F639" s="7"/>
      <c r="G639" s="44"/>
      <c r="H639" s="41">
        <f>Tabela1[[#This Row],[PESO UNI]]*Tabela1[[#This Row],[QTE]]</f>
        <v>0</v>
      </c>
      <c r="I639" s="7"/>
      <c r="J639" s="8"/>
      <c r="K639" s="8"/>
      <c r="L639" s="9"/>
      <c r="M639" s="10"/>
      <c r="N639" s="8"/>
      <c r="O639" s="12"/>
      <c r="P639" s="13"/>
      <c r="Q639" s="14">
        <f>Tabela1[[#This Row],[QTDE/ Fabricação]]-Tabela1[[#This Row],[QTE]]</f>
        <v>0</v>
      </c>
      <c r="R639" s="19">
        <f t="shared" si="102"/>
        <v>0</v>
      </c>
      <c r="S639" s="19">
        <f t="shared" si="101"/>
        <v>0</v>
      </c>
      <c r="T639" s="20">
        <f t="shared" si="103"/>
        <v>0</v>
      </c>
      <c r="U639" s="17">
        <f>IFERROR(SUMIF('LISTA DE EMBARQUE'!B:B,MICRO!E:E,'LISTA DE EMBARQUE'!G:G),"")</f>
        <v>0</v>
      </c>
      <c r="V639" s="12" t="str">
        <f>IFERROR(VLOOKUP(Tabela1[[#This Row],[COD.MDE]],'LISTA DE EMBARQUE'!B:L,11,0),"")</f>
        <v/>
      </c>
      <c r="W639" s="13" t="str">
        <f>IFERROR(COUNTIF(#REF!,Tabela1[[#This Row],[Colunas5]]),"")</f>
        <v/>
      </c>
      <c r="X639" s="14">
        <f>Tabela1[[#This Row],[QIANTIDADE EXPEDIDA]]*Tabela1[[#This Row],[PESO UNI]]</f>
        <v>0</v>
      </c>
      <c r="Y639" s="14">
        <f t="shared" si="104"/>
        <v>0</v>
      </c>
      <c r="Z639" s="21">
        <f>Tabela1[[#This Row],[PESO TOTAL]]-Tabela1[[#This Row],[Peso Expedido]]</f>
        <v>0</v>
      </c>
      <c r="AA639" s="18"/>
      <c r="AB639" s="40"/>
      <c r="AC639" s="40"/>
      <c r="AD639" s="40"/>
      <c r="AE639" s="40"/>
      <c r="AF639" s="40"/>
      <c r="AG639" s="40"/>
      <c r="AH639" s="40"/>
      <c r="AI639" s="40" t="str">
        <f t="shared" si="100"/>
        <v>ok</v>
      </c>
      <c r="AJ639"/>
      <c r="AK639" t="str">
        <f>Tabela1[[#This Row],[Coluna1]]&amp;Tabela1[[#This Row],[PEDIDO]]</f>
        <v/>
      </c>
      <c r="AL639"/>
      <c r="AM639"/>
      <c r="AN639"/>
      <c r="AO639" t="str">
        <f t="shared" si="105"/>
        <v>/</v>
      </c>
      <c r="AP639" t="str">
        <f>Tabela1[[#This Row],[TAG]]&amp;Tabela1[[#This Row],[PEDIDO]]&amp;Tabela1[[#This Row],[PRODUTO]]</f>
        <v/>
      </c>
      <c r="AQ639" s="23" t="str">
        <f>Tabela1[[#This Row],[PRODUTO]]&amp;Tabela1[[#This Row],[TAG]]</f>
        <v/>
      </c>
      <c r="AR639" s="183">
        <f>Tabela1[[#This Row],[PESO TOTAL]]*Tabela1[[#This Row],[MATÉRIA PRIMA]]</f>
        <v>0</v>
      </c>
      <c r="AS639" s="28">
        <f>Tabela1[[#This Row],[PESO TOTAL]]*Tabela1[[#This Row],[PREPARAÇÃO ]]</f>
        <v>0</v>
      </c>
      <c r="AT639" s="28">
        <f>Tabela1[[#This Row],[PESO TOTAL]]*Tabela1[[#This Row],[CALDEIRARIA]]</f>
        <v>0</v>
      </c>
      <c r="AU639" s="28">
        <f>Tabela1[[#This Row],[PESO TOTAL]]*Tabela1[[#This Row],[SOLDA]]</f>
        <v>0</v>
      </c>
      <c r="AV639" s="28">
        <f>Tabela1[[#This Row],[PESO TOTAL]]*Tabela1[[#This Row],[ACABAMENTO]]</f>
        <v>0</v>
      </c>
      <c r="AW639" s="28">
        <f>Tabela1[[#This Row],[PESO TOTAL]]*Tabela1[[#This Row],[PRONTO ACABADO]]</f>
        <v>0</v>
      </c>
      <c r="AX639" s="28">
        <f>Tabela1[[#This Row],[PESO TOTAL]]*Tabela1[[#This Row],[EXPEDIÇÃO ]]</f>
        <v>0</v>
      </c>
      <c r="AY639" s="28" t="str">
        <f>Tabela1[[#This Row],[PEDIDO]]&amp;Tabela1[[#This Row],[PRODUTO]]</f>
        <v/>
      </c>
      <c r="AZ639" s="44">
        <f>IF(AF639="",0,IF(ISTEXT(AF639),H639*VALUE(SUBSTITUTE(AF639,"%",""))/100,H639*AF639))-Tabela1[[#This Row],[PRONTO ACABADO2]]</f>
        <v>0</v>
      </c>
      <c r="BA639" s="44">
        <f>IF(AG639="",0,IF(ISTEXT(AG639),H639*VALUE(SUBSTITUTE(AG639,"%",""))/100,H639*AG639))-Tabela1[[#This Row],[PESO EXPEDIDO2]]</f>
        <v>0</v>
      </c>
      <c r="BB639" s="44">
        <f t="shared" si="106"/>
        <v>0</v>
      </c>
      <c r="BC639" s="44">
        <f t="shared" si="107"/>
        <v>0</v>
      </c>
      <c r="BD639" s="44"/>
    </row>
    <row r="640" spans="1:56" ht="15.75" hidden="1" customHeight="1" x14ac:dyDescent="0.25">
      <c r="A640" s="6"/>
      <c r="B640" s="22"/>
      <c r="C640" s="7"/>
      <c r="D640" s="46"/>
      <c r="E640" s="7"/>
      <c r="F640" s="7"/>
      <c r="G640" s="44"/>
      <c r="H640" s="41">
        <f>Tabela1[[#This Row],[PESO UNI]]*Tabela1[[#This Row],[QTE]]</f>
        <v>0</v>
      </c>
      <c r="I640" s="7"/>
      <c r="J640" s="8"/>
      <c r="K640" s="8"/>
      <c r="L640" s="9"/>
      <c r="M640" s="10"/>
      <c r="N640" s="8"/>
      <c r="O640" s="12"/>
      <c r="P640" s="13"/>
      <c r="Q640" s="14">
        <f>Tabela1[[#This Row],[QTDE/ Fabricação]]-Tabela1[[#This Row],[QTE]]</f>
        <v>0</v>
      </c>
      <c r="R640" s="19">
        <f t="shared" si="102"/>
        <v>0</v>
      </c>
      <c r="S640" s="19">
        <f t="shared" si="101"/>
        <v>0</v>
      </c>
      <c r="T640" s="20">
        <f t="shared" si="103"/>
        <v>0</v>
      </c>
      <c r="U640" s="17">
        <f>IFERROR(SUMIF('LISTA DE EMBARQUE'!B:B,MICRO!E:E,'LISTA DE EMBARQUE'!G:G),"")</f>
        <v>0</v>
      </c>
      <c r="V640" s="12" t="str">
        <f>IFERROR(VLOOKUP(Tabela1[[#This Row],[COD.MDE]],'LISTA DE EMBARQUE'!B:L,11,0),"")</f>
        <v/>
      </c>
      <c r="W640" s="13" t="str">
        <f>IFERROR(COUNTIF(#REF!,Tabela1[[#This Row],[Colunas5]]),"")</f>
        <v/>
      </c>
      <c r="X640" s="14">
        <f>Tabela1[[#This Row],[QIANTIDADE EXPEDIDA]]*Tabela1[[#This Row],[PESO UNI]]</f>
        <v>0</v>
      </c>
      <c r="Y640" s="14">
        <f t="shared" si="104"/>
        <v>0</v>
      </c>
      <c r="Z640" s="21">
        <f>Tabela1[[#This Row],[PESO TOTAL]]-Tabela1[[#This Row],[Peso Expedido]]</f>
        <v>0</v>
      </c>
      <c r="AA640" s="18"/>
      <c r="AB640" s="40"/>
      <c r="AC640" s="40"/>
      <c r="AD640" s="40"/>
      <c r="AE640" s="40"/>
      <c r="AF640" s="40"/>
      <c r="AG640" s="40"/>
      <c r="AH640" s="40"/>
      <c r="AI640" s="40" t="str">
        <f t="shared" si="100"/>
        <v>ok</v>
      </c>
      <c r="AJ640"/>
      <c r="AK640" t="str">
        <f>Tabela1[[#This Row],[Coluna1]]&amp;Tabela1[[#This Row],[PEDIDO]]</f>
        <v/>
      </c>
      <c r="AL640"/>
      <c r="AM640"/>
      <c r="AN640"/>
      <c r="AO640" t="str">
        <f t="shared" si="105"/>
        <v>/</v>
      </c>
      <c r="AP640" t="str">
        <f>Tabela1[[#This Row],[TAG]]&amp;Tabela1[[#This Row],[PEDIDO]]&amp;Tabela1[[#This Row],[PRODUTO]]</f>
        <v/>
      </c>
      <c r="AQ640" s="23" t="str">
        <f>Tabela1[[#This Row],[PRODUTO]]&amp;Tabela1[[#This Row],[TAG]]</f>
        <v/>
      </c>
      <c r="AR640" s="183">
        <f>Tabela1[[#This Row],[PESO TOTAL]]*Tabela1[[#This Row],[MATÉRIA PRIMA]]</f>
        <v>0</v>
      </c>
      <c r="AS640" s="28">
        <f>Tabela1[[#This Row],[PESO TOTAL]]*Tabela1[[#This Row],[PREPARAÇÃO ]]</f>
        <v>0</v>
      </c>
      <c r="AT640" s="28">
        <f>Tabela1[[#This Row],[PESO TOTAL]]*Tabela1[[#This Row],[CALDEIRARIA]]</f>
        <v>0</v>
      </c>
      <c r="AU640" s="28">
        <f>Tabela1[[#This Row],[PESO TOTAL]]*Tabela1[[#This Row],[SOLDA]]</f>
        <v>0</v>
      </c>
      <c r="AV640" s="28">
        <f>Tabela1[[#This Row],[PESO TOTAL]]*Tabela1[[#This Row],[ACABAMENTO]]</f>
        <v>0</v>
      </c>
      <c r="AW640" s="28">
        <f>Tabela1[[#This Row],[PESO TOTAL]]*Tabela1[[#This Row],[PRONTO ACABADO]]</f>
        <v>0</v>
      </c>
      <c r="AX640" s="28">
        <f>Tabela1[[#This Row],[PESO TOTAL]]*Tabela1[[#This Row],[EXPEDIÇÃO ]]</f>
        <v>0</v>
      </c>
      <c r="AY640" s="28" t="str">
        <f>Tabela1[[#This Row],[PEDIDO]]&amp;Tabela1[[#This Row],[PRODUTO]]</f>
        <v/>
      </c>
      <c r="AZ640" s="44">
        <f>IF(AF640="",0,IF(ISTEXT(AF640),H640*VALUE(SUBSTITUTE(AF640,"%",""))/100,H640*AF640))-Tabela1[[#This Row],[PRONTO ACABADO2]]</f>
        <v>0</v>
      </c>
      <c r="BA640" s="44">
        <f>IF(AG640="",0,IF(ISTEXT(AG640),H640*VALUE(SUBSTITUTE(AG640,"%",""))/100,H640*AG640))-Tabela1[[#This Row],[PESO EXPEDIDO2]]</f>
        <v>0</v>
      </c>
      <c r="BB640" s="44">
        <f t="shared" si="106"/>
        <v>0</v>
      </c>
      <c r="BC640" s="44">
        <f t="shared" si="107"/>
        <v>0</v>
      </c>
      <c r="BD640" s="44"/>
    </row>
    <row r="641" spans="1:56" ht="15.75" hidden="1" customHeight="1" x14ac:dyDescent="0.25">
      <c r="A641" s="6"/>
      <c r="B641" s="22"/>
      <c r="C641" s="7"/>
      <c r="D641" s="46"/>
      <c r="E641" s="7"/>
      <c r="F641" s="7"/>
      <c r="G641" s="44"/>
      <c r="H641" s="41">
        <f>Tabela1[[#This Row],[PESO UNI]]*Tabela1[[#This Row],[QTE]]</f>
        <v>0</v>
      </c>
      <c r="I641" s="7"/>
      <c r="J641" s="8"/>
      <c r="K641" s="8"/>
      <c r="L641" s="9"/>
      <c r="M641" s="10"/>
      <c r="N641" s="8"/>
      <c r="O641" s="12"/>
      <c r="P641" s="13"/>
      <c r="Q641" s="14">
        <f>Tabela1[[#This Row],[QTDE/ Fabricação]]-Tabela1[[#This Row],[QTE]]</f>
        <v>0</v>
      </c>
      <c r="R641" s="19">
        <f t="shared" si="102"/>
        <v>0</v>
      </c>
      <c r="S641" s="19">
        <f t="shared" si="101"/>
        <v>0</v>
      </c>
      <c r="T641" s="20">
        <f t="shared" si="103"/>
        <v>0</v>
      </c>
      <c r="U641" s="17">
        <f>IFERROR(SUMIF('LISTA DE EMBARQUE'!B:B,MICRO!E:E,'LISTA DE EMBARQUE'!G:G),"")</f>
        <v>0</v>
      </c>
      <c r="V641" s="12" t="str">
        <f>IFERROR(VLOOKUP(Tabela1[[#This Row],[COD.MDE]],'LISTA DE EMBARQUE'!B:L,11,0),"")</f>
        <v/>
      </c>
      <c r="W641" s="13" t="str">
        <f>IFERROR(COUNTIF(#REF!,Tabela1[[#This Row],[Colunas5]]),"")</f>
        <v/>
      </c>
      <c r="X641" s="14">
        <f>Tabela1[[#This Row],[QIANTIDADE EXPEDIDA]]*Tabela1[[#This Row],[PESO UNI]]</f>
        <v>0</v>
      </c>
      <c r="Y641" s="14">
        <f t="shared" si="104"/>
        <v>0</v>
      </c>
      <c r="Z641" s="21">
        <f>Tabela1[[#This Row],[PESO TOTAL]]-Tabela1[[#This Row],[Peso Expedido]]</f>
        <v>0</v>
      </c>
      <c r="AA641" s="18"/>
      <c r="AB641" s="40"/>
      <c r="AC641" s="40"/>
      <c r="AD641" s="40"/>
      <c r="AE641" s="40"/>
      <c r="AF641" s="40"/>
      <c r="AG641" s="40"/>
      <c r="AH641" s="40"/>
      <c r="AI641" s="40" t="str">
        <f t="shared" si="100"/>
        <v>ok</v>
      </c>
      <c r="AJ641"/>
      <c r="AK641" t="str">
        <f>Tabela1[[#This Row],[Coluna1]]&amp;Tabela1[[#This Row],[PEDIDO]]</f>
        <v/>
      </c>
      <c r="AL641"/>
      <c r="AM641"/>
      <c r="AN641"/>
      <c r="AO641" t="str">
        <f t="shared" si="105"/>
        <v>/</v>
      </c>
      <c r="AP641" t="str">
        <f>Tabela1[[#This Row],[TAG]]&amp;Tabela1[[#This Row],[PEDIDO]]&amp;Tabela1[[#This Row],[PRODUTO]]</f>
        <v/>
      </c>
      <c r="AQ641" s="23" t="str">
        <f>Tabela1[[#This Row],[PRODUTO]]&amp;Tabela1[[#This Row],[TAG]]</f>
        <v/>
      </c>
      <c r="AR641" s="183">
        <f>Tabela1[[#This Row],[PESO TOTAL]]*Tabela1[[#This Row],[MATÉRIA PRIMA]]</f>
        <v>0</v>
      </c>
      <c r="AS641" s="28">
        <f>Tabela1[[#This Row],[PESO TOTAL]]*Tabela1[[#This Row],[PREPARAÇÃO ]]</f>
        <v>0</v>
      </c>
      <c r="AT641" s="28">
        <f>Tabela1[[#This Row],[PESO TOTAL]]*Tabela1[[#This Row],[CALDEIRARIA]]</f>
        <v>0</v>
      </c>
      <c r="AU641" s="28">
        <f>Tabela1[[#This Row],[PESO TOTAL]]*Tabela1[[#This Row],[SOLDA]]</f>
        <v>0</v>
      </c>
      <c r="AV641" s="28">
        <f>Tabela1[[#This Row],[PESO TOTAL]]*Tabela1[[#This Row],[ACABAMENTO]]</f>
        <v>0</v>
      </c>
      <c r="AW641" s="28">
        <f>Tabela1[[#This Row],[PESO TOTAL]]*Tabela1[[#This Row],[PRONTO ACABADO]]</f>
        <v>0</v>
      </c>
      <c r="AX641" s="28">
        <f>Tabela1[[#This Row],[PESO TOTAL]]*Tabela1[[#This Row],[EXPEDIÇÃO ]]</f>
        <v>0</v>
      </c>
      <c r="AY641" s="28" t="str">
        <f>Tabela1[[#This Row],[PEDIDO]]&amp;Tabela1[[#This Row],[PRODUTO]]</f>
        <v/>
      </c>
      <c r="AZ641" s="44">
        <f>IF(AF641="",0,IF(ISTEXT(AF641),H641*VALUE(SUBSTITUTE(AF641,"%",""))/100,H641*AF641))-Tabela1[[#This Row],[PRONTO ACABADO2]]</f>
        <v>0</v>
      </c>
      <c r="BA641" s="44">
        <f>IF(AG641="",0,IF(ISTEXT(AG641),H641*VALUE(SUBSTITUTE(AG641,"%",""))/100,H641*AG641))-Tabela1[[#This Row],[PESO EXPEDIDO2]]</f>
        <v>0</v>
      </c>
      <c r="BB641" s="44">
        <f t="shared" si="106"/>
        <v>0</v>
      </c>
      <c r="BC641" s="44">
        <f t="shared" si="107"/>
        <v>0</v>
      </c>
      <c r="BD641" s="44"/>
    </row>
    <row r="642" spans="1:56" ht="15.75" hidden="1" customHeight="1" x14ac:dyDescent="0.25">
      <c r="A642" s="6"/>
      <c r="B642" s="22"/>
      <c r="C642" s="7"/>
      <c r="D642" s="46"/>
      <c r="E642" s="7"/>
      <c r="F642" s="7"/>
      <c r="G642" s="44"/>
      <c r="H642" s="41">
        <f>Tabela1[[#This Row],[PESO UNI]]*Tabela1[[#This Row],[QTE]]</f>
        <v>0</v>
      </c>
      <c r="I642" s="7"/>
      <c r="J642" s="8"/>
      <c r="K642" s="8"/>
      <c r="L642" s="9"/>
      <c r="M642" s="10"/>
      <c r="N642" s="8"/>
      <c r="O642" s="12"/>
      <c r="P642" s="13"/>
      <c r="Q642" s="14">
        <f>Tabela1[[#This Row],[QTDE/ Fabricação]]-Tabela1[[#This Row],[QTE]]</f>
        <v>0</v>
      </c>
      <c r="R642" s="19">
        <f t="shared" si="102"/>
        <v>0</v>
      </c>
      <c r="S642" s="19">
        <f t="shared" si="101"/>
        <v>0</v>
      </c>
      <c r="T642" s="20">
        <f t="shared" si="103"/>
        <v>0</v>
      </c>
      <c r="U642" s="17">
        <f>IFERROR(SUMIF('LISTA DE EMBARQUE'!B:B,MICRO!E:E,'LISTA DE EMBARQUE'!G:G),"")</f>
        <v>0</v>
      </c>
      <c r="V642" s="12" t="str">
        <f>IFERROR(VLOOKUP(Tabela1[[#This Row],[COD.MDE]],'LISTA DE EMBARQUE'!B:L,11,0),"")</f>
        <v/>
      </c>
      <c r="W642" s="13" t="str">
        <f>IFERROR(COUNTIF(#REF!,Tabela1[[#This Row],[Colunas5]]),"")</f>
        <v/>
      </c>
      <c r="X642" s="14">
        <f>Tabela1[[#This Row],[QIANTIDADE EXPEDIDA]]*Tabela1[[#This Row],[PESO UNI]]</f>
        <v>0</v>
      </c>
      <c r="Y642" s="14">
        <f t="shared" si="104"/>
        <v>0</v>
      </c>
      <c r="Z642" s="21">
        <f>Tabela1[[#This Row],[PESO TOTAL]]-Tabela1[[#This Row],[Peso Expedido]]</f>
        <v>0</v>
      </c>
      <c r="AA642" s="18"/>
      <c r="AB642" s="40"/>
      <c r="AC642" s="40"/>
      <c r="AD642" s="40"/>
      <c r="AE642" s="40"/>
      <c r="AF642" s="40"/>
      <c r="AG642" s="40"/>
      <c r="AH642" s="40"/>
      <c r="AI642" s="40" t="str">
        <f t="shared" si="100"/>
        <v>ok</v>
      </c>
      <c r="AJ642"/>
      <c r="AK642" t="str">
        <f>Tabela1[[#This Row],[Coluna1]]&amp;Tabela1[[#This Row],[PEDIDO]]</f>
        <v/>
      </c>
      <c r="AL642"/>
      <c r="AM642"/>
      <c r="AN642"/>
      <c r="AO642" t="str">
        <f t="shared" si="105"/>
        <v>/</v>
      </c>
      <c r="AP642" t="str">
        <f>Tabela1[[#This Row],[TAG]]&amp;Tabela1[[#This Row],[PEDIDO]]&amp;Tabela1[[#This Row],[PRODUTO]]</f>
        <v/>
      </c>
      <c r="AQ642" s="23" t="str">
        <f>Tabela1[[#This Row],[PRODUTO]]&amp;Tabela1[[#This Row],[TAG]]</f>
        <v/>
      </c>
      <c r="AR642" s="183">
        <f>Tabela1[[#This Row],[PESO TOTAL]]*Tabela1[[#This Row],[MATÉRIA PRIMA]]</f>
        <v>0</v>
      </c>
      <c r="AS642" s="28">
        <f>Tabela1[[#This Row],[PESO TOTAL]]*Tabela1[[#This Row],[PREPARAÇÃO ]]</f>
        <v>0</v>
      </c>
      <c r="AT642" s="28">
        <f>Tabela1[[#This Row],[PESO TOTAL]]*Tabela1[[#This Row],[CALDEIRARIA]]</f>
        <v>0</v>
      </c>
      <c r="AU642" s="28">
        <f>Tabela1[[#This Row],[PESO TOTAL]]*Tabela1[[#This Row],[SOLDA]]</f>
        <v>0</v>
      </c>
      <c r="AV642" s="28">
        <f>Tabela1[[#This Row],[PESO TOTAL]]*Tabela1[[#This Row],[ACABAMENTO]]</f>
        <v>0</v>
      </c>
      <c r="AW642" s="28">
        <f>Tabela1[[#This Row],[PESO TOTAL]]*Tabela1[[#This Row],[PRONTO ACABADO]]</f>
        <v>0</v>
      </c>
      <c r="AX642" s="28">
        <f>Tabela1[[#This Row],[PESO TOTAL]]*Tabela1[[#This Row],[EXPEDIÇÃO ]]</f>
        <v>0</v>
      </c>
      <c r="AY642" s="28" t="str">
        <f>Tabela1[[#This Row],[PEDIDO]]&amp;Tabela1[[#This Row],[PRODUTO]]</f>
        <v/>
      </c>
      <c r="AZ642" s="44">
        <f>IF(AF642="",0,IF(ISTEXT(AF642),H642*VALUE(SUBSTITUTE(AF642,"%",""))/100,H642*AF642))-Tabela1[[#This Row],[PRONTO ACABADO2]]</f>
        <v>0</v>
      </c>
      <c r="BA642" s="44">
        <f>IF(AG642="",0,IF(ISTEXT(AG642),H642*VALUE(SUBSTITUTE(AG642,"%",""))/100,H642*AG642))-Tabela1[[#This Row],[PESO EXPEDIDO2]]</f>
        <v>0</v>
      </c>
      <c r="BB642" s="44">
        <f t="shared" si="106"/>
        <v>0</v>
      </c>
      <c r="BC642" s="44">
        <f t="shared" si="107"/>
        <v>0</v>
      </c>
      <c r="BD642" s="44"/>
    </row>
    <row r="643" spans="1:56" ht="15.75" hidden="1" customHeight="1" x14ac:dyDescent="0.25">
      <c r="A643" s="6"/>
      <c r="B643" s="22"/>
      <c r="C643" s="7"/>
      <c r="D643" s="46"/>
      <c r="E643" s="7"/>
      <c r="F643" s="7"/>
      <c r="G643" s="44"/>
      <c r="H643" s="41">
        <f>Tabela1[[#This Row],[PESO UNI]]*Tabela1[[#This Row],[QTE]]</f>
        <v>0</v>
      </c>
      <c r="I643" s="7"/>
      <c r="J643" s="8"/>
      <c r="K643" s="8"/>
      <c r="L643" s="9"/>
      <c r="M643" s="10"/>
      <c r="N643" s="8"/>
      <c r="O643" s="12"/>
      <c r="P643" s="13"/>
      <c r="Q643" s="14">
        <f>Tabela1[[#This Row],[QTDE/ Fabricação]]-Tabela1[[#This Row],[QTE]]</f>
        <v>0</v>
      </c>
      <c r="R643" s="19">
        <f t="shared" si="102"/>
        <v>0</v>
      </c>
      <c r="S643" s="19">
        <f t="shared" si="101"/>
        <v>0</v>
      </c>
      <c r="T643" s="20">
        <f t="shared" si="103"/>
        <v>0</v>
      </c>
      <c r="U643" s="17">
        <f>IFERROR(SUMIF('LISTA DE EMBARQUE'!B:B,MICRO!E:E,'LISTA DE EMBARQUE'!G:G),"")</f>
        <v>0</v>
      </c>
      <c r="V643" s="12" t="str">
        <f>IFERROR(VLOOKUP(Tabela1[[#This Row],[COD.MDE]],'LISTA DE EMBARQUE'!B:L,11,0),"")</f>
        <v/>
      </c>
      <c r="W643" s="13" t="str">
        <f>IFERROR(COUNTIF(#REF!,Tabela1[[#This Row],[Colunas5]]),"")</f>
        <v/>
      </c>
      <c r="X643" s="14">
        <f>Tabela1[[#This Row],[QIANTIDADE EXPEDIDA]]*Tabela1[[#This Row],[PESO UNI]]</f>
        <v>0</v>
      </c>
      <c r="Y643" s="14">
        <f t="shared" si="104"/>
        <v>0</v>
      </c>
      <c r="Z643" s="21">
        <f>Tabela1[[#This Row],[PESO TOTAL]]-Tabela1[[#This Row],[Peso Expedido]]</f>
        <v>0</v>
      </c>
      <c r="AA643" s="18"/>
      <c r="AB643" s="40"/>
      <c r="AC643" s="40"/>
      <c r="AD643" s="40"/>
      <c r="AE643" s="40"/>
      <c r="AF643" s="40"/>
      <c r="AG643" s="40"/>
      <c r="AH643" s="40"/>
      <c r="AI643" s="40" t="str">
        <f t="shared" si="100"/>
        <v>ok</v>
      </c>
      <c r="AJ643"/>
      <c r="AK643" t="str">
        <f>Tabela1[[#This Row],[Coluna1]]&amp;Tabela1[[#This Row],[PEDIDO]]</f>
        <v/>
      </c>
      <c r="AL643"/>
      <c r="AM643"/>
      <c r="AN643"/>
      <c r="AO643" t="str">
        <f t="shared" si="105"/>
        <v>/</v>
      </c>
      <c r="AP643" t="str">
        <f>Tabela1[[#This Row],[TAG]]&amp;Tabela1[[#This Row],[PEDIDO]]&amp;Tabela1[[#This Row],[PRODUTO]]</f>
        <v/>
      </c>
      <c r="AQ643" s="23" t="str">
        <f>Tabela1[[#This Row],[PRODUTO]]&amp;Tabela1[[#This Row],[TAG]]</f>
        <v/>
      </c>
      <c r="AR643" s="183">
        <f>Tabela1[[#This Row],[PESO TOTAL]]*Tabela1[[#This Row],[MATÉRIA PRIMA]]</f>
        <v>0</v>
      </c>
      <c r="AS643" s="28">
        <f>Tabela1[[#This Row],[PESO TOTAL]]*Tabela1[[#This Row],[PREPARAÇÃO ]]</f>
        <v>0</v>
      </c>
      <c r="AT643" s="28">
        <f>Tabela1[[#This Row],[PESO TOTAL]]*Tabela1[[#This Row],[CALDEIRARIA]]</f>
        <v>0</v>
      </c>
      <c r="AU643" s="28">
        <f>Tabela1[[#This Row],[PESO TOTAL]]*Tabela1[[#This Row],[SOLDA]]</f>
        <v>0</v>
      </c>
      <c r="AV643" s="28">
        <f>Tabela1[[#This Row],[PESO TOTAL]]*Tabela1[[#This Row],[ACABAMENTO]]</f>
        <v>0</v>
      </c>
      <c r="AW643" s="28">
        <f>Tabela1[[#This Row],[PESO TOTAL]]*Tabela1[[#This Row],[PRONTO ACABADO]]</f>
        <v>0</v>
      </c>
      <c r="AX643" s="28">
        <f>Tabela1[[#This Row],[PESO TOTAL]]*Tabela1[[#This Row],[EXPEDIÇÃO ]]</f>
        <v>0</v>
      </c>
      <c r="AY643" s="28" t="str">
        <f>Tabela1[[#This Row],[PEDIDO]]&amp;Tabela1[[#This Row],[PRODUTO]]</f>
        <v/>
      </c>
      <c r="AZ643" s="44">
        <f>IF(AF643="",0,IF(ISTEXT(AF643),H643*VALUE(SUBSTITUTE(AF643,"%",""))/100,H643*AF643))-Tabela1[[#This Row],[PRONTO ACABADO2]]</f>
        <v>0</v>
      </c>
      <c r="BA643" s="44">
        <f>IF(AG643="",0,IF(ISTEXT(AG643),H643*VALUE(SUBSTITUTE(AG643,"%",""))/100,H643*AG643))-Tabela1[[#This Row],[PESO EXPEDIDO2]]</f>
        <v>0</v>
      </c>
      <c r="BB643" s="44">
        <f t="shared" si="106"/>
        <v>0</v>
      </c>
      <c r="BC643" s="44">
        <f t="shared" si="107"/>
        <v>0</v>
      </c>
      <c r="BD643" s="44"/>
    </row>
    <row r="644" spans="1:56" ht="15.75" hidden="1" customHeight="1" x14ac:dyDescent="0.25">
      <c r="A644" s="6"/>
      <c r="B644" s="22"/>
      <c r="C644" s="7"/>
      <c r="D644" s="46"/>
      <c r="E644" s="7"/>
      <c r="F644" s="7"/>
      <c r="G644" s="44"/>
      <c r="H644" s="41">
        <f>Tabela1[[#This Row],[PESO UNI]]*Tabela1[[#This Row],[QTE]]</f>
        <v>0</v>
      </c>
      <c r="I644" s="7"/>
      <c r="J644" s="8"/>
      <c r="K644" s="8"/>
      <c r="L644" s="9"/>
      <c r="M644" s="10"/>
      <c r="N644" s="8"/>
      <c r="O644" s="12"/>
      <c r="P644" s="13"/>
      <c r="Q644" s="14">
        <f>Tabela1[[#This Row],[QTDE/ Fabricação]]-Tabela1[[#This Row],[QTE]]</f>
        <v>0</v>
      </c>
      <c r="R644" s="19">
        <f t="shared" si="102"/>
        <v>0</v>
      </c>
      <c r="S644" s="19">
        <f t="shared" si="101"/>
        <v>0</v>
      </c>
      <c r="T644" s="20">
        <f t="shared" si="103"/>
        <v>0</v>
      </c>
      <c r="U644" s="17">
        <f>IFERROR(SUMIF('LISTA DE EMBARQUE'!B:B,MICRO!E:E,'LISTA DE EMBARQUE'!G:G),"")</f>
        <v>0</v>
      </c>
      <c r="V644" s="12" t="str">
        <f>IFERROR(VLOOKUP(Tabela1[[#This Row],[COD.MDE]],'LISTA DE EMBARQUE'!B:L,11,0),"")</f>
        <v/>
      </c>
      <c r="W644" s="13" t="str">
        <f>IFERROR(COUNTIF(#REF!,Tabela1[[#This Row],[Colunas5]]),"")</f>
        <v/>
      </c>
      <c r="X644" s="14">
        <f>Tabela1[[#This Row],[QIANTIDADE EXPEDIDA]]*Tabela1[[#This Row],[PESO UNI]]</f>
        <v>0</v>
      </c>
      <c r="Y644" s="14">
        <f t="shared" si="104"/>
        <v>0</v>
      </c>
      <c r="Z644" s="21">
        <f>Tabela1[[#This Row],[PESO TOTAL]]-Tabela1[[#This Row],[Peso Expedido]]</f>
        <v>0</v>
      </c>
      <c r="AA644" s="18"/>
      <c r="AB644" s="40"/>
      <c r="AC644" s="40"/>
      <c r="AD644" s="40"/>
      <c r="AE644" s="40"/>
      <c r="AF644" s="40"/>
      <c r="AG644" s="40"/>
      <c r="AH644" s="40"/>
      <c r="AI644" s="40" t="str">
        <f t="shared" si="100"/>
        <v>ok</v>
      </c>
      <c r="AJ644"/>
      <c r="AK644" t="str">
        <f>Tabela1[[#This Row],[Coluna1]]&amp;Tabela1[[#This Row],[PEDIDO]]</f>
        <v/>
      </c>
      <c r="AL644"/>
      <c r="AM644"/>
      <c r="AN644"/>
      <c r="AO644" t="str">
        <f t="shared" si="105"/>
        <v>/</v>
      </c>
      <c r="AP644" t="str">
        <f>Tabela1[[#This Row],[TAG]]&amp;Tabela1[[#This Row],[PEDIDO]]&amp;Tabela1[[#This Row],[PRODUTO]]</f>
        <v/>
      </c>
      <c r="AQ644" s="23" t="str">
        <f>Tabela1[[#This Row],[PRODUTO]]&amp;Tabela1[[#This Row],[TAG]]</f>
        <v/>
      </c>
      <c r="AR644" s="183">
        <f>Tabela1[[#This Row],[PESO TOTAL]]*Tabela1[[#This Row],[MATÉRIA PRIMA]]</f>
        <v>0</v>
      </c>
      <c r="AS644" s="28">
        <f>Tabela1[[#This Row],[PESO TOTAL]]*Tabela1[[#This Row],[PREPARAÇÃO ]]</f>
        <v>0</v>
      </c>
      <c r="AT644" s="28">
        <f>Tabela1[[#This Row],[PESO TOTAL]]*Tabela1[[#This Row],[CALDEIRARIA]]</f>
        <v>0</v>
      </c>
      <c r="AU644" s="28">
        <f>Tabela1[[#This Row],[PESO TOTAL]]*Tabela1[[#This Row],[SOLDA]]</f>
        <v>0</v>
      </c>
      <c r="AV644" s="28">
        <f>Tabela1[[#This Row],[PESO TOTAL]]*Tabela1[[#This Row],[ACABAMENTO]]</f>
        <v>0</v>
      </c>
      <c r="AW644" s="28">
        <f>Tabela1[[#This Row],[PESO TOTAL]]*Tabela1[[#This Row],[PRONTO ACABADO]]</f>
        <v>0</v>
      </c>
      <c r="AX644" s="28">
        <f>Tabela1[[#This Row],[PESO TOTAL]]*Tabela1[[#This Row],[EXPEDIÇÃO ]]</f>
        <v>0</v>
      </c>
      <c r="AY644" s="28" t="str">
        <f>Tabela1[[#This Row],[PEDIDO]]&amp;Tabela1[[#This Row],[PRODUTO]]</f>
        <v/>
      </c>
      <c r="AZ644" s="44">
        <f>IF(AF644="",0,IF(ISTEXT(AF644),H644*VALUE(SUBSTITUTE(AF644,"%",""))/100,H644*AF644))-Tabela1[[#This Row],[PRONTO ACABADO2]]</f>
        <v>0</v>
      </c>
      <c r="BA644" s="44">
        <f>IF(AG644="",0,IF(ISTEXT(AG644),H644*VALUE(SUBSTITUTE(AG644,"%",""))/100,H644*AG644))-Tabela1[[#This Row],[PESO EXPEDIDO2]]</f>
        <v>0</v>
      </c>
      <c r="BB644" s="44">
        <f t="shared" si="106"/>
        <v>0</v>
      </c>
      <c r="BC644" s="44">
        <f t="shared" si="107"/>
        <v>0</v>
      </c>
      <c r="BD644" s="44"/>
    </row>
    <row r="645" spans="1:56" ht="15.75" hidden="1" customHeight="1" x14ac:dyDescent="0.25">
      <c r="A645" s="6"/>
      <c r="B645" s="22"/>
      <c r="C645" s="7"/>
      <c r="D645" s="46"/>
      <c r="E645" s="7"/>
      <c r="F645" s="7"/>
      <c r="G645" s="44"/>
      <c r="H645" s="41">
        <f>Tabela1[[#This Row],[PESO UNI]]*Tabela1[[#This Row],[QTE]]</f>
        <v>0</v>
      </c>
      <c r="I645" s="7"/>
      <c r="J645" s="8"/>
      <c r="K645" s="8"/>
      <c r="L645" s="9"/>
      <c r="M645" s="10"/>
      <c r="N645" s="8"/>
      <c r="O645" s="12"/>
      <c r="P645" s="13"/>
      <c r="Q645" s="14">
        <f>Tabela1[[#This Row],[QTDE/ Fabricação]]-Tabela1[[#This Row],[QTE]]</f>
        <v>0</v>
      </c>
      <c r="R645" s="19">
        <f t="shared" si="102"/>
        <v>0</v>
      </c>
      <c r="S645" s="19">
        <f t="shared" si="101"/>
        <v>0</v>
      </c>
      <c r="T645" s="20">
        <f t="shared" si="103"/>
        <v>0</v>
      </c>
      <c r="U645" s="17">
        <f>IFERROR(SUMIF('LISTA DE EMBARQUE'!B:B,MICRO!E:E,'LISTA DE EMBARQUE'!G:G),"")</f>
        <v>0</v>
      </c>
      <c r="V645" s="12" t="str">
        <f>IFERROR(VLOOKUP(Tabela1[[#This Row],[COD.MDE]],'LISTA DE EMBARQUE'!B:L,11,0),"")</f>
        <v/>
      </c>
      <c r="W645" s="13" t="str">
        <f>IFERROR(COUNTIF(#REF!,Tabela1[[#This Row],[Colunas5]]),"")</f>
        <v/>
      </c>
      <c r="X645" s="14">
        <f>Tabela1[[#This Row],[QIANTIDADE EXPEDIDA]]*Tabela1[[#This Row],[PESO UNI]]</f>
        <v>0</v>
      </c>
      <c r="Y645" s="14">
        <f t="shared" si="104"/>
        <v>0</v>
      </c>
      <c r="Z645" s="21">
        <f>Tabela1[[#This Row],[PESO TOTAL]]-Tabela1[[#This Row],[Peso Expedido]]</f>
        <v>0</v>
      </c>
      <c r="AA645" s="18"/>
      <c r="AB645" s="40"/>
      <c r="AC645" s="40"/>
      <c r="AD645" s="40"/>
      <c r="AE645" s="40"/>
      <c r="AF645" s="40"/>
      <c r="AG645" s="40"/>
      <c r="AH645" s="40"/>
      <c r="AI645" s="40" t="str">
        <f t="shared" si="100"/>
        <v>ok</v>
      </c>
      <c r="AJ645"/>
      <c r="AK645" t="str">
        <f>Tabela1[[#This Row],[Coluna1]]&amp;Tabela1[[#This Row],[PEDIDO]]</f>
        <v/>
      </c>
      <c r="AL645"/>
      <c r="AM645"/>
      <c r="AN645"/>
      <c r="AO645" t="str">
        <f t="shared" si="105"/>
        <v>/</v>
      </c>
      <c r="AP645" t="str">
        <f>Tabela1[[#This Row],[TAG]]&amp;Tabela1[[#This Row],[PEDIDO]]&amp;Tabela1[[#This Row],[PRODUTO]]</f>
        <v/>
      </c>
      <c r="AQ645" s="23" t="str">
        <f>Tabela1[[#This Row],[PRODUTO]]&amp;Tabela1[[#This Row],[TAG]]</f>
        <v/>
      </c>
      <c r="AR645" s="183">
        <f>Tabela1[[#This Row],[PESO TOTAL]]*Tabela1[[#This Row],[MATÉRIA PRIMA]]</f>
        <v>0</v>
      </c>
      <c r="AS645" s="28">
        <f>Tabela1[[#This Row],[PESO TOTAL]]*Tabela1[[#This Row],[PREPARAÇÃO ]]</f>
        <v>0</v>
      </c>
      <c r="AT645" s="28">
        <f>Tabela1[[#This Row],[PESO TOTAL]]*Tabela1[[#This Row],[CALDEIRARIA]]</f>
        <v>0</v>
      </c>
      <c r="AU645" s="28">
        <f>Tabela1[[#This Row],[PESO TOTAL]]*Tabela1[[#This Row],[SOLDA]]</f>
        <v>0</v>
      </c>
      <c r="AV645" s="28">
        <f>Tabela1[[#This Row],[PESO TOTAL]]*Tabela1[[#This Row],[ACABAMENTO]]</f>
        <v>0</v>
      </c>
      <c r="AW645" s="28">
        <f>Tabela1[[#This Row],[PESO TOTAL]]*Tabela1[[#This Row],[PRONTO ACABADO]]</f>
        <v>0</v>
      </c>
      <c r="AX645" s="28">
        <f>Tabela1[[#This Row],[PESO TOTAL]]*Tabela1[[#This Row],[EXPEDIÇÃO ]]</f>
        <v>0</v>
      </c>
      <c r="AY645" s="28" t="str">
        <f>Tabela1[[#This Row],[PEDIDO]]&amp;Tabela1[[#This Row],[PRODUTO]]</f>
        <v/>
      </c>
      <c r="AZ645" s="44">
        <f>IF(AF645="",0,IF(ISTEXT(AF645),H645*VALUE(SUBSTITUTE(AF645,"%",""))/100,H645*AF645))-Tabela1[[#This Row],[PRONTO ACABADO2]]</f>
        <v>0</v>
      </c>
      <c r="BA645" s="44">
        <f>IF(AG645="",0,IF(ISTEXT(AG645),H645*VALUE(SUBSTITUTE(AG645,"%",""))/100,H645*AG645))-Tabela1[[#This Row],[PESO EXPEDIDO2]]</f>
        <v>0</v>
      </c>
      <c r="BB645" s="44">
        <f t="shared" si="106"/>
        <v>0</v>
      </c>
      <c r="BC645" s="44">
        <f t="shared" si="107"/>
        <v>0</v>
      </c>
      <c r="BD645" s="44"/>
    </row>
    <row r="646" spans="1:56" ht="15.75" hidden="1" customHeight="1" x14ac:dyDescent="0.25">
      <c r="A646" s="6"/>
      <c r="B646" s="22"/>
      <c r="C646" s="7"/>
      <c r="D646" s="46"/>
      <c r="E646" s="7"/>
      <c r="F646" s="7"/>
      <c r="G646" s="44"/>
      <c r="H646" s="41">
        <f>Tabela1[[#This Row],[PESO UNI]]*Tabela1[[#This Row],[QTE]]</f>
        <v>0</v>
      </c>
      <c r="I646" s="7"/>
      <c r="J646" s="8"/>
      <c r="K646" s="8"/>
      <c r="L646" s="9"/>
      <c r="M646" s="10"/>
      <c r="N646" s="8"/>
      <c r="O646" s="12"/>
      <c r="P646" s="13"/>
      <c r="Q646" s="14">
        <f>Tabela1[[#This Row],[QTDE/ Fabricação]]-Tabela1[[#This Row],[QTE]]</f>
        <v>0</v>
      </c>
      <c r="R646" s="19">
        <f t="shared" si="102"/>
        <v>0</v>
      </c>
      <c r="S646" s="19">
        <f t="shared" si="101"/>
        <v>0</v>
      </c>
      <c r="T646" s="20">
        <f t="shared" si="103"/>
        <v>0</v>
      </c>
      <c r="U646" s="17">
        <f>IFERROR(SUMIF('LISTA DE EMBARQUE'!B:B,MICRO!E:E,'LISTA DE EMBARQUE'!G:G),"")</f>
        <v>0</v>
      </c>
      <c r="V646" s="12" t="str">
        <f>IFERROR(VLOOKUP(Tabela1[[#This Row],[COD.MDE]],'LISTA DE EMBARQUE'!B:L,11,0),"")</f>
        <v/>
      </c>
      <c r="W646" s="13" t="str">
        <f>IFERROR(COUNTIF(#REF!,Tabela1[[#This Row],[Colunas5]]),"")</f>
        <v/>
      </c>
      <c r="X646" s="14">
        <f>Tabela1[[#This Row],[QIANTIDADE EXPEDIDA]]*Tabela1[[#This Row],[PESO UNI]]</f>
        <v>0</v>
      </c>
      <c r="Y646" s="14">
        <f t="shared" si="104"/>
        <v>0</v>
      </c>
      <c r="Z646" s="21">
        <f>Tabela1[[#This Row],[PESO TOTAL]]-Tabela1[[#This Row],[Peso Expedido]]</f>
        <v>0</v>
      </c>
      <c r="AA646" s="18"/>
      <c r="AB646" s="40"/>
      <c r="AC646" s="40"/>
      <c r="AD646" s="40"/>
      <c r="AE646" s="40"/>
      <c r="AF646" s="40"/>
      <c r="AG646" s="40"/>
      <c r="AH646" s="40"/>
      <c r="AI646" s="40" t="str">
        <f t="shared" si="100"/>
        <v>ok</v>
      </c>
      <c r="AJ646"/>
      <c r="AK646" t="str">
        <f>Tabela1[[#This Row],[Coluna1]]&amp;Tabela1[[#This Row],[PEDIDO]]</f>
        <v/>
      </c>
      <c r="AL646"/>
      <c r="AM646"/>
      <c r="AN646"/>
      <c r="AO646" t="str">
        <f t="shared" si="105"/>
        <v>/</v>
      </c>
      <c r="AP646" t="str">
        <f>Tabela1[[#This Row],[TAG]]&amp;Tabela1[[#This Row],[PEDIDO]]&amp;Tabela1[[#This Row],[PRODUTO]]</f>
        <v/>
      </c>
      <c r="AQ646" s="23" t="str">
        <f>Tabela1[[#This Row],[PRODUTO]]&amp;Tabela1[[#This Row],[TAG]]</f>
        <v/>
      </c>
      <c r="AR646" s="183">
        <f>Tabela1[[#This Row],[PESO TOTAL]]*Tabela1[[#This Row],[MATÉRIA PRIMA]]</f>
        <v>0</v>
      </c>
      <c r="AS646" s="28">
        <f>Tabela1[[#This Row],[PESO TOTAL]]*Tabela1[[#This Row],[PREPARAÇÃO ]]</f>
        <v>0</v>
      </c>
      <c r="AT646" s="28">
        <f>Tabela1[[#This Row],[PESO TOTAL]]*Tabela1[[#This Row],[CALDEIRARIA]]</f>
        <v>0</v>
      </c>
      <c r="AU646" s="28">
        <f>Tabela1[[#This Row],[PESO TOTAL]]*Tabela1[[#This Row],[SOLDA]]</f>
        <v>0</v>
      </c>
      <c r="AV646" s="28">
        <f>Tabela1[[#This Row],[PESO TOTAL]]*Tabela1[[#This Row],[ACABAMENTO]]</f>
        <v>0</v>
      </c>
      <c r="AW646" s="28">
        <f>Tabela1[[#This Row],[PESO TOTAL]]*Tabela1[[#This Row],[PRONTO ACABADO]]</f>
        <v>0</v>
      </c>
      <c r="AX646" s="28">
        <f>Tabela1[[#This Row],[PESO TOTAL]]*Tabela1[[#This Row],[EXPEDIÇÃO ]]</f>
        <v>0</v>
      </c>
      <c r="AY646" s="28" t="str">
        <f>Tabela1[[#This Row],[PEDIDO]]&amp;Tabela1[[#This Row],[PRODUTO]]</f>
        <v/>
      </c>
      <c r="AZ646" s="44">
        <f>IF(AF646="",0,IF(ISTEXT(AF646),H646*VALUE(SUBSTITUTE(AF646,"%",""))/100,H646*AF646))-Tabela1[[#This Row],[PRONTO ACABADO2]]</f>
        <v>0</v>
      </c>
      <c r="BA646" s="44">
        <f>IF(AG646="",0,IF(ISTEXT(AG646),H646*VALUE(SUBSTITUTE(AG646,"%",""))/100,H646*AG646))-Tabela1[[#This Row],[PESO EXPEDIDO2]]</f>
        <v>0</v>
      </c>
      <c r="BB646" s="44">
        <f t="shared" si="106"/>
        <v>0</v>
      </c>
      <c r="BC646" s="44">
        <f t="shared" si="107"/>
        <v>0</v>
      </c>
      <c r="BD646" s="44"/>
    </row>
    <row r="647" spans="1:56" ht="15.75" hidden="1" customHeight="1" x14ac:dyDescent="0.25">
      <c r="A647" s="6"/>
      <c r="B647" s="22"/>
      <c r="C647" s="7"/>
      <c r="D647" s="46"/>
      <c r="E647" s="7"/>
      <c r="F647" s="7"/>
      <c r="G647" s="44"/>
      <c r="H647" s="41">
        <f>Tabela1[[#This Row],[PESO UNI]]*Tabela1[[#This Row],[QTE]]</f>
        <v>0</v>
      </c>
      <c r="I647" s="7"/>
      <c r="J647" s="8"/>
      <c r="K647" s="8"/>
      <c r="L647" s="9"/>
      <c r="M647" s="10"/>
      <c r="N647" s="8"/>
      <c r="O647" s="12"/>
      <c r="P647" s="13"/>
      <c r="Q647" s="14">
        <f>Tabela1[[#This Row],[QTDE/ Fabricação]]-Tabela1[[#This Row],[QTE]]</f>
        <v>0</v>
      </c>
      <c r="R647" s="19">
        <f t="shared" si="102"/>
        <v>0</v>
      </c>
      <c r="S647" s="19">
        <f t="shared" si="101"/>
        <v>0</v>
      </c>
      <c r="T647" s="20">
        <f t="shared" si="103"/>
        <v>0</v>
      </c>
      <c r="U647" s="17">
        <f>IFERROR(SUMIF('LISTA DE EMBARQUE'!B:B,MICRO!E:E,'LISTA DE EMBARQUE'!G:G),"")</f>
        <v>0</v>
      </c>
      <c r="V647" s="12" t="str">
        <f>IFERROR(VLOOKUP(Tabela1[[#This Row],[COD.MDE]],'LISTA DE EMBARQUE'!B:L,11,0),"")</f>
        <v/>
      </c>
      <c r="W647" s="13" t="str">
        <f>IFERROR(COUNTIF(#REF!,Tabela1[[#This Row],[Colunas5]]),"")</f>
        <v/>
      </c>
      <c r="X647" s="14">
        <f>Tabela1[[#This Row],[QIANTIDADE EXPEDIDA]]*Tabela1[[#This Row],[PESO UNI]]</f>
        <v>0</v>
      </c>
      <c r="Y647" s="14">
        <f t="shared" si="104"/>
        <v>0</v>
      </c>
      <c r="Z647" s="21">
        <f>Tabela1[[#This Row],[PESO TOTAL]]-Tabela1[[#This Row],[Peso Expedido]]</f>
        <v>0</v>
      </c>
      <c r="AA647" s="18"/>
      <c r="AB647" s="40"/>
      <c r="AC647" s="40"/>
      <c r="AD647" s="40"/>
      <c r="AE647" s="40"/>
      <c r="AF647" s="40"/>
      <c r="AG647" s="40"/>
      <c r="AH647" s="40"/>
      <c r="AI647" s="40" t="str">
        <f t="shared" si="100"/>
        <v>ok</v>
      </c>
      <c r="AJ647"/>
      <c r="AK647" t="str">
        <f>Tabela1[[#This Row],[Coluna1]]&amp;Tabela1[[#This Row],[PEDIDO]]</f>
        <v/>
      </c>
      <c r="AL647"/>
      <c r="AM647"/>
      <c r="AN647"/>
      <c r="AO647" t="str">
        <f t="shared" si="105"/>
        <v>/</v>
      </c>
      <c r="AP647" t="str">
        <f>Tabela1[[#This Row],[TAG]]&amp;Tabela1[[#This Row],[PEDIDO]]&amp;Tabela1[[#This Row],[PRODUTO]]</f>
        <v/>
      </c>
      <c r="AQ647" s="23" t="str">
        <f>Tabela1[[#This Row],[PRODUTO]]&amp;Tabela1[[#This Row],[TAG]]</f>
        <v/>
      </c>
      <c r="AR647" s="183">
        <f>Tabela1[[#This Row],[PESO TOTAL]]*Tabela1[[#This Row],[MATÉRIA PRIMA]]</f>
        <v>0</v>
      </c>
      <c r="AS647" s="28">
        <f>Tabela1[[#This Row],[PESO TOTAL]]*Tabela1[[#This Row],[PREPARAÇÃO ]]</f>
        <v>0</v>
      </c>
      <c r="AT647" s="28">
        <f>Tabela1[[#This Row],[PESO TOTAL]]*Tabela1[[#This Row],[CALDEIRARIA]]</f>
        <v>0</v>
      </c>
      <c r="AU647" s="28">
        <f>Tabela1[[#This Row],[PESO TOTAL]]*Tabela1[[#This Row],[SOLDA]]</f>
        <v>0</v>
      </c>
      <c r="AV647" s="28">
        <f>Tabela1[[#This Row],[PESO TOTAL]]*Tabela1[[#This Row],[ACABAMENTO]]</f>
        <v>0</v>
      </c>
      <c r="AW647" s="28">
        <f>Tabela1[[#This Row],[PESO TOTAL]]*Tabela1[[#This Row],[PRONTO ACABADO]]</f>
        <v>0</v>
      </c>
      <c r="AX647" s="28">
        <f>Tabela1[[#This Row],[PESO TOTAL]]*Tabela1[[#This Row],[EXPEDIÇÃO ]]</f>
        <v>0</v>
      </c>
      <c r="AY647" s="28" t="str">
        <f>Tabela1[[#This Row],[PEDIDO]]&amp;Tabela1[[#This Row],[PRODUTO]]</f>
        <v/>
      </c>
      <c r="AZ647" s="44">
        <f>IF(AF647="",0,IF(ISTEXT(AF647),H647*VALUE(SUBSTITUTE(AF647,"%",""))/100,H647*AF647))-Tabela1[[#This Row],[PRONTO ACABADO2]]</f>
        <v>0</v>
      </c>
      <c r="BA647" s="44">
        <f>IF(AG647="",0,IF(ISTEXT(AG647),H647*VALUE(SUBSTITUTE(AG647,"%",""))/100,H647*AG647))-Tabela1[[#This Row],[PESO EXPEDIDO2]]</f>
        <v>0</v>
      </c>
      <c r="BB647" s="44">
        <f t="shared" si="106"/>
        <v>0</v>
      </c>
      <c r="BC647" s="44">
        <f t="shared" si="107"/>
        <v>0</v>
      </c>
      <c r="BD647" s="44"/>
    </row>
    <row r="648" spans="1:56" ht="15.75" hidden="1" customHeight="1" x14ac:dyDescent="0.25">
      <c r="A648" s="6"/>
      <c r="B648" s="22"/>
      <c r="C648" s="7"/>
      <c r="D648" s="46"/>
      <c r="E648" s="7"/>
      <c r="F648" s="7"/>
      <c r="G648" s="44"/>
      <c r="H648" s="41">
        <f>Tabela1[[#This Row],[PESO UNI]]*Tabela1[[#This Row],[QTE]]</f>
        <v>0</v>
      </c>
      <c r="I648" s="7"/>
      <c r="J648" s="8"/>
      <c r="K648" s="8"/>
      <c r="L648" s="9"/>
      <c r="M648" s="10"/>
      <c r="N648" s="8"/>
      <c r="O648" s="12"/>
      <c r="P648" s="13"/>
      <c r="Q648" s="14">
        <f>Tabela1[[#This Row],[QTDE/ Fabricação]]-Tabela1[[#This Row],[QTE]]</f>
        <v>0</v>
      </c>
      <c r="R648" s="19">
        <f t="shared" si="102"/>
        <v>0</v>
      </c>
      <c r="S648" s="19">
        <f t="shared" si="101"/>
        <v>0</v>
      </c>
      <c r="T648" s="20">
        <f t="shared" si="103"/>
        <v>0</v>
      </c>
      <c r="U648" s="17">
        <f>IFERROR(SUMIF('LISTA DE EMBARQUE'!B:B,MICRO!E:E,'LISTA DE EMBARQUE'!G:G),"")</f>
        <v>0</v>
      </c>
      <c r="V648" s="12" t="str">
        <f>IFERROR(VLOOKUP(Tabela1[[#This Row],[COD.MDE]],'LISTA DE EMBARQUE'!B:L,11,0),"")</f>
        <v/>
      </c>
      <c r="W648" s="13" t="str">
        <f>IFERROR(COUNTIF(#REF!,Tabela1[[#This Row],[Colunas5]]),"")</f>
        <v/>
      </c>
      <c r="X648" s="14">
        <f>Tabela1[[#This Row],[QIANTIDADE EXPEDIDA]]*Tabela1[[#This Row],[PESO UNI]]</f>
        <v>0</v>
      </c>
      <c r="Y648" s="14">
        <f t="shared" si="104"/>
        <v>0</v>
      </c>
      <c r="Z648" s="21">
        <f>Tabela1[[#This Row],[PESO TOTAL]]-Tabela1[[#This Row],[Peso Expedido]]</f>
        <v>0</v>
      </c>
      <c r="AA648" s="18"/>
      <c r="AB648" s="40"/>
      <c r="AC648" s="40"/>
      <c r="AD648" s="40"/>
      <c r="AE648" s="40"/>
      <c r="AF648" s="40"/>
      <c r="AG648" s="40"/>
      <c r="AH648" s="40"/>
      <c r="AI648" s="40" t="str">
        <f t="shared" si="100"/>
        <v>ok</v>
      </c>
      <c r="AJ648"/>
      <c r="AK648" t="str">
        <f>Tabela1[[#This Row],[Coluna1]]&amp;Tabela1[[#This Row],[PEDIDO]]</f>
        <v/>
      </c>
      <c r="AL648"/>
      <c r="AM648"/>
      <c r="AN648"/>
      <c r="AO648" t="str">
        <f t="shared" si="105"/>
        <v>/</v>
      </c>
      <c r="AP648" t="str">
        <f>Tabela1[[#This Row],[TAG]]&amp;Tabela1[[#This Row],[PEDIDO]]&amp;Tabela1[[#This Row],[PRODUTO]]</f>
        <v/>
      </c>
      <c r="AQ648" s="23" t="str">
        <f>Tabela1[[#This Row],[PRODUTO]]&amp;Tabela1[[#This Row],[TAG]]</f>
        <v/>
      </c>
      <c r="AR648" s="183">
        <f>Tabela1[[#This Row],[PESO TOTAL]]*Tabela1[[#This Row],[MATÉRIA PRIMA]]</f>
        <v>0</v>
      </c>
      <c r="AS648" s="28">
        <f>Tabela1[[#This Row],[PESO TOTAL]]*Tabela1[[#This Row],[PREPARAÇÃO ]]</f>
        <v>0</v>
      </c>
      <c r="AT648" s="28">
        <f>Tabela1[[#This Row],[PESO TOTAL]]*Tabela1[[#This Row],[CALDEIRARIA]]</f>
        <v>0</v>
      </c>
      <c r="AU648" s="28">
        <f>Tabela1[[#This Row],[PESO TOTAL]]*Tabela1[[#This Row],[SOLDA]]</f>
        <v>0</v>
      </c>
      <c r="AV648" s="28">
        <f>Tabela1[[#This Row],[PESO TOTAL]]*Tabela1[[#This Row],[ACABAMENTO]]</f>
        <v>0</v>
      </c>
      <c r="AW648" s="28">
        <f>Tabela1[[#This Row],[PESO TOTAL]]*Tabela1[[#This Row],[PRONTO ACABADO]]</f>
        <v>0</v>
      </c>
      <c r="AX648" s="28">
        <f>Tabela1[[#This Row],[PESO TOTAL]]*Tabela1[[#This Row],[EXPEDIÇÃO ]]</f>
        <v>0</v>
      </c>
      <c r="AY648" s="28" t="str">
        <f>Tabela1[[#This Row],[PEDIDO]]&amp;Tabela1[[#This Row],[PRODUTO]]</f>
        <v/>
      </c>
      <c r="AZ648" s="44">
        <f>IF(AF648="",0,IF(ISTEXT(AF648),H648*VALUE(SUBSTITUTE(AF648,"%",""))/100,H648*AF648))-Tabela1[[#This Row],[PRONTO ACABADO2]]</f>
        <v>0</v>
      </c>
      <c r="BA648" s="44">
        <f>IF(AG648="",0,IF(ISTEXT(AG648),H648*VALUE(SUBSTITUTE(AG648,"%",""))/100,H648*AG648))-Tabela1[[#This Row],[PESO EXPEDIDO2]]</f>
        <v>0</v>
      </c>
      <c r="BB648" s="44">
        <f t="shared" si="106"/>
        <v>0</v>
      </c>
      <c r="BC648" s="44">
        <f t="shared" si="107"/>
        <v>0</v>
      </c>
      <c r="BD648" s="44"/>
    </row>
    <row r="649" spans="1:56" ht="15.75" hidden="1" customHeight="1" x14ac:dyDescent="0.25">
      <c r="A649" s="6"/>
      <c r="B649" s="22"/>
      <c r="C649" s="7"/>
      <c r="D649" s="46"/>
      <c r="E649" s="7"/>
      <c r="F649" s="7"/>
      <c r="G649" s="44"/>
      <c r="H649" s="41">
        <f>Tabela1[[#This Row],[PESO UNI]]*Tabela1[[#This Row],[QTE]]</f>
        <v>0</v>
      </c>
      <c r="I649" s="7"/>
      <c r="J649" s="8"/>
      <c r="K649" s="8"/>
      <c r="L649" s="9"/>
      <c r="M649" s="10"/>
      <c r="N649" s="8"/>
      <c r="O649" s="12"/>
      <c r="P649" s="13"/>
      <c r="Q649" s="14">
        <f>Tabela1[[#This Row],[QTDE/ Fabricação]]-Tabela1[[#This Row],[QTE]]</f>
        <v>0</v>
      </c>
      <c r="R649" s="19">
        <f t="shared" si="102"/>
        <v>0</v>
      </c>
      <c r="S649" s="19">
        <f t="shared" si="101"/>
        <v>0</v>
      </c>
      <c r="T649" s="20">
        <f t="shared" si="103"/>
        <v>0</v>
      </c>
      <c r="U649" s="17">
        <f>IFERROR(SUMIF('LISTA DE EMBARQUE'!B:B,MICRO!E:E,'LISTA DE EMBARQUE'!G:G),"")</f>
        <v>0</v>
      </c>
      <c r="V649" s="12" t="str">
        <f>IFERROR(VLOOKUP(Tabela1[[#This Row],[COD.MDE]],'LISTA DE EMBARQUE'!B:L,11,0),"")</f>
        <v/>
      </c>
      <c r="W649" s="13" t="str">
        <f>IFERROR(COUNTIF(#REF!,Tabela1[[#This Row],[Colunas5]]),"")</f>
        <v/>
      </c>
      <c r="X649" s="14">
        <f>Tabela1[[#This Row],[QIANTIDADE EXPEDIDA]]*Tabela1[[#This Row],[PESO UNI]]</f>
        <v>0</v>
      </c>
      <c r="Y649" s="14">
        <f t="shared" si="104"/>
        <v>0</v>
      </c>
      <c r="Z649" s="21">
        <f>Tabela1[[#This Row],[PESO TOTAL]]-Tabela1[[#This Row],[Peso Expedido]]</f>
        <v>0</v>
      </c>
      <c r="AA649" s="18"/>
      <c r="AB649" s="40"/>
      <c r="AC649" s="40"/>
      <c r="AD649" s="40"/>
      <c r="AE649" s="40"/>
      <c r="AF649" s="40"/>
      <c r="AG649" s="40"/>
      <c r="AH649" s="40"/>
      <c r="AI649" s="40" t="str">
        <f t="shared" si="100"/>
        <v>ok</v>
      </c>
      <c r="AJ649"/>
      <c r="AK649" t="str">
        <f>Tabela1[[#This Row],[Coluna1]]&amp;Tabela1[[#This Row],[PEDIDO]]</f>
        <v/>
      </c>
      <c r="AL649"/>
      <c r="AM649"/>
      <c r="AN649"/>
      <c r="AO649" t="str">
        <f t="shared" si="105"/>
        <v>/</v>
      </c>
      <c r="AP649" t="str">
        <f>Tabela1[[#This Row],[TAG]]&amp;Tabela1[[#This Row],[PEDIDO]]&amp;Tabela1[[#This Row],[PRODUTO]]</f>
        <v/>
      </c>
      <c r="AQ649" s="23" t="str">
        <f>Tabela1[[#This Row],[PRODUTO]]&amp;Tabela1[[#This Row],[TAG]]</f>
        <v/>
      </c>
      <c r="AR649" s="183">
        <f>Tabela1[[#This Row],[PESO TOTAL]]*Tabela1[[#This Row],[MATÉRIA PRIMA]]</f>
        <v>0</v>
      </c>
      <c r="AS649" s="28">
        <f>Tabela1[[#This Row],[PESO TOTAL]]*Tabela1[[#This Row],[PREPARAÇÃO ]]</f>
        <v>0</v>
      </c>
      <c r="AT649" s="28">
        <f>Tabela1[[#This Row],[PESO TOTAL]]*Tabela1[[#This Row],[CALDEIRARIA]]</f>
        <v>0</v>
      </c>
      <c r="AU649" s="28">
        <f>Tabela1[[#This Row],[PESO TOTAL]]*Tabela1[[#This Row],[SOLDA]]</f>
        <v>0</v>
      </c>
      <c r="AV649" s="28">
        <f>Tabela1[[#This Row],[PESO TOTAL]]*Tabela1[[#This Row],[ACABAMENTO]]</f>
        <v>0</v>
      </c>
      <c r="AW649" s="28">
        <f>Tabela1[[#This Row],[PESO TOTAL]]*Tabela1[[#This Row],[PRONTO ACABADO]]</f>
        <v>0</v>
      </c>
      <c r="AX649" s="28">
        <f>Tabela1[[#This Row],[PESO TOTAL]]*Tabela1[[#This Row],[EXPEDIÇÃO ]]</f>
        <v>0</v>
      </c>
      <c r="AY649" s="28" t="str">
        <f>Tabela1[[#This Row],[PEDIDO]]&amp;Tabela1[[#This Row],[PRODUTO]]</f>
        <v/>
      </c>
      <c r="AZ649" s="44">
        <f>IF(AF649="",0,IF(ISTEXT(AF649),H649*VALUE(SUBSTITUTE(AF649,"%",""))/100,H649*AF649))-Tabela1[[#This Row],[PRONTO ACABADO2]]</f>
        <v>0</v>
      </c>
      <c r="BA649" s="44">
        <f>IF(AG649="",0,IF(ISTEXT(AG649),H649*VALUE(SUBSTITUTE(AG649,"%",""))/100,H649*AG649))-Tabela1[[#This Row],[PESO EXPEDIDO2]]</f>
        <v>0</v>
      </c>
      <c r="BB649" s="44">
        <f t="shared" si="106"/>
        <v>0</v>
      </c>
      <c r="BC649" s="44">
        <f t="shared" si="107"/>
        <v>0</v>
      </c>
      <c r="BD649" s="44"/>
    </row>
    <row r="650" spans="1:56" ht="15.75" hidden="1" customHeight="1" x14ac:dyDescent="0.25">
      <c r="A650" s="6"/>
      <c r="B650" s="22"/>
      <c r="C650" s="7"/>
      <c r="D650" s="46"/>
      <c r="E650" s="7"/>
      <c r="F650" s="7"/>
      <c r="G650" s="44"/>
      <c r="H650" s="41">
        <f>Tabela1[[#This Row],[PESO UNI]]*Tabela1[[#This Row],[QTE]]</f>
        <v>0</v>
      </c>
      <c r="I650" s="7"/>
      <c r="J650" s="8"/>
      <c r="K650" s="8"/>
      <c r="L650" s="9"/>
      <c r="M650" s="10"/>
      <c r="N650" s="8"/>
      <c r="O650" s="12"/>
      <c r="P650" s="13"/>
      <c r="Q650" s="14">
        <f>Tabela1[[#This Row],[QTDE/ Fabricação]]-Tabela1[[#This Row],[QTE]]</f>
        <v>0</v>
      </c>
      <c r="R650" s="19">
        <f t="shared" si="102"/>
        <v>0</v>
      </c>
      <c r="S650" s="19">
        <f t="shared" si="101"/>
        <v>0</v>
      </c>
      <c r="T650" s="20">
        <f t="shared" si="103"/>
        <v>0</v>
      </c>
      <c r="U650" s="17">
        <f>IFERROR(SUMIF('LISTA DE EMBARQUE'!B:B,MICRO!E:E,'LISTA DE EMBARQUE'!G:G),"")</f>
        <v>0</v>
      </c>
      <c r="V650" s="12" t="str">
        <f>IFERROR(VLOOKUP(Tabela1[[#This Row],[COD.MDE]],'LISTA DE EMBARQUE'!B:L,11,0),"")</f>
        <v/>
      </c>
      <c r="W650" s="13" t="str">
        <f>IFERROR(COUNTIF(#REF!,Tabela1[[#This Row],[Colunas5]]),"")</f>
        <v/>
      </c>
      <c r="X650" s="14">
        <f>Tabela1[[#This Row],[QIANTIDADE EXPEDIDA]]*Tabela1[[#This Row],[PESO UNI]]</f>
        <v>0</v>
      </c>
      <c r="Y650" s="14">
        <f t="shared" si="104"/>
        <v>0</v>
      </c>
      <c r="Z650" s="21">
        <f>Tabela1[[#This Row],[PESO TOTAL]]-Tabela1[[#This Row],[Peso Expedido]]</f>
        <v>0</v>
      </c>
      <c r="AA650" s="18"/>
      <c r="AB650" s="40"/>
      <c r="AC650" s="40"/>
      <c r="AD650" s="40"/>
      <c r="AE650" s="40"/>
      <c r="AF650" s="40"/>
      <c r="AG650" s="40"/>
      <c r="AH650" s="40"/>
      <c r="AI650" s="40" t="str">
        <f t="shared" si="100"/>
        <v>ok</v>
      </c>
      <c r="AJ650"/>
      <c r="AK650" t="str">
        <f>Tabela1[[#This Row],[Coluna1]]&amp;Tabela1[[#This Row],[PEDIDO]]</f>
        <v/>
      </c>
      <c r="AL650"/>
      <c r="AM650"/>
      <c r="AN650"/>
      <c r="AO650" t="str">
        <f t="shared" si="105"/>
        <v>/</v>
      </c>
      <c r="AP650" t="str">
        <f>Tabela1[[#This Row],[TAG]]&amp;Tabela1[[#This Row],[PEDIDO]]&amp;Tabela1[[#This Row],[PRODUTO]]</f>
        <v/>
      </c>
      <c r="AQ650" s="23" t="str">
        <f>Tabela1[[#This Row],[PRODUTO]]&amp;Tabela1[[#This Row],[TAG]]</f>
        <v/>
      </c>
      <c r="AR650" s="183">
        <f>Tabela1[[#This Row],[PESO TOTAL]]*Tabela1[[#This Row],[MATÉRIA PRIMA]]</f>
        <v>0</v>
      </c>
      <c r="AS650" s="28">
        <f>Tabela1[[#This Row],[PESO TOTAL]]*Tabela1[[#This Row],[PREPARAÇÃO ]]</f>
        <v>0</v>
      </c>
      <c r="AT650" s="28">
        <f>Tabela1[[#This Row],[PESO TOTAL]]*Tabela1[[#This Row],[CALDEIRARIA]]</f>
        <v>0</v>
      </c>
      <c r="AU650" s="28">
        <f>Tabela1[[#This Row],[PESO TOTAL]]*Tabela1[[#This Row],[SOLDA]]</f>
        <v>0</v>
      </c>
      <c r="AV650" s="28">
        <f>Tabela1[[#This Row],[PESO TOTAL]]*Tabela1[[#This Row],[ACABAMENTO]]</f>
        <v>0</v>
      </c>
      <c r="AW650" s="28">
        <f>Tabela1[[#This Row],[PESO TOTAL]]*Tabela1[[#This Row],[PRONTO ACABADO]]</f>
        <v>0</v>
      </c>
      <c r="AX650" s="28">
        <f>Tabela1[[#This Row],[PESO TOTAL]]*Tabela1[[#This Row],[EXPEDIÇÃO ]]</f>
        <v>0</v>
      </c>
      <c r="AY650" s="28" t="str">
        <f>Tabela1[[#This Row],[PEDIDO]]&amp;Tabela1[[#This Row],[PRODUTO]]</f>
        <v/>
      </c>
      <c r="AZ650" s="44">
        <f>IF(AF650="",0,IF(ISTEXT(AF650),H650*VALUE(SUBSTITUTE(AF650,"%",""))/100,H650*AF650))-Tabela1[[#This Row],[PRONTO ACABADO2]]</f>
        <v>0</v>
      </c>
      <c r="BA650" s="44">
        <f>IF(AG650="",0,IF(ISTEXT(AG650),H650*VALUE(SUBSTITUTE(AG650,"%",""))/100,H650*AG650))-Tabela1[[#This Row],[PESO EXPEDIDO2]]</f>
        <v>0</v>
      </c>
      <c r="BB650" s="44">
        <f t="shared" si="106"/>
        <v>0</v>
      </c>
      <c r="BC650" s="44">
        <f t="shared" si="107"/>
        <v>0</v>
      </c>
      <c r="BD650" s="44"/>
    </row>
    <row r="651" spans="1:56" ht="15.75" hidden="1" customHeight="1" x14ac:dyDescent="0.25">
      <c r="A651" s="6"/>
      <c r="B651" s="22"/>
      <c r="C651" s="7"/>
      <c r="D651" s="46"/>
      <c r="E651" s="7"/>
      <c r="F651" s="7"/>
      <c r="G651" s="44"/>
      <c r="H651" s="41">
        <f>Tabela1[[#This Row],[PESO UNI]]*Tabela1[[#This Row],[QTE]]</f>
        <v>0</v>
      </c>
      <c r="I651" s="7"/>
      <c r="J651" s="8"/>
      <c r="K651" s="8"/>
      <c r="L651" s="9"/>
      <c r="M651" s="10"/>
      <c r="N651" s="8"/>
      <c r="O651" s="12"/>
      <c r="P651" s="13"/>
      <c r="Q651" s="14">
        <f>Tabela1[[#This Row],[QTDE/ Fabricação]]-Tabela1[[#This Row],[QTE]]</f>
        <v>0</v>
      </c>
      <c r="R651" s="19">
        <f t="shared" si="102"/>
        <v>0</v>
      </c>
      <c r="S651" s="19">
        <f t="shared" si="101"/>
        <v>0</v>
      </c>
      <c r="T651" s="20">
        <f t="shared" si="103"/>
        <v>0</v>
      </c>
      <c r="U651" s="17">
        <f>IFERROR(SUMIF('LISTA DE EMBARQUE'!B:B,MICRO!E:E,'LISTA DE EMBARQUE'!G:G),"")</f>
        <v>0</v>
      </c>
      <c r="V651" s="12" t="str">
        <f>IFERROR(VLOOKUP(Tabela1[[#This Row],[COD.MDE]],'LISTA DE EMBARQUE'!B:L,11,0),"")</f>
        <v/>
      </c>
      <c r="W651" s="13" t="str">
        <f>IFERROR(COUNTIF(#REF!,Tabela1[[#This Row],[Colunas5]]),"")</f>
        <v/>
      </c>
      <c r="X651" s="14">
        <f>Tabela1[[#This Row],[QIANTIDADE EXPEDIDA]]*Tabela1[[#This Row],[PESO UNI]]</f>
        <v>0</v>
      </c>
      <c r="Y651" s="14">
        <f t="shared" si="104"/>
        <v>0</v>
      </c>
      <c r="Z651" s="21">
        <f>Tabela1[[#This Row],[PESO TOTAL]]-Tabela1[[#This Row],[Peso Expedido]]</f>
        <v>0</v>
      </c>
      <c r="AA651" s="18"/>
      <c r="AB651" s="40"/>
      <c r="AC651" s="40"/>
      <c r="AD651" s="40"/>
      <c r="AE651" s="40"/>
      <c r="AF651" s="40"/>
      <c r="AG651" s="40"/>
      <c r="AH651" s="40"/>
      <c r="AI651" s="40" t="str">
        <f t="shared" si="100"/>
        <v>ok</v>
      </c>
      <c r="AJ651"/>
      <c r="AK651" t="str">
        <f>Tabela1[[#This Row],[Coluna1]]&amp;Tabela1[[#This Row],[PEDIDO]]</f>
        <v/>
      </c>
      <c r="AL651"/>
      <c r="AM651"/>
      <c r="AN651"/>
      <c r="AO651" t="str">
        <f t="shared" si="105"/>
        <v>/</v>
      </c>
      <c r="AP651" t="str">
        <f>Tabela1[[#This Row],[TAG]]&amp;Tabela1[[#This Row],[PEDIDO]]&amp;Tabela1[[#This Row],[PRODUTO]]</f>
        <v/>
      </c>
      <c r="AQ651" s="23" t="str">
        <f>Tabela1[[#This Row],[PRODUTO]]&amp;Tabela1[[#This Row],[TAG]]</f>
        <v/>
      </c>
      <c r="AR651" s="183">
        <f>Tabela1[[#This Row],[PESO TOTAL]]*Tabela1[[#This Row],[MATÉRIA PRIMA]]</f>
        <v>0</v>
      </c>
      <c r="AS651" s="28">
        <f>Tabela1[[#This Row],[PESO TOTAL]]*Tabela1[[#This Row],[PREPARAÇÃO ]]</f>
        <v>0</v>
      </c>
      <c r="AT651" s="28">
        <f>Tabela1[[#This Row],[PESO TOTAL]]*Tabela1[[#This Row],[CALDEIRARIA]]</f>
        <v>0</v>
      </c>
      <c r="AU651" s="28">
        <f>Tabela1[[#This Row],[PESO TOTAL]]*Tabela1[[#This Row],[SOLDA]]</f>
        <v>0</v>
      </c>
      <c r="AV651" s="28">
        <f>Tabela1[[#This Row],[PESO TOTAL]]*Tabela1[[#This Row],[ACABAMENTO]]</f>
        <v>0</v>
      </c>
      <c r="AW651" s="28">
        <f>Tabela1[[#This Row],[PESO TOTAL]]*Tabela1[[#This Row],[PRONTO ACABADO]]</f>
        <v>0</v>
      </c>
      <c r="AX651" s="28">
        <f>Tabela1[[#This Row],[PESO TOTAL]]*Tabela1[[#This Row],[EXPEDIÇÃO ]]</f>
        <v>0</v>
      </c>
      <c r="AY651" s="28" t="str">
        <f>Tabela1[[#This Row],[PEDIDO]]&amp;Tabela1[[#This Row],[PRODUTO]]</f>
        <v/>
      </c>
      <c r="AZ651" s="44">
        <f>IF(AF651="",0,IF(ISTEXT(AF651),H651*VALUE(SUBSTITUTE(AF651,"%",""))/100,H651*AF651))-Tabela1[[#This Row],[PRONTO ACABADO2]]</f>
        <v>0</v>
      </c>
      <c r="BA651" s="44">
        <f>IF(AG651="",0,IF(ISTEXT(AG651),H651*VALUE(SUBSTITUTE(AG651,"%",""))/100,H651*AG651))-Tabela1[[#This Row],[PESO EXPEDIDO2]]</f>
        <v>0</v>
      </c>
      <c r="BB651" s="44">
        <f t="shared" si="106"/>
        <v>0</v>
      </c>
      <c r="BC651" s="44">
        <f t="shared" si="107"/>
        <v>0</v>
      </c>
      <c r="BD651" s="44"/>
    </row>
    <row r="652" spans="1:56" ht="15.75" hidden="1" customHeight="1" x14ac:dyDescent="0.25">
      <c r="A652" s="6"/>
      <c r="B652" s="22"/>
      <c r="C652" s="7"/>
      <c r="D652" s="46"/>
      <c r="E652" s="7"/>
      <c r="F652" s="7"/>
      <c r="G652" s="44"/>
      <c r="H652" s="41">
        <f>Tabela1[[#This Row],[PESO UNI]]*Tabela1[[#This Row],[QTE]]</f>
        <v>0</v>
      </c>
      <c r="I652" s="7"/>
      <c r="J652" s="8"/>
      <c r="K652" s="8"/>
      <c r="L652" s="9"/>
      <c r="M652" s="10"/>
      <c r="N652" s="8"/>
      <c r="O652" s="12"/>
      <c r="P652" s="13"/>
      <c r="Q652" s="14">
        <f>Tabela1[[#This Row],[QTDE/ Fabricação]]-Tabela1[[#This Row],[QTE]]</f>
        <v>0</v>
      </c>
      <c r="R652" s="19">
        <f t="shared" si="102"/>
        <v>0</v>
      </c>
      <c r="S652" s="19">
        <f t="shared" si="101"/>
        <v>0</v>
      </c>
      <c r="T652" s="20">
        <f t="shared" si="103"/>
        <v>0</v>
      </c>
      <c r="U652" s="17">
        <f>IFERROR(SUMIF('LISTA DE EMBARQUE'!B:B,MICRO!E:E,'LISTA DE EMBARQUE'!G:G),"")</f>
        <v>0</v>
      </c>
      <c r="V652" s="12" t="str">
        <f>IFERROR(VLOOKUP(Tabela1[[#This Row],[COD.MDE]],'LISTA DE EMBARQUE'!B:L,11,0),"")</f>
        <v/>
      </c>
      <c r="W652" s="13" t="str">
        <f>IFERROR(COUNTIF(#REF!,Tabela1[[#This Row],[Colunas5]]),"")</f>
        <v/>
      </c>
      <c r="X652" s="14">
        <f>Tabela1[[#This Row],[QIANTIDADE EXPEDIDA]]*Tabela1[[#This Row],[PESO UNI]]</f>
        <v>0</v>
      </c>
      <c r="Y652" s="14">
        <f t="shared" si="104"/>
        <v>0</v>
      </c>
      <c r="Z652" s="21">
        <f>Tabela1[[#This Row],[PESO TOTAL]]-Tabela1[[#This Row],[Peso Expedido]]</f>
        <v>0</v>
      </c>
      <c r="AA652" s="18"/>
      <c r="AB652" s="40"/>
      <c r="AC652" s="40"/>
      <c r="AD652" s="40"/>
      <c r="AE652" s="40"/>
      <c r="AF652" s="40"/>
      <c r="AG652" s="40"/>
      <c r="AH652" s="40"/>
      <c r="AI652" s="40" t="str">
        <f t="shared" si="100"/>
        <v>ok</v>
      </c>
      <c r="AJ652"/>
      <c r="AK652" t="str">
        <f>Tabela1[[#This Row],[Coluna1]]&amp;Tabela1[[#This Row],[PEDIDO]]</f>
        <v/>
      </c>
      <c r="AL652"/>
      <c r="AM652"/>
      <c r="AN652"/>
      <c r="AO652" t="str">
        <f t="shared" si="105"/>
        <v>/</v>
      </c>
      <c r="AP652" t="str">
        <f>Tabela1[[#This Row],[TAG]]&amp;Tabela1[[#This Row],[PEDIDO]]&amp;Tabela1[[#This Row],[PRODUTO]]</f>
        <v/>
      </c>
      <c r="AQ652" s="23" t="str">
        <f>Tabela1[[#This Row],[PRODUTO]]&amp;Tabela1[[#This Row],[TAG]]</f>
        <v/>
      </c>
      <c r="AR652" s="183">
        <f>Tabela1[[#This Row],[PESO TOTAL]]*Tabela1[[#This Row],[MATÉRIA PRIMA]]</f>
        <v>0</v>
      </c>
      <c r="AS652" s="28">
        <f>Tabela1[[#This Row],[PESO TOTAL]]*Tabela1[[#This Row],[PREPARAÇÃO ]]</f>
        <v>0</v>
      </c>
      <c r="AT652" s="28">
        <f>Tabela1[[#This Row],[PESO TOTAL]]*Tabela1[[#This Row],[CALDEIRARIA]]</f>
        <v>0</v>
      </c>
      <c r="AU652" s="28">
        <f>Tabela1[[#This Row],[PESO TOTAL]]*Tabela1[[#This Row],[SOLDA]]</f>
        <v>0</v>
      </c>
      <c r="AV652" s="28">
        <f>Tabela1[[#This Row],[PESO TOTAL]]*Tabela1[[#This Row],[ACABAMENTO]]</f>
        <v>0</v>
      </c>
      <c r="AW652" s="28">
        <f>Tabela1[[#This Row],[PESO TOTAL]]*Tabela1[[#This Row],[PRONTO ACABADO]]</f>
        <v>0</v>
      </c>
      <c r="AX652" s="28">
        <f>Tabela1[[#This Row],[PESO TOTAL]]*Tabela1[[#This Row],[EXPEDIÇÃO ]]</f>
        <v>0</v>
      </c>
      <c r="AY652" s="28" t="str">
        <f>Tabela1[[#This Row],[PEDIDO]]&amp;Tabela1[[#This Row],[PRODUTO]]</f>
        <v/>
      </c>
      <c r="AZ652" s="44">
        <f>IF(AF652="",0,IF(ISTEXT(AF652),H652*VALUE(SUBSTITUTE(AF652,"%",""))/100,H652*AF652))-Tabela1[[#This Row],[PRONTO ACABADO2]]</f>
        <v>0</v>
      </c>
      <c r="BA652" s="44">
        <f>IF(AG652="",0,IF(ISTEXT(AG652),H652*VALUE(SUBSTITUTE(AG652,"%",""))/100,H652*AG652))-Tabela1[[#This Row],[PESO EXPEDIDO2]]</f>
        <v>0</v>
      </c>
      <c r="BB652" s="44">
        <f t="shared" si="106"/>
        <v>0</v>
      </c>
      <c r="BC652" s="44">
        <f t="shared" si="107"/>
        <v>0</v>
      </c>
      <c r="BD652" s="44"/>
    </row>
    <row r="653" spans="1:56" ht="15.75" hidden="1" customHeight="1" x14ac:dyDescent="0.25">
      <c r="A653" s="6"/>
      <c r="B653" s="22"/>
      <c r="C653" s="7"/>
      <c r="D653" s="46"/>
      <c r="E653" s="7"/>
      <c r="F653" s="7"/>
      <c r="G653" s="44"/>
      <c r="H653" s="41">
        <f>Tabela1[[#This Row],[PESO UNI]]*Tabela1[[#This Row],[QTE]]</f>
        <v>0</v>
      </c>
      <c r="I653" s="7"/>
      <c r="J653" s="8"/>
      <c r="K653" s="8"/>
      <c r="L653" s="9"/>
      <c r="M653" s="10"/>
      <c r="N653" s="8"/>
      <c r="O653" s="12"/>
      <c r="P653" s="13"/>
      <c r="Q653" s="14">
        <f>Tabela1[[#This Row],[QTDE/ Fabricação]]-Tabela1[[#This Row],[QTE]]</f>
        <v>0</v>
      </c>
      <c r="R653" s="19">
        <f t="shared" si="102"/>
        <v>0</v>
      </c>
      <c r="S653" s="19">
        <f t="shared" si="101"/>
        <v>0</v>
      </c>
      <c r="T653" s="20">
        <f t="shared" si="103"/>
        <v>0</v>
      </c>
      <c r="U653" s="17">
        <f>IFERROR(SUMIF('LISTA DE EMBARQUE'!B:B,MICRO!E:E,'LISTA DE EMBARQUE'!G:G),"")</f>
        <v>0</v>
      </c>
      <c r="V653" s="12" t="str">
        <f>IFERROR(VLOOKUP(Tabela1[[#This Row],[COD.MDE]],'LISTA DE EMBARQUE'!B:L,11,0),"")</f>
        <v/>
      </c>
      <c r="W653" s="13" t="str">
        <f>IFERROR(COUNTIF(#REF!,Tabela1[[#This Row],[Colunas5]]),"")</f>
        <v/>
      </c>
      <c r="X653" s="14">
        <f>Tabela1[[#This Row],[QIANTIDADE EXPEDIDA]]*Tabela1[[#This Row],[PESO UNI]]</f>
        <v>0</v>
      </c>
      <c r="Y653" s="14">
        <f t="shared" si="104"/>
        <v>0</v>
      </c>
      <c r="Z653" s="21">
        <f>Tabela1[[#This Row],[PESO TOTAL]]-Tabela1[[#This Row],[Peso Expedido]]</f>
        <v>0</v>
      </c>
      <c r="AA653" s="18"/>
      <c r="AB653" s="40"/>
      <c r="AC653" s="40"/>
      <c r="AD653" s="40"/>
      <c r="AE653" s="40"/>
      <c r="AF653" s="40"/>
      <c r="AG653" s="40"/>
      <c r="AH653" s="40"/>
      <c r="AI653" s="40" t="str">
        <f t="shared" si="100"/>
        <v>ok</v>
      </c>
      <c r="AJ653"/>
      <c r="AK653" t="str">
        <f>Tabela1[[#This Row],[Coluna1]]&amp;Tabela1[[#This Row],[PEDIDO]]</f>
        <v/>
      </c>
      <c r="AL653"/>
      <c r="AM653"/>
      <c r="AN653"/>
      <c r="AO653" t="str">
        <f t="shared" si="105"/>
        <v>/</v>
      </c>
      <c r="AP653" t="str">
        <f>Tabela1[[#This Row],[TAG]]&amp;Tabela1[[#This Row],[PEDIDO]]&amp;Tabela1[[#This Row],[PRODUTO]]</f>
        <v/>
      </c>
      <c r="AQ653" s="23" t="str">
        <f>Tabela1[[#This Row],[PRODUTO]]&amp;Tabela1[[#This Row],[TAG]]</f>
        <v/>
      </c>
      <c r="AR653" s="183">
        <f>Tabela1[[#This Row],[PESO TOTAL]]*Tabela1[[#This Row],[MATÉRIA PRIMA]]</f>
        <v>0</v>
      </c>
      <c r="AS653" s="28">
        <f>Tabela1[[#This Row],[PESO TOTAL]]*Tabela1[[#This Row],[PREPARAÇÃO ]]</f>
        <v>0</v>
      </c>
      <c r="AT653" s="28">
        <f>Tabela1[[#This Row],[PESO TOTAL]]*Tabela1[[#This Row],[CALDEIRARIA]]</f>
        <v>0</v>
      </c>
      <c r="AU653" s="28">
        <f>Tabela1[[#This Row],[PESO TOTAL]]*Tabela1[[#This Row],[SOLDA]]</f>
        <v>0</v>
      </c>
      <c r="AV653" s="28">
        <f>Tabela1[[#This Row],[PESO TOTAL]]*Tabela1[[#This Row],[ACABAMENTO]]</f>
        <v>0</v>
      </c>
      <c r="AW653" s="28">
        <f>Tabela1[[#This Row],[PESO TOTAL]]*Tabela1[[#This Row],[PRONTO ACABADO]]</f>
        <v>0</v>
      </c>
      <c r="AX653" s="28">
        <f>Tabela1[[#This Row],[PESO TOTAL]]*Tabela1[[#This Row],[EXPEDIÇÃO ]]</f>
        <v>0</v>
      </c>
      <c r="AY653" s="28" t="str">
        <f>Tabela1[[#This Row],[PEDIDO]]&amp;Tabela1[[#This Row],[PRODUTO]]</f>
        <v/>
      </c>
      <c r="AZ653" s="44">
        <f>IF(AF653="",0,IF(ISTEXT(AF653),H653*VALUE(SUBSTITUTE(AF653,"%",""))/100,H653*AF653))-Tabela1[[#This Row],[PRONTO ACABADO2]]</f>
        <v>0</v>
      </c>
      <c r="BA653" s="44">
        <f>IF(AG653="",0,IF(ISTEXT(AG653),H653*VALUE(SUBSTITUTE(AG653,"%",""))/100,H653*AG653))-Tabela1[[#This Row],[PESO EXPEDIDO2]]</f>
        <v>0</v>
      </c>
      <c r="BB653" s="44">
        <f t="shared" si="106"/>
        <v>0</v>
      </c>
      <c r="BC653" s="44">
        <f t="shared" si="107"/>
        <v>0</v>
      </c>
      <c r="BD653" s="44"/>
    </row>
    <row r="654" spans="1:56" ht="15.75" hidden="1" customHeight="1" x14ac:dyDescent="0.25">
      <c r="A654" s="6"/>
      <c r="B654" s="22"/>
      <c r="C654" s="7"/>
      <c r="D654" s="46"/>
      <c r="E654" s="7"/>
      <c r="F654" s="7"/>
      <c r="G654" s="44"/>
      <c r="H654" s="41">
        <f>Tabela1[[#This Row],[PESO UNI]]*Tabela1[[#This Row],[QTE]]</f>
        <v>0</v>
      </c>
      <c r="I654" s="7"/>
      <c r="J654" s="8"/>
      <c r="K654" s="8"/>
      <c r="L654" s="9"/>
      <c r="M654" s="10"/>
      <c r="N654" s="8"/>
      <c r="O654" s="12"/>
      <c r="P654" s="13"/>
      <c r="Q654" s="14">
        <f>Tabela1[[#This Row],[QTDE/ Fabricação]]-Tabela1[[#This Row],[QTE]]</f>
        <v>0</v>
      </c>
      <c r="R654" s="19">
        <f t="shared" si="102"/>
        <v>0</v>
      </c>
      <c r="S654" s="19">
        <f t="shared" si="101"/>
        <v>0</v>
      </c>
      <c r="T654" s="20">
        <f t="shared" si="103"/>
        <v>0</v>
      </c>
      <c r="U654" s="17">
        <f>IFERROR(SUMIF('LISTA DE EMBARQUE'!B:B,MICRO!E:E,'LISTA DE EMBARQUE'!G:G),"")</f>
        <v>0</v>
      </c>
      <c r="V654" s="12" t="str">
        <f>IFERROR(VLOOKUP(Tabela1[[#This Row],[COD.MDE]],'LISTA DE EMBARQUE'!B:L,11,0),"")</f>
        <v/>
      </c>
      <c r="W654" s="13" t="str">
        <f>IFERROR(COUNTIF(#REF!,Tabela1[[#This Row],[Colunas5]]),"")</f>
        <v/>
      </c>
      <c r="X654" s="14">
        <f>Tabela1[[#This Row],[QIANTIDADE EXPEDIDA]]*Tabela1[[#This Row],[PESO UNI]]</f>
        <v>0</v>
      </c>
      <c r="Y654" s="14">
        <f t="shared" si="104"/>
        <v>0</v>
      </c>
      <c r="Z654" s="21">
        <f>Tabela1[[#This Row],[PESO TOTAL]]-Tabela1[[#This Row],[Peso Expedido]]</f>
        <v>0</v>
      </c>
      <c r="AA654" s="18"/>
      <c r="AB654" s="40"/>
      <c r="AC654" s="40"/>
      <c r="AD654" s="40"/>
      <c r="AE654" s="40"/>
      <c r="AF654" s="40"/>
      <c r="AG654" s="40"/>
      <c r="AH654" s="40"/>
      <c r="AI654" s="40" t="str">
        <f t="shared" si="100"/>
        <v>ok</v>
      </c>
      <c r="AJ654"/>
      <c r="AK654" t="str">
        <f>Tabela1[[#This Row],[Coluna1]]&amp;Tabela1[[#This Row],[PEDIDO]]</f>
        <v/>
      </c>
      <c r="AL654"/>
      <c r="AM654"/>
      <c r="AN654"/>
      <c r="AO654" t="str">
        <f t="shared" si="105"/>
        <v>/</v>
      </c>
      <c r="AP654" t="str">
        <f>Tabela1[[#This Row],[TAG]]&amp;Tabela1[[#This Row],[PEDIDO]]&amp;Tabela1[[#This Row],[PRODUTO]]</f>
        <v/>
      </c>
      <c r="AQ654" s="23" t="str">
        <f>Tabela1[[#This Row],[PRODUTO]]&amp;Tabela1[[#This Row],[TAG]]</f>
        <v/>
      </c>
      <c r="AR654" s="183">
        <f>Tabela1[[#This Row],[PESO TOTAL]]*Tabela1[[#This Row],[MATÉRIA PRIMA]]</f>
        <v>0</v>
      </c>
      <c r="AS654" s="28">
        <f>Tabela1[[#This Row],[PESO TOTAL]]*Tabela1[[#This Row],[PREPARAÇÃO ]]</f>
        <v>0</v>
      </c>
      <c r="AT654" s="28">
        <f>Tabela1[[#This Row],[PESO TOTAL]]*Tabela1[[#This Row],[CALDEIRARIA]]</f>
        <v>0</v>
      </c>
      <c r="AU654" s="28">
        <f>Tabela1[[#This Row],[PESO TOTAL]]*Tabela1[[#This Row],[SOLDA]]</f>
        <v>0</v>
      </c>
      <c r="AV654" s="28">
        <f>Tabela1[[#This Row],[PESO TOTAL]]*Tabela1[[#This Row],[ACABAMENTO]]</f>
        <v>0</v>
      </c>
      <c r="AW654" s="28">
        <f>Tabela1[[#This Row],[PESO TOTAL]]*Tabela1[[#This Row],[PRONTO ACABADO]]</f>
        <v>0</v>
      </c>
      <c r="AX654" s="28">
        <f>Tabela1[[#This Row],[PESO TOTAL]]*Tabela1[[#This Row],[EXPEDIÇÃO ]]</f>
        <v>0</v>
      </c>
      <c r="AY654" s="28" t="str">
        <f>Tabela1[[#This Row],[PEDIDO]]&amp;Tabela1[[#This Row],[PRODUTO]]</f>
        <v/>
      </c>
      <c r="AZ654" s="44">
        <f>IF(AF654="",0,IF(ISTEXT(AF654),H654*VALUE(SUBSTITUTE(AF654,"%",""))/100,H654*AF654))-Tabela1[[#This Row],[PRONTO ACABADO2]]</f>
        <v>0</v>
      </c>
      <c r="BA654" s="44">
        <f>IF(AG654="",0,IF(ISTEXT(AG654),H654*VALUE(SUBSTITUTE(AG654,"%",""))/100,H654*AG654))-Tabela1[[#This Row],[PESO EXPEDIDO2]]</f>
        <v>0</v>
      </c>
      <c r="BB654" s="44">
        <f t="shared" si="106"/>
        <v>0</v>
      </c>
      <c r="BC654" s="44">
        <f t="shared" si="107"/>
        <v>0</v>
      </c>
      <c r="BD654" s="44"/>
    </row>
    <row r="655" spans="1:56" ht="15.75" hidden="1" customHeight="1" x14ac:dyDescent="0.25">
      <c r="A655" s="6"/>
      <c r="B655" s="22"/>
      <c r="C655" s="7"/>
      <c r="D655" s="46"/>
      <c r="E655" s="7"/>
      <c r="F655" s="7"/>
      <c r="G655" s="44"/>
      <c r="H655" s="41">
        <f>Tabela1[[#This Row],[PESO UNI]]*Tabela1[[#This Row],[QTE]]</f>
        <v>0</v>
      </c>
      <c r="I655" s="7"/>
      <c r="J655" s="8"/>
      <c r="K655" s="8"/>
      <c r="L655" s="9"/>
      <c r="M655" s="10"/>
      <c r="N655" s="8"/>
      <c r="O655" s="12"/>
      <c r="P655" s="13"/>
      <c r="Q655" s="14">
        <f>Tabela1[[#This Row],[QTDE/ Fabricação]]-Tabela1[[#This Row],[QTE]]</f>
        <v>0</v>
      </c>
      <c r="R655" s="19">
        <f t="shared" si="102"/>
        <v>0</v>
      </c>
      <c r="S655" s="19">
        <f t="shared" si="101"/>
        <v>0</v>
      </c>
      <c r="T655" s="20">
        <f t="shared" si="103"/>
        <v>0</v>
      </c>
      <c r="U655" s="17">
        <f>IFERROR(SUMIF('LISTA DE EMBARQUE'!B:B,MICRO!E:E,'LISTA DE EMBARQUE'!G:G),"")</f>
        <v>0</v>
      </c>
      <c r="V655" s="12" t="str">
        <f>IFERROR(VLOOKUP(Tabela1[[#This Row],[COD.MDE]],'LISTA DE EMBARQUE'!B:L,11,0),"")</f>
        <v/>
      </c>
      <c r="W655" s="13" t="str">
        <f>IFERROR(COUNTIF(#REF!,Tabela1[[#This Row],[Colunas5]]),"")</f>
        <v/>
      </c>
      <c r="X655" s="14">
        <f>Tabela1[[#This Row],[QIANTIDADE EXPEDIDA]]*Tabela1[[#This Row],[PESO UNI]]</f>
        <v>0</v>
      </c>
      <c r="Y655" s="14">
        <f t="shared" si="104"/>
        <v>0</v>
      </c>
      <c r="Z655" s="21">
        <f>Tabela1[[#This Row],[PESO TOTAL]]-Tabela1[[#This Row],[Peso Expedido]]</f>
        <v>0</v>
      </c>
      <c r="AA655" s="18"/>
      <c r="AB655" s="40"/>
      <c r="AC655" s="40"/>
      <c r="AD655" s="40"/>
      <c r="AE655" s="40"/>
      <c r="AF655" s="40"/>
      <c r="AG655" s="40"/>
      <c r="AH655" s="40"/>
      <c r="AI655" s="40" t="str">
        <f t="shared" si="100"/>
        <v>ok</v>
      </c>
      <c r="AJ655"/>
      <c r="AK655" t="str">
        <f>Tabela1[[#This Row],[Coluna1]]&amp;Tabela1[[#This Row],[PEDIDO]]</f>
        <v/>
      </c>
      <c r="AL655"/>
      <c r="AM655"/>
      <c r="AN655"/>
      <c r="AO655" t="str">
        <f t="shared" si="105"/>
        <v>/</v>
      </c>
      <c r="AP655" t="str">
        <f>Tabela1[[#This Row],[TAG]]&amp;Tabela1[[#This Row],[PEDIDO]]&amp;Tabela1[[#This Row],[PRODUTO]]</f>
        <v/>
      </c>
      <c r="AQ655" s="23" t="str">
        <f>Tabela1[[#This Row],[PRODUTO]]&amp;Tabela1[[#This Row],[TAG]]</f>
        <v/>
      </c>
      <c r="AR655" s="183">
        <f>Tabela1[[#This Row],[PESO TOTAL]]*Tabela1[[#This Row],[MATÉRIA PRIMA]]</f>
        <v>0</v>
      </c>
      <c r="AS655" s="28">
        <f>Tabela1[[#This Row],[PESO TOTAL]]*Tabela1[[#This Row],[PREPARAÇÃO ]]</f>
        <v>0</v>
      </c>
      <c r="AT655" s="28">
        <f>Tabela1[[#This Row],[PESO TOTAL]]*Tabela1[[#This Row],[CALDEIRARIA]]</f>
        <v>0</v>
      </c>
      <c r="AU655" s="28">
        <f>Tabela1[[#This Row],[PESO TOTAL]]*Tabela1[[#This Row],[SOLDA]]</f>
        <v>0</v>
      </c>
      <c r="AV655" s="28">
        <f>Tabela1[[#This Row],[PESO TOTAL]]*Tabela1[[#This Row],[ACABAMENTO]]</f>
        <v>0</v>
      </c>
      <c r="AW655" s="28">
        <f>Tabela1[[#This Row],[PESO TOTAL]]*Tabela1[[#This Row],[PRONTO ACABADO]]</f>
        <v>0</v>
      </c>
      <c r="AX655" s="28">
        <f>Tabela1[[#This Row],[PESO TOTAL]]*Tabela1[[#This Row],[EXPEDIÇÃO ]]</f>
        <v>0</v>
      </c>
      <c r="AY655" s="28" t="str">
        <f>Tabela1[[#This Row],[PEDIDO]]&amp;Tabela1[[#This Row],[PRODUTO]]</f>
        <v/>
      </c>
      <c r="AZ655" s="44">
        <f>IF(AF655="",0,IF(ISTEXT(AF655),H655*VALUE(SUBSTITUTE(AF655,"%",""))/100,H655*AF655))-Tabela1[[#This Row],[PRONTO ACABADO2]]</f>
        <v>0</v>
      </c>
      <c r="BA655" s="44">
        <f>IF(AG655="",0,IF(ISTEXT(AG655),H655*VALUE(SUBSTITUTE(AG655,"%",""))/100,H655*AG655))-Tabela1[[#This Row],[PESO EXPEDIDO2]]</f>
        <v>0</v>
      </c>
      <c r="BB655" s="44">
        <f t="shared" si="106"/>
        <v>0</v>
      </c>
      <c r="BC655" s="44">
        <f t="shared" si="107"/>
        <v>0</v>
      </c>
      <c r="BD655" s="44"/>
    </row>
    <row r="656" spans="1:56" ht="15.75" hidden="1" customHeight="1" x14ac:dyDescent="0.25">
      <c r="A656" s="6"/>
      <c r="B656" s="22"/>
      <c r="C656" s="7"/>
      <c r="D656" s="46"/>
      <c r="E656" s="7"/>
      <c r="F656" s="7"/>
      <c r="G656" s="44"/>
      <c r="H656" s="41">
        <f>Tabela1[[#This Row],[PESO UNI]]*Tabela1[[#This Row],[QTE]]</f>
        <v>0</v>
      </c>
      <c r="I656" s="7"/>
      <c r="J656" s="8"/>
      <c r="K656" s="8"/>
      <c r="L656" s="9"/>
      <c r="M656" s="10"/>
      <c r="N656" s="8"/>
      <c r="O656" s="12"/>
      <c r="P656" s="13"/>
      <c r="Q656" s="14">
        <f>Tabela1[[#This Row],[QTDE/ Fabricação]]-Tabela1[[#This Row],[QTE]]</f>
        <v>0</v>
      </c>
      <c r="R656" s="19">
        <f t="shared" si="102"/>
        <v>0</v>
      </c>
      <c r="S656" s="19">
        <f t="shared" si="101"/>
        <v>0</v>
      </c>
      <c r="T656" s="20">
        <f t="shared" si="103"/>
        <v>0</v>
      </c>
      <c r="U656" s="17">
        <f>IFERROR(SUMIF('LISTA DE EMBARQUE'!B:B,MICRO!E:E,'LISTA DE EMBARQUE'!G:G),"")</f>
        <v>0</v>
      </c>
      <c r="V656" s="12" t="str">
        <f>IFERROR(VLOOKUP(Tabela1[[#This Row],[COD.MDE]],'LISTA DE EMBARQUE'!B:L,11,0),"")</f>
        <v/>
      </c>
      <c r="W656" s="13" t="str">
        <f>IFERROR(COUNTIF(#REF!,Tabela1[[#This Row],[Colunas5]]),"")</f>
        <v/>
      </c>
      <c r="X656" s="14">
        <f>Tabela1[[#This Row],[QIANTIDADE EXPEDIDA]]*Tabela1[[#This Row],[PESO UNI]]</f>
        <v>0</v>
      </c>
      <c r="Y656" s="14">
        <f t="shared" si="104"/>
        <v>0</v>
      </c>
      <c r="Z656" s="21">
        <f>Tabela1[[#This Row],[PESO TOTAL]]-Tabela1[[#This Row],[Peso Expedido]]</f>
        <v>0</v>
      </c>
      <c r="AA656" s="18"/>
      <c r="AB656" s="40"/>
      <c r="AC656" s="40"/>
      <c r="AD656" s="40"/>
      <c r="AE656" s="40"/>
      <c r="AF656" s="40"/>
      <c r="AG656" s="40"/>
      <c r="AH656" s="40"/>
      <c r="AI656" s="40" t="str">
        <f t="shared" si="100"/>
        <v>ok</v>
      </c>
      <c r="AJ656"/>
      <c r="AK656" t="str">
        <f>Tabela1[[#This Row],[Coluna1]]&amp;Tabela1[[#This Row],[PEDIDO]]</f>
        <v/>
      </c>
      <c r="AL656"/>
      <c r="AM656"/>
      <c r="AN656"/>
      <c r="AO656" t="str">
        <f t="shared" si="105"/>
        <v>/</v>
      </c>
      <c r="AP656" t="str">
        <f>Tabela1[[#This Row],[TAG]]&amp;Tabela1[[#This Row],[PEDIDO]]&amp;Tabela1[[#This Row],[PRODUTO]]</f>
        <v/>
      </c>
      <c r="AQ656" s="23" t="str">
        <f>Tabela1[[#This Row],[PRODUTO]]&amp;Tabela1[[#This Row],[TAG]]</f>
        <v/>
      </c>
      <c r="AR656" s="183">
        <f>Tabela1[[#This Row],[PESO TOTAL]]*Tabela1[[#This Row],[MATÉRIA PRIMA]]</f>
        <v>0</v>
      </c>
      <c r="AS656" s="28">
        <f>Tabela1[[#This Row],[PESO TOTAL]]*Tabela1[[#This Row],[PREPARAÇÃO ]]</f>
        <v>0</v>
      </c>
      <c r="AT656" s="28">
        <f>Tabela1[[#This Row],[PESO TOTAL]]*Tabela1[[#This Row],[CALDEIRARIA]]</f>
        <v>0</v>
      </c>
      <c r="AU656" s="28">
        <f>Tabela1[[#This Row],[PESO TOTAL]]*Tabela1[[#This Row],[SOLDA]]</f>
        <v>0</v>
      </c>
      <c r="AV656" s="28">
        <f>Tabela1[[#This Row],[PESO TOTAL]]*Tabela1[[#This Row],[ACABAMENTO]]</f>
        <v>0</v>
      </c>
      <c r="AW656" s="28">
        <f>Tabela1[[#This Row],[PESO TOTAL]]*Tabela1[[#This Row],[PRONTO ACABADO]]</f>
        <v>0</v>
      </c>
      <c r="AX656" s="28">
        <f>Tabela1[[#This Row],[PESO TOTAL]]*Tabela1[[#This Row],[EXPEDIÇÃO ]]</f>
        <v>0</v>
      </c>
      <c r="AY656" s="28" t="str">
        <f>Tabela1[[#This Row],[PEDIDO]]&amp;Tabela1[[#This Row],[PRODUTO]]</f>
        <v/>
      </c>
      <c r="AZ656" s="44">
        <f>IF(AF656="",0,IF(ISTEXT(AF656),H656*VALUE(SUBSTITUTE(AF656,"%",""))/100,H656*AF656))-Tabela1[[#This Row],[PRONTO ACABADO2]]</f>
        <v>0</v>
      </c>
      <c r="BA656" s="44">
        <f>IF(AG656="",0,IF(ISTEXT(AG656),H656*VALUE(SUBSTITUTE(AG656,"%",""))/100,H656*AG656))-Tabela1[[#This Row],[PESO EXPEDIDO2]]</f>
        <v>0</v>
      </c>
      <c r="BB656" s="44">
        <f t="shared" si="106"/>
        <v>0</v>
      </c>
      <c r="BC656" s="44">
        <f t="shared" si="107"/>
        <v>0</v>
      </c>
      <c r="BD656" s="44"/>
    </row>
    <row r="657" spans="1:56" ht="15.75" hidden="1" customHeight="1" x14ac:dyDescent="0.25">
      <c r="A657" s="6"/>
      <c r="B657" s="22"/>
      <c r="C657" s="7"/>
      <c r="D657" s="46"/>
      <c r="E657" s="7"/>
      <c r="F657" s="7"/>
      <c r="G657" s="44"/>
      <c r="H657" s="41">
        <f>Tabela1[[#This Row],[PESO UNI]]*Tabela1[[#This Row],[QTE]]</f>
        <v>0</v>
      </c>
      <c r="I657" s="7"/>
      <c r="J657" s="8"/>
      <c r="K657" s="8"/>
      <c r="L657" s="9"/>
      <c r="M657" s="10"/>
      <c r="N657" s="8"/>
      <c r="O657" s="12"/>
      <c r="P657" s="13"/>
      <c r="Q657" s="14">
        <f>Tabela1[[#This Row],[QTDE/ Fabricação]]-Tabela1[[#This Row],[QTE]]</f>
        <v>0</v>
      </c>
      <c r="R657" s="19">
        <f t="shared" si="102"/>
        <v>0</v>
      </c>
      <c r="S657" s="19">
        <f t="shared" si="101"/>
        <v>0</v>
      </c>
      <c r="T657" s="20">
        <f t="shared" si="103"/>
        <v>0</v>
      </c>
      <c r="U657" s="17">
        <f>IFERROR(SUMIF('LISTA DE EMBARQUE'!B:B,MICRO!E:E,'LISTA DE EMBARQUE'!G:G),"")</f>
        <v>0</v>
      </c>
      <c r="V657" s="12" t="str">
        <f>IFERROR(VLOOKUP(Tabela1[[#This Row],[COD.MDE]],'LISTA DE EMBARQUE'!B:L,11,0),"")</f>
        <v/>
      </c>
      <c r="W657" s="13" t="str">
        <f>IFERROR(COUNTIF(#REF!,Tabela1[[#This Row],[Colunas5]]),"")</f>
        <v/>
      </c>
      <c r="X657" s="14">
        <f>Tabela1[[#This Row],[QIANTIDADE EXPEDIDA]]*Tabela1[[#This Row],[PESO UNI]]</f>
        <v>0</v>
      </c>
      <c r="Y657" s="14">
        <f t="shared" si="104"/>
        <v>0</v>
      </c>
      <c r="Z657" s="21">
        <f>Tabela1[[#This Row],[PESO TOTAL]]-Tabela1[[#This Row],[Peso Expedido]]</f>
        <v>0</v>
      </c>
      <c r="AA657" s="18"/>
      <c r="AB657" s="40"/>
      <c r="AC657" s="40"/>
      <c r="AD657" s="40"/>
      <c r="AE657" s="40"/>
      <c r="AF657" s="40"/>
      <c r="AG657" s="40"/>
      <c r="AH657" s="40"/>
      <c r="AI657" s="40" t="str">
        <f t="shared" ref="AI657:AI720" si="108">IF(Z657&lt;=0,"ok","")</f>
        <v>ok</v>
      </c>
      <c r="AJ657"/>
      <c r="AK657" t="str">
        <f>Tabela1[[#This Row],[Coluna1]]&amp;Tabela1[[#This Row],[PEDIDO]]</f>
        <v/>
      </c>
      <c r="AL657"/>
      <c r="AM657"/>
      <c r="AN657"/>
      <c r="AO657" t="str">
        <f t="shared" si="105"/>
        <v>/</v>
      </c>
      <c r="AP657" t="str">
        <f>Tabela1[[#This Row],[TAG]]&amp;Tabela1[[#This Row],[PEDIDO]]&amp;Tabela1[[#This Row],[PRODUTO]]</f>
        <v/>
      </c>
      <c r="AQ657" s="23" t="str">
        <f>Tabela1[[#This Row],[PRODUTO]]&amp;Tabela1[[#This Row],[TAG]]</f>
        <v/>
      </c>
      <c r="AR657" s="183">
        <f>Tabela1[[#This Row],[PESO TOTAL]]*Tabela1[[#This Row],[MATÉRIA PRIMA]]</f>
        <v>0</v>
      </c>
      <c r="AS657" s="28">
        <f>Tabela1[[#This Row],[PESO TOTAL]]*Tabela1[[#This Row],[PREPARAÇÃO ]]</f>
        <v>0</v>
      </c>
      <c r="AT657" s="28">
        <f>Tabela1[[#This Row],[PESO TOTAL]]*Tabela1[[#This Row],[CALDEIRARIA]]</f>
        <v>0</v>
      </c>
      <c r="AU657" s="28">
        <f>Tabela1[[#This Row],[PESO TOTAL]]*Tabela1[[#This Row],[SOLDA]]</f>
        <v>0</v>
      </c>
      <c r="AV657" s="28">
        <f>Tabela1[[#This Row],[PESO TOTAL]]*Tabela1[[#This Row],[ACABAMENTO]]</f>
        <v>0</v>
      </c>
      <c r="AW657" s="28">
        <f>Tabela1[[#This Row],[PESO TOTAL]]*Tabela1[[#This Row],[PRONTO ACABADO]]</f>
        <v>0</v>
      </c>
      <c r="AX657" s="28">
        <f>Tabela1[[#This Row],[PESO TOTAL]]*Tabela1[[#This Row],[EXPEDIÇÃO ]]</f>
        <v>0</v>
      </c>
      <c r="AY657" s="28" t="str">
        <f>Tabela1[[#This Row],[PEDIDO]]&amp;Tabela1[[#This Row],[PRODUTO]]</f>
        <v/>
      </c>
      <c r="AZ657" s="44">
        <f>IF(AF657="",0,IF(ISTEXT(AF657),H657*VALUE(SUBSTITUTE(AF657,"%",""))/100,H657*AF657))-Tabela1[[#This Row],[PRONTO ACABADO2]]</f>
        <v>0</v>
      </c>
      <c r="BA657" s="44">
        <f>IF(AG657="",0,IF(ISTEXT(AG657),H657*VALUE(SUBSTITUTE(AG657,"%",""))/100,H657*AG657))-Tabela1[[#This Row],[PESO EXPEDIDO2]]</f>
        <v>0</v>
      </c>
      <c r="BB657" s="44">
        <f t="shared" si="106"/>
        <v>0</v>
      </c>
      <c r="BC657" s="44">
        <f t="shared" si="107"/>
        <v>0</v>
      </c>
      <c r="BD657" s="44"/>
    </row>
    <row r="658" spans="1:56" ht="15.75" hidden="1" customHeight="1" x14ac:dyDescent="0.25">
      <c r="A658" s="6"/>
      <c r="B658" s="22"/>
      <c r="C658" s="7"/>
      <c r="D658" s="46"/>
      <c r="E658" s="7"/>
      <c r="F658" s="7"/>
      <c r="G658" s="44"/>
      <c r="H658" s="41">
        <f>Tabela1[[#This Row],[PESO UNI]]*Tabela1[[#This Row],[QTE]]</f>
        <v>0</v>
      </c>
      <c r="I658" s="7"/>
      <c r="J658" s="8"/>
      <c r="K658" s="8"/>
      <c r="L658" s="9"/>
      <c r="M658" s="10"/>
      <c r="N658" s="8"/>
      <c r="O658" s="12"/>
      <c r="P658" s="13"/>
      <c r="Q658" s="14">
        <f>Tabela1[[#This Row],[QTDE/ Fabricação]]-Tabela1[[#This Row],[QTE]]</f>
        <v>0</v>
      </c>
      <c r="R658" s="19">
        <f t="shared" si="102"/>
        <v>0</v>
      </c>
      <c r="S658" s="19">
        <f t="shared" si="101"/>
        <v>0</v>
      </c>
      <c r="T658" s="20">
        <f t="shared" si="103"/>
        <v>0</v>
      </c>
      <c r="U658" s="17">
        <f>IFERROR(SUMIF('LISTA DE EMBARQUE'!B:B,MICRO!E:E,'LISTA DE EMBARQUE'!G:G),"")</f>
        <v>0</v>
      </c>
      <c r="V658" s="12" t="str">
        <f>IFERROR(VLOOKUP(Tabela1[[#This Row],[COD.MDE]],'LISTA DE EMBARQUE'!B:L,11,0),"")</f>
        <v/>
      </c>
      <c r="W658" s="13" t="str">
        <f>IFERROR(COUNTIF(#REF!,Tabela1[[#This Row],[Colunas5]]),"")</f>
        <v/>
      </c>
      <c r="X658" s="14">
        <f>Tabela1[[#This Row],[QIANTIDADE EXPEDIDA]]*Tabela1[[#This Row],[PESO UNI]]</f>
        <v>0</v>
      </c>
      <c r="Y658" s="14">
        <f t="shared" si="104"/>
        <v>0</v>
      </c>
      <c r="Z658" s="21">
        <f>Tabela1[[#This Row],[PESO TOTAL]]-Tabela1[[#This Row],[Peso Expedido]]</f>
        <v>0</v>
      </c>
      <c r="AA658" s="18"/>
      <c r="AB658" s="40"/>
      <c r="AC658" s="40"/>
      <c r="AD658" s="40"/>
      <c r="AE658" s="40"/>
      <c r="AF658" s="40"/>
      <c r="AG658" s="40"/>
      <c r="AH658" s="40"/>
      <c r="AI658" s="40" t="str">
        <f t="shared" si="108"/>
        <v>ok</v>
      </c>
      <c r="AJ658"/>
      <c r="AK658" t="str">
        <f>Tabela1[[#This Row],[Coluna1]]&amp;Tabela1[[#This Row],[PEDIDO]]</f>
        <v/>
      </c>
      <c r="AL658"/>
      <c r="AM658"/>
      <c r="AN658"/>
      <c r="AO658" t="str">
        <f t="shared" si="105"/>
        <v>/</v>
      </c>
      <c r="AP658" t="str">
        <f>Tabela1[[#This Row],[TAG]]&amp;Tabela1[[#This Row],[PEDIDO]]&amp;Tabela1[[#This Row],[PRODUTO]]</f>
        <v/>
      </c>
      <c r="AQ658" s="23" t="str">
        <f>Tabela1[[#This Row],[PRODUTO]]&amp;Tabela1[[#This Row],[TAG]]</f>
        <v/>
      </c>
      <c r="AR658" s="183">
        <f>Tabela1[[#This Row],[PESO TOTAL]]*Tabela1[[#This Row],[MATÉRIA PRIMA]]</f>
        <v>0</v>
      </c>
      <c r="AS658" s="28">
        <f>Tabela1[[#This Row],[PESO TOTAL]]*Tabela1[[#This Row],[PREPARAÇÃO ]]</f>
        <v>0</v>
      </c>
      <c r="AT658" s="28">
        <f>Tabela1[[#This Row],[PESO TOTAL]]*Tabela1[[#This Row],[CALDEIRARIA]]</f>
        <v>0</v>
      </c>
      <c r="AU658" s="28">
        <f>Tabela1[[#This Row],[PESO TOTAL]]*Tabela1[[#This Row],[SOLDA]]</f>
        <v>0</v>
      </c>
      <c r="AV658" s="28">
        <f>Tabela1[[#This Row],[PESO TOTAL]]*Tabela1[[#This Row],[ACABAMENTO]]</f>
        <v>0</v>
      </c>
      <c r="AW658" s="28">
        <f>Tabela1[[#This Row],[PESO TOTAL]]*Tabela1[[#This Row],[PRONTO ACABADO]]</f>
        <v>0</v>
      </c>
      <c r="AX658" s="28">
        <f>Tabela1[[#This Row],[PESO TOTAL]]*Tabela1[[#This Row],[EXPEDIÇÃO ]]</f>
        <v>0</v>
      </c>
      <c r="AY658" s="28" t="str">
        <f>Tabela1[[#This Row],[PEDIDO]]&amp;Tabela1[[#This Row],[PRODUTO]]</f>
        <v/>
      </c>
      <c r="AZ658" s="44">
        <f>IF(AF658="",0,IF(ISTEXT(AF658),H658*VALUE(SUBSTITUTE(AF658,"%",""))/100,H658*AF658))-Tabela1[[#This Row],[PRONTO ACABADO2]]</f>
        <v>0</v>
      </c>
      <c r="BA658" s="44">
        <f>IF(AG658="",0,IF(ISTEXT(AG658),H658*VALUE(SUBSTITUTE(AG658,"%",""))/100,H658*AG658))-Tabela1[[#This Row],[PESO EXPEDIDO2]]</f>
        <v>0</v>
      </c>
      <c r="BB658" s="44">
        <f t="shared" si="106"/>
        <v>0</v>
      </c>
      <c r="BC658" s="44">
        <f t="shared" si="107"/>
        <v>0</v>
      </c>
      <c r="BD658" s="44"/>
    </row>
    <row r="659" spans="1:56" ht="15.75" hidden="1" customHeight="1" x14ac:dyDescent="0.25">
      <c r="A659" s="6"/>
      <c r="B659" s="22"/>
      <c r="C659" s="7"/>
      <c r="D659" s="46"/>
      <c r="E659" s="7"/>
      <c r="F659" s="7"/>
      <c r="G659" s="44"/>
      <c r="H659" s="41">
        <f>Tabela1[[#This Row],[PESO UNI]]*Tabela1[[#This Row],[QTE]]</f>
        <v>0</v>
      </c>
      <c r="I659" s="7"/>
      <c r="J659" s="8"/>
      <c r="K659" s="8"/>
      <c r="L659" s="9"/>
      <c r="M659" s="10"/>
      <c r="N659" s="8"/>
      <c r="O659" s="12"/>
      <c r="P659" s="13"/>
      <c r="Q659" s="14">
        <f>Tabela1[[#This Row],[QTDE/ Fabricação]]-Tabela1[[#This Row],[QTE]]</f>
        <v>0</v>
      </c>
      <c r="R659" s="19">
        <f t="shared" si="102"/>
        <v>0</v>
      </c>
      <c r="S659" s="19">
        <f t="shared" si="101"/>
        <v>0</v>
      </c>
      <c r="T659" s="20">
        <f t="shared" si="103"/>
        <v>0</v>
      </c>
      <c r="U659" s="17">
        <f>IFERROR(SUMIF('LISTA DE EMBARQUE'!B:B,MICRO!E:E,'LISTA DE EMBARQUE'!G:G),"")</f>
        <v>0</v>
      </c>
      <c r="V659" s="12" t="str">
        <f>IFERROR(VLOOKUP(Tabela1[[#This Row],[COD.MDE]],'LISTA DE EMBARQUE'!B:L,11,0),"")</f>
        <v/>
      </c>
      <c r="W659" s="13" t="str">
        <f>IFERROR(COUNTIF(#REF!,Tabela1[[#This Row],[Colunas5]]),"")</f>
        <v/>
      </c>
      <c r="X659" s="14">
        <f>Tabela1[[#This Row],[QIANTIDADE EXPEDIDA]]*Tabela1[[#This Row],[PESO UNI]]</f>
        <v>0</v>
      </c>
      <c r="Y659" s="14">
        <f t="shared" si="104"/>
        <v>0</v>
      </c>
      <c r="Z659" s="21">
        <f>Tabela1[[#This Row],[PESO TOTAL]]-Tabela1[[#This Row],[Peso Expedido]]</f>
        <v>0</v>
      </c>
      <c r="AA659" s="18"/>
      <c r="AB659" s="40"/>
      <c r="AC659" s="40"/>
      <c r="AD659" s="40"/>
      <c r="AE659" s="40"/>
      <c r="AF659" s="40"/>
      <c r="AG659" s="40"/>
      <c r="AH659" s="40"/>
      <c r="AI659" s="40" t="str">
        <f t="shared" si="108"/>
        <v>ok</v>
      </c>
      <c r="AJ659"/>
      <c r="AK659" t="str">
        <f>Tabela1[[#This Row],[Coluna1]]&amp;Tabela1[[#This Row],[PEDIDO]]</f>
        <v/>
      </c>
      <c r="AL659"/>
      <c r="AM659"/>
      <c r="AN659"/>
      <c r="AO659" t="str">
        <f t="shared" si="105"/>
        <v>/</v>
      </c>
      <c r="AP659" t="str">
        <f>Tabela1[[#This Row],[TAG]]&amp;Tabela1[[#This Row],[PEDIDO]]&amp;Tabela1[[#This Row],[PRODUTO]]</f>
        <v/>
      </c>
      <c r="AQ659" s="23" t="str">
        <f>Tabela1[[#This Row],[PRODUTO]]&amp;Tabela1[[#This Row],[TAG]]</f>
        <v/>
      </c>
      <c r="AR659" s="183">
        <f>Tabela1[[#This Row],[PESO TOTAL]]*Tabela1[[#This Row],[MATÉRIA PRIMA]]</f>
        <v>0</v>
      </c>
      <c r="AS659" s="28">
        <f>Tabela1[[#This Row],[PESO TOTAL]]*Tabela1[[#This Row],[PREPARAÇÃO ]]</f>
        <v>0</v>
      </c>
      <c r="AT659" s="28">
        <f>Tabela1[[#This Row],[PESO TOTAL]]*Tabela1[[#This Row],[CALDEIRARIA]]</f>
        <v>0</v>
      </c>
      <c r="AU659" s="28">
        <f>Tabela1[[#This Row],[PESO TOTAL]]*Tabela1[[#This Row],[SOLDA]]</f>
        <v>0</v>
      </c>
      <c r="AV659" s="28">
        <f>Tabela1[[#This Row],[PESO TOTAL]]*Tabela1[[#This Row],[ACABAMENTO]]</f>
        <v>0</v>
      </c>
      <c r="AW659" s="28">
        <f>Tabela1[[#This Row],[PESO TOTAL]]*Tabela1[[#This Row],[PRONTO ACABADO]]</f>
        <v>0</v>
      </c>
      <c r="AX659" s="28">
        <f>Tabela1[[#This Row],[PESO TOTAL]]*Tabela1[[#This Row],[EXPEDIÇÃO ]]</f>
        <v>0</v>
      </c>
      <c r="AY659" s="28" t="str">
        <f>Tabela1[[#This Row],[PEDIDO]]&amp;Tabela1[[#This Row],[PRODUTO]]</f>
        <v/>
      </c>
      <c r="AZ659" s="44">
        <f>IF(AF659="",0,IF(ISTEXT(AF659),H659*VALUE(SUBSTITUTE(AF659,"%",""))/100,H659*AF659))-Tabela1[[#This Row],[PRONTO ACABADO2]]</f>
        <v>0</v>
      </c>
      <c r="BA659" s="44">
        <f>IF(AG659="",0,IF(ISTEXT(AG659),H659*VALUE(SUBSTITUTE(AG659,"%",""))/100,H659*AG659))-Tabela1[[#This Row],[PESO EXPEDIDO2]]</f>
        <v>0</v>
      </c>
      <c r="BB659" s="44">
        <f t="shared" si="106"/>
        <v>0</v>
      </c>
      <c r="BC659" s="44">
        <f t="shared" si="107"/>
        <v>0</v>
      </c>
      <c r="BD659" s="44"/>
    </row>
    <row r="660" spans="1:56" ht="15.75" hidden="1" customHeight="1" x14ac:dyDescent="0.25">
      <c r="A660" s="6"/>
      <c r="B660" s="22"/>
      <c r="C660" s="7"/>
      <c r="D660" s="46"/>
      <c r="E660" s="7"/>
      <c r="F660" s="7"/>
      <c r="G660" s="44"/>
      <c r="H660" s="41">
        <f>Tabela1[[#This Row],[PESO UNI]]*Tabela1[[#This Row],[QTE]]</f>
        <v>0</v>
      </c>
      <c r="I660" s="7"/>
      <c r="J660" s="8"/>
      <c r="K660" s="8"/>
      <c r="L660" s="9"/>
      <c r="M660" s="10"/>
      <c r="N660" s="8"/>
      <c r="O660" s="12"/>
      <c r="P660" s="13"/>
      <c r="Q660" s="14">
        <f>Tabela1[[#This Row],[QTDE/ Fabricação]]-Tabela1[[#This Row],[QTE]]</f>
        <v>0</v>
      </c>
      <c r="R660" s="19">
        <f t="shared" si="102"/>
        <v>0</v>
      </c>
      <c r="S660" s="19">
        <f t="shared" si="101"/>
        <v>0</v>
      </c>
      <c r="T660" s="20">
        <f t="shared" si="103"/>
        <v>0</v>
      </c>
      <c r="U660" s="17">
        <f>IFERROR(SUMIF('LISTA DE EMBARQUE'!B:B,MICRO!E:E,'LISTA DE EMBARQUE'!G:G),"")</f>
        <v>0</v>
      </c>
      <c r="V660" s="12" t="str">
        <f>IFERROR(VLOOKUP(Tabela1[[#This Row],[COD.MDE]],'LISTA DE EMBARQUE'!B:L,11,0),"")</f>
        <v/>
      </c>
      <c r="W660" s="13" t="str">
        <f>IFERROR(COUNTIF(#REF!,Tabela1[[#This Row],[Colunas5]]),"")</f>
        <v/>
      </c>
      <c r="X660" s="14">
        <f>Tabela1[[#This Row],[QIANTIDADE EXPEDIDA]]*Tabela1[[#This Row],[PESO UNI]]</f>
        <v>0</v>
      </c>
      <c r="Y660" s="14">
        <f t="shared" si="104"/>
        <v>0</v>
      </c>
      <c r="Z660" s="21">
        <f>Tabela1[[#This Row],[PESO TOTAL]]-Tabela1[[#This Row],[Peso Expedido]]</f>
        <v>0</v>
      </c>
      <c r="AA660" s="18"/>
      <c r="AB660" s="40"/>
      <c r="AC660" s="40"/>
      <c r="AD660" s="40"/>
      <c r="AE660" s="40"/>
      <c r="AF660" s="40"/>
      <c r="AG660" s="40"/>
      <c r="AH660" s="40"/>
      <c r="AI660" s="40" t="str">
        <f t="shared" si="108"/>
        <v>ok</v>
      </c>
      <c r="AJ660"/>
      <c r="AK660" t="str">
        <f>Tabela1[[#This Row],[Coluna1]]&amp;Tabela1[[#This Row],[PEDIDO]]</f>
        <v/>
      </c>
      <c r="AL660"/>
      <c r="AM660"/>
      <c r="AN660"/>
      <c r="AO660" t="str">
        <f t="shared" si="105"/>
        <v>/</v>
      </c>
      <c r="AP660" t="str">
        <f>Tabela1[[#This Row],[TAG]]&amp;Tabela1[[#This Row],[PEDIDO]]&amp;Tabela1[[#This Row],[PRODUTO]]</f>
        <v/>
      </c>
      <c r="AQ660" s="23" t="str">
        <f>Tabela1[[#This Row],[PRODUTO]]&amp;Tabela1[[#This Row],[TAG]]</f>
        <v/>
      </c>
      <c r="AR660" s="183">
        <f>Tabela1[[#This Row],[PESO TOTAL]]*Tabela1[[#This Row],[MATÉRIA PRIMA]]</f>
        <v>0</v>
      </c>
      <c r="AS660" s="28">
        <f>Tabela1[[#This Row],[PESO TOTAL]]*Tabela1[[#This Row],[PREPARAÇÃO ]]</f>
        <v>0</v>
      </c>
      <c r="AT660" s="28">
        <f>Tabela1[[#This Row],[PESO TOTAL]]*Tabela1[[#This Row],[CALDEIRARIA]]</f>
        <v>0</v>
      </c>
      <c r="AU660" s="28">
        <f>Tabela1[[#This Row],[PESO TOTAL]]*Tabela1[[#This Row],[SOLDA]]</f>
        <v>0</v>
      </c>
      <c r="AV660" s="28">
        <f>Tabela1[[#This Row],[PESO TOTAL]]*Tabela1[[#This Row],[ACABAMENTO]]</f>
        <v>0</v>
      </c>
      <c r="AW660" s="28">
        <f>Tabela1[[#This Row],[PESO TOTAL]]*Tabela1[[#This Row],[PRONTO ACABADO]]</f>
        <v>0</v>
      </c>
      <c r="AX660" s="28">
        <f>Tabela1[[#This Row],[PESO TOTAL]]*Tabela1[[#This Row],[EXPEDIÇÃO ]]</f>
        <v>0</v>
      </c>
      <c r="AY660" s="28" t="str">
        <f>Tabela1[[#This Row],[PEDIDO]]&amp;Tabela1[[#This Row],[PRODUTO]]</f>
        <v/>
      </c>
      <c r="AZ660" s="44">
        <f>IF(AF660="",0,IF(ISTEXT(AF660),H660*VALUE(SUBSTITUTE(AF660,"%",""))/100,H660*AF660))-Tabela1[[#This Row],[PRONTO ACABADO2]]</f>
        <v>0</v>
      </c>
      <c r="BA660" s="44">
        <f>IF(AG660="",0,IF(ISTEXT(AG660),H660*VALUE(SUBSTITUTE(AG660,"%",""))/100,H660*AG660))-Tabela1[[#This Row],[PESO EXPEDIDO2]]</f>
        <v>0</v>
      </c>
      <c r="BB660" s="44">
        <f t="shared" si="106"/>
        <v>0</v>
      </c>
      <c r="BC660" s="44">
        <f t="shared" si="107"/>
        <v>0</v>
      </c>
      <c r="BD660" s="44"/>
    </row>
    <row r="661" spans="1:56" ht="15.75" hidden="1" customHeight="1" x14ac:dyDescent="0.25">
      <c r="A661" s="6"/>
      <c r="B661" s="22"/>
      <c r="C661" s="7"/>
      <c r="D661" s="46"/>
      <c r="E661" s="7"/>
      <c r="F661" s="7"/>
      <c r="G661" s="44"/>
      <c r="H661" s="41">
        <f>Tabela1[[#This Row],[PESO UNI]]*Tabela1[[#This Row],[QTE]]</f>
        <v>0</v>
      </c>
      <c r="I661" s="7"/>
      <c r="J661" s="8"/>
      <c r="K661" s="8"/>
      <c r="L661" s="9"/>
      <c r="M661" s="10"/>
      <c r="N661" s="8"/>
      <c r="O661" s="12"/>
      <c r="P661" s="13"/>
      <c r="Q661" s="14">
        <f>Tabela1[[#This Row],[QTDE/ Fabricação]]-Tabela1[[#This Row],[QTE]]</f>
        <v>0</v>
      </c>
      <c r="R661" s="19">
        <f t="shared" si="102"/>
        <v>0</v>
      </c>
      <c r="S661" s="19">
        <f t="shared" si="101"/>
        <v>0</v>
      </c>
      <c r="T661" s="20">
        <f t="shared" si="103"/>
        <v>0</v>
      </c>
      <c r="U661" s="17">
        <f>IFERROR(SUMIF('LISTA DE EMBARQUE'!B:B,MICRO!E:E,'LISTA DE EMBARQUE'!G:G),"")</f>
        <v>0</v>
      </c>
      <c r="V661" s="12" t="str">
        <f>IFERROR(VLOOKUP(Tabela1[[#This Row],[COD.MDE]],'LISTA DE EMBARQUE'!B:L,11,0),"")</f>
        <v/>
      </c>
      <c r="W661" s="13" t="str">
        <f>IFERROR(COUNTIF(#REF!,Tabela1[[#This Row],[Colunas5]]),"")</f>
        <v/>
      </c>
      <c r="X661" s="14">
        <f>Tabela1[[#This Row],[QIANTIDADE EXPEDIDA]]*Tabela1[[#This Row],[PESO UNI]]</f>
        <v>0</v>
      </c>
      <c r="Y661" s="14">
        <f t="shared" si="104"/>
        <v>0</v>
      </c>
      <c r="Z661" s="21">
        <f>Tabela1[[#This Row],[PESO TOTAL]]-Tabela1[[#This Row],[Peso Expedido]]</f>
        <v>0</v>
      </c>
      <c r="AA661" s="18"/>
      <c r="AB661" s="40"/>
      <c r="AC661" s="40"/>
      <c r="AD661" s="40"/>
      <c r="AE661" s="40"/>
      <c r="AF661" s="40"/>
      <c r="AG661" s="40"/>
      <c r="AH661" s="40"/>
      <c r="AI661" s="40" t="str">
        <f t="shared" si="108"/>
        <v>ok</v>
      </c>
      <c r="AJ661"/>
      <c r="AK661" t="str">
        <f>Tabela1[[#This Row],[Coluna1]]&amp;Tabela1[[#This Row],[PEDIDO]]</f>
        <v/>
      </c>
      <c r="AL661"/>
      <c r="AM661"/>
      <c r="AN661"/>
      <c r="AO661" t="str">
        <f t="shared" si="105"/>
        <v>/</v>
      </c>
      <c r="AP661" t="str">
        <f>Tabela1[[#This Row],[TAG]]&amp;Tabela1[[#This Row],[PEDIDO]]&amp;Tabela1[[#This Row],[PRODUTO]]</f>
        <v/>
      </c>
      <c r="AQ661" s="23" t="str">
        <f>Tabela1[[#This Row],[PRODUTO]]&amp;Tabela1[[#This Row],[TAG]]</f>
        <v/>
      </c>
      <c r="AR661" s="183">
        <f>Tabela1[[#This Row],[PESO TOTAL]]*Tabela1[[#This Row],[MATÉRIA PRIMA]]</f>
        <v>0</v>
      </c>
      <c r="AS661" s="28">
        <f>Tabela1[[#This Row],[PESO TOTAL]]*Tabela1[[#This Row],[PREPARAÇÃO ]]</f>
        <v>0</v>
      </c>
      <c r="AT661" s="28">
        <f>Tabela1[[#This Row],[PESO TOTAL]]*Tabela1[[#This Row],[CALDEIRARIA]]</f>
        <v>0</v>
      </c>
      <c r="AU661" s="28">
        <f>Tabela1[[#This Row],[PESO TOTAL]]*Tabela1[[#This Row],[SOLDA]]</f>
        <v>0</v>
      </c>
      <c r="AV661" s="28">
        <f>Tabela1[[#This Row],[PESO TOTAL]]*Tabela1[[#This Row],[ACABAMENTO]]</f>
        <v>0</v>
      </c>
      <c r="AW661" s="28">
        <f>Tabela1[[#This Row],[PESO TOTAL]]*Tabela1[[#This Row],[PRONTO ACABADO]]</f>
        <v>0</v>
      </c>
      <c r="AX661" s="28">
        <f>Tabela1[[#This Row],[PESO TOTAL]]*Tabela1[[#This Row],[EXPEDIÇÃO ]]</f>
        <v>0</v>
      </c>
      <c r="AY661" s="28" t="str">
        <f>Tabela1[[#This Row],[PEDIDO]]&amp;Tabela1[[#This Row],[PRODUTO]]</f>
        <v/>
      </c>
      <c r="AZ661" s="44">
        <f>IF(AF661="",0,IF(ISTEXT(AF661),H661*VALUE(SUBSTITUTE(AF661,"%",""))/100,H661*AF661))-Tabela1[[#This Row],[PRONTO ACABADO2]]</f>
        <v>0</v>
      </c>
      <c r="BA661" s="44">
        <f>IF(AG661="",0,IF(ISTEXT(AG661),H661*VALUE(SUBSTITUTE(AG661,"%",""))/100,H661*AG661))-Tabela1[[#This Row],[PESO EXPEDIDO2]]</f>
        <v>0</v>
      </c>
      <c r="BB661" s="44">
        <f t="shared" si="106"/>
        <v>0</v>
      </c>
      <c r="BC661" s="44">
        <f t="shared" si="107"/>
        <v>0</v>
      </c>
      <c r="BD661" s="44"/>
    </row>
    <row r="662" spans="1:56" ht="15.75" hidden="1" customHeight="1" x14ac:dyDescent="0.25">
      <c r="A662" s="6"/>
      <c r="B662" s="22"/>
      <c r="C662" s="7"/>
      <c r="D662" s="46"/>
      <c r="E662" s="7"/>
      <c r="F662" s="7"/>
      <c r="G662" s="44"/>
      <c r="H662" s="41">
        <f>Tabela1[[#This Row],[PESO UNI]]*Tabela1[[#This Row],[QTE]]</f>
        <v>0</v>
      </c>
      <c r="I662" s="7"/>
      <c r="J662" s="8"/>
      <c r="K662" s="8"/>
      <c r="L662" s="9"/>
      <c r="M662" s="10"/>
      <c r="N662" s="8"/>
      <c r="O662" s="12"/>
      <c r="P662" s="13"/>
      <c r="Q662" s="14">
        <f>Tabela1[[#This Row],[QTDE/ Fabricação]]-Tabela1[[#This Row],[QTE]]</f>
        <v>0</v>
      </c>
      <c r="R662" s="19">
        <f t="shared" si="102"/>
        <v>0</v>
      </c>
      <c r="S662" s="19">
        <f t="shared" si="101"/>
        <v>0</v>
      </c>
      <c r="T662" s="20">
        <f t="shared" si="103"/>
        <v>0</v>
      </c>
      <c r="U662" s="17">
        <f>IFERROR(SUMIF('LISTA DE EMBARQUE'!B:B,MICRO!E:E,'LISTA DE EMBARQUE'!G:G),"")</f>
        <v>0</v>
      </c>
      <c r="V662" s="12" t="str">
        <f>IFERROR(VLOOKUP(Tabela1[[#This Row],[COD.MDE]],'LISTA DE EMBARQUE'!B:L,11,0),"")</f>
        <v/>
      </c>
      <c r="W662" s="13" t="str">
        <f>IFERROR(COUNTIF(#REF!,Tabela1[[#This Row],[Colunas5]]),"")</f>
        <v/>
      </c>
      <c r="X662" s="14">
        <f>Tabela1[[#This Row],[QIANTIDADE EXPEDIDA]]*Tabela1[[#This Row],[PESO UNI]]</f>
        <v>0</v>
      </c>
      <c r="Y662" s="14">
        <f t="shared" si="104"/>
        <v>0</v>
      </c>
      <c r="Z662" s="21">
        <f>Tabela1[[#This Row],[PESO TOTAL]]-Tabela1[[#This Row],[Peso Expedido]]</f>
        <v>0</v>
      </c>
      <c r="AA662" s="18"/>
      <c r="AB662" s="40"/>
      <c r="AC662" s="40"/>
      <c r="AD662" s="40"/>
      <c r="AE662" s="40"/>
      <c r="AF662" s="40"/>
      <c r="AG662" s="40"/>
      <c r="AH662" s="40"/>
      <c r="AI662" s="40" t="str">
        <f t="shared" si="108"/>
        <v>ok</v>
      </c>
      <c r="AJ662"/>
      <c r="AK662" t="str">
        <f>Tabela1[[#This Row],[Coluna1]]&amp;Tabela1[[#This Row],[PEDIDO]]</f>
        <v/>
      </c>
      <c r="AL662"/>
      <c r="AM662"/>
      <c r="AN662"/>
      <c r="AO662" t="str">
        <f t="shared" si="105"/>
        <v>/</v>
      </c>
      <c r="AP662" t="str">
        <f>Tabela1[[#This Row],[TAG]]&amp;Tabela1[[#This Row],[PEDIDO]]&amp;Tabela1[[#This Row],[PRODUTO]]</f>
        <v/>
      </c>
      <c r="AQ662" s="23" t="str">
        <f>Tabela1[[#This Row],[PRODUTO]]&amp;Tabela1[[#This Row],[TAG]]</f>
        <v/>
      </c>
      <c r="AR662" s="183">
        <f>Tabela1[[#This Row],[PESO TOTAL]]*Tabela1[[#This Row],[MATÉRIA PRIMA]]</f>
        <v>0</v>
      </c>
      <c r="AS662" s="28">
        <f>Tabela1[[#This Row],[PESO TOTAL]]*Tabela1[[#This Row],[PREPARAÇÃO ]]</f>
        <v>0</v>
      </c>
      <c r="AT662" s="28">
        <f>Tabela1[[#This Row],[PESO TOTAL]]*Tabela1[[#This Row],[CALDEIRARIA]]</f>
        <v>0</v>
      </c>
      <c r="AU662" s="28">
        <f>Tabela1[[#This Row],[PESO TOTAL]]*Tabela1[[#This Row],[SOLDA]]</f>
        <v>0</v>
      </c>
      <c r="AV662" s="28">
        <f>Tabela1[[#This Row],[PESO TOTAL]]*Tabela1[[#This Row],[ACABAMENTO]]</f>
        <v>0</v>
      </c>
      <c r="AW662" s="28">
        <f>Tabela1[[#This Row],[PESO TOTAL]]*Tabela1[[#This Row],[PRONTO ACABADO]]</f>
        <v>0</v>
      </c>
      <c r="AX662" s="28">
        <f>Tabela1[[#This Row],[PESO TOTAL]]*Tabela1[[#This Row],[EXPEDIÇÃO ]]</f>
        <v>0</v>
      </c>
      <c r="AY662" s="28" t="str">
        <f>Tabela1[[#This Row],[PEDIDO]]&amp;Tabela1[[#This Row],[PRODUTO]]</f>
        <v/>
      </c>
      <c r="AZ662" s="44">
        <f>IF(AF662="",0,IF(ISTEXT(AF662),H662*VALUE(SUBSTITUTE(AF662,"%",""))/100,H662*AF662))-Tabela1[[#This Row],[PRONTO ACABADO2]]</f>
        <v>0</v>
      </c>
      <c r="BA662" s="44">
        <f>IF(AG662="",0,IF(ISTEXT(AG662),H662*VALUE(SUBSTITUTE(AG662,"%",""))/100,H662*AG662))-Tabela1[[#This Row],[PESO EXPEDIDO2]]</f>
        <v>0</v>
      </c>
      <c r="BB662" s="44">
        <f t="shared" si="106"/>
        <v>0</v>
      </c>
      <c r="BC662" s="44">
        <f t="shared" si="107"/>
        <v>0</v>
      </c>
      <c r="BD662" s="44"/>
    </row>
    <row r="663" spans="1:56" ht="15.75" hidden="1" customHeight="1" x14ac:dyDescent="0.25">
      <c r="A663" s="6"/>
      <c r="B663" s="22"/>
      <c r="C663" s="7"/>
      <c r="D663" s="46"/>
      <c r="E663" s="7"/>
      <c r="F663" s="7"/>
      <c r="G663" s="44"/>
      <c r="H663" s="41">
        <f>Tabela1[[#This Row],[PESO UNI]]*Tabela1[[#This Row],[QTE]]</f>
        <v>0</v>
      </c>
      <c r="I663" s="7"/>
      <c r="J663" s="8"/>
      <c r="K663" s="8"/>
      <c r="L663" s="9"/>
      <c r="M663" s="10"/>
      <c r="N663" s="8"/>
      <c r="O663" s="12"/>
      <c r="P663" s="13"/>
      <c r="Q663" s="14">
        <f>Tabela1[[#This Row],[QTDE/ Fabricação]]-Tabela1[[#This Row],[QTE]]</f>
        <v>0</v>
      </c>
      <c r="R663" s="19">
        <f t="shared" si="102"/>
        <v>0</v>
      </c>
      <c r="S663" s="19">
        <f t="shared" si="101"/>
        <v>0</v>
      </c>
      <c r="T663" s="20">
        <f t="shared" si="103"/>
        <v>0</v>
      </c>
      <c r="U663" s="17">
        <f>IFERROR(SUMIF('LISTA DE EMBARQUE'!B:B,MICRO!E:E,'LISTA DE EMBARQUE'!G:G),"")</f>
        <v>0</v>
      </c>
      <c r="V663" s="12" t="str">
        <f>IFERROR(VLOOKUP(Tabela1[[#This Row],[COD.MDE]],'LISTA DE EMBARQUE'!B:L,11,0),"")</f>
        <v/>
      </c>
      <c r="W663" s="13" t="str">
        <f>IFERROR(COUNTIF(#REF!,Tabela1[[#This Row],[Colunas5]]),"")</f>
        <v/>
      </c>
      <c r="X663" s="14">
        <f>Tabela1[[#This Row],[QIANTIDADE EXPEDIDA]]*Tabela1[[#This Row],[PESO UNI]]</f>
        <v>0</v>
      </c>
      <c r="Y663" s="14">
        <f t="shared" si="104"/>
        <v>0</v>
      </c>
      <c r="Z663" s="21">
        <f>Tabela1[[#This Row],[PESO TOTAL]]-Tabela1[[#This Row],[Peso Expedido]]</f>
        <v>0</v>
      </c>
      <c r="AA663" s="18"/>
      <c r="AB663" s="40"/>
      <c r="AC663" s="40"/>
      <c r="AD663" s="40"/>
      <c r="AE663" s="40"/>
      <c r="AF663" s="40"/>
      <c r="AG663" s="40"/>
      <c r="AH663" s="40"/>
      <c r="AI663" s="40" t="str">
        <f t="shared" si="108"/>
        <v>ok</v>
      </c>
      <c r="AJ663"/>
      <c r="AK663" t="str">
        <f>Tabela1[[#This Row],[Coluna1]]&amp;Tabela1[[#This Row],[PEDIDO]]</f>
        <v/>
      </c>
      <c r="AL663"/>
      <c r="AM663"/>
      <c r="AN663"/>
      <c r="AO663" t="str">
        <f t="shared" si="105"/>
        <v>/</v>
      </c>
      <c r="AP663" t="str">
        <f>Tabela1[[#This Row],[TAG]]&amp;Tabela1[[#This Row],[PEDIDO]]&amp;Tabela1[[#This Row],[PRODUTO]]</f>
        <v/>
      </c>
      <c r="AQ663" s="23" t="str">
        <f>Tabela1[[#This Row],[PRODUTO]]&amp;Tabela1[[#This Row],[TAG]]</f>
        <v/>
      </c>
      <c r="AR663" s="183">
        <f>Tabela1[[#This Row],[PESO TOTAL]]*Tabela1[[#This Row],[MATÉRIA PRIMA]]</f>
        <v>0</v>
      </c>
      <c r="AS663" s="28">
        <f>Tabela1[[#This Row],[PESO TOTAL]]*Tabela1[[#This Row],[PREPARAÇÃO ]]</f>
        <v>0</v>
      </c>
      <c r="AT663" s="28">
        <f>Tabela1[[#This Row],[PESO TOTAL]]*Tabela1[[#This Row],[CALDEIRARIA]]</f>
        <v>0</v>
      </c>
      <c r="AU663" s="28">
        <f>Tabela1[[#This Row],[PESO TOTAL]]*Tabela1[[#This Row],[SOLDA]]</f>
        <v>0</v>
      </c>
      <c r="AV663" s="28">
        <f>Tabela1[[#This Row],[PESO TOTAL]]*Tabela1[[#This Row],[ACABAMENTO]]</f>
        <v>0</v>
      </c>
      <c r="AW663" s="28">
        <f>Tabela1[[#This Row],[PESO TOTAL]]*Tabela1[[#This Row],[PRONTO ACABADO]]</f>
        <v>0</v>
      </c>
      <c r="AX663" s="28">
        <f>Tabela1[[#This Row],[PESO TOTAL]]*Tabela1[[#This Row],[EXPEDIÇÃO ]]</f>
        <v>0</v>
      </c>
      <c r="AY663" s="28" t="str">
        <f>Tabela1[[#This Row],[PEDIDO]]&amp;Tabela1[[#This Row],[PRODUTO]]</f>
        <v/>
      </c>
      <c r="AZ663" s="44">
        <f>IF(AF663="",0,IF(ISTEXT(AF663),H663*VALUE(SUBSTITUTE(AF663,"%",""))/100,H663*AF663))-Tabela1[[#This Row],[PRONTO ACABADO2]]</f>
        <v>0</v>
      </c>
      <c r="BA663" s="44">
        <f>IF(AG663="",0,IF(ISTEXT(AG663),H663*VALUE(SUBSTITUTE(AG663,"%",""))/100,H663*AG663))-Tabela1[[#This Row],[PESO EXPEDIDO2]]</f>
        <v>0</v>
      </c>
      <c r="BB663" s="44">
        <f t="shared" si="106"/>
        <v>0</v>
      </c>
      <c r="BC663" s="44">
        <f t="shared" si="107"/>
        <v>0</v>
      </c>
      <c r="BD663" s="44"/>
    </row>
    <row r="664" spans="1:56" ht="15.75" hidden="1" customHeight="1" x14ac:dyDescent="0.25">
      <c r="A664" s="6"/>
      <c r="B664" s="22"/>
      <c r="C664" s="7"/>
      <c r="D664" s="46"/>
      <c r="E664" s="7"/>
      <c r="F664" s="7"/>
      <c r="G664" s="44"/>
      <c r="H664" s="41">
        <f>Tabela1[[#This Row],[PESO UNI]]*Tabela1[[#This Row],[QTE]]</f>
        <v>0</v>
      </c>
      <c r="I664" s="7"/>
      <c r="J664" s="8"/>
      <c r="K664" s="8"/>
      <c r="L664" s="9"/>
      <c r="M664" s="10"/>
      <c r="N664" s="8"/>
      <c r="O664" s="12"/>
      <c r="P664" s="13"/>
      <c r="Q664" s="14">
        <f>Tabela1[[#This Row],[QTDE/ Fabricação]]-Tabela1[[#This Row],[QTE]]</f>
        <v>0</v>
      </c>
      <c r="R664" s="19">
        <f t="shared" si="102"/>
        <v>0</v>
      </c>
      <c r="S664" s="19">
        <f t="shared" si="101"/>
        <v>0</v>
      </c>
      <c r="T664" s="20">
        <f t="shared" si="103"/>
        <v>0</v>
      </c>
      <c r="U664" s="17">
        <f>IFERROR(SUMIF('LISTA DE EMBARQUE'!B:B,MICRO!E:E,'LISTA DE EMBARQUE'!G:G),"")</f>
        <v>0</v>
      </c>
      <c r="V664" s="12" t="str">
        <f>IFERROR(VLOOKUP(Tabela1[[#This Row],[COD.MDE]],'LISTA DE EMBARQUE'!B:L,11,0),"")</f>
        <v/>
      </c>
      <c r="W664" s="13" t="str">
        <f>IFERROR(COUNTIF(#REF!,Tabela1[[#This Row],[Colunas5]]),"")</f>
        <v/>
      </c>
      <c r="X664" s="14">
        <f>Tabela1[[#This Row],[QIANTIDADE EXPEDIDA]]*Tabela1[[#This Row],[PESO UNI]]</f>
        <v>0</v>
      </c>
      <c r="Y664" s="14">
        <f t="shared" si="104"/>
        <v>0</v>
      </c>
      <c r="Z664" s="21">
        <f>Tabela1[[#This Row],[PESO TOTAL]]-Tabela1[[#This Row],[Peso Expedido]]</f>
        <v>0</v>
      </c>
      <c r="AA664" s="18"/>
      <c r="AB664" s="40"/>
      <c r="AC664" s="40"/>
      <c r="AD664" s="40"/>
      <c r="AE664" s="40"/>
      <c r="AF664" s="40"/>
      <c r="AG664" s="40"/>
      <c r="AH664" s="40"/>
      <c r="AI664" s="40" t="str">
        <f t="shared" si="108"/>
        <v>ok</v>
      </c>
      <c r="AJ664"/>
      <c r="AK664" t="str">
        <f>Tabela1[[#This Row],[Coluna1]]&amp;Tabela1[[#This Row],[PEDIDO]]</f>
        <v/>
      </c>
      <c r="AL664"/>
      <c r="AM664"/>
      <c r="AN664"/>
      <c r="AO664" t="str">
        <f t="shared" si="105"/>
        <v>/</v>
      </c>
      <c r="AP664" t="str">
        <f>Tabela1[[#This Row],[TAG]]&amp;Tabela1[[#This Row],[PEDIDO]]&amp;Tabela1[[#This Row],[PRODUTO]]</f>
        <v/>
      </c>
      <c r="AQ664" s="23" t="str">
        <f>Tabela1[[#This Row],[PRODUTO]]&amp;Tabela1[[#This Row],[TAG]]</f>
        <v/>
      </c>
      <c r="AR664" s="183">
        <f>Tabela1[[#This Row],[PESO TOTAL]]*Tabela1[[#This Row],[MATÉRIA PRIMA]]</f>
        <v>0</v>
      </c>
      <c r="AS664" s="28">
        <f>Tabela1[[#This Row],[PESO TOTAL]]*Tabela1[[#This Row],[PREPARAÇÃO ]]</f>
        <v>0</v>
      </c>
      <c r="AT664" s="28">
        <f>Tabela1[[#This Row],[PESO TOTAL]]*Tabela1[[#This Row],[CALDEIRARIA]]</f>
        <v>0</v>
      </c>
      <c r="AU664" s="28">
        <f>Tabela1[[#This Row],[PESO TOTAL]]*Tabela1[[#This Row],[SOLDA]]</f>
        <v>0</v>
      </c>
      <c r="AV664" s="28">
        <f>Tabela1[[#This Row],[PESO TOTAL]]*Tabela1[[#This Row],[ACABAMENTO]]</f>
        <v>0</v>
      </c>
      <c r="AW664" s="28">
        <f>Tabela1[[#This Row],[PESO TOTAL]]*Tabela1[[#This Row],[PRONTO ACABADO]]</f>
        <v>0</v>
      </c>
      <c r="AX664" s="28">
        <f>Tabela1[[#This Row],[PESO TOTAL]]*Tabela1[[#This Row],[EXPEDIÇÃO ]]</f>
        <v>0</v>
      </c>
      <c r="AY664" s="28" t="str">
        <f>Tabela1[[#This Row],[PEDIDO]]&amp;Tabela1[[#This Row],[PRODUTO]]</f>
        <v/>
      </c>
      <c r="AZ664" s="44">
        <f>IF(AF664="",0,IF(ISTEXT(AF664),H664*VALUE(SUBSTITUTE(AF664,"%",""))/100,H664*AF664))-Tabela1[[#This Row],[PRONTO ACABADO2]]</f>
        <v>0</v>
      </c>
      <c r="BA664" s="44">
        <f>IF(AG664="",0,IF(ISTEXT(AG664),H664*VALUE(SUBSTITUTE(AG664,"%",""))/100,H664*AG664))-Tabela1[[#This Row],[PESO EXPEDIDO2]]</f>
        <v>0</v>
      </c>
      <c r="BB664" s="44">
        <f t="shared" si="106"/>
        <v>0</v>
      </c>
      <c r="BC664" s="44">
        <f t="shared" si="107"/>
        <v>0</v>
      </c>
      <c r="BD664" s="44"/>
    </row>
    <row r="665" spans="1:56" ht="15.75" hidden="1" customHeight="1" x14ac:dyDescent="0.25">
      <c r="A665" s="6"/>
      <c r="B665" s="22"/>
      <c r="C665" s="7"/>
      <c r="D665" s="46"/>
      <c r="E665" s="7"/>
      <c r="F665" s="7"/>
      <c r="G665" s="44"/>
      <c r="H665" s="41">
        <f>Tabela1[[#This Row],[PESO UNI]]*Tabela1[[#This Row],[QTE]]</f>
        <v>0</v>
      </c>
      <c r="I665" s="7"/>
      <c r="J665" s="8"/>
      <c r="K665" s="8"/>
      <c r="L665" s="9"/>
      <c r="M665" s="10"/>
      <c r="N665" s="8"/>
      <c r="O665" s="12"/>
      <c r="P665" s="13"/>
      <c r="Q665" s="14">
        <f>Tabela1[[#This Row],[QTDE/ Fabricação]]-Tabela1[[#This Row],[QTE]]</f>
        <v>0</v>
      </c>
      <c r="R665" s="19">
        <f t="shared" si="102"/>
        <v>0</v>
      </c>
      <c r="S665" s="19">
        <f t="shared" si="101"/>
        <v>0</v>
      </c>
      <c r="T665" s="20">
        <f t="shared" si="103"/>
        <v>0</v>
      </c>
      <c r="U665" s="17">
        <f>IFERROR(SUMIF('LISTA DE EMBARQUE'!B:B,MICRO!E:E,'LISTA DE EMBARQUE'!G:G),"")</f>
        <v>0</v>
      </c>
      <c r="V665" s="12" t="str">
        <f>IFERROR(VLOOKUP(Tabela1[[#This Row],[COD.MDE]],'LISTA DE EMBARQUE'!B:L,11,0),"")</f>
        <v/>
      </c>
      <c r="W665" s="13" t="str">
        <f>IFERROR(COUNTIF(#REF!,Tabela1[[#This Row],[Colunas5]]),"")</f>
        <v/>
      </c>
      <c r="X665" s="14">
        <f>Tabela1[[#This Row],[QIANTIDADE EXPEDIDA]]*Tabela1[[#This Row],[PESO UNI]]</f>
        <v>0</v>
      </c>
      <c r="Y665" s="14">
        <f t="shared" si="104"/>
        <v>0</v>
      </c>
      <c r="Z665" s="21">
        <f>Tabela1[[#This Row],[PESO TOTAL]]-Tabela1[[#This Row],[Peso Expedido]]</f>
        <v>0</v>
      </c>
      <c r="AA665" s="18"/>
      <c r="AB665" s="40"/>
      <c r="AC665" s="40"/>
      <c r="AD665" s="40"/>
      <c r="AE665" s="40"/>
      <c r="AF665" s="40"/>
      <c r="AG665" s="40"/>
      <c r="AH665" s="40"/>
      <c r="AI665" s="40" t="str">
        <f t="shared" si="108"/>
        <v>ok</v>
      </c>
      <c r="AJ665"/>
      <c r="AK665" t="str">
        <f>Tabela1[[#This Row],[Coluna1]]&amp;Tabela1[[#This Row],[PEDIDO]]</f>
        <v/>
      </c>
      <c r="AL665"/>
      <c r="AM665"/>
      <c r="AN665"/>
      <c r="AO665" t="str">
        <f t="shared" si="105"/>
        <v>/</v>
      </c>
      <c r="AP665" t="str">
        <f>Tabela1[[#This Row],[TAG]]&amp;Tabela1[[#This Row],[PEDIDO]]&amp;Tabela1[[#This Row],[PRODUTO]]</f>
        <v/>
      </c>
      <c r="AQ665" s="23" t="str">
        <f>Tabela1[[#This Row],[PRODUTO]]&amp;Tabela1[[#This Row],[TAG]]</f>
        <v/>
      </c>
      <c r="AR665" s="183">
        <f>Tabela1[[#This Row],[PESO TOTAL]]*Tabela1[[#This Row],[MATÉRIA PRIMA]]</f>
        <v>0</v>
      </c>
      <c r="AS665" s="28">
        <f>Tabela1[[#This Row],[PESO TOTAL]]*Tabela1[[#This Row],[PREPARAÇÃO ]]</f>
        <v>0</v>
      </c>
      <c r="AT665" s="28">
        <f>Tabela1[[#This Row],[PESO TOTAL]]*Tabela1[[#This Row],[CALDEIRARIA]]</f>
        <v>0</v>
      </c>
      <c r="AU665" s="28">
        <f>Tabela1[[#This Row],[PESO TOTAL]]*Tabela1[[#This Row],[SOLDA]]</f>
        <v>0</v>
      </c>
      <c r="AV665" s="28">
        <f>Tabela1[[#This Row],[PESO TOTAL]]*Tabela1[[#This Row],[ACABAMENTO]]</f>
        <v>0</v>
      </c>
      <c r="AW665" s="28">
        <f>Tabela1[[#This Row],[PESO TOTAL]]*Tabela1[[#This Row],[PRONTO ACABADO]]</f>
        <v>0</v>
      </c>
      <c r="AX665" s="28">
        <f>Tabela1[[#This Row],[PESO TOTAL]]*Tabela1[[#This Row],[EXPEDIÇÃO ]]</f>
        <v>0</v>
      </c>
      <c r="AY665" s="28" t="str">
        <f>Tabela1[[#This Row],[PEDIDO]]&amp;Tabela1[[#This Row],[PRODUTO]]</f>
        <v/>
      </c>
      <c r="AZ665" s="44">
        <f>IF(AF665="",0,IF(ISTEXT(AF665),H665*VALUE(SUBSTITUTE(AF665,"%",""))/100,H665*AF665))-Tabela1[[#This Row],[PRONTO ACABADO2]]</f>
        <v>0</v>
      </c>
      <c r="BA665" s="44">
        <f>IF(AG665="",0,IF(ISTEXT(AG665),H665*VALUE(SUBSTITUTE(AG665,"%",""))/100,H665*AG665))-Tabela1[[#This Row],[PESO EXPEDIDO2]]</f>
        <v>0</v>
      </c>
      <c r="BB665" s="44">
        <f t="shared" si="106"/>
        <v>0</v>
      </c>
      <c r="BC665" s="44">
        <f t="shared" si="107"/>
        <v>0</v>
      </c>
      <c r="BD665" s="44"/>
    </row>
    <row r="666" spans="1:56" ht="15.75" hidden="1" customHeight="1" x14ac:dyDescent="0.25">
      <c r="A666" s="6"/>
      <c r="B666" s="22"/>
      <c r="C666" s="7"/>
      <c r="D666" s="46"/>
      <c r="E666" s="7"/>
      <c r="F666" s="7"/>
      <c r="G666" s="44"/>
      <c r="H666" s="41">
        <f>Tabela1[[#This Row],[PESO UNI]]*Tabela1[[#This Row],[QTE]]</f>
        <v>0</v>
      </c>
      <c r="I666" s="7"/>
      <c r="J666" s="8"/>
      <c r="K666" s="8"/>
      <c r="L666" s="9"/>
      <c r="M666" s="10"/>
      <c r="N666" s="8"/>
      <c r="O666" s="12"/>
      <c r="P666" s="13"/>
      <c r="Q666" s="14">
        <f>Tabela1[[#This Row],[QTDE/ Fabricação]]-Tabela1[[#This Row],[QTE]]</f>
        <v>0</v>
      </c>
      <c r="R666" s="19">
        <f t="shared" si="102"/>
        <v>0</v>
      </c>
      <c r="S666" s="19">
        <f t="shared" si="101"/>
        <v>0</v>
      </c>
      <c r="T666" s="20">
        <f t="shared" si="103"/>
        <v>0</v>
      </c>
      <c r="U666" s="17">
        <f>IFERROR(SUMIF('LISTA DE EMBARQUE'!B:B,MICRO!E:E,'LISTA DE EMBARQUE'!G:G),"")</f>
        <v>0</v>
      </c>
      <c r="V666" s="12" t="str">
        <f>IFERROR(VLOOKUP(Tabela1[[#This Row],[COD.MDE]],'LISTA DE EMBARQUE'!B:L,11,0),"")</f>
        <v/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04"/>
        <v>0</v>
      </c>
      <c r="Z666" s="21">
        <f>Tabela1[[#This Row],[PESO TOTAL]]-Tabela1[[#This Row],[Peso Expedido]]</f>
        <v>0</v>
      </c>
      <c r="AA666" s="18"/>
      <c r="AB666" s="40"/>
      <c r="AC666" s="40"/>
      <c r="AD666" s="40"/>
      <c r="AE666" s="40"/>
      <c r="AF666" s="40"/>
      <c r="AG666" s="40"/>
      <c r="AH666" s="40"/>
      <c r="AI666" s="40" t="str">
        <f t="shared" si="108"/>
        <v>ok</v>
      </c>
      <c r="AJ666"/>
      <c r="AK666" t="str">
        <f>Tabela1[[#This Row],[Coluna1]]&amp;Tabela1[[#This Row],[PEDIDO]]</f>
        <v/>
      </c>
      <c r="AL666"/>
      <c r="AM666"/>
      <c r="AN666"/>
      <c r="AO666" t="str">
        <f t="shared" si="105"/>
        <v>/</v>
      </c>
      <c r="AP666" t="str">
        <f>Tabela1[[#This Row],[TAG]]&amp;Tabela1[[#This Row],[PEDIDO]]&amp;Tabela1[[#This Row],[PRODUTO]]</f>
        <v/>
      </c>
      <c r="AQ666" s="23" t="str">
        <f>Tabela1[[#This Row],[PRODUTO]]&amp;Tabela1[[#This Row],[TAG]]</f>
        <v/>
      </c>
      <c r="AR666" s="183">
        <f>Tabela1[[#This Row],[PESO TOTAL]]*Tabela1[[#This Row],[MATÉRIA PRIMA]]</f>
        <v>0</v>
      </c>
      <c r="AS666" s="28">
        <f>Tabela1[[#This Row],[PESO TOTAL]]*Tabela1[[#This Row],[PREPARAÇÃO ]]</f>
        <v>0</v>
      </c>
      <c r="AT666" s="28">
        <f>Tabela1[[#This Row],[PESO TOTAL]]*Tabela1[[#This Row],[CALDEIRARIA]]</f>
        <v>0</v>
      </c>
      <c r="AU666" s="28">
        <f>Tabela1[[#This Row],[PESO TOTAL]]*Tabela1[[#This Row],[SOLDA]]</f>
        <v>0</v>
      </c>
      <c r="AV666" s="28">
        <f>Tabela1[[#This Row],[PESO TOTAL]]*Tabela1[[#This Row],[ACABAMENTO]]</f>
        <v>0</v>
      </c>
      <c r="AW666" s="28">
        <f>Tabela1[[#This Row],[PESO TOTAL]]*Tabela1[[#This Row],[PRONTO ACABADO]]</f>
        <v>0</v>
      </c>
      <c r="AX666" s="28">
        <f>Tabela1[[#This Row],[PESO TOTAL]]*Tabela1[[#This Row],[EXPEDIÇÃO ]]</f>
        <v>0</v>
      </c>
      <c r="AY666" s="28" t="str">
        <f>Tabela1[[#This Row],[PEDIDO]]&amp;Tabela1[[#This Row],[PRODUTO]]</f>
        <v/>
      </c>
      <c r="AZ666" s="44">
        <f>IF(AF666="",0,IF(ISTEXT(AF666),H666*VALUE(SUBSTITUTE(AF666,"%",""))/100,H666*AF666))-Tabela1[[#This Row],[PRONTO ACABADO2]]</f>
        <v>0</v>
      </c>
      <c r="BA666" s="44">
        <f>IF(AG666="",0,IF(ISTEXT(AG666),H666*VALUE(SUBSTITUTE(AG666,"%",""))/100,H666*AG666))-Tabela1[[#This Row],[PESO EXPEDIDO2]]</f>
        <v>0</v>
      </c>
      <c r="BB666" s="44">
        <f t="shared" si="106"/>
        <v>0</v>
      </c>
      <c r="BC666" s="44">
        <f t="shared" si="107"/>
        <v>0</v>
      </c>
      <c r="BD666" s="44"/>
    </row>
    <row r="667" spans="1:56" ht="15.75" hidden="1" customHeight="1" x14ac:dyDescent="0.25">
      <c r="A667" s="6"/>
      <c r="B667" s="22"/>
      <c r="C667" s="7"/>
      <c r="D667" s="46"/>
      <c r="E667" s="7"/>
      <c r="F667" s="7"/>
      <c r="G667" s="44"/>
      <c r="H667" s="41">
        <f>Tabela1[[#This Row],[PESO UNI]]*Tabela1[[#This Row],[QTE]]</f>
        <v>0</v>
      </c>
      <c r="I667" s="7"/>
      <c r="J667" s="8"/>
      <c r="K667" s="8"/>
      <c r="L667" s="9"/>
      <c r="M667" s="10"/>
      <c r="N667" s="8"/>
      <c r="O667" s="12"/>
      <c r="P667" s="13"/>
      <c r="Q667" s="14">
        <f>Tabela1[[#This Row],[QTDE/ Fabricação]]-Tabela1[[#This Row],[QTE]]</f>
        <v>0</v>
      </c>
      <c r="R667" s="19">
        <f t="shared" si="102"/>
        <v>0</v>
      </c>
      <c r="S667" s="19">
        <f t="shared" si="101"/>
        <v>0</v>
      </c>
      <c r="T667" s="20">
        <f t="shared" si="103"/>
        <v>0</v>
      </c>
      <c r="U667" s="17">
        <f>IFERROR(SUMIF('LISTA DE EMBARQUE'!B:B,MICRO!E:E,'LISTA DE EMBARQUE'!G:G),"")</f>
        <v>0</v>
      </c>
      <c r="V667" s="12" t="str">
        <f>IFERROR(VLOOKUP(Tabela1[[#This Row],[COD.MDE]],'LISTA DE EMBARQUE'!B:L,11,0),"")</f>
        <v/>
      </c>
      <c r="W667" s="13" t="str">
        <f>IFERROR(COUNTIF(#REF!,Tabela1[[#This Row],[Colunas5]]),"")</f>
        <v/>
      </c>
      <c r="X667" s="14">
        <f>Tabela1[[#This Row],[QIANTIDADE EXPEDIDA]]*Tabela1[[#This Row],[PESO UNI]]</f>
        <v>0</v>
      </c>
      <c r="Y667" s="14">
        <f t="shared" si="104"/>
        <v>0</v>
      </c>
      <c r="Z667" s="21">
        <f>Tabela1[[#This Row],[PESO TOTAL]]-Tabela1[[#This Row],[Peso Expedido]]</f>
        <v>0</v>
      </c>
      <c r="AA667" s="18"/>
      <c r="AB667" s="40"/>
      <c r="AC667" s="40"/>
      <c r="AD667" s="40"/>
      <c r="AE667" s="40"/>
      <c r="AF667" s="40"/>
      <c r="AG667" s="40"/>
      <c r="AH667" s="40"/>
      <c r="AI667" s="40" t="str">
        <f t="shared" si="108"/>
        <v>ok</v>
      </c>
      <c r="AJ667"/>
      <c r="AK667" t="str">
        <f>Tabela1[[#This Row],[Coluna1]]&amp;Tabela1[[#This Row],[PEDIDO]]</f>
        <v/>
      </c>
      <c r="AL667"/>
      <c r="AM667"/>
      <c r="AN667"/>
      <c r="AO667" t="str">
        <f t="shared" si="105"/>
        <v>/</v>
      </c>
      <c r="AP667" t="str">
        <f>Tabela1[[#This Row],[TAG]]&amp;Tabela1[[#This Row],[PEDIDO]]&amp;Tabela1[[#This Row],[PRODUTO]]</f>
        <v/>
      </c>
      <c r="AQ667" s="23" t="str">
        <f>Tabela1[[#This Row],[PRODUTO]]&amp;Tabela1[[#This Row],[TAG]]</f>
        <v/>
      </c>
      <c r="AR667" s="183">
        <f>Tabela1[[#This Row],[PESO TOTAL]]*Tabela1[[#This Row],[MATÉRIA PRIMA]]</f>
        <v>0</v>
      </c>
      <c r="AS667" s="28">
        <f>Tabela1[[#This Row],[PESO TOTAL]]*Tabela1[[#This Row],[PREPARAÇÃO ]]</f>
        <v>0</v>
      </c>
      <c r="AT667" s="28">
        <f>Tabela1[[#This Row],[PESO TOTAL]]*Tabela1[[#This Row],[CALDEIRARIA]]</f>
        <v>0</v>
      </c>
      <c r="AU667" s="28">
        <f>Tabela1[[#This Row],[PESO TOTAL]]*Tabela1[[#This Row],[SOLDA]]</f>
        <v>0</v>
      </c>
      <c r="AV667" s="28">
        <f>Tabela1[[#This Row],[PESO TOTAL]]*Tabela1[[#This Row],[ACABAMENTO]]</f>
        <v>0</v>
      </c>
      <c r="AW667" s="28">
        <f>Tabela1[[#This Row],[PESO TOTAL]]*Tabela1[[#This Row],[PRONTO ACABADO]]</f>
        <v>0</v>
      </c>
      <c r="AX667" s="28">
        <f>Tabela1[[#This Row],[PESO TOTAL]]*Tabela1[[#This Row],[EXPEDIÇÃO ]]</f>
        <v>0</v>
      </c>
      <c r="AY667" s="28" t="str">
        <f>Tabela1[[#This Row],[PEDIDO]]&amp;Tabela1[[#This Row],[PRODUTO]]</f>
        <v/>
      </c>
      <c r="AZ667" s="44">
        <f>IF(AF667="",0,IF(ISTEXT(AF667),H667*VALUE(SUBSTITUTE(AF667,"%",""))/100,H667*AF667))-Tabela1[[#This Row],[PRONTO ACABADO2]]</f>
        <v>0</v>
      </c>
      <c r="BA667" s="44">
        <f>IF(AG667="",0,IF(ISTEXT(AG667),H667*VALUE(SUBSTITUTE(AG667,"%",""))/100,H667*AG667))-Tabela1[[#This Row],[PESO EXPEDIDO2]]</f>
        <v>0</v>
      </c>
      <c r="BB667" s="44">
        <f t="shared" si="106"/>
        <v>0</v>
      </c>
      <c r="BC667" s="44">
        <f t="shared" si="107"/>
        <v>0</v>
      </c>
      <c r="BD667" s="44"/>
    </row>
    <row r="668" spans="1:56" ht="15.75" hidden="1" customHeight="1" x14ac:dyDescent="0.25">
      <c r="A668" s="6"/>
      <c r="B668" s="22"/>
      <c r="C668" s="7"/>
      <c r="D668" s="46"/>
      <c r="E668" s="7"/>
      <c r="F668" s="7"/>
      <c r="G668" s="44"/>
      <c r="H668" s="41">
        <f>Tabela1[[#This Row],[PESO UNI]]*Tabela1[[#This Row],[QTE]]</f>
        <v>0</v>
      </c>
      <c r="I668" s="7"/>
      <c r="J668" s="8"/>
      <c r="K668" s="8"/>
      <c r="L668" s="9"/>
      <c r="M668" s="10"/>
      <c r="N668" s="8"/>
      <c r="O668" s="12"/>
      <c r="P668" s="13"/>
      <c r="Q668" s="14">
        <f>Tabela1[[#This Row],[QTDE/ Fabricação]]-Tabela1[[#This Row],[QTE]]</f>
        <v>0</v>
      </c>
      <c r="R668" s="19">
        <f t="shared" si="102"/>
        <v>0</v>
      </c>
      <c r="S668" s="19">
        <f t="shared" si="101"/>
        <v>0</v>
      </c>
      <c r="T668" s="20">
        <f t="shared" si="103"/>
        <v>0</v>
      </c>
      <c r="U668" s="17">
        <f>IFERROR(SUMIF('LISTA DE EMBARQUE'!B:B,MICRO!E:E,'LISTA DE EMBARQUE'!G:G),"")</f>
        <v>0</v>
      </c>
      <c r="V668" s="12" t="str">
        <f>IFERROR(VLOOKUP(Tabela1[[#This Row],[COD.MDE]],'LISTA DE EMBARQUE'!B:L,11,0),"")</f>
        <v/>
      </c>
      <c r="W668" s="13" t="str">
        <f>IFERROR(COUNTIF(#REF!,Tabela1[[#This Row],[Colunas5]]),"")</f>
        <v/>
      </c>
      <c r="X668" s="14">
        <f>Tabela1[[#This Row],[QIANTIDADE EXPEDIDA]]*Tabela1[[#This Row],[PESO UNI]]</f>
        <v>0</v>
      </c>
      <c r="Y668" s="14">
        <f t="shared" si="104"/>
        <v>0</v>
      </c>
      <c r="Z668" s="21">
        <f>Tabela1[[#This Row],[PESO TOTAL]]-Tabela1[[#This Row],[Peso Expedido]]</f>
        <v>0</v>
      </c>
      <c r="AA668" s="18"/>
      <c r="AB668" s="40"/>
      <c r="AC668" s="40"/>
      <c r="AD668" s="40"/>
      <c r="AE668" s="40"/>
      <c r="AF668" s="40"/>
      <c r="AG668" s="40"/>
      <c r="AH668" s="40"/>
      <c r="AI668" s="40" t="str">
        <f t="shared" si="108"/>
        <v>ok</v>
      </c>
      <c r="AJ668"/>
      <c r="AK668" t="str">
        <f>Tabela1[[#This Row],[Coluna1]]&amp;Tabela1[[#This Row],[PEDIDO]]</f>
        <v/>
      </c>
      <c r="AL668"/>
      <c r="AM668"/>
      <c r="AN668"/>
      <c r="AO668" t="str">
        <f t="shared" si="105"/>
        <v>/</v>
      </c>
      <c r="AP668" t="str">
        <f>Tabela1[[#This Row],[TAG]]&amp;Tabela1[[#This Row],[PEDIDO]]&amp;Tabela1[[#This Row],[PRODUTO]]</f>
        <v/>
      </c>
      <c r="AQ668" s="23" t="str">
        <f>Tabela1[[#This Row],[PRODUTO]]&amp;Tabela1[[#This Row],[TAG]]</f>
        <v/>
      </c>
      <c r="AR668" s="183">
        <f>Tabela1[[#This Row],[PESO TOTAL]]*Tabela1[[#This Row],[MATÉRIA PRIMA]]</f>
        <v>0</v>
      </c>
      <c r="AS668" s="28">
        <f>Tabela1[[#This Row],[PESO TOTAL]]*Tabela1[[#This Row],[PREPARAÇÃO ]]</f>
        <v>0</v>
      </c>
      <c r="AT668" s="28">
        <f>Tabela1[[#This Row],[PESO TOTAL]]*Tabela1[[#This Row],[CALDEIRARIA]]</f>
        <v>0</v>
      </c>
      <c r="AU668" s="28">
        <f>Tabela1[[#This Row],[PESO TOTAL]]*Tabela1[[#This Row],[SOLDA]]</f>
        <v>0</v>
      </c>
      <c r="AV668" s="28">
        <f>Tabela1[[#This Row],[PESO TOTAL]]*Tabela1[[#This Row],[ACABAMENTO]]</f>
        <v>0</v>
      </c>
      <c r="AW668" s="28">
        <f>Tabela1[[#This Row],[PESO TOTAL]]*Tabela1[[#This Row],[PRONTO ACABADO]]</f>
        <v>0</v>
      </c>
      <c r="AX668" s="28">
        <f>Tabela1[[#This Row],[PESO TOTAL]]*Tabela1[[#This Row],[EXPEDIÇÃO ]]</f>
        <v>0</v>
      </c>
      <c r="AY668" s="28" t="str">
        <f>Tabela1[[#This Row],[PEDIDO]]&amp;Tabela1[[#This Row],[PRODUTO]]</f>
        <v/>
      </c>
      <c r="AZ668" s="44">
        <f>IF(AF668="",0,IF(ISTEXT(AF668),H668*VALUE(SUBSTITUTE(AF668,"%",""))/100,H668*AF668))-Tabela1[[#This Row],[PRONTO ACABADO2]]</f>
        <v>0</v>
      </c>
      <c r="BA668" s="44">
        <f>IF(AG668="",0,IF(ISTEXT(AG668),H668*VALUE(SUBSTITUTE(AG668,"%",""))/100,H668*AG668))-Tabela1[[#This Row],[PESO EXPEDIDO2]]</f>
        <v>0</v>
      </c>
      <c r="BB668" s="44">
        <f t="shared" si="106"/>
        <v>0</v>
      </c>
      <c r="BC668" s="44">
        <f t="shared" si="107"/>
        <v>0</v>
      </c>
      <c r="BD668" s="44"/>
    </row>
    <row r="669" spans="1:56" ht="15.75" hidden="1" customHeight="1" x14ac:dyDescent="0.25">
      <c r="A669" s="6"/>
      <c r="B669" s="22"/>
      <c r="C669" s="7"/>
      <c r="D669" s="46"/>
      <c r="E669" s="7"/>
      <c r="F669" s="7"/>
      <c r="G669" s="44"/>
      <c r="H669" s="41">
        <f>Tabela1[[#This Row],[PESO UNI]]*Tabela1[[#This Row],[QTE]]</f>
        <v>0</v>
      </c>
      <c r="I669" s="7"/>
      <c r="J669" s="8"/>
      <c r="K669" s="8"/>
      <c r="L669" s="9"/>
      <c r="M669" s="10"/>
      <c r="N669" s="8"/>
      <c r="O669" s="12"/>
      <c r="P669" s="13"/>
      <c r="Q669" s="14">
        <f>Tabela1[[#This Row],[QTDE/ Fabricação]]-Tabela1[[#This Row],[QTE]]</f>
        <v>0</v>
      </c>
      <c r="R669" s="19">
        <f t="shared" si="102"/>
        <v>0</v>
      </c>
      <c r="S669" s="19">
        <f t="shared" si="101"/>
        <v>0</v>
      </c>
      <c r="T669" s="20">
        <f t="shared" si="103"/>
        <v>0</v>
      </c>
      <c r="U669" s="17">
        <f>IFERROR(SUMIF('LISTA DE EMBARQUE'!B:B,MICRO!E:E,'LISTA DE EMBARQUE'!G:G),"")</f>
        <v>0</v>
      </c>
      <c r="V669" s="12" t="str">
        <f>IFERROR(VLOOKUP(Tabela1[[#This Row],[COD.MDE]],'LISTA DE EMBARQUE'!B:L,11,0),"")</f>
        <v/>
      </c>
      <c r="W669" s="13" t="str">
        <f>IFERROR(COUNTIF(#REF!,Tabela1[[#This Row],[Colunas5]]),"")</f>
        <v/>
      </c>
      <c r="X669" s="14">
        <f>Tabela1[[#This Row],[QIANTIDADE EXPEDIDA]]*Tabela1[[#This Row],[PESO UNI]]</f>
        <v>0</v>
      </c>
      <c r="Y669" s="14">
        <f t="shared" si="104"/>
        <v>0</v>
      </c>
      <c r="Z669" s="21">
        <f>Tabela1[[#This Row],[PESO TOTAL]]-Tabela1[[#This Row],[Peso Expedido]]</f>
        <v>0</v>
      </c>
      <c r="AA669" s="18"/>
      <c r="AB669" s="40"/>
      <c r="AC669" s="40"/>
      <c r="AD669" s="40"/>
      <c r="AE669" s="40"/>
      <c r="AF669" s="40"/>
      <c r="AG669" s="40"/>
      <c r="AH669" s="40"/>
      <c r="AI669" s="40" t="str">
        <f t="shared" si="108"/>
        <v>ok</v>
      </c>
      <c r="AJ669"/>
      <c r="AK669" t="str">
        <f>Tabela1[[#This Row],[Coluna1]]&amp;Tabela1[[#This Row],[PEDIDO]]</f>
        <v/>
      </c>
      <c r="AL669"/>
      <c r="AM669"/>
      <c r="AN669"/>
      <c r="AO669" t="str">
        <f t="shared" si="105"/>
        <v>/</v>
      </c>
      <c r="AP669" t="str">
        <f>Tabela1[[#This Row],[TAG]]&amp;Tabela1[[#This Row],[PEDIDO]]&amp;Tabela1[[#This Row],[PRODUTO]]</f>
        <v/>
      </c>
      <c r="AQ669" s="23" t="str">
        <f>Tabela1[[#This Row],[PRODUTO]]&amp;Tabela1[[#This Row],[TAG]]</f>
        <v/>
      </c>
      <c r="AR669" s="183">
        <f>Tabela1[[#This Row],[PESO TOTAL]]*Tabela1[[#This Row],[MATÉRIA PRIMA]]</f>
        <v>0</v>
      </c>
      <c r="AS669" s="28">
        <f>Tabela1[[#This Row],[PESO TOTAL]]*Tabela1[[#This Row],[PREPARAÇÃO ]]</f>
        <v>0</v>
      </c>
      <c r="AT669" s="28">
        <f>Tabela1[[#This Row],[PESO TOTAL]]*Tabela1[[#This Row],[CALDEIRARIA]]</f>
        <v>0</v>
      </c>
      <c r="AU669" s="28">
        <f>Tabela1[[#This Row],[PESO TOTAL]]*Tabela1[[#This Row],[SOLDA]]</f>
        <v>0</v>
      </c>
      <c r="AV669" s="28">
        <f>Tabela1[[#This Row],[PESO TOTAL]]*Tabela1[[#This Row],[ACABAMENTO]]</f>
        <v>0</v>
      </c>
      <c r="AW669" s="28">
        <f>Tabela1[[#This Row],[PESO TOTAL]]*Tabela1[[#This Row],[PRONTO ACABADO]]</f>
        <v>0</v>
      </c>
      <c r="AX669" s="28">
        <f>Tabela1[[#This Row],[PESO TOTAL]]*Tabela1[[#This Row],[EXPEDIÇÃO ]]</f>
        <v>0</v>
      </c>
      <c r="AY669" s="28" t="str">
        <f>Tabela1[[#This Row],[PEDIDO]]&amp;Tabela1[[#This Row],[PRODUTO]]</f>
        <v/>
      </c>
      <c r="AZ669" s="44">
        <f>IF(AF669="",0,IF(ISTEXT(AF669),H669*VALUE(SUBSTITUTE(AF669,"%",""))/100,H669*AF669))-Tabela1[[#This Row],[PRONTO ACABADO2]]</f>
        <v>0</v>
      </c>
      <c r="BA669" s="44">
        <f>IF(AG669="",0,IF(ISTEXT(AG669),H669*VALUE(SUBSTITUTE(AG669,"%",""))/100,H669*AG669))-Tabela1[[#This Row],[PESO EXPEDIDO2]]</f>
        <v>0</v>
      </c>
      <c r="BB669" s="44">
        <f t="shared" si="106"/>
        <v>0</v>
      </c>
      <c r="BC669" s="44">
        <f t="shared" si="107"/>
        <v>0</v>
      </c>
      <c r="BD669" s="44"/>
    </row>
    <row r="670" spans="1:56" ht="15.75" hidden="1" customHeight="1" x14ac:dyDescent="0.25">
      <c r="A670" s="6"/>
      <c r="B670" s="22"/>
      <c r="C670" s="7"/>
      <c r="D670" s="46"/>
      <c r="E670" s="7"/>
      <c r="F670" s="7"/>
      <c r="G670" s="44"/>
      <c r="H670" s="41">
        <f>Tabela1[[#This Row],[PESO UNI]]*Tabela1[[#This Row],[QTE]]</f>
        <v>0</v>
      </c>
      <c r="I670" s="7"/>
      <c r="J670" s="8"/>
      <c r="K670" s="8"/>
      <c r="L670" s="9"/>
      <c r="M670" s="10"/>
      <c r="N670" s="8"/>
      <c r="O670" s="12"/>
      <c r="P670" s="13"/>
      <c r="Q670" s="14">
        <f>Tabela1[[#This Row],[QTDE/ Fabricação]]-Tabela1[[#This Row],[QTE]]</f>
        <v>0</v>
      </c>
      <c r="R670" s="19">
        <f t="shared" si="102"/>
        <v>0</v>
      </c>
      <c r="S670" s="19">
        <f t="shared" si="101"/>
        <v>0</v>
      </c>
      <c r="T670" s="20">
        <f t="shared" si="103"/>
        <v>0</v>
      </c>
      <c r="U670" s="17">
        <f>IFERROR(SUMIF('LISTA DE EMBARQUE'!B:B,MICRO!E:E,'LISTA DE EMBARQUE'!G:G),"")</f>
        <v>0</v>
      </c>
      <c r="V670" s="12" t="str">
        <f>IFERROR(VLOOKUP(Tabela1[[#This Row],[COD.MDE]],'LISTA DE EMBARQUE'!B:L,11,0),"")</f>
        <v/>
      </c>
      <c r="W670" s="13" t="str">
        <f>IFERROR(COUNTIF(#REF!,Tabela1[[#This Row],[Colunas5]]),"")</f>
        <v/>
      </c>
      <c r="X670" s="14">
        <f>Tabela1[[#This Row],[QIANTIDADE EXPEDIDA]]*Tabela1[[#This Row],[PESO UNI]]</f>
        <v>0</v>
      </c>
      <c r="Y670" s="14">
        <f t="shared" si="104"/>
        <v>0</v>
      </c>
      <c r="Z670" s="21">
        <f>Tabela1[[#This Row],[PESO TOTAL]]-Tabela1[[#This Row],[Peso Expedido]]</f>
        <v>0</v>
      </c>
      <c r="AA670" s="18"/>
      <c r="AB670" s="40"/>
      <c r="AC670" s="40"/>
      <c r="AD670" s="40"/>
      <c r="AE670" s="40"/>
      <c r="AF670" s="40"/>
      <c r="AG670" s="40"/>
      <c r="AH670" s="40"/>
      <c r="AI670" s="40" t="str">
        <f t="shared" si="108"/>
        <v>ok</v>
      </c>
      <c r="AJ670"/>
      <c r="AK670" t="str">
        <f>Tabela1[[#This Row],[Coluna1]]&amp;Tabela1[[#This Row],[PEDIDO]]</f>
        <v/>
      </c>
      <c r="AL670"/>
      <c r="AM670"/>
      <c r="AN670"/>
      <c r="AO670" t="str">
        <f t="shared" si="105"/>
        <v>/</v>
      </c>
      <c r="AP670" t="str">
        <f>Tabela1[[#This Row],[TAG]]&amp;Tabela1[[#This Row],[PEDIDO]]&amp;Tabela1[[#This Row],[PRODUTO]]</f>
        <v/>
      </c>
      <c r="AQ670" s="23" t="str">
        <f>Tabela1[[#This Row],[PRODUTO]]&amp;Tabela1[[#This Row],[TAG]]</f>
        <v/>
      </c>
      <c r="AR670" s="183">
        <f>Tabela1[[#This Row],[PESO TOTAL]]*Tabela1[[#This Row],[MATÉRIA PRIMA]]</f>
        <v>0</v>
      </c>
      <c r="AS670" s="28">
        <f>Tabela1[[#This Row],[PESO TOTAL]]*Tabela1[[#This Row],[PREPARAÇÃO ]]</f>
        <v>0</v>
      </c>
      <c r="AT670" s="28">
        <f>Tabela1[[#This Row],[PESO TOTAL]]*Tabela1[[#This Row],[CALDEIRARIA]]</f>
        <v>0</v>
      </c>
      <c r="AU670" s="28">
        <f>Tabela1[[#This Row],[PESO TOTAL]]*Tabela1[[#This Row],[SOLDA]]</f>
        <v>0</v>
      </c>
      <c r="AV670" s="28">
        <f>Tabela1[[#This Row],[PESO TOTAL]]*Tabela1[[#This Row],[ACABAMENTO]]</f>
        <v>0</v>
      </c>
      <c r="AW670" s="28">
        <f>Tabela1[[#This Row],[PESO TOTAL]]*Tabela1[[#This Row],[PRONTO ACABADO]]</f>
        <v>0</v>
      </c>
      <c r="AX670" s="28">
        <f>Tabela1[[#This Row],[PESO TOTAL]]*Tabela1[[#This Row],[EXPEDIÇÃO ]]</f>
        <v>0</v>
      </c>
      <c r="AY670" s="28" t="str">
        <f>Tabela1[[#This Row],[PEDIDO]]&amp;Tabela1[[#This Row],[PRODUTO]]</f>
        <v/>
      </c>
      <c r="AZ670" s="44">
        <f>IF(AF670="",0,IF(ISTEXT(AF670),H670*VALUE(SUBSTITUTE(AF670,"%",""))/100,H670*AF670))-Tabela1[[#This Row],[PRONTO ACABADO2]]</f>
        <v>0</v>
      </c>
      <c r="BA670" s="44">
        <f>IF(AG670="",0,IF(ISTEXT(AG670),H670*VALUE(SUBSTITUTE(AG670,"%",""))/100,H670*AG670))-Tabela1[[#This Row],[PESO EXPEDIDO2]]</f>
        <v>0</v>
      </c>
      <c r="BB670" s="44">
        <f t="shared" si="106"/>
        <v>0</v>
      </c>
      <c r="BC670" s="44">
        <f t="shared" si="107"/>
        <v>0</v>
      </c>
      <c r="BD670" s="44"/>
    </row>
    <row r="671" spans="1:56" ht="15.75" hidden="1" customHeight="1" x14ac:dyDescent="0.25">
      <c r="A671" s="6"/>
      <c r="B671" s="22"/>
      <c r="C671" s="7"/>
      <c r="D671" s="46"/>
      <c r="E671" s="7"/>
      <c r="F671" s="7"/>
      <c r="G671" s="44"/>
      <c r="H671" s="41">
        <f>Tabela1[[#This Row],[PESO UNI]]*Tabela1[[#This Row],[QTE]]</f>
        <v>0</v>
      </c>
      <c r="I671" s="7"/>
      <c r="J671" s="8"/>
      <c r="K671" s="8"/>
      <c r="L671" s="9"/>
      <c r="M671" s="10"/>
      <c r="N671" s="8"/>
      <c r="O671" s="12"/>
      <c r="P671" s="13"/>
      <c r="Q671" s="14">
        <f>Tabela1[[#This Row],[QTDE/ Fabricação]]-Tabela1[[#This Row],[QTE]]</f>
        <v>0</v>
      </c>
      <c r="R671" s="19">
        <f t="shared" si="102"/>
        <v>0</v>
      </c>
      <c r="S671" s="19">
        <f t="shared" si="101"/>
        <v>0</v>
      </c>
      <c r="T671" s="20">
        <f t="shared" si="103"/>
        <v>0</v>
      </c>
      <c r="U671" s="17">
        <f>IFERROR(SUMIF('LISTA DE EMBARQUE'!B:B,MICRO!E:E,'LISTA DE EMBARQUE'!G:G),"")</f>
        <v>0</v>
      </c>
      <c r="V671" s="12" t="str">
        <f>IFERROR(VLOOKUP(Tabela1[[#This Row],[COD.MDE]],'LISTA DE EMBARQUE'!B:L,11,0),"")</f>
        <v/>
      </c>
      <c r="W671" s="13" t="str">
        <f>IFERROR(COUNTIF(#REF!,Tabela1[[#This Row],[Colunas5]]),"")</f>
        <v/>
      </c>
      <c r="X671" s="14">
        <f>Tabela1[[#This Row],[QIANTIDADE EXPEDIDA]]*Tabela1[[#This Row],[PESO UNI]]</f>
        <v>0</v>
      </c>
      <c r="Y671" s="14">
        <f t="shared" si="104"/>
        <v>0</v>
      </c>
      <c r="Z671" s="21">
        <f>Tabela1[[#This Row],[PESO TOTAL]]-Tabela1[[#This Row],[Peso Expedido]]</f>
        <v>0</v>
      </c>
      <c r="AA671" s="18"/>
      <c r="AB671" s="40"/>
      <c r="AC671" s="40"/>
      <c r="AD671" s="40"/>
      <c r="AE671" s="40"/>
      <c r="AF671" s="40"/>
      <c r="AG671" s="40"/>
      <c r="AH671" s="40"/>
      <c r="AI671" s="40" t="str">
        <f t="shared" si="108"/>
        <v>ok</v>
      </c>
      <c r="AJ671"/>
      <c r="AK671" t="str">
        <f>Tabela1[[#This Row],[Coluna1]]&amp;Tabela1[[#This Row],[PEDIDO]]</f>
        <v/>
      </c>
      <c r="AL671"/>
      <c r="AM671"/>
      <c r="AN671"/>
      <c r="AO671" t="str">
        <f t="shared" si="105"/>
        <v>/</v>
      </c>
      <c r="AP671" t="str">
        <f>Tabela1[[#This Row],[TAG]]&amp;Tabela1[[#This Row],[PEDIDO]]&amp;Tabela1[[#This Row],[PRODUTO]]</f>
        <v/>
      </c>
      <c r="AQ671" s="23" t="str">
        <f>Tabela1[[#This Row],[PRODUTO]]&amp;Tabela1[[#This Row],[TAG]]</f>
        <v/>
      </c>
      <c r="AR671" s="183">
        <f>Tabela1[[#This Row],[PESO TOTAL]]*Tabela1[[#This Row],[MATÉRIA PRIMA]]</f>
        <v>0</v>
      </c>
      <c r="AS671" s="28">
        <f>Tabela1[[#This Row],[PESO TOTAL]]*Tabela1[[#This Row],[PREPARAÇÃO ]]</f>
        <v>0</v>
      </c>
      <c r="AT671" s="28">
        <f>Tabela1[[#This Row],[PESO TOTAL]]*Tabela1[[#This Row],[CALDEIRARIA]]</f>
        <v>0</v>
      </c>
      <c r="AU671" s="28">
        <f>Tabela1[[#This Row],[PESO TOTAL]]*Tabela1[[#This Row],[SOLDA]]</f>
        <v>0</v>
      </c>
      <c r="AV671" s="28">
        <f>Tabela1[[#This Row],[PESO TOTAL]]*Tabela1[[#This Row],[ACABAMENTO]]</f>
        <v>0</v>
      </c>
      <c r="AW671" s="28">
        <f>Tabela1[[#This Row],[PESO TOTAL]]*Tabela1[[#This Row],[PRONTO ACABADO]]</f>
        <v>0</v>
      </c>
      <c r="AX671" s="28">
        <f>Tabela1[[#This Row],[PESO TOTAL]]*Tabela1[[#This Row],[EXPEDIÇÃO ]]</f>
        <v>0</v>
      </c>
      <c r="AY671" s="28" t="str">
        <f>Tabela1[[#This Row],[PEDIDO]]&amp;Tabela1[[#This Row],[PRODUTO]]</f>
        <v/>
      </c>
      <c r="AZ671" s="44">
        <f>IF(AF671="",0,IF(ISTEXT(AF671),H671*VALUE(SUBSTITUTE(AF671,"%",""))/100,H671*AF671))-Tabela1[[#This Row],[PRONTO ACABADO2]]</f>
        <v>0</v>
      </c>
      <c r="BA671" s="44">
        <f>IF(AG671="",0,IF(ISTEXT(AG671),H671*VALUE(SUBSTITUTE(AG671,"%",""))/100,H671*AG671))-Tabela1[[#This Row],[PESO EXPEDIDO2]]</f>
        <v>0</v>
      </c>
      <c r="BB671" s="44">
        <f t="shared" si="106"/>
        <v>0</v>
      </c>
      <c r="BC671" s="44">
        <f t="shared" si="107"/>
        <v>0</v>
      </c>
      <c r="BD671" s="44"/>
    </row>
    <row r="672" spans="1:56" ht="15.75" hidden="1" customHeight="1" x14ac:dyDescent="0.25">
      <c r="A672" s="6"/>
      <c r="B672" s="22"/>
      <c r="C672" s="7"/>
      <c r="D672" s="46"/>
      <c r="E672" s="7"/>
      <c r="F672" s="7"/>
      <c r="G672" s="44"/>
      <c r="H672" s="41">
        <f>Tabela1[[#This Row],[PESO UNI]]*Tabela1[[#This Row],[QTE]]</f>
        <v>0</v>
      </c>
      <c r="I672" s="7"/>
      <c r="J672" s="8"/>
      <c r="K672" s="8"/>
      <c r="L672" s="9"/>
      <c r="M672" s="10"/>
      <c r="N672" s="8"/>
      <c r="O672" s="12"/>
      <c r="P672" s="13"/>
      <c r="Q672" s="14">
        <f>Tabela1[[#This Row],[QTDE/ Fabricação]]-Tabela1[[#This Row],[QTE]]</f>
        <v>0</v>
      </c>
      <c r="R672" s="19">
        <f t="shared" si="102"/>
        <v>0</v>
      </c>
      <c r="S672" s="19">
        <f t="shared" si="101"/>
        <v>0</v>
      </c>
      <c r="T672" s="20">
        <f t="shared" si="103"/>
        <v>0</v>
      </c>
      <c r="U672" s="17">
        <f>IFERROR(SUMIF('LISTA DE EMBARQUE'!B:B,MICRO!E:E,'LISTA DE EMBARQUE'!G:G),"")</f>
        <v>0</v>
      </c>
      <c r="V672" s="12" t="str">
        <f>IFERROR(VLOOKUP(Tabela1[[#This Row],[COD.MDE]],'LISTA DE EMBARQUE'!B:L,11,0),"")</f>
        <v/>
      </c>
      <c r="W672" s="13" t="str">
        <f>IFERROR(COUNTIF(#REF!,Tabela1[[#This Row],[Colunas5]]),"")</f>
        <v/>
      </c>
      <c r="X672" s="14">
        <f>Tabela1[[#This Row],[QIANTIDADE EXPEDIDA]]*Tabela1[[#This Row],[PESO UNI]]</f>
        <v>0</v>
      </c>
      <c r="Y672" s="14">
        <f t="shared" si="104"/>
        <v>0</v>
      </c>
      <c r="Z672" s="21">
        <f>Tabela1[[#This Row],[PESO TOTAL]]-Tabela1[[#This Row],[Peso Expedido]]</f>
        <v>0</v>
      </c>
      <c r="AA672" s="18"/>
      <c r="AB672" s="40"/>
      <c r="AC672" s="40"/>
      <c r="AD672" s="40"/>
      <c r="AE672" s="40"/>
      <c r="AF672" s="40"/>
      <c r="AG672" s="40"/>
      <c r="AH672" s="40"/>
      <c r="AI672" s="40" t="str">
        <f t="shared" si="108"/>
        <v>ok</v>
      </c>
      <c r="AJ672"/>
      <c r="AK672" t="str">
        <f>Tabela1[[#This Row],[Coluna1]]&amp;Tabela1[[#This Row],[PEDIDO]]</f>
        <v/>
      </c>
      <c r="AL672"/>
      <c r="AM672"/>
      <c r="AN672"/>
      <c r="AO672" t="str">
        <f t="shared" si="105"/>
        <v>/</v>
      </c>
      <c r="AP672" t="str">
        <f>Tabela1[[#This Row],[TAG]]&amp;Tabela1[[#This Row],[PEDIDO]]&amp;Tabela1[[#This Row],[PRODUTO]]</f>
        <v/>
      </c>
      <c r="AQ672" s="23" t="str">
        <f>Tabela1[[#This Row],[PRODUTO]]&amp;Tabela1[[#This Row],[TAG]]</f>
        <v/>
      </c>
      <c r="AR672" s="183">
        <f>Tabela1[[#This Row],[PESO TOTAL]]*Tabela1[[#This Row],[MATÉRIA PRIMA]]</f>
        <v>0</v>
      </c>
      <c r="AS672" s="28">
        <f>Tabela1[[#This Row],[PESO TOTAL]]*Tabela1[[#This Row],[PREPARAÇÃO ]]</f>
        <v>0</v>
      </c>
      <c r="AT672" s="28">
        <f>Tabela1[[#This Row],[PESO TOTAL]]*Tabela1[[#This Row],[CALDEIRARIA]]</f>
        <v>0</v>
      </c>
      <c r="AU672" s="28">
        <f>Tabela1[[#This Row],[PESO TOTAL]]*Tabela1[[#This Row],[SOLDA]]</f>
        <v>0</v>
      </c>
      <c r="AV672" s="28">
        <f>Tabela1[[#This Row],[PESO TOTAL]]*Tabela1[[#This Row],[ACABAMENTO]]</f>
        <v>0</v>
      </c>
      <c r="AW672" s="28">
        <f>Tabela1[[#This Row],[PESO TOTAL]]*Tabela1[[#This Row],[PRONTO ACABADO]]</f>
        <v>0</v>
      </c>
      <c r="AX672" s="28">
        <f>Tabela1[[#This Row],[PESO TOTAL]]*Tabela1[[#This Row],[EXPEDIÇÃO ]]</f>
        <v>0</v>
      </c>
      <c r="AY672" s="28" t="str">
        <f>Tabela1[[#This Row],[PEDIDO]]&amp;Tabela1[[#This Row],[PRODUTO]]</f>
        <v/>
      </c>
      <c r="AZ672" s="44">
        <f>IF(AF672="",0,IF(ISTEXT(AF672),H672*VALUE(SUBSTITUTE(AF672,"%",""))/100,H672*AF672))-Tabela1[[#This Row],[PRONTO ACABADO2]]</f>
        <v>0</v>
      </c>
      <c r="BA672" s="44">
        <f>IF(AG672="",0,IF(ISTEXT(AG672),H672*VALUE(SUBSTITUTE(AG672,"%",""))/100,H672*AG672))-Tabela1[[#This Row],[PESO EXPEDIDO2]]</f>
        <v>0</v>
      </c>
      <c r="BB672" s="44">
        <f t="shared" si="106"/>
        <v>0</v>
      </c>
      <c r="BC672" s="44">
        <f t="shared" si="107"/>
        <v>0</v>
      </c>
      <c r="BD672" s="44"/>
    </row>
    <row r="673" spans="1:56" ht="15.75" hidden="1" customHeight="1" x14ac:dyDescent="0.25">
      <c r="A673" s="6"/>
      <c r="B673" s="22"/>
      <c r="C673" s="7"/>
      <c r="D673" s="46"/>
      <c r="E673" s="7"/>
      <c r="F673" s="7"/>
      <c r="G673" s="44"/>
      <c r="H673" s="41">
        <f>Tabela1[[#This Row],[PESO UNI]]*Tabela1[[#This Row],[QTE]]</f>
        <v>0</v>
      </c>
      <c r="I673" s="7"/>
      <c r="J673" s="8"/>
      <c r="K673" s="8"/>
      <c r="L673" s="9"/>
      <c r="M673" s="10"/>
      <c r="N673" s="8"/>
      <c r="O673" s="12"/>
      <c r="P673" s="13"/>
      <c r="Q673" s="14">
        <f>Tabela1[[#This Row],[QTDE/ Fabricação]]-Tabela1[[#This Row],[QTE]]</f>
        <v>0</v>
      </c>
      <c r="R673" s="19">
        <f t="shared" si="102"/>
        <v>0</v>
      </c>
      <c r="S673" s="19">
        <f t="shared" si="101"/>
        <v>0</v>
      </c>
      <c r="T673" s="20">
        <f t="shared" si="103"/>
        <v>0</v>
      </c>
      <c r="U673" s="17">
        <f>IFERROR(SUMIF('LISTA DE EMBARQUE'!B:B,MICRO!E:E,'LISTA DE EMBARQUE'!G:G),"")</f>
        <v>0</v>
      </c>
      <c r="V673" s="12" t="str">
        <f>IFERROR(VLOOKUP(Tabela1[[#This Row],[COD.MDE]],'LISTA DE EMBARQUE'!B:L,11,0),"")</f>
        <v/>
      </c>
      <c r="W673" s="13" t="str">
        <f>IFERROR(COUNTIF(#REF!,Tabela1[[#This Row],[Colunas5]]),"")</f>
        <v/>
      </c>
      <c r="X673" s="14">
        <f>Tabela1[[#This Row],[QIANTIDADE EXPEDIDA]]*Tabela1[[#This Row],[PESO UNI]]</f>
        <v>0</v>
      </c>
      <c r="Y673" s="14">
        <f t="shared" si="104"/>
        <v>0</v>
      </c>
      <c r="Z673" s="21">
        <f>Tabela1[[#This Row],[PESO TOTAL]]-Tabela1[[#This Row],[Peso Expedido]]</f>
        <v>0</v>
      </c>
      <c r="AA673" s="18"/>
      <c r="AB673" s="40"/>
      <c r="AC673" s="40"/>
      <c r="AD673" s="40"/>
      <c r="AE673" s="40"/>
      <c r="AF673" s="40"/>
      <c r="AG673" s="40"/>
      <c r="AH673" s="40"/>
      <c r="AI673" s="40" t="str">
        <f t="shared" si="108"/>
        <v>ok</v>
      </c>
      <c r="AJ673"/>
      <c r="AK673" t="str">
        <f>Tabela1[[#This Row],[Coluna1]]&amp;Tabela1[[#This Row],[PEDIDO]]</f>
        <v/>
      </c>
      <c r="AL673"/>
      <c r="AM673"/>
      <c r="AN673"/>
      <c r="AO673" t="str">
        <f t="shared" si="105"/>
        <v>/</v>
      </c>
      <c r="AP673" t="str">
        <f>Tabela1[[#This Row],[TAG]]&amp;Tabela1[[#This Row],[PEDIDO]]&amp;Tabela1[[#This Row],[PRODUTO]]</f>
        <v/>
      </c>
      <c r="AQ673" s="23" t="str">
        <f>Tabela1[[#This Row],[PRODUTO]]&amp;Tabela1[[#This Row],[TAG]]</f>
        <v/>
      </c>
      <c r="AR673" s="183">
        <f>Tabela1[[#This Row],[PESO TOTAL]]*Tabela1[[#This Row],[MATÉRIA PRIMA]]</f>
        <v>0</v>
      </c>
      <c r="AS673" s="28">
        <f>Tabela1[[#This Row],[PESO TOTAL]]*Tabela1[[#This Row],[PREPARAÇÃO ]]</f>
        <v>0</v>
      </c>
      <c r="AT673" s="28">
        <f>Tabela1[[#This Row],[PESO TOTAL]]*Tabela1[[#This Row],[CALDEIRARIA]]</f>
        <v>0</v>
      </c>
      <c r="AU673" s="28">
        <f>Tabela1[[#This Row],[PESO TOTAL]]*Tabela1[[#This Row],[SOLDA]]</f>
        <v>0</v>
      </c>
      <c r="AV673" s="28">
        <f>Tabela1[[#This Row],[PESO TOTAL]]*Tabela1[[#This Row],[ACABAMENTO]]</f>
        <v>0</v>
      </c>
      <c r="AW673" s="28">
        <f>Tabela1[[#This Row],[PESO TOTAL]]*Tabela1[[#This Row],[PRONTO ACABADO]]</f>
        <v>0</v>
      </c>
      <c r="AX673" s="28">
        <f>Tabela1[[#This Row],[PESO TOTAL]]*Tabela1[[#This Row],[EXPEDIÇÃO ]]</f>
        <v>0</v>
      </c>
      <c r="AY673" s="28" t="str">
        <f>Tabela1[[#This Row],[PEDIDO]]&amp;Tabela1[[#This Row],[PRODUTO]]</f>
        <v/>
      </c>
      <c r="AZ673" s="44">
        <f>IF(AF673="",0,IF(ISTEXT(AF673),H673*VALUE(SUBSTITUTE(AF673,"%",""))/100,H673*AF673))-Tabela1[[#This Row],[PRONTO ACABADO2]]</f>
        <v>0</v>
      </c>
      <c r="BA673" s="44">
        <f>IF(AG673="",0,IF(ISTEXT(AG673),H673*VALUE(SUBSTITUTE(AG673,"%",""))/100,H673*AG673))-Tabela1[[#This Row],[PESO EXPEDIDO2]]</f>
        <v>0</v>
      </c>
      <c r="BB673" s="44">
        <f t="shared" si="106"/>
        <v>0</v>
      </c>
      <c r="BC673" s="44">
        <f t="shared" si="107"/>
        <v>0</v>
      </c>
      <c r="BD673" s="44"/>
    </row>
    <row r="674" spans="1:56" ht="15.75" hidden="1" customHeight="1" x14ac:dyDescent="0.25">
      <c r="A674" s="6"/>
      <c r="B674" s="22"/>
      <c r="C674" s="7"/>
      <c r="D674" s="46"/>
      <c r="E674" s="7"/>
      <c r="F674" s="7"/>
      <c r="G674" s="44"/>
      <c r="H674" s="41">
        <f>Tabela1[[#This Row],[PESO UNI]]*Tabela1[[#This Row],[QTE]]</f>
        <v>0</v>
      </c>
      <c r="I674" s="7"/>
      <c r="J674" s="8"/>
      <c r="K674" s="8"/>
      <c r="L674" s="9"/>
      <c r="M674" s="10"/>
      <c r="N674" s="8"/>
      <c r="O674" s="12"/>
      <c r="P674" s="13"/>
      <c r="Q674" s="14">
        <f>Tabela1[[#This Row],[QTDE/ Fabricação]]-Tabela1[[#This Row],[QTE]]</f>
        <v>0</v>
      </c>
      <c r="R674" s="19">
        <f t="shared" si="102"/>
        <v>0</v>
      </c>
      <c r="S674" s="19">
        <f t="shared" si="101"/>
        <v>0</v>
      </c>
      <c r="T674" s="20">
        <f t="shared" si="103"/>
        <v>0</v>
      </c>
      <c r="U674" s="17">
        <f>IFERROR(SUMIF('LISTA DE EMBARQUE'!B:B,MICRO!E:E,'LISTA DE EMBARQUE'!G:G),"")</f>
        <v>0</v>
      </c>
      <c r="V674" s="12" t="str">
        <f>IFERROR(VLOOKUP(Tabela1[[#This Row],[COD.MDE]],'LISTA DE EMBARQUE'!B:L,11,0),"")</f>
        <v/>
      </c>
      <c r="W674" s="13" t="str">
        <f>IFERROR(COUNTIF(#REF!,Tabela1[[#This Row],[Colunas5]]),"")</f>
        <v/>
      </c>
      <c r="X674" s="14">
        <f>Tabela1[[#This Row],[QIANTIDADE EXPEDIDA]]*Tabela1[[#This Row],[PESO UNI]]</f>
        <v>0</v>
      </c>
      <c r="Y674" s="14">
        <f t="shared" si="104"/>
        <v>0</v>
      </c>
      <c r="Z674" s="21">
        <f>Tabela1[[#This Row],[PESO TOTAL]]-Tabela1[[#This Row],[Peso Expedido]]</f>
        <v>0</v>
      </c>
      <c r="AA674" s="18"/>
      <c r="AB674" s="40"/>
      <c r="AC674" s="40"/>
      <c r="AD674" s="40"/>
      <c r="AE674" s="40"/>
      <c r="AF674" s="40"/>
      <c r="AG674" s="40"/>
      <c r="AH674" s="40"/>
      <c r="AI674" s="40" t="str">
        <f t="shared" si="108"/>
        <v>ok</v>
      </c>
      <c r="AJ674"/>
      <c r="AK674" t="str">
        <f>Tabela1[[#This Row],[Coluna1]]&amp;Tabela1[[#This Row],[PEDIDO]]</f>
        <v/>
      </c>
      <c r="AL674"/>
      <c r="AM674"/>
      <c r="AN674"/>
      <c r="AO674" t="str">
        <f t="shared" si="105"/>
        <v>/</v>
      </c>
      <c r="AP674" t="str">
        <f>Tabela1[[#This Row],[TAG]]&amp;Tabela1[[#This Row],[PEDIDO]]&amp;Tabela1[[#This Row],[PRODUTO]]</f>
        <v/>
      </c>
      <c r="AQ674" s="23" t="str">
        <f>Tabela1[[#This Row],[PRODUTO]]&amp;Tabela1[[#This Row],[TAG]]</f>
        <v/>
      </c>
      <c r="AR674" s="183">
        <f>Tabela1[[#This Row],[PESO TOTAL]]*Tabela1[[#This Row],[MATÉRIA PRIMA]]</f>
        <v>0</v>
      </c>
      <c r="AS674" s="28">
        <f>Tabela1[[#This Row],[PESO TOTAL]]*Tabela1[[#This Row],[PREPARAÇÃO ]]</f>
        <v>0</v>
      </c>
      <c r="AT674" s="28">
        <f>Tabela1[[#This Row],[PESO TOTAL]]*Tabela1[[#This Row],[CALDEIRARIA]]</f>
        <v>0</v>
      </c>
      <c r="AU674" s="28">
        <f>Tabela1[[#This Row],[PESO TOTAL]]*Tabela1[[#This Row],[SOLDA]]</f>
        <v>0</v>
      </c>
      <c r="AV674" s="28">
        <f>Tabela1[[#This Row],[PESO TOTAL]]*Tabela1[[#This Row],[ACABAMENTO]]</f>
        <v>0</v>
      </c>
      <c r="AW674" s="28">
        <f>Tabela1[[#This Row],[PESO TOTAL]]*Tabela1[[#This Row],[PRONTO ACABADO]]</f>
        <v>0</v>
      </c>
      <c r="AX674" s="28">
        <f>Tabela1[[#This Row],[PESO TOTAL]]*Tabela1[[#This Row],[EXPEDIÇÃO ]]</f>
        <v>0</v>
      </c>
      <c r="AY674" s="28" t="str">
        <f>Tabela1[[#This Row],[PEDIDO]]&amp;Tabela1[[#This Row],[PRODUTO]]</f>
        <v/>
      </c>
      <c r="AZ674" s="44">
        <f>IF(AF674="",0,IF(ISTEXT(AF674),H674*VALUE(SUBSTITUTE(AF674,"%",""))/100,H674*AF674))-Tabela1[[#This Row],[PRONTO ACABADO2]]</f>
        <v>0</v>
      </c>
      <c r="BA674" s="44">
        <f>IF(AG674="",0,IF(ISTEXT(AG674),H674*VALUE(SUBSTITUTE(AG674,"%",""))/100,H674*AG674))-Tabela1[[#This Row],[PESO EXPEDIDO2]]</f>
        <v>0</v>
      </c>
      <c r="BB674" s="44">
        <f t="shared" si="106"/>
        <v>0</v>
      </c>
      <c r="BC674" s="44">
        <f t="shared" si="107"/>
        <v>0</v>
      </c>
      <c r="BD674" s="44"/>
    </row>
    <row r="675" spans="1:56" ht="15.75" hidden="1" customHeight="1" x14ac:dyDescent="0.25">
      <c r="A675" s="6"/>
      <c r="B675" s="22"/>
      <c r="C675" s="7"/>
      <c r="D675" s="46"/>
      <c r="E675" s="7"/>
      <c r="F675" s="7"/>
      <c r="G675" s="44"/>
      <c r="H675" s="41">
        <f>Tabela1[[#This Row],[PESO UNI]]*Tabela1[[#This Row],[QTE]]</f>
        <v>0</v>
      </c>
      <c r="I675" s="7"/>
      <c r="J675" s="8"/>
      <c r="K675" s="8"/>
      <c r="L675" s="9"/>
      <c r="M675" s="10"/>
      <c r="N675" s="8"/>
      <c r="O675" s="12"/>
      <c r="P675" s="13"/>
      <c r="Q675" s="14">
        <f>Tabela1[[#This Row],[QTDE/ Fabricação]]-Tabela1[[#This Row],[QTE]]</f>
        <v>0</v>
      </c>
      <c r="R675" s="19">
        <f t="shared" si="102"/>
        <v>0</v>
      </c>
      <c r="S675" s="19">
        <f t="shared" si="101"/>
        <v>0</v>
      </c>
      <c r="T675" s="20">
        <f t="shared" si="103"/>
        <v>0</v>
      </c>
      <c r="U675" s="17">
        <f>IFERROR(SUMIF('LISTA DE EMBARQUE'!B:B,MICRO!E:E,'LISTA DE EMBARQUE'!G:G),"")</f>
        <v>0</v>
      </c>
      <c r="V675" s="12" t="str">
        <f>IFERROR(VLOOKUP(Tabela1[[#This Row],[COD.MDE]],'LISTA DE EMBARQUE'!B:L,11,0),"")</f>
        <v/>
      </c>
      <c r="W675" s="13" t="str">
        <f>IFERROR(COUNTIF(#REF!,Tabela1[[#This Row],[Colunas5]]),"")</f>
        <v/>
      </c>
      <c r="X675" s="14">
        <f>Tabela1[[#This Row],[QIANTIDADE EXPEDIDA]]*Tabela1[[#This Row],[PESO UNI]]</f>
        <v>0</v>
      </c>
      <c r="Y675" s="14">
        <f t="shared" si="104"/>
        <v>0</v>
      </c>
      <c r="Z675" s="21">
        <f>Tabela1[[#This Row],[PESO TOTAL]]-Tabela1[[#This Row],[Peso Expedido]]</f>
        <v>0</v>
      </c>
      <c r="AA675" s="18"/>
      <c r="AB675" s="40"/>
      <c r="AC675" s="40"/>
      <c r="AD675" s="40"/>
      <c r="AE675" s="40"/>
      <c r="AF675" s="40"/>
      <c r="AG675" s="40"/>
      <c r="AH675" s="40"/>
      <c r="AI675" s="40" t="str">
        <f t="shared" si="108"/>
        <v>ok</v>
      </c>
      <c r="AJ675"/>
      <c r="AK675" t="str">
        <f>Tabela1[[#This Row],[Coluna1]]&amp;Tabela1[[#This Row],[PEDIDO]]</f>
        <v/>
      </c>
      <c r="AL675"/>
      <c r="AM675"/>
      <c r="AN675"/>
      <c r="AO675" t="str">
        <f t="shared" si="105"/>
        <v>/</v>
      </c>
      <c r="AP675" t="str">
        <f>Tabela1[[#This Row],[TAG]]&amp;Tabela1[[#This Row],[PEDIDO]]&amp;Tabela1[[#This Row],[PRODUTO]]</f>
        <v/>
      </c>
      <c r="AQ675" s="23" t="str">
        <f>Tabela1[[#This Row],[PRODUTO]]&amp;Tabela1[[#This Row],[TAG]]</f>
        <v/>
      </c>
      <c r="AR675" s="183">
        <f>Tabela1[[#This Row],[PESO TOTAL]]*Tabela1[[#This Row],[MATÉRIA PRIMA]]</f>
        <v>0</v>
      </c>
      <c r="AS675" s="28">
        <f>Tabela1[[#This Row],[PESO TOTAL]]*Tabela1[[#This Row],[PREPARAÇÃO ]]</f>
        <v>0</v>
      </c>
      <c r="AT675" s="28">
        <f>Tabela1[[#This Row],[PESO TOTAL]]*Tabela1[[#This Row],[CALDEIRARIA]]</f>
        <v>0</v>
      </c>
      <c r="AU675" s="28">
        <f>Tabela1[[#This Row],[PESO TOTAL]]*Tabela1[[#This Row],[SOLDA]]</f>
        <v>0</v>
      </c>
      <c r="AV675" s="28">
        <f>Tabela1[[#This Row],[PESO TOTAL]]*Tabela1[[#This Row],[ACABAMENTO]]</f>
        <v>0</v>
      </c>
      <c r="AW675" s="28">
        <f>Tabela1[[#This Row],[PESO TOTAL]]*Tabela1[[#This Row],[PRONTO ACABADO]]</f>
        <v>0</v>
      </c>
      <c r="AX675" s="28">
        <f>Tabela1[[#This Row],[PESO TOTAL]]*Tabela1[[#This Row],[EXPEDIÇÃO ]]</f>
        <v>0</v>
      </c>
      <c r="AY675" s="28" t="str">
        <f>Tabela1[[#This Row],[PEDIDO]]&amp;Tabela1[[#This Row],[PRODUTO]]</f>
        <v/>
      </c>
      <c r="AZ675" s="44">
        <f>IF(AF675="",0,IF(ISTEXT(AF675),H675*VALUE(SUBSTITUTE(AF675,"%",""))/100,H675*AF675))-Tabela1[[#This Row],[PRONTO ACABADO2]]</f>
        <v>0</v>
      </c>
      <c r="BA675" s="44">
        <f>IF(AG675="",0,IF(ISTEXT(AG675),H675*VALUE(SUBSTITUTE(AG675,"%",""))/100,H675*AG675))-Tabela1[[#This Row],[PESO EXPEDIDO2]]</f>
        <v>0</v>
      </c>
      <c r="BB675" s="44">
        <f t="shared" si="106"/>
        <v>0</v>
      </c>
      <c r="BC675" s="44">
        <f t="shared" si="107"/>
        <v>0</v>
      </c>
      <c r="BD675" s="44"/>
    </row>
    <row r="676" spans="1:56" ht="15.75" hidden="1" customHeight="1" x14ac:dyDescent="0.25">
      <c r="A676" s="6"/>
      <c r="B676" s="22"/>
      <c r="C676" s="7"/>
      <c r="D676" s="46"/>
      <c r="E676" s="7"/>
      <c r="F676" s="7"/>
      <c r="G676" s="44"/>
      <c r="H676" s="41">
        <f>Tabela1[[#This Row],[PESO UNI]]*Tabela1[[#This Row],[QTE]]</f>
        <v>0</v>
      </c>
      <c r="I676" s="7"/>
      <c r="J676" s="8"/>
      <c r="K676" s="8"/>
      <c r="L676" s="9"/>
      <c r="M676" s="10"/>
      <c r="N676" s="8"/>
      <c r="O676" s="12"/>
      <c r="P676" s="13"/>
      <c r="Q676" s="14">
        <f>Tabela1[[#This Row],[QTDE/ Fabricação]]-Tabela1[[#This Row],[QTE]]</f>
        <v>0</v>
      </c>
      <c r="R676" s="19">
        <f t="shared" si="102"/>
        <v>0</v>
      </c>
      <c r="S676" s="19">
        <f t="shared" si="101"/>
        <v>0</v>
      </c>
      <c r="T676" s="20">
        <f t="shared" si="103"/>
        <v>0</v>
      </c>
      <c r="U676" s="17">
        <f>IFERROR(SUMIF('LISTA DE EMBARQUE'!B:B,MICRO!E:E,'LISTA DE EMBARQUE'!G:G),"")</f>
        <v>0</v>
      </c>
      <c r="V676" s="12" t="str">
        <f>IFERROR(VLOOKUP(Tabela1[[#This Row],[COD.MDE]],'LISTA DE EMBARQUE'!B:L,11,0),"")</f>
        <v/>
      </c>
      <c r="W676" s="13" t="str">
        <f>IFERROR(COUNTIF(#REF!,Tabela1[[#This Row],[Colunas5]]),"")</f>
        <v/>
      </c>
      <c r="X676" s="14">
        <f>Tabela1[[#This Row],[QIANTIDADE EXPEDIDA]]*Tabela1[[#This Row],[PESO UNI]]</f>
        <v>0</v>
      </c>
      <c r="Y676" s="14">
        <f t="shared" si="104"/>
        <v>0</v>
      </c>
      <c r="Z676" s="21">
        <f>Tabela1[[#This Row],[PESO TOTAL]]-Tabela1[[#This Row],[Peso Expedido]]</f>
        <v>0</v>
      </c>
      <c r="AA676" s="18"/>
      <c r="AB676" s="40"/>
      <c r="AC676" s="40"/>
      <c r="AD676" s="40"/>
      <c r="AE676" s="40"/>
      <c r="AF676" s="40"/>
      <c r="AG676" s="40"/>
      <c r="AH676" s="40"/>
      <c r="AI676" s="40" t="str">
        <f t="shared" si="108"/>
        <v>ok</v>
      </c>
      <c r="AJ676"/>
      <c r="AK676" t="str">
        <f>Tabela1[[#This Row],[Coluna1]]&amp;Tabela1[[#This Row],[PEDIDO]]</f>
        <v/>
      </c>
      <c r="AL676"/>
      <c r="AM676"/>
      <c r="AN676"/>
      <c r="AO676" t="str">
        <f t="shared" si="105"/>
        <v>/</v>
      </c>
      <c r="AP676" t="str">
        <f>Tabela1[[#This Row],[TAG]]&amp;Tabela1[[#This Row],[PEDIDO]]&amp;Tabela1[[#This Row],[PRODUTO]]</f>
        <v/>
      </c>
      <c r="AQ676" s="23" t="str">
        <f>Tabela1[[#This Row],[PRODUTO]]&amp;Tabela1[[#This Row],[TAG]]</f>
        <v/>
      </c>
      <c r="AR676" s="183">
        <f>Tabela1[[#This Row],[PESO TOTAL]]*Tabela1[[#This Row],[MATÉRIA PRIMA]]</f>
        <v>0</v>
      </c>
      <c r="AS676" s="28">
        <f>Tabela1[[#This Row],[PESO TOTAL]]*Tabela1[[#This Row],[PREPARAÇÃO ]]</f>
        <v>0</v>
      </c>
      <c r="AT676" s="28">
        <f>Tabela1[[#This Row],[PESO TOTAL]]*Tabela1[[#This Row],[CALDEIRARIA]]</f>
        <v>0</v>
      </c>
      <c r="AU676" s="28">
        <f>Tabela1[[#This Row],[PESO TOTAL]]*Tabela1[[#This Row],[SOLDA]]</f>
        <v>0</v>
      </c>
      <c r="AV676" s="28">
        <f>Tabela1[[#This Row],[PESO TOTAL]]*Tabela1[[#This Row],[ACABAMENTO]]</f>
        <v>0</v>
      </c>
      <c r="AW676" s="28">
        <f>Tabela1[[#This Row],[PESO TOTAL]]*Tabela1[[#This Row],[PRONTO ACABADO]]</f>
        <v>0</v>
      </c>
      <c r="AX676" s="28">
        <f>Tabela1[[#This Row],[PESO TOTAL]]*Tabela1[[#This Row],[EXPEDIÇÃO ]]</f>
        <v>0</v>
      </c>
      <c r="AY676" s="28" t="str">
        <f>Tabela1[[#This Row],[PEDIDO]]&amp;Tabela1[[#This Row],[PRODUTO]]</f>
        <v/>
      </c>
      <c r="AZ676" s="44">
        <f>IF(AF676="",0,IF(ISTEXT(AF676),H676*VALUE(SUBSTITUTE(AF676,"%",""))/100,H676*AF676))-Tabela1[[#This Row],[PRONTO ACABADO2]]</f>
        <v>0</v>
      </c>
      <c r="BA676" s="44">
        <f>IF(AG676="",0,IF(ISTEXT(AG676),H676*VALUE(SUBSTITUTE(AG676,"%",""))/100,H676*AG676))-Tabela1[[#This Row],[PESO EXPEDIDO2]]</f>
        <v>0</v>
      </c>
      <c r="BB676" s="44">
        <f t="shared" si="106"/>
        <v>0</v>
      </c>
      <c r="BC676" s="44">
        <f t="shared" si="107"/>
        <v>0</v>
      </c>
      <c r="BD676" s="44"/>
    </row>
    <row r="677" spans="1:56" ht="15.75" hidden="1" customHeight="1" x14ac:dyDescent="0.25">
      <c r="A677" s="6"/>
      <c r="B677" s="22"/>
      <c r="C677" s="7"/>
      <c r="D677" s="46"/>
      <c r="E677" s="7"/>
      <c r="F677" s="7"/>
      <c r="G677" s="44"/>
      <c r="H677" s="41">
        <f>Tabela1[[#This Row],[PESO UNI]]*Tabela1[[#This Row],[QTE]]</f>
        <v>0</v>
      </c>
      <c r="I677" s="7"/>
      <c r="J677" s="8"/>
      <c r="K677" s="8"/>
      <c r="L677" s="9"/>
      <c r="M677" s="10"/>
      <c r="N677" s="8"/>
      <c r="O677" s="12"/>
      <c r="P677" s="13"/>
      <c r="Q677" s="14">
        <f>Tabela1[[#This Row],[QTDE/ Fabricação]]-Tabela1[[#This Row],[QTE]]</f>
        <v>0</v>
      </c>
      <c r="R677" s="19">
        <f t="shared" si="102"/>
        <v>0</v>
      </c>
      <c r="S677" s="19">
        <f t="shared" si="101"/>
        <v>0</v>
      </c>
      <c r="T677" s="20">
        <f t="shared" si="103"/>
        <v>0</v>
      </c>
      <c r="U677" s="17">
        <f>IFERROR(SUMIF('LISTA DE EMBARQUE'!B:B,MICRO!E:E,'LISTA DE EMBARQUE'!G:G),"")</f>
        <v>0</v>
      </c>
      <c r="V677" s="12" t="str">
        <f>IFERROR(VLOOKUP(Tabela1[[#This Row],[COD.MDE]],'LISTA DE EMBARQUE'!B:L,11,0),"")</f>
        <v/>
      </c>
      <c r="W677" s="13" t="str">
        <f>IFERROR(COUNTIF(#REF!,Tabela1[[#This Row],[Colunas5]]),"")</f>
        <v/>
      </c>
      <c r="X677" s="14">
        <f>Tabela1[[#This Row],[QIANTIDADE EXPEDIDA]]*Tabela1[[#This Row],[PESO UNI]]</f>
        <v>0</v>
      </c>
      <c r="Y677" s="14">
        <f t="shared" si="104"/>
        <v>0</v>
      </c>
      <c r="Z677" s="21">
        <f>Tabela1[[#This Row],[PESO TOTAL]]-Tabela1[[#This Row],[Peso Expedido]]</f>
        <v>0</v>
      </c>
      <c r="AA677" s="18"/>
      <c r="AB677" s="40"/>
      <c r="AC677" s="40"/>
      <c r="AD677" s="40"/>
      <c r="AE677" s="40"/>
      <c r="AF677" s="40"/>
      <c r="AG677" s="40"/>
      <c r="AH677" s="40"/>
      <c r="AI677" s="40" t="str">
        <f t="shared" si="108"/>
        <v>ok</v>
      </c>
      <c r="AJ677"/>
      <c r="AK677" t="str">
        <f>Tabela1[[#This Row],[Coluna1]]&amp;Tabela1[[#This Row],[PEDIDO]]</f>
        <v/>
      </c>
      <c r="AL677"/>
      <c r="AM677"/>
      <c r="AN677"/>
      <c r="AO677" t="str">
        <f t="shared" si="105"/>
        <v>/</v>
      </c>
      <c r="AP677" t="str">
        <f>Tabela1[[#This Row],[TAG]]&amp;Tabela1[[#This Row],[PEDIDO]]&amp;Tabela1[[#This Row],[PRODUTO]]</f>
        <v/>
      </c>
      <c r="AQ677" s="23" t="str">
        <f>Tabela1[[#This Row],[PRODUTO]]&amp;Tabela1[[#This Row],[TAG]]</f>
        <v/>
      </c>
      <c r="AR677" s="183">
        <f>Tabela1[[#This Row],[PESO TOTAL]]*Tabela1[[#This Row],[MATÉRIA PRIMA]]</f>
        <v>0</v>
      </c>
      <c r="AS677" s="28">
        <f>Tabela1[[#This Row],[PESO TOTAL]]*Tabela1[[#This Row],[PREPARAÇÃO ]]</f>
        <v>0</v>
      </c>
      <c r="AT677" s="28">
        <f>Tabela1[[#This Row],[PESO TOTAL]]*Tabela1[[#This Row],[CALDEIRARIA]]</f>
        <v>0</v>
      </c>
      <c r="AU677" s="28">
        <f>Tabela1[[#This Row],[PESO TOTAL]]*Tabela1[[#This Row],[SOLDA]]</f>
        <v>0</v>
      </c>
      <c r="AV677" s="28">
        <f>Tabela1[[#This Row],[PESO TOTAL]]*Tabela1[[#This Row],[ACABAMENTO]]</f>
        <v>0</v>
      </c>
      <c r="AW677" s="28">
        <f>Tabela1[[#This Row],[PESO TOTAL]]*Tabela1[[#This Row],[PRONTO ACABADO]]</f>
        <v>0</v>
      </c>
      <c r="AX677" s="28">
        <f>Tabela1[[#This Row],[PESO TOTAL]]*Tabela1[[#This Row],[EXPEDIÇÃO ]]</f>
        <v>0</v>
      </c>
      <c r="AY677" s="28" t="str">
        <f>Tabela1[[#This Row],[PEDIDO]]&amp;Tabela1[[#This Row],[PRODUTO]]</f>
        <v/>
      </c>
      <c r="AZ677" s="44">
        <f>IF(AF677="",0,IF(ISTEXT(AF677),H677*VALUE(SUBSTITUTE(AF677,"%",""))/100,H677*AF677))-Tabela1[[#This Row],[PRONTO ACABADO2]]</f>
        <v>0</v>
      </c>
      <c r="BA677" s="44">
        <f>IF(AG677="",0,IF(ISTEXT(AG677),H677*VALUE(SUBSTITUTE(AG677,"%",""))/100,H677*AG677))-Tabela1[[#This Row],[PESO EXPEDIDO2]]</f>
        <v>0</v>
      </c>
      <c r="BB677" s="44">
        <f t="shared" si="106"/>
        <v>0</v>
      </c>
      <c r="BC677" s="44">
        <f t="shared" si="107"/>
        <v>0</v>
      </c>
      <c r="BD677" s="44"/>
    </row>
    <row r="678" spans="1:56" ht="15.75" hidden="1" customHeight="1" x14ac:dyDescent="0.25">
      <c r="A678" s="6"/>
      <c r="B678" s="22"/>
      <c r="C678" s="7"/>
      <c r="D678" s="46"/>
      <c r="E678" s="7"/>
      <c r="F678" s="7"/>
      <c r="G678" s="44"/>
      <c r="H678" s="41">
        <f>Tabela1[[#This Row],[PESO UNI]]*Tabela1[[#This Row],[QTE]]</f>
        <v>0</v>
      </c>
      <c r="I678" s="7"/>
      <c r="J678" s="8"/>
      <c r="K678" s="8"/>
      <c r="L678" s="9"/>
      <c r="M678" s="10"/>
      <c r="N678" s="8"/>
      <c r="O678" s="12"/>
      <c r="P678" s="13"/>
      <c r="Q678" s="14">
        <f>Tabela1[[#This Row],[QTDE/ Fabricação]]-Tabela1[[#This Row],[QTE]]</f>
        <v>0</v>
      </c>
      <c r="R678" s="19">
        <f t="shared" si="102"/>
        <v>0</v>
      </c>
      <c r="S678" s="19">
        <f t="shared" si="101"/>
        <v>0</v>
      </c>
      <c r="T678" s="20">
        <f t="shared" si="103"/>
        <v>0</v>
      </c>
      <c r="U678" s="17">
        <f>IFERROR(SUMIF('LISTA DE EMBARQUE'!B:B,MICRO!E:E,'LISTA DE EMBARQUE'!G:G),"")</f>
        <v>0</v>
      </c>
      <c r="V678" s="12" t="str">
        <f>IFERROR(VLOOKUP(Tabela1[[#This Row],[COD.MDE]],'LISTA DE EMBARQUE'!B:L,11,0),"")</f>
        <v/>
      </c>
      <c r="W678" s="13" t="str">
        <f>IFERROR(COUNTIF(#REF!,Tabela1[[#This Row],[Colunas5]]),"")</f>
        <v/>
      </c>
      <c r="X678" s="14">
        <f>Tabela1[[#This Row],[QIANTIDADE EXPEDIDA]]*Tabela1[[#This Row],[PESO UNI]]</f>
        <v>0</v>
      </c>
      <c r="Y678" s="14">
        <f t="shared" si="104"/>
        <v>0</v>
      </c>
      <c r="Z678" s="21">
        <f>Tabela1[[#This Row],[PESO TOTAL]]-Tabela1[[#This Row],[Peso Expedido]]</f>
        <v>0</v>
      </c>
      <c r="AA678" s="18"/>
      <c r="AB678" s="40"/>
      <c r="AC678" s="40"/>
      <c r="AD678" s="40"/>
      <c r="AE678" s="40"/>
      <c r="AF678" s="40"/>
      <c r="AG678" s="40"/>
      <c r="AH678" s="40"/>
      <c r="AI678" s="40" t="str">
        <f t="shared" si="108"/>
        <v>ok</v>
      </c>
      <c r="AJ678"/>
      <c r="AK678" t="str">
        <f>Tabela1[[#This Row],[Coluna1]]&amp;Tabela1[[#This Row],[PEDIDO]]</f>
        <v/>
      </c>
      <c r="AL678"/>
      <c r="AM678"/>
      <c r="AN678"/>
      <c r="AO678" t="str">
        <f t="shared" si="105"/>
        <v>/</v>
      </c>
      <c r="AP678" t="str">
        <f>Tabela1[[#This Row],[TAG]]&amp;Tabela1[[#This Row],[PEDIDO]]&amp;Tabela1[[#This Row],[PRODUTO]]</f>
        <v/>
      </c>
      <c r="AQ678" s="23" t="str">
        <f>Tabela1[[#This Row],[PRODUTO]]&amp;Tabela1[[#This Row],[TAG]]</f>
        <v/>
      </c>
      <c r="AR678" s="183">
        <f>Tabela1[[#This Row],[PESO TOTAL]]*Tabela1[[#This Row],[MATÉRIA PRIMA]]</f>
        <v>0</v>
      </c>
      <c r="AS678" s="28">
        <f>Tabela1[[#This Row],[PESO TOTAL]]*Tabela1[[#This Row],[PREPARAÇÃO ]]</f>
        <v>0</v>
      </c>
      <c r="AT678" s="28">
        <f>Tabela1[[#This Row],[PESO TOTAL]]*Tabela1[[#This Row],[CALDEIRARIA]]</f>
        <v>0</v>
      </c>
      <c r="AU678" s="28">
        <f>Tabela1[[#This Row],[PESO TOTAL]]*Tabela1[[#This Row],[SOLDA]]</f>
        <v>0</v>
      </c>
      <c r="AV678" s="28">
        <f>Tabela1[[#This Row],[PESO TOTAL]]*Tabela1[[#This Row],[ACABAMENTO]]</f>
        <v>0</v>
      </c>
      <c r="AW678" s="28">
        <f>Tabela1[[#This Row],[PESO TOTAL]]*Tabela1[[#This Row],[PRONTO ACABADO]]</f>
        <v>0</v>
      </c>
      <c r="AX678" s="28">
        <f>Tabela1[[#This Row],[PESO TOTAL]]*Tabela1[[#This Row],[EXPEDIÇÃO ]]</f>
        <v>0</v>
      </c>
      <c r="AY678" s="28" t="str">
        <f>Tabela1[[#This Row],[PEDIDO]]&amp;Tabela1[[#This Row],[PRODUTO]]</f>
        <v/>
      </c>
      <c r="AZ678" s="44">
        <f>IF(AF678="",0,IF(ISTEXT(AF678),H678*VALUE(SUBSTITUTE(AF678,"%",""))/100,H678*AF678))-Tabela1[[#This Row],[PRONTO ACABADO2]]</f>
        <v>0</v>
      </c>
      <c r="BA678" s="44">
        <f>IF(AG678="",0,IF(ISTEXT(AG678),H678*VALUE(SUBSTITUTE(AG678,"%",""))/100,H678*AG678))-Tabela1[[#This Row],[PESO EXPEDIDO2]]</f>
        <v>0</v>
      </c>
      <c r="BB678" s="44">
        <f t="shared" si="106"/>
        <v>0</v>
      </c>
      <c r="BC678" s="44">
        <f t="shared" si="107"/>
        <v>0</v>
      </c>
      <c r="BD678" s="44"/>
    </row>
    <row r="679" spans="1:56" ht="15.75" hidden="1" customHeight="1" x14ac:dyDescent="0.25">
      <c r="A679" s="6"/>
      <c r="B679" s="22"/>
      <c r="C679" s="7"/>
      <c r="D679" s="46"/>
      <c r="E679" s="7"/>
      <c r="F679" s="7"/>
      <c r="G679" s="44"/>
      <c r="H679" s="41">
        <f>Tabela1[[#This Row],[PESO UNI]]*Tabela1[[#This Row],[QTE]]</f>
        <v>0</v>
      </c>
      <c r="I679" s="7"/>
      <c r="J679" s="8"/>
      <c r="K679" s="8"/>
      <c r="L679" s="9"/>
      <c r="M679" s="10"/>
      <c r="N679" s="8"/>
      <c r="O679" s="12"/>
      <c r="P679" s="13"/>
      <c r="Q679" s="14">
        <f>Tabela1[[#This Row],[QTDE/ Fabricação]]-Tabela1[[#This Row],[QTE]]</f>
        <v>0</v>
      </c>
      <c r="R679" s="19">
        <f t="shared" si="102"/>
        <v>0</v>
      </c>
      <c r="S679" s="19">
        <f t="shared" si="101"/>
        <v>0</v>
      </c>
      <c r="T679" s="20">
        <f t="shared" si="103"/>
        <v>0</v>
      </c>
      <c r="U679" s="17">
        <f>IFERROR(SUMIF('LISTA DE EMBARQUE'!B:B,MICRO!E:E,'LISTA DE EMBARQUE'!G:G),"")</f>
        <v>0</v>
      </c>
      <c r="V679" s="12" t="str">
        <f>IFERROR(VLOOKUP(Tabela1[[#This Row],[COD.MDE]],'LISTA DE EMBARQUE'!B:L,11,0),"")</f>
        <v/>
      </c>
      <c r="W679" s="13" t="str">
        <f>IFERROR(COUNTIF(#REF!,Tabela1[[#This Row],[Colunas5]]),"")</f>
        <v/>
      </c>
      <c r="X679" s="14">
        <f>Tabela1[[#This Row],[QIANTIDADE EXPEDIDA]]*Tabela1[[#This Row],[PESO UNI]]</f>
        <v>0</v>
      </c>
      <c r="Y679" s="14">
        <f t="shared" si="104"/>
        <v>0</v>
      </c>
      <c r="Z679" s="21">
        <f>Tabela1[[#This Row],[PESO TOTAL]]-Tabela1[[#This Row],[Peso Expedido]]</f>
        <v>0</v>
      </c>
      <c r="AA679" s="18"/>
      <c r="AB679" s="40"/>
      <c r="AC679" s="40"/>
      <c r="AD679" s="40"/>
      <c r="AE679" s="40"/>
      <c r="AF679" s="40"/>
      <c r="AG679" s="40"/>
      <c r="AH679" s="40"/>
      <c r="AI679" s="40" t="str">
        <f t="shared" si="108"/>
        <v>ok</v>
      </c>
      <c r="AJ679"/>
      <c r="AK679" t="str">
        <f>Tabela1[[#This Row],[Coluna1]]&amp;Tabela1[[#This Row],[PEDIDO]]</f>
        <v/>
      </c>
      <c r="AL679"/>
      <c r="AM679"/>
      <c r="AN679"/>
      <c r="AO679" t="str">
        <f t="shared" si="105"/>
        <v>/</v>
      </c>
      <c r="AP679" t="str">
        <f>Tabela1[[#This Row],[TAG]]&amp;Tabela1[[#This Row],[PEDIDO]]&amp;Tabela1[[#This Row],[PRODUTO]]</f>
        <v/>
      </c>
      <c r="AQ679" s="23" t="str">
        <f>Tabela1[[#This Row],[PRODUTO]]&amp;Tabela1[[#This Row],[TAG]]</f>
        <v/>
      </c>
      <c r="AR679" s="183">
        <f>Tabela1[[#This Row],[PESO TOTAL]]*Tabela1[[#This Row],[MATÉRIA PRIMA]]</f>
        <v>0</v>
      </c>
      <c r="AS679" s="28">
        <f>Tabela1[[#This Row],[PESO TOTAL]]*Tabela1[[#This Row],[PREPARAÇÃO ]]</f>
        <v>0</v>
      </c>
      <c r="AT679" s="28">
        <f>Tabela1[[#This Row],[PESO TOTAL]]*Tabela1[[#This Row],[CALDEIRARIA]]</f>
        <v>0</v>
      </c>
      <c r="AU679" s="28">
        <f>Tabela1[[#This Row],[PESO TOTAL]]*Tabela1[[#This Row],[SOLDA]]</f>
        <v>0</v>
      </c>
      <c r="AV679" s="28">
        <f>Tabela1[[#This Row],[PESO TOTAL]]*Tabela1[[#This Row],[ACABAMENTO]]</f>
        <v>0</v>
      </c>
      <c r="AW679" s="28">
        <f>Tabela1[[#This Row],[PESO TOTAL]]*Tabela1[[#This Row],[PRONTO ACABADO]]</f>
        <v>0</v>
      </c>
      <c r="AX679" s="28">
        <f>Tabela1[[#This Row],[PESO TOTAL]]*Tabela1[[#This Row],[EXPEDIÇÃO ]]</f>
        <v>0</v>
      </c>
      <c r="AY679" s="28" t="str">
        <f>Tabela1[[#This Row],[PEDIDO]]&amp;Tabela1[[#This Row],[PRODUTO]]</f>
        <v/>
      </c>
      <c r="AZ679" s="44">
        <f>IF(AF679="",0,IF(ISTEXT(AF679),H679*VALUE(SUBSTITUTE(AF679,"%",""))/100,H679*AF679))-Tabela1[[#This Row],[PRONTO ACABADO2]]</f>
        <v>0</v>
      </c>
      <c r="BA679" s="44">
        <f>IF(AG679="",0,IF(ISTEXT(AG679),H679*VALUE(SUBSTITUTE(AG679,"%",""))/100,H679*AG679))-Tabela1[[#This Row],[PESO EXPEDIDO2]]</f>
        <v>0</v>
      </c>
      <c r="BB679" s="44">
        <f t="shared" si="106"/>
        <v>0</v>
      </c>
      <c r="BC679" s="44">
        <f t="shared" si="107"/>
        <v>0</v>
      </c>
      <c r="BD679" s="44"/>
    </row>
    <row r="680" spans="1:56" ht="15.75" hidden="1" customHeight="1" x14ac:dyDescent="0.25">
      <c r="A680" s="6"/>
      <c r="B680" s="22"/>
      <c r="C680" s="7"/>
      <c r="D680" s="46"/>
      <c r="E680" s="7"/>
      <c r="F680" s="7"/>
      <c r="G680" s="44"/>
      <c r="H680" s="41">
        <f>Tabela1[[#This Row],[PESO UNI]]*Tabela1[[#This Row],[QTE]]</f>
        <v>0</v>
      </c>
      <c r="I680" s="7"/>
      <c r="J680" s="8"/>
      <c r="K680" s="8"/>
      <c r="L680" s="9"/>
      <c r="M680" s="10"/>
      <c r="N680" s="8"/>
      <c r="O680" s="12"/>
      <c r="P680" s="13"/>
      <c r="Q680" s="14">
        <f>Tabela1[[#This Row],[QTDE/ Fabricação]]-Tabela1[[#This Row],[QTE]]</f>
        <v>0</v>
      </c>
      <c r="R680" s="19">
        <f t="shared" si="102"/>
        <v>0</v>
      </c>
      <c r="S680" s="19">
        <f t="shared" si="101"/>
        <v>0</v>
      </c>
      <c r="T680" s="20">
        <f t="shared" si="103"/>
        <v>0</v>
      </c>
      <c r="U680" s="17">
        <f>IFERROR(SUMIF('LISTA DE EMBARQUE'!B:B,MICRO!E:E,'LISTA DE EMBARQUE'!G:G),"")</f>
        <v>0</v>
      </c>
      <c r="V680" s="12" t="str">
        <f>IFERROR(VLOOKUP(Tabela1[[#This Row],[COD.MDE]],'LISTA DE EMBARQUE'!B:L,11,0),"")</f>
        <v/>
      </c>
      <c r="W680" s="13" t="str">
        <f>IFERROR(COUNTIF(#REF!,Tabela1[[#This Row],[Colunas5]]),"")</f>
        <v/>
      </c>
      <c r="X680" s="14">
        <f>Tabela1[[#This Row],[QIANTIDADE EXPEDIDA]]*Tabela1[[#This Row],[PESO UNI]]</f>
        <v>0</v>
      </c>
      <c r="Y680" s="14">
        <f t="shared" si="104"/>
        <v>0</v>
      </c>
      <c r="Z680" s="21">
        <f>Tabela1[[#This Row],[PESO TOTAL]]-Tabela1[[#This Row],[Peso Expedido]]</f>
        <v>0</v>
      </c>
      <c r="AA680" s="18"/>
      <c r="AB680" s="40"/>
      <c r="AC680" s="40"/>
      <c r="AD680" s="40"/>
      <c r="AE680" s="40"/>
      <c r="AF680" s="40"/>
      <c r="AG680" s="40"/>
      <c r="AH680" s="40"/>
      <c r="AI680" s="40" t="str">
        <f t="shared" si="108"/>
        <v>ok</v>
      </c>
      <c r="AJ680"/>
      <c r="AK680" t="str">
        <f>Tabela1[[#This Row],[Coluna1]]&amp;Tabela1[[#This Row],[PEDIDO]]</f>
        <v/>
      </c>
      <c r="AL680"/>
      <c r="AM680"/>
      <c r="AN680"/>
      <c r="AO680" t="str">
        <f t="shared" si="105"/>
        <v>/</v>
      </c>
      <c r="AP680" t="str">
        <f>Tabela1[[#This Row],[TAG]]&amp;Tabela1[[#This Row],[PEDIDO]]&amp;Tabela1[[#This Row],[PRODUTO]]</f>
        <v/>
      </c>
      <c r="AQ680" s="23" t="str">
        <f>Tabela1[[#This Row],[PRODUTO]]&amp;Tabela1[[#This Row],[TAG]]</f>
        <v/>
      </c>
      <c r="AR680" s="183">
        <f>Tabela1[[#This Row],[PESO TOTAL]]*Tabela1[[#This Row],[MATÉRIA PRIMA]]</f>
        <v>0</v>
      </c>
      <c r="AS680" s="28">
        <f>Tabela1[[#This Row],[PESO TOTAL]]*Tabela1[[#This Row],[PREPARAÇÃO ]]</f>
        <v>0</v>
      </c>
      <c r="AT680" s="28">
        <f>Tabela1[[#This Row],[PESO TOTAL]]*Tabela1[[#This Row],[CALDEIRARIA]]</f>
        <v>0</v>
      </c>
      <c r="AU680" s="28">
        <f>Tabela1[[#This Row],[PESO TOTAL]]*Tabela1[[#This Row],[SOLDA]]</f>
        <v>0</v>
      </c>
      <c r="AV680" s="28">
        <f>Tabela1[[#This Row],[PESO TOTAL]]*Tabela1[[#This Row],[ACABAMENTO]]</f>
        <v>0</v>
      </c>
      <c r="AW680" s="28">
        <f>Tabela1[[#This Row],[PESO TOTAL]]*Tabela1[[#This Row],[PRONTO ACABADO]]</f>
        <v>0</v>
      </c>
      <c r="AX680" s="28">
        <f>Tabela1[[#This Row],[PESO TOTAL]]*Tabela1[[#This Row],[EXPEDIÇÃO ]]</f>
        <v>0</v>
      </c>
      <c r="AY680" s="28" t="str">
        <f>Tabela1[[#This Row],[PEDIDO]]&amp;Tabela1[[#This Row],[PRODUTO]]</f>
        <v/>
      </c>
      <c r="AZ680" s="44">
        <f>IF(AF680="",0,IF(ISTEXT(AF680),H680*VALUE(SUBSTITUTE(AF680,"%",""))/100,H680*AF680))-Tabela1[[#This Row],[PRONTO ACABADO2]]</f>
        <v>0</v>
      </c>
      <c r="BA680" s="44">
        <f>IF(AG680="",0,IF(ISTEXT(AG680),H680*VALUE(SUBSTITUTE(AG680,"%",""))/100,H680*AG680))-Tabela1[[#This Row],[PESO EXPEDIDO2]]</f>
        <v>0</v>
      </c>
      <c r="BB680" s="44">
        <f t="shared" si="106"/>
        <v>0</v>
      </c>
      <c r="BC680" s="44">
        <f t="shared" si="107"/>
        <v>0</v>
      </c>
      <c r="BD680" s="44"/>
    </row>
    <row r="681" spans="1:56" ht="15.75" hidden="1" customHeight="1" x14ac:dyDescent="0.25">
      <c r="A681" s="6"/>
      <c r="B681" s="22"/>
      <c r="C681" s="7"/>
      <c r="D681" s="46"/>
      <c r="E681" s="7"/>
      <c r="F681" s="7"/>
      <c r="G681" s="44"/>
      <c r="H681" s="41">
        <f>Tabela1[[#This Row],[PESO UNI]]*Tabela1[[#This Row],[QTE]]</f>
        <v>0</v>
      </c>
      <c r="I681" s="7"/>
      <c r="J681" s="8"/>
      <c r="K681" s="8"/>
      <c r="L681" s="9"/>
      <c r="M681" s="10"/>
      <c r="N681" s="8"/>
      <c r="O681" s="12"/>
      <c r="P681" s="13"/>
      <c r="Q681" s="14">
        <f>Tabela1[[#This Row],[QTDE/ Fabricação]]-Tabela1[[#This Row],[QTE]]</f>
        <v>0</v>
      </c>
      <c r="R681" s="19">
        <f t="shared" si="102"/>
        <v>0</v>
      </c>
      <c r="S681" s="19">
        <f t="shared" si="101"/>
        <v>0</v>
      </c>
      <c r="T681" s="20">
        <f t="shared" si="103"/>
        <v>0</v>
      </c>
      <c r="U681" s="17">
        <f>IFERROR(SUMIF('LISTA DE EMBARQUE'!B:B,MICRO!E:E,'LISTA DE EMBARQUE'!G:G),"")</f>
        <v>0</v>
      </c>
      <c r="V681" s="12" t="str">
        <f>IFERROR(VLOOKUP(Tabela1[[#This Row],[COD.MDE]],'LISTA DE EMBARQUE'!B:L,11,0),"")</f>
        <v/>
      </c>
      <c r="W681" s="13" t="str">
        <f>IFERROR(COUNTIF(#REF!,Tabela1[[#This Row],[Colunas5]]),"")</f>
        <v/>
      </c>
      <c r="X681" s="14">
        <f>Tabela1[[#This Row],[QIANTIDADE EXPEDIDA]]*Tabela1[[#This Row],[PESO UNI]]</f>
        <v>0</v>
      </c>
      <c r="Y681" s="14">
        <f t="shared" si="104"/>
        <v>0</v>
      </c>
      <c r="Z681" s="21">
        <f>Tabela1[[#This Row],[PESO TOTAL]]-Tabela1[[#This Row],[Peso Expedido]]</f>
        <v>0</v>
      </c>
      <c r="AA681" s="18"/>
      <c r="AB681" s="40"/>
      <c r="AC681" s="40"/>
      <c r="AD681" s="40"/>
      <c r="AE681" s="40"/>
      <c r="AF681" s="40"/>
      <c r="AG681" s="40"/>
      <c r="AH681" s="40"/>
      <c r="AI681" s="40" t="str">
        <f t="shared" si="108"/>
        <v>ok</v>
      </c>
      <c r="AJ681"/>
      <c r="AK681" t="str">
        <f>Tabela1[[#This Row],[Coluna1]]&amp;Tabela1[[#This Row],[PEDIDO]]</f>
        <v/>
      </c>
      <c r="AL681"/>
      <c r="AM681"/>
      <c r="AN681"/>
      <c r="AO681" t="str">
        <f t="shared" si="105"/>
        <v>/</v>
      </c>
      <c r="AP681" t="str">
        <f>Tabela1[[#This Row],[TAG]]&amp;Tabela1[[#This Row],[PEDIDO]]&amp;Tabela1[[#This Row],[PRODUTO]]</f>
        <v/>
      </c>
      <c r="AQ681" s="23" t="str">
        <f>Tabela1[[#This Row],[PRODUTO]]&amp;Tabela1[[#This Row],[TAG]]</f>
        <v/>
      </c>
      <c r="AR681" s="183">
        <f>Tabela1[[#This Row],[PESO TOTAL]]*Tabela1[[#This Row],[MATÉRIA PRIMA]]</f>
        <v>0</v>
      </c>
      <c r="AS681" s="28">
        <f>Tabela1[[#This Row],[PESO TOTAL]]*Tabela1[[#This Row],[PREPARAÇÃO ]]</f>
        <v>0</v>
      </c>
      <c r="AT681" s="28">
        <f>Tabela1[[#This Row],[PESO TOTAL]]*Tabela1[[#This Row],[CALDEIRARIA]]</f>
        <v>0</v>
      </c>
      <c r="AU681" s="28">
        <f>Tabela1[[#This Row],[PESO TOTAL]]*Tabela1[[#This Row],[SOLDA]]</f>
        <v>0</v>
      </c>
      <c r="AV681" s="28">
        <f>Tabela1[[#This Row],[PESO TOTAL]]*Tabela1[[#This Row],[ACABAMENTO]]</f>
        <v>0</v>
      </c>
      <c r="AW681" s="28">
        <f>Tabela1[[#This Row],[PESO TOTAL]]*Tabela1[[#This Row],[PRONTO ACABADO]]</f>
        <v>0</v>
      </c>
      <c r="AX681" s="28">
        <f>Tabela1[[#This Row],[PESO TOTAL]]*Tabela1[[#This Row],[EXPEDIÇÃO ]]</f>
        <v>0</v>
      </c>
      <c r="AY681" s="28" t="str">
        <f>Tabela1[[#This Row],[PEDIDO]]&amp;Tabela1[[#This Row],[PRODUTO]]</f>
        <v/>
      </c>
      <c r="AZ681" s="44">
        <f>IF(AF681="",0,IF(ISTEXT(AF681),H681*VALUE(SUBSTITUTE(AF681,"%",""))/100,H681*AF681))-Tabela1[[#This Row],[PRONTO ACABADO2]]</f>
        <v>0</v>
      </c>
      <c r="BA681" s="44">
        <f>IF(AG681="",0,IF(ISTEXT(AG681),H681*VALUE(SUBSTITUTE(AG681,"%",""))/100,H681*AG681))-Tabela1[[#This Row],[PESO EXPEDIDO2]]</f>
        <v>0</v>
      </c>
      <c r="BB681" s="44">
        <f t="shared" si="106"/>
        <v>0</v>
      </c>
      <c r="BC681" s="44">
        <f t="shared" si="107"/>
        <v>0</v>
      </c>
      <c r="BD681" s="44"/>
    </row>
    <row r="682" spans="1:56" ht="15.75" hidden="1" customHeight="1" x14ac:dyDescent="0.25">
      <c r="A682" s="6"/>
      <c r="B682" s="22"/>
      <c r="C682" s="7"/>
      <c r="D682" s="46"/>
      <c r="E682" s="7"/>
      <c r="F682" s="7"/>
      <c r="G682" s="44"/>
      <c r="H682" s="41">
        <f>Tabela1[[#This Row],[PESO UNI]]*Tabela1[[#This Row],[QTE]]</f>
        <v>0</v>
      </c>
      <c r="I682" s="7"/>
      <c r="J682" s="8"/>
      <c r="K682" s="8"/>
      <c r="L682" s="9"/>
      <c r="M682" s="10"/>
      <c r="N682" s="8"/>
      <c r="O682" s="12"/>
      <c r="P682" s="13"/>
      <c r="Q682" s="14">
        <f>Tabela1[[#This Row],[QTDE/ Fabricação]]-Tabela1[[#This Row],[QTE]]</f>
        <v>0</v>
      </c>
      <c r="R682" s="19">
        <f t="shared" si="102"/>
        <v>0</v>
      </c>
      <c r="S682" s="19">
        <f t="shared" si="101"/>
        <v>0</v>
      </c>
      <c r="T682" s="20">
        <f t="shared" si="103"/>
        <v>0</v>
      </c>
      <c r="U682" s="17">
        <f>IFERROR(SUMIF('LISTA DE EMBARQUE'!B:B,MICRO!E:E,'LISTA DE EMBARQUE'!G:G),"")</f>
        <v>0</v>
      </c>
      <c r="V682" s="12" t="str">
        <f>IFERROR(VLOOKUP(Tabela1[[#This Row],[COD.MDE]],'LISTA DE EMBARQUE'!B:L,11,0),"")</f>
        <v/>
      </c>
      <c r="W682" s="13" t="str">
        <f>IFERROR(COUNTIF(#REF!,Tabela1[[#This Row],[Colunas5]]),"")</f>
        <v/>
      </c>
      <c r="X682" s="14">
        <f>Tabela1[[#This Row],[QIANTIDADE EXPEDIDA]]*Tabela1[[#This Row],[PESO UNI]]</f>
        <v>0</v>
      </c>
      <c r="Y682" s="14">
        <f t="shared" si="104"/>
        <v>0</v>
      </c>
      <c r="Z682" s="21">
        <f>Tabela1[[#This Row],[PESO TOTAL]]-Tabela1[[#This Row],[Peso Expedido]]</f>
        <v>0</v>
      </c>
      <c r="AA682" s="18"/>
      <c r="AB682" s="40"/>
      <c r="AC682" s="40"/>
      <c r="AD682" s="40"/>
      <c r="AE682" s="40"/>
      <c r="AF682" s="40"/>
      <c r="AG682" s="40"/>
      <c r="AH682" s="40"/>
      <c r="AI682" s="40" t="str">
        <f t="shared" si="108"/>
        <v>ok</v>
      </c>
      <c r="AJ682"/>
      <c r="AK682" t="str">
        <f>Tabela1[[#This Row],[Coluna1]]&amp;Tabela1[[#This Row],[PEDIDO]]</f>
        <v/>
      </c>
      <c r="AL682"/>
      <c r="AM682"/>
      <c r="AN682"/>
      <c r="AO682" t="str">
        <f t="shared" si="105"/>
        <v>/</v>
      </c>
      <c r="AP682" t="str">
        <f>Tabela1[[#This Row],[TAG]]&amp;Tabela1[[#This Row],[PEDIDO]]&amp;Tabela1[[#This Row],[PRODUTO]]</f>
        <v/>
      </c>
      <c r="AQ682" s="23" t="str">
        <f>Tabela1[[#This Row],[PRODUTO]]&amp;Tabela1[[#This Row],[TAG]]</f>
        <v/>
      </c>
      <c r="AR682" s="183">
        <f>Tabela1[[#This Row],[PESO TOTAL]]*Tabela1[[#This Row],[MATÉRIA PRIMA]]</f>
        <v>0</v>
      </c>
      <c r="AS682" s="28">
        <f>Tabela1[[#This Row],[PESO TOTAL]]*Tabela1[[#This Row],[PREPARAÇÃO ]]</f>
        <v>0</v>
      </c>
      <c r="AT682" s="28">
        <f>Tabela1[[#This Row],[PESO TOTAL]]*Tabela1[[#This Row],[CALDEIRARIA]]</f>
        <v>0</v>
      </c>
      <c r="AU682" s="28">
        <f>Tabela1[[#This Row],[PESO TOTAL]]*Tabela1[[#This Row],[SOLDA]]</f>
        <v>0</v>
      </c>
      <c r="AV682" s="28">
        <f>Tabela1[[#This Row],[PESO TOTAL]]*Tabela1[[#This Row],[ACABAMENTO]]</f>
        <v>0</v>
      </c>
      <c r="AW682" s="28">
        <f>Tabela1[[#This Row],[PESO TOTAL]]*Tabela1[[#This Row],[PRONTO ACABADO]]</f>
        <v>0</v>
      </c>
      <c r="AX682" s="28">
        <f>Tabela1[[#This Row],[PESO TOTAL]]*Tabela1[[#This Row],[EXPEDIÇÃO ]]</f>
        <v>0</v>
      </c>
      <c r="AY682" s="28" t="str">
        <f>Tabela1[[#This Row],[PEDIDO]]&amp;Tabela1[[#This Row],[PRODUTO]]</f>
        <v/>
      </c>
      <c r="AZ682" s="44">
        <f>IF(AF682="",0,IF(ISTEXT(AF682),H682*VALUE(SUBSTITUTE(AF682,"%",""))/100,H682*AF682))-Tabela1[[#This Row],[PRONTO ACABADO2]]</f>
        <v>0</v>
      </c>
      <c r="BA682" s="44">
        <f>IF(AG682="",0,IF(ISTEXT(AG682),H682*VALUE(SUBSTITUTE(AG682,"%",""))/100,H682*AG682))-Tabela1[[#This Row],[PESO EXPEDIDO2]]</f>
        <v>0</v>
      </c>
      <c r="BB682" s="44">
        <f t="shared" si="106"/>
        <v>0</v>
      </c>
      <c r="BC682" s="44">
        <f t="shared" si="107"/>
        <v>0</v>
      </c>
      <c r="BD682" s="44"/>
    </row>
    <row r="683" spans="1:56" ht="15.75" hidden="1" customHeight="1" x14ac:dyDescent="0.25">
      <c r="A683" s="6"/>
      <c r="B683" s="22"/>
      <c r="C683" s="7"/>
      <c r="D683" s="46"/>
      <c r="E683" s="7"/>
      <c r="F683" s="7"/>
      <c r="G683" s="44"/>
      <c r="H683" s="41">
        <f>Tabela1[[#This Row],[PESO UNI]]*Tabela1[[#This Row],[QTE]]</f>
        <v>0</v>
      </c>
      <c r="I683" s="7"/>
      <c r="J683" s="8"/>
      <c r="K683" s="8"/>
      <c r="L683" s="9"/>
      <c r="M683" s="10"/>
      <c r="N683" s="8"/>
      <c r="O683" s="12"/>
      <c r="P683" s="13"/>
      <c r="Q683" s="14">
        <f>Tabela1[[#This Row],[QTDE/ Fabricação]]-Tabela1[[#This Row],[QTE]]</f>
        <v>0</v>
      </c>
      <c r="R683" s="19">
        <f t="shared" si="102"/>
        <v>0</v>
      </c>
      <c r="S683" s="19">
        <f t="shared" si="101"/>
        <v>0</v>
      </c>
      <c r="T683" s="20">
        <f t="shared" si="103"/>
        <v>0</v>
      </c>
      <c r="U683" s="17">
        <f>IFERROR(SUMIF('LISTA DE EMBARQUE'!B:B,MICRO!E:E,'LISTA DE EMBARQUE'!G:G),"")</f>
        <v>0</v>
      </c>
      <c r="V683" s="12" t="str">
        <f>IFERROR(VLOOKUP(Tabela1[[#This Row],[COD.MDE]],'LISTA DE EMBARQUE'!B:L,11,0),"")</f>
        <v/>
      </c>
      <c r="W683" s="13" t="str">
        <f>IFERROR(COUNTIF(#REF!,Tabela1[[#This Row],[Colunas5]]),"")</f>
        <v/>
      </c>
      <c r="X683" s="14">
        <f>Tabela1[[#This Row],[QIANTIDADE EXPEDIDA]]*Tabela1[[#This Row],[PESO UNI]]</f>
        <v>0</v>
      </c>
      <c r="Y683" s="14">
        <f t="shared" si="104"/>
        <v>0</v>
      </c>
      <c r="Z683" s="21">
        <f>Tabela1[[#This Row],[PESO TOTAL]]-Tabela1[[#This Row],[Peso Expedido]]</f>
        <v>0</v>
      </c>
      <c r="AA683" s="18"/>
      <c r="AB683" s="40"/>
      <c r="AC683" s="40"/>
      <c r="AD683" s="40"/>
      <c r="AE683" s="40"/>
      <c r="AF683" s="40"/>
      <c r="AG683" s="40"/>
      <c r="AH683" s="40"/>
      <c r="AI683" s="40" t="str">
        <f t="shared" si="108"/>
        <v>ok</v>
      </c>
      <c r="AJ683"/>
      <c r="AK683" t="str">
        <f>Tabela1[[#This Row],[Coluna1]]&amp;Tabela1[[#This Row],[PEDIDO]]</f>
        <v/>
      </c>
      <c r="AL683"/>
      <c r="AM683"/>
      <c r="AN683"/>
      <c r="AO683" t="str">
        <f t="shared" si="105"/>
        <v>/</v>
      </c>
      <c r="AP683" t="str">
        <f>Tabela1[[#This Row],[TAG]]&amp;Tabela1[[#This Row],[PEDIDO]]&amp;Tabela1[[#This Row],[PRODUTO]]</f>
        <v/>
      </c>
      <c r="AQ683" s="23" t="str">
        <f>Tabela1[[#This Row],[PRODUTO]]&amp;Tabela1[[#This Row],[TAG]]</f>
        <v/>
      </c>
      <c r="AR683" s="183">
        <f>Tabela1[[#This Row],[PESO TOTAL]]*Tabela1[[#This Row],[MATÉRIA PRIMA]]</f>
        <v>0</v>
      </c>
      <c r="AS683" s="28">
        <f>Tabela1[[#This Row],[PESO TOTAL]]*Tabela1[[#This Row],[PREPARAÇÃO ]]</f>
        <v>0</v>
      </c>
      <c r="AT683" s="28">
        <f>Tabela1[[#This Row],[PESO TOTAL]]*Tabela1[[#This Row],[CALDEIRARIA]]</f>
        <v>0</v>
      </c>
      <c r="AU683" s="28">
        <f>Tabela1[[#This Row],[PESO TOTAL]]*Tabela1[[#This Row],[SOLDA]]</f>
        <v>0</v>
      </c>
      <c r="AV683" s="28">
        <f>Tabela1[[#This Row],[PESO TOTAL]]*Tabela1[[#This Row],[ACABAMENTO]]</f>
        <v>0</v>
      </c>
      <c r="AW683" s="28">
        <f>Tabela1[[#This Row],[PESO TOTAL]]*Tabela1[[#This Row],[PRONTO ACABADO]]</f>
        <v>0</v>
      </c>
      <c r="AX683" s="28">
        <f>Tabela1[[#This Row],[PESO TOTAL]]*Tabela1[[#This Row],[EXPEDIÇÃO ]]</f>
        <v>0</v>
      </c>
      <c r="AY683" s="28" t="str">
        <f>Tabela1[[#This Row],[PEDIDO]]&amp;Tabela1[[#This Row],[PRODUTO]]</f>
        <v/>
      </c>
      <c r="AZ683" s="44">
        <f>IF(AF683="",0,IF(ISTEXT(AF683),H683*VALUE(SUBSTITUTE(AF683,"%",""))/100,H683*AF683))-Tabela1[[#This Row],[PRONTO ACABADO2]]</f>
        <v>0</v>
      </c>
      <c r="BA683" s="44">
        <f>IF(AG683="",0,IF(ISTEXT(AG683),H683*VALUE(SUBSTITUTE(AG683,"%",""))/100,H683*AG683))-Tabela1[[#This Row],[PESO EXPEDIDO2]]</f>
        <v>0</v>
      </c>
      <c r="BB683" s="44">
        <f t="shared" si="106"/>
        <v>0</v>
      </c>
      <c r="BC683" s="44">
        <f t="shared" si="107"/>
        <v>0</v>
      </c>
      <c r="BD683" s="44"/>
    </row>
    <row r="684" spans="1:56" ht="15.75" hidden="1" customHeight="1" x14ac:dyDescent="0.25">
      <c r="A684" s="6"/>
      <c r="B684" s="22"/>
      <c r="C684" s="7"/>
      <c r="D684" s="46"/>
      <c r="E684" s="7"/>
      <c r="F684" s="7"/>
      <c r="G684" s="44"/>
      <c r="H684" s="41">
        <f>Tabela1[[#This Row],[PESO UNI]]*Tabela1[[#This Row],[QTE]]</f>
        <v>0</v>
      </c>
      <c r="I684" s="7"/>
      <c r="J684" s="8"/>
      <c r="K684" s="8"/>
      <c r="L684" s="9"/>
      <c r="M684" s="10"/>
      <c r="N684" s="8"/>
      <c r="O684" s="12"/>
      <c r="P684" s="13"/>
      <c r="Q684" s="14">
        <f>Tabela1[[#This Row],[QTDE/ Fabricação]]-Tabela1[[#This Row],[QTE]]</f>
        <v>0</v>
      </c>
      <c r="R684" s="19">
        <f t="shared" si="102"/>
        <v>0</v>
      </c>
      <c r="S684" s="19">
        <f t="shared" si="101"/>
        <v>0</v>
      </c>
      <c r="T684" s="20">
        <f t="shared" si="103"/>
        <v>0</v>
      </c>
      <c r="U684" s="17">
        <f>IFERROR(SUMIF('LISTA DE EMBARQUE'!B:B,MICRO!E:E,'LISTA DE EMBARQUE'!G:G),"")</f>
        <v>0</v>
      </c>
      <c r="V684" s="12" t="str">
        <f>IFERROR(VLOOKUP(Tabela1[[#This Row],[COD.MDE]],'LISTA DE EMBARQUE'!B:L,11,0),"")</f>
        <v/>
      </c>
      <c r="W684" s="13" t="str">
        <f>IFERROR(COUNTIF(#REF!,Tabela1[[#This Row],[Colunas5]]),"")</f>
        <v/>
      </c>
      <c r="X684" s="14">
        <f>Tabela1[[#This Row],[QIANTIDADE EXPEDIDA]]*Tabela1[[#This Row],[PESO UNI]]</f>
        <v>0</v>
      </c>
      <c r="Y684" s="14">
        <f t="shared" si="104"/>
        <v>0</v>
      </c>
      <c r="Z684" s="21">
        <f>Tabela1[[#This Row],[PESO TOTAL]]-Tabela1[[#This Row],[Peso Expedido]]</f>
        <v>0</v>
      </c>
      <c r="AA684" s="18"/>
      <c r="AB684" s="40"/>
      <c r="AC684" s="40"/>
      <c r="AD684" s="40"/>
      <c r="AE684" s="40"/>
      <c r="AF684" s="40"/>
      <c r="AG684" s="40"/>
      <c r="AH684" s="40"/>
      <c r="AI684" s="40" t="str">
        <f t="shared" si="108"/>
        <v>ok</v>
      </c>
      <c r="AJ684"/>
      <c r="AK684" t="str">
        <f>Tabela1[[#This Row],[Coluna1]]&amp;Tabela1[[#This Row],[PEDIDO]]</f>
        <v/>
      </c>
      <c r="AL684"/>
      <c r="AM684"/>
      <c r="AN684"/>
      <c r="AO684" t="str">
        <f t="shared" si="105"/>
        <v>/</v>
      </c>
      <c r="AP684" t="str">
        <f>Tabela1[[#This Row],[TAG]]&amp;Tabela1[[#This Row],[PEDIDO]]&amp;Tabela1[[#This Row],[PRODUTO]]</f>
        <v/>
      </c>
      <c r="AQ684" s="23" t="str">
        <f>Tabela1[[#This Row],[PRODUTO]]&amp;Tabela1[[#This Row],[TAG]]</f>
        <v/>
      </c>
      <c r="AR684" s="183">
        <f>Tabela1[[#This Row],[PESO TOTAL]]*Tabela1[[#This Row],[MATÉRIA PRIMA]]</f>
        <v>0</v>
      </c>
      <c r="AS684" s="28">
        <f>Tabela1[[#This Row],[PESO TOTAL]]*Tabela1[[#This Row],[PREPARAÇÃO ]]</f>
        <v>0</v>
      </c>
      <c r="AT684" s="28">
        <f>Tabela1[[#This Row],[PESO TOTAL]]*Tabela1[[#This Row],[CALDEIRARIA]]</f>
        <v>0</v>
      </c>
      <c r="AU684" s="28">
        <f>Tabela1[[#This Row],[PESO TOTAL]]*Tabela1[[#This Row],[SOLDA]]</f>
        <v>0</v>
      </c>
      <c r="AV684" s="28">
        <f>Tabela1[[#This Row],[PESO TOTAL]]*Tabela1[[#This Row],[ACABAMENTO]]</f>
        <v>0</v>
      </c>
      <c r="AW684" s="28">
        <f>Tabela1[[#This Row],[PESO TOTAL]]*Tabela1[[#This Row],[PRONTO ACABADO]]</f>
        <v>0</v>
      </c>
      <c r="AX684" s="28">
        <f>Tabela1[[#This Row],[PESO TOTAL]]*Tabela1[[#This Row],[EXPEDIÇÃO ]]</f>
        <v>0</v>
      </c>
      <c r="AY684" s="28" t="str">
        <f>Tabela1[[#This Row],[PEDIDO]]&amp;Tabela1[[#This Row],[PRODUTO]]</f>
        <v/>
      </c>
      <c r="AZ684" s="44">
        <f>IF(AF684="",0,IF(ISTEXT(AF684),H684*VALUE(SUBSTITUTE(AF684,"%",""))/100,H684*AF684))-Tabela1[[#This Row],[PRONTO ACABADO2]]</f>
        <v>0</v>
      </c>
      <c r="BA684" s="44">
        <f>IF(AG684="",0,IF(ISTEXT(AG684),H684*VALUE(SUBSTITUTE(AG684,"%",""))/100,H684*AG684))-Tabela1[[#This Row],[PESO EXPEDIDO2]]</f>
        <v>0</v>
      </c>
      <c r="BB684" s="44">
        <f t="shared" si="106"/>
        <v>0</v>
      </c>
      <c r="BC684" s="44">
        <f t="shared" si="107"/>
        <v>0</v>
      </c>
      <c r="BD684" s="44"/>
    </row>
    <row r="685" spans="1:56" ht="15.75" hidden="1" customHeight="1" x14ac:dyDescent="0.25">
      <c r="A685" s="6"/>
      <c r="B685" s="22"/>
      <c r="C685" s="7"/>
      <c r="D685" s="46"/>
      <c r="E685" s="7"/>
      <c r="F685" s="7"/>
      <c r="G685" s="44"/>
      <c r="H685" s="41">
        <f>Tabela1[[#This Row],[PESO UNI]]*Tabela1[[#This Row],[QTE]]</f>
        <v>0</v>
      </c>
      <c r="I685" s="7"/>
      <c r="J685" s="8"/>
      <c r="K685" s="8"/>
      <c r="L685" s="9"/>
      <c r="M685" s="10"/>
      <c r="N685" s="8"/>
      <c r="O685" s="12"/>
      <c r="P685" s="13"/>
      <c r="Q685" s="14">
        <f>Tabela1[[#This Row],[QTDE/ Fabricação]]-Tabela1[[#This Row],[QTE]]</f>
        <v>0</v>
      </c>
      <c r="R685" s="19">
        <f t="shared" si="102"/>
        <v>0</v>
      </c>
      <c r="S685" s="19">
        <f t="shared" si="101"/>
        <v>0</v>
      </c>
      <c r="T685" s="20">
        <f t="shared" si="103"/>
        <v>0</v>
      </c>
      <c r="U685" s="17">
        <f>IFERROR(SUMIF('LISTA DE EMBARQUE'!B:B,MICRO!E:E,'LISTA DE EMBARQUE'!G:G),"")</f>
        <v>0</v>
      </c>
      <c r="V685" s="12" t="str">
        <f>IFERROR(VLOOKUP(Tabela1[[#This Row],[COD.MDE]],'LISTA DE EMBARQUE'!B:L,11,0),"")</f>
        <v/>
      </c>
      <c r="W685" s="13" t="str">
        <f>IFERROR(COUNTIF(#REF!,Tabela1[[#This Row],[Colunas5]]),"")</f>
        <v/>
      </c>
      <c r="X685" s="14">
        <f>Tabela1[[#This Row],[QIANTIDADE EXPEDIDA]]*Tabela1[[#This Row],[PESO UNI]]</f>
        <v>0</v>
      </c>
      <c r="Y685" s="14">
        <f t="shared" si="104"/>
        <v>0</v>
      </c>
      <c r="Z685" s="21">
        <f>Tabela1[[#This Row],[PESO TOTAL]]-Tabela1[[#This Row],[Peso Expedido]]</f>
        <v>0</v>
      </c>
      <c r="AA685" s="18"/>
      <c r="AB685" s="40"/>
      <c r="AC685" s="40"/>
      <c r="AD685" s="40"/>
      <c r="AE685" s="40"/>
      <c r="AF685" s="40"/>
      <c r="AG685" s="40"/>
      <c r="AH685" s="40"/>
      <c r="AI685" s="40" t="str">
        <f t="shared" si="108"/>
        <v>ok</v>
      </c>
      <c r="AJ685"/>
      <c r="AK685" t="str">
        <f>Tabela1[[#This Row],[Coluna1]]&amp;Tabela1[[#This Row],[PEDIDO]]</f>
        <v/>
      </c>
      <c r="AL685"/>
      <c r="AM685"/>
      <c r="AN685"/>
      <c r="AO685" t="str">
        <f t="shared" si="105"/>
        <v>/</v>
      </c>
      <c r="AP685" t="str">
        <f>Tabela1[[#This Row],[TAG]]&amp;Tabela1[[#This Row],[PEDIDO]]&amp;Tabela1[[#This Row],[PRODUTO]]</f>
        <v/>
      </c>
      <c r="AQ685" s="23" t="str">
        <f>Tabela1[[#This Row],[PRODUTO]]&amp;Tabela1[[#This Row],[TAG]]</f>
        <v/>
      </c>
      <c r="AR685" s="183">
        <f>Tabela1[[#This Row],[PESO TOTAL]]*Tabela1[[#This Row],[MATÉRIA PRIMA]]</f>
        <v>0</v>
      </c>
      <c r="AS685" s="28">
        <f>Tabela1[[#This Row],[PESO TOTAL]]*Tabela1[[#This Row],[PREPARAÇÃO ]]</f>
        <v>0</v>
      </c>
      <c r="AT685" s="28">
        <f>Tabela1[[#This Row],[PESO TOTAL]]*Tabela1[[#This Row],[CALDEIRARIA]]</f>
        <v>0</v>
      </c>
      <c r="AU685" s="28">
        <f>Tabela1[[#This Row],[PESO TOTAL]]*Tabela1[[#This Row],[SOLDA]]</f>
        <v>0</v>
      </c>
      <c r="AV685" s="28">
        <f>Tabela1[[#This Row],[PESO TOTAL]]*Tabela1[[#This Row],[ACABAMENTO]]</f>
        <v>0</v>
      </c>
      <c r="AW685" s="28">
        <f>Tabela1[[#This Row],[PESO TOTAL]]*Tabela1[[#This Row],[PRONTO ACABADO]]</f>
        <v>0</v>
      </c>
      <c r="AX685" s="28">
        <f>Tabela1[[#This Row],[PESO TOTAL]]*Tabela1[[#This Row],[EXPEDIÇÃO ]]</f>
        <v>0</v>
      </c>
      <c r="AY685" s="28" t="str">
        <f>Tabela1[[#This Row],[PEDIDO]]&amp;Tabela1[[#This Row],[PRODUTO]]</f>
        <v/>
      </c>
      <c r="AZ685" s="44">
        <f>IF(AF685="",0,IF(ISTEXT(AF685),H685*VALUE(SUBSTITUTE(AF685,"%",""))/100,H685*AF685))-Tabela1[[#This Row],[PRONTO ACABADO2]]</f>
        <v>0</v>
      </c>
      <c r="BA685" s="44">
        <f>IF(AG685="",0,IF(ISTEXT(AG685),H685*VALUE(SUBSTITUTE(AG685,"%",""))/100,H685*AG685))-Tabela1[[#This Row],[PESO EXPEDIDO2]]</f>
        <v>0</v>
      </c>
      <c r="BB685" s="44">
        <f t="shared" si="106"/>
        <v>0</v>
      </c>
      <c r="BC685" s="44">
        <f t="shared" si="107"/>
        <v>0</v>
      </c>
      <c r="BD685" s="44"/>
    </row>
    <row r="686" spans="1:56" ht="15.75" hidden="1" customHeight="1" x14ac:dyDescent="0.25">
      <c r="A686" s="6"/>
      <c r="B686" s="22"/>
      <c r="C686" s="7"/>
      <c r="D686" s="46"/>
      <c r="E686" s="7"/>
      <c r="F686" s="7"/>
      <c r="G686" s="44"/>
      <c r="H686" s="41">
        <f>Tabela1[[#This Row],[PESO UNI]]*Tabela1[[#This Row],[QTE]]</f>
        <v>0</v>
      </c>
      <c r="I686" s="7"/>
      <c r="J686" s="8"/>
      <c r="K686" s="8"/>
      <c r="L686" s="9"/>
      <c r="M686" s="10"/>
      <c r="N686" s="8"/>
      <c r="O686" s="12"/>
      <c r="P686" s="13"/>
      <c r="Q686" s="14">
        <f>Tabela1[[#This Row],[QTDE/ Fabricação]]-Tabela1[[#This Row],[QTE]]</f>
        <v>0</v>
      </c>
      <c r="R686" s="19">
        <f t="shared" si="102"/>
        <v>0</v>
      </c>
      <c r="S686" s="19">
        <f t="shared" si="101"/>
        <v>0</v>
      </c>
      <c r="T686" s="20">
        <f t="shared" si="103"/>
        <v>0</v>
      </c>
      <c r="U686" s="17">
        <f>IFERROR(SUMIF('LISTA DE EMBARQUE'!B:B,MICRO!E:E,'LISTA DE EMBARQUE'!G:G),"")</f>
        <v>0</v>
      </c>
      <c r="V686" s="12" t="str">
        <f>IFERROR(VLOOKUP(Tabela1[[#This Row],[COD.MDE]],'LISTA DE EMBARQUE'!B:L,11,0),"")</f>
        <v/>
      </c>
      <c r="W686" s="13" t="str">
        <f>IFERROR(COUNTIF(#REF!,Tabela1[[#This Row],[Colunas5]]),"")</f>
        <v/>
      </c>
      <c r="X686" s="14">
        <f>Tabela1[[#This Row],[QIANTIDADE EXPEDIDA]]*Tabela1[[#This Row],[PESO UNI]]</f>
        <v>0</v>
      </c>
      <c r="Y686" s="14">
        <f t="shared" si="104"/>
        <v>0</v>
      </c>
      <c r="Z686" s="21">
        <f>Tabela1[[#This Row],[PESO TOTAL]]-Tabela1[[#This Row],[Peso Expedido]]</f>
        <v>0</v>
      </c>
      <c r="AA686" s="18"/>
      <c r="AB686" s="40"/>
      <c r="AC686" s="40"/>
      <c r="AD686" s="40"/>
      <c r="AE686" s="40"/>
      <c r="AF686" s="40"/>
      <c r="AG686" s="40"/>
      <c r="AH686" s="40"/>
      <c r="AI686" s="40" t="str">
        <f t="shared" si="108"/>
        <v>ok</v>
      </c>
      <c r="AJ686"/>
      <c r="AK686" t="str">
        <f>Tabela1[[#This Row],[Coluna1]]&amp;Tabela1[[#This Row],[PEDIDO]]</f>
        <v/>
      </c>
      <c r="AL686"/>
      <c r="AM686"/>
      <c r="AN686"/>
      <c r="AO686" t="str">
        <f t="shared" si="105"/>
        <v>/</v>
      </c>
      <c r="AP686" t="str">
        <f>Tabela1[[#This Row],[TAG]]&amp;Tabela1[[#This Row],[PEDIDO]]&amp;Tabela1[[#This Row],[PRODUTO]]</f>
        <v/>
      </c>
      <c r="AQ686" s="23" t="str">
        <f>Tabela1[[#This Row],[PRODUTO]]&amp;Tabela1[[#This Row],[TAG]]</f>
        <v/>
      </c>
      <c r="AR686" s="183">
        <f>Tabela1[[#This Row],[PESO TOTAL]]*Tabela1[[#This Row],[MATÉRIA PRIMA]]</f>
        <v>0</v>
      </c>
      <c r="AS686" s="28">
        <f>Tabela1[[#This Row],[PESO TOTAL]]*Tabela1[[#This Row],[PREPARAÇÃO ]]</f>
        <v>0</v>
      </c>
      <c r="AT686" s="28">
        <f>Tabela1[[#This Row],[PESO TOTAL]]*Tabela1[[#This Row],[CALDEIRARIA]]</f>
        <v>0</v>
      </c>
      <c r="AU686" s="28">
        <f>Tabela1[[#This Row],[PESO TOTAL]]*Tabela1[[#This Row],[SOLDA]]</f>
        <v>0</v>
      </c>
      <c r="AV686" s="28">
        <f>Tabela1[[#This Row],[PESO TOTAL]]*Tabela1[[#This Row],[ACABAMENTO]]</f>
        <v>0</v>
      </c>
      <c r="AW686" s="28">
        <f>Tabela1[[#This Row],[PESO TOTAL]]*Tabela1[[#This Row],[PRONTO ACABADO]]</f>
        <v>0</v>
      </c>
      <c r="AX686" s="28">
        <f>Tabela1[[#This Row],[PESO TOTAL]]*Tabela1[[#This Row],[EXPEDIÇÃO ]]</f>
        <v>0</v>
      </c>
      <c r="AY686" s="28" t="str">
        <f>Tabela1[[#This Row],[PEDIDO]]&amp;Tabela1[[#This Row],[PRODUTO]]</f>
        <v/>
      </c>
      <c r="AZ686" s="44">
        <f>IF(AF686="",0,IF(ISTEXT(AF686),H686*VALUE(SUBSTITUTE(AF686,"%",""))/100,H686*AF686))-Tabela1[[#This Row],[PRONTO ACABADO2]]</f>
        <v>0</v>
      </c>
      <c r="BA686" s="44">
        <f>IF(AG686="",0,IF(ISTEXT(AG686),H686*VALUE(SUBSTITUTE(AG686,"%",""))/100,H686*AG686))-Tabela1[[#This Row],[PESO EXPEDIDO2]]</f>
        <v>0</v>
      </c>
      <c r="BB686" s="44">
        <f t="shared" si="106"/>
        <v>0</v>
      </c>
      <c r="BC686" s="44">
        <f t="shared" si="107"/>
        <v>0</v>
      </c>
      <c r="BD686" s="44"/>
    </row>
    <row r="687" spans="1:56" ht="15.75" hidden="1" customHeight="1" x14ac:dyDescent="0.25">
      <c r="A687" s="6"/>
      <c r="B687" s="22"/>
      <c r="C687" s="7"/>
      <c r="D687" s="46"/>
      <c r="E687" s="7"/>
      <c r="F687" s="7"/>
      <c r="G687" s="44"/>
      <c r="H687" s="41">
        <f>Tabela1[[#This Row],[PESO UNI]]*Tabela1[[#This Row],[QTE]]</f>
        <v>0</v>
      </c>
      <c r="I687" s="7"/>
      <c r="J687" s="8"/>
      <c r="K687" s="8"/>
      <c r="L687" s="9"/>
      <c r="M687" s="10"/>
      <c r="N687" s="8"/>
      <c r="O687" s="12"/>
      <c r="P687" s="13"/>
      <c r="Q687" s="14">
        <f>Tabela1[[#This Row],[QTDE/ Fabricação]]-Tabela1[[#This Row],[QTE]]</f>
        <v>0</v>
      </c>
      <c r="R687" s="19">
        <f t="shared" si="102"/>
        <v>0</v>
      </c>
      <c r="S687" s="19">
        <f t="shared" si="101"/>
        <v>0</v>
      </c>
      <c r="T687" s="20">
        <f t="shared" si="103"/>
        <v>0</v>
      </c>
      <c r="U687" s="17">
        <f>IFERROR(SUMIF('LISTA DE EMBARQUE'!B:B,MICRO!E:E,'LISTA DE EMBARQUE'!G:G),"")</f>
        <v>0</v>
      </c>
      <c r="V687" s="12" t="str">
        <f>IFERROR(VLOOKUP(Tabela1[[#This Row],[COD.MDE]],'LISTA DE EMBARQUE'!B:L,11,0),"")</f>
        <v/>
      </c>
      <c r="W687" s="13" t="str">
        <f>IFERROR(COUNTIF(#REF!,Tabela1[[#This Row],[Colunas5]]),"")</f>
        <v/>
      </c>
      <c r="X687" s="14">
        <f>Tabela1[[#This Row],[QIANTIDADE EXPEDIDA]]*Tabela1[[#This Row],[PESO UNI]]</f>
        <v>0</v>
      </c>
      <c r="Y687" s="14">
        <f t="shared" si="104"/>
        <v>0</v>
      </c>
      <c r="Z687" s="21">
        <f>Tabela1[[#This Row],[PESO TOTAL]]-Tabela1[[#This Row],[Peso Expedido]]</f>
        <v>0</v>
      </c>
      <c r="AA687" s="18"/>
      <c r="AB687" s="40"/>
      <c r="AC687" s="40"/>
      <c r="AD687" s="40"/>
      <c r="AE687" s="40"/>
      <c r="AF687" s="40"/>
      <c r="AG687" s="40"/>
      <c r="AH687" s="40"/>
      <c r="AI687" s="40" t="str">
        <f t="shared" si="108"/>
        <v>ok</v>
      </c>
      <c r="AJ687"/>
      <c r="AK687" t="str">
        <f>Tabela1[[#This Row],[Coluna1]]&amp;Tabela1[[#This Row],[PEDIDO]]</f>
        <v/>
      </c>
      <c r="AL687"/>
      <c r="AM687"/>
      <c r="AN687"/>
      <c r="AO687" t="str">
        <f t="shared" si="105"/>
        <v>/</v>
      </c>
      <c r="AP687" t="str">
        <f>Tabela1[[#This Row],[TAG]]&amp;Tabela1[[#This Row],[PEDIDO]]&amp;Tabela1[[#This Row],[PRODUTO]]</f>
        <v/>
      </c>
      <c r="AQ687" s="23" t="str">
        <f>Tabela1[[#This Row],[PRODUTO]]&amp;Tabela1[[#This Row],[TAG]]</f>
        <v/>
      </c>
      <c r="AR687" s="183">
        <f>Tabela1[[#This Row],[PESO TOTAL]]*Tabela1[[#This Row],[MATÉRIA PRIMA]]</f>
        <v>0</v>
      </c>
      <c r="AS687" s="28">
        <f>Tabela1[[#This Row],[PESO TOTAL]]*Tabela1[[#This Row],[PREPARAÇÃO ]]</f>
        <v>0</v>
      </c>
      <c r="AT687" s="28">
        <f>Tabela1[[#This Row],[PESO TOTAL]]*Tabela1[[#This Row],[CALDEIRARIA]]</f>
        <v>0</v>
      </c>
      <c r="AU687" s="28">
        <f>Tabela1[[#This Row],[PESO TOTAL]]*Tabela1[[#This Row],[SOLDA]]</f>
        <v>0</v>
      </c>
      <c r="AV687" s="28">
        <f>Tabela1[[#This Row],[PESO TOTAL]]*Tabela1[[#This Row],[ACABAMENTO]]</f>
        <v>0</v>
      </c>
      <c r="AW687" s="28">
        <f>Tabela1[[#This Row],[PESO TOTAL]]*Tabela1[[#This Row],[PRONTO ACABADO]]</f>
        <v>0</v>
      </c>
      <c r="AX687" s="28">
        <f>Tabela1[[#This Row],[PESO TOTAL]]*Tabela1[[#This Row],[EXPEDIÇÃO ]]</f>
        <v>0</v>
      </c>
      <c r="AY687" s="28" t="str">
        <f>Tabela1[[#This Row],[PEDIDO]]&amp;Tabela1[[#This Row],[PRODUTO]]</f>
        <v/>
      </c>
      <c r="AZ687" s="44">
        <f>IF(AF687="",0,IF(ISTEXT(AF687),H687*VALUE(SUBSTITUTE(AF687,"%",""))/100,H687*AF687))-Tabela1[[#This Row],[PRONTO ACABADO2]]</f>
        <v>0</v>
      </c>
      <c r="BA687" s="44">
        <f>IF(AG687="",0,IF(ISTEXT(AG687),H687*VALUE(SUBSTITUTE(AG687,"%",""))/100,H687*AG687))-Tabela1[[#This Row],[PESO EXPEDIDO2]]</f>
        <v>0</v>
      </c>
      <c r="BB687" s="44">
        <f t="shared" si="106"/>
        <v>0</v>
      </c>
      <c r="BC687" s="44">
        <f t="shared" si="107"/>
        <v>0</v>
      </c>
      <c r="BD687" s="44"/>
    </row>
    <row r="688" spans="1:56" ht="15.75" hidden="1" customHeight="1" x14ac:dyDescent="0.25">
      <c r="A688" s="6"/>
      <c r="B688" s="22"/>
      <c r="C688" s="7"/>
      <c r="D688" s="46"/>
      <c r="E688" s="7"/>
      <c r="F688" s="7"/>
      <c r="G688" s="44"/>
      <c r="H688" s="41">
        <f>Tabela1[[#This Row],[PESO UNI]]*Tabela1[[#This Row],[QTE]]</f>
        <v>0</v>
      </c>
      <c r="I688" s="7"/>
      <c r="J688" s="8"/>
      <c r="K688" s="8"/>
      <c r="L688" s="9"/>
      <c r="M688" s="10"/>
      <c r="N688" s="8"/>
      <c r="O688" s="12"/>
      <c r="P688" s="13"/>
      <c r="Q688" s="14">
        <f>Tabela1[[#This Row],[QTDE/ Fabricação]]-Tabela1[[#This Row],[QTE]]</f>
        <v>0</v>
      </c>
      <c r="R688" s="19">
        <f t="shared" si="102"/>
        <v>0</v>
      </c>
      <c r="S688" s="19">
        <f t="shared" si="101"/>
        <v>0</v>
      </c>
      <c r="T688" s="20">
        <f t="shared" si="103"/>
        <v>0</v>
      </c>
      <c r="U688" s="17">
        <f>IFERROR(SUMIF('LISTA DE EMBARQUE'!B:B,MICRO!E:E,'LISTA DE EMBARQUE'!G:G),"")</f>
        <v>0</v>
      </c>
      <c r="V688" s="12" t="str">
        <f>IFERROR(VLOOKUP(Tabela1[[#This Row],[COD.MDE]],'LISTA DE EMBARQUE'!B:L,11,0),"")</f>
        <v/>
      </c>
      <c r="W688" s="13" t="str">
        <f>IFERROR(COUNTIF(#REF!,Tabela1[[#This Row],[Colunas5]]),"")</f>
        <v/>
      </c>
      <c r="X688" s="14">
        <f>Tabela1[[#This Row],[QIANTIDADE EXPEDIDA]]*Tabela1[[#This Row],[PESO UNI]]</f>
        <v>0</v>
      </c>
      <c r="Y688" s="14">
        <f t="shared" si="104"/>
        <v>0</v>
      </c>
      <c r="Z688" s="21">
        <f>Tabela1[[#This Row],[PESO TOTAL]]-Tabela1[[#This Row],[Peso Expedido]]</f>
        <v>0</v>
      </c>
      <c r="AA688" s="18"/>
      <c r="AB688" s="40"/>
      <c r="AC688" s="40"/>
      <c r="AD688" s="40"/>
      <c r="AE688" s="40"/>
      <c r="AF688" s="40"/>
      <c r="AG688" s="40"/>
      <c r="AH688" s="40"/>
      <c r="AI688" s="40" t="str">
        <f t="shared" si="108"/>
        <v>ok</v>
      </c>
      <c r="AJ688"/>
      <c r="AK688" t="str">
        <f>Tabela1[[#This Row],[Coluna1]]&amp;Tabela1[[#This Row],[PEDIDO]]</f>
        <v/>
      </c>
      <c r="AL688"/>
      <c r="AM688"/>
      <c r="AN688"/>
      <c r="AO688" t="str">
        <f t="shared" si="105"/>
        <v>/</v>
      </c>
      <c r="AP688" t="str">
        <f>Tabela1[[#This Row],[TAG]]&amp;Tabela1[[#This Row],[PEDIDO]]&amp;Tabela1[[#This Row],[PRODUTO]]</f>
        <v/>
      </c>
      <c r="AQ688" s="23" t="str">
        <f>Tabela1[[#This Row],[PRODUTO]]&amp;Tabela1[[#This Row],[TAG]]</f>
        <v/>
      </c>
      <c r="AR688" s="183">
        <f>Tabela1[[#This Row],[PESO TOTAL]]*Tabela1[[#This Row],[MATÉRIA PRIMA]]</f>
        <v>0</v>
      </c>
      <c r="AS688" s="28">
        <f>Tabela1[[#This Row],[PESO TOTAL]]*Tabela1[[#This Row],[PREPARAÇÃO ]]</f>
        <v>0</v>
      </c>
      <c r="AT688" s="28">
        <f>Tabela1[[#This Row],[PESO TOTAL]]*Tabela1[[#This Row],[CALDEIRARIA]]</f>
        <v>0</v>
      </c>
      <c r="AU688" s="28">
        <f>Tabela1[[#This Row],[PESO TOTAL]]*Tabela1[[#This Row],[SOLDA]]</f>
        <v>0</v>
      </c>
      <c r="AV688" s="28">
        <f>Tabela1[[#This Row],[PESO TOTAL]]*Tabela1[[#This Row],[ACABAMENTO]]</f>
        <v>0</v>
      </c>
      <c r="AW688" s="28">
        <f>Tabela1[[#This Row],[PESO TOTAL]]*Tabela1[[#This Row],[PRONTO ACABADO]]</f>
        <v>0</v>
      </c>
      <c r="AX688" s="28">
        <f>Tabela1[[#This Row],[PESO TOTAL]]*Tabela1[[#This Row],[EXPEDIÇÃO ]]</f>
        <v>0</v>
      </c>
      <c r="AY688" s="28" t="str">
        <f>Tabela1[[#This Row],[PEDIDO]]&amp;Tabela1[[#This Row],[PRODUTO]]</f>
        <v/>
      </c>
      <c r="AZ688" s="44">
        <f>IF(AF688="",0,IF(ISTEXT(AF688),H688*VALUE(SUBSTITUTE(AF688,"%",""))/100,H688*AF688))-Tabela1[[#This Row],[PRONTO ACABADO2]]</f>
        <v>0</v>
      </c>
      <c r="BA688" s="44">
        <f>IF(AG688="",0,IF(ISTEXT(AG688),H688*VALUE(SUBSTITUTE(AG688,"%",""))/100,H688*AG688))-Tabela1[[#This Row],[PESO EXPEDIDO2]]</f>
        <v>0</v>
      </c>
      <c r="BB688" s="44">
        <f t="shared" si="106"/>
        <v>0</v>
      </c>
      <c r="BC688" s="44">
        <f t="shared" si="107"/>
        <v>0</v>
      </c>
      <c r="BD688" s="44"/>
    </row>
    <row r="689" spans="1:56" ht="15.75" hidden="1" customHeight="1" x14ac:dyDescent="0.25">
      <c r="A689" s="6"/>
      <c r="B689" s="22"/>
      <c r="C689" s="7"/>
      <c r="D689" s="46"/>
      <c r="E689" s="7"/>
      <c r="F689" s="7"/>
      <c r="G689" s="44"/>
      <c r="H689" s="41">
        <f>Tabela1[[#This Row],[PESO UNI]]*Tabela1[[#This Row],[QTE]]</f>
        <v>0</v>
      </c>
      <c r="I689" s="7"/>
      <c r="J689" s="8"/>
      <c r="K689" s="8"/>
      <c r="L689" s="9"/>
      <c r="M689" s="10"/>
      <c r="N689" s="8"/>
      <c r="O689" s="12"/>
      <c r="P689" s="13"/>
      <c r="Q689" s="14">
        <f>Tabela1[[#This Row],[QTDE/ Fabricação]]-Tabela1[[#This Row],[QTE]]</f>
        <v>0</v>
      </c>
      <c r="R689" s="19">
        <f t="shared" si="102"/>
        <v>0</v>
      </c>
      <c r="S689" s="19">
        <f t="shared" si="101"/>
        <v>0</v>
      </c>
      <c r="T689" s="20">
        <f t="shared" si="103"/>
        <v>0</v>
      </c>
      <c r="U689" s="17">
        <f>IFERROR(SUMIF('LISTA DE EMBARQUE'!B:B,MICRO!E:E,'LISTA DE EMBARQUE'!G:G),"")</f>
        <v>0</v>
      </c>
      <c r="V689" s="12" t="str">
        <f>IFERROR(VLOOKUP(Tabela1[[#This Row],[COD.MDE]],'LISTA DE EMBARQUE'!B:L,11,0),"")</f>
        <v/>
      </c>
      <c r="W689" s="13" t="str">
        <f>IFERROR(COUNTIF(#REF!,Tabela1[[#This Row],[Colunas5]]),"")</f>
        <v/>
      </c>
      <c r="X689" s="14">
        <f>Tabela1[[#This Row],[QIANTIDADE EXPEDIDA]]*Tabela1[[#This Row],[PESO UNI]]</f>
        <v>0</v>
      </c>
      <c r="Y689" s="14">
        <f t="shared" si="104"/>
        <v>0</v>
      </c>
      <c r="Z689" s="21">
        <f>Tabela1[[#This Row],[PESO TOTAL]]-Tabela1[[#This Row],[Peso Expedido]]</f>
        <v>0</v>
      </c>
      <c r="AA689" s="18"/>
      <c r="AB689" s="40"/>
      <c r="AC689" s="40"/>
      <c r="AD689" s="40"/>
      <c r="AE689" s="40"/>
      <c r="AF689" s="40"/>
      <c r="AG689" s="40"/>
      <c r="AH689" s="40"/>
      <c r="AI689" s="40" t="str">
        <f t="shared" si="108"/>
        <v>ok</v>
      </c>
      <c r="AJ689"/>
      <c r="AK689" t="str">
        <f>Tabela1[[#This Row],[Coluna1]]&amp;Tabela1[[#This Row],[PEDIDO]]</f>
        <v/>
      </c>
      <c r="AL689"/>
      <c r="AM689"/>
      <c r="AN689"/>
      <c r="AO689" t="str">
        <f t="shared" si="105"/>
        <v>/</v>
      </c>
      <c r="AP689" t="str">
        <f>Tabela1[[#This Row],[TAG]]&amp;Tabela1[[#This Row],[PEDIDO]]&amp;Tabela1[[#This Row],[PRODUTO]]</f>
        <v/>
      </c>
      <c r="AQ689" s="23" t="str">
        <f>Tabela1[[#This Row],[PRODUTO]]&amp;Tabela1[[#This Row],[TAG]]</f>
        <v/>
      </c>
      <c r="AR689" s="183">
        <f>Tabela1[[#This Row],[PESO TOTAL]]*Tabela1[[#This Row],[MATÉRIA PRIMA]]</f>
        <v>0</v>
      </c>
      <c r="AS689" s="28">
        <f>Tabela1[[#This Row],[PESO TOTAL]]*Tabela1[[#This Row],[PREPARAÇÃO ]]</f>
        <v>0</v>
      </c>
      <c r="AT689" s="28">
        <f>Tabela1[[#This Row],[PESO TOTAL]]*Tabela1[[#This Row],[CALDEIRARIA]]</f>
        <v>0</v>
      </c>
      <c r="AU689" s="28">
        <f>Tabela1[[#This Row],[PESO TOTAL]]*Tabela1[[#This Row],[SOLDA]]</f>
        <v>0</v>
      </c>
      <c r="AV689" s="28">
        <f>Tabela1[[#This Row],[PESO TOTAL]]*Tabela1[[#This Row],[ACABAMENTO]]</f>
        <v>0</v>
      </c>
      <c r="AW689" s="28">
        <f>Tabela1[[#This Row],[PESO TOTAL]]*Tabela1[[#This Row],[PRONTO ACABADO]]</f>
        <v>0</v>
      </c>
      <c r="AX689" s="28">
        <f>Tabela1[[#This Row],[PESO TOTAL]]*Tabela1[[#This Row],[EXPEDIÇÃO ]]</f>
        <v>0</v>
      </c>
      <c r="AY689" s="28" t="str">
        <f>Tabela1[[#This Row],[PEDIDO]]&amp;Tabela1[[#This Row],[PRODUTO]]</f>
        <v/>
      </c>
      <c r="AZ689" s="44">
        <f>IF(AF689="",0,IF(ISTEXT(AF689),H689*VALUE(SUBSTITUTE(AF689,"%",""))/100,H689*AF689))-Tabela1[[#This Row],[PRONTO ACABADO2]]</f>
        <v>0</v>
      </c>
      <c r="BA689" s="44">
        <f>IF(AG689="",0,IF(ISTEXT(AG689),H689*VALUE(SUBSTITUTE(AG689,"%",""))/100,H689*AG689))-Tabela1[[#This Row],[PESO EXPEDIDO2]]</f>
        <v>0</v>
      </c>
      <c r="BB689" s="44">
        <f t="shared" si="106"/>
        <v>0</v>
      </c>
      <c r="BC689" s="44">
        <f t="shared" si="107"/>
        <v>0</v>
      </c>
      <c r="BD689" s="44"/>
    </row>
    <row r="690" spans="1:56" ht="15.75" hidden="1" customHeight="1" x14ac:dyDescent="0.25">
      <c r="A690" s="6"/>
      <c r="B690" s="22"/>
      <c r="C690" s="7"/>
      <c r="D690" s="46"/>
      <c r="E690" s="7"/>
      <c r="F690" s="7"/>
      <c r="G690" s="44"/>
      <c r="H690" s="41">
        <f>Tabela1[[#This Row],[PESO UNI]]*Tabela1[[#This Row],[QTE]]</f>
        <v>0</v>
      </c>
      <c r="I690" s="7"/>
      <c r="J690" s="8"/>
      <c r="K690" s="8"/>
      <c r="L690" s="9"/>
      <c r="M690" s="10"/>
      <c r="N690" s="8"/>
      <c r="O690" s="12"/>
      <c r="P690" s="13"/>
      <c r="Q690" s="14">
        <f>Tabela1[[#This Row],[QTDE/ Fabricação]]-Tabela1[[#This Row],[QTE]]</f>
        <v>0</v>
      </c>
      <c r="R690" s="19">
        <f t="shared" si="102"/>
        <v>0</v>
      </c>
      <c r="S690" s="19">
        <f t="shared" si="101"/>
        <v>0</v>
      </c>
      <c r="T690" s="20">
        <f t="shared" si="103"/>
        <v>0</v>
      </c>
      <c r="U690" s="17">
        <f>IFERROR(SUMIF('LISTA DE EMBARQUE'!B:B,MICRO!E:E,'LISTA DE EMBARQUE'!G:G),"")</f>
        <v>0</v>
      </c>
      <c r="V690" s="12" t="str">
        <f>IFERROR(VLOOKUP(Tabela1[[#This Row],[COD.MDE]],'LISTA DE EMBARQUE'!B:L,11,0),"")</f>
        <v/>
      </c>
      <c r="W690" s="13" t="str">
        <f>IFERROR(COUNTIF(#REF!,Tabela1[[#This Row],[Colunas5]]),"")</f>
        <v/>
      </c>
      <c r="X690" s="14">
        <f>Tabela1[[#This Row],[QIANTIDADE EXPEDIDA]]*Tabela1[[#This Row],[PESO UNI]]</f>
        <v>0</v>
      </c>
      <c r="Y690" s="14">
        <f t="shared" si="104"/>
        <v>0</v>
      </c>
      <c r="Z690" s="21">
        <f>Tabela1[[#This Row],[PESO TOTAL]]-Tabela1[[#This Row],[Peso Expedido]]</f>
        <v>0</v>
      </c>
      <c r="AA690" s="18"/>
      <c r="AB690" s="40"/>
      <c r="AC690" s="40"/>
      <c r="AD690" s="40"/>
      <c r="AE690" s="40"/>
      <c r="AF690" s="40"/>
      <c r="AG690" s="40"/>
      <c r="AH690" s="40"/>
      <c r="AI690" s="40" t="str">
        <f t="shared" si="108"/>
        <v>ok</v>
      </c>
      <c r="AJ690"/>
      <c r="AK690" t="str">
        <f>Tabela1[[#This Row],[Coluna1]]&amp;Tabela1[[#This Row],[PEDIDO]]</f>
        <v/>
      </c>
      <c r="AL690"/>
      <c r="AM690"/>
      <c r="AN690"/>
      <c r="AO690" t="str">
        <f t="shared" si="105"/>
        <v>/</v>
      </c>
      <c r="AP690" t="str">
        <f>Tabela1[[#This Row],[TAG]]&amp;Tabela1[[#This Row],[PEDIDO]]&amp;Tabela1[[#This Row],[PRODUTO]]</f>
        <v/>
      </c>
      <c r="AQ690" s="23" t="str">
        <f>Tabela1[[#This Row],[PRODUTO]]&amp;Tabela1[[#This Row],[TAG]]</f>
        <v/>
      </c>
      <c r="AR690" s="183">
        <f>Tabela1[[#This Row],[PESO TOTAL]]*Tabela1[[#This Row],[MATÉRIA PRIMA]]</f>
        <v>0</v>
      </c>
      <c r="AS690" s="28">
        <f>Tabela1[[#This Row],[PESO TOTAL]]*Tabela1[[#This Row],[PREPARAÇÃO ]]</f>
        <v>0</v>
      </c>
      <c r="AT690" s="28">
        <f>Tabela1[[#This Row],[PESO TOTAL]]*Tabela1[[#This Row],[CALDEIRARIA]]</f>
        <v>0</v>
      </c>
      <c r="AU690" s="28">
        <f>Tabela1[[#This Row],[PESO TOTAL]]*Tabela1[[#This Row],[SOLDA]]</f>
        <v>0</v>
      </c>
      <c r="AV690" s="28">
        <f>Tabela1[[#This Row],[PESO TOTAL]]*Tabela1[[#This Row],[ACABAMENTO]]</f>
        <v>0</v>
      </c>
      <c r="AW690" s="28">
        <f>Tabela1[[#This Row],[PESO TOTAL]]*Tabela1[[#This Row],[PRONTO ACABADO]]</f>
        <v>0</v>
      </c>
      <c r="AX690" s="28">
        <f>Tabela1[[#This Row],[PESO TOTAL]]*Tabela1[[#This Row],[EXPEDIÇÃO ]]</f>
        <v>0</v>
      </c>
      <c r="AY690" s="28" t="str">
        <f>Tabela1[[#This Row],[PEDIDO]]&amp;Tabela1[[#This Row],[PRODUTO]]</f>
        <v/>
      </c>
      <c r="AZ690" s="44">
        <f>IF(AF690="",0,IF(ISTEXT(AF690),H690*VALUE(SUBSTITUTE(AF690,"%",""))/100,H690*AF690))-Tabela1[[#This Row],[PRONTO ACABADO2]]</f>
        <v>0</v>
      </c>
      <c r="BA690" s="44">
        <f>IF(AG690="",0,IF(ISTEXT(AG690),H690*VALUE(SUBSTITUTE(AG690,"%",""))/100,H690*AG690))-Tabela1[[#This Row],[PESO EXPEDIDO2]]</f>
        <v>0</v>
      </c>
      <c r="BB690" s="44">
        <f t="shared" si="106"/>
        <v>0</v>
      </c>
      <c r="BC690" s="44">
        <f t="shared" si="107"/>
        <v>0</v>
      </c>
      <c r="BD690" s="44"/>
    </row>
    <row r="691" spans="1:56" ht="15.75" hidden="1" customHeight="1" x14ac:dyDescent="0.25">
      <c r="A691" s="6"/>
      <c r="B691" s="22"/>
      <c r="C691" s="7"/>
      <c r="D691" s="46"/>
      <c r="E691" s="7"/>
      <c r="F691" s="7"/>
      <c r="G691" s="44"/>
      <c r="H691" s="41">
        <f>Tabela1[[#This Row],[PESO UNI]]*Tabela1[[#This Row],[QTE]]</f>
        <v>0</v>
      </c>
      <c r="I691" s="7"/>
      <c r="J691" s="8"/>
      <c r="K691" s="8"/>
      <c r="L691" s="9"/>
      <c r="M691" s="10"/>
      <c r="N691" s="8"/>
      <c r="O691" s="12"/>
      <c r="P691" s="13"/>
      <c r="Q691" s="14">
        <f>Tabela1[[#This Row],[QTDE/ Fabricação]]-Tabela1[[#This Row],[QTE]]</f>
        <v>0</v>
      </c>
      <c r="R691" s="19">
        <f t="shared" si="102"/>
        <v>0</v>
      </c>
      <c r="S691" s="19">
        <f t="shared" si="101"/>
        <v>0</v>
      </c>
      <c r="T691" s="20">
        <f t="shared" si="103"/>
        <v>0</v>
      </c>
      <c r="U691" s="17">
        <f>IFERROR(SUMIF('LISTA DE EMBARQUE'!B:B,MICRO!E:E,'LISTA DE EMBARQUE'!G:G),"")</f>
        <v>0</v>
      </c>
      <c r="V691" s="12" t="str">
        <f>IFERROR(VLOOKUP(Tabela1[[#This Row],[COD.MDE]],'LISTA DE EMBARQUE'!B:L,11,0),"")</f>
        <v/>
      </c>
      <c r="W691" s="13" t="str">
        <f>IFERROR(COUNTIF(#REF!,Tabela1[[#This Row],[Colunas5]]),"")</f>
        <v/>
      </c>
      <c r="X691" s="14">
        <f>Tabela1[[#This Row],[QIANTIDADE EXPEDIDA]]*Tabela1[[#This Row],[PESO UNI]]</f>
        <v>0</v>
      </c>
      <c r="Y691" s="14">
        <f t="shared" si="104"/>
        <v>0</v>
      </c>
      <c r="Z691" s="21">
        <f>Tabela1[[#This Row],[PESO TOTAL]]-Tabela1[[#This Row],[Peso Expedido]]</f>
        <v>0</v>
      </c>
      <c r="AA691" s="18"/>
      <c r="AB691" s="40"/>
      <c r="AC691" s="40"/>
      <c r="AD691" s="40"/>
      <c r="AE691" s="40"/>
      <c r="AF691" s="40"/>
      <c r="AG691" s="40"/>
      <c r="AH691" s="40"/>
      <c r="AI691" s="40" t="str">
        <f t="shared" si="108"/>
        <v>ok</v>
      </c>
      <c r="AJ691"/>
      <c r="AK691" t="str">
        <f>Tabela1[[#This Row],[Coluna1]]&amp;Tabela1[[#This Row],[PEDIDO]]</f>
        <v/>
      </c>
      <c r="AL691"/>
      <c r="AM691"/>
      <c r="AN691"/>
      <c r="AO691" t="str">
        <f t="shared" si="105"/>
        <v>/</v>
      </c>
      <c r="AP691" t="str">
        <f>Tabela1[[#This Row],[TAG]]&amp;Tabela1[[#This Row],[PEDIDO]]&amp;Tabela1[[#This Row],[PRODUTO]]</f>
        <v/>
      </c>
      <c r="AQ691" s="23" t="str">
        <f>Tabela1[[#This Row],[PRODUTO]]&amp;Tabela1[[#This Row],[TAG]]</f>
        <v/>
      </c>
      <c r="AR691" s="183">
        <f>Tabela1[[#This Row],[PESO TOTAL]]*Tabela1[[#This Row],[MATÉRIA PRIMA]]</f>
        <v>0</v>
      </c>
      <c r="AS691" s="28">
        <f>Tabela1[[#This Row],[PESO TOTAL]]*Tabela1[[#This Row],[PREPARAÇÃO ]]</f>
        <v>0</v>
      </c>
      <c r="AT691" s="28">
        <f>Tabela1[[#This Row],[PESO TOTAL]]*Tabela1[[#This Row],[CALDEIRARIA]]</f>
        <v>0</v>
      </c>
      <c r="AU691" s="28">
        <f>Tabela1[[#This Row],[PESO TOTAL]]*Tabela1[[#This Row],[SOLDA]]</f>
        <v>0</v>
      </c>
      <c r="AV691" s="28">
        <f>Tabela1[[#This Row],[PESO TOTAL]]*Tabela1[[#This Row],[ACABAMENTO]]</f>
        <v>0</v>
      </c>
      <c r="AW691" s="28">
        <f>Tabela1[[#This Row],[PESO TOTAL]]*Tabela1[[#This Row],[PRONTO ACABADO]]</f>
        <v>0</v>
      </c>
      <c r="AX691" s="28">
        <f>Tabela1[[#This Row],[PESO TOTAL]]*Tabela1[[#This Row],[EXPEDIÇÃO ]]</f>
        <v>0</v>
      </c>
      <c r="AY691" s="28" t="str">
        <f>Tabela1[[#This Row],[PEDIDO]]&amp;Tabela1[[#This Row],[PRODUTO]]</f>
        <v/>
      </c>
      <c r="AZ691" s="44">
        <f>IF(AF691="",0,IF(ISTEXT(AF691),H691*VALUE(SUBSTITUTE(AF691,"%",""))/100,H691*AF691))-Tabela1[[#This Row],[PRONTO ACABADO2]]</f>
        <v>0</v>
      </c>
      <c r="BA691" s="44">
        <f>IF(AG691="",0,IF(ISTEXT(AG691),H691*VALUE(SUBSTITUTE(AG691,"%",""))/100,H691*AG691))-Tabela1[[#This Row],[PESO EXPEDIDO2]]</f>
        <v>0</v>
      </c>
      <c r="BB691" s="44">
        <f t="shared" si="106"/>
        <v>0</v>
      </c>
      <c r="BC691" s="44">
        <f t="shared" si="107"/>
        <v>0</v>
      </c>
      <c r="BD691" s="44"/>
    </row>
    <row r="692" spans="1:56" ht="15.75" hidden="1" customHeight="1" x14ac:dyDescent="0.25">
      <c r="A692" s="6"/>
      <c r="B692" s="22"/>
      <c r="C692" s="7"/>
      <c r="D692" s="46"/>
      <c r="E692" s="7"/>
      <c r="F692" s="7"/>
      <c r="G692" s="44"/>
      <c r="H692" s="41">
        <f>Tabela1[[#This Row],[PESO UNI]]*Tabela1[[#This Row],[QTE]]</f>
        <v>0</v>
      </c>
      <c r="I692" s="7"/>
      <c r="J692" s="8"/>
      <c r="K692" s="8"/>
      <c r="L692" s="9"/>
      <c r="M692" s="10"/>
      <c r="N692" s="8"/>
      <c r="O692" s="12"/>
      <c r="P692" s="13"/>
      <c r="Q692" s="14">
        <f>Tabela1[[#This Row],[QTDE/ Fabricação]]-Tabela1[[#This Row],[QTE]]</f>
        <v>0</v>
      </c>
      <c r="R692" s="19">
        <f t="shared" si="102"/>
        <v>0</v>
      </c>
      <c r="S692" s="19">
        <f t="shared" si="101"/>
        <v>0</v>
      </c>
      <c r="T692" s="20">
        <f t="shared" si="103"/>
        <v>0</v>
      </c>
      <c r="U692" s="17">
        <f>IFERROR(SUMIF('LISTA DE EMBARQUE'!B:B,MICRO!E:E,'LISTA DE EMBARQUE'!G:G),"")</f>
        <v>0</v>
      </c>
      <c r="V692" s="12" t="str">
        <f>IFERROR(VLOOKUP(Tabela1[[#This Row],[COD.MDE]],'LISTA DE EMBARQUE'!B:L,11,0),"")</f>
        <v/>
      </c>
      <c r="W692" s="13" t="str">
        <f>IFERROR(COUNTIF(#REF!,Tabela1[[#This Row],[Colunas5]]),"")</f>
        <v/>
      </c>
      <c r="X692" s="14">
        <f>Tabela1[[#This Row],[QIANTIDADE EXPEDIDA]]*Tabela1[[#This Row],[PESO UNI]]</f>
        <v>0</v>
      </c>
      <c r="Y692" s="14">
        <f t="shared" si="104"/>
        <v>0</v>
      </c>
      <c r="Z692" s="21">
        <f>Tabela1[[#This Row],[PESO TOTAL]]-Tabela1[[#This Row],[Peso Expedido]]</f>
        <v>0</v>
      </c>
      <c r="AA692" s="18"/>
      <c r="AB692" s="40"/>
      <c r="AC692" s="40"/>
      <c r="AD692" s="40"/>
      <c r="AE692" s="40"/>
      <c r="AF692" s="40"/>
      <c r="AG692" s="40"/>
      <c r="AH692" s="40"/>
      <c r="AI692" s="40" t="str">
        <f t="shared" si="108"/>
        <v>ok</v>
      </c>
      <c r="AJ692"/>
      <c r="AK692" t="str">
        <f>Tabela1[[#This Row],[Coluna1]]&amp;Tabela1[[#This Row],[PEDIDO]]</f>
        <v/>
      </c>
      <c r="AL692"/>
      <c r="AM692"/>
      <c r="AN692"/>
      <c r="AO692" t="str">
        <f t="shared" si="105"/>
        <v>/</v>
      </c>
      <c r="AP692" t="str">
        <f>Tabela1[[#This Row],[TAG]]&amp;Tabela1[[#This Row],[PEDIDO]]&amp;Tabela1[[#This Row],[PRODUTO]]</f>
        <v/>
      </c>
      <c r="AQ692" s="23" t="str">
        <f>Tabela1[[#This Row],[PRODUTO]]&amp;Tabela1[[#This Row],[TAG]]</f>
        <v/>
      </c>
      <c r="AR692" s="183">
        <f>Tabela1[[#This Row],[PESO TOTAL]]*Tabela1[[#This Row],[MATÉRIA PRIMA]]</f>
        <v>0</v>
      </c>
      <c r="AS692" s="28">
        <f>Tabela1[[#This Row],[PESO TOTAL]]*Tabela1[[#This Row],[PREPARAÇÃO ]]</f>
        <v>0</v>
      </c>
      <c r="AT692" s="28">
        <f>Tabela1[[#This Row],[PESO TOTAL]]*Tabela1[[#This Row],[CALDEIRARIA]]</f>
        <v>0</v>
      </c>
      <c r="AU692" s="28">
        <f>Tabela1[[#This Row],[PESO TOTAL]]*Tabela1[[#This Row],[SOLDA]]</f>
        <v>0</v>
      </c>
      <c r="AV692" s="28">
        <f>Tabela1[[#This Row],[PESO TOTAL]]*Tabela1[[#This Row],[ACABAMENTO]]</f>
        <v>0</v>
      </c>
      <c r="AW692" s="28">
        <f>Tabela1[[#This Row],[PESO TOTAL]]*Tabela1[[#This Row],[PRONTO ACABADO]]</f>
        <v>0</v>
      </c>
      <c r="AX692" s="28">
        <f>Tabela1[[#This Row],[PESO TOTAL]]*Tabela1[[#This Row],[EXPEDIÇÃO ]]</f>
        <v>0</v>
      </c>
      <c r="AY692" s="28" t="str">
        <f>Tabela1[[#This Row],[PEDIDO]]&amp;Tabela1[[#This Row],[PRODUTO]]</f>
        <v/>
      </c>
      <c r="AZ692" s="44">
        <f>IF(AF692="",0,IF(ISTEXT(AF692),H692*VALUE(SUBSTITUTE(AF692,"%",""))/100,H692*AF692))-Tabela1[[#This Row],[PRONTO ACABADO2]]</f>
        <v>0</v>
      </c>
      <c r="BA692" s="44">
        <f>IF(AG692="",0,IF(ISTEXT(AG692),H692*VALUE(SUBSTITUTE(AG692,"%",""))/100,H692*AG692))-Tabela1[[#This Row],[PESO EXPEDIDO2]]</f>
        <v>0</v>
      </c>
      <c r="BB692" s="44">
        <f t="shared" si="106"/>
        <v>0</v>
      </c>
      <c r="BC692" s="44">
        <f t="shared" si="107"/>
        <v>0</v>
      </c>
      <c r="BD692" s="44"/>
    </row>
    <row r="693" spans="1:56" ht="15.75" hidden="1" customHeight="1" x14ac:dyDescent="0.25">
      <c r="A693" s="6"/>
      <c r="B693" s="22"/>
      <c r="C693" s="7"/>
      <c r="D693" s="46"/>
      <c r="E693" s="7"/>
      <c r="F693" s="7"/>
      <c r="G693" s="44"/>
      <c r="H693" s="41">
        <f>Tabela1[[#This Row],[PESO UNI]]*Tabela1[[#This Row],[QTE]]</f>
        <v>0</v>
      </c>
      <c r="I693" s="7"/>
      <c r="J693" s="8"/>
      <c r="K693" s="8"/>
      <c r="L693" s="9"/>
      <c r="M693" s="10"/>
      <c r="N693" s="8"/>
      <c r="O693" s="12"/>
      <c r="P693" s="13"/>
      <c r="Q693" s="14">
        <f>Tabela1[[#This Row],[QTDE/ Fabricação]]-Tabela1[[#This Row],[QTE]]</f>
        <v>0</v>
      </c>
      <c r="R693" s="19">
        <f t="shared" si="102"/>
        <v>0</v>
      </c>
      <c r="S693" s="19">
        <f t="shared" si="101"/>
        <v>0</v>
      </c>
      <c r="T693" s="20">
        <f t="shared" si="103"/>
        <v>0</v>
      </c>
      <c r="U693" s="17">
        <f>IFERROR(SUMIF('LISTA DE EMBARQUE'!B:B,MICRO!E:E,'LISTA DE EMBARQUE'!G:G),"")</f>
        <v>0</v>
      </c>
      <c r="V693" s="12" t="str">
        <f>IFERROR(VLOOKUP(Tabela1[[#This Row],[COD.MDE]],'LISTA DE EMBARQUE'!B:L,11,0),"")</f>
        <v/>
      </c>
      <c r="W693" s="13" t="str">
        <f>IFERROR(COUNTIF(#REF!,Tabela1[[#This Row],[Colunas5]]),"")</f>
        <v/>
      </c>
      <c r="X693" s="14">
        <f>Tabela1[[#This Row],[QIANTIDADE EXPEDIDA]]*Tabela1[[#This Row],[PESO UNI]]</f>
        <v>0</v>
      </c>
      <c r="Y693" s="14">
        <f t="shared" si="104"/>
        <v>0</v>
      </c>
      <c r="Z693" s="21">
        <f>Tabela1[[#This Row],[PESO TOTAL]]-Tabela1[[#This Row],[Peso Expedido]]</f>
        <v>0</v>
      </c>
      <c r="AA693" s="18"/>
      <c r="AB693" s="40"/>
      <c r="AC693" s="40"/>
      <c r="AD693" s="40"/>
      <c r="AE693" s="40"/>
      <c r="AF693" s="40"/>
      <c r="AG693" s="40"/>
      <c r="AH693" s="40"/>
      <c r="AI693" s="40" t="str">
        <f t="shared" si="108"/>
        <v>ok</v>
      </c>
      <c r="AJ693"/>
      <c r="AK693" t="str">
        <f>Tabela1[[#This Row],[Coluna1]]&amp;Tabela1[[#This Row],[PEDIDO]]</f>
        <v/>
      </c>
      <c r="AL693"/>
      <c r="AM693"/>
      <c r="AN693"/>
      <c r="AO693" t="str">
        <f t="shared" si="105"/>
        <v>/</v>
      </c>
      <c r="AP693" t="str">
        <f>Tabela1[[#This Row],[TAG]]&amp;Tabela1[[#This Row],[PEDIDO]]&amp;Tabela1[[#This Row],[PRODUTO]]</f>
        <v/>
      </c>
      <c r="AQ693" s="23" t="str">
        <f>Tabela1[[#This Row],[PRODUTO]]&amp;Tabela1[[#This Row],[TAG]]</f>
        <v/>
      </c>
      <c r="AR693" s="183">
        <f>Tabela1[[#This Row],[PESO TOTAL]]*Tabela1[[#This Row],[MATÉRIA PRIMA]]</f>
        <v>0</v>
      </c>
      <c r="AS693" s="28">
        <f>Tabela1[[#This Row],[PESO TOTAL]]*Tabela1[[#This Row],[PREPARAÇÃO ]]</f>
        <v>0</v>
      </c>
      <c r="AT693" s="28">
        <f>Tabela1[[#This Row],[PESO TOTAL]]*Tabela1[[#This Row],[CALDEIRARIA]]</f>
        <v>0</v>
      </c>
      <c r="AU693" s="28">
        <f>Tabela1[[#This Row],[PESO TOTAL]]*Tabela1[[#This Row],[SOLDA]]</f>
        <v>0</v>
      </c>
      <c r="AV693" s="28">
        <f>Tabela1[[#This Row],[PESO TOTAL]]*Tabela1[[#This Row],[ACABAMENTO]]</f>
        <v>0</v>
      </c>
      <c r="AW693" s="28">
        <f>Tabela1[[#This Row],[PESO TOTAL]]*Tabela1[[#This Row],[PRONTO ACABADO]]</f>
        <v>0</v>
      </c>
      <c r="AX693" s="28">
        <f>Tabela1[[#This Row],[PESO TOTAL]]*Tabela1[[#This Row],[EXPEDIÇÃO ]]</f>
        <v>0</v>
      </c>
      <c r="AY693" s="28" t="str">
        <f>Tabela1[[#This Row],[PEDIDO]]&amp;Tabela1[[#This Row],[PRODUTO]]</f>
        <v/>
      </c>
      <c r="AZ693" s="44">
        <f>IF(AF693="",0,IF(ISTEXT(AF693),H693*VALUE(SUBSTITUTE(AF693,"%",""))/100,H693*AF693))-Tabela1[[#This Row],[PRONTO ACABADO2]]</f>
        <v>0</v>
      </c>
      <c r="BA693" s="44">
        <f>IF(AG693="",0,IF(ISTEXT(AG693),H693*VALUE(SUBSTITUTE(AG693,"%",""))/100,H693*AG693))-Tabela1[[#This Row],[PESO EXPEDIDO2]]</f>
        <v>0</v>
      </c>
      <c r="BB693" s="44">
        <f t="shared" si="106"/>
        <v>0</v>
      </c>
      <c r="BC693" s="44">
        <f t="shared" si="107"/>
        <v>0</v>
      </c>
      <c r="BD693" s="44"/>
    </row>
    <row r="694" spans="1:56" ht="15.75" hidden="1" customHeight="1" x14ac:dyDescent="0.25">
      <c r="A694" s="6"/>
      <c r="B694" s="22"/>
      <c r="C694" s="7"/>
      <c r="D694" s="46"/>
      <c r="E694" s="7"/>
      <c r="F694" s="7"/>
      <c r="G694" s="44"/>
      <c r="H694" s="41">
        <f>Tabela1[[#This Row],[PESO UNI]]*Tabela1[[#This Row],[QTE]]</f>
        <v>0</v>
      </c>
      <c r="I694" s="7"/>
      <c r="J694" s="8"/>
      <c r="K694" s="8"/>
      <c r="L694" s="9"/>
      <c r="M694" s="10"/>
      <c r="N694" s="8"/>
      <c r="O694" s="12"/>
      <c r="P694" s="13"/>
      <c r="Q694" s="14">
        <f>Tabela1[[#This Row],[QTDE/ Fabricação]]-Tabela1[[#This Row],[QTE]]</f>
        <v>0</v>
      </c>
      <c r="R694" s="19">
        <f t="shared" si="102"/>
        <v>0</v>
      </c>
      <c r="S694" s="19">
        <f t="shared" si="101"/>
        <v>0</v>
      </c>
      <c r="T694" s="20">
        <f t="shared" si="103"/>
        <v>0</v>
      </c>
      <c r="U694" s="17">
        <f>IFERROR(SUMIF('LISTA DE EMBARQUE'!B:B,MICRO!E:E,'LISTA DE EMBARQUE'!G:G),"")</f>
        <v>0</v>
      </c>
      <c r="V694" s="12" t="str">
        <f>IFERROR(VLOOKUP(Tabela1[[#This Row],[COD.MDE]],'LISTA DE EMBARQUE'!B:L,11,0),"")</f>
        <v/>
      </c>
      <c r="W694" s="13" t="str">
        <f>IFERROR(COUNTIF(#REF!,Tabela1[[#This Row],[Colunas5]]),"")</f>
        <v/>
      </c>
      <c r="X694" s="14">
        <f>Tabela1[[#This Row],[QIANTIDADE EXPEDIDA]]*Tabela1[[#This Row],[PESO UNI]]</f>
        <v>0</v>
      </c>
      <c r="Y694" s="14">
        <f t="shared" si="104"/>
        <v>0</v>
      </c>
      <c r="Z694" s="21">
        <f>Tabela1[[#This Row],[PESO TOTAL]]-Tabela1[[#This Row],[Peso Expedido]]</f>
        <v>0</v>
      </c>
      <c r="AA694" s="18"/>
      <c r="AB694" s="40"/>
      <c r="AC694" s="40"/>
      <c r="AD694" s="40"/>
      <c r="AE694" s="40"/>
      <c r="AF694" s="40"/>
      <c r="AG694" s="40"/>
      <c r="AH694" s="40"/>
      <c r="AI694" s="40" t="str">
        <f t="shared" si="108"/>
        <v>ok</v>
      </c>
      <c r="AJ694"/>
      <c r="AK694" t="str">
        <f>Tabela1[[#This Row],[Coluna1]]&amp;Tabela1[[#This Row],[PEDIDO]]</f>
        <v/>
      </c>
      <c r="AL694"/>
      <c r="AM694"/>
      <c r="AN694"/>
      <c r="AO694" t="str">
        <f t="shared" si="105"/>
        <v>/</v>
      </c>
      <c r="AP694" t="str">
        <f>Tabela1[[#This Row],[TAG]]&amp;Tabela1[[#This Row],[PEDIDO]]&amp;Tabela1[[#This Row],[PRODUTO]]</f>
        <v/>
      </c>
      <c r="AQ694" s="23" t="str">
        <f>Tabela1[[#This Row],[PRODUTO]]&amp;Tabela1[[#This Row],[TAG]]</f>
        <v/>
      </c>
      <c r="AR694" s="183">
        <f>Tabela1[[#This Row],[PESO TOTAL]]*Tabela1[[#This Row],[MATÉRIA PRIMA]]</f>
        <v>0</v>
      </c>
      <c r="AS694" s="28">
        <f>Tabela1[[#This Row],[PESO TOTAL]]*Tabela1[[#This Row],[PREPARAÇÃO ]]</f>
        <v>0</v>
      </c>
      <c r="AT694" s="28">
        <f>Tabela1[[#This Row],[PESO TOTAL]]*Tabela1[[#This Row],[CALDEIRARIA]]</f>
        <v>0</v>
      </c>
      <c r="AU694" s="28">
        <f>Tabela1[[#This Row],[PESO TOTAL]]*Tabela1[[#This Row],[SOLDA]]</f>
        <v>0</v>
      </c>
      <c r="AV694" s="28">
        <f>Tabela1[[#This Row],[PESO TOTAL]]*Tabela1[[#This Row],[ACABAMENTO]]</f>
        <v>0</v>
      </c>
      <c r="AW694" s="28">
        <f>Tabela1[[#This Row],[PESO TOTAL]]*Tabela1[[#This Row],[PRONTO ACABADO]]</f>
        <v>0</v>
      </c>
      <c r="AX694" s="28">
        <f>Tabela1[[#This Row],[PESO TOTAL]]*Tabela1[[#This Row],[EXPEDIÇÃO ]]</f>
        <v>0</v>
      </c>
      <c r="AY694" s="28" t="str">
        <f>Tabela1[[#This Row],[PEDIDO]]&amp;Tabela1[[#This Row],[PRODUTO]]</f>
        <v/>
      </c>
      <c r="AZ694" s="44">
        <f>IF(AF694="",0,IF(ISTEXT(AF694),H694*VALUE(SUBSTITUTE(AF694,"%",""))/100,H694*AF694))-Tabela1[[#This Row],[PRONTO ACABADO2]]</f>
        <v>0</v>
      </c>
      <c r="BA694" s="44">
        <f>IF(AG694="",0,IF(ISTEXT(AG694),H694*VALUE(SUBSTITUTE(AG694,"%",""))/100,H694*AG694))-Tabela1[[#This Row],[PESO EXPEDIDO2]]</f>
        <v>0</v>
      </c>
      <c r="BB694" s="44">
        <f t="shared" si="106"/>
        <v>0</v>
      </c>
      <c r="BC694" s="44">
        <f t="shared" si="107"/>
        <v>0</v>
      </c>
      <c r="BD694" s="44"/>
    </row>
    <row r="695" spans="1:56" ht="15.75" hidden="1" customHeight="1" x14ac:dyDescent="0.25">
      <c r="A695" s="6"/>
      <c r="B695" s="22"/>
      <c r="C695" s="7"/>
      <c r="D695" s="46"/>
      <c r="E695" s="7"/>
      <c r="F695" s="7"/>
      <c r="G695" s="44"/>
      <c r="H695" s="41">
        <f>Tabela1[[#This Row],[PESO UNI]]*Tabela1[[#This Row],[QTE]]</f>
        <v>0</v>
      </c>
      <c r="I695" s="7"/>
      <c r="J695" s="8"/>
      <c r="K695" s="8"/>
      <c r="L695" s="9"/>
      <c r="M695" s="10"/>
      <c r="N695" s="8"/>
      <c r="O695" s="12"/>
      <c r="P695" s="13"/>
      <c r="Q695" s="14">
        <f>Tabela1[[#This Row],[QTDE/ Fabricação]]-Tabela1[[#This Row],[QTE]]</f>
        <v>0</v>
      </c>
      <c r="R695" s="19">
        <f t="shared" si="102"/>
        <v>0</v>
      </c>
      <c r="S695" s="19">
        <f t="shared" si="101"/>
        <v>0</v>
      </c>
      <c r="T695" s="20">
        <f t="shared" si="103"/>
        <v>0</v>
      </c>
      <c r="U695" s="17">
        <f>IFERROR(SUMIF('LISTA DE EMBARQUE'!B:B,MICRO!E:E,'LISTA DE EMBARQUE'!G:G),"")</f>
        <v>0</v>
      </c>
      <c r="V695" s="12" t="str">
        <f>IFERROR(VLOOKUP(Tabela1[[#This Row],[COD.MDE]],'LISTA DE EMBARQUE'!B:L,11,0),"")</f>
        <v/>
      </c>
      <c r="W695" s="13" t="str">
        <f>IFERROR(COUNTIF(#REF!,Tabela1[[#This Row],[Colunas5]]),"")</f>
        <v/>
      </c>
      <c r="X695" s="14">
        <f>Tabela1[[#This Row],[QIANTIDADE EXPEDIDA]]*Tabela1[[#This Row],[PESO UNI]]</f>
        <v>0</v>
      </c>
      <c r="Y695" s="14">
        <f t="shared" si="104"/>
        <v>0</v>
      </c>
      <c r="Z695" s="21">
        <f>Tabela1[[#This Row],[PESO TOTAL]]-Tabela1[[#This Row],[Peso Expedido]]</f>
        <v>0</v>
      </c>
      <c r="AA695" s="18"/>
      <c r="AB695" s="40"/>
      <c r="AC695" s="40"/>
      <c r="AD695" s="40"/>
      <c r="AE695" s="40"/>
      <c r="AF695" s="40"/>
      <c r="AG695" s="40"/>
      <c r="AH695" s="40"/>
      <c r="AI695" s="40" t="str">
        <f t="shared" si="108"/>
        <v>ok</v>
      </c>
      <c r="AJ695"/>
      <c r="AK695" t="str">
        <f>Tabela1[[#This Row],[Coluna1]]&amp;Tabela1[[#This Row],[PEDIDO]]</f>
        <v/>
      </c>
      <c r="AL695"/>
      <c r="AM695"/>
      <c r="AN695"/>
      <c r="AO695" t="str">
        <f t="shared" si="105"/>
        <v>/</v>
      </c>
      <c r="AP695" t="str">
        <f>Tabela1[[#This Row],[TAG]]&amp;Tabela1[[#This Row],[PEDIDO]]&amp;Tabela1[[#This Row],[PRODUTO]]</f>
        <v/>
      </c>
      <c r="AQ695" s="23" t="str">
        <f>Tabela1[[#This Row],[PRODUTO]]&amp;Tabela1[[#This Row],[TAG]]</f>
        <v/>
      </c>
      <c r="AR695" s="183">
        <f>Tabela1[[#This Row],[PESO TOTAL]]*Tabela1[[#This Row],[MATÉRIA PRIMA]]</f>
        <v>0</v>
      </c>
      <c r="AS695" s="28">
        <f>Tabela1[[#This Row],[PESO TOTAL]]*Tabela1[[#This Row],[PREPARAÇÃO ]]</f>
        <v>0</v>
      </c>
      <c r="AT695" s="28">
        <f>Tabela1[[#This Row],[PESO TOTAL]]*Tabela1[[#This Row],[CALDEIRARIA]]</f>
        <v>0</v>
      </c>
      <c r="AU695" s="28">
        <f>Tabela1[[#This Row],[PESO TOTAL]]*Tabela1[[#This Row],[SOLDA]]</f>
        <v>0</v>
      </c>
      <c r="AV695" s="28">
        <f>Tabela1[[#This Row],[PESO TOTAL]]*Tabela1[[#This Row],[ACABAMENTO]]</f>
        <v>0</v>
      </c>
      <c r="AW695" s="28">
        <f>Tabela1[[#This Row],[PESO TOTAL]]*Tabela1[[#This Row],[PRONTO ACABADO]]</f>
        <v>0</v>
      </c>
      <c r="AX695" s="28">
        <f>Tabela1[[#This Row],[PESO TOTAL]]*Tabela1[[#This Row],[EXPEDIÇÃO ]]</f>
        <v>0</v>
      </c>
      <c r="AY695" s="28" t="str">
        <f>Tabela1[[#This Row],[PEDIDO]]&amp;Tabela1[[#This Row],[PRODUTO]]</f>
        <v/>
      </c>
      <c r="AZ695" s="44">
        <f>IF(AF695="",0,IF(ISTEXT(AF695),H695*VALUE(SUBSTITUTE(AF695,"%",""))/100,H695*AF695))-Tabela1[[#This Row],[PRONTO ACABADO2]]</f>
        <v>0</v>
      </c>
      <c r="BA695" s="44">
        <f>IF(AG695="",0,IF(ISTEXT(AG695),H695*VALUE(SUBSTITUTE(AG695,"%",""))/100,H695*AG695))-Tabela1[[#This Row],[PESO EXPEDIDO2]]</f>
        <v>0</v>
      </c>
      <c r="BB695" s="44">
        <f t="shared" si="106"/>
        <v>0</v>
      </c>
      <c r="BC695" s="44">
        <f t="shared" si="107"/>
        <v>0</v>
      </c>
      <c r="BD695" s="44"/>
    </row>
    <row r="696" spans="1:56" ht="15.75" hidden="1" customHeight="1" x14ac:dyDescent="0.25">
      <c r="A696" s="6"/>
      <c r="B696" s="22"/>
      <c r="C696" s="7"/>
      <c r="D696" s="46"/>
      <c r="E696" s="7"/>
      <c r="F696" s="7"/>
      <c r="G696" s="44"/>
      <c r="H696" s="41">
        <f>Tabela1[[#This Row],[PESO UNI]]*Tabela1[[#This Row],[QTE]]</f>
        <v>0</v>
      </c>
      <c r="I696" s="7"/>
      <c r="J696" s="8"/>
      <c r="K696" s="8"/>
      <c r="L696" s="9"/>
      <c r="M696" s="10"/>
      <c r="N696" s="8"/>
      <c r="O696" s="12"/>
      <c r="P696" s="13"/>
      <c r="Q696" s="14">
        <f>Tabela1[[#This Row],[QTDE/ Fabricação]]-Tabela1[[#This Row],[QTE]]</f>
        <v>0</v>
      </c>
      <c r="R696" s="19">
        <f t="shared" si="102"/>
        <v>0</v>
      </c>
      <c r="S696" s="19">
        <f t="shared" si="101"/>
        <v>0</v>
      </c>
      <c r="T696" s="20">
        <f t="shared" si="103"/>
        <v>0</v>
      </c>
      <c r="U696" s="17">
        <f>IFERROR(SUMIF('LISTA DE EMBARQUE'!B:B,MICRO!E:E,'LISTA DE EMBARQUE'!G:G),"")</f>
        <v>0</v>
      </c>
      <c r="V696" s="12" t="str">
        <f>IFERROR(VLOOKUP(Tabela1[[#This Row],[COD.MDE]],'LISTA DE EMBARQUE'!B:L,11,0),"")</f>
        <v/>
      </c>
      <c r="W696" s="13" t="str">
        <f>IFERROR(COUNTIF(#REF!,Tabela1[[#This Row],[Colunas5]]),"")</f>
        <v/>
      </c>
      <c r="X696" s="14">
        <f>Tabela1[[#This Row],[QIANTIDADE EXPEDIDA]]*Tabela1[[#This Row],[PESO UNI]]</f>
        <v>0</v>
      </c>
      <c r="Y696" s="14">
        <f t="shared" si="104"/>
        <v>0</v>
      </c>
      <c r="Z696" s="21">
        <f>Tabela1[[#This Row],[PESO TOTAL]]-Tabela1[[#This Row],[Peso Expedido]]</f>
        <v>0</v>
      </c>
      <c r="AA696" s="18"/>
      <c r="AB696" s="40"/>
      <c r="AC696" s="40"/>
      <c r="AD696" s="40"/>
      <c r="AE696" s="40"/>
      <c r="AF696" s="40"/>
      <c r="AG696" s="40"/>
      <c r="AH696" s="40"/>
      <c r="AI696" s="40" t="str">
        <f t="shared" si="108"/>
        <v>ok</v>
      </c>
      <c r="AJ696"/>
      <c r="AK696" t="str">
        <f>Tabela1[[#This Row],[Coluna1]]&amp;Tabela1[[#This Row],[PEDIDO]]</f>
        <v/>
      </c>
      <c r="AL696"/>
      <c r="AM696"/>
      <c r="AN696"/>
      <c r="AO696" t="str">
        <f t="shared" si="105"/>
        <v>/</v>
      </c>
      <c r="AP696" t="str">
        <f>Tabela1[[#This Row],[TAG]]&amp;Tabela1[[#This Row],[PEDIDO]]&amp;Tabela1[[#This Row],[PRODUTO]]</f>
        <v/>
      </c>
      <c r="AQ696" s="23" t="str">
        <f>Tabela1[[#This Row],[PRODUTO]]&amp;Tabela1[[#This Row],[TAG]]</f>
        <v/>
      </c>
      <c r="AR696" s="183">
        <f>Tabela1[[#This Row],[PESO TOTAL]]*Tabela1[[#This Row],[MATÉRIA PRIMA]]</f>
        <v>0</v>
      </c>
      <c r="AS696" s="28">
        <f>Tabela1[[#This Row],[PESO TOTAL]]*Tabela1[[#This Row],[PREPARAÇÃO ]]</f>
        <v>0</v>
      </c>
      <c r="AT696" s="28">
        <f>Tabela1[[#This Row],[PESO TOTAL]]*Tabela1[[#This Row],[CALDEIRARIA]]</f>
        <v>0</v>
      </c>
      <c r="AU696" s="28">
        <f>Tabela1[[#This Row],[PESO TOTAL]]*Tabela1[[#This Row],[SOLDA]]</f>
        <v>0</v>
      </c>
      <c r="AV696" s="28">
        <f>Tabela1[[#This Row],[PESO TOTAL]]*Tabela1[[#This Row],[ACABAMENTO]]</f>
        <v>0</v>
      </c>
      <c r="AW696" s="28">
        <f>Tabela1[[#This Row],[PESO TOTAL]]*Tabela1[[#This Row],[PRONTO ACABADO]]</f>
        <v>0</v>
      </c>
      <c r="AX696" s="28">
        <f>Tabela1[[#This Row],[PESO TOTAL]]*Tabela1[[#This Row],[EXPEDIÇÃO ]]</f>
        <v>0</v>
      </c>
      <c r="AY696" s="28" t="str">
        <f>Tabela1[[#This Row],[PEDIDO]]&amp;Tabela1[[#This Row],[PRODUTO]]</f>
        <v/>
      </c>
      <c r="AZ696" s="44">
        <f>IF(AF696="",0,IF(ISTEXT(AF696),H696*VALUE(SUBSTITUTE(AF696,"%",""))/100,H696*AF696))-Tabela1[[#This Row],[PRONTO ACABADO2]]</f>
        <v>0</v>
      </c>
      <c r="BA696" s="44">
        <f>IF(AG696="",0,IF(ISTEXT(AG696),H696*VALUE(SUBSTITUTE(AG696,"%",""))/100,H696*AG696))-Tabela1[[#This Row],[PESO EXPEDIDO2]]</f>
        <v>0</v>
      </c>
      <c r="BB696" s="44">
        <f t="shared" si="106"/>
        <v>0</v>
      </c>
      <c r="BC696" s="44">
        <f t="shared" si="107"/>
        <v>0</v>
      </c>
      <c r="BD696" s="44"/>
    </row>
    <row r="697" spans="1:56" ht="15.75" hidden="1" customHeight="1" x14ac:dyDescent="0.25">
      <c r="A697" s="6"/>
      <c r="B697" s="22"/>
      <c r="C697" s="7"/>
      <c r="D697" s="46"/>
      <c r="E697" s="7"/>
      <c r="F697" s="7"/>
      <c r="G697" s="44"/>
      <c r="H697" s="41">
        <f>Tabela1[[#This Row],[PESO UNI]]*Tabela1[[#This Row],[QTE]]</f>
        <v>0</v>
      </c>
      <c r="I697" s="7"/>
      <c r="J697" s="8"/>
      <c r="K697" s="8"/>
      <c r="L697" s="9"/>
      <c r="M697" s="10"/>
      <c r="N697" s="8"/>
      <c r="O697" s="12"/>
      <c r="P697" s="13"/>
      <c r="Q697" s="14">
        <f>Tabela1[[#This Row],[QTDE/ Fabricação]]-Tabela1[[#This Row],[QTE]]</f>
        <v>0</v>
      </c>
      <c r="R697" s="19">
        <f t="shared" si="102"/>
        <v>0</v>
      </c>
      <c r="S697" s="19">
        <f t="shared" si="101"/>
        <v>0</v>
      </c>
      <c r="T697" s="20">
        <f t="shared" si="103"/>
        <v>0</v>
      </c>
      <c r="U697" s="17">
        <f>IFERROR(SUMIF('LISTA DE EMBARQUE'!B:B,MICRO!E:E,'LISTA DE EMBARQUE'!G:G),"")</f>
        <v>0</v>
      </c>
      <c r="V697" s="12" t="str">
        <f>IFERROR(VLOOKUP(Tabela1[[#This Row],[COD.MDE]],'LISTA DE EMBARQUE'!B:L,11,0),"")</f>
        <v/>
      </c>
      <c r="W697" s="13" t="str">
        <f>IFERROR(COUNTIF(#REF!,Tabela1[[#This Row],[Colunas5]]),"")</f>
        <v/>
      </c>
      <c r="X697" s="14">
        <f>Tabela1[[#This Row],[QIANTIDADE EXPEDIDA]]*Tabela1[[#This Row],[PESO UNI]]</f>
        <v>0</v>
      </c>
      <c r="Y697" s="14">
        <f t="shared" si="104"/>
        <v>0</v>
      </c>
      <c r="Z697" s="21">
        <f>Tabela1[[#This Row],[PESO TOTAL]]-Tabela1[[#This Row],[Peso Expedido]]</f>
        <v>0</v>
      </c>
      <c r="AA697" s="18"/>
      <c r="AB697" s="40"/>
      <c r="AC697" s="40"/>
      <c r="AD697" s="40"/>
      <c r="AE697" s="40"/>
      <c r="AF697" s="40"/>
      <c r="AG697" s="40"/>
      <c r="AH697" s="40"/>
      <c r="AI697" s="40" t="str">
        <f t="shared" si="108"/>
        <v>ok</v>
      </c>
      <c r="AJ697"/>
      <c r="AK697" t="str">
        <f>Tabela1[[#This Row],[Coluna1]]&amp;Tabela1[[#This Row],[PEDIDO]]</f>
        <v/>
      </c>
      <c r="AL697"/>
      <c r="AM697"/>
      <c r="AN697"/>
      <c r="AO697" t="str">
        <f t="shared" si="105"/>
        <v>/</v>
      </c>
      <c r="AP697" t="str">
        <f>Tabela1[[#This Row],[TAG]]&amp;Tabela1[[#This Row],[PEDIDO]]&amp;Tabela1[[#This Row],[PRODUTO]]</f>
        <v/>
      </c>
      <c r="AQ697" s="23" t="str">
        <f>Tabela1[[#This Row],[PRODUTO]]&amp;Tabela1[[#This Row],[TAG]]</f>
        <v/>
      </c>
      <c r="AR697" s="183">
        <f>Tabela1[[#This Row],[PESO TOTAL]]*Tabela1[[#This Row],[MATÉRIA PRIMA]]</f>
        <v>0</v>
      </c>
      <c r="AS697" s="28">
        <f>Tabela1[[#This Row],[PESO TOTAL]]*Tabela1[[#This Row],[PREPARAÇÃO ]]</f>
        <v>0</v>
      </c>
      <c r="AT697" s="28">
        <f>Tabela1[[#This Row],[PESO TOTAL]]*Tabela1[[#This Row],[CALDEIRARIA]]</f>
        <v>0</v>
      </c>
      <c r="AU697" s="28">
        <f>Tabela1[[#This Row],[PESO TOTAL]]*Tabela1[[#This Row],[SOLDA]]</f>
        <v>0</v>
      </c>
      <c r="AV697" s="28">
        <f>Tabela1[[#This Row],[PESO TOTAL]]*Tabela1[[#This Row],[ACABAMENTO]]</f>
        <v>0</v>
      </c>
      <c r="AW697" s="28">
        <f>Tabela1[[#This Row],[PESO TOTAL]]*Tabela1[[#This Row],[PRONTO ACABADO]]</f>
        <v>0</v>
      </c>
      <c r="AX697" s="28">
        <f>Tabela1[[#This Row],[PESO TOTAL]]*Tabela1[[#This Row],[EXPEDIÇÃO ]]</f>
        <v>0</v>
      </c>
      <c r="AY697" s="28" t="str">
        <f>Tabela1[[#This Row],[PEDIDO]]&amp;Tabela1[[#This Row],[PRODUTO]]</f>
        <v/>
      </c>
      <c r="AZ697" s="44">
        <f>IF(AF697="",0,IF(ISTEXT(AF697),H697*VALUE(SUBSTITUTE(AF697,"%",""))/100,H697*AF697))-Tabela1[[#This Row],[PRONTO ACABADO2]]</f>
        <v>0</v>
      </c>
      <c r="BA697" s="44">
        <f>IF(AG697="",0,IF(ISTEXT(AG697),H697*VALUE(SUBSTITUTE(AG697,"%",""))/100,H697*AG697))-Tabela1[[#This Row],[PESO EXPEDIDO2]]</f>
        <v>0</v>
      </c>
      <c r="BB697" s="44">
        <f t="shared" si="106"/>
        <v>0</v>
      </c>
      <c r="BC697" s="44">
        <f t="shared" si="107"/>
        <v>0</v>
      </c>
      <c r="BD697" s="44"/>
    </row>
    <row r="698" spans="1:56" ht="15.75" hidden="1" customHeight="1" x14ac:dyDescent="0.25">
      <c r="A698" s="6"/>
      <c r="B698" s="22"/>
      <c r="C698" s="7"/>
      <c r="D698" s="46"/>
      <c r="E698" s="7"/>
      <c r="F698" s="7"/>
      <c r="G698" s="44"/>
      <c r="H698" s="41">
        <f>Tabela1[[#This Row],[PESO UNI]]*Tabela1[[#This Row],[QTE]]</f>
        <v>0</v>
      </c>
      <c r="I698" s="7"/>
      <c r="J698" s="8"/>
      <c r="K698" s="8"/>
      <c r="L698" s="9"/>
      <c r="M698" s="10"/>
      <c r="N698" s="8"/>
      <c r="O698" s="12"/>
      <c r="P698" s="13"/>
      <c r="Q698" s="14">
        <f>Tabela1[[#This Row],[QTDE/ Fabricação]]-Tabela1[[#This Row],[QTE]]</f>
        <v>0</v>
      </c>
      <c r="R698" s="19">
        <f t="shared" si="102"/>
        <v>0</v>
      </c>
      <c r="S698" s="19">
        <f t="shared" ref="S698:S761" si="109">IFERROR(H698*AG698,"")</f>
        <v>0</v>
      </c>
      <c r="T698" s="20">
        <f t="shared" si="103"/>
        <v>0</v>
      </c>
      <c r="U698" s="17">
        <f>IFERROR(SUMIF('LISTA DE EMBARQUE'!B:B,MICRO!E:E,'LISTA DE EMBARQUE'!G:G),"")</f>
        <v>0</v>
      </c>
      <c r="V698" s="12" t="str">
        <f>IFERROR(VLOOKUP(Tabela1[[#This Row],[COD.MDE]],'LISTA DE EMBARQUE'!B:L,11,0),"")</f>
        <v/>
      </c>
      <c r="W698" s="13" t="str">
        <f>IFERROR(COUNTIF(#REF!,Tabela1[[#This Row],[Colunas5]]),"")</f>
        <v/>
      </c>
      <c r="X698" s="14">
        <f>Tabela1[[#This Row],[QIANTIDADE EXPEDIDA]]*Tabela1[[#This Row],[PESO UNI]]</f>
        <v>0</v>
      </c>
      <c r="Y698" s="14">
        <f t="shared" si="104"/>
        <v>0</v>
      </c>
      <c r="Z698" s="21">
        <f>Tabela1[[#This Row],[PESO TOTAL]]-Tabela1[[#This Row],[Peso Expedido]]</f>
        <v>0</v>
      </c>
      <c r="AA698" s="18"/>
      <c r="AB698" s="40"/>
      <c r="AC698" s="40"/>
      <c r="AD698" s="40"/>
      <c r="AE698" s="40"/>
      <c r="AF698" s="40"/>
      <c r="AG698" s="40"/>
      <c r="AH698" s="40"/>
      <c r="AI698" s="40" t="str">
        <f t="shared" si="108"/>
        <v>ok</v>
      </c>
      <c r="AJ698"/>
      <c r="AK698" t="str">
        <f>Tabela1[[#This Row],[Coluna1]]&amp;Tabela1[[#This Row],[PEDIDO]]</f>
        <v/>
      </c>
      <c r="AL698"/>
      <c r="AM698"/>
      <c r="AN698"/>
      <c r="AO698" t="str">
        <f t="shared" si="105"/>
        <v>/</v>
      </c>
      <c r="AP698" t="str">
        <f>Tabela1[[#This Row],[TAG]]&amp;Tabela1[[#This Row],[PEDIDO]]&amp;Tabela1[[#This Row],[PRODUTO]]</f>
        <v/>
      </c>
      <c r="AQ698" s="23" t="str">
        <f>Tabela1[[#This Row],[PRODUTO]]&amp;Tabela1[[#This Row],[TAG]]</f>
        <v/>
      </c>
      <c r="AR698" s="183">
        <f>Tabela1[[#This Row],[PESO TOTAL]]*Tabela1[[#This Row],[MATÉRIA PRIMA]]</f>
        <v>0</v>
      </c>
      <c r="AS698" s="28">
        <f>Tabela1[[#This Row],[PESO TOTAL]]*Tabela1[[#This Row],[PREPARAÇÃO ]]</f>
        <v>0</v>
      </c>
      <c r="AT698" s="28">
        <f>Tabela1[[#This Row],[PESO TOTAL]]*Tabela1[[#This Row],[CALDEIRARIA]]</f>
        <v>0</v>
      </c>
      <c r="AU698" s="28">
        <f>Tabela1[[#This Row],[PESO TOTAL]]*Tabela1[[#This Row],[SOLDA]]</f>
        <v>0</v>
      </c>
      <c r="AV698" s="28">
        <f>Tabela1[[#This Row],[PESO TOTAL]]*Tabela1[[#This Row],[ACABAMENTO]]</f>
        <v>0</v>
      </c>
      <c r="AW698" s="28">
        <f>Tabela1[[#This Row],[PESO TOTAL]]*Tabela1[[#This Row],[PRONTO ACABADO]]</f>
        <v>0</v>
      </c>
      <c r="AX698" s="28">
        <f>Tabela1[[#This Row],[PESO TOTAL]]*Tabela1[[#This Row],[EXPEDIÇÃO ]]</f>
        <v>0</v>
      </c>
      <c r="AY698" s="28" t="str">
        <f>Tabela1[[#This Row],[PEDIDO]]&amp;Tabela1[[#This Row],[PRODUTO]]</f>
        <v/>
      </c>
      <c r="AZ698" s="44">
        <f>IF(AF698="",0,IF(ISTEXT(AF698),H698*VALUE(SUBSTITUTE(AF698,"%",""))/100,H698*AF698))-Tabela1[[#This Row],[PRONTO ACABADO2]]</f>
        <v>0</v>
      </c>
      <c r="BA698" s="44">
        <f>IF(AG698="",0,IF(ISTEXT(AG698),H698*VALUE(SUBSTITUTE(AG698,"%",""))/100,H698*AG698))-Tabela1[[#This Row],[PESO EXPEDIDO2]]</f>
        <v>0</v>
      </c>
      <c r="BB698" s="44">
        <f t="shared" si="106"/>
        <v>0</v>
      </c>
      <c r="BC698" s="44">
        <f t="shared" si="107"/>
        <v>0</v>
      </c>
      <c r="BD698" s="44"/>
    </row>
    <row r="699" spans="1:56" ht="15.75" hidden="1" customHeight="1" x14ac:dyDescent="0.25">
      <c r="A699" s="6"/>
      <c r="B699" s="22"/>
      <c r="C699" s="7"/>
      <c r="D699" s="46"/>
      <c r="E699" s="7"/>
      <c r="F699" s="7"/>
      <c r="G699" s="44"/>
      <c r="H699" s="41">
        <f>Tabela1[[#This Row],[PESO UNI]]*Tabela1[[#This Row],[QTE]]</f>
        <v>0</v>
      </c>
      <c r="I699" s="7"/>
      <c r="J699" s="8"/>
      <c r="K699" s="8"/>
      <c r="L699" s="9"/>
      <c r="M699" s="10"/>
      <c r="N699" s="8"/>
      <c r="O699" s="12"/>
      <c r="P699" s="13"/>
      <c r="Q699" s="14">
        <f>Tabela1[[#This Row],[QTDE/ Fabricação]]-Tabela1[[#This Row],[QTE]]</f>
        <v>0</v>
      </c>
      <c r="R699" s="19">
        <f t="shared" si="102"/>
        <v>0</v>
      </c>
      <c r="S699" s="19">
        <f t="shared" si="109"/>
        <v>0</v>
      </c>
      <c r="T699" s="20">
        <f t="shared" si="103"/>
        <v>0</v>
      </c>
      <c r="U699" s="17">
        <f>IFERROR(SUMIF('LISTA DE EMBARQUE'!B:B,MICRO!E:E,'LISTA DE EMBARQUE'!G:G),"")</f>
        <v>0</v>
      </c>
      <c r="V699" s="12" t="str">
        <f>IFERROR(VLOOKUP(Tabela1[[#This Row],[COD.MDE]],'LISTA DE EMBARQUE'!B:L,11,0),"")</f>
        <v/>
      </c>
      <c r="W699" s="13" t="str">
        <f>IFERROR(COUNTIF(#REF!,Tabela1[[#This Row],[Colunas5]]),"")</f>
        <v/>
      </c>
      <c r="X699" s="14">
        <f>Tabela1[[#This Row],[QIANTIDADE EXPEDIDA]]*Tabela1[[#This Row],[PESO UNI]]</f>
        <v>0</v>
      </c>
      <c r="Y699" s="14">
        <f t="shared" si="104"/>
        <v>0</v>
      </c>
      <c r="Z699" s="21">
        <f>Tabela1[[#This Row],[PESO TOTAL]]-Tabela1[[#This Row],[Peso Expedido]]</f>
        <v>0</v>
      </c>
      <c r="AA699" s="18"/>
      <c r="AB699" s="40"/>
      <c r="AC699" s="40"/>
      <c r="AD699" s="40"/>
      <c r="AE699" s="40"/>
      <c r="AF699" s="40"/>
      <c r="AG699" s="40"/>
      <c r="AH699" s="40"/>
      <c r="AI699" s="40" t="str">
        <f t="shared" si="108"/>
        <v>ok</v>
      </c>
      <c r="AJ699"/>
      <c r="AK699" t="str">
        <f>Tabela1[[#This Row],[Coluna1]]&amp;Tabela1[[#This Row],[PEDIDO]]</f>
        <v/>
      </c>
      <c r="AL699"/>
      <c r="AM699"/>
      <c r="AN699"/>
      <c r="AO699" t="str">
        <f t="shared" si="105"/>
        <v>/</v>
      </c>
      <c r="AP699" t="str">
        <f>Tabela1[[#This Row],[TAG]]&amp;Tabela1[[#This Row],[PEDIDO]]&amp;Tabela1[[#This Row],[PRODUTO]]</f>
        <v/>
      </c>
      <c r="AQ699" s="23" t="str">
        <f>Tabela1[[#This Row],[PRODUTO]]&amp;Tabela1[[#This Row],[TAG]]</f>
        <v/>
      </c>
      <c r="AR699" s="183">
        <f>Tabela1[[#This Row],[PESO TOTAL]]*Tabela1[[#This Row],[MATÉRIA PRIMA]]</f>
        <v>0</v>
      </c>
      <c r="AS699" s="28">
        <f>Tabela1[[#This Row],[PESO TOTAL]]*Tabela1[[#This Row],[PREPARAÇÃO ]]</f>
        <v>0</v>
      </c>
      <c r="AT699" s="28">
        <f>Tabela1[[#This Row],[PESO TOTAL]]*Tabela1[[#This Row],[CALDEIRARIA]]</f>
        <v>0</v>
      </c>
      <c r="AU699" s="28">
        <f>Tabela1[[#This Row],[PESO TOTAL]]*Tabela1[[#This Row],[SOLDA]]</f>
        <v>0</v>
      </c>
      <c r="AV699" s="28">
        <f>Tabela1[[#This Row],[PESO TOTAL]]*Tabela1[[#This Row],[ACABAMENTO]]</f>
        <v>0</v>
      </c>
      <c r="AW699" s="28">
        <f>Tabela1[[#This Row],[PESO TOTAL]]*Tabela1[[#This Row],[PRONTO ACABADO]]</f>
        <v>0</v>
      </c>
      <c r="AX699" s="28">
        <f>Tabela1[[#This Row],[PESO TOTAL]]*Tabela1[[#This Row],[EXPEDIÇÃO ]]</f>
        <v>0</v>
      </c>
      <c r="AY699" s="28" t="str">
        <f>Tabela1[[#This Row],[PEDIDO]]&amp;Tabela1[[#This Row],[PRODUTO]]</f>
        <v/>
      </c>
      <c r="AZ699" s="44">
        <f>IF(AF699="",0,IF(ISTEXT(AF699),H699*VALUE(SUBSTITUTE(AF699,"%",""))/100,H699*AF699))-Tabela1[[#This Row],[PRONTO ACABADO2]]</f>
        <v>0</v>
      </c>
      <c r="BA699" s="44">
        <f>IF(AG699="",0,IF(ISTEXT(AG699),H699*VALUE(SUBSTITUTE(AG699,"%",""))/100,H699*AG699))-Tabela1[[#This Row],[PESO EXPEDIDO2]]</f>
        <v>0</v>
      </c>
      <c r="BB699" s="44">
        <f t="shared" si="106"/>
        <v>0</v>
      </c>
      <c r="BC699" s="44">
        <f t="shared" si="107"/>
        <v>0</v>
      </c>
      <c r="BD699" s="44"/>
    </row>
    <row r="700" spans="1:56" ht="15.75" hidden="1" customHeight="1" x14ac:dyDescent="0.25">
      <c r="A700" s="6"/>
      <c r="B700" s="22"/>
      <c r="C700" s="7"/>
      <c r="D700" s="46"/>
      <c r="E700" s="7"/>
      <c r="F700" s="7"/>
      <c r="G700" s="44"/>
      <c r="H700" s="41">
        <f>Tabela1[[#This Row],[PESO UNI]]*Tabela1[[#This Row],[QTE]]</f>
        <v>0</v>
      </c>
      <c r="I700" s="7"/>
      <c r="J700" s="8"/>
      <c r="K700" s="8"/>
      <c r="L700" s="9"/>
      <c r="M700" s="10"/>
      <c r="N700" s="8"/>
      <c r="O700" s="12"/>
      <c r="P700" s="13"/>
      <c r="Q700" s="14">
        <f>Tabela1[[#This Row],[QTDE/ Fabricação]]-Tabela1[[#This Row],[QTE]]</f>
        <v>0</v>
      </c>
      <c r="R700" s="19">
        <f t="shared" si="102"/>
        <v>0</v>
      </c>
      <c r="S700" s="19">
        <f t="shared" si="109"/>
        <v>0</v>
      </c>
      <c r="T700" s="20">
        <f t="shared" si="103"/>
        <v>0</v>
      </c>
      <c r="U700" s="17">
        <f>IFERROR(SUMIF('LISTA DE EMBARQUE'!B:B,MICRO!E:E,'LISTA DE EMBARQUE'!G:G),"")</f>
        <v>0</v>
      </c>
      <c r="V700" s="12" t="str">
        <f>IFERROR(VLOOKUP(Tabela1[[#This Row],[COD.MDE]],'LISTA DE EMBARQUE'!B:L,11,0),"")</f>
        <v/>
      </c>
      <c r="W700" s="13" t="str">
        <f>IFERROR(COUNTIF(#REF!,Tabela1[[#This Row],[Colunas5]]),"")</f>
        <v/>
      </c>
      <c r="X700" s="14">
        <f>Tabela1[[#This Row],[QIANTIDADE EXPEDIDA]]*Tabela1[[#This Row],[PESO UNI]]</f>
        <v>0</v>
      </c>
      <c r="Y700" s="14">
        <f t="shared" si="104"/>
        <v>0</v>
      </c>
      <c r="Z700" s="21">
        <f>Tabela1[[#This Row],[PESO TOTAL]]-Tabela1[[#This Row],[Peso Expedido]]</f>
        <v>0</v>
      </c>
      <c r="AA700" s="18"/>
      <c r="AB700" s="40"/>
      <c r="AC700" s="40"/>
      <c r="AD700" s="40"/>
      <c r="AE700" s="40"/>
      <c r="AF700" s="40"/>
      <c r="AG700" s="40"/>
      <c r="AH700" s="40"/>
      <c r="AI700" s="40" t="str">
        <f t="shared" si="108"/>
        <v>ok</v>
      </c>
      <c r="AJ700"/>
      <c r="AK700" t="str">
        <f>Tabela1[[#This Row],[Coluna1]]&amp;Tabela1[[#This Row],[PEDIDO]]</f>
        <v/>
      </c>
      <c r="AL700"/>
      <c r="AM700"/>
      <c r="AN700"/>
      <c r="AO700" t="str">
        <f t="shared" si="105"/>
        <v>/</v>
      </c>
      <c r="AP700" t="str">
        <f>Tabela1[[#This Row],[TAG]]&amp;Tabela1[[#This Row],[PEDIDO]]&amp;Tabela1[[#This Row],[PRODUTO]]</f>
        <v/>
      </c>
      <c r="AQ700" s="23" t="str">
        <f>Tabela1[[#This Row],[PRODUTO]]&amp;Tabela1[[#This Row],[TAG]]</f>
        <v/>
      </c>
      <c r="AR700" s="183">
        <f>Tabela1[[#This Row],[PESO TOTAL]]*Tabela1[[#This Row],[MATÉRIA PRIMA]]</f>
        <v>0</v>
      </c>
      <c r="AS700" s="28">
        <f>Tabela1[[#This Row],[PESO TOTAL]]*Tabela1[[#This Row],[PREPARAÇÃO ]]</f>
        <v>0</v>
      </c>
      <c r="AT700" s="28">
        <f>Tabela1[[#This Row],[PESO TOTAL]]*Tabela1[[#This Row],[CALDEIRARIA]]</f>
        <v>0</v>
      </c>
      <c r="AU700" s="28">
        <f>Tabela1[[#This Row],[PESO TOTAL]]*Tabela1[[#This Row],[SOLDA]]</f>
        <v>0</v>
      </c>
      <c r="AV700" s="28">
        <f>Tabela1[[#This Row],[PESO TOTAL]]*Tabela1[[#This Row],[ACABAMENTO]]</f>
        <v>0</v>
      </c>
      <c r="AW700" s="28">
        <f>Tabela1[[#This Row],[PESO TOTAL]]*Tabela1[[#This Row],[PRONTO ACABADO]]</f>
        <v>0</v>
      </c>
      <c r="AX700" s="28">
        <f>Tabela1[[#This Row],[PESO TOTAL]]*Tabela1[[#This Row],[EXPEDIÇÃO ]]</f>
        <v>0</v>
      </c>
      <c r="AY700" s="28" t="str">
        <f>Tabela1[[#This Row],[PEDIDO]]&amp;Tabela1[[#This Row],[PRODUTO]]</f>
        <v/>
      </c>
      <c r="AZ700" s="44">
        <f>IF(AF700="",0,IF(ISTEXT(AF700),H700*VALUE(SUBSTITUTE(AF700,"%",""))/100,H700*AF700))-Tabela1[[#This Row],[PRONTO ACABADO2]]</f>
        <v>0</v>
      </c>
      <c r="BA700" s="44">
        <f>IF(AG700="",0,IF(ISTEXT(AG700),H700*VALUE(SUBSTITUTE(AG700,"%",""))/100,H700*AG700))-Tabela1[[#This Row],[PESO EXPEDIDO2]]</f>
        <v>0</v>
      </c>
      <c r="BB700" s="44">
        <f t="shared" si="106"/>
        <v>0</v>
      </c>
      <c r="BC700" s="44">
        <f t="shared" si="107"/>
        <v>0</v>
      </c>
      <c r="BD700" s="44"/>
    </row>
    <row r="701" spans="1:56" ht="15.75" hidden="1" customHeight="1" x14ac:dyDescent="0.25">
      <c r="A701" s="6"/>
      <c r="B701" s="22"/>
      <c r="C701" s="7"/>
      <c r="D701" s="46"/>
      <c r="E701" s="7"/>
      <c r="F701" s="7"/>
      <c r="G701" s="44"/>
      <c r="H701" s="41">
        <f>Tabela1[[#This Row],[PESO UNI]]*Tabela1[[#This Row],[QTE]]</f>
        <v>0</v>
      </c>
      <c r="I701" s="7"/>
      <c r="J701" s="8"/>
      <c r="K701" s="8"/>
      <c r="L701" s="9"/>
      <c r="M701" s="10"/>
      <c r="N701" s="8"/>
      <c r="O701" s="12"/>
      <c r="P701" s="13"/>
      <c r="Q701" s="14">
        <f>Tabela1[[#This Row],[QTDE/ Fabricação]]-Tabela1[[#This Row],[QTE]]</f>
        <v>0</v>
      </c>
      <c r="R701" s="19">
        <f t="shared" ref="R701:R764" si="110">IFERROR(H701*((AA701*0.25)+(AC701*0.25)+(AD701*0.225)+(AE701*0.225)+(AF701*0.05)),"")</f>
        <v>0</v>
      </c>
      <c r="S701" s="19">
        <f t="shared" si="109"/>
        <v>0</v>
      </c>
      <c r="T701" s="20">
        <f t="shared" ref="T701:T764" si="111">IFERROR(S701-H701,"")</f>
        <v>0</v>
      </c>
      <c r="U701" s="17">
        <f>IFERROR(SUMIF('LISTA DE EMBARQUE'!B:B,MICRO!E:E,'LISTA DE EMBARQUE'!G:G),"")</f>
        <v>0</v>
      </c>
      <c r="V701" s="12" t="str">
        <f>IFERROR(VLOOKUP(Tabela1[[#This Row],[COD.MDE]],'LISTA DE EMBARQUE'!B:L,11,0),"")</f>
        <v/>
      </c>
      <c r="W701" s="13" t="str">
        <f>IFERROR(COUNTIF(#REF!,Tabela1[[#This Row],[Colunas5]]),"")</f>
        <v/>
      </c>
      <c r="X701" s="14">
        <f>Tabela1[[#This Row],[QIANTIDADE EXPEDIDA]]*Tabela1[[#This Row],[PESO UNI]]</f>
        <v>0</v>
      </c>
      <c r="Y701" s="14">
        <f t="shared" ref="Y701:Y764" si="112">U701-C701</f>
        <v>0</v>
      </c>
      <c r="Z701" s="21">
        <f>Tabela1[[#This Row],[PESO TOTAL]]-Tabela1[[#This Row],[Peso Expedido]]</f>
        <v>0</v>
      </c>
      <c r="AA701" s="18"/>
      <c r="AB701" s="40"/>
      <c r="AC701" s="40"/>
      <c r="AD701" s="40"/>
      <c r="AE701" s="40"/>
      <c r="AF701" s="40"/>
      <c r="AG701" s="40"/>
      <c r="AH701" s="40"/>
      <c r="AI701" s="40" t="str">
        <f t="shared" si="108"/>
        <v>ok</v>
      </c>
      <c r="AJ701"/>
      <c r="AK701" t="str">
        <f>Tabela1[[#This Row],[Coluna1]]&amp;Tabela1[[#This Row],[PEDIDO]]</f>
        <v/>
      </c>
      <c r="AL701"/>
      <c r="AM701"/>
      <c r="AN701"/>
      <c r="AO701" t="str">
        <f t="shared" ref="AO701:AO764" si="113">A701&amp;"/"&amp;J701</f>
        <v>/</v>
      </c>
      <c r="AP701" t="str">
        <f>Tabela1[[#This Row],[TAG]]&amp;Tabela1[[#This Row],[PEDIDO]]&amp;Tabela1[[#This Row],[PRODUTO]]</f>
        <v/>
      </c>
      <c r="AQ701" s="23" t="str">
        <f>Tabela1[[#This Row],[PRODUTO]]&amp;Tabela1[[#This Row],[TAG]]</f>
        <v/>
      </c>
      <c r="AR701" s="183">
        <f>Tabela1[[#This Row],[PESO TOTAL]]*Tabela1[[#This Row],[MATÉRIA PRIMA]]</f>
        <v>0</v>
      </c>
      <c r="AS701" s="28">
        <f>Tabela1[[#This Row],[PESO TOTAL]]*Tabela1[[#This Row],[PREPARAÇÃO ]]</f>
        <v>0</v>
      </c>
      <c r="AT701" s="28">
        <f>Tabela1[[#This Row],[PESO TOTAL]]*Tabela1[[#This Row],[CALDEIRARIA]]</f>
        <v>0</v>
      </c>
      <c r="AU701" s="28">
        <f>Tabela1[[#This Row],[PESO TOTAL]]*Tabela1[[#This Row],[SOLDA]]</f>
        <v>0</v>
      </c>
      <c r="AV701" s="28">
        <f>Tabela1[[#This Row],[PESO TOTAL]]*Tabela1[[#This Row],[ACABAMENTO]]</f>
        <v>0</v>
      </c>
      <c r="AW701" s="28">
        <f>Tabela1[[#This Row],[PESO TOTAL]]*Tabela1[[#This Row],[PRONTO ACABADO]]</f>
        <v>0</v>
      </c>
      <c r="AX701" s="28">
        <f>Tabela1[[#This Row],[PESO TOTAL]]*Tabela1[[#This Row],[EXPEDIÇÃO ]]</f>
        <v>0</v>
      </c>
      <c r="AY701" s="28" t="str">
        <f>Tabela1[[#This Row],[PEDIDO]]&amp;Tabela1[[#This Row],[PRODUTO]]</f>
        <v/>
      </c>
      <c r="AZ701" s="44">
        <f>IF(AF701="",0,IF(ISTEXT(AF701),H701*VALUE(SUBSTITUTE(AF701,"%",""))/100,H701*AF701))-Tabela1[[#This Row],[PRONTO ACABADO2]]</f>
        <v>0</v>
      </c>
      <c r="BA701" s="44">
        <f>IF(AG701="",0,IF(ISTEXT(AG701),H701*VALUE(SUBSTITUTE(AG701,"%",""))/100,H701*AG701))-Tabela1[[#This Row],[PESO EXPEDIDO2]]</f>
        <v>0</v>
      </c>
      <c r="BB701" s="44">
        <f t="shared" ref="BB701:BB764" si="114">IF(AH701="",0,IF(ISTEXT(AH701),H701*VALUE(SUBSTITUTE(AH701,"%",""))/100,H701*AH701))</f>
        <v>0</v>
      </c>
      <c r="BC701" s="44">
        <f t="shared" ref="BC701:BC764" si="115">IF(AG701="",0,IF(ISTEXT(AG701),H701*VALUE(SUBSTITUTE(AG701,"%",""))/100,H701*AG701))</f>
        <v>0</v>
      </c>
      <c r="BD701" s="44"/>
    </row>
    <row r="702" spans="1:56" ht="15.75" hidden="1" customHeight="1" x14ac:dyDescent="0.25">
      <c r="A702" s="6"/>
      <c r="B702" s="22"/>
      <c r="C702" s="7"/>
      <c r="D702" s="46"/>
      <c r="E702" s="7"/>
      <c r="F702" s="7"/>
      <c r="G702" s="44"/>
      <c r="H702" s="41">
        <f>Tabela1[[#This Row],[PESO UNI]]*Tabela1[[#This Row],[QTE]]</f>
        <v>0</v>
      </c>
      <c r="I702" s="7"/>
      <c r="J702" s="8"/>
      <c r="K702" s="8"/>
      <c r="L702" s="9"/>
      <c r="M702" s="10"/>
      <c r="N702" s="8"/>
      <c r="O702" s="12"/>
      <c r="P702" s="13"/>
      <c r="Q702" s="14">
        <f>Tabela1[[#This Row],[QTDE/ Fabricação]]-Tabela1[[#This Row],[QTE]]</f>
        <v>0</v>
      </c>
      <c r="R702" s="19">
        <f t="shared" si="110"/>
        <v>0</v>
      </c>
      <c r="S702" s="19">
        <f t="shared" si="109"/>
        <v>0</v>
      </c>
      <c r="T702" s="20">
        <f t="shared" si="111"/>
        <v>0</v>
      </c>
      <c r="U702" s="17">
        <f>IFERROR(SUMIF('LISTA DE EMBARQUE'!B:B,MICRO!E:E,'LISTA DE EMBARQUE'!G:G),"")</f>
        <v>0</v>
      </c>
      <c r="V702" s="12" t="str">
        <f>IFERROR(VLOOKUP(Tabela1[[#This Row],[COD.MDE]],'LISTA DE EMBARQUE'!B:L,11,0),"")</f>
        <v/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12"/>
        <v>0</v>
      </c>
      <c r="Z702" s="21">
        <f>Tabela1[[#This Row],[PESO TOTAL]]-Tabela1[[#This Row],[Peso Expedido]]</f>
        <v>0</v>
      </c>
      <c r="AA702" s="18"/>
      <c r="AB702" s="40"/>
      <c r="AC702" s="40"/>
      <c r="AD702" s="40"/>
      <c r="AE702" s="40"/>
      <c r="AF702" s="40"/>
      <c r="AG702" s="40"/>
      <c r="AH702" s="40"/>
      <c r="AI702" s="40" t="str">
        <f t="shared" si="108"/>
        <v>ok</v>
      </c>
      <c r="AJ702"/>
      <c r="AK702" t="str">
        <f>Tabela1[[#This Row],[Coluna1]]&amp;Tabela1[[#This Row],[PEDIDO]]</f>
        <v/>
      </c>
      <c r="AL702"/>
      <c r="AM702"/>
      <c r="AN702"/>
      <c r="AO702" t="str">
        <f t="shared" si="113"/>
        <v>/</v>
      </c>
      <c r="AP702" t="str">
        <f>Tabela1[[#This Row],[TAG]]&amp;Tabela1[[#This Row],[PEDIDO]]&amp;Tabela1[[#This Row],[PRODUTO]]</f>
        <v/>
      </c>
      <c r="AQ702" s="23" t="str">
        <f>Tabela1[[#This Row],[PRODUTO]]&amp;Tabela1[[#This Row],[TAG]]</f>
        <v/>
      </c>
      <c r="AR702" s="183">
        <f>Tabela1[[#This Row],[PESO TOTAL]]*Tabela1[[#This Row],[MATÉRIA PRIMA]]</f>
        <v>0</v>
      </c>
      <c r="AS702" s="28">
        <f>Tabela1[[#This Row],[PESO TOTAL]]*Tabela1[[#This Row],[PREPARAÇÃO ]]</f>
        <v>0</v>
      </c>
      <c r="AT702" s="28">
        <f>Tabela1[[#This Row],[PESO TOTAL]]*Tabela1[[#This Row],[CALDEIRARIA]]</f>
        <v>0</v>
      </c>
      <c r="AU702" s="28">
        <f>Tabela1[[#This Row],[PESO TOTAL]]*Tabela1[[#This Row],[SOLDA]]</f>
        <v>0</v>
      </c>
      <c r="AV702" s="28">
        <f>Tabela1[[#This Row],[PESO TOTAL]]*Tabela1[[#This Row],[ACABAMENTO]]</f>
        <v>0</v>
      </c>
      <c r="AW702" s="28">
        <f>Tabela1[[#This Row],[PESO TOTAL]]*Tabela1[[#This Row],[PRONTO ACABADO]]</f>
        <v>0</v>
      </c>
      <c r="AX702" s="28">
        <f>Tabela1[[#This Row],[PESO TOTAL]]*Tabela1[[#This Row],[EXPEDIÇÃO ]]</f>
        <v>0</v>
      </c>
      <c r="AY702" s="28" t="str">
        <f>Tabela1[[#This Row],[PEDIDO]]&amp;Tabela1[[#This Row],[PRODUTO]]</f>
        <v/>
      </c>
      <c r="AZ702" s="44">
        <f>IF(AF702="",0,IF(ISTEXT(AF702),H702*VALUE(SUBSTITUTE(AF702,"%",""))/100,H702*AF702))-Tabela1[[#This Row],[PRONTO ACABADO2]]</f>
        <v>0</v>
      </c>
      <c r="BA702" s="44">
        <f>IF(AG702="",0,IF(ISTEXT(AG702),H702*VALUE(SUBSTITUTE(AG702,"%",""))/100,H702*AG702))-Tabela1[[#This Row],[PESO EXPEDIDO2]]</f>
        <v>0</v>
      </c>
      <c r="BB702" s="44">
        <f t="shared" si="114"/>
        <v>0</v>
      </c>
      <c r="BC702" s="44">
        <f t="shared" si="115"/>
        <v>0</v>
      </c>
      <c r="BD702" s="44"/>
    </row>
    <row r="703" spans="1:56" ht="15.75" hidden="1" customHeight="1" x14ac:dyDescent="0.25">
      <c r="A703" s="6"/>
      <c r="B703" s="22"/>
      <c r="C703" s="7"/>
      <c r="D703" s="46"/>
      <c r="E703" s="7"/>
      <c r="F703" s="7"/>
      <c r="G703" s="44"/>
      <c r="H703" s="41">
        <f>Tabela1[[#This Row],[PESO UNI]]*Tabela1[[#This Row],[QTE]]</f>
        <v>0</v>
      </c>
      <c r="I703" s="7"/>
      <c r="J703" s="8"/>
      <c r="K703" s="8"/>
      <c r="L703" s="9"/>
      <c r="M703" s="10"/>
      <c r="N703" s="8"/>
      <c r="O703" s="12"/>
      <c r="P703" s="13"/>
      <c r="Q703" s="14">
        <f>Tabela1[[#This Row],[QTDE/ Fabricação]]-Tabela1[[#This Row],[QTE]]</f>
        <v>0</v>
      </c>
      <c r="R703" s="19">
        <f t="shared" si="110"/>
        <v>0</v>
      </c>
      <c r="S703" s="19">
        <f t="shared" si="109"/>
        <v>0</v>
      </c>
      <c r="T703" s="20">
        <f t="shared" si="111"/>
        <v>0</v>
      </c>
      <c r="U703" s="17">
        <f>IFERROR(SUMIF('LISTA DE EMBARQUE'!B:B,MICRO!E:E,'LISTA DE EMBARQUE'!G:G),"")</f>
        <v>0</v>
      </c>
      <c r="V703" s="12" t="str">
        <f>IFERROR(VLOOKUP(Tabela1[[#This Row],[COD.MDE]],'LISTA DE EMBARQUE'!B:L,11,0),"")</f>
        <v/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12"/>
        <v>0</v>
      </c>
      <c r="Z703" s="21">
        <f>Tabela1[[#This Row],[PESO TOTAL]]-Tabela1[[#This Row],[Peso Expedido]]</f>
        <v>0</v>
      </c>
      <c r="AA703" s="18"/>
      <c r="AB703" s="40"/>
      <c r="AC703" s="40"/>
      <c r="AD703" s="40"/>
      <c r="AE703" s="40"/>
      <c r="AF703" s="40"/>
      <c r="AG703" s="40"/>
      <c r="AH703" s="40"/>
      <c r="AI703" s="40" t="str">
        <f t="shared" si="108"/>
        <v>ok</v>
      </c>
      <c r="AJ703"/>
      <c r="AK703" t="str">
        <f>Tabela1[[#This Row],[Coluna1]]&amp;Tabela1[[#This Row],[PEDIDO]]</f>
        <v/>
      </c>
      <c r="AL703"/>
      <c r="AM703"/>
      <c r="AN703"/>
      <c r="AO703" t="str">
        <f t="shared" si="113"/>
        <v>/</v>
      </c>
      <c r="AP703" t="str">
        <f>Tabela1[[#This Row],[TAG]]&amp;Tabela1[[#This Row],[PEDIDO]]&amp;Tabela1[[#This Row],[PRODUTO]]</f>
        <v/>
      </c>
      <c r="AQ703" s="23" t="str">
        <f>Tabela1[[#This Row],[PRODUTO]]&amp;Tabela1[[#This Row],[TAG]]</f>
        <v/>
      </c>
      <c r="AR703" s="183">
        <f>Tabela1[[#This Row],[PESO TOTAL]]*Tabela1[[#This Row],[MATÉRIA PRIMA]]</f>
        <v>0</v>
      </c>
      <c r="AS703" s="28">
        <f>Tabela1[[#This Row],[PESO TOTAL]]*Tabela1[[#This Row],[PREPARAÇÃO ]]</f>
        <v>0</v>
      </c>
      <c r="AT703" s="28">
        <f>Tabela1[[#This Row],[PESO TOTAL]]*Tabela1[[#This Row],[CALDEIRARIA]]</f>
        <v>0</v>
      </c>
      <c r="AU703" s="28">
        <f>Tabela1[[#This Row],[PESO TOTAL]]*Tabela1[[#This Row],[SOLDA]]</f>
        <v>0</v>
      </c>
      <c r="AV703" s="28">
        <f>Tabela1[[#This Row],[PESO TOTAL]]*Tabela1[[#This Row],[ACABAMENTO]]</f>
        <v>0</v>
      </c>
      <c r="AW703" s="28">
        <f>Tabela1[[#This Row],[PESO TOTAL]]*Tabela1[[#This Row],[PRONTO ACABADO]]</f>
        <v>0</v>
      </c>
      <c r="AX703" s="28">
        <f>Tabela1[[#This Row],[PESO TOTAL]]*Tabela1[[#This Row],[EXPEDIÇÃO ]]</f>
        <v>0</v>
      </c>
      <c r="AY703" s="28" t="str">
        <f>Tabela1[[#This Row],[PEDIDO]]&amp;Tabela1[[#This Row],[PRODUTO]]</f>
        <v/>
      </c>
      <c r="AZ703" s="44">
        <f>IF(AF703="",0,IF(ISTEXT(AF703),H703*VALUE(SUBSTITUTE(AF703,"%",""))/100,H703*AF703))-Tabela1[[#This Row],[PRONTO ACABADO2]]</f>
        <v>0</v>
      </c>
      <c r="BA703" s="44">
        <f>IF(AG703="",0,IF(ISTEXT(AG703),H703*VALUE(SUBSTITUTE(AG703,"%",""))/100,H703*AG703))-Tabela1[[#This Row],[PESO EXPEDIDO2]]</f>
        <v>0</v>
      </c>
      <c r="BB703" s="44">
        <f t="shared" si="114"/>
        <v>0</v>
      </c>
      <c r="BC703" s="44">
        <f t="shared" si="115"/>
        <v>0</v>
      </c>
      <c r="BD703" s="44"/>
    </row>
    <row r="704" spans="1:56" ht="15.75" hidden="1" customHeight="1" x14ac:dyDescent="0.25">
      <c r="A704" s="6"/>
      <c r="B704" s="22"/>
      <c r="C704" s="7"/>
      <c r="D704" s="46"/>
      <c r="E704" s="7"/>
      <c r="F704" s="7"/>
      <c r="G704" s="44"/>
      <c r="H704" s="41">
        <f>Tabela1[[#This Row],[PESO UNI]]*Tabela1[[#This Row],[QTE]]</f>
        <v>0</v>
      </c>
      <c r="I704" s="7"/>
      <c r="J704" s="8"/>
      <c r="K704" s="8"/>
      <c r="L704" s="9"/>
      <c r="M704" s="10"/>
      <c r="N704" s="8"/>
      <c r="O704" s="12"/>
      <c r="P704" s="13"/>
      <c r="Q704" s="14">
        <f>Tabela1[[#This Row],[QTDE/ Fabricação]]-Tabela1[[#This Row],[QTE]]</f>
        <v>0</v>
      </c>
      <c r="R704" s="19">
        <f t="shared" si="110"/>
        <v>0</v>
      </c>
      <c r="S704" s="19">
        <f t="shared" si="109"/>
        <v>0</v>
      </c>
      <c r="T704" s="20">
        <f t="shared" si="111"/>
        <v>0</v>
      </c>
      <c r="U704" s="17">
        <f>IFERROR(SUMIF('LISTA DE EMBARQUE'!B:B,MICRO!E:E,'LISTA DE EMBARQUE'!G:G),"")</f>
        <v>0</v>
      </c>
      <c r="V704" s="12" t="str">
        <f>IFERROR(VLOOKUP(Tabela1[[#This Row],[COD.MDE]],'LISTA DE EMBARQUE'!B:L,11,0),"")</f>
        <v/>
      </c>
      <c r="W704" s="13" t="str">
        <f>IFERROR(COUNTIF(#REF!,Tabela1[[#This Row],[Colunas5]]),"")</f>
        <v/>
      </c>
      <c r="X704" s="14">
        <f>Tabela1[[#This Row],[QIANTIDADE EXPEDIDA]]*Tabela1[[#This Row],[PESO UNI]]</f>
        <v>0</v>
      </c>
      <c r="Y704" s="14">
        <f t="shared" si="112"/>
        <v>0</v>
      </c>
      <c r="Z704" s="21">
        <f>Tabela1[[#This Row],[PESO TOTAL]]-Tabela1[[#This Row],[Peso Expedido]]</f>
        <v>0</v>
      </c>
      <c r="AA704" s="18"/>
      <c r="AB704" s="40"/>
      <c r="AC704" s="40"/>
      <c r="AD704" s="40"/>
      <c r="AE704" s="40"/>
      <c r="AF704" s="40"/>
      <c r="AG704" s="40"/>
      <c r="AH704" s="40"/>
      <c r="AI704" s="40" t="str">
        <f t="shared" si="108"/>
        <v>ok</v>
      </c>
      <c r="AJ704"/>
      <c r="AK704" t="str">
        <f>Tabela1[[#This Row],[Coluna1]]&amp;Tabela1[[#This Row],[PEDIDO]]</f>
        <v/>
      </c>
      <c r="AL704"/>
      <c r="AM704"/>
      <c r="AN704"/>
      <c r="AO704" t="str">
        <f t="shared" si="113"/>
        <v>/</v>
      </c>
      <c r="AP704" t="str">
        <f>Tabela1[[#This Row],[TAG]]&amp;Tabela1[[#This Row],[PEDIDO]]&amp;Tabela1[[#This Row],[PRODUTO]]</f>
        <v/>
      </c>
      <c r="AQ704" s="23" t="str">
        <f>Tabela1[[#This Row],[PRODUTO]]&amp;Tabela1[[#This Row],[TAG]]</f>
        <v/>
      </c>
      <c r="AR704" s="183">
        <f>Tabela1[[#This Row],[PESO TOTAL]]*Tabela1[[#This Row],[MATÉRIA PRIMA]]</f>
        <v>0</v>
      </c>
      <c r="AS704" s="28">
        <f>Tabela1[[#This Row],[PESO TOTAL]]*Tabela1[[#This Row],[PREPARAÇÃO ]]</f>
        <v>0</v>
      </c>
      <c r="AT704" s="28">
        <f>Tabela1[[#This Row],[PESO TOTAL]]*Tabela1[[#This Row],[CALDEIRARIA]]</f>
        <v>0</v>
      </c>
      <c r="AU704" s="28">
        <f>Tabela1[[#This Row],[PESO TOTAL]]*Tabela1[[#This Row],[SOLDA]]</f>
        <v>0</v>
      </c>
      <c r="AV704" s="28">
        <f>Tabela1[[#This Row],[PESO TOTAL]]*Tabela1[[#This Row],[ACABAMENTO]]</f>
        <v>0</v>
      </c>
      <c r="AW704" s="28">
        <f>Tabela1[[#This Row],[PESO TOTAL]]*Tabela1[[#This Row],[PRONTO ACABADO]]</f>
        <v>0</v>
      </c>
      <c r="AX704" s="28">
        <f>Tabela1[[#This Row],[PESO TOTAL]]*Tabela1[[#This Row],[EXPEDIÇÃO ]]</f>
        <v>0</v>
      </c>
      <c r="AY704" s="28" t="str">
        <f>Tabela1[[#This Row],[PEDIDO]]&amp;Tabela1[[#This Row],[PRODUTO]]</f>
        <v/>
      </c>
      <c r="AZ704" s="44">
        <f>IF(AF704="",0,IF(ISTEXT(AF704),H704*VALUE(SUBSTITUTE(AF704,"%",""))/100,H704*AF704))-Tabela1[[#This Row],[PRONTO ACABADO2]]</f>
        <v>0</v>
      </c>
      <c r="BA704" s="44">
        <f>IF(AG704="",0,IF(ISTEXT(AG704),H704*VALUE(SUBSTITUTE(AG704,"%",""))/100,H704*AG704))-Tabela1[[#This Row],[PESO EXPEDIDO2]]</f>
        <v>0</v>
      </c>
      <c r="BB704" s="44">
        <f t="shared" si="114"/>
        <v>0</v>
      </c>
      <c r="BC704" s="44">
        <f t="shared" si="115"/>
        <v>0</v>
      </c>
      <c r="BD704" s="44"/>
    </row>
    <row r="705" spans="1:56" ht="15.75" hidden="1" customHeight="1" x14ac:dyDescent="0.25">
      <c r="A705" s="6"/>
      <c r="B705" s="22"/>
      <c r="C705" s="7"/>
      <c r="D705" s="46"/>
      <c r="E705" s="7"/>
      <c r="F705" s="7"/>
      <c r="G705" s="44"/>
      <c r="H705" s="41">
        <f>Tabela1[[#This Row],[PESO UNI]]*Tabela1[[#This Row],[QTE]]</f>
        <v>0</v>
      </c>
      <c r="I705" s="7"/>
      <c r="J705" s="8"/>
      <c r="K705" s="8"/>
      <c r="L705" s="9"/>
      <c r="M705" s="10"/>
      <c r="N705" s="8"/>
      <c r="O705" s="12"/>
      <c r="P705" s="13"/>
      <c r="Q705" s="14">
        <f>Tabela1[[#This Row],[QTDE/ Fabricação]]-Tabela1[[#This Row],[QTE]]</f>
        <v>0</v>
      </c>
      <c r="R705" s="19">
        <f t="shared" si="110"/>
        <v>0</v>
      </c>
      <c r="S705" s="19">
        <f t="shared" si="109"/>
        <v>0</v>
      </c>
      <c r="T705" s="20">
        <f t="shared" si="111"/>
        <v>0</v>
      </c>
      <c r="U705" s="17">
        <f>IFERROR(SUMIF('LISTA DE EMBARQUE'!B:B,MICRO!E:E,'LISTA DE EMBARQUE'!G:G),"")</f>
        <v>0</v>
      </c>
      <c r="V705" s="12" t="str">
        <f>IFERROR(VLOOKUP(Tabela1[[#This Row],[COD.MDE]],'LISTA DE EMBARQUE'!B:L,11,0),"")</f>
        <v/>
      </c>
      <c r="W705" s="13" t="str">
        <f>IFERROR(COUNTIF(#REF!,Tabela1[[#This Row],[Colunas5]]),"")</f>
        <v/>
      </c>
      <c r="X705" s="14">
        <f>Tabela1[[#This Row],[QIANTIDADE EXPEDIDA]]*Tabela1[[#This Row],[PESO UNI]]</f>
        <v>0</v>
      </c>
      <c r="Y705" s="14">
        <f t="shared" si="112"/>
        <v>0</v>
      </c>
      <c r="Z705" s="21">
        <f>Tabela1[[#This Row],[PESO TOTAL]]-Tabela1[[#This Row],[Peso Expedido]]</f>
        <v>0</v>
      </c>
      <c r="AA705" s="18"/>
      <c r="AB705" s="40"/>
      <c r="AC705" s="40"/>
      <c r="AD705" s="40"/>
      <c r="AE705" s="40"/>
      <c r="AF705" s="40"/>
      <c r="AG705" s="40"/>
      <c r="AH705" s="40"/>
      <c r="AI705" s="40" t="str">
        <f t="shared" si="108"/>
        <v>ok</v>
      </c>
      <c r="AJ705"/>
      <c r="AK705" t="str">
        <f>Tabela1[[#This Row],[Coluna1]]&amp;Tabela1[[#This Row],[PEDIDO]]</f>
        <v/>
      </c>
      <c r="AL705"/>
      <c r="AM705"/>
      <c r="AN705"/>
      <c r="AO705" t="str">
        <f t="shared" si="113"/>
        <v>/</v>
      </c>
      <c r="AP705" t="str">
        <f>Tabela1[[#This Row],[TAG]]&amp;Tabela1[[#This Row],[PEDIDO]]&amp;Tabela1[[#This Row],[PRODUTO]]</f>
        <v/>
      </c>
      <c r="AQ705" s="23" t="str">
        <f>Tabela1[[#This Row],[PRODUTO]]&amp;Tabela1[[#This Row],[TAG]]</f>
        <v/>
      </c>
      <c r="AR705" s="183">
        <f>Tabela1[[#This Row],[PESO TOTAL]]*Tabela1[[#This Row],[MATÉRIA PRIMA]]</f>
        <v>0</v>
      </c>
      <c r="AS705" s="28">
        <f>Tabela1[[#This Row],[PESO TOTAL]]*Tabela1[[#This Row],[PREPARAÇÃO ]]</f>
        <v>0</v>
      </c>
      <c r="AT705" s="28">
        <f>Tabela1[[#This Row],[PESO TOTAL]]*Tabela1[[#This Row],[CALDEIRARIA]]</f>
        <v>0</v>
      </c>
      <c r="AU705" s="28">
        <f>Tabela1[[#This Row],[PESO TOTAL]]*Tabela1[[#This Row],[SOLDA]]</f>
        <v>0</v>
      </c>
      <c r="AV705" s="28">
        <f>Tabela1[[#This Row],[PESO TOTAL]]*Tabela1[[#This Row],[ACABAMENTO]]</f>
        <v>0</v>
      </c>
      <c r="AW705" s="28">
        <f>Tabela1[[#This Row],[PESO TOTAL]]*Tabela1[[#This Row],[PRONTO ACABADO]]</f>
        <v>0</v>
      </c>
      <c r="AX705" s="28">
        <f>Tabela1[[#This Row],[PESO TOTAL]]*Tabela1[[#This Row],[EXPEDIÇÃO ]]</f>
        <v>0</v>
      </c>
      <c r="AY705" s="28" t="str">
        <f>Tabela1[[#This Row],[PEDIDO]]&amp;Tabela1[[#This Row],[PRODUTO]]</f>
        <v/>
      </c>
      <c r="AZ705" s="44">
        <f>IF(AF705="",0,IF(ISTEXT(AF705),H705*VALUE(SUBSTITUTE(AF705,"%",""))/100,H705*AF705))-Tabela1[[#This Row],[PRONTO ACABADO2]]</f>
        <v>0</v>
      </c>
      <c r="BA705" s="44">
        <f>IF(AG705="",0,IF(ISTEXT(AG705),H705*VALUE(SUBSTITUTE(AG705,"%",""))/100,H705*AG705))-Tabela1[[#This Row],[PESO EXPEDIDO2]]</f>
        <v>0</v>
      </c>
      <c r="BB705" s="44">
        <f t="shared" si="114"/>
        <v>0</v>
      </c>
      <c r="BC705" s="44">
        <f t="shared" si="115"/>
        <v>0</v>
      </c>
      <c r="BD705" s="44"/>
    </row>
    <row r="706" spans="1:56" ht="15.75" hidden="1" customHeight="1" x14ac:dyDescent="0.25">
      <c r="A706" s="6"/>
      <c r="B706" s="22"/>
      <c r="C706" s="7"/>
      <c r="D706" s="46"/>
      <c r="E706" s="7"/>
      <c r="F706" s="7"/>
      <c r="G706" s="44"/>
      <c r="H706" s="41">
        <f>Tabela1[[#This Row],[PESO UNI]]*Tabela1[[#This Row],[QTE]]</f>
        <v>0</v>
      </c>
      <c r="I706" s="7"/>
      <c r="J706" s="8"/>
      <c r="K706" s="8"/>
      <c r="L706" s="9"/>
      <c r="M706" s="10"/>
      <c r="N706" s="8"/>
      <c r="O706" s="12"/>
      <c r="P706" s="13"/>
      <c r="Q706" s="14">
        <f>Tabela1[[#This Row],[QTDE/ Fabricação]]-Tabela1[[#This Row],[QTE]]</f>
        <v>0</v>
      </c>
      <c r="R706" s="19">
        <f t="shared" si="110"/>
        <v>0</v>
      </c>
      <c r="S706" s="19">
        <f t="shared" si="109"/>
        <v>0</v>
      </c>
      <c r="T706" s="20">
        <f t="shared" si="111"/>
        <v>0</v>
      </c>
      <c r="U706" s="17">
        <f>IFERROR(SUMIF('LISTA DE EMBARQUE'!B:B,MICRO!E:E,'LISTA DE EMBARQUE'!G:G),"")</f>
        <v>0</v>
      </c>
      <c r="V706" s="12" t="str">
        <f>IFERROR(VLOOKUP(Tabela1[[#This Row],[COD.MDE]],'LISTA DE EMBARQUE'!B:L,11,0),"")</f>
        <v/>
      </c>
      <c r="W706" s="13" t="str">
        <f>IFERROR(COUNTIF(#REF!,Tabela1[[#This Row],[Colunas5]]),"")</f>
        <v/>
      </c>
      <c r="X706" s="14">
        <f>Tabela1[[#This Row],[QIANTIDADE EXPEDIDA]]*Tabela1[[#This Row],[PESO UNI]]</f>
        <v>0</v>
      </c>
      <c r="Y706" s="14">
        <f t="shared" si="112"/>
        <v>0</v>
      </c>
      <c r="Z706" s="21">
        <f>Tabela1[[#This Row],[PESO TOTAL]]-Tabela1[[#This Row],[Peso Expedido]]</f>
        <v>0</v>
      </c>
      <c r="AA706" s="18"/>
      <c r="AB706" s="40"/>
      <c r="AC706" s="40"/>
      <c r="AD706" s="40"/>
      <c r="AE706" s="40"/>
      <c r="AF706" s="40"/>
      <c r="AG706" s="40"/>
      <c r="AH706" s="40"/>
      <c r="AI706" s="40" t="str">
        <f t="shared" si="108"/>
        <v>ok</v>
      </c>
      <c r="AJ706"/>
      <c r="AK706" t="str">
        <f>Tabela1[[#This Row],[Coluna1]]&amp;Tabela1[[#This Row],[PEDIDO]]</f>
        <v/>
      </c>
      <c r="AL706"/>
      <c r="AM706"/>
      <c r="AN706"/>
      <c r="AO706" t="str">
        <f t="shared" si="113"/>
        <v>/</v>
      </c>
      <c r="AP706" t="str">
        <f>Tabela1[[#This Row],[TAG]]&amp;Tabela1[[#This Row],[PEDIDO]]&amp;Tabela1[[#This Row],[PRODUTO]]</f>
        <v/>
      </c>
      <c r="AQ706" s="23" t="str">
        <f>Tabela1[[#This Row],[PRODUTO]]&amp;Tabela1[[#This Row],[TAG]]</f>
        <v/>
      </c>
      <c r="AR706" s="183">
        <f>Tabela1[[#This Row],[PESO TOTAL]]*Tabela1[[#This Row],[MATÉRIA PRIMA]]</f>
        <v>0</v>
      </c>
      <c r="AS706" s="28">
        <f>Tabela1[[#This Row],[PESO TOTAL]]*Tabela1[[#This Row],[PREPARAÇÃO ]]</f>
        <v>0</v>
      </c>
      <c r="AT706" s="28">
        <f>Tabela1[[#This Row],[PESO TOTAL]]*Tabela1[[#This Row],[CALDEIRARIA]]</f>
        <v>0</v>
      </c>
      <c r="AU706" s="28">
        <f>Tabela1[[#This Row],[PESO TOTAL]]*Tabela1[[#This Row],[SOLDA]]</f>
        <v>0</v>
      </c>
      <c r="AV706" s="28">
        <f>Tabela1[[#This Row],[PESO TOTAL]]*Tabela1[[#This Row],[ACABAMENTO]]</f>
        <v>0</v>
      </c>
      <c r="AW706" s="28">
        <f>Tabela1[[#This Row],[PESO TOTAL]]*Tabela1[[#This Row],[PRONTO ACABADO]]</f>
        <v>0</v>
      </c>
      <c r="AX706" s="28">
        <f>Tabela1[[#This Row],[PESO TOTAL]]*Tabela1[[#This Row],[EXPEDIÇÃO ]]</f>
        <v>0</v>
      </c>
      <c r="AY706" s="28" t="str">
        <f>Tabela1[[#This Row],[PEDIDO]]&amp;Tabela1[[#This Row],[PRODUTO]]</f>
        <v/>
      </c>
      <c r="AZ706" s="44">
        <f>IF(AF706="",0,IF(ISTEXT(AF706),H706*VALUE(SUBSTITUTE(AF706,"%",""))/100,H706*AF706))-Tabela1[[#This Row],[PRONTO ACABADO2]]</f>
        <v>0</v>
      </c>
      <c r="BA706" s="44">
        <f>IF(AG706="",0,IF(ISTEXT(AG706),H706*VALUE(SUBSTITUTE(AG706,"%",""))/100,H706*AG706))-Tabela1[[#This Row],[PESO EXPEDIDO2]]</f>
        <v>0</v>
      </c>
      <c r="BB706" s="44">
        <f t="shared" si="114"/>
        <v>0</v>
      </c>
      <c r="BC706" s="44">
        <f t="shared" si="115"/>
        <v>0</v>
      </c>
      <c r="BD706" s="44"/>
    </row>
    <row r="707" spans="1:56" ht="15.75" hidden="1" customHeight="1" x14ac:dyDescent="0.25">
      <c r="A707" s="6"/>
      <c r="B707" s="22"/>
      <c r="C707" s="7"/>
      <c r="D707" s="46"/>
      <c r="E707" s="7"/>
      <c r="F707" s="7"/>
      <c r="G707" s="44"/>
      <c r="H707" s="41">
        <f>Tabela1[[#This Row],[PESO UNI]]*Tabela1[[#This Row],[QTE]]</f>
        <v>0</v>
      </c>
      <c r="I707" s="7"/>
      <c r="J707" s="8"/>
      <c r="K707" s="8"/>
      <c r="L707" s="9"/>
      <c r="M707" s="10"/>
      <c r="N707" s="8"/>
      <c r="O707" s="12"/>
      <c r="P707" s="13"/>
      <c r="Q707" s="14">
        <f>Tabela1[[#This Row],[QTDE/ Fabricação]]-Tabela1[[#This Row],[QTE]]</f>
        <v>0</v>
      </c>
      <c r="R707" s="19">
        <f t="shared" si="110"/>
        <v>0</v>
      </c>
      <c r="S707" s="19">
        <f t="shared" si="109"/>
        <v>0</v>
      </c>
      <c r="T707" s="20">
        <f t="shared" si="111"/>
        <v>0</v>
      </c>
      <c r="U707" s="17">
        <f>IFERROR(SUMIF('LISTA DE EMBARQUE'!B:B,MICRO!E:E,'LISTA DE EMBARQUE'!G:G),"")</f>
        <v>0</v>
      </c>
      <c r="V707" s="12" t="str">
        <f>IFERROR(VLOOKUP(Tabela1[[#This Row],[COD.MDE]],'LISTA DE EMBARQUE'!B:L,11,0),"")</f>
        <v/>
      </c>
      <c r="W707" s="13" t="str">
        <f>IFERROR(COUNTIF(#REF!,Tabela1[[#This Row],[Colunas5]]),"")</f>
        <v/>
      </c>
      <c r="X707" s="14">
        <f>Tabela1[[#This Row],[QIANTIDADE EXPEDIDA]]*Tabela1[[#This Row],[PESO UNI]]</f>
        <v>0</v>
      </c>
      <c r="Y707" s="14">
        <f t="shared" si="112"/>
        <v>0</v>
      </c>
      <c r="Z707" s="21">
        <f>Tabela1[[#This Row],[PESO TOTAL]]-Tabela1[[#This Row],[Peso Expedido]]</f>
        <v>0</v>
      </c>
      <c r="AA707" s="18"/>
      <c r="AB707" s="40"/>
      <c r="AC707" s="40"/>
      <c r="AD707" s="40"/>
      <c r="AE707" s="40"/>
      <c r="AF707" s="40"/>
      <c r="AG707" s="40"/>
      <c r="AH707" s="40"/>
      <c r="AI707" s="40" t="str">
        <f t="shared" si="108"/>
        <v>ok</v>
      </c>
      <c r="AJ707"/>
      <c r="AK707" t="str">
        <f>Tabela1[[#This Row],[Coluna1]]&amp;Tabela1[[#This Row],[PEDIDO]]</f>
        <v/>
      </c>
      <c r="AL707"/>
      <c r="AM707"/>
      <c r="AN707"/>
      <c r="AO707" t="str">
        <f t="shared" si="113"/>
        <v>/</v>
      </c>
      <c r="AP707" t="str">
        <f>Tabela1[[#This Row],[TAG]]&amp;Tabela1[[#This Row],[PEDIDO]]&amp;Tabela1[[#This Row],[PRODUTO]]</f>
        <v/>
      </c>
      <c r="AQ707" s="23" t="str">
        <f>Tabela1[[#This Row],[PRODUTO]]&amp;Tabela1[[#This Row],[TAG]]</f>
        <v/>
      </c>
      <c r="AR707" s="183">
        <f>Tabela1[[#This Row],[PESO TOTAL]]*Tabela1[[#This Row],[MATÉRIA PRIMA]]</f>
        <v>0</v>
      </c>
      <c r="AS707" s="28">
        <f>Tabela1[[#This Row],[PESO TOTAL]]*Tabela1[[#This Row],[PREPARAÇÃO ]]</f>
        <v>0</v>
      </c>
      <c r="AT707" s="28">
        <f>Tabela1[[#This Row],[PESO TOTAL]]*Tabela1[[#This Row],[CALDEIRARIA]]</f>
        <v>0</v>
      </c>
      <c r="AU707" s="28">
        <f>Tabela1[[#This Row],[PESO TOTAL]]*Tabela1[[#This Row],[SOLDA]]</f>
        <v>0</v>
      </c>
      <c r="AV707" s="28">
        <f>Tabela1[[#This Row],[PESO TOTAL]]*Tabela1[[#This Row],[ACABAMENTO]]</f>
        <v>0</v>
      </c>
      <c r="AW707" s="28">
        <f>Tabela1[[#This Row],[PESO TOTAL]]*Tabela1[[#This Row],[PRONTO ACABADO]]</f>
        <v>0</v>
      </c>
      <c r="AX707" s="28">
        <f>Tabela1[[#This Row],[PESO TOTAL]]*Tabela1[[#This Row],[EXPEDIÇÃO ]]</f>
        <v>0</v>
      </c>
      <c r="AY707" s="28" t="str">
        <f>Tabela1[[#This Row],[PEDIDO]]&amp;Tabela1[[#This Row],[PRODUTO]]</f>
        <v/>
      </c>
      <c r="AZ707" s="44">
        <f>IF(AF707="",0,IF(ISTEXT(AF707),H707*VALUE(SUBSTITUTE(AF707,"%",""))/100,H707*AF707))-Tabela1[[#This Row],[PRONTO ACABADO2]]</f>
        <v>0</v>
      </c>
      <c r="BA707" s="44">
        <f>IF(AG707="",0,IF(ISTEXT(AG707),H707*VALUE(SUBSTITUTE(AG707,"%",""))/100,H707*AG707))-Tabela1[[#This Row],[PESO EXPEDIDO2]]</f>
        <v>0</v>
      </c>
      <c r="BB707" s="44">
        <f t="shared" si="114"/>
        <v>0</v>
      </c>
      <c r="BC707" s="44">
        <f t="shared" si="115"/>
        <v>0</v>
      </c>
      <c r="BD707" s="44"/>
    </row>
    <row r="708" spans="1:56" ht="15.75" hidden="1" customHeight="1" x14ac:dyDescent="0.25">
      <c r="A708" s="6"/>
      <c r="B708" s="22"/>
      <c r="C708" s="7"/>
      <c r="D708" s="46"/>
      <c r="E708" s="7"/>
      <c r="F708" s="7"/>
      <c r="G708" s="44"/>
      <c r="H708" s="41">
        <f>Tabela1[[#This Row],[PESO UNI]]*Tabela1[[#This Row],[QTE]]</f>
        <v>0</v>
      </c>
      <c r="I708" s="7"/>
      <c r="J708" s="8"/>
      <c r="K708" s="8"/>
      <c r="L708" s="9"/>
      <c r="M708" s="10"/>
      <c r="N708" s="8"/>
      <c r="O708" s="12"/>
      <c r="P708" s="13"/>
      <c r="Q708" s="14">
        <f>Tabela1[[#This Row],[QTDE/ Fabricação]]-Tabela1[[#This Row],[QTE]]</f>
        <v>0</v>
      </c>
      <c r="R708" s="19">
        <f t="shared" si="110"/>
        <v>0</v>
      </c>
      <c r="S708" s="19">
        <f t="shared" si="109"/>
        <v>0</v>
      </c>
      <c r="T708" s="20">
        <f t="shared" si="111"/>
        <v>0</v>
      </c>
      <c r="U708" s="17">
        <f>IFERROR(SUMIF('LISTA DE EMBARQUE'!B:B,MICRO!E:E,'LISTA DE EMBARQUE'!G:G),"")</f>
        <v>0</v>
      </c>
      <c r="V708" s="12" t="str">
        <f>IFERROR(VLOOKUP(Tabela1[[#This Row],[COD.MDE]],'LISTA DE EMBARQUE'!B:L,11,0),"")</f>
        <v/>
      </c>
      <c r="W708" s="13" t="str">
        <f>IFERROR(COUNTIF(#REF!,Tabela1[[#This Row],[Colunas5]]),"")</f>
        <v/>
      </c>
      <c r="X708" s="14">
        <f>Tabela1[[#This Row],[QIANTIDADE EXPEDIDA]]*Tabela1[[#This Row],[PESO UNI]]</f>
        <v>0</v>
      </c>
      <c r="Y708" s="14">
        <f t="shared" si="112"/>
        <v>0</v>
      </c>
      <c r="Z708" s="21">
        <f>Tabela1[[#This Row],[PESO TOTAL]]-Tabela1[[#This Row],[Peso Expedido]]</f>
        <v>0</v>
      </c>
      <c r="AA708" s="18"/>
      <c r="AB708" s="40"/>
      <c r="AC708" s="40"/>
      <c r="AD708" s="40"/>
      <c r="AE708" s="40"/>
      <c r="AF708" s="40"/>
      <c r="AG708" s="40"/>
      <c r="AH708" s="40"/>
      <c r="AI708" s="40" t="str">
        <f t="shared" si="108"/>
        <v>ok</v>
      </c>
      <c r="AJ708"/>
      <c r="AK708" t="str">
        <f>Tabela1[[#This Row],[Coluna1]]&amp;Tabela1[[#This Row],[PEDIDO]]</f>
        <v/>
      </c>
      <c r="AL708"/>
      <c r="AM708"/>
      <c r="AN708"/>
      <c r="AO708" t="str">
        <f t="shared" si="113"/>
        <v>/</v>
      </c>
      <c r="AP708" t="str">
        <f>Tabela1[[#This Row],[TAG]]&amp;Tabela1[[#This Row],[PEDIDO]]&amp;Tabela1[[#This Row],[PRODUTO]]</f>
        <v/>
      </c>
      <c r="AQ708" s="23" t="str">
        <f>Tabela1[[#This Row],[PRODUTO]]&amp;Tabela1[[#This Row],[TAG]]</f>
        <v/>
      </c>
      <c r="AR708" s="183">
        <f>Tabela1[[#This Row],[PESO TOTAL]]*Tabela1[[#This Row],[MATÉRIA PRIMA]]</f>
        <v>0</v>
      </c>
      <c r="AS708" s="28">
        <f>Tabela1[[#This Row],[PESO TOTAL]]*Tabela1[[#This Row],[PREPARAÇÃO ]]</f>
        <v>0</v>
      </c>
      <c r="AT708" s="28">
        <f>Tabela1[[#This Row],[PESO TOTAL]]*Tabela1[[#This Row],[CALDEIRARIA]]</f>
        <v>0</v>
      </c>
      <c r="AU708" s="28">
        <f>Tabela1[[#This Row],[PESO TOTAL]]*Tabela1[[#This Row],[SOLDA]]</f>
        <v>0</v>
      </c>
      <c r="AV708" s="28">
        <f>Tabela1[[#This Row],[PESO TOTAL]]*Tabela1[[#This Row],[ACABAMENTO]]</f>
        <v>0</v>
      </c>
      <c r="AW708" s="28">
        <f>Tabela1[[#This Row],[PESO TOTAL]]*Tabela1[[#This Row],[PRONTO ACABADO]]</f>
        <v>0</v>
      </c>
      <c r="AX708" s="28">
        <f>Tabela1[[#This Row],[PESO TOTAL]]*Tabela1[[#This Row],[EXPEDIÇÃO ]]</f>
        <v>0</v>
      </c>
      <c r="AY708" s="28" t="str">
        <f>Tabela1[[#This Row],[PEDIDO]]&amp;Tabela1[[#This Row],[PRODUTO]]</f>
        <v/>
      </c>
      <c r="AZ708" s="44">
        <f>IF(AF708="",0,IF(ISTEXT(AF708),H708*VALUE(SUBSTITUTE(AF708,"%",""))/100,H708*AF708))-Tabela1[[#This Row],[PRONTO ACABADO2]]</f>
        <v>0</v>
      </c>
      <c r="BA708" s="44">
        <f>IF(AG708="",0,IF(ISTEXT(AG708),H708*VALUE(SUBSTITUTE(AG708,"%",""))/100,H708*AG708))-Tabela1[[#This Row],[PESO EXPEDIDO2]]</f>
        <v>0</v>
      </c>
      <c r="BB708" s="44">
        <f t="shared" si="114"/>
        <v>0</v>
      </c>
      <c r="BC708" s="44">
        <f t="shared" si="115"/>
        <v>0</v>
      </c>
      <c r="BD708" s="44"/>
    </row>
    <row r="709" spans="1:56" ht="15.75" hidden="1" customHeight="1" x14ac:dyDescent="0.25">
      <c r="A709" s="6"/>
      <c r="B709" s="22"/>
      <c r="C709" s="7"/>
      <c r="D709" s="46"/>
      <c r="E709" s="7"/>
      <c r="F709" s="7"/>
      <c r="G709" s="44"/>
      <c r="H709" s="41">
        <f>Tabela1[[#This Row],[PESO UNI]]*Tabela1[[#This Row],[QTE]]</f>
        <v>0</v>
      </c>
      <c r="I709" s="7"/>
      <c r="J709" s="8"/>
      <c r="K709" s="8"/>
      <c r="L709" s="9"/>
      <c r="M709" s="10"/>
      <c r="N709" s="8"/>
      <c r="O709" s="12"/>
      <c r="P709" s="13"/>
      <c r="Q709" s="14">
        <f>Tabela1[[#This Row],[QTDE/ Fabricação]]-Tabela1[[#This Row],[QTE]]</f>
        <v>0</v>
      </c>
      <c r="R709" s="19">
        <f t="shared" si="110"/>
        <v>0</v>
      </c>
      <c r="S709" s="19">
        <f t="shared" si="109"/>
        <v>0</v>
      </c>
      <c r="T709" s="20">
        <f t="shared" si="111"/>
        <v>0</v>
      </c>
      <c r="U709" s="17">
        <f>IFERROR(SUMIF('LISTA DE EMBARQUE'!B:B,MICRO!E:E,'LISTA DE EMBARQUE'!G:G),"")</f>
        <v>0</v>
      </c>
      <c r="V709" s="12" t="str">
        <f>IFERROR(VLOOKUP(Tabela1[[#This Row],[COD.MDE]],'LISTA DE EMBARQUE'!B:L,11,0),"")</f>
        <v/>
      </c>
      <c r="W709" s="13" t="str">
        <f>IFERROR(COUNTIF(#REF!,Tabela1[[#This Row],[Colunas5]]),"")</f>
        <v/>
      </c>
      <c r="X709" s="14">
        <f>Tabela1[[#This Row],[QIANTIDADE EXPEDIDA]]*Tabela1[[#This Row],[PESO UNI]]</f>
        <v>0</v>
      </c>
      <c r="Y709" s="14">
        <f t="shared" si="112"/>
        <v>0</v>
      </c>
      <c r="Z709" s="21">
        <f>Tabela1[[#This Row],[PESO TOTAL]]-Tabela1[[#This Row],[Peso Expedido]]</f>
        <v>0</v>
      </c>
      <c r="AA709" s="18"/>
      <c r="AB709" s="40"/>
      <c r="AC709" s="40"/>
      <c r="AD709" s="40"/>
      <c r="AE709" s="40"/>
      <c r="AF709" s="40"/>
      <c r="AG709" s="40"/>
      <c r="AH709" s="40"/>
      <c r="AI709" s="40" t="str">
        <f t="shared" si="108"/>
        <v>ok</v>
      </c>
      <c r="AJ709"/>
      <c r="AK709" t="str">
        <f>Tabela1[[#This Row],[Coluna1]]&amp;Tabela1[[#This Row],[PEDIDO]]</f>
        <v/>
      </c>
      <c r="AL709"/>
      <c r="AM709"/>
      <c r="AN709"/>
      <c r="AO709" t="str">
        <f t="shared" si="113"/>
        <v>/</v>
      </c>
      <c r="AP709" t="str">
        <f>Tabela1[[#This Row],[TAG]]&amp;Tabela1[[#This Row],[PEDIDO]]&amp;Tabela1[[#This Row],[PRODUTO]]</f>
        <v/>
      </c>
      <c r="AQ709" s="23" t="str">
        <f>Tabela1[[#This Row],[PRODUTO]]&amp;Tabela1[[#This Row],[TAG]]</f>
        <v/>
      </c>
      <c r="AR709" s="183">
        <f>Tabela1[[#This Row],[PESO TOTAL]]*Tabela1[[#This Row],[MATÉRIA PRIMA]]</f>
        <v>0</v>
      </c>
      <c r="AS709" s="28">
        <f>Tabela1[[#This Row],[PESO TOTAL]]*Tabela1[[#This Row],[PREPARAÇÃO ]]</f>
        <v>0</v>
      </c>
      <c r="AT709" s="28">
        <f>Tabela1[[#This Row],[PESO TOTAL]]*Tabela1[[#This Row],[CALDEIRARIA]]</f>
        <v>0</v>
      </c>
      <c r="AU709" s="28">
        <f>Tabela1[[#This Row],[PESO TOTAL]]*Tabela1[[#This Row],[SOLDA]]</f>
        <v>0</v>
      </c>
      <c r="AV709" s="28">
        <f>Tabela1[[#This Row],[PESO TOTAL]]*Tabela1[[#This Row],[ACABAMENTO]]</f>
        <v>0</v>
      </c>
      <c r="AW709" s="28">
        <f>Tabela1[[#This Row],[PESO TOTAL]]*Tabela1[[#This Row],[PRONTO ACABADO]]</f>
        <v>0</v>
      </c>
      <c r="AX709" s="28">
        <f>Tabela1[[#This Row],[PESO TOTAL]]*Tabela1[[#This Row],[EXPEDIÇÃO ]]</f>
        <v>0</v>
      </c>
      <c r="AY709" s="28" t="str">
        <f>Tabela1[[#This Row],[PEDIDO]]&amp;Tabela1[[#This Row],[PRODUTO]]</f>
        <v/>
      </c>
      <c r="AZ709" s="44">
        <f>IF(AF709="",0,IF(ISTEXT(AF709),H709*VALUE(SUBSTITUTE(AF709,"%",""))/100,H709*AF709))-Tabela1[[#This Row],[PRONTO ACABADO2]]</f>
        <v>0</v>
      </c>
      <c r="BA709" s="44">
        <f>IF(AG709="",0,IF(ISTEXT(AG709),H709*VALUE(SUBSTITUTE(AG709,"%",""))/100,H709*AG709))-Tabela1[[#This Row],[PESO EXPEDIDO2]]</f>
        <v>0</v>
      </c>
      <c r="BB709" s="44">
        <f t="shared" si="114"/>
        <v>0</v>
      </c>
      <c r="BC709" s="44">
        <f t="shared" si="115"/>
        <v>0</v>
      </c>
      <c r="BD709" s="44"/>
    </row>
    <row r="710" spans="1:56" ht="15.75" hidden="1" customHeight="1" x14ac:dyDescent="0.25">
      <c r="A710" s="6"/>
      <c r="B710" s="22"/>
      <c r="C710" s="7"/>
      <c r="D710" s="46"/>
      <c r="E710" s="7"/>
      <c r="F710" s="7"/>
      <c r="G710" s="44"/>
      <c r="H710" s="41">
        <f>Tabela1[[#This Row],[PESO UNI]]*Tabela1[[#This Row],[QTE]]</f>
        <v>0</v>
      </c>
      <c r="I710" s="7"/>
      <c r="J710" s="8"/>
      <c r="K710" s="8"/>
      <c r="L710" s="9"/>
      <c r="M710" s="10"/>
      <c r="N710" s="8"/>
      <c r="O710" s="12"/>
      <c r="P710" s="13"/>
      <c r="Q710" s="14">
        <f>Tabela1[[#This Row],[QTDE/ Fabricação]]-Tabela1[[#This Row],[QTE]]</f>
        <v>0</v>
      </c>
      <c r="R710" s="19">
        <f t="shared" si="110"/>
        <v>0</v>
      </c>
      <c r="S710" s="19">
        <f t="shared" si="109"/>
        <v>0</v>
      </c>
      <c r="T710" s="20">
        <f t="shared" si="111"/>
        <v>0</v>
      </c>
      <c r="U710" s="17">
        <f>IFERROR(SUMIF('LISTA DE EMBARQUE'!B:B,MICRO!E:E,'LISTA DE EMBARQUE'!G:G),"")</f>
        <v>0</v>
      </c>
      <c r="V710" s="12" t="str">
        <f>IFERROR(VLOOKUP(Tabela1[[#This Row],[COD.MDE]],'LISTA DE EMBARQUE'!B:L,11,0),"")</f>
        <v/>
      </c>
      <c r="W710" s="13" t="str">
        <f>IFERROR(COUNTIF(#REF!,Tabela1[[#This Row],[Colunas5]]),"")</f>
        <v/>
      </c>
      <c r="X710" s="14">
        <f>Tabela1[[#This Row],[QIANTIDADE EXPEDIDA]]*Tabela1[[#This Row],[PESO UNI]]</f>
        <v>0</v>
      </c>
      <c r="Y710" s="14">
        <f t="shared" si="112"/>
        <v>0</v>
      </c>
      <c r="Z710" s="21">
        <f>Tabela1[[#This Row],[PESO TOTAL]]-Tabela1[[#This Row],[Peso Expedido]]</f>
        <v>0</v>
      </c>
      <c r="AA710" s="18"/>
      <c r="AB710" s="40"/>
      <c r="AC710" s="40"/>
      <c r="AD710" s="40"/>
      <c r="AE710" s="40"/>
      <c r="AF710" s="40"/>
      <c r="AG710" s="40"/>
      <c r="AH710" s="40"/>
      <c r="AI710" s="40" t="str">
        <f t="shared" si="108"/>
        <v>ok</v>
      </c>
      <c r="AJ710"/>
      <c r="AK710" t="str">
        <f>Tabela1[[#This Row],[Coluna1]]&amp;Tabela1[[#This Row],[PEDIDO]]</f>
        <v/>
      </c>
      <c r="AL710"/>
      <c r="AM710"/>
      <c r="AN710"/>
      <c r="AO710" t="str">
        <f t="shared" si="113"/>
        <v>/</v>
      </c>
      <c r="AP710" t="str">
        <f>Tabela1[[#This Row],[TAG]]&amp;Tabela1[[#This Row],[PEDIDO]]&amp;Tabela1[[#This Row],[PRODUTO]]</f>
        <v/>
      </c>
      <c r="AQ710" s="23" t="str">
        <f>Tabela1[[#This Row],[PRODUTO]]&amp;Tabela1[[#This Row],[TAG]]</f>
        <v/>
      </c>
      <c r="AR710" s="183">
        <f>Tabela1[[#This Row],[PESO TOTAL]]*Tabela1[[#This Row],[MATÉRIA PRIMA]]</f>
        <v>0</v>
      </c>
      <c r="AS710" s="28">
        <f>Tabela1[[#This Row],[PESO TOTAL]]*Tabela1[[#This Row],[PREPARAÇÃO ]]</f>
        <v>0</v>
      </c>
      <c r="AT710" s="28">
        <f>Tabela1[[#This Row],[PESO TOTAL]]*Tabela1[[#This Row],[CALDEIRARIA]]</f>
        <v>0</v>
      </c>
      <c r="AU710" s="28">
        <f>Tabela1[[#This Row],[PESO TOTAL]]*Tabela1[[#This Row],[SOLDA]]</f>
        <v>0</v>
      </c>
      <c r="AV710" s="28">
        <f>Tabela1[[#This Row],[PESO TOTAL]]*Tabela1[[#This Row],[ACABAMENTO]]</f>
        <v>0</v>
      </c>
      <c r="AW710" s="28">
        <f>Tabela1[[#This Row],[PESO TOTAL]]*Tabela1[[#This Row],[PRONTO ACABADO]]</f>
        <v>0</v>
      </c>
      <c r="AX710" s="28">
        <f>Tabela1[[#This Row],[PESO TOTAL]]*Tabela1[[#This Row],[EXPEDIÇÃO ]]</f>
        <v>0</v>
      </c>
      <c r="AY710" s="28" t="str">
        <f>Tabela1[[#This Row],[PEDIDO]]&amp;Tabela1[[#This Row],[PRODUTO]]</f>
        <v/>
      </c>
      <c r="AZ710" s="44">
        <f>IF(AF710="",0,IF(ISTEXT(AF710),H710*VALUE(SUBSTITUTE(AF710,"%",""))/100,H710*AF710))-Tabela1[[#This Row],[PRONTO ACABADO2]]</f>
        <v>0</v>
      </c>
      <c r="BA710" s="44">
        <f>IF(AG710="",0,IF(ISTEXT(AG710),H710*VALUE(SUBSTITUTE(AG710,"%",""))/100,H710*AG710))-Tabela1[[#This Row],[PESO EXPEDIDO2]]</f>
        <v>0</v>
      </c>
      <c r="BB710" s="44">
        <f t="shared" si="114"/>
        <v>0</v>
      </c>
      <c r="BC710" s="44">
        <f t="shared" si="115"/>
        <v>0</v>
      </c>
      <c r="BD710" s="44"/>
    </row>
    <row r="711" spans="1:56" ht="15.75" hidden="1" customHeight="1" x14ac:dyDescent="0.25">
      <c r="A711" s="6"/>
      <c r="B711" s="22"/>
      <c r="C711" s="7"/>
      <c r="D711" s="46"/>
      <c r="E711" s="7"/>
      <c r="F711" s="7"/>
      <c r="G711" s="44"/>
      <c r="H711" s="41">
        <f>Tabela1[[#This Row],[PESO UNI]]*Tabela1[[#This Row],[QTE]]</f>
        <v>0</v>
      </c>
      <c r="I711" s="7"/>
      <c r="J711" s="8"/>
      <c r="K711" s="8"/>
      <c r="L711" s="9"/>
      <c r="M711" s="10"/>
      <c r="N711" s="8"/>
      <c r="O711" s="12"/>
      <c r="P711" s="13"/>
      <c r="Q711" s="14">
        <f>Tabela1[[#This Row],[QTDE/ Fabricação]]-Tabela1[[#This Row],[QTE]]</f>
        <v>0</v>
      </c>
      <c r="R711" s="19">
        <f t="shared" si="110"/>
        <v>0</v>
      </c>
      <c r="S711" s="19">
        <f t="shared" si="109"/>
        <v>0</v>
      </c>
      <c r="T711" s="20">
        <f t="shared" si="111"/>
        <v>0</v>
      </c>
      <c r="U711" s="17">
        <f>IFERROR(SUMIF('LISTA DE EMBARQUE'!B:B,MICRO!E:E,'LISTA DE EMBARQUE'!G:G),"")</f>
        <v>0</v>
      </c>
      <c r="V711" s="12" t="str">
        <f>IFERROR(VLOOKUP(Tabela1[[#This Row],[COD.MDE]],'LISTA DE EMBARQUE'!B:L,11,0),"")</f>
        <v/>
      </c>
      <c r="W711" s="13" t="str">
        <f>IFERROR(COUNTIF(#REF!,Tabela1[[#This Row],[Colunas5]]),"")</f>
        <v/>
      </c>
      <c r="X711" s="14">
        <f>Tabela1[[#This Row],[QIANTIDADE EXPEDIDA]]*Tabela1[[#This Row],[PESO UNI]]</f>
        <v>0</v>
      </c>
      <c r="Y711" s="14">
        <f t="shared" si="112"/>
        <v>0</v>
      </c>
      <c r="Z711" s="21">
        <f>Tabela1[[#This Row],[PESO TOTAL]]-Tabela1[[#This Row],[Peso Expedido]]</f>
        <v>0</v>
      </c>
      <c r="AA711" s="18"/>
      <c r="AB711" s="40"/>
      <c r="AC711" s="40"/>
      <c r="AD711" s="40"/>
      <c r="AE711" s="40"/>
      <c r="AF711" s="40"/>
      <c r="AG711" s="40"/>
      <c r="AH711" s="40"/>
      <c r="AI711" s="40" t="str">
        <f t="shared" si="108"/>
        <v>ok</v>
      </c>
      <c r="AJ711"/>
      <c r="AK711" t="str">
        <f>Tabela1[[#This Row],[Coluna1]]&amp;Tabela1[[#This Row],[PEDIDO]]</f>
        <v/>
      </c>
      <c r="AL711"/>
      <c r="AM711"/>
      <c r="AN711"/>
      <c r="AO711" t="str">
        <f t="shared" si="113"/>
        <v>/</v>
      </c>
      <c r="AP711" t="str">
        <f>Tabela1[[#This Row],[TAG]]&amp;Tabela1[[#This Row],[PEDIDO]]&amp;Tabela1[[#This Row],[PRODUTO]]</f>
        <v/>
      </c>
      <c r="AQ711" s="23" t="str">
        <f>Tabela1[[#This Row],[PRODUTO]]&amp;Tabela1[[#This Row],[TAG]]</f>
        <v/>
      </c>
      <c r="AR711" s="183">
        <f>Tabela1[[#This Row],[PESO TOTAL]]*Tabela1[[#This Row],[MATÉRIA PRIMA]]</f>
        <v>0</v>
      </c>
      <c r="AS711" s="28">
        <f>Tabela1[[#This Row],[PESO TOTAL]]*Tabela1[[#This Row],[PREPARAÇÃO ]]</f>
        <v>0</v>
      </c>
      <c r="AT711" s="28">
        <f>Tabela1[[#This Row],[PESO TOTAL]]*Tabela1[[#This Row],[CALDEIRARIA]]</f>
        <v>0</v>
      </c>
      <c r="AU711" s="28">
        <f>Tabela1[[#This Row],[PESO TOTAL]]*Tabela1[[#This Row],[SOLDA]]</f>
        <v>0</v>
      </c>
      <c r="AV711" s="28">
        <f>Tabela1[[#This Row],[PESO TOTAL]]*Tabela1[[#This Row],[ACABAMENTO]]</f>
        <v>0</v>
      </c>
      <c r="AW711" s="28">
        <f>Tabela1[[#This Row],[PESO TOTAL]]*Tabela1[[#This Row],[PRONTO ACABADO]]</f>
        <v>0</v>
      </c>
      <c r="AX711" s="28">
        <f>Tabela1[[#This Row],[PESO TOTAL]]*Tabela1[[#This Row],[EXPEDIÇÃO ]]</f>
        <v>0</v>
      </c>
      <c r="AY711" s="28" t="str">
        <f>Tabela1[[#This Row],[PEDIDO]]&amp;Tabela1[[#This Row],[PRODUTO]]</f>
        <v/>
      </c>
      <c r="AZ711" s="44">
        <f>IF(AF711="",0,IF(ISTEXT(AF711),H711*VALUE(SUBSTITUTE(AF711,"%",""))/100,H711*AF711))-Tabela1[[#This Row],[PRONTO ACABADO2]]</f>
        <v>0</v>
      </c>
      <c r="BA711" s="44">
        <f>IF(AG711="",0,IF(ISTEXT(AG711),H711*VALUE(SUBSTITUTE(AG711,"%",""))/100,H711*AG711))-Tabela1[[#This Row],[PESO EXPEDIDO2]]</f>
        <v>0</v>
      </c>
      <c r="BB711" s="44">
        <f t="shared" si="114"/>
        <v>0</v>
      </c>
      <c r="BC711" s="44">
        <f t="shared" si="115"/>
        <v>0</v>
      </c>
      <c r="BD711" s="44"/>
    </row>
    <row r="712" spans="1:56" ht="15.75" hidden="1" customHeight="1" x14ac:dyDescent="0.25">
      <c r="A712" s="6"/>
      <c r="B712" s="22"/>
      <c r="C712" s="7"/>
      <c r="D712" s="46"/>
      <c r="E712" s="7"/>
      <c r="F712" s="7"/>
      <c r="G712" s="44"/>
      <c r="H712" s="41">
        <f>Tabela1[[#This Row],[PESO UNI]]*Tabela1[[#This Row],[QTE]]</f>
        <v>0</v>
      </c>
      <c r="I712" s="7"/>
      <c r="J712" s="8"/>
      <c r="K712" s="8"/>
      <c r="L712" s="9"/>
      <c r="M712" s="10"/>
      <c r="N712" s="8"/>
      <c r="O712" s="12"/>
      <c r="P712" s="13"/>
      <c r="Q712" s="14">
        <f>Tabela1[[#This Row],[QTDE/ Fabricação]]-Tabela1[[#This Row],[QTE]]</f>
        <v>0</v>
      </c>
      <c r="R712" s="19">
        <f t="shared" si="110"/>
        <v>0</v>
      </c>
      <c r="S712" s="19">
        <f t="shared" si="109"/>
        <v>0</v>
      </c>
      <c r="T712" s="20">
        <f t="shared" si="111"/>
        <v>0</v>
      </c>
      <c r="U712" s="17">
        <f>IFERROR(SUMIF('LISTA DE EMBARQUE'!B:B,MICRO!E:E,'LISTA DE EMBARQUE'!G:G),"")</f>
        <v>0</v>
      </c>
      <c r="V712" s="12" t="str">
        <f>IFERROR(VLOOKUP(Tabela1[[#This Row],[COD.MDE]],'LISTA DE EMBARQUE'!B:L,11,0),"")</f>
        <v/>
      </c>
      <c r="W712" s="13" t="str">
        <f>IFERROR(COUNTIF(#REF!,Tabela1[[#This Row],[Colunas5]]),"")</f>
        <v/>
      </c>
      <c r="X712" s="14">
        <f>Tabela1[[#This Row],[QIANTIDADE EXPEDIDA]]*Tabela1[[#This Row],[PESO UNI]]</f>
        <v>0</v>
      </c>
      <c r="Y712" s="14">
        <f t="shared" si="112"/>
        <v>0</v>
      </c>
      <c r="Z712" s="21">
        <f>Tabela1[[#This Row],[PESO TOTAL]]-Tabela1[[#This Row],[Peso Expedido]]</f>
        <v>0</v>
      </c>
      <c r="AA712" s="18"/>
      <c r="AB712" s="40"/>
      <c r="AC712" s="40"/>
      <c r="AD712" s="40"/>
      <c r="AE712" s="40"/>
      <c r="AF712" s="40"/>
      <c r="AG712" s="40"/>
      <c r="AH712" s="40"/>
      <c r="AI712" s="40" t="str">
        <f t="shared" si="108"/>
        <v>ok</v>
      </c>
      <c r="AJ712"/>
      <c r="AK712" t="str">
        <f>Tabela1[[#This Row],[Coluna1]]&amp;Tabela1[[#This Row],[PEDIDO]]</f>
        <v/>
      </c>
      <c r="AL712"/>
      <c r="AM712"/>
      <c r="AN712"/>
      <c r="AO712" t="str">
        <f t="shared" si="113"/>
        <v>/</v>
      </c>
      <c r="AP712" t="str">
        <f>Tabela1[[#This Row],[TAG]]&amp;Tabela1[[#This Row],[PEDIDO]]&amp;Tabela1[[#This Row],[PRODUTO]]</f>
        <v/>
      </c>
      <c r="AQ712" s="23" t="str">
        <f>Tabela1[[#This Row],[PRODUTO]]&amp;Tabela1[[#This Row],[TAG]]</f>
        <v/>
      </c>
      <c r="AR712" s="183">
        <f>Tabela1[[#This Row],[PESO TOTAL]]*Tabela1[[#This Row],[MATÉRIA PRIMA]]</f>
        <v>0</v>
      </c>
      <c r="AS712" s="28">
        <f>Tabela1[[#This Row],[PESO TOTAL]]*Tabela1[[#This Row],[PREPARAÇÃO ]]</f>
        <v>0</v>
      </c>
      <c r="AT712" s="28">
        <f>Tabela1[[#This Row],[PESO TOTAL]]*Tabela1[[#This Row],[CALDEIRARIA]]</f>
        <v>0</v>
      </c>
      <c r="AU712" s="28">
        <f>Tabela1[[#This Row],[PESO TOTAL]]*Tabela1[[#This Row],[SOLDA]]</f>
        <v>0</v>
      </c>
      <c r="AV712" s="28">
        <f>Tabela1[[#This Row],[PESO TOTAL]]*Tabela1[[#This Row],[ACABAMENTO]]</f>
        <v>0</v>
      </c>
      <c r="AW712" s="28">
        <f>Tabela1[[#This Row],[PESO TOTAL]]*Tabela1[[#This Row],[PRONTO ACABADO]]</f>
        <v>0</v>
      </c>
      <c r="AX712" s="28">
        <f>Tabela1[[#This Row],[PESO TOTAL]]*Tabela1[[#This Row],[EXPEDIÇÃO ]]</f>
        <v>0</v>
      </c>
      <c r="AY712" s="28" t="str">
        <f>Tabela1[[#This Row],[PEDIDO]]&amp;Tabela1[[#This Row],[PRODUTO]]</f>
        <v/>
      </c>
      <c r="AZ712" s="44">
        <f>IF(AF712="",0,IF(ISTEXT(AF712),H712*VALUE(SUBSTITUTE(AF712,"%",""))/100,H712*AF712))-Tabela1[[#This Row],[PRONTO ACABADO2]]</f>
        <v>0</v>
      </c>
      <c r="BA712" s="44">
        <f>IF(AG712="",0,IF(ISTEXT(AG712),H712*VALUE(SUBSTITUTE(AG712,"%",""))/100,H712*AG712))-Tabela1[[#This Row],[PESO EXPEDIDO2]]</f>
        <v>0</v>
      </c>
      <c r="BB712" s="44">
        <f t="shared" si="114"/>
        <v>0</v>
      </c>
      <c r="BC712" s="44">
        <f t="shared" si="115"/>
        <v>0</v>
      </c>
      <c r="BD712" s="44"/>
    </row>
    <row r="713" spans="1:56" ht="15.75" hidden="1" customHeight="1" x14ac:dyDescent="0.25">
      <c r="A713" s="6"/>
      <c r="B713" s="22"/>
      <c r="C713" s="7"/>
      <c r="D713" s="46"/>
      <c r="E713" s="7"/>
      <c r="F713" s="7"/>
      <c r="G713" s="44"/>
      <c r="H713" s="41">
        <f>Tabela1[[#This Row],[PESO UNI]]*Tabela1[[#This Row],[QTE]]</f>
        <v>0</v>
      </c>
      <c r="I713" s="7"/>
      <c r="J713" s="8"/>
      <c r="K713" s="8"/>
      <c r="L713" s="9"/>
      <c r="M713" s="10"/>
      <c r="N713" s="8"/>
      <c r="O713" s="12"/>
      <c r="P713" s="13"/>
      <c r="Q713" s="14">
        <f>Tabela1[[#This Row],[QTDE/ Fabricação]]-Tabela1[[#This Row],[QTE]]</f>
        <v>0</v>
      </c>
      <c r="R713" s="19">
        <f t="shared" si="110"/>
        <v>0</v>
      </c>
      <c r="S713" s="19">
        <f t="shared" si="109"/>
        <v>0</v>
      </c>
      <c r="T713" s="20">
        <f t="shared" si="111"/>
        <v>0</v>
      </c>
      <c r="U713" s="17">
        <f>IFERROR(SUMIF('LISTA DE EMBARQUE'!B:B,MICRO!E:E,'LISTA DE EMBARQUE'!G:G),"")</f>
        <v>0</v>
      </c>
      <c r="V713" s="12" t="str">
        <f>IFERROR(VLOOKUP(Tabela1[[#This Row],[COD.MDE]],'LISTA DE EMBARQUE'!B:L,11,0),"")</f>
        <v/>
      </c>
      <c r="W713" s="13" t="str">
        <f>IFERROR(COUNTIF(#REF!,Tabela1[[#This Row],[Colunas5]]),"")</f>
        <v/>
      </c>
      <c r="X713" s="14">
        <f>Tabela1[[#This Row],[QIANTIDADE EXPEDIDA]]*Tabela1[[#This Row],[PESO UNI]]</f>
        <v>0</v>
      </c>
      <c r="Y713" s="14">
        <f t="shared" si="112"/>
        <v>0</v>
      </c>
      <c r="Z713" s="21">
        <f>Tabela1[[#This Row],[PESO TOTAL]]-Tabela1[[#This Row],[Peso Expedido]]</f>
        <v>0</v>
      </c>
      <c r="AA713" s="18"/>
      <c r="AB713" s="40"/>
      <c r="AC713" s="40"/>
      <c r="AD713" s="40"/>
      <c r="AE713" s="40"/>
      <c r="AF713" s="40"/>
      <c r="AG713" s="40"/>
      <c r="AH713" s="40"/>
      <c r="AI713" s="40" t="str">
        <f t="shared" si="108"/>
        <v>ok</v>
      </c>
      <c r="AJ713"/>
      <c r="AK713" t="str">
        <f>Tabela1[[#This Row],[Coluna1]]&amp;Tabela1[[#This Row],[PEDIDO]]</f>
        <v/>
      </c>
      <c r="AL713"/>
      <c r="AM713"/>
      <c r="AN713"/>
      <c r="AO713" t="str">
        <f t="shared" si="113"/>
        <v>/</v>
      </c>
      <c r="AP713" t="str">
        <f>Tabela1[[#This Row],[TAG]]&amp;Tabela1[[#This Row],[PEDIDO]]&amp;Tabela1[[#This Row],[PRODUTO]]</f>
        <v/>
      </c>
      <c r="AQ713" s="23" t="str">
        <f>Tabela1[[#This Row],[PRODUTO]]&amp;Tabela1[[#This Row],[TAG]]</f>
        <v/>
      </c>
      <c r="AR713" s="183">
        <f>Tabela1[[#This Row],[PESO TOTAL]]*Tabela1[[#This Row],[MATÉRIA PRIMA]]</f>
        <v>0</v>
      </c>
      <c r="AS713" s="28">
        <f>Tabela1[[#This Row],[PESO TOTAL]]*Tabela1[[#This Row],[PREPARAÇÃO ]]</f>
        <v>0</v>
      </c>
      <c r="AT713" s="28">
        <f>Tabela1[[#This Row],[PESO TOTAL]]*Tabela1[[#This Row],[CALDEIRARIA]]</f>
        <v>0</v>
      </c>
      <c r="AU713" s="28">
        <f>Tabela1[[#This Row],[PESO TOTAL]]*Tabela1[[#This Row],[SOLDA]]</f>
        <v>0</v>
      </c>
      <c r="AV713" s="28">
        <f>Tabela1[[#This Row],[PESO TOTAL]]*Tabela1[[#This Row],[ACABAMENTO]]</f>
        <v>0</v>
      </c>
      <c r="AW713" s="28">
        <f>Tabela1[[#This Row],[PESO TOTAL]]*Tabela1[[#This Row],[PRONTO ACABADO]]</f>
        <v>0</v>
      </c>
      <c r="AX713" s="28">
        <f>Tabela1[[#This Row],[PESO TOTAL]]*Tabela1[[#This Row],[EXPEDIÇÃO ]]</f>
        <v>0</v>
      </c>
      <c r="AY713" s="28" t="str">
        <f>Tabela1[[#This Row],[PEDIDO]]&amp;Tabela1[[#This Row],[PRODUTO]]</f>
        <v/>
      </c>
      <c r="AZ713" s="44">
        <f>IF(AF713="",0,IF(ISTEXT(AF713),H713*VALUE(SUBSTITUTE(AF713,"%",""))/100,H713*AF713))-Tabela1[[#This Row],[PRONTO ACABADO2]]</f>
        <v>0</v>
      </c>
      <c r="BA713" s="44">
        <f>IF(AG713="",0,IF(ISTEXT(AG713),H713*VALUE(SUBSTITUTE(AG713,"%",""))/100,H713*AG713))-Tabela1[[#This Row],[PESO EXPEDIDO2]]</f>
        <v>0</v>
      </c>
      <c r="BB713" s="44">
        <f t="shared" si="114"/>
        <v>0</v>
      </c>
      <c r="BC713" s="44">
        <f t="shared" si="115"/>
        <v>0</v>
      </c>
      <c r="BD713" s="44"/>
    </row>
    <row r="714" spans="1:56" ht="15.75" hidden="1" customHeight="1" x14ac:dyDescent="0.25">
      <c r="A714" s="6"/>
      <c r="B714" s="22"/>
      <c r="C714" s="7"/>
      <c r="D714" s="46"/>
      <c r="E714" s="7"/>
      <c r="F714" s="7"/>
      <c r="G714" s="44"/>
      <c r="H714" s="41">
        <f>Tabela1[[#This Row],[PESO UNI]]*Tabela1[[#This Row],[QTE]]</f>
        <v>0</v>
      </c>
      <c r="I714" s="7"/>
      <c r="J714" s="8"/>
      <c r="K714" s="8"/>
      <c r="L714" s="9"/>
      <c r="M714" s="10"/>
      <c r="N714" s="8"/>
      <c r="O714" s="12"/>
      <c r="P714" s="13"/>
      <c r="Q714" s="14">
        <f>Tabela1[[#This Row],[QTDE/ Fabricação]]-Tabela1[[#This Row],[QTE]]</f>
        <v>0</v>
      </c>
      <c r="R714" s="19">
        <f t="shared" si="110"/>
        <v>0</v>
      </c>
      <c r="S714" s="19">
        <f t="shared" si="109"/>
        <v>0</v>
      </c>
      <c r="T714" s="20">
        <f t="shared" si="111"/>
        <v>0</v>
      </c>
      <c r="U714" s="17">
        <f>IFERROR(SUMIF('LISTA DE EMBARQUE'!B:B,MICRO!E:E,'LISTA DE EMBARQUE'!G:G),"")</f>
        <v>0</v>
      </c>
      <c r="V714" s="12" t="str">
        <f>IFERROR(VLOOKUP(Tabela1[[#This Row],[COD.MDE]],'LISTA DE EMBARQUE'!B:L,11,0),"")</f>
        <v/>
      </c>
      <c r="W714" s="13" t="str">
        <f>IFERROR(COUNTIF(#REF!,Tabela1[[#This Row],[Colunas5]]),"")</f>
        <v/>
      </c>
      <c r="X714" s="14">
        <f>Tabela1[[#This Row],[QIANTIDADE EXPEDIDA]]*Tabela1[[#This Row],[PESO UNI]]</f>
        <v>0</v>
      </c>
      <c r="Y714" s="14">
        <f t="shared" si="112"/>
        <v>0</v>
      </c>
      <c r="Z714" s="21">
        <f>Tabela1[[#This Row],[PESO TOTAL]]-Tabela1[[#This Row],[Peso Expedido]]</f>
        <v>0</v>
      </c>
      <c r="AA714" s="18"/>
      <c r="AB714" s="40"/>
      <c r="AC714" s="40"/>
      <c r="AD714" s="40"/>
      <c r="AE714" s="40"/>
      <c r="AF714" s="40"/>
      <c r="AG714" s="40"/>
      <c r="AH714" s="40"/>
      <c r="AI714" s="40" t="str">
        <f t="shared" si="108"/>
        <v>ok</v>
      </c>
      <c r="AJ714"/>
      <c r="AK714" t="str">
        <f>Tabela1[[#This Row],[Coluna1]]&amp;Tabela1[[#This Row],[PEDIDO]]</f>
        <v/>
      </c>
      <c r="AL714"/>
      <c r="AM714"/>
      <c r="AN714"/>
      <c r="AO714" t="str">
        <f t="shared" si="113"/>
        <v>/</v>
      </c>
      <c r="AP714" t="str">
        <f>Tabela1[[#This Row],[TAG]]&amp;Tabela1[[#This Row],[PEDIDO]]&amp;Tabela1[[#This Row],[PRODUTO]]</f>
        <v/>
      </c>
      <c r="AQ714" s="23" t="str">
        <f>Tabela1[[#This Row],[PRODUTO]]&amp;Tabela1[[#This Row],[TAG]]</f>
        <v/>
      </c>
      <c r="AR714" s="183">
        <f>Tabela1[[#This Row],[PESO TOTAL]]*Tabela1[[#This Row],[MATÉRIA PRIMA]]</f>
        <v>0</v>
      </c>
      <c r="AS714" s="28">
        <f>Tabela1[[#This Row],[PESO TOTAL]]*Tabela1[[#This Row],[PREPARAÇÃO ]]</f>
        <v>0</v>
      </c>
      <c r="AT714" s="28">
        <f>Tabela1[[#This Row],[PESO TOTAL]]*Tabela1[[#This Row],[CALDEIRARIA]]</f>
        <v>0</v>
      </c>
      <c r="AU714" s="28">
        <f>Tabela1[[#This Row],[PESO TOTAL]]*Tabela1[[#This Row],[SOLDA]]</f>
        <v>0</v>
      </c>
      <c r="AV714" s="28">
        <f>Tabela1[[#This Row],[PESO TOTAL]]*Tabela1[[#This Row],[ACABAMENTO]]</f>
        <v>0</v>
      </c>
      <c r="AW714" s="28">
        <f>Tabela1[[#This Row],[PESO TOTAL]]*Tabela1[[#This Row],[PRONTO ACABADO]]</f>
        <v>0</v>
      </c>
      <c r="AX714" s="28">
        <f>Tabela1[[#This Row],[PESO TOTAL]]*Tabela1[[#This Row],[EXPEDIÇÃO ]]</f>
        <v>0</v>
      </c>
      <c r="AY714" s="28" t="str">
        <f>Tabela1[[#This Row],[PEDIDO]]&amp;Tabela1[[#This Row],[PRODUTO]]</f>
        <v/>
      </c>
      <c r="AZ714" s="44">
        <f>IF(AF714="",0,IF(ISTEXT(AF714),H714*VALUE(SUBSTITUTE(AF714,"%",""))/100,H714*AF714))-Tabela1[[#This Row],[PRONTO ACABADO2]]</f>
        <v>0</v>
      </c>
      <c r="BA714" s="44">
        <f>IF(AG714="",0,IF(ISTEXT(AG714),H714*VALUE(SUBSTITUTE(AG714,"%",""))/100,H714*AG714))-Tabela1[[#This Row],[PESO EXPEDIDO2]]</f>
        <v>0</v>
      </c>
      <c r="BB714" s="44">
        <f t="shared" si="114"/>
        <v>0</v>
      </c>
      <c r="BC714" s="44">
        <f t="shared" si="115"/>
        <v>0</v>
      </c>
      <c r="BD714" s="44"/>
    </row>
    <row r="715" spans="1:56" ht="15.75" hidden="1" customHeight="1" x14ac:dyDescent="0.25">
      <c r="A715" s="6"/>
      <c r="B715" s="22"/>
      <c r="C715" s="7"/>
      <c r="D715" s="46"/>
      <c r="E715" s="7"/>
      <c r="F715" s="7"/>
      <c r="G715" s="44"/>
      <c r="H715" s="41">
        <f>Tabela1[[#This Row],[PESO UNI]]*Tabela1[[#This Row],[QTE]]</f>
        <v>0</v>
      </c>
      <c r="I715" s="7"/>
      <c r="J715" s="8"/>
      <c r="K715" s="8"/>
      <c r="L715" s="9"/>
      <c r="M715" s="10"/>
      <c r="N715" s="8"/>
      <c r="O715" s="12"/>
      <c r="P715" s="13"/>
      <c r="Q715" s="14">
        <f>Tabela1[[#This Row],[QTDE/ Fabricação]]-Tabela1[[#This Row],[QTE]]</f>
        <v>0</v>
      </c>
      <c r="R715" s="19">
        <f t="shared" si="110"/>
        <v>0</v>
      </c>
      <c r="S715" s="19">
        <f t="shared" si="109"/>
        <v>0</v>
      </c>
      <c r="T715" s="20">
        <f t="shared" si="111"/>
        <v>0</v>
      </c>
      <c r="U715" s="17">
        <f>IFERROR(SUMIF('LISTA DE EMBARQUE'!B:B,MICRO!E:E,'LISTA DE EMBARQUE'!G:G),"")</f>
        <v>0</v>
      </c>
      <c r="V715" s="12" t="str">
        <f>IFERROR(VLOOKUP(Tabela1[[#This Row],[COD.MDE]],'LISTA DE EMBARQUE'!B:L,11,0),"")</f>
        <v/>
      </c>
      <c r="W715" s="13" t="str">
        <f>IFERROR(COUNTIF(#REF!,Tabela1[[#This Row],[Colunas5]]),"")</f>
        <v/>
      </c>
      <c r="X715" s="14">
        <f>Tabela1[[#This Row],[QIANTIDADE EXPEDIDA]]*Tabela1[[#This Row],[PESO UNI]]</f>
        <v>0</v>
      </c>
      <c r="Y715" s="14">
        <f t="shared" si="112"/>
        <v>0</v>
      </c>
      <c r="Z715" s="21">
        <f>Tabela1[[#This Row],[PESO TOTAL]]-Tabela1[[#This Row],[Peso Expedido]]</f>
        <v>0</v>
      </c>
      <c r="AA715" s="18"/>
      <c r="AB715" s="40"/>
      <c r="AC715" s="40"/>
      <c r="AD715" s="40"/>
      <c r="AE715" s="40"/>
      <c r="AF715" s="40"/>
      <c r="AG715" s="40"/>
      <c r="AH715" s="40"/>
      <c r="AI715" s="40" t="str">
        <f t="shared" si="108"/>
        <v>ok</v>
      </c>
      <c r="AJ715"/>
      <c r="AK715" t="str">
        <f>Tabela1[[#This Row],[Coluna1]]&amp;Tabela1[[#This Row],[PEDIDO]]</f>
        <v/>
      </c>
      <c r="AL715"/>
      <c r="AM715"/>
      <c r="AN715"/>
      <c r="AO715" t="str">
        <f t="shared" si="113"/>
        <v>/</v>
      </c>
      <c r="AP715" t="str">
        <f>Tabela1[[#This Row],[TAG]]&amp;Tabela1[[#This Row],[PEDIDO]]&amp;Tabela1[[#This Row],[PRODUTO]]</f>
        <v/>
      </c>
      <c r="AQ715" s="23" t="str">
        <f>Tabela1[[#This Row],[PRODUTO]]&amp;Tabela1[[#This Row],[TAG]]</f>
        <v/>
      </c>
      <c r="AR715" s="183">
        <f>Tabela1[[#This Row],[PESO TOTAL]]*Tabela1[[#This Row],[MATÉRIA PRIMA]]</f>
        <v>0</v>
      </c>
      <c r="AS715" s="28">
        <f>Tabela1[[#This Row],[PESO TOTAL]]*Tabela1[[#This Row],[PREPARAÇÃO ]]</f>
        <v>0</v>
      </c>
      <c r="AT715" s="28">
        <f>Tabela1[[#This Row],[PESO TOTAL]]*Tabela1[[#This Row],[CALDEIRARIA]]</f>
        <v>0</v>
      </c>
      <c r="AU715" s="28">
        <f>Tabela1[[#This Row],[PESO TOTAL]]*Tabela1[[#This Row],[SOLDA]]</f>
        <v>0</v>
      </c>
      <c r="AV715" s="28">
        <f>Tabela1[[#This Row],[PESO TOTAL]]*Tabela1[[#This Row],[ACABAMENTO]]</f>
        <v>0</v>
      </c>
      <c r="AW715" s="28">
        <f>Tabela1[[#This Row],[PESO TOTAL]]*Tabela1[[#This Row],[PRONTO ACABADO]]</f>
        <v>0</v>
      </c>
      <c r="AX715" s="28">
        <f>Tabela1[[#This Row],[PESO TOTAL]]*Tabela1[[#This Row],[EXPEDIÇÃO ]]</f>
        <v>0</v>
      </c>
      <c r="AY715" s="28" t="str">
        <f>Tabela1[[#This Row],[PEDIDO]]&amp;Tabela1[[#This Row],[PRODUTO]]</f>
        <v/>
      </c>
      <c r="AZ715" s="44">
        <f>IF(AF715="",0,IF(ISTEXT(AF715),H715*VALUE(SUBSTITUTE(AF715,"%",""))/100,H715*AF715))-Tabela1[[#This Row],[PRONTO ACABADO2]]</f>
        <v>0</v>
      </c>
      <c r="BA715" s="44">
        <f>IF(AG715="",0,IF(ISTEXT(AG715),H715*VALUE(SUBSTITUTE(AG715,"%",""))/100,H715*AG715))-Tabela1[[#This Row],[PESO EXPEDIDO2]]</f>
        <v>0</v>
      </c>
      <c r="BB715" s="44">
        <f t="shared" si="114"/>
        <v>0</v>
      </c>
      <c r="BC715" s="44">
        <f t="shared" si="115"/>
        <v>0</v>
      </c>
      <c r="BD715" s="44"/>
    </row>
    <row r="716" spans="1:56" ht="15.75" hidden="1" customHeight="1" x14ac:dyDescent="0.25">
      <c r="A716" s="6"/>
      <c r="B716" s="22"/>
      <c r="C716" s="7"/>
      <c r="D716" s="46"/>
      <c r="E716" s="7"/>
      <c r="F716" s="7"/>
      <c r="G716" s="44"/>
      <c r="H716" s="41">
        <f>Tabela1[[#This Row],[PESO UNI]]*Tabela1[[#This Row],[QTE]]</f>
        <v>0</v>
      </c>
      <c r="I716" s="7"/>
      <c r="J716" s="8"/>
      <c r="K716" s="8"/>
      <c r="L716" s="9"/>
      <c r="M716" s="10"/>
      <c r="N716" s="8"/>
      <c r="O716" s="12"/>
      <c r="P716" s="13"/>
      <c r="Q716" s="14">
        <f>Tabela1[[#This Row],[QTDE/ Fabricação]]-Tabela1[[#This Row],[QTE]]</f>
        <v>0</v>
      </c>
      <c r="R716" s="19">
        <f t="shared" si="110"/>
        <v>0</v>
      </c>
      <c r="S716" s="19">
        <f t="shared" si="109"/>
        <v>0</v>
      </c>
      <c r="T716" s="20">
        <f t="shared" si="111"/>
        <v>0</v>
      </c>
      <c r="U716" s="17">
        <f>IFERROR(SUMIF('LISTA DE EMBARQUE'!B:B,MICRO!E:E,'LISTA DE EMBARQUE'!G:G),"")</f>
        <v>0</v>
      </c>
      <c r="V716" s="12" t="str">
        <f>IFERROR(VLOOKUP(Tabela1[[#This Row],[COD.MDE]],'LISTA DE EMBARQUE'!B:L,11,0),"")</f>
        <v/>
      </c>
      <c r="W716" s="13" t="str">
        <f>IFERROR(COUNTIF(#REF!,Tabela1[[#This Row],[Colunas5]]),"")</f>
        <v/>
      </c>
      <c r="X716" s="14">
        <f>Tabela1[[#This Row],[QIANTIDADE EXPEDIDA]]*Tabela1[[#This Row],[PESO UNI]]</f>
        <v>0</v>
      </c>
      <c r="Y716" s="14">
        <f t="shared" si="112"/>
        <v>0</v>
      </c>
      <c r="Z716" s="21">
        <f>Tabela1[[#This Row],[PESO TOTAL]]-Tabela1[[#This Row],[Peso Expedido]]</f>
        <v>0</v>
      </c>
      <c r="AA716" s="18"/>
      <c r="AB716" s="40"/>
      <c r="AC716" s="40"/>
      <c r="AD716" s="40"/>
      <c r="AE716" s="40"/>
      <c r="AF716" s="40"/>
      <c r="AG716" s="40"/>
      <c r="AH716" s="40"/>
      <c r="AI716" s="40" t="str">
        <f t="shared" si="108"/>
        <v>ok</v>
      </c>
      <c r="AJ716"/>
      <c r="AK716" t="str">
        <f>Tabela1[[#This Row],[Coluna1]]&amp;Tabela1[[#This Row],[PEDIDO]]</f>
        <v/>
      </c>
      <c r="AL716"/>
      <c r="AM716"/>
      <c r="AN716"/>
      <c r="AO716" t="str">
        <f t="shared" si="113"/>
        <v>/</v>
      </c>
      <c r="AP716" t="str">
        <f>Tabela1[[#This Row],[TAG]]&amp;Tabela1[[#This Row],[PEDIDO]]&amp;Tabela1[[#This Row],[PRODUTO]]</f>
        <v/>
      </c>
      <c r="AQ716" s="23" t="str">
        <f>Tabela1[[#This Row],[PRODUTO]]&amp;Tabela1[[#This Row],[TAG]]</f>
        <v/>
      </c>
      <c r="AR716" s="183">
        <f>Tabela1[[#This Row],[PESO TOTAL]]*Tabela1[[#This Row],[MATÉRIA PRIMA]]</f>
        <v>0</v>
      </c>
      <c r="AS716" s="28">
        <f>Tabela1[[#This Row],[PESO TOTAL]]*Tabela1[[#This Row],[PREPARAÇÃO ]]</f>
        <v>0</v>
      </c>
      <c r="AT716" s="28">
        <f>Tabela1[[#This Row],[PESO TOTAL]]*Tabela1[[#This Row],[CALDEIRARIA]]</f>
        <v>0</v>
      </c>
      <c r="AU716" s="28">
        <f>Tabela1[[#This Row],[PESO TOTAL]]*Tabela1[[#This Row],[SOLDA]]</f>
        <v>0</v>
      </c>
      <c r="AV716" s="28">
        <f>Tabela1[[#This Row],[PESO TOTAL]]*Tabela1[[#This Row],[ACABAMENTO]]</f>
        <v>0</v>
      </c>
      <c r="AW716" s="28">
        <f>Tabela1[[#This Row],[PESO TOTAL]]*Tabela1[[#This Row],[PRONTO ACABADO]]</f>
        <v>0</v>
      </c>
      <c r="AX716" s="28">
        <f>Tabela1[[#This Row],[PESO TOTAL]]*Tabela1[[#This Row],[EXPEDIÇÃO ]]</f>
        <v>0</v>
      </c>
      <c r="AY716" s="28" t="str">
        <f>Tabela1[[#This Row],[PEDIDO]]&amp;Tabela1[[#This Row],[PRODUTO]]</f>
        <v/>
      </c>
      <c r="AZ716" s="44">
        <f>IF(AF716="",0,IF(ISTEXT(AF716),H716*VALUE(SUBSTITUTE(AF716,"%",""))/100,H716*AF716))-Tabela1[[#This Row],[PRONTO ACABADO2]]</f>
        <v>0</v>
      </c>
      <c r="BA716" s="44">
        <f>IF(AG716="",0,IF(ISTEXT(AG716),H716*VALUE(SUBSTITUTE(AG716,"%",""))/100,H716*AG716))-Tabela1[[#This Row],[PESO EXPEDIDO2]]</f>
        <v>0</v>
      </c>
      <c r="BB716" s="44">
        <f t="shared" si="114"/>
        <v>0</v>
      </c>
      <c r="BC716" s="44">
        <f t="shared" si="115"/>
        <v>0</v>
      </c>
      <c r="BD716" s="44"/>
    </row>
    <row r="717" spans="1:56" ht="15.75" hidden="1" customHeight="1" x14ac:dyDescent="0.25">
      <c r="A717" s="6"/>
      <c r="B717" s="22"/>
      <c r="C717" s="7"/>
      <c r="D717" s="46"/>
      <c r="E717" s="7"/>
      <c r="F717" s="7"/>
      <c r="G717" s="44"/>
      <c r="H717" s="41">
        <f>Tabela1[[#This Row],[PESO UNI]]*Tabela1[[#This Row],[QTE]]</f>
        <v>0</v>
      </c>
      <c r="I717" s="7"/>
      <c r="J717" s="8"/>
      <c r="K717" s="8"/>
      <c r="L717" s="9"/>
      <c r="M717" s="10"/>
      <c r="N717" s="8"/>
      <c r="O717" s="12"/>
      <c r="P717" s="13"/>
      <c r="Q717" s="14">
        <f>Tabela1[[#This Row],[QTDE/ Fabricação]]-Tabela1[[#This Row],[QTE]]</f>
        <v>0</v>
      </c>
      <c r="R717" s="19">
        <f t="shared" si="110"/>
        <v>0</v>
      </c>
      <c r="S717" s="19">
        <f t="shared" si="109"/>
        <v>0</v>
      </c>
      <c r="T717" s="20">
        <f t="shared" si="111"/>
        <v>0</v>
      </c>
      <c r="U717" s="17">
        <f>IFERROR(SUMIF('LISTA DE EMBARQUE'!B:B,MICRO!E:E,'LISTA DE EMBARQUE'!G:G),"")</f>
        <v>0</v>
      </c>
      <c r="V717" s="12" t="str">
        <f>IFERROR(VLOOKUP(Tabela1[[#This Row],[COD.MDE]],'LISTA DE EMBARQUE'!B:L,11,0),"")</f>
        <v/>
      </c>
      <c r="W717" s="13" t="str">
        <f>IFERROR(COUNTIF(#REF!,Tabela1[[#This Row],[Colunas5]]),"")</f>
        <v/>
      </c>
      <c r="X717" s="14">
        <f>Tabela1[[#This Row],[QIANTIDADE EXPEDIDA]]*Tabela1[[#This Row],[PESO UNI]]</f>
        <v>0</v>
      </c>
      <c r="Y717" s="14">
        <f t="shared" si="112"/>
        <v>0</v>
      </c>
      <c r="Z717" s="21">
        <f>Tabela1[[#This Row],[PESO TOTAL]]-Tabela1[[#This Row],[Peso Expedido]]</f>
        <v>0</v>
      </c>
      <c r="AA717" s="18"/>
      <c r="AB717" s="40"/>
      <c r="AC717" s="40"/>
      <c r="AD717" s="40"/>
      <c r="AE717" s="40"/>
      <c r="AF717" s="40"/>
      <c r="AG717" s="40"/>
      <c r="AH717" s="40"/>
      <c r="AI717" s="40" t="str">
        <f t="shared" si="108"/>
        <v>ok</v>
      </c>
      <c r="AJ717"/>
      <c r="AK717" t="str">
        <f>Tabela1[[#This Row],[Coluna1]]&amp;Tabela1[[#This Row],[PEDIDO]]</f>
        <v/>
      </c>
      <c r="AL717"/>
      <c r="AM717"/>
      <c r="AN717"/>
      <c r="AO717" t="str">
        <f t="shared" si="113"/>
        <v>/</v>
      </c>
      <c r="AP717" t="str">
        <f>Tabela1[[#This Row],[TAG]]&amp;Tabela1[[#This Row],[PEDIDO]]&amp;Tabela1[[#This Row],[PRODUTO]]</f>
        <v/>
      </c>
      <c r="AQ717" s="23" t="str">
        <f>Tabela1[[#This Row],[PRODUTO]]&amp;Tabela1[[#This Row],[TAG]]</f>
        <v/>
      </c>
      <c r="AR717" s="183">
        <f>Tabela1[[#This Row],[PESO TOTAL]]*Tabela1[[#This Row],[MATÉRIA PRIMA]]</f>
        <v>0</v>
      </c>
      <c r="AS717" s="28">
        <f>Tabela1[[#This Row],[PESO TOTAL]]*Tabela1[[#This Row],[PREPARAÇÃO ]]</f>
        <v>0</v>
      </c>
      <c r="AT717" s="28">
        <f>Tabela1[[#This Row],[PESO TOTAL]]*Tabela1[[#This Row],[CALDEIRARIA]]</f>
        <v>0</v>
      </c>
      <c r="AU717" s="28">
        <f>Tabela1[[#This Row],[PESO TOTAL]]*Tabela1[[#This Row],[SOLDA]]</f>
        <v>0</v>
      </c>
      <c r="AV717" s="28">
        <f>Tabela1[[#This Row],[PESO TOTAL]]*Tabela1[[#This Row],[ACABAMENTO]]</f>
        <v>0</v>
      </c>
      <c r="AW717" s="28">
        <f>Tabela1[[#This Row],[PESO TOTAL]]*Tabela1[[#This Row],[PRONTO ACABADO]]</f>
        <v>0</v>
      </c>
      <c r="AX717" s="28">
        <f>Tabela1[[#This Row],[PESO TOTAL]]*Tabela1[[#This Row],[EXPEDIÇÃO ]]</f>
        <v>0</v>
      </c>
      <c r="AY717" s="28" t="str">
        <f>Tabela1[[#This Row],[PEDIDO]]&amp;Tabela1[[#This Row],[PRODUTO]]</f>
        <v/>
      </c>
      <c r="AZ717" s="44">
        <f>IF(AF717="",0,IF(ISTEXT(AF717),H717*VALUE(SUBSTITUTE(AF717,"%",""))/100,H717*AF717))-Tabela1[[#This Row],[PRONTO ACABADO2]]</f>
        <v>0</v>
      </c>
      <c r="BA717" s="44">
        <f>IF(AG717="",0,IF(ISTEXT(AG717),H717*VALUE(SUBSTITUTE(AG717,"%",""))/100,H717*AG717))-Tabela1[[#This Row],[PESO EXPEDIDO2]]</f>
        <v>0</v>
      </c>
      <c r="BB717" s="44">
        <f t="shared" si="114"/>
        <v>0</v>
      </c>
      <c r="BC717" s="44">
        <f t="shared" si="115"/>
        <v>0</v>
      </c>
      <c r="BD717" s="44"/>
    </row>
    <row r="718" spans="1:56" ht="15.75" hidden="1" customHeight="1" x14ac:dyDescent="0.25">
      <c r="A718" s="6"/>
      <c r="B718" s="22"/>
      <c r="C718" s="7"/>
      <c r="D718" s="46"/>
      <c r="E718" s="7"/>
      <c r="F718" s="7"/>
      <c r="G718" s="44"/>
      <c r="H718" s="41">
        <f>Tabela1[[#This Row],[PESO UNI]]*Tabela1[[#This Row],[QTE]]</f>
        <v>0</v>
      </c>
      <c r="I718" s="7"/>
      <c r="J718" s="8"/>
      <c r="K718" s="8"/>
      <c r="L718" s="9"/>
      <c r="M718" s="10"/>
      <c r="N718" s="8"/>
      <c r="O718" s="12"/>
      <c r="P718" s="13"/>
      <c r="Q718" s="14">
        <f>Tabela1[[#This Row],[QTDE/ Fabricação]]-Tabela1[[#This Row],[QTE]]</f>
        <v>0</v>
      </c>
      <c r="R718" s="19">
        <f t="shared" si="110"/>
        <v>0</v>
      </c>
      <c r="S718" s="19">
        <f t="shared" si="109"/>
        <v>0</v>
      </c>
      <c r="T718" s="20">
        <f t="shared" si="111"/>
        <v>0</v>
      </c>
      <c r="U718" s="17">
        <f>IFERROR(SUMIF('LISTA DE EMBARQUE'!B:B,MICRO!E:E,'LISTA DE EMBARQUE'!G:G),"")</f>
        <v>0</v>
      </c>
      <c r="V718" s="12" t="str">
        <f>IFERROR(VLOOKUP(Tabela1[[#This Row],[COD.MDE]],'LISTA DE EMBARQUE'!B:L,11,0),"")</f>
        <v/>
      </c>
      <c r="W718" s="13" t="str">
        <f>IFERROR(COUNTIF(#REF!,Tabela1[[#This Row],[Colunas5]]),"")</f>
        <v/>
      </c>
      <c r="X718" s="14">
        <f>Tabela1[[#This Row],[QIANTIDADE EXPEDIDA]]*Tabela1[[#This Row],[PESO UNI]]</f>
        <v>0</v>
      </c>
      <c r="Y718" s="14">
        <f t="shared" si="112"/>
        <v>0</v>
      </c>
      <c r="Z718" s="21">
        <f>Tabela1[[#This Row],[PESO TOTAL]]-Tabela1[[#This Row],[Peso Expedido]]</f>
        <v>0</v>
      </c>
      <c r="AA718" s="18"/>
      <c r="AB718" s="40"/>
      <c r="AC718" s="40"/>
      <c r="AD718" s="40"/>
      <c r="AE718" s="40"/>
      <c r="AF718" s="40"/>
      <c r="AG718" s="40"/>
      <c r="AH718" s="40"/>
      <c r="AI718" s="40" t="str">
        <f t="shared" si="108"/>
        <v>ok</v>
      </c>
      <c r="AJ718"/>
      <c r="AK718" t="str">
        <f>Tabela1[[#This Row],[Coluna1]]&amp;Tabela1[[#This Row],[PEDIDO]]</f>
        <v/>
      </c>
      <c r="AL718"/>
      <c r="AM718"/>
      <c r="AN718"/>
      <c r="AO718" t="str">
        <f t="shared" si="113"/>
        <v>/</v>
      </c>
      <c r="AP718" t="str">
        <f>Tabela1[[#This Row],[TAG]]&amp;Tabela1[[#This Row],[PEDIDO]]&amp;Tabela1[[#This Row],[PRODUTO]]</f>
        <v/>
      </c>
      <c r="AQ718" s="23" t="str">
        <f>Tabela1[[#This Row],[PRODUTO]]&amp;Tabela1[[#This Row],[TAG]]</f>
        <v/>
      </c>
      <c r="AR718" s="183">
        <f>Tabela1[[#This Row],[PESO TOTAL]]*Tabela1[[#This Row],[MATÉRIA PRIMA]]</f>
        <v>0</v>
      </c>
      <c r="AS718" s="28">
        <f>Tabela1[[#This Row],[PESO TOTAL]]*Tabela1[[#This Row],[PREPARAÇÃO ]]</f>
        <v>0</v>
      </c>
      <c r="AT718" s="28">
        <f>Tabela1[[#This Row],[PESO TOTAL]]*Tabela1[[#This Row],[CALDEIRARIA]]</f>
        <v>0</v>
      </c>
      <c r="AU718" s="28">
        <f>Tabela1[[#This Row],[PESO TOTAL]]*Tabela1[[#This Row],[SOLDA]]</f>
        <v>0</v>
      </c>
      <c r="AV718" s="28">
        <f>Tabela1[[#This Row],[PESO TOTAL]]*Tabela1[[#This Row],[ACABAMENTO]]</f>
        <v>0</v>
      </c>
      <c r="AW718" s="28">
        <f>Tabela1[[#This Row],[PESO TOTAL]]*Tabela1[[#This Row],[PRONTO ACABADO]]</f>
        <v>0</v>
      </c>
      <c r="AX718" s="28">
        <f>Tabela1[[#This Row],[PESO TOTAL]]*Tabela1[[#This Row],[EXPEDIÇÃO ]]</f>
        <v>0</v>
      </c>
      <c r="AY718" s="28" t="str">
        <f>Tabela1[[#This Row],[PEDIDO]]&amp;Tabela1[[#This Row],[PRODUTO]]</f>
        <v/>
      </c>
      <c r="AZ718" s="44">
        <f>IF(AF718="",0,IF(ISTEXT(AF718),H718*VALUE(SUBSTITUTE(AF718,"%",""))/100,H718*AF718))-Tabela1[[#This Row],[PRONTO ACABADO2]]</f>
        <v>0</v>
      </c>
      <c r="BA718" s="44">
        <f>IF(AG718="",0,IF(ISTEXT(AG718),H718*VALUE(SUBSTITUTE(AG718,"%",""))/100,H718*AG718))-Tabela1[[#This Row],[PESO EXPEDIDO2]]</f>
        <v>0</v>
      </c>
      <c r="BB718" s="44">
        <f t="shared" si="114"/>
        <v>0</v>
      </c>
      <c r="BC718" s="44">
        <f t="shared" si="115"/>
        <v>0</v>
      </c>
      <c r="BD718" s="44"/>
    </row>
    <row r="719" spans="1:56" ht="15.75" hidden="1" customHeight="1" x14ac:dyDescent="0.25">
      <c r="A719" s="6"/>
      <c r="B719" s="22"/>
      <c r="C719" s="7"/>
      <c r="D719" s="46"/>
      <c r="E719" s="7"/>
      <c r="F719" s="7"/>
      <c r="G719" s="44"/>
      <c r="H719" s="41">
        <f>Tabela1[[#This Row],[PESO UNI]]*Tabela1[[#This Row],[QTE]]</f>
        <v>0</v>
      </c>
      <c r="I719" s="7"/>
      <c r="J719" s="8"/>
      <c r="K719" s="8"/>
      <c r="L719" s="9"/>
      <c r="M719" s="10"/>
      <c r="N719" s="8"/>
      <c r="O719" s="12"/>
      <c r="P719" s="13"/>
      <c r="Q719" s="14">
        <f>Tabela1[[#This Row],[QTDE/ Fabricação]]-Tabela1[[#This Row],[QTE]]</f>
        <v>0</v>
      </c>
      <c r="R719" s="19">
        <f t="shared" si="110"/>
        <v>0</v>
      </c>
      <c r="S719" s="19">
        <f t="shared" si="109"/>
        <v>0</v>
      </c>
      <c r="T719" s="20">
        <f t="shared" si="111"/>
        <v>0</v>
      </c>
      <c r="U719" s="17">
        <f>IFERROR(SUMIF('LISTA DE EMBARQUE'!B:B,MICRO!E:E,'LISTA DE EMBARQUE'!G:G),"")</f>
        <v>0</v>
      </c>
      <c r="V719" s="12" t="str">
        <f>IFERROR(VLOOKUP(Tabela1[[#This Row],[COD.MDE]],'LISTA DE EMBARQUE'!B:L,11,0),"")</f>
        <v/>
      </c>
      <c r="W719" s="13" t="str">
        <f>IFERROR(COUNTIF(#REF!,Tabela1[[#This Row],[Colunas5]]),"")</f>
        <v/>
      </c>
      <c r="X719" s="14">
        <f>Tabela1[[#This Row],[QIANTIDADE EXPEDIDA]]*Tabela1[[#This Row],[PESO UNI]]</f>
        <v>0</v>
      </c>
      <c r="Y719" s="14">
        <f t="shared" si="112"/>
        <v>0</v>
      </c>
      <c r="Z719" s="21">
        <f>Tabela1[[#This Row],[PESO TOTAL]]-Tabela1[[#This Row],[Peso Expedido]]</f>
        <v>0</v>
      </c>
      <c r="AA719" s="18"/>
      <c r="AB719" s="40"/>
      <c r="AC719" s="40"/>
      <c r="AD719" s="40"/>
      <c r="AE719" s="40"/>
      <c r="AF719" s="40"/>
      <c r="AG719" s="40"/>
      <c r="AH719" s="40"/>
      <c r="AI719" s="40" t="str">
        <f t="shared" si="108"/>
        <v>ok</v>
      </c>
      <c r="AJ719"/>
      <c r="AK719" t="str">
        <f>Tabela1[[#This Row],[Coluna1]]&amp;Tabela1[[#This Row],[PEDIDO]]</f>
        <v/>
      </c>
      <c r="AL719"/>
      <c r="AM719"/>
      <c r="AN719"/>
      <c r="AO719" t="str">
        <f t="shared" si="113"/>
        <v>/</v>
      </c>
      <c r="AP719" t="str">
        <f>Tabela1[[#This Row],[TAG]]&amp;Tabela1[[#This Row],[PEDIDO]]&amp;Tabela1[[#This Row],[PRODUTO]]</f>
        <v/>
      </c>
      <c r="AQ719" s="23" t="str">
        <f>Tabela1[[#This Row],[PRODUTO]]&amp;Tabela1[[#This Row],[TAG]]</f>
        <v/>
      </c>
      <c r="AR719" s="183">
        <f>Tabela1[[#This Row],[PESO TOTAL]]*Tabela1[[#This Row],[MATÉRIA PRIMA]]</f>
        <v>0</v>
      </c>
      <c r="AS719" s="28">
        <f>Tabela1[[#This Row],[PESO TOTAL]]*Tabela1[[#This Row],[PREPARAÇÃO ]]</f>
        <v>0</v>
      </c>
      <c r="AT719" s="28">
        <f>Tabela1[[#This Row],[PESO TOTAL]]*Tabela1[[#This Row],[CALDEIRARIA]]</f>
        <v>0</v>
      </c>
      <c r="AU719" s="28">
        <f>Tabela1[[#This Row],[PESO TOTAL]]*Tabela1[[#This Row],[SOLDA]]</f>
        <v>0</v>
      </c>
      <c r="AV719" s="28">
        <f>Tabela1[[#This Row],[PESO TOTAL]]*Tabela1[[#This Row],[ACABAMENTO]]</f>
        <v>0</v>
      </c>
      <c r="AW719" s="28">
        <f>Tabela1[[#This Row],[PESO TOTAL]]*Tabela1[[#This Row],[PRONTO ACABADO]]</f>
        <v>0</v>
      </c>
      <c r="AX719" s="28">
        <f>Tabela1[[#This Row],[PESO TOTAL]]*Tabela1[[#This Row],[EXPEDIÇÃO ]]</f>
        <v>0</v>
      </c>
      <c r="AY719" s="28" t="str">
        <f>Tabela1[[#This Row],[PEDIDO]]&amp;Tabela1[[#This Row],[PRODUTO]]</f>
        <v/>
      </c>
      <c r="AZ719" s="44">
        <f>IF(AF719="",0,IF(ISTEXT(AF719),H719*VALUE(SUBSTITUTE(AF719,"%",""))/100,H719*AF719))-Tabela1[[#This Row],[PRONTO ACABADO2]]</f>
        <v>0</v>
      </c>
      <c r="BA719" s="44">
        <f>IF(AG719="",0,IF(ISTEXT(AG719),H719*VALUE(SUBSTITUTE(AG719,"%",""))/100,H719*AG719))-Tabela1[[#This Row],[PESO EXPEDIDO2]]</f>
        <v>0</v>
      </c>
      <c r="BB719" s="44">
        <f t="shared" si="114"/>
        <v>0</v>
      </c>
      <c r="BC719" s="44">
        <f t="shared" si="115"/>
        <v>0</v>
      </c>
      <c r="BD719" s="44"/>
    </row>
    <row r="720" spans="1:56" ht="15.75" hidden="1" customHeight="1" x14ac:dyDescent="0.25">
      <c r="A720" s="6"/>
      <c r="B720" s="22"/>
      <c r="C720" s="7"/>
      <c r="D720" s="46"/>
      <c r="E720" s="7"/>
      <c r="F720" s="7"/>
      <c r="G720" s="44"/>
      <c r="H720" s="41">
        <f>Tabela1[[#This Row],[PESO UNI]]*Tabela1[[#This Row],[QTE]]</f>
        <v>0</v>
      </c>
      <c r="I720" s="7"/>
      <c r="J720" s="8"/>
      <c r="K720" s="8"/>
      <c r="L720" s="9"/>
      <c r="M720" s="10"/>
      <c r="N720" s="8"/>
      <c r="O720" s="12"/>
      <c r="P720" s="13"/>
      <c r="Q720" s="14">
        <f>Tabela1[[#This Row],[QTDE/ Fabricação]]-Tabela1[[#This Row],[QTE]]</f>
        <v>0</v>
      </c>
      <c r="R720" s="19">
        <f t="shared" si="110"/>
        <v>0</v>
      </c>
      <c r="S720" s="19">
        <f t="shared" si="109"/>
        <v>0</v>
      </c>
      <c r="T720" s="20">
        <f t="shared" si="111"/>
        <v>0</v>
      </c>
      <c r="U720" s="17">
        <f>IFERROR(SUMIF('LISTA DE EMBARQUE'!B:B,MICRO!E:E,'LISTA DE EMBARQUE'!G:G),"")</f>
        <v>0</v>
      </c>
      <c r="V720" s="12" t="str">
        <f>IFERROR(VLOOKUP(Tabela1[[#This Row],[COD.MDE]],'LISTA DE EMBARQUE'!B:L,11,0),"")</f>
        <v/>
      </c>
      <c r="W720" s="13" t="str">
        <f>IFERROR(COUNTIF(#REF!,Tabela1[[#This Row],[Colunas5]]),"")</f>
        <v/>
      </c>
      <c r="X720" s="14">
        <f>Tabela1[[#This Row],[QIANTIDADE EXPEDIDA]]*Tabela1[[#This Row],[PESO UNI]]</f>
        <v>0</v>
      </c>
      <c r="Y720" s="14">
        <f t="shared" si="112"/>
        <v>0</v>
      </c>
      <c r="Z720" s="21">
        <f>Tabela1[[#This Row],[PESO TOTAL]]-Tabela1[[#This Row],[Peso Expedido]]</f>
        <v>0</v>
      </c>
      <c r="AA720" s="18"/>
      <c r="AB720" s="40"/>
      <c r="AC720" s="40"/>
      <c r="AD720" s="40"/>
      <c r="AE720" s="40"/>
      <c r="AF720" s="40"/>
      <c r="AG720" s="40"/>
      <c r="AH720" s="40"/>
      <c r="AI720" s="40" t="str">
        <f t="shared" si="108"/>
        <v>ok</v>
      </c>
      <c r="AJ720"/>
      <c r="AK720" t="str">
        <f>Tabela1[[#This Row],[Coluna1]]&amp;Tabela1[[#This Row],[PEDIDO]]</f>
        <v/>
      </c>
      <c r="AL720"/>
      <c r="AM720"/>
      <c r="AN720"/>
      <c r="AO720" t="str">
        <f t="shared" si="113"/>
        <v>/</v>
      </c>
      <c r="AP720" t="str">
        <f>Tabela1[[#This Row],[TAG]]&amp;Tabela1[[#This Row],[PEDIDO]]&amp;Tabela1[[#This Row],[PRODUTO]]</f>
        <v/>
      </c>
      <c r="AQ720" s="23" t="str">
        <f>Tabela1[[#This Row],[PRODUTO]]&amp;Tabela1[[#This Row],[TAG]]</f>
        <v/>
      </c>
      <c r="AR720" s="183">
        <f>Tabela1[[#This Row],[PESO TOTAL]]*Tabela1[[#This Row],[MATÉRIA PRIMA]]</f>
        <v>0</v>
      </c>
      <c r="AS720" s="28">
        <f>Tabela1[[#This Row],[PESO TOTAL]]*Tabela1[[#This Row],[PREPARAÇÃO ]]</f>
        <v>0</v>
      </c>
      <c r="AT720" s="28">
        <f>Tabela1[[#This Row],[PESO TOTAL]]*Tabela1[[#This Row],[CALDEIRARIA]]</f>
        <v>0</v>
      </c>
      <c r="AU720" s="28">
        <f>Tabela1[[#This Row],[PESO TOTAL]]*Tabela1[[#This Row],[SOLDA]]</f>
        <v>0</v>
      </c>
      <c r="AV720" s="28">
        <f>Tabela1[[#This Row],[PESO TOTAL]]*Tabela1[[#This Row],[ACABAMENTO]]</f>
        <v>0</v>
      </c>
      <c r="AW720" s="28">
        <f>Tabela1[[#This Row],[PESO TOTAL]]*Tabela1[[#This Row],[PRONTO ACABADO]]</f>
        <v>0</v>
      </c>
      <c r="AX720" s="28">
        <f>Tabela1[[#This Row],[PESO TOTAL]]*Tabela1[[#This Row],[EXPEDIÇÃO ]]</f>
        <v>0</v>
      </c>
      <c r="AY720" s="28" t="str">
        <f>Tabela1[[#This Row],[PEDIDO]]&amp;Tabela1[[#This Row],[PRODUTO]]</f>
        <v/>
      </c>
      <c r="AZ720" s="44">
        <f>IF(AF720="",0,IF(ISTEXT(AF720),H720*VALUE(SUBSTITUTE(AF720,"%",""))/100,H720*AF720))-Tabela1[[#This Row],[PRONTO ACABADO2]]</f>
        <v>0</v>
      </c>
      <c r="BA720" s="44">
        <f>IF(AG720="",0,IF(ISTEXT(AG720),H720*VALUE(SUBSTITUTE(AG720,"%",""))/100,H720*AG720))-Tabela1[[#This Row],[PESO EXPEDIDO2]]</f>
        <v>0</v>
      </c>
      <c r="BB720" s="44">
        <f t="shared" si="114"/>
        <v>0</v>
      </c>
      <c r="BC720" s="44">
        <f t="shared" si="115"/>
        <v>0</v>
      </c>
      <c r="BD720" s="44"/>
    </row>
    <row r="721" spans="1:56" ht="15.75" hidden="1" customHeight="1" x14ac:dyDescent="0.25">
      <c r="A721" s="6"/>
      <c r="B721" s="22"/>
      <c r="C721" s="7"/>
      <c r="D721" s="46"/>
      <c r="E721" s="7"/>
      <c r="F721" s="7"/>
      <c r="G721" s="44"/>
      <c r="H721" s="41">
        <f>Tabela1[[#This Row],[PESO UNI]]*Tabela1[[#This Row],[QTE]]</f>
        <v>0</v>
      </c>
      <c r="I721" s="7"/>
      <c r="J721" s="8"/>
      <c r="K721" s="8"/>
      <c r="L721" s="9"/>
      <c r="M721" s="10"/>
      <c r="N721" s="8"/>
      <c r="O721" s="12"/>
      <c r="P721" s="13"/>
      <c r="Q721" s="14">
        <f>Tabela1[[#This Row],[QTDE/ Fabricação]]-Tabela1[[#This Row],[QTE]]</f>
        <v>0</v>
      </c>
      <c r="R721" s="19">
        <f t="shared" si="110"/>
        <v>0</v>
      </c>
      <c r="S721" s="19">
        <f t="shared" si="109"/>
        <v>0</v>
      </c>
      <c r="T721" s="20">
        <f t="shared" si="111"/>
        <v>0</v>
      </c>
      <c r="U721" s="17">
        <f>IFERROR(SUMIF('LISTA DE EMBARQUE'!B:B,MICRO!E:E,'LISTA DE EMBARQUE'!G:G),"")</f>
        <v>0</v>
      </c>
      <c r="V721" s="12" t="str">
        <f>IFERROR(VLOOKUP(Tabela1[[#This Row],[COD.MDE]],'LISTA DE EMBARQUE'!B:L,11,0),"")</f>
        <v/>
      </c>
      <c r="W721" s="13" t="str">
        <f>IFERROR(COUNTIF(#REF!,Tabela1[[#This Row],[Colunas5]]),"")</f>
        <v/>
      </c>
      <c r="X721" s="14">
        <f>Tabela1[[#This Row],[QIANTIDADE EXPEDIDA]]*Tabela1[[#This Row],[PESO UNI]]</f>
        <v>0</v>
      </c>
      <c r="Y721" s="14">
        <f t="shared" si="112"/>
        <v>0</v>
      </c>
      <c r="Z721" s="21">
        <f>Tabela1[[#This Row],[PESO TOTAL]]-Tabela1[[#This Row],[Peso Expedido]]</f>
        <v>0</v>
      </c>
      <c r="AA721" s="18"/>
      <c r="AB721" s="40"/>
      <c r="AC721" s="40"/>
      <c r="AD721" s="40"/>
      <c r="AE721" s="40"/>
      <c r="AF721" s="40"/>
      <c r="AG721" s="40"/>
      <c r="AH721" s="40"/>
      <c r="AI721" s="40" t="str">
        <f t="shared" ref="AI721:AI784" si="116">IF(Z721&lt;=0,"ok","")</f>
        <v>ok</v>
      </c>
      <c r="AJ721"/>
      <c r="AK721" t="str">
        <f>Tabela1[[#This Row],[Coluna1]]&amp;Tabela1[[#This Row],[PEDIDO]]</f>
        <v/>
      </c>
      <c r="AL721"/>
      <c r="AM721"/>
      <c r="AN721"/>
      <c r="AO721" t="str">
        <f t="shared" si="113"/>
        <v>/</v>
      </c>
      <c r="AP721" t="str">
        <f>Tabela1[[#This Row],[TAG]]&amp;Tabela1[[#This Row],[PEDIDO]]&amp;Tabela1[[#This Row],[PRODUTO]]</f>
        <v/>
      </c>
      <c r="AQ721" s="23" t="str">
        <f>Tabela1[[#This Row],[PRODUTO]]&amp;Tabela1[[#This Row],[TAG]]</f>
        <v/>
      </c>
      <c r="AR721" s="183">
        <f>Tabela1[[#This Row],[PESO TOTAL]]*Tabela1[[#This Row],[MATÉRIA PRIMA]]</f>
        <v>0</v>
      </c>
      <c r="AS721" s="28">
        <f>Tabela1[[#This Row],[PESO TOTAL]]*Tabela1[[#This Row],[PREPARAÇÃO ]]</f>
        <v>0</v>
      </c>
      <c r="AT721" s="28">
        <f>Tabela1[[#This Row],[PESO TOTAL]]*Tabela1[[#This Row],[CALDEIRARIA]]</f>
        <v>0</v>
      </c>
      <c r="AU721" s="28">
        <f>Tabela1[[#This Row],[PESO TOTAL]]*Tabela1[[#This Row],[SOLDA]]</f>
        <v>0</v>
      </c>
      <c r="AV721" s="28">
        <f>Tabela1[[#This Row],[PESO TOTAL]]*Tabela1[[#This Row],[ACABAMENTO]]</f>
        <v>0</v>
      </c>
      <c r="AW721" s="28">
        <f>Tabela1[[#This Row],[PESO TOTAL]]*Tabela1[[#This Row],[PRONTO ACABADO]]</f>
        <v>0</v>
      </c>
      <c r="AX721" s="28">
        <f>Tabela1[[#This Row],[PESO TOTAL]]*Tabela1[[#This Row],[EXPEDIÇÃO ]]</f>
        <v>0</v>
      </c>
      <c r="AY721" s="28" t="str">
        <f>Tabela1[[#This Row],[PEDIDO]]&amp;Tabela1[[#This Row],[PRODUTO]]</f>
        <v/>
      </c>
      <c r="AZ721" s="44">
        <f>IF(AF721="",0,IF(ISTEXT(AF721),H721*VALUE(SUBSTITUTE(AF721,"%",""))/100,H721*AF721))-Tabela1[[#This Row],[PRONTO ACABADO2]]</f>
        <v>0</v>
      </c>
      <c r="BA721" s="44">
        <f>IF(AG721="",0,IF(ISTEXT(AG721),H721*VALUE(SUBSTITUTE(AG721,"%",""))/100,H721*AG721))-Tabela1[[#This Row],[PESO EXPEDIDO2]]</f>
        <v>0</v>
      </c>
      <c r="BB721" s="44">
        <f t="shared" si="114"/>
        <v>0</v>
      </c>
      <c r="BC721" s="44">
        <f t="shared" si="115"/>
        <v>0</v>
      </c>
      <c r="BD721" s="44"/>
    </row>
    <row r="722" spans="1:56" ht="15.75" hidden="1" customHeight="1" x14ac:dyDescent="0.25">
      <c r="A722" s="6"/>
      <c r="B722" s="22"/>
      <c r="C722" s="7"/>
      <c r="D722" s="46"/>
      <c r="E722" s="7"/>
      <c r="F722" s="7"/>
      <c r="G722" s="44"/>
      <c r="H722" s="41">
        <f>Tabela1[[#This Row],[PESO UNI]]*Tabela1[[#This Row],[QTE]]</f>
        <v>0</v>
      </c>
      <c r="I722" s="7"/>
      <c r="J722" s="8"/>
      <c r="K722" s="8"/>
      <c r="L722" s="9"/>
      <c r="M722" s="10"/>
      <c r="N722" s="8"/>
      <c r="O722" s="12"/>
      <c r="P722" s="13"/>
      <c r="Q722" s="14">
        <f>Tabela1[[#This Row],[QTDE/ Fabricação]]-Tabela1[[#This Row],[QTE]]</f>
        <v>0</v>
      </c>
      <c r="R722" s="19">
        <f t="shared" si="110"/>
        <v>0</v>
      </c>
      <c r="S722" s="19">
        <f t="shared" si="109"/>
        <v>0</v>
      </c>
      <c r="T722" s="20">
        <f t="shared" si="111"/>
        <v>0</v>
      </c>
      <c r="U722" s="17">
        <f>IFERROR(SUMIF('LISTA DE EMBARQUE'!B:B,MICRO!E:E,'LISTA DE EMBARQUE'!G:G),"")</f>
        <v>0</v>
      </c>
      <c r="V722" s="12" t="str">
        <f>IFERROR(VLOOKUP(Tabela1[[#This Row],[COD.MDE]],'LISTA DE EMBARQUE'!B:L,11,0),"")</f>
        <v/>
      </c>
      <c r="W722" s="13" t="str">
        <f>IFERROR(COUNTIF(#REF!,Tabela1[[#This Row],[Colunas5]]),"")</f>
        <v/>
      </c>
      <c r="X722" s="14">
        <f>Tabela1[[#This Row],[QIANTIDADE EXPEDIDA]]*Tabela1[[#This Row],[PESO UNI]]</f>
        <v>0</v>
      </c>
      <c r="Y722" s="14">
        <f t="shared" si="112"/>
        <v>0</v>
      </c>
      <c r="Z722" s="21">
        <f>Tabela1[[#This Row],[PESO TOTAL]]-Tabela1[[#This Row],[Peso Expedido]]</f>
        <v>0</v>
      </c>
      <c r="AA722" s="18"/>
      <c r="AB722" s="40"/>
      <c r="AC722" s="40"/>
      <c r="AD722" s="40"/>
      <c r="AE722" s="40"/>
      <c r="AF722" s="40"/>
      <c r="AG722" s="40"/>
      <c r="AH722" s="40"/>
      <c r="AI722" s="40" t="str">
        <f t="shared" si="116"/>
        <v>ok</v>
      </c>
      <c r="AJ722"/>
      <c r="AK722" t="str">
        <f>Tabela1[[#This Row],[Coluna1]]&amp;Tabela1[[#This Row],[PEDIDO]]</f>
        <v/>
      </c>
      <c r="AL722"/>
      <c r="AM722"/>
      <c r="AN722"/>
      <c r="AO722" t="str">
        <f t="shared" si="113"/>
        <v>/</v>
      </c>
      <c r="AP722" t="str">
        <f>Tabela1[[#This Row],[TAG]]&amp;Tabela1[[#This Row],[PEDIDO]]&amp;Tabela1[[#This Row],[PRODUTO]]</f>
        <v/>
      </c>
      <c r="AQ722" s="23" t="str">
        <f>Tabela1[[#This Row],[PRODUTO]]&amp;Tabela1[[#This Row],[TAG]]</f>
        <v/>
      </c>
      <c r="AR722" s="183">
        <f>Tabela1[[#This Row],[PESO TOTAL]]*Tabela1[[#This Row],[MATÉRIA PRIMA]]</f>
        <v>0</v>
      </c>
      <c r="AS722" s="28">
        <f>Tabela1[[#This Row],[PESO TOTAL]]*Tabela1[[#This Row],[PREPARAÇÃO ]]</f>
        <v>0</v>
      </c>
      <c r="AT722" s="28">
        <f>Tabela1[[#This Row],[PESO TOTAL]]*Tabela1[[#This Row],[CALDEIRARIA]]</f>
        <v>0</v>
      </c>
      <c r="AU722" s="28">
        <f>Tabela1[[#This Row],[PESO TOTAL]]*Tabela1[[#This Row],[SOLDA]]</f>
        <v>0</v>
      </c>
      <c r="AV722" s="28">
        <f>Tabela1[[#This Row],[PESO TOTAL]]*Tabela1[[#This Row],[ACABAMENTO]]</f>
        <v>0</v>
      </c>
      <c r="AW722" s="28">
        <f>Tabela1[[#This Row],[PESO TOTAL]]*Tabela1[[#This Row],[PRONTO ACABADO]]</f>
        <v>0</v>
      </c>
      <c r="AX722" s="28">
        <f>Tabela1[[#This Row],[PESO TOTAL]]*Tabela1[[#This Row],[EXPEDIÇÃO ]]</f>
        <v>0</v>
      </c>
      <c r="AY722" s="28" t="str">
        <f>Tabela1[[#This Row],[PEDIDO]]&amp;Tabela1[[#This Row],[PRODUTO]]</f>
        <v/>
      </c>
      <c r="AZ722" s="44">
        <f>IF(AF722="",0,IF(ISTEXT(AF722),H722*VALUE(SUBSTITUTE(AF722,"%",""))/100,H722*AF722))-Tabela1[[#This Row],[PRONTO ACABADO2]]</f>
        <v>0</v>
      </c>
      <c r="BA722" s="44">
        <f>IF(AG722="",0,IF(ISTEXT(AG722),H722*VALUE(SUBSTITUTE(AG722,"%",""))/100,H722*AG722))-Tabela1[[#This Row],[PESO EXPEDIDO2]]</f>
        <v>0</v>
      </c>
      <c r="BB722" s="44">
        <f t="shared" si="114"/>
        <v>0</v>
      </c>
      <c r="BC722" s="44">
        <f t="shared" si="115"/>
        <v>0</v>
      </c>
      <c r="BD722" s="44"/>
    </row>
    <row r="723" spans="1:56" ht="15.75" hidden="1" customHeight="1" x14ac:dyDescent="0.25">
      <c r="A723" s="6"/>
      <c r="B723" s="22"/>
      <c r="C723" s="7"/>
      <c r="D723" s="46"/>
      <c r="E723" s="7"/>
      <c r="F723" s="7"/>
      <c r="G723" s="44"/>
      <c r="H723" s="41">
        <f>Tabela1[[#This Row],[PESO UNI]]*Tabela1[[#This Row],[QTE]]</f>
        <v>0</v>
      </c>
      <c r="I723" s="7"/>
      <c r="J723" s="8"/>
      <c r="K723" s="8"/>
      <c r="L723" s="9"/>
      <c r="M723" s="10"/>
      <c r="N723" s="8"/>
      <c r="O723" s="12"/>
      <c r="P723" s="13"/>
      <c r="Q723" s="14">
        <f>Tabela1[[#This Row],[QTDE/ Fabricação]]-Tabela1[[#This Row],[QTE]]</f>
        <v>0</v>
      </c>
      <c r="R723" s="19">
        <f t="shared" si="110"/>
        <v>0</v>
      </c>
      <c r="S723" s="19">
        <f t="shared" si="109"/>
        <v>0</v>
      </c>
      <c r="T723" s="20">
        <f t="shared" si="111"/>
        <v>0</v>
      </c>
      <c r="U723" s="17">
        <f>IFERROR(SUMIF('LISTA DE EMBARQUE'!B:B,MICRO!E:E,'LISTA DE EMBARQUE'!G:G),"")</f>
        <v>0</v>
      </c>
      <c r="V723" s="12" t="str">
        <f>IFERROR(VLOOKUP(Tabela1[[#This Row],[COD.MDE]],'LISTA DE EMBARQUE'!B:L,11,0),"")</f>
        <v/>
      </c>
      <c r="W723" s="13" t="str">
        <f>IFERROR(COUNTIF(#REF!,Tabela1[[#This Row],[Colunas5]]),"")</f>
        <v/>
      </c>
      <c r="X723" s="14">
        <f>Tabela1[[#This Row],[QIANTIDADE EXPEDIDA]]*Tabela1[[#This Row],[PESO UNI]]</f>
        <v>0</v>
      </c>
      <c r="Y723" s="14">
        <f t="shared" si="112"/>
        <v>0</v>
      </c>
      <c r="Z723" s="21">
        <f>Tabela1[[#This Row],[PESO TOTAL]]-Tabela1[[#This Row],[Peso Expedido]]</f>
        <v>0</v>
      </c>
      <c r="AA723" s="18"/>
      <c r="AB723" s="40"/>
      <c r="AC723" s="40"/>
      <c r="AD723" s="40"/>
      <c r="AE723" s="40"/>
      <c r="AF723" s="40"/>
      <c r="AG723" s="40"/>
      <c r="AH723" s="40"/>
      <c r="AI723" s="40" t="str">
        <f t="shared" si="116"/>
        <v>ok</v>
      </c>
      <c r="AJ723"/>
      <c r="AK723" t="str">
        <f>Tabela1[[#This Row],[Coluna1]]&amp;Tabela1[[#This Row],[PEDIDO]]</f>
        <v/>
      </c>
      <c r="AL723"/>
      <c r="AM723"/>
      <c r="AN723"/>
      <c r="AO723" t="str">
        <f t="shared" si="113"/>
        <v>/</v>
      </c>
      <c r="AP723" t="str">
        <f>Tabela1[[#This Row],[TAG]]&amp;Tabela1[[#This Row],[PEDIDO]]&amp;Tabela1[[#This Row],[PRODUTO]]</f>
        <v/>
      </c>
      <c r="AQ723" s="23" t="str">
        <f>Tabela1[[#This Row],[PRODUTO]]&amp;Tabela1[[#This Row],[TAG]]</f>
        <v/>
      </c>
      <c r="AR723" s="183">
        <f>Tabela1[[#This Row],[PESO TOTAL]]*Tabela1[[#This Row],[MATÉRIA PRIMA]]</f>
        <v>0</v>
      </c>
      <c r="AS723" s="28">
        <f>Tabela1[[#This Row],[PESO TOTAL]]*Tabela1[[#This Row],[PREPARAÇÃO ]]</f>
        <v>0</v>
      </c>
      <c r="AT723" s="28">
        <f>Tabela1[[#This Row],[PESO TOTAL]]*Tabela1[[#This Row],[CALDEIRARIA]]</f>
        <v>0</v>
      </c>
      <c r="AU723" s="28">
        <f>Tabela1[[#This Row],[PESO TOTAL]]*Tabela1[[#This Row],[SOLDA]]</f>
        <v>0</v>
      </c>
      <c r="AV723" s="28">
        <f>Tabela1[[#This Row],[PESO TOTAL]]*Tabela1[[#This Row],[ACABAMENTO]]</f>
        <v>0</v>
      </c>
      <c r="AW723" s="28">
        <f>Tabela1[[#This Row],[PESO TOTAL]]*Tabela1[[#This Row],[PRONTO ACABADO]]</f>
        <v>0</v>
      </c>
      <c r="AX723" s="28">
        <f>Tabela1[[#This Row],[PESO TOTAL]]*Tabela1[[#This Row],[EXPEDIÇÃO ]]</f>
        <v>0</v>
      </c>
      <c r="AY723" s="28" t="str">
        <f>Tabela1[[#This Row],[PEDIDO]]&amp;Tabela1[[#This Row],[PRODUTO]]</f>
        <v/>
      </c>
      <c r="AZ723" s="44">
        <f>IF(AF723="",0,IF(ISTEXT(AF723),H723*VALUE(SUBSTITUTE(AF723,"%",""))/100,H723*AF723))-Tabela1[[#This Row],[PRONTO ACABADO2]]</f>
        <v>0</v>
      </c>
      <c r="BA723" s="44">
        <f>IF(AG723="",0,IF(ISTEXT(AG723),H723*VALUE(SUBSTITUTE(AG723,"%",""))/100,H723*AG723))-Tabela1[[#This Row],[PESO EXPEDIDO2]]</f>
        <v>0</v>
      </c>
      <c r="BB723" s="44">
        <f t="shared" si="114"/>
        <v>0</v>
      </c>
      <c r="BC723" s="44">
        <f t="shared" si="115"/>
        <v>0</v>
      </c>
      <c r="BD723" s="44"/>
    </row>
    <row r="724" spans="1:56" ht="15.75" hidden="1" customHeight="1" x14ac:dyDescent="0.25">
      <c r="A724" s="6"/>
      <c r="B724" s="22"/>
      <c r="C724" s="7"/>
      <c r="D724" s="46"/>
      <c r="E724" s="7"/>
      <c r="F724" s="7"/>
      <c r="G724" s="44"/>
      <c r="H724" s="41">
        <f>Tabela1[[#This Row],[PESO UNI]]*Tabela1[[#This Row],[QTE]]</f>
        <v>0</v>
      </c>
      <c r="I724" s="7"/>
      <c r="J724" s="8"/>
      <c r="K724" s="8"/>
      <c r="L724" s="9"/>
      <c r="M724" s="10"/>
      <c r="N724" s="8"/>
      <c r="O724" s="12"/>
      <c r="P724" s="13"/>
      <c r="Q724" s="14">
        <f>Tabela1[[#This Row],[QTDE/ Fabricação]]-Tabela1[[#This Row],[QTE]]</f>
        <v>0</v>
      </c>
      <c r="R724" s="19">
        <f t="shared" si="110"/>
        <v>0</v>
      </c>
      <c r="S724" s="19">
        <f t="shared" si="109"/>
        <v>0</v>
      </c>
      <c r="T724" s="20">
        <f t="shared" si="111"/>
        <v>0</v>
      </c>
      <c r="U724" s="17">
        <f>IFERROR(SUMIF('LISTA DE EMBARQUE'!B:B,MICRO!E:E,'LISTA DE EMBARQUE'!G:G),"")</f>
        <v>0</v>
      </c>
      <c r="V724" s="12" t="str">
        <f>IFERROR(VLOOKUP(Tabela1[[#This Row],[COD.MDE]],'LISTA DE EMBARQUE'!B:L,11,0),"")</f>
        <v/>
      </c>
      <c r="W724" s="13" t="str">
        <f>IFERROR(COUNTIF(#REF!,Tabela1[[#This Row],[Colunas5]]),"")</f>
        <v/>
      </c>
      <c r="X724" s="14">
        <f>Tabela1[[#This Row],[QIANTIDADE EXPEDIDA]]*Tabela1[[#This Row],[PESO UNI]]</f>
        <v>0</v>
      </c>
      <c r="Y724" s="14">
        <f t="shared" si="112"/>
        <v>0</v>
      </c>
      <c r="Z724" s="21">
        <f>Tabela1[[#This Row],[PESO TOTAL]]-Tabela1[[#This Row],[Peso Expedido]]</f>
        <v>0</v>
      </c>
      <c r="AA724" s="18"/>
      <c r="AB724" s="40"/>
      <c r="AC724" s="40"/>
      <c r="AD724" s="40"/>
      <c r="AE724" s="40"/>
      <c r="AF724" s="40"/>
      <c r="AG724" s="40"/>
      <c r="AH724" s="40"/>
      <c r="AI724" s="40" t="str">
        <f t="shared" si="116"/>
        <v>ok</v>
      </c>
      <c r="AJ724"/>
      <c r="AK724" t="str">
        <f>Tabela1[[#This Row],[Coluna1]]&amp;Tabela1[[#This Row],[PEDIDO]]</f>
        <v/>
      </c>
      <c r="AL724"/>
      <c r="AM724"/>
      <c r="AN724"/>
      <c r="AO724" t="str">
        <f t="shared" si="113"/>
        <v>/</v>
      </c>
      <c r="AP724" t="str">
        <f>Tabela1[[#This Row],[TAG]]&amp;Tabela1[[#This Row],[PEDIDO]]&amp;Tabela1[[#This Row],[PRODUTO]]</f>
        <v/>
      </c>
      <c r="AQ724" s="23" t="str">
        <f>Tabela1[[#This Row],[PRODUTO]]&amp;Tabela1[[#This Row],[TAG]]</f>
        <v/>
      </c>
      <c r="AR724" s="183">
        <f>Tabela1[[#This Row],[PESO TOTAL]]*Tabela1[[#This Row],[MATÉRIA PRIMA]]</f>
        <v>0</v>
      </c>
      <c r="AS724" s="28">
        <f>Tabela1[[#This Row],[PESO TOTAL]]*Tabela1[[#This Row],[PREPARAÇÃO ]]</f>
        <v>0</v>
      </c>
      <c r="AT724" s="28">
        <f>Tabela1[[#This Row],[PESO TOTAL]]*Tabela1[[#This Row],[CALDEIRARIA]]</f>
        <v>0</v>
      </c>
      <c r="AU724" s="28">
        <f>Tabela1[[#This Row],[PESO TOTAL]]*Tabela1[[#This Row],[SOLDA]]</f>
        <v>0</v>
      </c>
      <c r="AV724" s="28">
        <f>Tabela1[[#This Row],[PESO TOTAL]]*Tabela1[[#This Row],[ACABAMENTO]]</f>
        <v>0</v>
      </c>
      <c r="AW724" s="28">
        <f>Tabela1[[#This Row],[PESO TOTAL]]*Tabela1[[#This Row],[PRONTO ACABADO]]</f>
        <v>0</v>
      </c>
      <c r="AX724" s="28">
        <f>Tabela1[[#This Row],[PESO TOTAL]]*Tabela1[[#This Row],[EXPEDIÇÃO ]]</f>
        <v>0</v>
      </c>
      <c r="AY724" s="28" t="str">
        <f>Tabela1[[#This Row],[PEDIDO]]&amp;Tabela1[[#This Row],[PRODUTO]]</f>
        <v/>
      </c>
      <c r="AZ724" s="44">
        <f>IF(AF724="",0,IF(ISTEXT(AF724),H724*VALUE(SUBSTITUTE(AF724,"%",""))/100,H724*AF724))-Tabela1[[#This Row],[PRONTO ACABADO2]]</f>
        <v>0</v>
      </c>
      <c r="BA724" s="44">
        <f>IF(AG724="",0,IF(ISTEXT(AG724),H724*VALUE(SUBSTITUTE(AG724,"%",""))/100,H724*AG724))-Tabela1[[#This Row],[PESO EXPEDIDO2]]</f>
        <v>0</v>
      </c>
      <c r="BB724" s="44">
        <f t="shared" si="114"/>
        <v>0</v>
      </c>
      <c r="BC724" s="44">
        <f t="shared" si="115"/>
        <v>0</v>
      </c>
      <c r="BD724" s="44"/>
    </row>
    <row r="725" spans="1:56" ht="15.75" hidden="1" customHeight="1" x14ac:dyDescent="0.25">
      <c r="A725" s="6"/>
      <c r="B725" s="22"/>
      <c r="C725" s="7"/>
      <c r="D725" s="46"/>
      <c r="E725" s="7"/>
      <c r="F725" s="7"/>
      <c r="G725" s="44"/>
      <c r="H725" s="41">
        <f>Tabela1[[#This Row],[PESO UNI]]*Tabela1[[#This Row],[QTE]]</f>
        <v>0</v>
      </c>
      <c r="I725" s="7"/>
      <c r="J725" s="8"/>
      <c r="K725" s="8"/>
      <c r="L725" s="9"/>
      <c r="M725" s="10"/>
      <c r="N725" s="8"/>
      <c r="O725" s="12"/>
      <c r="P725" s="13"/>
      <c r="Q725" s="14">
        <f>Tabela1[[#This Row],[QTDE/ Fabricação]]-Tabela1[[#This Row],[QTE]]</f>
        <v>0</v>
      </c>
      <c r="R725" s="19">
        <f t="shared" si="110"/>
        <v>0</v>
      </c>
      <c r="S725" s="19">
        <f t="shared" si="109"/>
        <v>0</v>
      </c>
      <c r="T725" s="20">
        <f t="shared" si="111"/>
        <v>0</v>
      </c>
      <c r="U725" s="17">
        <f>IFERROR(SUMIF('LISTA DE EMBARQUE'!B:B,MICRO!E:E,'LISTA DE EMBARQUE'!G:G),"")</f>
        <v>0</v>
      </c>
      <c r="V725" s="12" t="str">
        <f>IFERROR(VLOOKUP(Tabela1[[#This Row],[COD.MDE]],'LISTA DE EMBARQUE'!B:L,11,0),"")</f>
        <v/>
      </c>
      <c r="W725" s="13" t="str">
        <f>IFERROR(COUNTIF(#REF!,Tabela1[[#This Row],[Colunas5]]),"")</f>
        <v/>
      </c>
      <c r="X725" s="14">
        <f>Tabela1[[#This Row],[QIANTIDADE EXPEDIDA]]*Tabela1[[#This Row],[PESO UNI]]</f>
        <v>0</v>
      </c>
      <c r="Y725" s="14">
        <f t="shared" si="112"/>
        <v>0</v>
      </c>
      <c r="Z725" s="21">
        <f>Tabela1[[#This Row],[PESO TOTAL]]-Tabela1[[#This Row],[Peso Expedido]]</f>
        <v>0</v>
      </c>
      <c r="AA725" s="18"/>
      <c r="AB725" s="40"/>
      <c r="AC725" s="40"/>
      <c r="AD725" s="40"/>
      <c r="AE725" s="40"/>
      <c r="AF725" s="40"/>
      <c r="AG725" s="40"/>
      <c r="AH725" s="40"/>
      <c r="AI725" s="40" t="str">
        <f t="shared" si="116"/>
        <v>ok</v>
      </c>
      <c r="AJ725"/>
      <c r="AK725" t="str">
        <f>Tabela1[[#This Row],[Coluna1]]&amp;Tabela1[[#This Row],[PEDIDO]]</f>
        <v/>
      </c>
      <c r="AL725"/>
      <c r="AM725"/>
      <c r="AN725"/>
      <c r="AO725" t="str">
        <f t="shared" si="113"/>
        <v>/</v>
      </c>
      <c r="AP725" t="str">
        <f>Tabela1[[#This Row],[TAG]]&amp;Tabela1[[#This Row],[PEDIDO]]&amp;Tabela1[[#This Row],[PRODUTO]]</f>
        <v/>
      </c>
      <c r="AQ725" s="23" t="str">
        <f>Tabela1[[#This Row],[PRODUTO]]&amp;Tabela1[[#This Row],[TAG]]</f>
        <v/>
      </c>
      <c r="AR725" s="183">
        <f>Tabela1[[#This Row],[PESO TOTAL]]*Tabela1[[#This Row],[MATÉRIA PRIMA]]</f>
        <v>0</v>
      </c>
      <c r="AS725" s="28">
        <f>Tabela1[[#This Row],[PESO TOTAL]]*Tabela1[[#This Row],[PREPARAÇÃO ]]</f>
        <v>0</v>
      </c>
      <c r="AT725" s="28">
        <f>Tabela1[[#This Row],[PESO TOTAL]]*Tabela1[[#This Row],[CALDEIRARIA]]</f>
        <v>0</v>
      </c>
      <c r="AU725" s="28">
        <f>Tabela1[[#This Row],[PESO TOTAL]]*Tabela1[[#This Row],[SOLDA]]</f>
        <v>0</v>
      </c>
      <c r="AV725" s="28">
        <f>Tabela1[[#This Row],[PESO TOTAL]]*Tabela1[[#This Row],[ACABAMENTO]]</f>
        <v>0</v>
      </c>
      <c r="AW725" s="28">
        <f>Tabela1[[#This Row],[PESO TOTAL]]*Tabela1[[#This Row],[PRONTO ACABADO]]</f>
        <v>0</v>
      </c>
      <c r="AX725" s="28">
        <f>Tabela1[[#This Row],[PESO TOTAL]]*Tabela1[[#This Row],[EXPEDIÇÃO ]]</f>
        <v>0</v>
      </c>
      <c r="AY725" s="28" t="str">
        <f>Tabela1[[#This Row],[PEDIDO]]&amp;Tabela1[[#This Row],[PRODUTO]]</f>
        <v/>
      </c>
      <c r="AZ725" s="44">
        <f>IF(AF725="",0,IF(ISTEXT(AF725),H725*VALUE(SUBSTITUTE(AF725,"%",""))/100,H725*AF725))-Tabela1[[#This Row],[PRONTO ACABADO2]]</f>
        <v>0</v>
      </c>
      <c r="BA725" s="44">
        <f>IF(AG725="",0,IF(ISTEXT(AG725),H725*VALUE(SUBSTITUTE(AG725,"%",""))/100,H725*AG725))-Tabela1[[#This Row],[PESO EXPEDIDO2]]</f>
        <v>0</v>
      </c>
      <c r="BB725" s="44">
        <f t="shared" si="114"/>
        <v>0</v>
      </c>
      <c r="BC725" s="44">
        <f t="shared" si="115"/>
        <v>0</v>
      </c>
      <c r="BD725" s="44"/>
    </row>
    <row r="726" spans="1:56" ht="15.75" hidden="1" customHeight="1" x14ac:dyDescent="0.25">
      <c r="A726" s="6"/>
      <c r="B726" s="22"/>
      <c r="C726" s="7"/>
      <c r="D726" s="46"/>
      <c r="E726" s="7"/>
      <c r="F726" s="7"/>
      <c r="G726" s="44"/>
      <c r="H726" s="41">
        <f>Tabela1[[#This Row],[PESO UNI]]*Tabela1[[#This Row],[QTE]]</f>
        <v>0</v>
      </c>
      <c r="I726" s="7"/>
      <c r="J726" s="8"/>
      <c r="K726" s="8"/>
      <c r="L726" s="9"/>
      <c r="M726" s="10"/>
      <c r="N726" s="8"/>
      <c r="O726" s="12"/>
      <c r="P726" s="13"/>
      <c r="Q726" s="14">
        <f>Tabela1[[#This Row],[QTDE/ Fabricação]]-Tabela1[[#This Row],[QTE]]</f>
        <v>0</v>
      </c>
      <c r="R726" s="19">
        <f t="shared" si="110"/>
        <v>0</v>
      </c>
      <c r="S726" s="19">
        <f t="shared" si="109"/>
        <v>0</v>
      </c>
      <c r="T726" s="20">
        <f t="shared" si="111"/>
        <v>0</v>
      </c>
      <c r="U726" s="17">
        <f>IFERROR(SUMIF('LISTA DE EMBARQUE'!B:B,MICRO!E:E,'LISTA DE EMBARQUE'!G:G),"")</f>
        <v>0</v>
      </c>
      <c r="V726" s="12" t="str">
        <f>IFERROR(VLOOKUP(Tabela1[[#This Row],[COD.MDE]],'LISTA DE EMBARQUE'!B:L,11,0),"")</f>
        <v/>
      </c>
      <c r="W726" s="13" t="str">
        <f>IFERROR(COUNTIF(#REF!,Tabela1[[#This Row],[Colunas5]]),"")</f>
        <v/>
      </c>
      <c r="X726" s="14">
        <f>Tabela1[[#This Row],[QIANTIDADE EXPEDIDA]]*Tabela1[[#This Row],[PESO UNI]]</f>
        <v>0</v>
      </c>
      <c r="Y726" s="14">
        <f t="shared" si="112"/>
        <v>0</v>
      </c>
      <c r="Z726" s="21">
        <f>Tabela1[[#This Row],[PESO TOTAL]]-Tabela1[[#This Row],[Peso Expedido]]</f>
        <v>0</v>
      </c>
      <c r="AA726" s="18"/>
      <c r="AB726" s="40"/>
      <c r="AC726" s="40"/>
      <c r="AD726" s="40"/>
      <c r="AE726" s="40"/>
      <c r="AF726" s="40"/>
      <c r="AG726" s="40"/>
      <c r="AH726" s="40"/>
      <c r="AI726" s="40" t="str">
        <f t="shared" si="116"/>
        <v>ok</v>
      </c>
      <c r="AJ726"/>
      <c r="AK726" t="str">
        <f>Tabela1[[#This Row],[Coluna1]]&amp;Tabela1[[#This Row],[PEDIDO]]</f>
        <v/>
      </c>
      <c r="AL726"/>
      <c r="AM726"/>
      <c r="AN726"/>
      <c r="AO726" t="str">
        <f t="shared" si="113"/>
        <v>/</v>
      </c>
      <c r="AP726" t="str">
        <f>Tabela1[[#This Row],[TAG]]&amp;Tabela1[[#This Row],[PEDIDO]]&amp;Tabela1[[#This Row],[PRODUTO]]</f>
        <v/>
      </c>
      <c r="AQ726" s="23" t="str">
        <f>Tabela1[[#This Row],[PRODUTO]]&amp;Tabela1[[#This Row],[TAG]]</f>
        <v/>
      </c>
      <c r="AR726" s="183">
        <f>Tabela1[[#This Row],[PESO TOTAL]]*Tabela1[[#This Row],[MATÉRIA PRIMA]]</f>
        <v>0</v>
      </c>
      <c r="AS726" s="28">
        <f>Tabela1[[#This Row],[PESO TOTAL]]*Tabela1[[#This Row],[PREPARAÇÃO ]]</f>
        <v>0</v>
      </c>
      <c r="AT726" s="28">
        <f>Tabela1[[#This Row],[PESO TOTAL]]*Tabela1[[#This Row],[CALDEIRARIA]]</f>
        <v>0</v>
      </c>
      <c r="AU726" s="28">
        <f>Tabela1[[#This Row],[PESO TOTAL]]*Tabela1[[#This Row],[SOLDA]]</f>
        <v>0</v>
      </c>
      <c r="AV726" s="28">
        <f>Tabela1[[#This Row],[PESO TOTAL]]*Tabela1[[#This Row],[ACABAMENTO]]</f>
        <v>0</v>
      </c>
      <c r="AW726" s="28">
        <f>Tabela1[[#This Row],[PESO TOTAL]]*Tabela1[[#This Row],[PRONTO ACABADO]]</f>
        <v>0</v>
      </c>
      <c r="AX726" s="28">
        <f>Tabela1[[#This Row],[PESO TOTAL]]*Tabela1[[#This Row],[EXPEDIÇÃO ]]</f>
        <v>0</v>
      </c>
      <c r="AY726" s="28" t="str">
        <f>Tabela1[[#This Row],[PEDIDO]]&amp;Tabela1[[#This Row],[PRODUTO]]</f>
        <v/>
      </c>
      <c r="AZ726" s="44">
        <f>IF(AF726="",0,IF(ISTEXT(AF726),H726*VALUE(SUBSTITUTE(AF726,"%",""))/100,H726*AF726))-Tabela1[[#This Row],[PRONTO ACABADO2]]</f>
        <v>0</v>
      </c>
      <c r="BA726" s="44">
        <f>IF(AG726="",0,IF(ISTEXT(AG726),H726*VALUE(SUBSTITUTE(AG726,"%",""))/100,H726*AG726))-Tabela1[[#This Row],[PESO EXPEDIDO2]]</f>
        <v>0</v>
      </c>
      <c r="BB726" s="44">
        <f t="shared" si="114"/>
        <v>0</v>
      </c>
      <c r="BC726" s="44">
        <f t="shared" si="115"/>
        <v>0</v>
      </c>
      <c r="BD726" s="44"/>
    </row>
    <row r="727" spans="1:56" ht="15.75" hidden="1" customHeight="1" x14ac:dyDescent="0.25">
      <c r="A727" s="6"/>
      <c r="B727" s="22"/>
      <c r="C727" s="7"/>
      <c r="D727" s="46"/>
      <c r="E727" s="7"/>
      <c r="F727" s="7"/>
      <c r="G727" s="44"/>
      <c r="H727" s="41">
        <f>Tabela1[[#This Row],[PESO UNI]]*Tabela1[[#This Row],[QTE]]</f>
        <v>0</v>
      </c>
      <c r="I727" s="7"/>
      <c r="J727" s="8"/>
      <c r="K727" s="8"/>
      <c r="L727" s="9"/>
      <c r="M727" s="10"/>
      <c r="N727" s="8"/>
      <c r="O727" s="12"/>
      <c r="P727" s="13"/>
      <c r="Q727" s="14">
        <f>Tabela1[[#This Row],[QTDE/ Fabricação]]-Tabela1[[#This Row],[QTE]]</f>
        <v>0</v>
      </c>
      <c r="R727" s="19">
        <f t="shared" si="110"/>
        <v>0</v>
      </c>
      <c r="S727" s="19">
        <f t="shared" si="109"/>
        <v>0</v>
      </c>
      <c r="T727" s="20">
        <f t="shared" si="111"/>
        <v>0</v>
      </c>
      <c r="U727" s="17">
        <f>IFERROR(SUMIF('LISTA DE EMBARQUE'!B:B,MICRO!E:E,'LISTA DE EMBARQUE'!G:G),"")</f>
        <v>0</v>
      </c>
      <c r="V727" s="12" t="str">
        <f>IFERROR(VLOOKUP(Tabela1[[#This Row],[COD.MDE]],'LISTA DE EMBARQUE'!B:L,11,0),"")</f>
        <v/>
      </c>
      <c r="W727" s="13" t="str">
        <f>IFERROR(COUNTIF(#REF!,Tabela1[[#This Row],[Colunas5]]),"")</f>
        <v/>
      </c>
      <c r="X727" s="14">
        <f>Tabela1[[#This Row],[QIANTIDADE EXPEDIDA]]*Tabela1[[#This Row],[PESO UNI]]</f>
        <v>0</v>
      </c>
      <c r="Y727" s="14">
        <f t="shared" si="112"/>
        <v>0</v>
      </c>
      <c r="Z727" s="21">
        <f>Tabela1[[#This Row],[PESO TOTAL]]-Tabela1[[#This Row],[Peso Expedido]]</f>
        <v>0</v>
      </c>
      <c r="AA727" s="18"/>
      <c r="AB727" s="40"/>
      <c r="AC727" s="40"/>
      <c r="AD727" s="40"/>
      <c r="AE727" s="40"/>
      <c r="AF727" s="40"/>
      <c r="AG727" s="40"/>
      <c r="AH727" s="40"/>
      <c r="AI727" s="40" t="str">
        <f t="shared" si="116"/>
        <v>ok</v>
      </c>
      <c r="AJ727"/>
      <c r="AK727" t="str">
        <f>Tabela1[[#This Row],[Coluna1]]&amp;Tabela1[[#This Row],[PEDIDO]]</f>
        <v/>
      </c>
      <c r="AL727"/>
      <c r="AM727"/>
      <c r="AN727"/>
      <c r="AO727" t="str">
        <f t="shared" si="113"/>
        <v>/</v>
      </c>
      <c r="AP727" t="str">
        <f>Tabela1[[#This Row],[TAG]]&amp;Tabela1[[#This Row],[PEDIDO]]&amp;Tabela1[[#This Row],[PRODUTO]]</f>
        <v/>
      </c>
      <c r="AQ727" s="23" t="str">
        <f>Tabela1[[#This Row],[PRODUTO]]&amp;Tabela1[[#This Row],[TAG]]</f>
        <v/>
      </c>
      <c r="AR727" s="183">
        <f>Tabela1[[#This Row],[PESO TOTAL]]*Tabela1[[#This Row],[MATÉRIA PRIMA]]</f>
        <v>0</v>
      </c>
      <c r="AS727" s="28">
        <f>Tabela1[[#This Row],[PESO TOTAL]]*Tabela1[[#This Row],[PREPARAÇÃO ]]</f>
        <v>0</v>
      </c>
      <c r="AT727" s="28">
        <f>Tabela1[[#This Row],[PESO TOTAL]]*Tabela1[[#This Row],[CALDEIRARIA]]</f>
        <v>0</v>
      </c>
      <c r="AU727" s="28">
        <f>Tabela1[[#This Row],[PESO TOTAL]]*Tabela1[[#This Row],[SOLDA]]</f>
        <v>0</v>
      </c>
      <c r="AV727" s="28">
        <f>Tabela1[[#This Row],[PESO TOTAL]]*Tabela1[[#This Row],[ACABAMENTO]]</f>
        <v>0</v>
      </c>
      <c r="AW727" s="28">
        <f>Tabela1[[#This Row],[PESO TOTAL]]*Tabela1[[#This Row],[PRONTO ACABADO]]</f>
        <v>0</v>
      </c>
      <c r="AX727" s="28">
        <f>Tabela1[[#This Row],[PESO TOTAL]]*Tabela1[[#This Row],[EXPEDIÇÃO ]]</f>
        <v>0</v>
      </c>
      <c r="AY727" s="28" t="str">
        <f>Tabela1[[#This Row],[PEDIDO]]&amp;Tabela1[[#This Row],[PRODUTO]]</f>
        <v/>
      </c>
      <c r="AZ727" s="44">
        <f>IF(AF727="",0,IF(ISTEXT(AF727),H727*VALUE(SUBSTITUTE(AF727,"%",""))/100,H727*AF727))-Tabela1[[#This Row],[PRONTO ACABADO2]]</f>
        <v>0</v>
      </c>
      <c r="BA727" s="44">
        <f>IF(AG727="",0,IF(ISTEXT(AG727),H727*VALUE(SUBSTITUTE(AG727,"%",""))/100,H727*AG727))-Tabela1[[#This Row],[PESO EXPEDIDO2]]</f>
        <v>0</v>
      </c>
      <c r="BB727" s="44">
        <f t="shared" si="114"/>
        <v>0</v>
      </c>
      <c r="BC727" s="44">
        <f t="shared" si="115"/>
        <v>0</v>
      </c>
      <c r="BD727" s="44"/>
    </row>
    <row r="728" spans="1:56" ht="15.75" hidden="1" customHeight="1" x14ac:dyDescent="0.25">
      <c r="A728" s="6"/>
      <c r="B728" s="22"/>
      <c r="C728" s="7"/>
      <c r="D728" s="46"/>
      <c r="E728" s="7"/>
      <c r="F728" s="7"/>
      <c r="G728" s="44"/>
      <c r="H728" s="41">
        <f>Tabela1[[#This Row],[PESO UNI]]*Tabela1[[#This Row],[QTE]]</f>
        <v>0</v>
      </c>
      <c r="I728" s="7"/>
      <c r="J728" s="8"/>
      <c r="K728" s="8"/>
      <c r="L728" s="9"/>
      <c r="M728" s="10"/>
      <c r="N728" s="8"/>
      <c r="O728" s="12"/>
      <c r="P728" s="13"/>
      <c r="Q728" s="14">
        <f>Tabela1[[#This Row],[QTDE/ Fabricação]]-Tabela1[[#This Row],[QTE]]</f>
        <v>0</v>
      </c>
      <c r="R728" s="19">
        <f t="shared" si="110"/>
        <v>0</v>
      </c>
      <c r="S728" s="19">
        <f t="shared" si="109"/>
        <v>0</v>
      </c>
      <c r="T728" s="20">
        <f t="shared" si="111"/>
        <v>0</v>
      </c>
      <c r="U728" s="17">
        <f>IFERROR(SUMIF('LISTA DE EMBARQUE'!B:B,MICRO!E:E,'LISTA DE EMBARQUE'!G:G),"")</f>
        <v>0</v>
      </c>
      <c r="V728" s="12" t="str">
        <f>IFERROR(VLOOKUP(Tabela1[[#This Row],[COD.MDE]],'LISTA DE EMBARQUE'!B:L,11,0),"")</f>
        <v/>
      </c>
      <c r="W728" s="13" t="str">
        <f>IFERROR(COUNTIF(#REF!,Tabela1[[#This Row],[Colunas5]]),"")</f>
        <v/>
      </c>
      <c r="X728" s="14">
        <f>Tabela1[[#This Row],[QIANTIDADE EXPEDIDA]]*Tabela1[[#This Row],[PESO UNI]]</f>
        <v>0</v>
      </c>
      <c r="Y728" s="14">
        <f t="shared" si="112"/>
        <v>0</v>
      </c>
      <c r="Z728" s="21">
        <f>Tabela1[[#This Row],[PESO TOTAL]]-Tabela1[[#This Row],[Peso Expedido]]</f>
        <v>0</v>
      </c>
      <c r="AA728" s="18"/>
      <c r="AB728" s="40"/>
      <c r="AC728" s="40"/>
      <c r="AD728" s="40"/>
      <c r="AE728" s="40"/>
      <c r="AF728" s="40"/>
      <c r="AG728" s="40"/>
      <c r="AH728" s="40"/>
      <c r="AI728" s="40" t="str">
        <f t="shared" si="116"/>
        <v>ok</v>
      </c>
      <c r="AJ728"/>
      <c r="AK728" t="str">
        <f>Tabela1[[#This Row],[Coluna1]]&amp;Tabela1[[#This Row],[PEDIDO]]</f>
        <v/>
      </c>
      <c r="AL728"/>
      <c r="AM728"/>
      <c r="AN728"/>
      <c r="AO728" t="str">
        <f t="shared" si="113"/>
        <v>/</v>
      </c>
      <c r="AP728" t="str">
        <f>Tabela1[[#This Row],[TAG]]&amp;Tabela1[[#This Row],[PEDIDO]]&amp;Tabela1[[#This Row],[PRODUTO]]</f>
        <v/>
      </c>
      <c r="AQ728" s="23" t="str">
        <f>Tabela1[[#This Row],[PRODUTO]]&amp;Tabela1[[#This Row],[TAG]]</f>
        <v/>
      </c>
      <c r="AR728" s="183">
        <f>Tabela1[[#This Row],[PESO TOTAL]]*Tabela1[[#This Row],[MATÉRIA PRIMA]]</f>
        <v>0</v>
      </c>
      <c r="AS728" s="28">
        <f>Tabela1[[#This Row],[PESO TOTAL]]*Tabela1[[#This Row],[PREPARAÇÃO ]]</f>
        <v>0</v>
      </c>
      <c r="AT728" s="28">
        <f>Tabela1[[#This Row],[PESO TOTAL]]*Tabela1[[#This Row],[CALDEIRARIA]]</f>
        <v>0</v>
      </c>
      <c r="AU728" s="28">
        <f>Tabela1[[#This Row],[PESO TOTAL]]*Tabela1[[#This Row],[SOLDA]]</f>
        <v>0</v>
      </c>
      <c r="AV728" s="28">
        <f>Tabela1[[#This Row],[PESO TOTAL]]*Tabela1[[#This Row],[ACABAMENTO]]</f>
        <v>0</v>
      </c>
      <c r="AW728" s="28">
        <f>Tabela1[[#This Row],[PESO TOTAL]]*Tabela1[[#This Row],[PRONTO ACABADO]]</f>
        <v>0</v>
      </c>
      <c r="AX728" s="28">
        <f>Tabela1[[#This Row],[PESO TOTAL]]*Tabela1[[#This Row],[EXPEDIÇÃO ]]</f>
        <v>0</v>
      </c>
      <c r="AY728" s="28" t="str">
        <f>Tabela1[[#This Row],[PEDIDO]]&amp;Tabela1[[#This Row],[PRODUTO]]</f>
        <v/>
      </c>
      <c r="AZ728" s="44">
        <f>IF(AF728="",0,IF(ISTEXT(AF728),H728*VALUE(SUBSTITUTE(AF728,"%",""))/100,H728*AF728))-Tabela1[[#This Row],[PRONTO ACABADO2]]</f>
        <v>0</v>
      </c>
      <c r="BA728" s="44">
        <f>IF(AG728="",0,IF(ISTEXT(AG728),H728*VALUE(SUBSTITUTE(AG728,"%",""))/100,H728*AG728))-Tabela1[[#This Row],[PESO EXPEDIDO2]]</f>
        <v>0</v>
      </c>
      <c r="BB728" s="44">
        <f t="shared" si="114"/>
        <v>0</v>
      </c>
      <c r="BC728" s="44">
        <f t="shared" si="115"/>
        <v>0</v>
      </c>
      <c r="BD728" s="44"/>
    </row>
    <row r="729" spans="1:56" ht="15.75" hidden="1" customHeight="1" x14ac:dyDescent="0.25">
      <c r="A729" s="6"/>
      <c r="B729" s="22"/>
      <c r="C729" s="7"/>
      <c r="D729" s="46"/>
      <c r="E729" s="7"/>
      <c r="F729" s="7"/>
      <c r="G729" s="44"/>
      <c r="H729" s="41">
        <f>Tabela1[[#This Row],[PESO UNI]]*Tabela1[[#This Row],[QTE]]</f>
        <v>0</v>
      </c>
      <c r="I729" s="7"/>
      <c r="J729" s="8"/>
      <c r="K729" s="8"/>
      <c r="L729" s="9"/>
      <c r="M729" s="10"/>
      <c r="N729" s="8"/>
      <c r="O729" s="12"/>
      <c r="P729" s="13"/>
      <c r="Q729" s="14">
        <f>Tabela1[[#This Row],[QTDE/ Fabricação]]-Tabela1[[#This Row],[QTE]]</f>
        <v>0</v>
      </c>
      <c r="R729" s="19">
        <f t="shared" si="110"/>
        <v>0</v>
      </c>
      <c r="S729" s="19">
        <f t="shared" si="109"/>
        <v>0</v>
      </c>
      <c r="T729" s="20">
        <f t="shared" si="111"/>
        <v>0</v>
      </c>
      <c r="U729" s="17">
        <f>IFERROR(SUMIF('LISTA DE EMBARQUE'!B:B,MICRO!E:E,'LISTA DE EMBARQUE'!G:G),"")</f>
        <v>0</v>
      </c>
      <c r="V729" s="12" t="str">
        <f>IFERROR(VLOOKUP(Tabela1[[#This Row],[COD.MDE]],'LISTA DE EMBARQUE'!B:L,11,0),"")</f>
        <v/>
      </c>
      <c r="W729" s="13" t="str">
        <f>IFERROR(COUNTIF(#REF!,Tabela1[[#This Row],[Colunas5]]),"")</f>
        <v/>
      </c>
      <c r="X729" s="14">
        <f>Tabela1[[#This Row],[QIANTIDADE EXPEDIDA]]*Tabela1[[#This Row],[PESO UNI]]</f>
        <v>0</v>
      </c>
      <c r="Y729" s="14">
        <f t="shared" si="112"/>
        <v>0</v>
      </c>
      <c r="Z729" s="21">
        <f>Tabela1[[#This Row],[PESO TOTAL]]-Tabela1[[#This Row],[Peso Expedido]]</f>
        <v>0</v>
      </c>
      <c r="AA729" s="18"/>
      <c r="AB729" s="40"/>
      <c r="AC729" s="40"/>
      <c r="AD729" s="40"/>
      <c r="AE729" s="40"/>
      <c r="AF729" s="40"/>
      <c r="AG729" s="40"/>
      <c r="AH729" s="40"/>
      <c r="AI729" s="40" t="str">
        <f t="shared" si="116"/>
        <v>ok</v>
      </c>
      <c r="AJ729"/>
      <c r="AK729" t="str">
        <f>Tabela1[[#This Row],[Coluna1]]&amp;Tabela1[[#This Row],[PEDIDO]]</f>
        <v/>
      </c>
      <c r="AL729"/>
      <c r="AM729"/>
      <c r="AN729"/>
      <c r="AO729" t="str">
        <f t="shared" si="113"/>
        <v>/</v>
      </c>
      <c r="AP729" t="str">
        <f>Tabela1[[#This Row],[TAG]]&amp;Tabela1[[#This Row],[PEDIDO]]&amp;Tabela1[[#This Row],[PRODUTO]]</f>
        <v/>
      </c>
      <c r="AQ729" s="23" t="str">
        <f>Tabela1[[#This Row],[PRODUTO]]&amp;Tabela1[[#This Row],[TAG]]</f>
        <v/>
      </c>
      <c r="AR729" s="183">
        <f>Tabela1[[#This Row],[PESO TOTAL]]*Tabela1[[#This Row],[MATÉRIA PRIMA]]</f>
        <v>0</v>
      </c>
      <c r="AS729" s="28">
        <f>Tabela1[[#This Row],[PESO TOTAL]]*Tabela1[[#This Row],[PREPARAÇÃO ]]</f>
        <v>0</v>
      </c>
      <c r="AT729" s="28">
        <f>Tabela1[[#This Row],[PESO TOTAL]]*Tabela1[[#This Row],[CALDEIRARIA]]</f>
        <v>0</v>
      </c>
      <c r="AU729" s="28">
        <f>Tabela1[[#This Row],[PESO TOTAL]]*Tabela1[[#This Row],[SOLDA]]</f>
        <v>0</v>
      </c>
      <c r="AV729" s="28">
        <f>Tabela1[[#This Row],[PESO TOTAL]]*Tabela1[[#This Row],[ACABAMENTO]]</f>
        <v>0</v>
      </c>
      <c r="AW729" s="28">
        <f>Tabela1[[#This Row],[PESO TOTAL]]*Tabela1[[#This Row],[PRONTO ACABADO]]</f>
        <v>0</v>
      </c>
      <c r="AX729" s="28">
        <f>Tabela1[[#This Row],[PESO TOTAL]]*Tabela1[[#This Row],[EXPEDIÇÃO ]]</f>
        <v>0</v>
      </c>
      <c r="AY729" s="28" t="str">
        <f>Tabela1[[#This Row],[PEDIDO]]&amp;Tabela1[[#This Row],[PRODUTO]]</f>
        <v/>
      </c>
      <c r="AZ729" s="44">
        <f>IF(AF729="",0,IF(ISTEXT(AF729),H729*VALUE(SUBSTITUTE(AF729,"%",""))/100,H729*AF729))-Tabela1[[#This Row],[PRONTO ACABADO2]]</f>
        <v>0</v>
      </c>
      <c r="BA729" s="44">
        <f>IF(AG729="",0,IF(ISTEXT(AG729),H729*VALUE(SUBSTITUTE(AG729,"%",""))/100,H729*AG729))-Tabela1[[#This Row],[PESO EXPEDIDO2]]</f>
        <v>0</v>
      </c>
      <c r="BB729" s="44">
        <f t="shared" si="114"/>
        <v>0</v>
      </c>
      <c r="BC729" s="44">
        <f t="shared" si="115"/>
        <v>0</v>
      </c>
      <c r="BD729" s="44"/>
    </row>
    <row r="730" spans="1:56" ht="15.75" hidden="1" customHeight="1" x14ac:dyDescent="0.25">
      <c r="A730" s="6"/>
      <c r="B730" s="22"/>
      <c r="C730" s="7"/>
      <c r="D730" s="46"/>
      <c r="E730" s="7"/>
      <c r="F730" s="7"/>
      <c r="G730" s="44"/>
      <c r="H730" s="41">
        <f>Tabela1[[#This Row],[PESO UNI]]*Tabela1[[#This Row],[QTE]]</f>
        <v>0</v>
      </c>
      <c r="I730" s="7"/>
      <c r="J730" s="8"/>
      <c r="K730" s="8"/>
      <c r="L730" s="9"/>
      <c r="M730" s="10"/>
      <c r="N730" s="8"/>
      <c r="O730" s="12"/>
      <c r="P730" s="13"/>
      <c r="Q730" s="14">
        <f>Tabela1[[#This Row],[QTDE/ Fabricação]]-Tabela1[[#This Row],[QTE]]</f>
        <v>0</v>
      </c>
      <c r="R730" s="19">
        <f t="shared" si="110"/>
        <v>0</v>
      </c>
      <c r="S730" s="19">
        <f t="shared" si="109"/>
        <v>0</v>
      </c>
      <c r="T730" s="20">
        <f t="shared" si="111"/>
        <v>0</v>
      </c>
      <c r="U730" s="17">
        <f>IFERROR(SUMIF('LISTA DE EMBARQUE'!B:B,MICRO!E:E,'LISTA DE EMBARQUE'!G:G),"")</f>
        <v>0</v>
      </c>
      <c r="V730" s="12" t="str">
        <f>IFERROR(VLOOKUP(Tabela1[[#This Row],[COD.MDE]],'LISTA DE EMBARQUE'!B:L,11,0),"")</f>
        <v/>
      </c>
      <c r="W730" s="13" t="str">
        <f>IFERROR(COUNTIF(#REF!,Tabela1[[#This Row],[Colunas5]]),"")</f>
        <v/>
      </c>
      <c r="X730" s="14">
        <f>Tabela1[[#This Row],[QIANTIDADE EXPEDIDA]]*Tabela1[[#This Row],[PESO UNI]]</f>
        <v>0</v>
      </c>
      <c r="Y730" s="14">
        <f t="shared" si="112"/>
        <v>0</v>
      </c>
      <c r="Z730" s="21">
        <f>Tabela1[[#This Row],[PESO TOTAL]]-Tabela1[[#This Row],[Peso Expedido]]</f>
        <v>0</v>
      </c>
      <c r="AA730" s="18"/>
      <c r="AB730" s="40"/>
      <c r="AC730" s="40"/>
      <c r="AD730" s="40"/>
      <c r="AE730" s="40"/>
      <c r="AF730" s="40"/>
      <c r="AG730" s="40"/>
      <c r="AH730" s="40"/>
      <c r="AI730" s="40" t="str">
        <f t="shared" si="116"/>
        <v>ok</v>
      </c>
      <c r="AJ730"/>
      <c r="AK730" t="str">
        <f>Tabela1[[#This Row],[Coluna1]]&amp;Tabela1[[#This Row],[PEDIDO]]</f>
        <v/>
      </c>
      <c r="AL730"/>
      <c r="AM730"/>
      <c r="AN730"/>
      <c r="AO730" t="str">
        <f t="shared" si="113"/>
        <v>/</v>
      </c>
      <c r="AP730" t="str">
        <f>Tabela1[[#This Row],[TAG]]&amp;Tabela1[[#This Row],[PEDIDO]]&amp;Tabela1[[#This Row],[PRODUTO]]</f>
        <v/>
      </c>
      <c r="AQ730" s="23" t="str">
        <f>Tabela1[[#This Row],[PRODUTO]]&amp;Tabela1[[#This Row],[TAG]]</f>
        <v/>
      </c>
      <c r="AR730" s="183">
        <f>Tabela1[[#This Row],[PESO TOTAL]]*Tabela1[[#This Row],[MATÉRIA PRIMA]]</f>
        <v>0</v>
      </c>
      <c r="AS730" s="28">
        <f>Tabela1[[#This Row],[PESO TOTAL]]*Tabela1[[#This Row],[PREPARAÇÃO ]]</f>
        <v>0</v>
      </c>
      <c r="AT730" s="28">
        <f>Tabela1[[#This Row],[PESO TOTAL]]*Tabela1[[#This Row],[CALDEIRARIA]]</f>
        <v>0</v>
      </c>
      <c r="AU730" s="28">
        <f>Tabela1[[#This Row],[PESO TOTAL]]*Tabela1[[#This Row],[SOLDA]]</f>
        <v>0</v>
      </c>
      <c r="AV730" s="28">
        <f>Tabela1[[#This Row],[PESO TOTAL]]*Tabela1[[#This Row],[ACABAMENTO]]</f>
        <v>0</v>
      </c>
      <c r="AW730" s="28">
        <f>Tabela1[[#This Row],[PESO TOTAL]]*Tabela1[[#This Row],[PRONTO ACABADO]]</f>
        <v>0</v>
      </c>
      <c r="AX730" s="28">
        <f>Tabela1[[#This Row],[PESO TOTAL]]*Tabela1[[#This Row],[EXPEDIÇÃO ]]</f>
        <v>0</v>
      </c>
      <c r="AY730" s="28" t="str">
        <f>Tabela1[[#This Row],[PEDIDO]]&amp;Tabela1[[#This Row],[PRODUTO]]</f>
        <v/>
      </c>
      <c r="AZ730" s="44">
        <f>IF(AF730="",0,IF(ISTEXT(AF730),H730*VALUE(SUBSTITUTE(AF730,"%",""))/100,H730*AF730))-Tabela1[[#This Row],[PRONTO ACABADO2]]</f>
        <v>0</v>
      </c>
      <c r="BA730" s="44">
        <f>IF(AG730="",0,IF(ISTEXT(AG730),H730*VALUE(SUBSTITUTE(AG730,"%",""))/100,H730*AG730))-Tabela1[[#This Row],[PESO EXPEDIDO2]]</f>
        <v>0</v>
      </c>
      <c r="BB730" s="44">
        <f t="shared" si="114"/>
        <v>0</v>
      </c>
      <c r="BC730" s="44">
        <f t="shared" si="115"/>
        <v>0</v>
      </c>
      <c r="BD730" s="44"/>
    </row>
    <row r="731" spans="1:56" ht="15.75" hidden="1" customHeight="1" x14ac:dyDescent="0.25">
      <c r="A731" s="6"/>
      <c r="B731" s="22"/>
      <c r="C731" s="7"/>
      <c r="D731" s="46"/>
      <c r="E731" s="7"/>
      <c r="F731" s="7"/>
      <c r="G731" s="44"/>
      <c r="H731" s="41">
        <f>Tabela1[[#This Row],[PESO UNI]]*Tabela1[[#This Row],[QTE]]</f>
        <v>0</v>
      </c>
      <c r="I731" s="7"/>
      <c r="J731" s="8"/>
      <c r="K731" s="8"/>
      <c r="L731" s="9"/>
      <c r="M731" s="10"/>
      <c r="N731" s="8"/>
      <c r="O731" s="12"/>
      <c r="P731" s="13"/>
      <c r="Q731" s="14">
        <f>Tabela1[[#This Row],[QTDE/ Fabricação]]-Tabela1[[#This Row],[QTE]]</f>
        <v>0</v>
      </c>
      <c r="R731" s="19">
        <f t="shared" si="110"/>
        <v>0</v>
      </c>
      <c r="S731" s="19">
        <f t="shared" si="109"/>
        <v>0</v>
      </c>
      <c r="T731" s="20">
        <f t="shared" si="111"/>
        <v>0</v>
      </c>
      <c r="U731" s="17">
        <f>IFERROR(SUMIF('LISTA DE EMBARQUE'!B:B,MICRO!E:E,'LISTA DE EMBARQUE'!G:G),"")</f>
        <v>0</v>
      </c>
      <c r="V731" s="12" t="str">
        <f>IFERROR(VLOOKUP(Tabela1[[#This Row],[COD.MDE]],'LISTA DE EMBARQUE'!B:L,11,0),"")</f>
        <v/>
      </c>
      <c r="W731" s="13" t="str">
        <f>IFERROR(COUNTIF(#REF!,Tabela1[[#This Row],[Colunas5]]),"")</f>
        <v/>
      </c>
      <c r="X731" s="14">
        <f>Tabela1[[#This Row],[QIANTIDADE EXPEDIDA]]*Tabela1[[#This Row],[PESO UNI]]</f>
        <v>0</v>
      </c>
      <c r="Y731" s="14">
        <f t="shared" si="112"/>
        <v>0</v>
      </c>
      <c r="Z731" s="21">
        <f>Tabela1[[#This Row],[PESO TOTAL]]-Tabela1[[#This Row],[Peso Expedido]]</f>
        <v>0</v>
      </c>
      <c r="AA731" s="18"/>
      <c r="AB731" s="40"/>
      <c r="AC731" s="40"/>
      <c r="AD731" s="40"/>
      <c r="AE731" s="40"/>
      <c r="AF731" s="40"/>
      <c r="AG731" s="40"/>
      <c r="AH731" s="40"/>
      <c r="AI731" s="40" t="str">
        <f t="shared" si="116"/>
        <v>ok</v>
      </c>
      <c r="AJ731"/>
      <c r="AK731" t="str">
        <f>Tabela1[[#This Row],[Coluna1]]&amp;Tabela1[[#This Row],[PEDIDO]]</f>
        <v/>
      </c>
      <c r="AL731"/>
      <c r="AM731"/>
      <c r="AN731"/>
      <c r="AO731" t="str">
        <f t="shared" si="113"/>
        <v>/</v>
      </c>
      <c r="AP731" t="str">
        <f>Tabela1[[#This Row],[TAG]]&amp;Tabela1[[#This Row],[PEDIDO]]&amp;Tabela1[[#This Row],[PRODUTO]]</f>
        <v/>
      </c>
      <c r="AQ731" s="23" t="str">
        <f>Tabela1[[#This Row],[PRODUTO]]&amp;Tabela1[[#This Row],[TAG]]</f>
        <v/>
      </c>
      <c r="AR731" s="183">
        <f>Tabela1[[#This Row],[PESO TOTAL]]*Tabela1[[#This Row],[MATÉRIA PRIMA]]</f>
        <v>0</v>
      </c>
      <c r="AS731" s="28">
        <f>Tabela1[[#This Row],[PESO TOTAL]]*Tabela1[[#This Row],[PREPARAÇÃO ]]</f>
        <v>0</v>
      </c>
      <c r="AT731" s="28">
        <f>Tabela1[[#This Row],[PESO TOTAL]]*Tabela1[[#This Row],[CALDEIRARIA]]</f>
        <v>0</v>
      </c>
      <c r="AU731" s="28">
        <f>Tabela1[[#This Row],[PESO TOTAL]]*Tabela1[[#This Row],[SOLDA]]</f>
        <v>0</v>
      </c>
      <c r="AV731" s="28">
        <f>Tabela1[[#This Row],[PESO TOTAL]]*Tabela1[[#This Row],[ACABAMENTO]]</f>
        <v>0</v>
      </c>
      <c r="AW731" s="28">
        <f>Tabela1[[#This Row],[PESO TOTAL]]*Tabela1[[#This Row],[PRONTO ACABADO]]</f>
        <v>0</v>
      </c>
      <c r="AX731" s="28">
        <f>Tabela1[[#This Row],[PESO TOTAL]]*Tabela1[[#This Row],[EXPEDIÇÃO ]]</f>
        <v>0</v>
      </c>
      <c r="AY731" s="28" t="str">
        <f>Tabela1[[#This Row],[PEDIDO]]&amp;Tabela1[[#This Row],[PRODUTO]]</f>
        <v/>
      </c>
      <c r="AZ731" s="44">
        <f>IF(AF731="",0,IF(ISTEXT(AF731),H731*VALUE(SUBSTITUTE(AF731,"%",""))/100,H731*AF731))-Tabela1[[#This Row],[PRONTO ACABADO2]]</f>
        <v>0</v>
      </c>
      <c r="BA731" s="44">
        <f>IF(AG731="",0,IF(ISTEXT(AG731),H731*VALUE(SUBSTITUTE(AG731,"%",""))/100,H731*AG731))-Tabela1[[#This Row],[PESO EXPEDIDO2]]</f>
        <v>0</v>
      </c>
      <c r="BB731" s="44">
        <f t="shared" si="114"/>
        <v>0</v>
      </c>
      <c r="BC731" s="44">
        <f t="shared" si="115"/>
        <v>0</v>
      </c>
      <c r="BD731" s="44"/>
    </row>
    <row r="732" spans="1:56" ht="15.75" hidden="1" customHeight="1" x14ac:dyDescent="0.25">
      <c r="A732" s="6"/>
      <c r="B732" s="22"/>
      <c r="C732" s="7"/>
      <c r="D732" s="46"/>
      <c r="E732" s="7"/>
      <c r="F732" s="7"/>
      <c r="G732" s="44"/>
      <c r="H732" s="41">
        <f>Tabela1[[#This Row],[PESO UNI]]*Tabela1[[#This Row],[QTE]]</f>
        <v>0</v>
      </c>
      <c r="I732" s="7"/>
      <c r="J732" s="8"/>
      <c r="K732" s="8"/>
      <c r="L732" s="9"/>
      <c r="M732" s="10"/>
      <c r="N732" s="8"/>
      <c r="O732" s="12"/>
      <c r="P732" s="13"/>
      <c r="Q732" s="14">
        <f>Tabela1[[#This Row],[QTDE/ Fabricação]]-Tabela1[[#This Row],[QTE]]</f>
        <v>0</v>
      </c>
      <c r="R732" s="19">
        <f t="shared" si="110"/>
        <v>0</v>
      </c>
      <c r="S732" s="19">
        <f t="shared" si="109"/>
        <v>0</v>
      </c>
      <c r="T732" s="20">
        <f t="shared" si="111"/>
        <v>0</v>
      </c>
      <c r="U732" s="17">
        <f>IFERROR(SUMIF('LISTA DE EMBARQUE'!B:B,MICRO!E:E,'LISTA DE EMBARQUE'!G:G),"")</f>
        <v>0</v>
      </c>
      <c r="V732" s="12" t="str">
        <f>IFERROR(VLOOKUP(Tabela1[[#This Row],[COD.MDE]],'LISTA DE EMBARQUE'!B:L,11,0),"")</f>
        <v/>
      </c>
      <c r="W732" s="13" t="str">
        <f>IFERROR(COUNTIF(#REF!,Tabela1[[#This Row],[Colunas5]]),"")</f>
        <v/>
      </c>
      <c r="X732" s="14">
        <f>Tabela1[[#This Row],[QIANTIDADE EXPEDIDA]]*Tabela1[[#This Row],[PESO UNI]]</f>
        <v>0</v>
      </c>
      <c r="Y732" s="14">
        <f t="shared" si="112"/>
        <v>0</v>
      </c>
      <c r="Z732" s="21">
        <f>Tabela1[[#This Row],[PESO TOTAL]]-Tabela1[[#This Row],[Peso Expedido]]</f>
        <v>0</v>
      </c>
      <c r="AA732" s="18"/>
      <c r="AB732" s="40"/>
      <c r="AC732" s="40"/>
      <c r="AD732" s="40"/>
      <c r="AE732" s="40"/>
      <c r="AF732" s="40"/>
      <c r="AG732" s="40"/>
      <c r="AH732" s="40"/>
      <c r="AI732" s="40" t="str">
        <f t="shared" si="116"/>
        <v>ok</v>
      </c>
      <c r="AJ732"/>
      <c r="AK732" t="str">
        <f>Tabela1[[#This Row],[Coluna1]]&amp;Tabela1[[#This Row],[PEDIDO]]</f>
        <v/>
      </c>
      <c r="AL732"/>
      <c r="AM732"/>
      <c r="AN732"/>
      <c r="AO732" t="str">
        <f t="shared" si="113"/>
        <v>/</v>
      </c>
      <c r="AP732" t="str">
        <f>Tabela1[[#This Row],[TAG]]&amp;Tabela1[[#This Row],[PEDIDO]]&amp;Tabela1[[#This Row],[PRODUTO]]</f>
        <v/>
      </c>
      <c r="AQ732" s="23" t="str">
        <f>Tabela1[[#This Row],[PRODUTO]]&amp;Tabela1[[#This Row],[TAG]]</f>
        <v/>
      </c>
      <c r="AR732" s="183">
        <f>Tabela1[[#This Row],[PESO TOTAL]]*Tabela1[[#This Row],[MATÉRIA PRIMA]]</f>
        <v>0</v>
      </c>
      <c r="AS732" s="28">
        <f>Tabela1[[#This Row],[PESO TOTAL]]*Tabela1[[#This Row],[PREPARAÇÃO ]]</f>
        <v>0</v>
      </c>
      <c r="AT732" s="28">
        <f>Tabela1[[#This Row],[PESO TOTAL]]*Tabela1[[#This Row],[CALDEIRARIA]]</f>
        <v>0</v>
      </c>
      <c r="AU732" s="28">
        <f>Tabela1[[#This Row],[PESO TOTAL]]*Tabela1[[#This Row],[SOLDA]]</f>
        <v>0</v>
      </c>
      <c r="AV732" s="28">
        <f>Tabela1[[#This Row],[PESO TOTAL]]*Tabela1[[#This Row],[ACABAMENTO]]</f>
        <v>0</v>
      </c>
      <c r="AW732" s="28">
        <f>Tabela1[[#This Row],[PESO TOTAL]]*Tabela1[[#This Row],[PRONTO ACABADO]]</f>
        <v>0</v>
      </c>
      <c r="AX732" s="28">
        <f>Tabela1[[#This Row],[PESO TOTAL]]*Tabela1[[#This Row],[EXPEDIÇÃO ]]</f>
        <v>0</v>
      </c>
      <c r="AY732" s="28" t="str">
        <f>Tabela1[[#This Row],[PEDIDO]]&amp;Tabela1[[#This Row],[PRODUTO]]</f>
        <v/>
      </c>
      <c r="AZ732" s="44">
        <f>IF(AF732="",0,IF(ISTEXT(AF732),H732*VALUE(SUBSTITUTE(AF732,"%",""))/100,H732*AF732))-Tabela1[[#This Row],[PRONTO ACABADO2]]</f>
        <v>0</v>
      </c>
      <c r="BA732" s="44">
        <f>IF(AG732="",0,IF(ISTEXT(AG732),H732*VALUE(SUBSTITUTE(AG732,"%",""))/100,H732*AG732))-Tabela1[[#This Row],[PESO EXPEDIDO2]]</f>
        <v>0</v>
      </c>
      <c r="BB732" s="44">
        <f t="shared" si="114"/>
        <v>0</v>
      </c>
      <c r="BC732" s="44">
        <f t="shared" si="115"/>
        <v>0</v>
      </c>
      <c r="BD732" s="44"/>
    </row>
    <row r="733" spans="1:56" ht="15.75" hidden="1" customHeight="1" x14ac:dyDescent="0.25">
      <c r="A733" s="6"/>
      <c r="B733" s="22"/>
      <c r="C733" s="7"/>
      <c r="D733" s="46"/>
      <c r="E733" s="7"/>
      <c r="F733" s="7"/>
      <c r="G733" s="44"/>
      <c r="H733" s="41">
        <f>Tabela1[[#This Row],[PESO UNI]]*Tabela1[[#This Row],[QTE]]</f>
        <v>0</v>
      </c>
      <c r="I733" s="7"/>
      <c r="J733" s="8"/>
      <c r="K733" s="8"/>
      <c r="L733" s="9"/>
      <c r="M733" s="10"/>
      <c r="N733" s="8"/>
      <c r="O733" s="12"/>
      <c r="P733" s="13"/>
      <c r="Q733" s="14">
        <f>Tabela1[[#This Row],[QTDE/ Fabricação]]-Tabela1[[#This Row],[QTE]]</f>
        <v>0</v>
      </c>
      <c r="R733" s="19">
        <f t="shared" si="110"/>
        <v>0</v>
      </c>
      <c r="S733" s="19">
        <f t="shared" si="109"/>
        <v>0</v>
      </c>
      <c r="T733" s="20">
        <f t="shared" si="111"/>
        <v>0</v>
      </c>
      <c r="U733" s="17">
        <f>IFERROR(SUMIF('LISTA DE EMBARQUE'!B:B,MICRO!E:E,'LISTA DE EMBARQUE'!G:G),"")</f>
        <v>0</v>
      </c>
      <c r="V733" s="12" t="str">
        <f>IFERROR(VLOOKUP(Tabela1[[#This Row],[COD.MDE]],'LISTA DE EMBARQUE'!B:L,11,0),"")</f>
        <v/>
      </c>
      <c r="W733" s="13" t="str">
        <f>IFERROR(COUNTIF(#REF!,Tabela1[[#This Row],[Colunas5]]),"")</f>
        <v/>
      </c>
      <c r="X733" s="14">
        <f>Tabela1[[#This Row],[QIANTIDADE EXPEDIDA]]*Tabela1[[#This Row],[PESO UNI]]</f>
        <v>0</v>
      </c>
      <c r="Y733" s="14">
        <f t="shared" si="112"/>
        <v>0</v>
      </c>
      <c r="Z733" s="21">
        <f>Tabela1[[#This Row],[PESO TOTAL]]-Tabela1[[#This Row],[Peso Expedido]]</f>
        <v>0</v>
      </c>
      <c r="AA733" s="18"/>
      <c r="AB733" s="40"/>
      <c r="AC733" s="40"/>
      <c r="AD733" s="40"/>
      <c r="AE733" s="40"/>
      <c r="AF733" s="40"/>
      <c r="AG733" s="40"/>
      <c r="AH733" s="40"/>
      <c r="AI733" s="40" t="str">
        <f t="shared" si="116"/>
        <v>ok</v>
      </c>
      <c r="AJ733"/>
      <c r="AK733" t="str">
        <f>Tabela1[[#This Row],[Coluna1]]&amp;Tabela1[[#This Row],[PEDIDO]]</f>
        <v/>
      </c>
      <c r="AL733"/>
      <c r="AM733"/>
      <c r="AN733"/>
      <c r="AO733" t="str">
        <f t="shared" si="113"/>
        <v>/</v>
      </c>
      <c r="AP733" t="str">
        <f>Tabela1[[#This Row],[TAG]]&amp;Tabela1[[#This Row],[PEDIDO]]&amp;Tabela1[[#This Row],[PRODUTO]]</f>
        <v/>
      </c>
      <c r="AQ733" s="23" t="str">
        <f>Tabela1[[#This Row],[PRODUTO]]&amp;Tabela1[[#This Row],[TAG]]</f>
        <v/>
      </c>
      <c r="AR733" s="183">
        <f>Tabela1[[#This Row],[PESO TOTAL]]*Tabela1[[#This Row],[MATÉRIA PRIMA]]</f>
        <v>0</v>
      </c>
      <c r="AS733" s="28">
        <f>Tabela1[[#This Row],[PESO TOTAL]]*Tabela1[[#This Row],[PREPARAÇÃO ]]</f>
        <v>0</v>
      </c>
      <c r="AT733" s="28">
        <f>Tabela1[[#This Row],[PESO TOTAL]]*Tabela1[[#This Row],[CALDEIRARIA]]</f>
        <v>0</v>
      </c>
      <c r="AU733" s="28">
        <f>Tabela1[[#This Row],[PESO TOTAL]]*Tabela1[[#This Row],[SOLDA]]</f>
        <v>0</v>
      </c>
      <c r="AV733" s="28">
        <f>Tabela1[[#This Row],[PESO TOTAL]]*Tabela1[[#This Row],[ACABAMENTO]]</f>
        <v>0</v>
      </c>
      <c r="AW733" s="28">
        <f>Tabela1[[#This Row],[PESO TOTAL]]*Tabela1[[#This Row],[PRONTO ACABADO]]</f>
        <v>0</v>
      </c>
      <c r="AX733" s="28">
        <f>Tabela1[[#This Row],[PESO TOTAL]]*Tabela1[[#This Row],[EXPEDIÇÃO ]]</f>
        <v>0</v>
      </c>
      <c r="AY733" s="28" t="str">
        <f>Tabela1[[#This Row],[PEDIDO]]&amp;Tabela1[[#This Row],[PRODUTO]]</f>
        <v/>
      </c>
      <c r="AZ733" s="44">
        <f>IF(AF733="",0,IF(ISTEXT(AF733),H733*VALUE(SUBSTITUTE(AF733,"%",""))/100,H733*AF733))-Tabela1[[#This Row],[PRONTO ACABADO2]]</f>
        <v>0</v>
      </c>
      <c r="BA733" s="44">
        <f>IF(AG733="",0,IF(ISTEXT(AG733),H733*VALUE(SUBSTITUTE(AG733,"%",""))/100,H733*AG733))-Tabela1[[#This Row],[PESO EXPEDIDO2]]</f>
        <v>0</v>
      </c>
      <c r="BB733" s="44">
        <f t="shared" si="114"/>
        <v>0</v>
      </c>
      <c r="BC733" s="44">
        <f t="shared" si="115"/>
        <v>0</v>
      </c>
      <c r="BD733" s="44"/>
    </row>
    <row r="734" spans="1:56" ht="15.75" hidden="1" customHeight="1" x14ac:dyDescent="0.25">
      <c r="A734" s="6"/>
      <c r="B734" s="22"/>
      <c r="C734" s="7"/>
      <c r="D734" s="46"/>
      <c r="E734" s="7"/>
      <c r="F734" s="7"/>
      <c r="G734" s="44"/>
      <c r="H734" s="41">
        <f>Tabela1[[#This Row],[PESO UNI]]*Tabela1[[#This Row],[QTE]]</f>
        <v>0</v>
      </c>
      <c r="I734" s="7"/>
      <c r="J734" s="8"/>
      <c r="K734" s="8"/>
      <c r="L734" s="9"/>
      <c r="M734" s="10"/>
      <c r="N734" s="8"/>
      <c r="O734" s="12"/>
      <c r="P734" s="13"/>
      <c r="Q734" s="14">
        <f>Tabela1[[#This Row],[QTDE/ Fabricação]]-Tabela1[[#This Row],[QTE]]</f>
        <v>0</v>
      </c>
      <c r="R734" s="19">
        <f t="shared" si="110"/>
        <v>0</v>
      </c>
      <c r="S734" s="19">
        <f t="shared" si="109"/>
        <v>0</v>
      </c>
      <c r="T734" s="20">
        <f t="shared" si="111"/>
        <v>0</v>
      </c>
      <c r="U734" s="17">
        <f>IFERROR(SUMIF('LISTA DE EMBARQUE'!B:B,MICRO!E:E,'LISTA DE EMBARQUE'!G:G),"")</f>
        <v>0</v>
      </c>
      <c r="V734" s="12" t="str">
        <f>IFERROR(VLOOKUP(Tabela1[[#This Row],[COD.MDE]],'LISTA DE EMBARQUE'!B:L,11,0),"")</f>
        <v/>
      </c>
      <c r="W734" s="13" t="str">
        <f>IFERROR(COUNTIF(#REF!,Tabela1[[#This Row],[Colunas5]]),"")</f>
        <v/>
      </c>
      <c r="X734" s="14">
        <f>Tabela1[[#This Row],[QIANTIDADE EXPEDIDA]]*Tabela1[[#This Row],[PESO UNI]]</f>
        <v>0</v>
      </c>
      <c r="Y734" s="14">
        <f t="shared" si="112"/>
        <v>0</v>
      </c>
      <c r="Z734" s="21">
        <f>Tabela1[[#This Row],[PESO TOTAL]]-Tabela1[[#This Row],[Peso Expedido]]</f>
        <v>0</v>
      </c>
      <c r="AA734" s="18"/>
      <c r="AB734" s="40"/>
      <c r="AC734" s="40"/>
      <c r="AD734" s="40"/>
      <c r="AE734" s="40"/>
      <c r="AF734" s="40"/>
      <c r="AG734" s="40"/>
      <c r="AH734" s="40"/>
      <c r="AI734" s="40" t="str">
        <f t="shared" si="116"/>
        <v>ok</v>
      </c>
      <c r="AJ734"/>
      <c r="AK734" t="str">
        <f>Tabela1[[#This Row],[Coluna1]]&amp;Tabela1[[#This Row],[PEDIDO]]</f>
        <v/>
      </c>
      <c r="AL734"/>
      <c r="AM734"/>
      <c r="AN734"/>
      <c r="AO734" t="str">
        <f t="shared" si="113"/>
        <v>/</v>
      </c>
      <c r="AP734" t="str">
        <f>Tabela1[[#This Row],[TAG]]&amp;Tabela1[[#This Row],[PEDIDO]]&amp;Tabela1[[#This Row],[PRODUTO]]</f>
        <v/>
      </c>
      <c r="AQ734" s="23" t="str">
        <f>Tabela1[[#This Row],[PRODUTO]]&amp;Tabela1[[#This Row],[TAG]]</f>
        <v/>
      </c>
      <c r="AR734" s="183">
        <f>Tabela1[[#This Row],[PESO TOTAL]]*Tabela1[[#This Row],[MATÉRIA PRIMA]]</f>
        <v>0</v>
      </c>
      <c r="AS734" s="28">
        <f>Tabela1[[#This Row],[PESO TOTAL]]*Tabela1[[#This Row],[PREPARAÇÃO ]]</f>
        <v>0</v>
      </c>
      <c r="AT734" s="28">
        <f>Tabela1[[#This Row],[PESO TOTAL]]*Tabela1[[#This Row],[CALDEIRARIA]]</f>
        <v>0</v>
      </c>
      <c r="AU734" s="28">
        <f>Tabela1[[#This Row],[PESO TOTAL]]*Tabela1[[#This Row],[SOLDA]]</f>
        <v>0</v>
      </c>
      <c r="AV734" s="28">
        <f>Tabela1[[#This Row],[PESO TOTAL]]*Tabela1[[#This Row],[ACABAMENTO]]</f>
        <v>0</v>
      </c>
      <c r="AW734" s="28">
        <f>Tabela1[[#This Row],[PESO TOTAL]]*Tabela1[[#This Row],[PRONTO ACABADO]]</f>
        <v>0</v>
      </c>
      <c r="AX734" s="28">
        <f>Tabela1[[#This Row],[PESO TOTAL]]*Tabela1[[#This Row],[EXPEDIÇÃO ]]</f>
        <v>0</v>
      </c>
      <c r="AY734" s="28" t="str">
        <f>Tabela1[[#This Row],[PEDIDO]]&amp;Tabela1[[#This Row],[PRODUTO]]</f>
        <v/>
      </c>
      <c r="AZ734" s="44">
        <f>IF(AF734="",0,IF(ISTEXT(AF734),H734*VALUE(SUBSTITUTE(AF734,"%",""))/100,H734*AF734))-Tabela1[[#This Row],[PRONTO ACABADO2]]</f>
        <v>0</v>
      </c>
      <c r="BA734" s="44">
        <f>IF(AG734="",0,IF(ISTEXT(AG734),H734*VALUE(SUBSTITUTE(AG734,"%",""))/100,H734*AG734))-Tabela1[[#This Row],[PESO EXPEDIDO2]]</f>
        <v>0</v>
      </c>
      <c r="BB734" s="44">
        <f t="shared" si="114"/>
        <v>0</v>
      </c>
      <c r="BC734" s="44">
        <f t="shared" si="115"/>
        <v>0</v>
      </c>
      <c r="BD734" s="44"/>
    </row>
    <row r="735" spans="1:56" ht="15.75" hidden="1" customHeight="1" x14ac:dyDescent="0.25">
      <c r="A735" s="6"/>
      <c r="B735" s="22"/>
      <c r="C735" s="7"/>
      <c r="D735" s="46"/>
      <c r="E735" s="7"/>
      <c r="F735" s="7"/>
      <c r="G735" s="44"/>
      <c r="H735" s="41">
        <f>Tabela1[[#This Row],[PESO UNI]]*Tabela1[[#This Row],[QTE]]</f>
        <v>0</v>
      </c>
      <c r="I735" s="7"/>
      <c r="J735" s="8"/>
      <c r="K735" s="8"/>
      <c r="L735" s="9"/>
      <c r="M735" s="10"/>
      <c r="N735" s="8"/>
      <c r="O735" s="12"/>
      <c r="P735" s="13"/>
      <c r="Q735" s="14">
        <f>Tabela1[[#This Row],[QTDE/ Fabricação]]-Tabela1[[#This Row],[QTE]]</f>
        <v>0</v>
      </c>
      <c r="R735" s="19">
        <f t="shared" si="110"/>
        <v>0</v>
      </c>
      <c r="S735" s="19">
        <f t="shared" si="109"/>
        <v>0</v>
      </c>
      <c r="T735" s="20">
        <f t="shared" si="111"/>
        <v>0</v>
      </c>
      <c r="U735" s="17">
        <f>IFERROR(SUMIF('LISTA DE EMBARQUE'!B:B,MICRO!E:E,'LISTA DE EMBARQUE'!G:G),"")</f>
        <v>0</v>
      </c>
      <c r="V735" s="12" t="str">
        <f>IFERROR(VLOOKUP(Tabela1[[#This Row],[COD.MDE]],'LISTA DE EMBARQUE'!B:L,11,0),"")</f>
        <v/>
      </c>
      <c r="W735" s="13" t="str">
        <f>IFERROR(COUNTIF(#REF!,Tabela1[[#This Row],[Colunas5]]),"")</f>
        <v/>
      </c>
      <c r="X735" s="14">
        <f>Tabela1[[#This Row],[QIANTIDADE EXPEDIDA]]*Tabela1[[#This Row],[PESO UNI]]</f>
        <v>0</v>
      </c>
      <c r="Y735" s="14">
        <f t="shared" si="112"/>
        <v>0</v>
      </c>
      <c r="Z735" s="21">
        <f>Tabela1[[#This Row],[PESO TOTAL]]-Tabela1[[#This Row],[Peso Expedido]]</f>
        <v>0</v>
      </c>
      <c r="AA735" s="18"/>
      <c r="AB735" s="40"/>
      <c r="AC735" s="40"/>
      <c r="AD735" s="40"/>
      <c r="AE735" s="40"/>
      <c r="AF735" s="40"/>
      <c r="AG735" s="40"/>
      <c r="AH735" s="40"/>
      <c r="AI735" s="40" t="str">
        <f t="shared" si="116"/>
        <v>ok</v>
      </c>
      <c r="AJ735"/>
      <c r="AK735" t="str">
        <f>Tabela1[[#This Row],[Coluna1]]&amp;Tabela1[[#This Row],[PEDIDO]]</f>
        <v/>
      </c>
      <c r="AL735"/>
      <c r="AM735"/>
      <c r="AN735"/>
      <c r="AO735" t="str">
        <f t="shared" si="113"/>
        <v>/</v>
      </c>
      <c r="AP735" t="str">
        <f>Tabela1[[#This Row],[TAG]]&amp;Tabela1[[#This Row],[PEDIDO]]&amp;Tabela1[[#This Row],[PRODUTO]]</f>
        <v/>
      </c>
      <c r="AQ735" s="23" t="str">
        <f>Tabela1[[#This Row],[PRODUTO]]&amp;Tabela1[[#This Row],[TAG]]</f>
        <v/>
      </c>
      <c r="AR735" s="183">
        <f>Tabela1[[#This Row],[PESO TOTAL]]*Tabela1[[#This Row],[MATÉRIA PRIMA]]</f>
        <v>0</v>
      </c>
      <c r="AS735" s="28">
        <f>Tabela1[[#This Row],[PESO TOTAL]]*Tabela1[[#This Row],[PREPARAÇÃO ]]</f>
        <v>0</v>
      </c>
      <c r="AT735" s="28">
        <f>Tabela1[[#This Row],[PESO TOTAL]]*Tabela1[[#This Row],[CALDEIRARIA]]</f>
        <v>0</v>
      </c>
      <c r="AU735" s="28">
        <f>Tabela1[[#This Row],[PESO TOTAL]]*Tabela1[[#This Row],[SOLDA]]</f>
        <v>0</v>
      </c>
      <c r="AV735" s="28">
        <f>Tabela1[[#This Row],[PESO TOTAL]]*Tabela1[[#This Row],[ACABAMENTO]]</f>
        <v>0</v>
      </c>
      <c r="AW735" s="28">
        <f>Tabela1[[#This Row],[PESO TOTAL]]*Tabela1[[#This Row],[PRONTO ACABADO]]</f>
        <v>0</v>
      </c>
      <c r="AX735" s="28">
        <f>Tabela1[[#This Row],[PESO TOTAL]]*Tabela1[[#This Row],[EXPEDIÇÃO ]]</f>
        <v>0</v>
      </c>
      <c r="AY735" s="28" t="str">
        <f>Tabela1[[#This Row],[PEDIDO]]&amp;Tabela1[[#This Row],[PRODUTO]]</f>
        <v/>
      </c>
      <c r="AZ735" s="44">
        <f>IF(AF735="",0,IF(ISTEXT(AF735),H735*VALUE(SUBSTITUTE(AF735,"%",""))/100,H735*AF735))-Tabela1[[#This Row],[PRONTO ACABADO2]]</f>
        <v>0</v>
      </c>
      <c r="BA735" s="44">
        <f>IF(AG735="",0,IF(ISTEXT(AG735),H735*VALUE(SUBSTITUTE(AG735,"%",""))/100,H735*AG735))-Tabela1[[#This Row],[PESO EXPEDIDO2]]</f>
        <v>0</v>
      </c>
      <c r="BB735" s="44">
        <f t="shared" si="114"/>
        <v>0</v>
      </c>
      <c r="BC735" s="44">
        <f t="shared" si="115"/>
        <v>0</v>
      </c>
      <c r="BD735" s="44"/>
    </row>
    <row r="736" spans="1:56" ht="15.75" hidden="1" customHeight="1" x14ac:dyDescent="0.25">
      <c r="A736" s="6"/>
      <c r="B736" s="22"/>
      <c r="C736" s="7"/>
      <c r="D736" s="46"/>
      <c r="E736" s="7"/>
      <c r="F736" s="7"/>
      <c r="G736" s="44"/>
      <c r="H736" s="41">
        <f>Tabela1[[#This Row],[PESO UNI]]*Tabela1[[#This Row],[QTE]]</f>
        <v>0</v>
      </c>
      <c r="I736" s="7"/>
      <c r="J736" s="8"/>
      <c r="K736" s="8"/>
      <c r="L736" s="9"/>
      <c r="M736" s="10"/>
      <c r="N736" s="8"/>
      <c r="O736" s="12"/>
      <c r="P736" s="13"/>
      <c r="Q736" s="14">
        <f>Tabela1[[#This Row],[QTDE/ Fabricação]]-Tabela1[[#This Row],[QTE]]</f>
        <v>0</v>
      </c>
      <c r="R736" s="19">
        <f t="shared" si="110"/>
        <v>0</v>
      </c>
      <c r="S736" s="19">
        <f t="shared" si="109"/>
        <v>0</v>
      </c>
      <c r="T736" s="20">
        <f t="shared" si="111"/>
        <v>0</v>
      </c>
      <c r="U736" s="17">
        <f>IFERROR(SUMIF('LISTA DE EMBARQUE'!B:B,MICRO!E:E,'LISTA DE EMBARQUE'!G:G),"")</f>
        <v>0</v>
      </c>
      <c r="V736" s="12" t="str">
        <f>IFERROR(VLOOKUP(Tabela1[[#This Row],[COD.MDE]],'LISTA DE EMBARQUE'!B:L,11,0),"")</f>
        <v/>
      </c>
      <c r="W736" s="13" t="str">
        <f>IFERROR(COUNTIF(#REF!,Tabela1[[#This Row],[Colunas5]]),"")</f>
        <v/>
      </c>
      <c r="X736" s="14">
        <f>Tabela1[[#This Row],[QIANTIDADE EXPEDIDA]]*Tabela1[[#This Row],[PESO UNI]]</f>
        <v>0</v>
      </c>
      <c r="Y736" s="14">
        <f t="shared" si="112"/>
        <v>0</v>
      </c>
      <c r="Z736" s="21">
        <f>Tabela1[[#This Row],[PESO TOTAL]]-Tabela1[[#This Row],[Peso Expedido]]</f>
        <v>0</v>
      </c>
      <c r="AA736" s="18"/>
      <c r="AB736" s="40"/>
      <c r="AC736" s="40"/>
      <c r="AD736" s="40"/>
      <c r="AE736" s="40"/>
      <c r="AF736" s="40"/>
      <c r="AG736" s="40"/>
      <c r="AH736" s="40"/>
      <c r="AI736" s="40" t="str">
        <f t="shared" si="116"/>
        <v>ok</v>
      </c>
      <c r="AJ736"/>
      <c r="AK736" t="str">
        <f>Tabela1[[#This Row],[Coluna1]]&amp;Tabela1[[#This Row],[PEDIDO]]</f>
        <v/>
      </c>
      <c r="AL736"/>
      <c r="AM736"/>
      <c r="AN736"/>
      <c r="AO736" t="str">
        <f t="shared" si="113"/>
        <v>/</v>
      </c>
      <c r="AP736" t="str">
        <f>Tabela1[[#This Row],[TAG]]&amp;Tabela1[[#This Row],[PEDIDO]]&amp;Tabela1[[#This Row],[PRODUTO]]</f>
        <v/>
      </c>
      <c r="AQ736" s="23" t="str">
        <f>Tabela1[[#This Row],[PRODUTO]]&amp;Tabela1[[#This Row],[TAG]]</f>
        <v/>
      </c>
      <c r="AR736" s="183">
        <f>Tabela1[[#This Row],[PESO TOTAL]]*Tabela1[[#This Row],[MATÉRIA PRIMA]]</f>
        <v>0</v>
      </c>
      <c r="AS736" s="28">
        <f>Tabela1[[#This Row],[PESO TOTAL]]*Tabela1[[#This Row],[PREPARAÇÃO ]]</f>
        <v>0</v>
      </c>
      <c r="AT736" s="28">
        <f>Tabela1[[#This Row],[PESO TOTAL]]*Tabela1[[#This Row],[CALDEIRARIA]]</f>
        <v>0</v>
      </c>
      <c r="AU736" s="28">
        <f>Tabela1[[#This Row],[PESO TOTAL]]*Tabela1[[#This Row],[SOLDA]]</f>
        <v>0</v>
      </c>
      <c r="AV736" s="28">
        <f>Tabela1[[#This Row],[PESO TOTAL]]*Tabela1[[#This Row],[ACABAMENTO]]</f>
        <v>0</v>
      </c>
      <c r="AW736" s="28">
        <f>Tabela1[[#This Row],[PESO TOTAL]]*Tabela1[[#This Row],[PRONTO ACABADO]]</f>
        <v>0</v>
      </c>
      <c r="AX736" s="28">
        <f>Tabela1[[#This Row],[PESO TOTAL]]*Tabela1[[#This Row],[EXPEDIÇÃO ]]</f>
        <v>0</v>
      </c>
      <c r="AY736" s="28" t="str">
        <f>Tabela1[[#This Row],[PEDIDO]]&amp;Tabela1[[#This Row],[PRODUTO]]</f>
        <v/>
      </c>
      <c r="AZ736" s="44">
        <f>IF(AF736="",0,IF(ISTEXT(AF736),H736*VALUE(SUBSTITUTE(AF736,"%",""))/100,H736*AF736))-Tabela1[[#This Row],[PRONTO ACABADO2]]</f>
        <v>0</v>
      </c>
      <c r="BA736" s="44">
        <f>IF(AG736="",0,IF(ISTEXT(AG736),H736*VALUE(SUBSTITUTE(AG736,"%",""))/100,H736*AG736))-Tabela1[[#This Row],[PESO EXPEDIDO2]]</f>
        <v>0</v>
      </c>
      <c r="BB736" s="44">
        <f t="shared" si="114"/>
        <v>0</v>
      </c>
      <c r="BC736" s="44">
        <f t="shared" si="115"/>
        <v>0</v>
      </c>
      <c r="BD736" s="44"/>
    </row>
    <row r="737" spans="1:56" ht="15.75" hidden="1" customHeight="1" x14ac:dyDescent="0.25">
      <c r="A737" s="6"/>
      <c r="B737" s="22"/>
      <c r="C737" s="7"/>
      <c r="D737" s="46"/>
      <c r="E737" s="7"/>
      <c r="F737" s="7"/>
      <c r="G737" s="44"/>
      <c r="H737" s="41">
        <f>Tabela1[[#This Row],[PESO UNI]]*Tabela1[[#This Row],[QTE]]</f>
        <v>0</v>
      </c>
      <c r="I737" s="7"/>
      <c r="J737" s="8"/>
      <c r="K737" s="8"/>
      <c r="L737" s="9"/>
      <c r="M737" s="10"/>
      <c r="N737" s="8"/>
      <c r="O737" s="12"/>
      <c r="P737" s="13"/>
      <c r="Q737" s="14">
        <f>Tabela1[[#This Row],[QTDE/ Fabricação]]-Tabela1[[#This Row],[QTE]]</f>
        <v>0</v>
      </c>
      <c r="R737" s="19">
        <f t="shared" si="110"/>
        <v>0</v>
      </c>
      <c r="S737" s="19">
        <f t="shared" si="109"/>
        <v>0</v>
      </c>
      <c r="T737" s="20">
        <f t="shared" si="111"/>
        <v>0</v>
      </c>
      <c r="U737" s="17">
        <f>IFERROR(SUMIF('LISTA DE EMBARQUE'!B:B,MICRO!E:E,'LISTA DE EMBARQUE'!G:G),"")</f>
        <v>0</v>
      </c>
      <c r="V737" s="12" t="str">
        <f>IFERROR(VLOOKUP(Tabela1[[#This Row],[COD.MDE]],'LISTA DE EMBARQUE'!B:L,11,0),"")</f>
        <v/>
      </c>
      <c r="W737" s="13" t="str">
        <f>IFERROR(COUNTIF(#REF!,Tabela1[[#This Row],[Colunas5]]),"")</f>
        <v/>
      </c>
      <c r="X737" s="14">
        <f>Tabela1[[#This Row],[QIANTIDADE EXPEDIDA]]*Tabela1[[#This Row],[PESO UNI]]</f>
        <v>0</v>
      </c>
      <c r="Y737" s="14">
        <f t="shared" si="112"/>
        <v>0</v>
      </c>
      <c r="Z737" s="21">
        <f>Tabela1[[#This Row],[PESO TOTAL]]-Tabela1[[#This Row],[Peso Expedido]]</f>
        <v>0</v>
      </c>
      <c r="AA737" s="18"/>
      <c r="AB737" s="40"/>
      <c r="AC737" s="40"/>
      <c r="AD737" s="40"/>
      <c r="AE737" s="40"/>
      <c r="AF737" s="40"/>
      <c r="AG737" s="40"/>
      <c r="AH737" s="40"/>
      <c r="AI737" s="40" t="str">
        <f t="shared" si="116"/>
        <v>ok</v>
      </c>
      <c r="AJ737"/>
      <c r="AK737" t="str">
        <f>Tabela1[[#This Row],[Coluna1]]&amp;Tabela1[[#This Row],[PEDIDO]]</f>
        <v/>
      </c>
      <c r="AL737"/>
      <c r="AM737"/>
      <c r="AN737"/>
      <c r="AO737" t="str">
        <f t="shared" si="113"/>
        <v>/</v>
      </c>
      <c r="AP737" t="str">
        <f>Tabela1[[#This Row],[TAG]]&amp;Tabela1[[#This Row],[PEDIDO]]&amp;Tabela1[[#This Row],[PRODUTO]]</f>
        <v/>
      </c>
      <c r="AQ737" s="23" t="str">
        <f>Tabela1[[#This Row],[PRODUTO]]&amp;Tabela1[[#This Row],[TAG]]</f>
        <v/>
      </c>
      <c r="AR737" s="183">
        <f>Tabela1[[#This Row],[PESO TOTAL]]*Tabela1[[#This Row],[MATÉRIA PRIMA]]</f>
        <v>0</v>
      </c>
      <c r="AS737" s="28">
        <f>Tabela1[[#This Row],[PESO TOTAL]]*Tabela1[[#This Row],[PREPARAÇÃO ]]</f>
        <v>0</v>
      </c>
      <c r="AT737" s="28">
        <f>Tabela1[[#This Row],[PESO TOTAL]]*Tabela1[[#This Row],[CALDEIRARIA]]</f>
        <v>0</v>
      </c>
      <c r="AU737" s="28">
        <f>Tabela1[[#This Row],[PESO TOTAL]]*Tabela1[[#This Row],[SOLDA]]</f>
        <v>0</v>
      </c>
      <c r="AV737" s="28">
        <f>Tabela1[[#This Row],[PESO TOTAL]]*Tabela1[[#This Row],[ACABAMENTO]]</f>
        <v>0</v>
      </c>
      <c r="AW737" s="28">
        <f>Tabela1[[#This Row],[PESO TOTAL]]*Tabela1[[#This Row],[PRONTO ACABADO]]</f>
        <v>0</v>
      </c>
      <c r="AX737" s="28">
        <f>Tabela1[[#This Row],[PESO TOTAL]]*Tabela1[[#This Row],[EXPEDIÇÃO ]]</f>
        <v>0</v>
      </c>
      <c r="AY737" s="28" t="str">
        <f>Tabela1[[#This Row],[PEDIDO]]&amp;Tabela1[[#This Row],[PRODUTO]]</f>
        <v/>
      </c>
      <c r="AZ737" s="44">
        <f>IF(AF737="",0,IF(ISTEXT(AF737),H737*VALUE(SUBSTITUTE(AF737,"%",""))/100,H737*AF737))-Tabela1[[#This Row],[PRONTO ACABADO2]]</f>
        <v>0</v>
      </c>
      <c r="BA737" s="44">
        <f>IF(AG737="",0,IF(ISTEXT(AG737),H737*VALUE(SUBSTITUTE(AG737,"%",""))/100,H737*AG737))-Tabela1[[#This Row],[PESO EXPEDIDO2]]</f>
        <v>0</v>
      </c>
      <c r="BB737" s="44">
        <f t="shared" si="114"/>
        <v>0</v>
      </c>
      <c r="BC737" s="44">
        <f t="shared" si="115"/>
        <v>0</v>
      </c>
      <c r="BD737" s="44"/>
    </row>
    <row r="738" spans="1:56" ht="15.75" hidden="1" customHeight="1" x14ac:dyDescent="0.25">
      <c r="A738" s="6"/>
      <c r="B738" s="22"/>
      <c r="C738" s="7"/>
      <c r="D738" s="46"/>
      <c r="E738" s="7"/>
      <c r="F738" s="7"/>
      <c r="G738" s="44"/>
      <c r="H738" s="41">
        <f>Tabela1[[#This Row],[PESO UNI]]*Tabela1[[#This Row],[QTE]]</f>
        <v>0</v>
      </c>
      <c r="I738" s="7"/>
      <c r="J738" s="8"/>
      <c r="K738" s="8"/>
      <c r="L738" s="9"/>
      <c r="M738" s="10"/>
      <c r="N738" s="8"/>
      <c r="O738" s="12"/>
      <c r="P738" s="13"/>
      <c r="Q738" s="14">
        <f>Tabela1[[#This Row],[QTDE/ Fabricação]]-Tabela1[[#This Row],[QTE]]</f>
        <v>0</v>
      </c>
      <c r="R738" s="19">
        <f t="shared" si="110"/>
        <v>0</v>
      </c>
      <c r="S738" s="19">
        <f t="shared" si="109"/>
        <v>0</v>
      </c>
      <c r="T738" s="20">
        <f t="shared" si="111"/>
        <v>0</v>
      </c>
      <c r="U738" s="17">
        <f>IFERROR(SUMIF('LISTA DE EMBARQUE'!B:B,MICRO!E:E,'LISTA DE EMBARQUE'!G:G),"")</f>
        <v>0</v>
      </c>
      <c r="V738" s="12" t="str">
        <f>IFERROR(VLOOKUP(Tabela1[[#This Row],[COD.MDE]],'LISTA DE EMBARQUE'!B:L,11,0),"")</f>
        <v/>
      </c>
      <c r="W738" s="13" t="str">
        <f>IFERROR(COUNTIF(#REF!,Tabela1[[#This Row],[Colunas5]]),"")</f>
        <v/>
      </c>
      <c r="X738" s="14">
        <f>Tabela1[[#This Row],[QIANTIDADE EXPEDIDA]]*Tabela1[[#This Row],[PESO UNI]]</f>
        <v>0</v>
      </c>
      <c r="Y738" s="14">
        <f t="shared" si="112"/>
        <v>0</v>
      </c>
      <c r="Z738" s="21">
        <f>Tabela1[[#This Row],[PESO TOTAL]]-Tabela1[[#This Row],[Peso Expedido]]</f>
        <v>0</v>
      </c>
      <c r="AA738" s="18"/>
      <c r="AB738" s="40"/>
      <c r="AC738" s="40"/>
      <c r="AD738" s="40"/>
      <c r="AE738" s="40"/>
      <c r="AF738" s="40"/>
      <c r="AG738" s="40"/>
      <c r="AH738" s="40"/>
      <c r="AI738" s="40" t="str">
        <f t="shared" si="116"/>
        <v>ok</v>
      </c>
      <c r="AJ738"/>
      <c r="AK738" t="str">
        <f>Tabela1[[#This Row],[Coluna1]]&amp;Tabela1[[#This Row],[PEDIDO]]</f>
        <v/>
      </c>
      <c r="AL738"/>
      <c r="AM738"/>
      <c r="AN738"/>
      <c r="AO738" t="str">
        <f t="shared" si="113"/>
        <v>/</v>
      </c>
      <c r="AP738" t="str">
        <f>Tabela1[[#This Row],[TAG]]&amp;Tabela1[[#This Row],[PEDIDO]]&amp;Tabela1[[#This Row],[PRODUTO]]</f>
        <v/>
      </c>
      <c r="AQ738" s="23" t="str">
        <f>Tabela1[[#This Row],[PRODUTO]]&amp;Tabela1[[#This Row],[TAG]]</f>
        <v/>
      </c>
      <c r="AR738" s="183">
        <f>Tabela1[[#This Row],[PESO TOTAL]]*Tabela1[[#This Row],[MATÉRIA PRIMA]]</f>
        <v>0</v>
      </c>
      <c r="AS738" s="28">
        <f>Tabela1[[#This Row],[PESO TOTAL]]*Tabela1[[#This Row],[PREPARAÇÃO ]]</f>
        <v>0</v>
      </c>
      <c r="AT738" s="28">
        <f>Tabela1[[#This Row],[PESO TOTAL]]*Tabela1[[#This Row],[CALDEIRARIA]]</f>
        <v>0</v>
      </c>
      <c r="AU738" s="28">
        <f>Tabela1[[#This Row],[PESO TOTAL]]*Tabela1[[#This Row],[SOLDA]]</f>
        <v>0</v>
      </c>
      <c r="AV738" s="28">
        <f>Tabela1[[#This Row],[PESO TOTAL]]*Tabela1[[#This Row],[ACABAMENTO]]</f>
        <v>0</v>
      </c>
      <c r="AW738" s="28">
        <f>Tabela1[[#This Row],[PESO TOTAL]]*Tabela1[[#This Row],[PRONTO ACABADO]]</f>
        <v>0</v>
      </c>
      <c r="AX738" s="28">
        <f>Tabela1[[#This Row],[PESO TOTAL]]*Tabela1[[#This Row],[EXPEDIÇÃO ]]</f>
        <v>0</v>
      </c>
      <c r="AY738" s="28" t="str">
        <f>Tabela1[[#This Row],[PEDIDO]]&amp;Tabela1[[#This Row],[PRODUTO]]</f>
        <v/>
      </c>
      <c r="AZ738" s="44">
        <f>IF(AF738="",0,IF(ISTEXT(AF738),H738*VALUE(SUBSTITUTE(AF738,"%",""))/100,H738*AF738))-Tabela1[[#This Row],[PRONTO ACABADO2]]</f>
        <v>0</v>
      </c>
      <c r="BA738" s="44">
        <f>IF(AG738="",0,IF(ISTEXT(AG738),H738*VALUE(SUBSTITUTE(AG738,"%",""))/100,H738*AG738))-Tabela1[[#This Row],[PESO EXPEDIDO2]]</f>
        <v>0</v>
      </c>
      <c r="BB738" s="44">
        <f t="shared" si="114"/>
        <v>0</v>
      </c>
      <c r="BC738" s="44">
        <f t="shared" si="115"/>
        <v>0</v>
      </c>
      <c r="BD738" s="44"/>
    </row>
    <row r="739" spans="1:56" ht="15.75" hidden="1" customHeight="1" x14ac:dyDescent="0.25">
      <c r="A739" s="6"/>
      <c r="B739" s="22"/>
      <c r="C739" s="7"/>
      <c r="D739" s="46"/>
      <c r="E739" s="7"/>
      <c r="F739" s="7"/>
      <c r="G739" s="44"/>
      <c r="H739" s="41">
        <f>Tabela1[[#This Row],[PESO UNI]]*Tabela1[[#This Row],[QTE]]</f>
        <v>0</v>
      </c>
      <c r="I739" s="7"/>
      <c r="J739" s="8"/>
      <c r="K739" s="8"/>
      <c r="L739" s="9"/>
      <c r="M739" s="10"/>
      <c r="N739" s="8"/>
      <c r="O739" s="12"/>
      <c r="P739" s="13"/>
      <c r="Q739" s="14">
        <f>Tabela1[[#This Row],[QTDE/ Fabricação]]-Tabela1[[#This Row],[QTE]]</f>
        <v>0</v>
      </c>
      <c r="R739" s="19">
        <f t="shared" si="110"/>
        <v>0</v>
      </c>
      <c r="S739" s="19">
        <f t="shared" si="109"/>
        <v>0</v>
      </c>
      <c r="T739" s="20">
        <f t="shared" si="111"/>
        <v>0</v>
      </c>
      <c r="U739" s="17">
        <f>IFERROR(SUMIF('LISTA DE EMBARQUE'!B:B,MICRO!E:E,'LISTA DE EMBARQUE'!G:G),"")</f>
        <v>0</v>
      </c>
      <c r="V739" s="12" t="str">
        <f>IFERROR(VLOOKUP(Tabela1[[#This Row],[COD.MDE]],'LISTA DE EMBARQUE'!B:L,11,0),"")</f>
        <v/>
      </c>
      <c r="W739" s="13" t="str">
        <f>IFERROR(COUNTIF(#REF!,Tabela1[[#This Row],[Colunas5]]),"")</f>
        <v/>
      </c>
      <c r="X739" s="14">
        <f>Tabela1[[#This Row],[QIANTIDADE EXPEDIDA]]*Tabela1[[#This Row],[PESO UNI]]</f>
        <v>0</v>
      </c>
      <c r="Y739" s="14">
        <f t="shared" si="112"/>
        <v>0</v>
      </c>
      <c r="Z739" s="21">
        <f>Tabela1[[#This Row],[PESO TOTAL]]-Tabela1[[#This Row],[Peso Expedido]]</f>
        <v>0</v>
      </c>
      <c r="AA739" s="18"/>
      <c r="AB739" s="40"/>
      <c r="AC739" s="40"/>
      <c r="AD739" s="40"/>
      <c r="AE739" s="40"/>
      <c r="AF739" s="40"/>
      <c r="AG739" s="40"/>
      <c r="AH739" s="40"/>
      <c r="AI739" s="40" t="str">
        <f t="shared" si="116"/>
        <v>ok</v>
      </c>
      <c r="AJ739"/>
      <c r="AK739" t="str">
        <f>Tabela1[[#This Row],[Coluna1]]&amp;Tabela1[[#This Row],[PEDIDO]]</f>
        <v/>
      </c>
      <c r="AL739"/>
      <c r="AM739"/>
      <c r="AN739"/>
      <c r="AO739" t="str">
        <f t="shared" si="113"/>
        <v>/</v>
      </c>
      <c r="AP739" t="str">
        <f>Tabela1[[#This Row],[TAG]]&amp;Tabela1[[#This Row],[PEDIDO]]&amp;Tabela1[[#This Row],[PRODUTO]]</f>
        <v/>
      </c>
      <c r="AQ739" s="23" t="str">
        <f>Tabela1[[#This Row],[PRODUTO]]&amp;Tabela1[[#This Row],[TAG]]</f>
        <v/>
      </c>
      <c r="AR739" s="183">
        <f>Tabela1[[#This Row],[PESO TOTAL]]*Tabela1[[#This Row],[MATÉRIA PRIMA]]</f>
        <v>0</v>
      </c>
      <c r="AS739" s="28">
        <f>Tabela1[[#This Row],[PESO TOTAL]]*Tabela1[[#This Row],[PREPARAÇÃO ]]</f>
        <v>0</v>
      </c>
      <c r="AT739" s="28">
        <f>Tabela1[[#This Row],[PESO TOTAL]]*Tabela1[[#This Row],[CALDEIRARIA]]</f>
        <v>0</v>
      </c>
      <c r="AU739" s="28">
        <f>Tabela1[[#This Row],[PESO TOTAL]]*Tabela1[[#This Row],[SOLDA]]</f>
        <v>0</v>
      </c>
      <c r="AV739" s="28">
        <f>Tabela1[[#This Row],[PESO TOTAL]]*Tabela1[[#This Row],[ACABAMENTO]]</f>
        <v>0</v>
      </c>
      <c r="AW739" s="28">
        <f>Tabela1[[#This Row],[PESO TOTAL]]*Tabela1[[#This Row],[PRONTO ACABADO]]</f>
        <v>0</v>
      </c>
      <c r="AX739" s="28">
        <f>Tabela1[[#This Row],[PESO TOTAL]]*Tabela1[[#This Row],[EXPEDIÇÃO ]]</f>
        <v>0</v>
      </c>
      <c r="AY739" s="28" t="str">
        <f>Tabela1[[#This Row],[PEDIDO]]&amp;Tabela1[[#This Row],[PRODUTO]]</f>
        <v/>
      </c>
      <c r="AZ739" s="44">
        <f>IF(AF739="",0,IF(ISTEXT(AF739),H739*VALUE(SUBSTITUTE(AF739,"%",""))/100,H739*AF739))-Tabela1[[#This Row],[PRONTO ACABADO2]]</f>
        <v>0</v>
      </c>
      <c r="BA739" s="44">
        <f>IF(AG739="",0,IF(ISTEXT(AG739),H739*VALUE(SUBSTITUTE(AG739,"%",""))/100,H739*AG739))-Tabela1[[#This Row],[PESO EXPEDIDO2]]</f>
        <v>0</v>
      </c>
      <c r="BB739" s="44">
        <f t="shared" si="114"/>
        <v>0</v>
      </c>
      <c r="BC739" s="44">
        <f t="shared" si="115"/>
        <v>0</v>
      </c>
      <c r="BD739" s="44"/>
    </row>
    <row r="740" spans="1:56" ht="15.75" hidden="1" customHeight="1" x14ac:dyDescent="0.25">
      <c r="A740" s="6"/>
      <c r="B740" s="22"/>
      <c r="C740" s="7"/>
      <c r="D740" s="46"/>
      <c r="E740" s="7"/>
      <c r="F740" s="7"/>
      <c r="G740" s="44"/>
      <c r="H740" s="41">
        <f>Tabela1[[#This Row],[PESO UNI]]*Tabela1[[#This Row],[QTE]]</f>
        <v>0</v>
      </c>
      <c r="I740" s="7"/>
      <c r="J740" s="8"/>
      <c r="K740" s="8"/>
      <c r="L740" s="9"/>
      <c r="M740" s="10"/>
      <c r="N740" s="8"/>
      <c r="O740" s="12"/>
      <c r="P740" s="13"/>
      <c r="Q740" s="14">
        <f>Tabela1[[#This Row],[QTDE/ Fabricação]]-Tabela1[[#This Row],[QTE]]</f>
        <v>0</v>
      </c>
      <c r="R740" s="19">
        <f t="shared" si="110"/>
        <v>0</v>
      </c>
      <c r="S740" s="19">
        <f t="shared" si="109"/>
        <v>0</v>
      </c>
      <c r="T740" s="20">
        <f t="shared" si="111"/>
        <v>0</v>
      </c>
      <c r="U740" s="17">
        <f>IFERROR(SUMIF('LISTA DE EMBARQUE'!B:B,MICRO!E:E,'LISTA DE EMBARQUE'!G:G),"")</f>
        <v>0</v>
      </c>
      <c r="V740" s="12" t="str">
        <f>IFERROR(VLOOKUP(Tabela1[[#This Row],[COD.MDE]],'LISTA DE EMBARQUE'!B:L,11,0),"")</f>
        <v/>
      </c>
      <c r="W740" s="13" t="str">
        <f>IFERROR(COUNTIF(#REF!,Tabela1[[#This Row],[Colunas5]]),"")</f>
        <v/>
      </c>
      <c r="X740" s="14">
        <f>Tabela1[[#This Row],[QIANTIDADE EXPEDIDA]]*Tabela1[[#This Row],[PESO UNI]]</f>
        <v>0</v>
      </c>
      <c r="Y740" s="14">
        <f t="shared" si="112"/>
        <v>0</v>
      </c>
      <c r="Z740" s="21">
        <f>Tabela1[[#This Row],[PESO TOTAL]]-Tabela1[[#This Row],[Peso Expedido]]</f>
        <v>0</v>
      </c>
      <c r="AA740" s="18"/>
      <c r="AB740" s="40"/>
      <c r="AC740" s="40"/>
      <c r="AD740" s="40"/>
      <c r="AE740" s="40"/>
      <c r="AF740" s="40"/>
      <c r="AG740" s="40"/>
      <c r="AH740" s="40"/>
      <c r="AI740" s="40" t="str">
        <f t="shared" si="116"/>
        <v>ok</v>
      </c>
      <c r="AJ740"/>
      <c r="AK740" t="str">
        <f>Tabela1[[#This Row],[Coluna1]]&amp;Tabela1[[#This Row],[PEDIDO]]</f>
        <v/>
      </c>
      <c r="AL740"/>
      <c r="AM740"/>
      <c r="AN740"/>
      <c r="AO740" t="str">
        <f t="shared" si="113"/>
        <v>/</v>
      </c>
      <c r="AP740" t="str">
        <f>Tabela1[[#This Row],[TAG]]&amp;Tabela1[[#This Row],[PEDIDO]]&amp;Tabela1[[#This Row],[PRODUTO]]</f>
        <v/>
      </c>
      <c r="AQ740" s="23" t="str">
        <f>Tabela1[[#This Row],[PRODUTO]]&amp;Tabela1[[#This Row],[TAG]]</f>
        <v/>
      </c>
      <c r="AR740" s="183">
        <f>Tabela1[[#This Row],[PESO TOTAL]]*Tabela1[[#This Row],[MATÉRIA PRIMA]]</f>
        <v>0</v>
      </c>
      <c r="AS740" s="28">
        <f>Tabela1[[#This Row],[PESO TOTAL]]*Tabela1[[#This Row],[PREPARAÇÃO ]]</f>
        <v>0</v>
      </c>
      <c r="AT740" s="28">
        <f>Tabela1[[#This Row],[PESO TOTAL]]*Tabela1[[#This Row],[CALDEIRARIA]]</f>
        <v>0</v>
      </c>
      <c r="AU740" s="28">
        <f>Tabela1[[#This Row],[PESO TOTAL]]*Tabela1[[#This Row],[SOLDA]]</f>
        <v>0</v>
      </c>
      <c r="AV740" s="28">
        <f>Tabela1[[#This Row],[PESO TOTAL]]*Tabela1[[#This Row],[ACABAMENTO]]</f>
        <v>0</v>
      </c>
      <c r="AW740" s="28">
        <f>Tabela1[[#This Row],[PESO TOTAL]]*Tabela1[[#This Row],[PRONTO ACABADO]]</f>
        <v>0</v>
      </c>
      <c r="AX740" s="28">
        <f>Tabela1[[#This Row],[PESO TOTAL]]*Tabela1[[#This Row],[EXPEDIÇÃO ]]</f>
        <v>0</v>
      </c>
      <c r="AY740" s="28" t="str">
        <f>Tabela1[[#This Row],[PEDIDO]]&amp;Tabela1[[#This Row],[PRODUTO]]</f>
        <v/>
      </c>
      <c r="AZ740" s="44">
        <f>IF(AF740="",0,IF(ISTEXT(AF740),H740*VALUE(SUBSTITUTE(AF740,"%",""))/100,H740*AF740))-Tabela1[[#This Row],[PRONTO ACABADO2]]</f>
        <v>0</v>
      </c>
      <c r="BA740" s="44">
        <f>IF(AG740="",0,IF(ISTEXT(AG740),H740*VALUE(SUBSTITUTE(AG740,"%",""))/100,H740*AG740))-Tabela1[[#This Row],[PESO EXPEDIDO2]]</f>
        <v>0</v>
      </c>
      <c r="BB740" s="44">
        <f t="shared" si="114"/>
        <v>0</v>
      </c>
      <c r="BC740" s="44">
        <f t="shared" si="115"/>
        <v>0</v>
      </c>
      <c r="BD740" s="44"/>
    </row>
    <row r="741" spans="1:56" ht="15.75" hidden="1" customHeight="1" x14ac:dyDescent="0.25">
      <c r="A741" s="6"/>
      <c r="B741" s="22"/>
      <c r="C741" s="7"/>
      <c r="D741" s="46"/>
      <c r="E741" s="7"/>
      <c r="F741" s="7"/>
      <c r="G741" s="44"/>
      <c r="H741" s="41">
        <f>Tabela1[[#This Row],[PESO UNI]]*Tabela1[[#This Row],[QTE]]</f>
        <v>0</v>
      </c>
      <c r="I741" s="7"/>
      <c r="J741" s="8"/>
      <c r="K741" s="8"/>
      <c r="L741" s="9"/>
      <c r="M741" s="10"/>
      <c r="N741" s="8"/>
      <c r="O741" s="12"/>
      <c r="P741" s="13"/>
      <c r="Q741" s="14">
        <f>Tabela1[[#This Row],[QTDE/ Fabricação]]-Tabela1[[#This Row],[QTE]]</f>
        <v>0</v>
      </c>
      <c r="R741" s="19">
        <f t="shared" si="110"/>
        <v>0</v>
      </c>
      <c r="S741" s="19">
        <f t="shared" si="109"/>
        <v>0</v>
      </c>
      <c r="T741" s="20">
        <f t="shared" si="111"/>
        <v>0</v>
      </c>
      <c r="U741" s="17">
        <f>IFERROR(SUMIF('LISTA DE EMBARQUE'!B:B,MICRO!E:E,'LISTA DE EMBARQUE'!G:G),"")</f>
        <v>0</v>
      </c>
      <c r="V741" s="12" t="str">
        <f>IFERROR(VLOOKUP(Tabela1[[#This Row],[COD.MDE]],'LISTA DE EMBARQUE'!B:L,11,0),"")</f>
        <v/>
      </c>
      <c r="W741" s="13" t="str">
        <f>IFERROR(COUNTIF(#REF!,Tabela1[[#This Row],[Colunas5]]),"")</f>
        <v/>
      </c>
      <c r="X741" s="14">
        <f>Tabela1[[#This Row],[QIANTIDADE EXPEDIDA]]*Tabela1[[#This Row],[PESO UNI]]</f>
        <v>0</v>
      </c>
      <c r="Y741" s="14">
        <f t="shared" si="112"/>
        <v>0</v>
      </c>
      <c r="Z741" s="21">
        <f>Tabela1[[#This Row],[PESO TOTAL]]-Tabela1[[#This Row],[Peso Expedido]]</f>
        <v>0</v>
      </c>
      <c r="AA741" s="18"/>
      <c r="AB741" s="40"/>
      <c r="AC741" s="40"/>
      <c r="AD741" s="40"/>
      <c r="AE741" s="40"/>
      <c r="AF741" s="40"/>
      <c r="AG741" s="40"/>
      <c r="AH741" s="40"/>
      <c r="AI741" s="40" t="str">
        <f t="shared" si="116"/>
        <v>ok</v>
      </c>
      <c r="AJ741"/>
      <c r="AK741" t="str">
        <f>Tabela1[[#This Row],[Coluna1]]&amp;Tabela1[[#This Row],[PEDIDO]]</f>
        <v/>
      </c>
      <c r="AL741"/>
      <c r="AM741"/>
      <c r="AN741"/>
      <c r="AO741" t="str">
        <f t="shared" si="113"/>
        <v>/</v>
      </c>
      <c r="AP741" t="str">
        <f>Tabela1[[#This Row],[TAG]]&amp;Tabela1[[#This Row],[PEDIDO]]&amp;Tabela1[[#This Row],[PRODUTO]]</f>
        <v/>
      </c>
      <c r="AQ741" s="23" t="str">
        <f>Tabela1[[#This Row],[PRODUTO]]&amp;Tabela1[[#This Row],[TAG]]</f>
        <v/>
      </c>
      <c r="AR741" s="183">
        <f>Tabela1[[#This Row],[PESO TOTAL]]*Tabela1[[#This Row],[MATÉRIA PRIMA]]</f>
        <v>0</v>
      </c>
      <c r="AS741" s="28">
        <f>Tabela1[[#This Row],[PESO TOTAL]]*Tabela1[[#This Row],[PREPARAÇÃO ]]</f>
        <v>0</v>
      </c>
      <c r="AT741" s="28">
        <f>Tabela1[[#This Row],[PESO TOTAL]]*Tabela1[[#This Row],[CALDEIRARIA]]</f>
        <v>0</v>
      </c>
      <c r="AU741" s="28">
        <f>Tabela1[[#This Row],[PESO TOTAL]]*Tabela1[[#This Row],[SOLDA]]</f>
        <v>0</v>
      </c>
      <c r="AV741" s="28">
        <f>Tabela1[[#This Row],[PESO TOTAL]]*Tabela1[[#This Row],[ACABAMENTO]]</f>
        <v>0</v>
      </c>
      <c r="AW741" s="28">
        <f>Tabela1[[#This Row],[PESO TOTAL]]*Tabela1[[#This Row],[PRONTO ACABADO]]</f>
        <v>0</v>
      </c>
      <c r="AX741" s="28">
        <f>Tabela1[[#This Row],[PESO TOTAL]]*Tabela1[[#This Row],[EXPEDIÇÃO ]]</f>
        <v>0</v>
      </c>
      <c r="AY741" s="28" t="str">
        <f>Tabela1[[#This Row],[PEDIDO]]&amp;Tabela1[[#This Row],[PRODUTO]]</f>
        <v/>
      </c>
      <c r="AZ741" s="44">
        <f>IF(AF741="",0,IF(ISTEXT(AF741),H741*VALUE(SUBSTITUTE(AF741,"%",""))/100,H741*AF741))-Tabela1[[#This Row],[PRONTO ACABADO2]]</f>
        <v>0</v>
      </c>
      <c r="BA741" s="44">
        <f>IF(AG741="",0,IF(ISTEXT(AG741),H741*VALUE(SUBSTITUTE(AG741,"%",""))/100,H741*AG741))-Tabela1[[#This Row],[PESO EXPEDIDO2]]</f>
        <v>0</v>
      </c>
      <c r="BB741" s="44">
        <f t="shared" si="114"/>
        <v>0</v>
      </c>
      <c r="BC741" s="44">
        <f t="shared" si="115"/>
        <v>0</v>
      </c>
      <c r="BD741" s="44"/>
    </row>
    <row r="742" spans="1:56" ht="15.75" hidden="1" customHeight="1" x14ac:dyDescent="0.25">
      <c r="A742" s="6"/>
      <c r="B742" s="22"/>
      <c r="C742" s="7"/>
      <c r="D742" s="46"/>
      <c r="E742" s="7"/>
      <c r="F742" s="7"/>
      <c r="G742" s="44"/>
      <c r="H742" s="41">
        <f>Tabela1[[#This Row],[PESO UNI]]*Tabela1[[#This Row],[QTE]]</f>
        <v>0</v>
      </c>
      <c r="I742" s="7"/>
      <c r="J742" s="8"/>
      <c r="K742" s="8"/>
      <c r="L742" s="9"/>
      <c r="M742" s="10"/>
      <c r="N742" s="8"/>
      <c r="O742" s="12"/>
      <c r="P742" s="13"/>
      <c r="Q742" s="14">
        <f>Tabela1[[#This Row],[QTDE/ Fabricação]]-Tabela1[[#This Row],[QTE]]</f>
        <v>0</v>
      </c>
      <c r="R742" s="19">
        <f t="shared" si="110"/>
        <v>0</v>
      </c>
      <c r="S742" s="19">
        <f t="shared" si="109"/>
        <v>0</v>
      </c>
      <c r="T742" s="20">
        <f t="shared" si="111"/>
        <v>0</v>
      </c>
      <c r="U742" s="17">
        <f>IFERROR(SUMIF('LISTA DE EMBARQUE'!B:B,MICRO!E:E,'LISTA DE EMBARQUE'!G:G),"")</f>
        <v>0</v>
      </c>
      <c r="V742" s="12" t="str">
        <f>IFERROR(VLOOKUP(Tabela1[[#This Row],[COD.MDE]],'LISTA DE EMBARQUE'!B:L,11,0),"")</f>
        <v/>
      </c>
      <c r="W742" s="13" t="str">
        <f>IFERROR(COUNTIF(#REF!,Tabela1[[#This Row],[Colunas5]]),"")</f>
        <v/>
      </c>
      <c r="X742" s="14">
        <f>Tabela1[[#This Row],[QIANTIDADE EXPEDIDA]]*Tabela1[[#This Row],[PESO UNI]]</f>
        <v>0</v>
      </c>
      <c r="Y742" s="14">
        <f t="shared" si="112"/>
        <v>0</v>
      </c>
      <c r="Z742" s="21">
        <f>Tabela1[[#This Row],[PESO TOTAL]]-Tabela1[[#This Row],[Peso Expedido]]</f>
        <v>0</v>
      </c>
      <c r="AA742" s="18"/>
      <c r="AB742" s="40"/>
      <c r="AC742" s="40"/>
      <c r="AD742" s="40"/>
      <c r="AE742" s="40"/>
      <c r="AF742" s="40"/>
      <c r="AG742" s="40"/>
      <c r="AH742" s="40"/>
      <c r="AI742" s="40" t="str">
        <f t="shared" si="116"/>
        <v>ok</v>
      </c>
      <c r="AJ742"/>
      <c r="AK742" t="str">
        <f>Tabela1[[#This Row],[Coluna1]]&amp;Tabela1[[#This Row],[PEDIDO]]</f>
        <v/>
      </c>
      <c r="AL742"/>
      <c r="AM742"/>
      <c r="AN742"/>
      <c r="AO742" t="str">
        <f t="shared" si="113"/>
        <v>/</v>
      </c>
      <c r="AP742" t="str">
        <f>Tabela1[[#This Row],[TAG]]&amp;Tabela1[[#This Row],[PEDIDO]]&amp;Tabela1[[#This Row],[PRODUTO]]</f>
        <v/>
      </c>
      <c r="AQ742" s="23" t="str">
        <f>Tabela1[[#This Row],[PRODUTO]]&amp;Tabela1[[#This Row],[TAG]]</f>
        <v/>
      </c>
      <c r="AR742" s="183">
        <f>Tabela1[[#This Row],[PESO TOTAL]]*Tabela1[[#This Row],[MATÉRIA PRIMA]]</f>
        <v>0</v>
      </c>
      <c r="AS742" s="28">
        <f>Tabela1[[#This Row],[PESO TOTAL]]*Tabela1[[#This Row],[PREPARAÇÃO ]]</f>
        <v>0</v>
      </c>
      <c r="AT742" s="28">
        <f>Tabela1[[#This Row],[PESO TOTAL]]*Tabela1[[#This Row],[CALDEIRARIA]]</f>
        <v>0</v>
      </c>
      <c r="AU742" s="28">
        <f>Tabela1[[#This Row],[PESO TOTAL]]*Tabela1[[#This Row],[SOLDA]]</f>
        <v>0</v>
      </c>
      <c r="AV742" s="28">
        <f>Tabela1[[#This Row],[PESO TOTAL]]*Tabela1[[#This Row],[ACABAMENTO]]</f>
        <v>0</v>
      </c>
      <c r="AW742" s="28">
        <f>Tabela1[[#This Row],[PESO TOTAL]]*Tabela1[[#This Row],[PRONTO ACABADO]]</f>
        <v>0</v>
      </c>
      <c r="AX742" s="28">
        <f>Tabela1[[#This Row],[PESO TOTAL]]*Tabela1[[#This Row],[EXPEDIÇÃO ]]</f>
        <v>0</v>
      </c>
      <c r="AY742" s="28" t="str">
        <f>Tabela1[[#This Row],[PEDIDO]]&amp;Tabela1[[#This Row],[PRODUTO]]</f>
        <v/>
      </c>
      <c r="AZ742" s="44">
        <f>IF(AF742="",0,IF(ISTEXT(AF742),H742*VALUE(SUBSTITUTE(AF742,"%",""))/100,H742*AF742))-Tabela1[[#This Row],[PRONTO ACABADO2]]</f>
        <v>0</v>
      </c>
      <c r="BA742" s="44">
        <f>IF(AG742="",0,IF(ISTEXT(AG742),H742*VALUE(SUBSTITUTE(AG742,"%",""))/100,H742*AG742))-Tabela1[[#This Row],[PESO EXPEDIDO2]]</f>
        <v>0</v>
      </c>
      <c r="BB742" s="44">
        <f t="shared" si="114"/>
        <v>0</v>
      </c>
      <c r="BC742" s="44">
        <f t="shared" si="115"/>
        <v>0</v>
      </c>
      <c r="BD742" s="44"/>
    </row>
    <row r="743" spans="1:56" ht="15.75" hidden="1" customHeight="1" x14ac:dyDescent="0.25">
      <c r="A743" s="6"/>
      <c r="B743" s="22"/>
      <c r="C743" s="7"/>
      <c r="D743" s="46"/>
      <c r="E743" s="7"/>
      <c r="F743" s="7"/>
      <c r="G743" s="44"/>
      <c r="H743" s="41">
        <f>Tabela1[[#This Row],[PESO UNI]]*Tabela1[[#This Row],[QTE]]</f>
        <v>0</v>
      </c>
      <c r="I743" s="7"/>
      <c r="J743" s="8"/>
      <c r="K743" s="8"/>
      <c r="L743" s="9"/>
      <c r="M743" s="10"/>
      <c r="N743" s="8"/>
      <c r="O743" s="12"/>
      <c r="P743" s="13"/>
      <c r="Q743" s="14">
        <f>Tabela1[[#This Row],[QTDE/ Fabricação]]-Tabela1[[#This Row],[QTE]]</f>
        <v>0</v>
      </c>
      <c r="R743" s="19">
        <f t="shared" si="110"/>
        <v>0</v>
      </c>
      <c r="S743" s="19">
        <f t="shared" si="109"/>
        <v>0</v>
      </c>
      <c r="T743" s="20">
        <f t="shared" si="111"/>
        <v>0</v>
      </c>
      <c r="U743" s="17">
        <f>IFERROR(SUMIF('LISTA DE EMBARQUE'!B:B,MICRO!E:E,'LISTA DE EMBARQUE'!G:G),"")</f>
        <v>0</v>
      </c>
      <c r="V743" s="12" t="str">
        <f>IFERROR(VLOOKUP(Tabela1[[#This Row],[COD.MDE]],'LISTA DE EMBARQUE'!B:L,11,0),"")</f>
        <v/>
      </c>
      <c r="W743" s="13" t="str">
        <f>IFERROR(COUNTIF(#REF!,Tabela1[[#This Row],[Colunas5]]),"")</f>
        <v/>
      </c>
      <c r="X743" s="14">
        <f>Tabela1[[#This Row],[QIANTIDADE EXPEDIDA]]*Tabela1[[#This Row],[PESO UNI]]</f>
        <v>0</v>
      </c>
      <c r="Y743" s="14">
        <f t="shared" si="112"/>
        <v>0</v>
      </c>
      <c r="Z743" s="21">
        <f>Tabela1[[#This Row],[PESO TOTAL]]-Tabela1[[#This Row],[Peso Expedido]]</f>
        <v>0</v>
      </c>
      <c r="AA743" s="18"/>
      <c r="AB743" s="40"/>
      <c r="AC743" s="40"/>
      <c r="AD743" s="40"/>
      <c r="AE743" s="40"/>
      <c r="AF743" s="40"/>
      <c r="AG743" s="40"/>
      <c r="AH743" s="40"/>
      <c r="AI743" s="40" t="str">
        <f t="shared" si="116"/>
        <v>ok</v>
      </c>
      <c r="AJ743"/>
      <c r="AK743" t="str">
        <f>Tabela1[[#This Row],[Coluna1]]&amp;Tabela1[[#This Row],[PEDIDO]]</f>
        <v/>
      </c>
      <c r="AL743"/>
      <c r="AM743"/>
      <c r="AN743"/>
      <c r="AO743" t="str">
        <f t="shared" si="113"/>
        <v>/</v>
      </c>
      <c r="AP743" t="str">
        <f>Tabela1[[#This Row],[TAG]]&amp;Tabela1[[#This Row],[PEDIDO]]&amp;Tabela1[[#This Row],[PRODUTO]]</f>
        <v/>
      </c>
      <c r="AQ743" s="23" t="str">
        <f>Tabela1[[#This Row],[PRODUTO]]&amp;Tabela1[[#This Row],[TAG]]</f>
        <v/>
      </c>
      <c r="AR743" s="183">
        <f>Tabela1[[#This Row],[PESO TOTAL]]*Tabela1[[#This Row],[MATÉRIA PRIMA]]</f>
        <v>0</v>
      </c>
      <c r="AS743" s="28">
        <f>Tabela1[[#This Row],[PESO TOTAL]]*Tabela1[[#This Row],[PREPARAÇÃO ]]</f>
        <v>0</v>
      </c>
      <c r="AT743" s="28">
        <f>Tabela1[[#This Row],[PESO TOTAL]]*Tabela1[[#This Row],[CALDEIRARIA]]</f>
        <v>0</v>
      </c>
      <c r="AU743" s="28">
        <f>Tabela1[[#This Row],[PESO TOTAL]]*Tabela1[[#This Row],[SOLDA]]</f>
        <v>0</v>
      </c>
      <c r="AV743" s="28">
        <f>Tabela1[[#This Row],[PESO TOTAL]]*Tabela1[[#This Row],[ACABAMENTO]]</f>
        <v>0</v>
      </c>
      <c r="AW743" s="28">
        <f>Tabela1[[#This Row],[PESO TOTAL]]*Tabela1[[#This Row],[PRONTO ACABADO]]</f>
        <v>0</v>
      </c>
      <c r="AX743" s="28">
        <f>Tabela1[[#This Row],[PESO TOTAL]]*Tabela1[[#This Row],[EXPEDIÇÃO ]]</f>
        <v>0</v>
      </c>
      <c r="AY743" s="28" t="str">
        <f>Tabela1[[#This Row],[PEDIDO]]&amp;Tabela1[[#This Row],[PRODUTO]]</f>
        <v/>
      </c>
      <c r="AZ743" s="44">
        <f>IF(AF743="",0,IF(ISTEXT(AF743),H743*VALUE(SUBSTITUTE(AF743,"%",""))/100,H743*AF743))-Tabela1[[#This Row],[PRONTO ACABADO2]]</f>
        <v>0</v>
      </c>
      <c r="BA743" s="44">
        <f>IF(AG743="",0,IF(ISTEXT(AG743),H743*VALUE(SUBSTITUTE(AG743,"%",""))/100,H743*AG743))-Tabela1[[#This Row],[PESO EXPEDIDO2]]</f>
        <v>0</v>
      </c>
      <c r="BB743" s="44">
        <f t="shared" si="114"/>
        <v>0</v>
      </c>
      <c r="BC743" s="44">
        <f t="shared" si="115"/>
        <v>0</v>
      </c>
      <c r="BD743" s="44"/>
    </row>
    <row r="744" spans="1:56" ht="15.75" hidden="1" customHeight="1" x14ac:dyDescent="0.25">
      <c r="A744" s="6"/>
      <c r="B744" s="22"/>
      <c r="C744" s="7"/>
      <c r="D744" s="46"/>
      <c r="E744" s="7"/>
      <c r="F744" s="7"/>
      <c r="G744" s="44"/>
      <c r="H744" s="41">
        <f>Tabela1[[#This Row],[PESO UNI]]*Tabela1[[#This Row],[QTE]]</f>
        <v>0</v>
      </c>
      <c r="I744" s="7"/>
      <c r="J744" s="8"/>
      <c r="K744" s="8"/>
      <c r="L744" s="9"/>
      <c r="M744" s="10"/>
      <c r="N744" s="8"/>
      <c r="O744" s="12"/>
      <c r="P744" s="13"/>
      <c r="Q744" s="14">
        <f>Tabela1[[#This Row],[QTDE/ Fabricação]]-Tabela1[[#This Row],[QTE]]</f>
        <v>0</v>
      </c>
      <c r="R744" s="19">
        <f t="shared" si="110"/>
        <v>0</v>
      </c>
      <c r="S744" s="19">
        <f t="shared" si="109"/>
        <v>0</v>
      </c>
      <c r="T744" s="20">
        <f t="shared" si="111"/>
        <v>0</v>
      </c>
      <c r="U744" s="17">
        <f>IFERROR(SUMIF('LISTA DE EMBARQUE'!B:B,MICRO!E:E,'LISTA DE EMBARQUE'!G:G),"")</f>
        <v>0</v>
      </c>
      <c r="V744" s="12" t="str">
        <f>IFERROR(VLOOKUP(Tabela1[[#This Row],[COD.MDE]],'LISTA DE EMBARQUE'!B:L,11,0),"")</f>
        <v/>
      </c>
      <c r="W744" s="13" t="str">
        <f>IFERROR(COUNTIF(#REF!,Tabela1[[#This Row],[Colunas5]]),"")</f>
        <v/>
      </c>
      <c r="X744" s="14">
        <f>Tabela1[[#This Row],[QIANTIDADE EXPEDIDA]]*Tabela1[[#This Row],[PESO UNI]]</f>
        <v>0</v>
      </c>
      <c r="Y744" s="14">
        <f t="shared" si="112"/>
        <v>0</v>
      </c>
      <c r="Z744" s="21">
        <f>Tabela1[[#This Row],[PESO TOTAL]]-Tabela1[[#This Row],[Peso Expedido]]</f>
        <v>0</v>
      </c>
      <c r="AA744" s="18"/>
      <c r="AB744" s="40"/>
      <c r="AC744" s="40"/>
      <c r="AD744" s="40"/>
      <c r="AE744" s="40"/>
      <c r="AF744" s="40"/>
      <c r="AG744" s="40"/>
      <c r="AH744" s="40"/>
      <c r="AI744" s="40" t="str">
        <f t="shared" si="116"/>
        <v>ok</v>
      </c>
      <c r="AJ744"/>
      <c r="AK744" t="str">
        <f>Tabela1[[#This Row],[Coluna1]]&amp;Tabela1[[#This Row],[PEDIDO]]</f>
        <v/>
      </c>
      <c r="AL744"/>
      <c r="AM744"/>
      <c r="AN744"/>
      <c r="AO744" t="str">
        <f t="shared" si="113"/>
        <v>/</v>
      </c>
      <c r="AP744" t="str">
        <f>Tabela1[[#This Row],[TAG]]&amp;Tabela1[[#This Row],[PEDIDO]]&amp;Tabela1[[#This Row],[PRODUTO]]</f>
        <v/>
      </c>
      <c r="AQ744" s="23" t="str">
        <f>Tabela1[[#This Row],[PRODUTO]]&amp;Tabela1[[#This Row],[TAG]]</f>
        <v/>
      </c>
      <c r="AR744" s="183">
        <f>Tabela1[[#This Row],[PESO TOTAL]]*Tabela1[[#This Row],[MATÉRIA PRIMA]]</f>
        <v>0</v>
      </c>
      <c r="AS744" s="28">
        <f>Tabela1[[#This Row],[PESO TOTAL]]*Tabela1[[#This Row],[PREPARAÇÃO ]]</f>
        <v>0</v>
      </c>
      <c r="AT744" s="28">
        <f>Tabela1[[#This Row],[PESO TOTAL]]*Tabela1[[#This Row],[CALDEIRARIA]]</f>
        <v>0</v>
      </c>
      <c r="AU744" s="28">
        <f>Tabela1[[#This Row],[PESO TOTAL]]*Tabela1[[#This Row],[SOLDA]]</f>
        <v>0</v>
      </c>
      <c r="AV744" s="28">
        <f>Tabela1[[#This Row],[PESO TOTAL]]*Tabela1[[#This Row],[ACABAMENTO]]</f>
        <v>0</v>
      </c>
      <c r="AW744" s="28">
        <f>Tabela1[[#This Row],[PESO TOTAL]]*Tabela1[[#This Row],[PRONTO ACABADO]]</f>
        <v>0</v>
      </c>
      <c r="AX744" s="28">
        <f>Tabela1[[#This Row],[PESO TOTAL]]*Tabela1[[#This Row],[EXPEDIÇÃO ]]</f>
        <v>0</v>
      </c>
      <c r="AY744" s="28" t="str">
        <f>Tabela1[[#This Row],[PEDIDO]]&amp;Tabela1[[#This Row],[PRODUTO]]</f>
        <v/>
      </c>
      <c r="AZ744" s="44">
        <f>IF(AF744="",0,IF(ISTEXT(AF744),H744*VALUE(SUBSTITUTE(AF744,"%",""))/100,H744*AF744))-Tabela1[[#This Row],[PRONTO ACABADO2]]</f>
        <v>0</v>
      </c>
      <c r="BA744" s="44">
        <f>IF(AG744="",0,IF(ISTEXT(AG744),H744*VALUE(SUBSTITUTE(AG744,"%",""))/100,H744*AG744))-Tabela1[[#This Row],[PESO EXPEDIDO2]]</f>
        <v>0</v>
      </c>
      <c r="BB744" s="44">
        <f t="shared" si="114"/>
        <v>0</v>
      </c>
      <c r="BC744" s="44">
        <f t="shared" si="115"/>
        <v>0</v>
      </c>
      <c r="BD744" s="44"/>
    </row>
    <row r="745" spans="1:56" ht="15.75" hidden="1" customHeight="1" x14ac:dyDescent="0.25">
      <c r="A745" s="6"/>
      <c r="B745" s="22"/>
      <c r="C745" s="7"/>
      <c r="D745" s="46"/>
      <c r="E745" s="7"/>
      <c r="F745" s="7"/>
      <c r="G745" s="44"/>
      <c r="H745" s="41">
        <f>Tabela1[[#This Row],[PESO UNI]]*Tabela1[[#This Row],[QTE]]</f>
        <v>0</v>
      </c>
      <c r="I745" s="7"/>
      <c r="J745" s="8"/>
      <c r="K745" s="8"/>
      <c r="L745" s="9"/>
      <c r="M745" s="10"/>
      <c r="N745" s="8"/>
      <c r="O745" s="12"/>
      <c r="P745" s="13"/>
      <c r="Q745" s="14">
        <f>Tabela1[[#This Row],[QTDE/ Fabricação]]-Tabela1[[#This Row],[QTE]]</f>
        <v>0</v>
      </c>
      <c r="R745" s="19">
        <f t="shared" si="110"/>
        <v>0</v>
      </c>
      <c r="S745" s="19">
        <f t="shared" si="109"/>
        <v>0</v>
      </c>
      <c r="T745" s="20">
        <f t="shared" si="111"/>
        <v>0</v>
      </c>
      <c r="U745" s="17">
        <f>IFERROR(SUMIF('LISTA DE EMBARQUE'!B:B,MICRO!E:E,'LISTA DE EMBARQUE'!G:G),"")</f>
        <v>0</v>
      </c>
      <c r="V745" s="12" t="str">
        <f>IFERROR(VLOOKUP(Tabela1[[#This Row],[COD.MDE]],'LISTA DE EMBARQUE'!B:L,11,0),"")</f>
        <v/>
      </c>
      <c r="W745" s="13" t="str">
        <f>IFERROR(COUNTIF(#REF!,Tabela1[[#This Row],[Colunas5]]),"")</f>
        <v/>
      </c>
      <c r="X745" s="14">
        <f>Tabela1[[#This Row],[QIANTIDADE EXPEDIDA]]*Tabela1[[#This Row],[PESO UNI]]</f>
        <v>0</v>
      </c>
      <c r="Y745" s="14">
        <f t="shared" si="112"/>
        <v>0</v>
      </c>
      <c r="Z745" s="21">
        <f>Tabela1[[#This Row],[PESO TOTAL]]-Tabela1[[#This Row],[Peso Expedido]]</f>
        <v>0</v>
      </c>
      <c r="AA745" s="18"/>
      <c r="AB745" s="40"/>
      <c r="AC745" s="40"/>
      <c r="AD745" s="40"/>
      <c r="AE745" s="40"/>
      <c r="AF745" s="40"/>
      <c r="AG745" s="40"/>
      <c r="AH745" s="40"/>
      <c r="AI745" s="40" t="str">
        <f t="shared" si="116"/>
        <v>ok</v>
      </c>
      <c r="AJ745"/>
      <c r="AK745" t="str">
        <f>Tabela1[[#This Row],[Coluna1]]&amp;Tabela1[[#This Row],[PEDIDO]]</f>
        <v/>
      </c>
      <c r="AL745"/>
      <c r="AM745"/>
      <c r="AN745"/>
      <c r="AO745" t="str">
        <f t="shared" si="113"/>
        <v>/</v>
      </c>
      <c r="AP745" t="str">
        <f>Tabela1[[#This Row],[TAG]]&amp;Tabela1[[#This Row],[PEDIDO]]&amp;Tabela1[[#This Row],[PRODUTO]]</f>
        <v/>
      </c>
      <c r="AQ745" s="23" t="str">
        <f>Tabela1[[#This Row],[PRODUTO]]&amp;Tabela1[[#This Row],[TAG]]</f>
        <v/>
      </c>
      <c r="AR745" s="183">
        <f>Tabela1[[#This Row],[PESO TOTAL]]*Tabela1[[#This Row],[MATÉRIA PRIMA]]</f>
        <v>0</v>
      </c>
      <c r="AS745" s="28">
        <f>Tabela1[[#This Row],[PESO TOTAL]]*Tabela1[[#This Row],[PREPARAÇÃO ]]</f>
        <v>0</v>
      </c>
      <c r="AT745" s="28">
        <f>Tabela1[[#This Row],[PESO TOTAL]]*Tabela1[[#This Row],[CALDEIRARIA]]</f>
        <v>0</v>
      </c>
      <c r="AU745" s="28">
        <f>Tabela1[[#This Row],[PESO TOTAL]]*Tabela1[[#This Row],[SOLDA]]</f>
        <v>0</v>
      </c>
      <c r="AV745" s="28">
        <f>Tabela1[[#This Row],[PESO TOTAL]]*Tabela1[[#This Row],[ACABAMENTO]]</f>
        <v>0</v>
      </c>
      <c r="AW745" s="28">
        <f>Tabela1[[#This Row],[PESO TOTAL]]*Tabela1[[#This Row],[PRONTO ACABADO]]</f>
        <v>0</v>
      </c>
      <c r="AX745" s="28">
        <f>Tabela1[[#This Row],[PESO TOTAL]]*Tabela1[[#This Row],[EXPEDIÇÃO ]]</f>
        <v>0</v>
      </c>
      <c r="AY745" s="28" t="str">
        <f>Tabela1[[#This Row],[PEDIDO]]&amp;Tabela1[[#This Row],[PRODUTO]]</f>
        <v/>
      </c>
      <c r="AZ745" s="44">
        <f>IF(AF745="",0,IF(ISTEXT(AF745),H745*VALUE(SUBSTITUTE(AF745,"%",""))/100,H745*AF745))-Tabela1[[#This Row],[PRONTO ACABADO2]]</f>
        <v>0</v>
      </c>
      <c r="BA745" s="44">
        <f>IF(AG745="",0,IF(ISTEXT(AG745),H745*VALUE(SUBSTITUTE(AG745,"%",""))/100,H745*AG745))-Tabela1[[#This Row],[PESO EXPEDIDO2]]</f>
        <v>0</v>
      </c>
      <c r="BB745" s="44">
        <f t="shared" si="114"/>
        <v>0</v>
      </c>
      <c r="BC745" s="44">
        <f t="shared" si="115"/>
        <v>0</v>
      </c>
      <c r="BD745" s="44"/>
    </row>
    <row r="746" spans="1:56" ht="15.75" hidden="1" customHeight="1" x14ac:dyDescent="0.25">
      <c r="A746" s="6"/>
      <c r="B746" s="22"/>
      <c r="C746" s="7"/>
      <c r="D746" s="46"/>
      <c r="E746" s="7"/>
      <c r="F746" s="7"/>
      <c r="G746" s="44"/>
      <c r="H746" s="41">
        <f>Tabela1[[#This Row],[PESO UNI]]*Tabela1[[#This Row],[QTE]]</f>
        <v>0</v>
      </c>
      <c r="I746" s="7"/>
      <c r="J746" s="8"/>
      <c r="K746" s="8"/>
      <c r="L746" s="9"/>
      <c r="M746" s="10"/>
      <c r="N746" s="8"/>
      <c r="O746" s="12"/>
      <c r="P746" s="13"/>
      <c r="Q746" s="14">
        <f>Tabela1[[#This Row],[QTDE/ Fabricação]]-Tabela1[[#This Row],[QTE]]</f>
        <v>0</v>
      </c>
      <c r="R746" s="19">
        <f t="shared" si="110"/>
        <v>0</v>
      </c>
      <c r="S746" s="19">
        <f t="shared" si="109"/>
        <v>0</v>
      </c>
      <c r="T746" s="20">
        <f t="shared" si="111"/>
        <v>0</v>
      </c>
      <c r="U746" s="17">
        <f>IFERROR(SUMIF('LISTA DE EMBARQUE'!B:B,MICRO!E:E,'LISTA DE EMBARQUE'!G:G),"")</f>
        <v>0</v>
      </c>
      <c r="V746" s="12" t="str">
        <f>IFERROR(VLOOKUP(Tabela1[[#This Row],[COD.MDE]],'LISTA DE EMBARQUE'!B:L,11,0),"")</f>
        <v/>
      </c>
      <c r="W746" s="13" t="str">
        <f>IFERROR(COUNTIF(#REF!,Tabela1[[#This Row],[Colunas5]]),"")</f>
        <v/>
      </c>
      <c r="X746" s="14">
        <f>Tabela1[[#This Row],[QIANTIDADE EXPEDIDA]]*Tabela1[[#This Row],[PESO UNI]]</f>
        <v>0</v>
      </c>
      <c r="Y746" s="14">
        <f t="shared" si="112"/>
        <v>0</v>
      </c>
      <c r="Z746" s="21">
        <f>Tabela1[[#This Row],[PESO TOTAL]]-Tabela1[[#This Row],[Peso Expedido]]</f>
        <v>0</v>
      </c>
      <c r="AA746" s="18"/>
      <c r="AB746" s="40"/>
      <c r="AC746" s="40"/>
      <c r="AD746" s="40"/>
      <c r="AE746" s="40"/>
      <c r="AF746" s="40"/>
      <c r="AG746" s="40"/>
      <c r="AH746" s="40"/>
      <c r="AI746" s="40" t="str">
        <f t="shared" si="116"/>
        <v>ok</v>
      </c>
      <c r="AJ746"/>
      <c r="AK746" t="str">
        <f>Tabela1[[#This Row],[Coluna1]]&amp;Tabela1[[#This Row],[PEDIDO]]</f>
        <v/>
      </c>
      <c r="AL746"/>
      <c r="AM746"/>
      <c r="AN746"/>
      <c r="AO746" t="str">
        <f t="shared" si="113"/>
        <v>/</v>
      </c>
      <c r="AP746" t="str">
        <f>Tabela1[[#This Row],[TAG]]&amp;Tabela1[[#This Row],[PEDIDO]]&amp;Tabela1[[#This Row],[PRODUTO]]</f>
        <v/>
      </c>
      <c r="AQ746" s="23" t="str">
        <f>Tabela1[[#This Row],[PRODUTO]]&amp;Tabela1[[#This Row],[TAG]]</f>
        <v/>
      </c>
      <c r="AR746" s="183">
        <f>Tabela1[[#This Row],[PESO TOTAL]]*Tabela1[[#This Row],[MATÉRIA PRIMA]]</f>
        <v>0</v>
      </c>
      <c r="AS746" s="28">
        <f>Tabela1[[#This Row],[PESO TOTAL]]*Tabela1[[#This Row],[PREPARAÇÃO ]]</f>
        <v>0</v>
      </c>
      <c r="AT746" s="28">
        <f>Tabela1[[#This Row],[PESO TOTAL]]*Tabela1[[#This Row],[CALDEIRARIA]]</f>
        <v>0</v>
      </c>
      <c r="AU746" s="28">
        <f>Tabela1[[#This Row],[PESO TOTAL]]*Tabela1[[#This Row],[SOLDA]]</f>
        <v>0</v>
      </c>
      <c r="AV746" s="28">
        <f>Tabela1[[#This Row],[PESO TOTAL]]*Tabela1[[#This Row],[ACABAMENTO]]</f>
        <v>0</v>
      </c>
      <c r="AW746" s="28">
        <f>Tabela1[[#This Row],[PESO TOTAL]]*Tabela1[[#This Row],[PRONTO ACABADO]]</f>
        <v>0</v>
      </c>
      <c r="AX746" s="28">
        <f>Tabela1[[#This Row],[PESO TOTAL]]*Tabela1[[#This Row],[EXPEDIÇÃO ]]</f>
        <v>0</v>
      </c>
      <c r="AY746" s="28" t="str">
        <f>Tabela1[[#This Row],[PEDIDO]]&amp;Tabela1[[#This Row],[PRODUTO]]</f>
        <v/>
      </c>
      <c r="AZ746" s="44">
        <f>IF(AF746="",0,IF(ISTEXT(AF746),H746*VALUE(SUBSTITUTE(AF746,"%",""))/100,H746*AF746))-Tabela1[[#This Row],[PRONTO ACABADO2]]</f>
        <v>0</v>
      </c>
      <c r="BA746" s="44">
        <f>IF(AG746="",0,IF(ISTEXT(AG746),H746*VALUE(SUBSTITUTE(AG746,"%",""))/100,H746*AG746))-Tabela1[[#This Row],[PESO EXPEDIDO2]]</f>
        <v>0</v>
      </c>
      <c r="BB746" s="44">
        <f t="shared" si="114"/>
        <v>0</v>
      </c>
      <c r="BC746" s="44">
        <f t="shared" si="115"/>
        <v>0</v>
      </c>
      <c r="BD746" s="44"/>
    </row>
    <row r="747" spans="1:56" ht="15.75" hidden="1" customHeight="1" x14ac:dyDescent="0.25">
      <c r="A747" s="6"/>
      <c r="B747" s="22"/>
      <c r="C747" s="7"/>
      <c r="D747" s="46"/>
      <c r="E747" s="7"/>
      <c r="F747" s="7"/>
      <c r="G747" s="44"/>
      <c r="H747" s="41">
        <f>Tabela1[[#This Row],[PESO UNI]]*Tabela1[[#This Row],[QTE]]</f>
        <v>0</v>
      </c>
      <c r="I747" s="7"/>
      <c r="J747" s="8"/>
      <c r="K747" s="8"/>
      <c r="L747" s="9"/>
      <c r="M747" s="10"/>
      <c r="N747" s="8"/>
      <c r="O747" s="12"/>
      <c r="P747" s="13"/>
      <c r="Q747" s="14">
        <f>Tabela1[[#This Row],[QTDE/ Fabricação]]-Tabela1[[#This Row],[QTE]]</f>
        <v>0</v>
      </c>
      <c r="R747" s="19">
        <f t="shared" si="110"/>
        <v>0</v>
      </c>
      <c r="S747" s="19">
        <f t="shared" si="109"/>
        <v>0</v>
      </c>
      <c r="T747" s="20">
        <f t="shared" si="111"/>
        <v>0</v>
      </c>
      <c r="U747" s="17">
        <f>IFERROR(SUMIF('LISTA DE EMBARQUE'!B:B,MICRO!E:E,'LISTA DE EMBARQUE'!G:G),"")</f>
        <v>0</v>
      </c>
      <c r="V747" s="12" t="str">
        <f>IFERROR(VLOOKUP(Tabela1[[#This Row],[COD.MDE]],'LISTA DE EMBARQUE'!B:L,11,0),"")</f>
        <v/>
      </c>
      <c r="W747" s="13" t="str">
        <f>IFERROR(COUNTIF(#REF!,Tabela1[[#This Row],[Colunas5]]),"")</f>
        <v/>
      </c>
      <c r="X747" s="14">
        <f>Tabela1[[#This Row],[QIANTIDADE EXPEDIDA]]*Tabela1[[#This Row],[PESO UNI]]</f>
        <v>0</v>
      </c>
      <c r="Y747" s="14">
        <f t="shared" si="112"/>
        <v>0</v>
      </c>
      <c r="Z747" s="21">
        <f>Tabela1[[#This Row],[PESO TOTAL]]-Tabela1[[#This Row],[Peso Expedido]]</f>
        <v>0</v>
      </c>
      <c r="AA747" s="18"/>
      <c r="AB747" s="40"/>
      <c r="AC747" s="40"/>
      <c r="AD747" s="40"/>
      <c r="AE747" s="40"/>
      <c r="AF747" s="40"/>
      <c r="AG747" s="40"/>
      <c r="AH747" s="40"/>
      <c r="AI747" s="40" t="str">
        <f t="shared" si="116"/>
        <v>ok</v>
      </c>
      <c r="AJ747"/>
      <c r="AK747" t="str">
        <f>Tabela1[[#This Row],[Coluna1]]&amp;Tabela1[[#This Row],[PEDIDO]]</f>
        <v/>
      </c>
      <c r="AL747"/>
      <c r="AM747"/>
      <c r="AN747"/>
      <c r="AO747" t="str">
        <f t="shared" si="113"/>
        <v>/</v>
      </c>
      <c r="AP747" t="str">
        <f>Tabela1[[#This Row],[TAG]]&amp;Tabela1[[#This Row],[PEDIDO]]&amp;Tabela1[[#This Row],[PRODUTO]]</f>
        <v/>
      </c>
      <c r="AQ747" s="23" t="str">
        <f>Tabela1[[#This Row],[PRODUTO]]&amp;Tabela1[[#This Row],[TAG]]</f>
        <v/>
      </c>
      <c r="AR747" s="183">
        <f>Tabela1[[#This Row],[PESO TOTAL]]*Tabela1[[#This Row],[MATÉRIA PRIMA]]</f>
        <v>0</v>
      </c>
      <c r="AS747" s="28">
        <f>Tabela1[[#This Row],[PESO TOTAL]]*Tabela1[[#This Row],[PREPARAÇÃO ]]</f>
        <v>0</v>
      </c>
      <c r="AT747" s="28">
        <f>Tabela1[[#This Row],[PESO TOTAL]]*Tabela1[[#This Row],[CALDEIRARIA]]</f>
        <v>0</v>
      </c>
      <c r="AU747" s="28">
        <f>Tabela1[[#This Row],[PESO TOTAL]]*Tabela1[[#This Row],[SOLDA]]</f>
        <v>0</v>
      </c>
      <c r="AV747" s="28">
        <f>Tabela1[[#This Row],[PESO TOTAL]]*Tabela1[[#This Row],[ACABAMENTO]]</f>
        <v>0</v>
      </c>
      <c r="AW747" s="28">
        <f>Tabela1[[#This Row],[PESO TOTAL]]*Tabela1[[#This Row],[PRONTO ACABADO]]</f>
        <v>0</v>
      </c>
      <c r="AX747" s="28">
        <f>Tabela1[[#This Row],[PESO TOTAL]]*Tabela1[[#This Row],[EXPEDIÇÃO ]]</f>
        <v>0</v>
      </c>
      <c r="AY747" s="28" t="str">
        <f>Tabela1[[#This Row],[PEDIDO]]&amp;Tabela1[[#This Row],[PRODUTO]]</f>
        <v/>
      </c>
      <c r="AZ747" s="44">
        <f>IF(AF747="",0,IF(ISTEXT(AF747),H747*VALUE(SUBSTITUTE(AF747,"%",""))/100,H747*AF747))-Tabela1[[#This Row],[PRONTO ACABADO2]]</f>
        <v>0</v>
      </c>
      <c r="BA747" s="44">
        <f>IF(AG747="",0,IF(ISTEXT(AG747),H747*VALUE(SUBSTITUTE(AG747,"%",""))/100,H747*AG747))-Tabela1[[#This Row],[PESO EXPEDIDO2]]</f>
        <v>0</v>
      </c>
      <c r="BB747" s="44">
        <f t="shared" si="114"/>
        <v>0</v>
      </c>
      <c r="BC747" s="44">
        <f t="shared" si="115"/>
        <v>0</v>
      </c>
      <c r="BD747" s="44"/>
    </row>
    <row r="748" spans="1:56" ht="15.75" hidden="1" customHeight="1" x14ac:dyDescent="0.25">
      <c r="A748" s="6"/>
      <c r="B748" s="22"/>
      <c r="C748" s="7"/>
      <c r="D748" s="46"/>
      <c r="E748" s="7"/>
      <c r="F748" s="7"/>
      <c r="G748" s="44"/>
      <c r="H748" s="41">
        <f>Tabela1[[#This Row],[PESO UNI]]*Tabela1[[#This Row],[QTE]]</f>
        <v>0</v>
      </c>
      <c r="I748" s="7"/>
      <c r="J748" s="8"/>
      <c r="K748" s="8"/>
      <c r="L748" s="9"/>
      <c r="M748" s="10"/>
      <c r="N748" s="8"/>
      <c r="O748" s="12"/>
      <c r="P748" s="13"/>
      <c r="Q748" s="14">
        <f>Tabela1[[#This Row],[QTDE/ Fabricação]]-Tabela1[[#This Row],[QTE]]</f>
        <v>0</v>
      </c>
      <c r="R748" s="19">
        <f t="shared" si="110"/>
        <v>0</v>
      </c>
      <c r="S748" s="19">
        <f t="shared" si="109"/>
        <v>0</v>
      </c>
      <c r="T748" s="20">
        <f t="shared" si="111"/>
        <v>0</v>
      </c>
      <c r="U748" s="17">
        <f>IFERROR(SUMIF('LISTA DE EMBARQUE'!B:B,MICRO!E:E,'LISTA DE EMBARQUE'!G:G),"")</f>
        <v>0</v>
      </c>
      <c r="V748" s="12" t="str">
        <f>IFERROR(VLOOKUP(Tabela1[[#This Row],[COD.MDE]],'LISTA DE EMBARQUE'!B:L,11,0),"")</f>
        <v/>
      </c>
      <c r="W748" s="13" t="str">
        <f>IFERROR(COUNTIF(#REF!,Tabela1[[#This Row],[Colunas5]]),"")</f>
        <v/>
      </c>
      <c r="X748" s="14">
        <f>Tabela1[[#This Row],[QIANTIDADE EXPEDIDA]]*Tabela1[[#This Row],[PESO UNI]]</f>
        <v>0</v>
      </c>
      <c r="Y748" s="14">
        <f t="shared" si="112"/>
        <v>0</v>
      </c>
      <c r="Z748" s="21">
        <f>Tabela1[[#This Row],[PESO TOTAL]]-Tabela1[[#This Row],[Peso Expedido]]</f>
        <v>0</v>
      </c>
      <c r="AA748" s="18"/>
      <c r="AB748" s="40"/>
      <c r="AC748" s="40"/>
      <c r="AD748" s="40"/>
      <c r="AE748" s="40"/>
      <c r="AF748" s="40"/>
      <c r="AG748" s="40"/>
      <c r="AH748" s="40"/>
      <c r="AI748" s="40" t="str">
        <f t="shared" si="116"/>
        <v>ok</v>
      </c>
      <c r="AJ748"/>
      <c r="AK748" t="str">
        <f>Tabela1[[#This Row],[Coluna1]]&amp;Tabela1[[#This Row],[PEDIDO]]</f>
        <v/>
      </c>
      <c r="AL748"/>
      <c r="AM748"/>
      <c r="AN748"/>
      <c r="AO748" t="str">
        <f t="shared" si="113"/>
        <v>/</v>
      </c>
      <c r="AP748" t="str">
        <f>Tabela1[[#This Row],[TAG]]&amp;Tabela1[[#This Row],[PEDIDO]]&amp;Tabela1[[#This Row],[PRODUTO]]</f>
        <v/>
      </c>
      <c r="AQ748" s="23" t="str">
        <f>Tabela1[[#This Row],[PRODUTO]]&amp;Tabela1[[#This Row],[TAG]]</f>
        <v/>
      </c>
      <c r="AR748" s="183">
        <f>Tabela1[[#This Row],[PESO TOTAL]]*Tabela1[[#This Row],[MATÉRIA PRIMA]]</f>
        <v>0</v>
      </c>
      <c r="AS748" s="28">
        <f>Tabela1[[#This Row],[PESO TOTAL]]*Tabela1[[#This Row],[PREPARAÇÃO ]]</f>
        <v>0</v>
      </c>
      <c r="AT748" s="28">
        <f>Tabela1[[#This Row],[PESO TOTAL]]*Tabela1[[#This Row],[CALDEIRARIA]]</f>
        <v>0</v>
      </c>
      <c r="AU748" s="28">
        <f>Tabela1[[#This Row],[PESO TOTAL]]*Tabela1[[#This Row],[SOLDA]]</f>
        <v>0</v>
      </c>
      <c r="AV748" s="28">
        <f>Tabela1[[#This Row],[PESO TOTAL]]*Tabela1[[#This Row],[ACABAMENTO]]</f>
        <v>0</v>
      </c>
      <c r="AW748" s="28">
        <f>Tabela1[[#This Row],[PESO TOTAL]]*Tabela1[[#This Row],[PRONTO ACABADO]]</f>
        <v>0</v>
      </c>
      <c r="AX748" s="28">
        <f>Tabela1[[#This Row],[PESO TOTAL]]*Tabela1[[#This Row],[EXPEDIÇÃO ]]</f>
        <v>0</v>
      </c>
      <c r="AY748" s="28" t="str">
        <f>Tabela1[[#This Row],[PEDIDO]]&amp;Tabela1[[#This Row],[PRODUTO]]</f>
        <v/>
      </c>
      <c r="AZ748" s="44">
        <f>IF(AF748="",0,IF(ISTEXT(AF748),H748*VALUE(SUBSTITUTE(AF748,"%",""))/100,H748*AF748))-Tabela1[[#This Row],[PRONTO ACABADO2]]</f>
        <v>0</v>
      </c>
      <c r="BA748" s="44">
        <f>IF(AG748="",0,IF(ISTEXT(AG748),H748*VALUE(SUBSTITUTE(AG748,"%",""))/100,H748*AG748))-Tabela1[[#This Row],[PESO EXPEDIDO2]]</f>
        <v>0</v>
      </c>
      <c r="BB748" s="44">
        <f t="shared" si="114"/>
        <v>0</v>
      </c>
      <c r="BC748" s="44">
        <f t="shared" si="115"/>
        <v>0</v>
      </c>
      <c r="BD748" s="44"/>
    </row>
    <row r="749" spans="1:56" ht="15.75" hidden="1" customHeight="1" x14ac:dyDescent="0.25">
      <c r="A749" s="6"/>
      <c r="B749" s="22"/>
      <c r="C749" s="7"/>
      <c r="D749" s="46"/>
      <c r="E749" s="7"/>
      <c r="F749" s="7"/>
      <c r="G749" s="44"/>
      <c r="H749" s="41">
        <f>Tabela1[[#This Row],[PESO UNI]]*Tabela1[[#This Row],[QTE]]</f>
        <v>0</v>
      </c>
      <c r="I749" s="7"/>
      <c r="J749" s="8"/>
      <c r="K749" s="8"/>
      <c r="L749" s="9"/>
      <c r="M749" s="10"/>
      <c r="N749" s="8"/>
      <c r="O749" s="12"/>
      <c r="P749" s="13"/>
      <c r="Q749" s="14">
        <f>Tabela1[[#This Row],[QTDE/ Fabricação]]-Tabela1[[#This Row],[QTE]]</f>
        <v>0</v>
      </c>
      <c r="R749" s="19">
        <f t="shared" si="110"/>
        <v>0</v>
      </c>
      <c r="S749" s="19">
        <f t="shared" si="109"/>
        <v>0</v>
      </c>
      <c r="T749" s="20">
        <f t="shared" si="111"/>
        <v>0</v>
      </c>
      <c r="U749" s="17">
        <f>IFERROR(SUMIF('LISTA DE EMBARQUE'!B:B,MICRO!E:E,'LISTA DE EMBARQUE'!G:G),"")</f>
        <v>0</v>
      </c>
      <c r="V749" s="12" t="str">
        <f>IFERROR(VLOOKUP(Tabela1[[#This Row],[COD.MDE]],'LISTA DE EMBARQUE'!B:L,11,0),"")</f>
        <v/>
      </c>
      <c r="W749" s="13" t="str">
        <f>IFERROR(COUNTIF(#REF!,Tabela1[[#This Row],[Colunas5]]),"")</f>
        <v/>
      </c>
      <c r="X749" s="14">
        <f>Tabela1[[#This Row],[QIANTIDADE EXPEDIDA]]*Tabela1[[#This Row],[PESO UNI]]</f>
        <v>0</v>
      </c>
      <c r="Y749" s="14">
        <f t="shared" si="112"/>
        <v>0</v>
      </c>
      <c r="Z749" s="21">
        <f>Tabela1[[#This Row],[PESO TOTAL]]-Tabela1[[#This Row],[Peso Expedido]]</f>
        <v>0</v>
      </c>
      <c r="AA749" s="18"/>
      <c r="AB749" s="40"/>
      <c r="AC749" s="40"/>
      <c r="AD749" s="40"/>
      <c r="AE749" s="40"/>
      <c r="AF749" s="40"/>
      <c r="AG749" s="40"/>
      <c r="AH749" s="40"/>
      <c r="AI749" s="40" t="str">
        <f t="shared" si="116"/>
        <v>ok</v>
      </c>
      <c r="AJ749"/>
      <c r="AK749" t="str">
        <f>Tabela1[[#This Row],[Coluna1]]&amp;Tabela1[[#This Row],[PEDIDO]]</f>
        <v/>
      </c>
      <c r="AL749"/>
      <c r="AM749"/>
      <c r="AN749"/>
      <c r="AO749" t="str">
        <f t="shared" si="113"/>
        <v>/</v>
      </c>
      <c r="AP749" t="str">
        <f>Tabela1[[#This Row],[TAG]]&amp;Tabela1[[#This Row],[PEDIDO]]&amp;Tabela1[[#This Row],[PRODUTO]]</f>
        <v/>
      </c>
      <c r="AQ749" s="23" t="str">
        <f>Tabela1[[#This Row],[PRODUTO]]&amp;Tabela1[[#This Row],[TAG]]</f>
        <v/>
      </c>
      <c r="AR749" s="183">
        <f>Tabela1[[#This Row],[PESO TOTAL]]*Tabela1[[#This Row],[MATÉRIA PRIMA]]</f>
        <v>0</v>
      </c>
      <c r="AS749" s="28">
        <f>Tabela1[[#This Row],[PESO TOTAL]]*Tabela1[[#This Row],[PREPARAÇÃO ]]</f>
        <v>0</v>
      </c>
      <c r="AT749" s="28">
        <f>Tabela1[[#This Row],[PESO TOTAL]]*Tabela1[[#This Row],[CALDEIRARIA]]</f>
        <v>0</v>
      </c>
      <c r="AU749" s="28">
        <f>Tabela1[[#This Row],[PESO TOTAL]]*Tabela1[[#This Row],[SOLDA]]</f>
        <v>0</v>
      </c>
      <c r="AV749" s="28">
        <f>Tabela1[[#This Row],[PESO TOTAL]]*Tabela1[[#This Row],[ACABAMENTO]]</f>
        <v>0</v>
      </c>
      <c r="AW749" s="28">
        <f>Tabela1[[#This Row],[PESO TOTAL]]*Tabela1[[#This Row],[PRONTO ACABADO]]</f>
        <v>0</v>
      </c>
      <c r="AX749" s="28">
        <f>Tabela1[[#This Row],[PESO TOTAL]]*Tabela1[[#This Row],[EXPEDIÇÃO ]]</f>
        <v>0</v>
      </c>
      <c r="AY749" s="28" t="str">
        <f>Tabela1[[#This Row],[PEDIDO]]&amp;Tabela1[[#This Row],[PRODUTO]]</f>
        <v/>
      </c>
      <c r="AZ749" s="44">
        <f>IF(AF749="",0,IF(ISTEXT(AF749),H749*VALUE(SUBSTITUTE(AF749,"%",""))/100,H749*AF749))-Tabela1[[#This Row],[PRONTO ACABADO2]]</f>
        <v>0</v>
      </c>
      <c r="BA749" s="44">
        <f>IF(AG749="",0,IF(ISTEXT(AG749),H749*VALUE(SUBSTITUTE(AG749,"%",""))/100,H749*AG749))-Tabela1[[#This Row],[PESO EXPEDIDO2]]</f>
        <v>0</v>
      </c>
      <c r="BB749" s="44">
        <f t="shared" si="114"/>
        <v>0</v>
      </c>
      <c r="BC749" s="44">
        <f t="shared" si="115"/>
        <v>0</v>
      </c>
      <c r="BD749" s="44"/>
    </row>
    <row r="750" spans="1:56" ht="15.75" hidden="1" customHeight="1" x14ac:dyDescent="0.25">
      <c r="A750" s="6"/>
      <c r="B750" s="22"/>
      <c r="C750" s="7"/>
      <c r="D750" s="46"/>
      <c r="E750" s="7"/>
      <c r="F750" s="7"/>
      <c r="G750" s="44"/>
      <c r="H750" s="41">
        <f>Tabela1[[#This Row],[PESO UNI]]*Tabela1[[#This Row],[QTE]]</f>
        <v>0</v>
      </c>
      <c r="I750" s="7"/>
      <c r="J750" s="8"/>
      <c r="K750" s="8"/>
      <c r="L750" s="9"/>
      <c r="M750" s="10"/>
      <c r="N750" s="8"/>
      <c r="O750" s="12"/>
      <c r="P750" s="13"/>
      <c r="Q750" s="14">
        <f>Tabela1[[#This Row],[QTDE/ Fabricação]]-Tabela1[[#This Row],[QTE]]</f>
        <v>0</v>
      </c>
      <c r="R750" s="19">
        <f t="shared" si="110"/>
        <v>0</v>
      </c>
      <c r="S750" s="19">
        <f t="shared" si="109"/>
        <v>0</v>
      </c>
      <c r="T750" s="20">
        <f t="shared" si="111"/>
        <v>0</v>
      </c>
      <c r="U750" s="17">
        <f>IFERROR(SUMIF('LISTA DE EMBARQUE'!B:B,MICRO!E:E,'LISTA DE EMBARQUE'!G:G),"")</f>
        <v>0</v>
      </c>
      <c r="V750" s="12" t="str">
        <f>IFERROR(VLOOKUP(Tabela1[[#This Row],[COD.MDE]],'LISTA DE EMBARQUE'!B:L,11,0),"")</f>
        <v/>
      </c>
      <c r="W750" s="13" t="str">
        <f>IFERROR(COUNTIF(#REF!,Tabela1[[#This Row],[Colunas5]]),"")</f>
        <v/>
      </c>
      <c r="X750" s="14">
        <f>Tabela1[[#This Row],[QIANTIDADE EXPEDIDA]]*Tabela1[[#This Row],[PESO UNI]]</f>
        <v>0</v>
      </c>
      <c r="Y750" s="14">
        <f t="shared" si="112"/>
        <v>0</v>
      </c>
      <c r="Z750" s="21">
        <f>Tabela1[[#This Row],[PESO TOTAL]]-Tabela1[[#This Row],[Peso Expedido]]</f>
        <v>0</v>
      </c>
      <c r="AA750" s="18"/>
      <c r="AB750" s="40"/>
      <c r="AC750" s="40"/>
      <c r="AD750" s="40"/>
      <c r="AE750" s="40"/>
      <c r="AF750" s="40"/>
      <c r="AG750" s="40"/>
      <c r="AH750" s="40"/>
      <c r="AI750" s="40" t="str">
        <f t="shared" si="116"/>
        <v>ok</v>
      </c>
      <c r="AJ750"/>
      <c r="AK750" t="str">
        <f>Tabela1[[#This Row],[Coluna1]]&amp;Tabela1[[#This Row],[PEDIDO]]</f>
        <v/>
      </c>
      <c r="AL750"/>
      <c r="AM750"/>
      <c r="AN750"/>
      <c r="AO750" t="str">
        <f t="shared" si="113"/>
        <v>/</v>
      </c>
      <c r="AP750" t="str">
        <f>Tabela1[[#This Row],[TAG]]&amp;Tabela1[[#This Row],[PEDIDO]]&amp;Tabela1[[#This Row],[PRODUTO]]</f>
        <v/>
      </c>
      <c r="AQ750" s="23" t="str">
        <f>Tabela1[[#This Row],[PRODUTO]]&amp;Tabela1[[#This Row],[TAG]]</f>
        <v/>
      </c>
      <c r="AR750" s="183">
        <f>Tabela1[[#This Row],[PESO TOTAL]]*Tabela1[[#This Row],[MATÉRIA PRIMA]]</f>
        <v>0</v>
      </c>
      <c r="AS750" s="28">
        <f>Tabela1[[#This Row],[PESO TOTAL]]*Tabela1[[#This Row],[PREPARAÇÃO ]]</f>
        <v>0</v>
      </c>
      <c r="AT750" s="28">
        <f>Tabela1[[#This Row],[PESO TOTAL]]*Tabela1[[#This Row],[CALDEIRARIA]]</f>
        <v>0</v>
      </c>
      <c r="AU750" s="28">
        <f>Tabela1[[#This Row],[PESO TOTAL]]*Tabela1[[#This Row],[SOLDA]]</f>
        <v>0</v>
      </c>
      <c r="AV750" s="28">
        <f>Tabela1[[#This Row],[PESO TOTAL]]*Tabela1[[#This Row],[ACABAMENTO]]</f>
        <v>0</v>
      </c>
      <c r="AW750" s="28">
        <f>Tabela1[[#This Row],[PESO TOTAL]]*Tabela1[[#This Row],[PRONTO ACABADO]]</f>
        <v>0</v>
      </c>
      <c r="AX750" s="28">
        <f>Tabela1[[#This Row],[PESO TOTAL]]*Tabela1[[#This Row],[EXPEDIÇÃO ]]</f>
        <v>0</v>
      </c>
      <c r="AY750" s="28" t="str">
        <f>Tabela1[[#This Row],[PEDIDO]]&amp;Tabela1[[#This Row],[PRODUTO]]</f>
        <v/>
      </c>
      <c r="AZ750" s="44">
        <f>IF(AF750="",0,IF(ISTEXT(AF750),H750*VALUE(SUBSTITUTE(AF750,"%",""))/100,H750*AF750))-Tabela1[[#This Row],[PRONTO ACABADO2]]</f>
        <v>0</v>
      </c>
      <c r="BA750" s="44">
        <f>IF(AG750="",0,IF(ISTEXT(AG750),H750*VALUE(SUBSTITUTE(AG750,"%",""))/100,H750*AG750))-Tabela1[[#This Row],[PESO EXPEDIDO2]]</f>
        <v>0</v>
      </c>
      <c r="BB750" s="44">
        <f t="shared" si="114"/>
        <v>0</v>
      </c>
      <c r="BC750" s="44">
        <f t="shared" si="115"/>
        <v>0</v>
      </c>
      <c r="BD750" s="44"/>
    </row>
    <row r="751" spans="1:56" ht="15.75" hidden="1" customHeight="1" x14ac:dyDescent="0.25">
      <c r="A751" s="6"/>
      <c r="B751" s="22"/>
      <c r="C751" s="7"/>
      <c r="D751" s="46"/>
      <c r="E751" s="7"/>
      <c r="F751" s="7"/>
      <c r="G751" s="44"/>
      <c r="H751" s="41">
        <f>Tabela1[[#This Row],[PESO UNI]]*Tabela1[[#This Row],[QTE]]</f>
        <v>0</v>
      </c>
      <c r="I751" s="7"/>
      <c r="J751" s="8"/>
      <c r="K751" s="8"/>
      <c r="L751" s="9"/>
      <c r="M751" s="10"/>
      <c r="N751" s="8"/>
      <c r="O751" s="12"/>
      <c r="P751" s="13"/>
      <c r="Q751" s="14">
        <f>Tabela1[[#This Row],[QTDE/ Fabricação]]-Tabela1[[#This Row],[QTE]]</f>
        <v>0</v>
      </c>
      <c r="R751" s="19">
        <f t="shared" si="110"/>
        <v>0</v>
      </c>
      <c r="S751" s="19">
        <f t="shared" si="109"/>
        <v>0</v>
      </c>
      <c r="T751" s="20">
        <f t="shared" si="111"/>
        <v>0</v>
      </c>
      <c r="U751" s="17">
        <f>IFERROR(SUMIF('LISTA DE EMBARQUE'!B:B,MICRO!E:E,'LISTA DE EMBARQUE'!G:G),"")</f>
        <v>0</v>
      </c>
      <c r="V751" s="12" t="str">
        <f>IFERROR(VLOOKUP(Tabela1[[#This Row],[COD.MDE]],'LISTA DE EMBARQUE'!B:L,11,0),"")</f>
        <v/>
      </c>
      <c r="W751" s="13" t="str">
        <f>IFERROR(COUNTIF(#REF!,Tabela1[[#This Row],[Colunas5]]),"")</f>
        <v/>
      </c>
      <c r="X751" s="14">
        <f>Tabela1[[#This Row],[QIANTIDADE EXPEDIDA]]*Tabela1[[#This Row],[PESO UNI]]</f>
        <v>0</v>
      </c>
      <c r="Y751" s="14">
        <f t="shared" si="112"/>
        <v>0</v>
      </c>
      <c r="Z751" s="21">
        <f>Tabela1[[#This Row],[PESO TOTAL]]-Tabela1[[#This Row],[Peso Expedido]]</f>
        <v>0</v>
      </c>
      <c r="AA751" s="18"/>
      <c r="AB751" s="40"/>
      <c r="AC751" s="40"/>
      <c r="AD751" s="40"/>
      <c r="AE751" s="40"/>
      <c r="AF751" s="40"/>
      <c r="AG751" s="40"/>
      <c r="AH751" s="40"/>
      <c r="AI751" s="40" t="str">
        <f t="shared" si="116"/>
        <v>ok</v>
      </c>
      <c r="AJ751"/>
      <c r="AK751" t="str">
        <f>Tabela1[[#This Row],[Coluna1]]&amp;Tabela1[[#This Row],[PEDIDO]]</f>
        <v/>
      </c>
      <c r="AL751"/>
      <c r="AM751"/>
      <c r="AN751"/>
      <c r="AO751" t="str">
        <f t="shared" si="113"/>
        <v>/</v>
      </c>
      <c r="AP751" t="str">
        <f>Tabela1[[#This Row],[TAG]]&amp;Tabela1[[#This Row],[PEDIDO]]&amp;Tabela1[[#This Row],[PRODUTO]]</f>
        <v/>
      </c>
      <c r="AQ751" s="23" t="str">
        <f>Tabela1[[#This Row],[PRODUTO]]&amp;Tabela1[[#This Row],[TAG]]</f>
        <v/>
      </c>
      <c r="AR751" s="183">
        <f>Tabela1[[#This Row],[PESO TOTAL]]*Tabela1[[#This Row],[MATÉRIA PRIMA]]</f>
        <v>0</v>
      </c>
      <c r="AS751" s="28">
        <f>Tabela1[[#This Row],[PESO TOTAL]]*Tabela1[[#This Row],[PREPARAÇÃO ]]</f>
        <v>0</v>
      </c>
      <c r="AT751" s="28">
        <f>Tabela1[[#This Row],[PESO TOTAL]]*Tabela1[[#This Row],[CALDEIRARIA]]</f>
        <v>0</v>
      </c>
      <c r="AU751" s="28">
        <f>Tabela1[[#This Row],[PESO TOTAL]]*Tabela1[[#This Row],[SOLDA]]</f>
        <v>0</v>
      </c>
      <c r="AV751" s="28">
        <f>Tabela1[[#This Row],[PESO TOTAL]]*Tabela1[[#This Row],[ACABAMENTO]]</f>
        <v>0</v>
      </c>
      <c r="AW751" s="28">
        <f>Tabela1[[#This Row],[PESO TOTAL]]*Tabela1[[#This Row],[PRONTO ACABADO]]</f>
        <v>0</v>
      </c>
      <c r="AX751" s="28">
        <f>Tabela1[[#This Row],[PESO TOTAL]]*Tabela1[[#This Row],[EXPEDIÇÃO ]]</f>
        <v>0</v>
      </c>
      <c r="AY751" s="28" t="str">
        <f>Tabela1[[#This Row],[PEDIDO]]&amp;Tabela1[[#This Row],[PRODUTO]]</f>
        <v/>
      </c>
      <c r="AZ751" s="44">
        <f>IF(AF751="",0,IF(ISTEXT(AF751),H751*VALUE(SUBSTITUTE(AF751,"%",""))/100,H751*AF751))-Tabela1[[#This Row],[PRONTO ACABADO2]]</f>
        <v>0</v>
      </c>
      <c r="BA751" s="44">
        <f>IF(AG751="",0,IF(ISTEXT(AG751),H751*VALUE(SUBSTITUTE(AG751,"%",""))/100,H751*AG751))-Tabela1[[#This Row],[PESO EXPEDIDO2]]</f>
        <v>0</v>
      </c>
      <c r="BB751" s="44">
        <f t="shared" si="114"/>
        <v>0</v>
      </c>
      <c r="BC751" s="44">
        <f t="shared" si="115"/>
        <v>0</v>
      </c>
      <c r="BD751" s="44"/>
    </row>
    <row r="752" spans="1:56" ht="15.75" hidden="1" customHeight="1" x14ac:dyDescent="0.25">
      <c r="A752" s="6"/>
      <c r="B752" s="22"/>
      <c r="C752" s="7"/>
      <c r="D752" s="46"/>
      <c r="E752" s="7"/>
      <c r="F752" s="7"/>
      <c r="G752" s="44"/>
      <c r="H752" s="41">
        <f>Tabela1[[#This Row],[PESO UNI]]*Tabela1[[#This Row],[QTE]]</f>
        <v>0</v>
      </c>
      <c r="I752" s="7"/>
      <c r="J752" s="8"/>
      <c r="K752" s="8"/>
      <c r="L752" s="9"/>
      <c r="M752" s="10"/>
      <c r="N752" s="8"/>
      <c r="O752" s="12"/>
      <c r="P752" s="13"/>
      <c r="Q752" s="14">
        <f>Tabela1[[#This Row],[QTDE/ Fabricação]]-Tabela1[[#This Row],[QTE]]</f>
        <v>0</v>
      </c>
      <c r="R752" s="19">
        <f t="shared" si="110"/>
        <v>0</v>
      </c>
      <c r="S752" s="19">
        <f t="shared" si="109"/>
        <v>0</v>
      </c>
      <c r="T752" s="20">
        <f t="shared" si="111"/>
        <v>0</v>
      </c>
      <c r="U752" s="17">
        <f>IFERROR(SUMIF('LISTA DE EMBARQUE'!B:B,MICRO!E:E,'LISTA DE EMBARQUE'!G:G),"")</f>
        <v>0</v>
      </c>
      <c r="V752" s="12" t="str">
        <f>IFERROR(VLOOKUP(Tabela1[[#This Row],[COD.MDE]],'LISTA DE EMBARQUE'!B:L,11,0),"")</f>
        <v/>
      </c>
      <c r="W752" s="13" t="str">
        <f>IFERROR(COUNTIF(#REF!,Tabela1[[#This Row],[Colunas5]]),"")</f>
        <v/>
      </c>
      <c r="X752" s="14">
        <f>Tabela1[[#This Row],[QIANTIDADE EXPEDIDA]]*Tabela1[[#This Row],[PESO UNI]]</f>
        <v>0</v>
      </c>
      <c r="Y752" s="14">
        <f t="shared" si="112"/>
        <v>0</v>
      </c>
      <c r="Z752" s="21">
        <f>Tabela1[[#This Row],[PESO TOTAL]]-Tabela1[[#This Row],[Peso Expedido]]</f>
        <v>0</v>
      </c>
      <c r="AA752" s="18"/>
      <c r="AB752" s="40"/>
      <c r="AC752" s="40"/>
      <c r="AD752" s="40"/>
      <c r="AE752" s="40"/>
      <c r="AF752" s="40"/>
      <c r="AG752" s="40"/>
      <c r="AH752" s="40"/>
      <c r="AI752" s="40" t="str">
        <f t="shared" si="116"/>
        <v>ok</v>
      </c>
      <c r="AJ752"/>
      <c r="AK752" t="str">
        <f>Tabela1[[#This Row],[Coluna1]]&amp;Tabela1[[#This Row],[PEDIDO]]</f>
        <v/>
      </c>
      <c r="AL752"/>
      <c r="AM752"/>
      <c r="AN752"/>
      <c r="AO752" t="str">
        <f t="shared" si="113"/>
        <v>/</v>
      </c>
      <c r="AP752" t="str">
        <f>Tabela1[[#This Row],[TAG]]&amp;Tabela1[[#This Row],[PEDIDO]]&amp;Tabela1[[#This Row],[PRODUTO]]</f>
        <v/>
      </c>
      <c r="AQ752" s="23" t="str">
        <f>Tabela1[[#This Row],[PRODUTO]]&amp;Tabela1[[#This Row],[TAG]]</f>
        <v/>
      </c>
      <c r="AR752" s="183">
        <f>Tabela1[[#This Row],[PESO TOTAL]]*Tabela1[[#This Row],[MATÉRIA PRIMA]]</f>
        <v>0</v>
      </c>
      <c r="AS752" s="28">
        <f>Tabela1[[#This Row],[PESO TOTAL]]*Tabela1[[#This Row],[PREPARAÇÃO ]]</f>
        <v>0</v>
      </c>
      <c r="AT752" s="28">
        <f>Tabela1[[#This Row],[PESO TOTAL]]*Tabela1[[#This Row],[CALDEIRARIA]]</f>
        <v>0</v>
      </c>
      <c r="AU752" s="28">
        <f>Tabela1[[#This Row],[PESO TOTAL]]*Tabela1[[#This Row],[SOLDA]]</f>
        <v>0</v>
      </c>
      <c r="AV752" s="28">
        <f>Tabela1[[#This Row],[PESO TOTAL]]*Tabela1[[#This Row],[ACABAMENTO]]</f>
        <v>0</v>
      </c>
      <c r="AW752" s="28">
        <f>Tabela1[[#This Row],[PESO TOTAL]]*Tabela1[[#This Row],[PRONTO ACABADO]]</f>
        <v>0</v>
      </c>
      <c r="AX752" s="28">
        <f>Tabela1[[#This Row],[PESO TOTAL]]*Tabela1[[#This Row],[EXPEDIÇÃO ]]</f>
        <v>0</v>
      </c>
      <c r="AY752" s="28" t="str">
        <f>Tabela1[[#This Row],[PEDIDO]]&amp;Tabela1[[#This Row],[PRODUTO]]</f>
        <v/>
      </c>
      <c r="AZ752" s="44">
        <f>IF(AF752="",0,IF(ISTEXT(AF752),H752*VALUE(SUBSTITUTE(AF752,"%",""))/100,H752*AF752))-Tabela1[[#This Row],[PRONTO ACABADO2]]</f>
        <v>0</v>
      </c>
      <c r="BA752" s="44">
        <f>IF(AG752="",0,IF(ISTEXT(AG752),H752*VALUE(SUBSTITUTE(AG752,"%",""))/100,H752*AG752))-Tabela1[[#This Row],[PESO EXPEDIDO2]]</f>
        <v>0</v>
      </c>
      <c r="BB752" s="44">
        <f t="shared" si="114"/>
        <v>0</v>
      </c>
      <c r="BC752" s="44">
        <f t="shared" si="115"/>
        <v>0</v>
      </c>
      <c r="BD752" s="44"/>
    </row>
    <row r="753" spans="1:56" ht="15.75" hidden="1" customHeight="1" x14ac:dyDescent="0.25">
      <c r="A753" s="6"/>
      <c r="B753" s="22"/>
      <c r="C753" s="7"/>
      <c r="D753" s="46"/>
      <c r="E753" s="7"/>
      <c r="F753" s="7"/>
      <c r="G753" s="44"/>
      <c r="H753" s="41">
        <f>Tabela1[[#This Row],[PESO UNI]]*Tabela1[[#This Row],[QTE]]</f>
        <v>0</v>
      </c>
      <c r="I753" s="7"/>
      <c r="J753" s="8"/>
      <c r="K753" s="8"/>
      <c r="L753" s="9"/>
      <c r="M753" s="10"/>
      <c r="N753" s="8"/>
      <c r="O753" s="12"/>
      <c r="P753" s="13"/>
      <c r="Q753" s="14">
        <f>Tabela1[[#This Row],[QTDE/ Fabricação]]-Tabela1[[#This Row],[QTE]]</f>
        <v>0</v>
      </c>
      <c r="R753" s="19">
        <f t="shared" si="110"/>
        <v>0</v>
      </c>
      <c r="S753" s="19">
        <f t="shared" si="109"/>
        <v>0</v>
      </c>
      <c r="T753" s="20">
        <f t="shared" si="111"/>
        <v>0</v>
      </c>
      <c r="U753" s="17">
        <f>IFERROR(SUMIF('LISTA DE EMBARQUE'!B:B,MICRO!E:E,'LISTA DE EMBARQUE'!G:G),"")</f>
        <v>0</v>
      </c>
      <c r="V753" s="12" t="str">
        <f>IFERROR(VLOOKUP(Tabela1[[#This Row],[COD.MDE]],'LISTA DE EMBARQUE'!B:L,11,0),"")</f>
        <v/>
      </c>
      <c r="W753" s="13" t="str">
        <f>IFERROR(COUNTIF(#REF!,Tabela1[[#This Row],[Colunas5]]),"")</f>
        <v/>
      </c>
      <c r="X753" s="14">
        <f>Tabela1[[#This Row],[QIANTIDADE EXPEDIDA]]*Tabela1[[#This Row],[PESO UNI]]</f>
        <v>0</v>
      </c>
      <c r="Y753" s="14">
        <f t="shared" si="112"/>
        <v>0</v>
      </c>
      <c r="Z753" s="21">
        <f>Tabela1[[#This Row],[PESO TOTAL]]-Tabela1[[#This Row],[Peso Expedido]]</f>
        <v>0</v>
      </c>
      <c r="AA753" s="18"/>
      <c r="AB753" s="40"/>
      <c r="AC753" s="40"/>
      <c r="AD753" s="40"/>
      <c r="AE753" s="40"/>
      <c r="AF753" s="40"/>
      <c r="AG753" s="40"/>
      <c r="AH753" s="40"/>
      <c r="AI753" s="40" t="str">
        <f t="shared" si="116"/>
        <v>ok</v>
      </c>
      <c r="AJ753"/>
      <c r="AK753" t="str">
        <f>Tabela1[[#This Row],[Coluna1]]&amp;Tabela1[[#This Row],[PEDIDO]]</f>
        <v/>
      </c>
      <c r="AL753"/>
      <c r="AM753"/>
      <c r="AN753"/>
      <c r="AO753" t="str">
        <f t="shared" si="113"/>
        <v>/</v>
      </c>
      <c r="AP753" t="str">
        <f>Tabela1[[#This Row],[TAG]]&amp;Tabela1[[#This Row],[PEDIDO]]&amp;Tabela1[[#This Row],[PRODUTO]]</f>
        <v/>
      </c>
      <c r="AQ753" s="23" t="str">
        <f>Tabela1[[#This Row],[PRODUTO]]&amp;Tabela1[[#This Row],[TAG]]</f>
        <v/>
      </c>
      <c r="AR753" s="183">
        <f>Tabela1[[#This Row],[PESO TOTAL]]*Tabela1[[#This Row],[MATÉRIA PRIMA]]</f>
        <v>0</v>
      </c>
      <c r="AS753" s="28">
        <f>Tabela1[[#This Row],[PESO TOTAL]]*Tabela1[[#This Row],[PREPARAÇÃO ]]</f>
        <v>0</v>
      </c>
      <c r="AT753" s="28">
        <f>Tabela1[[#This Row],[PESO TOTAL]]*Tabela1[[#This Row],[CALDEIRARIA]]</f>
        <v>0</v>
      </c>
      <c r="AU753" s="28">
        <f>Tabela1[[#This Row],[PESO TOTAL]]*Tabela1[[#This Row],[SOLDA]]</f>
        <v>0</v>
      </c>
      <c r="AV753" s="28">
        <f>Tabela1[[#This Row],[PESO TOTAL]]*Tabela1[[#This Row],[ACABAMENTO]]</f>
        <v>0</v>
      </c>
      <c r="AW753" s="28">
        <f>Tabela1[[#This Row],[PESO TOTAL]]*Tabela1[[#This Row],[PRONTO ACABADO]]</f>
        <v>0</v>
      </c>
      <c r="AX753" s="28">
        <f>Tabela1[[#This Row],[PESO TOTAL]]*Tabela1[[#This Row],[EXPEDIÇÃO ]]</f>
        <v>0</v>
      </c>
      <c r="AY753" s="28" t="str">
        <f>Tabela1[[#This Row],[PEDIDO]]&amp;Tabela1[[#This Row],[PRODUTO]]</f>
        <v/>
      </c>
      <c r="AZ753" s="44">
        <f>IF(AF753="",0,IF(ISTEXT(AF753),H753*VALUE(SUBSTITUTE(AF753,"%",""))/100,H753*AF753))-Tabela1[[#This Row],[PRONTO ACABADO2]]</f>
        <v>0</v>
      </c>
      <c r="BA753" s="44">
        <f>IF(AG753="",0,IF(ISTEXT(AG753),H753*VALUE(SUBSTITUTE(AG753,"%",""))/100,H753*AG753))-Tabela1[[#This Row],[PESO EXPEDIDO2]]</f>
        <v>0</v>
      </c>
      <c r="BB753" s="44">
        <f t="shared" si="114"/>
        <v>0</v>
      </c>
      <c r="BC753" s="44">
        <f t="shared" si="115"/>
        <v>0</v>
      </c>
      <c r="BD753" s="44"/>
    </row>
    <row r="754" spans="1:56" ht="15.75" hidden="1" customHeight="1" x14ac:dyDescent="0.25">
      <c r="A754" s="6"/>
      <c r="B754" s="22"/>
      <c r="C754" s="7"/>
      <c r="D754" s="46"/>
      <c r="E754" s="7"/>
      <c r="F754" s="7"/>
      <c r="G754" s="44"/>
      <c r="H754" s="41">
        <f>Tabela1[[#This Row],[PESO UNI]]*Tabela1[[#This Row],[QTE]]</f>
        <v>0</v>
      </c>
      <c r="I754" s="7"/>
      <c r="J754" s="8"/>
      <c r="K754" s="8"/>
      <c r="L754" s="9"/>
      <c r="M754" s="10"/>
      <c r="N754" s="8"/>
      <c r="O754" s="12"/>
      <c r="P754" s="13"/>
      <c r="Q754" s="14">
        <f>Tabela1[[#This Row],[QTDE/ Fabricação]]-Tabela1[[#This Row],[QTE]]</f>
        <v>0</v>
      </c>
      <c r="R754" s="19">
        <f t="shared" si="110"/>
        <v>0</v>
      </c>
      <c r="S754" s="19">
        <f t="shared" si="109"/>
        <v>0</v>
      </c>
      <c r="T754" s="20">
        <f t="shared" si="111"/>
        <v>0</v>
      </c>
      <c r="U754" s="17">
        <f>IFERROR(SUMIF('LISTA DE EMBARQUE'!B:B,MICRO!E:E,'LISTA DE EMBARQUE'!G:G),"")</f>
        <v>0</v>
      </c>
      <c r="V754" s="12" t="str">
        <f>IFERROR(VLOOKUP(Tabela1[[#This Row],[COD.MDE]],'LISTA DE EMBARQUE'!B:L,11,0),"")</f>
        <v/>
      </c>
      <c r="W754" s="13" t="str">
        <f>IFERROR(COUNTIF(#REF!,Tabela1[[#This Row],[Colunas5]]),"")</f>
        <v/>
      </c>
      <c r="X754" s="14">
        <f>Tabela1[[#This Row],[QIANTIDADE EXPEDIDA]]*Tabela1[[#This Row],[PESO UNI]]</f>
        <v>0</v>
      </c>
      <c r="Y754" s="14">
        <f t="shared" si="112"/>
        <v>0</v>
      </c>
      <c r="Z754" s="21">
        <f>Tabela1[[#This Row],[PESO TOTAL]]-Tabela1[[#This Row],[Peso Expedido]]</f>
        <v>0</v>
      </c>
      <c r="AA754" s="18"/>
      <c r="AB754" s="40"/>
      <c r="AC754" s="40"/>
      <c r="AD754" s="40"/>
      <c r="AE754" s="40"/>
      <c r="AF754" s="40"/>
      <c r="AG754" s="40"/>
      <c r="AH754" s="40"/>
      <c r="AI754" s="40" t="str">
        <f t="shared" si="116"/>
        <v>ok</v>
      </c>
      <c r="AJ754"/>
      <c r="AK754" t="str">
        <f>Tabela1[[#This Row],[Coluna1]]&amp;Tabela1[[#This Row],[PEDIDO]]</f>
        <v/>
      </c>
      <c r="AL754"/>
      <c r="AM754"/>
      <c r="AN754"/>
      <c r="AO754" t="str">
        <f t="shared" si="113"/>
        <v>/</v>
      </c>
      <c r="AP754" t="str">
        <f>Tabela1[[#This Row],[TAG]]&amp;Tabela1[[#This Row],[PEDIDO]]&amp;Tabela1[[#This Row],[PRODUTO]]</f>
        <v/>
      </c>
      <c r="AQ754" s="23" t="str">
        <f>Tabela1[[#This Row],[PRODUTO]]&amp;Tabela1[[#This Row],[TAG]]</f>
        <v/>
      </c>
      <c r="AR754" s="183">
        <f>Tabela1[[#This Row],[PESO TOTAL]]*Tabela1[[#This Row],[MATÉRIA PRIMA]]</f>
        <v>0</v>
      </c>
      <c r="AS754" s="28">
        <f>Tabela1[[#This Row],[PESO TOTAL]]*Tabela1[[#This Row],[PREPARAÇÃO ]]</f>
        <v>0</v>
      </c>
      <c r="AT754" s="28">
        <f>Tabela1[[#This Row],[PESO TOTAL]]*Tabela1[[#This Row],[CALDEIRARIA]]</f>
        <v>0</v>
      </c>
      <c r="AU754" s="28">
        <f>Tabela1[[#This Row],[PESO TOTAL]]*Tabela1[[#This Row],[SOLDA]]</f>
        <v>0</v>
      </c>
      <c r="AV754" s="28">
        <f>Tabela1[[#This Row],[PESO TOTAL]]*Tabela1[[#This Row],[ACABAMENTO]]</f>
        <v>0</v>
      </c>
      <c r="AW754" s="28">
        <f>Tabela1[[#This Row],[PESO TOTAL]]*Tabela1[[#This Row],[PRONTO ACABADO]]</f>
        <v>0</v>
      </c>
      <c r="AX754" s="28">
        <f>Tabela1[[#This Row],[PESO TOTAL]]*Tabela1[[#This Row],[EXPEDIÇÃO ]]</f>
        <v>0</v>
      </c>
      <c r="AY754" s="28" t="str">
        <f>Tabela1[[#This Row],[PEDIDO]]&amp;Tabela1[[#This Row],[PRODUTO]]</f>
        <v/>
      </c>
      <c r="AZ754" s="44">
        <f>IF(AF754="",0,IF(ISTEXT(AF754),H754*VALUE(SUBSTITUTE(AF754,"%",""))/100,H754*AF754))-Tabela1[[#This Row],[PRONTO ACABADO2]]</f>
        <v>0</v>
      </c>
      <c r="BA754" s="44">
        <f>IF(AG754="",0,IF(ISTEXT(AG754),H754*VALUE(SUBSTITUTE(AG754,"%",""))/100,H754*AG754))-Tabela1[[#This Row],[PESO EXPEDIDO2]]</f>
        <v>0</v>
      </c>
      <c r="BB754" s="44">
        <f t="shared" si="114"/>
        <v>0</v>
      </c>
      <c r="BC754" s="44">
        <f t="shared" si="115"/>
        <v>0</v>
      </c>
      <c r="BD754" s="44"/>
    </row>
    <row r="755" spans="1:56" ht="15.75" hidden="1" customHeight="1" x14ac:dyDescent="0.25">
      <c r="A755" s="6"/>
      <c r="B755" s="22"/>
      <c r="C755" s="7"/>
      <c r="D755" s="46"/>
      <c r="E755" s="7"/>
      <c r="F755" s="7"/>
      <c r="G755" s="44"/>
      <c r="H755" s="41">
        <f>Tabela1[[#This Row],[PESO UNI]]*Tabela1[[#This Row],[QTE]]</f>
        <v>0</v>
      </c>
      <c r="I755" s="7"/>
      <c r="J755" s="8"/>
      <c r="K755" s="8"/>
      <c r="L755" s="9"/>
      <c r="M755" s="10"/>
      <c r="N755" s="8"/>
      <c r="O755" s="12"/>
      <c r="P755" s="13"/>
      <c r="Q755" s="14">
        <f>Tabela1[[#This Row],[QTDE/ Fabricação]]-Tabela1[[#This Row],[QTE]]</f>
        <v>0</v>
      </c>
      <c r="R755" s="19">
        <f t="shared" si="110"/>
        <v>0</v>
      </c>
      <c r="S755" s="19">
        <f t="shared" si="109"/>
        <v>0</v>
      </c>
      <c r="T755" s="20">
        <f t="shared" si="111"/>
        <v>0</v>
      </c>
      <c r="U755" s="17">
        <f>IFERROR(SUMIF('LISTA DE EMBARQUE'!B:B,MICRO!E:E,'LISTA DE EMBARQUE'!G:G),"")</f>
        <v>0</v>
      </c>
      <c r="V755" s="12" t="str">
        <f>IFERROR(VLOOKUP(Tabela1[[#This Row],[COD.MDE]],'LISTA DE EMBARQUE'!B:L,11,0),"")</f>
        <v/>
      </c>
      <c r="W755" s="13" t="str">
        <f>IFERROR(COUNTIF(#REF!,Tabela1[[#This Row],[Colunas5]]),"")</f>
        <v/>
      </c>
      <c r="X755" s="14">
        <f>Tabela1[[#This Row],[QIANTIDADE EXPEDIDA]]*Tabela1[[#This Row],[PESO UNI]]</f>
        <v>0</v>
      </c>
      <c r="Y755" s="14">
        <f t="shared" si="112"/>
        <v>0</v>
      </c>
      <c r="Z755" s="21">
        <f>Tabela1[[#This Row],[PESO TOTAL]]-Tabela1[[#This Row],[Peso Expedido]]</f>
        <v>0</v>
      </c>
      <c r="AA755" s="18"/>
      <c r="AB755" s="40"/>
      <c r="AC755" s="40"/>
      <c r="AD755" s="40"/>
      <c r="AE755" s="40"/>
      <c r="AF755" s="40"/>
      <c r="AG755" s="40"/>
      <c r="AH755" s="40"/>
      <c r="AI755" s="40" t="str">
        <f t="shared" si="116"/>
        <v>ok</v>
      </c>
      <c r="AJ755"/>
      <c r="AK755" t="str">
        <f>Tabela1[[#This Row],[Coluna1]]&amp;Tabela1[[#This Row],[PEDIDO]]</f>
        <v/>
      </c>
      <c r="AL755"/>
      <c r="AM755"/>
      <c r="AN755"/>
      <c r="AO755" t="str">
        <f t="shared" si="113"/>
        <v>/</v>
      </c>
      <c r="AP755" t="str">
        <f>Tabela1[[#This Row],[TAG]]&amp;Tabela1[[#This Row],[PEDIDO]]&amp;Tabela1[[#This Row],[PRODUTO]]</f>
        <v/>
      </c>
      <c r="AQ755" s="23" t="str">
        <f>Tabela1[[#This Row],[PRODUTO]]&amp;Tabela1[[#This Row],[TAG]]</f>
        <v/>
      </c>
      <c r="AR755" s="183">
        <f>Tabela1[[#This Row],[PESO TOTAL]]*Tabela1[[#This Row],[MATÉRIA PRIMA]]</f>
        <v>0</v>
      </c>
      <c r="AS755" s="28">
        <f>Tabela1[[#This Row],[PESO TOTAL]]*Tabela1[[#This Row],[PREPARAÇÃO ]]</f>
        <v>0</v>
      </c>
      <c r="AT755" s="28">
        <f>Tabela1[[#This Row],[PESO TOTAL]]*Tabela1[[#This Row],[CALDEIRARIA]]</f>
        <v>0</v>
      </c>
      <c r="AU755" s="28">
        <f>Tabela1[[#This Row],[PESO TOTAL]]*Tabela1[[#This Row],[SOLDA]]</f>
        <v>0</v>
      </c>
      <c r="AV755" s="28">
        <f>Tabela1[[#This Row],[PESO TOTAL]]*Tabela1[[#This Row],[ACABAMENTO]]</f>
        <v>0</v>
      </c>
      <c r="AW755" s="28">
        <f>Tabela1[[#This Row],[PESO TOTAL]]*Tabela1[[#This Row],[PRONTO ACABADO]]</f>
        <v>0</v>
      </c>
      <c r="AX755" s="28">
        <f>Tabela1[[#This Row],[PESO TOTAL]]*Tabela1[[#This Row],[EXPEDIÇÃO ]]</f>
        <v>0</v>
      </c>
      <c r="AY755" s="28" t="str">
        <f>Tabela1[[#This Row],[PEDIDO]]&amp;Tabela1[[#This Row],[PRODUTO]]</f>
        <v/>
      </c>
      <c r="AZ755" s="44">
        <f>IF(AF755="",0,IF(ISTEXT(AF755),H755*VALUE(SUBSTITUTE(AF755,"%",""))/100,H755*AF755))-Tabela1[[#This Row],[PRONTO ACABADO2]]</f>
        <v>0</v>
      </c>
      <c r="BA755" s="44">
        <f>IF(AG755="",0,IF(ISTEXT(AG755),H755*VALUE(SUBSTITUTE(AG755,"%",""))/100,H755*AG755))-Tabela1[[#This Row],[PESO EXPEDIDO2]]</f>
        <v>0</v>
      </c>
      <c r="BB755" s="44">
        <f t="shared" si="114"/>
        <v>0</v>
      </c>
      <c r="BC755" s="44">
        <f t="shared" si="115"/>
        <v>0</v>
      </c>
      <c r="BD755" s="44"/>
    </row>
    <row r="756" spans="1:56" ht="15.75" hidden="1" customHeight="1" x14ac:dyDescent="0.25">
      <c r="A756" s="6"/>
      <c r="B756" s="22"/>
      <c r="C756" s="7"/>
      <c r="D756" s="46"/>
      <c r="E756" s="7"/>
      <c r="F756" s="7"/>
      <c r="G756" s="44"/>
      <c r="H756" s="41">
        <f>Tabela1[[#This Row],[PESO UNI]]*Tabela1[[#This Row],[QTE]]</f>
        <v>0</v>
      </c>
      <c r="I756" s="7"/>
      <c r="J756" s="8"/>
      <c r="K756" s="8"/>
      <c r="L756" s="9"/>
      <c r="M756" s="10"/>
      <c r="N756" s="8"/>
      <c r="O756" s="12"/>
      <c r="P756" s="13"/>
      <c r="Q756" s="14">
        <f>Tabela1[[#This Row],[QTDE/ Fabricação]]-Tabela1[[#This Row],[QTE]]</f>
        <v>0</v>
      </c>
      <c r="R756" s="19">
        <f t="shared" si="110"/>
        <v>0</v>
      </c>
      <c r="S756" s="19">
        <f t="shared" si="109"/>
        <v>0</v>
      </c>
      <c r="T756" s="20">
        <f t="shared" si="111"/>
        <v>0</v>
      </c>
      <c r="U756" s="17">
        <f>IFERROR(SUMIF('LISTA DE EMBARQUE'!B:B,MICRO!E:E,'LISTA DE EMBARQUE'!G:G),"")</f>
        <v>0</v>
      </c>
      <c r="V756" s="12" t="str">
        <f>IFERROR(VLOOKUP(Tabela1[[#This Row],[COD.MDE]],'LISTA DE EMBARQUE'!B:L,11,0),"")</f>
        <v/>
      </c>
      <c r="W756" s="13" t="str">
        <f>IFERROR(COUNTIF(#REF!,Tabela1[[#This Row],[Colunas5]]),"")</f>
        <v/>
      </c>
      <c r="X756" s="14">
        <f>Tabela1[[#This Row],[QIANTIDADE EXPEDIDA]]*Tabela1[[#This Row],[PESO UNI]]</f>
        <v>0</v>
      </c>
      <c r="Y756" s="14">
        <f t="shared" si="112"/>
        <v>0</v>
      </c>
      <c r="Z756" s="21">
        <f>Tabela1[[#This Row],[PESO TOTAL]]-Tabela1[[#This Row],[Peso Expedido]]</f>
        <v>0</v>
      </c>
      <c r="AA756" s="18"/>
      <c r="AB756" s="40"/>
      <c r="AC756" s="40"/>
      <c r="AD756" s="40"/>
      <c r="AE756" s="40"/>
      <c r="AF756" s="40"/>
      <c r="AG756" s="40"/>
      <c r="AH756" s="40"/>
      <c r="AI756" s="40" t="str">
        <f t="shared" si="116"/>
        <v>ok</v>
      </c>
      <c r="AJ756"/>
      <c r="AK756" t="str">
        <f>Tabela1[[#This Row],[Coluna1]]&amp;Tabela1[[#This Row],[PEDIDO]]</f>
        <v/>
      </c>
      <c r="AL756"/>
      <c r="AM756"/>
      <c r="AN756"/>
      <c r="AO756" t="str">
        <f t="shared" si="113"/>
        <v>/</v>
      </c>
      <c r="AP756" t="str">
        <f>Tabela1[[#This Row],[TAG]]&amp;Tabela1[[#This Row],[PEDIDO]]&amp;Tabela1[[#This Row],[PRODUTO]]</f>
        <v/>
      </c>
      <c r="AQ756" s="23" t="str">
        <f>Tabela1[[#This Row],[PRODUTO]]&amp;Tabela1[[#This Row],[TAG]]</f>
        <v/>
      </c>
      <c r="AR756" s="183">
        <f>Tabela1[[#This Row],[PESO TOTAL]]*Tabela1[[#This Row],[MATÉRIA PRIMA]]</f>
        <v>0</v>
      </c>
      <c r="AS756" s="28">
        <f>Tabela1[[#This Row],[PESO TOTAL]]*Tabela1[[#This Row],[PREPARAÇÃO ]]</f>
        <v>0</v>
      </c>
      <c r="AT756" s="28">
        <f>Tabela1[[#This Row],[PESO TOTAL]]*Tabela1[[#This Row],[CALDEIRARIA]]</f>
        <v>0</v>
      </c>
      <c r="AU756" s="28">
        <f>Tabela1[[#This Row],[PESO TOTAL]]*Tabela1[[#This Row],[SOLDA]]</f>
        <v>0</v>
      </c>
      <c r="AV756" s="28">
        <f>Tabela1[[#This Row],[PESO TOTAL]]*Tabela1[[#This Row],[ACABAMENTO]]</f>
        <v>0</v>
      </c>
      <c r="AW756" s="28">
        <f>Tabela1[[#This Row],[PESO TOTAL]]*Tabela1[[#This Row],[PRONTO ACABADO]]</f>
        <v>0</v>
      </c>
      <c r="AX756" s="28">
        <f>Tabela1[[#This Row],[PESO TOTAL]]*Tabela1[[#This Row],[EXPEDIÇÃO ]]</f>
        <v>0</v>
      </c>
      <c r="AY756" s="28" t="str">
        <f>Tabela1[[#This Row],[PEDIDO]]&amp;Tabela1[[#This Row],[PRODUTO]]</f>
        <v/>
      </c>
      <c r="AZ756" s="44">
        <f>IF(AF756="",0,IF(ISTEXT(AF756),H756*VALUE(SUBSTITUTE(AF756,"%",""))/100,H756*AF756))-Tabela1[[#This Row],[PRONTO ACABADO2]]</f>
        <v>0</v>
      </c>
      <c r="BA756" s="44">
        <f>IF(AG756="",0,IF(ISTEXT(AG756),H756*VALUE(SUBSTITUTE(AG756,"%",""))/100,H756*AG756))-Tabela1[[#This Row],[PESO EXPEDIDO2]]</f>
        <v>0</v>
      </c>
      <c r="BB756" s="44">
        <f t="shared" si="114"/>
        <v>0</v>
      </c>
      <c r="BC756" s="44">
        <f t="shared" si="115"/>
        <v>0</v>
      </c>
      <c r="BD756" s="44"/>
    </row>
    <row r="757" spans="1:56" ht="15.75" hidden="1" customHeight="1" x14ac:dyDescent="0.25">
      <c r="A757" s="6"/>
      <c r="B757" s="22"/>
      <c r="C757" s="7"/>
      <c r="D757" s="46"/>
      <c r="E757" s="7"/>
      <c r="F757" s="7"/>
      <c r="G757" s="44"/>
      <c r="H757" s="41">
        <f>Tabela1[[#This Row],[PESO UNI]]*Tabela1[[#This Row],[QTE]]</f>
        <v>0</v>
      </c>
      <c r="I757" s="7"/>
      <c r="J757" s="8"/>
      <c r="K757" s="8"/>
      <c r="L757" s="9"/>
      <c r="M757" s="10"/>
      <c r="N757" s="8"/>
      <c r="O757" s="12"/>
      <c r="P757" s="13"/>
      <c r="Q757" s="14">
        <f>Tabela1[[#This Row],[QTDE/ Fabricação]]-Tabela1[[#This Row],[QTE]]</f>
        <v>0</v>
      </c>
      <c r="R757" s="19">
        <f t="shared" si="110"/>
        <v>0</v>
      </c>
      <c r="S757" s="19">
        <f t="shared" si="109"/>
        <v>0</v>
      </c>
      <c r="T757" s="20">
        <f t="shared" si="111"/>
        <v>0</v>
      </c>
      <c r="U757" s="17">
        <f>IFERROR(SUMIF('LISTA DE EMBARQUE'!B:B,MICRO!E:E,'LISTA DE EMBARQUE'!G:G),"")</f>
        <v>0</v>
      </c>
      <c r="V757" s="12" t="str">
        <f>IFERROR(VLOOKUP(Tabela1[[#This Row],[COD.MDE]],'LISTA DE EMBARQUE'!B:L,11,0),"")</f>
        <v/>
      </c>
      <c r="W757" s="13" t="str">
        <f>IFERROR(COUNTIF(#REF!,Tabela1[[#This Row],[Colunas5]]),"")</f>
        <v/>
      </c>
      <c r="X757" s="14">
        <f>Tabela1[[#This Row],[QIANTIDADE EXPEDIDA]]*Tabela1[[#This Row],[PESO UNI]]</f>
        <v>0</v>
      </c>
      <c r="Y757" s="14">
        <f t="shared" si="112"/>
        <v>0</v>
      </c>
      <c r="Z757" s="21">
        <f>Tabela1[[#This Row],[PESO TOTAL]]-Tabela1[[#This Row],[Peso Expedido]]</f>
        <v>0</v>
      </c>
      <c r="AA757" s="18"/>
      <c r="AB757" s="40"/>
      <c r="AC757" s="40"/>
      <c r="AD757" s="40"/>
      <c r="AE757" s="40"/>
      <c r="AF757" s="40"/>
      <c r="AG757" s="40"/>
      <c r="AH757" s="40"/>
      <c r="AI757" s="40" t="str">
        <f t="shared" si="116"/>
        <v>ok</v>
      </c>
      <c r="AJ757"/>
      <c r="AK757" t="str">
        <f>Tabela1[[#This Row],[Coluna1]]&amp;Tabela1[[#This Row],[PEDIDO]]</f>
        <v/>
      </c>
      <c r="AL757"/>
      <c r="AM757"/>
      <c r="AN757"/>
      <c r="AO757" t="str">
        <f t="shared" si="113"/>
        <v>/</v>
      </c>
      <c r="AP757" t="str">
        <f>Tabela1[[#This Row],[TAG]]&amp;Tabela1[[#This Row],[PEDIDO]]&amp;Tabela1[[#This Row],[PRODUTO]]</f>
        <v/>
      </c>
      <c r="AQ757" s="23" t="str">
        <f>Tabela1[[#This Row],[PRODUTO]]&amp;Tabela1[[#This Row],[TAG]]</f>
        <v/>
      </c>
      <c r="AR757" s="183">
        <f>Tabela1[[#This Row],[PESO TOTAL]]*Tabela1[[#This Row],[MATÉRIA PRIMA]]</f>
        <v>0</v>
      </c>
      <c r="AS757" s="28">
        <f>Tabela1[[#This Row],[PESO TOTAL]]*Tabela1[[#This Row],[PREPARAÇÃO ]]</f>
        <v>0</v>
      </c>
      <c r="AT757" s="28">
        <f>Tabela1[[#This Row],[PESO TOTAL]]*Tabela1[[#This Row],[CALDEIRARIA]]</f>
        <v>0</v>
      </c>
      <c r="AU757" s="28">
        <f>Tabela1[[#This Row],[PESO TOTAL]]*Tabela1[[#This Row],[SOLDA]]</f>
        <v>0</v>
      </c>
      <c r="AV757" s="28">
        <f>Tabela1[[#This Row],[PESO TOTAL]]*Tabela1[[#This Row],[ACABAMENTO]]</f>
        <v>0</v>
      </c>
      <c r="AW757" s="28">
        <f>Tabela1[[#This Row],[PESO TOTAL]]*Tabela1[[#This Row],[PRONTO ACABADO]]</f>
        <v>0</v>
      </c>
      <c r="AX757" s="28">
        <f>Tabela1[[#This Row],[PESO TOTAL]]*Tabela1[[#This Row],[EXPEDIÇÃO ]]</f>
        <v>0</v>
      </c>
      <c r="AY757" s="28" t="str">
        <f>Tabela1[[#This Row],[PEDIDO]]&amp;Tabela1[[#This Row],[PRODUTO]]</f>
        <v/>
      </c>
      <c r="AZ757" s="44">
        <f>IF(AF757="",0,IF(ISTEXT(AF757),H757*VALUE(SUBSTITUTE(AF757,"%",""))/100,H757*AF757))-Tabela1[[#This Row],[PRONTO ACABADO2]]</f>
        <v>0</v>
      </c>
      <c r="BA757" s="44">
        <f>IF(AG757="",0,IF(ISTEXT(AG757),H757*VALUE(SUBSTITUTE(AG757,"%",""))/100,H757*AG757))-Tabela1[[#This Row],[PESO EXPEDIDO2]]</f>
        <v>0</v>
      </c>
      <c r="BB757" s="44">
        <f t="shared" si="114"/>
        <v>0</v>
      </c>
      <c r="BC757" s="44">
        <f t="shared" si="115"/>
        <v>0</v>
      </c>
      <c r="BD757" s="44"/>
    </row>
    <row r="758" spans="1:56" ht="15.75" hidden="1" customHeight="1" x14ac:dyDescent="0.25">
      <c r="A758" s="6"/>
      <c r="B758" s="22"/>
      <c r="C758" s="7"/>
      <c r="D758" s="46"/>
      <c r="E758" s="7"/>
      <c r="F758" s="7"/>
      <c r="G758" s="44"/>
      <c r="H758" s="41">
        <f>Tabela1[[#This Row],[PESO UNI]]*Tabela1[[#This Row],[QTE]]</f>
        <v>0</v>
      </c>
      <c r="I758" s="7"/>
      <c r="J758" s="8"/>
      <c r="K758" s="8"/>
      <c r="L758" s="9"/>
      <c r="M758" s="10"/>
      <c r="N758" s="8"/>
      <c r="O758" s="12"/>
      <c r="P758" s="13"/>
      <c r="Q758" s="14">
        <f>Tabela1[[#This Row],[QTDE/ Fabricação]]-Tabela1[[#This Row],[QTE]]</f>
        <v>0</v>
      </c>
      <c r="R758" s="19">
        <f t="shared" si="110"/>
        <v>0</v>
      </c>
      <c r="S758" s="19">
        <f t="shared" si="109"/>
        <v>0</v>
      </c>
      <c r="T758" s="20">
        <f t="shared" si="111"/>
        <v>0</v>
      </c>
      <c r="U758" s="17">
        <f>IFERROR(SUMIF('LISTA DE EMBARQUE'!B:B,MICRO!E:E,'LISTA DE EMBARQUE'!G:G),"")</f>
        <v>0</v>
      </c>
      <c r="V758" s="12" t="str">
        <f>IFERROR(VLOOKUP(Tabela1[[#This Row],[COD.MDE]],'LISTA DE EMBARQUE'!B:L,11,0),"")</f>
        <v/>
      </c>
      <c r="W758" s="13" t="str">
        <f>IFERROR(COUNTIF(#REF!,Tabela1[[#This Row],[Colunas5]]),"")</f>
        <v/>
      </c>
      <c r="X758" s="14">
        <f>Tabela1[[#This Row],[QIANTIDADE EXPEDIDA]]*Tabela1[[#This Row],[PESO UNI]]</f>
        <v>0</v>
      </c>
      <c r="Y758" s="14">
        <f t="shared" si="112"/>
        <v>0</v>
      </c>
      <c r="Z758" s="21">
        <f>Tabela1[[#This Row],[PESO TOTAL]]-Tabela1[[#This Row],[Peso Expedido]]</f>
        <v>0</v>
      </c>
      <c r="AA758" s="18"/>
      <c r="AB758" s="40"/>
      <c r="AC758" s="40"/>
      <c r="AD758" s="40"/>
      <c r="AE758" s="40"/>
      <c r="AF758" s="40"/>
      <c r="AG758" s="40"/>
      <c r="AH758" s="40"/>
      <c r="AI758" s="40" t="str">
        <f t="shared" si="116"/>
        <v>ok</v>
      </c>
      <c r="AJ758"/>
      <c r="AK758" t="str">
        <f>Tabela1[[#This Row],[Coluna1]]&amp;Tabela1[[#This Row],[PEDIDO]]</f>
        <v/>
      </c>
      <c r="AL758"/>
      <c r="AM758"/>
      <c r="AN758"/>
      <c r="AO758" t="str">
        <f t="shared" si="113"/>
        <v>/</v>
      </c>
      <c r="AP758" t="str">
        <f>Tabela1[[#This Row],[TAG]]&amp;Tabela1[[#This Row],[PEDIDO]]&amp;Tabela1[[#This Row],[PRODUTO]]</f>
        <v/>
      </c>
      <c r="AQ758" s="23" t="str">
        <f>Tabela1[[#This Row],[PRODUTO]]&amp;Tabela1[[#This Row],[TAG]]</f>
        <v/>
      </c>
      <c r="AR758" s="183">
        <f>Tabela1[[#This Row],[PESO TOTAL]]*Tabela1[[#This Row],[MATÉRIA PRIMA]]</f>
        <v>0</v>
      </c>
      <c r="AS758" s="28">
        <f>Tabela1[[#This Row],[PESO TOTAL]]*Tabela1[[#This Row],[PREPARAÇÃO ]]</f>
        <v>0</v>
      </c>
      <c r="AT758" s="28">
        <f>Tabela1[[#This Row],[PESO TOTAL]]*Tabela1[[#This Row],[CALDEIRARIA]]</f>
        <v>0</v>
      </c>
      <c r="AU758" s="28">
        <f>Tabela1[[#This Row],[PESO TOTAL]]*Tabela1[[#This Row],[SOLDA]]</f>
        <v>0</v>
      </c>
      <c r="AV758" s="28">
        <f>Tabela1[[#This Row],[PESO TOTAL]]*Tabela1[[#This Row],[ACABAMENTO]]</f>
        <v>0</v>
      </c>
      <c r="AW758" s="28">
        <f>Tabela1[[#This Row],[PESO TOTAL]]*Tabela1[[#This Row],[PRONTO ACABADO]]</f>
        <v>0</v>
      </c>
      <c r="AX758" s="28">
        <f>Tabela1[[#This Row],[PESO TOTAL]]*Tabela1[[#This Row],[EXPEDIÇÃO ]]</f>
        <v>0</v>
      </c>
      <c r="AY758" s="28" t="str">
        <f>Tabela1[[#This Row],[PEDIDO]]&amp;Tabela1[[#This Row],[PRODUTO]]</f>
        <v/>
      </c>
      <c r="AZ758" s="44">
        <f>IF(AF758="",0,IF(ISTEXT(AF758),H758*VALUE(SUBSTITUTE(AF758,"%",""))/100,H758*AF758))-Tabela1[[#This Row],[PRONTO ACABADO2]]</f>
        <v>0</v>
      </c>
      <c r="BA758" s="44">
        <f>IF(AG758="",0,IF(ISTEXT(AG758),H758*VALUE(SUBSTITUTE(AG758,"%",""))/100,H758*AG758))-Tabela1[[#This Row],[PESO EXPEDIDO2]]</f>
        <v>0</v>
      </c>
      <c r="BB758" s="44">
        <f t="shared" si="114"/>
        <v>0</v>
      </c>
      <c r="BC758" s="44">
        <f t="shared" si="115"/>
        <v>0</v>
      </c>
      <c r="BD758" s="44"/>
    </row>
    <row r="759" spans="1:56" ht="15.75" hidden="1" customHeight="1" x14ac:dyDescent="0.25">
      <c r="A759" s="6"/>
      <c r="B759" s="22"/>
      <c r="C759" s="7"/>
      <c r="D759" s="46"/>
      <c r="E759" s="7"/>
      <c r="F759" s="7"/>
      <c r="G759" s="44"/>
      <c r="H759" s="41">
        <f>Tabela1[[#This Row],[PESO UNI]]*Tabela1[[#This Row],[QTE]]</f>
        <v>0</v>
      </c>
      <c r="I759" s="7"/>
      <c r="J759" s="8"/>
      <c r="K759" s="8"/>
      <c r="L759" s="9"/>
      <c r="M759" s="10"/>
      <c r="N759" s="8"/>
      <c r="O759" s="12"/>
      <c r="P759" s="13"/>
      <c r="Q759" s="14">
        <f>Tabela1[[#This Row],[QTDE/ Fabricação]]-Tabela1[[#This Row],[QTE]]</f>
        <v>0</v>
      </c>
      <c r="R759" s="19">
        <f t="shared" si="110"/>
        <v>0</v>
      </c>
      <c r="S759" s="19">
        <f t="shared" si="109"/>
        <v>0</v>
      </c>
      <c r="T759" s="20">
        <f t="shared" si="111"/>
        <v>0</v>
      </c>
      <c r="U759" s="17">
        <f>IFERROR(SUMIF('LISTA DE EMBARQUE'!B:B,MICRO!E:E,'LISTA DE EMBARQUE'!G:G),"")</f>
        <v>0</v>
      </c>
      <c r="V759" s="12" t="str">
        <f>IFERROR(VLOOKUP(Tabela1[[#This Row],[COD.MDE]],'LISTA DE EMBARQUE'!B:L,11,0),"")</f>
        <v/>
      </c>
      <c r="W759" s="13" t="str">
        <f>IFERROR(COUNTIF(#REF!,Tabela1[[#This Row],[Colunas5]]),"")</f>
        <v/>
      </c>
      <c r="X759" s="14">
        <f>Tabela1[[#This Row],[QIANTIDADE EXPEDIDA]]*Tabela1[[#This Row],[PESO UNI]]</f>
        <v>0</v>
      </c>
      <c r="Y759" s="14">
        <f t="shared" si="112"/>
        <v>0</v>
      </c>
      <c r="Z759" s="21">
        <f>Tabela1[[#This Row],[PESO TOTAL]]-Tabela1[[#This Row],[Peso Expedido]]</f>
        <v>0</v>
      </c>
      <c r="AA759" s="18"/>
      <c r="AB759" s="40"/>
      <c r="AC759" s="40"/>
      <c r="AD759" s="40"/>
      <c r="AE759" s="40"/>
      <c r="AF759" s="40"/>
      <c r="AG759" s="40"/>
      <c r="AH759" s="40"/>
      <c r="AI759" s="40" t="str">
        <f t="shared" si="116"/>
        <v>ok</v>
      </c>
      <c r="AJ759"/>
      <c r="AK759" t="str">
        <f>Tabela1[[#This Row],[Coluna1]]&amp;Tabela1[[#This Row],[PEDIDO]]</f>
        <v/>
      </c>
      <c r="AL759"/>
      <c r="AM759"/>
      <c r="AN759"/>
      <c r="AO759" t="str">
        <f t="shared" si="113"/>
        <v>/</v>
      </c>
      <c r="AP759" t="str">
        <f>Tabela1[[#This Row],[TAG]]&amp;Tabela1[[#This Row],[PEDIDO]]&amp;Tabela1[[#This Row],[PRODUTO]]</f>
        <v/>
      </c>
      <c r="AQ759" s="23" t="str">
        <f>Tabela1[[#This Row],[PRODUTO]]&amp;Tabela1[[#This Row],[TAG]]</f>
        <v/>
      </c>
      <c r="AR759" s="183">
        <f>Tabela1[[#This Row],[PESO TOTAL]]*Tabela1[[#This Row],[MATÉRIA PRIMA]]</f>
        <v>0</v>
      </c>
      <c r="AS759" s="28">
        <f>Tabela1[[#This Row],[PESO TOTAL]]*Tabela1[[#This Row],[PREPARAÇÃO ]]</f>
        <v>0</v>
      </c>
      <c r="AT759" s="28">
        <f>Tabela1[[#This Row],[PESO TOTAL]]*Tabela1[[#This Row],[CALDEIRARIA]]</f>
        <v>0</v>
      </c>
      <c r="AU759" s="28">
        <f>Tabela1[[#This Row],[PESO TOTAL]]*Tabela1[[#This Row],[SOLDA]]</f>
        <v>0</v>
      </c>
      <c r="AV759" s="28">
        <f>Tabela1[[#This Row],[PESO TOTAL]]*Tabela1[[#This Row],[ACABAMENTO]]</f>
        <v>0</v>
      </c>
      <c r="AW759" s="28">
        <f>Tabela1[[#This Row],[PESO TOTAL]]*Tabela1[[#This Row],[PRONTO ACABADO]]</f>
        <v>0</v>
      </c>
      <c r="AX759" s="28">
        <f>Tabela1[[#This Row],[PESO TOTAL]]*Tabela1[[#This Row],[EXPEDIÇÃO ]]</f>
        <v>0</v>
      </c>
      <c r="AY759" s="28" t="str">
        <f>Tabela1[[#This Row],[PEDIDO]]&amp;Tabela1[[#This Row],[PRODUTO]]</f>
        <v/>
      </c>
      <c r="AZ759" s="44">
        <f>IF(AF759="",0,IF(ISTEXT(AF759),H759*VALUE(SUBSTITUTE(AF759,"%",""))/100,H759*AF759))-Tabela1[[#This Row],[PRONTO ACABADO2]]</f>
        <v>0</v>
      </c>
      <c r="BA759" s="44">
        <f>IF(AG759="",0,IF(ISTEXT(AG759),H759*VALUE(SUBSTITUTE(AG759,"%",""))/100,H759*AG759))-Tabela1[[#This Row],[PESO EXPEDIDO2]]</f>
        <v>0</v>
      </c>
      <c r="BB759" s="44">
        <f t="shared" si="114"/>
        <v>0</v>
      </c>
      <c r="BC759" s="44">
        <f t="shared" si="115"/>
        <v>0</v>
      </c>
      <c r="BD759" s="44"/>
    </row>
    <row r="760" spans="1:56" ht="15.75" hidden="1" customHeight="1" x14ac:dyDescent="0.25">
      <c r="A760" s="6"/>
      <c r="B760" s="22"/>
      <c r="C760" s="7"/>
      <c r="D760" s="46"/>
      <c r="E760" s="7"/>
      <c r="F760" s="7"/>
      <c r="G760" s="44"/>
      <c r="H760" s="41">
        <f>Tabela1[[#This Row],[PESO UNI]]*Tabela1[[#This Row],[QTE]]</f>
        <v>0</v>
      </c>
      <c r="I760" s="7"/>
      <c r="J760" s="8"/>
      <c r="K760" s="8"/>
      <c r="L760" s="9"/>
      <c r="M760" s="10"/>
      <c r="N760" s="8"/>
      <c r="O760" s="12"/>
      <c r="P760" s="13"/>
      <c r="Q760" s="14">
        <f>Tabela1[[#This Row],[QTDE/ Fabricação]]-Tabela1[[#This Row],[QTE]]</f>
        <v>0</v>
      </c>
      <c r="R760" s="19">
        <f t="shared" si="110"/>
        <v>0</v>
      </c>
      <c r="S760" s="19">
        <f t="shared" si="109"/>
        <v>0</v>
      </c>
      <c r="T760" s="20">
        <f t="shared" si="111"/>
        <v>0</v>
      </c>
      <c r="U760" s="17">
        <f>IFERROR(SUMIF('LISTA DE EMBARQUE'!B:B,MICRO!E:E,'LISTA DE EMBARQUE'!G:G),"")</f>
        <v>0</v>
      </c>
      <c r="V760" s="12" t="str">
        <f>IFERROR(VLOOKUP(Tabela1[[#This Row],[COD.MDE]],'LISTA DE EMBARQUE'!B:L,11,0),"")</f>
        <v/>
      </c>
      <c r="W760" s="13" t="str">
        <f>IFERROR(COUNTIF(#REF!,Tabela1[[#This Row],[Colunas5]]),"")</f>
        <v/>
      </c>
      <c r="X760" s="14">
        <f>Tabela1[[#This Row],[QIANTIDADE EXPEDIDA]]*Tabela1[[#This Row],[PESO UNI]]</f>
        <v>0</v>
      </c>
      <c r="Y760" s="14">
        <f t="shared" si="112"/>
        <v>0</v>
      </c>
      <c r="Z760" s="21">
        <f>Tabela1[[#This Row],[PESO TOTAL]]-Tabela1[[#This Row],[Peso Expedido]]</f>
        <v>0</v>
      </c>
      <c r="AA760" s="18"/>
      <c r="AB760" s="40"/>
      <c r="AC760" s="40"/>
      <c r="AD760" s="40"/>
      <c r="AE760" s="40"/>
      <c r="AF760" s="40"/>
      <c r="AG760" s="40"/>
      <c r="AH760" s="40"/>
      <c r="AI760" s="40" t="str">
        <f t="shared" si="116"/>
        <v>ok</v>
      </c>
      <c r="AJ760"/>
      <c r="AK760" t="str">
        <f>Tabela1[[#This Row],[Coluna1]]&amp;Tabela1[[#This Row],[PEDIDO]]</f>
        <v/>
      </c>
      <c r="AL760"/>
      <c r="AM760"/>
      <c r="AN760"/>
      <c r="AO760" t="str">
        <f t="shared" si="113"/>
        <v>/</v>
      </c>
      <c r="AP760" t="str">
        <f>Tabela1[[#This Row],[TAG]]&amp;Tabela1[[#This Row],[PEDIDO]]&amp;Tabela1[[#This Row],[PRODUTO]]</f>
        <v/>
      </c>
      <c r="AQ760" s="23" t="str">
        <f>Tabela1[[#This Row],[PRODUTO]]&amp;Tabela1[[#This Row],[TAG]]</f>
        <v/>
      </c>
      <c r="AR760" s="183">
        <f>Tabela1[[#This Row],[PESO TOTAL]]*Tabela1[[#This Row],[MATÉRIA PRIMA]]</f>
        <v>0</v>
      </c>
      <c r="AS760" s="28">
        <f>Tabela1[[#This Row],[PESO TOTAL]]*Tabela1[[#This Row],[PREPARAÇÃO ]]</f>
        <v>0</v>
      </c>
      <c r="AT760" s="28">
        <f>Tabela1[[#This Row],[PESO TOTAL]]*Tabela1[[#This Row],[CALDEIRARIA]]</f>
        <v>0</v>
      </c>
      <c r="AU760" s="28">
        <f>Tabela1[[#This Row],[PESO TOTAL]]*Tabela1[[#This Row],[SOLDA]]</f>
        <v>0</v>
      </c>
      <c r="AV760" s="28">
        <f>Tabela1[[#This Row],[PESO TOTAL]]*Tabela1[[#This Row],[ACABAMENTO]]</f>
        <v>0</v>
      </c>
      <c r="AW760" s="28">
        <f>Tabela1[[#This Row],[PESO TOTAL]]*Tabela1[[#This Row],[PRONTO ACABADO]]</f>
        <v>0</v>
      </c>
      <c r="AX760" s="28">
        <f>Tabela1[[#This Row],[PESO TOTAL]]*Tabela1[[#This Row],[EXPEDIÇÃO ]]</f>
        <v>0</v>
      </c>
      <c r="AY760" s="28" t="str">
        <f>Tabela1[[#This Row],[PEDIDO]]&amp;Tabela1[[#This Row],[PRODUTO]]</f>
        <v/>
      </c>
      <c r="AZ760" s="44">
        <f>IF(AF760="",0,IF(ISTEXT(AF760),H760*VALUE(SUBSTITUTE(AF760,"%",""))/100,H760*AF760))-Tabela1[[#This Row],[PRONTO ACABADO2]]</f>
        <v>0</v>
      </c>
      <c r="BA760" s="44">
        <f>IF(AG760="",0,IF(ISTEXT(AG760),H760*VALUE(SUBSTITUTE(AG760,"%",""))/100,H760*AG760))-Tabela1[[#This Row],[PESO EXPEDIDO2]]</f>
        <v>0</v>
      </c>
      <c r="BB760" s="44">
        <f t="shared" si="114"/>
        <v>0</v>
      </c>
      <c r="BC760" s="44">
        <f t="shared" si="115"/>
        <v>0</v>
      </c>
      <c r="BD760" s="44"/>
    </row>
    <row r="761" spans="1:56" ht="15.75" hidden="1" customHeight="1" x14ac:dyDescent="0.25">
      <c r="A761" s="6"/>
      <c r="B761" s="22"/>
      <c r="C761" s="7"/>
      <c r="D761" s="46"/>
      <c r="E761" s="7"/>
      <c r="F761" s="7"/>
      <c r="G761" s="44"/>
      <c r="H761" s="41">
        <f>Tabela1[[#This Row],[PESO UNI]]*Tabela1[[#This Row],[QTE]]</f>
        <v>0</v>
      </c>
      <c r="I761" s="7"/>
      <c r="J761" s="8"/>
      <c r="K761" s="8"/>
      <c r="L761" s="9"/>
      <c r="M761" s="10"/>
      <c r="N761" s="8"/>
      <c r="O761" s="12"/>
      <c r="P761" s="13"/>
      <c r="Q761" s="14">
        <f>Tabela1[[#This Row],[QTDE/ Fabricação]]-Tabela1[[#This Row],[QTE]]</f>
        <v>0</v>
      </c>
      <c r="R761" s="19">
        <f t="shared" si="110"/>
        <v>0</v>
      </c>
      <c r="S761" s="19">
        <f t="shared" si="109"/>
        <v>0</v>
      </c>
      <c r="T761" s="20">
        <f t="shared" si="111"/>
        <v>0</v>
      </c>
      <c r="U761" s="17">
        <f>IFERROR(SUMIF('LISTA DE EMBARQUE'!B:B,MICRO!E:E,'LISTA DE EMBARQUE'!G:G),"")</f>
        <v>0</v>
      </c>
      <c r="V761" s="12" t="str">
        <f>IFERROR(VLOOKUP(Tabela1[[#This Row],[COD.MDE]],'LISTA DE EMBARQUE'!B:L,11,0),"")</f>
        <v/>
      </c>
      <c r="W761" s="13" t="str">
        <f>IFERROR(COUNTIF(#REF!,Tabela1[[#This Row],[Colunas5]]),"")</f>
        <v/>
      </c>
      <c r="X761" s="14">
        <f>Tabela1[[#This Row],[QIANTIDADE EXPEDIDA]]*Tabela1[[#This Row],[PESO UNI]]</f>
        <v>0</v>
      </c>
      <c r="Y761" s="14">
        <f t="shared" si="112"/>
        <v>0</v>
      </c>
      <c r="Z761" s="21">
        <f>Tabela1[[#This Row],[PESO TOTAL]]-Tabela1[[#This Row],[Peso Expedido]]</f>
        <v>0</v>
      </c>
      <c r="AA761" s="18"/>
      <c r="AB761" s="40"/>
      <c r="AC761" s="40"/>
      <c r="AD761" s="40"/>
      <c r="AE761" s="40"/>
      <c r="AF761" s="40"/>
      <c r="AG761" s="40"/>
      <c r="AH761" s="40"/>
      <c r="AI761" s="40" t="str">
        <f t="shared" si="116"/>
        <v>ok</v>
      </c>
      <c r="AJ761"/>
      <c r="AK761" t="str">
        <f>Tabela1[[#This Row],[Coluna1]]&amp;Tabela1[[#This Row],[PEDIDO]]</f>
        <v/>
      </c>
      <c r="AL761"/>
      <c r="AM761"/>
      <c r="AN761"/>
      <c r="AO761" t="str">
        <f t="shared" si="113"/>
        <v>/</v>
      </c>
      <c r="AP761" t="str">
        <f>Tabela1[[#This Row],[TAG]]&amp;Tabela1[[#This Row],[PEDIDO]]&amp;Tabela1[[#This Row],[PRODUTO]]</f>
        <v/>
      </c>
      <c r="AQ761" s="23" t="str">
        <f>Tabela1[[#This Row],[PRODUTO]]&amp;Tabela1[[#This Row],[TAG]]</f>
        <v/>
      </c>
      <c r="AR761" s="183">
        <f>Tabela1[[#This Row],[PESO TOTAL]]*Tabela1[[#This Row],[MATÉRIA PRIMA]]</f>
        <v>0</v>
      </c>
      <c r="AS761" s="28">
        <f>Tabela1[[#This Row],[PESO TOTAL]]*Tabela1[[#This Row],[PREPARAÇÃO ]]</f>
        <v>0</v>
      </c>
      <c r="AT761" s="28">
        <f>Tabela1[[#This Row],[PESO TOTAL]]*Tabela1[[#This Row],[CALDEIRARIA]]</f>
        <v>0</v>
      </c>
      <c r="AU761" s="28">
        <f>Tabela1[[#This Row],[PESO TOTAL]]*Tabela1[[#This Row],[SOLDA]]</f>
        <v>0</v>
      </c>
      <c r="AV761" s="28">
        <f>Tabela1[[#This Row],[PESO TOTAL]]*Tabela1[[#This Row],[ACABAMENTO]]</f>
        <v>0</v>
      </c>
      <c r="AW761" s="28">
        <f>Tabela1[[#This Row],[PESO TOTAL]]*Tabela1[[#This Row],[PRONTO ACABADO]]</f>
        <v>0</v>
      </c>
      <c r="AX761" s="28">
        <f>Tabela1[[#This Row],[PESO TOTAL]]*Tabela1[[#This Row],[EXPEDIÇÃO ]]</f>
        <v>0</v>
      </c>
      <c r="AY761" s="28" t="str">
        <f>Tabela1[[#This Row],[PEDIDO]]&amp;Tabela1[[#This Row],[PRODUTO]]</f>
        <v/>
      </c>
      <c r="AZ761" s="44">
        <f>IF(AF761="",0,IF(ISTEXT(AF761),H761*VALUE(SUBSTITUTE(AF761,"%",""))/100,H761*AF761))-Tabela1[[#This Row],[PRONTO ACABADO2]]</f>
        <v>0</v>
      </c>
      <c r="BA761" s="44">
        <f>IF(AG761="",0,IF(ISTEXT(AG761),H761*VALUE(SUBSTITUTE(AG761,"%",""))/100,H761*AG761))-Tabela1[[#This Row],[PESO EXPEDIDO2]]</f>
        <v>0</v>
      </c>
      <c r="BB761" s="44">
        <f t="shared" si="114"/>
        <v>0</v>
      </c>
      <c r="BC761" s="44">
        <f t="shared" si="115"/>
        <v>0</v>
      </c>
      <c r="BD761" s="44"/>
    </row>
    <row r="762" spans="1:56" ht="15.75" hidden="1" customHeight="1" x14ac:dyDescent="0.25">
      <c r="A762" s="6"/>
      <c r="B762" s="22"/>
      <c r="C762" s="7"/>
      <c r="D762" s="46"/>
      <c r="E762" s="7"/>
      <c r="F762" s="7"/>
      <c r="G762" s="44"/>
      <c r="H762" s="41">
        <f>Tabela1[[#This Row],[PESO UNI]]*Tabela1[[#This Row],[QTE]]</f>
        <v>0</v>
      </c>
      <c r="I762" s="7"/>
      <c r="J762" s="8"/>
      <c r="K762" s="8"/>
      <c r="L762" s="9"/>
      <c r="M762" s="10"/>
      <c r="N762" s="8"/>
      <c r="O762" s="12"/>
      <c r="P762" s="13"/>
      <c r="Q762" s="14">
        <f>Tabela1[[#This Row],[QTDE/ Fabricação]]-Tabela1[[#This Row],[QTE]]</f>
        <v>0</v>
      </c>
      <c r="R762" s="19">
        <f t="shared" si="110"/>
        <v>0</v>
      </c>
      <c r="S762" s="19">
        <f t="shared" ref="S762:S825" si="117">IFERROR(H762*AG762,"")</f>
        <v>0</v>
      </c>
      <c r="T762" s="20">
        <f t="shared" si="111"/>
        <v>0</v>
      </c>
      <c r="U762" s="17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IFERROR(COUNTIF(#REF!,Tabela1[[#This Row],[Colunas5]]),"")</f>
        <v/>
      </c>
      <c r="X762" s="14">
        <f>Tabela1[[#This Row],[QIANTIDADE EXPEDIDA]]*Tabela1[[#This Row],[PESO UNI]]</f>
        <v>0</v>
      </c>
      <c r="Y762" s="14">
        <f t="shared" si="112"/>
        <v>0</v>
      </c>
      <c r="Z762" s="21">
        <f>Tabela1[[#This Row],[PESO TOTAL]]-Tabela1[[#This Row],[Peso Expedido]]</f>
        <v>0</v>
      </c>
      <c r="AA762" s="18"/>
      <c r="AB762" s="40"/>
      <c r="AC762" s="40"/>
      <c r="AD762" s="40"/>
      <c r="AE762" s="40"/>
      <c r="AF762" s="40"/>
      <c r="AG762" s="40"/>
      <c r="AH762" s="40"/>
      <c r="AI762" s="40" t="str">
        <f t="shared" si="116"/>
        <v>ok</v>
      </c>
      <c r="AJ762"/>
      <c r="AK762" t="str">
        <f>Tabela1[[#This Row],[Coluna1]]&amp;Tabela1[[#This Row],[PEDIDO]]</f>
        <v/>
      </c>
      <c r="AL762"/>
      <c r="AM762"/>
      <c r="AN762"/>
      <c r="AO762" t="str">
        <f t="shared" si="113"/>
        <v>/</v>
      </c>
      <c r="AP762" t="str">
        <f>Tabela1[[#This Row],[TAG]]&amp;Tabela1[[#This Row],[PEDIDO]]&amp;Tabela1[[#This Row],[PRODUTO]]</f>
        <v/>
      </c>
      <c r="AQ762" s="23" t="str">
        <f>Tabela1[[#This Row],[PRODUTO]]&amp;Tabela1[[#This Row],[TAG]]</f>
        <v/>
      </c>
      <c r="AR762" s="183">
        <f>Tabela1[[#This Row],[PESO TOTAL]]*Tabela1[[#This Row],[MATÉRIA PRIMA]]</f>
        <v>0</v>
      </c>
      <c r="AS762" s="28">
        <f>Tabela1[[#This Row],[PESO TOTAL]]*Tabela1[[#This Row],[PREPARAÇÃO ]]</f>
        <v>0</v>
      </c>
      <c r="AT762" s="28">
        <f>Tabela1[[#This Row],[PESO TOTAL]]*Tabela1[[#This Row],[CALDEIRARIA]]</f>
        <v>0</v>
      </c>
      <c r="AU762" s="28">
        <f>Tabela1[[#This Row],[PESO TOTAL]]*Tabela1[[#This Row],[SOLDA]]</f>
        <v>0</v>
      </c>
      <c r="AV762" s="28">
        <f>Tabela1[[#This Row],[PESO TOTAL]]*Tabela1[[#This Row],[ACABAMENTO]]</f>
        <v>0</v>
      </c>
      <c r="AW762" s="28">
        <f>Tabela1[[#This Row],[PESO TOTAL]]*Tabela1[[#This Row],[PRONTO ACABADO]]</f>
        <v>0</v>
      </c>
      <c r="AX762" s="28">
        <f>Tabela1[[#This Row],[PESO TOTAL]]*Tabela1[[#This Row],[EXPEDIÇÃO ]]</f>
        <v>0</v>
      </c>
      <c r="AY762" s="28" t="str">
        <f>Tabela1[[#This Row],[PEDIDO]]&amp;Tabela1[[#This Row],[PRODUTO]]</f>
        <v/>
      </c>
      <c r="AZ762" s="44">
        <f>IF(AF762="",0,IF(ISTEXT(AF762),H762*VALUE(SUBSTITUTE(AF762,"%",""))/100,H762*AF762))-Tabela1[[#This Row],[PRONTO ACABADO2]]</f>
        <v>0</v>
      </c>
      <c r="BA762" s="44">
        <f>IF(AG762="",0,IF(ISTEXT(AG762),H762*VALUE(SUBSTITUTE(AG762,"%",""))/100,H762*AG762))-Tabela1[[#This Row],[PESO EXPEDIDO2]]</f>
        <v>0</v>
      </c>
      <c r="BB762" s="44">
        <f t="shared" si="114"/>
        <v>0</v>
      </c>
      <c r="BC762" s="44">
        <f t="shared" si="115"/>
        <v>0</v>
      </c>
      <c r="BD762" s="44"/>
    </row>
    <row r="763" spans="1:56" ht="15.75" hidden="1" customHeight="1" x14ac:dyDescent="0.25">
      <c r="A763" s="6"/>
      <c r="B763" s="22"/>
      <c r="C763" s="7"/>
      <c r="D763" s="46"/>
      <c r="E763" s="7"/>
      <c r="F763" s="7"/>
      <c r="G763" s="44"/>
      <c r="H763" s="41">
        <f>Tabela1[[#This Row],[PESO UNI]]*Tabela1[[#This Row],[QTE]]</f>
        <v>0</v>
      </c>
      <c r="I763" s="7"/>
      <c r="J763" s="8"/>
      <c r="K763" s="8"/>
      <c r="L763" s="9"/>
      <c r="M763" s="10"/>
      <c r="N763" s="8"/>
      <c r="O763" s="12"/>
      <c r="P763" s="13"/>
      <c r="Q763" s="14">
        <f>Tabela1[[#This Row],[QTDE/ Fabricação]]-Tabela1[[#This Row],[QTE]]</f>
        <v>0</v>
      </c>
      <c r="R763" s="19">
        <f t="shared" si="110"/>
        <v>0</v>
      </c>
      <c r="S763" s="19">
        <f t="shared" si="117"/>
        <v>0</v>
      </c>
      <c r="T763" s="20">
        <f t="shared" si="111"/>
        <v>0</v>
      </c>
      <c r="U763" s="17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IFERROR(COUNTIF(#REF!,Tabela1[[#This Row],[Colunas5]]),"")</f>
        <v/>
      </c>
      <c r="X763" s="14">
        <f>Tabela1[[#This Row],[QIANTIDADE EXPEDIDA]]*Tabela1[[#This Row],[PESO UNI]]</f>
        <v>0</v>
      </c>
      <c r="Y763" s="14">
        <f t="shared" si="112"/>
        <v>0</v>
      </c>
      <c r="Z763" s="21">
        <f>Tabela1[[#This Row],[PESO TOTAL]]-Tabela1[[#This Row],[Peso Expedido]]</f>
        <v>0</v>
      </c>
      <c r="AA763" s="18"/>
      <c r="AB763" s="40"/>
      <c r="AC763" s="40"/>
      <c r="AD763" s="40"/>
      <c r="AE763" s="40"/>
      <c r="AF763" s="40"/>
      <c r="AG763" s="40"/>
      <c r="AH763" s="40"/>
      <c r="AI763" s="40" t="str">
        <f t="shared" si="116"/>
        <v>ok</v>
      </c>
      <c r="AJ763"/>
      <c r="AK763" t="str">
        <f>Tabela1[[#This Row],[Coluna1]]&amp;Tabela1[[#This Row],[PEDIDO]]</f>
        <v/>
      </c>
      <c r="AL763"/>
      <c r="AM763"/>
      <c r="AN763"/>
      <c r="AO763" t="str">
        <f t="shared" si="113"/>
        <v>/</v>
      </c>
      <c r="AP763" t="str">
        <f>Tabela1[[#This Row],[TAG]]&amp;Tabela1[[#This Row],[PEDIDO]]&amp;Tabela1[[#This Row],[PRODUTO]]</f>
        <v/>
      </c>
      <c r="AQ763" s="23" t="str">
        <f>Tabela1[[#This Row],[PRODUTO]]&amp;Tabela1[[#This Row],[TAG]]</f>
        <v/>
      </c>
      <c r="AR763" s="183">
        <f>Tabela1[[#This Row],[PESO TOTAL]]*Tabela1[[#This Row],[MATÉRIA PRIMA]]</f>
        <v>0</v>
      </c>
      <c r="AS763" s="28">
        <f>Tabela1[[#This Row],[PESO TOTAL]]*Tabela1[[#This Row],[PREPARAÇÃO ]]</f>
        <v>0</v>
      </c>
      <c r="AT763" s="28">
        <f>Tabela1[[#This Row],[PESO TOTAL]]*Tabela1[[#This Row],[CALDEIRARIA]]</f>
        <v>0</v>
      </c>
      <c r="AU763" s="28">
        <f>Tabela1[[#This Row],[PESO TOTAL]]*Tabela1[[#This Row],[SOLDA]]</f>
        <v>0</v>
      </c>
      <c r="AV763" s="28">
        <f>Tabela1[[#This Row],[PESO TOTAL]]*Tabela1[[#This Row],[ACABAMENTO]]</f>
        <v>0</v>
      </c>
      <c r="AW763" s="28">
        <f>Tabela1[[#This Row],[PESO TOTAL]]*Tabela1[[#This Row],[PRONTO ACABADO]]</f>
        <v>0</v>
      </c>
      <c r="AX763" s="28">
        <f>Tabela1[[#This Row],[PESO TOTAL]]*Tabela1[[#This Row],[EXPEDIÇÃO ]]</f>
        <v>0</v>
      </c>
      <c r="AY763" s="28" t="str">
        <f>Tabela1[[#This Row],[PEDIDO]]&amp;Tabela1[[#This Row],[PRODUTO]]</f>
        <v/>
      </c>
      <c r="AZ763" s="44">
        <f>IF(AF763="",0,IF(ISTEXT(AF763),H763*VALUE(SUBSTITUTE(AF763,"%",""))/100,H763*AF763))-Tabela1[[#This Row],[PRONTO ACABADO2]]</f>
        <v>0</v>
      </c>
      <c r="BA763" s="44">
        <f>IF(AG763="",0,IF(ISTEXT(AG763),H763*VALUE(SUBSTITUTE(AG763,"%",""))/100,H763*AG763))-Tabela1[[#This Row],[PESO EXPEDIDO2]]</f>
        <v>0</v>
      </c>
      <c r="BB763" s="44">
        <f t="shared" si="114"/>
        <v>0</v>
      </c>
      <c r="BC763" s="44">
        <f t="shared" si="115"/>
        <v>0</v>
      </c>
      <c r="BD763" s="44"/>
    </row>
    <row r="764" spans="1:56" ht="15.75" hidden="1" customHeight="1" x14ac:dyDescent="0.25">
      <c r="A764" s="6"/>
      <c r="B764" s="22"/>
      <c r="C764" s="7"/>
      <c r="D764" s="46"/>
      <c r="E764" s="7"/>
      <c r="F764" s="7"/>
      <c r="G764" s="44"/>
      <c r="H764" s="41">
        <f>Tabela1[[#This Row],[PESO UNI]]*Tabela1[[#This Row],[QTE]]</f>
        <v>0</v>
      </c>
      <c r="I764" s="7"/>
      <c r="J764" s="8"/>
      <c r="K764" s="8"/>
      <c r="L764" s="9"/>
      <c r="M764" s="10"/>
      <c r="N764" s="8"/>
      <c r="O764" s="12"/>
      <c r="P764" s="13"/>
      <c r="Q764" s="14">
        <f>Tabela1[[#This Row],[QTDE/ Fabricação]]-Tabela1[[#This Row],[QTE]]</f>
        <v>0</v>
      </c>
      <c r="R764" s="19">
        <f t="shared" si="110"/>
        <v>0</v>
      </c>
      <c r="S764" s="19">
        <f t="shared" si="117"/>
        <v>0</v>
      </c>
      <c r="T764" s="20">
        <f t="shared" si="111"/>
        <v>0</v>
      </c>
      <c r="U764" s="17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IFERROR(COUNTIF(#REF!,Tabela1[[#This Row],[Colunas5]]),"")</f>
        <v/>
      </c>
      <c r="X764" s="14">
        <f>Tabela1[[#This Row],[QIANTIDADE EXPEDIDA]]*Tabela1[[#This Row],[PESO UNI]]</f>
        <v>0</v>
      </c>
      <c r="Y764" s="14">
        <f t="shared" si="112"/>
        <v>0</v>
      </c>
      <c r="Z764" s="21">
        <f>Tabela1[[#This Row],[PESO TOTAL]]-Tabela1[[#This Row],[Peso Expedido]]</f>
        <v>0</v>
      </c>
      <c r="AA764" s="18"/>
      <c r="AB764" s="40"/>
      <c r="AC764" s="40"/>
      <c r="AD764" s="40"/>
      <c r="AE764" s="40"/>
      <c r="AF764" s="40"/>
      <c r="AG764" s="40"/>
      <c r="AH764" s="40"/>
      <c r="AI764" s="40" t="str">
        <f t="shared" si="116"/>
        <v>ok</v>
      </c>
      <c r="AJ764"/>
      <c r="AK764" t="str">
        <f>Tabela1[[#This Row],[Coluna1]]&amp;Tabela1[[#This Row],[PEDIDO]]</f>
        <v/>
      </c>
      <c r="AL764"/>
      <c r="AM764"/>
      <c r="AN764"/>
      <c r="AO764" t="str">
        <f t="shared" si="113"/>
        <v>/</v>
      </c>
      <c r="AP764" t="str">
        <f>Tabela1[[#This Row],[TAG]]&amp;Tabela1[[#This Row],[PEDIDO]]&amp;Tabela1[[#This Row],[PRODUTO]]</f>
        <v/>
      </c>
      <c r="AQ764" s="23" t="str">
        <f>Tabela1[[#This Row],[PRODUTO]]&amp;Tabela1[[#This Row],[TAG]]</f>
        <v/>
      </c>
      <c r="AR764" s="183">
        <f>Tabela1[[#This Row],[PESO TOTAL]]*Tabela1[[#This Row],[MATÉRIA PRIMA]]</f>
        <v>0</v>
      </c>
      <c r="AS764" s="28">
        <f>Tabela1[[#This Row],[PESO TOTAL]]*Tabela1[[#This Row],[PREPARAÇÃO ]]</f>
        <v>0</v>
      </c>
      <c r="AT764" s="28">
        <f>Tabela1[[#This Row],[PESO TOTAL]]*Tabela1[[#This Row],[CALDEIRARIA]]</f>
        <v>0</v>
      </c>
      <c r="AU764" s="28">
        <f>Tabela1[[#This Row],[PESO TOTAL]]*Tabela1[[#This Row],[SOLDA]]</f>
        <v>0</v>
      </c>
      <c r="AV764" s="28">
        <f>Tabela1[[#This Row],[PESO TOTAL]]*Tabela1[[#This Row],[ACABAMENTO]]</f>
        <v>0</v>
      </c>
      <c r="AW764" s="28">
        <f>Tabela1[[#This Row],[PESO TOTAL]]*Tabela1[[#This Row],[PRONTO ACABADO]]</f>
        <v>0</v>
      </c>
      <c r="AX764" s="28">
        <f>Tabela1[[#This Row],[PESO TOTAL]]*Tabela1[[#This Row],[EXPEDIÇÃO ]]</f>
        <v>0</v>
      </c>
      <c r="AY764" s="28" t="str">
        <f>Tabela1[[#This Row],[PEDIDO]]&amp;Tabela1[[#This Row],[PRODUTO]]</f>
        <v/>
      </c>
      <c r="AZ764" s="44">
        <f>IF(AF764="",0,IF(ISTEXT(AF764),H764*VALUE(SUBSTITUTE(AF764,"%",""))/100,H764*AF764))-Tabela1[[#This Row],[PRONTO ACABADO2]]</f>
        <v>0</v>
      </c>
      <c r="BA764" s="44">
        <f>IF(AG764="",0,IF(ISTEXT(AG764),H764*VALUE(SUBSTITUTE(AG764,"%",""))/100,H764*AG764))-Tabela1[[#This Row],[PESO EXPEDIDO2]]</f>
        <v>0</v>
      </c>
      <c r="BB764" s="44">
        <f t="shared" si="114"/>
        <v>0</v>
      </c>
      <c r="BC764" s="44">
        <f t="shared" si="115"/>
        <v>0</v>
      </c>
      <c r="BD764" s="44"/>
    </row>
    <row r="765" spans="1:56" ht="15.75" hidden="1" customHeight="1" x14ac:dyDescent="0.25">
      <c r="A765" s="6"/>
      <c r="B765" s="22"/>
      <c r="C765" s="7"/>
      <c r="D765" s="46"/>
      <c r="E765" s="7"/>
      <c r="F765" s="7"/>
      <c r="G765" s="44"/>
      <c r="H765" s="41">
        <f>Tabela1[[#This Row],[PESO UNI]]*Tabela1[[#This Row],[QTE]]</f>
        <v>0</v>
      </c>
      <c r="I765" s="7"/>
      <c r="J765" s="8"/>
      <c r="K765" s="8"/>
      <c r="L765" s="9"/>
      <c r="M765" s="10"/>
      <c r="N765" s="8"/>
      <c r="O765" s="12"/>
      <c r="P765" s="13"/>
      <c r="Q765" s="14">
        <f>Tabela1[[#This Row],[QTDE/ Fabricação]]-Tabela1[[#This Row],[QTE]]</f>
        <v>0</v>
      </c>
      <c r="R765" s="19">
        <f t="shared" ref="R765:R828" si="118">IFERROR(H765*((AA765*0.25)+(AC765*0.25)+(AD765*0.225)+(AE765*0.225)+(AF765*0.05)),"")</f>
        <v>0</v>
      </c>
      <c r="S765" s="19">
        <f t="shared" si="117"/>
        <v>0</v>
      </c>
      <c r="T765" s="20">
        <f t="shared" ref="T765:T828" si="119">IFERROR(S765-H765,"")</f>
        <v>0</v>
      </c>
      <c r="U765" s="17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IFERROR(COUNTIF(#REF!,Tabela1[[#This Row],[Colunas5]]),"")</f>
        <v/>
      </c>
      <c r="X765" s="14">
        <f>Tabela1[[#This Row],[QIANTIDADE EXPEDIDA]]*Tabela1[[#This Row],[PESO UNI]]</f>
        <v>0</v>
      </c>
      <c r="Y765" s="14">
        <f t="shared" ref="Y765:Y828" si="120">U765-C765</f>
        <v>0</v>
      </c>
      <c r="Z765" s="21">
        <f>Tabela1[[#This Row],[PESO TOTAL]]-Tabela1[[#This Row],[Peso Expedido]]</f>
        <v>0</v>
      </c>
      <c r="AA765" s="18"/>
      <c r="AB765" s="40"/>
      <c r="AC765" s="40"/>
      <c r="AD765" s="40"/>
      <c r="AE765" s="40"/>
      <c r="AF765" s="40"/>
      <c r="AG765" s="40"/>
      <c r="AH765" s="40"/>
      <c r="AI765" s="40" t="str">
        <f t="shared" si="116"/>
        <v>ok</v>
      </c>
      <c r="AJ765"/>
      <c r="AK765" t="str">
        <f>Tabela1[[#This Row],[Coluna1]]&amp;Tabela1[[#This Row],[PEDIDO]]</f>
        <v/>
      </c>
      <c r="AL765"/>
      <c r="AM765"/>
      <c r="AN765"/>
      <c r="AO765" t="str">
        <f t="shared" ref="AO765:AO828" si="121">A765&amp;"/"&amp;J765</f>
        <v>/</v>
      </c>
      <c r="AP765" t="str">
        <f>Tabela1[[#This Row],[TAG]]&amp;Tabela1[[#This Row],[PEDIDO]]&amp;Tabela1[[#This Row],[PRODUTO]]</f>
        <v/>
      </c>
      <c r="AQ765" s="23" t="str">
        <f>Tabela1[[#This Row],[PRODUTO]]&amp;Tabela1[[#This Row],[TAG]]</f>
        <v/>
      </c>
      <c r="AR765" s="183">
        <f>Tabela1[[#This Row],[PESO TOTAL]]*Tabela1[[#This Row],[MATÉRIA PRIMA]]</f>
        <v>0</v>
      </c>
      <c r="AS765" s="28">
        <f>Tabela1[[#This Row],[PESO TOTAL]]*Tabela1[[#This Row],[PREPARAÇÃO ]]</f>
        <v>0</v>
      </c>
      <c r="AT765" s="28">
        <f>Tabela1[[#This Row],[PESO TOTAL]]*Tabela1[[#This Row],[CALDEIRARIA]]</f>
        <v>0</v>
      </c>
      <c r="AU765" s="28">
        <f>Tabela1[[#This Row],[PESO TOTAL]]*Tabela1[[#This Row],[SOLDA]]</f>
        <v>0</v>
      </c>
      <c r="AV765" s="28">
        <f>Tabela1[[#This Row],[PESO TOTAL]]*Tabela1[[#This Row],[ACABAMENTO]]</f>
        <v>0</v>
      </c>
      <c r="AW765" s="28">
        <f>Tabela1[[#This Row],[PESO TOTAL]]*Tabela1[[#This Row],[PRONTO ACABADO]]</f>
        <v>0</v>
      </c>
      <c r="AX765" s="28">
        <f>Tabela1[[#This Row],[PESO TOTAL]]*Tabela1[[#This Row],[EXPEDIÇÃO ]]</f>
        <v>0</v>
      </c>
      <c r="AY765" s="28" t="str">
        <f>Tabela1[[#This Row],[PEDIDO]]&amp;Tabela1[[#This Row],[PRODUTO]]</f>
        <v/>
      </c>
      <c r="AZ765" s="44">
        <f>IF(AF765="",0,IF(ISTEXT(AF765),H765*VALUE(SUBSTITUTE(AF765,"%",""))/100,H765*AF765))-Tabela1[[#This Row],[PRONTO ACABADO2]]</f>
        <v>0</v>
      </c>
      <c r="BA765" s="44">
        <f>IF(AG765="",0,IF(ISTEXT(AG765),H765*VALUE(SUBSTITUTE(AG765,"%",""))/100,H765*AG765))-Tabela1[[#This Row],[PESO EXPEDIDO2]]</f>
        <v>0</v>
      </c>
      <c r="BB765" s="44">
        <f t="shared" ref="BB765:BB828" si="122">IF(AH765="",0,IF(ISTEXT(AH765),H765*VALUE(SUBSTITUTE(AH765,"%",""))/100,H765*AH765))</f>
        <v>0</v>
      </c>
      <c r="BC765" s="44">
        <f t="shared" ref="BC765:BC828" si="123">IF(AG765="",0,IF(ISTEXT(AG765),H765*VALUE(SUBSTITUTE(AG765,"%",""))/100,H765*AG765))</f>
        <v>0</v>
      </c>
      <c r="BD765" s="44"/>
    </row>
    <row r="766" spans="1:56" ht="15.75" hidden="1" customHeight="1" x14ac:dyDescent="0.25">
      <c r="A766" s="6"/>
      <c r="B766" s="22"/>
      <c r="C766" s="7"/>
      <c r="D766" s="46"/>
      <c r="E766" s="7"/>
      <c r="F766" s="7"/>
      <c r="G766" s="44"/>
      <c r="H766" s="41">
        <f>Tabela1[[#This Row],[PESO UNI]]*Tabela1[[#This Row],[QTE]]</f>
        <v>0</v>
      </c>
      <c r="I766" s="7"/>
      <c r="J766" s="8"/>
      <c r="K766" s="8"/>
      <c r="L766" s="9"/>
      <c r="M766" s="10"/>
      <c r="N766" s="8"/>
      <c r="O766" s="12"/>
      <c r="P766" s="13"/>
      <c r="Q766" s="14">
        <f>Tabela1[[#This Row],[QTDE/ Fabricação]]-Tabela1[[#This Row],[QTE]]</f>
        <v>0</v>
      </c>
      <c r="R766" s="19">
        <f t="shared" si="118"/>
        <v>0</v>
      </c>
      <c r="S766" s="19">
        <f t="shared" si="117"/>
        <v>0</v>
      </c>
      <c r="T766" s="20">
        <f t="shared" si="119"/>
        <v>0</v>
      </c>
      <c r="U766" s="17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IFERROR(COUNTIF(#REF!,Tabela1[[#This Row],[Colunas5]]),"")</f>
        <v/>
      </c>
      <c r="X766" s="14">
        <f>Tabela1[[#This Row],[QIANTIDADE EXPEDIDA]]*Tabela1[[#This Row],[PESO UNI]]</f>
        <v>0</v>
      </c>
      <c r="Y766" s="14">
        <f t="shared" si="120"/>
        <v>0</v>
      </c>
      <c r="Z766" s="21">
        <f>Tabela1[[#This Row],[PESO TOTAL]]-Tabela1[[#This Row],[Peso Expedido]]</f>
        <v>0</v>
      </c>
      <c r="AA766" s="18"/>
      <c r="AB766" s="40"/>
      <c r="AC766" s="40"/>
      <c r="AD766" s="40"/>
      <c r="AE766" s="40"/>
      <c r="AF766" s="40"/>
      <c r="AG766" s="40"/>
      <c r="AH766" s="40"/>
      <c r="AI766" s="40" t="str">
        <f t="shared" si="116"/>
        <v>ok</v>
      </c>
      <c r="AJ766"/>
      <c r="AK766" t="str">
        <f>Tabela1[[#This Row],[Coluna1]]&amp;Tabela1[[#This Row],[PEDIDO]]</f>
        <v/>
      </c>
      <c r="AL766"/>
      <c r="AM766"/>
      <c r="AN766"/>
      <c r="AO766" t="str">
        <f t="shared" si="121"/>
        <v>/</v>
      </c>
      <c r="AP766" t="str">
        <f>Tabela1[[#This Row],[TAG]]&amp;Tabela1[[#This Row],[PEDIDO]]&amp;Tabela1[[#This Row],[PRODUTO]]</f>
        <v/>
      </c>
      <c r="AQ766" s="23" t="str">
        <f>Tabela1[[#This Row],[PRODUTO]]&amp;Tabela1[[#This Row],[TAG]]</f>
        <v/>
      </c>
      <c r="AR766" s="183">
        <f>Tabela1[[#This Row],[PESO TOTAL]]*Tabela1[[#This Row],[MATÉRIA PRIMA]]</f>
        <v>0</v>
      </c>
      <c r="AS766" s="28">
        <f>Tabela1[[#This Row],[PESO TOTAL]]*Tabela1[[#This Row],[PREPARAÇÃO ]]</f>
        <v>0</v>
      </c>
      <c r="AT766" s="28">
        <f>Tabela1[[#This Row],[PESO TOTAL]]*Tabela1[[#This Row],[CALDEIRARIA]]</f>
        <v>0</v>
      </c>
      <c r="AU766" s="28">
        <f>Tabela1[[#This Row],[PESO TOTAL]]*Tabela1[[#This Row],[SOLDA]]</f>
        <v>0</v>
      </c>
      <c r="AV766" s="28">
        <f>Tabela1[[#This Row],[PESO TOTAL]]*Tabela1[[#This Row],[ACABAMENTO]]</f>
        <v>0</v>
      </c>
      <c r="AW766" s="28">
        <f>Tabela1[[#This Row],[PESO TOTAL]]*Tabela1[[#This Row],[PRONTO ACABADO]]</f>
        <v>0</v>
      </c>
      <c r="AX766" s="28">
        <f>Tabela1[[#This Row],[PESO TOTAL]]*Tabela1[[#This Row],[EXPEDIÇÃO ]]</f>
        <v>0</v>
      </c>
      <c r="AY766" s="28" t="str">
        <f>Tabela1[[#This Row],[PEDIDO]]&amp;Tabela1[[#This Row],[PRODUTO]]</f>
        <v/>
      </c>
      <c r="AZ766" s="44">
        <f>IF(AF766="",0,IF(ISTEXT(AF766),H766*VALUE(SUBSTITUTE(AF766,"%",""))/100,H766*AF766))-Tabela1[[#This Row],[PRONTO ACABADO2]]</f>
        <v>0</v>
      </c>
      <c r="BA766" s="44">
        <f>IF(AG766="",0,IF(ISTEXT(AG766),H766*VALUE(SUBSTITUTE(AG766,"%",""))/100,H766*AG766))-Tabela1[[#This Row],[PESO EXPEDIDO2]]</f>
        <v>0</v>
      </c>
      <c r="BB766" s="44">
        <f t="shared" si="122"/>
        <v>0</v>
      </c>
      <c r="BC766" s="44">
        <f t="shared" si="123"/>
        <v>0</v>
      </c>
      <c r="BD766" s="44"/>
    </row>
    <row r="767" spans="1:56" ht="15.75" hidden="1" customHeight="1" x14ac:dyDescent="0.25">
      <c r="A767" s="6"/>
      <c r="B767" s="22"/>
      <c r="C767" s="7"/>
      <c r="D767" s="46"/>
      <c r="E767" s="7"/>
      <c r="F767" s="7"/>
      <c r="G767" s="44"/>
      <c r="H767" s="41">
        <f>Tabela1[[#This Row],[PESO UNI]]*Tabela1[[#This Row],[QTE]]</f>
        <v>0</v>
      </c>
      <c r="I767" s="7"/>
      <c r="J767" s="8"/>
      <c r="K767" s="8"/>
      <c r="L767" s="9"/>
      <c r="M767" s="10"/>
      <c r="N767" s="8"/>
      <c r="O767" s="12"/>
      <c r="P767" s="13"/>
      <c r="Q767" s="14">
        <f>Tabela1[[#This Row],[QTDE/ Fabricação]]-Tabela1[[#This Row],[QTE]]</f>
        <v>0</v>
      </c>
      <c r="R767" s="19">
        <f t="shared" si="118"/>
        <v>0</v>
      </c>
      <c r="S767" s="19">
        <f t="shared" si="117"/>
        <v>0</v>
      </c>
      <c r="T767" s="20">
        <f t="shared" si="119"/>
        <v>0</v>
      </c>
      <c r="U767" s="17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IFERROR(COUNTIF(#REF!,Tabela1[[#This Row],[Colunas5]]),"")</f>
        <v/>
      </c>
      <c r="X767" s="14">
        <f>Tabela1[[#This Row],[QIANTIDADE EXPEDIDA]]*Tabela1[[#This Row],[PESO UNI]]</f>
        <v>0</v>
      </c>
      <c r="Y767" s="14">
        <f t="shared" si="120"/>
        <v>0</v>
      </c>
      <c r="Z767" s="21">
        <f>Tabela1[[#This Row],[PESO TOTAL]]-Tabela1[[#This Row],[Peso Expedido]]</f>
        <v>0</v>
      </c>
      <c r="AA767" s="18"/>
      <c r="AB767" s="40"/>
      <c r="AC767" s="40"/>
      <c r="AD767" s="40"/>
      <c r="AE767" s="40"/>
      <c r="AF767" s="40"/>
      <c r="AG767" s="40"/>
      <c r="AH767" s="40"/>
      <c r="AI767" s="40" t="str">
        <f t="shared" si="116"/>
        <v>ok</v>
      </c>
      <c r="AJ767"/>
      <c r="AK767" t="str">
        <f>Tabela1[[#This Row],[Coluna1]]&amp;Tabela1[[#This Row],[PEDIDO]]</f>
        <v/>
      </c>
      <c r="AL767"/>
      <c r="AM767"/>
      <c r="AN767"/>
      <c r="AO767" t="str">
        <f t="shared" si="121"/>
        <v>/</v>
      </c>
      <c r="AP767" t="str">
        <f>Tabela1[[#This Row],[TAG]]&amp;Tabela1[[#This Row],[PEDIDO]]&amp;Tabela1[[#This Row],[PRODUTO]]</f>
        <v/>
      </c>
      <c r="AQ767" s="23" t="str">
        <f>Tabela1[[#This Row],[PRODUTO]]&amp;Tabela1[[#This Row],[TAG]]</f>
        <v/>
      </c>
      <c r="AR767" s="183">
        <f>Tabela1[[#This Row],[PESO TOTAL]]*Tabela1[[#This Row],[MATÉRIA PRIMA]]</f>
        <v>0</v>
      </c>
      <c r="AS767" s="28">
        <f>Tabela1[[#This Row],[PESO TOTAL]]*Tabela1[[#This Row],[PREPARAÇÃO ]]</f>
        <v>0</v>
      </c>
      <c r="AT767" s="28">
        <f>Tabela1[[#This Row],[PESO TOTAL]]*Tabela1[[#This Row],[CALDEIRARIA]]</f>
        <v>0</v>
      </c>
      <c r="AU767" s="28">
        <f>Tabela1[[#This Row],[PESO TOTAL]]*Tabela1[[#This Row],[SOLDA]]</f>
        <v>0</v>
      </c>
      <c r="AV767" s="28">
        <f>Tabela1[[#This Row],[PESO TOTAL]]*Tabela1[[#This Row],[ACABAMENTO]]</f>
        <v>0</v>
      </c>
      <c r="AW767" s="28">
        <f>Tabela1[[#This Row],[PESO TOTAL]]*Tabela1[[#This Row],[PRONTO ACABADO]]</f>
        <v>0</v>
      </c>
      <c r="AX767" s="28">
        <f>Tabela1[[#This Row],[PESO TOTAL]]*Tabela1[[#This Row],[EXPEDIÇÃO ]]</f>
        <v>0</v>
      </c>
      <c r="AY767" s="28" t="str">
        <f>Tabela1[[#This Row],[PEDIDO]]&amp;Tabela1[[#This Row],[PRODUTO]]</f>
        <v/>
      </c>
      <c r="AZ767" s="44">
        <f>IF(AF767="",0,IF(ISTEXT(AF767),H767*VALUE(SUBSTITUTE(AF767,"%",""))/100,H767*AF767))-Tabela1[[#This Row],[PRONTO ACABADO2]]</f>
        <v>0</v>
      </c>
      <c r="BA767" s="44">
        <f>IF(AG767="",0,IF(ISTEXT(AG767),H767*VALUE(SUBSTITUTE(AG767,"%",""))/100,H767*AG767))-Tabela1[[#This Row],[PESO EXPEDIDO2]]</f>
        <v>0</v>
      </c>
      <c r="BB767" s="44">
        <f t="shared" si="122"/>
        <v>0</v>
      </c>
      <c r="BC767" s="44">
        <f t="shared" si="123"/>
        <v>0</v>
      </c>
      <c r="BD767" s="44"/>
    </row>
    <row r="768" spans="1:56" ht="15.75" hidden="1" customHeight="1" x14ac:dyDescent="0.25">
      <c r="A768" s="6"/>
      <c r="B768" s="22"/>
      <c r="C768" s="7"/>
      <c r="D768" s="46"/>
      <c r="E768" s="7"/>
      <c r="F768" s="7"/>
      <c r="G768" s="44"/>
      <c r="H768" s="41">
        <f>Tabela1[[#This Row],[PESO UNI]]*Tabela1[[#This Row],[QTE]]</f>
        <v>0</v>
      </c>
      <c r="I768" s="7"/>
      <c r="J768" s="8"/>
      <c r="K768" s="8"/>
      <c r="L768" s="9"/>
      <c r="M768" s="10"/>
      <c r="N768" s="8"/>
      <c r="O768" s="12"/>
      <c r="P768" s="13"/>
      <c r="Q768" s="14">
        <f>Tabela1[[#This Row],[QTDE/ Fabricação]]-Tabela1[[#This Row],[QTE]]</f>
        <v>0</v>
      </c>
      <c r="R768" s="19">
        <f t="shared" si="118"/>
        <v>0</v>
      </c>
      <c r="S768" s="19">
        <f t="shared" si="117"/>
        <v>0</v>
      </c>
      <c r="T768" s="20">
        <f t="shared" si="119"/>
        <v>0</v>
      </c>
      <c r="U768" s="17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IFERROR(COUNTIF(#REF!,Tabela1[[#This Row],[Colunas5]]),"")</f>
        <v/>
      </c>
      <c r="X768" s="14">
        <f>Tabela1[[#This Row],[QIANTIDADE EXPEDIDA]]*Tabela1[[#This Row],[PESO UNI]]</f>
        <v>0</v>
      </c>
      <c r="Y768" s="14">
        <f t="shared" si="120"/>
        <v>0</v>
      </c>
      <c r="Z768" s="21">
        <f>Tabela1[[#This Row],[PESO TOTAL]]-Tabela1[[#This Row],[Peso Expedido]]</f>
        <v>0</v>
      </c>
      <c r="AA768" s="18"/>
      <c r="AB768" s="40"/>
      <c r="AC768" s="40"/>
      <c r="AD768" s="40"/>
      <c r="AE768" s="40"/>
      <c r="AF768" s="40"/>
      <c r="AG768" s="40"/>
      <c r="AH768" s="40"/>
      <c r="AI768" s="40" t="str">
        <f t="shared" si="116"/>
        <v>ok</v>
      </c>
      <c r="AJ768"/>
      <c r="AK768" t="str">
        <f>Tabela1[[#This Row],[Coluna1]]&amp;Tabela1[[#This Row],[PEDIDO]]</f>
        <v/>
      </c>
      <c r="AL768"/>
      <c r="AM768"/>
      <c r="AN768"/>
      <c r="AO768" t="str">
        <f t="shared" si="121"/>
        <v>/</v>
      </c>
      <c r="AP768" t="str">
        <f>Tabela1[[#This Row],[TAG]]&amp;Tabela1[[#This Row],[PEDIDO]]&amp;Tabela1[[#This Row],[PRODUTO]]</f>
        <v/>
      </c>
      <c r="AQ768" s="23" t="str">
        <f>Tabela1[[#This Row],[PRODUTO]]&amp;Tabela1[[#This Row],[TAG]]</f>
        <v/>
      </c>
      <c r="AR768" s="183">
        <f>Tabela1[[#This Row],[PESO TOTAL]]*Tabela1[[#This Row],[MATÉRIA PRIMA]]</f>
        <v>0</v>
      </c>
      <c r="AS768" s="28">
        <f>Tabela1[[#This Row],[PESO TOTAL]]*Tabela1[[#This Row],[PREPARAÇÃO ]]</f>
        <v>0</v>
      </c>
      <c r="AT768" s="28">
        <f>Tabela1[[#This Row],[PESO TOTAL]]*Tabela1[[#This Row],[CALDEIRARIA]]</f>
        <v>0</v>
      </c>
      <c r="AU768" s="28">
        <f>Tabela1[[#This Row],[PESO TOTAL]]*Tabela1[[#This Row],[SOLDA]]</f>
        <v>0</v>
      </c>
      <c r="AV768" s="28">
        <f>Tabela1[[#This Row],[PESO TOTAL]]*Tabela1[[#This Row],[ACABAMENTO]]</f>
        <v>0</v>
      </c>
      <c r="AW768" s="28">
        <f>Tabela1[[#This Row],[PESO TOTAL]]*Tabela1[[#This Row],[PRONTO ACABADO]]</f>
        <v>0</v>
      </c>
      <c r="AX768" s="28">
        <f>Tabela1[[#This Row],[PESO TOTAL]]*Tabela1[[#This Row],[EXPEDIÇÃO ]]</f>
        <v>0</v>
      </c>
      <c r="AY768" s="28" t="str">
        <f>Tabela1[[#This Row],[PEDIDO]]&amp;Tabela1[[#This Row],[PRODUTO]]</f>
        <v/>
      </c>
      <c r="AZ768" s="44">
        <f>IF(AF768="",0,IF(ISTEXT(AF768),H768*VALUE(SUBSTITUTE(AF768,"%",""))/100,H768*AF768))-Tabela1[[#This Row],[PRONTO ACABADO2]]</f>
        <v>0</v>
      </c>
      <c r="BA768" s="44">
        <f>IF(AG768="",0,IF(ISTEXT(AG768),H768*VALUE(SUBSTITUTE(AG768,"%",""))/100,H768*AG768))-Tabela1[[#This Row],[PESO EXPEDIDO2]]</f>
        <v>0</v>
      </c>
      <c r="BB768" s="44">
        <f t="shared" si="122"/>
        <v>0</v>
      </c>
      <c r="BC768" s="44">
        <f t="shared" si="123"/>
        <v>0</v>
      </c>
      <c r="BD768" s="44"/>
    </row>
    <row r="769" spans="1:56" ht="15.75" hidden="1" customHeight="1" x14ac:dyDescent="0.25">
      <c r="A769" s="6"/>
      <c r="B769" s="22"/>
      <c r="C769" s="7"/>
      <c r="D769" s="46"/>
      <c r="E769" s="7"/>
      <c r="F769" s="7"/>
      <c r="G769" s="44"/>
      <c r="H769" s="41">
        <f>Tabela1[[#This Row],[PESO UNI]]*Tabela1[[#This Row],[QTE]]</f>
        <v>0</v>
      </c>
      <c r="I769" s="7"/>
      <c r="J769" s="8"/>
      <c r="K769" s="8"/>
      <c r="L769" s="9"/>
      <c r="M769" s="10"/>
      <c r="N769" s="8"/>
      <c r="O769" s="12"/>
      <c r="P769" s="13"/>
      <c r="Q769" s="14">
        <f>Tabela1[[#This Row],[QTDE/ Fabricação]]-Tabela1[[#This Row],[QTE]]</f>
        <v>0</v>
      </c>
      <c r="R769" s="19">
        <f t="shared" si="118"/>
        <v>0</v>
      </c>
      <c r="S769" s="19">
        <f t="shared" si="117"/>
        <v>0</v>
      </c>
      <c r="T769" s="20">
        <f t="shared" si="119"/>
        <v>0</v>
      </c>
      <c r="U769" s="17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IFERROR(COUNTIF(#REF!,Tabela1[[#This Row],[Colunas5]]),"")</f>
        <v/>
      </c>
      <c r="X769" s="14">
        <f>Tabela1[[#This Row],[QIANTIDADE EXPEDIDA]]*Tabela1[[#This Row],[PESO UNI]]</f>
        <v>0</v>
      </c>
      <c r="Y769" s="14">
        <f t="shared" si="120"/>
        <v>0</v>
      </c>
      <c r="Z769" s="21">
        <f>Tabela1[[#This Row],[PESO TOTAL]]-Tabela1[[#This Row],[Peso Expedido]]</f>
        <v>0</v>
      </c>
      <c r="AA769" s="18"/>
      <c r="AB769" s="40"/>
      <c r="AC769" s="40"/>
      <c r="AD769" s="40"/>
      <c r="AE769" s="40"/>
      <c r="AF769" s="40"/>
      <c r="AG769" s="40"/>
      <c r="AH769" s="40"/>
      <c r="AI769" s="40" t="str">
        <f t="shared" si="116"/>
        <v>ok</v>
      </c>
      <c r="AJ769"/>
      <c r="AK769" t="str">
        <f>Tabela1[[#This Row],[Coluna1]]&amp;Tabela1[[#This Row],[PEDIDO]]</f>
        <v/>
      </c>
      <c r="AL769"/>
      <c r="AM769"/>
      <c r="AN769"/>
      <c r="AO769" t="str">
        <f t="shared" si="121"/>
        <v>/</v>
      </c>
      <c r="AP769" t="str">
        <f>Tabela1[[#This Row],[TAG]]&amp;Tabela1[[#This Row],[PEDIDO]]&amp;Tabela1[[#This Row],[PRODUTO]]</f>
        <v/>
      </c>
      <c r="AQ769" s="23" t="str">
        <f>Tabela1[[#This Row],[PRODUTO]]&amp;Tabela1[[#This Row],[TAG]]</f>
        <v/>
      </c>
      <c r="AR769" s="183">
        <f>Tabela1[[#This Row],[PESO TOTAL]]*Tabela1[[#This Row],[MATÉRIA PRIMA]]</f>
        <v>0</v>
      </c>
      <c r="AS769" s="28">
        <f>Tabela1[[#This Row],[PESO TOTAL]]*Tabela1[[#This Row],[PREPARAÇÃO ]]</f>
        <v>0</v>
      </c>
      <c r="AT769" s="28">
        <f>Tabela1[[#This Row],[PESO TOTAL]]*Tabela1[[#This Row],[CALDEIRARIA]]</f>
        <v>0</v>
      </c>
      <c r="AU769" s="28">
        <f>Tabela1[[#This Row],[PESO TOTAL]]*Tabela1[[#This Row],[SOLDA]]</f>
        <v>0</v>
      </c>
      <c r="AV769" s="28">
        <f>Tabela1[[#This Row],[PESO TOTAL]]*Tabela1[[#This Row],[ACABAMENTO]]</f>
        <v>0</v>
      </c>
      <c r="AW769" s="28">
        <f>Tabela1[[#This Row],[PESO TOTAL]]*Tabela1[[#This Row],[PRONTO ACABADO]]</f>
        <v>0</v>
      </c>
      <c r="AX769" s="28">
        <f>Tabela1[[#This Row],[PESO TOTAL]]*Tabela1[[#This Row],[EXPEDIÇÃO ]]</f>
        <v>0</v>
      </c>
      <c r="AY769" s="28" t="str">
        <f>Tabela1[[#This Row],[PEDIDO]]&amp;Tabela1[[#This Row],[PRODUTO]]</f>
        <v/>
      </c>
      <c r="AZ769" s="44">
        <f>IF(AF769="",0,IF(ISTEXT(AF769),H769*VALUE(SUBSTITUTE(AF769,"%",""))/100,H769*AF769))-Tabela1[[#This Row],[PRONTO ACABADO2]]</f>
        <v>0</v>
      </c>
      <c r="BA769" s="44">
        <f>IF(AG769="",0,IF(ISTEXT(AG769),H769*VALUE(SUBSTITUTE(AG769,"%",""))/100,H769*AG769))-Tabela1[[#This Row],[PESO EXPEDIDO2]]</f>
        <v>0</v>
      </c>
      <c r="BB769" s="44">
        <f t="shared" si="122"/>
        <v>0</v>
      </c>
      <c r="BC769" s="44">
        <f t="shared" si="123"/>
        <v>0</v>
      </c>
      <c r="BD769" s="44"/>
    </row>
    <row r="770" spans="1:56" ht="15.75" hidden="1" customHeight="1" x14ac:dyDescent="0.25">
      <c r="A770" s="6"/>
      <c r="B770" s="22"/>
      <c r="C770" s="7"/>
      <c r="D770" s="46"/>
      <c r="E770" s="7"/>
      <c r="F770" s="7"/>
      <c r="G770" s="44"/>
      <c r="H770" s="41">
        <f>Tabela1[[#This Row],[PESO UNI]]*Tabela1[[#This Row],[QTE]]</f>
        <v>0</v>
      </c>
      <c r="I770" s="7"/>
      <c r="J770" s="8"/>
      <c r="K770" s="8"/>
      <c r="L770" s="9"/>
      <c r="M770" s="10"/>
      <c r="N770" s="8"/>
      <c r="O770" s="12"/>
      <c r="P770" s="13"/>
      <c r="Q770" s="14">
        <f>Tabela1[[#This Row],[QTDE/ Fabricação]]-Tabela1[[#This Row],[QTE]]</f>
        <v>0</v>
      </c>
      <c r="R770" s="19">
        <f t="shared" si="118"/>
        <v>0</v>
      </c>
      <c r="S770" s="19">
        <f t="shared" si="117"/>
        <v>0</v>
      </c>
      <c r="T770" s="20">
        <f t="shared" si="119"/>
        <v>0</v>
      </c>
      <c r="U770" s="17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IFERROR(COUNTIF(#REF!,Tabela1[[#This Row],[Colunas5]]),"")</f>
        <v/>
      </c>
      <c r="X770" s="14">
        <f>Tabela1[[#This Row],[QIANTIDADE EXPEDIDA]]*Tabela1[[#This Row],[PESO UNI]]</f>
        <v>0</v>
      </c>
      <c r="Y770" s="14">
        <f t="shared" si="120"/>
        <v>0</v>
      </c>
      <c r="Z770" s="21">
        <f>Tabela1[[#This Row],[PESO TOTAL]]-Tabela1[[#This Row],[Peso Expedido]]</f>
        <v>0</v>
      </c>
      <c r="AA770" s="18"/>
      <c r="AB770" s="40"/>
      <c r="AC770" s="40"/>
      <c r="AD770" s="40"/>
      <c r="AE770" s="40"/>
      <c r="AF770" s="40"/>
      <c r="AG770" s="40"/>
      <c r="AH770" s="40"/>
      <c r="AI770" s="40" t="str">
        <f t="shared" si="116"/>
        <v>ok</v>
      </c>
      <c r="AJ770"/>
      <c r="AK770" t="str">
        <f>Tabela1[[#This Row],[Coluna1]]&amp;Tabela1[[#This Row],[PEDIDO]]</f>
        <v/>
      </c>
      <c r="AL770"/>
      <c r="AM770"/>
      <c r="AN770"/>
      <c r="AO770" t="str">
        <f t="shared" si="121"/>
        <v>/</v>
      </c>
      <c r="AP770" t="str">
        <f>Tabela1[[#This Row],[TAG]]&amp;Tabela1[[#This Row],[PEDIDO]]&amp;Tabela1[[#This Row],[PRODUTO]]</f>
        <v/>
      </c>
      <c r="AQ770" s="23" t="str">
        <f>Tabela1[[#This Row],[PRODUTO]]&amp;Tabela1[[#This Row],[TAG]]</f>
        <v/>
      </c>
      <c r="AR770" s="183">
        <f>Tabela1[[#This Row],[PESO TOTAL]]*Tabela1[[#This Row],[MATÉRIA PRIMA]]</f>
        <v>0</v>
      </c>
      <c r="AS770" s="28">
        <f>Tabela1[[#This Row],[PESO TOTAL]]*Tabela1[[#This Row],[PREPARAÇÃO ]]</f>
        <v>0</v>
      </c>
      <c r="AT770" s="28">
        <f>Tabela1[[#This Row],[PESO TOTAL]]*Tabela1[[#This Row],[CALDEIRARIA]]</f>
        <v>0</v>
      </c>
      <c r="AU770" s="28">
        <f>Tabela1[[#This Row],[PESO TOTAL]]*Tabela1[[#This Row],[SOLDA]]</f>
        <v>0</v>
      </c>
      <c r="AV770" s="28">
        <f>Tabela1[[#This Row],[PESO TOTAL]]*Tabela1[[#This Row],[ACABAMENTO]]</f>
        <v>0</v>
      </c>
      <c r="AW770" s="28">
        <f>Tabela1[[#This Row],[PESO TOTAL]]*Tabela1[[#This Row],[PRONTO ACABADO]]</f>
        <v>0</v>
      </c>
      <c r="AX770" s="28">
        <f>Tabela1[[#This Row],[PESO TOTAL]]*Tabela1[[#This Row],[EXPEDIÇÃO ]]</f>
        <v>0</v>
      </c>
      <c r="AY770" s="28" t="str">
        <f>Tabela1[[#This Row],[PEDIDO]]&amp;Tabela1[[#This Row],[PRODUTO]]</f>
        <v/>
      </c>
      <c r="AZ770" s="44">
        <f>IF(AF770="",0,IF(ISTEXT(AF770),H770*VALUE(SUBSTITUTE(AF770,"%",""))/100,H770*AF770))-Tabela1[[#This Row],[PRONTO ACABADO2]]</f>
        <v>0</v>
      </c>
      <c r="BA770" s="44">
        <f>IF(AG770="",0,IF(ISTEXT(AG770),H770*VALUE(SUBSTITUTE(AG770,"%",""))/100,H770*AG770))-Tabela1[[#This Row],[PESO EXPEDIDO2]]</f>
        <v>0</v>
      </c>
      <c r="BB770" s="44">
        <f t="shared" si="122"/>
        <v>0</v>
      </c>
      <c r="BC770" s="44">
        <f t="shared" si="123"/>
        <v>0</v>
      </c>
      <c r="BD770" s="44"/>
    </row>
    <row r="771" spans="1:56" ht="15.75" hidden="1" customHeight="1" x14ac:dyDescent="0.25">
      <c r="A771" s="6"/>
      <c r="B771" s="22"/>
      <c r="C771" s="7"/>
      <c r="D771" s="46"/>
      <c r="E771" s="7"/>
      <c r="F771" s="7"/>
      <c r="G771" s="44"/>
      <c r="H771" s="41">
        <f>Tabela1[[#This Row],[PESO UNI]]*Tabela1[[#This Row],[QTE]]</f>
        <v>0</v>
      </c>
      <c r="I771" s="7"/>
      <c r="J771" s="8"/>
      <c r="K771" s="8"/>
      <c r="L771" s="9"/>
      <c r="M771" s="10"/>
      <c r="N771" s="8"/>
      <c r="O771" s="12"/>
      <c r="P771" s="13"/>
      <c r="Q771" s="14">
        <f>Tabela1[[#This Row],[QTDE/ Fabricação]]-Tabela1[[#This Row],[QTE]]</f>
        <v>0</v>
      </c>
      <c r="R771" s="19">
        <f t="shared" si="118"/>
        <v>0</v>
      </c>
      <c r="S771" s="19">
        <f t="shared" si="117"/>
        <v>0</v>
      </c>
      <c r="T771" s="20">
        <f t="shared" si="119"/>
        <v>0</v>
      </c>
      <c r="U771" s="17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IFERROR(COUNTIF(#REF!,Tabela1[[#This Row],[Colunas5]]),"")</f>
        <v/>
      </c>
      <c r="X771" s="14">
        <f>Tabela1[[#This Row],[QIANTIDADE EXPEDIDA]]*Tabela1[[#This Row],[PESO UNI]]</f>
        <v>0</v>
      </c>
      <c r="Y771" s="14">
        <f t="shared" si="120"/>
        <v>0</v>
      </c>
      <c r="Z771" s="21">
        <f>Tabela1[[#This Row],[PESO TOTAL]]-Tabela1[[#This Row],[Peso Expedido]]</f>
        <v>0</v>
      </c>
      <c r="AA771" s="18"/>
      <c r="AB771" s="40"/>
      <c r="AC771" s="40"/>
      <c r="AD771" s="40"/>
      <c r="AE771" s="40"/>
      <c r="AF771" s="40"/>
      <c r="AG771" s="40"/>
      <c r="AH771" s="40"/>
      <c r="AI771" s="40" t="str">
        <f t="shared" si="116"/>
        <v>ok</v>
      </c>
      <c r="AJ771"/>
      <c r="AK771" t="str">
        <f>Tabela1[[#This Row],[Coluna1]]&amp;Tabela1[[#This Row],[PEDIDO]]</f>
        <v/>
      </c>
      <c r="AL771"/>
      <c r="AM771"/>
      <c r="AN771"/>
      <c r="AO771" t="str">
        <f t="shared" si="121"/>
        <v>/</v>
      </c>
      <c r="AP771" t="str">
        <f>Tabela1[[#This Row],[TAG]]&amp;Tabela1[[#This Row],[PEDIDO]]&amp;Tabela1[[#This Row],[PRODUTO]]</f>
        <v/>
      </c>
      <c r="AQ771" s="23" t="str">
        <f>Tabela1[[#This Row],[PRODUTO]]&amp;Tabela1[[#This Row],[TAG]]</f>
        <v/>
      </c>
      <c r="AR771" s="183">
        <f>Tabela1[[#This Row],[PESO TOTAL]]*Tabela1[[#This Row],[MATÉRIA PRIMA]]</f>
        <v>0</v>
      </c>
      <c r="AS771" s="28">
        <f>Tabela1[[#This Row],[PESO TOTAL]]*Tabela1[[#This Row],[PREPARAÇÃO ]]</f>
        <v>0</v>
      </c>
      <c r="AT771" s="28">
        <f>Tabela1[[#This Row],[PESO TOTAL]]*Tabela1[[#This Row],[CALDEIRARIA]]</f>
        <v>0</v>
      </c>
      <c r="AU771" s="28">
        <f>Tabela1[[#This Row],[PESO TOTAL]]*Tabela1[[#This Row],[SOLDA]]</f>
        <v>0</v>
      </c>
      <c r="AV771" s="28">
        <f>Tabela1[[#This Row],[PESO TOTAL]]*Tabela1[[#This Row],[ACABAMENTO]]</f>
        <v>0</v>
      </c>
      <c r="AW771" s="28">
        <f>Tabela1[[#This Row],[PESO TOTAL]]*Tabela1[[#This Row],[PRONTO ACABADO]]</f>
        <v>0</v>
      </c>
      <c r="AX771" s="28">
        <f>Tabela1[[#This Row],[PESO TOTAL]]*Tabela1[[#This Row],[EXPEDIÇÃO ]]</f>
        <v>0</v>
      </c>
      <c r="AY771" s="28" t="str">
        <f>Tabela1[[#This Row],[PEDIDO]]&amp;Tabela1[[#This Row],[PRODUTO]]</f>
        <v/>
      </c>
      <c r="AZ771" s="44">
        <f>IF(AF771="",0,IF(ISTEXT(AF771),H771*VALUE(SUBSTITUTE(AF771,"%",""))/100,H771*AF771))-Tabela1[[#This Row],[PRONTO ACABADO2]]</f>
        <v>0</v>
      </c>
      <c r="BA771" s="44">
        <f>IF(AG771="",0,IF(ISTEXT(AG771),H771*VALUE(SUBSTITUTE(AG771,"%",""))/100,H771*AG771))-Tabela1[[#This Row],[PESO EXPEDIDO2]]</f>
        <v>0</v>
      </c>
      <c r="BB771" s="44">
        <f t="shared" si="122"/>
        <v>0</v>
      </c>
      <c r="BC771" s="44">
        <f t="shared" si="123"/>
        <v>0</v>
      </c>
      <c r="BD771" s="44"/>
    </row>
    <row r="772" spans="1:56" ht="15.75" hidden="1" customHeight="1" x14ac:dyDescent="0.25">
      <c r="A772" s="6"/>
      <c r="B772" s="22"/>
      <c r="C772" s="7"/>
      <c r="D772" s="46"/>
      <c r="E772" s="7"/>
      <c r="F772" s="7"/>
      <c r="G772" s="44"/>
      <c r="H772" s="41">
        <f>Tabela1[[#This Row],[PESO UNI]]*Tabela1[[#This Row],[QTE]]</f>
        <v>0</v>
      </c>
      <c r="I772" s="7"/>
      <c r="J772" s="8"/>
      <c r="K772" s="8"/>
      <c r="L772" s="9"/>
      <c r="M772" s="10"/>
      <c r="N772" s="8"/>
      <c r="O772" s="12"/>
      <c r="P772" s="13"/>
      <c r="Q772" s="14">
        <f>Tabela1[[#This Row],[QTDE/ Fabricação]]-Tabela1[[#This Row],[QTE]]</f>
        <v>0</v>
      </c>
      <c r="R772" s="19">
        <f t="shared" si="118"/>
        <v>0</v>
      </c>
      <c r="S772" s="19">
        <f t="shared" si="117"/>
        <v>0</v>
      </c>
      <c r="T772" s="20">
        <f t="shared" si="119"/>
        <v>0</v>
      </c>
      <c r="U772" s="17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IFERROR(COUNTIF(#REF!,Tabela1[[#This Row],[Colunas5]]),"")</f>
        <v/>
      </c>
      <c r="X772" s="14">
        <f>Tabela1[[#This Row],[QIANTIDADE EXPEDIDA]]*Tabela1[[#This Row],[PESO UNI]]</f>
        <v>0</v>
      </c>
      <c r="Y772" s="14">
        <f t="shared" si="120"/>
        <v>0</v>
      </c>
      <c r="Z772" s="21">
        <f>Tabela1[[#This Row],[PESO TOTAL]]-Tabela1[[#This Row],[Peso Expedido]]</f>
        <v>0</v>
      </c>
      <c r="AA772" s="18"/>
      <c r="AB772" s="40"/>
      <c r="AC772" s="40"/>
      <c r="AD772" s="40"/>
      <c r="AE772" s="40"/>
      <c r="AF772" s="40"/>
      <c r="AG772" s="40"/>
      <c r="AH772" s="40"/>
      <c r="AI772" s="40" t="str">
        <f t="shared" si="116"/>
        <v>ok</v>
      </c>
      <c r="AJ772"/>
      <c r="AK772" t="str">
        <f>Tabela1[[#This Row],[Coluna1]]&amp;Tabela1[[#This Row],[PEDIDO]]</f>
        <v/>
      </c>
      <c r="AL772"/>
      <c r="AM772"/>
      <c r="AN772"/>
      <c r="AO772" t="str">
        <f t="shared" si="121"/>
        <v>/</v>
      </c>
      <c r="AP772" t="str">
        <f>Tabela1[[#This Row],[TAG]]&amp;Tabela1[[#This Row],[PEDIDO]]&amp;Tabela1[[#This Row],[PRODUTO]]</f>
        <v/>
      </c>
      <c r="AQ772" s="23" t="str">
        <f>Tabela1[[#This Row],[PRODUTO]]&amp;Tabela1[[#This Row],[TAG]]</f>
        <v/>
      </c>
      <c r="AR772" s="183">
        <f>Tabela1[[#This Row],[PESO TOTAL]]*Tabela1[[#This Row],[MATÉRIA PRIMA]]</f>
        <v>0</v>
      </c>
      <c r="AS772" s="28">
        <f>Tabela1[[#This Row],[PESO TOTAL]]*Tabela1[[#This Row],[PREPARAÇÃO ]]</f>
        <v>0</v>
      </c>
      <c r="AT772" s="28">
        <f>Tabela1[[#This Row],[PESO TOTAL]]*Tabela1[[#This Row],[CALDEIRARIA]]</f>
        <v>0</v>
      </c>
      <c r="AU772" s="28">
        <f>Tabela1[[#This Row],[PESO TOTAL]]*Tabela1[[#This Row],[SOLDA]]</f>
        <v>0</v>
      </c>
      <c r="AV772" s="28">
        <f>Tabela1[[#This Row],[PESO TOTAL]]*Tabela1[[#This Row],[ACABAMENTO]]</f>
        <v>0</v>
      </c>
      <c r="AW772" s="28">
        <f>Tabela1[[#This Row],[PESO TOTAL]]*Tabela1[[#This Row],[PRONTO ACABADO]]</f>
        <v>0</v>
      </c>
      <c r="AX772" s="28">
        <f>Tabela1[[#This Row],[PESO TOTAL]]*Tabela1[[#This Row],[EXPEDIÇÃO ]]</f>
        <v>0</v>
      </c>
      <c r="AY772" s="28" t="str">
        <f>Tabela1[[#This Row],[PEDIDO]]&amp;Tabela1[[#This Row],[PRODUTO]]</f>
        <v/>
      </c>
      <c r="AZ772" s="44">
        <f>IF(AF772="",0,IF(ISTEXT(AF772),H772*VALUE(SUBSTITUTE(AF772,"%",""))/100,H772*AF772))-Tabela1[[#This Row],[PRONTO ACABADO2]]</f>
        <v>0</v>
      </c>
      <c r="BA772" s="44">
        <f>IF(AG772="",0,IF(ISTEXT(AG772),H772*VALUE(SUBSTITUTE(AG772,"%",""))/100,H772*AG772))-Tabela1[[#This Row],[PESO EXPEDIDO2]]</f>
        <v>0</v>
      </c>
      <c r="BB772" s="44">
        <f t="shared" si="122"/>
        <v>0</v>
      </c>
      <c r="BC772" s="44">
        <f t="shared" si="123"/>
        <v>0</v>
      </c>
      <c r="BD772" s="44"/>
    </row>
    <row r="773" spans="1:56" ht="15.75" hidden="1" customHeight="1" x14ac:dyDescent="0.25">
      <c r="A773" s="6"/>
      <c r="B773" s="22"/>
      <c r="C773" s="7"/>
      <c r="D773" s="46"/>
      <c r="E773" s="7"/>
      <c r="F773" s="7"/>
      <c r="G773" s="44"/>
      <c r="H773" s="41">
        <f>Tabela1[[#This Row],[PESO UNI]]*Tabela1[[#This Row],[QTE]]</f>
        <v>0</v>
      </c>
      <c r="I773" s="7"/>
      <c r="J773" s="8"/>
      <c r="K773" s="8"/>
      <c r="L773" s="9"/>
      <c r="M773" s="10"/>
      <c r="N773" s="8"/>
      <c r="O773" s="12"/>
      <c r="P773" s="13"/>
      <c r="Q773" s="14">
        <f>Tabela1[[#This Row],[QTDE/ Fabricação]]-Tabela1[[#This Row],[QTE]]</f>
        <v>0</v>
      </c>
      <c r="R773" s="19">
        <f t="shared" si="118"/>
        <v>0</v>
      </c>
      <c r="S773" s="19">
        <f t="shared" si="117"/>
        <v>0</v>
      </c>
      <c r="T773" s="20">
        <f t="shared" si="119"/>
        <v>0</v>
      </c>
      <c r="U773" s="17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IFERROR(COUNTIF(#REF!,Tabela1[[#This Row],[Colunas5]]),"")</f>
        <v/>
      </c>
      <c r="X773" s="14">
        <f>Tabela1[[#This Row],[QIANTIDADE EXPEDIDA]]*Tabela1[[#This Row],[PESO UNI]]</f>
        <v>0</v>
      </c>
      <c r="Y773" s="14">
        <f t="shared" si="120"/>
        <v>0</v>
      </c>
      <c r="Z773" s="21">
        <f>Tabela1[[#This Row],[PESO TOTAL]]-Tabela1[[#This Row],[Peso Expedido]]</f>
        <v>0</v>
      </c>
      <c r="AA773" s="18"/>
      <c r="AB773" s="40"/>
      <c r="AC773" s="40"/>
      <c r="AD773" s="40"/>
      <c r="AE773" s="40"/>
      <c r="AF773" s="40"/>
      <c r="AG773" s="40"/>
      <c r="AH773" s="40"/>
      <c r="AI773" s="40" t="str">
        <f t="shared" si="116"/>
        <v>ok</v>
      </c>
      <c r="AJ773"/>
      <c r="AK773" t="str">
        <f>Tabela1[[#This Row],[Coluna1]]&amp;Tabela1[[#This Row],[PEDIDO]]</f>
        <v/>
      </c>
      <c r="AL773"/>
      <c r="AM773"/>
      <c r="AN773"/>
      <c r="AO773" t="str">
        <f t="shared" si="121"/>
        <v>/</v>
      </c>
      <c r="AP773" t="str">
        <f>Tabela1[[#This Row],[TAG]]&amp;Tabela1[[#This Row],[PEDIDO]]&amp;Tabela1[[#This Row],[PRODUTO]]</f>
        <v/>
      </c>
      <c r="AQ773" s="23" t="str">
        <f>Tabela1[[#This Row],[PRODUTO]]&amp;Tabela1[[#This Row],[TAG]]</f>
        <v/>
      </c>
      <c r="AR773" s="183">
        <f>Tabela1[[#This Row],[PESO TOTAL]]*Tabela1[[#This Row],[MATÉRIA PRIMA]]</f>
        <v>0</v>
      </c>
      <c r="AS773" s="28">
        <f>Tabela1[[#This Row],[PESO TOTAL]]*Tabela1[[#This Row],[PREPARAÇÃO ]]</f>
        <v>0</v>
      </c>
      <c r="AT773" s="28">
        <f>Tabela1[[#This Row],[PESO TOTAL]]*Tabela1[[#This Row],[CALDEIRARIA]]</f>
        <v>0</v>
      </c>
      <c r="AU773" s="28">
        <f>Tabela1[[#This Row],[PESO TOTAL]]*Tabela1[[#This Row],[SOLDA]]</f>
        <v>0</v>
      </c>
      <c r="AV773" s="28">
        <f>Tabela1[[#This Row],[PESO TOTAL]]*Tabela1[[#This Row],[ACABAMENTO]]</f>
        <v>0</v>
      </c>
      <c r="AW773" s="28">
        <f>Tabela1[[#This Row],[PESO TOTAL]]*Tabela1[[#This Row],[PRONTO ACABADO]]</f>
        <v>0</v>
      </c>
      <c r="AX773" s="28">
        <f>Tabela1[[#This Row],[PESO TOTAL]]*Tabela1[[#This Row],[EXPEDIÇÃO ]]</f>
        <v>0</v>
      </c>
      <c r="AY773" s="28" t="str">
        <f>Tabela1[[#This Row],[PEDIDO]]&amp;Tabela1[[#This Row],[PRODUTO]]</f>
        <v/>
      </c>
      <c r="AZ773" s="44">
        <f>IF(AF773="",0,IF(ISTEXT(AF773),H773*VALUE(SUBSTITUTE(AF773,"%",""))/100,H773*AF773))-Tabela1[[#This Row],[PRONTO ACABADO2]]</f>
        <v>0</v>
      </c>
      <c r="BA773" s="44">
        <f>IF(AG773="",0,IF(ISTEXT(AG773),H773*VALUE(SUBSTITUTE(AG773,"%",""))/100,H773*AG773))-Tabela1[[#This Row],[PESO EXPEDIDO2]]</f>
        <v>0</v>
      </c>
      <c r="BB773" s="44">
        <f t="shared" si="122"/>
        <v>0</v>
      </c>
      <c r="BC773" s="44">
        <f t="shared" si="123"/>
        <v>0</v>
      </c>
      <c r="BD773" s="44"/>
    </row>
    <row r="774" spans="1:56" ht="15.75" hidden="1" customHeight="1" x14ac:dyDescent="0.25">
      <c r="A774" s="6"/>
      <c r="B774" s="22"/>
      <c r="C774" s="7"/>
      <c r="D774" s="46"/>
      <c r="E774" s="7"/>
      <c r="F774" s="7"/>
      <c r="G774" s="44"/>
      <c r="H774" s="41">
        <f>Tabela1[[#This Row],[PESO UNI]]*Tabela1[[#This Row],[QTE]]</f>
        <v>0</v>
      </c>
      <c r="I774" s="7"/>
      <c r="J774" s="8"/>
      <c r="K774" s="8"/>
      <c r="L774" s="9"/>
      <c r="M774" s="10"/>
      <c r="N774" s="8"/>
      <c r="O774" s="12"/>
      <c r="P774" s="13"/>
      <c r="Q774" s="14">
        <f>Tabela1[[#This Row],[QTDE/ Fabricação]]-Tabela1[[#This Row],[QTE]]</f>
        <v>0</v>
      </c>
      <c r="R774" s="19">
        <f t="shared" si="118"/>
        <v>0</v>
      </c>
      <c r="S774" s="19">
        <f t="shared" si="117"/>
        <v>0</v>
      </c>
      <c r="T774" s="20">
        <f t="shared" si="119"/>
        <v>0</v>
      </c>
      <c r="U774" s="17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IFERROR(COUNTIF(#REF!,Tabela1[[#This Row],[Colunas5]]),"")</f>
        <v/>
      </c>
      <c r="X774" s="14">
        <f>Tabela1[[#This Row],[QIANTIDADE EXPEDIDA]]*Tabela1[[#This Row],[PESO UNI]]</f>
        <v>0</v>
      </c>
      <c r="Y774" s="14">
        <f t="shared" si="120"/>
        <v>0</v>
      </c>
      <c r="Z774" s="21">
        <f>Tabela1[[#This Row],[PESO TOTAL]]-Tabela1[[#This Row],[Peso Expedido]]</f>
        <v>0</v>
      </c>
      <c r="AA774" s="18"/>
      <c r="AB774" s="40"/>
      <c r="AC774" s="40"/>
      <c r="AD774" s="40"/>
      <c r="AE774" s="40"/>
      <c r="AF774" s="40"/>
      <c r="AG774" s="40"/>
      <c r="AH774" s="40"/>
      <c r="AI774" s="40" t="str">
        <f t="shared" si="116"/>
        <v>ok</v>
      </c>
      <c r="AJ774"/>
      <c r="AK774" t="str">
        <f>Tabela1[[#This Row],[Coluna1]]&amp;Tabela1[[#This Row],[PEDIDO]]</f>
        <v/>
      </c>
      <c r="AL774"/>
      <c r="AM774"/>
      <c r="AN774"/>
      <c r="AO774" t="str">
        <f t="shared" si="121"/>
        <v>/</v>
      </c>
      <c r="AP774" t="str">
        <f>Tabela1[[#This Row],[TAG]]&amp;Tabela1[[#This Row],[PEDIDO]]&amp;Tabela1[[#This Row],[PRODUTO]]</f>
        <v/>
      </c>
      <c r="AQ774" s="23" t="str">
        <f>Tabela1[[#This Row],[PRODUTO]]&amp;Tabela1[[#This Row],[TAG]]</f>
        <v/>
      </c>
      <c r="AR774" s="183">
        <f>Tabela1[[#This Row],[PESO TOTAL]]*Tabela1[[#This Row],[MATÉRIA PRIMA]]</f>
        <v>0</v>
      </c>
      <c r="AS774" s="28">
        <f>Tabela1[[#This Row],[PESO TOTAL]]*Tabela1[[#This Row],[PREPARAÇÃO ]]</f>
        <v>0</v>
      </c>
      <c r="AT774" s="28">
        <f>Tabela1[[#This Row],[PESO TOTAL]]*Tabela1[[#This Row],[CALDEIRARIA]]</f>
        <v>0</v>
      </c>
      <c r="AU774" s="28">
        <f>Tabela1[[#This Row],[PESO TOTAL]]*Tabela1[[#This Row],[SOLDA]]</f>
        <v>0</v>
      </c>
      <c r="AV774" s="28">
        <f>Tabela1[[#This Row],[PESO TOTAL]]*Tabela1[[#This Row],[ACABAMENTO]]</f>
        <v>0</v>
      </c>
      <c r="AW774" s="28">
        <f>Tabela1[[#This Row],[PESO TOTAL]]*Tabela1[[#This Row],[PRONTO ACABADO]]</f>
        <v>0</v>
      </c>
      <c r="AX774" s="28">
        <f>Tabela1[[#This Row],[PESO TOTAL]]*Tabela1[[#This Row],[EXPEDIÇÃO ]]</f>
        <v>0</v>
      </c>
      <c r="AY774" s="28" t="str">
        <f>Tabela1[[#This Row],[PEDIDO]]&amp;Tabela1[[#This Row],[PRODUTO]]</f>
        <v/>
      </c>
      <c r="AZ774" s="44">
        <f>IF(AF774="",0,IF(ISTEXT(AF774),H774*VALUE(SUBSTITUTE(AF774,"%",""))/100,H774*AF774))-Tabela1[[#This Row],[PRONTO ACABADO2]]</f>
        <v>0</v>
      </c>
      <c r="BA774" s="44">
        <f>IF(AG774="",0,IF(ISTEXT(AG774),H774*VALUE(SUBSTITUTE(AG774,"%",""))/100,H774*AG774))-Tabela1[[#This Row],[PESO EXPEDIDO2]]</f>
        <v>0</v>
      </c>
      <c r="BB774" s="44">
        <f t="shared" si="122"/>
        <v>0</v>
      </c>
      <c r="BC774" s="44">
        <f t="shared" si="123"/>
        <v>0</v>
      </c>
      <c r="BD774" s="44"/>
    </row>
    <row r="775" spans="1:56" ht="15.75" hidden="1" customHeight="1" x14ac:dyDescent="0.25">
      <c r="A775" s="6"/>
      <c r="B775" s="22"/>
      <c r="C775" s="7"/>
      <c r="D775" s="46"/>
      <c r="E775" s="7"/>
      <c r="F775" s="7"/>
      <c r="G775" s="44"/>
      <c r="H775" s="41">
        <f>Tabela1[[#This Row],[PESO UNI]]*Tabela1[[#This Row],[QTE]]</f>
        <v>0</v>
      </c>
      <c r="I775" s="7"/>
      <c r="J775" s="8"/>
      <c r="K775" s="8"/>
      <c r="L775" s="9"/>
      <c r="M775" s="10"/>
      <c r="N775" s="8"/>
      <c r="O775" s="12"/>
      <c r="P775" s="13"/>
      <c r="Q775" s="14">
        <f>Tabela1[[#This Row],[QTDE/ Fabricação]]-Tabela1[[#This Row],[QTE]]</f>
        <v>0</v>
      </c>
      <c r="R775" s="19">
        <f t="shared" si="118"/>
        <v>0</v>
      </c>
      <c r="S775" s="19">
        <f t="shared" si="117"/>
        <v>0</v>
      </c>
      <c r="T775" s="20">
        <f t="shared" si="119"/>
        <v>0</v>
      </c>
      <c r="U775" s="17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IFERROR(COUNTIF(#REF!,Tabela1[[#This Row],[Colunas5]]),"")</f>
        <v/>
      </c>
      <c r="X775" s="14">
        <f>Tabela1[[#This Row],[QIANTIDADE EXPEDIDA]]*Tabela1[[#This Row],[PESO UNI]]</f>
        <v>0</v>
      </c>
      <c r="Y775" s="14">
        <f t="shared" si="120"/>
        <v>0</v>
      </c>
      <c r="Z775" s="21">
        <f>Tabela1[[#This Row],[PESO TOTAL]]-Tabela1[[#This Row],[Peso Expedido]]</f>
        <v>0</v>
      </c>
      <c r="AA775" s="18"/>
      <c r="AB775" s="40"/>
      <c r="AC775" s="40"/>
      <c r="AD775" s="40"/>
      <c r="AE775" s="40"/>
      <c r="AF775" s="40"/>
      <c r="AG775" s="40"/>
      <c r="AH775" s="40"/>
      <c r="AI775" s="40" t="str">
        <f t="shared" si="116"/>
        <v>ok</v>
      </c>
      <c r="AJ775"/>
      <c r="AK775" t="str">
        <f>Tabela1[[#This Row],[Coluna1]]&amp;Tabela1[[#This Row],[PEDIDO]]</f>
        <v/>
      </c>
      <c r="AL775"/>
      <c r="AM775"/>
      <c r="AN775"/>
      <c r="AO775" t="str">
        <f t="shared" si="121"/>
        <v>/</v>
      </c>
      <c r="AP775" t="str">
        <f>Tabela1[[#This Row],[TAG]]&amp;Tabela1[[#This Row],[PEDIDO]]&amp;Tabela1[[#This Row],[PRODUTO]]</f>
        <v/>
      </c>
      <c r="AQ775" s="23" t="str">
        <f>Tabela1[[#This Row],[PRODUTO]]&amp;Tabela1[[#This Row],[TAG]]</f>
        <v/>
      </c>
      <c r="AR775" s="183">
        <f>Tabela1[[#This Row],[PESO TOTAL]]*Tabela1[[#This Row],[MATÉRIA PRIMA]]</f>
        <v>0</v>
      </c>
      <c r="AS775" s="28">
        <f>Tabela1[[#This Row],[PESO TOTAL]]*Tabela1[[#This Row],[PREPARAÇÃO ]]</f>
        <v>0</v>
      </c>
      <c r="AT775" s="28">
        <f>Tabela1[[#This Row],[PESO TOTAL]]*Tabela1[[#This Row],[CALDEIRARIA]]</f>
        <v>0</v>
      </c>
      <c r="AU775" s="28">
        <f>Tabela1[[#This Row],[PESO TOTAL]]*Tabela1[[#This Row],[SOLDA]]</f>
        <v>0</v>
      </c>
      <c r="AV775" s="28">
        <f>Tabela1[[#This Row],[PESO TOTAL]]*Tabela1[[#This Row],[ACABAMENTO]]</f>
        <v>0</v>
      </c>
      <c r="AW775" s="28">
        <f>Tabela1[[#This Row],[PESO TOTAL]]*Tabela1[[#This Row],[PRONTO ACABADO]]</f>
        <v>0</v>
      </c>
      <c r="AX775" s="28">
        <f>Tabela1[[#This Row],[PESO TOTAL]]*Tabela1[[#This Row],[EXPEDIÇÃO ]]</f>
        <v>0</v>
      </c>
      <c r="AY775" s="28" t="str">
        <f>Tabela1[[#This Row],[PEDIDO]]&amp;Tabela1[[#This Row],[PRODUTO]]</f>
        <v/>
      </c>
      <c r="AZ775" s="44">
        <f>IF(AF775="",0,IF(ISTEXT(AF775),H775*VALUE(SUBSTITUTE(AF775,"%",""))/100,H775*AF775))-Tabela1[[#This Row],[PRONTO ACABADO2]]</f>
        <v>0</v>
      </c>
      <c r="BA775" s="44">
        <f>IF(AG775="",0,IF(ISTEXT(AG775),H775*VALUE(SUBSTITUTE(AG775,"%",""))/100,H775*AG775))-Tabela1[[#This Row],[PESO EXPEDIDO2]]</f>
        <v>0</v>
      </c>
      <c r="BB775" s="44">
        <f t="shared" si="122"/>
        <v>0</v>
      </c>
      <c r="BC775" s="44">
        <f t="shared" si="123"/>
        <v>0</v>
      </c>
      <c r="BD775" s="44"/>
    </row>
    <row r="776" spans="1:56" ht="15.75" hidden="1" customHeight="1" x14ac:dyDescent="0.25">
      <c r="A776" s="6"/>
      <c r="B776" s="22"/>
      <c r="C776" s="7"/>
      <c r="D776" s="46"/>
      <c r="E776" s="7"/>
      <c r="F776" s="7"/>
      <c r="G776" s="44"/>
      <c r="H776" s="41">
        <f>Tabela1[[#This Row],[PESO UNI]]*Tabela1[[#This Row],[QTE]]</f>
        <v>0</v>
      </c>
      <c r="I776" s="7"/>
      <c r="J776" s="8"/>
      <c r="K776" s="8"/>
      <c r="L776" s="9"/>
      <c r="M776" s="10"/>
      <c r="N776" s="8"/>
      <c r="O776" s="12"/>
      <c r="P776" s="13"/>
      <c r="Q776" s="14">
        <f>Tabela1[[#This Row],[QTDE/ Fabricação]]-Tabela1[[#This Row],[QTE]]</f>
        <v>0</v>
      </c>
      <c r="R776" s="19">
        <f t="shared" si="118"/>
        <v>0</v>
      </c>
      <c r="S776" s="19">
        <f t="shared" si="117"/>
        <v>0</v>
      </c>
      <c r="T776" s="20">
        <f t="shared" si="119"/>
        <v>0</v>
      </c>
      <c r="U776" s="17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IFERROR(COUNTIF(#REF!,Tabela1[[#This Row],[Colunas5]]),"")</f>
        <v/>
      </c>
      <c r="X776" s="14">
        <f>Tabela1[[#This Row],[QIANTIDADE EXPEDIDA]]*Tabela1[[#This Row],[PESO UNI]]</f>
        <v>0</v>
      </c>
      <c r="Y776" s="14">
        <f t="shared" si="120"/>
        <v>0</v>
      </c>
      <c r="Z776" s="21">
        <f>Tabela1[[#This Row],[PESO TOTAL]]-Tabela1[[#This Row],[Peso Expedido]]</f>
        <v>0</v>
      </c>
      <c r="AA776" s="18"/>
      <c r="AB776" s="40"/>
      <c r="AC776" s="40"/>
      <c r="AD776" s="40"/>
      <c r="AE776" s="40"/>
      <c r="AF776" s="40"/>
      <c r="AG776" s="40"/>
      <c r="AH776" s="40"/>
      <c r="AI776" s="40" t="str">
        <f t="shared" si="116"/>
        <v>ok</v>
      </c>
      <c r="AJ776"/>
      <c r="AK776" t="str">
        <f>Tabela1[[#This Row],[Coluna1]]&amp;Tabela1[[#This Row],[PEDIDO]]</f>
        <v/>
      </c>
      <c r="AL776"/>
      <c r="AM776"/>
      <c r="AN776"/>
      <c r="AO776" t="str">
        <f t="shared" si="121"/>
        <v>/</v>
      </c>
      <c r="AP776" t="str">
        <f>Tabela1[[#This Row],[TAG]]&amp;Tabela1[[#This Row],[PEDIDO]]&amp;Tabela1[[#This Row],[PRODUTO]]</f>
        <v/>
      </c>
      <c r="AQ776" s="23" t="str">
        <f>Tabela1[[#This Row],[PRODUTO]]&amp;Tabela1[[#This Row],[TAG]]</f>
        <v/>
      </c>
      <c r="AR776" s="183">
        <f>Tabela1[[#This Row],[PESO TOTAL]]*Tabela1[[#This Row],[MATÉRIA PRIMA]]</f>
        <v>0</v>
      </c>
      <c r="AS776" s="28">
        <f>Tabela1[[#This Row],[PESO TOTAL]]*Tabela1[[#This Row],[PREPARAÇÃO ]]</f>
        <v>0</v>
      </c>
      <c r="AT776" s="28">
        <f>Tabela1[[#This Row],[PESO TOTAL]]*Tabela1[[#This Row],[CALDEIRARIA]]</f>
        <v>0</v>
      </c>
      <c r="AU776" s="28">
        <f>Tabela1[[#This Row],[PESO TOTAL]]*Tabela1[[#This Row],[SOLDA]]</f>
        <v>0</v>
      </c>
      <c r="AV776" s="28">
        <f>Tabela1[[#This Row],[PESO TOTAL]]*Tabela1[[#This Row],[ACABAMENTO]]</f>
        <v>0</v>
      </c>
      <c r="AW776" s="28">
        <f>Tabela1[[#This Row],[PESO TOTAL]]*Tabela1[[#This Row],[PRONTO ACABADO]]</f>
        <v>0</v>
      </c>
      <c r="AX776" s="28">
        <f>Tabela1[[#This Row],[PESO TOTAL]]*Tabela1[[#This Row],[EXPEDIÇÃO ]]</f>
        <v>0</v>
      </c>
      <c r="AY776" s="28" t="str">
        <f>Tabela1[[#This Row],[PEDIDO]]&amp;Tabela1[[#This Row],[PRODUTO]]</f>
        <v/>
      </c>
      <c r="AZ776" s="44">
        <f>IF(AF776="",0,IF(ISTEXT(AF776),H776*VALUE(SUBSTITUTE(AF776,"%",""))/100,H776*AF776))-Tabela1[[#This Row],[PRONTO ACABADO2]]</f>
        <v>0</v>
      </c>
      <c r="BA776" s="44">
        <f>IF(AG776="",0,IF(ISTEXT(AG776),H776*VALUE(SUBSTITUTE(AG776,"%",""))/100,H776*AG776))-Tabela1[[#This Row],[PESO EXPEDIDO2]]</f>
        <v>0</v>
      </c>
      <c r="BB776" s="44">
        <f t="shared" si="122"/>
        <v>0</v>
      </c>
      <c r="BC776" s="44">
        <f t="shared" si="123"/>
        <v>0</v>
      </c>
      <c r="BD776" s="44"/>
    </row>
    <row r="777" spans="1:56" ht="15.75" hidden="1" customHeight="1" x14ac:dyDescent="0.25">
      <c r="A777" s="6"/>
      <c r="B777" s="22"/>
      <c r="C777" s="7"/>
      <c r="D777" s="46"/>
      <c r="E777" s="7"/>
      <c r="F777" s="7"/>
      <c r="G777" s="44"/>
      <c r="H777" s="41">
        <f>Tabela1[[#This Row],[PESO UNI]]*Tabela1[[#This Row],[QTE]]</f>
        <v>0</v>
      </c>
      <c r="I777" s="7"/>
      <c r="J777" s="8"/>
      <c r="K777" s="8"/>
      <c r="L777" s="9"/>
      <c r="M777" s="10"/>
      <c r="N777" s="8"/>
      <c r="O777" s="12"/>
      <c r="P777" s="13"/>
      <c r="Q777" s="14">
        <f>Tabela1[[#This Row],[QTDE/ Fabricação]]-Tabela1[[#This Row],[QTE]]</f>
        <v>0</v>
      </c>
      <c r="R777" s="19">
        <f t="shared" si="118"/>
        <v>0</v>
      </c>
      <c r="S777" s="19">
        <f t="shared" si="117"/>
        <v>0</v>
      </c>
      <c r="T777" s="20">
        <f t="shared" si="119"/>
        <v>0</v>
      </c>
      <c r="U777" s="17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IFERROR(COUNTIF(#REF!,Tabela1[[#This Row],[Colunas5]]),"")</f>
        <v/>
      </c>
      <c r="X777" s="14">
        <f>Tabela1[[#This Row],[QIANTIDADE EXPEDIDA]]*Tabela1[[#This Row],[PESO UNI]]</f>
        <v>0</v>
      </c>
      <c r="Y777" s="14">
        <f t="shared" si="120"/>
        <v>0</v>
      </c>
      <c r="Z777" s="21">
        <f>Tabela1[[#This Row],[PESO TOTAL]]-Tabela1[[#This Row],[Peso Expedido]]</f>
        <v>0</v>
      </c>
      <c r="AA777" s="18"/>
      <c r="AB777" s="40"/>
      <c r="AC777" s="40"/>
      <c r="AD777" s="40"/>
      <c r="AE777" s="40"/>
      <c r="AF777" s="40"/>
      <c r="AG777" s="40"/>
      <c r="AH777" s="40"/>
      <c r="AI777" s="40" t="str">
        <f t="shared" si="116"/>
        <v>ok</v>
      </c>
      <c r="AJ777"/>
      <c r="AK777" t="str">
        <f>Tabela1[[#This Row],[Coluna1]]&amp;Tabela1[[#This Row],[PEDIDO]]</f>
        <v/>
      </c>
      <c r="AL777"/>
      <c r="AM777"/>
      <c r="AN777"/>
      <c r="AO777" t="str">
        <f t="shared" si="121"/>
        <v>/</v>
      </c>
      <c r="AP777" t="str">
        <f>Tabela1[[#This Row],[TAG]]&amp;Tabela1[[#This Row],[PEDIDO]]&amp;Tabela1[[#This Row],[PRODUTO]]</f>
        <v/>
      </c>
      <c r="AQ777" s="23" t="str">
        <f>Tabela1[[#This Row],[PRODUTO]]&amp;Tabela1[[#This Row],[TAG]]</f>
        <v/>
      </c>
      <c r="AR777" s="183">
        <f>Tabela1[[#This Row],[PESO TOTAL]]*Tabela1[[#This Row],[MATÉRIA PRIMA]]</f>
        <v>0</v>
      </c>
      <c r="AS777" s="28">
        <f>Tabela1[[#This Row],[PESO TOTAL]]*Tabela1[[#This Row],[PREPARAÇÃO ]]</f>
        <v>0</v>
      </c>
      <c r="AT777" s="28">
        <f>Tabela1[[#This Row],[PESO TOTAL]]*Tabela1[[#This Row],[CALDEIRARIA]]</f>
        <v>0</v>
      </c>
      <c r="AU777" s="28">
        <f>Tabela1[[#This Row],[PESO TOTAL]]*Tabela1[[#This Row],[SOLDA]]</f>
        <v>0</v>
      </c>
      <c r="AV777" s="28">
        <f>Tabela1[[#This Row],[PESO TOTAL]]*Tabela1[[#This Row],[ACABAMENTO]]</f>
        <v>0</v>
      </c>
      <c r="AW777" s="28">
        <f>Tabela1[[#This Row],[PESO TOTAL]]*Tabela1[[#This Row],[PRONTO ACABADO]]</f>
        <v>0</v>
      </c>
      <c r="AX777" s="28">
        <f>Tabela1[[#This Row],[PESO TOTAL]]*Tabela1[[#This Row],[EXPEDIÇÃO ]]</f>
        <v>0</v>
      </c>
      <c r="AY777" s="28" t="str">
        <f>Tabela1[[#This Row],[PEDIDO]]&amp;Tabela1[[#This Row],[PRODUTO]]</f>
        <v/>
      </c>
      <c r="AZ777" s="44">
        <f>IF(AF777="",0,IF(ISTEXT(AF777),H777*VALUE(SUBSTITUTE(AF777,"%",""))/100,H777*AF777))-Tabela1[[#This Row],[PRONTO ACABADO2]]</f>
        <v>0</v>
      </c>
      <c r="BA777" s="44">
        <f>IF(AG777="",0,IF(ISTEXT(AG777),H777*VALUE(SUBSTITUTE(AG777,"%",""))/100,H777*AG777))-Tabela1[[#This Row],[PESO EXPEDIDO2]]</f>
        <v>0</v>
      </c>
      <c r="BB777" s="44">
        <f t="shared" si="122"/>
        <v>0</v>
      </c>
      <c r="BC777" s="44">
        <f t="shared" si="123"/>
        <v>0</v>
      </c>
      <c r="BD777" s="44"/>
    </row>
    <row r="778" spans="1:56" ht="15.75" hidden="1" customHeight="1" x14ac:dyDescent="0.25">
      <c r="A778" s="6"/>
      <c r="B778" s="22"/>
      <c r="C778" s="7"/>
      <c r="D778" s="46"/>
      <c r="E778" s="7"/>
      <c r="F778" s="7"/>
      <c r="G778" s="44"/>
      <c r="H778" s="41">
        <f>Tabela1[[#This Row],[PESO UNI]]*Tabela1[[#This Row],[QTE]]</f>
        <v>0</v>
      </c>
      <c r="I778" s="7"/>
      <c r="J778" s="8"/>
      <c r="K778" s="8"/>
      <c r="L778" s="9"/>
      <c r="M778" s="10"/>
      <c r="N778" s="8"/>
      <c r="O778" s="12"/>
      <c r="P778" s="13"/>
      <c r="Q778" s="14">
        <f>Tabela1[[#This Row],[QTDE/ Fabricação]]-Tabela1[[#This Row],[QTE]]</f>
        <v>0</v>
      </c>
      <c r="R778" s="19">
        <f t="shared" si="118"/>
        <v>0</v>
      </c>
      <c r="S778" s="19">
        <f t="shared" si="117"/>
        <v>0</v>
      </c>
      <c r="T778" s="20">
        <f t="shared" si="119"/>
        <v>0</v>
      </c>
      <c r="U778" s="17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IFERROR(COUNTIF(#REF!,Tabela1[[#This Row],[Colunas5]]),"")</f>
        <v/>
      </c>
      <c r="X778" s="14">
        <f>Tabela1[[#This Row],[QIANTIDADE EXPEDIDA]]*Tabela1[[#This Row],[PESO UNI]]</f>
        <v>0</v>
      </c>
      <c r="Y778" s="14">
        <f t="shared" si="120"/>
        <v>0</v>
      </c>
      <c r="Z778" s="21">
        <f>Tabela1[[#This Row],[PESO TOTAL]]-Tabela1[[#This Row],[Peso Expedido]]</f>
        <v>0</v>
      </c>
      <c r="AA778" s="18"/>
      <c r="AB778" s="40"/>
      <c r="AC778" s="40"/>
      <c r="AD778" s="40"/>
      <c r="AE778" s="40"/>
      <c r="AF778" s="40"/>
      <c r="AG778" s="40"/>
      <c r="AH778" s="40"/>
      <c r="AI778" s="40" t="str">
        <f t="shared" si="116"/>
        <v>ok</v>
      </c>
      <c r="AJ778"/>
      <c r="AK778" t="str">
        <f>Tabela1[[#This Row],[Coluna1]]&amp;Tabela1[[#This Row],[PEDIDO]]</f>
        <v/>
      </c>
      <c r="AL778"/>
      <c r="AM778"/>
      <c r="AN778"/>
      <c r="AO778" t="str">
        <f t="shared" si="121"/>
        <v>/</v>
      </c>
      <c r="AP778" t="str">
        <f>Tabela1[[#This Row],[TAG]]&amp;Tabela1[[#This Row],[PEDIDO]]&amp;Tabela1[[#This Row],[PRODUTO]]</f>
        <v/>
      </c>
      <c r="AQ778" s="23" t="str">
        <f>Tabela1[[#This Row],[PRODUTO]]&amp;Tabela1[[#This Row],[TAG]]</f>
        <v/>
      </c>
      <c r="AR778" s="183">
        <f>Tabela1[[#This Row],[PESO TOTAL]]*Tabela1[[#This Row],[MATÉRIA PRIMA]]</f>
        <v>0</v>
      </c>
      <c r="AS778" s="28">
        <f>Tabela1[[#This Row],[PESO TOTAL]]*Tabela1[[#This Row],[PREPARAÇÃO ]]</f>
        <v>0</v>
      </c>
      <c r="AT778" s="28">
        <f>Tabela1[[#This Row],[PESO TOTAL]]*Tabela1[[#This Row],[CALDEIRARIA]]</f>
        <v>0</v>
      </c>
      <c r="AU778" s="28">
        <f>Tabela1[[#This Row],[PESO TOTAL]]*Tabela1[[#This Row],[SOLDA]]</f>
        <v>0</v>
      </c>
      <c r="AV778" s="28">
        <f>Tabela1[[#This Row],[PESO TOTAL]]*Tabela1[[#This Row],[ACABAMENTO]]</f>
        <v>0</v>
      </c>
      <c r="AW778" s="28">
        <f>Tabela1[[#This Row],[PESO TOTAL]]*Tabela1[[#This Row],[PRONTO ACABADO]]</f>
        <v>0</v>
      </c>
      <c r="AX778" s="28">
        <f>Tabela1[[#This Row],[PESO TOTAL]]*Tabela1[[#This Row],[EXPEDIÇÃO ]]</f>
        <v>0</v>
      </c>
      <c r="AY778" s="28" t="str">
        <f>Tabela1[[#This Row],[PEDIDO]]&amp;Tabela1[[#This Row],[PRODUTO]]</f>
        <v/>
      </c>
      <c r="AZ778" s="44">
        <f>IF(AF778="",0,IF(ISTEXT(AF778),H778*VALUE(SUBSTITUTE(AF778,"%",""))/100,H778*AF778))-Tabela1[[#This Row],[PRONTO ACABADO2]]</f>
        <v>0</v>
      </c>
      <c r="BA778" s="44">
        <f>IF(AG778="",0,IF(ISTEXT(AG778),H778*VALUE(SUBSTITUTE(AG778,"%",""))/100,H778*AG778))-Tabela1[[#This Row],[PESO EXPEDIDO2]]</f>
        <v>0</v>
      </c>
      <c r="BB778" s="44">
        <f t="shared" si="122"/>
        <v>0</v>
      </c>
      <c r="BC778" s="44">
        <f t="shared" si="123"/>
        <v>0</v>
      </c>
      <c r="BD778" s="44"/>
    </row>
    <row r="779" spans="1:56" ht="15.75" hidden="1" customHeight="1" x14ac:dyDescent="0.25">
      <c r="A779" s="6"/>
      <c r="B779" s="22"/>
      <c r="C779" s="7"/>
      <c r="D779" s="46"/>
      <c r="E779" s="7"/>
      <c r="F779" s="7"/>
      <c r="G779" s="44"/>
      <c r="H779" s="41">
        <f>Tabela1[[#This Row],[PESO UNI]]*Tabela1[[#This Row],[QTE]]</f>
        <v>0</v>
      </c>
      <c r="I779" s="7"/>
      <c r="J779" s="8"/>
      <c r="K779" s="8"/>
      <c r="L779" s="9"/>
      <c r="M779" s="10"/>
      <c r="N779" s="8"/>
      <c r="O779" s="12"/>
      <c r="P779" s="13"/>
      <c r="Q779" s="14">
        <f>Tabela1[[#This Row],[QTDE/ Fabricação]]-Tabela1[[#This Row],[QTE]]</f>
        <v>0</v>
      </c>
      <c r="R779" s="19">
        <f t="shared" si="118"/>
        <v>0</v>
      </c>
      <c r="S779" s="19">
        <f t="shared" si="117"/>
        <v>0</v>
      </c>
      <c r="T779" s="20">
        <f t="shared" si="119"/>
        <v>0</v>
      </c>
      <c r="U779" s="17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IFERROR(COUNTIF(#REF!,Tabela1[[#This Row],[Colunas5]]),"")</f>
        <v/>
      </c>
      <c r="X779" s="14">
        <f>Tabela1[[#This Row],[QIANTIDADE EXPEDIDA]]*Tabela1[[#This Row],[PESO UNI]]</f>
        <v>0</v>
      </c>
      <c r="Y779" s="14">
        <f t="shared" si="120"/>
        <v>0</v>
      </c>
      <c r="Z779" s="21">
        <f>Tabela1[[#This Row],[PESO TOTAL]]-Tabela1[[#This Row],[Peso Expedido]]</f>
        <v>0</v>
      </c>
      <c r="AA779" s="18"/>
      <c r="AB779" s="40"/>
      <c r="AC779" s="40"/>
      <c r="AD779" s="40"/>
      <c r="AE779" s="40"/>
      <c r="AF779" s="40"/>
      <c r="AG779" s="40"/>
      <c r="AH779" s="40"/>
      <c r="AI779" s="40" t="str">
        <f t="shared" si="116"/>
        <v>ok</v>
      </c>
      <c r="AJ779"/>
      <c r="AK779" t="str">
        <f>Tabela1[[#This Row],[Coluna1]]&amp;Tabela1[[#This Row],[PEDIDO]]</f>
        <v/>
      </c>
      <c r="AL779"/>
      <c r="AM779"/>
      <c r="AN779"/>
      <c r="AO779" t="str">
        <f t="shared" si="121"/>
        <v>/</v>
      </c>
      <c r="AP779" t="str">
        <f>Tabela1[[#This Row],[TAG]]&amp;Tabela1[[#This Row],[PEDIDO]]&amp;Tabela1[[#This Row],[PRODUTO]]</f>
        <v/>
      </c>
      <c r="AQ779" s="23" t="str">
        <f>Tabela1[[#This Row],[PRODUTO]]&amp;Tabela1[[#This Row],[TAG]]</f>
        <v/>
      </c>
      <c r="AR779" s="183">
        <f>Tabela1[[#This Row],[PESO TOTAL]]*Tabela1[[#This Row],[MATÉRIA PRIMA]]</f>
        <v>0</v>
      </c>
      <c r="AS779" s="28">
        <f>Tabela1[[#This Row],[PESO TOTAL]]*Tabela1[[#This Row],[PREPARAÇÃO ]]</f>
        <v>0</v>
      </c>
      <c r="AT779" s="28">
        <f>Tabela1[[#This Row],[PESO TOTAL]]*Tabela1[[#This Row],[CALDEIRARIA]]</f>
        <v>0</v>
      </c>
      <c r="AU779" s="28">
        <f>Tabela1[[#This Row],[PESO TOTAL]]*Tabela1[[#This Row],[SOLDA]]</f>
        <v>0</v>
      </c>
      <c r="AV779" s="28">
        <f>Tabela1[[#This Row],[PESO TOTAL]]*Tabela1[[#This Row],[ACABAMENTO]]</f>
        <v>0</v>
      </c>
      <c r="AW779" s="28">
        <f>Tabela1[[#This Row],[PESO TOTAL]]*Tabela1[[#This Row],[PRONTO ACABADO]]</f>
        <v>0</v>
      </c>
      <c r="AX779" s="28">
        <f>Tabela1[[#This Row],[PESO TOTAL]]*Tabela1[[#This Row],[EXPEDIÇÃO ]]</f>
        <v>0</v>
      </c>
      <c r="AY779" s="28" t="str">
        <f>Tabela1[[#This Row],[PEDIDO]]&amp;Tabela1[[#This Row],[PRODUTO]]</f>
        <v/>
      </c>
      <c r="AZ779" s="44">
        <f>IF(AF779="",0,IF(ISTEXT(AF779),H779*VALUE(SUBSTITUTE(AF779,"%",""))/100,H779*AF779))-Tabela1[[#This Row],[PRONTO ACABADO2]]</f>
        <v>0</v>
      </c>
      <c r="BA779" s="44">
        <f>IF(AG779="",0,IF(ISTEXT(AG779),H779*VALUE(SUBSTITUTE(AG779,"%",""))/100,H779*AG779))-Tabela1[[#This Row],[PESO EXPEDIDO2]]</f>
        <v>0</v>
      </c>
      <c r="BB779" s="44">
        <f t="shared" si="122"/>
        <v>0</v>
      </c>
      <c r="BC779" s="44">
        <f t="shared" si="123"/>
        <v>0</v>
      </c>
      <c r="BD779" s="44"/>
    </row>
    <row r="780" spans="1:56" ht="15.75" hidden="1" customHeight="1" x14ac:dyDescent="0.25">
      <c r="A780" s="6"/>
      <c r="B780" s="22"/>
      <c r="C780" s="7"/>
      <c r="D780" s="46"/>
      <c r="E780" s="7"/>
      <c r="F780" s="7"/>
      <c r="G780" s="44"/>
      <c r="H780" s="41">
        <f>Tabela1[[#This Row],[PESO UNI]]*Tabela1[[#This Row],[QTE]]</f>
        <v>0</v>
      </c>
      <c r="I780" s="7"/>
      <c r="J780" s="8"/>
      <c r="K780" s="8"/>
      <c r="L780" s="9"/>
      <c r="M780" s="10"/>
      <c r="N780" s="8"/>
      <c r="O780" s="12"/>
      <c r="P780" s="13"/>
      <c r="Q780" s="14">
        <f>Tabela1[[#This Row],[QTDE/ Fabricação]]-Tabela1[[#This Row],[QTE]]</f>
        <v>0</v>
      </c>
      <c r="R780" s="19">
        <f t="shared" si="118"/>
        <v>0</v>
      </c>
      <c r="S780" s="19">
        <f t="shared" si="117"/>
        <v>0</v>
      </c>
      <c r="T780" s="20">
        <f t="shared" si="119"/>
        <v>0</v>
      </c>
      <c r="U780" s="17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IFERROR(COUNTIF(#REF!,Tabela1[[#This Row],[Colunas5]]),"")</f>
        <v/>
      </c>
      <c r="X780" s="14">
        <f>Tabela1[[#This Row],[QIANTIDADE EXPEDIDA]]*Tabela1[[#This Row],[PESO UNI]]</f>
        <v>0</v>
      </c>
      <c r="Y780" s="14">
        <f t="shared" si="120"/>
        <v>0</v>
      </c>
      <c r="Z780" s="21">
        <f>Tabela1[[#This Row],[PESO TOTAL]]-Tabela1[[#This Row],[Peso Expedido]]</f>
        <v>0</v>
      </c>
      <c r="AA780" s="18"/>
      <c r="AB780" s="40"/>
      <c r="AC780" s="40"/>
      <c r="AD780" s="40"/>
      <c r="AE780" s="40"/>
      <c r="AF780" s="40"/>
      <c r="AG780" s="40"/>
      <c r="AH780" s="40"/>
      <c r="AI780" s="40" t="str">
        <f t="shared" si="116"/>
        <v>ok</v>
      </c>
      <c r="AJ780"/>
      <c r="AK780" t="str">
        <f>Tabela1[[#This Row],[Coluna1]]&amp;Tabela1[[#This Row],[PEDIDO]]</f>
        <v/>
      </c>
      <c r="AL780"/>
      <c r="AM780"/>
      <c r="AN780"/>
      <c r="AO780" t="str">
        <f t="shared" si="121"/>
        <v>/</v>
      </c>
      <c r="AP780" t="str">
        <f>Tabela1[[#This Row],[TAG]]&amp;Tabela1[[#This Row],[PEDIDO]]&amp;Tabela1[[#This Row],[PRODUTO]]</f>
        <v/>
      </c>
      <c r="AQ780" s="23" t="str">
        <f>Tabela1[[#This Row],[PRODUTO]]&amp;Tabela1[[#This Row],[TAG]]</f>
        <v/>
      </c>
      <c r="AR780" s="183">
        <f>Tabela1[[#This Row],[PESO TOTAL]]*Tabela1[[#This Row],[MATÉRIA PRIMA]]</f>
        <v>0</v>
      </c>
      <c r="AS780" s="28">
        <f>Tabela1[[#This Row],[PESO TOTAL]]*Tabela1[[#This Row],[PREPARAÇÃO ]]</f>
        <v>0</v>
      </c>
      <c r="AT780" s="28">
        <f>Tabela1[[#This Row],[PESO TOTAL]]*Tabela1[[#This Row],[CALDEIRARIA]]</f>
        <v>0</v>
      </c>
      <c r="AU780" s="28">
        <f>Tabela1[[#This Row],[PESO TOTAL]]*Tabela1[[#This Row],[SOLDA]]</f>
        <v>0</v>
      </c>
      <c r="AV780" s="28">
        <f>Tabela1[[#This Row],[PESO TOTAL]]*Tabela1[[#This Row],[ACABAMENTO]]</f>
        <v>0</v>
      </c>
      <c r="AW780" s="28">
        <f>Tabela1[[#This Row],[PESO TOTAL]]*Tabela1[[#This Row],[PRONTO ACABADO]]</f>
        <v>0</v>
      </c>
      <c r="AX780" s="28">
        <f>Tabela1[[#This Row],[PESO TOTAL]]*Tabela1[[#This Row],[EXPEDIÇÃO ]]</f>
        <v>0</v>
      </c>
      <c r="AY780" s="28" t="str">
        <f>Tabela1[[#This Row],[PEDIDO]]&amp;Tabela1[[#This Row],[PRODUTO]]</f>
        <v/>
      </c>
      <c r="AZ780" s="44">
        <f>IF(AF780="",0,IF(ISTEXT(AF780),H780*VALUE(SUBSTITUTE(AF780,"%",""))/100,H780*AF780))-Tabela1[[#This Row],[PRONTO ACABADO2]]</f>
        <v>0</v>
      </c>
      <c r="BA780" s="44">
        <f>IF(AG780="",0,IF(ISTEXT(AG780),H780*VALUE(SUBSTITUTE(AG780,"%",""))/100,H780*AG780))-Tabela1[[#This Row],[PESO EXPEDIDO2]]</f>
        <v>0</v>
      </c>
      <c r="BB780" s="44">
        <f t="shared" si="122"/>
        <v>0</v>
      </c>
      <c r="BC780" s="44">
        <f t="shared" si="123"/>
        <v>0</v>
      </c>
      <c r="BD780" s="44"/>
    </row>
    <row r="781" spans="1:56" ht="15.75" hidden="1" customHeight="1" x14ac:dyDescent="0.25">
      <c r="A781" s="6"/>
      <c r="B781" s="22"/>
      <c r="C781" s="7"/>
      <c r="D781" s="46"/>
      <c r="E781" s="7"/>
      <c r="F781" s="7"/>
      <c r="G781" s="44"/>
      <c r="H781" s="41">
        <f>Tabela1[[#This Row],[PESO UNI]]*Tabela1[[#This Row],[QTE]]</f>
        <v>0</v>
      </c>
      <c r="I781" s="7"/>
      <c r="J781" s="8"/>
      <c r="K781" s="8"/>
      <c r="L781" s="9"/>
      <c r="M781" s="10"/>
      <c r="N781" s="8"/>
      <c r="O781" s="12"/>
      <c r="P781" s="13"/>
      <c r="Q781" s="14">
        <f>Tabela1[[#This Row],[QTDE/ Fabricação]]-Tabela1[[#This Row],[QTE]]</f>
        <v>0</v>
      </c>
      <c r="R781" s="19">
        <f t="shared" si="118"/>
        <v>0</v>
      </c>
      <c r="S781" s="19">
        <f t="shared" si="117"/>
        <v>0</v>
      </c>
      <c r="T781" s="20">
        <f t="shared" si="119"/>
        <v>0</v>
      </c>
      <c r="U781" s="17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IFERROR(COUNTIF(#REF!,Tabela1[[#This Row],[Colunas5]]),"")</f>
        <v/>
      </c>
      <c r="X781" s="14">
        <f>Tabela1[[#This Row],[QIANTIDADE EXPEDIDA]]*Tabela1[[#This Row],[PESO UNI]]</f>
        <v>0</v>
      </c>
      <c r="Y781" s="14">
        <f t="shared" si="120"/>
        <v>0</v>
      </c>
      <c r="Z781" s="21">
        <f>Tabela1[[#This Row],[PESO TOTAL]]-Tabela1[[#This Row],[Peso Expedido]]</f>
        <v>0</v>
      </c>
      <c r="AA781" s="18"/>
      <c r="AB781" s="40"/>
      <c r="AC781" s="40"/>
      <c r="AD781" s="40"/>
      <c r="AE781" s="40"/>
      <c r="AF781" s="40"/>
      <c r="AG781" s="40"/>
      <c r="AH781" s="40"/>
      <c r="AI781" s="40" t="str">
        <f t="shared" si="116"/>
        <v>ok</v>
      </c>
      <c r="AJ781"/>
      <c r="AK781" t="str">
        <f>Tabela1[[#This Row],[Coluna1]]&amp;Tabela1[[#This Row],[PEDIDO]]</f>
        <v/>
      </c>
      <c r="AL781"/>
      <c r="AM781"/>
      <c r="AN781"/>
      <c r="AO781" t="str">
        <f t="shared" si="121"/>
        <v>/</v>
      </c>
      <c r="AP781" t="str">
        <f>Tabela1[[#This Row],[TAG]]&amp;Tabela1[[#This Row],[PEDIDO]]&amp;Tabela1[[#This Row],[PRODUTO]]</f>
        <v/>
      </c>
      <c r="AQ781" s="23" t="str">
        <f>Tabela1[[#This Row],[PRODUTO]]&amp;Tabela1[[#This Row],[TAG]]</f>
        <v/>
      </c>
      <c r="AR781" s="183">
        <f>Tabela1[[#This Row],[PESO TOTAL]]*Tabela1[[#This Row],[MATÉRIA PRIMA]]</f>
        <v>0</v>
      </c>
      <c r="AS781" s="28">
        <f>Tabela1[[#This Row],[PESO TOTAL]]*Tabela1[[#This Row],[PREPARAÇÃO ]]</f>
        <v>0</v>
      </c>
      <c r="AT781" s="28">
        <f>Tabela1[[#This Row],[PESO TOTAL]]*Tabela1[[#This Row],[CALDEIRARIA]]</f>
        <v>0</v>
      </c>
      <c r="AU781" s="28">
        <f>Tabela1[[#This Row],[PESO TOTAL]]*Tabela1[[#This Row],[SOLDA]]</f>
        <v>0</v>
      </c>
      <c r="AV781" s="28">
        <f>Tabela1[[#This Row],[PESO TOTAL]]*Tabela1[[#This Row],[ACABAMENTO]]</f>
        <v>0</v>
      </c>
      <c r="AW781" s="28">
        <f>Tabela1[[#This Row],[PESO TOTAL]]*Tabela1[[#This Row],[PRONTO ACABADO]]</f>
        <v>0</v>
      </c>
      <c r="AX781" s="28">
        <f>Tabela1[[#This Row],[PESO TOTAL]]*Tabela1[[#This Row],[EXPEDIÇÃO ]]</f>
        <v>0</v>
      </c>
      <c r="AY781" s="28" t="str">
        <f>Tabela1[[#This Row],[PEDIDO]]&amp;Tabela1[[#This Row],[PRODUTO]]</f>
        <v/>
      </c>
      <c r="AZ781" s="44">
        <f>IF(AF781="",0,IF(ISTEXT(AF781),H781*VALUE(SUBSTITUTE(AF781,"%",""))/100,H781*AF781))-Tabela1[[#This Row],[PRONTO ACABADO2]]</f>
        <v>0</v>
      </c>
      <c r="BA781" s="44">
        <f>IF(AG781="",0,IF(ISTEXT(AG781),H781*VALUE(SUBSTITUTE(AG781,"%",""))/100,H781*AG781))-Tabela1[[#This Row],[PESO EXPEDIDO2]]</f>
        <v>0</v>
      </c>
      <c r="BB781" s="44">
        <f t="shared" si="122"/>
        <v>0</v>
      </c>
      <c r="BC781" s="44">
        <f t="shared" si="123"/>
        <v>0</v>
      </c>
      <c r="BD781" s="44"/>
    </row>
    <row r="782" spans="1:56" ht="15.75" hidden="1" customHeight="1" x14ac:dyDescent="0.25">
      <c r="A782" s="6"/>
      <c r="B782" s="22"/>
      <c r="C782" s="7"/>
      <c r="D782" s="46"/>
      <c r="E782" s="7"/>
      <c r="F782" s="7"/>
      <c r="G782" s="44"/>
      <c r="H782" s="41">
        <f>Tabela1[[#This Row],[PESO UNI]]*Tabela1[[#This Row],[QTE]]</f>
        <v>0</v>
      </c>
      <c r="I782" s="7"/>
      <c r="J782" s="8"/>
      <c r="K782" s="8"/>
      <c r="L782" s="9"/>
      <c r="M782" s="10"/>
      <c r="N782" s="8"/>
      <c r="O782" s="12"/>
      <c r="P782" s="13"/>
      <c r="Q782" s="14">
        <f>Tabela1[[#This Row],[QTDE/ Fabricação]]-Tabela1[[#This Row],[QTE]]</f>
        <v>0</v>
      </c>
      <c r="R782" s="19">
        <f t="shared" si="118"/>
        <v>0</v>
      </c>
      <c r="S782" s="19">
        <f t="shared" si="117"/>
        <v>0</v>
      </c>
      <c r="T782" s="20">
        <f t="shared" si="119"/>
        <v>0</v>
      </c>
      <c r="U782" s="17">
        <f>IFERROR(SUMIF('LISTA DE EMBARQUE'!B:B,MICRO!E:E,'LISTA DE EMBARQUE'!G:G),"")</f>
        <v>0</v>
      </c>
      <c r="V782" s="12" t="str">
        <f>IFERROR(VLOOKUP(Tabela1[[#This Row],[COD.MDE]],'LISTA DE EMBARQUE'!B:L,11,0),"")</f>
        <v/>
      </c>
      <c r="W782" s="13" t="str">
        <f>IFERROR(COUNTIF(#REF!,Tabela1[[#This Row],[Colunas5]]),"")</f>
        <v/>
      </c>
      <c r="X782" s="14">
        <f>Tabela1[[#This Row],[QIANTIDADE EXPEDIDA]]*Tabela1[[#This Row],[PESO UNI]]</f>
        <v>0</v>
      </c>
      <c r="Y782" s="14">
        <f t="shared" si="120"/>
        <v>0</v>
      </c>
      <c r="Z782" s="21">
        <f>Tabela1[[#This Row],[PESO TOTAL]]-Tabela1[[#This Row],[Peso Expedido]]</f>
        <v>0</v>
      </c>
      <c r="AA782" s="18"/>
      <c r="AB782" s="40"/>
      <c r="AC782" s="40"/>
      <c r="AD782" s="40"/>
      <c r="AE782" s="40"/>
      <c r="AF782" s="40"/>
      <c r="AG782" s="40"/>
      <c r="AH782" s="40"/>
      <c r="AI782" s="40" t="str">
        <f t="shared" si="116"/>
        <v>ok</v>
      </c>
      <c r="AJ782"/>
      <c r="AK782" t="str">
        <f>Tabela1[[#This Row],[Coluna1]]&amp;Tabela1[[#This Row],[PEDIDO]]</f>
        <v/>
      </c>
      <c r="AL782"/>
      <c r="AM782"/>
      <c r="AN782"/>
      <c r="AO782" t="str">
        <f t="shared" si="121"/>
        <v>/</v>
      </c>
      <c r="AP782" t="str">
        <f>Tabela1[[#This Row],[TAG]]&amp;Tabela1[[#This Row],[PEDIDO]]&amp;Tabela1[[#This Row],[PRODUTO]]</f>
        <v/>
      </c>
      <c r="AQ782" s="23" t="str">
        <f>Tabela1[[#This Row],[PRODUTO]]&amp;Tabela1[[#This Row],[TAG]]</f>
        <v/>
      </c>
      <c r="AR782" s="183">
        <f>Tabela1[[#This Row],[PESO TOTAL]]*Tabela1[[#This Row],[MATÉRIA PRIMA]]</f>
        <v>0</v>
      </c>
      <c r="AS782" s="28">
        <f>Tabela1[[#This Row],[PESO TOTAL]]*Tabela1[[#This Row],[PREPARAÇÃO ]]</f>
        <v>0</v>
      </c>
      <c r="AT782" s="28">
        <f>Tabela1[[#This Row],[PESO TOTAL]]*Tabela1[[#This Row],[CALDEIRARIA]]</f>
        <v>0</v>
      </c>
      <c r="AU782" s="28">
        <f>Tabela1[[#This Row],[PESO TOTAL]]*Tabela1[[#This Row],[SOLDA]]</f>
        <v>0</v>
      </c>
      <c r="AV782" s="28">
        <f>Tabela1[[#This Row],[PESO TOTAL]]*Tabela1[[#This Row],[ACABAMENTO]]</f>
        <v>0</v>
      </c>
      <c r="AW782" s="28">
        <f>Tabela1[[#This Row],[PESO TOTAL]]*Tabela1[[#This Row],[PRONTO ACABADO]]</f>
        <v>0</v>
      </c>
      <c r="AX782" s="28">
        <f>Tabela1[[#This Row],[PESO TOTAL]]*Tabela1[[#This Row],[EXPEDIÇÃO ]]</f>
        <v>0</v>
      </c>
      <c r="AY782" s="28" t="str">
        <f>Tabela1[[#This Row],[PEDIDO]]&amp;Tabela1[[#This Row],[PRODUTO]]</f>
        <v/>
      </c>
      <c r="AZ782" s="44">
        <f>IF(AF782="",0,IF(ISTEXT(AF782),H782*VALUE(SUBSTITUTE(AF782,"%",""))/100,H782*AF782))-Tabela1[[#This Row],[PRONTO ACABADO2]]</f>
        <v>0</v>
      </c>
      <c r="BA782" s="44">
        <f>IF(AG782="",0,IF(ISTEXT(AG782),H782*VALUE(SUBSTITUTE(AG782,"%",""))/100,H782*AG782))-Tabela1[[#This Row],[PESO EXPEDIDO2]]</f>
        <v>0</v>
      </c>
      <c r="BB782" s="44">
        <f t="shared" si="122"/>
        <v>0</v>
      </c>
      <c r="BC782" s="44">
        <f t="shared" si="123"/>
        <v>0</v>
      </c>
      <c r="BD782" s="44"/>
    </row>
    <row r="783" spans="1:56" ht="15.75" hidden="1" customHeight="1" x14ac:dyDescent="0.25">
      <c r="A783" s="6"/>
      <c r="B783" s="22"/>
      <c r="C783" s="7"/>
      <c r="D783" s="46"/>
      <c r="E783" s="7"/>
      <c r="F783" s="7"/>
      <c r="G783" s="44"/>
      <c r="H783" s="41">
        <f>Tabela1[[#This Row],[PESO UNI]]*Tabela1[[#This Row],[QTE]]</f>
        <v>0</v>
      </c>
      <c r="I783" s="7"/>
      <c r="J783" s="8"/>
      <c r="K783" s="8"/>
      <c r="L783" s="9"/>
      <c r="M783" s="10"/>
      <c r="N783" s="8"/>
      <c r="O783" s="12"/>
      <c r="P783" s="13"/>
      <c r="Q783" s="14">
        <f>Tabela1[[#This Row],[QTDE/ Fabricação]]-Tabela1[[#This Row],[QTE]]</f>
        <v>0</v>
      </c>
      <c r="R783" s="19">
        <f t="shared" si="118"/>
        <v>0</v>
      </c>
      <c r="S783" s="19">
        <f t="shared" si="117"/>
        <v>0</v>
      </c>
      <c r="T783" s="20">
        <f t="shared" si="119"/>
        <v>0</v>
      </c>
      <c r="U783" s="17">
        <f>IFERROR(SUMIF('LISTA DE EMBARQUE'!B:B,MICRO!E:E,'LISTA DE EMBARQUE'!G:G),"")</f>
        <v>0</v>
      </c>
      <c r="V783" s="12" t="str">
        <f>IFERROR(VLOOKUP(Tabela1[[#This Row],[COD.MDE]],'LISTA DE EMBARQUE'!B:L,11,0),"")</f>
        <v/>
      </c>
      <c r="W783" s="13" t="str">
        <f>IFERROR(COUNTIF(#REF!,Tabela1[[#This Row],[Colunas5]]),"")</f>
        <v/>
      </c>
      <c r="X783" s="14">
        <f>Tabela1[[#This Row],[QIANTIDADE EXPEDIDA]]*Tabela1[[#This Row],[PESO UNI]]</f>
        <v>0</v>
      </c>
      <c r="Y783" s="14">
        <f t="shared" si="120"/>
        <v>0</v>
      </c>
      <c r="Z783" s="21">
        <f>Tabela1[[#This Row],[PESO TOTAL]]-Tabela1[[#This Row],[Peso Expedido]]</f>
        <v>0</v>
      </c>
      <c r="AA783" s="18"/>
      <c r="AB783" s="40"/>
      <c r="AC783" s="40"/>
      <c r="AD783" s="40"/>
      <c r="AE783" s="40"/>
      <c r="AF783" s="40"/>
      <c r="AG783" s="40"/>
      <c r="AH783" s="40"/>
      <c r="AI783" s="40" t="str">
        <f t="shared" si="116"/>
        <v>ok</v>
      </c>
      <c r="AJ783"/>
      <c r="AK783" t="str">
        <f>Tabela1[[#This Row],[Coluna1]]&amp;Tabela1[[#This Row],[PEDIDO]]</f>
        <v/>
      </c>
      <c r="AL783"/>
      <c r="AM783"/>
      <c r="AN783"/>
      <c r="AO783" t="str">
        <f t="shared" si="121"/>
        <v>/</v>
      </c>
      <c r="AP783" t="str">
        <f>Tabela1[[#This Row],[TAG]]&amp;Tabela1[[#This Row],[PEDIDO]]&amp;Tabela1[[#This Row],[PRODUTO]]</f>
        <v/>
      </c>
      <c r="AQ783" s="23" t="str">
        <f>Tabela1[[#This Row],[PRODUTO]]&amp;Tabela1[[#This Row],[TAG]]</f>
        <v/>
      </c>
      <c r="AR783" s="183">
        <f>Tabela1[[#This Row],[PESO TOTAL]]*Tabela1[[#This Row],[MATÉRIA PRIMA]]</f>
        <v>0</v>
      </c>
      <c r="AS783" s="28">
        <f>Tabela1[[#This Row],[PESO TOTAL]]*Tabela1[[#This Row],[PREPARAÇÃO ]]</f>
        <v>0</v>
      </c>
      <c r="AT783" s="28">
        <f>Tabela1[[#This Row],[PESO TOTAL]]*Tabela1[[#This Row],[CALDEIRARIA]]</f>
        <v>0</v>
      </c>
      <c r="AU783" s="28">
        <f>Tabela1[[#This Row],[PESO TOTAL]]*Tabela1[[#This Row],[SOLDA]]</f>
        <v>0</v>
      </c>
      <c r="AV783" s="28">
        <f>Tabela1[[#This Row],[PESO TOTAL]]*Tabela1[[#This Row],[ACABAMENTO]]</f>
        <v>0</v>
      </c>
      <c r="AW783" s="28">
        <f>Tabela1[[#This Row],[PESO TOTAL]]*Tabela1[[#This Row],[PRONTO ACABADO]]</f>
        <v>0</v>
      </c>
      <c r="AX783" s="28">
        <f>Tabela1[[#This Row],[PESO TOTAL]]*Tabela1[[#This Row],[EXPEDIÇÃO ]]</f>
        <v>0</v>
      </c>
      <c r="AY783" s="28" t="str">
        <f>Tabela1[[#This Row],[PEDIDO]]&amp;Tabela1[[#This Row],[PRODUTO]]</f>
        <v/>
      </c>
      <c r="AZ783" s="44">
        <f>IF(AF783="",0,IF(ISTEXT(AF783),H783*VALUE(SUBSTITUTE(AF783,"%",""))/100,H783*AF783))-Tabela1[[#This Row],[PRONTO ACABADO2]]</f>
        <v>0</v>
      </c>
      <c r="BA783" s="44">
        <f>IF(AG783="",0,IF(ISTEXT(AG783),H783*VALUE(SUBSTITUTE(AG783,"%",""))/100,H783*AG783))-Tabela1[[#This Row],[PESO EXPEDIDO2]]</f>
        <v>0</v>
      </c>
      <c r="BB783" s="44">
        <f t="shared" si="122"/>
        <v>0</v>
      </c>
      <c r="BC783" s="44">
        <f t="shared" si="123"/>
        <v>0</v>
      </c>
      <c r="BD783" s="44"/>
    </row>
    <row r="784" spans="1:56" ht="15.75" hidden="1" customHeight="1" x14ac:dyDescent="0.25">
      <c r="A784" s="6"/>
      <c r="B784" s="22"/>
      <c r="C784" s="7"/>
      <c r="D784" s="46"/>
      <c r="E784" s="7"/>
      <c r="F784" s="7"/>
      <c r="G784" s="44"/>
      <c r="H784" s="41">
        <f>Tabela1[[#This Row],[PESO UNI]]*Tabela1[[#This Row],[QTE]]</f>
        <v>0</v>
      </c>
      <c r="I784" s="7"/>
      <c r="J784" s="8"/>
      <c r="K784" s="8"/>
      <c r="L784" s="9"/>
      <c r="M784" s="10"/>
      <c r="N784" s="8"/>
      <c r="O784" s="12"/>
      <c r="P784" s="13"/>
      <c r="Q784" s="14">
        <f>Tabela1[[#This Row],[QTDE/ Fabricação]]-Tabela1[[#This Row],[QTE]]</f>
        <v>0</v>
      </c>
      <c r="R784" s="19">
        <f t="shared" si="118"/>
        <v>0</v>
      </c>
      <c r="S784" s="19">
        <f t="shared" si="117"/>
        <v>0</v>
      </c>
      <c r="T784" s="20">
        <f t="shared" si="119"/>
        <v>0</v>
      </c>
      <c r="U784" s="17">
        <f>IFERROR(SUMIF('LISTA DE EMBARQUE'!B:B,MICRO!E:E,'LISTA DE EMBARQUE'!G:G),"")</f>
        <v>0</v>
      </c>
      <c r="V784" s="12" t="str">
        <f>IFERROR(VLOOKUP(Tabela1[[#This Row],[COD.MDE]],'LISTA DE EMBARQUE'!B:L,11,0),"")</f>
        <v/>
      </c>
      <c r="W784" s="13" t="str">
        <f>IFERROR(COUNTIF(#REF!,Tabela1[[#This Row],[Colunas5]]),"")</f>
        <v/>
      </c>
      <c r="X784" s="14">
        <f>Tabela1[[#This Row],[QIANTIDADE EXPEDIDA]]*Tabela1[[#This Row],[PESO UNI]]</f>
        <v>0</v>
      </c>
      <c r="Y784" s="14">
        <f t="shared" si="120"/>
        <v>0</v>
      </c>
      <c r="Z784" s="21">
        <f>Tabela1[[#This Row],[PESO TOTAL]]-Tabela1[[#This Row],[Peso Expedido]]</f>
        <v>0</v>
      </c>
      <c r="AA784" s="18"/>
      <c r="AB784" s="40"/>
      <c r="AC784" s="40"/>
      <c r="AD784" s="40"/>
      <c r="AE784" s="40"/>
      <c r="AF784" s="40"/>
      <c r="AG784" s="40"/>
      <c r="AH784" s="40"/>
      <c r="AI784" s="40" t="str">
        <f t="shared" si="116"/>
        <v>ok</v>
      </c>
      <c r="AJ784"/>
      <c r="AK784" t="str">
        <f>Tabela1[[#This Row],[Coluna1]]&amp;Tabela1[[#This Row],[PEDIDO]]</f>
        <v/>
      </c>
      <c r="AL784"/>
      <c r="AM784"/>
      <c r="AN784"/>
      <c r="AO784" t="str">
        <f t="shared" si="121"/>
        <v>/</v>
      </c>
      <c r="AP784" t="str">
        <f>Tabela1[[#This Row],[TAG]]&amp;Tabela1[[#This Row],[PEDIDO]]&amp;Tabela1[[#This Row],[PRODUTO]]</f>
        <v/>
      </c>
      <c r="AQ784" s="23" t="str">
        <f>Tabela1[[#This Row],[PRODUTO]]&amp;Tabela1[[#This Row],[TAG]]</f>
        <v/>
      </c>
      <c r="AR784" s="183">
        <f>Tabela1[[#This Row],[PESO TOTAL]]*Tabela1[[#This Row],[MATÉRIA PRIMA]]</f>
        <v>0</v>
      </c>
      <c r="AS784" s="28">
        <f>Tabela1[[#This Row],[PESO TOTAL]]*Tabela1[[#This Row],[PREPARAÇÃO ]]</f>
        <v>0</v>
      </c>
      <c r="AT784" s="28">
        <f>Tabela1[[#This Row],[PESO TOTAL]]*Tabela1[[#This Row],[CALDEIRARIA]]</f>
        <v>0</v>
      </c>
      <c r="AU784" s="28">
        <f>Tabela1[[#This Row],[PESO TOTAL]]*Tabela1[[#This Row],[SOLDA]]</f>
        <v>0</v>
      </c>
      <c r="AV784" s="28">
        <f>Tabela1[[#This Row],[PESO TOTAL]]*Tabela1[[#This Row],[ACABAMENTO]]</f>
        <v>0</v>
      </c>
      <c r="AW784" s="28">
        <f>Tabela1[[#This Row],[PESO TOTAL]]*Tabela1[[#This Row],[PRONTO ACABADO]]</f>
        <v>0</v>
      </c>
      <c r="AX784" s="28">
        <f>Tabela1[[#This Row],[PESO TOTAL]]*Tabela1[[#This Row],[EXPEDIÇÃO ]]</f>
        <v>0</v>
      </c>
      <c r="AY784" s="28" t="str">
        <f>Tabela1[[#This Row],[PEDIDO]]&amp;Tabela1[[#This Row],[PRODUTO]]</f>
        <v/>
      </c>
      <c r="AZ784" s="44">
        <f>IF(AF784="",0,IF(ISTEXT(AF784),H784*VALUE(SUBSTITUTE(AF784,"%",""))/100,H784*AF784))-Tabela1[[#This Row],[PRONTO ACABADO2]]</f>
        <v>0</v>
      </c>
      <c r="BA784" s="44">
        <f>IF(AG784="",0,IF(ISTEXT(AG784),H784*VALUE(SUBSTITUTE(AG784,"%",""))/100,H784*AG784))-Tabela1[[#This Row],[PESO EXPEDIDO2]]</f>
        <v>0</v>
      </c>
      <c r="BB784" s="44">
        <f t="shared" si="122"/>
        <v>0</v>
      </c>
      <c r="BC784" s="44">
        <f t="shared" si="123"/>
        <v>0</v>
      </c>
      <c r="BD784" s="44"/>
    </row>
    <row r="785" spans="1:56" ht="15.75" hidden="1" customHeight="1" x14ac:dyDescent="0.25">
      <c r="A785" s="6"/>
      <c r="B785" s="22"/>
      <c r="C785" s="7"/>
      <c r="D785" s="46"/>
      <c r="E785" s="7"/>
      <c r="F785" s="7"/>
      <c r="G785" s="44"/>
      <c r="H785" s="41">
        <f>Tabela1[[#This Row],[PESO UNI]]*Tabela1[[#This Row],[QTE]]</f>
        <v>0</v>
      </c>
      <c r="I785" s="7"/>
      <c r="J785" s="8"/>
      <c r="K785" s="8"/>
      <c r="L785" s="9"/>
      <c r="M785" s="10"/>
      <c r="N785" s="8"/>
      <c r="O785" s="12"/>
      <c r="P785" s="13"/>
      <c r="Q785" s="14">
        <f>Tabela1[[#This Row],[QTDE/ Fabricação]]-Tabela1[[#This Row],[QTE]]</f>
        <v>0</v>
      </c>
      <c r="R785" s="19">
        <f t="shared" si="118"/>
        <v>0</v>
      </c>
      <c r="S785" s="19">
        <f t="shared" si="117"/>
        <v>0</v>
      </c>
      <c r="T785" s="20">
        <f t="shared" si="119"/>
        <v>0</v>
      </c>
      <c r="U785" s="17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IFERROR(COUNTIF(#REF!,Tabela1[[#This Row],[Colunas5]]),"")</f>
        <v/>
      </c>
      <c r="X785" s="14">
        <f>Tabela1[[#This Row],[QIANTIDADE EXPEDIDA]]*Tabela1[[#This Row],[PESO UNI]]</f>
        <v>0</v>
      </c>
      <c r="Y785" s="14">
        <f t="shared" si="120"/>
        <v>0</v>
      </c>
      <c r="Z785" s="21">
        <f>Tabela1[[#This Row],[PESO TOTAL]]-Tabela1[[#This Row],[Peso Expedido]]</f>
        <v>0</v>
      </c>
      <c r="AA785" s="18"/>
      <c r="AB785" s="40"/>
      <c r="AC785" s="40"/>
      <c r="AD785" s="40"/>
      <c r="AE785" s="40"/>
      <c r="AF785" s="40"/>
      <c r="AG785" s="40"/>
      <c r="AH785" s="40"/>
      <c r="AI785" s="40" t="str">
        <f t="shared" ref="AI785:AI848" si="124">IF(Z785&lt;=0,"ok","")</f>
        <v>ok</v>
      </c>
      <c r="AJ785"/>
      <c r="AK785" t="str">
        <f>Tabela1[[#This Row],[Coluna1]]&amp;Tabela1[[#This Row],[PEDIDO]]</f>
        <v/>
      </c>
      <c r="AL785"/>
      <c r="AM785"/>
      <c r="AN785"/>
      <c r="AO785" t="str">
        <f t="shared" si="121"/>
        <v>/</v>
      </c>
      <c r="AP785" t="str">
        <f>Tabela1[[#This Row],[TAG]]&amp;Tabela1[[#This Row],[PEDIDO]]&amp;Tabela1[[#This Row],[PRODUTO]]</f>
        <v/>
      </c>
      <c r="AQ785" s="23" t="str">
        <f>Tabela1[[#This Row],[PRODUTO]]&amp;Tabela1[[#This Row],[TAG]]</f>
        <v/>
      </c>
      <c r="AR785" s="183">
        <f>Tabela1[[#This Row],[PESO TOTAL]]*Tabela1[[#This Row],[MATÉRIA PRIMA]]</f>
        <v>0</v>
      </c>
      <c r="AS785" s="28">
        <f>Tabela1[[#This Row],[PESO TOTAL]]*Tabela1[[#This Row],[PREPARAÇÃO ]]</f>
        <v>0</v>
      </c>
      <c r="AT785" s="28">
        <f>Tabela1[[#This Row],[PESO TOTAL]]*Tabela1[[#This Row],[CALDEIRARIA]]</f>
        <v>0</v>
      </c>
      <c r="AU785" s="28">
        <f>Tabela1[[#This Row],[PESO TOTAL]]*Tabela1[[#This Row],[SOLDA]]</f>
        <v>0</v>
      </c>
      <c r="AV785" s="28">
        <f>Tabela1[[#This Row],[PESO TOTAL]]*Tabela1[[#This Row],[ACABAMENTO]]</f>
        <v>0</v>
      </c>
      <c r="AW785" s="28">
        <f>Tabela1[[#This Row],[PESO TOTAL]]*Tabela1[[#This Row],[PRONTO ACABADO]]</f>
        <v>0</v>
      </c>
      <c r="AX785" s="28">
        <f>Tabela1[[#This Row],[PESO TOTAL]]*Tabela1[[#This Row],[EXPEDIÇÃO ]]</f>
        <v>0</v>
      </c>
      <c r="AY785" s="28" t="str">
        <f>Tabela1[[#This Row],[PEDIDO]]&amp;Tabela1[[#This Row],[PRODUTO]]</f>
        <v/>
      </c>
      <c r="AZ785" s="44">
        <f>IF(AF785="",0,IF(ISTEXT(AF785),H785*VALUE(SUBSTITUTE(AF785,"%",""))/100,H785*AF785))-Tabela1[[#This Row],[PRONTO ACABADO2]]</f>
        <v>0</v>
      </c>
      <c r="BA785" s="44">
        <f>IF(AG785="",0,IF(ISTEXT(AG785),H785*VALUE(SUBSTITUTE(AG785,"%",""))/100,H785*AG785))-Tabela1[[#This Row],[PESO EXPEDIDO2]]</f>
        <v>0</v>
      </c>
      <c r="BB785" s="44">
        <f t="shared" si="122"/>
        <v>0</v>
      </c>
      <c r="BC785" s="44">
        <f t="shared" si="123"/>
        <v>0</v>
      </c>
      <c r="BD785" s="44"/>
    </row>
    <row r="786" spans="1:56" ht="15.75" hidden="1" customHeight="1" x14ac:dyDescent="0.25">
      <c r="A786" s="6"/>
      <c r="B786" s="22"/>
      <c r="C786" s="7"/>
      <c r="D786" s="46"/>
      <c r="E786" s="7"/>
      <c r="F786" s="7"/>
      <c r="G786" s="44"/>
      <c r="H786" s="41">
        <f>Tabela1[[#This Row],[PESO UNI]]*Tabela1[[#This Row],[QTE]]</f>
        <v>0</v>
      </c>
      <c r="I786" s="7"/>
      <c r="J786" s="8"/>
      <c r="K786" s="8"/>
      <c r="L786" s="9"/>
      <c r="M786" s="10"/>
      <c r="N786" s="8"/>
      <c r="O786" s="12"/>
      <c r="P786" s="13"/>
      <c r="Q786" s="14">
        <f>Tabela1[[#This Row],[QTDE/ Fabricação]]-Tabela1[[#This Row],[QTE]]</f>
        <v>0</v>
      </c>
      <c r="R786" s="19">
        <f t="shared" si="118"/>
        <v>0</v>
      </c>
      <c r="S786" s="19">
        <f t="shared" si="117"/>
        <v>0</v>
      </c>
      <c r="T786" s="20">
        <f t="shared" si="119"/>
        <v>0</v>
      </c>
      <c r="U786" s="17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IFERROR(COUNTIF(#REF!,Tabela1[[#This Row],[Colunas5]]),"")</f>
        <v/>
      </c>
      <c r="X786" s="14">
        <f>Tabela1[[#This Row],[QIANTIDADE EXPEDIDA]]*Tabela1[[#This Row],[PESO UNI]]</f>
        <v>0</v>
      </c>
      <c r="Y786" s="14">
        <f t="shared" si="120"/>
        <v>0</v>
      </c>
      <c r="Z786" s="21">
        <f>Tabela1[[#This Row],[PESO TOTAL]]-Tabela1[[#This Row],[Peso Expedido]]</f>
        <v>0</v>
      </c>
      <c r="AA786" s="18"/>
      <c r="AB786" s="40"/>
      <c r="AC786" s="40"/>
      <c r="AD786" s="40"/>
      <c r="AE786" s="40"/>
      <c r="AF786" s="40"/>
      <c r="AG786" s="40"/>
      <c r="AH786" s="40"/>
      <c r="AI786" s="40" t="str">
        <f t="shared" si="124"/>
        <v>ok</v>
      </c>
      <c r="AJ786"/>
      <c r="AK786" t="str">
        <f>Tabela1[[#This Row],[Coluna1]]&amp;Tabela1[[#This Row],[PEDIDO]]</f>
        <v/>
      </c>
      <c r="AL786"/>
      <c r="AM786"/>
      <c r="AN786"/>
      <c r="AO786" t="str">
        <f t="shared" si="121"/>
        <v>/</v>
      </c>
      <c r="AP786" t="str">
        <f>Tabela1[[#This Row],[TAG]]&amp;Tabela1[[#This Row],[PEDIDO]]&amp;Tabela1[[#This Row],[PRODUTO]]</f>
        <v/>
      </c>
      <c r="AQ786" s="23" t="str">
        <f>Tabela1[[#This Row],[PRODUTO]]&amp;Tabela1[[#This Row],[TAG]]</f>
        <v/>
      </c>
      <c r="AR786" s="183">
        <f>Tabela1[[#This Row],[PESO TOTAL]]*Tabela1[[#This Row],[MATÉRIA PRIMA]]</f>
        <v>0</v>
      </c>
      <c r="AS786" s="28">
        <f>Tabela1[[#This Row],[PESO TOTAL]]*Tabela1[[#This Row],[PREPARAÇÃO ]]</f>
        <v>0</v>
      </c>
      <c r="AT786" s="28">
        <f>Tabela1[[#This Row],[PESO TOTAL]]*Tabela1[[#This Row],[CALDEIRARIA]]</f>
        <v>0</v>
      </c>
      <c r="AU786" s="28">
        <f>Tabela1[[#This Row],[PESO TOTAL]]*Tabela1[[#This Row],[SOLDA]]</f>
        <v>0</v>
      </c>
      <c r="AV786" s="28">
        <f>Tabela1[[#This Row],[PESO TOTAL]]*Tabela1[[#This Row],[ACABAMENTO]]</f>
        <v>0</v>
      </c>
      <c r="AW786" s="28">
        <f>Tabela1[[#This Row],[PESO TOTAL]]*Tabela1[[#This Row],[PRONTO ACABADO]]</f>
        <v>0</v>
      </c>
      <c r="AX786" s="28">
        <f>Tabela1[[#This Row],[PESO TOTAL]]*Tabela1[[#This Row],[EXPEDIÇÃO ]]</f>
        <v>0</v>
      </c>
      <c r="AY786" s="28" t="str">
        <f>Tabela1[[#This Row],[PEDIDO]]&amp;Tabela1[[#This Row],[PRODUTO]]</f>
        <v/>
      </c>
      <c r="AZ786" s="44">
        <f>IF(AF786="",0,IF(ISTEXT(AF786),H786*VALUE(SUBSTITUTE(AF786,"%",""))/100,H786*AF786))-Tabela1[[#This Row],[PRONTO ACABADO2]]</f>
        <v>0</v>
      </c>
      <c r="BA786" s="44">
        <f>IF(AG786="",0,IF(ISTEXT(AG786),H786*VALUE(SUBSTITUTE(AG786,"%",""))/100,H786*AG786))-Tabela1[[#This Row],[PESO EXPEDIDO2]]</f>
        <v>0</v>
      </c>
      <c r="BB786" s="44">
        <f t="shared" si="122"/>
        <v>0</v>
      </c>
      <c r="BC786" s="44">
        <f t="shared" si="123"/>
        <v>0</v>
      </c>
      <c r="BD786" s="44"/>
    </row>
    <row r="787" spans="1:56" ht="15.75" hidden="1" customHeight="1" x14ac:dyDescent="0.25">
      <c r="A787" s="6"/>
      <c r="B787" s="22"/>
      <c r="C787" s="7"/>
      <c r="D787" s="46"/>
      <c r="E787" s="7"/>
      <c r="F787" s="7"/>
      <c r="G787" s="44"/>
      <c r="H787" s="41">
        <f>Tabela1[[#This Row],[PESO UNI]]*Tabela1[[#This Row],[QTE]]</f>
        <v>0</v>
      </c>
      <c r="I787" s="7"/>
      <c r="J787" s="8"/>
      <c r="K787" s="8"/>
      <c r="L787" s="9"/>
      <c r="M787" s="10"/>
      <c r="N787" s="8"/>
      <c r="O787" s="12"/>
      <c r="P787" s="13"/>
      <c r="Q787" s="14">
        <f>Tabela1[[#This Row],[QTDE/ Fabricação]]-Tabela1[[#This Row],[QTE]]</f>
        <v>0</v>
      </c>
      <c r="R787" s="19">
        <f t="shared" si="118"/>
        <v>0</v>
      </c>
      <c r="S787" s="19">
        <f t="shared" si="117"/>
        <v>0</v>
      </c>
      <c r="T787" s="20">
        <f t="shared" si="119"/>
        <v>0</v>
      </c>
      <c r="U787" s="17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IFERROR(COUNTIF(#REF!,Tabela1[[#This Row],[Colunas5]]),"")</f>
        <v/>
      </c>
      <c r="X787" s="14">
        <f>Tabela1[[#This Row],[QIANTIDADE EXPEDIDA]]*Tabela1[[#This Row],[PESO UNI]]</f>
        <v>0</v>
      </c>
      <c r="Y787" s="14">
        <f t="shared" si="120"/>
        <v>0</v>
      </c>
      <c r="Z787" s="21">
        <f>Tabela1[[#This Row],[PESO TOTAL]]-Tabela1[[#This Row],[Peso Expedido]]</f>
        <v>0</v>
      </c>
      <c r="AA787" s="18"/>
      <c r="AB787" s="40"/>
      <c r="AC787" s="40"/>
      <c r="AD787" s="40"/>
      <c r="AE787" s="40"/>
      <c r="AF787" s="40"/>
      <c r="AG787" s="40"/>
      <c r="AH787" s="40"/>
      <c r="AI787" s="40" t="str">
        <f t="shared" si="124"/>
        <v>ok</v>
      </c>
      <c r="AJ787"/>
      <c r="AK787" t="str">
        <f>Tabela1[[#This Row],[Coluna1]]&amp;Tabela1[[#This Row],[PEDIDO]]</f>
        <v/>
      </c>
      <c r="AL787"/>
      <c r="AM787"/>
      <c r="AN787"/>
      <c r="AO787" t="str">
        <f t="shared" si="121"/>
        <v>/</v>
      </c>
      <c r="AP787" t="str">
        <f>Tabela1[[#This Row],[TAG]]&amp;Tabela1[[#This Row],[PEDIDO]]&amp;Tabela1[[#This Row],[PRODUTO]]</f>
        <v/>
      </c>
      <c r="AQ787" s="23" t="str">
        <f>Tabela1[[#This Row],[PRODUTO]]&amp;Tabela1[[#This Row],[TAG]]</f>
        <v/>
      </c>
      <c r="AR787" s="183">
        <f>Tabela1[[#This Row],[PESO TOTAL]]*Tabela1[[#This Row],[MATÉRIA PRIMA]]</f>
        <v>0</v>
      </c>
      <c r="AS787" s="28">
        <f>Tabela1[[#This Row],[PESO TOTAL]]*Tabela1[[#This Row],[PREPARAÇÃO ]]</f>
        <v>0</v>
      </c>
      <c r="AT787" s="28">
        <f>Tabela1[[#This Row],[PESO TOTAL]]*Tabela1[[#This Row],[CALDEIRARIA]]</f>
        <v>0</v>
      </c>
      <c r="AU787" s="28">
        <f>Tabela1[[#This Row],[PESO TOTAL]]*Tabela1[[#This Row],[SOLDA]]</f>
        <v>0</v>
      </c>
      <c r="AV787" s="28">
        <f>Tabela1[[#This Row],[PESO TOTAL]]*Tabela1[[#This Row],[ACABAMENTO]]</f>
        <v>0</v>
      </c>
      <c r="AW787" s="28">
        <f>Tabela1[[#This Row],[PESO TOTAL]]*Tabela1[[#This Row],[PRONTO ACABADO]]</f>
        <v>0</v>
      </c>
      <c r="AX787" s="28">
        <f>Tabela1[[#This Row],[PESO TOTAL]]*Tabela1[[#This Row],[EXPEDIÇÃO ]]</f>
        <v>0</v>
      </c>
      <c r="AY787" s="28" t="str">
        <f>Tabela1[[#This Row],[PEDIDO]]&amp;Tabela1[[#This Row],[PRODUTO]]</f>
        <v/>
      </c>
      <c r="AZ787" s="44">
        <f>IF(AF787="",0,IF(ISTEXT(AF787),H787*VALUE(SUBSTITUTE(AF787,"%",""))/100,H787*AF787))-Tabela1[[#This Row],[PRONTO ACABADO2]]</f>
        <v>0</v>
      </c>
      <c r="BA787" s="44">
        <f>IF(AG787="",0,IF(ISTEXT(AG787),H787*VALUE(SUBSTITUTE(AG787,"%",""))/100,H787*AG787))-Tabela1[[#This Row],[PESO EXPEDIDO2]]</f>
        <v>0</v>
      </c>
      <c r="BB787" s="44">
        <f t="shared" si="122"/>
        <v>0</v>
      </c>
      <c r="BC787" s="44">
        <f t="shared" si="123"/>
        <v>0</v>
      </c>
      <c r="BD787" s="44"/>
    </row>
    <row r="788" spans="1:56" ht="15.75" hidden="1" customHeight="1" x14ac:dyDescent="0.25">
      <c r="A788" s="6"/>
      <c r="B788" s="22"/>
      <c r="C788" s="7"/>
      <c r="D788" s="46"/>
      <c r="E788" s="7"/>
      <c r="F788" s="7"/>
      <c r="G788" s="44"/>
      <c r="H788" s="41">
        <f>Tabela1[[#This Row],[PESO UNI]]*Tabela1[[#This Row],[QTE]]</f>
        <v>0</v>
      </c>
      <c r="I788" s="7"/>
      <c r="J788" s="8"/>
      <c r="K788" s="8"/>
      <c r="L788" s="9"/>
      <c r="M788" s="10"/>
      <c r="N788" s="8"/>
      <c r="O788" s="12"/>
      <c r="P788" s="13"/>
      <c r="Q788" s="14">
        <f>Tabela1[[#This Row],[QTDE/ Fabricação]]-Tabela1[[#This Row],[QTE]]</f>
        <v>0</v>
      </c>
      <c r="R788" s="19">
        <f t="shared" si="118"/>
        <v>0</v>
      </c>
      <c r="S788" s="19">
        <f t="shared" si="117"/>
        <v>0</v>
      </c>
      <c r="T788" s="20">
        <f t="shared" si="119"/>
        <v>0</v>
      </c>
      <c r="U788" s="17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IFERROR(COUNTIF(#REF!,Tabela1[[#This Row],[Colunas5]]),"")</f>
        <v/>
      </c>
      <c r="X788" s="14">
        <f>Tabela1[[#This Row],[QIANTIDADE EXPEDIDA]]*Tabela1[[#This Row],[PESO UNI]]</f>
        <v>0</v>
      </c>
      <c r="Y788" s="14">
        <f t="shared" si="120"/>
        <v>0</v>
      </c>
      <c r="Z788" s="21">
        <f>Tabela1[[#This Row],[PESO TOTAL]]-Tabela1[[#This Row],[Peso Expedido]]</f>
        <v>0</v>
      </c>
      <c r="AA788" s="18"/>
      <c r="AB788" s="40"/>
      <c r="AC788" s="40"/>
      <c r="AD788" s="40"/>
      <c r="AE788" s="40"/>
      <c r="AF788" s="40"/>
      <c r="AG788" s="40"/>
      <c r="AH788" s="40"/>
      <c r="AI788" s="40" t="str">
        <f t="shared" si="124"/>
        <v>ok</v>
      </c>
      <c r="AJ788"/>
      <c r="AK788" t="str">
        <f>Tabela1[[#This Row],[Coluna1]]&amp;Tabela1[[#This Row],[PEDIDO]]</f>
        <v/>
      </c>
      <c r="AL788"/>
      <c r="AM788"/>
      <c r="AN788"/>
      <c r="AO788" t="str">
        <f t="shared" si="121"/>
        <v>/</v>
      </c>
      <c r="AP788" t="str">
        <f>Tabela1[[#This Row],[TAG]]&amp;Tabela1[[#This Row],[PEDIDO]]&amp;Tabela1[[#This Row],[PRODUTO]]</f>
        <v/>
      </c>
      <c r="AQ788" s="23" t="str">
        <f>Tabela1[[#This Row],[PRODUTO]]&amp;Tabela1[[#This Row],[TAG]]</f>
        <v/>
      </c>
      <c r="AR788" s="183">
        <f>Tabela1[[#This Row],[PESO TOTAL]]*Tabela1[[#This Row],[MATÉRIA PRIMA]]</f>
        <v>0</v>
      </c>
      <c r="AS788" s="28">
        <f>Tabela1[[#This Row],[PESO TOTAL]]*Tabela1[[#This Row],[PREPARAÇÃO ]]</f>
        <v>0</v>
      </c>
      <c r="AT788" s="28">
        <f>Tabela1[[#This Row],[PESO TOTAL]]*Tabela1[[#This Row],[CALDEIRARIA]]</f>
        <v>0</v>
      </c>
      <c r="AU788" s="28">
        <f>Tabela1[[#This Row],[PESO TOTAL]]*Tabela1[[#This Row],[SOLDA]]</f>
        <v>0</v>
      </c>
      <c r="AV788" s="28">
        <f>Tabela1[[#This Row],[PESO TOTAL]]*Tabela1[[#This Row],[ACABAMENTO]]</f>
        <v>0</v>
      </c>
      <c r="AW788" s="28">
        <f>Tabela1[[#This Row],[PESO TOTAL]]*Tabela1[[#This Row],[PRONTO ACABADO]]</f>
        <v>0</v>
      </c>
      <c r="AX788" s="28">
        <f>Tabela1[[#This Row],[PESO TOTAL]]*Tabela1[[#This Row],[EXPEDIÇÃO ]]</f>
        <v>0</v>
      </c>
      <c r="AY788" s="28" t="str">
        <f>Tabela1[[#This Row],[PEDIDO]]&amp;Tabela1[[#This Row],[PRODUTO]]</f>
        <v/>
      </c>
      <c r="AZ788" s="44">
        <f>IF(AF788="",0,IF(ISTEXT(AF788),H788*VALUE(SUBSTITUTE(AF788,"%",""))/100,H788*AF788))-Tabela1[[#This Row],[PRONTO ACABADO2]]</f>
        <v>0</v>
      </c>
      <c r="BA788" s="44">
        <f>IF(AG788="",0,IF(ISTEXT(AG788),H788*VALUE(SUBSTITUTE(AG788,"%",""))/100,H788*AG788))-Tabela1[[#This Row],[PESO EXPEDIDO2]]</f>
        <v>0</v>
      </c>
      <c r="BB788" s="44">
        <f t="shared" si="122"/>
        <v>0</v>
      </c>
      <c r="BC788" s="44">
        <f t="shared" si="123"/>
        <v>0</v>
      </c>
      <c r="BD788" s="44"/>
    </row>
    <row r="789" spans="1:56" ht="15.75" hidden="1" customHeight="1" x14ac:dyDescent="0.25">
      <c r="A789" s="6"/>
      <c r="B789" s="22"/>
      <c r="C789" s="7"/>
      <c r="D789" s="46"/>
      <c r="E789" s="7"/>
      <c r="F789" s="7"/>
      <c r="G789" s="44"/>
      <c r="H789" s="41">
        <f>Tabela1[[#This Row],[PESO UNI]]*Tabela1[[#This Row],[QTE]]</f>
        <v>0</v>
      </c>
      <c r="I789" s="7"/>
      <c r="J789" s="8"/>
      <c r="K789" s="8"/>
      <c r="L789" s="9"/>
      <c r="M789" s="10"/>
      <c r="N789" s="8"/>
      <c r="O789" s="12"/>
      <c r="P789" s="13"/>
      <c r="Q789" s="14">
        <f>Tabela1[[#This Row],[QTDE/ Fabricação]]-Tabela1[[#This Row],[QTE]]</f>
        <v>0</v>
      </c>
      <c r="R789" s="19">
        <f t="shared" si="118"/>
        <v>0</v>
      </c>
      <c r="S789" s="19">
        <f t="shared" si="117"/>
        <v>0</v>
      </c>
      <c r="T789" s="20">
        <f t="shared" si="119"/>
        <v>0</v>
      </c>
      <c r="U789" s="17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IFERROR(COUNTIF(#REF!,Tabela1[[#This Row],[Colunas5]]),"")</f>
        <v/>
      </c>
      <c r="X789" s="14">
        <f>Tabela1[[#This Row],[QIANTIDADE EXPEDIDA]]*Tabela1[[#This Row],[PESO UNI]]</f>
        <v>0</v>
      </c>
      <c r="Y789" s="14">
        <f t="shared" si="120"/>
        <v>0</v>
      </c>
      <c r="Z789" s="21">
        <f>Tabela1[[#This Row],[PESO TOTAL]]-Tabela1[[#This Row],[Peso Expedido]]</f>
        <v>0</v>
      </c>
      <c r="AA789" s="18"/>
      <c r="AB789" s="40"/>
      <c r="AC789" s="40"/>
      <c r="AD789" s="40"/>
      <c r="AE789" s="40"/>
      <c r="AF789" s="40"/>
      <c r="AG789" s="40"/>
      <c r="AH789" s="40"/>
      <c r="AI789" s="40" t="str">
        <f t="shared" si="124"/>
        <v>ok</v>
      </c>
      <c r="AJ789"/>
      <c r="AK789" t="str">
        <f>Tabela1[[#This Row],[Coluna1]]&amp;Tabela1[[#This Row],[PEDIDO]]</f>
        <v/>
      </c>
      <c r="AL789"/>
      <c r="AM789"/>
      <c r="AN789"/>
      <c r="AO789" t="str">
        <f t="shared" si="121"/>
        <v>/</v>
      </c>
      <c r="AP789" t="str">
        <f>Tabela1[[#This Row],[TAG]]&amp;Tabela1[[#This Row],[PEDIDO]]&amp;Tabela1[[#This Row],[PRODUTO]]</f>
        <v/>
      </c>
      <c r="AQ789" s="23" t="str">
        <f>Tabela1[[#This Row],[PRODUTO]]&amp;Tabela1[[#This Row],[TAG]]</f>
        <v/>
      </c>
      <c r="AR789" s="183">
        <f>Tabela1[[#This Row],[PESO TOTAL]]*Tabela1[[#This Row],[MATÉRIA PRIMA]]</f>
        <v>0</v>
      </c>
      <c r="AS789" s="28">
        <f>Tabela1[[#This Row],[PESO TOTAL]]*Tabela1[[#This Row],[PREPARAÇÃO ]]</f>
        <v>0</v>
      </c>
      <c r="AT789" s="28">
        <f>Tabela1[[#This Row],[PESO TOTAL]]*Tabela1[[#This Row],[CALDEIRARIA]]</f>
        <v>0</v>
      </c>
      <c r="AU789" s="28">
        <f>Tabela1[[#This Row],[PESO TOTAL]]*Tabela1[[#This Row],[SOLDA]]</f>
        <v>0</v>
      </c>
      <c r="AV789" s="28">
        <f>Tabela1[[#This Row],[PESO TOTAL]]*Tabela1[[#This Row],[ACABAMENTO]]</f>
        <v>0</v>
      </c>
      <c r="AW789" s="28">
        <f>Tabela1[[#This Row],[PESO TOTAL]]*Tabela1[[#This Row],[PRONTO ACABADO]]</f>
        <v>0</v>
      </c>
      <c r="AX789" s="28">
        <f>Tabela1[[#This Row],[PESO TOTAL]]*Tabela1[[#This Row],[EXPEDIÇÃO ]]</f>
        <v>0</v>
      </c>
      <c r="AY789" s="28" t="str">
        <f>Tabela1[[#This Row],[PEDIDO]]&amp;Tabela1[[#This Row],[PRODUTO]]</f>
        <v/>
      </c>
      <c r="AZ789" s="44">
        <f>IF(AF789="",0,IF(ISTEXT(AF789),H789*VALUE(SUBSTITUTE(AF789,"%",""))/100,H789*AF789))-Tabela1[[#This Row],[PRONTO ACABADO2]]</f>
        <v>0</v>
      </c>
      <c r="BA789" s="44">
        <f>IF(AG789="",0,IF(ISTEXT(AG789),H789*VALUE(SUBSTITUTE(AG789,"%",""))/100,H789*AG789))-Tabela1[[#This Row],[PESO EXPEDIDO2]]</f>
        <v>0</v>
      </c>
      <c r="BB789" s="44">
        <f t="shared" si="122"/>
        <v>0</v>
      </c>
      <c r="BC789" s="44">
        <f t="shared" si="123"/>
        <v>0</v>
      </c>
      <c r="BD789" s="44"/>
    </row>
    <row r="790" spans="1:56" ht="15.75" hidden="1" customHeight="1" x14ac:dyDescent="0.25">
      <c r="A790" s="6"/>
      <c r="B790" s="22"/>
      <c r="C790" s="7"/>
      <c r="D790" s="46"/>
      <c r="E790" s="7"/>
      <c r="F790" s="7"/>
      <c r="G790" s="44"/>
      <c r="H790" s="41">
        <f>Tabela1[[#This Row],[PESO UNI]]*Tabela1[[#This Row],[QTE]]</f>
        <v>0</v>
      </c>
      <c r="I790" s="7"/>
      <c r="J790" s="8"/>
      <c r="K790" s="8"/>
      <c r="L790" s="9"/>
      <c r="M790" s="10"/>
      <c r="N790" s="8"/>
      <c r="O790" s="12"/>
      <c r="P790" s="13"/>
      <c r="Q790" s="14">
        <f>Tabela1[[#This Row],[QTDE/ Fabricação]]-Tabela1[[#This Row],[QTE]]</f>
        <v>0</v>
      </c>
      <c r="R790" s="19">
        <f t="shared" si="118"/>
        <v>0</v>
      </c>
      <c r="S790" s="19">
        <f t="shared" si="117"/>
        <v>0</v>
      </c>
      <c r="T790" s="20">
        <f t="shared" si="119"/>
        <v>0</v>
      </c>
      <c r="U790" s="17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IFERROR(COUNTIF(#REF!,Tabela1[[#This Row],[Colunas5]]),"")</f>
        <v/>
      </c>
      <c r="X790" s="14">
        <f>Tabela1[[#This Row],[QIANTIDADE EXPEDIDA]]*Tabela1[[#This Row],[PESO UNI]]</f>
        <v>0</v>
      </c>
      <c r="Y790" s="14">
        <f t="shared" si="120"/>
        <v>0</v>
      </c>
      <c r="Z790" s="21">
        <f>Tabela1[[#This Row],[PESO TOTAL]]-Tabela1[[#This Row],[Peso Expedido]]</f>
        <v>0</v>
      </c>
      <c r="AA790" s="18"/>
      <c r="AB790" s="40"/>
      <c r="AC790" s="40"/>
      <c r="AD790" s="40"/>
      <c r="AE790" s="40"/>
      <c r="AF790" s="40"/>
      <c r="AG790" s="40"/>
      <c r="AH790" s="40"/>
      <c r="AI790" s="40" t="str">
        <f t="shared" si="124"/>
        <v>ok</v>
      </c>
      <c r="AJ790"/>
      <c r="AK790" t="str">
        <f>Tabela1[[#This Row],[Coluna1]]&amp;Tabela1[[#This Row],[PEDIDO]]</f>
        <v/>
      </c>
      <c r="AL790"/>
      <c r="AM790"/>
      <c r="AN790"/>
      <c r="AO790" t="str">
        <f t="shared" si="121"/>
        <v>/</v>
      </c>
      <c r="AP790" t="str">
        <f>Tabela1[[#This Row],[TAG]]&amp;Tabela1[[#This Row],[PEDIDO]]&amp;Tabela1[[#This Row],[PRODUTO]]</f>
        <v/>
      </c>
      <c r="AQ790" s="23" t="str">
        <f>Tabela1[[#This Row],[PRODUTO]]&amp;Tabela1[[#This Row],[TAG]]</f>
        <v/>
      </c>
      <c r="AR790" s="183">
        <f>Tabela1[[#This Row],[PESO TOTAL]]*Tabela1[[#This Row],[MATÉRIA PRIMA]]</f>
        <v>0</v>
      </c>
      <c r="AS790" s="28">
        <f>Tabela1[[#This Row],[PESO TOTAL]]*Tabela1[[#This Row],[PREPARAÇÃO ]]</f>
        <v>0</v>
      </c>
      <c r="AT790" s="28">
        <f>Tabela1[[#This Row],[PESO TOTAL]]*Tabela1[[#This Row],[CALDEIRARIA]]</f>
        <v>0</v>
      </c>
      <c r="AU790" s="28">
        <f>Tabela1[[#This Row],[PESO TOTAL]]*Tabela1[[#This Row],[SOLDA]]</f>
        <v>0</v>
      </c>
      <c r="AV790" s="28">
        <f>Tabela1[[#This Row],[PESO TOTAL]]*Tabela1[[#This Row],[ACABAMENTO]]</f>
        <v>0</v>
      </c>
      <c r="AW790" s="28">
        <f>Tabela1[[#This Row],[PESO TOTAL]]*Tabela1[[#This Row],[PRONTO ACABADO]]</f>
        <v>0</v>
      </c>
      <c r="AX790" s="28">
        <f>Tabela1[[#This Row],[PESO TOTAL]]*Tabela1[[#This Row],[EXPEDIÇÃO ]]</f>
        <v>0</v>
      </c>
      <c r="AY790" s="28" t="str">
        <f>Tabela1[[#This Row],[PEDIDO]]&amp;Tabela1[[#This Row],[PRODUTO]]</f>
        <v/>
      </c>
      <c r="AZ790" s="44">
        <f>IF(AF790="",0,IF(ISTEXT(AF790),H790*VALUE(SUBSTITUTE(AF790,"%",""))/100,H790*AF790))-Tabela1[[#This Row],[PRONTO ACABADO2]]</f>
        <v>0</v>
      </c>
      <c r="BA790" s="44">
        <f>IF(AG790="",0,IF(ISTEXT(AG790),H790*VALUE(SUBSTITUTE(AG790,"%",""))/100,H790*AG790))-Tabela1[[#This Row],[PESO EXPEDIDO2]]</f>
        <v>0</v>
      </c>
      <c r="BB790" s="44">
        <f t="shared" si="122"/>
        <v>0</v>
      </c>
      <c r="BC790" s="44">
        <f t="shared" si="123"/>
        <v>0</v>
      </c>
      <c r="BD790" s="44"/>
    </row>
    <row r="791" spans="1:56" ht="15.75" hidden="1" customHeight="1" x14ac:dyDescent="0.25">
      <c r="A791" s="6"/>
      <c r="B791" s="22"/>
      <c r="C791" s="7"/>
      <c r="D791" s="46"/>
      <c r="E791" s="7"/>
      <c r="F791" s="7"/>
      <c r="G791" s="44"/>
      <c r="H791" s="41">
        <f>Tabela1[[#This Row],[PESO UNI]]*Tabela1[[#This Row],[QTE]]</f>
        <v>0</v>
      </c>
      <c r="I791" s="7"/>
      <c r="J791" s="8"/>
      <c r="K791" s="8"/>
      <c r="L791" s="9"/>
      <c r="M791" s="10"/>
      <c r="N791" s="8"/>
      <c r="O791" s="12"/>
      <c r="P791" s="13"/>
      <c r="Q791" s="14">
        <f>Tabela1[[#This Row],[QTDE/ Fabricação]]-Tabela1[[#This Row],[QTE]]</f>
        <v>0</v>
      </c>
      <c r="R791" s="19">
        <f t="shared" si="118"/>
        <v>0</v>
      </c>
      <c r="S791" s="19">
        <f t="shared" si="117"/>
        <v>0</v>
      </c>
      <c r="T791" s="20">
        <f t="shared" si="119"/>
        <v>0</v>
      </c>
      <c r="U791" s="17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IFERROR(COUNTIF(#REF!,Tabela1[[#This Row],[Colunas5]]),"")</f>
        <v/>
      </c>
      <c r="X791" s="14">
        <f>Tabela1[[#This Row],[QIANTIDADE EXPEDIDA]]*Tabela1[[#This Row],[PESO UNI]]</f>
        <v>0</v>
      </c>
      <c r="Y791" s="14">
        <f t="shared" si="120"/>
        <v>0</v>
      </c>
      <c r="Z791" s="21">
        <f>Tabela1[[#This Row],[PESO TOTAL]]-Tabela1[[#This Row],[Peso Expedido]]</f>
        <v>0</v>
      </c>
      <c r="AA791" s="18"/>
      <c r="AB791" s="40"/>
      <c r="AC791" s="40"/>
      <c r="AD791" s="40"/>
      <c r="AE791" s="40"/>
      <c r="AF791" s="40"/>
      <c r="AG791" s="40"/>
      <c r="AH791" s="40"/>
      <c r="AI791" s="40" t="str">
        <f t="shared" si="124"/>
        <v>ok</v>
      </c>
      <c r="AJ791"/>
      <c r="AK791" t="str">
        <f>Tabela1[[#This Row],[Coluna1]]&amp;Tabela1[[#This Row],[PEDIDO]]</f>
        <v/>
      </c>
      <c r="AL791"/>
      <c r="AM791"/>
      <c r="AN791"/>
      <c r="AO791" t="str">
        <f t="shared" si="121"/>
        <v>/</v>
      </c>
      <c r="AP791" t="str">
        <f>Tabela1[[#This Row],[TAG]]&amp;Tabela1[[#This Row],[PEDIDO]]&amp;Tabela1[[#This Row],[PRODUTO]]</f>
        <v/>
      </c>
      <c r="AQ791" s="23" t="str">
        <f>Tabela1[[#This Row],[PRODUTO]]&amp;Tabela1[[#This Row],[TAG]]</f>
        <v/>
      </c>
      <c r="AR791" s="183">
        <f>Tabela1[[#This Row],[PESO TOTAL]]*Tabela1[[#This Row],[MATÉRIA PRIMA]]</f>
        <v>0</v>
      </c>
      <c r="AS791" s="28">
        <f>Tabela1[[#This Row],[PESO TOTAL]]*Tabela1[[#This Row],[PREPARAÇÃO ]]</f>
        <v>0</v>
      </c>
      <c r="AT791" s="28">
        <f>Tabela1[[#This Row],[PESO TOTAL]]*Tabela1[[#This Row],[CALDEIRARIA]]</f>
        <v>0</v>
      </c>
      <c r="AU791" s="28">
        <f>Tabela1[[#This Row],[PESO TOTAL]]*Tabela1[[#This Row],[SOLDA]]</f>
        <v>0</v>
      </c>
      <c r="AV791" s="28">
        <f>Tabela1[[#This Row],[PESO TOTAL]]*Tabela1[[#This Row],[ACABAMENTO]]</f>
        <v>0</v>
      </c>
      <c r="AW791" s="28">
        <f>Tabela1[[#This Row],[PESO TOTAL]]*Tabela1[[#This Row],[PRONTO ACABADO]]</f>
        <v>0</v>
      </c>
      <c r="AX791" s="28">
        <f>Tabela1[[#This Row],[PESO TOTAL]]*Tabela1[[#This Row],[EXPEDIÇÃO ]]</f>
        <v>0</v>
      </c>
      <c r="AY791" s="28" t="str">
        <f>Tabela1[[#This Row],[PEDIDO]]&amp;Tabela1[[#This Row],[PRODUTO]]</f>
        <v/>
      </c>
      <c r="AZ791" s="44">
        <f>IF(AF791="",0,IF(ISTEXT(AF791),H791*VALUE(SUBSTITUTE(AF791,"%",""))/100,H791*AF791))-Tabela1[[#This Row],[PRONTO ACABADO2]]</f>
        <v>0</v>
      </c>
      <c r="BA791" s="44">
        <f>IF(AG791="",0,IF(ISTEXT(AG791),H791*VALUE(SUBSTITUTE(AG791,"%",""))/100,H791*AG791))-Tabela1[[#This Row],[PESO EXPEDIDO2]]</f>
        <v>0</v>
      </c>
      <c r="BB791" s="44">
        <f t="shared" si="122"/>
        <v>0</v>
      </c>
      <c r="BC791" s="44">
        <f t="shared" si="123"/>
        <v>0</v>
      </c>
      <c r="BD791" s="44"/>
    </row>
    <row r="792" spans="1:56" ht="15.75" hidden="1" customHeight="1" x14ac:dyDescent="0.25">
      <c r="A792" s="6"/>
      <c r="B792" s="22"/>
      <c r="C792" s="7"/>
      <c r="D792" s="46"/>
      <c r="E792" s="7"/>
      <c r="F792" s="7"/>
      <c r="G792" s="44"/>
      <c r="H792" s="41">
        <f>Tabela1[[#This Row],[PESO UNI]]*Tabela1[[#This Row],[QTE]]</f>
        <v>0</v>
      </c>
      <c r="I792" s="7"/>
      <c r="J792" s="8"/>
      <c r="K792" s="8"/>
      <c r="L792" s="9"/>
      <c r="M792" s="10"/>
      <c r="N792" s="8"/>
      <c r="O792" s="12"/>
      <c r="P792" s="13"/>
      <c r="Q792" s="14">
        <f>Tabela1[[#This Row],[QTDE/ Fabricação]]-Tabela1[[#This Row],[QTE]]</f>
        <v>0</v>
      </c>
      <c r="R792" s="19">
        <f t="shared" si="118"/>
        <v>0</v>
      </c>
      <c r="S792" s="19">
        <f t="shared" si="117"/>
        <v>0</v>
      </c>
      <c r="T792" s="20">
        <f t="shared" si="119"/>
        <v>0</v>
      </c>
      <c r="U792" s="17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IFERROR(COUNTIF(#REF!,Tabela1[[#This Row],[Colunas5]]),"")</f>
        <v/>
      </c>
      <c r="X792" s="14">
        <f>Tabela1[[#This Row],[QIANTIDADE EXPEDIDA]]*Tabela1[[#This Row],[PESO UNI]]</f>
        <v>0</v>
      </c>
      <c r="Y792" s="14">
        <f t="shared" si="120"/>
        <v>0</v>
      </c>
      <c r="Z792" s="21">
        <f>Tabela1[[#This Row],[PESO TOTAL]]-Tabela1[[#This Row],[Peso Expedido]]</f>
        <v>0</v>
      </c>
      <c r="AA792" s="18"/>
      <c r="AB792" s="40"/>
      <c r="AC792" s="40"/>
      <c r="AD792" s="40"/>
      <c r="AE792" s="40"/>
      <c r="AF792" s="40"/>
      <c r="AG792" s="40"/>
      <c r="AH792" s="40"/>
      <c r="AI792" s="40" t="str">
        <f t="shared" si="124"/>
        <v>ok</v>
      </c>
      <c r="AJ792"/>
      <c r="AK792" t="str">
        <f>Tabela1[[#This Row],[Coluna1]]&amp;Tabela1[[#This Row],[PEDIDO]]</f>
        <v/>
      </c>
      <c r="AL792"/>
      <c r="AM792"/>
      <c r="AN792"/>
      <c r="AO792" t="str">
        <f t="shared" si="121"/>
        <v>/</v>
      </c>
      <c r="AP792" t="str">
        <f>Tabela1[[#This Row],[TAG]]&amp;Tabela1[[#This Row],[PEDIDO]]&amp;Tabela1[[#This Row],[PRODUTO]]</f>
        <v/>
      </c>
      <c r="AQ792" s="23" t="str">
        <f>Tabela1[[#This Row],[PRODUTO]]&amp;Tabela1[[#This Row],[TAG]]</f>
        <v/>
      </c>
      <c r="AR792" s="183">
        <f>Tabela1[[#This Row],[PESO TOTAL]]*Tabela1[[#This Row],[MATÉRIA PRIMA]]</f>
        <v>0</v>
      </c>
      <c r="AS792" s="28">
        <f>Tabela1[[#This Row],[PESO TOTAL]]*Tabela1[[#This Row],[PREPARAÇÃO ]]</f>
        <v>0</v>
      </c>
      <c r="AT792" s="28">
        <f>Tabela1[[#This Row],[PESO TOTAL]]*Tabela1[[#This Row],[CALDEIRARIA]]</f>
        <v>0</v>
      </c>
      <c r="AU792" s="28">
        <f>Tabela1[[#This Row],[PESO TOTAL]]*Tabela1[[#This Row],[SOLDA]]</f>
        <v>0</v>
      </c>
      <c r="AV792" s="28">
        <f>Tabela1[[#This Row],[PESO TOTAL]]*Tabela1[[#This Row],[ACABAMENTO]]</f>
        <v>0</v>
      </c>
      <c r="AW792" s="28">
        <f>Tabela1[[#This Row],[PESO TOTAL]]*Tabela1[[#This Row],[PRONTO ACABADO]]</f>
        <v>0</v>
      </c>
      <c r="AX792" s="28">
        <f>Tabela1[[#This Row],[PESO TOTAL]]*Tabela1[[#This Row],[EXPEDIÇÃO ]]</f>
        <v>0</v>
      </c>
      <c r="AY792" s="28" t="str">
        <f>Tabela1[[#This Row],[PEDIDO]]&amp;Tabela1[[#This Row],[PRODUTO]]</f>
        <v/>
      </c>
      <c r="AZ792" s="44">
        <f>IF(AF792="",0,IF(ISTEXT(AF792),H792*VALUE(SUBSTITUTE(AF792,"%",""))/100,H792*AF792))-Tabela1[[#This Row],[PRONTO ACABADO2]]</f>
        <v>0</v>
      </c>
      <c r="BA792" s="44">
        <f>IF(AG792="",0,IF(ISTEXT(AG792),H792*VALUE(SUBSTITUTE(AG792,"%",""))/100,H792*AG792))-Tabela1[[#This Row],[PESO EXPEDIDO2]]</f>
        <v>0</v>
      </c>
      <c r="BB792" s="44">
        <f t="shared" si="122"/>
        <v>0</v>
      </c>
      <c r="BC792" s="44">
        <f t="shared" si="123"/>
        <v>0</v>
      </c>
      <c r="BD792" s="44"/>
    </row>
    <row r="793" spans="1:56" ht="15.75" hidden="1" customHeight="1" x14ac:dyDescent="0.25">
      <c r="A793" s="6"/>
      <c r="B793" s="22"/>
      <c r="C793" s="7"/>
      <c r="D793" s="46"/>
      <c r="E793" s="7"/>
      <c r="F793" s="7"/>
      <c r="G793" s="44"/>
      <c r="H793" s="41">
        <f>Tabela1[[#This Row],[PESO UNI]]*Tabela1[[#This Row],[QTE]]</f>
        <v>0</v>
      </c>
      <c r="I793" s="7"/>
      <c r="J793" s="8"/>
      <c r="K793" s="8"/>
      <c r="L793" s="9"/>
      <c r="M793" s="10"/>
      <c r="N793" s="8"/>
      <c r="O793" s="12"/>
      <c r="P793" s="13"/>
      <c r="Q793" s="14">
        <f>Tabela1[[#This Row],[QTDE/ Fabricação]]-Tabela1[[#This Row],[QTE]]</f>
        <v>0</v>
      </c>
      <c r="R793" s="19">
        <f t="shared" si="118"/>
        <v>0</v>
      </c>
      <c r="S793" s="19">
        <f t="shared" si="117"/>
        <v>0</v>
      </c>
      <c r="T793" s="20">
        <f t="shared" si="119"/>
        <v>0</v>
      </c>
      <c r="U793" s="17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IFERROR(COUNTIF(#REF!,Tabela1[[#This Row],[Colunas5]]),"")</f>
        <v/>
      </c>
      <c r="X793" s="14">
        <f>Tabela1[[#This Row],[QIANTIDADE EXPEDIDA]]*Tabela1[[#This Row],[PESO UNI]]</f>
        <v>0</v>
      </c>
      <c r="Y793" s="14">
        <f t="shared" si="120"/>
        <v>0</v>
      </c>
      <c r="Z793" s="21">
        <f>Tabela1[[#This Row],[PESO TOTAL]]-Tabela1[[#This Row],[Peso Expedido]]</f>
        <v>0</v>
      </c>
      <c r="AA793" s="18"/>
      <c r="AB793" s="40"/>
      <c r="AC793" s="40"/>
      <c r="AD793" s="40"/>
      <c r="AE793" s="40"/>
      <c r="AF793" s="40"/>
      <c r="AG793" s="40"/>
      <c r="AH793" s="40"/>
      <c r="AI793" s="40" t="str">
        <f t="shared" si="124"/>
        <v>ok</v>
      </c>
      <c r="AJ793"/>
      <c r="AK793" t="str">
        <f>Tabela1[[#This Row],[Coluna1]]&amp;Tabela1[[#This Row],[PEDIDO]]</f>
        <v/>
      </c>
      <c r="AL793"/>
      <c r="AM793"/>
      <c r="AN793"/>
      <c r="AO793" t="str">
        <f t="shared" si="121"/>
        <v>/</v>
      </c>
      <c r="AP793" t="str">
        <f>Tabela1[[#This Row],[TAG]]&amp;Tabela1[[#This Row],[PEDIDO]]&amp;Tabela1[[#This Row],[PRODUTO]]</f>
        <v/>
      </c>
      <c r="AQ793" s="23" t="str">
        <f>Tabela1[[#This Row],[PRODUTO]]&amp;Tabela1[[#This Row],[TAG]]</f>
        <v/>
      </c>
      <c r="AR793" s="183">
        <f>Tabela1[[#This Row],[PESO TOTAL]]*Tabela1[[#This Row],[MATÉRIA PRIMA]]</f>
        <v>0</v>
      </c>
      <c r="AS793" s="28">
        <f>Tabela1[[#This Row],[PESO TOTAL]]*Tabela1[[#This Row],[PREPARAÇÃO ]]</f>
        <v>0</v>
      </c>
      <c r="AT793" s="28">
        <f>Tabela1[[#This Row],[PESO TOTAL]]*Tabela1[[#This Row],[CALDEIRARIA]]</f>
        <v>0</v>
      </c>
      <c r="AU793" s="28">
        <f>Tabela1[[#This Row],[PESO TOTAL]]*Tabela1[[#This Row],[SOLDA]]</f>
        <v>0</v>
      </c>
      <c r="AV793" s="28">
        <f>Tabela1[[#This Row],[PESO TOTAL]]*Tabela1[[#This Row],[ACABAMENTO]]</f>
        <v>0</v>
      </c>
      <c r="AW793" s="28">
        <f>Tabela1[[#This Row],[PESO TOTAL]]*Tabela1[[#This Row],[PRONTO ACABADO]]</f>
        <v>0</v>
      </c>
      <c r="AX793" s="28">
        <f>Tabela1[[#This Row],[PESO TOTAL]]*Tabela1[[#This Row],[EXPEDIÇÃO ]]</f>
        <v>0</v>
      </c>
      <c r="AY793" s="28" t="str">
        <f>Tabela1[[#This Row],[PEDIDO]]&amp;Tabela1[[#This Row],[PRODUTO]]</f>
        <v/>
      </c>
      <c r="AZ793" s="44">
        <f>IF(AF793="",0,IF(ISTEXT(AF793),H793*VALUE(SUBSTITUTE(AF793,"%",""))/100,H793*AF793))-Tabela1[[#This Row],[PRONTO ACABADO2]]</f>
        <v>0</v>
      </c>
      <c r="BA793" s="44">
        <f>IF(AG793="",0,IF(ISTEXT(AG793),H793*VALUE(SUBSTITUTE(AG793,"%",""))/100,H793*AG793))-Tabela1[[#This Row],[PESO EXPEDIDO2]]</f>
        <v>0</v>
      </c>
      <c r="BB793" s="44">
        <f t="shared" si="122"/>
        <v>0</v>
      </c>
      <c r="BC793" s="44">
        <f t="shared" si="123"/>
        <v>0</v>
      </c>
      <c r="BD793" s="44"/>
    </row>
    <row r="794" spans="1:56" ht="15.75" hidden="1" customHeight="1" x14ac:dyDescent="0.25">
      <c r="A794" s="6"/>
      <c r="B794" s="22"/>
      <c r="C794" s="7"/>
      <c r="D794" s="46"/>
      <c r="E794" s="7"/>
      <c r="F794" s="7"/>
      <c r="G794" s="44"/>
      <c r="H794" s="41">
        <f>Tabela1[[#This Row],[PESO UNI]]*Tabela1[[#This Row],[QTE]]</f>
        <v>0</v>
      </c>
      <c r="I794" s="7"/>
      <c r="J794" s="8"/>
      <c r="K794" s="8"/>
      <c r="L794" s="9"/>
      <c r="M794" s="10"/>
      <c r="N794" s="8"/>
      <c r="O794" s="12"/>
      <c r="P794" s="13"/>
      <c r="Q794" s="14">
        <f>Tabela1[[#This Row],[QTDE/ Fabricação]]-Tabela1[[#This Row],[QTE]]</f>
        <v>0</v>
      </c>
      <c r="R794" s="19">
        <f t="shared" si="118"/>
        <v>0</v>
      </c>
      <c r="S794" s="19">
        <f t="shared" si="117"/>
        <v>0</v>
      </c>
      <c r="T794" s="20">
        <f t="shared" si="119"/>
        <v>0</v>
      </c>
      <c r="U794" s="17">
        <f>IFERROR(SUMIF('LISTA DE EMBARQUE'!B:B,MICRO!E:E,'LISTA DE EMBARQUE'!G:G),"")</f>
        <v>0</v>
      </c>
      <c r="V794" s="12" t="str">
        <f>IFERROR(VLOOKUP(Tabela1[[#This Row],[COD.MDE]],'LISTA DE EMBARQUE'!B:L,11,0),"")</f>
        <v/>
      </c>
      <c r="W794" s="13" t="str">
        <f>IFERROR(COUNTIF(#REF!,Tabela1[[#This Row],[Colunas5]]),"")</f>
        <v/>
      </c>
      <c r="X794" s="14">
        <f>Tabela1[[#This Row],[QIANTIDADE EXPEDIDA]]*Tabela1[[#This Row],[PESO UNI]]</f>
        <v>0</v>
      </c>
      <c r="Y794" s="14">
        <f t="shared" si="120"/>
        <v>0</v>
      </c>
      <c r="Z794" s="21">
        <f>Tabela1[[#This Row],[PESO TOTAL]]-Tabela1[[#This Row],[Peso Expedido]]</f>
        <v>0</v>
      </c>
      <c r="AA794" s="18"/>
      <c r="AB794" s="40"/>
      <c r="AC794" s="40"/>
      <c r="AD794" s="40"/>
      <c r="AE794" s="40"/>
      <c r="AF794" s="40"/>
      <c r="AG794" s="40"/>
      <c r="AH794" s="40"/>
      <c r="AI794" s="40" t="str">
        <f t="shared" si="124"/>
        <v>ok</v>
      </c>
      <c r="AJ794"/>
      <c r="AK794" t="str">
        <f>Tabela1[[#This Row],[Coluna1]]&amp;Tabela1[[#This Row],[PEDIDO]]</f>
        <v/>
      </c>
      <c r="AL794"/>
      <c r="AM794"/>
      <c r="AN794"/>
      <c r="AO794" t="str">
        <f t="shared" si="121"/>
        <v>/</v>
      </c>
      <c r="AP794" t="str">
        <f>Tabela1[[#This Row],[TAG]]&amp;Tabela1[[#This Row],[PEDIDO]]&amp;Tabela1[[#This Row],[PRODUTO]]</f>
        <v/>
      </c>
      <c r="AQ794" s="23" t="str">
        <f>Tabela1[[#This Row],[PRODUTO]]&amp;Tabela1[[#This Row],[TAG]]</f>
        <v/>
      </c>
      <c r="AR794" s="183">
        <f>Tabela1[[#This Row],[PESO TOTAL]]*Tabela1[[#This Row],[MATÉRIA PRIMA]]</f>
        <v>0</v>
      </c>
      <c r="AS794" s="28">
        <f>Tabela1[[#This Row],[PESO TOTAL]]*Tabela1[[#This Row],[PREPARAÇÃO ]]</f>
        <v>0</v>
      </c>
      <c r="AT794" s="28">
        <f>Tabela1[[#This Row],[PESO TOTAL]]*Tabela1[[#This Row],[CALDEIRARIA]]</f>
        <v>0</v>
      </c>
      <c r="AU794" s="28">
        <f>Tabela1[[#This Row],[PESO TOTAL]]*Tabela1[[#This Row],[SOLDA]]</f>
        <v>0</v>
      </c>
      <c r="AV794" s="28">
        <f>Tabela1[[#This Row],[PESO TOTAL]]*Tabela1[[#This Row],[ACABAMENTO]]</f>
        <v>0</v>
      </c>
      <c r="AW794" s="28">
        <f>Tabela1[[#This Row],[PESO TOTAL]]*Tabela1[[#This Row],[PRONTO ACABADO]]</f>
        <v>0</v>
      </c>
      <c r="AX794" s="28">
        <f>Tabela1[[#This Row],[PESO TOTAL]]*Tabela1[[#This Row],[EXPEDIÇÃO ]]</f>
        <v>0</v>
      </c>
      <c r="AY794" s="28" t="str">
        <f>Tabela1[[#This Row],[PEDIDO]]&amp;Tabela1[[#This Row],[PRODUTO]]</f>
        <v/>
      </c>
      <c r="AZ794" s="44">
        <f>IF(AF794="",0,IF(ISTEXT(AF794),H794*VALUE(SUBSTITUTE(AF794,"%",""))/100,H794*AF794))-Tabela1[[#This Row],[PRONTO ACABADO2]]</f>
        <v>0</v>
      </c>
      <c r="BA794" s="44">
        <f>IF(AG794="",0,IF(ISTEXT(AG794),H794*VALUE(SUBSTITUTE(AG794,"%",""))/100,H794*AG794))-Tabela1[[#This Row],[PESO EXPEDIDO2]]</f>
        <v>0</v>
      </c>
      <c r="BB794" s="44">
        <f t="shared" si="122"/>
        <v>0</v>
      </c>
      <c r="BC794" s="44">
        <f t="shared" si="123"/>
        <v>0</v>
      </c>
      <c r="BD794" s="44"/>
    </row>
    <row r="795" spans="1:56" ht="15.75" hidden="1" customHeight="1" x14ac:dyDescent="0.25">
      <c r="A795" s="6"/>
      <c r="B795" s="22"/>
      <c r="C795" s="7"/>
      <c r="D795" s="46"/>
      <c r="E795" s="7"/>
      <c r="F795" s="7"/>
      <c r="G795" s="44"/>
      <c r="H795" s="41">
        <f>Tabela1[[#This Row],[PESO UNI]]*Tabela1[[#This Row],[QTE]]</f>
        <v>0</v>
      </c>
      <c r="I795" s="7"/>
      <c r="J795" s="8"/>
      <c r="K795" s="8"/>
      <c r="L795" s="9"/>
      <c r="M795" s="10"/>
      <c r="N795" s="8"/>
      <c r="O795" s="12"/>
      <c r="P795" s="13"/>
      <c r="Q795" s="14">
        <f>Tabela1[[#This Row],[QTDE/ Fabricação]]-Tabela1[[#This Row],[QTE]]</f>
        <v>0</v>
      </c>
      <c r="R795" s="19">
        <f t="shared" si="118"/>
        <v>0</v>
      </c>
      <c r="S795" s="19">
        <f t="shared" si="117"/>
        <v>0</v>
      </c>
      <c r="T795" s="20">
        <f t="shared" si="119"/>
        <v>0</v>
      </c>
      <c r="U795" s="17">
        <f>IFERROR(SUMIF('LISTA DE EMBARQUE'!B:B,MICRO!E:E,'LISTA DE EMBARQUE'!G:G),"")</f>
        <v>0</v>
      </c>
      <c r="V795" s="12" t="str">
        <f>IFERROR(VLOOKUP(Tabela1[[#This Row],[COD.MDE]],'LISTA DE EMBARQUE'!B:L,11,0),"")</f>
        <v/>
      </c>
      <c r="W795" s="13" t="str">
        <f>IFERROR(COUNTIF(#REF!,Tabela1[[#This Row],[Colunas5]]),"")</f>
        <v/>
      </c>
      <c r="X795" s="14">
        <f>Tabela1[[#This Row],[QIANTIDADE EXPEDIDA]]*Tabela1[[#This Row],[PESO UNI]]</f>
        <v>0</v>
      </c>
      <c r="Y795" s="14">
        <f t="shared" si="120"/>
        <v>0</v>
      </c>
      <c r="Z795" s="21">
        <f>Tabela1[[#This Row],[PESO TOTAL]]-Tabela1[[#This Row],[Peso Expedido]]</f>
        <v>0</v>
      </c>
      <c r="AA795" s="18"/>
      <c r="AB795" s="40"/>
      <c r="AC795" s="40"/>
      <c r="AD795" s="40"/>
      <c r="AE795" s="40"/>
      <c r="AF795" s="40"/>
      <c r="AG795" s="40"/>
      <c r="AH795" s="40"/>
      <c r="AI795" s="40" t="str">
        <f t="shared" si="124"/>
        <v>ok</v>
      </c>
      <c r="AJ795"/>
      <c r="AK795" t="str">
        <f>Tabela1[[#This Row],[Coluna1]]&amp;Tabela1[[#This Row],[PEDIDO]]</f>
        <v/>
      </c>
      <c r="AL795"/>
      <c r="AM795"/>
      <c r="AN795"/>
      <c r="AO795" t="str">
        <f t="shared" si="121"/>
        <v>/</v>
      </c>
      <c r="AP795" t="str">
        <f>Tabela1[[#This Row],[TAG]]&amp;Tabela1[[#This Row],[PEDIDO]]&amp;Tabela1[[#This Row],[PRODUTO]]</f>
        <v/>
      </c>
      <c r="AQ795" s="23" t="str">
        <f>Tabela1[[#This Row],[PRODUTO]]&amp;Tabela1[[#This Row],[TAG]]</f>
        <v/>
      </c>
      <c r="AR795" s="183">
        <f>Tabela1[[#This Row],[PESO TOTAL]]*Tabela1[[#This Row],[MATÉRIA PRIMA]]</f>
        <v>0</v>
      </c>
      <c r="AS795" s="28">
        <f>Tabela1[[#This Row],[PESO TOTAL]]*Tabela1[[#This Row],[PREPARAÇÃO ]]</f>
        <v>0</v>
      </c>
      <c r="AT795" s="28">
        <f>Tabela1[[#This Row],[PESO TOTAL]]*Tabela1[[#This Row],[CALDEIRARIA]]</f>
        <v>0</v>
      </c>
      <c r="AU795" s="28">
        <f>Tabela1[[#This Row],[PESO TOTAL]]*Tabela1[[#This Row],[SOLDA]]</f>
        <v>0</v>
      </c>
      <c r="AV795" s="28">
        <f>Tabela1[[#This Row],[PESO TOTAL]]*Tabela1[[#This Row],[ACABAMENTO]]</f>
        <v>0</v>
      </c>
      <c r="AW795" s="28">
        <f>Tabela1[[#This Row],[PESO TOTAL]]*Tabela1[[#This Row],[PRONTO ACABADO]]</f>
        <v>0</v>
      </c>
      <c r="AX795" s="28">
        <f>Tabela1[[#This Row],[PESO TOTAL]]*Tabela1[[#This Row],[EXPEDIÇÃO ]]</f>
        <v>0</v>
      </c>
      <c r="AY795" s="28" t="str">
        <f>Tabela1[[#This Row],[PEDIDO]]&amp;Tabela1[[#This Row],[PRODUTO]]</f>
        <v/>
      </c>
      <c r="AZ795" s="44">
        <f>IF(AF795="",0,IF(ISTEXT(AF795),H795*VALUE(SUBSTITUTE(AF795,"%",""))/100,H795*AF795))-Tabela1[[#This Row],[PRONTO ACABADO2]]</f>
        <v>0</v>
      </c>
      <c r="BA795" s="44">
        <f>IF(AG795="",0,IF(ISTEXT(AG795),H795*VALUE(SUBSTITUTE(AG795,"%",""))/100,H795*AG795))-Tabela1[[#This Row],[PESO EXPEDIDO2]]</f>
        <v>0</v>
      </c>
      <c r="BB795" s="44">
        <f t="shared" si="122"/>
        <v>0</v>
      </c>
      <c r="BC795" s="44">
        <f t="shared" si="123"/>
        <v>0</v>
      </c>
      <c r="BD795" s="44"/>
    </row>
    <row r="796" spans="1:56" ht="15.75" hidden="1" customHeight="1" x14ac:dyDescent="0.25">
      <c r="A796" s="6"/>
      <c r="B796" s="22"/>
      <c r="C796" s="7"/>
      <c r="D796" s="46"/>
      <c r="E796" s="7"/>
      <c r="F796" s="7"/>
      <c r="G796" s="44"/>
      <c r="H796" s="41">
        <f>Tabela1[[#This Row],[PESO UNI]]*Tabela1[[#This Row],[QTE]]</f>
        <v>0</v>
      </c>
      <c r="I796" s="7"/>
      <c r="J796" s="8"/>
      <c r="K796" s="8"/>
      <c r="L796" s="9"/>
      <c r="M796" s="10"/>
      <c r="N796" s="8"/>
      <c r="O796" s="12"/>
      <c r="P796" s="13"/>
      <c r="Q796" s="14">
        <f>Tabela1[[#This Row],[QTDE/ Fabricação]]-Tabela1[[#This Row],[QTE]]</f>
        <v>0</v>
      </c>
      <c r="R796" s="19">
        <f t="shared" si="118"/>
        <v>0</v>
      </c>
      <c r="S796" s="19">
        <f t="shared" si="117"/>
        <v>0</v>
      </c>
      <c r="T796" s="20">
        <f t="shared" si="119"/>
        <v>0</v>
      </c>
      <c r="U796" s="17">
        <f>IFERROR(SUMIF('LISTA DE EMBARQUE'!B:B,MICRO!E:E,'LISTA DE EMBARQUE'!G:G),"")</f>
        <v>0</v>
      </c>
      <c r="V796" s="12" t="str">
        <f>IFERROR(VLOOKUP(Tabela1[[#This Row],[COD.MDE]],'LISTA DE EMBARQUE'!B:L,11,0),"")</f>
        <v/>
      </c>
      <c r="W796" s="13" t="str">
        <f>IFERROR(COUNTIF(#REF!,Tabela1[[#This Row],[Colunas5]]),"")</f>
        <v/>
      </c>
      <c r="X796" s="14">
        <f>Tabela1[[#This Row],[QIANTIDADE EXPEDIDA]]*Tabela1[[#This Row],[PESO UNI]]</f>
        <v>0</v>
      </c>
      <c r="Y796" s="14">
        <f t="shared" si="120"/>
        <v>0</v>
      </c>
      <c r="Z796" s="21">
        <f>Tabela1[[#This Row],[PESO TOTAL]]-Tabela1[[#This Row],[Peso Expedido]]</f>
        <v>0</v>
      </c>
      <c r="AA796" s="18"/>
      <c r="AB796" s="40"/>
      <c r="AC796" s="40"/>
      <c r="AD796" s="40"/>
      <c r="AE796" s="40"/>
      <c r="AF796" s="40"/>
      <c r="AG796" s="40"/>
      <c r="AH796" s="40"/>
      <c r="AI796" s="40" t="str">
        <f t="shared" si="124"/>
        <v>ok</v>
      </c>
      <c r="AJ796"/>
      <c r="AK796" t="str">
        <f>Tabela1[[#This Row],[Coluna1]]&amp;Tabela1[[#This Row],[PEDIDO]]</f>
        <v/>
      </c>
      <c r="AL796"/>
      <c r="AM796"/>
      <c r="AN796"/>
      <c r="AO796" t="str">
        <f t="shared" si="121"/>
        <v>/</v>
      </c>
      <c r="AP796" t="str">
        <f>Tabela1[[#This Row],[TAG]]&amp;Tabela1[[#This Row],[PEDIDO]]&amp;Tabela1[[#This Row],[PRODUTO]]</f>
        <v/>
      </c>
      <c r="AQ796" s="23" t="str">
        <f>Tabela1[[#This Row],[PRODUTO]]&amp;Tabela1[[#This Row],[TAG]]</f>
        <v/>
      </c>
      <c r="AR796" s="183">
        <f>Tabela1[[#This Row],[PESO TOTAL]]*Tabela1[[#This Row],[MATÉRIA PRIMA]]</f>
        <v>0</v>
      </c>
      <c r="AS796" s="28">
        <f>Tabela1[[#This Row],[PESO TOTAL]]*Tabela1[[#This Row],[PREPARAÇÃO ]]</f>
        <v>0</v>
      </c>
      <c r="AT796" s="28">
        <f>Tabela1[[#This Row],[PESO TOTAL]]*Tabela1[[#This Row],[CALDEIRARIA]]</f>
        <v>0</v>
      </c>
      <c r="AU796" s="28">
        <f>Tabela1[[#This Row],[PESO TOTAL]]*Tabela1[[#This Row],[SOLDA]]</f>
        <v>0</v>
      </c>
      <c r="AV796" s="28">
        <f>Tabela1[[#This Row],[PESO TOTAL]]*Tabela1[[#This Row],[ACABAMENTO]]</f>
        <v>0</v>
      </c>
      <c r="AW796" s="28">
        <f>Tabela1[[#This Row],[PESO TOTAL]]*Tabela1[[#This Row],[PRONTO ACABADO]]</f>
        <v>0</v>
      </c>
      <c r="AX796" s="28">
        <f>Tabela1[[#This Row],[PESO TOTAL]]*Tabela1[[#This Row],[EXPEDIÇÃO ]]</f>
        <v>0</v>
      </c>
      <c r="AY796" s="28" t="str">
        <f>Tabela1[[#This Row],[PEDIDO]]&amp;Tabela1[[#This Row],[PRODUTO]]</f>
        <v/>
      </c>
      <c r="AZ796" s="44">
        <f>IF(AF796="",0,IF(ISTEXT(AF796),H796*VALUE(SUBSTITUTE(AF796,"%",""))/100,H796*AF796))-Tabela1[[#This Row],[PRONTO ACABADO2]]</f>
        <v>0</v>
      </c>
      <c r="BA796" s="44">
        <f>IF(AG796="",0,IF(ISTEXT(AG796),H796*VALUE(SUBSTITUTE(AG796,"%",""))/100,H796*AG796))-Tabela1[[#This Row],[PESO EXPEDIDO2]]</f>
        <v>0</v>
      </c>
      <c r="BB796" s="44">
        <f t="shared" si="122"/>
        <v>0</v>
      </c>
      <c r="BC796" s="44">
        <f t="shared" si="123"/>
        <v>0</v>
      </c>
      <c r="BD796" s="44"/>
    </row>
    <row r="797" spans="1:56" ht="15.75" hidden="1" customHeight="1" x14ac:dyDescent="0.25">
      <c r="A797" s="6"/>
      <c r="B797" s="22"/>
      <c r="C797" s="7"/>
      <c r="D797" s="46"/>
      <c r="E797" s="7"/>
      <c r="F797" s="7"/>
      <c r="G797" s="44"/>
      <c r="H797" s="41">
        <f>Tabela1[[#This Row],[PESO UNI]]*Tabela1[[#This Row],[QTE]]</f>
        <v>0</v>
      </c>
      <c r="I797" s="7"/>
      <c r="J797" s="8"/>
      <c r="K797" s="8"/>
      <c r="L797" s="9"/>
      <c r="M797" s="10"/>
      <c r="N797" s="8"/>
      <c r="O797" s="12"/>
      <c r="P797" s="13"/>
      <c r="Q797" s="14">
        <f>Tabela1[[#This Row],[QTDE/ Fabricação]]-Tabela1[[#This Row],[QTE]]</f>
        <v>0</v>
      </c>
      <c r="R797" s="19">
        <f t="shared" si="118"/>
        <v>0</v>
      </c>
      <c r="S797" s="19">
        <f t="shared" si="117"/>
        <v>0</v>
      </c>
      <c r="T797" s="20">
        <f t="shared" si="119"/>
        <v>0</v>
      </c>
      <c r="U797" s="17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IFERROR(COUNTIF(#REF!,Tabela1[[#This Row],[Colunas5]]),"")</f>
        <v/>
      </c>
      <c r="X797" s="14">
        <f>Tabela1[[#This Row],[QIANTIDADE EXPEDIDA]]*Tabela1[[#This Row],[PESO UNI]]</f>
        <v>0</v>
      </c>
      <c r="Y797" s="14">
        <f t="shared" si="120"/>
        <v>0</v>
      </c>
      <c r="Z797" s="21">
        <f>Tabela1[[#This Row],[PESO TOTAL]]-Tabela1[[#This Row],[Peso Expedido]]</f>
        <v>0</v>
      </c>
      <c r="AA797" s="18"/>
      <c r="AB797" s="40"/>
      <c r="AC797" s="40"/>
      <c r="AD797" s="40"/>
      <c r="AE797" s="40"/>
      <c r="AF797" s="40"/>
      <c r="AG797" s="40"/>
      <c r="AH797" s="40"/>
      <c r="AI797" s="40" t="str">
        <f t="shared" si="124"/>
        <v>ok</v>
      </c>
      <c r="AJ797"/>
      <c r="AK797" t="str">
        <f>Tabela1[[#This Row],[Coluna1]]&amp;Tabela1[[#This Row],[PEDIDO]]</f>
        <v/>
      </c>
      <c r="AL797"/>
      <c r="AM797"/>
      <c r="AN797"/>
      <c r="AO797" t="str">
        <f t="shared" si="121"/>
        <v>/</v>
      </c>
      <c r="AP797" t="str">
        <f>Tabela1[[#This Row],[TAG]]&amp;Tabela1[[#This Row],[PEDIDO]]&amp;Tabela1[[#This Row],[PRODUTO]]</f>
        <v/>
      </c>
      <c r="AQ797" s="23" t="str">
        <f>Tabela1[[#This Row],[PRODUTO]]&amp;Tabela1[[#This Row],[TAG]]</f>
        <v/>
      </c>
      <c r="AR797" s="183">
        <f>Tabela1[[#This Row],[PESO TOTAL]]*Tabela1[[#This Row],[MATÉRIA PRIMA]]</f>
        <v>0</v>
      </c>
      <c r="AS797" s="28">
        <f>Tabela1[[#This Row],[PESO TOTAL]]*Tabela1[[#This Row],[PREPARAÇÃO ]]</f>
        <v>0</v>
      </c>
      <c r="AT797" s="28">
        <f>Tabela1[[#This Row],[PESO TOTAL]]*Tabela1[[#This Row],[CALDEIRARIA]]</f>
        <v>0</v>
      </c>
      <c r="AU797" s="28">
        <f>Tabela1[[#This Row],[PESO TOTAL]]*Tabela1[[#This Row],[SOLDA]]</f>
        <v>0</v>
      </c>
      <c r="AV797" s="28">
        <f>Tabela1[[#This Row],[PESO TOTAL]]*Tabela1[[#This Row],[ACABAMENTO]]</f>
        <v>0</v>
      </c>
      <c r="AW797" s="28">
        <f>Tabela1[[#This Row],[PESO TOTAL]]*Tabela1[[#This Row],[PRONTO ACABADO]]</f>
        <v>0</v>
      </c>
      <c r="AX797" s="28">
        <f>Tabela1[[#This Row],[PESO TOTAL]]*Tabela1[[#This Row],[EXPEDIÇÃO ]]</f>
        <v>0</v>
      </c>
      <c r="AY797" s="28" t="str">
        <f>Tabela1[[#This Row],[PEDIDO]]&amp;Tabela1[[#This Row],[PRODUTO]]</f>
        <v/>
      </c>
      <c r="AZ797" s="44">
        <f>IF(AF797="",0,IF(ISTEXT(AF797),H797*VALUE(SUBSTITUTE(AF797,"%",""))/100,H797*AF797))-Tabela1[[#This Row],[PRONTO ACABADO2]]</f>
        <v>0</v>
      </c>
      <c r="BA797" s="44">
        <f>IF(AG797="",0,IF(ISTEXT(AG797),H797*VALUE(SUBSTITUTE(AG797,"%",""))/100,H797*AG797))-Tabela1[[#This Row],[PESO EXPEDIDO2]]</f>
        <v>0</v>
      </c>
      <c r="BB797" s="44">
        <f t="shared" si="122"/>
        <v>0</v>
      </c>
      <c r="BC797" s="44">
        <f t="shared" si="123"/>
        <v>0</v>
      </c>
      <c r="BD797" s="44"/>
    </row>
    <row r="798" spans="1:56" ht="15.75" hidden="1" customHeight="1" x14ac:dyDescent="0.25">
      <c r="A798" s="6"/>
      <c r="B798" s="22"/>
      <c r="C798" s="7"/>
      <c r="D798" s="46"/>
      <c r="E798" s="7"/>
      <c r="F798" s="7"/>
      <c r="G798" s="44"/>
      <c r="H798" s="41">
        <f>Tabela1[[#This Row],[PESO UNI]]*Tabela1[[#This Row],[QTE]]</f>
        <v>0</v>
      </c>
      <c r="I798" s="7"/>
      <c r="J798" s="8"/>
      <c r="K798" s="8"/>
      <c r="L798" s="9"/>
      <c r="M798" s="10"/>
      <c r="N798" s="8"/>
      <c r="O798" s="12"/>
      <c r="P798" s="13"/>
      <c r="Q798" s="14">
        <f>Tabela1[[#This Row],[QTDE/ Fabricação]]-Tabela1[[#This Row],[QTE]]</f>
        <v>0</v>
      </c>
      <c r="R798" s="19">
        <f t="shared" si="118"/>
        <v>0</v>
      </c>
      <c r="S798" s="19">
        <f t="shared" si="117"/>
        <v>0</v>
      </c>
      <c r="T798" s="20">
        <f t="shared" si="119"/>
        <v>0</v>
      </c>
      <c r="U798" s="17">
        <f>IFERROR(SUMIF('LISTA DE EMBARQUE'!B:B,MICRO!E:E,'LISTA DE EMBARQUE'!G:G),"")</f>
        <v>0</v>
      </c>
      <c r="V798" s="12" t="str">
        <f>IFERROR(VLOOKUP(Tabela1[[#This Row],[COD.MDE]],'LISTA DE EMBARQUE'!B:L,11,0),"")</f>
        <v/>
      </c>
      <c r="W798" s="13" t="str">
        <f>IFERROR(COUNTIF(#REF!,Tabela1[[#This Row],[Colunas5]]),"")</f>
        <v/>
      </c>
      <c r="X798" s="14">
        <f>Tabela1[[#This Row],[QIANTIDADE EXPEDIDA]]*Tabela1[[#This Row],[PESO UNI]]</f>
        <v>0</v>
      </c>
      <c r="Y798" s="14">
        <f t="shared" si="120"/>
        <v>0</v>
      </c>
      <c r="Z798" s="21">
        <f>Tabela1[[#This Row],[PESO TOTAL]]-Tabela1[[#This Row],[Peso Expedido]]</f>
        <v>0</v>
      </c>
      <c r="AA798" s="18"/>
      <c r="AB798" s="40"/>
      <c r="AC798" s="40"/>
      <c r="AD798" s="40"/>
      <c r="AE798" s="40"/>
      <c r="AF798" s="40"/>
      <c r="AG798" s="40"/>
      <c r="AH798" s="40"/>
      <c r="AI798" s="40" t="str">
        <f t="shared" si="124"/>
        <v>ok</v>
      </c>
      <c r="AJ798"/>
      <c r="AK798" t="str">
        <f>Tabela1[[#This Row],[Coluna1]]&amp;Tabela1[[#This Row],[PEDIDO]]</f>
        <v/>
      </c>
      <c r="AL798"/>
      <c r="AM798"/>
      <c r="AN798"/>
      <c r="AO798" t="str">
        <f t="shared" si="121"/>
        <v>/</v>
      </c>
      <c r="AP798" t="str">
        <f>Tabela1[[#This Row],[TAG]]&amp;Tabela1[[#This Row],[PEDIDO]]&amp;Tabela1[[#This Row],[PRODUTO]]</f>
        <v/>
      </c>
      <c r="AQ798" s="23" t="str">
        <f>Tabela1[[#This Row],[PRODUTO]]&amp;Tabela1[[#This Row],[TAG]]</f>
        <v/>
      </c>
      <c r="AR798" s="183">
        <f>Tabela1[[#This Row],[PESO TOTAL]]*Tabela1[[#This Row],[MATÉRIA PRIMA]]</f>
        <v>0</v>
      </c>
      <c r="AS798" s="28">
        <f>Tabela1[[#This Row],[PESO TOTAL]]*Tabela1[[#This Row],[PREPARAÇÃO ]]</f>
        <v>0</v>
      </c>
      <c r="AT798" s="28">
        <f>Tabela1[[#This Row],[PESO TOTAL]]*Tabela1[[#This Row],[CALDEIRARIA]]</f>
        <v>0</v>
      </c>
      <c r="AU798" s="28">
        <f>Tabela1[[#This Row],[PESO TOTAL]]*Tabela1[[#This Row],[SOLDA]]</f>
        <v>0</v>
      </c>
      <c r="AV798" s="28">
        <f>Tabela1[[#This Row],[PESO TOTAL]]*Tabela1[[#This Row],[ACABAMENTO]]</f>
        <v>0</v>
      </c>
      <c r="AW798" s="28">
        <f>Tabela1[[#This Row],[PESO TOTAL]]*Tabela1[[#This Row],[PRONTO ACABADO]]</f>
        <v>0</v>
      </c>
      <c r="AX798" s="28">
        <f>Tabela1[[#This Row],[PESO TOTAL]]*Tabela1[[#This Row],[EXPEDIÇÃO ]]</f>
        <v>0</v>
      </c>
      <c r="AY798" s="28" t="str">
        <f>Tabela1[[#This Row],[PEDIDO]]&amp;Tabela1[[#This Row],[PRODUTO]]</f>
        <v/>
      </c>
      <c r="AZ798" s="44">
        <f>IF(AF798="",0,IF(ISTEXT(AF798),H798*VALUE(SUBSTITUTE(AF798,"%",""))/100,H798*AF798))-Tabela1[[#This Row],[PRONTO ACABADO2]]</f>
        <v>0</v>
      </c>
      <c r="BA798" s="44">
        <f>IF(AG798="",0,IF(ISTEXT(AG798),H798*VALUE(SUBSTITUTE(AG798,"%",""))/100,H798*AG798))-Tabela1[[#This Row],[PESO EXPEDIDO2]]</f>
        <v>0</v>
      </c>
      <c r="BB798" s="44">
        <f t="shared" si="122"/>
        <v>0</v>
      </c>
      <c r="BC798" s="44">
        <f t="shared" si="123"/>
        <v>0</v>
      </c>
      <c r="BD798" s="44"/>
    </row>
    <row r="799" spans="1:56" ht="15.75" hidden="1" customHeight="1" x14ac:dyDescent="0.25">
      <c r="A799" s="6"/>
      <c r="B799" s="22"/>
      <c r="C799" s="7"/>
      <c r="D799" s="46"/>
      <c r="E799" s="7"/>
      <c r="F799" s="7"/>
      <c r="G799" s="44"/>
      <c r="H799" s="41">
        <f>Tabela1[[#This Row],[PESO UNI]]*Tabela1[[#This Row],[QTE]]</f>
        <v>0</v>
      </c>
      <c r="I799" s="7"/>
      <c r="J799" s="8"/>
      <c r="K799" s="8"/>
      <c r="L799" s="9"/>
      <c r="M799" s="10"/>
      <c r="N799" s="8"/>
      <c r="O799" s="12"/>
      <c r="P799" s="13"/>
      <c r="Q799" s="14">
        <f>Tabela1[[#This Row],[QTDE/ Fabricação]]-Tabela1[[#This Row],[QTE]]</f>
        <v>0</v>
      </c>
      <c r="R799" s="19">
        <f t="shared" si="118"/>
        <v>0</v>
      </c>
      <c r="S799" s="19">
        <f t="shared" si="117"/>
        <v>0</v>
      </c>
      <c r="T799" s="20">
        <f t="shared" si="119"/>
        <v>0</v>
      </c>
      <c r="U799" s="17">
        <f>IFERROR(SUMIF('LISTA DE EMBARQUE'!B:B,MICRO!E:E,'LISTA DE EMBARQUE'!G:G),"")</f>
        <v>0</v>
      </c>
      <c r="V799" s="12" t="str">
        <f>IFERROR(VLOOKUP(Tabela1[[#This Row],[COD.MDE]],'LISTA DE EMBARQUE'!B:L,11,0),"")</f>
        <v/>
      </c>
      <c r="W799" s="13" t="str">
        <f>IFERROR(COUNTIF(#REF!,Tabela1[[#This Row],[Colunas5]]),"")</f>
        <v/>
      </c>
      <c r="X799" s="14">
        <f>Tabela1[[#This Row],[QIANTIDADE EXPEDIDA]]*Tabela1[[#This Row],[PESO UNI]]</f>
        <v>0</v>
      </c>
      <c r="Y799" s="14">
        <f t="shared" si="120"/>
        <v>0</v>
      </c>
      <c r="Z799" s="21">
        <f>Tabela1[[#This Row],[PESO TOTAL]]-Tabela1[[#This Row],[Peso Expedido]]</f>
        <v>0</v>
      </c>
      <c r="AA799" s="18"/>
      <c r="AB799" s="40"/>
      <c r="AC799" s="40"/>
      <c r="AD799" s="40"/>
      <c r="AE799" s="40"/>
      <c r="AF799" s="40"/>
      <c r="AG799" s="40"/>
      <c r="AH799" s="40"/>
      <c r="AI799" s="40" t="str">
        <f t="shared" si="124"/>
        <v>ok</v>
      </c>
      <c r="AJ799"/>
      <c r="AK799" t="str">
        <f>Tabela1[[#This Row],[Coluna1]]&amp;Tabela1[[#This Row],[PEDIDO]]</f>
        <v/>
      </c>
      <c r="AL799"/>
      <c r="AM799"/>
      <c r="AN799"/>
      <c r="AO799" t="str">
        <f t="shared" si="121"/>
        <v>/</v>
      </c>
      <c r="AP799" t="str">
        <f>Tabela1[[#This Row],[TAG]]&amp;Tabela1[[#This Row],[PEDIDO]]&amp;Tabela1[[#This Row],[PRODUTO]]</f>
        <v/>
      </c>
      <c r="AQ799" s="23" t="str">
        <f>Tabela1[[#This Row],[PRODUTO]]&amp;Tabela1[[#This Row],[TAG]]</f>
        <v/>
      </c>
      <c r="AR799" s="183">
        <f>Tabela1[[#This Row],[PESO TOTAL]]*Tabela1[[#This Row],[MATÉRIA PRIMA]]</f>
        <v>0</v>
      </c>
      <c r="AS799" s="28">
        <f>Tabela1[[#This Row],[PESO TOTAL]]*Tabela1[[#This Row],[PREPARAÇÃO ]]</f>
        <v>0</v>
      </c>
      <c r="AT799" s="28">
        <f>Tabela1[[#This Row],[PESO TOTAL]]*Tabela1[[#This Row],[CALDEIRARIA]]</f>
        <v>0</v>
      </c>
      <c r="AU799" s="28">
        <f>Tabela1[[#This Row],[PESO TOTAL]]*Tabela1[[#This Row],[SOLDA]]</f>
        <v>0</v>
      </c>
      <c r="AV799" s="28">
        <f>Tabela1[[#This Row],[PESO TOTAL]]*Tabela1[[#This Row],[ACABAMENTO]]</f>
        <v>0</v>
      </c>
      <c r="AW799" s="28">
        <f>Tabela1[[#This Row],[PESO TOTAL]]*Tabela1[[#This Row],[PRONTO ACABADO]]</f>
        <v>0</v>
      </c>
      <c r="AX799" s="28">
        <f>Tabela1[[#This Row],[PESO TOTAL]]*Tabela1[[#This Row],[EXPEDIÇÃO ]]</f>
        <v>0</v>
      </c>
      <c r="AY799" s="28" t="str">
        <f>Tabela1[[#This Row],[PEDIDO]]&amp;Tabela1[[#This Row],[PRODUTO]]</f>
        <v/>
      </c>
      <c r="AZ799" s="44">
        <f>IF(AF799="",0,IF(ISTEXT(AF799),H799*VALUE(SUBSTITUTE(AF799,"%",""))/100,H799*AF799))-Tabela1[[#This Row],[PRONTO ACABADO2]]</f>
        <v>0</v>
      </c>
      <c r="BA799" s="44">
        <f>IF(AG799="",0,IF(ISTEXT(AG799),H799*VALUE(SUBSTITUTE(AG799,"%",""))/100,H799*AG799))-Tabela1[[#This Row],[PESO EXPEDIDO2]]</f>
        <v>0</v>
      </c>
      <c r="BB799" s="44">
        <f t="shared" si="122"/>
        <v>0</v>
      </c>
      <c r="BC799" s="44">
        <f t="shared" si="123"/>
        <v>0</v>
      </c>
      <c r="BD799" s="44"/>
    </row>
    <row r="800" spans="1:56" ht="15.75" hidden="1" customHeight="1" x14ac:dyDescent="0.25">
      <c r="A800" s="6"/>
      <c r="B800" s="22"/>
      <c r="C800" s="7"/>
      <c r="D800" s="46"/>
      <c r="E800" s="7"/>
      <c r="F800" s="7"/>
      <c r="G800" s="44"/>
      <c r="H800" s="41">
        <f>Tabela1[[#This Row],[PESO UNI]]*Tabela1[[#This Row],[QTE]]</f>
        <v>0</v>
      </c>
      <c r="I800" s="7"/>
      <c r="J800" s="8"/>
      <c r="K800" s="8"/>
      <c r="L800" s="9"/>
      <c r="M800" s="10"/>
      <c r="N800" s="8"/>
      <c r="O800" s="12"/>
      <c r="P800" s="13"/>
      <c r="Q800" s="14">
        <f>Tabela1[[#This Row],[QTDE/ Fabricação]]-Tabela1[[#This Row],[QTE]]</f>
        <v>0</v>
      </c>
      <c r="R800" s="19">
        <f t="shared" si="118"/>
        <v>0</v>
      </c>
      <c r="S800" s="19">
        <f t="shared" si="117"/>
        <v>0</v>
      </c>
      <c r="T800" s="20">
        <f t="shared" si="119"/>
        <v>0</v>
      </c>
      <c r="U800" s="17">
        <f>IFERROR(SUMIF('LISTA DE EMBARQUE'!B:B,MICRO!E:E,'LISTA DE EMBARQUE'!G:G),"")</f>
        <v>0</v>
      </c>
      <c r="V800" s="12" t="str">
        <f>IFERROR(VLOOKUP(Tabela1[[#This Row],[COD.MDE]],'LISTA DE EMBARQUE'!B:L,11,0),"")</f>
        <v/>
      </c>
      <c r="W800" s="13" t="str">
        <f>IFERROR(COUNTIF(#REF!,Tabela1[[#This Row],[Colunas5]]),"")</f>
        <v/>
      </c>
      <c r="X800" s="14">
        <f>Tabela1[[#This Row],[QIANTIDADE EXPEDIDA]]*Tabela1[[#This Row],[PESO UNI]]</f>
        <v>0</v>
      </c>
      <c r="Y800" s="14">
        <f t="shared" si="120"/>
        <v>0</v>
      </c>
      <c r="Z800" s="21">
        <f>Tabela1[[#This Row],[PESO TOTAL]]-Tabela1[[#This Row],[Peso Expedido]]</f>
        <v>0</v>
      </c>
      <c r="AA800" s="18"/>
      <c r="AB800" s="40"/>
      <c r="AC800" s="40"/>
      <c r="AD800" s="40"/>
      <c r="AE800" s="40"/>
      <c r="AF800" s="40"/>
      <c r="AG800" s="40"/>
      <c r="AH800" s="40"/>
      <c r="AI800" s="40" t="str">
        <f t="shared" si="124"/>
        <v>ok</v>
      </c>
      <c r="AJ800"/>
      <c r="AK800" t="str">
        <f>Tabela1[[#This Row],[Coluna1]]&amp;Tabela1[[#This Row],[PEDIDO]]</f>
        <v/>
      </c>
      <c r="AL800"/>
      <c r="AM800"/>
      <c r="AN800"/>
      <c r="AO800" t="str">
        <f t="shared" si="121"/>
        <v>/</v>
      </c>
      <c r="AP800" t="str">
        <f>Tabela1[[#This Row],[TAG]]&amp;Tabela1[[#This Row],[PEDIDO]]&amp;Tabela1[[#This Row],[PRODUTO]]</f>
        <v/>
      </c>
      <c r="AQ800" s="23" t="str">
        <f>Tabela1[[#This Row],[PRODUTO]]&amp;Tabela1[[#This Row],[TAG]]</f>
        <v/>
      </c>
      <c r="AR800" s="183">
        <f>Tabela1[[#This Row],[PESO TOTAL]]*Tabela1[[#This Row],[MATÉRIA PRIMA]]</f>
        <v>0</v>
      </c>
      <c r="AS800" s="28">
        <f>Tabela1[[#This Row],[PESO TOTAL]]*Tabela1[[#This Row],[PREPARAÇÃO ]]</f>
        <v>0</v>
      </c>
      <c r="AT800" s="28">
        <f>Tabela1[[#This Row],[PESO TOTAL]]*Tabela1[[#This Row],[CALDEIRARIA]]</f>
        <v>0</v>
      </c>
      <c r="AU800" s="28">
        <f>Tabela1[[#This Row],[PESO TOTAL]]*Tabela1[[#This Row],[SOLDA]]</f>
        <v>0</v>
      </c>
      <c r="AV800" s="28">
        <f>Tabela1[[#This Row],[PESO TOTAL]]*Tabela1[[#This Row],[ACABAMENTO]]</f>
        <v>0</v>
      </c>
      <c r="AW800" s="28">
        <f>Tabela1[[#This Row],[PESO TOTAL]]*Tabela1[[#This Row],[PRONTO ACABADO]]</f>
        <v>0</v>
      </c>
      <c r="AX800" s="28">
        <f>Tabela1[[#This Row],[PESO TOTAL]]*Tabela1[[#This Row],[EXPEDIÇÃO ]]</f>
        <v>0</v>
      </c>
      <c r="AY800" s="28" t="str">
        <f>Tabela1[[#This Row],[PEDIDO]]&amp;Tabela1[[#This Row],[PRODUTO]]</f>
        <v/>
      </c>
      <c r="AZ800" s="44">
        <f>IF(AF800="",0,IF(ISTEXT(AF800),H800*VALUE(SUBSTITUTE(AF800,"%",""))/100,H800*AF800))-Tabela1[[#This Row],[PRONTO ACABADO2]]</f>
        <v>0</v>
      </c>
      <c r="BA800" s="44">
        <f>IF(AG800="",0,IF(ISTEXT(AG800),H800*VALUE(SUBSTITUTE(AG800,"%",""))/100,H800*AG800))-Tabela1[[#This Row],[PESO EXPEDIDO2]]</f>
        <v>0</v>
      </c>
      <c r="BB800" s="44">
        <f t="shared" si="122"/>
        <v>0</v>
      </c>
      <c r="BC800" s="44">
        <f t="shared" si="123"/>
        <v>0</v>
      </c>
      <c r="BD800" s="44"/>
    </row>
    <row r="801" spans="1:56" ht="15.75" hidden="1" customHeight="1" x14ac:dyDescent="0.25">
      <c r="A801" s="6"/>
      <c r="B801" s="22"/>
      <c r="C801" s="7"/>
      <c r="D801" s="46"/>
      <c r="E801" s="7"/>
      <c r="F801" s="7"/>
      <c r="G801" s="44"/>
      <c r="H801" s="41">
        <f>Tabela1[[#This Row],[PESO UNI]]*Tabela1[[#This Row],[QTE]]</f>
        <v>0</v>
      </c>
      <c r="I801" s="7"/>
      <c r="J801" s="8"/>
      <c r="K801" s="8"/>
      <c r="L801" s="9"/>
      <c r="M801" s="10"/>
      <c r="N801" s="8"/>
      <c r="O801" s="12"/>
      <c r="P801" s="13"/>
      <c r="Q801" s="14">
        <f>Tabela1[[#This Row],[QTDE/ Fabricação]]-Tabela1[[#This Row],[QTE]]</f>
        <v>0</v>
      </c>
      <c r="R801" s="19">
        <f t="shared" si="118"/>
        <v>0</v>
      </c>
      <c r="S801" s="19">
        <f t="shared" si="117"/>
        <v>0</v>
      </c>
      <c r="T801" s="20">
        <f t="shared" si="119"/>
        <v>0</v>
      </c>
      <c r="U801" s="17">
        <f>IFERROR(SUMIF('LISTA DE EMBARQUE'!B:B,MICRO!E:E,'LISTA DE EMBARQUE'!G:G),"")</f>
        <v>0</v>
      </c>
      <c r="V801" s="12" t="str">
        <f>IFERROR(VLOOKUP(Tabela1[[#This Row],[COD.MDE]],'LISTA DE EMBARQUE'!B:L,11,0),"")</f>
        <v/>
      </c>
      <c r="W801" s="13" t="str">
        <f>IFERROR(COUNTIF(#REF!,Tabela1[[#This Row],[Colunas5]]),"")</f>
        <v/>
      </c>
      <c r="X801" s="14">
        <f>Tabela1[[#This Row],[QIANTIDADE EXPEDIDA]]*Tabela1[[#This Row],[PESO UNI]]</f>
        <v>0</v>
      </c>
      <c r="Y801" s="14">
        <f t="shared" si="120"/>
        <v>0</v>
      </c>
      <c r="Z801" s="21">
        <f>Tabela1[[#This Row],[PESO TOTAL]]-Tabela1[[#This Row],[Peso Expedido]]</f>
        <v>0</v>
      </c>
      <c r="AA801" s="18"/>
      <c r="AB801" s="40"/>
      <c r="AC801" s="40"/>
      <c r="AD801" s="40"/>
      <c r="AE801" s="40"/>
      <c r="AF801" s="40"/>
      <c r="AG801" s="40"/>
      <c r="AH801" s="40"/>
      <c r="AI801" s="40" t="str">
        <f t="shared" si="124"/>
        <v>ok</v>
      </c>
      <c r="AJ801"/>
      <c r="AK801" t="str">
        <f>Tabela1[[#This Row],[Coluna1]]&amp;Tabela1[[#This Row],[PEDIDO]]</f>
        <v/>
      </c>
      <c r="AL801"/>
      <c r="AM801"/>
      <c r="AN801"/>
      <c r="AO801" t="str">
        <f t="shared" si="121"/>
        <v>/</v>
      </c>
      <c r="AP801" t="str">
        <f>Tabela1[[#This Row],[TAG]]&amp;Tabela1[[#This Row],[PEDIDO]]&amp;Tabela1[[#This Row],[PRODUTO]]</f>
        <v/>
      </c>
      <c r="AQ801" s="23" t="str">
        <f>Tabela1[[#This Row],[PRODUTO]]&amp;Tabela1[[#This Row],[TAG]]</f>
        <v/>
      </c>
      <c r="AR801" s="183">
        <f>Tabela1[[#This Row],[PESO TOTAL]]*Tabela1[[#This Row],[MATÉRIA PRIMA]]</f>
        <v>0</v>
      </c>
      <c r="AS801" s="28">
        <f>Tabela1[[#This Row],[PESO TOTAL]]*Tabela1[[#This Row],[PREPARAÇÃO ]]</f>
        <v>0</v>
      </c>
      <c r="AT801" s="28">
        <f>Tabela1[[#This Row],[PESO TOTAL]]*Tabela1[[#This Row],[CALDEIRARIA]]</f>
        <v>0</v>
      </c>
      <c r="AU801" s="28">
        <f>Tabela1[[#This Row],[PESO TOTAL]]*Tabela1[[#This Row],[SOLDA]]</f>
        <v>0</v>
      </c>
      <c r="AV801" s="28">
        <f>Tabela1[[#This Row],[PESO TOTAL]]*Tabela1[[#This Row],[ACABAMENTO]]</f>
        <v>0</v>
      </c>
      <c r="AW801" s="28">
        <f>Tabela1[[#This Row],[PESO TOTAL]]*Tabela1[[#This Row],[PRONTO ACABADO]]</f>
        <v>0</v>
      </c>
      <c r="AX801" s="28">
        <f>Tabela1[[#This Row],[PESO TOTAL]]*Tabela1[[#This Row],[EXPEDIÇÃO ]]</f>
        <v>0</v>
      </c>
      <c r="AY801" s="28" t="str">
        <f>Tabela1[[#This Row],[PEDIDO]]&amp;Tabela1[[#This Row],[PRODUTO]]</f>
        <v/>
      </c>
      <c r="AZ801" s="44">
        <f>IF(AF801="",0,IF(ISTEXT(AF801),H801*VALUE(SUBSTITUTE(AF801,"%",""))/100,H801*AF801))-Tabela1[[#This Row],[PRONTO ACABADO2]]</f>
        <v>0</v>
      </c>
      <c r="BA801" s="44">
        <f>IF(AG801="",0,IF(ISTEXT(AG801),H801*VALUE(SUBSTITUTE(AG801,"%",""))/100,H801*AG801))-Tabela1[[#This Row],[PESO EXPEDIDO2]]</f>
        <v>0</v>
      </c>
      <c r="BB801" s="44">
        <f t="shared" si="122"/>
        <v>0</v>
      </c>
      <c r="BC801" s="44">
        <f t="shared" si="123"/>
        <v>0</v>
      </c>
      <c r="BD801" s="44"/>
    </row>
    <row r="802" spans="1:56" ht="15.75" hidden="1" customHeight="1" x14ac:dyDescent="0.25">
      <c r="A802" s="6"/>
      <c r="B802" s="22"/>
      <c r="C802" s="7"/>
      <c r="D802" s="46"/>
      <c r="E802" s="7"/>
      <c r="F802" s="7"/>
      <c r="G802" s="44"/>
      <c r="H802" s="41">
        <f>Tabela1[[#This Row],[PESO UNI]]*Tabela1[[#This Row],[QTE]]</f>
        <v>0</v>
      </c>
      <c r="I802" s="7"/>
      <c r="J802" s="8"/>
      <c r="K802" s="8"/>
      <c r="L802" s="9"/>
      <c r="M802" s="10"/>
      <c r="N802" s="8"/>
      <c r="O802" s="12"/>
      <c r="P802" s="13"/>
      <c r="Q802" s="14">
        <f>Tabela1[[#This Row],[QTDE/ Fabricação]]-Tabela1[[#This Row],[QTE]]</f>
        <v>0</v>
      </c>
      <c r="R802" s="19">
        <f t="shared" si="118"/>
        <v>0</v>
      </c>
      <c r="S802" s="19">
        <f t="shared" si="117"/>
        <v>0</v>
      </c>
      <c r="T802" s="20">
        <f t="shared" si="119"/>
        <v>0</v>
      </c>
      <c r="U802" s="17">
        <f>IFERROR(SUMIF('LISTA DE EMBARQUE'!B:B,MICRO!E:E,'LISTA DE EMBARQUE'!G:G),"")</f>
        <v>0</v>
      </c>
      <c r="V802" s="12" t="str">
        <f>IFERROR(VLOOKUP(Tabela1[[#This Row],[COD.MDE]],'LISTA DE EMBARQUE'!B:L,11,0),"")</f>
        <v/>
      </c>
      <c r="W802" s="13" t="str">
        <f>IFERROR(COUNTIF(#REF!,Tabela1[[#This Row],[Colunas5]]),"")</f>
        <v/>
      </c>
      <c r="X802" s="14">
        <f>Tabela1[[#This Row],[QIANTIDADE EXPEDIDA]]*Tabela1[[#This Row],[PESO UNI]]</f>
        <v>0</v>
      </c>
      <c r="Y802" s="14">
        <f t="shared" si="120"/>
        <v>0</v>
      </c>
      <c r="Z802" s="21">
        <f>Tabela1[[#This Row],[PESO TOTAL]]-Tabela1[[#This Row],[Peso Expedido]]</f>
        <v>0</v>
      </c>
      <c r="AA802" s="18"/>
      <c r="AB802" s="40"/>
      <c r="AC802" s="40"/>
      <c r="AD802" s="40"/>
      <c r="AE802" s="40"/>
      <c r="AF802" s="40"/>
      <c r="AG802" s="40"/>
      <c r="AH802" s="40"/>
      <c r="AI802" s="40" t="str">
        <f t="shared" si="124"/>
        <v>ok</v>
      </c>
      <c r="AJ802"/>
      <c r="AK802" t="str">
        <f>Tabela1[[#This Row],[Coluna1]]&amp;Tabela1[[#This Row],[PEDIDO]]</f>
        <v/>
      </c>
      <c r="AL802"/>
      <c r="AM802"/>
      <c r="AN802"/>
      <c r="AO802" t="str">
        <f t="shared" si="121"/>
        <v>/</v>
      </c>
      <c r="AP802" t="str">
        <f>Tabela1[[#This Row],[TAG]]&amp;Tabela1[[#This Row],[PEDIDO]]&amp;Tabela1[[#This Row],[PRODUTO]]</f>
        <v/>
      </c>
      <c r="AQ802" s="23" t="str">
        <f>Tabela1[[#This Row],[PRODUTO]]&amp;Tabela1[[#This Row],[TAG]]</f>
        <v/>
      </c>
      <c r="AR802" s="183">
        <f>Tabela1[[#This Row],[PESO TOTAL]]*Tabela1[[#This Row],[MATÉRIA PRIMA]]</f>
        <v>0</v>
      </c>
      <c r="AS802" s="28">
        <f>Tabela1[[#This Row],[PESO TOTAL]]*Tabela1[[#This Row],[PREPARAÇÃO ]]</f>
        <v>0</v>
      </c>
      <c r="AT802" s="28">
        <f>Tabela1[[#This Row],[PESO TOTAL]]*Tabela1[[#This Row],[CALDEIRARIA]]</f>
        <v>0</v>
      </c>
      <c r="AU802" s="28">
        <f>Tabela1[[#This Row],[PESO TOTAL]]*Tabela1[[#This Row],[SOLDA]]</f>
        <v>0</v>
      </c>
      <c r="AV802" s="28">
        <f>Tabela1[[#This Row],[PESO TOTAL]]*Tabela1[[#This Row],[ACABAMENTO]]</f>
        <v>0</v>
      </c>
      <c r="AW802" s="28">
        <f>Tabela1[[#This Row],[PESO TOTAL]]*Tabela1[[#This Row],[PRONTO ACABADO]]</f>
        <v>0</v>
      </c>
      <c r="AX802" s="28">
        <f>Tabela1[[#This Row],[PESO TOTAL]]*Tabela1[[#This Row],[EXPEDIÇÃO ]]</f>
        <v>0</v>
      </c>
      <c r="AY802" s="28" t="str">
        <f>Tabela1[[#This Row],[PEDIDO]]&amp;Tabela1[[#This Row],[PRODUTO]]</f>
        <v/>
      </c>
      <c r="AZ802" s="44">
        <f>IF(AF802="",0,IF(ISTEXT(AF802),H802*VALUE(SUBSTITUTE(AF802,"%",""))/100,H802*AF802))-Tabela1[[#This Row],[PRONTO ACABADO2]]</f>
        <v>0</v>
      </c>
      <c r="BA802" s="44">
        <f>IF(AG802="",0,IF(ISTEXT(AG802),H802*VALUE(SUBSTITUTE(AG802,"%",""))/100,H802*AG802))-Tabela1[[#This Row],[PESO EXPEDIDO2]]</f>
        <v>0</v>
      </c>
      <c r="BB802" s="44">
        <f t="shared" si="122"/>
        <v>0</v>
      </c>
      <c r="BC802" s="44">
        <f t="shared" si="123"/>
        <v>0</v>
      </c>
      <c r="BD802" s="44"/>
    </row>
    <row r="803" spans="1:56" ht="15.75" hidden="1" customHeight="1" x14ac:dyDescent="0.25">
      <c r="A803" s="6"/>
      <c r="B803" s="22"/>
      <c r="C803" s="7"/>
      <c r="D803" s="46"/>
      <c r="E803" s="7"/>
      <c r="F803" s="7"/>
      <c r="G803" s="44"/>
      <c r="H803" s="41">
        <f>Tabela1[[#This Row],[PESO UNI]]*Tabela1[[#This Row],[QTE]]</f>
        <v>0</v>
      </c>
      <c r="I803" s="7"/>
      <c r="J803" s="8"/>
      <c r="K803" s="8"/>
      <c r="L803" s="9"/>
      <c r="M803" s="10"/>
      <c r="N803" s="8"/>
      <c r="O803" s="12"/>
      <c r="P803" s="13"/>
      <c r="Q803" s="14">
        <f>Tabela1[[#This Row],[QTDE/ Fabricação]]-Tabela1[[#This Row],[QTE]]</f>
        <v>0</v>
      </c>
      <c r="R803" s="19">
        <f t="shared" si="118"/>
        <v>0</v>
      </c>
      <c r="S803" s="19">
        <f t="shared" si="117"/>
        <v>0</v>
      </c>
      <c r="T803" s="20">
        <f t="shared" si="119"/>
        <v>0</v>
      </c>
      <c r="U803" s="17">
        <f>IFERROR(SUMIF('LISTA DE EMBARQUE'!B:B,MICRO!E:E,'LISTA DE EMBARQUE'!G:G),"")</f>
        <v>0</v>
      </c>
      <c r="V803" s="12" t="str">
        <f>IFERROR(VLOOKUP(Tabela1[[#This Row],[COD.MDE]],'LISTA DE EMBARQUE'!B:L,11,0),"")</f>
        <v/>
      </c>
      <c r="W803" s="13" t="str">
        <f>IFERROR(COUNTIF(#REF!,Tabela1[[#This Row],[Colunas5]]),"")</f>
        <v/>
      </c>
      <c r="X803" s="14">
        <f>Tabela1[[#This Row],[QIANTIDADE EXPEDIDA]]*Tabela1[[#This Row],[PESO UNI]]</f>
        <v>0</v>
      </c>
      <c r="Y803" s="14">
        <f t="shared" si="120"/>
        <v>0</v>
      </c>
      <c r="Z803" s="21">
        <f>Tabela1[[#This Row],[PESO TOTAL]]-Tabela1[[#This Row],[Peso Expedido]]</f>
        <v>0</v>
      </c>
      <c r="AA803" s="18"/>
      <c r="AB803" s="40"/>
      <c r="AC803" s="40"/>
      <c r="AD803" s="40"/>
      <c r="AE803" s="40"/>
      <c r="AF803" s="40"/>
      <c r="AG803" s="40"/>
      <c r="AH803" s="40"/>
      <c r="AI803" s="40" t="str">
        <f t="shared" si="124"/>
        <v>ok</v>
      </c>
      <c r="AJ803"/>
      <c r="AK803" t="str">
        <f>Tabela1[[#This Row],[Coluna1]]&amp;Tabela1[[#This Row],[PEDIDO]]</f>
        <v/>
      </c>
      <c r="AL803"/>
      <c r="AM803"/>
      <c r="AN803"/>
      <c r="AO803" t="str">
        <f t="shared" si="121"/>
        <v>/</v>
      </c>
      <c r="AP803" t="str">
        <f>Tabela1[[#This Row],[TAG]]&amp;Tabela1[[#This Row],[PEDIDO]]&amp;Tabela1[[#This Row],[PRODUTO]]</f>
        <v/>
      </c>
      <c r="AQ803" s="23" t="str">
        <f>Tabela1[[#This Row],[PRODUTO]]&amp;Tabela1[[#This Row],[TAG]]</f>
        <v/>
      </c>
      <c r="AR803" s="183">
        <f>Tabela1[[#This Row],[PESO TOTAL]]*Tabela1[[#This Row],[MATÉRIA PRIMA]]</f>
        <v>0</v>
      </c>
      <c r="AS803" s="28">
        <f>Tabela1[[#This Row],[PESO TOTAL]]*Tabela1[[#This Row],[PREPARAÇÃO ]]</f>
        <v>0</v>
      </c>
      <c r="AT803" s="28">
        <f>Tabela1[[#This Row],[PESO TOTAL]]*Tabela1[[#This Row],[CALDEIRARIA]]</f>
        <v>0</v>
      </c>
      <c r="AU803" s="28">
        <f>Tabela1[[#This Row],[PESO TOTAL]]*Tabela1[[#This Row],[SOLDA]]</f>
        <v>0</v>
      </c>
      <c r="AV803" s="28">
        <f>Tabela1[[#This Row],[PESO TOTAL]]*Tabela1[[#This Row],[ACABAMENTO]]</f>
        <v>0</v>
      </c>
      <c r="AW803" s="28">
        <f>Tabela1[[#This Row],[PESO TOTAL]]*Tabela1[[#This Row],[PRONTO ACABADO]]</f>
        <v>0</v>
      </c>
      <c r="AX803" s="28">
        <f>Tabela1[[#This Row],[PESO TOTAL]]*Tabela1[[#This Row],[EXPEDIÇÃO ]]</f>
        <v>0</v>
      </c>
      <c r="AY803" s="28" t="str">
        <f>Tabela1[[#This Row],[PEDIDO]]&amp;Tabela1[[#This Row],[PRODUTO]]</f>
        <v/>
      </c>
      <c r="AZ803" s="44">
        <f>IF(AF803="",0,IF(ISTEXT(AF803),H803*VALUE(SUBSTITUTE(AF803,"%",""))/100,H803*AF803))-Tabela1[[#This Row],[PRONTO ACABADO2]]</f>
        <v>0</v>
      </c>
      <c r="BA803" s="44">
        <f>IF(AG803="",0,IF(ISTEXT(AG803),H803*VALUE(SUBSTITUTE(AG803,"%",""))/100,H803*AG803))-Tabela1[[#This Row],[PESO EXPEDIDO2]]</f>
        <v>0</v>
      </c>
      <c r="BB803" s="44">
        <f t="shared" si="122"/>
        <v>0</v>
      </c>
      <c r="BC803" s="44">
        <f t="shared" si="123"/>
        <v>0</v>
      </c>
      <c r="BD803" s="44"/>
    </row>
    <row r="804" spans="1:56" ht="15.75" hidden="1" customHeight="1" x14ac:dyDescent="0.25">
      <c r="A804" s="6"/>
      <c r="B804" s="22"/>
      <c r="C804" s="7"/>
      <c r="D804" s="46"/>
      <c r="E804" s="7"/>
      <c r="F804" s="7"/>
      <c r="G804" s="44"/>
      <c r="H804" s="41">
        <f>Tabela1[[#This Row],[PESO UNI]]*Tabela1[[#This Row],[QTE]]</f>
        <v>0</v>
      </c>
      <c r="I804" s="7"/>
      <c r="J804" s="8"/>
      <c r="K804" s="8"/>
      <c r="L804" s="9"/>
      <c r="M804" s="10"/>
      <c r="N804" s="8"/>
      <c r="O804" s="12"/>
      <c r="P804" s="13"/>
      <c r="Q804" s="14">
        <f>Tabela1[[#This Row],[QTDE/ Fabricação]]-Tabela1[[#This Row],[QTE]]</f>
        <v>0</v>
      </c>
      <c r="R804" s="19">
        <f t="shared" si="118"/>
        <v>0</v>
      </c>
      <c r="S804" s="19">
        <f t="shared" si="117"/>
        <v>0</v>
      </c>
      <c r="T804" s="20">
        <f t="shared" si="119"/>
        <v>0</v>
      </c>
      <c r="U804" s="17">
        <f>IFERROR(SUMIF('LISTA DE EMBARQUE'!B:B,MICRO!E:E,'LISTA DE EMBARQUE'!G:G),"")</f>
        <v>0</v>
      </c>
      <c r="V804" s="12" t="str">
        <f>IFERROR(VLOOKUP(Tabela1[[#This Row],[COD.MDE]],'LISTA DE EMBARQUE'!B:L,11,0),"")</f>
        <v/>
      </c>
      <c r="W804" s="13" t="str">
        <f>IFERROR(COUNTIF(#REF!,Tabela1[[#This Row],[Colunas5]]),"")</f>
        <v/>
      </c>
      <c r="X804" s="14">
        <f>Tabela1[[#This Row],[QIANTIDADE EXPEDIDA]]*Tabela1[[#This Row],[PESO UNI]]</f>
        <v>0</v>
      </c>
      <c r="Y804" s="14">
        <f t="shared" si="120"/>
        <v>0</v>
      </c>
      <c r="Z804" s="21">
        <f>Tabela1[[#This Row],[PESO TOTAL]]-Tabela1[[#This Row],[Peso Expedido]]</f>
        <v>0</v>
      </c>
      <c r="AA804" s="18"/>
      <c r="AB804" s="40"/>
      <c r="AC804" s="40"/>
      <c r="AD804" s="40"/>
      <c r="AE804" s="40"/>
      <c r="AF804" s="40"/>
      <c r="AG804" s="40"/>
      <c r="AH804" s="40"/>
      <c r="AI804" s="40" t="str">
        <f t="shared" si="124"/>
        <v>ok</v>
      </c>
      <c r="AJ804"/>
      <c r="AK804" t="str">
        <f>Tabela1[[#This Row],[Coluna1]]&amp;Tabela1[[#This Row],[PEDIDO]]</f>
        <v/>
      </c>
      <c r="AL804"/>
      <c r="AM804"/>
      <c r="AN804"/>
      <c r="AO804" t="str">
        <f t="shared" si="121"/>
        <v>/</v>
      </c>
      <c r="AP804" t="str">
        <f>Tabela1[[#This Row],[TAG]]&amp;Tabela1[[#This Row],[PEDIDO]]&amp;Tabela1[[#This Row],[PRODUTO]]</f>
        <v/>
      </c>
      <c r="AQ804" s="23" t="str">
        <f>Tabela1[[#This Row],[PRODUTO]]&amp;Tabela1[[#This Row],[TAG]]</f>
        <v/>
      </c>
      <c r="AR804" s="183">
        <f>Tabela1[[#This Row],[PESO TOTAL]]*Tabela1[[#This Row],[MATÉRIA PRIMA]]</f>
        <v>0</v>
      </c>
      <c r="AS804" s="28">
        <f>Tabela1[[#This Row],[PESO TOTAL]]*Tabela1[[#This Row],[PREPARAÇÃO ]]</f>
        <v>0</v>
      </c>
      <c r="AT804" s="28">
        <f>Tabela1[[#This Row],[PESO TOTAL]]*Tabela1[[#This Row],[CALDEIRARIA]]</f>
        <v>0</v>
      </c>
      <c r="AU804" s="28">
        <f>Tabela1[[#This Row],[PESO TOTAL]]*Tabela1[[#This Row],[SOLDA]]</f>
        <v>0</v>
      </c>
      <c r="AV804" s="28">
        <f>Tabela1[[#This Row],[PESO TOTAL]]*Tabela1[[#This Row],[ACABAMENTO]]</f>
        <v>0</v>
      </c>
      <c r="AW804" s="28">
        <f>Tabela1[[#This Row],[PESO TOTAL]]*Tabela1[[#This Row],[PRONTO ACABADO]]</f>
        <v>0</v>
      </c>
      <c r="AX804" s="28">
        <f>Tabela1[[#This Row],[PESO TOTAL]]*Tabela1[[#This Row],[EXPEDIÇÃO ]]</f>
        <v>0</v>
      </c>
      <c r="AY804" s="28" t="str">
        <f>Tabela1[[#This Row],[PEDIDO]]&amp;Tabela1[[#This Row],[PRODUTO]]</f>
        <v/>
      </c>
      <c r="AZ804" s="44">
        <f>IF(AF804="",0,IF(ISTEXT(AF804),H804*VALUE(SUBSTITUTE(AF804,"%",""))/100,H804*AF804))-Tabela1[[#This Row],[PRONTO ACABADO2]]</f>
        <v>0</v>
      </c>
      <c r="BA804" s="44">
        <f>IF(AG804="",0,IF(ISTEXT(AG804),H804*VALUE(SUBSTITUTE(AG804,"%",""))/100,H804*AG804))-Tabela1[[#This Row],[PESO EXPEDIDO2]]</f>
        <v>0</v>
      </c>
      <c r="BB804" s="44">
        <f t="shared" si="122"/>
        <v>0</v>
      </c>
      <c r="BC804" s="44">
        <f t="shared" si="123"/>
        <v>0</v>
      </c>
      <c r="BD804" s="44"/>
    </row>
    <row r="805" spans="1:56" ht="15.75" hidden="1" customHeight="1" x14ac:dyDescent="0.25">
      <c r="A805" s="6"/>
      <c r="B805" s="22"/>
      <c r="C805" s="7"/>
      <c r="D805" s="46"/>
      <c r="E805" s="7"/>
      <c r="F805" s="7"/>
      <c r="G805" s="44"/>
      <c r="H805" s="41">
        <f>Tabela1[[#This Row],[PESO UNI]]*Tabela1[[#This Row],[QTE]]</f>
        <v>0</v>
      </c>
      <c r="I805" s="7"/>
      <c r="J805" s="8"/>
      <c r="K805" s="8"/>
      <c r="L805" s="9"/>
      <c r="M805" s="10"/>
      <c r="N805" s="8"/>
      <c r="O805" s="12"/>
      <c r="P805" s="13"/>
      <c r="Q805" s="14">
        <f>Tabela1[[#This Row],[QTDE/ Fabricação]]-Tabela1[[#This Row],[QTE]]</f>
        <v>0</v>
      </c>
      <c r="R805" s="19">
        <f t="shared" si="118"/>
        <v>0</v>
      </c>
      <c r="S805" s="19">
        <f t="shared" si="117"/>
        <v>0</v>
      </c>
      <c r="T805" s="20">
        <f t="shared" si="119"/>
        <v>0</v>
      </c>
      <c r="U805" s="17">
        <f>IFERROR(SUMIF('LISTA DE EMBARQUE'!B:B,MICRO!E:E,'LISTA DE EMBARQUE'!G:G),"")</f>
        <v>0</v>
      </c>
      <c r="V805" s="12" t="str">
        <f>IFERROR(VLOOKUP(Tabela1[[#This Row],[COD.MDE]],'LISTA DE EMBARQUE'!B:L,11,0),"")</f>
        <v/>
      </c>
      <c r="W805" s="13" t="str">
        <f>IFERROR(COUNTIF(#REF!,Tabela1[[#This Row],[Colunas5]]),"")</f>
        <v/>
      </c>
      <c r="X805" s="14">
        <f>Tabela1[[#This Row],[QIANTIDADE EXPEDIDA]]*Tabela1[[#This Row],[PESO UNI]]</f>
        <v>0</v>
      </c>
      <c r="Y805" s="14">
        <f t="shared" si="120"/>
        <v>0</v>
      </c>
      <c r="Z805" s="21">
        <f>Tabela1[[#This Row],[PESO TOTAL]]-Tabela1[[#This Row],[Peso Expedido]]</f>
        <v>0</v>
      </c>
      <c r="AA805" s="18"/>
      <c r="AB805" s="40"/>
      <c r="AC805" s="40"/>
      <c r="AD805" s="40"/>
      <c r="AE805" s="40"/>
      <c r="AF805" s="40"/>
      <c r="AG805" s="40"/>
      <c r="AH805" s="40"/>
      <c r="AI805" s="40" t="str">
        <f t="shared" si="124"/>
        <v>ok</v>
      </c>
      <c r="AJ805"/>
      <c r="AK805" t="str">
        <f>Tabela1[[#This Row],[Coluna1]]&amp;Tabela1[[#This Row],[PEDIDO]]</f>
        <v/>
      </c>
      <c r="AL805"/>
      <c r="AM805"/>
      <c r="AN805"/>
      <c r="AO805" t="str">
        <f t="shared" si="121"/>
        <v>/</v>
      </c>
      <c r="AP805" t="str">
        <f>Tabela1[[#This Row],[TAG]]&amp;Tabela1[[#This Row],[PEDIDO]]&amp;Tabela1[[#This Row],[PRODUTO]]</f>
        <v/>
      </c>
      <c r="AQ805" s="23" t="str">
        <f>Tabela1[[#This Row],[PRODUTO]]&amp;Tabela1[[#This Row],[TAG]]</f>
        <v/>
      </c>
      <c r="AR805" s="183">
        <f>Tabela1[[#This Row],[PESO TOTAL]]*Tabela1[[#This Row],[MATÉRIA PRIMA]]</f>
        <v>0</v>
      </c>
      <c r="AS805" s="28">
        <f>Tabela1[[#This Row],[PESO TOTAL]]*Tabela1[[#This Row],[PREPARAÇÃO ]]</f>
        <v>0</v>
      </c>
      <c r="AT805" s="28">
        <f>Tabela1[[#This Row],[PESO TOTAL]]*Tabela1[[#This Row],[CALDEIRARIA]]</f>
        <v>0</v>
      </c>
      <c r="AU805" s="28">
        <f>Tabela1[[#This Row],[PESO TOTAL]]*Tabela1[[#This Row],[SOLDA]]</f>
        <v>0</v>
      </c>
      <c r="AV805" s="28">
        <f>Tabela1[[#This Row],[PESO TOTAL]]*Tabela1[[#This Row],[ACABAMENTO]]</f>
        <v>0</v>
      </c>
      <c r="AW805" s="28">
        <f>Tabela1[[#This Row],[PESO TOTAL]]*Tabela1[[#This Row],[PRONTO ACABADO]]</f>
        <v>0</v>
      </c>
      <c r="AX805" s="28">
        <f>Tabela1[[#This Row],[PESO TOTAL]]*Tabela1[[#This Row],[EXPEDIÇÃO ]]</f>
        <v>0</v>
      </c>
      <c r="AY805" s="28" t="str">
        <f>Tabela1[[#This Row],[PEDIDO]]&amp;Tabela1[[#This Row],[PRODUTO]]</f>
        <v/>
      </c>
      <c r="AZ805" s="44">
        <f>IF(AF805="",0,IF(ISTEXT(AF805),H805*VALUE(SUBSTITUTE(AF805,"%",""))/100,H805*AF805))-Tabela1[[#This Row],[PRONTO ACABADO2]]</f>
        <v>0</v>
      </c>
      <c r="BA805" s="44">
        <f>IF(AG805="",0,IF(ISTEXT(AG805),H805*VALUE(SUBSTITUTE(AG805,"%",""))/100,H805*AG805))-Tabela1[[#This Row],[PESO EXPEDIDO2]]</f>
        <v>0</v>
      </c>
      <c r="BB805" s="44">
        <f t="shared" si="122"/>
        <v>0</v>
      </c>
      <c r="BC805" s="44">
        <f t="shared" si="123"/>
        <v>0</v>
      </c>
      <c r="BD805" s="44"/>
    </row>
    <row r="806" spans="1:56" ht="15.75" hidden="1" customHeight="1" x14ac:dyDescent="0.25">
      <c r="A806" s="6"/>
      <c r="B806" s="22"/>
      <c r="C806" s="7"/>
      <c r="D806" s="46"/>
      <c r="E806" s="7"/>
      <c r="F806" s="7"/>
      <c r="G806" s="44"/>
      <c r="H806" s="41">
        <f>Tabela1[[#This Row],[PESO UNI]]*Tabela1[[#This Row],[QTE]]</f>
        <v>0</v>
      </c>
      <c r="I806" s="7"/>
      <c r="J806" s="8"/>
      <c r="K806" s="8"/>
      <c r="L806" s="9"/>
      <c r="M806" s="10"/>
      <c r="N806" s="8"/>
      <c r="O806" s="12"/>
      <c r="P806" s="13"/>
      <c r="Q806" s="14">
        <f>Tabela1[[#This Row],[QTDE/ Fabricação]]-Tabela1[[#This Row],[QTE]]</f>
        <v>0</v>
      </c>
      <c r="R806" s="19">
        <f t="shared" si="118"/>
        <v>0</v>
      </c>
      <c r="S806" s="19">
        <f t="shared" si="117"/>
        <v>0</v>
      </c>
      <c r="T806" s="20">
        <f t="shared" si="119"/>
        <v>0</v>
      </c>
      <c r="U806" s="17">
        <f>IFERROR(SUMIF('LISTA DE EMBARQUE'!B:B,MICRO!E:E,'LISTA DE EMBARQUE'!G:G),"")</f>
        <v>0</v>
      </c>
      <c r="V806" s="12" t="str">
        <f>IFERROR(VLOOKUP(Tabela1[[#This Row],[COD.MDE]],'LISTA DE EMBARQUE'!B:L,11,0),"")</f>
        <v/>
      </c>
      <c r="W806" s="13" t="str">
        <f>IFERROR(COUNTIF(#REF!,Tabela1[[#This Row],[Colunas5]]),"")</f>
        <v/>
      </c>
      <c r="X806" s="14">
        <f>Tabela1[[#This Row],[QIANTIDADE EXPEDIDA]]*Tabela1[[#This Row],[PESO UNI]]</f>
        <v>0</v>
      </c>
      <c r="Y806" s="14">
        <f t="shared" si="120"/>
        <v>0</v>
      </c>
      <c r="Z806" s="21">
        <f>Tabela1[[#This Row],[PESO TOTAL]]-Tabela1[[#This Row],[Peso Expedido]]</f>
        <v>0</v>
      </c>
      <c r="AA806" s="18"/>
      <c r="AB806" s="40"/>
      <c r="AC806" s="40"/>
      <c r="AD806" s="40"/>
      <c r="AE806" s="40"/>
      <c r="AF806" s="40"/>
      <c r="AG806" s="40"/>
      <c r="AH806" s="40"/>
      <c r="AI806" s="40" t="str">
        <f t="shared" si="124"/>
        <v>ok</v>
      </c>
      <c r="AJ806"/>
      <c r="AK806" t="str">
        <f>Tabela1[[#This Row],[Coluna1]]&amp;Tabela1[[#This Row],[PEDIDO]]</f>
        <v/>
      </c>
      <c r="AL806"/>
      <c r="AM806"/>
      <c r="AN806"/>
      <c r="AO806" t="str">
        <f t="shared" si="121"/>
        <v>/</v>
      </c>
      <c r="AP806" t="str">
        <f>Tabela1[[#This Row],[TAG]]&amp;Tabela1[[#This Row],[PEDIDO]]&amp;Tabela1[[#This Row],[PRODUTO]]</f>
        <v/>
      </c>
      <c r="AQ806" s="23" t="str">
        <f>Tabela1[[#This Row],[PRODUTO]]&amp;Tabela1[[#This Row],[TAG]]</f>
        <v/>
      </c>
      <c r="AR806" s="183">
        <f>Tabela1[[#This Row],[PESO TOTAL]]*Tabela1[[#This Row],[MATÉRIA PRIMA]]</f>
        <v>0</v>
      </c>
      <c r="AS806" s="28">
        <f>Tabela1[[#This Row],[PESO TOTAL]]*Tabela1[[#This Row],[PREPARAÇÃO ]]</f>
        <v>0</v>
      </c>
      <c r="AT806" s="28">
        <f>Tabela1[[#This Row],[PESO TOTAL]]*Tabela1[[#This Row],[CALDEIRARIA]]</f>
        <v>0</v>
      </c>
      <c r="AU806" s="28">
        <f>Tabela1[[#This Row],[PESO TOTAL]]*Tabela1[[#This Row],[SOLDA]]</f>
        <v>0</v>
      </c>
      <c r="AV806" s="28">
        <f>Tabela1[[#This Row],[PESO TOTAL]]*Tabela1[[#This Row],[ACABAMENTO]]</f>
        <v>0</v>
      </c>
      <c r="AW806" s="28">
        <f>Tabela1[[#This Row],[PESO TOTAL]]*Tabela1[[#This Row],[PRONTO ACABADO]]</f>
        <v>0</v>
      </c>
      <c r="AX806" s="28">
        <f>Tabela1[[#This Row],[PESO TOTAL]]*Tabela1[[#This Row],[EXPEDIÇÃO ]]</f>
        <v>0</v>
      </c>
      <c r="AY806" s="28" t="str">
        <f>Tabela1[[#This Row],[PEDIDO]]&amp;Tabela1[[#This Row],[PRODUTO]]</f>
        <v/>
      </c>
      <c r="AZ806" s="44">
        <f>IF(AF806="",0,IF(ISTEXT(AF806),H806*VALUE(SUBSTITUTE(AF806,"%",""))/100,H806*AF806))-Tabela1[[#This Row],[PRONTO ACABADO2]]</f>
        <v>0</v>
      </c>
      <c r="BA806" s="44">
        <f>IF(AG806="",0,IF(ISTEXT(AG806),H806*VALUE(SUBSTITUTE(AG806,"%",""))/100,H806*AG806))-Tabela1[[#This Row],[PESO EXPEDIDO2]]</f>
        <v>0</v>
      </c>
      <c r="BB806" s="44">
        <f t="shared" si="122"/>
        <v>0</v>
      </c>
      <c r="BC806" s="44">
        <f t="shared" si="123"/>
        <v>0</v>
      </c>
      <c r="BD806" s="44"/>
    </row>
    <row r="807" spans="1:56" ht="15.75" hidden="1" customHeight="1" x14ac:dyDescent="0.25">
      <c r="A807" s="6"/>
      <c r="B807" s="22"/>
      <c r="C807" s="7"/>
      <c r="D807" s="46"/>
      <c r="E807" s="7"/>
      <c r="F807" s="7"/>
      <c r="G807" s="44"/>
      <c r="H807" s="41">
        <f>Tabela1[[#This Row],[PESO UNI]]*Tabela1[[#This Row],[QTE]]</f>
        <v>0</v>
      </c>
      <c r="I807" s="7"/>
      <c r="J807" s="8"/>
      <c r="K807" s="8"/>
      <c r="L807" s="9"/>
      <c r="M807" s="10"/>
      <c r="N807" s="8"/>
      <c r="O807" s="12"/>
      <c r="P807" s="13"/>
      <c r="Q807" s="14">
        <f>Tabela1[[#This Row],[QTDE/ Fabricação]]-Tabela1[[#This Row],[QTE]]</f>
        <v>0</v>
      </c>
      <c r="R807" s="19">
        <f t="shared" si="118"/>
        <v>0</v>
      </c>
      <c r="S807" s="19">
        <f t="shared" si="117"/>
        <v>0</v>
      </c>
      <c r="T807" s="20">
        <f t="shared" si="119"/>
        <v>0</v>
      </c>
      <c r="U807" s="17">
        <f>IFERROR(SUMIF('LISTA DE EMBARQUE'!B:B,MICRO!E:E,'LISTA DE EMBARQUE'!G:G),"")</f>
        <v>0</v>
      </c>
      <c r="V807" s="12" t="str">
        <f>IFERROR(VLOOKUP(Tabela1[[#This Row],[COD.MDE]],'LISTA DE EMBARQUE'!B:L,11,0),"")</f>
        <v/>
      </c>
      <c r="W807" s="13" t="str">
        <f>IFERROR(COUNTIF(#REF!,Tabela1[[#This Row],[Colunas5]]),"")</f>
        <v/>
      </c>
      <c r="X807" s="14">
        <f>Tabela1[[#This Row],[QIANTIDADE EXPEDIDA]]*Tabela1[[#This Row],[PESO UNI]]</f>
        <v>0</v>
      </c>
      <c r="Y807" s="14">
        <f t="shared" si="120"/>
        <v>0</v>
      </c>
      <c r="Z807" s="21">
        <f>Tabela1[[#This Row],[PESO TOTAL]]-Tabela1[[#This Row],[Peso Expedido]]</f>
        <v>0</v>
      </c>
      <c r="AA807" s="18"/>
      <c r="AB807" s="40"/>
      <c r="AC807" s="40"/>
      <c r="AD807" s="40"/>
      <c r="AE807" s="40"/>
      <c r="AF807" s="40"/>
      <c r="AG807" s="40"/>
      <c r="AH807" s="40"/>
      <c r="AI807" s="40" t="str">
        <f t="shared" si="124"/>
        <v>ok</v>
      </c>
      <c r="AJ807"/>
      <c r="AK807" t="str">
        <f>Tabela1[[#This Row],[Coluna1]]&amp;Tabela1[[#This Row],[PEDIDO]]</f>
        <v/>
      </c>
      <c r="AL807"/>
      <c r="AM807"/>
      <c r="AN807"/>
      <c r="AO807" t="str">
        <f t="shared" si="121"/>
        <v>/</v>
      </c>
      <c r="AP807" t="str">
        <f>Tabela1[[#This Row],[TAG]]&amp;Tabela1[[#This Row],[PEDIDO]]&amp;Tabela1[[#This Row],[PRODUTO]]</f>
        <v/>
      </c>
      <c r="AQ807" s="23" t="str">
        <f>Tabela1[[#This Row],[PRODUTO]]&amp;Tabela1[[#This Row],[TAG]]</f>
        <v/>
      </c>
      <c r="AR807" s="183">
        <f>Tabela1[[#This Row],[PESO TOTAL]]*Tabela1[[#This Row],[MATÉRIA PRIMA]]</f>
        <v>0</v>
      </c>
      <c r="AS807" s="28">
        <f>Tabela1[[#This Row],[PESO TOTAL]]*Tabela1[[#This Row],[PREPARAÇÃO ]]</f>
        <v>0</v>
      </c>
      <c r="AT807" s="28">
        <f>Tabela1[[#This Row],[PESO TOTAL]]*Tabela1[[#This Row],[CALDEIRARIA]]</f>
        <v>0</v>
      </c>
      <c r="AU807" s="28">
        <f>Tabela1[[#This Row],[PESO TOTAL]]*Tabela1[[#This Row],[SOLDA]]</f>
        <v>0</v>
      </c>
      <c r="AV807" s="28">
        <f>Tabela1[[#This Row],[PESO TOTAL]]*Tabela1[[#This Row],[ACABAMENTO]]</f>
        <v>0</v>
      </c>
      <c r="AW807" s="28">
        <f>Tabela1[[#This Row],[PESO TOTAL]]*Tabela1[[#This Row],[PRONTO ACABADO]]</f>
        <v>0</v>
      </c>
      <c r="AX807" s="28">
        <f>Tabela1[[#This Row],[PESO TOTAL]]*Tabela1[[#This Row],[EXPEDIÇÃO ]]</f>
        <v>0</v>
      </c>
      <c r="AY807" s="28" t="str">
        <f>Tabela1[[#This Row],[PEDIDO]]&amp;Tabela1[[#This Row],[PRODUTO]]</f>
        <v/>
      </c>
      <c r="AZ807" s="44">
        <f>IF(AF807="",0,IF(ISTEXT(AF807),H807*VALUE(SUBSTITUTE(AF807,"%",""))/100,H807*AF807))-Tabela1[[#This Row],[PRONTO ACABADO2]]</f>
        <v>0</v>
      </c>
      <c r="BA807" s="44">
        <f>IF(AG807="",0,IF(ISTEXT(AG807),H807*VALUE(SUBSTITUTE(AG807,"%",""))/100,H807*AG807))-Tabela1[[#This Row],[PESO EXPEDIDO2]]</f>
        <v>0</v>
      </c>
      <c r="BB807" s="44">
        <f t="shared" si="122"/>
        <v>0</v>
      </c>
      <c r="BC807" s="44">
        <f t="shared" si="123"/>
        <v>0</v>
      </c>
      <c r="BD807" s="44"/>
    </row>
    <row r="808" spans="1:56" ht="15.75" hidden="1" customHeight="1" x14ac:dyDescent="0.25">
      <c r="A808" s="6"/>
      <c r="B808" s="22"/>
      <c r="C808" s="7"/>
      <c r="D808" s="46"/>
      <c r="E808" s="7"/>
      <c r="F808" s="7"/>
      <c r="G808" s="44"/>
      <c r="H808" s="41">
        <f>Tabela1[[#This Row],[PESO UNI]]*Tabela1[[#This Row],[QTE]]</f>
        <v>0</v>
      </c>
      <c r="I808" s="7"/>
      <c r="J808" s="8"/>
      <c r="K808" s="8"/>
      <c r="L808" s="9"/>
      <c r="M808" s="10"/>
      <c r="N808" s="8"/>
      <c r="O808" s="12"/>
      <c r="P808" s="13"/>
      <c r="Q808" s="14">
        <f>Tabela1[[#This Row],[QTDE/ Fabricação]]-Tabela1[[#This Row],[QTE]]</f>
        <v>0</v>
      </c>
      <c r="R808" s="19">
        <f t="shared" si="118"/>
        <v>0</v>
      </c>
      <c r="S808" s="19">
        <f t="shared" si="117"/>
        <v>0</v>
      </c>
      <c r="T808" s="20">
        <f t="shared" si="119"/>
        <v>0</v>
      </c>
      <c r="U808" s="17">
        <f>IFERROR(SUMIF('LISTA DE EMBARQUE'!B:B,MICRO!E:E,'LISTA DE EMBARQUE'!G:G),"")</f>
        <v>0</v>
      </c>
      <c r="V808" s="12" t="str">
        <f>IFERROR(VLOOKUP(Tabela1[[#This Row],[COD.MDE]],'LISTA DE EMBARQUE'!B:L,11,0),"")</f>
        <v/>
      </c>
      <c r="W808" s="13" t="str">
        <f>IFERROR(COUNTIF(#REF!,Tabela1[[#This Row],[Colunas5]]),"")</f>
        <v/>
      </c>
      <c r="X808" s="14">
        <f>Tabela1[[#This Row],[QIANTIDADE EXPEDIDA]]*Tabela1[[#This Row],[PESO UNI]]</f>
        <v>0</v>
      </c>
      <c r="Y808" s="14">
        <f t="shared" si="120"/>
        <v>0</v>
      </c>
      <c r="Z808" s="21">
        <f>Tabela1[[#This Row],[PESO TOTAL]]-Tabela1[[#This Row],[Peso Expedido]]</f>
        <v>0</v>
      </c>
      <c r="AA808" s="18"/>
      <c r="AB808" s="40"/>
      <c r="AC808" s="40"/>
      <c r="AD808" s="40"/>
      <c r="AE808" s="40"/>
      <c r="AF808" s="40"/>
      <c r="AG808" s="40"/>
      <c r="AH808" s="40"/>
      <c r="AI808" s="40" t="str">
        <f t="shared" si="124"/>
        <v>ok</v>
      </c>
      <c r="AJ808"/>
      <c r="AK808" t="str">
        <f>Tabela1[[#This Row],[Coluna1]]&amp;Tabela1[[#This Row],[PEDIDO]]</f>
        <v/>
      </c>
      <c r="AL808"/>
      <c r="AM808"/>
      <c r="AN808"/>
      <c r="AO808" t="str">
        <f t="shared" si="121"/>
        <v>/</v>
      </c>
      <c r="AP808" t="str">
        <f>Tabela1[[#This Row],[TAG]]&amp;Tabela1[[#This Row],[PEDIDO]]&amp;Tabela1[[#This Row],[PRODUTO]]</f>
        <v/>
      </c>
      <c r="AQ808" s="23" t="str">
        <f>Tabela1[[#This Row],[PRODUTO]]&amp;Tabela1[[#This Row],[TAG]]</f>
        <v/>
      </c>
      <c r="AR808" s="183">
        <f>Tabela1[[#This Row],[PESO TOTAL]]*Tabela1[[#This Row],[MATÉRIA PRIMA]]</f>
        <v>0</v>
      </c>
      <c r="AS808" s="28">
        <f>Tabela1[[#This Row],[PESO TOTAL]]*Tabela1[[#This Row],[PREPARAÇÃO ]]</f>
        <v>0</v>
      </c>
      <c r="AT808" s="28">
        <f>Tabela1[[#This Row],[PESO TOTAL]]*Tabela1[[#This Row],[CALDEIRARIA]]</f>
        <v>0</v>
      </c>
      <c r="AU808" s="28">
        <f>Tabela1[[#This Row],[PESO TOTAL]]*Tabela1[[#This Row],[SOLDA]]</f>
        <v>0</v>
      </c>
      <c r="AV808" s="28">
        <f>Tabela1[[#This Row],[PESO TOTAL]]*Tabela1[[#This Row],[ACABAMENTO]]</f>
        <v>0</v>
      </c>
      <c r="AW808" s="28">
        <f>Tabela1[[#This Row],[PESO TOTAL]]*Tabela1[[#This Row],[PRONTO ACABADO]]</f>
        <v>0</v>
      </c>
      <c r="AX808" s="28">
        <f>Tabela1[[#This Row],[PESO TOTAL]]*Tabela1[[#This Row],[EXPEDIÇÃO ]]</f>
        <v>0</v>
      </c>
      <c r="AY808" s="28" t="str">
        <f>Tabela1[[#This Row],[PEDIDO]]&amp;Tabela1[[#This Row],[PRODUTO]]</f>
        <v/>
      </c>
      <c r="AZ808" s="44">
        <f>IF(AF808="",0,IF(ISTEXT(AF808),H808*VALUE(SUBSTITUTE(AF808,"%",""))/100,H808*AF808))-Tabela1[[#This Row],[PRONTO ACABADO2]]</f>
        <v>0</v>
      </c>
      <c r="BA808" s="44">
        <f>IF(AG808="",0,IF(ISTEXT(AG808),H808*VALUE(SUBSTITUTE(AG808,"%",""))/100,H808*AG808))-Tabela1[[#This Row],[PESO EXPEDIDO2]]</f>
        <v>0</v>
      </c>
      <c r="BB808" s="44">
        <f t="shared" si="122"/>
        <v>0</v>
      </c>
      <c r="BC808" s="44">
        <f t="shared" si="123"/>
        <v>0</v>
      </c>
      <c r="BD808" s="44"/>
    </row>
    <row r="809" spans="1:56" ht="15.75" hidden="1" customHeight="1" x14ac:dyDescent="0.25">
      <c r="A809" s="6"/>
      <c r="B809" s="22"/>
      <c r="C809" s="7"/>
      <c r="D809" s="46"/>
      <c r="E809" s="7"/>
      <c r="F809" s="7"/>
      <c r="G809" s="44"/>
      <c r="H809" s="41">
        <f>Tabela1[[#This Row],[PESO UNI]]*Tabela1[[#This Row],[QTE]]</f>
        <v>0</v>
      </c>
      <c r="I809" s="7"/>
      <c r="J809" s="8"/>
      <c r="K809" s="8"/>
      <c r="L809" s="9"/>
      <c r="M809" s="10"/>
      <c r="N809" s="8"/>
      <c r="O809" s="12"/>
      <c r="P809" s="13"/>
      <c r="Q809" s="14">
        <f>Tabela1[[#This Row],[QTDE/ Fabricação]]-Tabela1[[#This Row],[QTE]]</f>
        <v>0</v>
      </c>
      <c r="R809" s="19">
        <f t="shared" si="118"/>
        <v>0</v>
      </c>
      <c r="S809" s="19">
        <f t="shared" si="117"/>
        <v>0</v>
      </c>
      <c r="T809" s="20">
        <f t="shared" si="119"/>
        <v>0</v>
      </c>
      <c r="U809" s="17">
        <f>IFERROR(SUMIF('LISTA DE EMBARQUE'!B:B,MICRO!E:E,'LISTA DE EMBARQUE'!G:G),"")</f>
        <v>0</v>
      </c>
      <c r="V809" s="12" t="str">
        <f>IFERROR(VLOOKUP(Tabela1[[#This Row],[COD.MDE]],'LISTA DE EMBARQUE'!B:L,11,0),"")</f>
        <v/>
      </c>
      <c r="W809" s="13" t="str">
        <f>IFERROR(COUNTIF(#REF!,Tabela1[[#This Row],[Colunas5]]),"")</f>
        <v/>
      </c>
      <c r="X809" s="14">
        <f>Tabela1[[#This Row],[QIANTIDADE EXPEDIDA]]*Tabela1[[#This Row],[PESO UNI]]</f>
        <v>0</v>
      </c>
      <c r="Y809" s="14">
        <f t="shared" si="120"/>
        <v>0</v>
      </c>
      <c r="Z809" s="21">
        <f>Tabela1[[#This Row],[PESO TOTAL]]-Tabela1[[#This Row],[Peso Expedido]]</f>
        <v>0</v>
      </c>
      <c r="AA809" s="18"/>
      <c r="AB809" s="40"/>
      <c r="AC809" s="40"/>
      <c r="AD809" s="40"/>
      <c r="AE809" s="40"/>
      <c r="AF809" s="40"/>
      <c r="AG809" s="40"/>
      <c r="AH809" s="40"/>
      <c r="AI809" s="40" t="str">
        <f t="shared" si="124"/>
        <v>ok</v>
      </c>
      <c r="AJ809"/>
      <c r="AK809" t="str">
        <f>Tabela1[[#This Row],[Coluna1]]&amp;Tabela1[[#This Row],[PEDIDO]]</f>
        <v/>
      </c>
      <c r="AL809"/>
      <c r="AM809"/>
      <c r="AN809"/>
      <c r="AO809" t="str">
        <f t="shared" si="121"/>
        <v>/</v>
      </c>
      <c r="AP809" t="str">
        <f>Tabela1[[#This Row],[TAG]]&amp;Tabela1[[#This Row],[PEDIDO]]&amp;Tabela1[[#This Row],[PRODUTO]]</f>
        <v/>
      </c>
      <c r="AQ809" s="23" t="str">
        <f>Tabela1[[#This Row],[PRODUTO]]&amp;Tabela1[[#This Row],[TAG]]</f>
        <v/>
      </c>
      <c r="AR809" s="183">
        <f>Tabela1[[#This Row],[PESO TOTAL]]*Tabela1[[#This Row],[MATÉRIA PRIMA]]</f>
        <v>0</v>
      </c>
      <c r="AS809" s="28">
        <f>Tabela1[[#This Row],[PESO TOTAL]]*Tabela1[[#This Row],[PREPARAÇÃO ]]</f>
        <v>0</v>
      </c>
      <c r="AT809" s="28">
        <f>Tabela1[[#This Row],[PESO TOTAL]]*Tabela1[[#This Row],[CALDEIRARIA]]</f>
        <v>0</v>
      </c>
      <c r="AU809" s="28">
        <f>Tabela1[[#This Row],[PESO TOTAL]]*Tabela1[[#This Row],[SOLDA]]</f>
        <v>0</v>
      </c>
      <c r="AV809" s="28">
        <f>Tabela1[[#This Row],[PESO TOTAL]]*Tabela1[[#This Row],[ACABAMENTO]]</f>
        <v>0</v>
      </c>
      <c r="AW809" s="28">
        <f>Tabela1[[#This Row],[PESO TOTAL]]*Tabela1[[#This Row],[PRONTO ACABADO]]</f>
        <v>0</v>
      </c>
      <c r="AX809" s="28">
        <f>Tabela1[[#This Row],[PESO TOTAL]]*Tabela1[[#This Row],[EXPEDIÇÃO ]]</f>
        <v>0</v>
      </c>
      <c r="AY809" s="28" t="str">
        <f>Tabela1[[#This Row],[PEDIDO]]&amp;Tabela1[[#This Row],[PRODUTO]]</f>
        <v/>
      </c>
      <c r="AZ809" s="44">
        <f>IF(AF809="",0,IF(ISTEXT(AF809),H809*VALUE(SUBSTITUTE(AF809,"%",""))/100,H809*AF809))-Tabela1[[#This Row],[PRONTO ACABADO2]]</f>
        <v>0</v>
      </c>
      <c r="BA809" s="44">
        <f>IF(AG809="",0,IF(ISTEXT(AG809),H809*VALUE(SUBSTITUTE(AG809,"%",""))/100,H809*AG809))-Tabela1[[#This Row],[PESO EXPEDIDO2]]</f>
        <v>0</v>
      </c>
      <c r="BB809" s="44">
        <f t="shared" si="122"/>
        <v>0</v>
      </c>
      <c r="BC809" s="44">
        <f t="shared" si="123"/>
        <v>0</v>
      </c>
      <c r="BD809" s="44"/>
    </row>
    <row r="810" spans="1:56" ht="15.75" hidden="1" customHeight="1" x14ac:dyDescent="0.25">
      <c r="A810" s="6"/>
      <c r="B810" s="22"/>
      <c r="C810" s="7"/>
      <c r="D810" s="46"/>
      <c r="E810" s="7"/>
      <c r="F810" s="7"/>
      <c r="G810" s="44"/>
      <c r="H810" s="41">
        <f>Tabela1[[#This Row],[PESO UNI]]*Tabela1[[#This Row],[QTE]]</f>
        <v>0</v>
      </c>
      <c r="I810" s="7"/>
      <c r="J810" s="8"/>
      <c r="K810" s="8"/>
      <c r="L810" s="9"/>
      <c r="M810" s="10"/>
      <c r="N810" s="8"/>
      <c r="O810" s="12"/>
      <c r="P810" s="13"/>
      <c r="Q810" s="14">
        <f>Tabela1[[#This Row],[QTDE/ Fabricação]]-Tabela1[[#This Row],[QTE]]</f>
        <v>0</v>
      </c>
      <c r="R810" s="19">
        <f t="shared" si="118"/>
        <v>0</v>
      </c>
      <c r="S810" s="19">
        <f t="shared" si="117"/>
        <v>0</v>
      </c>
      <c r="T810" s="20">
        <f t="shared" si="119"/>
        <v>0</v>
      </c>
      <c r="U810" s="17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IFERROR(COUNTIF(#REF!,Tabela1[[#This Row],[Colunas5]]),"")</f>
        <v/>
      </c>
      <c r="X810" s="14">
        <f>Tabela1[[#This Row],[QIANTIDADE EXPEDIDA]]*Tabela1[[#This Row],[PESO UNI]]</f>
        <v>0</v>
      </c>
      <c r="Y810" s="14">
        <f t="shared" si="120"/>
        <v>0</v>
      </c>
      <c r="Z810" s="21">
        <f>Tabela1[[#This Row],[PESO TOTAL]]-Tabela1[[#This Row],[Peso Expedido]]</f>
        <v>0</v>
      </c>
      <c r="AA810" s="18"/>
      <c r="AB810" s="40"/>
      <c r="AC810" s="40"/>
      <c r="AD810" s="40"/>
      <c r="AE810" s="40"/>
      <c r="AF810" s="40"/>
      <c r="AG810" s="40"/>
      <c r="AH810" s="40"/>
      <c r="AI810" s="40" t="str">
        <f t="shared" si="124"/>
        <v>ok</v>
      </c>
      <c r="AJ810"/>
      <c r="AK810" t="str">
        <f>Tabela1[[#This Row],[Coluna1]]&amp;Tabela1[[#This Row],[PEDIDO]]</f>
        <v/>
      </c>
      <c r="AL810"/>
      <c r="AM810"/>
      <c r="AN810"/>
      <c r="AO810" t="str">
        <f t="shared" si="121"/>
        <v>/</v>
      </c>
      <c r="AP810" t="str">
        <f>Tabela1[[#This Row],[TAG]]&amp;Tabela1[[#This Row],[PEDIDO]]&amp;Tabela1[[#This Row],[PRODUTO]]</f>
        <v/>
      </c>
      <c r="AQ810" s="23" t="str">
        <f>Tabela1[[#This Row],[PRODUTO]]&amp;Tabela1[[#This Row],[TAG]]</f>
        <v/>
      </c>
      <c r="AR810" s="183">
        <f>Tabela1[[#This Row],[PESO TOTAL]]*Tabela1[[#This Row],[MATÉRIA PRIMA]]</f>
        <v>0</v>
      </c>
      <c r="AS810" s="28">
        <f>Tabela1[[#This Row],[PESO TOTAL]]*Tabela1[[#This Row],[PREPARAÇÃO ]]</f>
        <v>0</v>
      </c>
      <c r="AT810" s="28">
        <f>Tabela1[[#This Row],[PESO TOTAL]]*Tabela1[[#This Row],[CALDEIRARIA]]</f>
        <v>0</v>
      </c>
      <c r="AU810" s="28">
        <f>Tabela1[[#This Row],[PESO TOTAL]]*Tabela1[[#This Row],[SOLDA]]</f>
        <v>0</v>
      </c>
      <c r="AV810" s="28">
        <f>Tabela1[[#This Row],[PESO TOTAL]]*Tabela1[[#This Row],[ACABAMENTO]]</f>
        <v>0</v>
      </c>
      <c r="AW810" s="28">
        <f>Tabela1[[#This Row],[PESO TOTAL]]*Tabela1[[#This Row],[PRONTO ACABADO]]</f>
        <v>0</v>
      </c>
      <c r="AX810" s="28">
        <f>Tabela1[[#This Row],[PESO TOTAL]]*Tabela1[[#This Row],[EXPEDIÇÃO ]]</f>
        <v>0</v>
      </c>
      <c r="AY810" s="28" t="str">
        <f>Tabela1[[#This Row],[PEDIDO]]&amp;Tabela1[[#This Row],[PRODUTO]]</f>
        <v/>
      </c>
      <c r="AZ810" s="44">
        <f>IF(AF810="",0,IF(ISTEXT(AF810),H810*VALUE(SUBSTITUTE(AF810,"%",""))/100,H810*AF810))-Tabela1[[#This Row],[PRONTO ACABADO2]]</f>
        <v>0</v>
      </c>
      <c r="BA810" s="44">
        <f>IF(AG810="",0,IF(ISTEXT(AG810),H810*VALUE(SUBSTITUTE(AG810,"%",""))/100,H810*AG810))-Tabela1[[#This Row],[PESO EXPEDIDO2]]</f>
        <v>0</v>
      </c>
      <c r="BB810" s="44">
        <f t="shared" si="122"/>
        <v>0</v>
      </c>
      <c r="BC810" s="44">
        <f t="shared" si="123"/>
        <v>0</v>
      </c>
      <c r="BD810" s="44"/>
    </row>
    <row r="811" spans="1:56" ht="15.75" hidden="1" customHeight="1" x14ac:dyDescent="0.25">
      <c r="A811" s="6"/>
      <c r="B811" s="22"/>
      <c r="C811" s="7"/>
      <c r="D811" s="46"/>
      <c r="E811" s="7"/>
      <c r="F811" s="7"/>
      <c r="G811" s="44"/>
      <c r="H811" s="41">
        <f>Tabela1[[#This Row],[PESO UNI]]*Tabela1[[#This Row],[QTE]]</f>
        <v>0</v>
      </c>
      <c r="I811" s="7"/>
      <c r="J811" s="8"/>
      <c r="K811" s="8"/>
      <c r="L811" s="9"/>
      <c r="M811" s="10"/>
      <c r="N811" s="8"/>
      <c r="O811" s="12"/>
      <c r="P811" s="13"/>
      <c r="Q811" s="14">
        <f>Tabela1[[#This Row],[QTDE/ Fabricação]]-Tabela1[[#This Row],[QTE]]</f>
        <v>0</v>
      </c>
      <c r="R811" s="19">
        <f t="shared" si="118"/>
        <v>0</v>
      </c>
      <c r="S811" s="19">
        <f t="shared" si="117"/>
        <v>0</v>
      </c>
      <c r="T811" s="20">
        <f t="shared" si="119"/>
        <v>0</v>
      </c>
      <c r="U811" s="17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IFERROR(COUNTIF(#REF!,Tabela1[[#This Row],[Colunas5]]),"")</f>
        <v/>
      </c>
      <c r="X811" s="14">
        <f>Tabela1[[#This Row],[QIANTIDADE EXPEDIDA]]*Tabela1[[#This Row],[PESO UNI]]</f>
        <v>0</v>
      </c>
      <c r="Y811" s="14">
        <f t="shared" si="120"/>
        <v>0</v>
      </c>
      <c r="Z811" s="21">
        <f>Tabela1[[#This Row],[PESO TOTAL]]-Tabela1[[#This Row],[Peso Expedido]]</f>
        <v>0</v>
      </c>
      <c r="AA811" s="18"/>
      <c r="AB811" s="40"/>
      <c r="AC811" s="40"/>
      <c r="AD811" s="40"/>
      <c r="AE811" s="40"/>
      <c r="AF811" s="40"/>
      <c r="AG811" s="40"/>
      <c r="AH811" s="40"/>
      <c r="AI811" s="40" t="str">
        <f t="shared" si="124"/>
        <v>ok</v>
      </c>
      <c r="AJ811"/>
      <c r="AK811" t="str">
        <f>Tabela1[[#This Row],[Coluna1]]&amp;Tabela1[[#This Row],[PEDIDO]]</f>
        <v/>
      </c>
      <c r="AL811"/>
      <c r="AM811"/>
      <c r="AN811"/>
      <c r="AO811" t="str">
        <f t="shared" si="121"/>
        <v>/</v>
      </c>
      <c r="AP811" t="str">
        <f>Tabela1[[#This Row],[TAG]]&amp;Tabela1[[#This Row],[PEDIDO]]&amp;Tabela1[[#This Row],[PRODUTO]]</f>
        <v/>
      </c>
      <c r="AQ811" s="23" t="str">
        <f>Tabela1[[#This Row],[PRODUTO]]&amp;Tabela1[[#This Row],[TAG]]</f>
        <v/>
      </c>
      <c r="AR811" s="183">
        <f>Tabela1[[#This Row],[PESO TOTAL]]*Tabela1[[#This Row],[MATÉRIA PRIMA]]</f>
        <v>0</v>
      </c>
      <c r="AS811" s="28">
        <f>Tabela1[[#This Row],[PESO TOTAL]]*Tabela1[[#This Row],[PREPARAÇÃO ]]</f>
        <v>0</v>
      </c>
      <c r="AT811" s="28">
        <f>Tabela1[[#This Row],[PESO TOTAL]]*Tabela1[[#This Row],[CALDEIRARIA]]</f>
        <v>0</v>
      </c>
      <c r="AU811" s="28">
        <f>Tabela1[[#This Row],[PESO TOTAL]]*Tabela1[[#This Row],[SOLDA]]</f>
        <v>0</v>
      </c>
      <c r="AV811" s="28">
        <f>Tabela1[[#This Row],[PESO TOTAL]]*Tabela1[[#This Row],[ACABAMENTO]]</f>
        <v>0</v>
      </c>
      <c r="AW811" s="28">
        <f>Tabela1[[#This Row],[PESO TOTAL]]*Tabela1[[#This Row],[PRONTO ACABADO]]</f>
        <v>0</v>
      </c>
      <c r="AX811" s="28">
        <f>Tabela1[[#This Row],[PESO TOTAL]]*Tabela1[[#This Row],[EXPEDIÇÃO ]]</f>
        <v>0</v>
      </c>
      <c r="AY811" s="28" t="str">
        <f>Tabela1[[#This Row],[PEDIDO]]&amp;Tabela1[[#This Row],[PRODUTO]]</f>
        <v/>
      </c>
      <c r="AZ811" s="44">
        <f>IF(AF811="",0,IF(ISTEXT(AF811),H811*VALUE(SUBSTITUTE(AF811,"%",""))/100,H811*AF811))-Tabela1[[#This Row],[PRONTO ACABADO2]]</f>
        <v>0</v>
      </c>
      <c r="BA811" s="44">
        <f>IF(AG811="",0,IF(ISTEXT(AG811),H811*VALUE(SUBSTITUTE(AG811,"%",""))/100,H811*AG811))-Tabela1[[#This Row],[PESO EXPEDIDO2]]</f>
        <v>0</v>
      </c>
      <c r="BB811" s="44">
        <f t="shared" si="122"/>
        <v>0</v>
      </c>
      <c r="BC811" s="44">
        <f t="shared" si="123"/>
        <v>0</v>
      </c>
      <c r="BD811" s="44"/>
    </row>
    <row r="812" spans="1:56" ht="15.75" hidden="1" customHeight="1" x14ac:dyDescent="0.25">
      <c r="A812" s="6"/>
      <c r="B812" s="22"/>
      <c r="C812" s="7"/>
      <c r="D812" s="46"/>
      <c r="E812" s="7"/>
      <c r="F812" s="7"/>
      <c r="G812" s="44"/>
      <c r="H812" s="41">
        <f>Tabela1[[#This Row],[PESO UNI]]*Tabela1[[#This Row],[QTE]]</f>
        <v>0</v>
      </c>
      <c r="I812" s="7"/>
      <c r="J812" s="8"/>
      <c r="K812" s="8"/>
      <c r="L812" s="9"/>
      <c r="M812" s="10"/>
      <c r="N812" s="8"/>
      <c r="O812" s="12"/>
      <c r="P812" s="13"/>
      <c r="Q812" s="14">
        <f>Tabela1[[#This Row],[QTDE/ Fabricação]]-Tabela1[[#This Row],[QTE]]</f>
        <v>0</v>
      </c>
      <c r="R812" s="19">
        <f t="shared" si="118"/>
        <v>0</v>
      </c>
      <c r="S812" s="19">
        <f t="shared" si="117"/>
        <v>0</v>
      </c>
      <c r="T812" s="20">
        <f t="shared" si="119"/>
        <v>0</v>
      </c>
      <c r="U812" s="17">
        <f>IFERROR(SUMIF('LISTA DE EMBARQUE'!B:B,MICRO!E:E,'LISTA DE EMBARQUE'!G:G),"")</f>
        <v>0</v>
      </c>
      <c r="V812" s="12" t="str">
        <f>IFERROR(VLOOKUP(Tabela1[[#This Row],[COD.MDE]],'LISTA DE EMBARQUE'!B:L,11,0),"")</f>
        <v/>
      </c>
      <c r="W812" s="13" t="str">
        <f>IFERROR(COUNTIF(#REF!,Tabela1[[#This Row],[Colunas5]]),"")</f>
        <v/>
      </c>
      <c r="X812" s="14">
        <f>Tabela1[[#This Row],[QIANTIDADE EXPEDIDA]]*Tabela1[[#This Row],[PESO UNI]]</f>
        <v>0</v>
      </c>
      <c r="Y812" s="14">
        <f t="shared" si="120"/>
        <v>0</v>
      </c>
      <c r="Z812" s="21">
        <f>Tabela1[[#This Row],[PESO TOTAL]]-Tabela1[[#This Row],[Peso Expedido]]</f>
        <v>0</v>
      </c>
      <c r="AA812" s="18"/>
      <c r="AB812" s="40"/>
      <c r="AC812" s="40"/>
      <c r="AD812" s="40"/>
      <c r="AE812" s="40"/>
      <c r="AF812" s="40"/>
      <c r="AG812" s="40"/>
      <c r="AH812" s="40"/>
      <c r="AI812" s="40" t="str">
        <f t="shared" si="124"/>
        <v>ok</v>
      </c>
      <c r="AJ812"/>
      <c r="AK812" t="str">
        <f>Tabela1[[#This Row],[Coluna1]]&amp;Tabela1[[#This Row],[PEDIDO]]</f>
        <v/>
      </c>
      <c r="AL812"/>
      <c r="AM812"/>
      <c r="AN812"/>
      <c r="AO812" t="str">
        <f t="shared" si="121"/>
        <v>/</v>
      </c>
      <c r="AP812" t="str">
        <f>Tabela1[[#This Row],[TAG]]&amp;Tabela1[[#This Row],[PEDIDO]]&amp;Tabela1[[#This Row],[PRODUTO]]</f>
        <v/>
      </c>
      <c r="AQ812" s="23" t="str">
        <f>Tabela1[[#This Row],[PRODUTO]]&amp;Tabela1[[#This Row],[TAG]]</f>
        <v/>
      </c>
      <c r="AR812" s="183">
        <f>Tabela1[[#This Row],[PESO TOTAL]]*Tabela1[[#This Row],[MATÉRIA PRIMA]]</f>
        <v>0</v>
      </c>
      <c r="AS812" s="28">
        <f>Tabela1[[#This Row],[PESO TOTAL]]*Tabela1[[#This Row],[PREPARAÇÃO ]]</f>
        <v>0</v>
      </c>
      <c r="AT812" s="28">
        <f>Tabela1[[#This Row],[PESO TOTAL]]*Tabela1[[#This Row],[CALDEIRARIA]]</f>
        <v>0</v>
      </c>
      <c r="AU812" s="28">
        <f>Tabela1[[#This Row],[PESO TOTAL]]*Tabela1[[#This Row],[SOLDA]]</f>
        <v>0</v>
      </c>
      <c r="AV812" s="28">
        <f>Tabela1[[#This Row],[PESO TOTAL]]*Tabela1[[#This Row],[ACABAMENTO]]</f>
        <v>0</v>
      </c>
      <c r="AW812" s="28">
        <f>Tabela1[[#This Row],[PESO TOTAL]]*Tabela1[[#This Row],[PRONTO ACABADO]]</f>
        <v>0</v>
      </c>
      <c r="AX812" s="28">
        <f>Tabela1[[#This Row],[PESO TOTAL]]*Tabela1[[#This Row],[EXPEDIÇÃO ]]</f>
        <v>0</v>
      </c>
      <c r="AY812" s="28" t="str">
        <f>Tabela1[[#This Row],[PEDIDO]]&amp;Tabela1[[#This Row],[PRODUTO]]</f>
        <v/>
      </c>
      <c r="AZ812" s="44">
        <f>IF(AF812="",0,IF(ISTEXT(AF812),H812*VALUE(SUBSTITUTE(AF812,"%",""))/100,H812*AF812))-Tabela1[[#This Row],[PRONTO ACABADO2]]</f>
        <v>0</v>
      </c>
      <c r="BA812" s="44">
        <f>IF(AG812="",0,IF(ISTEXT(AG812),H812*VALUE(SUBSTITUTE(AG812,"%",""))/100,H812*AG812))-Tabela1[[#This Row],[PESO EXPEDIDO2]]</f>
        <v>0</v>
      </c>
      <c r="BB812" s="44">
        <f t="shared" si="122"/>
        <v>0</v>
      </c>
      <c r="BC812" s="44">
        <f t="shared" si="123"/>
        <v>0</v>
      </c>
      <c r="BD812" s="44"/>
    </row>
    <row r="813" spans="1:56" ht="15.75" hidden="1" customHeight="1" x14ac:dyDescent="0.25">
      <c r="A813" s="6"/>
      <c r="B813" s="22"/>
      <c r="C813" s="7"/>
      <c r="D813" s="46"/>
      <c r="E813" s="7"/>
      <c r="F813" s="7"/>
      <c r="G813" s="44"/>
      <c r="H813" s="41">
        <f>Tabela1[[#This Row],[PESO UNI]]*Tabela1[[#This Row],[QTE]]</f>
        <v>0</v>
      </c>
      <c r="I813" s="7"/>
      <c r="J813" s="8"/>
      <c r="K813" s="8"/>
      <c r="L813" s="9"/>
      <c r="M813" s="10"/>
      <c r="N813" s="8"/>
      <c r="O813" s="12"/>
      <c r="P813" s="13"/>
      <c r="Q813" s="14">
        <f>Tabela1[[#This Row],[QTDE/ Fabricação]]-Tabela1[[#This Row],[QTE]]</f>
        <v>0</v>
      </c>
      <c r="R813" s="19">
        <f t="shared" si="118"/>
        <v>0</v>
      </c>
      <c r="S813" s="19">
        <f t="shared" si="117"/>
        <v>0</v>
      </c>
      <c r="T813" s="20">
        <f t="shared" si="119"/>
        <v>0</v>
      </c>
      <c r="U813" s="17">
        <f>IFERROR(SUMIF('LISTA DE EMBARQUE'!B:B,MICRO!E:E,'LISTA DE EMBARQUE'!G:G),"")</f>
        <v>0</v>
      </c>
      <c r="V813" s="12" t="str">
        <f>IFERROR(VLOOKUP(Tabela1[[#This Row],[COD.MDE]],'LISTA DE EMBARQUE'!B:L,11,0),"")</f>
        <v/>
      </c>
      <c r="W813" s="13" t="str">
        <f>IFERROR(COUNTIF(#REF!,Tabela1[[#This Row],[Colunas5]]),"")</f>
        <v/>
      </c>
      <c r="X813" s="14">
        <f>Tabela1[[#This Row],[QIANTIDADE EXPEDIDA]]*Tabela1[[#This Row],[PESO UNI]]</f>
        <v>0</v>
      </c>
      <c r="Y813" s="14">
        <f t="shared" si="120"/>
        <v>0</v>
      </c>
      <c r="Z813" s="21">
        <f>Tabela1[[#This Row],[PESO TOTAL]]-Tabela1[[#This Row],[Peso Expedido]]</f>
        <v>0</v>
      </c>
      <c r="AA813" s="18"/>
      <c r="AB813" s="40"/>
      <c r="AC813" s="40"/>
      <c r="AD813" s="40"/>
      <c r="AE813" s="40"/>
      <c r="AF813" s="40"/>
      <c r="AG813" s="40"/>
      <c r="AH813" s="40"/>
      <c r="AI813" s="40" t="str">
        <f t="shared" si="124"/>
        <v>ok</v>
      </c>
      <c r="AJ813"/>
      <c r="AK813" t="str">
        <f>Tabela1[[#This Row],[Coluna1]]&amp;Tabela1[[#This Row],[PEDIDO]]</f>
        <v/>
      </c>
      <c r="AL813"/>
      <c r="AM813"/>
      <c r="AN813"/>
      <c r="AO813" t="str">
        <f t="shared" si="121"/>
        <v>/</v>
      </c>
      <c r="AP813" t="str">
        <f>Tabela1[[#This Row],[TAG]]&amp;Tabela1[[#This Row],[PEDIDO]]&amp;Tabela1[[#This Row],[PRODUTO]]</f>
        <v/>
      </c>
      <c r="AQ813" s="23" t="str">
        <f>Tabela1[[#This Row],[PRODUTO]]&amp;Tabela1[[#This Row],[TAG]]</f>
        <v/>
      </c>
      <c r="AR813" s="183">
        <f>Tabela1[[#This Row],[PESO TOTAL]]*Tabela1[[#This Row],[MATÉRIA PRIMA]]</f>
        <v>0</v>
      </c>
      <c r="AS813" s="28">
        <f>Tabela1[[#This Row],[PESO TOTAL]]*Tabela1[[#This Row],[PREPARAÇÃO ]]</f>
        <v>0</v>
      </c>
      <c r="AT813" s="28">
        <f>Tabela1[[#This Row],[PESO TOTAL]]*Tabela1[[#This Row],[CALDEIRARIA]]</f>
        <v>0</v>
      </c>
      <c r="AU813" s="28">
        <f>Tabela1[[#This Row],[PESO TOTAL]]*Tabela1[[#This Row],[SOLDA]]</f>
        <v>0</v>
      </c>
      <c r="AV813" s="28">
        <f>Tabela1[[#This Row],[PESO TOTAL]]*Tabela1[[#This Row],[ACABAMENTO]]</f>
        <v>0</v>
      </c>
      <c r="AW813" s="28">
        <f>Tabela1[[#This Row],[PESO TOTAL]]*Tabela1[[#This Row],[PRONTO ACABADO]]</f>
        <v>0</v>
      </c>
      <c r="AX813" s="28">
        <f>Tabela1[[#This Row],[PESO TOTAL]]*Tabela1[[#This Row],[EXPEDIÇÃO ]]</f>
        <v>0</v>
      </c>
      <c r="AY813" s="28" t="str">
        <f>Tabela1[[#This Row],[PEDIDO]]&amp;Tabela1[[#This Row],[PRODUTO]]</f>
        <v/>
      </c>
      <c r="AZ813" s="44">
        <f>IF(AF813="",0,IF(ISTEXT(AF813),H813*VALUE(SUBSTITUTE(AF813,"%",""))/100,H813*AF813))-Tabela1[[#This Row],[PRONTO ACABADO2]]</f>
        <v>0</v>
      </c>
      <c r="BA813" s="44">
        <f>IF(AG813="",0,IF(ISTEXT(AG813),H813*VALUE(SUBSTITUTE(AG813,"%",""))/100,H813*AG813))-Tabela1[[#This Row],[PESO EXPEDIDO2]]</f>
        <v>0</v>
      </c>
      <c r="BB813" s="44">
        <f t="shared" si="122"/>
        <v>0</v>
      </c>
      <c r="BC813" s="44">
        <f t="shared" si="123"/>
        <v>0</v>
      </c>
      <c r="BD813" s="44"/>
    </row>
    <row r="814" spans="1:56" ht="15.75" hidden="1" customHeight="1" x14ac:dyDescent="0.25">
      <c r="A814" s="6"/>
      <c r="B814" s="22"/>
      <c r="C814" s="7"/>
      <c r="D814" s="46"/>
      <c r="E814" s="7"/>
      <c r="F814" s="7"/>
      <c r="G814" s="44"/>
      <c r="H814" s="41">
        <f>Tabela1[[#This Row],[PESO UNI]]*Tabela1[[#This Row],[QTE]]</f>
        <v>0</v>
      </c>
      <c r="I814" s="7"/>
      <c r="J814" s="8"/>
      <c r="K814" s="8"/>
      <c r="L814" s="9"/>
      <c r="M814" s="10"/>
      <c r="N814" s="8"/>
      <c r="O814" s="12"/>
      <c r="P814" s="13"/>
      <c r="Q814" s="14">
        <f>Tabela1[[#This Row],[QTDE/ Fabricação]]-Tabela1[[#This Row],[QTE]]</f>
        <v>0</v>
      </c>
      <c r="R814" s="19">
        <f t="shared" si="118"/>
        <v>0</v>
      </c>
      <c r="S814" s="19">
        <f t="shared" si="117"/>
        <v>0</v>
      </c>
      <c r="T814" s="20">
        <f t="shared" si="119"/>
        <v>0</v>
      </c>
      <c r="U814" s="17">
        <f>IFERROR(SUMIF('LISTA DE EMBARQUE'!B:B,MICRO!E:E,'LISTA DE EMBARQUE'!G:G),"")</f>
        <v>0</v>
      </c>
      <c r="V814" s="12" t="str">
        <f>IFERROR(VLOOKUP(Tabela1[[#This Row],[COD.MDE]],'LISTA DE EMBARQUE'!B:L,11,0),"")</f>
        <v/>
      </c>
      <c r="W814" s="13" t="str">
        <f>IFERROR(COUNTIF(#REF!,Tabela1[[#This Row],[Colunas5]]),"")</f>
        <v/>
      </c>
      <c r="X814" s="14">
        <f>Tabela1[[#This Row],[QIANTIDADE EXPEDIDA]]*Tabela1[[#This Row],[PESO UNI]]</f>
        <v>0</v>
      </c>
      <c r="Y814" s="14">
        <f t="shared" si="120"/>
        <v>0</v>
      </c>
      <c r="Z814" s="21">
        <f>Tabela1[[#This Row],[PESO TOTAL]]-Tabela1[[#This Row],[Peso Expedido]]</f>
        <v>0</v>
      </c>
      <c r="AA814" s="18"/>
      <c r="AB814" s="40"/>
      <c r="AC814" s="40"/>
      <c r="AD814" s="40"/>
      <c r="AE814" s="40"/>
      <c r="AF814" s="40"/>
      <c r="AG814" s="40"/>
      <c r="AH814" s="40"/>
      <c r="AI814" s="40" t="str">
        <f t="shared" si="124"/>
        <v>ok</v>
      </c>
      <c r="AJ814"/>
      <c r="AK814" t="str">
        <f>Tabela1[[#This Row],[Coluna1]]&amp;Tabela1[[#This Row],[PEDIDO]]</f>
        <v/>
      </c>
      <c r="AL814"/>
      <c r="AM814"/>
      <c r="AN814"/>
      <c r="AO814" t="str">
        <f t="shared" si="121"/>
        <v>/</v>
      </c>
      <c r="AP814" t="str">
        <f>Tabela1[[#This Row],[TAG]]&amp;Tabela1[[#This Row],[PEDIDO]]&amp;Tabela1[[#This Row],[PRODUTO]]</f>
        <v/>
      </c>
      <c r="AQ814" s="23" t="str">
        <f>Tabela1[[#This Row],[PRODUTO]]&amp;Tabela1[[#This Row],[TAG]]</f>
        <v/>
      </c>
      <c r="AR814" s="183">
        <f>Tabela1[[#This Row],[PESO TOTAL]]*Tabela1[[#This Row],[MATÉRIA PRIMA]]</f>
        <v>0</v>
      </c>
      <c r="AS814" s="28">
        <f>Tabela1[[#This Row],[PESO TOTAL]]*Tabela1[[#This Row],[PREPARAÇÃO ]]</f>
        <v>0</v>
      </c>
      <c r="AT814" s="28">
        <f>Tabela1[[#This Row],[PESO TOTAL]]*Tabela1[[#This Row],[CALDEIRARIA]]</f>
        <v>0</v>
      </c>
      <c r="AU814" s="28">
        <f>Tabela1[[#This Row],[PESO TOTAL]]*Tabela1[[#This Row],[SOLDA]]</f>
        <v>0</v>
      </c>
      <c r="AV814" s="28">
        <f>Tabela1[[#This Row],[PESO TOTAL]]*Tabela1[[#This Row],[ACABAMENTO]]</f>
        <v>0</v>
      </c>
      <c r="AW814" s="28">
        <f>Tabela1[[#This Row],[PESO TOTAL]]*Tabela1[[#This Row],[PRONTO ACABADO]]</f>
        <v>0</v>
      </c>
      <c r="AX814" s="28">
        <f>Tabela1[[#This Row],[PESO TOTAL]]*Tabela1[[#This Row],[EXPEDIÇÃO ]]</f>
        <v>0</v>
      </c>
      <c r="AY814" s="28" t="str">
        <f>Tabela1[[#This Row],[PEDIDO]]&amp;Tabela1[[#This Row],[PRODUTO]]</f>
        <v/>
      </c>
      <c r="AZ814" s="44">
        <f>IF(AF814="",0,IF(ISTEXT(AF814),H814*VALUE(SUBSTITUTE(AF814,"%",""))/100,H814*AF814))-Tabela1[[#This Row],[PRONTO ACABADO2]]</f>
        <v>0</v>
      </c>
      <c r="BA814" s="44">
        <f>IF(AG814="",0,IF(ISTEXT(AG814),H814*VALUE(SUBSTITUTE(AG814,"%",""))/100,H814*AG814))-Tabela1[[#This Row],[PESO EXPEDIDO2]]</f>
        <v>0</v>
      </c>
      <c r="BB814" s="44">
        <f t="shared" si="122"/>
        <v>0</v>
      </c>
      <c r="BC814" s="44">
        <f t="shared" si="123"/>
        <v>0</v>
      </c>
      <c r="BD814" s="44"/>
    </row>
    <row r="815" spans="1:56" ht="15.75" hidden="1" customHeight="1" x14ac:dyDescent="0.25">
      <c r="A815" s="6"/>
      <c r="B815" s="22"/>
      <c r="C815" s="7"/>
      <c r="D815" s="46"/>
      <c r="E815" s="7"/>
      <c r="F815" s="7"/>
      <c r="G815" s="44"/>
      <c r="H815" s="41">
        <f>Tabela1[[#This Row],[PESO UNI]]*Tabela1[[#This Row],[QTE]]</f>
        <v>0</v>
      </c>
      <c r="I815" s="7"/>
      <c r="J815" s="8"/>
      <c r="K815" s="8"/>
      <c r="L815" s="9"/>
      <c r="M815" s="10"/>
      <c r="N815" s="8"/>
      <c r="O815" s="12"/>
      <c r="P815" s="13"/>
      <c r="Q815" s="14">
        <f>Tabela1[[#This Row],[QTDE/ Fabricação]]-Tabela1[[#This Row],[QTE]]</f>
        <v>0</v>
      </c>
      <c r="R815" s="19">
        <f t="shared" si="118"/>
        <v>0</v>
      </c>
      <c r="S815" s="19">
        <f t="shared" si="117"/>
        <v>0</v>
      </c>
      <c r="T815" s="20">
        <f t="shared" si="119"/>
        <v>0</v>
      </c>
      <c r="U815" s="17">
        <f>IFERROR(SUMIF('LISTA DE EMBARQUE'!B:B,MICRO!E:E,'LISTA DE EMBARQUE'!G:G),"")</f>
        <v>0</v>
      </c>
      <c r="V815" s="12" t="str">
        <f>IFERROR(VLOOKUP(Tabela1[[#This Row],[COD.MDE]],'LISTA DE EMBARQUE'!B:L,11,0),"")</f>
        <v/>
      </c>
      <c r="W815" s="13" t="str">
        <f>IFERROR(COUNTIF(#REF!,Tabela1[[#This Row],[Colunas5]]),"")</f>
        <v/>
      </c>
      <c r="X815" s="14">
        <f>Tabela1[[#This Row],[QIANTIDADE EXPEDIDA]]*Tabela1[[#This Row],[PESO UNI]]</f>
        <v>0</v>
      </c>
      <c r="Y815" s="14">
        <f t="shared" si="120"/>
        <v>0</v>
      </c>
      <c r="Z815" s="21">
        <f>Tabela1[[#This Row],[PESO TOTAL]]-Tabela1[[#This Row],[Peso Expedido]]</f>
        <v>0</v>
      </c>
      <c r="AA815" s="18"/>
      <c r="AB815" s="40"/>
      <c r="AC815" s="40"/>
      <c r="AD815" s="40"/>
      <c r="AE815" s="40"/>
      <c r="AF815" s="40"/>
      <c r="AG815" s="40"/>
      <c r="AH815" s="40"/>
      <c r="AI815" s="40" t="str">
        <f t="shared" si="124"/>
        <v>ok</v>
      </c>
      <c r="AJ815"/>
      <c r="AK815" t="str">
        <f>Tabela1[[#This Row],[Coluna1]]&amp;Tabela1[[#This Row],[PEDIDO]]</f>
        <v/>
      </c>
      <c r="AL815"/>
      <c r="AM815"/>
      <c r="AN815"/>
      <c r="AO815" t="str">
        <f t="shared" si="121"/>
        <v>/</v>
      </c>
      <c r="AP815" t="str">
        <f>Tabela1[[#This Row],[TAG]]&amp;Tabela1[[#This Row],[PEDIDO]]&amp;Tabela1[[#This Row],[PRODUTO]]</f>
        <v/>
      </c>
      <c r="AQ815" s="23" t="str">
        <f>Tabela1[[#This Row],[PRODUTO]]&amp;Tabela1[[#This Row],[TAG]]</f>
        <v/>
      </c>
      <c r="AR815" s="183">
        <f>Tabela1[[#This Row],[PESO TOTAL]]*Tabela1[[#This Row],[MATÉRIA PRIMA]]</f>
        <v>0</v>
      </c>
      <c r="AS815" s="28">
        <f>Tabela1[[#This Row],[PESO TOTAL]]*Tabela1[[#This Row],[PREPARAÇÃO ]]</f>
        <v>0</v>
      </c>
      <c r="AT815" s="28">
        <f>Tabela1[[#This Row],[PESO TOTAL]]*Tabela1[[#This Row],[CALDEIRARIA]]</f>
        <v>0</v>
      </c>
      <c r="AU815" s="28">
        <f>Tabela1[[#This Row],[PESO TOTAL]]*Tabela1[[#This Row],[SOLDA]]</f>
        <v>0</v>
      </c>
      <c r="AV815" s="28">
        <f>Tabela1[[#This Row],[PESO TOTAL]]*Tabela1[[#This Row],[ACABAMENTO]]</f>
        <v>0</v>
      </c>
      <c r="AW815" s="28">
        <f>Tabela1[[#This Row],[PESO TOTAL]]*Tabela1[[#This Row],[PRONTO ACABADO]]</f>
        <v>0</v>
      </c>
      <c r="AX815" s="28">
        <f>Tabela1[[#This Row],[PESO TOTAL]]*Tabela1[[#This Row],[EXPEDIÇÃO ]]</f>
        <v>0</v>
      </c>
      <c r="AY815" s="28" t="str">
        <f>Tabela1[[#This Row],[PEDIDO]]&amp;Tabela1[[#This Row],[PRODUTO]]</f>
        <v/>
      </c>
      <c r="AZ815" s="44">
        <f>IF(AF815="",0,IF(ISTEXT(AF815),H815*VALUE(SUBSTITUTE(AF815,"%",""))/100,H815*AF815))-Tabela1[[#This Row],[PRONTO ACABADO2]]</f>
        <v>0</v>
      </c>
      <c r="BA815" s="44">
        <f>IF(AG815="",0,IF(ISTEXT(AG815),H815*VALUE(SUBSTITUTE(AG815,"%",""))/100,H815*AG815))-Tabela1[[#This Row],[PESO EXPEDIDO2]]</f>
        <v>0</v>
      </c>
      <c r="BB815" s="44">
        <f t="shared" si="122"/>
        <v>0</v>
      </c>
      <c r="BC815" s="44">
        <f t="shared" si="123"/>
        <v>0</v>
      </c>
      <c r="BD815" s="44"/>
    </row>
    <row r="816" spans="1:56" ht="15.75" hidden="1" customHeight="1" x14ac:dyDescent="0.25">
      <c r="A816" s="6"/>
      <c r="B816" s="22"/>
      <c r="C816" s="7"/>
      <c r="D816" s="46"/>
      <c r="E816" s="7"/>
      <c r="F816" s="7"/>
      <c r="G816" s="44"/>
      <c r="H816" s="41">
        <f>Tabela1[[#This Row],[PESO UNI]]*Tabela1[[#This Row],[QTE]]</f>
        <v>0</v>
      </c>
      <c r="I816" s="7"/>
      <c r="J816" s="8"/>
      <c r="K816" s="8"/>
      <c r="L816" s="9"/>
      <c r="M816" s="10"/>
      <c r="N816" s="8"/>
      <c r="O816" s="12"/>
      <c r="P816" s="13"/>
      <c r="Q816" s="14">
        <f>Tabela1[[#This Row],[QTDE/ Fabricação]]-Tabela1[[#This Row],[QTE]]</f>
        <v>0</v>
      </c>
      <c r="R816" s="19">
        <f t="shared" si="118"/>
        <v>0</v>
      </c>
      <c r="S816" s="19">
        <f t="shared" si="117"/>
        <v>0</v>
      </c>
      <c r="T816" s="20">
        <f t="shared" si="119"/>
        <v>0</v>
      </c>
      <c r="U816" s="17">
        <f>IFERROR(SUMIF('LISTA DE EMBARQUE'!B:B,MICRO!E:E,'LISTA DE EMBARQUE'!G:G),"")</f>
        <v>0</v>
      </c>
      <c r="V816" s="12" t="str">
        <f>IFERROR(VLOOKUP(Tabela1[[#This Row],[COD.MDE]],'LISTA DE EMBARQUE'!B:L,11,0),"")</f>
        <v/>
      </c>
      <c r="W816" s="13" t="str">
        <f>IFERROR(COUNTIF(#REF!,Tabela1[[#This Row],[Colunas5]]),"")</f>
        <v/>
      </c>
      <c r="X816" s="14">
        <f>Tabela1[[#This Row],[QIANTIDADE EXPEDIDA]]*Tabela1[[#This Row],[PESO UNI]]</f>
        <v>0</v>
      </c>
      <c r="Y816" s="14">
        <f t="shared" si="120"/>
        <v>0</v>
      </c>
      <c r="Z816" s="21">
        <f>Tabela1[[#This Row],[PESO TOTAL]]-Tabela1[[#This Row],[Peso Expedido]]</f>
        <v>0</v>
      </c>
      <c r="AA816" s="18"/>
      <c r="AB816" s="40"/>
      <c r="AC816" s="40"/>
      <c r="AD816" s="40"/>
      <c r="AE816" s="40"/>
      <c r="AF816" s="40"/>
      <c r="AG816" s="40"/>
      <c r="AH816" s="40"/>
      <c r="AI816" s="40" t="str">
        <f t="shared" si="124"/>
        <v>ok</v>
      </c>
      <c r="AJ816"/>
      <c r="AK816" t="str">
        <f>Tabela1[[#This Row],[Coluna1]]&amp;Tabela1[[#This Row],[PEDIDO]]</f>
        <v/>
      </c>
      <c r="AL816"/>
      <c r="AM816"/>
      <c r="AN816"/>
      <c r="AO816" t="str">
        <f t="shared" si="121"/>
        <v>/</v>
      </c>
      <c r="AP816" t="str">
        <f>Tabela1[[#This Row],[TAG]]&amp;Tabela1[[#This Row],[PEDIDO]]&amp;Tabela1[[#This Row],[PRODUTO]]</f>
        <v/>
      </c>
      <c r="AQ816" s="23" t="str">
        <f>Tabela1[[#This Row],[PRODUTO]]&amp;Tabela1[[#This Row],[TAG]]</f>
        <v/>
      </c>
      <c r="AR816" s="183">
        <f>Tabela1[[#This Row],[PESO TOTAL]]*Tabela1[[#This Row],[MATÉRIA PRIMA]]</f>
        <v>0</v>
      </c>
      <c r="AS816" s="28">
        <f>Tabela1[[#This Row],[PESO TOTAL]]*Tabela1[[#This Row],[PREPARAÇÃO ]]</f>
        <v>0</v>
      </c>
      <c r="AT816" s="28">
        <f>Tabela1[[#This Row],[PESO TOTAL]]*Tabela1[[#This Row],[CALDEIRARIA]]</f>
        <v>0</v>
      </c>
      <c r="AU816" s="28">
        <f>Tabela1[[#This Row],[PESO TOTAL]]*Tabela1[[#This Row],[SOLDA]]</f>
        <v>0</v>
      </c>
      <c r="AV816" s="28">
        <f>Tabela1[[#This Row],[PESO TOTAL]]*Tabela1[[#This Row],[ACABAMENTO]]</f>
        <v>0</v>
      </c>
      <c r="AW816" s="28">
        <f>Tabela1[[#This Row],[PESO TOTAL]]*Tabela1[[#This Row],[PRONTO ACABADO]]</f>
        <v>0</v>
      </c>
      <c r="AX816" s="28">
        <f>Tabela1[[#This Row],[PESO TOTAL]]*Tabela1[[#This Row],[EXPEDIÇÃO ]]</f>
        <v>0</v>
      </c>
      <c r="AY816" s="28" t="str">
        <f>Tabela1[[#This Row],[PEDIDO]]&amp;Tabela1[[#This Row],[PRODUTO]]</f>
        <v/>
      </c>
      <c r="AZ816" s="44">
        <f>IF(AF816="",0,IF(ISTEXT(AF816),H816*VALUE(SUBSTITUTE(AF816,"%",""))/100,H816*AF816))-Tabela1[[#This Row],[PRONTO ACABADO2]]</f>
        <v>0</v>
      </c>
      <c r="BA816" s="44">
        <f>IF(AG816="",0,IF(ISTEXT(AG816),H816*VALUE(SUBSTITUTE(AG816,"%",""))/100,H816*AG816))-Tabela1[[#This Row],[PESO EXPEDIDO2]]</f>
        <v>0</v>
      </c>
      <c r="BB816" s="44">
        <f t="shared" si="122"/>
        <v>0</v>
      </c>
      <c r="BC816" s="44">
        <f t="shared" si="123"/>
        <v>0</v>
      </c>
      <c r="BD816" s="44"/>
    </row>
    <row r="817" spans="1:56" ht="15.75" hidden="1" customHeight="1" x14ac:dyDescent="0.25">
      <c r="A817" s="6"/>
      <c r="B817" s="22"/>
      <c r="C817" s="7"/>
      <c r="D817" s="46"/>
      <c r="E817" s="7"/>
      <c r="F817" s="7"/>
      <c r="G817" s="44"/>
      <c r="H817" s="41">
        <f>Tabela1[[#This Row],[PESO UNI]]*Tabela1[[#This Row],[QTE]]</f>
        <v>0</v>
      </c>
      <c r="I817" s="7"/>
      <c r="J817" s="8"/>
      <c r="K817" s="8"/>
      <c r="L817" s="9"/>
      <c r="M817" s="10"/>
      <c r="N817" s="8"/>
      <c r="O817" s="12"/>
      <c r="P817" s="13"/>
      <c r="Q817" s="14">
        <f>Tabela1[[#This Row],[QTDE/ Fabricação]]-Tabela1[[#This Row],[QTE]]</f>
        <v>0</v>
      </c>
      <c r="R817" s="19">
        <f t="shared" si="118"/>
        <v>0</v>
      </c>
      <c r="S817" s="19">
        <f t="shared" si="117"/>
        <v>0</v>
      </c>
      <c r="T817" s="20">
        <f t="shared" si="119"/>
        <v>0</v>
      </c>
      <c r="U817" s="17">
        <f>IFERROR(SUMIF('LISTA DE EMBARQUE'!B:B,MICRO!E:E,'LISTA DE EMBARQUE'!G:G),"")</f>
        <v>0</v>
      </c>
      <c r="V817" s="12" t="str">
        <f>IFERROR(VLOOKUP(Tabela1[[#This Row],[COD.MDE]],'LISTA DE EMBARQUE'!B:L,11,0),"")</f>
        <v/>
      </c>
      <c r="W817" s="13" t="str">
        <f>IFERROR(COUNTIF(#REF!,Tabela1[[#This Row],[Colunas5]]),"")</f>
        <v/>
      </c>
      <c r="X817" s="14">
        <f>Tabela1[[#This Row],[QIANTIDADE EXPEDIDA]]*Tabela1[[#This Row],[PESO UNI]]</f>
        <v>0</v>
      </c>
      <c r="Y817" s="14">
        <f t="shared" si="120"/>
        <v>0</v>
      </c>
      <c r="Z817" s="21">
        <f>Tabela1[[#This Row],[PESO TOTAL]]-Tabela1[[#This Row],[Peso Expedido]]</f>
        <v>0</v>
      </c>
      <c r="AA817" s="18"/>
      <c r="AB817" s="40"/>
      <c r="AC817" s="40"/>
      <c r="AD817" s="40"/>
      <c r="AE817" s="40"/>
      <c r="AF817" s="40"/>
      <c r="AG817" s="40"/>
      <c r="AH817" s="40"/>
      <c r="AI817" s="40" t="str">
        <f t="shared" si="124"/>
        <v>ok</v>
      </c>
      <c r="AJ817"/>
      <c r="AK817" t="str">
        <f>Tabela1[[#This Row],[Coluna1]]&amp;Tabela1[[#This Row],[PEDIDO]]</f>
        <v/>
      </c>
      <c r="AL817"/>
      <c r="AM817"/>
      <c r="AN817"/>
      <c r="AO817" t="str">
        <f t="shared" si="121"/>
        <v>/</v>
      </c>
      <c r="AP817" t="str">
        <f>Tabela1[[#This Row],[TAG]]&amp;Tabela1[[#This Row],[PEDIDO]]&amp;Tabela1[[#This Row],[PRODUTO]]</f>
        <v/>
      </c>
      <c r="AQ817" s="23" t="str">
        <f>Tabela1[[#This Row],[PRODUTO]]&amp;Tabela1[[#This Row],[TAG]]</f>
        <v/>
      </c>
      <c r="AR817" s="183">
        <f>Tabela1[[#This Row],[PESO TOTAL]]*Tabela1[[#This Row],[MATÉRIA PRIMA]]</f>
        <v>0</v>
      </c>
      <c r="AS817" s="28">
        <f>Tabela1[[#This Row],[PESO TOTAL]]*Tabela1[[#This Row],[PREPARAÇÃO ]]</f>
        <v>0</v>
      </c>
      <c r="AT817" s="28">
        <f>Tabela1[[#This Row],[PESO TOTAL]]*Tabela1[[#This Row],[CALDEIRARIA]]</f>
        <v>0</v>
      </c>
      <c r="AU817" s="28">
        <f>Tabela1[[#This Row],[PESO TOTAL]]*Tabela1[[#This Row],[SOLDA]]</f>
        <v>0</v>
      </c>
      <c r="AV817" s="28">
        <f>Tabela1[[#This Row],[PESO TOTAL]]*Tabela1[[#This Row],[ACABAMENTO]]</f>
        <v>0</v>
      </c>
      <c r="AW817" s="28">
        <f>Tabela1[[#This Row],[PESO TOTAL]]*Tabela1[[#This Row],[PRONTO ACABADO]]</f>
        <v>0</v>
      </c>
      <c r="AX817" s="28">
        <f>Tabela1[[#This Row],[PESO TOTAL]]*Tabela1[[#This Row],[EXPEDIÇÃO ]]</f>
        <v>0</v>
      </c>
      <c r="AY817" s="28" t="str">
        <f>Tabela1[[#This Row],[PEDIDO]]&amp;Tabela1[[#This Row],[PRODUTO]]</f>
        <v/>
      </c>
      <c r="AZ817" s="44">
        <f>IF(AF817="",0,IF(ISTEXT(AF817),H817*VALUE(SUBSTITUTE(AF817,"%",""))/100,H817*AF817))-Tabela1[[#This Row],[PRONTO ACABADO2]]</f>
        <v>0</v>
      </c>
      <c r="BA817" s="44">
        <f>IF(AG817="",0,IF(ISTEXT(AG817),H817*VALUE(SUBSTITUTE(AG817,"%",""))/100,H817*AG817))-Tabela1[[#This Row],[PESO EXPEDIDO2]]</f>
        <v>0</v>
      </c>
      <c r="BB817" s="44">
        <f t="shared" si="122"/>
        <v>0</v>
      </c>
      <c r="BC817" s="44">
        <f t="shared" si="123"/>
        <v>0</v>
      </c>
      <c r="BD817" s="44"/>
    </row>
    <row r="818" spans="1:56" ht="15.75" hidden="1" customHeight="1" x14ac:dyDescent="0.25">
      <c r="A818" s="6"/>
      <c r="B818" s="22"/>
      <c r="C818" s="7"/>
      <c r="D818" s="46"/>
      <c r="E818" s="7"/>
      <c r="F818" s="7"/>
      <c r="G818" s="44"/>
      <c r="H818" s="41">
        <f>Tabela1[[#This Row],[PESO UNI]]*Tabela1[[#This Row],[QTE]]</f>
        <v>0</v>
      </c>
      <c r="I818" s="7"/>
      <c r="J818" s="8"/>
      <c r="K818" s="8"/>
      <c r="L818" s="9"/>
      <c r="M818" s="10"/>
      <c r="N818" s="8"/>
      <c r="O818" s="12"/>
      <c r="P818" s="13"/>
      <c r="Q818" s="14">
        <f>Tabela1[[#This Row],[QTDE/ Fabricação]]-Tabela1[[#This Row],[QTE]]</f>
        <v>0</v>
      </c>
      <c r="R818" s="19">
        <f t="shared" si="118"/>
        <v>0</v>
      </c>
      <c r="S818" s="19">
        <f t="shared" si="117"/>
        <v>0</v>
      </c>
      <c r="T818" s="20">
        <f t="shared" si="119"/>
        <v>0</v>
      </c>
      <c r="U818" s="17">
        <f>IFERROR(SUMIF('LISTA DE EMBARQUE'!B:B,MICRO!E:E,'LISTA DE EMBARQUE'!G:G),"")</f>
        <v>0</v>
      </c>
      <c r="V818" s="12" t="str">
        <f>IFERROR(VLOOKUP(Tabela1[[#This Row],[COD.MDE]],'LISTA DE EMBARQUE'!B:L,11,0),"")</f>
        <v/>
      </c>
      <c r="W818" s="13" t="str">
        <f>IFERROR(COUNTIF(#REF!,Tabela1[[#This Row],[Colunas5]]),"")</f>
        <v/>
      </c>
      <c r="X818" s="14">
        <f>Tabela1[[#This Row],[QIANTIDADE EXPEDIDA]]*Tabela1[[#This Row],[PESO UNI]]</f>
        <v>0</v>
      </c>
      <c r="Y818" s="14">
        <f t="shared" si="120"/>
        <v>0</v>
      </c>
      <c r="Z818" s="21">
        <f>Tabela1[[#This Row],[PESO TOTAL]]-Tabela1[[#This Row],[Peso Expedido]]</f>
        <v>0</v>
      </c>
      <c r="AA818" s="18"/>
      <c r="AB818" s="40"/>
      <c r="AC818" s="40"/>
      <c r="AD818" s="40"/>
      <c r="AE818" s="40"/>
      <c r="AF818" s="40"/>
      <c r="AG818" s="40"/>
      <c r="AH818" s="40"/>
      <c r="AI818" s="40" t="str">
        <f t="shared" si="124"/>
        <v>ok</v>
      </c>
      <c r="AJ818"/>
      <c r="AK818" t="str">
        <f>Tabela1[[#This Row],[Coluna1]]&amp;Tabela1[[#This Row],[PEDIDO]]</f>
        <v/>
      </c>
      <c r="AL818"/>
      <c r="AM818"/>
      <c r="AN818"/>
      <c r="AO818" t="str">
        <f t="shared" si="121"/>
        <v>/</v>
      </c>
      <c r="AP818" t="str">
        <f>Tabela1[[#This Row],[TAG]]&amp;Tabela1[[#This Row],[PEDIDO]]&amp;Tabela1[[#This Row],[PRODUTO]]</f>
        <v/>
      </c>
      <c r="AQ818" s="23" t="str">
        <f>Tabela1[[#This Row],[PRODUTO]]&amp;Tabela1[[#This Row],[TAG]]</f>
        <v/>
      </c>
      <c r="AR818" s="183">
        <f>Tabela1[[#This Row],[PESO TOTAL]]*Tabela1[[#This Row],[MATÉRIA PRIMA]]</f>
        <v>0</v>
      </c>
      <c r="AS818" s="28">
        <f>Tabela1[[#This Row],[PESO TOTAL]]*Tabela1[[#This Row],[PREPARAÇÃO ]]</f>
        <v>0</v>
      </c>
      <c r="AT818" s="28">
        <f>Tabela1[[#This Row],[PESO TOTAL]]*Tabela1[[#This Row],[CALDEIRARIA]]</f>
        <v>0</v>
      </c>
      <c r="AU818" s="28">
        <f>Tabela1[[#This Row],[PESO TOTAL]]*Tabela1[[#This Row],[SOLDA]]</f>
        <v>0</v>
      </c>
      <c r="AV818" s="28">
        <f>Tabela1[[#This Row],[PESO TOTAL]]*Tabela1[[#This Row],[ACABAMENTO]]</f>
        <v>0</v>
      </c>
      <c r="AW818" s="28">
        <f>Tabela1[[#This Row],[PESO TOTAL]]*Tabela1[[#This Row],[PRONTO ACABADO]]</f>
        <v>0</v>
      </c>
      <c r="AX818" s="28">
        <f>Tabela1[[#This Row],[PESO TOTAL]]*Tabela1[[#This Row],[EXPEDIÇÃO ]]</f>
        <v>0</v>
      </c>
      <c r="AY818" s="28" t="str">
        <f>Tabela1[[#This Row],[PEDIDO]]&amp;Tabela1[[#This Row],[PRODUTO]]</f>
        <v/>
      </c>
      <c r="AZ818" s="44">
        <f>IF(AF818="",0,IF(ISTEXT(AF818),H818*VALUE(SUBSTITUTE(AF818,"%",""))/100,H818*AF818))-Tabela1[[#This Row],[PRONTO ACABADO2]]</f>
        <v>0</v>
      </c>
      <c r="BA818" s="44">
        <f>IF(AG818="",0,IF(ISTEXT(AG818),H818*VALUE(SUBSTITUTE(AG818,"%",""))/100,H818*AG818))-Tabela1[[#This Row],[PESO EXPEDIDO2]]</f>
        <v>0</v>
      </c>
      <c r="BB818" s="44">
        <f t="shared" si="122"/>
        <v>0</v>
      </c>
      <c r="BC818" s="44">
        <f t="shared" si="123"/>
        <v>0</v>
      </c>
      <c r="BD818" s="44"/>
    </row>
    <row r="819" spans="1:56" ht="15.75" hidden="1" customHeight="1" x14ac:dyDescent="0.25">
      <c r="A819" s="6"/>
      <c r="B819" s="22"/>
      <c r="C819" s="7"/>
      <c r="D819" s="46"/>
      <c r="E819" s="7"/>
      <c r="F819" s="7"/>
      <c r="G819" s="44"/>
      <c r="H819" s="41">
        <f>Tabela1[[#This Row],[PESO UNI]]*Tabela1[[#This Row],[QTE]]</f>
        <v>0</v>
      </c>
      <c r="I819" s="7"/>
      <c r="J819" s="8"/>
      <c r="K819" s="8"/>
      <c r="L819" s="9"/>
      <c r="M819" s="10"/>
      <c r="N819" s="8"/>
      <c r="O819" s="12"/>
      <c r="P819" s="13"/>
      <c r="Q819" s="14">
        <f>Tabela1[[#This Row],[QTDE/ Fabricação]]-Tabela1[[#This Row],[QTE]]</f>
        <v>0</v>
      </c>
      <c r="R819" s="19">
        <f t="shared" si="118"/>
        <v>0</v>
      </c>
      <c r="S819" s="19">
        <f t="shared" si="117"/>
        <v>0</v>
      </c>
      <c r="T819" s="20">
        <f t="shared" si="119"/>
        <v>0</v>
      </c>
      <c r="U819" s="17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IFERROR(COUNTIF(#REF!,Tabela1[[#This Row],[Colunas5]]),"")</f>
        <v/>
      </c>
      <c r="X819" s="14">
        <f>Tabela1[[#This Row],[QIANTIDADE EXPEDIDA]]*Tabela1[[#This Row],[PESO UNI]]</f>
        <v>0</v>
      </c>
      <c r="Y819" s="14">
        <f t="shared" si="120"/>
        <v>0</v>
      </c>
      <c r="Z819" s="21">
        <f>Tabela1[[#This Row],[PESO TOTAL]]-Tabela1[[#This Row],[Peso Expedido]]</f>
        <v>0</v>
      </c>
      <c r="AA819" s="18"/>
      <c r="AB819" s="40"/>
      <c r="AC819" s="40"/>
      <c r="AD819" s="40"/>
      <c r="AE819" s="40"/>
      <c r="AF819" s="40"/>
      <c r="AG819" s="40"/>
      <c r="AH819" s="40"/>
      <c r="AI819" s="40" t="str">
        <f t="shared" si="124"/>
        <v>ok</v>
      </c>
      <c r="AJ819"/>
      <c r="AK819" t="str">
        <f>Tabela1[[#This Row],[Coluna1]]&amp;Tabela1[[#This Row],[PEDIDO]]</f>
        <v/>
      </c>
      <c r="AL819"/>
      <c r="AM819"/>
      <c r="AN819"/>
      <c r="AO819" t="str">
        <f t="shared" si="121"/>
        <v>/</v>
      </c>
      <c r="AP819" t="str">
        <f>Tabela1[[#This Row],[TAG]]&amp;Tabela1[[#This Row],[PEDIDO]]&amp;Tabela1[[#This Row],[PRODUTO]]</f>
        <v/>
      </c>
      <c r="AQ819" s="23" t="str">
        <f>Tabela1[[#This Row],[PRODUTO]]&amp;Tabela1[[#This Row],[TAG]]</f>
        <v/>
      </c>
      <c r="AR819" s="183">
        <f>Tabela1[[#This Row],[PESO TOTAL]]*Tabela1[[#This Row],[MATÉRIA PRIMA]]</f>
        <v>0</v>
      </c>
      <c r="AS819" s="28">
        <f>Tabela1[[#This Row],[PESO TOTAL]]*Tabela1[[#This Row],[PREPARAÇÃO ]]</f>
        <v>0</v>
      </c>
      <c r="AT819" s="28">
        <f>Tabela1[[#This Row],[PESO TOTAL]]*Tabela1[[#This Row],[CALDEIRARIA]]</f>
        <v>0</v>
      </c>
      <c r="AU819" s="28">
        <f>Tabela1[[#This Row],[PESO TOTAL]]*Tabela1[[#This Row],[SOLDA]]</f>
        <v>0</v>
      </c>
      <c r="AV819" s="28">
        <f>Tabela1[[#This Row],[PESO TOTAL]]*Tabela1[[#This Row],[ACABAMENTO]]</f>
        <v>0</v>
      </c>
      <c r="AW819" s="28">
        <f>Tabela1[[#This Row],[PESO TOTAL]]*Tabela1[[#This Row],[PRONTO ACABADO]]</f>
        <v>0</v>
      </c>
      <c r="AX819" s="28">
        <f>Tabela1[[#This Row],[PESO TOTAL]]*Tabela1[[#This Row],[EXPEDIÇÃO ]]</f>
        <v>0</v>
      </c>
      <c r="AY819" s="28" t="str">
        <f>Tabela1[[#This Row],[PEDIDO]]&amp;Tabela1[[#This Row],[PRODUTO]]</f>
        <v/>
      </c>
      <c r="AZ819" s="44">
        <f>IF(AF819="",0,IF(ISTEXT(AF819),H819*VALUE(SUBSTITUTE(AF819,"%",""))/100,H819*AF819))-Tabela1[[#This Row],[PRONTO ACABADO2]]</f>
        <v>0</v>
      </c>
      <c r="BA819" s="44">
        <f>IF(AG819="",0,IF(ISTEXT(AG819),H819*VALUE(SUBSTITUTE(AG819,"%",""))/100,H819*AG819))-Tabela1[[#This Row],[PESO EXPEDIDO2]]</f>
        <v>0</v>
      </c>
      <c r="BB819" s="44">
        <f t="shared" si="122"/>
        <v>0</v>
      </c>
      <c r="BC819" s="44">
        <f t="shared" si="123"/>
        <v>0</v>
      </c>
      <c r="BD819" s="44"/>
    </row>
    <row r="820" spans="1:56" ht="15.75" hidden="1" customHeight="1" x14ac:dyDescent="0.25">
      <c r="A820" s="6"/>
      <c r="B820" s="22"/>
      <c r="C820" s="7"/>
      <c r="D820" s="46"/>
      <c r="E820" s="7"/>
      <c r="F820" s="7"/>
      <c r="G820" s="44"/>
      <c r="H820" s="41">
        <f>Tabela1[[#This Row],[PESO UNI]]*Tabela1[[#This Row],[QTE]]</f>
        <v>0</v>
      </c>
      <c r="I820" s="7"/>
      <c r="J820" s="8"/>
      <c r="K820" s="8"/>
      <c r="L820" s="9"/>
      <c r="M820" s="10"/>
      <c r="N820" s="8"/>
      <c r="O820" s="12"/>
      <c r="P820" s="13"/>
      <c r="Q820" s="14">
        <f>Tabela1[[#This Row],[QTDE/ Fabricação]]-Tabela1[[#This Row],[QTE]]</f>
        <v>0</v>
      </c>
      <c r="R820" s="19">
        <f t="shared" si="118"/>
        <v>0</v>
      </c>
      <c r="S820" s="19">
        <f t="shared" si="117"/>
        <v>0</v>
      </c>
      <c r="T820" s="20">
        <f t="shared" si="119"/>
        <v>0</v>
      </c>
      <c r="U820" s="17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IFERROR(COUNTIF(#REF!,Tabela1[[#This Row],[Colunas5]]),"")</f>
        <v/>
      </c>
      <c r="X820" s="14">
        <f>Tabela1[[#This Row],[QIANTIDADE EXPEDIDA]]*Tabela1[[#This Row],[PESO UNI]]</f>
        <v>0</v>
      </c>
      <c r="Y820" s="14">
        <f t="shared" si="120"/>
        <v>0</v>
      </c>
      <c r="Z820" s="21">
        <f>Tabela1[[#This Row],[PESO TOTAL]]-Tabela1[[#This Row],[Peso Expedido]]</f>
        <v>0</v>
      </c>
      <c r="AA820" s="18"/>
      <c r="AB820" s="40"/>
      <c r="AC820" s="40"/>
      <c r="AD820" s="40"/>
      <c r="AE820" s="40"/>
      <c r="AF820" s="40"/>
      <c r="AG820" s="40"/>
      <c r="AH820" s="40"/>
      <c r="AI820" s="40" t="str">
        <f t="shared" si="124"/>
        <v>ok</v>
      </c>
      <c r="AJ820"/>
      <c r="AK820" t="str">
        <f>Tabela1[[#This Row],[Coluna1]]&amp;Tabela1[[#This Row],[PEDIDO]]</f>
        <v/>
      </c>
      <c r="AL820"/>
      <c r="AM820"/>
      <c r="AN820"/>
      <c r="AO820" t="str">
        <f t="shared" si="121"/>
        <v>/</v>
      </c>
      <c r="AP820" t="str">
        <f>Tabela1[[#This Row],[TAG]]&amp;Tabela1[[#This Row],[PEDIDO]]&amp;Tabela1[[#This Row],[PRODUTO]]</f>
        <v/>
      </c>
      <c r="AQ820" s="23" t="str">
        <f>Tabela1[[#This Row],[PRODUTO]]&amp;Tabela1[[#This Row],[TAG]]</f>
        <v/>
      </c>
      <c r="AR820" s="183">
        <f>Tabela1[[#This Row],[PESO TOTAL]]*Tabela1[[#This Row],[MATÉRIA PRIMA]]</f>
        <v>0</v>
      </c>
      <c r="AS820" s="28">
        <f>Tabela1[[#This Row],[PESO TOTAL]]*Tabela1[[#This Row],[PREPARAÇÃO ]]</f>
        <v>0</v>
      </c>
      <c r="AT820" s="28">
        <f>Tabela1[[#This Row],[PESO TOTAL]]*Tabela1[[#This Row],[CALDEIRARIA]]</f>
        <v>0</v>
      </c>
      <c r="AU820" s="28">
        <f>Tabela1[[#This Row],[PESO TOTAL]]*Tabela1[[#This Row],[SOLDA]]</f>
        <v>0</v>
      </c>
      <c r="AV820" s="28">
        <f>Tabela1[[#This Row],[PESO TOTAL]]*Tabela1[[#This Row],[ACABAMENTO]]</f>
        <v>0</v>
      </c>
      <c r="AW820" s="28">
        <f>Tabela1[[#This Row],[PESO TOTAL]]*Tabela1[[#This Row],[PRONTO ACABADO]]</f>
        <v>0</v>
      </c>
      <c r="AX820" s="28">
        <f>Tabela1[[#This Row],[PESO TOTAL]]*Tabela1[[#This Row],[EXPEDIÇÃO ]]</f>
        <v>0</v>
      </c>
      <c r="AY820" s="28" t="str">
        <f>Tabela1[[#This Row],[PEDIDO]]&amp;Tabela1[[#This Row],[PRODUTO]]</f>
        <v/>
      </c>
      <c r="AZ820" s="44">
        <f>IF(AF820="",0,IF(ISTEXT(AF820),H820*VALUE(SUBSTITUTE(AF820,"%",""))/100,H820*AF820))-Tabela1[[#This Row],[PRONTO ACABADO2]]</f>
        <v>0</v>
      </c>
      <c r="BA820" s="44">
        <f>IF(AG820="",0,IF(ISTEXT(AG820),H820*VALUE(SUBSTITUTE(AG820,"%",""))/100,H820*AG820))-Tabela1[[#This Row],[PESO EXPEDIDO2]]</f>
        <v>0</v>
      </c>
      <c r="BB820" s="44">
        <f t="shared" si="122"/>
        <v>0</v>
      </c>
      <c r="BC820" s="44">
        <f t="shared" si="123"/>
        <v>0</v>
      </c>
      <c r="BD820" s="44"/>
    </row>
    <row r="821" spans="1:56" ht="15.75" hidden="1" customHeight="1" x14ac:dyDescent="0.25">
      <c r="A821" s="6"/>
      <c r="B821" s="22"/>
      <c r="C821" s="7"/>
      <c r="D821" s="46"/>
      <c r="E821" s="7"/>
      <c r="F821" s="7"/>
      <c r="G821" s="44"/>
      <c r="H821" s="41">
        <f>Tabela1[[#This Row],[PESO UNI]]*Tabela1[[#This Row],[QTE]]</f>
        <v>0</v>
      </c>
      <c r="I821" s="7"/>
      <c r="J821" s="8"/>
      <c r="K821" s="8"/>
      <c r="L821" s="9"/>
      <c r="M821" s="10"/>
      <c r="N821" s="8"/>
      <c r="O821" s="12"/>
      <c r="P821" s="13"/>
      <c r="Q821" s="14">
        <f>Tabela1[[#This Row],[QTDE/ Fabricação]]-Tabela1[[#This Row],[QTE]]</f>
        <v>0</v>
      </c>
      <c r="R821" s="19">
        <f t="shared" si="118"/>
        <v>0</v>
      </c>
      <c r="S821" s="19">
        <f t="shared" si="117"/>
        <v>0</v>
      </c>
      <c r="T821" s="20">
        <f t="shared" si="119"/>
        <v>0</v>
      </c>
      <c r="U821" s="17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IFERROR(COUNTIF(#REF!,Tabela1[[#This Row],[Colunas5]]),"")</f>
        <v/>
      </c>
      <c r="X821" s="14">
        <f>Tabela1[[#This Row],[QIANTIDADE EXPEDIDA]]*Tabela1[[#This Row],[PESO UNI]]</f>
        <v>0</v>
      </c>
      <c r="Y821" s="14">
        <f t="shared" si="120"/>
        <v>0</v>
      </c>
      <c r="Z821" s="21">
        <f>Tabela1[[#This Row],[PESO TOTAL]]-Tabela1[[#This Row],[Peso Expedido]]</f>
        <v>0</v>
      </c>
      <c r="AA821" s="18"/>
      <c r="AB821" s="40"/>
      <c r="AC821" s="40"/>
      <c r="AD821" s="40"/>
      <c r="AE821" s="40"/>
      <c r="AF821" s="40"/>
      <c r="AG821" s="40"/>
      <c r="AH821" s="40"/>
      <c r="AI821" s="40" t="str">
        <f t="shared" si="124"/>
        <v>ok</v>
      </c>
      <c r="AJ821"/>
      <c r="AK821" t="str">
        <f>Tabela1[[#This Row],[Coluna1]]&amp;Tabela1[[#This Row],[PEDIDO]]</f>
        <v/>
      </c>
      <c r="AL821"/>
      <c r="AM821"/>
      <c r="AN821"/>
      <c r="AO821" t="str">
        <f t="shared" si="121"/>
        <v>/</v>
      </c>
      <c r="AP821" t="str">
        <f>Tabela1[[#This Row],[TAG]]&amp;Tabela1[[#This Row],[PEDIDO]]&amp;Tabela1[[#This Row],[PRODUTO]]</f>
        <v/>
      </c>
      <c r="AQ821" s="23" t="str">
        <f>Tabela1[[#This Row],[PRODUTO]]&amp;Tabela1[[#This Row],[TAG]]</f>
        <v/>
      </c>
      <c r="AR821" s="183">
        <f>Tabela1[[#This Row],[PESO TOTAL]]*Tabela1[[#This Row],[MATÉRIA PRIMA]]</f>
        <v>0</v>
      </c>
      <c r="AS821" s="28">
        <f>Tabela1[[#This Row],[PESO TOTAL]]*Tabela1[[#This Row],[PREPARAÇÃO ]]</f>
        <v>0</v>
      </c>
      <c r="AT821" s="28">
        <f>Tabela1[[#This Row],[PESO TOTAL]]*Tabela1[[#This Row],[CALDEIRARIA]]</f>
        <v>0</v>
      </c>
      <c r="AU821" s="28">
        <f>Tabela1[[#This Row],[PESO TOTAL]]*Tabela1[[#This Row],[SOLDA]]</f>
        <v>0</v>
      </c>
      <c r="AV821" s="28">
        <f>Tabela1[[#This Row],[PESO TOTAL]]*Tabela1[[#This Row],[ACABAMENTO]]</f>
        <v>0</v>
      </c>
      <c r="AW821" s="28">
        <f>Tabela1[[#This Row],[PESO TOTAL]]*Tabela1[[#This Row],[PRONTO ACABADO]]</f>
        <v>0</v>
      </c>
      <c r="AX821" s="28">
        <f>Tabela1[[#This Row],[PESO TOTAL]]*Tabela1[[#This Row],[EXPEDIÇÃO ]]</f>
        <v>0</v>
      </c>
      <c r="AY821" s="28" t="str">
        <f>Tabela1[[#This Row],[PEDIDO]]&amp;Tabela1[[#This Row],[PRODUTO]]</f>
        <v/>
      </c>
      <c r="AZ821" s="44">
        <f>IF(AF821="",0,IF(ISTEXT(AF821),H821*VALUE(SUBSTITUTE(AF821,"%",""))/100,H821*AF821))-Tabela1[[#This Row],[PRONTO ACABADO2]]</f>
        <v>0</v>
      </c>
      <c r="BA821" s="44">
        <f>IF(AG821="",0,IF(ISTEXT(AG821),H821*VALUE(SUBSTITUTE(AG821,"%",""))/100,H821*AG821))-Tabela1[[#This Row],[PESO EXPEDIDO2]]</f>
        <v>0</v>
      </c>
      <c r="BB821" s="44">
        <f t="shared" si="122"/>
        <v>0</v>
      </c>
      <c r="BC821" s="44">
        <f t="shared" si="123"/>
        <v>0</v>
      </c>
      <c r="BD821" s="44"/>
    </row>
    <row r="822" spans="1:56" ht="15.75" hidden="1" customHeight="1" x14ac:dyDescent="0.25">
      <c r="A822" s="6"/>
      <c r="B822" s="22"/>
      <c r="C822" s="7"/>
      <c r="D822" s="46"/>
      <c r="E822" s="7"/>
      <c r="F822" s="7"/>
      <c r="G822" s="44"/>
      <c r="H822" s="41">
        <f>Tabela1[[#This Row],[PESO UNI]]*Tabela1[[#This Row],[QTE]]</f>
        <v>0</v>
      </c>
      <c r="I822" s="7"/>
      <c r="J822" s="8"/>
      <c r="K822" s="8"/>
      <c r="L822" s="9"/>
      <c r="M822" s="10"/>
      <c r="N822" s="8"/>
      <c r="O822" s="12"/>
      <c r="P822" s="13"/>
      <c r="Q822" s="14">
        <f>Tabela1[[#This Row],[QTDE/ Fabricação]]-Tabela1[[#This Row],[QTE]]</f>
        <v>0</v>
      </c>
      <c r="R822" s="19">
        <f t="shared" si="118"/>
        <v>0</v>
      </c>
      <c r="S822" s="19">
        <f t="shared" si="117"/>
        <v>0</v>
      </c>
      <c r="T822" s="20">
        <f t="shared" si="119"/>
        <v>0</v>
      </c>
      <c r="U822" s="17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IFERROR(COUNTIF(#REF!,Tabela1[[#This Row],[Colunas5]]),"")</f>
        <v/>
      </c>
      <c r="X822" s="14">
        <f>Tabela1[[#This Row],[QIANTIDADE EXPEDIDA]]*Tabela1[[#This Row],[PESO UNI]]</f>
        <v>0</v>
      </c>
      <c r="Y822" s="14">
        <f t="shared" si="120"/>
        <v>0</v>
      </c>
      <c r="Z822" s="21">
        <f>Tabela1[[#This Row],[PESO TOTAL]]-Tabela1[[#This Row],[Peso Expedido]]</f>
        <v>0</v>
      </c>
      <c r="AA822" s="18"/>
      <c r="AB822" s="40"/>
      <c r="AC822" s="40"/>
      <c r="AD822" s="40"/>
      <c r="AE822" s="40"/>
      <c r="AF822" s="40"/>
      <c r="AG822" s="40"/>
      <c r="AH822" s="40"/>
      <c r="AI822" s="40" t="str">
        <f t="shared" si="124"/>
        <v>ok</v>
      </c>
      <c r="AJ822"/>
      <c r="AK822" t="str">
        <f>Tabela1[[#This Row],[Coluna1]]&amp;Tabela1[[#This Row],[PEDIDO]]</f>
        <v/>
      </c>
      <c r="AL822"/>
      <c r="AM822"/>
      <c r="AN822"/>
      <c r="AO822" t="str">
        <f t="shared" si="121"/>
        <v>/</v>
      </c>
      <c r="AP822" t="str">
        <f>Tabela1[[#This Row],[TAG]]&amp;Tabela1[[#This Row],[PEDIDO]]&amp;Tabela1[[#This Row],[PRODUTO]]</f>
        <v/>
      </c>
      <c r="AQ822" s="23" t="str">
        <f>Tabela1[[#This Row],[PRODUTO]]&amp;Tabela1[[#This Row],[TAG]]</f>
        <v/>
      </c>
      <c r="AR822" s="183">
        <f>Tabela1[[#This Row],[PESO TOTAL]]*Tabela1[[#This Row],[MATÉRIA PRIMA]]</f>
        <v>0</v>
      </c>
      <c r="AS822" s="28">
        <f>Tabela1[[#This Row],[PESO TOTAL]]*Tabela1[[#This Row],[PREPARAÇÃO ]]</f>
        <v>0</v>
      </c>
      <c r="AT822" s="28">
        <f>Tabela1[[#This Row],[PESO TOTAL]]*Tabela1[[#This Row],[CALDEIRARIA]]</f>
        <v>0</v>
      </c>
      <c r="AU822" s="28">
        <f>Tabela1[[#This Row],[PESO TOTAL]]*Tabela1[[#This Row],[SOLDA]]</f>
        <v>0</v>
      </c>
      <c r="AV822" s="28">
        <f>Tabela1[[#This Row],[PESO TOTAL]]*Tabela1[[#This Row],[ACABAMENTO]]</f>
        <v>0</v>
      </c>
      <c r="AW822" s="28">
        <f>Tabela1[[#This Row],[PESO TOTAL]]*Tabela1[[#This Row],[PRONTO ACABADO]]</f>
        <v>0</v>
      </c>
      <c r="AX822" s="28">
        <f>Tabela1[[#This Row],[PESO TOTAL]]*Tabela1[[#This Row],[EXPEDIÇÃO ]]</f>
        <v>0</v>
      </c>
      <c r="AY822" s="28" t="str">
        <f>Tabela1[[#This Row],[PEDIDO]]&amp;Tabela1[[#This Row],[PRODUTO]]</f>
        <v/>
      </c>
      <c r="AZ822" s="44">
        <f>IF(AF822="",0,IF(ISTEXT(AF822),H822*VALUE(SUBSTITUTE(AF822,"%",""))/100,H822*AF822))-Tabela1[[#This Row],[PRONTO ACABADO2]]</f>
        <v>0</v>
      </c>
      <c r="BA822" s="44">
        <f>IF(AG822="",0,IF(ISTEXT(AG822),H822*VALUE(SUBSTITUTE(AG822,"%",""))/100,H822*AG822))-Tabela1[[#This Row],[PESO EXPEDIDO2]]</f>
        <v>0</v>
      </c>
      <c r="BB822" s="44">
        <f t="shared" si="122"/>
        <v>0</v>
      </c>
      <c r="BC822" s="44">
        <f t="shared" si="123"/>
        <v>0</v>
      </c>
      <c r="BD822" s="44"/>
    </row>
    <row r="823" spans="1:56" ht="15.75" hidden="1" customHeight="1" x14ac:dyDescent="0.25">
      <c r="A823" s="6"/>
      <c r="B823" s="22"/>
      <c r="C823" s="7"/>
      <c r="D823" s="46"/>
      <c r="E823" s="7"/>
      <c r="F823" s="7"/>
      <c r="G823" s="44"/>
      <c r="H823" s="41">
        <f>Tabela1[[#This Row],[PESO UNI]]*Tabela1[[#This Row],[QTE]]</f>
        <v>0</v>
      </c>
      <c r="I823" s="7"/>
      <c r="J823" s="8"/>
      <c r="K823" s="8"/>
      <c r="L823" s="9"/>
      <c r="M823" s="10"/>
      <c r="N823" s="8"/>
      <c r="O823" s="12"/>
      <c r="P823" s="13"/>
      <c r="Q823" s="14">
        <f>Tabela1[[#This Row],[QTDE/ Fabricação]]-Tabela1[[#This Row],[QTE]]</f>
        <v>0</v>
      </c>
      <c r="R823" s="19">
        <f t="shared" si="118"/>
        <v>0</v>
      </c>
      <c r="S823" s="19">
        <f t="shared" si="117"/>
        <v>0</v>
      </c>
      <c r="T823" s="20">
        <f t="shared" si="119"/>
        <v>0</v>
      </c>
      <c r="U823" s="17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IFERROR(COUNTIF(#REF!,Tabela1[[#This Row],[Colunas5]]),"")</f>
        <v/>
      </c>
      <c r="X823" s="14">
        <f>Tabela1[[#This Row],[QIANTIDADE EXPEDIDA]]*Tabela1[[#This Row],[PESO UNI]]</f>
        <v>0</v>
      </c>
      <c r="Y823" s="14">
        <f t="shared" si="120"/>
        <v>0</v>
      </c>
      <c r="Z823" s="21">
        <f>Tabela1[[#This Row],[PESO TOTAL]]-Tabela1[[#This Row],[Peso Expedido]]</f>
        <v>0</v>
      </c>
      <c r="AA823" s="18"/>
      <c r="AB823" s="40"/>
      <c r="AC823" s="40"/>
      <c r="AD823" s="40"/>
      <c r="AE823" s="40"/>
      <c r="AF823" s="40"/>
      <c r="AG823" s="40"/>
      <c r="AH823" s="40"/>
      <c r="AI823" s="40" t="str">
        <f t="shared" si="124"/>
        <v>ok</v>
      </c>
      <c r="AJ823"/>
      <c r="AK823" t="str">
        <f>Tabela1[[#This Row],[Coluna1]]&amp;Tabela1[[#This Row],[PEDIDO]]</f>
        <v/>
      </c>
      <c r="AL823"/>
      <c r="AM823"/>
      <c r="AN823"/>
      <c r="AO823" t="str">
        <f t="shared" si="121"/>
        <v>/</v>
      </c>
      <c r="AP823" t="str">
        <f>Tabela1[[#This Row],[TAG]]&amp;Tabela1[[#This Row],[PEDIDO]]&amp;Tabela1[[#This Row],[PRODUTO]]</f>
        <v/>
      </c>
      <c r="AQ823" s="23" t="str">
        <f>Tabela1[[#This Row],[PRODUTO]]&amp;Tabela1[[#This Row],[TAG]]</f>
        <v/>
      </c>
      <c r="AR823" s="183">
        <f>Tabela1[[#This Row],[PESO TOTAL]]*Tabela1[[#This Row],[MATÉRIA PRIMA]]</f>
        <v>0</v>
      </c>
      <c r="AS823" s="28">
        <f>Tabela1[[#This Row],[PESO TOTAL]]*Tabela1[[#This Row],[PREPARAÇÃO ]]</f>
        <v>0</v>
      </c>
      <c r="AT823" s="28">
        <f>Tabela1[[#This Row],[PESO TOTAL]]*Tabela1[[#This Row],[CALDEIRARIA]]</f>
        <v>0</v>
      </c>
      <c r="AU823" s="28">
        <f>Tabela1[[#This Row],[PESO TOTAL]]*Tabela1[[#This Row],[SOLDA]]</f>
        <v>0</v>
      </c>
      <c r="AV823" s="28">
        <f>Tabela1[[#This Row],[PESO TOTAL]]*Tabela1[[#This Row],[ACABAMENTO]]</f>
        <v>0</v>
      </c>
      <c r="AW823" s="28">
        <f>Tabela1[[#This Row],[PESO TOTAL]]*Tabela1[[#This Row],[PRONTO ACABADO]]</f>
        <v>0</v>
      </c>
      <c r="AX823" s="28">
        <f>Tabela1[[#This Row],[PESO TOTAL]]*Tabela1[[#This Row],[EXPEDIÇÃO ]]</f>
        <v>0</v>
      </c>
      <c r="AY823" s="28" t="str">
        <f>Tabela1[[#This Row],[PEDIDO]]&amp;Tabela1[[#This Row],[PRODUTO]]</f>
        <v/>
      </c>
      <c r="AZ823" s="44">
        <f>IF(AF823="",0,IF(ISTEXT(AF823),H823*VALUE(SUBSTITUTE(AF823,"%",""))/100,H823*AF823))-Tabela1[[#This Row],[PRONTO ACABADO2]]</f>
        <v>0</v>
      </c>
      <c r="BA823" s="44">
        <f>IF(AG823="",0,IF(ISTEXT(AG823),H823*VALUE(SUBSTITUTE(AG823,"%",""))/100,H823*AG823))-Tabela1[[#This Row],[PESO EXPEDIDO2]]</f>
        <v>0</v>
      </c>
      <c r="BB823" s="44">
        <f t="shared" si="122"/>
        <v>0</v>
      </c>
      <c r="BC823" s="44">
        <f t="shared" si="123"/>
        <v>0</v>
      </c>
      <c r="BD823" s="44"/>
    </row>
    <row r="824" spans="1:56" ht="15.75" hidden="1" customHeight="1" x14ac:dyDescent="0.25">
      <c r="A824" s="6"/>
      <c r="B824" s="22"/>
      <c r="C824" s="7"/>
      <c r="D824" s="46"/>
      <c r="E824" s="7"/>
      <c r="F824" s="7"/>
      <c r="G824" s="44"/>
      <c r="H824" s="41">
        <f>Tabela1[[#This Row],[PESO UNI]]*Tabela1[[#This Row],[QTE]]</f>
        <v>0</v>
      </c>
      <c r="I824" s="7"/>
      <c r="J824" s="8"/>
      <c r="K824" s="8"/>
      <c r="L824" s="9"/>
      <c r="M824" s="10"/>
      <c r="N824" s="8"/>
      <c r="O824" s="12"/>
      <c r="P824" s="13"/>
      <c r="Q824" s="14">
        <f>Tabela1[[#This Row],[QTDE/ Fabricação]]-Tabela1[[#This Row],[QTE]]</f>
        <v>0</v>
      </c>
      <c r="R824" s="19">
        <f t="shared" si="118"/>
        <v>0</v>
      </c>
      <c r="S824" s="19">
        <f t="shared" si="117"/>
        <v>0</v>
      </c>
      <c r="T824" s="20">
        <f t="shared" si="119"/>
        <v>0</v>
      </c>
      <c r="U824" s="17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IFERROR(COUNTIF(#REF!,Tabela1[[#This Row],[Colunas5]]),"")</f>
        <v/>
      </c>
      <c r="X824" s="14">
        <f>Tabela1[[#This Row],[QIANTIDADE EXPEDIDA]]*Tabela1[[#This Row],[PESO UNI]]</f>
        <v>0</v>
      </c>
      <c r="Y824" s="14">
        <f t="shared" si="120"/>
        <v>0</v>
      </c>
      <c r="Z824" s="21">
        <f>Tabela1[[#This Row],[PESO TOTAL]]-Tabela1[[#This Row],[Peso Expedido]]</f>
        <v>0</v>
      </c>
      <c r="AA824" s="18"/>
      <c r="AB824" s="40"/>
      <c r="AC824" s="40"/>
      <c r="AD824" s="40"/>
      <c r="AE824" s="40"/>
      <c r="AF824" s="40"/>
      <c r="AG824" s="40"/>
      <c r="AH824" s="40"/>
      <c r="AI824" s="40" t="str">
        <f t="shared" si="124"/>
        <v>ok</v>
      </c>
      <c r="AJ824"/>
      <c r="AK824" t="str">
        <f>Tabela1[[#This Row],[Coluna1]]&amp;Tabela1[[#This Row],[PEDIDO]]</f>
        <v/>
      </c>
      <c r="AL824"/>
      <c r="AM824"/>
      <c r="AN824"/>
      <c r="AO824" t="str">
        <f t="shared" si="121"/>
        <v>/</v>
      </c>
      <c r="AP824" t="str">
        <f>Tabela1[[#This Row],[TAG]]&amp;Tabela1[[#This Row],[PEDIDO]]&amp;Tabela1[[#This Row],[PRODUTO]]</f>
        <v/>
      </c>
      <c r="AQ824" s="23" t="str">
        <f>Tabela1[[#This Row],[PRODUTO]]&amp;Tabela1[[#This Row],[TAG]]</f>
        <v/>
      </c>
      <c r="AR824" s="183">
        <f>Tabela1[[#This Row],[PESO TOTAL]]*Tabela1[[#This Row],[MATÉRIA PRIMA]]</f>
        <v>0</v>
      </c>
      <c r="AS824" s="28">
        <f>Tabela1[[#This Row],[PESO TOTAL]]*Tabela1[[#This Row],[PREPARAÇÃO ]]</f>
        <v>0</v>
      </c>
      <c r="AT824" s="28">
        <f>Tabela1[[#This Row],[PESO TOTAL]]*Tabela1[[#This Row],[CALDEIRARIA]]</f>
        <v>0</v>
      </c>
      <c r="AU824" s="28">
        <f>Tabela1[[#This Row],[PESO TOTAL]]*Tabela1[[#This Row],[SOLDA]]</f>
        <v>0</v>
      </c>
      <c r="AV824" s="28">
        <f>Tabela1[[#This Row],[PESO TOTAL]]*Tabela1[[#This Row],[ACABAMENTO]]</f>
        <v>0</v>
      </c>
      <c r="AW824" s="28">
        <f>Tabela1[[#This Row],[PESO TOTAL]]*Tabela1[[#This Row],[PRONTO ACABADO]]</f>
        <v>0</v>
      </c>
      <c r="AX824" s="28">
        <f>Tabela1[[#This Row],[PESO TOTAL]]*Tabela1[[#This Row],[EXPEDIÇÃO ]]</f>
        <v>0</v>
      </c>
      <c r="AY824" s="28" t="str">
        <f>Tabela1[[#This Row],[PEDIDO]]&amp;Tabela1[[#This Row],[PRODUTO]]</f>
        <v/>
      </c>
      <c r="AZ824" s="44">
        <f>IF(AF824="",0,IF(ISTEXT(AF824),H824*VALUE(SUBSTITUTE(AF824,"%",""))/100,H824*AF824))-Tabela1[[#This Row],[PRONTO ACABADO2]]</f>
        <v>0</v>
      </c>
      <c r="BA824" s="44">
        <f>IF(AG824="",0,IF(ISTEXT(AG824),H824*VALUE(SUBSTITUTE(AG824,"%",""))/100,H824*AG824))-Tabela1[[#This Row],[PESO EXPEDIDO2]]</f>
        <v>0</v>
      </c>
      <c r="BB824" s="44">
        <f t="shared" si="122"/>
        <v>0</v>
      </c>
      <c r="BC824" s="44">
        <f t="shared" si="123"/>
        <v>0</v>
      </c>
      <c r="BD824" s="44"/>
    </row>
    <row r="825" spans="1:56" ht="15.75" hidden="1" customHeight="1" x14ac:dyDescent="0.25">
      <c r="A825" s="6"/>
      <c r="B825" s="22"/>
      <c r="C825" s="7"/>
      <c r="D825" s="46"/>
      <c r="E825" s="7"/>
      <c r="F825" s="7"/>
      <c r="G825" s="44"/>
      <c r="H825" s="41">
        <f>Tabela1[[#This Row],[PESO UNI]]*Tabela1[[#This Row],[QTE]]</f>
        <v>0</v>
      </c>
      <c r="I825" s="7"/>
      <c r="J825" s="8"/>
      <c r="K825" s="8"/>
      <c r="L825" s="9"/>
      <c r="M825" s="10"/>
      <c r="N825" s="8"/>
      <c r="O825" s="12"/>
      <c r="P825" s="13"/>
      <c r="Q825" s="14">
        <f>Tabela1[[#This Row],[QTDE/ Fabricação]]-Tabela1[[#This Row],[QTE]]</f>
        <v>0</v>
      </c>
      <c r="R825" s="19">
        <f t="shared" si="118"/>
        <v>0</v>
      </c>
      <c r="S825" s="19">
        <f t="shared" si="117"/>
        <v>0</v>
      </c>
      <c r="T825" s="20">
        <f t="shared" si="119"/>
        <v>0</v>
      </c>
      <c r="U825" s="17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IFERROR(COUNTIF(#REF!,Tabela1[[#This Row],[Colunas5]]),"")</f>
        <v/>
      </c>
      <c r="X825" s="14">
        <f>Tabela1[[#This Row],[QIANTIDADE EXPEDIDA]]*Tabela1[[#This Row],[PESO UNI]]</f>
        <v>0</v>
      </c>
      <c r="Y825" s="14">
        <f t="shared" si="120"/>
        <v>0</v>
      </c>
      <c r="Z825" s="21">
        <f>Tabela1[[#This Row],[PESO TOTAL]]-Tabela1[[#This Row],[Peso Expedido]]</f>
        <v>0</v>
      </c>
      <c r="AA825" s="18"/>
      <c r="AB825" s="40"/>
      <c r="AC825" s="40"/>
      <c r="AD825" s="40"/>
      <c r="AE825" s="40"/>
      <c r="AF825" s="40"/>
      <c r="AG825" s="40"/>
      <c r="AH825" s="40"/>
      <c r="AI825" s="40" t="str">
        <f t="shared" si="124"/>
        <v>ok</v>
      </c>
      <c r="AJ825"/>
      <c r="AK825" t="str">
        <f>Tabela1[[#This Row],[Coluna1]]&amp;Tabela1[[#This Row],[PEDIDO]]</f>
        <v/>
      </c>
      <c r="AL825"/>
      <c r="AM825"/>
      <c r="AN825"/>
      <c r="AO825" t="str">
        <f t="shared" si="121"/>
        <v>/</v>
      </c>
      <c r="AP825" t="str">
        <f>Tabela1[[#This Row],[TAG]]&amp;Tabela1[[#This Row],[PEDIDO]]&amp;Tabela1[[#This Row],[PRODUTO]]</f>
        <v/>
      </c>
      <c r="AQ825" s="23" t="str">
        <f>Tabela1[[#This Row],[PRODUTO]]&amp;Tabela1[[#This Row],[TAG]]</f>
        <v/>
      </c>
      <c r="AR825" s="183">
        <f>Tabela1[[#This Row],[PESO TOTAL]]*Tabela1[[#This Row],[MATÉRIA PRIMA]]</f>
        <v>0</v>
      </c>
      <c r="AS825" s="28">
        <f>Tabela1[[#This Row],[PESO TOTAL]]*Tabela1[[#This Row],[PREPARAÇÃO ]]</f>
        <v>0</v>
      </c>
      <c r="AT825" s="28">
        <f>Tabela1[[#This Row],[PESO TOTAL]]*Tabela1[[#This Row],[CALDEIRARIA]]</f>
        <v>0</v>
      </c>
      <c r="AU825" s="28">
        <f>Tabela1[[#This Row],[PESO TOTAL]]*Tabela1[[#This Row],[SOLDA]]</f>
        <v>0</v>
      </c>
      <c r="AV825" s="28">
        <f>Tabela1[[#This Row],[PESO TOTAL]]*Tabela1[[#This Row],[ACABAMENTO]]</f>
        <v>0</v>
      </c>
      <c r="AW825" s="28">
        <f>Tabela1[[#This Row],[PESO TOTAL]]*Tabela1[[#This Row],[PRONTO ACABADO]]</f>
        <v>0</v>
      </c>
      <c r="AX825" s="28">
        <f>Tabela1[[#This Row],[PESO TOTAL]]*Tabela1[[#This Row],[EXPEDIÇÃO ]]</f>
        <v>0</v>
      </c>
      <c r="AY825" s="28" t="str">
        <f>Tabela1[[#This Row],[PEDIDO]]&amp;Tabela1[[#This Row],[PRODUTO]]</f>
        <v/>
      </c>
      <c r="AZ825" s="44">
        <f>IF(AF825="",0,IF(ISTEXT(AF825),H825*VALUE(SUBSTITUTE(AF825,"%",""))/100,H825*AF825))-Tabela1[[#This Row],[PRONTO ACABADO2]]</f>
        <v>0</v>
      </c>
      <c r="BA825" s="44">
        <f>IF(AG825="",0,IF(ISTEXT(AG825),H825*VALUE(SUBSTITUTE(AG825,"%",""))/100,H825*AG825))-Tabela1[[#This Row],[PESO EXPEDIDO2]]</f>
        <v>0</v>
      </c>
      <c r="BB825" s="44">
        <f t="shared" si="122"/>
        <v>0</v>
      </c>
      <c r="BC825" s="44">
        <f t="shared" si="123"/>
        <v>0</v>
      </c>
      <c r="BD825" s="44"/>
    </row>
    <row r="826" spans="1:56" ht="15.75" hidden="1" customHeight="1" x14ac:dyDescent="0.25">
      <c r="A826" s="6"/>
      <c r="B826" s="22"/>
      <c r="C826" s="7"/>
      <c r="D826" s="46"/>
      <c r="E826" s="7"/>
      <c r="F826" s="7"/>
      <c r="G826" s="44"/>
      <c r="H826" s="41">
        <f>Tabela1[[#This Row],[PESO UNI]]*Tabela1[[#This Row],[QTE]]</f>
        <v>0</v>
      </c>
      <c r="I826" s="7"/>
      <c r="J826" s="8"/>
      <c r="K826" s="8"/>
      <c r="L826" s="9"/>
      <c r="M826" s="10"/>
      <c r="N826" s="8"/>
      <c r="O826" s="12"/>
      <c r="P826" s="13"/>
      <c r="Q826" s="14">
        <f>Tabela1[[#This Row],[QTDE/ Fabricação]]-Tabela1[[#This Row],[QTE]]</f>
        <v>0</v>
      </c>
      <c r="R826" s="19">
        <f t="shared" si="118"/>
        <v>0</v>
      </c>
      <c r="S826" s="19">
        <f t="shared" ref="S826:S889" si="125">IFERROR(H826*AG826,"")</f>
        <v>0</v>
      </c>
      <c r="T826" s="20">
        <f t="shared" si="119"/>
        <v>0</v>
      </c>
      <c r="U826" s="17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IFERROR(COUNTIF(#REF!,Tabela1[[#This Row],[Colunas5]]),"")</f>
        <v/>
      </c>
      <c r="X826" s="14">
        <f>Tabela1[[#This Row],[QIANTIDADE EXPEDIDA]]*Tabela1[[#This Row],[PESO UNI]]</f>
        <v>0</v>
      </c>
      <c r="Y826" s="14">
        <f t="shared" si="120"/>
        <v>0</v>
      </c>
      <c r="Z826" s="21">
        <f>Tabela1[[#This Row],[PESO TOTAL]]-Tabela1[[#This Row],[Peso Expedido]]</f>
        <v>0</v>
      </c>
      <c r="AA826" s="18"/>
      <c r="AB826" s="40"/>
      <c r="AC826" s="40"/>
      <c r="AD826" s="40"/>
      <c r="AE826" s="40"/>
      <c r="AF826" s="40"/>
      <c r="AG826" s="40"/>
      <c r="AH826" s="40"/>
      <c r="AI826" s="40" t="str">
        <f t="shared" si="124"/>
        <v>ok</v>
      </c>
      <c r="AJ826"/>
      <c r="AK826" t="str">
        <f>Tabela1[[#This Row],[Coluna1]]&amp;Tabela1[[#This Row],[PEDIDO]]</f>
        <v/>
      </c>
      <c r="AL826"/>
      <c r="AM826"/>
      <c r="AN826"/>
      <c r="AO826" t="str">
        <f t="shared" si="121"/>
        <v>/</v>
      </c>
      <c r="AP826" t="str">
        <f>Tabela1[[#This Row],[TAG]]&amp;Tabela1[[#This Row],[PEDIDO]]&amp;Tabela1[[#This Row],[PRODUTO]]</f>
        <v/>
      </c>
      <c r="AQ826" s="23" t="str">
        <f>Tabela1[[#This Row],[PRODUTO]]&amp;Tabela1[[#This Row],[TAG]]</f>
        <v/>
      </c>
      <c r="AR826" s="183">
        <f>Tabela1[[#This Row],[PESO TOTAL]]*Tabela1[[#This Row],[MATÉRIA PRIMA]]</f>
        <v>0</v>
      </c>
      <c r="AS826" s="28">
        <f>Tabela1[[#This Row],[PESO TOTAL]]*Tabela1[[#This Row],[PREPARAÇÃO ]]</f>
        <v>0</v>
      </c>
      <c r="AT826" s="28">
        <f>Tabela1[[#This Row],[PESO TOTAL]]*Tabela1[[#This Row],[CALDEIRARIA]]</f>
        <v>0</v>
      </c>
      <c r="AU826" s="28">
        <f>Tabela1[[#This Row],[PESO TOTAL]]*Tabela1[[#This Row],[SOLDA]]</f>
        <v>0</v>
      </c>
      <c r="AV826" s="28">
        <f>Tabela1[[#This Row],[PESO TOTAL]]*Tabela1[[#This Row],[ACABAMENTO]]</f>
        <v>0</v>
      </c>
      <c r="AW826" s="28">
        <f>Tabela1[[#This Row],[PESO TOTAL]]*Tabela1[[#This Row],[PRONTO ACABADO]]</f>
        <v>0</v>
      </c>
      <c r="AX826" s="28">
        <f>Tabela1[[#This Row],[PESO TOTAL]]*Tabela1[[#This Row],[EXPEDIÇÃO ]]</f>
        <v>0</v>
      </c>
      <c r="AY826" s="28" t="str">
        <f>Tabela1[[#This Row],[PEDIDO]]&amp;Tabela1[[#This Row],[PRODUTO]]</f>
        <v/>
      </c>
      <c r="AZ826" s="44">
        <f>IF(AF826="",0,IF(ISTEXT(AF826),H826*VALUE(SUBSTITUTE(AF826,"%",""))/100,H826*AF826))-Tabela1[[#This Row],[PRONTO ACABADO2]]</f>
        <v>0</v>
      </c>
      <c r="BA826" s="44">
        <f>IF(AG826="",0,IF(ISTEXT(AG826),H826*VALUE(SUBSTITUTE(AG826,"%",""))/100,H826*AG826))-Tabela1[[#This Row],[PESO EXPEDIDO2]]</f>
        <v>0</v>
      </c>
      <c r="BB826" s="44">
        <f t="shared" si="122"/>
        <v>0</v>
      </c>
      <c r="BC826" s="44">
        <f t="shared" si="123"/>
        <v>0</v>
      </c>
      <c r="BD826" s="44"/>
    </row>
    <row r="827" spans="1:56" ht="15.75" hidden="1" customHeight="1" x14ac:dyDescent="0.25">
      <c r="A827" s="6"/>
      <c r="B827" s="22"/>
      <c r="C827" s="7"/>
      <c r="D827" s="46"/>
      <c r="E827" s="7"/>
      <c r="F827" s="7"/>
      <c r="G827" s="44"/>
      <c r="H827" s="41">
        <f>Tabela1[[#This Row],[PESO UNI]]*Tabela1[[#This Row],[QTE]]</f>
        <v>0</v>
      </c>
      <c r="I827" s="7"/>
      <c r="J827" s="8"/>
      <c r="K827" s="8"/>
      <c r="L827" s="9"/>
      <c r="M827" s="10"/>
      <c r="N827" s="8"/>
      <c r="O827" s="12"/>
      <c r="P827" s="13"/>
      <c r="Q827" s="14">
        <f>Tabela1[[#This Row],[QTDE/ Fabricação]]-Tabela1[[#This Row],[QTE]]</f>
        <v>0</v>
      </c>
      <c r="R827" s="19">
        <f t="shared" si="118"/>
        <v>0</v>
      </c>
      <c r="S827" s="19">
        <f t="shared" si="125"/>
        <v>0</v>
      </c>
      <c r="T827" s="20">
        <f t="shared" si="119"/>
        <v>0</v>
      </c>
      <c r="U827" s="17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IFERROR(COUNTIF(#REF!,Tabela1[[#This Row],[Colunas5]]),"")</f>
        <v/>
      </c>
      <c r="X827" s="14">
        <f>Tabela1[[#This Row],[QIANTIDADE EXPEDIDA]]*Tabela1[[#This Row],[PESO UNI]]</f>
        <v>0</v>
      </c>
      <c r="Y827" s="14">
        <f t="shared" si="120"/>
        <v>0</v>
      </c>
      <c r="Z827" s="21">
        <f>Tabela1[[#This Row],[PESO TOTAL]]-Tabela1[[#This Row],[Peso Expedido]]</f>
        <v>0</v>
      </c>
      <c r="AA827" s="18"/>
      <c r="AB827" s="40"/>
      <c r="AC827" s="40"/>
      <c r="AD827" s="40"/>
      <c r="AE827" s="40"/>
      <c r="AF827" s="40"/>
      <c r="AG827" s="40"/>
      <c r="AH827" s="40"/>
      <c r="AI827" s="40" t="str">
        <f t="shared" si="124"/>
        <v>ok</v>
      </c>
      <c r="AJ827"/>
      <c r="AK827" t="str">
        <f>Tabela1[[#This Row],[Coluna1]]&amp;Tabela1[[#This Row],[PEDIDO]]</f>
        <v/>
      </c>
      <c r="AL827"/>
      <c r="AM827"/>
      <c r="AN827"/>
      <c r="AO827" t="str">
        <f t="shared" si="121"/>
        <v>/</v>
      </c>
      <c r="AP827" t="str">
        <f>Tabela1[[#This Row],[TAG]]&amp;Tabela1[[#This Row],[PEDIDO]]&amp;Tabela1[[#This Row],[PRODUTO]]</f>
        <v/>
      </c>
      <c r="AQ827" s="23" t="str">
        <f>Tabela1[[#This Row],[PRODUTO]]&amp;Tabela1[[#This Row],[TAG]]</f>
        <v/>
      </c>
      <c r="AR827" s="183">
        <f>Tabela1[[#This Row],[PESO TOTAL]]*Tabela1[[#This Row],[MATÉRIA PRIMA]]</f>
        <v>0</v>
      </c>
      <c r="AS827" s="28">
        <f>Tabela1[[#This Row],[PESO TOTAL]]*Tabela1[[#This Row],[PREPARAÇÃO ]]</f>
        <v>0</v>
      </c>
      <c r="AT827" s="28">
        <f>Tabela1[[#This Row],[PESO TOTAL]]*Tabela1[[#This Row],[CALDEIRARIA]]</f>
        <v>0</v>
      </c>
      <c r="AU827" s="28">
        <f>Tabela1[[#This Row],[PESO TOTAL]]*Tabela1[[#This Row],[SOLDA]]</f>
        <v>0</v>
      </c>
      <c r="AV827" s="28">
        <f>Tabela1[[#This Row],[PESO TOTAL]]*Tabela1[[#This Row],[ACABAMENTO]]</f>
        <v>0</v>
      </c>
      <c r="AW827" s="28">
        <f>Tabela1[[#This Row],[PESO TOTAL]]*Tabela1[[#This Row],[PRONTO ACABADO]]</f>
        <v>0</v>
      </c>
      <c r="AX827" s="28">
        <f>Tabela1[[#This Row],[PESO TOTAL]]*Tabela1[[#This Row],[EXPEDIÇÃO ]]</f>
        <v>0</v>
      </c>
      <c r="AY827" s="28" t="str">
        <f>Tabela1[[#This Row],[PEDIDO]]&amp;Tabela1[[#This Row],[PRODUTO]]</f>
        <v/>
      </c>
      <c r="AZ827" s="44">
        <f>IF(AF827="",0,IF(ISTEXT(AF827),H827*VALUE(SUBSTITUTE(AF827,"%",""))/100,H827*AF827))-Tabela1[[#This Row],[PRONTO ACABADO2]]</f>
        <v>0</v>
      </c>
      <c r="BA827" s="44">
        <f>IF(AG827="",0,IF(ISTEXT(AG827),H827*VALUE(SUBSTITUTE(AG827,"%",""))/100,H827*AG827))-Tabela1[[#This Row],[PESO EXPEDIDO2]]</f>
        <v>0</v>
      </c>
      <c r="BB827" s="44">
        <f t="shared" si="122"/>
        <v>0</v>
      </c>
      <c r="BC827" s="44">
        <f t="shared" si="123"/>
        <v>0</v>
      </c>
      <c r="BD827" s="44"/>
    </row>
    <row r="828" spans="1:56" ht="15.75" hidden="1" customHeight="1" x14ac:dyDescent="0.25">
      <c r="A828" s="6"/>
      <c r="B828" s="22"/>
      <c r="C828" s="7"/>
      <c r="D828" s="46"/>
      <c r="E828" s="7"/>
      <c r="F828" s="7"/>
      <c r="G828" s="44"/>
      <c r="H828" s="41">
        <f>Tabela1[[#This Row],[PESO UNI]]*Tabela1[[#This Row],[QTE]]</f>
        <v>0</v>
      </c>
      <c r="I828" s="7"/>
      <c r="J828" s="8"/>
      <c r="K828" s="8"/>
      <c r="L828" s="9"/>
      <c r="M828" s="10"/>
      <c r="N828" s="8"/>
      <c r="O828" s="12"/>
      <c r="P828" s="13"/>
      <c r="Q828" s="14">
        <f>Tabela1[[#This Row],[QTDE/ Fabricação]]-Tabela1[[#This Row],[QTE]]</f>
        <v>0</v>
      </c>
      <c r="R828" s="19">
        <f t="shared" si="118"/>
        <v>0</v>
      </c>
      <c r="S828" s="19">
        <f t="shared" si="125"/>
        <v>0</v>
      </c>
      <c r="T828" s="20">
        <f t="shared" si="119"/>
        <v>0</v>
      </c>
      <c r="U828" s="17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IFERROR(COUNTIF(#REF!,Tabela1[[#This Row],[Colunas5]]),"")</f>
        <v/>
      </c>
      <c r="X828" s="14">
        <f>Tabela1[[#This Row],[QIANTIDADE EXPEDIDA]]*Tabela1[[#This Row],[PESO UNI]]</f>
        <v>0</v>
      </c>
      <c r="Y828" s="14">
        <f t="shared" si="120"/>
        <v>0</v>
      </c>
      <c r="Z828" s="21">
        <f>Tabela1[[#This Row],[PESO TOTAL]]-Tabela1[[#This Row],[Peso Expedido]]</f>
        <v>0</v>
      </c>
      <c r="AA828" s="18"/>
      <c r="AB828" s="40"/>
      <c r="AC828" s="40"/>
      <c r="AD828" s="40"/>
      <c r="AE828" s="40"/>
      <c r="AF828" s="40"/>
      <c r="AG828" s="40"/>
      <c r="AH828" s="40"/>
      <c r="AI828" s="40" t="str">
        <f t="shared" si="124"/>
        <v>ok</v>
      </c>
      <c r="AJ828"/>
      <c r="AK828" t="str">
        <f>Tabela1[[#This Row],[Coluna1]]&amp;Tabela1[[#This Row],[PEDIDO]]</f>
        <v/>
      </c>
      <c r="AL828"/>
      <c r="AM828"/>
      <c r="AN828"/>
      <c r="AO828" t="str">
        <f t="shared" si="121"/>
        <v>/</v>
      </c>
      <c r="AP828" t="str">
        <f>Tabela1[[#This Row],[TAG]]&amp;Tabela1[[#This Row],[PEDIDO]]&amp;Tabela1[[#This Row],[PRODUTO]]</f>
        <v/>
      </c>
      <c r="AQ828" s="23" t="str">
        <f>Tabela1[[#This Row],[PRODUTO]]&amp;Tabela1[[#This Row],[TAG]]</f>
        <v/>
      </c>
      <c r="AR828" s="183">
        <f>Tabela1[[#This Row],[PESO TOTAL]]*Tabela1[[#This Row],[MATÉRIA PRIMA]]</f>
        <v>0</v>
      </c>
      <c r="AS828" s="28">
        <f>Tabela1[[#This Row],[PESO TOTAL]]*Tabela1[[#This Row],[PREPARAÇÃO ]]</f>
        <v>0</v>
      </c>
      <c r="AT828" s="28">
        <f>Tabela1[[#This Row],[PESO TOTAL]]*Tabela1[[#This Row],[CALDEIRARIA]]</f>
        <v>0</v>
      </c>
      <c r="AU828" s="28">
        <f>Tabela1[[#This Row],[PESO TOTAL]]*Tabela1[[#This Row],[SOLDA]]</f>
        <v>0</v>
      </c>
      <c r="AV828" s="28">
        <f>Tabela1[[#This Row],[PESO TOTAL]]*Tabela1[[#This Row],[ACABAMENTO]]</f>
        <v>0</v>
      </c>
      <c r="AW828" s="28">
        <f>Tabela1[[#This Row],[PESO TOTAL]]*Tabela1[[#This Row],[PRONTO ACABADO]]</f>
        <v>0</v>
      </c>
      <c r="AX828" s="28">
        <f>Tabela1[[#This Row],[PESO TOTAL]]*Tabela1[[#This Row],[EXPEDIÇÃO ]]</f>
        <v>0</v>
      </c>
      <c r="AY828" s="28" t="str">
        <f>Tabela1[[#This Row],[PEDIDO]]&amp;Tabela1[[#This Row],[PRODUTO]]</f>
        <v/>
      </c>
      <c r="AZ828" s="44">
        <f>IF(AF828="",0,IF(ISTEXT(AF828),H828*VALUE(SUBSTITUTE(AF828,"%",""))/100,H828*AF828))-Tabela1[[#This Row],[PRONTO ACABADO2]]</f>
        <v>0</v>
      </c>
      <c r="BA828" s="44">
        <f>IF(AG828="",0,IF(ISTEXT(AG828),H828*VALUE(SUBSTITUTE(AG828,"%",""))/100,H828*AG828))-Tabela1[[#This Row],[PESO EXPEDIDO2]]</f>
        <v>0</v>
      </c>
      <c r="BB828" s="44">
        <f t="shared" si="122"/>
        <v>0</v>
      </c>
      <c r="BC828" s="44">
        <f t="shared" si="123"/>
        <v>0</v>
      </c>
      <c r="BD828" s="44"/>
    </row>
    <row r="829" spans="1:56" ht="15.75" hidden="1" customHeight="1" x14ac:dyDescent="0.25">
      <c r="A829" s="6"/>
      <c r="B829" s="22"/>
      <c r="C829" s="7"/>
      <c r="D829" s="46"/>
      <c r="E829" s="7"/>
      <c r="F829" s="7"/>
      <c r="G829" s="44"/>
      <c r="H829" s="41">
        <f>Tabela1[[#This Row],[PESO UNI]]*Tabela1[[#This Row],[QTE]]</f>
        <v>0</v>
      </c>
      <c r="I829" s="7"/>
      <c r="J829" s="8"/>
      <c r="K829" s="8"/>
      <c r="L829" s="9"/>
      <c r="M829" s="10"/>
      <c r="N829" s="8"/>
      <c r="O829" s="12"/>
      <c r="P829" s="13"/>
      <c r="Q829" s="14">
        <f>Tabela1[[#This Row],[QTDE/ Fabricação]]-Tabela1[[#This Row],[QTE]]</f>
        <v>0</v>
      </c>
      <c r="R829" s="19">
        <f t="shared" ref="R829:R892" si="126">IFERROR(H829*((AA829*0.25)+(AC829*0.25)+(AD829*0.225)+(AE829*0.225)+(AF829*0.05)),"")</f>
        <v>0</v>
      </c>
      <c r="S829" s="19">
        <f t="shared" si="125"/>
        <v>0</v>
      </c>
      <c r="T829" s="20">
        <f t="shared" ref="T829:T892" si="127">IFERROR(S829-H829,"")</f>
        <v>0</v>
      </c>
      <c r="U829" s="17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IFERROR(COUNTIF(#REF!,Tabela1[[#This Row],[Colunas5]]),"")</f>
        <v/>
      </c>
      <c r="X829" s="14">
        <f>Tabela1[[#This Row],[QIANTIDADE EXPEDIDA]]*Tabela1[[#This Row],[PESO UNI]]</f>
        <v>0</v>
      </c>
      <c r="Y829" s="14">
        <f t="shared" ref="Y829:Y892" si="128">U829-C829</f>
        <v>0</v>
      </c>
      <c r="Z829" s="21">
        <f>Tabela1[[#This Row],[PESO TOTAL]]-Tabela1[[#This Row],[Peso Expedido]]</f>
        <v>0</v>
      </c>
      <c r="AA829" s="18"/>
      <c r="AB829" s="40"/>
      <c r="AC829" s="40"/>
      <c r="AD829" s="40"/>
      <c r="AE829" s="40"/>
      <c r="AF829" s="40"/>
      <c r="AG829" s="40"/>
      <c r="AH829" s="40"/>
      <c r="AI829" s="40" t="str">
        <f t="shared" si="124"/>
        <v>ok</v>
      </c>
      <c r="AJ829"/>
      <c r="AK829" t="str">
        <f>Tabela1[[#This Row],[Coluna1]]&amp;Tabela1[[#This Row],[PEDIDO]]</f>
        <v/>
      </c>
      <c r="AL829"/>
      <c r="AM829"/>
      <c r="AN829"/>
      <c r="AO829" t="str">
        <f t="shared" ref="AO829:AO892" si="129">A829&amp;"/"&amp;J829</f>
        <v>/</v>
      </c>
      <c r="AP829" t="str">
        <f>Tabela1[[#This Row],[TAG]]&amp;Tabela1[[#This Row],[PEDIDO]]&amp;Tabela1[[#This Row],[PRODUTO]]</f>
        <v/>
      </c>
      <c r="AQ829" s="23" t="str">
        <f>Tabela1[[#This Row],[PRODUTO]]&amp;Tabela1[[#This Row],[TAG]]</f>
        <v/>
      </c>
      <c r="AR829" s="183">
        <f>Tabela1[[#This Row],[PESO TOTAL]]*Tabela1[[#This Row],[MATÉRIA PRIMA]]</f>
        <v>0</v>
      </c>
      <c r="AS829" s="28">
        <f>Tabela1[[#This Row],[PESO TOTAL]]*Tabela1[[#This Row],[PREPARAÇÃO ]]</f>
        <v>0</v>
      </c>
      <c r="AT829" s="28">
        <f>Tabela1[[#This Row],[PESO TOTAL]]*Tabela1[[#This Row],[CALDEIRARIA]]</f>
        <v>0</v>
      </c>
      <c r="AU829" s="28">
        <f>Tabela1[[#This Row],[PESO TOTAL]]*Tabela1[[#This Row],[SOLDA]]</f>
        <v>0</v>
      </c>
      <c r="AV829" s="28">
        <f>Tabela1[[#This Row],[PESO TOTAL]]*Tabela1[[#This Row],[ACABAMENTO]]</f>
        <v>0</v>
      </c>
      <c r="AW829" s="28">
        <f>Tabela1[[#This Row],[PESO TOTAL]]*Tabela1[[#This Row],[PRONTO ACABADO]]</f>
        <v>0</v>
      </c>
      <c r="AX829" s="28">
        <f>Tabela1[[#This Row],[PESO TOTAL]]*Tabela1[[#This Row],[EXPEDIÇÃO ]]</f>
        <v>0</v>
      </c>
      <c r="AY829" s="28" t="str">
        <f>Tabela1[[#This Row],[PEDIDO]]&amp;Tabela1[[#This Row],[PRODUTO]]</f>
        <v/>
      </c>
      <c r="AZ829" s="44">
        <f>IF(AF829="",0,IF(ISTEXT(AF829),H829*VALUE(SUBSTITUTE(AF829,"%",""))/100,H829*AF829))-Tabela1[[#This Row],[PRONTO ACABADO2]]</f>
        <v>0</v>
      </c>
      <c r="BA829" s="44">
        <f>IF(AG829="",0,IF(ISTEXT(AG829),H829*VALUE(SUBSTITUTE(AG829,"%",""))/100,H829*AG829))-Tabela1[[#This Row],[PESO EXPEDIDO2]]</f>
        <v>0</v>
      </c>
      <c r="BB829" s="44">
        <f t="shared" ref="BB829:BB892" si="130">IF(AH829="",0,IF(ISTEXT(AH829),H829*VALUE(SUBSTITUTE(AH829,"%",""))/100,H829*AH829))</f>
        <v>0</v>
      </c>
      <c r="BC829" s="44">
        <f t="shared" ref="BC829:BC892" si="131">IF(AG829="",0,IF(ISTEXT(AG829),H829*VALUE(SUBSTITUTE(AG829,"%",""))/100,H829*AG829))</f>
        <v>0</v>
      </c>
      <c r="BD829" s="44"/>
    </row>
    <row r="830" spans="1:56" ht="15.75" hidden="1" customHeight="1" x14ac:dyDescent="0.25">
      <c r="A830" s="6"/>
      <c r="B830" s="22"/>
      <c r="C830" s="7"/>
      <c r="D830" s="46"/>
      <c r="E830" s="7"/>
      <c r="F830" s="7"/>
      <c r="G830" s="44"/>
      <c r="H830" s="41">
        <f>Tabela1[[#This Row],[PESO UNI]]*Tabela1[[#This Row],[QTE]]</f>
        <v>0</v>
      </c>
      <c r="I830" s="7"/>
      <c r="J830" s="8"/>
      <c r="K830" s="8"/>
      <c r="L830" s="9"/>
      <c r="M830" s="10"/>
      <c r="N830" s="8"/>
      <c r="O830" s="12"/>
      <c r="P830" s="13"/>
      <c r="Q830" s="14">
        <f>Tabela1[[#This Row],[QTDE/ Fabricação]]-Tabela1[[#This Row],[QTE]]</f>
        <v>0</v>
      </c>
      <c r="R830" s="19">
        <f t="shared" si="126"/>
        <v>0</v>
      </c>
      <c r="S830" s="19">
        <f t="shared" si="125"/>
        <v>0</v>
      </c>
      <c r="T830" s="20">
        <f t="shared" si="127"/>
        <v>0</v>
      </c>
      <c r="U830" s="17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IFERROR(COUNTIF(#REF!,Tabela1[[#This Row],[Colunas5]]),"")</f>
        <v/>
      </c>
      <c r="X830" s="14">
        <f>Tabela1[[#This Row],[QIANTIDADE EXPEDIDA]]*Tabela1[[#This Row],[PESO UNI]]</f>
        <v>0</v>
      </c>
      <c r="Y830" s="14">
        <f t="shared" si="128"/>
        <v>0</v>
      </c>
      <c r="Z830" s="21">
        <f>Tabela1[[#This Row],[PESO TOTAL]]-Tabela1[[#This Row],[Peso Expedido]]</f>
        <v>0</v>
      </c>
      <c r="AA830" s="18"/>
      <c r="AB830" s="40"/>
      <c r="AC830" s="40"/>
      <c r="AD830" s="40"/>
      <c r="AE830" s="40"/>
      <c r="AF830" s="40"/>
      <c r="AG830" s="40"/>
      <c r="AH830" s="40"/>
      <c r="AI830" s="40" t="str">
        <f t="shared" si="124"/>
        <v>ok</v>
      </c>
      <c r="AJ830"/>
      <c r="AK830" t="str">
        <f>Tabela1[[#This Row],[Coluna1]]&amp;Tabela1[[#This Row],[PEDIDO]]</f>
        <v/>
      </c>
      <c r="AL830"/>
      <c r="AM830"/>
      <c r="AN830"/>
      <c r="AO830" t="str">
        <f t="shared" si="129"/>
        <v>/</v>
      </c>
      <c r="AP830" t="str">
        <f>Tabela1[[#This Row],[TAG]]&amp;Tabela1[[#This Row],[PEDIDO]]&amp;Tabela1[[#This Row],[PRODUTO]]</f>
        <v/>
      </c>
      <c r="AQ830" s="23" t="str">
        <f>Tabela1[[#This Row],[PRODUTO]]&amp;Tabela1[[#This Row],[TAG]]</f>
        <v/>
      </c>
      <c r="AR830" s="183">
        <f>Tabela1[[#This Row],[PESO TOTAL]]*Tabela1[[#This Row],[MATÉRIA PRIMA]]</f>
        <v>0</v>
      </c>
      <c r="AS830" s="28">
        <f>Tabela1[[#This Row],[PESO TOTAL]]*Tabela1[[#This Row],[PREPARAÇÃO ]]</f>
        <v>0</v>
      </c>
      <c r="AT830" s="28">
        <f>Tabela1[[#This Row],[PESO TOTAL]]*Tabela1[[#This Row],[CALDEIRARIA]]</f>
        <v>0</v>
      </c>
      <c r="AU830" s="28">
        <f>Tabela1[[#This Row],[PESO TOTAL]]*Tabela1[[#This Row],[SOLDA]]</f>
        <v>0</v>
      </c>
      <c r="AV830" s="28">
        <f>Tabela1[[#This Row],[PESO TOTAL]]*Tabela1[[#This Row],[ACABAMENTO]]</f>
        <v>0</v>
      </c>
      <c r="AW830" s="28">
        <f>Tabela1[[#This Row],[PESO TOTAL]]*Tabela1[[#This Row],[PRONTO ACABADO]]</f>
        <v>0</v>
      </c>
      <c r="AX830" s="28">
        <f>Tabela1[[#This Row],[PESO TOTAL]]*Tabela1[[#This Row],[EXPEDIÇÃO ]]</f>
        <v>0</v>
      </c>
      <c r="AY830" s="28" t="str">
        <f>Tabela1[[#This Row],[PEDIDO]]&amp;Tabela1[[#This Row],[PRODUTO]]</f>
        <v/>
      </c>
      <c r="AZ830" s="44">
        <f>IF(AF830="",0,IF(ISTEXT(AF830),H830*VALUE(SUBSTITUTE(AF830,"%",""))/100,H830*AF830))-Tabela1[[#This Row],[PRONTO ACABADO2]]</f>
        <v>0</v>
      </c>
      <c r="BA830" s="44">
        <f>IF(AG830="",0,IF(ISTEXT(AG830),H830*VALUE(SUBSTITUTE(AG830,"%",""))/100,H830*AG830))-Tabela1[[#This Row],[PESO EXPEDIDO2]]</f>
        <v>0</v>
      </c>
      <c r="BB830" s="44">
        <f t="shared" si="130"/>
        <v>0</v>
      </c>
      <c r="BC830" s="44">
        <f t="shared" si="131"/>
        <v>0</v>
      </c>
      <c r="BD830" s="44"/>
    </row>
    <row r="831" spans="1:56" ht="15.75" hidden="1" customHeight="1" x14ac:dyDescent="0.25">
      <c r="A831" s="6"/>
      <c r="B831" s="22"/>
      <c r="C831" s="7"/>
      <c r="D831" s="46"/>
      <c r="E831" s="7"/>
      <c r="F831" s="7"/>
      <c r="G831" s="44"/>
      <c r="H831" s="41">
        <f>Tabela1[[#This Row],[PESO UNI]]*Tabela1[[#This Row],[QTE]]</f>
        <v>0</v>
      </c>
      <c r="I831" s="7"/>
      <c r="J831" s="8"/>
      <c r="K831" s="8"/>
      <c r="L831" s="9"/>
      <c r="M831" s="10"/>
      <c r="N831" s="8"/>
      <c r="O831" s="12"/>
      <c r="P831" s="13"/>
      <c r="Q831" s="14">
        <f>Tabela1[[#This Row],[QTDE/ Fabricação]]-Tabela1[[#This Row],[QTE]]</f>
        <v>0</v>
      </c>
      <c r="R831" s="19">
        <f t="shared" si="126"/>
        <v>0</v>
      </c>
      <c r="S831" s="19">
        <f t="shared" si="125"/>
        <v>0</v>
      </c>
      <c r="T831" s="20">
        <f t="shared" si="127"/>
        <v>0</v>
      </c>
      <c r="U831" s="17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IFERROR(COUNTIF(#REF!,Tabela1[[#This Row],[Colunas5]]),"")</f>
        <v/>
      </c>
      <c r="X831" s="14">
        <f>Tabela1[[#This Row],[QIANTIDADE EXPEDIDA]]*Tabela1[[#This Row],[PESO UNI]]</f>
        <v>0</v>
      </c>
      <c r="Y831" s="14">
        <f t="shared" si="128"/>
        <v>0</v>
      </c>
      <c r="Z831" s="21">
        <f>Tabela1[[#This Row],[PESO TOTAL]]-Tabela1[[#This Row],[Peso Expedido]]</f>
        <v>0</v>
      </c>
      <c r="AA831" s="18"/>
      <c r="AB831" s="40"/>
      <c r="AC831" s="40"/>
      <c r="AD831" s="40"/>
      <c r="AE831" s="40"/>
      <c r="AF831" s="40"/>
      <c r="AG831" s="40"/>
      <c r="AH831" s="40"/>
      <c r="AI831" s="40" t="str">
        <f t="shared" si="124"/>
        <v>ok</v>
      </c>
      <c r="AJ831"/>
      <c r="AK831" t="str">
        <f>Tabela1[[#This Row],[Coluna1]]&amp;Tabela1[[#This Row],[PEDIDO]]</f>
        <v/>
      </c>
      <c r="AL831"/>
      <c r="AM831"/>
      <c r="AN831"/>
      <c r="AO831" t="str">
        <f t="shared" si="129"/>
        <v>/</v>
      </c>
      <c r="AP831" t="str">
        <f>Tabela1[[#This Row],[TAG]]&amp;Tabela1[[#This Row],[PEDIDO]]&amp;Tabela1[[#This Row],[PRODUTO]]</f>
        <v/>
      </c>
      <c r="AQ831" s="23" t="str">
        <f>Tabela1[[#This Row],[PRODUTO]]&amp;Tabela1[[#This Row],[TAG]]</f>
        <v/>
      </c>
      <c r="AR831" s="183">
        <f>Tabela1[[#This Row],[PESO TOTAL]]*Tabela1[[#This Row],[MATÉRIA PRIMA]]</f>
        <v>0</v>
      </c>
      <c r="AS831" s="28">
        <f>Tabela1[[#This Row],[PESO TOTAL]]*Tabela1[[#This Row],[PREPARAÇÃO ]]</f>
        <v>0</v>
      </c>
      <c r="AT831" s="28">
        <f>Tabela1[[#This Row],[PESO TOTAL]]*Tabela1[[#This Row],[CALDEIRARIA]]</f>
        <v>0</v>
      </c>
      <c r="AU831" s="28">
        <f>Tabela1[[#This Row],[PESO TOTAL]]*Tabela1[[#This Row],[SOLDA]]</f>
        <v>0</v>
      </c>
      <c r="AV831" s="28">
        <f>Tabela1[[#This Row],[PESO TOTAL]]*Tabela1[[#This Row],[ACABAMENTO]]</f>
        <v>0</v>
      </c>
      <c r="AW831" s="28">
        <f>Tabela1[[#This Row],[PESO TOTAL]]*Tabela1[[#This Row],[PRONTO ACABADO]]</f>
        <v>0</v>
      </c>
      <c r="AX831" s="28">
        <f>Tabela1[[#This Row],[PESO TOTAL]]*Tabela1[[#This Row],[EXPEDIÇÃO ]]</f>
        <v>0</v>
      </c>
      <c r="AY831" s="28" t="str">
        <f>Tabela1[[#This Row],[PEDIDO]]&amp;Tabela1[[#This Row],[PRODUTO]]</f>
        <v/>
      </c>
      <c r="AZ831" s="44">
        <f>IF(AF831="",0,IF(ISTEXT(AF831),H831*VALUE(SUBSTITUTE(AF831,"%",""))/100,H831*AF831))-Tabela1[[#This Row],[PRONTO ACABADO2]]</f>
        <v>0</v>
      </c>
      <c r="BA831" s="44">
        <f>IF(AG831="",0,IF(ISTEXT(AG831),H831*VALUE(SUBSTITUTE(AG831,"%",""))/100,H831*AG831))-Tabela1[[#This Row],[PESO EXPEDIDO2]]</f>
        <v>0</v>
      </c>
      <c r="BB831" s="44">
        <f t="shared" si="130"/>
        <v>0</v>
      </c>
      <c r="BC831" s="44">
        <f t="shared" si="131"/>
        <v>0</v>
      </c>
      <c r="BD831" s="44"/>
    </row>
    <row r="832" spans="1:56" ht="15.75" hidden="1" customHeight="1" x14ac:dyDescent="0.25">
      <c r="A832" s="6"/>
      <c r="B832" s="22"/>
      <c r="C832" s="7"/>
      <c r="D832" s="46"/>
      <c r="E832" s="7"/>
      <c r="F832" s="7"/>
      <c r="G832" s="44"/>
      <c r="H832" s="41">
        <f>Tabela1[[#This Row],[PESO UNI]]*Tabela1[[#This Row],[QTE]]</f>
        <v>0</v>
      </c>
      <c r="I832" s="7"/>
      <c r="J832" s="8"/>
      <c r="K832" s="8"/>
      <c r="L832" s="9"/>
      <c r="M832" s="10"/>
      <c r="N832" s="8"/>
      <c r="O832" s="12"/>
      <c r="P832" s="13"/>
      <c r="Q832" s="14">
        <f>Tabela1[[#This Row],[QTDE/ Fabricação]]-Tabela1[[#This Row],[QTE]]</f>
        <v>0</v>
      </c>
      <c r="R832" s="19">
        <f t="shared" si="126"/>
        <v>0</v>
      </c>
      <c r="S832" s="19">
        <f t="shared" si="125"/>
        <v>0</v>
      </c>
      <c r="T832" s="20">
        <f t="shared" si="127"/>
        <v>0</v>
      </c>
      <c r="U832" s="17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IFERROR(COUNTIF(#REF!,Tabela1[[#This Row],[Colunas5]]),"")</f>
        <v/>
      </c>
      <c r="X832" s="14">
        <f>Tabela1[[#This Row],[QIANTIDADE EXPEDIDA]]*Tabela1[[#This Row],[PESO UNI]]</f>
        <v>0</v>
      </c>
      <c r="Y832" s="14">
        <f t="shared" si="128"/>
        <v>0</v>
      </c>
      <c r="Z832" s="21">
        <f>Tabela1[[#This Row],[PESO TOTAL]]-Tabela1[[#This Row],[Peso Expedido]]</f>
        <v>0</v>
      </c>
      <c r="AA832" s="18"/>
      <c r="AB832" s="40"/>
      <c r="AC832" s="40"/>
      <c r="AD832" s="40"/>
      <c r="AE832" s="40"/>
      <c r="AF832" s="40"/>
      <c r="AG832" s="40"/>
      <c r="AH832" s="40"/>
      <c r="AI832" s="40" t="str">
        <f t="shared" si="124"/>
        <v>ok</v>
      </c>
      <c r="AJ832"/>
      <c r="AK832" t="str">
        <f>Tabela1[[#This Row],[Coluna1]]&amp;Tabela1[[#This Row],[PEDIDO]]</f>
        <v/>
      </c>
      <c r="AL832"/>
      <c r="AM832"/>
      <c r="AN832"/>
      <c r="AO832" t="str">
        <f t="shared" si="129"/>
        <v>/</v>
      </c>
      <c r="AP832" t="str">
        <f>Tabela1[[#This Row],[TAG]]&amp;Tabela1[[#This Row],[PEDIDO]]&amp;Tabela1[[#This Row],[PRODUTO]]</f>
        <v/>
      </c>
      <c r="AQ832" s="23" t="str">
        <f>Tabela1[[#This Row],[PRODUTO]]&amp;Tabela1[[#This Row],[TAG]]</f>
        <v/>
      </c>
      <c r="AR832" s="183">
        <f>Tabela1[[#This Row],[PESO TOTAL]]*Tabela1[[#This Row],[MATÉRIA PRIMA]]</f>
        <v>0</v>
      </c>
      <c r="AS832" s="28">
        <f>Tabela1[[#This Row],[PESO TOTAL]]*Tabela1[[#This Row],[PREPARAÇÃO ]]</f>
        <v>0</v>
      </c>
      <c r="AT832" s="28">
        <f>Tabela1[[#This Row],[PESO TOTAL]]*Tabela1[[#This Row],[CALDEIRARIA]]</f>
        <v>0</v>
      </c>
      <c r="AU832" s="28">
        <f>Tabela1[[#This Row],[PESO TOTAL]]*Tabela1[[#This Row],[SOLDA]]</f>
        <v>0</v>
      </c>
      <c r="AV832" s="28">
        <f>Tabela1[[#This Row],[PESO TOTAL]]*Tabela1[[#This Row],[ACABAMENTO]]</f>
        <v>0</v>
      </c>
      <c r="AW832" s="28">
        <f>Tabela1[[#This Row],[PESO TOTAL]]*Tabela1[[#This Row],[PRONTO ACABADO]]</f>
        <v>0</v>
      </c>
      <c r="AX832" s="28">
        <f>Tabela1[[#This Row],[PESO TOTAL]]*Tabela1[[#This Row],[EXPEDIÇÃO ]]</f>
        <v>0</v>
      </c>
      <c r="AY832" s="28" t="str">
        <f>Tabela1[[#This Row],[PEDIDO]]&amp;Tabela1[[#This Row],[PRODUTO]]</f>
        <v/>
      </c>
      <c r="AZ832" s="44">
        <f>IF(AF832="",0,IF(ISTEXT(AF832),H832*VALUE(SUBSTITUTE(AF832,"%",""))/100,H832*AF832))-Tabela1[[#This Row],[PRONTO ACABADO2]]</f>
        <v>0</v>
      </c>
      <c r="BA832" s="44">
        <f>IF(AG832="",0,IF(ISTEXT(AG832),H832*VALUE(SUBSTITUTE(AG832,"%",""))/100,H832*AG832))-Tabela1[[#This Row],[PESO EXPEDIDO2]]</f>
        <v>0</v>
      </c>
      <c r="BB832" s="44">
        <f t="shared" si="130"/>
        <v>0</v>
      </c>
      <c r="BC832" s="44">
        <f t="shared" si="131"/>
        <v>0</v>
      </c>
      <c r="BD832" s="44"/>
    </row>
    <row r="833" spans="1:56" ht="15.75" hidden="1" customHeight="1" x14ac:dyDescent="0.25">
      <c r="A833" s="6"/>
      <c r="B833" s="22"/>
      <c r="C833" s="7"/>
      <c r="D833" s="46"/>
      <c r="E833" s="7"/>
      <c r="F833" s="7"/>
      <c r="G833" s="44"/>
      <c r="H833" s="41">
        <f>Tabela1[[#This Row],[PESO UNI]]*Tabela1[[#This Row],[QTE]]</f>
        <v>0</v>
      </c>
      <c r="I833" s="7"/>
      <c r="J833" s="8"/>
      <c r="K833" s="8"/>
      <c r="L833" s="9"/>
      <c r="M833" s="10"/>
      <c r="N833" s="8"/>
      <c r="O833" s="12"/>
      <c r="P833" s="13"/>
      <c r="Q833" s="14">
        <f>Tabela1[[#This Row],[QTDE/ Fabricação]]-Tabela1[[#This Row],[QTE]]</f>
        <v>0</v>
      </c>
      <c r="R833" s="19">
        <f t="shared" si="126"/>
        <v>0</v>
      </c>
      <c r="S833" s="19">
        <f t="shared" si="125"/>
        <v>0</v>
      </c>
      <c r="T833" s="20">
        <f t="shared" si="127"/>
        <v>0</v>
      </c>
      <c r="U833" s="17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IFERROR(COUNTIF(#REF!,Tabela1[[#This Row],[Colunas5]]),"")</f>
        <v/>
      </c>
      <c r="X833" s="14">
        <f>Tabela1[[#This Row],[QIANTIDADE EXPEDIDA]]*Tabela1[[#This Row],[PESO UNI]]</f>
        <v>0</v>
      </c>
      <c r="Y833" s="14">
        <f t="shared" si="128"/>
        <v>0</v>
      </c>
      <c r="Z833" s="21">
        <f>Tabela1[[#This Row],[PESO TOTAL]]-Tabela1[[#This Row],[Peso Expedido]]</f>
        <v>0</v>
      </c>
      <c r="AA833" s="18"/>
      <c r="AB833" s="40"/>
      <c r="AC833" s="40"/>
      <c r="AD833" s="40"/>
      <c r="AE833" s="40"/>
      <c r="AF833" s="40"/>
      <c r="AG833" s="40"/>
      <c r="AH833" s="40"/>
      <c r="AI833" s="40" t="str">
        <f t="shared" si="124"/>
        <v>ok</v>
      </c>
      <c r="AJ833"/>
      <c r="AK833" t="str">
        <f>Tabela1[[#This Row],[Coluna1]]&amp;Tabela1[[#This Row],[PEDIDO]]</f>
        <v/>
      </c>
      <c r="AL833"/>
      <c r="AM833"/>
      <c r="AN833"/>
      <c r="AO833" t="str">
        <f t="shared" si="129"/>
        <v>/</v>
      </c>
      <c r="AP833" t="str">
        <f>Tabela1[[#This Row],[TAG]]&amp;Tabela1[[#This Row],[PEDIDO]]&amp;Tabela1[[#This Row],[PRODUTO]]</f>
        <v/>
      </c>
      <c r="AQ833" s="23" t="str">
        <f>Tabela1[[#This Row],[PRODUTO]]&amp;Tabela1[[#This Row],[TAG]]</f>
        <v/>
      </c>
      <c r="AR833" s="183">
        <f>Tabela1[[#This Row],[PESO TOTAL]]*Tabela1[[#This Row],[MATÉRIA PRIMA]]</f>
        <v>0</v>
      </c>
      <c r="AS833" s="28">
        <f>Tabela1[[#This Row],[PESO TOTAL]]*Tabela1[[#This Row],[PREPARAÇÃO ]]</f>
        <v>0</v>
      </c>
      <c r="AT833" s="28">
        <f>Tabela1[[#This Row],[PESO TOTAL]]*Tabela1[[#This Row],[CALDEIRARIA]]</f>
        <v>0</v>
      </c>
      <c r="AU833" s="28">
        <f>Tabela1[[#This Row],[PESO TOTAL]]*Tabela1[[#This Row],[SOLDA]]</f>
        <v>0</v>
      </c>
      <c r="AV833" s="28">
        <f>Tabela1[[#This Row],[PESO TOTAL]]*Tabela1[[#This Row],[ACABAMENTO]]</f>
        <v>0</v>
      </c>
      <c r="AW833" s="28">
        <f>Tabela1[[#This Row],[PESO TOTAL]]*Tabela1[[#This Row],[PRONTO ACABADO]]</f>
        <v>0</v>
      </c>
      <c r="AX833" s="28">
        <f>Tabela1[[#This Row],[PESO TOTAL]]*Tabela1[[#This Row],[EXPEDIÇÃO ]]</f>
        <v>0</v>
      </c>
      <c r="AY833" s="28" t="str">
        <f>Tabela1[[#This Row],[PEDIDO]]&amp;Tabela1[[#This Row],[PRODUTO]]</f>
        <v/>
      </c>
      <c r="AZ833" s="44">
        <f>IF(AF833="",0,IF(ISTEXT(AF833),H833*VALUE(SUBSTITUTE(AF833,"%",""))/100,H833*AF833))-Tabela1[[#This Row],[PRONTO ACABADO2]]</f>
        <v>0</v>
      </c>
      <c r="BA833" s="44">
        <f>IF(AG833="",0,IF(ISTEXT(AG833),H833*VALUE(SUBSTITUTE(AG833,"%",""))/100,H833*AG833))-Tabela1[[#This Row],[PESO EXPEDIDO2]]</f>
        <v>0</v>
      </c>
      <c r="BB833" s="44">
        <f t="shared" si="130"/>
        <v>0</v>
      </c>
      <c r="BC833" s="44">
        <f t="shared" si="131"/>
        <v>0</v>
      </c>
      <c r="BD833" s="44"/>
    </row>
    <row r="834" spans="1:56" ht="15.75" hidden="1" customHeight="1" x14ac:dyDescent="0.25">
      <c r="A834" s="6"/>
      <c r="B834" s="22"/>
      <c r="C834" s="7"/>
      <c r="D834" s="46"/>
      <c r="E834" s="7"/>
      <c r="F834" s="7"/>
      <c r="G834" s="44"/>
      <c r="H834" s="41">
        <f>Tabela1[[#This Row],[PESO UNI]]*Tabela1[[#This Row],[QTE]]</f>
        <v>0</v>
      </c>
      <c r="I834" s="7"/>
      <c r="J834" s="8"/>
      <c r="K834" s="8"/>
      <c r="L834" s="9"/>
      <c r="M834" s="10"/>
      <c r="N834" s="8"/>
      <c r="O834" s="12"/>
      <c r="P834" s="13"/>
      <c r="Q834" s="14">
        <f>Tabela1[[#This Row],[QTDE/ Fabricação]]-Tabela1[[#This Row],[QTE]]</f>
        <v>0</v>
      </c>
      <c r="R834" s="19">
        <f t="shared" si="126"/>
        <v>0</v>
      </c>
      <c r="S834" s="19">
        <f t="shared" si="125"/>
        <v>0</v>
      </c>
      <c r="T834" s="20">
        <f t="shared" si="127"/>
        <v>0</v>
      </c>
      <c r="U834" s="17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IFERROR(COUNTIF(#REF!,Tabela1[[#This Row],[Colunas5]]),"")</f>
        <v/>
      </c>
      <c r="X834" s="14">
        <f>Tabela1[[#This Row],[QIANTIDADE EXPEDIDA]]*Tabela1[[#This Row],[PESO UNI]]</f>
        <v>0</v>
      </c>
      <c r="Y834" s="14">
        <f t="shared" si="128"/>
        <v>0</v>
      </c>
      <c r="Z834" s="21">
        <f>Tabela1[[#This Row],[PESO TOTAL]]-Tabela1[[#This Row],[Peso Expedido]]</f>
        <v>0</v>
      </c>
      <c r="AA834" s="18"/>
      <c r="AB834" s="40"/>
      <c r="AC834" s="40"/>
      <c r="AD834" s="40"/>
      <c r="AE834" s="40"/>
      <c r="AF834" s="40"/>
      <c r="AG834" s="40"/>
      <c r="AH834" s="40"/>
      <c r="AI834" s="40" t="str">
        <f t="shared" si="124"/>
        <v>ok</v>
      </c>
      <c r="AJ834"/>
      <c r="AK834" t="str">
        <f>Tabela1[[#This Row],[Coluna1]]&amp;Tabela1[[#This Row],[PEDIDO]]</f>
        <v/>
      </c>
      <c r="AL834"/>
      <c r="AM834"/>
      <c r="AN834"/>
      <c r="AO834" t="str">
        <f t="shared" si="129"/>
        <v>/</v>
      </c>
      <c r="AP834" t="str">
        <f>Tabela1[[#This Row],[TAG]]&amp;Tabela1[[#This Row],[PEDIDO]]&amp;Tabela1[[#This Row],[PRODUTO]]</f>
        <v/>
      </c>
      <c r="AQ834" s="23" t="str">
        <f>Tabela1[[#This Row],[PRODUTO]]&amp;Tabela1[[#This Row],[TAG]]</f>
        <v/>
      </c>
      <c r="AR834" s="183">
        <f>Tabela1[[#This Row],[PESO TOTAL]]*Tabela1[[#This Row],[MATÉRIA PRIMA]]</f>
        <v>0</v>
      </c>
      <c r="AS834" s="28">
        <f>Tabela1[[#This Row],[PESO TOTAL]]*Tabela1[[#This Row],[PREPARAÇÃO ]]</f>
        <v>0</v>
      </c>
      <c r="AT834" s="28">
        <f>Tabela1[[#This Row],[PESO TOTAL]]*Tabela1[[#This Row],[CALDEIRARIA]]</f>
        <v>0</v>
      </c>
      <c r="AU834" s="28">
        <f>Tabela1[[#This Row],[PESO TOTAL]]*Tabela1[[#This Row],[SOLDA]]</f>
        <v>0</v>
      </c>
      <c r="AV834" s="28">
        <f>Tabela1[[#This Row],[PESO TOTAL]]*Tabela1[[#This Row],[ACABAMENTO]]</f>
        <v>0</v>
      </c>
      <c r="AW834" s="28">
        <f>Tabela1[[#This Row],[PESO TOTAL]]*Tabela1[[#This Row],[PRONTO ACABADO]]</f>
        <v>0</v>
      </c>
      <c r="AX834" s="28">
        <f>Tabela1[[#This Row],[PESO TOTAL]]*Tabela1[[#This Row],[EXPEDIÇÃO ]]</f>
        <v>0</v>
      </c>
      <c r="AY834" s="28" t="str">
        <f>Tabela1[[#This Row],[PEDIDO]]&amp;Tabela1[[#This Row],[PRODUTO]]</f>
        <v/>
      </c>
      <c r="AZ834" s="44">
        <f>IF(AF834="",0,IF(ISTEXT(AF834),H834*VALUE(SUBSTITUTE(AF834,"%",""))/100,H834*AF834))-Tabela1[[#This Row],[PRONTO ACABADO2]]</f>
        <v>0</v>
      </c>
      <c r="BA834" s="44">
        <f>IF(AG834="",0,IF(ISTEXT(AG834),H834*VALUE(SUBSTITUTE(AG834,"%",""))/100,H834*AG834))-Tabela1[[#This Row],[PESO EXPEDIDO2]]</f>
        <v>0</v>
      </c>
      <c r="BB834" s="44">
        <f t="shared" si="130"/>
        <v>0</v>
      </c>
      <c r="BC834" s="44">
        <f t="shared" si="131"/>
        <v>0</v>
      </c>
      <c r="BD834" s="44"/>
    </row>
    <row r="835" spans="1:56" ht="15.75" hidden="1" customHeight="1" x14ac:dyDescent="0.25">
      <c r="A835" s="6"/>
      <c r="B835" s="22"/>
      <c r="C835" s="7"/>
      <c r="D835" s="46"/>
      <c r="E835" s="7"/>
      <c r="F835" s="7"/>
      <c r="G835" s="44"/>
      <c r="H835" s="41">
        <f>Tabela1[[#This Row],[PESO UNI]]*Tabela1[[#This Row],[QTE]]</f>
        <v>0</v>
      </c>
      <c r="I835" s="7"/>
      <c r="J835" s="8"/>
      <c r="K835" s="8"/>
      <c r="L835" s="9"/>
      <c r="M835" s="10"/>
      <c r="N835" s="8"/>
      <c r="O835" s="12"/>
      <c r="P835" s="13"/>
      <c r="Q835" s="14">
        <f>Tabela1[[#This Row],[QTDE/ Fabricação]]-Tabela1[[#This Row],[QTE]]</f>
        <v>0</v>
      </c>
      <c r="R835" s="19">
        <f t="shared" si="126"/>
        <v>0</v>
      </c>
      <c r="S835" s="19">
        <f t="shared" si="125"/>
        <v>0</v>
      </c>
      <c r="T835" s="20">
        <f t="shared" si="127"/>
        <v>0</v>
      </c>
      <c r="U835" s="17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IFERROR(COUNTIF(#REF!,Tabela1[[#This Row],[Colunas5]]),"")</f>
        <v/>
      </c>
      <c r="X835" s="14">
        <f>Tabela1[[#This Row],[QIANTIDADE EXPEDIDA]]*Tabela1[[#This Row],[PESO UNI]]</f>
        <v>0</v>
      </c>
      <c r="Y835" s="14">
        <f t="shared" si="128"/>
        <v>0</v>
      </c>
      <c r="Z835" s="21">
        <f>Tabela1[[#This Row],[PESO TOTAL]]-Tabela1[[#This Row],[Peso Expedido]]</f>
        <v>0</v>
      </c>
      <c r="AA835" s="18"/>
      <c r="AB835" s="40"/>
      <c r="AC835" s="40"/>
      <c r="AD835" s="40"/>
      <c r="AE835" s="40"/>
      <c r="AF835" s="40"/>
      <c r="AG835" s="40"/>
      <c r="AH835" s="40"/>
      <c r="AI835" s="40" t="str">
        <f t="shared" si="124"/>
        <v>ok</v>
      </c>
      <c r="AJ835"/>
      <c r="AK835" t="str">
        <f>Tabela1[[#This Row],[Coluna1]]&amp;Tabela1[[#This Row],[PEDIDO]]</f>
        <v/>
      </c>
      <c r="AL835"/>
      <c r="AM835"/>
      <c r="AN835"/>
      <c r="AO835" t="str">
        <f t="shared" si="129"/>
        <v>/</v>
      </c>
      <c r="AP835" t="str">
        <f>Tabela1[[#This Row],[TAG]]&amp;Tabela1[[#This Row],[PEDIDO]]&amp;Tabela1[[#This Row],[PRODUTO]]</f>
        <v/>
      </c>
      <c r="AQ835" s="23" t="str">
        <f>Tabela1[[#This Row],[PRODUTO]]&amp;Tabela1[[#This Row],[TAG]]</f>
        <v/>
      </c>
      <c r="AR835" s="183">
        <f>Tabela1[[#This Row],[PESO TOTAL]]*Tabela1[[#This Row],[MATÉRIA PRIMA]]</f>
        <v>0</v>
      </c>
      <c r="AS835" s="28">
        <f>Tabela1[[#This Row],[PESO TOTAL]]*Tabela1[[#This Row],[PREPARAÇÃO ]]</f>
        <v>0</v>
      </c>
      <c r="AT835" s="28">
        <f>Tabela1[[#This Row],[PESO TOTAL]]*Tabela1[[#This Row],[CALDEIRARIA]]</f>
        <v>0</v>
      </c>
      <c r="AU835" s="28">
        <f>Tabela1[[#This Row],[PESO TOTAL]]*Tabela1[[#This Row],[SOLDA]]</f>
        <v>0</v>
      </c>
      <c r="AV835" s="28">
        <f>Tabela1[[#This Row],[PESO TOTAL]]*Tabela1[[#This Row],[ACABAMENTO]]</f>
        <v>0</v>
      </c>
      <c r="AW835" s="28">
        <f>Tabela1[[#This Row],[PESO TOTAL]]*Tabela1[[#This Row],[PRONTO ACABADO]]</f>
        <v>0</v>
      </c>
      <c r="AX835" s="28">
        <f>Tabela1[[#This Row],[PESO TOTAL]]*Tabela1[[#This Row],[EXPEDIÇÃO ]]</f>
        <v>0</v>
      </c>
      <c r="AY835" s="28" t="str">
        <f>Tabela1[[#This Row],[PEDIDO]]&amp;Tabela1[[#This Row],[PRODUTO]]</f>
        <v/>
      </c>
      <c r="AZ835" s="44">
        <f>IF(AF835="",0,IF(ISTEXT(AF835),H835*VALUE(SUBSTITUTE(AF835,"%",""))/100,H835*AF835))-Tabela1[[#This Row],[PRONTO ACABADO2]]</f>
        <v>0</v>
      </c>
      <c r="BA835" s="44">
        <f>IF(AG835="",0,IF(ISTEXT(AG835),H835*VALUE(SUBSTITUTE(AG835,"%",""))/100,H835*AG835))-Tabela1[[#This Row],[PESO EXPEDIDO2]]</f>
        <v>0</v>
      </c>
      <c r="BB835" s="44">
        <f t="shared" si="130"/>
        <v>0</v>
      </c>
      <c r="BC835" s="44">
        <f t="shared" si="131"/>
        <v>0</v>
      </c>
      <c r="BD835" s="44"/>
    </row>
    <row r="836" spans="1:56" ht="15.75" hidden="1" customHeight="1" x14ac:dyDescent="0.25">
      <c r="A836" s="6"/>
      <c r="B836" s="22"/>
      <c r="C836" s="7"/>
      <c r="D836" s="46"/>
      <c r="E836" s="7"/>
      <c r="F836" s="7"/>
      <c r="G836" s="44"/>
      <c r="H836" s="41">
        <f>Tabela1[[#This Row],[PESO UNI]]*Tabela1[[#This Row],[QTE]]</f>
        <v>0</v>
      </c>
      <c r="I836" s="7"/>
      <c r="J836" s="8"/>
      <c r="K836" s="8"/>
      <c r="L836" s="9"/>
      <c r="M836" s="10"/>
      <c r="N836" s="8"/>
      <c r="O836" s="12"/>
      <c r="P836" s="13"/>
      <c r="Q836" s="14">
        <f>Tabela1[[#This Row],[QTDE/ Fabricação]]-Tabela1[[#This Row],[QTE]]</f>
        <v>0</v>
      </c>
      <c r="R836" s="19">
        <f t="shared" si="126"/>
        <v>0</v>
      </c>
      <c r="S836" s="19">
        <f t="shared" si="125"/>
        <v>0</v>
      </c>
      <c r="T836" s="20">
        <f t="shared" si="127"/>
        <v>0</v>
      </c>
      <c r="U836" s="17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IFERROR(COUNTIF(#REF!,Tabela1[[#This Row],[Colunas5]]),"")</f>
        <v/>
      </c>
      <c r="X836" s="14">
        <f>Tabela1[[#This Row],[QIANTIDADE EXPEDIDA]]*Tabela1[[#This Row],[PESO UNI]]</f>
        <v>0</v>
      </c>
      <c r="Y836" s="14">
        <f t="shared" si="128"/>
        <v>0</v>
      </c>
      <c r="Z836" s="21">
        <f>Tabela1[[#This Row],[PESO TOTAL]]-Tabela1[[#This Row],[Peso Expedido]]</f>
        <v>0</v>
      </c>
      <c r="AA836" s="18"/>
      <c r="AB836" s="40"/>
      <c r="AC836" s="40"/>
      <c r="AD836" s="40"/>
      <c r="AE836" s="40"/>
      <c r="AF836" s="40"/>
      <c r="AG836" s="40"/>
      <c r="AH836" s="40"/>
      <c r="AI836" s="40" t="str">
        <f t="shared" si="124"/>
        <v>ok</v>
      </c>
      <c r="AJ836"/>
      <c r="AK836" t="str">
        <f>Tabela1[[#This Row],[Coluna1]]&amp;Tabela1[[#This Row],[PEDIDO]]</f>
        <v/>
      </c>
      <c r="AL836"/>
      <c r="AM836"/>
      <c r="AN836"/>
      <c r="AO836" t="str">
        <f t="shared" si="129"/>
        <v>/</v>
      </c>
      <c r="AP836" t="str">
        <f>Tabela1[[#This Row],[TAG]]&amp;Tabela1[[#This Row],[PEDIDO]]&amp;Tabela1[[#This Row],[PRODUTO]]</f>
        <v/>
      </c>
      <c r="AQ836" s="23" t="str">
        <f>Tabela1[[#This Row],[PRODUTO]]&amp;Tabela1[[#This Row],[TAG]]</f>
        <v/>
      </c>
      <c r="AR836" s="183">
        <f>Tabela1[[#This Row],[PESO TOTAL]]*Tabela1[[#This Row],[MATÉRIA PRIMA]]</f>
        <v>0</v>
      </c>
      <c r="AS836" s="28">
        <f>Tabela1[[#This Row],[PESO TOTAL]]*Tabela1[[#This Row],[PREPARAÇÃO ]]</f>
        <v>0</v>
      </c>
      <c r="AT836" s="28">
        <f>Tabela1[[#This Row],[PESO TOTAL]]*Tabela1[[#This Row],[CALDEIRARIA]]</f>
        <v>0</v>
      </c>
      <c r="AU836" s="28">
        <f>Tabela1[[#This Row],[PESO TOTAL]]*Tabela1[[#This Row],[SOLDA]]</f>
        <v>0</v>
      </c>
      <c r="AV836" s="28">
        <f>Tabela1[[#This Row],[PESO TOTAL]]*Tabela1[[#This Row],[ACABAMENTO]]</f>
        <v>0</v>
      </c>
      <c r="AW836" s="28">
        <f>Tabela1[[#This Row],[PESO TOTAL]]*Tabela1[[#This Row],[PRONTO ACABADO]]</f>
        <v>0</v>
      </c>
      <c r="AX836" s="28">
        <f>Tabela1[[#This Row],[PESO TOTAL]]*Tabela1[[#This Row],[EXPEDIÇÃO ]]</f>
        <v>0</v>
      </c>
      <c r="AY836" s="28" t="str">
        <f>Tabela1[[#This Row],[PEDIDO]]&amp;Tabela1[[#This Row],[PRODUTO]]</f>
        <v/>
      </c>
      <c r="AZ836" s="44">
        <f>IF(AF836="",0,IF(ISTEXT(AF836),H836*VALUE(SUBSTITUTE(AF836,"%",""))/100,H836*AF836))-Tabela1[[#This Row],[PRONTO ACABADO2]]</f>
        <v>0</v>
      </c>
      <c r="BA836" s="44">
        <f>IF(AG836="",0,IF(ISTEXT(AG836),H836*VALUE(SUBSTITUTE(AG836,"%",""))/100,H836*AG836))-Tabela1[[#This Row],[PESO EXPEDIDO2]]</f>
        <v>0</v>
      </c>
      <c r="BB836" s="44">
        <f t="shared" si="130"/>
        <v>0</v>
      </c>
      <c r="BC836" s="44">
        <f t="shared" si="131"/>
        <v>0</v>
      </c>
      <c r="BD836" s="44"/>
    </row>
    <row r="837" spans="1:56" ht="15.75" hidden="1" customHeight="1" x14ac:dyDescent="0.25">
      <c r="A837" s="6"/>
      <c r="B837" s="22"/>
      <c r="C837" s="7"/>
      <c r="D837" s="46"/>
      <c r="E837" s="7"/>
      <c r="F837" s="7"/>
      <c r="G837" s="44"/>
      <c r="H837" s="41">
        <f>Tabela1[[#This Row],[PESO UNI]]*Tabela1[[#This Row],[QTE]]</f>
        <v>0</v>
      </c>
      <c r="I837" s="7"/>
      <c r="J837" s="8"/>
      <c r="K837" s="8"/>
      <c r="L837" s="9"/>
      <c r="M837" s="10"/>
      <c r="N837" s="8"/>
      <c r="O837" s="12"/>
      <c r="P837" s="13"/>
      <c r="Q837" s="14">
        <f>Tabela1[[#This Row],[QTDE/ Fabricação]]-Tabela1[[#This Row],[QTE]]</f>
        <v>0</v>
      </c>
      <c r="R837" s="19">
        <f t="shared" si="126"/>
        <v>0</v>
      </c>
      <c r="S837" s="19">
        <f t="shared" si="125"/>
        <v>0</v>
      </c>
      <c r="T837" s="20">
        <f t="shared" si="127"/>
        <v>0</v>
      </c>
      <c r="U837" s="17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IFERROR(COUNTIF(#REF!,Tabela1[[#This Row],[Colunas5]]),"")</f>
        <v/>
      </c>
      <c r="X837" s="14">
        <f>Tabela1[[#This Row],[QIANTIDADE EXPEDIDA]]*Tabela1[[#This Row],[PESO UNI]]</f>
        <v>0</v>
      </c>
      <c r="Y837" s="14">
        <f t="shared" si="128"/>
        <v>0</v>
      </c>
      <c r="Z837" s="21">
        <f>Tabela1[[#This Row],[PESO TOTAL]]-Tabela1[[#This Row],[Peso Expedido]]</f>
        <v>0</v>
      </c>
      <c r="AA837" s="18"/>
      <c r="AB837" s="40"/>
      <c r="AC837" s="40"/>
      <c r="AD837" s="40"/>
      <c r="AE837" s="40"/>
      <c r="AF837" s="40"/>
      <c r="AG837" s="40"/>
      <c r="AH837" s="40"/>
      <c r="AI837" s="40" t="str">
        <f t="shared" si="124"/>
        <v>ok</v>
      </c>
      <c r="AJ837"/>
      <c r="AK837" t="str">
        <f>Tabela1[[#This Row],[Coluna1]]&amp;Tabela1[[#This Row],[PEDIDO]]</f>
        <v/>
      </c>
      <c r="AL837"/>
      <c r="AM837"/>
      <c r="AN837"/>
      <c r="AO837" t="str">
        <f t="shared" si="129"/>
        <v>/</v>
      </c>
      <c r="AP837" t="str">
        <f>Tabela1[[#This Row],[TAG]]&amp;Tabela1[[#This Row],[PEDIDO]]&amp;Tabela1[[#This Row],[PRODUTO]]</f>
        <v/>
      </c>
      <c r="AQ837" s="23" t="str">
        <f>Tabela1[[#This Row],[PRODUTO]]&amp;Tabela1[[#This Row],[TAG]]</f>
        <v/>
      </c>
      <c r="AR837" s="183">
        <f>Tabela1[[#This Row],[PESO TOTAL]]*Tabela1[[#This Row],[MATÉRIA PRIMA]]</f>
        <v>0</v>
      </c>
      <c r="AS837" s="28">
        <f>Tabela1[[#This Row],[PESO TOTAL]]*Tabela1[[#This Row],[PREPARAÇÃO ]]</f>
        <v>0</v>
      </c>
      <c r="AT837" s="28">
        <f>Tabela1[[#This Row],[PESO TOTAL]]*Tabela1[[#This Row],[CALDEIRARIA]]</f>
        <v>0</v>
      </c>
      <c r="AU837" s="28">
        <f>Tabela1[[#This Row],[PESO TOTAL]]*Tabela1[[#This Row],[SOLDA]]</f>
        <v>0</v>
      </c>
      <c r="AV837" s="28">
        <f>Tabela1[[#This Row],[PESO TOTAL]]*Tabela1[[#This Row],[ACABAMENTO]]</f>
        <v>0</v>
      </c>
      <c r="AW837" s="28">
        <f>Tabela1[[#This Row],[PESO TOTAL]]*Tabela1[[#This Row],[PRONTO ACABADO]]</f>
        <v>0</v>
      </c>
      <c r="AX837" s="28">
        <f>Tabela1[[#This Row],[PESO TOTAL]]*Tabela1[[#This Row],[EXPEDIÇÃO ]]</f>
        <v>0</v>
      </c>
      <c r="AY837" s="28" t="str">
        <f>Tabela1[[#This Row],[PEDIDO]]&amp;Tabela1[[#This Row],[PRODUTO]]</f>
        <v/>
      </c>
      <c r="AZ837" s="44">
        <f>IF(AF837="",0,IF(ISTEXT(AF837),H837*VALUE(SUBSTITUTE(AF837,"%",""))/100,H837*AF837))-Tabela1[[#This Row],[PRONTO ACABADO2]]</f>
        <v>0</v>
      </c>
      <c r="BA837" s="44">
        <f>IF(AG837="",0,IF(ISTEXT(AG837),H837*VALUE(SUBSTITUTE(AG837,"%",""))/100,H837*AG837))-Tabela1[[#This Row],[PESO EXPEDIDO2]]</f>
        <v>0</v>
      </c>
      <c r="BB837" s="44">
        <f t="shared" si="130"/>
        <v>0</v>
      </c>
      <c r="BC837" s="44">
        <f t="shared" si="131"/>
        <v>0</v>
      </c>
      <c r="BD837" s="44"/>
    </row>
    <row r="838" spans="1:56" ht="15.75" hidden="1" customHeight="1" x14ac:dyDescent="0.25">
      <c r="A838" s="6"/>
      <c r="B838" s="22"/>
      <c r="C838" s="7"/>
      <c r="D838" s="46"/>
      <c r="E838" s="7"/>
      <c r="F838" s="7"/>
      <c r="G838" s="44"/>
      <c r="H838" s="41">
        <f>Tabela1[[#This Row],[PESO UNI]]*Tabela1[[#This Row],[QTE]]</f>
        <v>0</v>
      </c>
      <c r="I838" s="7"/>
      <c r="J838" s="8"/>
      <c r="K838" s="8"/>
      <c r="L838" s="9"/>
      <c r="M838" s="10"/>
      <c r="N838" s="8"/>
      <c r="O838" s="12"/>
      <c r="P838" s="13"/>
      <c r="Q838" s="14">
        <f>Tabela1[[#This Row],[QTDE/ Fabricação]]-Tabela1[[#This Row],[QTE]]</f>
        <v>0</v>
      </c>
      <c r="R838" s="19">
        <f t="shared" si="126"/>
        <v>0</v>
      </c>
      <c r="S838" s="19">
        <f t="shared" si="125"/>
        <v>0</v>
      </c>
      <c r="T838" s="20">
        <f t="shared" si="127"/>
        <v>0</v>
      </c>
      <c r="U838" s="17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IFERROR(COUNTIF(#REF!,Tabela1[[#This Row],[Colunas5]]),"")</f>
        <v/>
      </c>
      <c r="X838" s="14">
        <f>Tabela1[[#This Row],[QIANTIDADE EXPEDIDA]]*Tabela1[[#This Row],[PESO UNI]]</f>
        <v>0</v>
      </c>
      <c r="Y838" s="14">
        <f t="shared" si="128"/>
        <v>0</v>
      </c>
      <c r="Z838" s="21">
        <f>Tabela1[[#This Row],[PESO TOTAL]]-Tabela1[[#This Row],[Peso Expedido]]</f>
        <v>0</v>
      </c>
      <c r="AA838" s="18"/>
      <c r="AB838" s="40"/>
      <c r="AC838" s="40"/>
      <c r="AD838" s="40"/>
      <c r="AE838" s="40"/>
      <c r="AF838" s="40"/>
      <c r="AG838" s="40"/>
      <c r="AH838" s="40"/>
      <c r="AI838" s="40" t="str">
        <f t="shared" si="124"/>
        <v>ok</v>
      </c>
      <c r="AJ838"/>
      <c r="AK838" t="str">
        <f>Tabela1[[#This Row],[Coluna1]]&amp;Tabela1[[#This Row],[PEDIDO]]</f>
        <v/>
      </c>
      <c r="AL838"/>
      <c r="AM838"/>
      <c r="AN838"/>
      <c r="AO838" t="str">
        <f t="shared" si="129"/>
        <v>/</v>
      </c>
      <c r="AP838" t="str">
        <f>Tabela1[[#This Row],[TAG]]&amp;Tabela1[[#This Row],[PEDIDO]]&amp;Tabela1[[#This Row],[PRODUTO]]</f>
        <v/>
      </c>
      <c r="AQ838" s="23" t="str">
        <f>Tabela1[[#This Row],[PRODUTO]]&amp;Tabela1[[#This Row],[TAG]]</f>
        <v/>
      </c>
      <c r="AR838" s="183">
        <f>Tabela1[[#This Row],[PESO TOTAL]]*Tabela1[[#This Row],[MATÉRIA PRIMA]]</f>
        <v>0</v>
      </c>
      <c r="AS838" s="28">
        <f>Tabela1[[#This Row],[PESO TOTAL]]*Tabela1[[#This Row],[PREPARAÇÃO ]]</f>
        <v>0</v>
      </c>
      <c r="AT838" s="28">
        <f>Tabela1[[#This Row],[PESO TOTAL]]*Tabela1[[#This Row],[CALDEIRARIA]]</f>
        <v>0</v>
      </c>
      <c r="AU838" s="28">
        <f>Tabela1[[#This Row],[PESO TOTAL]]*Tabela1[[#This Row],[SOLDA]]</f>
        <v>0</v>
      </c>
      <c r="AV838" s="28">
        <f>Tabela1[[#This Row],[PESO TOTAL]]*Tabela1[[#This Row],[ACABAMENTO]]</f>
        <v>0</v>
      </c>
      <c r="AW838" s="28">
        <f>Tabela1[[#This Row],[PESO TOTAL]]*Tabela1[[#This Row],[PRONTO ACABADO]]</f>
        <v>0</v>
      </c>
      <c r="AX838" s="28">
        <f>Tabela1[[#This Row],[PESO TOTAL]]*Tabela1[[#This Row],[EXPEDIÇÃO ]]</f>
        <v>0</v>
      </c>
      <c r="AY838" s="28" t="str">
        <f>Tabela1[[#This Row],[PEDIDO]]&amp;Tabela1[[#This Row],[PRODUTO]]</f>
        <v/>
      </c>
      <c r="AZ838" s="44">
        <f>IF(AF838="",0,IF(ISTEXT(AF838),H838*VALUE(SUBSTITUTE(AF838,"%",""))/100,H838*AF838))-Tabela1[[#This Row],[PRONTO ACABADO2]]</f>
        <v>0</v>
      </c>
      <c r="BA838" s="44">
        <f>IF(AG838="",0,IF(ISTEXT(AG838),H838*VALUE(SUBSTITUTE(AG838,"%",""))/100,H838*AG838))-Tabela1[[#This Row],[PESO EXPEDIDO2]]</f>
        <v>0</v>
      </c>
      <c r="BB838" s="44">
        <f t="shared" si="130"/>
        <v>0</v>
      </c>
      <c r="BC838" s="44">
        <f t="shared" si="131"/>
        <v>0</v>
      </c>
      <c r="BD838" s="44"/>
    </row>
    <row r="839" spans="1:56" ht="15.75" hidden="1" customHeight="1" x14ac:dyDescent="0.25">
      <c r="A839" s="6"/>
      <c r="B839" s="22"/>
      <c r="C839" s="7"/>
      <c r="D839" s="46"/>
      <c r="E839" s="7"/>
      <c r="F839" s="7"/>
      <c r="G839" s="44"/>
      <c r="H839" s="41">
        <f>Tabela1[[#This Row],[PESO UNI]]*Tabela1[[#This Row],[QTE]]</f>
        <v>0</v>
      </c>
      <c r="I839" s="7"/>
      <c r="J839" s="8"/>
      <c r="K839" s="8"/>
      <c r="L839" s="9"/>
      <c r="M839" s="10"/>
      <c r="N839" s="8"/>
      <c r="O839" s="12"/>
      <c r="P839" s="13"/>
      <c r="Q839" s="14">
        <f>Tabela1[[#This Row],[QTDE/ Fabricação]]-Tabela1[[#This Row],[QTE]]</f>
        <v>0</v>
      </c>
      <c r="R839" s="19">
        <f t="shared" si="126"/>
        <v>0</v>
      </c>
      <c r="S839" s="19">
        <f t="shared" si="125"/>
        <v>0</v>
      </c>
      <c r="T839" s="20">
        <f t="shared" si="127"/>
        <v>0</v>
      </c>
      <c r="U839" s="17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IFERROR(COUNTIF(#REF!,Tabela1[[#This Row],[Colunas5]]),"")</f>
        <v/>
      </c>
      <c r="X839" s="14">
        <f>Tabela1[[#This Row],[QIANTIDADE EXPEDIDA]]*Tabela1[[#This Row],[PESO UNI]]</f>
        <v>0</v>
      </c>
      <c r="Y839" s="14">
        <f t="shared" si="128"/>
        <v>0</v>
      </c>
      <c r="Z839" s="21">
        <f>Tabela1[[#This Row],[PESO TOTAL]]-Tabela1[[#This Row],[Peso Expedido]]</f>
        <v>0</v>
      </c>
      <c r="AA839" s="18"/>
      <c r="AB839" s="40"/>
      <c r="AC839" s="40"/>
      <c r="AD839" s="40"/>
      <c r="AE839" s="40"/>
      <c r="AF839" s="40"/>
      <c r="AG839" s="40"/>
      <c r="AH839" s="40"/>
      <c r="AI839" s="40" t="str">
        <f t="shared" si="124"/>
        <v>ok</v>
      </c>
      <c r="AJ839"/>
      <c r="AK839" t="str">
        <f>Tabela1[[#This Row],[Coluna1]]&amp;Tabela1[[#This Row],[PEDIDO]]</f>
        <v/>
      </c>
      <c r="AL839"/>
      <c r="AM839"/>
      <c r="AN839"/>
      <c r="AO839" t="str">
        <f t="shared" si="129"/>
        <v>/</v>
      </c>
      <c r="AP839" t="str">
        <f>Tabela1[[#This Row],[TAG]]&amp;Tabela1[[#This Row],[PEDIDO]]&amp;Tabela1[[#This Row],[PRODUTO]]</f>
        <v/>
      </c>
      <c r="AQ839" s="23" t="str">
        <f>Tabela1[[#This Row],[PRODUTO]]&amp;Tabela1[[#This Row],[TAG]]</f>
        <v/>
      </c>
      <c r="AR839" s="183">
        <f>Tabela1[[#This Row],[PESO TOTAL]]*Tabela1[[#This Row],[MATÉRIA PRIMA]]</f>
        <v>0</v>
      </c>
      <c r="AS839" s="28">
        <f>Tabela1[[#This Row],[PESO TOTAL]]*Tabela1[[#This Row],[PREPARAÇÃO ]]</f>
        <v>0</v>
      </c>
      <c r="AT839" s="28">
        <f>Tabela1[[#This Row],[PESO TOTAL]]*Tabela1[[#This Row],[CALDEIRARIA]]</f>
        <v>0</v>
      </c>
      <c r="AU839" s="28">
        <f>Tabela1[[#This Row],[PESO TOTAL]]*Tabela1[[#This Row],[SOLDA]]</f>
        <v>0</v>
      </c>
      <c r="AV839" s="28">
        <f>Tabela1[[#This Row],[PESO TOTAL]]*Tabela1[[#This Row],[ACABAMENTO]]</f>
        <v>0</v>
      </c>
      <c r="AW839" s="28">
        <f>Tabela1[[#This Row],[PESO TOTAL]]*Tabela1[[#This Row],[PRONTO ACABADO]]</f>
        <v>0</v>
      </c>
      <c r="AX839" s="28">
        <f>Tabela1[[#This Row],[PESO TOTAL]]*Tabela1[[#This Row],[EXPEDIÇÃO ]]</f>
        <v>0</v>
      </c>
      <c r="AY839" s="28" t="str">
        <f>Tabela1[[#This Row],[PEDIDO]]&amp;Tabela1[[#This Row],[PRODUTO]]</f>
        <v/>
      </c>
      <c r="AZ839" s="44">
        <f>IF(AF839="",0,IF(ISTEXT(AF839),H839*VALUE(SUBSTITUTE(AF839,"%",""))/100,H839*AF839))-Tabela1[[#This Row],[PRONTO ACABADO2]]</f>
        <v>0</v>
      </c>
      <c r="BA839" s="44">
        <f>IF(AG839="",0,IF(ISTEXT(AG839),H839*VALUE(SUBSTITUTE(AG839,"%",""))/100,H839*AG839))-Tabela1[[#This Row],[PESO EXPEDIDO2]]</f>
        <v>0</v>
      </c>
      <c r="BB839" s="44">
        <f t="shared" si="130"/>
        <v>0</v>
      </c>
      <c r="BC839" s="44">
        <f t="shared" si="131"/>
        <v>0</v>
      </c>
      <c r="BD839" s="44"/>
    </row>
    <row r="840" spans="1:56" ht="15.75" hidden="1" customHeight="1" x14ac:dyDescent="0.25">
      <c r="A840" s="6"/>
      <c r="B840" s="22"/>
      <c r="C840" s="7"/>
      <c r="D840" s="46"/>
      <c r="E840" s="7"/>
      <c r="F840" s="7"/>
      <c r="G840" s="44"/>
      <c r="H840" s="41">
        <f>Tabela1[[#This Row],[PESO UNI]]*Tabela1[[#This Row],[QTE]]</f>
        <v>0</v>
      </c>
      <c r="I840" s="7"/>
      <c r="J840" s="8"/>
      <c r="K840" s="8"/>
      <c r="L840" s="9"/>
      <c r="M840" s="10"/>
      <c r="N840" s="8"/>
      <c r="O840" s="12"/>
      <c r="P840" s="13"/>
      <c r="Q840" s="14">
        <f>Tabela1[[#This Row],[QTDE/ Fabricação]]-Tabela1[[#This Row],[QTE]]</f>
        <v>0</v>
      </c>
      <c r="R840" s="19">
        <f t="shared" si="126"/>
        <v>0</v>
      </c>
      <c r="S840" s="19">
        <f t="shared" si="125"/>
        <v>0</v>
      </c>
      <c r="T840" s="20">
        <f t="shared" si="127"/>
        <v>0</v>
      </c>
      <c r="U840" s="17">
        <f>IFERROR(SUMIF('LISTA DE EMBARQUE'!B:B,MICRO!E:E,'LISTA DE EMBARQUE'!G:G),"")</f>
        <v>0</v>
      </c>
      <c r="V840" s="12" t="str">
        <f>IFERROR(VLOOKUP(Tabela1[[#This Row],[COD.MDE]],'LISTA DE EMBARQUE'!B:L,11,0),"")</f>
        <v/>
      </c>
      <c r="W840" s="13" t="str">
        <f>IFERROR(COUNTIF(#REF!,Tabela1[[#This Row],[Colunas5]]),"")</f>
        <v/>
      </c>
      <c r="X840" s="14">
        <f>Tabela1[[#This Row],[QIANTIDADE EXPEDIDA]]*Tabela1[[#This Row],[PESO UNI]]</f>
        <v>0</v>
      </c>
      <c r="Y840" s="14">
        <f t="shared" si="128"/>
        <v>0</v>
      </c>
      <c r="Z840" s="21">
        <f>Tabela1[[#This Row],[PESO TOTAL]]-Tabela1[[#This Row],[Peso Expedido]]</f>
        <v>0</v>
      </c>
      <c r="AA840" s="18"/>
      <c r="AB840" s="40"/>
      <c r="AC840" s="40"/>
      <c r="AD840" s="40"/>
      <c r="AE840" s="40"/>
      <c r="AF840" s="40"/>
      <c r="AG840" s="40"/>
      <c r="AH840" s="40"/>
      <c r="AI840" s="40" t="str">
        <f t="shared" si="124"/>
        <v>ok</v>
      </c>
      <c r="AJ840"/>
      <c r="AK840" t="str">
        <f>Tabela1[[#This Row],[Coluna1]]&amp;Tabela1[[#This Row],[PEDIDO]]</f>
        <v/>
      </c>
      <c r="AL840"/>
      <c r="AM840"/>
      <c r="AN840"/>
      <c r="AO840" t="str">
        <f t="shared" si="129"/>
        <v>/</v>
      </c>
      <c r="AP840" t="str">
        <f>Tabela1[[#This Row],[TAG]]&amp;Tabela1[[#This Row],[PEDIDO]]&amp;Tabela1[[#This Row],[PRODUTO]]</f>
        <v/>
      </c>
      <c r="AQ840" s="23" t="str">
        <f>Tabela1[[#This Row],[PRODUTO]]&amp;Tabela1[[#This Row],[TAG]]</f>
        <v/>
      </c>
      <c r="AR840" s="183">
        <f>Tabela1[[#This Row],[PESO TOTAL]]*Tabela1[[#This Row],[MATÉRIA PRIMA]]</f>
        <v>0</v>
      </c>
      <c r="AS840" s="28">
        <f>Tabela1[[#This Row],[PESO TOTAL]]*Tabela1[[#This Row],[PREPARAÇÃO ]]</f>
        <v>0</v>
      </c>
      <c r="AT840" s="28">
        <f>Tabela1[[#This Row],[PESO TOTAL]]*Tabela1[[#This Row],[CALDEIRARIA]]</f>
        <v>0</v>
      </c>
      <c r="AU840" s="28">
        <f>Tabela1[[#This Row],[PESO TOTAL]]*Tabela1[[#This Row],[SOLDA]]</f>
        <v>0</v>
      </c>
      <c r="AV840" s="28">
        <f>Tabela1[[#This Row],[PESO TOTAL]]*Tabela1[[#This Row],[ACABAMENTO]]</f>
        <v>0</v>
      </c>
      <c r="AW840" s="28">
        <f>Tabela1[[#This Row],[PESO TOTAL]]*Tabela1[[#This Row],[PRONTO ACABADO]]</f>
        <v>0</v>
      </c>
      <c r="AX840" s="28">
        <f>Tabela1[[#This Row],[PESO TOTAL]]*Tabela1[[#This Row],[EXPEDIÇÃO ]]</f>
        <v>0</v>
      </c>
      <c r="AY840" s="28" t="str">
        <f>Tabela1[[#This Row],[PEDIDO]]&amp;Tabela1[[#This Row],[PRODUTO]]</f>
        <v/>
      </c>
      <c r="AZ840" s="44">
        <f>IF(AF840="",0,IF(ISTEXT(AF840),H840*VALUE(SUBSTITUTE(AF840,"%",""))/100,H840*AF840))-Tabela1[[#This Row],[PRONTO ACABADO2]]</f>
        <v>0</v>
      </c>
      <c r="BA840" s="44">
        <f>IF(AG840="",0,IF(ISTEXT(AG840),H840*VALUE(SUBSTITUTE(AG840,"%",""))/100,H840*AG840))-Tabela1[[#This Row],[PESO EXPEDIDO2]]</f>
        <v>0</v>
      </c>
      <c r="BB840" s="44">
        <f t="shared" si="130"/>
        <v>0</v>
      </c>
      <c r="BC840" s="44">
        <f t="shared" si="131"/>
        <v>0</v>
      </c>
      <c r="BD840" s="44"/>
    </row>
    <row r="841" spans="1:56" ht="15.75" hidden="1" customHeight="1" x14ac:dyDescent="0.25">
      <c r="A841" s="6"/>
      <c r="B841" s="22"/>
      <c r="C841" s="7"/>
      <c r="D841" s="46"/>
      <c r="E841" s="7"/>
      <c r="F841" s="7"/>
      <c r="G841" s="44"/>
      <c r="H841" s="41">
        <f>Tabela1[[#This Row],[PESO UNI]]*Tabela1[[#This Row],[QTE]]</f>
        <v>0</v>
      </c>
      <c r="I841" s="7"/>
      <c r="J841" s="8"/>
      <c r="K841" s="8"/>
      <c r="L841" s="9"/>
      <c r="M841" s="10"/>
      <c r="N841" s="8"/>
      <c r="O841" s="12"/>
      <c r="P841" s="13"/>
      <c r="Q841" s="14">
        <f>Tabela1[[#This Row],[QTDE/ Fabricação]]-Tabela1[[#This Row],[QTE]]</f>
        <v>0</v>
      </c>
      <c r="R841" s="19">
        <f t="shared" si="126"/>
        <v>0</v>
      </c>
      <c r="S841" s="19">
        <f t="shared" si="125"/>
        <v>0</v>
      </c>
      <c r="T841" s="20">
        <f t="shared" si="127"/>
        <v>0</v>
      </c>
      <c r="U841" s="17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IFERROR(COUNTIF(#REF!,Tabela1[[#This Row],[Colunas5]]),"")</f>
        <v/>
      </c>
      <c r="X841" s="14">
        <f>Tabela1[[#This Row],[QIANTIDADE EXPEDIDA]]*Tabela1[[#This Row],[PESO UNI]]</f>
        <v>0</v>
      </c>
      <c r="Y841" s="14">
        <f t="shared" si="128"/>
        <v>0</v>
      </c>
      <c r="Z841" s="21">
        <f>Tabela1[[#This Row],[PESO TOTAL]]-Tabela1[[#This Row],[Peso Expedido]]</f>
        <v>0</v>
      </c>
      <c r="AA841" s="18"/>
      <c r="AB841" s="40"/>
      <c r="AC841" s="40"/>
      <c r="AD841" s="40"/>
      <c r="AE841" s="40"/>
      <c r="AF841" s="40"/>
      <c r="AG841" s="40"/>
      <c r="AH841" s="40"/>
      <c r="AI841" s="40" t="str">
        <f t="shared" si="124"/>
        <v>ok</v>
      </c>
      <c r="AJ841"/>
      <c r="AK841" t="str">
        <f>Tabela1[[#This Row],[Coluna1]]&amp;Tabela1[[#This Row],[PEDIDO]]</f>
        <v/>
      </c>
      <c r="AL841"/>
      <c r="AM841"/>
      <c r="AN841"/>
      <c r="AO841" t="str">
        <f t="shared" si="129"/>
        <v>/</v>
      </c>
      <c r="AP841" t="str">
        <f>Tabela1[[#This Row],[TAG]]&amp;Tabela1[[#This Row],[PEDIDO]]&amp;Tabela1[[#This Row],[PRODUTO]]</f>
        <v/>
      </c>
      <c r="AQ841" s="23" t="str">
        <f>Tabela1[[#This Row],[PRODUTO]]&amp;Tabela1[[#This Row],[TAG]]</f>
        <v/>
      </c>
      <c r="AR841" s="183">
        <f>Tabela1[[#This Row],[PESO TOTAL]]*Tabela1[[#This Row],[MATÉRIA PRIMA]]</f>
        <v>0</v>
      </c>
      <c r="AS841" s="28">
        <f>Tabela1[[#This Row],[PESO TOTAL]]*Tabela1[[#This Row],[PREPARAÇÃO ]]</f>
        <v>0</v>
      </c>
      <c r="AT841" s="28">
        <f>Tabela1[[#This Row],[PESO TOTAL]]*Tabela1[[#This Row],[CALDEIRARIA]]</f>
        <v>0</v>
      </c>
      <c r="AU841" s="28">
        <f>Tabela1[[#This Row],[PESO TOTAL]]*Tabela1[[#This Row],[SOLDA]]</f>
        <v>0</v>
      </c>
      <c r="AV841" s="28">
        <f>Tabela1[[#This Row],[PESO TOTAL]]*Tabela1[[#This Row],[ACABAMENTO]]</f>
        <v>0</v>
      </c>
      <c r="AW841" s="28">
        <f>Tabela1[[#This Row],[PESO TOTAL]]*Tabela1[[#This Row],[PRONTO ACABADO]]</f>
        <v>0</v>
      </c>
      <c r="AX841" s="28">
        <f>Tabela1[[#This Row],[PESO TOTAL]]*Tabela1[[#This Row],[EXPEDIÇÃO ]]</f>
        <v>0</v>
      </c>
      <c r="AY841" s="28" t="str">
        <f>Tabela1[[#This Row],[PEDIDO]]&amp;Tabela1[[#This Row],[PRODUTO]]</f>
        <v/>
      </c>
      <c r="AZ841" s="44">
        <f>IF(AF841="",0,IF(ISTEXT(AF841),H841*VALUE(SUBSTITUTE(AF841,"%",""))/100,H841*AF841))-Tabela1[[#This Row],[PRONTO ACABADO2]]</f>
        <v>0</v>
      </c>
      <c r="BA841" s="44">
        <f>IF(AG841="",0,IF(ISTEXT(AG841),H841*VALUE(SUBSTITUTE(AG841,"%",""))/100,H841*AG841))-Tabela1[[#This Row],[PESO EXPEDIDO2]]</f>
        <v>0</v>
      </c>
      <c r="BB841" s="44">
        <f t="shared" si="130"/>
        <v>0</v>
      </c>
      <c r="BC841" s="44">
        <f t="shared" si="131"/>
        <v>0</v>
      </c>
      <c r="BD841" s="44"/>
    </row>
    <row r="842" spans="1:56" ht="15.75" hidden="1" customHeight="1" x14ac:dyDescent="0.25">
      <c r="A842" s="6"/>
      <c r="B842" s="22"/>
      <c r="C842" s="7"/>
      <c r="D842" s="46"/>
      <c r="E842" s="7"/>
      <c r="F842" s="7"/>
      <c r="G842" s="44"/>
      <c r="H842" s="41">
        <f>Tabela1[[#This Row],[PESO UNI]]*Tabela1[[#This Row],[QTE]]</f>
        <v>0</v>
      </c>
      <c r="I842" s="7"/>
      <c r="J842" s="8"/>
      <c r="K842" s="8"/>
      <c r="L842" s="9"/>
      <c r="M842" s="10"/>
      <c r="N842" s="8"/>
      <c r="O842" s="12"/>
      <c r="P842" s="13"/>
      <c r="Q842" s="14">
        <f>Tabela1[[#This Row],[QTDE/ Fabricação]]-Tabela1[[#This Row],[QTE]]</f>
        <v>0</v>
      </c>
      <c r="R842" s="19">
        <f t="shared" si="126"/>
        <v>0</v>
      </c>
      <c r="S842" s="19">
        <f t="shared" si="125"/>
        <v>0</v>
      </c>
      <c r="T842" s="20">
        <f t="shared" si="127"/>
        <v>0</v>
      </c>
      <c r="U842" s="17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IFERROR(COUNTIF(#REF!,Tabela1[[#This Row],[Colunas5]]),"")</f>
        <v/>
      </c>
      <c r="X842" s="14">
        <f>Tabela1[[#This Row],[QIANTIDADE EXPEDIDA]]*Tabela1[[#This Row],[PESO UNI]]</f>
        <v>0</v>
      </c>
      <c r="Y842" s="14">
        <f t="shared" si="128"/>
        <v>0</v>
      </c>
      <c r="Z842" s="21">
        <f>Tabela1[[#This Row],[PESO TOTAL]]-Tabela1[[#This Row],[Peso Expedido]]</f>
        <v>0</v>
      </c>
      <c r="AA842" s="18"/>
      <c r="AB842" s="40"/>
      <c r="AC842" s="40"/>
      <c r="AD842" s="40"/>
      <c r="AE842" s="40"/>
      <c r="AF842" s="40"/>
      <c r="AG842" s="40"/>
      <c r="AH842" s="40"/>
      <c r="AI842" s="40" t="str">
        <f t="shared" si="124"/>
        <v>ok</v>
      </c>
      <c r="AJ842"/>
      <c r="AK842" t="str">
        <f>Tabela1[[#This Row],[Coluna1]]&amp;Tabela1[[#This Row],[PEDIDO]]</f>
        <v/>
      </c>
      <c r="AL842"/>
      <c r="AM842"/>
      <c r="AN842"/>
      <c r="AO842" t="str">
        <f t="shared" si="129"/>
        <v>/</v>
      </c>
      <c r="AP842" t="str">
        <f>Tabela1[[#This Row],[TAG]]&amp;Tabela1[[#This Row],[PEDIDO]]&amp;Tabela1[[#This Row],[PRODUTO]]</f>
        <v/>
      </c>
      <c r="AQ842" s="23" t="str">
        <f>Tabela1[[#This Row],[PRODUTO]]&amp;Tabela1[[#This Row],[TAG]]</f>
        <v/>
      </c>
      <c r="AR842" s="183">
        <f>Tabela1[[#This Row],[PESO TOTAL]]*Tabela1[[#This Row],[MATÉRIA PRIMA]]</f>
        <v>0</v>
      </c>
      <c r="AS842" s="28">
        <f>Tabela1[[#This Row],[PESO TOTAL]]*Tabela1[[#This Row],[PREPARAÇÃO ]]</f>
        <v>0</v>
      </c>
      <c r="AT842" s="28">
        <f>Tabela1[[#This Row],[PESO TOTAL]]*Tabela1[[#This Row],[CALDEIRARIA]]</f>
        <v>0</v>
      </c>
      <c r="AU842" s="28">
        <f>Tabela1[[#This Row],[PESO TOTAL]]*Tabela1[[#This Row],[SOLDA]]</f>
        <v>0</v>
      </c>
      <c r="AV842" s="28">
        <f>Tabela1[[#This Row],[PESO TOTAL]]*Tabela1[[#This Row],[ACABAMENTO]]</f>
        <v>0</v>
      </c>
      <c r="AW842" s="28">
        <f>Tabela1[[#This Row],[PESO TOTAL]]*Tabela1[[#This Row],[PRONTO ACABADO]]</f>
        <v>0</v>
      </c>
      <c r="AX842" s="28">
        <f>Tabela1[[#This Row],[PESO TOTAL]]*Tabela1[[#This Row],[EXPEDIÇÃO ]]</f>
        <v>0</v>
      </c>
      <c r="AY842" s="28" t="str">
        <f>Tabela1[[#This Row],[PEDIDO]]&amp;Tabela1[[#This Row],[PRODUTO]]</f>
        <v/>
      </c>
      <c r="AZ842" s="44">
        <f>IF(AF842="",0,IF(ISTEXT(AF842),H842*VALUE(SUBSTITUTE(AF842,"%",""))/100,H842*AF842))-Tabela1[[#This Row],[PRONTO ACABADO2]]</f>
        <v>0</v>
      </c>
      <c r="BA842" s="44">
        <f>IF(AG842="",0,IF(ISTEXT(AG842),H842*VALUE(SUBSTITUTE(AG842,"%",""))/100,H842*AG842))-Tabela1[[#This Row],[PESO EXPEDIDO2]]</f>
        <v>0</v>
      </c>
      <c r="BB842" s="44">
        <f t="shared" si="130"/>
        <v>0</v>
      </c>
      <c r="BC842" s="44">
        <f t="shared" si="131"/>
        <v>0</v>
      </c>
      <c r="BD842" s="44"/>
    </row>
    <row r="843" spans="1:56" ht="15.75" hidden="1" customHeight="1" x14ac:dyDescent="0.25">
      <c r="A843" s="6"/>
      <c r="B843" s="22"/>
      <c r="C843" s="7"/>
      <c r="D843" s="46"/>
      <c r="E843" s="7"/>
      <c r="F843" s="7"/>
      <c r="G843" s="44"/>
      <c r="H843" s="41">
        <f>Tabela1[[#This Row],[PESO UNI]]*Tabela1[[#This Row],[QTE]]</f>
        <v>0</v>
      </c>
      <c r="I843" s="7"/>
      <c r="J843" s="8"/>
      <c r="K843" s="8"/>
      <c r="L843" s="9"/>
      <c r="M843" s="10"/>
      <c r="N843" s="8"/>
      <c r="O843" s="12"/>
      <c r="P843" s="13"/>
      <c r="Q843" s="14">
        <f>Tabela1[[#This Row],[QTDE/ Fabricação]]-Tabela1[[#This Row],[QTE]]</f>
        <v>0</v>
      </c>
      <c r="R843" s="19">
        <f t="shared" si="126"/>
        <v>0</v>
      </c>
      <c r="S843" s="19">
        <f t="shared" si="125"/>
        <v>0</v>
      </c>
      <c r="T843" s="20">
        <f t="shared" si="127"/>
        <v>0</v>
      </c>
      <c r="U843" s="17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IFERROR(COUNTIF(#REF!,Tabela1[[#This Row],[Colunas5]]),"")</f>
        <v/>
      </c>
      <c r="X843" s="14">
        <f>Tabela1[[#This Row],[QIANTIDADE EXPEDIDA]]*Tabela1[[#This Row],[PESO UNI]]</f>
        <v>0</v>
      </c>
      <c r="Y843" s="14">
        <f t="shared" si="128"/>
        <v>0</v>
      </c>
      <c r="Z843" s="21">
        <f>Tabela1[[#This Row],[PESO TOTAL]]-Tabela1[[#This Row],[Peso Expedido]]</f>
        <v>0</v>
      </c>
      <c r="AA843" s="18"/>
      <c r="AB843" s="40"/>
      <c r="AC843" s="40"/>
      <c r="AD843" s="40"/>
      <c r="AE843" s="40"/>
      <c r="AF843" s="40"/>
      <c r="AG843" s="40"/>
      <c r="AH843" s="40"/>
      <c r="AI843" s="40" t="str">
        <f t="shared" si="124"/>
        <v>ok</v>
      </c>
      <c r="AJ843"/>
      <c r="AK843" t="str">
        <f>Tabela1[[#This Row],[Coluna1]]&amp;Tabela1[[#This Row],[PEDIDO]]</f>
        <v/>
      </c>
      <c r="AL843"/>
      <c r="AM843"/>
      <c r="AN843"/>
      <c r="AO843" t="str">
        <f t="shared" si="129"/>
        <v>/</v>
      </c>
      <c r="AP843" t="str">
        <f>Tabela1[[#This Row],[TAG]]&amp;Tabela1[[#This Row],[PEDIDO]]&amp;Tabela1[[#This Row],[PRODUTO]]</f>
        <v/>
      </c>
      <c r="AQ843" s="23" t="str">
        <f>Tabela1[[#This Row],[PRODUTO]]&amp;Tabela1[[#This Row],[TAG]]</f>
        <v/>
      </c>
      <c r="AR843" s="183">
        <f>Tabela1[[#This Row],[PESO TOTAL]]*Tabela1[[#This Row],[MATÉRIA PRIMA]]</f>
        <v>0</v>
      </c>
      <c r="AS843" s="28">
        <f>Tabela1[[#This Row],[PESO TOTAL]]*Tabela1[[#This Row],[PREPARAÇÃO ]]</f>
        <v>0</v>
      </c>
      <c r="AT843" s="28">
        <f>Tabela1[[#This Row],[PESO TOTAL]]*Tabela1[[#This Row],[CALDEIRARIA]]</f>
        <v>0</v>
      </c>
      <c r="AU843" s="28">
        <f>Tabela1[[#This Row],[PESO TOTAL]]*Tabela1[[#This Row],[SOLDA]]</f>
        <v>0</v>
      </c>
      <c r="AV843" s="28">
        <f>Tabela1[[#This Row],[PESO TOTAL]]*Tabela1[[#This Row],[ACABAMENTO]]</f>
        <v>0</v>
      </c>
      <c r="AW843" s="28">
        <f>Tabela1[[#This Row],[PESO TOTAL]]*Tabela1[[#This Row],[PRONTO ACABADO]]</f>
        <v>0</v>
      </c>
      <c r="AX843" s="28">
        <f>Tabela1[[#This Row],[PESO TOTAL]]*Tabela1[[#This Row],[EXPEDIÇÃO ]]</f>
        <v>0</v>
      </c>
      <c r="AY843" s="28" t="str">
        <f>Tabela1[[#This Row],[PEDIDO]]&amp;Tabela1[[#This Row],[PRODUTO]]</f>
        <v/>
      </c>
      <c r="AZ843" s="44">
        <f>IF(AF843="",0,IF(ISTEXT(AF843),H843*VALUE(SUBSTITUTE(AF843,"%",""))/100,H843*AF843))-Tabela1[[#This Row],[PRONTO ACABADO2]]</f>
        <v>0</v>
      </c>
      <c r="BA843" s="44">
        <f>IF(AG843="",0,IF(ISTEXT(AG843),H843*VALUE(SUBSTITUTE(AG843,"%",""))/100,H843*AG843))-Tabela1[[#This Row],[PESO EXPEDIDO2]]</f>
        <v>0</v>
      </c>
      <c r="BB843" s="44">
        <f t="shared" si="130"/>
        <v>0</v>
      </c>
      <c r="BC843" s="44">
        <f t="shared" si="131"/>
        <v>0</v>
      </c>
      <c r="BD843" s="44"/>
    </row>
    <row r="844" spans="1:56" ht="15.75" hidden="1" customHeight="1" x14ac:dyDescent="0.25">
      <c r="A844" s="6"/>
      <c r="B844" s="22"/>
      <c r="C844" s="7"/>
      <c r="D844" s="46"/>
      <c r="E844" s="7"/>
      <c r="F844" s="7"/>
      <c r="G844" s="44"/>
      <c r="H844" s="41">
        <f>Tabela1[[#This Row],[PESO UNI]]*Tabela1[[#This Row],[QTE]]</f>
        <v>0</v>
      </c>
      <c r="I844" s="7"/>
      <c r="J844" s="8"/>
      <c r="K844" s="8"/>
      <c r="L844" s="9"/>
      <c r="M844" s="10"/>
      <c r="N844" s="8"/>
      <c r="O844" s="12"/>
      <c r="P844" s="13"/>
      <c r="Q844" s="14">
        <f>Tabela1[[#This Row],[QTDE/ Fabricação]]-Tabela1[[#This Row],[QTE]]</f>
        <v>0</v>
      </c>
      <c r="R844" s="19">
        <f t="shared" si="126"/>
        <v>0</v>
      </c>
      <c r="S844" s="19">
        <f t="shared" si="125"/>
        <v>0</v>
      </c>
      <c r="T844" s="20">
        <f t="shared" si="127"/>
        <v>0</v>
      </c>
      <c r="U844" s="17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IFERROR(COUNTIF(#REF!,Tabela1[[#This Row],[Colunas5]]),"")</f>
        <v/>
      </c>
      <c r="X844" s="14">
        <f>Tabela1[[#This Row],[QIANTIDADE EXPEDIDA]]*Tabela1[[#This Row],[PESO UNI]]</f>
        <v>0</v>
      </c>
      <c r="Y844" s="14">
        <f t="shared" si="128"/>
        <v>0</v>
      </c>
      <c r="Z844" s="21">
        <f>Tabela1[[#This Row],[PESO TOTAL]]-Tabela1[[#This Row],[Peso Expedido]]</f>
        <v>0</v>
      </c>
      <c r="AA844" s="18"/>
      <c r="AB844" s="40"/>
      <c r="AC844" s="40"/>
      <c r="AD844" s="40"/>
      <c r="AE844" s="40"/>
      <c r="AF844" s="40"/>
      <c r="AG844" s="40"/>
      <c r="AH844" s="40"/>
      <c r="AI844" s="40" t="str">
        <f t="shared" si="124"/>
        <v>ok</v>
      </c>
      <c r="AJ844"/>
      <c r="AK844" t="str">
        <f>Tabela1[[#This Row],[Coluna1]]&amp;Tabela1[[#This Row],[PEDIDO]]</f>
        <v/>
      </c>
      <c r="AL844"/>
      <c r="AM844"/>
      <c r="AN844"/>
      <c r="AO844" t="str">
        <f t="shared" si="129"/>
        <v>/</v>
      </c>
      <c r="AP844" t="str">
        <f>Tabela1[[#This Row],[TAG]]&amp;Tabela1[[#This Row],[PEDIDO]]&amp;Tabela1[[#This Row],[PRODUTO]]</f>
        <v/>
      </c>
      <c r="AQ844" s="23" t="str">
        <f>Tabela1[[#This Row],[PRODUTO]]&amp;Tabela1[[#This Row],[TAG]]</f>
        <v/>
      </c>
      <c r="AR844" s="183">
        <f>Tabela1[[#This Row],[PESO TOTAL]]*Tabela1[[#This Row],[MATÉRIA PRIMA]]</f>
        <v>0</v>
      </c>
      <c r="AS844" s="28">
        <f>Tabela1[[#This Row],[PESO TOTAL]]*Tabela1[[#This Row],[PREPARAÇÃO ]]</f>
        <v>0</v>
      </c>
      <c r="AT844" s="28">
        <f>Tabela1[[#This Row],[PESO TOTAL]]*Tabela1[[#This Row],[CALDEIRARIA]]</f>
        <v>0</v>
      </c>
      <c r="AU844" s="28">
        <f>Tabela1[[#This Row],[PESO TOTAL]]*Tabela1[[#This Row],[SOLDA]]</f>
        <v>0</v>
      </c>
      <c r="AV844" s="28">
        <f>Tabela1[[#This Row],[PESO TOTAL]]*Tabela1[[#This Row],[ACABAMENTO]]</f>
        <v>0</v>
      </c>
      <c r="AW844" s="28">
        <f>Tabela1[[#This Row],[PESO TOTAL]]*Tabela1[[#This Row],[PRONTO ACABADO]]</f>
        <v>0</v>
      </c>
      <c r="AX844" s="28">
        <f>Tabela1[[#This Row],[PESO TOTAL]]*Tabela1[[#This Row],[EXPEDIÇÃO ]]</f>
        <v>0</v>
      </c>
      <c r="AY844" s="28" t="str">
        <f>Tabela1[[#This Row],[PEDIDO]]&amp;Tabela1[[#This Row],[PRODUTO]]</f>
        <v/>
      </c>
      <c r="AZ844" s="44">
        <f>IF(AF844="",0,IF(ISTEXT(AF844),H844*VALUE(SUBSTITUTE(AF844,"%",""))/100,H844*AF844))-Tabela1[[#This Row],[PRONTO ACABADO2]]</f>
        <v>0</v>
      </c>
      <c r="BA844" s="44">
        <f>IF(AG844="",0,IF(ISTEXT(AG844),H844*VALUE(SUBSTITUTE(AG844,"%",""))/100,H844*AG844))-Tabela1[[#This Row],[PESO EXPEDIDO2]]</f>
        <v>0</v>
      </c>
      <c r="BB844" s="44">
        <f t="shared" si="130"/>
        <v>0</v>
      </c>
      <c r="BC844" s="44">
        <f t="shared" si="131"/>
        <v>0</v>
      </c>
      <c r="BD844" s="44"/>
    </row>
    <row r="845" spans="1:56" ht="15.75" hidden="1" customHeight="1" x14ac:dyDescent="0.25">
      <c r="A845" s="6"/>
      <c r="B845" s="22"/>
      <c r="C845" s="7"/>
      <c r="D845" s="46"/>
      <c r="E845" s="7"/>
      <c r="F845" s="7"/>
      <c r="G845" s="44"/>
      <c r="H845" s="41">
        <f>Tabela1[[#This Row],[PESO UNI]]*Tabela1[[#This Row],[QTE]]</f>
        <v>0</v>
      </c>
      <c r="I845" s="7"/>
      <c r="J845" s="8"/>
      <c r="K845" s="8"/>
      <c r="L845" s="9"/>
      <c r="M845" s="10"/>
      <c r="N845" s="8"/>
      <c r="O845" s="12"/>
      <c r="P845" s="13"/>
      <c r="Q845" s="14">
        <f>Tabela1[[#This Row],[QTDE/ Fabricação]]-Tabela1[[#This Row],[QTE]]</f>
        <v>0</v>
      </c>
      <c r="R845" s="19">
        <f t="shared" si="126"/>
        <v>0</v>
      </c>
      <c r="S845" s="19">
        <f t="shared" si="125"/>
        <v>0</v>
      </c>
      <c r="T845" s="20">
        <f t="shared" si="127"/>
        <v>0</v>
      </c>
      <c r="U845" s="17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IFERROR(COUNTIF(#REF!,Tabela1[[#This Row],[Colunas5]]),"")</f>
        <v/>
      </c>
      <c r="X845" s="14">
        <f>Tabela1[[#This Row],[QIANTIDADE EXPEDIDA]]*Tabela1[[#This Row],[PESO UNI]]</f>
        <v>0</v>
      </c>
      <c r="Y845" s="14">
        <f t="shared" si="128"/>
        <v>0</v>
      </c>
      <c r="Z845" s="21">
        <f>Tabela1[[#This Row],[PESO TOTAL]]-Tabela1[[#This Row],[Peso Expedido]]</f>
        <v>0</v>
      </c>
      <c r="AA845" s="18"/>
      <c r="AB845" s="40"/>
      <c r="AC845" s="40"/>
      <c r="AD845" s="40"/>
      <c r="AE845" s="40"/>
      <c r="AF845" s="40"/>
      <c r="AG845" s="40"/>
      <c r="AH845" s="40"/>
      <c r="AI845" s="40" t="str">
        <f t="shared" si="124"/>
        <v>ok</v>
      </c>
      <c r="AJ845"/>
      <c r="AK845" t="str">
        <f>Tabela1[[#This Row],[Coluna1]]&amp;Tabela1[[#This Row],[PEDIDO]]</f>
        <v/>
      </c>
      <c r="AL845"/>
      <c r="AM845"/>
      <c r="AN845"/>
      <c r="AO845" t="str">
        <f t="shared" si="129"/>
        <v>/</v>
      </c>
      <c r="AP845" t="str">
        <f>Tabela1[[#This Row],[TAG]]&amp;Tabela1[[#This Row],[PEDIDO]]&amp;Tabela1[[#This Row],[PRODUTO]]</f>
        <v/>
      </c>
      <c r="AQ845" s="23" t="str">
        <f>Tabela1[[#This Row],[PRODUTO]]&amp;Tabela1[[#This Row],[TAG]]</f>
        <v/>
      </c>
      <c r="AR845" s="183">
        <f>Tabela1[[#This Row],[PESO TOTAL]]*Tabela1[[#This Row],[MATÉRIA PRIMA]]</f>
        <v>0</v>
      </c>
      <c r="AS845" s="28">
        <f>Tabela1[[#This Row],[PESO TOTAL]]*Tabela1[[#This Row],[PREPARAÇÃO ]]</f>
        <v>0</v>
      </c>
      <c r="AT845" s="28">
        <f>Tabela1[[#This Row],[PESO TOTAL]]*Tabela1[[#This Row],[CALDEIRARIA]]</f>
        <v>0</v>
      </c>
      <c r="AU845" s="28">
        <f>Tabela1[[#This Row],[PESO TOTAL]]*Tabela1[[#This Row],[SOLDA]]</f>
        <v>0</v>
      </c>
      <c r="AV845" s="28">
        <f>Tabela1[[#This Row],[PESO TOTAL]]*Tabela1[[#This Row],[ACABAMENTO]]</f>
        <v>0</v>
      </c>
      <c r="AW845" s="28">
        <f>Tabela1[[#This Row],[PESO TOTAL]]*Tabela1[[#This Row],[PRONTO ACABADO]]</f>
        <v>0</v>
      </c>
      <c r="AX845" s="28">
        <f>Tabela1[[#This Row],[PESO TOTAL]]*Tabela1[[#This Row],[EXPEDIÇÃO ]]</f>
        <v>0</v>
      </c>
      <c r="AY845" s="28" t="str">
        <f>Tabela1[[#This Row],[PEDIDO]]&amp;Tabela1[[#This Row],[PRODUTO]]</f>
        <v/>
      </c>
      <c r="AZ845" s="44">
        <f>IF(AF845="",0,IF(ISTEXT(AF845),H845*VALUE(SUBSTITUTE(AF845,"%",""))/100,H845*AF845))-Tabela1[[#This Row],[PRONTO ACABADO2]]</f>
        <v>0</v>
      </c>
      <c r="BA845" s="44">
        <f>IF(AG845="",0,IF(ISTEXT(AG845),H845*VALUE(SUBSTITUTE(AG845,"%",""))/100,H845*AG845))-Tabela1[[#This Row],[PESO EXPEDIDO2]]</f>
        <v>0</v>
      </c>
      <c r="BB845" s="44">
        <f t="shared" si="130"/>
        <v>0</v>
      </c>
      <c r="BC845" s="44">
        <f t="shared" si="131"/>
        <v>0</v>
      </c>
      <c r="BD845" s="44"/>
    </row>
    <row r="846" spans="1:56" ht="15.75" hidden="1" customHeight="1" x14ac:dyDescent="0.25">
      <c r="A846" s="6"/>
      <c r="B846" s="22"/>
      <c r="C846" s="7"/>
      <c r="D846" s="46"/>
      <c r="E846" s="7"/>
      <c r="F846" s="7"/>
      <c r="G846" s="44"/>
      <c r="H846" s="41">
        <f>Tabela1[[#This Row],[PESO UNI]]*Tabela1[[#This Row],[QTE]]</f>
        <v>0</v>
      </c>
      <c r="I846" s="7"/>
      <c r="J846" s="8"/>
      <c r="K846" s="8"/>
      <c r="L846" s="9"/>
      <c r="M846" s="10"/>
      <c r="N846" s="8"/>
      <c r="O846" s="12"/>
      <c r="P846" s="13"/>
      <c r="Q846" s="14">
        <f>Tabela1[[#This Row],[QTDE/ Fabricação]]-Tabela1[[#This Row],[QTE]]</f>
        <v>0</v>
      </c>
      <c r="R846" s="19">
        <f t="shared" si="126"/>
        <v>0</v>
      </c>
      <c r="S846" s="19">
        <f t="shared" si="125"/>
        <v>0</v>
      </c>
      <c r="T846" s="20">
        <f t="shared" si="127"/>
        <v>0</v>
      </c>
      <c r="U846" s="17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IFERROR(COUNTIF(#REF!,Tabela1[[#This Row],[Colunas5]]),"")</f>
        <v/>
      </c>
      <c r="X846" s="14">
        <f>Tabela1[[#This Row],[QIANTIDADE EXPEDIDA]]*Tabela1[[#This Row],[PESO UNI]]</f>
        <v>0</v>
      </c>
      <c r="Y846" s="14">
        <f t="shared" si="128"/>
        <v>0</v>
      </c>
      <c r="Z846" s="21">
        <f>Tabela1[[#This Row],[PESO TOTAL]]-Tabela1[[#This Row],[Peso Expedido]]</f>
        <v>0</v>
      </c>
      <c r="AA846" s="18"/>
      <c r="AB846" s="40"/>
      <c r="AC846" s="40"/>
      <c r="AD846" s="40"/>
      <c r="AE846" s="40"/>
      <c r="AF846" s="40"/>
      <c r="AG846" s="40"/>
      <c r="AH846" s="40"/>
      <c r="AI846" s="40" t="str">
        <f t="shared" si="124"/>
        <v>ok</v>
      </c>
      <c r="AJ846"/>
      <c r="AK846" t="str">
        <f>Tabela1[[#This Row],[Coluna1]]&amp;Tabela1[[#This Row],[PEDIDO]]</f>
        <v/>
      </c>
      <c r="AL846"/>
      <c r="AM846"/>
      <c r="AN846"/>
      <c r="AO846" t="str">
        <f t="shared" si="129"/>
        <v>/</v>
      </c>
      <c r="AP846" t="str">
        <f>Tabela1[[#This Row],[TAG]]&amp;Tabela1[[#This Row],[PEDIDO]]&amp;Tabela1[[#This Row],[PRODUTO]]</f>
        <v/>
      </c>
      <c r="AQ846" s="23" t="str">
        <f>Tabela1[[#This Row],[PRODUTO]]&amp;Tabela1[[#This Row],[TAG]]</f>
        <v/>
      </c>
      <c r="AR846" s="183">
        <f>Tabela1[[#This Row],[PESO TOTAL]]*Tabela1[[#This Row],[MATÉRIA PRIMA]]</f>
        <v>0</v>
      </c>
      <c r="AS846" s="28">
        <f>Tabela1[[#This Row],[PESO TOTAL]]*Tabela1[[#This Row],[PREPARAÇÃO ]]</f>
        <v>0</v>
      </c>
      <c r="AT846" s="28">
        <f>Tabela1[[#This Row],[PESO TOTAL]]*Tabela1[[#This Row],[CALDEIRARIA]]</f>
        <v>0</v>
      </c>
      <c r="AU846" s="28">
        <f>Tabela1[[#This Row],[PESO TOTAL]]*Tabela1[[#This Row],[SOLDA]]</f>
        <v>0</v>
      </c>
      <c r="AV846" s="28">
        <f>Tabela1[[#This Row],[PESO TOTAL]]*Tabela1[[#This Row],[ACABAMENTO]]</f>
        <v>0</v>
      </c>
      <c r="AW846" s="28">
        <f>Tabela1[[#This Row],[PESO TOTAL]]*Tabela1[[#This Row],[PRONTO ACABADO]]</f>
        <v>0</v>
      </c>
      <c r="AX846" s="28">
        <f>Tabela1[[#This Row],[PESO TOTAL]]*Tabela1[[#This Row],[EXPEDIÇÃO ]]</f>
        <v>0</v>
      </c>
      <c r="AY846" s="28" t="str">
        <f>Tabela1[[#This Row],[PEDIDO]]&amp;Tabela1[[#This Row],[PRODUTO]]</f>
        <v/>
      </c>
      <c r="AZ846" s="44">
        <f>IF(AF846="",0,IF(ISTEXT(AF846),H846*VALUE(SUBSTITUTE(AF846,"%",""))/100,H846*AF846))-Tabela1[[#This Row],[PRONTO ACABADO2]]</f>
        <v>0</v>
      </c>
      <c r="BA846" s="44">
        <f>IF(AG846="",0,IF(ISTEXT(AG846),H846*VALUE(SUBSTITUTE(AG846,"%",""))/100,H846*AG846))-Tabela1[[#This Row],[PESO EXPEDIDO2]]</f>
        <v>0</v>
      </c>
      <c r="BB846" s="44">
        <f t="shared" si="130"/>
        <v>0</v>
      </c>
      <c r="BC846" s="44">
        <f t="shared" si="131"/>
        <v>0</v>
      </c>
      <c r="BD846" s="44"/>
    </row>
    <row r="847" spans="1:56" ht="15.75" hidden="1" customHeight="1" x14ac:dyDescent="0.25">
      <c r="A847" s="6"/>
      <c r="B847" s="22"/>
      <c r="C847" s="7"/>
      <c r="D847" s="46"/>
      <c r="E847" s="7"/>
      <c r="F847" s="7"/>
      <c r="G847" s="44"/>
      <c r="H847" s="41">
        <f>Tabela1[[#This Row],[PESO UNI]]*Tabela1[[#This Row],[QTE]]</f>
        <v>0</v>
      </c>
      <c r="I847" s="7"/>
      <c r="J847" s="8"/>
      <c r="K847" s="8"/>
      <c r="L847" s="9"/>
      <c r="M847" s="10"/>
      <c r="N847" s="8"/>
      <c r="O847" s="12"/>
      <c r="P847" s="13"/>
      <c r="Q847" s="14">
        <f>Tabela1[[#This Row],[QTDE/ Fabricação]]-Tabela1[[#This Row],[QTE]]</f>
        <v>0</v>
      </c>
      <c r="R847" s="19">
        <f t="shared" si="126"/>
        <v>0</v>
      </c>
      <c r="S847" s="19">
        <f t="shared" si="125"/>
        <v>0</v>
      </c>
      <c r="T847" s="20">
        <f t="shared" si="127"/>
        <v>0</v>
      </c>
      <c r="U847" s="17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IFERROR(COUNTIF(#REF!,Tabela1[[#This Row],[Colunas5]]),"")</f>
        <v/>
      </c>
      <c r="X847" s="14">
        <f>Tabela1[[#This Row],[QIANTIDADE EXPEDIDA]]*Tabela1[[#This Row],[PESO UNI]]</f>
        <v>0</v>
      </c>
      <c r="Y847" s="14">
        <f t="shared" si="128"/>
        <v>0</v>
      </c>
      <c r="Z847" s="21">
        <f>Tabela1[[#This Row],[PESO TOTAL]]-Tabela1[[#This Row],[Peso Expedido]]</f>
        <v>0</v>
      </c>
      <c r="AA847" s="18"/>
      <c r="AB847" s="40"/>
      <c r="AC847" s="40"/>
      <c r="AD847" s="40"/>
      <c r="AE847" s="40"/>
      <c r="AF847" s="40"/>
      <c r="AG847" s="40"/>
      <c r="AH847" s="40"/>
      <c r="AI847" s="40" t="str">
        <f t="shared" si="124"/>
        <v>ok</v>
      </c>
      <c r="AJ847"/>
      <c r="AK847" t="str">
        <f>Tabela1[[#This Row],[Coluna1]]&amp;Tabela1[[#This Row],[PEDIDO]]</f>
        <v/>
      </c>
      <c r="AL847"/>
      <c r="AM847"/>
      <c r="AN847"/>
      <c r="AO847" t="str">
        <f t="shared" si="129"/>
        <v>/</v>
      </c>
      <c r="AP847" t="str">
        <f>Tabela1[[#This Row],[TAG]]&amp;Tabela1[[#This Row],[PEDIDO]]&amp;Tabela1[[#This Row],[PRODUTO]]</f>
        <v/>
      </c>
      <c r="AQ847" s="23" t="str">
        <f>Tabela1[[#This Row],[PRODUTO]]&amp;Tabela1[[#This Row],[TAG]]</f>
        <v/>
      </c>
      <c r="AR847" s="183">
        <f>Tabela1[[#This Row],[PESO TOTAL]]*Tabela1[[#This Row],[MATÉRIA PRIMA]]</f>
        <v>0</v>
      </c>
      <c r="AS847" s="28">
        <f>Tabela1[[#This Row],[PESO TOTAL]]*Tabela1[[#This Row],[PREPARAÇÃO ]]</f>
        <v>0</v>
      </c>
      <c r="AT847" s="28">
        <f>Tabela1[[#This Row],[PESO TOTAL]]*Tabela1[[#This Row],[CALDEIRARIA]]</f>
        <v>0</v>
      </c>
      <c r="AU847" s="28">
        <f>Tabela1[[#This Row],[PESO TOTAL]]*Tabela1[[#This Row],[SOLDA]]</f>
        <v>0</v>
      </c>
      <c r="AV847" s="28">
        <f>Tabela1[[#This Row],[PESO TOTAL]]*Tabela1[[#This Row],[ACABAMENTO]]</f>
        <v>0</v>
      </c>
      <c r="AW847" s="28">
        <f>Tabela1[[#This Row],[PESO TOTAL]]*Tabela1[[#This Row],[PRONTO ACABADO]]</f>
        <v>0</v>
      </c>
      <c r="AX847" s="28">
        <f>Tabela1[[#This Row],[PESO TOTAL]]*Tabela1[[#This Row],[EXPEDIÇÃO ]]</f>
        <v>0</v>
      </c>
      <c r="AY847" s="28" t="str">
        <f>Tabela1[[#This Row],[PEDIDO]]&amp;Tabela1[[#This Row],[PRODUTO]]</f>
        <v/>
      </c>
      <c r="AZ847" s="44">
        <f>IF(AF847="",0,IF(ISTEXT(AF847),H847*VALUE(SUBSTITUTE(AF847,"%",""))/100,H847*AF847))-Tabela1[[#This Row],[PRONTO ACABADO2]]</f>
        <v>0</v>
      </c>
      <c r="BA847" s="44">
        <f>IF(AG847="",0,IF(ISTEXT(AG847),H847*VALUE(SUBSTITUTE(AG847,"%",""))/100,H847*AG847))-Tabela1[[#This Row],[PESO EXPEDIDO2]]</f>
        <v>0</v>
      </c>
      <c r="BB847" s="44">
        <f t="shared" si="130"/>
        <v>0</v>
      </c>
      <c r="BC847" s="44">
        <f t="shared" si="131"/>
        <v>0</v>
      </c>
      <c r="BD847" s="44"/>
    </row>
    <row r="848" spans="1:56" ht="15.75" hidden="1" customHeight="1" x14ac:dyDescent="0.25">
      <c r="A848" s="6"/>
      <c r="B848" s="22"/>
      <c r="C848" s="7"/>
      <c r="D848" s="46"/>
      <c r="E848" s="7"/>
      <c r="F848" s="7"/>
      <c r="G848" s="44"/>
      <c r="H848" s="41">
        <f>Tabela1[[#This Row],[PESO UNI]]*Tabela1[[#This Row],[QTE]]</f>
        <v>0</v>
      </c>
      <c r="I848" s="7"/>
      <c r="J848" s="8"/>
      <c r="K848" s="8"/>
      <c r="L848" s="9"/>
      <c r="M848" s="10"/>
      <c r="N848" s="8"/>
      <c r="O848" s="12"/>
      <c r="P848" s="13"/>
      <c r="Q848" s="14">
        <f>Tabela1[[#This Row],[QTDE/ Fabricação]]-Tabela1[[#This Row],[QTE]]</f>
        <v>0</v>
      </c>
      <c r="R848" s="19">
        <f t="shared" si="126"/>
        <v>0</v>
      </c>
      <c r="S848" s="19">
        <f t="shared" si="125"/>
        <v>0</v>
      </c>
      <c r="T848" s="20">
        <f t="shared" si="127"/>
        <v>0</v>
      </c>
      <c r="U848" s="17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IFERROR(COUNTIF(#REF!,Tabela1[[#This Row],[Colunas5]]),"")</f>
        <v/>
      </c>
      <c r="X848" s="14">
        <f>Tabela1[[#This Row],[QIANTIDADE EXPEDIDA]]*Tabela1[[#This Row],[PESO UNI]]</f>
        <v>0</v>
      </c>
      <c r="Y848" s="14">
        <f t="shared" si="128"/>
        <v>0</v>
      </c>
      <c r="Z848" s="21">
        <f>Tabela1[[#This Row],[PESO TOTAL]]-Tabela1[[#This Row],[Peso Expedido]]</f>
        <v>0</v>
      </c>
      <c r="AA848" s="18"/>
      <c r="AB848" s="40"/>
      <c r="AC848" s="40"/>
      <c r="AD848" s="40"/>
      <c r="AE848" s="40"/>
      <c r="AF848" s="40"/>
      <c r="AG848" s="40"/>
      <c r="AH848" s="40"/>
      <c r="AI848" s="40" t="str">
        <f t="shared" si="124"/>
        <v>ok</v>
      </c>
      <c r="AJ848"/>
      <c r="AK848" t="str">
        <f>Tabela1[[#This Row],[Coluna1]]&amp;Tabela1[[#This Row],[PEDIDO]]</f>
        <v/>
      </c>
      <c r="AL848"/>
      <c r="AM848"/>
      <c r="AN848"/>
      <c r="AO848" t="str">
        <f t="shared" si="129"/>
        <v>/</v>
      </c>
      <c r="AP848" t="str">
        <f>Tabela1[[#This Row],[TAG]]&amp;Tabela1[[#This Row],[PEDIDO]]&amp;Tabela1[[#This Row],[PRODUTO]]</f>
        <v/>
      </c>
      <c r="AQ848" s="23" t="str">
        <f>Tabela1[[#This Row],[PRODUTO]]&amp;Tabela1[[#This Row],[TAG]]</f>
        <v/>
      </c>
      <c r="AR848" s="183">
        <f>Tabela1[[#This Row],[PESO TOTAL]]*Tabela1[[#This Row],[MATÉRIA PRIMA]]</f>
        <v>0</v>
      </c>
      <c r="AS848" s="28">
        <f>Tabela1[[#This Row],[PESO TOTAL]]*Tabela1[[#This Row],[PREPARAÇÃO ]]</f>
        <v>0</v>
      </c>
      <c r="AT848" s="28">
        <f>Tabela1[[#This Row],[PESO TOTAL]]*Tabela1[[#This Row],[CALDEIRARIA]]</f>
        <v>0</v>
      </c>
      <c r="AU848" s="28">
        <f>Tabela1[[#This Row],[PESO TOTAL]]*Tabela1[[#This Row],[SOLDA]]</f>
        <v>0</v>
      </c>
      <c r="AV848" s="28">
        <f>Tabela1[[#This Row],[PESO TOTAL]]*Tabela1[[#This Row],[ACABAMENTO]]</f>
        <v>0</v>
      </c>
      <c r="AW848" s="28">
        <f>Tabela1[[#This Row],[PESO TOTAL]]*Tabela1[[#This Row],[PRONTO ACABADO]]</f>
        <v>0</v>
      </c>
      <c r="AX848" s="28">
        <f>Tabela1[[#This Row],[PESO TOTAL]]*Tabela1[[#This Row],[EXPEDIÇÃO ]]</f>
        <v>0</v>
      </c>
      <c r="AY848" s="28" t="str">
        <f>Tabela1[[#This Row],[PEDIDO]]&amp;Tabela1[[#This Row],[PRODUTO]]</f>
        <v/>
      </c>
      <c r="AZ848" s="44">
        <f>IF(AF848="",0,IF(ISTEXT(AF848),H848*VALUE(SUBSTITUTE(AF848,"%",""))/100,H848*AF848))-Tabela1[[#This Row],[PRONTO ACABADO2]]</f>
        <v>0</v>
      </c>
      <c r="BA848" s="44">
        <f>IF(AG848="",0,IF(ISTEXT(AG848),H848*VALUE(SUBSTITUTE(AG848,"%",""))/100,H848*AG848))-Tabela1[[#This Row],[PESO EXPEDIDO2]]</f>
        <v>0</v>
      </c>
      <c r="BB848" s="44">
        <f t="shared" si="130"/>
        <v>0</v>
      </c>
      <c r="BC848" s="44">
        <f t="shared" si="131"/>
        <v>0</v>
      </c>
      <c r="BD848" s="44"/>
    </row>
    <row r="849" spans="1:56" ht="15.75" hidden="1" customHeight="1" x14ac:dyDescent="0.25">
      <c r="A849" s="6"/>
      <c r="B849" s="22"/>
      <c r="C849" s="7"/>
      <c r="D849" s="46"/>
      <c r="E849" s="7"/>
      <c r="F849" s="7"/>
      <c r="G849" s="44"/>
      <c r="H849" s="41">
        <f>Tabela1[[#This Row],[PESO UNI]]*Tabela1[[#This Row],[QTE]]</f>
        <v>0</v>
      </c>
      <c r="I849" s="7"/>
      <c r="J849" s="8"/>
      <c r="K849" s="8"/>
      <c r="L849" s="9"/>
      <c r="M849" s="10"/>
      <c r="N849" s="8"/>
      <c r="O849" s="12"/>
      <c r="P849" s="13"/>
      <c r="Q849" s="14">
        <f>Tabela1[[#This Row],[QTDE/ Fabricação]]-Tabela1[[#This Row],[QTE]]</f>
        <v>0</v>
      </c>
      <c r="R849" s="19">
        <f t="shared" si="126"/>
        <v>0</v>
      </c>
      <c r="S849" s="19">
        <f t="shared" si="125"/>
        <v>0</v>
      </c>
      <c r="T849" s="20">
        <f t="shared" si="127"/>
        <v>0</v>
      </c>
      <c r="U849" s="17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IFERROR(COUNTIF(#REF!,Tabela1[[#This Row],[Colunas5]]),"")</f>
        <v/>
      </c>
      <c r="X849" s="14">
        <f>Tabela1[[#This Row],[QIANTIDADE EXPEDIDA]]*Tabela1[[#This Row],[PESO UNI]]</f>
        <v>0</v>
      </c>
      <c r="Y849" s="14">
        <f t="shared" si="128"/>
        <v>0</v>
      </c>
      <c r="Z849" s="21">
        <f>Tabela1[[#This Row],[PESO TOTAL]]-Tabela1[[#This Row],[Peso Expedido]]</f>
        <v>0</v>
      </c>
      <c r="AA849" s="18"/>
      <c r="AB849" s="40"/>
      <c r="AC849" s="40"/>
      <c r="AD849" s="40"/>
      <c r="AE849" s="40"/>
      <c r="AF849" s="40"/>
      <c r="AG849" s="40"/>
      <c r="AH849" s="40"/>
      <c r="AI849" s="40" t="str">
        <f t="shared" ref="AI849:AI912" si="132">IF(Z849&lt;=0,"ok","")</f>
        <v>ok</v>
      </c>
      <c r="AJ849"/>
      <c r="AK849" t="str">
        <f>Tabela1[[#This Row],[Coluna1]]&amp;Tabela1[[#This Row],[PEDIDO]]</f>
        <v/>
      </c>
      <c r="AL849"/>
      <c r="AM849"/>
      <c r="AN849"/>
      <c r="AO849" t="str">
        <f t="shared" si="129"/>
        <v>/</v>
      </c>
      <c r="AP849" t="str">
        <f>Tabela1[[#This Row],[TAG]]&amp;Tabela1[[#This Row],[PEDIDO]]&amp;Tabela1[[#This Row],[PRODUTO]]</f>
        <v/>
      </c>
      <c r="AQ849" s="23" t="str">
        <f>Tabela1[[#This Row],[PRODUTO]]&amp;Tabela1[[#This Row],[TAG]]</f>
        <v/>
      </c>
      <c r="AR849" s="183">
        <f>Tabela1[[#This Row],[PESO TOTAL]]*Tabela1[[#This Row],[MATÉRIA PRIMA]]</f>
        <v>0</v>
      </c>
      <c r="AS849" s="28">
        <f>Tabela1[[#This Row],[PESO TOTAL]]*Tabela1[[#This Row],[PREPARAÇÃO ]]</f>
        <v>0</v>
      </c>
      <c r="AT849" s="28">
        <f>Tabela1[[#This Row],[PESO TOTAL]]*Tabela1[[#This Row],[CALDEIRARIA]]</f>
        <v>0</v>
      </c>
      <c r="AU849" s="28">
        <f>Tabela1[[#This Row],[PESO TOTAL]]*Tabela1[[#This Row],[SOLDA]]</f>
        <v>0</v>
      </c>
      <c r="AV849" s="28">
        <f>Tabela1[[#This Row],[PESO TOTAL]]*Tabela1[[#This Row],[ACABAMENTO]]</f>
        <v>0</v>
      </c>
      <c r="AW849" s="28">
        <f>Tabela1[[#This Row],[PESO TOTAL]]*Tabela1[[#This Row],[PRONTO ACABADO]]</f>
        <v>0</v>
      </c>
      <c r="AX849" s="28">
        <f>Tabela1[[#This Row],[PESO TOTAL]]*Tabela1[[#This Row],[EXPEDIÇÃO ]]</f>
        <v>0</v>
      </c>
      <c r="AY849" s="28" t="str">
        <f>Tabela1[[#This Row],[PEDIDO]]&amp;Tabela1[[#This Row],[PRODUTO]]</f>
        <v/>
      </c>
      <c r="AZ849" s="44">
        <f>IF(AF849="",0,IF(ISTEXT(AF849),H849*VALUE(SUBSTITUTE(AF849,"%",""))/100,H849*AF849))-Tabela1[[#This Row],[PRONTO ACABADO2]]</f>
        <v>0</v>
      </c>
      <c r="BA849" s="44">
        <f>IF(AG849="",0,IF(ISTEXT(AG849),H849*VALUE(SUBSTITUTE(AG849,"%",""))/100,H849*AG849))-Tabela1[[#This Row],[PESO EXPEDIDO2]]</f>
        <v>0</v>
      </c>
      <c r="BB849" s="44">
        <f t="shared" si="130"/>
        <v>0</v>
      </c>
      <c r="BC849" s="44">
        <f t="shared" si="131"/>
        <v>0</v>
      </c>
      <c r="BD849" s="44"/>
    </row>
    <row r="850" spans="1:56" ht="15.75" hidden="1" customHeight="1" x14ac:dyDescent="0.25">
      <c r="A850" s="6"/>
      <c r="B850" s="22"/>
      <c r="C850" s="7"/>
      <c r="D850" s="46"/>
      <c r="E850" s="7"/>
      <c r="F850" s="7"/>
      <c r="G850" s="44"/>
      <c r="H850" s="41">
        <f>Tabela1[[#This Row],[PESO UNI]]*Tabela1[[#This Row],[QTE]]</f>
        <v>0</v>
      </c>
      <c r="I850" s="7"/>
      <c r="J850" s="8"/>
      <c r="K850" s="8"/>
      <c r="L850" s="9"/>
      <c r="M850" s="10"/>
      <c r="N850" s="8"/>
      <c r="O850" s="12"/>
      <c r="P850" s="13"/>
      <c r="Q850" s="14">
        <f>Tabela1[[#This Row],[QTDE/ Fabricação]]-Tabela1[[#This Row],[QTE]]</f>
        <v>0</v>
      </c>
      <c r="R850" s="19">
        <f t="shared" si="126"/>
        <v>0</v>
      </c>
      <c r="S850" s="19">
        <f t="shared" si="125"/>
        <v>0</v>
      </c>
      <c r="T850" s="20">
        <f t="shared" si="127"/>
        <v>0</v>
      </c>
      <c r="U850" s="17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IFERROR(COUNTIF(#REF!,Tabela1[[#This Row],[Colunas5]]),"")</f>
        <v/>
      </c>
      <c r="X850" s="14">
        <f>Tabela1[[#This Row],[QIANTIDADE EXPEDIDA]]*Tabela1[[#This Row],[PESO UNI]]</f>
        <v>0</v>
      </c>
      <c r="Y850" s="14">
        <f t="shared" si="128"/>
        <v>0</v>
      </c>
      <c r="Z850" s="21">
        <f>Tabela1[[#This Row],[PESO TOTAL]]-Tabela1[[#This Row],[Peso Expedido]]</f>
        <v>0</v>
      </c>
      <c r="AA850" s="18"/>
      <c r="AB850" s="40"/>
      <c r="AC850" s="40"/>
      <c r="AD850" s="40"/>
      <c r="AE850" s="40"/>
      <c r="AF850" s="40"/>
      <c r="AG850" s="40"/>
      <c r="AH850" s="40"/>
      <c r="AI850" s="40" t="str">
        <f t="shared" si="132"/>
        <v>ok</v>
      </c>
      <c r="AJ850"/>
      <c r="AK850" t="str">
        <f>Tabela1[[#This Row],[Coluna1]]&amp;Tabela1[[#This Row],[PEDIDO]]</f>
        <v/>
      </c>
      <c r="AL850"/>
      <c r="AM850"/>
      <c r="AN850"/>
      <c r="AO850" t="str">
        <f t="shared" si="129"/>
        <v>/</v>
      </c>
      <c r="AP850" t="str">
        <f>Tabela1[[#This Row],[TAG]]&amp;Tabela1[[#This Row],[PEDIDO]]&amp;Tabela1[[#This Row],[PRODUTO]]</f>
        <v/>
      </c>
      <c r="AQ850" s="23" t="str">
        <f>Tabela1[[#This Row],[PRODUTO]]&amp;Tabela1[[#This Row],[TAG]]</f>
        <v/>
      </c>
      <c r="AR850" s="183">
        <f>Tabela1[[#This Row],[PESO TOTAL]]*Tabela1[[#This Row],[MATÉRIA PRIMA]]</f>
        <v>0</v>
      </c>
      <c r="AS850" s="28">
        <f>Tabela1[[#This Row],[PESO TOTAL]]*Tabela1[[#This Row],[PREPARAÇÃO ]]</f>
        <v>0</v>
      </c>
      <c r="AT850" s="28">
        <f>Tabela1[[#This Row],[PESO TOTAL]]*Tabela1[[#This Row],[CALDEIRARIA]]</f>
        <v>0</v>
      </c>
      <c r="AU850" s="28">
        <f>Tabela1[[#This Row],[PESO TOTAL]]*Tabela1[[#This Row],[SOLDA]]</f>
        <v>0</v>
      </c>
      <c r="AV850" s="28">
        <f>Tabela1[[#This Row],[PESO TOTAL]]*Tabela1[[#This Row],[ACABAMENTO]]</f>
        <v>0</v>
      </c>
      <c r="AW850" s="28">
        <f>Tabela1[[#This Row],[PESO TOTAL]]*Tabela1[[#This Row],[PRONTO ACABADO]]</f>
        <v>0</v>
      </c>
      <c r="AX850" s="28">
        <f>Tabela1[[#This Row],[PESO TOTAL]]*Tabela1[[#This Row],[EXPEDIÇÃO ]]</f>
        <v>0</v>
      </c>
      <c r="AY850" s="28" t="str">
        <f>Tabela1[[#This Row],[PEDIDO]]&amp;Tabela1[[#This Row],[PRODUTO]]</f>
        <v/>
      </c>
      <c r="AZ850" s="44">
        <f>IF(AF850="",0,IF(ISTEXT(AF850),H850*VALUE(SUBSTITUTE(AF850,"%",""))/100,H850*AF850))-Tabela1[[#This Row],[PRONTO ACABADO2]]</f>
        <v>0</v>
      </c>
      <c r="BA850" s="44">
        <f>IF(AG850="",0,IF(ISTEXT(AG850),H850*VALUE(SUBSTITUTE(AG850,"%",""))/100,H850*AG850))-Tabela1[[#This Row],[PESO EXPEDIDO2]]</f>
        <v>0</v>
      </c>
      <c r="BB850" s="44">
        <f t="shared" si="130"/>
        <v>0</v>
      </c>
      <c r="BC850" s="44">
        <f t="shared" si="131"/>
        <v>0</v>
      </c>
      <c r="BD850" s="44"/>
    </row>
    <row r="851" spans="1:56" ht="15.75" hidden="1" customHeight="1" x14ac:dyDescent="0.25">
      <c r="A851" s="6"/>
      <c r="B851" s="22"/>
      <c r="C851" s="7"/>
      <c r="D851" s="46"/>
      <c r="E851" s="7"/>
      <c r="F851" s="7"/>
      <c r="G851" s="44"/>
      <c r="H851" s="41">
        <f>Tabela1[[#This Row],[PESO UNI]]*Tabela1[[#This Row],[QTE]]</f>
        <v>0</v>
      </c>
      <c r="I851" s="7"/>
      <c r="J851" s="8"/>
      <c r="K851" s="8"/>
      <c r="L851" s="9"/>
      <c r="M851" s="10"/>
      <c r="N851" s="8"/>
      <c r="O851" s="12"/>
      <c r="P851" s="13"/>
      <c r="Q851" s="14">
        <f>Tabela1[[#This Row],[QTDE/ Fabricação]]-Tabela1[[#This Row],[QTE]]</f>
        <v>0</v>
      </c>
      <c r="R851" s="19">
        <f t="shared" si="126"/>
        <v>0</v>
      </c>
      <c r="S851" s="19">
        <f t="shared" si="125"/>
        <v>0</v>
      </c>
      <c r="T851" s="20">
        <f t="shared" si="127"/>
        <v>0</v>
      </c>
      <c r="U851" s="17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IFERROR(COUNTIF(#REF!,Tabela1[[#This Row],[Colunas5]]),"")</f>
        <v/>
      </c>
      <c r="X851" s="14">
        <f>Tabela1[[#This Row],[QIANTIDADE EXPEDIDA]]*Tabela1[[#This Row],[PESO UNI]]</f>
        <v>0</v>
      </c>
      <c r="Y851" s="14">
        <f t="shared" si="128"/>
        <v>0</v>
      </c>
      <c r="Z851" s="21">
        <f>Tabela1[[#This Row],[PESO TOTAL]]-Tabela1[[#This Row],[Peso Expedido]]</f>
        <v>0</v>
      </c>
      <c r="AA851" s="18"/>
      <c r="AB851" s="40"/>
      <c r="AC851" s="40"/>
      <c r="AD851" s="40"/>
      <c r="AE851" s="40"/>
      <c r="AF851" s="40"/>
      <c r="AG851" s="40"/>
      <c r="AH851" s="40"/>
      <c r="AI851" s="40" t="str">
        <f t="shared" si="132"/>
        <v>ok</v>
      </c>
      <c r="AJ851"/>
      <c r="AK851" t="str">
        <f>Tabela1[[#This Row],[Coluna1]]&amp;Tabela1[[#This Row],[PEDIDO]]</f>
        <v/>
      </c>
      <c r="AL851"/>
      <c r="AM851"/>
      <c r="AN851"/>
      <c r="AO851" t="str">
        <f t="shared" si="129"/>
        <v>/</v>
      </c>
      <c r="AP851" t="str">
        <f>Tabela1[[#This Row],[TAG]]&amp;Tabela1[[#This Row],[PEDIDO]]&amp;Tabela1[[#This Row],[PRODUTO]]</f>
        <v/>
      </c>
      <c r="AQ851" s="23" t="str">
        <f>Tabela1[[#This Row],[PRODUTO]]&amp;Tabela1[[#This Row],[TAG]]</f>
        <v/>
      </c>
      <c r="AR851" s="183">
        <f>Tabela1[[#This Row],[PESO TOTAL]]*Tabela1[[#This Row],[MATÉRIA PRIMA]]</f>
        <v>0</v>
      </c>
      <c r="AS851" s="28">
        <f>Tabela1[[#This Row],[PESO TOTAL]]*Tabela1[[#This Row],[PREPARAÇÃO ]]</f>
        <v>0</v>
      </c>
      <c r="AT851" s="28">
        <f>Tabela1[[#This Row],[PESO TOTAL]]*Tabela1[[#This Row],[CALDEIRARIA]]</f>
        <v>0</v>
      </c>
      <c r="AU851" s="28">
        <f>Tabela1[[#This Row],[PESO TOTAL]]*Tabela1[[#This Row],[SOLDA]]</f>
        <v>0</v>
      </c>
      <c r="AV851" s="28">
        <f>Tabela1[[#This Row],[PESO TOTAL]]*Tabela1[[#This Row],[ACABAMENTO]]</f>
        <v>0</v>
      </c>
      <c r="AW851" s="28">
        <f>Tabela1[[#This Row],[PESO TOTAL]]*Tabela1[[#This Row],[PRONTO ACABADO]]</f>
        <v>0</v>
      </c>
      <c r="AX851" s="28">
        <f>Tabela1[[#This Row],[PESO TOTAL]]*Tabela1[[#This Row],[EXPEDIÇÃO ]]</f>
        <v>0</v>
      </c>
      <c r="AY851" s="28" t="str">
        <f>Tabela1[[#This Row],[PEDIDO]]&amp;Tabela1[[#This Row],[PRODUTO]]</f>
        <v/>
      </c>
      <c r="AZ851" s="44">
        <f>IF(AF851="",0,IF(ISTEXT(AF851),H851*VALUE(SUBSTITUTE(AF851,"%",""))/100,H851*AF851))-Tabela1[[#This Row],[PRONTO ACABADO2]]</f>
        <v>0</v>
      </c>
      <c r="BA851" s="44">
        <f>IF(AG851="",0,IF(ISTEXT(AG851),H851*VALUE(SUBSTITUTE(AG851,"%",""))/100,H851*AG851))-Tabela1[[#This Row],[PESO EXPEDIDO2]]</f>
        <v>0</v>
      </c>
      <c r="BB851" s="44">
        <f t="shared" si="130"/>
        <v>0</v>
      </c>
      <c r="BC851" s="44">
        <f t="shared" si="131"/>
        <v>0</v>
      </c>
      <c r="BD851" s="44"/>
    </row>
    <row r="852" spans="1:56" ht="15.75" hidden="1" customHeight="1" x14ac:dyDescent="0.25">
      <c r="A852" s="6"/>
      <c r="B852" s="22"/>
      <c r="C852" s="7"/>
      <c r="D852" s="46"/>
      <c r="E852" s="7"/>
      <c r="F852" s="7"/>
      <c r="G852" s="44"/>
      <c r="H852" s="41">
        <f>Tabela1[[#This Row],[PESO UNI]]*Tabela1[[#This Row],[QTE]]</f>
        <v>0</v>
      </c>
      <c r="I852" s="7"/>
      <c r="J852" s="8"/>
      <c r="K852" s="8"/>
      <c r="L852" s="9"/>
      <c r="M852" s="10"/>
      <c r="N852" s="8"/>
      <c r="O852" s="12"/>
      <c r="P852" s="13"/>
      <c r="Q852" s="14">
        <f>Tabela1[[#This Row],[QTDE/ Fabricação]]-Tabela1[[#This Row],[QTE]]</f>
        <v>0</v>
      </c>
      <c r="R852" s="19">
        <f t="shared" si="126"/>
        <v>0</v>
      </c>
      <c r="S852" s="19">
        <f t="shared" si="125"/>
        <v>0</v>
      </c>
      <c r="T852" s="20">
        <f t="shared" si="127"/>
        <v>0</v>
      </c>
      <c r="U852" s="17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IFERROR(COUNTIF(#REF!,Tabela1[[#This Row],[Colunas5]]),"")</f>
        <v/>
      </c>
      <c r="X852" s="14">
        <f>Tabela1[[#This Row],[QIANTIDADE EXPEDIDA]]*Tabela1[[#This Row],[PESO UNI]]</f>
        <v>0</v>
      </c>
      <c r="Y852" s="14">
        <f t="shared" si="128"/>
        <v>0</v>
      </c>
      <c r="Z852" s="21">
        <f>Tabela1[[#This Row],[PESO TOTAL]]-Tabela1[[#This Row],[Peso Expedido]]</f>
        <v>0</v>
      </c>
      <c r="AA852" s="18"/>
      <c r="AB852" s="40"/>
      <c r="AC852" s="40"/>
      <c r="AD852" s="40"/>
      <c r="AE852" s="40"/>
      <c r="AF852" s="40"/>
      <c r="AG852" s="40"/>
      <c r="AH852" s="40"/>
      <c r="AI852" s="40" t="str">
        <f t="shared" si="132"/>
        <v>ok</v>
      </c>
      <c r="AJ852"/>
      <c r="AK852" t="str">
        <f>Tabela1[[#This Row],[Coluna1]]&amp;Tabela1[[#This Row],[PEDIDO]]</f>
        <v/>
      </c>
      <c r="AL852"/>
      <c r="AM852"/>
      <c r="AN852"/>
      <c r="AO852" t="str">
        <f t="shared" si="129"/>
        <v>/</v>
      </c>
      <c r="AP852" t="str">
        <f>Tabela1[[#This Row],[TAG]]&amp;Tabela1[[#This Row],[PEDIDO]]&amp;Tabela1[[#This Row],[PRODUTO]]</f>
        <v/>
      </c>
      <c r="AQ852" s="23" t="str">
        <f>Tabela1[[#This Row],[PRODUTO]]&amp;Tabela1[[#This Row],[TAG]]</f>
        <v/>
      </c>
      <c r="AR852" s="183">
        <f>Tabela1[[#This Row],[PESO TOTAL]]*Tabela1[[#This Row],[MATÉRIA PRIMA]]</f>
        <v>0</v>
      </c>
      <c r="AS852" s="28">
        <f>Tabela1[[#This Row],[PESO TOTAL]]*Tabela1[[#This Row],[PREPARAÇÃO ]]</f>
        <v>0</v>
      </c>
      <c r="AT852" s="28">
        <f>Tabela1[[#This Row],[PESO TOTAL]]*Tabela1[[#This Row],[CALDEIRARIA]]</f>
        <v>0</v>
      </c>
      <c r="AU852" s="28">
        <f>Tabela1[[#This Row],[PESO TOTAL]]*Tabela1[[#This Row],[SOLDA]]</f>
        <v>0</v>
      </c>
      <c r="AV852" s="28">
        <f>Tabela1[[#This Row],[PESO TOTAL]]*Tabela1[[#This Row],[ACABAMENTO]]</f>
        <v>0</v>
      </c>
      <c r="AW852" s="28">
        <f>Tabela1[[#This Row],[PESO TOTAL]]*Tabela1[[#This Row],[PRONTO ACABADO]]</f>
        <v>0</v>
      </c>
      <c r="AX852" s="28">
        <f>Tabela1[[#This Row],[PESO TOTAL]]*Tabela1[[#This Row],[EXPEDIÇÃO ]]</f>
        <v>0</v>
      </c>
      <c r="AY852" s="28" t="str">
        <f>Tabela1[[#This Row],[PEDIDO]]&amp;Tabela1[[#This Row],[PRODUTO]]</f>
        <v/>
      </c>
      <c r="AZ852" s="44">
        <f>IF(AF852="",0,IF(ISTEXT(AF852),H852*VALUE(SUBSTITUTE(AF852,"%",""))/100,H852*AF852))-Tabela1[[#This Row],[PRONTO ACABADO2]]</f>
        <v>0</v>
      </c>
      <c r="BA852" s="44">
        <f>IF(AG852="",0,IF(ISTEXT(AG852),H852*VALUE(SUBSTITUTE(AG852,"%",""))/100,H852*AG852))-Tabela1[[#This Row],[PESO EXPEDIDO2]]</f>
        <v>0</v>
      </c>
      <c r="BB852" s="44">
        <f t="shared" si="130"/>
        <v>0</v>
      </c>
      <c r="BC852" s="44">
        <f t="shared" si="131"/>
        <v>0</v>
      </c>
      <c r="BD852" s="44"/>
    </row>
    <row r="853" spans="1:56" ht="15.75" hidden="1" customHeight="1" x14ac:dyDescent="0.25">
      <c r="A853" s="6"/>
      <c r="B853" s="22"/>
      <c r="C853" s="7"/>
      <c r="D853" s="46"/>
      <c r="E853" s="7"/>
      <c r="F853" s="7"/>
      <c r="G853" s="44"/>
      <c r="H853" s="41">
        <f>Tabela1[[#This Row],[PESO UNI]]*Tabela1[[#This Row],[QTE]]</f>
        <v>0</v>
      </c>
      <c r="I853" s="7"/>
      <c r="J853" s="8"/>
      <c r="K853" s="8"/>
      <c r="L853" s="9"/>
      <c r="M853" s="10"/>
      <c r="N853" s="8"/>
      <c r="O853" s="12"/>
      <c r="P853" s="13"/>
      <c r="Q853" s="14">
        <f>Tabela1[[#This Row],[QTDE/ Fabricação]]-Tabela1[[#This Row],[QTE]]</f>
        <v>0</v>
      </c>
      <c r="R853" s="19">
        <f t="shared" si="126"/>
        <v>0</v>
      </c>
      <c r="S853" s="19">
        <f t="shared" si="125"/>
        <v>0</v>
      </c>
      <c r="T853" s="20">
        <f t="shared" si="127"/>
        <v>0</v>
      </c>
      <c r="U853" s="17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IFERROR(COUNTIF(#REF!,Tabela1[[#This Row],[Colunas5]]),"")</f>
        <v/>
      </c>
      <c r="X853" s="14">
        <f>Tabela1[[#This Row],[QIANTIDADE EXPEDIDA]]*Tabela1[[#This Row],[PESO UNI]]</f>
        <v>0</v>
      </c>
      <c r="Y853" s="14">
        <f t="shared" si="128"/>
        <v>0</v>
      </c>
      <c r="Z853" s="21">
        <f>Tabela1[[#This Row],[PESO TOTAL]]-Tabela1[[#This Row],[Peso Expedido]]</f>
        <v>0</v>
      </c>
      <c r="AA853" s="18"/>
      <c r="AB853" s="40"/>
      <c r="AC853" s="40"/>
      <c r="AD853" s="40"/>
      <c r="AE853" s="40"/>
      <c r="AF853" s="40"/>
      <c r="AG853" s="40"/>
      <c r="AH853" s="40"/>
      <c r="AI853" s="40" t="str">
        <f t="shared" si="132"/>
        <v>ok</v>
      </c>
      <c r="AJ853"/>
      <c r="AK853" t="str">
        <f>Tabela1[[#This Row],[Coluna1]]&amp;Tabela1[[#This Row],[PEDIDO]]</f>
        <v/>
      </c>
      <c r="AL853"/>
      <c r="AM853"/>
      <c r="AN853"/>
      <c r="AO853" t="str">
        <f t="shared" si="129"/>
        <v>/</v>
      </c>
      <c r="AP853" t="str">
        <f>Tabela1[[#This Row],[TAG]]&amp;Tabela1[[#This Row],[PEDIDO]]&amp;Tabela1[[#This Row],[PRODUTO]]</f>
        <v/>
      </c>
      <c r="AQ853" s="23" t="str">
        <f>Tabela1[[#This Row],[PRODUTO]]&amp;Tabela1[[#This Row],[TAG]]</f>
        <v/>
      </c>
      <c r="AR853" s="183">
        <f>Tabela1[[#This Row],[PESO TOTAL]]*Tabela1[[#This Row],[MATÉRIA PRIMA]]</f>
        <v>0</v>
      </c>
      <c r="AS853" s="28">
        <f>Tabela1[[#This Row],[PESO TOTAL]]*Tabela1[[#This Row],[PREPARAÇÃO ]]</f>
        <v>0</v>
      </c>
      <c r="AT853" s="28">
        <f>Tabela1[[#This Row],[PESO TOTAL]]*Tabela1[[#This Row],[CALDEIRARIA]]</f>
        <v>0</v>
      </c>
      <c r="AU853" s="28">
        <f>Tabela1[[#This Row],[PESO TOTAL]]*Tabela1[[#This Row],[SOLDA]]</f>
        <v>0</v>
      </c>
      <c r="AV853" s="28">
        <f>Tabela1[[#This Row],[PESO TOTAL]]*Tabela1[[#This Row],[ACABAMENTO]]</f>
        <v>0</v>
      </c>
      <c r="AW853" s="28">
        <f>Tabela1[[#This Row],[PESO TOTAL]]*Tabela1[[#This Row],[PRONTO ACABADO]]</f>
        <v>0</v>
      </c>
      <c r="AX853" s="28">
        <f>Tabela1[[#This Row],[PESO TOTAL]]*Tabela1[[#This Row],[EXPEDIÇÃO ]]</f>
        <v>0</v>
      </c>
      <c r="AY853" s="28" t="str">
        <f>Tabela1[[#This Row],[PEDIDO]]&amp;Tabela1[[#This Row],[PRODUTO]]</f>
        <v/>
      </c>
      <c r="AZ853" s="44">
        <f>IF(AF853="",0,IF(ISTEXT(AF853),H853*VALUE(SUBSTITUTE(AF853,"%",""))/100,H853*AF853))-Tabela1[[#This Row],[PRONTO ACABADO2]]</f>
        <v>0</v>
      </c>
      <c r="BA853" s="44">
        <f>IF(AG853="",0,IF(ISTEXT(AG853),H853*VALUE(SUBSTITUTE(AG853,"%",""))/100,H853*AG853))-Tabela1[[#This Row],[PESO EXPEDIDO2]]</f>
        <v>0</v>
      </c>
      <c r="BB853" s="44">
        <f t="shared" si="130"/>
        <v>0</v>
      </c>
      <c r="BC853" s="44">
        <f t="shared" si="131"/>
        <v>0</v>
      </c>
      <c r="BD853" s="44"/>
    </row>
    <row r="854" spans="1:56" ht="15.75" hidden="1" customHeight="1" x14ac:dyDescent="0.25">
      <c r="A854" s="6"/>
      <c r="B854" s="22"/>
      <c r="C854" s="7"/>
      <c r="D854" s="46"/>
      <c r="E854" s="7"/>
      <c r="F854" s="7"/>
      <c r="G854" s="44"/>
      <c r="H854" s="41">
        <f>Tabela1[[#This Row],[PESO UNI]]*Tabela1[[#This Row],[QTE]]</f>
        <v>0</v>
      </c>
      <c r="I854" s="7"/>
      <c r="J854" s="8"/>
      <c r="K854" s="8"/>
      <c r="L854" s="9"/>
      <c r="M854" s="10"/>
      <c r="N854" s="8"/>
      <c r="O854" s="12"/>
      <c r="P854" s="13"/>
      <c r="Q854" s="14">
        <f>Tabela1[[#This Row],[QTDE/ Fabricação]]-Tabela1[[#This Row],[QTE]]</f>
        <v>0</v>
      </c>
      <c r="R854" s="19">
        <f t="shared" si="126"/>
        <v>0</v>
      </c>
      <c r="S854" s="19">
        <f t="shared" si="125"/>
        <v>0</v>
      </c>
      <c r="T854" s="20">
        <f t="shared" si="127"/>
        <v>0</v>
      </c>
      <c r="U854" s="17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IFERROR(COUNTIF(#REF!,Tabela1[[#This Row],[Colunas5]]),"")</f>
        <v/>
      </c>
      <c r="X854" s="14">
        <f>Tabela1[[#This Row],[QIANTIDADE EXPEDIDA]]*Tabela1[[#This Row],[PESO UNI]]</f>
        <v>0</v>
      </c>
      <c r="Y854" s="14">
        <f t="shared" si="128"/>
        <v>0</v>
      </c>
      <c r="Z854" s="21">
        <f>Tabela1[[#This Row],[PESO TOTAL]]-Tabela1[[#This Row],[Peso Expedido]]</f>
        <v>0</v>
      </c>
      <c r="AA854" s="18"/>
      <c r="AB854" s="40"/>
      <c r="AC854" s="40"/>
      <c r="AD854" s="40"/>
      <c r="AE854" s="40"/>
      <c r="AF854" s="40"/>
      <c r="AG854" s="40"/>
      <c r="AH854" s="40"/>
      <c r="AI854" s="40" t="str">
        <f t="shared" si="132"/>
        <v>ok</v>
      </c>
      <c r="AJ854"/>
      <c r="AK854" t="str">
        <f>Tabela1[[#This Row],[Coluna1]]&amp;Tabela1[[#This Row],[PEDIDO]]</f>
        <v/>
      </c>
      <c r="AL854"/>
      <c r="AM854"/>
      <c r="AN854"/>
      <c r="AO854" t="str">
        <f t="shared" si="129"/>
        <v>/</v>
      </c>
      <c r="AP854" t="str">
        <f>Tabela1[[#This Row],[TAG]]&amp;Tabela1[[#This Row],[PEDIDO]]&amp;Tabela1[[#This Row],[PRODUTO]]</f>
        <v/>
      </c>
      <c r="AQ854" s="23" t="str">
        <f>Tabela1[[#This Row],[PRODUTO]]&amp;Tabela1[[#This Row],[TAG]]</f>
        <v/>
      </c>
      <c r="AR854" s="183">
        <f>Tabela1[[#This Row],[PESO TOTAL]]*Tabela1[[#This Row],[MATÉRIA PRIMA]]</f>
        <v>0</v>
      </c>
      <c r="AS854" s="28">
        <f>Tabela1[[#This Row],[PESO TOTAL]]*Tabela1[[#This Row],[PREPARAÇÃO ]]</f>
        <v>0</v>
      </c>
      <c r="AT854" s="28">
        <f>Tabela1[[#This Row],[PESO TOTAL]]*Tabela1[[#This Row],[CALDEIRARIA]]</f>
        <v>0</v>
      </c>
      <c r="AU854" s="28">
        <f>Tabela1[[#This Row],[PESO TOTAL]]*Tabela1[[#This Row],[SOLDA]]</f>
        <v>0</v>
      </c>
      <c r="AV854" s="28">
        <f>Tabela1[[#This Row],[PESO TOTAL]]*Tabela1[[#This Row],[ACABAMENTO]]</f>
        <v>0</v>
      </c>
      <c r="AW854" s="28">
        <f>Tabela1[[#This Row],[PESO TOTAL]]*Tabela1[[#This Row],[PRONTO ACABADO]]</f>
        <v>0</v>
      </c>
      <c r="AX854" s="28">
        <f>Tabela1[[#This Row],[PESO TOTAL]]*Tabela1[[#This Row],[EXPEDIÇÃO ]]</f>
        <v>0</v>
      </c>
      <c r="AY854" s="28" t="str">
        <f>Tabela1[[#This Row],[PEDIDO]]&amp;Tabela1[[#This Row],[PRODUTO]]</f>
        <v/>
      </c>
      <c r="AZ854" s="44">
        <f>IF(AF854="",0,IF(ISTEXT(AF854),H854*VALUE(SUBSTITUTE(AF854,"%",""))/100,H854*AF854))-Tabela1[[#This Row],[PRONTO ACABADO2]]</f>
        <v>0</v>
      </c>
      <c r="BA854" s="44">
        <f>IF(AG854="",0,IF(ISTEXT(AG854),H854*VALUE(SUBSTITUTE(AG854,"%",""))/100,H854*AG854))-Tabela1[[#This Row],[PESO EXPEDIDO2]]</f>
        <v>0</v>
      </c>
      <c r="BB854" s="44">
        <f t="shared" si="130"/>
        <v>0</v>
      </c>
      <c r="BC854" s="44">
        <f t="shared" si="131"/>
        <v>0</v>
      </c>
      <c r="BD854" s="44"/>
    </row>
    <row r="855" spans="1:56" ht="15.75" hidden="1" customHeight="1" x14ac:dyDescent="0.25">
      <c r="A855" s="6"/>
      <c r="B855" s="22"/>
      <c r="C855" s="7"/>
      <c r="D855" s="46"/>
      <c r="E855" s="7"/>
      <c r="F855" s="7"/>
      <c r="G855" s="44"/>
      <c r="H855" s="41">
        <f>Tabela1[[#This Row],[PESO UNI]]*Tabela1[[#This Row],[QTE]]</f>
        <v>0</v>
      </c>
      <c r="I855" s="7"/>
      <c r="J855" s="8"/>
      <c r="K855" s="8"/>
      <c r="L855" s="9"/>
      <c r="M855" s="10"/>
      <c r="N855" s="8"/>
      <c r="O855" s="12"/>
      <c r="P855" s="13"/>
      <c r="Q855" s="14">
        <f>Tabela1[[#This Row],[QTDE/ Fabricação]]-Tabela1[[#This Row],[QTE]]</f>
        <v>0</v>
      </c>
      <c r="R855" s="19">
        <f t="shared" si="126"/>
        <v>0</v>
      </c>
      <c r="S855" s="19">
        <f t="shared" si="125"/>
        <v>0</v>
      </c>
      <c r="T855" s="20">
        <f t="shared" si="127"/>
        <v>0</v>
      </c>
      <c r="U855" s="17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IFERROR(COUNTIF(#REF!,Tabela1[[#This Row],[Colunas5]]),"")</f>
        <v/>
      </c>
      <c r="X855" s="14">
        <f>Tabela1[[#This Row],[QIANTIDADE EXPEDIDA]]*Tabela1[[#This Row],[PESO UNI]]</f>
        <v>0</v>
      </c>
      <c r="Y855" s="14">
        <f t="shared" si="128"/>
        <v>0</v>
      </c>
      <c r="Z855" s="21">
        <f>Tabela1[[#This Row],[PESO TOTAL]]-Tabela1[[#This Row],[Peso Expedido]]</f>
        <v>0</v>
      </c>
      <c r="AA855" s="18"/>
      <c r="AB855" s="40"/>
      <c r="AC855" s="40"/>
      <c r="AD855" s="40"/>
      <c r="AE855" s="40"/>
      <c r="AF855" s="40"/>
      <c r="AG855" s="40"/>
      <c r="AH855" s="40"/>
      <c r="AI855" s="40" t="str">
        <f t="shared" si="132"/>
        <v>ok</v>
      </c>
      <c r="AJ855"/>
      <c r="AK855" t="str">
        <f>Tabela1[[#This Row],[Coluna1]]&amp;Tabela1[[#This Row],[PEDIDO]]</f>
        <v/>
      </c>
      <c r="AL855"/>
      <c r="AM855"/>
      <c r="AN855"/>
      <c r="AO855" t="str">
        <f t="shared" si="129"/>
        <v>/</v>
      </c>
      <c r="AP855" t="str">
        <f>Tabela1[[#This Row],[TAG]]&amp;Tabela1[[#This Row],[PEDIDO]]&amp;Tabela1[[#This Row],[PRODUTO]]</f>
        <v/>
      </c>
      <c r="AQ855" s="23" t="str">
        <f>Tabela1[[#This Row],[PRODUTO]]&amp;Tabela1[[#This Row],[TAG]]</f>
        <v/>
      </c>
      <c r="AR855" s="183">
        <f>Tabela1[[#This Row],[PESO TOTAL]]*Tabela1[[#This Row],[MATÉRIA PRIMA]]</f>
        <v>0</v>
      </c>
      <c r="AS855" s="28">
        <f>Tabela1[[#This Row],[PESO TOTAL]]*Tabela1[[#This Row],[PREPARAÇÃO ]]</f>
        <v>0</v>
      </c>
      <c r="AT855" s="28">
        <f>Tabela1[[#This Row],[PESO TOTAL]]*Tabela1[[#This Row],[CALDEIRARIA]]</f>
        <v>0</v>
      </c>
      <c r="AU855" s="28">
        <f>Tabela1[[#This Row],[PESO TOTAL]]*Tabela1[[#This Row],[SOLDA]]</f>
        <v>0</v>
      </c>
      <c r="AV855" s="28">
        <f>Tabela1[[#This Row],[PESO TOTAL]]*Tabela1[[#This Row],[ACABAMENTO]]</f>
        <v>0</v>
      </c>
      <c r="AW855" s="28">
        <f>Tabela1[[#This Row],[PESO TOTAL]]*Tabela1[[#This Row],[PRONTO ACABADO]]</f>
        <v>0</v>
      </c>
      <c r="AX855" s="28">
        <f>Tabela1[[#This Row],[PESO TOTAL]]*Tabela1[[#This Row],[EXPEDIÇÃO ]]</f>
        <v>0</v>
      </c>
      <c r="AY855" s="28" t="str">
        <f>Tabela1[[#This Row],[PEDIDO]]&amp;Tabela1[[#This Row],[PRODUTO]]</f>
        <v/>
      </c>
      <c r="AZ855" s="44">
        <f>IF(AF855="",0,IF(ISTEXT(AF855),H855*VALUE(SUBSTITUTE(AF855,"%",""))/100,H855*AF855))-Tabela1[[#This Row],[PRONTO ACABADO2]]</f>
        <v>0</v>
      </c>
      <c r="BA855" s="44">
        <f>IF(AG855="",0,IF(ISTEXT(AG855),H855*VALUE(SUBSTITUTE(AG855,"%",""))/100,H855*AG855))-Tabela1[[#This Row],[PESO EXPEDIDO2]]</f>
        <v>0</v>
      </c>
      <c r="BB855" s="44">
        <f t="shared" si="130"/>
        <v>0</v>
      </c>
      <c r="BC855" s="44">
        <f t="shared" si="131"/>
        <v>0</v>
      </c>
      <c r="BD855" s="44"/>
    </row>
    <row r="856" spans="1:56" ht="15.75" hidden="1" customHeight="1" x14ac:dyDescent="0.25">
      <c r="A856" s="6"/>
      <c r="B856" s="22"/>
      <c r="C856" s="7"/>
      <c r="D856" s="46"/>
      <c r="E856" s="7"/>
      <c r="F856" s="7"/>
      <c r="G856" s="44"/>
      <c r="H856" s="41">
        <f>Tabela1[[#This Row],[PESO UNI]]*Tabela1[[#This Row],[QTE]]</f>
        <v>0</v>
      </c>
      <c r="I856" s="7"/>
      <c r="J856" s="8"/>
      <c r="K856" s="8"/>
      <c r="L856" s="9"/>
      <c r="M856" s="10"/>
      <c r="N856" s="8"/>
      <c r="O856" s="12"/>
      <c r="P856" s="13"/>
      <c r="Q856" s="14">
        <f>Tabela1[[#This Row],[QTDE/ Fabricação]]-Tabela1[[#This Row],[QTE]]</f>
        <v>0</v>
      </c>
      <c r="R856" s="19">
        <f t="shared" si="126"/>
        <v>0</v>
      </c>
      <c r="S856" s="19">
        <f t="shared" si="125"/>
        <v>0</v>
      </c>
      <c r="T856" s="20">
        <f t="shared" si="127"/>
        <v>0</v>
      </c>
      <c r="U856" s="17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IFERROR(COUNTIF(#REF!,Tabela1[[#This Row],[Colunas5]]),"")</f>
        <v/>
      </c>
      <c r="X856" s="14">
        <f>Tabela1[[#This Row],[QIANTIDADE EXPEDIDA]]*Tabela1[[#This Row],[PESO UNI]]</f>
        <v>0</v>
      </c>
      <c r="Y856" s="14">
        <f t="shared" si="128"/>
        <v>0</v>
      </c>
      <c r="Z856" s="21">
        <f>Tabela1[[#This Row],[PESO TOTAL]]-Tabela1[[#This Row],[Peso Expedido]]</f>
        <v>0</v>
      </c>
      <c r="AA856" s="18"/>
      <c r="AB856" s="40"/>
      <c r="AC856" s="40"/>
      <c r="AD856" s="40"/>
      <c r="AE856" s="40"/>
      <c r="AF856" s="40"/>
      <c r="AG856" s="40"/>
      <c r="AH856" s="40"/>
      <c r="AI856" s="40" t="str">
        <f t="shared" si="132"/>
        <v>ok</v>
      </c>
      <c r="AJ856"/>
      <c r="AK856" t="str">
        <f>Tabela1[[#This Row],[Coluna1]]&amp;Tabela1[[#This Row],[PEDIDO]]</f>
        <v/>
      </c>
      <c r="AL856"/>
      <c r="AM856"/>
      <c r="AN856"/>
      <c r="AO856" t="str">
        <f t="shared" si="129"/>
        <v>/</v>
      </c>
      <c r="AP856" t="str">
        <f>Tabela1[[#This Row],[TAG]]&amp;Tabela1[[#This Row],[PEDIDO]]&amp;Tabela1[[#This Row],[PRODUTO]]</f>
        <v/>
      </c>
      <c r="AQ856" s="23" t="str">
        <f>Tabela1[[#This Row],[PRODUTO]]&amp;Tabela1[[#This Row],[TAG]]</f>
        <v/>
      </c>
      <c r="AR856" s="183">
        <f>Tabela1[[#This Row],[PESO TOTAL]]*Tabela1[[#This Row],[MATÉRIA PRIMA]]</f>
        <v>0</v>
      </c>
      <c r="AS856" s="28">
        <f>Tabela1[[#This Row],[PESO TOTAL]]*Tabela1[[#This Row],[PREPARAÇÃO ]]</f>
        <v>0</v>
      </c>
      <c r="AT856" s="28">
        <f>Tabela1[[#This Row],[PESO TOTAL]]*Tabela1[[#This Row],[CALDEIRARIA]]</f>
        <v>0</v>
      </c>
      <c r="AU856" s="28">
        <f>Tabela1[[#This Row],[PESO TOTAL]]*Tabela1[[#This Row],[SOLDA]]</f>
        <v>0</v>
      </c>
      <c r="AV856" s="28">
        <f>Tabela1[[#This Row],[PESO TOTAL]]*Tabela1[[#This Row],[ACABAMENTO]]</f>
        <v>0</v>
      </c>
      <c r="AW856" s="28">
        <f>Tabela1[[#This Row],[PESO TOTAL]]*Tabela1[[#This Row],[PRONTO ACABADO]]</f>
        <v>0</v>
      </c>
      <c r="AX856" s="28">
        <f>Tabela1[[#This Row],[PESO TOTAL]]*Tabela1[[#This Row],[EXPEDIÇÃO ]]</f>
        <v>0</v>
      </c>
      <c r="AY856" s="28" t="str">
        <f>Tabela1[[#This Row],[PEDIDO]]&amp;Tabela1[[#This Row],[PRODUTO]]</f>
        <v/>
      </c>
      <c r="AZ856" s="44">
        <f>IF(AF856="",0,IF(ISTEXT(AF856),H856*VALUE(SUBSTITUTE(AF856,"%",""))/100,H856*AF856))-Tabela1[[#This Row],[PRONTO ACABADO2]]</f>
        <v>0</v>
      </c>
      <c r="BA856" s="44">
        <f>IF(AG856="",0,IF(ISTEXT(AG856),H856*VALUE(SUBSTITUTE(AG856,"%",""))/100,H856*AG856))-Tabela1[[#This Row],[PESO EXPEDIDO2]]</f>
        <v>0</v>
      </c>
      <c r="BB856" s="44">
        <f t="shared" si="130"/>
        <v>0</v>
      </c>
      <c r="BC856" s="44">
        <f t="shared" si="131"/>
        <v>0</v>
      </c>
      <c r="BD856" s="44"/>
    </row>
    <row r="857" spans="1:56" ht="15.75" hidden="1" customHeight="1" x14ac:dyDescent="0.25">
      <c r="A857" s="6"/>
      <c r="B857" s="22"/>
      <c r="C857" s="7"/>
      <c r="D857" s="46"/>
      <c r="E857" s="7"/>
      <c r="F857" s="7"/>
      <c r="G857" s="44"/>
      <c r="H857" s="41">
        <f>Tabela1[[#This Row],[PESO UNI]]*Tabela1[[#This Row],[QTE]]</f>
        <v>0</v>
      </c>
      <c r="I857" s="7"/>
      <c r="J857" s="8"/>
      <c r="K857" s="8"/>
      <c r="L857" s="9"/>
      <c r="M857" s="10"/>
      <c r="N857" s="8"/>
      <c r="O857" s="12"/>
      <c r="P857" s="13"/>
      <c r="Q857" s="14">
        <f>Tabela1[[#This Row],[QTDE/ Fabricação]]-Tabela1[[#This Row],[QTE]]</f>
        <v>0</v>
      </c>
      <c r="R857" s="19">
        <f t="shared" si="126"/>
        <v>0</v>
      </c>
      <c r="S857" s="19">
        <f t="shared" si="125"/>
        <v>0</v>
      </c>
      <c r="T857" s="20">
        <f t="shared" si="127"/>
        <v>0</v>
      </c>
      <c r="U857" s="17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IFERROR(COUNTIF(#REF!,Tabela1[[#This Row],[Colunas5]]),"")</f>
        <v/>
      </c>
      <c r="X857" s="14">
        <f>Tabela1[[#This Row],[QIANTIDADE EXPEDIDA]]*Tabela1[[#This Row],[PESO UNI]]</f>
        <v>0</v>
      </c>
      <c r="Y857" s="14">
        <f t="shared" si="128"/>
        <v>0</v>
      </c>
      <c r="Z857" s="21">
        <f>Tabela1[[#This Row],[PESO TOTAL]]-Tabela1[[#This Row],[Peso Expedido]]</f>
        <v>0</v>
      </c>
      <c r="AA857" s="18"/>
      <c r="AB857" s="40"/>
      <c r="AC857" s="40"/>
      <c r="AD857" s="40"/>
      <c r="AE857" s="40"/>
      <c r="AF857" s="40"/>
      <c r="AG857" s="40"/>
      <c r="AH857" s="40"/>
      <c r="AI857" s="40" t="str">
        <f t="shared" si="132"/>
        <v>ok</v>
      </c>
      <c r="AJ857"/>
      <c r="AK857" t="str">
        <f>Tabela1[[#This Row],[Coluna1]]&amp;Tabela1[[#This Row],[PEDIDO]]</f>
        <v/>
      </c>
      <c r="AL857"/>
      <c r="AM857"/>
      <c r="AN857"/>
      <c r="AO857" t="str">
        <f t="shared" si="129"/>
        <v>/</v>
      </c>
      <c r="AP857" t="str">
        <f>Tabela1[[#This Row],[TAG]]&amp;Tabela1[[#This Row],[PEDIDO]]&amp;Tabela1[[#This Row],[PRODUTO]]</f>
        <v/>
      </c>
      <c r="AQ857" s="23" t="str">
        <f>Tabela1[[#This Row],[PRODUTO]]&amp;Tabela1[[#This Row],[TAG]]</f>
        <v/>
      </c>
      <c r="AR857" s="183">
        <f>Tabela1[[#This Row],[PESO TOTAL]]*Tabela1[[#This Row],[MATÉRIA PRIMA]]</f>
        <v>0</v>
      </c>
      <c r="AS857" s="28">
        <f>Tabela1[[#This Row],[PESO TOTAL]]*Tabela1[[#This Row],[PREPARAÇÃO ]]</f>
        <v>0</v>
      </c>
      <c r="AT857" s="28">
        <f>Tabela1[[#This Row],[PESO TOTAL]]*Tabela1[[#This Row],[CALDEIRARIA]]</f>
        <v>0</v>
      </c>
      <c r="AU857" s="28">
        <f>Tabela1[[#This Row],[PESO TOTAL]]*Tabela1[[#This Row],[SOLDA]]</f>
        <v>0</v>
      </c>
      <c r="AV857" s="28">
        <f>Tabela1[[#This Row],[PESO TOTAL]]*Tabela1[[#This Row],[ACABAMENTO]]</f>
        <v>0</v>
      </c>
      <c r="AW857" s="28">
        <f>Tabela1[[#This Row],[PESO TOTAL]]*Tabela1[[#This Row],[PRONTO ACABADO]]</f>
        <v>0</v>
      </c>
      <c r="AX857" s="28">
        <f>Tabela1[[#This Row],[PESO TOTAL]]*Tabela1[[#This Row],[EXPEDIÇÃO ]]</f>
        <v>0</v>
      </c>
      <c r="AY857" s="28" t="str">
        <f>Tabela1[[#This Row],[PEDIDO]]&amp;Tabela1[[#This Row],[PRODUTO]]</f>
        <v/>
      </c>
      <c r="AZ857" s="44">
        <f>IF(AF857="",0,IF(ISTEXT(AF857),H857*VALUE(SUBSTITUTE(AF857,"%",""))/100,H857*AF857))-Tabela1[[#This Row],[PRONTO ACABADO2]]</f>
        <v>0</v>
      </c>
      <c r="BA857" s="44">
        <f>IF(AG857="",0,IF(ISTEXT(AG857),H857*VALUE(SUBSTITUTE(AG857,"%",""))/100,H857*AG857))-Tabela1[[#This Row],[PESO EXPEDIDO2]]</f>
        <v>0</v>
      </c>
      <c r="BB857" s="44">
        <f t="shared" si="130"/>
        <v>0</v>
      </c>
      <c r="BC857" s="44">
        <f t="shared" si="131"/>
        <v>0</v>
      </c>
      <c r="BD857" s="44"/>
    </row>
    <row r="858" spans="1:56" ht="15.75" hidden="1" customHeight="1" x14ac:dyDescent="0.25">
      <c r="A858" s="6"/>
      <c r="B858" s="22"/>
      <c r="C858" s="7"/>
      <c r="D858" s="46"/>
      <c r="E858" s="7"/>
      <c r="F858" s="7"/>
      <c r="G858" s="44"/>
      <c r="H858" s="41">
        <f>Tabela1[[#This Row],[PESO UNI]]*Tabela1[[#This Row],[QTE]]</f>
        <v>0</v>
      </c>
      <c r="I858" s="7"/>
      <c r="J858" s="8"/>
      <c r="K858" s="8"/>
      <c r="L858" s="9"/>
      <c r="M858" s="10"/>
      <c r="N858" s="8"/>
      <c r="O858" s="12"/>
      <c r="P858" s="13"/>
      <c r="Q858" s="14">
        <f>Tabela1[[#This Row],[QTDE/ Fabricação]]-Tabela1[[#This Row],[QTE]]</f>
        <v>0</v>
      </c>
      <c r="R858" s="19">
        <f t="shared" si="126"/>
        <v>0</v>
      </c>
      <c r="S858" s="19">
        <f t="shared" si="125"/>
        <v>0</v>
      </c>
      <c r="T858" s="20">
        <f t="shared" si="127"/>
        <v>0</v>
      </c>
      <c r="U858" s="17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IFERROR(COUNTIF(#REF!,Tabela1[[#This Row],[Colunas5]]),"")</f>
        <v/>
      </c>
      <c r="X858" s="14">
        <f>Tabela1[[#This Row],[QIANTIDADE EXPEDIDA]]*Tabela1[[#This Row],[PESO UNI]]</f>
        <v>0</v>
      </c>
      <c r="Y858" s="14">
        <f t="shared" si="128"/>
        <v>0</v>
      </c>
      <c r="Z858" s="21">
        <f>Tabela1[[#This Row],[PESO TOTAL]]-Tabela1[[#This Row],[Peso Expedido]]</f>
        <v>0</v>
      </c>
      <c r="AA858" s="18"/>
      <c r="AB858" s="40"/>
      <c r="AC858" s="40"/>
      <c r="AD858" s="40"/>
      <c r="AE858" s="40"/>
      <c r="AF858" s="40"/>
      <c r="AG858" s="40"/>
      <c r="AH858" s="40"/>
      <c r="AI858" s="40" t="str">
        <f t="shared" si="132"/>
        <v>ok</v>
      </c>
      <c r="AJ858"/>
      <c r="AK858" t="str">
        <f>Tabela1[[#This Row],[Coluna1]]&amp;Tabela1[[#This Row],[PEDIDO]]</f>
        <v/>
      </c>
      <c r="AL858"/>
      <c r="AM858"/>
      <c r="AN858"/>
      <c r="AO858" t="str">
        <f t="shared" si="129"/>
        <v>/</v>
      </c>
      <c r="AP858" t="str">
        <f>Tabela1[[#This Row],[TAG]]&amp;Tabela1[[#This Row],[PEDIDO]]&amp;Tabela1[[#This Row],[PRODUTO]]</f>
        <v/>
      </c>
      <c r="AQ858" s="23" t="str">
        <f>Tabela1[[#This Row],[PRODUTO]]&amp;Tabela1[[#This Row],[TAG]]</f>
        <v/>
      </c>
      <c r="AR858" s="183">
        <f>Tabela1[[#This Row],[PESO TOTAL]]*Tabela1[[#This Row],[MATÉRIA PRIMA]]</f>
        <v>0</v>
      </c>
      <c r="AS858" s="28">
        <f>Tabela1[[#This Row],[PESO TOTAL]]*Tabela1[[#This Row],[PREPARAÇÃO ]]</f>
        <v>0</v>
      </c>
      <c r="AT858" s="28">
        <f>Tabela1[[#This Row],[PESO TOTAL]]*Tabela1[[#This Row],[CALDEIRARIA]]</f>
        <v>0</v>
      </c>
      <c r="AU858" s="28">
        <f>Tabela1[[#This Row],[PESO TOTAL]]*Tabela1[[#This Row],[SOLDA]]</f>
        <v>0</v>
      </c>
      <c r="AV858" s="28">
        <f>Tabela1[[#This Row],[PESO TOTAL]]*Tabela1[[#This Row],[ACABAMENTO]]</f>
        <v>0</v>
      </c>
      <c r="AW858" s="28">
        <f>Tabela1[[#This Row],[PESO TOTAL]]*Tabela1[[#This Row],[PRONTO ACABADO]]</f>
        <v>0</v>
      </c>
      <c r="AX858" s="28">
        <f>Tabela1[[#This Row],[PESO TOTAL]]*Tabela1[[#This Row],[EXPEDIÇÃO ]]</f>
        <v>0</v>
      </c>
      <c r="AY858" s="28" t="str">
        <f>Tabela1[[#This Row],[PEDIDO]]&amp;Tabela1[[#This Row],[PRODUTO]]</f>
        <v/>
      </c>
      <c r="AZ858" s="44">
        <f>IF(AF858="",0,IF(ISTEXT(AF858),H858*VALUE(SUBSTITUTE(AF858,"%",""))/100,H858*AF858))-Tabela1[[#This Row],[PRONTO ACABADO2]]</f>
        <v>0</v>
      </c>
      <c r="BA858" s="44">
        <f>IF(AG858="",0,IF(ISTEXT(AG858),H858*VALUE(SUBSTITUTE(AG858,"%",""))/100,H858*AG858))-Tabela1[[#This Row],[PESO EXPEDIDO2]]</f>
        <v>0</v>
      </c>
      <c r="BB858" s="44">
        <f t="shared" si="130"/>
        <v>0</v>
      </c>
      <c r="BC858" s="44">
        <f t="shared" si="131"/>
        <v>0</v>
      </c>
      <c r="BD858" s="44"/>
    </row>
    <row r="859" spans="1:56" ht="15.75" hidden="1" customHeight="1" x14ac:dyDescent="0.25">
      <c r="A859" s="6"/>
      <c r="B859" s="22"/>
      <c r="C859" s="7"/>
      <c r="D859" s="46"/>
      <c r="E859" s="7"/>
      <c r="F859" s="7"/>
      <c r="G859" s="44"/>
      <c r="H859" s="41">
        <f>Tabela1[[#This Row],[PESO UNI]]*Tabela1[[#This Row],[QTE]]</f>
        <v>0</v>
      </c>
      <c r="I859" s="7"/>
      <c r="J859" s="8"/>
      <c r="K859" s="8"/>
      <c r="L859" s="9"/>
      <c r="M859" s="10"/>
      <c r="N859" s="8"/>
      <c r="O859" s="12"/>
      <c r="P859" s="13"/>
      <c r="Q859" s="14">
        <f>Tabela1[[#This Row],[QTDE/ Fabricação]]-Tabela1[[#This Row],[QTE]]</f>
        <v>0</v>
      </c>
      <c r="R859" s="19">
        <f t="shared" si="126"/>
        <v>0</v>
      </c>
      <c r="S859" s="19">
        <f t="shared" si="125"/>
        <v>0</v>
      </c>
      <c r="T859" s="20">
        <f t="shared" si="127"/>
        <v>0</v>
      </c>
      <c r="U859" s="17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IFERROR(COUNTIF(#REF!,Tabela1[[#This Row],[Colunas5]]),"")</f>
        <v/>
      </c>
      <c r="X859" s="14">
        <f>Tabela1[[#This Row],[QIANTIDADE EXPEDIDA]]*Tabela1[[#This Row],[PESO UNI]]</f>
        <v>0</v>
      </c>
      <c r="Y859" s="14">
        <f t="shared" si="128"/>
        <v>0</v>
      </c>
      <c r="Z859" s="21">
        <f>Tabela1[[#This Row],[PESO TOTAL]]-Tabela1[[#This Row],[Peso Expedido]]</f>
        <v>0</v>
      </c>
      <c r="AA859" s="18"/>
      <c r="AB859" s="40"/>
      <c r="AC859" s="40"/>
      <c r="AD859" s="40"/>
      <c r="AE859" s="40"/>
      <c r="AF859" s="40"/>
      <c r="AG859" s="40"/>
      <c r="AH859" s="40"/>
      <c r="AI859" s="40" t="str">
        <f t="shared" si="132"/>
        <v>ok</v>
      </c>
      <c r="AJ859"/>
      <c r="AK859" t="str">
        <f>Tabela1[[#This Row],[Coluna1]]&amp;Tabela1[[#This Row],[PEDIDO]]</f>
        <v/>
      </c>
      <c r="AL859"/>
      <c r="AM859"/>
      <c r="AN859"/>
      <c r="AO859" t="str">
        <f t="shared" si="129"/>
        <v>/</v>
      </c>
      <c r="AP859" t="str">
        <f>Tabela1[[#This Row],[TAG]]&amp;Tabela1[[#This Row],[PEDIDO]]&amp;Tabela1[[#This Row],[PRODUTO]]</f>
        <v/>
      </c>
      <c r="AQ859" s="23" t="str">
        <f>Tabela1[[#This Row],[PRODUTO]]&amp;Tabela1[[#This Row],[TAG]]</f>
        <v/>
      </c>
      <c r="AR859" s="183">
        <f>Tabela1[[#This Row],[PESO TOTAL]]*Tabela1[[#This Row],[MATÉRIA PRIMA]]</f>
        <v>0</v>
      </c>
      <c r="AS859" s="28">
        <f>Tabela1[[#This Row],[PESO TOTAL]]*Tabela1[[#This Row],[PREPARAÇÃO ]]</f>
        <v>0</v>
      </c>
      <c r="AT859" s="28">
        <f>Tabela1[[#This Row],[PESO TOTAL]]*Tabela1[[#This Row],[CALDEIRARIA]]</f>
        <v>0</v>
      </c>
      <c r="AU859" s="28">
        <f>Tabela1[[#This Row],[PESO TOTAL]]*Tabela1[[#This Row],[SOLDA]]</f>
        <v>0</v>
      </c>
      <c r="AV859" s="28">
        <f>Tabela1[[#This Row],[PESO TOTAL]]*Tabela1[[#This Row],[ACABAMENTO]]</f>
        <v>0</v>
      </c>
      <c r="AW859" s="28">
        <f>Tabela1[[#This Row],[PESO TOTAL]]*Tabela1[[#This Row],[PRONTO ACABADO]]</f>
        <v>0</v>
      </c>
      <c r="AX859" s="28">
        <f>Tabela1[[#This Row],[PESO TOTAL]]*Tabela1[[#This Row],[EXPEDIÇÃO ]]</f>
        <v>0</v>
      </c>
      <c r="AY859" s="28" t="str">
        <f>Tabela1[[#This Row],[PEDIDO]]&amp;Tabela1[[#This Row],[PRODUTO]]</f>
        <v/>
      </c>
      <c r="AZ859" s="44">
        <f>IF(AF859="",0,IF(ISTEXT(AF859),H859*VALUE(SUBSTITUTE(AF859,"%",""))/100,H859*AF859))-Tabela1[[#This Row],[PRONTO ACABADO2]]</f>
        <v>0</v>
      </c>
      <c r="BA859" s="44">
        <f>IF(AG859="",0,IF(ISTEXT(AG859),H859*VALUE(SUBSTITUTE(AG859,"%",""))/100,H859*AG859))-Tabela1[[#This Row],[PESO EXPEDIDO2]]</f>
        <v>0</v>
      </c>
      <c r="BB859" s="44">
        <f t="shared" si="130"/>
        <v>0</v>
      </c>
      <c r="BC859" s="44">
        <f t="shared" si="131"/>
        <v>0</v>
      </c>
      <c r="BD859" s="44"/>
    </row>
    <row r="860" spans="1:56" ht="15.75" hidden="1" customHeight="1" x14ac:dyDescent="0.25">
      <c r="A860" s="6"/>
      <c r="B860" s="22"/>
      <c r="C860" s="7"/>
      <c r="D860" s="46"/>
      <c r="E860" s="7"/>
      <c r="F860" s="7"/>
      <c r="G860" s="44"/>
      <c r="H860" s="41">
        <f>Tabela1[[#This Row],[PESO UNI]]*Tabela1[[#This Row],[QTE]]</f>
        <v>0</v>
      </c>
      <c r="I860" s="7"/>
      <c r="J860" s="8"/>
      <c r="K860" s="8"/>
      <c r="L860" s="9"/>
      <c r="M860" s="10"/>
      <c r="N860" s="8"/>
      <c r="O860" s="12"/>
      <c r="P860" s="13"/>
      <c r="Q860" s="14">
        <f>Tabela1[[#This Row],[QTDE/ Fabricação]]-Tabela1[[#This Row],[QTE]]</f>
        <v>0</v>
      </c>
      <c r="R860" s="19">
        <f t="shared" si="126"/>
        <v>0</v>
      </c>
      <c r="S860" s="19">
        <f t="shared" si="125"/>
        <v>0</v>
      </c>
      <c r="T860" s="20">
        <f t="shared" si="127"/>
        <v>0</v>
      </c>
      <c r="U860" s="17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IFERROR(COUNTIF(#REF!,Tabela1[[#This Row],[Colunas5]]),"")</f>
        <v/>
      </c>
      <c r="X860" s="14">
        <f>Tabela1[[#This Row],[QIANTIDADE EXPEDIDA]]*Tabela1[[#This Row],[PESO UNI]]</f>
        <v>0</v>
      </c>
      <c r="Y860" s="14">
        <f t="shared" si="128"/>
        <v>0</v>
      </c>
      <c r="Z860" s="21">
        <f>Tabela1[[#This Row],[PESO TOTAL]]-Tabela1[[#This Row],[Peso Expedido]]</f>
        <v>0</v>
      </c>
      <c r="AA860" s="18"/>
      <c r="AB860" s="40"/>
      <c r="AC860" s="40"/>
      <c r="AD860" s="40"/>
      <c r="AE860" s="40"/>
      <c r="AF860" s="40"/>
      <c r="AG860" s="40"/>
      <c r="AH860" s="40"/>
      <c r="AI860" s="40" t="str">
        <f t="shared" si="132"/>
        <v>ok</v>
      </c>
      <c r="AJ860"/>
      <c r="AK860" t="str">
        <f>Tabela1[[#This Row],[Coluna1]]&amp;Tabela1[[#This Row],[PEDIDO]]</f>
        <v/>
      </c>
      <c r="AL860"/>
      <c r="AM860"/>
      <c r="AN860"/>
      <c r="AO860" t="str">
        <f t="shared" si="129"/>
        <v>/</v>
      </c>
      <c r="AP860" t="str">
        <f>Tabela1[[#This Row],[TAG]]&amp;Tabela1[[#This Row],[PEDIDO]]&amp;Tabela1[[#This Row],[PRODUTO]]</f>
        <v/>
      </c>
      <c r="AQ860" s="23" t="str">
        <f>Tabela1[[#This Row],[PRODUTO]]&amp;Tabela1[[#This Row],[TAG]]</f>
        <v/>
      </c>
      <c r="AR860" s="183">
        <f>Tabela1[[#This Row],[PESO TOTAL]]*Tabela1[[#This Row],[MATÉRIA PRIMA]]</f>
        <v>0</v>
      </c>
      <c r="AS860" s="28">
        <f>Tabela1[[#This Row],[PESO TOTAL]]*Tabela1[[#This Row],[PREPARAÇÃO ]]</f>
        <v>0</v>
      </c>
      <c r="AT860" s="28">
        <f>Tabela1[[#This Row],[PESO TOTAL]]*Tabela1[[#This Row],[CALDEIRARIA]]</f>
        <v>0</v>
      </c>
      <c r="AU860" s="28">
        <f>Tabela1[[#This Row],[PESO TOTAL]]*Tabela1[[#This Row],[SOLDA]]</f>
        <v>0</v>
      </c>
      <c r="AV860" s="28">
        <f>Tabela1[[#This Row],[PESO TOTAL]]*Tabela1[[#This Row],[ACABAMENTO]]</f>
        <v>0</v>
      </c>
      <c r="AW860" s="28">
        <f>Tabela1[[#This Row],[PESO TOTAL]]*Tabela1[[#This Row],[PRONTO ACABADO]]</f>
        <v>0</v>
      </c>
      <c r="AX860" s="28">
        <f>Tabela1[[#This Row],[PESO TOTAL]]*Tabela1[[#This Row],[EXPEDIÇÃO ]]</f>
        <v>0</v>
      </c>
      <c r="AY860" s="28" t="str">
        <f>Tabela1[[#This Row],[PEDIDO]]&amp;Tabela1[[#This Row],[PRODUTO]]</f>
        <v/>
      </c>
      <c r="AZ860" s="44">
        <f>IF(AF860="",0,IF(ISTEXT(AF860),H860*VALUE(SUBSTITUTE(AF860,"%",""))/100,H860*AF860))-Tabela1[[#This Row],[PRONTO ACABADO2]]</f>
        <v>0</v>
      </c>
      <c r="BA860" s="44">
        <f>IF(AG860="",0,IF(ISTEXT(AG860),H860*VALUE(SUBSTITUTE(AG860,"%",""))/100,H860*AG860))-Tabela1[[#This Row],[PESO EXPEDIDO2]]</f>
        <v>0</v>
      </c>
      <c r="BB860" s="44">
        <f t="shared" si="130"/>
        <v>0</v>
      </c>
      <c r="BC860" s="44">
        <f t="shared" si="131"/>
        <v>0</v>
      </c>
      <c r="BD860" s="44"/>
    </row>
    <row r="861" spans="1:56" ht="15.75" hidden="1" customHeight="1" x14ac:dyDescent="0.25">
      <c r="A861" s="6"/>
      <c r="B861" s="22"/>
      <c r="C861" s="7"/>
      <c r="D861" s="46"/>
      <c r="E861" s="7"/>
      <c r="F861" s="7"/>
      <c r="G861" s="44"/>
      <c r="H861" s="41">
        <f>Tabela1[[#This Row],[PESO UNI]]*Tabela1[[#This Row],[QTE]]</f>
        <v>0</v>
      </c>
      <c r="I861" s="7"/>
      <c r="J861" s="8"/>
      <c r="K861" s="8"/>
      <c r="L861" s="9"/>
      <c r="M861" s="10"/>
      <c r="N861" s="8"/>
      <c r="O861" s="12"/>
      <c r="P861" s="13"/>
      <c r="Q861" s="14">
        <f>Tabela1[[#This Row],[QTDE/ Fabricação]]-Tabela1[[#This Row],[QTE]]</f>
        <v>0</v>
      </c>
      <c r="R861" s="19">
        <f t="shared" si="126"/>
        <v>0</v>
      </c>
      <c r="S861" s="19">
        <f t="shared" si="125"/>
        <v>0</v>
      </c>
      <c r="T861" s="20">
        <f t="shared" si="127"/>
        <v>0</v>
      </c>
      <c r="U861" s="17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IFERROR(COUNTIF(#REF!,Tabela1[[#This Row],[Colunas5]]),"")</f>
        <v/>
      </c>
      <c r="X861" s="14">
        <f>Tabela1[[#This Row],[QIANTIDADE EXPEDIDA]]*Tabela1[[#This Row],[PESO UNI]]</f>
        <v>0</v>
      </c>
      <c r="Y861" s="14">
        <f t="shared" si="128"/>
        <v>0</v>
      </c>
      <c r="Z861" s="21">
        <f>Tabela1[[#This Row],[PESO TOTAL]]-Tabela1[[#This Row],[Peso Expedido]]</f>
        <v>0</v>
      </c>
      <c r="AA861" s="18"/>
      <c r="AB861" s="40"/>
      <c r="AC861" s="40"/>
      <c r="AD861" s="40"/>
      <c r="AE861" s="40"/>
      <c r="AF861" s="40"/>
      <c r="AG861" s="40"/>
      <c r="AH861" s="40"/>
      <c r="AI861" s="40" t="str">
        <f t="shared" si="132"/>
        <v>ok</v>
      </c>
      <c r="AJ861"/>
      <c r="AK861" t="str">
        <f>Tabela1[[#This Row],[Coluna1]]&amp;Tabela1[[#This Row],[PEDIDO]]</f>
        <v/>
      </c>
      <c r="AL861"/>
      <c r="AM861"/>
      <c r="AN861"/>
      <c r="AO861" t="str">
        <f t="shared" si="129"/>
        <v>/</v>
      </c>
      <c r="AP861" t="str">
        <f>Tabela1[[#This Row],[TAG]]&amp;Tabela1[[#This Row],[PEDIDO]]&amp;Tabela1[[#This Row],[PRODUTO]]</f>
        <v/>
      </c>
      <c r="AQ861" s="23" t="str">
        <f>Tabela1[[#This Row],[PRODUTO]]&amp;Tabela1[[#This Row],[TAG]]</f>
        <v/>
      </c>
      <c r="AR861" s="183">
        <f>Tabela1[[#This Row],[PESO TOTAL]]*Tabela1[[#This Row],[MATÉRIA PRIMA]]</f>
        <v>0</v>
      </c>
      <c r="AS861" s="28">
        <f>Tabela1[[#This Row],[PESO TOTAL]]*Tabela1[[#This Row],[PREPARAÇÃO ]]</f>
        <v>0</v>
      </c>
      <c r="AT861" s="28">
        <f>Tabela1[[#This Row],[PESO TOTAL]]*Tabela1[[#This Row],[CALDEIRARIA]]</f>
        <v>0</v>
      </c>
      <c r="AU861" s="28">
        <f>Tabela1[[#This Row],[PESO TOTAL]]*Tabela1[[#This Row],[SOLDA]]</f>
        <v>0</v>
      </c>
      <c r="AV861" s="28">
        <f>Tabela1[[#This Row],[PESO TOTAL]]*Tabela1[[#This Row],[ACABAMENTO]]</f>
        <v>0</v>
      </c>
      <c r="AW861" s="28">
        <f>Tabela1[[#This Row],[PESO TOTAL]]*Tabela1[[#This Row],[PRONTO ACABADO]]</f>
        <v>0</v>
      </c>
      <c r="AX861" s="28">
        <f>Tabela1[[#This Row],[PESO TOTAL]]*Tabela1[[#This Row],[EXPEDIÇÃO ]]</f>
        <v>0</v>
      </c>
      <c r="AY861" s="28" t="str">
        <f>Tabela1[[#This Row],[PEDIDO]]&amp;Tabela1[[#This Row],[PRODUTO]]</f>
        <v/>
      </c>
      <c r="AZ861" s="44">
        <f>IF(AF861="",0,IF(ISTEXT(AF861),H861*VALUE(SUBSTITUTE(AF861,"%",""))/100,H861*AF861))-Tabela1[[#This Row],[PRONTO ACABADO2]]</f>
        <v>0</v>
      </c>
      <c r="BA861" s="44">
        <f>IF(AG861="",0,IF(ISTEXT(AG861),H861*VALUE(SUBSTITUTE(AG861,"%",""))/100,H861*AG861))-Tabela1[[#This Row],[PESO EXPEDIDO2]]</f>
        <v>0</v>
      </c>
      <c r="BB861" s="44">
        <f t="shared" si="130"/>
        <v>0</v>
      </c>
      <c r="BC861" s="44">
        <f t="shared" si="131"/>
        <v>0</v>
      </c>
      <c r="BD861" s="44"/>
    </row>
    <row r="862" spans="1:56" ht="15.75" hidden="1" customHeight="1" x14ac:dyDescent="0.25">
      <c r="A862" s="6"/>
      <c r="B862" s="22"/>
      <c r="C862" s="7"/>
      <c r="D862" s="46"/>
      <c r="E862" s="7"/>
      <c r="F862" s="7"/>
      <c r="G862" s="44"/>
      <c r="H862" s="41">
        <f>Tabela1[[#This Row],[PESO UNI]]*Tabela1[[#This Row],[QTE]]</f>
        <v>0</v>
      </c>
      <c r="I862" s="7"/>
      <c r="J862" s="8"/>
      <c r="K862" s="8"/>
      <c r="L862" s="9"/>
      <c r="M862" s="10"/>
      <c r="N862" s="8"/>
      <c r="O862" s="12"/>
      <c r="P862" s="13"/>
      <c r="Q862" s="14">
        <f>Tabela1[[#This Row],[QTDE/ Fabricação]]-Tabela1[[#This Row],[QTE]]</f>
        <v>0</v>
      </c>
      <c r="R862" s="19">
        <f t="shared" si="126"/>
        <v>0</v>
      </c>
      <c r="S862" s="19">
        <f t="shared" si="125"/>
        <v>0</v>
      </c>
      <c r="T862" s="20">
        <f t="shared" si="127"/>
        <v>0</v>
      </c>
      <c r="U862" s="17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IFERROR(COUNTIF(#REF!,Tabela1[[#This Row],[Colunas5]]),"")</f>
        <v/>
      </c>
      <c r="X862" s="14">
        <f>Tabela1[[#This Row],[QIANTIDADE EXPEDIDA]]*Tabela1[[#This Row],[PESO UNI]]</f>
        <v>0</v>
      </c>
      <c r="Y862" s="14">
        <f t="shared" si="128"/>
        <v>0</v>
      </c>
      <c r="Z862" s="21">
        <f>Tabela1[[#This Row],[PESO TOTAL]]-Tabela1[[#This Row],[Peso Expedido]]</f>
        <v>0</v>
      </c>
      <c r="AA862" s="18"/>
      <c r="AB862" s="40"/>
      <c r="AC862" s="40"/>
      <c r="AD862" s="40"/>
      <c r="AE862" s="40"/>
      <c r="AF862" s="40"/>
      <c r="AG862" s="40"/>
      <c r="AH862" s="40"/>
      <c r="AI862" s="40" t="str">
        <f t="shared" si="132"/>
        <v>ok</v>
      </c>
      <c r="AJ862"/>
      <c r="AK862" t="str">
        <f>Tabela1[[#This Row],[Coluna1]]&amp;Tabela1[[#This Row],[PEDIDO]]</f>
        <v/>
      </c>
      <c r="AL862"/>
      <c r="AM862"/>
      <c r="AN862"/>
      <c r="AO862" t="str">
        <f t="shared" si="129"/>
        <v>/</v>
      </c>
      <c r="AP862" t="str">
        <f>Tabela1[[#This Row],[TAG]]&amp;Tabela1[[#This Row],[PEDIDO]]&amp;Tabela1[[#This Row],[PRODUTO]]</f>
        <v/>
      </c>
      <c r="AQ862" s="23" t="str">
        <f>Tabela1[[#This Row],[PRODUTO]]&amp;Tabela1[[#This Row],[TAG]]</f>
        <v/>
      </c>
      <c r="AR862" s="183">
        <f>Tabela1[[#This Row],[PESO TOTAL]]*Tabela1[[#This Row],[MATÉRIA PRIMA]]</f>
        <v>0</v>
      </c>
      <c r="AS862" s="28">
        <f>Tabela1[[#This Row],[PESO TOTAL]]*Tabela1[[#This Row],[PREPARAÇÃO ]]</f>
        <v>0</v>
      </c>
      <c r="AT862" s="28">
        <f>Tabela1[[#This Row],[PESO TOTAL]]*Tabela1[[#This Row],[CALDEIRARIA]]</f>
        <v>0</v>
      </c>
      <c r="AU862" s="28">
        <f>Tabela1[[#This Row],[PESO TOTAL]]*Tabela1[[#This Row],[SOLDA]]</f>
        <v>0</v>
      </c>
      <c r="AV862" s="28">
        <f>Tabela1[[#This Row],[PESO TOTAL]]*Tabela1[[#This Row],[ACABAMENTO]]</f>
        <v>0</v>
      </c>
      <c r="AW862" s="28">
        <f>Tabela1[[#This Row],[PESO TOTAL]]*Tabela1[[#This Row],[PRONTO ACABADO]]</f>
        <v>0</v>
      </c>
      <c r="AX862" s="28">
        <f>Tabela1[[#This Row],[PESO TOTAL]]*Tabela1[[#This Row],[EXPEDIÇÃO ]]</f>
        <v>0</v>
      </c>
      <c r="AY862" s="28" t="str">
        <f>Tabela1[[#This Row],[PEDIDO]]&amp;Tabela1[[#This Row],[PRODUTO]]</f>
        <v/>
      </c>
      <c r="AZ862" s="44">
        <f>IF(AF862="",0,IF(ISTEXT(AF862),H862*VALUE(SUBSTITUTE(AF862,"%",""))/100,H862*AF862))-Tabela1[[#This Row],[PRONTO ACABADO2]]</f>
        <v>0</v>
      </c>
      <c r="BA862" s="44">
        <f>IF(AG862="",0,IF(ISTEXT(AG862),H862*VALUE(SUBSTITUTE(AG862,"%",""))/100,H862*AG862))-Tabela1[[#This Row],[PESO EXPEDIDO2]]</f>
        <v>0</v>
      </c>
      <c r="BB862" s="44">
        <f t="shared" si="130"/>
        <v>0</v>
      </c>
      <c r="BC862" s="44">
        <f t="shared" si="131"/>
        <v>0</v>
      </c>
      <c r="BD862" s="44"/>
    </row>
    <row r="863" spans="1:56" ht="15.75" hidden="1" customHeight="1" x14ac:dyDescent="0.25">
      <c r="A863" s="6"/>
      <c r="B863" s="22"/>
      <c r="C863" s="7"/>
      <c r="D863" s="46"/>
      <c r="E863" s="7"/>
      <c r="F863" s="7"/>
      <c r="G863" s="44"/>
      <c r="H863" s="41">
        <f>Tabela1[[#This Row],[PESO UNI]]*Tabela1[[#This Row],[QTE]]</f>
        <v>0</v>
      </c>
      <c r="I863" s="7"/>
      <c r="J863" s="8"/>
      <c r="K863" s="8"/>
      <c r="L863" s="9"/>
      <c r="M863" s="10"/>
      <c r="N863" s="8"/>
      <c r="O863" s="12"/>
      <c r="P863" s="13"/>
      <c r="Q863" s="14">
        <f>Tabela1[[#This Row],[QTDE/ Fabricação]]-Tabela1[[#This Row],[QTE]]</f>
        <v>0</v>
      </c>
      <c r="R863" s="19">
        <f t="shared" si="126"/>
        <v>0</v>
      </c>
      <c r="S863" s="19">
        <f t="shared" si="125"/>
        <v>0</v>
      </c>
      <c r="T863" s="20">
        <f t="shared" si="127"/>
        <v>0</v>
      </c>
      <c r="U863" s="17">
        <f>IFERROR(SUMIF('LISTA DE EMBARQUE'!B:B,MICRO!E:E,'LISTA DE EMBARQUE'!G:G),"")</f>
        <v>0</v>
      </c>
      <c r="V863" s="12" t="str">
        <f>IFERROR(VLOOKUP(Tabela1[[#This Row],[COD.MDE]],'LISTA DE EMBARQUE'!B:L,11,0),"")</f>
        <v/>
      </c>
      <c r="W863" s="13" t="str">
        <f>IFERROR(COUNTIF(#REF!,Tabela1[[#This Row],[Colunas5]]),"")</f>
        <v/>
      </c>
      <c r="X863" s="14">
        <f>Tabela1[[#This Row],[QIANTIDADE EXPEDIDA]]*Tabela1[[#This Row],[PESO UNI]]</f>
        <v>0</v>
      </c>
      <c r="Y863" s="14">
        <f t="shared" si="128"/>
        <v>0</v>
      </c>
      <c r="Z863" s="21">
        <f>Tabela1[[#This Row],[PESO TOTAL]]-Tabela1[[#This Row],[Peso Expedido]]</f>
        <v>0</v>
      </c>
      <c r="AA863" s="18"/>
      <c r="AB863" s="40"/>
      <c r="AC863" s="40"/>
      <c r="AD863" s="40"/>
      <c r="AE863" s="40"/>
      <c r="AF863" s="40"/>
      <c r="AG863" s="40"/>
      <c r="AH863" s="40"/>
      <c r="AI863" s="40" t="str">
        <f t="shared" si="132"/>
        <v>ok</v>
      </c>
      <c r="AJ863"/>
      <c r="AK863" t="str">
        <f>Tabela1[[#This Row],[Coluna1]]&amp;Tabela1[[#This Row],[PEDIDO]]</f>
        <v/>
      </c>
      <c r="AL863"/>
      <c r="AM863"/>
      <c r="AN863"/>
      <c r="AO863" t="str">
        <f t="shared" si="129"/>
        <v>/</v>
      </c>
      <c r="AP863" t="str">
        <f>Tabela1[[#This Row],[TAG]]&amp;Tabela1[[#This Row],[PEDIDO]]&amp;Tabela1[[#This Row],[PRODUTO]]</f>
        <v/>
      </c>
      <c r="AQ863" s="23" t="str">
        <f>Tabela1[[#This Row],[PRODUTO]]&amp;Tabela1[[#This Row],[TAG]]</f>
        <v/>
      </c>
      <c r="AR863" s="183">
        <f>Tabela1[[#This Row],[PESO TOTAL]]*Tabela1[[#This Row],[MATÉRIA PRIMA]]</f>
        <v>0</v>
      </c>
      <c r="AS863" s="28">
        <f>Tabela1[[#This Row],[PESO TOTAL]]*Tabela1[[#This Row],[PREPARAÇÃO ]]</f>
        <v>0</v>
      </c>
      <c r="AT863" s="28">
        <f>Tabela1[[#This Row],[PESO TOTAL]]*Tabela1[[#This Row],[CALDEIRARIA]]</f>
        <v>0</v>
      </c>
      <c r="AU863" s="28">
        <f>Tabela1[[#This Row],[PESO TOTAL]]*Tabela1[[#This Row],[SOLDA]]</f>
        <v>0</v>
      </c>
      <c r="AV863" s="28">
        <f>Tabela1[[#This Row],[PESO TOTAL]]*Tabela1[[#This Row],[ACABAMENTO]]</f>
        <v>0</v>
      </c>
      <c r="AW863" s="28">
        <f>Tabela1[[#This Row],[PESO TOTAL]]*Tabela1[[#This Row],[PRONTO ACABADO]]</f>
        <v>0</v>
      </c>
      <c r="AX863" s="28">
        <f>Tabela1[[#This Row],[PESO TOTAL]]*Tabela1[[#This Row],[EXPEDIÇÃO ]]</f>
        <v>0</v>
      </c>
      <c r="AY863" s="28" t="str">
        <f>Tabela1[[#This Row],[PEDIDO]]&amp;Tabela1[[#This Row],[PRODUTO]]</f>
        <v/>
      </c>
      <c r="AZ863" s="44">
        <f>IF(AF863="",0,IF(ISTEXT(AF863),H863*VALUE(SUBSTITUTE(AF863,"%",""))/100,H863*AF863))-Tabela1[[#This Row],[PRONTO ACABADO2]]</f>
        <v>0</v>
      </c>
      <c r="BA863" s="44">
        <f>IF(AG863="",0,IF(ISTEXT(AG863),H863*VALUE(SUBSTITUTE(AG863,"%",""))/100,H863*AG863))-Tabela1[[#This Row],[PESO EXPEDIDO2]]</f>
        <v>0</v>
      </c>
      <c r="BB863" s="44">
        <f t="shared" si="130"/>
        <v>0</v>
      </c>
      <c r="BC863" s="44">
        <f t="shared" si="131"/>
        <v>0</v>
      </c>
      <c r="BD863" s="44"/>
    </row>
    <row r="864" spans="1:56" ht="15.75" hidden="1" customHeight="1" x14ac:dyDescent="0.25">
      <c r="A864" s="6"/>
      <c r="B864" s="22"/>
      <c r="C864" s="7"/>
      <c r="D864" s="46"/>
      <c r="E864" s="7"/>
      <c r="F864" s="7"/>
      <c r="G864" s="44"/>
      <c r="H864" s="41">
        <f>Tabela1[[#This Row],[PESO UNI]]*Tabela1[[#This Row],[QTE]]</f>
        <v>0</v>
      </c>
      <c r="I864" s="7"/>
      <c r="J864" s="8"/>
      <c r="K864" s="8"/>
      <c r="L864" s="9"/>
      <c r="M864" s="10"/>
      <c r="N864" s="8"/>
      <c r="O864" s="12"/>
      <c r="P864" s="13"/>
      <c r="Q864" s="14">
        <f>Tabela1[[#This Row],[QTDE/ Fabricação]]-Tabela1[[#This Row],[QTE]]</f>
        <v>0</v>
      </c>
      <c r="R864" s="19">
        <f t="shared" si="126"/>
        <v>0</v>
      </c>
      <c r="S864" s="19">
        <f t="shared" si="125"/>
        <v>0</v>
      </c>
      <c r="T864" s="20">
        <f t="shared" si="127"/>
        <v>0</v>
      </c>
      <c r="U864" s="17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IFERROR(COUNTIF(#REF!,Tabela1[[#This Row],[Colunas5]]),"")</f>
        <v/>
      </c>
      <c r="X864" s="14">
        <f>Tabela1[[#This Row],[QIANTIDADE EXPEDIDA]]*Tabela1[[#This Row],[PESO UNI]]</f>
        <v>0</v>
      </c>
      <c r="Y864" s="14">
        <f t="shared" si="128"/>
        <v>0</v>
      </c>
      <c r="Z864" s="21">
        <f>Tabela1[[#This Row],[PESO TOTAL]]-Tabela1[[#This Row],[Peso Expedido]]</f>
        <v>0</v>
      </c>
      <c r="AA864" s="18"/>
      <c r="AB864" s="40"/>
      <c r="AC864" s="40"/>
      <c r="AD864" s="40"/>
      <c r="AE864" s="40"/>
      <c r="AF864" s="40"/>
      <c r="AG864" s="40"/>
      <c r="AH864" s="40"/>
      <c r="AI864" s="40" t="str">
        <f t="shared" si="132"/>
        <v>ok</v>
      </c>
      <c r="AJ864"/>
      <c r="AK864" t="str">
        <f>Tabela1[[#This Row],[Coluna1]]&amp;Tabela1[[#This Row],[PEDIDO]]</f>
        <v/>
      </c>
      <c r="AL864"/>
      <c r="AM864"/>
      <c r="AN864"/>
      <c r="AO864" t="str">
        <f t="shared" si="129"/>
        <v>/</v>
      </c>
      <c r="AP864" t="str">
        <f>Tabela1[[#This Row],[TAG]]&amp;Tabela1[[#This Row],[PEDIDO]]&amp;Tabela1[[#This Row],[PRODUTO]]</f>
        <v/>
      </c>
      <c r="AQ864" s="23" t="str">
        <f>Tabela1[[#This Row],[PRODUTO]]&amp;Tabela1[[#This Row],[TAG]]</f>
        <v/>
      </c>
      <c r="AR864" s="183">
        <f>Tabela1[[#This Row],[PESO TOTAL]]*Tabela1[[#This Row],[MATÉRIA PRIMA]]</f>
        <v>0</v>
      </c>
      <c r="AS864" s="28">
        <f>Tabela1[[#This Row],[PESO TOTAL]]*Tabela1[[#This Row],[PREPARAÇÃO ]]</f>
        <v>0</v>
      </c>
      <c r="AT864" s="28">
        <f>Tabela1[[#This Row],[PESO TOTAL]]*Tabela1[[#This Row],[CALDEIRARIA]]</f>
        <v>0</v>
      </c>
      <c r="AU864" s="28">
        <f>Tabela1[[#This Row],[PESO TOTAL]]*Tabela1[[#This Row],[SOLDA]]</f>
        <v>0</v>
      </c>
      <c r="AV864" s="28">
        <f>Tabela1[[#This Row],[PESO TOTAL]]*Tabela1[[#This Row],[ACABAMENTO]]</f>
        <v>0</v>
      </c>
      <c r="AW864" s="28">
        <f>Tabela1[[#This Row],[PESO TOTAL]]*Tabela1[[#This Row],[PRONTO ACABADO]]</f>
        <v>0</v>
      </c>
      <c r="AX864" s="28">
        <f>Tabela1[[#This Row],[PESO TOTAL]]*Tabela1[[#This Row],[EXPEDIÇÃO ]]</f>
        <v>0</v>
      </c>
      <c r="AY864" s="28" t="str">
        <f>Tabela1[[#This Row],[PEDIDO]]&amp;Tabela1[[#This Row],[PRODUTO]]</f>
        <v/>
      </c>
      <c r="AZ864" s="44">
        <f>IF(AF864="",0,IF(ISTEXT(AF864),H864*VALUE(SUBSTITUTE(AF864,"%",""))/100,H864*AF864))-Tabela1[[#This Row],[PRONTO ACABADO2]]</f>
        <v>0</v>
      </c>
      <c r="BA864" s="44">
        <f>IF(AG864="",0,IF(ISTEXT(AG864),H864*VALUE(SUBSTITUTE(AG864,"%",""))/100,H864*AG864))-Tabela1[[#This Row],[PESO EXPEDIDO2]]</f>
        <v>0</v>
      </c>
      <c r="BB864" s="44">
        <f t="shared" si="130"/>
        <v>0</v>
      </c>
      <c r="BC864" s="44">
        <f t="shared" si="131"/>
        <v>0</v>
      </c>
      <c r="BD864" s="44"/>
    </row>
    <row r="865" spans="1:56" ht="15.75" hidden="1" customHeight="1" x14ac:dyDescent="0.25">
      <c r="A865" s="6"/>
      <c r="B865" s="22"/>
      <c r="C865" s="7"/>
      <c r="D865" s="46"/>
      <c r="E865" s="7"/>
      <c r="F865" s="7"/>
      <c r="G865" s="44"/>
      <c r="H865" s="41">
        <f>Tabela1[[#This Row],[PESO UNI]]*Tabela1[[#This Row],[QTE]]</f>
        <v>0</v>
      </c>
      <c r="I865" s="7"/>
      <c r="J865" s="8"/>
      <c r="K865" s="8"/>
      <c r="L865" s="9"/>
      <c r="M865" s="10"/>
      <c r="N865" s="8"/>
      <c r="O865" s="12"/>
      <c r="P865" s="13"/>
      <c r="Q865" s="14">
        <f>Tabela1[[#This Row],[QTDE/ Fabricação]]-Tabela1[[#This Row],[QTE]]</f>
        <v>0</v>
      </c>
      <c r="R865" s="19">
        <f t="shared" si="126"/>
        <v>0</v>
      </c>
      <c r="S865" s="19">
        <f t="shared" si="125"/>
        <v>0</v>
      </c>
      <c r="T865" s="20">
        <f t="shared" si="127"/>
        <v>0</v>
      </c>
      <c r="U865" s="17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IFERROR(COUNTIF(#REF!,Tabela1[[#This Row],[Colunas5]]),"")</f>
        <v/>
      </c>
      <c r="X865" s="14">
        <f>Tabela1[[#This Row],[QIANTIDADE EXPEDIDA]]*Tabela1[[#This Row],[PESO UNI]]</f>
        <v>0</v>
      </c>
      <c r="Y865" s="14">
        <f t="shared" si="128"/>
        <v>0</v>
      </c>
      <c r="Z865" s="21">
        <f>Tabela1[[#This Row],[PESO TOTAL]]-Tabela1[[#This Row],[Peso Expedido]]</f>
        <v>0</v>
      </c>
      <c r="AA865" s="18"/>
      <c r="AB865" s="40"/>
      <c r="AC865" s="40"/>
      <c r="AD865" s="40"/>
      <c r="AE865" s="40"/>
      <c r="AF865" s="40"/>
      <c r="AG865" s="40"/>
      <c r="AH865" s="40"/>
      <c r="AI865" s="40" t="str">
        <f t="shared" si="132"/>
        <v>ok</v>
      </c>
      <c r="AJ865"/>
      <c r="AK865" t="str">
        <f>Tabela1[[#This Row],[Coluna1]]&amp;Tabela1[[#This Row],[PEDIDO]]</f>
        <v/>
      </c>
      <c r="AL865"/>
      <c r="AM865"/>
      <c r="AN865"/>
      <c r="AO865" t="str">
        <f t="shared" si="129"/>
        <v>/</v>
      </c>
      <c r="AP865" t="str">
        <f>Tabela1[[#This Row],[TAG]]&amp;Tabela1[[#This Row],[PEDIDO]]&amp;Tabela1[[#This Row],[PRODUTO]]</f>
        <v/>
      </c>
      <c r="AQ865" s="23" t="str">
        <f>Tabela1[[#This Row],[PRODUTO]]&amp;Tabela1[[#This Row],[TAG]]</f>
        <v/>
      </c>
      <c r="AR865" s="183">
        <f>Tabela1[[#This Row],[PESO TOTAL]]*Tabela1[[#This Row],[MATÉRIA PRIMA]]</f>
        <v>0</v>
      </c>
      <c r="AS865" s="28">
        <f>Tabela1[[#This Row],[PESO TOTAL]]*Tabela1[[#This Row],[PREPARAÇÃO ]]</f>
        <v>0</v>
      </c>
      <c r="AT865" s="28">
        <f>Tabela1[[#This Row],[PESO TOTAL]]*Tabela1[[#This Row],[CALDEIRARIA]]</f>
        <v>0</v>
      </c>
      <c r="AU865" s="28">
        <f>Tabela1[[#This Row],[PESO TOTAL]]*Tabela1[[#This Row],[SOLDA]]</f>
        <v>0</v>
      </c>
      <c r="AV865" s="28">
        <f>Tabela1[[#This Row],[PESO TOTAL]]*Tabela1[[#This Row],[ACABAMENTO]]</f>
        <v>0</v>
      </c>
      <c r="AW865" s="28">
        <f>Tabela1[[#This Row],[PESO TOTAL]]*Tabela1[[#This Row],[PRONTO ACABADO]]</f>
        <v>0</v>
      </c>
      <c r="AX865" s="28">
        <f>Tabela1[[#This Row],[PESO TOTAL]]*Tabela1[[#This Row],[EXPEDIÇÃO ]]</f>
        <v>0</v>
      </c>
      <c r="AY865" s="28" t="str">
        <f>Tabela1[[#This Row],[PEDIDO]]&amp;Tabela1[[#This Row],[PRODUTO]]</f>
        <v/>
      </c>
      <c r="AZ865" s="44">
        <f>IF(AF865="",0,IF(ISTEXT(AF865),H865*VALUE(SUBSTITUTE(AF865,"%",""))/100,H865*AF865))-Tabela1[[#This Row],[PRONTO ACABADO2]]</f>
        <v>0</v>
      </c>
      <c r="BA865" s="44">
        <f>IF(AG865="",0,IF(ISTEXT(AG865),H865*VALUE(SUBSTITUTE(AG865,"%",""))/100,H865*AG865))-Tabela1[[#This Row],[PESO EXPEDIDO2]]</f>
        <v>0</v>
      </c>
      <c r="BB865" s="44">
        <f t="shared" si="130"/>
        <v>0</v>
      </c>
      <c r="BC865" s="44">
        <f t="shared" si="131"/>
        <v>0</v>
      </c>
      <c r="BD865" s="44"/>
    </row>
    <row r="866" spans="1:56" ht="15.75" hidden="1" customHeight="1" x14ac:dyDescent="0.25">
      <c r="A866" s="6"/>
      <c r="B866" s="22"/>
      <c r="C866" s="7"/>
      <c r="D866" s="46"/>
      <c r="E866" s="7"/>
      <c r="F866" s="7"/>
      <c r="G866" s="44"/>
      <c r="H866" s="41">
        <f>Tabela1[[#This Row],[PESO UNI]]*Tabela1[[#This Row],[QTE]]</f>
        <v>0</v>
      </c>
      <c r="I866" s="7"/>
      <c r="J866" s="8"/>
      <c r="K866" s="8"/>
      <c r="L866" s="9"/>
      <c r="M866" s="10"/>
      <c r="N866" s="8"/>
      <c r="O866" s="12"/>
      <c r="P866" s="13"/>
      <c r="Q866" s="14">
        <f>Tabela1[[#This Row],[QTDE/ Fabricação]]-Tabela1[[#This Row],[QTE]]</f>
        <v>0</v>
      </c>
      <c r="R866" s="19">
        <f t="shared" si="126"/>
        <v>0</v>
      </c>
      <c r="S866" s="19">
        <f t="shared" si="125"/>
        <v>0</v>
      </c>
      <c r="T866" s="20">
        <f t="shared" si="127"/>
        <v>0</v>
      </c>
      <c r="U866" s="17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IFERROR(COUNTIF(#REF!,Tabela1[[#This Row],[Colunas5]]),"")</f>
        <v/>
      </c>
      <c r="X866" s="14">
        <f>Tabela1[[#This Row],[QIANTIDADE EXPEDIDA]]*Tabela1[[#This Row],[PESO UNI]]</f>
        <v>0</v>
      </c>
      <c r="Y866" s="14">
        <f t="shared" si="128"/>
        <v>0</v>
      </c>
      <c r="Z866" s="21">
        <f>Tabela1[[#This Row],[PESO TOTAL]]-Tabela1[[#This Row],[Peso Expedido]]</f>
        <v>0</v>
      </c>
      <c r="AA866" s="18"/>
      <c r="AB866" s="40"/>
      <c r="AC866" s="40"/>
      <c r="AD866" s="40"/>
      <c r="AE866" s="40"/>
      <c r="AF866" s="40"/>
      <c r="AG866" s="40"/>
      <c r="AH866" s="40"/>
      <c r="AI866" s="40" t="str">
        <f t="shared" si="132"/>
        <v>ok</v>
      </c>
      <c r="AJ866"/>
      <c r="AK866" t="str">
        <f>Tabela1[[#This Row],[Coluna1]]&amp;Tabela1[[#This Row],[PEDIDO]]</f>
        <v/>
      </c>
      <c r="AL866"/>
      <c r="AM866"/>
      <c r="AN866"/>
      <c r="AO866" t="str">
        <f t="shared" si="129"/>
        <v>/</v>
      </c>
      <c r="AP866" t="str">
        <f>Tabela1[[#This Row],[TAG]]&amp;Tabela1[[#This Row],[PEDIDO]]&amp;Tabela1[[#This Row],[PRODUTO]]</f>
        <v/>
      </c>
      <c r="AQ866" s="23" t="str">
        <f>Tabela1[[#This Row],[PRODUTO]]&amp;Tabela1[[#This Row],[TAG]]</f>
        <v/>
      </c>
      <c r="AR866" s="183">
        <f>Tabela1[[#This Row],[PESO TOTAL]]*Tabela1[[#This Row],[MATÉRIA PRIMA]]</f>
        <v>0</v>
      </c>
      <c r="AS866" s="28">
        <f>Tabela1[[#This Row],[PESO TOTAL]]*Tabela1[[#This Row],[PREPARAÇÃO ]]</f>
        <v>0</v>
      </c>
      <c r="AT866" s="28">
        <f>Tabela1[[#This Row],[PESO TOTAL]]*Tabela1[[#This Row],[CALDEIRARIA]]</f>
        <v>0</v>
      </c>
      <c r="AU866" s="28">
        <f>Tabela1[[#This Row],[PESO TOTAL]]*Tabela1[[#This Row],[SOLDA]]</f>
        <v>0</v>
      </c>
      <c r="AV866" s="28">
        <f>Tabela1[[#This Row],[PESO TOTAL]]*Tabela1[[#This Row],[ACABAMENTO]]</f>
        <v>0</v>
      </c>
      <c r="AW866" s="28">
        <f>Tabela1[[#This Row],[PESO TOTAL]]*Tabela1[[#This Row],[PRONTO ACABADO]]</f>
        <v>0</v>
      </c>
      <c r="AX866" s="28">
        <f>Tabela1[[#This Row],[PESO TOTAL]]*Tabela1[[#This Row],[EXPEDIÇÃO ]]</f>
        <v>0</v>
      </c>
      <c r="AY866" s="28" t="str">
        <f>Tabela1[[#This Row],[PEDIDO]]&amp;Tabela1[[#This Row],[PRODUTO]]</f>
        <v/>
      </c>
      <c r="AZ866" s="44">
        <f>IF(AF866="",0,IF(ISTEXT(AF866),H866*VALUE(SUBSTITUTE(AF866,"%",""))/100,H866*AF866))-Tabela1[[#This Row],[PRONTO ACABADO2]]</f>
        <v>0</v>
      </c>
      <c r="BA866" s="44">
        <f>IF(AG866="",0,IF(ISTEXT(AG866),H866*VALUE(SUBSTITUTE(AG866,"%",""))/100,H866*AG866))-Tabela1[[#This Row],[PESO EXPEDIDO2]]</f>
        <v>0</v>
      </c>
      <c r="BB866" s="44">
        <f t="shared" si="130"/>
        <v>0</v>
      </c>
      <c r="BC866" s="44">
        <f t="shared" si="131"/>
        <v>0</v>
      </c>
      <c r="BD866" s="44"/>
    </row>
    <row r="867" spans="1:56" ht="15.75" hidden="1" customHeight="1" x14ac:dyDescent="0.25">
      <c r="A867" s="6"/>
      <c r="B867" s="22"/>
      <c r="C867" s="7"/>
      <c r="D867" s="46"/>
      <c r="E867" s="7"/>
      <c r="F867" s="7"/>
      <c r="G867" s="44"/>
      <c r="H867" s="41">
        <f>Tabela1[[#This Row],[PESO UNI]]*Tabela1[[#This Row],[QTE]]</f>
        <v>0</v>
      </c>
      <c r="I867" s="7"/>
      <c r="J867" s="8"/>
      <c r="K867" s="8"/>
      <c r="L867" s="9"/>
      <c r="M867" s="10"/>
      <c r="N867" s="8"/>
      <c r="O867" s="12"/>
      <c r="P867" s="13"/>
      <c r="Q867" s="14">
        <f>Tabela1[[#This Row],[QTDE/ Fabricação]]-Tabela1[[#This Row],[QTE]]</f>
        <v>0</v>
      </c>
      <c r="R867" s="19">
        <f t="shared" si="126"/>
        <v>0</v>
      </c>
      <c r="S867" s="19">
        <f t="shared" si="125"/>
        <v>0</v>
      </c>
      <c r="T867" s="20">
        <f t="shared" si="127"/>
        <v>0</v>
      </c>
      <c r="U867" s="17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IFERROR(COUNTIF(#REF!,Tabela1[[#This Row],[Colunas5]]),"")</f>
        <v/>
      </c>
      <c r="X867" s="14">
        <f>Tabela1[[#This Row],[QIANTIDADE EXPEDIDA]]*Tabela1[[#This Row],[PESO UNI]]</f>
        <v>0</v>
      </c>
      <c r="Y867" s="14">
        <f t="shared" si="128"/>
        <v>0</v>
      </c>
      <c r="Z867" s="21">
        <f>Tabela1[[#This Row],[PESO TOTAL]]-Tabela1[[#This Row],[Peso Expedido]]</f>
        <v>0</v>
      </c>
      <c r="AA867" s="18"/>
      <c r="AB867" s="40"/>
      <c r="AC867" s="40"/>
      <c r="AD867" s="40"/>
      <c r="AE867" s="40"/>
      <c r="AF867" s="40"/>
      <c r="AG867" s="40"/>
      <c r="AH867" s="40"/>
      <c r="AI867" s="40" t="str">
        <f t="shared" si="132"/>
        <v>ok</v>
      </c>
      <c r="AJ867"/>
      <c r="AK867" t="str">
        <f>Tabela1[[#This Row],[Coluna1]]&amp;Tabela1[[#This Row],[PEDIDO]]</f>
        <v/>
      </c>
      <c r="AL867"/>
      <c r="AM867"/>
      <c r="AN867"/>
      <c r="AO867" t="str">
        <f t="shared" si="129"/>
        <v>/</v>
      </c>
      <c r="AP867" t="str">
        <f>Tabela1[[#This Row],[TAG]]&amp;Tabela1[[#This Row],[PEDIDO]]&amp;Tabela1[[#This Row],[PRODUTO]]</f>
        <v/>
      </c>
      <c r="AQ867" s="23" t="str">
        <f>Tabela1[[#This Row],[PRODUTO]]&amp;Tabela1[[#This Row],[TAG]]</f>
        <v/>
      </c>
      <c r="AR867" s="183">
        <f>Tabela1[[#This Row],[PESO TOTAL]]*Tabela1[[#This Row],[MATÉRIA PRIMA]]</f>
        <v>0</v>
      </c>
      <c r="AS867" s="28">
        <f>Tabela1[[#This Row],[PESO TOTAL]]*Tabela1[[#This Row],[PREPARAÇÃO ]]</f>
        <v>0</v>
      </c>
      <c r="AT867" s="28">
        <f>Tabela1[[#This Row],[PESO TOTAL]]*Tabela1[[#This Row],[CALDEIRARIA]]</f>
        <v>0</v>
      </c>
      <c r="AU867" s="28">
        <f>Tabela1[[#This Row],[PESO TOTAL]]*Tabela1[[#This Row],[SOLDA]]</f>
        <v>0</v>
      </c>
      <c r="AV867" s="28">
        <f>Tabela1[[#This Row],[PESO TOTAL]]*Tabela1[[#This Row],[ACABAMENTO]]</f>
        <v>0</v>
      </c>
      <c r="AW867" s="28">
        <f>Tabela1[[#This Row],[PESO TOTAL]]*Tabela1[[#This Row],[PRONTO ACABADO]]</f>
        <v>0</v>
      </c>
      <c r="AX867" s="28">
        <f>Tabela1[[#This Row],[PESO TOTAL]]*Tabela1[[#This Row],[EXPEDIÇÃO ]]</f>
        <v>0</v>
      </c>
      <c r="AY867" s="28" t="str">
        <f>Tabela1[[#This Row],[PEDIDO]]&amp;Tabela1[[#This Row],[PRODUTO]]</f>
        <v/>
      </c>
      <c r="AZ867" s="44">
        <f>IF(AF867="",0,IF(ISTEXT(AF867),H867*VALUE(SUBSTITUTE(AF867,"%",""))/100,H867*AF867))-Tabela1[[#This Row],[PRONTO ACABADO2]]</f>
        <v>0</v>
      </c>
      <c r="BA867" s="44">
        <f>IF(AG867="",0,IF(ISTEXT(AG867),H867*VALUE(SUBSTITUTE(AG867,"%",""))/100,H867*AG867))-Tabela1[[#This Row],[PESO EXPEDIDO2]]</f>
        <v>0</v>
      </c>
      <c r="BB867" s="44">
        <f t="shared" si="130"/>
        <v>0</v>
      </c>
      <c r="BC867" s="44">
        <f t="shared" si="131"/>
        <v>0</v>
      </c>
      <c r="BD867" s="44"/>
    </row>
    <row r="868" spans="1:56" ht="15.75" hidden="1" customHeight="1" x14ac:dyDescent="0.25">
      <c r="A868" s="6"/>
      <c r="B868" s="22"/>
      <c r="C868" s="7"/>
      <c r="D868" s="46"/>
      <c r="E868" s="7"/>
      <c r="F868" s="7"/>
      <c r="G868" s="44"/>
      <c r="H868" s="41">
        <f>Tabela1[[#This Row],[PESO UNI]]*Tabela1[[#This Row],[QTE]]</f>
        <v>0</v>
      </c>
      <c r="I868" s="7"/>
      <c r="J868" s="8"/>
      <c r="K868" s="8"/>
      <c r="L868" s="9"/>
      <c r="M868" s="10"/>
      <c r="N868" s="8"/>
      <c r="O868" s="12"/>
      <c r="P868" s="13"/>
      <c r="Q868" s="14">
        <f>Tabela1[[#This Row],[QTDE/ Fabricação]]-Tabela1[[#This Row],[QTE]]</f>
        <v>0</v>
      </c>
      <c r="R868" s="19">
        <f t="shared" si="126"/>
        <v>0</v>
      </c>
      <c r="S868" s="19">
        <f t="shared" si="125"/>
        <v>0</v>
      </c>
      <c r="T868" s="20">
        <f t="shared" si="127"/>
        <v>0</v>
      </c>
      <c r="U868" s="17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IFERROR(COUNTIF(#REF!,Tabela1[[#This Row],[Colunas5]]),"")</f>
        <v/>
      </c>
      <c r="X868" s="14">
        <f>Tabela1[[#This Row],[QIANTIDADE EXPEDIDA]]*Tabela1[[#This Row],[PESO UNI]]</f>
        <v>0</v>
      </c>
      <c r="Y868" s="14">
        <f t="shared" si="128"/>
        <v>0</v>
      </c>
      <c r="Z868" s="21">
        <f>Tabela1[[#This Row],[PESO TOTAL]]-Tabela1[[#This Row],[Peso Expedido]]</f>
        <v>0</v>
      </c>
      <c r="AA868" s="18"/>
      <c r="AB868" s="40"/>
      <c r="AC868" s="40"/>
      <c r="AD868" s="40"/>
      <c r="AE868" s="40"/>
      <c r="AF868" s="40"/>
      <c r="AG868" s="40"/>
      <c r="AH868" s="40"/>
      <c r="AI868" s="40" t="str">
        <f t="shared" si="132"/>
        <v>ok</v>
      </c>
      <c r="AJ868"/>
      <c r="AK868" t="str">
        <f>Tabela1[[#This Row],[Coluna1]]&amp;Tabela1[[#This Row],[PEDIDO]]</f>
        <v/>
      </c>
      <c r="AL868"/>
      <c r="AM868"/>
      <c r="AN868"/>
      <c r="AO868" t="str">
        <f t="shared" si="129"/>
        <v>/</v>
      </c>
      <c r="AP868" t="str">
        <f>Tabela1[[#This Row],[TAG]]&amp;Tabela1[[#This Row],[PEDIDO]]&amp;Tabela1[[#This Row],[PRODUTO]]</f>
        <v/>
      </c>
      <c r="AQ868" s="23" t="str">
        <f>Tabela1[[#This Row],[PRODUTO]]&amp;Tabela1[[#This Row],[TAG]]</f>
        <v/>
      </c>
      <c r="AR868" s="183">
        <f>Tabela1[[#This Row],[PESO TOTAL]]*Tabela1[[#This Row],[MATÉRIA PRIMA]]</f>
        <v>0</v>
      </c>
      <c r="AS868" s="28">
        <f>Tabela1[[#This Row],[PESO TOTAL]]*Tabela1[[#This Row],[PREPARAÇÃO ]]</f>
        <v>0</v>
      </c>
      <c r="AT868" s="28">
        <f>Tabela1[[#This Row],[PESO TOTAL]]*Tabela1[[#This Row],[CALDEIRARIA]]</f>
        <v>0</v>
      </c>
      <c r="AU868" s="28">
        <f>Tabela1[[#This Row],[PESO TOTAL]]*Tabela1[[#This Row],[SOLDA]]</f>
        <v>0</v>
      </c>
      <c r="AV868" s="28">
        <f>Tabela1[[#This Row],[PESO TOTAL]]*Tabela1[[#This Row],[ACABAMENTO]]</f>
        <v>0</v>
      </c>
      <c r="AW868" s="28">
        <f>Tabela1[[#This Row],[PESO TOTAL]]*Tabela1[[#This Row],[PRONTO ACABADO]]</f>
        <v>0</v>
      </c>
      <c r="AX868" s="28">
        <f>Tabela1[[#This Row],[PESO TOTAL]]*Tabela1[[#This Row],[EXPEDIÇÃO ]]</f>
        <v>0</v>
      </c>
      <c r="AY868" s="28" t="str">
        <f>Tabela1[[#This Row],[PEDIDO]]&amp;Tabela1[[#This Row],[PRODUTO]]</f>
        <v/>
      </c>
      <c r="AZ868" s="44">
        <f>IF(AF868="",0,IF(ISTEXT(AF868),H868*VALUE(SUBSTITUTE(AF868,"%",""))/100,H868*AF868))-Tabela1[[#This Row],[PRONTO ACABADO2]]</f>
        <v>0</v>
      </c>
      <c r="BA868" s="44">
        <f>IF(AG868="",0,IF(ISTEXT(AG868),H868*VALUE(SUBSTITUTE(AG868,"%",""))/100,H868*AG868))-Tabela1[[#This Row],[PESO EXPEDIDO2]]</f>
        <v>0</v>
      </c>
      <c r="BB868" s="44">
        <f t="shared" si="130"/>
        <v>0</v>
      </c>
      <c r="BC868" s="44">
        <f t="shared" si="131"/>
        <v>0</v>
      </c>
      <c r="BD868" s="44"/>
    </row>
    <row r="869" spans="1:56" ht="15.75" hidden="1" customHeight="1" x14ac:dyDescent="0.25">
      <c r="A869" s="6"/>
      <c r="B869" s="22"/>
      <c r="C869" s="7"/>
      <c r="D869" s="46"/>
      <c r="E869" s="7"/>
      <c r="F869" s="7"/>
      <c r="G869" s="44"/>
      <c r="H869" s="41">
        <f>Tabela1[[#This Row],[PESO UNI]]*Tabela1[[#This Row],[QTE]]</f>
        <v>0</v>
      </c>
      <c r="I869" s="7"/>
      <c r="J869" s="8"/>
      <c r="K869" s="8"/>
      <c r="L869" s="9"/>
      <c r="M869" s="10"/>
      <c r="N869" s="8"/>
      <c r="O869" s="12"/>
      <c r="P869" s="13"/>
      <c r="Q869" s="14">
        <f>Tabela1[[#This Row],[QTDE/ Fabricação]]-Tabela1[[#This Row],[QTE]]</f>
        <v>0</v>
      </c>
      <c r="R869" s="19">
        <f t="shared" si="126"/>
        <v>0</v>
      </c>
      <c r="S869" s="19">
        <f t="shared" si="125"/>
        <v>0</v>
      </c>
      <c r="T869" s="20">
        <f t="shared" si="127"/>
        <v>0</v>
      </c>
      <c r="U869" s="17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IFERROR(COUNTIF(#REF!,Tabela1[[#This Row],[Colunas5]]),"")</f>
        <v/>
      </c>
      <c r="X869" s="14">
        <f>Tabela1[[#This Row],[QIANTIDADE EXPEDIDA]]*Tabela1[[#This Row],[PESO UNI]]</f>
        <v>0</v>
      </c>
      <c r="Y869" s="14">
        <f t="shared" si="128"/>
        <v>0</v>
      </c>
      <c r="Z869" s="21">
        <f>Tabela1[[#This Row],[PESO TOTAL]]-Tabela1[[#This Row],[Peso Expedido]]</f>
        <v>0</v>
      </c>
      <c r="AA869" s="18"/>
      <c r="AB869" s="40"/>
      <c r="AC869" s="40"/>
      <c r="AD869" s="40"/>
      <c r="AE869" s="40"/>
      <c r="AF869" s="40"/>
      <c r="AG869" s="40"/>
      <c r="AH869" s="40"/>
      <c r="AI869" s="40" t="str">
        <f t="shared" si="132"/>
        <v>ok</v>
      </c>
      <c r="AJ869"/>
      <c r="AK869" t="str">
        <f>Tabela1[[#This Row],[Coluna1]]&amp;Tabela1[[#This Row],[PEDIDO]]</f>
        <v/>
      </c>
      <c r="AL869"/>
      <c r="AM869"/>
      <c r="AN869"/>
      <c r="AO869" t="str">
        <f t="shared" si="129"/>
        <v>/</v>
      </c>
      <c r="AP869" t="str">
        <f>Tabela1[[#This Row],[TAG]]&amp;Tabela1[[#This Row],[PEDIDO]]&amp;Tabela1[[#This Row],[PRODUTO]]</f>
        <v/>
      </c>
      <c r="AQ869" s="23" t="str">
        <f>Tabela1[[#This Row],[PRODUTO]]&amp;Tabela1[[#This Row],[TAG]]</f>
        <v/>
      </c>
      <c r="AR869" s="183">
        <f>Tabela1[[#This Row],[PESO TOTAL]]*Tabela1[[#This Row],[MATÉRIA PRIMA]]</f>
        <v>0</v>
      </c>
      <c r="AS869" s="28">
        <f>Tabela1[[#This Row],[PESO TOTAL]]*Tabela1[[#This Row],[PREPARAÇÃO ]]</f>
        <v>0</v>
      </c>
      <c r="AT869" s="28">
        <f>Tabela1[[#This Row],[PESO TOTAL]]*Tabela1[[#This Row],[CALDEIRARIA]]</f>
        <v>0</v>
      </c>
      <c r="AU869" s="28">
        <f>Tabela1[[#This Row],[PESO TOTAL]]*Tabela1[[#This Row],[SOLDA]]</f>
        <v>0</v>
      </c>
      <c r="AV869" s="28">
        <f>Tabela1[[#This Row],[PESO TOTAL]]*Tabela1[[#This Row],[ACABAMENTO]]</f>
        <v>0</v>
      </c>
      <c r="AW869" s="28">
        <f>Tabela1[[#This Row],[PESO TOTAL]]*Tabela1[[#This Row],[PRONTO ACABADO]]</f>
        <v>0</v>
      </c>
      <c r="AX869" s="28">
        <f>Tabela1[[#This Row],[PESO TOTAL]]*Tabela1[[#This Row],[EXPEDIÇÃO ]]</f>
        <v>0</v>
      </c>
      <c r="AY869" s="28" t="str">
        <f>Tabela1[[#This Row],[PEDIDO]]&amp;Tabela1[[#This Row],[PRODUTO]]</f>
        <v/>
      </c>
      <c r="AZ869" s="44">
        <f>IF(AF869="",0,IF(ISTEXT(AF869),H869*VALUE(SUBSTITUTE(AF869,"%",""))/100,H869*AF869))-Tabela1[[#This Row],[PRONTO ACABADO2]]</f>
        <v>0</v>
      </c>
      <c r="BA869" s="44">
        <f>IF(AG869="",0,IF(ISTEXT(AG869),H869*VALUE(SUBSTITUTE(AG869,"%",""))/100,H869*AG869))-Tabela1[[#This Row],[PESO EXPEDIDO2]]</f>
        <v>0</v>
      </c>
      <c r="BB869" s="44">
        <f t="shared" si="130"/>
        <v>0</v>
      </c>
      <c r="BC869" s="44">
        <f t="shared" si="131"/>
        <v>0</v>
      </c>
      <c r="BD869" s="44"/>
    </row>
    <row r="870" spans="1:56" ht="15.75" hidden="1" customHeight="1" x14ac:dyDescent="0.25">
      <c r="A870" s="6"/>
      <c r="B870" s="22"/>
      <c r="C870" s="7"/>
      <c r="D870" s="46"/>
      <c r="E870" s="7"/>
      <c r="F870" s="7"/>
      <c r="G870" s="44"/>
      <c r="H870" s="41">
        <f>Tabela1[[#This Row],[PESO UNI]]*Tabela1[[#This Row],[QTE]]</f>
        <v>0</v>
      </c>
      <c r="I870" s="7"/>
      <c r="J870" s="8"/>
      <c r="K870" s="8"/>
      <c r="L870" s="9"/>
      <c r="M870" s="10"/>
      <c r="N870" s="8"/>
      <c r="O870" s="12"/>
      <c r="P870" s="13"/>
      <c r="Q870" s="14">
        <f>Tabela1[[#This Row],[QTDE/ Fabricação]]-Tabela1[[#This Row],[QTE]]</f>
        <v>0</v>
      </c>
      <c r="R870" s="19">
        <f t="shared" si="126"/>
        <v>0</v>
      </c>
      <c r="S870" s="19">
        <f t="shared" si="125"/>
        <v>0</v>
      </c>
      <c r="T870" s="20">
        <f t="shared" si="127"/>
        <v>0</v>
      </c>
      <c r="U870" s="17">
        <f>IFERROR(SUMIF('LISTA DE EMBARQUE'!B:B,MICRO!E:E,'LISTA DE EMBARQUE'!G:G),"")</f>
        <v>0</v>
      </c>
      <c r="V870" s="12" t="str">
        <f>IFERROR(VLOOKUP(Tabela1[[#This Row],[COD.MDE]],'LISTA DE EMBARQUE'!B:L,11,0),"")</f>
        <v/>
      </c>
      <c r="W870" s="13" t="str">
        <f>IFERROR(COUNTIF(#REF!,Tabela1[[#This Row],[Colunas5]]),"")</f>
        <v/>
      </c>
      <c r="X870" s="14">
        <f>Tabela1[[#This Row],[QIANTIDADE EXPEDIDA]]*Tabela1[[#This Row],[PESO UNI]]</f>
        <v>0</v>
      </c>
      <c r="Y870" s="14">
        <f t="shared" si="128"/>
        <v>0</v>
      </c>
      <c r="Z870" s="21">
        <f>Tabela1[[#This Row],[PESO TOTAL]]-Tabela1[[#This Row],[Peso Expedido]]</f>
        <v>0</v>
      </c>
      <c r="AA870" s="18"/>
      <c r="AB870" s="40"/>
      <c r="AC870" s="40"/>
      <c r="AD870" s="40"/>
      <c r="AE870" s="40"/>
      <c r="AF870" s="40"/>
      <c r="AG870" s="40"/>
      <c r="AH870" s="40"/>
      <c r="AI870" s="40" t="str">
        <f t="shared" si="132"/>
        <v>ok</v>
      </c>
      <c r="AJ870"/>
      <c r="AK870" t="str">
        <f>Tabela1[[#This Row],[Coluna1]]&amp;Tabela1[[#This Row],[PEDIDO]]</f>
        <v/>
      </c>
      <c r="AL870"/>
      <c r="AM870"/>
      <c r="AN870"/>
      <c r="AO870" t="str">
        <f t="shared" si="129"/>
        <v>/</v>
      </c>
      <c r="AP870" t="str">
        <f>Tabela1[[#This Row],[TAG]]&amp;Tabela1[[#This Row],[PEDIDO]]&amp;Tabela1[[#This Row],[PRODUTO]]</f>
        <v/>
      </c>
      <c r="AQ870" s="23" t="str">
        <f>Tabela1[[#This Row],[PRODUTO]]&amp;Tabela1[[#This Row],[TAG]]</f>
        <v/>
      </c>
      <c r="AR870" s="183">
        <f>Tabela1[[#This Row],[PESO TOTAL]]*Tabela1[[#This Row],[MATÉRIA PRIMA]]</f>
        <v>0</v>
      </c>
      <c r="AS870" s="28">
        <f>Tabela1[[#This Row],[PESO TOTAL]]*Tabela1[[#This Row],[PREPARAÇÃO ]]</f>
        <v>0</v>
      </c>
      <c r="AT870" s="28">
        <f>Tabela1[[#This Row],[PESO TOTAL]]*Tabela1[[#This Row],[CALDEIRARIA]]</f>
        <v>0</v>
      </c>
      <c r="AU870" s="28">
        <f>Tabela1[[#This Row],[PESO TOTAL]]*Tabela1[[#This Row],[SOLDA]]</f>
        <v>0</v>
      </c>
      <c r="AV870" s="28">
        <f>Tabela1[[#This Row],[PESO TOTAL]]*Tabela1[[#This Row],[ACABAMENTO]]</f>
        <v>0</v>
      </c>
      <c r="AW870" s="28">
        <f>Tabela1[[#This Row],[PESO TOTAL]]*Tabela1[[#This Row],[PRONTO ACABADO]]</f>
        <v>0</v>
      </c>
      <c r="AX870" s="28">
        <f>Tabela1[[#This Row],[PESO TOTAL]]*Tabela1[[#This Row],[EXPEDIÇÃO ]]</f>
        <v>0</v>
      </c>
      <c r="AY870" s="28" t="str">
        <f>Tabela1[[#This Row],[PEDIDO]]&amp;Tabela1[[#This Row],[PRODUTO]]</f>
        <v/>
      </c>
      <c r="AZ870" s="44">
        <f>IF(AF870="",0,IF(ISTEXT(AF870),H870*VALUE(SUBSTITUTE(AF870,"%",""))/100,H870*AF870))-Tabela1[[#This Row],[PRONTO ACABADO2]]</f>
        <v>0</v>
      </c>
      <c r="BA870" s="44">
        <f>IF(AG870="",0,IF(ISTEXT(AG870),H870*VALUE(SUBSTITUTE(AG870,"%",""))/100,H870*AG870))-Tabela1[[#This Row],[PESO EXPEDIDO2]]</f>
        <v>0</v>
      </c>
      <c r="BB870" s="44">
        <f t="shared" si="130"/>
        <v>0</v>
      </c>
      <c r="BC870" s="44">
        <f t="shared" si="131"/>
        <v>0</v>
      </c>
      <c r="BD870" s="44"/>
    </row>
    <row r="871" spans="1:56" ht="15.75" hidden="1" customHeight="1" x14ac:dyDescent="0.25">
      <c r="A871" s="6"/>
      <c r="B871" s="22"/>
      <c r="C871" s="7"/>
      <c r="D871" s="46"/>
      <c r="E871" s="7"/>
      <c r="F871" s="7"/>
      <c r="G871" s="44"/>
      <c r="H871" s="41">
        <f>Tabela1[[#This Row],[PESO UNI]]*Tabela1[[#This Row],[QTE]]</f>
        <v>0</v>
      </c>
      <c r="I871" s="7"/>
      <c r="J871" s="8"/>
      <c r="K871" s="8"/>
      <c r="L871" s="9"/>
      <c r="M871" s="10"/>
      <c r="N871" s="8"/>
      <c r="O871" s="12"/>
      <c r="P871" s="13"/>
      <c r="Q871" s="14">
        <f>Tabela1[[#This Row],[QTDE/ Fabricação]]-Tabela1[[#This Row],[QTE]]</f>
        <v>0</v>
      </c>
      <c r="R871" s="19">
        <f t="shared" si="126"/>
        <v>0</v>
      </c>
      <c r="S871" s="19">
        <f t="shared" si="125"/>
        <v>0</v>
      </c>
      <c r="T871" s="20">
        <f t="shared" si="127"/>
        <v>0</v>
      </c>
      <c r="U871" s="17">
        <f>IFERROR(SUMIF('LISTA DE EMBARQUE'!B:B,MICRO!E:E,'LISTA DE EMBARQUE'!G:G),"")</f>
        <v>0</v>
      </c>
      <c r="V871" s="12" t="str">
        <f>IFERROR(VLOOKUP(Tabela1[[#This Row],[COD.MDE]],'LISTA DE EMBARQUE'!B:L,11,0),"")</f>
        <v/>
      </c>
      <c r="W871" s="13" t="str">
        <f>IFERROR(COUNTIF(#REF!,Tabela1[[#This Row],[Colunas5]]),"")</f>
        <v/>
      </c>
      <c r="X871" s="14">
        <f>Tabela1[[#This Row],[QIANTIDADE EXPEDIDA]]*Tabela1[[#This Row],[PESO UNI]]</f>
        <v>0</v>
      </c>
      <c r="Y871" s="14">
        <f t="shared" si="128"/>
        <v>0</v>
      </c>
      <c r="Z871" s="21">
        <f>Tabela1[[#This Row],[PESO TOTAL]]-Tabela1[[#This Row],[Peso Expedido]]</f>
        <v>0</v>
      </c>
      <c r="AA871" s="18"/>
      <c r="AB871" s="40"/>
      <c r="AC871" s="40"/>
      <c r="AD871" s="40"/>
      <c r="AE871" s="40"/>
      <c r="AF871" s="40"/>
      <c r="AG871" s="40"/>
      <c r="AH871" s="40"/>
      <c r="AI871" s="40" t="str">
        <f t="shared" si="132"/>
        <v>ok</v>
      </c>
      <c r="AJ871"/>
      <c r="AK871" t="str">
        <f>Tabela1[[#This Row],[Coluna1]]&amp;Tabela1[[#This Row],[PEDIDO]]</f>
        <v/>
      </c>
      <c r="AL871"/>
      <c r="AM871"/>
      <c r="AN871"/>
      <c r="AO871" t="str">
        <f t="shared" si="129"/>
        <v>/</v>
      </c>
      <c r="AP871" t="str">
        <f>Tabela1[[#This Row],[TAG]]&amp;Tabela1[[#This Row],[PEDIDO]]&amp;Tabela1[[#This Row],[PRODUTO]]</f>
        <v/>
      </c>
      <c r="AQ871" s="23" t="str">
        <f>Tabela1[[#This Row],[PRODUTO]]&amp;Tabela1[[#This Row],[TAG]]</f>
        <v/>
      </c>
      <c r="AR871" s="183">
        <f>Tabela1[[#This Row],[PESO TOTAL]]*Tabela1[[#This Row],[MATÉRIA PRIMA]]</f>
        <v>0</v>
      </c>
      <c r="AS871" s="28">
        <f>Tabela1[[#This Row],[PESO TOTAL]]*Tabela1[[#This Row],[PREPARAÇÃO ]]</f>
        <v>0</v>
      </c>
      <c r="AT871" s="28">
        <f>Tabela1[[#This Row],[PESO TOTAL]]*Tabela1[[#This Row],[CALDEIRARIA]]</f>
        <v>0</v>
      </c>
      <c r="AU871" s="28">
        <f>Tabela1[[#This Row],[PESO TOTAL]]*Tabela1[[#This Row],[SOLDA]]</f>
        <v>0</v>
      </c>
      <c r="AV871" s="28">
        <f>Tabela1[[#This Row],[PESO TOTAL]]*Tabela1[[#This Row],[ACABAMENTO]]</f>
        <v>0</v>
      </c>
      <c r="AW871" s="28">
        <f>Tabela1[[#This Row],[PESO TOTAL]]*Tabela1[[#This Row],[PRONTO ACABADO]]</f>
        <v>0</v>
      </c>
      <c r="AX871" s="28">
        <f>Tabela1[[#This Row],[PESO TOTAL]]*Tabela1[[#This Row],[EXPEDIÇÃO ]]</f>
        <v>0</v>
      </c>
      <c r="AY871" s="28" t="str">
        <f>Tabela1[[#This Row],[PEDIDO]]&amp;Tabela1[[#This Row],[PRODUTO]]</f>
        <v/>
      </c>
      <c r="AZ871" s="44">
        <f>IF(AF871="",0,IF(ISTEXT(AF871),H871*VALUE(SUBSTITUTE(AF871,"%",""))/100,H871*AF871))-Tabela1[[#This Row],[PRONTO ACABADO2]]</f>
        <v>0</v>
      </c>
      <c r="BA871" s="44">
        <f>IF(AG871="",0,IF(ISTEXT(AG871),H871*VALUE(SUBSTITUTE(AG871,"%",""))/100,H871*AG871))-Tabela1[[#This Row],[PESO EXPEDIDO2]]</f>
        <v>0</v>
      </c>
      <c r="BB871" s="44">
        <f t="shared" si="130"/>
        <v>0</v>
      </c>
      <c r="BC871" s="44">
        <f t="shared" si="131"/>
        <v>0</v>
      </c>
      <c r="BD871" s="44"/>
    </row>
    <row r="872" spans="1:56" ht="15.75" hidden="1" customHeight="1" x14ac:dyDescent="0.25">
      <c r="A872" s="6"/>
      <c r="B872" s="22"/>
      <c r="C872" s="7"/>
      <c r="D872" s="46"/>
      <c r="E872" s="7"/>
      <c r="F872" s="7"/>
      <c r="G872" s="44"/>
      <c r="H872" s="41">
        <f>Tabela1[[#This Row],[PESO UNI]]*Tabela1[[#This Row],[QTE]]</f>
        <v>0</v>
      </c>
      <c r="I872" s="7"/>
      <c r="J872" s="8"/>
      <c r="K872" s="8"/>
      <c r="L872" s="9"/>
      <c r="M872" s="10"/>
      <c r="N872" s="8"/>
      <c r="O872" s="12"/>
      <c r="P872" s="13"/>
      <c r="Q872" s="14">
        <f>Tabela1[[#This Row],[QTDE/ Fabricação]]-Tabela1[[#This Row],[QTE]]</f>
        <v>0</v>
      </c>
      <c r="R872" s="19">
        <f t="shared" si="126"/>
        <v>0</v>
      </c>
      <c r="S872" s="19">
        <f t="shared" si="125"/>
        <v>0</v>
      </c>
      <c r="T872" s="20">
        <f t="shared" si="127"/>
        <v>0</v>
      </c>
      <c r="U872" s="17">
        <f>IFERROR(SUMIF('LISTA DE EMBARQUE'!B:B,MICRO!E:E,'LISTA DE EMBARQUE'!G:G),"")</f>
        <v>0</v>
      </c>
      <c r="V872" s="12" t="str">
        <f>IFERROR(VLOOKUP(Tabela1[[#This Row],[COD.MDE]],'LISTA DE EMBARQUE'!B:L,11,0),"")</f>
        <v/>
      </c>
      <c r="W872" s="13" t="str">
        <f>IFERROR(COUNTIF(#REF!,Tabela1[[#This Row],[Colunas5]]),"")</f>
        <v/>
      </c>
      <c r="X872" s="14">
        <f>Tabela1[[#This Row],[QIANTIDADE EXPEDIDA]]*Tabela1[[#This Row],[PESO UNI]]</f>
        <v>0</v>
      </c>
      <c r="Y872" s="14">
        <f t="shared" si="128"/>
        <v>0</v>
      </c>
      <c r="Z872" s="21">
        <f>Tabela1[[#This Row],[PESO TOTAL]]-Tabela1[[#This Row],[Peso Expedido]]</f>
        <v>0</v>
      </c>
      <c r="AA872" s="18"/>
      <c r="AB872" s="40"/>
      <c r="AC872" s="40"/>
      <c r="AD872" s="40"/>
      <c r="AE872" s="40"/>
      <c r="AF872" s="40"/>
      <c r="AG872" s="40"/>
      <c r="AH872" s="40"/>
      <c r="AI872" s="40" t="str">
        <f t="shared" si="132"/>
        <v>ok</v>
      </c>
      <c r="AJ872"/>
      <c r="AK872" t="str">
        <f>Tabela1[[#This Row],[Coluna1]]&amp;Tabela1[[#This Row],[PEDIDO]]</f>
        <v/>
      </c>
      <c r="AL872"/>
      <c r="AM872"/>
      <c r="AN872"/>
      <c r="AO872" t="str">
        <f t="shared" si="129"/>
        <v>/</v>
      </c>
      <c r="AP872" t="str">
        <f>Tabela1[[#This Row],[TAG]]&amp;Tabela1[[#This Row],[PEDIDO]]&amp;Tabela1[[#This Row],[PRODUTO]]</f>
        <v/>
      </c>
      <c r="AQ872" s="23" t="str">
        <f>Tabela1[[#This Row],[PRODUTO]]&amp;Tabela1[[#This Row],[TAG]]</f>
        <v/>
      </c>
      <c r="AR872" s="183">
        <f>Tabela1[[#This Row],[PESO TOTAL]]*Tabela1[[#This Row],[MATÉRIA PRIMA]]</f>
        <v>0</v>
      </c>
      <c r="AS872" s="28">
        <f>Tabela1[[#This Row],[PESO TOTAL]]*Tabela1[[#This Row],[PREPARAÇÃO ]]</f>
        <v>0</v>
      </c>
      <c r="AT872" s="28">
        <f>Tabela1[[#This Row],[PESO TOTAL]]*Tabela1[[#This Row],[CALDEIRARIA]]</f>
        <v>0</v>
      </c>
      <c r="AU872" s="28">
        <f>Tabela1[[#This Row],[PESO TOTAL]]*Tabela1[[#This Row],[SOLDA]]</f>
        <v>0</v>
      </c>
      <c r="AV872" s="28">
        <f>Tabela1[[#This Row],[PESO TOTAL]]*Tabela1[[#This Row],[ACABAMENTO]]</f>
        <v>0</v>
      </c>
      <c r="AW872" s="28">
        <f>Tabela1[[#This Row],[PESO TOTAL]]*Tabela1[[#This Row],[PRONTO ACABADO]]</f>
        <v>0</v>
      </c>
      <c r="AX872" s="28">
        <f>Tabela1[[#This Row],[PESO TOTAL]]*Tabela1[[#This Row],[EXPEDIÇÃO ]]</f>
        <v>0</v>
      </c>
      <c r="AY872" s="28" t="str">
        <f>Tabela1[[#This Row],[PEDIDO]]&amp;Tabela1[[#This Row],[PRODUTO]]</f>
        <v/>
      </c>
      <c r="AZ872" s="44">
        <f>IF(AF872="",0,IF(ISTEXT(AF872),H872*VALUE(SUBSTITUTE(AF872,"%",""))/100,H872*AF872))-Tabela1[[#This Row],[PRONTO ACABADO2]]</f>
        <v>0</v>
      </c>
      <c r="BA872" s="44">
        <f>IF(AG872="",0,IF(ISTEXT(AG872),H872*VALUE(SUBSTITUTE(AG872,"%",""))/100,H872*AG872))-Tabela1[[#This Row],[PESO EXPEDIDO2]]</f>
        <v>0</v>
      </c>
      <c r="BB872" s="44">
        <f t="shared" si="130"/>
        <v>0</v>
      </c>
      <c r="BC872" s="44">
        <f t="shared" si="131"/>
        <v>0</v>
      </c>
      <c r="BD872" s="44"/>
    </row>
    <row r="873" spans="1:56" ht="15.75" hidden="1" customHeight="1" x14ac:dyDescent="0.25">
      <c r="A873" s="6"/>
      <c r="B873" s="22"/>
      <c r="C873" s="7"/>
      <c r="D873" s="46"/>
      <c r="E873" s="7"/>
      <c r="F873" s="7"/>
      <c r="G873" s="44"/>
      <c r="H873" s="41">
        <f>Tabela1[[#This Row],[PESO UNI]]*Tabela1[[#This Row],[QTE]]</f>
        <v>0</v>
      </c>
      <c r="I873" s="7"/>
      <c r="J873" s="8"/>
      <c r="K873" s="8"/>
      <c r="L873" s="9"/>
      <c r="M873" s="10"/>
      <c r="N873" s="8"/>
      <c r="O873" s="12"/>
      <c r="P873" s="13"/>
      <c r="Q873" s="14">
        <f>Tabela1[[#This Row],[QTDE/ Fabricação]]-Tabela1[[#This Row],[QTE]]</f>
        <v>0</v>
      </c>
      <c r="R873" s="19">
        <f t="shared" si="126"/>
        <v>0</v>
      </c>
      <c r="S873" s="19">
        <f t="shared" si="125"/>
        <v>0</v>
      </c>
      <c r="T873" s="20">
        <f t="shared" si="127"/>
        <v>0</v>
      </c>
      <c r="U873" s="17">
        <f>IFERROR(SUMIF('LISTA DE EMBARQUE'!B:B,MICRO!E:E,'LISTA DE EMBARQUE'!G:G),"")</f>
        <v>0</v>
      </c>
      <c r="V873" s="12" t="str">
        <f>IFERROR(VLOOKUP(Tabela1[[#This Row],[COD.MDE]],'LISTA DE EMBARQUE'!B:L,11,0),"")</f>
        <v/>
      </c>
      <c r="W873" s="13" t="str">
        <f>IFERROR(COUNTIF(#REF!,Tabela1[[#This Row],[Colunas5]]),"")</f>
        <v/>
      </c>
      <c r="X873" s="14">
        <f>Tabela1[[#This Row],[QIANTIDADE EXPEDIDA]]*Tabela1[[#This Row],[PESO UNI]]</f>
        <v>0</v>
      </c>
      <c r="Y873" s="14">
        <f t="shared" si="128"/>
        <v>0</v>
      </c>
      <c r="Z873" s="21">
        <f>Tabela1[[#This Row],[PESO TOTAL]]-Tabela1[[#This Row],[Peso Expedido]]</f>
        <v>0</v>
      </c>
      <c r="AA873" s="18"/>
      <c r="AB873" s="40"/>
      <c r="AC873" s="40"/>
      <c r="AD873" s="40"/>
      <c r="AE873" s="40"/>
      <c r="AF873" s="40"/>
      <c r="AG873" s="40"/>
      <c r="AH873" s="40"/>
      <c r="AI873" s="40" t="str">
        <f t="shared" si="132"/>
        <v>ok</v>
      </c>
      <c r="AJ873"/>
      <c r="AK873" t="str">
        <f>Tabela1[[#This Row],[Coluna1]]&amp;Tabela1[[#This Row],[PEDIDO]]</f>
        <v/>
      </c>
      <c r="AL873"/>
      <c r="AM873"/>
      <c r="AN873"/>
      <c r="AO873" t="str">
        <f t="shared" si="129"/>
        <v>/</v>
      </c>
      <c r="AP873" t="str">
        <f>Tabela1[[#This Row],[TAG]]&amp;Tabela1[[#This Row],[PEDIDO]]&amp;Tabela1[[#This Row],[PRODUTO]]</f>
        <v/>
      </c>
      <c r="AQ873" s="23" t="str">
        <f>Tabela1[[#This Row],[PRODUTO]]&amp;Tabela1[[#This Row],[TAG]]</f>
        <v/>
      </c>
      <c r="AR873" s="183">
        <f>Tabela1[[#This Row],[PESO TOTAL]]*Tabela1[[#This Row],[MATÉRIA PRIMA]]</f>
        <v>0</v>
      </c>
      <c r="AS873" s="28">
        <f>Tabela1[[#This Row],[PESO TOTAL]]*Tabela1[[#This Row],[PREPARAÇÃO ]]</f>
        <v>0</v>
      </c>
      <c r="AT873" s="28">
        <f>Tabela1[[#This Row],[PESO TOTAL]]*Tabela1[[#This Row],[CALDEIRARIA]]</f>
        <v>0</v>
      </c>
      <c r="AU873" s="28">
        <f>Tabela1[[#This Row],[PESO TOTAL]]*Tabela1[[#This Row],[SOLDA]]</f>
        <v>0</v>
      </c>
      <c r="AV873" s="28">
        <f>Tabela1[[#This Row],[PESO TOTAL]]*Tabela1[[#This Row],[ACABAMENTO]]</f>
        <v>0</v>
      </c>
      <c r="AW873" s="28">
        <f>Tabela1[[#This Row],[PESO TOTAL]]*Tabela1[[#This Row],[PRONTO ACABADO]]</f>
        <v>0</v>
      </c>
      <c r="AX873" s="28">
        <f>Tabela1[[#This Row],[PESO TOTAL]]*Tabela1[[#This Row],[EXPEDIÇÃO ]]</f>
        <v>0</v>
      </c>
      <c r="AY873" s="28" t="str">
        <f>Tabela1[[#This Row],[PEDIDO]]&amp;Tabela1[[#This Row],[PRODUTO]]</f>
        <v/>
      </c>
      <c r="AZ873" s="44">
        <f>IF(AF873="",0,IF(ISTEXT(AF873),H873*VALUE(SUBSTITUTE(AF873,"%",""))/100,H873*AF873))-Tabela1[[#This Row],[PRONTO ACABADO2]]</f>
        <v>0</v>
      </c>
      <c r="BA873" s="44">
        <f>IF(AG873="",0,IF(ISTEXT(AG873),H873*VALUE(SUBSTITUTE(AG873,"%",""))/100,H873*AG873))-Tabela1[[#This Row],[PESO EXPEDIDO2]]</f>
        <v>0</v>
      </c>
      <c r="BB873" s="44">
        <f t="shared" si="130"/>
        <v>0</v>
      </c>
      <c r="BC873" s="44">
        <f t="shared" si="131"/>
        <v>0</v>
      </c>
      <c r="BD873" s="44"/>
    </row>
    <row r="874" spans="1:56" ht="15.75" hidden="1" customHeight="1" x14ac:dyDescent="0.25">
      <c r="A874" s="6"/>
      <c r="B874" s="22"/>
      <c r="C874" s="7"/>
      <c r="D874" s="46"/>
      <c r="E874" s="7"/>
      <c r="F874" s="7"/>
      <c r="G874" s="44"/>
      <c r="H874" s="41">
        <f>Tabela1[[#This Row],[PESO UNI]]*Tabela1[[#This Row],[QTE]]</f>
        <v>0</v>
      </c>
      <c r="I874" s="7"/>
      <c r="J874" s="8"/>
      <c r="K874" s="8"/>
      <c r="L874" s="9"/>
      <c r="M874" s="10"/>
      <c r="N874" s="8"/>
      <c r="O874" s="12"/>
      <c r="P874" s="13"/>
      <c r="Q874" s="14">
        <f>Tabela1[[#This Row],[QTDE/ Fabricação]]-Tabela1[[#This Row],[QTE]]</f>
        <v>0</v>
      </c>
      <c r="R874" s="19">
        <f t="shared" si="126"/>
        <v>0</v>
      </c>
      <c r="S874" s="19">
        <f t="shared" si="125"/>
        <v>0</v>
      </c>
      <c r="T874" s="20">
        <f t="shared" si="127"/>
        <v>0</v>
      </c>
      <c r="U874" s="17">
        <f>IFERROR(SUMIF('LISTA DE EMBARQUE'!B:B,MICRO!E:E,'LISTA DE EMBARQUE'!G:G),"")</f>
        <v>0</v>
      </c>
      <c r="V874" s="12" t="str">
        <f>IFERROR(VLOOKUP(Tabela1[[#This Row],[COD.MDE]],'LISTA DE EMBARQUE'!B:L,11,0),"")</f>
        <v/>
      </c>
      <c r="W874" s="13" t="str">
        <f>IFERROR(COUNTIF(#REF!,Tabela1[[#This Row],[Colunas5]]),"")</f>
        <v/>
      </c>
      <c r="X874" s="14">
        <f>Tabela1[[#This Row],[QIANTIDADE EXPEDIDA]]*Tabela1[[#This Row],[PESO UNI]]</f>
        <v>0</v>
      </c>
      <c r="Y874" s="14">
        <f t="shared" si="128"/>
        <v>0</v>
      </c>
      <c r="Z874" s="21">
        <f>Tabela1[[#This Row],[PESO TOTAL]]-Tabela1[[#This Row],[Peso Expedido]]</f>
        <v>0</v>
      </c>
      <c r="AA874" s="18"/>
      <c r="AB874" s="40"/>
      <c r="AC874" s="40"/>
      <c r="AD874" s="40"/>
      <c r="AE874" s="40"/>
      <c r="AF874" s="40"/>
      <c r="AG874" s="40"/>
      <c r="AH874" s="40"/>
      <c r="AI874" s="40" t="str">
        <f t="shared" si="132"/>
        <v>ok</v>
      </c>
      <c r="AJ874"/>
      <c r="AK874" t="str">
        <f>Tabela1[[#This Row],[Coluna1]]&amp;Tabela1[[#This Row],[PEDIDO]]</f>
        <v/>
      </c>
      <c r="AL874"/>
      <c r="AM874"/>
      <c r="AN874"/>
      <c r="AO874" t="str">
        <f t="shared" si="129"/>
        <v>/</v>
      </c>
      <c r="AP874" t="str">
        <f>Tabela1[[#This Row],[TAG]]&amp;Tabela1[[#This Row],[PEDIDO]]&amp;Tabela1[[#This Row],[PRODUTO]]</f>
        <v/>
      </c>
      <c r="AQ874" s="23" t="str">
        <f>Tabela1[[#This Row],[PRODUTO]]&amp;Tabela1[[#This Row],[TAG]]</f>
        <v/>
      </c>
      <c r="AR874" s="183">
        <f>Tabela1[[#This Row],[PESO TOTAL]]*Tabela1[[#This Row],[MATÉRIA PRIMA]]</f>
        <v>0</v>
      </c>
      <c r="AS874" s="28">
        <f>Tabela1[[#This Row],[PESO TOTAL]]*Tabela1[[#This Row],[PREPARAÇÃO ]]</f>
        <v>0</v>
      </c>
      <c r="AT874" s="28">
        <f>Tabela1[[#This Row],[PESO TOTAL]]*Tabela1[[#This Row],[CALDEIRARIA]]</f>
        <v>0</v>
      </c>
      <c r="AU874" s="28">
        <f>Tabela1[[#This Row],[PESO TOTAL]]*Tabela1[[#This Row],[SOLDA]]</f>
        <v>0</v>
      </c>
      <c r="AV874" s="28">
        <f>Tabela1[[#This Row],[PESO TOTAL]]*Tabela1[[#This Row],[ACABAMENTO]]</f>
        <v>0</v>
      </c>
      <c r="AW874" s="28">
        <f>Tabela1[[#This Row],[PESO TOTAL]]*Tabela1[[#This Row],[PRONTO ACABADO]]</f>
        <v>0</v>
      </c>
      <c r="AX874" s="28">
        <f>Tabela1[[#This Row],[PESO TOTAL]]*Tabela1[[#This Row],[EXPEDIÇÃO ]]</f>
        <v>0</v>
      </c>
      <c r="AY874" s="28" t="str">
        <f>Tabela1[[#This Row],[PEDIDO]]&amp;Tabela1[[#This Row],[PRODUTO]]</f>
        <v/>
      </c>
      <c r="AZ874" s="44">
        <f>IF(AF874="",0,IF(ISTEXT(AF874),H874*VALUE(SUBSTITUTE(AF874,"%",""))/100,H874*AF874))-Tabela1[[#This Row],[PRONTO ACABADO2]]</f>
        <v>0</v>
      </c>
      <c r="BA874" s="44">
        <f>IF(AG874="",0,IF(ISTEXT(AG874),H874*VALUE(SUBSTITUTE(AG874,"%",""))/100,H874*AG874))-Tabela1[[#This Row],[PESO EXPEDIDO2]]</f>
        <v>0</v>
      </c>
      <c r="BB874" s="44">
        <f t="shared" si="130"/>
        <v>0</v>
      </c>
      <c r="BC874" s="44">
        <f t="shared" si="131"/>
        <v>0</v>
      </c>
      <c r="BD874" s="44"/>
    </row>
    <row r="875" spans="1:56" ht="15.75" hidden="1" customHeight="1" x14ac:dyDescent="0.25">
      <c r="A875" s="6"/>
      <c r="B875" s="22"/>
      <c r="C875" s="7"/>
      <c r="D875" s="46"/>
      <c r="E875" s="7"/>
      <c r="F875" s="7"/>
      <c r="G875" s="44"/>
      <c r="H875" s="41">
        <f>Tabela1[[#This Row],[PESO UNI]]*Tabela1[[#This Row],[QTE]]</f>
        <v>0</v>
      </c>
      <c r="I875" s="7"/>
      <c r="J875" s="8"/>
      <c r="K875" s="8"/>
      <c r="L875" s="9"/>
      <c r="M875" s="10"/>
      <c r="N875" s="8"/>
      <c r="O875" s="12"/>
      <c r="P875" s="13"/>
      <c r="Q875" s="14">
        <f>Tabela1[[#This Row],[QTDE/ Fabricação]]-Tabela1[[#This Row],[QTE]]</f>
        <v>0</v>
      </c>
      <c r="R875" s="19">
        <f t="shared" si="126"/>
        <v>0</v>
      </c>
      <c r="S875" s="19">
        <f t="shared" si="125"/>
        <v>0</v>
      </c>
      <c r="T875" s="20">
        <f t="shared" si="127"/>
        <v>0</v>
      </c>
      <c r="U875" s="17">
        <f>IFERROR(SUMIF('LISTA DE EMBARQUE'!B:B,MICRO!E:E,'LISTA DE EMBARQUE'!G:G),"")</f>
        <v>0</v>
      </c>
      <c r="V875" s="12" t="str">
        <f>IFERROR(VLOOKUP(Tabela1[[#This Row],[COD.MDE]],'LISTA DE EMBARQUE'!B:L,11,0),"")</f>
        <v/>
      </c>
      <c r="W875" s="13" t="str">
        <f>IFERROR(COUNTIF(#REF!,Tabela1[[#This Row],[Colunas5]]),"")</f>
        <v/>
      </c>
      <c r="X875" s="14">
        <f>Tabela1[[#This Row],[QIANTIDADE EXPEDIDA]]*Tabela1[[#This Row],[PESO UNI]]</f>
        <v>0</v>
      </c>
      <c r="Y875" s="14">
        <f t="shared" si="128"/>
        <v>0</v>
      </c>
      <c r="Z875" s="21">
        <f>Tabela1[[#This Row],[PESO TOTAL]]-Tabela1[[#This Row],[Peso Expedido]]</f>
        <v>0</v>
      </c>
      <c r="AA875" s="18"/>
      <c r="AB875" s="40"/>
      <c r="AC875" s="40"/>
      <c r="AD875" s="40"/>
      <c r="AE875" s="40"/>
      <c r="AF875" s="40"/>
      <c r="AG875" s="40"/>
      <c r="AH875" s="40"/>
      <c r="AI875" s="40" t="str">
        <f t="shared" si="132"/>
        <v>ok</v>
      </c>
      <c r="AJ875"/>
      <c r="AK875" t="str">
        <f>Tabela1[[#This Row],[Coluna1]]&amp;Tabela1[[#This Row],[PEDIDO]]</f>
        <v/>
      </c>
      <c r="AL875"/>
      <c r="AM875"/>
      <c r="AN875"/>
      <c r="AO875" t="str">
        <f t="shared" si="129"/>
        <v>/</v>
      </c>
      <c r="AP875" t="str">
        <f>Tabela1[[#This Row],[TAG]]&amp;Tabela1[[#This Row],[PEDIDO]]&amp;Tabela1[[#This Row],[PRODUTO]]</f>
        <v/>
      </c>
      <c r="AQ875" s="23" t="str">
        <f>Tabela1[[#This Row],[PRODUTO]]&amp;Tabela1[[#This Row],[TAG]]</f>
        <v/>
      </c>
      <c r="AR875" s="183">
        <f>Tabela1[[#This Row],[PESO TOTAL]]*Tabela1[[#This Row],[MATÉRIA PRIMA]]</f>
        <v>0</v>
      </c>
      <c r="AS875" s="28">
        <f>Tabela1[[#This Row],[PESO TOTAL]]*Tabela1[[#This Row],[PREPARAÇÃO ]]</f>
        <v>0</v>
      </c>
      <c r="AT875" s="28">
        <f>Tabela1[[#This Row],[PESO TOTAL]]*Tabela1[[#This Row],[CALDEIRARIA]]</f>
        <v>0</v>
      </c>
      <c r="AU875" s="28">
        <f>Tabela1[[#This Row],[PESO TOTAL]]*Tabela1[[#This Row],[SOLDA]]</f>
        <v>0</v>
      </c>
      <c r="AV875" s="28">
        <f>Tabela1[[#This Row],[PESO TOTAL]]*Tabela1[[#This Row],[ACABAMENTO]]</f>
        <v>0</v>
      </c>
      <c r="AW875" s="28">
        <f>Tabela1[[#This Row],[PESO TOTAL]]*Tabela1[[#This Row],[PRONTO ACABADO]]</f>
        <v>0</v>
      </c>
      <c r="AX875" s="28">
        <f>Tabela1[[#This Row],[PESO TOTAL]]*Tabela1[[#This Row],[EXPEDIÇÃO ]]</f>
        <v>0</v>
      </c>
      <c r="AY875" s="28" t="str">
        <f>Tabela1[[#This Row],[PEDIDO]]&amp;Tabela1[[#This Row],[PRODUTO]]</f>
        <v/>
      </c>
      <c r="AZ875" s="44">
        <f>IF(AF875="",0,IF(ISTEXT(AF875),H875*VALUE(SUBSTITUTE(AF875,"%",""))/100,H875*AF875))-Tabela1[[#This Row],[PRONTO ACABADO2]]</f>
        <v>0</v>
      </c>
      <c r="BA875" s="44">
        <f>IF(AG875="",0,IF(ISTEXT(AG875),H875*VALUE(SUBSTITUTE(AG875,"%",""))/100,H875*AG875))-Tabela1[[#This Row],[PESO EXPEDIDO2]]</f>
        <v>0</v>
      </c>
      <c r="BB875" s="44">
        <f t="shared" si="130"/>
        <v>0</v>
      </c>
      <c r="BC875" s="44">
        <f t="shared" si="131"/>
        <v>0</v>
      </c>
      <c r="BD875" s="44"/>
    </row>
    <row r="876" spans="1:56" ht="15.75" hidden="1" customHeight="1" x14ac:dyDescent="0.25">
      <c r="A876" s="6"/>
      <c r="B876" s="22"/>
      <c r="C876" s="7"/>
      <c r="D876" s="46"/>
      <c r="E876" s="7"/>
      <c r="F876" s="7"/>
      <c r="G876" s="44"/>
      <c r="H876" s="41">
        <f>Tabela1[[#This Row],[PESO UNI]]*Tabela1[[#This Row],[QTE]]</f>
        <v>0</v>
      </c>
      <c r="I876" s="7"/>
      <c r="J876" s="8"/>
      <c r="K876" s="8"/>
      <c r="L876" s="9"/>
      <c r="M876" s="10"/>
      <c r="N876" s="8"/>
      <c r="O876" s="12"/>
      <c r="P876" s="13"/>
      <c r="Q876" s="14">
        <f>Tabela1[[#This Row],[QTDE/ Fabricação]]-Tabela1[[#This Row],[QTE]]</f>
        <v>0</v>
      </c>
      <c r="R876" s="19">
        <f t="shared" si="126"/>
        <v>0</v>
      </c>
      <c r="S876" s="19">
        <f t="shared" si="125"/>
        <v>0</v>
      </c>
      <c r="T876" s="20">
        <f t="shared" si="127"/>
        <v>0</v>
      </c>
      <c r="U876" s="17">
        <f>IFERROR(SUMIF('LISTA DE EMBARQUE'!B:B,MICRO!E:E,'LISTA DE EMBARQUE'!G:G),"")</f>
        <v>0</v>
      </c>
      <c r="V876" s="12" t="str">
        <f>IFERROR(VLOOKUP(Tabela1[[#This Row],[COD.MDE]],'LISTA DE EMBARQUE'!B:L,11,0),"")</f>
        <v/>
      </c>
      <c r="W876" s="13" t="str">
        <f>IFERROR(COUNTIF(#REF!,Tabela1[[#This Row],[Colunas5]]),"")</f>
        <v/>
      </c>
      <c r="X876" s="14">
        <f>Tabela1[[#This Row],[QIANTIDADE EXPEDIDA]]*Tabela1[[#This Row],[PESO UNI]]</f>
        <v>0</v>
      </c>
      <c r="Y876" s="14">
        <f t="shared" si="128"/>
        <v>0</v>
      </c>
      <c r="Z876" s="21">
        <f>Tabela1[[#This Row],[PESO TOTAL]]-Tabela1[[#This Row],[Peso Expedido]]</f>
        <v>0</v>
      </c>
      <c r="AA876" s="18"/>
      <c r="AB876" s="40"/>
      <c r="AC876" s="40"/>
      <c r="AD876" s="40"/>
      <c r="AE876" s="40"/>
      <c r="AF876" s="40"/>
      <c r="AG876" s="40"/>
      <c r="AH876" s="40"/>
      <c r="AI876" s="40" t="str">
        <f t="shared" si="132"/>
        <v>ok</v>
      </c>
      <c r="AJ876"/>
      <c r="AK876" t="str">
        <f>Tabela1[[#This Row],[Coluna1]]&amp;Tabela1[[#This Row],[PEDIDO]]</f>
        <v/>
      </c>
      <c r="AL876"/>
      <c r="AM876"/>
      <c r="AN876"/>
      <c r="AO876" t="str">
        <f t="shared" si="129"/>
        <v>/</v>
      </c>
      <c r="AP876" t="str">
        <f>Tabela1[[#This Row],[TAG]]&amp;Tabela1[[#This Row],[PEDIDO]]&amp;Tabela1[[#This Row],[PRODUTO]]</f>
        <v/>
      </c>
      <c r="AQ876" s="23" t="str">
        <f>Tabela1[[#This Row],[PRODUTO]]&amp;Tabela1[[#This Row],[TAG]]</f>
        <v/>
      </c>
      <c r="AR876" s="183">
        <f>Tabela1[[#This Row],[PESO TOTAL]]*Tabela1[[#This Row],[MATÉRIA PRIMA]]</f>
        <v>0</v>
      </c>
      <c r="AS876" s="28">
        <f>Tabela1[[#This Row],[PESO TOTAL]]*Tabela1[[#This Row],[PREPARAÇÃO ]]</f>
        <v>0</v>
      </c>
      <c r="AT876" s="28">
        <f>Tabela1[[#This Row],[PESO TOTAL]]*Tabela1[[#This Row],[CALDEIRARIA]]</f>
        <v>0</v>
      </c>
      <c r="AU876" s="28">
        <f>Tabela1[[#This Row],[PESO TOTAL]]*Tabela1[[#This Row],[SOLDA]]</f>
        <v>0</v>
      </c>
      <c r="AV876" s="28">
        <f>Tabela1[[#This Row],[PESO TOTAL]]*Tabela1[[#This Row],[ACABAMENTO]]</f>
        <v>0</v>
      </c>
      <c r="AW876" s="28">
        <f>Tabela1[[#This Row],[PESO TOTAL]]*Tabela1[[#This Row],[PRONTO ACABADO]]</f>
        <v>0</v>
      </c>
      <c r="AX876" s="28">
        <f>Tabela1[[#This Row],[PESO TOTAL]]*Tabela1[[#This Row],[EXPEDIÇÃO ]]</f>
        <v>0</v>
      </c>
      <c r="AY876" s="28" t="str">
        <f>Tabela1[[#This Row],[PEDIDO]]&amp;Tabela1[[#This Row],[PRODUTO]]</f>
        <v/>
      </c>
      <c r="AZ876" s="44">
        <f>IF(AF876="",0,IF(ISTEXT(AF876),H876*VALUE(SUBSTITUTE(AF876,"%",""))/100,H876*AF876))-Tabela1[[#This Row],[PRONTO ACABADO2]]</f>
        <v>0</v>
      </c>
      <c r="BA876" s="44">
        <f>IF(AG876="",0,IF(ISTEXT(AG876),H876*VALUE(SUBSTITUTE(AG876,"%",""))/100,H876*AG876))-Tabela1[[#This Row],[PESO EXPEDIDO2]]</f>
        <v>0</v>
      </c>
      <c r="BB876" s="44">
        <f t="shared" si="130"/>
        <v>0</v>
      </c>
      <c r="BC876" s="44">
        <f t="shared" si="131"/>
        <v>0</v>
      </c>
      <c r="BD876" s="44"/>
    </row>
    <row r="877" spans="1:56" ht="15.75" hidden="1" customHeight="1" x14ac:dyDescent="0.25">
      <c r="A877" s="6"/>
      <c r="B877" s="22"/>
      <c r="C877" s="7"/>
      <c r="D877" s="46"/>
      <c r="E877" s="7"/>
      <c r="F877" s="7"/>
      <c r="G877" s="44"/>
      <c r="H877" s="41">
        <f>Tabela1[[#This Row],[PESO UNI]]*Tabela1[[#This Row],[QTE]]</f>
        <v>0</v>
      </c>
      <c r="I877" s="7"/>
      <c r="J877" s="8"/>
      <c r="K877" s="8"/>
      <c r="L877" s="9"/>
      <c r="M877" s="10"/>
      <c r="N877" s="8"/>
      <c r="O877" s="12"/>
      <c r="P877" s="13"/>
      <c r="Q877" s="14">
        <f>Tabela1[[#This Row],[QTDE/ Fabricação]]-Tabela1[[#This Row],[QTE]]</f>
        <v>0</v>
      </c>
      <c r="R877" s="19">
        <f t="shared" si="126"/>
        <v>0</v>
      </c>
      <c r="S877" s="19">
        <f t="shared" si="125"/>
        <v>0</v>
      </c>
      <c r="T877" s="20">
        <f t="shared" si="127"/>
        <v>0</v>
      </c>
      <c r="U877" s="17">
        <f>IFERROR(SUMIF('LISTA DE EMBARQUE'!B:B,MICRO!E:E,'LISTA DE EMBARQUE'!G:G),"")</f>
        <v>0</v>
      </c>
      <c r="V877" s="12" t="str">
        <f>IFERROR(VLOOKUP(Tabela1[[#This Row],[COD.MDE]],'LISTA DE EMBARQUE'!B:L,11,0),"")</f>
        <v/>
      </c>
      <c r="W877" s="13" t="str">
        <f>IFERROR(COUNTIF(#REF!,Tabela1[[#This Row],[Colunas5]]),"")</f>
        <v/>
      </c>
      <c r="X877" s="14">
        <f>Tabela1[[#This Row],[QIANTIDADE EXPEDIDA]]*Tabela1[[#This Row],[PESO UNI]]</f>
        <v>0</v>
      </c>
      <c r="Y877" s="14">
        <f t="shared" si="128"/>
        <v>0</v>
      </c>
      <c r="Z877" s="21">
        <f>Tabela1[[#This Row],[PESO TOTAL]]-Tabela1[[#This Row],[Peso Expedido]]</f>
        <v>0</v>
      </c>
      <c r="AA877" s="18"/>
      <c r="AB877" s="40"/>
      <c r="AC877" s="40"/>
      <c r="AD877" s="40"/>
      <c r="AE877" s="40"/>
      <c r="AF877" s="40"/>
      <c r="AG877" s="40"/>
      <c r="AH877" s="40"/>
      <c r="AI877" s="40" t="str">
        <f t="shared" si="132"/>
        <v>ok</v>
      </c>
      <c r="AJ877"/>
      <c r="AK877" t="str">
        <f>Tabela1[[#This Row],[Coluna1]]&amp;Tabela1[[#This Row],[PEDIDO]]</f>
        <v/>
      </c>
      <c r="AL877"/>
      <c r="AM877"/>
      <c r="AN877"/>
      <c r="AO877" t="str">
        <f t="shared" si="129"/>
        <v>/</v>
      </c>
      <c r="AP877" t="str">
        <f>Tabela1[[#This Row],[TAG]]&amp;Tabela1[[#This Row],[PEDIDO]]&amp;Tabela1[[#This Row],[PRODUTO]]</f>
        <v/>
      </c>
      <c r="AQ877" s="23" t="str">
        <f>Tabela1[[#This Row],[PRODUTO]]&amp;Tabela1[[#This Row],[TAG]]</f>
        <v/>
      </c>
      <c r="AR877" s="183">
        <f>Tabela1[[#This Row],[PESO TOTAL]]*Tabela1[[#This Row],[MATÉRIA PRIMA]]</f>
        <v>0</v>
      </c>
      <c r="AS877" s="28">
        <f>Tabela1[[#This Row],[PESO TOTAL]]*Tabela1[[#This Row],[PREPARAÇÃO ]]</f>
        <v>0</v>
      </c>
      <c r="AT877" s="28">
        <f>Tabela1[[#This Row],[PESO TOTAL]]*Tabela1[[#This Row],[CALDEIRARIA]]</f>
        <v>0</v>
      </c>
      <c r="AU877" s="28">
        <f>Tabela1[[#This Row],[PESO TOTAL]]*Tabela1[[#This Row],[SOLDA]]</f>
        <v>0</v>
      </c>
      <c r="AV877" s="28">
        <f>Tabela1[[#This Row],[PESO TOTAL]]*Tabela1[[#This Row],[ACABAMENTO]]</f>
        <v>0</v>
      </c>
      <c r="AW877" s="28">
        <f>Tabela1[[#This Row],[PESO TOTAL]]*Tabela1[[#This Row],[PRONTO ACABADO]]</f>
        <v>0</v>
      </c>
      <c r="AX877" s="28">
        <f>Tabela1[[#This Row],[PESO TOTAL]]*Tabela1[[#This Row],[EXPEDIÇÃO ]]</f>
        <v>0</v>
      </c>
      <c r="AY877" s="28" t="str">
        <f>Tabela1[[#This Row],[PEDIDO]]&amp;Tabela1[[#This Row],[PRODUTO]]</f>
        <v/>
      </c>
      <c r="AZ877" s="44">
        <f>IF(AF877="",0,IF(ISTEXT(AF877),H877*VALUE(SUBSTITUTE(AF877,"%",""))/100,H877*AF877))-Tabela1[[#This Row],[PRONTO ACABADO2]]</f>
        <v>0</v>
      </c>
      <c r="BA877" s="44">
        <f>IF(AG877="",0,IF(ISTEXT(AG877),H877*VALUE(SUBSTITUTE(AG877,"%",""))/100,H877*AG877))-Tabela1[[#This Row],[PESO EXPEDIDO2]]</f>
        <v>0</v>
      </c>
      <c r="BB877" s="44">
        <f t="shared" si="130"/>
        <v>0</v>
      </c>
      <c r="BC877" s="44">
        <f t="shared" si="131"/>
        <v>0</v>
      </c>
      <c r="BD877" s="44"/>
    </row>
    <row r="878" spans="1:56" ht="15.75" hidden="1" customHeight="1" x14ac:dyDescent="0.25">
      <c r="A878" s="6"/>
      <c r="B878" s="22"/>
      <c r="C878" s="7"/>
      <c r="D878" s="46"/>
      <c r="E878" s="7"/>
      <c r="F878" s="7"/>
      <c r="G878" s="44"/>
      <c r="H878" s="41">
        <f>Tabela1[[#This Row],[PESO UNI]]*Tabela1[[#This Row],[QTE]]</f>
        <v>0</v>
      </c>
      <c r="I878" s="7"/>
      <c r="J878" s="8"/>
      <c r="K878" s="8"/>
      <c r="L878" s="9"/>
      <c r="M878" s="10"/>
      <c r="N878" s="8"/>
      <c r="O878" s="12"/>
      <c r="P878" s="13"/>
      <c r="Q878" s="14">
        <f>Tabela1[[#This Row],[QTDE/ Fabricação]]-Tabela1[[#This Row],[QTE]]</f>
        <v>0</v>
      </c>
      <c r="R878" s="19">
        <f t="shared" si="126"/>
        <v>0</v>
      </c>
      <c r="S878" s="19">
        <f t="shared" si="125"/>
        <v>0</v>
      </c>
      <c r="T878" s="20">
        <f t="shared" si="127"/>
        <v>0</v>
      </c>
      <c r="U878" s="17">
        <f>IFERROR(SUMIF('LISTA DE EMBARQUE'!B:B,MICRO!E:E,'LISTA DE EMBARQUE'!G:G),"")</f>
        <v>0</v>
      </c>
      <c r="V878" s="12" t="str">
        <f>IFERROR(VLOOKUP(Tabela1[[#This Row],[COD.MDE]],'LISTA DE EMBARQUE'!B:L,11,0),"")</f>
        <v/>
      </c>
      <c r="W878" s="13" t="str">
        <f>IFERROR(COUNTIF(#REF!,Tabela1[[#This Row],[Colunas5]]),"")</f>
        <v/>
      </c>
      <c r="X878" s="14">
        <f>Tabela1[[#This Row],[QIANTIDADE EXPEDIDA]]*Tabela1[[#This Row],[PESO UNI]]</f>
        <v>0</v>
      </c>
      <c r="Y878" s="14">
        <f t="shared" si="128"/>
        <v>0</v>
      </c>
      <c r="Z878" s="21">
        <f>Tabela1[[#This Row],[PESO TOTAL]]-Tabela1[[#This Row],[Peso Expedido]]</f>
        <v>0</v>
      </c>
      <c r="AA878" s="18"/>
      <c r="AB878" s="40"/>
      <c r="AC878" s="40"/>
      <c r="AD878" s="40"/>
      <c r="AE878" s="40"/>
      <c r="AF878" s="40"/>
      <c r="AG878" s="40"/>
      <c r="AH878" s="40"/>
      <c r="AI878" s="40" t="str">
        <f t="shared" si="132"/>
        <v>ok</v>
      </c>
      <c r="AJ878"/>
      <c r="AK878" t="str">
        <f>Tabela1[[#This Row],[Coluna1]]&amp;Tabela1[[#This Row],[PEDIDO]]</f>
        <v/>
      </c>
      <c r="AL878"/>
      <c r="AM878"/>
      <c r="AN878"/>
      <c r="AO878" t="str">
        <f t="shared" si="129"/>
        <v>/</v>
      </c>
      <c r="AP878" t="str">
        <f>Tabela1[[#This Row],[TAG]]&amp;Tabela1[[#This Row],[PEDIDO]]&amp;Tabela1[[#This Row],[PRODUTO]]</f>
        <v/>
      </c>
      <c r="AQ878" s="23" t="str">
        <f>Tabela1[[#This Row],[PRODUTO]]&amp;Tabela1[[#This Row],[TAG]]</f>
        <v/>
      </c>
      <c r="AR878" s="183">
        <f>Tabela1[[#This Row],[PESO TOTAL]]*Tabela1[[#This Row],[MATÉRIA PRIMA]]</f>
        <v>0</v>
      </c>
      <c r="AS878" s="28">
        <f>Tabela1[[#This Row],[PESO TOTAL]]*Tabela1[[#This Row],[PREPARAÇÃO ]]</f>
        <v>0</v>
      </c>
      <c r="AT878" s="28">
        <f>Tabela1[[#This Row],[PESO TOTAL]]*Tabela1[[#This Row],[CALDEIRARIA]]</f>
        <v>0</v>
      </c>
      <c r="AU878" s="28">
        <f>Tabela1[[#This Row],[PESO TOTAL]]*Tabela1[[#This Row],[SOLDA]]</f>
        <v>0</v>
      </c>
      <c r="AV878" s="28">
        <f>Tabela1[[#This Row],[PESO TOTAL]]*Tabela1[[#This Row],[ACABAMENTO]]</f>
        <v>0</v>
      </c>
      <c r="AW878" s="28">
        <f>Tabela1[[#This Row],[PESO TOTAL]]*Tabela1[[#This Row],[PRONTO ACABADO]]</f>
        <v>0</v>
      </c>
      <c r="AX878" s="28">
        <f>Tabela1[[#This Row],[PESO TOTAL]]*Tabela1[[#This Row],[EXPEDIÇÃO ]]</f>
        <v>0</v>
      </c>
      <c r="AY878" s="28" t="str">
        <f>Tabela1[[#This Row],[PEDIDO]]&amp;Tabela1[[#This Row],[PRODUTO]]</f>
        <v/>
      </c>
      <c r="AZ878" s="44">
        <f>IF(AF878="",0,IF(ISTEXT(AF878),H878*VALUE(SUBSTITUTE(AF878,"%",""))/100,H878*AF878))-Tabela1[[#This Row],[PRONTO ACABADO2]]</f>
        <v>0</v>
      </c>
      <c r="BA878" s="44">
        <f>IF(AG878="",0,IF(ISTEXT(AG878),H878*VALUE(SUBSTITUTE(AG878,"%",""))/100,H878*AG878))-Tabela1[[#This Row],[PESO EXPEDIDO2]]</f>
        <v>0</v>
      </c>
      <c r="BB878" s="44">
        <f t="shared" si="130"/>
        <v>0</v>
      </c>
      <c r="BC878" s="44">
        <f t="shared" si="131"/>
        <v>0</v>
      </c>
      <c r="BD878" s="44"/>
    </row>
    <row r="879" spans="1:56" ht="15.75" hidden="1" customHeight="1" x14ac:dyDescent="0.25">
      <c r="A879" s="6"/>
      <c r="B879" s="22"/>
      <c r="C879" s="7"/>
      <c r="D879" s="46"/>
      <c r="E879" s="7"/>
      <c r="F879" s="7"/>
      <c r="G879" s="44"/>
      <c r="H879" s="41">
        <f>Tabela1[[#This Row],[PESO UNI]]*Tabela1[[#This Row],[QTE]]</f>
        <v>0</v>
      </c>
      <c r="I879" s="7"/>
      <c r="J879" s="8"/>
      <c r="K879" s="8"/>
      <c r="L879" s="9"/>
      <c r="M879" s="10"/>
      <c r="N879" s="8"/>
      <c r="O879" s="12"/>
      <c r="P879" s="13"/>
      <c r="Q879" s="14">
        <f>Tabela1[[#This Row],[QTDE/ Fabricação]]-Tabela1[[#This Row],[QTE]]</f>
        <v>0</v>
      </c>
      <c r="R879" s="19">
        <f t="shared" si="126"/>
        <v>0</v>
      </c>
      <c r="S879" s="19">
        <f t="shared" si="125"/>
        <v>0</v>
      </c>
      <c r="T879" s="20">
        <f t="shared" si="127"/>
        <v>0</v>
      </c>
      <c r="U879" s="17">
        <f>IFERROR(SUMIF('LISTA DE EMBARQUE'!B:B,MICRO!E:E,'LISTA DE EMBARQUE'!G:G),"")</f>
        <v>0</v>
      </c>
      <c r="V879" s="12" t="str">
        <f>IFERROR(VLOOKUP(Tabela1[[#This Row],[COD.MDE]],'LISTA DE EMBARQUE'!B:L,11,0),"")</f>
        <v/>
      </c>
      <c r="W879" s="13" t="str">
        <f>IFERROR(COUNTIF(#REF!,Tabela1[[#This Row],[Colunas5]]),"")</f>
        <v/>
      </c>
      <c r="X879" s="14">
        <f>Tabela1[[#This Row],[QIANTIDADE EXPEDIDA]]*Tabela1[[#This Row],[PESO UNI]]</f>
        <v>0</v>
      </c>
      <c r="Y879" s="14">
        <f t="shared" si="128"/>
        <v>0</v>
      </c>
      <c r="Z879" s="21">
        <f>Tabela1[[#This Row],[PESO TOTAL]]-Tabela1[[#This Row],[Peso Expedido]]</f>
        <v>0</v>
      </c>
      <c r="AA879" s="18"/>
      <c r="AB879" s="40"/>
      <c r="AC879" s="40"/>
      <c r="AD879" s="40"/>
      <c r="AE879" s="40"/>
      <c r="AF879" s="40"/>
      <c r="AG879" s="40"/>
      <c r="AH879" s="40"/>
      <c r="AI879" s="40" t="str">
        <f t="shared" si="132"/>
        <v>ok</v>
      </c>
      <c r="AJ879"/>
      <c r="AK879" t="str">
        <f>Tabela1[[#This Row],[Coluna1]]&amp;Tabela1[[#This Row],[PEDIDO]]</f>
        <v/>
      </c>
      <c r="AL879"/>
      <c r="AM879"/>
      <c r="AN879"/>
      <c r="AO879" t="str">
        <f t="shared" si="129"/>
        <v>/</v>
      </c>
      <c r="AP879" t="str">
        <f>Tabela1[[#This Row],[TAG]]&amp;Tabela1[[#This Row],[PEDIDO]]&amp;Tabela1[[#This Row],[PRODUTO]]</f>
        <v/>
      </c>
      <c r="AQ879" s="23" t="str">
        <f>Tabela1[[#This Row],[PRODUTO]]&amp;Tabela1[[#This Row],[TAG]]</f>
        <v/>
      </c>
      <c r="AR879" s="183">
        <f>Tabela1[[#This Row],[PESO TOTAL]]*Tabela1[[#This Row],[MATÉRIA PRIMA]]</f>
        <v>0</v>
      </c>
      <c r="AS879" s="28">
        <f>Tabela1[[#This Row],[PESO TOTAL]]*Tabela1[[#This Row],[PREPARAÇÃO ]]</f>
        <v>0</v>
      </c>
      <c r="AT879" s="28">
        <f>Tabela1[[#This Row],[PESO TOTAL]]*Tabela1[[#This Row],[CALDEIRARIA]]</f>
        <v>0</v>
      </c>
      <c r="AU879" s="28">
        <f>Tabela1[[#This Row],[PESO TOTAL]]*Tabela1[[#This Row],[SOLDA]]</f>
        <v>0</v>
      </c>
      <c r="AV879" s="28">
        <f>Tabela1[[#This Row],[PESO TOTAL]]*Tabela1[[#This Row],[ACABAMENTO]]</f>
        <v>0</v>
      </c>
      <c r="AW879" s="28">
        <f>Tabela1[[#This Row],[PESO TOTAL]]*Tabela1[[#This Row],[PRONTO ACABADO]]</f>
        <v>0</v>
      </c>
      <c r="AX879" s="28">
        <f>Tabela1[[#This Row],[PESO TOTAL]]*Tabela1[[#This Row],[EXPEDIÇÃO ]]</f>
        <v>0</v>
      </c>
      <c r="AY879" s="28" t="str">
        <f>Tabela1[[#This Row],[PEDIDO]]&amp;Tabela1[[#This Row],[PRODUTO]]</f>
        <v/>
      </c>
      <c r="AZ879" s="44">
        <f>IF(AF879="",0,IF(ISTEXT(AF879),H879*VALUE(SUBSTITUTE(AF879,"%",""))/100,H879*AF879))-Tabela1[[#This Row],[PRONTO ACABADO2]]</f>
        <v>0</v>
      </c>
      <c r="BA879" s="44">
        <f>IF(AG879="",0,IF(ISTEXT(AG879),H879*VALUE(SUBSTITUTE(AG879,"%",""))/100,H879*AG879))-Tabela1[[#This Row],[PESO EXPEDIDO2]]</f>
        <v>0</v>
      </c>
      <c r="BB879" s="44">
        <f t="shared" si="130"/>
        <v>0</v>
      </c>
      <c r="BC879" s="44">
        <f t="shared" si="131"/>
        <v>0</v>
      </c>
      <c r="BD879" s="44"/>
    </row>
    <row r="880" spans="1:56" ht="15.75" hidden="1" customHeight="1" x14ac:dyDescent="0.25">
      <c r="A880" s="6"/>
      <c r="B880" s="22"/>
      <c r="C880" s="7"/>
      <c r="D880" s="46"/>
      <c r="E880" s="7"/>
      <c r="F880" s="7"/>
      <c r="G880" s="44"/>
      <c r="H880" s="41">
        <f>Tabela1[[#This Row],[PESO UNI]]*Tabela1[[#This Row],[QTE]]</f>
        <v>0</v>
      </c>
      <c r="I880" s="7"/>
      <c r="J880" s="8"/>
      <c r="K880" s="8"/>
      <c r="L880" s="9"/>
      <c r="M880" s="10"/>
      <c r="N880" s="8"/>
      <c r="O880" s="12"/>
      <c r="P880" s="13"/>
      <c r="Q880" s="14">
        <f>Tabela1[[#This Row],[QTDE/ Fabricação]]-Tabela1[[#This Row],[QTE]]</f>
        <v>0</v>
      </c>
      <c r="R880" s="19">
        <f t="shared" si="126"/>
        <v>0</v>
      </c>
      <c r="S880" s="19">
        <f t="shared" si="125"/>
        <v>0</v>
      </c>
      <c r="T880" s="20">
        <f t="shared" si="127"/>
        <v>0</v>
      </c>
      <c r="U880" s="17">
        <f>IFERROR(SUMIF('LISTA DE EMBARQUE'!B:B,MICRO!E:E,'LISTA DE EMBARQUE'!G:G),"")</f>
        <v>0</v>
      </c>
      <c r="V880" s="12" t="str">
        <f>IFERROR(VLOOKUP(Tabela1[[#This Row],[COD.MDE]],'LISTA DE EMBARQUE'!B:L,11,0),"")</f>
        <v/>
      </c>
      <c r="W880" s="13" t="str">
        <f>IFERROR(COUNTIF(#REF!,Tabela1[[#This Row],[Colunas5]]),"")</f>
        <v/>
      </c>
      <c r="X880" s="14">
        <f>Tabela1[[#This Row],[QIANTIDADE EXPEDIDA]]*Tabela1[[#This Row],[PESO UNI]]</f>
        <v>0</v>
      </c>
      <c r="Y880" s="14">
        <f t="shared" si="128"/>
        <v>0</v>
      </c>
      <c r="Z880" s="21">
        <f>Tabela1[[#This Row],[PESO TOTAL]]-Tabela1[[#This Row],[Peso Expedido]]</f>
        <v>0</v>
      </c>
      <c r="AA880" s="18"/>
      <c r="AB880" s="40"/>
      <c r="AC880" s="40"/>
      <c r="AD880" s="40"/>
      <c r="AE880" s="40"/>
      <c r="AF880" s="40"/>
      <c r="AG880" s="40"/>
      <c r="AH880" s="40"/>
      <c r="AI880" s="40" t="str">
        <f t="shared" si="132"/>
        <v>ok</v>
      </c>
      <c r="AJ880"/>
      <c r="AK880" t="str">
        <f>Tabela1[[#This Row],[Coluna1]]&amp;Tabela1[[#This Row],[PEDIDO]]</f>
        <v/>
      </c>
      <c r="AL880"/>
      <c r="AM880"/>
      <c r="AN880"/>
      <c r="AO880" t="str">
        <f t="shared" si="129"/>
        <v>/</v>
      </c>
      <c r="AP880" t="str">
        <f>Tabela1[[#This Row],[TAG]]&amp;Tabela1[[#This Row],[PEDIDO]]&amp;Tabela1[[#This Row],[PRODUTO]]</f>
        <v/>
      </c>
      <c r="AQ880" s="23" t="str">
        <f>Tabela1[[#This Row],[PRODUTO]]&amp;Tabela1[[#This Row],[TAG]]</f>
        <v/>
      </c>
      <c r="AR880" s="183">
        <f>Tabela1[[#This Row],[PESO TOTAL]]*Tabela1[[#This Row],[MATÉRIA PRIMA]]</f>
        <v>0</v>
      </c>
      <c r="AS880" s="28">
        <f>Tabela1[[#This Row],[PESO TOTAL]]*Tabela1[[#This Row],[PREPARAÇÃO ]]</f>
        <v>0</v>
      </c>
      <c r="AT880" s="28">
        <f>Tabela1[[#This Row],[PESO TOTAL]]*Tabela1[[#This Row],[CALDEIRARIA]]</f>
        <v>0</v>
      </c>
      <c r="AU880" s="28">
        <f>Tabela1[[#This Row],[PESO TOTAL]]*Tabela1[[#This Row],[SOLDA]]</f>
        <v>0</v>
      </c>
      <c r="AV880" s="28">
        <f>Tabela1[[#This Row],[PESO TOTAL]]*Tabela1[[#This Row],[ACABAMENTO]]</f>
        <v>0</v>
      </c>
      <c r="AW880" s="28">
        <f>Tabela1[[#This Row],[PESO TOTAL]]*Tabela1[[#This Row],[PRONTO ACABADO]]</f>
        <v>0</v>
      </c>
      <c r="AX880" s="28">
        <f>Tabela1[[#This Row],[PESO TOTAL]]*Tabela1[[#This Row],[EXPEDIÇÃO ]]</f>
        <v>0</v>
      </c>
      <c r="AY880" s="28" t="str">
        <f>Tabela1[[#This Row],[PEDIDO]]&amp;Tabela1[[#This Row],[PRODUTO]]</f>
        <v/>
      </c>
      <c r="AZ880" s="44">
        <f>IF(AF880="",0,IF(ISTEXT(AF880),H880*VALUE(SUBSTITUTE(AF880,"%",""))/100,H880*AF880))-Tabela1[[#This Row],[PRONTO ACABADO2]]</f>
        <v>0</v>
      </c>
      <c r="BA880" s="44">
        <f>IF(AG880="",0,IF(ISTEXT(AG880),H880*VALUE(SUBSTITUTE(AG880,"%",""))/100,H880*AG880))-Tabela1[[#This Row],[PESO EXPEDIDO2]]</f>
        <v>0</v>
      </c>
      <c r="BB880" s="44">
        <f t="shared" si="130"/>
        <v>0</v>
      </c>
      <c r="BC880" s="44">
        <f t="shared" si="131"/>
        <v>0</v>
      </c>
      <c r="BD880" s="44"/>
    </row>
    <row r="881" spans="1:56" ht="15.75" hidden="1" customHeight="1" x14ac:dyDescent="0.25">
      <c r="A881" s="6"/>
      <c r="B881" s="22"/>
      <c r="C881" s="7"/>
      <c r="D881" s="46"/>
      <c r="E881" s="7"/>
      <c r="F881" s="7"/>
      <c r="G881" s="44"/>
      <c r="H881" s="41">
        <f>Tabela1[[#This Row],[PESO UNI]]*Tabela1[[#This Row],[QTE]]</f>
        <v>0</v>
      </c>
      <c r="I881" s="7"/>
      <c r="J881" s="8"/>
      <c r="K881" s="8"/>
      <c r="L881" s="9"/>
      <c r="M881" s="10"/>
      <c r="N881" s="8"/>
      <c r="O881" s="12"/>
      <c r="P881" s="13"/>
      <c r="Q881" s="14">
        <f>Tabela1[[#This Row],[QTDE/ Fabricação]]-Tabela1[[#This Row],[QTE]]</f>
        <v>0</v>
      </c>
      <c r="R881" s="19">
        <f t="shared" si="126"/>
        <v>0</v>
      </c>
      <c r="S881" s="19">
        <f t="shared" si="125"/>
        <v>0</v>
      </c>
      <c r="T881" s="20">
        <f t="shared" si="127"/>
        <v>0</v>
      </c>
      <c r="U881" s="17">
        <f>IFERROR(SUMIF('LISTA DE EMBARQUE'!B:B,MICRO!E:E,'LISTA DE EMBARQUE'!G:G),"")</f>
        <v>0</v>
      </c>
      <c r="V881" s="12" t="str">
        <f>IFERROR(VLOOKUP(Tabela1[[#This Row],[COD.MDE]],'LISTA DE EMBARQUE'!B:L,11,0),"")</f>
        <v/>
      </c>
      <c r="W881" s="13" t="str">
        <f>IFERROR(COUNTIF(#REF!,Tabela1[[#This Row],[Colunas5]]),"")</f>
        <v/>
      </c>
      <c r="X881" s="14">
        <f>Tabela1[[#This Row],[QIANTIDADE EXPEDIDA]]*Tabela1[[#This Row],[PESO UNI]]</f>
        <v>0</v>
      </c>
      <c r="Y881" s="14">
        <f t="shared" si="128"/>
        <v>0</v>
      </c>
      <c r="Z881" s="21">
        <f>Tabela1[[#This Row],[PESO TOTAL]]-Tabela1[[#This Row],[Peso Expedido]]</f>
        <v>0</v>
      </c>
      <c r="AA881" s="18"/>
      <c r="AB881" s="40"/>
      <c r="AC881" s="40"/>
      <c r="AD881" s="40"/>
      <c r="AE881" s="40"/>
      <c r="AF881" s="40"/>
      <c r="AG881" s="40"/>
      <c r="AH881" s="40"/>
      <c r="AI881" s="40" t="str">
        <f t="shared" si="132"/>
        <v>ok</v>
      </c>
      <c r="AJ881"/>
      <c r="AK881" t="str">
        <f>Tabela1[[#This Row],[Coluna1]]&amp;Tabela1[[#This Row],[PEDIDO]]</f>
        <v/>
      </c>
      <c r="AL881"/>
      <c r="AM881"/>
      <c r="AN881"/>
      <c r="AO881" t="str">
        <f t="shared" si="129"/>
        <v>/</v>
      </c>
      <c r="AP881" t="str">
        <f>Tabela1[[#This Row],[TAG]]&amp;Tabela1[[#This Row],[PEDIDO]]&amp;Tabela1[[#This Row],[PRODUTO]]</f>
        <v/>
      </c>
      <c r="AQ881" s="23" t="str">
        <f>Tabela1[[#This Row],[PRODUTO]]&amp;Tabela1[[#This Row],[TAG]]</f>
        <v/>
      </c>
      <c r="AR881" s="183">
        <f>Tabela1[[#This Row],[PESO TOTAL]]*Tabela1[[#This Row],[MATÉRIA PRIMA]]</f>
        <v>0</v>
      </c>
      <c r="AS881" s="28">
        <f>Tabela1[[#This Row],[PESO TOTAL]]*Tabela1[[#This Row],[PREPARAÇÃO ]]</f>
        <v>0</v>
      </c>
      <c r="AT881" s="28">
        <f>Tabela1[[#This Row],[PESO TOTAL]]*Tabela1[[#This Row],[CALDEIRARIA]]</f>
        <v>0</v>
      </c>
      <c r="AU881" s="28">
        <f>Tabela1[[#This Row],[PESO TOTAL]]*Tabela1[[#This Row],[SOLDA]]</f>
        <v>0</v>
      </c>
      <c r="AV881" s="28">
        <f>Tabela1[[#This Row],[PESO TOTAL]]*Tabela1[[#This Row],[ACABAMENTO]]</f>
        <v>0</v>
      </c>
      <c r="AW881" s="28">
        <f>Tabela1[[#This Row],[PESO TOTAL]]*Tabela1[[#This Row],[PRONTO ACABADO]]</f>
        <v>0</v>
      </c>
      <c r="AX881" s="28">
        <f>Tabela1[[#This Row],[PESO TOTAL]]*Tabela1[[#This Row],[EXPEDIÇÃO ]]</f>
        <v>0</v>
      </c>
      <c r="AY881" s="28" t="str">
        <f>Tabela1[[#This Row],[PEDIDO]]&amp;Tabela1[[#This Row],[PRODUTO]]</f>
        <v/>
      </c>
      <c r="AZ881" s="44">
        <f>IF(AF881="",0,IF(ISTEXT(AF881),H881*VALUE(SUBSTITUTE(AF881,"%",""))/100,H881*AF881))-Tabela1[[#This Row],[PRONTO ACABADO2]]</f>
        <v>0</v>
      </c>
      <c r="BA881" s="44">
        <f>IF(AG881="",0,IF(ISTEXT(AG881),H881*VALUE(SUBSTITUTE(AG881,"%",""))/100,H881*AG881))-Tabela1[[#This Row],[PESO EXPEDIDO2]]</f>
        <v>0</v>
      </c>
      <c r="BB881" s="44">
        <f t="shared" si="130"/>
        <v>0</v>
      </c>
      <c r="BC881" s="44">
        <f t="shared" si="131"/>
        <v>0</v>
      </c>
      <c r="BD881" s="44"/>
    </row>
    <row r="882" spans="1:56" ht="15.75" hidden="1" customHeight="1" x14ac:dyDescent="0.25">
      <c r="A882" s="6"/>
      <c r="B882" s="22"/>
      <c r="C882" s="7"/>
      <c r="D882" s="46"/>
      <c r="E882" s="7"/>
      <c r="F882" s="7"/>
      <c r="G882" s="44"/>
      <c r="H882" s="41">
        <f>Tabela1[[#This Row],[PESO UNI]]*Tabela1[[#This Row],[QTE]]</f>
        <v>0</v>
      </c>
      <c r="I882" s="7"/>
      <c r="J882" s="8"/>
      <c r="K882" s="8"/>
      <c r="L882" s="9"/>
      <c r="M882" s="10"/>
      <c r="N882" s="8"/>
      <c r="O882" s="12"/>
      <c r="P882" s="13"/>
      <c r="Q882" s="14">
        <f>Tabela1[[#This Row],[QTDE/ Fabricação]]-Tabela1[[#This Row],[QTE]]</f>
        <v>0</v>
      </c>
      <c r="R882" s="19">
        <f t="shared" si="126"/>
        <v>0</v>
      </c>
      <c r="S882" s="19">
        <f t="shared" si="125"/>
        <v>0</v>
      </c>
      <c r="T882" s="20">
        <f t="shared" si="127"/>
        <v>0</v>
      </c>
      <c r="U882" s="17">
        <f>IFERROR(SUMIF('LISTA DE EMBARQUE'!B:B,MICRO!E:E,'LISTA DE EMBARQUE'!G:G),"")</f>
        <v>0</v>
      </c>
      <c r="V882" s="12" t="str">
        <f>IFERROR(VLOOKUP(Tabela1[[#This Row],[COD.MDE]],'LISTA DE EMBARQUE'!B:L,11,0),"")</f>
        <v/>
      </c>
      <c r="W882" s="13" t="str">
        <f>IFERROR(COUNTIF(#REF!,Tabela1[[#This Row],[Colunas5]]),"")</f>
        <v/>
      </c>
      <c r="X882" s="14">
        <f>Tabela1[[#This Row],[QIANTIDADE EXPEDIDA]]*Tabela1[[#This Row],[PESO UNI]]</f>
        <v>0</v>
      </c>
      <c r="Y882" s="14">
        <f t="shared" si="128"/>
        <v>0</v>
      </c>
      <c r="Z882" s="21">
        <f>Tabela1[[#This Row],[PESO TOTAL]]-Tabela1[[#This Row],[Peso Expedido]]</f>
        <v>0</v>
      </c>
      <c r="AA882" s="18"/>
      <c r="AB882" s="40"/>
      <c r="AC882" s="40"/>
      <c r="AD882" s="40"/>
      <c r="AE882" s="40"/>
      <c r="AF882" s="40"/>
      <c r="AG882" s="40"/>
      <c r="AH882" s="40"/>
      <c r="AI882" s="40" t="str">
        <f t="shared" si="132"/>
        <v>ok</v>
      </c>
      <c r="AJ882"/>
      <c r="AK882" t="str">
        <f>Tabela1[[#This Row],[Coluna1]]&amp;Tabela1[[#This Row],[PEDIDO]]</f>
        <v/>
      </c>
      <c r="AL882"/>
      <c r="AM882"/>
      <c r="AN882"/>
      <c r="AO882" t="str">
        <f t="shared" si="129"/>
        <v>/</v>
      </c>
      <c r="AP882" t="str">
        <f>Tabela1[[#This Row],[TAG]]&amp;Tabela1[[#This Row],[PEDIDO]]&amp;Tabela1[[#This Row],[PRODUTO]]</f>
        <v/>
      </c>
      <c r="AQ882" s="23" t="str">
        <f>Tabela1[[#This Row],[PRODUTO]]&amp;Tabela1[[#This Row],[TAG]]</f>
        <v/>
      </c>
      <c r="AR882" s="183">
        <f>Tabela1[[#This Row],[PESO TOTAL]]*Tabela1[[#This Row],[MATÉRIA PRIMA]]</f>
        <v>0</v>
      </c>
      <c r="AS882" s="28">
        <f>Tabela1[[#This Row],[PESO TOTAL]]*Tabela1[[#This Row],[PREPARAÇÃO ]]</f>
        <v>0</v>
      </c>
      <c r="AT882" s="28">
        <f>Tabela1[[#This Row],[PESO TOTAL]]*Tabela1[[#This Row],[CALDEIRARIA]]</f>
        <v>0</v>
      </c>
      <c r="AU882" s="28">
        <f>Tabela1[[#This Row],[PESO TOTAL]]*Tabela1[[#This Row],[SOLDA]]</f>
        <v>0</v>
      </c>
      <c r="AV882" s="28">
        <f>Tabela1[[#This Row],[PESO TOTAL]]*Tabela1[[#This Row],[ACABAMENTO]]</f>
        <v>0</v>
      </c>
      <c r="AW882" s="28">
        <f>Tabela1[[#This Row],[PESO TOTAL]]*Tabela1[[#This Row],[PRONTO ACABADO]]</f>
        <v>0</v>
      </c>
      <c r="AX882" s="28">
        <f>Tabela1[[#This Row],[PESO TOTAL]]*Tabela1[[#This Row],[EXPEDIÇÃO ]]</f>
        <v>0</v>
      </c>
      <c r="AY882" s="28" t="str">
        <f>Tabela1[[#This Row],[PEDIDO]]&amp;Tabela1[[#This Row],[PRODUTO]]</f>
        <v/>
      </c>
      <c r="AZ882" s="44">
        <f>IF(AF882="",0,IF(ISTEXT(AF882),H882*VALUE(SUBSTITUTE(AF882,"%",""))/100,H882*AF882))-Tabela1[[#This Row],[PRONTO ACABADO2]]</f>
        <v>0</v>
      </c>
      <c r="BA882" s="44">
        <f>IF(AG882="",0,IF(ISTEXT(AG882),H882*VALUE(SUBSTITUTE(AG882,"%",""))/100,H882*AG882))-Tabela1[[#This Row],[PESO EXPEDIDO2]]</f>
        <v>0</v>
      </c>
      <c r="BB882" s="44">
        <f t="shared" si="130"/>
        <v>0</v>
      </c>
      <c r="BC882" s="44">
        <f t="shared" si="131"/>
        <v>0</v>
      </c>
      <c r="BD882" s="44"/>
    </row>
    <row r="883" spans="1:56" ht="15.75" hidden="1" customHeight="1" x14ac:dyDescent="0.25">
      <c r="A883" s="6"/>
      <c r="B883" s="22"/>
      <c r="C883" s="7"/>
      <c r="D883" s="46"/>
      <c r="E883" s="7"/>
      <c r="F883" s="7"/>
      <c r="G883" s="44"/>
      <c r="H883" s="41">
        <f>Tabela1[[#This Row],[PESO UNI]]*Tabela1[[#This Row],[QTE]]</f>
        <v>0</v>
      </c>
      <c r="I883" s="7"/>
      <c r="J883" s="8"/>
      <c r="K883" s="8"/>
      <c r="L883" s="9"/>
      <c r="M883" s="10"/>
      <c r="N883" s="8"/>
      <c r="O883" s="12"/>
      <c r="P883" s="13"/>
      <c r="Q883" s="14">
        <f>Tabela1[[#This Row],[QTDE/ Fabricação]]-Tabela1[[#This Row],[QTE]]</f>
        <v>0</v>
      </c>
      <c r="R883" s="19">
        <f t="shared" si="126"/>
        <v>0</v>
      </c>
      <c r="S883" s="19">
        <f t="shared" si="125"/>
        <v>0</v>
      </c>
      <c r="T883" s="20">
        <f t="shared" si="127"/>
        <v>0</v>
      </c>
      <c r="U883" s="17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IFERROR(COUNTIF(#REF!,Tabela1[[#This Row],[Colunas5]]),"")</f>
        <v/>
      </c>
      <c r="X883" s="14">
        <f>Tabela1[[#This Row],[QIANTIDADE EXPEDIDA]]*Tabela1[[#This Row],[PESO UNI]]</f>
        <v>0</v>
      </c>
      <c r="Y883" s="14">
        <f t="shared" si="128"/>
        <v>0</v>
      </c>
      <c r="Z883" s="21">
        <f>Tabela1[[#This Row],[PESO TOTAL]]-Tabela1[[#This Row],[Peso Expedido]]</f>
        <v>0</v>
      </c>
      <c r="AA883" s="18"/>
      <c r="AB883" s="40"/>
      <c r="AC883" s="40"/>
      <c r="AD883" s="40"/>
      <c r="AE883" s="40"/>
      <c r="AF883" s="40"/>
      <c r="AG883" s="40"/>
      <c r="AH883" s="40"/>
      <c r="AI883" s="40" t="str">
        <f t="shared" si="132"/>
        <v>ok</v>
      </c>
      <c r="AJ883"/>
      <c r="AK883" t="str">
        <f>Tabela1[[#This Row],[Coluna1]]&amp;Tabela1[[#This Row],[PEDIDO]]</f>
        <v/>
      </c>
      <c r="AL883"/>
      <c r="AM883"/>
      <c r="AN883"/>
      <c r="AO883" t="str">
        <f t="shared" si="129"/>
        <v>/</v>
      </c>
      <c r="AP883" t="str">
        <f>Tabela1[[#This Row],[TAG]]&amp;Tabela1[[#This Row],[PEDIDO]]&amp;Tabela1[[#This Row],[PRODUTO]]</f>
        <v/>
      </c>
      <c r="AQ883" s="23" t="str">
        <f>Tabela1[[#This Row],[PRODUTO]]&amp;Tabela1[[#This Row],[TAG]]</f>
        <v/>
      </c>
      <c r="AR883" s="183">
        <f>Tabela1[[#This Row],[PESO TOTAL]]*Tabela1[[#This Row],[MATÉRIA PRIMA]]</f>
        <v>0</v>
      </c>
      <c r="AS883" s="28">
        <f>Tabela1[[#This Row],[PESO TOTAL]]*Tabela1[[#This Row],[PREPARAÇÃO ]]</f>
        <v>0</v>
      </c>
      <c r="AT883" s="28">
        <f>Tabela1[[#This Row],[PESO TOTAL]]*Tabela1[[#This Row],[CALDEIRARIA]]</f>
        <v>0</v>
      </c>
      <c r="AU883" s="28">
        <f>Tabela1[[#This Row],[PESO TOTAL]]*Tabela1[[#This Row],[SOLDA]]</f>
        <v>0</v>
      </c>
      <c r="AV883" s="28">
        <f>Tabela1[[#This Row],[PESO TOTAL]]*Tabela1[[#This Row],[ACABAMENTO]]</f>
        <v>0</v>
      </c>
      <c r="AW883" s="28">
        <f>Tabela1[[#This Row],[PESO TOTAL]]*Tabela1[[#This Row],[PRONTO ACABADO]]</f>
        <v>0</v>
      </c>
      <c r="AX883" s="28">
        <f>Tabela1[[#This Row],[PESO TOTAL]]*Tabela1[[#This Row],[EXPEDIÇÃO ]]</f>
        <v>0</v>
      </c>
      <c r="AY883" s="28" t="str">
        <f>Tabela1[[#This Row],[PEDIDO]]&amp;Tabela1[[#This Row],[PRODUTO]]</f>
        <v/>
      </c>
      <c r="AZ883" s="44">
        <f>IF(AF883="",0,IF(ISTEXT(AF883),H883*VALUE(SUBSTITUTE(AF883,"%",""))/100,H883*AF883))-Tabela1[[#This Row],[PRONTO ACABADO2]]</f>
        <v>0</v>
      </c>
      <c r="BA883" s="44">
        <f>IF(AG883="",0,IF(ISTEXT(AG883),H883*VALUE(SUBSTITUTE(AG883,"%",""))/100,H883*AG883))-Tabela1[[#This Row],[PESO EXPEDIDO2]]</f>
        <v>0</v>
      </c>
      <c r="BB883" s="44">
        <f t="shared" si="130"/>
        <v>0</v>
      </c>
      <c r="BC883" s="44">
        <f t="shared" si="131"/>
        <v>0</v>
      </c>
      <c r="BD883" s="44"/>
    </row>
    <row r="884" spans="1:56" ht="15.75" hidden="1" customHeight="1" x14ac:dyDescent="0.25">
      <c r="A884" s="6"/>
      <c r="B884" s="22"/>
      <c r="C884" s="7"/>
      <c r="D884" s="46"/>
      <c r="E884" s="7"/>
      <c r="F884" s="7"/>
      <c r="G884" s="44"/>
      <c r="H884" s="41">
        <f>Tabela1[[#This Row],[PESO UNI]]*Tabela1[[#This Row],[QTE]]</f>
        <v>0</v>
      </c>
      <c r="I884" s="7"/>
      <c r="J884" s="8"/>
      <c r="K884" s="8"/>
      <c r="L884" s="9"/>
      <c r="M884" s="10"/>
      <c r="N884" s="8"/>
      <c r="O884" s="12"/>
      <c r="P884" s="13"/>
      <c r="Q884" s="14">
        <f>Tabela1[[#This Row],[QTDE/ Fabricação]]-Tabela1[[#This Row],[QTE]]</f>
        <v>0</v>
      </c>
      <c r="R884" s="19">
        <f t="shared" si="126"/>
        <v>0</v>
      </c>
      <c r="S884" s="19">
        <f t="shared" si="125"/>
        <v>0</v>
      </c>
      <c r="T884" s="20">
        <f t="shared" si="127"/>
        <v>0</v>
      </c>
      <c r="U884" s="17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IFERROR(COUNTIF(#REF!,Tabela1[[#This Row],[Colunas5]]),"")</f>
        <v/>
      </c>
      <c r="X884" s="14">
        <f>Tabela1[[#This Row],[QIANTIDADE EXPEDIDA]]*Tabela1[[#This Row],[PESO UNI]]</f>
        <v>0</v>
      </c>
      <c r="Y884" s="14">
        <f t="shared" si="128"/>
        <v>0</v>
      </c>
      <c r="Z884" s="21">
        <f>Tabela1[[#This Row],[PESO TOTAL]]-Tabela1[[#This Row],[Peso Expedido]]</f>
        <v>0</v>
      </c>
      <c r="AA884" s="18"/>
      <c r="AB884" s="40"/>
      <c r="AC884" s="40"/>
      <c r="AD884" s="40"/>
      <c r="AE884" s="40"/>
      <c r="AF884" s="40"/>
      <c r="AG884" s="40"/>
      <c r="AH884" s="40"/>
      <c r="AI884" s="40" t="str">
        <f t="shared" si="132"/>
        <v>ok</v>
      </c>
      <c r="AJ884"/>
      <c r="AK884" t="str">
        <f>Tabela1[[#This Row],[Coluna1]]&amp;Tabela1[[#This Row],[PEDIDO]]</f>
        <v/>
      </c>
      <c r="AL884"/>
      <c r="AM884"/>
      <c r="AN884"/>
      <c r="AO884" t="str">
        <f t="shared" si="129"/>
        <v>/</v>
      </c>
      <c r="AP884" t="str">
        <f>Tabela1[[#This Row],[TAG]]&amp;Tabela1[[#This Row],[PEDIDO]]&amp;Tabela1[[#This Row],[PRODUTO]]</f>
        <v/>
      </c>
      <c r="AQ884" s="23" t="str">
        <f>Tabela1[[#This Row],[PRODUTO]]&amp;Tabela1[[#This Row],[TAG]]</f>
        <v/>
      </c>
      <c r="AR884" s="183">
        <f>Tabela1[[#This Row],[PESO TOTAL]]*Tabela1[[#This Row],[MATÉRIA PRIMA]]</f>
        <v>0</v>
      </c>
      <c r="AS884" s="28">
        <f>Tabela1[[#This Row],[PESO TOTAL]]*Tabela1[[#This Row],[PREPARAÇÃO ]]</f>
        <v>0</v>
      </c>
      <c r="AT884" s="28">
        <f>Tabela1[[#This Row],[PESO TOTAL]]*Tabela1[[#This Row],[CALDEIRARIA]]</f>
        <v>0</v>
      </c>
      <c r="AU884" s="28">
        <f>Tabela1[[#This Row],[PESO TOTAL]]*Tabela1[[#This Row],[SOLDA]]</f>
        <v>0</v>
      </c>
      <c r="AV884" s="28">
        <f>Tabela1[[#This Row],[PESO TOTAL]]*Tabela1[[#This Row],[ACABAMENTO]]</f>
        <v>0</v>
      </c>
      <c r="AW884" s="28">
        <f>Tabela1[[#This Row],[PESO TOTAL]]*Tabela1[[#This Row],[PRONTO ACABADO]]</f>
        <v>0</v>
      </c>
      <c r="AX884" s="28">
        <f>Tabela1[[#This Row],[PESO TOTAL]]*Tabela1[[#This Row],[EXPEDIÇÃO ]]</f>
        <v>0</v>
      </c>
      <c r="AY884" s="28" t="str">
        <f>Tabela1[[#This Row],[PEDIDO]]&amp;Tabela1[[#This Row],[PRODUTO]]</f>
        <v/>
      </c>
      <c r="AZ884" s="44">
        <f>IF(AF884="",0,IF(ISTEXT(AF884),H884*VALUE(SUBSTITUTE(AF884,"%",""))/100,H884*AF884))-Tabela1[[#This Row],[PRONTO ACABADO2]]</f>
        <v>0</v>
      </c>
      <c r="BA884" s="44">
        <f>IF(AG884="",0,IF(ISTEXT(AG884),H884*VALUE(SUBSTITUTE(AG884,"%",""))/100,H884*AG884))-Tabela1[[#This Row],[PESO EXPEDIDO2]]</f>
        <v>0</v>
      </c>
      <c r="BB884" s="44">
        <f t="shared" si="130"/>
        <v>0</v>
      </c>
      <c r="BC884" s="44">
        <f t="shared" si="131"/>
        <v>0</v>
      </c>
      <c r="BD884" s="44"/>
    </row>
    <row r="885" spans="1:56" ht="15.75" hidden="1" customHeight="1" x14ac:dyDescent="0.25">
      <c r="A885" s="6"/>
      <c r="B885" s="22"/>
      <c r="C885" s="7"/>
      <c r="D885" s="46"/>
      <c r="E885" s="7"/>
      <c r="F885" s="7"/>
      <c r="G885" s="44"/>
      <c r="H885" s="41">
        <f>Tabela1[[#This Row],[PESO UNI]]*Tabela1[[#This Row],[QTE]]</f>
        <v>0</v>
      </c>
      <c r="I885" s="7"/>
      <c r="J885" s="8"/>
      <c r="K885" s="8"/>
      <c r="L885" s="9"/>
      <c r="M885" s="10"/>
      <c r="N885" s="8"/>
      <c r="O885" s="12"/>
      <c r="P885" s="13"/>
      <c r="Q885" s="14">
        <f>Tabela1[[#This Row],[QTDE/ Fabricação]]-Tabela1[[#This Row],[QTE]]</f>
        <v>0</v>
      </c>
      <c r="R885" s="19">
        <f t="shared" si="126"/>
        <v>0</v>
      </c>
      <c r="S885" s="19">
        <f t="shared" si="125"/>
        <v>0</v>
      </c>
      <c r="T885" s="20">
        <f t="shared" si="127"/>
        <v>0</v>
      </c>
      <c r="U885" s="17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IFERROR(COUNTIF(#REF!,Tabela1[[#This Row],[Colunas5]]),"")</f>
        <v/>
      </c>
      <c r="X885" s="14">
        <f>Tabela1[[#This Row],[QIANTIDADE EXPEDIDA]]*Tabela1[[#This Row],[PESO UNI]]</f>
        <v>0</v>
      </c>
      <c r="Y885" s="14">
        <f t="shared" si="128"/>
        <v>0</v>
      </c>
      <c r="Z885" s="21">
        <f>Tabela1[[#This Row],[PESO TOTAL]]-Tabela1[[#This Row],[Peso Expedido]]</f>
        <v>0</v>
      </c>
      <c r="AA885" s="18"/>
      <c r="AB885" s="40"/>
      <c r="AC885" s="40"/>
      <c r="AD885" s="40"/>
      <c r="AE885" s="40"/>
      <c r="AF885" s="40"/>
      <c r="AG885" s="40"/>
      <c r="AH885" s="40"/>
      <c r="AI885" s="40" t="str">
        <f t="shared" si="132"/>
        <v>ok</v>
      </c>
      <c r="AJ885"/>
      <c r="AK885" t="str">
        <f>Tabela1[[#This Row],[Coluna1]]&amp;Tabela1[[#This Row],[PEDIDO]]</f>
        <v/>
      </c>
      <c r="AL885"/>
      <c r="AM885"/>
      <c r="AN885"/>
      <c r="AO885" t="str">
        <f t="shared" si="129"/>
        <v>/</v>
      </c>
      <c r="AP885" t="str">
        <f>Tabela1[[#This Row],[TAG]]&amp;Tabela1[[#This Row],[PEDIDO]]&amp;Tabela1[[#This Row],[PRODUTO]]</f>
        <v/>
      </c>
      <c r="AQ885" s="23" t="str">
        <f>Tabela1[[#This Row],[PRODUTO]]&amp;Tabela1[[#This Row],[TAG]]</f>
        <v/>
      </c>
      <c r="AR885" s="183">
        <f>Tabela1[[#This Row],[PESO TOTAL]]*Tabela1[[#This Row],[MATÉRIA PRIMA]]</f>
        <v>0</v>
      </c>
      <c r="AS885" s="28">
        <f>Tabela1[[#This Row],[PESO TOTAL]]*Tabela1[[#This Row],[PREPARAÇÃO ]]</f>
        <v>0</v>
      </c>
      <c r="AT885" s="28">
        <f>Tabela1[[#This Row],[PESO TOTAL]]*Tabela1[[#This Row],[CALDEIRARIA]]</f>
        <v>0</v>
      </c>
      <c r="AU885" s="28">
        <f>Tabela1[[#This Row],[PESO TOTAL]]*Tabela1[[#This Row],[SOLDA]]</f>
        <v>0</v>
      </c>
      <c r="AV885" s="28">
        <f>Tabela1[[#This Row],[PESO TOTAL]]*Tabela1[[#This Row],[ACABAMENTO]]</f>
        <v>0</v>
      </c>
      <c r="AW885" s="28">
        <f>Tabela1[[#This Row],[PESO TOTAL]]*Tabela1[[#This Row],[PRONTO ACABADO]]</f>
        <v>0</v>
      </c>
      <c r="AX885" s="28">
        <f>Tabela1[[#This Row],[PESO TOTAL]]*Tabela1[[#This Row],[EXPEDIÇÃO ]]</f>
        <v>0</v>
      </c>
      <c r="AY885" s="28" t="str">
        <f>Tabela1[[#This Row],[PEDIDO]]&amp;Tabela1[[#This Row],[PRODUTO]]</f>
        <v/>
      </c>
      <c r="AZ885" s="44">
        <f>IF(AF885="",0,IF(ISTEXT(AF885),H885*VALUE(SUBSTITUTE(AF885,"%",""))/100,H885*AF885))-Tabela1[[#This Row],[PRONTO ACABADO2]]</f>
        <v>0</v>
      </c>
      <c r="BA885" s="44">
        <f>IF(AG885="",0,IF(ISTEXT(AG885),H885*VALUE(SUBSTITUTE(AG885,"%",""))/100,H885*AG885))-Tabela1[[#This Row],[PESO EXPEDIDO2]]</f>
        <v>0</v>
      </c>
      <c r="BB885" s="44">
        <f t="shared" si="130"/>
        <v>0</v>
      </c>
      <c r="BC885" s="44">
        <f t="shared" si="131"/>
        <v>0</v>
      </c>
      <c r="BD885" s="44"/>
    </row>
    <row r="886" spans="1:56" ht="15.75" hidden="1" customHeight="1" x14ac:dyDescent="0.25">
      <c r="A886" s="6"/>
      <c r="B886" s="22"/>
      <c r="C886" s="7"/>
      <c r="D886" s="46"/>
      <c r="E886" s="7"/>
      <c r="F886" s="7"/>
      <c r="G886" s="44"/>
      <c r="H886" s="41">
        <f>Tabela1[[#This Row],[PESO UNI]]*Tabela1[[#This Row],[QTE]]</f>
        <v>0</v>
      </c>
      <c r="I886" s="7"/>
      <c r="J886" s="8"/>
      <c r="K886" s="8"/>
      <c r="L886" s="9"/>
      <c r="M886" s="10"/>
      <c r="N886" s="8"/>
      <c r="O886" s="12"/>
      <c r="P886" s="13"/>
      <c r="Q886" s="14">
        <f>Tabela1[[#This Row],[QTDE/ Fabricação]]-Tabela1[[#This Row],[QTE]]</f>
        <v>0</v>
      </c>
      <c r="R886" s="19">
        <f t="shared" si="126"/>
        <v>0</v>
      </c>
      <c r="S886" s="19">
        <f t="shared" si="125"/>
        <v>0</v>
      </c>
      <c r="T886" s="20">
        <f t="shared" si="127"/>
        <v>0</v>
      </c>
      <c r="U886" s="17">
        <f>IFERROR(SUMIF('LISTA DE EMBARQUE'!B:B,MICRO!E:E,'LISTA DE EMBARQUE'!G:G),"")</f>
        <v>0</v>
      </c>
      <c r="V886" s="12" t="str">
        <f>IFERROR(VLOOKUP(Tabela1[[#This Row],[COD.MDE]],'LISTA DE EMBARQUE'!B:L,11,0),"")</f>
        <v/>
      </c>
      <c r="W886" s="13" t="str">
        <f>IFERROR(COUNTIF(#REF!,Tabela1[[#This Row],[Colunas5]]),"")</f>
        <v/>
      </c>
      <c r="X886" s="14">
        <f>Tabela1[[#This Row],[QIANTIDADE EXPEDIDA]]*Tabela1[[#This Row],[PESO UNI]]</f>
        <v>0</v>
      </c>
      <c r="Y886" s="14">
        <f t="shared" si="128"/>
        <v>0</v>
      </c>
      <c r="Z886" s="21">
        <f>Tabela1[[#This Row],[PESO TOTAL]]-Tabela1[[#This Row],[Peso Expedido]]</f>
        <v>0</v>
      </c>
      <c r="AA886" s="18"/>
      <c r="AB886" s="40"/>
      <c r="AC886" s="40"/>
      <c r="AD886" s="40"/>
      <c r="AE886" s="40"/>
      <c r="AF886" s="40"/>
      <c r="AG886" s="40"/>
      <c r="AH886" s="40"/>
      <c r="AI886" s="40" t="str">
        <f t="shared" si="132"/>
        <v>ok</v>
      </c>
      <c r="AJ886"/>
      <c r="AK886" t="str">
        <f>Tabela1[[#This Row],[Coluna1]]&amp;Tabela1[[#This Row],[PEDIDO]]</f>
        <v/>
      </c>
      <c r="AL886"/>
      <c r="AM886"/>
      <c r="AN886"/>
      <c r="AO886" t="str">
        <f t="shared" si="129"/>
        <v>/</v>
      </c>
      <c r="AP886" t="str">
        <f>Tabela1[[#This Row],[TAG]]&amp;Tabela1[[#This Row],[PEDIDO]]&amp;Tabela1[[#This Row],[PRODUTO]]</f>
        <v/>
      </c>
      <c r="AQ886" s="23" t="str">
        <f>Tabela1[[#This Row],[PRODUTO]]&amp;Tabela1[[#This Row],[TAG]]</f>
        <v/>
      </c>
      <c r="AR886" s="183">
        <f>Tabela1[[#This Row],[PESO TOTAL]]*Tabela1[[#This Row],[MATÉRIA PRIMA]]</f>
        <v>0</v>
      </c>
      <c r="AS886" s="28">
        <f>Tabela1[[#This Row],[PESO TOTAL]]*Tabela1[[#This Row],[PREPARAÇÃO ]]</f>
        <v>0</v>
      </c>
      <c r="AT886" s="28">
        <f>Tabela1[[#This Row],[PESO TOTAL]]*Tabela1[[#This Row],[CALDEIRARIA]]</f>
        <v>0</v>
      </c>
      <c r="AU886" s="28">
        <f>Tabela1[[#This Row],[PESO TOTAL]]*Tabela1[[#This Row],[SOLDA]]</f>
        <v>0</v>
      </c>
      <c r="AV886" s="28">
        <f>Tabela1[[#This Row],[PESO TOTAL]]*Tabela1[[#This Row],[ACABAMENTO]]</f>
        <v>0</v>
      </c>
      <c r="AW886" s="28">
        <f>Tabela1[[#This Row],[PESO TOTAL]]*Tabela1[[#This Row],[PRONTO ACABADO]]</f>
        <v>0</v>
      </c>
      <c r="AX886" s="28">
        <f>Tabela1[[#This Row],[PESO TOTAL]]*Tabela1[[#This Row],[EXPEDIÇÃO ]]</f>
        <v>0</v>
      </c>
      <c r="AY886" s="28" t="str">
        <f>Tabela1[[#This Row],[PEDIDO]]&amp;Tabela1[[#This Row],[PRODUTO]]</f>
        <v/>
      </c>
      <c r="AZ886" s="44">
        <f>IF(AF886="",0,IF(ISTEXT(AF886),H886*VALUE(SUBSTITUTE(AF886,"%",""))/100,H886*AF886))-Tabela1[[#This Row],[PRONTO ACABADO2]]</f>
        <v>0</v>
      </c>
      <c r="BA886" s="44">
        <f>IF(AG886="",0,IF(ISTEXT(AG886),H886*VALUE(SUBSTITUTE(AG886,"%",""))/100,H886*AG886))-Tabela1[[#This Row],[PESO EXPEDIDO2]]</f>
        <v>0</v>
      </c>
      <c r="BB886" s="44">
        <f t="shared" si="130"/>
        <v>0</v>
      </c>
      <c r="BC886" s="44">
        <f t="shared" si="131"/>
        <v>0</v>
      </c>
      <c r="BD886" s="44"/>
    </row>
    <row r="887" spans="1:56" ht="15.75" hidden="1" customHeight="1" x14ac:dyDescent="0.25">
      <c r="A887" s="6"/>
      <c r="B887" s="22"/>
      <c r="C887" s="7"/>
      <c r="D887" s="46"/>
      <c r="E887" s="7"/>
      <c r="F887" s="7"/>
      <c r="G887" s="44"/>
      <c r="H887" s="41">
        <f>Tabela1[[#This Row],[PESO UNI]]*Tabela1[[#This Row],[QTE]]</f>
        <v>0</v>
      </c>
      <c r="I887" s="7"/>
      <c r="J887" s="8"/>
      <c r="K887" s="8"/>
      <c r="L887" s="9"/>
      <c r="M887" s="10"/>
      <c r="N887" s="8"/>
      <c r="O887" s="12"/>
      <c r="P887" s="13"/>
      <c r="Q887" s="14">
        <f>Tabela1[[#This Row],[QTDE/ Fabricação]]-Tabela1[[#This Row],[QTE]]</f>
        <v>0</v>
      </c>
      <c r="R887" s="19">
        <f t="shared" si="126"/>
        <v>0</v>
      </c>
      <c r="S887" s="19">
        <f t="shared" si="125"/>
        <v>0</v>
      </c>
      <c r="T887" s="20">
        <f t="shared" si="127"/>
        <v>0</v>
      </c>
      <c r="U887" s="17">
        <f>IFERROR(SUMIF('LISTA DE EMBARQUE'!B:B,MICRO!E:E,'LISTA DE EMBARQUE'!G:G),"")</f>
        <v>0</v>
      </c>
      <c r="V887" s="12" t="str">
        <f>IFERROR(VLOOKUP(Tabela1[[#This Row],[COD.MDE]],'LISTA DE EMBARQUE'!B:L,11,0),"")</f>
        <v/>
      </c>
      <c r="W887" s="13" t="str">
        <f>IFERROR(COUNTIF(#REF!,Tabela1[[#This Row],[Colunas5]]),"")</f>
        <v/>
      </c>
      <c r="X887" s="14">
        <f>Tabela1[[#This Row],[QIANTIDADE EXPEDIDA]]*Tabela1[[#This Row],[PESO UNI]]</f>
        <v>0</v>
      </c>
      <c r="Y887" s="14">
        <f t="shared" si="128"/>
        <v>0</v>
      </c>
      <c r="Z887" s="21">
        <f>Tabela1[[#This Row],[PESO TOTAL]]-Tabela1[[#This Row],[Peso Expedido]]</f>
        <v>0</v>
      </c>
      <c r="AA887" s="18"/>
      <c r="AB887" s="40"/>
      <c r="AC887" s="40"/>
      <c r="AD887" s="40"/>
      <c r="AE887" s="40"/>
      <c r="AF887" s="40"/>
      <c r="AG887" s="40"/>
      <c r="AH887" s="40"/>
      <c r="AI887" s="40" t="str">
        <f t="shared" si="132"/>
        <v>ok</v>
      </c>
      <c r="AJ887"/>
      <c r="AK887" t="str">
        <f>Tabela1[[#This Row],[Coluna1]]&amp;Tabela1[[#This Row],[PEDIDO]]</f>
        <v/>
      </c>
      <c r="AL887"/>
      <c r="AM887"/>
      <c r="AN887"/>
      <c r="AO887" t="str">
        <f t="shared" si="129"/>
        <v>/</v>
      </c>
      <c r="AP887" t="str">
        <f>Tabela1[[#This Row],[TAG]]&amp;Tabela1[[#This Row],[PEDIDO]]&amp;Tabela1[[#This Row],[PRODUTO]]</f>
        <v/>
      </c>
      <c r="AQ887" s="23" t="str">
        <f>Tabela1[[#This Row],[PRODUTO]]&amp;Tabela1[[#This Row],[TAG]]</f>
        <v/>
      </c>
      <c r="AR887" s="183">
        <f>Tabela1[[#This Row],[PESO TOTAL]]*Tabela1[[#This Row],[MATÉRIA PRIMA]]</f>
        <v>0</v>
      </c>
      <c r="AS887" s="28">
        <f>Tabela1[[#This Row],[PESO TOTAL]]*Tabela1[[#This Row],[PREPARAÇÃO ]]</f>
        <v>0</v>
      </c>
      <c r="AT887" s="28">
        <f>Tabela1[[#This Row],[PESO TOTAL]]*Tabela1[[#This Row],[CALDEIRARIA]]</f>
        <v>0</v>
      </c>
      <c r="AU887" s="28">
        <f>Tabela1[[#This Row],[PESO TOTAL]]*Tabela1[[#This Row],[SOLDA]]</f>
        <v>0</v>
      </c>
      <c r="AV887" s="28">
        <f>Tabela1[[#This Row],[PESO TOTAL]]*Tabela1[[#This Row],[ACABAMENTO]]</f>
        <v>0</v>
      </c>
      <c r="AW887" s="28">
        <f>Tabela1[[#This Row],[PESO TOTAL]]*Tabela1[[#This Row],[PRONTO ACABADO]]</f>
        <v>0</v>
      </c>
      <c r="AX887" s="28">
        <f>Tabela1[[#This Row],[PESO TOTAL]]*Tabela1[[#This Row],[EXPEDIÇÃO ]]</f>
        <v>0</v>
      </c>
      <c r="AY887" s="28" t="str">
        <f>Tabela1[[#This Row],[PEDIDO]]&amp;Tabela1[[#This Row],[PRODUTO]]</f>
        <v/>
      </c>
      <c r="AZ887" s="44">
        <f>IF(AF887="",0,IF(ISTEXT(AF887),H887*VALUE(SUBSTITUTE(AF887,"%",""))/100,H887*AF887))-Tabela1[[#This Row],[PRONTO ACABADO2]]</f>
        <v>0</v>
      </c>
      <c r="BA887" s="44">
        <f>IF(AG887="",0,IF(ISTEXT(AG887),H887*VALUE(SUBSTITUTE(AG887,"%",""))/100,H887*AG887))-Tabela1[[#This Row],[PESO EXPEDIDO2]]</f>
        <v>0</v>
      </c>
      <c r="BB887" s="44">
        <f t="shared" si="130"/>
        <v>0</v>
      </c>
      <c r="BC887" s="44">
        <f t="shared" si="131"/>
        <v>0</v>
      </c>
      <c r="BD887" s="44"/>
    </row>
    <row r="888" spans="1:56" ht="15.75" hidden="1" customHeight="1" x14ac:dyDescent="0.25">
      <c r="A888" s="6"/>
      <c r="B888" s="22"/>
      <c r="C888" s="7"/>
      <c r="D888" s="46"/>
      <c r="E888" s="7"/>
      <c r="F888" s="7"/>
      <c r="G888" s="44"/>
      <c r="H888" s="41">
        <f>Tabela1[[#This Row],[PESO UNI]]*Tabela1[[#This Row],[QTE]]</f>
        <v>0</v>
      </c>
      <c r="I888" s="7"/>
      <c r="J888" s="8"/>
      <c r="K888" s="8"/>
      <c r="L888" s="9"/>
      <c r="M888" s="10"/>
      <c r="N888" s="8"/>
      <c r="O888" s="12"/>
      <c r="P888" s="13"/>
      <c r="Q888" s="14">
        <f>Tabela1[[#This Row],[QTDE/ Fabricação]]-Tabela1[[#This Row],[QTE]]</f>
        <v>0</v>
      </c>
      <c r="R888" s="19">
        <f t="shared" si="126"/>
        <v>0</v>
      </c>
      <c r="S888" s="19">
        <f t="shared" si="125"/>
        <v>0</v>
      </c>
      <c r="T888" s="20">
        <f t="shared" si="127"/>
        <v>0</v>
      </c>
      <c r="U888" s="17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IFERROR(COUNTIF(#REF!,Tabela1[[#This Row],[Colunas5]]),"")</f>
        <v/>
      </c>
      <c r="X888" s="14">
        <f>Tabela1[[#This Row],[QIANTIDADE EXPEDIDA]]*Tabela1[[#This Row],[PESO UNI]]</f>
        <v>0</v>
      </c>
      <c r="Y888" s="14">
        <f t="shared" si="128"/>
        <v>0</v>
      </c>
      <c r="Z888" s="21">
        <f>Tabela1[[#This Row],[PESO TOTAL]]-Tabela1[[#This Row],[Peso Expedido]]</f>
        <v>0</v>
      </c>
      <c r="AA888" s="18"/>
      <c r="AB888" s="40"/>
      <c r="AC888" s="40"/>
      <c r="AD888" s="40"/>
      <c r="AE888" s="40"/>
      <c r="AF888" s="40"/>
      <c r="AG888" s="40"/>
      <c r="AH888" s="40"/>
      <c r="AI888" s="40" t="str">
        <f t="shared" si="132"/>
        <v>ok</v>
      </c>
      <c r="AJ888"/>
      <c r="AK888" t="str">
        <f>Tabela1[[#This Row],[Coluna1]]&amp;Tabela1[[#This Row],[PEDIDO]]</f>
        <v/>
      </c>
      <c r="AL888"/>
      <c r="AM888"/>
      <c r="AN888"/>
      <c r="AO888" t="str">
        <f t="shared" si="129"/>
        <v>/</v>
      </c>
      <c r="AP888" t="str">
        <f>Tabela1[[#This Row],[TAG]]&amp;Tabela1[[#This Row],[PEDIDO]]&amp;Tabela1[[#This Row],[PRODUTO]]</f>
        <v/>
      </c>
      <c r="AQ888" s="23" t="str">
        <f>Tabela1[[#This Row],[PRODUTO]]&amp;Tabela1[[#This Row],[TAG]]</f>
        <v/>
      </c>
      <c r="AR888" s="183">
        <f>Tabela1[[#This Row],[PESO TOTAL]]*Tabela1[[#This Row],[MATÉRIA PRIMA]]</f>
        <v>0</v>
      </c>
      <c r="AS888" s="28">
        <f>Tabela1[[#This Row],[PESO TOTAL]]*Tabela1[[#This Row],[PREPARAÇÃO ]]</f>
        <v>0</v>
      </c>
      <c r="AT888" s="28">
        <f>Tabela1[[#This Row],[PESO TOTAL]]*Tabela1[[#This Row],[CALDEIRARIA]]</f>
        <v>0</v>
      </c>
      <c r="AU888" s="28">
        <f>Tabela1[[#This Row],[PESO TOTAL]]*Tabela1[[#This Row],[SOLDA]]</f>
        <v>0</v>
      </c>
      <c r="AV888" s="28">
        <f>Tabela1[[#This Row],[PESO TOTAL]]*Tabela1[[#This Row],[ACABAMENTO]]</f>
        <v>0</v>
      </c>
      <c r="AW888" s="28">
        <f>Tabela1[[#This Row],[PESO TOTAL]]*Tabela1[[#This Row],[PRONTO ACABADO]]</f>
        <v>0</v>
      </c>
      <c r="AX888" s="28">
        <f>Tabela1[[#This Row],[PESO TOTAL]]*Tabela1[[#This Row],[EXPEDIÇÃO ]]</f>
        <v>0</v>
      </c>
      <c r="AY888" s="28" t="str">
        <f>Tabela1[[#This Row],[PEDIDO]]&amp;Tabela1[[#This Row],[PRODUTO]]</f>
        <v/>
      </c>
      <c r="AZ888" s="44">
        <f>IF(AF888="",0,IF(ISTEXT(AF888),H888*VALUE(SUBSTITUTE(AF888,"%",""))/100,H888*AF888))-Tabela1[[#This Row],[PRONTO ACABADO2]]</f>
        <v>0</v>
      </c>
      <c r="BA888" s="44">
        <f>IF(AG888="",0,IF(ISTEXT(AG888),H888*VALUE(SUBSTITUTE(AG888,"%",""))/100,H888*AG888))-Tabela1[[#This Row],[PESO EXPEDIDO2]]</f>
        <v>0</v>
      </c>
      <c r="BB888" s="44">
        <f t="shared" si="130"/>
        <v>0</v>
      </c>
      <c r="BC888" s="44">
        <f t="shared" si="131"/>
        <v>0</v>
      </c>
      <c r="BD888" s="44"/>
    </row>
    <row r="889" spans="1:56" ht="15.75" hidden="1" customHeight="1" x14ac:dyDescent="0.25">
      <c r="A889" s="6"/>
      <c r="B889" s="22"/>
      <c r="C889" s="7"/>
      <c r="D889" s="46"/>
      <c r="E889" s="7"/>
      <c r="F889" s="7"/>
      <c r="G889" s="44"/>
      <c r="H889" s="41">
        <f>Tabela1[[#This Row],[PESO UNI]]*Tabela1[[#This Row],[QTE]]</f>
        <v>0</v>
      </c>
      <c r="I889" s="7"/>
      <c r="J889" s="8"/>
      <c r="K889" s="8"/>
      <c r="L889" s="9"/>
      <c r="M889" s="10"/>
      <c r="N889" s="8"/>
      <c r="O889" s="12"/>
      <c r="P889" s="13"/>
      <c r="Q889" s="14">
        <f>Tabela1[[#This Row],[QTDE/ Fabricação]]-Tabela1[[#This Row],[QTE]]</f>
        <v>0</v>
      </c>
      <c r="R889" s="19">
        <f t="shared" si="126"/>
        <v>0</v>
      </c>
      <c r="S889" s="19">
        <f t="shared" si="125"/>
        <v>0</v>
      </c>
      <c r="T889" s="20">
        <f t="shared" si="127"/>
        <v>0</v>
      </c>
      <c r="U889" s="17">
        <f>IFERROR(SUMIF('LISTA DE EMBARQUE'!B:B,MICRO!E:E,'LISTA DE EMBARQUE'!G:G),"")</f>
        <v>0</v>
      </c>
      <c r="V889" s="12" t="str">
        <f>IFERROR(VLOOKUP(Tabela1[[#This Row],[COD.MDE]],'LISTA DE EMBARQUE'!B:L,11,0),"")</f>
        <v/>
      </c>
      <c r="W889" s="13" t="str">
        <f>IFERROR(COUNTIF(#REF!,Tabela1[[#This Row],[Colunas5]]),"")</f>
        <v/>
      </c>
      <c r="X889" s="14">
        <f>Tabela1[[#This Row],[QIANTIDADE EXPEDIDA]]*Tabela1[[#This Row],[PESO UNI]]</f>
        <v>0</v>
      </c>
      <c r="Y889" s="14">
        <f t="shared" si="128"/>
        <v>0</v>
      </c>
      <c r="Z889" s="21">
        <f>Tabela1[[#This Row],[PESO TOTAL]]-Tabela1[[#This Row],[Peso Expedido]]</f>
        <v>0</v>
      </c>
      <c r="AA889" s="18"/>
      <c r="AB889" s="40"/>
      <c r="AC889" s="40"/>
      <c r="AD889" s="40"/>
      <c r="AE889" s="40"/>
      <c r="AF889" s="40"/>
      <c r="AG889" s="40"/>
      <c r="AH889" s="40"/>
      <c r="AI889" s="40" t="str">
        <f t="shared" si="132"/>
        <v>ok</v>
      </c>
      <c r="AJ889"/>
      <c r="AK889" t="str">
        <f>Tabela1[[#This Row],[Coluna1]]&amp;Tabela1[[#This Row],[PEDIDO]]</f>
        <v/>
      </c>
      <c r="AL889"/>
      <c r="AM889"/>
      <c r="AN889"/>
      <c r="AO889" t="str">
        <f t="shared" si="129"/>
        <v>/</v>
      </c>
      <c r="AP889" t="str">
        <f>Tabela1[[#This Row],[TAG]]&amp;Tabela1[[#This Row],[PEDIDO]]&amp;Tabela1[[#This Row],[PRODUTO]]</f>
        <v/>
      </c>
      <c r="AQ889" s="23" t="str">
        <f>Tabela1[[#This Row],[PRODUTO]]&amp;Tabela1[[#This Row],[TAG]]</f>
        <v/>
      </c>
      <c r="AR889" s="183">
        <f>Tabela1[[#This Row],[PESO TOTAL]]*Tabela1[[#This Row],[MATÉRIA PRIMA]]</f>
        <v>0</v>
      </c>
      <c r="AS889" s="28">
        <f>Tabela1[[#This Row],[PESO TOTAL]]*Tabela1[[#This Row],[PREPARAÇÃO ]]</f>
        <v>0</v>
      </c>
      <c r="AT889" s="28">
        <f>Tabela1[[#This Row],[PESO TOTAL]]*Tabela1[[#This Row],[CALDEIRARIA]]</f>
        <v>0</v>
      </c>
      <c r="AU889" s="28">
        <f>Tabela1[[#This Row],[PESO TOTAL]]*Tabela1[[#This Row],[SOLDA]]</f>
        <v>0</v>
      </c>
      <c r="AV889" s="28">
        <f>Tabela1[[#This Row],[PESO TOTAL]]*Tabela1[[#This Row],[ACABAMENTO]]</f>
        <v>0</v>
      </c>
      <c r="AW889" s="28">
        <f>Tabela1[[#This Row],[PESO TOTAL]]*Tabela1[[#This Row],[PRONTO ACABADO]]</f>
        <v>0</v>
      </c>
      <c r="AX889" s="28">
        <f>Tabela1[[#This Row],[PESO TOTAL]]*Tabela1[[#This Row],[EXPEDIÇÃO ]]</f>
        <v>0</v>
      </c>
      <c r="AY889" s="28" t="str">
        <f>Tabela1[[#This Row],[PEDIDO]]&amp;Tabela1[[#This Row],[PRODUTO]]</f>
        <v/>
      </c>
      <c r="AZ889" s="44">
        <f>IF(AF889="",0,IF(ISTEXT(AF889),H889*VALUE(SUBSTITUTE(AF889,"%",""))/100,H889*AF889))-Tabela1[[#This Row],[PRONTO ACABADO2]]</f>
        <v>0</v>
      </c>
      <c r="BA889" s="44">
        <f>IF(AG889="",0,IF(ISTEXT(AG889),H889*VALUE(SUBSTITUTE(AG889,"%",""))/100,H889*AG889))-Tabela1[[#This Row],[PESO EXPEDIDO2]]</f>
        <v>0</v>
      </c>
      <c r="BB889" s="44">
        <f t="shared" si="130"/>
        <v>0</v>
      </c>
      <c r="BC889" s="44">
        <f t="shared" si="131"/>
        <v>0</v>
      </c>
      <c r="BD889" s="44"/>
    </row>
    <row r="890" spans="1:56" ht="15.75" hidden="1" customHeight="1" x14ac:dyDescent="0.25">
      <c r="A890" s="6"/>
      <c r="B890" s="22"/>
      <c r="C890" s="7"/>
      <c r="D890" s="46"/>
      <c r="E890" s="7"/>
      <c r="F890" s="7"/>
      <c r="G890" s="44"/>
      <c r="H890" s="41">
        <f>Tabela1[[#This Row],[PESO UNI]]*Tabela1[[#This Row],[QTE]]</f>
        <v>0</v>
      </c>
      <c r="I890" s="7"/>
      <c r="J890" s="8"/>
      <c r="K890" s="8"/>
      <c r="L890" s="9"/>
      <c r="M890" s="10"/>
      <c r="N890" s="8"/>
      <c r="O890" s="12"/>
      <c r="P890" s="13"/>
      <c r="Q890" s="14">
        <f>Tabela1[[#This Row],[QTDE/ Fabricação]]-Tabela1[[#This Row],[QTE]]</f>
        <v>0</v>
      </c>
      <c r="R890" s="19">
        <f t="shared" si="126"/>
        <v>0</v>
      </c>
      <c r="S890" s="19">
        <f t="shared" ref="S890:S953" si="133">IFERROR(H890*AG890,"")</f>
        <v>0</v>
      </c>
      <c r="T890" s="20">
        <f t="shared" si="127"/>
        <v>0</v>
      </c>
      <c r="U890" s="17">
        <f>IFERROR(SUMIF('LISTA DE EMBARQUE'!B:B,MICRO!E:E,'LISTA DE EMBARQUE'!G:G),"")</f>
        <v>0</v>
      </c>
      <c r="V890" s="12" t="str">
        <f>IFERROR(VLOOKUP(Tabela1[[#This Row],[COD.MDE]],'LISTA DE EMBARQUE'!B:L,11,0),"")</f>
        <v/>
      </c>
      <c r="W890" s="13" t="str">
        <f>IFERROR(COUNTIF(#REF!,Tabela1[[#This Row],[Colunas5]]),"")</f>
        <v/>
      </c>
      <c r="X890" s="14">
        <f>Tabela1[[#This Row],[QIANTIDADE EXPEDIDA]]*Tabela1[[#This Row],[PESO UNI]]</f>
        <v>0</v>
      </c>
      <c r="Y890" s="14">
        <f t="shared" si="128"/>
        <v>0</v>
      </c>
      <c r="Z890" s="21">
        <f>Tabela1[[#This Row],[PESO TOTAL]]-Tabela1[[#This Row],[Peso Expedido]]</f>
        <v>0</v>
      </c>
      <c r="AA890" s="18"/>
      <c r="AB890" s="40"/>
      <c r="AC890" s="40"/>
      <c r="AD890" s="40"/>
      <c r="AE890" s="40"/>
      <c r="AF890" s="40"/>
      <c r="AG890" s="40"/>
      <c r="AH890" s="40"/>
      <c r="AI890" s="40" t="str">
        <f t="shared" si="132"/>
        <v>ok</v>
      </c>
      <c r="AJ890"/>
      <c r="AK890" t="str">
        <f>Tabela1[[#This Row],[Coluna1]]&amp;Tabela1[[#This Row],[PEDIDO]]</f>
        <v/>
      </c>
      <c r="AL890"/>
      <c r="AM890"/>
      <c r="AN890"/>
      <c r="AO890" t="str">
        <f t="shared" si="129"/>
        <v>/</v>
      </c>
      <c r="AP890" t="str">
        <f>Tabela1[[#This Row],[TAG]]&amp;Tabela1[[#This Row],[PEDIDO]]&amp;Tabela1[[#This Row],[PRODUTO]]</f>
        <v/>
      </c>
      <c r="AQ890" s="23" t="str">
        <f>Tabela1[[#This Row],[PRODUTO]]&amp;Tabela1[[#This Row],[TAG]]</f>
        <v/>
      </c>
      <c r="AR890" s="183">
        <f>Tabela1[[#This Row],[PESO TOTAL]]*Tabela1[[#This Row],[MATÉRIA PRIMA]]</f>
        <v>0</v>
      </c>
      <c r="AS890" s="28">
        <f>Tabela1[[#This Row],[PESO TOTAL]]*Tabela1[[#This Row],[PREPARAÇÃO ]]</f>
        <v>0</v>
      </c>
      <c r="AT890" s="28">
        <f>Tabela1[[#This Row],[PESO TOTAL]]*Tabela1[[#This Row],[CALDEIRARIA]]</f>
        <v>0</v>
      </c>
      <c r="AU890" s="28">
        <f>Tabela1[[#This Row],[PESO TOTAL]]*Tabela1[[#This Row],[SOLDA]]</f>
        <v>0</v>
      </c>
      <c r="AV890" s="28">
        <f>Tabela1[[#This Row],[PESO TOTAL]]*Tabela1[[#This Row],[ACABAMENTO]]</f>
        <v>0</v>
      </c>
      <c r="AW890" s="28">
        <f>Tabela1[[#This Row],[PESO TOTAL]]*Tabela1[[#This Row],[PRONTO ACABADO]]</f>
        <v>0</v>
      </c>
      <c r="AX890" s="28">
        <f>Tabela1[[#This Row],[PESO TOTAL]]*Tabela1[[#This Row],[EXPEDIÇÃO ]]</f>
        <v>0</v>
      </c>
      <c r="AY890" s="28" t="str">
        <f>Tabela1[[#This Row],[PEDIDO]]&amp;Tabela1[[#This Row],[PRODUTO]]</f>
        <v/>
      </c>
      <c r="AZ890" s="44">
        <f>IF(AF890="",0,IF(ISTEXT(AF890),H890*VALUE(SUBSTITUTE(AF890,"%",""))/100,H890*AF890))-Tabela1[[#This Row],[PRONTO ACABADO2]]</f>
        <v>0</v>
      </c>
      <c r="BA890" s="44">
        <f>IF(AG890="",0,IF(ISTEXT(AG890),H890*VALUE(SUBSTITUTE(AG890,"%",""))/100,H890*AG890))-Tabela1[[#This Row],[PESO EXPEDIDO2]]</f>
        <v>0</v>
      </c>
      <c r="BB890" s="44">
        <f t="shared" si="130"/>
        <v>0</v>
      </c>
      <c r="BC890" s="44">
        <f t="shared" si="131"/>
        <v>0</v>
      </c>
      <c r="BD890" s="44"/>
    </row>
    <row r="891" spans="1:56" ht="15.75" hidden="1" customHeight="1" x14ac:dyDescent="0.25">
      <c r="A891" s="6"/>
      <c r="B891" s="22"/>
      <c r="C891" s="7"/>
      <c r="D891" s="46"/>
      <c r="E891" s="7"/>
      <c r="F891" s="7"/>
      <c r="G891" s="44"/>
      <c r="H891" s="41">
        <f>Tabela1[[#This Row],[PESO UNI]]*Tabela1[[#This Row],[QTE]]</f>
        <v>0</v>
      </c>
      <c r="I891" s="7"/>
      <c r="J891" s="8"/>
      <c r="K891" s="8"/>
      <c r="L891" s="9"/>
      <c r="M891" s="10"/>
      <c r="N891" s="8"/>
      <c r="O891" s="12"/>
      <c r="P891" s="13"/>
      <c r="Q891" s="14">
        <f>Tabela1[[#This Row],[QTDE/ Fabricação]]-Tabela1[[#This Row],[QTE]]</f>
        <v>0</v>
      </c>
      <c r="R891" s="19">
        <f t="shared" si="126"/>
        <v>0</v>
      </c>
      <c r="S891" s="19">
        <f t="shared" si="133"/>
        <v>0</v>
      </c>
      <c r="T891" s="20">
        <f t="shared" si="127"/>
        <v>0</v>
      </c>
      <c r="U891" s="17">
        <f>IFERROR(SUMIF('LISTA DE EMBARQUE'!B:B,MICRO!E:E,'LISTA DE EMBARQUE'!G:G),"")</f>
        <v>0</v>
      </c>
      <c r="V891" s="12" t="str">
        <f>IFERROR(VLOOKUP(Tabela1[[#This Row],[COD.MDE]],'LISTA DE EMBARQUE'!B:L,11,0),"")</f>
        <v/>
      </c>
      <c r="W891" s="13" t="str">
        <f>IFERROR(COUNTIF(#REF!,Tabela1[[#This Row],[Colunas5]]),"")</f>
        <v/>
      </c>
      <c r="X891" s="14">
        <f>Tabela1[[#This Row],[QIANTIDADE EXPEDIDA]]*Tabela1[[#This Row],[PESO UNI]]</f>
        <v>0</v>
      </c>
      <c r="Y891" s="14">
        <f t="shared" si="128"/>
        <v>0</v>
      </c>
      <c r="Z891" s="21">
        <f>Tabela1[[#This Row],[PESO TOTAL]]-Tabela1[[#This Row],[Peso Expedido]]</f>
        <v>0</v>
      </c>
      <c r="AA891" s="18"/>
      <c r="AB891" s="40"/>
      <c r="AC891" s="40"/>
      <c r="AD891" s="40"/>
      <c r="AE891" s="40"/>
      <c r="AF891" s="40"/>
      <c r="AG891" s="40"/>
      <c r="AH891" s="40"/>
      <c r="AI891" s="40" t="str">
        <f t="shared" si="132"/>
        <v>ok</v>
      </c>
      <c r="AJ891"/>
      <c r="AK891" t="str">
        <f>Tabela1[[#This Row],[Coluna1]]&amp;Tabela1[[#This Row],[PEDIDO]]</f>
        <v/>
      </c>
      <c r="AL891"/>
      <c r="AM891"/>
      <c r="AN891"/>
      <c r="AO891" t="str">
        <f t="shared" si="129"/>
        <v>/</v>
      </c>
      <c r="AP891" t="str">
        <f>Tabela1[[#This Row],[TAG]]&amp;Tabela1[[#This Row],[PEDIDO]]&amp;Tabela1[[#This Row],[PRODUTO]]</f>
        <v/>
      </c>
      <c r="AQ891" s="23" t="str">
        <f>Tabela1[[#This Row],[PRODUTO]]&amp;Tabela1[[#This Row],[TAG]]</f>
        <v/>
      </c>
      <c r="AR891" s="183">
        <f>Tabela1[[#This Row],[PESO TOTAL]]*Tabela1[[#This Row],[MATÉRIA PRIMA]]</f>
        <v>0</v>
      </c>
      <c r="AS891" s="28">
        <f>Tabela1[[#This Row],[PESO TOTAL]]*Tabela1[[#This Row],[PREPARAÇÃO ]]</f>
        <v>0</v>
      </c>
      <c r="AT891" s="28">
        <f>Tabela1[[#This Row],[PESO TOTAL]]*Tabela1[[#This Row],[CALDEIRARIA]]</f>
        <v>0</v>
      </c>
      <c r="AU891" s="28">
        <f>Tabela1[[#This Row],[PESO TOTAL]]*Tabela1[[#This Row],[SOLDA]]</f>
        <v>0</v>
      </c>
      <c r="AV891" s="28">
        <f>Tabela1[[#This Row],[PESO TOTAL]]*Tabela1[[#This Row],[ACABAMENTO]]</f>
        <v>0</v>
      </c>
      <c r="AW891" s="28">
        <f>Tabela1[[#This Row],[PESO TOTAL]]*Tabela1[[#This Row],[PRONTO ACABADO]]</f>
        <v>0</v>
      </c>
      <c r="AX891" s="28">
        <f>Tabela1[[#This Row],[PESO TOTAL]]*Tabela1[[#This Row],[EXPEDIÇÃO ]]</f>
        <v>0</v>
      </c>
      <c r="AY891" s="28" t="str">
        <f>Tabela1[[#This Row],[PEDIDO]]&amp;Tabela1[[#This Row],[PRODUTO]]</f>
        <v/>
      </c>
      <c r="AZ891" s="44">
        <f>IF(AF891="",0,IF(ISTEXT(AF891),H891*VALUE(SUBSTITUTE(AF891,"%",""))/100,H891*AF891))-Tabela1[[#This Row],[PRONTO ACABADO2]]</f>
        <v>0</v>
      </c>
      <c r="BA891" s="44">
        <f>IF(AG891="",0,IF(ISTEXT(AG891),H891*VALUE(SUBSTITUTE(AG891,"%",""))/100,H891*AG891))-Tabela1[[#This Row],[PESO EXPEDIDO2]]</f>
        <v>0</v>
      </c>
      <c r="BB891" s="44">
        <f t="shared" si="130"/>
        <v>0</v>
      </c>
      <c r="BC891" s="44">
        <f t="shared" si="131"/>
        <v>0</v>
      </c>
      <c r="BD891" s="44"/>
    </row>
    <row r="892" spans="1:56" ht="15.75" hidden="1" customHeight="1" x14ac:dyDescent="0.25">
      <c r="A892" s="6"/>
      <c r="B892" s="22"/>
      <c r="C892" s="7"/>
      <c r="D892" s="46"/>
      <c r="E892" s="7"/>
      <c r="F892" s="7"/>
      <c r="G892" s="44"/>
      <c r="H892" s="41">
        <f>Tabela1[[#This Row],[PESO UNI]]*Tabela1[[#This Row],[QTE]]</f>
        <v>0</v>
      </c>
      <c r="I892" s="7"/>
      <c r="J892" s="8"/>
      <c r="K892" s="8"/>
      <c r="L892" s="9"/>
      <c r="M892" s="10"/>
      <c r="N892" s="8"/>
      <c r="O892" s="12"/>
      <c r="P892" s="13"/>
      <c r="Q892" s="14">
        <f>Tabela1[[#This Row],[QTDE/ Fabricação]]-Tabela1[[#This Row],[QTE]]</f>
        <v>0</v>
      </c>
      <c r="R892" s="19">
        <f t="shared" si="126"/>
        <v>0</v>
      </c>
      <c r="S892" s="19">
        <f t="shared" si="133"/>
        <v>0</v>
      </c>
      <c r="T892" s="20">
        <f t="shared" si="127"/>
        <v>0</v>
      </c>
      <c r="U892" s="17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IFERROR(COUNTIF(#REF!,Tabela1[[#This Row],[Colunas5]]),"")</f>
        <v/>
      </c>
      <c r="X892" s="14">
        <f>Tabela1[[#This Row],[QIANTIDADE EXPEDIDA]]*Tabela1[[#This Row],[PESO UNI]]</f>
        <v>0</v>
      </c>
      <c r="Y892" s="14">
        <f t="shared" si="128"/>
        <v>0</v>
      </c>
      <c r="Z892" s="21">
        <f>Tabela1[[#This Row],[PESO TOTAL]]-Tabela1[[#This Row],[Peso Expedido]]</f>
        <v>0</v>
      </c>
      <c r="AA892" s="18"/>
      <c r="AB892" s="40"/>
      <c r="AC892" s="40"/>
      <c r="AD892" s="40"/>
      <c r="AE892" s="40"/>
      <c r="AF892" s="40"/>
      <c r="AG892" s="40"/>
      <c r="AH892" s="40"/>
      <c r="AI892" s="40" t="str">
        <f t="shared" si="132"/>
        <v>ok</v>
      </c>
      <c r="AJ892"/>
      <c r="AK892" t="str">
        <f>Tabela1[[#This Row],[Coluna1]]&amp;Tabela1[[#This Row],[PEDIDO]]</f>
        <v/>
      </c>
      <c r="AL892"/>
      <c r="AM892"/>
      <c r="AN892"/>
      <c r="AO892" t="str">
        <f t="shared" si="129"/>
        <v>/</v>
      </c>
      <c r="AP892" t="str">
        <f>Tabela1[[#This Row],[TAG]]&amp;Tabela1[[#This Row],[PEDIDO]]&amp;Tabela1[[#This Row],[PRODUTO]]</f>
        <v/>
      </c>
      <c r="AQ892" s="23" t="str">
        <f>Tabela1[[#This Row],[PRODUTO]]&amp;Tabela1[[#This Row],[TAG]]</f>
        <v/>
      </c>
      <c r="AR892" s="183">
        <f>Tabela1[[#This Row],[PESO TOTAL]]*Tabela1[[#This Row],[MATÉRIA PRIMA]]</f>
        <v>0</v>
      </c>
      <c r="AS892" s="28">
        <f>Tabela1[[#This Row],[PESO TOTAL]]*Tabela1[[#This Row],[PREPARAÇÃO ]]</f>
        <v>0</v>
      </c>
      <c r="AT892" s="28">
        <f>Tabela1[[#This Row],[PESO TOTAL]]*Tabela1[[#This Row],[CALDEIRARIA]]</f>
        <v>0</v>
      </c>
      <c r="AU892" s="28">
        <f>Tabela1[[#This Row],[PESO TOTAL]]*Tabela1[[#This Row],[SOLDA]]</f>
        <v>0</v>
      </c>
      <c r="AV892" s="28">
        <f>Tabela1[[#This Row],[PESO TOTAL]]*Tabela1[[#This Row],[ACABAMENTO]]</f>
        <v>0</v>
      </c>
      <c r="AW892" s="28">
        <f>Tabela1[[#This Row],[PESO TOTAL]]*Tabela1[[#This Row],[PRONTO ACABADO]]</f>
        <v>0</v>
      </c>
      <c r="AX892" s="28">
        <f>Tabela1[[#This Row],[PESO TOTAL]]*Tabela1[[#This Row],[EXPEDIÇÃO ]]</f>
        <v>0</v>
      </c>
      <c r="AY892" s="28" t="str">
        <f>Tabela1[[#This Row],[PEDIDO]]&amp;Tabela1[[#This Row],[PRODUTO]]</f>
        <v/>
      </c>
      <c r="AZ892" s="44">
        <f>IF(AF892="",0,IF(ISTEXT(AF892),H892*VALUE(SUBSTITUTE(AF892,"%",""))/100,H892*AF892))-Tabela1[[#This Row],[PRONTO ACABADO2]]</f>
        <v>0</v>
      </c>
      <c r="BA892" s="44">
        <f>IF(AG892="",0,IF(ISTEXT(AG892),H892*VALUE(SUBSTITUTE(AG892,"%",""))/100,H892*AG892))-Tabela1[[#This Row],[PESO EXPEDIDO2]]</f>
        <v>0</v>
      </c>
      <c r="BB892" s="44">
        <f t="shared" si="130"/>
        <v>0</v>
      </c>
      <c r="BC892" s="44">
        <f t="shared" si="131"/>
        <v>0</v>
      </c>
      <c r="BD892" s="44"/>
    </row>
    <row r="893" spans="1:56" ht="15.75" hidden="1" customHeight="1" x14ac:dyDescent="0.25">
      <c r="A893" s="6"/>
      <c r="B893" s="22"/>
      <c r="C893" s="7"/>
      <c r="D893" s="46"/>
      <c r="E893" s="7"/>
      <c r="F893" s="7"/>
      <c r="G893" s="44"/>
      <c r="H893" s="41">
        <f>Tabela1[[#This Row],[PESO UNI]]*Tabela1[[#This Row],[QTE]]</f>
        <v>0</v>
      </c>
      <c r="I893" s="7"/>
      <c r="J893" s="8"/>
      <c r="K893" s="8"/>
      <c r="L893" s="9"/>
      <c r="M893" s="10"/>
      <c r="N893" s="8"/>
      <c r="O893" s="12"/>
      <c r="P893" s="13"/>
      <c r="Q893" s="14">
        <f>Tabela1[[#This Row],[QTDE/ Fabricação]]-Tabela1[[#This Row],[QTE]]</f>
        <v>0</v>
      </c>
      <c r="R893" s="19">
        <f t="shared" ref="R893:R956" si="134">IFERROR(H893*((AA893*0.25)+(AC893*0.25)+(AD893*0.225)+(AE893*0.225)+(AF893*0.05)),"")</f>
        <v>0</v>
      </c>
      <c r="S893" s="19">
        <f t="shared" si="133"/>
        <v>0</v>
      </c>
      <c r="T893" s="20">
        <f t="shared" ref="T893:T956" si="135">IFERROR(S893-H893,"")</f>
        <v>0</v>
      </c>
      <c r="U893" s="17">
        <f>IFERROR(SUMIF('LISTA DE EMBARQUE'!B:B,MICRO!E:E,'LISTA DE EMBARQUE'!G:G),"")</f>
        <v>0</v>
      </c>
      <c r="V893" s="12" t="str">
        <f>IFERROR(VLOOKUP(Tabela1[[#This Row],[COD.MDE]],'LISTA DE EMBARQUE'!B:L,11,0),"")</f>
        <v/>
      </c>
      <c r="W893" s="13" t="str">
        <f>IFERROR(COUNTIF(#REF!,Tabela1[[#This Row],[Colunas5]]),"")</f>
        <v/>
      </c>
      <c r="X893" s="14">
        <f>Tabela1[[#This Row],[QIANTIDADE EXPEDIDA]]*Tabela1[[#This Row],[PESO UNI]]</f>
        <v>0</v>
      </c>
      <c r="Y893" s="14">
        <f t="shared" ref="Y893:Y956" si="136">U893-C893</f>
        <v>0</v>
      </c>
      <c r="Z893" s="21">
        <f>Tabela1[[#This Row],[PESO TOTAL]]-Tabela1[[#This Row],[Peso Expedido]]</f>
        <v>0</v>
      </c>
      <c r="AA893" s="18"/>
      <c r="AB893" s="40"/>
      <c r="AC893" s="40"/>
      <c r="AD893" s="40"/>
      <c r="AE893" s="40"/>
      <c r="AF893" s="40"/>
      <c r="AG893" s="40"/>
      <c r="AH893" s="40"/>
      <c r="AI893" s="40" t="str">
        <f t="shared" si="132"/>
        <v>ok</v>
      </c>
      <c r="AJ893"/>
      <c r="AK893" t="str">
        <f>Tabela1[[#This Row],[Coluna1]]&amp;Tabela1[[#This Row],[PEDIDO]]</f>
        <v/>
      </c>
      <c r="AL893"/>
      <c r="AM893"/>
      <c r="AN893"/>
      <c r="AO893" t="str">
        <f t="shared" ref="AO893:AO956" si="137">A893&amp;"/"&amp;J893</f>
        <v>/</v>
      </c>
      <c r="AP893" t="str">
        <f>Tabela1[[#This Row],[TAG]]&amp;Tabela1[[#This Row],[PEDIDO]]&amp;Tabela1[[#This Row],[PRODUTO]]</f>
        <v/>
      </c>
      <c r="AQ893" s="23" t="str">
        <f>Tabela1[[#This Row],[PRODUTO]]&amp;Tabela1[[#This Row],[TAG]]</f>
        <v/>
      </c>
      <c r="AR893" s="183">
        <f>Tabela1[[#This Row],[PESO TOTAL]]*Tabela1[[#This Row],[MATÉRIA PRIMA]]</f>
        <v>0</v>
      </c>
      <c r="AS893" s="28">
        <f>Tabela1[[#This Row],[PESO TOTAL]]*Tabela1[[#This Row],[PREPARAÇÃO ]]</f>
        <v>0</v>
      </c>
      <c r="AT893" s="28">
        <f>Tabela1[[#This Row],[PESO TOTAL]]*Tabela1[[#This Row],[CALDEIRARIA]]</f>
        <v>0</v>
      </c>
      <c r="AU893" s="28">
        <f>Tabela1[[#This Row],[PESO TOTAL]]*Tabela1[[#This Row],[SOLDA]]</f>
        <v>0</v>
      </c>
      <c r="AV893" s="28">
        <f>Tabela1[[#This Row],[PESO TOTAL]]*Tabela1[[#This Row],[ACABAMENTO]]</f>
        <v>0</v>
      </c>
      <c r="AW893" s="28">
        <f>Tabela1[[#This Row],[PESO TOTAL]]*Tabela1[[#This Row],[PRONTO ACABADO]]</f>
        <v>0</v>
      </c>
      <c r="AX893" s="28">
        <f>Tabela1[[#This Row],[PESO TOTAL]]*Tabela1[[#This Row],[EXPEDIÇÃO ]]</f>
        <v>0</v>
      </c>
      <c r="AY893" s="28" t="str">
        <f>Tabela1[[#This Row],[PEDIDO]]&amp;Tabela1[[#This Row],[PRODUTO]]</f>
        <v/>
      </c>
      <c r="AZ893" s="44">
        <f>IF(AF893="",0,IF(ISTEXT(AF893),H893*VALUE(SUBSTITUTE(AF893,"%",""))/100,H893*AF893))-Tabela1[[#This Row],[PRONTO ACABADO2]]</f>
        <v>0</v>
      </c>
      <c r="BA893" s="44">
        <f>IF(AG893="",0,IF(ISTEXT(AG893),H893*VALUE(SUBSTITUTE(AG893,"%",""))/100,H893*AG893))-Tabela1[[#This Row],[PESO EXPEDIDO2]]</f>
        <v>0</v>
      </c>
      <c r="BB893" s="44">
        <f t="shared" ref="BB893:BB956" si="138">IF(AH893="",0,IF(ISTEXT(AH893),H893*VALUE(SUBSTITUTE(AH893,"%",""))/100,H893*AH893))</f>
        <v>0</v>
      </c>
      <c r="BC893" s="44">
        <f t="shared" ref="BC893:BC956" si="139">IF(AG893="",0,IF(ISTEXT(AG893),H893*VALUE(SUBSTITUTE(AG893,"%",""))/100,H893*AG893))</f>
        <v>0</v>
      </c>
      <c r="BD893" s="44"/>
    </row>
    <row r="894" spans="1:56" ht="15.75" hidden="1" customHeight="1" x14ac:dyDescent="0.25">
      <c r="A894" s="6"/>
      <c r="B894" s="22"/>
      <c r="C894" s="7"/>
      <c r="D894" s="46"/>
      <c r="E894" s="7"/>
      <c r="F894" s="7"/>
      <c r="G894" s="44"/>
      <c r="H894" s="41">
        <f>Tabela1[[#This Row],[PESO UNI]]*Tabela1[[#This Row],[QTE]]</f>
        <v>0</v>
      </c>
      <c r="I894" s="7"/>
      <c r="J894" s="8"/>
      <c r="K894" s="8"/>
      <c r="L894" s="9"/>
      <c r="M894" s="10"/>
      <c r="N894" s="8"/>
      <c r="O894" s="12"/>
      <c r="P894" s="13"/>
      <c r="Q894" s="14">
        <f>Tabela1[[#This Row],[QTDE/ Fabricação]]-Tabela1[[#This Row],[QTE]]</f>
        <v>0</v>
      </c>
      <c r="R894" s="19">
        <f t="shared" si="134"/>
        <v>0</v>
      </c>
      <c r="S894" s="19">
        <f t="shared" si="133"/>
        <v>0</v>
      </c>
      <c r="T894" s="20">
        <f t="shared" si="135"/>
        <v>0</v>
      </c>
      <c r="U894" s="17">
        <f>IFERROR(SUMIF('LISTA DE EMBARQUE'!B:B,MICRO!E:E,'LISTA DE EMBARQUE'!G:G),"")</f>
        <v>0</v>
      </c>
      <c r="V894" s="12" t="str">
        <f>IFERROR(VLOOKUP(Tabela1[[#This Row],[COD.MDE]],'LISTA DE EMBARQUE'!B:L,11,0),"")</f>
        <v/>
      </c>
      <c r="W894" s="13" t="str">
        <f>IFERROR(COUNTIF(#REF!,Tabela1[[#This Row],[Colunas5]]),"")</f>
        <v/>
      </c>
      <c r="X894" s="14">
        <f>Tabela1[[#This Row],[QIANTIDADE EXPEDIDA]]*Tabela1[[#This Row],[PESO UNI]]</f>
        <v>0</v>
      </c>
      <c r="Y894" s="14">
        <f t="shared" si="136"/>
        <v>0</v>
      </c>
      <c r="Z894" s="21">
        <f>Tabela1[[#This Row],[PESO TOTAL]]-Tabela1[[#This Row],[Peso Expedido]]</f>
        <v>0</v>
      </c>
      <c r="AA894" s="18"/>
      <c r="AB894" s="40"/>
      <c r="AC894" s="40"/>
      <c r="AD894" s="40"/>
      <c r="AE894" s="40"/>
      <c r="AF894" s="40"/>
      <c r="AG894" s="40"/>
      <c r="AH894" s="40"/>
      <c r="AI894" s="40" t="str">
        <f t="shared" si="132"/>
        <v>ok</v>
      </c>
      <c r="AJ894"/>
      <c r="AK894" t="str">
        <f>Tabela1[[#This Row],[Coluna1]]&amp;Tabela1[[#This Row],[PEDIDO]]</f>
        <v/>
      </c>
      <c r="AL894"/>
      <c r="AM894"/>
      <c r="AN894"/>
      <c r="AO894" t="str">
        <f t="shared" si="137"/>
        <v>/</v>
      </c>
      <c r="AP894" t="str">
        <f>Tabela1[[#This Row],[TAG]]&amp;Tabela1[[#This Row],[PEDIDO]]&amp;Tabela1[[#This Row],[PRODUTO]]</f>
        <v/>
      </c>
      <c r="AQ894" s="23" t="str">
        <f>Tabela1[[#This Row],[PRODUTO]]&amp;Tabela1[[#This Row],[TAG]]</f>
        <v/>
      </c>
      <c r="AR894" s="183">
        <f>Tabela1[[#This Row],[PESO TOTAL]]*Tabela1[[#This Row],[MATÉRIA PRIMA]]</f>
        <v>0</v>
      </c>
      <c r="AS894" s="28">
        <f>Tabela1[[#This Row],[PESO TOTAL]]*Tabela1[[#This Row],[PREPARAÇÃO ]]</f>
        <v>0</v>
      </c>
      <c r="AT894" s="28">
        <f>Tabela1[[#This Row],[PESO TOTAL]]*Tabela1[[#This Row],[CALDEIRARIA]]</f>
        <v>0</v>
      </c>
      <c r="AU894" s="28">
        <f>Tabela1[[#This Row],[PESO TOTAL]]*Tabela1[[#This Row],[SOLDA]]</f>
        <v>0</v>
      </c>
      <c r="AV894" s="28">
        <f>Tabela1[[#This Row],[PESO TOTAL]]*Tabela1[[#This Row],[ACABAMENTO]]</f>
        <v>0</v>
      </c>
      <c r="AW894" s="28">
        <f>Tabela1[[#This Row],[PESO TOTAL]]*Tabela1[[#This Row],[PRONTO ACABADO]]</f>
        <v>0</v>
      </c>
      <c r="AX894" s="28">
        <f>Tabela1[[#This Row],[PESO TOTAL]]*Tabela1[[#This Row],[EXPEDIÇÃO ]]</f>
        <v>0</v>
      </c>
      <c r="AY894" s="28" t="str">
        <f>Tabela1[[#This Row],[PEDIDO]]&amp;Tabela1[[#This Row],[PRODUTO]]</f>
        <v/>
      </c>
      <c r="AZ894" s="44">
        <f>IF(AF894="",0,IF(ISTEXT(AF894),H894*VALUE(SUBSTITUTE(AF894,"%",""))/100,H894*AF894))-Tabela1[[#This Row],[PRONTO ACABADO2]]</f>
        <v>0</v>
      </c>
      <c r="BA894" s="44">
        <f>IF(AG894="",0,IF(ISTEXT(AG894),H894*VALUE(SUBSTITUTE(AG894,"%",""))/100,H894*AG894))-Tabela1[[#This Row],[PESO EXPEDIDO2]]</f>
        <v>0</v>
      </c>
      <c r="BB894" s="44">
        <f t="shared" si="138"/>
        <v>0</v>
      </c>
      <c r="BC894" s="44">
        <f t="shared" si="139"/>
        <v>0</v>
      </c>
      <c r="BD894" s="44"/>
    </row>
    <row r="895" spans="1:56" ht="15.75" hidden="1" customHeight="1" x14ac:dyDescent="0.25">
      <c r="A895" s="6"/>
      <c r="B895" s="22"/>
      <c r="C895" s="7"/>
      <c r="D895" s="46"/>
      <c r="E895" s="7"/>
      <c r="F895" s="7"/>
      <c r="G895" s="44"/>
      <c r="H895" s="41">
        <f>Tabela1[[#This Row],[PESO UNI]]*Tabela1[[#This Row],[QTE]]</f>
        <v>0</v>
      </c>
      <c r="I895" s="7"/>
      <c r="J895" s="8"/>
      <c r="K895" s="8"/>
      <c r="L895" s="9"/>
      <c r="M895" s="10"/>
      <c r="N895" s="8"/>
      <c r="O895" s="12"/>
      <c r="P895" s="13"/>
      <c r="Q895" s="14">
        <f>Tabela1[[#This Row],[QTDE/ Fabricação]]-Tabela1[[#This Row],[QTE]]</f>
        <v>0</v>
      </c>
      <c r="R895" s="19">
        <f t="shared" si="134"/>
        <v>0</v>
      </c>
      <c r="S895" s="19">
        <f t="shared" si="133"/>
        <v>0</v>
      </c>
      <c r="T895" s="20">
        <f t="shared" si="135"/>
        <v>0</v>
      </c>
      <c r="U895" s="17">
        <f>IFERROR(SUMIF('LISTA DE EMBARQUE'!B:B,MICRO!E:E,'LISTA DE EMBARQUE'!G:G),"")</f>
        <v>0</v>
      </c>
      <c r="V895" s="12" t="str">
        <f>IFERROR(VLOOKUP(Tabela1[[#This Row],[COD.MDE]],'LISTA DE EMBARQUE'!B:L,11,0),"")</f>
        <v/>
      </c>
      <c r="W895" s="13" t="str">
        <f>IFERROR(COUNTIF(#REF!,Tabela1[[#This Row],[Colunas5]]),"")</f>
        <v/>
      </c>
      <c r="X895" s="14">
        <f>Tabela1[[#This Row],[QIANTIDADE EXPEDIDA]]*Tabela1[[#This Row],[PESO UNI]]</f>
        <v>0</v>
      </c>
      <c r="Y895" s="14">
        <f t="shared" si="136"/>
        <v>0</v>
      </c>
      <c r="Z895" s="21">
        <f>Tabela1[[#This Row],[PESO TOTAL]]-Tabela1[[#This Row],[Peso Expedido]]</f>
        <v>0</v>
      </c>
      <c r="AA895" s="18"/>
      <c r="AB895" s="40"/>
      <c r="AC895" s="40"/>
      <c r="AD895" s="40"/>
      <c r="AE895" s="40"/>
      <c r="AF895" s="40"/>
      <c r="AG895" s="40"/>
      <c r="AH895" s="40"/>
      <c r="AI895" s="40" t="str">
        <f t="shared" si="132"/>
        <v>ok</v>
      </c>
      <c r="AJ895"/>
      <c r="AK895" t="str">
        <f>Tabela1[[#This Row],[Coluna1]]&amp;Tabela1[[#This Row],[PEDIDO]]</f>
        <v/>
      </c>
      <c r="AL895"/>
      <c r="AM895"/>
      <c r="AN895"/>
      <c r="AO895" t="str">
        <f t="shared" si="137"/>
        <v>/</v>
      </c>
      <c r="AP895" t="str">
        <f>Tabela1[[#This Row],[TAG]]&amp;Tabela1[[#This Row],[PEDIDO]]&amp;Tabela1[[#This Row],[PRODUTO]]</f>
        <v/>
      </c>
      <c r="AQ895" s="23" t="str">
        <f>Tabela1[[#This Row],[PRODUTO]]&amp;Tabela1[[#This Row],[TAG]]</f>
        <v/>
      </c>
      <c r="AR895" s="183">
        <f>Tabela1[[#This Row],[PESO TOTAL]]*Tabela1[[#This Row],[MATÉRIA PRIMA]]</f>
        <v>0</v>
      </c>
      <c r="AS895" s="28">
        <f>Tabela1[[#This Row],[PESO TOTAL]]*Tabela1[[#This Row],[PREPARAÇÃO ]]</f>
        <v>0</v>
      </c>
      <c r="AT895" s="28">
        <f>Tabela1[[#This Row],[PESO TOTAL]]*Tabela1[[#This Row],[CALDEIRARIA]]</f>
        <v>0</v>
      </c>
      <c r="AU895" s="28">
        <f>Tabela1[[#This Row],[PESO TOTAL]]*Tabela1[[#This Row],[SOLDA]]</f>
        <v>0</v>
      </c>
      <c r="AV895" s="28">
        <f>Tabela1[[#This Row],[PESO TOTAL]]*Tabela1[[#This Row],[ACABAMENTO]]</f>
        <v>0</v>
      </c>
      <c r="AW895" s="28">
        <f>Tabela1[[#This Row],[PESO TOTAL]]*Tabela1[[#This Row],[PRONTO ACABADO]]</f>
        <v>0</v>
      </c>
      <c r="AX895" s="28">
        <f>Tabela1[[#This Row],[PESO TOTAL]]*Tabela1[[#This Row],[EXPEDIÇÃO ]]</f>
        <v>0</v>
      </c>
      <c r="AY895" s="28" t="str">
        <f>Tabela1[[#This Row],[PEDIDO]]&amp;Tabela1[[#This Row],[PRODUTO]]</f>
        <v/>
      </c>
      <c r="AZ895" s="44">
        <f>IF(AF895="",0,IF(ISTEXT(AF895),H895*VALUE(SUBSTITUTE(AF895,"%",""))/100,H895*AF895))-Tabela1[[#This Row],[PRONTO ACABADO2]]</f>
        <v>0</v>
      </c>
      <c r="BA895" s="44">
        <f>IF(AG895="",0,IF(ISTEXT(AG895),H895*VALUE(SUBSTITUTE(AG895,"%",""))/100,H895*AG895))-Tabela1[[#This Row],[PESO EXPEDIDO2]]</f>
        <v>0</v>
      </c>
      <c r="BB895" s="44">
        <f t="shared" si="138"/>
        <v>0</v>
      </c>
      <c r="BC895" s="44">
        <f t="shared" si="139"/>
        <v>0</v>
      </c>
      <c r="BD895" s="44"/>
    </row>
    <row r="896" spans="1:56" ht="15.75" hidden="1" customHeight="1" x14ac:dyDescent="0.25">
      <c r="A896" s="6"/>
      <c r="B896" s="22"/>
      <c r="C896" s="7"/>
      <c r="D896" s="46"/>
      <c r="E896" s="7"/>
      <c r="F896" s="7"/>
      <c r="G896" s="44"/>
      <c r="H896" s="41">
        <f>Tabela1[[#This Row],[PESO UNI]]*Tabela1[[#This Row],[QTE]]</f>
        <v>0</v>
      </c>
      <c r="I896" s="7"/>
      <c r="J896" s="8"/>
      <c r="K896" s="8"/>
      <c r="L896" s="9"/>
      <c r="M896" s="10"/>
      <c r="N896" s="8"/>
      <c r="O896" s="12"/>
      <c r="P896" s="13"/>
      <c r="Q896" s="14">
        <f>Tabela1[[#This Row],[QTDE/ Fabricação]]-Tabela1[[#This Row],[QTE]]</f>
        <v>0</v>
      </c>
      <c r="R896" s="19">
        <f t="shared" si="134"/>
        <v>0</v>
      </c>
      <c r="S896" s="19">
        <f t="shared" si="133"/>
        <v>0</v>
      </c>
      <c r="T896" s="20">
        <f t="shared" si="135"/>
        <v>0</v>
      </c>
      <c r="U896" s="17">
        <f>IFERROR(SUMIF('LISTA DE EMBARQUE'!B:B,MICRO!E:E,'LISTA DE EMBARQUE'!G:G),"")</f>
        <v>0</v>
      </c>
      <c r="V896" s="12" t="str">
        <f>IFERROR(VLOOKUP(Tabela1[[#This Row],[COD.MDE]],'LISTA DE EMBARQUE'!B:L,11,0),"")</f>
        <v/>
      </c>
      <c r="W896" s="13" t="str">
        <f>IFERROR(COUNTIF(#REF!,Tabela1[[#This Row],[Colunas5]]),"")</f>
        <v/>
      </c>
      <c r="X896" s="14">
        <f>Tabela1[[#This Row],[QIANTIDADE EXPEDIDA]]*Tabela1[[#This Row],[PESO UNI]]</f>
        <v>0</v>
      </c>
      <c r="Y896" s="14">
        <f t="shared" si="136"/>
        <v>0</v>
      </c>
      <c r="Z896" s="21">
        <f>Tabela1[[#This Row],[PESO TOTAL]]-Tabela1[[#This Row],[Peso Expedido]]</f>
        <v>0</v>
      </c>
      <c r="AA896" s="18"/>
      <c r="AB896" s="40"/>
      <c r="AC896" s="40"/>
      <c r="AD896" s="40"/>
      <c r="AE896" s="40"/>
      <c r="AF896" s="40"/>
      <c r="AG896" s="40"/>
      <c r="AH896" s="40"/>
      <c r="AI896" s="40" t="str">
        <f t="shared" si="132"/>
        <v>ok</v>
      </c>
      <c r="AJ896"/>
      <c r="AK896" t="str">
        <f>Tabela1[[#This Row],[Coluna1]]&amp;Tabela1[[#This Row],[PEDIDO]]</f>
        <v/>
      </c>
      <c r="AL896"/>
      <c r="AM896"/>
      <c r="AN896"/>
      <c r="AO896" t="str">
        <f t="shared" si="137"/>
        <v>/</v>
      </c>
      <c r="AP896" t="str">
        <f>Tabela1[[#This Row],[TAG]]&amp;Tabela1[[#This Row],[PEDIDO]]&amp;Tabela1[[#This Row],[PRODUTO]]</f>
        <v/>
      </c>
      <c r="AQ896" s="23" t="str">
        <f>Tabela1[[#This Row],[PRODUTO]]&amp;Tabela1[[#This Row],[TAG]]</f>
        <v/>
      </c>
      <c r="AR896" s="183">
        <f>Tabela1[[#This Row],[PESO TOTAL]]*Tabela1[[#This Row],[MATÉRIA PRIMA]]</f>
        <v>0</v>
      </c>
      <c r="AS896" s="28">
        <f>Tabela1[[#This Row],[PESO TOTAL]]*Tabela1[[#This Row],[PREPARAÇÃO ]]</f>
        <v>0</v>
      </c>
      <c r="AT896" s="28">
        <f>Tabela1[[#This Row],[PESO TOTAL]]*Tabela1[[#This Row],[CALDEIRARIA]]</f>
        <v>0</v>
      </c>
      <c r="AU896" s="28">
        <f>Tabela1[[#This Row],[PESO TOTAL]]*Tabela1[[#This Row],[SOLDA]]</f>
        <v>0</v>
      </c>
      <c r="AV896" s="28">
        <f>Tabela1[[#This Row],[PESO TOTAL]]*Tabela1[[#This Row],[ACABAMENTO]]</f>
        <v>0</v>
      </c>
      <c r="AW896" s="28">
        <f>Tabela1[[#This Row],[PESO TOTAL]]*Tabela1[[#This Row],[PRONTO ACABADO]]</f>
        <v>0</v>
      </c>
      <c r="AX896" s="28">
        <f>Tabela1[[#This Row],[PESO TOTAL]]*Tabela1[[#This Row],[EXPEDIÇÃO ]]</f>
        <v>0</v>
      </c>
      <c r="AY896" s="28" t="str">
        <f>Tabela1[[#This Row],[PEDIDO]]&amp;Tabela1[[#This Row],[PRODUTO]]</f>
        <v/>
      </c>
      <c r="AZ896" s="44">
        <f>IF(AF896="",0,IF(ISTEXT(AF896),H896*VALUE(SUBSTITUTE(AF896,"%",""))/100,H896*AF896))-Tabela1[[#This Row],[PRONTO ACABADO2]]</f>
        <v>0</v>
      </c>
      <c r="BA896" s="44">
        <f>IF(AG896="",0,IF(ISTEXT(AG896),H896*VALUE(SUBSTITUTE(AG896,"%",""))/100,H896*AG896))-Tabela1[[#This Row],[PESO EXPEDIDO2]]</f>
        <v>0</v>
      </c>
      <c r="BB896" s="44">
        <f t="shared" si="138"/>
        <v>0</v>
      </c>
      <c r="BC896" s="44">
        <f t="shared" si="139"/>
        <v>0</v>
      </c>
      <c r="BD896" s="44"/>
    </row>
    <row r="897" spans="1:56" ht="15.75" hidden="1" customHeight="1" x14ac:dyDescent="0.25">
      <c r="A897" s="6"/>
      <c r="B897" s="22"/>
      <c r="C897" s="7"/>
      <c r="D897" s="46"/>
      <c r="E897" s="7"/>
      <c r="F897" s="7"/>
      <c r="G897" s="44"/>
      <c r="H897" s="41">
        <f>Tabela1[[#This Row],[PESO UNI]]*Tabela1[[#This Row],[QTE]]</f>
        <v>0</v>
      </c>
      <c r="I897" s="7"/>
      <c r="J897" s="8"/>
      <c r="K897" s="8"/>
      <c r="L897" s="9"/>
      <c r="M897" s="10"/>
      <c r="N897" s="8"/>
      <c r="O897" s="12"/>
      <c r="P897" s="13"/>
      <c r="Q897" s="14">
        <f>Tabela1[[#This Row],[QTDE/ Fabricação]]-Tabela1[[#This Row],[QTE]]</f>
        <v>0</v>
      </c>
      <c r="R897" s="19">
        <f t="shared" si="134"/>
        <v>0</v>
      </c>
      <c r="S897" s="19">
        <f t="shared" si="133"/>
        <v>0</v>
      </c>
      <c r="T897" s="20">
        <f t="shared" si="135"/>
        <v>0</v>
      </c>
      <c r="U897" s="17">
        <f>IFERROR(SUMIF('LISTA DE EMBARQUE'!B:B,MICRO!E:E,'LISTA DE EMBARQUE'!G:G),"")</f>
        <v>0</v>
      </c>
      <c r="V897" s="12" t="str">
        <f>IFERROR(VLOOKUP(Tabela1[[#This Row],[COD.MDE]],'LISTA DE EMBARQUE'!B:L,11,0),"")</f>
        <v/>
      </c>
      <c r="W897" s="13" t="str">
        <f>IFERROR(COUNTIF(#REF!,Tabela1[[#This Row],[Colunas5]]),"")</f>
        <v/>
      </c>
      <c r="X897" s="14">
        <f>Tabela1[[#This Row],[QIANTIDADE EXPEDIDA]]*Tabela1[[#This Row],[PESO UNI]]</f>
        <v>0</v>
      </c>
      <c r="Y897" s="14">
        <f t="shared" si="136"/>
        <v>0</v>
      </c>
      <c r="Z897" s="21">
        <f>Tabela1[[#This Row],[PESO TOTAL]]-Tabela1[[#This Row],[Peso Expedido]]</f>
        <v>0</v>
      </c>
      <c r="AA897" s="18"/>
      <c r="AB897" s="40"/>
      <c r="AC897" s="40"/>
      <c r="AD897" s="40"/>
      <c r="AE897" s="40"/>
      <c r="AF897" s="40"/>
      <c r="AG897" s="40"/>
      <c r="AH897" s="40"/>
      <c r="AI897" s="40" t="str">
        <f t="shared" si="132"/>
        <v>ok</v>
      </c>
      <c r="AJ897"/>
      <c r="AK897" t="str">
        <f>Tabela1[[#This Row],[Coluna1]]&amp;Tabela1[[#This Row],[PEDIDO]]</f>
        <v/>
      </c>
      <c r="AL897"/>
      <c r="AM897"/>
      <c r="AN897"/>
      <c r="AO897" t="str">
        <f t="shared" si="137"/>
        <v>/</v>
      </c>
      <c r="AP897" t="str">
        <f>Tabela1[[#This Row],[TAG]]&amp;Tabela1[[#This Row],[PEDIDO]]&amp;Tabela1[[#This Row],[PRODUTO]]</f>
        <v/>
      </c>
      <c r="AQ897" s="23" t="str">
        <f>Tabela1[[#This Row],[PRODUTO]]&amp;Tabela1[[#This Row],[TAG]]</f>
        <v/>
      </c>
      <c r="AR897" s="183">
        <f>Tabela1[[#This Row],[PESO TOTAL]]*Tabela1[[#This Row],[MATÉRIA PRIMA]]</f>
        <v>0</v>
      </c>
      <c r="AS897" s="28">
        <f>Tabela1[[#This Row],[PESO TOTAL]]*Tabela1[[#This Row],[PREPARAÇÃO ]]</f>
        <v>0</v>
      </c>
      <c r="AT897" s="28">
        <f>Tabela1[[#This Row],[PESO TOTAL]]*Tabela1[[#This Row],[CALDEIRARIA]]</f>
        <v>0</v>
      </c>
      <c r="AU897" s="28">
        <f>Tabela1[[#This Row],[PESO TOTAL]]*Tabela1[[#This Row],[SOLDA]]</f>
        <v>0</v>
      </c>
      <c r="AV897" s="28">
        <f>Tabela1[[#This Row],[PESO TOTAL]]*Tabela1[[#This Row],[ACABAMENTO]]</f>
        <v>0</v>
      </c>
      <c r="AW897" s="28">
        <f>Tabela1[[#This Row],[PESO TOTAL]]*Tabela1[[#This Row],[PRONTO ACABADO]]</f>
        <v>0</v>
      </c>
      <c r="AX897" s="28">
        <f>Tabela1[[#This Row],[PESO TOTAL]]*Tabela1[[#This Row],[EXPEDIÇÃO ]]</f>
        <v>0</v>
      </c>
      <c r="AY897" s="28" t="str">
        <f>Tabela1[[#This Row],[PEDIDO]]&amp;Tabela1[[#This Row],[PRODUTO]]</f>
        <v/>
      </c>
      <c r="AZ897" s="44">
        <f>IF(AF897="",0,IF(ISTEXT(AF897),H897*VALUE(SUBSTITUTE(AF897,"%",""))/100,H897*AF897))-Tabela1[[#This Row],[PRONTO ACABADO2]]</f>
        <v>0</v>
      </c>
      <c r="BA897" s="44">
        <f>IF(AG897="",0,IF(ISTEXT(AG897),H897*VALUE(SUBSTITUTE(AG897,"%",""))/100,H897*AG897))-Tabela1[[#This Row],[PESO EXPEDIDO2]]</f>
        <v>0</v>
      </c>
      <c r="BB897" s="44">
        <f t="shared" si="138"/>
        <v>0</v>
      </c>
      <c r="BC897" s="44">
        <f t="shared" si="139"/>
        <v>0</v>
      </c>
      <c r="BD897" s="44"/>
    </row>
    <row r="898" spans="1:56" ht="15.75" hidden="1" customHeight="1" x14ac:dyDescent="0.25">
      <c r="A898" s="6"/>
      <c r="B898" s="22"/>
      <c r="C898" s="7"/>
      <c r="D898" s="46"/>
      <c r="E898" s="7"/>
      <c r="F898" s="7"/>
      <c r="G898" s="44"/>
      <c r="H898" s="41">
        <f>Tabela1[[#This Row],[PESO UNI]]*Tabela1[[#This Row],[QTE]]</f>
        <v>0</v>
      </c>
      <c r="I898" s="7"/>
      <c r="J898" s="8"/>
      <c r="K898" s="8"/>
      <c r="L898" s="9"/>
      <c r="M898" s="10"/>
      <c r="N898" s="8"/>
      <c r="O898" s="12"/>
      <c r="P898" s="13"/>
      <c r="Q898" s="14">
        <f>Tabela1[[#This Row],[QTDE/ Fabricação]]-Tabela1[[#This Row],[QTE]]</f>
        <v>0</v>
      </c>
      <c r="R898" s="19">
        <f t="shared" si="134"/>
        <v>0</v>
      </c>
      <c r="S898" s="19">
        <f t="shared" si="133"/>
        <v>0</v>
      </c>
      <c r="T898" s="20">
        <f t="shared" si="135"/>
        <v>0</v>
      </c>
      <c r="U898" s="17">
        <f>IFERROR(SUMIF('LISTA DE EMBARQUE'!B:B,MICRO!E:E,'LISTA DE EMBARQUE'!G:G),"")</f>
        <v>0</v>
      </c>
      <c r="V898" s="12" t="str">
        <f>IFERROR(VLOOKUP(Tabela1[[#This Row],[COD.MDE]],'LISTA DE EMBARQUE'!B:L,11,0),"")</f>
        <v/>
      </c>
      <c r="W898" s="13" t="str">
        <f>IFERROR(COUNTIF(#REF!,Tabela1[[#This Row],[Colunas5]]),"")</f>
        <v/>
      </c>
      <c r="X898" s="14">
        <f>Tabela1[[#This Row],[QIANTIDADE EXPEDIDA]]*Tabela1[[#This Row],[PESO UNI]]</f>
        <v>0</v>
      </c>
      <c r="Y898" s="14">
        <f t="shared" si="136"/>
        <v>0</v>
      </c>
      <c r="Z898" s="21">
        <f>Tabela1[[#This Row],[PESO TOTAL]]-Tabela1[[#This Row],[Peso Expedido]]</f>
        <v>0</v>
      </c>
      <c r="AA898" s="18"/>
      <c r="AB898" s="40"/>
      <c r="AC898" s="40"/>
      <c r="AD898" s="40"/>
      <c r="AE898" s="40"/>
      <c r="AF898" s="40"/>
      <c r="AG898" s="40"/>
      <c r="AH898" s="40"/>
      <c r="AI898" s="40" t="str">
        <f t="shared" si="132"/>
        <v>ok</v>
      </c>
      <c r="AJ898"/>
      <c r="AK898" t="str">
        <f>Tabela1[[#This Row],[Coluna1]]&amp;Tabela1[[#This Row],[PEDIDO]]</f>
        <v/>
      </c>
      <c r="AL898"/>
      <c r="AM898"/>
      <c r="AN898"/>
      <c r="AO898" t="str">
        <f t="shared" si="137"/>
        <v>/</v>
      </c>
      <c r="AP898" t="str">
        <f>Tabela1[[#This Row],[TAG]]&amp;Tabela1[[#This Row],[PEDIDO]]&amp;Tabela1[[#This Row],[PRODUTO]]</f>
        <v/>
      </c>
      <c r="AQ898" s="23" t="str">
        <f>Tabela1[[#This Row],[PRODUTO]]&amp;Tabela1[[#This Row],[TAG]]</f>
        <v/>
      </c>
      <c r="AR898" s="183">
        <f>Tabela1[[#This Row],[PESO TOTAL]]*Tabela1[[#This Row],[MATÉRIA PRIMA]]</f>
        <v>0</v>
      </c>
      <c r="AS898" s="28">
        <f>Tabela1[[#This Row],[PESO TOTAL]]*Tabela1[[#This Row],[PREPARAÇÃO ]]</f>
        <v>0</v>
      </c>
      <c r="AT898" s="28">
        <f>Tabela1[[#This Row],[PESO TOTAL]]*Tabela1[[#This Row],[CALDEIRARIA]]</f>
        <v>0</v>
      </c>
      <c r="AU898" s="28">
        <f>Tabela1[[#This Row],[PESO TOTAL]]*Tabela1[[#This Row],[SOLDA]]</f>
        <v>0</v>
      </c>
      <c r="AV898" s="28">
        <f>Tabela1[[#This Row],[PESO TOTAL]]*Tabela1[[#This Row],[ACABAMENTO]]</f>
        <v>0</v>
      </c>
      <c r="AW898" s="28">
        <f>Tabela1[[#This Row],[PESO TOTAL]]*Tabela1[[#This Row],[PRONTO ACABADO]]</f>
        <v>0</v>
      </c>
      <c r="AX898" s="28">
        <f>Tabela1[[#This Row],[PESO TOTAL]]*Tabela1[[#This Row],[EXPEDIÇÃO ]]</f>
        <v>0</v>
      </c>
      <c r="AY898" s="28" t="str">
        <f>Tabela1[[#This Row],[PEDIDO]]&amp;Tabela1[[#This Row],[PRODUTO]]</f>
        <v/>
      </c>
      <c r="AZ898" s="44">
        <f>IF(AF898="",0,IF(ISTEXT(AF898),H898*VALUE(SUBSTITUTE(AF898,"%",""))/100,H898*AF898))-Tabela1[[#This Row],[PRONTO ACABADO2]]</f>
        <v>0</v>
      </c>
      <c r="BA898" s="44">
        <f>IF(AG898="",0,IF(ISTEXT(AG898),H898*VALUE(SUBSTITUTE(AG898,"%",""))/100,H898*AG898))-Tabela1[[#This Row],[PESO EXPEDIDO2]]</f>
        <v>0</v>
      </c>
      <c r="BB898" s="44">
        <f t="shared" si="138"/>
        <v>0</v>
      </c>
      <c r="BC898" s="44">
        <f t="shared" si="139"/>
        <v>0</v>
      </c>
      <c r="BD898" s="44"/>
    </row>
    <row r="899" spans="1:56" ht="15.75" hidden="1" customHeight="1" x14ac:dyDescent="0.25">
      <c r="A899" s="6"/>
      <c r="B899" s="22"/>
      <c r="C899" s="7"/>
      <c r="D899" s="46"/>
      <c r="E899" s="7"/>
      <c r="F899" s="7"/>
      <c r="G899" s="44"/>
      <c r="H899" s="41">
        <f>Tabela1[[#This Row],[PESO UNI]]*Tabela1[[#This Row],[QTE]]</f>
        <v>0</v>
      </c>
      <c r="I899" s="7"/>
      <c r="J899" s="8"/>
      <c r="K899" s="8"/>
      <c r="L899" s="9"/>
      <c r="M899" s="10"/>
      <c r="N899" s="8"/>
      <c r="O899" s="12"/>
      <c r="P899" s="13"/>
      <c r="Q899" s="14">
        <f>Tabela1[[#This Row],[QTDE/ Fabricação]]-Tabela1[[#This Row],[QTE]]</f>
        <v>0</v>
      </c>
      <c r="R899" s="19">
        <f t="shared" si="134"/>
        <v>0</v>
      </c>
      <c r="S899" s="19">
        <f t="shared" si="133"/>
        <v>0</v>
      </c>
      <c r="T899" s="20">
        <f t="shared" si="135"/>
        <v>0</v>
      </c>
      <c r="U899" s="17">
        <f>IFERROR(SUMIF('LISTA DE EMBARQUE'!B:B,MICRO!E:E,'LISTA DE EMBARQUE'!G:G),"")</f>
        <v>0</v>
      </c>
      <c r="V899" s="12" t="str">
        <f>IFERROR(VLOOKUP(Tabela1[[#This Row],[COD.MDE]],'LISTA DE EMBARQUE'!B:L,11,0),"")</f>
        <v/>
      </c>
      <c r="W899" s="13" t="str">
        <f>IFERROR(COUNTIF(#REF!,Tabela1[[#This Row],[Colunas5]]),"")</f>
        <v/>
      </c>
      <c r="X899" s="14">
        <f>Tabela1[[#This Row],[QIANTIDADE EXPEDIDA]]*Tabela1[[#This Row],[PESO UNI]]</f>
        <v>0</v>
      </c>
      <c r="Y899" s="14">
        <f t="shared" si="136"/>
        <v>0</v>
      </c>
      <c r="Z899" s="21">
        <f>Tabela1[[#This Row],[PESO TOTAL]]-Tabela1[[#This Row],[Peso Expedido]]</f>
        <v>0</v>
      </c>
      <c r="AA899" s="18"/>
      <c r="AB899" s="40"/>
      <c r="AC899" s="40"/>
      <c r="AD899" s="40"/>
      <c r="AE899" s="40"/>
      <c r="AF899" s="40"/>
      <c r="AG899" s="40"/>
      <c r="AH899" s="40"/>
      <c r="AI899" s="40" t="str">
        <f t="shared" si="132"/>
        <v>ok</v>
      </c>
      <c r="AJ899"/>
      <c r="AK899" t="str">
        <f>Tabela1[[#This Row],[Coluna1]]&amp;Tabela1[[#This Row],[PEDIDO]]</f>
        <v/>
      </c>
      <c r="AL899"/>
      <c r="AM899"/>
      <c r="AN899"/>
      <c r="AO899" t="str">
        <f t="shared" si="137"/>
        <v>/</v>
      </c>
      <c r="AP899" t="str">
        <f>Tabela1[[#This Row],[TAG]]&amp;Tabela1[[#This Row],[PEDIDO]]&amp;Tabela1[[#This Row],[PRODUTO]]</f>
        <v/>
      </c>
      <c r="AQ899" s="23" t="str">
        <f>Tabela1[[#This Row],[PRODUTO]]&amp;Tabela1[[#This Row],[TAG]]</f>
        <v/>
      </c>
      <c r="AR899" s="183">
        <f>Tabela1[[#This Row],[PESO TOTAL]]*Tabela1[[#This Row],[MATÉRIA PRIMA]]</f>
        <v>0</v>
      </c>
      <c r="AS899" s="28">
        <f>Tabela1[[#This Row],[PESO TOTAL]]*Tabela1[[#This Row],[PREPARAÇÃO ]]</f>
        <v>0</v>
      </c>
      <c r="AT899" s="28">
        <f>Tabela1[[#This Row],[PESO TOTAL]]*Tabela1[[#This Row],[CALDEIRARIA]]</f>
        <v>0</v>
      </c>
      <c r="AU899" s="28">
        <f>Tabela1[[#This Row],[PESO TOTAL]]*Tabela1[[#This Row],[SOLDA]]</f>
        <v>0</v>
      </c>
      <c r="AV899" s="28">
        <f>Tabela1[[#This Row],[PESO TOTAL]]*Tabela1[[#This Row],[ACABAMENTO]]</f>
        <v>0</v>
      </c>
      <c r="AW899" s="28">
        <f>Tabela1[[#This Row],[PESO TOTAL]]*Tabela1[[#This Row],[PRONTO ACABADO]]</f>
        <v>0</v>
      </c>
      <c r="AX899" s="28">
        <f>Tabela1[[#This Row],[PESO TOTAL]]*Tabela1[[#This Row],[EXPEDIÇÃO ]]</f>
        <v>0</v>
      </c>
      <c r="AY899" s="28" t="str">
        <f>Tabela1[[#This Row],[PEDIDO]]&amp;Tabela1[[#This Row],[PRODUTO]]</f>
        <v/>
      </c>
      <c r="AZ899" s="44">
        <f>IF(AF899="",0,IF(ISTEXT(AF899),H899*VALUE(SUBSTITUTE(AF899,"%",""))/100,H899*AF899))-Tabela1[[#This Row],[PRONTO ACABADO2]]</f>
        <v>0</v>
      </c>
      <c r="BA899" s="44">
        <f>IF(AG899="",0,IF(ISTEXT(AG899),H899*VALUE(SUBSTITUTE(AG899,"%",""))/100,H899*AG899))-Tabela1[[#This Row],[PESO EXPEDIDO2]]</f>
        <v>0</v>
      </c>
      <c r="BB899" s="44">
        <f t="shared" si="138"/>
        <v>0</v>
      </c>
      <c r="BC899" s="44">
        <f t="shared" si="139"/>
        <v>0</v>
      </c>
      <c r="BD899" s="44"/>
    </row>
    <row r="900" spans="1:56" ht="15.75" hidden="1" customHeight="1" x14ac:dyDescent="0.25">
      <c r="A900" s="6"/>
      <c r="B900" s="22"/>
      <c r="C900" s="7"/>
      <c r="D900" s="46"/>
      <c r="E900" s="7"/>
      <c r="F900" s="7"/>
      <c r="G900" s="44"/>
      <c r="H900" s="41">
        <f>Tabela1[[#This Row],[PESO UNI]]*Tabela1[[#This Row],[QTE]]</f>
        <v>0</v>
      </c>
      <c r="I900" s="7"/>
      <c r="J900" s="8"/>
      <c r="K900" s="8"/>
      <c r="L900" s="9"/>
      <c r="M900" s="10"/>
      <c r="N900" s="8"/>
      <c r="O900" s="12"/>
      <c r="P900" s="13"/>
      <c r="Q900" s="14">
        <f>Tabela1[[#This Row],[QTDE/ Fabricação]]-Tabela1[[#This Row],[QTE]]</f>
        <v>0</v>
      </c>
      <c r="R900" s="19">
        <f t="shared" si="134"/>
        <v>0</v>
      </c>
      <c r="S900" s="19">
        <f t="shared" si="133"/>
        <v>0</v>
      </c>
      <c r="T900" s="20">
        <f t="shared" si="135"/>
        <v>0</v>
      </c>
      <c r="U900" s="17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IFERROR(COUNTIF(#REF!,Tabela1[[#This Row],[Colunas5]]),"")</f>
        <v/>
      </c>
      <c r="X900" s="14">
        <f>Tabela1[[#This Row],[QIANTIDADE EXPEDIDA]]*Tabela1[[#This Row],[PESO UNI]]</f>
        <v>0</v>
      </c>
      <c r="Y900" s="14">
        <f t="shared" si="136"/>
        <v>0</v>
      </c>
      <c r="Z900" s="21">
        <f>Tabela1[[#This Row],[PESO TOTAL]]-Tabela1[[#This Row],[Peso Expedido]]</f>
        <v>0</v>
      </c>
      <c r="AA900" s="18"/>
      <c r="AB900" s="40"/>
      <c r="AC900" s="40"/>
      <c r="AD900" s="40"/>
      <c r="AE900" s="40"/>
      <c r="AF900" s="40"/>
      <c r="AG900" s="40"/>
      <c r="AH900" s="40"/>
      <c r="AI900" s="40" t="str">
        <f t="shared" si="132"/>
        <v>ok</v>
      </c>
      <c r="AJ900"/>
      <c r="AK900" t="str">
        <f>Tabela1[[#This Row],[Coluna1]]&amp;Tabela1[[#This Row],[PEDIDO]]</f>
        <v/>
      </c>
      <c r="AL900"/>
      <c r="AM900"/>
      <c r="AN900"/>
      <c r="AO900" t="str">
        <f t="shared" si="137"/>
        <v>/</v>
      </c>
      <c r="AP900" t="str">
        <f>Tabela1[[#This Row],[TAG]]&amp;Tabela1[[#This Row],[PEDIDO]]&amp;Tabela1[[#This Row],[PRODUTO]]</f>
        <v/>
      </c>
      <c r="AQ900" s="23" t="str">
        <f>Tabela1[[#This Row],[PRODUTO]]&amp;Tabela1[[#This Row],[TAG]]</f>
        <v/>
      </c>
      <c r="AR900" s="183">
        <f>Tabela1[[#This Row],[PESO TOTAL]]*Tabela1[[#This Row],[MATÉRIA PRIMA]]</f>
        <v>0</v>
      </c>
      <c r="AS900" s="28">
        <f>Tabela1[[#This Row],[PESO TOTAL]]*Tabela1[[#This Row],[PREPARAÇÃO ]]</f>
        <v>0</v>
      </c>
      <c r="AT900" s="28">
        <f>Tabela1[[#This Row],[PESO TOTAL]]*Tabela1[[#This Row],[CALDEIRARIA]]</f>
        <v>0</v>
      </c>
      <c r="AU900" s="28">
        <f>Tabela1[[#This Row],[PESO TOTAL]]*Tabela1[[#This Row],[SOLDA]]</f>
        <v>0</v>
      </c>
      <c r="AV900" s="28">
        <f>Tabela1[[#This Row],[PESO TOTAL]]*Tabela1[[#This Row],[ACABAMENTO]]</f>
        <v>0</v>
      </c>
      <c r="AW900" s="28">
        <f>Tabela1[[#This Row],[PESO TOTAL]]*Tabela1[[#This Row],[PRONTO ACABADO]]</f>
        <v>0</v>
      </c>
      <c r="AX900" s="28">
        <f>Tabela1[[#This Row],[PESO TOTAL]]*Tabela1[[#This Row],[EXPEDIÇÃO ]]</f>
        <v>0</v>
      </c>
      <c r="AY900" s="28" t="str">
        <f>Tabela1[[#This Row],[PEDIDO]]&amp;Tabela1[[#This Row],[PRODUTO]]</f>
        <v/>
      </c>
      <c r="AZ900" s="44">
        <f>IF(AF900="",0,IF(ISTEXT(AF900),H900*VALUE(SUBSTITUTE(AF900,"%",""))/100,H900*AF900))-Tabela1[[#This Row],[PRONTO ACABADO2]]</f>
        <v>0</v>
      </c>
      <c r="BA900" s="44">
        <f>IF(AG900="",0,IF(ISTEXT(AG900),H900*VALUE(SUBSTITUTE(AG900,"%",""))/100,H900*AG900))-Tabela1[[#This Row],[PESO EXPEDIDO2]]</f>
        <v>0</v>
      </c>
      <c r="BB900" s="44">
        <f t="shared" si="138"/>
        <v>0</v>
      </c>
      <c r="BC900" s="44">
        <f t="shared" si="139"/>
        <v>0</v>
      </c>
      <c r="BD900" s="44"/>
    </row>
    <row r="901" spans="1:56" ht="15.75" hidden="1" customHeight="1" x14ac:dyDescent="0.25">
      <c r="A901" s="6"/>
      <c r="B901" s="22"/>
      <c r="C901" s="7"/>
      <c r="D901" s="46"/>
      <c r="E901" s="7"/>
      <c r="F901" s="7"/>
      <c r="G901" s="44"/>
      <c r="H901" s="41">
        <f>Tabela1[[#This Row],[PESO UNI]]*Tabela1[[#This Row],[QTE]]</f>
        <v>0</v>
      </c>
      <c r="I901" s="7"/>
      <c r="J901" s="8"/>
      <c r="K901" s="8"/>
      <c r="L901" s="9"/>
      <c r="M901" s="10"/>
      <c r="N901" s="8"/>
      <c r="O901" s="12"/>
      <c r="P901" s="13"/>
      <c r="Q901" s="14">
        <f>Tabela1[[#This Row],[QTDE/ Fabricação]]-Tabela1[[#This Row],[QTE]]</f>
        <v>0</v>
      </c>
      <c r="R901" s="19">
        <f t="shared" si="134"/>
        <v>0</v>
      </c>
      <c r="S901" s="19">
        <f t="shared" si="133"/>
        <v>0</v>
      </c>
      <c r="T901" s="20">
        <f t="shared" si="135"/>
        <v>0</v>
      </c>
      <c r="U901" s="17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IFERROR(COUNTIF(#REF!,Tabela1[[#This Row],[Colunas5]]),"")</f>
        <v/>
      </c>
      <c r="X901" s="14">
        <f>Tabela1[[#This Row],[QIANTIDADE EXPEDIDA]]*Tabela1[[#This Row],[PESO UNI]]</f>
        <v>0</v>
      </c>
      <c r="Y901" s="14">
        <f t="shared" si="136"/>
        <v>0</v>
      </c>
      <c r="Z901" s="21">
        <f>Tabela1[[#This Row],[PESO TOTAL]]-Tabela1[[#This Row],[Peso Expedido]]</f>
        <v>0</v>
      </c>
      <c r="AA901" s="18"/>
      <c r="AB901" s="40"/>
      <c r="AC901" s="40"/>
      <c r="AD901" s="40"/>
      <c r="AE901" s="40"/>
      <c r="AF901" s="40"/>
      <c r="AG901" s="40"/>
      <c r="AH901" s="40"/>
      <c r="AI901" s="40" t="str">
        <f t="shared" si="132"/>
        <v>ok</v>
      </c>
      <c r="AJ901"/>
      <c r="AK901" t="str">
        <f>Tabela1[[#This Row],[Coluna1]]&amp;Tabela1[[#This Row],[PEDIDO]]</f>
        <v/>
      </c>
      <c r="AL901"/>
      <c r="AM901"/>
      <c r="AN901"/>
      <c r="AO901" t="str">
        <f t="shared" si="137"/>
        <v>/</v>
      </c>
      <c r="AP901" t="str">
        <f>Tabela1[[#This Row],[TAG]]&amp;Tabela1[[#This Row],[PEDIDO]]&amp;Tabela1[[#This Row],[PRODUTO]]</f>
        <v/>
      </c>
      <c r="AQ901" s="23" t="str">
        <f>Tabela1[[#This Row],[PRODUTO]]&amp;Tabela1[[#This Row],[TAG]]</f>
        <v/>
      </c>
      <c r="AR901" s="183">
        <f>Tabela1[[#This Row],[PESO TOTAL]]*Tabela1[[#This Row],[MATÉRIA PRIMA]]</f>
        <v>0</v>
      </c>
      <c r="AS901" s="28">
        <f>Tabela1[[#This Row],[PESO TOTAL]]*Tabela1[[#This Row],[PREPARAÇÃO ]]</f>
        <v>0</v>
      </c>
      <c r="AT901" s="28">
        <f>Tabela1[[#This Row],[PESO TOTAL]]*Tabela1[[#This Row],[CALDEIRARIA]]</f>
        <v>0</v>
      </c>
      <c r="AU901" s="28">
        <f>Tabela1[[#This Row],[PESO TOTAL]]*Tabela1[[#This Row],[SOLDA]]</f>
        <v>0</v>
      </c>
      <c r="AV901" s="28">
        <f>Tabela1[[#This Row],[PESO TOTAL]]*Tabela1[[#This Row],[ACABAMENTO]]</f>
        <v>0</v>
      </c>
      <c r="AW901" s="28">
        <f>Tabela1[[#This Row],[PESO TOTAL]]*Tabela1[[#This Row],[PRONTO ACABADO]]</f>
        <v>0</v>
      </c>
      <c r="AX901" s="28">
        <f>Tabela1[[#This Row],[PESO TOTAL]]*Tabela1[[#This Row],[EXPEDIÇÃO ]]</f>
        <v>0</v>
      </c>
      <c r="AY901" s="28" t="str">
        <f>Tabela1[[#This Row],[PEDIDO]]&amp;Tabela1[[#This Row],[PRODUTO]]</f>
        <v/>
      </c>
      <c r="AZ901" s="44">
        <f>IF(AF901="",0,IF(ISTEXT(AF901),H901*VALUE(SUBSTITUTE(AF901,"%",""))/100,H901*AF901))-Tabela1[[#This Row],[PRONTO ACABADO2]]</f>
        <v>0</v>
      </c>
      <c r="BA901" s="44">
        <f>IF(AG901="",0,IF(ISTEXT(AG901),H901*VALUE(SUBSTITUTE(AG901,"%",""))/100,H901*AG901))-Tabela1[[#This Row],[PESO EXPEDIDO2]]</f>
        <v>0</v>
      </c>
      <c r="BB901" s="44">
        <f t="shared" si="138"/>
        <v>0</v>
      </c>
      <c r="BC901" s="44">
        <f t="shared" si="139"/>
        <v>0</v>
      </c>
      <c r="BD901" s="44"/>
    </row>
    <row r="902" spans="1:56" ht="15.75" hidden="1" customHeight="1" x14ac:dyDescent="0.25">
      <c r="A902" s="6"/>
      <c r="B902" s="22"/>
      <c r="C902" s="7"/>
      <c r="D902" s="46"/>
      <c r="E902" s="7"/>
      <c r="F902" s="7"/>
      <c r="G902" s="44"/>
      <c r="H902" s="41">
        <f>Tabela1[[#This Row],[PESO UNI]]*Tabela1[[#This Row],[QTE]]</f>
        <v>0</v>
      </c>
      <c r="I902" s="7"/>
      <c r="J902" s="8"/>
      <c r="K902" s="8"/>
      <c r="L902" s="9"/>
      <c r="M902" s="10"/>
      <c r="N902" s="8"/>
      <c r="O902" s="12"/>
      <c r="P902" s="13"/>
      <c r="Q902" s="14">
        <f>Tabela1[[#This Row],[QTDE/ Fabricação]]-Tabela1[[#This Row],[QTE]]</f>
        <v>0</v>
      </c>
      <c r="R902" s="19">
        <f t="shared" si="134"/>
        <v>0</v>
      </c>
      <c r="S902" s="19">
        <f t="shared" si="133"/>
        <v>0</v>
      </c>
      <c r="T902" s="20">
        <f t="shared" si="135"/>
        <v>0</v>
      </c>
      <c r="U902" s="17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IFERROR(COUNTIF(#REF!,Tabela1[[#This Row],[Colunas5]]),"")</f>
        <v/>
      </c>
      <c r="X902" s="14">
        <f>Tabela1[[#This Row],[QIANTIDADE EXPEDIDA]]*Tabela1[[#This Row],[PESO UNI]]</f>
        <v>0</v>
      </c>
      <c r="Y902" s="14">
        <f t="shared" si="136"/>
        <v>0</v>
      </c>
      <c r="Z902" s="21">
        <f>Tabela1[[#This Row],[PESO TOTAL]]-Tabela1[[#This Row],[Peso Expedido]]</f>
        <v>0</v>
      </c>
      <c r="AA902" s="18"/>
      <c r="AB902" s="40"/>
      <c r="AC902" s="40"/>
      <c r="AD902" s="40"/>
      <c r="AE902" s="40"/>
      <c r="AF902" s="40"/>
      <c r="AG902" s="40"/>
      <c r="AH902" s="40"/>
      <c r="AI902" s="40" t="str">
        <f t="shared" si="132"/>
        <v>ok</v>
      </c>
      <c r="AJ902"/>
      <c r="AK902" t="str">
        <f>Tabela1[[#This Row],[Coluna1]]&amp;Tabela1[[#This Row],[PEDIDO]]</f>
        <v/>
      </c>
      <c r="AL902"/>
      <c r="AM902"/>
      <c r="AN902"/>
      <c r="AO902" t="str">
        <f t="shared" si="137"/>
        <v>/</v>
      </c>
      <c r="AP902" t="str">
        <f>Tabela1[[#This Row],[TAG]]&amp;Tabela1[[#This Row],[PEDIDO]]&amp;Tabela1[[#This Row],[PRODUTO]]</f>
        <v/>
      </c>
      <c r="AQ902" s="23" t="str">
        <f>Tabela1[[#This Row],[PRODUTO]]&amp;Tabela1[[#This Row],[TAG]]</f>
        <v/>
      </c>
      <c r="AR902" s="183">
        <f>Tabela1[[#This Row],[PESO TOTAL]]*Tabela1[[#This Row],[MATÉRIA PRIMA]]</f>
        <v>0</v>
      </c>
      <c r="AS902" s="28">
        <f>Tabela1[[#This Row],[PESO TOTAL]]*Tabela1[[#This Row],[PREPARAÇÃO ]]</f>
        <v>0</v>
      </c>
      <c r="AT902" s="28">
        <f>Tabela1[[#This Row],[PESO TOTAL]]*Tabela1[[#This Row],[CALDEIRARIA]]</f>
        <v>0</v>
      </c>
      <c r="AU902" s="28">
        <f>Tabela1[[#This Row],[PESO TOTAL]]*Tabela1[[#This Row],[SOLDA]]</f>
        <v>0</v>
      </c>
      <c r="AV902" s="28">
        <f>Tabela1[[#This Row],[PESO TOTAL]]*Tabela1[[#This Row],[ACABAMENTO]]</f>
        <v>0</v>
      </c>
      <c r="AW902" s="28">
        <f>Tabela1[[#This Row],[PESO TOTAL]]*Tabela1[[#This Row],[PRONTO ACABADO]]</f>
        <v>0</v>
      </c>
      <c r="AX902" s="28">
        <f>Tabela1[[#This Row],[PESO TOTAL]]*Tabela1[[#This Row],[EXPEDIÇÃO ]]</f>
        <v>0</v>
      </c>
      <c r="AY902" s="28" t="str">
        <f>Tabela1[[#This Row],[PEDIDO]]&amp;Tabela1[[#This Row],[PRODUTO]]</f>
        <v/>
      </c>
      <c r="AZ902" s="44">
        <f>IF(AF902="",0,IF(ISTEXT(AF902),H902*VALUE(SUBSTITUTE(AF902,"%",""))/100,H902*AF902))-Tabela1[[#This Row],[PRONTO ACABADO2]]</f>
        <v>0</v>
      </c>
      <c r="BA902" s="44">
        <f>IF(AG902="",0,IF(ISTEXT(AG902),H902*VALUE(SUBSTITUTE(AG902,"%",""))/100,H902*AG902))-Tabela1[[#This Row],[PESO EXPEDIDO2]]</f>
        <v>0</v>
      </c>
      <c r="BB902" s="44">
        <f t="shared" si="138"/>
        <v>0</v>
      </c>
      <c r="BC902" s="44">
        <f t="shared" si="139"/>
        <v>0</v>
      </c>
      <c r="BD902" s="44"/>
    </row>
    <row r="903" spans="1:56" ht="15.75" hidden="1" customHeight="1" x14ac:dyDescent="0.25">
      <c r="A903" s="6"/>
      <c r="B903" s="22"/>
      <c r="C903" s="7"/>
      <c r="D903" s="46"/>
      <c r="E903" s="7"/>
      <c r="F903" s="7"/>
      <c r="G903" s="44"/>
      <c r="H903" s="41">
        <f>Tabela1[[#This Row],[PESO UNI]]*Tabela1[[#This Row],[QTE]]</f>
        <v>0</v>
      </c>
      <c r="I903" s="7"/>
      <c r="J903" s="8"/>
      <c r="K903" s="8"/>
      <c r="L903" s="9"/>
      <c r="M903" s="10"/>
      <c r="N903" s="8"/>
      <c r="O903" s="12"/>
      <c r="P903" s="13"/>
      <c r="Q903" s="14">
        <f>Tabela1[[#This Row],[QTDE/ Fabricação]]-Tabela1[[#This Row],[QTE]]</f>
        <v>0</v>
      </c>
      <c r="R903" s="19">
        <f t="shared" si="134"/>
        <v>0</v>
      </c>
      <c r="S903" s="19">
        <f t="shared" si="133"/>
        <v>0</v>
      </c>
      <c r="T903" s="20">
        <f t="shared" si="135"/>
        <v>0</v>
      </c>
      <c r="U903" s="17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IFERROR(COUNTIF(#REF!,Tabela1[[#This Row],[Colunas5]]),"")</f>
        <v/>
      </c>
      <c r="X903" s="14">
        <f>Tabela1[[#This Row],[QIANTIDADE EXPEDIDA]]*Tabela1[[#This Row],[PESO UNI]]</f>
        <v>0</v>
      </c>
      <c r="Y903" s="14">
        <f t="shared" si="136"/>
        <v>0</v>
      </c>
      <c r="Z903" s="21">
        <f>Tabela1[[#This Row],[PESO TOTAL]]-Tabela1[[#This Row],[Peso Expedido]]</f>
        <v>0</v>
      </c>
      <c r="AA903" s="18"/>
      <c r="AB903" s="40"/>
      <c r="AC903" s="40"/>
      <c r="AD903" s="40"/>
      <c r="AE903" s="40"/>
      <c r="AF903" s="40"/>
      <c r="AG903" s="40"/>
      <c r="AH903" s="40"/>
      <c r="AI903" s="40" t="str">
        <f t="shared" si="132"/>
        <v>ok</v>
      </c>
      <c r="AJ903"/>
      <c r="AK903" t="str">
        <f>Tabela1[[#This Row],[Coluna1]]&amp;Tabela1[[#This Row],[PEDIDO]]</f>
        <v/>
      </c>
      <c r="AL903"/>
      <c r="AM903"/>
      <c r="AN903"/>
      <c r="AO903" t="str">
        <f t="shared" si="137"/>
        <v>/</v>
      </c>
      <c r="AP903" t="str">
        <f>Tabela1[[#This Row],[TAG]]&amp;Tabela1[[#This Row],[PEDIDO]]&amp;Tabela1[[#This Row],[PRODUTO]]</f>
        <v/>
      </c>
      <c r="AQ903" s="23" t="str">
        <f>Tabela1[[#This Row],[PRODUTO]]&amp;Tabela1[[#This Row],[TAG]]</f>
        <v/>
      </c>
      <c r="AR903" s="183">
        <f>Tabela1[[#This Row],[PESO TOTAL]]*Tabela1[[#This Row],[MATÉRIA PRIMA]]</f>
        <v>0</v>
      </c>
      <c r="AS903" s="28">
        <f>Tabela1[[#This Row],[PESO TOTAL]]*Tabela1[[#This Row],[PREPARAÇÃO ]]</f>
        <v>0</v>
      </c>
      <c r="AT903" s="28">
        <f>Tabela1[[#This Row],[PESO TOTAL]]*Tabela1[[#This Row],[CALDEIRARIA]]</f>
        <v>0</v>
      </c>
      <c r="AU903" s="28">
        <f>Tabela1[[#This Row],[PESO TOTAL]]*Tabela1[[#This Row],[SOLDA]]</f>
        <v>0</v>
      </c>
      <c r="AV903" s="28">
        <f>Tabela1[[#This Row],[PESO TOTAL]]*Tabela1[[#This Row],[ACABAMENTO]]</f>
        <v>0</v>
      </c>
      <c r="AW903" s="28">
        <f>Tabela1[[#This Row],[PESO TOTAL]]*Tabela1[[#This Row],[PRONTO ACABADO]]</f>
        <v>0</v>
      </c>
      <c r="AX903" s="28">
        <f>Tabela1[[#This Row],[PESO TOTAL]]*Tabela1[[#This Row],[EXPEDIÇÃO ]]</f>
        <v>0</v>
      </c>
      <c r="AY903" s="28" t="str">
        <f>Tabela1[[#This Row],[PEDIDO]]&amp;Tabela1[[#This Row],[PRODUTO]]</f>
        <v/>
      </c>
      <c r="AZ903" s="44">
        <f>IF(AF903="",0,IF(ISTEXT(AF903),H903*VALUE(SUBSTITUTE(AF903,"%",""))/100,H903*AF903))-Tabela1[[#This Row],[PRONTO ACABADO2]]</f>
        <v>0</v>
      </c>
      <c r="BA903" s="44">
        <f>IF(AG903="",0,IF(ISTEXT(AG903),H903*VALUE(SUBSTITUTE(AG903,"%",""))/100,H903*AG903))-Tabela1[[#This Row],[PESO EXPEDIDO2]]</f>
        <v>0</v>
      </c>
      <c r="BB903" s="44">
        <f t="shared" si="138"/>
        <v>0</v>
      </c>
      <c r="BC903" s="44">
        <f t="shared" si="139"/>
        <v>0</v>
      </c>
      <c r="BD903" s="44"/>
    </row>
    <row r="904" spans="1:56" ht="15.75" hidden="1" customHeight="1" x14ac:dyDescent="0.25">
      <c r="A904" s="6"/>
      <c r="B904" s="22"/>
      <c r="C904" s="7"/>
      <c r="D904" s="46"/>
      <c r="E904" s="7"/>
      <c r="F904" s="7"/>
      <c r="G904" s="44"/>
      <c r="H904" s="41">
        <f>Tabela1[[#This Row],[PESO UNI]]*Tabela1[[#This Row],[QTE]]</f>
        <v>0</v>
      </c>
      <c r="I904" s="7"/>
      <c r="J904" s="8"/>
      <c r="K904" s="8"/>
      <c r="L904" s="9"/>
      <c r="M904" s="10"/>
      <c r="N904" s="8"/>
      <c r="O904" s="12"/>
      <c r="P904" s="13"/>
      <c r="Q904" s="14">
        <f>Tabela1[[#This Row],[QTDE/ Fabricação]]-Tabela1[[#This Row],[QTE]]</f>
        <v>0</v>
      </c>
      <c r="R904" s="19">
        <f t="shared" si="134"/>
        <v>0</v>
      </c>
      <c r="S904" s="19">
        <f t="shared" si="133"/>
        <v>0</v>
      </c>
      <c r="T904" s="20">
        <f t="shared" si="135"/>
        <v>0</v>
      </c>
      <c r="U904" s="17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IFERROR(COUNTIF(#REF!,Tabela1[[#This Row],[Colunas5]]),"")</f>
        <v/>
      </c>
      <c r="X904" s="14">
        <f>Tabela1[[#This Row],[QIANTIDADE EXPEDIDA]]*Tabela1[[#This Row],[PESO UNI]]</f>
        <v>0</v>
      </c>
      <c r="Y904" s="14">
        <f t="shared" si="136"/>
        <v>0</v>
      </c>
      <c r="Z904" s="21">
        <f>Tabela1[[#This Row],[PESO TOTAL]]-Tabela1[[#This Row],[Peso Expedido]]</f>
        <v>0</v>
      </c>
      <c r="AA904" s="18"/>
      <c r="AB904" s="40"/>
      <c r="AC904" s="40"/>
      <c r="AD904" s="40"/>
      <c r="AE904" s="40"/>
      <c r="AF904" s="40"/>
      <c r="AG904" s="40"/>
      <c r="AH904" s="40"/>
      <c r="AI904" s="40" t="str">
        <f t="shared" si="132"/>
        <v>ok</v>
      </c>
      <c r="AJ904"/>
      <c r="AK904" t="str">
        <f>Tabela1[[#This Row],[Coluna1]]&amp;Tabela1[[#This Row],[PEDIDO]]</f>
        <v/>
      </c>
      <c r="AL904"/>
      <c r="AM904"/>
      <c r="AN904"/>
      <c r="AO904" t="str">
        <f t="shared" si="137"/>
        <v>/</v>
      </c>
      <c r="AP904" t="str">
        <f>Tabela1[[#This Row],[TAG]]&amp;Tabela1[[#This Row],[PEDIDO]]&amp;Tabela1[[#This Row],[PRODUTO]]</f>
        <v/>
      </c>
      <c r="AQ904" s="23" t="str">
        <f>Tabela1[[#This Row],[PRODUTO]]&amp;Tabela1[[#This Row],[TAG]]</f>
        <v/>
      </c>
      <c r="AR904" s="183">
        <f>Tabela1[[#This Row],[PESO TOTAL]]*Tabela1[[#This Row],[MATÉRIA PRIMA]]</f>
        <v>0</v>
      </c>
      <c r="AS904" s="28">
        <f>Tabela1[[#This Row],[PESO TOTAL]]*Tabela1[[#This Row],[PREPARAÇÃO ]]</f>
        <v>0</v>
      </c>
      <c r="AT904" s="28">
        <f>Tabela1[[#This Row],[PESO TOTAL]]*Tabela1[[#This Row],[CALDEIRARIA]]</f>
        <v>0</v>
      </c>
      <c r="AU904" s="28">
        <f>Tabela1[[#This Row],[PESO TOTAL]]*Tabela1[[#This Row],[SOLDA]]</f>
        <v>0</v>
      </c>
      <c r="AV904" s="28">
        <f>Tabela1[[#This Row],[PESO TOTAL]]*Tabela1[[#This Row],[ACABAMENTO]]</f>
        <v>0</v>
      </c>
      <c r="AW904" s="28">
        <f>Tabela1[[#This Row],[PESO TOTAL]]*Tabela1[[#This Row],[PRONTO ACABADO]]</f>
        <v>0</v>
      </c>
      <c r="AX904" s="28">
        <f>Tabela1[[#This Row],[PESO TOTAL]]*Tabela1[[#This Row],[EXPEDIÇÃO ]]</f>
        <v>0</v>
      </c>
      <c r="AY904" s="28" t="str">
        <f>Tabela1[[#This Row],[PEDIDO]]&amp;Tabela1[[#This Row],[PRODUTO]]</f>
        <v/>
      </c>
      <c r="AZ904" s="44">
        <f>IF(AF904="",0,IF(ISTEXT(AF904),H904*VALUE(SUBSTITUTE(AF904,"%",""))/100,H904*AF904))-Tabela1[[#This Row],[PRONTO ACABADO2]]</f>
        <v>0</v>
      </c>
      <c r="BA904" s="44">
        <f>IF(AG904="",0,IF(ISTEXT(AG904),H904*VALUE(SUBSTITUTE(AG904,"%",""))/100,H904*AG904))-Tabela1[[#This Row],[PESO EXPEDIDO2]]</f>
        <v>0</v>
      </c>
      <c r="BB904" s="44">
        <f t="shared" si="138"/>
        <v>0</v>
      </c>
      <c r="BC904" s="44">
        <f t="shared" si="139"/>
        <v>0</v>
      </c>
      <c r="BD904" s="44"/>
    </row>
    <row r="905" spans="1:56" ht="15.75" hidden="1" customHeight="1" x14ac:dyDescent="0.25">
      <c r="A905" s="6"/>
      <c r="B905" s="22"/>
      <c r="C905" s="7"/>
      <c r="D905" s="46"/>
      <c r="E905" s="7"/>
      <c r="F905" s="7"/>
      <c r="G905" s="44"/>
      <c r="H905" s="41">
        <f>Tabela1[[#This Row],[PESO UNI]]*Tabela1[[#This Row],[QTE]]</f>
        <v>0</v>
      </c>
      <c r="I905" s="7"/>
      <c r="J905" s="8"/>
      <c r="K905" s="8"/>
      <c r="L905" s="9"/>
      <c r="M905" s="10"/>
      <c r="N905" s="8"/>
      <c r="O905" s="12"/>
      <c r="P905" s="13"/>
      <c r="Q905" s="14">
        <f>Tabela1[[#This Row],[QTDE/ Fabricação]]-Tabela1[[#This Row],[QTE]]</f>
        <v>0</v>
      </c>
      <c r="R905" s="19">
        <f t="shared" si="134"/>
        <v>0</v>
      </c>
      <c r="S905" s="19">
        <f t="shared" si="133"/>
        <v>0</v>
      </c>
      <c r="T905" s="20">
        <f t="shared" si="135"/>
        <v>0</v>
      </c>
      <c r="U905" s="17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IFERROR(COUNTIF(#REF!,Tabela1[[#This Row],[Colunas5]]),"")</f>
        <v/>
      </c>
      <c r="X905" s="14">
        <f>Tabela1[[#This Row],[QIANTIDADE EXPEDIDA]]*Tabela1[[#This Row],[PESO UNI]]</f>
        <v>0</v>
      </c>
      <c r="Y905" s="14">
        <f t="shared" si="136"/>
        <v>0</v>
      </c>
      <c r="Z905" s="21">
        <f>Tabela1[[#This Row],[PESO TOTAL]]-Tabela1[[#This Row],[Peso Expedido]]</f>
        <v>0</v>
      </c>
      <c r="AA905" s="18"/>
      <c r="AB905" s="40"/>
      <c r="AC905" s="40"/>
      <c r="AD905" s="40"/>
      <c r="AE905" s="40"/>
      <c r="AF905" s="40"/>
      <c r="AG905" s="40"/>
      <c r="AH905" s="40"/>
      <c r="AI905" s="40" t="str">
        <f t="shared" si="132"/>
        <v>ok</v>
      </c>
      <c r="AJ905"/>
      <c r="AK905" t="str">
        <f>Tabela1[[#This Row],[Coluna1]]&amp;Tabela1[[#This Row],[PEDIDO]]</f>
        <v/>
      </c>
      <c r="AL905"/>
      <c r="AM905"/>
      <c r="AN905"/>
      <c r="AO905" t="str">
        <f t="shared" si="137"/>
        <v>/</v>
      </c>
      <c r="AP905" t="str">
        <f>Tabela1[[#This Row],[TAG]]&amp;Tabela1[[#This Row],[PEDIDO]]&amp;Tabela1[[#This Row],[PRODUTO]]</f>
        <v/>
      </c>
      <c r="AQ905" s="23" t="str">
        <f>Tabela1[[#This Row],[PRODUTO]]&amp;Tabela1[[#This Row],[TAG]]</f>
        <v/>
      </c>
      <c r="AR905" s="183">
        <f>Tabela1[[#This Row],[PESO TOTAL]]*Tabela1[[#This Row],[MATÉRIA PRIMA]]</f>
        <v>0</v>
      </c>
      <c r="AS905" s="28">
        <f>Tabela1[[#This Row],[PESO TOTAL]]*Tabela1[[#This Row],[PREPARAÇÃO ]]</f>
        <v>0</v>
      </c>
      <c r="AT905" s="28">
        <f>Tabela1[[#This Row],[PESO TOTAL]]*Tabela1[[#This Row],[CALDEIRARIA]]</f>
        <v>0</v>
      </c>
      <c r="AU905" s="28">
        <f>Tabela1[[#This Row],[PESO TOTAL]]*Tabela1[[#This Row],[SOLDA]]</f>
        <v>0</v>
      </c>
      <c r="AV905" s="28">
        <f>Tabela1[[#This Row],[PESO TOTAL]]*Tabela1[[#This Row],[ACABAMENTO]]</f>
        <v>0</v>
      </c>
      <c r="AW905" s="28">
        <f>Tabela1[[#This Row],[PESO TOTAL]]*Tabela1[[#This Row],[PRONTO ACABADO]]</f>
        <v>0</v>
      </c>
      <c r="AX905" s="28">
        <f>Tabela1[[#This Row],[PESO TOTAL]]*Tabela1[[#This Row],[EXPEDIÇÃO ]]</f>
        <v>0</v>
      </c>
      <c r="AY905" s="28" t="str">
        <f>Tabela1[[#This Row],[PEDIDO]]&amp;Tabela1[[#This Row],[PRODUTO]]</f>
        <v/>
      </c>
      <c r="AZ905" s="44">
        <f>IF(AF905="",0,IF(ISTEXT(AF905),H905*VALUE(SUBSTITUTE(AF905,"%",""))/100,H905*AF905))-Tabela1[[#This Row],[PRONTO ACABADO2]]</f>
        <v>0</v>
      </c>
      <c r="BA905" s="44">
        <f>IF(AG905="",0,IF(ISTEXT(AG905),H905*VALUE(SUBSTITUTE(AG905,"%",""))/100,H905*AG905))-Tabela1[[#This Row],[PESO EXPEDIDO2]]</f>
        <v>0</v>
      </c>
      <c r="BB905" s="44">
        <f t="shared" si="138"/>
        <v>0</v>
      </c>
      <c r="BC905" s="44">
        <f t="shared" si="139"/>
        <v>0</v>
      </c>
      <c r="BD905" s="44"/>
    </row>
    <row r="906" spans="1:56" ht="15.75" hidden="1" customHeight="1" x14ac:dyDescent="0.25">
      <c r="A906" s="6"/>
      <c r="B906" s="22"/>
      <c r="C906" s="7"/>
      <c r="D906" s="46"/>
      <c r="E906" s="7"/>
      <c r="F906" s="7"/>
      <c r="G906" s="44"/>
      <c r="H906" s="41">
        <f>Tabela1[[#This Row],[PESO UNI]]*Tabela1[[#This Row],[QTE]]</f>
        <v>0</v>
      </c>
      <c r="I906" s="7"/>
      <c r="J906" s="8"/>
      <c r="K906" s="8"/>
      <c r="L906" s="9"/>
      <c r="M906" s="10"/>
      <c r="N906" s="8"/>
      <c r="O906" s="12"/>
      <c r="P906" s="13"/>
      <c r="Q906" s="14">
        <f>Tabela1[[#This Row],[QTDE/ Fabricação]]-Tabela1[[#This Row],[QTE]]</f>
        <v>0</v>
      </c>
      <c r="R906" s="19">
        <f t="shared" si="134"/>
        <v>0</v>
      </c>
      <c r="S906" s="19">
        <f t="shared" si="133"/>
        <v>0</v>
      </c>
      <c r="T906" s="20">
        <f t="shared" si="135"/>
        <v>0</v>
      </c>
      <c r="U906" s="17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IFERROR(COUNTIF(#REF!,Tabela1[[#This Row],[Colunas5]]),"")</f>
        <v/>
      </c>
      <c r="X906" s="14">
        <f>Tabela1[[#This Row],[QIANTIDADE EXPEDIDA]]*Tabela1[[#This Row],[PESO UNI]]</f>
        <v>0</v>
      </c>
      <c r="Y906" s="14">
        <f t="shared" si="136"/>
        <v>0</v>
      </c>
      <c r="Z906" s="21">
        <f>Tabela1[[#This Row],[PESO TOTAL]]-Tabela1[[#This Row],[Peso Expedido]]</f>
        <v>0</v>
      </c>
      <c r="AA906" s="18"/>
      <c r="AB906" s="40"/>
      <c r="AC906" s="40"/>
      <c r="AD906" s="40"/>
      <c r="AE906" s="40"/>
      <c r="AF906" s="40"/>
      <c r="AG906" s="40"/>
      <c r="AH906" s="40"/>
      <c r="AI906" s="40" t="str">
        <f t="shared" si="132"/>
        <v>ok</v>
      </c>
      <c r="AJ906"/>
      <c r="AK906" t="str">
        <f>Tabela1[[#This Row],[Coluna1]]&amp;Tabela1[[#This Row],[PEDIDO]]</f>
        <v/>
      </c>
      <c r="AL906"/>
      <c r="AM906"/>
      <c r="AN906"/>
      <c r="AO906" t="str">
        <f t="shared" si="137"/>
        <v>/</v>
      </c>
      <c r="AP906" t="str">
        <f>Tabela1[[#This Row],[TAG]]&amp;Tabela1[[#This Row],[PEDIDO]]&amp;Tabela1[[#This Row],[PRODUTO]]</f>
        <v/>
      </c>
      <c r="AQ906" s="23" t="str">
        <f>Tabela1[[#This Row],[PRODUTO]]&amp;Tabela1[[#This Row],[TAG]]</f>
        <v/>
      </c>
      <c r="AR906" s="183">
        <f>Tabela1[[#This Row],[PESO TOTAL]]*Tabela1[[#This Row],[MATÉRIA PRIMA]]</f>
        <v>0</v>
      </c>
      <c r="AS906" s="28">
        <f>Tabela1[[#This Row],[PESO TOTAL]]*Tabela1[[#This Row],[PREPARAÇÃO ]]</f>
        <v>0</v>
      </c>
      <c r="AT906" s="28">
        <f>Tabela1[[#This Row],[PESO TOTAL]]*Tabela1[[#This Row],[CALDEIRARIA]]</f>
        <v>0</v>
      </c>
      <c r="AU906" s="28">
        <f>Tabela1[[#This Row],[PESO TOTAL]]*Tabela1[[#This Row],[SOLDA]]</f>
        <v>0</v>
      </c>
      <c r="AV906" s="28">
        <f>Tabela1[[#This Row],[PESO TOTAL]]*Tabela1[[#This Row],[ACABAMENTO]]</f>
        <v>0</v>
      </c>
      <c r="AW906" s="28">
        <f>Tabela1[[#This Row],[PESO TOTAL]]*Tabela1[[#This Row],[PRONTO ACABADO]]</f>
        <v>0</v>
      </c>
      <c r="AX906" s="28">
        <f>Tabela1[[#This Row],[PESO TOTAL]]*Tabela1[[#This Row],[EXPEDIÇÃO ]]</f>
        <v>0</v>
      </c>
      <c r="AY906" s="28" t="str">
        <f>Tabela1[[#This Row],[PEDIDO]]&amp;Tabela1[[#This Row],[PRODUTO]]</f>
        <v/>
      </c>
      <c r="AZ906" s="44">
        <f>IF(AF906="",0,IF(ISTEXT(AF906),H906*VALUE(SUBSTITUTE(AF906,"%",""))/100,H906*AF906))-Tabela1[[#This Row],[PRONTO ACABADO2]]</f>
        <v>0</v>
      </c>
      <c r="BA906" s="44">
        <f>IF(AG906="",0,IF(ISTEXT(AG906),H906*VALUE(SUBSTITUTE(AG906,"%",""))/100,H906*AG906))-Tabela1[[#This Row],[PESO EXPEDIDO2]]</f>
        <v>0</v>
      </c>
      <c r="BB906" s="44">
        <f t="shared" si="138"/>
        <v>0</v>
      </c>
      <c r="BC906" s="44">
        <f t="shared" si="139"/>
        <v>0</v>
      </c>
      <c r="BD906" s="44"/>
    </row>
    <row r="907" spans="1:56" ht="15.75" hidden="1" customHeight="1" x14ac:dyDescent="0.25">
      <c r="A907" s="6"/>
      <c r="B907" s="22"/>
      <c r="C907" s="7"/>
      <c r="D907" s="46"/>
      <c r="E907" s="7"/>
      <c r="F907" s="7"/>
      <c r="G907" s="44"/>
      <c r="H907" s="41">
        <f>Tabela1[[#This Row],[PESO UNI]]*Tabela1[[#This Row],[QTE]]</f>
        <v>0</v>
      </c>
      <c r="I907" s="7"/>
      <c r="J907" s="8"/>
      <c r="K907" s="8"/>
      <c r="L907" s="9"/>
      <c r="M907" s="10"/>
      <c r="N907" s="8"/>
      <c r="O907" s="12"/>
      <c r="P907" s="13"/>
      <c r="Q907" s="14">
        <f>Tabela1[[#This Row],[QTDE/ Fabricação]]-Tabela1[[#This Row],[QTE]]</f>
        <v>0</v>
      </c>
      <c r="R907" s="19">
        <f t="shared" si="134"/>
        <v>0</v>
      </c>
      <c r="S907" s="19">
        <f t="shared" si="133"/>
        <v>0</v>
      </c>
      <c r="T907" s="20">
        <f t="shared" si="135"/>
        <v>0</v>
      </c>
      <c r="U907" s="17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IFERROR(COUNTIF(#REF!,Tabela1[[#This Row],[Colunas5]]),"")</f>
        <v/>
      </c>
      <c r="X907" s="14">
        <f>Tabela1[[#This Row],[QIANTIDADE EXPEDIDA]]*Tabela1[[#This Row],[PESO UNI]]</f>
        <v>0</v>
      </c>
      <c r="Y907" s="14">
        <f t="shared" si="136"/>
        <v>0</v>
      </c>
      <c r="Z907" s="21">
        <f>Tabela1[[#This Row],[PESO TOTAL]]-Tabela1[[#This Row],[Peso Expedido]]</f>
        <v>0</v>
      </c>
      <c r="AA907" s="18"/>
      <c r="AB907" s="40"/>
      <c r="AC907" s="40"/>
      <c r="AD907" s="40"/>
      <c r="AE907" s="40"/>
      <c r="AF907" s="40"/>
      <c r="AG907" s="40"/>
      <c r="AH907" s="40"/>
      <c r="AI907" s="40" t="str">
        <f t="shared" si="132"/>
        <v>ok</v>
      </c>
      <c r="AJ907"/>
      <c r="AK907" t="str">
        <f>Tabela1[[#This Row],[Coluna1]]&amp;Tabela1[[#This Row],[PEDIDO]]</f>
        <v/>
      </c>
      <c r="AL907"/>
      <c r="AM907"/>
      <c r="AN907"/>
      <c r="AO907" t="str">
        <f t="shared" si="137"/>
        <v>/</v>
      </c>
      <c r="AP907" t="str">
        <f>Tabela1[[#This Row],[TAG]]&amp;Tabela1[[#This Row],[PEDIDO]]&amp;Tabela1[[#This Row],[PRODUTO]]</f>
        <v/>
      </c>
      <c r="AQ907" s="23" t="str">
        <f>Tabela1[[#This Row],[PRODUTO]]&amp;Tabela1[[#This Row],[TAG]]</f>
        <v/>
      </c>
      <c r="AR907" s="183">
        <f>Tabela1[[#This Row],[PESO TOTAL]]*Tabela1[[#This Row],[MATÉRIA PRIMA]]</f>
        <v>0</v>
      </c>
      <c r="AS907" s="28">
        <f>Tabela1[[#This Row],[PESO TOTAL]]*Tabela1[[#This Row],[PREPARAÇÃO ]]</f>
        <v>0</v>
      </c>
      <c r="AT907" s="28">
        <f>Tabela1[[#This Row],[PESO TOTAL]]*Tabela1[[#This Row],[CALDEIRARIA]]</f>
        <v>0</v>
      </c>
      <c r="AU907" s="28">
        <f>Tabela1[[#This Row],[PESO TOTAL]]*Tabela1[[#This Row],[SOLDA]]</f>
        <v>0</v>
      </c>
      <c r="AV907" s="28">
        <f>Tabela1[[#This Row],[PESO TOTAL]]*Tabela1[[#This Row],[ACABAMENTO]]</f>
        <v>0</v>
      </c>
      <c r="AW907" s="28">
        <f>Tabela1[[#This Row],[PESO TOTAL]]*Tabela1[[#This Row],[PRONTO ACABADO]]</f>
        <v>0</v>
      </c>
      <c r="AX907" s="28">
        <f>Tabela1[[#This Row],[PESO TOTAL]]*Tabela1[[#This Row],[EXPEDIÇÃO ]]</f>
        <v>0</v>
      </c>
      <c r="AY907" s="28" t="str">
        <f>Tabela1[[#This Row],[PEDIDO]]&amp;Tabela1[[#This Row],[PRODUTO]]</f>
        <v/>
      </c>
      <c r="AZ907" s="44">
        <f>IF(AF907="",0,IF(ISTEXT(AF907),H907*VALUE(SUBSTITUTE(AF907,"%",""))/100,H907*AF907))-Tabela1[[#This Row],[PRONTO ACABADO2]]</f>
        <v>0</v>
      </c>
      <c r="BA907" s="44">
        <f>IF(AG907="",0,IF(ISTEXT(AG907),H907*VALUE(SUBSTITUTE(AG907,"%",""))/100,H907*AG907))-Tabela1[[#This Row],[PESO EXPEDIDO2]]</f>
        <v>0</v>
      </c>
      <c r="BB907" s="44">
        <f t="shared" si="138"/>
        <v>0</v>
      </c>
      <c r="BC907" s="44">
        <f t="shared" si="139"/>
        <v>0</v>
      </c>
      <c r="BD907" s="44"/>
    </row>
    <row r="908" spans="1:56" ht="15.75" hidden="1" customHeight="1" x14ac:dyDescent="0.25">
      <c r="A908" s="6"/>
      <c r="B908" s="22"/>
      <c r="C908" s="7"/>
      <c r="D908" s="46"/>
      <c r="E908" s="7"/>
      <c r="F908" s="7"/>
      <c r="G908" s="44"/>
      <c r="H908" s="41">
        <f>Tabela1[[#This Row],[PESO UNI]]*Tabela1[[#This Row],[QTE]]</f>
        <v>0</v>
      </c>
      <c r="I908" s="7"/>
      <c r="J908" s="8"/>
      <c r="K908" s="8"/>
      <c r="L908" s="9"/>
      <c r="M908" s="10"/>
      <c r="N908" s="8"/>
      <c r="O908" s="12"/>
      <c r="P908" s="13"/>
      <c r="Q908" s="14">
        <f>Tabela1[[#This Row],[QTDE/ Fabricação]]-Tabela1[[#This Row],[QTE]]</f>
        <v>0</v>
      </c>
      <c r="R908" s="19">
        <f t="shared" si="134"/>
        <v>0</v>
      </c>
      <c r="S908" s="19">
        <f t="shared" si="133"/>
        <v>0</v>
      </c>
      <c r="T908" s="20">
        <f t="shared" si="135"/>
        <v>0</v>
      </c>
      <c r="U908" s="17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IFERROR(COUNTIF(#REF!,Tabela1[[#This Row],[Colunas5]]),"")</f>
        <v/>
      </c>
      <c r="X908" s="14">
        <f>Tabela1[[#This Row],[QIANTIDADE EXPEDIDA]]*Tabela1[[#This Row],[PESO UNI]]</f>
        <v>0</v>
      </c>
      <c r="Y908" s="14">
        <f t="shared" si="136"/>
        <v>0</v>
      </c>
      <c r="Z908" s="21">
        <f>Tabela1[[#This Row],[PESO TOTAL]]-Tabela1[[#This Row],[Peso Expedido]]</f>
        <v>0</v>
      </c>
      <c r="AA908" s="18"/>
      <c r="AB908" s="40"/>
      <c r="AC908" s="40"/>
      <c r="AD908" s="40"/>
      <c r="AE908" s="40"/>
      <c r="AF908" s="40"/>
      <c r="AG908" s="40"/>
      <c r="AH908" s="40"/>
      <c r="AI908" s="40" t="str">
        <f t="shared" si="132"/>
        <v>ok</v>
      </c>
      <c r="AJ908"/>
      <c r="AK908" t="str">
        <f>Tabela1[[#This Row],[Coluna1]]&amp;Tabela1[[#This Row],[PEDIDO]]</f>
        <v/>
      </c>
      <c r="AL908"/>
      <c r="AM908"/>
      <c r="AN908"/>
      <c r="AO908" t="str">
        <f t="shared" si="137"/>
        <v>/</v>
      </c>
      <c r="AP908" t="str">
        <f>Tabela1[[#This Row],[TAG]]&amp;Tabela1[[#This Row],[PEDIDO]]&amp;Tabela1[[#This Row],[PRODUTO]]</f>
        <v/>
      </c>
      <c r="AQ908" s="23" t="str">
        <f>Tabela1[[#This Row],[PRODUTO]]&amp;Tabela1[[#This Row],[TAG]]</f>
        <v/>
      </c>
      <c r="AR908" s="183">
        <f>Tabela1[[#This Row],[PESO TOTAL]]*Tabela1[[#This Row],[MATÉRIA PRIMA]]</f>
        <v>0</v>
      </c>
      <c r="AS908" s="28">
        <f>Tabela1[[#This Row],[PESO TOTAL]]*Tabela1[[#This Row],[PREPARAÇÃO ]]</f>
        <v>0</v>
      </c>
      <c r="AT908" s="28">
        <f>Tabela1[[#This Row],[PESO TOTAL]]*Tabela1[[#This Row],[CALDEIRARIA]]</f>
        <v>0</v>
      </c>
      <c r="AU908" s="28">
        <f>Tabela1[[#This Row],[PESO TOTAL]]*Tabela1[[#This Row],[SOLDA]]</f>
        <v>0</v>
      </c>
      <c r="AV908" s="28">
        <f>Tabela1[[#This Row],[PESO TOTAL]]*Tabela1[[#This Row],[ACABAMENTO]]</f>
        <v>0</v>
      </c>
      <c r="AW908" s="28">
        <f>Tabela1[[#This Row],[PESO TOTAL]]*Tabela1[[#This Row],[PRONTO ACABADO]]</f>
        <v>0</v>
      </c>
      <c r="AX908" s="28">
        <f>Tabela1[[#This Row],[PESO TOTAL]]*Tabela1[[#This Row],[EXPEDIÇÃO ]]</f>
        <v>0</v>
      </c>
      <c r="AY908" s="28" t="str">
        <f>Tabela1[[#This Row],[PEDIDO]]&amp;Tabela1[[#This Row],[PRODUTO]]</f>
        <v/>
      </c>
      <c r="AZ908" s="44">
        <f>IF(AF908="",0,IF(ISTEXT(AF908),H908*VALUE(SUBSTITUTE(AF908,"%",""))/100,H908*AF908))-Tabela1[[#This Row],[PRONTO ACABADO2]]</f>
        <v>0</v>
      </c>
      <c r="BA908" s="44">
        <f>IF(AG908="",0,IF(ISTEXT(AG908),H908*VALUE(SUBSTITUTE(AG908,"%",""))/100,H908*AG908))-Tabela1[[#This Row],[PESO EXPEDIDO2]]</f>
        <v>0</v>
      </c>
      <c r="BB908" s="44">
        <f t="shared" si="138"/>
        <v>0</v>
      </c>
      <c r="BC908" s="44">
        <f t="shared" si="139"/>
        <v>0</v>
      </c>
      <c r="BD908" s="44"/>
    </row>
    <row r="909" spans="1:56" ht="15.75" hidden="1" customHeight="1" x14ac:dyDescent="0.25">
      <c r="A909" s="6"/>
      <c r="B909" s="22"/>
      <c r="C909" s="7"/>
      <c r="D909" s="46"/>
      <c r="E909" s="7"/>
      <c r="F909" s="7"/>
      <c r="G909" s="44"/>
      <c r="H909" s="41">
        <f>Tabela1[[#This Row],[PESO UNI]]*Tabela1[[#This Row],[QTE]]</f>
        <v>0</v>
      </c>
      <c r="I909" s="7"/>
      <c r="J909" s="8"/>
      <c r="K909" s="8"/>
      <c r="L909" s="9"/>
      <c r="M909" s="10"/>
      <c r="N909" s="8"/>
      <c r="O909" s="12"/>
      <c r="P909" s="13"/>
      <c r="Q909" s="14">
        <f>Tabela1[[#This Row],[QTDE/ Fabricação]]-Tabela1[[#This Row],[QTE]]</f>
        <v>0</v>
      </c>
      <c r="R909" s="19">
        <f t="shared" si="134"/>
        <v>0</v>
      </c>
      <c r="S909" s="19">
        <f t="shared" si="133"/>
        <v>0</v>
      </c>
      <c r="T909" s="20">
        <f t="shared" si="135"/>
        <v>0</v>
      </c>
      <c r="U909" s="17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IFERROR(COUNTIF(#REF!,Tabela1[[#This Row],[Colunas5]]),"")</f>
        <v/>
      </c>
      <c r="X909" s="14">
        <f>Tabela1[[#This Row],[QIANTIDADE EXPEDIDA]]*Tabela1[[#This Row],[PESO UNI]]</f>
        <v>0</v>
      </c>
      <c r="Y909" s="14">
        <f t="shared" si="136"/>
        <v>0</v>
      </c>
      <c r="Z909" s="21">
        <f>Tabela1[[#This Row],[PESO TOTAL]]-Tabela1[[#This Row],[Peso Expedido]]</f>
        <v>0</v>
      </c>
      <c r="AA909" s="18"/>
      <c r="AB909" s="40"/>
      <c r="AC909" s="40"/>
      <c r="AD909" s="40"/>
      <c r="AE909" s="40"/>
      <c r="AF909" s="40"/>
      <c r="AG909" s="40"/>
      <c r="AH909" s="40"/>
      <c r="AI909" s="40" t="str">
        <f t="shared" si="132"/>
        <v>ok</v>
      </c>
      <c r="AJ909"/>
      <c r="AK909" t="str">
        <f>Tabela1[[#This Row],[Coluna1]]&amp;Tabela1[[#This Row],[PEDIDO]]</f>
        <v/>
      </c>
      <c r="AL909"/>
      <c r="AM909"/>
      <c r="AN909"/>
      <c r="AO909" t="str">
        <f t="shared" si="137"/>
        <v>/</v>
      </c>
      <c r="AP909" t="str">
        <f>Tabela1[[#This Row],[TAG]]&amp;Tabela1[[#This Row],[PEDIDO]]&amp;Tabela1[[#This Row],[PRODUTO]]</f>
        <v/>
      </c>
      <c r="AQ909" s="23" t="str">
        <f>Tabela1[[#This Row],[PRODUTO]]&amp;Tabela1[[#This Row],[TAG]]</f>
        <v/>
      </c>
      <c r="AR909" s="183">
        <f>Tabela1[[#This Row],[PESO TOTAL]]*Tabela1[[#This Row],[MATÉRIA PRIMA]]</f>
        <v>0</v>
      </c>
      <c r="AS909" s="28">
        <f>Tabela1[[#This Row],[PESO TOTAL]]*Tabela1[[#This Row],[PREPARAÇÃO ]]</f>
        <v>0</v>
      </c>
      <c r="AT909" s="28">
        <f>Tabela1[[#This Row],[PESO TOTAL]]*Tabela1[[#This Row],[CALDEIRARIA]]</f>
        <v>0</v>
      </c>
      <c r="AU909" s="28">
        <f>Tabela1[[#This Row],[PESO TOTAL]]*Tabela1[[#This Row],[SOLDA]]</f>
        <v>0</v>
      </c>
      <c r="AV909" s="28">
        <f>Tabela1[[#This Row],[PESO TOTAL]]*Tabela1[[#This Row],[ACABAMENTO]]</f>
        <v>0</v>
      </c>
      <c r="AW909" s="28">
        <f>Tabela1[[#This Row],[PESO TOTAL]]*Tabela1[[#This Row],[PRONTO ACABADO]]</f>
        <v>0</v>
      </c>
      <c r="AX909" s="28">
        <f>Tabela1[[#This Row],[PESO TOTAL]]*Tabela1[[#This Row],[EXPEDIÇÃO ]]</f>
        <v>0</v>
      </c>
      <c r="AY909" s="28" t="str">
        <f>Tabela1[[#This Row],[PEDIDO]]&amp;Tabela1[[#This Row],[PRODUTO]]</f>
        <v/>
      </c>
      <c r="AZ909" s="44">
        <f>IF(AF909="",0,IF(ISTEXT(AF909),H909*VALUE(SUBSTITUTE(AF909,"%",""))/100,H909*AF909))-Tabela1[[#This Row],[PRONTO ACABADO2]]</f>
        <v>0</v>
      </c>
      <c r="BA909" s="44">
        <f>IF(AG909="",0,IF(ISTEXT(AG909),H909*VALUE(SUBSTITUTE(AG909,"%",""))/100,H909*AG909))-Tabela1[[#This Row],[PESO EXPEDIDO2]]</f>
        <v>0</v>
      </c>
      <c r="BB909" s="44">
        <f t="shared" si="138"/>
        <v>0</v>
      </c>
      <c r="BC909" s="44">
        <f t="shared" si="139"/>
        <v>0</v>
      </c>
      <c r="BD909" s="44"/>
    </row>
    <row r="910" spans="1:56" ht="15.75" hidden="1" customHeight="1" x14ac:dyDescent="0.25">
      <c r="A910" s="6"/>
      <c r="B910" s="22"/>
      <c r="C910" s="7"/>
      <c r="D910" s="46"/>
      <c r="E910" s="7"/>
      <c r="F910" s="7"/>
      <c r="G910" s="44"/>
      <c r="H910" s="41">
        <f>Tabela1[[#This Row],[PESO UNI]]*Tabela1[[#This Row],[QTE]]</f>
        <v>0</v>
      </c>
      <c r="I910" s="7"/>
      <c r="J910" s="8"/>
      <c r="K910" s="8"/>
      <c r="L910" s="9"/>
      <c r="M910" s="10"/>
      <c r="N910" s="8"/>
      <c r="O910" s="12"/>
      <c r="P910" s="13"/>
      <c r="Q910" s="14">
        <f>Tabela1[[#This Row],[QTDE/ Fabricação]]-Tabela1[[#This Row],[QTE]]</f>
        <v>0</v>
      </c>
      <c r="R910" s="19">
        <f t="shared" si="134"/>
        <v>0</v>
      </c>
      <c r="S910" s="19">
        <f t="shared" si="133"/>
        <v>0</v>
      </c>
      <c r="T910" s="20">
        <f t="shared" si="135"/>
        <v>0</v>
      </c>
      <c r="U910" s="17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IFERROR(COUNTIF(#REF!,Tabela1[[#This Row],[Colunas5]]),"")</f>
        <v/>
      </c>
      <c r="X910" s="14">
        <f>Tabela1[[#This Row],[QIANTIDADE EXPEDIDA]]*Tabela1[[#This Row],[PESO UNI]]</f>
        <v>0</v>
      </c>
      <c r="Y910" s="14">
        <f t="shared" si="136"/>
        <v>0</v>
      </c>
      <c r="Z910" s="21">
        <f>Tabela1[[#This Row],[PESO TOTAL]]-Tabela1[[#This Row],[Peso Expedido]]</f>
        <v>0</v>
      </c>
      <c r="AA910" s="18"/>
      <c r="AB910" s="40"/>
      <c r="AC910" s="40"/>
      <c r="AD910" s="40"/>
      <c r="AE910" s="40"/>
      <c r="AF910" s="40"/>
      <c r="AG910" s="40"/>
      <c r="AH910" s="40"/>
      <c r="AI910" s="40" t="str">
        <f t="shared" si="132"/>
        <v>ok</v>
      </c>
      <c r="AJ910"/>
      <c r="AK910" t="str">
        <f>Tabela1[[#This Row],[Coluna1]]&amp;Tabela1[[#This Row],[PEDIDO]]</f>
        <v/>
      </c>
      <c r="AL910"/>
      <c r="AM910"/>
      <c r="AN910"/>
      <c r="AO910" t="str">
        <f t="shared" si="137"/>
        <v>/</v>
      </c>
      <c r="AP910" t="str">
        <f>Tabela1[[#This Row],[TAG]]&amp;Tabela1[[#This Row],[PEDIDO]]&amp;Tabela1[[#This Row],[PRODUTO]]</f>
        <v/>
      </c>
      <c r="AQ910" s="23" t="str">
        <f>Tabela1[[#This Row],[PRODUTO]]&amp;Tabela1[[#This Row],[TAG]]</f>
        <v/>
      </c>
      <c r="AR910" s="183">
        <f>Tabela1[[#This Row],[PESO TOTAL]]*Tabela1[[#This Row],[MATÉRIA PRIMA]]</f>
        <v>0</v>
      </c>
      <c r="AS910" s="28">
        <f>Tabela1[[#This Row],[PESO TOTAL]]*Tabela1[[#This Row],[PREPARAÇÃO ]]</f>
        <v>0</v>
      </c>
      <c r="AT910" s="28">
        <f>Tabela1[[#This Row],[PESO TOTAL]]*Tabela1[[#This Row],[CALDEIRARIA]]</f>
        <v>0</v>
      </c>
      <c r="AU910" s="28">
        <f>Tabela1[[#This Row],[PESO TOTAL]]*Tabela1[[#This Row],[SOLDA]]</f>
        <v>0</v>
      </c>
      <c r="AV910" s="28">
        <f>Tabela1[[#This Row],[PESO TOTAL]]*Tabela1[[#This Row],[ACABAMENTO]]</f>
        <v>0</v>
      </c>
      <c r="AW910" s="28">
        <f>Tabela1[[#This Row],[PESO TOTAL]]*Tabela1[[#This Row],[PRONTO ACABADO]]</f>
        <v>0</v>
      </c>
      <c r="AX910" s="28">
        <f>Tabela1[[#This Row],[PESO TOTAL]]*Tabela1[[#This Row],[EXPEDIÇÃO ]]</f>
        <v>0</v>
      </c>
      <c r="AY910" s="28" t="str">
        <f>Tabela1[[#This Row],[PEDIDO]]&amp;Tabela1[[#This Row],[PRODUTO]]</f>
        <v/>
      </c>
      <c r="AZ910" s="44">
        <f>IF(AF910="",0,IF(ISTEXT(AF910),H910*VALUE(SUBSTITUTE(AF910,"%",""))/100,H910*AF910))-Tabela1[[#This Row],[PRONTO ACABADO2]]</f>
        <v>0</v>
      </c>
      <c r="BA910" s="44">
        <f>IF(AG910="",0,IF(ISTEXT(AG910),H910*VALUE(SUBSTITUTE(AG910,"%",""))/100,H910*AG910))-Tabela1[[#This Row],[PESO EXPEDIDO2]]</f>
        <v>0</v>
      </c>
      <c r="BB910" s="44">
        <f t="shared" si="138"/>
        <v>0</v>
      </c>
      <c r="BC910" s="44">
        <f t="shared" si="139"/>
        <v>0</v>
      </c>
      <c r="BD910" s="44"/>
    </row>
    <row r="911" spans="1:56" ht="15.75" hidden="1" customHeight="1" x14ac:dyDescent="0.25">
      <c r="A911" s="6"/>
      <c r="B911" s="22"/>
      <c r="C911" s="7"/>
      <c r="D911" s="46"/>
      <c r="E911" s="7"/>
      <c r="F911" s="7"/>
      <c r="G911" s="44"/>
      <c r="H911" s="41">
        <f>Tabela1[[#This Row],[PESO UNI]]*Tabela1[[#This Row],[QTE]]</f>
        <v>0</v>
      </c>
      <c r="I911" s="7"/>
      <c r="J911" s="8"/>
      <c r="K911" s="8"/>
      <c r="L911" s="9"/>
      <c r="M911" s="10"/>
      <c r="N911" s="8"/>
      <c r="O911" s="12"/>
      <c r="P911" s="13"/>
      <c r="Q911" s="14">
        <f>Tabela1[[#This Row],[QTDE/ Fabricação]]-Tabela1[[#This Row],[QTE]]</f>
        <v>0</v>
      </c>
      <c r="R911" s="19">
        <f t="shared" si="134"/>
        <v>0</v>
      </c>
      <c r="S911" s="19">
        <f t="shared" si="133"/>
        <v>0</v>
      </c>
      <c r="T911" s="20">
        <f t="shared" si="135"/>
        <v>0</v>
      </c>
      <c r="U911" s="17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IFERROR(COUNTIF(#REF!,Tabela1[[#This Row],[Colunas5]]),"")</f>
        <v/>
      </c>
      <c r="X911" s="14">
        <f>Tabela1[[#This Row],[QIANTIDADE EXPEDIDA]]*Tabela1[[#This Row],[PESO UNI]]</f>
        <v>0</v>
      </c>
      <c r="Y911" s="14">
        <f t="shared" si="136"/>
        <v>0</v>
      </c>
      <c r="Z911" s="21">
        <f>Tabela1[[#This Row],[PESO TOTAL]]-Tabela1[[#This Row],[Peso Expedido]]</f>
        <v>0</v>
      </c>
      <c r="AA911" s="18"/>
      <c r="AB911" s="40"/>
      <c r="AC911" s="40"/>
      <c r="AD911" s="40"/>
      <c r="AE911" s="40"/>
      <c r="AF911" s="40"/>
      <c r="AG911" s="40"/>
      <c r="AH911" s="40"/>
      <c r="AI911" s="40" t="str">
        <f t="shared" si="132"/>
        <v>ok</v>
      </c>
      <c r="AJ911"/>
      <c r="AK911" t="str">
        <f>Tabela1[[#This Row],[Coluna1]]&amp;Tabela1[[#This Row],[PEDIDO]]</f>
        <v/>
      </c>
      <c r="AL911"/>
      <c r="AM911"/>
      <c r="AN911"/>
      <c r="AO911" t="str">
        <f t="shared" si="137"/>
        <v>/</v>
      </c>
      <c r="AP911" t="str">
        <f>Tabela1[[#This Row],[TAG]]&amp;Tabela1[[#This Row],[PEDIDO]]&amp;Tabela1[[#This Row],[PRODUTO]]</f>
        <v/>
      </c>
      <c r="AQ911" s="23" t="str">
        <f>Tabela1[[#This Row],[PRODUTO]]&amp;Tabela1[[#This Row],[TAG]]</f>
        <v/>
      </c>
      <c r="AR911" s="183">
        <f>Tabela1[[#This Row],[PESO TOTAL]]*Tabela1[[#This Row],[MATÉRIA PRIMA]]</f>
        <v>0</v>
      </c>
      <c r="AS911" s="28">
        <f>Tabela1[[#This Row],[PESO TOTAL]]*Tabela1[[#This Row],[PREPARAÇÃO ]]</f>
        <v>0</v>
      </c>
      <c r="AT911" s="28">
        <f>Tabela1[[#This Row],[PESO TOTAL]]*Tabela1[[#This Row],[CALDEIRARIA]]</f>
        <v>0</v>
      </c>
      <c r="AU911" s="28">
        <f>Tabela1[[#This Row],[PESO TOTAL]]*Tabela1[[#This Row],[SOLDA]]</f>
        <v>0</v>
      </c>
      <c r="AV911" s="28">
        <f>Tabela1[[#This Row],[PESO TOTAL]]*Tabela1[[#This Row],[ACABAMENTO]]</f>
        <v>0</v>
      </c>
      <c r="AW911" s="28">
        <f>Tabela1[[#This Row],[PESO TOTAL]]*Tabela1[[#This Row],[PRONTO ACABADO]]</f>
        <v>0</v>
      </c>
      <c r="AX911" s="28">
        <f>Tabela1[[#This Row],[PESO TOTAL]]*Tabela1[[#This Row],[EXPEDIÇÃO ]]</f>
        <v>0</v>
      </c>
      <c r="AY911" s="28" t="str">
        <f>Tabela1[[#This Row],[PEDIDO]]&amp;Tabela1[[#This Row],[PRODUTO]]</f>
        <v/>
      </c>
      <c r="AZ911" s="44">
        <f>IF(AF911="",0,IF(ISTEXT(AF911),H911*VALUE(SUBSTITUTE(AF911,"%",""))/100,H911*AF911))-Tabela1[[#This Row],[PRONTO ACABADO2]]</f>
        <v>0</v>
      </c>
      <c r="BA911" s="44">
        <f>IF(AG911="",0,IF(ISTEXT(AG911),H911*VALUE(SUBSTITUTE(AG911,"%",""))/100,H911*AG911))-Tabela1[[#This Row],[PESO EXPEDIDO2]]</f>
        <v>0</v>
      </c>
      <c r="BB911" s="44">
        <f t="shared" si="138"/>
        <v>0</v>
      </c>
      <c r="BC911" s="44">
        <f t="shared" si="139"/>
        <v>0</v>
      </c>
      <c r="BD911" s="44"/>
    </row>
    <row r="912" spans="1:56" ht="15.75" hidden="1" customHeight="1" x14ac:dyDescent="0.25">
      <c r="A912" s="6"/>
      <c r="B912" s="22"/>
      <c r="C912" s="7"/>
      <c r="D912" s="46"/>
      <c r="E912" s="7"/>
      <c r="F912" s="7"/>
      <c r="G912" s="44"/>
      <c r="H912" s="41">
        <f>Tabela1[[#This Row],[PESO UNI]]*Tabela1[[#This Row],[QTE]]</f>
        <v>0</v>
      </c>
      <c r="I912" s="7"/>
      <c r="J912" s="8"/>
      <c r="K912" s="8"/>
      <c r="L912" s="9"/>
      <c r="M912" s="10"/>
      <c r="N912" s="8"/>
      <c r="O912" s="12"/>
      <c r="P912" s="13"/>
      <c r="Q912" s="14">
        <f>Tabela1[[#This Row],[QTDE/ Fabricação]]-Tabela1[[#This Row],[QTE]]</f>
        <v>0</v>
      </c>
      <c r="R912" s="19">
        <f t="shared" si="134"/>
        <v>0</v>
      </c>
      <c r="S912" s="19">
        <f t="shared" si="133"/>
        <v>0</v>
      </c>
      <c r="T912" s="20">
        <f t="shared" si="135"/>
        <v>0</v>
      </c>
      <c r="U912" s="17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IFERROR(COUNTIF(#REF!,Tabela1[[#This Row],[Colunas5]]),"")</f>
        <v/>
      </c>
      <c r="X912" s="14">
        <f>Tabela1[[#This Row],[QIANTIDADE EXPEDIDA]]*Tabela1[[#This Row],[PESO UNI]]</f>
        <v>0</v>
      </c>
      <c r="Y912" s="14">
        <f t="shared" si="136"/>
        <v>0</v>
      </c>
      <c r="Z912" s="21">
        <f>Tabela1[[#This Row],[PESO TOTAL]]-Tabela1[[#This Row],[Peso Expedido]]</f>
        <v>0</v>
      </c>
      <c r="AA912" s="18"/>
      <c r="AB912" s="40"/>
      <c r="AC912" s="40"/>
      <c r="AD912" s="40"/>
      <c r="AE912" s="40"/>
      <c r="AF912" s="40"/>
      <c r="AG912" s="40"/>
      <c r="AH912" s="40"/>
      <c r="AI912" s="40" t="str">
        <f t="shared" si="132"/>
        <v>ok</v>
      </c>
      <c r="AJ912"/>
      <c r="AK912" t="str">
        <f>Tabela1[[#This Row],[Coluna1]]&amp;Tabela1[[#This Row],[PEDIDO]]</f>
        <v/>
      </c>
      <c r="AL912"/>
      <c r="AM912"/>
      <c r="AN912"/>
      <c r="AO912" t="str">
        <f t="shared" si="137"/>
        <v>/</v>
      </c>
      <c r="AP912" t="str">
        <f>Tabela1[[#This Row],[TAG]]&amp;Tabela1[[#This Row],[PEDIDO]]&amp;Tabela1[[#This Row],[PRODUTO]]</f>
        <v/>
      </c>
      <c r="AQ912" s="23" t="str">
        <f>Tabela1[[#This Row],[PRODUTO]]&amp;Tabela1[[#This Row],[TAG]]</f>
        <v/>
      </c>
      <c r="AR912" s="183">
        <f>Tabela1[[#This Row],[PESO TOTAL]]*Tabela1[[#This Row],[MATÉRIA PRIMA]]</f>
        <v>0</v>
      </c>
      <c r="AS912" s="28">
        <f>Tabela1[[#This Row],[PESO TOTAL]]*Tabela1[[#This Row],[PREPARAÇÃO ]]</f>
        <v>0</v>
      </c>
      <c r="AT912" s="28">
        <f>Tabela1[[#This Row],[PESO TOTAL]]*Tabela1[[#This Row],[CALDEIRARIA]]</f>
        <v>0</v>
      </c>
      <c r="AU912" s="28">
        <f>Tabela1[[#This Row],[PESO TOTAL]]*Tabela1[[#This Row],[SOLDA]]</f>
        <v>0</v>
      </c>
      <c r="AV912" s="28">
        <f>Tabela1[[#This Row],[PESO TOTAL]]*Tabela1[[#This Row],[ACABAMENTO]]</f>
        <v>0</v>
      </c>
      <c r="AW912" s="28">
        <f>Tabela1[[#This Row],[PESO TOTAL]]*Tabela1[[#This Row],[PRONTO ACABADO]]</f>
        <v>0</v>
      </c>
      <c r="AX912" s="28">
        <f>Tabela1[[#This Row],[PESO TOTAL]]*Tabela1[[#This Row],[EXPEDIÇÃO ]]</f>
        <v>0</v>
      </c>
      <c r="AY912" s="28" t="str">
        <f>Tabela1[[#This Row],[PEDIDO]]&amp;Tabela1[[#This Row],[PRODUTO]]</f>
        <v/>
      </c>
      <c r="AZ912" s="44">
        <f>IF(AF912="",0,IF(ISTEXT(AF912),H912*VALUE(SUBSTITUTE(AF912,"%",""))/100,H912*AF912))-Tabela1[[#This Row],[PRONTO ACABADO2]]</f>
        <v>0</v>
      </c>
      <c r="BA912" s="44">
        <f>IF(AG912="",0,IF(ISTEXT(AG912),H912*VALUE(SUBSTITUTE(AG912,"%",""))/100,H912*AG912))-Tabela1[[#This Row],[PESO EXPEDIDO2]]</f>
        <v>0</v>
      </c>
      <c r="BB912" s="44">
        <f t="shared" si="138"/>
        <v>0</v>
      </c>
      <c r="BC912" s="44">
        <f t="shared" si="139"/>
        <v>0</v>
      </c>
      <c r="BD912" s="44"/>
    </row>
    <row r="913" spans="1:56" ht="15.75" hidden="1" customHeight="1" x14ac:dyDescent="0.25">
      <c r="A913" s="6"/>
      <c r="B913" s="22"/>
      <c r="C913" s="7"/>
      <c r="D913" s="46"/>
      <c r="E913" s="7"/>
      <c r="F913" s="7"/>
      <c r="G913" s="44"/>
      <c r="H913" s="41">
        <f>Tabela1[[#This Row],[PESO UNI]]*Tabela1[[#This Row],[QTE]]</f>
        <v>0</v>
      </c>
      <c r="I913" s="7"/>
      <c r="J913" s="8"/>
      <c r="K913" s="8"/>
      <c r="L913" s="9"/>
      <c r="M913" s="10"/>
      <c r="N913" s="8"/>
      <c r="O913" s="12"/>
      <c r="P913" s="13"/>
      <c r="Q913" s="14">
        <f>Tabela1[[#This Row],[QTDE/ Fabricação]]-Tabela1[[#This Row],[QTE]]</f>
        <v>0</v>
      </c>
      <c r="R913" s="19">
        <f t="shared" si="134"/>
        <v>0</v>
      </c>
      <c r="S913" s="19">
        <f t="shared" si="133"/>
        <v>0</v>
      </c>
      <c r="T913" s="20">
        <f t="shared" si="135"/>
        <v>0</v>
      </c>
      <c r="U913" s="17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IFERROR(COUNTIF(#REF!,Tabela1[[#This Row],[Colunas5]]),"")</f>
        <v/>
      </c>
      <c r="X913" s="14">
        <f>Tabela1[[#This Row],[QIANTIDADE EXPEDIDA]]*Tabela1[[#This Row],[PESO UNI]]</f>
        <v>0</v>
      </c>
      <c r="Y913" s="14">
        <f t="shared" si="136"/>
        <v>0</v>
      </c>
      <c r="Z913" s="21">
        <f>Tabela1[[#This Row],[PESO TOTAL]]-Tabela1[[#This Row],[Peso Expedido]]</f>
        <v>0</v>
      </c>
      <c r="AA913" s="18"/>
      <c r="AB913" s="40"/>
      <c r="AC913" s="40"/>
      <c r="AD913" s="40"/>
      <c r="AE913" s="40"/>
      <c r="AF913" s="40"/>
      <c r="AG913" s="40"/>
      <c r="AH913" s="40"/>
      <c r="AI913" s="40" t="str">
        <f t="shared" ref="AI913:AI976" si="140">IF(Z913&lt;=0,"ok","")</f>
        <v>ok</v>
      </c>
      <c r="AJ913"/>
      <c r="AK913" t="str">
        <f>Tabela1[[#This Row],[Coluna1]]&amp;Tabela1[[#This Row],[PEDIDO]]</f>
        <v/>
      </c>
      <c r="AL913"/>
      <c r="AM913"/>
      <c r="AN913"/>
      <c r="AO913" t="str">
        <f t="shared" si="137"/>
        <v>/</v>
      </c>
      <c r="AP913" t="str">
        <f>Tabela1[[#This Row],[TAG]]&amp;Tabela1[[#This Row],[PEDIDO]]&amp;Tabela1[[#This Row],[PRODUTO]]</f>
        <v/>
      </c>
      <c r="AQ913" s="23" t="str">
        <f>Tabela1[[#This Row],[PRODUTO]]&amp;Tabela1[[#This Row],[TAG]]</f>
        <v/>
      </c>
      <c r="AR913" s="183">
        <f>Tabela1[[#This Row],[PESO TOTAL]]*Tabela1[[#This Row],[MATÉRIA PRIMA]]</f>
        <v>0</v>
      </c>
      <c r="AS913" s="28">
        <f>Tabela1[[#This Row],[PESO TOTAL]]*Tabela1[[#This Row],[PREPARAÇÃO ]]</f>
        <v>0</v>
      </c>
      <c r="AT913" s="28">
        <f>Tabela1[[#This Row],[PESO TOTAL]]*Tabela1[[#This Row],[CALDEIRARIA]]</f>
        <v>0</v>
      </c>
      <c r="AU913" s="28">
        <f>Tabela1[[#This Row],[PESO TOTAL]]*Tabela1[[#This Row],[SOLDA]]</f>
        <v>0</v>
      </c>
      <c r="AV913" s="28">
        <f>Tabela1[[#This Row],[PESO TOTAL]]*Tabela1[[#This Row],[ACABAMENTO]]</f>
        <v>0</v>
      </c>
      <c r="AW913" s="28">
        <f>Tabela1[[#This Row],[PESO TOTAL]]*Tabela1[[#This Row],[PRONTO ACABADO]]</f>
        <v>0</v>
      </c>
      <c r="AX913" s="28">
        <f>Tabela1[[#This Row],[PESO TOTAL]]*Tabela1[[#This Row],[EXPEDIÇÃO ]]</f>
        <v>0</v>
      </c>
      <c r="AY913" s="28" t="str">
        <f>Tabela1[[#This Row],[PEDIDO]]&amp;Tabela1[[#This Row],[PRODUTO]]</f>
        <v/>
      </c>
      <c r="AZ913" s="44">
        <f>IF(AF913="",0,IF(ISTEXT(AF913),H913*VALUE(SUBSTITUTE(AF913,"%",""))/100,H913*AF913))-Tabela1[[#This Row],[PRONTO ACABADO2]]</f>
        <v>0</v>
      </c>
      <c r="BA913" s="44">
        <f>IF(AG913="",0,IF(ISTEXT(AG913),H913*VALUE(SUBSTITUTE(AG913,"%",""))/100,H913*AG913))-Tabela1[[#This Row],[PESO EXPEDIDO2]]</f>
        <v>0</v>
      </c>
      <c r="BB913" s="44">
        <f t="shared" si="138"/>
        <v>0</v>
      </c>
      <c r="BC913" s="44">
        <f t="shared" si="139"/>
        <v>0</v>
      </c>
      <c r="BD913" s="44"/>
    </row>
    <row r="914" spans="1:56" ht="15.75" hidden="1" customHeight="1" x14ac:dyDescent="0.25">
      <c r="A914" s="6"/>
      <c r="B914" s="22"/>
      <c r="C914" s="7"/>
      <c r="D914" s="46"/>
      <c r="E914" s="7"/>
      <c r="F914" s="7"/>
      <c r="G914" s="44"/>
      <c r="H914" s="41">
        <f>Tabela1[[#This Row],[PESO UNI]]*Tabela1[[#This Row],[QTE]]</f>
        <v>0</v>
      </c>
      <c r="I914" s="7"/>
      <c r="J914" s="8"/>
      <c r="K914" s="8"/>
      <c r="L914" s="9"/>
      <c r="M914" s="10"/>
      <c r="N914" s="8"/>
      <c r="O914" s="12"/>
      <c r="P914" s="13"/>
      <c r="Q914" s="14">
        <f>Tabela1[[#This Row],[QTDE/ Fabricação]]-Tabela1[[#This Row],[QTE]]</f>
        <v>0</v>
      </c>
      <c r="R914" s="19">
        <f t="shared" si="134"/>
        <v>0</v>
      </c>
      <c r="S914" s="19">
        <f t="shared" si="133"/>
        <v>0</v>
      </c>
      <c r="T914" s="20">
        <f t="shared" si="135"/>
        <v>0</v>
      </c>
      <c r="U914" s="17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IFERROR(COUNTIF(#REF!,Tabela1[[#This Row],[Colunas5]]),"")</f>
        <v/>
      </c>
      <c r="X914" s="14">
        <f>Tabela1[[#This Row],[QIANTIDADE EXPEDIDA]]*Tabela1[[#This Row],[PESO UNI]]</f>
        <v>0</v>
      </c>
      <c r="Y914" s="14">
        <f t="shared" si="136"/>
        <v>0</v>
      </c>
      <c r="Z914" s="21">
        <f>Tabela1[[#This Row],[PESO TOTAL]]-Tabela1[[#This Row],[Peso Expedido]]</f>
        <v>0</v>
      </c>
      <c r="AA914" s="18"/>
      <c r="AB914" s="40"/>
      <c r="AC914" s="40"/>
      <c r="AD914" s="40"/>
      <c r="AE914" s="40"/>
      <c r="AF914" s="40"/>
      <c r="AG914" s="40"/>
      <c r="AH914" s="40"/>
      <c r="AI914" s="40" t="str">
        <f t="shared" si="140"/>
        <v>ok</v>
      </c>
      <c r="AJ914"/>
      <c r="AK914" t="str">
        <f>Tabela1[[#This Row],[Coluna1]]&amp;Tabela1[[#This Row],[PEDIDO]]</f>
        <v/>
      </c>
      <c r="AL914"/>
      <c r="AM914"/>
      <c r="AN914"/>
      <c r="AO914" t="str">
        <f t="shared" si="137"/>
        <v>/</v>
      </c>
      <c r="AP914" t="str">
        <f>Tabela1[[#This Row],[TAG]]&amp;Tabela1[[#This Row],[PEDIDO]]&amp;Tabela1[[#This Row],[PRODUTO]]</f>
        <v/>
      </c>
      <c r="AQ914" s="23" t="str">
        <f>Tabela1[[#This Row],[PRODUTO]]&amp;Tabela1[[#This Row],[TAG]]</f>
        <v/>
      </c>
      <c r="AR914" s="183">
        <f>Tabela1[[#This Row],[PESO TOTAL]]*Tabela1[[#This Row],[MATÉRIA PRIMA]]</f>
        <v>0</v>
      </c>
      <c r="AS914" s="28">
        <f>Tabela1[[#This Row],[PESO TOTAL]]*Tabela1[[#This Row],[PREPARAÇÃO ]]</f>
        <v>0</v>
      </c>
      <c r="AT914" s="28">
        <f>Tabela1[[#This Row],[PESO TOTAL]]*Tabela1[[#This Row],[CALDEIRARIA]]</f>
        <v>0</v>
      </c>
      <c r="AU914" s="28">
        <f>Tabela1[[#This Row],[PESO TOTAL]]*Tabela1[[#This Row],[SOLDA]]</f>
        <v>0</v>
      </c>
      <c r="AV914" s="28">
        <f>Tabela1[[#This Row],[PESO TOTAL]]*Tabela1[[#This Row],[ACABAMENTO]]</f>
        <v>0</v>
      </c>
      <c r="AW914" s="28">
        <f>Tabela1[[#This Row],[PESO TOTAL]]*Tabela1[[#This Row],[PRONTO ACABADO]]</f>
        <v>0</v>
      </c>
      <c r="AX914" s="28">
        <f>Tabela1[[#This Row],[PESO TOTAL]]*Tabela1[[#This Row],[EXPEDIÇÃO ]]</f>
        <v>0</v>
      </c>
      <c r="AY914" s="28" t="str">
        <f>Tabela1[[#This Row],[PEDIDO]]&amp;Tabela1[[#This Row],[PRODUTO]]</f>
        <v/>
      </c>
      <c r="AZ914" s="44">
        <f>IF(AF914="",0,IF(ISTEXT(AF914),H914*VALUE(SUBSTITUTE(AF914,"%",""))/100,H914*AF914))-Tabela1[[#This Row],[PRONTO ACABADO2]]</f>
        <v>0</v>
      </c>
      <c r="BA914" s="44">
        <f>IF(AG914="",0,IF(ISTEXT(AG914),H914*VALUE(SUBSTITUTE(AG914,"%",""))/100,H914*AG914))-Tabela1[[#This Row],[PESO EXPEDIDO2]]</f>
        <v>0</v>
      </c>
      <c r="BB914" s="44">
        <f t="shared" si="138"/>
        <v>0</v>
      </c>
      <c r="BC914" s="44">
        <f t="shared" si="139"/>
        <v>0</v>
      </c>
      <c r="BD914" s="44"/>
    </row>
    <row r="915" spans="1:56" ht="15.75" hidden="1" customHeight="1" x14ac:dyDescent="0.25">
      <c r="A915" s="6"/>
      <c r="B915" s="22"/>
      <c r="C915" s="7"/>
      <c r="D915" s="46"/>
      <c r="E915" s="7"/>
      <c r="F915" s="7"/>
      <c r="G915" s="44"/>
      <c r="H915" s="41">
        <f>Tabela1[[#This Row],[PESO UNI]]*Tabela1[[#This Row],[QTE]]</f>
        <v>0</v>
      </c>
      <c r="I915" s="7"/>
      <c r="J915" s="8"/>
      <c r="K915" s="8"/>
      <c r="L915" s="9"/>
      <c r="M915" s="10"/>
      <c r="N915" s="8"/>
      <c r="O915" s="12"/>
      <c r="P915" s="13"/>
      <c r="Q915" s="14">
        <f>Tabela1[[#This Row],[QTDE/ Fabricação]]-Tabela1[[#This Row],[QTE]]</f>
        <v>0</v>
      </c>
      <c r="R915" s="19">
        <f t="shared" si="134"/>
        <v>0</v>
      </c>
      <c r="S915" s="19">
        <f t="shared" si="133"/>
        <v>0</v>
      </c>
      <c r="T915" s="20">
        <f t="shared" si="135"/>
        <v>0</v>
      </c>
      <c r="U915" s="17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IFERROR(COUNTIF(#REF!,Tabela1[[#This Row],[Colunas5]]),"")</f>
        <v/>
      </c>
      <c r="X915" s="14">
        <f>Tabela1[[#This Row],[QIANTIDADE EXPEDIDA]]*Tabela1[[#This Row],[PESO UNI]]</f>
        <v>0</v>
      </c>
      <c r="Y915" s="14">
        <f t="shared" si="136"/>
        <v>0</v>
      </c>
      <c r="Z915" s="21">
        <f>Tabela1[[#This Row],[PESO TOTAL]]-Tabela1[[#This Row],[Peso Expedido]]</f>
        <v>0</v>
      </c>
      <c r="AA915" s="18"/>
      <c r="AB915" s="40"/>
      <c r="AC915" s="40"/>
      <c r="AD915" s="40"/>
      <c r="AE915" s="40"/>
      <c r="AF915" s="40"/>
      <c r="AG915" s="40"/>
      <c r="AH915" s="40"/>
      <c r="AI915" s="40" t="str">
        <f t="shared" si="140"/>
        <v>ok</v>
      </c>
      <c r="AJ915"/>
      <c r="AK915" t="str">
        <f>Tabela1[[#This Row],[Coluna1]]&amp;Tabela1[[#This Row],[PEDIDO]]</f>
        <v/>
      </c>
      <c r="AL915"/>
      <c r="AM915"/>
      <c r="AN915"/>
      <c r="AO915" t="str">
        <f t="shared" si="137"/>
        <v>/</v>
      </c>
      <c r="AP915" t="str">
        <f>Tabela1[[#This Row],[TAG]]&amp;Tabela1[[#This Row],[PEDIDO]]&amp;Tabela1[[#This Row],[PRODUTO]]</f>
        <v/>
      </c>
      <c r="AQ915" s="23" t="str">
        <f>Tabela1[[#This Row],[PRODUTO]]&amp;Tabela1[[#This Row],[TAG]]</f>
        <v/>
      </c>
      <c r="AR915" s="183">
        <f>Tabela1[[#This Row],[PESO TOTAL]]*Tabela1[[#This Row],[MATÉRIA PRIMA]]</f>
        <v>0</v>
      </c>
      <c r="AS915" s="28">
        <f>Tabela1[[#This Row],[PESO TOTAL]]*Tabela1[[#This Row],[PREPARAÇÃO ]]</f>
        <v>0</v>
      </c>
      <c r="AT915" s="28">
        <f>Tabela1[[#This Row],[PESO TOTAL]]*Tabela1[[#This Row],[CALDEIRARIA]]</f>
        <v>0</v>
      </c>
      <c r="AU915" s="28">
        <f>Tabela1[[#This Row],[PESO TOTAL]]*Tabela1[[#This Row],[SOLDA]]</f>
        <v>0</v>
      </c>
      <c r="AV915" s="28">
        <f>Tabela1[[#This Row],[PESO TOTAL]]*Tabela1[[#This Row],[ACABAMENTO]]</f>
        <v>0</v>
      </c>
      <c r="AW915" s="28">
        <f>Tabela1[[#This Row],[PESO TOTAL]]*Tabela1[[#This Row],[PRONTO ACABADO]]</f>
        <v>0</v>
      </c>
      <c r="AX915" s="28">
        <f>Tabela1[[#This Row],[PESO TOTAL]]*Tabela1[[#This Row],[EXPEDIÇÃO ]]</f>
        <v>0</v>
      </c>
      <c r="AY915" s="28" t="str">
        <f>Tabela1[[#This Row],[PEDIDO]]&amp;Tabela1[[#This Row],[PRODUTO]]</f>
        <v/>
      </c>
      <c r="AZ915" s="44">
        <f>IF(AF915="",0,IF(ISTEXT(AF915),H915*VALUE(SUBSTITUTE(AF915,"%",""))/100,H915*AF915))-Tabela1[[#This Row],[PRONTO ACABADO2]]</f>
        <v>0</v>
      </c>
      <c r="BA915" s="44">
        <f>IF(AG915="",0,IF(ISTEXT(AG915),H915*VALUE(SUBSTITUTE(AG915,"%",""))/100,H915*AG915))-Tabela1[[#This Row],[PESO EXPEDIDO2]]</f>
        <v>0</v>
      </c>
      <c r="BB915" s="44">
        <f t="shared" si="138"/>
        <v>0</v>
      </c>
      <c r="BC915" s="44">
        <f t="shared" si="139"/>
        <v>0</v>
      </c>
      <c r="BD915" s="44"/>
    </row>
    <row r="916" spans="1:56" ht="15.75" hidden="1" customHeight="1" x14ac:dyDescent="0.25">
      <c r="A916" s="6"/>
      <c r="B916" s="22"/>
      <c r="C916" s="7"/>
      <c r="D916" s="46"/>
      <c r="E916" s="7"/>
      <c r="F916" s="7"/>
      <c r="G916" s="44"/>
      <c r="H916" s="41">
        <f>Tabela1[[#This Row],[PESO UNI]]*Tabela1[[#This Row],[QTE]]</f>
        <v>0</v>
      </c>
      <c r="I916" s="7"/>
      <c r="J916" s="8"/>
      <c r="K916" s="8"/>
      <c r="L916" s="9"/>
      <c r="M916" s="10"/>
      <c r="N916" s="8"/>
      <c r="O916" s="12"/>
      <c r="P916" s="13"/>
      <c r="Q916" s="14">
        <f>Tabela1[[#This Row],[QTDE/ Fabricação]]-Tabela1[[#This Row],[QTE]]</f>
        <v>0</v>
      </c>
      <c r="R916" s="19">
        <f t="shared" si="134"/>
        <v>0</v>
      </c>
      <c r="S916" s="19">
        <f t="shared" si="133"/>
        <v>0</v>
      </c>
      <c r="T916" s="20">
        <f t="shared" si="135"/>
        <v>0</v>
      </c>
      <c r="U916" s="17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IFERROR(COUNTIF(#REF!,Tabela1[[#This Row],[Colunas5]]),"")</f>
        <v/>
      </c>
      <c r="X916" s="14">
        <f>Tabela1[[#This Row],[QIANTIDADE EXPEDIDA]]*Tabela1[[#This Row],[PESO UNI]]</f>
        <v>0</v>
      </c>
      <c r="Y916" s="14">
        <f t="shared" si="136"/>
        <v>0</v>
      </c>
      <c r="Z916" s="21">
        <f>Tabela1[[#This Row],[PESO TOTAL]]-Tabela1[[#This Row],[Peso Expedido]]</f>
        <v>0</v>
      </c>
      <c r="AA916" s="18"/>
      <c r="AB916" s="40"/>
      <c r="AC916" s="40"/>
      <c r="AD916" s="40"/>
      <c r="AE916" s="40"/>
      <c r="AF916" s="40"/>
      <c r="AG916" s="40"/>
      <c r="AH916" s="40"/>
      <c r="AI916" s="40" t="str">
        <f t="shared" si="140"/>
        <v>ok</v>
      </c>
      <c r="AJ916"/>
      <c r="AK916" t="str">
        <f>Tabela1[[#This Row],[Coluna1]]&amp;Tabela1[[#This Row],[PEDIDO]]</f>
        <v/>
      </c>
      <c r="AL916"/>
      <c r="AM916"/>
      <c r="AN916"/>
      <c r="AO916" t="str">
        <f t="shared" si="137"/>
        <v>/</v>
      </c>
      <c r="AP916" t="str">
        <f>Tabela1[[#This Row],[TAG]]&amp;Tabela1[[#This Row],[PEDIDO]]&amp;Tabela1[[#This Row],[PRODUTO]]</f>
        <v/>
      </c>
      <c r="AQ916" s="23" t="str">
        <f>Tabela1[[#This Row],[PRODUTO]]&amp;Tabela1[[#This Row],[TAG]]</f>
        <v/>
      </c>
      <c r="AR916" s="183">
        <f>Tabela1[[#This Row],[PESO TOTAL]]*Tabela1[[#This Row],[MATÉRIA PRIMA]]</f>
        <v>0</v>
      </c>
      <c r="AS916" s="28">
        <f>Tabela1[[#This Row],[PESO TOTAL]]*Tabela1[[#This Row],[PREPARAÇÃO ]]</f>
        <v>0</v>
      </c>
      <c r="AT916" s="28">
        <f>Tabela1[[#This Row],[PESO TOTAL]]*Tabela1[[#This Row],[CALDEIRARIA]]</f>
        <v>0</v>
      </c>
      <c r="AU916" s="28">
        <f>Tabela1[[#This Row],[PESO TOTAL]]*Tabela1[[#This Row],[SOLDA]]</f>
        <v>0</v>
      </c>
      <c r="AV916" s="28">
        <f>Tabela1[[#This Row],[PESO TOTAL]]*Tabela1[[#This Row],[ACABAMENTO]]</f>
        <v>0</v>
      </c>
      <c r="AW916" s="28">
        <f>Tabela1[[#This Row],[PESO TOTAL]]*Tabela1[[#This Row],[PRONTO ACABADO]]</f>
        <v>0</v>
      </c>
      <c r="AX916" s="28">
        <f>Tabela1[[#This Row],[PESO TOTAL]]*Tabela1[[#This Row],[EXPEDIÇÃO ]]</f>
        <v>0</v>
      </c>
      <c r="AY916" s="28" t="str">
        <f>Tabela1[[#This Row],[PEDIDO]]&amp;Tabela1[[#This Row],[PRODUTO]]</f>
        <v/>
      </c>
      <c r="AZ916" s="44">
        <f>IF(AF916="",0,IF(ISTEXT(AF916),H916*VALUE(SUBSTITUTE(AF916,"%",""))/100,H916*AF916))-Tabela1[[#This Row],[PRONTO ACABADO2]]</f>
        <v>0</v>
      </c>
      <c r="BA916" s="44">
        <f>IF(AG916="",0,IF(ISTEXT(AG916),H916*VALUE(SUBSTITUTE(AG916,"%",""))/100,H916*AG916))-Tabela1[[#This Row],[PESO EXPEDIDO2]]</f>
        <v>0</v>
      </c>
      <c r="BB916" s="44">
        <f t="shared" si="138"/>
        <v>0</v>
      </c>
      <c r="BC916" s="44">
        <f t="shared" si="139"/>
        <v>0</v>
      </c>
      <c r="BD916" s="44"/>
    </row>
    <row r="917" spans="1:56" ht="15.75" hidden="1" customHeight="1" x14ac:dyDescent="0.25">
      <c r="A917" s="6"/>
      <c r="B917" s="22"/>
      <c r="C917" s="7"/>
      <c r="D917" s="46"/>
      <c r="E917" s="7"/>
      <c r="F917" s="7"/>
      <c r="G917" s="44"/>
      <c r="H917" s="41">
        <f>Tabela1[[#This Row],[PESO UNI]]*Tabela1[[#This Row],[QTE]]</f>
        <v>0</v>
      </c>
      <c r="I917" s="7"/>
      <c r="J917" s="8"/>
      <c r="K917" s="8"/>
      <c r="L917" s="9"/>
      <c r="M917" s="10"/>
      <c r="N917" s="8"/>
      <c r="O917" s="12"/>
      <c r="P917" s="13"/>
      <c r="Q917" s="14">
        <f>Tabela1[[#This Row],[QTDE/ Fabricação]]-Tabela1[[#This Row],[QTE]]</f>
        <v>0</v>
      </c>
      <c r="R917" s="19">
        <f t="shared" si="134"/>
        <v>0</v>
      </c>
      <c r="S917" s="19">
        <f t="shared" si="133"/>
        <v>0</v>
      </c>
      <c r="T917" s="20">
        <f t="shared" si="135"/>
        <v>0</v>
      </c>
      <c r="U917" s="17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IFERROR(COUNTIF(#REF!,Tabela1[[#This Row],[Colunas5]]),"")</f>
        <v/>
      </c>
      <c r="X917" s="14">
        <f>Tabela1[[#This Row],[QIANTIDADE EXPEDIDA]]*Tabela1[[#This Row],[PESO UNI]]</f>
        <v>0</v>
      </c>
      <c r="Y917" s="14">
        <f t="shared" si="136"/>
        <v>0</v>
      </c>
      <c r="Z917" s="21">
        <f>Tabela1[[#This Row],[PESO TOTAL]]-Tabela1[[#This Row],[Peso Expedido]]</f>
        <v>0</v>
      </c>
      <c r="AA917" s="18"/>
      <c r="AB917" s="40"/>
      <c r="AC917" s="40"/>
      <c r="AD917" s="40"/>
      <c r="AE917" s="40"/>
      <c r="AF917" s="40"/>
      <c r="AG917" s="40"/>
      <c r="AH917" s="40"/>
      <c r="AI917" s="40" t="str">
        <f t="shared" si="140"/>
        <v>ok</v>
      </c>
      <c r="AJ917"/>
      <c r="AK917" t="str">
        <f>Tabela1[[#This Row],[Coluna1]]&amp;Tabela1[[#This Row],[PEDIDO]]</f>
        <v/>
      </c>
      <c r="AL917"/>
      <c r="AM917"/>
      <c r="AN917"/>
      <c r="AO917" t="str">
        <f t="shared" si="137"/>
        <v>/</v>
      </c>
      <c r="AP917" t="str">
        <f>Tabela1[[#This Row],[TAG]]&amp;Tabela1[[#This Row],[PEDIDO]]&amp;Tabela1[[#This Row],[PRODUTO]]</f>
        <v/>
      </c>
      <c r="AQ917" s="23" t="str">
        <f>Tabela1[[#This Row],[PRODUTO]]&amp;Tabela1[[#This Row],[TAG]]</f>
        <v/>
      </c>
      <c r="AR917" s="183">
        <f>Tabela1[[#This Row],[PESO TOTAL]]*Tabela1[[#This Row],[MATÉRIA PRIMA]]</f>
        <v>0</v>
      </c>
      <c r="AS917" s="28">
        <f>Tabela1[[#This Row],[PESO TOTAL]]*Tabela1[[#This Row],[PREPARAÇÃO ]]</f>
        <v>0</v>
      </c>
      <c r="AT917" s="28">
        <f>Tabela1[[#This Row],[PESO TOTAL]]*Tabela1[[#This Row],[CALDEIRARIA]]</f>
        <v>0</v>
      </c>
      <c r="AU917" s="28">
        <f>Tabela1[[#This Row],[PESO TOTAL]]*Tabela1[[#This Row],[SOLDA]]</f>
        <v>0</v>
      </c>
      <c r="AV917" s="28">
        <f>Tabela1[[#This Row],[PESO TOTAL]]*Tabela1[[#This Row],[ACABAMENTO]]</f>
        <v>0</v>
      </c>
      <c r="AW917" s="28">
        <f>Tabela1[[#This Row],[PESO TOTAL]]*Tabela1[[#This Row],[PRONTO ACABADO]]</f>
        <v>0</v>
      </c>
      <c r="AX917" s="28">
        <f>Tabela1[[#This Row],[PESO TOTAL]]*Tabela1[[#This Row],[EXPEDIÇÃO ]]</f>
        <v>0</v>
      </c>
      <c r="AY917" s="28" t="str">
        <f>Tabela1[[#This Row],[PEDIDO]]&amp;Tabela1[[#This Row],[PRODUTO]]</f>
        <v/>
      </c>
      <c r="AZ917" s="44">
        <f>IF(AF917="",0,IF(ISTEXT(AF917),H917*VALUE(SUBSTITUTE(AF917,"%",""))/100,H917*AF917))-Tabela1[[#This Row],[PRONTO ACABADO2]]</f>
        <v>0</v>
      </c>
      <c r="BA917" s="44">
        <f>IF(AG917="",0,IF(ISTEXT(AG917),H917*VALUE(SUBSTITUTE(AG917,"%",""))/100,H917*AG917))-Tabela1[[#This Row],[PESO EXPEDIDO2]]</f>
        <v>0</v>
      </c>
      <c r="BB917" s="44">
        <f t="shared" si="138"/>
        <v>0</v>
      </c>
      <c r="BC917" s="44">
        <f t="shared" si="139"/>
        <v>0</v>
      </c>
      <c r="BD917" s="44"/>
    </row>
    <row r="918" spans="1:56" ht="15.75" hidden="1" customHeight="1" x14ac:dyDescent="0.25">
      <c r="A918" s="6"/>
      <c r="B918" s="22"/>
      <c r="C918" s="7"/>
      <c r="D918" s="46"/>
      <c r="E918" s="7"/>
      <c r="F918" s="7"/>
      <c r="G918" s="44"/>
      <c r="H918" s="41">
        <f>Tabela1[[#This Row],[PESO UNI]]*Tabela1[[#This Row],[QTE]]</f>
        <v>0</v>
      </c>
      <c r="I918" s="7"/>
      <c r="J918" s="8"/>
      <c r="K918" s="8"/>
      <c r="L918" s="9"/>
      <c r="M918" s="10"/>
      <c r="N918" s="8"/>
      <c r="O918" s="12"/>
      <c r="P918" s="13"/>
      <c r="Q918" s="14">
        <f>Tabela1[[#This Row],[QTDE/ Fabricação]]-Tabela1[[#This Row],[QTE]]</f>
        <v>0</v>
      </c>
      <c r="R918" s="19">
        <f t="shared" si="134"/>
        <v>0</v>
      </c>
      <c r="S918" s="19">
        <f t="shared" si="133"/>
        <v>0</v>
      </c>
      <c r="T918" s="20">
        <f t="shared" si="135"/>
        <v>0</v>
      </c>
      <c r="U918" s="17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IFERROR(COUNTIF(#REF!,Tabela1[[#This Row],[Colunas5]]),"")</f>
        <v/>
      </c>
      <c r="X918" s="14">
        <f>Tabela1[[#This Row],[QIANTIDADE EXPEDIDA]]*Tabela1[[#This Row],[PESO UNI]]</f>
        <v>0</v>
      </c>
      <c r="Y918" s="14">
        <f t="shared" si="136"/>
        <v>0</v>
      </c>
      <c r="Z918" s="21">
        <f>Tabela1[[#This Row],[PESO TOTAL]]-Tabela1[[#This Row],[Peso Expedido]]</f>
        <v>0</v>
      </c>
      <c r="AA918" s="18"/>
      <c r="AB918" s="40"/>
      <c r="AC918" s="40"/>
      <c r="AD918" s="40"/>
      <c r="AE918" s="40"/>
      <c r="AF918" s="40"/>
      <c r="AG918" s="40"/>
      <c r="AH918" s="40"/>
      <c r="AI918" s="40" t="str">
        <f t="shared" si="140"/>
        <v>ok</v>
      </c>
      <c r="AJ918"/>
      <c r="AK918" t="str">
        <f>Tabela1[[#This Row],[Coluna1]]&amp;Tabela1[[#This Row],[PEDIDO]]</f>
        <v/>
      </c>
      <c r="AL918"/>
      <c r="AM918"/>
      <c r="AN918"/>
      <c r="AO918" t="str">
        <f t="shared" si="137"/>
        <v>/</v>
      </c>
      <c r="AP918" t="str">
        <f>Tabela1[[#This Row],[TAG]]&amp;Tabela1[[#This Row],[PEDIDO]]&amp;Tabela1[[#This Row],[PRODUTO]]</f>
        <v/>
      </c>
      <c r="AQ918" s="23" t="str">
        <f>Tabela1[[#This Row],[PRODUTO]]&amp;Tabela1[[#This Row],[TAG]]</f>
        <v/>
      </c>
      <c r="AR918" s="183">
        <f>Tabela1[[#This Row],[PESO TOTAL]]*Tabela1[[#This Row],[MATÉRIA PRIMA]]</f>
        <v>0</v>
      </c>
      <c r="AS918" s="28">
        <f>Tabela1[[#This Row],[PESO TOTAL]]*Tabela1[[#This Row],[PREPARAÇÃO ]]</f>
        <v>0</v>
      </c>
      <c r="AT918" s="28">
        <f>Tabela1[[#This Row],[PESO TOTAL]]*Tabela1[[#This Row],[CALDEIRARIA]]</f>
        <v>0</v>
      </c>
      <c r="AU918" s="28">
        <f>Tabela1[[#This Row],[PESO TOTAL]]*Tabela1[[#This Row],[SOLDA]]</f>
        <v>0</v>
      </c>
      <c r="AV918" s="28">
        <f>Tabela1[[#This Row],[PESO TOTAL]]*Tabela1[[#This Row],[ACABAMENTO]]</f>
        <v>0</v>
      </c>
      <c r="AW918" s="28">
        <f>Tabela1[[#This Row],[PESO TOTAL]]*Tabela1[[#This Row],[PRONTO ACABADO]]</f>
        <v>0</v>
      </c>
      <c r="AX918" s="28">
        <f>Tabela1[[#This Row],[PESO TOTAL]]*Tabela1[[#This Row],[EXPEDIÇÃO ]]</f>
        <v>0</v>
      </c>
      <c r="AY918" s="28" t="str">
        <f>Tabela1[[#This Row],[PEDIDO]]&amp;Tabela1[[#This Row],[PRODUTO]]</f>
        <v/>
      </c>
      <c r="AZ918" s="44">
        <f>IF(AF918="",0,IF(ISTEXT(AF918),H918*VALUE(SUBSTITUTE(AF918,"%",""))/100,H918*AF918))-Tabela1[[#This Row],[PRONTO ACABADO2]]</f>
        <v>0</v>
      </c>
      <c r="BA918" s="44">
        <f>IF(AG918="",0,IF(ISTEXT(AG918),H918*VALUE(SUBSTITUTE(AG918,"%",""))/100,H918*AG918))-Tabela1[[#This Row],[PESO EXPEDIDO2]]</f>
        <v>0</v>
      </c>
      <c r="BB918" s="44">
        <f t="shared" si="138"/>
        <v>0</v>
      </c>
      <c r="BC918" s="44">
        <f t="shared" si="139"/>
        <v>0</v>
      </c>
      <c r="BD918" s="44"/>
    </row>
    <row r="919" spans="1:56" ht="15.75" hidden="1" customHeight="1" x14ac:dyDescent="0.25">
      <c r="A919" s="6"/>
      <c r="B919" s="22"/>
      <c r="C919" s="7"/>
      <c r="D919" s="46"/>
      <c r="E919" s="7"/>
      <c r="F919" s="7"/>
      <c r="G919" s="44"/>
      <c r="H919" s="41">
        <f>Tabela1[[#This Row],[PESO UNI]]*Tabela1[[#This Row],[QTE]]</f>
        <v>0</v>
      </c>
      <c r="I919" s="7"/>
      <c r="J919" s="8"/>
      <c r="K919" s="8"/>
      <c r="L919" s="9"/>
      <c r="M919" s="10"/>
      <c r="N919" s="8"/>
      <c r="O919" s="12"/>
      <c r="P919" s="13"/>
      <c r="Q919" s="14">
        <f>Tabela1[[#This Row],[QTDE/ Fabricação]]-Tabela1[[#This Row],[QTE]]</f>
        <v>0</v>
      </c>
      <c r="R919" s="19">
        <f t="shared" si="134"/>
        <v>0</v>
      </c>
      <c r="S919" s="19">
        <f t="shared" si="133"/>
        <v>0</v>
      </c>
      <c r="T919" s="20">
        <f t="shared" si="135"/>
        <v>0</v>
      </c>
      <c r="U919" s="17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IFERROR(COUNTIF(#REF!,Tabela1[[#This Row],[Colunas5]]),"")</f>
        <v/>
      </c>
      <c r="X919" s="14">
        <f>Tabela1[[#This Row],[QIANTIDADE EXPEDIDA]]*Tabela1[[#This Row],[PESO UNI]]</f>
        <v>0</v>
      </c>
      <c r="Y919" s="14">
        <f t="shared" si="136"/>
        <v>0</v>
      </c>
      <c r="Z919" s="21">
        <f>Tabela1[[#This Row],[PESO TOTAL]]-Tabela1[[#This Row],[Peso Expedido]]</f>
        <v>0</v>
      </c>
      <c r="AA919" s="18"/>
      <c r="AB919" s="40"/>
      <c r="AC919" s="40"/>
      <c r="AD919" s="40"/>
      <c r="AE919" s="40"/>
      <c r="AF919" s="40"/>
      <c r="AG919" s="40"/>
      <c r="AH919" s="40"/>
      <c r="AI919" s="40" t="str">
        <f t="shared" si="140"/>
        <v>ok</v>
      </c>
      <c r="AJ919"/>
      <c r="AK919" t="str">
        <f>Tabela1[[#This Row],[Coluna1]]&amp;Tabela1[[#This Row],[PEDIDO]]</f>
        <v/>
      </c>
      <c r="AL919"/>
      <c r="AM919"/>
      <c r="AN919"/>
      <c r="AO919" t="str">
        <f t="shared" si="137"/>
        <v>/</v>
      </c>
      <c r="AP919" t="str">
        <f>Tabela1[[#This Row],[TAG]]&amp;Tabela1[[#This Row],[PEDIDO]]&amp;Tabela1[[#This Row],[PRODUTO]]</f>
        <v/>
      </c>
      <c r="AQ919" s="23" t="str">
        <f>Tabela1[[#This Row],[PRODUTO]]&amp;Tabela1[[#This Row],[TAG]]</f>
        <v/>
      </c>
      <c r="AR919" s="183">
        <f>Tabela1[[#This Row],[PESO TOTAL]]*Tabela1[[#This Row],[MATÉRIA PRIMA]]</f>
        <v>0</v>
      </c>
      <c r="AS919" s="28">
        <f>Tabela1[[#This Row],[PESO TOTAL]]*Tabela1[[#This Row],[PREPARAÇÃO ]]</f>
        <v>0</v>
      </c>
      <c r="AT919" s="28">
        <f>Tabela1[[#This Row],[PESO TOTAL]]*Tabela1[[#This Row],[CALDEIRARIA]]</f>
        <v>0</v>
      </c>
      <c r="AU919" s="28">
        <f>Tabela1[[#This Row],[PESO TOTAL]]*Tabela1[[#This Row],[SOLDA]]</f>
        <v>0</v>
      </c>
      <c r="AV919" s="28">
        <f>Tabela1[[#This Row],[PESO TOTAL]]*Tabela1[[#This Row],[ACABAMENTO]]</f>
        <v>0</v>
      </c>
      <c r="AW919" s="28">
        <f>Tabela1[[#This Row],[PESO TOTAL]]*Tabela1[[#This Row],[PRONTO ACABADO]]</f>
        <v>0</v>
      </c>
      <c r="AX919" s="28">
        <f>Tabela1[[#This Row],[PESO TOTAL]]*Tabela1[[#This Row],[EXPEDIÇÃO ]]</f>
        <v>0</v>
      </c>
      <c r="AY919" s="28" t="str">
        <f>Tabela1[[#This Row],[PEDIDO]]&amp;Tabela1[[#This Row],[PRODUTO]]</f>
        <v/>
      </c>
      <c r="AZ919" s="44">
        <f>IF(AF919="",0,IF(ISTEXT(AF919),H919*VALUE(SUBSTITUTE(AF919,"%",""))/100,H919*AF919))-Tabela1[[#This Row],[PRONTO ACABADO2]]</f>
        <v>0</v>
      </c>
      <c r="BA919" s="44">
        <f>IF(AG919="",0,IF(ISTEXT(AG919),H919*VALUE(SUBSTITUTE(AG919,"%",""))/100,H919*AG919))-Tabela1[[#This Row],[PESO EXPEDIDO2]]</f>
        <v>0</v>
      </c>
      <c r="BB919" s="44">
        <f t="shared" si="138"/>
        <v>0</v>
      </c>
      <c r="BC919" s="44">
        <f t="shared" si="139"/>
        <v>0</v>
      </c>
      <c r="BD919" s="44"/>
    </row>
    <row r="920" spans="1:56" ht="15.75" hidden="1" customHeight="1" x14ac:dyDescent="0.25">
      <c r="A920" s="6"/>
      <c r="B920" s="22"/>
      <c r="C920" s="7"/>
      <c r="D920" s="46"/>
      <c r="E920" s="7"/>
      <c r="F920" s="7"/>
      <c r="G920" s="44"/>
      <c r="H920" s="41">
        <f>Tabela1[[#This Row],[PESO UNI]]*Tabela1[[#This Row],[QTE]]</f>
        <v>0</v>
      </c>
      <c r="I920" s="7"/>
      <c r="J920" s="8"/>
      <c r="K920" s="8"/>
      <c r="L920" s="9"/>
      <c r="M920" s="10"/>
      <c r="N920" s="8"/>
      <c r="O920" s="12"/>
      <c r="P920" s="13"/>
      <c r="Q920" s="14">
        <f>Tabela1[[#This Row],[QTDE/ Fabricação]]-Tabela1[[#This Row],[QTE]]</f>
        <v>0</v>
      </c>
      <c r="R920" s="19">
        <f t="shared" si="134"/>
        <v>0</v>
      </c>
      <c r="S920" s="19">
        <f t="shared" si="133"/>
        <v>0</v>
      </c>
      <c r="T920" s="20">
        <f t="shared" si="135"/>
        <v>0</v>
      </c>
      <c r="U920" s="17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IFERROR(COUNTIF(#REF!,Tabela1[[#This Row],[Colunas5]]),"")</f>
        <v/>
      </c>
      <c r="X920" s="14">
        <f>Tabela1[[#This Row],[QIANTIDADE EXPEDIDA]]*Tabela1[[#This Row],[PESO UNI]]</f>
        <v>0</v>
      </c>
      <c r="Y920" s="14">
        <f t="shared" si="136"/>
        <v>0</v>
      </c>
      <c r="Z920" s="21">
        <f>Tabela1[[#This Row],[PESO TOTAL]]-Tabela1[[#This Row],[Peso Expedido]]</f>
        <v>0</v>
      </c>
      <c r="AA920" s="18"/>
      <c r="AB920" s="40"/>
      <c r="AC920" s="40"/>
      <c r="AD920" s="40"/>
      <c r="AE920" s="40"/>
      <c r="AF920" s="40"/>
      <c r="AG920" s="40"/>
      <c r="AH920" s="40"/>
      <c r="AI920" s="40" t="str">
        <f t="shared" si="140"/>
        <v>ok</v>
      </c>
      <c r="AJ920"/>
      <c r="AK920" t="str">
        <f>Tabela1[[#This Row],[Coluna1]]&amp;Tabela1[[#This Row],[PEDIDO]]</f>
        <v/>
      </c>
      <c r="AL920"/>
      <c r="AM920"/>
      <c r="AN920"/>
      <c r="AO920" t="str">
        <f t="shared" si="137"/>
        <v>/</v>
      </c>
      <c r="AP920" t="str">
        <f>Tabela1[[#This Row],[TAG]]&amp;Tabela1[[#This Row],[PEDIDO]]&amp;Tabela1[[#This Row],[PRODUTO]]</f>
        <v/>
      </c>
      <c r="AQ920" s="23" t="str">
        <f>Tabela1[[#This Row],[PRODUTO]]&amp;Tabela1[[#This Row],[TAG]]</f>
        <v/>
      </c>
      <c r="AR920" s="183">
        <f>Tabela1[[#This Row],[PESO TOTAL]]*Tabela1[[#This Row],[MATÉRIA PRIMA]]</f>
        <v>0</v>
      </c>
      <c r="AS920" s="28">
        <f>Tabela1[[#This Row],[PESO TOTAL]]*Tabela1[[#This Row],[PREPARAÇÃO ]]</f>
        <v>0</v>
      </c>
      <c r="AT920" s="28">
        <f>Tabela1[[#This Row],[PESO TOTAL]]*Tabela1[[#This Row],[CALDEIRARIA]]</f>
        <v>0</v>
      </c>
      <c r="AU920" s="28">
        <f>Tabela1[[#This Row],[PESO TOTAL]]*Tabela1[[#This Row],[SOLDA]]</f>
        <v>0</v>
      </c>
      <c r="AV920" s="28">
        <f>Tabela1[[#This Row],[PESO TOTAL]]*Tabela1[[#This Row],[ACABAMENTO]]</f>
        <v>0</v>
      </c>
      <c r="AW920" s="28">
        <f>Tabela1[[#This Row],[PESO TOTAL]]*Tabela1[[#This Row],[PRONTO ACABADO]]</f>
        <v>0</v>
      </c>
      <c r="AX920" s="28">
        <f>Tabela1[[#This Row],[PESO TOTAL]]*Tabela1[[#This Row],[EXPEDIÇÃO ]]</f>
        <v>0</v>
      </c>
      <c r="AY920" s="28" t="str">
        <f>Tabela1[[#This Row],[PEDIDO]]&amp;Tabela1[[#This Row],[PRODUTO]]</f>
        <v/>
      </c>
      <c r="AZ920" s="44">
        <f>IF(AF920="",0,IF(ISTEXT(AF920),H920*VALUE(SUBSTITUTE(AF920,"%",""))/100,H920*AF920))-Tabela1[[#This Row],[PRONTO ACABADO2]]</f>
        <v>0</v>
      </c>
      <c r="BA920" s="44">
        <f>IF(AG920="",0,IF(ISTEXT(AG920),H920*VALUE(SUBSTITUTE(AG920,"%",""))/100,H920*AG920))-Tabela1[[#This Row],[PESO EXPEDIDO2]]</f>
        <v>0</v>
      </c>
      <c r="BB920" s="44">
        <f t="shared" si="138"/>
        <v>0</v>
      </c>
      <c r="BC920" s="44">
        <f t="shared" si="139"/>
        <v>0</v>
      </c>
      <c r="BD920" s="44"/>
    </row>
    <row r="921" spans="1:56" ht="15.75" hidden="1" customHeight="1" x14ac:dyDescent="0.25">
      <c r="A921" s="6"/>
      <c r="B921" s="22"/>
      <c r="C921" s="7"/>
      <c r="D921" s="46"/>
      <c r="E921" s="7"/>
      <c r="F921" s="7"/>
      <c r="G921" s="44"/>
      <c r="H921" s="41">
        <f>Tabela1[[#This Row],[PESO UNI]]*Tabela1[[#This Row],[QTE]]</f>
        <v>0</v>
      </c>
      <c r="I921" s="7"/>
      <c r="J921" s="8"/>
      <c r="K921" s="8"/>
      <c r="L921" s="9"/>
      <c r="M921" s="10"/>
      <c r="N921" s="8"/>
      <c r="O921" s="12"/>
      <c r="P921" s="13"/>
      <c r="Q921" s="14">
        <f>Tabela1[[#This Row],[QTDE/ Fabricação]]-Tabela1[[#This Row],[QTE]]</f>
        <v>0</v>
      </c>
      <c r="R921" s="19">
        <f t="shared" si="134"/>
        <v>0</v>
      </c>
      <c r="S921" s="19">
        <f t="shared" si="133"/>
        <v>0</v>
      </c>
      <c r="T921" s="20">
        <f t="shared" si="135"/>
        <v>0</v>
      </c>
      <c r="U921" s="17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IFERROR(COUNTIF(#REF!,Tabela1[[#This Row],[Colunas5]]),"")</f>
        <v/>
      </c>
      <c r="X921" s="14">
        <f>Tabela1[[#This Row],[QIANTIDADE EXPEDIDA]]*Tabela1[[#This Row],[PESO UNI]]</f>
        <v>0</v>
      </c>
      <c r="Y921" s="14">
        <f t="shared" si="136"/>
        <v>0</v>
      </c>
      <c r="Z921" s="21">
        <f>Tabela1[[#This Row],[PESO TOTAL]]-Tabela1[[#This Row],[Peso Expedido]]</f>
        <v>0</v>
      </c>
      <c r="AA921" s="18"/>
      <c r="AB921" s="40"/>
      <c r="AC921" s="40"/>
      <c r="AD921" s="40"/>
      <c r="AE921" s="40"/>
      <c r="AF921" s="40"/>
      <c r="AG921" s="40"/>
      <c r="AH921" s="40"/>
      <c r="AI921" s="40" t="str">
        <f t="shared" si="140"/>
        <v>ok</v>
      </c>
      <c r="AJ921"/>
      <c r="AK921" t="str">
        <f>Tabela1[[#This Row],[Coluna1]]&amp;Tabela1[[#This Row],[PEDIDO]]</f>
        <v/>
      </c>
      <c r="AL921"/>
      <c r="AM921"/>
      <c r="AN921"/>
      <c r="AO921" t="str">
        <f t="shared" si="137"/>
        <v>/</v>
      </c>
      <c r="AP921" t="str">
        <f>Tabela1[[#This Row],[TAG]]&amp;Tabela1[[#This Row],[PEDIDO]]&amp;Tabela1[[#This Row],[PRODUTO]]</f>
        <v/>
      </c>
      <c r="AQ921" s="23" t="str">
        <f>Tabela1[[#This Row],[PRODUTO]]&amp;Tabela1[[#This Row],[TAG]]</f>
        <v/>
      </c>
      <c r="AR921" s="183">
        <f>Tabela1[[#This Row],[PESO TOTAL]]*Tabela1[[#This Row],[MATÉRIA PRIMA]]</f>
        <v>0</v>
      </c>
      <c r="AS921" s="28">
        <f>Tabela1[[#This Row],[PESO TOTAL]]*Tabela1[[#This Row],[PREPARAÇÃO ]]</f>
        <v>0</v>
      </c>
      <c r="AT921" s="28">
        <f>Tabela1[[#This Row],[PESO TOTAL]]*Tabela1[[#This Row],[CALDEIRARIA]]</f>
        <v>0</v>
      </c>
      <c r="AU921" s="28">
        <f>Tabela1[[#This Row],[PESO TOTAL]]*Tabela1[[#This Row],[SOLDA]]</f>
        <v>0</v>
      </c>
      <c r="AV921" s="28">
        <f>Tabela1[[#This Row],[PESO TOTAL]]*Tabela1[[#This Row],[ACABAMENTO]]</f>
        <v>0</v>
      </c>
      <c r="AW921" s="28">
        <f>Tabela1[[#This Row],[PESO TOTAL]]*Tabela1[[#This Row],[PRONTO ACABADO]]</f>
        <v>0</v>
      </c>
      <c r="AX921" s="28">
        <f>Tabela1[[#This Row],[PESO TOTAL]]*Tabela1[[#This Row],[EXPEDIÇÃO ]]</f>
        <v>0</v>
      </c>
      <c r="AY921" s="28" t="str">
        <f>Tabela1[[#This Row],[PEDIDO]]&amp;Tabela1[[#This Row],[PRODUTO]]</f>
        <v/>
      </c>
      <c r="AZ921" s="44">
        <f>IF(AF921="",0,IF(ISTEXT(AF921),H921*VALUE(SUBSTITUTE(AF921,"%",""))/100,H921*AF921))-Tabela1[[#This Row],[PRONTO ACABADO2]]</f>
        <v>0</v>
      </c>
      <c r="BA921" s="44">
        <f>IF(AG921="",0,IF(ISTEXT(AG921),H921*VALUE(SUBSTITUTE(AG921,"%",""))/100,H921*AG921))-Tabela1[[#This Row],[PESO EXPEDIDO2]]</f>
        <v>0</v>
      </c>
      <c r="BB921" s="44">
        <f t="shared" si="138"/>
        <v>0</v>
      </c>
      <c r="BC921" s="44">
        <f t="shared" si="139"/>
        <v>0</v>
      </c>
      <c r="BD921" s="44"/>
    </row>
    <row r="922" spans="1:56" ht="15.75" hidden="1" customHeight="1" x14ac:dyDescent="0.25">
      <c r="A922" s="6"/>
      <c r="B922" s="22"/>
      <c r="C922" s="7"/>
      <c r="D922" s="46"/>
      <c r="E922" s="7"/>
      <c r="F922" s="7"/>
      <c r="G922" s="44"/>
      <c r="H922" s="41">
        <f>Tabela1[[#This Row],[PESO UNI]]*Tabela1[[#This Row],[QTE]]</f>
        <v>0</v>
      </c>
      <c r="I922" s="7"/>
      <c r="J922" s="8"/>
      <c r="K922" s="8"/>
      <c r="L922" s="9"/>
      <c r="M922" s="10"/>
      <c r="N922" s="8"/>
      <c r="O922" s="12"/>
      <c r="P922" s="13"/>
      <c r="Q922" s="14">
        <f>Tabela1[[#This Row],[QTDE/ Fabricação]]-Tabela1[[#This Row],[QTE]]</f>
        <v>0</v>
      </c>
      <c r="R922" s="19">
        <f t="shared" si="134"/>
        <v>0</v>
      </c>
      <c r="S922" s="19">
        <f t="shared" si="133"/>
        <v>0</v>
      </c>
      <c r="T922" s="20">
        <f t="shared" si="135"/>
        <v>0</v>
      </c>
      <c r="U922" s="17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IFERROR(COUNTIF(#REF!,Tabela1[[#This Row],[Colunas5]]),"")</f>
        <v/>
      </c>
      <c r="X922" s="14">
        <f>Tabela1[[#This Row],[QIANTIDADE EXPEDIDA]]*Tabela1[[#This Row],[PESO UNI]]</f>
        <v>0</v>
      </c>
      <c r="Y922" s="14">
        <f t="shared" si="136"/>
        <v>0</v>
      </c>
      <c r="Z922" s="21">
        <f>Tabela1[[#This Row],[PESO TOTAL]]-Tabela1[[#This Row],[Peso Expedido]]</f>
        <v>0</v>
      </c>
      <c r="AA922" s="18"/>
      <c r="AB922" s="40"/>
      <c r="AC922" s="40"/>
      <c r="AD922" s="40"/>
      <c r="AE922" s="40"/>
      <c r="AF922" s="40"/>
      <c r="AG922" s="40"/>
      <c r="AH922" s="40"/>
      <c r="AI922" s="40" t="str">
        <f t="shared" si="140"/>
        <v>ok</v>
      </c>
      <c r="AJ922"/>
      <c r="AK922" t="str">
        <f>Tabela1[[#This Row],[Coluna1]]&amp;Tabela1[[#This Row],[PEDIDO]]</f>
        <v/>
      </c>
      <c r="AL922"/>
      <c r="AM922"/>
      <c r="AN922"/>
      <c r="AO922" t="str">
        <f t="shared" si="137"/>
        <v>/</v>
      </c>
      <c r="AP922" t="str">
        <f>Tabela1[[#This Row],[TAG]]&amp;Tabela1[[#This Row],[PEDIDO]]&amp;Tabela1[[#This Row],[PRODUTO]]</f>
        <v/>
      </c>
      <c r="AQ922" s="23" t="str">
        <f>Tabela1[[#This Row],[PRODUTO]]&amp;Tabela1[[#This Row],[TAG]]</f>
        <v/>
      </c>
      <c r="AR922" s="183">
        <f>Tabela1[[#This Row],[PESO TOTAL]]*Tabela1[[#This Row],[MATÉRIA PRIMA]]</f>
        <v>0</v>
      </c>
      <c r="AS922" s="28">
        <f>Tabela1[[#This Row],[PESO TOTAL]]*Tabela1[[#This Row],[PREPARAÇÃO ]]</f>
        <v>0</v>
      </c>
      <c r="AT922" s="28">
        <f>Tabela1[[#This Row],[PESO TOTAL]]*Tabela1[[#This Row],[CALDEIRARIA]]</f>
        <v>0</v>
      </c>
      <c r="AU922" s="28">
        <f>Tabela1[[#This Row],[PESO TOTAL]]*Tabela1[[#This Row],[SOLDA]]</f>
        <v>0</v>
      </c>
      <c r="AV922" s="28">
        <f>Tabela1[[#This Row],[PESO TOTAL]]*Tabela1[[#This Row],[ACABAMENTO]]</f>
        <v>0</v>
      </c>
      <c r="AW922" s="28">
        <f>Tabela1[[#This Row],[PESO TOTAL]]*Tabela1[[#This Row],[PRONTO ACABADO]]</f>
        <v>0</v>
      </c>
      <c r="AX922" s="28">
        <f>Tabela1[[#This Row],[PESO TOTAL]]*Tabela1[[#This Row],[EXPEDIÇÃO ]]</f>
        <v>0</v>
      </c>
      <c r="AY922" s="28" t="str">
        <f>Tabela1[[#This Row],[PEDIDO]]&amp;Tabela1[[#This Row],[PRODUTO]]</f>
        <v/>
      </c>
      <c r="AZ922" s="44">
        <f>IF(AF922="",0,IF(ISTEXT(AF922),H922*VALUE(SUBSTITUTE(AF922,"%",""))/100,H922*AF922))-Tabela1[[#This Row],[PRONTO ACABADO2]]</f>
        <v>0</v>
      </c>
      <c r="BA922" s="44">
        <f>IF(AG922="",0,IF(ISTEXT(AG922),H922*VALUE(SUBSTITUTE(AG922,"%",""))/100,H922*AG922))-Tabela1[[#This Row],[PESO EXPEDIDO2]]</f>
        <v>0</v>
      </c>
      <c r="BB922" s="44">
        <f t="shared" si="138"/>
        <v>0</v>
      </c>
      <c r="BC922" s="44">
        <f t="shared" si="139"/>
        <v>0</v>
      </c>
      <c r="BD922" s="44"/>
    </row>
    <row r="923" spans="1:56" ht="15.75" hidden="1" customHeight="1" x14ac:dyDescent="0.25">
      <c r="A923" s="6"/>
      <c r="B923" s="22"/>
      <c r="C923" s="7"/>
      <c r="D923" s="46"/>
      <c r="E923" s="7"/>
      <c r="F923" s="7"/>
      <c r="G923" s="44"/>
      <c r="H923" s="41">
        <f>Tabela1[[#This Row],[PESO UNI]]*Tabela1[[#This Row],[QTE]]</f>
        <v>0</v>
      </c>
      <c r="I923" s="7"/>
      <c r="J923" s="8"/>
      <c r="K923" s="8"/>
      <c r="L923" s="9"/>
      <c r="M923" s="10"/>
      <c r="N923" s="8"/>
      <c r="O923" s="12"/>
      <c r="P923" s="13"/>
      <c r="Q923" s="14">
        <f>Tabela1[[#This Row],[QTDE/ Fabricação]]-Tabela1[[#This Row],[QTE]]</f>
        <v>0</v>
      </c>
      <c r="R923" s="19">
        <f t="shared" si="134"/>
        <v>0</v>
      </c>
      <c r="S923" s="19">
        <f t="shared" si="133"/>
        <v>0</v>
      </c>
      <c r="T923" s="20">
        <f t="shared" si="135"/>
        <v>0</v>
      </c>
      <c r="U923" s="17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IFERROR(COUNTIF(#REF!,Tabela1[[#This Row],[Colunas5]]),"")</f>
        <v/>
      </c>
      <c r="X923" s="14">
        <f>Tabela1[[#This Row],[QIANTIDADE EXPEDIDA]]*Tabela1[[#This Row],[PESO UNI]]</f>
        <v>0</v>
      </c>
      <c r="Y923" s="14">
        <f t="shared" si="136"/>
        <v>0</v>
      </c>
      <c r="Z923" s="21">
        <f>Tabela1[[#This Row],[PESO TOTAL]]-Tabela1[[#This Row],[Peso Expedido]]</f>
        <v>0</v>
      </c>
      <c r="AA923" s="18"/>
      <c r="AB923" s="40"/>
      <c r="AC923" s="40"/>
      <c r="AD923" s="40"/>
      <c r="AE923" s="40"/>
      <c r="AF923" s="40"/>
      <c r="AG923" s="40"/>
      <c r="AH923" s="40"/>
      <c r="AI923" s="40" t="str">
        <f t="shared" si="140"/>
        <v>ok</v>
      </c>
      <c r="AJ923"/>
      <c r="AK923" t="str">
        <f>Tabela1[[#This Row],[Coluna1]]&amp;Tabela1[[#This Row],[PEDIDO]]</f>
        <v/>
      </c>
      <c r="AL923"/>
      <c r="AM923"/>
      <c r="AN923"/>
      <c r="AO923" t="str">
        <f t="shared" si="137"/>
        <v>/</v>
      </c>
      <c r="AP923" t="str">
        <f>Tabela1[[#This Row],[TAG]]&amp;Tabela1[[#This Row],[PEDIDO]]&amp;Tabela1[[#This Row],[PRODUTO]]</f>
        <v/>
      </c>
      <c r="AQ923" s="23" t="str">
        <f>Tabela1[[#This Row],[PRODUTO]]&amp;Tabela1[[#This Row],[TAG]]</f>
        <v/>
      </c>
      <c r="AR923" s="183">
        <f>Tabela1[[#This Row],[PESO TOTAL]]*Tabela1[[#This Row],[MATÉRIA PRIMA]]</f>
        <v>0</v>
      </c>
      <c r="AS923" s="28">
        <f>Tabela1[[#This Row],[PESO TOTAL]]*Tabela1[[#This Row],[PREPARAÇÃO ]]</f>
        <v>0</v>
      </c>
      <c r="AT923" s="28">
        <f>Tabela1[[#This Row],[PESO TOTAL]]*Tabela1[[#This Row],[CALDEIRARIA]]</f>
        <v>0</v>
      </c>
      <c r="AU923" s="28">
        <f>Tabela1[[#This Row],[PESO TOTAL]]*Tabela1[[#This Row],[SOLDA]]</f>
        <v>0</v>
      </c>
      <c r="AV923" s="28">
        <f>Tabela1[[#This Row],[PESO TOTAL]]*Tabela1[[#This Row],[ACABAMENTO]]</f>
        <v>0</v>
      </c>
      <c r="AW923" s="28">
        <f>Tabela1[[#This Row],[PESO TOTAL]]*Tabela1[[#This Row],[PRONTO ACABADO]]</f>
        <v>0</v>
      </c>
      <c r="AX923" s="28">
        <f>Tabela1[[#This Row],[PESO TOTAL]]*Tabela1[[#This Row],[EXPEDIÇÃO ]]</f>
        <v>0</v>
      </c>
      <c r="AY923" s="28" t="str">
        <f>Tabela1[[#This Row],[PEDIDO]]&amp;Tabela1[[#This Row],[PRODUTO]]</f>
        <v/>
      </c>
      <c r="AZ923" s="44">
        <f>IF(AF923="",0,IF(ISTEXT(AF923),H923*VALUE(SUBSTITUTE(AF923,"%",""))/100,H923*AF923))-Tabela1[[#This Row],[PRONTO ACABADO2]]</f>
        <v>0</v>
      </c>
      <c r="BA923" s="44">
        <f>IF(AG923="",0,IF(ISTEXT(AG923),H923*VALUE(SUBSTITUTE(AG923,"%",""))/100,H923*AG923))-Tabela1[[#This Row],[PESO EXPEDIDO2]]</f>
        <v>0</v>
      </c>
      <c r="BB923" s="44">
        <f t="shared" si="138"/>
        <v>0</v>
      </c>
      <c r="BC923" s="44">
        <f t="shared" si="139"/>
        <v>0</v>
      </c>
      <c r="BD923" s="44"/>
    </row>
    <row r="924" spans="1:56" ht="15.75" hidden="1" customHeight="1" x14ac:dyDescent="0.25">
      <c r="A924" s="6"/>
      <c r="B924" s="22"/>
      <c r="C924" s="7"/>
      <c r="D924" s="46"/>
      <c r="E924" s="7"/>
      <c r="F924" s="7"/>
      <c r="G924" s="44"/>
      <c r="H924" s="41">
        <f>Tabela1[[#This Row],[PESO UNI]]*Tabela1[[#This Row],[QTE]]</f>
        <v>0</v>
      </c>
      <c r="I924" s="7"/>
      <c r="J924" s="8"/>
      <c r="K924" s="8"/>
      <c r="L924" s="9"/>
      <c r="M924" s="10"/>
      <c r="N924" s="8"/>
      <c r="O924" s="12"/>
      <c r="P924" s="13"/>
      <c r="Q924" s="14">
        <f>Tabela1[[#This Row],[QTDE/ Fabricação]]-Tabela1[[#This Row],[QTE]]</f>
        <v>0</v>
      </c>
      <c r="R924" s="19">
        <f t="shared" si="134"/>
        <v>0</v>
      </c>
      <c r="S924" s="19">
        <f t="shared" si="133"/>
        <v>0</v>
      </c>
      <c r="T924" s="20">
        <f t="shared" si="135"/>
        <v>0</v>
      </c>
      <c r="U924" s="17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IFERROR(COUNTIF(#REF!,Tabela1[[#This Row],[Colunas5]]),"")</f>
        <v/>
      </c>
      <c r="X924" s="14">
        <f>Tabela1[[#This Row],[QIANTIDADE EXPEDIDA]]*Tabela1[[#This Row],[PESO UNI]]</f>
        <v>0</v>
      </c>
      <c r="Y924" s="14">
        <f t="shared" si="136"/>
        <v>0</v>
      </c>
      <c r="Z924" s="21">
        <f>Tabela1[[#This Row],[PESO TOTAL]]-Tabela1[[#This Row],[Peso Expedido]]</f>
        <v>0</v>
      </c>
      <c r="AA924" s="18"/>
      <c r="AB924" s="40"/>
      <c r="AC924" s="40"/>
      <c r="AD924" s="40"/>
      <c r="AE924" s="40"/>
      <c r="AF924" s="40"/>
      <c r="AG924" s="40"/>
      <c r="AH924" s="40"/>
      <c r="AI924" s="40" t="str">
        <f t="shared" si="140"/>
        <v>ok</v>
      </c>
      <c r="AJ924"/>
      <c r="AK924" t="str">
        <f>Tabela1[[#This Row],[Coluna1]]&amp;Tabela1[[#This Row],[PEDIDO]]</f>
        <v/>
      </c>
      <c r="AL924"/>
      <c r="AM924"/>
      <c r="AN924"/>
      <c r="AO924" t="str">
        <f t="shared" si="137"/>
        <v>/</v>
      </c>
      <c r="AP924" t="str">
        <f>Tabela1[[#This Row],[TAG]]&amp;Tabela1[[#This Row],[PEDIDO]]&amp;Tabela1[[#This Row],[PRODUTO]]</f>
        <v/>
      </c>
      <c r="AQ924" s="23" t="str">
        <f>Tabela1[[#This Row],[PRODUTO]]&amp;Tabela1[[#This Row],[TAG]]</f>
        <v/>
      </c>
      <c r="AR924" s="183">
        <f>Tabela1[[#This Row],[PESO TOTAL]]*Tabela1[[#This Row],[MATÉRIA PRIMA]]</f>
        <v>0</v>
      </c>
      <c r="AS924" s="28">
        <f>Tabela1[[#This Row],[PESO TOTAL]]*Tabela1[[#This Row],[PREPARAÇÃO ]]</f>
        <v>0</v>
      </c>
      <c r="AT924" s="28">
        <f>Tabela1[[#This Row],[PESO TOTAL]]*Tabela1[[#This Row],[CALDEIRARIA]]</f>
        <v>0</v>
      </c>
      <c r="AU924" s="28">
        <f>Tabela1[[#This Row],[PESO TOTAL]]*Tabela1[[#This Row],[SOLDA]]</f>
        <v>0</v>
      </c>
      <c r="AV924" s="28">
        <f>Tabela1[[#This Row],[PESO TOTAL]]*Tabela1[[#This Row],[ACABAMENTO]]</f>
        <v>0</v>
      </c>
      <c r="AW924" s="28">
        <f>Tabela1[[#This Row],[PESO TOTAL]]*Tabela1[[#This Row],[PRONTO ACABADO]]</f>
        <v>0</v>
      </c>
      <c r="AX924" s="28">
        <f>Tabela1[[#This Row],[PESO TOTAL]]*Tabela1[[#This Row],[EXPEDIÇÃO ]]</f>
        <v>0</v>
      </c>
      <c r="AY924" s="28" t="str">
        <f>Tabela1[[#This Row],[PEDIDO]]&amp;Tabela1[[#This Row],[PRODUTO]]</f>
        <v/>
      </c>
      <c r="AZ924" s="44">
        <f>IF(AF924="",0,IF(ISTEXT(AF924),H924*VALUE(SUBSTITUTE(AF924,"%",""))/100,H924*AF924))-Tabela1[[#This Row],[PRONTO ACABADO2]]</f>
        <v>0</v>
      </c>
      <c r="BA924" s="44">
        <f>IF(AG924="",0,IF(ISTEXT(AG924),H924*VALUE(SUBSTITUTE(AG924,"%",""))/100,H924*AG924))-Tabela1[[#This Row],[PESO EXPEDIDO2]]</f>
        <v>0</v>
      </c>
      <c r="BB924" s="44">
        <f t="shared" si="138"/>
        <v>0</v>
      </c>
      <c r="BC924" s="44">
        <f t="shared" si="139"/>
        <v>0</v>
      </c>
      <c r="BD924" s="44"/>
    </row>
    <row r="925" spans="1:56" ht="15.75" hidden="1" customHeight="1" x14ac:dyDescent="0.25">
      <c r="A925" s="6"/>
      <c r="B925" s="22"/>
      <c r="C925" s="7"/>
      <c r="D925" s="46"/>
      <c r="E925" s="7"/>
      <c r="F925" s="7"/>
      <c r="G925" s="44"/>
      <c r="H925" s="41">
        <f>Tabela1[[#This Row],[PESO UNI]]*Tabela1[[#This Row],[QTE]]</f>
        <v>0</v>
      </c>
      <c r="I925" s="7"/>
      <c r="J925" s="8"/>
      <c r="K925" s="8"/>
      <c r="L925" s="9"/>
      <c r="M925" s="10"/>
      <c r="N925" s="8"/>
      <c r="O925" s="12"/>
      <c r="P925" s="13"/>
      <c r="Q925" s="14">
        <f>Tabela1[[#This Row],[QTDE/ Fabricação]]-Tabela1[[#This Row],[QTE]]</f>
        <v>0</v>
      </c>
      <c r="R925" s="19">
        <f t="shared" si="134"/>
        <v>0</v>
      </c>
      <c r="S925" s="19">
        <f t="shared" si="133"/>
        <v>0</v>
      </c>
      <c r="T925" s="20">
        <f t="shared" si="135"/>
        <v>0</v>
      </c>
      <c r="U925" s="17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IFERROR(COUNTIF(#REF!,Tabela1[[#This Row],[Colunas5]]),"")</f>
        <v/>
      </c>
      <c r="X925" s="14">
        <f>Tabela1[[#This Row],[QIANTIDADE EXPEDIDA]]*Tabela1[[#This Row],[PESO UNI]]</f>
        <v>0</v>
      </c>
      <c r="Y925" s="14">
        <f t="shared" si="136"/>
        <v>0</v>
      </c>
      <c r="Z925" s="21">
        <f>Tabela1[[#This Row],[PESO TOTAL]]-Tabela1[[#This Row],[Peso Expedido]]</f>
        <v>0</v>
      </c>
      <c r="AA925" s="18"/>
      <c r="AB925" s="40"/>
      <c r="AC925" s="40"/>
      <c r="AD925" s="40"/>
      <c r="AE925" s="40"/>
      <c r="AF925" s="40"/>
      <c r="AG925" s="40"/>
      <c r="AH925" s="40"/>
      <c r="AI925" s="40" t="str">
        <f t="shared" si="140"/>
        <v>ok</v>
      </c>
      <c r="AJ925"/>
      <c r="AK925" t="str">
        <f>Tabela1[[#This Row],[Coluna1]]&amp;Tabela1[[#This Row],[PEDIDO]]</f>
        <v/>
      </c>
      <c r="AL925"/>
      <c r="AM925"/>
      <c r="AN925"/>
      <c r="AO925" t="str">
        <f t="shared" si="137"/>
        <v>/</v>
      </c>
      <c r="AP925" t="str">
        <f>Tabela1[[#This Row],[TAG]]&amp;Tabela1[[#This Row],[PEDIDO]]&amp;Tabela1[[#This Row],[PRODUTO]]</f>
        <v/>
      </c>
      <c r="AQ925" s="23" t="str">
        <f>Tabela1[[#This Row],[PRODUTO]]&amp;Tabela1[[#This Row],[TAG]]</f>
        <v/>
      </c>
      <c r="AR925" s="183">
        <f>Tabela1[[#This Row],[PESO TOTAL]]*Tabela1[[#This Row],[MATÉRIA PRIMA]]</f>
        <v>0</v>
      </c>
      <c r="AS925" s="28">
        <f>Tabela1[[#This Row],[PESO TOTAL]]*Tabela1[[#This Row],[PREPARAÇÃO ]]</f>
        <v>0</v>
      </c>
      <c r="AT925" s="28">
        <f>Tabela1[[#This Row],[PESO TOTAL]]*Tabela1[[#This Row],[CALDEIRARIA]]</f>
        <v>0</v>
      </c>
      <c r="AU925" s="28">
        <f>Tabela1[[#This Row],[PESO TOTAL]]*Tabela1[[#This Row],[SOLDA]]</f>
        <v>0</v>
      </c>
      <c r="AV925" s="28">
        <f>Tabela1[[#This Row],[PESO TOTAL]]*Tabela1[[#This Row],[ACABAMENTO]]</f>
        <v>0</v>
      </c>
      <c r="AW925" s="28">
        <f>Tabela1[[#This Row],[PESO TOTAL]]*Tabela1[[#This Row],[PRONTO ACABADO]]</f>
        <v>0</v>
      </c>
      <c r="AX925" s="28">
        <f>Tabela1[[#This Row],[PESO TOTAL]]*Tabela1[[#This Row],[EXPEDIÇÃO ]]</f>
        <v>0</v>
      </c>
      <c r="AY925" s="28" t="str">
        <f>Tabela1[[#This Row],[PEDIDO]]&amp;Tabela1[[#This Row],[PRODUTO]]</f>
        <v/>
      </c>
      <c r="AZ925" s="44">
        <f>IF(AF925="",0,IF(ISTEXT(AF925),H925*VALUE(SUBSTITUTE(AF925,"%",""))/100,H925*AF925))-Tabela1[[#This Row],[PRONTO ACABADO2]]</f>
        <v>0</v>
      </c>
      <c r="BA925" s="44">
        <f>IF(AG925="",0,IF(ISTEXT(AG925),H925*VALUE(SUBSTITUTE(AG925,"%",""))/100,H925*AG925))-Tabela1[[#This Row],[PESO EXPEDIDO2]]</f>
        <v>0</v>
      </c>
      <c r="BB925" s="44">
        <f t="shared" si="138"/>
        <v>0</v>
      </c>
      <c r="BC925" s="44">
        <f t="shared" si="139"/>
        <v>0</v>
      </c>
      <c r="BD925" s="44"/>
    </row>
    <row r="926" spans="1:56" ht="15.75" hidden="1" customHeight="1" x14ac:dyDescent="0.25">
      <c r="A926" s="6"/>
      <c r="B926" s="22"/>
      <c r="C926" s="7"/>
      <c r="D926" s="46"/>
      <c r="E926" s="7"/>
      <c r="F926" s="7"/>
      <c r="G926" s="44"/>
      <c r="H926" s="41">
        <f>Tabela1[[#This Row],[PESO UNI]]*Tabela1[[#This Row],[QTE]]</f>
        <v>0</v>
      </c>
      <c r="I926" s="7"/>
      <c r="J926" s="8"/>
      <c r="K926" s="8"/>
      <c r="L926" s="9"/>
      <c r="M926" s="10"/>
      <c r="N926" s="8"/>
      <c r="O926" s="12"/>
      <c r="P926" s="13"/>
      <c r="Q926" s="14">
        <f>Tabela1[[#This Row],[QTDE/ Fabricação]]-Tabela1[[#This Row],[QTE]]</f>
        <v>0</v>
      </c>
      <c r="R926" s="19">
        <f t="shared" si="134"/>
        <v>0</v>
      </c>
      <c r="S926" s="19">
        <f t="shared" si="133"/>
        <v>0</v>
      </c>
      <c r="T926" s="20">
        <f t="shared" si="135"/>
        <v>0</v>
      </c>
      <c r="U926" s="17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IFERROR(COUNTIF(#REF!,Tabela1[[#This Row],[Colunas5]]),"")</f>
        <v/>
      </c>
      <c r="X926" s="14">
        <f>Tabela1[[#This Row],[QIANTIDADE EXPEDIDA]]*Tabela1[[#This Row],[PESO UNI]]</f>
        <v>0</v>
      </c>
      <c r="Y926" s="14">
        <f t="shared" si="136"/>
        <v>0</v>
      </c>
      <c r="Z926" s="21">
        <f>Tabela1[[#This Row],[PESO TOTAL]]-Tabela1[[#This Row],[Peso Expedido]]</f>
        <v>0</v>
      </c>
      <c r="AA926" s="18"/>
      <c r="AB926" s="40"/>
      <c r="AC926" s="40"/>
      <c r="AD926" s="40"/>
      <c r="AE926" s="40"/>
      <c r="AF926" s="40"/>
      <c r="AG926" s="40"/>
      <c r="AH926" s="40"/>
      <c r="AI926" s="40" t="str">
        <f t="shared" si="140"/>
        <v>ok</v>
      </c>
      <c r="AJ926"/>
      <c r="AK926" t="str">
        <f>Tabela1[[#This Row],[Coluna1]]&amp;Tabela1[[#This Row],[PEDIDO]]</f>
        <v/>
      </c>
      <c r="AL926"/>
      <c r="AM926"/>
      <c r="AN926"/>
      <c r="AO926" t="str">
        <f t="shared" si="137"/>
        <v>/</v>
      </c>
      <c r="AP926" t="str">
        <f>Tabela1[[#This Row],[TAG]]&amp;Tabela1[[#This Row],[PEDIDO]]&amp;Tabela1[[#This Row],[PRODUTO]]</f>
        <v/>
      </c>
      <c r="AQ926" s="23" t="str">
        <f>Tabela1[[#This Row],[PRODUTO]]&amp;Tabela1[[#This Row],[TAG]]</f>
        <v/>
      </c>
      <c r="AR926" s="183">
        <f>Tabela1[[#This Row],[PESO TOTAL]]*Tabela1[[#This Row],[MATÉRIA PRIMA]]</f>
        <v>0</v>
      </c>
      <c r="AS926" s="28">
        <f>Tabela1[[#This Row],[PESO TOTAL]]*Tabela1[[#This Row],[PREPARAÇÃO ]]</f>
        <v>0</v>
      </c>
      <c r="AT926" s="28">
        <f>Tabela1[[#This Row],[PESO TOTAL]]*Tabela1[[#This Row],[CALDEIRARIA]]</f>
        <v>0</v>
      </c>
      <c r="AU926" s="28">
        <f>Tabela1[[#This Row],[PESO TOTAL]]*Tabela1[[#This Row],[SOLDA]]</f>
        <v>0</v>
      </c>
      <c r="AV926" s="28">
        <f>Tabela1[[#This Row],[PESO TOTAL]]*Tabela1[[#This Row],[ACABAMENTO]]</f>
        <v>0</v>
      </c>
      <c r="AW926" s="28">
        <f>Tabela1[[#This Row],[PESO TOTAL]]*Tabela1[[#This Row],[PRONTO ACABADO]]</f>
        <v>0</v>
      </c>
      <c r="AX926" s="28">
        <f>Tabela1[[#This Row],[PESO TOTAL]]*Tabela1[[#This Row],[EXPEDIÇÃO ]]</f>
        <v>0</v>
      </c>
      <c r="AY926" s="28" t="str">
        <f>Tabela1[[#This Row],[PEDIDO]]&amp;Tabela1[[#This Row],[PRODUTO]]</f>
        <v/>
      </c>
      <c r="AZ926" s="44">
        <f>IF(AF926="",0,IF(ISTEXT(AF926),H926*VALUE(SUBSTITUTE(AF926,"%",""))/100,H926*AF926))-Tabela1[[#This Row],[PRONTO ACABADO2]]</f>
        <v>0</v>
      </c>
      <c r="BA926" s="44">
        <f>IF(AG926="",0,IF(ISTEXT(AG926),H926*VALUE(SUBSTITUTE(AG926,"%",""))/100,H926*AG926))-Tabela1[[#This Row],[PESO EXPEDIDO2]]</f>
        <v>0</v>
      </c>
      <c r="BB926" s="44">
        <f t="shared" si="138"/>
        <v>0</v>
      </c>
      <c r="BC926" s="44">
        <f t="shared" si="139"/>
        <v>0</v>
      </c>
      <c r="BD926" s="44"/>
    </row>
    <row r="927" spans="1:56" ht="15.75" hidden="1" customHeight="1" x14ac:dyDescent="0.25">
      <c r="A927" s="6"/>
      <c r="B927" s="22"/>
      <c r="C927" s="7"/>
      <c r="D927" s="46"/>
      <c r="E927" s="7"/>
      <c r="F927" s="7"/>
      <c r="G927" s="44"/>
      <c r="H927" s="41">
        <f>Tabela1[[#This Row],[PESO UNI]]*Tabela1[[#This Row],[QTE]]</f>
        <v>0</v>
      </c>
      <c r="I927" s="7"/>
      <c r="J927" s="8"/>
      <c r="K927" s="8"/>
      <c r="L927" s="9"/>
      <c r="M927" s="10"/>
      <c r="N927" s="8"/>
      <c r="O927" s="12"/>
      <c r="P927" s="13"/>
      <c r="Q927" s="14">
        <f>Tabela1[[#This Row],[QTDE/ Fabricação]]-Tabela1[[#This Row],[QTE]]</f>
        <v>0</v>
      </c>
      <c r="R927" s="19">
        <f t="shared" si="134"/>
        <v>0</v>
      </c>
      <c r="S927" s="19">
        <f t="shared" si="133"/>
        <v>0</v>
      </c>
      <c r="T927" s="20">
        <f t="shared" si="135"/>
        <v>0</v>
      </c>
      <c r="U927" s="17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IFERROR(COUNTIF(#REF!,Tabela1[[#This Row],[Colunas5]]),"")</f>
        <v/>
      </c>
      <c r="X927" s="14">
        <f>Tabela1[[#This Row],[QIANTIDADE EXPEDIDA]]*Tabela1[[#This Row],[PESO UNI]]</f>
        <v>0</v>
      </c>
      <c r="Y927" s="14">
        <f t="shared" si="136"/>
        <v>0</v>
      </c>
      <c r="Z927" s="21">
        <f>Tabela1[[#This Row],[PESO TOTAL]]-Tabela1[[#This Row],[Peso Expedido]]</f>
        <v>0</v>
      </c>
      <c r="AA927" s="18"/>
      <c r="AB927" s="40"/>
      <c r="AC927" s="40"/>
      <c r="AD927" s="40"/>
      <c r="AE927" s="40"/>
      <c r="AF927" s="40"/>
      <c r="AG927" s="40"/>
      <c r="AH927" s="40"/>
      <c r="AI927" s="40" t="str">
        <f t="shared" si="140"/>
        <v>ok</v>
      </c>
      <c r="AJ927"/>
      <c r="AK927" t="str">
        <f>Tabela1[[#This Row],[Coluna1]]&amp;Tabela1[[#This Row],[PEDIDO]]</f>
        <v/>
      </c>
      <c r="AL927"/>
      <c r="AM927"/>
      <c r="AN927"/>
      <c r="AO927" t="str">
        <f t="shared" si="137"/>
        <v>/</v>
      </c>
      <c r="AP927" t="str">
        <f>Tabela1[[#This Row],[TAG]]&amp;Tabela1[[#This Row],[PEDIDO]]&amp;Tabela1[[#This Row],[PRODUTO]]</f>
        <v/>
      </c>
      <c r="AQ927" s="23" t="str">
        <f>Tabela1[[#This Row],[PRODUTO]]&amp;Tabela1[[#This Row],[TAG]]</f>
        <v/>
      </c>
      <c r="AR927" s="183">
        <f>Tabela1[[#This Row],[PESO TOTAL]]*Tabela1[[#This Row],[MATÉRIA PRIMA]]</f>
        <v>0</v>
      </c>
      <c r="AS927" s="28">
        <f>Tabela1[[#This Row],[PESO TOTAL]]*Tabela1[[#This Row],[PREPARAÇÃO ]]</f>
        <v>0</v>
      </c>
      <c r="AT927" s="28">
        <f>Tabela1[[#This Row],[PESO TOTAL]]*Tabela1[[#This Row],[CALDEIRARIA]]</f>
        <v>0</v>
      </c>
      <c r="AU927" s="28">
        <f>Tabela1[[#This Row],[PESO TOTAL]]*Tabela1[[#This Row],[SOLDA]]</f>
        <v>0</v>
      </c>
      <c r="AV927" s="28">
        <f>Tabela1[[#This Row],[PESO TOTAL]]*Tabela1[[#This Row],[ACABAMENTO]]</f>
        <v>0</v>
      </c>
      <c r="AW927" s="28">
        <f>Tabela1[[#This Row],[PESO TOTAL]]*Tabela1[[#This Row],[PRONTO ACABADO]]</f>
        <v>0</v>
      </c>
      <c r="AX927" s="28">
        <f>Tabela1[[#This Row],[PESO TOTAL]]*Tabela1[[#This Row],[EXPEDIÇÃO ]]</f>
        <v>0</v>
      </c>
      <c r="AY927" s="28" t="str">
        <f>Tabela1[[#This Row],[PEDIDO]]&amp;Tabela1[[#This Row],[PRODUTO]]</f>
        <v/>
      </c>
      <c r="AZ927" s="44">
        <f>IF(AF927="",0,IF(ISTEXT(AF927),H927*VALUE(SUBSTITUTE(AF927,"%",""))/100,H927*AF927))-Tabela1[[#This Row],[PRONTO ACABADO2]]</f>
        <v>0</v>
      </c>
      <c r="BA927" s="44">
        <f>IF(AG927="",0,IF(ISTEXT(AG927),H927*VALUE(SUBSTITUTE(AG927,"%",""))/100,H927*AG927))-Tabela1[[#This Row],[PESO EXPEDIDO2]]</f>
        <v>0</v>
      </c>
      <c r="BB927" s="44">
        <f t="shared" si="138"/>
        <v>0</v>
      </c>
      <c r="BC927" s="44">
        <f t="shared" si="139"/>
        <v>0</v>
      </c>
      <c r="BD927" s="44"/>
    </row>
    <row r="928" spans="1:56" ht="15.75" hidden="1" customHeight="1" x14ac:dyDescent="0.25">
      <c r="A928" s="6"/>
      <c r="B928" s="22"/>
      <c r="C928" s="7"/>
      <c r="D928" s="46"/>
      <c r="E928" s="7"/>
      <c r="F928" s="7"/>
      <c r="G928" s="44"/>
      <c r="H928" s="41">
        <f>Tabela1[[#This Row],[PESO UNI]]*Tabela1[[#This Row],[QTE]]</f>
        <v>0</v>
      </c>
      <c r="I928" s="7"/>
      <c r="J928" s="8"/>
      <c r="K928" s="8"/>
      <c r="L928" s="9"/>
      <c r="M928" s="10"/>
      <c r="N928" s="8"/>
      <c r="O928" s="12"/>
      <c r="P928" s="13"/>
      <c r="Q928" s="14">
        <f>Tabela1[[#This Row],[QTDE/ Fabricação]]-Tabela1[[#This Row],[QTE]]</f>
        <v>0</v>
      </c>
      <c r="R928" s="19">
        <f t="shared" si="134"/>
        <v>0</v>
      </c>
      <c r="S928" s="19">
        <f t="shared" si="133"/>
        <v>0</v>
      </c>
      <c r="T928" s="20">
        <f t="shared" si="135"/>
        <v>0</v>
      </c>
      <c r="U928" s="17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IFERROR(COUNTIF(#REF!,Tabela1[[#This Row],[Colunas5]]),"")</f>
        <v/>
      </c>
      <c r="X928" s="14">
        <f>Tabela1[[#This Row],[QIANTIDADE EXPEDIDA]]*Tabela1[[#This Row],[PESO UNI]]</f>
        <v>0</v>
      </c>
      <c r="Y928" s="14">
        <f t="shared" si="136"/>
        <v>0</v>
      </c>
      <c r="Z928" s="21">
        <f>Tabela1[[#This Row],[PESO TOTAL]]-Tabela1[[#This Row],[Peso Expedido]]</f>
        <v>0</v>
      </c>
      <c r="AA928" s="18"/>
      <c r="AB928" s="40"/>
      <c r="AC928" s="40"/>
      <c r="AD928" s="40"/>
      <c r="AE928" s="40"/>
      <c r="AF928" s="40"/>
      <c r="AG928" s="40"/>
      <c r="AH928" s="40"/>
      <c r="AI928" s="40" t="str">
        <f t="shared" si="140"/>
        <v>ok</v>
      </c>
      <c r="AJ928"/>
      <c r="AK928" t="str">
        <f>Tabela1[[#This Row],[Coluna1]]&amp;Tabela1[[#This Row],[PEDIDO]]</f>
        <v/>
      </c>
      <c r="AL928"/>
      <c r="AM928"/>
      <c r="AN928"/>
      <c r="AO928" t="str">
        <f t="shared" si="137"/>
        <v>/</v>
      </c>
      <c r="AP928" t="str">
        <f>Tabela1[[#This Row],[TAG]]&amp;Tabela1[[#This Row],[PEDIDO]]&amp;Tabela1[[#This Row],[PRODUTO]]</f>
        <v/>
      </c>
      <c r="AQ928" s="23" t="str">
        <f>Tabela1[[#This Row],[PRODUTO]]&amp;Tabela1[[#This Row],[TAG]]</f>
        <v/>
      </c>
      <c r="AR928" s="183">
        <f>Tabela1[[#This Row],[PESO TOTAL]]*Tabela1[[#This Row],[MATÉRIA PRIMA]]</f>
        <v>0</v>
      </c>
      <c r="AS928" s="28">
        <f>Tabela1[[#This Row],[PESO TOTAL]]*Tabela1[[#This Row],[PREPARAÇÃO ]]</f>
        <v>0</v>
      </c>
      <c r="AT928" s="28">
        <f>Tabela1[[#This Row],[PESO TOTAL]]*Tabela1[[#This Row],[CALDEIRARIA]]</f>
        <v>0</v>
      </c>
      <c r="AU928" s="28">
        <f>Tabela1[[#This Row],[PESO TOTAL]]*Tabela1[[#This Row],[SOLDA]]</f>
        <v>0</v>
      </c>
      <c r="AV928" s="28">
        <f>Tabela1[[#This Row],[PESO TOTAL]]*Tabela1[[#This Row],[ACABAMENTO]]</f>
        <v>0</v>
      </c>
      <c r="AW928" s="28">
        <f>Tabela1[[#This Row],[PESO TOTAL]]*Tabela1[[#This Row],[PRONTO ACABADO]]</f>
        <v>0</v>
      </c>
      <c r="AX928" s="28">
        <f>Tabela1[[#This Row],[PESO TOTAL]]*Tabela1[[#This Row],[EXPEDIÇÃO ]]</f>
        <v>0</v>
      </c>
      <c r="AY928" s="28" t="str">
        <f>Tabela1[[#This Row],[PEDIDO]]&amp;Tabela1[[#This Row],[PRODUTO]]</f>
        <v/>
      </c>
      <c r="AZ928" s="44">
        <f>IF(AF928="",0,IF(ISTEXT(AF928),H928*VALUE(SUBSTITUTE(AF928,"%",""))/100,H928*AF928))-Tabela1[[#This Row],[PRONTO ACABADO2]]</f>
        <v>0</v>
      </c>
      <c r="BA928" s="44">
        <f>IF(AG928="",0,IF(ISTEXT(AG928),H928*VALUE(SUBSTITUTE(AG928,"%",""))/100,H928*AG928))-Tabela1[[#This Row],[PESO EXPEDIDO2]]</f>
        <v>0</v>
      </c>
      <c r="BB928" s="44">
        <f t="shared" si="138"/>
        <v>0</v>
      </c>
      <c r="BC928" s="44">
        <f t="shared" si="139"/>
        <v>0</v>
      </c>
      <c r="BD928" s="44"/>
    </row>
    <row r="929" spans="1:56" ht="15.75" hidden="1" customHeight="1" x14ac:dyDescent="0.25">
      <c r="A929" s="6"/>
      <c r="B929" s="22"/>
      <c r="C929" s="7"/>
      <c r="D929" s="46"/>
      <c r="E929" s="7"/>
      <c r="F929" s="7"/>
      <c r="G929" s="44"/>
      <c r="H929" s="41">
        <f>Tabela1[[#This Row],[PESO UNI]]*Tabela1[[#This Row],[QTE]]</f>
        <v>0</v>
      </c>
      <c r="I929" s="7"/>
      <c r="J929" s="8"/>
      <c r="K929" s="8"/>
      <c r="L929" s="9"/>
      <c r="M929" s="10"/>
      <c r="N929" s="8"/>
      <c r="O929" s="12"/>
      <c r="P929" s="13"/>
      <c r="Q929" s="14">
        <f>Tabela1[[#This Row],[QTDE/ Fabricação]]-Tabela1[[#This Row],[QTE]]</f>
        <v>0</v>
      </c>
      <c r="R929" s="19">
        <f t="shared" si="134"/>
        <v>0</v>
      </c>
      <c r="S929" s="19">
        <f t="shared" si="133"/>
        <v>0</v>
      </c>
      <c r="T929" s="20">
        <f t="shared" si="135"/>
        <v>0</v>
      </c>
      <c r="U929" s="17">
        <f>IFERROR(SUMIF('LISTA DE EMBARQUE'!B:B,MICRO!E:E,'LISTA DE EMBARQUE'!G:G),"")</f>
        <v>0</v>
      </c>
      <c r="V929" s="12" t="str">
        <f>IFERROR(VLOOKUP(Tabela1[[#This Row],[COD.MDE]],'LISTA DE EMBARQUE'!B:L,11,0),"")</f>
        <v/>
      </c>
      <c r="W929" s="13" t="str">
        <f>IFERROR(COUNTIF(#REF!,Tabela1[[#This Row],[Colunas5]]),"")</f>
        <v/>
      </c>
      <c r="X929" s="14">
        <f>Tabela1[[#This Row],[QIANTIDADE EXPEDIDA]]*Tabela1[[#This Row],[PESO UNI]]</f>
        <v>0</v>
      </c>
      <c r="Y929" s="14">
        <f t="shared" si="136"/>
        <v>0</v>
      </c>
      <c r="Z929" s="21">
        <f>Tabela1[[#This Row],[PESO TOTAL]]-Tabela1[[#This Row],[Peso Expedido]]</f>
        <v>0</v>
      </c>
      <c r="AA929" s="18"/>
      <c r="AB929" s="40"/>
      <c r="AC929" s="40"/>
      <c r="AD929" s="40"/>
      <c r="AE929" s="40"/>
      <c r="AF929" s="40"/>
      <c r="AG929" s="40"/>
      <c r="AH929" s="40"/>
      <c r="AI929" s="40" t="str">
        <f t="shared" si="140"/>
        <v>ok</v>
      </c>
      <c r="AJ929"/>
      <c r="AK929" t="str">
        <f>Tabela1[[#This Row],[Coluna1]]&amp;Tabela1[[#This Row],[PEDIDO]]</f>
        <v/>
      </c>
      <c r="AL929"/>
      <c r="AM929"/>
      <c r="AN929"/>
      <c r="AO929" t="str">
        <f t="shared" si="137"/>
        <v>/</v>
      </c>
      <c r="AP929" t="str">
        <f>Tabela1[[#This Row],[TAG]]&amp;Tabela1[[#This Row],[PEDIDO]]&amp;Tabela1[[#This Row],[PRODUTO]]</f>
        <v/>
      </c>
      <c r="AQ929" s="23" t="str">
        <f>Tabela1[[#This Row],[PRODUTO]]&amp;Tabela1[[#This Row],[TAG]]</f>
        <v/>
      </c>
      <c r="AR929" s="183">
        <f>Tabela1[[#This Row],[PESO TOTAL]]*Tabela1[[#This Row],[MATÉRIA PRIMA]]</f>
        <v>0</v>
      </c>
      <c r="AS929" s="28">
        <f>Tabela1[[#This Row],[PESO TOTAL]]*Tabela1[[#This Row],[PREPARAÇÃO ]]</f>
        <v>0</v>
      </c>
      <c r="AT929" s="28">
        <f>Tabela1[[#This Row],[PESO TOTAL]]*Tabela1[[#This Row],[CALDEIRARIA]]</f>
        <v>0</v>
      </c>
      <c r="AU929" s="28">
        <f>Tabela1[[#This Row],[PESO TOTAL]]*Tabela1[[#This Row],[SOLDA]]</f>
        <v>0</v>
      </c>
      <c r="AV929" s="28">
        <f>Tabela1[[#This Row],[PESO TOTAL]]*Tabela1[[#This Row],[ACABAMENTO]]</f>
        <v>0</v>
      </c>
      <c r="AW929" s="28">
        <f>Tabela1[[#This Row],[PESO TOTAL]]*Tabela1[[#This Row],[PRONTO ACABADO]]</f>
        <v>0</v>
      </c>
      <c r="AX929" s="28">
        <f>Tabela1[[#This Row],[PESO TOTAL]]*Tabela1[[#This Row],[EXPEDIÇÃO ]]</f>
        <v>0</v>
      </c>
      <c r="AY929" s="28" t="str">
        <f>Tabela1[[#This Row],[PEDIDO]]&amp;Tabela1[[#This Row],[PRODUTO]]</f>
        <v/>
      </c>
      <c r="AZ929" s="44">
        <f>IF(AF929="",0,IF(ISTEXT(AF929),H929*VALUE(SUBSTITUTE(AF929,"%",""))/100,H929*AF929))-Tabela1[[#This Row],[PRONTO ACABADO2]]</f>
        <v>0</v>
      </c>
      <c r="BA929" s="44">
        <f>IF(AG929="",0,IF(ISTEXT(AG929),H929*VALUE(SUBSTITUTE(AG929,"%",""))/100,H929*AG929))-Tabela1[[#This Row],[PESO EXPEDIDO2]]</f>
        <v>0</v>
      </c>
      <c r="BB929" s="44">
        <f t="shared" si="138"/>
        <v>0</v>
      </c>
      <c r="BC929" s="44">
        <f t="shared" si="139"/>
        <v>0</v>
      </c>
      <c r="BD929" s="44"/>
    </row>
    <row r="930" spans="1:56" ht="15.75" hidden="1" customHeight="1" x14ac:dyDescent="0.25">
      <c r="A930" s="6"/>
      <c r="B930" s="22"/>
      <c r="C930" s="7"/>
      <c r="D930" s="46"/>
      <c r="E930" s="7"/>
      <c r="F930" s="7"/>
      <c r="G930" s="44"/>
      <c r="H930" s="41">
        <f>Tabela1[[#This Row],[PESO UNI]]*Tabela1[[#This Row],[QTE]]</f>
        <v>0</v>
      </c>
      <c r="I930" s="7"/>
      <c r="J930" s="8"/>
      <c r="K930" s="8"/>
      <c r="L930" s="9"/>
      <c r="M930" s="10"/>
      <c r="N930" s="8"/>
      <c r="O930" s="12"/>
      <c r="P930" s="13"/>
      <c r="Q930" s="14">
        <f>Tabela1[[#This Row],[QTDE/ Fabricação]]-Tabela1[[#This Row],[QTE]]</f>
        <v>0</v>
      </c>
      <c r="R930" s="19">
        <f t="shared" si="134"/>
        <v>0</v>
      </c>
      <c r="S930" s="19">
        <f t="shared" si="133"/>
        <v>0</v>
      </c>
      <c r="T930" s="20">
        <f t="shared" si="135"/>
        <v>0</v>
      </c>
      <c r="U930" s="17">
        <f>IFERROR(SUMIF('LISTA DE EMBARQUE'!B:B,MICRO!E:E,'LISTA DE EMBARQUE'!G:G),"")</f>
        <v>0</v>
      </c>
      <c r="V930" s="12" t="str">
        <f>IFERROR(VLOOKUP(Tabela1[[#This Row],[COD.MDE]],'LISTA DE EMBARQUE'!B:L,11,0),"")</f>
        <v/>
      </c>
      <c r="W930" s="13" t="str">
        <f>IFERROR(COUNTIF(#REF!,Tabela1[[#This Row],[Colunas5]]),"")</f>
        <v/>
      </c>
      <c r="X930" s="14">
        <f>Tabela1[[#This Row],[QIANTIDADE EXPEDIDA]]*Tabela1[[#This Row],[PESO UNI]]</f>
        <v>0</v>
      </c>
      <c r="Y930" s="14">
        <f t="shared" si="136"/>
        <v>0</v>
      </c>
      <c r="Z930" s="21">
        <f>Tabela1[[#This Row],[PESO TOTAL]]-Tabela1[[#This Row],[Peso Expedido]]</f>
        <v>0</v>
      </c>
      <c r="AA930" s="18"/>
      <c r="AB930" s="40"/>
      <c r="AC930" s="40"/>
      <c r="AD930" s="40"/>
      <c r="AE930" s="40"/>
      <c r="AF930" s="40"/>
      <c r="AG930" s="40"/>
      <c r="AH930" s="40"/>
      <c r="AI930" s="40" t="str">
        <f t="shared" si="140"/>
        <v>ok</v>
      </c>
      <c r="AJ930"/>
      <c r="AK930" t="str">
        <f>Tabela1[[#This Row],[Coluna1]]&amp;Tabela1[[#This Row],[PEDIDO]]</f>
        <v/>
      </c>
      <c r="AL930"/>
      <c r="AM930"/>
      <c r="AN930"/>
      <c r="AO930" t="str">
        <f t="shared" si="137"/>
        <v>/</v>
      </c>
      <c r="AP930" t="str">
        <f>Tabela1[[#This Row],[TAG]]&amp;Tabela1[[#This Row],[PEDIDO]]&amp;Tabela1[[#This Row],[PRODUTO]]</f>
        <v/>
      </c>
      <c r="AQ930" s="23" t="str">
        <f>Tabela1[[#This Row],[PRODUTO]]&amp;Tabela1[[#This Row],[TAG]]</f>
        <v/>
      </c>
      <c r="AR930" s="183">
        <f>Tabela1[[#This Row],[PESO TOTAL]]*Tabela1[[#This Row],[MATÉRIA PRIMA]]</f>
        <v>0</v>
      </c>
      <c r="AS930" s="28">
        <f>Tabela1[[#This Row],[PESO TOTAL]]*Tabela1[[#This Row],[PREPARAÇÃO ]]</f>
        <v>0</v>
      </c>
      <c r="AT930" s="28">
        <f>Tabela1[[#This Row],[PESO TOTAL]]*Tabela1[[#This Row],[CALDEIRARIA]]</f>
        <v>0</v>
      </c>
      <c r="AU930" s="28">
        <f>Tabela1[[#This Row],[PESO TOTAL]]*Tabela1[[#This Row],[SOLDA]]</f>
        <v>0</v>
      </c>
      <c r="AV930" s="28">
        <f>Tabela1[[#This Row],[PESO TOTAL]]*Tabela1[[#This Row],[ACABAMENTO]]</f>
        <v>0</v>
      </c>
      <c r="AW930" s="28">
        <f>Tabela1[[#This Row],[PESO TOTAL]]*Tabela1[[#This Row],[PRONTO ACABADO]]</f>
        <v>0</v>
      </c>
      <c r="AX930" s="28">
        <f>Tabela1[[#This Row],[PESO TOTAL]]*Tabela1[[#This Row],[EXPEDIÇÃO ]]</f>
        <v>0</v>
      </c>
      <c r="AY930" s="28" t="str">
        <f>Tabela1[[#This Row],[PEDIDO]]&amp;Tabela1[[#This Row],[PRODUTO]]</f>
        <v/>
      </c>
      <c r="AZ930" s="44">
        <f>IF(AF930="",0,IF(ISTEXT(AF930),H930*VALUE(SUBSTITUTE(AF930,"%",""))/100,H930*AF930))-Tabela1[[#This Row],[PRONTO ACABADO2]]</f>
        <v>0</v>
      </c>
      <c r="BA930" s="44">
        <f>IF(AG930="",0,IF(ISTEXT(AG930),H930*VALUE(SUBSTITUTE(AG930,"%",""))/100,H930*AG930))-Tabela1[[#This Row],[PESO EXPEDIDO2]]</f>
        <v>0</v>
      </c>
      <c r="BB930" s="44">
        <f t="shared" si="138"/>
        <v>0</v>
      </c>
      <c r="BC930" s="44">
        <f t="shared" si="139"/>
        <v>0</v>
      </c>
      <c r="BD930" s="44"/>
    </row>
    <row r="931" spans="1:56" ht="15.75" hidden="1" customHeight="1" x14ac:dyDescent="0.25">
      <c r="A931" s="6"/>
      <c r="B931" s="22"/>
      <c r="C931" s="7"/>
      <c r="D931" s="46"/>
      <c r="E931" s="7"/>
      <c r="F931" s="7"/>
      <c r="G931" s="44"/>
      <c r="H931" s="41">
        <f>Tabela1[[#This Row],[PESO UNI]]*Tabela1[[#This Row],[QTE]]</f>
        <v>0</v>
      </c>
      <c r="I931" s="7"/>
      <c r="J931" s="8"/>
      <c r="K931" s="8"/>
      <c r="L931" s="9"/>
      <c r="M931" s="10"/>
      <c r="N931" s="8"/>
      <c r="O931" s="12"/>
      <c r="P931" s="13"/>
      <c r="Q931" s="14">
        <f>Tabela1[[#This Row],[QTDE/ Fabricação]]-Tabela1[[#This Row],[QTE]]</f>
        <v>0</v>
      </c>
      <c r="R931" s="19">
        <f t="shared" si="134"/>
        <v>0</v>
      </c>
      <c r="S931" s="19">
        <f t="shared" si="133"/>
        <v>0</v>
      </c>
      <c r="T931" s="20">
        <f t="shared" si="135"/>
        <v>0</v>
      </c>
      <c r="U931" s="17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IFERROR(COUNTIF(#REF!,Tabela1[[#This Row],[Colunas5]]),"")</f>
        <v/>
      </c>
      <c r="X931" s="14">
        <f>Tabela1[[#This Row],[QIANTIDADE EXPEDIDA]]*Tabela1[[#This Row],[PESO UNI]]</f>
        <v>0</v>
      </c>
      <c r="Y931" s="14">
        <f t="shared" si="136"/>
        <v>0</v>
      </c>
      <c r="Z931" s="21">
        <f>Tabela1[[#This Row],[PESO TOTAL]]-Tabela1[[#This Row],[Peso Expedido]]</f>
        <v>0</v>
      </c>
      <c r="AA931" s="18"/>
      <c r="AB931" s="40"/>
      <c r="AC931" s="40"/>
      <c r="AD931" s="40"/>
      <c r="AE931" s="40"/>
      <c r="AF931" s="40"/>
      <c r="AG931" s="40"/>
      <c r="AH931" s="40"/>
      <c r="AI931" s="40" t="str">
        <f t="shared" si="140"/>
        <v>ok</v>
      </c>
      <c r="AJ931"/>
      <c r="AK931" t="str">
        <f>Tabela1[[#This Row],[Coluna1]]&amp;Tabela1[[#This Row],[PEDIDO]]</f>
        <v/>
      </c>
      <c r="AL931"/>
      <c r="AM931"/>
      <c r="AN931"/>
      <c r="AO931" t="str">
        <f t="shared" si="137"/>
        <v>/</v>
      </c>
      <c r="AP931" t="str">
        <f>Tabela1[[#This Row],[TAG]]&amp;Tabela1[[#This Row],[PEDIDO]]&amp;Tabela1[[#This Row],[PRODUTO]]</f>
        <v/>
      </c>
      <c r="AQ931" s="23" t="str">
        <f>Tabela1[[#This Row],[PRODUTO]]&amp;Tabela1[[#This Row],[TAG]]</f>
        <v/>
      </c>
      <c r="AR931" s="183">
        <f>Tabela1[[#This Row],[PESO TOTAL]]*Tabela1[[#This Row],[MATÉRIA PRIMA]]</f>
        <v>0</v>
      </c>
      <c r="AS931" s="28">
        <f>Tabela1[[#This Row],[PESO TOTAL]]*Tabela1[[#This Row],[PREPARAÇÃO ]]</f>
        <v>0</v>
      </c>
      <c r="AT931" s="28">
        <f>Tabela1[[#This Row],[PESO TOTAL]]*Tabela1[[#This Row],[CALDEIRARIA]]</f>
        <v>0</v>
      </c>
      <c r="AU931" s="28">
        <f>Tabela1[[#This Row],[PESO TOTAL]]*Tabela1[[#This Row],[SOLDA]]</f>
        <v>0</v>
      </c>
      <c r="AV931" s="28">
        <f>Tabela1[[#This Row],[PESO TOTAL]]*Tabela1[[#This Row],[ACABAMENTO]]</f>
        <v>0</v>
      </c>
      <c r="AW931" s="28">
        <f>Tabela1[[#This Row],[PESO TOTAL]]*Tabela1[[#This Row],[PRONTO ACABADO]]</f>
        <v>0</v>
      </c>
      <c r="AX931" s="28">
        <f>Tabela1[[#This Row],[PESO TOTAL]]*Tabela1[[#This Row],[EXPEDIÇÃO ]]</f>
        <v>0</v>
      </c>
      <c r="AY931" s="28" t="str">
        <f>Tabela1[[#This Row],[PEDIDO]]&amp;Tabela1[[#This Row],[PRODUTO]]</f>
        <v/>
      </c>
      <c r="AZ931" s="44">
        <f>IF(AF931="",0,IF(ISTEXT(AF931),H931*VALUE(SUBSTITUTE(AF931,"%",""))/100,H931*AF931))-Tabela1[[#This Row],[PRONTO ACABADO2]]</f>
        <v>0</v>
      </c>
      <c r="BA931" s="44">
        <f>IF(AG931="",0,IF(ISTEXT(AG931),H931*VALUE(SUBSTITUTE(AG931,"%",""))/100,H931*AG931))-Tabela1[[#This Row],[PESO EXPEDIDO2]]</f>
        <v>0</v>
      </c>
      <c r="BB931" s="44">
        <f t="shared" si="138"/>
        <v>0</v>
      </c>
      <c r="BC931" s="44">
        <f t="shared" si="139"/>
        <v>0</v>
      </c>
      <c r="BD931" s="44"/>
    </row>
    <row r="932" spans="1:56" ht="15.75" hidden="1" customHeight="1" x14ac:dyDescent="0.25">
      <c r="A932" s="6"/>
      <c r="B932" s="22"/>
      <c r="C932" s="7"/>
      <c r="D932" s="46"/>
      <c r="E932" s="7"/>
      <c r="F932" s="7"/>
      <c r="G932" s="44"/>
      <c r="H932" s="41">
        <f>Tabela1[[#This Row],[PESO UNI]]*Tabela1[[#This Row],[QTE]]</f>
        <v>0</v>
      </c>
      <c r="I932" s="7"/>
      <c r="J932" s="8"/>
      <c r="K932" s="8"/>
      <c r="L932" s="9"/>
      <c r="M932" s="10"/>
      <c r="N932" s="8"/>
      <c r="O932" s="12"/>
      <c r="P932" s="13"/>
      <c r="Q932" s="14">
        <f>Tabela1[[#This Row],[QTDE/ Fabricação]]-Tabela1[[#This Row],[QTE]]</f>
        <v>0</v>
      </c>
      <c r="R932" s="19">
        <f t="shared" si="134"/>
        <v>0</v>
      </c>
      <c r="S932" s="19">
        <f t="shared" si="133"/>
        <v>0</v>
      </c>
      <c r="T932" s="20">
        <f t="shared" si="135"/>
        <v>0</v>
      </c>
      <c r="U932" s="17">
        <f>IFERROR(SUMIF('LISTA DE EMBARQUE'!B:B,MICRO!E:E,'LISTA DE EMBARQUE'!G:G),"")</f>
        <v>0</v>
      </c>
      <c r="V932" s="12" t="str">
        <f>IFERROR(VLOOKUP(Tabela1[[#This Row],[COD.MDE]],'LISTA DE EMBARQUE'!B:L,11,0),"")</f>
        <v/>
      </c>
      <c r="W932" s="13" t="str">
        <f>IFERROR(COUNTIF(#REF!,Tabela1[[#This Row],[Colunas5]]),"")</f>
        <v/>
      </c>
      <c r="X932" s="14">
        <f>Tabela1[[#This Row],[QIANTIDADE EXPEDIDA]]*Tabela1[[#This Row],[PESO UNI]]</f>
        <v>0</v>
      </c>
      <c r="Y932" s="14">
        <f t="shared" si="136"/>
        <v>0</v>
      </c>
      <c r="Z932" s="21">
        <f>Tabela1[[#This Row],[PESO TOTAL]]-Tabela1[[#This Row],[Peso Expedido]]</f>
        <v>0</v>
      </c>
      <c r="AA932" s="18"/>
      <c r="AB932" s="40"/>
      <c r="AC932" s="40"/>
      <c r="AD932" s="40"/>
      <c r="AE932" s="40"/>
      <c r="AF932" s="40"/>
      <c r="AG932" s="40"/>
      <c r="AH932" s="40"/>
      <c r="AI932" s="40" t="str">
        <f t="shared" si="140"/>
        <v>ok</v>
      </c>
      <c r="AJ932"/>
      <c r="AK932" t="str">
        <f>Tabela1[[#This Row],[Coluna1]]&amp;Tabela1[[#This Row],[PEDIDO]]</f>
        <v/>
      </c>
      <c r="AL932"/>
      <c r="AM932"/>
      <c r="AN932"/>
      <c r="AO932" t="str">
        <f t="shared" si="137"/>
        <v>/</v>
      </c>
      <c r="AP932" t="str">
        <f>Tabela1[[#This Row],[TAG]]&amp;Tabela1[[#This Row],[PEDIDO]]&amp;Tabela1[[#This Row],[PRODUTO]]</f>
        <v/>
      </c>
      <c r="AQ932" s="23" t="str">
        <f>Tabela1[[#This Row],[PRODUTO]]&amp;Tabela1[[#This Row],[TAG]]</f>
        <v/>
      </c>
      <c r="AR932" s="183">
        <f>Tabela1[[#This Row],[PESO TOTAL]]*Tabela1[[#This Row],[MATÉRIA PRIMA]]</f>
        <v>0</v>
      </c>
      <c r="AS932" s="28">
        <f>Tabela1[[#This Row],[PESO TOTAL]]*Tabela1[[#This Row],[PREPARAÇÃO ]]</f>
        <v>0</v>
      </c>
      <c r="AT932" s="28">
        <f>Tabela1[[#This Row],[PESO TOTAL]]*Tabela1[[#This Row],[CALDEIRARIA]]</f>
        <v>0</v>
      </c>
      <c r="AU932" s="28">
        <f>Tabela1[[#This Row],[PESO TOTAL]]*Tabela1[[#This Row],[SOLDA]]</f>
        <v>0</v>
      </c>
      <c r="AV932" s="28">
        <f>Tabela1[[#This Row],[PESO TOTAL]]*Tabela1[[#This Row],[ACABAMENTO]]</f>
        <v>0</v>
      </c>
      <c r="AW932" s="28">
        <f>Tabela1[[#This Row],[PESO TOTAL]]*Tabela1[[#This Row],[PRONTO ACABADO]]</f>
        <v>0</v>
      </c>
      <c r="AX932" s="28">
        <f>Tabela1[[#This Row],[PESO TOTAL]]*Tabela1[[#This Row],[EXPEDIÇÃO ]]</f>
        <v>0</v>
      </c>
      <c r="AY932" s="28" t="str">
        <f>Tabela1[[#This Row],[PEDIDO]]&amp;Tabela1[[#This Row],[PRODUTO]]</f>
        <v/>
      </c>
      <c r="AZ932" s="44">
        <f>IF(AF932="",0,IF(ISTEXT(AF932),H932*VALUE(SUBSTITUTE(AF932,"%",""))/100,H932*AF932))-Tabela1[[#This Row],[PRONTO ACABADO2]]</f>
        <v>0</v>
      </c>
      <c r="BA932" s="44">
        <f>IF(AG932="",0,IF(ISTEXT(AG932),H932*VALUE(SUBSTITUTE(AG932,"%",""))/100,H932*AG932))-Tabela1[[#This Row],[PESO EXPEDIDO2]]</f>
        <v>0</v>
      </c>
      <c r="BB932" s="44">
        <f t="shared" si="138"/>
        <v>0</v>
      </c>
      <c r="BC932" s="44">
        <f t="shared" si="139"/>
        <v>0</v>
      </c>
      <c r="BD932" s="44"/>
    </row>
    <row r="933" spans="1:56" ht="15.75" hidden="1" customHeight="1" x14ac:dyDescent="0.25">
      <c r="A933" s="6"/>
      <c r="B933" s="22"/>
      <c r="C933" s="7"/>
      <c r="D933" s="46"/>
      <c r="E933" s="7"/>
      <c r="F933" s="7"/>
      <c r="G933" s="44"/>
      <c r="H933" s="41">
        <f>Tabela1[[#This Row],[PESO UNI]]*Tabela1[[#This Row],[QTE]]</f>
        <v>0</v>
      </c>
      <c r="I933" s="7"/>
      <c r="J933" s="8"/>
      <c r="K933" s="8"/>
      <c r="L933" s="9"/>
      <c r="M933" s="10"/>
      <c r="N933" s="8"/>
      <c r="O933" s="12"/>
      <c r="P933" s="13"/>
      <c r="Q933" s="14">
        <f>Tabela1[[#This Row],[QTDE/ Fabricação]]-Tabela1[[#This Row],[QTE]]</f>
        <v>0</v>
      </c>
      <c r="R933" s="19">
        <f t="shared" si="134"/>
        <v>0</v>
      </c>
      <c r="S933" s="19">
        <f t="shared" si="133"/>
        <v>0</v>
      </c>
      <c r="T933" s="20">
        <f t="shared" si="135"/>
        <v>0</v>
      </c>
      <c r="U933" s="17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IFERROR(COUNTIF(#REF!,Tabela1[[#This Row],[Colunas5]]),"")</f>
        <v/>
      </c>
      <c r="X933" s="14">
        <f>Tabela1[[#This Row],[QIANTIDADE EXPEDIDA]]*Tabela1[[#This Row],[PESO UNI]]</f>
        <v>0</v>
      </c>
      <c r="Y933" s="14">
        <f t="shared" si="136"/>
        <v>0</v>
      </c>
      <c r="Z933" s="21">
        <f>Tabela1[[#This Row],[PESO TOTAL]]-Tabela1[[#This Row],[Peso Expedido]]</f>
        <v>0</v>
      </c>
      <c r="AA933" s="18"/>
      <c r="AB933" s="40"/>
      <c r="AC933" s="40"/>
      <c r="AD933" s="40"/>
      <c r="AE933" s="40"/>
      <c r="AF933" s="40"/>
      <c r="AG933" s="40"/>
      <c r="AH933" s="40"/>
      <c r="AI933" s="40" t="str">
        <f t="shared" si="140"/>
        <v>ok</v>
      </c>
      <c r="AJ933"/>
      <c r="AK933" t="str">
        <f>Tabela1[[#This Row],[Coluna1]]&amp;Tabela1[[#This Row],[PEDIDO]]</f>
        <v/>
      </c>
      <c r="AL933"/>
      <c r="AM933"/>
      <c r="AN933"/>
      <c r="AO933" t="str">
        <f t="shared" si="137"/>
        <v>/</v>
      </c>
      <c r="AP933" t="str">
        <f>Tabela1[[#This Row],[TAG]]&amp;Tabela1[[#This Row],[PEDIDO]]&amp;Tabela1[[#This Row],[PRODUTO]]</f>
        <v/>
      </c>
      <c r="AQ933" s="23" t="str">
        <f>Tabela1[[#This Row],[PRODUTO]]&amp;Tabela1[[#This Row],[TAG]]</f>
        <v/>
      </c>
      <c r="AR933" s="183">
        <f>Tabela1[[#This Row],[PESO TOTAL]]*Tabela1[[#This Row],[MATÉRIA PRIMA]]</f>
        <v>0</v>
      </c>
      <c r="AS933" s="28">
        <f>Tabela1[[#This Row],[PESO TOTAL]]*Tabela1[[#This Row],[PREPARAÇÃO ]]</f>
        <v>0</v>
      </c>
      <c r="AT933" s="28">
        <f>Tabela1[[#This Row],[PESO TOTAL]]*Tabela1[[#This Row],[CALDEIRARIA]]</f>
        <v>0</v>
      </c>
      <c r="AU933" s="28">
        <f>Tabela1[[#This Row],[PESO TOTAL]]*Tabela1[[#This Row],[SOLDA]]</f>
        <v>0</v>
      </c>
      <c r="AV933" s="28">
        <f>Tabela1[[#This Row],[PESO TOTAL]]*Tabela1[[#This Row],[ACABAMENTO]]</f>
        <v>0</v>
      </c>
      <c r="AW933" s="28">
        <f>Tabela1[[#This Row],[PESO TOTAL]]*Tabela1[[#This Row],[PRONTO ACABADO]]</f>
        <v>0</v>
      </c>
      <c r="AX933" s="28">
        <f>Tabela1[[#This Row],[PESO TOTAL]]*Tabela1[[#This Row],[EXPEDIÇÃO ]]</f>
        <v>0</v>
      </c>
      <c r="AY933" s="28" t="str">
        <f>Tabela1[[#This Row],[PEDIDO]]&amp;Tabela1[[#This Row],[PRODUTO]]</f>
        <v/>
      </c>
      <c r="AZ933" s="44">
        <f>IF(AF933="",0,IF(ISTEXT(AF933),H933*VALUE(SUBSTITUTE(AF933,"%",""))/100,H933*AF933))-Tabela1[[#This Row],[PRONTO ACABADO2]]</f>
        <v>0</v>
      </c>
      <c r="BA933" s="44">
        <f>IF(AG933="",0,IF(ISTEXT(AG933),H933*VALUE(SUBSTITUTE(AG933,"%",""))/100,H933*AG933))-Tabela1[[#This Row],[PESO EXPEDIDO2]]</f>
        <v>0</v>
      </c>
      <c r="BB933" s="44">
        <f t="shared" si="138"/>
        <v>0</v>
      </c>
      <c r="BC933" s="44">
        <f t="shared" si="139"/>
        <v>0</v>
      </c>
      <c r="BD933" s="44"/>
    </row>
    <row r="934" spans="1:56" ht="15.75" hidden="1" customHeight="1" x14ac:dyDescent="0.25">
      <c r="A934" s="6"/>
      <c r="B934" s="22"/>
      <c r="C934" s="7"/>
      <c r="D934" s="46"/>
      <c r="E934" s="7"/>
      <c r="F934" s="7"/>
      <c r="G934" s="44"/>
      <c r="H934" s="41">
        <f>Tabela1[[#This Row],[PESO UNI]]*Tabela1[[#This Row],[QTE]]</f>
        <v>0</v>
      </c>
      <c r="I934" s="7"/>
      <c r="J934" s="8"/>
      <c r="K934" s="8"/>
      <c r="L934" s="9"/>
      <c r="M934" s="10"/>
      <c r="N934" s="8"/>
      <c r="O934" s="12"/>
      <c r="P934" s="13"/>
      <c r="Q934" s="14">
        <f>Tabela1[[#This Row],[QTDE/ Fabricação]]-Tabela1[[#This Row],[QTE]]</f>
        <v>0</v>
      </c>
      <c r="R934" s="19">
        <f t="shared" si="134"/>
        <v>0</v>
      </c>
      <c r="S934" s="19">
        <f t="shared" si="133"/>
        <v>0</v>
      </c>
      <c r="T934" s="20">
        <f t="shared" si="135"/>
        <v>0</v>
      </c>
      <c r="U934" s="17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IFERROR(COUNTIF(#REF!,Tabela1[[#This Row],[Colunas5]]),"")</f>
        <v/>
      </c>
      <c r="X934" s="14">
        <f>Tabela1[[#This Row],[QIANTIDADE EXPEDIDA]]*Tabela1[[#This Row],[PESO UNI]]</f>
        <v>0</v>
      </c>
      <c r="Y934" s="14">
        <f t="shared" si="136"/>
        <v>0</v>
      </c>
      <c r="Z934" s="21">
        <f>Tabela1[[#This Row],[PESO TOTAL]]-Tabela1[[#This Row],[Peso Expedido]]</f>
        <v>0</v>
      </c>
      <c r="AA934" s="18"/>
      <c r="AB934" s="40"/>
      <c r="AC934" s="40"/>
      <c r="AD934" s="40"/>
      <c r="AE934" s="40"/>
      <c r="AF934" s="40"/>
      <c r="AG934" s="40"/>
      <c r="AH934" s="40"/>
      <c r="AI934" s="40" t="str">
        <f t="shared" si="140"/>
        <v>ok</v>
      </c>
      <c r="AJ934"/>
      <c r="AK934" t="str">
        <f>Tabela1[[#This Row],[Coluna1]]&amp;Tabela1[[#This Row],[PEDIDO]]</f>
        <v/>
      </c>
      <c r="AL934"/>
      <c r="AM934"/>
      <c r="AN934"/>
      <c r="AO934" t="str">
        <f t="shared" si="137"/>
        <v>/</v>
      </c>
      <c r="AP934" t="str">
        <f>Tabela1[[#This Row],[TAG]]&amp;Tabela1[[#This Row],[PEDIDO]]&amp;Tabela1[[#This Row],[PRODUTO]]</f>
        <v/>
      </c>
      <c r="AQ934" s="23" t="str">
        <f>Tabela1[[#This Row],[PRODUTO]]&amp;Tabela1[[#This Row],[TAG]]</f>
        <v/>
      </c>
      <c r="AR934" s="183">
        <f>Tabela1[[#This Row],[PESO TOTAL]]*Tabela1[[#This Row],[MATÉRIA PRIMA]]</f>
        <v>0</v>
      </c>
      <c r="AS934" s="28">
        <f>Tabela1[[#This Row],[PESO TOTAL]]*Tabela1[[#This Row],[PREPARAÇÃO ]]</f>
        <v>0</v>
      </c>
      <c r="AT934" s="28">
        <f>Tabela1[[#This Row],[PESO TOTAL]]*Tabela1[[#This Row],[CALDEIRARIA]]</f>
        <v>0</v>
      </c>
      <c r="AU934" s="28">
        <f>Tabela1[[#This Row],[PESO TOTAL]]*Tabela1[[#This Row],[SOLDA]]</f>
        <v>0</v>
      </c>
      <c r="AV934" s="28">
        <f>Tabela1[[#This Row],[PESO TOTAL]]*Tabela1[[#This Row],[ACABAMENTO]]</f>
        <v>0</v>
      </c>
      <c r="AW934" s="28">
        <f>Tabela1[[#This Row],[PESO TOTAL]]*Tabela1[[#This Row],[PRONTO ACABADO]]</f>
        <v>0</v>
      </c>
      <c r="AX934" s="28">
        <f>Tabela1[[#This Row],[PESO TOTAL]]*Tabela1[[#This Row],[EXPEDIÇÃO ]]</f>
        <v>0</v>
      </c>
      <c r="AY934" s="28" t="str">
        <f>Tabela1[[#This Row],[PEDIDO]]&amp;Tabela1[[#This Row],[PRODUTO]]</f>
        <v/>
      </c>
      <c r="AZ934" s="44">
        <f>IF(AF934="",0,IF(ISTEXT(AF934),H934*VALUE(SUBSTITUTE(AF934,"%",""))/100,H934*AF934))-Tabela1[[#This Row],[PRONTO ACABADO2]]</f>
        <v>0</v>
      </c>
      <c r="BA934" s="44">
        <f>IF(AG934="",0,IF(ISTEXT(AG934),H934*VALUE(SUBSTITUTE(AG934,"%",""))/100,H934*AG934))-Tabela1[[#This Row],[PESO EXPEDIDO2]]</f>
        <v>0</v>
      </c>
      <c r="BB934" s="44">
        <f t="shared" si="138"/>
        <v>0</v>
      </c>
      <c r="BC934" s="44">
        <f t="shared" si="139"/>
        <v>0</v>
      </c>
      <c r="BD934" s="44"/>
    </row>
    <row r="935" spans="1:56" ht="15.75" hidden="1" customHeight="1" x14ac:dyDescent="0.25">
      <c r="A935" s="6"/>
      <c r="B935" s="22"/>
      <c r="C935" s="7"/>
      <c r="D935" s="46"/>
      <c r="E935" s="7"/>
      <c r="F935" s="7"/>
      <c r="G935" s="44"/>
      <c r="H935" s="41">
        <f>Tabela1[[#This Row],[PESO UNI]]*Tabela1[[#This Row],[QTE]]</f>
        <v>0</v>
      </c>
      <c r="I935" s="7"/>
      <c r="J935" s="8"/>
      <c r="K935" s="8"/>
      <c r="L935" s="9"/>
      <c r="M935" s="10"/>
      <c r="N935" s="8"/>
      <c r="O935" s="12"/>
      <c r="P935" s="13"/>
      <c r="Q935" s="14">
        <f>Tabela1[[#This Row],[QTDE/ Fabricação]]-Tabela1[[#This Row],[QTE]]</f>
        <v>0</v>
      </c>
      <c r="R935" s="19">
        <f t="shared" si="134"/>
        <v>0</v>
      </c>
      <c r="S935" s="19">
        <f t="shared" si="133"/>
        <v>0</v>
      </c>
      <c r="T935" s="20">
        <f t="shared" si="135"/>
        <v>0</v>
      </c>
      <c r="U935" s="17">
        <f>IFERROR(SUMIF('LISTA DE EMBARQUE'!B:B,MICRO!E:E,'LISTA DE EMBARQUE'!G:G),"")</f>
        <v>0</v>
      </c>
      <c r="V935" s="12" t="str">
        <f>IFERROR(VLOOKUP(Tabela1[[#This Row],[COD.MDE]],'LISTA DE EMBARQUE'!B:L,11,0),"")</f>
        <v/>
      </c>
      <c r="W935" s="13" t="str">
        <f>IFERROR(COUNTIF(#REF!,Tabela1[[#This Row],[Colunas5]]),"")</f>
        <v/>
      </c>
      <c r="X935" s="14">
        <f>Tabela1[[#This Row],[QIANTIDADE EXPEDIDA]]*Tabela1[[#This Row],[PESO UNI]]</f>
        <v>0</v>
      </c>
      <c r="Y935" s="14">
        <f t="shared" si="136"/>
        <v>0</v>
      </c>
      <c r="Z935" s="21">
        <f>Tabela1[[#This Row],[PESO TOTAL]]-Tabela1[[#This Row],[Peso Expedido]]</f>
        <v>0</v>
      </c>
      <c r="AA935" s="18"/>
      <c r="AB935" s="40"/>
      <c r="AC935" s="40"/>
      <c r="AD935" s="40"/>
      <c r="AE935" s="40"/>
      <c r="AF935" s="40"/>
      <c r="AG935" s="40"/>
      <c r="AH935" s="40"/>
      <c r="AI935" s="40" t="str">
        <f t="shared" si="140"/>
        <v>ok</v>
      </c>
      <c r="AJ935"/>
      <c r="AK935" t="str">
        <f>Tabela1[[#This Row],[Coluna1]]&amp;Tabela1[[#This Row],[PEDIDO]]</f>
        <v/>
      </c>
      <c r="AL935"/>
      <c r="AM935"/>
      <c r="AN935"/>
      <c r="AO935" t="str">
        <f t="shared" si="137"/>
        <v>/</v>
      </c>
      <c r="AP935" t="str">
        <f>Tabela1[[#This Row],[TAG]]&amp;Tabela1[[#This Row],[PEDIDO]]&amp;Tabela1[[#This Row],[PRODUTO]]</f>
        <v/>
      </c>
      <c r="AQ935" s="23" t="str">
        <f>Tabela1[[#This Row],[PRODUTO]]&amp;Tabela1[[#This Row],[TAG]]</f>
        <v/>
      </c>
      <c r="AR935" s="183">
        <f>Tabela1[[#This Row],[PESO TOTAL]]*Tabela1[[#This Row],[MATÉRIA PRIMA]]</f>
        <v>0</v>
      </c>
      <c r="AS935" s="28">
        <f>Tabela1[[#This Row],[PESO TOTAL]]*Tabela1[[#This Row],[PREPARAÇÃO ]]</f>
        <v>0</v>
      </c>
      <c r="AT935" s="28">
        <f>Tabela1[[#This Row],[PESO TOTAL]]*Tabela1[[#This Row],[CALDEIRARIA]]</f>
        <v>0</v>
      </c>
      <c r="AU935" s="28">
        <f>Tabela1[[#This Row],[PESO TOTAL]]*Tabela1[[#This Row],[SOLDA]]</f>
        <v>0</v>
      </c>
      <c r="AV935" s="28">
        <f>Tabela1[[#This Row],[PESO TOTAL]]*Tabela1[[#This Row],[ACABAMENTO]]</f>
        <v>0</v>
      </c>
      <c r="AW935" s="28">
        <f>Tabela1[[#This Row],[PESO TOTAL]]*Tabela1[[#This Row],[PRONTO ACABADO]]</f>
        <v>0</v>
      </c>
      <c r="AX935" s="28">
        <f>Tabela1[[#This Row],[PESO TOTAL]]*Tabela1[[#This Row],[EXPEDIÇÃO ]]</f>
        <v>0</v>
      </c>
      <c r="AY935" s="28" t="str">
        <f>Tabela1[[#This Row],[PEDIDO]]&amp;Tabela1[[#This Row],[PRODUTO]]</f>
        <v/>
      </c>
      <c r="AZ935" s="44">
        <f>IF(AF935="",0,IF(ISTEXT(AF935),H935*VALUE(SUBSTITUTE(AF935,"%",""))/100,H935*AF935))-Tabela1[[#This Row],[PRONTO ACABADO2]]</f>
        <v>0</v>
      </c>
      <c r="BA935" s="44">
        <f>IF(AG935="",0,IF(ISTEXT(AG935),H935*VALUE(SUBSTITUTE(AG935,"%",""))/100,H935*AG935))-Tabela1[[#This Row],[PESO EXPEDIDO2]]</f>
        <v>0</v>
      </c>
      <c r="BB935" s="44">
        <f t="shared" si="138"/>
        <v>0</v>
      </c>
      <c r="BC935" s="44">
        <f t="shared" si="139"/>
        <v>0</v>
      </c>
      <c r="BD935" s="44"/>
    </row>
    <row r="936" spans="1:56" ht="15.75" hidden="1" customHeight="1" x14ac:dyDescent="0.25">
      <c r="A936" s="6"/>
      <c r="B936" s="22"/>
      <c r="C936" s="7"/>
      <c r="D936" s="46"/>
      <c r="E936" s="7"/>
      <c r="F936" s="7"/>
      <c r="G936" s="44"/>
      <c r="H936" s="41">
        <f>Tabela1[[#This Row],[PESO UNI]]*Tabela1[[#This Row],[QTE]]</f>
        <v>0</v>
      </c>
      <c r="I936" s="7"/>
      <c r="J936" s="8"/>
      <c r="K936" s="8"/>
      <c r="L936" s="9"/>
      <c r="M936" s="10"/>
      <c r="N936" s="8"/>
      <c r="O936" s="12"/>
      <c r="P936" s="13"/>
      <c r="Q936" s="14">
        <f>Tabela1[[#This Row],[QTDE/ Fabricação]]-Tabela1[[#This Row],[QTE]]</f>
        <v>0</v>
      </c>
      <c r="R936" s="19">
        <f t="shared" si="134"/>
        <v>0</v>
      </c>
      <c r="S936" s="19">
        <f t="shared" si="133"/>
        <v>0</v>
      </c>
      <c r="T936" s="20">
        <f t="shared" si="135"/>
        <v>0</v>
      </c>
      <c r="U936" s="17">
        <f>IFERROR(SUMIF('LISTA DE EMBARQUE'!B:B,MICRO!E:E,'LISTA DE EMBARQUE'!G:G),"")</f>
        <v>0</v>
      </c>
      <c r="V936" s="12" t="str">
        <f>IFERROR(VLOOKUP(Tabela1[[#This Row],[COD.MDE]],'LISTA DE EMBARQUE'!B:L,11,0),"")</f>
        <v/>
      </c>
      <c r="W936" s="13" t="str">
        <f>IFERROR(COUNTIF(#REF!,Tabela1[[#This Row],[Colunas5]]),"")</f>
        <v/>
      </c>
      <c r="X936" s="14">
        <f>Tabela1[[#This Row],[QIANTIDADE EXPEDIDA]]*Tabela1[[#This Row],[PESO UNI]]</f>
        <v>0</v>
      </c>
      <c r="Y936" s="14">
        <f t="shared" si="136"/>
        <v>0</v>
      </c>
      <c r="Z936" s="21">
        <f>Tabela1[[#This Row],[PESO TOTAL]]-Tabela1[[#This Row],[Peso Expedido]]</f>
        <v>0</v>
      </c>
      <c r="AA936" s="18"/>
      <c r="AB936" s="40"/>
      <c r="AC936" s="40"/>
      <c r="AD936" s="40"/>
      <c r="AE936" s="40"/>
      <c r="AF936" s="40"/>
      <c r="AG936" s="40"/>
      <c r="AH936" s="40"/>
      <c r="AI936" s="40" t="str">
        <f t="shared" si="140"/>
        <v>ok</v>
      </c>
      <c r="AJ936"/>
      <c r="AK936" t="str">
        <f>Tabela1[[#This Row],[Coluna1]]&amp;Tabela1[[#This Row],[PEDIDO]]</f>
        <v/>
      </c>
      <c r="AL936"/>
      <c r="AM936"/>
      <c r="AN936"/>
      <c r="AO936" t="str">
        <f t="shared" si="137"/>
        <v>/</v>
      </c>
      <c r="AP936" t="str">
        <f>Tabela1[[#This Row],[TAG]]&amp;Tabela1[[#This Row],[PEDIDO]]&amp;Tabela1[[#This Row],[PRODUTO]]</f>
        <v/>
      </c>
      <c r="AQ936" s="23" t="str">
        <f>Tabela1[[#This Row],[PRODUTO]]&amp;Tabela1[[#This Row],[TAG]]</f>
        <v/>
      </c>
      <c r="AR936" s="183">
        <f>Tabela1[[#This Row],[PESO TOTAL]]*Tabela1[[#This Row],[MATÉRIA PRIMA]]</f>
        <v>0</v>
      </c>
      <c r="AS936" s="28">
        <f>Tabela1[[#This Row],[PESO TOTAL]]*Tabela1[[#This Row],[PREPARAÇÃO ]]</f>
        <v>0</v>
      </c>
      <c r="AT936" s="28">
        <f>Tabela1[[#This Row],[PESO TOTAL]]*Tabela1[[#This Row],[CALDEIRARIA]]</f>
        <v>0</v>
      </c>
      <c r="AU936" s="28">
        <f>Tabela1[[#This Row],[PESO TOTAL]]*Tabela1[[#This Row],[SOLDA]]</f>
        <v>0</v>
      </c>
      <c r="AV936" s="28">
        <f>Tabela1[[#This Row],[PESO TOTAL]]*Tabela1[[#This Row],[ACABAMENTO]]</f>
        <v>0</v>
      </c>
      <c r="AW936" s="28">
        <f>Tabela1[[#This Row],[PESO TOTAL]]*Tabela1[[#This Row],[PRONTO ACABADO]]</f>
        <v>0</v>
      </c>
      <c r="AX936" s="28">
        <f>Tabela1[[#This Row],[PESO TOTAL]]*Tabela1[[#This Row],[EXPEDIÇÃO ]]</f>
        <v>0</v>
      </c>
      <c r="AY936" s="28" t="str">
        <f>Tabela1[[#This Row],[PEDIDO]]&amp;Tabela1[[#This Row],[PRODUTO]]</f>
        <v/>
      </c>
      <c r="AZ936" s="44">
        <f>IF(AF936="",0,IF(ISTEXT(AF936),H936*VALUE(SUBSTITUTE(AF936,"%",""))/100,H936*AF936))-Tabela1[[#This Row],[PRONTO ACABADO2]]</f>
        <v>0</v>
      </c>
      <c r="BA936" s="44">
        <f>IF(AG936="",0,IF(ISTEXT(AG936),H936*VALUE(SUBSTITUTE(AG936,"%",""))/100,H936*AG936))-Tabela1[[#This Row],[PESO EXPEDIDO2]]</f>
        <v>0</v>
      </c>
      <c r="BB936" s="44">
        <f t="shared" si="138"/>
        <v>0</v>
      </c>
      <c r="BC936" s="44">
        <f t="shared" si="139"/>
        <v>0</v>
      </c>
      <c r="BD936" s="44"/>
    </row>
    <row r="937" spans="1:56" ht="15.75" hidden="1" customHeight="1" x14ac:dyDescent="0.25">
      <c r="A937" s="6"/>
      <c r="B937" s="22"/>
      <c r="C937" s="7"/>
      <c r="D937" s="46"/>
      <c r="E937" s="7"/>
      <c r="F937" s="7"/>
      <c r="G937" s="44"/>
      <c r="H937" s="41">
        <f>Tabela1[[#This Row],[PESO UNI]]*Tabela1[[#This Row],[QTE]]</f>
        <v>0</v>
      </c>
      <c r="I937" s="7"/>
      <c r="J937" s="8"/>
      <c r="K937" s="8"/>
      <c r="L937" s="9"/>
      <c r="M937" s="10"/>
      <c r="N937" s="8"/>
      <c r="O937" s="12"/>
      <c r="P937" s="13"/>
      <c r="Q937" s="14">
        <f>Tabela1[[#This Row],[QTDE/ Fabricação]]-Tabela1[[#This Row],[QTE]]</f>
        <v>0</v>
      </c>
      <c r="R937" s="19">
        <f t="shared" si="134"/>
        <v>0</v>
      </c>
      <c r="S937" s="19">
        <f t="shared" si="133"/>
        <v>0</v>
      </c>
      <c r="T937" s="20">
        <f t="shared" si="135"/>
        <v>0</v>
      </c>
      <c r="U937" s="17">
        <f>IFERROR(SUMIF('LISTA DE EMBARQUE'!B:B,MICRO!E:E,'LISTA DE EMBARQUE'!G:G),"")</f>
        <v>0</v>
      </c>
      <c r="V937" s="12" t="str">
        <f>IFERROR(VLOOKUP(Tabela1[[#This Row],[COD.MDE]],'LISTA DE EMBARQUE'!B:L,11,0),"")</f>
        <v/>
      </c>
      <c r="W937" s="13" t="str">
        <f>IFERROR(COUNTIF(#REF!,Tabela1[[#This Row],[Colunas5]]),"")</f>
        <v/>
      </c>
      <c r="X937" s="14">
        <f>Tabela1[[#This Row],[QIANTIDADE EXPEDIDA]]*Tabela1[[#This Row],[PESO UNI]]</f>
        <v>0</v>
      </c>
      <c r="Y937" s="14">
        <f t="shared" si="136"/>
        <v>0</v>
      </c>
      <c r="Z937" s="21">
        <f>Tabela1[[#This Row],[PESO TOTAL]]-Tabela1[[#This Row],[Peso Expedido]]</f>
        <v>0</v>
      </c>
      <c r="AA937" s="18"/>
      <c r="AB937" s="40"/>
      <c r="AC937" s="40"/>
      <c r="AD937" s="40"/>
      <c r="AE937" s="40"/>
      <c r="AF937" s="40"/>
      <c r="AG937" s="40"/>
      <c r="AH937" s="40"/>
      <c r="AI937" s="40" t="str">
        <f t="shared" si="140"/>
        <v>ok</v>
      </c>
      <c r="AJ937"/>
      <c r="AK937" t="str">
        <f>Tabela1[[#This Row],[Coluna1]]&amp;Tabela1[[#This Row],[PEDIDO]]</f>
        <v/>
      </c>
      <c r="AL937"/>
      <c r="AM937"/>
      <c r="AN937"/>
      <c r="AO937" t="str">
        <f t="shared" si="137"/>
        <v>/</v>
      </c>
      <c r="AP937" t="str">
        <f>Tabela1[[#This Row],[TAG]]&amp;Tabela1[[#This Row],[PEDIDO]]&amp;Tabela1[[#This Row],[PRODUTO]]</f>
        <v/>
      </c>
      <c r="AQ937" s="23" t="str">
        <f>Tabela1[[#This Row],[PRODUTO]]&amp;Tabela1[[#This Row],[TAG]]</f>
        <v/>
      </c>
      <c r="AR937" s="183">
        <f>Tabela1[[#This Row],[PESO TOTAL]]*Tabela1[[#This Row],[MATÉRIA PRIMA]]</f>
        <v>0</v>
      </c>
      <c r="AS937" s="28">
        <f>Tabela1[[#This Row],[PESO TOTAL]]*Tabela1[[#This Row],[PREPARAÇÃO ]]</f>
        <v>0</v>
      </c>
      <c r="AT937" s="28">
        <f>Tabela1[[#This Row],[PESO TOTAL]]*Tabela1[[#This Row],[CALDEIRARIA]]</f>
        <v>0</v>
      </c>
      <c r="AU937" s="28">
        <f>Tabela1[[#This Row],[PESO TOTAL]]*Tabela1[[#This Row],[SOLDA]]</f>
        <v>0</v>
      </c>
      <c r="AV937" s="28">
        <f>Tabela1[[#This Row],[PESO TOTAL]]*Tabela1[[#This Row],[ACABAMENTO]]</f>
        <v>0</v>
      </c>
      <c r="AW937" s="28">
        <f>Tabela1[[#This Row],[PESO TOTAL]]*Tabela1[[#This Row],[PRONTO ACABADO]]</f>
        <v>0</v>
      </c>
      <c r="AX937" s="28">
        <f>Tabela1[[#This Row],[PESO TOTAL]]*Tabela1[[#This Row],[EXPEDIÇÃO ]]</f>
        <v>0</v>
      </c>
      <c r="AY937" s="28" t="str">
        <f>Tabela1[[#This Row],[PEDIDO]]&amp;Tabela1[[#This Row],[PRODUTO]]</f>
        <v/>
      </c>
      <c r="AZ937" s="44">
        <f>IF(AF937="",0,IF(ISTEXT(AF937),H937*VALUE(SUBSTITUTE(AF937,"%",""))/100,H937*AF937))-Tabela1[[#This Row],[PRONTO ACABADO2]]</f>
        <v>0</v>
      </c>
      <c r="BA937" s="44">
        <f>IF(AG937="",0,IF(ISTEXT(AG937),H937*VALUE(SUBSTITUTE(AG937,"%",""))/100,H937*AG937))-Tabela1[[#This Row],[PESO EXPEDIDO2]]</f>
        <v>0</v>
      </c>
      <c r="BB937" s="44">
        <f t="shared" si="138"/>
        <v>0</v>
      </c>
      <c r="BC937" s="44">
        <f t="shared" si="139"/>
        <v>0</v>
      </c>
      <c r="BD937" s="44"/>
    </row>
    <row r="938" spans="1:56" ht="15.75" hidden="1" customHeight="1" x14ac:dyDescent="0.25">
      <c r="A938" s="6"/>
      <c r="B938" s="22"/>
      <c r="C938" s="7"/>
      <c r="D938" s="46"/>
      <c r="E938" s="7"/>
      <c r="F938" s="7"/>
      <c r="G938" s="44"/>
      <c r="H938" s="41">
        <f>Tabela1[[#This Row],[PESO UNI]]*Tabela1[[#This Row],[QTE]]</f>
        <v>0</v>
      </c>
      <c r="I938" s="7"/>
      <c r="J938" s="8"/>
      <c r="K938" s="8"/>
      <c r="L938" s="9"/>
      <c r="M938" s="10"/>
      <c r="N938" s="8"/>
      <c r="O938" s="12"/>
      <c r="P938" s="13"/>
      <c r="Q938" s="14">
        <f>Tabela1[[#This Row],[QTDE/ Fabricação]]-Tabela1[[#This Row],[QTE]]</f>
        <v>0</v>
      </c>
      <c r="R938" s="19">
        <f t="shared" si="134"/>
        <v>0</v>
      </c>
      <c r="S938" s="19">
        <f t="shared" si="133"/>
        <v>0</v>
      </c>
      <c r="T938" s="20">
        <f t="shared" si="135"/>
        <v>0</v>
      </c>
      <c r="U938" s="17">
        <f>IFERROR(SUMIF('LISTA DE EMBARQUE'!B:B,MICRO!E:E,'LISTA DE EMBARQUE'!G:G),"")</f>
        <v>0</v>
      </c>
      <c r="V938" s="12" t="str">
        <f>IFERROR(VLOOKUP(Tabela1[[#This Row],[COD.MDE]],'LISTA DE EMBARQUE'!B:L,11,0),"")</f>
        <v/>
      </c>
      <c r="W938" s="13" t="str">
        <f>IFERROR(COUNTIF(#REF!,Tabela1[[#This Row],[Colunas5]]),"")</f>
        <v/>
      </c>
      <c r="X938" s="14">
        <f>Tabela1[[#This Row],[QIANTIDADE EXPEDIDA]]*Tabela1[[#This Row],[PESO UNI]]</f>
        <v>0</v>
      </c>
      <c r="Y938" s="14">
        <f t="shared" si="136"/>
        <v>0</v>
      </c>
      <c r="Z938" s="21">
        <f>Tabela1[[#This Row],[PESO TOTAL]]-Tabela1[[#This Row],[Peso Expedido]]</f>
        <v>0</v>
      </c>
      <c r="AA938" s="18"/>
      <c r="AB938" s="40"/>
      <c r="AC938" s="40"/>
      <c r="AD938" s="40"/>
      <c r="AE938" s="40"/>
      <c r="AF938" s="40"/>
      <c r="AG938" s="40"/>
      <c r="AH938" s="40"/>
      <c r="AI938" s="40" t="str">
        <f t="shared" si="140"/>
        <v>ok</v>
      </c>
      <c r="AJ938"/>
      <c r="AK938" t="str">
        <f>Tabela1[[#This Row],[Coluna1]]&amp;Tabela1[[#This Row],[PEDIDO]]</f>
        <v/>
      </c>
      <c r="AL938"/>
      <c r="AM938"/>
      <c r="AN938"/>
      <c r="AO938" t="str">
        <f t="shared" si="137"/>
        <v>/</v>
      </c>
      <c r="AP938" t="str">
        <f>Tabela1[[#This Row],[TAG]]&amp;Tabela1[[#This Row],[PEDIDO]]&amp;Tabela1[[#This Row],[PRODUTO]]</f>
        <v/>
      </c>
      <c r="AQ938" s="23" t="str">
        <f>Tabela1[[#This Row],[PRODUTO]]&amp;Tabela1[[#This Row],[TAG]]</f>
        <v/>
      </c>
      <c r="AR938" s="183">
        <f>Tabela1[[#This Row],[PESO TOTAL]]*Tabela1[[#This Row],[MATÉRIA PRIMA]]</f>
        <v>0</v>
      </c>
      <c r="AS938" s="28">
        <f>Tabela1[[#This Row],[PESO TOTAL]]*Tabela1[[#This Row],[PREPARAÇÃO ]]</f>
        <v>0</v>
      </c>
      <c r="AT938" s="28">
        <f>Tabela1[[#This Row],[PESO TOTAL]]*Tabela1[[#This Row],[CALDEIRARIA]]</f>
        <v>0</v>
      </c>
      <c r="AU938" s="28">
        <f>Tabela1[[#This Row],[PESO TOTAL]]*Tabela1[[#This Row],[SOLDA]]</f>
        <v>0</v>
      </c>
      <c r="AV938" s="28">
        <f>Tabela1[[#This Row],[PESO TOTAL]]*Tabela1[[#This Row],[ACABAMENTO]]</f>
        <v>0</v>
      </c>
      <c r="AW938" s="28">
        <f>Tabela1[[#This Row],[PESO TOTAL]]*Tabela1[[#This Row],[PRONTO ACABADO]]</f>
        <v>0</v>
      </c>
      <c r="AX938" s="28">
        <f>Tabela1[[#This Row],[PESO TOTAL]]*Tabela1[[#This Row],[EXPEDIÇÃO ]]</f>
        <v>0</v>
      </c>
      <c r="AY938" s="28" t="str">
        <f>Tabela1[[#This Row],[PEDIDO]]&amp;Tabela1[[#This Row],[PRODUTO]]</f>
        <v/>
      </c>
      <c r="AZ938" s="44">
        <f>IF(AF938="",0,IF(ISTEXT(AF938),H938*VALUE(SUBSTITUTE(AF938,"%",""))/100,H938*AF938))-Tabela1[[#This Row],[PRONTO ACABADO2]]</f>
        <v>0</v>
      </c>
      <c r="BA938" s="44">
        <f>IF(AG938="",0,IF(ISTEXT(AG938),H938*VALUE(SUBSTITUTE(AG938,"%",""))/100,H938*AG938))-Tabela1[[#This Row],[PESO EXPEDIDO2]]</f>
        <v>0</v>
      </c>
      <c r="BB938" s="44">
        <f t="shared" si="138"/>
        <v>0</v>
      </c>
      <c r="BC938" s="44">
        <f t="shared" si="139"/>
        <v>0</v>
      </c>
      <c r="BD938" s="44"/>
    </row>
    <row r="939" spans="1:56" ht="15.75" hidden="1" customHeight="1" x14ac:dyDescent="0.25">
      <c r="A939" s="6"/>
      <c r="B939" s="22"/>
      <c r="C939" s="7"/>
      <c r="D939" s="46"/>
      <c r="E939" s="7"/>
      <c r="F939" s="7"/>
      <c r="G939" s="44"/>
      <c r="H939" s="41">
        <f>Tabela1[[#This Row],[PESO UNI]]*Tabela1[[#This Row],[QTE]]</f>
        <v>0</v>
      </c>
      <c r="I939" s="7"/>
      <c r="J939" s="8"/>
      <c r="K939" s="8"/>
      <c r="L939" s="9"/>
      <c r="M939" s="10"/>
      <c r="N939" s="8"/>
      <c r="O939" s="12"/>
      <c r="P939" s="13"/>
      <c r="Q939" s="14">
        <f>Tabela1[[#This Row],[QTDE/ Fabricação]]-Tabela1[[#This Row],[QTE]]</f>
        <v>0</v>
      </c>
      <c r="R939" s="19">
        <f t="shared" si="134"/>
        <v>0</v>
      </c>
      <c r="S939" s="19">
        <f t="shared" si="133"/>
        <v>0</v>
      </c>
      <c r="T939" s="20">
        <f t="shared" si="135"/>
        <v>0</v>
      </c>
      <c r="U939" s="17">
        <f>IFERROR(SUMIF('LISTA DE EMBARQUE'!B:B,MICRO!E:E,'LISTA DE EMBARQUE'!G:G),"")</f>
        <v>0</v>
      </c>
      <c r="V939" s="12" t="str">
        <f>IFERROR(VLOOKUP(Tabela1[[#This Row],[COD.MDE]],'LISTA DE EMBARQUE'!B:L,11,0),"")</f>
        <v/>
      </c>
      <c r="W939" s="13" t="str">
        <f>IFERROR(COUNTIF(#REF!,Tabela1[[#This Row],[Colunas5]]),"")</f>
        <v/>
      </c>
      <c r="X939" s="14">
        <f>Tabela1[[#This Row],[QIANTIDADE EXPEDIDA]]*Tabela1[[#This Row],[PESO UNI]]</f>
        <v>0</v>
      </c>
      <c r="Y939" s="14">
        <f t="shared" si="136"/>
        <v>0</v>
      </c>
      <c r="Z939" s="21">
        <f>Tabela1[[#This Row],[PESO TOTAL]]-Tabela1[[#This Row],[Peso Expedido]]</f>
        <v>0</v>
      </c>
      <c r="AA939" s="18"/>
      <c r="AB939" s="40"/>
      <c r="AC939" s="40"/>
      <c r="AD939" s="40"/>
      <c r="AE939" s="40"/>
      <c r="AF939" s="40"/>
      <c r="AG939" s="40"/>
      <c r="AH939" s="40"/>
      <c r="AI939" s="40" t="str">
        <f t="shared" si="140"/>
        <v>ok</v>
      </c>
      <c r="AJ939"/>
      <c r="AK939" t="str">
        <f>Tabela1[[#This Row],[Coluna1]]&amp;Tabela1[[#This Row],[PEDIDO]]</f>
        <v/>
      </c>
      <c r="AL939"/>
      <c r="AM939"/>
      <c r="AN939"/>
      <c r="AO939" t="str">
        <f t="shared" si="137"/>
        <v>/</v>
      </c>
      <c r="AP939" t="str">
        <f>Tabela1[[#This Row],[TAG]]&amp;Tabela1[[#This Row],[PEDIDO]]&amp;Tabela1[[#This Row],[PRODUTO]]</f>
        <v/>
      </c>
      <c r="AQ939" s="23" t="str">
        <f>Tabela1[[#This Row],[PRODUTO]]&amp;Tabela1[[#This Row],[TAG]]</f>
        <v/>
      </c>
      <c r="AR939" s="183">
        <f>Tabela1[[#This Row],[PESO TOTAL]]*Tabela1[[#This Row],[MATÉRIA PRIMA]]</f>
        <v>0</v>
      </c>
      <c r="AS939" s="28">
        <f>Tabela1[[#This Row],[PESO TOTAL]]*Tabela1[[#This Row],[PREPARAÇÃO ]]</f>
        <v>0</v>
      </c>
      <c r="AT939" s="28">
        <f>Tabela1[[#This Row],[PESO TOTAL]]*Tabela1[[#This Row],[CALDEIRARIA]]</f>
        <v>0</v>
      </c>
      <c r="AU939" s="28">
        <f>Tabela1[[#This Row],[PESO TOTAL]]*Tabela1[[#This Row],[SOLDA]]</f>
        <v>0</v>
      </c>
      <c r="AV939" s="28">
        <f>Tabela1[[#This Row],[PESO TOTAL]]*Tabela1[[#This Row],[ACABAMENTO]]</f>
        <v>0</v>
      </c>
      <c r="AW939" s="28">
        <f>Tabela1[[#This Row],[PESO TOTAL]]*Tabela1[[#This Row],[PRONTO ACABADO]]</f>
        <v>0</v>
      </c>
      <c r="AX939" s="28">
        <f>Tabela1[[#This Row],[PESO TOTAL]]*Tabela1[[#This Row],[EXPEDIÇÃO ]]</f>
        <v>0</v>
      </c>
      <c r="AY939" s="28" t="str">
        <f>Tabela1[[#This Row],[PEDIDO]]&amp;Tabela1[[#This Row],[PRODUTO]]</f>
        <v/>
      </c>
      <c r="AZ939" s="44">
        <f>IF(AF939="",0,IF(ISTEXT(AF939),H939*VALUE(SUBSTITUTE(AF939,"%",""))/100,H939*AF939))-Tabela1[[#This Row],[PRONTO ACABADO2]]</f>
        <v>0</v>
      </c>
      <c r="BA939" s="44">
        <f>IF(AG939="",0,IF(ISTEXT(AG939),H939*VALUE(SUBSTITUTE(AG939,"%",""))/100,H939*AG939))-Tabela1[[#This Row],[PESO EXPEDIDO2]]</f>
        <v>0</v>
      </c>
      <c r="BB939" s="44">
        <f t="shared" si="138"/>
        <v>0</v>
      </c>
      <c r="BC939" s="44">
        <f t="shared" si="139"/>
        <v>0</v>
      </c>
      <c r="BD939" s="44"/>
    </row>
    <row r="940" spans="1:56" ht="15.75" hidden="1" customHeight="1" x14ac:dyDescent="0.25">
      <c r="A940" s="6"/>
      <c r="B940" s="22"/>
      <c r="C940" s="7"/>
      <c r="D940" s="46"/>
      <c r="E940" s="7"/>
      <c r="F940" s="7"/>
      <c r="G940" s="44"/>
      <c r="H940" s="41">
        <f>Tabela1[[#This Row],[PESO UNI]]*Tabela1[[#This Row],[QTE]]</f>
        <v>0</v>
      </c>
      <c r="I940" s="7"/>
      <c r="J940" s="8"/>
      <c r="K940" s="8"/>
      <c r="L940" s="9"/>
      <c r="M940" s="10"/>
      <c r="N940" s="8"/>
      <c r="O940" s="12"/>
      <c r="P940" s="13"/>
      <c r="Q940" s="14">
        <f>Tabela1[[#This Row],[QTDE/ Fabricação]]-Tabela1[[#This Row],[QTE]]</f>
        <v>0</v>
      </c>
      <c r="R940" s="19">
        <f t="shared" si="134"/>
        <v>0</v>
      </c>
      <c r="S940" s="19">
        <f t="shared" si="133"/>
        <v>0</v>
      </c>
      <c r="T940" s="20">
        <f t="shared" si="135"/>
        <v>0</v>
      </c>
      <c r="U940" s="17">
        <f>IFERROR(SUMIF('LISTA DE EMBARQUE'!B:B,MICRO!E:E,'LISTA DE EMBARQUE'!G:G),"")</f>
        <v>0</v>
      </c>
      <c r="V940" s="12" t="str">
        <f>IFERROR(VLOOKUP(Tabela1[[#This Row],[COD.MDE]],'LISTA DE EMBARQUE'!B:L,11,0),"")</f>
        <v/>
      </c>
      <c r="W940" s="13" t="str">
        <f>IFERROR(COUNTIF(#REF!,Tabela1[[#This Row],[Colunas5]]),"")</f>
        <v/>
      </c>
      <c r="X940" s="14">
        <f>Tabela1[[#This Row],[QIANTIDADE EXPEDIDA]]*Tabela1[[#This Row],[PESO UNI]]</f>
        <v>0</v>
      </c>
      <c r="Y940" s="14">
        <f t="shared" si="136"/>
        <v>0</v>
      </c>
      <c r="Z940" s="21">
        <f>Tabela1[[#This Row],[PESO TOTAL]]-Tabela1[[#This Row],[Peso Expedido]]</f>
        <v>0</v>
      </c>
      <c r="AA940" s="18"/>
      <c r="AB940" s="40"/>
      <c r="AC940" s="40"/>
      <c r="AD940" s="40"/>
      <c r="AE940" s="40"/>
      <c r="AF940" s="40"/>
      <c r="AG940" s="40"/>
      <c r="AH940" s="40"/>
      <c r="AI940" s="40" t="str">
        <f t="shared" si="140"/>
        <v>ok</v>
      </c>
      <c r="AJ940"/>
      <c r="AK940" t="str">
        <f>Tabela1[[#This Row],[Coluna1]]&amp;Tabela1[[#This Row],[PEDIDO]]</f>
        <v/>
      </c>
      <c r="AL940"/>
      <c r="AM940"/>
      <c r="AN940"/>
      <c r="AO940" t="str">
        <f t="shared" si="137"/>
        <v>/</v>
      </c>
      <c r="AP940" t="str">
        <f>Tabela1[[#This Row],[TAG]]&amp;Tabela1[[#This Row],[PEDIDO]]&amp;Tabela1[[#This Row],[PRODUTO]]</f>
        <v/>
      </c>
      <c r="AQ940" s="23" t="str">
        <f>Tabela1[[#This Row],[PRODUTO]]&amp;Tabela1[[#This Row],[TAG]]</f>
        <v/>
      </c>
      <c r="AR940" s="183">
        <f>Tabela1[[#This Row],[PESO TOTAL]]*Tabela1[[#This Row],[MATÉRIA PRIMA]]</f>
        <v>0</v>
      </c>
      <c r="AS940" s="28">
        <f>Tabela1[[#This Row],[PESO TOTAL]]*Tabela1[[#This Row],[PREPARAÇÃO ]]</f>
        <v>0</v>
      </c>
      <c r="AT940" s="28">
        <f>Tabela1[[#This Row],[PESO TOTAL]]*Tabela1[[#This Row],[CALDEIRARIA]]</f>
        <v>0</v>
      </c>
      <c r="AU940" s="28">
        <f>Tabela1[[#This Row],[PESO TOTAL]]*Tabela1[[#This Row],[SOLDA]]</f>
        <v>0</v>
      </c>
      <c r="AV940" s="28">
        <f>Tabela1[[#This Row],[PESO TOTAL]]*Tabela1[[#This Row],[ACABAMENTO]]</f>
        <v>0</v>
      </c>
      <c r="AW940" s="28">
        <f>Tabela1[[#This Row],[PESO TOTAL]]*Tabela1[[#This Row],[PRONTO ACABADO]]</f>
        <v>0</v>
      </c>
      <c r="AX940" s="28">
        <f>Tabela1[[#This Row],[PESO TOTAL]]*Tabela1[[#This Row],[EXPEDIÇÃO ]]</f>
        <v>0</v>
      </c>
      <c r="AY940" s="28" t="str">
        <f>Tabela1[[#This Row],[PEDIDO]]&amp;Tabela1[[#This Row],[PRODUTO]]</f>
        <v/>
      </c>
      <c r="AZ940" s="44">
        <f>IF(AF940="",0,IF(ISTEXT(AF940),H940*VALUE(SUBSTITUTE(AF940,"%",""))/100,H940*AF940))-Tabela1[[#This Row],[PRONTO ACABADO2]]</f>
        <v>0</v>
      </c>
      <c r="BA940" s="44">
        <f>IF(AG940="",0,IF(ISTEXT(AG940),H940*VALUE(SUBSTITUTE(AG940,"%",""))/100,H940*AG940))-Tabela1[[#This Row],[PESO EXPEDIDO2]]</f>
        <v>0</v>
      </c>
      <c r="BB940" s="44">
        <f t="shared" si="138"/>
        <v>0</v>
      </c>
      <c r="BC940" s="44">
        <f t="shared" si="139"/>
        <v>0</v>
      </c>
      <c r="BD940" s="44"/>
    </row>
    <row r="941" spans="1:56" ht="15.75" hidden="1" customHeight="1" x14ac:dyDescent="0.25">
      <c r="A941" s="6"/>
      <c r="B941" s="22"/>
      <c r="C941" s="7"/>
      <c r="D941" s="46"/>
      <c r="E941" s="7"/>
      <c r="F941" s="7"/>
      <c r="G941" s="44"/>
      <c r="H941" s="41">
        <f>Tabela1[[#This Row],[PESO UNI]]*Tabela1[[#This Row],[QTE]]</f>
        <v>0</v>
      </c>
      <c r="I941" s="7"/>
      <c r="J941" s="8"/>
      <c r="K941" s="8"/>
      <c r="L941" s="9"/>
      <c r="M941" s="10"/>
      <c r="N941" s="8"/>
      <c r="O941" s="12"/>
      <c r="P941" s="13"/>
      <c r="Q941" s="14">
        <f>Tabela1[[#This Row],[QTDE/ Fabricação]]-Tabela1[[#This Row],[QTE]]</f>
        <v>0</v>
      </c>
      <c r="R941" s="19">
        <f t="shared" si="134"/>
        <v>0</v>
      </c>
      <c r="S941" s="19">
        <f t="shared" si="133"/>
        <v>0</v>
      </c>
      <c r="T941" s="20">
        <f t="shared" si="135"/>
        <v>0</v>
      </c>
      <c r="U941" s="17">
        <f>IFERROR(SUMIF('LISTA DE EMBARQUE'!B:B,MICRO!E:E,'LISTA DE EMBARQUE'!G:G),"")</f>
        <v>0</v>
      </c>
      <c r="V941" s="12" t="str">
        <f>IFERROR(VLOOKUP(Tabela1[[#This Row],[COD.MDE]],'LISTA DE EMBARQUE'!B:L,11,0),"")</f>
        <v/>
      </c>
      <c r="W941" s="13" t="str">
        <f>IFERROR(COUNTIF(#REF!,Tabela1[[#This Row],[Colunas5]]),"")</f>
        <v/>
      </c>
      <c r="X941" s="14">
        <f>Tabela1[[#This Row],[QIANTIDADE EXPEDIDA]]*Tabela1[[#This Row],[PESO UNI]]</f>
        <v>0</v>
      </c>
      <c r="Y941" s="14">
        <f t="shared" si="136"/>
        <v>0</v>
      </c>
      <c r="Z941" s="21">
        <f>Tabela1[[#This Row],[PESO TOTAL]]-Tabela1[[#This Row],[Peso Expedido]]</f>
        <v>0</v>
      </c>
      <c r="AA941" s="18"/>
      <c r="AB941" s="40"/>
      <c r="AC941" s="40"/>
      <c r="AD941" s="40"/>
      <c r="AE941" s="40"/>
      <c r="AF941" s="40"/>
      <c r="AG941" s="40"/>
      <c r="AH941" s="40"/>
      <c r="AI941" s="40" t="str">
        <f t="shared" si="140"/>
        <v>ok</v>
      </c>
      <c r="AJ941"/>
      <c r="AK941" t="str">
        <f>Tabela1[[#This Row],[Coluna1]]&amp;Tabela1[[#This Row],[PEDIDO]]</f>
        <v/>
      </c>
      <c r="AL941"/>
      <c r="AM941"/>
      <c r="AN941"/>
      <c r="AO941" t="str">
        <f t="shared" si="137"/>
        <v>/</v>
      </c>
      <c r="AP941" t="str">
        <f>Tabela1[[#This Row],[TAG]]&amp;Tabela1[[#This Row],[PEDIDO]]&amp;Tabela1[[#This Row],[PRODUTO]]</f>
        <v/>
      </c>
      <c r="AQ941" s="23" t="str">
        <f>Tabela1[[#This Row],[PRODUTO]]&amp;Tabela1[[#This Row],[TAG]]</f>
        <v/>
      </c>
      <c r="AR941" s="183">
        <f>Tabela1[[#This Row],[PESO TOTAL]]*Tabela1[[#This Row],[MATÉRIA PRIMA]]</f>
        <v>0</v>
      </c>
      <c r="AS941" s="28">
        <f>Tabela1[[#This Row],[PESO TOTAL]]*Tabela1[[#This Row],[PREPARAÇÃO ]]</f>
        <v>0</v>
      </c>
      <c r="AT941" s="28">
        <f>Tabela1[[#This Row],[PESO TOTAL]]*Tabela1[[#This Row],[CALDEIRARIA]]</f>
        <v>0</v>
      </c>
      <c r="AU941" s="28">
        <f>Tabela1[[#This Row],[PESO TOTAL]]*Tabela1[[#This Row],[SOLDA]]</f>
        <v>0</v>
      </c>
      <c r="AV941" s="28">
        <f>Tabela1[[#This Row],[PESO TOTAL]]*Tabela1[[#This Row],[ACABAMENTO]]</f>
        <v>0</v>
      </c>
      <c r="AW941" s="28">
        <f>Tabela1[[#This Row],[PESO TOTAL]]*Tabela1[[#This Row],[PRONTO ACABADO]]</f>
        <v>0</v>
      </c>
      <c r="AX941" s="28">
        <f>Tabela1[[#This Row],[PESO TOTAL]]*Tabela1[[#This Row],[EXPEDIÇÃO ]]</f>
        <v>0</v>
      </c>
      <c r="AY941" s="28" t="str">
        <f>Tabela1[[#This Row],[PEDIDO]]&amp;Tabela1[[#This Row],[PRODUTO]]</f>
        <v/>
      </c>
      <c r="AZ941" s="44">
        <f>IF(AF941="",0,IF(ISTEXT(AF941),H941*VALUE(SUBSTITUTE(AF941,"%",""))/100,H941*AF941))-Tabela1[[#This Row],[PRONTO ACABADO2]]</f>
        <v>0</v>
      </c>
      <c r="BA941" s="44">
        <f>IF(AG941="",0,IF(ISTEXT(AG941),H941*VALUE(SUBSTITUTE(AG941,"%",""))/100,H941*AG941))-Tabela1[[#This Row],[PESO EXPEDIDO2]]</f>
        <v>0</v>
      </c>
      <c r="BB941" s="44">
        <f t="shared" si="138"/>
        <v>0</v>
      </c>
      <c r="BC941" s="44">
        <f t="shared" si="139"/>
        <v>0</v>
      </c>
      <c r="BD941" s="44"/>
    </row>
    <row r="942" spans="1:56" ht="15.75" hidden="1" customHeight="1" x14ac:dyDescent="0.25">
      <c r="A942" s="6"/>
      <c r="B942" s="22"/>
      <c r="C942" s="7"/>
      <c r="D942" s="46"/>
      <c r="E942" s="7"/>
      <c r="F942" s="7"/>
      <c r="G942" s="44"/>
      <c r="H942" s="41">
        <f>Tabela1[[#This Row],[PESO UNI]]*Tabela1[[#This Row],[QTE]]</f>
        <v>0</v>
      </c>
      <c r="I942" s="7"/>
      <c r="J942" s="8"/>
      <c r="K942" s="8"/>
      <c r="L942" s="9"/>
      <c r="M942" s="10"/>
      <c r="N942" s="8"/>
      <c r="O942" s="12"/>
      <c r="P942" s="13"/>
      <c r="Q942" s="14">
        <f>Tabela1[[#This Row],[QTDE/ Fabricação]]-Tabela1[[#This Row],[QTE]]</f>
        <v>0</v>
      </c>
      <c r="R942" s="19">
        <f t="shared" si="134"/>
        <v>0</v>
      </c>
      <c r="S942" s="19">
        <f t="shared" si="133"/>
        <v>0</v>
      </c>
      <c r="T942" s="20">
        <f t="shared" si="135"/>
        <v>0</v>
      </c>
      <c r="U942" s="17">
        <f>IFERROR(SUMIF('LISTA DE EMBARQUE'!B:B,MICRO!E:E,'LISTA DE EMBARQUE'!G:G),"")</f>
        <v>0</v>
      </c>
      <c r="V942" s="12" t="str">
        <f>IFERROR(VLOOKUP(Tabela1[[#This Row],[COD.MDE]],'LISTA DE EMBARQUE'!B:L,11,0),"")</f>
        <v/>
      </c>
      <c r="W942" s="13" t="str">
        <f>IFERROR(COUNTIF(#REF!,Tabela1[[#This Row],[Colunas5]]),"")</f>
        <v/>
      </c>
      <c r="X942" s="14">
        <f>Tabela1[[#This Row],[QIANTIDADE EXPEDIDA]]*Tabela1[[#This Row],[PESO UNI]]</f>
        <v>0</v>
      </c>
      <c r="Y942" s="14">
        <f t="shared" si="136"/>
        <v>0</v>
      </c>
      <c r="Z942" s="21">
        <f>Tabela1[[#This Row],[PESO TOTAL]]-Tabela1[[#This Row],[Peso Expedido]]</f>
        <v>0</v>
      </c>
      <c r="AA942" s="18"/>
      <c r="AB942" s="40"/>
      <c r="AC942" s="40"/>
      <c r="AD942" s="40"/>
      <c r="AE942" s="40"/>
      <c r="AF942" s="40"/>
      <c r="AG942" s="40"/>
      <c r="AH942" s="40"/>
      <c r="AI942" s="40" t="str">
        <f t="shared" si="140"/>
        <v>ok</v>
      </c>
      <c r="AJ942"/>
      <c r="AK942" t="str">
        <f>Tabela1[[#This Row],[Coluna1]]&amp;Tabela1[[#This Row],[PEDIDO]]</f>
        <v/>
      </c>
      <c r="AL942"/>
      <c r="AM942"/>
      <c r="AN942"/>
      <c r="AO942" t="str">
        <f t="shared" si="137"/>
        <v>/</v>
      </c>
      <c r="AP942" t="str">
        <f>Tabela1[[#This Row],[TAG]]&amp;Tabela1[[#This Row],[PEDIDO]]&amp;Tabela1[[#This Row],[PRODUTO]]</f>
        <v/>
      </c>
      <c r="AQ942" s="23" t="str">
        <f>Tabela1[[#This Row],[PRODUTO]]&amp;Tabela1[[#This Row],[TAG]]</f>
        <v/>
      </c>
      <c r="AR942" s="183">
        <f>Tabela1[[#This Row],[PESO TOTAL]]*Tabela1[[#This Row],[MATÉRIA PRIMA]]</f>
        <v>0</v>
      </c>
      <c r="AS942" s="28">
        <f>Tabela1[[#This Row],[PESO TOTAL]]*Tabela1[[#This Row],[PREPARAÇÃO ]]</f>
        <v>0</v>
      </c>
      <c r="AT942" s="28">
        <f>Tabela1[[#This Row],[PESO TOTAL]]*Tabela1[[#This Row],[CALDEIRARIA]]</f>
        <v>0</v>
      </c>
      <c r="AU942" s="28">
        <f>Tabela1[[#This Row],[PESO TOTAL]]*Tabela1[[#This Row],[SOLDA]]</f>
        <v>0</v>
      </c>
      <c r="AV942" s="28">
        <f>Tabela1[[#This Row],[PESO TOTAL]]*Tabela1[[#This Row],[ACABAMENTO]]</f>
        <v>0</v>
      </c>
      <c r="AW942" s="28">
        <f>Tabela1[[#This Row],[PESO TOTAL]]*Tabela1[[#This Row],[PRONTO ACABADO]]</f>
        <v>0</v>
      </c>
      <c r="AX942" s="28">
        <f>Tabela1[[#This Row],[PESO TOTAL]]*Tabela1[[#This Row],[EXPEDIÇÃO ]]</f>
        <v>0</v>
      </c>
      <c r="AY942" s="28" t="str">
        <f>Tabela1[[#This Row],[PEDIDO]]&amp;Tabela1[[#This Row],[PRODUTO]]</f>
        <v/>
      </c>
      <c r="AZ942" s="44">
        <f>IF(AF942="",0,IF(ISTEXT(AF942),H942*VALUE(SUBSTITUTE(AF942,"%",""))/100,H942*AF942))-Tabela1[[#This Row],[PRONTO ACABADO2]]</f>
        <v>0</v>
      </c>
      <c r="BA942" s="44">
        <f>IF(AG942="",0,IF(ISTEXT(AG942),H942*VALUE(SUBSTITUTE(AG942,"%",""))/100,H942*AG942))-Tabela1[[#This Row],[PESO EXPEDIDO2]]</f>
        <v>0</v>
      </c>
      <c r="BB942" s="44">
        <f t="shared" si="138"/>
        <v>0</v>
      </c>
      <c r="BC942" s="44">
        <f t="shared" si="139"/>
        <v>0</v>
      </c>
      <c r="BD942" s="44"/>
    </row>
    <row r="943" spans="1:56" ht="15.75" hidden="1" customHeight="1" x14ac:dyDescent="0.25">
      <c r="A943" s="6"/>
      <c r="B943" s="22"/>
      <c r="C943" s="7"/>
      <c r="D943" s="46"/>
      <c r="E943" s="7"/>
      <c r="F943" s="7"/>
      <c r="G943" s="44"/>
      <c r="H943" s="41">
        <f>Tabela1[[#This Row],[PESO UNI]]*Tabela1[[#This Row],[QTE]]</f>
        <v>0</v>
      </c>
      <c r="I943" s="7"/>
      <c r="J943" s="8"/>
      <c r="K943" s="8"/>
      <c r="L943" s="9"/>
      <c r="M943" s="10"/>
      <c r="N943" s="8"/>
      <c r="O943" s="12"/>
      <c r="P943" s="13"/>
      <c r="Q943" s="14">
        <f>Tabela1[[#This Row],[QTDE/ Fabricação]]-Tabela1[[#This Row],[QTE]]</f>
        <v>0</v>
      </c>
      <c r="R943" s="19">
        <f t="shared" si="134"/>
        <v>0</v>
      </c>
      <c r="S943" s="19">
        <f t="shared" si="133"/>
        <v>0</v>
      </c>
      <c r="T943" s="20">
        <f t="shared" si="135"/>
        <v>0</v>
      </c>
      <c r="U943" s="17">
        <f>IFERROR(SUMIF('LISTA DE EMBARQUE'!B:B,MICRO!E:E,'LISTA DE EMBARQUE'!G:G),"")</f>
        <v>0</v>
      </c>
      <c r="V943" s="12" t="str">
        <f>IFERROR(VLOOKUP(Tabela1[[#This Row],[COD.MDE]],'LISTA DE EMBARQUE'!B:L,11,0),"")</f>
        <v/>
      </c>
      <c r="W943" s="13" t="str">
        <f>IFERROR(COUNTIF(#REF!,Tabela1[[#This Row],[Colunas5]]),"")</f>
        <v/>
      </c>
      <c r="X943" s="14">
        <f>Tabela1[[#This Row],[QIANTIDADE EXPEDIDA]]*Tabela1[[#This Row],[PESO UNI]]</f>
        <v>0</v>
      </c>
      <c r="Y943" s="14">
        <f t="shared" si="136"/>
        <v>0</v>
      </c>
      <c r="Z943" s="21">
        <f>Tabela1[[#This Row],[PESO TOTAL]]-Tabela1[[#This Row],[Peso Expedido]]</f>
        <v>0</v>
      </c>
      <c r="AA943" s="18"/>
      <c r="AB943" s="40"/>
      <c r="AC943" s="40"/>
      <c r="AD943" s="40"/>
      <c r="AE943" s="40"/>
      <c r="AF943" s="40"/>
      <c r="AG943" s="40"/>
      <c r="AH943" s="40"/>
      <c r="AI943" s="40" t="str">
        <f t="shared" si="140"/>
        <v>ok</v>
      </c>
      <c r="AJ943"/>
      <c r="AK943" t="str">
        <f>Tabela1[[#This Row],[Coluna1]]&amp;Tabela1[[#This Row],[PEDIDO]]</f>
        <v/>
      </c>
      <c r="AL943"/>
      <c r="AM943"/>
      <c r="AN943"/>
      <c r="AO943" t="str">
        <f t="shared" si="137"/>
        <v>/</v>
      </c>
      <c r="AP943" t="str">
        <f>Tabela1[[#This Row],[TAG]]&amp;Tabela1[[#This Row],[PEDIDO]]&amp;Tabela1[[#This Row],[PRODUTO]]</f>
        <v/>
      </c>
      <c r="AQ943" s="23" t="str">
        <f>Tabela1[[#This Row],[PRODUTO]]&amp;Tabela1[[#This Row],[TAG]]</f>
        <v/>
      </c>
      <c r="AR943" s="183">
        <f>Tabela1[[#This Row],[PESO TOTAL]]*Tabela1[[#This Row],[MATÉRIA PRIMA]]</f>
        <v>0</v>
      </c>
      <c r="AS943" s="28">
        <f>Tabela1[[#This Row],[PESO TOTAL]]*Tabela1[[#This Row],[PREPARAÇÃO ]]</f>
        <v>0</v>
      </c>
      <c r="AT943" s="28">
        <f>Tabela1[[#This Row],[PESO TOTAL]]*Tabela1[[#This Row],[CALDEIRARIA]]</f>
        <v>0</v>
      </c>
      <c r="AU943" s="28">
        <f>Tabela1[[#This Row],[PESO TOTAL]]*Tabela1[[#This Row],[SOLDA]]</f>
        <v>0</v>
      </c>
      <c r="AV943" s="28">
        <f>Tabela1[[#This Row],[PESO TOTAL]]*Tabela1[[#This Row],[ACABAMENTO]]</f>
        <v>0</v>
      </c>
      <c r="AW943" s="28">
        <f>Tabela1[[#This Row],[PESO TOTAL]]*Tabela1[[#This Row],[PRONTO ACABADO]]</f>
        <v>0</v>
      </c>
      <c r="AX943" s="28">
        <f>Tabela1[[#This Row],[PESO TOTAL]]*Tabela1[[#This Row],[EXPEDIÇÃO ]]</f>
        <v>0</v>
      </c>
      <c r="AY943" s="28" t="str">
        <f>Tabela1[[#This Row],[PEDIDO]]&amp;Tabela1[[#This Row],[PRODUTO]]</f>
        <v/>
      </c>
      <c r="AZ943" s="44">
        <f>IF(AF943="",0,IF(ISTEXT(AF943),H943*VALUE(SUBSTITUTE(AF943,"%",""))/100,H943*AF943))-Tabela1[[#This Row],[PRONTO ACABADO2]]</f>
        <v>0</v>
      </c>
      <c r="BA943" s="44">
        <f>IF(AG943="",0,IF(ISTEXT(AG943),H943*VALUE(SUBSTITUTE(AG943,"%",""))/100,H943*AG943))-Tabela1[[#This Row],[PESO EXPEDIDO2]]</f>
        <v>0</v>
      </c>
      <c r="BB943" s="44">
        <f t="shared" si="138"/>
        <v>0</v>
      </c>
      <c r="BC943" s="44">
        <f t="shared" si="139"/>
        <v>0</v>
      </c>
      <c r="BD943" s="44"/>
    </row>
    <row r="944" spans="1:56" ht="15.75" hidden="1" customHeight="1" x14ac:dyDescent="0.25">
      <c r="A944" s="6"/>
      <c r="B944" s="22"/>
      <c r="C944" s="7"/>
      <c r="D944" s="46"/>
      <c r="E944" s="7"/>
      <c r="F944" s="7"/>
      <c r="G944" s="44"/>
      <c r="H944" s="41">
        <f>Tabela1[[#This Row],[PESO UNI]]*Tabela1[[#This Row],[QTE]]</f>
        <v>0</v>
      </c>
      <c r="I944" s="7"/>
      <c r="J944" s="8"/>
      <c r="K944" s="8"/>
      <c r="L944" s="9"/>
      <c r="M944" s="10"/>
      <c r="N944" s="8"/>
      <c r="O944" s="12"/>
      <c r="P944" s="13"/>
      <c r="Q944" s="14">
        <f>Tabela1[[#This Row],[QTDE/ Fabricação]]-Tabela1[[#This Row],[QTE]]</f>
        <v>0</v>
      </c>
      <c r="R944" s="19">
        <f t="shared" si="134"/>
        <v>0</v>
      </c>
      <c r="S944" s="19">
        <f t="shared" si="133"/>
        <v>0</v>
      </c>
      <c r="T944" s="20">
        <f t="shared" si="135"/>
        <v>0</v>
      </c>
      <c r="U944" s="17">
        <f>IFERROR(SUMIF('LISTA DE EMBARQUE'!B:B,MICRO!E:E,'LISTA DE EMBARQUE'!G:G),"")</f>
        <v>0</v>
      </c>
      <c r="V944" s="12" t="str">
        <f>IFERROR(VLOOKUP(Tabela1[[#This Row],[COD.MDE]],'LISTA DE EMBARQUE'!B:L,11,0),"")</f>
        <v/>
      </c>
      <c r="W944" s="13" t="str">
        <f>IFERROR(COUNTIF(#REF!,Tabela1[[#This Row],[Colunas5]]),"")</f>
        <v/>
      </c>
      <c r="X944" s="14">
        <f>Tabela1[[#This Row],[QIANTIDADE EXPEDIDA]]*Tabela1[[#This Row],[PESO UNI]]</f>
        <v>0</v>
      </c>
      <c r="Y944" s="14">
        <f t="shared" si="136"/>
        <v>0</v>
      </c>
      <c r="Z944" s="21">
        <f>Tabela1[[#This Row],[PESO TOTAL]]-Tabela1[[#This Row],[Peso Expedido]]</f>
        <v>0</v>
      </c>
      <c r="AA944" s="18"/>
      <c r="AB944" s="40"/>
      <c r="AC944" s="40"/>
      <c r="AD944" s="40"/>
      <c r="AE944" s="40"/>
      <c r="AF944" s="40"/>
      <c r="AG944" s="40"/>
      <c r="AH944" s="40"/>
      <c r="AI944" s="40" t="str">
        <f t="shared" si="140"/>
        <v>ok</v>
      </c>
      <c r="AJ944"/>
      <c r="AK944" t="str">
        <f>Tabela1[[#This Row],[Coluna1]]&amp;Tabela1[[#This Row],[PEDIDO]]</f>
        <v/>
      </c>
      <c r="AL944"/>
      <c r="AM944"/>
      <c r="AN944"/>
      <c r="AO944" t="str">
        <f t="shared" si="137"/>
        <v>/</v>
      </c>
      <c r="AP944" t="str">
        <f>Tabela1[[#This Row],[TAG]]&amp;Tabela1[[#This Row],[PEDIDO]]&amp;Tabela1[[#This Row],[PRODUTO]]</f>
        <v/>
      </c>
      <c r="AQ944" s="23" t="str">
        <f>Tabela1[[#This Row],[PRODUTO]]&amp;Tabela1[[#This Row],[TAG]]</f>
        <v/>
      </c>
      <c r="AR944" s="183">
        <f>Tabela1[[#This Row],[PESO TOTAL]]*Tabela1[[#This Row],[MATÉRIA PRIMA]]</f>
        <v>0</v>
      </c>
      <c r="AS944" s="28">
        <f>Tabela1[[#This Row],[PESO TOTAL]]*Tabela1[[#This Row],[PREPARAÇÃO ]]</f>
        <v>0</v>
      </c>
      <c r="AT944" s="28">
        <f>Tabela1[[#This Row],[PESO TOTAL]]*Tabela1[[#This Row],[CALDEIRARIA]]</f>
        <v>0</v>
      </c>
      <c r="AU944" s="28">
        <f>Tabela1[[#This Row],[PESO TOTAL]]*Tabela1[[#This Row],[SOLDA]]</f>
        <v>0</v>
      </c>
      <c r="AV944" s="28">
        <f>Tabela1[[#This Row],[PESO TOTAL]]*Tabela1[[#This Row],[ACABAMENTO]]</f>
        <v>0</v>
      </c>
      <c r="AW944" s="28">
        <f>Tabela1[[#This Row],[PESO TOTAL]]*Tabela1[[#This Row],[PRONTO ACABADO]]</f>
        <v>0</v>
      </c>
      <c r="AX944" s="28">
        <f>Tabela1[[#This Row],[PESO TOTAL]]*Tabela1[[#This Row],[EXPEDIÇÃO ]]</f>
        <v>0</v>
      </c>
      <c r="AY944" s="28" t="str">
        <f>Tabela1[[#This Row],[PEDIDO]]&amp;Tabela1[[#This Row],[PRODUTO]]</f>
        <v/>
      </c>
      <c r="AZ944" s="44">
        <f>IF(AF944="",0,IF(ISTEXT(AF944),H944*VALUE(SUBSTITUTE(AF944,"%",""))/100,H944*AF944))-Tabela1[[#This Row],[PRONTO ACABADO2]]</f>
        <v>0</v>
      </c>
      <c r="BA944" s="44">
        <f>IF(AG944="",0,IF(ISTEXT(AG944),H944*VALUE(SUBSTITUTE(AG944,"%",""))/100,H944*AG944))-Tabela1[[#This Row],[PESO EXPEDIDO2]]</f>
        <v>0</v>
      </c>
      <c r="BB944" s="44">
        <f t="shared" si="138"/>
        <v>0</v>
      </c>
      <c r="BC944" s="44">
        <f t="shared" si="139"/>
        <v>0</v>
      </c>
      <c r="BD944" s="44"/>
    </row>
    <row r="945" spans="1:56" ht="15.75" hidden="1" customHeight="1" x14ac:dyDescent="0.25">
      <c r="A945" s="6"/>
      <c r="B945" s="22"/>
      <c r="C945" s="7"/>
      <c r="D945" s="46"/>
      <c r="E945" s="7"/>
      <c r="F945" s="7"/>
      <c r="G945" s="44"/>
      <c r="H945" s="41">
        <f>Tabela1[[#This Row],[PESO UNI]]*Tabela1[[#This Row],[QTE]]</f>
        <v>0</v>
      </c>
      <c r="I945" s="7"/>
      <c r="J945" s="8"/>
      <c r="K945" s="8"/>
      <c r="L945" s="9"/>
      <c r="M945" s="10"/>
      <c r="N945" s="8"/>
      <c r="O945" s="12"/>
      <c r="P945" s="13"/>
      <c r="Q945" s="14">
        <f>Tabela1[[#This Row],[QTDE/ Fabricação]]-Tabela1[[#This Row],[QTE]]</f>
        <v>0</v>
      </c>
      <c r="R945" s="19">
        <f t="shared" si="134"/>
        <v>0</v>
      </c>
      <c r="S945" s="19">
        <f t="shared" si="133"/>
        <v>0</v>
      </c>
      <c r="T945" s="20">
        <f t="shared" si="135"/>
        <v>0</v>
      </c>
      <c r="U945" s="17">
        <f>IFERROR(SUMIF('LISTA DE EMBARQUE'!B:B,MICRO!E:E,'LISTA DE EMBARQUE'!G:G),"")</f>
        <v>0</v>
      </c>
      <c r="V945" s="12" t="str">
        <f>IFERROR(VLOOKUP(Tabela1[[#This Row],[COD.MDE]],'LISTA DE EMBARQUE'!B:L,11,0),"")</f>
        <v/>
      </c>
      <c r="W945" s="13" t="str">
        <f>IFERROR(COUNTIF(#REF!,Tabela1[[#This Row],[Colunas5]]),"")</f>
        <v/>
      </c>
      <c r="X945" s="14">
        <f>Tabela1[[#This Row],[QIANTIDADE EXPEDIDA]]*Tabela1[[#This Row],[PESO UNI]]</f>
        <v>0</v>
      </c>
      <c r="Y945" s="14">
        <f t="shared" si="136"/>
        <v>0</v>
      </c>
      <c r="Z945" s="21">
        <f>Tabela1[[#This Row],[PESO TOTAL]]-Tabela1[[#This Row],[Peso Expedido]]</f>
        <v>0</v>
      </c>
      <c r="AA945" s="18"/>
      <c r="AB945" s="40"/>
      <c r="AC945" s="40"/>
      <c r="AD945" s="40"/>
      <c r="AE945" s="40"/>
      <c r="AF945" s="40"/>
      <c r="AG945" s="40"/>
      <c r="AH945" s="40"/>
      <c r="AI945" s="40" t="str">
        <f t="shared" si="140"/>
        <v>ok</v>
      </c>
      <c r="AJ945"/>
      <c r="AK945" t="str">
        <f>Tabela1[[#This Row],[Coluna1]]&amp;Tabela1[[#This Row],[PEDIDO]]</f>
        <v/>
      </c>
      <c r="AL945"/>
      <c r="AM945"/>
      <c r="AN945"/>
      <c r="AO945" t="str">
        <f t="shared" si="137"/>
        <v>/</v>
      </c>
      <c r="AP945" t="str">
        <f>Tabela1[[#This Row],[TAG]]&amp;Tabela1[[#This Row],[PEDIDO]]&amp;Tabela1[[#This Row],[PRODUTO]]</f>
        <v/>
      </c>
      <c r="AQ945" s="23" t="str">
        <f>Tabela1[[#This Row],[PRODUTO]]&amp;Tabela1[[#This Row],[TAG]]</f>
        <v/>
      </c>
      <c r="AR945" s="183">
        <f>Tabela1[[#This Row],[PESO TOTAL]]*Tabela1[[#This Row],[MATÉRIA PRIMA]]</f>
        <v>0</v>
      </c>
      <c r="AS945" s="28">
        <f>Tabela1[[#This Row],[PESO TOTAL]]*Tabela1[[#This Row],[PREPARAÇÃO ]]</f>
        <v>0</v>
      </c>
      <c r="AT945" s="28">
        <f>Tabela1[[#This Row],[PESO TOTAL]]*Tabela1[[#This Row],[CALDEIRARIA]]</f>
        <v>0</v>
      </c>
      <c r="AU945" s="28">
        <f>Tabela1[[#This Row],[PESO TOTAL]]*Tabela1[[#This Row],[SOLDA]]</f>
        <v>0</v>
      </c>
      <c r="AV945" s="28">
        <f>Tabela1[[#This Row],[PESO TOTAL]]*Tabela1[[#This Row],[ACABAMENTO]]</f>
        <v>0</v>
      </c>
      <c r="AW945" s="28">
        <f>Tabela1[[#This Row],[PESO TOTAL]]*Tabela1[[#This Row],[PRONTO ACABADO]]</f>
        <v>0</v>
      </c>
      <c r="AX945" s="28">
        <f>Tabela1[[#This Row],[PESO TOTAL]]*Tabela1[[#This Row],[EXPEDIÇÃO ]]</f>
        <v>0</v>
      </c>
      <c r="AY945" s="28" t="str">
        <f>Tabela1[[#This Row],[PEDIDO]]&amp;Tabela1[[#This Row],[PRODUTO]]</f>
        <v/>
      </c>
      <c r="AZ945" s="44">
        <f>IF(AF945="",0,IF(ISTEXT(AF945),H945*VALUE(SUBSTITUTE(AF945,"%",""))/100,H945*AF945))-Tabela1[[#This Row],[PRONTO ACABADO2]]</f>
        <v>0</v>
      </c>
      <c r="BA945" s="44">
        <f>IF(AG945="",0,IF(ISTEXT(AG945),H945*VALUE(SUBSTITUTE(AG945,"%",""))/100,H945*AG945))-Tabela1[[#This Row],[PESO EXPEDIDO2]]</f>
        <v>0</v>
      </c>
      <c r="BB945" s="44">
        <f t="shared" si="138"/>
        <v>0</v>
      </c>
      <c r="BC945" s="44">
        <f t="shared" si="139"/>
        <v>0</v>
      </c>
      <c r="BD945" s="44"/>
    </row>
    <row r="946" spans="1:56" ht="15.75" hidden="1" customHeight="1" x14ac:dyDescent="0.25">
      <c r="A946" s="6"/>
      <c r="B946" s="22"/>
      <c r="C946" s="7"/>
      <c r="D946" s="46"/>
      <c r="E946" s="7"/>
      <c r="F946" s="7"/>
      <c r="G946" s="44"/>
      <c r="H946" s="41">
        <f>Tabela1[[#This Row],[PESO UNI]]*Tabela1[[#This Row],[QTE]]</f>
        <v>0</v>
      </c>
      <c r="I946" s="7"/>
      <c r="J946" s="8"/>
      <c r="K946" s="8"/>
      <c r="L946" s="9"/>
      <c r="M946" s="10"/>
      <c r="N946" s="8"/>
      <c r="O946" s="12"/>
      <c r="P946" s="13"/>
      <c r="Q946" s="14">
        <f>Tabela1[[#This Row],[QTDE/ Fabricação]]-Tabela1[[#This Row],[QTE]]</f>
        <v>0</v>
      </c>
      <c r="R946" s="19">
        <f t="shared" si="134"/>
        <v>0</v>
      </c>
      <c r="S946" s="19">
        <f t="shared" si="133"/>
        <v>0</v>
      </c>
      <c r="T946" s="20">
        <f t="shared" si="135"/>
        <v>0</v>
      </c>
      <c r="U946" s="17">
        <f>IFERROR(SUMIF('LISTA DE EMBARQUE'!B:B,MICRO!E:E,'LISTA DE EMBARQUE'!G:G),"")</f>
        <v>0</v>
      </c>
      <c r="V946" s="12" t="str">
        <f>IFERROR(VLOOKUP(Tabela1[[#This Row],[COD.MDE]],'LISTA DE EMBARQUE'!B:L,11,0),"")</f>
        <v/>
      </c>
      <c r="W946" s="13" t="str">
        <f>IFERROR(COUNTIF(#REF!,Tabela1[[#This Row],[Colunas5]]),"")</f>
        <v/>
      </c>
      <c r="X946" s="14">
        <f>Tabela1[[#This Row],[QIANTIDADE EXPEDIDA]]*Tabela1[[#This Row],[PESO UNI]]</f>
        <v>0</v>
      </c>
      <c r="Y946" s="14">
        <f t="shared" si="136"/>
        <v>0</v>
      </c>
      <c r="Z946" s="21">
        <f>Tabela1[[#This Row],[PESO TOTAL]]-Tabela1[[#This Row],[Peso Expedido]]</f>
        <v>0</v>
      </c>
      <c r="AA946" s="18"/>
      <c r="AB946" s="40"/>
      <c r="AC946" s="40"/>
      <c r="AD946" s="40"/>
      <c r="AE946" s="40"/>
      <c r="AF946" s="40"/>
      <c r="AG946" s="40"/>
      <c r="AH946" s="40"/>
      <c r="AI946" s="40" t="str">
        <f t="shared" si="140"/>
        <v>ok</v>
      </c>
      <c r="AJ946"/>
      <c r="AK946" t="str">
        <f>Tabela1[[#This Row],[Coluna1]]&amp;Tabela1[[#This Row],[PEDIDO]]</f>
        <v/>
      </c>
      <c r="AL946"/>
      <c r="AM946"/>
      <c r="AN946"/>
      <c r="AO946" t="str">
        <f t="shared" si="137"/>
        <v>/</v>
      </c>
      <c r="AP946" t="str">
        <f>Tabela1[[#This Row],[TAG]]&amp;Tabela1[[#This Row],[PEDIDO]]&amp;Tabela1[[#This Row],[PRODUTO]]</f>
        <v/>
      </c>
      <c r="AQ946" s="23" t="str">
        <f>Tabela1[[#This Row],[PRODUTO]]&amp;Tabela1[[#This Row],[TAG]]</f>
        <v/>
      </c>
      <c r="AR946" s="183">
        <f>Tabela1[[#This Row],[PESO TOTAL]]*Tabela1[[#This Row],[MATÉRIA PRIMA]]</f>
        <v>0</v>
      </c>
      <c r="AS946" s="28">
        <f>Tabela1[[#This Row],[PESO TOTAL]]*Tabela1[[#This Row],[PREPARAÇÃO ]]</f>
        <v>0</v>
      </c>
      <c r="AT946" s="28">
        <f>Tabela1[[#This Row],[PESO TOTAL]]*Tabela1[[#This Row],[CALDEIRARIA]]</f>
        <v>0</v>
      </c>
      <c r="AU946" s="28">
        <f>Tabela1[[#This Row],[PESO TOTAL]]*Tabela1[[#This Row],[SOLDA]]</f>
        <v>0</v>
      </c>
      <c r="AV946" s="28">
        <f>Tabela1[[#This Row],[PESO TOTAL]]*Tabela1[[#This Row],[ACABAMENTO]]</f>
        <v>0</v>
      </c>
      <c r="AW946" s="28">
        <f>Tabela1[[#This Row],[PESO TOTAL]]*Tabela1[[#This Row],[PRONTO ACABADO]]</f>
        <v>0</v>
      </c>
      <c r="AX946" s="28">
        <f>Tabela1[[#This Row],[PESO TOTAL]]*Tabela1[[#This Row],[EXPEDIÇÃO ]]</f>
        <v>0</v>
      </c>
      <c r="AY946" s="28" t="str">
        <f>Tabela1[[#This Row],[PEDIDO]]&amp;Tabela1[[#This Row],[PRODUTO]]</f>
        <v/>
      </c>
      <c r="AZ946" s="44">
        <f>IF(AF946="",0,IF(ISTEXT(AF946),H946*VALUE(SUBSTITUTE(AF946,"%",""))/100,H946*AF946))-Tabela1[[#This Row],[PRONTO ACABADO2]]</f>
        <v>0</v>
      </c>
      <c r="BA946" s="44">
        <f>IF(AG946="",0,IF(ISTEXT(AG946),H946*VALUE(SUBSTITUTE(AG946,"%",""))/100,H946*AG946))-Tabela1[[#This Row],[PESO EXPEDIDO2]]</f>
        <v>0</v>
      </c>
      <c r="BB946" s="44">
        <f t="shared" si="138"/>
        <v>0</v>
      </c>
      <c r="BC946" s="44">
        <f t="shared" si="139"/>
        <v>0</v>
      </c>
      <c r="BD946" s="44"/>
    </row>
    <row r="947" spans="1:56" ht="15.75" hidden="1" customHeight="1" x14ac:dyDescent="0.25">
      <c r="A947" s="6"/>
      <c r="B947" s="22"/>
      <c r="C947" s="7"/>
      <c r="D947" s="46"/>
      <c r="E947" s="7"/>
      <c r="F947" s="7"/>
      <c r="G947" s="44"/>
      <c r="H947" s="41">
        <f>Tabela1[[#This Row],[PESO UNI]]*Tabela1[[#This Row],[QTE]]</f>
        <v>0</v>
      </c>
      <c r="I947" s="7"/>
      <c r="J947" s="8"/>
      <c r="K947" s="8"/>
      <c r="L947" s="9"/>
      <c r="M947" s="10"/>
      <c r="N947" s="8"/>
      <c r="O947" s="12"/>
      <c r="P947" s="13"/>
      <c r="Q947" s="14">
        <f>Tabela1[[#This Row],[QTDE/ Fabricação]]-Tabela1[[#This Row],[QTE]]</f>
        <v>0</v>
      </c>
      <c r="R947" s="19">
        <f t="shared" si="134"/>
        <v>0</v>
      </c>
      <c r="S947" s="19">
        <f t="shared" si="133"/>
        <v>0</v>
      </c>
      <c r="T947" s="20">
        <f t="shared" si="135"/>
        <v>0</v>
      </c>
      <c r="U947" s="17">
        <f>IFERROR(SUMIF('LISTA DE EMBARQUE'!B:B,MICRO!E:E,'LISTA DE EMBARQUE'!G:G),"")</f>
        <v>0</v>
      </c>
      <c r="V947" s="12" t="str">
        <f>IFERROR(VLOOKUP(Tabela1[[#This Row],[COD.MDE]],'LISTA DE EMBARQUE'!B:L,11,0),"")</f>
        <v/>
      </c>
      <c r="W947" s="13" t="str">
        <f>IFERROR(COUNTIF(#REF!,Tabela1[[#This Row],[Colunas5]]),"")</f>
        <v/>
      </c>
      <c r="X947" s="14">
        <f>Tabela1[[#This Row],[QIANTIDADE EXPEDIDA]]*Tabela1[[#This Row],[PESO UNI]]</f>
        <v>0</v>
      </c>
      <c r="Y947" s="14">
        <f t="shared" si="136"/>
        <v>0</v>
      </c>
      <c r="Z947" s="21">
        <f>Tabela1[[#This Row],[PESO TOTAL]]-Tabela1[[#This Row],[Peso Expedido]]</f>
        <v>0</v>
      </c>
      <c r="AA947" s="18"/>
      <c r="AB947" s="40"/>
      <c r="AC947" s="40"/>
      <c r="AD947" s="40"/>
      <c r="AE947" s="40"/>
      <c r="AF947" s="40"/>
      <c r="AG947" s="40"/>
      <c r="AH947" s="40"/>
      <c r="AI947" s="40" t="str">
        <f t="shared" si="140"/>
        <v>ok</v>
      </c>
      <c r="AJ947"/>
      <c r="AK947" t="str">
        <f>Tabela1[[#This Row],[Coluna1]]&amp;Tabela1[[#This Row],[PEDIDO]]</f>
        <v/>
      </c>
      <c r="AL947"/>
      <c r="AM947"/>
      <c r="AN947"/>
      <c r="AO947" t="str">
        <f t="shared" si="137"/>
        <v>/</v>
      </c>
      <c r="AP947" t="str">
        <f>Tabela1[[#This Row],[TAG]]&amp;Tabela1[[#This Row],[PEDIDO]]&amp;Tabela1[[#This Row],[PRODUTO]]</f>
        <v/>
      </c>
      <c r="AQ947" s="23" t="str">
        <f>Tabela1[[#This Row],[PRODUTO]]&amp;Tabela1[[#This Row],[TAG]]</f>
        <v/>
      </c>
      <c r="AR947" s="183">
        <f>Tabela1[[#This Row],[PESO TOTAL]]*Tabela1[[#This Row],[MATÉRIA PRIMA]]</f>
        <v>0</v>
      </c>
      <c r="AS947" s="28">
        <f>Tabela1[[#This Row],[PESO TOTAL]]*Tabela1[[#This Row],[PREPARAÇÃO ]]</f>
        <v>0</v>
      </c>
      <c r="AT947" s="28">
        <f>Tabela1[[#This Row],[PESO TOTAL]]*Tabela1[[#This Row],[CALDEIRARIA]]</f>
        <v>0</v>
      </c>
      <c r="AU947" s="28">
        <f>Tabela1[[#This Row],[PESO TOTAL]]*Tabela1[[#This Row],[SOLDA]]</f>
        <v>0</v>
      </c>
      <c r="AV947" s="28">
        <f>Tabela1[[#This Row],[PESO TOTAL]]*Tabela1[[#This Row],[ACABAMENTO]]</f>
        <v>0</v>
      </c>
      <c r="AW947" s="28">
        <f>Tabela1[[#This Row],[PESO TOTAL]]*Tabela1[[#This Row],[PRONTO ACABADO]]</f>
        <v>0</v>
      </c>
      <c r="AX947" s="28">
        <f>Tabela1[[#This Row],[PESO TOTAL]]*Tabela1[[#This Row],[EXPEDIÇÃO ]]</f>
        <v>0</v>
      </c>
      <c r="AY947" s="28" t="str">
        <f>Tabela1[[#This Row],[PEDIDO]]&amp;Tabela1[[#This Row],[PRODUTO]]</f>
        <v/>
      </c>
      <c r="AZ947" s="44">
        <f>IF(AF947="",0,IF(ISTEXT(AF947),H947*VALUE(SUBSTITUTE(AF947,"%",""))/100,H947*AF947))-Tabela1[[#This Row],[PRONTO ACABADO2]]</f>
        <v>0</v>
      </c>
      <c r="BA947" s="44">
        <f>IF(AG947="",0,IF(ISTEXT(AG947),H947*VALUE(SUBSTITUTE(AG947,"%",""))/100,H947*AG947))-Tabela1[[#This Row],[PESO EXPEDIDO2]]</f>
        <v>0</v>
      </c>
      <c r="BB947" s="44">
        <f t="shared" si="138"/>
        <v>0</v>
      </c>
      <c r="BC947" s="44">
        <f t="shared" si="139"/>
        <v>0</v>
      </c>
      <c r="BD947" s="44"/>
    </row>
    <row r="948" spans="1:56" ht="15.75" hidden="1" customHeight="1" x14ac:dyDescent="0.25">
      <c r="A948" s="6"/>
      <c r="B948" s="22"/>
      <c r="C948" s="7"/>
      <c r="D948" s="46"/>
      <c r="E948" s="7"/>
      <c r="F948" s="7"/>
      <c r="G948" s="44"/>
      <c r="H948" s="41">
        <f>Tabela1[[#This Row],[PESO UNI]]*Tabela1[[#This Row],[QTE]]</f>
        <v>0</v>
      </c>
      <c r="I948" s="7"/>
      <c r="J948" s="8"/>
      <c r="K948" s="8"/>
      <c r="L948" s="9"/>
      <c r="M948" s="10"/>
      <c r="N948" s="8"/>
      <c r="O948" s="12"/>
      <c r="P948" s="13"/>
      <c r="Q948" s="14">
        <f>Tabela1[[#This Row],[QTDE/ Fabricação]]-Tabela1[[#This Row],[QTE]]</f>
        <v>0</v>
      </c>
      <c r="R948" s="19">
        <f t="shared" si="134"/>
        <v>0</v>
      </c>
      <c r="S948" s="19">
        <f t="shared" si="133"/>
        <v>0</v>
      </c>
      <c r="T948" s="20">
        <f t="shared" si="135"/>
        <v>0</v>
      </c>
      <c r="U948" s="17">
        <f>IFERROR(SUMIF('LISTA DE EMBARQUE'!B:B,MICRO!E:E,'LISTA DE EMBARQUE'!G:G),"")</f>
        <v>0</v>
      </c>
      <c r="V948" s="12" t="str">
        <f>IFERROR(VLOOKUP(Tabela1[[#This Row],[COD.MDE]],'LISTA DE EMBARQUE'!B:L,11,0),"")</f>
        <v/>
      </c>
      <c r="W948" s="13" t="str">
        <f>IFERROR(COUNTIF(#REF!,Tabela1[[#This Row],[Colunas5]]),"")</f>
        <v/>
      </c>
      <c r="X948" s="14">
        <f>Tabela1[[#This Row],[QIANTIDADE EXPEDIDA]]*Tabela1[[#This Row],[PESO UNI]]</f>
        <v>0</v>
      </c>
      <c r="Y948" s="14">
        <f t="shared" si="136"/>
        <v>0</v>
      </c>
      <c r="Z948" s="21">
        <f>Tabela1[[#This Row],[PESO TOTAL]]-Tabela1[[#This Row],[Peso Expedido]]</f>
        <v>0</v>
      </c>
      <c r="AA948" s="18"/>
      <c r="AB948" s="40"/>
      <c r="AC948" s="40"/>
      <c r="AD948" s="40"/>
      <c r="AE948" s="40"/>
      <c r="AF948" s="40"/>
      <c r="AG948" s="40"/>
      <c r="AH948" s="40"/>
      <c r="AI948" s="40" t="str">
        <f t="shared" si="140"/>
        <v>ok</v>
      </c>
      <c r="AJ948"/>
      <c r="AK948" t="str">
        <f>Tabela1[[#This Row],[Coluna1]]&amp;Tabela1[[#This Row],[PEDIDO]]</f>
        <v/>
      </c>
      <c r="AL948"/>
      <c r="AM948"/>
      <c r="AN948"/>
      <c r="AO948" t="str">
        <f t="shared" si="137"/>
        <v>/</v>
      </c>
      <c r="AP948" t="str">
        <f>Tabela1[[#This Row],[TAG]]&amp;Tabela1[[#This Row],[PEDIDO]]&amp;Tabela1[[#This Row],[PRODUTO]]</f>
        <v/>
      </c>
      <c r="AQ948" s="23" t="str">
        <f>Tabela1[[#This Row],[PRODUTO]]&amp;Tabela1[[#This Row],[TAG]]</f>
        <v/>
      </c>
      <c r="AR948" s="183">
        <f>Tabela1[[#This Row],[PESO TOTAL]]*Tabela1[[#This Row],[MATÉRIA PRIMA]]</f>
        <v>0</v>
      </c>
      <c r="AS948" s="28">
        <f>Tabela1[[#This Row],[PESO TOTAL]]*Tabela1[[#This Row],[PREPARAÇÃO ]]</f>
        <v>0</v>
      </c>
      <c r="AT948" s="28">
        <f>Tabela1[[#This Row],[PESO TOTAL]]*Tabela1[[#This Row],[CALDEIRARIA]]</f>
        <v>0</v>
      </c>
      <c r="AU948" s="28">
        <f>Tabela1[[#This Row],[PESO TOTAL]]*Tabela1[[#This Row],[SOLDA]]</f>
        <v>0</v>
      </c>
      <c r="AV948" s="28">
        <f>Tabela1[[#This Row],[PESO TOTAL]]*Tabela1[[#This Row],[ACABAMENTO]]</f>
        <v>0</v>
      </c>
      <c r="AW948" s="28">
        <f>Tabela1[[#This Row],[PESO TOTAL]]*Tabela1[[#This Row],[PRONTO ACABADO]]</f>
        <v>0</v>
      </c>
      <c r="AX948" s="28">
        <f>Tabela1[[#This Row],[PESO TOTAL]]*Tabela1[[#This Row],[EXPEDIÇÃO ]]</f>
        <v>0</v>
      </c>
      <c r="AY948" s="28" t="str">
        <f>Tabela1[[#This Row],[PEDIDO]]&amp;Tabela1[[#This Row],[PRODUTO]]</f>
        <v/>
      </c>
      <c r="AZ948" s="44">
        <f>IF(AF948="",0,IF(ISTEXT(AF948),H948*VALUE(SUBSTITUTE(AF948,"%",""))/100,H948*AF948))-Tabela1[[#This Row],[PRONTO ACABADO2]]</f>
        <v>0</v>
      </c>
      <c r="BA948" s="44">
        <f>IF(AG948="",0,IF(ISTEXT(AG948),H948*VALUE(SUBSTITUTE(AG948,"%",""))/100,H948*AG948))-Tabela1[[#This Row],[PESO EXPEDIDO2]]</f>
        <v>0</v>
      </c>
      <c r="BB948" s="44">
        <f t="shared" si="138"/>
        <v>0</v>
      </c>
      <c r="BC948" s="44">
        <f t="shared" si="139"/>
        <v>0</v>
      </c>
      <c r="BD948" s="44"/>
    </row>
    <row r="949" spans="1:56" ht="15.75" hidden="1" customHeight="1" x14ac:dyDescent="0.25">
      <c r="A949" s="6"/>
      <c r="B949" s="22"/>
      <c r="C949" s="7"/>
      <c r="D949" s="46"/>
      <c r="E949" s="7"/>
      <c r="F949" s="7"/>
      <c r="G949" s="44"/>
      <c r="H949" s="41">
        <f>Tabela1[[#This Row],[PESO UNI]]*Tabela1[[#This Row],[QTE]]</f>
        <v>0</v>
      </c>
      <c r="I949" s="7"/>
      <c r="J949" s="8"/>
      <c r="K949" s="8"/>
      <c r="L949" s="9"/>
      <c r="M949" s="10"/>
      <c r="N949" s="8"/>
      <c r="O949" s="12"/>
      <c r="P949" s="13"/>
      <c r="Q949" s="14">
        <f>Tabela1[[#This Row],[QTDE/ Fabricação]]-Tabela1[[#This Row],[QTE]]</f>
        <v>0</v>
      </c>
      <c r="R949" s="19">
        <f t="shared" si="134"/>
        <v>0</v>
      </c>
      <c r="S949" s="19">
        <f t="shared" si="133"/>
        <v>0</v>
      </c>
      <c r="T949" s="20">
        <f t="shared" si="135"/>
        <v>0</v>
      </c>
      <c r="U949" s="17">
        <f>IFERROR(SUMIF('LISTA DE EMBARQUE'!B:B,MICRO!E:E,'LISTA DE EMBARQUE'!G:G),"")</f>
        <v>0</v>
      </c>
      <c r="V949" s="12" t="str">
        <f>IFERROR(VLOOKUP(Tabela1[[#This Row],[COD.MDE]],'LISTA DE EMBARQUE'!B:L,11,0),"")</f>
        <v/>
      </c>
      <c r="W949" s="13" t="str">
        <f>IFERROR(COUNTIF(#REF!,Tabela1[[#This Row],[Colunas5]]),"")</f>
        <v/>
      </c>
      <c r="X949" s="14">
        <f>Tabela1[[#This Row],[QIANTIDADE EXPEDIDA]]*Tabela1[[#This Row],[PESO UNI]]</f>
        <v>0</v>
      </c>
      <c r="Y949" s="14">
        <f t="shared" si="136"/>
        <v>0</v>
      </c>
      <c r="Z949" s="21">
        <f>Tabela1[[#This Row],[PESO TOTAL]]-Tabela1[[#This Row],[Peso Expedido]]</f>
        <v>0</v>
      </c>
      <c r="AA949" s="18"/>
      <c r="AB949" s="40"/>
      <c r="AC949" s="40"/>
      <c r="AD949" s="40"/>
      <c r="AE949" s="40"/>
      <c r="AF949" s="40"/>
      <c r="AG949" s="40"/>
      <c r="AH949" s="40"/>
      <c r="AI949" s="40" t="str">
        <f t="shared" si="140"/>
        <v>ok</v>
      </c>
      <c r="AJ949"/>
      <c r="AK949" t="str">
        <f>Tabela1[[#This Row],[Coluna1]]&amp;Tabela1[[#This Row],[PEDIDO]]</f>
        <v/>
      </c>
      <c r="AL949"/>
      <c r="AM949"/>
      <c r="AN949"/>
      <c r="AO949" t="str">
        <f t="shared" si="137"/>
        <v>/</v>
      </c>
      <c r="AP949" t="str">
        <f>Tabela1[[#This Row],[TAG]]&amp;Tabela1[[#This Row],[PEDIDO]]&amp;Tabela1[[#This Row],[PRODUTO]]</f>
        <v/>
      </c>
      <c r="AQ949" s="23" t="str">
        <f>Tabela1[[#This Row],[PRODUTO]]&amp;Tabela1[[#This Row],[TAG]]</f>
        <v/>
      </c>
      <c r="AR949" s="183">
        <f>Tabela1[[#This Row],[PESO TOTAL]]*Tabela1[[#This Row],[MATÉRIA PRIMA]]</f>
        <v>0</v>
      </c>
      <c r="AS949" s="28">
        <f>Tabela1[[#This Row],[PESO TOTAL]]*Tabela1[[#This Row],[PREPARAÇÃO ]]</f>
        <v>0</v>
      </c>
      <c r="AT949" s="28">
        <f>Tabela1[[#This Row],[PESO TOTAL]]*Tabela1[[#This Row],[CALDEIRARIA]]</f>
        <v>0</v>
      </c>
      <c r="AU949" s="28">
        <f>Tabela1[[#This Row],[PESO TOTAL]]*Tabela1[[#This Row],[SOLDA]]</f>
        <v>0</v>
      </c>
      <c r="AV949" s="28">
        <f>Tabela1[[#This Row],[PESO TOTAL]]*Tabela1[[#This Row],[ACABAMENTO]]</f>
        <v>0</v>
      </c>
      <c r="AW949" s="28">
        <f>Tabela1[[#This Row],[PESO TOTAL]]*Tabela1[[#This Row],[PRONTO ACABADO]]</f>
        <v>0</v>
      </c>
      <c r="AX949" s="28">
        <f>Tabela1[[#This Row],[PESO TOTAL]]*Tabela1[[#This Row],[EXPEDIÇÃO ]]</f>
        <v>0</v>
      </c>
      <c r="AY949" s="28" t="str">
        <f>Tabela1[[#This Row],[PEDIDO]]&amp;Tabela1[[#This Row],[PRODUTO]]</f>
        <v/>
      </c>
      <c r="AZ949" s="44">
        <f>IF(AF949="",0,IF(ISTEXT(AF949),H949*VALUE(SUBSTITUTE(AF949,"%",""))/100,H949*AF949))-Tabela1[[#This Row],[PRONTO ACABADO2]]</f>
        <v>0</v>
      </c>
      <c r="BA949" s="44">
        <f>IF(AG949="",0,IF(ISTEXT(AG949),H949*VALUE(SUBSTITUTE(AG949,"%",""))/100,H949*AG949))-Tabela1[[#This Row],[PESO EXPEDIDO2]]</f>
        <v>0</v>
      </c>
      <c r="BB949" s="44">
        <f t="shared" si="138"/>
        <v>0</v>
      </c>
      <c r="BC949" s="44">
        <f t="shared" si="139"/>
        <v>0</v>
      </c>
      <c r="BD949" s="44"/>
    </row>
    <row r="950" spans="1:56" ht="15.75" hidden="1" customHeight="1" x14ac:dyDescent="0.25">
      <c r="A950" s="6"/>
      <c r="B950" s="22"/>
      <c r="C950" s="7"/>
      <c r="D950" s="46"/>
      <c r="E950" s="7"/>
      <c r="F950" s="7"/>
      <c r="G950" s="44"/>
      <c r="H950" s="41">
        <f>Tabela1[[#This Row],[PESO UNI]]*Tabela1[[#This Row],[QTE]]</f>
        <v>0</v>
      </c>
      <c r="I950" s="7"/>
      <c r="J950" s="8"/>
      <c r="K950" s="8"/>
      <c r="L950" s="9"/>
      <c r="M950" s="10"/>
      <c r="N950" s="8"/>
      <c r="O950" s="12"/>
      <c r="P950" s="13"/>
      <c r="Q950" s="14">
        <f>Tabela1[[#This Row],[QTDE/ Fabricação]]-Tabela1[[#This Row],[QTE]]</f>
        <v>0</v>
      </c>
      <c r="R950" s="19">
        <f t="shared" si="134"/>
        <v>0</v>
      </c>
      <c r="S950" s="19">
        <f t="shared" si="133"/>
        <v>0</v>
      </c>
      <c r="T950" s="20">
        <f t="shared" si="135"/>
        <v>0</v>
      </c>
      <c r="U950" s="17">
        <f>IFERROR(SUMIF('LISTA DE EMBARQUE'!B:B,MICRO!E:E,'LISTA DE EMBARQUE'!G:G),"")</f>
        <v>0</v>
      </c>
      <c r="V950" s="12" t="str">
        <f>IFERROR(VLOOKUP(Tabela1[[#This Row],[COD.MDE]],'LISTA DE EMBARQUE'!B:L,11,0),"")</f>
        <v/>
      </c>
      <c r="W950" s="13" t="str">
        <f>IFERROR(COUNTIF(#REF!,Tabela1[[#This Row],[Colunas5]]),"")</f>
        <v/>
      </c>
      <c r="X950" s="14">
        <f>Tabela1[[#This Row],[QIANTIDADE EXPEDIDA]]*Tabela1[[#This Row],[PESO UNI]]</f>
        <v>0</v>
      </c>
      <c r="Y950" s="14">
        <f t="shared" si="136"/>
        <v>0</v>
      </c>
      <c r="Z950" s="21">
        <f>Tabela1[[#This Row],[PESO TOTAL]]-Tabela1[[#This Row],[Peso Expedido]]</f>
        <v>0</v>
      </c>
      <c r="AA950" s="18"/>
      <c r="AB950" s="40"/>
      <c r="AC950" s="40"/>
      <c r="AD950" s="40"/>
      <c r="AE950" s="40"/>
      <c r="AF950" s="40"/>
      <c r="AG950" s="40"/>
      <c r="AH950" s="40"/>
      <c r="AI950" s="40" t="str">
        <f t="shared" si="140"/>
        <v>ok</v>
      </c>
      <c r="AJ950"/>
      <c r="AK950" t="str">
        <f>Tabela1[[#This Row],[Coluna1]]&amp;Tabela1[[#This Row],[PEDIDO]]</f>
        <v/>
      </c>
      <c r="AL950"/>
      <c r="AM950"/>
      <c r="AN950"/>
      <c r="AO950" t="str">
        <f t="shared" si="137"/>
        <v>/</v>
      </c>
      <c r="AP950" t="str">
        <f>Tabela1[[#This Row],[TAG]]&amp;Tabela1[[#This Row],[PEDIDO]]&amp;Tabela1[[#This Row],[PRODUTO]]</f>
        <v/>
      </c>
      <c r="AQ950" s="23" t="str">
        <f>Tabela1[[#This Row],[PRODUTO]]&amp;Tabela1[[#This Row],[TAG]]</f>
        <v/>
      </c>
      <c r="AR950" s="183">
        <f>Tabela1[[#This Row],[PESO TOTAL]]*Tabela1[[#This Row],[MATÉRIA PRIMA]]</f>
        <v>0</v>
      </c>
      <c r="AS950" s="28">
        <f>Tabela1[[#This Row],[PESO TOTAL]]*Tabela1[[#This Row],[PREPARAÇÃO ]]</f>
        <v>0</v>
      </c>
      <c r="AT950" s="28">
        <f>Tabela1[[#This Row],[PESO TOTAL]]*Tabela1[[#This Row],[CALDEIRARIA]]</f>
        <v>0</v>
      </c>
      <c r="AU950" s="28">
        <f>Tabela1[[#This Row],[PESO TOTAL]]*Tabela1[[#This Row],[SOLDA]]</f>
        <v>0</v>
      </c>
      <c r="AV950" s="28">
        <f>Tabela1[[#This Row],[PESO TOTAL]]*Tabela1[[#This Row],[ACABAMENTO]]</f>
        <v>0</v>
      </c>
      <c r="AW950" s="28">
        <f>Tabela1[[#This Row],[PESO TOTAL]]*Tabela1[[#This Row],[PRONTO ACABADO]]</f>
        <v>0</v>
      </c>
      <c r="AX950" s="28">
        <f>Tabela1[[#This Row],[PESO TOTAL]]*Tabela1[[#This Row],[EXPEDIÇÃO ]]</f>
        <v>0</v>
      </c>
      <c r="AY950" s="28" t="str">
        <f>Tabela1[[#This Row],[PEDIDO]]&amp;Tabela1[[#This Row],[PRODUTO]]</f>
        <v/>
      </c>
      <c r="AZ950" s="44">
        <f>IF(AF950="",0,IF(ISTEXT(AF950),H950*VALUE(SUBSTITUTE(AF950,"%",""))/100,H950*AF950))-Tabela1[[#This Row],[PRONTO ACABADO2]]</f>
        <v>0</v>
      </c>
      <c r="BA950" s="44">
        <f>IF(AG950="",0,IF(ISTEXT(AG950),H950*VALUE(SUBSTITUTE(AG950,"%",""))/100,H950*AG950))-Tabela1[[#This Row],[PESO EXPEDIDO2]]</f>
        <v>0</v>
      </c>
      <c r="BB950" s="44">
        <f t="shared" si="138"/>
        <v>0</v>
      </c>
      <c r="BC950" s="44">
        <f t="shared" si="139"/>
        <v>0</v>
      </c>
      <c r="BD950" s="44"/>
    </row>
    <row r="951" spans="1:56" ht="15.75" hidden="1" customHeight="1" x14ac:dyDescent="0.25">
      <c r="A951" s="6"/>
      <c r="B951" s="22"/>
      <c r="C951" s="7"/>
      <c r="D951" s="46"/>
      <c r="E951" s="7"/>
      <c r="F951" s="7"/>
      <c r="G951" s="44"/>
      <c r="H951" s="41">
        <f>Tabela1[[#This Row],[PESO UNI]]*Tabela1[[#This Row],[QTE]]</f>
        <v>0</v>
      </c>
      <c r="I951" s="7"/>
      <c r="J951" s="8"/>
      <c r="K951" s="8"/>
      <c r="L951" s="9"/>
      <c r="M951" s="10"/>
      <c r="N951" s="8"/>
      <c r="O951" s="12"/>
      <c r="P951" s="13"/>
      <c r="Q951" s="14">
        <f>Tabela1[[#This Row],[QTDE/ Fabricação]]-Tabela1[[#This Row],[QTE]]</f>
        <v>0</v>
      </c>
      <c r="R951" s="19">
        <f t="shared" si="134"/>
        <v>0</v>
      </c>
      <c r="S951" s="19">
        <f t="shared" si="133"/>
        <v>0</v>
      </c>
      <c r="T951" s="20">
        <f t="shared" si="135"/>
        <v>0</v>
      </c>
      <c r="U951" s="17">
        <f>IFERROR(SUMIF('LISTA DE EMBARQUE'!B:B,MICRO!E:E,'LISTA DE EMBARQUE'!G:G),"")</f>
        <v>0</v>
      </c>
      <c r="V951" s="12" t="str">
        <f>IFERROR(VLOOKUP(Tabela1[[#This Row],[COD.MDE]],'LISTA DE EMBARQUE'!B:L,11,0),"")</f>
        <v/>
      </c>
      <c r="W951" s="13" t="str">
        <f>IFERROR(COUNTIF(#REF!,Tabela1[[#This Row],[Colunas5]]),"")</f>
        <v/>
      </c>
      <c r="X951" s="14">
        <f>Tabela1[[#This Row],[QIANTIDADE EXPEDIDA]]*Tabela1[[#This Row],[PESO UNI]]</f>
        <v>0</v>
      </c>
      <c r="Y951" s="14">
        <f t="shared" si="136"/>
        <v>0</v>
      </c>
      <c r="Z951" s="21">
        <f>Tabela1[[#This Row],[PESO TOTAL]]-Tabela1[[#This Row],[Peso Expedido]]</f>
        <v>0</v>
      </c>
      <c r="AA951" s="18"/>
      <c r="AB951" s="40"/>
      <c r="AC951" s="40"/>
      <c r="AD951" s="40"/>
      <c r="AE951" s="40"/>
      <c r="AF951" s="40"/>
      <c r="AG951" s="40"/>
      <c r="AH951" s="40"/>
      <c r="AI951" s="40" t="str">
        <f t="shared" si="140"/>
        <v>ok</v>
      </c>
      <c r="AJ951"/>
      <c r="AK951" t="str">
        <f>Tabela1[[#This Row],[Coluna1]]&amp;Tabela1[[#This Row],[PEDIDO]]</f>
        <v/>
      </c>
      <c r="AL951"/>
      <c r="AM951"/>
      <c r="AN951"/>
      <c r="AO951" t="str">
        <f t="shared" si="137"/>
        <v>/</v>
      </c>
      <c r="AP951" t="str">
        <f>Tabela1[[#This Row],[TAG]]&amp;Tabela1[[#This Row],[PEDIDO]]&amp;Tabela1[[#This Row],[PRODUTO]]</f>
        <v/>
      </c>
      <c r="AQ951" s="23" t="str">
        <f>Tabela1[[#This Row],[PRODUTO]]&amp;Tabela1[[#This Row],[TAG]]</f>
        <v/>
      </c>
      <c r="AR951" s="183">
        <f>Tabela1[[#This Row],[PESO TOTAL]]*Tabela1[[#This Row],[MATÉRIA PRIMA]]</f>
        <v>0</v>
      </c>
      <c r="AS951" s="28">
        <f>Tabela1[[#This Row],[PESO TOTAL]]*Tabela1[[#This Row],[PREPARAÇÃO ]]</f>
        <v>0</v>
      </c>
      <c r="AT951" s="28">
        <f>Tabela1[[#This Row],[PESO TOTAL]]*Tabela1[[#This Row],[CALDEIRARIA]]</f>
        <v>0</v>
      </c>
      <c r="AU951" s="28">
        <f>Tabela1[[#This Row],[PESO TOTAL]]*Tabela1[[#This Row],[SOLDA]]</f>
        <v>0</v>
      </c>
      <c r="AV951" s="28">
        <f>Tabela1[[#This Row],[PESO TOTAL]]*Tabela1[[#This Row],[ACABAMENTO]]</f>
        <v>0</v>
      </c>
      <c r="AW951" s="28">
        <f>Tabela1[[#This Row],[PESO TOTAL]]*Tabela1[[#This Row],[PRONTO ACABADO]]</f>
        <v>0</v>
      </c>
      <c r="AX951" s="28">
        <f>Tabela1[[#This Row],[PESO TOTAL]]*Tabela1[[#This Row],[EXPEDIÇÃO ]]</f>
        <v>0</v>
      </c>
      <c r="AY951" s="28" t="str">
        <f>Tabela1[[#This Row],[PEDIDO]]&amp;Tabela1[[#This Row],[PRODUTO]]</f>
        <v/>
      </c>
      <c r="AZ951" s="44">
        <f>IF(AF951="",0,IF(ISTEXT(AF951),H951*VALUE(SUBSTITUTE(AF951,"%",""))/100,H951*AF951))-Tabela1[[#This Row],[PRONTO ACABADO2]]</f>
        <v>0</v>
      </c>
      <c r="BA951" s="44">
        <f>IF(AG951="",0,IF(ISTEXT(AG951),H951*VALUE(SUBSTITUTE(AG951,"%",""))/100,H951*AG951))-Tabela1[[#This Row],[PESO EXPEDIDO2]]</f>
        <v>0</v>
      </c>
      <c r="BB951" s="44">
        <f t="shared" si="138"/>
        <v>0</v>
      </c>
      <c r="BC951" s="44">
        <f t="shared" si="139"/>
        <v>0</v>
      </c>
      <c r="BD951" s="44"/>
    </row>
    <row r="952" spans="1:56" ht="15.75" hidden="1" customHeight="1" x14ac:dyDescent="0.25">
      <c r="A952" s="6"/>
      <c r="B952" s="22"/>
      <c r="C952" s="7"/>
      <c r="D952" s="46"/>
      <c r="E952" s="7"/>
      <c r="F952" s="7"/>
      <c r="G952" s="44"/>
      <c r="H952" s="41">
        <f>Tabela1[[#This Row],[PESO UNI]]*Tabela1[[#This Row],[QTE]]</f>
        <v>0</v>
      </c>
      <c r="I952" s="7"/>
      <c r="J952" s="8"/>
      <c r="K952" s="8"/>
      <c r="L952" s="9"/>
      <c r="M952" s="10"/>
      <c r="N952" s="8"/>
      <c r="O952" s="12"/>
      <c r="P952" s="13"/>
      <c r="Q952" s="14">
        <f>Tabela1[[#This Row],[QTDE/ Fabricação]]-Tabela1[[#This Row],[QTE]]</f>
        <v>0</v>
      </c>
      <c r="R952" s="19">
        <f t="shared" si="134"/>
        <v>0</v>
      </c>
      <c r="S952" s="19">
        <f t="shared" si="133"/>
        <v>0</v>
      </c>
      <c r="T952" s="20">
        <f t="shared" si="135"/>
        <v>0</v>
      </c>
      <c r="U952" s="17">
        <f>IFERROR(SUMIF('LISTA DE EMBARQUE'!B:B,MICRO!E:E,'LISTA DE EMBARQUE'!G:G),"")</f>
        <v>0</v>
      </c>
      <c r="V952" s="12" t="str">
        <f>IFERROR(VLOOKUP(Tabela1[[#This Row],[COD.MDE]],'LISTA DE EMBARQUE'!B:L,11,0),"")</f>
        <v/>
      </c>
      <c r="W952" s="13" t="str">
        <f>IFERROR(COUNTIF(#REF!,Tabela1[[#This Row],[Colunas5]]),"")</f>
        <v/>
      </c>
      <c r="X952" s="14">
        <f>Tabela1[[#This Row],[QIANTIDADE EXPEDIDA]]*Tabela1[[#This Row],[PESO UNI]]</f>
        <v>0</v>
      </c>
      <c r="Y952" s="14">
        <f t="shared" si="136"/>
        <v>0</v>
      </c>
      <c r="Z952" s="21">
        <f>Tabela1[[#This Row],[PESO TOTAL]]-Tabela1[[#This Row],[Peso Expedido]]</f>
        <v>0</v>
      </c>
      <c r="AA952" s="18"/>
      <c r="AB952" s="40"/>
      <c r="AC952" s="40"/>
      <c r="AD952" s="40"/>
      <c r="AE952" s="40"/>
      <c r="AF952" s="40"/>
      <c r="AG952" s="40"/>
      <c r="AH952" s="40"/>
      <c r="AI952" s="40" t="str">
        <f t="shared" si="140"/>
        <v>ok</v>
      </c>
      <c r="AJ952"/>
      <c r="AK952" t="str">
        <f>Tabela1[[#This Row],[Coluna1]]&amp;Tabela1[[#This Row],[PEDIDO]]</f>
        <v/>
      </c>
      <c r="AL952"/>
      <c r="AM952"/>
      <c r="AN952"/>
      <c r="AO952" t="str">
        <f t="shared" si="137"/>
        <v>/</v>
      </c>
      <c r="AP952" t="str">
        <f>Tabela1[[#This Row],[TAG]]&amp;Tabela1[[#This Row],[PEDIDO]]&amp;Tabela1[[#This Row],[PRODUTO]]</f>
        <v/>
      </c>
      <c r="AQ952" s="23" t="str">
        <f>Tabela1[[#This Row],[PRODUTO]]&amp;Tabela1[[#This Row],[TAG]]</f>
        <v/>
      </c>
      <c r="AR952" s="183">
        <f>Tabela1[[#This Row],[PESO TOTAL]]*Tabela1[[#This Row],[MATÉRIA PRIMA]]</f>
        <v>0</v>
      </c>
      <c r="AS952" s="28">
        <f>Tabela1[[#This Row],[PESO TOTAL]]*Tabela1[[#This Row],[PREPARAÇÃO ]]</f>
        <v>0</v>
      </c>
      <c r="AT952" s="28">
        <f>Tabela1[[#This Row],[PESO TOTAL]]*Tabela1[[#This Row],[CALDEIRARIA]]</f>
        <v>0</v>
      </c>
      <c r="AU952" s="28">
        <f>Tabela1[[#This Row],[PESO TOTAL]]*Tabela1[[#This Row],[SOLDA]]</f>
        <v>0</v>
      </c>
      <c r="AV952" s="28">
        <f>Tabela1[[#This Row],[PESO TOTAL]]*Tabela1[[#This Row],[ACABAMENTO]]</f>
        <v>0</v>
      </c>
      <c r="AW952" s="28">
        <f>Tabela1[[#This Row],[PESO TOTAL]]*Tabela1[[#This Row],[PRONTO ACABADO]]</f>
        <v>0</v>
      </c>
      <c r="AX952" s="28">
        <f>Tabela1[[#This Row],[PESO TOTAL]]*Tabela1[[#This Row],[EXPEDIÇÃO ]]</f>
        <v>0</v>
      </c>
      <c r="AY952" s="28" t="str">
        <f>Tabela1[[#This Row],[PEDIDO]]&amp;Tabela1[[#This Row],[PRODUTO]]</f>
        <v/>
      </c>
      <c r="AZ952" s="44">
        <f>IF(AF952="",0,IF(ISTEXT(AF952),H952*VALUE(SUBSTITUTE(AF952,"%",""))/100,H952*AF952))-Tabela1[[#This Row],[PRONTO ACABADO2]]</f>
        <v>0</v>
      </c>
      <c r="BA952" s="44">
        <f>IF(AG952="",0,IF(ISTEXT(AG952),H952*VALUE(SUBSTITUTE(AG952,"%",""))/100,H952*AG952))-Tabela1[[#This Row],[PESO EXPEDIDO2]]</f>
        <v>0</v>
      </c>
      <c r="BB952" s="44">
        <f t="shared" si="138"/>
        <v>0</v>
      </c>
      <c r="BC952" s="44">
        <f t="shared" si="139"/>
        <v>0</v>
      </c>
      <c r="BD952" s="44"/>
    </row>
    <row r="953" spans="1:56" ht="15.75" hidden="1" customHeight="1" x14ac:dyDescent="0.25">
      <c r="A953" s="6"/>
      <c r="B953" s="22"/>
      <c r="C953" s="7"/>
      <c r="D953" s="46"/>
      <c r="E953" s="7"/>
      <c r="F953" s="7"/>
      <c r="G953" s="44"/>
      <c r="H953" s="41">
        <f>Tabela1[[#This Row],[PESO UNI]]*Tabela1[[#This Row],[QTE]]</f>
        <v>0</v>
      </c>
      <c r="I953" s="7"/>
      <c r="J953" s="8"/>
      <c r="K953" s="8"/>
      <c r="L953" s="9"/>
      <c r="M953" s="10"/>
      <c r="N953" s="8"/>
      <c r="O953" s="12"/>
      <c r="P953" s="13"/>
      <c r="Q953" s="14">
        <f>Tabela1[[#This Row],[QTDE/ Fabricação]]-Tabela1[[#This Row],[QTE]]</f>
        <v>0</v>
      </c>
      <c r="R953" s="19">
        <f t="shared" si="134"/>
        <v>0</v>
      </c>
      <c r="S953" s="19">
        <f t="shared" si="133"/>
        <v>0</v>
      </c>
      <c r="T953" s="20">
        <f t="shared" si="135"/>
        <v>0</v>
      </c>
      <c r="U953" s="17">
        <f>IFERROR(SUMIF('LISTA DE EMBARQUE'!B:B,MICRO!E:E,'LISTA DE EMBARQUE'!G:G),"")</f>
        <v>0</v>
      </c>
      <c r="V953" s="12" t="str">
        <f>IFERROR(VLOOKUP(Tabela1[[#This Row],[COD.MDE]],'LISTA DE EMBARQUE'!B:L,11,0),"")</f>
        <v/>
      </c>
      <c r="W953" s="13" t="str">
        <f>IFERROR(COUNTIF(#REF!,Tabela1[[#This Row],[Colunas5]]),"")</f>
        <v/>
      </c>
      <c r="X953" s="14">
        <f>Tabela1[[#This Row],[QIANTIDADE EXPEDIDA]]*Tabela1[[#This Row],[PESO UNI]]</f>
        <v>0</v>
      </c>
      <c r="Y953" s="14">
        <f t="shared" si="136"/>
        <v>0</v>
      </c>
      <c r="Z953" s="21">
        <f>Tabela1[[#This Row],[PESO TOTAL]]-Tabela1[[#This Row],[Peso Expedido]]</f>
        <v>0</v>
      </c>
      <c r="AA953" s="18"/>
      <c r="AB953" s="40"/>
      <c r="AC953" s="40"/>
      <c r="AD953" s="40"/>
      <c r="AE953" s="40"/>
      <c r="AF953" s="40"/>
      <c r="AG953" s="40"/>
      <c r="AH953" s="40"/>
      <c r="AI953" s="40" t="str">
        <f t="shared" si="140"/>
        <v>ok</v>
      </c>
      <c r="AJ953"/>
      <c r="AK953" t="str">
        <f>Tabela1[[#This Row],[Coluna1]]&amp;Tabela1[[#This Row],[PEDIDO]]</f>
        <v/>
      </c>
      <c r="AL953"/>
      <c r="AM953"/>
      <c r="AN953"/>
      <c r="AO953" t="str">
        <f t="shared" si="137"/>
        <v>/</v>
      </c>
      <c r="AP953" t="str">
        <f>Tabela1[[#This Row],[TAG]]&amp;Tabela1[[#This Row],[PEDIDO]]&amp;Tabela1[[#This Row],[PRODUTO]]</f>
        <v/>
      </c>
      <c r="AQ953" s="23" t="str">
        <f>Tabela1[[#This Row],[PRODUTO]]&amp;Tabela1[[#This Row],[TAG]]</f>
        <v/>
      </c>
      <c r="AR953" s="183">
        <f>Tabela1[[#This Row],[PESO TOTAL]]*Tabela1[[#This Row],[MATÉRIA PRIMA]]</f>
        <v>0</v>
      </c>
      <c r="AS953" s="28">
        <f>Tabela1[[#This Row],[PESO TOTAL]]*Tabela1[[#This Row],[PREPARAÇÃO ]]</f>
        <v>0</v>
      </c>
      <c r="AT953" s="28">
        <f>Tabela1[[#This Row],[PESO TOTAL]]*Tabela1[[#This Row],[CALDEIRARIA]]</f>
        <v>0</v>
      </c>
      <c r="AU953" s="28">
        <f>Tabela1[[#This Row],[PESO TOTAL]]*Tabela1[[#This Row],[SOLDA]]</f>
        <v>0</v>
      </c>
      <c r="AV953" s="28">
        <f>Tabela1[[#This Row],[PESO TOTAL]]*Tabela1[[#This Row],[ACABAMENTO]]</f>
        <v>0</v>
      </c>
      <c r="AW953" s="28">
        <f>Tabela1[[#This Row],[PESO TOTAL]]*Tabela1[[#This Row],[PRONTO ACABADO]]</f>
        <v>0</v>
      </c>
      <c r="AX953" s="28">
        <f>Tabela1[[#This Row],[PESO TOTAL]]*Tabela1[[#This Row],[EXPEDIÇÃO ]]</f>
        <v>0</v>
      </c>
      <c r="AY953" s="28" t="str">
        <f>Tabela1[[#This Row],[PEDIDO]]&amp;Tabela1[[#This Row],[PRODUTO]]</f>
        <v/>
      </c>
      <c r="AZ953" s="44">
        <f>IF(AF953="",0,IF(ISTEXT(AF953),H953*VALUE(SUBSTITUTE(AF953,"%",""))/100,H953*AF953))-Tabela1[[#This Row],[PRONTO ACABADO2]]</f>
        <v>0</v>
      </c>
      <c r="BA953" s="44">
        <f>IF(AG953="",0,IF(ISTEXT(AG953),H953*VALUE(SUBSTITUTE(AG953,"%",""))/100,H953*AG953))-Tabela1[[#This Row],[PESO EXPEDIDO2]]</f>
        <v>0</v>
      </c>
      <c r="BB953" s="44">
        <f t="shared" si="138"/>
        <v>0</v>
      </c>
      <c r="BC953" s="44">
        <f t="shared" si="139"/>
        <v>0</v>
      </c>
      <c r="BD953" s="44"/>
    </row>
    <row r="954" spans="1:56" ht="15.75" hidden="1" customHeight="1" x14ac:dyDescent="0.25">
      <c r="A954" s="6"/>
      <c r="B954" s="22"/>
      <c r="C954" s="7"/>
      <c r="D954" s="46"/>
      <c r="E954" s="7"/>
      <c r="F954" s="7"/>
      <c r="G954" s="44"/>
      <c r="H954" s="41">
        <f>Tabela1[[#This Row],[PESO UNI]]*Tabela1[[#This Row],[QTE]]</f>
        <v>0</v>
      </c>
      <c r="I954" s="7"/>
      <c r="J954" s="8"/>
      <c r="K954" s="8"/>
      <c r="L954" s="9"/>
      <c r="M954" s="10"/>
      <c r="N954" s="8"/>
      <c r="O954" s="12"/>
      <c r="P954" s="13"/>
      <c r="Q954" s="14">
        <f>Tabela1[[#This Row],[QTDE/ Fabricação]]-Tabela1[[#This Row],[QTE]]</f>
        <v>0</v>
      </c>
      <c r="R954" s="19">
        <f t="shared" si="134"/>
        <v>0</v>
      </c>
      <c r="S954" s="19">
        <f t="shared" ref="S954:S1017" si="141">IFERROR(H954*AG954,"")</f>
        <v>0</v>
      </c>
      <c r="T954" s="20">
        <f t="shared" si="135"/>
        <v>0</v>
      </c>
      <c r="U954" s="17">
        <f>IFERROR(SUMIF('LISTA DE EMBARQUE'!B:B,MICRO!E:E,'LISTA DE EMBARQUE'!G:G),"")</f>
        <v>0</v>
      </c>
      <c r="V954" s="12" t="str">
        <f>IFERROR(VLOOKUP(Tabela1[[#This Row],[COD.MDE]],'LISTA DE EMBARQUE'!B:L,11,0),"")</f>
        <v/>
      </c>
      <c r="W954" s="13" t="str">
        <f>IFERROR(COUNTIF(#REF!,Tabela1[[#This Row],[Colunas5]]),"")</f>
        <v/>
      </c>
      <c r="X954" s="14">
        <f>Tabela1[[#This Row],[QIANTIDADE EXPEDIDA]]*Tabela1[[#This Row],[PESO UNI]]</f>
        <v>0</v>
      </c>
      <c r="Y954" s="14">
        <f t="shared" si="136"/>
        <v>0</v>
      </c>
      <c r="Z954" s="21">
        <f>Tabela1[[#This Row],[PESO TOTAL]]-Tabela1[[#This Row],[Peso Expedido]]</f>
        <v>0</v>
      </c>
      <c r="AA954" s="18"/>
      <c r="AB954" s="40"/>
      <c r="AC954" s="40"/>
      <c r="AD954" s="40"/>
      <c r="AE954" s="40"/>
      <c r="AF954" s="40"/>
      <c r="AG954" s="40"/>
      <c r="AH954" s="40"/>
      <c r="AI954" s="40" t="str">
        <f t="shared" si="140"/>
        <v>ok</v>
      </c>
      <c r="AJ954"/>
      <c r="AK954" t="str">
        <f>Tabela1[[#This Row],[Coluna1]]&amp;Tabela1[[#This Row],[PEDIDO]]</f>
        <v/>
      </c>
      <c r="AL954"/>
      <c r="AM954"/>
      <c r="AN954"/>
      <c r="AO954" t="str">
        <f t="shared" si="137"/>
        <v>/</v>
      </c>
      <c r="AP954" t="str">
        <f>Tabela1[[#This Row],[TAG]]&amp;Tabela1[[#This Row],[PEDIDO]]&amp;Tabela1[[#This Row],[PRODUTO]]</f>
        <v/>
      </c>
      <c r="AQ954" s="23" t="str">
        <f>Tabela1[[#This Row],[PRODUTO]]&amp;Tabela1[[#This Row],[TAG]]</f>
        <v/>
      </c>
      <c r="AR954" s="183">
        <f>Tabela1[[#This Row],[PESO TOTAL]]*Tabela1[[#This Row],[MATÉRIA PRIMA]]</f>
        <v>0</v>
      </c>
      <c r="AS954" s="28">
        <f>Tabela1[[#This Row],[PESO TOTAL]]*Tabela1[[#This Row],[PREPARAÇÃO ]]</f>
        <v>0</v>
      </c>
      <c r="AT954" s="28">
        <f>Tabela1[[#This Row],[PESO TOTAL]]*Tabela1[[#This Row],[CALDEIRARIA]]</f>
        <v>0</v>
      </c>
      <c r="AU954" s="28">
        <f>Tabela1[[#This Row],[PESO TOTAL]]*Tabela1[[#This Row],[SOLDA]]</f>
        <v>0</v>
      </c>
      <c r="AV954" s="28">
        <f>Tabela1[[#This Row],[PESO TOTAL]]*Tabela1[[#This Row],[ACABAMENTO]]</f>
        <v>0</v>
      </c>
      <c r="AW954" s="28">
        <f>Tabela1[[#This Row],[PESO TOTAL]]*Tabela1[[#This Row],[PRONTO ACABADO]]</f>
        <v>0</v>
      </c>
      <c r="AX954" s="28">
        <f>Tabela1[[#This Row],[PESO TOTAL]]*Tabela1[[#This Row],[EXPEDIÇÃO ]]</f>
        <v>0</v>
      </c>
      <c r="AY954" s="28" t="str">
        <f>Tabela1[[#This Row],[PEDIDO]]&amp;Tabela1[[#This Row],[PRODUTO]]</f>
        <v/>
      </c>
      <c r="AZ954" s="44">
        <f>IF(AF954="",0,IF(ISTEXT(AF954),H954*VALUE(SUBSTITUTE(AF954,"%",""))/100,H954*AF954))-Tabela1[[#This Row],[PRONTO ACABADO2]]</f>
        <v>0</v>
      </c>
      <c r="BA954" s="44">
        <f>IF(AG954="",0,IF(ISTEXT(AG954),H954*VALUE(SUBSTITUTE(AG954,"%",""))/100,H954*AG954))-Tabela1[[#This Row],[PESO EXPEDIDO2]]</f>
        <v>0</v>
      </c>
      <c r="BB954" s="44">
        <f t="shared" si="138"/>
        <v>0</v>
      </c>
      <c r="BC954" s="44">
        <f t="shared" si="139"/>
        <v>0</v>
      </c>
      <c r="BD954" s="44"/>
    </row>
    <row r="955" spans="1:56" ht="15.75" hidden="1" customHeight="1" x14ac:dyDescent="0.25">
      <c r="A955" s="6"/>
      <c r="B955" s="22"/>
      <c r="C955" s="7"/>
      <c r="D955" s="46"/>
      <c r="E955" s="7"/>
      <c r="F955" s="7"/>
      <c r="G955" s="44"/>
      <c r="H955" s="41">
        <f>Tabela1[[#This Row],[PESO UNI]]*Tabela1[[#This Row],[QTE]]</f>
        <v>0</v>
      </c>
      <c r="I955" s="7"/>
      <c r="J955" s="8"/>
      <c r="K955" s="8"/>
      <c r="L955" s="9"/>
      <c r="M955" s="10"/>
      <c r="N955" s="8"/>
      <c r="O955" s="12"/>
      <c r="P955" s="13"/>
      <c r="Q955" s="14">
        <f>Tabela1[[#This Row],[QTDE/ Fabricação]]-Tabela1[[#This Row],[QTE]]</f>
        <v>0</v>
      </c>
      <c r="R955" s="19">
        <f t="shared" si="134"/>
        <v>0</v>
      </c>
      <c r="S955" s="19">
        <f t="shared" si="141"/>
        <v>0</v>
      </c>
      <c r="T955" s="20">
        <f t="shared" si="135"/>
        <v>0</v>
      </c>
      <c r="U955" s="17">
        <f>IFERROR(SUMIF('LISTA DE EMBARQUE'!B:B,MICRO!E:E,'LISTA DE EMBARQUE'!G:G),"")</f>
        <v>0</v>
      </c>
      <c r="V955" s="12" t="str">
        <f>IFERROR(VLOOKUP(Tabela1[[#This Row],[COD.MDE]],'LISTA DE EMBARQUE'!B:L,11,0),"")</f>
        <v/>
      </c>
      <c r="W955" s="13" t="str">
        <f>IFERROR(COUNTIF(#REF!,Tabela1[[#This Row],[Colunas5]]),"")</f>
        <v/>
      </c>
      <c r="X955" s="14">
        <f>Tabela1[[#This Row],[QIANTIDADE EXPEDIDA]]*Tabela1[[#This Row],[PESO UNI]]</f>
        <v>0</v>
      </c>
      <c r="Y955" s="14">
        <f t="shared" si="136"/>
        <v>0</v>
      </c>
      <c r="Z955" s="21">
        <f>Tabela1[[#This Row],[PESO TOTAL]]-Tabela1[[#This Row],[Peso Expedido]]</f>
        <v>0</v>
      </c>
      <c r="AA955" s="18"/>
      <c r="AB955" s="40"/>
      <c r="AC955" s="40"/>
      <c r="AD955" s="40"/>
      <c r="AE955" s="40"/>
      <c r="AF955" s="40"/>
      <c r="AG955" s="40"/>
      <c r="AH955" s="40"/>
      <c r="AI955" s="40" t="str">
        <f t="shared" si="140"/>
        <v>ok</v>
      </c>
      <c r="AJ955"/>
      <c r="AK955" t="str">
        <f>Tabela1[[#This Row],[Coluna1]]&amp;Tabela1[[#This Row],[PEDIDO]]</f>
        <v/>
      </c>
      <c r="AL955"/>
      <c r="AM955"/>
      <c r="AN955"/>
      <c r="AO955" t="str">
        <f t="shared" si="137"/>
        <v>/</v>
      </c>
      <c r="AP955" t="str">
        <f>Tabela1[[#This Row],[TAG]]&amp;Tabela1[[#This Row],[PEDIDO]]&amp;Tabela1[[#This Row],[PRODUTO]]</f>
        <v/>
      </c>
      <c r="AQ955" s="23" t="str">
        <f>Tabela1[[#This Row],[PRODUTO]]&amp;Tabela1[[#This Row],[TAG]]</f>
        <v/>
      </c>
      <c r="AR955" s="183">
        <f>Tabela1[[#This Row],[PESO TOTAL]]*Tabela1[[#This Row],[MATÉRIA PRIMA]]</f>
        <v>0</v>
      </c>
      <c r="AS955" s="28">
        <f>Tabela1[[#This Row],[PESO TOTAL]]*Tabela1[[#This Row],[PREPARAÇÃO ]]</f>
        <v>0</v>
      </c>
      <c r="AT955" s="28">
        <f>Tabela1[[#This Row],[PESO TOTAL]]*Tabela1[[#This Row],[CALDEIRARIA]]</f>
        <v>0</v>
      </c>
      <c r="AU955" s="28">
        <f>Tabela1[[#This Row],[PESO TOTAL]]*Tabela1[[#This Row],[SOLDA]]</f>
        <v>0</v>
      </c>
      <c r="AV955" s="28">
        <f>Tabela1[[#This Row],[PESO TOTAL]]*Tabela1[[#This Row],[ACABAMENTO]]</f>
        <v>0</v>
      </c>
      <c r="AW955" s="28">
        <f>Tabela1[[#This Row],[PESO TOTAL]]*Tabela1[[#This Row],[PRONTO ACABADO]]</f>
        <v>0</v>
      </c>
      <c r="AX955" s="28">
        <f>Tabela1[[#This Row],[PESO TOTAL]]*Tabela1[[#This Row],[EXPEDIÇÃO ]]</f>
        <v>0</v>
      </c>
      <c r="AY955" s="28" t="str">
        <f>Tabela1[[#This Row],[PEDIDO]]&amp;Tabela1[[#This Row],[PRODUTO]]</f>
        <v/>
      </c>
      <c r="AZ955" s="44">
        <f>IF(AF955="",0,IF(ISTEXT(AF955),H955*VALUE(SUBSTITUTE(AF955,"%",""))/100,H955*AF955))-Tabela1[[#This Row],[PRONTO ACABADO2]]</f>
        <v>0</v>
      </c>
      <c r="BA955" s="44">
        <f>IF(AG955="",0,IF(ISTEXT(AG955),H955*VALUE(SUBSTITUTE(AG955,"%",""))/100,H955*AG955))-Tabela1[[#This Row],[PESO EXPEDIDO2]]</f>
        <v>0</v>
      </c>
      <c r="BB955" s="44">
        <f t="shared" si="138"/>
        <v>0</v>
      </c>
      <c r="BC955" s="44">
        <f t="shared" si="139"/>
        <v>0</v>
      </c>
      <c r="BD955" s="44"/>
    </row>
    <row r="956" spans="1:56" ht="15.75" hidden="1" customHeight="1" x14ac:dyDescent="0.25">
      <c r="A956" s="6"/>
      <c r="B956" s="22"/>
      <c r="C956" s="7"/>
      <c r="D956" s="46"/>
      <c r="E956" s="7"/>
      <c r="F956" s="7"/>
      <c r="G956" s="44"/>
      <c r="H956" s="41">
        <f>Tabela1[[#This Row],[PESO UNI]]*Tabela1[[#This Row],[QTE]]</f>
        <v>0</v>
      </c>
      <c r="I956" s="7"/>
      <c r="J956" s="8"/>
      <c r="K956" s="8"/>
      <c r="L956" s="9"/>
      <c r="M956" s="10"/>
      <c r="N956" s="8"/>
      <c r="O956" s="12"/>
      <c r="P956" s="13"/>
      <c r="Q956" s="14">
        <f>Tabela1[[#This Row],[QTDE/ Fabricação]]-Tabela1[[#This Row],[QTE]]</f>
        <v>0</v>
      </c>
      <c r="R956" s="19">
        <f t="shared" si="134"/>
        <v>0</v>
      </c>
      <c r="S956" s="19">
        <f t="shared" si="141"/>
        <v>0</v>
      </c>
      <c r="T956" s="20">
        <f t="shared" si="135"/>
        <v>0</v>
      </c>
      <c r="U956" s="17">
        <f>IFERROR(SUMIF('LISTA DE EMBARQUE'!B:B,MICRO!E:E,'LISTA DE EMBARQUE'!G:G),"")</f>
        <v>0</v>
      </c>
      <c r="V956" s="12" t="str">
        <f>IFERROR(VLOOKUP(Tabela1[[#This Row],[COD.MDE]],'LISTA DE EMBARQUE'!B:L,11,0),"")</f>
        <v/>
      </c>
      <c r="W956" s="13" t="str">
        <f>IFERROR(COUNTIF(#REF!,Tabela1[[#This Row],[Colunas5]]),"")</f>
        <v/>
      </c>
      <c r="X956" s="14">
        <f>Tabela1[[#This Row],[QIANTIDADE EXPEDIDA]]*Tabela1[[#This Row],[PESO UNI]]</f>
        <v>0</v>
      </c>
      <c r="Y956" s="14">
        <f t="shared" si="136"/>
        <v>0</v>
      </c>
      <c r="Z956" s="21">
        <f>Tabela1[[#This Row],[PESO TOTAL]]-Tabela1[[#This Row],[Peso Expedido]]</f>
        <v>0</v>
      </c>
      <c r="AA956" s="18"/>
      <c r="AB956" s="40"/>
      <c r="AC956" s="40"/>
      <c r="AD956" s="40"/>
      <c r="AE956" s="40"/>
      <c r="AF956" s="40"/>
      <c r="AG956" s="40"/>
      <c r="AH956" s="40"/>
      <c r="AI956" s="40" t="str">
        <f t="shared" si="140"/>
        <v>ok</v>
      </c>
      <c r="AJ956"/>
      <c r="AK956" t="str">
        <f>Tabela1[[#This Row],[Coluna1]]&amp;Tabela1[[#This Row],[PEDIDO]]</f>
        <v/>
      </c>
      <c r="AL956"/>
      <c r="AM956"/>
      <c r="AN956"/>
      <c r="AO956" t="str">
        <f t="shared" si="137"/>
        <v>/</v>
      </c>
      <c r="AP956" t="str">
        <f>Tabela1[[#This Row],[TAG]]&amp;Tabela1[[#This Row],[PEDIDO]]&amp;Tabela1[[#This Row],[PRODUTO]]</f>
        <v/>
      </c>
      <c r="AQ956" s="23" t="str">
        <f>Tabela1[[#This Row],[PRODUTO]]&amp;Tabela1[[#This Row],[TAG]]</f>
        <v/>
      </c>
      <c r="AR956" s="183">
        <f>Tabela1[[#This Row],[PESO TOTAL]]*Tabela1[[#This Row],[MATÉRIA PRIMA]]</f>
        <v>0</v>
      </c>
      <c r="AS956" s="28">
        <f>Tabela1[[#This Row],[PESO TOTAL]]*Tabela1[[#This Row],[PREPARAÇÃO ]]</f>
        <v>0</v>
      </c>
      <c r="AT956" s="28">
        <f>Tabela1[[#This Row],[PESO TOTAL]]*Tabela1[[#This Row],[CALDEIRARIA]]</f>
        <v>0</v>
      </c>
      <c r="AU956" s="28">
        <f>Tabela1[[#This Row],[PESO TOTAL]]*Tabela1[[#This Row],[SOLDA]]</f>
        <v>0</v>
      </c>
      <c r="AV956" s="28">
        <f>Tabela1[[#This Row],[PESO TOTAL]]*Tabela1[[#This Row],[ACABAMENTO]]</f>
        <v>0</v>
      </c>
      <c r="AW956" s="28">
        <f>Tabela1[[#This Row],[PESO TOTAL]]*Tabela1[[#This Row],[PRONTO ACABADO]]</f>
        <v>0</v>
      </c>
      <c r="AX956" s="28">
        <f>Tabela1[[#This Row],[PESO TOTAL]]*Tabela1[[#This Row],[EXPEDIÇÃO ]]</f>
        <v>0</v>
      </c>
      <c r="AY956" s="28" t="str">
        <f>Tabela1[[#This Row],[PEDIDO]]&amp;Tabela1[[#This Row],[PRODUTO]]</f>
        <v/>
      </c>
      <c r="AZ956" s="44">
        <f>IF(AF956="",0,IF(ISTEXT(AF956),H956*VALUE(SUBSTITUTE(AF956,"%",""))/100,H956*AF956))-Tabela1[[#This Row],[PRONTO ACABADO2]]</f>
        <v>0</v>
      </c>
      <c r="BA956" s="44">
        <f>IF(AG956="",0,IF(ISTEXT(AG956),H956*VALUE(SUBSTITUTE(AG956,"%",""))/100,H956*AG956))-Tabela1[[#This Row],[PESO EXPEDIDO2]]</f>
        <v>0</v>
      </c>
      <c r="BB956" s="44">
        <f t="shared" si="138"/>
        <v>0</v>
      </c>
      <c r="BC956" s="44">
        <f t="shared" si="139"/>
        <v>0</v>
      </c>
      <c r="BD956" s="44"/>
    </row>
    <row r="957" spans="1:56" ht="15.75" hidden="1" customHeight="1" x14ac:dyDescent="0.25">
      <c r="A957" s="6"/>
      <c r="B957" s="22"/>
      <c r="C957" s="7"/>
      <c r="D957" s="46"/>
      <c r="E957" s="7"/>
      <c r="F957" s="7"/>
      <c r="G957" s="44"/>
      <c r="H957" s="41">
        <f>Tabela1[[#This Row],[PESO UNI]]*Tabela1[[#This Row],[QTE]]</f>
        <v>0</v>
      </c>
      <c r="I957" s="7"/>
      <c r="J957" s="8"/>
      <c r="K957" s="8"/>
      <c r="L957" s="9"/>
      <c r="M957" s="10"/>
      <c r="N957" s="8"/>
      <c r="O957" s="12"/>
      <c r="P957" s="13"/>
      <c r="Q957" s="14">
        <f>Tabela1[[#This Row],[QTDE/ Fabricação]]-Tabela1[[#This Row],[QTE]]</f>
        <v>0</v>
      </c>
      <c r="R957" s="19">
        <f t="shared" ref="R957:R1020" si="142">IFERROR(H957*((AA957*0.25)+(AC957*0.25)+(AD957*0.225)+(AE957*0.225)+(AF957*0.05)),"")</f>
        <v>0</v>
      </c>
      <c r="S957" s="19">
        <f t="shared" si="141"/>
        <v>0</v>
      </c>
      <c r="T957" s="20">
        <f t="shared" ref="T957:T1020" si="143">IFERROR(S957-H957,"")</f>
        <v>0</v>
      </c>
      <c r="U957" s="17">
        <f>IFERROR(SUMIF('LISTA DE EMBARQUE'!B:B,MICRO!E:E,'LISTA DE EMBARQUE'!G:G),"")</f>
        <v>0</v>
      </c>
      <c r="V957" s="12" t="str">
        <f>IFERROR(VLOOKUP(Tabela1[[#This Row],[COD.MDE]],'LISTA DE EMBARQUE'!B:L,11,0),"")</f>
        <v/>
      </c>
      <c r="W957" s="13" t="str">
        <f>IFERROR(COUNTIF(#REF!,Tabela1[[#This Row],[Colunas5]]),"")</f>
        <v/>
      </c>
      <c r="X957" s="14">
        <f>Tabela1[[#This Row],[QIANTIDADE EXPEDIDA]]*Tabela1[[#This Row],[PESO UNI]]</f>
        <v>0</v>
      </c>
      <c r="Y957" s="14">
        <f t="shared" ref="Y957:Y1020" si="144">U957-C957</f>
        <v>0</v>
      </c>
      <c r="Z957" s="21">
        <f>Tabela1[[#This Row],[PESO TOTAL]]-Tabela1[[#This Row],[Peso Expedido]]</f>
        <v>0</v>
      </c>
      <c r="AA957" s="18"/>
      <c r="AB957" s="40"/>
      <c r="AC957" s="40"/>
      <c r="AD957" s="40"/>
      <c r="AE957" s="40"/>
      <c r="AF957" s="40"/>
      <c r="AG957" s="40"/>
      <c r="AH957" s="40"/>
      <c r="AI957" s="40" t="str">
        <f t="shared" si="140"/>
        <v>ok</v>
      </c>
      <c r="AJ957"/>
      <c r="AK957" t="str">
        <f>Tabela1[[#This Row],[Coluna1]]&amp;Tabela1[[#This Row],[PEDIDO]]</f>
        <v/>
      </c>
      <c r="AL957"/>
      <c r="AM957"/>
      <c r="AN957"/>
      <c r="AO957" t="str">
        <f t="shared" ref="AO957:AO1020" si="145">A957&amp;"/"&amp;J957</f>
        <v>/</v>
      </c>
      <c r="AP957" t="str">
        <f>Tabela1[[#This Row],[TAG]]&amp;Tabela1[[#This Row],[PEDIDO]]&amp;Tabela1[[#This Row],[PRODUTO]]</f>
        <v/>
      </c>
      <c r="AQ957" s="23" t="str">
        <f>Tabela1[[#This Row],[PRODUTO]]&amp;Tabela1[[#This Row],[TAG]]</f>
        <v/>
      </c>
      <c r="AR957" s="183">
        <f>Tabela1[[#This Row],[PESO TOTAL]]*Tabela1[[#This Row],[MATÉRIA PRIMA]]</f>
        <v>0</v>
      </c>
      <c r="AS957" s="28">
        <f>Tabela1[[#This Row],[PESO TOTAL]]*Tabela1[[#This Row],[PREPARAÇÃO ]]</f>
        <v>0</v>
      </c>
      <c r="AT957" s="28">
        <f>Tabela1[[#This Row],[PESO TOTAL]]*Tabela1[[#This Row],[CALDEIRARIA]]</f>
        <v>0</v>
      </c>
      <c r="AU957" s="28">
        <f>Tabela1[[#This Row],[PESO TOTAL]]*Tabela1[[#This Row],[SOLDA]]</f>
        <v>0</v>
      </c>
      <c r="AV957" s="28">
        <f>Tabela1[[#This Row],[PESO TOTAL]]*Tabela1[[#This Row],[ACABAMENTO]]</f>
        <v>0</v>
      </c>
      <c r="AW957" s="28">
        <f>Tabela1[[#This Row],[PESO TOTAL]]*Tabela1[[#This Row],[PRONTO ACABADO]]</f>
        <v>0</v>
      </c>
      <c r="AX957" s="28">
        <f>Tabela1[[#This Row],[PESO TOTAL]]*Tabela1[[#This Row],[EXPEDIÇÃO ]]</f>
        <v>0</v>
      </c>
      <c r="AY957" s="28" t="str">
        <f>Tabela1[[#This Row],[PEDIDO]]&amp;Tabela1[[#This Row],[PRODUTO]]</f>
        <v/>
      </c>
      <c r="AZ957" s="44">
        <f>IF(AF957="",0,IF(ISTEXT(AF957),H957*VALUE(SUBSTITUTE(AF957,"%",""))/100,H957*AF957))-Tabela1[[#This Row],[PRONTO ACABADO2]]</f>
        <v>0</v>
      </c>
      <c r="BA957" s="44">
        <f>IF(AG957="",0,IF(ISTEXT(AG957),H957*VALUE(SUBSTITUTE(AG957,"%",""))/100,H957*AG957))-Tabela1[[#This Row],[PESO EXPEDIDO2]]</f>
        <v>0</v>
      </c>
      <c r="BB957" s="44">
        <f t="shared" ref="BB957:BB1020" si="146">IF(AH957="",0,IF(ISTEXT(AH957),H957*VALUE(SUBSTITUTE(AH957,"%",""))/100,H957*AH957))</f>
        <v>0</v>
      </c>
      <c r="BC957" s="44">
        <f t="shared" ref="BC957:BC1020" si="147">IF(AG957="",0,IF(ISTEXT(AG957),H957*VALUE(SUBSTITUTE(AG957,"%",""))/100,H957*AG957))</f>
        <v>0</v>
      </c>
      <c r="BD957" s="44"/>
    </row>
    <row r="958" spans="1:56" ht="15.75" hidden="1" customHeight="1" x14ac:dyDescent="0.25">
      <c r="A958" s="6"/>
      <c r="B958" s="22"/>
      <c r="C958" s="7"/>
      <c r="D958" s="46"/>
      <c r="E958" s="7"/>
      <c r="F958" s="7"/>
      <c r="G958" s="44"/>
      <c r="H958" s="41">
        <f>Tabela1[[#This Row],[PESO UNI]]*Tabela1[[#This Row],[QTE]]</f>
        <v>0</v>
      </c>
      <c r="I958" s="7"/>
      <c r="J958" s="8"/>
      <c r="K958" s="8"/>
      <c r="L958" s="9"/>
      <c r="M958" s="10"/>
      <c r="N958" s="8"/>
      <c r="O958" s="12"/>
      <c r="P958" s="13"/>
      <c r="Q958" s="14">
        <f>Tabela1[[#This Row],[QTDE/ Fabricação]]-Tabela1[[#This Row],[QTE]]</f>
        <v>0</v>
      </c>
      <c r="R958" s="19">
        <f t="shared" si="142"/>
        <v>0</v>
      </c>
      <c r="S958" s="19">
        <f t="shared" si="141"/>
        <v>0</v>
      </c>
      <c r="T958" s="20">
        <f t="shared" si="143"/>
        <v>0</v>
      </c>
      <c r="U958" s="17">
        <f>IFERROR(SUMIF('LISTA DE EMBARQUE'!B:B,MICRO!E:E,'LISTA DE EMBARQUE'!G:G),"")</f>
        <v>0</v>
      </c>
      <c r="V958" s="12" t="str">
        <f>IFERROR(VLOOKUP(Tabela1[[#This Row],[COD.MDE]],'LISTA DE EMBARQUE'!B:L,11,0),"")</f>
        <v/>
      </c>
      <c r="W958" s="13" t="str">
        <f>IFERROR(COUNTIF(#REF!,Tabela1[[#This Row],[Colunas5]]),"")</f>
        <v/>
      </c>
      <c r="X958" s="14">
        <f>Tabela1[[#This Row],[QIANTIDADE EXPEDIDA]]*Tabela1[[#This Row],[PESO UNI]]</f>
        <v>0</v>
      </c>
      <c r="Y958" s="14">
        <f t="shared" si="144"/>
        <v>0</v>
      </c>
      <c r="Z958" s="21">
        <f>Tabela1[[#This Row],[PESO TOTAL]]-Tabela1[[#This Row],[Peso Expedido]]</f>
        <v>0</v>
      </c>
      <c r="AA958" s="18"/>
      <c r="AB958" s="40"/>
      <c r="AC958" s="40"/>
      <c r="AD958" s="40"/>
      <c r="AE958" s="40"/>
      <c r="AF958" s="40"/>
      <c r="AG958" s="40"/>
      <c r="AH958" s="40"/>
      <c r="AI958" s="40" t="str">
        <f t="shared" si="140"/>
        <v>ok</v>
      </c>
      <c r="AJ958"/>
      <c r="AK958" t="str">
        <f>Tabela1[[#This Row],[Coluna1]]&amp;Tabela1[[#This Row],[PEDIDO]]</f>
        <v/>
      </c>
      <c r="AL958"/>
      <c r="AM958"/>
      <c r="AN958"/>
      <c r="AO958" t="str">
        <f t="shared" si="145"/>
        <v>/</v>
      </c>
      <c r="AP958" t="str">
        <f>Tabela1[[#This Row],[TAG]]&amp;Tabela1[[#This Row],[PEDIDO]]&amp;Tabela1[[#This Row],[PRODUTO]]</f>
        <v/>
      </c>
      <c r="AQ958" s="23" t="str">
        <f>Tabela1[[#This Row],[PRODUTO]]&amp;Tabela1[[#This Row],[TAG]]</f>
        <v/>
      </c>
      <c r="AR958" s="183">
        <f>Tabela1[[#This Row],[PESO TOTAL]]*Tabela1[[#This Row],[MATÉRIA PRIMA]]</f>
        <v>0</v>
      </c>
      <c r="AS958" s="28">
        <f>Tabela1[[#This Row],[PESO TOTAL]]*Tabela1[[#This Row],[PREPARAÇÃO ]]</f>
        <v>0</v>
      </c>
      <c r="AT958" s="28">
        <f>Tabela1[[#This Row],[PESO TOTAL]]*Tabela1[[#This Row],[CALDEIRARIA]]</f>
        <v>0</v>
      </c>
      <c r="AU958" s="28">
        <f>Tabela1[[#This Row],[PESO TOTAL]]*Tabela1[[#This Row],[SOLDA]]</f>
        <v>0</v>
      </c>
      <c r="AV958" s="28">
        <f>Tabela1[[#This Row],[PESO TOTAL]]*Tabela1[[#This Row],[ACABAMENTO]]</f>
        <v>0</v>
      </c>
      <c r="AW958" s="28">
        <f>Tabela1[[#This Row],[PESO TOTAL]]*Tabela1[[#This Row],[PRONTO ACABADO]]</f>
        <v>0</v>
      </c>
      <c r="AX958" s="28">
        <f>Tabela1[[#This Row],[PESO TOTAL]]*Tabela1[[#This Row],[EXPEDIÇÃO ]]</f>
        <v>0</v>
      </c>
      <c r="AY958" s="28" t="str">
        <f>Tabela1[[#This Row],[PEDIDO]]&amp;Tabela1[[#This Row],[PRODUTO]]</f>
        <v/>
      </c>
      <c r="AZ958" s="44">
        <f>IF(AF958="",0,IF(ISTEXT(AF958),H958*VALUE(SUBSTITUTE(AF958,"%",""))/100,H958*AF958))-Tabela1[[#This Row],[PRONTO ACABADO2]]</f>
        <v>0</v>
      </c>
      <c r="BA958" s="44">
        <f>IF(AG958="",0,IF(ISTEXT(AG958),H958*VALUE(SUBSTITUTE(AG958,"%",""))/100,H958*AG958))-Tabela1[[#This Row],[PESO EXPEDIDO2]]</f>
        <v>0</v>
      </c>
      <c r="BB958" s="44">
        <f t="shared" si="146"/>
        <v>0</v>
      </c>
      <c r="BC958" s="44">
        <f t="shared" si="147"/>
        <v>0</v>
      </c>
      <c r="BD958" s="44"/>
    </row>
    <row r="959" spans="1:56" ht="15.75" hidden="1" customHeight="1" x14ac:dyDescent="0.25">
      <c r="A959" s="6"/>
      <c r="B959" s="22"/>
      <c r="C959" s="7"/>
      <c r="D959" s="46"/>
      <c r="E959" s="7"/>
      <c r="F959" s="7"/>
      <c r="G959" s="44"/>
      <c r="H959" s="41">
        <f>Tabela1[[#This Row],[PESO UNI]]*Tabela1[[#This Row],[QTE]]</f>
        <v>0</v>
      </c>
      <c r="I959" s="7"/>
      <c r="J959" s="8"/>
      <c r="K959" s="8"/>
      <c r="L959" s="9"/>
      <c r="M959" s="10"/>
      <c r="N959" s="8"/>
      <c r="O959" s="12"/>
      <c r="P959" s="13"/>
      <c r="Q959" s="14">
        <f>Tabela1[[#This Row],[QTDE/ Fabricação]]-Tabela1[[#This Row],[QTE]]</f>
        <v>0</v>
      </c>
      <c r="R959" s="19">
        <f t="shared" si="142"/>
        <v>0</v>
      </c>
      <c r="S959" s="19">
        <f t="shared" si="141"/>
        <v>0</v>
      </c>
      <c r="T959" s="20">
        <f t="shared" si="143"/>
        <v>0</v>
      </c>
      <c r="U959" s="17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IFERROR(COUNTIF(#REF!,Tabela1[[#This Row],[Colunas5]]),"")</f>
        <v/>
      </c>
      <c r="X959" s="14">
        <f>Tabela1[[#This Row],[QIANTIDADE EXPEDIDA]]*Tabela1[[#This Row],[PESO UNI]]</f>
        <v>0</v>
      </c>
      <c r="Y959" s="14">
        <f t="shared" si="144"/>
        <v>0</v>
      </c>
      <c r="Z959" s="21">
        <f>Tabela1[[#This Row],[PESO TOTAL]]-Tabela1[[#This Row],[Peso Expedido]]</f>
        <v>0</v>
      </c>
      <c r="AA959" s="18"/>
      <c r="AB959" s="40"/>
      <c r="AC959" s="40"/>
      <c r="AD959" s="40"/>
      <c r="AE959" s="40"/>
      <c r="AF959" s="40"/>
      <c r="AG959" s="40"/>
      <c r="AH959" s="40"/>
      <c r="AI959" s="40" t="str">
        <f t="shared" si="140"/>
        <v>ok</v>
      </c>
      <c r="AJ959"/>
      <c r="AK959" t="str">
        <f>Tabela1[[#This Row],[Coluna1]]&amp;Tabela1[[#This Row],[PEDIDO]]</f>
        <v/>
      </c>
      <c r="AL959"/>
      <c r="AM959"/>
      <c r="AN959"/>
      <c r="AO959" t="str">
        <f t="shared" si="145"/>
        <v>/</v>
      </c>
      <c r="AP959" t="str">
        <f>Tabela1[[#This Row],[TAG]]&amp;Tabela1[[#This Row],[PEDIDO]]&amp;Tabela1[[#This Row],[PRODUTO]]</f>
        <v/>
      </c>
      <c r="AQ959" s="23" t="str">
        <f>Tabela1[[#This Row],[PRODUTO]]&amp;Tabela1[[#This Row],[TAG]]</f>
        <v/>
      </c>
      <c r="AR959" s="183">
        <f>Tabela1[[#This Row],[PESO TOTAL]]*Tabela1[[#This Row],[MATÉRIA PRIMA]]</f>
        <v>0</v>
      </c>
      <c r="AS959" s="28">
        <f>Tabela1[[#This Row],[PESO TOTAL]]*Tabela1[[#This Row],[PREPARAÇÃO ]]</f>
        <v>0</v>
      </c>
      <c r="AT959" s="28">
        <f>Tabela1[[#This Row],[PESO TOTAL]]*Tabela1[[#This Row],[CALDEIRARIA]]</f>
        <v>0</v>
      </c>
      <c r="AU959" s="28">
        <f>Tabela1[[#This Row],[PESO TOTAL]]*Tabela1[[#This Row],[SOLDA]]</f>
        <v>0</v>
      </c>
      <c r="AV959" s="28">
        <f>Tabela1[[#This Row],[PESO TOTAL]]*Tabela1[[#This Row],[ACABAMENTO]]</f>
        <v>0</v>
      </c>
      <c r="AW959" s="28">
        <f>Tabela1[[#This Row],[PESO TOTAL]]*Tabela1[[#This Row],[PRONTO ACABADO]]</f>
        <v>0</v>
      </c>
      <c r="AX959" s="28">
        <f>Tabela1[[#This Row],[PESO TOTAL]]*Tabela1[[#This Row],[EXPEDIÇÃO ]]</f>
        <v>0</v>
      </c>
      <c r="AY959" s="28" t="str">
        <f>Tabela1[[#This Row],[PEDIDO]]&amp;Tabela1[[#This Row],[PRODUTO]]</f>
        <v/>
      </c>
      <c r="AZ959" s="44">
        <f>IF(AF959="",0,IF(ISTEXT(AF959),H959*VALUE(SUBSTITUTE(AF959,"%",""))/100,H959*AF959))-Tabela1[[#This Row],[PRONTO ACABADO2]]</f>
        <v>0</v>
      </c>
      <c r="BA959" s="44">
        <f>IF(AG959="",0,IF(ISTEXT(AG959),H959*VALUE(SUBSTITUTE(AG959,"%",""))/100,H959*AG959))-Tabela1[[#This Row],[PESO EXPEDIDO2]]</f>
        <v>0</v>
      </c>
      <c r="BB959" s="44">
        <f t="shared" si="146"/>
        <v>0</v>
      </c>
      <c r="BC959" s="44">
        <f t="shared" si="147"/>
        <v>0</v>
      </c>
      <c r="BD959" s="44"/>
    </row>
    <row r="960" spans="1:56" ht="15.75" hidden="1" customHeight="1" x14ac:dyDescent="0.25">
      <c r="A960" s="6"/>
      <c r="B960" s="22"/>
      <c r="C960" s="7"/>
      <c r="D960" s="46"/>
      <c r="E960" s="7"/>
      <c r="F960" s="7"/>
      <c r="G960" s="44"/>
      <c r="H960" s="41">
        <f>Tabela1[[#This Row],[PESO UNI]]*Tabela1[[#This Row],[QTE]]</f>
        <v>0</v>
      </c>
      <c r="I960" s="7"/>
      <c r="J960" s="8"/>
      <c r="K960" s="8"/>
      <c r="L960" s="9"/>
      <c r="M960" s="10"/>
      <c r="N960" s="8"/>
      <c r="O960" s="12"/>
      <c r="P960" s="13"/>
      <c r="Q960" s="14">
        <f>Tabela1[[#This Row],[QTDE/ Fabricação]]-Tabela1[[#This Row],[QTE]]</f>
        <v>0</v>
      </c>
      <c r="R960" s="19">
        <f t="shared" si="142"/>
        <v>0</v>
      </c>
      <c r="S960" s="19">
        <f t="shared" si="141"/>
        <v>0</v>
      </c>
      <c r="T960" s="20">
        <f t="shared" si="143"/>
        <v>0</v>
      </c>
      <c r="U960" s="17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IFERROR(COUNTIF(#REF!,Tabela1[[#This Row],[Colunas5]]),"")</f>
        <v/>
      </c>
      <c r="X960" s="14">
        <f>Tabela1[[#This Row],[QIANTIDADE EXPEDIDA]]*Tabela1[[#This Row],[PESO UNI]]</f>
        <v>0</v>
      </c>
      <c r="Y960" s="14">
        <f t="shared" si="144"/>
        <v>0</v>
      </c>
      <c r="Z960" s="21">
        <f>Tabela1[[#This Row],[PESO TOTAL]]-Tabela1[[#This Row],[Peso Expedido]]</f>
        <v>0</v>
      </c>
      <c r="AA960" s="18"/>
      <c r="AB960" s="40"/>
      <c r="AC960" s="40"/>
      <c r="AD960" s="40"/>
      <c r="AE960" s="40"/>
      <c r="AF960" s="40"/>
      <c r="AG960" s="40"/>
      <c r="AH960" s="40"/>
      <c r="AI960" s="40" t="str">
        <f t="shared" si="140"/>
        <v>ok</v>
      </c>
      <c r="AJ960"/>
      <c r="AK960" t="str">
        <f>Tabela1[[#This Row],[Coluna1]]&amp;Tabela1[[#This Row],[PEDIDO]]</f>
        <v/>
      </c>
      <c r="AL960"/>
      <c r="AM960"/>
      <c r="AN960"/>
      <c r="AO960" t="str">
        <f t="shared" si="145"/>
        <v>/</v>
      </c>
      <c r="AP960" t="str">
        <f>Tabela1[[#This Row],[TAG]]&amp;Tabela1[[#This Row],[PEDIDO]]&amp;Tabela1[[#This Row],[PRODUTO]]</f>
        <v/>
      </c>
      <c r="AQ960" s="23" t="str">
        <f>Tabela1[[#This Row],[PRODUTO]]&amp;Tabela1[[#This Row],[TAG]]</f>
        <v/>
      </c>
      <c r="AR960" s="183">
        <f>Tabela1[[#This Row],[PESO TOTAL]]*Tabela1[[#This Row],[MATÉRIA PRIMA]]</f>
        <v>0</v>
      </c>
      <c r="AS960" s="28">
        <f>Tabela1[[#This Row],[PESO TOTAL]]*Tabela1[[#This Row],[PREPARAÇÃO ]]</f>
        <v>0</v>
      </c>
      <c r="AT960" s="28">
        <f>Tabela1[[#This Row],[PESO TOTAL]]*Tabela1[[#This Row],[CALDEIRARIA]]</f>
        <v>0</v>
      </c>
      <c r="AU960" s="28">
        <f>Tabela1[[#This Row],[PESO TOTAL]]*Tabela1[[#This Row],[SOLDA]]</f>
        <v>0</v>
      </c>
      <c r="AV960" s="28">
        <f>Tabela1[[#This Row],[PESO TOTAL]]*Tabela1[[#This Row],[ACABAMENTO]]</f>
        <v>0</v>
      </c>
      <c r="AW960" s="28">
        <f>Tabela1[[#This Row],[PESO TOTAL]]*Tabela1[[#This Row],[PRONTO ACABADO]]</f>
        <v>0</v>
      </c>
      <c r="AX960" s="28">
        <f>Tabela1[[#This Row],[PESO TOTAL]]*Tabela1[[#This Row],[EXPEDIÇÃO ]]</f>
        <v>0</v>
      </c>
      <c r="AY960" s="28" t="str">
        <f>Tabela1[[#This Row],[PEDIDO]]&amp;Tabela1[[#This Row],[PRODUTO]]</f>
        <v/>
      </c>
      <c r="AZ960" s="44">
        <f>IF(AF960="",0,IF(ISTEXT(AF960),H960*VALUE(SUBSTITUTE(AF960,"%",""))/100,H960*AF960))-Tabela1[[#This Row],[PRONTO ACABADO2]]</f>
        <v>0</v>
      </c>
      <c r="BA960" s="44">
        <f>IF(AG960="",0,IF(ISTEXT(AG960),H960*VALUE(SUBSTITUTE(AG960,"%",""))/100,H960*AG960))-Tabela1[[#This Row],[PESO EXPEDIDO2]]</f>
        <v>0</v>
      </c>
      <c r="BB960" s="44">
        <f t="shared" si="146"/>
        <v>0</v>
      </c>
      <c r="BC960" s="44">
        <f t="shared" si="147"/>
        <v>0</v>
      </c>
      <c r="BD960" s="44"/>
    </row>
    <row r="961" spans="1:56" ht="15.75" hidden="1" customHeight="1" x14ac:dyDescent="0.25">
      <c r="A961" s="6"/>
      <c r="B961" s="22"/>
      <c r="C961" s="7"/>
      <c r="D961" s="46"/>
      <c r="E961" s="7"/>
      <c r="F961" s="7"/>
      <c r="G961" s="44"/>
      <c r="H961" s="41">
        <f>Tabela1[[#This Row],[PESO UNI]]*Tabela1[[#This Row],[QTE]]</f>
        <v>0</v>
      </c>
      <c r="I961" s="7"/>
      <c r="J961" s="8"/>
      <c r="K961" s="8"/>
      <c r="L961" s="9"/>
      <c r="M961" s="10"/>
      <c r="N961" s="8"/>
      <c r="O961" s="12"/>
      <c r="P961" s="13"/>
      <c r="Q961" s="14">
        <f>Tabela1[[#This Row],[QTDE/ Fabricação]]-Tabela1[[#This Row],[QTE]]</f>
        <v>0</v>
      </c>
      <c r="R961" s="19">
        <f t="shared" si="142"/>
        <v>0</v>
      </c>
      <c r="S961" s="19">
        <f t="shared" si="141"/>
        <v>0</v>
      </c>
      <c r="T961" s="20">
        <f t="shared" si="143"/>
        <v>0</v>
      </c>
      <c r="U961" s="17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IFERROR(COUNTIF(#REF!,Tabela1[[#This Row],[Colunas5]]),"")</f>
        <v/>
      </c>
      <c r="X961" s="14">
        <f>Tabela1[[#This Row],[QIANTIDADE EXPEDIDA]]*Tabela1[[#This Row],[PESO UNI]]</f>
        <v>0</v>
      </c>
      <c r="Y961" s="14">
        <f t="shared" si="144"/>
        <v>0</v>
      </c>
      <c r="Z961" s="21">
        <f>Tabela1[[#This Row],[PESO TOTAL]]-Tabela1[[#This Row],[Peso Expedido]]</f>
        <v>0</v>
      </c>
      <c r="AA961" s="18"/>
      <c r="AB961" s="40"/>
      <c r="AC961" s="40"/>
      <c r="AD961" s="40"/>
      <c r="AE961" s="40"/>
      <c r="AF961" s="40"/>
      <c r="AG961" s="40"/>
      <c r="AH961" s="40"/>
      <c r="AI961" s="40" t="str">
        <f t="shared" si="140"/>
        <v>ok</v>
      </c>
      <c r="AJ961"/>
      <c r="AK961" t="str">
        <f>Tabela1[[#This Row],[Coluna1]]&amp;Tabela1[[#This Row],[PEDIDO]]</f>
        <v/>
      </c>
      <c r="AL961"/>
      <c r="AM961"/>
      <c r="AN961"/>
      <c r="AO961" t="str">
        <f t="shared" si="145"/>
        <v>/</v>
      </c>
      <c r="AP961" t="str">
        <f>Tabela1[[#This Row],[TAG]]&amp;Tabela1[[#This Row],[PEDIDO]]&amp;Tabela1[[#This Row],[PRODUTO]]</f>
        <v/>
      </c>
      <c r="AQ961" s="23" t="str">
        <f>Tabela1[[#This Row],[PRODUTO]]&amp;Tabela1[[#This Row],[TAG]]</f>
        <v/>
      </c>
      <c r="AR961" s="183">
        <f>Tabela1[[#This Row],[PESO TOTAL]]*Tabela1[[#This Row],[MATÉRIA PRIMA]]</f>
        <v>0</v>
      </c>
      <c r="AS961" s="28">
        <f>Tabela1[[#This Row],[PESO TOTAL]]*Tabela1[[#This Row],[PREPARAÇÃO ]]</f>
        <v>0</v>
      </c>
      <c r="AT961" s="28">
        <f>Tabela1[[#This Row],[PESO TOTAL]]*Tabela1[[#This Row],[CALDEIRARIA]]</f>
        <v>0</v>
      </c>
      <c r="AU961" s="28">
        <f>Tabela1[[#This Row],[PESO TOTAL]]*Tabela1[[#This Row],[SOLDA]]</f>
        <v>0</v>
      </c>
      <c r="AV961" s="28">
        <f>Tabela1[[#This Row],[PESO TOTAL]]*Tabela1[[#This Row],[ACABAMENTO]]</f>
        <v>0</v>
      </c>
      <c r="AW961" s="28">
        <f>Tabela1[[#This Row],[PESO TOTAL]]*Tabela1[[#This Row],[PRONTO ACABADO]]</f>
        <v>0</v>
      </c>
      <c r="AX961" s="28">
        <f>Tabela1[[#This Row],[PESO TOTAL]]*Tabela1[[#This Row],[EXPEDIÇÃO ]]</f>
        <v>0</v>
      </c>
      <c r="AY961" s="28" t="str">
        <f>Tabela1[[#This Row],[PEDIDO]]&amp;Tabela1[[#This Row],[PRODUTO]]</f>
        <v/>
      </c>
      <c r="AZ961" s="44">
        <f>IF(AF961="",0,IF(ISTEXT(AF961),H961*VALUE(SUBSTITUTE(AF961,"%",""))/100,H961*AF961))-Tabela1[[#This Row],[PRONTO ACABADO2]]</f>
        <v>0</v>
      </c>
      <c r="BA961" s="44">
        <f>IF(AG961="",0,IF(ISTEXT(AG961),H961*VALUE(SUBSTITUTE(AG961,"%",""))/100,H961*AG961))-Tabela1[[#This Row],[PESO EXPEDIDO2]]</f>
        <v>0</v>
      </c>
      <c r="BB961" s="44">
        <f t="shared" si="146"/>
        <v>0</v>
      </c>
      <c r="BC961" s="44">
        <f t="shared" si="147"/>
        <v>0</v>
      </c>
      <c r="BD961" s="44"/>
    </row>
    <row r="962" spans="1:56" ht="15.75" hidden="1" customHeight="1" x14ac:dyDescent="0.25">
      <c r="A962" s="6"/>
      <c r="B962" s="22"/>
      <c r="C962" s="7"/>
      <c r="D962" s="46"/>
      <c r="E962" s="7"/>
      <c r="F962" s="7"/>
      <c r="G962" s="44"/>
      <c r="H962" s="41">
        <f>Tabela1[[#This Row],[PESO UNI]]*Tabela1[[#This Row],[QTE]]</f>
        <v>0</v>
      </c>
      <c r="I962" s="7"/>
      <c r="J962" s="8"/>
      <c r="K962" s="8"/>
      <c r="L962" s="9"/>
      <c r="M962" s="10"/>
      <c r="N962" s="8"/>
      <c r="O962" s="12"/>
      <c r="P962" s="13"/>
      <c r="Q962" s="14">
        <f>Tabela1[[#This Row],[QTDE/ Fabricação]]-Tabela1[[#This Row],[QTE]]</f>
        <v>0</v>
      </c>
      <c r="R962" s="19">
        <f t="shared" si="142"/>
        <v>0</v>
      </c>
      <c r="S962" s="19">
        <f t="shared" si="141"/>
        <v>0</v>
      </c>
      <c r="T962" s="20">
        <f t="shared" si="143"/>
        <v>0</v>
      </c>
      <c r="U962" s="17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IFERROR(COUNTIF(#REF!,Tabela1[[#This Row],[Colunas5]]),"")</f>
        <v/>
      </c>
      <c r="X962" s="14">
        <f>Tabela1[[#This Row],[QIANTIDADE EXPEDIDA]]*Tabela1[[#This Row],[PESO UNI]]</f>
        <v>0</v>
      </c>
      <c r="Y962" s="14">
        <f t="shared" si="144"/>
        <v>0</v>
      </c>
      <c r="Z962" s="21">
        <f>Tabela1[[#This Row],[PESO TOTAL]]-Tabela1[[#This Row],[Peso Expedido]]</f>
        <v>0</v>
      </c>
      <c r="AA962" s="18"/>
      <c r="AB962" s="40"/>
      <c r="AC962" s="40"/>
      <c r="AD962" s="40"/>
      <c r="AE962" s="40"/>
      <c r="AF962" s="40"/>
      <c r="AG962" s="40"/>
      <c r="AH962" s="40"/>
      <c r="AI962" s="40" t="str">
        <f t="shared" si="140"/>
        <v>ok</v>
      </c>
      <c r="AJ962"/>
      <c r="AK962" t="str">
        <f>Tabela1[[#This Row],[Coluna1]]&amp;Tabela1[[#This Row],[PEDIDO]]</f>
        <v/>
      </c>
      <c r="AL962"/>
      <c r="AM962"/>
      <c r="AN962"/>
      <c r="AO962" t="str">
        <f t="shared" si="145"/>
        <v>/</v>
      </c>
      <c r="AP962" t="str">
        <f>Tabela1[[#This Row],[TAG]]&amp;Tabela1[[#This Row],[PEDIDO]]&amp;Tabela1[[#This Row],[PRODUTO]]</f>
        <v/>
      </c>
      <c r="AQ962" s="23" t="str">
        <f>Tabela1[[#This Row],[PRODUTO]]&amp;Tabela1[[#This Row],[TAG]]</f>
        <v/>
      </c>
      <c r="AR962" s="183">
        <f>Tabela1[[#This Row],[PESO TOTAL]]*Tabela1[[#This Row],[MATÉRIA PRIMA]]</f>
        <v>0</v>
      </c>
      <c r="AS962" s="28">
        <f>Tabela1[[#This Row],[PESO TOTAL]]*Tabela1[[#This Row],[PREPARAÇÃO ]]</f>
        <v>0</v>
      </c>
      <c r="AT962" s="28">
        <f>Tabela1[[#This Row],[PESO TOTAL]]*Tabela1[[#This Row],[CALDEIRARIA]]</f>
        <v>0</v>
      </c>
      <c r="AU962" s="28">
        <f>Tabela1[[#This Row],[PESO TOTAL]]*Tabela1[[#This Row],[SOLDA]]</f>
        <v>0</v>
      </c>
      <c r="AV962" s="28">
        <f>Tabela1[[#This Row],[PESO TOTAL]]*Tabela1[[#This Row],[ACABAMENTO]]</f>
        <v>0</v>
      </c>
      <c r="AW962" s="28">
        <f>Tabela1[[#This Row],[PESO TOTAL]]*Tabela1[[#This Row],[PRONTO ACABADO]]</f>
        <v>0</v>
      </c>
      <c r="AX962" s="28">
        <f>Tabela1[[#This Row],[PESO TOTAL]]*Tabela1[[#This Row],[EXPEDIÇÃO ]]</f>
        <v>0</v>
      </c>
      <c r="AY962" s="28" t="str">
        <f>Tabela1[[#This Row],[PEDIDO]]&amp;Tabela1[[#This Row],[PRODUTO]]</f>
        <v/>
      </c>
      <c r="AZ962" s="44">
        <f>IF(AF962="",0,IF(ISTEXT(AF962),H962*VALUE(SUBSTITUTE(AF962,"%",""))/100,H962*AF962))-Tabela1[[#This Row],[PRONTO ACABADO2]]</f>
        <v>0</v>
      </c>
      <c r="BA962" s="44">
        <f>IF(AG962="",0,IF(ISTEXT(AG962),H962*VALUE(SUBSTITUTE(AG962,"%",""))/100,H962*AG962))-Tabela1[[#This Row],[PESO EXPEDIDO2]]</f>
        <v>0</v>
      </c>
      <c r="BB962" s="44">
        <f t="shared" si="146"/>
        <v>0</v>
      </c>
      <c r="BC962" s="44">
        <f t="shared" si="147"/>
        <v>0</v>
      </c>
      <c r="BD962" s="44"/>
    </row>
    <row r="963" spans="1:56" ht="15.75" hidden="1" customHeight="1" x14ac:dyDescent="0.25">
      <c r="A963" s="6"/>
      <c r="B963" s="22"/>
      <c r="C963" s="7"/>
      <c r="D963" s="46"/>
      <c r="E963" s="7"/>
      <c r="F963" s="7"/>
      <c r="G963" s="44"/>
      <c r="H963" s="41">
        <f>Tabela1[[#This Row],[PESO UNI]]*Tabela1[[#This Row],[QTE]]</f>
        <v>0</v>
      </c>
      <c r="I963" s="7"/>
      <c r="J963" s="8"/>
      <c r="K963" s="8"/>
      <c r="L963" s="9"/>
      <c r="M963" s="10"/>
      <c r="N963" s="8"/>
      <c r="O963" s="12"/>
      <c r="P963" s="13"/>
      <c r="Q963" s="14">
        <f>Tabela1[[#This Row],[QTDE/ Fabricação]]-Tabela1[[#This Row],[QTE]]</f>
        <v>0</v>
      </c>
      <c r="R963" s="19">
        <f t="shared" si="142"/>
        <v>0</v>
      </c>
      <c r="S963" s="19">
        <f t="shared" si="141"/>
        <v>0</v>
      </c>
      <c r="T963" s="20">
        <f t="shared" si="143"/>
        <v>0</v>
      </c>
      <c r="U963" s="17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IFERROR(COUNTIF(#REF!,Tabela1[[#This Row],[Colunas5]]),"")</f>
        <v/>
      </c>
      <c r="X963" s="14">
        <f>Tabela1[[#This Row],[QIANTIDADE EXPEDIDA]]*Tabela1[[#This Row],[PESO UNI]]</f>
        <v>0</v>
      </c>
      <c r="Y963" s="14">
        <f t="shared" si="144"/>
        <v>0</v>
      </c>
      <c r="Z963" s="21">
        <f>Tabela1[[#This Row],[PESO TOTAL]]-Tabela1[[#This Row],[Peso Expedido]]</f>
        <v>0</v>
      </c>
      <c r="AA963" s="18"/>
      <c r="AB963" s="40"/>
      <c r="AC963" s="40"/>
      <c r="AD963" s="40"/>
      <c r="AE963" s="40"/>
      <c r="AF963" s="40"/>
      <c r="AG963" s="40"/>
      <c r="AH963" s="40"/>
      <c r="AI963" s="40" t="str">
        <f t="shared" si="140"/>
        <v>ok</v>
      </c>
      <c r="AJ963"/>
      <c r="AK963" t="str">
        <f>Tabela1[[#This Row],[Coluna1]]&amp;Tabela1[[#This Row],[PEDIDO]]</f>
        <v/>
      </c>
      <c r="AL963"/>
      <c r="AM963"/>
      <c r="AN963"/>
      <c r="AO963" t="str">
        <f t="shared" si="145"/>
        <v>/</v>
      </c>
      <c r="AP963" t="str">
        <f>Tabela1[[#This Row],[TAG]]&amp;Tabela1[[#This Row],[PEDIDO]]&amp;Tabela1[[#This Row],[PRODUTO]]</f>
        <v/>
      </c>
      <c r="AQ963" s="23" t="str">
        <f>Tabela1[[#This Row],[PRODUTO]]&amp;Tabela1[[#This Row],[TAG]]</f>
        <v/>
      </c>
      <c r="AR963" s="183">
        <f>Tabela1[[#This Row],[PESO TOTAL]]*Tabela1[[#This Row],[MATÉRIA PRIMA]]</f>
        <v>0</v>
      </c>
      <c r="AS963" s="28">
        <f>Tabela1[[#This Row],[PESO TOTAL]]*Tabela1[[#This Row],[PREPARAÇÃO ]]</f>
        <v>0</v>
      </c>
      <c r="AT963" s="28">
        <f>Tabela1[[#This Row],[PESO TOTAL]]*Tabela1[[#This Row],[CALDEIRARIA]]</f>
        <v>0</v>
      </c>
      <c r="AU963" s="28">
        <f>Tabela1[[#This Row],[PESO TOTAL]]*Tabela1[[#This Row],[SOLDA]]</f>
        <v>0</v>
      </c>
      <c r="AV963" s="28">
        <f>Tabela1[[#This Row],[PESO TOTAL]]*Tabela1[[#This Row],[ACABAMENTO]]</f>
        <v>0</v>
      </c>
      <c r="AW963" s="28">
        <f>Tabela1[[#This Row],[PESO TOTAL]]*Tabela1[[#This Row],[PRONTO ACABADO]]</f>
        <v>0</v>
      </c>
      <c r="AX963" s="28">
        <f>Tabela1[[#This Row],[PESO TOTAL]]*Tabela1[[#This Row],[EXPEDIÇÃO ]]</f>
        <v>0</v>
      </c>
      <c r="AY963" s="28" t="str">
        <f>Tabela1[[#This Row],[PEDIDO]]&amp;Tabela1[[#This Row],[PRODUTO]]</f>
        <v/>
      </c>
      <c r="AZ963" s="44">
        <f>IF(AF963="",0,IF(ISTEXT(AF963),H963*VALUE(SUBSTITUTE(AF963,"%",""))/100,H963*AF963))-Tabela1[[#This Row],[PRONTO ACABADO2]]</f>
        <v>0</v>
      </c>
      <c r="BA963" s="44">
        <f>IF(AG963="",0,IF(ISTEXT(AG963),H963*VALUE(SUBSTITUTE(AG963,"%",""))/100,H963*AG963))-Tabela1[[#This Row],[PESO EXPEDIDO2]]</f>
        <v>0</v>
      </c>
      <c r="BB963" s="44">
        <f t="shared" si="146"/>
        <v>0</v>
      </c>
      <c r="BC963" s="44">
        <f t="shared" si="147"/>
        <v>0</v>
      </c>
      <c r="BD963" s="44"/>
    </row>
    <row r="964" spans="1:56" ht="15.75" hidden="1" customHeight="1" x14ac:dyDescent="0.25">
      <c r="A964" s="6"/>
      <c r="B964" s="22"/>
      <c r="C964" s="7"/>
      <c r="D964" s="46"/>
      <c r="E964" s="7"/>
      <c r="F964" s="7"/>
      <c r="G964" s="44"/>
      <c r="H964" s="41">
        <f>Tabela1[[#This Row],[PESO UNI]]*Tabela1[[#This Row],[QTE]]</f>
        <v>0</v>
      </c>
      <c r="I964" s="7"/>
      <c r="J964" s="8"/>
      <c r="K964" s="8"/>
      <c r="L964" s="9"/>
      <c r="M964" s="10"/>
      <c r="N964" s="8"/>
      <c r="O964" s="12"/>
      <c r="P964" s="13"/>
      <c r="Q964" s="14">
        <f>Tabela1[[#This Row],[QTDE/ Fabricação]]-Tabela1[[#This Row],[QTE]]</f>
        <v>0</v>
      </c>
      <c r="R964" s="19">
        <f t="shared" si="142"/>
        <v>0</v>
      </c>
      <c r="S964" s="19">
        <f t="shared" si="141"/>
        <v>0</v>
      </c>
      <c r="T964" s="20">
        <f t="shared" si="143"/>
        <v>0</v>
      </c>
      <c r="U964" s="17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IFERROR(COUNTIF(#REF!,Tabela1[[#This Row],[Colunas5]]),"")</f>
        <v/>
      </c>
      <c r="X964" s="14">
        <f>Tabela1[[#This Row],[QIANTIDADE EXPEDIDA]]*Tabela1[[#This Row],[PESO UNI]]</f>
        <v>0</v>
      </c>
      <c r="Y964" s="14">
        <f t="shared" si="144"/>
        <v>0</v>
      </c>
      <c r="Z964" s="21">
        <f>Tabela1[[#This Row],[PESO TOTAL]]-Tabela1[[#This Row],[Peso Expedido]]</f>
        <v>0</v>
      </c>
      <c r="AA964" s="18"/>
      <c r="AB964" s="40"/>
      <c r="AC964" s="40"/>
      <c r="AD964" s="40"/>
      <c r="AE964" s="40"/>
      <c r="AF964" s="40"/>
      <c r="AG964" s="40"/>
      <c r="AH964" s="40"/>
      <c r="AI964" s="40" t="str">
        <f t="shared" si="140"/>
        <v>ok</v>
      </c>
      <c r="AJ964"/>
      <c r="AK964" t="str">
        <f>Tabela1[[#This Row],[Coluna1]]&amp;Tabela1[[#This Row],[PEDIDO]]</f>
        <v/>
      </c>
      <c r="AL964"/>
      <c r="AM964"/>
      <c r="AN964"/>
      <c r="AO964" t="str">
        <f t="shared" si="145"/>
        <v>/</v>
      </c>
      <c r="AP964" t="str">
        <f>Tabela1[[#This Row],[TAG]]&amp;Tabela1[[#This Row],[PEDIDO]]&amp;Tabela1[[#This Row],[PRODUTO]]</f>
        <v/>
      </c>
      <c r="AQ964" s="23" t="str">
        <f>Tabela1[[#This Row],[PRODUTO]]&amp;Tabela1[[#This Row],[TAG]]</f>
        <v/>
      </c>
      <c r="AR964" s="183">
        <f>Tabela1[[#This Row],[PESO TOTAL]]*Tabela1[[#This Row],[MATÉRIA PRIMA]]</f>
        <v>0</v>
      </c>
      <c r="AS964" s="28">
        <f>Tabela1[[#This Row],[PESO TOTAL]]*Tabela1[[#This Row],[PREPARAÇÃO ]]</f>
        <v>0</v>
      </c>
      <c r="AT964" s="28">
        <f>Tabela1[[#This Row],[PESO TOTAL]]*Tabela1[[#This Row],[CALDEIRARIA]]</f>
        <v>0</v>
      </c>
      <c r="AU964" s="28">
        <f>Tabela1[[#This Row],[PESO TOTAL]]*Tabela1[[#This Row],[SOLDA]]</f>
        <v>0</v>
      </c>
      <c r="AV964" s="28">
        <f>Tabela1[[#This Row],[PESO TOTAL]]*Tabela1[[#This Row],[ACABAMENTO]]</f>
        <v>0</v>
      </c>
      <c r="AW964" s="28">
        <f>Tabela1[[#This Row],[PESO TOTAL]]*Tabela1[[#This Row],[PRONTO ACABADO]]</f>
        <v>0</v>
      </c>
      <c r="AX964" s="28">
        <f>Tabela1[[#This Row],[PESO TOTAL]]*Tabela1[[#This Row],[EXPEDIÇÃO ]]</f>
        <v>0</v>
      </c>
      <c r="AY964" s="28" t="str">
        <f>Tabela1[[#This Row],[PEDIDO]]&amp;Tabela1[[#This Row],[PRODUTO]]</f>
        <v/>
      </c>
      <c r="AZ964" s="44">
        <f>IF(AF964="",0,IF(ISTEXT(AF964),H964*VALUE(SUBSTITUTE(AF964,"%",""))/100,H964*AF964))-Tabela1[[#This Row],[PRONTO ACABADO2]]</f>
        <v>0</v>
      </c>
      <c r="BA964" s="44">
        <f>IF(AG964="",0,IF(ISTEXT(AG964),H964*VALUE(SUBSTITUTE(AG964,"%",""))/100,H964*AG964))-Tabela1[[#This Row],[PESO EXPEDIDO2]]</f>
        <v>0</v>
      </c>
      <c r="BB964" s="44">
        <f t="shared" si="146"/>
        <v>0</v>
      </c>
      <c r="BC964" s="44">
        <f t="shared" si="147"/>
        <v>0</v>
      </c>
      <c r="BD964" s="44"/>
    </row>
    <row r="965" spans="1:56" ht="15.75" hidden="1" customHeight="1" x14ac:dyDescent="0.25">
      <c r="A965" s="6"/>
      <c r="B965" s="22"/>
      <c r="C965" s="7"/>
      <c r="D965" s="46"/>
      <c r="E965" s="7"/>
      <c r="F965" s="7"/>
      <c r="G965" s="44"/>
      <c r="H965" s="41">
        <f>Tabela1[[#This Row],[PESO UNI]]*Tabela1[[#This Row],[QTE]]</f>
        <v>0</v>
      </c>
      <c r="I965" s="7"/>
      <c r="J965" s="8"/>
      <c r="K965" s="8"/>
      <c r="L965" s="9"/>
      <c r="M965" s="10"/>
      <c r="N965" s="8"/>
      <c r="O965" s="12"/>
      <c r="P965" s="13"/>
      <c r="Q965" s="14">
        <f>Tabela1[[#This Row],[QTDE/ Fabricação]]-Tabela1[[#This Row],[QTE]]</f>
        <v>0</v>
      </c>
      <c r="R965" s="19">
        <f t="shared" si="142"/>
        <v>0</v>
      </c>
      <c r="S965" s="19">
        <f t="shared" si="141"/>
        <v>0</v>
      </c>
      <c r="T965" s="20">
        <f t="shared" si="143"/>
        <v>0</v>
      </c>
      <c r="U965" s="17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IFERROR(COUNTIF(#REF!,Tabela1[[#This Row],[Colunas5]]),"")</f>
        <v/>
      </c>
      <c r="X965" s="14">
        <f>Tabela1[[#This Row],[QIANTIDADE EXPEDIDA]]*Tabela1[[#This Row],[PESO UNI]]</f>
        <v>0</v>
      </c>
      <c r="Y965" s="14">
        <f t="shared" si="144"/>
        <v>0</v>
      </c>
      <c r="Z965" s="21">
        <f>Tabela1[[#This Row],[PESO TOTAL]]-Tabela1[[#This Row],[Peso Expedido]]</f>
        <v>0</v>
      </c>
      <c r="AA965" s="18"/>
      <c r="AB965" s="40"/>
      <c r="AC965" s="40"/>
      <c r="AD965" s="40"/>
      <c r="AE965" s="40"/>
      <c r="AF965" s="40"/>
      <c r="AG965" s="40"/>
      <c r="AH965" s="40"/>
      <c r="AI965" s="40" t="str">
        <f t="shared" si="140"/>
        <v>ok</v>
      </c>
      <c r="AJ965"/>
      <c r="AK965" t="str">
        <f>Tabela1[[#This Row],[Coluna1]]&amp;Tabela1[[#This Row],[PEDIDO]]</f>
        <v/>
      </c>
      <c r="AL965"/>
      <c r="AM965"/>
      <c r="AN965"/>
      <c r="AO965" t="str">
        <f t="shared" si="145"/>
        <v>/</v>
      </c>
      <c r="AP965" t="str">
        <f>Tabela1[[#This Row],[TAG]]&amp;Tabela1[[#This Row],[PEDIDO]]&amp;Tabela1[[#This Row],[PRODUTO]]</f>
        <v/>
      </c>
      <c r="AQ965" s="23" t="str">
        <f>Tabela1[[#This Row],[PRODUTO]]&amp;Tabela1[[#This Row],[TAG]]</f>
        <v/>
      </c>
      <c r="AR965" s="183">
        <f>Tabela1[[#This Row],[PESO TOTAL]]*Tabela1[[#This Row],[MATÉRIA PRIMA]]</f>
        <v>0</v>
      </c>
      <c r="AS965" s="28">
        <f>Tabela1[[#This Row],[PESO TOTAL]]*Tabela1[[#This Row],[PREPARAÇÃO ]]</f>
        <v>0</v>
      </c>
      <c r="AT965" s="28">
        <f>Tabela1[[#This Row],[PESO TOTAL]]*Tabela1[[#This Row],[CALDEIRARIA]]</f>
        <v>0</v>
      </c>
      <c r="AU965" s="28">
        <f>Tabela1[[#This Row],[PESO TOTAL]]*Tabela1[[#This Row],[SOLDA]]</f>
        <v>0</v>
      </c>
      <c r="AV965" s="28">
        <f>Tabela1[[#This Row],[PESO TOTAL]]*Tabela1[[#This Row],[ACABAMENTO]]</f>
        <v>0</v>
      </c>
      <c r="AW965" s="28">
        <f>Tabela1[[#This Row],[PESO TOTAL]]*Tabela1[[#This Row],[PRONTO ACABADO]]</f>
        <v>0</v>
      </c>
      <c r="AX965" s="28">
        <f>Tabela1[[#This Row],[PESO TOTAL]]*Tabela1[[#This Row],[EXPEDIÇÃO ]]</f>
        <v>0</v>
      </c>
      <c r="AY965" s="28" t="str">
        <f>Tabela1[[#This Row],[PEDIDO]]&amp;Tabela1[[#This Row],[PRODUTO]]</f>
        <v/>
      </c>
      <c r="AZ965" s="44">
        <f>IF(AF965="",0,IF(ISTEXT(AF965),H965*VALUE(SUBSTITUTE(AF965,"%",""))/100,H965*AF965))-Tabela1[[#This Row],[PRONTO ACABADO2]]</f>
        <v>0</v>
      </c>
      <c r="BA965" s="44">
        <f>IF(AG965="",0,IF(ISTEXT(AG965),H965*VALUE(SUBSTITUTE(AG965,"%",""))/100,H965*AG965))-Tabela1[[#This Row],[PESO EXPEDIDO2]]</f>
        <v>0</v>
      </c>
      <c r="BB965" s="44">
        <f t="shared" si="146"/>
        <v>0</v>
      </c>
      <c r="BC965" s="44">
        <f t="shared" si="147"/>
        <v>0</v>
      </c>
      <c r="BD965" s="44"/>
    </row>
    <row r="966" spans="1:56" ht="15.75" hidden="1" customHeight="1" x14ac:dyDescent="0.25">
      <c r="A966" s="6"/>
      <c r="B966" s="22"/>
      <c r="C966" s="7"/>
      <c r="D966" s="46"/>
      <c r="E966" s="7"/>
      <c r="F966" s="7"/>
      <c r="G966" s="44"/>
      <c r="H966" s="41">
        <f>Tabela1[[#This Row],[PESO UNI]]*Tabela1[[#This Row],[QTE]]</f>
        <v>0</v>
      </c>
      <c r="I966" s="7"/>
      <c r="J966" s="8"/>
      <c r="K966" s="8"/>
      <c r="L966" s="9"/>
      <c r="M966" s="10"/>
      <c r="N966" s="8"/>
      <c r="O966" s="12"/>
      <c r="P966" s="13"/>
      <c r="Q966" s="14">
        <f>Tabela1[[#This Row],[QTDE/ Fabricação]]-Tabela1[[#This Row],[QTE]]</f>
        <v>0</v>
      </c>
      <c r="R966" s="19">
        <f t="shared" si="142"/>
        <v>0</v>
      </c>
      <c r="S966" s="19">
        <f t="shared" si="141"/>
        <v>0</v>
      </c>
      <c r="T966" s="20">
        <f t="shared" si="143"/>
        <v>0</v>
      </c>
      <c r="U966" s="17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IFERROR(COUNTIF(#REF!,Tabela1[[#This Row],[Colunas5]]),"")</f>
        <v/>
      </c>
      <c r="X966" s="14">
        <f>Tabela1[[#This Row],[QIANTIDADE EXPEDIDA]]*Tabela1[[#This Row],[PESO UNI]]</f>
        <v>0</v>
      </c>
      <c r="Y966" s="14">
        <f t="shared" si="144"/>
        <v>0</v>
      </c>
      <c r="Z966" s="21">
        <f>Tabela1[[#This Row],[PESO TOTAL]]-Tabela1[[#This Row],[Peso Expedido]]</f>
        <v>0</v>
      </c>
      <c r="AA966" s="18"/>
      <c r="AB966" s="40"/>
      <c r="AC966" s="40"/>
      <c r="AD966" s="40"/>
      <c r="AE966" s="40"/>
      <c r="AF966" s="40"/>
      <c r="AG966" s="40"/>
      <c r="AH966" s="40"/>
      <c r="AI966" s="40" t="str">
        <f t="shared" si="140"/>
        <v>ok</v>
      </c>
      <c r="AJ966"/>
      <c r="AK966" t="str">
        <f>Tabela1[[#This Row],[Coluna1]]&amp;Tabela1[[#This Row],[PEDIDO]]</f>
        <v/>
      </c>
      <c r="AL966"/>
      <c r="AM966"/>
      <c r="AN966"/>
      <c r="AO966" t="str">
        <f t="shared" si="145"/>
        <v>/</v>
      </c>
      <c r="AP966" t="str">
        <f>Tabela1[[#This Row],[TAG]]&amp;Tabela1[[#This Row],[PEDIDO]]&amp;Tabela1[[#This Row],[PRODUTO]]</f>
        <v/>
      </c>
      <c r="AQ966" s="23" t="str">
        <f>Tabela1[[#This Row],[PRODUTO]]&amp;Tabela1[[#This Row],[TAG]]</f>
        <v/>
      </c>
      <c r="AR966" s="183">
        <f>Tabela1[[#This Row],[PESO TOTAL]]*Tabela1[[#This Row],[MATÉRIA PRIMA]]</f>
        <v>0</v>
      </c>
      <c r="AS966" s="28">
        <f>Tabela1[[#This Row],[PESO TOTAL]]*Tabela1[[#This Row],[PREPARAÇÃO ]]</f>
        <v>0</v>
      </c>
      <c r="AT966" s="28">
        <f>Tabela1[[#This Row],[PESO TOTAL]]*Tabela1[[#This Row],[CALDEIRARIA]]</f>
        <v>0</v>
      </c>
      <c r="AU966" s="28">
        <f>Tabela1[[#This Row],[PESO TOTAL]]*Tabela1[[#This Row],[SOLDA]]</f>
        <v>0</v>
      </c>
      <c r="AV966" s="28">
        <f>Tabela1[[#This Row],[PESO TOTAL]]*Tabela1[[#This Row],[ACABAMENTO]]</f>
        <v>0</v>
      </c>
      <c r="AW966" s="28">
        <f>Tabela1[[#This Row],[PESO TOTAL]]*Tabela1[[#This Row],[PRONTO ACABADO]]</f>
        <v>0</v>
      </c>
      <c r="AX966" s="28">
        <f>Tabela1[[#This Row],[PESO TOTAL]]*Tabela1[[#This Row],[EXPEDIÇÃO ]]</f>
        <v>0</v>
      </c>
      <c r="AY966" s="28" t="str">
        <f>Tabela1[[#This Row],[PEDIDO]]&amp;Tabela1[[#This Row],[PRODUTO]]</f>
        <v/>
      </c>
      <c r="AZ966" s="44">
        <f>IF(AF966="",0,IF(ISTEXT(AF966),H966*VALUE(SUBSTITUTE(AF966,"%",""))/100,H966*AF966))-Tabela1[[#This Row],[PRONTO ACABADO2]]</f>
        <v>0</v>
      </c>
      <c r="BA966" s="44">
        <f>IF(AG966="",0,IF(ISTEXT(AG966),H966*VALUE(SUBSTITUTE(AG966,"%",""))/100,H966*AG966))-Tabela1[[#This Row],[PESO EXPEDIDO2]]</f>
        <v>0</v>
      </c>
      <c r="BB966" s="44">
        <f t="shared" si="146"/>
        <v>0</v>
      </c>
      <c r="BC966" s="44">
        <f t="shared" si="147"/>
        <v>0</v>
      </c>
      <c r="BD966" s="44"/>
    </row>
    <row r="967" spans="1:56" ht="15.75" hidden="1" customHeight="1" x14ac:dyDescent="0.25">
      <c r="A967" s="6"/>
      <c r="B967" s="22"/>
      <c r="C967" s="7"/>
      <c r="D967" s="46"/>
      <c r="E967" s="7"/>
      <c r="F967" s="7"/>
      <c r="G967" s="44"/>
      <c r="H967" s="41">
        <f>Tabela1[[#This Row],[PESO UNI]]*Tabela1[[#This Row],[QTE]]</f>
        <v>0</v>
      </c>
      <c r="I967" s="7"/>
      <c r="J967" s="8"/>
      <c r="K967" s="8"/>
      <c r="L967" s="9"/>
      <c r="M967" s="10"/>
      <c r="N967" s="8"/>
      <c r="O967" s="12"/>
      <c r="P967" s="13"/>
      <c r="Q967" s="14">
        <f>Tabela1[[#This Row],[QTDE/ Fabricação]]-Tabela1[[#This Row],[QTE]]</f>
        <v>0</v>
      </c>
      <c r="R967" s="19">
        <f t="shared" si="142"/>
        <v>0</v>
      </c>
      <c r="S967" s="19">
        <f t="shared" si="141"/>
        <v>0</v>
      </c>
      <c r="T967" s="20">
        <f t="shared" si="143"/>
        <v>0</v>
      </c>
      <c r="U967" s="17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IFERROR(COUNTIF(#REF!,Tabela1[[#This Row],[Colunas5]]),"")</f>
        <v/>
      </c>
      <c r="X967" s="14">
        <f>Tabela1[[#This Row],[QIANTIDADE EXPEDIDA]]*Tabela1[[#This Row],[PESO UNI]]</f>
        <v>0</v>
      </c>
      <c r="Y967" s="14">
        <f t="shared" si="144"/>
        <v>0</v>
      </c>
      <c r="Z967" s="21">
        <f>Tabela1[[#This Row],[PESO TOTAL]]-Tabela1[[#This Row],[Peso Expedido]]</f>
        <v>0</v>
      </c>
      <c r="AA967" s="18"/>
      <c r="AB967" s="40"/>
      <c r="AC967" s="40"/>
      <c r="AD967" s="40"/>
      <c r="AE967" s="40"/>
      <c r="AF967" s="40"/>
      <c r="AG967" s="40"/>
      <c r="AH967" s="40"/>
      <c r="AI967" s="40" t="str">
        <f t="shared" si="140"/>
        <v>ok</v>
      </c>
      <c r="AJ967"/>
      <c r="AK967" t="str">
        <f>Tabela1[[#This Row],[Coluna1]]&amp;Tabela1[[#This Row],[PEDIDO]]</f>
        <v/>
      </c>
      <c r="AL967"/>
      <c r="AM967"/>
      <c r="AN967"/>
      <c r="AO967" t="str">
        <f t="shared" si="145"/>
        <v>/</v>
      </c>
      <c r="AP967" t="str">
        <f>Tabela1[[#This Row],[TAG]]&amp;Tabela1[[#This Row],[PEDIDO]]&amp;Tabela1[[#This Row],[PRODUTO]]</f>
        <v/>
      </c>
      <c r="AQ967" s="23" t="str">
        <f>Tabela1[[#This Row],[PRODUTO]]&amp;Tabela1[[#This Row],[TAG]]</f>
        <v/>
      </c>
      <c r="AR967" s="183">
        <f>Tabela1[[#This Row],[PESO TOTAL]]*Tabela1[[#This Row],[MATÉRIA PRIMA]]</f>
        <v>0</v>
      </c>
      <c r="AS967" s="28">
        <f>Tabela1[[#This Row],[PESO TOTAL]]*Tabela1[[#This Row],[PREPARAÇÃO ]]</f>
        <v>0</v>
      </c>
      <c r="AT967" s="28">
        <f>Tabela1[[#This Row],[PESO TOTAL]]*Tabela1[[#This Row],[CALDEIRARIA]]</f>
        <v>0</v>
      </c>
      <c r="AU967" s="28">
        <f>Tabela1[[#This Row],[PESO TOTAL]]*Tabela1[[#This Row],[SOLDA]]</f>
        <v>0</v>
      </c>
      <c r="AV967" s="28">
        <f>Tabela1[[#This Row],[PESO TOTAL]]*Tabela1[[#This Row],[ACABAMENTO]]</f>
        <v>0</v>
      </c>
      <c r="AW967" s="28">
        <f>Tabela1[[#This Row],[PESO TOTAL]]*Tabela1[[#This Row],[PRONTO ACABADO]]</f>
        <v>0</v>
      </c>
      <c r="AX967" s="28">
        <f>Tabela1[[#This Row],[PESO TOTAL]]*Tabela1[[#This Row],[EXPEDIÇÃO ]]</f>
        <v>0</v>
      </c>
      <c r="AY967" s="28" t="str">
        <f>Tabela1[[#This Row],[PEDIDO]]&amp;Tabela1[[#This Row],[PRODUTO]]</f>
        <v/>
      </c>
      <c r="AZ967" s="44">
        <f>IF(AF967="",0,IF(ISTEXT(AF967),H967*VALUE(SUBSTITUTE(AF967,"%",""))/100,H967*AF967))-Tabela1[[#This Row],[PRONTO ACABADO2]]</f>
        <v>0</v>
      </c>
      <c r="BA967" s="44">
        <f>IF(AG967="",0,IF(ISTEXT(AG967),H967*VALUE(SUBSTITUTE(AG967,"%",""))/100,H967*AG967))-Tabela1[[#This Row],[PESO EXPEDIDO2]]</f>
        <v>0</v>
      </c>
      <c r="BB967" s="44">
        <f t="shared" si="146"/>
        <v>0</v>
      </c>
      <c r="BC967" s="44">
        <f t="shared" si="147"/>
        <v>0</v>
      </c>
      <c r="BD967" s="44"/>
    </row>
    <row r="968" spans="1:56" ht="15.75" hidden="1" customHeight="1" x14ac:dyDescent="0.25">
      <c r="A968" s="6"/>
      <c r="B968" s="22"/>
      <c r="C968" s="7"/>
      <c r="D968" s="46"/>
      <c r="E968" s="7"/>
      <c r="F968" s="7"/>
      <c r="G968" s="44"/>
      <c r="H968" s="41">
        <f>Tabela1[[#This Row],[PESO UNI]]*Tabela1[[#This Row],[QTE]]</f>
        <v>0</v>
      </c>
      <c r="I968" s="7"/>
      <c r="J968" s="8"/>
      <c r="K968" s="8"/>
      <c r="L968" s="9"/>
      <c r="M968" s="10"/>
      <c r="N968" s="8"/>
      <c r="O968" s="12"/>
      <c r="P968" s="13"/>
      <c r="Q968" s="14">
        <f>Tabela1[[#This Row],[QTDE/ Fabricação]]-Tabela1[[#This Row],[QTE]]</f>
        <v>0</v>
      </c>
      <c r="R968" s="19">
        <f t="shared" si="142"/>
        <v>0</v>
      </c>
      <c r="S968" s="19">
        <f t="shared" si="141"/>
        <v>0</v>
      </c>
      <c r="T968" s="20">
        <f t="shared" si="143"/>
        <v>0</v>
      </c>
      <c r="U968" s="17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IFERROR(COUNTIF(#REF!,Tabela1[[#This Row],[Colunas5]]),"")</f>
        <v/>
      </c>
      <c r="X968" s="14">
        <f>Tabela1[[#This Row],[QIANTIDADE EXPEDIDA]]*Tabela1[[#This Row],[PESO UNI]]</f>
        <v>0</v>
      </c>
      <c r="Y968" s="14">
        <f t="shared" si="144"/>
        <v>0</v>
      </c>
      <c r="Z968" s="21">
        <f>Tabela1[[#This Row],[PESO TOTAL]]-Tabela1[[#This Row],[Peso Expedido]]</f>
        <v>0</v>
      </c>
      <c r="AA968" s="18"/>
      <c r="AB968" s="40"/>
      <c r="AC968" s="40"/>
      <c r="AD968" s="40"/>
      <c r="AE968" s="40"/>
      <c r="AF968" s="40"/>
      <c r="AG968" s="40"/>
      <c r="AH968" s="40"/>
      <c r="AI968" s="40" t="str">
        <f t="shared" si="140"/>
        <v>ok</v>
      </c>
      <c r="AJ968"/>
      <c r="AK968" t="str">
        <f>Tabela1[[#This Row],[Coluna1]]&amp;Tabela1[[#This Row],[PEDIDO]]</f>
        <v/>
      </c>
      <c r="AL968"/>
      <c r="AM968"/>
      <c r="AN968"/>
      <c r="AO968" t="str">
        <f t="shared" si="145"/>
        <v>/</v>
      </c>
      <c r="AP968" t="str">
        <f>Tabela1[[#This Row],[TAG]]&amp;Tabela1[[#This Row],[PEDIDO]]&amp;Tabela1[[#This Row],[PRODUTO]]</f>
        <v/>
      </c>
      <c r="AQ968" s="23" t="str">
        <f>Tabela1[[#This Row],[PRODUTO]]&amp;Tabela1[[#This Row],[TAG]]</f>
        <v/>
      </c>
      <c r="AR968" s="183">
        <f>Tabela1[[#This Row],[PESO TOTAL]]*Tabela1[[#This Row],[MATÉRIA PRIMA]]</f>
        <v>0</v>
      </c>
      <c r="AS968" s="28">
        <f>Tabela1[[#This Row],[PESO TOTAL]]*Tabela1[[#This Row],[PREPARAÇÃO ]]</f>
        <v>0</v>
      </c>
      <c r="AT968" s="28">
        <f>Tabela1[[#This Row],[PESO TOTAL]]*Tabela1[[#This Row],[CALDEIRARIA]]</f>
        <v>0</v>
      </c>
      <c r="AU968" s="28">
        <f>Tabela1[[#This Row],[PESO TOTAL]]*Tabela1[[#This Row],[SOLDA]]</f>
        <v>0</v>
      </c>
      <c r="AV968" s="28">
        <f>Tabela1[[#This Row],[PESO TOTAL]]*Tabela1[[#This Row],[ACABAMENTO]]</f>
        <v>0</v>
      </c>
      <c r="AW968" s="28">
        <f>Tabela1[[#This Row],[PESO TOTAL]]*Tabela1[[#This Row],[PRONTO ACABADO]]</f>
        <v>0</v>
      </c>
      <c r="AX968" s="28">
        <f>Tabela1[[#This Row],[PESO TOTAL]]*Tabela1[[#This Row],[EXPEDIÇÃO ]]</f>
        <v>0</v>
      </c>
      <c r="AY968" s="28" t="str">
        <f>Tabela1[[#This Row],[PEDIDO]]&amp;Tabela1[[#This Row],[PRODUTO]]</f>
        <v/>
      </c>
      <c r="AZ968" s="44">
        <f>IF(AF968="",0,IF(ISTEXT(AF968),H968*VALUE(SUBSTITUTE(AF968,"%",""))/100,H968*AF968))-Tabela1[[#This Row],[PRONTO ACABADO2]]</f>
        <v>0</v>
      </c>
      <c r="BA968" s="44">
        <f>IF(AG968="",0,IF(ISTEXT(AG968),H968*VALUE(SUBSTITUTE(AG968,"%",""))/100,H968*AG968))-Tabela1[[#This Row],[PESO EXPEDIDO2]]</f>
        <v>0</v>
      </c>
      <c r="BB968" s="44">
        <f t="shared" si="146"/>
        <v>0</v>
      </c>
      <c r="BC968" s="44">
        <f t="shared" si="147"/>
        <v>0</v>
      </c>
      <c r="BD968" s="44"/>
    </row>
    <row r="969" spans="1:56" ht="15.75" hidden="1" customHeight="1" x14ac:dyDescent="0.25">
      <c r="A969" s="6"/>
      <c r="B969" s="22"/>
      <c r="C969" s="7"/>
      <c r="D969" s="46"/>
      <c r="E969" s="7"/>
      <c r="F969" s="7"/>
      <c r="G969" s="44"/>
      <c r="H969" s="41">
        <f>Tabela1[[#This Row],[PESO UNI]]*Tabela1[[#This Row],[QTE]]</f>
        <v>0</v>
      </c>
      <c r="I969" s="7"/>
      <c r="J969" s="8"/>
      <c r="K969" s="8"/>
      <c r="L969" s="9"/>
      <c r="M969" s="10"/>
      <c r="N969" s="8"/>
      <c r="O969" s="12"/>
      <c r="P969" s="13"/>
      <c r="Q969" s="14">
        <f>Tabela1[[#This Row],[QTDE/ Fabricação]]-Tabela1[[#This Row],[QTE]]</f>
        <v>0</v>
      </c>
      <c r="R969" s="19">
        <f t="shared" si="142"/>
        <v>0</v>
      </c>
      <c r="S969" s="19">
        <f t="shared" si="141"/>
        <v>0</v>
      </c>
      <c r="T969" s="20">
        <f t="shared" si="143"/>
        <v>0</v>
      </c>
      <c r="U969" s="17">
        <f>IFERROR(SUMIF('LISTA DE EMBARQUE'!B:B,MICRO!E:E,'LISTA DE EMBARQUE'!G:G),"")</f>
        <v>0</v>
      </c>
      <c r="V969" s="12" t="str">
        <f>IFERROR(VLOOKUP(Tabela1[[#This Row],[COD.MDE]],'LISTA DE EMBARQUE'!B:L,11,0),"")</f>
        <v/>
      </c>
      <c r="W969" s="13" t="str">
        <f>IFERROR(COUNTIF(#REF!,Tabela1[[#This Row],[Colunas5]]),"")</f>
        <v/>
      </c>
      <c r="X969" s="14">
        <f>Tabela1[[#This Row],[QIANTIDADE EXPEDIDA]]*Tabela1[[#This Row],[PESO UNI]]</f>
        <v>0</v>
      </c>
      <c r="Y969" s="14">
        <f t="shared" si="144"/>
        <v>0</v>
      </c>
      <c r="Z969" s="21">
        <f>Tabela1[[#This Row],[PESO TOTAL]]-Tabela1[[#This Row],[Peso Expedido]]</f>
        <v>0</v>
      </c>
      <c r="AA969" s="18"/>
      <c r="AB969" s="40"/>
      <c r="AC969" s="40"/>
      <c r="AD969" s="40"/>
      <c r="AE969" s="40"/>
      <c r="AF969" s="40"/>
      <c r="AG969" s="40"/>
      <c r="AH969" s="40"/>
      <c r="AI969" s="40" t="str">
        <f t="shared" si="140"/>
        <v>ok</v>
      </c>
      <c r="AJ969"/>
      <c r="AK969" t="str">
        <f>Tabela1[[#This Row],[Coluna1]]&amp;Tabela1[[#This Row],[PEDIDO]]</f>
        <v/>
      </c>
      <c r="AL969"/>
      <c r="AM969"/>
      <c r="AN969"/>
      <c r="AO969" t="str">
        <f t="shared" si="145"/>
        <v>/</v>
      </c>
      <c r="AP969" t="str">
        <f>Tabela1[[#This Row],[TAG]]&amp;Tabela1[[#This Row],[PEDIDO]]&amp;Tabela1[[#This Row],[PRODUTO]]</f>
        <v/>
      </c>
      <c r="AQ969" s="23" t="str">
        <f>Tabela1[[#This Row],[PRODUTO]]&amp;Tabela1[[#This Row],[TAG]]</f>
        <v/>
      </c>
      <c r="AR969" s="183">
        <f>Tabela1[[#This Row],[PESO TOTAL]]*Tabela1[[#This Row],[MATÉRIA PRIMA]]</f>
        <v>0</v>
      </c>
      <c r="AS969" s="28">
        <f>Tabela1[[#This Row],[PESO TOTAL]]*Tabela1[[#This Row],[PREPARAÇÃO ]]</f>
        <v>0</v>
      </c>
      <c r="AT969" s="28">
        <f>Tabela1[[#This Row],[PESO TOTAL]]*Tabela1[[#This Row],[CALDEIRARIA]]</f>
        <v>0</v>
      </c>
      <c r="AU969" s="28">
        <f>Tabela1[[#This Row],[PESO TOTAL]]*Tabela1[[#This Row],[SOLDA]]</f>
        <v>0</v>
      </c>
      <c r="AV969" s="28">
        <f>Tabela1[[#This Row],[PESO TOTAL]]*Tabela1[[#This Row],[ACABAMENTO]]</f>
        <v>0</v>
      </c>
      <c r="AW969" s="28">
        <f>Tabela1[[#This Row],[PESO TOTAL]]*Tabela1[[#This Row],[PRONTO ACABADO]]</f>
        <v>0</v>
      </c>
      <c r="AX969" s="28">
        <f>Tabela1[[#This Row],[PESO TOTAL]]*Tabela1[[#This Row],[EXPEDIÇÃO ]]</f>
        <v>0</v>
      </c>
      <c r="AY969" s="28" t="str">
        <f>Tabela1[[#This Row],[PEDIDO]]&amp;Tabela1[[#This Row],[PRODUTO]]</f>
        <v/>
      </c>
      <c r="AZ969" s="44">
        <f>IF(AF969="",0,IF(ISTEXT(AF969),H969*VALUE(SUBSTITUTE(AF969,"%",""))/100,H969*AF969))-Tabela1[[#This Row],[PRONTO ACABADO2]]</f>
        <v>0</v>
      </c>
      <c r="BA969" s="44">
        <f>IF(AG969="",0,IF(ISTEXT(AG969),H969*VALUE(SUBSTITUTE(AG969,"%",""))/100,H969*AG969))-Tabela1[[#This Row],[PESO EXPEDIDO2]]</f>
        <v>0</v>
      </c>
      <c r="BB969" s="44">
        <f t="shared" si="146"/>
        <v>0</v>
      </c>
      <c r="BC969" s="44">
        <f t="shared" si="147"/>
        <v>0</v>
      </c>
      <c r="BD969" s="44"/>
    </row>
    <row r="970" spans="1:56" ht="15.75" hidden="1" customHeight="1" x14ac:dyDescent="0.25">
      <c r="A970" s="6"/>
      <c r="B970" s="22"/>
      <c r="C970" s="7"/>
      <c r="D970" s="46"/>
      <c r="E970" s="7"/>
      <c r="F970" s="7"/>
      <c r="G970" s="44"/>
      <c r="H970" s="41">
        <f>Tabela1[[#This Row],[PESO UNI]]*Tabela1[[#This Row],[QTE]]</f>
        <v>0</v>
      </c>
      <c r="I970" s="7"/>
      <c r="J970" s="8"/>
      <c r="K970" s="8"/>
      <c r="L970" s="9"/>
      <c r="M970" s="10"/>
      <c r="N970" s="8"/>
      <c r="O970" s="12"/>
      <c r="P970" s="13"/>
      <c r="Q970" s="14">
        <f>Tabela1[[#This Row],[QTDE/ Fabricação]]-Tabela1[[#This Row],[QTE]]</f>
        <v>0</v>
      </c>
      <c r="R970" s="19">
        <f t="shared" si="142"/>
        <v>0</v>
      </c>
      <c r="S970" s="19">
        <f t="shared" si="141"/>
        <v>0</v>
      </c>
      <c r="T970" s="20">
        <f t="shared" si="143"/>
        <v>0</v>
      </c>
      <c r="U970" s="17">
        <f>IFERROR(SUMIF('LISTA DE EMBARQUE'!B:B,MICRO!E:E,'LISTA DE EMBARQUE'!G:G),"")</f>
        <v>0</v>
      </c>
      <c r="V970" s="12" t="str">
        <f>IFERROR(VLOOKUP(Tabela1[[#This Row],[COD.MDE]],'LISTA DE EMBARQUE'!B:L,11,0),"")</f>
        <v/>
      </c>
      <c r="W970" s="13" t="str">
        <f>IFERROR(COUNTIF(#REF!,Tabela1[[#This Row],[Colunas5]]),"")</f>
        <v/>
      </c>
      <c r="X970" s="14">
        <f>Tabela1[[#This Row],[QIANTIDADE EXPEDIDA]]*Tabela1[[#This Row],[PESO UNI]]</f>
        <v>0</v>
      </c>
      <c r="Y970" s="14">
        <f t="shared" si="144"/>
        <v>0</v>
      </c>
      <c r="Z970" s="21">
        <f>Tabela1[[#This Row],[PESO TOTAL]]-Tabela1[[#This Row],[Peso Expedido]]</f>
        <v>0</v>
      </c>
      <c r="AA970" s="18"/>
      <c r="AB970" s="40"/>
      <c r="AC970" s="40"/>
      <c r="AD970" s="40"/>
      <c r="AE970" s="40"/>
      <c r="AF970" s="40"/>
      <c r="AG970" s="40"/>
      <c r="AH970" s="40"/>
      <c r="AI970" s="40" t="str">
        <f t="shared" si="140"/>
        <v>ok</v>
      </c>
      <c r="AJ970"/>
      <c r="AK970" t="str">
        <f>Tabela1[[#This Row],[Coluna1]]&amp;Tabela1[[#This Row],[PEDIDO]]</f>
        <v/>
      </c>
      <c r="AL970"/>
      <c r="AM970"/>
      <c r="AN970"/>
      <c r="AO970" t="str">
        <f t="shared" si="145"/>
        <v>/</v>
      </c>
      <c r="AP970" t="str">
        <f>Tabela1[[#This Row],[TAG]]&amp;Tabela1[[#This Row],[PEDIDO]]&amp;Tabela1[[#This Row],[PRODUTO]]</f>
        <v/>
      </c>
      <c r="AQ970" s="23" t="str">
        <f>Tabela1[[#This Row],[PRODUTO]]&amp;Tabela1[[#This Row],[TAG]]</f>
        <v/>
      </c>
      <c r="AR970" s="183">
        <f>Tabela1[[#This Row],[PESO TOTAL]]*Tabela1[[#This Row],[MATÉRIA PRIMA]]</f>
        <v>0</v>
      </c>
      <c r="AS970" s="28">
        <f>Tabela1[[#This Row],[PESO TOTAL]]*Tabela1[[#This Row],[PREPARAÇÃO ]]</f>
        <v>0</v>
      </c>
      <c r="AT970" s="28">
        <f>Tabela1[[#This Row],[PESO TOTAL]]*Tabela1[[#This Row],[CALDEIRARIA]]</f>
        <v>0</v>
      </c>
      <c r="AU970" s="28">
        <f>Tabela1[[#This Row],[PESO TOTAL]]*Tabela1[[#This Row],[SOLDA]]</f>
        <v>0</v>
      </c>
      <c r="AV970" s="28">
        <f>Tabela1[[#This Row],[PESO TOTAL]]*Tabela1[[#This Row],[ACABAMENTO]]</f>
        <v>0</v>
      </c>
      <c r="AW970" s="28">
        <f>Tabela1[[#This Row],[PESO TOTAL]]*Tabela1[[#This Row],[PRONTO ACABADO]]</f>
        <v>0</v>
      </c>
      <c r="AX970" s="28">
        <f>Tabela1[[#This Row],[PESO TOTAL]]*Tabela1[[#This Row],[EXPEDIÇÃO ]]</f>
        <v>0</v>
      </c>
      <c r="AY970" s="28" t="str">
        <f>Tabela1[[#This Row],[PEDIDO]]&amp;Tabela1[[#This Row],[PRODUTO]]</f>
        <v/>
      </c>
      <c r="AZ970" s="44">
        <f>IF(AF970="",0,IF(ISTEXT(AF970),H970*VALUE(SUBSTITUTE(AF970,"%",""))/100,H970*AF970))-Tabela1[[#This Row],[PRONTO ACABADO2]]</f>
        <v>0</v>
      </c>
      <c r="BA970" s="44">
        <f>IF(AG970="",0,IF(ISTEXT(AG970),H970*VALUE(SUBSTITUTE(AG970,"%",""))/100,H970*AG970))-Tabela1[[#This Row],[PESO EXPEDIDO2]]</f>
        <v>0</v>
      </c>
      <c r="BB970" s="44">
        <f t="shared" si="146"/>
        <v>0</v>
      </c>
      <c r="BC970" s="44">
        <f t="shared" si="147"/>
        <v>0</v>
      </c>
      <c r="BD970" s="44"/>
    </row>
    <row r="971" spans="1:56" ht="15.75" hidden="1" customHeight="1" x14ac:dyDescent="0.25">
      <c r="A971" s="6"/>
      <c r="B971" s="22"/>
      <c r="C971" s="7"/>
      <c r="D971" s="46"/>
      <c r="E971" s="7"/>
      <c r="F971" s="7"/>
      <c r="G971" s="44"/>
      <c r="H971" s="41">
        <f>Tabela1[[#This Row],[PESO UNI]]*Tabela1[[#This Row],[QTE]]</f>
        <v>0</v>
      </c>
      <c r="I971" s="7"/>
      <c r="J971" s="8"/>
      <c r="K971" s="8"/>
      <c r="L971" s="9"/>
      <c r="M971" s="10"/>
      <c r="N971" s="8"/>
      <c r="O971" s="12"/>
      <c r="P971" s="13"/>
      <c r="Q971" s="14">
        <f>Tabela1[[#This Row],[QTDE/ Fabricação]]-Tabela1[[#This Row],[QTE]]</f>
        <v>0</v>
      </c>
      <c r="R971" s="19">
        <f t="shared" si="142"/>
        <v>0</v>
      </c>
      <c r="S971" s="19">
        <f t="shared" si="141"/>
        <v>0</v>
      </c>
      <c r="T971" s="20">
        <f t="shared" si="143"/>
        <v>0</v>
      </c>
      <c r="U971" s="17">
        <f>IFERROR(SUMIF('LISTA DE EMBARQUE'!B:B,MICRO!E:E,'LISTA DE EMBARQUE'!G:G),"")</f>
        <v>0</v>
      </c>
      <c r="V971" s="12" t="str">
        <f>IFERROR(VLOOKUP(Tabela1[[#This Row],[COD.MDE]],'LISTA DE EMBARQUE'!B:L,11,0),"")</f>
        <v/>
      </c>
      <c r="W971" s="13" t="str">
        <f>IFERROR(COUNTIF(#REF!,Tabela1[[#This Row],[Colunas5]]),"")</f>
        <v/>
      </c>
      <c r="X971" s="14">
        <f>Tabela1[[#This Row],[QIANTIDADE EXPEDIDA]]*Tabela1[[#This Row],[PESO UNI]]</f>
        <v>0</v>
      </c>
      <c r="Y971" s="14">
        <f t="shared" si="144"/>
        <v>0</v>
      </c>
      <c r="Z971" s="21">
        <f>Tabela1[[#This Row],[PESO TOTAL]]-Tabela1[[#This Row],[Peso Expedido]]</f>
        <v>0</v>
      </c>
      <c r="AA971" s="18"/>
      <c r="AB971" s="40"/>
      <c r="AC971" s="40"/>
      <c r="AD971" s="40"/>
      <c r="AE971" s="40"/>
      <c r="AF971" s="40"/>
      <c r="AG971" s="40"/>
      <c r="AH971" s="40"/>
      <c r="AI971" s="40" t="str">
        <f t="shared" si="140"/>
        <v>ok</v>
      </c>
      <c r="AJ971"/>
      <c r="AK971" t="str">
        <f>Tabela1[[#This Row],[Coluna1]]&amp;Tabela1[[#This Row],[PEDIDO]]</f>
        <v/>
      </c>
      <c r="AL971"/>
      <c r="AM971"/>
      <c r="AN971"/>
      <c r="AO971" t="str">
        <f t="shared" si="145"/>
        <v>/</v>
      </c>
      <c r="AP971" t="str">
        <f>Tabela1[[#This Row],[TAG]]&amp;Tabela1[[#This Row],[PEDIDO]]&amp;Tabela1[[#This Row],[PRODUTO]]</f>
        <v/>
      </c>
      <c r="AQ971" s="23" t="str">
        <f>Tabela1[[#This Row],[PRODUTO]]&amp;Tabela1[[#This Row],[TAG]]</f>
        <v/>
      </c>
      <c r="AR971" s="183">
        <f>Tabela1[[#This Row],[PESO TOTAL]]*Tabela1[[#This Row],[MATÉRIA PRIMA]]</f>
        <v>0</v>
      </c>
      <c r="AS971" s="28">
        <f>Tabela1[[#This Row],[PESO TOTAL]]*Tabela1[[#This Row],[PREPARAÇÃO ]]</f>
        <v>0</v>
      </c>
      <c r="AT971" s="28">
        <f>Tabela1[[#This Row],[PESO TOTAL]]*Tabela1[[#This Row],[CALDEIRARIA]]</f>
        <v>0</v>
      </c>
      <c r="AU971" s="28">
        <f>Tabela1[[#This Row],[PESO TOTAL]]*Tabela1[[#This Row],[SOLDA]]</f>
        <v>0</v>
      </c>
      <c r="AV971" s="28">
        <f>Tabela1[[#This Row],[PESO TOTAL]]*Tabela1[[#This Row],[ACABAMENTO]]</f>
        <v>0</v>
      </c>
      <c r="AW971" s="28">
        <f>Tabela1[[#This Row],[PESO TOTAL]]*Tabela1[[#This Row],[PRONTO ACABADO]]</f>
        <v>0</v>
      </c>
      <c r="AX971" s="28">
        <f>Tabela1[[#This Row],[PESO TOTAL]]*Tabela1[[#This Row],[EXPEDIÇÃO ]]</f>
        <v>0</v>
      </c>
      <c r="AY971" s="28" t="str">
        <f>Tabela1[[#This Row],[PEDIDO]]&amp;Tabela1[[#This Row],[PRODUTO]]</f>
        <v/>
      </c>
      <c r="AZ971" s="44">
        <f>IF(AF971="",0,IF(ISTEXT(AF971),H971*VALUE(SUBSTITUTE(AF971,"%",""))/100,H971*AF971))-Tabela1[[#This Row],[PRONTO ACABADO2]]</f>
        <v>0</v>
      </c>
      <c r="BA971" s="44">
        <f>IF(AG971="",0,IF(ISTEXT(AG971),H971*VALUE(SUBSTITUTE(AG971,"%",""))/100,H971*AG971))-Tabela1[[#This Row],[PESO EXPEDIDO2]]</f>
        <v>0</v>
      </c>
      <c r="BB971" s="44">
        <f t="shared" si="146"/>
        <v>0</v>
      </c>
      <c r="BC971" s="44">
        <f t="shared" si="147"/>
        <v>0</v>
      </c>
      <c r="BD971" s="44"/>
    </row>
    <row r="972" spans="1:56" ht="15.75" hidden="1" customHeight="1" x14ac:dyDescent="0.25">
      <c r="A972" s="6"/>
      <c r="B972" s="22"/>
      <c r="C972" s="7"/>
      <c r="D972" s="46"/>
      <c r="E972" s="7"/>
      <c r="F972" s="7"/>
      <c r="G972" s="44"/>
      <c r="H972" s="41">
        <f>Tabela1[[#This Row],[PESO UNI]]*Tabela1[[#This Row],[QTE]]</f>
        <v>0</v>
      </c>
      <c r="I972" s="7"/>
      <c r="J972" s="8"/>
      <c r="K972" s="8"/>
      <c r="L972" s="9"/>
      <c r="M972" s="10"/>
      <c r="N972" s="8"/>
      <c r="O972" s="12"/>
      <c r="P972" s="13"/>
      <c r="Q972" s="14">
        <f>Tabela1[[#This Row],[QTDE/ Fabricação]]-Tabela1[[#This Row],[QTE]]</f>
        <v>0</v>
      </c>
      <c r="R972" s="19">
        <f t="shared" si="142"/>
        <v>0</v>
      </c>
      <c r="S972" s="19">
        <f t="shared" si="141"/>
        <v>0</v>
      </c>
      <c r="T972" s="20">
        <f t="shared" si="143"/>
        <v>0</v>
      </c>
      <c r="U972" s="17">
        <f>IFERROR(SUMIF('LISTA DE EMBARQUE'!B:B,MICRO!E:E,'LISTA DE EMBARQUE'!G:G),"")</f>
        <v>0</v>
      </c>
      <c r="V972" s="12" t="str">
        <f>IFERROR(VLOOKUP(Tabela1[[#This Row],[COD.MDE]],'LISTA DE EMBARQUE'!B:L,11,0),"")</f>
        <v/>
      </c>
      <c r="W972" s="13" t="str">
        <f>IFERROR(COUNTIF(#REF!,Tabela1[[#This Row],[Colunas5]]),"")</f>
        <v/>
      </c>
      <c r="X972" s="14">
        <f>Tabela1[[#This Row],[QIANTIDADE EXPEDIDA]]*Tabela1[[#This Row],[PESO UNI]]</f>
        <v>0</v>
      </c>
      <c r="Y972" s="14">
        <f t="shared" si="144"/>
        <v>0</v>
      </c>
      <c r="Z972" s="21">
        <f>Tabela1[[#This Row],[PESO TOTAL]]-Tabela1[[#This Row],[Peso Expedido]]</f>
        <v>0</v>
      </c>
      <c r="AA972" s="18"/>
      <c r="AB972" s="40"/>
      <c r="AC972" s="40"/>
      <c r="AD972" s="40"/>
      <c r="AE972" s="40"/>
      <c r="AF972" s="40"/>
      <c r="AG972" s="40"/>
      <c r="AH972" s="40"/>
      <c r="AI972" s="40" t="str">
        <f t="shared" si="140"/>
        <v>ok</v>
      </c>
      <c r="AJ972"/>
      <c r="AK972" t="str">
        <f>Tabela1[[#This Row],[Coluna1]]&amp;Tabela1[[#This Row],[PEDIDO]]</f>
        <v/>
      </c>
      <c r="AL972"/>
      <c r="AM972"/>
      <c r="AN972"/>
      <c r="AO972" t="str">
        <f t="shared" si="145"/>
        <v>/</v>
      </c>
      <c r="AP972" t="str">
        <f>Tabela1[[#This Row],[TAG]]&amp;Tabela1[[#This Row],[PEDIDO]]&amp;Tabela1[[#This Row],[PRODUTO]]</f>
        <v/>
      </c>
      <c r="AQ972" s="23" t="str">
        <f>Tabela1[[#This Row],[PRODUTO]]&amp;Tabela1[[#This Row],[TAG]]</f>
        <v/>
      </c>
      <c r="AR972" s="183">
        <f>Tabela1[[#This Row],[PESO TOTAL]]*Tabela1[[#This Row],[MATÉRIA PRIMA]]</f>
        <v>0</v>
      </c>
      <c r="AS972" s="28">
        <f>Tabela1[[#This Row],[PESO TOTAL]]*Tabela1[[#This Row],[PREPARAÇÃO ]]</f>
        <v>0</v>
      </c>
      <c r="AT972" s="28">
        <f>Tabela1[[#This Row],[PESO TOTAL]]*Tabela1[[#This Row],[CALDEIRARIA]]</f>
        <v>0</v>
      </c>
      <c r="AU972" s="28">
        <f>Tabela1[[#This Row],[PESO TOTAL]]*Tabela1[[#This Row],[SOLDA]]</f>
        <v>0</v>
      </c>
      <c r="AV972" s="28">
        <f>Tabela1[[#This Row],[PESO TOTAL]]*Tabela1[[#This Row],[ACABAMENTO]]</f>
        <v>0</v>
      </c>
      <c r="AW972" s="28">
        <f>Tabela1[[#This Row],[PESO TOTAL]]*Tabela1[[#This Row],[PRONTO ACABADO]]</f>
        <v>0</v>
      </c>
      <c r="AX972" s="28">
        <f>Tabela1[[#This Row],[PESO TOTAL]]*Tabela1[[#This Row],[EXPEDIÇÃO ]]</f>
        <v>0</v>
      </c>
      <c r="AY972" s="28" t="str">
        <f>Tabela1[[#This Row],[PEDIDO]]&amp;Tabela1[[#This Row],[PRODUTO]]</f>
        <v/>
      </c>
      <c r="AZ972" s="44">
        <f>IF(AF972="",0,IF(ISTEXT(AF972),H972*VALUE(SUBSTITUTE(AF972,"%",""))/100,H972*AF972))-Tabela1[[#This Row],[PRONTO ACABADO2]]</f>
        <v>0</v>
      </c>
      <c r="BA972" s="44">
        <f>IF(AG972="",0,IF(ISTEXT(AG972),H972*VALUE(SUBSTITUTE(AG972,"%",""))/100,H972*AG972))-Tabela1[[#This Row],[PESO EXPEDIDO2]]</f>
        <v>0</v>
      </c>
      <c r="BB972" s="44">
        <f t="shared" si="146"/>
        <v>0</v>
      </c>
      <c r="BC972" s="44">
        <f t="shared" si="147"/>
        <v>0</v>
      </c>
      <c r="BD972" s="44"/>
    </row>
    <row r="973" spans="1:56" ht="15.75" hidden="1" customHeight="1" x14ac:dyDescent="0.25">
      <c r="A973" s="6"/>
      <c r="B973" s="22"/>
      <c r="C973" s="7"/>
      <c r="D973" s="46"/>
      <c r="E973" s="7"/>
      <c r="F973" s="7"/>
      <c r="G973" s="44"/>
      <c r="H973" s="41">
        <f>Tabela1[[#This Row],[PESO UNI]]*Tabela1[[#This Row],[QTE]]</f>
        <v>0</v>
      </c>
      <c r="I973" s="7"/>
      <c r="J973" s="8"/>
      <c r="K973" s="8"/>
      <c r="L973" s="9"/>
      <c r="M973" s="10"/>
      <c r="N973" s="8"/>
      <c r="O973" s="12"/>
      <c r="P973" s="13"/>
      <c r="Q973" s="14">
        <f>Tabela1[[#This Row],[QTDE/ Fabricação]]-Tabela1[[#This Row],[QTE]]</f>
        <v>0</v>
      </c>
      <c r="R973" s="19">
        <f t="shared" si="142"/>
        <v>0</v>
      </c>
      <c r="S973" s="19">
        <f t="shared" si="141"/>
        <v>0</v>
      </c>
      <c r="T973" s="20">
        <f t="shared" si="143"/>
        <v>0</v>
      </c>
      <c r="U973" s="17">
        <f>IFERROR(SUMIF('LISTA DE EMBARQUE'!B:B,MICRO!E:E,'LISTA DE EMBARQUE'!G:G),"")</f>
        <v>0</v>
      </c>
      <c r="V973" s="12" t="str">
        <f>IFERROR(VLOOKUP(Tabela1[[#This Row],[COD.MDE]],'LISTA DE EMBARQUE'!B:L,11,0),"")</f>
        <v/>
      </c>
      <c r="W973" s="13" t="str">
        <f>IFERROR(COUNTIF(#REF!,Tabela1[[#This Row],[Colunas5]]),"")</f>
        <v/>
      </c>
      <c r="X973" s="14">
        <f>Tabela1[[#This Row],[QIANTIDADE EXPEDIDA]]*Tabela1[[#This Row],[PESO UNI]]</f>
        <v>0</v>
      </c>
      <c r="Y973" s="14">
        <f t="shared" si="144"/>
        <v>0</v>
      </c>
      <c r="Z973" s="21">
        <f>Tabela1[[#This Row],[PESO TOTAL]]-Tabela1[[#This Row],[Peso Expedido]]</f>
        <v>0</v>
      </c>
      <c r="AA973" s="18"/>
      <c r="AB973" s="40"/>
      <c r="AC973" s="40"/>
      <c r="AD973" s="40"/>
      <c r="AE973" s="40"/>
      <c r="AF973" s="40"/>
      <c r="AG973" s="40"/>
      <c r="AH973" s="40"/>
      <c r="AI973" s="40" t="str">
        <f t="shared" si="140"/>
        <v>ok</v>
      </c>
      <c r="AJ973"/>
      <c r="AK973" t="str">
        <f>Tabela1[[#This Row],[Coluna1]]&amp;Tabela1[[#This Row],[PEDIDO]]</f>
        <v/>
      </c>
      <c r="AL973"/>
      <c r="AM973"/>
      <c r="AN973"/>
      <c r="AO973" t="str">
        <f t="shared" si="145"/>
        <v>/</v>
      </c>
      <c r="AP973" t="str">
        <f>Tabela1[[#This Row],[TAG]]&amp;Tabela1[[#This Row],[PEDIDO]]&amp;Tabela1[[#This Row],[PRODUTO]]</f>
        <v/>
      </c>
      <c r="AQ973" s="23" t="str">
        <f>Tabela1[[#This Row],[PRODUTO]]&amp;Tabela1[[#This Row],[TAG]]</f>
        <v/>
      </c>
      <c r="AR973" s="183">
        <f>Tabela1[[#This Row],[PESO TOTAL]]*Tabela1[[#This Row],[MATÉRIA PRIMA]]</f>
        <v>0</v>
      </c>
      <c r="AS973" s="28">
        <f>Tabela1[[#This Row],[PESO TOTAL]]*Tabela1[[#This Row],[PREPARAÇÃO ]]</f>
        <v>0</v>
      </c>
      <c r="AT973" s="28">
        <f>Tabela1[[#This Row],[PESO TOTAL]]*Tabela1[[#This Row],[CALDEIRARIA]]</f>
        <v>0</v>
      </c>
      <c r="AU973" s="28">
        <f>Tabela1[[#This Row],[PESO TOTAL]]*Tabela1[[#This Row],[SOLDA]]</f>
        <v>0</v>
      </c>
      <c r="AV973" s="28">
        <f>Tabela1[[#This Row],[PESO TOTAL]]*Tabela1[[#This Row],[ACABAMENTO]]</f>
        <v>0</v>
      </c>
      <c r="AW973" s="28">
        <f>Tabela1[[#This Row],[PESO TOTAL]]*Tabela1[[#This Row],[PRONTO ACABADO]]</f>
        <v>0</v>
      </c>
      <c r="AX973" s="28">
        <f>Tabela1[[#This Row],[PESO TOTAL]]*Tabela1[[#This Row],[EXPEDIÇÃO ]]</f>
        <v>0</v>
      </c>
      <c r="AY973" s="28" t="str">
        <f>Tabela1[[#This Row],[PEDIDO]]&amp;Tabela1[[#This Row],[PRODUTO]]</f>
        <v/>
      </c>
      <c r="AZ973" s="44">
        <f>IF(AF973="",0,IF(ISTEXT(AF973),H973*VALUE(SUBSTITUTE(AF973,"%",""))/100,H973*AF973))-Tabela1[[#This Row],[PRONTO ACABADO2]]</f>
        <v>0</v>
      </c>
      <c r="BA973" s="44">
        <f>IF(AG973="",0,IF(ISTEXT(AG973),H973*VALUE(SUBSTITUTE(AG973,"%",""))/100,H973*AG973))-Tabela1[[#This Row],[PESO EXPEDIDO2]]</f>
        <v>0</v>
      </c>
      <c r="BB973" s="44">
        <f t="shared" si="146"/>
        <v>0</v>
      </c>
      <c r="BC973" s="44">
        <f t="shared" si="147"/>
        <v>0</v>
      </c>
      <c r="BD973" s="44"/>
    </row>
    <row r="974" spans="1:56" ht="15.75" hidden="1" customHeight="1" x14ac:dyDescent="0.25">
      <c r="A974" s="6"/>
      <c r="B974" s="22"/>
      <c r="C974" s="7"/>
      <c r="D974" s="46"/>
      <c r="E974" s="7"/>
      <c r="F974" s="7"/>
      <c r="G974" s="44"/>
      <c r="H974" s="41">
        <f>Tabela1[[#This Row],[PESO UNI]]*Tabela1[[#This Row],[QTE]]</f>
        <v>0</v>
      </c>
      <c r="I974" s="7"/>
      <c r="J974" s="8"/>
      <c r="K974" s="8"/>
      <c r="L974" s="9"/>
      <c r="M974" s="10"/>
      <c r="N974" s="8"/>
      <c r="O974" s="12"/>
      <c r="P974" s="13"/>
      <c r="Q974" s="14">
        <f>Tabela1[[#This Row],[QTDE/ Fabricação]]-Tabela1[[#This Row],[QTE]]</f>
        <v>0</v>
      </c>
      <c r="R974" s="19">
        <f t="shared" si="142"/>
        <v>0</v>
      </c>
      <c r="S974" s="19">
        <f t="shared" si="141"/>
        <v>0</v>
      </c>
      <c r="T974" s="20">
        <f t="shared" si="143"/>
        <v>0</v>
      </c>
      <c r="U974" s="17">
        <f>IFERROR(SUMIF('LISTA DE EMBARQUE'!B:B,MICRO!E:E,'LISTA DE EMBARQUE'!G:G),"")</f>
        <v>0</v>
      </c>
      <c r="V974" s="12" t="str">
        <f>IFERROR(VLOOKUP(Tabela1[[#This Row],[COD.MDE]],'LISTA DE EMBARQUE'!B:L,11,0),"")</f>
        <v/>
      </c>
      <c r="W974" s="13" t="str">
        <f>IFERROR(COUNTIF(#REF!,Tabela1[[#This Row],[Colunas5]]),"")</f>
        <v/>
      </c>
      <c r="X974" s="14">
        <f>Tabela1[[#This Row],[QIANTIDADE EXPEDIDA]]*Tabela1[[#This Row],[PESO UNI]]</f>
        <v>0</v>
      </c>
      <c r="Y974" s="14">
        <f t="shared" si="144"/>
        <v>0</v>
      </c>
      <c r="Z974" s="21">
        <f>Tabela1[[#This Row],[PESO TOTAL]]-Tabela1[[#This Row],[Peso Expedido]]</f>
        <v>0</v>
      </c>
      <c r="AA974" s="18"/>
      <c r="AB974" s="40"/>
      <c r="AC974" s="40"/>
      <c r="AD974" s="40"/>
      <c r="AE974" s="40"/>
      <c r="AF974" s="40"/>
      <c r="AG974" s="40"/>
      <c r="AH974" s="40"/>
      <c r="AI974" s="40" t="str">
        <f t="shared" si="140"/>
        <v>ok</v>
      </c>
      <c r="AJ974"/>
      <c r="AK974" t="str">
        <f>Tabela1[[#This Row],[Coluna1]]&amp;Tabela1[[#This Row],[PEDIDO]]</f>
        <v/>
      </c>
      <c r="AL974"/>
      <c r="AM974"/>
      <c r="AN974"/>
      <c r="AO974" t="str">
        <f t="shared" si="145"/>
        <v>/</v>
      </c>
      <c r="AP974" t="str">
        <f>Tabela1[[#This Row],[TAG]]&amp;Tabela1[[#This Row],[PEDIDO]]&amp;Tabela1[[#This Row],[PRODUTO]]</f>
        <v/>
      </c>
      <c r="AQ974" s="23" t="str">
        <f>Tabela1[[#This Row],[PRODUTO]]&amp;Tabela1[[#This Row],[TAG]]</f>
        <v/>
      </c>
      <c r="AR974" s="183">
        <f>Tabela1[[#This Row],[PESO TOTAL]]*Tabela1[[#This Row],[MATÉRIA PRIMA]]</f>
        <v>0</v>
      </c>
      <c r="AS974" s="28">
        <f>Tabela1[[#This Row],[PESO TOTAL]]*Tabela1[[#This Row],[PREPARAÇÃO ]]</f>
        <v>0</v>
      </c>
      <c r="AT974" s="28">
        <f>Tabela1[[#This Row],[PESO TOTAL]]*Tabela1[[#This Row],[CALDEIRARIA]]</f>
        <v>0</v>
      </c>
      <c r="AU974" s="28">
        <f>Tabela1[[#This Row],[PESO TOTAL]]*Tabela1[[#This Row],[SOLDA]]</f>
        <v>0</v>
      </c>
      <c r="AV974" s="28">
        <f>Tabela1[[#This Row],[PESO TOTAL]]*Tabela1[[#This Row],[ACABAMENTO]]</f>
        <v>0</v>
      </c>
      <c r="AW974" s="28">
        <f>Tabela1[[#This Row],[PESO TOTAL]]*Tabela1[[#This Row],[PRONTO ACABADO]]</f>
        <v>0</v>
      </c>
      <c r="AX974" s="28">
        <f>Tabela1[[#This Row],[PESO TOTAL]]*Tabela1[[#This Row],[EXPEDIÇÃO ]]</f>
        <v>0</v>
      </c>
      <c r="AY974" s="28" t="str">
        <f>Tabela1[[#This Row],[PEDIDO]]&amp;Tabela1[[#This Row],[PRODUTO]]</f>
        <v/>
      </c>
      <c r="AZ974" s="44">
        <f>IF(AF974="",0,IF(ISTEXT(AF974),H974*VALUE(SUBSTITUTE(AF974,"%",""))/100,H974*AF974))-Tabela1[[#This Row],[PRONTO ACABADO2]]</f>
        <v>0</v>
      </c>
      <c r="BA974" s="44">
        <f>IF(AG974="",0,IF(ISTEXT(AG974),H974*VALUE(SUBSTITUTE(AG974,"%",""))/100,H974*AG974))-Tabela1[[#This Row],[PESO EXPEDIDO2]]</f>
        <v>0</v>
      </c>
      <c r="BB974" s="44">
        <f t="shared" si="146"/>
        <v>0</v>
      </c>
      <c r="BC974" s="44">
        <f t="shared" si="147"/>
        <v>0</v>
      </c>
      <c r="BD974" s="44"/>
    </row>
    <row r="975" spans="1:56" ht="15.75" hidden="1" customHeight="1" x14ac:dyDescent="0.25">
      <c r="A975" s="6"/>
      <c r="B975" s="22"/>
      <c r="C975" s="7"/>
      <c r="D975" s="46"/>
      <c r="E975" s="7"/>
      <c r="F975" s="7"/>
      <c r="G975" s="44"/>
      <c r="H975" s="41">
        <f>Tabela1[[#This Row],[PESO UNI]]*Tabela1[[#This Row],[QTE]]</f>
        <v>0</v>
      </c>
      <c r="I975" s="7"/>
      <c r="J975" s="8"/>
      <c r="K975" s="8"/>
      <c r="L975" s="9"/>
      <c r="M975" s="10"/>
      <c r="N975" s="8"/>
      <c r="O975" s="12"/>
      <c r="P975" s="13"/>
      <c r="Q975" s="14">
        <f>Tabela1[[#This Row],[QTDE/ Fabricação]]-Tabela1[[#This Row],[QTE]]</f>
        <v>0</v>
      </c>
      <c r="R975" s="19">
        <f t="shared" si="142"/>
        <v>0</v>
      </c>
      <c r="S975" s="19">
        <f t="shared" si="141"/>
        <v>0</v>
      </c>
      <c r="T975" s="20">
        <f t="shared" si="143"/>
        <v>0</v>
      </c>
      <c r="U975" s="17">
        <f>IFERROR(SUMIF('LISTA DE EMBARQUE'!B:B,MICRO!E:E,'LISTA DE EMBARQUE'!G:G),"")</f>
        <v>0</v>
      </c>
      <c r="V975" s="12" t="str">
        <f>IFERROR(VLOOKUP(Tabela1[[#This Row],[COD.MDE]],'LISTA DE EMBARQUE'!B:L,11,0),"")</f>
        <v/>
      </c>
      <c r="W975" s="13" t="str">
        <f>IFERROR(COUNTIF(#REF!,Tabela1[[#This Row],[Colunas5]]),"")</f>
        <v/>
      </c>
      <c r="X975" s="14">
        <f>Tabela1[[#This Row],[QIANTIDADE EXPEDIDA]]*Tabela1[[#This Row],[PESO UNI]]</f>
        <v>0</v>
      </c>
      <c r="Y975" s="14">
        <f t="shared" si="144"/>
        <v>0</v>
      </c>
      <c r="Z975" s="21">
        <f>Tabela1[[#This Row],[PESO TOTAL]]-Tabela1[[#This Row],[Peso Expedido]]</f>
        <v>0</v>
      </c>
      <c r="AA975" s="18"/>
      <c r="AB975" s="40"/>
      <c r="AC975" s="40"/>
      <c r="AD975" s="40"/>
      <c r="AE975" s="40"/>
      <c r="AF975" s="40"/>
      <c r="AG975" s="40"/>
      <c r="AH975" s="40"/>
      <c r="AI975" s="40" t="str">
        <f t="shared" si="140"/>
        <v>ok</v>
      </c>
      <c r="AJ975"/>
      <c r="AK975" t="str">
        <f>Tabela1[[#This Row],[Coluna1]]&amp;Tabela1[[#This Row],[PEDIDO]]</f>
        <v/>
      </c>
      <c r="AL975"/>
      <c r="AM975"/>
      <c r="AN975"/>
      <c r="AO975" t="str">
        <f t="shared" si="145"/>
        <v>/</v>
      </c>
      <c r="AP975" t="str">
        <f>Tabela1[[#This Row],[TAG]]&amp;Tabela1[[#This Row],[PEDIDO]]&amp;Tabela1[[#This Row],[PRODUTO]]</f>
        <v/>
      </c>
      <c r="AQ975" s="23" t="str">
        <f>Tabela1[[#This Row],[PRODUTO]]&amp;Tabela1[[#This Row],[TAG]]</f>
        <v/>
      </c>
      <c r="AR975" s="183">
        <f>Tabela1[[#This Row],[PESO TOTAL]]*Tabela1[[#This Row],[MATÉRIA PRIMA]]</f>
        <v>0</v>
      </c>
      <c r="AS975" s="28">
        <f>Tabela1[[#This Row],[PESO TOTAL]]*Tabela1[[#This Row],[PREPARAÇÃO ]]</f>
        <v>0</v>
      </c>
      <c r="AT975" s="28">
        <f>Tabela1[[#This Row],[PESO TOTAL]]*Tabela1[[#This Row],[CALDEIRARIA]]</f>
        <v>0</v>
      </c>
      <c r="AU975" s="28">
        <f>Tabela1[[#This Row],[PESO TOTAL]]*Tabela1[[#This Row],[SOLDA]]</f>
        <v>0</v>
      </c>
      <c r="AV975" s="28">
        <f>Tabela1[[#This Row],[PESO TOTAL]]*Tabela1[[#This Row],[ACABAMENTO]]</f>
        <v>0</v>
      </c>
      <c r="AW975" s="28">
        <f>Tabela1[[#This Row],[PESO TOTAL]]*Tabela1[[#This Row],[PRONTO ACABADO]]</f>
        <v>0</v>
      </c>
      <c r="AX975" s="28">
        <f>Tabela1[[#This Row],[PESO TOTAL]]*Tabela1[[#This Row],[EXPEDIÇÃO ]]</f>
        <v>0</v>
      </c>
      <c r="AY975" s="28" t="str">
        <f>Tabela1[[#This Row],[PEDIDO]]&amp;Tabela1[[#This Row],[PRODUTO]]</f>
        <v/>
      </c>
      <c r="AZ975" s="44">
        <f>IF(AF975="",0,IF(ISTEXT(AF975),H975*VALUE(SUBSTITUTE(AF975,"%",""))/100,H975*AF975))-Tabela1[[#This Row],[PRONTO ACABADO2]]</f>
        <v>0</v>
      </c>
      <c r="BA975" s="44">
        <f>IF(AG975="",0,IF(ISTEXT(AG975),H975*VALUE(SUBSTITUTE(AG975,"%",""))/100,H975*AG975))-Tabela1[[#This Row],[PESO EXPEDIDO2]]</f>
        <v>0</v>
      </c>
      <c r="BB975" s="44">
        <f t="shared" si="146"/>
        <v>0</v>
      </c>
      <c r="BC975" s="44">
        <f t="shared" si="147"/>
        <v>0</v>
      </c>
      <c r="BD975" s="44"/>
    </row>
    <row r="976" spans="1:56" ht="15.75" hidden="1" customHeight="1" x14ac:dyDescent="0.25">
      <c r="A976" s="6"/>
      <c r="B976" s="22"/>
      <c r="C976" s="7"/>
      <c r="D976" s="46"/>
      <c r="E976" s="7"/>
      <c r="F976" s="7"/>
      <c r="G976" s="44"/>
      <c r="H976" s="41">
        <f>Tabela1[[#This Row],[PESO UNI]]*Tabela1[[#This Row],[QTE]]</f>
        <v>0</v>
      </c>
      <c r="I976" s="7"/>
      <c r="J976" s="8"/>
      <c r="K976" s="8"/>
      <c r="L976" s="9"/>
      <c r="M976" s="10"/>
      <c r="N976" s="8"/>
      <c r="O976" s="12"/>
      <c r="P976" s="13"/>
      <c r="Q976" s="14">
        <f>Tabela1[[#This Row],[QTDE/ Fabricação]]-Tabela1[[#This Row],[QTE]]</f>
        <v>0</v>
      </c>
      <c r="R976" s="19">
        <f t="shared" si="142"/>
        <v>0</v>
      </c>
      <c r="S976" s="19">
        <f t="shared" si="141"/>
        <v>0</v>
      </c>
      <c r="T976" s="20">
        <f t="shared" si="143"/>
        <v>0</v>
      </c>
      <c r="U976" s="17">
        <f>IFERROR(SUMIF('LISTA DE EMBARQUE'!B:B,MICRO!E:E,'LISTA DE EMBARQUE'!G:G),"")</f>
        <v>0</v>
      </c>
      <c r="V976" s="12" t="str">
        <f>IFERROR(VLOOKUP(Tabela1[[#This Row],[COD.MDE]],'LISTA DE EMBARQUE'!B:L,11,0),"")</f>
        <v/>
      </c>
      <c r="W976" s="13" t="str">
        <f>IFERROR(COUNTIF(#REF!,Tabela1[[#This Row],[Colunas5]]),"")</f>
        <v/>
      </c>
      <c r="X976" s="14">
        <f>Tabela1[[#This Row],[QIANTIDADE EXPEDIDA]]*Tabela1[[#This Row],[PESO UNI]]</f>
        <v>0</v>
      </c>
      <c r="Y976" s="14">
        <f t="shared" si="144"/>
        <v>0</v>
      </c>
      <c r="Z976" s="21">
        <f>Tabela1[[#This Row],[PESO TOTAL]]-Tabela1[[#This Row],[Peso Expedido]]</f>
        <v>0</v>
      </c>
      <c r="AA976" s="18"/>
      <c r="AB976" s="40"/>
      <c r="AC976" s="40"/>
      <c r="AD976" s="40"/>
      <c r="AE976" s="40"/>
      <c r="AF976" s="40"/>
      <c r="AG976" s="40"/>
      <c r="AH976" s="40"/>
      <c r="AI976" s="40" t="str">
        <f t="shared" si="140"/>
        <v>ok</v>
      </c>
      <c r="AJ976"/>
      <c r="AK976" t="str">
        <f>Tabela1[[#This Row],[Coluna1]]&amp;Tabela1[[#This Row],[PEDIDO]]</f>
        <v/>
      </c>
      <c r="AL976"/>
      <c r="AM976"/>
      <c r="AN976"/>
      <c r="AO976" t="str">
        <f t="shared" si="145"/>
        <v>/</v>
      </c>
      <c r="AP976" t="str">
        <f>Tabela1[[#This Row],[TAG]]&amp;Tabela1[[#This Row],[PEDIDO]]&amp;Tabela1[[#This Row],[PRODUTO]]</f>
        <v/>
      </c>
      <c r="AQ976" s="23" t="str">
        <f>Tabela1[[#This Row],[PRODUTO]]&amp;Tabela1[[#This Row],[TAG]]</f>
        <v/>
      </c>
      <c r="AR976" s="183">
        <f>Tabela1[[#This Row],[PESO TOTAL]]*Tabela1[[#This Row],[MATÉRIA PRIMA]]</f>
        <v>0</v>
      </c>
      <c r="AS976" s="28">
        <f>Tabela1[[#This Row],[PESO TOTAL]]*Tabela1[[#This Row],[PREPARAÇÃO ]]</f>
        <v>0</v>
      </c>
      <c r="AT976" s="28">
        <f>Tabela1[[#This Row],[PESO TOTAL]]*Tabela1[[#This Row],[CALDEIRARIA]]</f>
        <v>0</v>
      </c>
      <c r="AU976" s="28">
        <f>Tabela1[[#This Row],[PESO TOTAL]]*Tabela1[[#This Row],[SOLDA]]</f>
        <v>0</v>
      </c>
      <c r="AV976" s="28">
        <f>Tabela1[[#This Row],[PESO TOTAL]]*Tabela1[[#This Row],[ACABAMENTO]]</f>
        <v>0</v>
      </c>
      <c r="AW976" s="28">
        <f>Tabela1[[#This Row],[PESO TOTAL]]*Tabela1[[#This Row],[PRONTO ACABADO]]</f>
        <v>0</v>
      </c>
      <c r="AX976" s="28">
        <f>Tabela1[[#This Row],[PESO TOTAL]]*Tabela1[[#This Row],[EXPEDIÇÃO ]]</f>
        <v>0</v>
      </c>
      <c r="AY976" s="28" t="str">
        <f>Tabela1[[#This Row],[PEDIDO]]&amp;Tabela1[[#This Row],[PRODUTO]]</f>
        <v/>
      </c>
      <c r="AZ976" s="44">
        <f>IF(AF976="",0,IF(ISTEXT(AF976),H976*VALUE(SUBSTITUTE(AF976,"%",""))/100,H976*AF976))-Tabela1[[#This Row],[PRONTO ACABADO2]]</f>
        <v>0</v>
      </c>
      <c r="BA976" s="44">
        <f>IF(AG976="",0,IF(ISTEXT(AG976),H976*VALUE(SUBSTITUTE(AG976,"%",""))/100,H976*AG976))-Tabela1[[#This Row],[PESO EXPEDIDO2]]</f>
        <v>0</v>
      </c>
      <c r="BB976" s="44">
        <f t="shared" si="146"/>
        <v>0</v>
      </c>
      <c r="BC976" s="44">
        <f t="shared" si="147"/>
        <v>0</v>
      </c>
      <c r="BD976" s="44"/>
    </row>
    <row r="977" spans="1:56" ht="15.75" hidden="1" customHeight="1" x14ac:dyDescent="0.25">
      <c r="A977" s="6"/>
      <c r="B977" s="22"/>
      <c r="C977" s="7"/>
      <c r="D977" s="46"/>
      <c r="E977" s="7"/>
      <c r="F977" s="7"/>
      <c r="G977" s="44"/>
      <c r="H977" s="41">
        <f>Tabela1[[#This Row],[PESO UNI]]*Tabela1[[#This Row],[QTE]]</f>
        <v>0</v>
      </c>
      <c r="I977" s="7"/>
      <c r="J977" s="8"/>
      <c r="K977" s="8"/>
      <c r="L977" s="9"/>
      <c r="M977" s="10"/>
      <c r="N977" s="8"/>
      <c r="O977" s="12"/>
      <c r="P977" s="13"/>
      <c r="Q977" s="14">
        <f>Tabela1[[#This Row],[QTDE/ Fabricação]]-Tabela1[[#This Row],[QTE]]</f>
        <v>0</v>
      </c>
      <c r="R977" s="19">
        <f t="shared" si="142"/>
        <v>0</v>
      </c>
      <c r="S977" s="19">
        <f t="shared" si="141"/>
        <v>0</v>
      </c>
      <c r="T977" s="20">
        <f t="shared" si="143"/>
        <v>0</v>
      </c>
      <c r="U977" s="17">
        <f>IFERROR(SUMIF('LISTA DE EMBARQUE'!B:B,MICRO!E:E,'LISTA DE EMBARQUE'!G:G),"")</f>
        <v>0</v>
      </c>
      <c r="V977" s="12" t="str">
        <f>IFERROR(VLOOKUP(Tabela1[[#This Row],[COD.MDE]],'LISTA DE EMBARQUE'!B:L,11,0),"")</f>
        <v/>
      </c>
      <c r="W977" s="13" t="str">
        <f>IFERROR(COUNTIF(#REF!,Tabela1[[#This Row],[Colunas5]]),"")</f>
        <v/>
      </c>
      <c r="X977" s="14">
        <f>Tabela1[[#This Row],[QIANTIDADE EXPEDIDA]]*Tabela1[[#This Row],[PESO UNI]]</f>
        <v>0</v>
      </c>
      <c r="Y977" s="14">
        <f t="shared" si="144"/>
        <v>0</v>
      </c>
      <c r="Z977" s="21">
        <f>Tabela1[[#This Row],[PESO TOTAL]]-Tabela1[[#This Row],[Peso Expedido]]</f>
        <v>0</v>
      </c>
      <c r="AA977" s="18"/>
      <c r="AB977" s="40"/>
      <c r="AC977" s="40"/>
      <c r="AD977" s="40"/>
      <c r="AE977" s="40"/>
      <c r="AF977" s="40"/>
      <c r="AG977" s="40"/>
      <c r="AH977" s="40"/>
      <c r="AI977" s="40" t="str">
        <f t="shared" ref="AI977:AI1040" si="148">IF(Z977&lt;=0,"ok","")</f>
        <v>ok</v>
      </c>
      <c r="AJ977"/>
      <c r="AK977" t="str">
        <f>Tabela1[[#This Row],[Coluna1]]&amp;Tabela1[[#This Row],[PEDIDO]]</f>
        <v/>
      </c>
      <c r="AL977"/>
      <c r="AM977"/>
      <c r="AN977"/>
      <c r="AO977" t="str">
        <f t="shared" si="145"/>
        <v>/</v>
      </c>
      <c r="AP977" t="str">
        <f>Tabela1[[#This Row],[TAG]]&amp;Tabela1[[#This Row],[PEDIDO]]&amp;Tabela1[[#This Row],[PRODUTO]]</f>
        <v/>
      </c>
      <c r="AQ977" s="23" t="str">
        <f>Tabela1[[#This Row],[PRODUTO]]&amp;Tabela1[[#This Row],[TAG]]</f>
        <v/>
      </c>
      <c r="AR977" s="183">
        <f>Tabela1[[#This Row],[PESO TOTAL]]*Tabela1[[#This Row],[MATÉRIA PRIMA]]</f>
        <v>0</v>
      </c>
      <c r="AS977" s="28">
        <f>Tabela1[[#This Row],[PESO TOTAL]]*Tabela1[[#This Row],[PREPARAÇÃO ]]</f>
        <v>0</v>
      </c>
      <c r="AT977" s="28">
        <f>Tabela1[[#This Row],[PESO TOTAL]]*Tabela1[[#This Row],[CALDEIRARIA]]</f>
        <v>0</v>
      </c>
      <c r="AU977" s="28">
        <f>Tabela1[[#This Row],[PESO TOTAL]]*Tabela1[[#This Row],[SOLDA]]</f>
        <v>0</v>
      </c>
      <c r="AV977" s="28">
        <f>Tabela1[[#This Row],[PESO TOTAL]]*Tabela1[[#This Row],[ACABAMENTO]]</f>
        <v>0</v>
      </c>
      <c r="AW977" s="28">
        <f>Tabela1[[#This Row],[PESO TOTAL]]*Tabela1[[#This Row],[PRONTO ACABADO]]</f>
        <v>0</v>
      </c>
      <c r="AX977" s="28">
        <f>Tabela1[[#This Row],[PESO TOTAL]]*Tabela1[[#This Row],[EXPEDIÇÃO ]]</f>
        <v>0</v>
      </c>
      <c r="AY977" s="28" t="str">
        <f>Tabela1[[#This Row],[PEDIDO]]&amp;Tabela1[[#This Row],[PRODUTO]]</f>
        <v/>
      </c>
      <c r="AZ977" s="44">
        <f>IF(AF977="",0,IF(ISTEXT(AF977),H977*VALUE(SUBSTITUTE(AF977,"%",""))/100,H977*AF977))-Tabela1[[#This Row],[PRONTO ACABADO2]]</f>
        <v>0</v>
      </c>
      <c r="BA977" s="44">
        <f>IF(AG977="",0,IF(ISTEXT(AG977),H977*VALUE(SUBSTITUTE(AG977,"%",""))/100,H977*AG977))-Tabela1[[#This Row],[PESO EXPEDIDO2]]</f>
        <v>0</v>
      </c>
      <c r="BB977" s="44">
        <f t="shared" si="146"/>
        <v>0</v>
      </c>
      <c r="BC977" s="44">
        <f t="shared" si="147"/>
        <v>0</v>
      </c>
      <c r="BD977" s="44"/>
    </row>
    <row r="978" spans="1:56" ht="15.75" hidden="1" customHeight="1" x14ac:dyDescent="0.25">
      <c r="A978" s="6"/>
      <c r="B978" s="22"/>
      <c r="C978" s="7"/>
      <c r="D978" s="46"/>
      <c r="E978" s="7"/>
      <c r="F978" s="7"/>
      <c r="G978" s="44"/>
      <c r="H978" s="41">
        <f>Tabela1[[#This Row],[PESO UNI]]*Tabela1[[#This Row],[QTE]]</f>
        <v>0</v>
      </c>
      <c r="I978" s="7"/>
      <c r="J978" s="8"/>
      <c r="K978" s="8"/>
      <c r="L978" s="9"/>
      <c r="M978" s="10"/>
      <c r="N978" s="8"/>
      <c r="O978" s="12"/>
      <c r="P978" s="13"/>
      <c r="Q978" s="14">
        <f>Tabela1[[#This Row],[QTDE/ Fabricação]]-Tabela1[[#This Row],[QTE]]</f>
        <v>0</v>
      </c>
      <c r="R978" s="19">
        <f t="shared" si="142"/>
        <v>0</v>
      </c>
      <c r="S978" s="19">
        <f t="shared" si="141"/>
        <v>0</v>
      </c>
      <c r="T978" s="20">
        <f t="shared" si="143"/>
        <v>0</v>
      </c>
      <c r="U978" s="17">
        <f>IFERROR(SUMIF('LISTA DE EMBARQUE'!B:B,MICRO!E:E,'LISTA DE EMBARQUE'!G:G),"")</f>
        <v>0</v>
      </c>
      <c r="V978" s="12" t="str">
        <f>IFERROR(VLOOKUP(Tabela1[[#This Row],[COD.MDE]],'LISTA DE EMBARQUE'!B:L,11,0),"")</f>
        <v/>
      </c>
      <c r="W978" s="13" t="str">
        <f>IFERROR(COUNTIF(#REF!,Tabela1[[#This Row],[Colunas5]]),"")</f>
        <v/>
      </c>
      <c r="X978" s="14">
        <f>Tabela1[[#This Row],[QIANTIDADE EXPEDIDA]]*Tabela1[[#This Row],[PESO UNI]]</f>
        <v>0</v>
      </c>
      <c r="Y978" s="14">
        <f t="shared" si="144"/>
        <v>0</v>
      </c>
      <c r="Z978" s="21">
        <f>Tabela1[[#This Row],[PESO TOTAL]]-Tabela1[[#This Row],[Peso Expedido]]</f>
        <v>0</v>
      </c>
      <c r="AA978" s="18"/>
      <c r="AB978" s="40"/>
      <c r="AC978" s="40"/>
      <c r="AD978" s="40"/>
      <c r="AE978" s="40"/>
      <c r="AF978" s="40"/>
      <c r="AG978" s="40"/>
      <c r="AH978" s="40"/>
      <c r="AI978" s="40" t="str">
        <f t="shared" si="148"/>
        <v>ok</v>
      </c>
      <c r="AJ978"/>
      <c r="AK978" t="str">
        <f>Tabela1[[#This Row],[Coluna1]]&amp;Tabela1[[#This Row],[PEDIDO]]</f>
        <v/>
      </c>
      <c r="AL978"/>
      <c r="AM978"/>
      <c r="AN978"/>
      <c r="AO978" t="str">
        <f t="shared" si="145"/>
        <v>/</v>
      </c>
      <c r="AP978" t="str">
        <f>Tabela1[[#This Row],[TAG]]&amp;Tabela1[[#This Row],[PEDIDO]]&amp;Tabela1[[#This Row],[PRODUTO]]</f>
        <v/>
      </c>
      <c r="AQ978" s="23" t="str">
        <f>Tabela1[[#This Row],[PRODUTO]]&amp;Tabela1[[#This Row],[TAG]]</f>
        <v/>
      </c>
      <c r="AR978" s="183">
        <f>Tabela1[[#This Row],[PESO TOTAL]]*Tabela1[[#This Row],[MATÉRIA PRIMA]]</f>
        <v>0</v>
      </c>
      <c r="AS978" s="28">
        <f>Tabela1[[#This Row],[PESO TOTAL]]*Tabela1[[#This Row],[PREPARAÇÃO ]]</f>
        <v>0</v>
      </c>
      <c r="AT978" s="28">
        <f>Tabela1[[#This Row],[PESO TOTAL]]*Tabela1[[#This Row],[CALDEIRARIA]]</f>
        <v>0</v>
      </c>
      <c r="AU978" s="28">
        <f>Tabela1[[#This Row],[PESO TOTAL]]*Tabela1[[#This Row],[SOLDA]]</f>
        <v>0</v>
      </c>
      <c r="AV978" s="28">
        <f>Tabela1[[#This Row],[PESO TOTAL]]*Tabela1[[#This Row],[ACABAMENTO]]</f>
        <v>0</v>
      </c>
      <c r="AW978" s="28">
        <f>Tabela1[[#This Row],[PESO TOTAL]]*Tabela1[[#This Row],[PRONTO ACABADO]]</f>
        <v>0</v>
      </c>
      <c r="AX978" s="28">
        <f>Tabela1[[#This Row],[PESO TOTAL]]*Tabela1[[#This Row],[EXPEDIÇÃO ]]</f>
        <v>0</v>
      </c>
      <c r="AY978" s="28" t="str">
        <f>Tabela1[[#This Row],[PEDIDO]]&amp;Tabela1[[#This Row],[PRODUTO]]</f>
        <v/>
      </c>
      <c r="AZ978" s="44">
        <f>IF(AF978="",0,IF(ISTEXT(AF978),H978*VALUE(SUBSTITUTE(AF978,"%",""))/100,H978*AF978))-Tabela1[[#This Row],[PRONTO ACABADO2]]</f>
        <v>0</v>
      </c>
      <c r="BA978" s="44">
        <f>IF(AG978="",0,IF(ISTEXT(AG978),H978*VALUE(SUBSTITUTE(AG978,"%",""))/100,H978*AG978))-Tabela1[[#This Row],[PESO EXPEDIDO2]]</f>
        <v>0</v>
      </c>
      <c r="BB978" s="44">
        <f t="shared" si="146"/>
        <v>0</v>
      </c>
      <c r="BC978" s="44">
        <f t="shared" si="147"/>
        <v>0</v>
      </c>
      <c r="BD978" s="44"/>
    </row>
    <row r="979" spans="1:56" ht="15.75" hidden="1" customHeight="1" x14ac:dyDescent="0.25">
      <c r="A979" s="6"/>
      <c r="B979" s="22"/>
      <c r="C979" s="7"/>
      <c r="D979" s="46"/>
      <c r="E979" s="7"/>
      <c r="F979" s="7"/>
      <c r="G979" s="44"/>
      <c r="H979" s="41">
        <f>Tabela1[[#This Row],[PESO UNI]]*Tabela1[[#This Row],[QTE]]</f>
        <v>0</v>
      </c>
      <c r="I979" s="7"/>
      <c r="J979" s="8"/>
      <c r="K979" s="8"/>
      <c r="L979" s="9"/>
      <c r="M979" s="10"/>
      <c r="N979" s="8"/>
      <c r="O979" s="12"/>
      <c r="P979" s="13"/>
      <c r="Q979" s="14">
        <f>Tabela1[[#This Row],[QTDE/ Fabricação]]-Tabela1[[#This Row],[QTE]]</f>
        <v>0</v>
      </c>
      <c r="R979" s="19">
        <f t="shared" si="142"/>
        <v>0</v>
      </c>
      <c r="S979" s="19">
        <f t="shared" si="141"/>
        <v>0</v>
      </c>
      <c r="T979" s="20">
        <f t="shared" si="143"/>
        <v>0</v>
      </c>
      <c r="U979" s="17">
        <f>IFERROR(SUMIF('LISTA DE EMBARQUE'!B:B,MICRO!E:E,'LISTA DE EMBARQUE'!G:G),"")</f>
        <v>0</v>
      </c>
      <c r="V979" s="12" t="str">
        <f>IFERROR(VLOOKUP(Tabela1[[#This Row],[COD.MDE]],'LISTA DE EMBARQUE'!B:L,11,0),"")</f>
        <v/>
      </c>
      <c r="W979" s="13" t="str">
        <f>IFERROR(COUNTIF(#REF!,Tabela1[[#This Row],[Colunas5]]),"")</f>
        <v/>
      </c>
      <c r="X979" s="14">
        <f>Tabela1[[#This Row],[QIANTIDADE EXPEDIDA]]*Tabela1[[#This Row],[PESO UNI]]</f>
        <v>0</v>
      </c>
      <c r="Y979" s="14">
        <f t="shared" si="144"/>
        <v>0</v>
      </c>
      <c r="Z979" s="21">
        <f>Tabela1[[#This Row],[PESO TOTAL]]-Tabela1[[#This Row],[Peso Expedido]]</f>
        <v>0</v>
      </c>
      <c r="AA979" s="18"/>
      <c r="AB979" s="40"/>
      <c r="AC979" s="40"/>
      <c r="AD979" s="40"/>
      <c r="AE979" s="40"/>
      <c r="AF979" s="40"/>
      <c r="AG979" s="40"/>
      <c r="AH979" s="40"/>
      <c r="AI979" s="40" t="str">
        <f t="shared" si="148"/>
        <v>ok</v>
      </c>
      <c r="AJ979"/>
      <c r="AK979" t="str">
        <f>Tabela1[[#This Row],[Coluna1]]&amp;Tabela1[[#This Row],[PEDIDO]]</f>
        <v/>
      </c>
      <c r="AL979"/>
      <c r="AM979"/>
      <c r="AN979"/>
      <c r="AO979" t="str">
        <f t="shared" si="145"/>
        <v>/</v>
      </c>
      <c r="AP979" t="str">
        <f>Tabela1[[#This Row],[TAG]]&amp;Tabela1[[#This Row],[PEDIDO]]&amp;Tabela1[[#This Row],[PRODUTO]]</f>
        <v/>
      </c>
      <c r="AQ979" s="23" t="str">
        <f>Tabela1[[#This Row],[PRODUTO]]&amp;Tabela1[[#This Row],[TAG]]</f>
        <v/>
      </c>
      <c r="AR979" s="183">
        <f>Tabela1[[#This Row],[PESO TOTAL]]*Tabela1[[#This Row],[MATÉRIA PRIMA]]</f>
        <v>0</v>
      </c>
      <c r="AS979" s="28">
        <f>Tabela1[[#This Row],[PESO TOTAL]]*Tabela1[[#This Row],[PREPARAÇÃO ]]</f>
        <v>0</v>
      </c>
      <c r="AT979" s="28">
        <f>Tabela1[[#This Row],[PESO TOTAL]]*Tabela1[[#This Row],[CALDEIRARIA]]</f>
        <v>0</v>
      </c>
      <c r="AU979" s="28">
        <f>Tabela1[[#This Row],[PESO TOTAL]]*Tabela1[[#This Row],[SOLDA]]</f>
        <v>0</v>
      </c>
      <c r="AV979" s="28">
        <f>Tabela1[[#This Row],[PESO TOTAL]]*Tabela1[[#This Row],[ACABAMENTO]]</f>
        <v>0</v>
      </c>
      <c r="AW979" s="28">
        <f>Tabela1[[#This Row],[PESO TOTAL]]*Tabela1[[#This Row],[PRONTO ACABADO]]</f>
        <v>0</v>
      </c>
      <c r="AX979" s="28">
        <f>Tabela1[[#This Row],[PESO TOTAL]]*Tabela1[[#This Row],[EXPEDIÇÃO ]]</f>
        <v>0</v>
      </c>
      <c r="AY979" s="28" t="str">
        <f>Tabela1[[#This Row],[PEDIDO]]&amp;Tabela1[[#This Row],[PRODUTO]]</f>
        <v/>
      </c>
      <c r="AZ979" s="44">
        <f>IF(AF979="",0,IF(ISTEXT(AF979),H979*VALUE(SUBSTITUTE(AF979,"%",""))/100,H979*AF979))-Tabela1[[#This Row],[PRONTO ACABADO2]]</f>
        <v>0</v>
      </c>
      <c r="BA979" s="44">
        <f>IF(AG979="",0,IF(ISTEXT(AG979),H979*VALUE(SUBSTITUTE(AG979,"%",""))/100,H979*AG979))-Tabela1[[#This Row],[PESO EXPEDIDO2]]</f>
        <v>0</v>
      </c>
      <c r="BB979" s="44">
        <f t="shared" si="146"/>
        <v>0</v>
      </c>
      <c r="BC979" s="44">
        <f t="shared" si="147"/>
        <v>0</v>
      </c>
      <c r="BD979" s="44"/>
    </row>
    <row r="980" spans="1:56" ht="15.75" hidden="1" customHeight="1" x14ac:dyDescent="0.25">
      <c r="A980" s="6"/>
      <c r="B980" s="22"/>
      <c r="C980" s="7"/>
      <c r="D980" s="46"/>
      <c r="E980" s="7"/>
      <c r="F980" s="7"/>
      <c r="G980" s="44"/>
      <c r="H980" s="41">
        <f>Tabela1[[#This Row],[PESO UNI]]*Tabela1[[#This Row],[QTE]]</f>
        <v>0</v>
      </c>
      <c r="I980" s="7"/>
      <c r="J980" s="8"/>
      <c r="K980" s="8"/>
      <c r="L980" s="9"/>
      <c r="M980" s="10"/>
      <c r="N980" s="8"/>
      <c r="O980" s="12"/>
      <c r="P980" s="13"/>
      <c r="Q980" s="14">
        <f>Tabela1[[#This Row],[QTDE/ Fabricação]]-Tabela1[[#This Row],[QTE]]</f>
        <v>0</v>
      </c>
      <c r="R980" s="19">
        <f t="shared" si="142"/>
        <v>0</v>
      </c>
      <c r="S980" s="19">
        <f t="shared" si="141"/>
        <v>0</v>
      </c>
      <c r="T980" s="20">
        <f t="shared" si="143"/>
        <v>0</v>
      </c>
      <c r="U980" s="17">
        <f>IFERROR(SUMIF('LISTA DE EMBARQUE'!B:B,MICRO!E:E,'LISTA DE EMBARQUE'!G:G),"")</f>
        <v>0</v>
      </c>
      <c r="V980" s="12" t="str">
        <f>IFERROR(VLOOKUP(Tabela1[[#This Row],[COD.MDE]],'LISTA DE EMBARQUE'!B:L,11,0),"")</f>
        <v/>
      </c>
      <c r="W980" s="13" t="str">
        <f>IFERROR(COUNTIF(#REF!,Tabela1[[#This Row],[Colunas5]]),"")</f>
        <v/>
      </c>
      <c r="X980" s="14">
        <f>Tabela1[[#This Row],[QIANTIDADE EXPEDIDA]]*Tabela1[[#This Row],[PESO UNI]]</f>
        <v>0</v>
      </c>
      <c r="Y980" s="14">
        <f t="shared" si="144"/>
        <v>0</v>
      </c>
      <c r="Z980" s="21">
        <f>Tabela1[[#This Row],[PESO TOTAL]]-Tabela1[[#This Row],[Peso Expedido]]</f>
        <v>0</v>
      </c>
      <c r="AA980" s="18"/>
      <c r="AB980" s="40"/>
      <c r="AC980" s="40"/>
      <c r="AD980" s="40"/>
      <c r="AE980" s="40"/>
      <c r="AF980" s="40"/>
      <c r="AG980" s="40"/>
      <c r="AH980" s="40"/>
      <c r="AI980" s="40" t="str">
        <f t="shared" si="148"/>
        <v>ok</v>
      </c>
      <c r="AJ980"/>
      <c r="AK980" t="str">
        <f>Tabela1[[#This Row],[Coluna1]]&amp;Tabela1[[#This Row],[PEDIDO]]</f>
        <v/>
      </c>
      <c r="AL980"/>
      <c r="AM980"/>
      <c r="AN980"/>
      <c r="AO980" t="str">
        <f t="shared" si="145"/>
        <v>/</v>
      </c>
      <c r="AP980" t="str">
        <f>Tabela1[[#This Row],[TAG]]&amp;Tabela1[[#This Row],[PEDIDO]]&amp;Tabela1[[#This Row],[PRODUTO]]</f>
        <v/>
      </c>
      <c r="AQ980" s="23" t="str">
        <f>Tabela1[[#This Row],[PRODUTO]]&amp;Tabela1[[#This Row],[TAG]]</f>
        <v/>
      </c>
      <c r="AR980" s="183">
        <f>Tabela1[[#This Row],[PESO TOTAL]]*Tabela1[[#This Row],[MATÉRIA PRIMA]]</f>
        <v>0</v>
      </c>
      <c r="AS980" s="28">
        <f>Tabela1[[#This Row],[PESO TOTAL]]*Tabela1[[#This Row],[PREPARAÇÃO ]]</f>
        <v>0</v>
      </c>
      <c r="AT980" s="28">
        <f>Tabela1[[#This Row],[PESO TOTAL]]*Tabela1[[#This Row],[CALDEIRARIA]]</f>
        <v>0</v>
      </c>
      <c r="AU980" s="28">
        <f>Tabela1[[#This Row],[PESO TOTAL]]*Tabela1[[#This Row],[SOLDA]]</f>
        <v>0</v>
      </c>
      <c r="AV980" s="28">
        <f>Tabela1[[#This Row],[PESO TOTAL]]*Tabela1[[#This Row],[ACABAMENTO]]</f>
        <v>0</v>
      </c>
      <c r="AW980" s="28">
        <f>Tabela1[[#This Row],[PESO TOTAL]]*Tabela1[[#This Row],[PRONTO ACABADO]]</f>
        <v>0</v>
      </c>
      <c r="AX980" s="28">
        <f>Tabela1[[#This Row],[PESO TOTAL]]*Tabela1[[#This Row],[EXPEDIÇÃO ]]</f>
        <v>0</v>
      </c>
      <c r="AY980" s="28" t="str">
        <f>Tabela1[[#This Row],[PEDIDO]]&amp;Tabela1[[#This Row],[PRODUTO]]</f>
        <v/>
      </c>
      <c r="AZ980" s="44">
        <f>IF(AF980="",0,IF(ISTEXT(AF980),H980*VALUE(SUBSTITUTE(AF980,"%",""))/100,H980*AF980))-Tabela1[[#This Row],[PRONTO ACABADO2]]</f>
        <v>0</v>
      </c>
      <c r="BA980" s="44">
        <f>IF(AG980="",0,IF(ISTEXT(AG980),H980*VALUE(SUBSTITUTE(AG980,"%",""))/100,H980*AG980))-Tabela1[[#This Row],[PESO EXPEDIDO2]]</f>
        <v>0</v>
      </c>
      <c r="BB980" s="44">
        <f t="shared" si="146"/>
        <v>0</v>
      </c>
      <c r="BC980" s="44">
        <f t="shared" si="147"/>
        <v>0</v>
      </c>
      <c r="BD980" s="44"/>
    </row>
    <row r="981" spans="1:56" ht="15.75" hidden="1" customHeight="1" x14ac:dyDescent="0.25">
      <c r="A981" s="6"/>
      <c r="B981" s="22"/>
      <c r="C981" s="7"/>
      <c r="D981" s="46"/>
      <c r="E981" s="7"/>
      <c r="F981" s="7"/>
      <c r="G981" s="44"/>
      <c r="H981" s="41">
        <f>Tabela1[[#This Row],[PESO UNI]]*Tabela1[[#This Row],[QTE]]</f>
        <v>0</v>
      </c>
      <c r="I981" s="7"/>
      <c r="J981" s="8"/>
      <c r="K981" s="8"/>
      <c r="L981" s="9"/>
      <c r="M981" s="10"/>
      <c r="N981" s="8"/>
      <c r="O981" s="12"/>
      <c r="P981" s="13"/>
      <c r="Q981" s="14">
        <f>Tabela1[[#This Row],[QTDE/ Fabricação]]-Tabela1[[#This Row],[QTE]]</f>
        <v>0</v>
      </c>
      <c r="R981" s="19">
        <f t="shared" si="142"/>
        <v>0</v>
      </c>
      <c r="S981" s="19">
        <f t="shared" si="141"/>
        <v>0</v>
      </c>
      <c r="T981" s="20">
        <f t="shared" si="143"/>
        <v>0</v>
      </c>
      <c r="U981" s="17">
        <f>IFERROR(SUMIF('LISTA DE EMBARQUE'!B:B,MICRO!E:E,'LISTA DE EMBARQUE'!G:G),"")</f>
        <v>0</v>
      </c>
      <c r="V981" s="12" t="str">
        <f>IFERROR(VLOOKUP(Tabela1[[#This Row],[COD.MDE]],'LISTA DE EMBARQUE'!B:L,11,0),"")</f>
        <v/>
      </c>
      <c r="W981" s="13" t="str">
        <f>IFERROR(COUNTIF(#REF!,Tabela1[[#This Row],[Colunas5]]),"")</f>
        <v/>
      </c>
      <c r="X981" s="14">
        <f>Tabela1[[#This Row],[QIANTIDADE EXPEDIDA]]*Tabela1[[#This Row],[PESO UNI]]</f>
        <v>0</v>
      </c>
      <c r="Y981" s="14">
        <f t="shared" si="144"/>
        <v>0</v>
      </c>
      <c r="Z981" s="21">
        <f>Tabela1[[#This Row],[PESO TOTAL]]-Tabela1[[#This Row],[Peso Expedido]]</f>
        <v>0</v>
      </c>
      <c r="AA981" s="18"/>
      <c r="AB981" s="40"/>
      <c r="AC981" s="40"/>
      <c r="AD981" s="40"/>
      <c r="AE981" s="40"/>
      <c r="AF981" s="40"/>
      <c r="AG981" s="40"/>
      <c r="AH981" s="40"/>
      <c r="AI981" s="40" t="str">
        <f t="shared" si="148"/>
        <v>ok</v>
      </c>
      <c r="AJ981"/>
      <c r="AK981" t="str">
        <f>Tabela1[[#This Row],[Coluna1]]&amp;Tabela1[[#This Row],[PEDIDO]]</f>
        <v/>
      </c>
      <c r="AL981"/>
      <c r="AM981"/>
      <c r="AN981"/>
      <c r="AO981" t="str">
        <f t="shared" si="145"/>
        <v>/</v>
      </c>
      <c r="AP981" t="str">
        <f>Tabela1[[#This Row],[TAG]]&amp;Tabela1[[#This Row],[PEDIDO]]&amp;Tabela1[[#This Row],[PRODUTO]]</f>
        <v/>
      </c>
      <c r="AQ981" s="23" t="str">
        <f>Tabela1[[#This Row],[PRODUTO]]&amp;Tabela1[[#This Row],[TAG]]</f>
        <v/>
      </c>
      <c r="AR981" s="183">
        <f>Tabela1[[#This Row],[PESO TOTAL]]*Tabela1[[#This Row],[MATÉRIA PRIMA]]</f>
        <v>0</v>
      </c>
      <c r="AS981" s="28">
        <f>Tabela1[[#This Row],[PESO TOTAL]]*Tabela1[[#This Row],[PREPARAÇÃO ]]</f>
        <v>0</v>
      </c>
      <c r="AT981" s="28">
        <f>Tabela1[[#This Row],[PESO TOTAL]]*Tabela1[[#This Row],[CALDEIRARIA]]</f>
        <v>0</v>
      </c>
      <c r="AU981" s="28">
        <f>Tabela1[[#This Row],[PESO TOTAL]]*Tabela1[[#This Row],[SOLDA]]</f>
        <v>0</v>
      </c>
      <c r="AV981" s="28">
        <f>Tabela1[[#This Row],[PESO TOTAL]]*Tabela1[[#This Row],[ACABAMENTO]]</f>
        <v>0</v>
      </c>
      <c r="AW981" s="28">
        <f>Tabela1[[#This Row],[PESO TOTAL]]*Tabela1[[#This Row],[PRONTO ACABADO]]</f>
        <v>0</v>
      </c>
      <c r="AX981" s="28">
        <f>Tabela1[[#This Row],[PESO TOTAL]]*Tabela1[[#This Row],[EXPEDIÇÃO ]]</f>
        <v>0</v>
      </c>
      <c r="AY981" s="28" t="str">
        <f>Tabela1[[#This Row],[PEDIDO]]&amp;Tabela1[[#This Row],[PRODUTO]]</f>
        <v/>
      </c>
      <c r="AZ981" s="44">
        <f>IF(AF981="",0,IF(ISTEXT(AF981),H981*VALUE(SUBSTITUTE(AF981,"%",""))/100,H981*AF981))-Tabela1[[#This Row],[PRONTO ACABADO2]]</f>
        <v>0</v>
      </c>
      <c r="BA981" s="44">
        <f>IF(AG981="",0,IF(ISTEXT(AG981),H981*VALUE(SUBSTITUTE(AG981,"%",""))/100,H981*AG981))-Tabela1[[#This Row],[PESO EXPEDIDO2]]</f>
        <v>0</v>
      </c>
      <c r="BB981" s="44">
        <f t="shared" si="146"/>
        <v>0</v>
      </c>
      <c r="BC981" s="44">
        <f t="shared" si="147"/>
        <v>0</v>
      </c>
      <c r="BD981" s="44"/>
    </row>
    <row r="982" spans="1:56" ht="15.75" hidden="1" customHeight="1" x14ac:dyDescent="0.25">
      <c r="A982" s="6"/>
      <c r="B982" s="22"/>
      <c r="C982" s="7"/>
      <c r="D982" s="46"/>
      <c r="E982" s="7"/>
      <c r="F982" s="7"/>
      <c r="G982" s="44"/>
      <c r="H982" s="41">
        <f>Tabela1[[#This Row],[PESO UNI]]*Tabela1[[#This Row],[QTE]]</f>
        <v>0</v>
      </c>
      <c r="I982" s="7"/>
      <c r="J982" s="8"/>
      <c r="K982" s="8"/>
      <c r="L982" s="9"/>
      <c r="M982" s="10"/>
      <c r="N982" s="8"/>
      <c r="O982" s="12"/>
      <c r="P982" s="13"/>
      <c r="Q982" s="14">
        <f>Tabela1[[#This Row],[QTDE/ Fabricação]]-Tabela1[[#This Row],[QTE]]</f>
        <v>0</v>
      </c>
      <c r="R982" s="19">
        <f t="shared" si="142"/>
        <v>0</v>
      </c>
      <c r="S982" s="19">
        <f t="shared" si="141"/>
        <v>0</v>
      </c>
      <c r="T982" s="20">
        <f t="shared" si="143"/>
        <v>0</v>
      </c>
      <c r="U982" s="17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IFERROR(COUNTIF(#REF!,Tabela1[[#This Row],[Colunas5]]),"")</f>
        <v/>
      </c>
      <c r="X982" s="14">
        <f>Tabela1[[#This Row],[QIANTIDADE EXPEDIDA]]*Tabela1[[#This Row],[PESO UNI]]</f>
        <v>0</v>
      </c>
      <c r="Y982" s="14">
        <f t="shared" si="144"/>
        <v>0</v>
      </c>
      <c r="Z982" s="21">
        <f>Tabela1[[#This Row],[PESO TOTAL]]-Tabela1[[#This Row],[Peso Expedido]]</f>
        <v>0</v>
      </c>
      <c r="AA982" s="18"/>
      <c r="AB982" s="40"/>
      <c r="AC982" s="40"/>
      <c r="AD982" s="40"/>
      <c r="AE982" s="40"/>
      <c r="AF982" s="40"/>
      <c r="AG982" s="40"/>
      <c r="AH982" s="40"/>
      <c r="AI982" s="40" t="str">
        <f t="shared" si="148"/>
        <v>ok</v>
      </c>
      <c r="AJ982"/>
      <c r="AK982" t="str">
        <f>Tabela1[[#This Row],[Coluna1]]&amp;Tabela1[[#This Row],[PEDIDO]]</f>
        <v/>
      </c>
      <c r="AL982"/>
      <c r="AM982"/>
      <c r="AN982"/>
      <c r="AO982" t="str">
        <f t="shared" si="145"/>
        <v>/</v>
      </c>
      <c r="AP982" t="str">
        <f>Tabela1[[#This Row],[TAG]]&amp;Tabela1[[#This Row],[PEDIDO]]&amp;Tabela1[[#This Row],[PRODUTO]]</f>
        <v/>
      </c>
      <c r="AQ982" s="23" t="str">
        <f>Tabela1[[#This Row],[PRODUTO]]&amp;Tabela1[[#This Row],[TAG]]</f>
        <v/>
      </c>
      <c r="AR982" s="183">
        <f>Tabela1[[#This Row],[PESO TOTAL]]*Tabela1[[#This Row],[MATÉRIA PRIMA]]</f>
        <v>0</v>
      </c>
      <c r="AS982" s="28">
        <f>Tabela1[[#This Row],[PESO TOTAL]]*Tabela1[[#This Row],[PREPARAÇÃO ]]</f>
        <v>0</v>
      </c>
      <c r="AT982" s="28">
        <f>Tabela1[[#This Row],[PESO TOTAL]]*Tabela1[[#This Row],[CALDEIRARIA]]</f>
        <v>0</v>
      </c>
      <c r="AU982" s="28">
        <f>Tabela1[[#This Row],[PESO TOTAL]]*Tabela1[[#This Row],[SOLDA]]</f>
        <v>0</v>
      </c>
      <c r="AV982" s="28">
        <f>Tabela1[[#This Row],[PESO TOTAL]]*Tabela1[[#This Row],[ACABAMENTO]]</f>
        <v>0</v>
      </c>
      <c r="AW982" s="28">
        <f>Tabela1[[#This Row],[PESO TOTAL]]*Tabela1[[#This Row],[PRONTO ACABADO]]</f>
        <v>0</v>
      </c>
      <c r="AX982" s="28">
        <f>Tabela1[[#This Row],[PESO TOTAL]]*Tabela1[[#This Row],[EXPEDIÇÃO ]]</f>
        <v>0</v>
      </c>
      <c r="AY982" s="28" t="str">
        <f>Tabela1[[#This Row],[PEDIDO]]&amp;Tabela1[[#This Row],[PRODUTO]]</f>
        <v/>
      </c>
      <c r="AZ982" s="44">
        <f>IF(AF982="",0,IF(ISTEXT(AF982),H982*VALUE(SUBSTITUTE(AF982,"%",""))/100,H982*AF982))-Tabela1[[#This Row],[PRONTO ACABADO2]]</f>
        <v>0</v>
      </c>
      <c r="BA982" s="44">
        <f>IF(AG982="",0,IF(ISTEXT(AG982),H982*VALUE(SUBSTITUTE(AG982,"%",""))/100,H982*AG982))-Tabela1[[#This Row],[PESO EXPEDIDO2]]</f>
        <v>0</v>
      </c>
      <c r="BB982" s="44">
        <f t="shared" si="146"/>
        <v>0</v>
      </c>
      <c r="BC982" s="44">
        <f t="shared" si="147"/>
        <v>0</v>
      </c>
      <c r="BD982" s="44"/>
    </row>
    <row r="983" spans="1:56" ht="15.75" hidden="1" customHeight="1" x14ac:dyDescent="0.25">
      <c r="A983" s="6"/>
      <c r="B983" s="22"/>
      <c r="C983" s="7"/>
      <c r="D983" s="46"/>
      <c r="E983" s="7"/>
      <c r="F983" s="7"/>
      <c r="G983" s="44"/>
      <c r="H983" s="41">
        <f>Tabela1[[#This Row],[PESO UNI]]*Tabela1[[#This Row],[QTE]]</f>
        <v>0</v>
      </c>
      <c r="I983" s="7"/>
      <c r="J983" s="8"/>
      <c r="K983" s="8"/>
      <c r="L983" s="9"/>
      <c r="M983" s="10"/>
      <c r="N983" s="8"/>
      <c r="O983" s="12"/>
      <c r="P983" s="13"/>
      <c r="Q983" s="14">
        <f>Tabela1[[#This Row],[QTDE/ Fabricação]]-Tabela1[[#This Row],[QTE]]</f>
        <v>0</v>
      </c>
      <c r="R983" s="19">
        <f t="shared" si="142"/>
        <v>0</v>
      </c>
      <c r="S983" s="19">
        <f t="shared" si="141"/>
        <v>0</v>
      </c>
      <c r="T983" s="20">
        <f t="shared" si="143"/>
        <v>0</v>
      </c>
      <c r="U983" s="17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IFERROR(COUNTIF(#REF!,Tabela1[[#This Row],[Colunas5]]),"")</f>
        <v/>
      </c>
      <c r="X983" s="14">
        <f>Tabela1[[#This Row],[QIANTIDADE EXPEDIDA]]*Tabela1[[#This Row],[PESO UNI]]</f>
        <v>0</v>
      </c>
      <c r="Y983" s="14">
        <f t="shared" si="144"/>
        <v>0</v>
      </c>
      <c r="Z983" s="21">
        <f>Tabela1[[#This Row],[PESO TOTAL]]-Tabela1[[#This Row],[Peso Expedido]]</f>
        <v>0</v>
      </c>
      <c r="AA983" s="18"/>
      <c r="AB983" s="40"/>
      <c r="AC983" s="40"/>
      <c r="AD983" s="40"/>
      <c r="AE983" s="40"/>
      <c r="AF983" s="40"/>
      <c r="AG983" s="40"/>
      <c r="AH983" s="40"/>
      <c r="AI983" s="40" t="str">
        <f t="shared" si="148"/>
        <v>ok</v>
      </c>
      <c r="AJ983"/>
      <c r="AK983" t="str">
        <f>Tabela1[[#This Row],[Coluna1]]&amp;Tabela1[[#This Row],[PEDIDO]]</f>
        <v/>
      </c>
      <c r="AL983"/>
      <c r="AM983"/>
      <c r="AN983"/>
      <c r="AO983" t="str">
        <f t="shared" si="145"/>
        <v>/</v>
      </c>
      <c r="AP983" t="str">
        <f>Tabela1[[#This Row],[TAG]]&amp;Tabela1[[#This Row],[PEDIDO]]&amp;Tabela1[[#This Row],[PRODUTO]]</f>
        <v/>
      </c>
      <c r="AQ983" s="23" t="str">
        <f>Tabela1[[#This Row],[PRODUTO]]&amp;Tabela1[[#This Row],[TAG]]</f>
        <v/>
      </c>
      <c r="AR983" s="183">
        <f>Tabela1[[#This Row],[PESO TOTAL]]*Tabela1[[#This Row],[MATÉRIA PRIMA]]</f>
        <v>0</v>
      </c>
      <c r="AS983" s="28">
        <f>Tabela1[[#This Row],[PESO TOTAL]]*Tabela1[[#This Row],[PREPARAÇÃO ]]</f>
        <v>0</v>
      </c>
      <c r="AT983" s="28">
        <f>Tabela1[[#This Row],[PESO TOTAL]]*Tabela1[[#This Row],[CALDEIRARIA]]</f>
        <v>0</v>
      </c>
      <c r="AU983" s="28">
        <f>Tabela1[[#This Row],[PESO TOTAL]]*Tabela1[[#This Row],[SOLDA]]</f>
        <v>0</v>
      </c>
      <c r="AV983" s="28">
        <f>Tabela1[[#This Row],[PESO TOTAL]]*Tabela1[[#This Row],[ACABAMENTO]]</f>
        <v>0</v>
      </c>
      <c r="AW983" s="28">
        <f>Tabela1[[#This Row],[PESO TOTAL]]*Tabela1[[#This Row],[PRONTO ACABADO]]</f>
        <v>0</v>
      </c>
      <c r="AX983" s="28">
        <f>Tabela1[[#This Row],[PESO TOTAL]]*Tabela1[[#This Row],[EXPEDIÇÃO ]]</f>
        <v>0</v>
      </c>
      <c r="AY983" s="28" t="str">
        <f>Tabela1[[#This Row],[PEDIDO]]&amp;Tabela1[[#This Row],[PRODUTO]]</f>
        <v/>
      </c>
      <c r="AZ983" s="44">
        <f>IF(AF983="",0,IF(ISTEXT(AF983),H983*VALUE(SUBSTITUTE(AF983,"%",""))/100,H983*AF983))-Tabela1[[#This Row],[PRONTO ACABADO2]]</f>
        <v>0</v>
      </c>
      <c r="BA983" s="44">
        <f>IF(AG983="",0,IF(ISTEXT(AG983),H983*VALUE(SUBSTITUTE(AG983,"%",""))/100,H983*AG983))-Tabela1[[#This Row],[PESO EXPEDIDO2]]</f>
        <v>0</v>
      </c>
      <c r="BB983" s="44">
        <f t="shared" si="146"/>
        <v>0</v>
      </c>
      <c r="BC983" s="44">
        <f t="shared" si="147"/>
        <v>0</v>
      </c>
      <c r="BD983" s="44"/>
    </row>
    <row r="984" spans="1:56" ht="15.75" hidden="1" customHeight="1" x14ac:dyDescent="0.25">
      <c r="A984" s="6"/>
      <c r="B984" s="22"/>
      <c r="C984" s="7"/>
      <c r="D984" s="46"/>
      <c r="E984" s="7"/>
      <c r="F984" s="7"/>
      <c r="G984" s="44"/>
      <c r="H984" s="41">
        <f>Tabela1[[#This Row],[PESO UNI]]*Tabela1[[#This Row],[QTE]]</f>
        <v>0</v>
      </c>
      <c r="I984" s="7"/>
      <c r="J984" s="8"/>
      <c r="K984" s="8"/>
      <c r="L984" s="9"/>
      <c r="M984" s="10"/>
      <c r="N984" s="8"/>
      <c r="O984" s="12"/>
      <c r="P984" s="13"/>
      <c r="Q984" s="14">
        <f>Tabela1[[#This Row],[QTDE/ Fabricação]]-Tabela1[[#This Row],[QTE]]</f>
        <v>0</v>
      </c>
      <c r="R984" s="19">
        <f t="shared" si="142"/>
        <v>0</v>
      </c>
      <c r="S984" s="19">
        <f t="shared" si="141"/>
        <v>0</v>
      </c>
      <c r="T984" s="20">
        <f t="shared" si="143"/>
        <v>0</v>
      </c>
      <c r="U984" s="17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IFERROR(COUNTIF(#REF!,Tabela1[[#This Row],[Colunas5]]),"")</f>
        <v/>
      </c>
      <c r="X984" s="14">
        <f>Tabela1[[#This Row],[QIANTIDADE EXPEDIDA]]*Tabela1[[#This Row],[PESO UNI]]</f>
        <v>0</v>
      </c>
      <c r="Y984" s="14">
        <f t="shared" si="144"/>
        <v>0</v>
      </c>
      <c r="Z984" s="21">
        <f>Tabela1[[#This Row],[PESO TOTAL]]-Tabela1[[#This Row],[Peso Expedido]]</f>
        <v>0</v>
      </c>
      <c r="AA984" s="18"/>
      <c r="AB984" s="40"/>
      <c r="AC984" s="40"/>
      <c r="AD984" s="40"/>
      <c r="AE984" s="40"/>
      <c r="AF984" s="40"/>
      <c r="AG984" s="40"/>
      <c r="AH984" s="40"/>
      <c r="AI984" s="40" t="str">
        <f t="shared" si="148"/>
        <v>ok</v>
      </c>
      <c r="AJ984"/>
      <c r="AK984" t="str">
        <f>Tabela1[[#This Row],[Coluna1]]&amp;Tabela1[[#This Row],[PEDIDO]]</f>
        <v/>
      </c>
      <c r="AL984"/>
      <c r="AM984"/>
      <c r="AN984"/>
      <c r="AO984" t="str">
        <f t="shared" si="145"/>
        <v>/</v>
      </c>
      <c r="AP984" t="str">
        <f>Tabela1[[#This Row],[TAG]]&amp;Tabela1[[#This Row],[PEDIDO]]&amp;Tabela1[[#This Row],[PRODUTO]]</f>
        <v/>
      </c>
      <c r="AQ984" s="23" t="str">
        <f>Tabela1[[#This Row],[PRODUTO]]&amp;Tabela1[[#This Row],[TAG]]</f>
        <v/>
      </c>
      <c r="AR984" s="183">
        <f>Tabela1[[#This Row],[PESO TOTAL]]*Tabela1[[#This Row],[MATÉRIA PRIMA]]</f>
        <v>0</v>
      </c>
      <c r="AS984" s="28">
        <f>Tabela1[[#This Row],[PESO TOTAL]]*Tabela1[[#This Row],[PREPARAÇÃO ]]</f>
        <v>0</v>
      </c>
      <c r="AT984" s="28">
        <f>Tabela1[[#This Row],[PESO TOTAL]]*Tabela1[[#This Row],[CALDEIRARIA]]</f>
        <v>0</v>
      </c>
      <c r="AU984" s="28">
        <f>Tabela1[[#This Row],[PESO TOTAL]]*Tabela1[[#This Row],[SOLDA]]</f>
        <v>0</v>
      </c>
      <c r="AV984" s="28">
        <f>Tabela1[[#This Row],[PESO TOTAL]]*Tabela1[[#This Row],[ACABAMENTO]]</f>
        <v>0</v>
      </c>
      <c r="AW984" s="28">
        <f>Tabela1[[#This Row],[PESO TOTAL]]*Tabela1[[#This Row],[PRONTO ACABADO]]</f>
        <v>0</v>
      </c>
      <c r="AX984" s="28">
        <f>Tabela1[[#This Row],[PESO TOTAL]]*Tabela1[[#This Row],[EXPEDIÇÃO ]]</f>
        <v>0</v>
      </c>
      <c r="AY984" s="28" t="str">
        <f>Tabela1[[#This Row],[PEDIDO]]&amp;Tabela1[[#This Row],[PRODUTO]]</f>
        <v/>
      </c>
      <c r="AZ984" s="44">
        <f>IF(AF984="",0,IF(ISTEXT(AF984),H984*VALUE(SUBSTITUTE(AF984,"%",""))/100,H984*AF984))-Tabela1[[#This Row],[PRONTO ACABADO2]]</f>
        <v>0</v>
      </c>
      <c r="BA984" s="44">
        <f>IF(AG984="",0,IF(ISTEXT(AG984),H984*VALUE(SUBSTITUTE(AG984,"%",""))/100,H984*AG984))-Tabela1[[#This Row],[PESO EXPEDIDO2]]</f>
        <v>0</v>
      </c>
      <c r="BB984" s="44">
        <f t="shared" si="146"/>
        <v>0</v>
      </c>
      <c r="BC984" s="44">
        <f t="shared" si="147"/>
        <v>0</v>
      </c>
      <c r="BD984" s="44"/>
    </row>
    <row r="985" spans="1:56" ht="15.75" hidden="1" customHeight="1" x14ac:dyDescent="0.25">
      <c r="A985" s="6"/>
      <c r="B985" s="22"/>
      <c r="C985" s="7"/>
      <c r="D985" s="46"/>
      <c r="E985" s="7"/>
      <c r="F985" s="7"/>
      <c r="G985" s="44"/>
      <c r="H985" s="41">
        <f>Tabela1[[#This Row],[PESO UNI]]*Tabela1[[#This Row],[QTE]]</f>
        <v>0</v>
      </c>
      <c r="I985" s="7"/>
      <c r="J985" s="8"/>
      <c r="K985" s="8"/>
      <c r="L985" s="9"/>
      <c r="M985" s="10"/>
      <c r="N985" s="8"/>
      <c r="O985" s="12"/>
      <c r="P985" s="13"/>
      <c r="Q985" s="14">
        <f>Tabela1[[#This Row],[QTDE/ Fabricação]]-Tabela1[[#This Row],[QTE]]</f>
        <v>0</v>
      </c>
      <c r="R985" s="19">
        <f t="shared" si="142"/>
        <v>0</v>
      </c>
      <c r="S985" s="19">
        <f t="shared" si="141"/>
        <v>0</v>
      </c>
      <c r="T985" s="20">
        <f t="shared" si="143"/>
        <v>0</v>
      </c>
      <c r="U985" s="17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IFERROR(COUNTIF(#REF!,Tabela1[[#This Row],[Colunas5]]),"")</f>
        <v/>
      </c>
      <c r="X985" s="14">
        <f>Tabela1[[#This Row],[QIANTIDADE EXPEDIDA]]*Tabela1[[#This Row],[PESO UNI]]</f>
        <v>0</v>
      </c>
      <c r="Y985" s="14">
        <f t="shared" si="144"/>
        <v>0</v>
      </c>
      <c r="Z985" s="21">
        <f>Tabela1[[#This Row],[PESO TOTAL]]-Tabela1[[#This Row],[Peso Expedido]]</f>
        <v>0</v>
      </c>
      <c r="AA985" s="18"/>
      <c r="AB985" s="40"/>
      <c r="AC985" s="40"/>
      <c r="AD985" s="40"/>
      <c r="AE985" s="40"/>
      <c r="AF985" s="40"/>
      <c r="AG985" s="40"/>
      <c r="AH985" s="40"/>
      <c r="AI985" s="40" t="str">
        <f t="shared" si="148"/>
        <v>ok</v>
      </c>
      <c r="AJ985"/>
      <c r="AK985" t="str">
        <f>Tabela1[[#This Row],[Coluna1]]&amp;Tabela1[[#This Row],[PEDIDO]]</f>
        <v/>
      </c>
      <c r="AL985"/>
      <c r="AM985"/>
      <c r="AN985"/>
      <c r="AO985" t="str">
        <f t="shared" si="145"/>
        <v>/</v>
      </c>
      <c r="AP985" t="str">
        <f>Tabela1[[#This Row],[TAG]]&amp;Tabela1[[#This Row],[PEDIDO]]&amp;Tabela1[[#This Row],[PRODUTO]]</f>
        <v/>
      </c>
      <c r="AQ985" s="23" t="str">
        <f>Tabela1[[#This Row],[PRODUTO]]&amp;Tabela1[[#This Row],[TAG]]</f>
        <v/>
      </c>
      <c r="AR985" s="183">
        <f>Tabela1[[#This Row],[PESO TOTAL]]*Tabela1[[#This Row],[MATÉRIA PRIMA]]</f>
        <v>0</v>
      </c>
      <c r="AS985" s="28">
        <f>Tabela1[[#This Row],[PESO TOTAL]]*Tabela1[[#This Row],[PREPARAÇÃO ]]</f>
        <v>0</v>
      </c>
      <c r="AT985" s="28">
        <f>Tabela1[[#This Row],[PESO TOTAL]]*Tabela1[[#This Row],[CALDEIRARIA]]</f>
        <v>0</v>
      </c>
      <c r="AU985" s="28">
        <f>Tabela1[[#This Row],[PESO TOTAL]]*Tabela1[[#This Row],[SOLDA]]</f>
        <v>0</v>
      </c>
      <c r="AV985" s="28">
        <f>Tabela1[[#This Row],[PESO TOTAL]]*Tabela1[[#This Row],[ACABAMENTO]]</f>
        <v>0</v>
      </c>
      <c r="AW985" s="28">
        <f>Tabela1[[#This Row],[PESO TOTAL]]*Tabela1[[#This Row],[PRONTO ACABADO]]</f>
        <v>0</v>
      </c>
      <c r="AX985" s="28">
        <f>Tabela1[[#This Row],[PESO TOTAL]]*Tabela1[[#This Row],[EXPEDIÇÃO ]]</f>
        <v>0</v>
      </c>
      <c r="AY985" s="28" t="str">
        <f>Tabela1[[#This Row],[PEDIDO]]&amp;Tabela1[[#This Row],[PRODUTO]]</f>
        <v/>
      </c>
      <c r="AZ985" s="44">
        <f>IF(AF985="",0,IF(ISTEXT(AF985),H985*VALUE(SUBSTITUTE(AF985,"%",""))/100,H985*AF985))-Tabela1[[#This Row],[PRONTO ACABADO2]]</f>
        <v>0</v>
      </c>
      <c r="BA985" s="44">
        <f>IF(AG985="",0,IF(ISTEXT(AG985),H985*VALUE(SUBSTITUTE(AG985,"%",""))/100,H985*AG985))-Tabela1[[#This Row],[PESO EXPEDIDO2]]</f>
        <v>0</v>
      </c>
      <c r="BB985" s="44">
        <f t="shared" si="146"/>
        <v>0</v>
      </c>
      <c r="BC985" s="44">
        <f t="shared" si="147"/>
        <v>0</v>
      </c>
      <c r="BD985" s="44"/>
    </row>
    <row r="986" spans="1:56" ht="15.75" hidden="1" customHeight="1" x14ac:dyDescent="0.25">
      <c r="A986" s="6"/>
      <c r="B986" s="22"/>
      <c r="C986" s="7"/>
      <c r="D986" s="46"/>
      <c r="E986" s="7"/>
      <c r="F986" s="7"/>
      <c r="G986" s="44"/>
      <c r="H986" s="41">
        <f>Tabela1[[#This Row],[PESO UNI]]*Tabela1[[#This Row],[QTE]]</f>
        <v>0</v>
      </c>
      <c r="I986" s="7"/>
      <c r="J986" s="8"/>
      <c r="K986" s="8"/>
      <c r="L986" s="9"/>
      <c r="M986" s="10"/>
      <c r="N986" s="8"/>
      <c r="O986" s="12"/>
      <c r="P986" s="13"/>
      <c r="Q986" s="14">
        <f>Tabela1[[#This Row],[QTDE/ Fabricação]]-Tabela1[[#This Row],[QTE]]</f>
        <v>0</v>
      </c>
      <c r="R986" s="19">
        <f t="shared" si="142"/>
        <v>0</v>
      </c>
      <c r="S986" s="19">
        <f t="shared" si="141"/>
        <v>0</v>
      </c>
      <c r="T986" s="20">
        <f t="shared" si="143"/>
        <v>0</v>
      </c>
      <c r="U986" s="17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IFERROR(COUNTIF(#REF!,Tabela1[[#This Row],[Colunas5]]),"")</f>
        <v/>
      </c>
      <c r="X986" s="14">
        <f>Tabela1[[#This Row],[QIANTIDADE EXPEDIDA]]*Tabela1[[#This Row],[PESO UNI]]</f>
        <v>0</v>
      </c>
      <c r="Y986" s="14">
        <f t="shared" si="144"/>
        <v>0</v>
      </c>
      <c r="Z986" s="21">
        <f>Tabela1[[#This Row],[PESO TOTAL]]-Tabela1[[#This Row],[Peso Expedido]]</f>
        <v>0</v>
      </c>
      <c r="AA986" s="18"/>
      <c r="AB986" s="40"/>
      <c r="AC986" s="40"/>
      <c r="AD986" s="40"/>
      <c r="AE986" s="40"/>
      <c r="AF986" s="40"/>
      <c r="AG986" s="40"/>
      <c r="AH986" s="40"/>
      <c r="AI986" s="40" t="str">
        <f t="shared" si="148"/>
        <v>ok</v>
      </c>
      <c r="AJ986"/>
      <c r="AK986" t="str">
        <f>Tabela1[[#This Row],[Coluna1]]&amp;Tabela1[[#This Row],[PEDIDO]]</f>
        <v/>
      </c>
      <c r="AL986"/>
      <c r="AM986"/>
      <c r="AN986"/>
      <c r="AO986" t="str">
        <f t="shared" si="145"/>
        <v>/</v>
      </c>
      <c r="AP986" t="str">
        <f>Tabela1[[#This Row],[TAG]]&amp;Tabela1[[#This Row],[PEDIDO]]&amp;Tabela1[[#This Row],[PRODUTO]]</f>
        <v/>
      </c>
      <c r="AQ986" s="23" t="str">
        <f>Tabela1[[#This Row],[PRODUTO]]&amp;Tabela1[[#This Row],[TAG]]</f>
        <v/>
      </c>
      <c r="AR986" s="183">
        <f>Tabela1[[#This Row],[PESO TOTAL]]*Tabela1[[#This Row],[MATÉRIA PRIMA]]</f>
        <v>0</v>
      </c>
      <c r="AS986" s="28">
        <f>Tabela1[[#This Row],[PESO TOTAL]]*Tabela1[[#This Row],[PREPARAÇÃO ]]</f>
        <v>0</v>
      </c>
      <c r="AT986" s="28">
        <f>Tabela1[[#This Row],[PESO TOTAL]]*Tabela1[[#This Row],[CALDEIRARIA]]</f>
        <v>0</v>
      </c>
      <c r="AU986" s="28">
        <f>Tabela1[[#This Row],[PESO TOTAL]]*Tabela1[[#This Row],[SOLDA]]</f>
        <v>0</v>
      </c>
      <c r="AV986" s="28">
        <f>Tabela1[[#This Row],[PESO TOTAL]]*Tabela1[[#This Row],[ACABAMENTO]]</f>
        <v>0</v>
      </c>
      <c r="AW986" s="28">
        <f>Tabela1[[#This Row],[PESO TOTAL]]*Tabela1[[#This Row],[PRONTO ACABADO]]</f>
        <v>0</v>
      </c>
      <c r="AX986" s="28">
        <f>Tabela1[[#This Row],[PESO TOTAL]]*Tabela1[[#This Row],[EXPEDIÇÃO ]]</f>
        <v>0</v>
      </c>
      <c r="AY986" s="28" t="str">
        <f>Tabela1[[#This Row],[PEDIDO]]&amp;Tabela1[[#This Row],[PRODUTO]]</f>
        <v/>
      </c>
      <c r="AZ986" s="44">
        <f>IF(AF986="",0,IF(ISTEXT(AF986),H986*VALUE(SUBSTITUTE(AF986,"%",""))/100,H986*AF986))-Tabela1[[#This Row],[PRONTO ACABADO2]]</f>
        <v>0</v>
      </c>
      <c r="BA986" s="44">
        <f>IF(AG986="",0,IF(ISTEXT(AG986),H986*VALUE(SUBSTITUTE(AG986,"%",""))/100,H986*AG986))-Tabela1[[#This Row],[PESO EXPEDIDO2]]</f>
        <v>0</v>
      </c>
      <c r="BB986" s="44">
        <f t="shared" si="146"/>
        <v>0</v>
      </c>
      <c r="BC986" s="44">
        <f t="shared" si="147"/>
        <v>0</v>
      </c>
      <c r="BD986" s="44"/>
    </row>
    <row r="987" spans="1:56" ht="15.75" hidden="1" customHeight="1" x14ac:dyDescent="0.25">
      <c r="A987" s="6"/>
      <c r="B987" s="22"/>
      <c r="C987" s="7"/>
      <c r="D987" s="46"/>
      <c r="E987" s="7"/>
      <c r="F987" s="7"/>
      <c r="G987" s="44"/>
      <c r="H987" s="41">
        <f>Tabela1[[#This Row],[PESO UNI]]*Tabela1[[#This Row],[QTE]]</f>
        <v>0</v>
      </c>
      <c r="I987" s="7"/>
      <c r="J987" s="8"/>
      <c r="K987" s="8"/>
      <c r="L987" s="9"/>
      <c r="M987" s="10"/>
      <c r="N987" s="8"/>
      <c r="O987" s="12"/>
      <c r="P987" s="13"/>
      <c r="Q987" s="14">
        <f>Tabela1[[#This Row],[QTDE/ Fabricação]]-Tabela1[[#This Row],[QTE]]</f>
        <v>0</v>
      </c>
      <c r="R987" s="19">
        <f t="shared" si="142"/>
        <v>0</v>
      </c>
      <c r="S987" s="19">
        <f t="shared" si="141"/>
        <v>0</v>
      </c>
      <c r="T987" s="20">
        <f t="shared" si="143"/>
        <v>0</v>
      </c>
      <c r="U987" s="17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IFERROR(COUNTIF(#REF!,Tabela1[[#This Row],[Colunas5]]),"")</f>
        <v/>
      </c>
      <c r="X987" s="14">
        <f>Tabela1[[#This Row],[QIANTIDADE EXPEDIDA]]*Tabela1[[#This Row],[PESO UNI]]</f>
        <v>0</v>
      </c>
      <c r="Y987" s="14">
        <f t="shared" si="144"/>
        <v>0</v>
      </c>
      <c r="Z987" s="21">
        <f>Tabela1[[#This Row],[PESO TOTAL]]-Tabela1[[#This Row],[Peso Expedido]]</f>
        <v>0</v>
      </c>
      <c r="AA987" s="18"/>
      <c r="AB987" s="40"/>
      <c r="AC987" s="40"/>
      <c r="AD987" s="40"/>
      <c r="AE987" s="40"/>
      <c r="AF987" s="40"/>
      <c r="AG987" s="40"/>
      <c r="AH987" s="40"/>
      <c r="AI987" s="40" t="str">
        <f t="shared" si="148"/>
        <v>ok</v>
      </c>
      <c r="AJ987"/>
      <c r="AK987" t="str">
        <f>Tabela1[[#This Row],[Coluna1]]&amp;Tabela1[[#This Row],[PEDIDO]]</f>
        <v/>
      </c>
      <c r="AL987"/>
      <c r="AM987"/>
      <c r="AN987"/>
      <c r="AO987" t="str">
        <f t="shared" si="145"/>
        <v>/</v>
      </c>
      <c r="AP987" t="str">
        <f>Tabela1[[#This Row],[TAG]]&amp;Tabela1[[#This Row],[PEDIDO]]&amp;Tabela1[[#This Row],[PRODUTO]]</f>
        <v/>
      </c>
      <c r="AQ987" s="23" t="str">
        <f>Tabela1[[#This Row],[PRODUTO]]&amp;Tabela1[[#This Row],[TAG]]</f>
        <v/>
      </c>
      <c r="AR987" s="183">
        <f>Tabela1[[#This Row],[PESO TOTAL]]*Tabela1[[#This Row],[MATÉRIA PRIMA]]</f>
        <v>0</v>
      </c>
      <c r="AS987" s="28">
        <f>Tabela1[[#This Row],[PESO TOTAL]]*Tabela1[[#This Row],[PREPARAÇÃO ]]</f>
        <v>0</v>
      </c>
      <c r="AT987" s="28">
        <f>Tabela1[[#This Row],[PESO TOTAL]]*Tabela1[[#This Row],[CALDEIRARIA]]</f>
        <v>0</v>
      </c>
      <c r="AU987" s="28">
        <f>Tabela1[[#This Row],[PESO TOTAL]]*Tabela1[[#This Row],[SOLDA]]</f>
        <v>0</v>
      </c>
      <c r="AV987" s="28">
        <f>Tabela1[[#This Row],[PESO TOTAL]]*Tabela1[[#This Row],[ACABAMENTO]]</f>
        <v>0</v>
      </c>
      <c r="AW987" s="28">
        <f>Tabela1[[#This Row],[PESO TOTAL]]*Tabela1[[#This Row],[PRONTO ACABADO]]</f>
        <v>0</v>
      </c>
      <c r="AX987" s="28">
        <f>Tabela1[[#This Row],[PESO TOTAL]]*Tabela1[[#This Row],[EXPEDIÇÃO ]]</f>
        <v>0</v>
      </c>
      <c r="AY987" s="28" t="str">
        <f>Tabela1[[#This Row],[PEDIDO]]&amp;Tabela1[[#This Row],[PRODUTO]]</f>
        <v/>
      </c>
      <c r="AZ987" s="44">
        <f>IF(AF987="",0,IF(ISTEXT(AF987),H987*VALUE(SUBSTITUTE(AF987,"%",""))/100,H987*AF987))-Tabela1[[#This Row],[PRONTO ACABADO2]]</f>
        <v>0</v>
      </c>
      <c r="BA987" s="44">
        <f>IF(AG987="",0,IF(ISTEXT(AG987),H987*VALUE(SUBSTITUTE(AG987,"%",""))/100,H987*AG987))-Tabela1[[#This Row],[PESO EXPEDIDO2]]</f>
        <v>0</v>
      </c>
      <c r="BB987" s="44">
        <f t="shared" si="146"/>
        <v>0</v>
      </c>
      <c r="BC987" s="44">
        <f t="shared" si="147"/>
        <v>0</v>
      </c>
      <c r="BD987" s="44"/>
    </row>
    <row r="988" spans="1:56" ht="15.75" hidden="1" customHeight="1" x14ac:dyDescent="0.25">
      <c r="A988" s="6"/>
      <c r="B988" s="22"/>
      <c r="C988" s="7"/>
      <c r="D988" s="46"/>
      <c r="E988" s="7"/>
      <c r="F988" s="7"/>
      <c r="G988" s="44"/>
      <c r="H988" s="41">
        <f>Tabela1[[#This Row],[PESO UNI]]*Tabela1[[#This Row],[QTE]]</f>
        <v>0</v>
      </c>
      <c r="I988" s="7"/>
      <c r="J988" s="8"/>
      <c r="K988" s="8"/>
      <c r="L988" s="9"/>
      <c r="M988" s="10"/>
      <c r="N988" s="8"/>
      <c r="O988" s="12"/>
      <c r="P988" s="13"/>
      <c r="Q988" s="14">
        <f>Tabela1[[#This Row],[QTDE/ Fabricação]]-Tabela1[[#This Row],[QTE]]</f>
        <v>0</v>
      </c>
      <c r="R988" s="19">
        <f t="shared" si="142"/>
        <v>0</v>
      </c>
      <c r="S988" s="19">
        <f t="shared" si="141"/>
        <v>0</v>
      </c>
      <c r="T988" s="20">
        <f t="shared" si="143"/>
        <v>0</v>
      </c>
      <c r="U988" s="17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IFERROR(COUNTIF(#REF!,Tabela1[[#This Row],[Colunas5]]),"")</f>
        <v/>
      </c>
      <c r="X988" s="14">
        <f>Tabela1[[#This Row],[QIANTIDADE EXPEDIDA]]*Tabela1[[#This Row],[PESO UNI]]</f>
        <v>0</v>
      </c>
      <c r="Y988" s="14">
        <f t="shared" si="144"/>
        <v>0</v>
      </c>
      <c r="Z988" s="21">
        <f>Tabela1[[#This Row],[PESO TOTAL]]-Tabela1[[#This Row],[Peso Expedido]]</f>
        <v>0</v>
      </c>
      <c r="AA988" s="18"/>
      <c r="AB988" s="40"/>
      <c r="AC988" s="40"/>
      <c r="AD988" s="40"/>
      <c r="AE988" s="40"/>
      <c r="AF988" s="40"/>
      <c r="AG988" s="40"/>
      <c r="AH988" s="40"/>
      <c r="AI988" s="40" t="str">
        <f t="shared" si="148"/>
        <v>ok</v>
      </c>
      <c r="AJ988"/>
      <c r="AK988" t="str">
        <f>Tabela1[[#This Row],[Coluna1]]&amp;Tabela1[[#This Row],[PEDIDO]]</f>
        <v/>
      </c>
      <c r="AL988"/>
      <c r="AM988"/>
      <c r="AN988"/>
      <c r="AO988" t="str">
        <f t="shared" si="145"/>
        <v>/</v>
      </c>
      <c r="AP988" t="str">
        <f>Tabela1[[#This Row],[TAG]]&amp;Tabela1[[#This Row],[PEDIDO]]&amp;Tabela1[[#This Row],[PRODUTO]]</f>
        <v/>
      </c>
      <c r="AQ988" s="23" t="str">
        <f>Tabela1[[#This Row],[PRODUTO]]&amp;Tabela1[[#This Row],[TAG]]</f>
        <v/>
      </c>
      <c r="AR988" s="183">
        <f>Tabela1[[#This Row],[PESO TOTAL]]*Tabela1[[#This Row],[MATÉRIA PRIMA]]</f>
        <v>0</v>
      </c>
      <c r="AS988" s="28">
        <f>Tabela1[[#This Row],[PESO TOTAL]]*Tabela1[[#This Row],[PREPARAÇÃO ]]</f>
        <v>0</v>
      </c>
      <c r="AT988" s="28">
        <f>Tabela1[[#This Row],[PESO TOTAL]]*Tabela1[[#This Row],[CALDEIRARIA]]</f>
        <v>0</v>
      </c>
      <c r="AU988" s="28">
        <f>Tabela1[[#This Row],[PESO TOTAL]]*Tabela1[[#This Row],[SOLDA]]</f>
        <v>0</v>
      </c>
      <c r="AV988" s="28">
        <f>Tabela1[[#This Row],[PESO TOTAL]]*Tabela1[[#This Row],[ACABAMENTO]]</f>
        <v>0</v>
      </c>
      <c r="AW988" s="28">
        <f>Tabela1[[#This Row],[PESO TOTAL]]*Tabela1[[#This Row],[PRONTO ACABADO]]</f>
        <v>0</v>
      </c>
      <c r="AX988" s="28">
        <f>Tabela1[[#This Row],[PESO TOTAL]]*Tabela1[[#This Row],[EXPEDIÇÃO ]]</f>
        <v>0</v>
      </c>
      <c r="AY988" s="28" t="str">
        <f>Tabela1[[#This Row],[PEDIDO]]&amp;Tabela1[[#This Row],[PRODUTO]]</f>
        <v/>
      </c>
      <c r="AZ988" s="44">
        <f>IF(AF988="",0,IF(ISTEXT(AF988),H988*VALUE(SUBSTITUTE(AF988,"%",""))/100,H988*AF988))-Tabela1[[#This Row],[PRONTO ACABADO2]]</f>
        <v>0</v>
      </c>
      <c r="BA988" s="44">
        <f>IF(AG988="",0,IF(ISTEXT(AG988),H988*VALUE(SUBSTITUTE(AG988,"%",""))/100,H988*AG988))-Tabela1[[#This Row],[PESO EXPEDIDO2]]</f>
        <v>0</v>
      </c>
      <c r="BB988" s="44">
        <f t="shared" si="146"/>
        <v>0</v>
      </c>
      <c r="BC988" s="44">
        <f t="shared" si="147"/>
        <v>0</v>
      </c>
      <c r="BD988" s="44"/>
    </row>
    <row r="989" spans="1:56" ht="15.75" hidden="1" customHeight="1" x14ac:dyDescent="0.25">
      <c r="A989" s="6"/>
      <c r="B989" s="22"/>
      <c r="C989" s="7"/>
      <c r="D989" s="46"/>
      <c r="E989" s="7"/>
      <c r="F989" s="7"/>
      <c r="G989" s="44"/>
      <c r="H989" s="41">
        <f>Tabela1[[#This Row],[PESO UNI]]*Tabela1[[#This Row],[QTE]]</f>
        <v>0</v>
      </c>
      <c r="I989" s="7"/>
      <c r="J989" s="8"/>
      <c r="K989" s="8"/>
      <c r="L989" s="9"/>
      <c r="M989" s="10"/>
      <c r="N989" s="8"/>
      <c r="O989" s="12"/>
      <c r="P989" s="13"/>
      <c r="Q989" s="14">
        <f>Tabela1[[#This Row],[QTDE/ Fabricação]]-Tabela1[[#This Row],[QTE]]</f>
        <v>0</v>
      </c>
      <c r="R989" s="19">
        <f t="shared" si="142"/>
        <v>0</v>
      </c>
      <c r="S989" s="19">
        <f t="shared" si="141"/>
        <v>0</v>
      </c>
      <c r="T989" s="20">
        <f t="shared" si="143"/>
        <v>0</v>
      </c>
      <c r="U989" s="17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IFERROR(COUNTIF(#REF!,Tabela1[[#This Row],[Colunas5]]),"")</f>
        <v/>
      </c>
      <c r="X989" s="14">
        <f>Tabela1[[#This Row],[QIANTIDADE EXPEDIDA]]*Tabela1[[#This Row],[PESO UNI]]</f>
        <v>0</v>
      </c>
      <c r="Y989" s="14">
        <f t="shared" si="144"/>
        <v>0</v>
      </c>
      <c r="Z989" s="21">
        <f>Tabela1[[#This Row],[PESO TOTAL]]-Tabela1[[#This Row],[Peso Expedido]]</f>
        <v>0</v>
      </c>
      <c r="AA989" s="18"/>
      <c r="AB989" s="40"/>
      <c r="AC989" s="40"/>
      <c r="AD989" s="40"/>
      <c r="AE989" s="40"/>
      <c r="AF989" s="40"/>
      <c r="AG989" s="40"/>
      <c r="AH989" s="40"/>
      <c r="AI989" s="40" t="str">
        <f t="shared" si="148"/>
        <v>ok</v>
      </c>
      <c r="AJ989"/>
      <c r="AK989" t="str">
        <f>Tabela1[[#This Row],[Coluna1]]&amp;Tabela1[[#This Row],[PEDIDO]]</f>
        <v/>
      </c>
      <c r="AL989"/>
      <c r="AM989"/>
      <c r="AN989"/>
      <c r="AO989" t="str">
        <f t="shared" si="145"/>
        <v>/</v>
      </c>
      <c r="AP989" t="str">
        <f>Tabela1[[#This Row],[TAG]]&amp;Tabela1[[#This Row],[PEDIDO]]&amp;Tabela1[[#This Row],[PRODUTO]]</f>
        <v/>
      </c>
      <c r="AQ989" s="23" t="str">
        <f>Tabela1[[#This Row],[PRODUTO]]&amp;Tabela1[[#This Row],[TAG]]</f>
        <v/>
      </c>
      <c r="AR989" s="183">
        <f>Tabela1[[#This Row],[PESO TOTAL]]*Tabela1[[#This Row],[MATÉRIA PRIMA]]</f>
        <v>0</v>
      </c>
      <c r="AS989" s="28">
        <f>Tabela1[[#This Row],[PESO TOTAL]]*Tabela1[[#This Row],[PREPARAÇÃO ]]</f>
        <v>0</v>
      </c>
      <c r="AT989" s="28">
        <f>Tabela1[[#This Row],[PESO TOTAL]]*Tabela1[[#This Row],[CALDEIRARIA]]</f>
        <v>0</v>
      </c>
      <c r="AU989" s="28">
        <f>Tabela1[[#This Row],[PESO TOTAL]]*Tabela1[[#This Row],[SOLDA]]</f>
        <v>0</v>
      </c>
      <c r="AV989" s="28">
        <f>Tabela1[[#This Row],[PESO TOTAL]]*Tabela1[[#This Row],[ACABAMENTO]]</f>
        <v>0</v>
      </c>
      <c r="AW989" s="28">
        <f>Tabela1[[#This Row],[PESO TOTAL]]*Tabela1[[#This Row],[PRONTO ACABADO]]</f>
        <v>0</v>
      </c>
      <c r="AX989" s="28">
        <f>Tabela1[[#This Row],[PESO TOTAL]]*Tabela1[[#This Row],[EXPEDIÇÃO ]]</f>
        <v>0</v>
      </c>
      <c r="AY989" s="28" t="str">
        <f>Tabela1[[#This Row],[PEDIDO]]&amp;Tabela1[[#This Row],[PRODUTO]]</f>
        <v/>
      </c>
      <c r="AZ989" s="44">
        <f>IF(AF989="",0,IF(ISTEXT(AF989),H989*VALUE(SUBSTITUTE(AF989,"%",""))/100,H989*AF989))-Tabela1[[#This Row],[PRONTO ACABADO2]]</f>
        <v>0</v>
      </c>
      <c r="BA989" s="44">
        <f>IF(AG989="",0,IF(ISTEXT(AG989),H989*VALUE(SUBSTITUTE(AG989,"%",""))/100,H989*AG989))-Tabela1[[#This Row],[PESO EXPEDIDO2]]</f>
        <v>0</v>
      </c>
      <c r="BB989" s="44">
        <f t="shared" si="146"/>
        <v>0</v>
      </c>
      <c r="BC989" s="44">
        <f t="shared" si="147"/>
        <v>0</v>
      </c>
      <c r="BD989" s="44"/>
    </row>
    <row r="990" spans="1:56" ht="15.75" hidden="1" customHeight="1" x14ac:dyDescent="0.25">
      <c r="A990" s="6"/>
      <c r="B990" s="22"/>
      <c r="C990" s="7"/>
      <c r="D990" s="46"/>
      <c r="E990" s="7"/>
      <c r="F990" s="7"/>
      <c r="G990" s="44"/>
      <c r="H990" s="41">
        <f>Tabela1[[#This Row],[PESO UNI]]*Tabela1[[#This Row],[QTE]]</f>
        <v>0</v>
      </c>
      <c r="I990" s="7"/>
      <c r="J990" s="8"/>
      <c r="K990" s="8"/>
      <c r="L990" s="9"/>
      <c r="M990" s="10"/>
      <c r="N990" s="8"/>
      <c r="O990" s="12"/>
      <c r="P990" s="13"/>
      <c r="Q990" s="14">
        <f>Tabela1[[#This Row],[QTDE/ Fabricação]]-Tabela1[[#This Row],[QTE]]</f>
        <v>0</v>
      </c>
      <c r="R990" s="19">
        <f t="shared" si="142"/>
        <v>0</v>
      </c>
      <c r="S990" s="19">
        <f t="shared" si="141"/>
        <v>0</v>
      </c>
      <c r="T990" s="20">
        <f t="shared" si="143"/>
        <v>0</v>
      </c>
      <c r="U990" s="17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IFERROR(COUNTIF(#REF!,Tabela1[[#This Row],[Colunas5]]),"")</f>
        <v/>
      </c>
      <c r="X990" s="14">
        <f>Tabela1[[#This Row],[QIANTIDADE EXPEDIDA]]*Tabela1[[#This Row],[PESO UNI]]</f>
        <v>0</v>
      </c>
      <c r="Y990" s="14">
        <f t="shared" si="144"/>
        <v>0</v>
      </c>
      <c r="Z990" s="21">
        <f>Tabela1[[#This Row],[PESO TOTAL]]-Tabela1[[#This Row],[Peso Expedido]]</f>
        <v>0</v>
      </c>
      <c r="AA990" s="18"/>
      <c r="AB990" s="40"/>
      <c r="AC990" s="40"/>
      <c r="AD990" s="40"/>
      <c r="AE990" s="40"/>
      <c r="AF990" s="40"/>
      <c r="AG990" s="40"/>
      <c r="AH990" s="40"/>
      <c r="AI990" s="40" t="str">
        <f t="shared" si="148"/>
        <v>ok</v>
      </c>
      <c r="AJ990"/>
      <c r="AK990" t="str">
        <f>Tabela1[[#This Row],[Coluna1]]&amp;Tabela1[[#This Row],[PEDIDO]]</f>
        <v/>
      </c>
      <c r="AL990"/>
      <c r="AM990"/>
      <c r="AN990"/>
      <c r="AO990" t="str">
        <f t="shared" si="145"/>
        <v>/</v>
      </c>
      <c r="AP990" t="str">
        <f>Tabela1[[#This Row],[TAG]]&amp;Tabela1[[#This Row],[PEDIDO]]&amp;Tabela1[[#This Row],[PRODUTO]]</f>
        <v/>
      </c>
      <c r="AQ990" s="23" t="str">
        <f>Tabela1[[#This Row],[PRODUTO]]&amp;Tabela1[[#This Row],[TAG]]</f>
        <v/>
      </c>
      <c r="AR990" s="183">
        <f>Tabela1[[#This Row],[PESO TOTAL]]*Tabela1[[#This Row],[MATÉRIA PRIMA]]</f>
        <v>0</v>
      </c>
      <c r="AS990" s="28">
        <f>Tabela1[[#This Row],[PESO TOTAL]]*Tabela1[[#This Row],[PREPARAÇÃO ]]</f>
        <v>0</v>
      </c>
      <c r="AT990" s="28">
        <f>Tabela1[[#This Row],[PESO TOTAL]]*Tabela1[[#This Row],[CALDEIRARIA]]</f>
        <v>0</v>
      </c>
      <c r="AU990" s="28">
        <f>Tabela1[[#This Row],[PESO TOTAL]]*Tabela1[[#This Row],[SOLDA]]</f>
        <v>0</v>
      </c>
      <c r="AV990" s="28">
        <f>Tabela1[[#This Row],[PESO TOTAL]]*Tabela1[[#This Row],[ACABAMENTO]]</f>
        <v>0</v>
      </c>
      <c r="AW990" s="28">
        <f>Tabela1[[#This Row],[PESO TOTAL]]*Tabela1[[#This Row],[PRONTO ACABADO]]</f>
        <v>0</v>
      </c>
      <c r="AX990" s="28">
        <f>Tabela1[[#This Row],[PESO TOTAL]]*Tabela1[[#This Row],[EXPEDIÇÃO ]]</f>
        <v>0</v>
      </c>
      <c r="AY990" s="28" t="str">
        <f>Tabela1[[#This Row],[PEDIDO]]&amp;Tabela1[[#This Row],[PRODUTO]]</f>
        <v/>
      </c>
      <c r="AZ990" s="44">
        <f>IF(AF990="",0,IF(ISTEXT(AF990),H990*VALUE(SUBSTITUTE(AF990,"%",""))/100,H990*AF990))-Tabela1[[#This Row],[PRONTO ACABADO2]]</f>
        <v>0</v>
      </c>
      <c r="BA990" s="44">
        <f>IF(AG990="",0,IF(ISTEXT(AG990),H990*VALUE(SUBSTITUTE(AG990,"%",""))/100,H990*AG990))-Tabela1[[#This Row],[PESO EXPEDIDO2]]</f>
        <v>0</v>
      </c>
      <c r="BB990" s="44">
        <f t="shared" si="146"/>
        <v>0</v>
      </c>
      <c r="BC990" s="44">
        <f t="shared" si="147"/>
        <v>0</v>
      </c>
      <c r="BD990" s="44"/>
    </row>
    <row r="991" spans="1:56" ht="15.75" hidden="1" customHeight="1" x14ac:dyDescent="0.25">
      <c r="A991" s="6"/>
      <c r="B991" s="22"/>
      <c r="C991" s="7"/>
      <c r="D991" s="46"/>
      <c r="E991" s="7"/>
      <c r="F991" s="7"/>
      <c r="G991" s="44"/>
      <c r="H991" s="41">
        <f>Tabela1[[#This Row],[PESO UNI]]*Tabela1[[#This Row],[QTE]]</f>
        <v>0</v>
      </c>
      <c r="I991" s="7"/>
      <c r="J991" s="8"/>
      <c r="K991" s="8"/>
      <c r="L991" s="9"/>
      <c r="M991" s="10"/>
      <c r="N991" s="8"/>
      <c r="O991" s="12"/>
      <c r="P991" s="13"/>
      <c r="Q991" s="14">
        <f>Tabela1[[#This Row],[QTDE/ Fabricação]]-Tabela1[[#This Row],[QTE]]</f>
        <v>0</v>
      </c>
      <c r="R991" s="19">
        <f t="shared" si="142"/>
        <v>0</v>
      </c>
      <c r="S991" s="19">
        <f t="shared" si="141"/>
        <v>0</v>
      </c>
      <c r="T991" s="20">
        <f t="shared" si="143"/>
        <v>0</v>
      </c>
      <c r="U991" s="17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IFERROR(COUNTIF(#REF!,Tabela1[[#This Row],[Colunas5]]),"")</f>
        <v/>
      </c>
      <c r="X991" s="14">
        <f>Tabela1[[#This Row],[QIANTIDADE EXPEDIDA]]*Tabela1[[#This Row],[PESO UNI]]</f>
        <v>0</v>
      </c>
      <c r="Y991" s="14">
        <f t="shared" si="144"/>
        <v>0</v>
      </c>
      <c r="Z991" s="21">
        <f>Tabela1[[#This Row],[PESO TOTAL]]-Tabela1[[#This Row],[Peso Expedido]]</f>
        <v>0</v>
      </c>
      <c r="AA991" s="18"/>
      <c r="AB991" s="40"/>
      <c r="AC991" s="40"/>
      <c r="AD991" s="40"/>
      <c r="AE991" s="40"/>
      <c r="AF991" s="40"/>
      <c r="AG991" s="40"/>
      <c r="AH991" s="40"/>
      <c r="AI991" s="40" t="str">
        <f t="shared" si="148"/>
        <v>ok</v>
      </c>
      <c r="AJ991"/>
      <c r="AK991" t="str">
        <f>Tabela1[[#This Row],[Coluna1]]&amp;Tabela1[[#This Row],[PEDIDO]]</f>
        <v/>
      </c>
      <c r="AL991"/>
      <c r="AM991"/>
      <c r="AN991"/>
      <c r="AO991" t="str">
        <f t="shared" si="145"/>
        <v>/</v>
      </c>
      <c r="AP991" t="str">
        <f>Tabela1[[#This Row],[TAG]]&amp;Tabela1[[#This Row],[PEDIDO]]&amp;Tabela1[[#This Row],[PRODUTO]]</f>
        <v/>
      </c>
      <c r="AQ991" s="23" t="str">
        <f>Tabela1[[#This Row],[PRODUTO]]&amp;Tabela1[[#This Row],[TAG]]</f>
        <v/>
      </c>
      <c r="AR991" s="183">
        <f>Tabela1[[#This Row],[PESO TOTAL]]*Tabela1[[#This Row],[MATÉRIA PRIMA]]</f>
        <v>0</v>
      </c>
      <c r="AS991" s="28">
        <f>Tabela1[[#This Row],[PESO TOTAL]]*Tabela1[[#This Row],[PREPARAÇÃO ]]</f>
        <v>0</v>
      </c>
      <c r="AT991" s="28">
        <f>Tabela1[[#This Row],[PESO TOTAL]]*Tabela1[[#This Row],[CALDEIRARIA]]</f>
        <v>0</v>
      </c>
      <c r="AU991" s="28">
        <f>Tabela1[[#This Row],[PESO TOTAL]]*Tabela1[[#This Row],[SOLDA]]</f>
        <v>0</v>
      </c>
      <c r="AV991" s="28">
        <f>Tabela1[[#This Row],[PESO TOTAL]]*Tabela1[[#This Row],[ACABAMENTO]]</f>
        <v>0</v>
      </c>
      <c r="AW991" s="28">
        <f>Tabela1[[#This Row],[PESO TOTAL]]*Tabela1[[#This Row],[PRONTO ACABADO]]</f>
        <v>0</v>
      </c>
      <c r="AX991" s="28">
        <f>Tabela1[[#This Row],[PESO TOTAL]]*Tabela1[[#This Row],[EXPEDIÇÃO ]]</f>
        <v>0</v>
      </c>
      <c r="AY991" s="28" t="str">
        <f>Tabela1[[#This Row],[PEDIDO]]&amp;Tabela1[[#This Row],[PRODUTO]]</f>
        <v/>
      </c>
      <c r="AZ991" s="44">
        <f>IF(AF991="",0,IF(ISTEXT(AF991),H991*VALUE(SUBSTITUTE(AF991,"%",""))/100,H991*AF991))-Tabela1[[#This Row],[PRONTO ACABADO2]]</f>
        <v>0</v>
      </c>
      <c r="BA991" s="44">
        <f>IF(AG991="",0,IF(ISTEXT(AG991),H991*VALUE(SUBSTITUTE(AG991,"%",""))/100,H991*AG991))-Tabela1[[#This Row],[PESO EXPEDIDO2]]</f>
        <v>0</v>
      </c>
      <c r="BB991" s="44">
        <f t="shared" si="146"/>
        <v>0</v>
      </c>
      <c r="BC991" s="44">
        <f t="shared" si="147"/>
        <v>0</v>
      </c>
      <c r="BD991" s="44"/>
    </row>
    <row r="992" spans="1:56" ht="15.75" hidden="1" customHeight="1" x14ac:dyDescent="0.25">
      <c r="A992" s="6"/>
      <c r="B992" s="22"/>
      <c r="C992" s="7"/>
      <c r="D992" s="46"/>
      <c r="E992" s="7"/>
      <c r="F992" s="7"/>
      <c r="G992" s="44"/>
      <c r="H992" s="41">
        <f>Tabela1[[#This Row],[PESO UNI]]*Tabela1[[#This Row],[QTE]]</f>
        <v>0</v>
      </c>
      <c r="I992" s="7"/>
      <c r="J992" s="8"/>
      <c r="K992" s="8"/>
      <c r="L992" s="9"/>
      <c r="M992" s="10"/>
      <c r="N992" s="8"/>
      <c r="O992" s="12"/>
      <c r="P992" s="13"/>
      <c r="Q992" s="14">
        <f>Tabela1[[#This Row],[QTDE/ Fabricação]]-Tabela1[[#This Row],[QTE]]</f>
        <v>0</v>
      </c>
      <c r="R992" s="19">
        <f t="shared" si="142"/>
        <v>0</v>
      </c>
      <c r="S992" s="19">
        <f t="shared" si="141"/>
        <v>0</v>
      </c>
      <c r="T992" s="20">
        <f t="shared" si="143"/>
        <v>0</v>
      </c>
      <c r="U992" s="17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IFERROR(COUNTIF(#REF!,Tabela1[[#This Row],[Colunas5]]),"")</f>
        <v/>
      </c>
      <c r="X992" s="14">
        <f>Tabela1[[#This Row],[QIANTIDADE EXPEDIDA]]*Tabela1[[#This Row],[PESO UNI]]</f>
        <v>0</v>
      </c>
      <c r="Y992" s="14">
        <f t="shared" si="144"/>
        <v>0</v>
      </c>
      <c r="Z992" s="21">
        <f>Tabela1[[#This Row],[PESO TOTAL]]-Tabela1[[#This Row],[Peso Expedido]]</f>
        <v>0</v>
      </c>
      <c r="AA992" s="18"/>
      <c r="AB992" s="40"/>
      <c r="AC992" s="40"/>
      <c r="AD992" s="40"/>
      <c r="AE992" s="40"/>
      <c r="AF992" s="40"/>
      <c r="AG992" s="40"/>
      <c r="AH992" s="40"/>
      <c r="AI992" s="40" t="str">
        <f t="shared" si="148"/>
        <v>ok</v>
      </c>
      <c r="AJ992"/>
      <c r="AK992" t="str">
        <f>Tabela1[[#This Row],[Coluna1]]&amp;Tabela1[[#This Row],[PEDIDO]]</f>
        <v/>
      </c>
      <c r="AL992"/>
      <c r="AM992"/>
      <c r="AN992"/>
      <c r="AO992" t="str">
        <f t="shared" si="145"/>
        <v>/</v>
      </c>
      <c r="AP992" t="str">
        <f>Tabela1[[#This Row],[TAG]]&amp;Tabela1[[#This Row],[PEDIDO]]&amp;Tabela1[[#This Row],[PRODUTO]]</f>
        <v/>
      </c>
      <c r="AQ992" s="23" t="str">
        <f>Tabela1[[#This Row],[PRODUTO]]&amp;Tabela1[[#This Row],[TAG]]</f>
        <v/>
      </c>
      <c r="AR992" s="183">
        <f>Tabela1[[#This Row],[PESO TOTAL]]*Tabela1[[#This Row],[MATÉRIA PRIMA]]</f>
        <v>0</v>
      </c>
      <c r="AS992" s="28">
        <f>Tabela1[[#This Row],[PESO TOTAL]]*Tabela1[[#This Row],[PREPARAÇÃO ]]</f>
        <v>0</v>
      </c>
      <c r="AT992" s="28">
        <f>Tabela1[[#This Row],[PESO TOTAL]]*Tabela1[[#This Row],[CALDEIRARIA]]</f>
        <v>0</v>
      </c>
      <c r="AU992" s="28">
        <f>Tabela1[[#This Row],[PESO TOTAL]]*Tabela1[[#This Row],[SOLDA]]</f>
        <v>0</v>
      </c>
      <c r="AV992" s="28">
        <f>Tabela1[[#This Row],[PESO TOTAL]]*Tabela1[[#This Row],[ACABAMENTO]]</f>
        <v>0</v>
      </c>
      <c r="AW992" s="28">
        <f>Tabela1[[#This Row],[PESO TOTAL]]*Tabela1[[#This Row],[PRONTO ACABADO]]</f>
        <v>0</v>
      </c>
      <c r="AX992" s="28">
        <f>Tabela1[[#This Row],[PESO TOTAL]]*Tabela1[[#This Row],[EXPEDIÇÃO ]]</f>
        <v>0</v>
      </c>
      <c r="AY992" s="28" t="str">
        <f>Tabela1[[#This Row],[PEDIDO]]&amp;Tabela1[[#This Row],[PRODUTO]]</f>
        <v/>
      </c>
      <c r="AZ992" s="44">
        <f>IF(AF992="",0,IF(ISTEXT(AF992),H992*VALUE(SUBSTITUTE(AF992,"%",""))/100,H992*AF992))-Tabela1[[#This Row],[PRONTO ACABADO2]]</f>
        <v>0</v>
      </c>
      <c r="BA992" s="44">
        <f>IF(AG992="",0,IF(ISTEXT(AG992),H992*VALUE(SUBSTITUTE(AG992,"%",""))/100,H992*AG992))-Tabela1[[#This Row],[PESO EXPEDIDO2]]</f>
        <v>0</v>
      </c>
      <c r="BB992" s="44">
        <f t="shared" si="146"/>
        <v>0</v>
      </c>
      <c r="BC992" s="44">
        <f t="shared" si="147"/>
        <v>0</v>
      </c>
      <c r="BD992" s="44"/>
    </row>
    <row r="993" spans="1:56" ht="15.75" hidden="1" customHeight="1" x14ac:dyDescent="0.25">
      <c r="A993" s="6"/>
      <c r="B993" s="22"/>
      <c r="C993" s="7"/>
      <c r="D993" s="46"/>
      <c r="E993" s="7"/>
      <c r="F993" s="7"/>
      <c r="G993" s="44"/>
      <c r="H993" s="41">
        <f>Tabela1[[#This Row],[PESO UNI]]*Tabela1[[#This Row],[QTE]]</f>
        <v>0</v>
      </c>
      <c r="I993" s="7"/>
      <c r="J993" s="8"/>
      <c r="K993" s="8"/>
      <c r="L993" s="9"/>
      <c r="M993" s="10"/>
      <c r="N993" s="8"/>
      <c r="O993" s="12"/>
      <c r="P993" s="13"/>
      <c r="Q993" s="14">
        <f>Tabela1[[#This Row],[QTDE/ Fabricação]]-Tabela1[[#This Row],[QTE]]</f>
        <v>0</v>
      </c>
      <c r="R993" s="19">
        <f t="shared" si="142"/>
        <v>0</v>
      </c>
      <c r="S993" s="19">
        <f t="shared" si="141"/>
        <v>0</v>
      </c>
      <c r="T993" s="20">
        <f t="shared" si="143"/>
        <v>0</v>
      </c>
      <c r="U993" s="17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IFERROR(COUNTIF(#REF!,Tabela1[[#This Row],[Colunas5]]),"")</f>
        <v/>
      </c>
      <c r="X993" s="14">
        <f>Tabela1[[#This Row],[QIANTIDADE EXPEDIDA]]*Tabela1[[#This Row],[PESO UNI]]</f>
        <v>0</v>
      </c>
      <c r="Y993" s="14">
        <f t="shared" si="144"/>
        <v>0</v>
      </c>
      <c r="Z993" s="21">
        <f>Tabela1[[#This Row],[PESO TOTAL]]-Tabela1[[#This Row],[Peso Expedido]]</f>
        <v>0</v>
      </c>
      <c r="AA993" s="18"/>
      <c r="AB993" s="40"/>
      <c r="AC993" s="40"/>
      <c r="AD993" s="40"/>
      <c r="AE993" s="40"/>
      <c r="AF993" s="40"/>
      <c r="AG993" s="40"/>
      <c r="AH993" s="40"/>
      <c r="AI993" s="40" t="str">
        <f t="shared" si="148"/>
        <v>ok</v>
      </c>
      <c r="AJ993"/>
      <c r="AK993" t="str">
        <f>Tabela1[[#This Row],[Coluna1]]&amp;Tabela1[[#This Row],[PEDIDO]]</f>
        <v/>
      </c>
      <c r="AL993"/>
      <c r="AM993"/>
      <c r="AN993"/>
      <c r="AO993" t="str">
        <f t="shared" si="145"/>
        <v>/</v>
      </c>
      <c r="AP993" t="str">
        <f>Tabela1[[#This Row],[TAG]]&amp;Tabela1[[#This Row],[PEDIDO]]&amp;Tabela1[[#This Row],[PRODUTO]]</f>
        <v/>
      </c>
      <c r="AQ993" s="23" t="str">
        <f>Tabela1[[#This Row],[PRODUTO]]&amp;Tabela1[[#This Row],[TAG]]</f>
        <v/>
      </c>
      <c r="AR993" s="183">
        <f>Tabela1[[#This Row],[PESO TOTAL]]*Tabela1[[#This Row],[MATÉRIA PRIMA]]</f>
        <v>0</v>
      </c>
      <c r="AS993" s="28">
        <f>Tabela1[[#This Row],[PESO TOTAL]]*Tabela1[[#This Row],[PREPARAÇÃO ]]</f>
        <v>0</v>
      </c>
      <c r="AT993" s="28">
        <f>Tabela1[[#This Row],[PESO TOTAL]]*Tabela1[[#This Row],[CALDEIRARIA]]</f>
        <v>0</v>
      </c>
      <c r="AU993" s="28">
        <f>Tabela1[[#This Row],[PESO TOTAL]]*Tabela1[[#This Row],[SOLDA]]</f>
        <v>0</v>
      </c>
      <c r="AV993" s="28">
        <f>Tabela1[[#This Row],[PESO TOTAL]]*Tabela1[[#This Row],[ACABAMENTO]]</f>
        <v>0</v>
      </c>
      <c r="AW993" s="28">
        <f>Tabela1[[#This Row],[PESO TOTAL]]*Tabela1[[#This Row],[PRONTO ACABADO]]</f>
        <v>0</v>
      </c>
      <c r="AX993" s="28">
        <f>Tabela1[[#This Row],[PESO TOTAL]]*Tabela1[[#This Row],[EXPEDIÇÃO ]]</f>
        <v>0</v>
      </c>
      <c r="AY993" s="28" t="str">
        <f>Tabela1[[#This Row],[PEDIDO]]&amp;Tabela1[[#This Row],[PRODUTO]]</f>
        <v/>
      </c>
      <c r="AZ993" s="44">
        <f>IF(AF993="",0,IF(ISTEXT(AF993),H993*VALUE(SUBSTITUTE(AF993,"%",""))/100,H993*AF993))-Tabela1[[#This Row],[PRONTO ACABADO2]]</f>
        <v>0</v>
      </c>
      <c r="BA993" s="44">
        <f>IF(AG993="",0,IF(ISTEXT(AG993),H993*VALUE(SUBSTITUTE(AG993,"%",""))/100,H993*AG993))-Tabela1[[#This Row],[PESO EXPEDIDO2]]</f>
        <v>0</v>
      </c>
      <c r="BB993" s="44">
        <f t="shared" si="146"/>
        <v>0</v>
      </c>
      <c r="BC993" s="44">
        <f t="shared" si="147"/>
        <v>0</v>
      </c>
      <c r="BD993" s="44"/>
    </row>
    <row r="994" spans="1:56" ht="15.75" hidden="1" customHeight="1" x14ac:dyDescent="0.25">
      <c r="A994" s="6"/>
      <c r="B994" s="22"/>
      <c r="C994" s="7"/>
      <c r="D994" s="46"/>
      <c r="E994" s="7"/>
      <c r="F994" s="7"/>
      <c r="G994" s="44"/>
      <c r="H994" s="41">
        <f>Tabela1[[#This Row],[PESO UNI]]*Tabela1[[#This Row],[QTE]]</f>
        <v>0</v>
      </c>
      <c r="I994" s="7"/>
      <c r="J994" s="8"/>
      <c r="K994" s="8"/>
      <c r="L994" s="9"/>
      <c r="M994" s="10"/>
      <c r="N994" s="8"/>
      <c r="O994" s="12"/>
      <c r="P994" s="13"/>
      <c r="Q994" s="14">
        <f>Tabela1[[#This Row],[QTDE/ Fabricação]]-Tabela1[[#This Row],[QTE]]</f>
        <v>0</v>
      </c>
      <c r="R994" s="19">
        <f t="shared" si="142"/>
        <v>0</v>
      </c>
      <c r="S994" s="19">
        <f t="shared" si="141"/>
        <v>0</v>
      </c>
      <c r="T994" s="20">
        <f t="shared" si="143"/>
        <v>0</v>
      </c>
      <c r="U994" s="17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IFERROR(COUNTIF(#REF!,Tabela1[[#This Row],[Colunas5]]),"")</f>
        <v/>
      </c>
      <c r="X994" s="14">
        <f>Tabela1[[#This Row],[QIANTIDADE EXPEDIDA]]*Tabela1[[#This Row],[PESO UNI]]</f>
        <v>0</v>
      </c>
      <c r="Y994" s="14">
        <f t="shared" si="144"/>
        <v>0</v>
      </c>
      <c r="Z994" s="21">
        <f>Tabela1[[#This Row],[PESO TOTAL]]-Tabela1[[#This Row],[Peso Expedido]]</f>
        <v>0</v>
      </c>
      <c r="AA994" s="18"/>
      <c r="AB994" s="40"/>
      <c r="AC994" s="40"/>
      <c r="AD994" s="40"/>
      <c r="AE994" s="40"/>
      <c r="AF994" s="40"/>
      <c r="AG994" s="40"/>
      <c r="AH994" s="40"/>
      <c r="AI994" s="40" t="str">
        <f t="shared" si="148"/>
        <v>ok</v>
      </c>
      <c r="AJ994"/>
      <c r="AK994" t="str">
        <f>Tabela1[[#This Row],[Coluna1]]&amp;Tabela1[[#This Row],[PEDIDO]]</f>
        <v/>
      </c>
      <c r="AL994"/>
      <c r="AM994"/>
      <c r="AN994"/>
      <c r="AO994" t="str">
        <f t="shared" si="145"/>
        <v>/</v>
      </c>
      <c r="AP994" t="str">
        <f>Tabela1[[#This Row],[TAG]]&amp;Tabela1[[#This Row],[PEDIDO]]&amp;Tabela1[[#This Row],[PRODUTO]]</f>
        <v/>
      </c>
      <c r="AQ994" s="23" t="str">
        <f>Tabela1[[#This Row],[PRODUTO]]&amp;Tabela1[[#This Row],[TAG]]</f>
        <v/>
      </c>
      <c r="AR994" s="183">
        <f>Tabela1[[#This Row],[PESO TOTAL]]*Tabela1[[#This Row],[MATÉRIA PRIMA]]</f>
        <v>0</v>
      </c>
      <c r="AS994" s="28">
        <f>Tabela1[[#This Row],[PESO TOTAL]]*Tabela1[[#This Row],[PREPARAÇÃO ]]</f>
        <v>0</v>
      </c>
      <c r="AT994" s="28">
        <f>Tabela1[[#This Row],[PESO TOTAL]]*Tabela1[[#This Row],[CALDEIRARIA]]</f>
        <v>0</v>
      </c>
      <c r="AU994" s="28">
        <f>Tabela1[[#This Row],[PESO TOTAL]]*Tabela1[[#This Row],[SOLDA]]</f>
        <v>0</v>
      </c>
      <c r="AV994" s="28">
        <f>Tabela1[[#This Row],[PESO TOTAL]]*Tabela1[[#This Row],[ACABAMENTO]]</f>
        <v>0</v>
      </c>
      <c r="AW994" s="28">
        <f>Tabela1[[#This Row],[PESO TOTAL]]*Tabela1[[#This Row],[PRONTO ACABADO]]</f>
        <v>0</v>
      </c>
      <c r="AX994" s="28">
        <f>Tabela1[[#This Row],[PESO TOTAL]]*Tabela1[[#This Row],[EXPEDIÇÃO ]]</f>
        <v>0</v>
      </c>
      <c r="AY994" s="28" t="str">
        <f>Tabela1[[#This Row],[PEDIDO]]&amp;Tabela1[[#This Row],[PRODUTO]]</f>
        <v/>
      </c>
      <c r="AZ994" s="44">
        <f>IF(AF994="",0,IF(ISTEXT(AF994),H994*VALUE(SUBSTITUTE(AF994,"%",""))/100,H994*AF994))-Tabela1[[#This Row],[PRONTO ACABADO2]]</f>
        <v>0</v>
      </c>
      <c r="BA994" s="44">
        <f>IF(AG994="",0,IF(ISTEXT(AG994),H994*VALUE(SUBSTITUTE(AG994,"%",""))/100,H994*AG994))-Tabela1[[#This Row],[PESO EXPEDIDO2]]</f>
        <v>0</v>
      </c>
      <c r="BB994" s="44">
        <f t="shared" si="146"/>
        <v>0</v>
      </c>
      <c r="BC994" s="44">
        <f t="shared" si="147"/>
        <v>0</v>
      </c>
      <c r="BD994" s="44"/>
    </row>
    <row r="995" spans="1:56" ht="15.75" hidden="1" customHeight="1" x14ac:dyDescent="0.25">
      <c r="A995" s="6"/>
      <c r="B995" s="22"/>
      <c r="C995" s="7"/>
      <c r="D995" s="46"/>
      <c r="E995" s="7"/>
      <c r="F995" s="7"/>
      <c r="G995" s="44"/>
      <c r="H995" s="41">
        <f>Tabela1[[#This Row],[PESO UNI]]*Tabela1[[#This Row],[QTE]]</f>
        <v>0</v>
      </c>
      <c r="I995" s="7"/>
      <c r="J995" s="8"/>
      <c r="K995" s="8"/>
      <c r="L995" s="9"/>
      <c r="M995" s="10"/>
      <c r="N995" s="8"/>
      <c r="O995" s="12"/>
      <c r="P995" s="13"/>
      <c r="Q995" s="14">
        <f>Tabela1[[#This Row],[QTDE/ Fabricação]]-Tabela1[[#This Row],[QTE]]</f>
        <v>0</v>
      </c>
      <c r="R995" s="19">
        <f t="shared" si="142"/>
        <v>0</v>
      </c>
      <c r="S995" s="19">
        <f t="shared" si="141"/>
        <v>0</v>
      </c>
      <c r="T995" s="20">
        <f t="shared" si="143"/>
        <v>0</v>
      </c>
      <c r="U995" s="17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IFERROR(COUNTIF(#REF!,Tabela1[[#This Row],[Colunas5]]),"")</f>
        <v/>
      </c>
      <c r="X995" s="14">
        <f>Tabela1[[#This Row],[QIANTIDADE EXPEDIDA]]*Tabela1[[#This Row],[PESO UNI]]</f>
        <v>0</v>
      </c>
      <c r="Y995" s="14">
        <f t="shared" si="144"/>
        <v>0</v>
      </c>
      <c r="Z995" s="21">
        <f>Tabela1[[#This Row],[PESO TOTAL]]-Tabela1[[#This Row],[Peso Expedido]]</f>
        <v>0</v>
      </c>
      <c r="AA995" s="18"/>
      <c r="AB995" s="40"/>
      <c r="AC995" s="40"/>
      <c r="AD995" s="40"/>
      <c r="AE995" s="40"/>
      <c r="AF995" s="40"/>
      <c r="AG995" s="40"/>
      <c r="AH995" s="40"/>
      <c r="AI995" s="40" t="str">
        <f t="shared" si="148"/>
        <v>ok</v>
      </c>
      <c r="AJ995"/>
      <c r="AK995" t="str">
        <f>Tabela1[[#This Row],[Coluna1]]&amp;Tabela1[[#This Row],[PEDIDO]]</f>
        <v/>
      </c>
      <c r="AL995"/>
      <c r="AM995"/>
      <c r="AN995"/>
      <c r="AO995" t="str">
        <f t="shared" si="145"/>
        <v>/</v>
      </c>
      <c r="AP995" t="str">
        <f>Tabela1[[#This Row],[TAG]]&amp;Tabela1[[#This Row],[PEDIDO]]&amp;Tabela1[[#This Row],[PRODUTO]]</f>
        <v/>
      </c>
      <c r="AQ995" s="23" t="str">
        <f>Tabela1[[#This Row],[PRODUTO]]&amp;Tabela1[[#This Row],[TAG]]</f>
        <v/>
      </c>
      <c r="AR995" s="183">
        <f>Tabela1[[#This Row],[PESO TOTAL]]*Tabela1[[#This Row],[MATÉRIA PRIMA]]</f>
        <v>0</v>
      </c>
      <c r="AS995" s="28">
        <f>Tabela1[[#This Row],[PESO TOTAL]]*Tabela1[[#This Row],[PREPARAÇÃO ]]</f>
        <v>0</v>
      </c>
      <c r="AT995" s="28">
        <f>Tabela1[[#This Row],[PESO TOTAL]]*Tabela1[[#This Row],[CALDEIRARIA]]</f>
        <v>0</v>
      </c>
      <c r="AU995" s="28">
        <f>Tabela1[[#This Row],[PESO TOTAL]]*Tabela1[[#This Row],[SOLDA]]</f>
        <v>0</v>
      </c>
      <c r="AV995" s="28">
        <f>Tabela1[[#This Row],[PESO TOTAL]]*Tabela1[[#This Row],[ACABAMENTO]]</f>
        <v>0</v>
      </c>
      <c r="AW995" s="28">
        <f>Tabela1[[#This Row],[PESO TOTAL]]*Tabela1[[#This Row],[PRONTO ACABADO]]</f>
        <v>0</v>
      </c>
      <c r="AX995" s="28">
        <f>Tabela1[[#This Row],[PESO TOTAL]]*Tabela1[[#This Row],[EXPEDIÇÃO ]]</f>
        <v>0</v>
      </c>
      <c r="AY995" s="28" t="str">
        <f>Tabela1[[#This Row],[PEDIDO]]&amp;Tabela1[[#This Row],[PRODUTO]]</f>
        <v/>
      </c>
      <c r="AZ995" s="44">
        <f>IF(AF995="",0,IF(ISTEXT(AF995),H995*VALUE(SUBSTITUTE(AF995,"%",""))/100,H995*AF995))-Tabela1[[#This Row],[PRONTO ACABADO2]]</f>
        <v>0</v>
      </c>
      <c r="BA995" s="44">
        <f>IF(AG995="",0,IF(ISTEXT(AG995),H995*VALUE(SUBSTITUTE(AG995,"%",""))/100,H995*AG995))-Tabela1[[#This Row],[PESO EXPEDIDO2]]</f>
        <v>0</v>
      </c>
      <c r="BB995" s="44">
        <f t="shared" si="146"/>
        <v>0</v>
      </c>
      <c r="BC995" s="44">
        <f t="shared" si="147"/>
        <v>0</v>
      </c>
      <c r="BD995" s="44"/>
    </row>
    <row r="996" spans="1:56" ht="15.75" hidden="1" customHeight="1" x14ac:dyDescent="0.25">
      <c r="A996" s="6"/>
      <c r="B996" s="22"/>
      <c r="C996" s="7"/>
      <c r="D996" s="46"/>
      <c r="E996" s="7"/>
      <c r="F996" s="7"/>
      <c r="G996" s="44"/>
      <c r="H996" s="41">
        <f>Tabela1[[#This Row],[PESO UNI]]*Tabela1[[#This Row],[QTE]]</f>
        <v>0</v>
      </c>
      <c r="I996" s="7"/>
      <c r="J996" s="8"/>
      <c r="K996" s="8"/>
      <c r="L996" s="9"/>
      <c r="M996" s="10"/>
      <c r="N996" s="8"/>
      <c r="O996" s="12"/>
      <c r="P996" s="13"/>
      <c r="Q996" s="14">
        <f>Tabela1[[#This Row],[QTDE/ Fabricação]]-Tabela1[[#This Row],[QTE]]</f>
        <v>0</v>
      </c>
      <c r="R996" s="19">
        <f t="shared" si="142"/>
        <v>0</v>
      </c>
      <c r="S996" s="19">
        <f t="shared" si="141"/>
        <v>0</v>
      </c>
      <c r="T996" s="20">
        <f t="shared" si="143"/>
        <v>0</v>
      </c>
      <c r="U996" s="17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IFERROR(COUNTIF(#REF!,Tabela1[[#This Row],[Colunas5]]),"")</f>
        <v/>
      </c>
      <c r="X996" s="14">
        <f>Tabela1[[#This Row],[QIANTIDADE EXPEDIDA]]*Tabela1[[#This Row],[PESO UNI]]</f>
        <v>0</v>
      </c>
      <c r="Y996" s="14">
        <f t="shared" si="144"/>
        <v>0</v>
      </c>
      <c r="Z996" s="21">
        <f>Tabela1[[#This Row],[PESO TOTAL]]-Tabela1[[#This Row],[Peso Expedido]]</f>
        <v>0</v>
      </c>
      <c r="AA996" s="18"/>
      <c r="AB996" s="40"/>
      <c r="AC996" s="40"/>
      <c r="AD996" s="40"/>
      <c r="AE996" s="40"/>
      <c r="AF996" s="40"/>
      <c r="AG996" s="40"/>
      <c r="AH996" s="40"/>
      <c r="AI996" s="40" t="str">
        <f t="shared" si="148"/>
        <v>ok</v>
      </c>
      <c r="AJ996"/>
      <c r="AK996" t="str">
        <f>Tabela1[[#This Row],[Coluna1]]&amp;Tabela1[[#This Row],[PEDIDO]]</f>
        <v/>
      </c>
      <c r="AL996"/>
      <c r="AM996"/>
      <c r="AN996"/>
      <c r="AO996" t="str">
        <f t="shared" si="145"/>
        <v>/</v>
      </c>
      <c r="AP996" t="str">
        <f>Tabela1[[#This Row],[TAG]]&amp;Tabela1[[#This Row],[PEDIDO]]&amp;Tabela1[[#This Row],[PRODUTO]]</f>
        <v/>
      </c>
      <c r="AQ996" s="23" t="str">
        <f>Tabela1[[#This Row],[PRODUTO]]&amp;Tabela1[[#This Row],[TAG]]</f>
        <v/>
      </c>
      <c r="AR996" s="183">
        <f>Tabela1[[#This Row],[PESO TOTAL]]*Tabela1[[#This Row],[MATÉRIA PRIMA]]</f>
        <v>0</v>
      </c>
      <c r="AS996" s="28">
        <f>Tabela1[[#This Row],[PESO TOTAL]]*Tabela1[[#This Row],[PREPARAÇÃO ]]</f>
        <v>0</v>
      </c>
      <c r="AT996" s="28">
        <f>Tabela1[[#This Row],[PESO TOTAL]]*Tabela1[[#This Row],[CALDEIRARIA]]</f>
        <v>0</v>
      </c>
      <c r="AU996" s="28">
        <f>Tabela1[[#This Row],[PESO TOTAL]]*Tabela1[[#This Row],[SOLDA]]</f>
        <v>0</v>
      </c>
      <c r="AV996" s="28">
        <f>Tabela1[[#This Row],[PESO TOTAL]]*Tabela1[[#This Row],[ACABAMENTO]]</f>
        <v>0</v>
      </c>
      <c r="AW996" s="28">
        <f>Tabela1[[#This Row],[PESO TOTAL]]*Tabela1[[#This Row],[PRONTO ACABADO]]</f>
        <v>0</v>
      </c>
      <c r="AX996" s="28">
        <f>Tabela1[[#This Row],[PESO TOTAL]]*Tabela1[[#This Row],[EXPEDIÇÃO ]]</f>
        <v>0</v>
      </c>
      <c r="AY996" s="28" t="str">
        <f>Tabela1[[#This Row],[PEDIDO]]&amp;Tabela1[[#This Row],[PRODUTO]]</f>
        <v/>
      </c>
      <c r="AZ996" s="44">
        <f>IF(AF996="",0,IF(ISTEXT(AF996),H996*VALUE(SUBSTITUTE(AF996,"%",""))/100,H996*AF996))-Tabela1[[#This Row],[PRONTO ACABADO2]]</f>
        <v>0</v>
      </c>
      <c r="BA996" s="44">
        <f>IF(AG996="",0,IF(ISTEXT(AG996),H996*VALUE(SUBSTITUTE(AG996,"%",""))/100,H996*AG996))-Tabela1[[#This Row],[PESO EXPEDIDO2]]</f>
        <v>0</v>
      </c>
      <c r="BB996" s="44">
        <f t="shared" si="146"/>
        <v>0</v>
      </c>
      <c r="BC996" s="44">
        <f t="shared" si="147"/>
        <v>0</v>
      </c>
      <c r="BD996" s="44"/>
    </row>
    <row r="997" spans="1:56" ht="15.75" hidden="1" customHeight="1" x14ac:dyDescent="0.25">
      <c r="A997" s="6"/>
      <c r="B997" s="22"/>
      <c r="C997" s="7"/>
      <c r="D997" s="46"/>
      <c r="E997" s="7"/>
      <c r="F997" s="7"/>
      <c r="G997" s="44"/>
      <c r="H997" s="41">
        <f>Tabela1[[#This Row],[PESO UNI]]*Tabela1[[#This Row],[QTE]]</f>
        <v>0</v>
      </c>
      <c r="I997" s="7"/>
      <c r="J997" s="8"/>
      <c r="K997" s="8"/>
      <c r="L997" s="9"/>
      <c r="M997" s="10"/>
      <c r="N997" s="8"/>
      <c r="O997" s="12"/>
      <c r="P997" s="13"/>
      <c r="Q997" s="14">
        <f>Tabela1[[#This Row],[QTDE/ Fabricação]]-Tabela1[[#This Row],[QTE]]</f>
        <v>0</v>
      </c>
      <c r="R997" s="19">
        <f t="shared" si="142"/>
        <v>0</v>
      </c>
      <c r="S997" s="19">
        <f t="shared" si="141"/>
        <v>0</v>
      </c>
      <c r="T997" s="20">
        <f t="shared" si="143"/>
        <v>0</v>
      </c>
      <c r="U997" s="17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IFERROR(COUNTIF(#REF!,Tabela1[[#This Row],[Colunas5]]),"")</f>
        <v/>
      </c>
      <c r="X997" s="14">
        <f>Tabela1[[#This Row],[QIANTIDADE EXPEDIDA]]*Tabela1[[#This Row],[PESO UNI]]</f>
        <v>0</v>
      </c>
      <c r="Y997" s="14">
        <f t="shared" si="144"/>
        <v>0</v>
      </c>
      <c r="Z997" s="21">
        <f>Tabela1[[#This Row],[PESO TOTAL]]-Tabela1[[#This Row],[Peso Expedido]]</f>
        <v>0</v>
      </c>
      <c r="AA997" s="18"/>
      <c r="AB997" s="40"/>
      <c r="AC997" s="40"/>
      <c r="AD997" s="40"/>
      <c r="AE997" s="40"/>
      <c r="AF997" s="40"/>
      <c r="AG997" s="40"/>
      <c r="AH997" s="40"/>
      <c r="AI997" s="40" t="str">
        <f t="shared" si="148"/>
        <v>ok</v>
      </c>
      <c r="AJ997"/>
      <c r="AK997" t="str">
        <f>Tabela1[[#This Row],[Coluna1]]&amp;Tabela1[[#This Row],[PEDIDO]]</f>
        <v/>
      </c>
      <c r="AL997"/>
      <c r="AM997"/>
      <c r="AN997"/>
      <c r="AO997" t="str">
        <f t="shared" si="145"/>
        <v>/</v>
      </c>
      <c r="AP997" t="str">
        <f>Tabela1[[#This Row],[TAG]]&amp;Tabela1[[#This Row],[PEDIDO]]&amp;Tabela1[[#This Row],[PRODUTO]]</f>
        <v/>
      </c>
      <c r="AQ997" s="23" t="str">
        <f>Tabela1[[#This Row],[PRODUTO]]&amp;Tabela1[[#This Row],[TAG]]</f>
        <v/>
      </c>
      <c r="AR997" s="183">
        <f>Tabela1[[#This Row],[PESO TOTAL]]*Tabela1[[#This Row],[MATÉRIA PRIMA]]</f>
        <v>0</v>
      </c>
      <c r="AS997" s="28">
        <f>Tabela1[[#This Row],[PESO TOTAL]]*Tabela1[[#This Row],[PREPARAÇÃO ]]</f>
        <v>0</v>
      </c>
      <c r="AT997" s="28">
        <f>Tabela1[[#This Row],[PESO TOTAL]]*Tabela1[[#This Row],[CALDEIRARIA]]</f>
        <v>0</v>
      </c>
      <c r="AU997" s="28">
        <f>Tabela1[[#This Row],[PESO TOTAL]]*Tabela1[[#This Row],[SOLDA]]</f>
        <v>0</v>
      </c>
      <c r="AV997" s="28">
        <f>Tabela1[[#This Row],[PESO TOTAL]]*Tabela1[[#This Row],[ACABAMENTO]]</f>
        <v>0</v>
      </c>
      <c r="AW997" s="28">
        <f>Tabela1[[#This Row],[PESO TOTAL]]*Tabela1[[#This Row],[PRONTO ACABADO]]</f>
        <v>0</v>
      </c>
      <c r="AX997" s="28">
        <f>Tabela1[[#This Row],[PESO TOTAL]]*Tabela1[[#This Row],[EXPEDIÇÃO ]]</f>
        <v>0</v>
      </c>
      <c r="AY997" s="28" t="str">
        <f>Tabela1[[#This Row],[PEDIDO]]&amp;Tabela1[[#This Row],[PRODUTO]]</f>
        <v/>
      </c>
      <c r="AZ997" s="44">
        <f>IF(AF997="",0,IF(ISTEXT(AF997),H997*VALUE(SUBSTITUTE(AF997,"%",""))/100,H997*AF997))-Tabela1[[#This Row],[PRONTO ACABADO2]]</f>
        <v>0</v>
      </c>
      <c r="BA997" s="44">
        <f>IF(AG997="",0,IF(ISTEXT(AG997),H997*VALUE(SUBSTITUTE(AG997,"%",""))/100,H997*AG997))-Tabela1[[#This Row],[PESO EXPEDIDO2]]</f>
        <v>0</v>
      </c>
      <c r="BB997" s="44">
        <f t="shared" si="146"/>
        <v>0</v>
      </c>
      <c r="BC997" s="44">
        <f t="shared" si="147"/>
        <v>0</v>
      </c>
      <c r="BD997" s="44"/>
    </row>
    <row r="998" spans="1:56" ht="15.75" hidden="1" customHeight="1" x14ac:dyDescent="0.25">
      <c r="A998" s="6"/>
      <c r="B998" s="22"/>
      <c r="C998" s="7"/>
      <c r="D998" s="46"/>
      <c r="E998" s="7"/>
      <c r="F998" s="7"/>
      <c r="G998" s="44"/>
      <c r="H998" s="41">
        <f>Tabela1[[#This Row],[PESO UNI]]*Tabela1[[#This Row],[QTE]]</f>
        <v>0</v>
      </c>
      <c r="I998" s="7"/>
      <c r="J998" s="8"/>
      <c r="K998" s="8"/>
      <c r="L998" s="9"/>
      <c r="M998" s="10"/>
      <c r="N998" s="8"/>
      <c r="O998" s="12"/>
      <c r="P998" s="13"/>
      <c r="Q998" s="14">
        <f>Tabela1[[#This Row],[QTDE/ Fabricação]]-Tabela1[[#This Row],[QTE]]</f>
        <v>0</v>
      </c>
      <c r="R998" s="19">
        <f t="shared" si="142"/>
        <v>0</v>
      </c>
      <c r="S998" s="19">
        <f t="shared" si="141"/>
        <v>0</v>
      </c>
      <c r="T998" s="20">
        <f t="shared" si="143"/>
        <v>0</v>
      </c>
      <c r="U998" s="17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IFERROR(COUNTIF(#REF!,Tabela1[[#This Row],[Colunas5]]),"")</f>
        <v/>
      </c>
      <c r="X998" s="14">
        <f>Tabela1[[#This Row],[QIANTIDADE EXPEDIDA]]*Tabela1[[#This Row],[PESO UNI]]</f>
        <v>0</v>
      </c>
      <c r="Y998" s="14">
        <f t="shared" si="144"/>
        <v>0</v>
      </c>
      <c r="Z998" s="21">
        <f>Tabela1[[#This Row],[PESO TOTAL]]-Tabela1[[#This Row],[Peso Expedido]]</f>
        <v>0</v>
      </c>
      <c r="AA998" s="18"/>
      <c r="AB998" s="40"/>
      <c r="AC998" s="40"/>
      <c r="AD998" s="40"/>
      <c r="AE998" s="40"/>
      <c r="AF998" s="40"/>
      <c r="AG998" s="40"/>
      <c r="AH998" s="40"/>
      <c r="AI998" s="40" t="str">
        <f t="shared" si="148"/>
        <v>ok</v>
      </c>
      <c r="AJ998"/>
      <c r="AK998" t="str">
        <f>Tabela1[[#This Row],[Coluna1]]&amp;Tabela1[[#This Row],[PEDIDO]]</f>
        <v/>
      </c>
      <c r="AL998"/>
      <c r="AM998"/>
      <c r="AN998"/>
      <c r="AO998" t="str">
        <f t="shared" si="145"/>
        <v>/</v>
      </c>
      <c r="AP998" t="str">
        <f>Tabela1[[#This Row],[TAG]]&amp;Tabela1[[#This Row],[PEDIDO]]&amp;Tabela1[[#This Row],[PRODUTO]]</f>
        <v/>
      </c>
      <c r="AQ998" s="23" t="str">
        <f>Tabela1[[#This Row],[PRODUTO]]&amp;Tabela1[[#This Row],[TAG]]</f>
        <v/>
      </c>
      <c r="AR998" s="183">
        <f>Tabela1[[#This Row],[PESO TOTAL]]*Tabela1[[#This Row],[MATÉRIA PRIMA]]</f>
        <v>0</v>
      </c>
      <c r="AS998" s="28">
        <f>Tabela1[[#This Row],[PESO TOTAL]]*Tabela1[[#This Row],[PREPARAÇÃO ]]</f>
        <v>0</v>
      </c>
      <c r="AT998" s="28">
        <f>Tabela1[[#This Row],[PESO TOTAL]]*Tabela1[[#This Row],[CALDEIRARIA]]</f>
        <v>0</v>
      </c>
      <c r="AU998" s="28">
        <f>Tabela1[[#This Row],[PESO TOTAL]]*Tabela1[[#This Row],[SOLDA]]</f>
        <v>0</v>
      </c>
      <c r="AV998" s="28">
        <f>Tabela1[[#This Row],[PESO TOTAL]]*Tabela1[[#This Row],[ACABAMENTO]]</f>
        <v>0</v>
      </c>
      <c r="AW998" s="28">
        <f>Tabela1[[#This Row],[PESO TOTAL]]*Tabela1[[#This Row],[PRONTO ACABADO]]</f>
        <v>0</v>
      </c>
      <c r="AX998" s="28">
        <f>Tabela1[[#This Row],[PESO TOTAL]]*Tabela1[[#This Row],[EXPEDIÇÃO ]]</f>
        <v>0</v>
      </c>
      <c r="AY998" s="28" t="str">
        <f>Tabela1[[#This Row],[PEDIDO]]&amp;Tabela1[[#This Row],[PRODUTO]]</f>
        <v/>
      </c>
      <c r="AZ998" s="44">
        <f>IF(AF998="",0,IF(ISTEXT(AF998),H998*VALUE(SUBSTITUTE(AF998,"%",""))/100,H998*AF998))-Tabela1[[#This Row],[PRONTO ACABADO2]]</f>
        <v>0</v>
      </c>
      <c r="BA998" s="44">
        <f>IF(AG998="",0,IF(ISTEXT(AG998),H998*VALUE(SUBSTITUTE(AG998,"%",""))/100,H998*AG998))-Tabela1[[#This Row],[PESO EXPEDIDO2]]</f>
        <v>0</v>
      </c>
      <c r="BB998" s="44">
        <f t="shared" si="146"/>
        <v>0</v>
      </c>
      <c r="BC998" s="44">
        <f t="shared" si="147"/>
        <v>0</v>
      </c>
      <c r="BD998" s="44"/>
    </row>
    <row r="999" spans="1:56" ht="15.75" hidden="1" customHeight="1" x14ac:dyDescent="0.25">
      <c r="A999" s="6"/>
      <c r="B999" s="22"/>
      <c r="C999" s="7"/>
      <c r="D999" s="46"/>
      <c r="E999" s="7"/>
      <c r="F999" s="7"/>
      <c r="G999" s="44"/>
      <c r="H999" s="41">
        <f>Tabela1[[#This Row],[PESO UNI]]*Tabela1[[#This Row],[QTE]]</f>
        <v>0</v>
      </c>
      <c r="I999" s="7"/>
      <c r="J999" s="8"/>
      <c r="K999" s="8"/>
      <c r="L999" s="9"/>
      <c r="M999" s="10"/>
      <c r="N999" s="8"/>
      <c r="O999" s="12"/>
      <c r="P999" s="13"/>
      <c r="Q999" s="14">
        <f>Tabela1[[#This Row],[QTDE/ Fabricação]]-Tabela1[[#This Row],[QTE]]</f>
        <v>0</v>
      </c>
      <c r="R999" s="19">
        <f t="shared" si="142"/>
        <v>0</v>
      </c>
      <c r="S999" s="19">
        <f t="shared" si="141"/>
        <v>0</v>
      </c>
      <c r="T999" s="20">
        <f t="shared" si="143"/>
        <v>0</v>
      </c>
      <c r="U999" s="17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IFERROR(COUNTIF(#REF!,Tabela1[[#This Row],[Colunas5]]),"")</f>
        <v/>
      </c>
      <c r="X999" s="14">
        <f>Tabela1[[#This Row],[QIANTIDADE EXPEDIDA]]*Tabela1[[#This Row],[PESO UNI]]</f>
        <v>0</v>
      </c>
      <c r="Y999" s="14">
        <f t="shared" si="144"/>
        <v>0</v>
      </c>
      <c r="Z999" s="21">
        <f>Tabela1[[#This Row],[PESO TOTAL]]-Tabela1[[#This Row],[Peso Expedido]]</f>
        <v>0</v>
      </c>
      <c r="AA999" s="18"/>
      <c r="AB999" s="40"/>
      <c r="AC999" s="40"/>
      <c r="AD999" s="40"/>
      <c r="AE999" s="40"/>
      <c r="AF999" s="40"/>
      <c r="AG999" s="40"/>
      <c r="AH999" s="40"/>
      <c r="AI999" s="40" t="str">
        <f t="shared" si="148"/>
        <v>ok</v>
      </c>
      <c r="AJ999"/>
      <c r="AK999" t="str">
        <f>Tabela1[[#This Row],[Coluna1]]&amp;Tabela1[[#This Row],[PEDIDO]]</f>
        <v/>
      </c>
      <c r="AL999"/>
      <c r="AM999"/>
      <c r="AN999"/>
      <c r="AO999" t="str">
        <f t="shared" si="145"/>
        <v>/</v>
      </c>
      <c r="AP999" t="str">
        <f>Tabela1[[#This Row],[TAG]]&amp;Tabela1[[#This Row],[PEDIDO]]&amp;Tabela1[[#This Row],[PRODUTO]]</f>
        <v/>
      </c>
      <c r="AQ999" s="23" t="str">
        <f>Tabela1[[#This Row],[PRODUTO]]&amp;Tabela1[[#This Row],[TAG]]</f>
        <v/>
      </c>
      <c r="AR999" s="183">
        <f>Tabela1[[#This Row],[PESO TOTAL]]*Tabela1[[#This Row],[MATÉRIA PRIMA]]</f>
        <v>0</v>
      </c>
      <c r="AS999" s="28">
        <f>Tabela1[[#This Row],[PESO TOTAL]]*Tabela1[[#This Row],[PREPARAÇÃO ]]</f>
        <v>0</v>
      </c>
      <c r="AT999" s="28">
        <f>Tabela1[[#This Row],[PESO TOTAL]]*Tabela1[[#This Row],[CALDEIRARIA]]</f>
        <v>0</v>
      </c>
      <c r="AU999" s="28">
        <f>Tabela1[[#This Row],[PESO TOTAL]]*Tabela1[[#This Row],[SOLDA]]</f>
        <v>0</v>
      </c>
      <c r="AV999" s="28">
        <f>Tabela1[[#This Row],[PESO TOTAL]]*Tabela1[[#This Row],[ACABAMENTO]]</f>
        <v>0</v>
      </c>
      <c r="AW999" s="28">
        <f>Tabela1[[#This Row],[PESO TOTAL]]*Tabela1[[#This Row],[PRONTO ACABADO]]</f>
        <v>0</v>
      </c>
      <c r="AX999" s="28">
        <f>Tabela1[[#This Row],[PESO TOTAL]]*Tabela1[[#This Row],[EXPEDIÇÃO ]]</f>
        <v>0</v>
      </c>
      <c r="AY999" s="28" t="str">
        <f>Tabela1[[#This Row],[PEDIDO]]&amp;Tabela1[[#This Row],[PRODUTO]]</f>
        <v/>
      </c>
      <c r="AZ999" s="44">
        <f>IF(AF999="",0,IF(ISTEXT(AF999),H999*VALUE(SUBSTITUTE(AF999,"%",""))/100,H999*AF999))-Tabela1[[#This Row],[PRONTO ACABADO2]]</f>
        <v>0</v>
      </c>
      <c r="BA999" s="44">
        <f>IF(AG999="",0,IF(ISTEXT(AG999),H999*VALUE(SUBSTITUTE(AG999,"%",""))/100,H999*AG999))-Tabela1[[#This Row],[PESO EXPEDIDO2]]</f>
        <v>0</v>
      </c>
      <c r="BB999" s="44">
        <f t="shared" si="146"/>
        <v>0</v>
      </c>
      <c r="BC999" s="44">
        <f t="shared" si="147"/>
        <v>0</v>
      </c>
      <c r="BD999" s="44"/>
    </row>
    <row r="1000" spans="1:56" ht="15.75" hidden="1" customHeight="1" x14ac:dyDescent="0.25">
      <c r="A1000" s="6"/>
      <c r="B1000" s="22"/>
      <c r="C1000" s="7"/>
      <c r="D1000" s="46"/>
      <c r="E1000" s="7"/>
      <c r="F1000" s="7"/>
      <c r="G1000" s="44"/>
      <c r="H1000" s="41">
        <f>Tabela1[[#This Row],[PESO UNI]]*Tabela1[[#This Row],[QTE]]</f>
        <v>0</v>
      </c>
      <c r="I1000" s="7"/>
      <c r="J1000" s="8"/>
      <c r="K1000" s="8"/>
      <c r="L1000" s="9"/>
      <c r="M1000" s="10"/>
      <c r="N1000" s="8"/>
      <c r="O1000" s="12"/>
      <c r="P1000" s="13"/>
      <c r="Q1000" s="14">
        <f>Tabela1[[#This Row],[QTDE/ Fabricação]]-Tabela1[[#This Row],[QTE]]</f>
        <v>0</v>
      </c>
      <c r="R1000" s="19">
        <f t="shared" si="142"/>
        <v>0</v>
      </c>
      <c r="S1000" s="19">
        <f t="shared" si="141"/>
        <v>0</v>
      </c>
      <c r="T1000" s="20">
        <f t="shared" si="143"/>
        <v>0</v>
      </c>
      <c r="U1000" s="17">
        <f>IFERROR(SUMIF('LISTA DE EMBARQUE'!B:B,MICRO!E:E,'LISTA DE EMBARQUE'!G:G),"")</f>
        <v>0</v>
      </c>
      <c r="V1000" s="12" t="str">
        <f>IFERROR(VLOOKUP(Tabela1[[#This Row],[COD.MDE]],'LISTA DE EMBARQUE'!B:L,11,0),"")</f>
        <v/>
      </c>
      <c r="W1000" s="13" t="str">
        <f>IFERROR(COUNTIF(#REF!,Tabela1[[#This Row],[Colunas5]]),"")</f>
        <v/>
      </c>
      <c r="X1000" s="14">
        <f>Tabela1[[#This Row],[QIANTIDADE EXPEDIDA]]*Tabela1[[#This Row],[PESO UNI]]</f>
        <v>0</v>
      </c>
      <c r="Y1000" s="14">
        <f t="shared" si="144"/>
        <v>0</v>
      </c>
      <c r="Z1000" s="21">
        <f>Tabela1[[#This Row],[PESO TOTAL]]-Tabela1[[#This Row],[Peso Expedido]]</f>
        <v>0</v>
      </c>
      <c r="AA1000" s="18"/>
      <c r="AB1000" s="40"/>
      <c r="AC1000" s="40"/>
      <c r="AD1000" s="40"/>
      <c r="AE1000" s="40"/>
      <c r="AF1000" s="40"/>
      <c r="AG1000" s="40"/>
      <c r="AH1000" s="40"/>
      <c r="AI1000" s="40" t="str">
        <f t="shared" si="148"/>
        <v>ok</v>
      </c>
      <c r="AJ1000"/>
      <c r="AK1000" t="str">
        <f>Tabela1[[#This Row],[Coluna1]]&amp;Tabela1[[#This Row],[PEDIDO]]</f>
        <v/>
      </c>
      <c r="AL1000"/>
      <c r="AM1000"/>
      <c r="AN1000"/>
      <c r="AO1000" t="str">
        <f t="shared" si="145"/>
        <v>/</v>
      </c>
      <c r="AP1000" t="str">
        <f>Tabela1[[#This Row],[TAG]]&amp;Tabela1[[#This Row],[PEDIDO]]&amp;Tabela1[[#This Row],[PRODUTO]]</f>
        <v/>
      </c>
      <c r="AQ1000" s="23" t="str">
        <f>Tabela1[[#This Row],[PRODUTO]]&amp;Tabela1[[#This Row],[TAG]]</f>
        <v/>
      </c>
      <c r="AR1000" s="183">
        <f>Tabela1[[#This Row],[PESO TOTAL]]*Tabela1[[#This Row],[MATÉRIA PRIMA]]</f>
        <v>0</v>
      </c>
      <c r="AS1000" s="28">
        <f>Tabela1[[#This Row],[PESO TOTAL]]*Tabela1[[#This Row],[PREPARAÇÃO ]]</f>
        <v>0</v>
      </c>
      <c r="AT1000" s="28">
        <f>Tabela1[[#This Row],[PESO TOTAL]]*Tabela1[[#This Row],[CALDEIRARIA]]</f>
        <v>0</v>
      </c>
      <c r="AU1000" s="28">
        <f>Tabela1[[#This Row],[PESO TOTAL]]*Tabela1[[#This Row],[SOLDA]]</f>
        <v>0</v>
      </c>
      <c r="AV1000" s="28">
        <f>Tabela1[[#This Row],[PESO TOTAL]]*Tabela1[[#This Row],[ACABAMENTO]]</f>
        <v>0</v>
      </c>
      <c r="AW1000" s="28">
        <f>Tabela1[[#This Row],[PESO TOTAL]]*Tabela1[[#This Row],[PRONTO ACABADO]]</f>
        <v>0</v>
      </c>
      <c r="AX1000" s="28">
        <f>Tabela1[[#This Row],[PESO TOTAL]]*Tabela1[[#This Row],[EXPEDIÇÃO ]]</f>
        <v>0</v>
      </c>
      <c r="AY1000" s="28" t="str">
        <f>Tabela1[[#This Row],[PEDIDO]]&amp;Tabela1[[#This Row],[PRODUTO]]</f>
        <v/>
      </c>
      <c r="AZ1000" s="44">
        <f>IF(AF1000="",0,IF(ISTEXT(AF1000),H1000*VALUE(SUBSTITUTE(AF1000,"%",""))/100,H1000*AF1000))-Tabela1[[#This Row],[PRONTO ACABADO2]]</f>
        <v>0</v>
      </c>
      <c r="BA1000" s="44">
        <f>IF(AG1000="",0,IF(ISTEXT(AG1000),H1000*VALUE(SUBSTITUTE(AG1000,"%",""))/100,H1000*AG1000))-Tabela1[[#This Row],[PESO EXPEDIDO2]]</f>
        <v>0</v>
      </c>
      <c r="BB1000" s="44">
        <f t="shared" si="146"/>
        <v>0</v>
      </c>
      <c r="BC1000" s="44">
        <f t="shared" si="147"/>
        <v>0</v>
      </c>
      <c r="BD1000" s="44"/>
    </row>
    <row r="1001" spans="1:56" ht="15.75" hidden="1" customHeight="1" x14ac:dyDescent="0.25">
      <c r="A1001" s="6"/>
      <c r="B1001" s="22"/>
      <c r="C1001" s="7"/>
      <c r="D1001" s="46"/>
      <c r="E1001" s="7"/>
      <c r="F1001" s="7"/>
      <c r="G1001" s="44"/>
      <c r="H1001" s="41">
        <f>Tabela1[[#This Row],[PESO UNI]]*Tabela1[[#This Row],[QTE]]</f>
        <v>0</v>
      </c>
      <c r="I1001" s="7"/>
      <c r="J1001" s="8"/>
      <c r="K1001" s="8"/>
      <c r="L1001" s="9"/>
      <c r="M1001" s="10"/>
      <c r="N1001" s="8"/>
      <c r="O1001" s="12"/>
      <c r="P1001" s="13"/>
      <c r="Q1001" s="14">
        <f>Tabela1[[#This Row],[QTDE/ Fabricação]]-Tabela1[[#This Row],[QTE]]</f>
        <v>0</v>
      </c>
      <c r="R1001" s="19">
        <f t="shared" si="142"/>
        <v>0</v>
      </c>
      <c r="S1001" s="19">
        <f t="shared" si="141"/>
        <v>0</v>
      </c>
      <c r="T1001" s="20">
        <f t="shared" si="143"/>
        <v>0</v>
      </c>
      <c r="U1001" s="17">
        <f>IFERROR(SUMIF('LISTA DE EMBARQUE'!B:B,MICRO!E:E,'LISTA DE EMBARQUE'!G:G),"")</f>
        <v>0</v>
      </c>
      <c r="V1001" s="12" t="str">
        <f>IFERROR(VLOOKUP(Tabela1[[#This Row],[COD.MDE]],'LISTA DE EMBARQUE'!B:L,11,0),"")</f>
        <v/>
      </c>
      <c r="W1001" s="13" t="str">
        <f>IFERROR(COUNTIF(#REF!,Tabela1[[#This Row],[Colunas5]]),"")</f>
        <v/>
      </c>
      <c r="X1001" s="14">
        <f>Tabela1[[#This Row],[QIANTIDADE EXPEDIDA]]*Tabela1[[#This Row],[PESO UNI]]</f>
        <v>0</v>
      </c>
      <c r="Y1001" s="14">
        <f t="shared" si="144"/>
        <v>0</v>
      </c>
      <c r="Z1001" s="21">
        <f>Tabela1[[#This Row],[PESO TOTAL]]-Tabela1[[#This Row],[Peso Expedido]]</f>
        <v>0</v>
      </c>
      <c r="AA1001" s="18"/>
      <c r="AB1001" s="40"/>
      <c r="AC1001" s="40"/>
      <c r="AD1001" s="40"/>
      <c r="AE1001" s="40"/>
      <c r="AF1001" s="40"/>
      <c r="AG1001" s="40"/>
      <c r="AH1001" s="40"/>
      <c r="AI1001" s="40" t="str">
        <f t="shared" si="148"/>
        <v>ok</v>
      </c>
      <c r="AJ1001"/>
      <c r="AK1001" t="str">
        <f>Tabela1[[#This Row],[Coluna1]]&amp;Tabela1[[#This Row],[PEDIDO]]</f>
        <v/>
      </c>
      <c r="AL1001"/>
      <c r="AM1001"/>
      <c r="AN1001"/>
      <c r="AO1001" t="str">
        <f t="shared" si="145"/>
        <v>/</v>
      </c>
      <c r="AP1001" t="str">
        <f>Tabela1[[#This Row],[TAG]]&amp;Tabela1[[#This Row],[PEDIDO]]&amp;Tabela1[[#This Row],[PRODUTO]]</f>
        <v/>
      </c>
      <c r="AQ1001" s="23" t="str">
        <f>Tabela1[[#This Row],[PRODUTO]]&amp;Tabela1[[#This Row],[TAG]]</f>
        <v/>
      </c>
      <c r="AR1001" s="183">
        <f>Tabela1[[#This Row],[PESO TOTAL]]*Tabela1[[#This Row],[MATÉRIA PRIMA]]</f>
        <v>0</v>
      </c>
      <c r="AS1001" s="28">
        <f>Tabela1[[#This Row],[PESO TOTAL]]*Tabela1[[#This Row],[PREPARAÇÃO ]]</f>
        <v>0</v>
      </c>
      <c r="AT1001" s="28">
        <f>Tabela1[[#This Row],[PESO TOTAL]]*Tabela1[[#This Row],[CALDEIRARIA]]</f>
        <v>0</v>
      </c>
      <c r="AU1001" s="28">
        <f>Tabela1[[#This Row],[PESO TOTAL]]*Tabela1[[#This Row],[SOLDA]]</f>
        <v>0</v>
      </c>
      <c r="AV1001" s="28">
        <f>Tabela1[[#This Row],[PESO TOTAL]]*Tabela1[[#This Row],[ACABAMENTO]]</f>
        <v>0</v>
      </c>
      <c r="AW1001" s="28">
        <f>Tabela1[[#This Row],[PESO TOTAL]]*Tabela1[[#This Row],[PRONTO ACABADO]]</f>
        <v>0</v>
      </c>
      <c r="AX1001" s="28">
        <f>Tabela1[[#This Row],[PESO TOTAL]]*Tabela1[[#This Row],[EXPEDIÇÃO ]]</f>
        <v>0</v>
      </c>
      <c r="AY1001" s="28" t="str">
        <f>Tabela1[[#This Row],[PEDIDO]]&amp;Tabela1[[#This Row],[PRODUTO]]</f>
        <v/>
      </c>
      <c r="AZ1001" s="44">
        <f>IF(AF1001="",0,IF(ISTEXT(AF1001),H1001*VALUE(SUBSTITUTE(AF1001,"%",""))/100,H1001*AF1001))-Tabela1[[#This Row],[PRONTO ACABADO2]]</f>
        <v>0</v>
      </c>
      <c r="BA1001" s="44">
        <f>IF(AG1001="",0,IF(ISTEXT(AG1001),H1001*VALUE(SUBSTITUTE(AG1001,"%",""))/100,H1001*AG1001))-Tabela1[[#This Row],[PESO EXPEDIDO2]]</f>
        <v>0</v>
      </c>
      <c r="BB1001" s="44">
        <f t="shared" si="146"/>
        <v>0</v>
      </c>
      <c r="BC1001" s="44">
        <f t="shared" si="147"/>
        <v>0</v>
      </c>
      <c r="BD1001" s="44"/>
    </row>
    <row r="1002" spans="1:56" ht="15.75" hidden="1" customHeight="1" x14ac:dyDescent="0.25">
      <c r="A1002" s="6"/>
      <c r="B1002" s="22"/>
      <c r="C1002" s="7"/>
      <c r="D1002" s="46"/>
      <c r="E1002" s="7"/>
      <c r="F1002" s="7"/>
      <c r="G1002" s="44"/>
      <c r="H1002" s="41">
        <f>Tabela1[[#This Row],[PESO UNI]]*Tabela1[[#This Row],[QTE]]</f>
        <v>0</v>
      </c>
      <c r="I1002" s="7"/>
      <c r="J1002" s="8"/>
      <c r="K1002" s="8"/>
      <c r="L1002" s="9"/>
      <c r="M1002" s="10"/>
      <c r="N1002" s="8"/>
      <c r="O1002" s="12"/>
      <c r="P1002" s="13"/>
      <c r="Q1002" s="14">
        <f>Tabela1[[#This Row],[QTDE/ Fabricação]]-Tabela1[[#This Row],[QTE]]</f>
        <v>0</v>
      </c>
      <c r="R1002" s="19">
        <f t="shared" si="142"/>
        <v>0</v>
      </c>
      <c r="S1002" s="19">
        <f t="shared" si="141"/>
        <v>0</v>
      </c>
      <c r="T1002" s="20">
        <f t="shared" si="143"/>
        <v>0</v>
      </c>
      <c r="U1002" s="17">
        <f>IFERROR(SUMIF('LISTA DE EMBARQUE'!B:B,MICRO!E:E,'LISTA DE EMBARQUE'!G:G),"")</f>
        <v>0</v>
      </c>
      <c r="V1002" s="12" t="str">
        <f>IFERROR(VLOOKUP(Tabela1[[#This Row],[COD.MDE]],'LISTA DE EMBARQUE'!B:L,11,0),"")</f>
        <v/>
      </c>
      <c r="W1002" s="13" t="str">
        <f>IFERROR(COUNTIF(#REF!,Tabela1[[#This Row],[Colunas5]]),"")</f>
        <v/>
      </c>
      <c r="X1002" s="14">
        <f>Tabela1[[#This Row],[QIANTIDADE EXPEDIDA]]*Tabela1[[#This Row],[PESO UNI]]</f>
        <v>0</v>
      </c>
      <c r="Y1002" s="14">
        <f t="shared" si="144"/>
        <v>0</v>
      </c>
      <c r="Z1002" s="21">
        <f>Tabela1[[#This Row],[PESO TOTAL]]-Tabela1[[#This Row],[Peso Expedido]]</f>
        <v>0</v>
      </c>
      <c r="AA1002" s="18"/>
      <c r="AB1002" s="40"/>
      <c r="AC1002" s="40"/>
      <c r="AD1002" s="40"/>
      <c r="AE1002" s="40"/>
      <c r="AF1002" s="40"/>
      <c r="AG1002" s="40"/>
      <c r="AH1002" s="40"/>
      <c r="AI1002" s="40" t="str">
        <f t="shared" si="148"/>
        <v>ok</v>
      </c>
      <c r="AJ1002"/>
      <c r="AK1002" t="str">
        <f>Tabela1[[#This Row],[Coluna1]]&amp;Tabela1[[#This Row],[PEDIDO]]</f>
        <v/>
      </c>
      <c r="AL1002"/>
      <c r="AM1002"/>
      <c r="AN1002"/>
      <c r="AO1002" t="str">
        <f t="shared" si="145"/>
        <v>/</v>
      </c>
      <c r="AP1002" t="str">
        <f>Tabela1[[#This Row],[TAG]]&amp;Tabela1[[#This Row],[PEDIDO]]&amp;Tabela1[[#This Row],[PRODUTO]]</f>
        <v/>
      </c>
      <c r="AQ1002" s="23" t="str">
        <f>Tabela1[[#This Row],[PRODUTO]]&amp;Tabela1[[#This Row],[TAG]]</f>
        <v/>
      </c>
      <c r="AR1002" s="183">
        <f>Tabela1[[#This Row],[PESO TOTAL]]*Tabela1[[#This Row],[MATÉRIA PRIMA]]</f>
        <v>0</v>
      </c>
      <c r="AS1002" s="28">
        <f>Tabela1[[#This Row],[PESO TOTAL]]*Tabela1[[#This Row],[PREPARAÇÃO ]]</f>
        <v>0</v>
      </c>
      <c r="AT1002" s="28">
        <f>Tabela1[[#This Row],[PESO TOTAL]]*Tabela1[[#This Row],[CALDEIRARIA]]</f>
        <v>0</v>
      </c>
      <c r="AU1002" s="28">
        <f>Tabela1[[#This Row],[PESO TOTAL]]*Tabela1[[#This Row],[SOLDA]]</f>
        <v>0</v>
      </c>
      <c r="AV1002" s="28">
        <f>Tabela1[[#This Row],[PESO TOTAL]]*Tabela1[[#This Row],[ACABAMENTO]]</f>
        <v>0</v>
      </c>
      <c r="AW1002" s="28">
        <f>Tabela1[[#This Row],[PESO TOTAL]]*Tabela1[[#This Row],[PRONTO ACABADO]]</f>
        <v>0</v>
      </c>
      <c r="AX1002" s="28">
        <f>Tabela1[[#This Row],[PESO TOTAL]]*Tabela1[[#This Row],[EXPEDIÇÃO ]]</f>
        <v>0</v>
      </c>
      <c r="AY1002" s="28" t="str">
        <f>Tabela1[[#This Row],[PEDIDO]]&amp;Tabela1[[#This Row],[PRODUTO]]</f>
        <v/>
      </c>
      <c r="AZ1002" s="44">
        <f>IF(AF1002="",0,IF(ISTEXT(AF1002),H1002*VALUE(SUBSTITUTE(AF1002,"%",""))/100,H1002*AF1002))-Tabela1[[#This Row],[PRONTO ACABADO2]]</f>
        <v>0</v>
      </c>
      <c r="BA1002" s="44">
        <f>IF(AG1002="",0,IF(ISTEXT(AG1002),H1002*VALUE(SUBSTITUTE(AG1002,"%",""))/100,H1002*AG1002))-Tabela1[[#This Row],[PESO EXPEDIDO2]]</f>
        <v>0</v>
      </c>
      <c r="BB1002" s="44">
        <f t="shared" si="146"/>
        <v>0</v>
      </c>
      <c r="BC1002" s="44">
        <f t="shared" si="147"/>
        <v>0</v>
      </c>
      <c r="BD1002" s="44"/>
    </row>
    <row r="1003" spans="1:56" ht="15.75" hidden="1" customHeight="1" x14ac:dyDescent="0.25">
      <c r="A1003" s="6"/>
      <c r="B1003" s="22"/>
      <c r="C1003" s="7"/>
      <c r="D1003" s="46"/>
      <c r="E1003" s="7"/>
      <c r="F1003" s="7"/>
      <c r="G1003" s="44"/>
      <c r="H1003" s="41">
        <f>Tabela1[[#This Row],[PESO UNI]]*Tabela1[[#This Row],[QTE]]</f>
        <v>0</v>
      </c>
      <c r="I1003" s="7"/>
      <c r="J1003" s="8"/>
      <c r="K1003" s="8"/>
      <c r="L1003" s="9"/>
      <c r="M1003" s="10"/>
      <c r="N1003" s="8"/>
      <c r="O1003" s="12"/>
      <c r="P1003" s="13"/>
      <c r="Q1003" s="14">
        <f>Tabela1[[#This Row],[QTDE/ Fabricação]]-Tabela1[[#This Row],[QTE]]</f>
        <v>0</v>
      </c>
      <c r="R1003" s="19">
        <f t="shared" si="142"/>
        <v>0</v>
      </c>
      <c r="S1003" s="19">
        <f t="shared" si="141"/>
        <v>0</v>
      </c>
      <c r="T1003" s="20">
        <f t="shared" si="143"/>
        <v>0</v>
      </c>
      <c r="U1003" s="17">
        <f>IFERROR(SUMIF('LISTA DE EMBARQUE'!B:B,MICRO!E:E,'LISTA DE EMBARQUE'!G:G),"")</f>
        <v>0</v>
      </c>
      <c r="V1003" s="12" t="str">
        <f>IFERROR(VLOOKUP(Tabela1[[#This Row],[COD.MDE]],'LISTA DE EMBARQUE'!B:L,11,0),"")</f>
        <v/>
      </c>
      <c r="W1003" s="13" t="str">
        <f>IFERROR(COUNTIF(#REF!,Tabela1[[#This Row],[Colunas5]]),"")</f>
        <v/>
      </c>
      <c r="X1003" s="14">
        <f>Tabela1[[#This Row],[QIANTIDADE EXPEDIDA]]*Tabela1[[#This Row],[PESO UNI]]</f>
        <v>0</v>
      </c>
      <c r="Y1003" s="14">
        <f t="shared" si="144"/>
        <v>0</v>
      </c>
      <c r="Z1003" s="21">
        <f>Tabela1[[#This Row],[PESO TOTAL]]-Tabela1[[#This Row],[Peso Expedido]]</f>
        <v>0</v>
      </c>
      <c r="AA1003" s="18"/>
      <c r="AB1003" s="40"/>
      <c r="AC1003" s="40"/>
      <c r="AD1003" s="40"/>
      <c r="AE1003" s="40"/>
      <c r="AF1003" s="40"/>
      <c r="AG1003" s="40"/>
      <c r="AH1003" s="40"/>
      <c r="AI1003" s="40" t="str">
        <f t="shared" si="148"/>
        <v>ok</v>
      </c>
      <c r="AJ1003"/>
      <c r="AK1003" t="str">
        <f>Tabela1[[#This Row],[Coluna1]]&amp;Tabela1[[#This Row],[PEDIDO]]</f>
        <v/>
      </c>
      <c r="AL1003"/>
      <c r="AM1003"/>
      <c r="AN1003"/>
      <c r="AO1003" t="str">
        <f t="shared" si="145"/>
        <v>/</v>
      </c>
      <c r="AP1003" t="str">
        <f>Tabela1[[#This Row],[TAG]]&amp;Tabela1[[#This Row],[PEDIDO]]&amp;Tabela1[[#This Row],[PRODUTO]]</f>
        <v/>
      </c>
      <c r="AQ1003" s="23" t="str">
        <f>Tabela1[[#This Row],[PRODUTO]]&amp;Tabela1[[#This Row],[TAG]]</f>
        <v/>
      </c>
      <c r="AR1003" s="183">
        <f>Tabela1[[#This Row],[PESO TOTAL]]*Tabela1[[#This Row],[MATÉRIA PRIMA]]</f>
        <v>0</v>
      </c>
      <c r="AS1003" s="28">
        <f>Tabela1[[#This Row],[PESO TOTAL]]*Tabela1[[#This Row],[PREPARAÇÃO ]]</f>
        <v>0</v>
      </c>
      <c r="AT1003" s="28">
        <f>Tabela1[[#This Row],[PESO TOTAL]]*Tabela1[[#This Row],[CALDEIRARIA]]</f>
        <v>0</v>
      </c>
      <c r="AU1003" s="28">
        <f>Tabela1[[#This Row],[PESO TOTAL]]*Tabela1[[#This Row],[SOLDA]]</f>
        <v>0</v>
      </c>
      <c r="AV1003" s="28">
        <f>Tabela1[[#This Row],[PESO TOTAL]]*Tabela1[[#This Row],[ACABAMENTO]]</f>
        <v>0</v>
      </c>
      <c r="AW1003" s="28">
        <f>Tabela1[[#This Row],[PESO TOTAL]]*Tabela1[[#This Row],[PRONTO ACABADO]]</f>
        <v>0</v>
      </c>
      <c r="AX1003" s="28">
        <f>Tabela1[[#This Row],[PESO TOTAL]]*Tabela1[[#This Row],[EXPEDIÇÃO ]]</f>
        <v>0</v>
      </c>
      <c r="AY1003" s="28" t="str">
        <f>Tabela1[[#This Row],[PEDIDO]]&amp;Tabela1[[#This Row],[PRODUTO]]</f>
        <v/>
      </c>
      <c r="AZ1003" s="44">
        <f>IF(AF1003="",0,IF(ISTEXT(AF1003),H1003*VALUE(SUBSTITUTE(AF1003,"%",""))/100,H1003*AF1003))-Tabela1[[#This Row],[PRONTO ACABADO2]]</f>
        <v>0</v>
      </c>
      <c r="BA1003" s="44">
        <f>IF(AG1003="",0,IF(ISTEXT(AG1003),H1003*VALUE(SUBSTITUTE(AG1003,"%",""))/100,H1003*AG1003))-Tabela1[[#This Row],[PESO EXPEDIDO2]]</f>
        <v>0</v>
      </c>
      <c r="BB1003" s="44">
        <f t="shared" si="146"/>
        <v>0</v>
      </c>
      <c r="BC1003" s="44">
        <f t="shared" si="147"/>
        <v>0</v>
      </c>
      <c r="BD1003" s="44"/>
    </row>
    <row r="1004" spans="1:56" ht="15.75" hidden="1" customHeight="1" x14ac:dyDescent="0.25">
      <c r="A1004" s="6"/>
      <c r="B1004" s="22"/>
      <c r="C1004" s="7"/>
      <c r="D1004" s="46"/>
      <c r="E1004" s="7"/>
      <c r="F1004" s="7"/>
      <c r="G1004" s="44"/>
      <c r="H1004" s="41">
        <f>Tabela1[[#This Row],[PESO UNI]]*Tabela1[[#This Row],[QTE]]</f>
        <v>0</v>
      </c>
      <c r="I1004" s="7"/>
      <c r="J1004" s="8"/>
      <c r="K1004" s="8"/>
      <c r="L1004" s="9"/>
      <c r="M1004" s="10"/>
      <c r="N1004" s="8"/>
      <c r="O1004" s="12"/>
      <c r="P1004" s="13"/>
      <c r="Q1004" s="14">
        <f>Tabela1[[#This Row],[QTDE/ Fabricação]]-Tabela1[[#This Row],[QTE]]</f>
        <v>0</v>
      </c>
      <c r="R1004" s="19">
        <f t="shared" si="142"/>
        <v>0</v>
      </c>
      <c r="S1004" s="19">
        <f t="shared" si="141"/>
        <v>0</v>
      </c>
      <c r="T1004" s="20">
        <f t="shared" si="143"/>
        <v>0</v>
      </c>
      <c r="U1004" s="17">
        <f>IFERROR(SUMIF('LISTA DE EMBARQUE'!B:B,MICRO!E:E,'LISTA DE EMBARQUE'!G:G),"")</f>
        <v>0</v>
      </c>
      <c r="V1004" s="12" t="str">
        <f>IFERROR(VLOOKUP(Tabela1[[#This Row],[COD.MDE]],'LISTA DE EMBARQUE'!B:L,11,0),"")</f>
        <v/>
      </c>
      <c r="W1004" s="13" t="str">
        <f>IFERROR(COUNTIF(#REF!,Tabela1[[#This Row],[Colunas5]]),"")</f>
        <v/>
      </c>
      <c r="X1004" s="14">
        <f>Tabela1[[#This Row],[QIANTIDADE EXPEDIDA]]*Tabela1[[#This Row],[PESO UNI]]</f>
        <v>0</v>
      </c>
      <c r="Y1004" s="14">
        <f t="shared" si="144"/>
        <v>0</v>
      </c>
      <c r="Z1004" s="21">
        <f>Tabela1[[#This Row],[PESO TOTAL]]-Tabela1[[#This Row],[Peso Expedido]]</f>
        <v>0</v>
      </c>
      <c r="AA1004" s="18"/>
      <c r="AB1004" s="40"/>
      <c r="AC1004" s="40"/>
      <c r="AD1004" s="40"/>
      <c r="AE1004" s="40"/>
      <c r="AF1004" s="40"/>
      <c r="AG1004" s="40"/>
      <c r="AH1004" s="40"/>
      <c r="AI1004" s="40" t="str">
        <f t="shared" si="148"/>
        <v>ok</v>
      </c>
      <c r="AJ1004"/>
      <c r="AK1004" t="str">
        <f>Tabela1[[#This Row],[Coluna1]]&amp;Tabela1[[#This Row],[PEDIDO]]</f>
        <v/>
      </c>
      <c r="AL1004"/>
      <c r="AM1004"/>
      <c r="AN1004"/>
      <c r="AO1004" t="str">
        <f t="shared" si="145"/>
        <v>/</v>
      </c>
      <c r="AP1004" t="str">
        <f>Tabela1[[#This Row],[TAG]]&amp;Tabela1[[#This Row],[PEDIDO]]&amp;Tabela1[[#This Row],[PRODUTO]]</f>
        <v/>
      </c>
      <c r="AQ1004" s="23" t="str">
        <f>Tabela1[[#This Row],[PRODUTO]]&amp;Tabela1[[#This Row],[TAG]]</f>
        <v/>
      </c>
      <c r="AR1004" s="183">
        <f>Tabela1[[#This Row],[PESO TOTAL]]*Tabela1[[#This Row],[MATÉRIA PRIMA]]</f>
        <v>0</v>
      </c>
      <c r="AS1004" s="28">
        <f>Tabela1[[#This Row],[PESO TOTAL]]*Tabela1[[#This Row],[PREPARAÇÃO ]]</f>
        <v>0</v>
      </c>
      <c r="AT1004" s="28">
        <f>Tabela1[[#This Row],[PESO TOTAL]]*Tabela1[[#This Row],[CALDEIRARIA]]</f>
        <v>0</v>
      </c>
      <c r="AU1004" s="28">
        <f>Tabela1[[#This Row],[PESO TOTAL]]*Tabela1[[#This Row],[SOLDA]]</f>
        <v>0</v>
      </c>
      <c r="AV1004" s="28">
        <f>Tabela1[[#This Row],[PESO TOTAL]]*Tabela1[[#This Row],[ACABAMENTO]]</f>
        <v>0</v>
      </c>
      <c r="AW1004" s="28">
        <f>Tabela1[[#This Row],[PESO TOTAL]]*Tabela1[[#This Row],[PRONTO ACABADO]]</f>
        <v>0</v>
      </c>
      <c r="AX1004" s="28">
        <f>Tabela1[[#This Row],[PESO TOTAL]]*Tabela1[[#This Row],[EXPEDIÇÃO ]]</f>
        <v>0</v>
      </c>
      <c r="AY1004" s="28" t="str">
        <f>Tabela1[[#This Row],[PEDIDO]]&amp;Tabela1[[#This Row],[PRODUTO]]</f>
        <v/>
      </c>
      <c r="AZ1004" s="44">
        <f>IF(AF1004="",0,IF(ISTEXT(AF1004),H1004*VALUE(SUBSTITUTE(AF1004,"%",""))/100,H1004*AF1004))-Tabela1[[#This Row],[PRONTO ACABADO2]]</f>
        <v>0</v>
      </c>
      <c r="BA1004" s="44">
        <f>IF(AG1004="",0,IF(ISTEXT(AG1004),H1004*VALUE(SUBSTITUTE(AG1004,"%",""))/100,H1004*AG1004))-Tabela1[[#This Row],[PESO EXPEDIDO2]]</f>
        <v>0</v>
      </c>
      <c r="BB1004" s="44">
        <f t="shared" si="146"/>
        <v>0</v>
      </c>
      <c r="BC1004" s="44">
        <f t="shared" si="147"/>
        <v>0</v>
      </c>
      <c r="BD1004" s="44"/>
    </row>
    <row r="1005" spans="1:56" ht="15.75" hidden="1" customHeight="1" x14ac:dyDescent="0.25">
      <c r="A1005" s="6"/>
      <c r="B1005" s="22"/>
      <c r="C1005" s="7"/>
      <c r="D1005" s="46"/>
      <c r="E1005" s="7"/>
      <c r="F1005" s="7"/>
      <c r="G1005" s="44"/>
      <c r="H1005" s="41">
        <f>Tabela1[[#This Row],[PESO UNI]]*Tabela1[[#This Row],[QTE]]</f>
        <v>0</v>
      </c>
      <c r="I1005" s="7"/>
      <c r="J1005" s="8"/>
      <c r="K1005" s="8"/>
      <c r="L1005" s="9"/>
      <c r="M1005" s="10"/>
      <c r="N1005" s="8"/>
      <c r="O1005" s="12"/>
      <c r="P1005" s="13"/>
      <c r="Q1005" s="14">
        <f>Tabela1[[#This Row],[QTDE/ Fabricação]]-Tabela1[[#This Row],[QTE]]</f>
        <v>0</v>
      </c>
      <c r="R1005" s="19">
        <f t="shared" si="142"/>
        <v>0</v>
      </c>
      <c r="S1005" s="19">
        <f t="shared" si="141"/>
        <v>0</v>
      </c>
      <c r="T1005" s="20">
        <f t="shared" si="143"/>
        <v>0</v>
      </c>
      <c r="U1005" s="17">
        <f>IFERROR(SUMIF('LISTA DE EMBARQUE'!B:B,MICRO!E:E,'LISTA DE EMBARQUE'!G:G),"")</f>
        <v>0</v>
      </c>
      <c r="V1005" s="12" t="str">
        <f>IFERROR(VLOOKUP(Tabela1[[#This Row],[COD.MDE]],'LISTA DE EMBARQUE'!B:L,11,0),"")</f>
        <v/>
      </c>
      <c r="W1005" s="13" t="str">
        <f>IFERROR(COUNTIF(#REF!,Tabela1[[#This Row],[Colunas5]]),"")</f>
        <v/>
      </c>
      <c r="X1005" s="14">
        <f>Tabela1[[#This Row],[QIANTIDADE EXPEDIDA]]*Tabela1[[#This Row],[PESO UNI]]</f>
        <v>0</v>
      </c>
      <c r="Y1005" s="14">
        <f t="shared" si="144"/>
        <v>0</v>
      </c>
      <c r="Z1005" s="21">
        <f>Tabela1[[#This Row],[PESO TOTAL]]-Tabela1[[#This Row],[Peso Expedido]]</f>
        <v>0</v>
      </c>
      <c r="AA1005" s="18"/>
      <c r="AB1005" s="40"/>
      <c r="AC1005" s="40"/>
      <c r="AD1005" s="40"/>
      <c r="AE1005" s="40"/>
      <c r="AF1005" s="40"/>
      <c r="AG1005" s="40"/>
      <c r="AH1005" s="40"/>
      <c r="AI1005" s="40" t="str">
        <f t="shared" si="148"/>
        <v>ok</v>
      </c>
      <c r="AJ1005"/>
      <c r="AK1005" t="str">
        <f>Tabela1[[#This Row],[Coluna1]]&amp;Tabela1[[#This Row],[PEDIDO]]</f>
        <v/>
      </c>
      <c r="AL1005"/>
      <c r="AM1005"/>
      <c r="AN1005"/>
      <c r="AO1005" t="str">
        <f t="shared" si="145"/>
        <v>/</v>
      </c>
      <c r="AP1005" t="str">
        <f>Tabela1[[#This Row],[TAG]]&amp;Tabela1[[#This Row],[PEDIDO]]&amp;Tabela1[[#This Row],[PRODUTO]]</f>
        <v/>
      </c>
      <c r="AQ1005" s="23" t="str">
        <f>Tabela1[[#This Row],[PRODUTO]]&amp;Tabela1[[#This Row],[TAG]]</f>
        <v/>
      </c>
      <c r="AR1005" s="183">
        <f>Tabela1[[#This Row],[PESO TOTAL]]*Tabela1[[#This Row],[MATÉRIA PRIMA]]</f>
        <v>0</v>
      </c>
      <c r="AS1005" s="28">
        <f>Tabela1[[#This Row],[PESO TOTAL]]*Tabela1[[#This Row],[PREPARAÇÃO ]]</f>
        <v>0</v>
      </c>
      <c r="AT1005" s="28">
        <f>Tabela1[[#This Row],[PESO TOTAL]]*Tabela1[[#This Row],[CALDEIRARIA]]</f>
        <v>0</v>
      </c>
      <c r="AU1005" s="28">
        <f>Tabela1[[#This Row],[PESO TOTAL]]*Tabela1[[#This Row],[SOLDA]]</f>
        <v>0</v>
      </c>
      <c r="AV1005" s="28">
        <f>Tabela1[[#This Row],[PESO TOTAL]]*Tabela1[[#This Row],[ACABAMENTO]]</f>
        <v>0</v>
      </c>
      <c r="AW1005" s="28">
        <f>Tabela1[[#This Row],[PESO TOTAL]]*Tabela1[[#This Row],[PRONTO ACABADO]]</f>
        <v>0</v>
      </c>
      <c r="AX1005" s="28">
        <f>Tabela1[[#This Row],[PESO TOTAL]]*Tabela1[[#This Row],[EXPEDIÇÃO ]]</f>
        <v>0</v>
      </c>
      <c r="AY1005" s="28" t="str">
        <f>Tabela1[[#This Row],[PEDIDO]]&amp;Tabela1[[#This Row],[PRODUTO]]</f>
        <v/>
      </c>
      <c r="AZ1005" s="44">
        <f>IF(AF1005="",0,IF(ISTEXT(AF1005),H1005*VALUE(SUBSTITUTE(AF1005,"%",""))/100,H1005*AF1005))-Tabela1[[#This Row],[PRONTO ACABADO2]]</f>
        <v>0</v>
      </c>
      <c r="BA1005" s="44">
        <f>IF(AG1005="",0,IF(ISTEXT(AG1005),H1005*VALUE(SUBSTITUTE(AG1005,"%",""))/100,H1005*AG1005))-Tabela1[[#This Row],[PESO EXPEDIDO2]]</f>
        <v>0</v>
      </c>
      <c r="BB1005" s="44">
        <f t="shared" si="146"/>
        <v>0</v>
      </c>
      <c r="BC1005" s="44">
        <f t="shared" si="147"/>
        <v>0</v>
      </c>
      <c r="BD1005" s="44"/>
    </row>
    <row r="1006" spans="1:56" ht="15.75" hidden="1" customHeight="1" x14ac:dyDescent="0.25">
      <c r="A1006" s="6"/>
      <c r="B1006" s="22"/>
      <c r="C1006" s="7"/>
      <c r="D1006" s="46"/>
      <c r="E1006" s="7"/>
      <c r="F1006" s="7"/>
      <c r="G1006" s="44"/>
      <c r="H1006" s="41">
        <f>Tabela1[[#This Row],[PESO UNI]]*Tabela1[[#This Row],[QTE]]</f>
        <v>0</v>
      </c>
      <c r="I1006" s="7"/>
      <c r="J1006" s="8"/>
      <c r="K1006" s="8"/>
      <c r="L1006" s="9"/>
      <c r="M1006" s="10"/>
      <c r="N1006" s="8"/>
      <c r="O1006" s="12"/>
      <c r="P1006" s="13"/>
      <c r="Q1006" s="14">
        <f>Tabela1[[#This Row],[QTDE/ Fabricação]]-Tabela1[[#This Row],[QTE]]</f>
        <v>0</v>
      </c>
      <c r="R1006" s="19">
        <f t="shared" si="142"/>
        <v>0</v>
      </c>
      <c r="S1006" s="19">
        <f t="shared" si="141"/>
        <v>0</v>
      </c>
      <c r="T1006" s="20">
        <f t="shared" si="143"/>
        <v>0</v>
      </c>
      <c r="U1006" s="17">
        <f>IFERROR(SUMIF('LISTA DE EMBARQUE'!B:B,MICRO!E:E,'LISTA DE EMBARQUE'!G:G),"")</f>
        <v>0</v>
      </c>
      <c r="V1006" s="12" t="str">
        <f>IFERROR(VLOOKUP(Tabela1[[#This Row],[COD.MDE]],'LISTA DE EMBARQUE'!B:L,11,0),"")</f>
        <v/>
      </c>
      <c r="W1006" s="13" t="str">
        <f>IFERROR(COUNTIF(#REF!,Tabela1[[#This Row],[Colunas5]]),"")</f>
        <v/>
      </c>
      <c r="X1006" s="14">
        <f>Tabela1[[#This Row],[QIANTIDADE EXPEDIDA]]*Tabela1[[#This Row],[PESO UNI]]</f>
        <v>0</v>
      </c>
      <c r="Y1006" s="14">
        <f t="shared" si="144"/>
        <v>0</v>
      </c>
      <c r="Z1006" s="21">
        <f>Tabela1[[#This Row],[PESO TOTAL]]-Tabela1[[#This Row],[Peso Expedido]]</f>
        <v>0</v>
      </c>
      <c r="AA1006" s="18"/>
      <c r="AB1006" s="40"/>
      <c r="AC1006" s="40"/>
      <c r="AD1006" s="40"/>
      <c r="AE1006" s="40"/>
      <c r="AF1006" s="40"/>
      <c r="AG1006" s="40"/>
      <c r="AH1006" s="40"/>
      <c r="AI1006" s="40" t="str">
        <f t="shared" si="148"/>
        <v>ok</v>
      </c>
      <c r="AJ1006"/>
      <c r="AK1006" t="str">
        <f>Tabela1[[#This Row],[Coluna1]]&amp;Tabela1[[#This Row],[PEDIDO]]</f>
        <v/>
      </c>
      <c r="AL1006"/>
      <c r="AM1006"/>
      <c r="AN1006"/>
      <c r="AO1006" t="str">
        <f t="shared" si="145"/>
        <v>/</v>
      </c>
      <c r="AP1006" t="str">
        <f>Tabela1[[#This Row],[TAG]]&amp;Tabela1[[#This Row],[PEDIDO]]&amp;Tabela1[[#This Row],[PRODUTO]]</f>
        <v/>
      </c>
      <c r="AQ1006" s="23" t="str">
        <f>Tabela1[[#This Row],[PRODUTO]]&amp;Tabela1[[#This Row],[TAG]]</f>
        <v/>
      </c>
      <c r="AR1006" s="183">
        <f>Tabela1[[#This Row],[PESO TOTAL]]*Tabela1[[#This Row],[MATÉRIA PRIMA]]</f>
        <v>0</v>
      </c>
      <c r="AS1006" s="28">
        <f>Tabela1[[#This Row],[PESO TOTAL]]*Tabela1[[#This Row],[PREPARAÇÃO ]]</f>
        <v>0</v>
      </c>
      <c r="AT1006" s="28">
        <f>Tabela1[[#This Row],[PESO TOTAL]]*Tabela1[[#This Row],[CALDEIRARIA]]</f>
        <v>0</v>
      </c>
      <c r="AU1006" s="28">
        <f>Tabela1[[#This Row],[PESO TOTAL]]*Tabela1[[#This Row],[SOLDA]]</f>
        <v>0</v>
      </c>
      <c r="AV1006" s="28">
        <f>Tabela1[[#This Row],[PESO TOTAL]]*Tabela1[[#This Row],[ACABAMENTO]]</f>
        <v>0</v>
      </c>
      <c r="AW1006" s="28">
        <f>Tabela1[[#This Row],[PESO TOTAL]]*Tabela1[[#This Row],[PRONTO ACABADO]]</f>
        <v>0</v>
      </c>
      <c r="AX1006" s="28">
        <f>Tabela1[[#This Row],[PESO TOTAL]]*Tabela1[[#This Row],[EXPEDIÇÃO ]]</f>
        <v>0</v>
      </c>
      <c r="AY1006" s="28" t="str">
        <f>Tabela1[[#This Row],[PEDIDO]]&amp;Tabela1[[#This Row],[PRODUTO]]</f>
        <v/>
      </c>
      <c r="AZ1006" s="44">
        <f>IF(AF1006="",0,IF(ISTEXT(AF1006),H1006*VALUE(SUBSTITUTE(AF1006,"%",""))/100,H1006*AF1006))-Tabela1[[#This Row],[PRONTO ACABADO2]]</f>
        <v>0</v>
      </c>
      <c r="BA1006" s="44">
        <f>IF(AG1006="",0,IF(ISTEXT(AG1006),H1006*VALUE(SUBSTITUTE(AG1006,"%",""))/100,H1006*AG1006))-Tabela1[[#This Row],[PESO EXPEDIDO2]]</f>
        <v>0</v>
      </c>
      <c r="BB1006" s="44">
        <f t="shared" si="146"/>
        <v>0</v>
      </c>
      <c r="BC1006" s="44">
        <f t="shared" si="147"/>
        <v>0</v>
      </c>
      <c r="BD1006" s="44"/>
    </row>
    <row r="1007" spans="1:56" ht="15.75" hidden="1" customHeight="1" x14ac:dyDescent="0.25">
      <c r="A1007" s="6"/>
      <c r="B1007" s="22"/>
      <c r="C1007" s="7"/>
      <c r="D1007" s="46"/>
      <c r="E1007" s="7"/>
      <c r="F1007" s="7"/>
      <c r="G1007" s="44"/>
      <c r="H1007" s="41">
        <f>Tabela1[[#This Row],[PESO UNI]]*Tabela1[[#This Row],[QTE]]</f>
        <v>0</v>
      </c>
      <c r="I1007" s="7"/>
      <c r="J1007" s="8"/>
      <c r="K1007" s="8"/>
      <c r="L1007" s="9"/>
      <c r="M1007" s="10"/>
      <c r="N1007" s="8"/>
      <c r="O1007" s="12"/>
      <c r="P1007" s="13"/>
      <c r="Q1007" s="14">
        <f>Tabela1[[#This Row],[QTDE/ Fabricação]]-Tabela1[[#This Row],[QTE]]</f>
        <v>0</v>
      </c>
      <c r="R1007" s="19">
        <f t="shared" si="142"/>
        <v>0</v>
      </c>
      <c r="S1007" s="19">
        <f t="shared" si="141"/>
        <v>0</v>
      </c>
      <c r="T1007" s="20">
        <f t="shared" si="143"/>
        <v>0</v>
      </c>
      <c r="U1007" s="17">
        <f>IFERROR(SUMIF('LISTA DE EMBARQUE'!B:B,MICRO!E:E,'LISTA DE EMBARQUE'!G:G),"")</f>
        <v>0</v>
      </c>
      <c r="V1007" s="12" t="str">
        <f>IFERROR(VLOOKUP(Tabela1[[#This Row],[COD.MDE]],'LISTA DE EMBARQUE'!B:L,11,0),"")</f>
        <v/>
      </c>
      <c r="W1007" s="13" t="str">
        <f>IFERROR(COUNTIF(#REF!,Tabela1[[#This Row],[Colunas5]]),"")</f>
        <v/>
      </c>
      <c r="X1007" s="14">
        <f>Tabela1[[#This Row],[QIANTIDADE EXPEDIDA]]*Tabela1[[#This Row],[PESO UNI]]</f>
        <v>0</v>
      </c>
      <c r="Y1007" s="14">
        <f t="shared" si="144"/>
        <v>0</v>
      </c>
      <c r="Z1007" s="21">
        <f>Tabela1[[#This Row],[PESO TOTAL]]-Tabela1[[#This Row],[Peso Expedido]]</f>
        <v>0</v>
      </c>
      <c r="AA1007" s="18"/>
      <c r="AB1007" s="40"/>
      <c r="AC1007" s="40"/>
      <c r="AD1007" s="40"/>
      <c r="AE1007" s="40"/>
      <c r="AF1007" s="40"/>
      <c r="AG1007" s="40"/>
      <c r="AH1007" s="40"/>
      <c r="AI1007" s="40" t="str">
        <f t="shared" si="148"/>
        <v>ok</v>
      </c>
      <c r="AJ1007"/>
      <c r="AK1007" t="str">
        <f>Tabela1[[#This Row],[Coluna1]]&amp;Tabela1[[#This Row],[PEDIDO]]</f>
        <v/>
      </c>
      <c r="AL1007"/>
      <c r="AM1007"/>
      <c r="AN1007"/>
      <c r="AO1007" t="str">
        <f t="shared" si="145"/>
        <v>/</v>
      </c>
      <c r="AP1007" t="str">
        <f>Tabela1[[#This Row],[TAG]]&amp;Tabela1[[#This Row],[PEDIDO]]&amp;Tabela1[[#This Row],[PRODUTO]]</f>
        <v/>
      </c>
      <c r="AQ1007" s="23" t="str">
        <f>Tabela1[[#This Row],[PRODUTO]]&amp;Tabela1[[#This Row],[TAG]]</f>
        <v/>
      </c>
      <c r="AR1007" s="183">
        <f>Tabela1[[#This Row],[PESO TOTAL]]*Tabela1[[#This Row],[MATÉRIA PRIMA]]</f>
        <v>0</v>
      </c>
      <c r="AS1007" s="28">
        <f>Tabela1[[#This Row],[PESO TOTAL]]*Tabela1[[#This Row],[PREPARAÇÃO ]]</f>
        <v>0</v>
      </c>
      <c r="AT1007" s="28">
        <f>Tabela1[[#This Row],[PESO TOTAL]]*Tabela1[[#This Row],[CALDEIRARIA]]</f>
        <v>0</v>
      </c>
      <c r="AU1007" s="28">
        <f>Tabela1[[#This Row],[PESO TOTAL]]*Tabela1[[#This Row],[SOLDA]]</f>
        <v>0</v>
      </c>
      <c r="AV1007" s="28">
        <f>Tabela1[[#This Row],[PESO TOTAL]]*Tabela1[[#This Row],[ACABAMENTO]]</f>
        <v>0</v>
      </c>
      <c r="AW1007" s="28">
        <f>Tabela1[[#This Row],[PESO TOTAL]]*Tabela1[[#This Row],[PRONTO ACABADO]]</f>
        <v>0</v>
      </c>
      <c r="AX1007" s="28">
        <f>Tabela1[[#This Row],[PESO TOTAL]]*Tabela1[[#This Row],[EXPEDIÇÃO ]]</f>
        <v>0</v>
      </c>
      <c r="AY1007" s="28" t="str">
        <f>Tabela1[[#This Row],[PEDIDO]]&amp;Tabela1[[#This Row],[PRODUTO]]</f>
        <v/>
      </c>
      <c r="AZ1007" s="44">
        <f>IF(AF1007="",0,IF(ISTEXT(AF1007),H1007*VALUE(SUBSTITUTE(AF1007,"%",""))/100,H1007*AF1007))-Tabela1[[#This Row],[PRONTO ACABADO2]]</f>
        <v>0</v>
      </c>
      <c r="BA1007" s="44">
        <f>IF(AG1007="",0,IF(ISTEXT(AG1007),H1007*VALUE(SUBSTITUTE(AG1007,"%",""))/100,H1007*AG1007))-Tabela1[[#This Row],[PESO EXPEDIDO2]]</f>
        <v>0</v>
      </c>
      <c r="BB1007" s="44">
        <f t="shared" si="146"/>
        <v>0</v>
      </c>
      <c r="BC1007" s="44">
        <f t="shared" si="147"/>
        <v>0</v>
      </c>
      <c r="BD1007" s="44"/>
    </row>
    <row r="1008" spans="1:56" ht="15.75" hidden="1" customHeight="1" x14ac:dyDescent="0.25">
      <c r="A1008" s="6"/>
      <c r="B1008" s="22"/>
      <c r="C1008" s="7"/>
      <c r="D1008" s="46"/>
      <c r="E1008" s="7"/>
      <c r="F1008" s="7"/>
      <c r="G1008" s="44"/>
      <c r="H1008" s="41">
        <f>Tabela1[[#This Row],[PESO UNI]]*Tabela1[[#This Row],[QTE]]</f>
        <v>0</v>
      </c>
      <c r="I1008" s="7"/>
      <c r="J1008" s="8"/>
      <c r="K1008" s="8"/>
      <c r="L1008" s="9"/>
      <c r="M1008" s="10"/>
      <c r="N1008" s="8"/>
      <c r="O1008" s="12"/>
      <c r="P1008" s="13"/>
      <c r="Q1008" s="14">
        <f>Tabela1[[#This Row],[QTDE/ Fabricação]]-Tabela1[[#This Row],[QTE]]</f>
        <v>0</v>
      </c>
      <c r="R1008" s="19">
        <f t="shared" si="142"/>
        <v>0</v>
      </c>
      <c r="S1008" s="19">
        <f t="shared" si="141"/>
        <v>0</v>
      </c>
      <c r="T1008" s="20">
        <f t="shared" si="143"/>
        <v>0</v>
      </c>
      <c r="U1008" s="17">
        <f>IFERROR(SUMIF('LISTA DE EMBARQUE'!B:B,MICRO!E:E,'LISTA DE EMBARQUE'!G:G),"")</f>
        <v>0</v>
      </c>
      <c r="V1008" s="12" t="str">
        <f>IFERROR(VLOOKUP(Tabela1[[#This Row],[COD.MDE]],'LISTA DE EMBARQUE'!B:L,11,0),"")</f>
        <v/>
      </c>
      <c r="W1008" s="13" t="str">
        <f>IFERROR(COUNTIF(#REF!,Tabela1[[#This Row],[Colunas5]]),"")</f>
        <v/>
      </c>
      <c r="X1008" s="14">
        <f>Tabela1[[#This Row],[QIANTIDADE EXPEDIDA]]*Tabela1[[#This Row],[PESO UNI]]</f>
        <v>0</v>
      </c>
      <c r="Y1008" s="14">
        <f t="shared" si="144"/>
        <v>0</v>
      </c>
      <c r="Z1008" s="21">
        <f>Tabela1[[#This Row],[PESO TOTAL]]-Tabela1[[#This Row],[Peso Expedido]]</f>
        <v>0</v>
      </c>
      <c r="AA1008" s="18"/>
      <c r="AB1008" s="40"/>
      <c r="AC1008" s="40"/>
      <c r="AD1008" s="40"/>
      <c r="AE1008" s="40"/>
      <c r="AF1008" s="40"/>
      <c r="AG1008" s="40"/>
      <c r="AH1008" s="40"/>
      <c r="AI1008" s="40" t="str">
        <f t="shared" si="148"/>
        <v>ok</v>
      </c>
      <c r="AJ1008"/>
      <c r="AK1008" t="str">
        <f>Tabela1[[#This Row],[Coluna1]]&amp;Tabela1[[#This Row],[PEDIDO]]</f>
        <v/>
      </c>
      <c r="AL1008"/>
      <c r="AM1008"/>
      <c r="AN1008"/>
      <c r="AO1008" t="str">
        <f t="shared" si="145"/>
        <v>/</v>
      </c>
      <c r="AP1008" t="str">
        <f>Tabela1[[#This Row],[TAG]]&amp;Tabela1[[#This Row],[PEDIDO]]&amp;Tabela1[[#This Row],[PRODUTO]]</f>
        <v/>
      </c>
      <c r="AQ1008" s="23" t="str">
        <f>Tabela1[[#This Row],[PRODUTO]]&amp;Tabela1[[#This Row],[TAG]]</f>
        <v/>
      </c>
      <c r="AR1008" s="183">
        <f>Tabela1[[#This Row],[PESO TOTAL]]*Tabela1[[#This Row],[MATÉRIA PRIMA]]</f>
        <v>0</v>
      </c>
      <c r="AS1008" s="28">
        <f>Tabela1[[#This Row],[PESO TOTAL]]*Tabela1[[#This Row],[PREPARAÇÃO ]]</f>
        <v>0</v>
      </c>
      <c r="AT1008" s="28">
        <f>Tabela1[[#This Row],[PESO TOTAL]]*Tabela1[[#This Row],[CALDEIRARIA]]</f>
        <v>0</v>
      </c>
      <c r="AU1008" s="28">
        <f>Tabela1[[#This Row],[PESO TOTAL]]*Tabela1[[#This Row],[SOLDA]]</f>
        <v>0</v>
      </c>
      <c r="AV1008" s="28">
        <f>Tabela1[[#This Row],[PESO TOTAL]]*Tabela1[[#This Row],[ACABAMENTO]]</f>
        <v>0</v>
      </c>
      <c r="AW1008" s="28">
        <f>Tabela1[[#This Row],[PESO TOTAL]]*Tabela1[[#This Row],[PRONTO ACABADO]]</f>
        <v>0</v>
      </c>
      <c r="AX1008" s="28">
        <f>Tabela1[[#This Row],[PESO TOTAL]]*Tabela1[[#This Row],[EXPEDIÇÃO ]]</f>
        <v>0</v>
      </c>
      <c r="AY1008" s="28" t="str">
        <f>Tabela1[[#This Row],[PEDIDO]]&amp;Tabela1[[#This Row],[PRODUTO]]</f>
        <v/>
      </c>
      <c r="AZ1008" s="44">
        <f>IF(AF1008="",0,IF(ISTEXT(AF1008),H1008*VALUE(SUBSTITUTE(AF1008,"%",""))/100,H1008*AF1008))-Tabela1[[#This Row],[PRONTO ACABADO2]]</f>
        <v>0</v>
      </c>
      <c r="BA1008" s="44">
        <f>IF(AG1008="",0,IF(ISTEXT(AG1008),H1008*VALUE(SUBSTITUTE(AG1008,"%",""))/100,H1008*AG1008))-Tabela1[[#This Row],[PESO EXPEDIDO2]]</f>
        <v>0</v>
      </c>
      <c r="BB1008" s="44">
        <f t="shared" si="146"/>
        <v>0</v>
      </c>
      <c r="BC1008" s="44">
        <f t="shared" si="147"/>
        <v>0</v>
      </c>
      <c r="BD1008" s="44"/>
    </row>
    <row r="1009" spans="1:56" ht="15.75" hidden="1" customHeight="1" x14ac:dyDescent="0.25">
      <c r="A1009" s="6"/>
      <c r="B1009" s="22"/>
      <c r="C1009" s="7"/>
      <c r="D1009" s="46"/>
      <c r="E1009" s="7"/>
      <c r="F1009" s="7"/>
      <c r="G1009" s="44"/>
      <c r="H1009" s="41">
        <f>Tabela1[[#This Row],[PESO UNI]]*Tabela1[[#This Row],[QTE]]</f>
        <v>0</v>
      </c>
      <c r="I1009" s="7"/>
      <c r="J1009" s="8"/>
      <c r="K1009" s="8"/>
      <c r="L1009" s="9"/>
      <c r="M1009" s="10"/>
      <c r="N1009" s="8"/>
      <c r="O1009" s="12"/>
      <c r="P1009" s="13"/>
      <c r="Q1009" s="14">
        <f>Tabela1[[#This Row],[QTDE/ Fabricação]]-Tabela1[[#This Row],[QTE]]</f>
        <v>0</v>
      </c>
      <c r="R1009" s="19">
        <f t="shared" si="142"/>
        <v>0</v>
      </c>
      <c r="S1009" s="19">
        <f t="shared" si="141"/>
        <v>0</v>
      </c>
      <c r="T1009" s="20">
        <f t="shared" si="143"/>
        <v>0</v>
      </c>
      <c r="U1009" s="17">
        <f>IFERROR(SUMIF('LISTA DE EMBARQUE'!B:B,MICRO!E:E,'LISTA DE EMBARQUE'!G:G),"")</f>
        <v>0</v>
      </c>
      <c r="V1009" s="12" t="str">
        <f>IFERROR(VLOOKUP(Tabela1[[#This Row],[COD.MDE]],'LISTA DE EMBARQUE'!B:L,11,0),"")</f>
        <v/>
      </c>
      <c r="W1009" s="13" t="str">
        <f>IFERROR(COUNTIF(#REF!,Tabela1[[#This Row],[Colunas5]]),"")</f>
        <v/>
      </c>
      <c r="X1009" s="14">
        <f>Tabela1[[#This Row],[QIANTIDADE EXPEDIDA]]*Tabela1[[#This Row],[PESO UNI]]</f>
        <v>0</v>
      </c>
      <c r="Y1009" s="14">
        <f t="shared" si="144"/>
        <v>0</v>
      </c>
      <c r="Z1009" s="21">
        <f>Tabela1[[#This Row],[PESO TOTAL]]-Tabela1[[#This Row],[Peso Expedido]]</f>
        <v>0</v>
      </c>
      <c r="AA1009" s="18"/>
      <c r="AB1009" s="40"/>
      <c r="AC1009" s="40"/>
      <c r="AD1009" s="40"/>
      <c r="AE1009" s="40"/>
      <c r="AF1009" s="40"/>
      <c r="AG1009" s="40"/>
      <c r="AH1009" s="40"/>
      <c r="AI1009" s="40" t="str">
        <f t="shared" si="148"/>
        <v>ok</v>
      </c>
      <c r="AJ1009"/>
      <c r="AK1009" t="str">
        <f>Tabela1[[#This Row],[Coluna1]]&amp;Tabela1[[#This Row],[PEDIDO]]</f>
        <v/>
      </c>
      <c r="AL1009"/>
      <c r="AM1009"/>
      <c r="AN1009"/>
      <c r="AO1009" t="str">
        <f t="shared" si="145"/>
        <v>/</v>
      </c>
      <c r="AP1009" t="str">
        <f>Tabela1[[#This Row],[TAG]]&amp;Tabela1[[#This Row],[PEDIDO]]&amp;Tabela1[[#This Row],[PRODUTO]]</f>
        <v/>
      </c>
      <c r="AQ1009" s="23" t="str">
        <f>Tabela1[[#This Row],[PRODUTO]]&amp;Tabela1[[#This Row],[TAG]]</f>
        <v/>
      </c>
      <c r="AR1009" s="183">
        <f>Tabela1[[#This Row],[PESO TOTAL]]*Tabela1[[#This Row],[MATÉRIA PRIMA]]</f>
        <v>0</v>
      </c>
      <c r="AS1009" s="28">
        <f>Tabela1[[#This Row],[PESO TOTAL]]*Tabela1[[#This Row],[PREPARAÇÃO ]]</f>
        <v>0</v>
      </c>
      <c r="AT1009" s="28">
        <f>Tabela1[[#This Row],[PESO TOTAL]]*Tabela1[[#This Row],[CALDEIRARIA]]</f>
        <v>0</v>
      </c>
      <c r="AU1009" s="28">
        <f>Tabela1[[#This Row],[PESO TOTAL]]*Tabela1[[#This Row],[SOLDA]]</f>
        <v>0</v>
      </c>
      <c r="AV1009" s="28">
        <f>Tabela1[[#This Row],[PESO TOTAL]]*Tabela1[[#This Row],[ACABAMENTO]]</f>
        <v>0</v>
      </c>
      <c r="AW1009" s="28">
        <f>Tabela1[[#This Row],[PESO TOTAL]]*Tabela1[[#This Row],[PRONTO ACABADO]]</f>
        <v>0</v>
      </c>
      <c r="AX1009" s="28">
        <f>Tabela1[[#This Row],[PESO TOTAL]]*Tabela1[[#This Row],[EXPEDIÇÃO ]]</f>
        <v>0</v>
      </c>
      <c r="AY1009" s="28" t="str">
        <f>Tabela1[[#This Row],[PEDIDO]]&amp;Tabela1[[#This Row],[PRODUTO]]</f>
        <v/>
      </c>
      <c r="AZ1009" s="44">
        <f>IF(AF1009="",0,IF(ISTEXT(AF1009),H1009*VALUE(SUBSTITUTE(AF1009,"%",""))/100,H1009*AF1009))-Tabela1[[#This Row],[PRONTO ACABADO2]]</f>
        <v>0</v>
      </c>
      <c r="BA1009" s="44">
        <f>IF(AG1009="",0,IF(ISTEXT(AG1009),H1009*VALUE(SUBSTITUTE(AG1009,"%",""))/100,H1009*AG1009))-Tabela1[[#This Row],[PESO EXPEDIDO2]]</f>
        <v>0</v>
      </c>
      <c r="BB1009" s="44">
        <f t="shared" si="146"/>
        <v>0</v>
      </c>
      <c r="BC1009" s="44">
        <f t="shared" si="147"/>
        <v>0</v>
      </c>
      <c r="BD1009" s="44"/>
    </row>
    <row r="1010" spans="1:56" ht="15.75" hidden="1" customHeight="1" x14ac:dyDescent="0.25">
      <c r="A1010" s="6"/>
      <c r="B1010" s="22"/>
      <c r="C1010" s="7"/>
      <c r="D1010" s="46"/>
      <c r="E1010" s="7"/>
      <c r="F1010" s="7"/>
      <c r="G1010" s="44"/>
      <c r="H1010" s="41">
        <f>Tabela1[[#This Row],[PESO UNI]]*Tabela1[[#This Row],[QTE]]</f>
        <v>0</v>
      </c>
      <c r="I1010" s="7"/>
      <c r="J1010" s="8"/>
      <c r="K1010" s="8"/>
      <c r="L1010" s="9"/>
      <c r="M1010" s="10"/>
      <c r="N1010" s="8"/>
      <c r="O1010" s="12"/>
      <c r="P1010" s="13"/>
      <c r="Q1010" s="14">
        <f>Tabela1[[#This Row],[QTDE/ Fabricação]]-Tabela1[[#This Row],[QTE]]</f>
        <v>0</v>
      </c>
      <c r="R1010" s="19">
        <f t="shared" si="142"/>
        <v>0</v>
      </c>
      <c r="S1010" s="19">
        <f t="shared" si="141"/>
        <v>0</v>
      </c>
      <c r="T1010" s="20">
        <f t="shared" si="143"/>
        <v>0</v>
      </c>
      <c r="U1010" s="17">
        <f>IFERROR(SUMIF('LISTA DE EMBARQUE'!B:B,MICRO!E:E,'LISTA DE EMBARQUE'!G:G),"")</f>
        <v>0</v>
      </c>
      <c r="V1010" s="12" t="str">
        <f>IFERROR(VLOOKUP(Tabela1[[#This Row],[COD.MDE]],'LISTA DE EMBARQUE'!B:L,11,0),"")</f>
        <v/>
      </c>
      <c r="W1010" s="13" t="str">
        <f>IFERROR(COUNTIF(#REF!,Tabela1[[#This Row],[Colunas5]]),"")</f>
        <v/>
      </c>
      <c r="X1010" s="14">
        <f>Tabela1[[#This Row],[QIANTIDADE EXPEDIDA]]*Tabela1[[#This Row],[PESO UNI]]</f>
        <v>0</v>
      </c>
      <c r="Y1010" s="14">
        <f t="shared" si="144"/>
        <v>0</v>
      </c>
      <c r="Z1010" s="21">
        <f>Tabela1[[#This Row],[PESO TOTAL]]-Tabela1[[#This Row],[Peso Expedido]]</f>
        <v>0</v>
      </c>
      <c r="AA1010" s="18"/>
      <c r="AB1010" s="40"/>
      <c r="AC1010" s="40"/>
      <c r="AD1010" s="40"/>
      <c r="AE1010" s="40"/>
      <c r="AF1010" s="40"/>
      <c r="AG1010" s="40"/>
      <c r="AH1010" s="40"/>
      <c r="AI1010" s="40" t="str">
        <f t="shared" si="148"/>
        <v>ok</v>
      </c>
      <c r="AJ1010"/>
      <c r="AK1010" t="str">
        <f>Tabela1[[#This Row],[Coluna1]]&amp;Tabela1[[#This Row],[PEDIDO]]</f>
        <v/>
      </c>
      <c r="AL1010"/>
      <c r="AM1010"/>
      <c r="AN1010"/>
      <c r="AO1010" t="str">
        <f t="shared" si="145"/>
        <v>/</v>
      </c>
      <c r="AP1010" t="str">
        <f>Tabela1[[#This Row],[TAG]]&amp;Tabela1[[#This Row],[PEDIDO]]&amp;Tabela1[[#This Row],[PRODUTO]]</f>
        <v/>
      </c>
      <c r="AQ1010" s="23" t="str">
        <f>Tabela1[[#This Row],[PRODUTO]]&amp;Tabela1[[#This Row],[TAG]]</f>
        <v/>
      </c>
      <c r="AR1010" s="183">
        <f>Tabela1[[#This Row],[PESO TOTAL]]*Tabela1[[#This Row],[MATÉRIA PRIMA]]</f>
        <v>0</v>
      </c>
      <c r="AS1010" s="28">
        <f>Tabela1[[#This Row],[PESO TOTAL]]*Tabela1[[#This Row],[PREPARAÇÃO ]]</f>
        <v>0</v>
      </c>
      <c r="AT1010" s="28">
        <f>Tabela1[[#This Row],[PESO TOTAL]]*Tabela1[[#This Row],[CALDEIRARIA]]</f>
        <v>0</v>
      </c>
      <c r="AU1010" s="28">
        <f>Tabela1[[#This Row],[PESO TOTAL]]*Tabela1[[#This Row],[SOLDA]]</f>
        <v>0</v>
      </c>
      <c r="AV1010" s="28">
        <f>Tabela1[[#This Row],[PESO TOTAL]]*Tabela1[[#This Row],[ACABAMENTO]]</f>
        <v>0</v>
      </c>
      <c r="AW1010" s="28">
        <f>Tabela1[[#This Row],[PESO TOTAL]]*Tabela1[[#This Row],[PRONTO ACABADO]]</f>
        <v>0</v>
      </c>
      <c r="AX1010" s="28">
        <f>Tabela1[[#This Row],[PESO TOTAL]]*Tabela1[[#This Row],[EXPEDIÇÃO ]]</f>
        <v>0</v>
      </c>
      <c r="AY1010" s="28" t="str">
        <f>Tabela1[[#This Row],[PEDIDO]]&amp;Tabela1[[#This Row],[PRODUTO]]</f>
        <v/>
      </c>
      <c r="AZ1010" s="44">
        <f>IF(AF1010="",0,IF(ISTEXT(AF1010),H1010*VALUE(SUBSTITUTE(AF1010,"%",""))/100,H1010*AF1010))-Tabela1[[#This Row],[PRONTO ACABADO2]]</f>
        <v>0</v>
      </c>
      <c r="BA1010" s="44">
        <f>IF(AG1010="",0,IF(ISTEXT(AG1010),H1010*VALUE(SUBSTITUTE(AG1010,"%",""))/100,H1010*AG1010))-Tabela1[[#This Row],[PESO EXPEDIDO2]]</f>
        <v>0</v>
      </c>
      <c r="BB1010" s="44">
        <f t="shared" si="146"/>
        <v>0</v>
      </c>
      <c r="BC1010" s="44">
        <f t="shared" si="147"/>
        <v>0</v>
      </c>
      <c r="BD1010" s="44"/>
    </row>
    <row r="1011" spans="1:56" ht="15.75" hidden="1" customHeight="1" x14ac:dyDescent="0.25">
      <c r="A1011" s="6"/>
      <c r="B1011" s="22"/>
      <c r="C1011" s="7"/>
      <c r="D1011" s="46"/>
      <c r="E1011" s="7"/>
      <c r="F1011" s="7"/>
      <c r="G1011" s="44"/>
      <c r="H1011" s="41">
        <f>Tabela1[[#This Row],[PESO UNI]]*Tabela1[[#This Row],[QTE]]</f>
        <v>0</v>
      </c>
      <c r="I1011" s="7"/>
      <c r="J1011" s="8"/>
      <c r="K1011" s="8"/>
      <c r="L1011" s="9"/>
      <c r="M1011" s="10"/>
      <c r="N1011" s="8"/>
      <c r="O1011" s="12"/>
      <c r="P1011" s="13"/>
      <c r="Q1011" s="14">
        <f>Tabela1[[#This Row],[QTDE/ Fabricação]]-Tabela1[[#This Row],[QTE]]</f>
        <v>0</v>
      </c>
      <c r="R1011" s="19">
        <f t="shared" si="142"/>
        <v>0</v>
      </c>
      <c r="S1011" s="19">
        <f t="shared" si="141"/>
        <v>0</v>
      </c>
      <c r="T1011" s="20">
        <f t="shared" si="143"/>
        <v>0</v>
      </c>
      <c r="U1011" s="17">
        <f>IFERROR(SUMIF('LISTA DE EMBARQUE'!B:B,MICRO!E:E,'LISTA DE EMBARQUE'!G:G),"")</f>
        <v>0</v>
      </c>
      <c r="V1011" s="12" t="str">
        <f>IFERROR(VLOOKUP(Tabela1[[#This Row],[COD.MDE]],'LISTA DE EMBARQUE'!B:L,11,0),"")</f>
        <v/>
      </c>
      <c r="W1011" s="13" t="str">
        <f>IFERROR(COUNTIF(#REF!,Tabela1[[#This Row],[Colunas5]]),"")</f>
        <v/>
      </c>
      <c r="X1011" s="14">
        <f>Tabela1[[#This Row],[QIANTIDADE EXPEDIDA]]*Tabela1[[#This Row],[PESO UNI]]</f>
        <v>0</v>
      </c>
      <c r="Y1011" s="14">
        <f t="shared" si="144"/>
        <v>0</v>
      </c>
      <c r="Z1011" s="21">
        <f>Tabela1[[#This Row],[PESO TOTAL]]-Tabela1[[#This Row],[Peso Expedido]]</f>
        <v>0</v>
      </c>
      <c r="AA1011" s="18"/>
      <c r="AB1011" s="40"/>
      <c r="AC1011" s="40"/>
      <c r="AD1011" s="40"/>
      <c r="AE1011" s="40"/>
      <c r="AF1011" s="40"/>
      <c r="AG1011" s="40"/>
      <c r="AH1011" s="40"/>
      <c r="AI1011" s="40" t="str">
        <f t="shared" si="148"/>
        <v>ok</v>
      </c>
      <c r="AJ1011"/>
      <c r="AK1011" t="str">
        <f>Tabela1[[#This Row],[Coluna1]]&amp;Tabela1[[#This Row],[PEDIDO]]</f>
        <v/>
      </c>
      <c r="AL1011"/>
      <c r="AM1011"/>
      <c r="AN1011"/>
      <c r="AO1011" t="str">
        <f t="shared" si="145"/>
        <v>/</v>
      </c>
      <c r="AP1011" t="str">
        <f>Tabela1[[#This Row],[TAG]]&amp;Tabela1[[#This Row],[PEDIDO]]&amp;Tabela1[[#This Row],[PRODUTO]]</f>
        <v/>
      </c>
      <c r="AQ1011" s="23" t="str">
        <f>Tabela1[[#This Row],[PRODUTO]]&amp;Tabela1[[#This Row],[TAG]]</f>
        <v/>
      </c>
      <c r="AR1011" s="183">
        <f>Tabela1[[#This Row],[PESO TOTAL]]*Tabela1[[#This Row],[MATÉRIA PRIMA]]</f>
        <v>0</v>
      </c>
      <c r="AS1011" s="28">
        <f>Tabela1[[#This Row],[PESO TOTAL]]*Tabela1[[#This Row],[PREPARAÇÃO ]]</f>
        <v>0</v>
      </c>
      <c r="AT1011" s="28">
        <f>Tabela1[[#This Row],[PESO TOTAL]]*Tabela1[[#This Row],[CALDEIRARIA]]</f>
        <v>0</v>
      </c>
      <c r="AU1011" s="28">
        <f>Tabela1[[#This Row],[PESO TOTAL]]*Tabela1[[#This Row],[SOLDA]]</f>
        <v>0</v>
      </c>
      <c r="AV1011" s="28">
        <f>Tabela1[[#This Row],[PESO TOTAL]]*Tabela1[[#This Row],[ACABAMENTO]]</f>
        <v>0</v>
      </c>
      <c r="AW1011" s="28">
        <f>Tabela1[[#This Row],[PESO TOTAL]]*Tabela1[[#This Row],[PRONTO ACABADO]]</f>
        <v>0</v>
      </c>
      <c r="AX1011" s="28">
        <f>Tabela1[[#This Row],[PESO TOTAL]]*Tabela1[[#This Row],[EXPEDIÇÃO ]]</f>
        <v>0</v>
      </c>
      <c r="AY1011" s="28" t="str">
        <f>Tabela1[[#This Row],[PEDIDO]]&amp;Tabela1[[#This Row],[PRODUTO]]</f>
        <v/>
      </c>
      <c r="AZ1011" s="44">
        <f>IF(AF1011="",0,IF(ISTEXT(AF1011),H1011*VALUE(SUBSTITUTE(AF1011,"%",""))/100,H1011*AF1011))-Tabela1[[#This Row],[PRONTO ACABADO2]]</f>
        <v>0</v>
      </c>
      <c r="BA1011" s="44">
        <f>IF(AG1011="",0,IF(ISTEXT(AG1011),H1011*VALUE(SUBSTITUTE(AG1011,"%",""))/100,H1011*AG1011))-Tabela1[[#This Row],[PESO EXPEDIDO2]]</f>
        <v>0</v>
      </c>
      <c r="BB1011" s="44">
        <f t="shared" si="146"/>
        <v>0</v>
      </c>
      <c r="BC1011" s="44">
        <f t="shared" si="147"/>
        <v>0</v>
      </c>
      <c r="BD1011" s="44"/>
    </row>
    <row r="1012" spans="1:56" ht="15.75" hidden="1" customHeight="1" x14ac:dyDescent="0.25">
      <c r="A1012" s="6"/>
      <c r="B1012" s="22"/>
      <c r="C1012" s="7"/>
      <c r="D1012" s="46"/>
      <c r="E1012" s="7"/>
      <c r="F1012" s="7"/>
      <c r="G1012" s="44"/>
      <c r="H1012" s="41">
        <f>Tabela1[[#This Row],[PESO UNI]]*Tabela1[[#This Row],[QTE]]</f>
        <v>0</v>
      </c>
      <c r="I1012" s="7"/>
      <c r="J1012" s="8"/>
      <c r="K1012" s="8"/>
      <c r="L1012" s="9"/>
      <c r="M1012" s="10"/>
      <c r="N1012" s="8"/>
      <c r="O1012" s="12"/>
      <c r="P1012" s="13"/>
      <c r="Q1012" s="14">
        <f>Tabela1[[#This Row],[QTDE/ Fabricação]]-Tabela1[[#This Row],[QTE]]</f>
        <v>0</v>
      </c>
      <c r="R1012" s="19">
        <f t="shared" si="142"/>
        <v>0</v>
      </c>
      <c r="S1012" s="19">
        <f t="shared" si="141"/>
        <v>0</v>
      </c>
      <c r="T1012" s="20">
        <f t="shared" si="143"/>
        <v>0</v>
      </c>
      <c r="U1012" s="17">
        <f>IFERROR(SUMIF('LISTA DE EMBARQUE'!B:B,MICRO!E:E,'LISTA DE EMBARQUE'!G:G),"")</f>
        <v>0</v>
      </c>
      <c r="V1012" s="12" t="str">
        <f>IFERROR(VLOOKUP(Tabela1[[#This Row],[COD.MDE]],'LISTA DE EMBARQUE'!B:L,11,0),"")</f>
        <v/>
      </c>
      <c r="W1012" s="13" t="str">
        <f>IFERROR(COUNTIF(#REF!,Tabela1[[#This Row],[Colunas5]]),"")</f>
        <v/>
      </c>
      <c r="X1012" s="14">
        <f>Tabela1[[#This Row],[QIANTIDADE EXPEDIDA]]*Tabela1[[#This Row],[PESO UNI]]</f>
        <v>0</v>
      </c>
      <c r="Y1012" s="14">
        <f t="shared" si="144"/>
        <v>0</v>
      </c>
      <c r="Z1012" s="21">
        <f>Tabela1[[#This Row],[PESO TOTAL]]-Tabela1[[#This Row],[Peso Expedido]]</f>
        <v>0</v>
      </c>
      <c r="AA1012" s="18"/>
      <c r="AB1012" s="40"/>
      <c r="AC1012" s="40"/>
      <c r="AD1012" s="40"/>
      <c r="AE1012" s="40"/>
      <c r="AF1012" s="40"/>
      <c r="AG1012" s="40"/>
      <c r="AH1012" s="40"/>
      <c r="AI1012" s="40" t="str">
        <f t="shared" si="148"/>
        <v>ok</v>
      </c>
      <c r="AJ1012"/>
      <c r="AK1012" t="str">
        <f>Tabela1[[#This Row],[Coluna1]]&amp;Tabela1[[#This Row],[PEDIDO]]</f>
        <v/>
      </c>
      <c r="AL1012"/>
      <c r="AM1012"/>
      <c r="AN1012"/>
      <c r="AO1012" t="str">
        <f t="shared" si="145"/>
        <v>/</v>
      </c>
      <c r="AP1012" t="str">
        <f>Tabela1[[#This Row],[TAG]]&amp;Tabela1[[#This Row],[PEDIDO]]&amp;Tabela1[[#This Row],[PRODUTO]]</f>
        <v/>
      </c>
      <c r="AQ1012" s="23" t="str">
        <f>Tabela1[[#This Row],[PRODUTO]]&amp;Tabela1[[#This Row],[TAG]]</f>
        <v/>
      </c>
      <c r="AR1012" s="183">
        <f>Tabela1[[#This Row],[PESO TOTAL]]*Tabela1[[#This Row],[MATÉRIA PRIMA]]</f>
        <v>0</v>
      </c>
      <c r="AS1012" s="28">
        <f>Tabela1[[#This Row],[PESO TOTAL]]*Tabela1[[#This Row],[PREPARAÇÃO ]]</f>
        <v>0</v>
      </c>
      <c r="AT1012" s="28">
        <f>Tabela1[[#This Row],[PESO TOTAL]]*Tabela1[[#This Row],[CALDEIRARIA]]</f>
        <v>0</v>
      </c>
      <c r="AU1012" s="28">
        <f>Tabela1[[#This Row],[PESO TOTAL]]*Tabela1[[#This Row],[SOLDA]]</f>
        <v>0</v>
      </c>
      <c r="AV1012" s="28">
        <f>Tabela1[[#This Row],[PESO TOTAL]]*Tabela1[[#This Row],[ACABAMENTO]]</f>
        <v>0</v>
      </c>
      <c r="AW1012" s="28">
        <f>Tabela1[[#This Row],[PESO TOTAL]]*Tabela1[[#This Row],[PRONTO ACABADO]]</f>
        <v>0</v>
      </c>
      <c r="AX1012" s="28">
        <f>Tabela1[[#This Row],[PESO TOTAL]]*Tabela1[[#This Row],[EXPEDIÇÃO ]]</f>
        <v>0</v>
      </c>
      <c r="AY1012" s="28" t="str">
        <f>Tabela1[[#This Row],[PEDIDO]]&amp;Tabela1[[#This Row],[PRODUTO]]</f>
        <v/>
      </c>
      <c r="AZ1012" s="44">
        <f>IF(AF1012="",0,IF(ISTEXT(AF1012),H1012*VALUE(SUBSTITUTE(AF1012,"%",""))/100,H1012*AF1012))-Tabela1[[#This Row],[PRONTO ACABADO2]]</f>
        <v>0</v>
      </c>
      <c r="BA1012" s="44">
        <f>IF(AG1012="",0,IF(ISTEXT(AG1012),H1012*VALUE(SUBSTITUTE(AG1012,"%",""))/100,H1012*AG1012))-Tabela1[[#This Row],[PESO EXPEDIDO2]]</f>
        <v>0</v>
      </c>
      <c r="BB1012" s="44">
        <f t="shared" si="146"/>
        <v>0</v>
      </c>
      <c r="BC1012" s="44">
        <f t="shared" si="147"/>
        <v>0</v>
      </c>
      <c r="BD1012" s="44"/>
    </row>
    <row r="1013" spans="1:56" ht="15.75" hidden="1" customHeight="1" x14ac:dyDescent="0.25">
      <c r="A1013" s="6"/>
      <c r="B1013" s="22"/>
      <c r="C1013" s="7"/>
      <c r="D1013" s="46"/>
      <c r="E1013" s="7"/>
      <c r="F1013" s="7"/>
      <c r="G1013" s="44"/>
      <c r="H1013" s="41">
        <f>Tabela1[[#This Row],[PESO UNI]]*Tabela1[[#This Row],[QTE]]</f>
        <v>0</v>
      </c>
      <c r="I1013" s="7"/>
      <c r="J1013" s="8"/>
      <c r="K1013" s="8"/>
      <c r="L1013" s="9"/>
      <c r="M1013" s="10"/>
      <c r="N1013" s="8"/>
      <c r="O1013" s="12"/>
      <c r="P1013" s="13"/>
      <c r="Q1013" s="14">
        <f>Tabela1[[#This Row],[QTDE/ Fabricação]]-Tabela1[[#This Row],[QTE]]</f>
        <v>0</v>
      </c>
      <c r="R1013" s="19">
        <f t="shared" si="142"/>
        <v>0</v>
      </c>
      <c r="S1013" s="19">
        <f t="shared" si="141"/>
        <v>0</v>
      </c>
      <c r="T1013" s="20">
        <f t="shared" si="143"/>
        <v>0</v>
      </c>
      <c r="U1013" s="17">
        <f>IFERROR(SUMIF('LISTA DE EMBARQUE'!B:B,MICRO!E:E,'LISTA DE EMBARQUE'!G:G),"")</f>
        <v>0</v>
      </c>
      <c r="V1013" s="12" t="str">
        <f>IFERROR(VLOOKUP(Tabela1[[#This Row],[COD.MDE]],'LISTA DE EMBARQUE'!B:L,11,0),"")</f>
        <v/>
      </c>
      <c r="W1013" s="13" t="str">
        <f>IFERROR(COUNTIF(#REF!,Tabela1[[#This Row],[Colunas5]]),"")</f>
        <v/>
      </c>
      <c r="X1013" s="14">
        <f>Tabela1[[#This Row],[QIANTIDADE EXPEDIDA]]*Tabela1[[#This Row],[PESO UNI]]</f>
        <v>0</v>
      </c>
      <c r="Y1013" s="14">
        <f t="shared" si="144"/>
        <v>0</v>
      </c>
      <c r="Z1013" s="21">
        <f>Tabela1[[#This Row],[PESO TOTAL]]-Tabela1[[#This Row],[Peso Expedido]]</f>
        <v>0</v>
      </c>
      <c r="AA1013" s="18"/>
      <c r="AB1013" s="40"/>
      <c r="AC1013" s="40"/>
      <c r="AD1013" s="40"/>
      <c r="AE1013" s="40"/>
      <c r="AF1013" s="40"/>
      <c r="AG1013" s="40"/>
      <c r="AH1013" s="40"/>
      <c r="AI1013" s="40" t="str">
        <f t="shared" si="148"/>
        <v>ok</v>
      </c>
      <c r="AJ1013"/>
      <c r="AK1013" t="str">
        <f>Tabela1[[#This Row],[Coluna1]]&amp;Tabela1[[#This Row],[PEDIDO]]</f>
        <v/>
      </c>
      <c r="AL1013"/>
      <c r="AM1013"/>
      <c r="AN1013"/>
      <c r="AO1013" t="str">
        <f t="shared" si="145"/>
        <v>/</v>
      </c>
      <c r="AP1013" t="str">
        <f>Tabela1[[#This Row],[TAG]]&amp;Tabela1[[#This Row],[PEDIDO]]&amp;Tabela1[[#This Row],[PRODUTO]]</f>
        <v/>
      </c>
      <c r="AQ1013" s="23" t="str">
        <f>Tabela1[[#This Row],[PRODUTO]]&amp;Tabela1[[#This Row],[TAG]]</f>
        <v/>
      </c>
      <c r="AR1013" s="183">
        <f>Tabela1[[#This Row],[PESO TOTAL]]*Tabela1[[#This Row],[MATÉRIA PRIMA]]</f>
        <v>0</v>
      </c>
      <c r="AS1013" s="28">
        <f>Tabela1[[#This Row],[PESO TOTAL]]*Tabela1[[#This Row],[PREPARAÇÃO ]]</f>
        <v>0</v>
      </c>
      <c r="AT1013" s="28">
        <f>Tabela1[[#This Row],[PESO TOTAL]]*Tabela1[[#This Row],[CALDEIRARIA]]</f>
        <v>0</v>
      </c>
      <c r="AU1013" s="28">
        <f>Tabela1[[#This Row],[PESO TOTAL]]*Tabela1[[#This Row],[SOLDA]]</f>
        <v>0</v>
      </c>
      <c r="AV1013" s="28">
        <f>Tabela1[[#This Row],[PESO TOTAL]]*Tabela1[[#This Row],[ACABAMENTO]]</f>
        <v>0</v>
      </c>
      <c r="AW1013" s="28">
        <f>Tabela1[[#This Row],[PESO TOTAL]]*Tabela1[[#This Row],[PRONTO ACABADO]]</f>
        <v>0</v>
      </c>
      <c r="AX1013" s="28">
        <f>Tabela1[[#This Row],[PESO TOTAL]]*Tabela1[[#This Row],[EXPEDIÇÃO ]]</f>
        <v>0</v>
      </c>
      <c r="AY1013" s="28" t="str">
        <f>Tabela1[[#This Row],[PEDIDO]]&amp;Tabela1[[#This Row],[PRODUTO]]</f>
        <v/>
      </c>
      <c r="AZ1013" s="44">
        <f>IF(AF1013="",0,IF(ISTEXT(AF1013),H1013*VALUE(SUBSTITUTE(AF1013,"%",""))/100,H1013*AF1013))-Tabela1[[#This Row],[PRONTO ACABADO2]]</f>
        <v>0</v>
      </c>
      <c r="BA1013" s="44">
        <f>IF(AG1013="",0,IF(ISTEXT(AG1013),H1013*VALUE(SUBSTITUTE(AG1013,"%",""))/100,H1013*AG1013))-Tabela1[[#This Row],[PESO EXPEDIDO2]]</f>
        <v>0</v>
      </c>
      <c r="BB1013" s="44">
        <f t="shared" si="146"/>
        <v>0</v>
      </c>
      <c r="BC1013" s="44">
        <f t="shared" si="147"/>
        <v>0</v>
      </c>
      <c r="BD1013" s="44"/>
    </row>
    <row r="1014" spans="1:56" ht="15.75" hidden="1" customHeight="1" x14ac:dyDescent="0.25">
      <c r="A1014" s="6"/>
      <c r="B1014" s="22"/>
      <c r="C1014" s="7"/>
      <c r="D1014" s="46"/>
      <c r="E1014" s="7"/>
      <c r="F1014" s="7"/>
      <c r="G1014" s="44"/>
      <c r="H1014" s="41">
        <f>Tabela1[[#This Row],[PESO UNI]]*Tabela1[[#This Row],[QTE]]</f>
        <v>0</v>
      </c>
      <c r="I1014" s="7"/>
      <c r="J1014" s="8"/>
      <c r="K1014" s="8"/>
      <c r="L1014" s="9"/>
      <c r="M1014" s="10"/>
      <c r="N1014" s="8"/>
      <c r="O1014" s="12"/>
      <c r="P1014" s="13"/>
      <c r="Q1014" s="14">
        <f>Tabela1[[#This Row],[QTDE/ Fabricação]]-Tabela1[[#This Row],[QTE]]</f>
        <v>0</v>
      </c>
      <c r="R1014" s="19">
        <f t="shared" si="142"/>
        <v>0</v>
      </c>
      <c r="S1014" s="19">
        <f t="shared" si="141"/>
        <v>0</v>
      </c>
      <c r="T1014" s="20">
        <f t="shared" si="143"/>
        <v>0</v>
      </c>
      <c r="U1014" s="17">
        <f>IFERROR(SUMIF('LISTA DE EMBARQUE'!B:B,MICRO!E:E,'LISTA DE EMBARQUE'!G:G),"")</f>
        <v>0</v>
      </c>
      <c r="V1014" s="12" t="str">
        <f>IFERROR(VLOOKUP(Tabela1[[#This Row],[COD.MDE]],'LISTA DE EMBARQUE'!B:L,11,0),"")</f>
        <v/>
      </c>
      <c r="W1014" s="13" t="str">
        <f>IFERROR(COUNTIF(#REF!,Tabela1[[#This Row],[Colunas5]]),"")</f>
        <v/>
      </c>
      <c r="X1014" s="14">
        <f>Tabela1[[#This Row],[QIANTIDADE EXPEDIDA]]*Tabela1[[#This Row],[PESO UNI]]</f>
        <v>0</v>
      </c>
      <c r="Y1014" s="14">
        <f t="shared" si="144"/>
        <v>0</v>
      </c>
      <c r="Z1014" s="21">
        <f>Tabela1[[#This Row],[PESO TOTAL]]-Tabela1[[#This Row],[Peso Expedido]]</f>
        <v>0</v>
      </c>
      <c r="AA1014" s="18"/>
      <c r="AB1014" s="40"/>
      <c r="AC1014" s="40"/>
      <c r="AD1014" s="40"/>
      <c r="AE1014" s="40"/>
      <c r="AF1014" s="40"/>
      <c r="AG1014" s="40"/>
      <c r="AH1014" s="40"/>
      <c r="AI1014" s="40" t="str">
        <f t="shared" si="148"/>
        <v>ok</v>
      </c>
      <c r="AJ1014"/>
      <c r="AK1014" t="str">
        <f>Tabela1[[#This Row],[Coluna1]]&amp;Tabela1[[#This Row],[PEDIDO]]</f>
        <v/>
      </c>
      <c r="AL1014"/>
      <c r="AM1014"/>
      <c r="AN1014"/>
      <c r="AO1014" t="str">
        <f t="shared" si="145"/>
        <v>/</v>
      </c>
      <c r="AP1014" t="str">
        <f>Tabela1[[#This Row],[TAG]]&amp;Tabela1[[#This Row],[PEDIDO]]&amp;Tabela1[[#This Row],[PRODUTO]]</f>
        <v/>
      </c>
      <c r="AQ1014" s="23" t="str">
        <f>Tabela1[[#This Row],[PRODUTO]]&amp;Tabela1[[#This Row],[TAG]]</f>
        <v/>
      </c>
      <c r="AR1014" s="183">
        <f>Tabela1[[#This Row],[PESO TOTAL]]*Tabela1[[#This Row],[MATÉRIA PRIMA]]</f>
        <v>0</v>
      </c>
      <c r="AS1014" s="28">
        <f>Tabela1[[#This Row],[PESO TOTAL]]*Tabela1[[#This Row],[PREPARAÇÃO ]]</f>
        <v>0</v>
      </c>
      <c r="AT1014" s="28">
        <f>Tabela1[[#This Row],[PESO TOTAL]]*Tabela1[[#This Row],[CALDEIRARIA]]</f>
        <v>0</v>
      </c>
      <c r="AU1014" s="28">
        <f>Tabela1[[#This Row],[PESO TOTAL]]*Tabela1[[#This Row],[SOLDA]]</f>
        <v>0</v>
      </c>
      <c r="AV1014" s="28">
        <f>Tabela1[[#This Row],[PESO TOTAL]]*Tabela1[[#This Row],[ACABAMENTO]]</f>
        <v>0</v>
      </c>
      <c r="AW1014" s="28">
        <f>Tabela1[[#This Row],[PESO TOTAL]]*Tabela1[[#This Row],[PRONTO ACABADO]]</f>
        <v>0</v>
      </c>
      <c r="AX1014" s="28">
        <f>Tabela1[[#This Row],[PESO TOTAL]]*Tabela1[[#This Row],[EXPEDIÇÃO ]]</f>
        <v>0</v>
      </c>
      <c r="AY1014" s="28" t="str">
        <f>Tabela1[[#This Row],[PEDIDO]]&amp;Tabela1[[#This Row],[PRODUTO]]</f>
        <v/>
      </c>
      <c r="AZ1014" s="44">
        <f>IF(AF1014="",0,IF(ISTEXT(AF1014),H1014*VALUE(SUBSTITUTE(AF1014,"%",""))/100,H1014*AF1014))-Tabela1[[#This Row],[PRONTO ACABADO2]]</f>
        <v>0</v>
      </c>
      <c r="BA1014" s="44">
        <f>IF(AG1014="",0,IF(ISTEXT(AG1014),H1014*VALUE(SUBSTITUTE(AG1014,"%",""))/100,H1014*AG1014))-Tabela1[[#This Row],[PESO EXPEDIDO2]]</f>
        <v>0</v>
      </c>
      <c r="BB1014" s="44">
        <f t="shared" si="146"/>
        <v>0</v>
      </c>
      <c r="BC1014" s="44">
        <f t="shared" si="147"/>
        <v>0</v>
      </c>
      <c r="BD1014" s="44"/>
    </row>
    <row r="1015" spans="1:56" ht="15.75" hidden="1" customHeight="1" x14ac:dyDescent="0.25">
      <c r="A1015" s="6"/>
      <c r="B1015" s="22"/>
      <c r="C1015" s="7"/>
      <c r="D1015" s="46"/>
      <c r="E1015" s="7"/>
      <c r="F1015" s="7"/>
      <c r="G1015" s="44"/>
      <c r="H1015" s="41">
        <f>Tabela1[[#This Row],[PESO UNI]]*Tabela1[[#This Row],[QTE]]</f>
        <v>0</v>
      </c>
      <c r="I1015" s="7"/>
      <c r="J1015" s="8"/>
      <c r="K1015" s="8"/>
      <c r="L1015" s="9"/>
      <c r="M1015" s="10"/>
      <c r="N1015" s="8"/>
      <c r="O1015" s="12"/>
      <c r="P1015" s="13"/>
      <c r="Q1015" s="14">
        <f>Tabela1[[#This Row],[QTDE/ Fabricação]]-Tabela1[[#This Row],[QTE]]</f>
        <v>0</v>
      </c>
      <c r="R1015" s="19">
        <f t="shared" si="142"/>
        <v>0</v>
      </c>
      <c r="S1015" s="19">
        <f t="shared" si="141"/>
        <v>0</v>
      </c>
      <c r="T1015" s="20">
        <f t="shared" si="143"/>
        <v>0</v>
      </c>
      <c r="U1015" s="17">
        <f>IFERROR(SUMIF('LISTA DE EMBARQUE'!B:B,MICRO!E:E,'LISTA DE EMBARQUE'!G:G),"")</f>
        <v>0</v>
      </c>
      <c r="V1015" s="12" t="str">
        <f>IFERROR(VLOOKUP(Tabela1[[#This Row],[COD.MDE]],'LISTA DE EMBARQUE'!B:L,11,0),"")</f>
        <v/>
      </c>
      <c r="W1015" s="13" t="str">
        <f>IFERROR(COUNTIF(#REF!,Tabela1[[#This Row],[Colunas5]]),"")</f>
        <v/>
      </c>
      <c r="X1015" s="14">
        <f>Tabela1[[#This Row],[QIANTIDADE EXPEDIDA]]*Tabela1[[#This Row],[PESO UNI]]</f>
        <v>0</v>
      </c>
      <c r="Y1015" s="14">
        <f t="shared" si="144"/>
        <v>0</v>
      </c>
      <c r="Z1015" s="21">
        <f>Tabela1[[#This Row],[PESO TOTAL]]-Tabela1[[#This Row],[Peso Expedido]]</f>
        <v>0</v>
      </c>
      <c r="AA1015" s="18"/>
      <c r="AB1015" s="40"/>
      <c r="AC1015" s="40"/>
      <c r="AD1015" s="40"/>
      <c r="AE1015" s="40"/>
      <c r="AF1015" s="40"/>
      <c r="AG1015" s="40"/>
      <c r="AH1015" s="40"/>
      <c r="AI1015" s="40" t="str">
        <f t="shared" si="148"/>
        <v>ok</v>
      </c>
      <c r="AJ1015"/>
      <c r="AK1015" t="str">
        <f>Tabela1[[#This Row],[Coluna1]]&amp;Tabela1[[#This Row],[PEDIDO]]</f>
        <v/>
      </c>
      <c r="AL1015"/>
      <c r="AM1015"/>
      <c r="AN1015"/>
      <c r="AO1015" t="str">
        <f t="shared" si="145"/>
        <v>/</v>
      </c>
      <c r="AP1015" t="str">
        <f>Tabela1[[#This Row],[TAG]]&amp;Tabela1[[#This Row],[PEDIDO]]&amp;Tabela1[[#This Row],[PRODUTO]]</f>
        <v/>
      </c>
      <c r="AQ1015" s="23" t="str">
        <f>Tabela1[[#This Row],[PRODUTO]]&amp;Tabela1[[#This Row],[TAG]]</f>
        <v/>
      </c>
      <c r="AR1015" s="183">
        <f>Tabela1[[#This Row],[PESO TOTAL]]*Tabela1[[#This Row],[MATÉRIA PRIMA]]</f>
        <v>0</v>
      </c>
      <c r="AS1015" s="28">
        <f>Tabela1[[#This Row],[PESO TOTAL]]*Tabela1[[#This Row],[PREPARAÇÃO ]]</f>
        <v>0</v>
      </c>
      <c r="AT1015" s="28">
        <f>Tabela1[[#This Row],[PESO TOTAL]]*Tabela1[[#This Row],[CALDEIRARIA]]</f>
        <v>0</v>
      </c>
      <c r="AU1015" s="28">
        <f>Tabela1[[#This Row],[PESO TOTAL]]*Tabela1[[#This Row],[SOLDA]]</f>
        <v>0</v>
      </c>
      <c r="AV1015" s="28">
        <f>Tabela1[[#This Row],[PESO TOTAL]]*Tabela1[[#This Row],[ACABAMENTO]]</f>
        <v>0</v>
      </c>
      <c r="AW1015" s="28">
        <f>Tabela1[[#This Row],[PESO TOTAL]]*Tabela1[[#This Row],[PRONTO ACABADO]]</f>
        <v>0</v>
      </c>
      <c r="AX1015" s="28">
        <f>Tabela1[[#This Row],[PESO TOTAL]]*Tabela1[[#This Row],[EXPEDIÇÃO ]]</f>
        <v>0</v>
      </c>
      <c r="AY1015" s="28" t="str">
        <f>Tabela1[[#This Row],[PEDIDO]]&amp;Tabela1[[#This Row],[PRODUTO]]</f>
        <v/>
      </c>
      <c r="AZ1015" s="44">
        <f>IF(AF1015="",0,IF(ISTEXT(AF1015),H1015*VALUE(SUBSTITUTE(AF1015,"%",""))/100,H1015*AF1015))-Tabela1[[#This Row],[PRONTO ACABADO2]]</f>
        <v>0</v>
      </c>
      <c r="BA1015" s="44">
        <f>IF(AG1015="",0,IF(ISTEXT(AG1015),H1015*VALUE(SUBSTITUTE(AG1015,"%",""))/100,H1015*AG1015))-Tabela1[[#This Row],[PESO EXPEDIDO2]]</f>
        <v>0</v>
      </c>
      <c r="BB1015" s="44">
        <f t="shared" si="146"/>
        <v>0</v>
      </c>
      <c r="BC1015" s="44">
        <f t="shared" si="147"/>
        <v>0</v>
      </c>
      <c r="BD1015" s="44"/>
    </row>
    <row r="1016" spans="1:56" ht="15.75" hidden="1" customHeight="1" x14ac:dyDescent="0.25">
      <c r="A1016" s="6"/>
      <c r="B1016" s="22"/>
      <c r="C1016" s="7"/>
      <c r="D1016" s="46"/>
      <c r="E1016" s="7"/>
      <c r="F1016" s="7"/>
      <c r="G1016" s="44"/>
      <c r="H1016" s="41">
        <f>Tabela1[[#This Row],[PESO UNI]]*Tabela1[[#This Row],[QTE]]</f>
        <v>0</v>
      </c>
      <c r="I1016" s="7"/>
      <c r="J1016" s="8"/>
      <c r="K1016" s="8"/>
      <c r="L1016" s="9"/>
      <c r="M1016" s="10"/>
      <c r="N1016" s="8"/>
      <c r="O1016" s="12"/>
      <c r="P1016" s="13"/>
      <c r="Q1016" s="14">
        <f>Tabela1[[#This Row],[QTDE/ Fabricação]]-Tabela1[[#This Row],[QTE]]</f>
        <v>0</v>
      </c>
      <c r="R1016" s="19">
        <f t="shared" si="142"/>
        <v>0</v>
      </c>
      <c r="S1016" s="19">
        <f t="shared" si="141"/>
        <v>0</v>
      </c>
      <c r="T1016" s="20">
        <f t="shared" si="143"/>
        <v>0</v>
      </c>
      <c r="U1016" s="17">
        <f>IFERROR(SUMIF('LISTA DE EMBARQUE'!B:B,MICRO!E:E,'LISTA DE EMBARQUE'!G:G),"")</f>
        <v>0</v>
      </c>
      <c r="V1016" s="12" t="str">
        <f>IFERROR(VLOOKUP(Tabela1[[#This Row],[COD.MDE]],'LISTA DE EMBARQUE'!B:L,11,0),"")</f>
        <v/>
      </c>
      <c r="W1016" s="13" t="str">
        <f>IFERROR(COUNTIF(#REF!,Tabela1[[#This Row],[Colunas5]]),"")</f>
        <v/>
      </c>
      <c r="X1016" s="14">
        <f>Tabela1[[#This Row],[QIANTIDADE EXPEDIDA]]*Tabela1[[#This Row],[PESO UNI]]</f>
        <v>0</v>
      </c>
      <c r="Y1016" s="14">
        <f t="shared" si="144"/>
        <v>0</v>
      </c>
      <c r="Z1016" s="21">
        <f>Tabela1[[#This Row],[PESO TOTAL]]-Tabela1[[#This Row],[Peso Expedido]]</f>
        <v>0</v>
      </c>
      <c r="AA1016" s="18"/>
      <c r="AB1016" s="40"/>
      <c r="AC1016" s="40"/>
      <c r="AD1016" s="40"/>
      <c r="AE1016" s="40"/>
      <c r="AF1016" s="40"/>
      <c r="AG1016" s="40"/>
      <c r="AH1016" s="40"/>
      <c r="AI1016" s="40" t="str">
        <f t="shared" si="148"/>
        <v>ok</v>
      </c>
      <c r="AJ1016"/>
      <c r="AK1016" t="str">
        <f>Tabela1[[#This Row],[Coluna1]]&amp;Tabela1[[#This Row],[PEDIDO]]</f>
        <v/>
      </c>
      <c r="AL1016"/>
      <c r="AM1016"/>
      <c r="AN1016"/>
      <c r="AO1016" t="str">
        <f t="shared" si="145"/>
        <v>/</v>
      </c>
      <c r="AP1016" t="str">
        <f>Tabela1[[#This Row],[TAG]]&amp;Tabela1[[#This Row],[PEDIDO]]&amp;Tabela1[[#This Row],[PRODUTO]]</f>
        <v/>
      </c>
      <c r="AQ1016" s="23" t="str">
        <f>Tabela1[[#This Row],[PRODUTO]]&amp;Tabela1[[#This Row],[TAG]]</f>
        <v/>
      </c>
      <c r="AR1016" s="183">
        <f>Tabela1[[#This Row],[PESO TOTAL]]*Tabela1[[#This Row],[MATÉRIA PRIMA]]</f>
        <v>0</v>
      </c>
      <c r="AS1016" s="28">
        <f>Tabela1[[#This Row],[PESO TOTAL]]*Tabela1[[#This Row],[PREPARAÇÃO ]]</f>
        <v>0</v>
      </c>
      <c r="AT1016" s="28">
        <f>Tabela1[[#This Row],[PESO TOTAL]]*Tabela1[[#This Row],[CALDEIRARIA]]</f>
        <v>0</v>
      </c>
      <c r="AU1016" s="28">
        <f>Tabela1[[#This Row],[PESO TOTAL]]*Tabela1[[#This Row],[SOLDA]]</f>
        <v>0</v>
      </c>
      <c r="AV1016" s="28">
        <f>Tabela1[[#This Row],[PESO TOTAL]]*Tabela1[[#This Row],[ACABAMENTO]]</f>
        <v>0</v>
      </c>
      <c r="AW1016" s="28">
        <f>Tabela1[[#This Row],[PESO TOTAL]]*Tabela1[[#This Row],[PRONTO ACABADO]]</f>
        <v>0</v>
      </c>
      <c r="AX1016" s="28">
        <f>Tabela1[[#This Row],[PESO TOTAL]]*Tabela1[[#This Row],[EXPEDIÇÃO ]]</f>
        <v>0</v>
      </c>
      <c r="AY1016" s="28" t="str">
        <f>Tabela1[[#This Row],[PEDIDO]]&amp;Tabela1[[#This Row],[PRODUTO]]</f>
        <v/>
      </c>
      <c r="AZ1016" s="44">
        <f>IF(AF1016="",0,IF(ISTEXT(AF1016),H1016*VALUE(SUBSTITUTE(AF1016,"%",""))/100,H1016*AF1016))-Tabela1[[#This Row],[PRONTO ACABADO2]]</f>
        <v>0</v>
      </c>
      <c r="BA1016" s="44">
        <f>IF(AG1016="",0,IF(ISTEXT(AG1016),H1016*VALUE(SUBSTITUTE(AG1016,"%",""))/100,H1016*AG1016))-Tabela1[[#This Row],[PESO EXPEDIDO2]]</f>
        <v>0</v>
      </c>
      <c r="BB1016" s="44">
        <f t="shared" si="146"/>
        <v>0</v>
      </c>
      <c r="BC1016" s="44">
        <f t="shared" si="147"/>
        <v>0</v>
      </c>
      <c r="BD1016" s="44"/>
    </row>
    <row r="1017" spans="1:56" ht="15.75" hidden="1" customHeight="1" x14ac:dyDescent="0.25">
      <c r="A1017" s="6"/>
      <c r="B1017" s="22"/>
      <c r="C1017" s="7"/>
      <c r="D1017" s="46"/>
      <c r="E1017" s="7"/>
      <c r="F1017" s="7"/>
      <c r="G1017" s="44"/>
      <c r="H1017" s="41">
        <f>Tabela1[[#This Row],[PESO UNI]]*Tabela1[[#This Row],[QTE]]</f>
        <v>0</v>
      </c>
      <c r="I1017" s="7"/>
      <c r="J1017" s="8"/>
      <c r="K1017" s="8"/>
      <c r="L1017" s="9"/>
      <c r="M1017" s="10"/>
      <c r="N1017" s="8"/>
      <c r="O1017" s="12"/>
      <c r="P1017" s="13"/>
      <c r="Q1017" s="14">
        <f>Tabela1[[#This Row],[QTDE/ Fabricação]]-Tabela1[[#This Row],[QTE]]</f>
        <v>0</v>
      </c>
      <c r="R1017" s="19">
        <f t="shared" si="142"/>
        <v>0</v>
      </c>
      <c r="S1017" s="19">
        <f t="shared" si="141"/>
        <v>0</v>
      </c>
      <c r="T1017" s="20">
        <f t="shared" si="143"/>
        <v>0</v>
      </c>
      <c r="U1017" s="17">
        <f>IFERROR(SUMIF('LISTA DE EMBARQUE'!B:B,MICRO!E:E,'LISTA DE EMBARQUE'!G:G),"")</f>
        <v>0</v>
      </c>
      <c r="V1017" s="12" t="str">
        <f>IFERROR(VLOOKUP(Tabela1[[#This Row],[COD.MDE]],'LISTA DE EMBARQUE'!B:L,11,0),"")</f>
        <v/>
      </c>
      <c r="W1017" s="13" t="str">
        <f>IFERROR(COUNTIF(#REF!,Tabela1[[#This Row],[Colunas5]]),"")</f>
        <v/>
      </c>
      <c r="X1017" s="14">
        <f>Tabela1[[#This Row],[QIANTIDADE EXPEDIDA]]*Tabela1[[#This Row],[PESO UNI]]</f>
        <v>0</v>
      </c>
      <c r="Y1017" s="14">
        <f t="shared" si="144"/>
        <v>0</v>
      </c>
      <c r="Z1017" s="21">
        <f>Tabela1[[#This Row],[PESO TOTAL]]-Tabela1[[#This Row],[Peso Expedido]]</f>
        <v>0</v>
      </c>
      <c r="AA1017" s="18"/>
      <c r="AB1017" s="40"/>
      <c r="AC1017" s="40"/>
      <c r="AD1017" s="40"/>
      <c r="AE1017" s="40"/>
      <c r="AF1017" s="40"/>
      <c r="AG1017" s="40"/>
      <c r="AH1017" s="40"/>
      <c r="AI1017" s="40" t="str">
        <f t="shared" si="148"/>
        <v>ok</v>
      </c>
      <c r="AJ1017"/>
      <c r="AK1017" t="str">
        <f>Tabela1[[#This Row],[Coluna1]]&amp;Tabela1[[#This Row],[PEDIDO]]</f>
        <v/>
      </c>
      <c r="AL1017"/>
      <c r="AM1017"/>
      <c r="AN1017"/>
      <c r="AO1017" t="str">
        <f t="shared" si="145"/>
        <v>/</v>
      </c>
      <c r="AP1017" t="str">
        <f>Tabela1[[#This Row],[TAG]]&amp;Tabela1[[#This Row],[PEDIDO]]&amp;Tabela1[[#This Row],[PRODUTO]]</f>
        <v/>
      </c>
      <c r="AQ1017" s="23" t="str">
        <f>Tabela1[[#This Row],[PRODUTO]]&amp;Tabela1[[#This Row],[TAG]]</f>
        <v/>
      </c>
      <c r="AR1017" s="183">
        <f>Tabela1[[#This Row],[PESO TOTAL]]*Tabela1[[#This Row],[MATÉRIA PRIMA]]</f>
        <v>0</v>
      </c>
      <c r="AS1017" s="28">
        <f>Tabela1[[#This Row],[PESO TOTAL]]*Tabela1[[#This Row],[PREPARAÇÃO ]]</f>
        <v>0</v>
      </c>
      <c r="AT1017" s="28">
        <f>Tabela1[[#This Row],[PESO TOTAL]]*Tabela1[[#This Row],[CALDEIRARIA]]</f>
        <v>0</v>
      </c>
      <c r="AU1017" s="28">
        <f>Tabela1[[#This Row],[PESO TOTAL]]*Tabela1[[#This Row],[SOLDA]]</f>
        <v>0</v>
      </c>
      <c r="AV1017" s="28">
        <f>Tabela1[[#This Row],[PESO TOTAL]]*Tabela1[[#This Row],[ACABAMENTO]]</f>
        <v>0</v>
      </c>
      <c r="AW1017" s="28">
        <f>Tabela1[[#This Row],[PESO TOTAL]]*Tabela1[[#This Row],[PRONTO ACABADO]]</f>
        <v>0</v>
      </c>
      <c r="AX1017" s="28">
        <f>Tabela1[[#This Row],[PESO TOTAL]]*Tabela1[[#This Row],[EXPEDIÇÃO ]]</f>
        <v>0</v>
      </c>
      <c r="AY1017" s="28" t="str">
        <f>Tabela1[[#This Row],[PEDIDO]]&amp;Tabela1[[#This Row],[PRODUTO]]</f>
        <v/>
      </c>
      <c r="AZ1017" s="44">
        <f>IF(AF1017="",0,IF(ISTEXT(AF1017),H1017*VALUE(SUBSTITUTE(AF1017,"%",""))/100,H1017*AF1017))-Tabela1[[#This Row],[PRONTO ACABADO2]]</f>
        <v>0</v>
      </c>
      <c r="BA1017" s="44">
        <f>IF(AG1017="",0,IF(ISTEXT(AG1017),H1017*VALUE(SUBSTITUTE(AG1017,"%",""))/100,H1017*AG1017))-Tabela1[[#This Row],[PESO EXPEDIDO2]]</f>
        <v>0</v>
      </c>
      <c r="BB1017" s="44">
        <f t="shared" si="146"/>
        <v>0</v>
      </c>
      <c r="BC1017" s="44">
        <f t="shared" si="147"/>
        <v>0</v>
      </c>
      <c r="BD1017" s="44"/>
    </row>
    <row r="1018" spans="1:56" ht="15.75" hidden="1" customHeight="1" x14ac:dyDescent="0.25">
      <c r="A1018" s="6"/>
      <c r="B1018" s="22"/>
      <c r="C1018" s="7"/>
      <c r="D1018" s="46"/>
      <c r="E1018" s="7"/>
      <c r="F1018" s="7"/>
      <c r="G1018" s="44"/>
      <c r="H1018" s="41">
        <f>Tabela1[[#This Row],[PESO UNI]]*Tabela1[[#This Row],[QTE]]</f>
        <v>0</v>
      </c>
      <c r="I1018" s="7"/>
      <c r="J1018" s="8"/>
      <c r="K1018" s="8"/>
      <c r="L1018" s="9"/>
      <c r="M1018" s="10"/>
      <c r="N1018" s="8"/>
      <c r="O1018" s="12"/>
      <c r="P1018" s="13"/>
      <c r="Q1018" s="14">
        <f>Tabela1[[#This Row],[QTDE/ Fabricação]]-Tabela1[[#This Row],[QTE]]</f>
        <v>0</v>
      </c>
      <c r="R1018" s="19">
        <f t="shared" si="142"/>
        <v>0</v>
      </c>
      <c r="S1018" s="19">
        <f t="shared" ref="S1018:S1081" si="149">IFERROR(H1018*AG1018,"")</f>
        <v>0</v>
      </c>
      <c r="T1018" s="20">
        <f t="shared" si="143"/>
        <v>0</v>
      </c>
      <c r="U1018" s="17">
        <f>IFERROR(SUMIF('LISTA DE EMBARQUE'!B:B,MICRO!E:E,'LISTA DE EMBARQUE'!G:G),"")</f>
        <v>0</v>
      </c>
      <c r="V1018" s="12" t="str">
        <f>IFERROR(VLOOKUP(Tabela1[[#This Row],[COD.MDE]],'LISTA DE EMBARQUE'!B:L,11,0),"")</f>
        <v/>
      </c>
      <c r="W1018" s="13" t="str">
        <f>IFERROR(COUNTIF(#REF!,Tabela1[[#This Row],[Colunas5]]),"")</f>
        <v/>
      </c>
      <c r="X1018" s="14">
        <f>Tabela1[[#This Row],[QIANTIDADE EXPEDIDA]]*Tabela1[[#This Row],[PESO UNI]]</f>
        <v>0</v>
      </c>
      <c r="Y1018" s="14">
        <f t="shared" si="144"/>
        <v>0</v>
      </c>
      <c r="Z1018" s="21">
        <f>Tabela1[[#This Row],[PESO TOTAL]]-Tabela1[[#This Row],[Peso Expedido]]</f>
        <v>0</v>
      </c>
      <c r="AA1018" s="18"/>
      <c r="AB1018" s="40"/>
      <c r="AC1018" s="40"/>
      <c r="AD1018" s="40"/>
      <c r="AE1018" s="40"/>
      <c r="AF1018" s="40"/>
      <c r="AG1018" s="40"/>
      <c r="AH1018" s="40"/>
      <c r="AI1018" s="40" t="str">
        <f t="shared" si="148"/>
        <v>ok</v>
      </c>
      <c r="AJ1018"/>
      <c r="AK1018" t="str">
        <f>Tabela1[[#This Row],[Coluna1]]&amp;Tabela1[[#This Row],[PEDIDO]]</f>
        <v/>
      </c>
      <c r="AL1018"/>
      <c r="AM1018"/>
      <c r="AN1018"/>
      <c r="AO1018" t="str">
        <f t="shared" si="145"/>
        <v>/</v>
      </c>
      <c r="AP1018" t="str">
        <f>Tabela1[[#This Row],[TAG]]&amp;Tabela1[[#This Row],[PEDIDO]]&amp;Tabela1[[#This Row],[PRODUTO]]</f>
        <v/>
      </c>
      <c r="AQ1018" s="23" t="str">
        <f>Tabela1[[#This Row],[PRODUTO]]&amp;Tabela1[[#This Row],[TAG]]</f>
        <v/>
      </c>
      <c r="AR1018" s="183">
        <f>Tabela1[[#This Row],[PESO TOTAL]]*Tabela1[[#This Row],[MATÉRIA PRIMA]]</f>
        <v>0</v>
      </c>
      <c r="AS1018" s="28">
        <f>Tabela1[[#This Row],[PESO TOTAL]]*Tabela1[[#This Row],[PREPARAÇÃO ]]</f>
        <v>0</v>
      </c>
      <c r="AT1018" s="28">
        <f>Tabela1[[#This Row],[PESO TOTAL]]*Tabela1[[#This Row],[CALDEIRARIA]]</f>
        <v>0</v>
      </c>
      <c r="AU1018" s="28">
        <f>Tabela1[[#This Row],[PESO TOTAL]]*Tabela1[[#This Row],[SOLDA]]</f>
        <v>0</v>
      </c>
      <c r="AV1018" s="28">
        <f>Tabela1[[#This Row],[PESO TOTAL]]*Tabela1[[#This Row],[ACABAMENTO]]</f>
        <v>0</v>
      </c>
      <c r="AW1018" s="28">
        <f>Tabela1[[#This Row],[PESO TOTAL]]*Tabela1[[#This Row],[PRONTO ACABADO]]</f>
        <v>0</v>
      </c>
      <c r="AX1018" s="28">
        <f>Tabela1[[#This Row],[PESO TOTAL]]*Tabela1[[#This Row],[EXPEDIÇÃO ]]</f>
        <v>0</v>
      </c>
      <c r="AY1018" s="28" t="str">
        <f>Tabela1[[#This Row],[PEDIDO]]&amp;Tabela1[[#This Row],[PRODUTO]]</f>
        <v/>
      </c>
      <c r="AZ1018" s="44">
        <f>IF(AF1018="",0,IF(ISTEXT(AF1018),H1018*VALUE(SUBSTITUTE(AF1018,"%",""))/100,H1018*AF1018))-Tabela1[[#This Row],[PRONTO ACABADO2]]</f>
        <v>0</v>
      </c>
      <c r="BA1018" s="44">
        <f>IF(AG1018="",0,IF(ISTEXT(AG1018),H1018*VALUE(SUBSTITUTE(AG1018,"%",""))/100,H1018*AG1018))-Tabela1[[#This Row],[PESO EXPEDIDO2]]</f>
        <v>0</v>
      </c>
      <c r="BB1018" s="44">
        <f t="shared" si="146"/>
        <v>0</v>
      </c>
      <c r="BC1018" s="44">
        <f t="shared" si="147"/>
        <v>0</v>
      </c>
      <c r="BD1018" s="44"/>
    </row>
    <row r="1019" spans="1:56" ht="15.75" hidden="1" customHeight="1" x14ac:dyDescent="0.25">
      <c r="A1019" s="6"/>
      <c r="B1019" s="22"/>
      <c r="C1019" s="7"/>
      <c r="D1019" s="46"/>
      <c r="E1019" s="7"/>
      <c r="F1019" s="7"/>
      <c r="G1019" s="44"/>
      <c r="H1019" s="41">
        <f>Tabela1[[#This Row],[PESO UNI]]*Tabela1[[#This Row],[QTE]]</f>
        <v>0</v>
      </c>
      <c r="I1019" s="7"/>
      <c r="J1019" s="8"/>
      <c r="K1019" s="8"/>
      <c r="L1019" s="9"/>
      <c r="M1019" s="10"/>
      <c r="N1019" s="8"/>
      <c r="O1019" s="12"/>
      <c r="P1019" s="13"/>
      <c r="Q1019" s="14">
        <f>Tabela1[[#This Row],[QTDE/ Fabricação]]-Tabela1[[#This Row],[QTE]]</f>
        <v>0</v>
      </c>
      <c r="R1019" s="19">
        <f t="shared" si="142"/>
        <v>0</v>
      </c>
      <c r="S1019" s="19">
        <f t="shared" si="149"/>
        <v>0</v>
      </c>
      <c r="T1019" s="20">
        <f t="shared" si="143"/>
        <v>0</v>
      </c>
      <c r="U1019" s="17">
        <f>IFERROR(SUMIF('LISTA DE EMBARQUE'!B:B,MICRO!E:E,'LISTA DE EMBARQUE'!G:G),"")</f>
        <v>0</v>
      </c>
      <c r="V1019" s="12" t="str">
        <f>IFERROR(VLOOKUP(Tabela1[[#This Row],[COD.MDE]],'LISTA DE EMBARQUE'!B:L,11,0),"")</f>
        <v/>
      </c>
      <c r="W1019" s="13" t="str">
        <f>IFERROR(COUNTIF(#REF!,Tabela1[[#This Row],[Colunas5]]),"")</f>
        <v/>
      </c>
      <c r="X1019" s="14">
        <f>Tabela1[[#This Row],[QIANTIDADE EXPEDIDA]]*Tabela1[[#This Row],[PESO UNI]]</f>
        <v>0</v>
      </c>
      <c r="Y1019" s="14">
        <f t="shared" si="144"/>
        <v>0</v>
      </c>
      <c r="Z1019" s="21">
        <f>Tabela1[[#This Row],[PESO TOTAL]]-Tabela1[[#This Row],[Peso Expedido]]</f>
        <v>0</v>
      </c>
      <c r="AA1019" s="18"/>
      <c r="AB1019" s="40"/>
      <c r="AC1019" s="40"/>
      <c r="AD1019" s="40"/>
      <c r="AE1019" s="40"/>
      <c r="AF1019" s="40"/>
      <c r="AG1019" s="40"/>
      <c r="AH1019" s="40"/>
      <c r="AI1019" s="40" t="str">
        <f t="shared" si="148"/>
        <v>ok</v>
      </c>
      <c r="AJ1019"/>
      <c r="AK1019" t="str">
        <f>Tabela1[[#This Row],[Coluna1]]&amp;Tabela1[[#This Row],[PEDIDO]]</f>
        <v/>
      </c>
      <c r="AL1019"/>
      <c r="AM1019"/>
      <c r="AN1019"/>
      <c r="AO1019" t="str">
        <f t="shared" si="145"/>
        <v>/</v>
      </c>
      <c r="AP1019" t="str">
        <f>Tabela1[[#This Row],[TAG]]&amp;Tabela1[[#This Row],[PEDIDO]]&amp;Tabela1[[#This Row],[PRODUTO]]</f>
        <v/>
      </c>
      <c r="AQ1019" s="23" t="str">
        <f>Tabela1[[#This Row],[PRODUTO]]&amp;Tabela1[[#This Row],[TAG]]</f>
        <v/>
      </c>
      <c r="AR1019" s="183">
        <f>Tabela1[[#This Row],[PESO TOTAL]]*Tabela1[[#This Row],[MATÉRIA PRIMA]]</f>
        <v>0</v>
      </c>
      <c r="AS1019" s="28">
        <f>Tabela1[[#This Row],[PESO TOTAL]]*Tabela1[[#This Row],[PREPARAÇÃO ]]</f>
        <v>0</v>
      </c>
      <c r="AT1019" s="28">
        <f>Tabela1[[#This Row],[PESO TOTAL]]*Tabela1[[#This Row],[CALDEIRARIA]]</f>
        <v>0</v>
      </c>
      <c r="AU1019" s="28">
        <f>Tabela1[[#This Row],[PESO TOTAL]]*Tabela1[[#This Row],[SOLDA]]</f>
        <v>0</v>
      </c>
      <c r="AV1019" s="28">
        <f>Tabela1[[#This Row],[PESO TOTAL]]*Tabela1[[#This Row],[ACABAMENTO]]</f>
        <v>0</v>
      </c>
      <c r="AW1019" s="28">
        <f>Tabela1[[#This Row],[PESO TOTAL]]*Tabela1[[#This Row],[PRONTO ACABADO]]</f>
        <v>0</v>
      </c>
      <c r="AX1019" s="28">
        <f>Tabela1[[#This Row],[PESO TOTAL]]*Tabela1[[#This Row],[EXPEDIÇÃO ]]</f>
        <v>0</v>
      </c>
      <c r="AY1019" s="28" t="str">
        <f>Tabela1[[#This Row],[PEDIDO]]&amp;Tabela1[[#This Row],[PRODUTO]]</f>
        <v/>
      </c>
      <c r="AZ1019" s="44">
        <f>IF(AF1019="",0,IF(ISTEXT(AF1019),H1019*VALUE(SUBSTITUTE(AF1019,"%",""))/100,H1019*AF1019))-Tabela1[[#This Row],[PRONTO ACABADO2]]</f>
        <v>0</v>
      </c>
      <c r="BA1019" s="44">
        <f>IF(AG1019="",0,IF(ISTEXT(AG1019),H1019*VALUE(SUBSTITUTE(AG1019,"%",""))/100,H1019*AG1019))-Tabela1[[#This Row],[PESO EXPEDIDO2]]</f>
        <v>0</v>
      </c>
      <c r="BB1019" s="44">
        <f t="shared" si="146"/>
        <v>0</v>
      </c>
      <c r="BC1019" s="44">
        <f t="shared" si="147"/>
        <v>0</v>
      </c>
      <c r="BD1019" s="44"/>
    </row>
    <row r="1020" spans="1:56" ht="15.75" hidden="1" customHeight="1" x14ac:dyDescent="0.25">
      <c r="A1020" s="6"/>
      <c r="B1020" s="22"/>
      <c r="C1020" s="7"/>
      <c r="D1020" s="46"/>
      <c r="E1020" s="7"/>
      <c r="F1020" s="7"/>
      <c r="G1020" s="44"/>
      <c r="H1020" s="41">
        <f>Tabela1[[#This Row],[PESO UNI]]*Tabela1[[#This Row],[QTE]]</f>
        <v>0</v>
      </c>
      <c r="I1020" s="7"/>
      <c r="J1020" s="8"/>
      <c r="K1020" s="8"/>
      <c r="L1020" s="9"/>
      <c r="M1020" s="10"/>
      <c r="N1020" s="8"/>
      <c r="O1020" s="12"/>
      <c r="P1020" s="13"/>
      <c r="Q1020" s="14">
        <f>Tabela1[[#This Row],[QTDE/ Fabricação]]-Tabela1[[#This Row],[QTE]]</f>
        <v>0</v>
      </c>
      <c r="R1020" s="19">
        <f t="shared" si="142"/>
        <v>0</v>
      </c>
      <c r="S1020" s="19">
        <f t="shared" si="149"/>
        <v>0</v>
      </c>
      <c r="T1020" s="20">
        <f t="shared" si="143"/>
        <v>0</v>
      </c>
      <c r="U1020" s="17">
        <f>IFERROR(SUMIF('LISTA DE EMBARQUE'!B:B,MICRO!E:E,'LISTA DE EMBARQUE'!G:G),"")</f>
        <v>0</v>
      </c>
      <c r="V1020" s="12" t="str">
        <f>IFERROR(VLOOKUP(Tabela1[[#This Row],[COD.MDE]],'LISTA DE EMBARQUE'!B:L,11,0),"")</f>
        <v/>
      </c>
      <c r="W1020" s="13" t="str">
        <f>IFERROR(COUNTIF(#REF!,Tabela1[[#This Row],[Colunas5]]),"")</f>
        <v/>
      </c>
      <c r="X1020" s="14">
        <f>Tabela1[[#This Row],[QIANTIDADE EXPEDIDA]]*Tabela1[[#This Row],[PESO UNI]]</f>
        <v>0</v>
      </c>
      <c r="Y1020" s="14">
        <f t="shared" si="144"/>
        <v>0</v>
      </c>
      <c r="Z1020" s="21">
        <f>Tabela1[[#This Row],[PESO TOTAL]]-Tabela1[[#This Row],[Peso Expedido]]</f>
        <v>0</v>
      </c>
      <c r="AA1020" s="18"/>
      <c r="AB1020" s="40"/>
      <c r="AC1020" s="40"/>
      <c r="AD1020" s="40"/>
      <c r="AE1020" s="40"/>
      <c r="AF1020" s="40"/>
      <c r="AG1020" s="40"/>
      <c r="AH1020" s="40"/>
      <c r="AI1020" s="40" t="str">
        <f t="shared" si="148"/>
        <v>ok</v>
      </c>
      <c r="AJ1020"/>
      <c r="AK1020" t="str">
        <f>Tabela1[[#This Row],[Coluna1]]&amp;Tabela1[[#This Row],[PEDIDO]]</f>
        <v/>
      </c>
      <c r="AL1020"/>
      <c r="AM1020"/>
      <c r="AN1020"/>
      <c r="AO1020" t="str">
        <f t="shared" si="145"/>
        <v>/</v>
      </c>
      <c r="AP1020" t="str">
        <f>Tabela1[[#This Row],[TAG]]&amp;Tabela1[[#This Row],[PEDIDO]]&amp;Tabela1[[#This Row],[PRODUTO]]</f>
        <v/>
      </c>
      <c r="AQ1020" s="23" t="str">
        <f>Tabela1[[#This Row],[PRODUTO]]&amp;Tabela1[[#This Row],[TAG]]</f>
        <v/>
      </c>
      <c r="AR1020" s="183">
        <f>Tabela1[[#This Row],[PESO TOTAL]]*Tabela1[[#This Row],[MATÉRIA PRIMA]]</f>
        <v>0</v>
      </c>
      <c r="AS1020" s="28">
        <f>Tabela1[[#This Row],[PESO TOTAL]]*Tabela1[[#This Row],[PREPARAÇÃO ]]</f>
        <v>0</v>
      </c>
      <c r="AT1020" s="28">
        <f>Tabela1[[#This Row],[PESO TOTAL]]*Tabela1[[#This Row],[CALDEIRARIA]]</f>
        <v>0</v>
      </c>
      <c r="AU1020" s="28">
        <f>Tabela1[[#This Row],[PESO TOTAL]]*Tabela1[[#This Row],[SOLDA]]</f>
        <v>0</v>
      </c>
      <c r="AV1020" s="28">
        <f>Tabela1[[#This Row],[PESO TOTAL]]*Tabela1[[#This Row],[ACABAMENTO]]</f>
        <v>0</v>
      </c>
      <c r="AW1020" s="28">
        <f>Tabela1[[#This Row],[PESO TOTAL]]*Tabela1[[#This Row],[PRONTO ACABADO]]</f>
        <v>0</v>
      </c>
      <c r="AX1020" s="28">
        <f>Tabela1[[#This Row],[PESO TOTAL]]*Tabela1[[#This Row],[EXPEDIÇÃO ]]</f>
        <v>0</v>
      </c>
      <c r="AY1020" s="28" t="str">
        <f>Tabela1[[#This Row],[PEDIDO]]&amp;Tabela1[[#This Row],[PRODUTO]]</f>
        <v/>
      </c>
      <c r="AZ1020" s="44">
        <f>IF(AF1020="",0,IF(ISTEXT(AF1020),H1020*VALUE(SUBSTITUTE(AF1020,"%",""))/100,H1020*AF1020))-Tabela1[[#This Row],[PRONTO ACABADO2]]</f>
        <v>0</v>
      </c>
      <c r="BA1020" s="44">
        <f>IF(AG1020="",0,IF(ISTEXT(AG1020),H1020*VALUE(SUBSTITUTE(AG1020,"%",""))/100,H1020*AG1020))-Tabela1[[#This Row],[PESO EXPEDIDO2]]</f>
        <v>0</v>
      </c>
      <c r="BB1020" s="44">
        <f t="shared" si="146"/>
        <v>0</v>
      </c>
      <c r="BC1020" s="44">
        <f t="shared" si="147"/>
        <v>0</v>
      </c>
      <c r="BD1020" s="44"/>
    </row>
    <row r="1021" spans="1:56" ht="15.75" hidden="1" customHeight="1" x14ac:dyDescent="0.25">
      <c r="A1021" s="6"/>
      <c r="B1021" s="22"/>
      <c r="C1021" s="7"/>
      <c r="D1021" s="46"/>
      <c r="E1021" s="7"/>
      <c r="F1021" s="7"/>
      <c r="G1021" s="44"/>
      <c r="H1021" s="41">
        <f>Tabela1[[#This Row],[PESO UNI]]*Tabela1[[#This Row],[QTE]]</f>
        <v>0</v>
      </c>
      <c r="I1021" s="7"/>
      <c r="J1021" s="8"/>
      <c r="K1021" s="8"/>
      <c r="L1021" s="9"/>
      <c r="M1021" s="10"/>
      <c r="N1021" s="8"/>
      <c r="O1021" s="12"/>
      <c r="P1021" s="13"/>
      <c r="Q1021" s="14">
        <f>Tabela1[[#This Row],[QTDE/ Fabricação]]-Tabela1[[#This Row],[QTE]]</f>
        <v>0</v>
      </c>
      <c r="R1021" s="19">
        <f t="shared" ref="R1021:R1084" si="150">IFERROR(H1021*((AA1021*0.25)+(AC1021*0.25)+(AD1021*0.225)+(AE1021*0.225)+(AF1021*0.05)),"")</f>
        <v>0</v>
      </c>
      <c r="S1021" s="19">
        <f t="shared" si="149"/>
        <v>0</v>
      </c>
      <c r="T1021" s="20">
        <f t="shared" ref="T1021:T1084" si="151">IFERROR(S1021-H1021,"")</f>
        <v>0</v>
      </c>
      <c r="U1021" s="17">
        <f>IFERROR(SUMIF('LISTA DE EMBARQUE'!B:B,MICRO!E:E,'LISTA DE EMBARQUE'!G:G),"")</f>
        <v>0</v>
      </c>
      <c r="V1021" s="12" t="str">
        <f>IFERROR(VLOOKUP(Tabela1[[#This Row],[COD.MDE]],'LISTA DE EMBARQUE'!B:L,11,0),"")</f>
        <v/>
      </c>
      <c r="W1021" s="13" t="str">
        <f>IFERROR(COUNTIF(#REF!,Tabela1[[#This Row],[Colunas5]]),"")</f>
        <v/>
      </c>
      <c r="X1021" s="14">
        <f>Tabela1[[#This Row],[QIANTIDADE EXPEDIDA]]*Tabela1[[#This Row],[PESO UNI]]</f>
        <v>0</v>
      </c>
      <c r="Y1021" s="14">
        <f t="shared" ref="Y1021:Y1084" si="152">U1021-C1021</f>
        <v>0</v>
      </c>
      <c r="Z1021" s="21">
        <f>Tabela1[[#This Row],[PESO TOTAL]]-Tabela1[[#This Row],[Peso Expedido]]</f>
        <v>0</v>
      </c>
      <c r="AA1021" s="18"/>
      <c r="AB1021" s="40"/>
      <c r="AC1021" s="40"/>
      <c r="AD1021" s="40"/>
      <c r="AE1021" s="40"/>
      <c r="AF1021" s="40"/>
      <c r="AG1021" s="40"/>
      <c r="AH1021" s="40"/>
      <c r="AI1021" s="40" t="str">
        <f t="shared" si="148"/>
        <v>ok</v>
      </c>
      <c r="AJ1021"/>
      <c r="AK1021" t="str">
        <f>Tabela1[[#This Row],[Coluna1]]&amp;Tabela1[[#This Row],[PEDIDO]]</f>
        <v/>
      </c>
      <c r="AL1021"/>
      <c r="AM1021"/>
      <c r="AN1021"/>
      <c r="AO1021" t="str">
        <f t="shared" ref="AO1021:AO1084" si="153">A1021&amp;"/"&amp;J1021</f>
        <v>/</v>
      </c>
      <c r="AP1021" t="str">
        <f>Tabela1[[#This Row],[TAG]]&amp;Tabela1[[#This Row],[PEDIDO]]&amp;Tabela1[[#This Row],[PRODUTO]]</f>
        <v/>
      </c>
      <c r="AQ1021" s="23" t="str">
        <f>Tabela1[[#This Row],[PRODUTO]]&amp;Tabela1[[#This Row],[TAG]]</f>
        <v/>
      </c>
      <c r="AR1021" s="183">
        <f>Tabela1[[#This Row],[PESO TOTAL]]*Tabela1[[#This Row],[MATÉRIA PRIMA]]</f>
        <v>0</v>
      </c>
      <c r="AS1021" s="28">
        <f>Tabela1[[#This Row],[PESO TOTAL]]*Tabela1[[#This Row],[PREPARAÇÃO ]]</f>
        <v>0</v>
      </c>
      <c r="AT1021" s="28">
        <f>Tabela1[[#This Row],[PESO TOTAL]]*Tabela1[[#This Row],[CALDEIRARIA]]</f>
        <v>0</v>
      </c>
      <c r="AU1021" s="28">
        <f>Tabela1[[#This Row],[PESO TOTAL]]*Tabela1[[#This Row],[SOLDA]]</f>
        <v>0</v>
      </c>
      <c r="AV1021" s="28">
        <f>Tabela1[[#This Row],[PESO TOTAL]]*Tabela1[[#This Row],[ACABAMENTO]]</f>
        <v>0</v>
      </c>
      <c r="AW1021" s="28">
        <f>Tabela1[[#This Row],[PESO TOTAL]]*Tabela1[[#This Row],[PRONTO ACABADO]]</f>
        <v>0</v>
      </c>
      <c r="AX1021" s="28">
        <f>Tabela1[[#This Row],[PESO TOTAL]]*Tabela1[[#This Row],[EXPEDIÇÃO ]]</f>
        <v>0</v>
      </c>
      <c r="AY1021" s="28" t="str">
        <f>Tabela1[[#This Row],[PEDIDO]]&amp;Tabela1[[#This Row],[PRODUTO]]</f>
        <v/>
      </c>
      <c r="AZ1021" s="44">
        <f>IF(AF1021="",0,IF(ISTEXT(AF1021),H1021*VALUE(SUBSTITUTE(AF1021,"%",""))/100,H1021*AF1021))-Tabela1[[#This Row],[PRONTO ACABADO2]]</f>
        <v>0</v>
      </c>
      <c r="BA1021" s="44">
        <f>IF(AG1021="",0,IF(ISTEXT(AG1021),H1021*VALUE(SUBSTITUTE(AG1021,"%",""))/100,H1021*AG1021))-Tabela1[[#This Row],[PESO EXPEDIDO2]]</f>
        <v>0</v>
      </c>
      <c r="BB1021" s="44">
        <f t="shared" ref="BB1021:BB1084" si="154">IF(AH1021="",0,IF(ISTEXT(AH1021),H1021*VALUE(SUBSTITUTE(AH1021,"%",""))/100,H1021*AH1021))</f>
        <v>0</v>
      </c>
      <c r="BC1021" s="44">
        <f t="shared" ref="BC1021:BC1084" si="155">IF(AG1021="",0,IF(ISTEXT(AG1021),H1021*VALUE(SUBSTITUTE(AG1021,"%",""))/100,H1021*AG1021))</f>
        <v>0</v>
      </c>
      <c r="BD1021" s="44"/>
    </row>
    <row r="1022" spans="1:56" ht="15.75" hidden="1" customHeight="1" x14ac:dyDescent="0.25">
      <c r="A1022" s="6"/>
      <c r="B1022" s="22"/>
      <c r="C1022" s="7"/>
      <c r="D1022" s="46"/>
      <c r="E1022" s="7"/>
      <c r="F1022" s="7"/>
      <c r="G1022" s="44"/>
      <c r="H1022" s="41">
        <f>Tabela1[[#This Row],[PESO UNI]]*Tabela1[[#This Row],[QTE]]</f>
        <v>0</v>
      </c>
      <c r="I1022" s="7"/>
      <c r="J1022" s="8"/>
      <c r="K1022" s="8"/>
      <c r="L1022" s="9"/>
      <c r="M1022" s="10"/>
      <c r="N1022" s="8"/>
      <c r="O1022" s="12"/>
      <c r="P1022" s="13"/>
      <c r="Q1022" s="14">
        <f>Tabela1[[#This Row],[QTDE/ Fabricação]]-Tabela1[[#This Row],[QTE]]</f>
        <v>0</v>
      </c>
      <c r="R1022" s="19">
        <f t="shared" si="150"/>
        <v>0</v>
      </c>
      <c r="S1022" s="19">
        <f t="shared" si="149"/>
        <v>0</v>
      </c>
      <c r="T1022" s="20">
        <f t="shared" si="151"/>
        <v>0</v>
      </c>
      <c r="U1022" s="17">
        <f>IFERROR(SUMIF('LISTA DE EMBARQUE'!B:B,MICRO!E:E,'LISTA DE EMBARQUE'!G:G),"")</f>
        <v>0</v>
      </c>
      <c r="V1022" s="12" t="str">
        <f>IFERROR(VLOOKUP(Tabela1[[#This Row],[COD.MDE]],'LISTA DE EMBARQUE'!B:L,11,0),"")</f>
        <v/>
      </c>
      <c r="W1022" s="13" t="str">
        <f>IFERROR(COUNTIF(#REF!,Tabela1[[#This Row],[Colunas5]]),"")</f>
        <v/>
      </c>
      <c r="X1022" s="14">
        <f>Tabela1[[#This Row],[QIANTIDADE EXPEDIDA]]*Tabela1[[#This Row],[PESO UNI]]</f>
        <v>0</v>
      </c>
      <c r="Y1022" s="14">
        <f t="shared" si="152"/>
        <v>0</v>
      </c>
      <c r="Z1022" s="21">
        <f>Tabela1[[#This Row],[PESO TOTAL]]-Tabela1[[#This Row],[Peso Expedido]]</f>
        <v>0</v>
      </c>
      <c r="AA1022" s="18"/>
      <c r="AB1022" s="40"/>
      <c r="AC1022" s="40"/>
      <c r="AD1022" s="40"/>
      <c r="AE1022" s="40"/>
      <c r="AF1022" s="40"/>
      <c r="AG1022" s="40"/>
      <c r="AH1022" s="40"/>
      <c r="AI1022" s="40" t="str">
        <f t="shared" si="148"/>
        <v>ok</v>
      </c>
      <c r="AJ1022"/>
      <c r="AK1022" t="str">
        <f>Tabela1[[#This Row],[Coluna1]]&amp;Tabela1[[#This Row],[PEDIDO]]</f>
        <v/>
      </c>
      <c r="AL1022"/>
      <c r="AM1022"/>
      <c r="AN1022"/>
      <c r="AO1022" t="str">
        <f t="shared" si="153"/>
        <v>/</v>
      </c>
      <c r="AP1022" t="str">
        <f>Tabela1[[#This Row],[TAG]]&amp;Tabela1[[#This Row],[PEDIDO]]&amp;Tabela1[[#This Row],[PRODUTO]]</f>
        <v/>
      </c>
      <c r="AQ1022" s="23" t="str">
        <f>Tabela1[[#This Row],[PRODUTO]]&amp;Tabela1[[#This Row],[TAG]]</f>
        <v/>
      </c>
      <c r="AR1022" s="183">
        <f>Tabela1[[#This Row],[PESO TOTAL]]*Tabela1[[#This Row],[MATÉRIA PRIMA]]</f>
        <v>0</v>
      </c>
      <c r="AS1022" s="28">
        <f>Tabela1[[#This Row],[PESO TOTAL]]*Tabela1[[#This Row],[PREPARAÇÃO ]]</f>
        <v>0</v>
      </c>
      <c r="AT1022" s="28">
        <f>Tabela1[[#This Row],[PESO TOTAL]]*Tabela1[[#This Row],[CALDEIRARIA]]</f>
        <v>0</v>
      </c>
      <c r="AU1022" s="28">
        <f>Tabela1[[#This Row],[PESO TOTAL]]*Tabela1[[#This Row],[SOLDA]]</f>
        <v>0</v>
      </c>
      <c r="AV1022" s="28">
        <f>Tabela1[[#This Row],[PESO TOTAL]]*Tabela1[[#This Row],[ACABAMENTO]]</f>
        <v>0</v>
      </c>
      <c r="AW1022" s="28">
        <f>Tabela1[[#This Row],[PESO TOTAL]]*Tabela1[[#This Row],[PRONTO ACABADO]]</f>
        <v>0</v>
      </c>
      <c r="AX1022" s="28">
        <f>Tabela1[[#This Row],[PESO TOTAL]]*Tabela1[[#This Row],[EXPEDIÇÃO ]]</f>
        <v>0</v>
      </c>
      <c r="AY1022" s="28" t="str">
        <f>Tabela1[[#This Row],[PEDIDO]]&amp;Tabela1[[#This Row],[PRODUTO]]</f>
        <v/>
      </c>
      <c r="AZ1022" s="44">
        <f>IF(AF1022="",0,IF(ISTEXT(AF1022),H1022*VALUE(SUBSTITUTE(AF1022,"%",""))/100,H1022*AF1022))-Tabela1[[#This Row],[PRONTO ACABADO2]]</f>
        <v>0</v>
      </c>
      <c r="BA1022" s="44">
        <f>IF(AG1022="",0,IF(ISTEXT(AG1022),H1022*VALUE(SUBSTITUTE(AG1022,"%",""))/100,H1022*AG1022))-Tabela1[[#This Row],[PESO EXPEDIDO2]]</f>
        <v>0</v>
      </c>
      <c r="BB1022" s="44">
        <f t="shared" si="154"/>
        <v>0</v>
      </c>
      <c r="BC1022" s="44">
        <f t="shared" si="155"/>
        <v>0</v>
      </c>
      <c r="BD1022" s="44"/>
    </row>
    <row r="1023" spans="1:56" ht="15.75" hidden="1" customHeight="1" x14ac:dyDescent="0.25">
      <c r="A1023" s="6"/>
      <c r="B1023" s="22"/>
      <c r="C1023" s="7"/>
      <c r="D1023" s="46"/>
      <c r="E1023" s="7"/>
      <c r="F1023" s="7"/>
      <c r="G1023" s="44"/>
      <c r="H1023" s="41">
        <f>Tabela1[[#This Row],[PESO UNI]]*Tabela1[[#This Row],[QTE]]</f>
        <v>0</v>
      </c>
      <c r="I1023" s="7"/>
      <c r="J1023" s="8"/>
      <c r="K1023" s="8"/>
      <c r="L1023" s="9"/>
      <c r="M1023" s="10"/>
      <c r="N1023" s="8"/>
      <c r="O1023" s="12"/>
      <c r="P1023" s="13"/>
      <c r="Q1023" s="14">
        <f>Tabela1[[#This Row],[QTDE/ Fabricação]]-Tabela1[[#This Row],[QTE]]</f>
        <v>0</v>
      </c>
      <c r="R1023" s="19">
        <f t="shared" si="150"/>
        <v>0</v>
      </c>
      <c r="S1023" s="19">
        <f t="shared" si="149"/>
        <v>0</v>
      </c>
      <c r="T1023" s="20">
        <f t="shared" si="151"/>
        <v>0</v>
      </c>
      <c r="U1023" s="17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IFERROR(COUNTIF(#REF!,Tabela1[[#This Row],[Colunas5]]),"")</f>
        <v/>
      </c>
      <c r="X1023" s="14">
        <f>Tabela1[[#This Row],[QIANTIDADE EXPEDIDA]]*Tabela1[[#This Row],[PESO UNI]]</f>
        <v>0</v>
      </c>
      <c r="Y1023" s="14">
        <f t="shared" si="152"/>
        <v>0</v>
      </c>
      <c r="Z1023" s="21">
        <f>Tabela1[[#This Row],[PESO TOTAL]]-Tabela1[[#This Row],[Peso Expedido]]</f>
        <v>0</v>
      </c>
      <c r="AA1023" s="18"/>
      <c r="AB1023" s="40"/>
      <c r="AC1023" s="40"/>
      <c r="AD1023" s="40"/>
      <c r="AE1023" s="40"/>
      <c r="AF1023" s="40"/>
      <c r="AG1023" s="40"/>
      <c r="AH1023" s="40"/>
      <c r="AI1023" s="40" t="str">
        <f t="shared" si="148"/>
        <v>ok</v>
      </c>
      <c r="AJ1023"/>
      <c r="AK1023" t="str">
        <f>Tabela1[[#This Row],[Coluna1]]&amp;Tabela1[[#This Row],[PEDIDO]]</f>
        <v/>
      </c>
      <c r="AL1023"/>
      <c r="AM1023"/>
      <c r="AN1023"/>
      <c r="AO1023" t="str">
        <f t="shared" si="153"/>
        <v>/</v>
      </c>
      <c r="AP1023" t="str">
        <f>Tabela1[[#This Row],[TAG]]&amp;Tabela1[[#This Row],[PEDIDO]]&amp;Tabela1[[#This Row],[PRODUTO]]</f>
        <v/>
      </c>
      <c r="AQ1023" s="23" t="str">
        <f>Tabela1[[#This Row],[PRODUTO]]&amp;Tabela1[[#This Row],[TAG]]</f>
        <v/>
      </c>
      <c r="AR1023" s="183">
        <f>Tabela1[[#This Row],[PESO TOTAL]]*Tabela1[[#This Row],[MATÉRIA PRIMA]]</f>
        <v>0</v>
      </c>
      <c r="AS1023" s="28">
        <f>Tabela1[[#This Row],[PESO TOTAL]]*Tabela1[[#This Row],[PREPARAÇÃO ]]</f>
        <v>0</v>
      </c>
      <c r="AT1023" s="28">
        <f>Tabela1[[#This Row],[PESO TOTAL]]*Tabela1[[#This Row],[CALDEIRARIA]]</f>
        <v>0</v>
      </c>
      <c r="AU1023" s="28">
        <f>Tabela1[[#This Row],[PESO TOTAL]]*Tabela1[[#This Row],[SOLDA]]</f>
        <v>0</v>
      </c>
      <c r="AV1023" s="28">
        <f>Tabela1[[#This Row],[PESO TOTAL]]*Tabela1[[#This Row],[ACABAMENTO]]</f>
        <v>0</v>
      </c>
      <c r="AW1023" s="28">
        <f>Tabela1[[#This Row],[PESO TOTAL]]*Tabela1[[#This Row],[PRONTO ACABADO]]</f>
        <v>0</v>
      </c>
      <c r="AX1023" s="28">
        <f>Tabela1[[#This Row],[PESO TOTAL]]*Tabela1[[#This Row],[EXPEDIÇÃO ]]</f>
        <v>0</v>
      </c>
      <c r="AY1023" s="28" t="str">
        <f>Tabela1[[#This Row],[PEDIDO]]&amp;Tabela1[[#This Row],[PRODUTO]]</f>
        <v/>
      </c>
      <c r="AZ1023" s="44">
        <f>IF(AF1023="",0,IF(ISTEXT(AF1023),H1023*VALUE(SUBSTITUTE(AF1023,"%",""))/100,H1023*AF1023))-Tabela1[[#This Row],[PRONTO ACABADO2]]</f>
        <v>0</v>
      </c>
      <c r="BA1023" s="44">
        <f>IF(AG1023="",0,IF(ISTEXT(AG1023),H1023*VALUE(SUBSTITUTE(AG1023,"%",""))/100,H1023*AG1023))-Tabela1[[#This Row],[PESO EXPEDIDO2]]</f>
        <v>0</v>
      </c>
      <c r="BB1023" s="44">
        <f t="shared" si="154"/>
        <v>0</v>
      </c>
      <c r="BC1023" s="44">
        <f t="shared" si="155"/>
        <v>0</v>
      </c>
      <c r="BD1023" s="44"/>
    </row>
    <row r="1024" spans="1:56" ht="15.75" hidden="1" customHeight="1" x14ac:dyDescent="0.25">
      <c r="A1024" s="6"/>
      <c r="B1024" s="22"/>
      <c r="C1024" s="7"/>
      <c r="D1024" s="46"/>
      <c r="E1024" s="7"/>
      <c r="F1024" s="7"/>
      <c r="G1024" s="44"/>
      <c r="H1024" s="41">
        <f>Tabela1[[#This Row],[PESO UNI]]*Tabela1[[#This Row],[QTE]]</f>
        <v>0</v>
      </c>
      <c r="I1024" s="7"/>
      <c r="J1024" s="8"/>
      <c r="K1024" s="8"/>
      <c r="L1024" s="9"/>
      <c r="M1024" s="10"/>
      <c r="N1024" s="8"/>
      <c r="O1024" s="12"/>
      <c r="P1024" s="13"/>
      <c r="Q1024" s="14">
        <f>Tabela1[[#This Row],[QTDE/ Fabricação]]-Tabela1[[#This Row],[QTE]]</f>
        <v>0</v>
      </c>
      <c r="R1024" s="19">
        <f t="shared" si="150"/>
        <v>0</v>
      </c>
      <c r="S1024" s="19">
        <f t="shared" si="149"/>
        <v>0</v>
      </c>
      <c r="T1024" s="20">
        <f t="shared" si="151"/>
        <v>0</v>
      </c>
      <c r="U1024" s="17">
        <f>IFERROR(SUMIF('LISTA DE EMBARQUE'!B:B,MICRO!E:E,'LISTA DE EMBARQUE'!G:G),"")</f>
        <v>0</v>
      </c>
      <c r="V1024" s="12" t="str">
        <f>IFERROR(VLOOKUP(Tabela1[[#This Row],[COD.MDE]],'LISTA DE EMBARQUE'!B:L,11,0),"")</f>
        <v/>
      </c>
      <c r="W1024" s="13" t="str">
        <f>IFERROR(COUNTIF(#REF!,Tabela1[[#This Row],[Colunas5]]),"")</f>
        <v/>
      </c>
      <c r="X1024" s="14">
        <f>Tabela1[[#This Row],[QIANTIDADE EXPEDIDA]]*Tabela1[[#This Row],[PESO UNI]]</f>
        <v>0</v>
      </c>
      <c r="Y1024" s="14">
        <f t="shared" si="152"/>
        <v>0</v>
      </c>
      <c r="Z1024" s="21">
        <f>Tabela1[[#This Row],[PESO TOTAL]]-Tabela1[[#This Row],[Peso Expedido]]</f>
        <v>0</v>
      </c>
      <c r="AA1024" s="18"/>
      <c r="AB1024" s="40"/>
      <c r="AC1024" s="40"/>
      <c r="AD1024" s="40"/>
      <c r="AE1024" s="40"/>
      <c r="AF1024" s="40"/>
      <c r="AG1024" s="40"/>
      <c r="AH1024" s="40"/>
      <c r="AI1024" s="40" t="str">
        <f t="shared" si="148"/>
        <v>ok</v>
      </c>
      <c r="AJ1024"/>
      <c r="AK1024" t="str">
        <f>Tabela1[[#This Row],[Coluna1]]&amp;Tabela1[[#This Row],[PEDIDO]]</f>
        <v/>
      </c>
      <c r="AL1024"/>
      <c r="AM1024"/>
      <c r="AN1024"/>
      <c r="AO1024" t="str">
        <f t="shared" si="153"/>
        <v>/</v>
      </c>
      <c r="AP1024" t="str">
        <f>Tabela1[[#This Row],[TAG]]&amp;Tabela1[[#This Row],[PEDIDO]]&amp;Tabela1[[#This Row],[PRODUTO]]</f>
        <v/>
      </c>
      <c r="AQ1024" s="23" t="str">
        <f>Tabela1[[#This Row],[PRODUTO]]&amp;Tabela1[[#This Row],[TAG]]</f>
        <v/>
      </c>
      <c r="AR1024" s="183">
        <f>Tabela1[[#This Row],[PESO TOTAL]]*Tabela1[[#This Row],[MATÉRIA PRIMA]]</f>
        <v>0</v>
      </c>
      <c r="AS1024" s="28">
        <f>Tabela1[[#This Row],[PESO TOTAL]]*Tabela1[[#This Row],[PREPARAÇÃO ]]</f>
        <v>0</v>
      </c>
      <c r="AT1024" s="28">
        <f>Tabela1[[#This Row],[PESO TOTAL]]*Tabela1[[#This Row],[CALDEIRARIA]]</f>
        <v>0</v>
      </c>
      <c r="AU1024" s="28">
        <f>Tabela1[[#This Row],[PESO TOTAL]]*Tabela1[[#This Row],[SOLDA]]</f>
        <v>0</v>
      </c>
      <c r="AV1024" s="28">
        <f>Tabela1[[#This Row],[PESO TOTAL]]*Tabela1[[#This Row],[ACABAMENTO]]</f>
        <v>0</v>
      </c>
      <c r="AW1024" s="28">
        <f>Tabela1[[#This Row],[PESO TOTAL]]*Tabela1[[#This Row],[PRONTO ACABADO]]</f>
        <v>0</v>
      </c>
      <c r="AX1024" s="28">
        <f>Tabela1[[#This Row],[PESO TOTAL]]*Tabela1[[#This Row],[EXPEDIÇÃO ]]</f>
        <v>0</v>
      </c>
      <c r="AY1024" s="28" t="str">
        <f>Tabela1[[#This Row],[PEDIDO]]&amp;Tabela1[[#This Row],[PRODUTO]]</f>
        <v/>
      </c>
      <c r="AZ1024" s="44">
        <f>IF(AF1024="",0,IF(ISTEXT(AF1024),H1024*VALUE(SUBSTITUTE(AF1024,"%",""))/100,H1024*AF1024))-Tabela1[[#This Row],[PRONTO ACABADO2]]</f>
        <v>0</v>
      </c>
      <c r="BA1024" s="44">
        <f>IF(AG1024="",0,IF(ISTEXT(AG1024),H1024*VALUE(SUBSTITUTE(AG1024,"%",""))/100,H1024*AG1024))-Tabela1[[#This Row],[PESO EXPEDIDO2]]</f>
        <v>0</v>
      </c>
      <c r="BB1024" s="44">
        <f t="shared" si="154"/>
        <v>0</v>
      </c>
      <c r="BC1024" s="44">
        <f t="shared" si="155"/>
        <v>0</v>
      </c>
      <c r="BD1024" s="44"/>
    </row>
    <row r="1025" spans="1:56" ht="15.75" hidden="1" customHeight="1" x14ac:dyDescent="0.25">
      <c r="A1025" s="6"/>
      <c r="B1025" s="22"/>
      <c r="C1025" s="7"/>
      <c r="D1025" s="46"/>
      <c r="E1025" s="7"/>
      <c r="F1025" s="7"/>
      <c r="G1025" s="44"/>
      <c r="H1025" s="41">
        <f>Tabela1[[#This Row],[PESO UNI]]*Tabela1[[#This Row],[QTE]]</f>
        <v>0</v>
      </c>
      <c r="I1025" s="7"/>
      <c r="J1025" s="8"/>
      <c r="K1025" s="8"/>
      <c r="L1025" s="9"/>
      <c r="M1025" s="10"/>
      <c r="N1025" s="8"/>
      <c r="O1025" s="12"/>
      <c r="P1025" s="13"/>
      <c r="Q1025" s="14">
        <f>Tabela1[[#This Row],[QTDE/ Fabricação]]-Tabela1[[#This Row],[QTE]]</f>
        <v>0</v>
      </c>
      <c r="R1025" s="19">
        <f t="shared" si="150"/>
        <v>0</v>
      </c>
      <c r="S1025" s="19">
        <f t="shared" si="149"/>
        <v>0</v>
      </c>
      <c r="T1025" s="20">
        <f t="shared" si="151"/>
        <v>0</v>
      </c>
      <c r="U1025" s="17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IFERROR(COUNTIF(#REF!,Tabela1[[#This Row],[Colunas5]]),"")</f>
        <v/>
      </c>
      <c r="X1025" s="14">
        <f>Tabela1[[#This Row],[QIANTIDADE EXPEDIDA]]*Tabela1[[#This Row],[PESO UNI]]</f>
        <v>0</v>
      </c>
      <c r="Y1025" s="14">
        <f t="shared" si="152"/>
        <v>0</v>
      </c>
      <c r="Z1025" s="21">
        <f>Tabela1[[#This Row],[PESO TOTAL]]-Tabela1[[#This Row],[Peso Expedido]]</f>
        <v>0</v>
      </c>
      <c r="AA1025" s="18"/>
      <c r="AB1025" s="40"/>
      <c r="AC1025" s="40"/>
      <c r="AD1025" s="40"/>
      <c r="AE1025" s="40"/>
      <c r="AF1025" s="40"/>
      <c r="AG1025" s="40"/>
      <c r="AH1025" s="40"/>
      <c r="AI1025" s="40" t="str">
        <f t="shared" si="148"/>
        <v>ok</v>
      </c>
      <c r="AJ1025"/>
      <c r="AK1025" t="str">
        <f>Tabela1[[#This Row],[Coluna1]]&amp;Tabela1[[#This Row],[PEDIDO]]</f>
        <v/>
      </c>
      <c r="AL1025"/>
      <c r="AM1025"/>
      <c r="AN1025"/>
      <c r="AO1025" t="str">
        <f t="shared" si="153"/>
        <v>/</v>
      </c>
      <c r="AP1025" t="str">
        <f>Tabela1[[#This Row],[TAG]]&amp;Tabela1[[#This Row],[PEDIDO]]&amp;Tabela1[[#This Row],[PRODUTO]]</f>
        <v/>
      </c>
      <c r="AQ1025" s="23" t="str">
        <f>Tabela1[[#This Row],[PRODUTO]]&amp;Tabela1[[#This Row],[TAG]]</f>
        <v/>
      </c>
      <c r="AR1025" s="183">
        <f>Tabela1[[#This Row],[PESO TOTAL]]*Tabela1[[#This Row],[MATÉRIA PRIMA]]</f>
        <v>0</v>
      </c>
      <c r="AS1025" s="28">
        <f>Tabela1[[#This Row],[PESO TOTAL]]*Tabela1[[#This Row],[PREPARAÇÃO ]]</f>
        <v>0</v>
      </c>
      <c r="AT1025" s="28">
        <f>Tabela1[[#This Row],[PESO TOTAL]]*Tabela1[[#This Row],[CALDEIRARIA]]</f>
        <v>0</v>
      </c>
      <c r="AU1025" s="28">
        <f>Tabela1[[#This Row],[PESO TOTAL]]*Tabela1[[#This Row],[SOLDA]]</f>
        <v>0</v>
      </c>
      <c r="AV1025" s="28">
        <f>Tabela1[[#This Row],[PESO TOTAL]]*Tabela1[[#This Row],[ACABAMENTO]]</f>
        <v>0</v>
      </c>
      <c r="AW1025" s="28">
        <f>Tabela1[[#This Row],[PESO TOTAL]]*Tabela1[[#This Row],[PRONTO ACABADO]]</f>
        <v>0</v>
      </c>
      <c r="AX1025" s="28">
        <f>Tabela1[[#This Row],[PESO TOTAL]]*Tabela1[[#This Row],[EXPEDIÇÃO ]]</f>
        <v>0</v>
      </c>
      <c r="AY1025" s="28" t="str">
        <f>Tabela1[[#This Row],[PEDIDO]]&amp;Tabela1[[#This Row],[PRODUTO]]</f>
        <v/>
      </c>
      <c r="AZ1025" s="44">
        <f>IF(AF1025="",0,IF(ISTEXT(AF1025),H1025*VALUE(SUBSTITUTE(AF1025,"%",""))/100,H1025*AF1025))-Tabela1[[#This Row],[PRONTO ACABADO2]]</f>
        <v>0</v>
      </c>
      <c r="BA1025" s="44">
        <f>IF(AG1025="",0,IF(ISTEXT(AG1025),H1025*VALUE(SUBSTITUTE(AG1025,"%",""))/100,H1025*AG1025))-Tabela1[[#This Row],[PESO EXPEDIDO2]]</f>
        <v>0</v>
      </c>
      <c r="BB1025" s="44">
        <f t="shared" si="154"/>
        <v>0</v>
      </c>
      <c r="BC1025" s="44">
        <f t="shared" si="155"/>
        <v>0</v>
      </c>
      <c r="BD1025" s="44"/>
    </row>
    <row r="1026" spans="1:56" ht="15.75" hidden="1" customHeight="1" x14ac:dyDescent="0.25">
      <c r="A1026" s="6"/>
      <c r="B1026" s="22"/>
      <c r="C1026" s="7"/>
      <c r="D1026" s="46"/>
      <c r="E1026" s="7"/>
      <c r="F1026" s="7"/>
      <c r="G1026" s="44"/>
      <c r="H1026" s="41">
        <f>Tabela1[[#This Row],[PESO UNI]]*Tabela1[[#This Row],[QTE]]</f>
        <v>0</v>
      </c>
      <c r="I1026" s="7"/>
      <c r="J1026" s="8"/>
      <c r="K1026" s="8"/>
      <c r="L1026" s="9"/>
      <c r="M1026" s="10"/>
      <c r="N1026" s="8"/>
      <c r="O1026" s="12"/>
      <c r="P1026" s="13"/>
      <c r="Q1026" s="14">
        <f>Tabela1[[#This Row],[QTDE/ Fabricação]]-Tabela1[[#This Row],[QTE]]</f>
        <v>0</v>
      </c>
      <c r="R1026" s="19">
        <f t="shared" si="150"/>
        <v>0</v>
      </c>
      <c r="S1026" s="19">
        <f t="shared" si="149"/>
        <v>0</v>
      </c>
      <c r="T1026" s="20">
        <f t="shared" si="151"/>
        <v>0</v>
      </c>
      <c r="U1026" s="17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IFERROR(COUNTIF(#REF!,Tabela1[[#This Row],[Colunas5]]),"")</f>
        <v/>
      </c>
      <c r="X1026" s="14">
        <f>Tabela1[[#This Row],[QIANTIDADE EXPEDIDA]]*Tabela1[[#This Row],[PESO UNI]]</f>
        <v>0</v>
      </c>
      <c r="Y1026" s="14">
        <f t="shared" si="152"/>
        <v>0</v>
      </c>
      <c r="Z1026" s="21">
        <f>Tabela1[[#This Row],[PESO TOTAL]]-Tabela1[[#This Row],[Peso Expedido]]</f>
        <v>0</v>
      </c>
      <c r="AA1026" s="18"/>
      <c r="AB1026" s="40"/>
      <c r="AC1026" s="40"/>
      <c r="AD1026" s="40"/>
      <c r="AE1026" s="40"/>
      <c r="AF1026" s="40"/>
      <c r="AG1026" s="40"/>
      <c r="AH1026" s="40"/>
      <c r="AI1026" s="40" t="str">
        <f t="shared" si="148"/>
        <v>ok</v>
      </c>
      <c r="AJ1026"/>
      <c r="AK1026" t="str">
        <f>Tabela1[[#This Row],[Coluna1]]&amp;Tabela1[[#This Row],[PEDIDO]]</f>
        <v/>
      </c>
      <c r="AL1026"/>
      <c r="AM1026"/>
      <c r="AN1026"/>
      <c r="AO1026" t="str">
        <f t="shared" si="153"/>
        <v>/</v>
      </c>
      <c r="AP1026" t="str">
        <f>Tabela1[[#This Row],[TAG]]&amp;Tabela1[[#This Row],[PEDIDO]]&amp;Tabela1[[#This Row],[PRODUTO]]</f>
        <v/>
      </c>
      <c r="AQ1026" s="23" t="str">
        <f>Tabela1[[#This Row],[PRODUTO]]&amp;Tabela1[[#This Row],[TAG]]</f>
        <v/>
      </c>
      <c r="AR1026" s="183">
        <f>Tabela1[[#This Row],[PESO TOTAL]]*Tabela1[[#This Row],[MATÉRIA PRIMA]]</f>
        <v>0</v>
      </c>
      <c r="AS1026" s="28">
        <f>Tabela1[[#This Row],[PESO TOTAL]]*Tabela1[[#This Row],[PREPARAÇÃO ]]</f>
        <v>0</v>
      </c>
      <c r="AT1026" s="28">
        <f>Tabela1[[#This Row],[PESO TOTAL]]*Tabela1[[#This Row],[CALDEIRARIA]]</f>
        <v>0</v>
      </c>
      <c r="AU1026" s="28">
        <f>Tabela1[[#This Row],[PESO TOTAL]]*Tabela1[[#This Row],[SOLDA]]</f>
        <v>0</v>
      </c>
      <c r="AV1026" s="28">
        <f>Tabela1[[#This Row],[PESO TOTAL]]*Tabela1[[#This Row],[ACABAMENTO]]</f>
        <v>0</v>
      </c>
      <c r="AW1026" s="28">
        <f>Tabela1[[#This Row],[PESO TOTAL]]*Tabela1[[#This Row],[PRONTO ACABADO]]</f>
        <v>0</v>
      </c>
      <c r="AX1026" s="28">
        <f>Tabela1[[#This Row],[PESO TOTAL]]*Tabela1[[#This Row],[EXPEDIÇÃO ]]</f>
        <v>0</v>
      </c>
      <c r="AY1026" s="28" t="str">
        <f>Tabela1[[#This Row],[PEDIDO]]&amp;Tabela1[[#This Row],[PRODUTO]]</f>
        <v/>
      </c>
      <c r="AZ1026" s="44">
        <f>IF(AF1026="",0,IF(ISTEXT(AF1026),H1026*VALUE(SUBSTITUTE(AF1026,"%",""))/100,H1026*AF1026))-Tabela1[[#This Row],[PRONTO ACABADO2]]</f>
        <v>0</v>
      </c>
      <c r="BA1026" s="44">
        <f>IF(AG1026="",0,IF(ISTEXT(AG1026),H1026*VALUE(SUBSTITUTE(AG1026,"%",""))/100,H1026*AG1026))-Tabela1[[#This Row],[PESO EXPEDIDO2]]</f>
        <v>0</v>
      </c>
      <c r="BB1026" s="44">
        <f t="shared" si="154"/>
        <v>0</v>
      </c>
      <c r="BC1026" s="44">
        <f t="shared" si="155"/>
        <v>0</v>
      </c>
      <c r="BD1026" s="44"/>
    </row>
    <row r="1027" spans="1:56" ht="15.75" hidden="1" customHeight="1" x14ac:dyDescent="0.25">
      <c r="A1027" s="6"/>
      <c r="B1027" s="22"/>
      <c r="C1027" s="7"/>
      <c r="D1027" s="46"/>
      <c r="E1027" s="7"/>
      <c r="F1027" s="7"/>
      <c r="G1027" s="44"/>
      <c r="H1027" s="41">
        <f>Tabela1[[#This Row],[PESO UNI]]*Tabela1[[#This Row],[QTE]]</f>
        <v>0</v>
      </c>
      <c r="I1027" s="7"/>
      <c r="J1027" s="8"/>
      <c r="K1027" s="8"/>
      <c r="L1027" s="9"/>
      <c r="M1027" s="10"/>
      <c r="N1027" s="8"/>
      <c r="O1027" s="12"/>
      <c r="P1027" s="13"/>
      <c r="Q1027" s="14">
        <f>Tabela1[[#This Row],[QTDE/ Fabricação]]-Tabela1[[#This Row],[QTE]]</f>
        <v>0</v>
      </c>
      <c r="R1027" s="19">
        <f t="shared" si="150"/>
        <v>0</v>
      </c>
      <c r="S1027" s="19">
        <f t="shared" si="149"/>
        <v>0</v>
      </c>
      <c r="T1027" s="20">
        <f t="shared" si="151"/>
        <v>0</v>
      </c>
      <c r="U1027" s="17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IFERROR(COUNTIF(#REF!,Tabela1[[#This Row],[Colunas5]]),"")</f>
        <v/>
      </c>
      <c r="X1027" s="14">
        <f>Tabela1[[#This Row],[QIANTIDADE EXPEDIDA]]*Tabela1[[#This Row],[PESO UNI]]</f>
        <v>0</v>
      </c>
      <c r="Y1027" s="14">
        <f t="shared" si="152"/>
        <v>0</v>
      </c>
      <c r="Z1027" s="21">
        <f>Tabela1[[#This Row],[PESO TOTAL]]-Tabela1[[#This Row],[Peso Expedido]]</f>
        <v>0</v>
      </c>
      <c r="AA1027" s="18"/>
      <c r="AB1027" s="40"/>
      <c r="AC1027" s="40"/>
      <c r="AD1027" s="40"/>
      <c r="AE1027" s="40"/>
      <c r="AF1027" s="40"/>
      <c r="AG1027" s="40"/>
      <c r="AH1027" s="40"/>
      <c r="AI1027" s="40" t="str">
        <f t="shared" si="148"/>
        <v>ok</v>
      </c>
      <c r="AJ1027"/>
      <c r="AK1027" t="str">
        <f>Tabela1[[#This Row],[Coluna1]]&amp;Tabela1[[#This Row],[PEDIDO]]</f>
        <v/>
      </c>
      <c r="AL1027"/>
      <c r="AM1027"/>
      <c r="AN1027"/>
      <c r="AO1027" t="str">
        <f t="shared" si="153"/>
        <v>/</v>
      </c>
      <c r="AP1027" t="str">
        <f>Tabela1[[#This Row],[TAG]]&amp;Tabela1[[#This Row],[PEDIDO]]&amp;Tabela1[[#This Row],[PRODUTO]]</f>
        <v/>
      </c>
      <c r="AQ1027" s="23" t="str">
        <f>Tabela1[[#This Row],[PRODUTO]]&amp;Tabela1[[#This Row],[TAG]]</f>
        <v/>
      </c>
      <c r="AR1027" s="183">
        <f>Tabela1[[#This Row],[PESO TOTAL]]*Tabela1[[#This Row],[MATÉRIA PRIMA]]</f>
        <v>0</v>
      </c>
      <c r="AS1027" s="28">
        <f>Tabela1[[#This Row],[PESO TOTAL]]*Tabela1[[#This Row],[PREPARAÇÃO ]]</f>
        <v>0</v>
      </c>
      <c r="AT1027" s="28">
        <f>Tabela1[[#This Row],[PESO TOTAL]]*Tabela1[[#This Row],[CALDEIRARIA]]</f>
        <v>0</v>
      </c>
      <c r="AU1027" s="28">
        <f>Tabela1[[#This Row],[PESO TOTAL]]*Tabela1[[#This Row],[SOLDA]]</f>
        <v>0</v>
      </c>
      <c r="AV1027" s="28">
        <f>Tabela1[[#This Row],[PESO TOTAL]]*Tabela1[[#This Row],[ACABAMENTO]]</f>
        <v>0</v>
      </c>
      <c r="AW1027" s="28">
        <f>Tabela1[[#This Row],[PESO TOTAL]]*Tabela1[[#This Row],[PRONTO ACABADO]]</f>
        <v>0</v>
      </c>
      <c r="AX1027" s="28">
        <f>Tabela1[[#This Row],[PESO TOTAL]]*Tabela1[[#This Row],[EXPEDIÇÃO ]]</f>
        <v>0</v>
      </c>
      <c r="AY1027" s="28" t="str">
        <f>Tabela1[[#This Row],[PEDIDO]]&amp;Tabela1[[#This Row],[PRODUTO]]</f>
        <v/>
      </c>
      <c r="AZ1027" s="44">
        <f>IF(AF1027="",0,IF(ISTEXT(AF1027),H1027*VALUE(SUBSTITUTE(AF1027,"%",""))/100,H1027*AF1027))-Tabela1[[#This Row],[PRONTO ACABADO2]]</f>
        <v>0</v>
      </c>
      <c r="BA1027" s="44">
        <f>IF(AG1027="",0,IF(ISTEXT(AG1027),H1027*VALUE(SUBSTITUTE(AG1027,"%",""))/100,H1027*AG1027))-Tabela1[[#This Row],[PESO EXPEDIDO2]]</f>
        <v>0</v>
      </c>
      <c r="BB1027" s="44">
        <f t="shared" si="154"/>
        <v>0</v>
      </c>
      <c r="BC1027" s="44">
        <f t="shared" si="155"/>
        <v>0</v>
      </c>
      <c r="BD1027" s="44"/>
    </row>
    <row r="1028" spans="1:56" ht="15.75" hidden="1" customHeight="1" x14ac:dyDescent="0.25">
      <c r="A1028" s="6"/>
      <c r="B1028" s="22"/>
      <c r="C1028" s="7"/>
      <c r="D1028" s="46"/>
      <c r="E1028" s="7"/>
      <c r="F1028" s="7"/>
      <c r="G1028" s="44"/>
      <c r="H1028" s="41">
        <f>Tabela1[[#This Row],[PESO UNI]]*Tabela1[[#This Row],[QTE]]</f>
        <v>0</v>
      </c>
      <c r="I1028" s="7"/>
      <c r="J1028" s="8"/>
      <c r="K1028" s="8"/>
      <c r="L1028" s="9"/>
      <c r="M1028" s="10"/>
      <c r="N1028" s="8"/>
      <c r="O1028" s="12"/>
      <c r="P1028" s="13"/>
      <c r="Q1028" s="14">
        <f>Tabela1[[#This Row],[QTDE/ Fabricação]]-Tabela1[[#This Row],[QTE]]</f>
        <v>0</v>
      </c>
      <c r="R1028" s="19">
        <f t="shared" si="150"/>
        <v>0</v>
      </c>
      <c r="S1028" s="19">
        <f t="shared" si="149"/>
        <v>0</v>
      </c>
      <c r="T1028" s="20">
        <f t="shared" si="151"/>
        <v>0</v>
      </c>
      <c r="U1028" s="17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IFERROR(COUNTIF(#REF!,Tabela1[[#This Row],[Colunas5]]),"")</f>
        <v/>
      </c>
      <c r="X1028" s="14">
        <f>Tabela1[[#This Row],[QIANTIDADE EXPEDIDA]]*Tabela1[[#This Row],[PESO UNI]]</f>
        <v>0</v>
      </c>
      <c r="Y1028" s="14">
        <f t="shared" si="152"/>
        <v>0</v>
      </c>
      <c r="Z1028" s="21">
        <f>Tabela1[[#This Row],[PESO TOTAL]]-Tabela1[[#This Row],[Peso Expedido]]</f>
        <v>0</v>
      </c>
      <c r="AA1028" s="18"/>
      <c r="AB1028" s="40"/>
      <c r="AC1028" s="40"/>
      <c r="AD1028" s="40"/>
      <c r="AE1028" s="40"/>
      <c r="AF1028" s="40"/>
      <c r="AG1028" s="40"/>
      <c r="AH1028" s="40"/>
      <c r="AI1028" s="40" t="str">
        <f t="shared" si="148"/>
        <v>ok</v>
      </c>
      <c r="AJ1028"/>
      <c r="AK1028" t="str">
        <f>Tabela1[[#This Row],[Coluna1]]&amp;Tabela1[[#This Row],[PEDIDO]]</f>
        <v/>
      </c>
      <c r="AL1028"/>
      <c r="AM1028"/>
      <c r="AN1028"/>
      <c r="AO1028" t="str">
        <f t="shared" si="153"/>
        <v>/</v>
      </c>
      <c r="AP1028" t="str">
        <f>Tabela1[[#This Row],[TAG]]&amp;Tabela1[[#This Row],[PEDIDO]]&amp;Tabela1[[#This Row],[PRODUTO]]</f>
        <v/>
      </c>
      <c r="AQ1028" s="23" t="str">
        <f>Tabela1[[#This Row],[PRODUTO]]&amp;Tabela1[[#This Row],[TAG]]</f>
        <v/>
      </c>
      <c r="AR1028" s="183">
        <f>Tabela1[[#This Row],[PESO TOTAL]]*Tabela1[[#This Row],[MATÉRIA PRIMA]]</f>
        <v>0</v>
      </c>
      <c r="AS1028" s="28">
        <f>Tabela1[[#This Row],[PESO TOTAL]]*Tabela1[[#This Row],[PREPARAÇÃO ]]</f>
        <v>0</v>
      </c>
      <c r="AT1028" s="28">
        <f>Tabela1[[#This Row],[PESO TOTAL]]*Tabela1[[#This Row],[CALDEIRARIA]]</f>
        <v>0</v>
      </c>
      <c r="AU1028" s="28">
        <f>Tabela1[[#This Row],[PESO TOTAL]]*Tabela1[[#This Row],[SOLDA]]</f>
        <v>0</v>
      </c>
      <c r="AV1028" s="28">
        <f>Tabela1[[#This Row],[PESO TOTAL]]*Tabela1[[#This Row],[ACABAMENTO]]</f>
        <v>0</v>
      </c>
      <c r="AW1028" s="28">
        <f>Tabela1[[#This Row],[PESO TOTAL]]*Tabela1[[#This Row],[PRONTO ACABADO]]</f>
        <v>0</v>
      </c>
      <c r="AX1028" s="28">
        <f>Tabela1[[#This Row],[PESO TOTAL]]*Tabela1[[#This Row],[EXPEDIÇÃO ]]</f>
        <v>0</v>
      </c>
      <c r="AY1028" s="28" t="str">
        <f>Tabela1[[#This Row],[PEDIDO]]&amp;Tabela1[[#This Row],[PRODUTO]]</f>
        <v/>
      </c>
      <c r="AZ1028" s="44">
        <f>IF(AF1028="",0,IF(ISTEXT(AF1028),H1028*VALUE(SUBSTITUTE(AF1028,"%",""))/100,H1028*AF1028))-Tabela1[[#This Row],[PRONTO ACABADO2]]</f>
        <v>0</v>
      </c>
      <c r="BA1028" s="44">
        <f>IF(AG1028="",0,IF(ISTEXT(AG1028),H1028*VALUE(SUBSTITUTE(AG1028,"%",""))/100,H1028*AG1028))-Tabela1[[#This Row],[PESO EXPEDIDO2]]</f>
        <v>0</v>
      </c>
      <c r="BB1028" s="44">
        <f t="shared" si="154"/>
        <v>0</v>
      </c>
      <c r="BC1028" s="44">
        <f t="shared" si="155"/>
        <v>0</v>
      </c>
      <c r="BD1028" s="44"/>
    </row>
    <row r="1029" spans="1:56" ht="15.75" hidden="1" customHeight="1" x14ac:dyDescent="0.25">
      <c r="A1029" s="6"/>
      <c r="B1029" s="22"/>
      <c r="C1029" s="7"/>
      <c r="D1029" s="46"/>
      <c r="E1029" s="7"/>
      <c r="F1029" s="7"/>
      <c r="G1029" s="44"/>
      <c r="H1029" s="41">
        <f>Tabela1[[#This Row],[PESO UNI]]*Tabela1[[#This Row],[QTE]]</f>
        <v>0</v>
      </c>
      <c r="I1029" s="7"/>
      <c r="J1029" s="8"/>
      <c r="K1029" s="8"/>
      <c r="L1029" s="9"/>
      <c r="M1029" s="10"/>
      <c r="N1029" s="8"/>
      <c r="O1029" s="12"/>
      <c r="P1029" s="13"/>
      <c r="Q1029" s="14">
        <f>Tabela1[[#This Row],[QTDE/ Fabricação]]-Tabela1[[#This Row],[QTE]]</f>
        <v>0</v>
      </c>
      <c r="R1029" s="19">
        <f t="shared" si="150"/>
        <v>0</v>
      </c>
      <c r="S1029" s="19">
        <f t="shared" si="149"/>
        <v>0</v>
      </c>
      <c r="T1029" s="20">
        <f t="shared" si="151"/>
        <v>0</v>
      </c>
      <c r="U1029" s="17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IFERROR(COUNTIF(#REF!,Tabela1[[#This Row],[Colunas5]]),"")</f>
        <v/>
      </c>
      <c r="X1029" s="14">
        <f>Tabela1[[#This Row],[QIANTIDADE EXPEDIDA]]*Tabela1[[#This Row],[PESO UNI]]</f>
        <v>0</v>
      </c>
      <c r="Y1029" s="14">
        <f t="shared" si="152"/>
        <v>0</v>
      </c>
      <c r="Z1029" s="21">
        <f>Tabela1[[#This Row],[PESO TOTAL]]-Tabela1[[#This Row],[Peso Expedido]]</f>
        <v>0</v>
      </c>
      <c r="AA1029" s="18"/>
      <c r="AB1029" s="40"/>
      <c r="AC1029" s="40"/>
      <c r="AD1029" s="40"/>
      <c r="AE1029" s="40"/>
      <c r="AF1029" s="40"/>
      <c r="AG1029" s="40"/>
      <c r="AH1029" s="40"/>
      <c r="AI1029" s="40" t="str">
        <f t="shared" si="148"/>
        <v>ok</v>
      </c>
      <c r="AJ1029"/>
      <c r="AK1029" t="str">
        <f>Tabela1[[#This Row],[Coluna1]]&amp;Tabela1[[#This Row],[PEDIDO]]</f>
        <v/>
      </c>
      <c r="AL1029"/>
      <c r="AM1029"/>
      <c r="AN1029"/>
      <c r="AO1029" t="str">
        <f t="shared" si="153"/>
        <v>/</v>
      </c>
      <c r="AP1029" t="str">
        <f>Tabela1[[#This Row],[TAG]]&amp;Tabela1[[#This Row],[PEDIDO]]&amp;Tabela1[[#This Row],[PRODUTO]]</f>
        <v/>
      </c>
      <c r="AQ1029" s="23" t="str">
        <f>Tabela1[[#This Row],[PRODUTO]]&amp;Tabela1[[#This Row],[TAG]]</f>
        <v/>
      </c>
      <c r="AR1029" s="183">
        <f>Tabela1[[#This Row],[PESO TOTAL]]*Tabela1[[#This Row],[MATÉRIA PRIMA]]</f>
        <v>0</v>
      </c>
      <c r="AS1029" s="28">
        <f>Tabela1[[#This Row],[PESO TOTAL]]*Tabela1[[#This Row],[PREPARAÇÃO ]]</f>
        <v>0</v>
      </c>
      <c r="AT1029" s="28">
        <f>Tabela1[[#This Row],[PESO TOTAL]]*Tabela1[[#This Row],[CALDEIRARIA]]</f>
        <v>0</v>
      </c>
      <c r="AU1029" s="28">
        <f>Tabela1[[#This Row],[PESO TOTAL]]*Tabela1[[#This Row],[SOLDA]]</f>
        <v>0</v>
      </c>
      <c r="AV1029" s="28">
        <f>Tabela1[[#This Row],[PESO TOTAL]]*Tabela1[[#This Row],[ACABAMENTO]]</f>
        <v>0</v>
      </c>
      <c r="AW1029" s="28">
        <f>Tabela1[[#This Row],[PESO TOTAL]]*Tabela1[[#This Row],[PRONTO ACABADO]]</f>
        <v>0</v>
      </c>
      <c r="AX1029" s="28">
        <f>Tabela1[[#This Row],[PESO TOTAL]]*Tabela1[[#This Row],[EXPEDIÇÃO ]]</f>
        <v>0</v>
      </c>
      <c r="AY1029" s="28" t="str">
        <f>Tabela1[[#This Row],[PEDIDO]]&amp;Tabela1[[#This Row],[PRODUTO]]</f>
        <v/>
      </c>
      <c r="AZ1029" s="44">
        <f>IF(AF1029="",0,IF(ISTEXT(AF1029),H1029*VALUE(SUBSTITUTE(AF1029,"%",""))/100,H1029*AF1029))-Tabela1[[#This Row],[PRONTO ACABADO2]]</f>
        <v>0</v>
      </c>
      <c r="BA1029" s="44">
        <f>IF(AG1029="",0,IF(ISTEXT(AG1029),H1029*VALUE(SUBSTITUTE(AG1029,"%",""))/100,H1029*AG1029))-Tabela1[[#This Row],[PESO EXPEDIDO2]]</f>
        <v>0</v>
      </c>
      <c r="BB1029" s="44">
        <f t="shared" si="154"/>
        <v>0</v>
      </c>
      <c r="BC1029" s="44">
        <f t="shared" si="155"/>
        <v>0</v>
      </c>
      <c r="BD1029" s="44"/>
    </row>
    <row r="1030" spans="1:56" ht="15.75" hidden="1" customHeight="1" x14ac:dyDescent="0.25">
      <c r="A1030" s="6"/>
      <c r="B1030" s="22"/>
      <c r="C1030" s="7"/>
      <c r="D1030" s="46"/>
      <c r="E1030" s="7"/>
      <c r="F1030" s="7"/>
      <c r="G1030" s="44"/>
      <c r="H1030" s="41">
        <f>Tabela1[[#This Row],[PESO UNI]]*Tabela1[[#This Row],[QTE]]</f>
        <v>0</v>
      </c>
      <c r="I1030" s="7"/>
      <c r="J1030" s="8"/>
      <c r="K1030" s="8"/>
      <c r="L1030" s="9"/>
      <c r="M1030" s="10"/>
      <c r="N1030" s="8"/>
      <c r="O1030" s="12"/>
      <c r="P1030" s="13"/>
      <c r="Q1030" s="14">
        <f>Tabela1[[#This Row],[QTDE/ Fabricação]]-Tabela1[[#This Row],[QTE]]</f>
        <v>0</v>
      </c>
      <c r="R1030" s="19">
        <f t="shared" si="150"/>
        <v>0</v>
      </c>
      <c r="S1030" s="19">
        <f t="shared" si="149"/>
        <v>0</v>
      </c>
      <c r="T1030" s="20">
        <f t="shared" si="151"/>
        <v>0</v>
      </c>
      <c r="U1030" s="17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IFERROR(COUNTIF(#REF!,Tabela1[[#This Row],[Colunas5]]),"")</f>
        <v/>
      </c>
      <c r="X1030" s="14">
        <f>Tabela1[[#This Row],[QIANTIDADE EXPEDIDA]]*Tabela1[[#This Row],[PESO UNI]]</f>
        <v>0</v>
      </c>
      <c r="Y1030" s="14">
        <f t="shared" si="152"/>
        <v>0</v>
      </c>
      <c r="Z1030" s="21">
        <f>Tabela1[[#This Row],[PESO TOTAL]]-Tabela1[[#This Row],[Peso Expedido]]</f>
        <v>0</v>
      </c>
      <c r="AA1030" s="18"/>
      <c r="AB1030" s="40"/>
      <c r="AC1030" s="40"/>
      <c r="AD1030" s="40"/>
      <c r="AE1030" s="40"/>
      <c r="AF1030" s="40"/>
      <c r="AG1030" s="40"/>
      <c r="AH1030" s="40"/>
      <c r="AI1030" s="40" t="str">
        <f t="shared" si="148"/>
        <v>ok</v>
      </c>
      <c r="AJ1030"/>
      <c r="AK1030" t="str">
        <f>Tabela1[[#This Row],[Coluna1]]&amp;Tabela1[[#This Row],[PEDIDO]]</f>
        <v/>
      </c>
      <c r="AL1030"/>
      <c r="AM1030"/>
      <c r="AN1030"/>
      <c r="AO1030" t="str">
        <f t="shared" si="153"/>
        <v>/</v>
      </c>
      <c r="AP1030" t="str">
        <f>Tabela1[[#This Row],[TAG]]&amp;Tabela1[[#This Row],[PEDIDO]]&amp;Tabela1[[#This Row],[PRODUTO]]</f>
        <v/>
      </c>
      <c r="AQ1030" s="23" t="str">
        <f>Tabela1[[#This Row],[PRODUTO]]&amp;Tabela1[[#This Row],[TAG]]</f>
        <v/>
      </c>
      <c r="AR1030" s="183">
        <f>Tabela1[[#This Row],[PESO TOTAL]]*Tabela1[[#This Row],[MATÉRIA PRIMA]]</f>
        <v>0</v>
      </c>
      <c r="AS1030" s="28">
        <f>Tabela1[[#This Row],[PESO TOTAL]]*Tabela1[[#This Row],[PREPARAÇÃO ]]</f>
        <v>0</v>
      </c>
      <c r="AT1030" s="28">
        <f>Tabela1[[#This Row],[PESO TOTAL]]*Tabela1[[#This Row],[CALDEIRARIA]]</f>
        <v>0</v>
      </c>
      <c r="AU1030" s="28">
        <f>Tabela1[[#This Row],[PESO TOTAL]]*Tabela1[[#This Row],[SOLDA]]</f>
        <v>0</v>
      </c>
      <c r="AV1030" s="28">
        <f>Tabela1[[#This Row],[PESO TOTAL]]*Tabela1[[#This Row],[ACABAMENTO]]</f>
        <v>0</v>
      </c>
      <c r="AW1030" s="28">
        <f>Tabela1[[#This Row],[PESO TOTAL]]*Tabela1[[#This Row],[PRONTO ACABADO]]</f>
        <v>0</v>
      </c>
      <c r="AX1030" s="28">
        <f>Tabela1[[#This Row],[PESO TOTAL]]*Tabela1[[#This Row],[EXPEDIÇÃO ]]</f>
        <v>0</v>
      </c>
      <c r="AY1030" s="28" t="str">
        <f>Tabela1[[#This Row],[PEDIDO]]&amp;Tabela1[[#This Row],[PRODUTO]]</f>
        <v/>
      </c>
      <c r="AZ1030" s="44">
        <f>IF(AF1030="",0,IF(ISTEXT(AF1030),H1030*VALUE(SUBSTITUTE(AF1030,"%",""))/100,H1030*AF1030))-Tabela1[[#This Row],[PRONTO ACABADO2]]</f>
        <v>0</v>
      </c>
      <c r="BA1030" s="44">
        <f>IF(AG1030="",0,IF(ISTEXT(AG1030),H1030*VALUE(SUBSTITUTE(AG1030,"%",""))/100,H1030*AG1030))-Tabela1[[#This Row],[PESO EXPEDIDO2]]</f>
        <v>0</v>
      </c>
      <c r="BB1030" s="44">
        <f t="shared" si="154"/>
        <v>0</v>
      </c>
      <c r="BC1030" s="44">
        <f t="shared" si="155"/>
        <v>0</v>
      </c>
      <c r="BD1030" s="44"/>
    </row>
    <row r="1031" spans="1:56" ht="15.75" hidden="1" customHeight="1" x14ac:dyDescent="0.25">
      <c r="A1031" s="6"/>
      <c r="B1031" s="22"/>
      <c r="C1031" s="7"/>
      <c r="D1031" s="46"/>
      <c r="E1031" s="7"/>
      <c r="F1031" s="7"/>
      <c r="G1031" s="44"/>
      <c r="H1031" s="41">
        <f>Tabela1[[#This Row],[PESO UNI]]*Tabela1[[#This Row],[QTE]]</f>
        <v>0</v>
      </c>
      <c r="I1031" s="7"/>
      <c r="J1031" s="8"/>
      <c r="K1031" s="8"/>
      <c r="L1031" s="9"/>
      <c r="M1031" s="10"/>
      <c r="N1031" s="8"/>
      <c r="O1031" s="12"/>
      <c r="P1031" s="13"/>
      <c r="Q1031" s="14">
        <f>Tabela1[[#This Row],[QTDE/ Fabricação]]-Tabela1[[#This Row],[QTE]]</f>
        <v>0</v>
      </c>
      <c r="R1031" s="19">
        <f t="shared" si="150"/>
        <v>0</v>
      </c>
      <c r="S1031" s="19">
        <f t="shared" si="149"/>
        <v>0</v>
      </c>
      <c r="T1031" s="20">
        <f t="shared" si="151"/>
        <v>0</v>
      </c>
      <c r="U1031" s="17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IFERROR(COUNTIF(#REF!,Tabela1[[#This Row],[Colunas5]]),"")</f>
        <v/>
      </c>
      <c r="X1031" s="14">
        <f>Tabela1[[#This Row],[QIANTIDADE EXPEDIDA]]*Tabela1[[#This Row],[PESO UNI]]</f>
        <v>0</v>
      </c>
      <c r="Y1031" s="14">
        <f t="shared" si="152"/>
        <v>0</v>
      </c>
      <c r="Z1031" s="21">
        <f>Tabela1[[#This Row],[PESO TOTAL]]-Tabela1[[#This Row],[Peso Expedido]]</f>
        <v>0</v>
      </c>
      <c r="AA1031" s="18"/>
      <c r="AB1031" s="40"/>
      <c r="AC1031" s="40"/>
      <c r="AD1031" s="40"/>
      <c r="AE1031" s="40"/>
      <c r="AF1031" s="40"/>
      <c r="AG1031" s="40"/>
      <c r="AH1031" s="40"/>
      <c r="AI1031" s="40" t="str">
        <f t="shared" si="148"/>
        <v>ok</v>
      </c>
      <c r="AJ1031"/>
      <c r="AK1031" t="str">
        <f>Tabela1[[#This Row],[Coluna1]]&amp;Tabela1[[#This Row],[PEDIDO]]</f>
        <v/>
      </c>
      <c r="AL1031"/>
      <c r="AM1031"/>
      <c r="AN1031"/>
      <c r="AO1031" t="str">
        <f t="shared" si="153"/>
        <v>/</v>
      </c>
      <c r="AP1031" t="str">
        <f>Tabela1[[#This Row],[TAG]]&amp;Tabela1[[#This Row],[PEDIDO]]&amp;Tabela1[[#This Row],[PRODUTO]]</f>
        <v/>
      </c>
      <c r="AQ1031" s="23" t="str">
        <f>Tabela1[[#This Row],[PRODUTO]]&amp;Tabela1[[#This Row],[TAG]]</f>
        <v/>
      </c>
      <c r="AR1031" s="183">
        <f>Tabela1[[#This Row],[PESO TOTAL]]*Tabela1[[#This Row],[MATÉRIA PRIMA]]</f>
        <v>0</v>
      </c>
      <c r="AS1031" s="28">
        <f>Tabela1[[#This Row],[PESO TOTAL]]*Tabela1[[#This Row],[PREPARAÇÃO ]]</f>
        <v>0</v>
      </c>
      <c r="AT1031" s="28">
        <f>Tabela1[[#This Row],[PESO TOTAL]]*Tabela1[[#This Row],[CALDEIRARIA]]</f>
        <v>0</v>
      </c>
      <c r="AU1031" s="28">
        <f>Tabela1[[#This Row],[PESO TOTAL]]*Tabela1[[#This Row],[SOLDA]]</f>
        <v>0</v>
      </c>
      <c r="AV1031" s="28">
        <f>Tabela1[[#This Row],[PESO TOTAL]]*Tabela1[[#This Row],[ACABAMENTO]]</f>
        <v>0</v>
      </c>
      <c r="AW1031" s="28">
        <f>Tabela1[[#This Row],[PESO TOTAL]]*Tabela1[[#This Row],[PRONTO ACABADO]]</f>
        <v>0</v>
      </c>
      <c r="AX1031" s="28">
        <f>Tabela1[[#This Row],[PESO TOTAL]]*Tabela1[[#This Row],[EXPEDIÇÃO ]]</f>
        <v>0</v>
      </c>
      <c r="AY1031" s="28" t="str">
        <f>Tabela1[[#This Row],[PEDIDO]]&amp;Tabela1[[#This Row],[PRODUTO]]</f>
        <v/>
      </c>
      <c r="AZ1031" s="44">
        <f>IF(AF1031="",0,IF(ISTEXT(AF1031),H1031*VALUE(SUBSTITUTE(AF1031,"%",""))/100,H1031*AF1031))-Tabela1[[#This Row],[PRONTO ACABADO2]]</f>
        <v>0</v>
      </c>
      <c r="BA1031" s="44">
        <f>IF(AG1031="",0,IF(ISTEXT(AG1031),H1031*VALUE(SUBSTITUTE(AG1031,"%",""))/100,H1031*AG1031))-Tabela1[[#This Row],[PESO EXPEDIDO2]]</f>
        <v>0</v>
      </c>
      <c r="BB1031" s="44">
        <f t="shared" si="154"/>
        <v>0</v>
      </c>
      <c r="BC1031" s="44">
        <f t="shared" si="155"/>
        <v>0</v>
      </c>
      <c r="BD1031" s="44"/>
    </row>
    <row r="1032" spans="1:56" ht="15.75" hidden="1" customHeight="1" x14ac:dyDescent="0.25">
      <c r="A1032" s="6"/>
      <c r="B1032" s="22"/>
      <c r="C1032" s="7"/>
      <c r="D1032" s="46"/>
      <c r="E1032" s="7"/>
      <c r="F1032" s="7"/>
      <c r="G1032" s="44"/>
      <c r="H1032" s="41">
        <f>Tabela1[[#This Row],[PESO UNI]]*Tabela1[[#This Row],[QTE]]</f>
        <v>0</v>
      </c>
      <c r="I1032" s="7"/>
      <c r="J1032" s="8"/>
      <c r="K1032" s="8"/>
      <c r="L1032" s="9"/>
      <c r="M1032" s="10"/>
      <c r="N1032" s="8"/>
      <c r="O1032" s="12"/>
      <c r="P1032" s="13"/>
      <c r="Q1032" s="14">
        <f>Tabela1[[#This Row],[QTDE/ Fabricação]]-Tabela1[[#This Row],[QTE]]</f>
        <v>0</v>
      </c>
      <c r="R1032" s="19">
        <f t="shared" si="150"/>
        <v>0</v>
      </c>
      <c r="S1032" s="19">
        <f t="shared" si="149"/>
        <v>0</v>
      </c>
      <c r="T1032" s="20">
        <f t="shared" si="151"/>
        <v>0</v>
      </c>
      <c r="U1032" s="17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IFERROR(COUNTIF(#REF!,Tabela1[[#This Row],[Colunas5]]),"")</f>
        <v/>
      </c>
      <c r="X1032" s="14">
        <f>Tabela1[[#This Row],[QIANTIDADE EXPEDIDA]]*Tabela1[[#This Row],[PESO UNI]]</f>
        <v>0</v>
      </c>
      <c r="Y1032" s="14">
        <f t="shared" si="152"/>
        <v>0</v>
      </c>
      <c r="Z1032" s="21">
        <f>Tabela1[[#This Row],[PESO TOTAL]]-Tabela1[[#This Row],[Peso Expedido]]</f>
        <v>0</v>
      </c>
      <c r="AA1032" s="18"/>
      <c r="AB1032" s="40"/>
      <c r="AC1032" s="40"/>
      <c r="AD1032" s="40"/>
      <c r="AE1032" s="40"/>
      <c r="AF1032" s="40"/>
      <c r="AG1032" s="40"/>
      <c r="AH1032" s="40"/>
      <c r="AI1032" s="40" t="str">
        <f t="shared" si="148"/>
        <v>ok</v>
      </c>
      <c r="AJ1032"/>
      <c r="AK1032" t="str">
        <f>Tabela1[[#This Row],[Coluna1]]&amp;Tabela1[[#This Row],[PEDIDO]]</f>
        <v/>
      </c>
      <c r="AL1032"/>
      <c r="AM1032"/>
      <c r="AN1032"/>
      <c r="AO1032" t="str">
        <f t="shared" si="153"/>
        <v>/</v>
      </c>
      <c r="AP1032" t="str">
        <f>Tabela1[[#This Row],[TAG]]&amp;Tabela1[[#This Row],[PEDIDO]]&amp;Tabela1[[#This Row],[PRODUTO]]</f>
        <v/>
      </c>
      <c r="AQ1032" s="23" t="str">
        <f>Tabela1[[#This Row],[PRODUTO]]&amp;Tabela1[[#This Row],[TAG]]</f>
        <v/>
      </c>
      <c r="AR1032" s="183">
        <f>Tabela1[[#This Row],[PESO TOTAL]]*Tabela1[[#This Row],[MATÉRIA PRIMA]]</f>
        <v>0</v>
      </c>
      <c r="AS1032" s="28">
        <f>Tabela1[[#This Row],[PESO TOTAL]]*Tabela1[[#This Row],[PREPARAÇÃO ]]</f>
        <v>0</v>
      </c>
      <c r="AT1032" s="28">
        <f>Tabela1[[#This Row],[PESO TOTAL]]*Tabela1[[#This Row],[CALDEIRARIA]]</f>
        <v>0</v>
      </c>
      <c r="AU1032" s="28">
        <f>Tabela1[[#This Row],[PESO TOTAL]]*Tabela1[[#This Row],[SOLDA]]</f>
        <v>0</v>
      </c>
      <c r="AV1032" s="28">
        <f>Tabela1[[#This Row],[PESO TOTAL]]*Tabela1[[#This Row],[ACABAMENTO]]</f>
        <v>0</v>
      </c>
      <c r="AW1032" s="28">
        <f>Tabela1[[#This Row],[PESO TOTAL]]*Tabela1[[#This Row],[PRONTO ACABADO]]</f>
        <v>0</v>
      </c>
      <c r="AX1032" s="28">
        <f>Tabela1[[#This Row],[PESO TOTAL]]*Tabela1[[#This Row],[EXPEDIÇÃO ]]</f>
        <v>0</v>
      </c>
      <c r="AY1032" s="28" t="str">
        <f>Tabela1[[#This Row],[PEDIDO]]&amp;Tabela1[[#This Row],[PRODUTO]]</f>
        <v/>
      </c>
      <c r="AZ1032" s="44">
        <f>IF(AF1032="",0,IF(ISTEXT(AF1032),H1032*VALUE(SUBSTITUTE(AF1032,"%",""))/100,H1032*AF1032))-Tabela1[[#This Row],[PRONTO ACABADO2]]</f>
        <v>0</v>
      </c>
      <c r="BA1032" s="44">
        <f>IF(AG1032="",0,IF(ISTEXT(AG1032),H1032*VALUE(SUBSTITUTE(AG1032,"%",""))/100,H1032*AG1032))-Tabela1[[#This Row],[PESO EXPEDIDO2]]</f>
        <v>0</v>
      </c>
      <c r="BB1032" s="44">
        <f t="shared" si="154"/>
        <v>0</v>
      </c>
      <c r="BC1032" s="44">
        <f t="shared" si="155"/>
        <v>0</v>
      </c>
      <c r="BD1032" s="44"/>
    </row>
    <row r="1033" spans="1:56" ht="15.75" hidden="1" customHeight="1" x14ac:dyDescent="0.25">
      <c r="A1033" s="6"/>
      <c r="B1033" s="22"/>
      <c r="C1033" s="7"/>
      <c r="D1033" s="46"/>
      <c r="E1033" s="7"/>
      <c r="F1033" s="7"/>
      <c r="G1033" s="44"/>
      <c r="H1033" s="41">
        <f>Tabela1[[#This Row],[PESO UNI]]*Tabela1[[#This Row],[QTE]]</f>
        <v>0</v>
      </c>
      <c r="I1033" s="7"/>
      <c r="J1033" s="8"/>
      <c r="K1033" s="8"/>
      <c r="L1033" s="9"/>
      <c r="M1033" s="10"/>
      <c r="N1033" s="8"/>
      <c r="O1033" s="12"/>
      <c r="P1033" s="13"/>
      <c r="Q1033" s="14">
        <f>Tabela1[[#This Row],[QTDE/ Fabricação]]-Tabela1[[#This Row],[QTE]]</f>
        <v>0</v>
      </c>
      <c r="R1033" s="19">
        <f t="shared" si="150"/>
        <v>0</v>
      </c>
      <c r="S1033" s="19">
        <f t="shared" si="149"/>
        <v>0</v>
      </c>
      <c r="T1033" s="20">
        <f t="shared" si="151"/>
        <v>0</v>
      </c>
      <c r="U1033" s="17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IFERROR(COUNTIF(#REF!,Tabela1[[#This Row],[Colunas5]]),"")</f>
        <v/>
      </c>
      <c r="X1033" s="14">
        <f>Tabela1[[#This Row],[QIANTIDADE EXPEDIDA]]*Tabela1[[#This Row],[PESO UNI]]</f>
        <v>0</v>
      </c>
      <c r="Y1033" s="14">
        <f t="shared" si="152"/>
        <v>0</v>
      </c>
      <c r="Z1033" s="21">
        <f>Tabela1[[#This Row],[PESO TOTAL]]-Tabela1[[#This Row],[Peso Expedido]]</f>
        <v>0</v>
      </c>
      <c r="AA1033" s="18"/>
      <c r="AB1033" s="40"/>
      <c r="AC1033" s="40"/>
      <c r="AD1033" s="40"/>
      <c r="AE1033" s="40"/>
      <c r="AF1033" s="40"/>
      <c r="AG1033" s="40"/>
      <c r="AH1033" s="40"/>
      <c r="AI1033" s="40" t="str">
        <f t="shared" si="148"/>
        <v>ok</v>
      </c>
      <c r="AJ1033"/>
      <c r="AK1033" t="str">
        <f>Tabela1[[#This Row],[Coluna1]]&amp;Tabela1[[#This Row],[PEDIDO]]</f>
        <v/>
      </c>
      <c r="AL1033"/>
      <c r="AM1033"/>
      <c r="AN1033"/>
      <c r="AO1033" t="str">
        <f t="shared" si="153"/>
        <v>/</v>
      </c>
      <c r="AP1033" t="str">
        <f>Tabela1[[#This Row],[TAG]]&amp;Tabela1[[#This Row],[PEDIDO]]&amp;Tabela1[[#This Row],[PRODUTO]]</f>
        <v/>
      </c>
      <c r="AQ1033" s="23" t="str">
        <f>Tabela1[[#This Row],[PRODUTO]]&amp;Tabela1[[#This Row],[TAG]]</f>
        <v/>
      </c>
      <c r="AR1033" s="183">
        <f>Tabela1[[#This Row],[PESO TOTAL]]*Tabela1[[#This Row],[MATÉRIA PRIMA]]</f>
        <v>0</v>
      </c>
      <c r="AS1033" s="28">
        <f>Tabela1[[#This Row],[PESO TOTAL]]*Tabela1[[#This Row],[PREPARAÇÃO ]]</f>
        <v>0</v>
      </c>
      <c r="AT1033" s="28">
        <f>Tabela1[[#This Row],[PESO TOTAL]]*Tabela1[[#This Row],[CALDEIRARIA]]</f>
        <v>0</v>
      </c>
      <c r="AU1033" s="28">
        <f>Tabela1[[#This Row],[PESO TOTAL]]*Tabela1[[#This Row],[SOLDA]]</f>
        <v>0</v>
      </c>
      <c r="AV1033" s="28">
        <f>Tabela1[[#This Row],[PESO TOTAL]]*Tabela1[[#This Row],[ACABAMENTO]]</f>
        <v>0</v>
      </c>
      <c r="AW1033" s="28">
        <f>Tabela1[[#This Row],[PESO TOTAL]]*Tabela1[[#This Row],[PRONTO ACABADO]]</f>
        <v>0</v>
      </c>
      <c r="AX1033" s="28">
        <f>Tabela1[[#This Row],[PESO TOTAL]]*Tabela1[[#This Row],[EXPEDIÇÃO ]]</f>
        <v>0</v>
      </c>
      <c r="AY1033" s="28" t="str">
        <f>Tabela1[[#This Row],[PEDIDO]]&amp;Tabela1[[#This Row],[PRODUTO]]</f>
        <v/>
      </c>
      <c r="AZ1033" s="44">
        <f>IF(AF1033="",0,IF(ISTEXT(AF1033),H1033*VALUE(SUBSTITUTE(AF1033,"%",""))/100,H1033*AF1033))-Tabela1[[#This Row],[PRONTO ACABADO2]]</f>
        <v>0</v>
      </c>
      <c r="BA1033" s="44">
        <f>IF(AG1033="",0,IF(ISTEXT(AG1033),H1033*VALUE(SUBSTITUTE(AG1033,"%",""))/100,H1033*AG1033))-Tabela1[[#This Row],[PESO EXPEDIDO2]]</f>
        <v>0</v>
      </c>
      <c r="BB1033" s="44">
        <f t="shared" si="154"/>
        <v>0</v>
      </c>
      <c r="BC1033" s="44">
        <f t="shared" si="155"/>
        <v>0</v>
      </c>
      <c r="BD1033" s="44"/>
    </row>
    <row r="1034" spans="1:56" ht="15.75" hidden="1" customHeight="1" x14ac:dyDescent="0.25">
      <c r="A1034" s="6"/>
      <c r="B1034" s="22"/>
      <c r="C1034" s="7"/>
      <c r="D1034" s="46"/>
      <c r="E1034" s="7"/>
      <c r="F1034" s="7"/>
      <c r="G1034" s="44"/>
      <c r="H1034" s="41">
        <f>Tabela1[[#This Row],[PESO UNI]]*Tabela1[[#This Row],[QTE]]</f>
        <v>0</v>
      </c>
      <c r="I1034" s="7"/>
      <c r="J1034" s="8"/>
      <c r="K1034" s="8"/>
      <c r="L1034" s="9"/>
      <c r="M1034" s="10"/>
      <c r="N1034" s="8"/>
      <c r="O1034" s="12"/>
      <c r="P1034" s="13"/>
      <c r="Q1034" s="14">
        <f>Tabela1[[#This Row],[QTDE/ Fabricação]]-Tabela1[[#This Row],[QTE]]</f>
        <v>0</v>
      </c>
      <c r="R1034" s="19">
        <f t="shared" si="150"/>
        <v>0</v>
      </c>
      <c r="S1034" s="19">
        <f t="shared" si="149"/>
        <v>0</v>
      </c>
      <c r="T1034" s="20">
        <f t="shared" si="151"/>
        <v>0</v>
      </c>
      <c r="U1034" s="17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IFERROR(COUNTIF(#REF!,Tabela1[[#This Row],[Colunas5]]),"")</f>
        <v/>
      </c>
      <c r="X1034" s="14">
        <f>Tabela1[[#This Row],[QIANTIDADE EXPEDIDA]]*Tabela1[[#This Row],[PESO UNI]]</f>
        <v>0</v>
      </c>
      <c r="Y1034" s="14">
        <f t="shared" si="152"/>
        <v>0</v>
      </c>
      <c r="Z1034" s="21">
        <f>Tabela1[[#This Row],[PESO TOTAL]]-Tabela1[[#This Row],[Peso Expedido]]</f>
        <v>0</v>
      </c>
      <c r="AA1034" s="18"/>
      <c r="AB1034" s="40"/>
      <c r="AC1034" s="40"/>
      <c r="AD1034" s="40"/>
      <c r="AE1034" s="40"/>
      <c r="AF1034" s="40"/>
      <c r="AG1034" s="40"/>
      <c r="AH1034" s="40"/>
      <c r="AI1034" s="40" t="str">
        <f t="shared" si="148"/>
        <v>ok</v>
      </c>
      <c r="AJ1034"/>
      <c r="AK1034" t="str">
        <f>Tabela1[[#This Row],[Coluna1]]&amp;Tabela1[[#This Row],[PEDIDO]]</f>
        <v/>
      </c>
      <c r="AL1034"/>
      <c r="AM1034"/>
      <c r="AN1034"/>
      <c r="AO1034" t="str">
        <f t="shared" si="153"/>
        <v>/</v>
      </c>
      <c r="AP1034" t="str">
        <f>Tabela1[[#This Row],[TAG]]&amp;Tabela1[[#This Row],[PEDIDO]]&amp;Tabela1[[#This Row],[PRODUTO]]</f>
        <v/>
      </c>
      <c r="AQ1034" s="23" t="str">
        <f>Tabela1[[#This Row],[PRODUTO]]&amp;Tabela1[[#This Row],[TAG]]</f>
        <v/>
      </c>
      <c r="AR1034" s="183">
        <f>Tabela1[[#This Row],[PESO TOTAL]]*Tabela1[[#This Row],[MATÉRIA PRIMA]]</f>
        <v>0</v>
      </c>
      <c r="AS1034" s="28">
        <f>Tabela1[[#This Row],[PESO TOTAL]]*Tabela1[[#This Row],[PREPARAÇÃO ]]</f>
        <v>0</v>
      </c>
      <c r="AT1034" s="28">
        <f>Tabela1[[#This Row],[PESO TOTAL]]*Tabela1[[#This Row],[CALDEIRARIA]]</f>
        <v>0</v>
      </c>
      <c r="AU1034" s="28">
        <f>Tabela1[[#This Row],[PESO TOTAL]]*Tabela1[[#This Row],[SOLDA]]</f>
        <v>0</v>
      </c>
      <c r="AV1034" s="28">
        <f>Tabela1[[#This Row],[PESO TOTAL]]*Tabela1[[#This Row],[ACABAMENTO]]</f>
        <v>0</v>
      </c>
      <c r="AW1034" s="28">
        <f>Tabela1[[#This Row],[PESO TOTAL]]*Tabela1[[#This Row],[PRONTO ACABADO]]</f>
        <v>0</v>
      </c>
      <c r="AX1034" s="28">
        <f>Tabela1[[#This Row],[PESO TOTAL]]*Tabela1[[#This Row],[EXPEDIÇÃO ]]</f>
        <v>0</v>
      </c>
      <c r="AY1034" s="28" t="str">
        <f>Tabela1[[#This Row],[PEDIDO]]&amp;Tabela1[[#This Row],[PRODUTO]]</f>
        <v/>
      </c>
      <c r="AZ1034" s="44">
        <f>IF(AF1034="",0,IF(ISTEXT(AF1034),H1034*VALUE(SUBSTITUTE(AF1034,"%",""))/100,H1034*AF1034))-Tabela1[[#This Row],[PRONTO ACABADO2]]</f>
        <v>0</v>
      </c>
      <c r="BA1034" s="44">
        <f>IF(AG1034="",0,IF(ISTEXT(AG1034),H1034*VALUE(SUBSTITUTE(AG1034,"%",""))/100,H1034*AG1034))-Tabela1[[#This Row],[PESO EXPEDIDO2]]</f>
        <v>0</v>
      </c>
      <c r="BB1034" s="44">
        <f t="shared" si="154"/>
        <v>0</v>
      </c>
      <c r="BC1034" s="44">
        <f t="shared" si="155"/>
        <v>0</v>
      </c>
      <c r="BD1034" s="44"/>
    </row>
    <row r="1035" spans="1:56" ht="15.75" hidden="1" customHeight="1" x14ac:dyDescent="0.25">
      <c r="A1035" s="6"/>
      <c r="B1035" s="22"/>
      <c r="C1035" s="7"/>
      <c r="D1035" s="46"/>
      <c r="E1035" s="7"/>
      <c r="F1035" s="7"/>
      <c r="G1035" s="44"/>
      <c r="H1035" s="41">
        <f>Tabela1[[#This Row],[PESO UNI]]*Tabela1[[#This Row],[QTE]]</f>
        <v>0</v>
      </c>
      <c r="I1035" s="7"/>
      <c r="J1035" s="8"/>
      <c r="K1035" s="8"/>
      <c r="L1035" s="9"/>
      <c r="M1035" s="10"/>
      <c r="N1035" s="8"/>
      <c r="O1035" s="12"/>
      <c r="P1035" s="13"/>
      <c r="Q1035" s="14">
        <f>Tabela1[[#This Row],[QTDE/ Fabricação]]-Tabela1[[#This Row],[QTE]]</f>
        <v>0</v>
      </c>
      <c r="R1035" s="19">
        <f t="shared" si="150"/>
        <v>0</v>
      </c>
      <c r="S1035" s="19">
        <f t="shared" si="149"/>
        <v>0</v>
      </c>
      <c r="T1035" s="20">
        <f t="shared" si="151"/>
        <v>0</v>
      </c>
      <c r="U1035" s="17">
        <f>IFERROR(SUMIF('LISTA DE EMBARQUE'!B:B,MICRO!E:E,'LISTA DE EMBARQUE'!G:G),"")</f>
        <v>0</v>
      </c>
      <c r="V1035" s="12" t="str">
        <f>IFERROR(VLOOKUP(Tabela1[[#This Row],[COD.MDE]],'LISTA DE EMBARQUE'!B:L,11,0),"")</f>
        <v/>
      </c>
      <c r="W1035" s="13" t="str">
        <f>IFERROR(COUNTIF(#REF!,Tabela1[[#This Row],[Colunas5]]),"")</f>
        <v/>
      </c>
      <c r="X1035" s="14">
        <f>Tabela1[[#This Row],[QIANTIDADE EXPEDIDA]]*Tabela1[[#This Row],[PESO UNI]]</f>
        <v>0</v>
      </c>
      <c r="Y1035" s="14">
        <f t="shared" si="152"/>
        <v>0</v>
      </c>
      <c r="Z1035" s="21">
        <f>Tabela1[[#This Row],[PESO TOTAL]]-Tabela1[[#This Row],[Peso Expedido]]</f>
        <v>0</v>
      </c>
      <c r="AA1035" s="18"/>
      <c r="AB1035" s="40"/>
      <c r="AC1035" s="40"/>
      <c r="AD1035" s="40"/>
      <c r="AE1035" s="40"/>
      <c r="AF1035" s="40"/>
      <c r="AG1035" s="40"/>
      <c r="AH1035" s="40"/>
      <c r="AI1035" s="40" t="str">
        <f t="shared" si="148"/>
        <v>ok</v>
      </c>
      <c r="AJ1035"/>
      <c r="AK1035" t="str">
        <f>Tabela1[[#This Row],[Coluna1]]&amp;Tabela1[[#This Row],[PEDIDO]]</f>
        <v/>
      </c>
      <c r="AL1035"/>
      <c r="AM1035"/>
      <c r="AN1035"/>
      <c r="AO1035" t="str">
        <f t="shared" si="153"/>
        <v>/</v>
      </c>
      <c r="AP1035" t="str">
        <f>Tabela1[[#This Row],[TAG]]&amp;Tabela1[[#This Row],[PEDIDO]]&amp;Tabela1[[#This Row],[PRODUTO]]</f>
        <v/>
      </c>
      <c r="AQ1035" s="23" t="str">
        <f>Tabela1[[#This Row],[PRODUTO]]&amp;Tabela1[[#This Row],[TAG]]</f>
        <v/>
      </c>
      <c r="AR1035" s="183">
        <f>Tabela1[[#This Row],[PESO TOTAL]]*Tabela1[[#This Row],[MATÉRIA PRIMA]]</f>
        <v>0</v>
      </c>
      <c r="AS1035" s="28">
        <f>Tabela1[[#This Row],[PESO TOTAL]]*Tabela1[[#This Row],[PREPARAÇÃO ]]</f>
        <v>0</v>
      </c>
      <c r="AT1035" s="28">
        <f>Tabela1[[#This Row],[PESO TOTAL]]*Tabela1[[#This Row],[CALDEIRARIA]]</f>
        <v>0</v>
      </c>
      <c r="AU1035" s="28">
        <f>Tabela1[[#This Row],[PESO TOTAL]]*Tabela1[[#This Row],[SOLDA]]</f>
        <v>0</v>
      </c>
      <c r="AV1035" s="28">
        <f>Tabela1[[#This Row],[PESO TOTAL]]*Tabela1[[#This Row],[ACABAMENTO]]</f>
        <v>0</v>
      </c>
      <c r="AW1035" s="28">
        <f>Tabela1[[#This Row],[PESO TOTAL]]*Tabela1[[#This Row],[PRONTO ACABADO]]</f>
        <v>0</v>
      </c>
      <c r="AX1035" s="28">
        <f>Tabela1[[#This Row],[PESO TOTAL]]*Tabela1[[#This Row],[EXPEDIÇÃO ]]</f>
        <v>0</v>
      </c>
      <c r="AY1035" s="28" t="str">
        <f>Tabela1[[#This Row],[PEDIDO]]&amp;Tabela1[[#This Row],[PRODUTO]]</f>
        <v/>
      </c>
      <c r="AZ1035" s="44">
        <f>IF(AF1035="",0,IF(ISTEXT(AF1035),H1035*VALUE(SUBSTITUTE(AF1035,"%",""))/100,H1035*AF1035))-Tabela1[[#This Row],[PRONTO ACABADO2]]</f>
        <v>0</v>
      </c>
      <c r="BA1035" s="44">
        <f>IF(AG1035="",0,IF(ISTEXT(AG1035),H1035*VALUE(SUBSTITUTE(AG1035,"%",""))/100,H1035*AG1035))-Tabela1[[#This Row],[PESO EXPEDIDO2]]</f>
        <v>0</v>
      </c>
      <c r="BB1035" s="44">
        <f t="shared" si="154"/>
        <v>0</v>
      </c>
      <c r="BC1035" s="44">
        <f t="shared" si="155"/>
        <v>0</v>
      </c>
      <c r="BD1035" s="44"/>
    </row>
    <row r="1036" spans="1:56" ht="15.75" hidden="1" customHeight="1" x14ac:dyDescent="0.25">
      <c r="A1036" s="6"/>
      <c r="B1036" s="22"/>
      <c r="C1036" s="7"/>
      <c r="D1036" s="46"/>
      <c r="E1036" s="7"/>
      <c r="F1036" s="7"/>
      <c r="G1036" s="44"/>
      <c r="H1036" s="41">
        <f>Tabela1[[#This Row],[PESO UNI]]*Tabela1[[#This Row],[QTE]]</f>
        <v>0</v>
      </c>
      <c r="I1036" s="7"/>
      <c r="J1036" s="8"/>
      <c r="K1036" s="8"/>
      <c r="L1036" s="9"/>
      <c r="M1036" s="10"/>
      <c r="N1036" s="8"/>
      <c r="O1036" s="12"/>
      <c r="P1036" s="13"/>
      <c r="Q1036" s="14">
        <f>Tabela1[[#This Row],[QTDE/ Fabricação]]-Tabela1[[#This Row],[QTE]]</f>
        <v>0</v>
      </c>
      <c r="R1036" s="19">
        <f t="shared" si="150"/>
        <v>0</v>
      </c>
      <c r="S1036" s="19">
        <f t="shared" si="149"/>
        <v>0</v>
      </c>
      <c r="T1036" s="20">
        <f t="shared" si="151"/>
        <v>0</v>
      </c>
      <c r="U1036" s="17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IFERROR(COUNTIF(#REF!,Tabela1[[#This Row],[Colunas5]]),"")</f>
        <v/>
      </c>
      <c r="X1036" s="14">
        <f>Tabela1[[#This Row],[QIANTIDADE EXPEDIDA]]*Tabela1[[#This Row],[PESO UNI]]</f>
        <v>0</v>
      </c>
      <c r="Y1036" s="14">
        <f t="shared" si="152"/>
        <v>0</v>
      </c>
      <c r="Z1036" s="21">
        <f>Tabela1[[#This Row],[PESO TOTAL]]-Tabela1[[#This Row],[Peso Expedido]]</f>
        <v>0</v>
      </c>
      <c r="AA1036" s="18"/>
      <c r="AB1036" s="40"/>
      <c r="AC1036" s="40"/>
      <c r="AD1036" s="40"/>
      <c r="AE1036" s="40"/>
      <c r="AF1036" s="40"/>
      <c r="AG1036" s="40"/>
      <c r="AH1036" s="40"/>
      <c r="AI1036" s="40" t="str">
        <f t="shared" si="148"/>
        <v>ok</v>
      </c>
      <c r="AJ1036"/>
      <c r="AK1036" t="str">
        <f>Tabela1[[#This Row],[Coluna1]]&amp;Tabela1[[#This Row],[PEDIDO]]</f>
        <v/>
      </c>
      <c r="AL1036"/>
      <c r="AM1036"/>
      <c r="AN1036"/>
      <c r="AO1036" t="str">
        <f t="shared" si="153"/>
        <v>/</v>
      </c>
      <c r="AP1036" t="str">
        <f>Tabela1[[#This Row],[TAG]]&amp;Tabela1[[#This Row],[PEDIDO]]&amp;Tabela1[[#This Row],[PRODUTO]]</f>
        <v/>
      </c>
      <c r="AQ1036" s="23" t="str">
        <f>Tabela1[[#This Row],[PRODUTO]]&amp;Tabela1[[#This Row],[TAG]]</f>
        <v/>
      </c>
      <c r="AR1036" s="183">
        <f>Tabela1[[#This Row],[PESO TOTAL]]*Tabela1[[#This Row],[MATÉRIA PRIMA]]</f>
        <v>0</v>
      </c>
      <c r="AS1036" s="28">
        <f>Tabela1[[#This Row],[PESO TOTAL]]*Tabela1[[#This Row],[PREPARAÇÃO ]]</f>
        <v>0</v>
      </c>
      <c r="AT1036" s="28">
        <f>Tabela1[[#This Row],[PESO TOTAL]]*Tabela1[[#This Row],[CALDEIRARIA]]</f>
        <v>0</v>
      </c>
      <c r="AU1036" s="28">
        <f>Tabela1[[#This Row],[PESO TOTAL]]*Tabela1[[#This Row],[SOLDA]]</f>
        <v>0</v>
      </c>
      <c r="AV1036" s="28">
        <f>Tabela1[[#This Row],[PESO TOTAL]]*Tabela1[[#This Row],[ACABAMENTO]]</f>
        <v>0</v>
      </c>
      <c r="AW1036" s="28">
        <f>Tabela1[[#This Row],[PESO TOTAL]]*Tabela1[[#This Row],[PRONTO ACABADO]]</f>
        <v>0</v>
      </c>
      <c r="AX1036" s="28">
        <f>Tabela1[[#This Row],[PESO TOTAL]]*Tabela1[[#This Row],[EXPEDIÇÃO ]]</f>
        <v>0</v>
      </c>
      <c r="AY1036" s="28" t="str">
        <f>Tabela1[[#This Row],[PEDIDO]]&amp;Tabela1[[#This Row],[PRODUTO]]</f>
        <v/>
      </c>
      <c r="AZ1036" s="44">
        <f>IF(AF1036="",0,IF(ISTEXT(AF1036),H1036*VALUE(SUBSTITUTE(AF1036,"%",""))/100,H1036*AF1036))-Tabela1[[#This Row],[PRONTO ACABADO2]]</f>
        <v>0</v>
      </c>
      <c r="BA1036" s="44">
        <f>IF(AG1036="",0,IF(ISTEXT(AG1036),H1036*VALUE(SUBSTITUTE(AG1036,"%",""))/100,H1036*AG1036))-Tabela1[[#This Row],[PESO EXPEDIDO2]]</f>
        <v>0</v>
      </c>
      <c r="BB1036" s="44">
        <f t="shared" si="154"/>
        <v>0</v>
      </c>
      <c r="BC1036" s="44">
        <f t="shared" si="155"/>
        <v>0</v>
      </c>
      <c r="BD1036" s="44"/>
    </row>
    <row r="1037" spans="1:56" ht="15.75" hidden="1" customHeight="1" x14ac:dyDescent="0.25">
      <c r="A1037" s="6"/>
      <c r="B1037" s="22"/>
      <c r="C1037" s="7"/>
      <c r="D1037" s="46"/>
      <c r="E1037" s="7"/>
      <c r="F1037" s="7"/>
      <c r="G1037" s="44"/>
      <c r="H1037" s="41">
        <f>Tabela1[[#This Row],[PESO UNI]]*Tabela1[[#This Row],[QTE]]</f>
        <v>0</v>
      </c>
      <c r="I1037" s="7"/>
      <c r="J1037" s="8"/>
      <c r="K1037" s="8"/>
      <c r="L1037" s="9"/>
      <c r="M1037" s="10"/>
      <c r="N1037" s="8"/>
      <c r="O1037" s="12"/>
      <c r="P1037" s="13"/>
      <c r="Q1037" s="14">
        <f>Tabela1[[#This Row],[QTDE/ Fabricação]]-Tabela1[[#This Row],[QTE]]</f>
        <v>0</v>
      </c>
      <c r="R1037" s="19">
        <f t="shared" si="150"/>
        <v>0</v>
      </c>
      <c r="S1037" s="19">
        <f t="shared" si="149"/>
        <v>0</v>
      </c>
      <c r="T1037" s="20">
        <f t="shared" si="151"/>
        <v>0</v>
      </c>
      <c r="U1037" s="17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IFERROR(COUNTIF(#REF!,Tabela1[[#This Row],[Colunas5]]),"")</f>
        <v/>
      </c>
      <c r="X1037" s="14">
        <f>Tabela1[[#This Row],[QIANTIDADE EXPEDIDA]]*Tabela1[[#This Row],[PESO UNI]]</f>
        <v>0</v>
      </c>
      <c r="Y1037" s="14">
        <f t="shared" si="152"/>
        <v>0</v>
      </c>
      <c r="Z1037" s="21">
        <f>Tabela1[[#This Row],[PESO TOTAL]]-Tabela1[[#This Row],[Peso Expedido]]</f>
        <v>0</v>
      </c>
      <c r="AA1037" s="18"/>
      <c r="AB1037" s="40"/>
      <c r="AC1037" s="40"/>
      <c r="AD1037" s="40"/>
      <c r="AE1037" s="40"/>
      <c r="AF1037" s="40"/>
      <c r="AG1037" s="40"/>
      <c r="AH1037" s="40"/>
      <c r="AI1037" s="40" t="str">
        <f t="shared" si="148"/>
        <v>ok</v>
      </c>
      <c r="AJ1037"/>
      <c r="AK1037" t="str">
        <f>Tabela1[[#This Row],[Coluna1]]&amp;Tabela1[[#This Row],[PEDIDO]]</f>
        <v/>
      </c>
      <c r="AL1037"/>
      <c r="AM1037"/>
      <c r="AN1037"/>
      <c r="AO1037" t="str">
        <f t="shared" si="153"/>
        <v>/</v>
      </c>
      <c r="AP1037" t="str">
        <f>Tabela1[[#This Row],[TAG]]&amp;Tabela1[[#This Row],[PEDIDO]]&amp;Tabela1[[#This Row],[PRODUTO]]</f>
        <v/>
      </c>
      <c r="AQ1037" s="23" t="str">
        <f>Tabela1[[#This Row],[PRODUTO]]&amp;Tabela1[[#This Row],[TAG]]</f>
        <v/>
      </c>
      <c r="AR1037" s="183">
        <f>Tabela1[[#This Row],[PESO TOTAL]]*Tabela1[[#This Row],[MATÉRIA PRIMA]]</f>
        <v>0</v>
      </c>
      <c r="AS1037" s="28">
        <f>Tabela1[[#This Row],[PESO TOTAL]]*Tabela1[[#This Row],[PREPARAÇÃO ]]</f>
        <v>0</v>
      </c>
      <c r="AT1037" s="28">
        <f>Tabela1[[#This Row],[PESO TOTAL]]*Tabela1[[#This Row],[CALDEIRARIA]]</f>
        <v>0</v>
      </c>
      <c r="AU1037" s="28">
        <f>Tabela1[[#This Row],[PESO TOTAL]]*Tabela1[[#This Row],[SOLDA]]</f>
        <v>0</v>
      </c>
      <c r="AV1037" s="28">
        <f>Tabela1[[#This Row],[PESO TOTAL]]*Tabela1[[#This Row],[ACABAMENTO]]</f>
        <v>0</v>
      </c>
      <c r="AW1037" s="28">
        <f>Tabela1[[#This Row],[PESO TOTAL]]*Tabela1[[#This Row],[PRONTO ACABADO]]</f>
        <v>0</v>
      </c>
      <c r="AX1037" s="28">
        <f>Tabela1[[#This Row],[PESO TOTAL]]*Tabela1[[#This Row],[EXPEDIÇÃO ]]</f>
        <v>0</v>
      </c>
      <c r="AY1037" s="28" t="str">
        <f>Tabela1[[#This Row],[PEDIDO]]&amp;Tabela1[[#This Row],[PRODUTO]]</f>
        <v/>
      </c>
      <c r="AZ1037" s="44">
        <f>IF(AF1037="",0,IF(ISTEXT(AF1037),H1037*VALUE(SUBSTITUTE(AF1037,"%",""))/100,H1037*AF1037))-Tabela1[[#This Row],[PRONTO ACABADO2]]</f>
        <v>0</v>
      </c>
      <c r="BA1037" s="44">
        <f>IF(AG1037="",0,IF(ISTEXT(AG1037),H1037*VALUE(SUBSTITUTE(AG1037,"%",""))/100,H1037*AG1037))-Tabela1[[#This Row],[PESO EXPEDIDO2]]</f>
        <v>0</v>
      </c>
      <c r="BB1037" s="44">
        <f t="shared" si="154"/>
        <v>0</v>
      </c>
      <c r="BC1037" s="44">
        <f t="shared" si="155"/>
        <v>0</v>
      </c>
      <c r="BD1037" s="44"/>
    </row>
    <row r="1038" spans="1:56" ht="15.75" hidden="1" customHeight="1" x14ac:dyDescent="0.25">
      <c r="A1038" s="6"/>
      <c r="B1038" s="22"/>
      <c r="C1038" s="7"/>
      <c r="D1038" s="46"/>
      <c r="E1038" s="7"/>
      <c r="F1038" s="7"/>
      <c r="G1038" s="44"/>
      <c r="H1038" s="41">
        <f>Tabela1[[#This Row],[PESO UNI]]*Tabela1[[#This Row],[QTE]]</f>
        <v>0</v>
      </c>
      <c r="I1038" s="7"/>
      <c r="J1038" s="8"/>
      <c r="K1038" s="8"/>
      <c r="L1038" s="9"/>
      <c r="M1038" s="10"/>
      <c r="N1038" s="8"/>
      <c r="O1038" s="12"/>
      <c r="P1038" s="13"/>
      <c r="Q1038" s="14">
        <f>Tabela1[[#This Row],[QTDE/ Fabricação]]-Tabela1[[#This Row],[QTE]]</f>
        <v>0</v>
      </c>
      <c r="R1038" s="19">
        <f t="shared" si="150"/>
        <v>0</v>
      </c>
      <c r="S1038" s="19">
        <f t="shared" si="149"/>
        <v>0</v>
      </c>
      <c r="T1038" s="20">
        <f t="shared" si="151"/>
        <v>0</v>
      </c>
      <c r="U1038" s="17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IFERROR(COUNTIF(#REF!,Tabela1[[#This Row],[Colunas5]]),"")</f>
        <v/>
      </c>
      <c r="X1038" s="14">
        <f>Tabela1[[#This Row],[QIANTIDADE EXPEDIDA]]*Tabela1[[#This Row],[PESO UNI]]</f>
        <v>0</v>
      </c>
      <c r="Y1038" s="14">
        <f t="shared" si="152"/>
        <v>0</v>
      </c>
      <c r="Z1038" s="21">
        <f>Tabela1[[#This Row],[PESO TOTAL]]-Tabela1[[#This Row],[Peso Expedido]]</f>
        <v>0</v>
      </c>
      <c r="AA1038" s="18"/>
      <c r="AB1038" s="40"/>
      <c r="AC1038" s="40"/>
      <c r="AD1038" s="40"/>
      <c r="AE1038" s="40"/>
      <c r="AF1038" s="40"/>
      <c r="AG1038" s="40"/>
      <c r="AH1038" s="40"/>
      <c r="AI1038" s="40" t="str">
        <f t="shared" si="148"/>
        <v>ok</v>
      </c>
      <c r="AJ1038"/>
      <c r="AK1038" t="str">
        <f>Tabela1[[#This Row],[Coluna1]]&amp;Tabela1[[#This Row],[PEDIDO]]</f>
        <v/>
      </c>
      <c r="AL1038"/>
      <c r="AM1038"/>
      <c r="AN1038"/>
      <c r="AO1038" t="str">
        <f t="shared" si="153"/>
        <v>/</v>
      </c>
      <c r="AP1038" t="str">
        <f>Tabela1[[#This Row],[TAG]]&amp;Tabela1[[#This Row],[PEDIDO]]&amp;Tabela1[[#This Row],[PRODUTO]]</f>
        <v/>
      </c>
      <c r="AQ1038" s="23" t="str">
        <f>Tabela1[[#This Row],[PRODUTO]]&amp;Tabela1[[#This Row],[TAG]]</f>
        <v/>
      </c>
      <c r="AR1038" s="183">
        <f>Tabela1[[#This Row],[PESO TOTAL]]*Tabela1[[#This Row],[MATÉRIA PRIMA]]</f>
        <v>0</v>
      </c>
      <c r="AS1038" s="28">
        <f>Tabela1[[#This Row],[PESO TOTAL]]*Tabela1[[#This Row],[PREPARAÇÃO ]]</f>
        <v>0</v>
      </c>
      <c r="AT1038" s="28">
        <f>Tabela1[[#This Row],[PESO TOTAL]]*Tabela1[[#This Row],[CALDEIRARIA]]</f>
        <v>0</v>
      </c>
      <c r="AU1038" s="28">
        <f>Tabela1[[#This Row],[PESO TOTAL]]*Tabela1[[#This Row],[SOLDA]]</f>
        <v>0</v>
      </c>
      <c r="AV1038" s="28">
        <f>Tabela1[[#This Row],[PESO TOTAL]]*Tabela1[[#This Row],[ACABAMENTO]]</f>
        <v>0</v>
      </c>
      <c r="AW1038" s="28">
        <f>Tabela1[[#This Row],[PESO TOTAL]]*Tabela1[[#This Row],[PRONTO ACABADO]]</f>
        <v>0</v>
      </c>
      <c r="AX1038" s="28">
        <f>Tabela1[[#This Row],[PESO TOTAL]]*Tabela1[[#This Row],[EXPEDIÇÃO ]]</f>
        <v>0</v>
      </c>
      <c r="AY1038" s="28" t="str">
        <f>Tabela1[[#This Row],[PEDIDO]]&amp;Tabela1[[#This Row],[PRODUTO]]</f>
        <v/>
      </c>
      <c r="AZ1038" s="44">
        <f>IF(AF1038="",0,IF(ISTEXT(AF1038),H1038*VALUE(SUBSTITUTE(AF1038,"%",""))/100,H1038*AF1038))-Tabela1[[#This Row],[PRONTO ACABADO2]]</f>
        <v>0</v>
      </c>
      <c r="BA1038" s="44">
        <f>IF(AG1038="",0,IF(ISTEXT(AG1038),H1038*VALUE(SUBSTITUTE(AG1038,"%",""))/100,H1038*AG1038))-Tabela1[[#This Row],[PESO EXPEDIDO2]]</f>
        <v>0</v>
      </c>
      <c r="BB1038" s="44">
        <f t="shared" si="154"/>
        <v>0</v>
      </c>
      <c r="BC1038" s="44">
        <f t="shared" si="155"/>
        <v>0</v>
      </c>
      <c r="BD1038" s="44"/>
    </row>
    <row r="1039" spans="1:56" ht="15.75" hidden="1" customHeight="1" x14ac:dyDescent="0.25">
      <c r="A1039" s="6"/>
      <c r="B1039" s="22"/>
      <c r="C1039" s="7"/>
      <c r="D1039" s="46"/>
      <c r="E1039" s="7"/>
      <c r="F1039" s="7"/>
      <c r="G1039" s="44"/>
      <c r="H1039" s="41">
        <f>Tabela1[[#This Row],[PESO UNI]]*Tabela1[[#This Row],[QTE]]</f>
        <v>0</v>
      </c>
      <c r="I1039" s="7"/>
      <c r="J1039" s="8"/>
      <c r="K1039" s="8"/>
      <c r="L1039" s="9"/>
      <c r="M1039" s="10"/>
      <c r="N1039" s="8"/>
      <c r="O1039" s="12"/>
      <c r="P1039" s="13"/>
      <c r="Q1039" s="14">
        <f>Tabela1[[#This Row],[QTDE/ Fabricação]]-Tabela1[[#This Row],[QTE]]</f>
        <v>0</v>
      </c>
      <c r="R1039" s="19">
        <f t="shared" si="150"/>
        <v>0</v>
      </c>
      <c r="S1039" s="19">
        <f t="shared" si="149"/>
        <v>0</v>
      </c>
      <c r="T1039" s="20">
        <f t="shared" si="151"/>
        <v>0</v>
      </c>
      <c r="U1039" s="17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IFERROR(COUNTIF(#REF!,Tabela1[[#This Row],[Colunas5]]),"")</f>
        <v/>
      </c>
      <c r="X1039" s="14">
        <f>Tabela1[[#This Row],[QIANTIDADE EXPEDIDA]]*Tabela1[[#This Row],[PESO UNI]]</f>
        <v>0</v>
      </c>
      <c r="Y1039" s="14">
        <f t="shared" si="152"/>
        <v>0</v>
      </c>
      <c r="Z1039" s="21">
        <f>Tabela1[[#This Row],[PESO TOTAL]]-Tabela1[[#This Row],[Peso Expedido]]</f>
        <v>0</v>
      </c>
      <c r="AA1039" s="18"/>
      <c r="AB1039" s="40"/>
      <c r="AC1039" s="40"/>
      <c r="AD1039" s="40"/>
      <c r="AE1039" s="40"/>
      <c r="AF1039" s="40"/>
      <c r="AG1039" s="40"/>
      <c r="AH1039" s="40"/>
      <c r="AI1039" s="40" t="str">
        <f t="shared" si="148"/>
        <v>ok</v>
      </c>
      <c r="AJ1039"/>
      <c r="AK1039" t="str">
        <f>Tabela1[[#This Row],[Coluna1]]&amp;Tabela1[[#This Row],[PEDIDO]]</f>
        <v/>
      </c>
      <c r="AL1039"/>
      <c r="AM1039"/>
      <c r="AN1039"/>
      <c r="AO1039" t="str">
        <f t="shared" si="153"/>
        <v>/</v>
      </c>
      <c r="AP1039" t="str">
        <f>Tabela1[[#This Row],[TAG]]&amp;Tabela1[[#This Row],[PEDIDO]]&amp;Tabela1[[#This Row],[PRODUTO]]</f>
        <v/>
      </c>
      <c r="AQ1039" s="23" t="str">
        <f>Tabela1[[#This Row],[PRODUTO]]&amp;Tabela1[[#This Row],[TAG]]</f>
        <v/>
      </c>
      <c r="AR1039" s="183">
        <f>Tabela1[[#This Row],[PESO TOTAL]]*Tabela1[[#This Row],[MATÉRIA PRIMA]]</f>
        <v>0</v>
      </c>
      <c r="AS1039" s="28">
        <f>Tabela1[[#This Row],[PESO TOTAL]]*Tabela1[[#This Row],[PREPARAÇÃO ]]</f>
        <v>0</v>
      </c>
      <c r="AT1039" s="28">
        <f>Tabela1[[#This Row],[PESO TOTAL]]*Tabela1[[#This Row],[CALDEIRARIA]]</f>
        <v>0</v>
      </c>
      <c r="AU1039" s="28">
        <f>Tabela1[[#This Row],[PESO TOTAL]]*Tabela1[[#This Row],[SOLDA]]</f>
        <v>0</v>
      </c>
      <c r="AV1039" s="28">
        <f>Tabela1[[#This Row],[PESO TOTAL]]*Tabela1[[#This Row],[ACABAMENTO]]</f>
        <v>0</v>
      </c>
      <c r="AW1039" s="28">
        <f>Tabela1[[#This Row],[PESO TOTAL]]*Tabela1[[#This Row],[PRONTO ACABADO]]</f>
        <v>0</v>
      </c>
      <c r="AX1039" s="28">
        <f>Tabela1[[#This Row],[PESO TOTAL]]*Tabela1[[#This Row],[EXPEDIÇÃO ]]</f>
        <v>0</v>
      </c>
      <c r="AY1039" s="28" t="str">
        <f>Tabela1[[#This Row],[PEDIDO]]&amp;Tabela1[[#This Row],[PRODUTO]]</f>
        <v/>
      </c>
      <c r="AZ1039" s="44">
        <f>IF(AF1039="",0,IF(ISTEXT(AF1039),H1039*VALUE(SUBSTITUTE(AF1039,"%",""))/100,H1039*AF1039))-Tabela1[[#This Row],[PRONTO ACABADO2]]</f>
        <v>0</v>
      </c>
      <c r="BA1039" s="44">
        <f>IF(AG1039="",0,IF(ISTEXT(AG1039),H1039*VALUE(SUBSTITUTE(AG1039,"%",""))/100,H1039*AG1039))-Tabela1[[#This Row],[PESO EXPEDIDO2]]</f>
        <v>0</v>
      </c>
      <c r="BB1039" s="44">
        <f t="shared" si="154"/>
        <v>0</v>
      </c>
      <c r="BC1039" s="44">
        <f t="shared" si="155"/>
        <v>0</v>
      </c>
      <c r="BD1039" s="44"/>
    </row>
    <row r="1040" spans="1:56" ht="15.75" hidden="1" customHeight="1" x14ac:dyDescent="0.25">
      <c r="A1040" s="6"/>
      <c r="B1040" s="22"/>
      <c r="C1040" s="7"/>
      <c r="D1040" s="46"/>
      <c r="E1040" s="7"/>
      <c r="F1040" s="7"/>
      <c r="G1040" s="44"/>
      <c r="H1040" s="41">
        <f>Tabela1[[#This Row],[PESO UNI]]*Tabela1[[#This Row],[QTE]]</f>
        <v>0</v>
      </c>
      <c r="I1040" s="7"/>
      <c r="J1040" s="8"/>
      <c r="K1040" s="8"/>
      <c r="L1040" s="9"/>
      <c r="M1040" s="10"/>
      <c r="N1040" s="8"/>
      <c r="O1040" s="12"/>
      <c r="P1040" s="13"/>
      <c r="Q1040" s="14">
        <f>Tabela1[[#This Row],[QTDE/ Fabricação]]-Tabela1[[#This Row],[QTE]]</f>
        <v>0</v>
      </c>
      <c r="R1040" s="19">
        <f t="shared" si="150"/>
        <v>0</v>
      </c>
      <c r="S1040" s="19">
        <f t="shared" si="149"/>
        <v>0</v>
      </c>
      <c r="T1040" s="20">
        <f t="shared" si="151"/>
        <v>0</v>
      </c>
      <c r="U1040" s="17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IFERROR(COUNTIF(#REF!,Tabela1[[#This Row],[Colunas5]]),"")</f>
        <v/>
      </c>
      <c r="X1040" s="14">
        <f>Tabela1[[#This Row],[QIANTIDADE EXPEDIDA]]*Tabela1[[#This Row],[PESO UNI]]</f>
        <v>0</v>
      </c>
      <c r="Y1040" s="14">
        <f t="shared" si="152"/>
        <v>0</v>
      </c>
      <c r="Z1040" s="21">
        <f>Tabela1[[#This Row],[PESO TOTAL]]-Tabela1[[#This Row],[Peso Expedido]]</f>
        <v>0</v>
      </c>
      <c r="AA1040" s="18"/>
      <c r="AB1040" s="40"/>
      <c r="AC1040" s="40"/>
      <c r="AD1040" s="40"/>
      <c r="AE1040" s="40"/>
      <c r="AF1040" s="40"/>
      <c r="AG1040" s="40"/>
      <c r="AH1040" s="40"/>
      <c r="AI1040" s="40" t="str">
        <f t="shared" si="148"/>
        <v>ok</v>
      </c>
      <c r="AJ1040"/>
      <c r="AK1040" t="str">
        <f>Tabela1[[#This Row],[Coluna1]]&amp;Tabela1[[#This Row],[PEDIDO]]</f>
        <v/>
      </c>
      <c r="AL1040"/>
      <c r="AM1040"/>
      <c r="AN1040"/>
      <c r="AO1040" t="str">
        <f t="shared" si="153"/>
        <v>/</v>
      </c>
      <c r="AP1040" t="str">
        <f>Tabela1[[#This Row],[TAG]]&amp;Tabela1[[#This Row],[PEDIDO]]&amp;Tabela1[[#This Row],[PRODUTO]]</f>
        <v/>
      </c>
      <c r="AQ1040" s="23" t="str">
        <f>Tabela1[[#This Row],[PRODUTO]]&amp;Tabela1[[#This Row],[TAG]]</f>
        <v/>
      </c>
      <c r="AR1040" s="183">
        <f>Tabela1[[#This Row],[PESO TOTAL]]*Tabela1[[#This Row],[MATÉRIA PRIMA]]</f>
        <v>0</v>
      </c>
      <c r="AS1040" s="28">
        <f>Tabela1[[#This Row],[PESO TOTAL]]*Tabela1[[#This Row],[PREPARAÇÃO ]]</f>
        <v>0</v>
      </c>
      <c r="AT1040" s="28">
        <f>Tabela1[[#This Row],[PESO TOTAL]]*Tabela1[[#This Row],[CALDEIRARIA]]</f>
        <v>0</v>
      </c>
      <c r="AU1040" s="28">
        <f>Tabela1[[#This Row],[PESO TOTAL]]*Tabela1[[#This Row],[SOLDA]]</f>
        <v>0</v>
      </c>
      <c r="AV1040" s="28">
        <f>Tabela1[[#This Row],[PESO TOTAL]]*Tabela1[[#This Row],[ACABAMENTO]]</f>
        <v>0</v>
      </c>
      <c r="AW1040" s="28">
        <f>Tabela1[[#This Row],[PESO TOTAL]]*Tabela1[[#This Row],[PRONTO ACABADO]]</f>
        <v>0</v>
      </c>
      <c r="AX1040" s="28">
        <f>Tabela1[[#This Row],[PESO TOTAL]]*Tabela1[[#This Row],[EXPEDIÇÃO ]]</f>
        <v>0</v>
      </c>
      <c r="AY1040" s="28" t="str">
        <f>Tabela1[[#This Row],[PEDIDO]]&amp;Tabela1[[#This Row],[PRODUTO]]</f>
        <v/>
      </c>
      <c r="AZ1040" s="44">
        <f>IF(AF1040="",0,IF(ISTEXT(AF1040),H1040*VALUE(SUBSTITUTE(AF1040,"%",""))/100,H1040*AF1040))-Tabela1[[#This Row],[PRONTO ACABADO2]]</f>
        <v>0</v>
      </c>
      <c r="BA1040" s="44">
        <f>IF(AG1040="",0,IF(ISTEXT(AG1040),H1040*VALUE(SUBSTITUTE(AG1040,"%",""))/100,H1040*AG1040))-Tabela1[[#This Row],[PESO EXPEDIDO2]]</f>
        <v>0</v>
      </c>
      <c r="BB1040" s="44">
        <f t="shared" si="154"/>
        <v>0</v>
      </c>
      <c r="BC1040" s="44">
        <f t="shared" si="155"/>
        <v>0</v>
      </c>
      <c r="BD1040" s="44"/>
    </row>
    <row r="1041" spans="1:56" ht="15.75" hidden="1" customHeight="1" x14ac:dyDescent="0.25">
      <c r="A1041" s="6"/>
      <c r="B1041" s="22"/>
      <c r="C1041" s="7"/>
      <c r="D1041" s="46"/>
      <c r="E1041" s="7"/>
      <c r="F1041" s="7"/>
      <c r="G1041" s="44"/>
      <c r="H1041" s="41">
        <f>Tabela1[[#This Row],[PESO UNI]]*Tabela1[[#This Row],[QTE]]</f>
        <v>0</v>
      </c>
      <c r="I1041" s="7"/>
      <c r="J1041" s="8"/>
      <c r="K1041" s="8"/>
      <c r="L1041" s="9"/>
      <c r="M1041" s="10"/>
      <c r="N1041" s="8"/>
      <c r="O1041" s="12"/>
      <c r="P1041" s="13"/>
      <c r="Q1041" s="14">
        <f>Tabela1[[#This Row],[QTDE/ Fabricação]]-Tabela1[[#This Row],[QTE]]</f>
        <v>0</v>
      </c>
      <c r="R1041" s="19">
        <f t="shared" si="150"/>
        <v>0</v>
      </c>
      <c r="S1041" s="19">
        <f t="shared" si="149"/>
        <v>0</v>
      </c>
      <c r="T1041" s="20">
        <f t="shared" si="151"/>
        <v>0</v>
      </c>
      <c r="U1041" s="17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IFERROR(COUNTIF(#REF!,Tabela1[[#This Row],[Colunas5]]),"")</f>
        <v/>
      </c>
      <c r="X1041" s="14">
        <f>Tabela1[[#This Row],[QIANTIDADE EXPEDIDA]]*Tabela1[[#This Row],[PESO UNI]]</f>
        <v>0</v>
      </c>
      <c r="Y1041" s="14">
        <f t="shared" si="152"/>
        <v>0</v>
      </c>
      <c r="Z1041" s="21">
        <f>Tabela1[[#This Row],[PESO TOTAL]]-Tabela1[[#This Row],[Peso Expedido]]</f>
        <v>0</v>
      </c>
      <c r="AA1041" s="18"/>
      <c r="AB1041" s="40"/>
      <c r="AC1041" s="40"/>
      <c r="AD1041" s="40"/>
      <c r="AE1041" s="40"/>
      <c r="AF1041" s="40"/>
      <c r="AG1041" s="40"/>
      <c r="AH1041" s="40"/>
      <c r="AI1041" s="40" t="str">
        <f t="shared" ref="AI1041:AI1104" si="156">IF(Z1041&lt;=0,"ok","")</f>
        <v>ok</v>
      </c>
      <c r="AJ1041"/>
      <c r="AK1041" t="str">
        <f>Tabela1[[#This Row],[Coluna1]]&amp;Tabela1[[#This Row],[PEDIDO]]</f>
        <v/>
      </c>
      <c r="AL1041"/>
      <c r="AM1041"/>
      <c r="AN1041"/>
      <c r="AO1041" t="str">
        <f t="shared" si="153"/>
        <v>/</v>
      </c>
      <c r="AP1041" t="str">
        <f>Tabela1[[#This Row],[TAG]]&amp;Tabela1[[#This Row],[PEDIDO]]&amp;Tabela1[[#This Row],[PRODUTO]]</f>
        <v/>
      </c>
      <c r="AQ1041" s="23" t="str">
        <f>Tabela1[[#This Row],[PRODUTO]]&amp;Tabela1[[#This Row],[TAG]]</f>
        <v/>
      </c>
      <c r="AR1041" s="183">
        <f>Tabela1[[#This Row],[PESO TOTAL]]*Tabela1[[#This Row],[MATÉRIA PRIMA]]</f>
        <v>0</v>
      </c>
      <c r="AS1041" s="28">
        <f>Tabela1[[#This Row],[PESO TOTAL]]*Tabela1[[#This Row],[PREPARAÇÃO ]]</f>
        <v>0</v>
      </c>
      <c r="AT1041" s="28">
        <f>Tabela1[[#This Row],[PESO TOTAL]]*Tabela1[[#This Row],[CALDEIRARIA]]</f>
        <v>0</v>
      </c>
      <c r="AU1041" s="28">
        <f>Tabela1[[#This Row],[PESO TOTAL]]*Tabela1[[#This Row],[SOLDA]]</f>
        <v>0</v>
      </c>
      <c r="AV1041" s="28">
        <f>Tabela1[[#This Row],[PESO TOTAL]]*Tabela1[[#This Row],[ACABAMENTO]]</f>
        <v>0</v>
      </c>
      <c r="AW1041" s="28">
        <f>Tabela1[[#This Row],[PESO TOTAL]]*Tabela1[[#This Row],[PRONTO ACABADO]]</f>
        <v>0</v>
      </c>
      <c r="AX1041" s="28">
        <f>Tabela1[[#This Row],[PESO TOTAL]]*Tabela1[[#This Row],[EXPEDIÇÃO ]]</f>
        <v>0</v>
      </c>
      <c r="AY1041" s="28" t="str">
        <f>Tabela1[[#This Row],[PEDIDO]]&amp;Tabela1[[#This Row],[PRODUTO]]</f>
        <v/>
      </c>
      <c r="AZ1041" s="44">
        <f>IF(AF1041="",0,IF(ISTEXT(AF1041),H1041*VALUE(SUBSTITUTE(AF1041,"%",""))/100,H1041*AF1041))-Tabela1[[#This Row],[PRONTO ACABADO2]]</f>
        <v>0</v>
      </c>
      <c r="BA1041" s="44">
        <f>IF(AG1041="",0,IF(ISTEXT(AG1041),H1041*VALUE(SUBSTITUTE(AG1041,"%",""))/100,H1041*AG1041))-Tabela1[[#This Row],[PESO EXPEDIDO2]]</f>
        <v>0</v>
      </c>
      <c r="BB1041" s="44">
        <f t="shared" si="154"/>
        <v>0</v>
      </c>
      <c r="BC1041" s="44">
        <f t="shared" si="155"/>
        <v>0</v>
      </c>
      <c r="BD1041" s="44"/>
    </row>
    <row r="1042" spans="1:56" ht="15.75" hidden="1" customHeight="1" x14ac:dyDescent="0.25">
      <c r="A1042" s="6"/>
      <c r="B1042" s="22"/>
      <c r="C1042" s="7"/>
      <c r="D1042" s="46"/>
      <c r="E1042" s="7"/>
      <c r="F1042" s="7"/>
      <c r="G1042" s="44"/>
      <c r="H1042" s="41">
        <f>Tabela1[[#This Row],[PESO UNI]]*Tabela1[[#This Row],[QTE]]</f>
        <v>0</v>
      </c>
      <c r="I1042" s="7"/>
      <c r="J1042" s="8"/>
      <c r="K1042" s="8"/>
      <c r="L1042" s="9"/>
      <c r="M1042" s="10"/>
      <c r="N1042" s="8"/>
      <c r="O1042" s="12"/>
      <c r="P1042" s="13"/>
      <c r="Q1042" s="14">
        <f>Tabela1[[#This Row],[QTDE/ Fabricação]]-Tabela1[[#This Row],[QTE]]</f>
        <v>0</v>
      </c>
      <c r="R1042" s="19">
        <f t="shared" si="150"/>
        <v>0</v>
      </c>
      <c r="S1042" s="19">
        <f t="shared" si="149"/>
        <v>0</v>
      </c>
      <c r="T1042" s="20">
        <f t="shared" si="151"/>
        <v>0</v>
      </c>
      <c r="U1042" s="17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IFERROR(COUNTIF(#REF!,Tabela1[[#This Row],[Colunas5]]),"")</f>
        <v/>
      </c>
      <c r="X1042" s="14">
        <f>Tabela1[[#This Row],[QIANTIDADE EXPEDIDA]]*Tabela1[[#This Row],[PESO UNI]]</f>
        <v>0</v>
      </c>
      <c r="Y1042" s="14">
        <f t="shared" si="152"/>
        <v>0</v>
      </c>
      <c r="Z1042" s="21">
        <f>Tabela1[[#This Row],[PESO TOTAL]]-Tabela1[[#This Row],[Peso Expedido]]</f>
        <v>0</v>
      </c>
      <c r="AA1042" s="18"/>
      <c r="AB1042" s="40"/>
      <c r="AC1042" s="40"/>
      <c r="AD1042" s="40"/>
      <c r="AE1042" s="40"/>
      <c r="AF1042" s="40"/>
      <c r="AG1042" s="40"/>
      <c r="AH1042" s="40"/>
      <c r="AI1042" s="40" t="str">
        <f t="shared" si="156"/>
        <v>ok</v>
      </c>
      <c r="AJ1042"/>
      <c r="AK1042" t="str">
        <f>Tabela1[[#This Row],[Coluna1]]&amp;Tabela1[[#This Row],[PEDIDO]]</f>
        <v/>
      </c>
      <c r="AL1042"/>
      <c r="AM1042"/>
      <c r="AN1042"/>
      <c r="AO1042" t="str">
        <f t="shared" si="153"/>
        <v>/</v>
      </c>
      <c r="AP1042" t="str">
        <f>Tabela1[[#This Row],[TAG]]&amp;Tabela1[[#This Row],[PEDIDO]]&amp;Tabela1[[#This Row],[PRODUTO]]</f>
        <v/>
      </c>
      <c r="AQ1042" s="23" t="str">
        <f>Tabela1[[#This Row],[PRODUTO]]&amp;Tabela1[[#This Row],[TAG]]</f>
        <v/>
      </c>
      <c r="AR1042" s="183">
        <f>Tabela1[[#This Row],[PESO TOTAL]]*Tabela1[[#This Row],[MATÉRIA PRIMA]]</f>
        <v>0</v>
      </c>
      <c r="AS1042" s="28">
        <f>Tabela1[[#This Row],[PESO TOTAL]]*Tabela1[[#This Row],[PREPARAÇÃO ]]</f>
        <v>0</v>
      </c>
      <c r="AT1042" s="28">
        <f>Tabela1[[#This Row],[PESO TOTAL]]*Tabela1[[#This Row],[CALDEIRARIA]]</f>
        <v>0</v>
      </c>
      <c r="AU1042" s="28">
        <f>Tabela1[[#This Row],[PESO TOTAL]]*Tabela1[[#This Row],[SOLDA]]</f>
        <v>0</v>
      </c>
      <c r="AV1042" s="28">
        <f>Tabela1[[#This Row],[PESO TOTAL]]*Tabela1[[#This Row],[ACABAMENTO]]</f>
        <v>0</v>
      </c>
      <c r="AW1042" s="28">
        <f>Tabela1[[#This Row],[PESO TOTAL]]*Tabela1[[#This Row],[PRONTO ACABADO]]</f>
        <v>0</v>
      </c>
      <c r="AX1042" s="28">
        <f>Tabela1[[#This Row],[PESO TOTAL]]*Tabela1[[#This Row],[EXPEDIÇÃO ]]</f>
        <v>0</v>
      </c>
      <c r="AY1042" s="28" t="str">
        <f>Tabela1[[#This Row],[PEDIDO]]&amp;Tabela1[[#This Row],[PRODUTO]]</f>
        <v/>
      </c>
      <c r="AZ1042" s="44">
        <f>IF(AF1042="",0,IF(ISTEXT(AF1042),H1042*VALUE(SUBSTITUTE(AF1042,"%",""))/100,H1042*AF1042))-Tabela1[[#This Row],[PRONTO ACABADO2]]</f>
        <v>0</v>
      </c>
      <c r="BA1042" s="44">
        <f>IF(AG1042="",0,IF(ISTEXT(AG1042),H1042*VALUE(SUBSTITUTE(AG1042,"%",""))/100,H1042*AG1042))-Tabela1[[#This Row],[PESO EXPEDIDO2]]</f>
        <v>0</v>
      </c>
      <c r="BB1042" s="44">
        <f t="shared" si="154"/>
        <v>0</v>
      </c>
      <c r="BC1042" s="44">
        <f t="shared" si="155"/>
        <v>0</v>
      </c>
      <c r="BD1042" s="44"/>
    </row>
    <row r="1043" spans="1:56" ht="15.75" hidden="1" customHeight="1" x14ac:dyDescent="0.25">
      <c r="A1043" s="6"/>
      <c r="B1043" s="22"/>
      <c r="C1043" s="7"/>
      <c r="D1043" s="46"/>
      <c r="E1043" s="7"/>
      <c r="F1043" s="7"/>
      <c r="G1043" s="44"/>
      <c r="H1043" s="41">
        <f>Tabela1[[#This Row],[PESO UNI]]*Tabela1[[#This Row],[QTE]]</f>
        <v>0</v>
      </c>
      <c r="I1043" s="7"/>
      <c r="J1043" s="8"/>
      <c r="K1043" s="8"/>
      <c r="L1043" s="9"/>
      <c r="M1043" s="10"/>
      <c r="N1043" s="8"/>
      <c r="O1043" s="12"/>
      <c r="P1043" s="13"/>
      <c r="Q1043" s="14">
        <f>Tabela1[[#This Row],[QTDE/ Fabricação]]-Tabela1[[#This Row],[QTE]]</f>
        <v>0</v>
      </c>
      <c r="R1043" s="19">
        <f t="shared" si="150"/>
        <v>0</v>
      </c>
      <c r="S1043" s="19">
        <f t="shared" si="149"/>
        <v>0</v>
      </c>
      <c r="T1043" s="20">
        <f t="shared" si="151"/>
        <v>0</v>
      </c>
      <c r="U1043" s="17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IFERROR(COUNTIF(#REF!,Tabela1[[#This Row],[Colunas5]]),"")</f>
        <v/>
      </c>
      <c r="X1043" s="14">
        <f>Tabela1[[#This Row],[QIANTIDADE EXPEDIDA]]*Tabela1[[#This Row],[PESO UNI]]</f>
        <v>0</v>
      </c>
      <c r="Y1043" s="14">
        <f t="shared" si="152"/>
        <v>0</v>
      </c>
      <c r="Z1043" s="21">
        <f>Tabela1[[#This Row],[PESO TOTAL]]-Tabela1[[#This Row],[Peso Expedido]]</f>
        <v>0</v>
      </c>
      <c r="AA1043" s="18"/>
      <c r="AB1043" s="40"/>
      <c r="AC1043" s="40"/>
      <c r="AD1043" s="40"/>
      <c r="AE1043" s="40"/>
      <c r="AF1043" s="40"/>
      <c r="AG1043" s="40"/>
      <c r="AH1043" s="40"/>
      <c r="AI1043" s="40" t="str">
        <f t="shared" si="156"/>
        <v>ok</v>
      </c>
      <c r="AJ1043"/>
      <c r="AK1043" t="str">
        <f>Tabela1[[#This Row],[Coluna1]]&amp;Tabela1[[#This Row],[PEDIDO]]</f>
        <v/>
      </c>
      <c r="AL1043"/>
      <c r="AM1043"/>
      <c r="AN1043"/>
      <c r="AO1043" t="str">
        <f t="shared" si="153"/>
        <v>/</v>
      </c>
      <c r="AP1043" t="str">
        <f>Tabela1[[#This Row],[TAG]]&amp;Tabela1[[#This Row],[PEDIDO]]&amp;Tabela1[[#This Row],[PRODUTO]]</f>
        <v/>
      </c>
      <c r="AQ1043" s="23" t="str">
        <f>Tabela1[[#This Row],[PRODUTO]]&amp;Tabela1[[#This Row],[TAG]]</f>
        <v/>
      </c>
      <c r="AR1043" s="183">
        <f>Tabela1[[#This Row],[PESO TOTAL]]*Tabela1[[#This Row],[MATÉRIA PRIMA]]</f>
        <v>0</v>
      </c>
      <c r="AS1043" s="28">
        <f>Tabela1[[#This Row],[PESO TOTAL]]*Tabela1[[#This Row],[PREPARAÇÃO ]]</f>
        <v>0</v>
      </c>
      <c r="AT1043" s="28">
        <f>Tabela1[[#This Row],[PESO TOTAL]]*Tabela1[[#This Row],[CALDEIRARIA]]</f>
        <v>0</v>
      </c>
      <c r="AU1043" s="28">
        <f>Tabela1[[#This Row],[PESO TOTAL]]*Tabela1[[#This Row],[SOLDA]]</f>
        <v>0</v>
      </c>
      <c r="AV1043" s="28">
        <f>Tabela1[[#This Row],[PESO TOTAL]]*Tabela1[[#This Row],[ACABAMENTO]]</f>
        <v>0</v>
      </c>
      <c r="AW1043" s="28">
        <f>Tabela1[[#This Row],[PESO TOTAL]]*Tabela1[[#This Row],[PRONTO ACABADO]]</f>
        <v>0</v>
      </c>
      <c r="AX1043" s="28">
        <f>Tabela1[[#This Row],[PESO TOTAL]]*Tabela1[[#This Row],[EXPEDIÇÃO ]]</f>
        <v>0</v>
      </c>
      <c r="AY1043" s="28" t="str">
        <f>Tabela1[[#This Row],[PEDIDO]]&amp;Tabela1[[#This Row],[PRODUTO]]</f>
        <v/>
      </c>
      <c r="AZ1043" s="44">
        <f>IF(AF1043="",0,IF(ISTEXT(AF1043),H1043*VALUE(SUBSTITUTE(AF1043,"%",""))/100,H1043*AF1043))-Tabela1[[#This Row],[PRONTO ACABADO2]]</f>
        <v>0</v>
      </c>
      <c r="BA1043" s="44">
        <f>IF(AG1043="",0,IF(ISTEXT(AG1043),H1043*VALUE(SUBSTITUTE(AG1043,"%",""))/100,H1043*AG1043))-Tabela1[[#This Row],[PESO EXPEDIDO2]]</f>
        <v>0</v>
      </c>
      <c r="BB1043" s="44">
        <f t="shared" si="154"/>
        <v>0</v>
      </c>
      <c r="BC1043" s="44">
        <f t="shared" si="155"/>
        <v>0</v>
      </c>
      <c r="BD1043" s="44"/>
    </row>
    <row r="1044" spans="1:56" ht="15.75" hidden="1" customHeight="1" x14ac:dyDescent="0.25">
      <c r="A1044" s="6"/>
      <c r="B1044" s="22"/>
      <c r="C1044" s="7"/>
      <c r="D1044" s="46"/>
      <c r="E1044" s="7"/>
      <c r="F1044" s="7"/>
      <c r="G1044" s="44"/>
      <c r="H1044" s="41">
        <f>Tabela1[[#This Row],[PESO UNI]]*Tabela1[[#This Row],[QTE]]</f>
        <v>0</v>
      </c>
      <c r="I1044" s="7"/>
      <c r="J1044" s="8"/>
      <c r="K1044" s="8"/>
      <c r="L1044" s="9"/>
      <c r="M1044" s="10"/>
      <c r="N1044" s="8"/>
      <c r="O1044" s="12"/>
      <c r="P1044" s="13"/>
      <c r="Q1044" s="14">
        <f>Tabela1[[#This Row],[QTDE/ Fabricação]]-Tabela1[[#This Row],[QTE]]</f>
        <v>0</v>
      </c>
      <c r="R1044" s="19">
        <f t="shared" si="150"/>
        <v>0</v>
      </c>
      <c r="S1044" s="19">
        <f t="shared" si="149"/>
        <v>0</v>
      </c>
      <c r="T1044" s="20">
        <f t="shared" si="151"/>
        <v>0</v>
      </c>
      <c r="U1044" s="17">
        <f>IFERROR(SUMIF('LISTA DE EMBARQUE'!B:B,MICRO!E:E,'LISTA DE EMBARQUE'!G:G),"")</f>
        <v>0</v>
      </c>
      <c r="V1044" s="12" t="str">
        <f>IFERROR(VLOOKUP(Tabela1[[#This Row],[COD.MDE]],'LISTA DE EMBARQUE'!B:L,11,0),"")</f>
        <v/>
      </c>
      <c r="W1044" s="13" t="str">
        <f>IFERROR(COUNTIF(#REF!,Tabela1[[#This Row],[Colunas5]]),"")</f>
        <v/>
      </c>
      <c r="X1044" s="14">
        <f>Tabela1[[#This Row],[QIANTIDADE EXPEDIDA]]*Tabela1[[#This Row],[PESO UNI]]</f>
        <v>0</v>
      </c>
      <c r="Y1044" s="14">
        <f t="shared" si="152"/>
        <v>0</v>
      </c>
      <c r="Z1044" s="21">
        <f>Tabela1[[#This Row],[PESO TOTAL]]-Tabela1[[#This Row],[Peso Expedido]]</f>
        <v>0</v>
      </c>
      <c r="AA1044" s="18"/>
      <c r="AB1044" s="40"/>
      <c r="AC1044" s="40"/>
      <c r="AD1044" s="40"/>
      <c r="AE1044" s="40"/>
      <c r="AF1044" s="40"/>
      <c r="AG1044" s="40"/>
      <c r="AH1044" s="40"/>
      <c r="AI1044" s="40" t="str">
        <f t="shared" si="156"/>
        <v>ok</v>
      </c>
      <c r="AJ1044"/>
      <c r="AK1044" t="str">
        <f>Tabela1[[#This Row],[Coluna1]]&amp;Tabela1[[#This Row],[PEDIDO]]</f>
        <v/>
      </c>
      <c r="AL1044"/>
      <c r="AM1044"/>
      <c r="AN1044"/>
      <c r="AO1044" t="str">
        <f t="shared" si="153"/>
        <v>/</v>
      </c>
      <c r="AP1044" t="str">
        <f>Tabela1[[#This Row],[TAG]]&amp;Tabela1[[#This Row],[PEDIDO]]&amp;Tabela1[[#This Row],[PRODUTO]]</f>
        <v/>
      </c>
      <c r="AQ1044" s="23" t="str">
        <f>Tabela1[[#This Row],[PRODUTO]]&amp;Tabela1[[#This Row],[TAG]]</f>
        <v/>
      </c>
      <c r="AR1044" s="183">
        <f>Tabela1[[#This Row],[PESO TOTAL]]*Tabela1[[#This Row],[MATÉRIA PRIMA]]</f>
        <v>0</v>
      </c>
      <c r="AS1044" s="28">
        <f>Tabela1[[#This Row],[PESO TOTAL]]*Tabela1[[#This Row],[PREPARAÇÃO ]]</f>
        <v>0</v>
      </c>
      <c r="AT1044" s="28">
        <f>Tabela1[[#This Row],[PESO TOTAL]]*Tabela1[[#This Row],[CALDEIRARIA]]</f>
        <v>0</v>
      </c>
      <c r="AU1044" s="28">
        <f>Tabela1[[#This Row],[PESO TOTAL]]*Tabela1[[#This Row],[SOLDA]]</f>
        <v>0</v>
      </c>
      <c r="AV1044" s="28">
        <f>Tabela1[[#This Row],[PESO TOTAL]]*Tabela1[[#This Row],[ACABAMENTO]]</f>
        <v>0</v>
      </c>
      <c r="AW1044" s="28">
        <f>Tabela1[[#This Row],[PESO TOTAL]]*Tabela1[[#This Row],[PRONTO ACABADO]]</f>
        <v>0</v>
      </c>
      <c r="AX1044" s="28">
        <f>Tabela1[[#This Row],[PESO TOTAL]]*Tabela1[[#This Row],[EXPEDIÇÃO ]]</f>
        <v>0</v>
      </c>
      <c r="AY1044" s="28" t="str">
        <f>Tabela1[[#This Row],[PEDIDO]]&amp;Tabela1[[#This Row],[PRODUTO]]</f>
        <v/>
      </c>
      <c r="AZ1044" s="44">
        <f>IF(AF1044="",0,IF(ISTEXT(AF1044),H1044*VALUE(SUBSTITUTE(AF1044,"%",""))/100,H1044*AF1044))-Tabela1[[#This Row],[PRONTO ACABADO2]]</f>
        <v>0</v>
      </c>
      <c r="BA1044" s="44">
        <f>IF(AG1044="",0,IF(ISTEXT(AG1044),H1044*VALUE(SUBSTITUTE(AG1044,"%",""))/100,H1044*AG1044))-Tabela1[[#This Row],[PESO EXPEDIDO2]]</f>
        <v>0</v>
      </c>
      <c r="BB1044" s="44">
        <f t="shared" si="154"/>
        <v>0</v>
      </c>
      <c r="BC1044" s="44">
        <f t="shared" si="155"/>
        <v>0</v>
      </c>
      <c r="BD1044" s="44"/>
    </row>
    <row r="1045" spans="1:56" ht="15.75" hidden="1" customHeight="1" x14ac:dyDescent="0.25">
      <c r="A1045" s="6"/>
      <c r="B1045" s="22"/>
      <c r="C1045" s="7"/>
      <c r="D1045" s="46"/>
      <c r="E1045" s="7"/>
      <c r="F1045" s="7"/>
      <c r="G1045" s="44"/>
      <c r="H1045" s="41">
        <f>Tabela1[[#This Row],[PESO UNI]]*Tabela1[[#This Row],[QTE]]</f>
        <v>0</v>
      </c>
      <c r="I1045" s="7"/>
      <c r="J1045" s="8"/>
      <c r="K1045" s="8"/>
      <c r="L1045" s="9"/>
      <c r="M1045" s="10"/>
      <c r="N1045" s="8"/>
      <c r="O1045" s="12"/>
      <c r="P1045" s="13"/>
      <c r="Q1045" s="14">
        <f>Tabela1[[#This Row],[QTDE/ Fabricação]]-Tabela1[[#This Row],[QTE]]</f>
        <v>0</v>
      </c>
      <c r="R1045" s="19">
        <f t="shared" si="150"/>
        <v>0</v>
      </c>
      <c r="S1045" s="19">
        <f t="shared" si="149"/>
        <v>0</v>
      </c>
      <c r="T1045" s="20">
        <f t="shared" si="151"/>
        <v>0</v>
      </c>
      <c r="U1045" s="17">
        <f>IFERROR(SUMIF('LISTA DE EMBARQUE'!B:B,MICRO!E:E,'LISTA DE EMBARQUE'!G:G),"")</f>
        <v>0</v>
      </c>
      <c r="V1045" s="12" t="str">
        <f>IFERROR(VLOOKUP(Tabela1[[#This Row],[COD.MDE]],'LISTA DE EMBARQUE'!B:L,11,0),"")</f>
        <v/>
      </c>
      <c r="W1045" s="13" t="str">
        <f>IFERROR(COUNTIF(#REF!,Tabela1[[#This Row],[Colunas5]]),"")</f>
        <v/>
      </c>
      <c r="X1045" s="14">
        <f>Tabela1[[#This Row],[QIANTIDADE EXPEDIDA]]*Tabela1[[#This Row],[PESO UNI]]</f>
        <v>0</v>
      </c>
      <c r="Y1045" s="14">
        <f t="shared" si="152"/>
        <v>0</v>
      </c>
      <c r="Z1045" s="21">
        <f>Tabela1[[#This Row],[PESO TOTAL]]-Tabela1[[#This Row],[Peso Expedido]]</f>
        <v>0</v>
      </c>
      <c r="AA1045" s="18"/>
      <c r="AB1045" s="40"/>
      <c r="AC1045" s="40"/>
      <c r="AD1045" s="40"/>
      <c r="AE1045" s="40"/>
      <c r="AF1045" s="40"/>
      <c r="AG1045" s="40"/>
      <c r="AH1045" s="40"/>
      <c r="AI1045" s="40" t="str">
        <f t="shared" si="156"/>
        <v>ok</v>
      </c>
      <c r="AJ1045"/>
      <c r="AK1045" t="str">
        <f>Tabela1[[#This Row],[Coluna1]]&amp;Tabela1[[#This Row],[PEDIDO]]</f>
        <v/>
      </c>
      <c r="AL1045"/>
      <c r="AM1045"/>
      <c r="AN1045"/>
      <c r="AO1045" t="str">
        <f t="shared" si="153"/>
        <v>/</v>
      </c>
      <c r="AP1045" t="str">
        <f>Tabela1[[#This Row],[TAG]]&amp;Tabela1[[#This Row],[PEDIDO]]&amp;Tabela1[[#This Row],[PRODUTO]]</f>
        <v/>
      </c>
      <c r="AQ1045" s="23" t="str">
        <f>Tabela1[[#This Row],[PRODUTO]]&amp;Tabela1[[#This Row],[TAG]]</f>
        <v/>
      </c>
      <c r="AR1045" s="183">
        <f>Tabela1[[#This Row],[PESO TOTAL]]*Tabela1[[#This Row],[MATÉRIA PRIMA]]</f>
        <v>0</v>
      </c>
      <c r="AS1045" s="28">
        <f>Tabela1[[#This Row],[PESO TOTAL]]*Tabela1[[#This Row],[PREPARAÇÃO ]]</f>
        <v>0</v>
      </c>
      <c r="AT1045" s="28">
        <f>Tabela1[[#This Row],[PESO TOTAL]]*Tabela1[[#This Row],[CALDEIRARIA]]</f>
        <v>0</v>
      </c>
      <c r="AU1045" s="28">
        <f>Tabela1[[#This Row],[PESO TOTAL]]*Tabela1[[#This Row],[SOLDA]]</f>
        <v>0</v>
      </c>
      <c r="AV1045" s="28">
        <f>Tabela1[[#This Row],[PESO TOTAL]]*Tabela1[[#This Row],[ACABAMENTO]]</f>
        <v>0</v>
      </c>
      <c r="AW1045" s="28">
        <f>Tabela1[[#This Row],[PESO TOTAL]]*Tabela1[[#This Row],[PRONTO ACABADO]]</f>
        <v>0</v>
      </c>
      <c r="AX1045" s="28">
        <f>Tabela1[[#This Row],[PESO TOTAL]]*Tabela1[[#This Row],[EXPEDIÇÃO ]]</f>
        <v>0</v>
      </c>
      <c r="AY1045" s="28" t="str">
        <f>Tabela1[[#This Row],[PEDIDO]]&amp;Tabela1[[#This Row],[PRODUTO]]</f>
        <v/>
      </c>
      <c r="AZ1045" s="44">
        <f>IF(AF1045="",0,IF(ISTEXT(AF1045),H1045*VALUE(SUBSTITUTE(AF1045,"%",""))/100,H1045*AF1045))-Tabela1[[#This Row],[PRONTO ACABADO2]]</f>
        <v>0</v>
      </c>
      <c r="BA1045" s="44">
        <f>IF(AG1045="",0,IF(ISTEXT(AG1045),H1045*VALUE(SUBSTITUTE(AG1045,"%",""))/100,H1045*AG1045))-Tabela1[[#This Row],[PESO EXPEDIDO2]]</f>
        <v>0</v>
      </c>
      <c r="BB1045" s="44">
        <f t="shared" si="154"/>
        <v>0</v>
      </c>
      <c r="BC1045" s="44">
        <f t="shared" si="155"/>
        <v>0</v>
      </c>
      <c r="BD1045" s="44"/>
    </row>
    <row r="1046" spans="1:56" ht="15.75" hidden="1" customHeight="1" x14ac:dyDescent="0.25">
      <c r="A1046" s="6"/>
      <c r="B1046" s="22"/>
      <c r="C1046" s="7"/>
      <c r="D1046" s="46"/>
      <c r="E1046" s="7"/>
      <c r="F1046" s="7"/>
      <c r="G1046" s="44"/>
      <c r="H1046" s="41">
        <f>Tabela1[[#This Row],[PESO UNI]]*Tabela1[[#This Row],[QTE]]</f>
        <v>0</v>
      </c>
      <c r="I1046" s="7"/>
      <c r="J1046" s="8"/>
      <c r="K1046" s="8"/>
      <c r="L1046" s="9"/>
      <c r="M1046" s="10"/>
      <c r="N1046" s="8"/>
      <c r="O1046" s="12"/>
      <c r="P1046" s="13"/>
      <c r="Q1046" s="14">
        <f>Tabela1[[#This Row],[QTDE/ Fabricação]]-Tabela1[[#This Row],[QTE]]</f>
        <v>0</v>
      </c>
      <c r="R1046" s="19">
        <f t="shared" si="150"/>
        <v>0</v>
      </c>
      <c r="S1046" s="19">
        <f t="shared" si="149"/>
        <v>0</v>
      </c>
      <c r="T1046" s="20">
        <f t="shared" si="151"/>
        <v>0</v>
      </c>
      <c r="U1046" s="17">
        <f>IFERROR(SUMIF('LISTA DE EMBARQUE'!B:B,MICRO!E:E,'LISTA DE EMBARQUE'!G:G),"")</f>
        <v>0</v>
      </c>
      <c r="V1046" s="12" t="str">
        <f>IFERROR(VLOOKUP(Tabela1[[#This Row],[COD.MDE]],'LISTA DE EMBARQUE'!B:L,11,0),"")</f>
        <v/>
      </c>
      <c r="W1046" s="13" t="str">
        <f>IFERROR(COUNTIF(#REF!,Tabela1[[#This Row],[Colunas5]]),"")</f>
        <v/>
      </c>
      <c r="X1046" s="14">
        <f>Tabela1[[#This Row],[QIANTIDADE EXPEDIDA]]*Tabela1[[#This Row],[PESO UNI]]</f>
        <v>0</v>
      </c>
      <c r="Y1046" s="14">
        <f t="shared" si="152"/>
        <v>0</v>
      </c>
      <c r="Z1046" s="21">
        <f>Tabela1[[#This Row],[PESO TOTAL]]-Tabela1[[#This Row],[Peso Expedido]]</f>
        <v>0</v>
      </c>
      <c r="AA1046" s="18"/>
      <c r="AB1046" s="40"/>
      <c r="AC1046" s="40"/>
      <c r="AD1046" s="40"/>
      <c r="AE1046" s="40"/>
      <c r="AF1046" s="40"/>
      <c r="AG1046" s="40"/>
      <c r="AH1046" s="40"/>
      <c r="AI1046" s="40" t="str">
        <f t="shared" si="156"/>
        <v>ok</v>
      </c>
      <c r="AJ1046"/>
      <c r="AK1046" t="str">
        <f>Tabela1[[#This Row],[Coluna1]]&amp;Tabela1[[#This Row],[PEDIDO]]</f>
        <v/>
      </c>
      <c r="AL1046"/>
      <c r="AM1046"/>
      <c r="AN1046"/>
      <c r="AO1046" t="str">
        <f t="shared" si="153"/>
        <v>/</v>
      </c>
      <c r="AP1046" t="str">
        <f>Tabela1[[#This Row],[TAG]]&amp;Tabela1[[#This Row],[PEDIDO]]&amp;Tabela1[[#This Row],[PRODUTO]]</f>
        <v/>
      </c>
      <c r="AQ1046" s="23" t="str">
        <f>Tabela1[[#This Row],[PRODUTO]]&amp;Tabela1[[#This Row],[TAG]]</f>
        <v/>
      </c>
      <c r="AR1046" s="183">
        <f>Tabela1[[#This Row],[PESO TOTAL]]*Tabela1[[#This Row],[MATÉRIA PRIMA]]</f>
        <v>0</v>
      </c>
      <c r="AS1046" s="28">
        <f>Tabela1[[#This Row],[PESO TOTAL]]*Tabela1[[#This Row],[PREPARAÇÃO ]]</f>
        <v>0</v>
      </c>
      <c r="AT1046" s="28">
        <f>Tabela1[[#This Row],[PESO TOTAL]]*Tabela1[[#This Row],[CALDEIRARIA]]</f>
        <v>0</v>
      </c>
      <c r="AU1046" s="28">
        <f>Tabela1[[#This Row],[PESO TOTAL]]*Tabela1[[#This Row],[SOLDA]]</f>
        <v>0</v>
      </c>
      <c r="AV1046" s="28">
        <f>Tabela1[[#This Row],[PESO TOTAL]]*Tabela1[[#This Row],[ACABAMENTO]]</f>
        <v>0</v>
      </c>
      <c r="AW1046" s="28">
        <f>Tabela1[[#This Row],[PESO TOTAL]]*Tabela1[[#This Row],[PRONTO ACABADO]]</f>
        <v>0</v>
      </c>
      <c r="AX1046" s="28">
        <f>Tabela1[[#This Row],[PESO TOTAL]]*Tabela1[[#This Row],[EXPEDIÇÃO ]]</f>
        <v>0</v>
      </c>
      <c r="AY1046" s="28" t="str">
        <f>Tabela1[[#This Row],[PEDIDO]]&amp;Tabela1[[#This Row],[PRODUTO]]</f>
        <v/>
      </c>
      <c r="AZ1046" s="44">
        <f>IF(AF1046="",0,IF(ISTEXT(AF1046),H1046*VALUE(SUBSTITUTE(AF1046,"%",""))/100,H1046*AF1046))-Tabela1[[#This Row],[PRONTO ACABADO2]]</f>
        <v>0</v>
      </c>
      <c r="BA1046" s="44">
        <f>IF(AG1046="",0,IF(ISTEXT(AG1046),H1046*VALUE(SUBSTITUTE(AG1046,"%",""))/100,H1046*AG1046))-Tabela1[[#This Row],[PESO EXPEDIDO2]]</f>
        <v>0</v>
      </c>
      <c r="BB1046" s="44">
        <f t="shared" si="154"/>
        <v>0</v>
      </c>
      <c r="BC1046" s="44">
        <f t="shared" si="155"/>
        <v>0</v>
      </c>
      <c r="BD1046" s="44"/>
    </row>
    <row r="1047" spans="1:56" ht="15.75" hidden="1" customHeight="1" x14ac:dyDescent="0.25">
      <c r="A1047" s="6"/>
      <c r="B1047" s="22"/>
      <c r="C1047" s="7"/>
      <c r="D1047" s="46"/>
      <c r="E1047" s="7"/>
      <c r="F1047" s="7"/>
      <c r="G1047" s="44"/>
      <c r="H1047" s="41">
        <f>Tabela1[[#This Row],[PESO UNI]]*Tabela1[[#This Row],[QTE]]</f>
        <v>0</v>
      </c>
      <c r="I1047" s="7"/>
      <c r="J1047" s="8"/>
      <c r="K1047" s="8"/>
      <c r="L1047" s="9"/>
      <c r="M1047" s="10"/>
      <c r="N1047" s="8"/>
      <c r="O1047" s="12"/>
      <c r="P1047" s="13"/>
      <c r="Q1047" s="14">
        <f>Tabela1[[#This Row],[QTDE/ Fabricação]]-Tabela1[[#This Row],[QTE]]</f>
        <v>0</v>
      </c>
      <c r="R1047" s="19">
        <f t="shared" si="150"/>
        <v>0</v>
      </c>
      <c r="S1047" s="19">
        <f t="shared" si="149"/>
        <v>0</v>
      </c>
      <c r="T1047" s="20">
        <f t="shared" si="151"/>
        <v>0</v>
      </c>
      <c r="U1047" s="17">
        <f>IFERROR(SUMIF('LISTA DE EMBARQUE'!B:B,MICRO!E:E,'LISTA DE EMBARQUE'!G:G),"")</f>
        <v>0</v>
      </c>
      <c r="V1047" s="12" t="str">
        <f>IFERROR(VLOOKUP(Tabela1[[#This Row],[COD.MDE]],'LISTA DE EMBARQUE'!B:L,11,0),"")</f>
        <v/>
      </c>
      <c r="W1047" s="13" t="str">
        <f>IFERROR(COUNTIF(#REF!,Tabela1[[#This Row],[Colunas5]]),"")</f>
        <v/>
      </c>
      <c r="X1047" s="14">
        <f>Tabela1[[#This Row],[QIANTIDADE EXPEDIDA]]*Tabela1[[#This Row],[PESO UNI]]</f>
        <v>0</v>
      </c>
      <c r="Y1047" s="14">
        <f t="shared" si="152"/>
        <v>0</v>
      </c>
      <c r="Z1047" s="21">
        <f>Tabela1[[#This Row],[PESO TOTAL]]-Tabela1[[#This Row],[Peso Expedido]]</f>
        <v>0</v>
      </c>
      <c r="AA1047" s="18"/>
      <c r="AB1047" s="40"/>
      <c r="AC1047" s="40"/>
      <c r="AD1047" s="40"/>
      <c r="AE1047" s="40"/>
      <c r="AF1047" s="40"/>
      <c r="AG1047" s="40"/>
      <c r="AH1047" s="40"/>
      <c r="AI1047" s="40" t="str">
        <f t="shared" si="156"/>
        <v>ok</v>
      </c>
      <c r="AJ1047"/>
      <c r="AK1047" t="str">
        <f>Tabela1[[#This Row],[Coluna1]]&amp;Tabela1[[#This Row],[PEDIDO]]</f>
        <v/>
      </c>
      <c r="AL1047"/>
      <c r="AM1047"/>
      <c r="AN1047"/>
      <c r="AO1047" t="str">
        <f t="shared" si="153"/>
        <v>/</v>
      </c>
      <c r="AP1047" t="str">
        <f>Tabela1[[#This Row],[TAG]]&amp;Tabela1[[#This Row],[PEDIDO]]&amp;Tabela1[[#This Row],[PRODUTO]]</f>
        <v/>
      </c>
      <c r="AQ1047" s="23" t="str">
        <f>Tabela1[[#This Row],[PRODUTO]]&amp;Tabela1[[#This Row],[TAG]]</f>
        <v/>
      </c>
      <c r="AR1047" s="183">
        <f>Tabela1[[#This Row],[PESO TOTAL]]*Tabela1[[#This Row],[MATÉRIA PRIMA]]</f>
        <v>0</v>
      </c>
      <c r="AS1047" s="28">
        <f>Tabela1[[#This Row],[PESO TOTAL]]*Tabela1[[#This Row],[PREPARAÇÃO ]]</f>
        <v>0</v>
      </c>
      <c r="AT1047" s="28">
        <f>Tabela1[[#This Row],[PESO TOTAL]]*Tabela1[[#This Row],[CALDEIRARIA]]</f>
        <v>0</v>
      </c>
      <c r="AU1047" s="28">
        <f>Tabela1[[#This Row],[PESO TOTAL]]*Tabela1[[#This Row],[SOLDA]]</f>
        <v>0</v>
      </c>
      <c r="AV1047" s="28">
        <f>Tabela1[[#This Row],[PESO TOTAL]]*Tabela1[[#This Row],[ACABAMENTO]]</f>
        <v>0</v>
      </c>
      <c r="AW1047" s="28">
        <f>Tabela1[[#This Row],[PESO TOTAL]]*Tabela1[[#This Row],[PRONTO ACABADO]]</f>
        <v>0</v>
      </c>
      <c r="AX1047" s="28">
        <f>Tabela1[[#This Row],[PESO TOTAL]]*Tabela1[[#This Row],[EXPEDIÇÃO ]]</f>
        <v>0</v>
      </c>
      <c r="AY1047" s="28" t="str">
        <f>Tabela1[[#This Row],[PEDIDO]]&amp;Tabela1[[#This Row],[PRODUTO]]</f>
        <v/>
      </c>
      <c r="AZ1047" s="44">
        <f>IF(AF1047="",0,IF(ISTEXT(AF1047),H1047*VALUE(SUBSTITUTE(AF1047,"%",""))/100,H1047*AF1047))-Tabela1[[#This Row],[PRONTO ACABADO2]]</f>
        <v>0</v>
      </c>
      <c r="BA1047" s="44">
        <f>IF(AG1047="",0,IF(ISTEXT(AG1047),H1047*VALUE(SUBSTITUTE(AG1047,"%",""))/100,H1047*AG1047))-Tabela1[[#This Row],[PESO EXPEDIDO2]]</f>
        <v>0</v>
      </c>
      <c r="BB1047" s="44">
        <f t="shared" si="154"/>
        <v>0</v>
      </c>
      <c r="BC1047" s="44">
        <f t="shared" si="155"/>
        <v>0</v>
      </c>
      <c r="BD1047" s="44"/>
    </row>
    <row r="1048" spans="1:56" ht="15.75" hidden="1" customHeight="1" x14ac:dyDescent="0.25">
      <c r="A1048" s="6"/>
      <c r="B1048" s="22"/>
      <c r="C1048" s="7"/>
      <c r="D1048" s="46"/>
      <c r="E1048" s="7"/>
      <c r="F1048" s="7"/>
      <c r="G1048" s="44"/>
      <c r="H1048" s="41">
        <f>Tabela1[[#This Row],[PESO UNI]]*Tabela1[[#This Row],[QTE]]</f>
        <v>0</v>
      </c>
      <c r="I1048" s="7"/>
      <c r="J1048" s="8"/>
      <c r="K1048" s="8"/>
      <c r="L1048" s="9"/>
      <c r="M1048" s="10"/>
      <c r="N1048" s="8"/>
      <c r="O1048" s="12"/>
      <c r="P1048" s="13"/>
      <c r="Q1048" s="14">
        <f>Tabela1[[#This Row],[QTDE/ Fabricação]]-Tabela1[[#This Row],[QTE]]</f>
        <v>0</v>
      </c>
      <c r="R1048" s="19">
        <f t="shared" si="150"/>
        <v>0</v>
      </c>
      <c r="S1048" s="19">
        <f t="shared" si="149"/>
        <v>0</v>
      </c>
      <c r="T1048" s="20">
        <f t="shared" si="151"/>
        <v>0</v>
      </c>
      <c r="U1048" s="17">
        <f>IFERROR(SUMIF('LISTA DE EMBARQUE'!B:B,MICRO!E:E,'LISTA DE EMBARQUE'!G:G),"")</f>
        <v>0</v>
      </c>
      <c r="V1048" s="12" t="str">
        <f>IFERROR(VLOOKUP(Tabela1[[#This Row],[COD.MDE]],'LISTA DE EMBARQUE'!B:L,11,0),"")</f>
        <v/>
      </c>
      <c r="W1048" s="13" t="str">
        <f>IFERROR(COUNTIF(#REF!,Tabela1[[#This Row],[Colunas5]]),"")</f>
        <v/>
      </c>
      <c r="X1048" s="14">
        <f>Tabela1[[#This Row],[QIANTIDADE EXPEDIDA]]*Tabela1[[#This Row],[PESO UNI]]</f>
        <v>0</v>
      </c>
      <c r="Y1048" s="14">
        <f t="shared" si="152"/>
        <v>0</v>
      </c>
      <c r="Z1048" s="21">
        <f>Tabela1[[#This Row],[PESO TOTAL]]-Tabela1[[#This Row],[Peso Expedido]]</f>
        <v>0</v>
      </c>
      <c r="AA1048" s="18"/>
      <c r="AB1048" s="40"/>
      <c r="AC1048" s="40"/>
      <c r="AD1048" s="40"/>
      <c r="AE1048" s="40"/>
      <c r="AF1048" s="40"/>
      <c r="AG1048" s="40"/>
      <c r="AH1048" s="40"/>
      <c r="AI1048" s="40" t="str">
        <f t="shared" si="156"/>
        <v>ok</v>
      </c>
      <c r="AJ1048"/>
      <c r="AK1048" t="str">
        <f>Tabela1[[#This Row],[Coluna1]]&amp;Tabela1[[#This Row],[PEDIDO]]</f>
        <v/>
      </c>
      <c r="AL1048"/>
      <c r="AM1048"/>
      <c r="AN1048"/>
      <c r="AO1048" t="str">
        <f t="shared" si="153"/>
        <v>/</v>
      </c>
      <c r="AP1048" t="str">
        <f>Tabela1[[#This Row],[TAG]]&amp;Tabela1[[#This Row],[PEDIDO]]&amp;Tabela1[[#This Row],[PRODUTO]]</f>
        <v/>
      </c>
      <c r="AQ1048" s="23" t="str">
        <f>Tabela1[[#This Row],[PRODUTO]]&amp;Tabela1[[#This Row],[TAG]]</f>
        <v/>
      </c>
      <c r="AR1048" s="183">
        <f>Tabela1[[#This Row],[PESO TOTAL]]*Tabela1[[#This Row],[MATÉRIA PRIMA]]</f>
        <v>0</v>
      </c>
      <c r="AS1048" s="28">
        <f>Tabela1[[#This Row],[PESO TOTAL]]*Tabela1[[#This Row],[PREPARAÇÃO ]]</f>
        <v>0</v>
      </c>
      <c r="AT1048" s="28">
        <f>Tabela1[[#This Row],[PESO TOTAL]]*Tabela1[[#This Row],[CALDEIRARIA]]</f>
        <v>0</v>
      </c>
      <c r="AU1048" s="28">
        <f>Tabela1[[#This Row],[PESO TOTAL]]*Tabela1[[#This Row],[SOLDA]]</f>
        <v>0</v>
      </c>
      <c r="AV1048" s="28">
        <f>Tabela1[[#This Row],[PESO TOTAL]]*Tabela1[[#This Row],[ACABAMENTO]]</f>
        <v>0</v>
      </c>
      <c r="AW1048" s="28">
        <f>Tabela1[[#This Row],[PESO TOTAL]]*Tabela1[[#This Row],[PRONTO ACABADO]]</f>
        <v>0</v>
      </c>
      <c r="AX1048" s="28">
        <f>Tabela1[[#This Row],[PESO TOTAL]]*Tabela1[[#This Row],[EXPEDIÇÃO ]]</f>
        <v>0</v>
      </c>
      <c r="AY1048" s="28" t="str">
        <f>Tabela1[[#This Row],[PEDIDO]]&amp;Tabela1[[#This Row],[PRODUTO]]</f>
        <v/>
      </c>
      <c r="AZ1048" s="44">
        <f>IF(AF1048="",0,IF(ISTEXT(AF1048),H1048*VALUE(SUBSTITUTE(AF1048,"%",""))/100,H1048*AF1048))-Tabela1[[#This Row],[PRONTO ACABADO2]]</f>
        <v>0</v>
      </c>
      <c r="BA1048" s="44">
        <f>IF(AG1048="",0,IF(ISTEXT(AG1048),H1048*VALUE(SUBSTITUTE(AG1048,"%",""))/100,H1048*AG1048))-Tabela1[[#This Row],[PESO EXPEDIDO2]]</f>
        <v>0</v>
      </c>
      <c r="BB1048" s="44">
        <f t="shared" si="154"/>
        <v>0</v>
      </c>
      <c r="BC1048" s="44">
        <f t="shared" si="155"/>
        <v>0</v>
      </c>
      <c r="BD1048" s="44"/>
    </row>
    <row r="1049" spans="1:56" ht="15.75" hidden="1" customHeight="1" x14ac:dyDescent="0.25">
      <c r="A1049" s="6"/>
      <c r="B1049" s="22"/>
      <c r="C1049" s="7"/>
      <c r="D1049" s="46"/>
      <c r="E1049" s="7"/>
      <c r="F1049" s="7"/>
      <c r="G1049" s="44"/>
      <c r="H1049" s="41">
        <f>Tabela1[[#This Row],[PESO UNI]]*Tabela1[[#This Row],[QTE]]</f>
        <v>0</v>
      </c>
      <c r="I1049" s="7"/>
      <c r="J1049" s="8"/>
      <c r="K1049" s="8"/>
      <c r="L1049" s="9"/>
      <c r="M1049" s="10"/>
      <c r="N1049" s="8"/>
      <c r="O1049" s="12"/>
      <c r="P1049" s="13"/>
      <c r="Q1049" s="14">
        <f>Tabela1[[#This Row],[QTDE/ Fabricação]]-Tabela1[[#This Row],[QTE]]</f>
        <v>0</v>
      </c>
      <c r="R1049" s="19">
        <f t="shared" si="150"/>
        <v>0</v>
      </c>
      <c r="S1049" s="19">
        <f t="shared" si="149"/>
        <v>0</v>
      </c>
      <c r="T1049" s="20">
        <f t="shared" si="151"/>
        <v>0</v>
      </c>
      <c r="U1049" s="17">
        <f>IFERROR(SUMIF('LISTA DE EMBARQUE'!B:B,MICRO!E:E,'LISTA DE EMBARQUE'!G:G),"")</f>
        <v>0</v>
      </c>
      <c r="V1049" s="12" t="str">
        <f>IFERROR(VLOOKUP(Tabela1[[#This Row],[COD.MDE]],'LISTA DE EMBARQUE'!B:L,11,0),"")</f>
        <v/>
      </c>
      <c r="W1049" s="13" t="str">
        <f>IFERROR(COUNTIF(#REF!,Tabela1[[#This Row],[Colunas5]]),"")</f>
        <v/>
      </c>
      <c r="X1049" s="14">
        <f>Tabela1[[#This Row],[QIANTIDADE EXPEDIDA]]*Tabela1[[#This Row],[PESO UNI]]</f>
        <v>0</v>
      </c>
      <c r="Y1049" s="14">
        <f t="shared" si="152"/>
        <v>0</v>
      </c>
      <c r="Z1049" s="21">
        <f>Tabela1[[#This Row],[PESO TOTAL]]-Tabela1[[#This Row],[Peso Expedido]]</f>
        <v>0</v>
      </c>
      <c r="AA1049" s="18"/>
      <c r="AB1049" s="40"/>
      <c r="AC1049" s="40"/>
      <c r="AD1049" s="40"/>
      <c r="AE1049" s="40"/>
      <c r="AF1049" s="40"/>
      <c r="AG1049" s="40"/>
      <c r="AH1049" s="40"/>
      <c r="AI1049" s="40" t="str">
        <f t="shared" si="156"/>
        <v>ok</v>
      </c>
      <c r="AJ1049"/>
      <c r="AK1049" t="str">
        <f>Tabela1[[#This Row],[Coluna1]]&amp;Tabela1[[#This Row],[PEDIDO]]</f>
        <v/>
      </c>
      <c r="AL1049"/>
      <c r="AM1049"/>
      <c r="AN1049"/>
      <c r="AO1049" t="str">
        <f t="shared" si="153"/>
        <v>/</v>
      </c>
      <c r="AP1049" t="str">
        <f>Tabela1[[#This Row],[TAG]]&amp;Tabela1[[#This Row],[PEDIDO]]&amp;Tabela1[[#This Row],[PRODUTO]]</f>
        <v/>
      </c>
      <c r="AQ1049" s="23" t="str">
        <f>Tabela1[[#This Row],[PRODUTO]]&amp;Tabela1[[#This Row],[TAG]]</f>
        <v/>
      </c>
      <c r="AR1049" s="183">
        <f>Tabela1[[#This Row],[PESO TOTAL]]*Tabela1[[#This Row],[MATÉRIA PRIMA]]</f>
        <v>0</v>
      </c>
      <c r="AS1049" s="28">
        <f>Tabela1[[#This Row],[PESO TOTAL]]*Tabela1[[#This Row],[PREPARAÇÃO ]]</f>
        <v>0</v>
      </c>
      <c r="AT1049" s="28">
        <f>Tabela1[[#This Row],[PESO TOTAL]]*Tabela1[[#This Row],[CALDEIRARIA]]</f>
        <v>0</v>
      </c>
      <c r="AU1049" s="28">
        <f>Tabela1[[#This Row],[PESO TOTAL]]*Tabela1[[#This Row],[SOLDA]]</f>
        <v>0</v>
      </c>
      <c r="AV1049" s="28">
        <f>Tabela1[[#This Row],[PESO TOTAL]]*Tabela1[[#This Row],[ACABAMENTO]]</f>
        <v>0</v>
      </c>
      <c r="AW1049" s="28">
        <f>Tabela1[[#This Row],[PESO TOTAL]]*Tabela1[[#This Row],[PRONTO ACABADO]]</f>
        <v>0</v>
      </c>
      <c r="AX1049" s="28">
        <f>Tabela1[[#This Row],[PESO TOTAL]]*Tabela1[[#This Row],[EXPEDIÇÃO ]]</f>
        <v>0</v>
      </c>
      <c r="AY1049" s="28" t="str">
        <f>Tabela1[[#This Row],[PEDIDO]]&amp;Tabela1[[#This Row],[PRODUTO]]</f>
        <v/>
      </c>
      <c r="AZ1049" s="44">
        <f>IF(AF1049="",0,IF(ISTEXT(AF1049),H1049*VALUE(SUBSTITUTE(AF1049,"%",""))/100,H1049*AF1049))-Tabela1[[#This Row],[PRONTO ACABADO2]]</f>
        <v>0</v>
      </c>
      <c r="BA1049" s="44">
        <f>IF(AG1049="",0,IF(ISTEXT(AG1049),H1049*VALUE(SUBSTITUTE(AG1049,"%",""))/100,H1049*AG1049))-Tabela1[[#This Row],[PESO EXPEDIDO2]]</f>
        <v>0</v>
      </c>
      <c r="BB1049" s="44">
        <f t="shared" si="154"/>
        <v>0</v>
      </c>
      <c r="BC1049" s="44">
        <f t="shared" si="155"/>
        <v>0</v>
      </c>
      <c r="BD1049" s="44"/>
    </row>
    <row r="1050" spans="1:56" ht="15.75" hidden="1" customHeight="1" x14ac:dyDescent="0.25">
      <c r="A1050" s="6"/>
      <c r="B1050" s="22"/>
      <c r="C1050" s="7"/>
      <c r="D1050" s="46"/>
      <c r="E1050" s="7"/>
      <c r="F1050" s="7"/>
      <c r="G1050" s="44"/>
      <c r="H1050" s="41">
        <f>Tabela1[[#This Row],[PESO UNI]]*Tabela1[[#This Row],[QTE]]</f>
        <v>0</v>
      </c>
      <c r="I1050" s="7"/>
      <c r="J1050" s="8"/>
      <c r="K1050" s="8"/>
      <c r="L1050" s="9"/>
      <c r="M1050" s="10"/>
      <c r="N1050" s="8"/>
      <c r="O1050" s="12"/>
      <c r="P1050" s="13"/>
      <c r="Q1050" s="14">
        <f>Tabela1[[#This Row],[QTDE/ Fabricação]]-Tabela1[[#This Row],[QTE]]</f>
        <v>0</v>
      </c>
      <c r="R1050" s="19">
        <f t="shared" si="150"/>
        <v>0</v>
      </c>
      <c r="S1050" s="19">
        <f t="shared" si="149"/>
        <v>0</v>
      </c>
      <c r="T1050" s="20">
        <f t="shared" si="151"/>
        <v>0</v>
      </c>
      <c r="U1050" s="17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IFERROR(COUNTIF(#REF!,Tabela1[[#This Row],[Colunas5]]),"")</f>
        <v/>
      </c>
      <c r="X1050" s="14">
        <f>Tabela1[[#This Row],[QIANTIDADE EXPEDIDA]]*Tabela1[[#This Row],[PESO UNI]]</f>
        <v>0</v>
      </c>
      <c r="Y1050" s="14">
        <f t="shared" si="152"/>
        <v>0</v>
      </c>
      <c r="Z1050" s="21">
        <f>Tabela1[[#This Row],[PESO TOTAL]]-Tabela1[[#This Row],[Peso Expedido]]</f>
        <v>0</v>
      </c>
      <c r="AA1050" s="18"/>
      <c r="AB1050" s="40"/>
      <c r="AC1050" s="40"/>
      <c r="AD1050" s="40"/>
      <c r="AE1050" s="40"/>
      <c r="AF1050" s="40"/>
      <c r="AG1050" s="40"/>
      <c r="AH1050" s="40"/>
      <c r="AI1050" s="40" t="str">
        <f t="shared" si="156"/>
        <v>ok</v>
      </c>
      <c r="AJ1050"/>
      <c r="AK1050" t="str">
        <f>Tabela1[[#This Row],[Coluna1]]&amp;Tabela1[[#This Row],[PEDIDO]]</f>
        <v/>
      </c>
      <c r="AL1050"/>
      <c r="AM1050"/>
      <c r="AN1050"/>
      <c r="AO1050" t="str">
        <f t="shared" si="153"/>
        <v>/</v>
      </c>
      <c r="AP1050" t="str">
        <f>Tabela1[[#This Row],[TAG]]&amp;Tabela1[[#This Row],[PEDIDO]]&amp;Tabela1[[#This Row],[PRODUTO]]</f>
        <v/>
      </c>
      <c r="AQ1050" s="23" t="str">
        <f>Tabela1[[#This Row],[PRODUTO]]&amp;Tabela1[[#This Row],[TAG]]</f>
        <v/>
      </c>
      <c r="AR1050" s="183">
        <f>Tabela1[[#This Row],[PESO TOTAL]]*Tabela1[[#This Row],[MATÉRIA PRIMA]]</f>
        <v>0</v>
      </c>
      <c r="AS1050" s="28">
        <f>Tabela1[[#This Row],[PESO TOTAL]]*Tabela1[[#This Row],[PREPARAÇÃO ]]</f>
        <v>0</v>
      </c>
      <c r="AT1050" s="28">
        <f>Tabela1[[#This Row],[PESO TOTAL]]*Tabela1[[#This Row],[CALDEIRARIA]]</f>
        <v>0</v>
      </c>
      <c r="AU1050" s="28">
        <f>Tabela1[[#This Row],[PESO TOTAL]]*Tabela1[[#This Row],[SOLDA]]</f>
        <v>0</v>
      </c>
      <c r="AV1050" s="28">
        <f>Tabela1[[#This Row],[PESO TOTAL]]*Tabela1[[#This Row],[ACABAMENTO]]</f>
        <v>0</v>
      </c>
      <c r="AW1050" s="28">
        <f>Tabela1[[#This Row],[PESO TOTAL]]*Tabela1[[#This Row],[PRONTO ACABADO]]</f>
        <v>0</v>
      </c>
      <c r="AX1050" s="28">
        <f>Tabela1[[#This Row],[PESO TOTAL]]*Tabela1[[#This Row],[EXPEDIÇÃO ]]</f>
        <v>0</v>
      </c>
      <c r="AY1050" s="28" t="str">
        <f>Tabela1[[#This Row],[PEDIDO]]&amp;Tabela1[[#This Row],[PRODUTO]]</f>
        <v/>
      </c>
      <c r="AZ1050" s="44">
        <f>IF(AF1050="",0,IF(ISTEXT(AF1050),H1050*VALUE(SUBSTITUTE(AF1050,"%",""))/100,H1050*AF1050))-Tabela1[[#This Row],[PRONTO ACABADO2]]</f>
        <v>0</v>
      </c>
      <c r="BA1050" s="44">
        <f>IF(AG1050="",0,IF(ISTEXT(AG1050),H1050*VALUE(SUBSTITUTE(AG1050,"%",""))/100,H1050*AG1050))-Tabela1[[#This Row],[PESO EXPEDIDO2]]</f>
        <v>0</v>
      </c>
      <c r="BB1050" s="44">
        <f t="shared" si="154"/>
        <v>0</v>
      </c>
      <c r="BC1050" s="44">
        <f t="shared" si="155"/>
        <v>0</v>
      </c>
      <c r="BD1050" s="44"/>
    </row>
    <row r="1051" spans="1:56" ht="15.75" hidden="1" customHeight="1" x14ac:dyDescent="0.25">
      <c r="A1051" s="6"/>
      <c r="B1051" s="22"/>
      <c r="C1051" s="7"/>
      <c r="D1051" s="46"/>
      <c r="E1051" s="7"/>
      <c r="F1051" s="7"/>
      <c r="G1051" s="44"/>
      <c r="H1051" s="41">
        <f>Tabela1[[#This Row],[PESO UNI]]*Tabela1[[#This Row],[QTE]]</f>
        <v>0</v>
      </c>
      <c r="I1051" s="7"/>
      <c r="J1051" s="8"/>
      <c r="K1051" s="8"/>
      <c r="L1051" s="9"/>
      <c r="M1051" s="10"/>
      <c r="N1051" s="8"/>
      <c r="O1051" s="12"/>
      <c r="P1051" s="13"/>
      <c r="Q1051" s="14">
        <f>Tabela1[[#This Row],[QTDE/ Fabricação]]-Tabela1[[#This Row],[QTE]]</f>
        <v>0</v>
      </c>
      <c r="R1051" s="19">
        <f t="shared" si="150"/>
        <v>0</v>
      </c>
      <c r="S1051" s="19">
        <f t="shared" si="149"/>
        <v>0</v>
      </c>
      <c r="T1051" s="20">
        <f t="shared" si="151"/>
        <v>0</v>
      </c>
      <c r="U1051" s="17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IFERROR(COUNTIF(#REF!,Tabela1[[#This Row],[Colunas5]]),"")</f>
        <v/>
      </c>
      <c r="X1051" s="14">
        <f>Tabela1[[#This Row],[QIANTIDADE EXPEDIDA]]*Tabela1[[#This Row],[PESO UNI]]</f>
        <v>0</v>
      </c>
      <c r="Y1051" s="14">
        <f t="shared" si="152"/>
        <v>0</v>
      </c>
      <c r="Z1051" s="21">
        <f>Tabela1[[#This Row],[PESO TOTAL]]-Tabela1[[#This Row],[Peso Expedido]]</f>
        <v>0</v>
      </c>
      <c r="AA1051" s="18"/>
      <c r="AB1051" s="40"/>
      <c r="AC1051" s="40"/>
      <c r="AD1051" s="40"/>
      <c r="AE1051" s="40"/>
      <c r="AF1051" s="40"/>
      <c r="AG1051" s="40"/>
      <c r="AH1051" s="40"/>
      <c r="AI1051" s="40" t="str">
        <f t="shared" si="156"/>
        <v>ok</v>
      </c>
      <c r="AJ1051"/>
      <c r="AK1051" t="str">
        <f>Tabela1[[#This Row],[Coluna1]]&amp;Tabela1[[#This Row],[PEDIDO]]</f>
        <v/>
      </c>
      <c r="AL1051"/>
      <c r="AM1051"/>
      <c r="AN1051"/>
      <c r="AO1051" t="str">
        <f t="shared" si="153"/>
        <v>/</v>
      </c>
      <c r="AP1051" t="str">
        <f>Tabela1[[#This Row],[TAG]]&amp;Tabela1[[#This Row],[PEDIDO]]&amp;Tabela1[[#This Row],[PRODUTO]]</f>
        <v/>
      </c>
      <c r="AQ1051" s="23" t="str">
        <f>Tabela1[[#This Row],[PRODUTO]]&amp;Tabela1[[#This Row],[TAG]]</f>
        <v/>
      </c>
      <c r="AR1051" s="183">
        <f>Tabela1[[#This Row],[PESO TOTAL]]*Tabela1[[#This Row],[MATÉRIA PRIMA]]</f>
        <v>0</v>
      </c>
      <c r="AS1051" s="28">
        <f>Tabela1[[#This Row],[PESO TOTAL]]*Tabela1[[#This Row],[PREPARAÇÃO ]]</f>
        <v>0</v>
      </c>
      <c r="AT1051" s="28">
        <f>Tabela1[[#This Row],[PESO TOTAL]]*Tabela1[[#This Row],[CALDEIRARIA]]</f>
        <v>0</v>
      </c>
      <c r="AU1051" s="28">
        <f>Tabela1[[#This Row],[PESO TOTAL]]*Tabela1[[#This Row],[SOLDA]]</f>
        <v>0</v>
      </c>
      <c r="AV1051" s="28">
        <f>Tabela1[[#This Row],[PESO TOTAL]]*Tabela1[[#This Row],[ACABAMENTO]]</f>
        <v>0</v>
      </c>
      <c r="AW1051" s="28">
        <f>Tabela1[[#This Row],[PESO TOTAL]]*Tabela1[[#This Row],[PRONTO ACABADO]]</f>
        <v>0</v>
      </c>
      <c r="AX1051" s="28">
        <f>Tabela1[[#This Row],[PESO TOTAL]]*Tabela1[[#This Row],[EXPEDIÇÃO ]]</f>
        <v>0</v>
      </c>
      <c r="AY1051" s="28" t="str">
        <f>Tabela1[[#This Row],[PEDIDO]]&amp;Tabela1[[#This Row],[PRODUTO]]</f>
        <v/>
      </c>
      <c r="AZ1051" s="44">
        <f>IF(AF1051="",0,IF(ISTEXT(AF1051),H1051*VALUE(SUBSTITUTE(AF1051,"%",""))/100,H1051*AF1051))-Tabela1[[#This Row],[PRONTO ACABADO2]]</f>
        <v>0</v>
      </c>
      <c r="BA1051" s="44">
        <f>IF(AG1051="",0,IF(ISTEXT(AG1051),H1051*VALUE(SUBSTITUTE(AG1051,"%",""))/100,H1051*AG1051))-Tabela1[[#This Row],[PESO EXPEDIDO2]]</f>
        <v>0</v>
      </c>
      <c r="BB1051" s="44">
        <f t="shared" si="154"/>
        <v>0</v>
      </c>
      <c r="BC1051" s="44">
        <f t="shared" si="155"/>
        <v>0</v>
      </c>
      <c r="BD1051" s="44"/>
    </row>
    <row r="1052" spans="1:56" ht="15.75" hidden="1" customHeight="1" x14ac:dyDescent="0.25">
      <c r="A1052" s="6"/>
      <c r="B1052" s="22"/>
      <c r="C1052" s="7"/>
      <c r="D1052" s="46"/>
      <c r="E1052" s="7"/>
      <c r="F1052" s="7"/>
      <c r="G1052" s="44"/>
      <c r="H1052" s="41">
        <f>Tabela1[[#This Row],[PESO UNI]]*Tabela1[[#This Row],[QTE]]</f>
        <v>0</v>
      </c>
      <c r="I1052" s="7"/>
      <c r="J1052" s="8"/>
      <c r="K1052" s="8"/>
      <c r="L1052" s="9"/>
      <c r="M1052" s="10"/>
      <c r="N1052" s="8"/>
      <c r="O1052" s="12"/>
      <c r="P1052" s="13"/>
      <c r="Q1052" s="14">
        <f>Tabela1[[#This Row],[QTDE/ Fabricação]]-Tabela1[[#This Row],[QTE]]</f>
        <v>0</v>
      </c>
      <c r="R1052" s="19">
        <f t="shared" si="150"/>
        <v>0</v>
      </c>
      <c r="S1052" s="19">
        <f t="shared" si="149"/>
        <v>0</v>
      </c>
      <c r="T1052" s="20">
        <f t="shared" si="151"/>
        <v>0</v>
      </c>
      <c r="U1052" s="17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IFERROR(COUNTIF(#REF!,Tabela1[[#This Row],[Colunas5]]),"")</f>
        <v/>
      </c>
      <c r="X1052" s="14">
        <f>Tabela1[[#This Row],[QIANTIDADE EXPEDIDA]]*Tabela1[[#This Row],[PESO UNI]]</f>
        <v>0</v>
      </c>
      <c r="Y1052" s="14">
        <f t="shared" si="152"/>
        <v>0</v>
      </c>
      <c r="Z1052" s="21">
        <f>Tabela1[[#This Row],[PESO TOTAL]]-Tabela1[[#This Row],[Peso Expedido]]</f>
        <v>0</v>
      </c>
      <c r="AA1052" s="18"/>
      <c r="AB1052" s="40"/>
      <c r="AC1052" s="40"/>
      <c r="AD1052" s="40"/>
      <c r="AE1052" s="40"/>
      <c r="AF1052" s="40"/>
      <c r="AG1052" s="40"/>
      <c r="AH1052" s="40"/>
      <c r="AI1052" s="40" t="str">
        <f t="shared" si="156"/>
        <v>ok</v>
      </c>
      <c r="AJ1052"/>
      <c r="AK1052" t="str">
        <f>Tabela1[[#This Row],[Coluna1]]&amp;Tabela1[[#This Row],[PEDIDO]]</f>
        <v/>
      </c>
      <c r="AL1052"/>
      <c r="AM1052"/>
      <c r="AN1052"/>
      <c r="AO1052" t="str">
        <f t="shared" si="153"/>
        <v>/</v>
      </c>
      <c r="AP1052" t="str">
        <f>Tabela1[[#This Row],[TAG]]&amp;Tabela1[[#This Row],[PEDIDO]]&amp;Tabela1[[#This Row],[PRODUTO]]</f>
        <v/>
      </c>
      <c r="AQ1052" s="23" t="str">
        <f>Tabela1[[#This Row],[PRODUTO]]&amp;Tabela1[[#This Row],[TAG]]</f>
        <v/>
      </c>
      <c r="AR1052" s="183">
        <f>Tabela1[[#This Row],[PESO TOTAL]]*Tabela1[[#This Row],[MATÉRIA PRIMA]]</f>
        <v>0</v>
      </c>
      <c r="AS1052" s="28">
        <f>Tabela1[[#This Row],[PESO TOTAL]]*Tabela1[[#This Row],[PREPARAÇÃO ]]</f>
        <v>0</v>
      </c>
      <c r="AT1052" s="28">
        <f>Tabela1[[#This Row],[PESO TOTAL]]*Tabela1[[#This Row],[CALDEIRARIA]]</f>
        <v>0</v>
      </c>
      <c r="AU1052" s="28">
        <f>Tabela1[[#This Row],[PESO TOTAL]]*Tabela1[[#This Row],[SOLDA]]</f>
        <v>0</v>
      </c>
      <c r="AV1052" s="28">
        <f>Tabela1[[#This Row],[PESO TOTAL]]*Tabela1[[#This Row],[ACABAMENTO]]</f>
        <v>0</v>
      </c>
      <c r="AW1052" s="28">
        <f>Tabela1[[#This Row],[PESO TOTAL]]*Tabela1[[#This Row],[PRONTO ACABADO]]</f>
        <v>0</v>
      </c>
      <c r="AX1052" s="28">
        <f>Tabela1[[#This Row],[PESO TOTAL]]*Tabela1[[#This Row],[EXPEDIÇÃO ]]</f>
        <v>0</v>
      </c>
      <c r="AY1052" s="28" t="str">
        <f>Tabela1[[#This Row],[PEDIDO]]&amp;Tabela1[[#This Row],[PRODUTO]]</f>
        <v/>
      </c>
      <c r="AZ1052" s="44">
        <f>IF(AF1052="",0,IF(ISTEXT(AF1052),H1052*VALUE(SUBSTITUTE(AF1052,"%",""))/100,H1052*AF1052))-Tabela1[[#This Row],[PRONTO ACABADO2]]</f>
        <v>0</v>
      </c>
      <c r="BA1052" s="44">
        <f>IF(AG1052="",0,IF(ISTEXT(AG1052),H1052*VALUE(SUBSTITUTE(AG1052,"%",""))/100,H1052*AG1052))-Tabela1[[#This Row],[PESO EXPEDIDO2]]</f>
        <v>0</v>
      </c>
      <c r="BB1052" s="44">
        <f t="shared" si="154"/>
        <v>0</v>
      </c>
      <c r="BC1052" s="44">
        <f t="shared" si="155"/>
        <v>0</v>
      </c>
      <c r="BD1052" s="44"/>
    </row>
    <row r="1053" spans="1:56" ht="15.75" hidden="1" customHeight="1" x14ac:dyDescent="0.25">
      <c r="A1053" s="6"/>
      <c r="B1053" s="22"/>
      <c r="C1053" s="7"/>
      <c r="D1053" s="46"/>
      <c r="E1053" s="7"/>
      <c r="F1053" s="7"/>
      <c r="G1053" s="44"/>
      <c r="H1053" s="41">
        <f>Tabela1[[#This Row],[PESO UNI]]*Tabela1[[#This Row],[QTE]]</f>
        <v>0</v>
      </c>
      <c r="I1053" s="7"/>
      <c r="J1053" s="8"/>
      <c r="K1053" s="8"/>
      <c r="L1053" s="9"/>
      <c r="M1053" s="10"/>
      <c r="N1053" s="8"/>
      <c r="O1053" s="12"/>
      <c r="P1053" s="13"/>
      <c r="Q1053" s="14">
        <f>Tabela1[[#This Row],[QTDE/ Fabricação]]-Tabela1[[#This Row],[QTE]]</f>
        <v>0</v>
      </c>
      <c r="R1053" s="19">
        <f t="shared" si="150"/>
        <v>0</v>
      </c>
      <c r="S1053" s="19">
        <f t="shared" si="149"/>
        <v>0</v>
      </c>
      <c r="T1053" s="20">
        <f t="shared" si="151"/>
        <v>0</v>
      </c>
      <c r="U1053" s="17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IFERROR(COUNTIF(#REF!,Tabela1[[#This Row],[Colunas5]]),"")</f>
        <v/>
      </c>
      <c r="X1053" s="14">
        <f>Tabela1[[#This Row],[QIANTIDADE EXPEDIDA]]*Tabela1[[#This Row],[PESO UNI]]</f>
        <v>0</v>
      </c>
      <c r="Y1053" s="14">
        <f t="shared" si="152"/>
        <v>0</v>
      </c>
      <c r="Z1053" s="21">
        <f>Tabela1[[#This Row],[PESO TOTAL]]-Tabela1[[#This Row],[Peso Expedido]]</f>
        <v>0</v>
      </c>
      <c r="AA1053" s="18"/>
      <c r="AB1053" s="40"/>
      <c r="AC1053" s="40"/>
      <c r="AD1053" s="40"/>
      <c r="AE1053" s="40"/>
      <c r="AF1053" s="40"/>
      <c r="AG1053" s="40"/>
      <c r="AH1053" s="40"/>
      <c r="AI1053" s="40" t="str">
        <f t="shared" si="156"/>
        <v>ok</v>
      </c>
      <c r="AJ1053"/>
      <c r="AK1053" t="str">
        <f>Tabela1[[#This Row],[Coluna1]]&amp;Tabela1[[#This Row],[PEDIDO]]</f>
        <v/>
      </c>
      <c r="AL1053"/>
      <c r="AM1053"/>
      <c r="AN1053"/>
      <c r="AO1053" t="str">
        <f t="shared" si="153"/>
        <v>/</v>
      </c>
      <c r="AP1053" t="str">
        <f>Tabela1[[#This Row],[TAG]]&amp;Tabela1[[#This Row],[PEDIDO]]&amp;Tabela1[[#This Row],[PRODUTO]]</f>
        <v/>
      </c>
      <c r="AQ1053" s="23" t="str">
        <f>Tabela1[[#This Row],[PRODUTO]]&amp;Tabela1[[#This Row],[TAG]]</f>
        <v/>
      </c>
      <c r="AR1053" s="183">
        <f>Tabela1[[#This Row],[PESO TOTAL]]*Tabela1[[#This Row],[MATÉRIA PRIMA]]</f>
        <v>0</v>
      </c>
      <c r="AS1053" s="28">
        <f>Tabela1[[#This Row],[PESO TOTAL]]*Tabela1[[#This Row],[PREPARAÇÃO ]]</f>
        <v>0</v>
      </c>
      <c r="AT1053" s="28">
        <f>Tabela1[[#This Row],[PESO TOTAL]]*Tabela1[[#This Row],[CALDEIRARIA]]</f>
        <v>0</v>
      </c>
      <c r="AU1053" s="28">
        <f>Tabela1[[#This Row],[PESO TOTAL]]*Tabela1[[#This Row],[SOLDA]]</f>
        <v>0</v>
      </c>
      <c r="AV1053" s="28">
        <f>Tabela1[[#This Row],[PESO TOTAL]]*Tabela1[[#This Row],[ACABAMENTO]]</f>
        <v>0</v>
      </c>
      <c r="AW1053" s="28">
        <f>Tabela1[[#This Row],[PESO TOTAL]]*Tabela1[[#This Row],[PRONTO ACABADO]]</f>
        <v>0</v>
      </c>
      <c r="AX1053" s="28">
        <f>Tabela1[[#This Row],[PESO TOTAL]]*Tabela1[[#This Row],[EXPEDIÇÃO ]]</f>
        <v>0</v>
      </c>
      <c r="AY1053" s="28" t="str">
        <f>Tabela1[[#This Row],[PEDIDO]]&amp;Tabela1[[#This Row],[PRODUTO]]</f>
        <v/>
      </c>
      <c r="AZ1053" s="44">
        <f>IF(AF1053="",0,IF(ISTEXT(AF1053),H1053*VALUE(SUBSTITUTE(AF1053,"%",""))/100,H1053*AF1053))-Tabela1[[#This Row],[PRONTO ACABADO2]]</f>
        <v>0</v>
      </c>
      <c r="BA1053" s="44">
        <f>IF(AG1053="",0,IF(ISTEXT(AG1053),H1053*VALUE(SUBSTITUTE(AG1053,"%",""))/100,H1053*AG1053))-Tabela1[[#This Row],[PESO EXPEDIDO2]]</f>
        <v>0</v>
      </c>
      <c r="BB1053" s="44">
        <f t="shared" si="154"/>
        <v>0</v>
      </c>
      <c r="BC1053" s="44">
        <f t="shared" si="155"/>
        <v>0</v>
      </c>
      <c r="BD1053" s="44"/>
    </row>
    <row r="1054" spans="1:56" ht="15.75" hidden="1" customHeight="1" x14ac:dyDescent="0.25">
      <c r="A1054" s="6"/>
      <c r="B1054" s="22"/>
      <c r="C1054" s="7"/>
      <c r="D1054" s="46"/>
      <c r="E1054" s="7"/>
      <c r="F1054" s="7"/>
      <c r="G1054" s="44"/>
      <c r="H1054" s="41">
        <f>Tabela1[[#This Row],[PESO UNI]]*Tabela1[[#This Row],[QTE]]</f>
        <v>0</v>
      </c>
      <c r="I1054" s="7"/>
      <c r="J1054" s="8"/>
      <c r="K1054" s="8"/>
      <c r="L1054" s="9"/>
      <c r="M1054" s="10"/>
      <c r="N1054" s="8"/>
      <c r="O1054" s="12"/>
      <c r="P1054" s="13"/>
      <c r="Q1054" s="14">
        <f>Tabela1[[#This Row],[QTDE/ Fabricação]]-Tabela1[[#This Row],[QTE]]</f>
        <v>0</v>
      </c>
      <c r="R1054" s="19">
        <f t="shared" si="150"/>
        <v>0</v>
      </c>
      <c r="S1054" s="19">
        <f t="shared" si="149"/>
        <v>0</v>
      </c>
      <c r="T1054" s="20">
        <f t="shared" si="151"/>
        <v>0</v>
      </c>
      <c r="U1054" s="17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IFERROR(COUNTIF(#REF!,Tabela1[[#This Row],[Colunas5]]),"")</f>
        <v/>
      </c>
      <c r="X1054" s="14">
        <f>Tabela1[[#This Row],[QIANTIDADE EXPEDIDA]]*Tabela1[[#This Row],[PESO UNI]]</f>
        <v>0</v>
      </c>
      <c r="Y1054" s="14">
        <f t="shared" si="152"/>
        <v>0</v>
      </c>
      <c r="Z1054" s="21">
        <f>Tabela1[[#This Row],[PESO TOTAL]]-Tabela1[[#This Row],[Peso Expedido]]</f>
        <v>0</v>
      </c>
      <c r="AA1054" s="18"/>
      <c r="AB1054" s="40"/>
      <c r="AC1054" s="40"/>
      <c r="AD1054" s="40"/>
      <c r="AE1054" s="40"/>
      <c r="AF1054" s="40"/>
      <c r="AG1054" s="40"/>
      <c r="AH1054" s="40"/>
      <c r="AI1054" s="40" t="str">
        <f t="shared" si="156"/>
        <v>ok</v>
      </c>
      <c r="AJ1054"/>
      <c r="AK1054" t="str">
        <f>Tabela1[[#This Row],[Coluna1]]&amp;Tabela1[[#This Row],[PEDIDO]]</f>
        <v/>
      </c>
      <c r="AL1054"/>
      <c r="AM1054"/>
      <c r="AN1054"/>
      <c r="AO1054" t="str">
        <f t="shared" si="153"/>
        <v>/</v>
      </c>
      <c r="AP1054" t="str">
        <f>Tabela1[[#This Row],[TAG]]&amp;Tabela1[[#This Row],[PEDIDO]]&amp;Tabela1[[#This Row],[PRODUTO]]</f>
        <v/>
      </c>
      <c r="AQ1054" s="23" t="str">
        <f>Tabela1[[#This Row],[PRODUTO]]&amp;Tabela1[[#This Row],[TAG]]</f>
        <v/>
      </c>
      <c r="AR1054" s="183">
        <f>Tabela1[[#This Row],[PESO TOTAL]]*Tabela1[[#This Row],[MATÉRIA PRIMA]]</f>
        <v>0</v>
      </c>
      <c r="AS1054" s="28">
        <f>Tabela1[[#This Row],[PESO TOTAL]]*Tabela1[[#This Row],[PREPARAÇÃO ]]</f>
        <v>0</v>
      </c>
      <c r="AT1054" s="28">
        <f>Tabela1[[#This Row],[PESO TOTAL]]*Tabela1[[#This Row],[CALDEIRARIA]]</f>
        <v>0</v>
      </c>
      <c r="AU1054" s="28">
        <f>Tabela1[[#This Row],[PESO TOTAL]]*Tabela1[[#This Row],[SOLDA]]</f>
        <v>0</v>
      </c>
      <c r="AV1054" s="28">
        <f>Tabela1[[#This Row],[PESO TOTAL]]*Tabela1[[#This Row],[ACABAMENTO]]</f>
        <v>0</v>
      </c>
      <c r="AW1054" s="28">
        <f>Tabela1[[#This Row],[PESO TOTAL]]*Tabela1[[#This Row],[PRONTO ACABADO]]</f>
        <v>0</v>
      </c>
      <c r="AX1054" s="28">
        <f>Tabela1[[#This Row],[PESO TOTAL]]*Tabela1[[#This Row],[EXPEDIÇÃO ]]</f>
        <v>0</v>
      </c>
      <c r="AY1054" s="28" t="str">
        <f>Tabela1[[#This Row],[PEDIDO]]&amp;Tabela1[[#This Row],[PRODUTO]]</f>
        <v/>
      </c>
      <c r="AZ1054" s="44">
        <f>IF(AF1054="",0,IF(ISTEXT(AF1054),H1054*VALUE(SUBSTITUTE(AF1054,"%",""))/100,H1054*AF1054))-Tabela1[[#This Row],[PRONTO ACABADO2]]</f>
        <v>0</v>
      </c>
      <c r="BA1054" s="44">
        <f>IF(AG1054="",0,IF(ISTEXT(AG1054),H1054*VALUE(SUBSTITUTE(AG1054,"%",""))/100,H1054*AG1054))-Tabela1[[#This Row],[PESO EXPEDIDO2]]</f>
        <v>0</v>
      </c>
      <c r="BB1054" s="44">
        <f t="shared" si="154"/>
        <v>0</v>
      </c>
      <c r="BC1054" s="44">
        <f t="shared" si="155"/>
        <v>0</v>
      </c>
      <c r="BD1054" s="44"/>
    </row>
    <row r="1055" spans="1:56" ht="15.75" hidden="1" customHeight="1" x14ac:dyDescent="0.25">
      <c r="A1055" s="6"/>
      <c r="B1055" s="22"/>
      <c r="C1055" s="7"/>
      <c r="D1055" s="46"/>
      <c r="E1055" s="7"/>
      <c r="F1055" s="7"/>
      <c r="G1055" s="44"/>
      <c r="H1055" s="41">
        <f>Tabela1[[#This Row],[PESO UNI]]*Tabela1[[#This Row],[QTE]]</f>
        <v>0</v>
      </c>
      <c r="I1055" s="7"/>
      <c r="J1055" s="8"/>
      <c r="K1055" s="8"/>
      <c r="L1055" s="9"/>
      <c r="M1055" s="10"/>
      <c r="N1055" s="8"/>
      <c r="O1055" s="12"/>
      <c r="P1055" s="13"/>
      <c r="Q1055" s="14">
        <f>Tabela1[[#This Row],[QTDE/ Fabricação]]-Tabela1[[#This Row],[QTE]]</f>
        <v>0</v>
      </c>
      <c r="R1055" s="19">
        <f t="shared" si="150"/>
        <v>0</v>
      </c>
      <c r="S1055" s="19">
        <f t="shared" si="149"/>
        <v>0</v>
      </c>
      <c r="T1055" s="20">
        <f t="shared" si="151"/>
        <v>0</v>
      </c>
      <c r="U1055" s="17">
        <f>IFERROR(SUMIF('LISTA DE EMBARQUE'!B:B,MICRO!E:E,'LISTA DE EMBARQUE'!G:G),"")</f>
        <v>0</v>
      </c>
      <c r="V1055" s="12" t="str">
        <f>IFERROR(VLOOKUP(Tabela1[[#This Row],[COD.MDE]],'LISTA DE EMBARQUE'!B:L,11,0),"")</f>
        <v/>
      </c>
      <c r="W1055" s="13" t="str">
        <f>IFERROR(COUNTIF(#REF!,Tabela1[[#This Row],[Colunas5]]),"")</f>
        <v/>
      </c>
      <c r="X1055" s="14">
        <f>Tabela1[[#This Row],[QIANTIDADE EXPEDIDA]]*Tabela1[[#This Row],[PESO UNI]]</f>
        <v>0</v>
      </c>
      <c r="Y1055" s="14">
        <f t="shared" si="152"/>
        <v>0</v>
      </c>
      <c r="Z1055" s="21">
        <f>Tabela1[[#This Row],[PESO TOTAL]]-Tabela1[[#This Row],[Peso Expedido]]</f>
        <v>0</v>
      </c>
      <c r="AA1055" s="18"/>
      <c r="AB1055" s="40"/>
      <c r="AC1055" s="40"/>
      <c r="AD1055" s="40"/>
      <c r="AE1055" s="40"/>
      <c r="AF1055" s="40"/>
      <c r="AG1055" s="40"/>
      <c r="AH1055" s="40"/>
      <c r="AI1055" s="40" t="str">
        <f t="shared" si="156"/>
        <v>ok</v>
      </c>
      <c r="AJ1055"/>
      <c r="AK1055" t="str">
        <f>Tabela1[[#This Row],[Coluna1]]&amp;Tabela1[[#This Row],[PEDIDO]]</f>
        <v/>
      </c>
      <c r="AL1055"/>
      <c r="AM1055"/>
      <c r="AN1055"/>
      <c r="AO1055" t="str">
        <f t="shared" si="153"/>
        <v>/</v>
      </c>
      <c r="AP1055" t="str">
        <f>Tabela1[[#This Row],[TAG]]&amp;Tabela1[[#This Row],[PEDIDO]]&amp;Tabela1[[#This Row],[PRODUTO]]</f>
        <v/>
      </c>
      <c r="AQ1055" s="23" t="str">
        <f>Tabela1[[#This Row],[PRODUTO]]&amp;Tabela1[[#This Row],[TAG]]</f>
        <v/>
      </c>
      <c r="AR1055" s="183">
        <f>Tabela1[[#This Row],[PESO TOTAL]]*Tabela1[[#This Row],[MATÉRIA PRIMA]]</f>
        <v>0</v>
      </c>
      <c r="AS1055" s="28">
        <f>Tabela1[[#This Row],[PESO TOTAL]]*Tabela1[[#This Row],[PREPARAÇÃO ]]</f>
        <v>0</v>
      </c>
      <c r="AT1055" s="28">
        <f>Tabela1[[#This Row],[PESO TOTAL]]*Tabela1[[#This Row],[CALDEIRARIA]]</f>
        <v>0</v>
      </c>
      <c r="AU1055" s="28">
        <f>Tabela1[[#This Row],[PESO TOTAL]]*Tabela1[[#This Row],[SOLDA]]</f>
        <v>0</v>
      </c>
      <c r="AV1055" s="28">
        <f>Tabela1[[#This Row],[PESO TOTAL]]*Tabela1[[#This Row],[ACABAMENTO]]</f>
        <v>0</v>
      </c>
      <c r="AW1055" s="28">
        <f>Tabela1[[#This Row],[PESO TOTAL]]*Tabela1[[#This Row],[PRONTO ACABADO]]</f>
        <v>0</v>
      </c>
      <c r="AX1055" s="28">
        <f>Tabela1[[#This Row],[PESO TOTAL]]*Tabela1[[#This Row],[EXPEDIÇÃO ]]</f>
        <v>0</v>
      </c>
      <c r="AY1055" s="28" t="str">
        <f>Tabela1[[#This Row],[PEDIDO]]&amp;Tabela1[[#This Row],[PRODUTO]]</f>
        <v/>
      </c>
      <c r="AZ1055" s="44">
        <f>IF(AF1055="",0,IF(ISTEXT(AF1055),H1055*VALUE(SUBSTITUTE(AF1055,"%",""))/100,H1055*AF1055))-Tabela1[[#This Row],[PRONTO ACABADO2]]</f>
        <v>0</v>
      </c>
      <c r="BA1055" s="44">
        <f>IF(AG1055="",0,IF(ISTEXT(AG1055),H1055*VALUE(SUBSTITUTE(AG1055,"%",""))/100,H1055*AG1055))-Tabela1[[#This Row],[PESO EXPEDIDO2]]</f>
        <v>0</v>
      </c>
      <c r="BB1055" s="44">
        <f t="shared" si="154"/>
        <v>0</v>
      </c>
      <c r="BC1055" s="44">
        <f t="shared" si="155"/>
        <v>0</v>
      </c>
      <c r="BD1055" s="44"/>
    </row>
    <row r="1056" spans="1:56" ht="15.75" hidden="1" customHeight="1" x14ac:dyDescent="0.25">
      <c r="A1056" s="6"/>
      <c r="B1056" s="22"/>
      <c r="C1056" s="7"/>
      <c r="D1056" s="46"/>
      <c r="E1056" s="7"/>
      <c r="F1056" s="7"/>
      <c r="G1056" s="44"/>
      <c r="H1056" s="41">
        <f>Tabela1[[#This Row],[PESO UNI]]*Tabela1[[#This Row],[QTE]]</f>
        <v>0</v>
      </c>
      <c r="I1056" s="7"/>
      <c r="J1056" s="8"/>
      <c r="K1056" s="8"/>
      <c r="L1056" s="9"/>
      <c r="M1056" s="10"/>
      <c r="N1056" s="8"/>
      <c r="O1056" s="12"/>
      <c r="P1056" s="13"/>
      <c r="Q1056" s="14">
        <f>Tabela1[[#This Row],[QTDE/ Fabricação]]-Tabela1[[#This Row],[QTE]]</f>
        <v>0</v>
      </c>
      <c r="R1056" s="19">
        <f t="shared" si="150"/>
        <v>0</v>
      </c>
      <c r="S1056" s="19">
        <f t="shared" si="149"/>
        <v>0</v>
      </c>
      <c r="T1056" s="20">
        <f t="shared" si="151"/>
        <v>0</v>
      </c>
      <c r="U1056" s="17">
        <f>IFERROR(SUMIF('LISTA DE EMBARQUE'!B:B,MICRO!E:E,'LISTA DE EMBARQUE'!G:G),"")</f>
        <v>0</v>
      </c>
      <c r="V1056" s="12" t="str">
        <f>IFERROR(VLOOKUP(Tabela1[[#This Row],[COD.MDE]],'LISTA DE EMBARQUE'!B:L,11,0),"")</f>
        <v/>
      </c>
      <c r="W1056" s="13" t="str">
        <f>IFERROR(COUNTIF(#REF!,Tabela1[[#This Row],[Colunas5]]),"")</f>
        <v/>
      </c>
      <c r="X1056" s="14">
        <f>Tabela1[[#This Row],[QIANTIDADE EXPEDIDA]]*Tabela1[[#This Row],[PESO UNI]]</f>
        <v>0</v>
      </c>
      <c r="Y1056" s="14">
        <f t="shared" si="152"/>
        <v>0</v>
      </c>
      <c r="Z1056" s="21">
        <f>Tabela1[[#This Row],[PESO TOTAL]]-Tabela1[[#This Row],[Peso Expedido]]</f>
        <v>0</v>
      </c>
      <c r="AA1056" s="18"/>
      <c r="AB1056" s="40"/>
      <c r="AC1056" s="40"/>
      <c r="AD1056" s="40"/>
      <c r="AE1056" s="40"/>
      <c r="AF1056" s="40"/>
      <c r="AG1056" s="40"/>
      <c r="AH1056" s="40"/>
      <c r="AI1056" s="40" t="str">
        <f t="shared" si="156"/>
        <v>ok</v>
      </c>
      <c r="AJ1056"/>
      <c r="AK1056" t="str">
        <f>Tabela1[[#This Row],[Coluna1]]&amp;Tabela1[[#This Row],[PEDIDO]]</f>
        <v/>
      </c>
      <c r="AL1056"/>
      <c r="AM1056"/>
      <c r="AN1056"/>
      <c r="AO1056" t="str">
        <f t="shared" si="153"/>
        <v>/</v>
      </c>
      <c r="AP1056" t="str">
        <f>Tabela1[[#This Row],[TAG]]&amp;Tabela1[[#This Row],[PEDIDO]]&amp;Tabela1[[#This Row],[PRODUTO]]</f>
        <v/>
      </c>
      <c r="AQ1056" s="23" t="str">
        <f>Tabela1[[#This Row],[PRODUTO]]&amp;Tabela1[[#This Row],[TAG]]</f>
        <v/>
      </c>
      <c r="AR1056" s="183">
        <f>Tabela1[[#This Row],[PESO TOTAL]]*Tabela1[[#This Row],[MATÉRIA PRIMA]]</f>
        <v>0</v>
      </c>
      <c r="AS1056" s="28">
        <f>Tabela1[[#This Row],[PESO TOTAL]]*Tabela1[[#This Row],[PREPARAÇÃO ]]</f>
        <v>0</v>
      </c>
      <c r="AT1056" s="28">
        <f>Tabela1[[#This Row],[PESO TOTAL]]*Tabela1[[#This Row],[CALDEIRARIA]]</f>
        <v>0</v>
      </c>
      <c r="AU1056" s="28">
        <f>Tabela1[[#This Row],[PESO TOTAL]]*Tabela1[[#This Row],[SOLDA]]</f>
        <v>0</v>
      </c>
      <c r="AV1056" s="28">
        <f>Tabela1[[#This Row],[PESO TOTAL]]*Tabela1[[#This Row],[ACABAMENTO]]</f>
        <v>0</v>
      </c>
      <c r="AW1056" s="28">
        <f>Tabela1[[#This Row],[PESO TOTAL]]*Tabela1[[#This Row],[PRONTO ACABADO]]</f>
        <v>0</v>
      </c>
      <c r="AX1056" s="28">
        <f>Tabela1[[#This Row],[PESO TOTAL]]*Tabela1[[#This Row],[EXPEDIÇÃO ]]</f>
        <v>0</v>
      </c>
      <c r="AY1056" s="28" t="str">
        <f>Tabela1[[#This Row],[PEDIDO]]&amp;Tabela1[[#This Row],[PRODUTO]]</f>
        <v/>
      </c>
      <c r="AZ1056" s="44">
        <f>IF(AF1056="",0,IF(ISTEXT(AF1056),H1056*VALUE(SUBSTITUTE(AF1056,"%",""))/100,H1056*AF1056))-Tabela1[[#This Row],[PRONTO ACABADO2]]</f>
        <v>0</v>
      </c>
      <c r="BA1056" s="44">
        <f>IF(AG1056="",0,IF(ISTEXT(AG1056),H1056*VALUE(SUBSTITUTE(AG1056,"%",""))/100,H1056*AG1056))-Tabela1[[#This Row],[PESO EXPEDIDO2]]</f>
        <v>0</v>
      </c>
      <c r="BB1056" s="44">
        <f t="shared" si="154"/>
        <v>0</v>
      </c>
      <c r="BC1056" s="44">
        <f t="shared" si="155"/>
        <v>0</v>
      </c>
      <c r="BD1056" s="44"/>
    </row>
    <row r="1057" spans="1:56" ht="15.75" hidden="1" customHeight="1" x14ac:dyDescent="0.25">
      <c r="A1057" s="6"/>
      <c r="B1057" s="22"/>
      <c r="C1057" s="7"/>
      <c r="D1057" s="46"/>
      <c r="E1057" s="7"/>
      <c r="F1057" s="7"/>
      <c r="G1057" s="44"/>
      <c r="H1057" s="41">
        <f>Tabela1[[#This Row],[PESO UNI]]*Tabela1[[#This Row],[QTE]]</f>
        <v>0</v>
      </c>
      <c r="I1057" s="7"/>
      <c r="J1057" s="8"/>
      <c r="K1057" s="8"/>
      <c r="L1057" s="9"/>
      <c r="M1057" s="10"/>
      <c r="N1057" s="8"/>
      <c r="O1057" s="12"/>
      <c r="P1057" s="13"/>
      <c r="Q1057" s="14">
        <f>Tabela1[[#This Row],[QTDE/ Fabricação]]-Tabela1[[#This Row],[QTE]]</f>
        <v>0</v>
      </c>
      <c r="R1057" s="19">
        <f t="shared" si="150"/>
        <v>0</v>
      </c>
      <c r="S1057" s="19">
        <f t="shared" si="149"/>
        <v>0</v>
      </c>
      <c r="T1057" s="20">
        <f t="shared" si="151"/>
        <v>0</v>
      </c>
      <c r="U1057" s="17">
        <f>IFERROR(SUMIF('LISTA DE EMBARQUE'!B:B,MICRO!E:E,'LISTA DE EMBARQUE'!G:G),"")</f>
        <v>0</v>
      </c>
      <c r="V1057" s="12" t="str">
        <f>IFERROR(VLOOKUP(Tabela1[[#This Row],[COD.MDE]],'LISTA DE EMBARQUE'!B:L,11,0),"")</f>
        <v/>
      </c>
      <c r="W1057" s="13" t="str">
        <f>IFERROR(COUNTIF(#REF!,Tabela1[[#This Row],[Colunas5]]),"")</f>
        <v/>
      </c>
      <c r="X1057" s="14">
        <f>Tabela1[[#This Row],[QIANTIDADE EXPEDIDA]]*Tabela1[[#This Row],[PESO UNI]]</f>
        <v>0</v>
      </c>
      <c r="Y1057" s="14">
        <f t="shared" si="152"/>
        <v>0</v>
      </c>
      <c r="Z1057" s="21">
        <f>Tabela1[[#This Row],[PESO TOTAL]]-Tabela1[[#This Row],[Peso Expedido]]</f>
        <v>0</v>
      </c>
      <c r="AA1057" s="18"/>
      <c r="AB1057" s="40"/>
      <c r="AC1057" s="40"/>
      <c r="AD1057" s="40"/>
      <c r="AE1057" s="40"/>
      <c r="AF1057" s="40"/>
      <c r="AG1057" s="40"/>
      <c r="AH1057" s="40"/>
      <c r="AI1057" s="40" t="str">
        <f t="shared" si="156"/>
        <v>ok</v>
      </c>
      <c r="AJ1057"/>
      <c r="AK1057" t="str">
        <f>Tabela1[[#This Row],[Coluna1]]&amp;Tabela1[[#This Row],[PEDIDO]]</f>
        <v/>
      </c>
      <c r="AL1057"/>
      <c r="AM1057"/>
      <c r="AN1057"/>
      <c r="AO1057" t="str">
        <f t="shared" si="153"/>
        <v>/</v>
      </c>
      <c r="AP1057" t="str">
        <f>Tabela1[[#This Row],[TAG]]&amp;Tabela1[[#This Row],[PEDIDO]]&amp;Tabela1[[#This Row],[PRODUTO]]</f>
        <v/>
      </c>
      <c r="AQ1057" s="23" t="str">
        <f>Tabela1[[#This Row],[PRODUTO]]&amp;Tabela1[[#This Row],[TAG]]</f>
        <v/>
      </c>
      <c r="AR1057" s="183">
        <f>Tabela1[[#This Row],[PESO TOTAL]]*Tabela1[[#This Row],[MATÉRIA PRIMA]]</f>
        <v>0</v>
      </c>
      <c r="AS1057" s="28">
        <f>Tabela1[[#This Row],[PESO TOTAL]]*Tabela1[[#This Row],[PREPARAÇÃO ]]</f>
        <v>0</v>
      </c>
      <c r="AT1057" s="28">
        <f>Tabela1[[#This Row],[PESO TOTAL]]*Tabela1[[#This Row],[CALDEIRARIA]]</f>
        <v>0</v>
      </c>
      <c r="AU1057" s="28">
        <f>Tabela1[[#This Row],[PESO TOTAL]]*Tabela1[[#This Row],[SOLDA]]</f>
        <v>0</v>
      </c>
      <c r="AV1057" s="28">
        <f>Tabela1[[#This Row],[PESO TOTAL]]*Tabela1[[#This Row],[ACABAMENTO]]</f>
        <v>0</v>
      </c>
      <c r="AW1057" s="28">
        <f>Tabela1[[#This Row],[PESO TOTAL]]*Tabela1[[#This Row],[PRONTO ACABADO]]</f>
        <v>0</v>
      </c>
      <c r="AX1057" s="28">
        <f>Tabela1[[#This Row],[PESO TOTAL]]*Tabela1[[#This Row],[EXPEDIÇÃO ]]</f>
        <v>0</v>
      </c>
      <c r="AY1057" s="28" t="str">
        <f>Tabela1[[#This Row],[PEDIDO]]&amp;Tabela1[[#This Row],[PRODUTO]]</f>
        <v/>
      </c>
      <c r="AZ1057" s="44">
        <f>IF(AF1057="",0,IF(ISTEXT(AF1057),H1057*VALUE(SUBSTITUTE(AF1057,"%",""))/100,H1057*AF1057))-Tabela1[[#This Row],[PRONTO ACABADO2]]</f>
        <v>0</v>
      </c>
      <c r="BA1057" s="44">
        <f>IF(AG1057="",0,IF(ISTEXT(AG1057),H1057*VALUE(SUBSTITUTE(AG1057,"%",""))/100,H1057*AG1057))-Tabela1[[#This Row],[PESO EXPEDIDO2]]</f>
        <v>0</v>
      </c>
      <c r="BB1057" s="44">
        <f t="shared" si="154"/>
        <v>0</v>
      </c>
      <c r="BC1057" s="44">
        <f t="shared" si="155"/>
        <v>0</v>
      </c>
      <c r="BD1057" s="44"/>
    </row>
    <row r="1058" spans="1:56" ht="15.75" hidden="1" customHeight="1" x14ac:dyDescent="0.25">
      <c r="A1058" s="6"/>
      <c r="B1058" s="22"/>
      <c r="C1058" s="7"/>
      <c r="D1058" s="46"/>
      <c r="E1058" s="7"/>
      <c r="F1058" s="7"/>
      <c r="G1058" s="44"/>
      <c r="H1058" s="41">
        <f>Tabela1[[#This Row],[PESO UNI]]*Tabela1[[#This Row],[QTE]]</f>
        <v>0</v>
      </c>
      <c r="I1058" s="7"/>
      <c r="J1058" s="8"/>
      <c r="K1058" s="8"/>
      <c r="L1058" s="9"/>
      <c r="M1058" s="10"/>
      <c r="N1058" s="8"/>
      <c r="O1058" s="12"/>
      <c r="P1058" s="13"/>
      <c r="Q1058" s="14">
        <f>Tabela1[[#This Row],[QTDE/ Fabricação]]-Tabela1[[#This Row],[QTE]]</f>
        <v>0</v>
      </c>
      <c r="R1058" s="19">
        <f t="shared" si="150"/>
        <v>0</v>
      </c>
      <c r="S1058" s="19">
        <f t="shared" si="149"/>
        <v>0</v>
      </c>
      <c r="T1058" s="20">
        <f t="shared" si="151"/>
        <v>0</v>
      </c>
      <c r="U1058" s="17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IFERROR(COUNTIF(#REF!,Tabela1[[#This Row],[Colunas5]]),"")</f>
        <v/>
      </c>
      <c r="X1058" s="14">
        <f>Tabela1[[#This Row],[QIANTIDADE EXPEDIDA]]*Tabela1[[#This Row],[PESO UNI]]</f>
        <v>0</v>
      </c>
      <c r="Y1058" s="14">
        <f t="shared" si="152"/>
        <v>0</v>
      </c>
      <c r="Z1058" s="21">
        <f>Tabela1[[#This Row],[PESO TOTAL]]-Tabela1[[#This Row],[Peso Expedido]]</f>
        <v>0</v>
      </c>
      <c r="AA1058" s="18"/>
      <c r="AB1058" s="40"/>
      <c r="AC1058" s="40"/>
      <c r="AD1058" s="40"/>
      <c r="AE1058" s="40"/>
      <c r="AF1058" s="40"/>
      <c r="AG1058" s="40"/>
      <c r="AH1058" s="40"/>
      <c r="AI1058" s="40" t="str">
        <f t="shared" si="156"/>
        <v>ok</v>
      </c>
      <c r="AJ1058"/>
      <c r="AK1058" t="str">
        <f>Tabela1[[#This Row],[Coluna1]]&amp;Tabela1[[#This Row],[PEDIDO]]</f>
        <v/>
      </c>
      <c r="AL1058"/>
      <c r="AM1058"/>
      <c r="AN1058"/>
      <c r="AO1058" t="str">
        <f t="shared" si="153"/>
        <v>/</v>
      </c>
      <c r="AP1058" t="str">
        <f>Tabela1[[#This Row],[TAG]]&amp;Tabela1[[#This Row],[PEDIDO]]&amp;Tabela1[[#This Row],[PRODUTO]]</f>
        <v/>
      </c>
      <c r="AQ1058" s="23" t="str">
        <f>Tabela1[[#This Row],[PRODUTO]]&amp;Tabela1[[#This Row],[TAG]]</f>
        <v/>
      </c>
      <c r="AR1058" s="183">
        <f>Tabela1[[#This Row],[PESO TOTAL]]*Tabela1[[#This Row],[MATÉRIA PRIMA]]</f>
        <v>0</v>
      </c>
      <c r="AS1058" s="28">
        <f>Tabela1[[#This Row],[PESO TOTAL]]*Tabela1[[#This Row],[PREPARAÇÃO ]]</f>
        <v>0</v>
      </c>
      <c r="AT1058" s="28">
        <f>Tabela1[[#This Row],[PESO TOTAL]]*Tabela1[[#This Row],[CALDEIRARIA]]</f>
        <v>0</v>
      </c>
      <c r="AU1058" s="28">
        <f>Tabela1[[#This Row],[PESO TOTAL]]*Tabela1[[#This Row],[SOLDA]]</f>
        <v>0</v>
      </c>
      <c r="AV1058" s="28">
        <f>Tabela1[[#This Row],[PESO TOTAL]]*Tabela1[[#This Row],[ACABAMENTO]]</f>
        <v>0</v>
      </c>
      <c r="AW1058" s="28">
        <f>Tabela1[[#This Row],[PESO TOTAL]]*Tabela1[[#This Row],[PRONTO ACABADO]]</f>
        <v>0</v>
      </c>
      <c r="AX1058" s="28">
        <f>Tabela1[[#This Row],[PESO TOTAL]]*Tabela1[[#This Row],[EXPEDIÇÃO ]]</f>
        <v>0</v>
      </c>
      <c r="AY1058" s="28" t="str">
        <f>Tabela1[[#This Row],[PEDIDO]]&amp;Tabela1[[#This Row],[PRODUTO]]</f>
        <v/>
      </c>
      <c r="AZ1058" s="44">
        <f>IF(AF1058="",0,IF(ISTEXT(AF1058),H1058*VALUE(SUBSTITUTE(AF1058,"%",""))/100,H1058*AF1058))-Tabela1[[#This Row],[PRONTO ACABADO2]]</f>
        <v>0</v>
      </c>
      <c r="BA1058" s="44">
        <f>IF(AG1058="",0,IF(ISTEXT(AG1058),H1058*VALUE(SUBSTITUTE(AG1058,"%",""))/100,H1058*AG1058))-Tabela1[[#This Row],[PESO EXPEDIDO2]]</f>
        <v>0</v>
      </c>
      <c r="BB1058" s="44">
        <f t="shared" si="154"/>
        <v>0</v>
      </c>
      <c r="BC1058" s="44">
        <f t="shared" si="155"/>
        <v>0</v>
      </c>
      <c r="BD1058" s="44"/>
    </row>
    <row r="1059" spans="1:56" ht="15.75" hidden="1" customHeight="1" x14ac:dyDescent="0.25">
      <c r="A1059" s="6"/>
      <c r="B1059" s="22"/>
      <c r="C1059" s="7"/>
      <c r="D1059" s="46"/>
      <c r="E1059" s="7"/>
      <c r="F1059" s="7"/>
      <c r="G1059" s="44"/>
      <c r="H1059" s="41">
        <f>Tabela1[[#This Row],[PESO UNI]]*Tabela1[[#This Row],[QTE]]</f>
        <v>0</v>
      </c>
      <c r="I1059" s="7"/>
      <c r="J1059" s="8"/>
      <c r="K1059" s="8"/>
      <c r="L1059" s="9"/>
      <c r="M1059" s="10"/>
      <c r="N1059" s="8"/>
      <c r="O1059" s="12"/>
      <c r="P1059" s="13"/>
      <c r="Q1059" s="14">
        <f>Tabela1[[#This Row],[QTDE/ Fabricação]]-Tabela1[[#This Row],[QTE]]</f>
        <v>0</v>
      </c>
      <c r="R1059" s="19">
        <f t="shared" si="150"/>
        <v>0</v>
      </c>
      <c r="S1059" s="19">
        <f t="shared" si="149"/>
        <v>0</v>
      </c>
      <c r="T1059" s="20">
        <f t="shared" si="151"/>
        <v>0</v>
      </c>
      <c r="U1059" s="17">
        <f>IFERROR(SUMIF('LISTA DE EMBARQUE'!B:B,MICRO!E:E,'LISTA DE EMBARQUE'!G:G),"")</f>
        <v>0</v>
      </c>
      <c r="V1059" s="12" t="str">
        <f>IFERROR(VLOOKUP(Tabela1[[#This Row],[COD.MDE]],'LISTA DE EMBARQUE'!B:L,11,0),"")</f>
        <v/>
      </c>
      <c r="W1059" s="13" t="str">
        <f>IFERROR(COUNTIF(#REF!,Tabela1[[#This Row],[Colunas5]]),"")</f>
        <v/>
      </c>
      <c r="X1059" s="14">
        <f>Tabela1[[#This Row],[QIANTIDADE EXPEDIDA]]*Tabela1[[#This Row],[PESO UNI]]</f>
        <v>0</v>
      </c>
      <c r="Y1059" s="14">
        <f t="shared" si="152"/>
        <v>0</v>
      </c>
      <c r="Z1059" s="21">
        <f>Tabela1[[#This Row],[PESO TOTAL]]-Tabela1[[#This Row],[Peso Expedido]]</f>
        <v>0</v>
      </c>
      <c r="AA1059" s="18"/>
      <c r="AB1059" s="40"/>
      <c r="AC1059" s="40"/>
      <c r="AD1059" s="40"/>
      <c r="AE1059" s="40"/>
      <c r="AF1059" s="40"/>
      <c r="AG1059" s="40"/>
      <c r="AH1059" s="40"/>
      <c r="AI1059" s="40" t="str">
        <f t="shared" si="156"/>
        <v>ok</v>
      </c>
      <c r="AJ1059"/>
      <c r="AK1059" t="str">
        <f>Tabela1[[#This Row],[Coluna1]]&amp;Tabela1[[#This Row],[PEDIDO]]</f>
        <v/>
      </c>
      <c r="AL1059"/>
      <c r="AM1059"/>
      <c r="AN1059"/>
      <c r="AO1059" t="str">
        <f t="shared" si="153"/>
        <v>/</v>
      </c>
      <c r="AP1059" t="str">
        <f>Tabela1[[#This Row],[TAG]]&amp;Tabela1[[#This Row],[PEDIDO]]&amp;Tabela1[[#This Row],[PRODUTO]]</f>
        <v/>
      </c>
      <c r="AQ1059" s="23" t="str">
        <f>Tabela1[[#This Row],[PRODUTO]]&amp;Tabela1[[#This Row],[TAG]]</f>
        <v/>
      </c>
      <c r="AR1059" s="183">
        <f>Tabela1[[#This Row],[PESO TOTAL]]*Tabela1[[#This Row],[MATÉRIA PRIMA]]</f>
        <v>0</v>
      </c>
      <c r="AS1059" s="28">
        <f>Tabela1[[#This Row],[PESO TOTAL]]*Tabela1[[#This Row],[PREPARAÇÃO ]]</f>
        <v>0</v>
      </c>
      <c r="AT1059" s="28">
        <f>Tabela1[[#This Row],[PESO TOTAL]]*Tabela1[[#This Row],[CALDEIRARIA]]</f>
        <v>0</v>
      </c>
      <c r="AU1059" s="28">
        <f>Tabela1[[#This Row],[PESO TOTAL]]*Tabela1[[#This Row],[SOLDA]]</f>
        <v>0</v>
      </c>
      <c r="AV1059" s="28">
        <f>Tabela1[[#This Row],[PESO TOTAL]]*Tabela1[[#This Row],[ACABAMENTO]]</f>
        <v>0</v>
      </c>
      <c r="AW1059" s="28">
        <f>Tabela1[[#This Row],[PESO TOTAL]]*Tabela1[[#This Row],[PRONTO ACABADO]]</f>
        <v>0</v>
      </c>
      <c r="AX1059" s="28">
        <f>Tabela1[[#This Row],[PESO TOTAL]]*Tabela1[[#This Row],[EXPEDIÇÃO ]]</f>
        <v>0</v>
      </c>
      <c r="AY1059" s="28" t="str">
        <f>Tabela1[[#This Row],[PEDIDO]]&amp;Tabela1[[#This Row],[PRODUTO]]</f>
        <v/>
      </c>
      <c r="AZ1059" s="44">
        <f>IF(AF1059="",0,IF(ISTEXT(AF1059),H1059*VALUE(SUBSTITUTE(AF1059,"%",""))/100,H1059*AF1059))-Tabela1[[#This Row],[PRONTO ACABADO2]]</f>
        <v>0</v>
      </c>
      <c r="BA1059" s="44">
        <f>IF(AG1059="",0,IF(ISTEXT(AG1059),H1059*VALUE(SUBSTITUTE(AG1059,"%",""))/100,H1059*AG1059))-Tabela1[[#This Row],[PESO EXPEDIDO2]]</f>
        <v>0</v>
      </c>
      <c r="BB1059" s="44">
        <f t="shared" si="154"/>
        <v>0</v>
      </c>
      <c r="BC1059" s="44">
        <f t="shared" si="155"/>
        <v>0</v>
      </c>
      <c r="BD1059" s="44"/>
    </row>
    <row r="1060" spans="1:56" ht="15.75" hidden="1" customHeight="1" x14ac:dyDescent="0.25">
      <c r="A1060" s="6"/>
      <c r="B1060" s="22"/>
      <c r="C1060" s="7"/>
      <c r="D1060" s="46"/>
      <c r="E1060" s="7"/>
      <c r="F1060" s="7"/>
      <c r="G1060" s="44"/>
      <c r="H1060" s="41">
        <f>Tabela1[[#This Row],[PESO UNI]]*Tabela1[[#This Row],[QTE]]</f>
        <v>0</v>
      </c>
      <c r="I1060" s="7"/>
      <c r="J1060" s="8"/>
      <c r="K1060" s="8"/>
      <c r="L1060" s="9"/>
      <c r="M1060" s="10"/>
      <c r="N1060" s="8"/>
      <c r="O1060" s="12"/>
      <c r="P1060" s="13"/>
      <c r="Q1060" s="14">
        <f>Tabela1[[#This Row],[QTDE/ Fabricação]]-Tabela1[[#This Row],[QTE]]</f>
        <v>0</v>
      </c>
      <c r="R1060" s="19">
        <f t="shared" si="150"/>
        <v>0</v>
      </c>
      <c r="S1060" s="19">
        <f t="shared" si="149"/>
        <v>0</v>
      </c>
      <c r="T1060" s="20">
        <f t="shared" si="151"/>
        <v>0</v>
      </c>
      <c r="U1060" s="17">
        <f>IFERROR(SUMIF('LISTA DE EMBARQUE'!B:B,MICRO!E:E,'LISTA DE EMBARQUE'!G:G),"")</f>
        <v>0</v>
      </c>
      <c r="V1060" s="12" t="str">
        <f>IFERROR(VLOOKUP(Tabela1[[#This Row],[COD.MDE]],'LISTA DE EMBARQUE'!B:L,11,0),"")</f>
        <v/>
      </c>
      <c r="W1060" s="13" t="str">
        <f>IFERROR(COUNTIF(#REF!,Tabela1[[#This Row],[Colunas5]]),"")</f>
        <v/>
      </c>
      <c r="X1060" s="14">
        <f>Tabela1[[#This Row],[QIANTIDADE EXPEDIDA]]*Tabela1[[#This Row],[PESO UNI]]</f>
        <v>0</v>
      </c>
      <c r="Y1060" s="14">
        <f t="shared" si="152"/>
        <v>0</v>
      </c>
      <c r="Z1060" s="21">
        <f>Tabela1[[#This Row],[PESO TOTAL]]-Tabela1[[#This Row],[Peso Expedido]]</f>
        <v>0</v>
      </c>
      <c r="AA1060" s="18"/>
      <c r="AB1060" s="40"/>
      <c r="AC1060" s="40"/>
      <c r="AD1060" s="40"/>
      <c r="AE1060" s="40"/>
      <c r="AF1060" s="40"/>
      <c r="AG1060" s="40"/>
      <c r="AH1060" s="40"/>
      <c r="AI1060" s="40" t="str">
        <f t="shared" si="156"/>
        <v>ok</v>
      </c>
      <c r="AJ1060"/>
      <c r="AK1060" t="str">
        <f>Tabela1[[#This Row],[Coluna1]]&amp;Tabela1[[#This Row],[PEDIDO]]</f>
        <v/>
      </c>
      <c r="AL1060"/>
      <c r="AM1060"/>
      <c r="AN1060"/>
      <c r="AO1060" t="str">
        <f t="shared" si="153"/>
        <v>/</v>
      </c>
      <c r="AP1060" t="str">
        <f>Tabela1[[#This Row],[TAG]]&amp;Tabela1[[#This Row],[PEDIDO]]&amp;Tabela1[[#This Row],[PRODUTO]]</f>
        <v/>
      </c>
      <c r="AQ1060" s="23" t="str">
        <f>Tabela1[[#This Row],[PRODUTO]]&amp;Tabela1[[#This Row],[TAG]]</f>
        <v/>
      </c>
      <c r="AR1060" s="183">
        <f>Tabela1[[#This Row],[PESO TOTAL]]*Tabela1[[#This Row],[MATÉRIA PRIMA]]</f>
        <v>0</v>
      </c>
      <c r="AS1060" s="28">
        <f>Tabela1[[#This Row],[PESO TOTAL]]*Tabela1[[#This Row],[PREPARAÇÃO ]]</f>
        <v>0</v>
      </c>
      <c r="AT1060" s="28">
        <f>Tabela1[[#This Row],[PESO TOTAL]]*Tabela1[[#This Row],[CALDEIRARIA]]</f>
        <v>0</v>
      </c>
      <c r="AU1060" s="28">
        <f>Tabela1[[#This Row],[PESO TOTAL]]*Tabela1[[#This Row],[SOLDA]]</f>
        <v>0</v>
      </c>
      <c r="AV1060" s="28">
        <f>Tabela1[[#This Row],[PESO TOTAL]]*Tabela1[[#This Row],[ACABAMENTO]]</f>
        <v>0</v>
      </c>
      <c r="AW1060" s="28">
        <f>Tabela1[[#This Row],[PESO TOTAL]]*Tabela1[[#This Row],[PRONTO ACABADO]]</f>
        <v>0</v>
      </c>
      <c r="AX1060" s="28">
        <f>Tabela1[[#This Row],[PESO TOTAL]]*Tabela1[[#This Row],[EXPEDIÇÃO ]]</f>
        <v>0</v>
      </c>
      <c r="AY1060" s="28" t="str">
        <f>Tabela1[[#This Row],[PEDIDO]]&amp;Tabela1[[#This Row],[PRODUTO]]</f>
        <v/>
      </c>
      <c r="AZ1060" s="44">
        <f>IF(AF1060="",0,IF(ISTEXT(AF1060),H1060*VALUE(SUBSTITUTE(AF1060,"%",""))/100,H1060*AF1060))-Tabela1[[#This Row],[PRONTO ACABADO2]]</f>
        <v>0</v>
      </c>
      <c r="BA1060" s="44">
        <f>IF(AG1060="",0,IF(ISTEXT(AG1060),H1060*VALUE(SUBSTITUTE(AG1060,"%",""))/100,H1060*AG1060))-Tabela1[[#This Row],[PESO EXPEDIDO2]]</f>
        <v>0</v>
      </c>
      <c r="BB1060" s="44">
        <f t="shared" si="154"/>
        <v>0</v>
      </c>
      <c r="BC1060" s="44">
        <f t="shared" si="155"/>
        <v>0</v>
      </c>
      <c r="BD1060" s="44"/>
    </row>
    <row r="1061" spans="1:56" ht="15.75" hidden="1" customHeight="1" x14ac:dyDescent="0.25">
      <c r="A1061" s="6"/>
      <c r="B1061" s="22"/>
      <c r="C1061" s="7"/>
      <c r="D1061" s="46"/>
      <c r="E1061" s="7"/>
      <c r="F1061" s="7"/>
      <c r="G1061" s="44"/>
      <c r="H1061" s="41">
        <f>Tabela1[[#This Row],[PESO UNI]]*Tabela1[[#This Row],[QTE]]</f>
        <v>0</v>
      </c>
      <c r="I1061" s="7"/>
      <c r="J1061" s="8"/>
      <c r="K1061" s="8"/>
      <c r="L1061" s="9"/>
      <c r="M1061" s="10"/>
      <c r="N1061" s="8"/>
      <c r="O1061" s="12"/>
      <c r="P1061" s="13"/>
      <c r="Q1061" s="14">
        <f>Tabela1[[#This Row],[QTDE/ Fabricação]]-Tabela1[[#This Row],[QTE]]</f>
        <v>0</v>
      </c>
      <c r="R1061" s="19">
        <f t="shared" si="150"/>
        <v>0</v>
      </c>
      <c r="S1061" s="19">
        <f t="shared" si="149"/>
        <v>0</v>
      </c>
      <c r="T1061" s="20">
        <f t="shared" si="151"/>
        <v>0</v>
      </c>
      <c r="U1061" s="17">
        <f>IFERROR(SUMIF('LISTA DE EMBARQUE'!B:B,MICRO!E:E,'LISTA DE EMBARQUE'!G:G),"")</f>
        <v>0</v>
      </c>
      <c r="V1061" s="12" t="str">
        <f>IFERROR(VLOOKUP(Tabela1[[#This Row],[COD.MDE]],'LISTA DE EMBARQUE'!B:L,11,0),"")</f>
        <v/>
      </c>
      <c r="W1061" s="13" t="str">
        <f>IFERROR(COUNTIF(#REF!,Tabela1[[#This Row],[Colunas5]]),"")</f>
        <v/>
      </c>
      <c r="X1061" s="14">
        <f>Tabela1[[#This Row],[QIANTIDADE EXPEDIDA]]*Tabela1[[#This Row],[PESO UNI]]</f>
        <v>0</v>
      </c>
      <c r="Y1061" s="14">
        <f t="shared" si="152"/>
        <v>0</v>
      </c>
      <c r="Z1061" s="21">
        <f>Tabela1[[#This Row],[PESO TOTAL]]-Tabela1[[#This Row],[Peso Expedido]]</f>
        <v>0</v>
      </c>
      <c r="AA1061" s="18"/>
      <c r="AB1061" s="40"/>
      <c r="AC1061" s="40"/>
      <c r="AD1061" s="40"/>
      <c r="AE1061" s="40"/>
      <c r="AF1061" s="40"/>
      <c r="AG1061" s="40"/>
      <c r="AH1061" s="40"/>
      <c r="AI1061" s="40" t="str">
        <f t="shared" si="156"/>
        <v>ok</v>
      </c>
      <c r="AJ1061"/>
      <c r="AK1061" t="str">
        <f>Tabela1[[#This Row],[Coluna1]]&amp;Tabela1[[#This Row],[PEDIDO]]</f>
        <v/>
      </c>
      <c r="AL1061"/>
      <c r="AM1061"/>
      <c r="AN1061"/>
      <c r="AO1061" t="str">
        <f t="shared" si="153"/>
        <v>/</v>
      </c>
      <c r="AP1061" t="str">
        <f>Tabela1[[#This Row],[TAG]]&amp;Tabela1[[#This Row],[PEDIDO]]&amp;Tabela1[[#This Row],[PRODUTO]]</f>
        <v/>
      </c>
      <c r="AQ1061" s="23" t="str">
        <f>Tabela1[[#This Row],[PRODUTO]]&amp;Tabela1[[#This Row],[TAG]]</f>
        <v/>
      </c>
      <c r="AR1061" s="183">
        <f>Tabela1[[#This Row],[PESO TOTAL]]*Tabela1[[#This Row],[MATÉRIA PRIMA]]</f>
        <v>0</v>
      </c>
      <c r="AS1061" s="28">
        <f>Tabela1[[#This Row],[PESO TOTAL]]*Tabela1[[#This Row],[PREPARAÇÃO ]]</f>
        <v>0</v>
      </c>
      <c r="AT1061" s="28">
        <f>Tabela1[[#This Row],[PESO TOTAL]]*Tabela1[[#This Row],[CALDEIRARIA]]</f>
        <v>0</v>
      </c>
      <c r="AU1061" s="28">
        <f>Tabela1[[#This Row],[PESO TOTAL]]*Tabela1[[#This Row],[SOLDA]]</f>
        <v>0</v>
      </c>
      <c r="AV1061" s="28">
        <f>Tabela1[[#This Row],[PESO TOTAL]]*Tabela1[[#This Row],[ACABAMENTO]]</f>
        <v>0</v>
      </c>
      <c r="AW1061" s="28">
        <f>Tabela1[[#This Row],[PESO TOTAL]]*Tabela1[[#This Row],[PRONTO ACABADO]]</f>
        <v>0</v>
      </c>
      <c r="AX1061" s="28">
        <f>Tabela1[[#This Row],[PESO TOTAL]]*Tabela1[[#This Row],[EXPEDIÇÃO ]]</f>
        <v>0</v>
      </c>
      <c r="AY1061" s="28" t="str">
        <f>Tabela1[[#This Row],[PEDIDO]]&amp;Tabela1[[#This Row],[PRODUTO]]</f>
        <v/>
      </c>
      <c r="AZ1061" s="44">
        <f>IF(AF1061="",0,IF(ISTEXT(AF1061),H1061*VALUE(SUBSTITUTE(AF1061,"%",""))/100,H1061*AF1061))-Tabela1[[#This Row],[PRONTO ACABADO2]]</f>
        <v>0</v>
      </c>
      <c r="BA1061" s="44">
        <f>IF(AG1061="",0,IF(ISTEXT(AG1061),H1061*VALUE(SUBSTITUTE(AG1061,"%",""))/100,H1061*AG1061))-Tabela1[[#This Row],[PESO EXPEDIDO2]]</f>
        <v>0</v>
      </c>
      <c r="BB1061" s="44">
        <f t="shared" si="154"/>
        <v>0</v>
      </c>
      <c r="BC1061" s="44">
        <f t="shared" si="155"/>
        <v>0</v>
      </c>
      <c r="BD1061" s="44"/>
    </row>
    <row r="1062" spans="1:56" ht="15.75" hidden="1" customHeight="1" x14ac:dyDescent="0.25">
      <c r="A1062" s="6"/>
      <c r="B1062" s="22"/>
      <c r="C1062" s="7"/>
      <c r="D1062" s="46"/>
      <c r="E1062" s="7"/>
      <c r="F1062" s="7"/>
      <c r="G1062" s="44"/>
      <c r="H1062" s="41">
        <f>Tabela1[[#This Row],[PESO UNI]]*Tabela1[[#This Row],[QTE]]</f>
        <v>0</v>
      </c>
      <c r="I1062" s="7"/>
      <c r="J1062" s="8"/>
      <c r="K1062" s="8"/>
      <c r="L1062" s="9"/>
      <c r="M1062" s="10"/>
      <c r="N1062" s="8"/>
      <c r="O1062" s="12"/>
      <c r="P1062" s="13"/>
      <c r="Q1062" s="14">
        <f>Tabela1[[#This Row],[QTDE/ Fabricação]]-Tabela1[[#This Row],[QTE]]</f>
        <v>0</v>
      </c>
      <c r="R1062" s="19">
        <f t="shared" si="150"/>
        <v>0</v>
      </c>
      <c r="S1062" s="19">
        <f t="shared" si="149"/>
        <v>0</v>
      </c>
      <c r="T1062" s="20">
        <f t="shared" si="151"/>
        <v>0</v>
      </c>
      <c r="U1062" s="17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IFERROR(COUNTIF(#REF!,Tabela1[[#This Row],[Colunas5]]),"")</f>
        <v/>
      </c>
      <c r="X1062" s="14">
        <f>Tabela1[[#This Row],[QIANTIDADE EXPEDIDA]]*Tabela1[[#This Row],[PESO UNI]]</f>
        <v>0</v>
      </c>
      <c r="Y1062" s="14">
        <f t="shared" si="152"/>
        <v>0</v>
      </c>
      <c r="Z1062" s="21">
        <f>Tabela1[[#This Row],[PESO TOTAL]]-Tabela1[[#This Row],[Peso Expedido]]</f>
        <v>0</v>
      </c>
      <c r="AA1062" s="18"/>
      <c r="AB1062" s="40"/>
      <c r="AC1062" s="40"/>
      <c r="AD1062" s="40"/>
      <c r="AE1062" s="40"/>
      <c r="AF1062" s="40"/>
      <c r="AG1062" s="40"/>
      <c r="AH1062" s="40"/>
      <c r="AI1062" s="40" t="str">
        <f t="shared" si="156"/>
        <v>ok</v>
      </c>
      <c r="AJ1062"/>
      <c r="AK1062" t="str">
        <f>Tabela1[[#This Row],[Coluna1]]&amp;Tabela1[[#This Row],[PEDIDO]]</f>
        <v/>
      </c>
      <c r="AL1062"/>
      <c r="AM1062"/>
      <c r="AN1062"/>
      <c r="AO1062" t="str">
        <f t="shared" si="153"/>
        <v>/</v>
      </c>
      <c r="AP1062" t="str">
        <f>Tabela1[[#This Row],[TAG]]&amp;Tabela1[[#This Row],[PEDIDO]]&amp;Tabela1[[#This Row],[PRODUTO]]</f>
        <v/>
      </c>
      <c r="AQ1062" s="23" t="str">
        <f>Tabela1[[#This Row],[PRODUTO]]&amp;Tabela1[[#This Row],[TAG]]</f>
        <v/>
      </c>
      <c r="AR1062" s="183">
        <f>Tabela1[[#This Row],[PESO TOTAL]]*Tabela1[[#This Row],[MATÉRIA PRIMA]]</f>
        <v>0</v>
      </c>
      <c r="AS1062" s="28">
        <f>Tabela1[[#This Row],[PESO TOTAL]]*Tabela1[[#This Row],[PREPARAÇÃO ]]</f>
        <v>0</v>
      </c>
      <c r="AT1062" s="28">
        <f>Tabela1[[#This Row],[PESO TOTAL]]*Tabela1[[#This Row],[CALDEIRARIA]]</f>
        <v>0</v>
      </c>
      <c r="AU1062" s="28">
        <f>Tabela1[[#This Row],[PESO TOTAL]]*Tabela1[[#This Row],[SOLDA]]</f>
        <v>0</v>
      </c>
      <c r="AV1062" s="28">
        <f>Tabela1[[#This Row],[PESO TOTAL]]*Tabela1[[#This Row],[ACABAMENTO]]</f>
        <v>0</v>
      </c>
      <c r="AW1062" s="28">
        <f>Tabela1[[#This Row],[PESO TOTAL]]*Tabela1[[#This Row],[PRONTO ACABADO]]</f>
        <v>0</v>
      </c>
      <c r="AX1062" s="28">
        <f>Tabela1[[#This Row],[PESO TOTAL]]*Tabela1[[#This Row],[EXPEDIÇÃO ]]</f>
        <v>0</v>
      </c>
      <c r="AY1062" s="28" t="str">
        <f>Tabela1[[#This Row],[PEDIDO]]&amp;Tabela1[[#This Row],[PRODUTO]]</f>
        <v/>
      </c>
      <c r="AZ1062" s="44">
        <f>IF(AF1062="",0,IF(ISTEXT(AF1062),H1062*VALUE(SUBSTITUTE(AF1062,"%",""))/100,H1062*AF1062))-Tabela1[[#This Row],[PRONTO ACABADO2]]</f>
        <v>0</v>
      </c>
      <c r="BA1062" s="44">
        <f>IF(AG1062="",0,IF(ISTEXT(AG1062),H1062*VALUE(SUBSTITUTE(AG1062,"%",""))/100,H1062*AG1062))-Tabela1[[#This Row],[PESO EXPEDIDO2]]</f>
        <v>0</v>
      </c>
      <c r="BB1062" s="44">
        <f t="shared" si="154"/>
        <v>0</v>
      </c>
      <c r="BC1062" s="44">
        <f t="shared" si="155"/>
        <v>0</v>
      </c>
      <c r="BD1062" s="44"/>
    </row>
    <row r="1063" spans="1:56" ht="15.75" hidden="1" customHeight="1" x14ac:dyDescent="0.25">
      <c r="A1063" s="6"/>
      <c r="B1063" s="22"/>
      <c r="C1063" s="7"/>
      <c r="D1063" s="46"/>
      <c r="E1063" s="7"/>
      <c r="F1063" s="7"/>
      <c r="G1063" s="44"/>
      <c r="H1063" s="41">
        <f>Tabela1[[#This Row],[PESO UNI]]*Tabela1[[#This Row],[QTE]]</f>
        <v>0</v>
      </c>
      <c r="I1063" s="7"/>
      <c r="J1063" s="8"/>
      <c r="K1063" s="8"/>
      <c r="L1063" s="9"/>
      <c r="M1063" s="10"/>
      <c r="N1063" s="8"/>
      <c r="O1063" s="12"/>
      <c r="P1063" s="13"/>
      <c r="Q1063" s="14">
        <f>Tabela1[[#This Row],[QTDE/ Fabricação]]-Tabela1[[#This Row],[QTE]]</f>
        <v>0</v>
      </c>
      <c r="R1063" s="19">
        <f t="shared" si="150"/>
        <v>0</v>
      </c>
      <c r="S1063" s="19">
        <f t="shared" si="149"/>
        <v>0</v>
      </c>
      <c r="T1063" s="20">
        <f t="shared" si="151"/>
        <v>0</v>
      </c>
      <c r="U1063" s="17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IFERROR(COUNTIF(#REF!,Tabela1[[#This Row],[Colunas5]]),"")</f>
        <v/>
      </c>
      <c r="X1063" s="14">
        <f>Tabela1[[#This Row],[QIANTIDADE EXPEDIDA]]*Tabela1[[#This Row],[PESO UNI]]</f>
        <v>0</v>
      </c>
      <c r="Y1063" s="14">
        <f t="shared" si="152"/>
        <v>0</v>
      </c>
      <c r="Z1063" s="21">
        <f>Tabela1[[#This Row],[PESO TOTAL]]-Tabela1[[#This Row],[Peso Expedido]]</f>
        <v>0</v>
      </c>
      <c r="AA1063" s="18"/>
      <c r="AB1063" s="40"/>
      <c r="AC1063" s="40"/>
      <c r="AD1063" s="40"/>
      <c r="AE1063" s="40"/>
      <c r="AF1063" s="40"/>
      <c r="AG1063" s="40"/>
      <c r="AH1063" s="40"/>
      <c r="AI1063" s="40" t="str">
        <f t="shared" si="156"/>
        <v>ok</v>
      </c>
      <c r="AJ1063"/>
      <c r="AK1063" t="str">
        <f>Tabela1[[#This Row],[Coluna1]]&amp;Tabela1[[#This Row],[PEDIDO]]</f>
        <v/>
      </c>
      <c r="AL1063"/>
      <c r="AM1063"/>
      <c r="AN1063"/>
      <c r="AO1063" t="str">
        <f t="shared" si="153"/>
        <v>/</v>
      </c>
      <c r="AP1063" t="str">
        <f>Tabela1[[#This Row],[TAG]]&amp;Tabela1[[#This Row],[PEDIDO]]&amp;Tabela1[[#This Row],[PRODUTO]]</f>
        <v/>
      </c>
      <c r="AQ1063" s="23" t="str">
        <f>Tabela1[[#This Row],[PRODUTO]]&amp;Tabela1[[#This Row],[TAG]]</f>
        <v/>
      </c>
      <c r="AR1063" s="183">
        <f>Tabela1[[#This Row],[PESO TOTAL]]*Tabela1[[#This Row],[MATÉRIA PRIMA]]</f>
        <v>0</v>
      </c>
      <c r="AS1063" s="28">
        <f>Tabela1[[#This Row],[PESO TOTAL]]*Tabela1[[#This Row],[PREPARAÇÃO ]]</f>
        <v>0</v>
      </c>
      <c r="AT1063" s="28">
        <f>Tabela1[[#This Row],[PESO TOTAL]]*Tabela1[[#This Row],[CALDEIRARIA]]</f>
        <v>0</v>
      </c>
      <c r="AU1063" s="28">
        <f>Tabela1[[#This Row],[PESO TOTAL]]*Tabela1[[#This Row],[SOLDA]]</f>
        <v>0</v>
      </c>
      <c r="AV1063" s="28">
        <f>Tabela1[[#This Row],[PESO TOTAL]]*Tabela1[[#This Row],[ACABAMENTO]]</f>
        <v>0</v>
      </c>
      <c r="AW1063" s="28">
        <f>Tabela1[[#This Row],[PESO TOTAL]]*Tabela1[[#This Row],[PRONTO ACABADO]]</f>
        <v>0</v>
      </c>
      <c r="AX1063" s="28">
        <f>Tabela1[[#This Row],[PESO TOTAL]]*Tabela1[[#This Row],[EXPEDIÇÃO ]]</f>
        <v>0</v>
      </c>
      <c r="AY1063" s="28" t="str">
        <f>Tabela1[[#This Row],[PEDIDO]]&amp;Tabela1[[#This Row],[PRODUTO]]</f>
        <v/>
      </c>
      <c r="AZ1063" s="44">
        <f>IF(AF1063="",0,IF(ISTEXT(AF1063),H1063*VALUE(SUBSTITUTE(AF1063,"%",""))/100,H1063*AF1063))-Tabela1[[#This Row],[PRONTO ACABADO2]]</f>
        <v>0</v>
      </c>
      <c r="BA1063" s="44">
        <f>IF(AG1063="",0,IF(ISTEXT(AG1063),H1063*VALUE(SUBSTITUTE(AG1063,"%",""))/100,H1063*AG1063))-Tabela1[[#This Row],[PESO EXPEDIDO2]]</f>
        <v>0</v>
      </c>
      <c r="BB1063" s="44">
        <f t="shared" si="154"/>
        <v>0</v>
      </c>
      <c r="BC1063" s="44">
        <f t="shared" si="155"/>
        <v>0</v>
      </c>
      <c r="BD1063" s="44"/>
    </row>
    <row r="1064" spans="1:56" ht="15.75" hidden="1" customHeight="1" x14ac:dyDescent="0.25">
      <c r="A1064" s="6"/>
      <c r="B1064" s="22"/>
      <c r="C1064" s="7"/>
      <c r="D1064" s="46"/>
      <c r="E1064" s="7"/>
      <c r="F1064" s="7"/>
      <c r="G1064" s="44"/>
      <c r="H1064" s="41">
        <f>Tabela1[[#This Row],[PESO UNI]]*Tabela1[[#This Row],[QTE]]</f>
        <v>0</v>
      </c>
      <c r="I1064" s="7"/>
      <c r="J1064" s="8"/>
      <c r="K1064" s="8"/>
      <c r="L1064" s="9"/>
      <c r="M1064" s="10"/>
      <c r="N1064" s="8"/>
      <c r="O1064" s="12"/>
      <c r="P1064" s="13"/>
      <c r="Q1064" s="14">
        <f>Tabela1[[#This Row],[QTDE/ Fabricação]]-Tabela1[[#This Row],[QTE]]</f>
        <v>0</v>
      </c>
      <c r="R1064" s="19">
        <f t="shared" si="150"/>
        <v>0</v>
      </c>
      <c r="S1064" s="19">
        <f t="shared" si="149"/>
        <v>0</v>
      </c>
      <c r="T1064" s="20">
        <f t="shared" si="151"/>
        <v>0</v>
      </c>
      <c r="U1064" s="17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IFERROR(COUNTIF(#REF!,Tabela1[[#This Row],[Colunas5]]),"")</f>
        <v/>
      </c>
      <c r="X1064" s="14">
        <f>Tabela1[[#This Row],[QIANTIDADE EXPEDIDA]]*Tabela1[[#This Row],[PESO UNI]]</f>
        <v>0</v>
      </c>
      <c r="Y1064" s="14">
        <f t="shared" si="152"/>
        <v>0</v>
      </c>
      <c r="Z1064" s="21">
        <f>Tabela1[[#This Row],[PESO TOTAL]]-Tabela1[[#This Row],[Peso Expedido]]</f>
        <v>0</v>
      </c>
      <c r="AA1064" s="18"/>
      <c r="AB1064" s="40"/>
      <c r="AC1064" s="40"/>
      <c r="AD1064" s="40"/>
      <c r="AE1064" s="40"/>
      <c r="AF1064" s="40"/>
      <c r="AG1064" s="40"/>
      <c r="AH1064" s="40"/>
      <c r="AI1064" s="40" t="str">
        <f t="shared" si="156"/>
        <v>ok</v>
      </c>
      <c r="AJ1064"/>
      <c r="AK1064" t="str">
        <f>Tabela1[[#This Row],[Coluna1]]&amp;Tabela1[[#This Row],[PEDIDO]]</f>
        <v/>
      </c>
      <c r="AL1064"/>
      <c r="AM1064"/>
      <c r="AN1064"/>
      <c r="AO1064" t="str">
        <f t="shared" si="153"/>
        <v>/</v>
      </c>
      <c r="AP1064" t="str">
        <f>Tabela1[[#This Row],[TAG]]&amp;Tabela1[[#This Row],[PEDIDO]]&amp;Tabela1[[#This Row],[PRODUTO]]</f>
        <v/>
      </c>
      <c r="AQ1064" s="23" t="str">
        <f>Tabela1[[#This Row],[PRODUTO]]&amp;Tabela1[[#This Row],[TAG]]</f>
        <v/>
      </c>
      <c r="AR1064" s="183">
        <f>Tabela1[[#This Row],[PESO TOTAL]]*Tabela1[[#This Row],[MATÉRIA PRIMA]]</f>
        <v>0</v>
      </c>
      <c r="AS1064" s="28">
        <f>Tabela1[[#This Row],[PESO TOTAL]]*Tabela1[[#This Row],[PREPARAÇÃO ]]</f>
        <v>0</v>
      </c>
      <c r="AT1064" s="28">
        <f>Tabela1[[#This Row],[PESO TOTAL]]*Tabela1[[#This Row],[CALDEIRARIA]]</f>
        <v>0</v>
      </c>
      <c r="AU1064" s="28">
        <f>Tabela1[[#This Row],[PESO TOTAL]]*Tabela1[[#This Row],[SOLDA]]</f>
        <v>0</v>
      </c>
      <c r="AV1064" s="28">
        <f>Tabela1[[#This Row],[PESO TOTAL]]*Tabela1[[#This Row],[ACABAMENTO]]</f>
        <v>0</v>
      </c>
      <c r="AW1064" s="28">
        <f>Tabela1[[#This Row],[PESO TOTAL]]*Tabela1[[#This Row],[PRONTO ACABADO]]</f>
        <v>0</v>
      </c>
      <c r="AX1064" s="28">
        <f>Tabela1[[#This Row],[PESO TOTAL]]*Tabela1[[#This Row],[EXPEDIÇÃO ]]</f>
        <v>0</v>
      </c>
      <c r="AY1064" s="28" t="str">
        <f>Tabela1[[#This Row],[PEDIDO]]&amp;Tabela1[[#This Row],[PRODUTO]]</f>
        <v/>
      </c>
      <c r="AZ1064" s="44">
        <f>IF(AF1064="",0,IF(ISTEXT(AF1064),H1064*VALUE(SUBSTITUTE(AF1064,"%",""))/100,H1064*AF1064))-Tabela1[[#This Row],[PRONTO ACABADO2]]</f>
        <v>0</v>
      </c>
      <c r="BA1064" s="44">
        <f>IF(AG1064="",0,IF(ISTEXT(AG1064),H1064*VALUE(SUBSTITUTE(AG1064,"%",""))/100,H1064*AG1064))-Tabela1[[#This Row],[PESO EXPEDIDO2]]</f>
        <v>0</v>
      </c>
      <c r="BB1064" s="44">
        <f t="shared" si="154"/>
        <v>0</v>
      </c>
      <c r="BC1064" s="44">
        <f t="shared" si="155"/>
        <v>0</v>
      </c>
      <c r="BD1064" s="44"/>
    </row>
    <row r="1065" spans="1:56" ht="15.75" hidden="1" customHeight="1" x14ac:dyDescent="0.25">
      <c r="A1065" s="6"/>
      <c r="B1065" s="22"/>
      <c r="C1065" s="7"/>
      <c r="D1065" s="46"/>
      <c r="E1065" s="7"/>
      <c r="F1065" s="7"/>
      <c r="G1065" s="44"/>
      <c r="H1065" s="41">
        <f>Tabela1[[#This Row],[PESO UNI]]*Tabela1[[#This Row],[QTE]]</f>
        <v>0</v>
      </c>
      <c r="I1065" s="7"/>
      <c r="J1065" s="8"/>
      <c r="K1065" s="8"/>
      <c r="L1065" s="9"/>
      <c r="M1065" s="10"/>
      <c r="N1065" s="8"/>
      <c r="O1065" s="12"/>
      <c r="P1065" s="13"/>
      <c r="Q1065" s="14">
        <f>Tabela1[[#This Row],[QTDE/ Fabricação]]-Tabela1[[#This Row],[QTE]]</f>
        <v>0</v>
      </c>
      <c r="R1065" s="19">
        <f t="shared" si="150"/>
        <v>0</v>
      </c>
      <c r="S1065" s="19">
        <f t="shared" si="149"/>
        <v>0</v>
      </c>
      <c r="T1065" s="20">
        <f t="shared" si="151"/>
        <v>0</v>
      </c>
      <c r="U1065" s="17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IFERROR(COUNTIF(#REF!,Tabela1[[#This Row],[Colunas5]]),"")</f>
        <v/>
      </c>
      <c r="X1065" s="14">
        <f>Tabela1[[#This Row],[QIANTIDADE EXPEDIDA]]*Tabela1[[#This Row],[PESO UNI]]</f>
        <v>0</v>
      </c>
      <c r="Y1065" s="14">
        <f t="shared" si="152"/>
        <v>0</v>
      </c>
      <c r="Z1065" s="21">
        <f>Tabela1[[#This Row],[PESO TOTAL]]-Tabela1[[#This Row],[Peso Expedido]]</f>
        <v>0</v>
      </c>
      <c r="AA1065" s="18"/>
      <c r="AB1065" s="40"/>
      <c r="AC1065" s="40"/>
      <c r="AD1065" s="40"/>
      <c r="AE1065" s="40"/>
      <c r="AF1065" s="40"/>
      <c r="AG1065" s="40"/>
      <c r="AH1065" s="40"/>
      <c r="AI1065" s="40" t="str">
        <f t="shared" si="156"/>
        <v>ok</v>
      </c>
      <c r="AJ1065"/>
      <c r="AK1065" t="str">
        <f>Tabela1[[#This Row],[Coluna1]]&amp;Tabela1[[#This Row],[PEDIDO]]</f>
        <v/>
      </c>
      <c r="AL1065"/>
      <c r="AM1065"/>
      <c r="AN1065"/>
      <c r="AO1065" t="str">
        <f t="shared" si="153"/>
        <v>/</v>
      </c>
      <c r="AP1065" t="str">
        <f>Tabela1[[#This Row],[TAG]]&amp;Tabela1[[#This Row],[PEDIDO]]&amp;Tabela1[[#This Row],[PRODUTO]]</f>
        <v/>
      </c>
      <c r="AQ1065" s="23" t="str">
        <f>Tabela1[[#This Row],[PRODUTO]]&amp;Tabela1[[#This Row],[TAG]]</f>
        <v/>
      </c>
      <c r="AR1065" s="183">
        <f>Tabela1[[#This Row],[PESO TOTAL]]*Tabela1[[#This Row],[MATÉRIA PRIMA]]</f>
        <v>0</v>
      </c>
      <c r="AS1065" s="28">
        <f>Tabela1[[#This Row],[PESO TOTAL]]*Tabela1[[#This Row],[PREPARAÇÃO ]]</f>
        <v>0</v>
      </c>
      <c r="AT1065" s="28">
        <f>Tabela1[[#This Row],[PESO TOTAL]]*Tabela1[[#This Row],[CALDEIRARIA]]</f>
        <v>0</v>
      </c>
      <c r="AU1065" s="28">
        <f>Tabela1[[#This Row],[PESO TOTAL]]*Tabela1[[#This Row],[SOLDA]]</f>
        <v>0</v>
      </c>
      <c r="AV1065" s="28">
        <f>Tabela1[[#This Row],[PESO TOTAL]]*Tabela1[[#This Row],[ACABAMENTO]]</f>
        <v>0</v>
      </c>
      <c r="AW1065" s="28">
        <f>Tabela1[[#This Row],[PESO TOTAL]]*Tabela1[[#This Row],[PRONTO ACABADO]]</f>
        <v>0</v>
      </c>
      <c r="AX1065" s="28">
        <f>Tabela1[[#This Row],[PESO TOTAL]]*Tabela1[[#This Row],[EXPEDIÇÃO ]]</f>
        <v>0</v>
      </c>
      <c r="AY1065" s="28" t="str">
        <f>Tabela1[[#This Row],[PEDIDO]]&amp;Tabela1[[#This Row],[PRODUTO]]</f>
        <v/>
      </c>
      <c r="AZ1065" s="44">
        <f>IF(AF1065="",0,IF(ISTEXT(AF1065),H1065*VALUE(SUBSTITUTE(AF1065,"%",""))/100,H1065*AF1065))-Tabela1[[#This Row],[PRONTO ACABADO2]]</f>
        <v>0</v>
      </c>
      <c r="BA1065" s="44">
        <f>IF(AG1065="",0,IF(ISTEXT(AG1065),H1065*VALUE(SUBSTITUTE(AG1065,"%",""))/100,H1065*AG1065))-Tabela1[[#This Row],[PESO EXPEDIDO2]]</f>
        <v>0</v>
      </c>
      <c r="BB1065" s="44">
        <f t="shared" si="154"/>
        <v>0</v>
      </c>
      <c r="BC1065" s="44">
        <f t="shared" si="155"/>
        <v>0</v>
      </c>
      <c r="BD1065" s="44"/>
    </row>
    <row r="1066" spans="1:56" ht="15.75" hidden="1" customHeight="1" x14ac:dyDescent="0.25">
      <c r="A1066" s="6"/>
      <c r="B1066" s="22"/>
      <c r="C1066" s="7"/>
      <c r="D1066" s="46"/>
      <c r="E1066" s="7"/>
      <c r="F1066" s="7"/>
      <c r="G1066" s="44"/>
      <c r="H1066" s="41">
        <f>Tabela1[[#This Row],[PESO UNI]]*Tabela1[[#This Row],[QTE]]</f>
        <v>0</v>
      </c>
      <c r="I1066" s="7"/>
      <c r="J1066" s="8"/>
      <c r="K1066" s="8"/>
      <c r="L1066" s="9"/>
      <c r="M1066" s="10"/>
      <c r="N1066" s="8"/>
      <c r="O1066" s="12"/>
      <c r="P1066" s="13"/>
      <c r="Q1066" s="14">
        <f>Tabela1[[#This Row],[QTDE/ Fabricação]]-Tabela1[[#This Row],[QTE]]</f>
        <v>0</v>
      </c>
      <c r="R1066" s="19">
        <f t="shared" si="150"/>
        <v>0</v>
      </c>
      <c r="S1066" s="19">
        <f t="shared" si="149"/>
        <v>0</v>
      </c>
      <c r="T1066" s="20">
        <f t="shared" si="151"/>
        <v>0</v>
      </c>
      <c r="U1066" s="17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IFERROR(COUNTIF(#REF!,Tabela1[[#This Row],[Colunas5]]),"")</f>
        <v/>
      </c>
      <c r="X1066" s="14">
        <f>Tabela1[[#This Row],[QIANTIDADE EXPEDIDA]]*Tabela1[[#This Row],[PESO UNI]]</f>
        <v>0</v>
      </c>
      <c r="Y1066" s="14">
        <f t="shared" si="152"/>
        <v>0</v>
      </c>
      <c r="Z1066" s="21">
        <f>Tabela1[[#This Row],[PESO TOTAL]]-Tabela1[[#This Row],[Peso Expedido]]</f>
        <v>0</v>
      </c>
      <c r="AA1066" s="18"/>
      <c r="AB1066" s="40"/>
      <c r="AC1066" s="40"/>
      <c r="AD1066" s="40"/>
      <c r="AE1066" s="40"/>
      <c r="AF1066" s="40"/>
      <c r="AG1066" s="40"/>
      <c r="AH1066" s="40"/>
      <c r="AI1066" s="40" t="str">
        <f t="shared" si="156"/>
        <v>ok</v>
      </c>
      <c r="AJ1066"/>
      <c r="AK1066" t="str">
        <f>Tabela1[[#This Row],[Coluna1]]&amp;Tabela1[[#This Row],[PEDIDO]]</f>
        <v/>
      </c>
      <c r="AL1066"/>
      <c r="AM1066"/>
      <c r="AN1066"/>
      <c r="AO1066" t="str">
        <f t="shared" si="153"/>
        <v>/</v>
      </c>
      <c r="AP1066" t="str">
        <f>Tabela1[[#This Row],[TAG]]&amp;Tabela1[[#This Row],[PEDIDO]]&amp;Tabela1[[#This Row],[PRODUTO]]</f>
        <v/>
      </c>
      <c r="AQ1066" s="23" t="str">
        <f>Tabela1[[#This Row],[PRODUTO]]&amp;Tabela1[[#This Row],[TAG]]</f>
        <v/>
      </c>
      <c r="AR1066" s="183">
        <f>Tabela1[[#This Row],[PESO TOTAL]]*Tabela1[[#This Row],[MATÉRIA PRIMA]]</f>
        <v>0</v>
      </c>
      <c r="AS1066" s="28">
        <f>Tabela1[[#This Row],[PESO TOTAL]]*Tabela1[[#This Row],[PREPARAÇÃO ]]</f>
        <v>0</v>
      </c>
      <c r="AT1066" s="28">
        <f>Tabela1[[#This Row],[PESO TOTAL]]*Tabela1[[#This Row],[CALDEIRARIA]]</f>
        <v>0</v>
      </c>
      <c r="AU1066" s="28">
        <f>Tabela1[[#This Row],[PESO TOTAL]]*Tabela1[[#This Row],[SOLDA]]</f>
        <v>0</v>
      </c>
      <c r="AV1066" s="28">
        <f>Tabela1[[#This Row],[PESO TOTAL]]*Tabela1[[#This Row],[ACABAMENTO]]</f>
        <v>0</v>
      </c>
      <c r="AW1066" s="28">
        <f>Tabela1[[#This Row],[PESO TOTAL]]*Tabela1[[#This Row],[PRONTO ACABADO]]</f>
        <v>0</v>
      </c>
      <c r="AX1066" s="28">
        <f>Tabela1[[#This Row],[PESO TOTAL]]*Tabela1[[#This Row],[EXPEDIÇÃO ]]</f>
        <v>0</v>
      </c>
      <c r="AY1066" s="28" t="str">
        <f>Tabela1[[#This Row],[PEDIDO]]&amp;Tabela1[[#This Row],[PRODUTO]]</f>
        <v/>
      </c>
      <c r="AZ1066" s="44">
        <f>IF(AF1066="",0,IF(ISTEXT(AF1066),H1066*VALUE(SUBSTITUTE(AF1066,"%",""))/100,H1066*AF1066))-Tabela1[[#This Row],[PRONTO ACABADO2]]</f>
        <v>0</v>
      </c>
      <c r="BA1066" s="44">
        <f>IF(AG1066="",0,IF(ISTEXT(AG1066),H1066*VALUE(SUBSTITUTE(AG1066,"%",""))/100,H1066*AG1066))-Tabela1[[#This Row],[PESO EXPEDIDO2]]</f>
        <v>0</v>
      </c>
      <c r="BB1066" s="44">
        <f t="shared" si="154"/>
        <v>0</v>
      </c>
      <c r="BC1066" s="44">
        <f t="shared" si="155"/>
        <v>0</v>
      </c>
      <c r="BD1066" s="44"/>
    </row>
    <row r="1067" spans="1:56" ht="15.75" hidden="1" customHeight="1" x14ac:dyDescent="0.25">
      <c r="A1067" s="6"/>
      <c r="B1067" s="22"/>
      <c r="C1067" s="7"/>
      <c r="D1067" s="46"/>
      <c r="E1067" s="7"/>
      <c r="F1067" s="7"/>
      <c r="G1067" s="44"/>
      <c r="H1067" s="41">
        <f>Tabela1[[#This Row],[PESO UNI]]*Tabela1[[#This Row],[QTE]]</f>
        <v>0</v>
      </c>
      <c r="I1067" s="7"/>
      <c r="J1067" s="8"/>
      <c r="K1067" s="8"/>
      <c r="L1067" s="9"/>
      <c r="M1067" s="10"/>
      <c r="N1067" s="8"/>
      <c r="O1067" s="12"/>
      <c r="P1067" s="13"/>
      <c r="Q1067" s="14">
        <f>Tabela1[[#This Row],[QTDE/ Fabricação]]-Tabela1[[#This Row],[QTE]]</f>
        <v>0</v>
      </c>
      <c r="R1067" s="19">
        <f t="shared" si="150"/>
        <v>0</v>
      </c>
      <c r="S1067" s="19">
        <f t="shared" si="149"/>
        <v>0</v>
      </c>
      <c r="T1067" s="20">
        <f t="shared" si="151"/>
        <v>0</v>
      </c>
      <c r="U1067" s="17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IFERROR(COUNTIF(#REF!,Tabela1[[#This Row],[Colunas5]]),"")</f>
        <v/>
      </c>
      <c r="X1067" s="14">
        <f>Tabela1[[#This Row],[QIANTIDADE EXPEDIDA]]*Tabela1[[#This Row],[PESO UNI]]</f>
        <v>0</v>
      </c>
      <c r="Y1067" s="14">
        <f t="shared" si="152"/>
        <v>0</v>
      </c>
      <c r="Z1067" s="21">
        <f>Tabela1[[#This Row],[PESO TOTAL]]-Tabela1[[#This Row],[Peso Expedido]]</f>
        <v>0</v>
      </c>
      <c r="AA1067" s="18"/>
      <c r="AB1067" s="40"/>
      <c r="AC1067" s="40"/>
      <c r="AD1067" s="40"/>
      <c r="AE1067" s="40"/>
      <c r="AF1067" s="40"/>
      <c r="AG1067" s="40"/>
      <c r="AH1067" s="40"/>
      <c r="AI1067" s="40" t="str">
        <f t="shared" si="156"/>
        <v>ok</v>
      </c>
      <c r="AJ1067"/>
      <c r="AK1067" t="str">
        <f>Tabela1[[#This Row],[Coluna1]]&amp;Tabela1[[#This Row],[PEDIDO]]</f>
        <v/>
      </c>
      <c r="AL1067"/>
      <c r="AM1067"/>
      <c r="AN1067"/>
      <c r="AO1067" t="str">
        <f t="shared" si="153"/>
        <v>/</v>
      </c>
      <c r="AP1067" t="str">
        <f>Tabela1[[#This Row],[TAG]]&amp;Tabela1[[#This Row],[PEDIDO]]&amp;Tabela1[[#This Row],[PRODUTO]]</f>
        <v/>
      </c>
      <c r="AQ1067" s="23" t="str">
        <f>Tabela1[[#This Row],[PRODUTO]]&amp;Tabela1[[#This Row],[TAG]]</f>
        <v/>
      </c>
      <c r="AR1067" s="183">
        <f>Tabela1[[#This Row],[PESO TOTAL]]*Tabela1[[#This Row],[MATÉRIA PRIMA]]</f>
        <v>0</v>
      </c>
      <c r="AS1067" s="28">
        <f>Tabela1[[#This Row],[PESO TOTAL]]*Tabela1[[#This Row],[PREPARAÇÃO ]]</f>
        <v>0</v>
      </c>
      <c r="AT1067" s="28">
        <f>Tabela1[[#This Row],[PESO TOTAL]]*Tabela1[[#This Row],[CALDEIRARIA]]</f>
        <v>0</v>
      </c>
      <c r="AU1067" s="28">
        <f>Tabela1[[#This Row],[PESO TOTAL]]*Tabela1[[#This Row],[SOLDA]]</f>
        <v>0</v>
      </c>
      <c r="AV1067" s="28">
        <f>Tabela1[[#This Row],[PESO TOTAL]]*Tabela1[[#This Row],[ACABAMENTO]]</f>
        <v>0</v>
      </c>
      <c r="AW1067" s="28">
        <f>Tabela1[[#This Row],[PESO TOTAL]]*Tabela1[[#This Row],[PRONTO ACABADO]]</f>
        <v>0</v>
      </c>
      <c r="AX1067" s="28">
        <f>Tabela1[[#This Row],[PESO TOTAL]]*Tabela1[[#This Row],[EXPEDIÇÃO ]]</f>
        <v>0</v>
      </c>
      <c r="AY1067" s="28" t="str">
        <f>Tabela1[[#This Row],[PEDIDO]]&amp;Tabela1[[#This Row],[PRODUTO]]</f>
        <v/>
      </c>
      <c r="AZ1067" s="44">
        <f>IF(AF1067="",0,IF(ISTEXT(AF1067),H1067*VALUE(SUBSTITUTE(AF1067,"%",""))/100,H1067*AF1067))-Tabela1[[#This Row],[PRONTO ACABADO2]]</f>
        <v>0</v>
      </c>
      <c r="BA1067" s="44">
        <f>IF(AG1067="",0,IF(ISTEXT(AG1067),H1067*VALUE(SUBSTITUTE(AG1067,"%",""))/100,H1067*AG1067))-Tabela1[[#This Row],[PESO EXPEDIDO2]]</f>
        <v>0</v>
      </c>
      <c r="BB1067" s="44">
        <f t="shared" si="154"/>
        <v>0</v>
      </c>
      <c r="BC1067" s="44">
        <f t="shared" si="155"/>
        <v>0</v>
      </c>
      <c r="BD1067" s="44"/>
    </row>
    <row r="1068" spans="1:56" ht="15.75" hidden="1" customHeight="1" x14ac:dyDescent="0.25">
      <c r="A1068" s="6"/>
      <c r="B1068" s="22"/>
      <c r="C1068" s="7"/>
      <c r="D1068" s="46"/>
      <c r="E1068" s="7"/>
      <c r="F1068" s="7"/>
      <c r="G1068" s="44"/>
      <c r="H1068" s="41">
        <f>Tabela1[[#This Row],[PESO UNI]]*Tabela1[[#This Row],[QTE]]</f>
        <v>0</v>
      </c>
      <c r="I1068" s="7"/>
      <c r="J1068" s="8"/>
      <c r="K1068" s="8"/>
      <c r="L1068" s="9"/>
      <c r="M1068" s="10"/>
      <c r="N1068" s="8"/>
      <c r="O1068" s="12"/>
      <c r="P1068" s="13"/>
      <c r="Q1068" s="14">
        <f>Tabela1[[#This Row],[QTDE/ Fabricação]]-Tabela1[[#This Row],[QTE]]</f>
        <v>0</v>
      </c>
      <c r="R1068" s="19">
        <f t="shared" si="150"/>
        <v>0</v>
      </c>
      <c r="S1068" s="19">
        <f t="shared" si="149"/>
        <v>0</v>
      </c>
      <c r="T1068" s="20">
        <f t="shared" si="151"/>
        <v>0</v>
      </c>
      <c r="U1068" s="17">
        <f>IFERROR(SUMIF('LISTA DE EMBARQUE'!B:B,MICRO!E:E,'LISTA DE EMBARQUE'!G:G),"")</f>
        <v>0</v>
      </c>
      <c r="V1068" s="12" t="str">
        <f>IFERROR(VLOOKUP(Tabela1[[#This Row],[COD.MDE]],'LISTA DE EMBARQUE'!B:L,11,0),"")</f>
        <v/>
      </c>
      <c r="W1068" s="13" t="str">
        <f>IFERROR(COUNTIF(#REF!,Tabela1[[#This Row],[Colunas5]]),"")</f>
        <v/>
      </c>
      <c r="X1068" s="14">
        <f>Tabela1[[#This Row],[QIANTIDADE EXPEDIDA]]*Tabela1[[#This Row],[PESO UNI]]</f>
        <v>0</v>
      </c>
      <c r="Y1068" s="14">
        <f t="shared" si="152"/>
        <v>0</v>
      </c>
      <c r="Z1068" s="21">
        <f>Tabela1[[#This Row],[PESO TOTAL]]-Tabela1[[#This Row],[Peso Expedido]]</f>
        <v>0</v>
      </c>
      <c r="AA1068" s="18"/>
      <c r="AB1068" s="40"/>
      <c r="AC1068" s="40"/>
      <c r="AD1068" s="40"/>
      <c r="AE1068" s="40"/>
      <c r="AF1068" s="40"/>
      <c r="AG1068" s="40"/>
      <c r="AH1068" s="40"/>
      <c r="AI1068" s="40" t="str">
        <f t="shared" si="156"/>
        <v>ok</v>
      </c>
      <c r="AJ1068"/>
      <c r="AK1068" t="str">
        <f>Tabela1[[#This Row],[Coluna1]]&amp;Tabela1[[#This Row],[PEDIDO]]</f>
        <v/>
      </c>
      <c r="AL1068"/>
      <c r="AM1068"/>
      <c r="AN1068"/>
      <c r="AO1068" t="str">
        <f t="shared" si="153"/>
        <v>/</v>
      </c>
      <c r="AP1068" t="str">
        <f>Tabela1[[#This Row],[TAG]]&amp;Tabela1[[#This Row],[PEDIDO]]&amp;Tabela1[[#This Row],[PRODUTO]]</f>
        <v/>
      </c>
      <c r="AQ1068" s="23" t="str">
        <f>Tabela1[[#This Row],[PRODUTO]]&amp;Tabela1[[#This Row],[TAG]]</f>
        <v/>
      </c>
      <c r="AR1068" s="183">
        <f>Tabela1[[#This Row],[PESO TOTAL]]*Tabela1[[#This Row],[MATÉRIA PRIMA]]</f>
        <v>0</v>
      </c>
      <c r="AS1068" s="28">
        <f>Tabela1[[#This Row],[PESO TOTAL]]*Tabela1[[#This Row],[PREPARAÇÃO ]]</f>
        <v>0</v>
      </c>
      <c r="AT1068" s="28">
        <f>Tabela1[[#This Row],[PESO TOTAL]]*Tabela1[[#This Row],[CALDEIRARIA]]</f>
        <v>0</v>
      </c>
      <c r="AU1068" s="28">
        <f>Tabela1[[#This Row],[PESO TOTAL]]*Tabela1[[#This Row],[SOLDA]]</f>
        <v>0</v>
      </c>
      <c r="AV1068" s="28">
        <f>Tabela1[[#This Row],[PESO TOTAL]]*Tabela1[[#This Row],[ACABAMENTO]]</f>
        <v>0</v>
      </c>
      <c r="AW1068" s="28">
        <f>Tabela1[[#This Row],[PESO TOTAL]]*Tabela1[[#This Row],[PRONTO ACABADO]]</f>
        <v>0</v>
      </c>
      <c r="AX1068" s="28">
        <f>Tabela1[[#This Row],[PESO TOTAL]]*Tabela1[[#This Row],[EXPEDIÇÃO ]]</f>
        <v>0</v>
      </c>
      <c r="AY1068" s="28" t="str">
        <f>Tabela1[[#This Row],[PEDIDO]]&amp;Tabela1[[#This Row],[PRODUTO]]</f>
        <v/>
      </c>
      <c r="AZ1068" s="44">
        <f>IF(AF1068="",0,IF(ISTEXT(AF1068),H1068*VALUE(SUBSTITUTE(AF1068,"%",""))/100,H1068*AF1068))-Tabela1[[#This Row],[PRONTO ACABADO2]]</f>
        <v>0</v>
      </c>
      <c r="BA1068" s="44">
        <f>IF(AG1068="",0,IF(ISTEXT(AG1068),H1068*VALUE(SUBSTITUTE(AG1068,"%",""))/100,H1068*AG1068))-Tabela1[[#This Row],[PESO EXPEDIDO2]]</f>
        <v>0</v>
      </c>
      <c r="BB1068" s="44">
        <f t="shared" si="154"/>
        <v>0</v>
      </c>
      <c r="BC1068" s="44">
        <f t="shared" si="155"/>
        <v>0</v>
      </c>
      <c r="BD1068" s="44"/>
    </row>
    <row r="1069" spans="1:56" ht="15.75" hidden="1" customHeight="1" x14ac:dyDescent="0.25">
      <c r="A1069" s="6"/>
      <c r="B1069" s="22"/>
      <c r="C1069" s="7"/>
      <c r="D1069" s="46"/>
      <c r="E1069" s="7"/>
      <c r="F1069" s="7"/>
      <c r="G1069" s="44"/>
      <c r="H1069" s="41">
        <f>Tabela1[[#This Row],[PESO UNI]]*Tabela1[[#This Row],[QTE]]</f>
        <v>0</v>
      </c>
      <c r="I1069" s="7"/>
      <c r="J1069" s="8"/>
      <c r="K1069" s="8"/>
      <c r="L1069" s="9"/>
      <c r="M1069" s="10"/>
      <c r="N1069" s="8"/>
      <c r="O1069" s="12"/>
      <c r="P1069" s="13"/>
      <c r="Q1069" s="14">
        <f>Tabela1[[#This Row],[QTDE/ Fabricação]]-Tabela1[[#This Row],[QTE]]</f>
        <v>0</v>
      </c>
      <c r="R1069" s="19">
        <f t="shared" si="150"/>
        <v>0</v>
      </c>
      <c r="S1069" s="19">
        <f t="shared" si="149"/>
        <v>0</v>
      </c>
      <c r="T1069" s="20">
        <f t="shared" si="151"/>
        <v>0</v>
      </c>
      <c r="U1069" s="17">
        <f>IFERROR(SUMIF('LISTA DE EMBARQUE'!B:B,MICRO!E:E,'LISTA DE EMBARQUE'!G:G),"")</f>
        <v>0</v>
      </c>
      <c r="V1069" s="12" t="str">
        <f>IFERROR(VLOOKUP(Tabela1[[#This Row],[COD.MDE]],'LISTA DE EMBARQUE'!B:L,11,0),"")</f>
        <v/>
      </c>
      <c r="W1069" s="13" t="str">
        <f>IFERROR(COUNTIF(#REF!,Tabela1[[#This Row],[Colunas5]]),"")</f>
        <v/>
      </c>
      <c r="X1069" s="14">
        <f>Tabela1[[#This Row],[QIANTIDADE EXPEDIDA]]*Tabela1[[#This Row],[PESO UNI]]</f>
        <v>0</v>
      </c>
      <c r="Y1069" s="14">
        <f t="shared" si="152"/>
        <v>0</v>
      </c>
      <c r="Z1069" s="21">
        <f>Tabela1[[#This Row],[PESO TOTAL]]-Tabela1[[#This Row],[Peso Expedido]]</f>
        <v>0</v>
      </c>
      <c r="AA1069" s="18"/>
      <c r="AB1069" s="40"/>
      <c r="AC1069" s="40"/>
      <c r="AD1069" s="40"/>
      <c r="AE1069" s="40"/>
      <c r="AF1069" s="40"/>
      <c r="AG1069" s="40"/>
      <c r="AH1069" s="40"/>
      <c r="AI1069" s="40" t="str">
        <f t="shared" si="156"/>
        <v>ok</v>
      </c>
      <c r="AJ1069"/>
      <c r="AK1069" t="str">
        <f>Tabela1[[#This Row],[Coluna1]]&amp;Tabela1[[#This Row],[PEDIDO]]</f>
        <v/>
      </c>
      <c r="AL1069"/>
      <c r="AM1069"/>
      <c r="AN1069"/>
      <c r="AO1069" t="str">
        <f t="shared" si="153"/>
        <v>/</v>
      </c>
      <c r="AP1069" t="str">
        <f>Tabela1[[#This Row],[TAG]]&amp;Tabela1[[#This Row],[PEDIDO]]&amp;Tabela1[[#This Row],[PRODUTO]]</f>
        <v/>
      </c>
      <c r="AQ1069" s="23" t="str">
        <f>Tabela1[[#This Row],[PRODUTO]]&amp;Tabela1[[#This Row],[TAG]]</f>
        <v/>
      </c>
      <c r="AR1069" s="183">
        <f>Tabela1[[#This Row],[PESO TOTAL]]*Tabela1[[#This Row],[MATÉRIA PRIMA]]</f>
        <v>0</v>
      </c>
      <c r="AS1069" s="28">
        <f>Tabela1[[#This Row],[PESO TOTAL]]*Tabela1[[#This Row],[PREPARAÇÃO ]]</f>
        <v>0</v>
      </c>
      <c r="AT1069" s="28">
        <f>Tabela1[[#This Row],[PESO TOTAL]]*Tabela1[[#This Row],[CALDEIRARIA]]</f>
        <v>0</v>
      </c>
      <c r="AU1069" s="28">
        <f>Tabela1[[#This Row],[PESO TOTAL]]*Tabela1[[#This Row],[SOLDA]]</f>
        <v>0</v>
      </c>
      <c r="AV1069" s="28">
        <f>Tabela1[[#This Row],[PESO TOTAL]]*Tabela1[[#This Row],[ACABAMENTO]]</f>
        <v>0</v>
      </c>
      <c r="AW1069" s="28">
        <f>Tabela1[[#This Row],[PESO TOTAL]]*Tabela1[[#This Row],[PRONTO ACABADO]]</f>
        <v>0</v>
      </c>
      <c r="AX1069" s="28">
        <f>Tabela1[[#This Row],[PESO TOTAL]]*Tabela1[[#This Row],[EXPEDIÇÃO ]]</f>
        <v>0</v>
      </c>
      <c r="AY1069" s="28" t="str">
        <f>Tabela1[[#This Row],[PEDIDO]]&amp;Tabela1[[#This Row],[PRODUTO]]</f>
        <v/>
      </c>
      <c r="AZ1069" s="44">
        <f>IF(AF1069="",0,IF(ISTEXT(AF1069),H1069*VALUE(SUBSTITUTE(AF1069,"%",""))/100,H1069*AF1069))-Tabela1[[#This Row],[PRONTO ACABADO2]]</f>
        <v>0</v>
      </c>
      <c r="BA1069" s="44">
        <f>IF(AG1069="",0,IF(ISTEXT(AG1069),H1069*VALUE(SUBSTITUTE(AG1069,"%",""))/100,H1069*AG1069))-Tabela1[[#This Row],[PESO EXPEDIDO2]]</f>
        <v>0</v>
      </c>
      <c r="BB1069" s="44">
        <f t="shared" si="154"/>
        <v>0</v>
      </c>
      <c r="BC1069" s="44">
        <f t="shared" si="155"/>
        <v>0</v>
      </c>
      <c r="BD1069" s="44"/>
    </row>
    <row r="1070" spans="1:56" ht="15.75" hidden="1" customHeight="1" x14ac:dyDescent="0.25">
      <c r="A1070" s="6"/>
      <c r="B1070" s="22"/>
      <c r="C1070" s="7"/>
      <c r="D1070" s="46"/>
      <c r="E1070" s="7"/>
      <c r="F1070" s="7"/>
      <c r="G1070" s="44"/>
      <c r="H1070" s="41">
        <f>Tabela1[[#This Row],[PESO UNI]]*Tabela1[[#This Row],[QTE]]</f>
        <v>0</v>
      </c>
      <c r="I1070" s="7"/>
      <c r="J1070" s="8"/>
      <c r="K1070" s="8"/>
      <c r="L1070" s="9"/>
      <c r="M1070" s="10"/>
      <c r="N1070" s="8"/>
      <c r="O1070" s="12"/>
      <c r="P1070" s="13"/>
      <c r="Q1070" s="14">
        <f>Tabela1[[#This Row],[QTDE/ Fabricação]]-Tabela1[[#This Row],[QTE]]</f>
        <v>0</v>
      </c>
      <c r="R1070" s="19">
        <f t="shared" si="150"/>
        <v>0</v>
      </c>
      <c r="S1070" s="19">
        <f t="shared" si="149"/>
        <v>0</v>
      </c>
      <c r="T1070" s="20">
        <f t="shared" si="151"/>
        <v>0</v>
      </c>
      <c r="U1070" s="17">
        <f>IFERROR(SUMIF('LISTA DE EMBARQUE'!B:B,MICRO!E:E,'LISTA DE EMBARQUE'!G:G),"")</f>
        <v>0</v>
      </c>
      <c r="V1070" s="12" t="str">
        <f>IFERROR(VLOOKUP(Tabela1[[#This Row],[COD.MDE]],'LISTA DE EMBARQUE'!B:L,11,0),"")</f>
        <v/>
      </c>
      <c r="W1070" s="13" t="str">
        <f>IFERROR(COUNTIF(#REF!,Tabela1[[#This Row],[Colunas5]]),"")</f>
        <v/>
      </c>
      <c r="X1070" s="14">
        <f>Tabela1[[#This Row],[QIANTIDADE EXPEDIDA]]*Tabela1[[#This Row],[PESO UNI]]</f>
        <v>0</v>
      </c>
      <c r="Y1070" s="14">
        <f t="shared" si="152"/>
        <v>0</v>
      </c>
      <c r="Z1070" s="21">
        <f>Tabela1[[#This Row],[PESO TOTAL]]-Tabela1[[#This Row],[Peso Expedido]]</f>
        <v>0</v>
      </c>
      <c r="AA1070" s="18"/>
      <c r="AB1070" s="40"/>
      <c r="AC1070" s="40"/>
      <c r="AD1070" s="40"/>
      <c r="AE1070" s="40"/>
      <c r="AF1070" s="40"/>
      <c r="AG1070" s="40"/>
      <c r="AH1070" s="40"/>
      <c r="AI1070" s="40" t="str">
        <f t="shared" si="156"/>
        <v>ok</v>
      </c>
      <c r="AJ1070"/>
      <c r="AK1070" t="str">
        <f>Tabela1[[#This Row],[Coluna1]]&amp;Tabela1[[#This Row],[PEDIDO]]</f>
        <v/>
      </c>
      <c r="AL1070"/>
      <c r="AM1070"/>
      <c r="AN1070"/>
      <c r="AO1070" t="str">
        <f t="shared" si="153"/>
        <v>/</v>
      </c>
      <c r="AP1070" t="str">
        <f>Tabela1[[#This Row],[TAG]]&amp;Tabela1[[#This Row],[PEDIDO]]&amp;Tabela1[[#This Row],[PRODUTO]]</f>
        <v/>
      </c>
      <c r="AQ1070" s="23" t="str">
        <f>Tabela1[[#This Row],[PRODUTO]]&amp;Tabela1[[#This Row],[TAG]]</f>
        <v/>
      </c>
      <c r="AR1070" s="183">
        <f>Tabela1[[#This Row],[PESO TOTAL]]*Tabela1[[#This Row],[MATÉRIA PRIMA]]</f>
        <v>0</v>
      </c>
      <c r="AS1070" s="28">
        <f>Tabela1[[#This Row],[PESO TOTAL]]*Tabela1[[#This Row],[PREPARAÇÃO ]]</f>
        <v>0</v>
      </c>
      <c r="AT1070" s="28">
        <f>Tabela1[[#This Row],[PESO TOTAL]]*Tabela1[[#This Row],[CALDEIRARIA]]</f>
        <v>0</v>
      </c>
      <c r="AU1070" s="28">
        <f>Tabela1[[#This Row],[PESO TOTAL]]*Tabela1[[#This Row],[SOLDA]]</f>
        <v>0</v>
      </c>
      <c r="AV1070" s="28">
        <f>Tabela1[[#This Row],[PESO TOTAL]]*Tabela1[[#This Row],[ACABAMENTO]]</f>
        <v>0</v>
      </c>
      <c r="AW1070" s="28">
        <f>Tabela1[[#This Row],[PESO TOTAL]]*Tabela1[[#This Row],[PRONTO ACABADO]]</f>
        <v>0</v>
      </c>
      <c r="AX1070" s="28">
        <f>Tabela1[[#This Row],[PESO TOTAL]]*Tabela1[[#This Row],[EXPEDIÇÃO ]]</f>
        <v>0</v>
      </c>
      <c r="AY1070" s="28" t="str">
        <f>Tabela1[[#This Row],[PEDIDO]]&amp;Tabela1[[#This Row],[PRODUTO]]</f>
        <v/>
      </c>
      <c r="AZ1070" s="44">
        <f>IF(AF1070="",0,IF(ISTEXT(AF1070),H1070*VALUE(SUBSTITUTE(AF1070,"%",""))/100,H1070*AF1070))-Tabela1[[#This Row],[PRONTO ACABADO2]]</f>
        <v>0</v>
      </c>
      <c r="BA1070" s="44">
        <f>IF(AG1070="",0,IF(ISTEXT(AG1070),H1070*VALUE(SUBSTITUTE(AG1070,"%",""))/100,H1070*AG1070))-Tabela1[[#This Row],[PESO EXPEDIDO2]]</f>
        <v>0</v>
      </c>
      <c r="BB1070" s="44">
        <f t="shared" si="154"/>
        <v>0</v>
      </c>
      <c r="BC1070" s="44">
        <f t="shared" si="155"/>
        <v>0</v>
      </c>
      <c r="BD1070" s="44"/>
    </row>
    <row r="1071" spans="1:56" ht="15.75" hidden="1" customHeight="1" x14ac:dyDescent="0.25">
      <c r="A1071" s="6"/>
      <c r="B1071" s="22"/>
      <c r="C1071" s="7"/>
      <c r="D1071" s="46"/>
      <c r="E1071" s="7"/>
      <c r="F1071" s="7"/>
      <c r="G1071" s="44"/>
      <c r="H1071" s="41">
        <f>Tabela1[[#This Row],[PESO UNI]]*Tabela1[[#This Row],[QTE]]</f>
        <v>0</v>
      </c>
      <c r="I1071" s="7"/>
      <c r="J1071" s="8"/>
      <c r="K1071" s="8"/>
      <c r="L1071" s="9"/>
      <c r="M1071" s="10"/>
      <c r="N1071" s="8"/>
      <c r="O1071" s="12"/>
      <c r="P1071" s="13"/>
      <c r="Q1071" s="14">
        <f>Tabela1[[#This Row],[QTDE/ Fabricação]]-Tabela1[[#This Row],[QTE]]</f>
        <v>0</v>
      </c>
      <c r="R1071" s="19">
        <f t="shared" si="150"/>
        <v>0</v>
      </c>
      <c r="S1071" s="19">
        <f t="shared" si="149"/>
        <v>0</v>
      </c>
      <c r="T1071" s="20">
        <f t="shared" si="151"/>
        <v>0</v>
      </c>
      <c r="U1071" s="17">
        <f>IFERROR(SUMIF('LISTA DE EMBARQUE'!B:B,MICRO!E:E,'LISTA DE EMBARQUE'!G:G),"")</f>
        <v>0</v>
      </c>
      <c r="V1071" s="12" t="str">
        <f>IFERROR(VLOOKUP(Tabela1[[#This Row],[COD.MDE]],'LISTA DE EMBARQUE'!B:L,11,0),"")</f>
        <v/>
      </c>
      <c r="W1071" s="13" t="str">
        <f>IFERROR(COUNTIF(#REF!,Tabela1[[#This Row],[Colunas5]]),"")</f>
        <v/>
      </c>
      <c r="X1071" s="14">
        <f>Tabela1[[#This Row],[QIANTIDADE EXPEDIDA]]*Tabela1[[#This Row],[PESO UNI]]</f>
        <v>0</v>
      </c>
      <c r="Y1071" s="14">
        <f t="shared" si="152"/>
        <v>0</v>
      </c>
      <c r="Z1071" s="21">
        <f>Tabela1[[#This Row],[PESO TOTAL]]-Tabela1[[#This Row],[Peso Expedido]]</f>
        <v>0</v>
      </c>
      <c r="AA1071" s="18"/>
      <c r="AB1071" s="40"/>
      <c r="AC1071" s="40"/>
      <c r="AD1071" s="40"/>
      <c r="AE1071" s="40"/>
      <c r="AF1071" s="40"/>
      <c r="AG1071" s="40"/>
      <c r="AH1071" s="40"/>
      <c r="AI1071" s="40" t="str">
        <f t="shared" si="156"/>
        <v>ok</v>
      </c>
      <c r="AJ1071"/>
      <c r="AK1071" t="str">
        <f>Tabela1[[#This Row],[Coluna1]]&amp;Tabela1[[#This Row],[PEDIDO]]</f>
        <v/>
      </c>
      <c r="AL1071"/>
      <c r="AM1071"/>
      <c r="AN1071"/>
      <c r="AO1071" t="str">
        <f t="shared" si="153"/>
        <v>/</v>
      </c>
      <c r="AP1071" t="str">
        <f>Tabela1[[#This Row],[TAG]]&amp;Tabela1[[#This Row],[PEDIDO]]&amp;Tabela1[[#This Row],[PRODUTO]]</f>
        <v/>
      </c>
      <c r="AQ1071" s="23" t="str">
        <f>Tabela1[[#This Row],[PRODUTO]]&amp;Tabela1[[#This Row],[TAG]]</f>
        <v/>
      </c>
      <c r="AR1071" s="183">
        <f>Tabela1[[#This Row],[PESO TOTAL]]*Tabela1[[#This Row],[MATÉRIA PRIMA]]</f>
        <v>0</v>
      </c>
      <c r="AS1071" s="28">
        <f>Tabela1[[#This Row],[PESO TOTAL]]*Tabela1[[#This Row],[PREPARAÇÃO ]]</f>
        <v>0</v>
      </c>
      <c r="AT1071" s="28">
        <f>Tabela1[[#This Row],[PESO TOTAL]]*Tabela1[[#This Row],[CALDEIRARIA]]</f>
        <v>0</v>
      </c>
      <c r="AU1071" s="28">
        <f>Tabela1[[#This Row],[PESO TOTAL]]*Tabela1[[#This Row],[SOLDA]]</f>
        <v>0</v>
      </c>
      <c r="AV1071" s="28">
        <f>Tabela1[[#This Row],[PESO TOTAL]]*Tabela1[[#This Row],[ACABAMENTO]]</f>
        <v>0</v>
      </c>
      <c r="AW1071" s="28">
        <f>Tabela1[[#This Row],[PESO TOTAL]]*Tabela1[[#This Row],[PRONTO ACABADO]]</f>
        <v>0</v>
      </c>
      <c r="AX1071" s="28">
        <f>Tabela1[[#This Row],[PESO TOTAL]]*Tabela1[[#This Row],[EXPEDIÇÃO ]]</f>
        <v>0</v>
      </c>
      <c r="AY1071" s="28" t="str">
        <f>Tabela1[[#This Row],[PEDIDO]]&amp;Tabela1[[#This Row],[PRODUTO]]</f>
        <v/>
      </c>
      <c r="AZ1071" s="44">
        <f>IF(AF1071="",0,IF(ISTEXT(AF1071),H1071*VALUE(SUBSTITUTE(AF1071,"%",""))/100,H1071*AF1071))-Tabela1[[#This Row],[PRONTO ACABADO2]]</f>
        <v>0</v>
      </c>
      <c r="BA1071" s="44">
        <f>IF(AG1071="",0,IF(ISTEXT(AG1071),H1071*VALUE(SUBSTITUTE(AG1071,"%",""))/100,H1071*AG1071))-Tabela1[[#This Row],[PESO EXPEDIDO2]]</f>
        <v>0</v>
      </c>
      <c r="BB1071" s="44">
        <f t="shared" si="154"/>
        <v>0</v>
      </c>
      <c r="BC1071" s="44">
        <f t="shared" si="155"/>
        <v>0</v>
      </c>
      <c r="BD1071" s="44"/>
    </row>
    <row r="1072" spans="1:56" ht="15.75" hidden="1" customHeight="1" x14ac:dyDescent="0.25">
      <c r="A1072" s="6"/>
      <c r="B1072" s="22"/>
      <c r="C1072" s="7"/>
      <c r="D1072" s="46"/>
      <c r="E1072" s="7"/>
      <c r="F1072" s="7"/>
      <c r="G1072" s="44"/>
      <c r="H1072" s="41">
        <f>Tabela1[[#This Row],[PESO UNI]]*Tabela1[[#This Row],[QTE]]</f>
        <v>0</v>
      </c>
      <c r="I1072" s="7"/>
      <c r="J1072" s="8"/>
      <c r="K1072" s="8"/>
      <c r="L1072" s="9"/>
      <c r="M1072" s="10"/>
      <c r="N1072" s="8"/>
      <c r="O1072" s="12"/>
      <c r="P1072" s="13"/>
      <c r="Q1072" s="14">
        <f>Tabela1[[#This Row],[QTDE/ Fabricação]]-Tabela1[[#This Row],[QTE]]</f>
        <v>0</v>
      </c>
      <c r="R1072" s="19">
        <f t="shared" si="150"/>
        <v>0</v>
      </c>
      <c r="S1072" s="19">
        <f t="shared" si="149"/>
        <v>0</v>
      </c>
      <c r="T1072" s="20">
        <f t="shared" si="151"/>
        <v>0</v>
      </c>
      <c r="U1072" s="17">
        <f>IFERROR(SUMIF('LISTA DE EMBARQUE'!B:B,MICRO!E:E,'LISTA DE EMBARQUE'!G:G),"")</f>
        <v>0</v>
      </c>
      <c r="V1072" s="12" t="str">
        <f>IFERROR(VLOOKUP(Tabela1[[#This Row],[COD.MDE]],'LISTA DE EMBARQUE'!B:L,11,0),"")</f>
        <v/>
      </c>
      <c r="W1072" s="13" t="str">
        <f>IFERROR(COUNTIF(#REF!,Tabela1[[#This Row],[Colunas5]]),"")</f>
        <v/>
      </c>
      <c r="X1072" s="14">
        <f>Tabela1[[#This Row],[QIANTIDADE EXPEDIDA]]*Tabela1[[#This Row],[PESO UNI]]</f>
        <v>0</v>
      </c>
      <c r="Y1072" s="14">
        <f t="shared" si="152"/>
        <v>0</v>
      </c>
      <c r="Z1072" s="21">
        <f>Tabela1[[#This Row],[PESO TOTAL]]-Tabela1[[#This Row],[Peso Expedido]]</f>
        <v>0</v>
      </c>
      <c r="AA1072" s="18"/>
      <c r="AB1072" s="40"/>
      <c r="AC1072" s="40"/>
      <c r="AD1072" s="40"/>
      <c r="AE1072" s="40"/>
      <c r="AF1072" s="40"/>
      <c r="AG1072" s="40"/>
      <c r="AH1072" s="40"/>
      <c r="AI1072" s="40" t="str">
        <f t="shared" si="156"/>
        <v>ok</v>
      </c>
      <c r="AJ1072"/>
      <c r="AK1072" t="str">
        <f>Tabela1[[#This Row],[Coluna1]]&amp;Tabela1[[#This Row],[PEDIDO]]</f>
        <v/>
      </c>
      <c r="AL1072"/>
      <c r="AM1072"/>
      <c r="AN1072"/>
      <c r="AO1072" t="str">
        <f t="shared" si="153"/>
        <v>/</v>
      </c>
      <c r="AP1072" t="str">
        <f>Tabela1[[#This Row],[TAG]]&amp;Tabela1[[#This Row],[PEDIDO]]&amp;Tabela1[[#This Row],[PRODUTO]]</f>
        <v/>
      </c>
      <c r="AQ1072" s="23" t="str">
        <f>Tabela1[[#This Row],[PRODUTO]]&amp;Tabela1[[#This Row],[TAG]]</f>
        <v/>
      </c>
      <c r="AR1072" s="183">
        <f>Tabela1[[#This Row],[PESO TOTAL]]*Tabela1[[#This Row],[MATÉRIA PRIMA]]</f>
        <v>0</v>
      </c>
      <c r="AS1072" s="28">
        <f>Tabela1[[#This Row],[PESO TOTAL]]*Tabela1[[#This Row],[PREPARAÇÃO ]]</f>
        <v>0</v>
      </c>
      <c r="AT1072" s="28">
        <f>Tabela1[[#This Row],[PESO TOTAL]]*Tabela1[[#This Row],[CALDEIRARIA]]</f>
        <v>0</v>
      </c>
      <c r="AU1072" s="28">
        <f>Tabela1[[#This Row],[PESO TOTAL]]*Tabela1[[#This Row],[SOLDA]]</f>
        <v>0</v>
      </c>
      <c r="AV1072" s="28">
        <f>Tabela1[[#This Row],[PESO TOTAL]]*Tabela1[[#This Row],[ACABAMENTO]]</f>
        <v>0</v>
      </c>
      <c r="AW1072" s="28">
        <f>Tabela1[[#This Row],[PESO TOTAL]]*Tabela1[[#This Row],[PRONTO ACABADO]]</f>
        <v>0</v>
      </c>
      <c r="AX1072" s="28">
        <f>Tabela1[[#This Row],[PESO TOTAL]]*Tabela1[[#This Row],[EXPEDIÇÃO ]]</f>
        <v>0</v>
      </c>
      <c r="AY1072" s="28" t="str">
        <f>Tabela1[[#This Row],[PEDIDO]]&amp;Tabela1[[#This Row],[PRODUTO]]</f>
        <v/>
      </c>
      <c r="AZ1072" s="44">
        <f>IF(AF1072="",0,IF(ISTEXT(AF1072),H1072*VALUE(SUBSTITUTE(AF1072,"%",""))/100,H1072*AF1072))-Tabela1[[#This Row],[PRONTO ACABADO2]]</f>
        <v>0</v>
      </c>
      <c r="BA1072" s="44">
        <f>IF(AG1072="",0,IF(ISTEXT(AG1072),H1072*VALUE(SUBSTITUTE(AG1072,"%",""))/100,H1072*AG1072))-Tabela1[[#This Row],[PESO EXPEDIDO2]]</f>
        <v>0</v>
      </c>
      <c r="BB1072" s="44">
        <f t="shared" si="154"/>
        <v>0</v>
      </c>
      <c r="BC1072" s="44">
        <f t="shared" si="155"/>
        <v>0</v>
      </c>
      <c r="BD1072" s="44"/>
    </row>
    <row r="1073" spans="1:56" ht="15.75" hidden="1" customHeight="1" x14ac:dyDescent="0.25">
      <c r="A1073" s="6"/>
      <c r="B1073" s="22"/>
      <c r="C1073" s="7"/>
      <c r="D1073" s="46"/>
      <c r="E1073" s="7"/>
      <c r="F1073" s="7"/>
      <c r="G1073" s="44"/>
      <c r="H1073" s="41">
        <f>Tabela1[[#This Row],[PESO UNI]]*Tabela1[[#This Row],[QTE]]</f>
        <v>0</v>
      </c>
      <c r="I1073" s="7"/>
      <c r="J1073" s="8"/>
      <c r="K1073" s="8"/>
      <c r="L1073" s="9"/>
      <c r="M1073" s="10"/>
      <c r="N1073" s="8"/>
      <c r="O1073" s="12"/>
      <c r="P1073" s="13"/>
      <c r="Q1073" s="14">
        <f>Tabela1[[#This Row],[QTDE/ Fabricação]]-Tabela1[[#This Row],[QTE]]</f>
        <v>0</v>
      </c>
      <c r="R1073" s="19">
        <f t="shared" si="150"/>
        <v>0</v>
      </c>
      <c r="S1073" s="19">
        <f t="shared" si="149"/>
        <v>0</v>
      </c>
      <c r="T1073" s="20">
        <f t="shared" si="151"/>
        <v>0</v>
      </c>
      <c r="U1073" s="17">
        <f>IFERROR(SUMIF('LISTA DE EMBARQUE'!B:B,MICRO!E:E,'LISTA DE EMBARQUE'!G:G),"")</f>
        <v>0</v>
      </c>
      <c r="V1073" s="12" t="str">
        <f>IFERROR(VLOOKUP(Tabela1[[#This Row],[COD.MDE]],'LISTA DE EMBARQUE'!B:L,11,0),"")</f>
        <v/>
      </c>
      <c r="W1073" s="13" t="str">
        <f>IFERROR(COUNTIF(#REF!,Tabela1[[#This Row],[Colunas5]]),"")</f>
        <v/>
      </c>
      <c r="X1073" s="14">
        <f>Tabela1[[#This Row],[QIANTIDADE EXPEDIDA]]*Tabela1[[#This Row],[PESO UNI]]</f>
        <v>0</v>
      </c>
      <c r="Y1073" s="14">
        <f t="shared" si="152"/>
        <v>0</v>
      </c>
      <c r="Z1073" s="21">
        <f>Tabela1[[#This Row],[PESO TOTAL]]-Tabela1[[#This Row],[Peso Expedido]]</f>
        <v>0</v>
      </c>
      <c r="AA1073" s="18"/>
      <c r="AB1073" s="40"/>
      <c r="AC1073" s="40"/>
      <c r="AD1073" s="40"/>
      <c r="AE1073" s="40"/>
      <c r="AF1073" s="40"/>
      <c r="AG1073" s="40"/>
      <c r="AH1073" s="40"/>
      <c r="AI1073" s="40" t="str">
        <f t="shared" si="156"/>
        <v>ok</v>
      </c>
      <c r="AJ1073"/>
      <c r="AK1073" t="str">
        <f>Tabela1[[#This Row],[Coluna1]]&amp;Tabela1[[#This Row],[PEDIDO]]</f>
        <v/>
      </c>
      <c r="AL1073"/>
      <c r="AM1073"/>
      <c r="AN1073"/>
      <c r="AO1073" t="str">
        <f t="shared" si="153"/>
        <v>/</v>
      </c>
      <c r="AP1073" t="str">
        <f>Tabela1[[#This Row],[TAG]]&amp;Tabela1[[#This Row],[PEDIDO]]&amp;Tabela1[[#This Row],[PRODUTO]]</f>
        <v/>
      </c>
      <c r="AQ1073" s="23" t="str">
        <f>Tabela1[[#This Row],[PRODUTO]]&amp;Tabela1[[#This Row],[TAG]]</f>
        <v/>
      </c>
      <c r="AR1073" s="183">
        <f>Tabela1[[#This Row],[PESO TOTAL]]*Tabela1[[#This Row],[MATÉRIA PRIMA]]</f>
        <v>0</v>
      </c>
      <c r="AS1073" s="28">
        <f>Tabela1[[#This Row],[PESO TOTAL]]*Tabela1[[#This Row],[PREPARAÇÃO ]]</f>
        <v>0</v>
      </c>
      <c r="AT1073" s="28">
        <f>Tabela1[[#This Row],[PESO TOTAL]]*Tabela1[[#This Row],[CALDEIRARIA]]</f>
        <v>0</v>
      </c>
      <c r="AU1073" s="28">
        <f>Tabela1[[#This Row],[PESO TOTAL]]*Tabela1[[#This Row],[SOLDA]]</f>
        <v>0</v>
      </c>
      <c r="AV1073" s="28">
        <f>Tabela1[[#This Row],[PESO TOTAL]]*Tabela1[[#This Row],[ACABAMENTO]]</f>
        <v>0</v>
      </c>
      <c r="AW1073" s="28">
        <f>Tabela1[[#This Row],[PESO TOTAL]]*Tabela1[[#This Row],[PRONTO ACABADO]]</f>
        <v>0</v>
      </c>
      <c r="AX1073" s="28">
        <f>Tabela1[[#This Row],[PESO TOTAL]]*Tabela1[[#This Row],[EXPEDIÇÃO ]]</f>
        <v>0</v>
      </c>
      <c r="AY1073" s="28" t="str">
        <f>Tabela1[[#This Row],[PEDIDO]]&amp;Tabela1[[#This Row],[PRODUTO]]</f>
        <v/>
      </c>
      <c r="AZ1073" s="44">
        <f>IF(AF1073="",0,IF(ISTEXT(AF1073),H1073*VALUE(SUBSTITUTE(AF1073,"%",""))/100,H1073*AF1073))-Tabela1[[#This Row],[PRONTO ACABADO2]]</f>
        <v>0</v>
      </c>
      <c r="BA1073" s="44">
        <f>IF(AG1073="",0,IF(ISTEXT(AG1073),H1073*VALUE(SUBSTITUTE(AG1073,"%",""))/100,H1073*AG1073))-Tabela1[[#This Row],[PESO EXPEDIDO2]]</f>
        <v>0</v>
      </c>
      <c r="BB1073" s="44">
        <f t="shared" si="154"/>
        <v>0</v>
      </c>
      <c r="BC1073" s="44">
        <f t="shared" si="155"/>
        <v>0</v>
      </c>
      <c r="BD1073" s="44"/>
    </row>
    <row r="1074" spans="1:56" ht="15.75" hidden="1" customHeight="1" x14ac:dyDescent="0.25">
      <c r="A1074" s="6"/>
      <c r="B1074" s="22"/>
      <c r="C1074" s="7"/>
      <c r="D1074" s="46"/>
      <c r="E1074" s="7"/>
      <c r="F1074" s="7"/>
      <c r="G1074" s="44"/>
      <c r="H1074" s="41">
        <f>Tabela1[[#This Row],[PESO UNI]]*Tabela1[[#This Row],[QTE]]</f>
        <v>0</v>
      </c>
      <c r="I1074" s="7"/>
      <c r="J1074" s="8"/>
      <c r="K1074" s="8"/>
      <c r="L1074" s="9"/>
      <c r="M1074" s="10"/>
      <c r="N1074" s="8"/>
      <c r="O1074" s="12"/>
      <c r="P1074" s="13"/>
      <c r="Q1074" s="14">
        <f>Tabela1[[#This Row],[QTDE/ Fabricação]]-Tabela1[[#This Row],[QTE]]</f>
        <v>0</v>
      </c>
      <c r="R1074" s="19">
        <f t="shared" si="150"/>
        <v>0</v>
      </c>
      <c r="S1074" s="19">
        <f t="shared" si="149"/>
        <v>0</v>
      </c>
      <c r="T1074" s="20">
        <f t="shared" si="151"/>
        <v>0</v>
      </c>
      <c r="U1074" s="17">
        <f>IFERROR(SUMIF('LISTA DE EMBARQUE'!B:B,MICRO!E:E,'LISTA DE EMBARQUE'!G:G),"")</f>
        <v>0</v>
      </c>
      <c r="V1074" s="12" t="str">
        <f>IFERROR(VLOOKUP(Tabela1[[#This Row],[COD.MDE]],'LISTA DE EMBARQUE'!B:L,11,0),"")</f>
        <v/>
      </c>
      <c r="W1074" s="13" t="str">
        <f>IFERROR(COUNTIF(#REF!,Tabela1[[#This Row],[Colunas5]]),"")</f>
        <v/>
      </c>
      <c r="X1074" s="14">
        <f>Tabela1[[#This Row],[QIANTIDADE EXPEDIDA]]*Tabela1[[#This Row],[PESO UNI]]</f>
        <v>0</v>
      </c>
      <c r="Y1074" s="14">
        <f t="shared" si="152"/>
        <v>0</v>
      </c>
      <c r="Z1074" s="21">
        <f>Tabela1[[#This Row],[PESO TOTAL]]-Tabela1[[#This Row],[Peso Expedido]]</f>
        <v>0</v>
      </c>
      <c r="AA1074" s="18"/>
      <c r="AB1074" s="40"/>
      <c r="AC1074" s="40"/>
      <c r="AD1074" s="40"/>
      <c r="AE1074" s="40"/>
      <c r="AF1074" s="40"/>
      <c r="AG1074" s="40"/>
      <c r="AH1074" s="40"/>
      <c r="AI1074" s="40" t="str">
        <f t="shared" si="156"/>
        <v>ok</v>
      </c>
      <c r="AJ1074"/>
      <c r="AK1074" t="str">
        <f>Tabela1[[#This Row],[Coluna1]]&amp;Tabela1[[#This Row],[PEDIDO]]</f>
        <v/>
      </c>
      <c r="AL1074"/>
      <c r="AM1074"/>
      <c r="AN1074"/>
      <c r="AO1074" t="str">
        <f t="shared" si="153"/>
        <v>/</v>
      </c>
      <c r="AP1074" t="str">
        <f>Tabela1[[#This Row],[TAG]]&amp;Tabela1[[#This Row],[PEDIDO]]&amp;Tabela1[[#This Row],[PRODUTO]]</f>
        <v/>
      </c>
      <c r="AQ1074" s="23" t="str">
        <f>Tabela1[[#This Row],[PRODUTO]]&amp;Tabela1[[#This Row],[TAG]]</f>
        <v/>
      </c>
      <c r="AR1074" s="183">
        <f>Tabela1[[#This Row],[PESO TOTAL]]*Tabela1[[#This Row],[MATÉRIA PRIMA]]</f>
        <v>0</v>
      </c>
      <c r="AS1074" s="28">
        <f>Tabela1[[#This Row],[PESO TOTAL]]*Tabela1[[#This Row],[PREPARAÇÃO ]]</f>
        <v>0</v>
      </c>
      <c r="AT1074" s="28">
        <f>Tabela1[[#This Row],[PESO TOTAL]]*Tabela1[[#This Row],[CALDEIRARIA]]</f>
        <v>0</v>
      </c>
      <c r="AU1074" s="28">
        <f>Tabela1[[#This Row],[PESO TOTAL]]*Tabela1[[#This Row],[SOLDA]]</f>
        <v>0</v>
      </c>
      <c r="AV1074" s="28">
        <f>Tabela1[[#This Row],[PESO TOTAL]]*Tabela1[[#This Row],[ACABAMENTO]]</f>
        <v>0</v>
      </c>
      <c r="AW1074" s="28">
        <f>Tabela1[[#This Row],[PESO TOTAL]]*Tabela1[[#This Row],[PRONTO ACABADO]]</f>
        <v>0</v>
      </c>
      <c r="AX1074" s="28">
        <f>Tabela1[[#This Row],[PESO TOTAL]]*Tabela1[[#This Row],[EXPEDIÇÃO ]]</f>
        <v>0</v>
      </c>
      <c r="AY1074" s="28" t="str">
        <f>Tabela1[[#This Row],[PEDIDO]]&amp;Tabela1[[#This Row],[PRODUTO]]</f>
        <v/>
      </c>
      <c r="AZ1074" s="44">
        <f>IF(AF1074="",0,IF(ISTEXT(AF1074),H1074*VALUE(SUBSTITUTE(AF1074,"%",""))/100,H1074*AF1074))-Tabela1[[#This Row],[PRONTO ACABADO2]]</f>
        <v>0</v>
      </c>
      <c r="BA1074" s="44">
        <f>IF(AG1074="",0,IF(ISTEXT(AG1074),H1074*VALUE(SUBSTITUTE(AG1074,"%",""))/100,H1074*AG1074))-Tabela1[[#This Row],[PESO EXPEDIDO2]]</f>
        <v>0</v>
      </c>
      <c r="BB1074" s="44">
        <f t="shared" si="154"/>
        <v>0</v>
      </c>
      <c r="BC1074" s="44">
        <f t="shared" si="155"/>
        <v>0</v>
      </c>
      <c r="BD1074" s="44"/>
    </row>
    <row r="1075" spans="1:56" ht="15.75" hidden="1" customHeight="1" x14ac:dyDescent="0.25">
      <c r="A1075" s="6"/>
      <c r="B1075" s="22"/>
      <c r="C1075" s="7"/>
      <c r="D1075" s="46"/>
      <c r="E1075" s="7"/>
      <c r="F1075" s="7"/>
      <c r="G1075" s="44"/>
      <c r="H1075" s="41">
        <f>Tabela1[[#This Row],[PESO UNI]]*Tabela1[[#This Row],[QTE]]</f>
        <v>0</v>
      </c>
      <c r="I1075" s="7"/>
      <c r="J1075" s="8"/>
      <c r="K1075" s="8"/>
      <c r="L1075" s="9"/>
      <c r="M1075" s="10"/>
      <c r="N1075" s="8"/>
      <c r="O1075" s="12"/>
      <c r="P1075" s="13"/>
      <c r="Q1075" s="14">
        <f>Tabela1[[#This Row],[QTDE/ Fabricação]]-Tabela1[[#This Row],[QTE]]</f>
        <v>0</v>
      </c>
      <c r="R1075" s="19">
        <f t="shared" si="150"/>
        <v>0</v>
      </c>
      <c r="S1075" s="19">
        <f t="shared" si="149"/>
        <v>0</v>
      </c>
      <c r="T1075" s="20">
        <f t="shared" si="151"/>
        <v>0</v>
      </c>
      <c r="U1075" s="17">
        <f>IFERROR(SUMIF('LISTA DE EMBARQUE'!B:B,MICRO!E:E,'LISTA DE EMBARQUE'!G:G),"")</f>
        <v>0</v>
      </c>
      <c r="V1075" s="12" t="str">
        <f>IFERROR(VLOOKUP(Tabela1[[#This Row],[COD.MDE]],'LISTA DE EMBARQUE'!B:L,11,0),"")</f>
        <v/>
      </c>
      <c r="W1075" s="13" t="str">
        <f>IFERROR(COUNTIF(#REF!,Tabela1[[#This Row],[Colunas5]]),"")</f>
        <v/>
      </c>
      <c r="X1075" s="14">
        <f>Tabela1[[#This Row],[QIANTIDADE EXPEDIDA]]*Tabela1[[#This Row],[PESO UNI]]</f>
        <v>0</v>
      </c>
      <c r="Y1075" s="14">
        <f t="shared" si="152"/>
        <v>0</v>
      </c>
      <c r="Z1075" s="21">
        <f>Tabela1[[#This Row],[PESO TOTAL]]-Tabela1[[#This Row],[Peso Expedido]]</f>
        <v>0</v>
      </c>
      <c r="AA1075" s="18"/>
      <c r="AB1075" s="40"/>
      <c r="AC1075" s="40"/>
      <c r="AD1075" s="40"/>
      <c r="AE1075" s="40"/>
      <c r="AF1075" s="40"/>
      <c r="AG1075" s="40"/>
      <c r="AH1075" s="40"/>
      <c r="AI1075" s="40" t="str">
        <f t="shared" si="156"/>
        <v>ok</v>
      </c>
      <c r="AJ1075"/>
      <c r="AK1075" t="str">
        <f>Tabela1[[#This Row],[Coluna1]]&amp;Tabela1[[#This Row],[PEDIDO]]</f>
        <v/>
      </c>
      <c r="AL1075"/>
      <c r="AM1075"/>
      <c r="AN1075"/>
      <c r="AO1075" t="str">
        <f t="shared" si="153"/>
        <v>/</v>
      </c>
      <c r="AP1075" t="str">
        <f>Tabela1[[#This Row],[TAG]]&amp;Tabela1[[#This Row],[PEDIDO]]&amp;Tabela1[[#This Row],[PRODUTO]]</f>
        <v/>
      </c>
      <c r="AQ1075" s="23" t="str">
        <f>Tabela1[[#This Row],[PRODUTO]]&amp;Tabela1[[#This Row],[TAG]]</f>
        <v/>
      </c>
      <c r="AR1075" s="183">
        <f>Tabela1[[#This Row],[PESO TOTAL]]*Tabela1[[#This Row],[MATÉRIA PRIMA]]</f>
        <v>0</v>
      </c>
      <c r="AS1075" s="28">
        <f>Tabela1[[#This Row],[PESO TOTAL]]*Tabela1[[#This Row],[PREPARAÇÃO ]]</f>
        <v>0</v>
      </c>
      <c r="AT1075" s="28">
        <f>Tabela1[[#This Row],[PESO TOTAL]]*Tabela1[[#This Row],[CALDEIRARIA]]</f>
        <v>0</v>
      </c>
      <c r="AU1075" s="28">
        <f>Tabela1[[#This Row],[PESO TOTAL]]*Tabela1[[#This Row],[SOLDA]]</f>
        <v>0</v>
      </c>
      <c r="AV1075" s="28">
        <f>Tabela1[[#This Row],[PESO TOTAL]]*Tabela1[[#This Row],[ACABAMENTO]]</f>
        <v>0</v>
      </c>
      <c r="AW1075" s="28">
        <f>Tabela1[[#This Row],[PESO TOTAL]]*Tabela1[[#This Row],[PRONTO ACABADO]]</f>
        <v>0</v>
      </c>
      <c r="AX1075" s="28">
        <f>Tabela1[[#This Row],[PESO TOTAL]]*Tabela1[[#This Row],[EXPEDIÇÃO ]]</f>
        <v>0</v>
      </c>
      <c r="AY1075" s="28" t="str">
        <f>Tabela1[[#This Row],[PEDIDO]]&amp;Tabela1[[#This Row],[PRODUTO]]</f>
        <v/>
      </c>
      <c r="AZ1075" s="44">
        <f>IF(AF1075="",0,IF(ISTEXT(AF1075),H1075*VALUE(SUBSTITUTE(AF1075,"%",""))/100,H1075*AF1075))-Tabela1[[#This Row],[PRONTO ACABADO2]]</f>
        <v>0</v>
      </c>
      <c r="BA1075" s="44">
        <f>IF(AG1075="",0,IF(ISTEXT(AG1075),H1075*VALUE(SUBSTITUTE(AG1075,"%",""))/100,H1075*AG1075))-Tabela1[[#This Row],[PESO EXPEDIDO2]]</f>
        <v>0</v>
      </c>
      <c r="BB1075" s="44">
        <f t="shared" si="154"/>
        <v>0</v>
      </c>
      <c r="BC1075" s="44">
        <f t="shared" si="155"/>
        <v>0</v>
      </c>
      <c r="BD1075" s="44"/>
    </row>
    <row r="1076" spans="1:56" ht="15.75" hidden="1" customHeight="1" x14ac:dyDescent="0.25">
      <c r="A1076" s="6"/>
      <c r="B1076" s="22"/>
      <c r="C1076" s="7"/>
      <c r="D1076" s="46"/>
      <c r="E1076" s="7"/>
      <c r="F1076" s="7"/>
      <c r="G1076" s="44"/>
      <c r="H1076" s="41">
        <f>Tabela1[[#This Row],[PESO UNI]]*Tabela1[[#This Row],[QTE]]</f>
        <v>0</v>
      </c>
      <c r="I1076" s="7"/>
      <c r="J1076" s="8"/>
      <c r="K1076" s="8"/>
      <c r="L1076" s="9"/>
      <c r="M1076" s="10"/>
      <c r="N1076" s="8"/>
      <c r="O1076" s="12"/>
      <c r="P1076" s="13"/>
      <c r="Q1076" s="14">
        <f>Tabela1[[#This Row],[QTDE/ Fabricação]]-Tabela1[[#This Row],[QTE]]</f>
        <v>0</v>
      </c>
      <c r="R1076" s="19">
        <f t="shared" si="150"/>
        <v>0</v>
      </c>
      <c r="S1076" s="19">
        <f t="shared" si="149"/>
        <v>0</v>
      </c>
      <c r="T1076" s="20">
        <f t="shared" si="151"/>
        <v>0</v>
      </c>
      <c r="U1076" s="17">
        <f>IFERROR(SUMIF('LISTA DE EMBARQUE'!B:B,MICRO!E:E,'LISTA DE EMBARQUE'!G:G),"")</f>
        <v>0</v>
      </c>
      <c r="V1076" s="12" t="str">
        <f>IFERROR(VLOOKUP(Tabela1[[#This Row],[COD.MDE]],'LISTA DE EMBARQUE'!B:L,11,0),"")</f>
        <v/>
      </c>
      <c r="W1076" s="13" t="str">
        <f>IFERROR(COUNTIF(#REF!,Tabela1[[#This Row],[Colunas5]]),"")</f>
        <v/>
      </c>
      <c r="X1076" s="14">
        <f>Tabela1[[#This Row],[QIANTIDADE EXPEDIDA]]*Tabela1[[#This Row],[PESO UNI]]</f>
        <v>0</v>
      </c>
      <c r="Y1076" s="14">
        <f t="shared" si="152"/>
        <v>0</v>
      </c>
      <c r="Z1076" s="21">
        <f>Tabela1[[#This Row],[PESO TOTAL]]-Tabela1[[#This Row],[Peso Expedido]]</f>
        <v>0</v>
      </c>
      <c r="AA1076" s="18"/>
      <c r="AB1076" s="40"/>
      <c r="AC1076" s="40"/>
      <c r="AD1076" s="40"/>
      <c r="AE1076" s="40"/>
      <c r="AF1076" s="40"/>
      <c r="AG1076" s="40"/>
      <c r="AH1076" s="40"/>
      <c r="AI1076" s="40" t="str">
        <f t="shared" si="156"/>
        <v>ok</v>
      </c>
      <c r="AJ1076"/>
      <c r="AK1076" t="str">
        <f>Tabela1[[#This Row],[Coluna1]]&amp;Tabela1[[#This Row],[PEDIDO]]</f>
        <v/>
      </c>
      <c r="AL1076"/>
      <c r="AM1076"/>
      <c r="AN1076"/>
      <c r="AO1076" t="str">
        <f t="shared" si="153"/>
        <v>/</v>
      </c>
      <c r="AP1076" t="str">
        <f>Tabela1[[#This Row],[TAG]]&amp;Tabela1[[#This Row],[PEDIDO]]&amp;Tabela1[[#This Row],[PRODUTO]]</f>
        <v/>
      </c>
      <c r="AQ1076" s="23" t="str">
        <f>Tabela1[[#This Row],[PRODUTO]]&amp;Tabela1[[#This Row],[TAG]]</f>
        <v/>
      </c>
      <c r="AR1076" s="183">
        <f>Tabela1[[#This Row],[PESO TOTAL]]*Tabela1[[#This Row],[MATÉRIA PRIMA]]</f>
        <v>0</v>
      </c>
      <c r="AS1076" s="28">
        <f>Tabela1[[#This Row],[PESO TOTAL]]*Tabela1[[#This Row],[PREPARAÇÃO ]]</f>
        <v>0</v>
      </c>
      <c r="AT1076" s="28">
        <f>Tabela1[[#This Row],[PESO TOTAL]]*Tabela1[[#This Row],[CALDEIRARIA]]</f>
        <v>0</v>
      </c>
      <c r="AU1076" s="28">
        <f>Tabela1[[#This Row],[PESO TOTAL]]*Tabela1[[#This Row],[SOLDA]]</f>
        <v>0</v>
      </c>
      <c r="AV1076" s="28">
        <f>Tabela1[[#This Row],[PESO TOTAL]]*Tabela1[[#This Row],[ACABAMENTO]]</f>
        <v>0</v>
      </c>
      <c r="AW1076" s="28">
        <f>Tabela1[[#This Row],[PESO TOTAL]]*Tabela1[[#This Row],[PRONTO ACABADO]]</f>
        <v>0</v>
      </c>
      <c r="AX1076" s="28">
        <f>Tabela1[[#This Row],[PESO TOTAL]]*Tabela1[[#This Row],[EXPEDIÇÃO ]]</f>
        <v>0</v>
      </c>
      <c r="AY1076" s="28" t="str">
        <f>Tabela1[[#This Row],[PEDIDO]]&amp;Tabela1[[#This Row],[PRODUTO]]</f>
        <v/>
      </c>
      <c r="AZ1076" s="44">
        <f>IF(AF1076="",0,IF(ISTEXT(AF1076),H1076*VALUE(SUBSTITUTE(AF1076,"%",""))/100,H1076*AF1076))-Tabela1[[#This Row],[PRONTO ACABADO2]]</f>
        <v>0</v>
      </c>
      <c r="BA1076" s="44">
        <f>IF(AG1076="",0,IF(ISTEXT(AG1076),H1076*VALUE(SUBSTITUTE(AG1076,"%",""))/100,H1076*AG1076))-Tabela1[[#This Row],[PESO EXPEDIDO2]]</f>
        <v>0</v>
      </c>
      <c r="BB1076" s="44">
        <f t="shared" si="154"/>
        <v>0</v>
      </c>
      <c r="BC1076" s="44">
        <f t="shared" si="155"/>
        <v>0</v>
      </c>
      <c r="BD1076" s="44"/>
    </row>
    <row r="1077" spans="1:56" ht="15.75" hidden="1" customHeight="1" x14ac:dyDescent="0.25">
      <c r="A1077" s="6"/>
      <c r="B1077" s="22"/>
      <c r="C1077" s="7"/>
      <c r="D1077" s="46"/>
      <c r="E1077" s="7"/>
      <c r="F1077" s="7"/>
      <c r="G1077" s="44"/>
      <c r="H1077" s="41">
        <f>Tabela1[[#This Row],[PESO UNI]]*Tabela1[[#This Row],[QTE]]</f>
        <v>0</v>
      </c>
      <c r="I1077" s="7"/>
      <c r="J1077" s="8"/>
      <c r="K1077" s="8"/>
      <c r="L1077" s="9"/>
      <c r="M1077" s="10"/>
      <c r="N1077" s="8"/>
      <c r="O1077" s="12"/>
      <c r="P1077" s="13"/>
      <c r="Q1077" s="14">
        <f>Tabela1[[#This Row],[QTDE/ Fabricação]]-Tabela1[[#This Row],[QTE]]</f>
        <v>0</v>
      </c>
      <c r="R1077" s="19">
        <f t="shared" si="150"/>
        <v>0</v>
      </c>
      <c r="S1077" s="19">
        <f t="shared" si="149"/>
        <v>0</v>
      </c>
      <c r="T1077" s="20">
        <f t="shared" si="151"/>
        <v>0</v>
      </c>
      <c r="U1077" s="17">
        <f>IFERROR(SUMIF('LISTA DE EMBARQUE'!B:B,MICRO!E:E,'LISTA DE EMBARQUE'!G:G),"")</f>
        <v>0</v>
      </c>
      <c r="V1077" s="12" t="str">
        <f>IFERROR(VLOOKUP(Tabela1[[#This Row],[COD.MDE]],'LISTA DE EMBARQUE'!B:L,11,0),"")</f>
        <v/>
      </c>
      <c r="W1077" s="13" t="str">
        <f>IFERROR(COUNTIF(#REF!,Tabela1[[#This Row],[Colunas5]]),"")</f>
        <v/>
      </c>
      <c r="X1077" s="14">
        <f>Tabela1[[#This Row],[QIANTIDADE EXPEDIDA]]*Tabela1[[#This Row],[PESO UNI]]</f>
        <v>0</v>
      </c>
      <c r="Y1077" s="14">
        <f t="shared" si="152"/>
        <v>0</v>
      </c>
      <c r="Z1077" s="21">
        <f>Tabela1[[#This Row],[PESO TOTAL]]-Tabela1[[#This Row],[Peso Expedido]]</f>
        <v>0</v>
      </c>
      <c r="AA1077" s="18"/>
      <c r="AB1077" s="40"/>
      <c r="AC1077" s="40"/>
      <c r="AD1077" s="40"/>
      <c r="AE1077" s="40"/>
      <c r="AF1077" s="40"/>
      <c r="AG1077" s="40"/>
      <c r="AH1077" s="40"/>
      <c r="AI1077" s="40" t="str">
        <f t="shared" si="156"/>
        <v>ok</v>
      </c>
      <c r="AJ1077"/>
      <c r="AK1077" t="str">
        <f>Tabela1[[#This Row],[Coluna1]]&amp;Tabela1[[#This Row],[PEDIDO]]</f>
        <v/>
      </c>
      <c r="AL1077"/>
      <c r="AM1077"/>
      <c r="AN1077"/>
      <c r="AO1077" t="str">
        <f t="shared" si="153"/>
        <v>/</v>
      </c>
      <c r="AP1077" t="str">
        <f>Tabela1[[#This Row],[TAG]]&amp;Tabela1[[#This Row],[PEDIDO]]&amp;Tabela1[[#This Row],[PRODUTO]]</f>
        <v/>
      </c>
      <c r="AQ1077" s="23" t="str">
        <f>Tabela1[[#This Row],[PRODUTO]]&amp;Tabela1[[#This Row],[TAG]]</f>
        <v/>
      </c>
      <c r="AR1077" s="183">
        <f>Tabela1[[#This Row],[PESO TOTAL]]*Tabela1[[#This Row],[MATÉRIA PRIMA]]</f>
        <v>0</v>
      </c>
      <c r="AS1077" s="28">
        <f>Tabela1[[#This Row],[PESO TOTAL]]*Tabela1[[#This Row],[PREPARAÇÃO ]]</f>
        <v>0</v>
      </c>
      <c r="AT1077" s="28">
        <f>Tabela1[[#This Row],[PESO TOTAL]]*Tabela1[[#This Row],[CALDEIRARIA]]</f>
        <v>0</v>
      </c>
      <c r="AU1077" s="28">
        <f>Tabela1[[#This Row],[PESO TOTAL]]*Tabela1[[#This Row],[SOLDA]]</f>
        <v>0</v>
      </c>
      <c r="AV1077" s="28">
        <f>Tabela1[[#This Row],[PESO TOTAL]]*Tabela1[[#This Row],[ACABAMENTO]]</f>
        <v>0</v>
      </c>
      <c r="AW1077" s="28">
        <f>Tabela1[[#This Row],[PESO TOTAL]]*Tabela1[[#This Row],[PRONTO ACABADO]]</f>
        <v>0</v>
      </c>
      <c r="AX1077" s="28">
        <f>Tabela1[[#This Row],[PESO TOTAL]]*Tabela1[[#This Row],[EXPEDIÇÃO ]]</f>
        <v>0</v>
      </c>
      <c r="AY1077" s="28" t="str">
        <f>Tabela1[[#This Row],[PEDIDO]]&amp;Tabela1[[#This Row],[PRODUTO]]</f>
        <v/>
      </c>
      <c r="AZ1077" s="44">
        <f>IF(AF1077="",0,IF(ISTEXT(AF1077),H1077*VALUE(SUBSTITUTE(AF1077,"%",""))/100,H1077*AF1077))-Tabela1[[#This Row],[PRONTO ACABADO2]]</f>
        <v>0</v>
      </c>
      <c r="BA1077" s="44">
        <f>IF(AG1077="",0,IF(ISTEXT(AG1077),H1077*VALUE(SUBSTITUTE(AG1077,"%",""))/100,H1077*AG1077))-Tabela1[[#This Row],[PESO EXPEDIDO2]]</f>
        <v>0</v>
      </c>
      <c r="BB1077" s="44">
        <f t="shared" si="154"/>
        <v>0</v>
      </c>
      <c r="BC1077" s="44">
        <f t="shared" si="155"/>
        <v>0</v>
      </c>
      <c r="BD1077" s="44"/>
    </row>
    <row r="1078" spans="1:56" ht="15.75" hidden="1" customHeight="1" x14ac:dyDescent="0.25">
      <c r="A1078" s="6"/>
      <c r="B1078" s="22"/>
      <c r="C1078" s="7"/>
      <c r="D1078" s="46"/>
      <c r="E1078" s="7"/>
      <c r="F1078" s="7"/>
      <c r="G1078" s="44"/>
      <c r="H1078" s="41">
        <f>Tabela1[[#This Row],[PESO UNI]]*Tabela1[[#This Row],[QTE]]</f>
        <v>0</v>
      </c>
      <c r="I1078" s="7"/>
      <c r="J1078" s="8"/>
      <c r="K1078" s="8"/>
      <c r="L1078" s="9"/>
      <c r="M1078" s="10"/>
      <c r="N1078" s="8"/>
      <c r="O1078" s="12"/>
      <c r="P1078" s="13"/>
      <c r="Q1078" s="14">
        <f>Tabela1[[#This Row],[QTDE/ Fabricação]]-Tabela1[[#This Row],[QTE]]</f>
        <v>0</v>
      </c>
      <c r="R1078" s="19">
        <f t="shared" si="150"/>
        <v>0</v>
      </c>
      <c r="S1078" s="19">
        <f t="shared" si="149"/>
        <v>0</v>
      </c>
      <c r="T1078" s="20">
        <f t="shared" si="151"/>
        <v>0</v>
      </c>
      <c r="U1078" s="17">
        <f>IFERROR(SUMIF('LISTA DE EMBARQUE'!B:B,MICRO!E:E,'LISTA DE EMBARQUE'!G:G),"")</f>
        <v>0</v>
      </c>
      <c r="V1078" s="12" t="str">
        <f>IFERROR(VLOOKUP(Tabela1[[#This Row],[COD.MDE]],'LISTA DE EMBARQUE'!B:L,11,0),"")</f>
        <v/>
      </c>
      <c r="W1078" s="13" t="str">
        <f>IFERROR(COUNTIF(#REF!,Tabela1[[#This Row],[Colunas5]]),"")</f>
        <v/>
      </c>
      <c r="X1078" s="14">
        <f>Tabela1[[#This Row],[QIANTIDADE EXPEDIDA]]*Tabela1[[#This Row],[PESO UNI]]</f>
        <v>0</v>
      </c>
      <c r="Y1078" s="14">
        <f t="shared" si="152"/>
        <v>0</v>
      </c>
      <c r="Z1078" s="21">
        <f>Tabela1[[#This Row],[PESO TOTAL]]-Tabela1[[#This Row],[Peso Expedido]]</f>
        <v>0</v>
      </c>
      <c r="AA1078" s="18"/>
      <c r="AB1078" s="40"/>
      <c r="AC1078" s="40"/>
      <c r="AD1078" s="40"/>
      <c r="AE1078" s="40"/>
      <c r="AF1078" s="40"/>
      <c r="AG1078" s="40"/>
      <c r="AH1078" s="40"/>
      <c r="AI1078" s="40" t="str">
        <f t="shared" si="156"/>
        <v>ok</v>
      </c>
      <c r="AJ1078"/>
      <c r="AK1078" t="str">
        <f>Tabela1[[#This Row],[Coluna1]]&amp;Tabela1[[#This Row],[PEDIDO]]</f>
        <v/>
      </c>
      <c r="AL1078"/>
      <c r="AM1078"/>
      <c r="AN1078"/>
      <c r="AO1078" t="str">
        <f t="shared" si="153"/>
        <v>/</v>
      </c>
      <c r="AP1078" t="str">
        <f>Tabela1[[#This Row],[TAG]]&amp;Tabela1[[#This Row],[PEDIDO]]&amp;Tabela1[[#This Row],[PRODUTO]]</f>
        <v/>
      </c>
      <c r="AQ1078" s="23" t="str">
        <f>Tabela1[[#This Row],[PRODUTO]]&amp;Tabela1[[#This Row],[TAG]]</f>
        <v/>
      </c>
      <c r="AR1078" s="183">
        <f>Tabela1[[#This Row],[PESO TOTAL]]*Tabela1[[#This Row],[MATÉRIA PRIMA]]</f>
        <v>0</v>
      </c>
      <c r="AS1078" s="28">
        <f>Tabela1[[#This Row],[PESO TOTAL]]*Tabela1[[#This Row],[PREPARAÇÃO ]]</f>
        <v>0</v>
      </c>
      <c r="AT1078" s="28">
        <f>Tabela1[[#This Row],[PESO TOTAL]]*Tabela1[[#This Row],[CALDEIRARIA]]</f>
        <v>0</v>
      </c>
      <c r="AU1078" s="28">
        <f>Tabela1[[#This Row],[PESO TOTAL]]*Tabela1[[#This Row],[SOLDA]]</f>
        <v>0</v>
      </c>
      <c r="AV1078" s="28">
        <f>Tabela1[[#This Row],[PESO TOTAL]]*Tabela1[[#This Row],[ACABAMENTO]]</f>
        <v>0</v>
      </c>
      <c r="AW1078" s="28">
        <f>Tabela1[[#This Row],[PESO TOTAL]]*Tabela1[[#This Row],[PRONTO ACABADO]]</f>
        <v>0</v>
      </c>
      <c r="AX1078" s="28">
        <f>Tabela1[[#This Row],[PESO TOTAL]]*Tabela1[[#This Row],[EXPEDIÇÃO ]]</f>
        <v>0</v>
      </c>
      <c r="AY1078" s="28" t="str">
        <f>Tabela1[[#This Row],[PEDIDO]]&amp;Tabela1[[#This Row],[PRODUTO]]</f>
        <v/>
      </c>
      <c r="AZ1078" s="44">
        <f>IF(AF1078="",0,IF(ISTEXT(AF1078),H1078*VALUE(SUBSTITUTE(AF1078,"%",""))/100,H1078*AF1078))-Tabela1[[#This Row],[PRONTO ACABADO2]]</f>
        <v>0</v>
      </c>
      <c r="BA1078" s="44">
        <f>IF(AG1078="",0,IF(ISTEXT(AG1078),H1078*VALUE(SUBSTITUTE(AG1078,"%",""))/100,H1078*AG1078))-Tabela1[[#This Row],[PESO EXPEDIDO2]]</f>
        <v>0</v>
      </c>
      <c r="BB1078" s="44">
        <f t="shared" si="154"/>
        <v>0</v>
      </c>
      <c r="BC1078" s="44">
        <f t="shared" si="155"/>
        <v>0</v>
      </c>
      <c r="BD1078" s="44"/>
    </row>
    <row r="1079" spans="1:56" ht="15.75" hidden="1" customHeight="1" x14ac:dyDescent="0.25">
      <c r="A1079" s="6"/>
      <c r="B1079" s="22"/>
      <c r="C1079" s="7"/>
      <c r="D1079" s="46"/>
      <c r="E1079" s="7"/>
      <c r="F1079" s="7"/>
      <c r="G1079" s="44"/>
      <c r="H1079" s="41">
        <f>Tabela1[[#This Row],[PESO UNI]]*Tabela1[[#This Row],[QTE]]</f>
        <v>0</v>
      </c>
      <c r="I1079" s="7"/>
      <c r="J1079" s="8"/>
      <c r="K1079" s="8"/>
      <c r="L1079" s="9"/>
      <c r="M1079" s="10"/>
      <c r="N1079" s="8"/>
      <c r="O1079" s="12"/>
      <c r="P1079" s="13"/>
      <c r="Q1079" s="14">
        <f>Tabela1[[#This Row],[QTDE/ Fabricação]]-Tabela1[[#This Row],[QTE]]</f>
        <v>0</v>
      </c>
      <c r="R1079" s="19">
        <f t="shared" si="150"/>
        <v>0</v>
      </c>
      <c r="S1079" s="19">
        <f t="shared" si="149"/>
        <v>0</v>
      </c>
      <c r="T1079" s="20">
        <f t="shared" si="151"/>
        <v>0</v>
      </c>
      <c r="U1079" s="17">
        <f>IFERROR(SUMIF('LISTA DE EMBARQUE'!B:B,MICRO!E:E,'LISTA DE EMBARQUE'!G:G),"")</f>
        <v>0</v>
      </c>
      <c r="V1079" s="12" t="str">
        <f>IFERROR(VLOOKUP(Tabela1[[#This Row],[COD.MDE]],'LISTA DE EMBARQUE'!B:L,11,0),"")</f>
        <v/>
      </c>
      <c r="W1079" s="13" t="str">
        <f>IFERROR(COUNTIF(#REF!,Tabela1[[#This Row],[Colunas5]]),"")</f>
        <v/>
      </c>
      <c r="X1079" s="14">
        <f>Tabela1[[#This Row],[QIANTIDADE EXPEDIDA]]*Tabela1[[#This Row],[PESO UNI]]</f>
        <v>0</v>
      </c>
      <c r="Y1079" s="14">
        <f t="shared" si="152"/>
        <v>0</v>
      </c>
      <c r="Z1079" s="21">
        <f>Tabela1[[#This Row],[PESO TOTAL]]-Tabela1[[#This Row],[Peso Expedido]]</f>
        <v>0</v>
      </c>
      <c r="AA1079" s="18"/>
      <c r="AB1079" s="40"/>
      <c r="AC1079" s="40"/>
      <c r="AD1079" s="40"/>
      <c r="AE1079" s="40"/>
      <c r="AF1079" s="40"/>
      <c r="AG1079" s="40"/>
      <c r="AH1079" s="40"/>
      <c r="AI1079" s="40" t="str">
        <f t="shared" si="156"/>
        <v>ok</v>
      </c>
      <c r="AJ1079"/>
      <c r="AK1079" t="str">
        <f>Tabela1[[#This Row],[Coluna1]]&amp;Tabela1[[#This Row],[PEDIDO]]</f>
        <v/>
      </c>
      <c r="AL1079"/>
      <c r="AM1079"/>
      <c r="AN1079"/>
      <c r="AO1079" t="str">
        <f t="shared" si="153"/>
        <v>/</v>
      </c>
      <c r="AP1079" t="str">
        <f>Tabela1[[#This Row],[TAG]]&amp;Tabela1[[#This Row],[PEDIDO]]&amp;Tabela1[[#This Row],[PRODUTO]]</f>
        <v/>
      </c>
      <c r="AQ1079" s="23" t="str">
        <f>Tabela1[[#This Row],[PRODUTO]]&amp;Tabela1[[#This Row],[TAG]]</f>
        <v/>
      </c>
      <c r="AR1079" s="183">
        <f>Tabela1[[#This Row],[PESO TOTAL]]*Tabela1[[#This Row],[MATÉRIA PRIMA]]</f>
        <v>0</v>
      </c>
      <c r="AS1079" s="28">
        <f>Tabela1[[#This Row],[PESO TOTAL]]*Tabela1[[#This Row],[PREPARAÇÃO ]]</f>
        <v>0</v>
      </c>
      <c r="AT1079" s="28">
        <f>Tabela1[[#This Row],[PESO TOTAL]]*Tabela1[[#This Row],[CALDEIRARIA]]</f>
        <v>0</v>
      </c>
      <c r="AU1079" s="28">
        <f>Tabela1[[#This Row],[PESO TOTAL]]*Tabela1[[#This Row],[SOLDA]]</f>
        <v>0</v>
      </c>
      <c r="AV1079" s="28">
        <f>Tabela1[[#This Row],[PESO TOTAL]]*Tabela1[[#This Row],[ACABAMENTO]]</f>
        <v>0</v>
      </c>
      <c r="AW1079" s="28">
        <f>Tabela1[[#This Row],[PESO TOTAL]]*Tabela1[[#This Row],[PRONTO ACABADO]]</f>
        <v>0</v>
      </c>
      <c r="AX1079" s="28">
        <f>Tabela1[[#This Row],[PESO TOTAL]]*Tabela1[[#This Row],[EXPEDIÇÃO ]]</f>
        <v>0</v>
      </c>
      <c r="AY1079" s="28" t="str">
        <f>Tabela1[[#This Row],[PEDIDO]]&amp;Tabela1[[#This Row],[PRODUTO]]</f>
        <v/>
      </c>
      <c r="AZ1079" s="44">
        <f>IF(AF1079="",0,IF(ISTEXT(AF1079),H1079*VALUE(SUBSTITUTE(AF1079,"%",""))/100,H1079*AF1079))-Tabela1[[#This Row],[PRONTO ACABADO2]]</f>
        <v>0</v>
      </c>
      <c r="BA1079" s="44">
        <f>IF(AG1079="",0,IF(ISTEXT(AG1079),H1079*VALUE(SUBSTITUTE(AG1079,"%",""))/100,H1079*AG1079))-Tabela1[[#This Row],[PESO EXPEDIDO2]]</f>
        <v>0</v>
      </c>
      <c r="BB1079" s="44">
        <f t="shared" si="154"/>
        <v>0</v>
      </c>
      <c r="BC1079" s="44">
        <f t="shared" si="155"/>
        <v>0</v>
      </c>
      <c r="BD1079" s="44"/>
    </row>
    <row r="1080" spans="1:56" ht="15.75" hidden="1" customHeight="1" x14ac:dyDescent="0.25">
      <c r="A1080" s="6"/>
      <c r="B1080" s="22"/>
      <c r="C1080" s="7"/>
      <c r="D1080" s="46"/>
      <c r="E1080" s="7"/>
      <c r="F1080" s="7"/>
      <c r="G1080" s="44"/>
      <c r="H1080" s="41">
        <f>Tabela1[[#This Row],[PESO UNI]]*Tabela1[[#This Row],[QTE]]</f>
        <v>0</v>
      </c>
      <c r="I1080" s="7"/>
      <c r="J1080" s="8"/>
      <c r="K1080" s="8"/>
      <c r="L1080" s="9"/>
      <c r="M1080" s="10"/>
      <c r="N1080" s="8"/>
      <c r="O1080" s="12"/>
      <c r="P1080" s="13"/>
      <c r="Q1080" s="14">
        <f>Tabela1[[#This Row],[QTDE/ Fabricação]]-Tabela1[[#This Row],[QTE]]</f>
        <v>0</v>
      </c>
      <c r="R1080" s="19">
        <f t="shared" si="150"/>
        <v>0</v>
      </c>
      <c r="S1080" s="19">
        <f t="shared" si="149"/>
        <v>0</v>
      </c>
      <c r="T1080" s="20">
        <f t="shared" si="151"/>
        <v>0</v>
      </c>
      <c r="U1080" s="17">
        <f>IFERROR(SUMIF('LISTA DE EMBARQUE'!B:B,MICRO!E:E,'LISTA DE EMBARQUE'!G:G),"")</f>
        <v>0</v>
      </c>
      <c r="V1080" s="12" t="str">
        <f>IFERROR(VLOOKUP(Tabela1[[#This Row],[COD.MDE]],'LISTA DE EMBARQUE'!B:L,11,0),"")</f>
        <v/>
      </c>
      <c r="W1080" s="13" t="str">
        <f>IFERROR(COUNTIF(#REF!,Tabela1[[#This Row],[Colunas5]]),"")</f>
        <v/>
      </c>
      <c r="X1080" s="14">
        <f>Tabela1[[#This Row],[QIANTIDADE EXPEDIDA]]*Tabela1[[#This Row],[PESO UNI]]</f>
        <v>0</v>
      </c>
      <c r="Y1080" s="14">
        <f t="shared" si="152"/>
        <v>0</v>
      </c>
      <c r="Z1080" s="21">
        <f>Tabela1[[#This Row],[PESO TOTAL]]-Tabela1[[#This Row],[Peso Expedido]]</f>
        <v>0</v>
      </c>
      <c r="AA1080" s="18"/>
      <c r="AB1080" s="40"/>
      <c r="AC1080" s="40"/>
      <c r="AD1080" s="40"/>
      <c r="AE1080" s="40"/>
      <c r="AF1080" s="40"/>
      <c r="AG1080" s="40"/>
      <c r="AH1080" s="40"/>
      <c r="AI1080" s="40" t="str">
        <f t="shared" si="156"/>
        <v>ok</v>
      </c>
      <c r="AJ1080"/>
      <c r="AK1080" t="str">
        <f>Tabela1[[#This Row],[Coluna1]]&amp;Tabela1[[#This Row],[PEDIDO]]</f>
        <v/>
      </c>
      <c r="AL1080"/>
      <c r="AM1080"/>
      <c r="AN1080"/>
      <c r="AO1080" t="str">
        <f t="shared" si="153"/>
        <v>/</v>
      </c>
      <c r="AP1080" t="str">
        <f>Tabela1[[#This Row],[TAG]]&amp;Tabela1[[#This Row],[PEDIDO]]&amp;Tabela1[[#This Row],[PRODUTO]]</f>
        <v/>
      </c>
      <c r="AQ1080" s="23" t="str">
        <f>Tabela1[[#This Row],[PRODUTO]]&amp;Tabela1[[#This Row],[TAG]]</f>
        <v/>
      </c>
      <c r="AR1080" s="183">
        <f>Tabela1[[#This Row],[PESO TOTAL]]*Tabela1[[#This Row],[MATÉRIA PRIMA]]</f>
        <v>0</v>
      </c>
      <c r="AS1080" s="28">
        <f>Tabela1[[#This Row],[PESO TOTAL]]*Tabela1[[#This Row],[PREPARAÇÃO ]]</f>
        <v>0</v>
      </c>
      <c r="AT1080" s="28">
        <f>Tabela1[[#This Row],[PESO TOTAL]]*Tabela1[[#This Row],[CALDEIRARIA]]</f>
        <v>0</v>
      </c>
      <c r="AU1080" s="28">
        <f>Tabela1[[#This Row],[PESO TOTAL]]*Tabela1[[#This Row],[SOLDA]]</f>
        <v>0</v>
      </c>
      <c r="AV1080" s="28">
        <f>Tabela1[[#This Row],[PESO TOTAL]]*Tabela1[[#This Row],[ACABAMENTO]]</f>
        <v>0</v>
      </c>
      <c r="AW1080" s="28">
        <f>Tabela1[[#This Row],[PESO TOTAL]]*Tabela1[[#This Row],[PRONTO ACABADO]]</f>
        <v>0</v>
      </c>
      <c r="AX1080" s="28">
        <f>Tabela1[[#This Row],[PESO TOTAL]]*Tabela1[[#This Row],[EXPEDIÇÃO ]]</f>
        <v>0</v>
      </c>
      <c r="AY1080" s="28" t="str">
        <f>Tabela1[[#This Row],[PEDIDO]]&amp;Tabela1[[#This Row],[PRODUTO]]</f>
        <v/>
      </c>
      <c r="AZ1080" s="44">
        <f>IF(AF1080="",0,IF(ISTEXT(AF1080),H1080*VALUE(SUBSTITUTE(AF1080,"%",""))/100,H1080*AF1080))-Tabela1[[#This Row],[PRONTO ACABADO2]]</f>
        <v>0</v>
      </c>
      <c r="BA1080" s="44">
        <f>IF(AG1080="",0,IF(ISTEXT(AG1080),H1080*VALUE(SUBSTITUTE(AG1080,"%",""))/100,H1080*AG1080))-Tabela1[[#This Row],[PESO EXPEDIDO2]]</f>
        <v>0</v>
      </c>
      <c r="BB1080" s="44">
        <f t="shared" si="154"/>
        <v>0</v>
      </c>
      <c r="BC1080" s="44">
        <f t="shared" si="155"/>
        <v>0</v>
      </c>
      <c r="BD1080" s="44"/>
    </row>
    <row r="1081" spans="1:56" ht="15.75" hidden="1" customHeight="1" x14ac:dyDescent="0.25">
      <c r="A1081" s="6"/>
      <c r="B1081" s="22"/>
      <c r="C1081" s="7"/>
      <c r="D1081" s="46"/>
      <c r="E1081" s="7"/>
      <c r="F1081" s="7"/>
      <c r="G1081" s="44"/>
      <c r="H1081" s="41">
        <f>Tabela1[[#This Row],[PESO UNI]]*Tabela1[[#This Row],[QTE]]</f>
        <v>0</v>
      </c>
      <c r="I1081" s="7"/>
      <c r="J1081" s="8"/>
      <c r="K1081" s="8"/>
      <c r="L1081" s="9"/>
      <c r="M1081" s="10"/>
      <c r="N1081" s="8"/>
      <c r="O1081" s="12"/>
      <c r="P1081" s="13"/>
      <c r="Q1081" s="14">
        <f>Tabela1[[#This Row],[QTDE/ Fabricação]]-Tabela1[[#This Row],[QTE]]</f>
        <v>0</v>
      </c>
      <c r="R1081" s="19">
        <f t="shared" si="150"/>
        <v>0</v>
      </c>
      <c r="S1081" s="19">
        <f t="shared" si="149"/>
        <v>0</v>
      </c>
      <c r="T1081" s="20">
        <f t="shared" si="151"/>
        <v>0</v>
      </c>
      <c r="U1081" s="17">
        <f>IFERROR(SUMIF('LISTA DE EMBARQUE'!B:B,MICRO!E:E,'LISTA DE EMBARQUE'!G:G),"")</f>
        <v>0</v>
      </c>
      <c r="V1081" s="12" t="str">
        <f>IFERROR(VLOOKUP(Tabela1[[#This Row],[COD.MDE]],'LISTA DE EMBARQUE'!B:L,11,0),"")</f>
        <v/>
      </c>
      <c r="W1081" s="13" t="str">
        <f>IFERROR(COUNTIF(#REF!,Tabela1[[#This Row],[Colunas5]]),"")</f>
        <v/>
      </c>
      <c r="X1081" s="14">
        <f>Tabela1[[#This Row],[QIANTIDADE EXPEDIDA]]*Tabela1[[#This Row],[PESO UNI]]</f>
        <v>0</v>
      </c>
      <c r="Y1081" s="14">
        <f t="shared" si="152"/>
        <v>0</v>
      </c>
      <c r="Z1081" s="21">
        <f>Tabela1[[#This Row],[PESO TOTAL]]-Tabela1[[#This Row],[Peso Expedido]]</f>
        <v>0</v>
      </c>
      <c r="AA1081" s="18"/>
      <c r="AB1081" s="40"/>
      <c r="AC1081" s="40"/>
      <c r="AD1081" s="40"/>
      <c r="AE1081" s="40"/>
      <c r="AF1081" s="40"/>
      <c r="AG1081" s="40"/>
      <c r="AH1081" s="40"/>
      <c r="AI1081" s="40" t="str">
        <f t="shared" si="156"/>
        <v>ok</v>
      </c>
      <c r="AJ1081"/>
      <c r="AK1081" t="str">
        <f>Tabela1[[#This Row],[Coluna1]]&amp;Tabela1[[#This Row],[PEDIDO]]</f>
        <v/>
      </c>
      <c r="AL1081"/>
      <c r="AM1081"/>
      <c r="AN1081"/>
      <c r="AO1081" t="str">
        <f t="shared" si="153"/>
        <v>/</v>
      </c>
      <c r="AP1081" t="str">
        <f>Tabela1[[#This Row],[TAG]]&amp;Tabela1[[#This Row],[PEDIDO]]&amp;Tabela1[[#This Row],[PRODUTO]]</f>
        <v/>
      </c>
      <c r="AQ1081" s="23" t="str">
        <f>Tabela1[[#This Row],[PRODUTO]]&amp;Tabela1[[#This Row],[TAG]]</f>
        <v/>
      </c>
      <c r="AR1081" s="183">
        <f>Tabela1[[#This Row],[PESO TOTAL]]*Tabela1[[#This Row],[MATÉRIA PRIMA]]</f>
        <v>0</v>
      </c>
      <c r="AS1081" s="28">
        <f>Tabela1[[#This Row],[PESO TOTAL]]*Tabela1[[#This Row],[PREPARAÇÃO ]]</f>
        <v>0</v>
      </c>
      <c r="AT1081" s="28">
        <f>Tabela1[[#This Row],[PESO TOTAL]]*Tabela1[[#This Row],[CALDEIRARIA]]</f>
        <v>0</v>
      </c>
      <c r="AU1081" s="28">
        <f>Tabela1[[#This Row],[PESO TOTAL]]*Tabela1[[#This Row],[SOLDA]]</f>
        <v>0</v>
      </c>
      <c r="AV1081" s="28">
        <f>Tabela1[[#This Row],[PESO TOTAL]]*Tabela1[[#This Row],[ACABAMENTO]]</f>
        <v>0</v>
      </c>
      <c r="AW1081" s="28">
        <f>Tabela1[[#This Row],[PESO TOTAL]]*Tabela1[[#This Row],[PRONTO ACABADO]]</f>
        <v>0</v>
      </c>
      <c r="AX1081" s="28">
        <f>Tabela1[[#This Row],[PESO TOTAL]]*Tabela1[[#This Row],[EXPEDIÇÃO ]]</f>
        <v>0</v>
      </c>
      <c r="AY1081" s="28" t="str">
        <f>Tabela1[[#This Row],[PEDIDO]]&amp;Tabela1[[#This Row],[PRODUTO]]</f>
        <v/>
      </c>
      <c r="AZ1081" s="44">
        <f>IF(AF1081="",0,IF(ISTEXT(AF1081),H1081*VALUE(SUBSTITUTE(AF1081,"%",""))/100,H1081*AF1081))-Tabela1[[#This Row],[PRONTO ACABADO2]]</f>
        <v>0</v>
      </c>
      <c r="BA1081" s="44">
        <f>IF(AG1081="",0,IF(ISTEXT(AG1081),H1081*VALUE(SUBSTITUTE(AG1081,"%",""))/100,H1081*AG1081))-Tabela1[[#This Row],[PESO EXPEDIDO2]]</f>
        <v>0</v>
      </c>
      <c r="BB1081" s="44">
        <f t="shared" si="154"/>
        <v>0</v>
      </c>
      <c r="BC1081" s="44">
        <f t="shared" si="155"/>
        <v>0</v>
      </c>
      <c r="BD1081" s="44"/>
    </row>
    <row r="1082" spans="1:56" ht="15.75" hidden="1" customHeight="1" x14ac:dyDescent="0.25">
      <c r="A1082" s="6"/>
      <c r="B1082" s="22"/>
      <c r="C1082" s="7"/>
      <c r="D1082" s="46"/>
      <c r="E1082" s="7"/>
      <c r="F1082" s="7"/>
      <c r="G1082" s="44"/>
      <c r="H1082" s="41">
        <f>Tabela1[[#This Row],[PESO UNI]]*Tabela1[[#This Row],[QTE]]</f>
        <v>0</v>
      </c>
      <c r="I1082" s="7"/>
      <c r="J1082" s="8"/>
      <c r="K1082" s="8"/>
      <c r="L1082" s="9"/>
      <c r="M1082" s="10"/>
      <c r="N1082" s="8"/>
      <c r="O1082" s="12"/>
      <c r="P1082" s="13"/>
      <c r="Q1082" s="14">
        <f>Tabela1[[#This Row],[QTDE/ Fabricação]]-Tabela1[[#This Row],[QTE]]</f>
        <v>0</v>
      </c>
      <c r="R1082" s="19">
        <f t="shared" si="150"/>
        <v>0</v>
      </c>
      <c r="S1082" s="19">
        <f t="shared" ref="S1082:S1145" si="157">IFERROR(H1082*AG1082,"")</f>
        <v>0</v>
      </c>
      <c r="T1082" s="20">
        <f t="shared" si="151"/>
        <v>0</v>
      </c>
      <c r="U1082" s="17">
        <f>IFERROR(SUMIF('LISTA DE EMBARQUE'!B:B,MICRO!E:E,'LISTA DE EMBARQUE'!G:G),"")</f>
        <v>0</v>
      </c>
      <c r="V1082" s="12" t="str">
        <f>IFERROR(VLOOKUP(Tabela1[[#This Row],[COD.MDE]],'LISTA DE EMBARQUE'!B:L,11,0),"")</f>
        <v/>
      </c>
      <c r="W1082" s="13" t="str">
        <f>IFERROR(COUNTIF(#REF!,Tabela1[[#This Row],[Colunas5]]),"")</f>
        <v/>
      </c>
      <c r="X1082" s="14">
        <f>Tabela1[[#This Row],[QIANTIDADE EXPEDIDA]]*Tabela1[[#This Row],[PESO UNI]]</f>
        <v>0</v>
      </c>
      <c r="Y1082" s="14">
        <f t="shared" si="152"/>
        <v>0</v>
      </c>
      <c r="Z1082" s="21">
        <f>Tabela1[[#This Row],[PESO TOTAL]]-Tabela1[[#This Row],[Peso Expedido]]</f>
        <v>0</v>
      </c>
      <c r="AA1082" s="18"/>
      <c r="AB1082" s="40"/>
      <c r="AC1082" s="40"/>
      <c r="AD1082" s="40"/>
      <c r="AE1082" s="40"/>
      <c r="AF1082" s="40"/>
      <c r="AG1082" s="40"/>
      <c r="AH1082" s="40"/>
      <c r="AI1082" s="40" t="str">
        <f t="shared" si="156"/>
        <v>ok</v>
      </c>
      <c r="AJ1082"/>
      <c r="AK1082" t="str">
        <f>Tabela1[[#This Row],[Coluna1]]&amp;Tabela1[[#This Row],[PEDIDO]]</f>
        <v/>
      </c>
      <c r="AL1082"/>
      <c r="AM1082"/>
      <c r="AN1082"/>
      <c r="AO1082" t="str">
        <f t="shared" si="153"/>
        <v>/</v>
      </c>
      <c r="AP1082" t="str">
        <f>Tabela1[[#This Row],[TAG]]&amp;Tabela1[[#This Row],[PEDIDO]]&amp;Tabela1[[#This Row],[PRODUTO]]</f>
        <v/>
      </c>
      <c r="AQ1082" s="23" t="str">
        <f>Tabela1[[#This Row],[PRODUTO]]&amp;Tabela1[[#This Row],[TAG]]</f>
        <v/>
      </c>
      <c r="AR1082" s="183">
        <f>Tabela1[[#This Row],[PESO TOTAL]]*Tabela1[[#This Row],[MATÉRIA PRIMA]]</f>
        <v>0</v>
      </c>
      <c r="AS1082" s="28">
        <f>Tabela1[[#This Row],[PESO TOTAL]]*Tabela1[[#This Row],[PREPARAÇÃO ]]</f>
        <v>0</v>
      </c>
      <c r="AT1082" s="28">
        <f>Tabela1[[#This Row],[PESO TOTAL]]*Tabela1[[#This Row],[CALDEIRARIA]]</f>
        <v>0</v>
      </c>
      <c r="AU1082" s="28">
        <f>Tabela1[[#This Row],[PESO TOTAL]]*Tabela1[[#This Row],[SOLDA]]</f>
        <v>0</v>
      </c>
      <c r="AV1082" s="28">
        <f>Tabela1[[#This Row],[PESO TOTAL]]*Tabela1[[#This Row],[ACABAMENTO]]</f>
        <v>0</v>
      </c>
      <c r="AW1082" s="28">
        <f>Tabela1[[#This Row],[PESO TOTAL]]*Tabela1[[#This Row],[PRONTO ACABADO]]</f>
        <v>0</v>
      </c>
      <c r="AX1082" s="28">
        <f>Tabela1[[#This Row],[PESO TOTAL]]*Tabela1[[#This Row],[EXPEDIÇÃO ]]</f>
        <v>0</v>
      </c>
      <c r="AY1082" s="28" t="str">
        <f>Tabela1[[#This Row],[PEDIDO]]&amp;Tabela1[[#This Row],[PRODUTO]]</f>
        <v/>
      </c>
      <c r="AZ1082" s="44">
        <f>IF(AF1082="",0,IF(ISTEXT(AF1082),H1082*VALUE(SUBSTITUTE(AF1082,"%",""))/100,H1082*AF1082))-Tabela1[[#This Row],[PRONTO ACABADO2]]</f>
        <v>0</v>
      </c>
      <c r="BA1082" s="44">
        <f>IF(AG1082="",0,IF(ISTEXT(AG1082),H1082*VALUE(SUBSTITUTE(AG1082,"%",""))/100,H1082*AG1082))-Tabela1[[#This Row],[PESO EXPEDIDO2]]</f>
        <v>0</v>
      </c>
      <c r="BB1082" s="44">
        <f t="shared" si="154"/>
        <v>0</v>
      </c>
      <c r="BC1082" s="44">
        <f t="shared" si="155"/>
        <v>0</v>
      </c>
      <c r="BD1082" s="44"/>
    </row>
    <row r="1083" spans="1:56" ht="15.75" hidden="1" customHeight="1" x14ac:dyDescent="0.25">
      <c r="A1083" s="6"/>
      <c r="B1083" s="22"/>
      <c r="C1083" s="7"/>
      <c r="D1083" s="46"/>
      <c r="E1083" s="7"/>
      <c r="F1083" s="7"/>
      <c r="G1083" s="44"/>
      <c r="H1083" s="41">
        <f>Tabela1[[#This Row],[PESO UNI]]*Tabela1[[#This Row],[QTE]]</f>
        <v>0</v>
      </c>
      <c r="I1083" s="7"/>
      <c r="J1083" s="8"/>
      <c r="K1083" s="8"/>
      <c r="L1083" s="9"/>
      <c r="M1083" s="10"/>
      <c r="N1083" s="8"/>
      <c r="O1083" s="12"/>
      <c r="P1083" s="13"/>
      <c r="Q1083" s="14">
        <f>Tabela1[[#This Row],[QTDE/ Fabricação]]-Tabela1[[#This Row],[QTE]]</f>
        <v>0</v>
      </c>
      <c r="R1083" s="19">
        <f t="shared" si="150"/>
        <v>0</v>
      </c>
      <c r="S1083" s="19">
        <f t="shared" si="157"/>
        <v>0</v>
      </c>
      <c r="T1083" s="20">
        <f t="shared" si="151"/>
        <v>0</v>
      </c>
      <c r="U1083" s="17">
        <f>IFERROR(SUMIF('LISTA DE EMBARQUE'!B:B,MICRO!E:E,'LISTA DE EMBARQUE'!G:G),"")</f>
        <v>0</v>
      </c>
      <c r="V1083" s="12" t="str">
        <f>IFERROR(VLOOKUP(Tabela1[[#This Row],[COD.MDE]],'LISTA DE EMBARQUE'!B:L,11,0),"")</f>
        <v/>
      </c>
      <c r="W1083" s="13" t="str">
        <f>IFERROR(COUNTIF(#REF!,Tabela1[[#This Row],[Colunas5]]),"")</f>
        <v/>
      </c>
      <c r="X1083" s="14">
        <f>Tabela1[[#This Row],[QIANTIDADE EXPEDIDA]]*Tabela1[[#This Row],[PESO UNI]]</f>
        <v>0</v>
      </c>
      <c r="Y1083" s="14">
        <f t="shared" si="152"/>
        <v>0</v>
      </c>
      <c r="Z1083" s="21">
        <f>Tabela1[[#This Row],[PESO TOTAL]]-Tabela1[[#This Row],[Peso Expedido]]</f>
        <v>0</v>
      </c>
      <c r="AA1083" s="18"/>
      <c r="AB1083" s="40"/>
      <c r="AC1083" s="40"/>
      <c r="AD1083" s="40"/>
      <c r="AE1083" s="40"/>
      <c r="AF1083" s="40"/>
      <c r="AG1083" s="40"/>
      <c r="AH1083" s="40"/>
      <c r="AI1083" s="40" t="str">
        <f t="shared" si="156"/>
        <v>ok</v>
      </c>
      <c r="AJ1083"/>
      <c r="AK1083" t="str">
        <f>Tabela1[[#This Row],[Coluna1]]&amp;Tabela1[[#This Row],[PEDIDO]]</f>
        <v/>
      </c>
      <c r="AL1083"/>
      <c r="AM1083"/>
      <c r="AN1083"/>
      <c r="AO1083" t="str">
        <f t="shared" si="153"/>
        <v>/</v>
      </c>
      <c r="AP1083" t="str">
        <f>Tabela1[[#This Row],[TAG]]&amp;Tabela1[[#This Row],[PEDIDO]]&amp;Tabela1[[#This Row],[PRODUTO]]</f>
        <v/>
      </c>
      <c r="AQ1083" s="23" t="str">
        <f>Tabela1[[#This Row],[PRODUTO]]&amp;Tabela1[[#This Row],[TAG]]</f>
        <v/>
      </c>
      <c r="AR1083" s="183">
        <f>Tabela1[[#This Row],[PESO TOTAL]]*Tabela1[[#This Row],[MATÉRIA PRIMA]]</f>
        <v>0</v>
      </c>
      <c r="AS1083" s="28">
        <f>Tabela1[[#This Row],[PESO TOTAL]]*Tabela1[[#This Row],[PREPARAÇÃO ]]</f>
        <v>0</v>
      </c>
      <c r="AT1083" s="28">
        <f>Tabela1[[#This Row],[PESO TOTAL]]*Tabela1[[#This Row],[CALDEIRARIA]]</f>
        <v>0</v>
      </c>
      <c r="AU1083" s="28">
        <f>Tabela1[[#This Row],[PESO TOTAL]]*Tabela1[[#This Row],[SOLDA]]</f>
        <v>0</v>
      </c>
      <c r="AV1083" s="28">
        <f>Tabela1[[#This Row],[PESO TOTAL]]*Tabela1[[#This Row],[ACABAMENTO]]</f>
        <v>0</v>
      </c>
      <c r="AW1083" s="28">
        <f>Tabela1[[#This Row],[PESO TOTAL]]*Tabela1[[#This Row],[PRONTO ACABADO]]</f>
        <v>0</v>
      </c>
      <c r="AX1083" s="28">
        <f>Tabela1[[#This Row],[PESO TOTAL]]*Tabela1[[#This Row],[EXPEDIÇÃO ]]</f>
        <v>0</v>
      </c>
      <c r="AY1083" s="28" t="str">
        <f>Tabela1[[#This Row],[PEDIDO]]&amp;Tabela1[[#This Row],[PRODUTO]]</f>
        <v/>
      </c>
      <c r="AZ1083" s="44">
        <f>IF(AF1083="",0,IF(ISTEXT(AF1083),H1083*VALUE(SUBSTITUTE(AF1083,"%",""))/100,H1083*AF1083))-Tabela1[[#This Row],[PRONTO ACABADO2]]</f>
        <v>0</v>
      </c>
      <c r="BA1083" s="44">
        <f>IF(AG1083="",0,IF(ISTEXT(AG1083),H1083*VALUE(SUBSTITUTE(AG1083,"%",""))/100,H1083*AG1083))-Tabela1[[#This Row],[PESO EXPEDIDO2]]</f>
        <v>0</v>
      </c>
      <c r="BB1083" s="44">
        <f t="shared" si="154"/>
        <v>0</v>
      </c>
      <c r="BC1083" s="44">
        <f t="shared" si="155"/>
        <v>0</v>
      </c>
      <c r="BD1083" s="44"/>
    </row>
    <row r="1084" spans="1:56" ht="15.75" hidden="1" customHeight="1" x14ac:dyDescent="0.25">
      <c r="A1084" s="6"/>
      <c r="B1084" s="22"/>
      <c r="C1084" s="7"/>
      <c r="D1084" s="46"/>
      <c r="E1084" s="7"/>
      <c r="F1084" s="7"/>
      <c r="G1084" s="44"/>
      <c r="H1084" s="41">
        <f>Tabela1[[#This Row],[PESO UNI]]*Tabela1[[#This Row],[QTE]]</f>
        <v>0</v>
      </c>
      <c r="I1084" s="7"/>
      <c r="J1084" s="8"/>
      <c r="K1084" s="8"/>
      <c r="L1084" s="9"/>
      <c r="M1084" s="10"/>
      <c r="N1084" s="8"/>
      <c r="O1084" s="12"/>
      <c r="P1084" s="13"/>
      <c r="Q1084" s="14">
        <f>Tabela1[[#This Row],[QTDE/ Fabricação]]-Tabela1[[#This Row],[QTE]]</f>
        <v>0</v>
      </c>
      <c r="R1084" s="19">
        <f t="shared" si="150"/>
        <v>0</v>
      </c>
      <c r="S1084" s="19">
        <f t="shared" si="157"/>
        <v>0</v>
      </c>
      <c r="T1084" s="20">
        <f t="shared" si="151"/>
        <v>0</v>
      </c>
      <c r="U1084" s="17">
        <f>IFERROR(SUMIF('LISTA DE EMBARQUE'!B:B,MICRO!E:E,'LISTA DE EMBARQUE'!G:G),"")</f>
        <v>0</v>
      </c>
      <c r="V1084" s="12" t="str">
        <f>IFERROR(VLOOKUP(Tabela1[[#This Row],[COD.MDE]],'LISTA DE EMBARQUE'!B:L,11,0),"")</f>
        <v/>
      </c>
      <c r="W1084" s="13" t="str">
        <f>IFERROR(COUNTIF(#REF!,Tabela1[[#This Row],[Colunas5]]),"")</f>
        <v/>
      </c>
      <c r="X1084" s="14">
        <f>Tabela1[[#This Row],[QIANTIDADE EXPEDIDA]]*Tabela1[[#This Row],[PESO UNI]]</f>
        <v>0</v>
      </c>
      <c r="Y1084" s="14">
        <f t="shared" si="152"/>
        <v>0</v>
      </c>
      <c r="Z1084" s="21">
        <f>Tabela1[[#This Row],[PESO TOTAL]]-Tabela1[[#This Row],[Peso Expedido]]</f>
        <v>0</v>
      </c>
      <c r="AA1084" s="18"/>
      <c r="AB1084" s="40"/>
      <c r="AC1084" s="40"/>
      <c r="AD1084" s="40"/>
      <c r="AE1084" s="40"/>
      <c r="AF1084" s="40"/>
      <c r="AG1084" s="40"/>
      <c r="AH1084" s="40"/>
      <c r="AI1084" s="40" t="str">
        <f t="shared" si="156"/>
        <v>ok</v>
      </c>
      <c r="AJ1084"/>
      <c r="AK1084" t="str">
        <f>Tabela1[[#This Row],[Coluna1]]&amp;Tabela1[[#This Row],[PEDIDO]]</f>
        <v/>
      </c>
      <c r="AL1084"/>
      <c r="AM1084"/>
      <c r="AN1084"/>
      <c r="AO1084" t="str">
        <f t="shared" si="153"/>
        <v>/</v>
      </c>
      <c r="AP1084" t="str">
        <f>Tabela1[[#This Row],[TAG]]&amp;Tabela1[[#This Row],[PEDIDO]]&amp;Tabela1[[#This Row],[PRODUTO]]</f>
        <v/>
      </c>
      <c r="AQ1084" s="23" t="str">
        <f>Tabela1[[#This Row],[PRODUTO]]&amp;Tabela1[[#This Row],[TAG]]</f>
        <v/>
      </c>
      <c r="AR1084" s="183">
        <f>Tabela1[[#This Row],[PESO TOTAL]]*Tabela1[[#This Row],[MATÉRIA PRIMA]]</f>
        <v>0</v>
      </c>
      <c r="AS1084" s="28">
        <f>Tabela1[[#This Row],[PESO TOTAL]]*Tabela1[[#This Row],[PREPARAÇÃO ]]</f>
        <v>0</v>
      </c>
      <c r="AT1084" s="28">
        <f>Tabela1[[#This Row],[PESO TOTAL]]*Tabela1[[#This Row],[CALDEIRARIA]]</f>
        <v>0</v>
      </c>
      <c r="AU1084" s="28">
        <f>Tabela1[[#This Row],[PESO TOTAL]]*Tabela1[[#This Row],[SOLDA]]</f>
        <v>0</v>
      </c>
      <c r="AV1084" s="28">
        <f>Tabela1[[#This Row],[PESO TOTAL]]*Tabela1[[#This Row],[ACABAMENTO]]</f>
        <v>0</v>
      </c>
      <c r="AW1084" s="28">
        <f>Tabela1[[#This Row],[PESO TOTAL]]*Tabela1[[#This Row],[PRONTO ACABADO]]</f>
        <v>0</v>
      </c>
      <c r="AX1084" s="28">
        <f>Tabela1[[#This Row],[PESO TOTAL]]*Tabela1[[#This Row],[EXPEDIÇÃO ]]</f>
        <v>0</v>
      </c>
      <c r="AY1084" s="28" t="str">
        <f>Tabela1[[#This Row],[PEDIDO]]&amp;Tabela1[[#This Row],[PRODUTO]]</f>
        <v/>
      </c>
      <c r="AZ1084" s="44">
        <f>IF(AF1084="",0,IF(ISTEXT(AF1084),H1084*VALUE(SUBSTITUTE(AF1084,"%",""))/100,H1084*AF1084))-Tabela1[[#This Row],[PRONTO ACABADO2]]</f>
        <v>0</v>
      </c>
      <c r="BA1084" s="44">
        <f>IF(AG1084="",0,IF(ISTEXT(AG1084),H1084*VALUE(SUBSTITUTE(AG1084,"%",""))/100,H1084*AG1084))-Tabela1[[#This Row],[PESO EXPEDIDO2]]</f>
        <v>0</v>
      </c>
      <c r="BB1084" s="44">
        <f t="shared" si="154"/>
        <v>0</v>
      </c>
      <c r="BC1084" s="44">
        <f t="shared" si="155"/>
        <v>0</v>
      </c>
      <c r="BD1084" s="44"/>
    </row>
    <row r="1085" spans="1:56" ht="15.75" hidden="1" customHeight="1" x14ac:dyDescent="0.25">
      <c r="A1085" s="6"/>
      <c r="B1085" s="22"/>
      <c r="C1085" s="7"/>
      <c r="D1085" s="46"/>
      <c r="E1085" s="7"/>
      <c r="F1085" s="7"/>
      <c r="G1085" s="44"/>
      <c r="H1085" s="41">
        <f>Tabela1[[#This Row],[PESO UNI]]*Tabela1[[#This Row],[QTE]]</f>
        <v>0</v>
      </c>
      <c r="I1085" s="7"/>
      <c r="J1085" s="8"/>
      <c r="K1085" s="8"/>
      <c r="L1085" s="9"/>
      <c r="M1085" s="10"/>
      <c r="N1085" s="8"/>
      <c r="O1085" s="12"/>
      <c r="P1085" s="13"/>
      <c r="Q1085" s="14">
        <f>Tabela1[[#This Row],[QTDE/ Fabricação]]-Tabela1[[#This Row],[QTE]]</f>
        <v>0</v>
      </c>
      <c r="R1085" s="19">
        <f t="shared" ref="R1085:R1148" si="158">IFERROR(H1085*((AA1085*0.25)+(AC1085*0.25)+(AD1085*0.225)+(AE1085*0.225)+(AF1085*0.05)),"")</f>
        <v>0</v>
      </c>
      <c r="S1085" s="19">
        <f t="shared" si="157"/>
        <v>0</v>
      </c>
      <c r="T1085" s="20">
        <f t="shared" ref="T1085:T1148" si="159">IFERROR(S1085-H1085,"")</f>
        <v>0</v>
      </c>
      <c r="U1085" s="17">
        <f>IFERROR(SUMIF('LISTA DE EMBARQUE'!B:B,MICRO!E:E,'LISTA DE EMBARQUE'!G:G),"")</f>
        <v>0</v>
      </c>
      <c r="V1085" s="12" t="str">
        <f>IFERROR(VLOOKUP(Tabela1[[#This Row],[COD.MDE]],'LISTA DE EMBARQUE'!B:L,11,0),"")</f>
        <v/>
      </c>
      <c r="W1085" s="13" t="str">
        <f>IFERROR(COUNTIF(#REF!,Tabela1[[#This Row],[Colunas5]]),"")</f>
        <v/>
      </c>
      <c r="X1085" s="14">
        <f>Tabela1[[#This Row],[QIANTIDADE EXPEDIDA]]*Tabela1[[#This Row],[PESO UNI]]</f>
        <v>0</v>
      </c>
      <c r="Y1085" s="14">
        <f t="shared" ref="Y1085:Y1148" si="160">U1085-C1085</f>
        <v>0</v>
      </c>
      <c r="Z1085" s="21">
        <f>Tabela1[[#This Row],[PESO TOTAL]]-Tabela1[[#This Row],[Peso Expedido]]</f>
        <v>0</v>
      </c>
      <c r="AA1085" s="18"/>
      <c r="AB1085" s="40"/>
      <c r="AC1085" s="40"/>
      <c r="AD1085" s="40"/>
      <c r="AE1085" s="40"/>
      <c r="AF1085" s="40"/>
      <c r="AG1085" s="40"/>
      <c r="AH1085" s="40"/>
      <c r="AI1085" s="40" t="str">
        <f t="shared" si="156"/>
        <v>ok</v>
      </c>
      <c r="AJ1085"/>
      <c r="AK1085" t="str">
        <f>Tabela1[[#This Row],[Coluna1]]&amp;Tabela1[[#This Row],[PEDIDO]]</f>
        <v/>
      </c>
      <c r="AL1085"/>
      <c r="AM1085"/>
      <c r="AN1085"/>
      <c r="AO1085" t="str">
        <f t="shared" ref="AO1085:AO1148" si="161">A1085&amp;"/"&amp;J1085</f>
        <v>/</v>
      </c>
      <c r="AP1085" t="str">
        <f>Tabela1[[#This Row],[TAG]]&amp;Tabela1[[#This Row],[PEDIDO]]&amp;Tabela1[[#This Row],[PRODUTO]]</f>
        <v/>
      </c>
      <c r="AQ1085" s="23" t="str">
        <f>Tabela1[[#This Row],[PRODUTO]]&amp;Tabela1[[#This Row],[TAG]]</f>
        <v/>
      </c>
      <c r="AR1085" s="183">
        <f>Tabela1[[#This Row],[PESO TOTAL]]*Tabela1[[#This Row],[MATÉRIA PRIMA]]</f>
        <v>0</v>
      </c>
      <c r="AS1085" s="28">
        <f>Tabela1[[#This Row],[PESO TOTAL]]*Tabela1[[#This Row],[PREPARAÇÃO ]]</f>
        <v>0</v>
      </c>
      <c r="AT1085" s="28">
        <f>Tabela1[[#This Row],[PESO TOTAL]]*Tabela1[[#This Row],[CALDEIRARIA]]</f>
        <v>0</v>
      </c>
      <c r="AU1085" s="28">
        <f>Tabela1[[#This Row],[PESO TOTAL]]*Tabela1[[#This Row],[SOLDA]]</f>
        <v>0</v>
      </c>
      <c r="AV1085" s="28">
        <f>Tabela1[[#This Row],[PESO TOTAL]]*Tabela1[[#This Row],[ACABAMENTO]]</f>
        <v>0</v>
      </c>
      <c r="AW1085" s="28">
        <f>Tabela1[[#This Row],[PESO TOTAL]]*Tabela1[[#This Row],[PRONTO ACABADO]]</f>
        <v>0</v>
      </c>
      <c r="AX1085" s="28">
        <f>Tabela1[[#This Row],[PESO TOTAL]]*Tabela1[[#This Row],[EXPEDIÇÃO ]]</f>
        <v>0</v>
      </c>
      <c r="AY1085" s="28" t="str">
        <f>Tabela1[[#This Row],[PEDIDO]]&amp;Tabela1[[#This Row],[PRODUTO]]</f>
        <v/>
      </c>
      <c r="AZ1085" s="44">
        <f>IF(AF1085="",0,IF(ISTEXT(AF1085),H1085*VALUE(SUBSTITUTE(AF1085,"%",""))/100,H1085*AF1085))-Tabela1[[#This Row],[PRONTO ACABADO2]]</f>
        <v>0</v>
      </c>
      <c r="BA1085" s="44">
        <f>IF(AG1085="",0,IF(ISTEXT(AG1085),H1085*VALUE(SUBSTITUTE(AG1085,"%",""))/100,H1085*AG1085))-Tabela1[[#This Row],[PESO EXPEDIDO2]]</f>
        <v>0</v>
      </c>
      <c r="BB1085" s="44">
        <f t="shared" ref="BB1085:BB1148" si="162">IF(AH1085="",0,IF(ISTEXT(AH1085),H1085*VALUE(SUBSTITUTE(AH1085,"%",""))/100,H1085*AH1085))</f>
        <v>0</v>
      </c>
      <c r="BC1085" s="44">
        <f t="shared" ref="BC1085:BC1148" si="163">IF(AG1085="",0,IF(ISTEXT(AG1085),H1085*VALUE(SUBSTITUTE(AG1085,"%",""))/100,H1085*AG1085))</f>
        <v>0</v>
      </c>
      <c r="BD1085" s="44"/>
    </row>
    <row r="1086" spans="1:56" ht="15.75" hidden="1" customHeight="1" x14ac:dyDescent="0.25">
      <c r="A1086" s="6"/>
      <c r="B1086" s="22"/>
      <c r="C1086" s="7"/>
      <c r="D1086" s="46"/>
      <c r="E1086" s="7"/>
      <c r="F1086" s="7"/>
      <c r="G1086" s="44"/>
      <c r="H1086" s="41">
        <f>Tabela1[[#This Row],[PESO UNI]]*Tabela1[[#This Row],[QTE]]</f>
        <v>0</v>
      </c>
      <c r="I1086" s="7"/>
      <c r="J1086" s="8"/>
      <c r="K1086" s="8"/>
      <c r="L1086" s="9"/>
      <c r="M1086" s="10"/>
      <c r="N1086" s="8"/>
      <c r="O1086" s="12"/>
      <c r="P1086" s="13"/>
      <c r="Q1086" s="14">
        <f>Tabela1[[#This Row],[QTDE/ Fabricação]]-Tabela1[[#This Row],[QTE]]</f>
        <v>0</v>
      </c>
      <c r="R1086" s="19">
        <f t="shared" si="158"/>
        <v>0</v>
      </c>
      <c r="S1086" s="19">
        <f t="shared" si="157"/>
        <v>0</v>
      </c>
      <c r="T1086" s="20">
        <f t="shared" si="159"/>
        <v>0</v>
      </c>
      <c r="U1086" s="17">
        <f>IFERROR(SUMIF('LISTA DE EMBARQUE'!B:B,MICRO!E:E,'LISTA DE EMBARQUE'!G:G),"")</f>
        <v>0</v>
      </c>
      <c r="V1086" s="12" t="str">
        <f>IFERROR(VLOOKUP(Tabela1[[#This Row],[COD.MDE]],'LISTA DE EMBARQUE'!B:L,11,0),"")</f>
        <v/>
      </c>
      <c r="W1086" s="13" t="str">
        <f>IFERROR(COUNTIF(#REF!,Tabela1[[#This Row],[Colunas5]]),"")</f>
        <v/>
      </c>
      <c r="X1086" s="14">
        <f>Tabela1[[#This Row],[QIANTIDADE EXPEDIDA]]*Tabela1[[#This Row],[PESO UNI]]</f>
        <v>0</v>
      </c>
      <c r="Y1086" s="14">
        <f t="shared" si="160"/>
        <v>0</v>
      </c>
      <c r="Z1086" s="21">
        <f>Tabela1[[#This Row],[PESO TOTAL]]-Tabela1[[#This Row],[Peso Expedido]]</f>
        <v>0</v>
      </c>
      <c r="AA1086" s="18"/>
      <c r="AB1086" s="40"/>
      <c r="AC1086" s="40"/>
      <c r="AD1086" s="40"/>
      <c r="AE1086" s="40"/>
      <c r="AF1086" s="40"/>
      <c r="AG1086" s="40"/>
      <c r="AH1086" s="40"/>
      <c r="AI1086" s="40" t="str">
        <f t="shared" si="156"/>
        <v>ok</v>
      </c>
      <c r="AJ1086"/>
      <c r="AK1086" t="str">
        <f>Tabela1[[#This Row],[Coluna1]]&amp;Tabela1[[#This Row],[PEDIDO]]</f>
        <v/>
      </c>
      <c r="AL1086"/>
      <c r="AM1086"/>
      <c r="AN1086"/>
      <c r="AO1086" t="str">
        <f t="shared" si="161"/>
        <v>/</v>
      </c>
      <c r="AP1086" t="str">
        <f>Tabela1[[#This Row],[TAG]]&amp;Tabela1[[#This Row],[PEDIDO]]&amp;Tabela1[[#This Row],[PRODUTO]]</f>
        <v/>
      </c>
      <c r="AQ1086" s="23" t="str">
        <f>Tabela1[[#This Row],[PRODUTO]]&amp;Tabela1[[#This Row],[TAG]]</f>
        <v/>
      </c>
      <c r="AR1086" s="183">
        <f>Tabela1[[#This Row],[PESO TOTAL]]*Tabela1[[#This Row],[MATÉRIA PRIMA]]</f>
        <v>0</v>
      </c>
      <c r="AS1086" s="28">
        <f>Tabela1[[#This Row],[PESO TOTAL]]*Tabela1[[#This Row],[PREPARAÇÃO ]]</f>
        <v>0</v>
      </c>
      <c r="AT1086" s="28">
        <f>Tabela1[[#This Row],[PESO TOTAL]]*Tabela1[[#This Row],[CALDEIRARIA]]</f>
        <v>0</v>
      </c>
      <c r="AU1086" s="28">
        <f>Tabela1[[#This Row],[PESO TOTAL]]*Tabela1[[#This Row],[SOLDA]]</f>
        <v>0</v>
      </c>
      <c r="AV1086" s="28">
        <f>Tabela1[[#This Row],[PESO TOTAL]]*Tabela1[[#This Row],[ACABAMENTO]]</f>
        <v>0</v>
      </c>
      <c r="AW1086" s="28">
        <f>Tabela1[[#This Row],[PESO TOTAL]]*Tabela1[[#This Row],[PRONTO ACABADO]]</f>
        <v>0</v>
      </c>
      <c r="AX1086" s="28">
        <f>Tabela1[[#This Row],[PESO TOTAL]]*Tabela1[[#This Row],[EXPEDIÇÃO ]]</f>
        <v>0</v>
      </c>
      <c r="AY1086" s="28" t="str">
        <f>Tabela1[[#This Row],[PEDIDO]]&amp;Tabela1[[#This Row],[PRODUTO]]</f>
        <v/>
      </c>
      <c r="AZ1086" s="44">
        <f>IF(AF1086="",0,IF(ISTEXT(AF1086),H1086*VALUE(SUBSTITUTE(AF1086,"%",""))/100,H1086*AF1086))-Tabela1[[#This Row],[PRONTO ACABADO2]]</f>
        <v>0</v>
      </c>
      <c r="BA1086" s="44">
        <f>IF(AG1086="",0,IF(ISTEXT(AG1086),H1086*VALUE(SUBSTITUTE(AG1086,"%",""))/100,H1086*AG1086))-Tabela1[[#This Row],[PESO EXPEDIDO2]]</f>
        <v>0</v>
      </c>
      <c r="BB1086" s="44">
        <f t="shared" si="162"/>
        <v>0</v>
      </c>
      <c r="BC1086" s="44">
        <f t="shared" si="163"/>
        <v>0</v>
      </c>
      <c r="BD1086" s="44"/>
    </row>
    <row r="1087" spans="1:56" ht="15.75" hidden="1" customHeight="1" x14ac:dyDescent="0.25">
      <c r="A1087" s="6"/>
      <c r="B1087" s="22"/>
      <c r="C1087" s="7"/>
      <c r="D1087" s="46"/>
      <c r="E1087" s="7"/>
      <c r="F1087" s="7"/>
      <c r="G1087" s="44"/>
      <c r="H1087" s="41">
        <f>Tabela1[[#This Row],[PESO UNI]]*Tabela1[[#This Row],[QTE]]</f>
        <v>0</v>
      </c>
      <c r="I1087" s="7"/>
      <c r="J1087" s="8"/>
      <c r="K1087" s="8"/>
      <c r="L1087" s="9"/>
      <c r="M1087" s="10"/>
      <c r="N1087" s="8"/>
      <c r="O1087" s="12"/>
      <c r="P1087" s="13"/>
      <c r="Q1087" s="14">
        <f>Tabela1[[#This Row],[QTDE/ Fabricação]]-Tabela1[[#This Row],[QTE]]</f>
        <v>0</v>
      </c>
      <c r="R1087" s="19">
        <f t="shared" si="158"/>
        <v>0</v>
      </c>
      <c r="S1087" s="19">
        <f t="shared" si="157"/>
        <v>0</v>
      </c>
      <c r="T1087" s="20">
        <f t="shared" si="159"/>
        <v>0</v>
      </c>
      <c r="U1087" s="17">
        <f>IFERROR(SUMIF('LISTA DE EMBARQUE'!B:B,MICRO!E:E,'LISTA DE EMBARQUE'!G:G),"")</f>
        <v>0</v>
      </c>
      <c r="V1087" s="12" t="str">
        <f>IFERROR(VLOOKUP(Tabela1[[#This Row],[COD.MDE]],'LISTA DE EMBARQUE'!B:L,11,0),"")</f>
        <v/>
      </c>
      <c r="W1087" s="13" t="str">
        <f>IFERROR(COUNTIF(#REF!,Tabela1[[#This Row],[Colunas5]]),"")</f>
        <v/>
      </c>
      <c r="X1087" s="14">
        <f>Tabela1[[#This Row],[QIANTIDADE EXPEDIDA]]*Tabela1[[#This Row],[PESO UNI]]</f>
        <v>0</v>
      </c>
      <c r="Y1087" s="14">
        <f t="shared" si="160"/>
        <v>0</v>
      </c>
      <c r="Z1087" s="21">
        <f>Tabela1[[#This Row],[PESO TOTAL]]-Tabela1[[#This Row],[Peso Expedido]]</f>
        <v>0</v>
      </c>
      <c r="AA1087" s="18"/>
      <c r="AB1087" s="40"/>
      <c r="AC1087" s="40"/>
      <c r="AD1087" s="40"/>
      <c r="AE1087" s="40"/>
      <c r="AF1087" s="40"/>
      <c r="AG1087" s="40"/>
      <c r="AH1087" s="40"/>
      <c r="AI1087" s="40" t="str">
        <f t="shared" si="156"/>
        <v>ok</v>
      </c>
      <c r="AJ1087"/>
      <c r="AK1087" t="str">
        <f>Tabela1[[#This Row],[Coluna1]]&amp;Tabela1[[#This Row],[PEDIDO]]</f>
        <v/>
      </c>
      <c r="AL1087"/>
      <c r="AM1087"/>
      <c r="AN1087"/>
      <c r="AO1087" t="str">
        <f t="shared" si="161"/>
        <v>/</v>
      </c>
      <c r="AP1087" t="str">
        <f>Tabela1[[#This Row],[TAG]]&amp;Tabela1[[#This Row],[PEDIDO]]&amp;Tabela1[[#This Row],[PRODUTO]]</f>
        <v/>
      </c>
      <c r="AQ1087" s="23" t="str">
        <f>Tabela1[[#This Row],[PRODUTO]]&amp;Tabela1[[#This Row],[TAG]]</f>
        <v/>
      </c>
      <c r="AR1087" s="183">
        <f>Tabela1[[#This Row],[PESO TOTAL]]*Tabela1[[#This Row],[MATÉRIA PRIMA]]</f>
        <v>0</v>
      </c>
      <c r="AS1087" s="28">
        <f>Tabela1[[#This Row],[PESO TOTAL]]*Tabela1[[#This Row],[PREPARAÇÃO ]]</f>
        <v>0</v>
      </c>
      <c r="AT1087" s="28">
        <f>Tabela1[[#This Row],[PESO TOTAL]]*Tabela1[[#This Row],[CALDEIRARIA]]</f>
        <v>0</v>
      </c>
      <c r="AU1087" s="28">
        <f>Tabela1[[#This Row],[PESO TOTAL]]*Tabela1[[#This Row],[SOLDA]]</f>
        <v>0</v>
      </c>
      <c r="AV1087" s="28">
        <f>Tabela1[[#This Row],[PESO TOTAL]]*Tabela1[[#This Row],[ACABAMENTO]]</f>
        <v>0</v>
      </c>
      <c r="AW1087" s="28">
        <f>Tabela1[[#This Row],[PESO TOTAL]]*Tabela1[[#This Row],[PRONTO ACABADO]]</f>
        <v>0</v>
      </c>
      <c r="AX1087" s="28">
        <f>Tabela1[[#This Row],[PESO TOTAL]]*Tabela1[[#This Row],[EXPEDIÇÃO ]]</f>
        <v>0</v>
      </c>
      <c r="AY1087" s="28" t="str">
        <f>Tabela1[[#This Row],[PEDIDO]]&amp;Tabela1[[#This Row],[PRODUTO]]</f>
        <v/>
      </c>
      <c r="AZ1087" s="44">
        <f>IF(AF1087="",0,IF(ISTEXT(AF1087),H1087*VALUE(SUBSTITUTE(AF1087,"%",""))/100,H1087*AF1087))-Tabela1[[#This Row],[PRONTO ACABADO2]]</f>
        <v>0</v>
      </c>
      <c r="BA1087" s="44">
        <f>IF(AG1087="",0,IF(ISTEXT(AG1087),H1087*VALUE(SUBSTITUTE(AG1087,"%",""))/100,H1087*AG1087))-Tabela1[[#This Row],[PESO EXPEDIDO2]]</f>
        <v>0</v>
      </c>
      <c r="BB1087" s="44">
        <f t="shared" si="162"/>
        <v>0</v>
      </c>
      <c r="BC1087" s="44">
        <f t="shared" si="163"/>
        <v>0</v>
      </c>
      <c r="BD1087" s="44"/>
    </row>
    <row r="1088" spans="1:56" ht="15.75" hidden="1" customHeight="1" x14ac:dyDescent="0.25">
      <c r="A1088" s="6"/>
      <c r="B1088" s="22"/>
      <c r="C1088" s="7"/>
      <c r="D1088" s="46"/>
      <c r="E1088" s="7"/>
      <c r="F1088" s="7"/>
      <c r="G1088" s="44"/>
      <c r="H1088" s="41">
        <f>Tabela1[[#This Row],[PESO UNI]]*Tabela1[[#This Row],[QTE]]</f>
        <v>0</v>
      </c>
      <c r="I1088" s="7"/>
      <c r="J1088" s="8"/>
      <c r="K1088" s="8"/>
      <c r="L1088" s="9"/>
      <c r="M1088" s="10"/>
      <c r="N1088" s="8"/>
      <c r="O1088" s="12"/>
      <c r="P1088" s="13"/>
      <c r="Q1088" s="14">
        <f>Tabela1[[#This Row],[QTDE/ Fabricação]]-Tabela1[[#This Row],[QTE]]</f>
        <v>0</v>
      </c>
      <c r="R1088" s="19">
        <f t="shared" si="158"/>
        <v>0</v>
      </c>
      <c r="S1088" s="19">
        <f t="shared" si="157"/>
        <v>0</v>
      </c>
      <c r="T1088" s="20">
        <f t="shared" si="159"/>
        <v>0</v>
      </c>
      <c r="U1088" s="17">
        <f>IFERROR(SUMIF('LISTA DE EMBARQUE'!B:B,MICRO!E:E,'LISTA DE EMBARQUE'!G:G),"")</f>
        <v>0</v>
      </c>
      <c r="V1088" s="12" t="str">
        <f>IFERROR(VLOOKUP(Tabela1[[#This Row],[COD.MDE]],'LISTA DE EMBARQUE'!B:L,11,0),"")</f>
        <v/>
      </c>
      <c r="W1088" s="13" t="str">
        <f>IFERROR(COUNTIF(#REF!,Tabela1[[#This Row],[Colunas5]]),"")</f>
        <v/>
      </c>
      <c r="X1088" s="14">
        <f>Tabela1[[#This Row],[QIANTIDADE EXPEDIDA]]*Tabela1[[#This Row],[PESO UNI]]</f>
        <v>0</v>
      </c>
      <c r="Y1088" s="14">
        <f t="shared" si="160"/>
        <v>0</v>
      </c>
      <c r="Z1088" s="21">
        <f>Tabela1[[#This Row],[PESO TOTAL]]-Tabela1[[#This Row],[Peso Expedido]]</f>
        <v>0</v>
      </c>
      <c r="AA1088" s="18"/>
      <c r="AB1088" s="40"/>
      <c r="AC1088" s="40"/>
      <c r="AD1088" s="40"/>
      <c r="AE1088" s="40"/>
      <c r="AF1088" s="40"/>
      <c r="AG1088" s="40"/>
      <c r="AH1088" s="40"/>
      <c r="AI1088" s="40" t="str">
        <f t="shared" si="156"/>
        <v>ok</v>
      </c>
      <c r="AJ1088"/>
      <c r="AK1088" t="str">
        <f>Tabela1[[#This Row],[Coluna1]]&amp;Tabela1[[#This Row],[PEDIDO]]</f>
        <v/>
      </c>
      <c r="AL1088"/>
      <c r="AM1088"/>
      <c r="AN1088"/>
      <c r="AO1088" t="str">
        <f t="shared" si="161"/>
        <v>/</v>
      </c>
      <c r="AP1088" t="str">
        <f>Tabela1[[#This Row],[TAG]]&amp;Tabela1[[#This Row],[PEDIDO]]&amp;Tabela1[[#This Row],[PRODUTO]]</f>
        <v/>
      </c>
      <c r="AQ1088" s="23" t="str">
        <f>Tabela1[[#This Row],[PRODUTO]]&amp;Tabela1[[#This Row],[TAG]]</f>
        <v/>
      </c>
      <c r="AR1088" s="183">
        <f>Tabela1[[#This Row],[PESO TOTAL]]*Tabela1[[#This Row],[MATÉRIA PRIMA]]</f>
        <v>0</v>
      </c>
      <c r="AS1088" s="28">
        <f>Tabela1[[#This Row],[PESO TOTAL]]*Tabela1[[#This Row],[PREPARAÇÃO ]]</f>
        <v>0</v>
      </c>
      <c r="AT1088" s="28">
        <f>Tabela1[[#This Row],[PESO TOTAL]]*Tabela1[[#This Row],[CALDEIRARIA]]</f>
        <v>0</v>
      </c>
      <c r="AU1088" s="28">
        <f>Tabela1[[#This Row],[PESO TOTAL]]*Tabela1[[#This Row],[SOLDA]]</f>
        <v>0</v>
      </c>
      <c r="AV1088" s="28">
        <f>Tabela1[[#This Row],[PESO TOTAL]]*Tabela1[[#This Row],[ACABAMENTO]]</f>
        <v>0</v>
      </c>
      <c r="AW1088" s="28">
        <f>Tabela1[[#This Row],[PESO TOTAL]]*Tabela1[[#This Row],[PRONTO ACABADO]]</f>
        <v>0</v>
      </c>
      <c r="AX1088" s="28">
        <f>Tabela1[[#This Row],[PESO TOTAL]]*Tabela1[[#This Row],[EXPEDIÇÃO ]]</f>
        <v>0</v>
      </c>
      <c r="AY1088" s="28" t="str">
        <f>Tabela1[[#This Row],[PEDIDO]]&amp;Tabela1[[#This Row],[PRODUTO]]</f>
        <v/>
      </c>
      <c r="AZ1088" s="44">
        <f>IF(AF1088="",0,IF(ISTEXT(AF1088),H1088*VALUE(SUBSTITUTE(AF1088,"%",""))/100,H1088*AF1088))-Tabela1[[#This Row],[PRONTO ACABADO2]]</f>
        <v>0</v>
      </c>
      <c r="BA1088" s="44">
        <f>IF(AG1088="",0,IF(ISTEXT(AG1088),H1088*VALUE(SUBSTITUTE(AG1088,"%",""))/100,H1088*AG1088))-Tabela1[[#This Row],[PESO EXPEDIDO2]]</f>
        <v>0</v>
      </c>
      <c r="BB1088" s="44">
        <f t="shared" si="162"/>
        <v>0</v>
      </c>
      <c r="BC1088" s="44">
        <f t="shared" si="163"/>
        <v>0</v>
      </c>
      <c r="BD1088" s="44"/>
    </row>
    <row r="1089" spans="1:56" ht="15.75" hidden="1" customHeight="1" x14ac:dyDescent="0.25">
      <c r="A1089" s="6"/>
      <c r="B1089" s="22"/>
      <c r="C1089" s="7"/>
      <c r="D1089" s="46"/>
      <c r="E1089" s="7"/>
      <c r="F1089" s="7"/>
      <c r="G1089" s="44"/>
      <c r="H1089" s="41">
        <f>Tabela1[[#This Row],[PESO UNI]]*Tabela1[[#This Row],[QTE]]</f>
        <v>0</v>
      </c>
      <c r="I1089" s="7"/>
      <c r="J1089" s="8"/>
      <c r="K1089" s="8"/>
      <c r="L1089" s="9"/>
      <c r="M1089" s="10"/>
      <c r="N1089" s="8"/>
      <c r="O1089" s="12"/>
      <c r="P1089" s="13"/>
      <c r="Q1089" s="14">
        <f>Tabela1[[#This Row],[QTDE/ Fabricação]]-Tabela1[[#This Row],[QTE]]</f>
        <v>0</v>
      </c>
      <c r="R1089" s="19">
        <f t="shared" si="158"/>
        <v>0</v>
      </c>
      <c r="S1089" s="19">
        <f t="shared" si="157"/>
        <v>0</v>
      </c>
      <c r="T1089" s="20">
        <f t="shared" si="159"/>
        <v>0</v>
      </c>
      <c r="U1089" s="17">
        <f>IFERROR(SUMIF('LISTA DE EMBARQUE'!B:B,MICRO!E:E,'LISTA DE EMBARQUE'!G:G),"")</f>
        <v>0</v>
      </c>
      <c r="V1089" s="12" t="str">
        <f>IFERROR(VLOOKUP(Tabela1[[#This Row],[COD.MDE]],'LISTA DE EMBARQUE'!B:L,11,0),"")</f>
        <v/>
      </c>
      <c r="W1089" s="13" t="str">
        <f>IFERROR(COUNTIF(#REF!,Tabela1[[#This Row],[Colunas5]]),"")</f>
        <v/>
      </c>
      <c r="X1089" s="14">
        <f>Tabela1[[#This Row],[QIANTIDADE EXPEDIDA]]*Tabela1[[#This Row],[PESO UNI]]</f>
        <v>0</v>
      </c>
      <c r="Y1089" s="14">
        <f t="shared" si="160"/>
        <v>0</v>
      </c>
      <c r="Z1089" s="21">
        <f>Tabela1[[#This Row],[PESO TOTAL]]-Tabela1[[#This Row],[Peso Expedido]]</f>
        <v>0</v>
      </c>
      <c r="AA1089" s="18"/>
      <c r="AB1089" s="40"/>
      <c r="AC1089" s="40"/>
      <c r="AD1089" s="40"/>
      <c r="AE1089" s="40"/>
      <c r="AF1089" s="40"/>
      <c r="AG1089" s="40"/>
      <c r="AH1089" s="40"/>
      <c r="AI1089" s="40" t="str">
        <f t="shared" si="156"/>
        <v>ok</v>
      </c>
      <c r="AJ1089"/>
      <c r="AK1089" t="str">
        <f>Tabela1[[#This Row],[Coluna1]]&amp;Tabela1[[#This Row],[PEDIDO]]</f>
        <v/>
      </c>
      <c r="AL1089"/>
      <c r="AM1089"/>
      <c r="AN1089"/>
      <c r="AO1089" t="str">
        <f t="shared" si="161"/>
        <v>/</v>
      </c>
      <c r="AP1089" t="str">
        <f>Tabela1[[#This Row],[TAG]]&amp;Tabela1[[#This Row],[PEDIDO]]&amp;Tabela1[[#This Row],[PRODUTO]]</f>
        <v/>
      </c>
      <c r="AQ1089" s="23" t="str">
        <f>Tabela1[[#This Row],[PRODUTO]]&amp;Tabela1[[#This Row],[TAG]]</f>
        <v/>
      </c>
      <c r="AR1089" s="183">
        <f>Tabela1[[#This Row],[PESO TOTAL]]*Tabela1[[#This Row],[MATÉRIA PRIMA]]</f>
        <v>0</v>
      </c>
      <c r="AS1089" s="28">
        <f>Tabela1[[#This Row],[PESO TOTAL]]*Tabela1[[#This Row],[PREPARAÇÃO ]]</f>
        <v>0</v>
      </c>
      <c r="AT1089" s="28">
        <f>Tabela1[[#This Row],[PESO TOTAL]]*Tabela1[[#This Row],[CALDEIRARIA]]</f>
        <v>0</v>
      </c>
      <c r="AU1089" s="28">
        <f>Tabela1[[#This Row],[PESO TOTAL]]*Tabela1[[#This Row],[SOLDA]]</f>
        <v>0</v>
      </c>
      <c r="AV1089" s="28">
        <f>Tabela1[[#This Row],[PESO TOTAL]]*Tabela1[[#This Row],[ACABAMENTO]]</f>
        <v>0</v>
      </c>
      <c r="AW1089" s="28">
        <f>Tabela1[[#This Row],[PESO TOTAL]]*Tabela1[[#This Row],[PRONTO ACABADO]]</f>
        <v>0</v>
      </c>
      <c r="AX1089" s="28">
        <f>Tabela1[[#This Row],[PESO TOTAL]]*Tabela1[[#This Row],[EXPEDIÇÃO ]]</f>
        <v>0</v>
      </c>
      <c r="AY1089" s="28" t="str">
        <f>Tabela1[[#This Row],[PEDIDO]]&amp;Tabela1[[#This Row],[PRODUTO]]</f>
        <v/>
      </c>
      <c r="AZ1089" s="44">
        <f>IF(AF1089="",0,IF(ISTEXT(AF1089),H1089*VALUE(SUBSTITUTE(AF1089,"%",""))/100,H1089*AF1089))-Tabela1[[#This Row],[PRONTO ACABADO2]]</f>
        <v>0</v>
      </c>
      <c r="BA1089" s="44">
        <f>IF(AG1089="",0,IF(ISTEXT(AG1089),H1089*VALUE(SUBSTITUTE(AG1089,"%",""))/100,H1089*AG1089))-Tabela1[[#This Row],[PESO EXPEDIDO2]]</f>
        <v>0</v>
      </c>
      <c r="BB1089" s="44">
        <f t="shared" si="162"/>
        <v>0</v>
      </c>
      <c r="BC1089" s="44">
        <f t="shared" si="163"/>
        <v>0</v>
      </c>
      <c r="BD1089" s="44"/>
    </row>
    <row r="1090" spans="1:56" ht="15.75" hidden="1" customHeight="1" x14ac:dyDescent="0.25">
      <c r="A1090" s="6"/>
      <c r="B1090" s="22"/>
      <c r="C1090" s="7"/>
      <c r="D1090" s="46"/>
      <c r="E1090" s="7"/>
      <c r="F1090" s="7"/>
      <c r="G1090" s="44"/>
      <c r="H1090" s="41">
        <f>Tabela1[[#This Row],[PESO UNI]]*Tabela1[[#This Row],[QTE]]</f>
        <v>0</v>
      </c>
      <c r="I1090" s="7"/>
      <c r="J1090" s="8"/>
      <c r="K1090" s="8"/>
      <c r="L1090" s="9"/>
      <c r="M1090" s="10"/>
      <c r="N1090" s="8"/>
      <c r="O1090" s="12"/>
      <c r="P1090" s="13"/>
      <c r="Q1090" s="14">
        <f>Tabela1[[#This Row],[QTDE/ Fabricação]]-Tabela1[[#This Row],[QTE]]</f>
        <v>0</v>
      </c>
      <c r="R1090" s="19">
        <f t="shared" si="158"/>
        <v>0</v>
      </c>
      <c r="S1090" s="19">
        <f t="shared" si="157"/>
        <v>0</v>
      </c>
      <c r="T1090" s="20">
        <f t="shared" si="159"/>
        <v>0</v>
      </c>
      <c r="U1090" s="17">
        <f>IFERROR(SUMIF('LISTA DE EMBARQUE'!B:B,MICRO!E:E,'LISTA DE EMBARQUE'!G:G),"")</f>
        <v>0</v>
      </c>
      <c r="V1090" s="12" t="str">
        <f>IFERROR(VLOOKUP(Tabela1[[#This Row],[COD.MDE]],'LISTA DE EMBARQUE'!B:L,11,0),"")</f>
        <v/>
      </c>
      <c r="W1090" s="13" t="str">
        <f>IFERROR(COUNTIF(#REF!,Tabela1[[#This Row],[Colunas5]]),"")</f>
        <v/>
      </c>
      <c r="X1090" s="14">
        <f>Tabela1[[#This Row],[QIANTIDADE EXPEDIDA]]*Tabela1[[#This Row],[PESO UNI]]</f>
        <v>0</v>
      </c>
      <c r="Y1090" s="14">
        <f t="shared" si="160"/>
        <v>0</v>
      </c>
      <c r="Z1090" s="21">
        <f>Tabela1[[#This Row],[PESO TOTAL]]-Tabela1[[#This Row],[Peso Expedido]]</f>
        <v>0</v>
      </c>
      <c r="AA1090" s="18"/>
      <c r="AB1090" s="40"/>
      <c r="AC1090" s="40"/>
      <c r="AD1090" s="40"/>
      <c r="AE1090" s="40"/>
      <c r="AF1090" s="40"/>
      <c r="AG1090" s="40"/>
      <c r="AH1090" s="40"/>
      <c r="AI1090" s="40" t="str">
        <f t="shared" si="156"/>
        <v>ok</v>
      </c>
      <c r="AJ1090"/>
      <c r="AK1090" t="str">
        <f>Tabela1[[#This Row],[Coluna1]]&amp;Tabela1[[#This Row],[PEDIDO]]</f>
        <v/>
      </c>
      <c r="AL1090"/>
      <c r="AM1090"/>
      <c r="AN1090"/>
      <c r="AO1090" t="str">
        <f t="shared" si="161"/>
        <v>/</v>
      </c>
      <c r="AP1090" t="str">
        <f>Tabela1[[#This Row],[TAG]]&amp;Tabela1[[#This Row],[PEDIDO]]&amp;Tabela1[[#This Row],[PRODUTO]]</f>
        <v/>
      </c>
      <c r="AQ1090" s="23" t="str">
        <f>Tabela1[[#This Row],[PRODUTO]]&amp;Tabela1[[#This Row],[TAG]]</f>
        <v/>
      </c>
      <c r="AR1090" s="183">
        <f>Tabela1[[#This Row],[PESO TOTAL]]*Tabela1[[#This Row],[MATÉRIA PRIMA]]</f>
        <v>0</v>
      </c>
      <c r="AS1090" s="28">
        <f>Tabela1[[#This Row],[PESO TOTAL]]*Tabela1[[#This Row],[PREPARAÇÃO ]]</f>
        <v>0</v>
      </c>
      <c r="AT1090" s="28">
        <f>Tabela1[[#This Row],[PESO TOTAL]]*Tabela1[[#This Row],[CALDEIRARIA]]</f>
        <v>0</v>
      </c>
      <c r="AU1090" s="28">
        <f>Tabela1[[#This Row],[PESO TOTAL]]*Tabela1[[#This Row],[SOLDA]]</f>
        <v>0</v>
      </c>
      <c r="AV1090" s="28">
        <f>Tabela1[[#This Row],[PESO TOTAL]]*Tabela1[[#This Row],[ACABAMENTO]]</f>
        <v>0</v>
      </c>
      <c r="AW1090" s="28">
        <f>Tabela1[[#This Row],[PESO TOTAL]]*Tabela1[[#This Row],[PRONTO ACABADO]]</f>
        <v>0</v>
      </c>
      <c r="AX1090" s="28">
        <f>Tabela1[[#This Row],[PESO TOTAL]]*Tabela1[[#This Row],[EXPEDIÇÃO ]]</f>
        <v>0</v>
      </c>
      <c r="AY1090" s="28" t="str">
        <f>Tabela1[[#This Row],[PEDIDO]]&amp;Tabela1[[#This Row],[PRODUTO]]</f>
        <v/>
      </c>
      <c r="AZ1090" s="44">
        <f>IF(AF1090="",0,IF(ISTEXT(AF1090),H1090*VALUE(SUBSTITUTE(AF1090,"%",""))/100,H1090*AF1090))-Tabela1[[#This Row],[PRONTO ACABADO2]]</f>
        <v>0</v>
      </c>
      <c r="BA1090" s="44">
        <f>IF(AG1090="",0,IF(ISTEXT(AG1090),H1090*VALUE(SUBSTITUTE(AG1090,"%",""))/100,H1090*AG1090))-Tabela1[[#This Row],[PESO EXPEDIDO2]]</f>
        <v>0</v>
      </c>
      <c r="BB1090" s="44">
        <f t="shared" si="162"/>
        <v>0</v>
      </c>
      <c r="BC1090" s="44">
        <f t="shared" si="163"/>
        <v>0</v>
      </c>
      <c r="BD1090" s="44"/>
    </row>
    <row r="1091" spans="1:56" ht="15.75" hidden="1" customHeight="1" x14ac:dyDescent="0.25">
      <c r="A1091" s="6"/>
      <c r="B1091" s="22"/>
      <c r="C1091" s="7"/>
      <c r="D1091" s="46"/>
      <c r="E1091" s="7"/>
      <c r="F1091" s="7"/>
      <c r="G1091" s="44"/>
      <c r="H1091" s="41">
        <f>Tabela1[[#This Row],[PESO UNI]]*Tabela1[[#This Row],[QTE]]</f>
        <v>0</v>
      </c>
      <c r="I1091" s="7"/>
      <c r="J1091" s="8"/>
      <c r="K1091" s="8"/>
      <c r="L1091" s="9"/>
      <c r="M1091" s="10"/>
      <c r="N1091" s="8"/>
      <c r="O1091" s="12"/>
      <c r="P1091" s="13"/>
      <c r="Q1091" s="14">
        <f>Tabela1[[#This Row],[QTDE/ Fabricação]]-Tabela1[[#This Row],[QTE]]</f>
        <v>0</v>
      </c>
      <c r="R1091" s="19">
        <f t="shared" si="158"/>
        <v>0</v>
      </c>
      <c r="S1091" s="19">
        <f t="shared" si="157"/>
        <v>0</v>
      </c>
      <c r="T1091" s="20">
        <f t="shared" si="159"/>
        <v>0</v>
      </c>
      <c r="U1091" s="17">
        <f>IFERROR(SUMIF('LISTA DE EMBARQUE'!B:B,MICRO!E:E,'LISTA DE EMBARQUE'!G:G),"")</f>
        <v>0</v>
      </c>
      <c r="V1091" s="12" t="str">
        <f>IFERROR(VLOOKUP(Tabela1[[#This Row],[COD.MDE]],'LISTA DE EMBARQUE'!B:L,11,0),"")</f>
        <v/>
      </c>
      <c r="W1091" s="13" t="str">
        <f>IFERROR(COUNTIF(#REF!,Tabela1[[#This Row],[Colunas5]]),"")</f>
        <v/>
      </c>
      <c r="X1091" s="14">
        <f>Tabela1[[#This Row],[QIANTIDADE EXPEDIDA]]*Tabela1[[#This Row],[PESO UNI]]</f>
        <v>0</v>
      </c>
      <c r="Y1091" s="14">
        <f t="shared" si="160"/>
        <v>0</v>
      </c>
      <c r="Z1091" s="21">
        <f>Tabela1[[#This Row],[PESO TOTAL]]-Tabela1[[#This Row],[Peso Expedido]]</f>
        <v>0</v>
      </c>
      <c r="AA1091" s="18"/>
      <c r="AB1091" s="40"/>
      <c r="AC1091" s="40"/>
      <c r="AD1091" s="40"/>
      <c r="AE1091" s="40"/>
      <c r="AF1091" s="40"/>
      <c r="AG1091" s="40"/>
      <c r="AH1091" s="40"/>
      <c r="AI1091" s="40" t="str">
        <f t="shared" si="156"/>
        <v>ok</v>
      </c>
      <c r="AJ1091"/>
      <c r="AK1091" t="str">
        <f>Tabela1[[#This Row],[Coluna1]]&amp;Tabela1[[#This Row],[PEDIDO]]</f>
        <v/>
      </c>
      <c r="AL1091"/>
      <c r="AM1091"/>
      <c r="AN1091"/>
      <c r="AO1091" t="str">
        <f t="shared" si="161"/>
        <v>/</v>
      </c>
      <c r="AP1091" t="str">
        <f>Tabela1[[#This Row],[TAG]]&amp;Tabela1[[#This Row],[PEDIDO]]&amp;Tabela1[[#This Row],[PRODUTO]]</f>
        <v/>
      </c>
      <c r="AQ1091" s="23" t="str">
        <f>Tabela1[[#This Row],[PRODUTO]]&amp;Tabela1[[#This Row],[TAG]]</f>
        <v/>
      </c>
      <c r="AR1091" s="183">
        <f>Tabela1[[#This Row],[PESO TOTAL]]*Tabela1[[#This Row],[MATÉRIA PRIMA]]</f>
        <v>0</v>
      </c>
      <c r="AS1091" s="28">
        <f>Tabela1[[#This Row],[PESO TOTAL]]*Tabela1[[#This Row],[PREPARAÇÃO ]]</f>
        <v>0</v>
      </c>
      <c r="AT1091" s="28">
        <f>Tabela1[[#This Row],[PESO TOTAL]]*Tabela1[[#This Row],[CALDEIRARIA]]</f>
        <v>0</v>
      </c>
      <c r="AU1091" s="28">
        <f>Tabela1[[#This Row],[PESO TOTAL]]*Tabela1[[#This Row],[SOLDA]]</f>
        <v>0</v>
      </c>
      <c r="AV1091" s="28">
        <f>Tabela1[[#This Row],[PESO TOTAL]]*Tabela1[[#This Row],[ACABAMENTO]]</f>
        <v>0</v>
      </c>
      <c r="AW1091" s="28">
        <f>Tabela1[[#This Row],[PESO TOTAL]]*Tabela1[[#This Row],[PRONTO ACABADO]]</f>
        <v>0</v>
      </c>
      <c r="AX1091" s="28">
        <f>Tabela1[[#This Row],[PESO TOTAL]]*Tabela1[[#This Row],[EXPEDIÇÃO ]]</f>
        <v>0</v>
      </c>
      <c r="AY1091" s="28" t="str">
        <f>Tabela1[[#This Row],[PEDIDO]]&amp;Tabela1[[#This Row],[PRODUTO]]</f>
        <v/>
      </c>
      <c r="AZ1091" s="44">
        <f>IF(AF1091="",0,IF(ISTEXT(AF1091),H1091*VALUE(SUBSTITUTE(AF1091,"%",""))/100,H1091*AF1091))-Tabela1[[#This Row],[PRONTO ACABADO2]]</f>
        <v>0</v>
      </c>
      <c r="BA1091" s="44">
        <f>IF(AG1091="",0,IF(ISTEXT(AG1091),H1091*VALUE(SUBSTITUTE(AG1091,"%",""))/100,H1091*AG1091))-Tabela1[[#This Row],[PESO EXPEDIDO2]]</f>
        <v>0</v>
      </c>
      <c r="BB1091" s="44">
        <f t="shared" si="162"/>
        <v>0</v>
      </c>
      <c r="BC1091" s="44">
        <f t="shared" si="163"/>
        <v>0</v>
      </c>
      <c r="BD1091" s="44"/>
    </row>
    <row r="1092" spans="1:56" ht="15.75" hidden="1" customHeight="1" x14ac:dyDescent="0.25">
      <c r="A1092" s="6"/>
      <c r="B1092" s="22"/>
      <c r="C1092" s="7"/>
      <c r="D1092" s="46"/>
      <c r="E1092" s="7"/>
      <c r="F1092" s="7"/>
      <c r="G1092" s="44"/>
      <c r="H1092" s="41">
        <f>Tabela1[[#This Row],[PESO UNI]]*Tabela1[[#This Row],[QTE]]</f>
        <v>0</v>
      </c>
      <c r="I1092" s="7"/>
      <c r="J1092" s="8"/>
      <c r="K1092" s="8"/>
      <c r="L1092" s="9"/>
      <c r="M1092" s="10"/>
      <c r="N1092" s="8"/>
      <c r="O1092" s="12"/>
      <c r="P1092" s="13"/>
      <c r="Q1092" s="14">
        <f>Tabela1[[#This Row],[QTDE/ Fabricação]]-Tabela1[[#This Row],[QTE]]</f>
        <v>0</v>
      </c>
      <c r="R1092" s="19">
        <f t="shared" si="158"/>
        <v>0</v>
      </c>
      <c r="S1092" s="19">
        <f t="shared" si="157"/>
        <v>0</v>
      </c>
      <c r="T1092" s="20">
        <f t="shared" si="159"/>
        <v>0</v>
      </c>
      <c r="U1092" s="17">
        <f>IFERROR(SUMIF('LISTA DE EMBARQUE'!B:B,MICRO!E:E,'LISTA DE EMBARQUE'!G:G),"")</f>
        <v>0</v>
      </c>
      <c r="V1092" s="12" t="str">
        <f>IFERROR(VLOOKUP(Tabela1[[#This Row],[COD.MDE]],'LISTA DE EMBARQUE'!B:L,11,0),"")</f>
        <v/>
      </c>
      <c r="W1092" s="13" t="str">
        <f>IFERROR(COUNTIF(#REF!,Tabela1[[#This Row],[Colunas5]]),"")</f>
        <v/>
      </c>
      <c r="X1092" s="14">
        <f>Tabela1[[#This Row],[QIANTIDADE EXPEDIDA]]*Tabela1[[#This Row],[PESO UNI]]</f>
        <v>0</v>
      </c>
      <c r="Y1092" s="14">
        <f t="shared" si="160"/>
        <v>0</v>
      </c>
      <c r="Z1092" s="21">
        <f>Tabela1[[#This Row],[PESO TOTAL]]-Tabela1[[#This Row],[Peso Expedido]]</f>
        <v>0</v>
      </c>
      <c r="AA1092" s="18"/>
      <c r="AB1092" s="40"/>
      <c r="AC1092" s="40"/>
      <c r="AD1092" s="40"/>
      <c r="AE1092" s="40"/>
      <c r="AF1092" s="40"/>
      <c r="AG1092" s="40"/>
      <c r="AH1092" s="40"/>
      <c r="AI1092" s="40" t="str">
        <f t="shared" si="156"/>
        <v>ok</v>
      </c>
      <c r="AJ1092"/>
      <c r="AK1092" t="str">
        <f>Tabela1[[#This Row],[Coluna1]]&amp;Tabela1[[#This Row],[PEDIDO]]</f>
        <v/>
      </c>
      <c r="AL1092"/>
      <c r="AM1092"/>
      <c r="AN1092"/>
      <c r="AO1092" t="str">
        <f t="shared" si="161"/>
        <v>/</v>
      </c>
      <c r="AP1092" t="str">
        <f>Tabela1[[#This Row],[TAG]]&amp;Tabela1[[#This Row],[PEDIDO]]&amp;Tabela1[[#This Row],[PRODUTO]]</f>
        <v/>
      </c>
      <c r="AQ1092" s="23" t="str">
        <f>Tabela1[[#This Row],[PRODUTO]]&amp;Tabela1[[#This Row],[TAG]]</f>
        <v/>
      </c>
      <c r="AR1092" s="183">
        <f>Tabela1[[#This Row],[PESO TOTAL]]*Tabela1[[#This Row],[MATÉRIA PRIMA]]</f>
        <v>0</v>
      </c>
      <c r="AS1092" s="28">
        <f>Tabela1[[#This Row],[PESO TOTAL]]*Tabela1[[#This Row],[PREPARAÇÃO ]]</f>
        <v>0</v>
      </c>
      <c r="AT1092" s="28">
        <f>Tabela1[[#This Row],[PESO TOTAL]]*Tabela1[[#This Row],[CALDEIRARIA]]</f>
        <v>0</v>
      </c>
      <c r="AU1092" s="28">
        <f>Tabela1[[#This Row],[PESO TOTAL]]*Tabela1[[#This Row],[SOLDA]]</f>
        <v>0</v>
      </c>
      <c r="AV1092" s="28">
        <f>Tabela1[[#This Row],[PESO TOTAL]]*Tabela1[[#This Row],[ACABAMENTO]]</f>
        <v>0</v>
      </c>
      <c r="AW1092" s="28">
        <f>Tabela1[[#This Row],[PESO TOTAL]]*Tabela1[[#This Row],[PRONTO ACABADO]]</f>
        <v>0</v>
      </c>
      <c r="AX1092" s="28">
        <f>Tabela1[[#This Row],[PESO TOTAL]]*Tabela1[[#This Row],[EXPEDIÇÃO ]]</f>
        <v>0</v>
      </c>
      <c r="AY1092" s="28" t="str">
        <f>Tabela1[[#This Row],[PEDIDO]]&amp;Tabela1[[#This Row],[PRODUTO]]</f>
        <v/>
      </c>
      <c r="AZ1092" s="44">
        <f>IF(AF1092="",0,IF(ISTEXT(AF1092),H1092*VALUE(SUBSTITUTE(AF1092,"%",""))/100,H1092*AF1092))-Tabela1[[#This Row],[PRONTO ACABADO2]]</f>
        <v>0</v>
      </c>
      <c r="BA1092" s="44">
        <f>IF(AG1092="",0,IF(ISTEXT(AG1092),H1092*VALUE(SUBSTITUTE(AG1092,"%",""))/100,H1092*AG1092))-Tabela1[[#This Row],[PESO EXPEDIDO2]]</f>
        <v>0</v>
      </c>
      <c r="BB1092" s="44">
        <f t="shared" si="162"/>
        <v>0</v>
      </c>
      <c r="BC1092" s="44">
        <f t="shared" si="163"/>
        <v>0</v>
      </c>
      <c r="BD1092" s="44"/>
    </row>
    <row r="1093" spans="1:56" ht="15.75" hidden="1" customHeight="1" x14ac:dyDescent="0.25">
      <c r="A1093" s="6"/>
      <c r="B1093" s="22"/>
      <c r="C1093" s="7"/>
      <c r="D1093" s="46"/>
      <c r="E1093" s="7"/>
      <c r="F1093" s="7"/>
      <c r="G1093" s="44"/>
      <c r="H1093" s="41">
        <f>Tabela1[[#This Row],[PESO UNI]]*Tabela1[[#This Row],[QTE]]</f>
        <v>0</v>
      </c>
      <c r="I1093" s="7"/>
      <c r="J1093" s="8"/>
      <c r="K1093" s="8"/>
      <c r="L1093" s="9"/>
      <c r="M1093" s="10"/>
      <c r="N1093" s="8"/>
      <c r="O1093" s="12"/>
      <c r="P1093" s="13"/>
      <c r="Q1093" s="14">
        <f>Tabela1[[#This Row],[QTDE/ Fabricação]]-Tabela1[[#This Row],[QTE]]</f>
        <v>0</v>
      </c>
      <c r="R1093" s="19">
        <f t="shared" si="158"/>
        <v>0</v>
      </c>
      <c r="S1093" s="19">
        <f t="shared" si="157"/>
        <v>0</v>
      </c>
      <c r="T1093" s="20">
        <f t="shared" si="159"/>
        <v>0</v>
      </c>
      <c r="U1093" s="17">
        <f>IFERROR(SUMIF('LISTA DE EMBARQUE'!B:B,MICRO!E:E,'LISTA DE EMBARQUE'!G:G),"")</f>
        <v>0</v>
      </c>
      <c r="V1093" s="12" t="str">
        <f>IFERROR(VLOOKUP(Tabela1[[#This Row],[COD.MDE]],'LISTA DE EMBARQUE'!B:L,11,0),"")</f>
        <v/>
      </c>
      <c r="W1093" s="13" t="str">
        <f>IFERROR(COUNTIF(#REF!,Tabela1[[#This Row],[Colunas5]]),"")</f>
        <v/>
      </c>
      <c r="X1093" s="14">
        <f>Tabela1[[#This Row],[QIANTIDADE EXPEDIDA]]*Tabela1[[#This Row],[PESO UNI]]</f>
        <v>0</v>
      </c>
      <c r="Y1093" s="14">
        <f t="shared" si="160"/>
        <v>0</v>
      </c>
      <c r="Z1093" s="21">
        <f>Tabela1[[#This Row],[PESO TOTAL]]-Tabela1[[#This Row],[Peso Expedido]]</f>
        <v>0</v>
      </c>
      <c r="AA1093" s="18"/>
      <c r="AB1093" s="40"/>
      <c r="AC1093" s="40"/>
      <c r="AD1093" s="40"/>
      <c r="AE1093" s="40"/>
      <c r="AF1093" s="40"/>
      <c r="AG1093" s="40"/>
      <c r="AH1093" s="40"/>
      <c r="AI1093" s="40" t="str">
        <f t="shared" si="156"/>
        <v>ok</v>
      </c>
      <c r="AJ1093"/>
      <c r="AK1093" t="str">
        <f>Tabela1[[#This Row],[Coluna1]]&amp;Tabela1[[#This Row],[PEDIDO]]</f>
        <v/>
      </c>
      <c r="AL1093"/>
      <c r="AM1093"/>
      <c r="AN1093"/>
      <c r="AO1093" t="str">
        <f t="shared" si="161"/>
        <v>/</v>
      </c>
      <c r="AP1093" t="str">
        <f>Tabela1[[#This Row],[TAG]]&amp;Tabela1[[#This Row],[PEDIDO]]&amp;Tabela1[[#This Row],[PRODUTO]]</f>
        <v/>
      </c>
      <c r="AQ1093" s="23" t="str">
        <f>Tabela1[[#This Row],[PRODUTO]]&amp;Tabela1[[#This Row],[TAG]]</f>
        <v/>
      </c>
      <c r="AR1093" s="183">
        <f>Tabela1[[#This Row],[PESO TOTAL]]*Tabela1[[#This Row],[MATÉRIA PRIMA]]</f>
        <v>0</v>
      </c>
      <c r="AS1093" s="28">
        <f>Tabela1[[#This Row],[PESO TOTAL]]*Tabela1[[#This Row],[PREPARAÇÃO ]]</f>
        <v>0</v>
      </c>
      <c r="AT1093" s="28">
        <f>Tabela1[[#This Row],[PESO TOTAL]]*Tabela1[[#This Row],[CALDEIRARIA]]</f>
        <v>0</v>
      </c>
      <c r="AU1093" s="28">
        <f>Tabela1[[#This Row],[PESO TOTAL]]*Tabela1[[#This Row],[SOLDA]]</f>
        <v>0</v>
      </c>
      <c r="AV1093" s="28">
        <f>Tabela1[[#This Row],[PESO TOTAL]]*Tabela1[[#This Row],[ACABAMENTO]]</f>
        <v>0</v>
      </c>
      <c r="AW1093" s="28">
        <f>Tabela1[[#This Row],[PESO TOTAL]]*Tabela1[[#This Row],[PRONTO ACABADO]]</f>
        <v>0</v>
      </c>
      <c r="AX1093" s="28">
        <f>Tabela1[[#This Row],[PESO TOTAL]]*Tabela1[[#This Row],[EXPEDIÇÃO ]]</f>
        <v>0</v>
      </c>
      <c r="AY1093" s="28" t="str">
        <f>Tabela1[[#This Row],[PEDIDO]]&amp;Tabela1[[#This Row],[PRODUTO]]</f>
        <v/>
      </c>
      <c r="AZ1093" s="44">
        <f>IF(AF1093="",0,IF(ISTEXT(AF1093),H1093*VALUE(SUBSTITUTE(AF1093,"%",""))/100,H1093*AF1093))-Tabela1[[#This Row],[PRONTO ACABADO2]]</f>
        <v>0</v>
      </c>
      <c r="BA1093" s="44">
        <f>IF(AG1093="",0,IF(ISTEXT(AG1093),H1093*VALUE(SUBSTITUTE(AG1093,"%",""))/100,H1093*AG1093))-Tabela1[[#This Row],[PESO EXPEDIDO2]]</f>
        <v>0</v>
      </c>
      <c r="BB1093" s="44">
        <f t="shared" si="162"/>
        <v>0</v>
      </c>
      <c r="BC1093" s="44">
        <f t="shared" si="163"/>
        <v>0</v>
      </c>
      <c r="BD1093" s="44"/>
    </row>
    <row r="1094" spans="1:56" ht="15.75" hidden="1" customHeight="1" x14ac:dyDescent="0.25">
      <c r="A1094" s="6"/>
      <c r="B1094" s="22"/>
      <c r="C1094" s="7"/>
      <c r="D1094" s="46"/>
      <c r="E1094" s="7"/>
      <c r="F1094" s="7"/>
      <c r="G1094" s="44"/>
      <c r="H1094" s="41">
        <f>Tabela1[[#This Row],[PESO UNI]]*Tabela1[[#This Row],[QTE]]</f>
        <v>0</v>
      </c>
      <c r="I1094" s="7"/>
      <c r="J1094" s="8"/>
      <c r="K1094" s="8"/>
      <c r="L1094" s="9"/>
      <c r="M1094" s="10"/>
      <c r="N1094" s="8"/>
      <c r="O1094" s="12"/>
      <c r="P1094" s="13"/>
      <c r="Q1094" s="14">
        <f>Tabela1[[#This Row],[QTDE/ Fabricação]]-Tabela1[[#This Row],[QTE]]</f>
        <v>0</v>
      </c>
      <c r="R1094" s="19">
        <f t="shared" si="158"/>
        <v>0</v>
      </c>
      <c r="S1094" s="19">
        <f t="shared" si="157"/>
        <v>0</v>
      </c>
      <c r="T1094" s="20">
        <f t="shared" si="159"/>
        <v>0</v>
      </c>
      <c r="U1094" s="17">
        <f>IFERROR(SUMIF('LISTA DE EMBARQUE'!B:B,MICRO!E:E,'LISTA DE EMBARQUE'!G:G),"")</f>
        <v>0</v>
      </c>
      <c r="V1094" s="12" t="str">
        <f>IFERROR(VLOOKUP(Tabela1[[#This Row],[COD.MDE]],'LISTA DE EMBARQUE'!B:L,11,0),"")</f>
        <v/>
      </c>
      <c r="W1094" s="13" t="str">
        <f>IFERROR(COUNTIF(#REF!,Tabela1[[#This Row],[Colunas5]]),"")</f>
        <v/>
      </c>
      <c r="X1094" s="14">
        <f>Tabela1[[#This Row],[QIANTIDADE EXPEDIDA]]*Tabela1[[#This Row],[PESO UNI]]</f>
        <v>0</v>
      </c>
      <c r="Y1094" s="14">
        <f t="shared" si="160"/>
        <v>0</v>
      </c>
      <c r="Z1094" s="21">
        <f>Tabela1[[#This Row],[PESO TOTAL]]-Tabela1[[#This Row],[Peso Expedido]]</f>
        <v>0</v>
      </c>
      <c r="AA1094" s="18"/>
      <c r="AB1094" s="40"/>
      <c r="AC1094" s="40"/>
      <c r="AD1094" s="40"/>
      <c r="AE1094" s="40"/>
      <c r="AF1094" s="40"/>
      <c r="AG1094" s="40"/>
      <c r="AH1094" s="40"/>
      <c r="AI1094" s="40" t="str">
        <f t="shared" si="156"/>
        <v>ok</v>
      </c>
      <c r="AJ1094"/>
      <c r="AK1094" t="str">
        <f>Tabela1[[#This Row],[Coluna1]]&amp;Tabela1[[#This Row],[PEDIDO]]</f>
        <v/>
      </c>
      <c r="AL1094"/>
      <c r="AM1094"/>
      <c r="AN1094"/>
      <c r="AO1094" t="str">
        <f t="shared" si="161"/>
        <v>/</v>
      </c>
      <c r="AP1094" t="str">
        <f>Tabela1[[#This Row],[TAG]]&amp;Tabela1[[#This Row],[PEDIDO]]&amp;Tabela1[[#This Row],[PRODUTO]]</f>
        <v/>
      </c>
      <c r="AQ1094" s="23" t="str">
        <f>Tabela1[[#This Row],[PRODUTO]]&amp;Tabela1[[#This Row],[TAG]]</f>
        <v/>
      </c>
      <c r="AR1094" s="183">
        <f>Tabela1[[#This Row],[PESO TOTAL]]*Tabela1[[#This Row],[MATÉRIA PRIMA]]</f>
        <v>0</v>
      </c>
      <c r="AS1094" s="28">
        <f>Tabela1[[#This Row],[PESO TOTAL]]*Tabela1[[#This Row],[PREPARAÇÃO ]]</f>
        <v>0</v>
      </c>
      <c r="AT1094" s="28">
        <f>Tabela1[[#This Row],[PESO TOTAL]]*Tabela1[[#This Row],[CALDEIRARIA]]</f>
        <v>0</v>
      </c>
      <c r="AU1094" s="28">
        <f>Tabela1[[#This Row],[PESO TOTAL]]*Tabela1[[#This Row],[SOLDA]]</f>
        <v>0</v>
      </c>
      <c r="AV1094" s="28">
        <f>Tabela1[[#This Row],[PESO TOTAL]]*Tabela1[[#This Row],[ACABAMENTO]]</f>
        <v>0</v>
      </c>
      <c r="AW1094" s="28">
        <f>Tabela1[[#This Row],[PESO TOTAL]]*Tabela1[[#This Row],[PRONTO ACABADO]]</f>
        <v>0</v>
      </c>
      <c r="AX1094" s="28">
        <f>Tabela1[[#This Row],[PESO TOTAL]]*Tabela1[[#This Row],[EXPEDIÇÃO ]]</f>
        <v>0</v>
      </c>
      <c r="AY1094" s="28" t="str">
        <f>Tabela1[[#This Row],[PEDIDO]]&amp;Tabela1[[#This Row],[PRODUTO]]</f>
        <v/>
      </c>
      <c r="AZ1094" s="44">
        <f>IF(AF1094="",0,IF(ISTEXT(AF1094),H1094*VALUE(SUBSTITUTE(AF1094,"%",""))/100,H1094*AF1094))-Tabela1[[#This Row],[PRONTO ACABADO2]]</f>
        <v>0</v>
      </c>
      <c r="BA1094" s="44">
        <f>IF(AG1094="",0,IF(ISTEXT(AG1094),H1094*VALUE(SUBSTITUTE(AG1094,"%",""))/100,H1094*AG1094))-Tabela1[[#This Row],[PESO EXPEDIDO2]]</f>
        <v>0</v>
      </c>
      <c r="BB1094" s="44">
        <f t="shared" si="162"/>
        <v>0</v>
      </c>
      <c r="BC1094" s="44">
        <f t="shared" si="163"/>
        <v>0</v>
      </c>
      <c r="BD1094" s="44"/>
    </row>
    <row r="1095" spans="1:56" ht="15.75" hidden="1" customHeight="1" x14ac:dyDescent="0.25">
      <c r="A1095" s="6"/>
      <c r="B1095" s="22"/>
      <c r="C1095" s="7"/>
      <c r="D1095" s="46"/>
      <c r="E1095" s="7"/>
      <c r="F1095" s="7"/>
      <c r="G1095" s="44"/>
      <c r="H1095" s="41">
        <f>Tabela1[[#This Row],[PESO UNI]]*Tabela1[[#This Row],[QTE]]</f>
        <v>0</v>
      </c>
      <c r="I1095" s="7"/>
      <c r="J1095" s="8"/>
      <c r="K1095" s="8"/>
      <c r="L1095" s="9"/>
      <c r="M1095" s="10"/>
      <c r="N1095" s="8"/>
      <c r="O1095" s="12"/>
      <c r="P1095" s="13"/>
      <c r="Q1095" s="14">
        <f>Tabela1[[#This Row],[QTDE/ Fabricação]]-Tabela1[[#This Row],[QTE]]</f>
        <v>0</v>
      </c>
      <c r="R1095" s="19">
        <f t="shared" si="158"/>
        <v>0</v>
      </c>
      <c r="S1095" s="19">
        <f t="shared" si="157"/>
        <v>0</v>
      </c>
      <c r="T1095" s="20">
        <f t="shared" si="159"/>
        <v>0</v>
      </c>
      <c r="U1095" s="17">
        <f>IFERROR(SUMIF('LISTA DE EMBARQUE'!B:B,MICRO!E:E,'LISTA DE EMBARQUE'!G:G),"")</f>
        <v>0</v>
      </c>
      <c r="V1095" s="12" t="str">
        <f>IFERROR(VLOOKUP(Tabela1[[#This Row],[COD.MDE]],'LISTA DE EMBARQUE'!B:L,11,0),"")</f>
        <v/>
      </c>
      <c r="W1095" s="13" t="str">
        <f>IFERROR(COUNTIF(#REF!,Tabela1[[#This Row],[Colunas5]]),"")</f>
        <v/>
      </c>
      <c r="X1095" s="14">
        <f>Tabela1[[#This Row],[QIANTIDADE EXPEDIDA]]*Tabela1[[#This Row],[PESO UNI]]</f>
        <v>0</v>
      </c>
      <c r="Y1095" s="14">
        <f t="shared" si="160"/>
        <v>0</v>
      </c>
      <c r="Z1095" s="21">
        <f>Tabela1[[#This Row],[PESO TOTAL]]-Tabela1[[#This Row],[Peso Expedido]]</f>
        <v>0</v>
      </c>
      <c r="AA1095" s="18"/>
      <c r="AB1095" s="40"/>
      <c r="AC1095" s="40"/>
      <c r="AD1095" s="40"/>
      <c r="AE1095" s="40"/>
      <c r="AF1095" s="40"/>
      <c r="AG1095" s="40"/>
      <c r="AH1095" s="40"/>
      <c r="AI1095" s="40" t="str">
        <f t="shared" si="156"/>
        <v>ok</v>
      </c>
      <c r="AJ1095"/>
      <c r="AK1095" t="str">
        <f>Tabela1[[#This Row],[Coluna1]]&amp;Tabela1[[#This Row],[PEDIDO]]</f>
        <v/>
      </c>
      <c r="AL1095"/>
      <c r="AM1095"/>
      <c r="AN1095"/>
      <c r="AO1095" t="str">
        <f t="shared" si="161"/>
        <v>/</v>
      </c>
      <c r="AP1095" t="str">
        <f>Tabela1[[#This Row],[TAG]]&amp;Tabela1[[#This Row],[PEDIDO]]&amp;Tabela1[[#This Row],[PRODUTO]]</f>
        <v/>
      </c>
      <c r="AQ1095" s="23" t="str">
        <f>Tabela1[[#This Row],[PRODUTO]]&amp;Tabela1[[#This Row],[TAG]]</f>
        <v/>
      </c>
      <c r="AR1095" s="183">
        <f>Tabela1[[#This Row],[PESO TOTAL]]*Tabela1[[#This Row],[MATÉRIA PRIMA]]</f>
        <v>0</v>
      </c>
      <c r="AS1095" s="28">
        <f>Tabela1[[#This Row],[PESO TOTAL]]*Tabela1[[#This Row],[PREPARAÇÃO ]]</f>
        <v>0</v>
      </c>
      <c r="AT1095" s="28">
        <f>Tabela1[[#This Row],[PESO TOTAL]]*Tabela1[[#This Row],[CALDEIRARIA]]</f>
        <v>0</v>
      </c>
      <c r="AU1095" s="28">
        <f>Tabela1[[#This Row],[PESO TOTAL]]*Tabela1[[#This Row],[SOLDA]]</f>
        <v>0</v>
      </c>
      <c r="AV1095" s="28">
        <f>Tabela1[[#This Row],[PESO TOTAL]]*Tabela1[[#This Row],[ACABAMENTO]]</f>
        <v>0</v>
      </c>
      <c r="AW1095" s="28">
        <f>Tabela1[[#This Row],[PESO TOTAL]]*Tabela1[[#This Row],[PRONTO ACABADO]]</f>
        <v>0</v>
      </c>
      <c r="AX1095" s="28">
        <f>Tabela1[[#This Row],[PESO TOTAL]]*Tabela1[[#This Row],[EXPEDIÇÃO ]]</f>
        <v>0</v>
      </c>
      <c r="AY1095" s="28" t="str">
        <f>Tabela1[[#This Row],[PEDIDO]]&amp;Tabela1[[#This Row],[PRODUTO]]</f>
        <v/>
      </c>
      <c r="AZ1095" s="44">
        <f>IF(AF1095="",0,IF(ISTEXT(AF1095),H1095*VALUE(SUBSTITUTE(AF1095,"%",""))/100,H1095*AF1095))-Tabela1[[#This Row],[PRONTO ACABADO2]]</f>
        <v>0</v>
      </c>
      <c r="BA1095" s="44">
        <f>IF(AG1095="",0,IF(ISTEXT(AG1095),H1095*VALUE(SUBSTITUTE(AG1095,"%",""))/100,H1095*AG1095))-Tabela1[[#This Row],[PESO EXPEDIDO2]]</f>
        <v>0</v>
      </c>
      <c r="BB1095" s="44">
        <f t="shared" si="162"/>
        <v>0</v>
      </c>
      <c r="BC1095" s="44">
        <f t="shared" si="163"/>
        <v>0</v>
      </c>
      <c r="BD1095" s="44"/>
    </row>
    <row r="1096" spans="1:56" ht="15.75" hidden="1" customHeight="1" x14ac:dyDescent="0.25">
      <c r="A1096" s="6"/>
      <c r="B1096" s="22"/>
      <c r="C1096" s="7"/>
      <c r="D1096" s="46"/>
      <c r="E1096" s="7"/>
      <c r="F1096" s="7"/>
      <c r="G1096" s="44"/>
      <c r="H1096" s="41">
        <f>Tabela1[[#This Row],[PESO UNI]]*Tabela1[[#This Row],[QTE]]</f>
        <v>0</v>
      </c>
      <c r="I1096" s="7"/>
      <c r="J1096" s="8"/>
      <c r="K1096" s="8"/>
      <c r="L1096" s="9"/>
      <c r="M1096" s="10"/>
      <c r="N1096" s="8"/>
      <c r="O1096" s="12"/>
      <c r="P1096" s="13"/>
      <c r="Q1096" s="14">
        <f>Tabela1[[#This Row],[QTDE/ Fabricação]]-Tabela1[[#This Row],[QTE]]</f>
        <v>0</v>
      </c>
      <c r="R1096" s="19">
        <f t="shared" si="158"/>
        <v>0</v>
      </c>
      <c r="S1096" s="19">
        <f t="shared" si="157"/>
        <v>0</v>
      </c>
      <c r="T1096" s="20">
        <f t="shared" si="159"/>
        <v>0</v>
      </c>
      <c r="U1096" s="17">
        <f>IFERROR(SUMIF('LISTA DE EMBARQUE'!B:B,MICRO!E:E,'LISTA DE EMBARQUE'!G:G),"")</f>
        <v>0</v>
      </c>
      <c r="V1096" s="12" t="str">
        <f>IFERROR(VLOOKUP(Tabela1[[#This Row],[COD.MDE]],'LISTA DE EMBARQUE'!B:L,11,0),"")</f>
        <v/>
      </c>
      <c r="W1096" s="13" t="str">
        <f>IFERROR(COUNTIF(#REF!,Tabela1[[#This Row],[Colunas5]]),"")</f>
        <v/>
      </c>
      <c r="X1096" s="14">
        <f>Tabela1[[#This Row],[QIANTIDADE EXPEDIDA]]*Tabela1[[#This Row],[PESO UNI]]</f>
        <v>0</v>
      </c>
      <c r="Y1096" s="14">
        <f t="shared" si="160"/>
        <v>0</v>
      </c>
      <c r="Z1096" s="21">
        <f>Tabela1[[#This Row],[PESO TOTAL]]-Tabela1[[#This Row],[Peso Expedido]]</f>
        <v>0</v>
      </c>
      <c r="AA1096" s="18"/>
      <c r="AB1096" s="40"/>
      <c r="AC1096" s="40"/>
      <c r="AD1096" s="40"/>
      <c r="AE1096" s="40"/>
      <c r="AF1096" s="40"/>
      <c r="AG1096" s="40"/>
      <c r="AH1096" s="40"/>
      <c r="AI1096" s="40" t="str">
        <f t="shared" si="156"/>
        <v>ok</v>
      </c>
      <c r="AJ1096"/>
      <c r="AK1096" t="str">
        <f>Tabela1[[#This Row],[Coluna1]]&amp;Tabela1[[#This Row],[PEDIDO]]</f>
        <v/>
      </c>
      <c r="AL1096"/>
      <c r="AM1096"/>
      <c r="AN1096"/>
      <c r="AO1096" t="str">
        <f t="shared" si="161"/>
        <v>/</v>
      </c>
      <c r="AP1096" t="str">
        <f>Tabela1[[#This Row],[TAG]]&amp;Tabela1[[#This Row],[PEDIDO]]&amp;Tabela1[[#This Row],[PRODUTO]]</f>
        <v/>
      </c>
      <c r="AQ1096" s="23" t="str">
        <f>Tabela1[[#This Row],[PRODUTO]]&amp;Tabela1[[#This Row],[TAG]]</f>
        <v/>
      </c>
      <c r="AR1096" s="183">
        <f>Tabela1[[#This Row],[PESO TOTAL]]*Tabela1[[#This Row],[MATÉRIA PRIMA]]</f>
        <v>0</v>
      </c>
      <c r="AS1096" s="28">
        <f>Tabela1[[#This Row],[PESO TOTAL]]*Tabela1[[#This Row],[PREPARAÇÃO ]]</f>
        <v>0</v>
      </c>
      <c r="AT1096" s="28">
        <f>Tabela1[[#This Row],[PESO TOTAL]]*Tabela1[[#This Row],[CALDEIRARIA]]</f>
        <v>0</v>
      </c>
      <c r="AU1096" s="28">
        <f>Tabela1[[#This Row],[PESO TOTAL]]*Tabela1[[#This Row],[SOLDA]]</f>
        <v>0</v>
      </c>
      <c r="AV1096" s="28">
        <f>Tabela1[[#This Row],[PESO TOTAL]]*Tabela1[[#This Row],[ACABAMENTO]]</f>
        <v>0</v>
      </c>
      <c r="AW1096" s="28">
        <f>Tabela1[[#This Row],[PESO TOTAL]]*Tabela1[[#This Row],[PRONTO ACABADO]]</f>
        <v>0</v>
      </c>
      <c r="AX1096" s="28">
        <f>Tabela1[[#This Row],[PESO TOTAL]]*Tabela1[[#This Row],[EXPEDIÇÃO ]]</f>
        <v>0</v>
      </c>
      <c r="AY1096" s="28" t="str">
        <f>Tabela1[[#This Row],[PEDIDO]]&amp;Tabela1[[#This Row],[PRODUTO]]</f>
        <v/>
      </c>
      <c r="AZ1096" s="44">
        <f>IF(AF1096="",0,IF(ISTEXT(AF1096),H1096*VALUE(SUBSTITUTE(AF1096,"%",""))/100,H1096*AF1096))-Tabela1[[#This Row],[PRONTO ACABADO2]]</f>
        <v>0</v>
      </c>
      <c r="BA1096" s="44">
        <f>IF(AG1096="",0,IF(ISTEXT(AG1096),H1096*VALUE(SUBSTITUTE(AG1096,"%",""))/100,H1096*AG1096))-Tabela1[[#This Row],[PESO EXPEDIDO2]]</f>
        <v>0</v>
      </c>
      <c r="BB1096" s="44">
        <f t="shared" si="162"/>
        <v>0</v>
      </c>
      <c r="BC1096" s="44">
        <f t="shared" si="163"/>
        <v>0</v>
      </c>
      <c r="BD1096" s="44"/>
    </row>
    <row r="1097" spans="1:56" ht="15.75" hidden="1" customHeight="1" x14ac:dyDescent="0.25">
      <c r="A1097" s="6"/>
      <c r="B1097" s="22"/>
      <c r="C1097" s="7"/>
      <c r="D1097" s="46"/>
      <c r="E1097" s="7"/>
      <c r="F1097" s="7"/>
      <c r="G1097" s="44"/>
      <c r="H1097" s="41">
        <f>Tabela1[[#This Row],[PESO UNI]]*Tabela1[[#This Row],[QTE]]</f>
        <v>0</v>
      </c>
      <c r="I1097" s="7"/>
      <c r="J1097" s="8"/>
      <c r="K1097" s="8"/>
      <c r="L1097" s="9"/>
      <c r="M1097" s="10"/>
      <c r="N1097" s="8"/>
      <c r="O1097" s="12"/>
      <c r="P1097" s="13"/>
      <c r="Q1097" s="14">
        <f>Tabela1[[#This Row],[QTDE/ Fabricação]]-Tabela1[[#This Row],[QTE]]</f>
        <v>0</v>
      </c>
      <c r="R1097" s="19">
        <f t="shared" si="158"/>
        <v>0</v>
      </c>
      <c r="S1097" s="19">
        <f t="shared" si="157"/>
        <v>0</v>
      </c>
      <c r="T1097" s="20">
        <f t="shared" si="159"/>
        <v>0</v>
      </c>
      <c r="U1097" s="17">
        <f>IFERROR(SUMIF('LISTA DE EMBARQUE'!B:B,MICRO!E:E,'LISTA DE EMBARQUE'!G:G),"")</f>
        <v>0</v>
      </c>
      <c r="V1097" s="12" t="str">
        <f>IFERROR(VLOOKUP(Tabela1[[#This Row],[COD.MDE]],'LISTA DE EMBARQUE'!B:L,11,0),"")</f>
        <v/>
      </c>
      <c r="W1097" s="13" t="str">
        <f>IFERROR(COUNTIF(#REF!,Tabela1[[#This Row],[Colunas5]]),"")</f>
        <v/>
      </c>
      <c r="X1097" s="14">
        <f>Tabela1[[#This Row],[QIANTIDADE EXPEDIDA]]*Tabela1[[#This Row],[PESO UNI]]</f>
        <v>0</v>
      </c>
      <c r="Y1097" s="14">
        <f t="shared" si="160"/>
        <v>0</v>
      </c>
      <c r="Z1097" s="21">
        <f>Tabela1[[#This Row],[PESO TOTAL]]-Tabela1[[#This Row],[Peso Expedido]]</f>
        <v>0</v>
      </c>
      <c r="AA1097" s="18"/>
      <c r="AB1097" s="40"/>
      <c r="AC1097" s="40"/>
      <c r="AD1097" s="40"/>
      <c r="AE1097" s="40"/>
      <c r="AF1097" s="40"/>
      <c r="AG1097" s="40"/>
      <c r="AH1097" s="40"/>
      <c r="AI1097" s="40" t="str">
        <f t="shared" si="156"/>
        <v>ok</v>
      </c>
      <c r="AJ1097"/>
      <c r="AK1097" t="str">
        <f>Tabela1[[#This Row],[Coluna1]]&amp;Tabela1[[#This Row],[PEDIDO]]</f>
        <v/>
      </c>
      <c r="AL1097"/>
      <c r="AM1097"/>
      <c r="AN1097"/>
      <c r="AO1097" t="str">
        <f t="shared" si="161"/>
        <v>/</v>
      </c>
      <c r="AP1097" t="str">
        <f>Tabela1[[#This Row],[TAG]]&amp;Tabela1[[#This Row],[PEDIDO]]&amp;Tabela1[[#This Row],[PRODUTO]]</f>
        <v/>
      </c>
      <c r="AQ1097" s="23" t="str">
        <f>Tabela1[[#This Row],[PRODUTO]]&amp;Tabela1[[#This Row],[TAG]]</f>
        <v/>
      </c>
      <c r="AR1097" s="183">
        <f>Tabela1[[#This Row],[PESO TOTAL]]*Tabela1[[#This Row],[MATÉRIA PRIMA]]</f>
        <v>0</v>
      </c>
      <c r="AS1097" s="28">
        <f>Tabela1[[#This Row],[PESO TOTAL]]*Tabela1[[#This Row],[PREPARAÇÃO ]]</f>
        <v>0</v>
      </c>
      <c r="AT1097" s="28">
        <f>Tabela1[[#This Row],[PESO TOTAL]]*Tabela1[[#This Row],[CALDEIRARIA]]</f>
        <v>0</v>
      </c>
      <c r="AU1097" s="28">
        <f>Tabela1[[#This Row],[PESO TOTAL]]*Tabela1[[#This Row],[SOLDA]]</f>
        <v>0</v>
      </c>
      <c r="AV1097" s="28">
        <f>Tabela1[[#This Row],[PESO TOTAL]]*Tabela1[[#This Row],[ACABAMENTO]]</f>
        <v>0</v>
      </c>
      <c r="AW1097" s="28">
        <f>Tabela1[[#This Row],[PESO TOTAL]]*Tabela1[[#This Row],[PRONTO ACABADO]]</f>
        <v>0</v>
      </c>
      <c r="AX1097" s="28">
        <f>Tabela1[[#This Row],[PESO TOTAL]]*Tabela1[[#This Row],[EXPEDIÇÃO ]]</f>
        <v>0</v>
      </c>
      <c r="AY1097" s="28" t="str">
        <f>Tabela1[[#This Row],[PEDIDO]]&amp;Tabela1[[#This Row],[PRODUTO]]</f>
        <v/>
      </c>
      <c r="AZ1097" s="44">
        <f>IF(AF1097="",0,IF(ISTEXT(AF1097),H1097*VALUE(SUBSTITUTE(AF1097,"%",""))/100,H1097*AF1097))-Tabela1[[#This Row],[PRONTO ACABADO2]]</f>
        <v>0</v>
      </c>
      <c r="BA1097" s="44">
        <f>IF(AG1097="",0,IF(ISTEXT(AG1097),H1097*VALUE(SUBSTITUTE(AG1097,"%",""))/100,H1097*AG1097))-Tabela1[[#This Row],[PESO EXPEDIDO2]]</f>
        <v>0</v>
      </c>
      <c r="BB1097" s="44">
        <f t="shared" si="162"/>
        <v>0</v>
      </c>
      <c r="BC1097" s="44">
        <f t="shared" si="163"/>
        <v>0</v>
      </c>
      <c r="BD1097" s="44"/>
    </row>
    <row r="1098" spans="1:56" ht="15.75" hidden="1" customHeight="1" x14ac:dyDescent="0.25">
      <c r="A1098" s="6"/>
      <c r="B1098" s="22"/>
      <c r="C1098" s="7"/>
      <c r="D1098" s="46"/>
      <c r="E1098" s="7"/>
      <c r="F1098" s="7"/>
      <c r="G1098" s="44"/>
      <c r="H1098" s="41">
        <f>Tabela1[[#This Row],[PESO UNI]]*Tabela1[[#This Row],[QTE]]</f>
        <v>0</v>
      </c>
      <c r="I1098" s="7"/>
      <c r="J1098" s="8"/>
      <c r="K1098" s="8"/>
      <c r="L1098" s="9"/>
      <c r="M1098" s="10"/>
      <c r="N1098" s="8"/>
      <c r="O1098" s="12"/>
      <c r="P1098" s="13"/>
      <c r="Q1098" s="14">
        <f>Tabela1[[#This Row],[QTDE/ Fabricação]]-Tabela1[[#This Row],[QTE]]</f>
        <v>0</v>
      </c>
      <c r="R1098" s="19">
        <f t="shared" si="158"/>
        <v>0</v>
      </c>
      <c r="S1098" s="19">
        <f t="shared" si="157"/>
        <v>0</v>
      </c>
      <c r="T1098" s="20">
        <f t="shared" si="159"/>
        <v>0</v>
      </c>
      <c r="U1098" s="17">
        <f>IFERROR(SUMIF('LISTA DE EMBARQUE'!B:B,MICRO!E:E,'LISTA DE EMBARQUE'!G:G),"")</f>
        <v>0</v>
      </c>
      <c r="V1098" s="12" t="str">
        <f>IFERROR(VLOOKUP(Tabela1[[#This Row],[COD.MDE]],'LISTA DE EMBARQUE'!B:L,11,0),"")</f>
        <v/>
      </c>
      <c r="W1098" s="13" t="str">
        <f>IFERROR(COUNTIF(#REF!,Tabela1[[#This Row],[Colunas5]]),"")</f>
        <v/>
      </c>
      <c r="X1098" s="14">
        <f>Tabela1[[#This Row],[QIANTIDADE EXPEDIDA]]*Tabela1[[#This Row],[PESO UNI]]</f>
        <v>0</v>
      </c>
      <c r="Y1098" s="14">
        <f t="shared" si="160"/>
        <v>0</v>
      </c>
      <c r="Z1098" s="21">
        <f>Tabela1[[#This Row],[PESO TOTAL]]-Tabela1[[#This Row],[Peso Expedido]]</f>
        <v>0</v>
      </c>
      <c r="AA1098" s="18"/>
      <c r="AB1098" s="40"/>
      <c r="AC1098" s="40"/>
      <c r="AD1098" s="40"/>
      <c r="AE1098" s="40"/>
      <c r="AF1098" s="40"/>
      <c r="AG1098" s="40"/>
      <c r="AH1098" s="40"/>
      <c r="AI1098" s="40" t="str">
        <f t="shared" si="156"/>
        <v>ok</v>
      </c>
      <c r="AJ1098"/>
      <c r="AK1098" t="str">
        <f>Tabela1[[#This Row],[Coluna1]]&amp;Tabela1[[#This Row],[PEDIDO]]</f>
        <v/>
      </c>
      <c r="AL1098"/>
      <c r="AM1098"/>
      <c r="AN1098"/>
      <c r="AO1098" t="str">
        <f t="shared" si="161"/>
        <v>/</v>
      </c>
      <c r="AP1098" t="str">
        <f>Tabela1[[#This Row],[TAG]]&amp;Tabela1[[#This Row],[PEDIDO]]&amp;Tabela1[[#This Row],[PRODUTO]]</f>
        <v/>
      </c>
      <c r="AQ1098" s="23" t="str">
        <f>Tabela1[[#This Row],[PRODUTO]]&amp;Tabela1[[#This Row],[TAG]]</f>
        <v/>
      </c>
      <c r="AR1098" s="183">
        <f>Tabela1[[#This Row],[PESO TOTAL]]*Tabela1[[#This Row],[MATÉRIA PRIMA]]</f>
        <v>0</v>
      </c>
      <c r="AS1098" s="28">
        <f>Tabela1[[#This Row],[PESO TOTAL]]*Tabela1[[#This Row],[PREPARAÇÃO ]]</f>
        <v>0</v>
      </c>
      <c r="AT1098" s="28">
        <f>Tabela1[[#This Row],[PESO TOTAL]]*Tabela1[[#This Row],[CALDEIRARIA]]</f>
        <v>0</v>
      </c>
      <c r="AU1098" s="28">
        <f>Tabela1[[#This Row],[PESO TOTAL]]*Tabela1[[#This Row],[SOLDA]]</f>
        <v>0</v>
      </c>
      <c r="AV1098" s="28">
        <f>Tabela1[[#This Row],[PESO TOTAL]]*Tabela1[[#This Row],[ACABAMENTO]]</f>
        <v>0</v>
      </c>
      <c r="AW1098" s="28">
        <f>Tabela1[[#This Row],[PESO TOTAL]]*Tabela1[[#This Row],[PRONTO ACABADO]]</f>
        <v>0</v>
      </c>
      <c r="AX1098" s="28">
        <f>Tabela1[[#This Row],[PESO TOTAL]]*Tabela1[[#This Row],[EXPEDIÇÃO ]]</f>
        <v>0</v>
      </c>
      <c r="AY1098" s="28" t="str">
        <f>Tabela1[[#This Row],[PEDIDO]]&amp;Tabela1[[#This Row],[PRODUTO]]</f>
        <v/>
      </c>
      <c r="AZ1098" s="44">
        <f>IF(AF1098="",0,IF(ISTEXT(AF1098),H1098*VALUE(SUBSTITUTE(AF1098,"%",""))/100,H1098*AF1098))-Tabela1[[#This Row],[PRONTO ACABADO2]]</f>
        <v>0</v>
      </c>
      <c r="BA1098" s="44">
        <f>IF(AG1098="",0,IF(ISTEXT(AG1098),H1098*VALUE(SUBSTITUTE(AG1098,"%",""))/100,H1098*AG1098))-Tabela1[[#This Row],[PESO EXPEDIDO2]]</f>
        <v>0</v>
      </c>
      <c r="BB1098" s="44">
        <f t="shared" si="162"/>
        <v>0</v>
      </c>
      <c r="BC1098" s="44">
        <f t="shared" si="163"/>
        <v>0</v>
      </c>
      <c r="BD1098" s="44"/>
    </row>
    <row r="1099" spans="1:56" ht="15.75" hidden="1" customHeight="1" x14ac:dyDescent="0.25">
      <c r="A1099" s="6"/>
      <c r="B1099" s="22"/>
      <c r="C1099" s="7"/>
      <c r="D1099" s="46"/>
      <c r="E1099" s="7"/>
      <c r="F1099" s="7"/>
      <c r="G1099" s="44"/>
      <c r="H1099" s="41">
        <f>Tabela1[[#This Row],[PESO UNI]]*Tabela1[[#This Row],[QTE]]</f>
        <v>0</v>
      </c>
      <c r="I1099" s="7"/>
      <c r="J1099" s="8"/>
      <c r="K1099" s="8"/>
      <c r="L1099" s="9"/>
      <c r="M1099" s="10"/>
      <c r="N1099" s="8"/>
      <c r="O1099" s="12"/>
      <c r="P1099" s="13"/>
      <c r="Q1099" s="14">
        <f>Tabela1[[#This Row],[QTDE/ Fabricação]]-Tabela1[[#This Row],[QTE]]</f>
        <v>0</v>
      </c>
      <c r="R1099" s="19">
        <f t="shared" si="158"/>
        <v>0</v>
      </c>
      <c r="S1099" s="19">
        <f t="shared" si="157"/>
        <v>0</v>
      </c>
      <c r="T1099" s="20">
        <f t="shared" si="159"/>
        <v>0</v>
      </c>
      <c r="U1099" s="17">
        <f>IFERROR(SUMIF('LISTA DE EMBARQUE'!B:B,MICRO!E:E,'LISTA DE EMBARQUE'!G:G),"")</f>
        <v>0</v>
      </c>
      <c r="V1099" s="12" t="str">
        <f>IFERROR(VLOOKUP(Tabela1[[#This Row],[COD.MDE]],'LISTA DE EMBARQUE'!B:L,11,0),"")</f>
        <v/>
      </c>
      <c r="W1099" s="13" t="str">
        <f>IFERROR(COUNTIF(#REF!,Tabela1[[#This Row],[Colunas5]]),"")</f>
        <v/>
      </c>
      <c r="X1099" s="14">
        <f>Tabela1[[#This Row],[QIANTIDADE EXPEDIDA]]*Tabela1[[#This Row],[PESO UNI]]</f>
        <v>0</v>
      </c>
      <c r="Y1099" s="14">
        <f t="shared" si="160"/>
        <v>0</v>
      </c>
      <c r="Z1099" s="21">
        <f>Tabela1[[#This Row],[PESO TOTAL]]-Tabela1[[#This Row],[Peso Expedido]]</f>
        <v>0</v>
      </c>
      <c r="AA1099" s="18"/>
      <c r="AB1099" s="40">
        <v>1</v>
      </c>
      <c r="AC1099" s="40"/>
      <c r="AD1099" s="40"/>
      <c r="AE1099" s="40"/>
      <c r="AF1099" s="40"/>
      <c r="AG1099" s="40"/>
      <c r="AH1099" s="40"/>
      <c r="AI1099" s="40" t="str">
        <f t="shared" si="156"/>
        <v>ok</v>
      </c>
      <c r="AJ1099"/>
      <c r="AK1099" t="str">
        <f>Tabela1[[#This Row],[Coluna1]]&amp;Tabela1[[#This Row],[PEDIDO]]</f>
        <v/>
      </c>
      <c r="AL1099"/>
      <c r="AM1099"/>
      <c r="AN1099"/>
      <c r="AO1099" t="str">
        <f t="shared" si="161"/>
        <v>/</v>
      </c>
      <c r="AP1099" t="str">
        <f>Tabela1[[#This Row],[TAG]]&amp;Tabela1[[#This Row],[PEDIDO]]&amp;Tabela1[[#This Row],[PRODUTO]]</f>
        <v/>
      </c>
      <c r="AQ1099" s="23" t="str">
        <f>Tabela1[[#This Row],[PRODUTO]]&amp;Tabela1[[#This Row],[TAG]]</f>
        <v/>
      </c>
      <c r="AR1099" s="183">
        <f>Tabela1[[#This Row],[PESO TOTAL]]*Tabela1[[#This Row],[MATÉRIA PRIMA]]</f>
        <v>0</v>
      </c>
      <c r="AS1099" s="28">
        <f>Tabela1[[#This Row],[PESO TOTAL]]*Tabela1[[#This Row],[PREPARAÇÃO ]]</f>
        <v>0</v>
      </c>
      <c r="AT1099" s="28">
        <f>Tabela1[[#This Row],[PESO TOTAL]]*Tabela1[[#This Row],[CALDEIRARIA]]</f>
        <v>0</v>
      </c>
      <c r="AU1099" s="28">
        <f>Tabela1[[#This Row],[PESO TOTAL]]*Tabela1[[#This Row],[SOLDA]]</f>
        <v>0</v>
      </c>
      <c r="AV1099" s="28">
        <f>Tabela1[[#This Row],[PESO TOTAL]]*Tabela1[[#This Row],[ACABAMENTO]]</f>
        <v>0</v>
      </c>
      <c r="AW1099" s="28">
        <f>Tabela1[[#This Row],[PESO TOTAL]]*Tabela1[[#This Row],[PRONTO ACABADO]]</f>
        <v>0</v>
      </c>
      <c r="AX1099" s="28">
        <f>Tabela1[[#This Row],[PESO TOTAL]]*Tabela1[[#This Row],[EXPEDIÇÃO ]]</f>
        <v>0</v>
      </c>
      <c r="AY1099" s="28" t="str">
        <f>Tabela1[[#This Row],[PEDIDO]]&amp;Tabela1[[#This Row],[PRODUTO]]</f>
        <v/>
      </c>
      <c r="AZ1099" s="44">
        <f>IF(AF1099="",0,IF(ISTEXT(AF1099),H1099*VALUE(SUBSTITUTE(AF1099,"%",""))/100,H1099*AF1099))-Tabela1[[#This Row],[PRONTO ACABADO2]]</f>
        <v>0</v>
      </c>
      <c r="BA1099" s="44">
        <f>IF(AG1099="",0,IF(ISTEXT(AG1099),H1099*VALUE(SUBSTITUTE(AG1099,"%",""))/100,H1099*AG1099))-Tabela1[[#This Row],[PESO EXPEDIDO2]]</f>
        <v>0</v>
      </c>
      <c r="BB1099" s="44">
        <f t="shared" si="162"/>
        <v>0</v>
      </c>
      <c r="BC1099" s="44">
        <f t="shared" si="163"/>
        <v>0</v>
      </c>
      <c r="BD1099" s="44"/>
    </row>
    <row r="1100" spans="1:56" ht="15.75" hidden="1" customHeight="1" x14ac:dyDescent="0.25">
      <c r="A1100" s="6"/>
      <c r="B1100" s="22"/>
      <c r="C1100" s="7"/>
      <c r="D1100" s="46"/>
      <c r="E1100" s="7"/>
      <c r="F1100" s="7"/>
      <c r="G1100" s="44"/>
      <c r="H1100" s="41">
        <f>Tabela1[[#This Row],[PESO UNI]]*Tabela1[[#This Row],[QTE]]</f>
        <v>0</v>
      </c>
      <c r="I1100" s="7"/>
      <c r="J1100" s="8"/>
      <c r="K1100" s="8"/>
      <c r="L1100" s="9"/>
      <c r="M1100" s="10"/>
      <c r="N1100" s="8"/>
      <c r="O1100" s="12"/>
      <c r="P1100" s="13"/>
      <c r="Q1100" s="14">
        <f>Tabela1[[#This Row],[QTDE/ Fabricação]]-Tabela1[[#This Row],[QTE]]</f>
        <v>0</v>
      </c>
      <c r="R1100" s="19">
        <f t="shared" si="158"/>
        <v>0</v>
      </c>
      <c r="S1100" s="19">
        <f t="shared" si="157"/>
        <v>0</v>
      </c>
      <c r="T1100" s="20">
        <f t="shared" si="159"/>
        <v>0</v>
      </c>
      <c r="U1100" s="17">
        <f>IFERROR(SUMIF('LISTA DE EMBARQUE'!B:B,MICRO!E:E,'LISTA DE EMBARQUE'!G:G),"")</f>
        <v>0</v>
      </c>
      <c r="V1100" s="12" t="str">
        <f>IFERROR(VLOOKUP(Tabela1[[#This Row],[COD.MDE]],'LISTA DE EMBARQUE'!B:L,11,0),"")</f>
        <v/>
      </c>
      <c r="W1100" s="13" t="str">
        <f>IFERROR(COUNTIF(#REF!,Tabela1[[#This Row],[Colunas5]]),"")</f>
        <v/>
      </c>
      <c r="X1100" s="14">
        <f>Tabela1[[#This Row],[QIANTIDADE EXPEDIDA]]*Tabela1[[#This Row],[PESO UNI]]</f>
        <v>0</v>
      </c>
      <c r="Y1100" s="14">
        <f t="shared" si="160"/>
        <v>0</v>
      </c>
      <c r="Z1100" s="21">
        <f>Tabela1[[#This Row],[PESO TOTAL]]-Tabela1[[#This Row],[Peso Expedido]]</f>
        <v>0</v>
      </c>
      <c r="AA1100" s="18"/>
      <c r="AB1100" s="40">
        <v>1</v>
      </c>
      <c r="AC1100" s="40"/>
      <c r="AD1100" s="40"/>
      <c r="AE1100" s="40"/>
      <c r="AF1100" s="40"/>
      <c r="AG1100" s="40"/>
      <c r="AH1100" s="40"/>
      <c r="AI1100" s="40" t="str">
        <f t="shared" si="156"/>
        <v>ok</v>
      </c>
      <c r="AJ1100"/>
      <c r="AK1100" t="str">
        <f>Tabela1[[#This Row],[Coluna1]]&amp;Tabela1[[#This Row],[PEDIDO]]</f>
        <v/>
      </c>
      <c r="AL1100"/>
      <c r="AM1100"/>
      <c r="AN1100"/>
      <c r="AO1100" t="str">
        <f t="shared" si="161"/>
        <v>/</v>
      </c>
      <c r="AP1100" t="str">
        <f>Tabela1[[#This Row],[TAG]]&amp;Tabela1[[#This Row],[PEDIDO]]&amp;Tabela1[[#This Row],[PRODUTO]]</f>
        <v/>
      </c>
      <c r="AQ1100" s="23" t="str">
        <f>Tabela1[[#This Row],[PRODUTO]]&amp;Tabela1[[#This Row],[TAG]]</f>
        <v/>
      </c>
      <c r="AR1100" s="183">
        <f>Tabela1[[#This Row],[PESO TOTAL]]*Tabela1[[#This Row],[MATÉRIA PRIMA]]</f>
        <v>0</v>
      </c>
      <c r="AS1100" s="28">
        <f>Tabela1[[#This Row],[PESO TOTAL]]*Tabela1[[#This Row],[PREPARAÇÃO ]]</f>
        <v>0</v>
      </c>
      <c r="AT1100" s="28">
        <f>Tabela1[[#This Row],[PESO TOTAL]]*Tabela1[[#This Row],[CALDEIRARIA]]</f>
        <v>0</v>
      </c>
      <c r="AU1100" s="28">
        <f>Tabela1[[#This Row],[PESO TOTAL]]*Tabela1[[#This Row],[SOLDA]]</f>
        <v>0</v>
      </c>
      <c r="AV1100" s="28">
        <f>Tabela1[[#This Row],[PESO TOTAL]]*Tabela1[[#This Row],[ACABAMENTO]]</f>
        <v>0</v>
      </c>
      <c r="AW1100" s="28">
        <f>Tabela1[[#This Row],[PESO TOTAL]]*Tabela1[[#This Row],[PRONTO ACABADO]]</f>
        <v>0</v>
      </c>
      <c r="AX1100" s="28">
        <f>Tabela1[[#This Row],[PESO TOTAL]]*Tabela1[[#This Row],[EXPEDIÇÃO ]]</f>
        <v>0</v>
      </c>
      <c r="AY1100" s="28" t="str">
        <f>Tabela1[[#This Row],[PEDIDO]]&amp;Tabela1[[#This Row],[PRODUTO]]</f>
        <v/>
      </c>
      <c r="AZ1100" s="44">
        <f>IF(AF1100="",0,IF(ISTEXT(AF1100),H1100*VALUE(SUBSTITUTE(AF1100,"%",""))/100,H1100*AF1100))-Tabela1[[#This Row],[PRONTO ACABADO2]]</f>
        <v>0</v>
      </c>
      <c r="BA1100" s="44">
        <f>IF(AG1100="",0,IF(ISTEXT(AG1100),H1100*VALUE(SUBSTITUTE(AG1100,"%",""))/100,H1100*AG1100))-Tabela1[[#This Row],[PESO EXPEDIDO2]]</f>
        <v>0</v>
      </c>
      <c r="BB1100" s="44">
        <f t="shared" si="162"/>
        <v>0</v>
      </c>
      <c r="BC1100" s="44">
        <f t="shared" si="163"/>
        <v>0</v>
      </c>
      <c r="BD1100" s="44"/>
    </row>
    <row r="1101" spans="1:56" ht="15.75" hidden="1" customHeight="1" x14ac:dyDescent="0.25">
      <c r="A1101" s="6"/>
      <c r="B1101" s="22"/>
      <c r="C1101" s="7"/>
      <c r="D1101" s="46"/>
      <c r="E1101" s="7"/>
      <c r="F1101" s="7"/>
      <c r="G1101" s="44"/>
      <c r="H1101" s="41">
        <f>Tabela1[[#This Row],[PESO UNI]]*Tabela1[[#This Row],[QTE]]</f>
        <v>0</v>
      </c>
      <c r="I1101" s="7"/>
      <c r="J1101" s="8"/>
      <c r="K1101" s="8"/>
      <c r="L1101" s="9"/>
      <c r="M1101" s="10"/>
      <c r="N1101" s="8"/>
      <c r="O1101" s="12"/>
      <c r="P1101" s="13"/>
      <c r="Q1101" s="14">
        <f>Tabela1[[#This Row],[QTDE/ Fabricação]]-Tabela1[[#This Row],[QTE]]</f>
        <v>0</v>
      </c>
      <c r="R1101" s="19">
        <f t="shared" si="158"/>
        <v>0</v>
      </c>
      <c r="S1101" s="19">
        <f t="shared" si="157"/>
        <v>0</v>
      </c>
      <c r="T1101" s="20">
        <f t="shared" si="159"/>
        <v>0</v>
      </c>
      <c r="U1101" s="17">
        <f>IFERROR(SUMIF('LISTA DE EMBARQUE'!B:B,MICRO!E:E,'LISTA DE EMBARQUE'!G:G),"")</f>
        <v>0</v>
      </c>
      <c r="V1101" s="12" t="str">
        <f>IFERROR(VLOOKUP(Tabela1[[#This Row],[COD.MDE]],'LISTA DE EMBARQUE'!B:L,11,0),"")</f>
        <v/>
      </c>
      <c r="W1101" s="13" t="str">
        <f>IFERROR(COUNTIF(#REF!,Tabela1[[#This Row],[Colunas5]]),"")</f>
        <v/>
      </c>
      <c r="X1101" s="14">
        <f>Tabela1[[#This Row],[QIANTIDADE EXPEDIDA]]*Tabela1[[#This Row],[PESO UNI]]</f>
        <v>0</v>
      </c>
      <c r="Y1101" s="14">
        <f t="shared" si="160"/>
        <v>0</v>
      </c>
      <c r="Z1101" s="21">
        <f>Tabela1[[#This Row],[PESO TOTAL]]-Tabela1[[#This Row],[Peso Expedido]]</f>
        <v>0</v>
      </c>
      <c r="AA1101" s="18"/>
      <c r="AB1101" s="40">
        <v>1</v>
      </c>
      <c r="AC1101" s="40"/>
      <c r="AD1101" s="40"/>
      <c r="AE1101" s="40"/>
      <c r="AF1101" s="40"/>
      <c r="AG1101" s="40"/>
      <c r="AH1101" s="40"/>
      <c r="AI1101" s="40" t="str">
        <f t="shared" si="156"/>
        <v>ok</v>
      </c>
      <c r="AJ1101"/>
      <c r="AK1101" t="str">
        <f>Tabela1[[#This Row],[Coluna1]]&amp;Tabela1[[#This Row],[PEDIDO]]</f>
        <v/>
      </c>
      <c r="AL1101"/>
      <c r="AM1101"/>
      <c r="AN1101"/>
      <c r="AO1101" t="str">
        <f t="shared" si="161"/>
        <v>/</v>
      </c>
      <c r="AP1101" t="str">
        <f>Tabela1[[#This Row],[TAG]]&amp;Tabela1[[#This Row],[PEDIDO]]&amp;Tabela1[[#This Row],[PRODUTO]]</f>
        <v/>
      </c>
      <c r="AQ1101" s="23" t="str">
        <f>Tabela1[[#This Row],[PRODUTO]]&amp;Tabela1[[#This Row],[TAG]]</f>
        <v/>
      </c>
      <c r="AR1101" s="183">
        <f>Tabela1[[#This Row],[PESO TOTAL]]*Tabela1[[#This Row],[MATÉRIA PRIMA]]</f>
        <v>0</v>
      </c>
      <c r="AS1101" s="28">
        <f>Tabela1[[#This Row],[PESO TOTAL]]*Tabela1[[#This Row],[PREPARAÇÃO ]]</f>
        <v>0</v>
      </c>
      <c r="AT1101" s="28">
        <f>Tabela1[[#This Row],[PESO TOTAL]]*Tabela1[[#This Row],[CALDEIRARIA]]</f>
        <v>0</v>
      </c>
      <c r="AU1101" s="28">
        <f>Tabela1[[#This Row],[PESO TOTAL]]*Tabela1[[#This Row],[SOLDA]]</f>
        <v>0</v>
      </c>
      <c r="AV1101" s="28">
        <f>Tabela1[[#This Row],[PESO TOTAL]]*Tabela1[[#This Row],[ACABAMENTO]]</f>
        <v>0</v>
      </c>
      <c r="AW1101" s="28">
        <f>Tabela1[[#This Row],[PESO TOTAL]]*Tabela1[[#This Row],[PRONTO ACABADO]]</f>
        <v>0</v>
      </c>
      <c r="AX1101" s="28">
        <f>Tabela1[[#This Row],[PESO TOTAL]]*Tabela1[[#This Row],[EXPEDIÇÃO ]]</f>
        <v>0</v>
      </c>
      <c r="AY1101" s="28" t="str">
        <f>Tabela1[[#This Row],[PEDIDO]]&amp;Tabela1[[#This Row],[PRODUTO]]</f>
        <v/>
      </c>
      <c r="AZ1101" s="44">
        <f>IF(AF1101="",0,IF(ISTEXT(AF1101),H1101*VALUE(SUBSTITUTE(AF1101,"%",""))/100,H1101*AF1101))-Tabela1[[#This Row],[PRONTO ACABADO2]]</f>
        <v>0</v>
      </c>
      <c r="BA1101" s="44">
        <f>IF(AG1101="",0,IF(ISTEXT(AG1101),H1101*VALUE(SUBSTITUTE(AG1101,"%",""))/100,H1101*AG1101))-Tabela1[[#This Row],[PESO EXPEDIDO2]]</f>
        <v>0</v>
      </c>
      <c r="BB1101" s="44">
        <f t="shared" si="162"/>
        <v>0</v>
      </c>
      <c r="BC1101" s="44">
        <f t="shared" si="163"/>
        <v>0</v>
      </c>
      <c r="BD1101" s="44"/>
    </row>
    <row r="1102" spans="1:56" ht="15.75" hidden="1" customHeight="1" x14ac:dyDescent="0.25">
      <c r="A1102" s="6"/>
      <c r="B1102" s="22"/>
      <c r="C1102" s="7"/>
      <c r="D1102" s="46"/>
      <c r="E1102" s="7"/>
      <c r="F1102" s="7"/>
      <c r="G1102" s="44"/>
      <c r="H1102" s="41">
        <f>Tabela1[[#This Row],[PESO UNI]]*Tabela1[[#This Row],[QTE]]</f>
        <v>0</v>
      </c>
      <c r="I1102" s="7"/>
      <c r="J1102" s="8"/>
      <c r="K1102" s="8"/>
      <c r="L1102" s="9"/>
      <c r="M1102" s="10"/>
      <c r="N1102" s="8"/>
      <c r="O1102" s="12"/>
      <c r="P1102" s="13"/>
      <c r="Q1102" s="14">
        <f>Tabela1[[#This Row],[QTDE/ Fabricação]]-Tabela1[[#This Row],[QTE]]</f>
        <v>0</v>
      </c>
      <c r="R1102" s="19">
        <f t="shared" si="158"/>
        <v>0</v>
      </c>
      <c r="S1102" s="19">
        <f t="shared" si="157"/>
        <v>0</v>
      </c>
      <c r="T1102" s="20">
        <f t="shared" si="159"/>
        <v>0</v>
      </c>
      <c r="U1102" s="17">
        <f>IFERROR(SUMIF('LISTA DE EMBARQUE'!B:B,MICRO!E:E,'LISTA DE EMBARQUE'!G:G),"")</f>
        <v>0</v>
      </c>
      <c r="V1102" s="12" t="str">
        <f>IFERROR(VLOOKUP(Tabela1[[#This Row],[COD.MDE]],'LISTA DE EMBARQUE'!B:L,11,0),"")</f>
        <v/>
      </c>
      <c r="W1102" s="13" t="str">
        <f>IFERROR(COUNTIF(#REF!,Tabela1[[#This Row],[Colunas5]]),"")</f>
        <v/>
      </c>
      <c r="X1102" s="14">
        <f>Tabela1[[#This Row],[QIANTIDADE EXPEDIDA]]*Tabela1[[#This Row],[PESO UNI]]</f>
        <v>0</v>
      </c>
      <c r="Y1102" s="14">
        <f t="shared" si="160"/>
        <v>0</v>
      </c>
      <c r="Z1102" s="21">
        <f>Tabela1[[#This Row],[PESO TOTAL]]-Tabela1[[#This Row],[Peso Expedido]]</f>
        <v>0</v>
      </c>
      <c r="AA1102" s="18"/>
      <c r="AB1102" s="40"/>
      <c r="AC1102" s="40"/>
      <c r="AD1102" s="40"/>
      <c r="AE1102" s="40"/>
      <c r="AF1102" s="40"/>
      <c r="AG1102" s="40"/>
      <c r="AH1102" s="40"/>
      <c r="AI1102" s="40" t="str">
        <f t="shared" si="156"/>
        <v>ok</v>
      </c>
      <c r="AJ1102"/>
      <c r="AK1102" t="str">
        <f>Tabela1[[#This Row],[Coluna1]]&amp;Tabela1[[#This Row],[PEDIDO]]</f>
        <v/>
      </c>
      <c r="AL1102"/>
      <c r="AM1102"/>
      <c r="AN1102"/>
      <c r="AO1102" t="str">
        <f t="shared" si="161"/>
        <v>/</v>
      </c>
      <c r="AP1102" t="str">
        <f>Tabela1[[#This Row],[TAG]]&amp;Tabela1[[#This Row],[PEDIDO]]&amp;Tabela1[[#This Row],[PRODUTO]]</f>
        <v/>
      </c>
      <c r="AQ1102" s="23" t="str">
        <f>Tabela1[[#This Row],[PRODUTO]]&amp;Tabela1[[#This Row],[TAG]]</f>
        <v/>
      </c>
      <c r="AR1102" s="183">
        <f>Tabela1[[#This Row],[PESO TOTAL]]*Tabela1[[#This Row],[MATÉRIA PRIMA]]</f>
        <v>0</v>
      </c>
      <c r="AS1102" s="28">
        <f>Tabela1[[#This Row],[PESO TOTAL]]*Tabela1[[#This Row],[PREPARAÇÃO ]]</f>
        <v>0</v>
      </c>
      <c r="AT1102" s="28">
        <f>Tabela1[[#This Row],[PESO TOTAL]]*Tabela1[[#This Row],[CALDEIRARIA]]</f>
        <v>0</v>
      </c>
      <c r="AU1102" s="28">
        <f>Tabela1[[#This Row],[PESO TOTAL]]*Tabela1[[#This Row],[SOLDA]]</f>
        <v>0</v>
      </c>
      <c r="AV1102" s="28">
        <f>Tabela1[[#This Row],[PESO TOTAL]]*Tabela1[[#This Row],[ACABAMENTO]]</f>
        <v>0</v>
      </c>
      <c r="AW1102" s="28">
        <f>Tabela1[[#This Row],[PESO TOTAL]]*Tabela1[[#This Row],[PRONTO ACABADO]]</f>
        <v>0</v>
      </c>
      <c r="AX1102" s="28">
        <f>Tabela1[[#This Row],[PESO TOTAL]]*Tabela1[[#This Row],[EXPEDIÇÃO ]]</f>
        <v>0</v>
      </c>
      <c r="AY1102" s="28" t="str">
        <f>Tabela1[[#This Row],[PEDIDO]]&amp;Tabela1[[#This Row],[PRODUTO]]</f>
        <v/>
      </c>
      <c r="AZ1102" s="44">
        <f>IF(AF1102="",0,IF(ISTEXT(AF1102),H1102*VALUE(SUBSTITUTE(AF1102,"%",""))/100,H1102*AF1102))-Tabela1[[#This Row],[PRONTO ACABADO2]]</f>
        <v>0</v>
      </c>
      <c r="BA1102" s="44">
        <f>IF(AG1102="",0,IF(ISTEXT(AG1102),H1102*VALUE(SUBSTITUTE(AG1102,"%",""))/100,H1102*AG1102))-Tabela1[[#This Row],[PESO EXPEDIDO2]]</f>
        <v>0</v>
      </c>
      <c r="BB1102" s="44">
        <f t="shared" si="162"/>
        <v>0</v>
      </c>
      <c r="BC1102" s="44">
        <f t="shared" si="163"/>
        <v>0</v>
      </c>
      <c r="BD1102" s="44"/>
    </row>
    <row r="1103" spans="1:56" ht="15.75" hidden="1" customHeight="1" x14ac:dyDescent="0.25">
      <c r="A1103" s="6"/>
      <c r="B1103" s="22"/>
      <c r="C1103" s="7"/>
      <c r="D1103" s="46"/>
      <c r="E1103" s="7"/>
      <c r="F1103" s="7"/>
      <c r="G1103" s="44"/>
      <c r="H1103" s="41">
        <f>Tabela1[[#This Row],[PESO UNI]]*Tabela1[[#This Row],[QTE]]</f>
        <v>0</v>
      </c>
      <c r="I1103" s="7"/>
      <c r="J1103" s="8"/>
      <c r="K1103" s="8"/>
      <c r="L1103" s="9"/>
      <c r="M1103" s="10"/>
      <c r="N1103" s="8"/>
      <c r="O1103" s="12"/>
      <c r="P1103" s="13"/>
      <c r="Q1103" s="14">
        <f>Tabela1[[#This Row],[QTDE/ Fabricação]]-Tabela1[[#This Row],[QTE]]</f>
        <v>0</v>
      </c>
      <c r="R1103" s="19">
        <f t="shared" si="158"/>
        <v>0</v>
      </c>
      <c r="S1103" s="19">
        <f t="shared" si="157"/>
        <v>0</v>
      </c>
      <c r="T1103" s="20">
        <f t="shared" si="159"/>
        <v>0</v>
      </c>
      <c r="U1103" s="17">
        <f>IFERROR(SUMIF('LISTA DE EMBARQUE'!B:B,MICRO!E:E,'LISTA DE EMBARQUE'!G:G),"")</f>
        <v>0</v>
      </c>
      <c r="V1103" s="12" t="str">
        <f>IFERROR(VLOOKUP(Tabela1[[#This Row],[COD.MDE]],'LISTA DE EMBARQUE'!B:L,11,0),"")</f>
        <v/>
      </c>
      <c r="W1103" s="13" t="str">
        <f>IFERROR(COUNTIF(#REF!,Tabela1[[#This Row],[Colunas5]]),"")</f>
        <v/>
      </c>
      <c r="X1103" s="14">
        <f>Tabela1[[#This Row],[QIANTIDADE EXPEDIDA]]*Tabela1[[#This Row],[PESO UNI]]</f>
        <v>0</v>
      </c>
      <c r="Y1103" s="14">
        <f t="shared" si="160"/>
        <v>0</v>
      </c>
      <c r="Z1103" s="21">
        <f>Tabela1[[#This Row],[PESO TOTAL]]-Tabela1[[#This Row],[Peso Expedido]]</f>
        <v>0</v>
      </c>
      <c r="AA1103" s="18"/>
      <c r="AB1103" s="40"/>
      <c r="AC1103" s="40"/>
      <c r="AD1103" s="40"/>
      <c r="AE1103" s="40"/>
      <c r="AF1103" s="40"/>
      <c r="AG1103" s="40"/>
      <c r="AH1103" s="40"/>
      <c r="AI1103" s="40" t="str">
        <f t="shared" si="156"/>
        <v>ok</v>
      </c>
      <c r="AJ1103"/>
      <c r="AK1103" t="str">
        <f>Tabela1[[#This Row],[Coluna1]]&amp;Tabela1[[#This Row],[PEDIDO]]</f>
        <v/>
      </c>
      <c r="AL1103"/>
      <c r="AM1103"/>
      <c r="AN1103"/>
      <c r="AO1103" t="str">
        <f t="shared" si="161"/>
        <v>/</v>
      </c>
      <c r="AP1103" t="str">
        <f>Tabela1[[#This Row],[TAG]]&amp;Tabela1[[#This Row],[PEDIDO]]&amp;Tabela1[[#This Row],[PRODUTO]]</f>
        <v/>
      </c>
      <c r="AQ1103" s="23" t="str">
        <f>Tabela1[[#This Row],[PRODUTO]]&amp;Tabela1[[#This Row],[TAG]]</f>
        <v/>
      </c>
      <c r="AR1103" s="183">
        <f>Tabela1[[#This Row],[PESO TOTAL]]*Tabela1[[#This Row],[MATÉRIA PRIMA]]</f>
        <v>0</v>
      </c>
      <c r="AS1103" s="28">
        <f>Tabela1[[#This Row],[PESO TOTAL]]*Tabela1[[#This Row],[PREPARAÇÃO ]]</f>
        <v>0</v>
      </c>
      <c r="AT1103" s="28">
        <f>Tabela1[[#This Row],[PESO TOTAL]]*Tabela1[[#This Row],[CALDEIRARIA]]</f>
        <v>0</v>
      </c>
      <c r="AU1103" s="28">
        <f>Tabela1[[#This Row],[PESO TOTAL]]*Tabela1[[#This Row],[SOLDA]]</f>
        <v>0</v>
      </c>
      <c r="AV1103" s="28">
        <f>Tabela1[[#This Row],[PESO TOTAL]]*Tabela1[[#This Row],[ACABAMENTO]]</f>
        <v>0</v>
      </c>
      <c r="AW1103" s="28">
        <f>Tabela1[[#This Row],[PESO TOTAL]]*Tabela1[[#This Row],[PRONTO ACABADO]]</f>
        <v>0</v>
      </c>
      <c r="AX1103" s="28">
        <f>Tabela1[[#This Row],[PESO TOTAL]]*Tabela1[[#This Row],[EXPEDIÇÃO ]]</f>
        <v>0</v>
      </c>
      <c r="AY1103" s="28" t="str">
        <f>Tabela1[[#This Row],[PEDIDO]]&amp;Tabela1[[#This Row],[PRODUTO]]</f>
        <v/>
      </c>
      <c r="AZ1103" s="44">
        <f>IF(AF1103="",0,IF(ISTEXT(AF1103),H1103*VALUE(SUBSTITUTE(AF1103,"%",""))/100,H1103*AF1103))-Tabela1[[#This Row],[PRONTO ACABADO2]]</f>
        <v>0</v>
      </c>
      <c r="BA1103" s="44">
        <f>IF(AG1103="",0,IF(ISTEXT(AG1103),H1103*VALUE(SUBSTITUTE(AG1103,"%",""))/100,H1103*AG1103))-Tabela1[[#This Row],[PESO EXPEDIDO2]]</f>
        <v>0</v>
      </c>
      <c r="BB1103" s="44">
        <f t="shared" si="162"/>
        <v>0</v>
      </c>
      <c r="BC1103" s="44">
        <f t="shared" si="163"/>
        <v>0</v>
      </c>
      <c r="BD1103" s="44"/>
    </row>
    <row r="1104" spans="1:56" ht="15.75" hidden="1" customHeight="1" x14ac:dyDescent="0.25">
      <c r="A1104" s="6"/>
      <c r="B1104" s="22"/>
      <c r="C1104" s="7"/>
      <c r="D1104" s="46"/>
      <c r="E1104" s="7"/>
      <c r="F1104" s="7"/>
      <c r="G1104" s="44"/>
      <c r="H1104" s="41">
        <f>Tabela1[[#This Row],[PESO UNI]]*Tabela1[[#This Row],[QTE]]</f>
        <v>0</v>
      </c>
      <c r="I1104" s="7"/>
      <c r="J1104" s="8"/>
      <c r="K1104" s="8"/>
      <c r="L1104" s="9"/>
      <c r="M1104" s="10"/>
      <c r="N1104" s="8"/>
      <c r="O1104" s="12"/>
      <c r="P1104" s="13"/>
      <c r="Q1104" s="14">
        <f>Tabela1[[#This Row],[QTDE/ Fabricação]]-Tabela1[[#This Row],[QTE]]</f>
        <v>0</v>
      </c>
      <c r="R1104" s="19">
        <f t="shared" si="158"/>
        <v>0</v>
      </c>
      <c r="S1104" s="19">
        <f t="shared" si="157"/>
        <v>0</v>
      </c>
      <c r="T1104" s="20">
        <f t="shared" si="159"/>
        <v>0</v>
      </c>
      <c r="U1104" s="17">
        <f>IFERROR(SUMIF('LISTA DE EMBARQUE'!B:B,MICRO!E:E,'LISTA DE EMBARQUE'!G:G),"")</f>
        <v>0</v>
      </c>
      <c r="V1104" s="12" t="str">
        <f>IFERROR(VLOOKUP(Tabela1[[#This Row],[COD.MDE]],'LISTA DE EMBARQUE'!B:L,11,0),"")</f>
        <v/>
      </c>
      <c r="W1104" s="13" t="str">
        <f>IFERROR(COUNTIF(#REF!,Tabela1[[#This Row],[Colunas5]]),"")</f>
        <v/>
      </c>
      <c r="X1104" s="14">
        <f>Tabela1[[#This Row],[QIANTIDADE EXPEDIDA]]*Tabela1[[#This Row],[PESO UNI]]</f>
        <v>0</v>
      </c>
      <c r="Y1104" s="14">
        <f t="shared" si="160"/>
        <v>0</v>
      </c>
      <c r="Z1104" s="21">
        <f>Tabela1[[#This Row],[PESO TOTAL]]-Tabela1[[#This Row],[Peso Expedido]]</f>
        <v>0</v>
      </c>
      <c r="AA1104" s="18"/>
      <c r="AB1104" s="40"/>
      <c r="AC1104" s="40"/>
      <c r="AD1104" s="40"/>
      <c r="AE1104" s="40"/>
      <c r="AF1104" s="40"/>
      <c r="AG1104" s="40"/>
      <c r="AH1104" s="40"/>
      <c r="AI1104" s="40" t="str">
        <f t="shared" si="156"/>
        <v>ok</v>
      </c>
      <c r="AJ1104"/>
      <c r="AK1104" t="str">
        <f>Tabela1[[#This Row],[Coluna1]]&amp;Tabela1[[#This Row],[PEDIDO]]</f>
        <v/>
      </c>
      <c r="AL1104"/>
      <c r="AM1104"/>
      <c r="AN1104"/>
      <c r="AO1104" t="str">
        <f t="shared" si="161"/>
        <v>/</v>
      </c>
      <c r="AP1104" t="str">
        <f>Tabela1[[#This Row],[TAG]]&amp;Tabela1[[#This Row],[PEDIDO]]&amp;Tabela1[[#This Row],[PRODUTO]]</f>
        <v/>
      </c>
      <c r="AQ1104" s="23" t="str">
        <f>Tabela1[[#This Row],[PRODUTO]]&amp;Tabela1[[#This Row],[TAG]]</f>
        <v/>
      </c>
      <c r="AR1104" s="183">
        <f>Tabela1[[#This Row],[PESO TOTAL]]*Tabela1[[#This Row],[MATÉRIA PRIMA]]</f>
        <v>0</v>
      </c>
      <c r="AS1104" s="28">
        <f>Tabela1[[#This Row],[PESO TOTAL]]*Tabela1[[#This Row],[PREPARAÇÃO ]]</f>
        <v>0</v>
      </c>
      <c r="AT1104" s="28">
        <f>Tabela1[[#This Row],[PESO TOTAL]]*Tabela1[[#This Row],[CALDEIRARIA]]</f>
        <v>0</v>
      </c>
      <c r="AU1104" s="28">
        <f>Tabela1[[#This Row],[PESO TOTAL]]*Tabela1[[#This Row],[SOLDA]]</f>
        <v>0</v>
      </c>
      <c r="AV1104" s="28">
        <f>Tabela1[[#This Row],[PESO TOTAL]]*Tabela1[[#This Row],[ACABAMENTO]]</f>
        <v>0</v>
      </c>
      <c r="AW1104" s="28">
        <f>Tabela1[[#This Row],[PESO TOTAL]]*Tabela1[[#This Row],[PRONTO ACABADO]]</f>
        <v>0</v>
      </c>
      <c r="AX1104" s="28">
        <f>Tabela1[[#This Row],[PESO TOTAL]]*Tabela1[[#This Row],[EXPEDIÇÃO ]]</f>
        <v>0</v>
      </c>
      <c r="AY1104" s="28" t="str">
        <f>Tabela1[[#This Row],[PEDIDO]]&amp;Tabela1[[#This Row],[PRODUTO]]</f>
        <v/>
      </c>
      <c r="AZ1104" s="44">
        <f>IF(AF1104="",0,IF(ISTEXT(AF1104),H1104*VALUE(SUBSTITUTE(AF1104,"%",""))/100,H1104*AF1104))-Tabela1[[#This Row],[PRONTO ACABADO2]]</f>
        <v>0</v>
      </c>
      <c r="BA1104" s="44">
        <f>IF(AG1104="",0,IF(ISTEXT(AG1104),H1104*VALUE(SUBSTITUTE(AG1104,"%",""))/100,H1104*AG1104))-Tabela1[[#This Row],[PESO EXPEDIDO2]]</f>
        <v>0</v>
      </c>
      <c r="BB1104" s="44">
        <f t="shared" si="162"/>
        <v>0</v>
      </c>
      <c r="BC1104" s="44">
        <f t="shared" si="163"/>
        <v>0</v>
      </c>
      <c r="BD1104" s="44"/>
    </row>
    <row r="1105" spans="1:56" ht="15.75" hidden="1" customHeight="1" x14ac:dyDescent="0.25">
      <c r="A1105" s="6"/>
      <c r="B1105" s="22"/>
      <c r="C1105" s="7"/>
      <c r="D1105" s="46"/>
      <c r="E1105" s="7"/>
      <c r="F1105" s="7"/>
      <c r="G1105" s="44"/>
      <c r="H1105" s="41">
        <f>Tabela1[[#This Row],[PESO UNI]]*Tabela1[[#This Row],[QTE]]</f>
        <v>0</v>
      </c>
      <c r="I1105" s="7"/>
      <c r="J1105" s="8"/>
      <c r="K1105" s="8"/>
      <c r="L1105" s="9"/>
      <c r="M1105" s="10"/>
      <c r="N1105" s="8"/>
      <c r="O1105" s="12"/>
      <c r="P1105" s="13"/>
      <c r="Q1105" s="14">
        <f>Tabela1[[#This Row],[QTDE/ Fabricação]]-Tabela1[[#This Row],[QTE]]</f>
        <v>0</v>
      </c>
      <c r="R1105" s="19">
        <f t="shared" si="158"/>
        <v>0</v>
      </c>
      <c r="S1105" s="19">
        <f t="shared" si="157"/>
        <v>0</v>
      </c>
      <c r="T1105" s="20">
        <f t="shared" si="159"/>
        <v>0</v>
      </c>
      <c r="U1105" s="17">
        <f>IFERROR(SUMIF('LISTA DE EMBARQUE'!B:B,MICRO!E:E,'LISTA DE EMBARQUE'!G:G),"")</f>
        <v>0</v>
      </c>
      <c r="V1105" s="12" t="str">
        <f>IFERROR(VLOOKUP(Tabela1[[#This Row],[COD.MDE]],'LISTA DE EMBARQUE'!B:L,11,0),"")</f>
        <v/>
      </c>
      <c r="W1105" s="13" t="str">
        <f>IFERROR(COUNTIF(#REF!,Tabela1[[#This Row],[Colunas5]]),"")</f>
        <v/>
      </c>
      <c r="X1105" s="14">
        <f>Tabela1[[#This Row],[QIANTIDADE EXPEDIDA]]*Tabela1[[#This Row],[PESO UNI]]</f>
        <v>0</v>
      </c>
      <c r="Y1105" s="14">
        <f t="shared" si="160"/>
        <v>0</v>
      </c>
      <c r="Z1105" s="21">
        <f>Tabela1[[#This Row],[PESO TOTAL]]-Tabela1[[#This Row],[Peso Expedido]]</f>
        <v>0</v>
      </c>
      <c r="AA1105" s="18"/>
      <c r="AB1105" s="40"/>
      <c r="AC1105" s="40"/>
      <c r="AD1105" s="40"/>
      <c r="AE1105" s="40"/>
      <c r="AF1105" s="40"/>
      <c r="AG1105" s="40"/>
      <c r="AH1105" s="40"/>
      <c r="AI1105" s="40" t="str">
        <f t="shared" ref="AI1105:AI1168" si="164">IF(Z1105&lt;=0,"ok","")</f>
        <v>ok</v>
      </c>
      <c r="AJ1105"/>
      <c r="AK1105" t="str">
        <f>Tabela1[[#This Row],[Coluna1]]&amp;Tabela1[[#This Row],[PEDIDO]]</f>
        <v/>
      </c>
      <c r="AL1105"/>
      <c r="AM1105"/>
      <c r="AN1105"/>
      <c r="AO1105" t="str">
        <f t="shared" si="161"/>
        <v>/</v>
      </c>
      <c r="AP1105" t="str">
        <f>Tabela1[[#This Row],[TAG]]&amp;Tabela1[[#This Row],[PEDIDO]]&amp;Tabela1[[#This Row],[PRODUTO]]</f>
        <v/>
      </c>
      <c r="AQ1105" s="23" t="str">
        <f>Tabela1[[#This Row],[PRODUTO]]&amp;Tabela1[[#This Row],[TAG]]</f>
        <v/>
      </c>
      <c r="AR1105" s="183">
        <f>Tabela1[[#This Row],[PESO TOTAL]]*Tabela1[[#This Row],[MATÉRIA PRIMA]]</f>
        <v>0</v>
      </c>
      <c r="AS1105" s="28">
        <f>Tabela1[[#This Row],[PESO TOTAL]]*Tabela1[[#This Row],[PREPARAÇÃO ]]</f>
        <v>0</v>
      </c>
      <c r="AT1105" s="28">
        <f>Tabela1[[#This Row],[PESO TOTAL]]*Tabela1[[#This Row],[CALDEIRARIA]]</f>
        <v>0</v>
      </c>
      <c r="AU1105" s="28">
        <f>Tabela1[[#This Row],[PESO TOTAL]]*Tabela1[[#This Row],[SOLDA]]</f>
        <v>0</v>
      </c>
      <c r="AV1105" s="28">
        <f>Tabela1[[#This Row],[PESO TOTAL]]*Tabela1[[#This Row],[ACABAMENTO]]</f>
        <v>0</v>
      </c>
      <c r="AW1105" s="28">
        <f>Tabela1[[#This Row],[PESO TOTAL]]*Tabela1[[#This Row],[PRONTO ACABADO]]</f>
        <v>0</v>
      </c>
      <c r="AX1105" s="28">
        <f>Tabela1[[#This Row],[PESO TOTAL]]*Tabela1[[#This Row],[EXPEDIÇÃO ]]</f>
        <v>0</v>
      </c>
      <c r="AY1105" s="28" t="str">
        <f>Tabela1[[#This Row],[PEDIDO]]&amp;Tabela1[[#This Row],[PRODUTO]]</f>
        <v/>
      </c>
      <c r="AZ1105" s="44">
        <f>IF(AF1105="",0,IF(ISTEXT(AF1105),H1105*VALUE(SUBSTITUTE(AF1105,"%",""))/100,H1105*AF1105))-Tabela1[[#This Row],[PRONTO ACABADO2]]</f>
        <v>0</v>
      </c>
      <c r="BA1105" s="44">
        <f>IF(AG1105="",0,IF(ISTEXT(AG1105),H1105*VALUE(SUBSTITUTE(AG1105,"%",""))/100,H1105*AG1105))-Tabela1[[#This Row],[PESO EXPEDIDO2]]</f>
        <v>0</v>
      </c>
      <c r="BB1105" s="44">
        <f t="shared" si="162"/>
        <v>0</v>
      </c>
      <c r="BC1105" s="44">
        <f t="shared" si="163"/>
        <v>0</v>
      </c>
      <c r="BD1105" s="44"/>
    </row>
    <row r="1106" spans="1:56" ht="15.75" hidden="1" customHeight="1" x14ac:dyDescent="0.25">
      <c r="A1106" s="6"/>
      <c r="B1106" s="22"/>
      <c r="C1106" s="7"/>
      <c r="D1106" s="46"/>
      <c r="E1106" s="7"/>
      <c r="F1106" s="7"/>
      <c r="G1106" s="44"/>
      <c r="H1106" s="41">
        <f>Tabela1[[#This Row],[PESO UNI]]*Tabela1[[#This Row],[QTE]]</f>
        <v>0</v>
      </c>
      <c r="I1106" s="7"/>
      <c r="J1106" s="8"/>
      <c r="K1106" s="8"/>
      <c r="L1106" s="9"/>
      <c r="M1106" s="10"/>
      <c r="N1106" s="8"/>
      <c r="O1106" s="12"/>
      <c r="P1106" s="13"/>
      <c r="Q1106" s="14">
        <f>Tabela1[[#This Row],[QTDE/ Fabricação]]-Tabela1[[#This Row],[QTE]]</f>
        <v>0</v>
      </c>
      <c r="R1106" s="19">
        <f t="shared" si="158"/>
        <v>0</v>
      </c>
      <c r="S1106" s="19">
        <f t="shared" si="157"/>
        <v>0</v>
      </c>
      <c r="T1106" s="20">
        <f t="shared" si="159"/>
        <v>0</v>
      </c>
      <c r="U1106" s="17">
        <f>IFERROR(SUMIF('LISTA DE EMBARQUE'!B:B,MICRO!E:E,'LISTA DE EMBARQUE'!G:G),"")</f>
        <v>0</v>
      </c>
      <c r="V1106" s="12" t="str">
        <f>IFERROR(VLOOKUP(Tabela1[[#This Row],[COD.MDE]],'LISTA DE EMBARQUE'!B:L,11,0),"")</f>
        <v/>
      </c>
      <c r="W1106" s="13" t="str">
        <f>IFERROR(COUNTIF(#REF!,Tabela1[[#This Row],[Colunas5]]),"")</f>
        <v/>
      </c>
      <c r="X1106" s="14">
        <f>Tabela1[[#This Row],[QIANTIDADE EXPEDIDA]]*Tabela1[[#This Row],[PESO UNI]]</f>
        <v>0</v>
      </c>
      <c r="Y1106" s="14">
        <f t="shared" si="160"/>
        <v>0</v>
      </c>
      <c r="Z1106" s="21">
        <f>Tabela1[[#This Row],[PESO TOTAL]]-Tabela1[[#This Row],[Peso Expedido]]</f>
        <v>0</v>
      </c>
      <c r="AA1106" s="18"/>
      <c r="AB1106" s="40"/>
      <c r="AC1106" s="40"/>
      <c r="AD1106" s="40"/>
      <c r="AE1106" s="40"/>
      <c r="AF1106" s="40"/>
      <c r="AG1106" s="40"/>
      <c r="AH1106" s="40"/>
      <c r="AI1106" s="40" t="str">
        <f t="shared" si="164"/>
        <v>ok</v>
      </c>
      <c r="AJ1106"/>
      <c r="AK1106" t="str">
        <f>Tabela1[[#This Row],[Coluna1]]&amp;Tabela1[[#This Row],[PEDIDO]]</f>
        <v/>
      </c>
      <c r="AL1106"/>
      <c r="AM1106"/>
      <c r="AN1106"/>
      <c r="AO1106" t="str">
        <f t="shared" si="161"/>
        <v>/</v>
      </c>
      <c r="AP1106" t="str">
        <f>Tabela1[[#This Row],[TAG]]&amp;Tabela1[[#This Row],[PEDIDO]]&amp;Tabela1[[#This Row],[PRODUTO]]</f>
        <v/>
      </c>
      <c r="AQ1106" s="23" t="str">
        <f>Tabela1[[#This Row],[PRODUTO]]&amp;Tabela1[[#This Row],[TAG]]</f>
        <v/>
      </c>
      <c r="AR1106" s="183">
        <f>Tabela1[[#This Row],[PESO TOTAL]]*Tabela1[[#This Row],[MATÉRIA PRIMA]]</f>
        <v>0</v>
      </c>
      <c r="AS1106" s="28">
        <f>Tabela1[[#This Row],[PESO TOTAL]]*Tabela1[[#This Row],[PREPARAÇÃO ]]</f>
        <v>0</v>
      </c>
      <c r="AT1106" s="28">
        <f>Tabela1[[#This Row],[PESO TOTAL]]*Tabela1[[#This Row],[CALDEIRARIA]]</f>
        <v>0</v>
      </c>
      <c r="AU1106" s="28">
        <f>Tabela1[[#This Row],[PESO TOTAL]]*Tabela1[[#This Row],[SOLDA]]</f>
        <v>0</v>
      </c>
      <c r="AV1106" s="28">
        <f>Tabela1[[#This Row],[PESO TOTAL]]*Tabela1[[#This Row],[ACABAMENTO]]</f>
        <v>0</v>
      </c>
      <c r="AW1106" s="28">
        <f>Tabela1[[#This Row],[PESO TOTAL]]*Tabela1[[#This Row],[PRONTO ACABADO]]</f>
        <v>0</v>
      </c>
      <c r="AX1106" s="28">
        <f>Tabela1[[#This Row],[PESO TOTAL]]*Tabela1[[#This Row],[EXPEDIÇÃO ]]</f>
        <v>0</v>
      </c>
      <c r="AY1106" s="28" t="str">
        <f>Tabela1[[#This Row],[PEDIDO]]&amp;Tabela1[[#This Row],[PRODUTO]]</f>
        <v/>
      </c>
      <c r="AZ1106" s="44">
        <f>IF(AF1106="",0,IF(ISTEXT(AF1106),H1106*VALUE(SUBSTITUTE(AF1106,"%",""))/100,H1106*AF1106))-Tabela1[[#This Row],[PRONTO ACABADO2]]</f>
        <v>0</v>
      </c>
      <c r="BA1106" s="44">
        <f>IF(AG1106="",0,IF(ISTEXT(AG1106),H1106*VALUE(SUBSTITUTE(AG1106,"%",""))/100,H1106*AG1106))-Tabela1[[#This Row],[PESO EXPEDIDO2]]</f>
        <v>0</v>
      </c>
      <c r="BB1106" s="44">
        <f t="shared" si="162"/>
        <v>0</v>
      </c>
      <c r="BC1106" s="44">
        <f t="shared" si="163"/>
        <v>0</v>
      </c>
      <c r="BD1106" s="44"/>
    </row>
    <row r="1107" spans="1:56" ht="15.75" hidden="1" customHeight="1" x14ac:dyDescent="0.25">
      <c r="A1107" s="6"/>
      <c r="B1107" s="22"/>
      <c r="C1107" s="7"/>
      <c r="D1107" s="46"/>
      <c r="E1107" s="7"/>
      <c r="F1107" s="7"/>
      <c r="G1107" s="44"/>
      <c r="H1107" s="41">
        <f>Tabela1[[#This Row],[PESO UNI]]*Tabela1[[#This Row],[QTE]]</f>
        <v>0</v>
      </c>
      <c r="I1107" s="7"/>
      <c r="J1107" s="8"/>
      <c r="K1107" s="8"/>
      <c r="L1107" s="9"/>
      <c r="M1107" s="10"/>
      <c r="N1107" s="8"/>
      <c r="O1107" s="12"/>
      <c r="P1107" s="13"/>
      <c r="Q1107" s="14">
        <f>Tabela1[[#This Row],[QTDE/ Fabricação]]-Tabela1[[#This Row],[QTE]]</f>
        <v>0</v>
      </c>
      <c r="R1107" s="19">
        <f t="shared" si="158"/>
        <v>0</v>
      </c>
      <c r="S1107" s="19">
        <f t="shared" si="157"/>
        <v>0</v>
      </c>
      <c r="T1107" s="20">
        <f t="shared" si="159"/>
        <v>0</v>
      </c>
      <c r="U1107" s="17">
        <f>IFERROR(SUMIF('LISTA DE EMBARQUE'!B:B,MICRO!E:E,'LISTA DE EMBARQUE'!G:G),"")</f>
        <v>0</v>
      </c>
      <c r="V1107" s="12" t="str">
        <f>IFERROR(VLOOKUP(Tabela1[[#This Row],[COD.MDE]],'LISTA DE EMBARQUE'!B:L,11,0),"")</f>
        <v/>
      </c>
      <c r="W1107" s="13" t="str">
        <f>IFERROR(COUNTIF(#REF!,Tabela1[[#This Row],[Colunas5]]),"")</f>
        <v/>
      </c>
      <c r="X1107" s="14">
        <f>Tabela1[[#This Row],[QIANTIDADE EXPEDIDA]]*Tabela1[[#This Row],[PESO UNI]]</f>
        <v>0</v>
      </c>
      <c r="Y1107" s="14">
        <f t="shared" si="160"/>
        <v>0</v>
      </c>
      <c r="Z1107" s="21">
        <f>Tabela1[[#This Row],[PESO TOTAL]]-Tabela1[[#This Row],[Peso Expedido]]</f>
        <v>0</v>
      </c>
      <c r="AA1107" s="18"/>
      <c r="AB1107" s="40"/>
      <c r="AC1107" s="40"/>
      <c r="AD1107" s="40"/>
      <c r="AE1107" s="40"/>
      <c r="AF1107" s="40"/>
      <c r="AG1107" s="40"/>
      <c r="AH1107" s="40"/>
      <c r="AI1107" s="40" t="str">
        <f t="shared" si="164"/>
        <v>ok</v>
      </c>
      <c r="AJ1107"/>
      <c r="AK1107" t="str">
        <f>Tabela1[[#This Row],[Coluna1]]&amp;Tabela1[[#This Row],[PEDIDO]]</f>
        <v/>
      </c>
      <c r="AL1107"/>
      <c r="AM1107"/>
      <c r="AN1107"/>
      <c r="AO1107" t="str">
        <f t="shared" si="161"/>
        <v>/</v>
      </c>
      <c r="AP1107" t="str">
        <f>Tabela1[[#This Row],[TAG]]&amp;Tabela1[[#This Row],[PEDIDO]]&amp;Tabela1[[#This Row],[PRODUTO]]</f>
        <v/>
      </c>
      <c r="AQ1107" s="23" t="str">
        <f>Tabela1[[#This Row],[PRODUTO]]&amp;Tabela1[[#This Row],[TAG]]</f>
        <v/>
      </c>
      <c r="AR1107" s="183">
        <f>Tabela1[[#This Row],[PESO TOTAL]]*Tabela1[[#This Row],[MATÉRIA PRIMA]]</f>
        <v>0</v>
      </c>
      <c r="AS1107" s="28">
        <f>Tabela1[[#This Row],[PESO TOTAL]]*Tabela1[[#This Row],[PREPARAÇÃO ]]</f>
        <v>0</v>
      </c>
      <c r="AT1107" s="28">
        <f>Tabela1[[#This Row],[PESO TOTAL]]*Tabela1[[#This Row],[CALDEIRARIA]]</f>
        <v>0</v>
      </c>
      <c r="AU1107" s="28">
        <f>Tabela1[[#This Row],[PESO TOTAL]]*Tabela1[[#This Row],[SOLDA]]</f>
        <v>0</v>
      </c>
      <c r="AV1107" s="28">
        <f>Tabela1[[#This Row],[PESO TOTAL]]*Tabela1[[#This Row],[ACABAMENTO]]</f>
        <v>0</v>
      </c>
      <c r="AW1107" s="28">
        <f>Tabela1[[#This Row],[PESO TOTAL]]*Tabela1[[#This Row],[PRONTO ACABADO]]</f>
        <v>0</v>
      </c>
      <c r="AX1107" s="28">
        <f>Tabela1[[#This Row],[PESO TOTAL]]*Tabela1[[#This Row],[EXPEDIÇÃO ]]</f>
        <v>0</v>
      </c>
      <c r="AY1107" s="28" t="str">
        <f>Tabela1[[#This Row],[PEDIDO]]&amp;Tabela1[[#This Row],[PRODUTO]]</f>
        <v/>
      </c>
      <c r="AZ1107" s="44">
        <f>IF(AF1107="",0,IF(ISTEXT(AF1107),H1107*VALUE(SUBSTITUTE(AF1107,"%",""))/100,H1107*AF1107))-Tabela1[[#This Row],[PRONTO ACABADO2]]</f>
        <v>0</v>
      </c>
      <c r="BA1107" s="44">
        <f>IF(AG1107="",0,IF(ISTEXT(AG1107),H1107*VALUE(SUBSTITUTE(AG1107,"%",""))/100,H1107*AG1107))-Tabela1[[#This Row],[PESO EXPEDIDO2]]</f>
        <v>0</v>
      </c>
      <c r="BB1107" s="44">
        <f t="shared" si="162"/>
        <v>0</v>
      </c>
      <c r="BC1107" s="44">
        <f t="shared" si="163"/>
        <v>0</v>
      </c>
      <c r="BD1107" s="44"/>
    </row>
    <row r="1108" spans="1:56" ht="15.75" hidden="1" customHeight="1" x14ac:dyDescent="0.25">
      <c r="A1108" s="6"/>
      <c r="B1108" s="22"/>
      <c r="C1108" s="7"/>
      <c r="D1108" s="46"/>
      <c r="E1108" s="7"/>
      <c r="F1108" s="7"/>
      <c r="G1108" s="44"/>
      <c r="H1108" s="41">
        <f>Tabela1[[#This Row],[PESO UNI]]*Tabela1[[#This Row],[QTE]]</f>
        <v>0</v>
      </c>
      <c r="I1108" s="7"/>
      <c r="J1108" s="8"/>
      <c r="K1108" s="8"/>
      <c r="L1108" s="9"/>
      <c r="M1108" s="10"/>
      <c r="N1108" s="8"/>
      <c r="O1108" s="12"/>
      <c r="P1108" s="13"/>
      <c r="Q1108" s="14">
        <f>Tabela1[[#This Row],[QTDE/ Fabricação]]-Tabela1[[#This Row],[QTE]]</f>
        <v>0</v>
      </c>
      <c r="R1108" s="19">
        <f t="shared" si="158"/>
        <v>0</v>
      </c>
      <c r="S1108" s="19">
        <f t="shared" si="157"/>
        <v>0</v>
      </c>
      <c r="T1108" s="20">
        <f t="shared" si="159"/>
        <v>0</v>
      </c>
      <c r="U1108" s="17">
        <f>IFERROR(SUMIF('LISTA DE EMBARQUE'!B:B,MICRO!E:E,'LISTA DE EMBARQUE'!G:G),"")</f>
        <v>0</v>
      </c>
      <c r="V1108" s="12" t="str">
        <f>IFERROR(VLOOKUP(Tabela1[[#This Row],[COD.MDE]],'LISTA DE EMBARQUE'!B:L,11,0),"")</f>
        <v/>
      </c>
      <c r="W1108" s="13" t="str">
        <f>IFERROR(COUNTIF(#REF!,Tabela1[[#This Row],[Colunas5]]),"")</f>
        <v/>
      </c>
      <c r="X1108" s="14">
        <f>Tabela1[[#This Row],[QIANTIDADE EXPEDIDA]]*Tabela1[[#This Row],[PESO UNI]]</f>
        <v>0</v>
      </c>
      <c r="Y1108" s="14">
        <f t="shared" si="160"/>
        <v>0</v>
      </c>
      <c r="Z1108" s="21">
        <f>Tabela1[[#This Row],[PESO TOTAL]]-Tabela1[[#This Row],[Peso Expedido]]</f>
        <v>0</v>
      </c>
      <c r="AA1108" s="18"/>
      <c r="AB1108" s="40"/>
      <c r="AC1108" s="40"/>
      <c r="AD1108" s="40"/>
      <c r="AE1108" s="40"/>
      <c r="AF1108" s="40"/>
      <c r="AG1108" s="40"/>
      <c r="AH1108" s="40"/>
      <c r="AI1108" s="40" t="str">
        <f t="shared" si="164"/>
        <v>ok</v>
      </c>
      <c r="AJ1108"/>
      <c r="AK1108" t="str">
        <f>Tabela1[[#This Row],[Coluna1]]&amp;Tabela1[[#This Row],[PEDIDO]]</f>
        <v/>
      </c>
      <c r="AL1108"/>
      <c r="AM1108"/>
      <c r="AN1108"/>
      <c r="AO1108" t="str">
        <f t="shared" si="161"/>
        <v>/</v>
      </c>
      <c r="AP1108" t="str">
        <f>Tabela1[[#This Row],[TAG]]&amp;Tabela1[[#This Row],[PEDIDO]]&amp;Tabela1[[#This Row],[PRODUTO]]</f>
        <v/>
      </c>
      <c r="AQ1108" s="23" t="str">
        <f>Tabela1[[#This Row],[PRODUTO]]&amp;Tabela1[[#This Row],[TAG]]</f>
        <v/>
      </c>
      <c r="AR1108" s="183">
        <f>Tabela1[[#This Row],[PESO TOTAL]]*Tabela1[[#This Row],[MATÉRIA PRIMA]]</f>
        <v>0</v>
      </c>
      <c r="AS1108" s="28">
        <f>Tabela1[[#This Row],[PESO TOTAL]]*Tabela1[[#This Row],[PREPARAÇÃO ]]</f>
        <v>0</v>
      </c>
      <c r="AT1108" s="28">
        <f>Tabela1[[#This Row],[PESO TOTAL]]*Tabela1[[#This Row],[CALDEIRARIA]]</f>
        <v>0</v>
      </c>
      <c r="AU1108" s="28">
        <f>Tabela1[[#This Row],[PESO TOTAL]]*Tabela1[[#This Row],[SOLDA]]</f>
        <v>0</v>
      </c>
      <c r="AV1108" s="28">
        <f>Tabela1[[#This Row],[PESO TOTAL]]*Tabela1[[#This Row],[ACABAMENTO]]</f>
        <v>0</v>
      </c>
      <c r="AW1108" s="28">
        <f>Tabela1[[#This Row],[PESO TOTAL]]*Tabela1[[#This Row],[PRONTO ACABADO]]</f>
        <v>0</v>
      </c>
      <c r="AX1108" s="28">
        <f>Tabela1[[#This Row],[PESO TOTAL]]*Tabela1[[#This Row],[EXPEDIÇÃO ]]</f>
        <v>0</v>
      </c>
      <c r="AY1108" s="28" t="str">
        <f>Tabela1[[#This Row],[PEDIDO]]&amp;Tabela1[[#This Row],[PRODUTO]]</f>
        <v/>
      </c>
      <c r="AZ1108" s="44">
        <f>IF(AF1108="",0,IF(ISTEXT(AF1108),H1108*VALUE(SUBSTITUTE(AF1108,"%",""))/100,H1108*AF1108))-Tabela1[[#This Row],[PRONTO ACABADO2]]</f>
        <v>0</v>
      </c>
      <c r="BA1108" s="44">
        <f>IF(AG1108="",0,IF(ISTEXT(AG1108),H1108*VALUE(SUBSTITUTE(AG1108,"%",""))/100,H1108*AG1108))-Tabela1[[#This Row],[PESO EXPEDIDO2]]</f>
        <v>0</v>
      </c>
      <c r="BB1108" s="44">
        <f t="shared" si="162"/>
        <v>0</v>
      </c>
      <c r="BC1108" s="44">
        <f t="shared" si="163"/>
        <v>0</v>
      </c>
      <c r="BD1108" s="44"/>
    </row>
    <row r="1109" spans="1:56" ht="15.75" hidden="1" customHeight="1" x14ac:dyDescent="0.25">
      <c r="A1109" s="6"/>
      <c r="B1109" s="22"/>
      <c r="C1109" s="7"/>
      <c r="D1109" s="46"/>
      <c r="E1109" s="7"/>
      <c r="F1109" s="7"/>
      <c r="G1109" s="44"/>
      <c r="H1109" s="41">
        <f>Tabela1[[#This Row],[PESO UNI]]*Tabela1[[#This Row],[QTE]]</f>
        <v>0</v>
      </c>
      <c r="I1109" s="7"/>
      <c r="J1109" s="8"/>
      <c r="K1109" s="8"/>
      <c r="L1109" s="9"/>
      <c r="M1109" s="10"/>
      <c r="N1109" s="8"/>
      <c r="O1109" s="12"/>
      <c r="P1109" s="13"/>
      <c r="Q1109" s="14">
        <f>Tabela1[[#This Row],[QTDE/ Fabricação]]-Tabela1[[#This Row],[QTE]]</f>
        <v>0</v>
      </c>
      <c r="R1109" s="19">
        <f t="shared" si="158"/>
        <v>0</v>
      </c>
      <c r="S1109" s="19">
        <f t="shared" si="157"/>
        <v>0</v>
      </c>
      <c r="T1109" s="20">
        <f t="shared" si="159"/>
        <v>0</v>
      </c>
      <c r="U1109" s="17">
        <f>IFERROR(SUMIF('LISTA DE EMBARQUE'!B:B,MICRO!E:E,'LISTA DE EMBARQUE'!G:G),"")</f>
        <v>0</v>
      </c>
      <c r="V1109" s="12" t="str">
        <f>IFERROR(VLOOKUP(Tabela1[[#This Row],[COD.MDE]],'LISTA DE EMBARQUE'!B:L,11,0),"")</f>
        <v/>
      </c>
      <c r="W1109" s="13" t="str">
        <f>IFERROR(COUNTIF(#REF!,Tabela1[[#This Row],[Colunas5]]),"")</f>
        <v/>
      </c>
      <c r="X1109" s="14">
        <f>Tabela1[[#This Row],[QIANTIDADE EXPEDIDA]]*Tabela1[[#This Row],[PESO UNI]]</f>
        <v>0</v>
      </c>
      <c r="Y1109" s="14">
        <f t="shared" si="160"/>
        <v>0</v>
      </c>
      <c r="Z1109" s="21">
        <f>Tabela1[[#This Row],[PESO TOTAL]]-Tabela1[[#This Row],[Peso Expedido]]</f>
        <v>0</v>
      </c>
      <c r="AA1109" s="18"/>
      <c r="AB1109" s="40"/>
      <c r="AC1109" s="40"/>
      <c r="AD1109" s="40"/>
      <c r="AE1109" s="40"/>
      <c r="AF1109" s="40"/>
      <c r="AG1109" s="40"/>
      <c r="AH1109" s="40"/>
      <c r="AI1109" s="40" t="str">
        <f t="shared" si="164"/>
        <v>ok</v>
      </c>
      <c r="AJ1109"/>
      <c r="AK1109" t="str">
        <f>Tabela1[[#This Row],[Coluna1]]&amp;Tabela1[[#This Row],[PEDIDO]]</f>
        <v/>
      </c>
      <c r="AL1109"/>
      <c r="AM1109"/>
      <c r="AN1109"/>
      <c r="AO1109" t="str">
        <f t="shared" si="161"/>
        <v>/</v>
      </c>
      <c r="AP1109" t="str">
        <f>Tabela1[[#This Row],[TAG]]&amp;Tabela1[[#This Row],[PEDIDO]]&amp;Tabela1[[#This Row],[PRODUTO]]</f>
        <v/>
      </c>
      <c r="AQ1109" s="23" t="str">
        <f>Tabela1[[#This Row],[PRODUTO]]&amp;Tabela1[[#This Row],[TAG]]</f>
        <v/>
      </c>
      <c r="AR1109" s="183">
        <f>Tabela1[[#This Row],[PESO TOTAL]]*Tabela1[[#This Row],[MATÉRIA PRIMA]]</f>
        <v>0</v>
      </c>
      <c r="AS1109" s="28">
        <f>Tabela1[[#This Row],[PESO TOTAL]]*Tabela1[[#This Row],[PREPARAÇÃO ]]</f>
        <v>0</v>
      </c>
      <c r="AT1109" s="28">
        <f>Tabela1[[#This Row],[PESO TOTAL]]*Tabela1[[#This Row],[CALDEIRARIA]]</f>
        <v>0</v>
      </c>
      <c r="AU1109" s="28">
        <f>Tabela1[[#This Row],[PESO TOTAL]]*Tabela1[[#This Row],[SOLDA]]</f>
        <v>0</v>
      </c>
      <c r="AV1109" s="28">
        <f>Tabela1[[#This Row],[PESO TOTAL]]*Tabela1[[#This Row],[ACABAMENTO]]</f>
        <v>0</v>
      </c>
      <c r="AW1109" s="28">
        <f>Tabela1[[#This Row],[PESO TOTAL]]*Tabela1[[#This Row],[PRONTO ACABADO]]</f>
        <v>0</v>
      </c>
      <c r="AX1109" s="28">
        <f>Tabela1[[#This Row],[PESO TOTAL]]*Tabela1[[#This Row],[EXPEDIÇÃO ]]</f>
        <v>0</v>
      </c>
      <c r="AY1109" s="28" t="str">
        <f>Tabela1[[#This Row],[PEDIDO]]&amp;Tabela1[[#This Row],[PRODUTO]]</f>
        <v/>
      </c>
      <c r="AZ1109" s="44">
        <f>IF(AF1109="",0,IF(ISTEXT(AF1109),H1109*VALUE(SUBSTITUTE(AF1109,"%",""))/100,H1109*AF1109))-Tabela1[[#This Row],[PRONTO ACABADO2]]</f>
        <v>0</v>
      </c>
      <c r="BA1109" s="44">
        <f>IF(AG1109="",0,IF(ISTEXT(AG1109),H1109*VALUE(SUBSTITUTE(AG1109,"%",""))/100,H1109*AG1109))-Tabela1[[#This Row],[PESO EXPEDIDO2]]</f>
        <v>0</v>
      </c>
      <c r="BB1109" s="44">
        <f t="shared" si="162"/>
        <v>0</v>
      </c>
      <c r="BC1109" s="44">
        <f t="shared" si="163"/>
        <v>0</v>
      </c>
      <c r="BD1109" s="44"/>
    </row>
    <row r="1110" spans="1:56" ht="15.75" hidden="1" customHeight="1" x14ac:dyDescent="0.25">
      <c r="A1110" s="6"/>
      <c r="B1110" s="22"/>
      <c r="C1110" s="7"/>
      <c r="D1110" s="46"/>
      <c r="E1110" s="7"/>
      <c r="F1110" s="7"/>
      <c r="G1110" s="44"/>
      <c r="H1110" s="41">
        <f>Tabela1[[#This Row],[PESO UNI]]*Tabela1[[#This Row],[QTE]]</f>
        <v>0</v>
      </c>
      <c r="I1110" s="7"/>
      <c r="J1110" s="8"/>
      <c r="K1110" s="8"/>
      <c r="L1110" s="9"/>
      <c r="M1110" s="10"/>
      <c r="N1110" s="8"/>
      <c r="O1110" s="12"/>
      <c r="P1110" s="13"/>
      <c r="Q1110" s="14">
        <f>Tabela1[[#This Row],[QTDE/ Fabricação]]-Tabela1[[#This Row],[QTE]]</f>
        <v>0</v>
      </c>
      <c r="R1110" s="19">
        <f t="shared" si="158"/>
        <v>0</v>
      </c>
      <c r="S1110" s="19">
        <f t="shared" si="157"/>
        <v>0</v>
      </c>
      <c r="T1110" s="20">
        <f t="shared" si="159"/>
        <v>0</v>
      </c>
      <c r="U1110" s="17">
        <f>IFERROR(SUMIF('LISTA DE EMBARQUE'!B:B,MICRO!E:E,'LISTA DE EMBARQUE'!G:G),"")</f>
        <v>0</v>
      </c>
      <c r="V1110" s="12" t="str">
        <f>IFERROR(VLOOKUP(Tabela1[[#This Row],[COD.MDE]],'LISTA DE EMBARQUE'!B:L,11,0),"")</f>
        <v/>
      </c>
      <c r="W1110" s="13" t="str">
        <f>IFERROR(COUNTIF(#REF!,Tabela1[[#This Row],[Colunas5]]),"")</f>
        <v/>
      </c>
      <c r="X1110" s="14">
        <f>Tabela1[[#This Row],[QIANTIDADE EXPEDIDA]]*Tabela1[[#This Row],[PESO UNI]]</f>
        <v>0</v>
      </c>
      <c r="Y1110" s="14">
        <f t="shared" si="160"/>
        <v>0</v>
      </c>
      <c r="Z1110" s="21">
        <f>Tabela1[[#This Row],[PESO TOTAL]]-Tabela1[[#This Row],[Peso Expedido]]</f>
        <v>0</v>
      </c>
      <c r="AA1110" s="18"/>
      <c r="AB1110" s="40"/>
      <c r="AC1110" s="40"/>
      <c r="AD1110" s="40"/>
      <c r="AE1110" s="40"/>
      <c r="AF1110" s="40"/>
      <c r="AG1110" s="40"/>
      <c r="AH1110" s="40"/>
      <c r="AI1110" s="40" t="str">
        <f t="shared" si="164"/>
        <v>ok</v>
      </c>
      <c r="AJ1110"/>
      <c r="AK1110" t="str">
        <f>Tabela1[[#This Row],[Coluna1]]&amp;Tabela1[[#This Row],[PEDIDO]]</f>
        <v/>
      </c>
      <c r="AL1110"/>
      <c r="AM1110"/>
      <c r="AN1110"/>
      <c r="AO1110" t="str">
        <f t="shared" si="161"/>
        <v>/</v>
      </c>
      <c r="AP1110" t="str">
        <f>Tabela1[[#This Row],[TAG]]&amp;Tabela1[[#This Row],[PEDIDO]]&amp;Tabela1[[#This Row],[PRODUTO]]</f>
        <v/>
      </c>
      <c r="AQ1110" s="23" t="str">
        <f>Tabela1[[#This Row],[PRODUTO]]&amp;Tabela1[[#This Row],[TAG]]</f>
        <v/>
      </c>
      <c r="AR1110" s="183">
        <f>Tabela1[[#This Row],[PESO TOTAL]]*Tabela1[[#This Row],[MATÉRIA PRIMA]]</f>
        <v>0</v>
      </c>
      <c r="AS1110" s="28">
        <f>Tabela1[[#This Row],[PESO TOTAL]]*Tabela1[[#This Row],[PREPARAÇÃO ]]</f>
        <v>0</v>
      </c>
      <c r="AT1110" s="28">
        <f>Tabela1[[#This Row],[PESO TOTAL]]*Tabela1[[#This Row],[CALDEIRARIA]]</f>
        <v>0</v>
      </c>
      <c r="AU1110" s="28">
        <f>Tabela1[[#This Row],[PESO TOTAL]]*Tabela1[[#This Row],[SOLDA]]</f>
        <v>0</v>
      </c>
      <c r="AV1110" s="28">
        <f>Tabela1[[#This Row],[PESO TOTAL]]*Tabela1[[#This Row],[ACABAMENTO]]</f>
        <v>0</v>
      </c>
      <c r="AW1110" s="28">
        <f>Tabela1[[#This Row],[PESO TOTAL]]*Tabela1[[#This Row],[PRONTO ACABADO]]</f>
        <v>0</v>
      </c>
      <c r="AX1110" s="28">
        <f>Tabela1[[#This Row],[PESO TOTAL]]*Tabela1[[#This Row],[EXPEDIÇÃO ]]</f>
        <v>0</v>
      </c>
      <c r="AY1110" s="28" t="str">
        <f>Tabela1[[#This Row],[PEDIDO]]&amp;Tabela1[[#This Row],[PRODUTO]]</f>
        <v/>
      </c>
      <c r="AZ1110" s="44">
        <f>IF(AF1110="",0,IF(ISTEXT(AF1110),H1110*VALUE(SUBSTITUTE(AF1110,"%",""))/100,H1110*AF1110))-Tabela1[[#This Row],[PRONTO ACABADO2]]</f>
        <v>0</v>
      </c>
      <c r="BA1110" s="44">
        <f>IF(AG1110="",0,IF(ISTEXT(AG1110),H1110*VALUE(SUBSTITUTE(AG1110,"%",""))/100,H1110*AG1110))-Tabela1[[#This Row],[PESO EXPEDIDO2]]</f>
        <v>0</v>
      </c>
      <c r="BB1110" s="44">
        <f t="shared" si="162"/>
        <v>0</v>
      </c>
      <c r="BC1110" s="44">
        <f t="shared" si="163"/>
        <v>0</v>
      </c>
      <c r="BD1110" s="44"/>
    </row>
    <row r="1111" spans="1:56" ht="15.75" hidden="1" customHeight="1" x14ac:dyDescent="0.25">
      <c r="A1111" s="6"/>
      <c r="B1111" s="22"/>
      <c r="C1111" s="7"/>
      <c r="D1111" s="46"/>
      <c r="E1111" s="7"/>
      <c r="F1111" s="7"/>
      <c r="G1111" s="44"/>
      <c r="H1111" s="41">
        <f>Tabela1[[#This Row],[PESO UNI]]*Tabela1[[#This Row],[QTE]]</f>
        <v>0</v>
      </c>
      <c r="I1111" s="7"/>
      <c r="J1111" s="8"/>
      <c r="K1111" s="8"/>
      <c r="L1111" s="9"/>
      <c r="M1111" s="10"/>
      <c r="N1111" s="8"/>
      <c r="O1111" s="12"/>
      <c r="P1111" s="13"/>
      <c r="Q1111" s="14">
        <f>Tabela1[[#This Row],[QTDE/ Fabricação]]-Tabela1[[#This Row],[QTE]]</f>
        <v>0</v>
      </c>
      <c r="R1111" s="19">
        <f t="shared" si="158"/>
        <v>0</v>
      </c>
      <c r="S1111" s="19">
        <f t="shared" si="157"/>
        <v>0</v>
      </c>
      <c r="T1111" s="20">
        <f t="shared" si="159"/>
        <v>0</v>
      </c>
      <c r="U1111" s="17">
        <f>IFERROR(SUMIF('LISTA DE EMBARQUE'!B:B,MICRO!E:E,'LISTA DE EMBARQUE'!G:G),"")</f>
        <v>0</v>
      </c>
      <c r="V1111" s="12" t="str">
        <f>IFERROR(VLOOKUP(Tabela1[[#This Row],[COD.MDE]],'LISTA DE EMBARQUE'!B:L,11,0),"")</f>
        <v/>
      </c>
      <c r="W1111" s="13" t="str">
        <f>IFERROR(COUNTIF(#REF!,Tabela1[[#This Row],[Colunas5]]),"")</f>
        <v/>
      </c>
      <c r="X1111" s="14">
        <f>Tabela1[[#This Row],[QIANTIDADE EXPEDIDA]]*Tabela1[[#This Row],[PESO UNI]]</f>
        <v>0</v>
      </c>
      <c r="Y1111" s="14">
        <f t="shared" si="160"/>
        <v>0</v>
      </c>
      <c r="Z1111" s="21">
        <f>Tabela1[[#This Row],[PESO TOTAL]]-Tabela1[[#This Row],[Peso Expedido]]</f>
        <v>0</v>
      </c>
      <c r="AA1111" s="18"/>
      <c r="AB1111" s="40"/>
      <c r="AC1111" s="40"/>
      <c r="AD1111" s="40"/>
      <c r="AE1111" s="40"/>
      <c r="AF1111" s="40"/>
      <c r="AG1111" s="40"/>
      <c r="AH1111" s="40"/>
      <c r="AI1111" s="40" t="str">
        <f t="shared" si="164"/>
        <v>ok</v>
      </c>
      <c r="AJ1111"/>
      <c r="AK1111" t="str">
        <f>Tabela1[[#This Row],[Coluna1]]&amp;Tabela1[[#This Row],[PEDIDO]]</f>
        <v/>
      </c>
      <c r="AL1111"/>
      <c r="AM1111"/>
      <c r="AN1111"/>
      <c r="AO1111" t="str">
        <f t="shared" si="161"/>
        <v>/</v>
      </c>
      <c r="AP1111" t="str">
        <f>Tabela1[[#This Row],[TAG]]&amp;Tabela1[[#This Row],[PEDIDO]]&amp;Tabela1[[#This Row],[PRODUTO]]</f>
        <v/>
      </c>
      <c r="AQ1111" s="23" t="str">
        <f>Tabela1[[#This Row],[PRODUTO]]&amp;Tabela1[[#This Row],[TAG]]</f>
        <v/>
      </c>
      <c r="AR1111" s="183">
        <f>Tabela1[[#This Row],[PESO TOTAL]]*Tabela1[[#This Row],[MATÉRIA PRIMA]]</f>
        <v>0</v>
      </c>
      <c r="AS1111" s="28">
        <f>Tabela1[[#This Row],[PESO TOTAL]]*Tabela1[[#This Row],[PREPARAÇÃO ]]</f>
        <v>0</v>
      </c>
      <c r="AT1111" s="28">
        <f>Tabela1[[#This Row],[PESO TOTAL]]*Tabela1[[#This Row],[CALDEIRARIA]]</f>
        <v>0</v>
      </c>
      <c r="AU1111" s="28">
        <f>Tabela1[[#This Row],[PESO TOTAL]]*Tabela1[[#This Row],[SOLDA]]</f>
        <v>0</v>
      </c>
      <c r="AV1111" s="28">
        <f>Tabela1[[#This Row],[PESO TOTAL]]*Tabela1[[#This Row],[ACABAMENTO]]</f>
        <v>0</v>
      </c>
      <c r="AW1111" s="28">
        <f>Tabela1[[#This Row],[PESO TOTAL]]*Tabela1[[#This Row],[PRONTO ACABADO]]</f>
        <v>0</v>
      </c>
      <c r="AX1111" s="28">
        <f>Tabela1[[#This Row],[PESO TOTAL]]*Tabela1[[#This Row],[EXPEDIÇÃO ]]</f>
        <v>0</v>
      </c>
      <c r="AY1111" s="28" t="str">
        <f>Tabela1[[#This Row],[PEDIDO]]&amp;Tabela1[[#This Row],[PRODUTO]]</f>
        <v/>
      </c>
      <c r="AZ1111" s="44">
        <f>IF(AF1111="",0,IF(ISTEXT(AF1111),H1111*VALUE(SUBSTITUTE(AF1111,"%",""))/100,H1111*AF1111))-Tabela1[[#This Row],[PRONTO ACABADO2]]</f>
        <v>0</v>
      </c>
      <c r="BA1111" s="44">
        <f>IF(AG1111="",0,IF(ISTEXT(AG1111),H1111*VALUE(SUBSTITUTE(AG1111,"%",""))/100,H1111*AG1111))-Tabela1[[#This Row],[PESO EXPEDIDO2]]</f>
        <v>0</v>
      </c>
      <c r="BB1111" s="44">
        <f t="shared" si="162"/>
        <v>0</v>
      </c>
      <c r="BC1111" s="44">
        <f t="shared" si="163"/>
        <v>0</v>
      </c>
      <c r="BD1111" s="44"/>
    </row>
    <row r="1112" spans="1:56" ht="15.75" hidden="1" customHeight="1" x14ac:dyDescent="0.25">
      <c r="A1112" s="6"/>
      <c r="B1112" s="22"/>
      <c r="C1112" s="7"/>
      <c r="D1112" s="46"/>
      <c r="E1112" s="7"/>
      <c r="F1112" s="7"/>
      <c r="G1112" s="44"/>
      <c r="H1112" s="41">
        <f>Tabela1[[#This Row],[PESO UNI]]*Tabela1[[#This Row],[QTE]]</f>
        <v>0</v>
      </c>
      <c r="I1112" s="7"/>
      <c r="J1112" s="8"/>
      <c r="K1112" s="8"/>
      <c r="L1112" s="9"/>
      <c r="M1112" s="10"/>
      <c r="N1112" s="8"/>
      <c r="O1112" s="12"/>
      <c r="P1112" s="13"/>
      <c r="Q1112" s="14">
        <f>Tabela1[[#This Row],[QTDE/ Fabricação]]-Tabela1[[#This Row],[QTE]]</f>
        <v>0</v>
      </c>
      <c r="R1112" s="19">
        <f t="shared" si="158"/>
        <v>0</v>
      </c>
      <c r="S1112" s="19">
        <f t="shared" si="157"/>
        <v>0</v>
      </c>
      <c r="T1112" s="20">
        <f t="shared" si="159"/>
        <v>0</v>
      </c>
      <c r="U1112" s="17">
        <f>IFERROR(SUMIF('LISTA DE EMBARQUE'!B:B,MICRO!E:E,'LISTA DE EMBARQUE'!G:G),"")</f>
        <v>0</v>
      </c>
      <c r="V1112" s="12" t="str">
        <f>IFERROR(VLOOKUP(Tabela1[[#This Row],[COD.MDE]],'LISTA DE EMBARQUE'!B:L,11,0),"")</f>
        <v/>
      </c>
      <c r="W1112" s="13" t="str">
        <f>IFERROR(COUNTIF(#REF!,Tabela1[[#This Row],[Colunas5]]),"")</f>
        <v/>
      </c>
      <c r="X1112" s="14">
        <f>Tabela1[[#This Row],[QIANTIDADE EXPEDIDA]]*Tabela1[[#This Row],[PESO UNI]]</f>
        <v>0</v>
      </c>
      <c r="Y1112" s="14">
        <f t="shared" si="160"/>
        <v>0</v>
      </c>
      <c r="Z1112" s="21">
        <f>Tabela1[[#This Row],[PESO TOTAL]]-Tabela1[[#This Row],[Peso Expedido]]</f>
        <v>0</v>
      </c>
      <c r="AA1112" s="18"/>
      <c r="AB1112" s="40"/>
      <c r="AC1112" s="40"/>
      <c r="AD1112" s="40"/>
      <c r="AE1112" s="40"/>
      <c r="AF1112" s="40"/>
      <c r="AG1112" s="40"/>
      <c r="AH1112" s="40"/>
      <c r="AI1112" s="40" t="str">
        <f t="shared" si="164"/>
        <v>ok</v>
      </c>
      <c r="AJ1112"/>
      <c r="AK1112" t="str">
        <f>Tabela1[[#This Row],[Coluna1]]&amp;Tabela1[[#This Row],[PEDIDO]]</f>
        <v/>
      </c>
      <c r="AL1112"/>
      <c r="AM1112"/>
      <c r="AN1112"/>
      <c r="AO1112" t="str">
        <f t="shared" si="161"/>
        <v>/</v>
      </c>
      <c r="AP1112" t="str">
        <f>Tabela1[[#This Row],[TAG]]&amp;Tabela1[[#This Row],[PEDIDO]]&amp;Tabela1[[#This Row],[PRODUTO]]</f>
        <v/>
      </c>
      <c r="AQ1112" s="23" t="str">
        <f>Tabela1[[#This Row],[PRODUTO]]&amp;Tabela1[[#This Row],[TAG]]</f>
        <v/>
      </c>
      <c r="AR1112" s="183">
        <f>Tabela1[[#This Row],[PESO TOTAL]]*Tabela1[[#This Row],[MATÉRIA PRIMA]]</f>
        <v>0</v>
      </c>
      <c r="AS1112" s="28">
        <f>Tabela1[[#This Row],[PESO TOTAL]]*Tabela1[[#This Row],[PREPARAÇÃO ]]</f>
        <v>0</v>
      </c>
      <c r="AT1112" s="28">
        <f>Tabela1[[#This Row],[PESO TOTAL]]*Tabela1[[#This Row],[CALDEIRARIA]]</f>
        <v>0</v>
      </c>
      <c r="AU1112" s="28">
        <f>Tabela1[[#This Row],[PESO TOTAL]]*Tabela1[[#This Row],[SOLDA]]</f>
        <v>0</v>
      </c>
      <c r="AV1112" s="28">
        <f>Tabela1[[#This Row],[PESO TOTAL]]*Tabela1[[#This Row],[ACABAMENTO]]</f>
        <v>0</v>
      </c>
      <c r="AW1112" s="28">
        <f>Tabela1[[#This Row],[PESO TOTAL]]*Tabela1[[#This Row],[PRONTO ACABADO]]</f>
        <v>0</v>
      </c>
      <c r="AX1112" s="28">
        <f>Tabela1[[#This Row],[PESO TOTAL]]*Tabela1[[#This Row],[EXPEDIÇÃO ]]</f>
        <v>0</v>
      </c>
      <c r="AY1112" s="28" t="str">
        <f>Tabela1[[#This Row],[PEDIDO]]&amp;Tabela1[[#This Row],[PRODUTO]]</f>
        <v/>
      </c>
      <c r="AZ1112" s="44">
        <f>IF(AF1112="",0,IF(ISTEXT(AF1112),H1112*VALUE(SUBSTITUTE(AF1112,"%",""))/100,H1112*AF1112))-Tabela1[[#This Row],[PRONTO ACABADO2]]</f>
        <v>0</v>
      </c>
      <c r="BA1112" s="44">
        <f>IF(AG1112="",0,IF(ISTEXT(AG1112),H1112*VALUE(SUBSTITUTE(AG1112,"%",""))/100,H1112*AG1112))-Tabela1[[#This Row],[PESO EXPEDIDO2]]</f>
        <v>0</v>
      </c>
      <c r="BB1112" s="44">
        <f t="shared" si="162"/>
        <v>0</v>
      </c>
      <c r="BC1112" s="44">
        <f t="shared" si="163"/>
        <v>0</v>
      </c>
      <c r="BD1112" s="44"/>
    </row>
    <row r="1113" spans="1:56" ht="15.75" hidden="1" customHeight="1" x14ac:dyDescent="0.25">
      <c r="A1113" s="6"/>
      <c r="B1113" s="22"/>
      <c r="C1113" s="7"/>
      <c r="D1113" s="46"/>
      <c r="E1113" s="7"/>
      <c r="F1113" s="7"/>
      <c r="G1113" s="44"/>
      <c r="H1113" s="41">
        <f>Tabela1[[#This Row],[PESO UNI]]*Tabela1[[#This Row],[QTE]]</f>
        <v>0</v>
      </c>
      <c r="I1113" s="7"/>
      <c r="J1113" s="8"/>
      <c r="K1113" s="8"/>
      <c r="L1113" s="9"/>
      <c r="M1113" s="10"/>
      <c r="N1113" s="8"/>
      <c r="O1113" s="12"/>
      <c r="P1113" s="13"/>
      <c r="Q1113" s="14">
        <f>Tabela1[[#This Row],[QTDE/ Fabricação]]-Tabela1[[#This Row],[QTE]]</f>
        <v>0</v>
      </c>
      <c r="R1113" s="19">
        <f t="shared" si="158"/>
        <v>0</v>
      </c>
      <c r="S1113" s="19">
        <f t="shared" si="157"/>
        <v>0</v>
      </c>
      <c r="T1113" s="20">
        <f t="shared" si="159"/>
        <v>0</v>
      </c>
      <c r="U1113" s="17">
        <f>IFERROR(SUMIF('LISTA DE EMBARQUE'!B:B,MICRO!E:E,'LISTA DE EMBARQUE'!G:G),"")</f>
        <v>0</v>
      </c>
      <c r="V1113" s="12" t="str">
        <f>IFERROR(VLOOKUP(Tabela1[[#This Row],[COD.MDE]],'LISTA DE EMBARQUE'!B:L,11,0),"")</f>
        <v/>
      </c>
      <c r="W1113" s="13" t="str">
        <f>IFERROR(COUNTIF(#REF!,Tabela1[[#This Row],[Colunas5]]),"")</f>
        <v/>
      </c>
      <c r="X1113" s="14">
        <f>Tabela1[[#This Row],[QIANTIDADE EXPEDIDA]]*Tabela1[[#This Row],[PESO UNI]]</f>
        <v>0</v>
      </c>
      <c r="Y1113" s="14">
        <f t="shared" si="160"/>
        <v>0</v>
      </c>
      <c r="Z1113" s="21">
        <f>Tabela1[[#This Row],[PESO TOTAL]]-Tabela1[[#This Row],[Peso Expedido]]</f>
        <v>0</v>
      </c>
      <c r="AA1113" s="18"/>
      <c r="AB1113" s="40"/>
      <c r="AC1113" s="40"/>
      <c r="AD1113" s="40"/>
      <c r="AE1113" s="40"/>
      <c r="AF1113" s="40"/>
      <c r="AG1113" s="40"/>
      <c r="AH1113" s="40"/>
      <c r="AI1113" s="40" t="str">
        <f t="shared" si="164"/>
        <v>ok</v>
      </c>
      <c r="AJ1113"/>
      <c r="AK1113" t="str">
        <f>Tabela1[[#This Row],[Coluna1]]&amp;Tabela1[[#This Row],[PEDIDO]]</f>
        <v/>
      </c>
      <c r="AL1113"/>
      <c r="AM1113"/>
      <c r="AN1113"/>
      <c r="AO1113" t="str">
        <f t="shared" si="161"/>
        <v>/</v>
      </c>
      <c r="AP1113" t="str">
        <f>Tabela1[[#This Row],[TAG]]&amp;Tabela1[[#This Row],[PEDIDO]]&amp;Tabela1[[#This Row],[PRODUTO]]</f>
        <v/>
      </c>
      <c r="AQ1113" s="23" t="str">
        <f>Tabela1[[#This Row],[PRODUTO]]&amp;Tabela1[[#This Row],[TAG]]</f>
        <v/>
      </c>
      <c r="AR1113" s="183">
        <f>Tabela1[[#This Row],[PESO TOTAL]]*Tabela1[[#This Row],[MATÉRIA PRIMA]]</f>
        <v>0</v>
      </c>
      <c r="AS1113" s="28">
        <f>Tabela1[[#This Row],[PESO TOTAL]]*Tabela1[[#This Row],[PREPARAÇÃO ]]</f>
        <v>0</v>
      </c>
      <c r="AT1113" s="28">
        <f>Tabela1[[#This Row],[PESO TOTAL]]*Tabela1[[#This Row],[CALDEIRARIA]]</f>
        <v>0</v>
      </c>
      <c r="AU1113" s="28">
        <f>Tabela1[[#This Row],[PESO TOTAL]]*Tabela1[[#This Row],[SOLDA]]</f>
        <v>0</v>
      </c>
      <c r="AV1113" s="28">
        <f>Tabela1[[#This Row],[PESO TOTAL]]*Tabela1[[#This Row],[ACABAMENTO]]</f>
        <v>0</v>
      </c>
      <c r="AW1113" s="28">
        <f>Tabela1[[#This Row],[PESO TOTAL]]*Tabela1[[#This Row],[PRONTO ACABADO]]</f>
        <v>0</v>
      </c>
      <c r="AX1113" s="28">
        <f>Tabela1[[#This Row],[PESO TOTAL]]*Tabela1[[#This Row],[EXPEDIÇÃO ]]</f>
        <v>0</v>
      </c>
      <c r="AY1113" s="28" t="str">
        <f>Tabela1[[#This Row],[PEDIDO]]&amp;Tabela1[[#This Row],[PRODUTO]]</f>
        <v/>
      </c>
      <c r="AZ1113" s="44">
        <f>IF(AF1113="",0,IF(ISTEXT(AF1113),H1113*VALUE(SUBSTITUTE(AF1113,"%",""))/100,H1113*AF1113))-Tabela1[[#This Row],[PRONTO ACABADO2]]</f>
        <v>0</v>
      </c>
      <c r="BA1113" s="44">
        <f>IF(AG1113="",0,IF(ISTEXT(AG1113),H1113*VALUE(SUBSTITUTE(AG1113,"%",""))/100,H1113*AG1113))-Tabela1[[#This Row],[PESO EXPEDIDO2]]</f>
        <v>0</v>
      </c>
      <c r="BB1113" s="44">
        <f t="shared" si="162"/>
        <v>0</v>
      </c>
      <c r="BC1113" s="44">
        <f t="shared" si="163"/>
        <v>0</v>
      </c>
      <c r="BD1113" s="44"/>
    </row>
    <row r="1114" spans="1:56" ht="15.75" hidden="1" customHeight="1" x14ac:dyDescent="0.25">
      <c r="A1114" s="6"/>
      <c r="B1114" s="22"/>
      <c r="C1114" s="7"/>
      <c r="D1114" s="46"/>
      <c r="E1114" s="7"/>
      <c r="F1114" s="7"/>
      <c r="G1114" s="44"/>
      <c r="H1114" s="41">
        <f>Tabela1[[#This Row],[PESO UNI]]*Tabela1[[#This Row],[QTE]]</f>
        <v>0</v>
      </c>
      <c r="I1114" s="7"/>
      <c r="J1114" s="8"/>
      <c r="K1114" s="8"/>
      <c r="L1114" s="9"/>
      <c r="M1114" s="10"/>
      <c r="N1114" s="8"/>
      <c r="O1114" s="12"/>
      <c r="P1114" s="13"/>
      <c r="Q1114" s="14">
        <f>Tabela1[[#This Row],[QTDE/ Fabricação]]-Tabela1[[#This Row],[QTE]]</f>
        <v>0</v>
      </c>
      <c r="R1114" s="19">
        <f t="shared" si="158"/>
        <v>0</v>
      </c>
      <c r="S1114" s="19">
        <f t="shared" si="157"/>
        <v>0</v>
      </c>
      <c r="T1114" s="20">
        <f t="shared" si="159"/>
        <v>0</v>
      </c>
      <c r="U1114" s="17">
        <f>IFERROR(SUMIF('LISTA DE EMBARQUE'!B:B,MICRO!E:E,'LISTA DE EMBARQUE'!G:G),"")</f>
        <v>0</v>
      </c>
      <c r="V1114" s="12" t="str">
        <f>IFERROR(VLOOKUP(Tabela1[[#This Row],[COD.MDE]],'LISTA DE EMBARQUE'!B:L,11,0),"")</f>
        <v/>
      </c>
      <c r="W1114" s="13" t="str">
        <f>IFERROR(COUNTIF(#REF!,Tabela1[[#This Row],[Colunas5]]),"")</f>
        <v/>
      </c>
      <c r="X1114" s="14">
        <f>Tabela1[[#This Row],[QIANTIDADE EXPEDIDA]]*Tabela1[[#This Row],[PESO UNI]]</f>
        <v>0</v>
      </c>
      <c r="Y1114" s="14">
        <f t="shared" si="160"/>
        <v>0</v>
      </c>
      <c r="Z1114" s="21">
        <f>Tabela1[[#This Row],[PESO TOTAL]]-Tabela1[[#This Row],[Peso Expedido]]</f>
        <v>0</v>
      </c>
      <c r="AA1114" s="18"/>
      <c r="AB1114" s="40"/>
      <c r="AC1114" s="40"/>
      <c r="AD1114" s="40"/>
      <c r="AE1114" s="40"/>
      <c r="AF1114" s="40"/>
      <c r="AG1114" s="40"/>
      <c r="AH1114" s="40"/>
      <c r="AI1114" s="40" t="str">
        <f t="shared" si="164"/>
        <v>ok</v>
      </c>
      <c r="AJ1114"/>
      <c r="AK1114" t="str">
        <f>Tabela1[[#This Row],[Coluna1]]&amp;Tabela1[[#This Row],[PEDIDO]]</f>
        <v/>
      </c>
      <c r="AL1114"/>
      <c r="AM1114"/>
      <c r="AN1114"/>
      <c r="AO1114" t="str">
        <f t="shared" si="161"/>
        <v>/</v>
      </c>
      <c r="AP1114" t="str">
        <f>Tabela1[[#This Row],[TAG]]&amp;Tabela1[[#This Row],[PEDIDO]]&amp;Tabela1[[#This Row],[PRODUTO]]</f>
        <v/>
      </c>
      <c r="AQ1114" s="23" t="str">
        <f>Tabela1[[#This Row],[PRODUTO]]&amp;Tabela1[[#This Row],[TAG]]</f>
        <v/>
      </c>
      <c r="AR1114" s="183">
        <f>Tabela1[[#This Row],[PESO TOTAL]]*Tabela1[[#This Row],[MATÉRIA PRIMA]]</f>
        <v>0</v>
      </c>
      <c r="AS1114" s="28">
        <f>Tabela1[[#This Row],[PESO TOTAL]]*Tabela1[[#This Row],[PREPARAÇÃO ]]</f>
        <v>0</v>
      </c>
      <c r="AT1114" s="28">
        <f>Tabela1[[#This Row],[PESO TOTAL]]*Tabela1[[#This Row],[CALDEIRARIA]]</f>
        <v>0</v>
      </c>
      <c r="AU1114" s="28">
        <f>Tabela1[[#This Row],[PESO TOTAL]]*Tabela1[[#This Row],[SOLDA]]</f>
        <v>0</v>
      </c>
      <c r="AV1114" s="28">
        <f>Tabela1[[#This Row],[PESO TOTAL]]*Tabela1[[#This Row],[ACABAMENTO]]</f>
        <v>0</v>
      </c>
      <c r="AW1114" s="28">
        <f>Tabela1[[#This Row],[PESO TOTAL]]*Tabela1[[#This Row],[PRONTO ACABADO]]</f>
        <v>0</v>
      </c>
      <c r="AX1114" s="28">
        <f>Tabela1[[#This Row],[PESO TOTAL]]*Tabela1[[#This Row],[EXPEDIÇÃO ]]</f>
        <v>0</v>
      </c>
      <c r="AY1114" s="28" t="str">
        <f>Tabela1[[#This Row],[PEDIDO]]&amp;Tabela1[[#This Row],[PRODUTO]]</f>
        <v/>
      </c>
      <c r="AZ1114" s="44">
        <f>IF(AF1114="",0,IF(ISTEXT(AF1114),H1114*VALUE(SUBSTITUTE(AF1114,"%",""))/100,H1114*AF1114))-Tabela1[[#This Row],[PRONTO ACABADO2]]</f>
        <v>0</v>
      </c>
      <c r="BA1114" s="44">
        <f>IF(AG1114="",0,IF(ISTEXT(AG1114),H1114*VALUE(SUBSTITUTE(AG1114,"%",""))/100,H1114*AG1114))-Tabela1[[#This Row],[PESO EXPEDIDO2]]</f>
        <v>0</v>
      </c>
      <c r="BB1114" s="44">
        <f t="shared" si="162"/>
        <v>0</v>
      </c>
      <c r="BC1114" s="44">
        <f t="shared" si="163"/>
        <v>0</v>
      </c>
      <c r="BD1114" s="44"/>
    </row>
    <row r="1115" spans="1:56" ht="15.75" hidden="1" customHeight="1" x14ac:dyDescent="0.25">
      <c r="A1115" s="6"/>
      <c r="B1115" s="22"/>
      <c r="C1115" s="7"/>
      <c r="D1115" s="46"/>
      <c r="E1115" s="7"/>
      <c r="F1115" s="7"/>
      <c r="G1115" s="44"/>
      <c r="H1115" s="41">
        <f>Tabela1[[#This Row],[PESO UNI]]*Tabela1[[#This Row],[QTE]]</f>
        <v>0</v>
      </c>
      <c r="I1115" s="7"/>
      <c r="J1115" s="8"/>
      <c r="K1115" s="8"/>
      <c r="L1115" s="9"/>
      <c r="M1115" s="10"/>
      <c r="N1115" s="8"/>
      <c r="O1115" s="12"/>
      <c r="P1115" s="13"/>
      <c r="Q1115" s="14">
        <f>Tabela1[[#This Row],[QTDE/ Fabricação]]-Tabela1[[#This Row],[QTE]]</f>
        <v>0</v>
      </c>
      <c r="R1115" s="19">
        <f t="shared" si="158"/>
        <v>0</v>
      </c>
      <c r="S1115" s="19">
        <f t="shared" si="157"/>
        <v>0</v>
      </c>
      <c r="T1115" s="20">
        <f t="shared" si="159"/>
        <v>0</v>
      </c>
      <c r="U1115" s="17">
        <f>IFERROR(SUMIF('LISTA DE EMBARQUE'!B:B,MICRO!E:E,'LISTA DE EMBARQUE'!G:G),"")</f>
        <v>0</v>
      </c>
      <c r="V1115" s="12" t="str">
        <f>IFERROR(VLOOKUP(Tabela1[[#This Row],[COD.MDE]],'LISTA DE EMBARQUE'!B:L,11,0),"")</f>
        <v/>
      </c>
      <c r="W1115" s="13" t="str">
        <f>IFERROR(COUNTIF(#REF!,Tabela1[[#This Row],[Colunas5]]),"")</f>
        <v/>
      </c>
      <c r="X1115" s="14">
        <f>Tabela1[[#This Row],[QIANTIDADE EXPEDIDA]]*Tabela1[[#This Row],[PESO UNI]]</f>
        <v>0</v>
      </c>
      <c r="Y1115" s="14">
        <f t="shared" si="160"/>
        <v>0</v>
      </c>
      <c r="Z1115" s="21">
        <f>Tabela1[[#This Row],[PESO TOTAL]]-Tabela1[[#This Row],[Peso Expedido]]</f>
        <v>0</v>
      </c>
      <c r="AA1115" s="18"/>
      <c r="AB1115" s="40"/>
      <c r="AC1115" s="40"/>
      <c r="AD1115" s="40"/>
      <c r="AE1115" s="40"/>
      <c r="AF1115" s="40"/>
      <c r="AG1115" s="40"/>
      <c r="AH1115" s="40"/>
      <c r="AI1115" s="40" t="str">
        <f t="shared" si="164"/>
        <v>ok</v>
      </c>
      <c r="AJ1115"/>
      <c r="AK1115" t="str">
        <f>Tabela1[[#This Row],[Coluna1]]&amp;Tabela1[[#This Row],[PEDIDO]]</f>
        <v/>
      </c>
      <c r="AL1115"/>
      <c r="AM1115"/>
      <c r="AN1115"/>
      <c r="AO1115" t="str">
        <f t="shared" si="161"/>
        <v>/</v>
      </c>
      <c r="AP1115" t="str">
        <f>Tabela1[[#This Row],[TAG]]&amp;Tabela1[[#This Row],[PEDIDO]]&amp;Tabela1[[#This Row],[PRODUTO]]</f>
        <v/>
      </c>
      <c r="AQ1115" s="23" t="str">
        <f>Tabela1[[#This Row],[PRODUTO]]&amp;Tabela1[[#This Row],[TAG]]</f>
        <v/>
      </c>
      <c r="AR1115" s="183">
        <f>Tabela1[[#This Row],[PESO TOTAL]]*Tabela1[[#This Row],[MATÉRIA PRIMA]]</f>
        <v>0</v>
      </c>
      <c r="AS1115" s="28">
        <f>Tabela1[[#This Row],[PESO TOTAL]]*Tabela1[[#This Row],[PREPARAÇÃO ]]</f>
        <v>0</v>
      </c>
      <c r="AT1115" s="28">
        <f>Tabela1[[#This Row],[PESO TOTAL]]*Tabela1[[#This Row],[CALDEIRARIA]]</f>
        <v>0</v>
      </c>
      <c r="AU1115" s="28">
        <f>Tabela1[[#This Row],[PESO TOTAL]]*Tabela1[[#This Row],[SOLDA]]</f>
        <v>0</v>
      </c>
      <c r="AV1115" s="28">
        <f>Tabela1[[#This Row],[PESO TOTAL]]*Tabela1[[#This Row],[ACABAMENTO]]</f>
        <v>0</v>
      </c>
      <c r="AW1115" s="28">
        <f>Tabela1[[#This Row],[PESO TOTAL]]*Tabela1[[#This Row],[PRONTO ACABADO]]</f>
        <v>0</v>
      </c>
      <c r="AX1115" s="28">
        <f>Tabela1[[#This Row],[PESO TOTAL]]*Tabela1[[#This Row],[EXPEDIÇÃO ]]</f>
        <v>0</v>
      </c>
      <c r="AY1115" s="28" t="str">
        <f>Tabela1[[#This Row],[PEDIDO]]&amp;Tabela1[[#This Row],[PRODUTO]]</f>
        <v/>
      </c>
      <c r="AZ1115" s="44">
        <f>IF(AF1115="",0,IF(ISTEXT(AF1115),H1115*VALUE(SUBSTITUTE(AF1115,"%",""))/100,H1115*AF1115))-Tabela1[[#This Row],[PRONTO ACABADO2]]</f>
        <v>0</v>
      </c>
      <c r="BA1115" s="44">
        <f>IF(AG1115="",0,IF(ISTEXT(AG1115),H1115*VALUE(SUBSTITUTE(AG1115,"%",""))/100,H1115*AG1115))-Tabela1[[#This Row],[PESO EXPEDIDO2]]</f>
        <v>0</v>
      </c>
      <c r="BB1115" s="44">
        <f t="shared" si="162"/>
        <v>0</v>
      </c>
      <c r="BC1115" s="44">
        <f t="shared" si="163"/>
        <v>0</v>
      </c>
      <c r="BD1115" s="44"/>
    </row>
    <row r="1116" spans="1:56" ht="15.75" hidden="1" customHeight="1" x14ac:dyDescent="0.25">
      <c r="A1116" s="6"/>
      <c r="B1116" s="22"/>
      <c r="C1116" s="7"/>
      <c r="D1116" s="46"/>
      <c r="E1116" s="7"/>
      <c r="F1116" s="7"/>
      <c r="G1116" s="44"/>
      <c r="H1116" s="41">
        <f>Tabela1[[#This Row],[PESO UNI]]*Tabela1[[#This Row],[QTE]]</f>
        <v>0</v>
      </c>
      <c r="I1116" s="7"/>
      <c r="J1116" s="8"/>
      <c r="K1116" s="8"/>
      <c r="L1116" s="9"/>
      <c r="M1116" s="10"/>
      <c r="N1116" s="8"/>
      <c r="O1116" s="12"/>
      <c r="P1116" s="13"/>
      <c r="Q1116" s="14">
        <f>Tabela1[[#This Row],[QTDE/ Fabricação]]-Tabela1[[#This Row],[QTE]]</f>
        <v>0</v>
      </c>
      <c r="R1116" s="19">
        <f t="shared" si="158"/>
        <v>0</v>
      </c>
      <c r="S1116" s="19">
        <f t="shared" si="157"/>
        <v>0</v>
      </c>
      <c r="T1116" s="20">
        <f t="shared" si="159"/>
        <v>0</v>
      </c>
      <c r="U1116" s="17">
        <f>IFERROR(SUMIF('LISTA DE EMBARQUE'!B:B,MICRO!E:E,'LISTA DE EMBARQUE'!G:G),"")</f>
        <v>0</v>
      </c>
      <c r="V1116" s="12" t="str">
        <f>IFERROR(VLOOKUP(Tabela1[[#This Row],[COD.MDE]],'LISTA DE EMBARQUE'!B:L,11,0),"")</f>
        <v/>
      </c>
      <c r="W1116" s="13" t="str">
        <f>IFERROR(COUNTIF(#REF!,Tabela1[[#This Row],[Colunas5]]),"")</f>
        <v/>
      </c>
      <c r="X1116" s="14">
        <f>Tabela1[[#This Row],[QIANTIDADE EXPEDIDA]]*Tabela1[[#This Row],[PESO UNI]]</f>
        <v>0</v>
      </c>
      <c r="Y1116" s="14">
        <f t="shared" si="160"/>
        <v>0</v>
      </c>
      <c r="Z1116" s="21">
        <f>Tabela1[[#This Row],[PESO TOTAL]]-Tabela1[[#This Row],[Peso Expedido]]</f>
        <v>0</v>
      </c>
      <c r="AA1116" s="18"/>
      <c r="AB1116" s="40"/>
      <c r="AC1116" s="40"/>
      <c r="AD1116" s="40"/>
      <c r="AE1116" s="40"/>
      <c r="AF1116" s="40"/>
      <c r="AG1116" s="40"/>
      <c r="AH1116" s="40"/>
      <c r="AI1116" s="40" t="str">
        <f t="shared" si="164"/>
        <v>ok</v>
      </c>
      <c r="AJ1116"/>
      <c r="AK1116" t="str">
        <f>Tabela1[[#This Row],[Coluna1]]&amp;Tabela1[[#This Row],[PEDIDO]]</f>
        <v/>
      </c>
      <c r="AL1116"/>
      <c r="AM1116"/>
      <c r="AN1116"/>
      <c r="AO1116" t="str">
        <f t="shared" si="161"/>
        <v>/</v>
      </c>
      <c r="AP1116" t="str">
        <f>Tabela1[[#This Row],[TAG]]&amp;Tabela1[[#This Row],[PEDIDO]]&amp;Tabela1[[#This Row],[PRODUTO]]</f>
        <v/>
      </c>
      <c r="AQ1116" s="23" t="str">
        <f>Tabela1[[#This Row],[PRODUTO]]&amp;Tabela1[[#This Row],[TAG]]</f>
        <v/>
      </c>
      <c r="AR1116" s="183">
        <f>Tabela1[[#This Row],[PESO TOTAL]]*Tabela1[[#This Row],[MATÉRIA PRIMA]]</f>
        <v>0</v>
      </c>
      <c r="AS1116" s="28">
        <f>Tabela1[[#This Row],[PESO TOTAL]]*Tabela1[[#This Row],[PREPARAÇÃO ]]</f>
        <v>0</v>
      </c>
      <c r="AT1116" s="28">
        <f>Tabela1[[#This Row],[PESO TOTAL]]*Tabela1[[#This Row],[CALDEIRARIA]]</f>
        <v>0</v>
      </c>
      <c r="AU1116" s="28">
        <f>Tabela1[[#This Row],[PESO TOTAL]]*Tabela1[[#This Row],[SOLDA]]</f>
        <v>0</v>
      </c>
      <c r="AV1116" s="28">
        <f>Tabela1[[#This Row],[PESO TOTAL]]*Tabela1[[#This Row],[ACABAMENTO]]</f>
        <v>0</v>
      </c>
      <c r="AW1116" s="28">
        <f>Tabela1[[#This Row],[PESO TOTAL]]*Tabela1[[#This Row],[PRONTO ACABADO]]</f>
        <v>0</v>
      </c>
      <c r="AX1116" s="28">
        <f>Tabela1[[#This Row],[PESO TOTAL]]*Tabela1[[#This Row],[EXPEDIÇÃO ]]</f>
        <v>0</v>
      </c>
      <c r="AY1116" s="28" t="str">
        <f>Tabela1[[#This Row],[PEDIDO]]&amp;Tabela1[[#This Row],[PRODUTO]]</f>
        <v/>
      </c>
      <c r="AZ1116" s="44">
        <f>IF(AF1116="",0,IF(ISTEXT(AF1116),H1116*VALUE(SUBSTITUTE(AF1116,"%",""))/100,H1116*AF1116))-Tabela1[[#This Row],[PRONTO ACABADO2]]</f>
        <v>0</v>
      </c>
      <c r="BA1116" s="44">
        <f>IF(AG1116="",0,IF(ISTEXT(AG1116),H1116*VALUE(SUBSTITUTE(AG1116,"%",""))/100,H1116*AG1116))-Tabela1[[#This Row],[PESO EXPEDIDO2]]</f>
        <v>0</v>
      </c>
      <c r="BB1116" s="44">
        <f t="shared" si="162"/>
        <v>0</v>
      </c>
      <c r="BC1116" s="44">
        <f t="shared" si="163"/>
        <v>0</v>
      </c>
      <c r="BD1116" s="44"/>
    </row>
    <row r="1117" spans="1:56" ht="15.75" hidden="1" customHeight="1" x14ac:dyDescent="0.25">
      <c r="A1117" s="6"/>
      <c r="B1117" s="22"/>
      <c r="C1117" s="7"/>
      <c r="D1117" s="46"/>
      <c r="E1117" s="7"/>
      <c r="F1117" s="7"/>
      <c r="G1117" s="44"/>
      <c r="H1117" s="41">
        <f>Tabela1[[#This Row],[PESO UNI]]*Tabela1[[#This Row],[QTE]]</f>
        <v>0</v>
      </c>
      <c r="I1117" s="7"/>
      <c r="J1117" s="8"/>
      <c r="K1117" s="8"/>
      <c r="L1117" s="9"/>
      <c r="M1117" s="10"/>
      <c r="N1117" s="8"/>
      <c r="O1117" s="12"/>
      <c r="P1117" s="13"/>
      <c r="Q1117" s="14">
        <f>Tabela1[[#This Row],[QTDE/ Fabricação]]-Tabela1[[#This Row],[QTE]]</f>
        <v>0</v>
      </c>
      <c r="R1117" s="19">
        <f t="shared" si="158"/>
        <v>0</v>
      </c>
      <c r="S1117" s="19">
        <f t="shared" si="157"/>
        <v>0</v>
      </c>
      <c r="T1117" s="20">
        <f t="shared" si="159"/>
        <v>0</v>
      </c>
      <c r="U1117" s="17">
        <f>IFERROR(SUMIF('LISTA DE EMBARQUE'!B:B,MICRO!E:E,'LISTA DE EMBARQUE'!G:G),"")</f>
        <v>0</v>
      </c>
      <c r="V1117" s="12" t="str">
        <f>IFERROR(VLOOKUP(Tabela1[[#This Row],[COD.MDE]],'LISTA DE EMBARQUE'!B:L,11,0),"")</f>
        <v/>
      </c>
      <c r="W1117" s="13" t="str">
        <f>IFERROR(COUNTIF(#REF!,Tabela1[[#This Row],[Colunas5]]),"")</f>
        <v/>
      </c>
      <c r="X1117" s="14">
        <f>Tabela1[[#This Row],[QIANTIDADE EXPEDIDA]]*Tabela1[[#This Row],[PESO UNI]]</f>
        <v>0</v>
      </c>
      <c r="Y1117" s="14">
        <f t="shared" si="160"/>
        <v>0</v>
      </c>
      <c r="Z1117" s="21">
        <f>Tabela1[[#This Row],[PESO TOTAL]]-Tabela1[[#This Row],[Peso Expedido]]</f>
        <v>0</v>
      </c>
      <c r="AA1117" s="18"/>
      <c r="AB1117" s="40"/>
      <c r="AC1117" s="40"/>
      <c r="AD1117" s="40"/>
      <c r="AE1117" s="40"/>
      <c r="AF1117" s="40"/>
      <c r="AG1117" s="40"/>
      <c r="AH1117" s="40"/>
      <c r="AI1117" s="40" t="str">
        <f t="shared" si="164"/>
        <v>ok</v>
      </c>
      <c r="AJ1117"/>
      <c r="AK1117" t="str">
        <f>Tabela1[[#This Row],[Coluna1]]&amp;Tabela1[[#This Row],[PEDIDO]]</f>
        <v/>
      </c>
      <c r="AL1117"/>
      <c r="AM1117"/>
      <c r="AN1117"/>
      <c r="AO1117" t="str">
        <f t="shared" si="161"/>
        <v>/</v>
      </c>
      <c r="AP1117" t="str">
        <f>Tabela1[[#This Row],[TAG]]&amp;Tabela1[[#This Row],[PEDIDO]]&amp;Tabela1[[#This Row],[PRODUTO]]</f>
        <v/>
      </c>
      <c r="AQ1117" s="23" t="str">
        <f>Tabela1[[#This Row],[PRODUTO]]&amp;Tabela1[[#This Row],[TAG]]</f>
        <v/>
      </c>
      <c r="AR1117" s="183">
        <f>Tabela1[[#This Row],[PESO TOTAL]]*Tabela1[[#This Row],[MATÉRIA PRIMA]]</f>
        <v>0</v>
      </c>
      <c r="AS1117" s="28">
        <f>Tabela1[[#This Row],[PESO TOTAL]]*Tabela1[[#This Row],[PREPARAÇÃO ]]</f>
        <v>0</v>
      </c>
      <c r="AT1117" s="28">
        <f>Tabela1[[#This Row],[PESO TOTAL]]*Tabela1[[#This Row],[CALDEIRARIA]]</f>
        <v>0</v>
      </c>
      <c r="AU1117" s="28">
        <f>Tabela1[[#This Row],[PESO TOTAL]]*Tabela1[[#This Row],[SOLDA]]</f>
        <v>0</v>
      </c>
      <c r="AV1117" s="28">
        <f>Tabela1[[#This Row],[PESO TOTAL]]*Tabela1[[#This Row],[ACABAMENTO]]</f>
        <v>0</v>
      </c>
      <c r="AW1117" s="28">
        <f>Tabela1[[#This Row],[PESO TOTAL]]*Tabela1[[#This Row],[PRONTO ACABADO]]</f>
        <v>0</v>
      </c>
      <c r="AX1117" s="28">
        <f>Tabela1[[#This Row],[PESO TOTAL]]*Tabela1[[#This Row],[EXPEDIÇÃO ]]</f>
        <v>0</v>
      </c>
      <c r="AY1117" s="28" t="str">
        <f>Tabela1[[#This Row],[PEDIDO]]&amp;Tabela1[[#This Row],[PRODUTO]]</f>
        <v/>
      </c>
      <c r="AZ1117" s="44">
        <f>IF(AF1117="",0,IF(ISTEXT(AF1117),H1117*VALUE(SUBSTITUTE(AF1117,"%",""))/100,H1117*AF1117))-Tabela1[[#This Row],[PRONTO ACABADO2]]</f>
        <v>0</v>
      </c>
      <c r="BA1117" s="44">
        <f>IF(AG1117="",0,IF(ISTEXT(AG1117),H1117*VALUE(SUBSTITUTE(AG1117,"%",""))/100,H1117*AG1117))-Tabela1[[#This Row],[PESO EXPEDIDO2]]</f>
        <v>0</v>
      </c>
      <c r="BB1117" s="44">
        <f t="shared" si="162"/>
        <v>0</v>
      </c>
      <c r="BC1117" s="44">
        <f t="shared" si="163"/>
        <v>0</v>
      </c>
      <c r="BD1117" s="44"/>
    </row>
    <row r="1118" spans="1:56" ht="15.75" hidden="1" customHeight="1" x14ac:dyDescent="0.25">
      <c r="A1118" s="6"/>
      <c r="B1118" s="22"/>
      <c r="C1118" s="7"/>
      <c r="D1118" s="46"/>
      <c r="E1118" s="7"/>
      <c r="F1118" s="7"/>
      <c r="G1118" s="44"/>
      <c r="H1118" s="41">
        <f>Tabela1[[#This Row],[PESO UNI]]*Tabela1[[#This Row],[QTE]]</f>
        <v>0</v>
      </c>
      <c r="I1118" s="7"/>
      <c r="J1118" s="8"/>
      <c r="K1118" s="8"/>
      <c r="L1118" s="9"/>
      <c r="M1118" s="10"/>
      <c r="N1118" s="8"/>
      <c r="O1118" s="12"/>
      <c r="P1118" s="13"/>
      <c r="Q1118" s="14">
        <f>Tabela1[[#This Row],[QTDE/ Fabricação]]-Tabela1[[#This Row],[QTE]]</f>
        <v>0</v>
      </c>
      <c r="R1118" s="19">
        <f t="shared" si="158"/>
        <v>0</v>
      </c>
      <c r="S1118" s="19">
        <f t="shared" si="157"/>
        <v>0</v>
      </c>
      <c r="T1118" s="20">
        <f t="shared" si="159"/>
        <v>0</v>
      </c>
      <c r="U1118" s="17">
        <f>IFERROR(SUMIF('LISTA DE EMBARQUE'!B:B,MICRO!E:E,'LISTA DE EMBARQUE'!G:G),"")</f>
        <v>0</v>
      </c>
      <c r="V1118" s="12" t="str">
        <f>IFERROR(VLOOKUP(Tabela1[[#This Row],[COD.MDE]],'LISTA DE EMBARQUE'!B:L,11,0),"")</f>
        <v/>
      </c>
      <c r="W1118" s="13" t="str">
        <f>IFERROR(COUNTIF(#REF!,Tabela1[[#This Row],[Colunas5]]),"")</f>
        <v/>
      </c>
      <c r="X1118" s="14">
        <f>Tabela1[[#This Row],[QIANTIDADE EXPEDIDA]]*Tabela1[[#This Row],[PESO UNI]]</f>
        <v>0</v>
      </c>
      <c r="Y1118" s="14">
        <f t="shared" si="160"/>
        <v>0</v>
      </c>
      <c r="Z1118" s="21">
        <f>Tabela1[[#This Row],[PESO TOTAL]]-Tabela1[[#This Row],[Peso Expedido]]</f>
        <v>0</v>
      </c>
      <c r="AA1118" s="18"/>
      <c r="AB1118" s="40"/>
      <c r="AC1118" s="40"/>
      <c r="AD1118" s="40"/>
      <c r="AE1118" s="40"/>
      <c r="AF1118" s="40"/>
      <c r="AG1118" s="40"/>
      <c r="AH1118" s="40"/>
      <c r="AI1118" s="40" t="str">
        <f t="shared" si="164"/>
        <v>ok</v>
      </c>
      <c r="AJ1118"/>
      <c r="AK1118" t="str">
        <f>Tabela1[[#This Row],[Coluna1]]&amp;Tabela1[[#This Row],[PEDIDO]]</f>
        <v/>
      </c>
      <c r="AL1118"/>
      <c r="AM1118"/>
      <c r="AN1118"/>
      <c r="AO1118" t="str">
        <f t="shared" si="161"/>
        <v>/</v>
      </c>
      <c r="AP1118" t="str">
        <f>Tabela1[[#This Row],[TAG]]&amp;Tabela1[[#This Row],[PEDIDO]]&amp;Tabela1[[#This Row],[PRODUTO]]</f>
        <v/>
      </c>
      <c r="AQ1118" s="23" t="str">
        <f>Tabela1[[#This Row],[PRODUTO]]&amp;Tabela1[[#This Row],[TAG]]</f>
        <v/>
      </c>
      <c r="AR1118" s="183">
        <f>Tabela1[[#This Row],[PESO TOTAL]]*Tabela1[[#This Row],[MATÉRIA PRIMA]]</f>
        <v>0</v>
      </c>
      <c r="AS1118" s="28">
        <f>Tabela1[[#This Row],[PESO TOTAL]]*Tabela1[[#This Row],[PREPARAÇÃO ]]</f>
        <v>0</v>
      </c>
      <c r="AT1118" s="28">
        <f>Tabela1[[#This Row],[PESO TOTAL]]*Tabela1[[#This Row],[CALDEIRARIA]]</f>
        <v>0</v>
      </c>
      <c r="AU1118" s="28">
        <f>Tabela1[[#This Row],[PESO TOTAL]]*Tabela1[[#This Row],[SOLDA]]</f>
        <v>0</v>
      </c>
      <c r="AV1118" s="28">
        <f>Tabela1[[#This Row],[PESO TOTAL]]*Tabela1[[#This Row],[ACABAMENTO]]</f>
        <v>0</v>
      </c>
      <c r="AW1118" s="28">
        <f>Tabela1[[#This Row],[PESO TOTAL]]*Tabela1[[#This Row],[PRONTO ACABADO]]</f>
        <v>0</v>
      </c>
      <c r="AX1118" s="28">
        <f>Tabela1[[#This Row],[PESO TOTAL]]*Tabela1[[#This Row],[EXPEDIÇÃO ]]</f>
        <v>0</v>
      </c>
      <c r="AY1118" s="28" t="str">
        <f>Tabela1[[#This Row],[PEDIDO]]&amp;Tabela1[[#This Row],[PRODUTO]]</f>
        <v/>
      </c>
      <c r="AZ1118" s="44">
        <f>IF(AF1118="",0,IF(ISTEXT(AF1118),H1118*VALUE(SUBSTITUTE(AF1118,"%",""))/100,H1118*AF1118))-Tabela1[[#This Row],[PRONTO ACABADO2]]</f>
        <v>0</v>
      </c>
      <c r="BA1118" s="44">
        <f>IF(AG1118="",0,IF(ISTEXT(AG1118),H1118*VALUE(SUBSTITUTE(AG1118,"%",""))/100,H1118*AG1118))-Tabela1[[#This Row],[PESO EXPEDIDO2]]</f>
        <v>0</v>
      </c>
      <c r="BB1118" s="44">
        <f t="shared" si="162"/>
        <v>0</v>
      </c>
      <c r="BC1118" s="44">
        <f t="shared" si="163"/>
        <v>0</v>
      </c>
      <c r="BD1118" s="44"/>
    </row>
    <row r="1119" spans="1:56" ht="15.75" hidden="1" customHeight="1" x14ac:dyDescent="0.25">
      <c r="A1119" s="6"/>
      <c r="B1119" s="22"/>
      <c r="C1119" s="7"/>
      <c r="D1119" s="46"/>
      <c r="E1119" s="7"/>
      <c r="F1119" s="7"/>
      <c r="G1119" s="44"/>
      <c r="H1119" s="41">
        <f>Tabela1[[#This Row],[PESO UNI]]*Tabela1[[#This Row],[QTE]]</f>
        <v>0</v>
      </c>
      <c r="I1119" s="7"/>
      <c r="J1119" s="8"/>
      <c r="K1119" s="8"/>
      <c r="L1119" s="9"/>
      <c r="M1119" s="10"/>
      <c r="N1119" s="8"/>
      <c r="O1119" s="12"/>
      <c r="P1119" s="13"/>
      <c r="Q1119" s="14">
        <f>Tabela1[[#This Row],[QTDE/ Fabricação]]-Tabela1[[#This Row],[QTE]]</f>
        <v>0</v>
      </c>
      <c r="R1119" s="19">
        <f t="shared" si="158"/>
        <v>0</v>
      </c>
      <c r="S1119" s="19">
        <f t="shared" si="157"/>
        <v>0</v>
      </c>
      <c r="T1119" s="20">
        <f t="shared" si="159"/>
        <v>0</v>
      </c>
      <c r="U1119" s="17">
        <f>IFERROR(SUMIF('LISTA DE EMBARQUE'!B:B,MICRO!E:E,'LISTA DE EMBARQUE'!G:G),"")</f>
        <v>0</v>
      </c>
      <c r="V1119" s="12" t="str">
        <f>IFERROR(VLOOKUP(Tabela1[[#This Row],[COD.MDE]],'LISTA DE EMBARQUE'!B:L,11,0),"")</f>
        <v/>
      </c>
      <c r="W1119" s="13" t="str">
        <f>IFERROR(COUNTIF(#REF!,Tabela1[[#This Row],[Colunas5]]),"")</f>
        <v/>
      </c>
      <c r="X1119" s="14">
        <f>Tabela1[[#This Row],[QIANTIDADE EXPEDIDA]]*Tabela1[[#This Row],[PESO UNI]]</f>
        <v>0</v>
      </c>
      <c r="Y1119" s="14">
        <f t="shared" si="160"/>
        <v>0</v>
      </c>
      <c r="Z1119" s="21">
        <f>Tabela1[[#This Row],[PESO TOTAL]]-Tabela1[[#This Row],[Peso Expedido]]</f>
        <v>0</v>
      </c>
      <c r="AA1119" s="18"/>
      <c r="AB1119" s="40"/>
      <c r="AC1119" s="40"/>
      <c r="AD1119" s="40"/>
      <c r="AE1119" s="40"/>
      <c r="AF1119" s="40"/>
      <c r="AG1119" s="40"/>
      <c r="AH1119" s="40"/>
      <c r="AI1119" s="40" t="str">
        <f t="shared" si="164"/>
        <v>ok</v>
      </c>
      <c r="AJ1119"/>
      <c r="AK1119" t="str">
        <f>Tabela1[[#This Row],[Coluna1]]&amp;Tabela1[[#This Row],[PEDIDO]]</f>
        <v/>
      </c>
      <c r="AL1119"/>
      <c r="AM1119"/>
      <c r="AN1119"/>
      <c r="AO1119" t="str">
        <f t="shared" si="161"/>
        <v>/</v>
      </c>
      <c r="AP1119" t="str">
        <f>Tabela1[[#This Row],[TAG]]&amp;Tabela1[[#This Row],[PEDIDO]]&amp;Tabela1[[#This Row],[PRODUTO]]</f>
        <v/>
      </c>
      <c r="AQ1119" s="23" t="str">
        <f>Tabela1[[#This Row],[PRODUTO]]&amp;Tabela1[[#This Row],[TAG]]</f>
        <v/>
      </c>
      <c r="AR1119" s="183">
        <f>Tabela1[[#This Row],[PESO TOTAL]]*Tabela1[[#This Row],[MATÉRIA PRIMA]]</f>
        <v>0</v>
      </c>
      <c r="AS1119" s="28">
        <f>Tabela1[[#This Row],[PESO TOTAL]]*Tabela1[[#This Row],[PREPARAÇÃO ]]</f>
        <v>0</v>
      </c>
      <c r="AT1119" s="28">
        <f>Tabela1[[#This Row],[PESO TOTAL]]*Tabela1[[#This Row],[CALDEIRARIA]]</f>
        <v>0</v>
      </c>
      <c r="AU1119" s="28">
        <f>Tabela1[[#This Row],[PESO TOTAL]]*Tabela1[[#This Row],[SOLDA]]</f>
        <v>0</v>
      </c>
      <c r="AV1119" s="28">
        <f>Tabela1[[#This Row],[PESO TOTAL]]*Tabela1[[#This Row],[ACABAMENTO]]</f>
        <v>0</v>
      </c>
      <c r="AW1119" s="28">
        <f>Tabela1[[#This Row],[PESO TOTAL]]*Tabela1[[#This Row],[PRONTO ACABADO]]</f>
        <v>0</v>
      </c>
      <c r="AX1119" s="28">
        <f>Tabela1[[#This Row],[PESO TOTAL]]*Tabela1[[#This Row],[EXPEDIÇÃO ]]</f>
        <v>0</v>
      </c>
      <c r="AY1119" s="28" t="str">
        <f>Tabela1[[#This Row],[PEDIDO]]&amp;Tabela1[[#This Row],[PRODUTO]]</f>
        <v/>
      </c>
      <c r="AZ1119" s="44">
        <f>IF(AF1119="",0,IF(ISTEXT(AF1119),H1119*VALUE(SUBSTITUTE(AF1119,"%",""))/100,H1119*AF1119))-Tabela1[[#This Row],[PRONTO ACABADO2]]</f>
        <v>0</v>
      </c>
      <c r="BA1119" s="44">
        <f>IF(AG1119="",0,IF(ISTEXT(AG1119),H1119*VALUE(SUBSTITUTE(AG1119,"%",""))/100,H1119*AG1119))-Tabela1[[#This Row],[PESO EXPEDIDO2]]</f>
        <v>0</v>
      </c>
      <c r="BB1119" s="44">
        <f t="shared" si="162"/>
        <v>0</v>
      </c>
      <c r="BC1119" s="44">
        <f t="shared" si="163"/>
        <v>0</v>
      </c>
      <c r="BD1119" s="44"/>
    </row>
    <row r="1120" spans="1:56" ht="15.75" hidden="1" customHeight="1" x14ac:dyDescent="0.25">
      <c r="A1120" s="6"/>
      <c r="B1120" s="22"/>
      <c r="C1120" s="7"/>
      <c r="D1120" s="46"/>
      <c r="E1120" s="7"/>
      <c r="F1120" s="7"/>
      <c r="G1120" s="44"/>
      <c r="H1120" s="41">
        <f>Tabela1[[#This Row],[PESO UNI]]*Tabela1[[#This Row],[QTE]]</f>
        <v>0</v>
      </c>
      <c r="I1120" s="7"/>
      <c r="J1120" s="8"/>
      <c r="K1120" s="8"/>
      <c r="L1120" s="9"/>
      <c r="M1120" s="10"/>
      <c r="N1120" s="8"/>
      <c r="O1120" s="12"/>
      <c r="P1120" s="13"/>
      <c r="Q1120" s="14">
        <f>Tabela1[[#This Row],[QTDE/ Fabricação]]-Tabela1[[#This Row],[QTE]]</f>
        <v>0</v>
      </c>
      <c r="R1120" s="19">
        <f t="shared" si="158"/>
        <v>0</v>
      </c>
      <c r="S1120" s="19">
        <f t="shared" si="157"/>
        <v>0</v>
      </c>
      <c r="T1120" s="20">
        <f t="shared" si="159"/>
        <v>0</v>
      </c>
      <c r="U1120" s="17">
        <f>IFERROR(SUMIF('LISTA DE EMBARQUE'!B:B,MICRO!E:E,'LISTA DE EMBARQUE'!G:G),"")</f>
        <v>0</v>
      </c>
      <c r="V1120" s="12" t="str">
        <f>IFERROR(VLOOKUP(Tabela1[[#This Row],[COD.MDE]],'LISTA DE EMBARQUE'!B:L,11,0),"")</f>
        <v/>
      </c>
      <c r="W1120" s="13" t="str">
        <f>IFERROR(COUNTIF(#REF!,Tabela1[[#This Row],[Colunas5]]),"")</f>
        <v/>
      </c>
      <c r="X1120" s="14">
        <f>Tabela1[[#This Row],[QIANTIDADE EXPEDIDA]]*Tabela1[[#This Row],[PESO UNI]]</f>
        <v>0</v>
      </c>
      <c r="Y1120" s="14">
        <f t="shared" si="160"/>
        <v>0</v>
      </c>
      <c r="Z1120" s="21">
        <f>Tabela1[[#This Row],[PESO TOTAL]]-Tabela1[[#This Row],[Peso Expedido]]</f>
        <v>0</v>
      </c>
      <c r="AA1120" s="18"/>
      <c r="AB1120" s="40"/>
      <c r="AC1120" s="40"/>
      <c r="AD1120" s="40"/>
      <c r="AE1120" s="40"/>
      <c r="AF1120" s="40"/>
      <c r="AG1120" s="40"/>
      <c r="AH1120" s="40"/>
      <c r="AI1120" s="40" t="str">
        <f t="shared" si="164"/>
        <v>ok</v>
      </c>
      <c r="AJ1120"/>
      <c r="AK1120" t="str">
        <f>Tabela1[[#This Row],[Coluna1]]&amp;Tabela1[[#This Row],[PEDIDO]]</f>
        <v/>
      </c>
      <c r="AL1120"/>
      <c r="AM1120"/>
      <c r="AN1120"/>
      <c r="AO1120" t="str">
        <f t="shared" si="161"/>
        <v>/</v>
      </c>
      <c r="AP1120" t="str">
        <f>Tabela1[[#This Row],[TAG]]&amp;Tabela1[[#This Row],[PEDIDO]]&amp;Tabela1[[#This Row],[PRODUTO]]</f>
        <v/>
      </c>
      <c r="AQ1120" s="23" t="str">
        <f>Tabela1[[#This Row],[PRODUTO]]&amp;Tabela1[[#This Row],[TAG]]</f>
        <v/>
      </c>
      <c r="AR1120" s="183">
        <f>Tabela1[[#This Row],[PESO TOTAL]]*Tabela1[[#This Row],[MATÉRIA PRIMA]]</f>
        <v>0</v>
      </c>
      <c r="AS1120" s="28">
        <f>Tabela1[[#This Row],[PESO TOTAL]]*Tabela1[[#This Row],[PREPARAÇÃO ]]</f>
        <v>0</v>
      </c>
      <c r="AT1120" s="28">
        <f>Tabela1[[#This Row],[PESO TOTAL]]*Tabela1[[#This Row],[CALDEIRARIA]]</f>
        <v>0</v>
      </c>
      <c r="AU1120" s="28">
        <f>Tabela1[[#This Row],[PESO TOTAL]]*Tabela1[[#This Row],[SOLDA]]</f>
        <v>0</v>
      </c>
      <c r="AV1120" s="28">
        <f>Tabela1[[#This Row],[PESO TOTAL]]*Tabela1[[#This Row],[ACABAMENTO]]</f>
        <v>0</v>
      </c>
      <c r="AW1120" s="28">
        <f>Tabela1[[#This Row],[PESO TOTAL]]*Tabela1[[#This Row],[PRONTO ACABADO]]</f>
        <v>0</v>
      </c>
      <c r="AX1120" s="28">
        <f>Tabela1[[#This Row],[PESO TOTAL]]*Tabela1[[#This Row],[EXPEDIÇÃO ]]</f>
        <v>0</v>
      </c>
      <c r="AY1120" s="28" t="str">
        <f>Tabela1[[#This Row],[PEDIDO]]&amp;Tabela1[[#This Row],[PRODUTO]]</f>
        <v/>
      </c>
      <c r="AZ1120" s="44">
        <f>IF(AF1120="",0,IF(ISTEXT(AF1120),H1120*VALUE(SUBSTITUTE(AF1120,"%",""))/100,H1120*AF1120))-Tabela1[[#This Row],[PRONTO ACABADO2]]</f>
        <v>0</v>
      </c>
      <c r="BA1120" s="44">
        <f>IF(AG1120="",0,IF(ISTEXT(AG1120),H1120*VALUE(SUBSTITUTE(AG1120,"%",""))/100,H1120*AG1120))-Tabela1[[#This Row],[PESO EXPEDIDO2]]</f>
        <v>0</v>
      </c>
      <c r="BB1120" s="44">
        <f t="shared" si="162"/>
        <v>0</v>
      </c>
      <c r="BC1120" s="44">
        <f t="shared" si="163"/>
        <v>0</v>
      </c>
      <c r="BD1120" s="44"/>
    </row>
    <row r="1121" spans="1:56" ht="15.75" hidden="1" customHeight="1" x14ac:dyDescent="0.25">
      <c r="A1121" s="6"/>
      <c r="B1121" s="22"/>
      <c r="C1121" s="7"/>
      <c r="D1121" s="46"/>
      <c r="E1121" s="7"/>
      <c r="F1121" s="7"/>
      <c r="G1121" s="44"/>
      <c r="H1121" s="41">
        <f>Tabela1[[#This Row],[PESO UNI]]*Tabela1[[#This Row],[QTE]]</f>
        <v>0</v>
      </c>
      <c r="I1121" s="7"/>
      <c r="J1121" s="8"/>
      <c r="K1121" s="8"/>
      <c r="L1121" s="9"/>
      <c r="M1121" s="10"/>
      <c r="N1121" s="8"/>
      <c r="O1121" s="12"/>
      <c r="P1121" s="13"/>
      <c r="Q1121" s="14">
        <f>Tabela1[[#This Row],[QTDE/ Fabricação]]-Tabela1[[#This Row],[QTE]]</f>
        <v>0</v>
      </c>
      <c r="R1121" s="19">
        <f t="shared" si="158"/>
        <v>0</v>
      </c>
      <c r="S1121" s="19">
        <f t="shared" si="157"/>
        <v>0</v>
      </c>
      <c r="T1121" s="20">
        <f t="shared" si="159"/>
        <v>0</v>
      </c>
      <c r="U1121" s="17">
        <f>IFERROR(SUMIF('LISTA DE EMBARQUE'!B:B,MICRO!E:E,'LISTA DE EMBARQUE'!G:G),"")</f>
        <v>0</v>
      </c>
      <c r="V1121" s="12" t="str">
        <f>IFERROR(VLOOKUP(Tabela1[[#This Row],[COD.MDE]],'LISTA DE EMBARQUE'!B:L,11,0),"")</f>
        <v/>
      </c>
      <c r="W1121" s="13" t="str">
        <f>IFERROR(COUNTIF(#REF!,Tabela1[[#This Row],[Colunas5]]),"")</f>
        <v/>
      </c>
      <c r="X1121" s="14">
        <f>Tabela1[[#This Row],[QIANTIDADE EXPEDIDA]]*Tabela1[[#This Row],[PESO UNI]]</f>
        <v>0</v>
      </c>
      <c r="Y1121" s="14">
        <f t="shared" si="160"/>
        <v>0</v>
      </c>
      <c r="Z1121" s="21">
        <f>Tabela1[[#This Row],[PESO TOTAL]]-Tabela1[[#This Row],[Peso Expedido]]</f>
        <v>0</v>
      </c>
      <c r="AA1121" s="18"/>
      <c r="AB1121" s="40"/>
      <c r="AC1121" s="40"/>
      <c r="AD1121" s="40"/>
      <c r="AE1121" s="40"/>
      <c r="AF1121" s="40"/>
      <c r="AG1121" s="40"/>
      <c r="AH1121" s="40"/>
      <c r="AI1121" s="40" t="str">
        <f t="shared" si="164"/>
        <v>ok</v>
      </c>
      <c r="AJ1121"/>
      <c r="AK1121" t="str">
        <f>Tabela1[[#This Row],[Coluna1]]&amp;Tabela1[[#This Row],[PEDIDO]]</f>
        <v/>
      </c>
      <c r="AL1121"/>
      <c r="AM1121"/>
      <c r="AN1121"/>
      <c r="AO1121" t="str">
        <f t="shared" si="161"/>
        <v>/</v>
      </c>
      <c r="AP1121" t="str">
        <f>Tabela1[[#This Row],[TAG]]&amp;Tabela1[[#This Row],[PEDIDO]]&amp;Tabela1[[#This Row],[PRODUTO]]</f>
        <v/>
      </c>
      <c r="AQ1121" s="23" t="str">
        <f>Tabela1[[#This Row],[PRODUTO]]&amp;Tabela1[[#This Row],[TAG]]</f>
        <v/>
      </c>
      <c r="AR1121" s="183">
        <f>Tabela1[[#This Row],[PESO TOTAL]]*Tabela1[[#This Row],[MATÉRIA PRIMA]]</f>
        <v>0</v>
      </c>
      <c r="AS1121" s="28">
        <f>Tabela1[[#This Row],[PESO TOTAL]]*Tabela1[[#This Row],[PREPARAÇÃO ]]</f>
        <v>0</v>
      </c>
      <c r="AT1121" s="28">
        <f>Tabela1[[#This Row],[PESO TOTAL]]*Tabela1[[#This Row],[CALDEIRARIA]]</f>
        <v>0</v>
      </c>
      <c r="AU1121" s="28">
        <f>Tabela1[[#This Row],[PESO TOTAL]]*Tabela1[[#This Row],[SOLDA]]</f>
        <v>0</v>
      </c>
      <c r="AV1121" s="28">
        <f>Tabela1[[#This Row],[PESO TOTAL]]*Tabela1[[#This Row],[ACABAMENTO]]</f>
        <v>0</v>
      </c>
      <c r="AW1121" s="28">
        <f>Tabela1[[#This Row],[PESO TOTAL]]*Tabela1[[#This Row],[PRONTO ACABADO]]</f>
        <v>0</v>
      </c>
      <c r="AX1121" s="28">
        <f>Tabela1[[#This Row],[PESO TOTAL]]*Tabela1[[#This Row],[EXPEDIÇÃO ]]</f>
        <v>0</v>
      </c>
      <c r="AY1121" s="28" t="str">
        <f>Tabela1[[#This Row],[PEDIDO]]&amp;Tabela1[[#This Row],[PRODUTO]]</f>
        <v/>
      </c>
      <c r="AZ1121" s="44">
        <f>IF(AF1121="",0,IF(ISTEXT(AF1121),H1121*VALUE(SUBSTITUTE(AF1121,"%",""))/100,H1121*AF1121))-Tabela1[[#This Row],[PRONTO ACABADO2]]</f>
        <v>0</v>
      </c>
      <c r="BA1121" s="44">
        <f>IF(AG1121="",0,IF(ISTEXT(AG1121),H1121*VALUE(SUBSTITUTE(AG1121,"%",""))/100,H1121*AG1121))-Tabela1[[#This Row],[PESO EXPEDIDO2]]</f>
        <v>0</v>
      </c>
      <c r="BB1121" s="44">
        <f t="shared" si="162"/>
        <v>0</v>
      </c>
      <c r="BC1121" s="44">
        <f t="shared" si="163"/>
        <v>0</v>
      </c>
      <c r="BD1121" s="44"/>
    </row>
    <row r="1122" spans="1:56" ht="15.75" hidden="1" customHeight="1" x14ac:dyDescent="0.25">
      <c r="A1122" s="6"/>
      <c r="B1122" s="22"/>
      <c r="C1122" s="7"/>
      <c r="D1122" s="46"/>
      <c r="E1122" s="7"/>
      <c r="F1122" s="7"/>
      <c r="G1122" s="44"/>
      <c r="H1122" s="41">
        <f>Tabela1[[#This Row],[PESO UNI]]*Tabela1[[#This Row],[QTE]]</f>
        <v>0</v>
      </c>
      <c r="I1122" s="7"/>
      <c r="J1122" s="8"/>
      <c r="K1122" s="8"/>
      <c r="L1122" s="9"/>
      <c r="M1122" s="10"/>
      <c r="N1122" s="8"/>
      <c r="O1122" s="12"/>
      <c r="P1122" s="13"/>
      <c r="Q1122" s="14">
        <f>Tabela1[[#This Row],[QTDE/ Fabricação]]-Tabela1[[#This Row],[QTE]]</f>
        <v>0</v>
      </c>
      <c r="R1122" s="19">
        <f t="shared" si="158"/>
        <v>0</v>
      </c>
      <c r="S1122" s="19">
        <f t="shared" si="157"/>
        <v>0</v>
      </c>
      <c r="T1122" s="20">
        <f t="shared" si="159"/>
        <v>0</v>
      </c>
      <c r="U1122" s="17">
        <f>IFERROR(SUMIF('LISTA DE EMBARQUE'!B:B,MICRO!E:E,'LISTA DE EMBARQUE'!G:G),"")</f>
        <v>0</v>
      </c>
      <c r="V1122" s="12" t="str">
        <f>IFERROR(VLOOKUP(Tabela1[[#This Row],[COD.MDE]],'LISTA DE EMBARQUE'!B:L,11,0),"")</f>
        <v/>
      </c>
      <c r="W1122" s="13" t="str">
        <f>IFERROR(COUNTIF(#REF!,Tabela1[[#This Row],[Colunas5]]),"")</f>
        <v/>
      </c>
      <c r="X1122" s="14">
        <f>Tabela1[[#This Row],[QIANTIDADE EXPEDIDA]]*Tabela1[[#This Row],[PESO UNI]]</f>
        <v>0</v>
      </c>
      <c r="Y1122" s="14">
        <f t="shared" si="160"/>
        <v>0</v>
      </c>
      <c r="Z1122" s="21">
        <f>Tabela1[[#This Row],[PESO TOTAL]]-Tabela1[[#This Row],[Peso Expedido]]</f>
        <v>0</v>
      </c>
      <c r="AA1122" s="18"/>
      <c r="AB1122" s="40"/>
      <c r="AC1122" s="40"/>
      <c r="AD1122" s="40"/>
      <c r="AE1122" s="40"/>
      <c r="AF1122" s="40"/>
      <c r="AG1122" s="40"/>
      <c r="AH1122" s="40"/>
      <c r="AI1122" s="40" t="str">
        <f t="shared" si="164"/>
        <v>ok</v>
      </c>
      <c r="AJ1122"/>
      <c r="AK1122" t="str">
        <f>Tabela1[[#This Row],[Coluna1]]&amp;Tabela1[[#This Row],[PEDIDO]]</f>
        <v/>
      </c>
      <c r="AL1122"/>
      <c r="AM1122"/>
      <c r="AN1122"/>
      <c r="AO1122" t="str">
        <f t="shared" si="161"/>
        <v>/</v>
      </c>
      <c r="AP1122" t="str">
        <f>Tabela1[[#This Row],[TAG]]&amp;Tabela1[[#This Row],[PEDIDO]]&amp;Tabela1[[#This Row],[PRODUTO]]</f>
        <v/>
      </c>
      <c r="AQ1122" s="23" t="str">
        <f>Tabela1[[#This Row],[PRODUTO]]&amp;Tabela1[[#This Row],[TAG]]</f>
        <v/>
      </c>
      <c r="AR1122" s="183">
        <f>Tabela1[[#This Row],[PESO TOTAL]]*Tabela1[[#This Row],[MATÉRIA PRIMA]]</f>
        <v>0</v>
      </c>
      <c r="AS1122" s="28">
        <f>Tabela1[[#This Row],[PESO TOTAL]]*Tabela1[[#This Row],[PREPARAÇÃO ]]</f>
        <v>0</v>
      </c>
      <c r="AT1122" s="28">
        <f>Tabela1[[#This Row],[PESO TOTAL]]*Tabela1[[#This Row],[CALDEIRARIA]]</f>
        <v>0</v>
      </c>
      <c r="AU1122" s="28">
        <f>Tabela1[[#This Row],[PESO TOTAL]]*Tabela1[[#This Row],[SOLDA]]</f>
        <v>0</v>
      </c>
      <c r="AV1122" s="28">
        <f>Tabela1[[#This Row],[PESO TOTAL]]*Tabela1[[#This Row],[ACABAMENTO]]</f>
        <v>0</v>
      </c>
      <c r="AW1122" s="28">
        <f>Tabela1[[#This Row],[PESO TOTAL]]*Tabela1[[#This Row],[PRONTO ACABADO]]</f>
        <v>0</v>
      </c>
      <c r="AX1122" s="28">
        <f>Tabela1[[#This Row],[PESO TOTAL]]*Tabela1[[#This Row],[EXPEDIÇÃO ]]</f>
        <v>0</v>
      </c>
      <c r="AY1122" s="28" t="str">
        <f>Tabela1[[#This Row],[PEDIDO]]&amp;Tabela1[[#This Row],[PRODUTO]]</f>
        <v/>
      </c>
      <c r="AZ1122" s="44">
        <f>IF(AF1122="",0,IF(ISTEXT(AF1122),H1122*VALUE(SUBSTITUTE(AF1122,"%",""))/100,H1122*AF1122))-Tabela1[[#This Row],[PRONTO ACABADO2]]</f>
        <v>0</v>
      </c>
      <c r="BA1122" s="44">
        <f>IF(AG1122="",0,IF(ISTEXT(AG1122),H1122*VALUE(SUBSTITUTE(AG1122,"%",""))/100,H1122*AG1122))-Tabela1[[#This Row],[PESO EXPEDIDO2]]</f>
        <v>0</v>
      </c>
      <c r="BB1122" s="44">
        <f t="shared" si="162"/>
        <v>0</v>
      </c>
      <c r="BC1122" s="44">
        <f t="shared" si="163"/>
        <v>0</v>
      </c>
      <c r="BD1122" s="44"/>
    </row>
    <row r="1123" spans="1:56" ht="15.75" hidden="1" customHeight="1" x14ac:dyDescent="0.25">
      <c r="A1123" s="6"/>
      <c r="B1123" s="22"/>
      <c r="C1123" s="7"/>
      <c r="D1123" s="46"/>
      <c r="E1123" s="7"/>
      <c r="F1123" s="7"/>
      <c r="G1123" s="44"/>
      <c r="H1123" s="41">
        <f>Tabela1[[#This Row],[PESO UNI]]*Tabela1[[#This Row],[QTE]]</f>
        <v>0</v>
      </c>
      <c r="I1123" s="7"/>
      <c r="J1123" s="8"/>
      <c r="K1123" s="8"/>
      <c r="L1123" s="9"/>
      <c r="M1123" s="10"/>
      <c r="N1123" s="8"/>
      <c r="O1123" s="12"/>
      <c r="P1123" s="13"/>
      <c r="Q1123" s="14">
        <f>Tabela1[[#This Row],[QTDE/ Fabricação]]-Tabela1[[#This Row],[QTE]]</f>
        <v>0</v>
      </c>
      <c r="R1123" s="19">
        <f t="shared" si="158"/>
        <v>0</v>
      </c>
      <c r="S1123" s="19">
        <f t="shared" si="157"/>
        <v>0</v>
      </c>
      <c r="T1123" s="20">
        <f t="shared" si="159"/>
        <v>0</v>
      </c>
      <c r="U1123" s="17">
        <f>IFERROR(SUMIF('LISTA DE EMBARQUE'!B:B,MICRO!E:E,'LISTA DE EMBARQUE'!G:G),"")</f>
        <v>0</v>
      </c>
      <c r="V1123" s="12" t="str">
        <f>IFERROR(VLOOKUP(Tabela1[[#This Row],[COD.MDE]],'LISTA DE EMBARQUE'!B:L,11,0),"")</f>
        <v/>
      </c>
      <c r="W1123" s="13" t="str">
        <f>IFERROR(COUNTIF(#REF!,Tabela1[[#This Row],[Colunas5]]),"")</f>
        <v/>
      </c>
      <c r="X1123" s="14">
        <f>Tabela1[[#This Row],[QIANTIDADE EXPEDIDA]]*Tabela1[[#This Row],[PESO UNI]]</f>
        <v>0</v>
      </c>
      <c r="Y1123" s="14">
        <f t="shared" si="160"/>
        <v>0</v>
      </c>
      <c r="Z1123" s="21">
        <f>Tabela1[[#This Row],[PESO TOTAL]]-Tabela1[[#This Row],[Peso Expedido]]</f>
        <v>0</v>
      </c>
      <c r="AA1123" s="18"/>
      <c r="AB1123" s="40"/>
      <c r="AC1123" s="40"/>
      <c r="AD1123" s="40"/>
      <c r="AE1123" s="40"/>
      <c r="AF1123" s="40"/>
      <c r="AG1123" s="40"/>
      <c r="AH1123" s="40"/>
      <c r="AI1123" s="40" t="str">
        <f t="shared" si="164"/>
        <v>ok</v>
      </c>
      <c r="AJ1123"/>
      <c r="AK1123" t="str">
        <f>Tabela1[[#This Row],[Coluna1]]&amp;Tabela1[[#This Row],[PEDIDO]]</f>
        <v/>
      </c>
      <c r="AL1123"/>
      <c r="AM1123"/>
      <c r="AN1123"/>
      <c r="AO1123" t="str">
        <f t="shared" si="161"/>
        <v>/</v>
      </c>
      <c r="AP1123" t="str">
        <f>Tabela1[[#This Row],[TAG]]&amp;Tabela1[[#This Row],[PEDIDO]]&amp;Tabela1[[#This Row],[PRODUTO]]</f>
        <v/>
      </c>
      <c r="AQ1123" s="23" t="str">
        <f>Tabela1[[#This Row],[PRODUTO]]&amp;Tabela1[[#This Row],[TAG]]</f>
        <v/>
      </c>
      <c r="AR1123" s="183">
        <f>Tabela1[[#This Row],[PESO TOTAL]]*Tabela1[[#This Row],[MATÉRIA PRIMA]]</f>
        <v>0</v>
      </c>
      <c r="AS1123" s="28">
        <f>Tabela1[[#This Row],[PESO TOTAL]]*Tabela1[[#This Row],[PREPARAÇÃO ]]</f>
        <v>0</v>
      </c>
      <c r="AT1123" s="28">
        <f>Tabela1[[#This Row],[PESO TOTAL]]*Tabela1[[#This Row],[CALDEIRARIA]]</f>
        <v>0</v>
      </c>
      <c r="AU1123" s="28">
        <f>Tabela1[[#This Row],[PESO TOTAL]]*Tabela1[[#This Row],[SOLDA]]</f>
        <v>0</v>
      </c>
      <c r="AV1123" s="28">
        <f>Tabela1[[#This Row],[PESO TOTAL]]*Tabela1[[#This Row],[ACABAMENTO]]</f>
        <v>0</v>
      </c>
      <c r="AW1123" s="28">
        <f>Tabela1[[#This Row],[PESO TOTAL]]*Tabela1[[#This Row],[PRONTO ACABADO]]</f>
        <v>0</v>
      </c>
      <c r="AX1123" s="28">
        <f>Tabela1[[#This Row],[PESO TOTAL]]*Tabela1[[#This Row],[EXPEDIÇÃO ]]</f>
        <v>0</v>
      </c>
      <c r="AY1123" s="28" t="str">
        <f>Tabela1[[#This Row],[PEDIDO]]&amp;Tabela1[[#This Row],[PRODUTO]]</f>
        <v/>
      </c>
      <c r="AZ1123" s="44">
        <f>IF(AF1123="",0,IF(ISTEXT(AF1123),H1123*VALUE(SUBSTITUTE(AF1123,"%",""))/100,H1123*AF1123))-Tabela1[[#This Row],[PRONTO ACABADO2]]</f>
        <v>0</v>
      </c>
      <c r="BA1123" s="44">
        <f>IF(AG1123="",0,IF(ISTEXT(AG1123),H1123*VALUE(SUBSTITUTE(AG1123,"%",""))/100,H1123*AG1123))-Tabela1[[#This Row],[PESO EXPEDIDO2]]</f>
        <v>0</v>
      </c>
      <c r="BB1123" s="44">
        <f t="shared" si="162"/>
        <v>0</v>
      </c>
      <c r="BC1123" s="44">
        <f t="shared" si="163"/>
        <v>0</v>
      </c>
      <c r="BD1123" s="44"/>
    </row>
    <row r="1124" spans="1:56" ht="15.75" hidden="1" customHeight="1" x14ac:dyDescent="0.25">
      <c r="A1124" s="6"/>
      <c r="B1124" s="22"/>
      <c r="C1124" s="7"/>
      <c r="D1124" s="46"/>
      <c r="E1124" s="7"/>
      <c r="F1124" s="7"/>
      <c r="G1124" s="44"/>
      <c r="H1124" s="41">
        <f>Tabela1[[#This Row],[PESO UNI]]*Tabela1[[#This Row],[QTE]]</f>
        <v>0</v>
      </c>
      <c r="I1124" s="7"/>
      <c r="J1124" s="8"/>
      <c r="K1124" s="8"/>
      <c r="L1124" s="9"/>
      <c r="M1124" s="10"/>
      <c r="N1124" s="8"/>
      <c r="O1124" s="12"/>
      <c r="P1124" s="13"/>
      <c r="Q1124" s="14">
        <f>Tabela1[[#This Row],[QTDE/ Fabricação]]-Tabela1[[#This Row],[QTE]]</f>
        <v>0</v>
      </c>
      <c r="R1124" s="19">
        <f t="shared" si="158"/>
        <v>0</v>
      </c>
      <c r="S1124" s="19">
        <f t="shared" si="157"/>
        <v>0</v>
      </c>
      <c r="T1124" s="20">
        <f t="shared" si="159"/>
        <v>0</v>
      </c>
      <c r="U1124" s="17">
        <f>IFERROR(SUMIF('LISTA DE EMBARQUE'!B:B,MICRO!E:E,'LISTA DE EMBARQUE'!G:G),"")</f>
        <v>0</v>
      </c>
      <c r="V1124" s="12" t="str">
        <f>IFERROR(VLOOKUP(Tabela1[[#This Row],[COD.MDE]],'LISTA DE EMBARQUE'!B:L,11,0),"")</f>
        <v/>
      </c>
      <c r="W1124" s="13" t="str">
        <f>IFERROR(COUNTIF(#REF!,Tabela1[[#This Row],[Colunas5]]),"")</f>
        <v/>
      </c>
      <c r="X1124" s="14">
        <f>Tabela1[[#This Row],[QIANTIDADE EXPEDIDA]]*Tabela1[[#This Row],[PESO UNI]]</f>
        <v>0</v>
      </c>
      <c r="Y1124" s="14">
        <f t="shared" si="160"/>
        <v>0</v>
      </c>
      <c r="Z1124" s="21">
        <f>Tabela1[[#This Row],[PESO TOTAL]]-Tabela1[[#This Row],[Peso Expedido]]</f>
        <v>0</v>
      </c>
      <c r="AA1124" s="18"/>
      <c r="AB1124" s="40"/>
      <c r="AC1124" s="40"/>
      <c r="AD1124" s="40"/>
      <c r="AE1124" s="40"/>
      <c r="AF1124" s="40"/>
      <c r="AG1124" s="40"/>
      <c r="AH1124" s="40"/>
      <c r="AI1124" s="40" t="str">
        <f t="shared" si="164"/>
        <v>ok</v>
      </c>
      <c r="AJ1124"/>
      <c r="AK1124" t="str">
        <f>Tabela1[[#This Row],[Coluna1]]&amp;Tabela1[[#This Row],[PEDIDO]]</f>
        <v/>
      </c>
      <c r="AL1124"/>
      <c r="AM1124"/>
      <c r="AN1124"/>
      <c r="AO1124" t="str">
        <f t="shared" si="161"/>
        <v>/</v>
      </c>
      <c r="AP1124" t="str">
        <f>Tabela1[[#This Row],[TAG]]&amp;Tabela1[[#This Row],[PEDIDO]]&amp;Tabela1[[#This Row],[PRODUTO]]</f>
        <v/>
      </c>
      <c r="AQ1124" s="23" t="str">
        <f>Tabela1[[#This Row],[PRODUTO]]&amp;Tabela1[[#This Row],[TAG]]</f>
        <v/>
      </c>
      <c r="AR1124" s="183">
        <f>Tabela1[[#This Row],[PESO TOTAL]]*Tabela1[[#This Row],[MATÉRIA PRIMA]]</f>
        <v>0</v>
      </c>
      <c r="AS1124" s="28">
        <f>Tabela1[[#This Row],[PESO TOTAL]]*Tabela1[[#This Row],[PREPARAÇÃO ]]</f>
        <v>0</v>
      </c>
      <c r="AT1124" s="28">
        <f>Tabela1[[#This Row],[PESO TOTAL]]*Tabela1[[#This Row],[CALDEIRARIA]]</f>
        <v>0</v>
      </c>
      <c r="AU1124" s="28">
        <f>Tabela1[[#This Row],[PESO TOTAL]]*Tabela1[[#This Row],[SOLDA]]</f>
        <v>0</v>
      </c>
      <c r="AV1124" s="28">
        <f>Tabela1[[#This Row],[PESO TOTAL]]*Tabela1[[#This Row],[ACABAMENTO]]</f>
        <v>0</v>
      </c>
      <c r="AW1124" s="28">
        <f>Tabela1[[#This Row],[PESO TOTAL]]*Tabela1[[#This Row],[PRONTO ACABADO]]</f>
        <v>0</v>
      </c>
      <c r="AX1124" s="28">
        <f>Tabela1[[#This Row],[PESO TOTAL]]*Tabela1[[#This Row],[EXPEDIÇÃO ]]</f>
        <v>0</v>
      </c>
      <c r="AY1124" s="28" t="str">
        <f>Tabela1[[#This Row],[PEDIDO]]&amp;Tabela1[[#This Row],[PRODUTO]]</f>
        <v/>
      </c>
      <c r="AZ1124" s="44">
        <f>IF(AF1124="",0,IF(ISTEXT(AF1124),H1124*VALUE(SUBSTITUTE(AF1124,"%",""))/100,H1124*AF1124))-Tabela1[[#This Row],[PRONTO ACABADO2]]</f>
        <v>0</v>
      </c>
      <c r="BA1124" s="44">
        <f>IF(AG1124="",0,IF(ISTEXT(AG1124),H1124*VALUE(SUBSTITUTE(AG1124,"%",""))/100,H1124*AG1124))-Tabela1[[#This Row],[PESO EXPEDIDO2]]</f>
        <v>0</v>
      </c>
      <c r="BB1124" s="44">
        <f t="shared" si="162"/>
        <v>0</v>
      </c>
      <c r="BC1124" s="44">
        <f t="shared" si="163"/>
        <v>0</v>
      </c>
      <c r="BD1124" s="44"/>
    </row>
    <row r="1125" spans="1:56" ht="15.75" hidden="1" customHeight="1" x14ac:dyDescent="0.25">
      <c r="A1125" s="6"/>
      <c r="B1125" s="22"/>
      <c r="C1125" s="7"/>
      <c r="D1125" s="46"/>
      <c r="E1125" s="7"/>
      <c r="F1125" s="7"/>
      <c r="G1125" s="44"/>
      <c r="H1125" s="41">
        <f>Tabela1[[#This Row],[PESO UNI]]*Tabela1[[#This Row],[QTE]]</f>
        <v>0</v>
      </c>
      <c r="I1125" s="7"/>
      <c r="J1125" s="8"/>
      <c r="K1125" s="8"/>
      <c r="L1125" s="9"/>
      <c r="M1125" s="10"/>
      <c r="N1125" s="8"/>
      <c r="O1125" s="12"/>
      <c r="P1125" s="13"/>
      <c r="Q1125" s="14">
        <f>Tabela1[[#This Row],[QTDE/ Fabricação]]-Tabela1[[#This Row],[QTE]]</f>
        <v>0</v>
      </c>
      <c r="R1125" s="19">
        <f t="shared" si="158"/>
        <v>0</v>
      </c>
      <c r="S1125" s="19">
        <f t="shared" si="157"/>
        <v>0</v>
      </c>
      <c r="T1125" s="20">
        <f t="shared" si="159"/>
        <v>0</v>
      </c>
      <c r="U1125" s="17">
        <f>IFERROR(SUMIF('LISTA DE EMBARQUE'!B:B,MICRO!E:E,'LISTA DE EMBARQUE'!G:G),"")</f>
        <v>0</v>
      </c>
      <c r="V1125" s="12" t="str">
        <f>IFERROR(VLOOKUP(Tabela1[[#This Row],[COD.MDE]],'LISTA DE EMBARQUE'!B:L,11,0),"")</f>
        <v/>
      </c>
      <c r="W1125" s="13" t="str">
        <f>IFERROR(COUNTIF(#REF!,Tabela1[[#This Row],[Colunas5]]),"")</f>
        <v/>
      </c>
      <c r="X1125" s="14">
        <f>Tabela1[[#This Row],[QIANTIDADE EXPEDIDA]]*Tabela1[[#This Row],[PESO UNI]]</f>
        <v>0</v>
      </c>
      <c r="Y1125" s="14">
        <f t="shared" si="160"/>
        <v>0</v>
      </c>
      <c r="Z1125" s="21">
        <f>Tabela1[[#This Row],[PESO TOTAL]]-Tabela1[[#This Row],[Peso Expedido]]</f>
        <v>0</v>
      </c>
      <c r="AA1125" s="18"/>
      <c r="AB1125" s="40"/>
      <c r="AC1125" s="40"/>
      <c r="AD1125" s="40"/>
      <c r="AE1125" s="40"/>
      <c r="AF1125" s="40"/>
      <c r="AG1125" s="40"/>
      <c r="AH1125" s="40"/>
      <c r="AI1125" s="40" t="str">
        <f t="shared" si="164"/>
        <v>ok</v>
      </c>
      <c r="AJ1125"/>
      <c r="AK1125" t="str">
        <f>Tabela1[[#This Row],[Coluna1]]&amp;Tabela1[[#This Row],[PEDIDO]]</f>
        <v/>
      </c>
      <c r="AL1125"/>
      <c r="AM1125"/>
      <c r="AN1125"/>
      <c r="AO1125" t="str">
        <f t="shared" si="161"/>
        <v>/</v>
      </c>
      <c r="AP1125" t="str">
        <f>Tabela1[[#This Row],[TAG]]&amp;Tabela1[[#This Row],[PEDIDO]]&amp;Tabela1[[#This Row],[PRODUTO]]</f>
        <v/>
      </c>
      <c r="AQ1125" s="23" t="str">
        <f>Tabela1[[#This Row],[PRODUTO]]&amp;Tabela1[[#This Row],[TAG]]</f>
        <v/>
      </c>
      <c r="AR1125" s="183">
        <f>Tabela1[[#This Row],[PESO TOTAL]]*Tabela1[[#This Row],[MATÉRIA PRIMA]]</f>
        <v>0</v>
      </c>
      <c r="AS1125" s="28">
        <f>Tabela1[[#This Row],[PESO TOTAL]]*Tabela1[[#This Row],[PREPARAÇÃO ]]</f>
        <v>0</v>
      </c>
      <c r="AT1125" s="28">
        <f>Tabela1[[#This Row],[PESO TOTAL]]*Tabela1[[#This Row],[CALDEIRARIA]]</f>
        <v>0</v>
      </c>
      <c r="AU1125" s="28">
        <f>Tabela1[[#This Row],[PESO TOTAL]]*Tabela1[[#This Row],[SOLDA]]</f>
        <v>0</v>
      </c>
      <c r="AV1125" s="28">
        <f>Tabela1[[#This Row],[PESO TOTAL]]*Tabela1[[#This Row],[ACABAMENTO]]</f>
        <v>0</v>
      </c>
      <c r="AW1125" s="28">
        <f>Tabela1[[#This Row],[PESO TOTAL]]*Tabela1[[#This Row],[PRONTO ACABADO]]</f>
        <v>0</v>
      </c>
      <c r="AX1125" s="28">
        <f>Tabela1[[#This Row],[PESO TOTAL]]*Tabela1[[#This Row],[EXPEDIÇÃO ]]</f>
        <v>0</v>
      </c>
      <c r="AY1125" s="28" t="str">
        <f>Tabela1[[#This Row],[PEDIDO]]&amp;Tabela1[[#This Row],[PRODUTO]]</f>
        <v/>
      </c>
      <c r="AZ1125" s="44">
        <f>IF(AF1125="",0,IF(ISTEXT(AF1125),H1125*VALUE(SUBSTITUTE(AF1125,"%",""))/100,H1125*AF1125))-Tabela1[[#This Row],[PRONTO ACABADO2]]</f>
        <v>0</v>
      </c>
      <c r="BA1125" s="44">
        <f>IF(AG1125="",0,IF(ISTEXT(AG1125),H1125*VALUE(SUBSTITUTE(AG1125,"%",""))/100,H1125*AG1125))-Tabela1[[#This Row],[PESO EXPEDIDO2]]</f>
        <v>0</v>
      </c>
      <c r="BB1125" s="44">
        <f t="shared" si="162"/>
        <v>0</v>
      </c>
      <c r="BC1125" s="44">
        <f t="shared" si="163"/>
        <v>0</v>
      </c>
      <c r="BD1125" s="44"/>
    </row>
    <row r="1126" spans="1:56" ht="15.75" hidden="1" customHeight="1" x14ac:dyDescent="0.25">
      <c r="A1126" s="6"/>
      <c r="B1126" s="22"/>
      <c r="C1126" s="7"/>
      <c r="D1126" s="46"/>
      <c r="E1126" s="7"/>
      <c r="F1126" s="7"/>
      <c r="G1126" s="44"/>
      <c r="H1126" s="41">
        <f>Tabela1[[#This Row],[PESO UNI]]*Tabela1[[#This Row],[QTE]]</f>
        <v>0</v>
      </c>
      <c r="I1126" s="7"/>
      <c r="J1126" s="8"/>
      <c r="K1126" s="8"/>
      <c r="L1126" s="9"/>
      <c r="M1126" s="10"/>
      <c r="N1126" s="8"/>
      <c r="O1126" s="12"/>
      <c r="P1126" s="13"/>
      <c r="Q1126" s="14">
        <f>Tabela1[[#This Row],[QTDE/ Fabricação]]-Tabela1[[#This Row],[QTE]]</f>
        <v>0</v>
      </c>
      <c r="R1126" s="19">
        <f t="shared" si="158"/>
        <v>0</v>
      </c>
      <c r="S1126" s="19">
        <f t="shared" si="157"/>
        <v>0</v>
      </c>
      <c r="T1126" s="20">
        <f t="shared" si="159"/>
        <v>0</v>
      </c>
      <c r="U1126" s="17">
        <f>IFERROR(SUMIF('LISTA DE EMBARQUE'!B:B,MICRO!E:E,'LISTA DE EMBARQUE'!G:G),"")</f>
        <v>0</v>
      </c>
      <c r="V1126" s="12" t="str">
        <f>IFERROR(VLOOKUP(Tabela1[[#This Row],[COD.MDE]],'LISTA DE EMBARQUE'!B:L,11,0),"")</f>
        <v/>
      </c>
      <c r="W1126" s="13" t="str">
        <f>IFERROR(COUNTIF(#REF!,Tabela1[[#This Row],[Colunas5]]),"")</f>
        <v/>
      </c>
      <c r="X1126" s="14">
        <f>Tabela1[[#This Row],[QIANTIDADE EXPEDIDA]]*Tabela1[[#This Row],[PESO UNI]]</f>
        <v>0</v>
      </c>
      <c r="Y1126" s="14">
        <f t="shared" si="160"/>
        <v>0</v>
      </c>
      <c r="Z1126" s="21">
        <f>Tabela1[[#This Row],[PESO TOTAL]]-Tabela1[[#This Row],[Peso Expedido]]</f>
        <v>0</v>
      </c>
      <c r="AA1126" s="18"/>
      <c r="AB1126" s="40"/>
      <c r="AC1126" s="40"/>
      <c r="AD1126" s="40"/>
      <c r="AE1126" s="40"/>
      <c r="AF1126" s="40"/>
      <c r="AG1126" s="40"/>
      <c r="AH1126" s="40"/>
      <c r="AI1126" s="40" t="str">
        <f t="shared" si="164"/>
        <v>ok</v>
      </c>
      <c r="AJ1126"/>
      <c r="AK1126" t="str">
        <f>Tabela1[[#This Row],[Coluna1]]&amp;Tabela1[[#This Row],[PEDIDO]]</f>
        <v/>
      </c>
      <c r="AL1126"/>
      <c r="AM1126"/>
      <c r="AN1126"/>
      <c r="AO1126" t="str">
        <f t="shared" si="161"/>
        <v>/</v>
      </c>
      <c r="AP1126" t="str">
        <f>Tabela1[[#This Row],[TAG]]&amp;Tabela1[[#This Row],[PEDIDO]]&amp;Tabela1[[#This Row],[PRODUTO]]</f>
        <v/>
      </c>
      <c r="AQ1126" s="23" t="str">
        <f>Tabela1[[#This Row],[PRODUTO]]&amp;Tabela1[[#This Row],[TAG]]</f>
        <v/>
      </c>
      <c r="AR1126" s="183">
        <f>Tabela1[[#This Row],[PESO TOTAL]]*Tabela1[[#This Row],[MATÉRIA PRIMA]]</f>
        <v>0</v>
      </c>
      <c r="AS1126" s="28">
        <f>Tabela1[[#This Row],[PESO TOTAL]]*Tabela1[[#This Row],[PREPARAÇÃO ]]</f>
        <v>0</v>
      </c>
      <c r="AT1126" s="28">
        <f>Tabela1[[#This Row],[PESO TOTAL]]*Tabela1[[#This Row],[CALDEIRARIA]]</f>
        <v>0</v>
      </c>
      <c r="AU1126" s="28">
        <f>Tabela1[[#This Row],[PESO TOTAL]]*Tabela1[[#This Row],[SOLDA]]</f>
        <v>0</v>
      </c>
      <c r="AV1126" s="28">
        <f>Tabela1[[#This Row],[PESO TOTAL]]*Tabela1[[#This Row],[ACABAMENTO]]</f>
        <v>0</v>
      </c>
      <c r="AW1126" s="28">
        <f>Tabela1[[#This Row],[PESO TOTAL]]*Tabela1[[#This Row],[PRONTO ACABADO]]</f>
        <v>0</v>
      </c>
      <c r="AX1126" s="28">
        <f>Tabela1[[#This Row],[PESO TOTAL]]*Tabela1[[#This Row],[EXPEDIÇÃO ]]</f>
        <v>0</v>
      </c>
      <c r="AY1126" s="28" t="str">
        <f>Tabela1[[#This Row],[PEDIDO]]&amp;Tabela1[[#This Row],[PRODUTO]]</f>
        <v/>
      </c>
      <c r="AZ1126" s="44">
        <f>IF(AF1126="",0,IF(ISTEXT(AF1126),H1126*VALUE(SUBSTITUTE(AF1126,"%",""))/100,H1126*AF1126))-Tabela1[[#This Row],[PRONTO ACABADO2]]</f>
        <v>0</v>
      </c>
      <c r="BA1126" s="44">
        <f>IF(AG1126="",0,IF(ISTEXT(AG1126),H1126*VALUE(SUBSTITUTE(AG1126,"%",""))/100,H1126*AG1126))-Tabela1[[#This Row],[PESO EXPEDIDO2]]</f>
        <v>0</v>
      </c>
      <c r="BB1126" s="44">
        <f t="shared" si="162"/>
        <v>0</v>
      </c>
      <c r="BC1126" s="44">
        <f t="shared" si="163"/>
        <v>0</v>
      </c>
      <c r="BD1126" s="44"/>
    </row>
    <row r="1127" spans="1:56" ht="15.75" hidden="1" customHeight="1" x14ac:dyDescent="0.25">
      <c r="A1127" s="6"/>
      <c r="B1127" s="22"/>
      <c r="C1127" s="7"/>
      <c r="D1127" s="46"/>
      <c r="E1127" s="7"/>
      <c r="F1127" s="7"/>
      <c r="G1127" s="44"/>
      <c r="H1127" s="41">
        <f>Tabela1[[#This Row],[PESO UNI]]*Tabela1[[#This Row],[QTE]]</f>
        <v>0</v>
      </c>
      <c r="I1127" s="7"/>
      <c r="J1127" s="8"/>
      <c r="K1127" s="8"/>
      <c r="L1127" s="9"/>
      <c r="M1127" s="10"/>
      <c r="N1127" s="8"/>
      <c r="O1127" s="12"/>
      <c r="P1127" s="13"/>
      <c r="Q1127" s="14">
        <f>Tabela1[[#This Row],[QTDE/ Fabricação]]-Tabela1[[#This Row],[QTE]]</f>
        <v>0</v>
      </c>
      <c r="R1127" s="19">
        <f t="shared" si="158"/>
        <v>0</v>
      </c>
      <c r="S1127" s="19">
        <f t="shared" si="157"/>
        <v>0</v>
      </c>
      <c r="T1127" s="20">
        <f t="shared" si="159"/>
        <v>0</v>
      </c>
      <c r="U1127" s="17">
        <f>IFERROR(SUMIF('LISTA DE EMBARQUE'!B:B,MICRO!E:E,'LISTA DE EMBARQUE'!G:G),"")</f>
        <v>0</v>
      </c>
      <c r="V1127" s="12" t="str">
        <f>IFERROR(VLOOKUP(Tabela1[[#This Row],[COD.MDE]],'LISTA DE EMBARQUE'!B:L,11,0),"")</f>
        <v/>
      </c>
      <c r="W1127" s="13" t="str">
        <f>IFERROR(COUNTIF(#REF!,Tabela1[[#This Row],[Colunas5]]),"")</f>
        <v/>
      </c>
      <c r="X1127" s="14">
        <f>Tabela1[[#This Row],[QIANTIDADE EXPEDIDA]]*Tabela1[[#This Row],[PESO UNI]]</f>
        <v>0</v>
      </c>
      <c r="Y1127" s="14">
        <f t="shared" si="160"/>
        <v>0</v>
      </c>
      <c r="Z1127" s="21">
        <f>Tabela1[[#This Row],[PESO TOTAL]]-Tabela1[[#This Row],[Peso Expedido]]</f>
        <v>0</v>
      </c>
      <c r="AA1127" s="18"/>
      <c r="AB1127" s="40"/>
      <c r="AC1127" s="40"/>
      <c r="AD1127" s="40"/>
      <c r="AE1127" s="40"/>
      <c r="AF1127" s="40"/>
      <c r="AG1127" s="40"/>
      <c r="AH1127" s="40"/>
      <c r="AI1127" s="40" t="str">
        <f t="shared" si="164"/>
        <v>ok</v>
      </c>
      <c r="AJ1127"/>
      <c r="AK1127" t="str">
        <f>Tabela1[[#This Row],[Coluna1]]&amp;Tabela1[[#This Row],[PEDIDO]]</f>
        <v/>
      </c>
      <c r="AL1127"/>
      <c r="AM1127"/>
      <c r="AN1127"/>
      <c r="AO1127" t="str">
        <f t="shared" si="161"/>
        <v>/</v>
      </c>
      <c r="AP1127" t="str">
        <f>Tabela1[[#This Row],[TAG]]&amp;Tabela1[[#This Row],[PEDIDO]]&amp;Tabela1[[#This Row],[PRODUTO]]</f>
        <v/>
      </c>
      <c r="AQ1127" s="23" t="str">
        <f>Tabela1[[#This Row],[PRODUTO]]&amp;Tabela1[[#This Row],[TAG]]</f>
        <v/>
      </c>
      <c r="AR1127" s="183">
        <f>Tabela1[[#This Row],[PESO TOTAL]]*Tabela1[[#This Row],[MATÉRIA PRIMA]]</f>
        <v>0</v>
      </c>
      <c r="AS1127" s="28">
        <f>Tabela1[[#This Row],[PESO TOTAL]]*Tabela1[[#This Row],[PREPARAÇÃO ]]</f>
        <v>0</v>
      </c>
      <c r="AT1127" s="28">
        <f>Tabela1[[#This Row],[PESO TOTAL]]*Tabela1[[#This Row],[CALDEIRARIA]]</f>
        <v>0</v>
      </c>
      <c r="AU1127" s="28">
        <f>Tabela1[[#This Row],[PESO TOTAL]]*Tabela1[[#This Row],[SOLDA]]</f>
        <v>0</v>
      </c>
      <c r="AV1127" s="28">
        <f>Tabela1[[#This Row],[PESO TOTAL]]*Tabela1[[#This Row],[ACABAMENTO]]</f>
        <v>0</v>
      </c>
      <c r="AW1127" s="28">
        <f>Tabela1[[#This Row],[PESO TOTAL]]*Tabela1[[#This Row],[PRONTO ACABADO]]</f>
        <v>0</v>
      </c>
      <c r="AX1127" s="28">
        <f>Tabela1[[#This Row],[PESO TOTAL]]*Tabela1[[#This Row],[EXPEDIÇÃO ]]</f>
        <v>0</v>
      </c>
      <c r="AY1127" s="28" t="str">
        <f>Tabela1[[#This Row],[PEDIDO]]&amp;Tabela1[[#This Row],[PRODUTO]]</f>
        <v/>
      </c>
      <c r="AZ1127" s="44">
        <f>IF(AF1127="",0,IF(ISTEXT(AF1127),H1127*VALUE(SUBSTITUTE(AF1127,"%",""))/100,H1127*AF1127))-Tabela1[[#This Row],[PRONTO ACABADO2]]</f>
        <v>0</v>
      </c>
      <c r="BA1127" s="44">
        <f>IF(AG1127="",0,IF(ISTEXT(AG1127),H1127*VALUE(SUBSTITUTE(AG1127,"%",""))/100,H1127*AG1127))-Tabela1[[#This Row],[PESO EXPEDIDO2]]</f>
        <v>0</v>
      </c>
      <c r="BB1127" s="44">
        <f t="shared" si="162"/>
        <v>0</v>
      </c>
      <c r="BC1127" s="44">
        <f t="shared" si="163"/>
        <v>0</v>
      </c>
      <c r="BD1127" s="44"/>
    </row>
    <row r="1128" spans="1:56" ht="15.75" hidden="1" customHeight="1" x14ac:dyDescent="0.25">
      <c r="A1128" s="6"/>
      <c r="B1128" s="22"/>
      <c r="C1128" s="7"/>
      <c r="D1128" s="46"/>
      <c r="E1128" s="7"/>
      <c r="F1128" s="7"/>
      <c r="G1128" s="44"/>
      <c r="H1128" s="41">
        <f>Tabela1[[#This Row],[PESO UNI]]*Tabela1[[#This Row],[QTE]]</f>
        <v>0</v>
      </c>
      <c r="I1128" s="7"/>
      <c r="J1128" s="8"/>
      <c r="K1128" s="8"/>
      <c r="L1128" s="9"/>
      <c r="M1128" s="10"/>
      <c r="N1128" s="8"/>
      <c r="O1128" s="12"/>
      <c r="P1128" s="13"/>
      <c r="Q1128" s="14">
        <f>Tabela1[[#This Row],[QTDE/ Fabricação]]-Tabela1[[#This Row],[QTE]]</f>
        <v>0</v>
      </c>
      <c r="R1128" s="19">
        <f t="shared" si="158"/>
        <v>0</v>
      </c>
      <c r="S1128" s="19">
        <f t="shared" si="157"/>
        <v>0</v>
      </c>
      <c r="T1128" s="20">
        <f t="shared" si="159"/>
        <v>0</v>
      </c>
      <c r="U1128" s="17">
        <f>IFERROR(SUMIF('LISTA DE EMBARQUE'!B:B,MICRO!E:E,'LISTA DE EMBARQUE'!G:G),"")</f>
        <v>0</v>
      </c>
      <c r="V1128" s="12" t="str">
        <f>IFERROR(VLOOKUP(Tabela1[[#This Row],[COD.MDE]],'LISTA DE EMBARQUE'!B:L,11,0),"")</f>
        <v/>
      </c>
      <c r="W1128" s="13" t="str">
        <f>IFERROR(COUNTIF(#REF!,Tabela1[[#This Row],[Colunas5]]),"")</f>
        <v/>
      </c>
      <c r="X1128" s="14">
        <f>Tabela1[[#This Row],[QIANTIDADE EXPEDIDA]]*Tabela1[[#This Row],[PESO UNI]]</f>
        <v>0</v>
      </c>
      <c r="Y1128" s="14">
        <f t="shared" si="160"/>
        <v>0</v>
      </c>
      <c r="Z1128" s="21">
        <f>Tabela1[[#This Row],[PESO TOTAL]]-Tabela1[[#This Row],[Peso Expedido]]</f>
        <v>0</v>
      </c>
      <c r="AA1128" s="18"/>
      <c r="AB1128" s="40"/>
      <c r="AC1128" s="40"/>
      <c r="AD1128" s="40"/>
      <c r="AE1128" s="40"/>
      <c r="AF1128" s="40"/>
      <c r="AG1128" s="40"/>
      <c r="AH1128" s="40"/>
      <c r="AI1128" s="40" t="str">
        <f t="shared" si="164"/>
        <v>ok</v>
      </c>
      <c r="AJ1128"/>
      <c r="AK1128" t="str">
        <f>Tabela1[[#This Row],[Coluna1]]&amp;Tabela1[[#This Row],[PEDIDO]]</f>
        <v/>
      </c>
      <c r="AL1128"/>
      <c r="AM1128"/>
      <c r="AN1128"/>
      <c r="AO1128" t="str">
        <f t="shared" si="161"/>
        <v>/</v>
      </c>
      <c r="AP1128" t="str">
        <f>Tabela1[[#This Row],[TAG]]&amp;Tabela1[[#This Row],[PEDIDO]]&amp;Tabela1[[#This Row],[PRODUTO]]</f>
        <v/>
      </c>
      <c r="AQ1128" s="23" t="str">
        <f>Tabela1[[#This Row],[PRODUTO]]&amp;Tabela1[[#This Row],[TAG]]</f>
        <v/>
      </c>
      <c r="AR1128" s="183">
        <f>Tabela1[[#This Row],[PESO TOTAL]]*Tabela1[[#This Row],[MATÉRIA PRIMA]]</f>
        <v>0</v>
      </c>
      <c r="AS1128" s="28">
        <f>Tabela1[[#This Row],[PESO TOTAL]]*Tabela1[[#This Row],[PREPARAÇÃO ]]</f>
        <v>0</v>
      </c>
      <c r="AT1128" s="28">
        <f>Tabela1[[#This Row],[PESO TOTAL]]*Tabela1[[#This Row],[CALDEIRARIA]]</f>
        <v>0</v>
      </c>
      <c r="AU1128" s="28">
        <f>Tabela1[[#This Row],[PESO TOTAL]]*Tabela1[[#This Row],[SOLDA]]</f>
        <v>0</v>
      </c>
      <c r="AV1128" s="28">
        <f>Tabela1[[#This Row],[PESO TOTAL]]*Tabela1[[#This Row],[ACABAMENTO]]</f>
        <v>0</v>
      </c>
      <c r="AW1128" s="28">
        <f>Tabela1[[#This Row],[PESO TOTAL]]*Tabela1[[#This Row],[PRONTO ACABADO]]</f>
        <v>0</v>
      </c>
      <c r="AX1128" s="28">
        <f>Tabela1[[#This Row],[PESO TOTAL]]*Tabela1[[#This Row],[EXPEDIÇÃO ]]</f>
        <v>0</v>
      </c>
      <c r="AY1128" s="28" t="str">
        <f>Tabela1[[#This Row],[PEDIDO]]&amp;Tabela1[[#This Row],[PRODUTO]]</f>
        <v/>
      </c>
      <c r="AZ1128" s="44">
        <f>IF(AF1128="",0,IF(ISTEXT(AF1128),H1128*VALUE(SUBSTITUTE(AF1128,"%",""))/100,H1128*AF1128))-Tabela1[[#This Row],[PRONTO ACABADO2]]</f>
        <v>0</v>
      </c>
      <c r="BA1128" s="44">
        <f>IF(AG1128="",0,IF(ISTEXT(AG1128),H1128*VALUE(SUBSTITUTE(AG1128,"%",""))/100,H1128*AG1128))-Tabela1[[#This Row],[PESO EXPEDIDO2]]</f>
        <v>0</v>
      </c>
      <c r="BB1128" s="44">
        <f t="shared" si="162"/>
        <v>0</v>
      </c>
      <c r="BC1128" s="44">
        <f t="shared" si="163"/>
        <v>0</v>
      </c>
      <c r="BD1128" s="44"/>
    </row>
    <row r="1129" spans="1:56" ht="15.75" hidden="1" customHeight="1" x14ac:dyDescent="0.25">
      <c r="A1129" s="6"/>
      <c r="B1129" s="22"/>
      <c r="C1129" s="7"/>
      <c r="D1129" s="46"/>
      <c r="E1129" s="7"/>
      <c r="F1129" s="7"/>
      <c r="G1129" s="44"/>
      <c r="H1129" s="41">
        <f>Tabela1[[#This Row],[PESO UNI]]*Tabela1[[#This Row],[QTE]]</f>
        <v>0</v>
      </c>
      <c r="I1129" s="7"/>
      <c r="J1129" s="8"/>
      <c r="K1129" s="8"/>
      <c r="L1129" s="9"/>
      <c r="M1129" s="10"/>
      <c r="N1129" s="8"/>
      <c r="O1129" s="12"/>
      <c r="P1129" s="13"/>
      <c r="Q1129" s="14">
        <f>Tabela1[[#This Row],[QTDE/ Fabricação]]-Tabela1[[#This Row],[QTE]]</f>
        <v>0</v>
      </c>
      <c r="R1129" s="19">
        <f t="shared" si="158"/>
        <v>0</v>
      </c>
      <c r="S1129" s="19">
        <f t="shared" si="157"/>
        <v>0</v>
      </c>
      <c r="T1129" s="20">
        <f t="shared" si="159"/>
        <v>0</v>
      </c>
      <c r="U1129" s="17">
        <f>IFERROR(SUMIF('LISTA DE EMBARQUE'!B:B,MICRO!E:E,'LISTA DE EMBARQUE'!G:G),"")</f>
        <v>0</v>
      </c>
      <c r="V1129" s="12" t="str">
        <f>IFERROR(VLOOKUP(Tabela1[[#This Row],[COD.MDE]],'LISTA DE EMBARQUE'!B:L,11,0),"")</f>
        <v/>
      </c>
      <c r="W1129" s="13" t="str">
        <f>IFERROR(COUNTIF(#REF!,Tabela1[[#This Row],[Colunas5]]),"")</f>
        <v/>
      </c>
      <c r="X1129" s="14">
        <f>Tabela1[[#This Row],[QIANTIDADE EXPEDIDA]]*Tabela1[[#This Row],[PESO UNI]]</f>
        <v>0</v>
      </c>
      <c r="Y1129" s="14">
        <f t="shared" si="160"/>
        <v>0</v>
      </c>
      <c r="Z1129" s="21">
        <f>Tabela1[[#This Row],[PESO TOTAL]]-Tabela1[[#This Row],[Peso Expedido]]</f>
        <v>0</v>
      </c>
      <c r="AA1129" s="18"/>
      <c r="AB1129" s="40"/>
      <c r="AC1129" s="40"/>
      <c r="AD1129" s="40"/>
      <c r="AE1129" s="40"/>
      <c r="AF1129" s="40"/>
      <c r="AG1129" s="40"/>
      <c r="AH1129" s="40"/>
      <c r="AI1129" s="40" t="str">
        <f t="shared" si="164"/>
        <v>ok</v>
      </c>
      <c r="AJ1129"/>
      <c r="AK1129" t="str">
        <f>Tabela1[[#This Row],[Coluna1]]&amp;Tabela1[[#This Row],[PEDIDO]]</f>
        <v/>
      </c>
      <c r="AL1129"/>
      <c r="AM1129"/>
      <c r="AN1129"/>
      <c r="AO1129" t="str">
        <f t="shared" si="161"/>
        <v>/</v>
      </c>
      <c r="AP1129" t="str">
        <f>Tabela1[[#This Row],[TAG]]&amp;Tabela1[[#This Row],[PEDIDO]]&amp;Tabela1[[#This Row],[PRODUTO]]</f>
        <v/>
      </c>
      <c r="AQ1129" s="23" t="str">
        <f>Tabela1[[#This Row],[PRODUTO]]&amp;Tabela1[[#This Row],[TAG]]</f>
        <v/>
      </c>
      <c r="AR1129" s="183">
        <f>Tabela1[[#This Row],[PESO TOTAL]]*Tabela1[[#This Row],[MATÉRIA PRIMA]]</f>
        <v>0</v>
      </c>
      <c r="AS1129" s="28">
        <f>Tabela1[[#This Row],[PESO TOTAL]]*Tabela1[[#This Row],[PREPARAÇÃO ]]</f>
        <v>0</v>
      </c>
      <c r="AT1129" s="28">
        <f>Tabela1[[#This Row],[PESO TOTAL]]*Tabela1[[#This Row],[CALDEIRARIA]]</f>
        <v>0</v>
      </c>
      <c r="AU1129" s="28">
        <f>Tabela1[[#This Row],[PESO TOTAL]]*Tabela1[[#This Row],[SOLDA]]</f>
        <v>0</v>
      </c>
      <c r="AV1129" s="28">
        <f>Tabela1[[#This Row],[PESO TOTAL]]*Tabela1[[#This Row],[ACABAMENTO]]</f>
        <v>0</v>
      </c>
      <c r="AW1129" s="28">
        <f>Tabela1[[#This Row],[PESO TOTAL]]*Tabela1[[#This Row],[PRONTO ACABADO]]</f>
        <v>0</v>
      </c>
      <c r="AX1129" s="28">
        <f>Tabela1[[#This Row],[PESO TOTAL]]*Tabela1[[#This Row],[EXPEDIÇÃO ]]</f>
        <v>0</v>
      </c>
      <c r="AY1129" s="28" t="str">
        <f>Tabela1[[#This Row],[PEDIDO]]&amp;Tabela1[[#This Row],[PRODUTO]]</f>
        <v/>
      </c>
      <c r="AZ1129" s="44">
        <f>IF(AF1129="",0,IF(ISTEXT(AF1129),H1129*VALUE(SUBSTITUTE(AF1129,"%",""))/100,H1129*AF1129))-Tabela1[[#This Row],[PRONTO ACABADO2]]</f>
        <v>0</v>
      </c>
      <c r="BA1129" s="44">
        <f>IF(AG1129="",0,IF(ISTEXT(AG1129),H1129*VALUE(SUBSTITUTE(AG1129,"%",""))/100,H1129*AG1129))-Tabela1[[#This Row],[PESO EXPEDIDO2]]</f>
        <v>0</v>
      </c>
      <c r="BB1129" s="44">
        <f t="shared" si="162"/>
        <v>0</v>
      </c>
      <c r="BC1129" s="44">
        <f t="shared" si="163"/>
        <v>0</v>
      </c>
      <c r="BD1129" s="44"/>
    </row>
    <row r="1130" spans="1:56" ht="15.75" hidden="1" customHeight="1" x14ac:dyDescent="0.25">
      <c r="A1130" s="6"/>
      <c r="B1130" s="22"/>
      <c r="C1130" s="7"/>
      <c r="D1130" s="46"/>
      <c r="E1130" s="7"/>
      <c r="F1130" s="7"/>
      <c r="G1130" s="44"/>
      <c r="H1130" s="41">
        <f>Tabela1[[#This Row],[PESO UNI]]*Tabela1[[#This Row],[QTE]]</f>
        <v>0</v>
      </c>
      <c r="I1130" s="7"/>
      <c r="J1130" s="8"/>
      <c r="K1130" s="8"/>
      <c r="L1130" s="9"/>
      <c r="M1130" s="10"/>
      <c r="N1130" s="8"/>
      <c r="O1130" s="12"/>
      <c r="P1130" s="13"/>
      <c r="Q1130" s="14">
        <f>Tabela1[[#This Row],[QTDE/ Fabricação]]-Tabela1[[#This Row],[QTE]]</f>
        <v>0</v>
      </c>
      <c r="R1130" s="19">
        <f t="shared" si="158"/>
        <v>0</v>
      </c>
      <c r="S1130" s="19">
        <f t="shared" si="157"/>
        <v>0</v>
      </c>
      <c r="T1130" s="20">
        <f t="shared" si="159"/>
        <v>0</v>
      </c>
      <c r="U1130" s="17">
        <f>IFERROR(SUMIF('LISTA DE EMBARQUE'!B:B,MICRO!E:E,'LISTA DE EMBARQUE'!G:G),"")</f>
        <v>0</v>
      </c>
      <c r="V1130" s="12" t="str">
        <f>IFERROR(VLOOKUP(Tabela1[[#This Row],[COD.MDE]],'LISTA DE EMBARQUE'!B:L,11,0),"")</f>
        <v/>
      </c>
      <c r="W1130" s="13" t="str">
        <f>IFERROR(COUNTIF(#REF!,Tabela1[[#This Row],[Colunas5]]),"")</f>
        <v/>
      </c>
      <c r="X1130" s="14">
        <f>Tabela1[[#This Row],[QIANTIDADE EXPEDIDA]]*Tabela1[[#This Row],[PESO UNI]]</f>
        <v>0</v>
      </c>
      <c r="Y1130" s="14">
        <f t="shared" si="160"/>
        <v>0</v>
      </c>
      <c r="Z1130" s="21">
        <f>Tabela1[[#This Row],[PESO TOTAL]]-Tabela1[[#This Row],[Peso Expedido]]</f>
        <v>0</v>
      </c>
      <c r="AA1130" s="18"/>
      <c r="AB1130" s="40"/>
      <c r="AC1130" s="40"/>
      <c r="AD1130" s="40"/>
      <c r="AE1130" s="40"/>
      <c r="AF1130" s="40"/>
      <c r="AG1130" s="40"/>
      <c r="AH1130" s="40"/>
      <c r="AI1130" s="40" t="str">
        <f t="shared" si="164"/>
        <v>ok</v>
      </c>
      <c r="AJ1130"/>
      <c r="AK1130" t="str">
        <f>Tabela1[[#This Row],[Coluna1]]&amp;Tabela1[[#This Row],[PEDIDO]]</f>
        <v/>
      </c>
      <c r="AL1130"/>
      <c r="AM1130"/>
      <c r="AN1130"/>
      <c r="AO1130" t="str">
        <f t="shared" si="161"/>
        <v>/</v>
      </c>
      <c r="AP1130" t="str">
        <f>Tabela1[[#This Row],[TAG]]&amp;Tabela1[[#This Row],[PEDIDO]]&amp;Tabela1[[#This Row],[PRODUTO]]</f>
        <v/>
      </c>
      <c r="AQ1130" s="23" t="str">
        <f>Tabela1[[#This Row],[PRODUTO]]&amp;Tabela1[[#This Row],[TAG]]</f>
        <v/>
      </c>
      <c r="AR1130" s="183">
        <f>Tabela1[[#This Row],[PESO TOTAL]]*Tabela1[[#This Row],[MATÉRIA PRIMA]]</f>
        <v>0</v>
      </c>
      <c r="AS1130" s="28">
        <f>Tabela1[[#This Row],[PESO TOTAL]]*Tabela1[[#This Row],[PREPARAÇÃO ]]</f>
        <v>0</v>
      </c>
      <c r="AT1130" s="28">
        <f>Tabela1[[#This Row],[PESO TOTAL]]*Tabela1[[#This Row],[CALDEIRARIA]]</f>
        <v>0</v>
      </c>
      <c r="AU1130" s="28">
        <f>Tabela1[[#This Row],[PESO TOTAL]]*Tabela1[[#This Row],[SOLDA]]</f>
        <v>0</v>
      </c>
      <c r="AV1130" s="28">
        <f>Tabela1[[#This Row],[PESO TOTAL]]*Tabela1[[#This Row],[ACABAMENTO]]</f>
        <v>0</v>
      </c>
      <c r="AW1130" s="28">
        <f>Tabela1[[#This Row],[PESO TOTAL]]*Tabela1[[#This Row],[PRONTO ACABADO]]</f>
        <v>0</v>
      </c>
      <c r="AX1130" s="28">
        <f>Tabela1[[#This Row],[PESO TOTAL]]*Tabela1[[#This Row],[EXPEDIÇÃO ]]</f>
        <v>0</v>
      </c>
      <c r="AY1130" s="28" t="str">
        <f>Tabela1[[#This Row],[PEDIDO]]&amp;Tabela1[[#This Row],[PRODUTO]]</f>
        <v/>
      </c>
      <c r="AZ1130" s="44">
        <f>IF(AF1130="",0,IF(ISTEXT(AF1130),H1130*VALUE(SUBSTITUTE(AF1130,"%",""))/100,H1130*AF1130))-Tabela1[[#This Row],[PRONTO ACABADO2]]</f>
        <v>0</v>
      </c>
      <c r="BA1130" s="44">
        <f>IF(AG1130="",0,IF(ISTEXT(AG1130),H1130*VALUE(SUBSTITUTE(AG1130,"%",""))/100,H1130*AG1130))-Tabela1[[#This Row],[PESO EXPEDIDO2]]</f>
        <v>0</v>
      </c>
      <c r="BB1130" s="44">
        <f t="shared" si="162"/>
        <v>0</v>
      </c>
      <c r="BC1130" s="44">
        <f t="shared" si="163"/>
        <v>0</v>
      </c>
      <c r="BD1130" s="44"/>
    </row>
    <row r="1131" spans="1:56" ht="15.75" hidden="1" customHeight="1" x14ac:dyDescent="0.25">
      <c r="A1131" s="6"/>
      <c r="B1131" s="22"/>
      <c r="C1131" s="7"/>
      <c r="D1131" s="46"/>
      <c r="E1131" s="7"/>
      <c r="F1131" s="7"/>
      <c r="G1131" s="44"/>
      <c r="H1131" s="41">
        <f>Tabela1[[#This Row],[PESO UNI]]*Tabela1[[#This Row],[QTE]]</f>
        <v>0</v>
      </c>
      <c r="I1131" s="7"/>
      <c r="J1131" s="8"/>
      <c r="K1131" s="8"/>
      <c r="L1131" s="9"/>
      <c r="M1131" s="10"/>
      <c r="N1131" s="8"/>
      <c r="O1131" s="12"/>
      <c r="P1131" s="13"/>
      <c r="Q1131" s="14">
        <f>Tabela1[[#This Row],[QTDE/ Fabricação]]-Tabela1[[#This Row],[QTE]]</f>
        <v>0</v>
      </c>
      <c r="R1131" s="19">
        <f t="shared" si="158"/>
        <v>0</v>
      </c>
      <c r="S1131" s="19">
        <f t="shared" si="157"/>
        <v>0</v>
      </c>
      <c r="T1131" s="20">
        <f t="shared" si="159"/>
        <v>0</v>
      </c>
      <c r="U1131" s="17">
        <f>IFERROR(SUMIF('LISTA DE EMBARQUE'!B:B,MICRO!E:E,'LISTA DE EMBARQUE'!G:G),"")</f>
        <v>0</v>
      </c>
      <c r="V1131" s="12" t="str">
        <f>IFERROR(VLOOKUP(Tabela1[[#This Row],[COD.MDE]],'LISTA DE EMBARQUE'!B:L,11,0),"")</f>
        <v/>
      </c>
      <c r="W1131" s="13" t="str">
        <f>IFERROR(COUNTIF(#REF!,Tabela1[[#This Row],[Colunas5]]),"")</f>
        <v/>
      </c>
      <c r="X1131" s="14">
        <f>Tabela1[[#This Row],[QIANTIDADE EXPEDIDA]]*Tabela1[[#This Row],[PESO UNI]]</f>
        <v>0</v>
      </c>
      <c r="Y1131" s="14">
        <f t="shared" si="160"/>
        <v>0</v>
      </c>
      <c r="Z1131" s="21">
        <f>Tabela1[[#This Row],[PESO TOTAL]]-Tabela1[[#This Row],[Peso Expedido]]</f>
        <v>0</v>
      </c>
      <c r="AA1131" s="18"/>
      <c r="AB1131" s="40"/>
      <c r="AC1131" s="40"/>
      <c r="AD1131" s="40"/>
      <c r="AE1131" s="40"/>
      <c r="AF1131" s="40"/>
      <c r="AG1131" s="40"/>
      <c r="AH1131" s="40"/>
      <c r="AI1131" s="40" t="str">
        <f t="shared" si="164"/>
        <v>ok</v>
      </c>
      <c r="AJ1131"/>
      <c r="AK1131" t="str">
        <f>Tabela1[[#This Row],[Coluna1]]&amp;Tabela1[[#This Row],[PEDIDO]]</f>
        <v/>
      </c>
      <c r="AL1131"/>
      <c r="AM1131"/>
      <c r="AN1131"/>
      <c r="AO1131" t="str">
        <f t="shared" si="161"/>
        <v>/</v>
      </c>
      <c r="AP1131" t="str">
        <f>Tabela1[[#This Row],[TAG]]&amp;Tabela1[[#This Row],[PEDIDO]]&amp;Tabela1[[#This Row],[PRODUTO]]</f>
        <v/>
      </c>
      <c r="AQ1131" s="23" t="str">
        <f>Tabela1[[#This Row],[PRODUTO]]&amp;Tabela1[[#This Row],[TAG]]</f>
        <v/>
      </c>
      <c r="AR1131" s="183">
        <f>Tabela1[[#This Row],[PESO TOTAL]]*Tabela1[[#This Row],[MATÉRIA PRIMA]]</f>
        <v>0</v>
      </c>
      <c r="AS1131" s="28">
        <f>Tabela1[[#This Row],[PESO TOTAL]]*Tabela1[[#This Row],[PREPARAÇÃO ]]</f>
        <v>0</v>
      </c>
      <c r="AT1131" s="28">
        <f>Tabela1[[#This Row],[PESO TOTAL]]*Tabela1[[#This Row],[CALDEIRARIA]]</f>
        <v>0</v>
      </c>
      <c r="AU1131" s="28">
        <f>Tabela1[[#This Row],[PESO TOTAL]]*Tabela1[[#This Row],[SOLDA]]</f>
        <v>0</v>
      </c>
      <c r="AV1131" s="28">
        <f>Tabela1[[#This Row],[PESO TOTAL]]*Tabela1[[#This Row],[ACABAMENTO]]</f>
        <v>0</v>
      </c>
      <c r="AW1131" s="28">
        <f>Tabela1[[#This Row],[PESO TOTAL]]*Tabela1[[#This Row],[PRONTO ACABADO]]</f>
        <v>0</v>
      </c>
      <c r="AX1131" s="28">
        <f>Tabela1[[#This Row],[PESO TOTAL]]*Tabela1[[#This Row],[EXPEDIÇÃO ]]</f>
        <v>0</v>
      </c>
      <c r="AY1131" s="28" t="str">
        <f>Tabela1[[#This Row],[PEDIDO]]&amp;Tabela1[[#This Row],[PRODUTO]]</f>
        <v/>
      </c>
      <c r="AZ1131" s="44">
        <f>IF(AF1131="",0,IF(ISTEXT(AF1131),H1131*VALUE(SUBSTITUTE(AF1131,"%",""))/100,H1131*AF1131))-Tabela1[[#This Row],[PRONTO ACABADO2]]</f>
        <v>0</v>
      </c>
      <c r="BA1131" s="44">
        <f>IF(AG1131="",0,IF(ISTEXT(AG1131),H1131*VALUE(SUBSTITUTE(AG1131,"%",""))/100,H1131*AG1131))-Tabela1[[#This Row],[PESO EXPEDIDO2]]</f>
        <v>0</v>
      </c>
      <c r="BB1131" s="44">
        <f t="shared" si="162"/>
        <v>0</v>
      </c>
      <c r="BC1131" s="44">
        <f t="shared" si="163"/>
        <v>0</v>
      </c>
      <c r="BD1131" s="44"/>
    </row>
    <row r="1132" spans="1:56" ht="15.75" hidden="1" customHeight="1" x14ac:dyDescent="0.25">
      <c r="A1132" s="6"/>
      <c r="B1132" s="22"/>
      <c r="C1132" s="7"/>
      <c r="D1132" s="46"/>
      <c r="E1132" s="7"/>
      <c r="F1132" s="7"/>
      <c r="G1132" s="44"/>
      <c r="H1132" s="41">
        <f>Tabela1[[#This Row],[PESO UNI]]*Tabela1[[#This Row],[QTE]]</f>
        <v>0</v>
      </c>
      <c r="I1132" s="7"/>
      <c r="J1132" s="8"/>
      <c r="K1132" s="8"/>
      <c r="L1132" s="9"/>
      <c r="M1132" s="10"/>
      <c r="N1132" s="8"/>
      <c r="O1132" s="12"/>
      <c r="P1132" s="13"/>
      <c r="Q1132" s="14">
        <f>Tabela1[[#This Row],[QTDE/ Fabricação]]-Tabela1[[#This Row],[QTE]]</f>
        <v>0</v>
      </c>
      <c r="R1132" s="19">
        <f t="shared" si="158"/>
        <v>0</v>
      </c>
      <c r="S1132" s="19">
        <f t="shared" si="157"/>
        <v>0</v>
      </c>
      <c r="T1132" s="20">
        <f t="shared" si="159"/>
        <v>0</v>
      </c>
      <c r="U1132" s="17">
        <f>IFERROR(SUMIF('LISTA DE EMBARQUE'!B:B,MICRO!E:E,'LISTA DE EMBARQUE'!G:G),"")</f>
        <v>0</v>
      </c>
      <c r="V1132" s="12" t="str">
        <f>IFERROR(VLOOKUP(Tabela1[[#This Row],[COD.MDE]],'LISTA DE EMBARQUE'!B:L,11,0),"")</f>
        <v/>
      </c>
      <c r="W1132" s="13" t="str">
        <f>IFERROR(COUNTIF(#REF!,Tabela1[[#This Row],[Colunas5]]),"")</f>
        <v/>
      </c>
      <c r="X1132" s="14">
        <f>Tabela1[[#This Row],[QIANTIDADE EXPEDIDA]]*Tabela1[[#This Row],[PESO UNI]]</f>
        <v>0</v>
      </c>
      <c r="Y1132" s="14">
        <f t="shared" si="160"/>
        <v>0</v>
      </c>
      <c r="Z1132" s="21">
        <f>Tabela1[[#This Row],[PESO TOTAL]]-Tabela1[[#This Row],[Peso Expedido]]</f>
        <v>0</v>
      </c>
      <c r="AA1132" s="18"/>
      <c r="AB1132" s="40"/>
      <c r="AC1132" s="40"/>
      <c r="AD1132" s="40"/>
      <c r="AE1132" s="40"/>
      <c r="AF1132" s="40"/>
      <c r="AG1132" s="40"/>
      <c r="AH1132" s="40"/>
      <c r="AI1132" s="40" t="str">
        <f t="shared" si="164"/>
        <v>ok</v>
      </c>
      <c r="AJ1132"/>
      <c r="AK1132" t="str">
        <f>Tabela1[[#This Row],[Coluna1]]&amp;Tabela1[[#This Row],[PEDIDO]]</f>
        <v/>
      </c>
      <c r="AL1132"/>
      <c r="AM1132"/>
      <c r="AN1132"/>
      <c r="AO1132" t="str">
        <f t="shared" si="161"/>
        <v>/</v>
      </c>
      <c r="AP1132" t="str">
        <f>Tabela1[[#This Row],[TAG]]&amp;Tabela1[[#This Row],[PEDIDO]]&amp;Tabela1[[#This Row],[PRODUTO]]</f>
        <v/>
      </c>
      <c r="AQ1132" s="23" t="str">
        <f>Tabela1[[#This Row],[PRODUTO]]&amp;Tabela1[[#This Row],[TAG]]</f>
        <v/>
      </c>
      <c r="AR1132" s="183">
        <f>Tabela1[[#This Row],[PESO TOTAL]]*Tabela1[[#This Row],[MATÉRIA PRIMA]]</f>
        <v>0</v>
      </c>
      <c r="AS1132" s="28">
        <f>Tabela1[[#This Row],[PESO TOTAL]]*Tabela1[[#This Row],[PREPARAÇÃO ]]</f>
        <v>0</v>
      </c>
      <c r="AT1132" s="28">
        <f>Tabela1[[#This Row],[PESO TOTAL]]*Tabela1[[#This Row],[CALDEIRARIA]]</f>
        <v>0</v>
      </c>
      <c r="AU1132" s="28">
        <f>Tabela1[[#This Row],[PESO TOTAL]]*Tabela1[[#This Row],[SOLDA]]</f>
        <v>0</v>
      </c>
      <c r="AV1132" s="28">
        <f>Tabela1[[#This Row],[PESO TOTAL]]*Tabela1[[#This Row],[ACABAMENTO]]</f>
        <v>0</v>
      </c>
      <c r="AW1132" s="28">
        <f>Tabela1[[#This Row],[PESO TOTAL]]*Tabela1[[#This Row],[PRONTO ACABADO]]</f>
        <v>0</v>
      </c>
      <c r="AX1132" s="28">
        <f>Tabela1[[#This Row],[PESO TOTAL]]*Tabela1[[#This Row],[EXPEDIÇÃO ]]</f>
        <v>0</v>
      </c>
      <c r="AY1132" s="28" t="str">
        <f>Tabela1[[#This Row],[PEDIDO]]&amp;Tabela1[[#This Row],[PRODUTO]]</f>
        <v/>
      </c>
      <c r="AZ1132" s="44">
        <f>IF(AF1132="",0,IF(ISTEXT(AF1132),H1132*VALUE(SUBSTITUTE(AF1132,"%",""))/100,H1132*AF1132))-Tabela1[[#This Row],[PRONTO ACABADO2]]</f>
        <v>0</v>
      </c>
      <c r="BA1132" s="44">
        <f>IF(AG1132="",0,IF(ISTEXT(AG1132),H1132*VALUE(SUBSTITUTE(AG1132,"%",""))/100,H1132*AG1132))-Tabela1[[#This Row],[PESO EXPEDIDO2]]</f>
        <v>0</v>
      </c>
      <c r="BB1132" s="44">
        <f t="shared" si="162"/>
        <v>0</v>
      </c>
      <c r="BC1132" s="44">
        <f t="shared" si="163"/>
        <v>0</v>
      </c>
      <c r="BD1132" s="44"/>
    </row>
    <row r="1133" spans="1:56" ht="15.75" hidden="1" customHeight="1" x14ac:dyDescent="0.25">
      <c r="A1133" s="6"/>
      <c r="B1133" s="22"/>
      <c r="C1133" s="7"/>
      <c r="D1133" s="46"/>
      <c r="E1133" s="7"/>
      <c r="F1133" s="7"/>
      <c r="G1133" s="44"/>
      <c r="H1133" s="41">
        <f>Tabela1[[#This Row],[PESO UNI]]*Tabela1[[#This Row],[QTE]]</f>
        <v>0</v>
      </c>
      <c r="I1133" s="7"/>
      <c r="J1133" s="8"/>
      <c r="K1133" s="8"/>
      <c r="L1133" s="9"/>
      <c r="M1133" s="10"/>
      <c r="N1133" s="8"/>
      <c r="O1133" s="12"/>
      <c r="P1133" s="13"/>
      <c r="Q1133" s="14">
        <f>Tabela1[[#This Row],[QTDE/ Fabricação]]-Tabela1[[#This Row],[QTE]]</f>
        <v>0</v>
      </c>
      <c r="R1133" s="19">
        <f t="shared" si="158"/>
        <v>0</v>
      </c>
      <c r="S1133" s="19">
        <f t="shared" si="157"/>
        <v>0</v>
      </c>
      <c r="T1133" s="20">
        <f t="shared" si="159"/>
        <v>0</v>
      </c>
      <c r="U1133" s="17">
        <f>IFERROR(SUMIF('LISTA DE EMBARQUE'!B:B,MICRO!E:E,'LISTA DE EMBARQUE'!G:G),"")</f>
        <v>0</v>
      </c>
      <c r="V1133" s="12" t="str">
        <f>IFERROR(VLOOKUP(Tabela1[[#This Row],[COD.MDE]],'LISTA DE EMBARQUE'!B:L,11,0),"")</f>
        <v/>
      </c>
      <c r="W1133" s="13" t="str">
        <f>IFERROR(COUNTIF(#REF!,Tabela1[[#This Row],[Colunas5]]),"")</f>
        <v/>
      </c>
      <c r="X1133" s="14">
        <f>Tabela1[[#This Row],[QIANTIDADE EXPEDIDA]]*Tabela1[[#This Row],[PESO UNI]]</f>
        <v>0</v>
      </c>
      <c r="Y1133" s="14">
        <f t="shared" si="160"/>
        <v>0</v>
      </c>
      <c r="Z1133" s="21">
        <f>Tabela1[[#This Row],[PESO TOTAL]]-Tabela1[[#This Row],[Peso Expedido]]</f>
        <v>0</v>
      </c>
      <c r="AA1133" s="18"/>
      <c r="AB1133" s="40"/>
      <c r="AC1133" s="40"/>
      <c r="AD1133" s="40"/>
      <c r="AE1133" s="40"/>
      <c r="AF1133" s="40"/>
      <c r="AG1133" s="40"/>
      <c r="AH1133" s="40"/>
      <c r="AI1133" s="40" t="str">
        <f t="shared" si="164"/>
        <v>ok</v>
      </c>
      <c r="AJ1133"/>
      <c r="AK1133" t="str">
        <f>Tabela1[[#This Row],[Coluna1]]&amp;Tabela1[[#This Row],[PEDIDO]]</f>
        <v/>
      </c>
      <c r="AL1133"/>
      <c r="AM1133"/>
      <c r="AN1133"/>
      <c r="AO1133" t="str">
        <f t="shared" si="161"/>
        <v>/</v>
      </c>
      <c r="AP1133" t="str">
        <f>Tabela1[[#This Row],[TAG]]&amp;Tabela1[[#This Row],[PEDIDO]]&amp;Tabela1[[#This Row],[PRODUTO]]</f>
        <v/>
      </c>
      <c r="AQ1133" s="23" t="str">
        <f>Tabela1[[#This Row],[PRODUTO]]&amp;Tabela1[[#This Row],[TAG]]</f>
        <v/>
      </c>
      <c r="AR1133" s="183">
        <f>Tabela1[[#This Row],[PESO TOTAL]]*Tabela1[[#This Row],[MATÉRIA PRIMA]]</f>
        <v>0</v>
      </c>
      <c r="AS1133" s="28">
        <f>Tabela1[[#This Row],[PESO TOTAL]]*Tabela1[[#This Row],[PREPARAÇÃO ]]</f>
        <v>0</v>
      </c>
      <c r="AT1133" s="28">
        <f>Tabela1[[#This Row],[PESO TOTAL]]*Tabela1[[#This Row],[CALDEIRARIA]]</f>
        <v>0</v>
      </c>
      <c r="AU1133" s="28">
        <f>Tabela1[[#This Row],[PESO TOTAL]]*Tabela1[[#This Row],[SOLDA]]</f>
        <v>0</v>
      </c>
      <c r="AV1133" s="28">
        <f>Tabela1[[#This Row],[PESO TOTAL]]*Tabela1[[#This Row],[ACABAMENTO]]</f>
        <v>0</v>
      </c>
      <c r="AW1133" s="28">
        <f>Tabela1[[#This Row],[PESO TOTAL]]*Tabela1[[#This Row],[PRONTO ACABADO]]</f>
        <v>0</v>
      </c>
      <c r="AX1133" s="28">
        <f>Tabela1[[#This Row],[PESO TOTAL]]*Tabela1[[#This Row],[EXPEDIÇÃO ]]</f>
        <v>0</v>
      </c>
      <c r="AY1133" s="28" t="str">
        <f>Tabela1[[#This Row],[PEDIDO]]&amp;Tabela1[[#This Row],[PRODUTO]]</f>
        <v/>
      </c>
      <c r="AZ1133" s="44">
        <f>IF(AF1133="",0,IF(ISTEXT(AF1133),H1133*VALUE(SUBSTITUTE(AF1133,"%",""))/100,H1133*AF1133))-Tabela1[[#This Row],[PRONTO ACABADO2]]</f>
        <v>0</v>
      </c>
      <c r="BA1133" s="44">
        <f>IF(AG1133="",0,IF(ISTEXT(AG1133),H1133*VALUE(SUBSTITUTE(AG1133,"%",""))/100,H1133*AG1133))-Tabela1[[#This Row],[PESO EXPEDIDO2]]</f>
        <v>0</v>
      </c>
      <c r="BB1133" s="44">
        <f t="shared" si="162"/>
        <v>0</v>
      </c>
      <c r="BC1133" s="44">
        <f t="shared" si="163"/>
        <v>0</v>
      </c>
      <c r="BD1133" s="44"/>
    </row>
    <row r="1134" spans="1:56" ht="15.75" hidden="1" customHeight="1" x14ac:dyDescent="0.25">
      <c r="A1134" s="6"/>
      <c r="B1134" s="22"/>
      <c r="C1134" s="7"/>
      <c r="D1134" s="46"/>
      <c r="E1134" s="7"/>
      <c r="F1134" s="7"/>
      <c r="G1134" s="44"/>
      <c r="H1134" s="41">
        <f>Tabela1[[#This Row],[PESO UNI]]*Tabela1[[#This Row],[QTE]]</f>
        <v>0</v>
      </c>
      <c r="I1134" s="7"/>
      <c r="J1134" s="8"/>
      <c r="K1134" s="8"/>
      <c r="L1134" s="9"/>
      <c r="M1134" s="10"/>
      <c r="N1134" s="8"/>
      <c r="O1134" s="12"/>
      <c r="P1134" s="13"/>
      <c r="Q1134" s="14">
        <f>Tabela1[[#This Row],[QTDE/ Fabricação]]-Tabela1[[#This Row],[QTE]]</f>
        <v>0</v>
      </c>
      <c r="R1134" s="19">
        <f t="shared" si="158"/>
        <v>0</v>
      </c>
      <c r="S1134" s="19">
        <f t="shared" si="157"/>
        <v>0</v>
      </c>
      <c r="T1134" s="20">
        <f t="shared" si="159"/>
        <v>0</v>
      </c>
      <c r="U1134" s="17">
        <f>IFERROR(SUMIF('LISTA DE EMBARQUE'!B:B,MICRO!E:E,'LISTA DE EMBARQUE'!G:G),"")</f>
        <v>0</v>
      </c>
      <c r="V1134" s="12" t="str">
        <f>IFERROR(VLOOKUP(Tabela1[[#This Row],[COD.MDE]],'LISTA DE EMBARQUE'!B:L,11,0),"")</f>
        <v/>
      </c>
      <c r="W1134" s="13" t="str">
        <f>IFERROR(COUNTIF(#REF!,Tabela1[[#This Row],[Colunas5]]),"")</f>
        <v/>
      </c>
      <c r="X1134" s="14">
        <f>Tabela1[[#This Row],[QIANTIDADE EXPEDIDA]]*Tabela1[[#This Row],[PESO UNI]]</f>
        <v>0</v>
      </c>
      <c r="Y1134" s="14">
        <f t="shared" si="160"/>
        <v>0</v>
      </c>
      <c r="Z1134" s="21">
        <f>Tabela1[[#This Row],[PESO TOTAL]]-Tabela1[[#This Row],[Peso Expedido]]</f>
        <v>0</v>
      </c>
      <c r="AA1134" s="18"/>
      <c r="AB1134" s="40"/>
      <c r="AC1134" s="40"/>
      <c r="AD1134" s="40"/>
      <c r="AE1134" s="40"/>
      <c r="AF1134" s="40"/>
      <c r="AG1134" s="40"/>
      <c r="AH1134" s="40"/>
      <c r="AI1134" s="40" t="str">
        <f t="shared" si="164"/>
        <v>ok</v>
      </c>
      <c r="AJ1134"/>
      <c r="AK1134" t="str">
        <f>Tabela1[[#This Row],[Coluna1]]&amp;Tabela1[[#This Row],[PEDIDO]]</f>
        <v/>
      </c>
      <c r="AL1134"/>
      <c r="AM1134"/>
      <c r="AN1134"/>
      <c r="AO1134" t="str">
        <f t="shared" si="161"/>
        <v>/</v>
      </c>
      <c r="AP1134" t="str">
        <f>Tabela1[[#This Row],[TAG]]&amp;Tabela1[[#This Row],[PEDIDO]]&amp;Tabela1[[#This Row],[PRODUTO]]</f>
        <v/>
      </c>
      <c r="AQ1134" s="23" t="str">
        <f>Tabela1[[#This Row],[PRODUTO]]&amp;Tabela1[[#This Row],[TAG]]</f>
        <v/>
      </c>
      <c r="AR1134" s="183">
        <f>Tabela1[[#This Row],[PESO TOTAL]]*Tabela1[[#This Row],[MATÉRIA PRIMA]]</f>
        <v>0</v>
      </c>
      <c r="AS1134" s="28">
        <f>Tabela1[[#This Row],[PESO TOTAL]]*Tabela1[[#This Row],[PREPARAÇÃO ]]</f>
        <v>0</v>
      </c>
      <c r="AT1134" s="28">
        <f>Tabela1[[#This Row],[PESO TOTAL]]*Tabela1[[#This Row],[CALDEIRARIA]]</f>
        <v>0</v>
      </c>
      <c r="AU1134" s="28">
        <f>Tabela1[[#This Row],[PESO TOTAL]]*Tabela1[[#This Row],[SOLDA]]</f>
        <v>0</v>
      </c>
      <c r="AV1134" s="28">
        <f>Tabela1[[#This Row],[PESO TOTAL]]*Tabela1[[#This Row],[ACABAMENTO]]</f>
        <v>0</v>
      </c>
      <c r="AW1134" s="28">
        <f>Tabela1[[#This Row],[PESO TOTAL]]*Tabela1[[#This Row],[PRONTO ACABADO]]</f>
        <v>0</v>
      </c>
      <c r="AX1134" s="28">
        <f>Tabela1[[#This Row],[PESO TOTAL]]*Tabela1[[#This Row],[EXPEDIÇÃO ]]</f>
        <v>0</v>
      </c>
      <c r="AY1134" s="28" t="str">
        <f>Tabela1[[#This Row],[PEDIDO]]&amp;Tabela1[[#This Row],[PRODUTO]]</f>
        <v/>
      </c>
      <c r="AZ1134" s="44">
        <f>IF(AF1134="",0,IF(ISTEXT(AF1134),H1134*VALUE(SUBSTITUTE(AF1134,"%",""))/100,H1134*AF1134))-Tabela1[[#This Row],[PRONTO ACABADO2]]</f>
        <v>0</v>
      </c>
      <c r="BA1134" s="44">
        <f>IF(AG1134="",0,IF(ISTEXT(AG1134),H1134*VALUE(SUBSTITUTE(AG1134,"%",""))/100,H1134*AG1134))-Tabela1[[#This Row],[PESO EXPEDIDO2]]</f>
        <v>0</v>
      </c>
      <c r="BB1134" s="44">
        <f t="shared" si="162"/>
        <v>0</v>
      </c>
      <c r="BC1134" s="44">
        <f t="shared" si="163"/>
        <v>0</v>
      </c>
      <c r="BD1134" s="44"/>
    </row>
    <row r="1135" spans="1:56" ht="15.75" hidden="1" customHeight="1" x14ac:dyDescent="0.25">
      <c r="A1135" s="6"/>
      <c r="B1135" s="22"/>
      <c r="C1135" s="7"/>
      <c r="D1135" s="46"/>
      <c r="E1135" s="7"/>
      <c r="F1135" s="7"/>
      <c r="G1135" s="44"/>
      <c r="H1135" s="41">
        <f>Tabela1[[#This Row],[PESO UNI]]*Tabela1[[#This Row],[QTE]]</f>
        <v>0</v>
      </c>
      <c r="I1135" s="7"/>
      <c r="J1135" s="8"/>
      <c r="K1135" s="8"/>
      <c r="L1135" s="9"/>
      <c r="M1135" s="10"/>
      <c r="N1135" s="8"/>
      <c r="O1135" s="12"/>
      <c r="P1135" s="13"/>
      <c r="Q1135" s="14">
        <f>Tabela1[[#This Row],[QTDE/ Fabricação]]-Tabela1[[#This Row],[QTE]]</f>
        <v>0</v>
      </c>
      <c r="R1135" s="19">
        <f t="shared" si="158"/>
        <v>0</v>
      </c>
      <c r="S1135" s="19">
        <f t="shared" si="157"/>
        <v>0</v>
      </c>
      <c r="T1135" s="20">
        <f t="shared" si="159"/>
        <v>0</v>
      </c>
      <c r="U1135" s="17">
        <f>IFERROR(SUMIF('LISTA DE EMBARQUE'!B:B,MICRO!E:E,'LISTA DE EMBARQUE'!G:G),"")</f>
        <v>0</v>
      </c>
      <c r="V1135" s="12" t="str">
        <f>IFERROR(VLOOKUP(Tabela1[[#This Row],[COD.MDE]],'LISTA DE EMBARQUE'!B:L,11,0),"")</f>
        <v/>
      </c>
      <c r="W1135" s="13" t="str">
        <f>IFERROR(COUNTIF(#REF!,Tabela1[[#This Row],[Colunas5]]),"")</f>
        <v/>
      </c>
      <c r="X1135" s="14">
        <f>Tabela1[[#This Row],[QIANTIDADE EXPEDIDA]]*Tabela1[[#This Row],[PESO UNI]]</f>
        <v>0</v>
      </c>
      <c r="Y1135" s="14">
        <f t="shared" si="160"/>
        <v>0</v>
      </c>
      <c r="Z1135" s="21">
        <f>Tabela1[[#This Row],[PESO TOTAL]]-Tabela1[[#This Row],[Peso Expedido]]</f>
        <v>0</v>
      </c>
      <c r="AA1135" s="18"/>
      <c r="AB1135" s="40"/>
      <c r="AC1135" s="40"/>
      <c r="AD1135" s="40"/>
      <c r="AE1135" s="40"/>
      <c r="AF1135" s="40"/>
      <c r="AG1135" s="40"/>
      <c r="AH1135" s="40"/>
      <c r="AI1135" s="40" t="str">
        <f t="shared" si="164"/>
        <v>ok</v>
      </c>
      <c r="AJ1135"/>
      <c r="AK1135" t="str">
        <f>Tabela1[[#This Row],[Coluna1]]&amp;Tabela1[[#This Row],[PEDIDO]]</f>
        <v/>
      </c>
      <c r="AL1135"/>
      <c r="AM1135"/>
      <c r="AN1135"/>
      <c r="AO1135" t="str">
        <f t="shared" si="161"/>
        <v>/</v>
      </c>
      <c r="AP1135" t="str">
        <f>Tabela1[[#This Row],[TAG]]&amp;Tabela1[[#This Row],[PEDIDO]]&amp;Tabela1[[#This Row],[PRODUTO]]</f>
        <v/>
      </c>
      <c r="AQ1135" s="23" t="str">
        <f>Tabela1[[#This Row],[PRODUTO]]&amp;Tabela1[[#This Row],[TAG]]</f>
        <v/>
      </c>
      <c r="AR1135" s="183">
        <f>Tabela1[[#This Row],[PESO TOTAL]]*Tabela1[[#This Row],[MATÉRIA PRIMA]]</f>
        <v>0</v>
      </c>
      <c r="AS1135" s="28">
        <f>Tabela1[[#This Row],[PESO TOTAL]]*Tabela1[[#This Row],[PREPARAÇÃO ]]</f>
        <v>0</v>
      </c>
      <c r="AT1135" s="28">
        <f>Tabela1[[#This Row],[PESO TOTAL]]*Tabela1[[#This Row],[CALDEIRARIA]]</f>
        <v>0</v>
      </c>
      <c r="AU1135" s="28">
        <f>Tabela1[[#This Row],[PESO TOTAL]]*Tabela1[[#This Row],[SOLDA]]</f>
        <v>0</v>
      </c>
      <c r="AV1135" s="28">
        <f>Tabela1[[#This Row],[PESO TOTAL]]*Tabela1[[#This Row],[ACABAMENTO]]</f>
        <v>0</v>
      </c>
      <c r="AW1135" s="28">
        <f>Tabela1[[#This Row],[PESO TOTAL]]*Tabela1[[#This Row],[PRONTO ACABADO]]</f>
        <v>0</v>
      </c>
      <c r="AX1135" s="28">
        <f>Tabela1[[#This Row],[PESO TOTAL]]*Tabela1[[#This Row],[EXPEDIÇÃO ]]</f>
        <v>0</v>
      </c>
      <c r="AY1135" s="28" t="str">
        <f>Tabela1[[#This Row],[PEDIDO]]&amp;Tabela1[[#This Row],[PRODUTO]]</f>
        <v/>
      </c>
      <c r="AZ1135" s="44">
        <f>IF(AF1135="",0,IF(ISTEXT(AF1135),H1135*VALUE(SUBSTITUTE(AF1135,"%",""))/100,H1135*AF1135))-Tabela1[[#This Row],[PRONTO ACABADO2]]</f>
        <v>0</v>
      </c>
      <c r="BA1135" s="44">
        <f>IF(AG1135="",0,IF(ISTEXT(AG1135),H1135*VALUE(SUBSTITUTE(AG1135,"%",""))/100,H1135*AG1135))-Tabela1[[#This Row],[PESO EXPEDIDO2]]</f>
        <v>0</v>
      </c>
      <c r="BB1135" s="44">
        <f t="shared" si="162"/>
        <v>0</v>
      </c>
      <c r="BC1135" s="44">
        <f t="shared" si="163"/>
        <v>0</v>
      </c>
      <c r="BD1135" s="44"/>
    </row>
    <row r="1136" spans="1:56" ht="15.75" hidden="1" customHeight="1" x14ac:dyDescent="0.25">
      <c r="A1136" s="6"/>
      <c r="B1136" s="22"/>
      <c r="C1136" s="7"/>
      <c r="D1136" s="46"/>
      <c r="E1136" s="7"/>
      <c r="F1136" s="7"/>
      <c r="G1136" s="44"/>
      <c r="H1136" s="41">
        <f>Tabela1[[#This Row],[PESO UNI]]*Tabela1[[#This Row],[QTE]]</f>
        <v>0</v>
      </c>
      <c r="I1136" s="7"/>
      <c r="J1136" s="8"/>
      <c r="K1136" s="8"/>
      <c r="L1136" s="9"/>
      <c r="M1136" s="10"/>
      <c r="N1136" s="8"/>
      <c r="O1136" s="12"/>
      <c r="P1136" s="13"/>
      <c r="Q1136" s="14">
        <f>Tabela1[[#This Row],[QTDE/ Fabricação]]-Tabela1[[#This Row],[QTE]]</f>
        <v>0</v>
      </c>
      <c r="R1136" s="19">
        <f t="shared" si="158"/>
        <v>0</v>
      </c>
      <c r="S1136" s="19">
        <f t="shared" si="157"/>
        <v>0</v>
      </c>
      <c r="T1136" s="20">
        <f t="shared" si="159"/>
        <v>0</v>
      </c>
      <c r="U1136" s="17">
        <f>IFERROR(SUMIF('LISTA DE EMBARQUE'!B:B,MICRO!E:E,'LISTA DE EMBARQUE'!G:G),"")</f>
        <v>0</v>
      </c>
      <c r="V1136" s="12" t="str">
        <f>IFERROR(VLOOKUP(Tabela1[[#This Row],[COD.MDE]],'LISTA DE EMBARQUE'!B:L,11,0),"")</f>
        <v/>
      </c>
      <c r="W1136" s="13" t="str">
        <f>IFERROR(COUNTIF(#REF!,Tabela1[[#This Row],[Colunas5]]),"")</f>
        <v/>
      </c>
      <c r="X1136" s="14">
        <f>Tabela1[[#This Row],[QIANTIDADE EXPEDIDA]]*Tabela1[[#This Row],[PESO UNI]]</f>
        <v>0</v>
      </c>
      <c r="Y1136" s="14">
        <f t="shared" si="160"/>
        <v>0</v>
      </c>
      <c r="Z1136" s="21">
        <f>Tabela1[[#This Row],[PESO TOTAL]]-Tabela1[[#This Row],[Peso Expedido]]</f>
        <v>0</v>
      </c>
      <c r="AA1136" s="18"/>
      <c r="AB1136" s="40"/>
      <c r="AC1136" s="40"/>
      <c r="AD1136" s="40"/>
      <c r="AE1136" s="40"/>
      <c r="AF1136" s="40"/>
      <c r="AG1136" s="40"/>
      <c r="AH1136" s="40"/>
      <c r="AI1136" s="40" t="str">
        <f t="shared" si="164"/>
        <v>ok</v>
      </c>
      <c r="AJ1136"/>
      <c r="AK1136" t="str">
        <f>Tabela1[[#This Row],[Coluna1]]&amp;Tabela1[[#This Row],[PEDIDO]]</f>
        <v/>
      </c>
      <c r="AL1136"/>
      <c r="AM1136"/>
      <c r="AN1136"/>
      <c r="AO1136" t="str">
        <f t="shared" si="161"/>
        <v>/</v>
      </c>
      <c r="AP1136" t="str">
        <f>Tabela1[[#This Row],[TAG]]&amp;Tabela1[[#This Row],[PEDIDO]]&amp;Tabela1[[#This Row],[PRODUTO]]</f>
        <v/>
      </c>
      <c r="AQ1136" s="23" t="str">
        <f>Tabela1[[#This Row],[PRODUTO]]&amp;Tabela1[[#This Row],[TAG]]</f>
        <v/>
      </c>
      <c r="AR1136" s="183">
        <f>Tabela1[[#This Row],[PESO TOTAL]]*Tabela1[[#This Row],[MATÉRIA PRIMA]]</f>
        <v>0</v>
      </c>
      <c r="AS1136" s="28">
        <f>Tabela1[[#This Row],[PESO TOTAL]]*Tabela1[[#This Row],[PREPARAÇÃO ]]</f>
        <v>0</v>
      </c>
      <c r="AT1136" s="28">
        <f>Tabela1[[#This Row],[PESO TOTAL]]*Tabela1[[#This Row],[CALDEIRARIA]]</f>
        <v>0</v>
      </c>
      <c r="AU1136" s="28">
        <f>Tabela1[[#This Row],[PESO TOTAL]]*Tabela1[[#This Row],[SOLDA]]</f>
        <v>0</v>
      </c>
      <c r="AV1136" s="28">
        <f>Tabela1[[#This Row],[PESO TOTAL]]*Tabela1[[#This Row],[ACABAMENTO]]</f>
        <v>0</v>
      </c>
      <c r="AW1136" s="28">
        <f>Tabela1[[#This Row],[PESO TOTAL]]*Tabela1[[#This Row],[PRONTO ACABADO]]</f>
        <v>0</v>
      </c>
      <c r="AX1136" s="28">
        <f>Tabela1[[#This Row],[PESO TOTAL]]*Tabela1[[#This Row],[EXPEDIÇÃO ]]</f>
        <v>0</v>
      </c>
      <c r="AY1136" s="28" t="str">
        <f>Tabela1[[#This Row],[PEDIDO]]&amp;Tabela1[[#This Row],[PRODUTO]]</f>
        <v/>
      </c>
      <c r="AZ1136" s="44">
        <f>IF(AF1136="",0,IF(ISTEXT(AF1136),H1136*VALUE(SUBSTITUTE(AF1136,"%",""))/100,H1136*AF1136))-Tabela1[[#This Row],[PRONTO ACABADO2]]</f>
        <v>0</v>
      </c>
      <c r="BA1136" s="44">
        <f>IF(AG1136="",0,IF(ISTEXT(AG1136),H1136*VALUE(SUBSTITUTE(AG1136,"%",""))/100,H1136*AG1136))-Tabela1[[#This Row],[PESO EXPEDIDO2]]</f>
        <v>0</v>
      </c>
      <c r="BB1136" s="44">
        <f t="shared" si="162"/>
        <v>0</v>
      </c>
      <c r="BC1136" s="44">
        <f t="shared" si="163"/>
        <v>0</v>
      </c>
      <c r="BD1136" s="44"/>
    </row>
    <row r="1137" spans="1:56" ht="15.75" hidden="1" customHeight="1" x14ac:dyDescent="0.25">
      <c r="A1137" s="6"/>
      <c r="B1137" s="22"/>
      <c r="C1137" s="7"/>
      <c r="D1137" s="46"/>
      <c r="E1137" s="7"/>
      <c r="F1137" s="7"/>
      <c r="G1137" s="44"/>
      <c r="H1137" s="41">
        <f>Tabela1[[#This Row],[PESO UNI]]*Tabela1[[#This Row],[QTE]]</f>
        <v>0</v>
      </c>
      <c r="I1137" s="7"/>
      <c r="J1137" s="8"/>
      <c r="K1137" s="8"/>
      <c r="L1137" s="9"/>
      <c r="M1137" s="10"/>
      <c r="N1137" s="8"/>
      <c r="O1137" s="12"/>
      <c r="P1137" s="13"/>
      <c r="Q1137" s="14">
        <f>Tabela1[[#This Row],[QTDE/ Fabricação]]-Tabela1[[#This Row],[QTE]]</f>
        <v>0</v>
      </c>
      <c r="R1137" s="19">
        <f t="shared" si="158"/>
        <v>0</v>
      </c>
      <c r="S1137" s="19">
        <f t="shared" si="157"/>
        <v>0</v>
      </c>
      <c r="T1137" s="20">
        <f t="shared" si="159"/>
        <v>0</v>
      </c>
      <c r="U1137" s="17">
        <f>IFERROR(SUMIF('LISTA DE EMBARQUE'!B:B,MICRO!E:E,'LISTA DE EMBARQUE'!G:G),"")</f>
        <v>0</v>
      </c>
      <c r="V1137" s="12" t="str">
        <f>IFERROR(VLOOKUP(Tabela1[[#This Row],[COD.MDE]],'LISTA DE EMBARQUE'!B:L,11,0),"")</f>
        <v/>
      </c>
      <c r="W1137" s="13" t="str">
        <f>IFERROR(COUNTIF(#REF!,Tabela1[[#This Row],[Colunas5]]),"")</f>
        <v/>
      </c>
      <c r="X1137" s="14">
        <f>Tabela1[[#This Row],[QIANTIDADE EXPEDIDA]]*Tabela1[[#This Row],[PESO UNI]]</f>
        <v>0</v>
      </c>
      <c r="Y1137" s="14">
        <f t="shared" si="160"/>
        <v>0</v>
      </c>
      <c r="Z1137" s="21">
        <f>Tabela1[[#This Row],[PESO TOTAL]]-Tabela1[[#This Row],[Peso Expedido]]</f>
        <v>0</v>
      </c>
      <c r="AA1137" s="18"/>
      <c r="AB1137" s="40"/>
      <c r="AC1137" s="40"/>
      <c r="AD1137" s="40"/>
      <c r="AE1137" s="40"/>
      <c r="AF1137" s="40"/>
      <c r="AG1137" s="40"/>
      <c r="AH1137" s="40"/>
      <c r="AI1137" s="40" t="str">
        <f t="shared" si="164"/>
        <v>ok</v>
      </c>
      <c r="AJ1137"/>
      <c r="AK1137" t="str">
        <f>Tabela1[[#This Row],[Coluna1]]&amp;Tabela1[[#This Row],[PEDIDO]]</f>
        <v/>
      </c>
      <c r="AL1137"/>
      <c r="AM1137"/>
      <c r="AN1137"/>
      <c r="AO1137" t="str">
        <f t="shared" si="161"/>
        <v>/</v>
      </c>
      <c r="AP1137" t="str">
        <f>Tabela1[[#This Row],[TAG]]&amp;Tabela1[[#This Row],[PEDIDO]]&amp;Tabela1[[#This Row],[PRODUTO]]</f>
        <v/>
      </c>
      <c r="AQ1137" s="23" t="str">
        <f>Tabela1[[#This Row],[PRODUTO]]&amp;Tabela1[[#This Row],[TAG]]</f>
        <v/>
      </c>
      <c r="AR1137" s="183">
        <f>Tabela1[[#This Row],[PESO TOTAL]]*Tabela1[[#This Row],[MATÉRIA PRIMA]]</f>
        <v>0</v>
      </c>
      <c r="AS1137" s="28">
        <f>Tabela1[[#This Row],[PESO TOTAL]]*Tabela1[[#This Row],[PREPARAÇÃO ]]</f>
        <v>0</v>
      </c>
      <c r="AT1137" s="28">
        <f>Tabela1[[#This Row],[PESO TOTAL]]*Tabela1[[#This Row],[CALDEIRARIA]]</f>
        <v>0</v>
      </c>
      <c r="AU1137" s="28">
        <f>Tabela1[[#This Row],[PESO TOTAL]]*Tabela1[[#This Row],[SOLDA]]</f>
        <v>0</v>
      </c>
      <c r="AV1137" s="28">
        <f>Tabela1[[#This Row],[PESO TOTAL]]*Tabela1[[#This Row],[ACABAMENTO]]</f>
        <v>0</v>
      </c>
      <c r="AW1137" s="28">
        <f>Tabela1[[#This Row],[PESO TOTAL]]*Tabela1[[#This Row],[PRONTO ACABADO]]</f>
        <v>0</v>
      </c>
      <c r="AX1137" s="28">
        <f>Tabela1[[#This Row],[PESO TOTAL]]*Tabela1[[#This Row],[EXPEDIÇÃO ]]</f>
        <v>0</v>
      </c>
      <c r="AY1137" s="28" t="str">
        <f>Tabela1[[#This Row],[PEDIDO]]&amp;Tabela1[[#This Row],[PRODUTO]]</f>
        <v/>
      </c>
      <c r="AZ1137" s="44">
        <f>IF(AF1137="",0,IF(ISTEXT(AF1137),H1137*VALUE(SUBSTITUTE(AF1137,"%",""))/100,H1137*AF1137))-Tabela1[[#This Row],[PRONTO ACABADO2]]</f>
        <v>0</v>
      </c>
      <c r="BA1137" s="44">
        <f>IF(AG1137="",0,IF(ISTEXT(AG1137),H1137*VALUE(SUBSTITUTE(AG1137,"%",""))/100,H1137*AG1137))-Tabela1[[#This Row],[PESO EXPEDIDO2]]</f>
        <v>0</v>
      </c>
      <c r="BB1137" s="44">
        <f t="shared" si="162"/>
        <v>0</v>
      </c>
      <c r="BC1137" s="44">
        <f t="shared" si="163"/>
        <v>0</v>
      </c>
      <c r="BD1137" s="44"/>
    </row>
    <row r="1138" spans="1:56" ht="15.75" hidden="1" customHeight="1" x14ac:dyDescent="0.25">
      <c r="A1138" s="6"/>
      <c r="B1138" s="22"/>
      <c r="C1138" s="7"/>
      <c r="D1138" s="46"/>
      <c r="E1138" s="7"/>
      <c r="F1138" s="7"/>
      <c r="G1138" s="44"/>
      <c r="H1138" s="41">
        <f>Tabela1[[#This Row],[PESO UNI]]*Tabela1[[#This Row],[QTE]]</f>
        <v>0</v>
      </c>
      <c r="I1138" s="7"/>
      <c r="J1138" s="8"/>
      <c r="K1138" s="8"/>
      <c r="L1138" s="9"/>
      <c r="M1138" s="10"/>
      <c r="N1138" s="8"/>
      <c r="O1138" s="12"/>
      <c r="P1138" s="13"/>
      <c r="Q1138" s="14">
        <f>Tabela1[[#This Row],[QTDE/ Fabricação]]-Tabela1[[#This Row],[QTE]]</f>
        <v>0</v>
      </c>
      <c r="R1138" s="19">
        <f t="shared" si="158"/>
        <v>0</v>
      </c>
      <c r="S1138" s="19">
        <f t="shared" si="157"/>
        <v>0</v>
      </c>
      <c r="T1138" s="20">
        <f t="shared" si="159"/>
        <v>0</v>
      </c>
      <c r="U1138" s="17">
        <f>IFERROR(SUMIF('LISTA DE EMBARQUE'!B:B,MICRO!E:E,'LISTA DE EMBARQUE'!G:G),"")</f>
        <v>0</v>
      </c>
      <c r="V1138" s="12" t="str">
        <f>IFERROR(VLOOKUP(Tabela1[[#This Row],[COD.MDE]],'LISTA DE EMBARQUE'!B:L,11,0),"")</f>
        <v/>
      </c>
      <c r="W1138" s="13" t="str">
        <f>IFERROR(COUNTIF(#REF!,Tabela1[[#This Row],[Colunas5]]),"")</f>
        <v/>
      </c>
      <c r="X1138" s="14">
        <f>Tabela1[[#This Row],[QIANTIDADE EXPEDIDA]]*Tabela1[[#This Row],[PESO UNI]]</f>
        <v>0</v>
      </c>
      <c r="Y1138" s="14">
        <f t="shared" si="160"/>
        <v>0</v>
      </c>
      <c r="Z1138" s="21">
        <f>Tabela1[[#This Row],[PESO TOTAL]]-Tabela1[[#This Row],[Peso Expedido]]</f>
        <v>0</v>
      </c>
      <c r="AA1138" s="18"/>
      <c r="AB1138" s="40"/>
      <c r="AC1138" s="40"/>
      <c r="AD1138" s="40"/>
      <c r="AE1138" s="40"/>
      <c r="AF1138" s="40"/>
      <c r="AG1138" s="40"/>
      <c r="AH1138" s="40"/>
      <c r="AI1138" s="40" t="str">
        <f t="shared" si="164"/>
        <v>ok</v>
      </c>
      <c r="AJ1138"/>
      <c r="AK1138" t="str">
        <f>Tabela1[[#This Row],[Coluna1]]&amp;Tabela1[[#This Row],[PEDIDO]]</f>
        <v/>
      </c>
      <c r="AL1138"/>
      <c r="AM1138"/>
      <c r="AN1138"/>
      <c r="AO1138" t="str">
        <f t="shared" si="161"/>
        <v>/</v>
      </c>
      <c r="AP1138" t="str">
        <f>Tabela1[[#This Row],[TAG]]&amp;Tabela1[[#This Row],[PEDIDO]]&amp;Tabela1[[#This Row],[PRODUTO]]</f>
        <v/>
      </c>
      <c r="AQ1138" s="23" t="str">
        <f>Tabela1[[#This Row],[PRODUTO]]&amp;Tabela1[[#This Row],[TAG]]</f>
        <v/>
      </c>
      <c r="AR1138" s="183">
        <f>Tabela1[[#This Row],[PESO TOTAL]]*Tabela1[[#This Row],[MATÉRIA PRIMA]]</f>
        <v>0</v>
      </c>
      <c r="AS1138" s="28">
        <f>Tabela1[[#This Row],[PESO TOTAL]]*Tabela1[[#This Row],[PREPARAÇÃO ]]</f>
        <v>0</v>
      </c>
      <c r="AT1138" s="28">
        <f>Tabela1[[#This Row],[PESO TOTAL]]*Tabela1[[#This Row],[CALDEIRARIA]]</f>
        <v>0</v>
      </c>
      <c r="AU1138" s="28">
        <f>Tabela1[[#This Row],[PESO TOTAL]]*Tabela1[[#This Row],[SOLDA]]</f>
        <v>0</v>
      </c>
      <c r="AV1138" s="28">
        <f>Tabela1[[#This Row],[PESO TOTAL]]*Tabela1[[#This Row],[ACABAMENTO]]</f>
        <v>0</v>
      </c>
      <c r="AW1138" s="28">
        <f>Tabela1[[#This Row],[PESO TOTAL]]*Tabela1[[#This Row],[PRONTO ACABADO]]</f>
        <v>0</v>
      </c>
      <c r="AX1138" s="28">
        <f>Tabela1[[#This Row],[PESO TOTAL]]*Tabela1[[#This Row],[EXPEDIÇÃO ]]</f>
        <v>0</v>
      </c>
      <c r="AY1138" s="28" t="str">
        <f>Tabela1[[#This Row],[PEDIDO]]&amp;Tabela1[[#This Row],[PRODUTO]]</f>
        <v/>
      </c>
      <c r="AZ1138" s="44">
        <f>IF(AF1138="",0,IF(ISTEXT(AF1138),H1138*VALUE(SUBSTITUTE(AF1138,"%",""))/100,H1138*AF1138))-Tabela1[[#This Row],[PRONTO ACABADO2]]</f>
        <v>0</v>
      </c>
      <c r="BA1138" s="44">
        <f>IF(AG1138="",0,IF(ISTEXT(AG1138),H1138*VALUE(SUBSTITUTE(AG1138,"%",""))/100,H1138*AG1138))-Tabela1[[#This Row],[PESO EXPEDIDO2]]</f>
        <v>0</v>
      </c>
      <c r="BB1138" s="44">
        <f t="shared" si="162"/>
        <v>0</v>
      </c>
      <c r="BC1138" s="44">
        <f t="shared" si="163"/>
        <v>0</v>
      </c>
      <c r="BD1138" s="44"/>
    </row>
    <row r="1139" spans="1:56" ht="15.75" hidden="1" customHeight="1" x14ac:dyDescent="0.25">
      <c r="A1139" s="6"/>
      <c r="B1139" s="22"/>
      <c r="C1139" s="7"/>
      <c r="D1139" s="46"/>
      <c r="E1139" s="7"/>
      <c r="F1139" s="7"/>
      <c r="G1139" s="44"/>
      <c r="H1139" s="41">
        <f>Tabela1[[#This Row],[PESO UNI]]*Tabela1[[#This Row],[QTE]]</f>
        <v>0</v>
      </c>
      <c r="I1139" s="7"/>
      <c r="J1139" s="8"/>
      <c r="K1139" s="8"/>
      <c r="L1139" s="9"/>
      <c r="M1139" s="10"/>
      <c r="N1139" s="8"/>
      <c r="O1139" s="12"/>
      <c r="P1139" s="13"/>
      <c r="Q1139" s="14">
        <f>Tabela1[[#This Row],[QTDE/ Fabricação]]-Tabela1[[#This Row],[QTE]]</f>
        <v>0</v>
      </c>
      <c r="R1139" s="19">
        <f t="shared" si="158"/>
        <v>0</v>
      </c>
      <c r="S1139" s="19">
        <f t="shared" si="157"/>
        <v>0</v>
      </c>
      <c r="T1139" s="20">
        <f t="shared" si="159"/>
        <v>0</v>
      </c>
      <c r="U1139" s="17">
        <f>IFERROR(SUMIF('LISTA DE EMBARQUE'!B:B,MICRO!E:E,'LISTA DE EMBARQUE'!G:G),"")</f>
        <v>0</v>
      </c>
      <c r="V1139" s="12" t="str">
        <f>IFERROR(VLOOKUP(Tabela1[[#This Row],[COD.MDE]],'LISTA DE EMBARQUE'!B:L,11,0),"")</f>
        <v/>
      </c>
      <c r="W1139" s="13" t="str">
        <f>IFERROR(COUNTIF(#REF!,Tabela1[[#This Row],[Colunas5]]),"")</f>
        <v/>
      </c>
      <c r="X1139" s="14">
        <f>Tabela1[[#This Row],[QIANTIDADE EXPEDIDA]]*Tabela1[[#This Row],[PESO UNI]]</f>
        <v>0</v>
      </c>
      <c r="Y1139" s="14">
        <f t="shared" si="160"/>
        <v>0</v>
      </c>
      <c r="Z1139" s="21">
        <f>Tabela1[[#This Row],[PESO TOTAL]]-Tabela1[[#This Row],[Peso Expedido]]</f>
        <v>0</v>
      </c>
      <c r="AA1139" s="18"/>
      <c r="AB1139" s="40"/>
      <c r="AC1139" s="40"/>
      <c r="AD1139" s="40"/>
      <c r="AE1139" s="40"/>
      <c r="AF1139" s="40"/>
      <c r="AG1139" s="40"/>
      <c r="AH1139" s="40"/>
      <c r="AI1139" s="40" t="str">
        <f t="shared" si="164"/>
        <v>ok</v>
      </c>
      <c r="AJ1139"/>
      <c r="AK1139" t="str">
        <f>Tabela1[[#This Row],[Coluna1]]&amp;Tabela1[[#This Row],[PEDIDO]]</f>
        <v/>
      </c>
      <c r="AL1139"/>
      <c r="AM1139"/>
      <c r="AN1139"/>
      <c r="AO1139" t="str">
        <f t="shared" si="161"/>
        <v>/</v>
      </c>
      <c r="AP1139" t="str">
        <f>Tabela1[[#This Row],[TAG]]&amp;Tabela1[[#This Row],[PEDIDO]]&amp;Tabela1[[#This Row],[PRODUTO]]</f>
        <v/>
      </c>
      <c r="AQ1139" s="23" t="str">
        <f>Tabela1[[#This Row],[PRODUTO]]&amp;Tabela1[[#This Row],[TAG]]</f>
        <v/>
      </c>
      <c r="AR1139" s="183">
        <f>Tabela1[[#This Row],[PESO TOTAL]]*Tabela1[[#This Row],[MATÉRIA PRIMA]]</f>
        <v>0</v>
      </c>
      <c r="AS1139" s="28">
        <f>Tabela1[[#This Row],[PESO TOTAL]]*Tabela1[[#This Row],[PREPARAÇÃO ]]</f>
        <v>0</v>
      </c>
      <c r="AT1139" s="28">
        <f>Tabela1[[#This Row],[PESO TOTAL]]*Tabela1[[#This Row],[CALDEIRARIA]]</f>
        <v>0</v>
      </c>
      <c r="AU1139" s="28">
        <f>Tabela1[[#This Row],[PESO TOTAL]]*Tabela1[[#This Row],[SOLDA]]</f>
        <v>0</v>
      </c>
      <c r="AV1139" s="28">
        <f>Tabela1[[#This Row],[PESO TOTAL]]*Tabela1[[#This Row],[ACABAMENTO]]</f>
        <v>0</v>
      </c>
      <c r="AW1139" s="28">
        <f>Tabela1[[#This Row],[PESO TOTAL]]*Tabela1[[#This Row],[PRONTO ACABADO]]</f>
        <v>0</v>
      </c>
      <c r="AX1139" s="28">
        <f>Tabela1[[#This Row],[PESO TOTAL]]*Tabela1[[#This Row],[EXPEDIÇÃO ]]</f>
        <v>0</v>
      </c>
      <c r="AY1139" s="28" t="str">
        <f>Tabela1[[#This Row],[PEDIDO]]&amp;Tabela1[[#This Row],[PRODUTO]]</f>
        <v/>
      </c>
      <c r="AZ1139" s="44">
        <f>IF(AF1139="",0,IF(ISTEXT(AF1139),H1139*VALUE(SUBSTITUTE(AF1139,"%",""))/100,H1139*AF1139))-Tabela1[[#This Row],[PRONTO ACABADO2]]</f>
        <v>0</v>
      </c>
      <c r="BA1139" s="44">
        <f>IF(AG1139="",0,IF(ISTEXT(AG1139),H1139*VALUE(SUBSTITUTE(AG1139,"%",""))/100,H1139*AG1139))-Tabela1[[#This Row],[PESO EXPEDIDO2]]</f>
        <v>0</v>
      </c>
      <c r="BB1139" s="44">
        <f t="shared" si="162"/>
        <v>0</v>
      </c>
      <c r="BC1139" s="44">
        <f t="shared" si="163"/>
        <v>0</v>
      </c>
      <c r="BD1139" s="44"/>
    </row>
    <row r="1140" spans="1:56" ht="15.75" hidden="1" customHeight="1" x14ac:dyDescent="0.25">
      <c r="A1140" s="6"/>
      <c r="B1140" s="22"/>
      <c r="C1140" s="7"/>
      <c r="D1140" s="46"/>
      <c r="E1140" s="7"/>
      <c r="F1140" s="7"/>
      <c r="G1140" s="44"/>
      <c r="H1140" s="41">
        <f>Tabela1[[#This Row],[PESO UNI]]*Tabela1[[#This Row],[QTE]]</f>
        <v>0</v>
      </c>
      <c r="I1140" s="7"/>
      <c r="J1140" s="8"/>
      <c r="K1140" s="8"/>
      <c r="L1140" s="9"/>
      <c r="M1140" s="10"/>
      <c r="N1140" s="8"/>
      <c r="O1140" s="12"/>
      <c r="P1140" s="13"/>
      <c r="Q1140" s="14">
        <f>Tabela1[[#This Row],[QTDE/ Fabricação]]-Tabela1[[#This Row],[QTE]]</f>
        <v>0</v>
      </c>
      <c r="R1140" s="19">
        <f t="shared" si="158"/>
        <v>0</v>
      </c>
      <c r="S1140" s="19">
        <f t="shared" si="157"/>
        <v>0</v>
      </c>
      <c r="T1140" s="20">
        <f t="shared" si="159"/>
        <v>0</v>
      </c>
      <c r="U1140" s="17">
        <f>IFERROR(SUMIF('LISTA DE EMBARQUE'!B:B,MICRO!E:E,'LISTA DE EMBARQUE'!G:G),"")</f>
        <v>0</v>
      </c>
      <c r="V1140" s="12" t="str">
        <f>IFERROR(VLOOKUP(Tabela1[[#This Row],[COD.MDE]],'LISTA DE EMBARQUE'!B:L,11,0),"")</f>
        <v/>
      </c>
      <c r="W1140" s="13" t="str">
        <f>IFERROR(COUNTIF(#REF!,Tabela1[[#This Row],[Colunas5]]),"")</f>
        <v/>
      </c>
      <c r="X1140" s="14">
        <f>Tabela1[[#This Row],[QIANTIDADE EXPEDIDA]]*Tabela1[[#This Row],[PESO UNI]]</f>
        <v>0</v>
      </c>
      <c r="Y1140" s="14">
        <f t="shared" si="160"/>
        <v>0</v>
      </c>
      <c r="Z1140" s="21">
        <f>Tabela1[[#This Row],[PESO TOTAL]]-Tabela1[[#This Row],[Peso Expedido]]</f>
        <v>0</v>
      </c>
      <c r="AA1140" s="18"/>
      <c r="AB1140" s="40"/>
      <c r="AC1140" s="40"/>
      <c r="AD1140" s="40"/>
      <c r="AE1140" s="40"/>
      <c r="AF1140" s="40"/>
      <c r="AG1140" s="40"/>
      <c r="AH1140" s="40"/>
      <c r="AI1140" s="40" t="str">
        <f t="shared" si="164"/>
        <v>ok</v>
      </c>
      <c r="AJ1140"/>
      <c r="AK1140" t="str">
        <f>Tabela1[[#This Row],[Coluna1]]&amp;Tabela1[[#This Row],[PEDIDO]]</f>
        <v/>
      </c>
      <c r="AL1140"/>
      <c r="AM1140"/>
      <c r="AN1140"/>
      <c r="AO1140" t="str">
        <f t="shared" si="161"/>
        <v>/</v>
      </c>
      <c r="AP1140" t="str">
        <f>Tabela1[[#This Row],[TAG]]&amp;Tabela1[[#This Row],[PEDIDO]]&amp;Tabela1[[#This Row],[PRODUTO]]</f>
        <v/>
      </c>
      <c r="AQ1140" s="23" t="str">
        <f>Tabela1[[#This Row],[PRODUTO]]&amp;Tabela1[[#This Row],[TAG]]</f>
        <v/>
      </c>
      <c r="AR1140" s="183">
        <f>Tabela1[[#This Row],[PESO TOTAL]]*Tabela1[[#This Row],[MATÉRIA PRIMA]]</f>
        <v>0</v>
      </c>
      <c r="AS1140" s="28">
        <f>Tabela1[[#This Row],[PESO TOTAL]]*Tabela1[[#This Row],[PREPARAÇÃO ]]</f>
        <v>0</v>
      </c>
      <c r="AT1140" s="28">
        <f>Tabela1[[#This Row],[PESO TOTAL]]*Tabela1[[#This Row],[CALDEIRARIA]]</f>
        <v>0</v>
      </c>
      <c r="AU1140" s="28">
        <f>Tabela1[[#This Row],[PESO TOTAL]]*Tabela1[[#This Row],[SOLDA]]</f>
        <v>0</v>
      </c>
      <c r="AV1140" s="28">
        <f>Tabela1[[#This Row],[PESO TOTAL]]*Tabela1[[#This Row],[ACABAMENTO]]</f>
        <v>0</v>
      </c>
      <c r="AW1140" s="28">
        <f>Tabela1[[#This Row],[PESO TOTAL]]*Tabela1[[#This Row],[PRONTO ACABADO]]</f>
        <v>0</v>
      </c>
      <c r="AX1140" s="28">
        <f>Tabela1[[#This Row],[PESO TOTAL]]*Tabela1[[#This Row],[EXPEDIÇÃO ]]</f>
        <v>0</v>
      </c>
      <c r="AY1140" s="28" t="str">
        <f>Tabela1[[#This Row],[PEDIDO]]&amp;Tabela1[[#This Row],[PRODUTO]]</f>
        <v/>
      </c>
      <c r="AZ1140" s="44">
        <f>IF(AF1140="",0,IF(ISTEXT(AF1140),H1140*VALUE(SUBSTITUTE(AF1140,"%",""))/100,H1140*AF1140))-Tabela1[[#This Row],[PRONTO ACABADO2]]</f>
        <v>0</v>
      </c>
      <c r="BA1140" s="44">
        <f>IF(AG1140="",0,IF(ISTEXT(AG1140),H1140*VALUE(SUBSTITUTE(AG1140,"%",""))/100,H1140*AG1140))-Tabela1[[#This Row],[PESO EXPEDIDO2]]</f>
        <v>0</v>
      </c>
      <c r="BB1140" s="44">
        <f t="shared" si="162"/>
        <v>0</v>
      </c>
      <c r="BC1140" s="44">
        <f t="shared" si="163"/>
        <v>0</v>
      </c>
      <c r="BD1140" s="44"/>
    </row>
    <row r="1141" spans="1:56" ht="15.75" hidden="1" customHeight="1" x14ac:dyDescent="0.25">
      <c r="A1141" s="6"/>
      <c r="B1141" s="22"/>
      <c r="C1141" s="7"/>
      <c r="D1141" s="46"/>
      <c r="E1141" s="7"/>
      <c r="F1141" s="7"/>
      <c r="G1141" s="44"/>
      <c r="H1141" s="41">
        <f>Tabela1[[#This Row],[PESO UNI]]*Tabela1[[#This Row],[QTE]]</f>
        <v>0</v>
      </c>
      <c r="I1141" s="7"/>
      <c r="J1141" s="8"/>
      <c r="K1141" s="8"/>
      <c r="L1141" s="9"/>
      <c r="M1141" s="10"/>
      <c r="N1141" s="8"/>
      <c r="O1141" s="12"/>
      <c r="P1141" s="13"/>
      <c r="Q1141" s="14">
        <f>Tabela1[[#This Row],[QTDE/ Fabricação]]-Tabela1[[#This Row],[QTE]]</f>
        <v>0</v>
      </c>
      <c r="R1141" s="19">
        <f t="shared" si="158"/>
        <v>0</v>
      </c>
      <c r="S1141" s="19">
        <f t="shared" si="157"/>
        <v>0</v>
      </c>
      <c r="T1141" s="20">
        <f t="shared" si="159"/>
        <v>0</v>
      </c>
      <c r="U1141" s="17">
        <f>IFERROR(SUMIF('LISTA DE EMBARQUE'!B:B,MICRO!E:E,'LISTA DE EMBARQUE'!G:G),"")</f>
        <v>0</v>
      </c>
      <c r="V1141" s="12" t="str">
        <f>IFERROR(VLOOKUP(Tabela1[[#This Row],[COD.MDE]],'LISTA DE EMBARQUE'!B:L,11,0),"")</f>
        <v/>
      </c>
      <c r="W1141" s="13" t="str">
        <f>IFERROR(COUNTIF(#REF!,Tabela1[[#This Row],[Colunas5]]),"")</f>
        <v/>
      </c>
      <c r="X1141" s="14">
        <f>Tabela1[[#This Row],[QIANTIDADE EXPEDIDA]]*Tabela1[[#This Row],[PESO UNI]]</f>
        <v>0</v>
      </c>
      <c r="Y1141" s="14">
        <f t="shared" si="160"/>
        <v>0</v>
      </c>
      <c r="Z1141" s="21">
        <f>Tabela1[[#This Row],[PESO TOTAL]]-Tabela1[[#This Row],[Peso Expedido]]</f>
        <v>0</v>
      </c>
      <c r="AA1141" s="18"/>
      <c r="AB1141" s="40"/>
      <c r="AC1141" s="40"/>
      <c r="AD1141" s="40"/>
      <c r="AE1141" s="40"/>
      <c r="AF1141" s="40"/>
      <c r="AG1141" s="40"/>
      <c r="AH1141" s="40"/>
      <c r="AI1141" s="40" t="str">
        <f t="shared" si="164"/>
        <v>ok</v>
      </c>
      <c r="AJ1141"/>
      <c r="AK1141" t="str">
        <f>Tabela1[[#This Row],[Coluna1]]&amp;Tabela1[[#This Row],[PEDIDO]]</f>
        <v/>
      </c>
      <c r="AL1141"/>
      <c r="AM1141"/>
      <c r="AN1141"/>
      <c r="AO1141" t="str">
        <f t="shared" si="161"/>
        <v>/</v>
      </c>
      <c r="AP1141" t="str">
        <f>Tabela1[[#This Row],[TAG]]&amp;Tabela1[[#This Row],[PEDIDO]]&amp;Tabela1[[#This Row],[PRODUTO]]</f>
        <v/>
      </c>
      <c r="AQ1141" s="23" t="str">
        <f>Tabela1[[#This Row],[PRODUTO]]&amp;Tabela1[[#This Row],[TAG]]</f>
        <v/>
      </c>
      <c r="AR1141" s="183">
        <f>Tabela1[[#This Row],[PESO TOTAL]]*Tabela1[[#This Row],[MATÉRIA PRIMA]]</f>
        <v>0</v>
      </c>
      <c r="AS1141" s="28">
        <f>Tabela1[[#This Row],[PESO TOTAL]]*Tabela1[[#This Row],[PREPARAÇÃO ]]</f>
        <v>0</v>
      </c>
      <c r="AT1141" s="28">
        <f>Tabela1[[#This Row],[PESO TOTAL]]*Tabela1[[#This Row],[CALDEIRARIA]]</f>
        <v>0</v>
      </c>
      <c r="AU1141" s="28">
        <f>Tabela1[[#This Row],[PESO TOTAL]]*Tabela1[[#This Row],[SOLDA]]</f>
        <v>0</v>
      </c>
      <c r="AV1141" s="28">
        <f>Tabela1[[#This Row],[PESO TOTAL]]*Tabela1[[#This Row],[ACABAMENTO]]</f>
        <v>0</v>
      </c>
      <c r="AW1141" s="28">
        <f>Tabela1[[#This Row],[PESO TOTAL]]*Tabela1[[#This Row],[PRONTO ACABADO]]</f>
        <v>0</v>
      </c>
      <c r="AX1141" s="28">
        <f>Tabela1[[#This Row],[PESO TOTAL]]*Tabela1[[#This Row],[EXPEDIÇÃO ]]</f>
        <v>0</v>
      </c>
      <c r="AY1141" s="28" t="str">
        <f>Tabela1[[#This Row],[PEDIDO]]&amp;Tabela1[[#This Row],[PRODUTO]]</f>
        <v/>
      </c>
      <c r="AZ1141" s="44">
        <f>IF(AF1141="",0,IF(ISTEXT(AF1141),H1141*VALUE(SUBSTITUTE(AF1141,"%",""))/100,H1141*AF1141))-Tabela1[[#This Row],[PRONTO ACABADO2]]</f>
        <v>0</v>
      </c>
      <c r="BA1141" s="44">
        <f>IF(AG1141="",0,IF(ISTEXT(AG1141),H1141*VALUE(SUBSTITUTE(AG1141,"%",""))/100,H1141*AG1141))-Tabela1[[#This Row],[PESO EXPEDIDO2]]</f>
        <v>0</v>
      </c>
      <c r="BB1141" s="44">
        <f t="shared" si="162"/>
        <v>0</v>
      </c>
      <c r="BC1141" s="44">
        <f t="shared" si="163"/>
        <v>0</v>
      </c>
      <c r="BD1141" s="44"/>
    </row>
    <row r="1142" spans="1:56" ht="15.75" hidden="1" customHeight="1" x14ac:dyDescent="0.25">
      <c r="A1142" s="6"/>
      <c r="B1142" s="22"/>
      <c r="C1142" s="7"/>
      <c r="D1142" s="46"/>
      <c r="E1142" s="7"/>
      <c r="F1142" s="7"/>
      <c r="G1142" s="44"/>
      <c r="H1142" s="41">
        <f>Tabela1[[#This Row],[PESO UNI]]*Tabela1[[#This Row],[QTE]]</f>
        <v>0</v>
      </c>
      <c r="I1142" s="7"/>
      <c r="J1142" s="8"/>
      <c r="K1142" s="8"/>
      <c r="L1142" s="9"/>
      <c r="M1142" s="10"/>
      <c r="N1142" s="8"/>
      <c r="O1142" s="12"/>
      <c r="P1142" s="13"/>
      <c r="Q1142" s="14">
        <f>Tabela1[[#This Row],[QTDE/ Fabricação]]-Tabela1[[#This Row],[QTE]]</f>
        <v>0</v>
      </c>
      <c r="R1142" s="19">
        <f t="shared" si="158"/>
        <v>0</v>
      </c>
      <c r="S1142" s="19">
        <f t="shared" si="157"/>
        <v>0</v>
      </c>
      <c r="T1142" s="20">
        <f t="shared" si="159"/>
        <v>0</v>
      </c>
      <c r="U1142" s="17">
        <f>IFERROR(SUMIF('LISTA DE EMBARQUE'!B:B,MICRO!E:E,'LISTA DE EMBARQUE'!G:G),"")</f>
        <v>0</v>
      </c>
      <c r="V1142" s="12" t="str">
        <f>IFERROR(VLOOKUP(Tabela1[[#This Row],[COD.MDE]],'LISTA DE EMBARQUE'!B:L,11,0),"")</f>
        <v/>
      </c>
      <c r="W1142" s="13" t="str">
        <f>IFERROR(COUNTIF(#REF!,Tabela1[[#This Row],[Colunas5]]),"")</f>
        <v/>
      </c>
      <c r="X1142" s="14">
        <f>Tabela1[[#This Row],[QIANTIDADE EXPEDIDA]]*Tabela1[[#This Row],[PESO UNI]]</f>
        <v>0</v>
      </c>
      <c r="Y1142" s="14">
        <f t="shared" si="160"/>
        <v>0</v>
      </c>
      <c r="Z1142" s="21">
        <f>Tabela1[[#This Row],[PESO TOTAL]]-Tabela1[[#This Row],[Peso Expedido]]</f>
        <v>0</v>
      </c>
      <c r="AA1142" s="18"/>
      <c r="AB1142" s="40"/>
      <c r="AC1142" s="40"/>
      <c r="AD1142" s="40"/>
      <c r="AE1142" s="40"/>
      <c r="AF1142" s="40"/>
      <c r="AG1142" s="40"/>
      <c r="AH1142" s="40"/>
      <c r="AI1142" s="40" t="str">
        <f t="shared" si="164"/>
        <v>ok</v>
      </c>
      <c r="AJ1142"/>
      <c r="AK1142" t="str">
        <f>Tabela1[[#This Row],[Coluna1]]&amp;Tabela1[[#This Row],[PEDIDO]]</f>
        <v/>
      </c>
      <c r="AL1142"/>
      <c r="AM1142"/>
      <c r="AN1142"/>
      <c r="AO1142" t="str">
        <f t="shared" si="161"/>
        <v>/</v>
      </c>
      <c r="AP1142" t="str">
        <f>Tabela1[[#This Row],[TAG]]&amp;Tabela1[[#This Row],[PEDIDO]]&amp;Tabela1[[#This Row],[PRODUTO]]</f>
        <v/>
      </c>
      <c r="AQ1142" s="23" t="str">
        <f>Tabela1[[#This Row],[PRODUTO]]&amp;Tabela1[[#This Row],[TAG]]</f>
        <v/>
      </c>
      <c r="AR1142" s="183">
        <f>Tabela1[[#This Row],[PESO TOTAL]]*Tabela1[[#This Row],[MATÉRIA PRIMA]]</f>
        <v>0</v>
      </c>
      <c r="AS1142" s="28">
        <f>Tabela1[[#This Row],[PESO TOTAL]]*Tabela1[[#This Row],[PREPARAÇÃO ]]</f>
        <v>0</v>
      </c>
      <c r="AT1142" s="28">
        <f>Tabela1[[#This Row],[PESO TOTAL]]*Tabela1[[#This Row],[CALDEIRARIA]]</f>
        <v>0</v>
      </c>
      <c r="AU1142" s="28">
        <f>Tabela1[[#This Row],[PESO TOTAL]]*Tabela1[[#This Row],[SOLDA]]</f>
        <v>0</v>
      </c>
      <c r="AV1142" s="28">
        <f>Tabela1[[#This Row],[PESO TOTAL]]*Tabela1[[#This Row],[ACABAMENTO]]</f>
        <v>0</v>
      </c>
      <c r="AW1142" s="28">
        <f>Tabela1[[#This Row],[PESO TOTAL]]*Tabela1[[#This Row],[PRONTO ACABADO]]</f>
        <v>0</v>
      </c>
      <c r="AX1142" s="28">
        <f>Tabela1[[#This Row],[PESO TOTAL]]*Tabela1[[#This Row],[EXPEDIÇÃO ]]</f>
        <v>0</v>
      </c>
      <c r="AY1142" s="28" t="str">
        <f>Tabela1[[#This Row],[PEDIDO]]&amp;Tabela1[[#This Row],[PRODUTO]]</f>
        <v/>
      </c>
      <c r="AZ1142" s="44">
        <f>IF(AF1142="",0,IF(ISTEXT(AF1142),H1142*VALUE(SUBSTITUTE(AF1142,"%",""))/100,H1142*AF1142))-Tabela1[[#This Row],[PRONTO ACABADO2]]</f>
        <v>0</v>
      </c>
      <c r="BA1142" s="44">
        <f>IF(AG1142="",0,IF(ISTEXT(AG1142),H1142*VALUE(SUBSTITUTE(AG1142,"%",""))/100,H1142*AG1142))-Tabela1[[#This Row],[PESO EXPEDIDO2]]</f>
        <v>0</v>
      </c>
      <c r="BB1142" s="44">
        <f t="shared" si="162"/>
        <v>0</v>
      </c>
      <c r="BC1142" s="44">
        <f t="shared" si="163"/>
        <v>0</v>
      </c>
      <c r="BD1142" s="44"/>
    </row>
    <row r="1143" spans="1:56" ht="15.75" hidden="1" customHeight="1" x14ac:dyDescent="0.25">
      <c r="A1143" s="6"/>
      <c r="B1143" s="22"/>
      <c r="C1143" s="7"/>
      <c r="D1143" s="46"/>
      <c r="E1143" s="7"/>
      <c r="F1143" s="7"/>
      <c r="G1143" s="44"/>
      <c r="H1143" s="41">
        <f>Tabela1[[#This Row],[PESO UNI]]*Tabela1[[#This Row],[QTE]]</f>
        <v>0</v>
      </c>
      <c r="I1143" s="7"/>
      <c r="J1143" s="8"/>
      <c r="K1143" s="8"/>
      <c r="L1143" s="9"/>
      <c r="M1143" s="10"/>
      <c r="N1143" s="8"/>
      <c r="O1143" s="12"/>
      <c r="P1143" s="13"/>
      <c r="Q1143" s="14">
        <f>Tabela1[[#This Row],[QTDE/ Fabricação]]-Tabela1[[#This Row],[QTE]]</f>
        <v>0</v>
      </c>
      <c r="R1143" s="19">
        <f t="shared" si="158"/>
        <v>0</v>
      </c>
      <c r="S1143" s="19">
        <f t="shared" si="157"/>
        <v>0</v>
      </c>
      <c r="T1143" s="20">
        <f t="shared" si="159"/>
        <v>0</v>
      </c>
      <c r="U1143" s="17">
        <f>IFERROR(SUMIF('LISTA DE EMBARQUE'!B:B,MICRO!E:E,'LISTA DE EMBARQUE'!G:G),"")</f>
        <v>0</v>
      </c>
      <c r="V1143" s="12" t="str">
        <f>IFERROR(VLOOKUP(Tabela1[[#This Row],[COD.MDE]],'LISTA DE EMBARQUE'!B:L,11,0),"")</f>
        <v/>
      </c>
      <c r="W1143" s="13" t="str">
        <f>IFERROR(COUNTIF(#REF!,Tabela1[[#This Row],[Colunas5]]),"")</f>
        <v/>
      </c>
      <c r="X1143" s="14">
        <f>Tabela1[[#This Row],[QIANTIDADE EXPEDIDA]]*Tabela1[[#This Row],[PESO UNI]]</f>
        <v>0</v>
      </c>
      <c r="Y1143" s="14">
        <f t="shared" si="160"/>
        <v>0</v>
      </c>
      <c r="Z1143" s="21">
        <f>Tabela1[[#This Row],[PESO TOTAL]]-Tabela1[[#This Row],[Peso Expedido]]</f>
        <v>0</v>
      </c>
      <c r="AA1143" s="18"/>
      <c r="AB1143" s="40"/>
      <c r="AC1143" s="40"/>
      <c r="AD1143" s="40"/>
      <c r="AE1143" s="40"/>
      <c r="AF1143" s="40"/>
      <c r="AG1143" s="40"/>
      <c r="AH1143" s="40"/>
      <c r="AI1143" s="40" t="str">
        <f t="shared" si="164"/>
        <v>ok</v>
      </c>
      <c r="AJ1143"/>
      <c r="AK1143" t="str">
        <f>Tabela1[[#This Row],[Coluna1]]&amp;Tabela1[[#This Row],[PEDIDO]]</f>
        <v/>
      </c>
      <c r="AL1143"/>
      <c r="AM1143"/>
      <c r="AN1143"/>
      <c r="AO1143" t="str">
        <f t="shared" si="161"/>
        <v>/</v>
      </c>
      <c r="AP1143" t="str">
        <f>Tabela1[[#This Row],[TAG]]&amp;Tabela1[[#This Row],[PEDIDO]]&amp;Tabela1[[#This Row],[PRODUTO]]</f>
        <v/>
      </c>
      <c r="AQ1143" s="23" t="str">
        <f>Tabela1[[#This Row],[PRODUTO]]&amp;Tabela1[[#This Row],[TAG]]</f>
        <v/>
      </c>
      <c r="AR1143" s="183">
        <f>Tabela1[[#This Row],[PESO TOTAL]]*Tabela1[[#This Row],[MATÉRIA PRIMA]]</f>
        <v>0</v>
      </c>
      <c r="AS1143" s="28">
        <f>Tabela1[[#This Row],[PESO TOTAL]]*Tabela1[[#This Row],[PREPARAÇÃO ]]</f>
        <v>0</v>
      </c>
      <c r="AT1143" s="28">
        <f>Tabela1[[#This Row],[PESO TOTAL]]*Tabela1[[#This Row],[CALDEIRARIA]]</f>
        <v>0</v>
      </c>
      <c r="AU1143" s="28">
        <f>Tabela1[[#This Row],[PESO TOTAL]]*Tabela1[[#This Row],[SOLDA]]</f>
        <v>0</v>
      </c>
      <c r="AV1143" s="28">
        <f>Tabela1[[#This Row],[PESO TOTAL]]*Tabela1[[#This Row],[ACABAMENTO]]</f>
        <v>0</v>
      </c>
      <c r="AW1143" s="28">
        <f>Tabela1[[#This Row],[PESO TOTAL]]*Tabela1[[#This Row],[PRONTO ACABADO]]</f>
        <v>0</v>
      </c>
      <c r="AX1143" s="28">
        <f>Tabela1[[#This Row],[PESO TOTAL]]*Tabela1[[#This Row],[EXPEDIÇÃO ]]</f>
        <v>0</v>
      </c>
      <c r="AY1143" s="28" t="str">
        <f>Tabela1[[#This Row],[PEDIDO]]&amp;Tabela1[[#This Row],[PRODUTO]]</f>
        <v/>
      </c>
      <c r="AZ1143" s="44">
        <f>IF(AF1143="",0,IF(ISTEXT(AF1143),H1143*VALUE(SUBSTITUTE(AF1143,"%",""))/100,H1143*AF1143))-Tabela1[[#This Row],[PRONTO ACABADO2]]</f>
        <v>0</v>
      </c>
      <c r="BA1143" s="44">
        <f>IF(AG1143="",0,IF(ISTEXT(AG1143),H1143*VALUE(SUBSTITUTE(AG1143,"%",""))/100,H1143*AG1143))-Tabela1[[#This Row],[PESO EXPEDIDO2]]</f>
        <v>0</v>
      </c>
      <c r="BB1143" s="44">
        <f t="shared" si="162"/>
        <v>0</v>
      </c>
      <c r="BC1143" s="44">
        <f t="shared" si="163"/>
        <v>0</v>
      </c>
      <c r="BD1143" s="44"/>
    </row>
    <row r="1144" spans="1:56" ht="15.75" hidden="1" customHeight="1" x14ac:dyDescent="0.25">
      <c r="A1144" s="6"/>
      <c r="B1144" s="22"/>
      <c r="C1144" s="7"/>
      <c r="D1144" s="46"/>
      <c r="E1144" s="7"/>
      <c r="F1144" s="7"/>
      <c r="G1144" s="44"/>
      <c r="H1144" s="41">
        <f>Tabela1[[#This Row],[PESO UNI]]*Tabela1[[#This Row],[QTE]]</f>
        <v>0</v>
      </c>
      <c r="I1144" s="7"/>
      <c r="J1144" s="8"/>
      <c r="K1144" s="8"/>
      <c r="L1144" s="9"/>
      <c r="M1144" s="10"/>
      <c r="N1144" s="8"/>
      <c r="O1144" s="12"/>
      <c r="P1144" s="13"/>
      <c r="Q1144" s="14">
        <f>Tabela1[[#This Row],[QTDE/ Fabricação]]-Tabela1[[#This Row],[QTE]]</f>
        <v>0</v>
      </c>
      <c r="R1144" s="19">
        <f t="shared" si="158"/>
        <v>0</v>
      </c>
      <c r="S1144" s="19">
        <f t="shared" si="157"/>
        <v>0</v>
      </c>
      <c r="T1144" s="20">
        <f t="shared" si="159"/>
        <v>0</v>
      </c>
      <c r="U1144" s="17">
        <f>IFERROR(SUMIF('LISTA DE EMBARQUE'!B:B,MICRO!E:E,'LISTA DE EMBARQUE'!G:G),"")</f>
        <v>0</v>
      </c>
      <c r="V1144" s="12" t="str">
        <f>IFERROR(VLOOKUP(Tabela1[[#This Row],[COD.MDE]],'LISTA DE EMBARQUE'!B:L,11,0),"")</f>
        <v/>
      </c>
      <c r="W1144" s="13" t="str">
        <f>IFERROR(COUNTIF(#REF!,Tabela1[[#This Row],[Colunas5]]),"")</f>
        <v/>
      </c>
      <c r="X1144" s="14">
        <f>Tabela1[[#This Row],[QIANTIDADE EXPEDIDA]]*Tabela1[[#This Row],[PESO UNI]]</f>
        <v>0</v>
      </c>
      <c r="Y1144" s="14">
        <f t="shared" si="160"/>
        <v>0</v>
      </c>
      <c r="Z1144" s="21">
        <f>Tabela1[[#This Row],[PESO TOTAL]]-Tabela1[[#This Row],[Peso Expedido]]</f>
        <v>0</v>
      </c>
      <c r="AA1144" s="18"/>
      <c r="AB1144" s="40"/>
      <c r="AC1144" s="40"/>
      <c r="AD1144" s="40"/>
      <c r="AE1144" s="40"/>
      <c r="AF1144" s="40"/>
      <c r="AG1144" s="40"/>
      <c r="AH1144" s="40"/>
      <c r="AI1144" s="40" t="str">
        <f t="shared" si="164"/>
        <v>ok</v>
      </c>
      <c r="AJ1144"/>
      <c r="AK1144" t="str">
        <f>Tabela1[[#This Row],[Coluna1]]&amp;Tabela1[[#This Row],[PEDIDO]]</f>
        <v/>
      </c>
      <c r="AL1144"/>
      <c r="AM1144"/>
      <c r="AN1144"/>
      <c r="AO1144" t="str">
        <f t="shared" si="161"/>
        <v>/</v>
      </c>
      <c r="AP1144" t="str">
        <f>Tabela1[[#This Row],[TAG]]&amp;Tabela1[[#This Row],[PEDIDO]]&amp;Tabela1[[#This Row],[PRODUTO]]</f>
        <v/>
      </c>
      <c r="AQ1144" s="23" t="str">
        <f>Tabela1[[#This Row],[PRODUTO]]&amp;Tabela1[[#This Row],[TAG]]</f>
        <v/>
      </c>
      <c r="AR1144" s="183">
        <f>Tabela1[[#This Row],[PESO TOTAL]]*Tabela1[[#This Row],[MATÉRIA PRIMA]]</f>
        <v>0</v>
      </c>
      <c r="AS1144" s="28">
        <f>Tabela1[[#This Row],[PESO TOTAL]]*Tabela1[[#This Row],[PREPARAÇÃO ]]</f>
        <v>0</v>
      </c>
      <c r="AT1144" s="28">
        <f>Tabela1[[#This Row],[PESO TOTAL]]*Tabela1[[#This Row],[CALDEIRARIA]]</f>
        <v>0</v>
      </c>
      <c r="AU1144" s="28">
        <f>Tabela1[[#This Row],[PESO TOTAL]]*Tabela1[[#This Row],[SOLDA]]</f>
        <v>0</v>
      </c>
      <c r="AV1144" s="28">
        <f>Tabela1[[#This Row],[PESO TOTAL]]*Tabela1[[#This Row],[ACABAMENTO]]</f>
        <v>0</v>
      </c>
      <c r="AW1144" s="28">
        <f>Tabela1[[#This Row],[PESO TOTAL]]*Tabela1[[#This Row],[PRONTO ACABADO]]</f>
        <v>0</v>
      </c>
      <c r="AX1144" s="28">
        <f>Tabela1[[#This Row],[PESO TOTAL]]*Tabela1[[#This Row],[EXPEDIÇÃO ]]</f>
        <v>0</v>
      </c>
      <c r="AY1144" s="28" t="str">
        <f>Tabela1[[#This Row],[PEDIDO]]&amp;Tabela1[[#This Row],[PRODUTO]]</f>
        <v/>
      </c>
      <c r="AZ1144" s="44">
        <f>IF(AF1144="",0,IF(ISTEXT(AF1144),H1144*VALUE(SUBSTITUTE(AF1144,"%",""))/100,H1144*AF1144))-Tabela1[[#This Row],[PRONTO ACABADO2]]</f>
        <v>0</v>
      </c>
      <c r="BA1144" s="44">
        <f>IF(AG1144="",0,IF(ISTEXT(AG1144),H1144*VALUE(SUBSTITUTE(AG1144,"%",""))/100,H1144*AG1144))-Tabela1[[#This Row],[PESO EXPEDIDO2]]</f>
        <v>0</v>
      </c>
      <c r="BB1144" s="44">
        <f t="shared" si="162"/>
        <v>0</v>
      </c>
      <c r="BC1144" s="44">
        <f t="shared" si="163"/>
        <v>0</v>
      </c>
      <c r="BD1144" s="44"/>
    </row>
    <row r="1145" spans="1:56" ht="15.75" hidden="1" customHeight="1" x14ac:dyDescent="0.25">
      <c r="A1145" s="6"/>
      <c r="B1145" s="22"/>
      <c r="C1145" s="7"/>
      <c r="D1145" s="46"/>
      <c r="E1145" s="7"/>
      <c r="F1145" s="7"/>
      <c r="G1145" s="44"/>
      <c r="H1145" s="41">
        <f>Tabela1[[#This Row],[PESO UNI]]*Tabela1[[#This Row],[QTE]]</f>
        <v>0</v>
      </c>
      <c r="I1145" s="7"/>
      <c r="J1145" s="8"/>
      <c r="K1145" s="8"/>
      <c r="L1145" s="9"/>
      <c r="M1145" s="10"/>
      <c r="N1145" s="8"/>
      <c r="O1145" s="12"/>
      <c r="P1145" s="13"/>
      <c r="Q1145" s="14">
        <f>Tabela1[[#This Row],[QTDE/ Fabricação]]-Tabela1[[#This Row],[QTE]]</f>
        <v>0</v>
      </c>
      <c r="R1145" s="19">
        <f t="shared" si="158"/>
        <v>0</v>
      </c>
      <c r="S1145" s="19">
        <f t="shared" si="157"/>
        <v>0</v>
      </c>
      <c r="T1145" s="20">
        <f t="shared" si="159"/>
        <v>0</v>
      </c>
      <c r="U1145" s="17">
        <f>IFERROR(SUMIF('LISTA DE EMBARQUE'!B:B,MICRO!E:E,'LISTA DE EMBARQUE'!G:G),"")</f>
        <v>0</v>
      </c>
      <c r="V1145" s="12" t="str">
        <f>IFERROR(VLOOKUP(Tabela1[[#This Row],[COD.MDE]],'LISTA DE EMBARQUE'!B:L,11,0),"")</f>
        <v/>
      </c>
      <c r="W1145" s="13" t="str">
        <f>IFERROR(COUNTIF(#REF!,Tabela1[[#This Row],[Colunas5]]),"")</f>
        <v/>
      </c>
      <c r="X1145" s="14">
        <f>Tabela1[[#This Row],[QIANTIDADE EXPEDIDA]]*Tabela1[[#This Row],[PESO UNI]]</f>
        <v>0</v>
      </c>
      <c r="Y1145" s="14">
        <f t="shared" si="160"/>
        <v>0</v>
      </c>
      <c r="Z1145" s="21">
        <f>Tabela1[[#This Row],[PESO TOTAL]]-Tabela1[[#This Row],[Peso Expedido]]</f>
        <v>0</v>
      </c>
      <c r="AA1145" s="18"/>
      <c r="AB1145" s="40"/>
      <c r="AC1145" s="40"/>
      <c r="AD1145" s="40"/>
      <c r="AE1145" s="40"/>
      <c r="AF1145" s="40"/>
      <c r="AG1145" s="40"/>
      <c r="AH1145" s="40"/>
      <c r="AI1145" s="40" t="str">
        <f t="shared" si="164"/>
        <v>ok</v>
      </c>
      <c r="AJ1145"/>
      <c r="AK1145" t="str">
        <f>Tabela1[[#This Row],[Coluna1]]&amp;Tabela1[[#This Row],[PEDIDO]]</f>
        <v/>
      </c>
      <c r="AL1145"/>
      <c r="AM1145"/>
      <c r="AN1145"/>
      <c r="AO1145" t="str">
        <f t="shared" si="161"/>
        <v>/</v>
      </c>
      <c r="AP1145" t="str">
        <f>Tabela1[[#This Row],[TAG]]&amp;Tabela1[[#This Row],[PEDIDO]]&amp;Tabela1[[#This Row],[PRODUTO]]</f>
        <v/>
      </c>
      <c r="AQ1145" s="23" t="str">
        <f>Tabela1[[#This Row],[PRODUTO]]&amp;Tabela1[[#This Row],[TAG]]</f>
        <v/>
      </c>
      <c r="AR1145" s="183">
        <f>Tabela1[[#This Row],[PESO TOTAL]]*Tabela1[[#This Row],[MATÉRIA PRIMA]]</f>
        <v>0</v>
      </c>
      <c r="AS1145" s="28">
        <f>Tabela1[[#This Row],[PESO TOTAL]]*Tabela1[[#This Row],[PREPARAÇÃO ]]</f>
        <v>0</v>
      </c>
      <c r="AT1145" s="28">
        <f>Tabela1[[#This Row],[PESO TOTAL]]*Tabela1[[#This Row],[CALDEIRARIA]]</f>
        <v>0</v>
      </c>
      <c r="AU1145" s="28">
        <f>Tabela1[[#This Row],[PESO TOTAL]]*Tabela1[[#This Row],[SOLDA]]</f>
        <v>0</v>
      </c>
      <c r="AV1145" s="28">
        <f>Tabela1[[#This Row],[PESO TOTAL]]*Tabela1[[#This Row],[ACABAMENTO]]</f>
        <v>0</v>
      </c>
      <c r="AW1145" s="28">
        <f>Tabela1[[#This Row],[PESO TOTAL]]*Tabela1[[#This Row],[PRONTO ACABADO]]</f>
        <v>0</v>
      </c>
      <c r="AX1145" s="28">
        <f>Tabela1[[#This Row],[PESO TOTAL]]*Tabela1[[#This Row],[EXPEDIÇÃO ]]</f>
        <v>0</v>
      </c>
      <c r="AY1145" s="28" t="str">
        <f>Tabela1[[#This Row],[PEDIDO]]&amp;Tabela1[[#This Row],[PRODUTO]]</f>
        <v/>
      </c>
      <c r="AZ1145" s="44">
        <f>IF(AF1145="",0,IF(ISTEXT(AF1145),H1145*VALUE(SUBSTITUTE(AF1145,"%",""))/100,H1145*AF1145))-Tabela1[[#This Row],[PRONTO ACABADO2]]</f>
        <v>0</v>
      </c>
      <c r="BA1145" s="44">
        <f>IF(AG1145="",0,IF(ISTEXT(AG1145),H1145*VALUE(SUBSTITUTE(AG1145,"%",""))/100,H1145*AG1145))-Tabela1[[#This Row],[PESO EXPEDIDO2]]</f>
        <v>0</v>
      </c>
      <c r="BB1145" s="44">
        <f t="shared" si="162"/>
        <v>0</v>
      </c>
      <c r="BC1145" s="44">
        <f t="shared" si="163"/>
        <v>0</v>
      </c>
      <c r="BD1145" s="44"/>
    </row>
    <row r="1146" spans="1:56" ht="15.75" hidden="1" customHeight="1" x14ac:dyDescent="0.25">
      <c r="A1146" s="6"/>
      <c r="B1146" s="22"/>
      <c r="C1146" s="7"/>
      <c r="D1146" s="46"/>
      <c r="E1146" s="7"/>
      <c r="F1146" s="7"/>
      <c r="G1146" s="44"/>
      <c r="H1146" s="41">
        <f>Tabela1[[#This Row],[PESO UNI]]*Tabela1[[#This Row],[QTE]]</f>
        <v>0</v>
      </c>
      <c r="I1146" s="7"/>
      <c r="J1146" s="8"/>
      <c r="K1146" s="8"/>
      <c r="L1146" s="9"/>
      <c r="M1146" s="10"/>
      <c r="N1146" s="8"/>
      <c r="O1146" s="12"/>
      <c r="P1146" s="13"/>
      <c r="Q1146" s="14">
        <f>Tabela1[[#This Row],[QTDE/ Fabricação]]-Tabela1[[#This Row],[QTE]]</f>
        <v>0</v>
      </c>
      <c r="R1146" s="19">
        <f t="shared" si="158"/>
        <v>0</v>
      </c>
      <c r="S1146" s="19">
        <f t="shared" ref="S1146:S1209" si="165">IFERROR(H1146*AG1146,"")</f>
        <v>0</v>
      </c>
      <c r="T1146" s="20">
        <f t="shared" si="159"/>
        <v>0</v>
      </c>
      <c r="U1146" s="17">
        <f>IFERROR(SUMIF('LISTA DE EMBARQUE'!B:B,MICRO!E:E,'LISTA DE EMBARQUE'!G:G),"")</f>
        <v>0</v>
      </c>
      <c r="V1146" s="12" t="str">
        <f>IFERROR(VLOOKUP(Tabela1[[#This Row],[COD.MDE]],'LISTA DE EMBARQUE'!B:L,11,0),"")</f>
        <v/>
      </c>
      <c r="W1146" s="13" t="str">
        <f>IFERROR(COUNTIF(#REF!,Tabela1[[#This Row],[Colunas5]]),"")</f>
        <v/>
      </c>
      <c r="X1146" s="14">
        <f>Tabela1[[#This Row],[QIANTIDADE EXPEDIDA]]*Tabela1[[#This Row],[PESO UNI]]</f>
        <v>0</v>
      </c>
      <c r="Y1146" s="14">
        <f t="shared" si="160"/>
        <v>0</v>
      </c>
      <c r="Z1146" s="21">
        <f>Tabela1[[#This Row],[PESO TOTAL]]-Tabela1[[#This Row],[Peso Expedido]]</f>
        <v>0</v>
      </c>
      <c r="AA1146" s="18"/>
      <c r="AB1146" s="40"/>
      <c r="AC1146" s="40"/>
      <c r="AD1146" s="40"/>
      <c r="AE1146" s="40"/>
      <c r="AF1146" s="40"/>
      <c r="AG1146" s="40"/>
      <c r="AH1146" s="40"/>
      <c r="AI1146" s="40" t="str">
        <f t="shared" si="164"/>
        <v>ok</v>
      </c>
      <c r="AJ1146"/>
      <c r="AK1146" t="str">
        <f>Tabela1[[#This Row],[Coluna1]]&amp;Tabela1[[#This Row],[PEDIDO]]</f>
        <v/>
      </c>
      <c r="AL1146"/>
      <c r="AM1146"/>
      <c r="AN1146"/>
      <c r="AO1146" t="str">
        <f t="shared" si="161"/>
        <v>/</v>
      </c>
      <c r="AP1146" t="str">
        <f>Tabela1[[#This Row],[TAG]]&amp;Tabela1[[#This Row],[PEDIDO]]&amp;Tabela1[[#This Row],[PRODUTO]]</f>
        <v/>
      </c>
      <c r="AQ1146" s="23" t="str">
        <f>Tabela1[[#This Row],[PRODUTO]]&amp;Tabela1[[#This Row],[TAG]]</f>
        <v/>
      </c>
      <c r="AR1146" s="183">
        <f>Tabela1[[#This Row],[PESO TOTAL]]*Tabela1[[#This Row],[MATÉRIA PRIMA]]</f>
        <v>0</v>
      </c>
      <c r="AS1146" s="28">
        <f>Tabela1[[#This Row],[PESO TOTAL]]*Tabela1[[#This Row],[PREPARAÇÃO ]]</f>
        <v>0</v>
      </c>
      <c r="AT1146" s="28">
        <f>Tabela1[[#This Row],[PESO TOTAL]]*Tabela1[[#This Row],[CALDEIRARIA]]</f>
        <v>0</v>
      </c>
      <c r="AU1146" s="28">
        <f>Tabela1[[#This Row],[PESO TOTAL]]*Tabela1[[#This Row],[SOLDA]]</f>
        <v>0</v>
      </c>
      <c r="AV1146" s="28">
        <f>Tabela1[[#This Row],[PESO TOTAL]]*Tabela1[[#This Row],[ACABAMENTO]]</f>
        <v>0</v>
      </c>
      <c r="AW1146" s="28">
        <f>Tabela1[[#This Row],[PESO TOTAL]]*Tabela1[[#This Row],[PRONTO ACABADO]]</f>
        <v>0</v>
      </c>
      <c r="AX1146" s="28">
        <f>Tabela1[[#This Row],[PESO TOTAL]]*Tabela1[[#This Row],[EXPEDIÇÃO ]]</f>
        <v>0</v>
      </c>
      <c r="AY1146" s="28" t="str">
        <f>Tabela1[[#This Row],[PEDIDO]]&amp;Tabela1[[#This Row],[PRODUTO]]</f>
        <v/>
      </c>
      <c r="AZ1146" s="44">
        <f>IF(AF1146="",0,IF(ISTEXT(AF1146),H1146*VALUE(SUBSTITUTE(AF1146,"%",""))/100,H1146*AF1146))-Tabela1[[#This Row],[PRONTO ACABADO2]]</f>
        <v>0</v>
      </c>
      <c r="BA1146" s="44">
        <f>IF(AG1146="",0,IF(ISTEXT(AG1146),H1146*VALUE(SUBSTITUTE(AG1146,"%",""))/100,H1146*AG1146))-Tabela1[[#This Row],[PESO EXPEDIDO2]]</f>
        <v>0</v>
      </c>
      <c r="BB1146" s="44">
        <f t="shared" si="162"/>
        <v>0</v>
      </c>
      <c r="BC1146" s="44">
        <f t="shared" si="163"/>
        <v>0</v>
      </c>
      <c r="BD1146" s="44"/>
    </row>
    <row r="1147" spans="1:56" ht="15.75" hidden="1" customHeight="1" x14ac:dyDescent="0.25">
      <c r="A1147" s="6"/>
      <c r="B1147" s="22"/>
      <c r="C1147" s="7"/>
      <c r="D1147" s="46"/>
      <c r="E1147" s="7"/>
      <c r="F1147" s="7"/>
      <c r="G1147" s="44"/>
      <c r="H1147" s="41">
        <f>Tabela1[[#This Row],[PESO UNI]]*Tabela1[[#This Row],[QTE]]</f>
        <v>0</v>
      </c>
      <c r="I1147" s="7"/>
      <c r="J1147" s="8"/>
      <c r="K1147" s="8"/>
      <c r="L1147" s="9"/>
      <c r="M1147" s="10"/>
      <c r="N1147" s="8"/>
      <c r="O1147" s="12"/>
      <c r="P1147" s="13"/>
      <c r="Q1147" s="14">
        <f>Tabela1[[#This Row],[QTDE/ Fabricação]]-Tabela1[[#This Row],[QTE]]</f>
        <v>0</v>
      </c>
      <c r="R1147" s="19">
        <f t="shared" si="158"/>
        <v>0</v>
      </c>
      <c r="S1147" s="19">
        <f t="shared" si="165"/>
        <v>0</v>
      </c>
      <c r="T1147" s="20">
        <f t="shared" si="159"/>
        <v>0</v>
      </c>
      <c r="U1147" s="17">
        <f>IFERROR(SUMIF('LISTA DE EMBARQUE'!B:B,MICRO!E:E,'LISTA DE EMBARQUE'!G:G),"")</f>
        <v>0</v>
      </c>
      <c r="V1147" s="12" t="str">
        <f>IFERROR(VLOOKUP(Tabela1[[#This Row],[COD.MDE]],'LISTA DE EMBARQUE'!B:L,11,0),"")</f>
        <v/>
      </c>
      <c r="W1147" s="13" t="str">
        <f>IFERROR(COUNTIF(#REF!,Tabela1[[#This Row],[Colunas5]]),"")</f>
        <v/>
      </c>
      <c r="X1147" s="14">
        <f>Tabela1[[#This Row],[QIANTIDADE EXPEDIDA]]*Tabela1[[#This Row],[PESO UNI]]</f>
        <v>0</v>
      </c>
      <c r="Y1147" s="14">
        <f t="shared" si="160"/>
        <v>0</v>
      </c>
      <c r="Z1147" s="21">
        <f>Tabela1[[#This Row],[PESO TOTAL]]-Tabela1[[#This Row],[Peso Expedido]]</f>
        <v>0</v>
      </c>
      <c r="AA1147" s="18"/>
      <c r="AB1147" s="40"/>
      <c r="AC1147" s="40"/>
      <c r="AD1147" s="40"/>
      <c r="AE1147" s="40"/>
      <c r="AF1147" s="40"/>
      <c r="AG1147" s="40"/>
      <c r="AH1147" s="40"/>
      <c r="AI1147" s="40" t="str">
        <f t="shared" si="164"/>
        <v>ok</v>
      </c>
      <c r="AJ1147"/>
      <c r="AK1147" t="str">
        <f>Tabela1[[#This Row],[Coluna1]]&amp;Tabela1[[#This Row],[PEDIDO]]</f>
        <v/>
      </c>
      <c r="AL1147"/>
      <c r="AM1147"/>
      <c r="AN1147"/>
      <c r="AO1147" t="str">
        <f t="shared" si="161"/>
        <v>/</v>
      </c>
      <c r="AP1147" t="str">
        <f>Tabela1[[#This Row],[TAG]]&amp;Tabela1[[#This Row],[PEDIDO]]&amp;Tabela1[[#This Row],[PRODUTO]]</f>
        <v/>
      </c>
      <c r="AQ1147" s="23" t="str">
        <f>Tabela1[[#This Row],[PRODUTO]]&amp;Tabela1[[#This Row],[TAG]]</f>
        <v/>
      </c>
      <c r="AR1147" s="183">
        <f>Tabela1[[#This Row],[PESO TOTAL]]*Tabela1[[#This Row],[MATÉRIA PRIMA]]</f>
        <v>0</v>
      </c>
      <c r="AS1147" s="28">
        <f>Tabela1[[#This Row],[PESO TOTAL]]*Tabela1[[#This Row],[PREPARAÇÃO ]]</f>
        <v>0</v>
      </c>
      <c r="AT1147" s="28">
        <f>Tabela1[[#This Row],[PESO TOTAL]]*Tabela1[[#This Row],[CALDEIRARIA]]</f>
        <v>0</v>
      </c>
      <c r="AU1147" s="28">
        <f>Tabela1[[#This Row],[PESO TOTAL]]*Tabela1[[#This Row],[SOLDA]]</f>
        <v>0</v>
      </c>
      <c r="AV1147" s="28">
        <f>Tabela1[[#This Row],[PESO TOTAL]]*Tabela1[[#This Row],[ACABAMENTO]]</f>
        <v>0</v>
      </c>
      <c r="AW1147" s="28">
        <f>Tabela1[[#This Row],[PESO TOTAL]]*Tabela1[[#This Row],[PRONTO ACABADO]]</f>
        <v>0</v>
      </c>
      <c r="AX1147" s="28">
        <f>Tabela1[[#This Row],[PESO TOTAL]]*Tabela1[[#This Row],[EXPEDIÇÃO ]]</f>
        <v>0</v>
      </c>
      <c r="AY1147" s="28" t="str">
        <f>Tabela1[[#This Row],[PEDIDO]]&amp;Tabela1[[#This Row],[PRODUTO]]</f>
        <v/>
      </c>
      <c r="AZ1147" s="44">
        <f>IF(AF1147="",0,IF(ISTEXT(AF1147),H1147*VALUE(SUBSTITUTE(AF1147,"%",""))/100,H1147*AF1147))-Tabela1[[#This Row],[PRONTO ACABADO2]]</f>
        <v>0</v>
      </c>
      <c r="BA1147" s="44">
        <f>IF(AG1147="",0,IF(ISTEXT(AG1147),H1147*VALUE(SUBSTITUTE(AG1147,"%",""))/100,H1147*AG1147))-Tabela1[[#This Row],[PESO EXPEDIDO2]]</f>
        <v>0</v>
      </c>
      <c r="BB1147" s="44">
        <f t="shared" si="162"/>
        <v>0</v>
      </c>
      <c r="BC1147" s="44">
        <f t="shared" si="163"/>
        <v>0</v>
      </c>
      <c r="BD1147" s="44"/>
    </row>
    <row r="1148" spans="1:56" ht="15.75" hidden="1" customHeight="1" x14ac:dyDescent="0.25">
      <c r="A1148" s="6"/>
      <c r="B1148" s="22"/>
      <c r="C1148" s="7"/>
      <c r="D1148" s="46"/>
      <c r="E1148" s="7"/>
      <c r="F1148" s="7"/>
      <c r="G1148" s="44"/>
      <c r="H1148" s="41">
        <f>Tabela1[[#This Row],[PESO UNI]]*Tabela1[[#This Row],[QTE]]</f>
        <v>0</v>
      </c>
      <c r="I1148" s="7"/>
      <c r="J1148" s="8"/>
      <c r="K1148" s="8"/>
      <c r="L1148" s="9"/>
      <c r="M1148" s="10"/>
      <c r="N1148" s="8"/>
      <c r="O1148" s="12"/>
      <c r="P1148" s="13"/>
      <c r="Q1148" s="14">
        <f>Tabela1[[#This Row],[QTDE/ Fabricação]]-Tabela1[[#This Row],[QTE]]</f>
        <v>0</v>
      </c>
      <c r="R1148" s="19">
        <f t="shared" si="158"/>
        <v>0</v>
      </c>
      <c r="S1148" s="19">
        <f t="shared" si="165"/>
        <v>0</v>
      </c>
      <c r="T1148" s="20">
        <f t="shared" si="159"/>
        <v>0</v>
      </c>
      <c r="U1148" s="17">
        <f>IFERROR(SUMIF('LISTA DE EMBARQUE'!B:B,MICRO!E:E,'LISTA DE EMBARQUE'!G:G),"")</f>
        <v>0</v>
      </c>
      <c r="V1148" s="12" t="str">
        <f>IFERROR(VLOOKUP(Tabela1[[#This Row],[COD.MDE]],'LISTA DE EMBARQUE'!B:L,11,0),"")</f>
        <v/>
      </c>
      <c r="W1148" s="13" t="str">
        <f>IFERROR(COUNTIF(#REF!,Tabela1[[#This Row],[Colunas5]]),"")</f>
        <v/>
      </c>
      <c r="X1148" s="14">
        <f>Tabela1[[#This Row],[QIANTIDADE EXPEDIDA]]*Tabela1[[#This Row],[PESO UNI]]</f>
        <v>0</v>
      </c>
      <c r="Y1148" s="14">
        <f t="shared" si="160"/>
        <v>0</v>
      </c>
      <c r="Z1148" s="21">
        <f>Tabela1[[#This Row],[PESO TOTAL]]-Tabela1[[#This Row],[Peso Expedido]]</f>
        <v>0</v>
      </c>
      <c r="AA1148" s="18"/>
      <c r="AB1148" s="40"/>
      <c r="AC1148" s="40"/>
      <c r="AD1148" s="40"/>
      <c r="AE1148" s="40"/>
      <c r="AF1148" s="40"/>
      <c r="AG1148" s="40"/>
      <c r="AH1148" s="40"/>
      <c r="AI1148" s="40" t="str">
        <f t="shared" si="164"/>
        <v>ok</v>
      </c>
      <c r="AJ1148"/>
      <c r="AK1148" t="str">
        <f>Tabela1[[#This Row],[Coluna1]]&amp;Tabela1[[#This Row],[PEDIDO]]</f>
        <v/>
      </c>
      <c r="AL1148"/>
      <c r="AM1148"/>
      <c r="AN1148"/>
      <c r="AO1148" t="str">
        <f t="shared" si="161"/>
        <v>/</v>
      </c>
      <c r="AP1148" t="str">
        <f>Tabela1[[#This Row],[TAG]]&amp;Tabela1[[#This Row],[PEDIDO]]&amp;Tabela1[[#This Row],[PRODUTO]]</f>
        <v/>
      </c>
      <c r="AQ1148" s="23" t="str">
        <f>Tabela1[[#This Row],[PRODUTO]]&amp;Tabela1[[#This Row],[TAG]]</f>
        <v/>
      </c>
      <c r="AR1148" s="183">
        <f>Tabela1[[#This Row],[PESO TOTAL]]*Tabela1[[#This Row],[MATÉRIA PRIMA]]</f>
        <v>0</v>
      </c>
      <c r="AS1148" s="28">
        <f>Tabela1[[#This Row],[PESO TOTAL]]*Tabela1[[#This Row],[PREPARAÇÃO ]]</f>
        <v>0</v>
      </c>
      <c r="AT1148" s="28">
        <f>Tabela1[[#This Row],[PESO TOTAL]]*Tabela1[[#This Row],[CALDEIRARIA]]</f>
        <v>0</v>
      </c>
      <c r="AU1148" s="28">
        <f>Tabela1[[#This Row],[PESO TOTAL]]*Tabela1[[#This Row],[SOLDA]]</f>
        <v>0</v>
      </c>
      <c r="AV1148" s="28">
        <f>Tabela1[[#This Row],[PESO TOTAL]]*Tabela1[[#This Row],[ACABAMENTO]]</f>
        <v>0</v>
      </c>
      <c r="AW1148" s="28">
        <f>Tabela1[[#This Row],[PESO TOTAL]]*Tabela1[[#This Row],[PRONTO ACABADO]]</f>
        <v>0</v>
      </c>
      <c r="AX1148" s="28">
        <f>Tabela1[[#This Row],[PESO TOTAL]]*Tabela1[[#This Row],[EXPEDIÇÃO ]]</f>
        <v>0</v>
      </c>
      <c r="AY1148" s="28" t="str">
        <f>Tabela1[[#This Row],[PEDIDO]]&amp;Tabela1[[#This Row],[PRODUTO]]</f>
        <v/>
      </c>
      <c r="AZ1148" s="44">
        <f>IF(AF1148="",0,IF(ISTEXT(AF1148),H1148*VALUE(SUBSTITUTE(AF1148,"%",""))/100,H1148*AF1148))-Tabela1[[#This Row],[PRONTO ACABADO2]]</f>
        <v>0</v>
      </c>
      <c r="BA1148" s="44">
        <f>IF(AG1148="",0,IF(ISTEXT(AG1148),H1148*VALUE(SUBSTITUTE(AG1148,"%",""))/100,H1148*AG1148))-Tabela1[[#This Row],[PESO EXPEDIDO2]]</f>
        <v>0</v>
      </c>
      <c r="BB1148" s="44">
        <f t="shared" si="162"/>
        <v>0</v>
      </c>
      <c r="BC1148" s="44">
        <f t="shared" si="163"/>
        <v>0</v>
      </c>
      <c r="BD1148" s="44"/>
    </row>
    <row r="1149" spans="1:56" ht="15.75" hidden="1" customHeight="1" x14ac:dyDescent="0.25">
      <c r="A1149" s="6"/>
      <c r="B1149" s="22"/>
      <c r="C1149" s="7"/>
      <c r="D1149" s="46"/>
      <c r="E1149" s="7"/>
      <c r="F1149" s="7"/>
      <c r="G1149" s="44"/>
      <c r="H1149" s="41">
        <f>Tabela1[[#This Row],[PESO UNI]]*Tabela1[[#This Row],[QTE]]</f>
        <v>0</v>
      </c>
      <c r="I1149" s="7"/>
      <c r="J1149" s="8"/>
      <c r="K1149" s="8"/>
      <c r="L1149" s="9"/>
      <c r="M1149" s="10"/>
      <c r="N1149" s="8"/>
      <c r="O1149" s="12"/>
      <c r="P1149" s="13"/>
      <c r="Q1149" s="14">
        <f>Tabela1[[#This Row],[QTDE/ Fabricação]]-Tabela1[[#This Row],[QTE]]</f>
        <v>0</v>
      </c>
      <c r="R1149" s="19">
        <f t="shared" ref="R1149:R1212" si="166">IFERROR(H1149*((AA1149*0.25)+(AC1149*0.25)+(AD1149*0.225)+(AE1149*0.225)+(AF1149*0.05)),"")</f>
        <v>0</v>
      </c>
      <c r="S1149" s="19">
        <f t="shared" si="165"/>
        <v>0</v>
      </c>
      <c r="T1149" s="20">
        <f t="shared" ref="T1149:T1212" si="167">IFERROR(S1149-H1149,"")</f>
        <v>0</v>
      </c>
      <c r="U1149" s="17">
        <f>IFERROR(SUMIF('LISTA DE EMBARQUE'!B:B,MICRO!E:E,'LISTA DE EMBARQUE'!G:G),"")</f>
        <v>0</v>
      </c>
      <c r="V1149" s="12" t="str">
        <f>IFERROR(VLOOKUP(Tabela1[[#This Row],[COD.MDE]],'LISTA DE EMBARQUE'!B:L,11,0),"")</f>
        <v/>
      </c>
      <c r="W1149" s="13" t="str">
        <f>IFERROR(COUNTIF(#REF!,Tabela1[[#This Row],[Colunas5]]),"")</f>
        <v/>
      </c>
      <c r="X1149" s="14">
        <f>Tabela1[[#This Row],[QIANTIDADE EXPEDIDA]]*Tabela1[[#This Row],[PESO UNI]]</f>
        <v>0</v>
      </c>
      <c r="Y1149" s="14">
        <f t="shared" ref="Y1149:Y1212" si="168">U1149-C1149</f>
        <v>0</v>
      </c>
      <c r="Z1149" s="21">
        <f>Tabela1[[#This Row],[PESO TOTAL]]-Tabela1[[#This Row],[Peso Expedido]]</f>
        <v>0</v>
      </c>
      <c r="AA1149" s="18"/>
      <c r="AB1149" s="40"/>
      <c r="AC1149" s="40"/>
      <c r="AD1149" s="40"/>
      <c r="AE1149" s="40"/>
      <c r="AF1149" s="40"/>
      <c r="AG1149" s="40"/>
      <c r="AH1149" s="40"/>
      <c r="AI1149" s="40" t="str">
        <f t="shared" si="164"/>
        <v>ok</v>
      </c>
      <c r="AJ1149"/>
      <c r="AK1149" t="str">
        <f>Tabela1[[#This Row],[Coluna1]]&amp;Tabela1[[#This Row],[PEDIDO]]</f>
        <v/>
      </c>
      <c r="AL1149"/>
      <c r="AM1149"/>
      <c r="AN1149"/>
      <c r="AO1149" t="str">
        <f t="shared" ref="AO1149:AO1212" si="169">A1149&amp;"/"&amp;J1149</f>
        <v>/</v>
      </c>
      <c r="AP1149" t="str">
        <f>Tabela1[[#This Row],[TAG]]&amp;Tabela1[[#This Row],[PEDIDO]]&amp;Tabela1[[#This Row],[PRODUTO]]</f>
        <v/>
      </c>
      <c r="AQ1149" s="23" t="str">
        <f>Tabela1[[#This Row],[PRODUTO]]&amp;Tabela1[[#This Row],[TAG]]</f>
        <v/>
      </c>
      <c r="AR1149" s="183">
        <f>Tabela1[[#This Row],[PESO TOTAL]]*Tabela1[[#This Row],[MATÉRIA PRIMA]]</f>
        <v>0</v>
      </c>
      <c r="AS1149" s="28">
        <f>Tabela1[[#This Row],[PESO TOTAL]]*Tabela1[[#This Row],[PREPARAÇÃO ]]</f>
        <v>0</v>
      </c>
      <c r="AT1149" s="28">
        <f>Tabela1[[#This Row],[PESO TOTAL]]*Tabela1[[#This Row],[CALDEIRARIA]]</f>
        <v>0</v>
      </c>
      <c r="AU1149" s="28">
        <f>Tabela1[[#This Row],[PESO TOTAL]]*Tabela1[[#This Row],[SOLDA]]</f>
        <v>0</v>
      </c>
      <c r="AV1149" s="28">
        <f>Tabela1[[#This Row],[PESO TOTAL]]*Tabela1[[#This Row],[ACABAMENTO]]</f>
        <v>0</v>
      </c>
      <c r="AW1149" s="28">
        <f>Tabela1[[#This Row],[PESO TOTAL]]*Tabela1[[#This Row],[PRONTO ACABADO]]</f>
        <v>0</v>
      </c>
      <c r="AX1149" s="28">
        <f>Tabela1[[#This Row],[PESO TOTAL]]*Tabela1[[#This Row],[EXPEDIÇÃO ]]</f>
        <v>0</v>
      </c>
      <c r="AY1149" s="28" t="str">
        <f>Tabela1[[#This Row],[PEDIDO]]&amp;Tabela1[[#This Row],[PRODUTO]]</f>
        <v/>
      </c>
      <c r="AZ1149" s="44">
        <f>IF(AF1149="",0,IF(ISTEXT(AF1149),H1149*VALUE(SUBSTITUTE(AF1149,"%",""))/100,H1149*AF1149))-Tabela1[[#This Row],[PRONTO ACABADO2]]</f>
        <v>0</v>
      </c>
      <c r="BA1149" s="44">
        <f>IF(AG1149="",0,IF(ISTEXT(AG1149),H1149*VALUE(SUBSTITUTE(AG1149,"%",""))/100,H1149*AG1149))-Tabela1[[#This Row],[PESO EXPEDIDO2]]</f>
        <v>0</v>
      </c>
      <c r="BB1149" s="44">
        <f t="shared" ref="BB1149:BB1212" si="170">IF(AH1149="",0,IF(ISTEXT(AH1149),H1149*VALUE(SUBSTITUTE(AH1149,"%",""))/100,H1149*AH1149))</f>
        <v>0</v>
      </c>
      <c r="BC1149" s="44">
        <f t="shared" ref="BC1149:BC1212" si="171">IF(AG1149="",0,IF(ISTEXT(AG1149),H1149*VALUE(SUBSTITUTE(AG1149,"%",""))/100,H1149*AG1149))</f>
        <v>0</v>
      </c>
      <c r="BD1149" s="44"/>
    </row>
    <row r="1150" spans="1:56" ht="15.75" hidden="1" customHeight="1" x14ac:dyDescent="0.25">
      <c r="A1150" s="6"/>
      <c r="B1150" s="22"/>
      <c r="C1150" s="7"/>
      <c r="D1150" s="46"/>
      <c r="E1150" s="7"/>
      <c r="F1150" s="7"/>
      <c r="G1150" s="44"/>
      <c r="H1150" s="41">
        <f>Tabela1[[#This Row],[PESO UNI]]*Tabela1[[#This Row],[QTE]]</f>
        <v>0</v>
      </c>
      <c r="I1150" s="7"/>
      <c r="J1150" s="8"/>
      <c r="K1150" s="8"/>
      <c r="L1150" s="9"/>
      <c r="M1150" s="10"/>
      <c r="N1150" s="8"/>
      <c r="O1150" s="12"/>
      <c r="P1150" s="13"/>
      <c r="Q1150" s="14">
        <f>Tabela1[[#This Row],[QTDE/ Fabricação]]-Tabela1[[#This Row],[QTE]]</f>
        <v>0</v>
      </c>
      <c r="R1150" s="19">
        <f t="shared" si="166"/>
        <v>0</v>
      </c>
      <c r="S1150" s="19">
        <f t="shared" si="165"/>
        <v>0</v>
      </c>
      <c r="T1150" s="20">
        <f t="shared" si="167"/>
        <v>0</v>
      </c>
      <c r="U1150" s="17">
        <f>IFERROR(SUMIF('LISTA DE EMBARQUE'!B:B,MICRO!E:E,'LISTA DE EMBARQUE'!G:G),"")</f>
        <v>0</v>
      </c>
      <c r="V1150" s="12" t="str">
        <f>IFERROR(VLOOKUP(Tabela1[[#This Row],[COD.MDE]],'LISTA DE EMBARQUE'!B:L,11,0),"")</f>
        <v/>
      </c>
      <c r="W1150" s="13" t="str">
        <f>IFERROR(COUNTIF(#REF!,Tabela1[[#This Row],[Colunas5]]),"")</f>
        <v/>
      </c>
      <c r="X1150" s="14">
        <f>Tabela1[[#This Row],[QIANTIDADE EXPEDIDA]]*Tabela1[[#This Row],[PESO UNI]]</f>
        <v>0</v>
      </c>
      <c r="Y1150" s="14">
        <f t="shared" si="168"/>
        <v>0</v>
      </c>
      <c r="Z1150" s="21">
        <f>Tabela1[[#This Row],[PESO TOTAL]]-Tabela1[[#This Row],[Peso Expedido]]</f>
        <v>0</v>
      </c>
      <c r="AA1150" s="18"/>
      <c r="AB1150" s="40"/>
      <c r="AC1150" s="40"/>
      <c r="AD1150" s="40"/>
      <c r="AE1150" s="40"/>
      <c r="AF1150" s="40"/>
      <c r="AG1150" s="40"/>
      <c r="AH1150" s="40"/>
      <c r="AI1150" s="40" t="str">
        <f t="shared" si="164"/>
        <v>ok</v>
      </c>
      <c r="AJ1150"/>
      <c r="AK1150" t="str">
        <f>Tabela1[[#This Row],[Coluna1]]&amp;Tabela1[[#This Row],[PEDIDO]]</f>
        <v/>
      </c>
      <c r="AL1150"/>
      <c r="AM1150"/>
      <c r="AN1150"/>
      <c r="AO1150" t="str">
        <f t="shared" si="169"/>
        <v>/</v>
      </c>
      <c r="AP1150" t="str">
        <f>Tabela1[[#This Row],[TAG]]&amp;Tabela1[[#This Row],[PEDIDO]]&amp;Tabela1[[#This Row],[PRODUTO]]</f>
        <v/>
      </c>
      <c r="AQ1150" s="23" t="str">
        <f>Tabela1[[#This Row],[PRODUTO]]&amp;Tabela1[[#This Row],[TAG]]</f>
        <v/>
      </c>
      <c r="AR1150" s="183">
        <f>Tabela1[[#This Row],[PESO TOTAL]]*Tabela1[[#This Row],[MATÉRIA PRIMA]]</f>
        <v>0</v>
      </c>
      <c r="AS1150" s="28">
        <f>Tabela1[[#This Row],[PESO TOTAL]]*Tabela1[[#This Row],[PREPARAÇÃO ]]</f>
        <v>0</v>
      </c>
      <c r="AT1150" s="28">
        <f>Tabela1[[#This Row],[PESO TOTAL]]*Tabela1[[#This Row],[CALDEIRARIA]]</f>
        <v>0</v>
      </c>
      <c r="AU1150" s="28">
        <f>Tabela1[[#This Row],[PESO TOTAL]]*Tabela1[[#This Row],[SOLDA]]</f>
        <v>0</v>
      </c>
      <c r="AV1150" s="28">
        <f>Tabela1[[#This Row],[PESO TOTAL]]*Tabela1[[#This Row],[ACABAMENTO]]</f>
        <v>0</v>
      </c>
      <c r="AW1150" s="28">
        <f>Tabela1[[#This Row],[PESO TOTAL]]*Tabela1[[#This Row],[PRONTO ACABADO]]</f>
        <v>0</v>
      </c>
      <c r="AX1150" s="28">
        <f>Tabela1[[#This Row],[PESO TOTAL]]*Tabela1[[#This Row],[EXPEDIÇÃO ]]</f>
        <v>0</v>
      </c>
      <c r="AY1150" s="28" t="str">
        <f>Tabela1[[#This Row],[PEDIDO]]&amp;Tabela1[[#This Row],[PRODUTO]]</f>
        <v/>
      </c>
      <c r="AZ1150" s="44">
        <f>IF(AF1150="",0,IF(ISTEXT(AF1150),H1150*VALUE(SUBSTITUTE(AF1150,"%",""))/100,H1150*AF1150))-Tabela1[[#This Row],[PRONTO ACABADO2]]</f>
        <v>0</v>
      </c>
      <c r="BA1150" s="44">
        <f>IF(AG1150="",0,IF(ISTEXT(AG1150),H1150*VALUE(SUBSTITUTE(AG1150,"%",""))/100,H1150*AG1150))-Tabela1[[#This Row],[PESO EXPEDIDO2]]</f>
        <v>0</v>
      </c>
      <c r="BB1150" s="44">
        <f t="shared" si="170"/>
        <v>0</v>
      </c>
      <c r="BC1150" s="44">
        <f t="shared" si="171"/>
        <v>0</v>
      </c>
      <c r="BD1150" s="44"/>
    </row>
    <row r="1151" spans="1:56" ht="15.75" hidden="1" customHeight="1" x14ac:dyDescent="0.25">
      <c r="A1151" s="6"/>
      <c r="B1151" s="22"/>
      <c r="C1151" s="7"/>
      <c r="D1151" s="46"/>
      <c r="E1151" s="7"/>
      <c r="F1151" s="7"/>
      <c r="G1151" s="44"/>
      <c r="H1151" s="41">
        <f>Tabela1[[#This Row],[PESO UNI]]*Tabela1[[#This Row],[QTE]]</f>
        <v>0</v>
      </c>
      <c r="I1151" s="7"/>
      <c r="J1151" s="8"/>
      <c r="K1151" s="8"/>
      <c r="L1151" s="9"/>
      <c r="M1151" s="10"/>
      <c r="N1151" s="8"/>
      <c r="O1151" s="12"/>
      <c r="P1151" s="13"/>
      <c r="Q1151" s="14">
        <f>Tabela1[[#This Row],[QTDE/ Fabricação]]-Tabela1[[#This Row],[QTE]]</f>
        <v>0</v>
      </c>
      <c r="R1151" s="19">
        <f t="shared" si="166"/>
        <v>0</v>
      </c>
      <c r="S1151" s="19">
        <f t="shared" si="165"/>
        <v>0</v>
      </c>
      <c r="T1151" s="20">
        <f t="shared" si="167"/>
        <v>0</v>
      </c>
      <c r="U1151" s="17">
        <f>IFERROR(SUMIF('LISTA DE EMBARQUE'!B:B,MICRO!E:E,'LISTA DE EMBARQUE'!G:G),"")</f>
        <v>0</v>
      </c>
      <c r="V1151" s="12" t="str">
        <f>IFERROR(VLOOKUP(Tabela1[[#This Row],[COD.MDE]],'LISTA DE EMBARQUE'!B:L,11,0),"")</f>
        <v/>
      </c>
      <c r="W1151" s="13" t="str">
        <f>IFERROR(COUNTIF(#REF!,Tabela1[[#This Row],[Colunas5]]),"")</f>
        <v/>
      </c>
      <c r="X1151" s="14">
        <f>Tabela1[[#This Row],[QIANTIDADE EXPEDIDA]]*Tabela1[[#This Row],[PESO UNI]]</f>
        <v>0</v>
      </c>
      <c r="Y1151" s="14">
        <f t="shared" si="168"/>
        <v>0</v>
      </c>
      <c r="Z1151" s="21">
        <f>Tabela1[[#This Row],[PESO TOTAL]]-Tabela1[[#This Row],[Peso Expedido]]</f>
        <v>0</v>
      </c>
      <c r="AA1151" s="18"/>
      <c r="AB1151" s="40"/>
      <c r="AC1151" s="40"/>
      <c r="AD1151" s="40"/>
      <c r="AE1151" s="40"/>
      <c r="AF1151" s="40"/>
      <c r="AG1151" s="40"/>
      <c r="AH1151" s="40"/>
      <c r="AI1151" s="40" t="str">
        <f t="shared" si="164"/>
        <v>ok</v>
      </c>
      <c r="AJ1151"/>
      <c r="AK1151" t="str">
        <f>Tabela1[[#This Row],[Coluna1]]&amp;Tabela1[[#This Row],[PEDIDO]]</f>
        <v/>
      </c>
      <c r="AL1151"/>
      <c r="AM1151"/>
      <c r="AN1151"/>
      <c r="AO1151" t="str">
        <f t="shared" si="169"/>
        <v>/</v>
      </c>
      <c r="AP1151" t="str">
        <f>Tabela1[[#This Row],[TAG]]&amp;Tabela1[[#This Row],[PEDIDO]]&amp;Tabela1[[#This Row],[PRODUTO]]</f>
        <v/>
      </c>
      <c r="AQ1151" s="23" t="str">
        <f>Tabela1[[#This Row],[PRODUTO]]&amp;Tabela1[[#This Row],[TAG]]</f>
        <v/>
      </c>
      <c r="AR1151" s="183">
        <f>Tabela1[[#This Row],[PESO TOTAL]]*Tabela1[[#This Row],[MATÉRIA PRIMA]]</f>
        <v>0</v>
      </c>
      <c r="AS1151" s="28">
        <f>Tabela1[[#This Row],[PESO TOTAL]]*Tabela1[[#This Row],[PREPARAÇÃO ]]</f>
        <v>0</v>
      </c>
      <c r="AT1151" s="28">
        <f>Tabela1[[#This Row],[PESO TOTAL]]*Tabela1[[#This Row],[CALDEIRARIA]]</f>
        <v>0</v>
      </c>
      <c r="AU1151" s="28">
        <f>Tabela1[[#This Row],[PESO TOTAL]]*Tabela1[[#This Row],[SOLDA]]</f>
        <v>0</v>
      </c>
      <c r="AV1151" s="28">
        <f>Tabela1[[#This Row],[PESO TOTAL]]*Tabela1[[#This Row],[ACABAMENTO]]</f>
        <v>0</v>
      </c>
      <c r="AW1151" s="28">
        <f>Tabela1[[#This Row],[PESO TOTAL]]*Tabela1[[#This Row],[PRONTO ACABADO]]</f>
        <v>0</v>
      </c>
      <c r="AX1151" s="28">
        <f>Tabela1[[#This Row],[PESO TOTAL]]*Tabela1[[#This Row],[EXPEDIÇÃO ]]</f>
        <v>0</v>
      </c>
      <c r="AY1151" s="28" t="str">
        <f>Tabela1[[#This Row],[PEDIDO]]&amp;Tabela1[[#This Row],[PRODUTO]]</f>
        <v/>
      </c>
      <c r="AZ1151" s="44">
        <f>IF(AF1151="",0,IF(ISTEXT(AF1151),H1151*VALUE(SUBSTITUTE(AF1151,"%",""))/100,H1151*AF1151))-Tabela1[[#This Row],[PRONTO ACABADO2]]</f>
        <v>0</v>
      </c>
      <c r="BA1151" s="44">
        <f>IF(AG1151="",0,IF(ISTEXT(AG1151),H1151*VALUE(SUBSTITUTE(AG1151,"%",""))/100,H1151*AG1151))-Tabela1[[#This Row],[PESO EXPEDIDO2]]</f>
        <v>0</v>
      </c>
      <c r="BB1151" s="44">
        <f t="shared" si="170"/>
        <v>0</v>
      </c>
      <c r="BC1151" s="44">
        <f t="shared" si="171"/>
        <v>0</v>
      </c>
      <c r="BD1151" s="44"/>
    </row>
    <row r="1152" spans="1:56" ht="15.75" hidden="1" customHeight="1" x14ac:dyDescent="0.25">
      <c r="A1152" s="6"/>
      <c r="B1152" s="22"/>
      <c r="C1152" s="7"/>
      <c r="D1152" s="46"/>
      <c r="E1152" s="7"/>
      <c r="F1152" s="7"/>
      <c r="G1152" s="44"/>
      <c r="H1152" s="41">
        <f>Tabela1[[#This Row],[PESO UNI]]*Tabela1[[#This Row],[QTE]]</f>
        <v>0</v>
      </c>
      <c r="I1152" s="7"/>
      <c r="J1152" s="8"/>
      <c r="K1152" s="8"/>
      <c r="L1152" s="9"/>
      <c r="M1152" s="10"/>
      <c r="N1152" s="8"/>
      <c r="O1152" s="12"/>
      <c r="P1152" s="13"/>
      <c r="Q1152" s="14">
        <f>Tabela1[[#This Row],[QTDE/ Fabricação]]-Tabela1[[#This Row],[QTE]]</f>
        <v>0</v>
      </c>
      <c r="R1152" s="19">
        <f t="shared" si="166"/>
        <v>0</v>
      </c>
      <c r="S1152" s="19">
        <f t="shared" si="165"/>
        <v>0</v>
      </c>
      <c r="T1152" s="20">
        <f t="shared" si="167"/>
        <v>0</v>
      </c>
      <c r="U1152" s="17">
        <f>IFERROR(SUMIF('LISTA DE EMBARQUE'!B:B,MICRO!E:E,'LISTA DE EMBARQUE'!G:G),"")</f>
        <v>0</v>
      </c>
      <c r="V1152" s="12" t="str">
        <f>IFERROR(VLOOKUP(Tabela1[[#This Row],[COD.MDE]],'LISTA DE EMBARQUE'!B:L,11,0),"")</f>
        <v/>
      </c>
      <c r="W1152" s="13" t="str">
        <f>IFERROR(COUNTIF(#REF!,Tabela1[[#This Row],[Colunas5]]),"")</f>
        <v/>
      </c>
      <c r="X1152" s="14">
        <f>Tabela1[[#This Row],[QIANTIDADE EXPEDIDA]]*Tabela1[[#This Row],[PESO UNI]]</f>
        <v>0</v>
      </c>
      <c r="Y1152" s="14">
        <f t="shared" si="168"/>
        <v>0</v>
      </c>
      <c r="Z1152" s="21">
        <f>Tabela1[[#This Row],[PESO TOTAL]]-Tabela1[[#This Row],[Peso Expedido]]</f>
        <v>0</v>
      </c>
      <c r="AA1152" s="18"/>
      <c r="AB1152" s="40"/>
      <c r="AC1152" s="40"/>
      <c r="AD1152" s="40"/>
      <c r="AE1152" s="40"/>
      <c r="AF1152" s="40"/>
      <c r="AG1152" s="40"/>
      <c r="AH1152" s="40"/>
      <c r="AI1152" s="40" t="str">
        <f t="shared" si="164"/>
        <v>ok</v>
      </c>
      <c r="AJ1152"/>
      <c r="AK1152" t="str">
        <f>Tabela1[[#This Row],[Coluna1]]&amp;Tabela1[[#This Row],[PEDIDO]]</f>
        <v/>
      </c>
      <c r="AL1152"/>
      <c r="AM1152"/>
      <c r="AN1152"/>
      <c r="AO1152" t="str">
        <f t="shared" si="169"/>
        <v>/</v>
      </c>
      <c r="AP1152" t="str">
        <f>Tabela1[[#This Row],[TAG]]&amp;Tabela1[[#This Row],[PEDIDO]]&amp;Tabela1[[#This Row],[PRODUTO]]</f>
        <v/>
      </c>
      <c r="AQ1152" s="23" t="str">
        <f>Tabela1[[#This Row],[PRODUTO]]&amp;Tabela1[[#This Row],[TAG]]</f>
        <v/>
      </c>
      <c r="AR1152" s="183">
        <f>Tabela1[[#This Row],[PESO TOTAL]]*Tabela1[[#This Row],[MATÉRIA PRIMA]]</f>
        <v>0</v>
      </c>
      <c r="AS1152" s="28">
        <f>Tabela1[[#This Row],[PESO TOTAL]]*Tabela1[[#This Row],[PREPARAÇÃO ]]</f>
        <v>0</v>
      </c>
      <c r="AT1152" s="28">
        <f>Tabela1[[#This Row],[PESO TOTAL]]*Tabela1[[#This Row],[CALDEIRARIA]]</f>
        <v>0</v>
      </c>
      <c r="AU1152" s="28">
        <f>Tabela1[[#This Row],[PESO TOTAL]]*Tabela1[[#This Row],[SOLDA]]</f>
        <v>0</v>
      </c>
      <c r="AV1152" s="28">
        <f>Tabela1[[#This Row],[PESO TOTAL]]*Tabela1[[#This Row],[ACABAMENTO]]</f>
        <v>0</v>
      </c>
      <c r="AW1152" s="28">
        <f>Tabela1[[#This Row],[PESO TOTAL]]*Tabela1[[#This Row],[PRONTO ACABADO]]</f>
        <v>0</v>
      </c>
      <c r="AX1152" s="28">
        <f>Tabela1[[#This Row],[PESO TOTAL]]*Tabela1[[#This Row],[EXPEDIÇÃO ]]</f>
        <v>0</v>
      </c>
      <c r="AY1152" s="28" t="str">
        <f>Tabela1[[#This Row],[PEDIDO]]&amp;Tabela1[[#This Row],[PRODUTO]]</f>
        <v/>
      </c>
      <c r="AZ1152" s="44">
        <f>IF(AF1152="",0,IF(ISTEXT(AF1152),H1152*VALUE(SUBSTITUTE(AF1152,"%",""))/100,H1152*AF1152))-Tabela1[[#This Row],[PRONTO ACABADO2]]</f>
        <v>0</v>
      </c>
      <c r="BA1152" s="44">
        <f>IF(AG1152="",0,IF(ISTEXT(AG1152),H1152*VALUE(SUBSTITUTE(AG1152,"%",""))/100,H1152*AG1152))-Tabela1[[#This Row],[PESO EXPEDIDO2]]</f>
        <v>0</v>
      </c>
      <c r="BB1152" s="44">
        <f t="shared" si="170"/>
        <v>0</v>
      </c>
      <c r="BC1152" s="44">
        <f t="shared" si="171"/>
        <v>0</v>
      </c>
      <c r="BD1152" s="44"/>
    </row>
    <row r="1153" spans="1:56" ht="15.75" hidden="1" customHeight="1" x14ac:dyDescent="0.25">
      <c r="A1153" s="6"/>
      <c r="B1153" s="22"/>
      <c r="C1153" s="7"/>
      <c r="D1153" s="46"/>
      <c r="E1153" s="7"/>
      <c r="F1153" s="7"/>
      <c r="G1153" s="44"/>
      <c r="H1153" s="41">
        <f>Tabela1[[#This Row],[PESO UNI]]*Tabela1[[#This Row],[QTE]]</f>
        <v>0</v>
      </c>
      <c r="I1153" s="7"/>
      <c r="J1153" s="8"/>
      <c r="K1153" s="8"/>
      <c r="L1153" s="9"/>
      <c r="M1153" s="10"/>
      <c r="N1153" s="8"/>
      <c r="O1153" s="12"/>
      <c r="P1153" s="13"/>
      <c r="Q1153" s="14">
        <f>Tabela1[[#This Row],[QTDE/ Fabricação]]-Tabela1[[#This Row],[QTE]]</f>
        <v>0</v>
      </c>
      <c r="R1153" s="19">
        <f t="shared" si="166"/>
        <v>0</v>
      </c>
      <c r="S1153" s="19">
        <f t="shared" si="165"/>
        <v>0</v>
      </c>
      <c r="T1153" s="20">
        <f t="shared" si="167"/>
        <v>0</v>
      </c>
      <c r="U1153" s="17">
        <f>IFERROR(SUMIF('LISTA DE EMBARQUE'!B:B,MICRO!E:E,'LISTA DE EMBARQUE'!G:G),"")</f>
        <v>0</v>
      </c>
      <c r="V1153" s="12" t="str">
        <f>IFERROR(VLOOKUP(Tabela1[[#This Row],[COD.MDE]],'LISTA DE EMBARQUE'!B:L,11,0),"")</f>
        <v/>
      </c>
      <c r="W1153" s="13" t="str">
        <f>IFERROR(COUNTIF(#REF!,Tabela1[[#This Row],[Colunas5]]),"")</f>
        <v/>
      </c>
      <c r="X1153" s="14">
        <f>Tabela1[[#This Row],[QIANTIDADE EXPEDIDA]]*Tabela1[[#This Row],[PESO UNI]]</f>
        <v>0</v>
      </c>
      <c r="Y1153" s="14">
        <f t="shared" si="168"/>
        <v>0</v>
      </c>
      <c r="Z1153" s="21">
        <f>Tabela1[[#This Row],[PESO TOTAL]]-Tabela1[[#This Row],[Peso Expedido]]</f>
        <v>0</v>
      </c>
      <c r="AA1153" s="18"/>
      <c r="AB1153" s="40"/>
      <c r="AC1153" s="40"/>
      <c r="AD1153" s="40"/>
      <c r="AE1153" s="40"/>
      <c r="AF1153" s="40"/>
      <c r="AG1153" s="40"/>
      <c r="AH1153" s="40"/>
      <c r="AI1153" s="40" t="str">
        <f t="shared" si="164"/>
        <v>ok</v>
      </c>
      <c r="AJ1153"/>
      <c r="AK1153" t="str">
        <f>Tabela1[[#This Row],[Coluna1]]&amp;Tabela1[[#This Row],[PEDIDO]]</f>
        <v/>
      </c>
      <c r="AL1153"/>
      <c r="AM1153"/>
      <c r="AN1153"/>
      <c r="AO1153" t="str">
        <f t="shared" si="169"/>
        <v>/</v>
      </c>
      <c r="AP1153" t="str">
        <f>Tabela1[[#This Row],[TAG]]&amp;Tabela1[[#This Row],[PEDIDO]]&amp;Tabela1[[#This Row],[PRODUTO]]</f>
        <v/>
      </c>
      <c r="AQ1153" s="23" t="str">
        <f>Tabela1[[#This Row],[PRODUTO]]&amp;Tabela1[[#This Row],[TAG]]</f>
        <v/>
      </c>
      <c r="AR1153" s="183">
        <f>Tabela1[[#This Row],[PESO TOTAL]]*Tabela1[[#This Row],[MATÉRIA PRIMA]]</f>
        <v>0</v>
      </c>
      <c r="AS1153" s="28">
        <f>Tabela1[[#This Row],[PESO TOTAL]]*Tabela1[[#This Row],[PREPARAÇÃO ]]</f>
        <v>0</v>
      </c>
      <c r="AT1153" s="28">
        <f>Tabela1[[#This Row],[PESO TOTAL]]*Tabela1[[#This Row],[CALDEIRARIA]]</f>
        <v>0</v>
      </c>
      <c r="AU1153" s="28">
        <f>Tabela1[[#This Row],[PESO TOTAL]]*Tabela1[[#This Row],[SOLDA]]</f>
        <v>0</v>
      </c>
      <c r="AV1153" s="28">
        <f>Tabela1[[#This Row],[PESO TOTAL]]*Tabela1[[#This Row],[ACABAMENTO]]</f>
        <v>0</v>
      </c>
      <c r="AW1153" s="28">
        <f>Tabela1[[#This Row],[PESO TOTAL]]*Tabela1[[#This Row],[PRONTO ACABADO]]</f>
        <v>0</v>
      </c>
      <c r="AX1153" s="28">
        <f>Tabela1[[#This Row],[PESO TOTAL]]*Tabela1[[#This Row],[EXPEDIÇÃO ]]</f>
        <v>0</v>
      </c>
      <c r="AY1153" s="28" t="str">
        <f>Tabela1[[#This Row],[PEDIDO]]&amp;Tabela1[[#This Row],[PRODUTO]]</f>
        <v/>
      </c>
      <c r="AZ1153" s="44">
        <f>IF(AF1153="",0,IF(ISTEXT(AF1153),H1153*VALUE(SUBSTITUTE(AF1153,"%",""))/100,H1153*AF1153))-Tabela1[[#This Row],[PRONTO ACABADO2]]</f>
        <v>0</v>
      </c>
      <c r="BA1153" s="44">
        <f>IF(AG1153="",0,IF(ISTEXT(AG1153),H1153*VALUE(SUBSTITUTE(AG1153,"%",""))/100,H1153*AG1153))-Tabela1[[#This Row],[PESO EXPEDIDO2]]</f>
        <v>0</v>
      </c>
      <c r="BB1153" s="44">
        <f t="shared" si="170"/>
        <v>0</v>
      </c>
      <c r="BC1153" s="44">
        <f t="shared" si="171"/>
        <v>0</v>
      </c>
      <c r="BD1153" s="44"/>
    </row>
    <row r="1154" spans="1:56" ht="15.75" hidden="1" customHeight="1" x14ac:dyDescent="0.25">
      <c r="A1154" s="6"/>
      <c r="B1154" s="22"/>
      <c r="C1154" s="7"/>
      <c r="D1154" s="46"/>
      <c r="E1154" s="7"/>
      <c r="F1154" s="7"/>
      <c r="G1154" s="44"/>
      <c r="H1154" s="41">
        <f>Tabela1[[#This Row],[PESO UNI]]*Tabela1[[#This Row],[QTE]]</f>
        <v>0</v>
      </c>
      <c r="I1154" s="7"/>
      <c r="J1154" s="8"/>
      <c r="K1154" s="8"/>
      <c r="L1154" s="9"/>
      <c r="M1154" s="10"/>
      <c r="N1154" s="8"/>
      <c r="O1154" s="12"/>
      <c r="P1154" s="13"/>
      <c r="Q1154" s="14">
        <f>Tabela1[[#This Row],[QTDE/ Fabricação]]-Tabela1[[#This Row],[QTE]]</f>
        <v>0</v>
      </c>
      <c r="R1154" s="19">
        <f t="shared" si="166"/>
        <v>0</v>
      </c>
      <c r="S1154" s="19">
        <f t="shared" si="165"/>
        <v>0</v>
      </c>
      <c r="T1154" s="20">
        <f t="shared" si="167"/>
        <v>0</v>
      </c>
      <c r="U1154" s="17">
        <f>IFERROR(SUMIF('LISTA DE EMBARQUE'!B:B,MICRO!E:E,'LISTA DE EMBARQUE'!G:G),"")</f>
        <v>0</v>
      </c>
      <c r="V1154" s="12" t="str">
        <f>IFERROR(VLOOKUP(Tabela1[[#This Row],[COD.MDE]],'LISTA DE EMBARQUE'!B:L,11,0),"")</f>
        <v/>
      </c>
      <c r="W1154" s="13" t="str">
        <f>IFERROR(COUNTIF(#REF!,Tabela1[[#This Row],[Colunas5]]),"")</f>
        <v/>
      </c>
      <c r="X1154" s="14">
        <f>Tabela1[[#This Row],[QIANTIDADE EXPEDIDA]]*Tabela1[[#This Row],[PESO UNI]]</f>
        <v>0</v>
      </c>
      <c r="Y1154" s="14">
        <f t="shared" si="168"/>
        <v>0</v>
      </c>
      <c r="Z1154" s="21">
        <f>Tabela1[[#This Row],[PESO TOTAL]]-Tabela1[[#This Row],[Peso Expedido]]</f>
        <v>0</v>
      </c>
      <c r="AA1154" s="18"/>
      <c r="AB1154" s="40"/>
      <c r="AC1154" s="40"/>
      <c r="AD1154" s="40"/>
      <c r="AE1154" s="40"/>
      <c r="AF1154" s="40"/>
      <c r="AG1154" s="40"/>
      <c r="AH1154" s="40"/>
      <c r="AI1154" s="40" t="str">
        <f t="shared" si="164"/>
        <v>ok</v>
      </c>
      <c r="AJ1154"/>
      <c r="AK1154" t="str">
        <f>Tabela1[[#This Row],[Coluna1]]&amp;Tabela1[[#This Row],[PEDIDO]]</f>
        <v/>
      </c>
      <c r="AL1154"/>
      <c r="AM1154"/>
      <c r="AN1154"/>
      <c r="AO1154" t="str">
        <f t="shared" si="169"/>
        <v>/</v>
      </c>
      <c r="AP1154" t="str">
        <f>Tabela1[[#This Row],[TAG]]&amp;Tabela1[[#This Row],[PEDIDO]]&amp;Tabela1[[#This Row],[PRODUTO]]</f>
        <v/>
      </c>
      <c r="AQ1154" s="23" t="str">
        <f>Tabela1[[#This Row],[PRODUTO]]&amp;Tabela1[[#This Row],[TAG]]</f>
        <v/>
      </c>
      <c r="AR1154" s="183">
        <f>Tabela1[[#This Row],[PESO TOTAL]]*Tabela1[[#This Row],[MATÉRIA PRIMA]]</f>
        <v>0</v>
      </c>
      <c r="AS1154" s="28">
        <f>Tabela1[[#This Row],[PESO TOTAL]]*Tabela1[[#This Row],[PREPARAÇÃO ]]</f>
        <v>0</v>
      </c>
      <c r="AT1154" s="28">
        <f>Tabela1[[#This Row],[PESO TOTAL]]*Tabela1[[#This Row],[CALDEIRARIA]]</f>
        <v>0</v>
      </c>
      <c r="AU1154" s="28">
        <f>Tabela1[[#This Row],[PESO TOTAL]]*Tabela1[[#This Row],[SOLDA]]</f>
        <v>0</v>
      </c>
      <c r="AV1154" s="28">
        <f>Tabela1[[#This Row],[PESO TOTAL]]*Tabela1[[#This Row],[ACABAMENTO]]</f>
        <v>0</v>
      </c>
      <c r="AW1154" s="28">
        <f>Tabela1[[#This Row],[PESO TOTAL]]*Tabela1[[#This Row],[PRONTO ACABADO]]</f>
        <v>0</v>
      </c>
      <c r="AX1154" s="28">
        <f>Tabela1[[#This Row],[PESO TOTAL]]*Tabela1[[#This Row],[EXPEDIÇÃO ]]</f>
        <v>0</v>
      </c>
      <c r="AY1154" s="28" t="str">
        <f>Tabela1[[#This Row],[PEDIDO]]&amp;Tabela1[[#This Row],[PRODUTO]]</f>
        <v/>
      </c>
      <c r="AZ1154" s="44">
        <f>IF(AF1154="",0,IF(ISTEXT(AF1154),H1154*VALUE(SUBSTITUTE(AF1154,"%",""))/100,H1154*AF1154))-Tabela1[[#This Row],[PRONTO ACABADO2]]</f>
        <v>0</v>
      </c>
      <c r="BA1154" s="44">
        <f>IF(AG1154="",0,IF(ISTEXT(AG1154),H1154*VALUE(SUBSTITUTE(AG1154,"%",""))/100,H1154*AG1154))-Tabela1[[#This Row],[PESO EXPEDIDO2]]</f>
        <v>0</v>
      </c>
      <c r="BB1154" s="44">
        <f t="shared" si="170"/>
        <v>0</v>
      </c>
      <c r="BC1154" s="44">
        <f t="shared" si="171"/>
        <v>0</v>
      </c>
      <c r="BD1154" s="44"/>
    </row>
    <row r="1155" spans="1:56" ht="15.75" hidden="1" customHeight="1" x14ac:dyDescent="0.25">
      <c r="A1155" s="6"/>
      <c r="B1155" s="22"/>
      <c r="C1155" s="7"/>
      <c r="D1155" s="46"/>
      <c r="E1155" s="7"/>
      <c r="F1155" s="7"/>
      <c r="G1155" s="44"/>
      <c r="H1155" s="41">
        <f>Tabela1[[#This Row],[PESO UNI]]*Tabela1[[#This Row],[QTE]]</f>
        <v>0</v>
      </c>
      <c r="I1155" s="7"/>
      <c r="J1155" s="8"/>
      <c r="K1155" s="8"/>
      <c r="L1155" s="9"/>
      <c r="M1155" s="10"/>
      <c r="N1155" s="8"/>
      <c r="O1155" s="12"/>
      <c r="P1155" s="13"/>
      <c r="Q1155" s="14">
        <f>Tabela1[[#This Row],[QTDE/ Fabricação]]-Tabela1[[#This Row],[QTE]]</f>
        <v>0</v>
      </c>
      <c r="R1155" s="19">
        <f t="shared" si="166"/>
        <v>0</v>
      </c>
      <c r="S1155" s="19">
        <f t="shared" si="165"/>
        <v>0</v>
      </c>
      <c r="T1155" s="20">
        <f t="shared" si="167"/>
        <v>0</v>
      </c>
      <c r="U1155" s="17">
        <f>IFERROR(SUMIF('LISTA DE EMBARQUE'!B:B,MICRO!E:E,'LISTA DE EMBARQUE'!G:G),"")</f>
        <v>0</v>
      </c>
      <c r="V1155" s="12" t="str">
        <f>IFERROR(VLOOKUP(Tabela1[[#This Row],[COD.MDE]],'LISTA DE EMBARQUE'!B:L,11,0),"")</f>
        <v/>
      </c>
      <c r="W1155" s="13" t="str">
        <f>IFERROR(COUNTIF(#REF!,Tabela1[[#This Row],[Colunas5]]),"")</f>
        <v/>
      </c>
      <c r="X1155" s="14">
        <f>Tabela1[[#This Row],[QIANTIDADE EXPEDIDA]]*Tabela1[[#This Row],[PESO UNI]]</f>
        <v>0</v>
      </c>
      <c r="Y1155" s="14">
        <f t="shared" si="168"/>
        <v>0</v>
      </c>
      <c r="Z1155" s="21">
        <f>Tabela1[[#This Row],[PESO TOTAL]]-Tabela1[[#This Row],[Peso Expedido]]</f>
        <v>0</v>
      </c>
      <c r="AA1155" s="18"/>
      <c r="AB1155" s="40"/>
      <c r="AC1155" s="40"/>
      <c r="AD1155" s="40"/>
      <c r="AE1155" s="40"/>
      <c r="AF1155" s="40"/>
      <c r="AG1155" s="40"/>
      <c r="AH1155" s="40"/>
      <c r="AI1155" s="40" t="str">
        <f t="shared" si="164"/>
        <v>ok</v>
      </c>
      <c r="AJ1155"/>
      <c r="AK1155" t="str">
        <f>Tabela1[[#This Row],[Coluna1]]&amp;Tabela1[[#This Row],[PEDIDO]]</f>
        <v/>
      </c>
      <c r="AL1155"/>
      <c r="AM1155"/>
      <c r="AN1155"/>
      <c r="AO1155" t="str">
        <f t="shared" si="169"/>
        <v>/</v>
      </c>
      <c r="AP1155" t="str">
        <f>Tabela1[[#This Row],[TAG]]&amp;Tabela1[[#This Row],[PEDIDO]]&amp;Tabela1[[#This Row],[PRODUTO]]</f>
        <v/>
      </c>
      <c r="AQ1155" s="23" t="str">
        <f>Tabela1[[#This Row],[PRODUTO]]&amp;Tabela1[[#This Row],[TAG]]</f>
        <v/>
      </c>
      <c r="AR1155" s="183">
        <f>Tabela1[[#This Row],[PESO TOTAL]]*Tabela1[[#This Row],[MATÉRIA PRIMA]]</f>
        <v>0</v>
      </c>
      <c r="AS1155" s="28">
        <f>Tabela1[[#This Row],[PESO TOTAL]]*Tabela1[[#This Row],[PREPARAÇÃO ]]</f>
        <v>0</v>
      </c>
      <c r="AT1155" s="28">
        <f>Tabela1[[#This Row],[PESO TOTAL]]*Tabela1[[#This Row],[CALDEIRARIA]]</f>
        <v>0</v>
      </c>
      <c r="AU1155" s="28">
        <f>Tabela1[[#This Row],[PESO TOTAL]]*Tabela1[[#This Row],[SOLDA]]</f>
        <v>0</v>
      </c>
      <c r="AV1155" s="28">
        <f>Tabela1[[#This Row],[PESO TOTAL]]*Tabela1[[#This Row],[ACABAMENTO]]</f>
        <v>0</v>
      </c>
      <c r="AW1155" s="28">
        <f>Tabela1[[#This Row],[PESO TOTAL]]*Tabela1[[#This Row],[PRONTO ACABADO]]</f>
        <v>0</v>
      </c>
      <c r="AX1155" s="28">
        <f>Tabela1[[#This Row],[PESO TOTAL]]*Tabela1[[#This Row],[EXPEDIÇÃO ]]</f>
        <v>0</v>
      </c>
      <c r="AY1155" s="28" t="str">
        <f>Tabela1[[#This Row],[PEDIDO]]&amp;Tabela1[[#This Row],[PRODUTO]]</f>
        <v/>
      </c>
      <c r="AZ1155" s="44">
        <f>IF(AF1155="",0,IF(ISTEXT(AF1155),H1155*VALUE(SUBSTITUTE(AF1155,"%",""))/100,H1155*AF1155))-Tabela1[[#This Row],[PRONTO ACABADO2]]</f>
        <v>0</v>
      </c>
      <c r="BA1155" s="44">
        <f>IF(AG1155="",0,IF(ISTEXT(AG1155),H1155*VALUE(SUBSTITUTE(AG1155,"%",""))/100,H1155*AG1155))-Tabela1[[#This Row],[PESO EXPEDIDO2]]</f>
        <v>0</v>
      </c>
      <c r="BB1155" s="44">
        <f t="shared" si="170"/>
        <v>0</v>
      </c>
      <c r="BC1155" s="44">
        <f t="shared" si="171"/>
        <v>0</v>
      </c>
      <c r="BD1155" s="44"/>
    </row>
    <row r="1156" spans="1:56" ht="15.75" hidden="1" customHeight="1" x14ac:dyDescent="0.25">
      <c r="A1156" s="6"/>
      <c r="B1156" s="22"/>
      <c r="C1156" s="7"/>
      <c r="D1156" s="46"/>
      <c r="E1156" s="7"/>
      <c r="F1156" s="7"/>
      <c r="G1156" s="44"/>
      <c r="H1156" s="41">
        <f>Tabela1[[#This Row],[PESO UNI]]*Tabela1[[#This Row],[QTE]]</f>
        <v>0</v>
      </c>
      <c r="I1156" s="7"/>
      <c r="J1156" s="8"/>
      <c r="K1156" s="8"/>
      <c r="L1156" s="9"/>
      <c r="M1156" s="10"/>
      <c r="N1156" s="8"/>
      <c r="O1156" s="12"/>
      <c r="P1156" s="13"/>
      <c r="Q1156" s="14">
        <f>Tabela1[[#This Row],[QTDE/ Fabricação]]-Tabela1[[#This Row],[QTE]]</f>
        <v>0</v>
      </c>
      <c r="R1156" s="19">
        <f t="shared" si="166"/>
        <v>0</v>
      </c>
      <c r="S1156" s="19">
        <f t="shared" si="165"/>
        <v>0</v>
      </c>
      <c r="T1156" s="20">
        <f t="shared" si="167"/>
        <v>0</v>
      </c>
      <c r="U1156" s="17">
        <f>IFERROR(SUMIF('LISTA DE EMBARQUE'!B:B,MICRO!E:E,'LISTA DE EMBARQUE'!G:G),"")</f>
        <v>0</v>
      </c>
      <c r="V1156" s="12" t="str">
        <f>IFERROR(VLOOKUP(Tabela1[[#This Row],[COD.MDE]],'LISTA DE EMBARQUE'!B:L,11,0),"")</f>
        <v/>
      </c>
      <c r="W1156" s="13" t="str">
        <f>IFERROR(COUNTIF(#REF!,Tabela1[[#This Row],[Colunas5]]),"")</f>
        <v/>
      </c>
      <c r="X1156" s="14">
        <f>Tabela1[[#This Row],[QIANTIDADE EXPEDIDA]]*Tabela1[[#This Row],[PESO UNI]]</f>
        <v>0</v>
      </c>
      <c r="Y1156" s="14">
        <f t="shared" si="168"/>
        <v>0</v>
      </c>
      <c r="Z1156" s="21">
        <f>Tabela1[[#This Row],[PESO TOTAL]]-Tabela1[[#This Row],[Peso Expedido]]</f>
        <v>0</v>
      </c>
      <c r="AA1156" s="18"/>
      <c r="AB1156" s="40"/>
      <c r="AC1156" s="40"/>
      <c r="AD1156" s="40"/>
      <c r="AE1156" s="40"/>
      <c r="AF1156" s="40"/>
      <c r="AG1156" s="40"/>
      <c r="AH1156" s="40"/>
      <c r="AI1156" s="40" t="str">
        <f t="shared" si="164"/>
        <v>ok</v>
      </c>
      <c r="AJ1156"/>
      <c r="AK1156" t="str">
        <f>Tabela1[[#This Row],[Coluna1]]&amp;Tabela1[[#This Row],[PEDIDO]]</f>
        <v/>
      </c>
      <c r="AL1156"/>
      <c r="AM1156"/>
      <c r="AN1156"/>
      <c r="AO1156" t="str">
        <f t="shared" si="169"/>
        <v>/</v>
      </c>
      <c r="AP1156" t="str">
        <f>Tabela1[[#This Row],[TAG]]&amp;Tabela1[[#This Row],[PEDIDO]]&amp;Tabela1[[#This Row],[PRODUTO]]</f>
        <v/>
      </c>
      <c r="AQ1156" s="23" t="str">
        <f>Tabela1[[#This Row],[PRODUTO]]&amp;Tabela1[[#This Row],[TAG]]</f>
        <v/>
      </c>
      <c r="AR1156" s="183">
        <f>Tabela1[[#This Row],[PESO TOTAL]]*Tabela1[[#This Row],[MATÉRIA PRIMA]]</f>
        <v>0</v>
      </c>
      <c r="AS1156" s="28">
        <f>Tabela1[[#This Row],[PESO TOTAL]]*Tabela1[[#This Row],[PREPARAÇÃO ]]</f>
        <v>0</v>
      </c>
      <c r="AT1156" s="28">
        <f>Tabela1[[#This Row],[PESO TOTAL]]*Tabela1[[#This Row],[CALDEIRARIA]]</f>
        <v>0</v>
      </c>
      <c r="AU1156" s="28">
        <f>Tabela1[[#This Row],[PESO TOTAL]]*Tabela1[[#This Row],[SOLDA]]</f>
        <v>0</v>
      </c>
      <c r="AV1156" s="28">
        <f>Tabela1[[#This Row],[PESO TOTAL]]*Tabela1[[#This Row],[ACABAMENTO]]</f>
        <v>0</v>
      </c>
      <c r="AW1156" s="28">
        <f>Tabela1[[#This Row],[PESO TOTAL]]*Tabela1[[#This Row],[PRONTO ACABADO]]</f>
        <v>0</v>
      </c>
      <c r="AX1156" s="28">
        <f>Tabela1[[#This Row],[PESO TOTAL]]*Tabela1[[#This Row],[EXPEDIÇÃO ]]</f>
        <v>0</v>
      </c>
      <c r="AY1156" s="28" t="str">
        <f>Tabela1[[#This Row],[PEDIDO]]&amp;Tabela1[[#This Row],[PRODUTO]]</f>
        <v/>
      </c>
      <c r="AZ1156" s="44">
        <f>IF(AF1156="",0,IF(ISTEXT(AF1156),H1156*VALUE(SUBSTITUTE(AF1156,"%",""))/100,H1156*AF1156))-Tabela1[[#This Row],[PRONTO ACABADO2]]</f>
        <v>0</v>
      </c>
      <c r="BA1156" s="44">
        <f>IF(AG1156="",0,IF(ISTEXT(AG1156),H1156*VALUE(SUBSTITUTE(AG1156,"%",""))/100,H1156*AG1156))-Tabela1[[#This Row],[PESO EXPEDIDO2]]</f>
        <v>0</v>
      </c>
      <c r="BB1156" s="44">
        <f t="shared" si="170"/>
        <v>0</v>
      </c>
      <c r="BC1156" s="44">
        <f t="shared" si="171"/>
        <v>0</v>
      </c>
      <c r="BD1156" s="44"/>
    </row>
    <row r="1157" spans="1:56" ht="15.75" hidden="1" customHeight="1" x14ac:dyDescent="0.25">
      <c r="A1157" s="6"/>
      <c r="B1157" s="22"/>
      <c r="C1157" s="7"/>
      <c r="D1157" s="46"/>
      <c r="E1157" s="7"/>
      <c r="F1157" s="7"/>
      <c r="G1157" s="44"/>
      <c r="H1157" s="41">
        <f>Tabela1[[#This Row],[PESO UNI]]*Tabela1[[#This Row],[QTE]]</f>
        <v>0</v>
      </c>
      <c r="I1157" s="7"/>
      <c r="J1157" s="8"/>
      <c r="K1157" s="8"/>
      <c r="L1157" s="9"/>
      <c r="M1157" s="10"/>
      <c r="N1157" s="8"/>
      <c r="O1157" s="12"/>
      <c r="P1157" s="13"/>
      <c r="Q1157" s="14">
        <f>Tabela1[[#This Row],[QTDE/ Fabricação]]-Tabela1[[#This Row],[QTE]]</f>
        <v>0</v>
      </c>
      <c r="R1157" s="19">
        <f t="shared" si="166"/>
        <v>0</v>
      </c>
      <c r="S1157" s="19">
        <f t="shared" si="165"/>
        <v>0</v>
      </c>
      <c r="T1157" s="20">
        <f t="shared" si="167"/>
        <v>0</v>
      </c>
      <c r="U1157" s="17">
        <f>IFERROR(SUMIF('LISTA DE EMBARQUE'!B:B,MICRO!E:E,'LISTA DE EMBARQUE'!G:G),"")</f>
        <v>0</v>
      </c>
      <c r="V1157" s="12" t="str">
        <f>IFERROR(VLOOKUP(Tabela1[[#This Row],[COD.MDE]],'LISTA DE EMBARQUE'!B:L,11,0),"")</f>
        <v/>
      </c>
      <c r="W1157" s="13" t="str">
        <f>IFERROR(COUNTIF(#REF!,Tabela1[[#This Row],[Colunas5]]),"")</f>
        <v/>
      </c>
      <c r="X1157" s="14">
        <f>Tabela1[[#This Row],[QIANTIDADE EXPEDIDA]]*Tabela1[[#This Row],[PESO UNI]]</f>
        <v>0</v>
      </c>
      <c r="Y1157" s="14">
        <f t="shared" si="168"/>
        <v>0</v>
      </c>
      <c r="Z1157" s="21">
        <f>Tabela1[[#This Row],[PESO TOTAL]]-Tabela1[[#This Row],[Peso Expedido]]</f>
        <v>0</v>
      </c>
      <c r="AA1157" s="18"/>
      <c r="AB1157" s="40"/>
      <c r="AC1157" s="40"/>
      <c r="AD1157" s="40"/>
      <c r="AE1157" s="40"/>
      <c r="AF1157" s="40"/>
      <c r="AG1157" s="40"/>
      <c r="AH1157" s="40"/>
      <c r="AI1157" s="40" t="str">
        <f t="shared" si="164"/>
        <v>ok</v>
      </c>
      <c r="AJ1157"/>
      <c r="AK1157" t="str">
        <f>Tabela1[[#This Row],[Coluna1]]&amp;Tabela1[[#This Row],[PEDIDO]]</f>
        <v/>
      </c>
      <c r="AL1157"/>
      <c r="AM1157"/>
      <c r="AN1157"/>
      <c r="AO1157" t="str">
        <f t="shared" si="169"/>
        <v>/</v>
      </c>
      <c r="AP1157" t="str">
        <f>Tabela1[[#This Row],[TAG]]&amp;Tabela1[[#This Row],[PEDIDO]]&amp;Tabela1[[#This Row],[PRODUTO]]</f>
        <v/>
      </c>
      <c r="AQ1157" s="23" t="str">
        <f>Tabela1[[#This Row],[PRODUTO]]&amp;Tabela1[[#This Row],[TAG]]</f>
        <v/>
      </c>
      <c r="AR1157" s="183">
        <f>Tabela1[[#This Row],[PESO TOTAL]]*Tabela1[[#This Row],[MATÉRIA PRIMA]]</f>
        <v>0</v>
      </c>
      <c r="AS1157" s="28">
        <f>Tabela1[[#This Row],[PESO TOTAL]]*Tabela1[[#This Row],[PREPARAÇÃO ]]</f>
        <v>0</v>
      </c>
      <c r="AT1157" s="28">
        <f>Tabela1[[#This Row],[PESO TOTAL]]*Tabela1[[#This Row],[CALDEIRARIA]]</f>
        <v>0</v>
      </c>
      <c r="AU1157" s="28">
        <f>Tabela1[[#This Row],[PESO TOTAL]]*Tabela1[[#This Row],[SOLDA]]</f>
        <v>0</v>
      </c>
      <c r="AV1157" s="28">
        <f>Tabela1[[#This Row],[PESO TOTAL]]*Tabela1[[#This Row],[ACABAMENTO]]</f>
        <v>0</v>
      </c>
      <c r="AW1157" s="28">
        <f>Tabela1[[#This Row],[PESO TOTAL]]*Tabela1[[#This Row],[PRONTO ACABADO]]</f>
        <v>0</v>
      </c>
      <c r="AX1157" s="28">
        <f>Tabela1[[#This Row],[PESO TOTAL]]*Tabela1[[#This Row],[EXPEDIÇÃO ]]</f>
        <v>0</v>
      </c>
      <c r="AY1157" s="28" t="str">
        <f>Tabela1[[#This Row],[PEDIDO]]&amp;Tabela1[[#This Row],[PRODUTO]]</f>
        <v/>
      </c>
      <c r="AZ1157" s="44">
        <f>IF(AF1157="",0,IF(ISTEXT(AF1157),H1157*VALUE(SUBSTITUTE(AF1157,"%",""))/100,H1157*AF1157))-Tabela1[[#This Row],[PRONTO ACABADO2]]</f>
        <v>0</v>
      </c>
      <c r="BA1157" s="44">
        <f>IF(AG1157="",0,IF(ISTEXT(AG1157),H1157*VALUE(SUBSTITUTE(AG1157,"%",""))/100,H1157*AG1157))-Tabela1[[#This Row],[PESO EXPEDIDO2]]</f>
        <v>0</v>
      </c>
      <c r="BB1157" s="44">
        <f t="shared" si="170"/>
        <v>0</v>
      </c>
      <c r="BC1157" s="44">
        <f t="shared" si="171"/>
        <v>0</v>
      </c>
      <c r="BD1157" s="44"/>
    </row>
    <row r="1158" spans="1:56" ht="15.75" hidden="1" customHeight="1" x14ac:dyDescent="0.25">
      <c r="A1158" s="6"/>
      <c r="B1158" s="22"/>
      <c r="C1158" s="7"/>
      <c r="D1158" s="46"/>
      <c r="E1158" s="7"/>
      <c r="F1158" s="7"/>
      <c r="G1158" s="44"/>
      <c r="H1158" s="41">
        <f>Tabela1[[#This Row],[PESO UNI]]*Tabela1[[#This Row],[QTE]]</f>
        <v>0</v>
      </c>
      <c r="I1158" s="7"/>
      <c r="J1158" s="8"/>
      <c r="K1158" s="8"/>
      <c r="L1158" s="9"/>
      <c r="M1158" s="10"/>
      <c r="N1158" s="8"/>
      <c r="O1158" s="12"/>
      <c r="P1158" s="13"/>
      <c r="Q1158" s="14">
        <f>Tabela1[[#This Row],[QTDE/ Fabricação]]-Tabela1[[#This Row],[QTE]]</f>
        <v>0</v>
      </c>
      <c r="R1158" s="19">
        <f t="shared" si="166"/>
        <v>0</v>
      </c>
      <c r="S1158" s="19">
        <f t="shared" si="165"/>
        <v>0</v>
      </c>
      <c r="T1158" s="20">
        <f t="shared" si="167"/>
        <v>0</v>
      </c>
      <c r="U1158" s="17">
        <f>IFERROR(SUMIF('LISTA DE EMBARQUE'!B:B,MICRO!E:E,'LISTA DE EMBARQUE'!G:G),"")</f>
        <v>0</v>
      </c>
      <c r="V1158" s="12" t="str">
        <f>IFERROR(VLOOKUP(Tabela1[[#This Row],[COD.MDE]],'LISTA DE EMBARQUE'!B:L,11,0),"")</f>
        <v/>
      </c>
      <c r="W1158" s="13" t="str">
        <f>IFERROR(COUNTIF(#REF!,Tabela1[[#This Row],[Colunas5]]),"")</f>
        <v/>
      </c>
      <c r="X1158" s="14">
        <f>Tabela1[[#This Row],[QIANTIDADE EXPEDIDA]]*Tabela1[[#This Row],[PESO UNI]]</f>
        <v>0</v>
      </c>
      <c r="Y1158" s="14">
        <f t="shared" si="168"/>
        <v>0</v>
      </c>
      <c r="Z1158" s="21">
        <f>Tabela1[[#This Row],[PESO TOTAL]]-Tabela1[[#This Row],[Peso Expedido]]</f>
        <v>0</v>
      </c>
      <c r="AA1158" s="18"/>
      <c r="AB1158" s="40"/>
      <c r="AC1158" s="40"/>
      <c r="AD1158" s="40"/>
      <c r="AE1158" s="40"/>
      <c r="AF1158" s="40"/>
      <c r="AG1158" s="40"/>
      <c r="AH1158" s="40"/>
      <c r="AI1158" s="40" t="str">
        <f t="shared" si="164"/>
        <v>ok</v>
      </c>
      <c r="AJ1158"/>
      <c r="AK1158" t="str">
        <f>Tabela1[[#This Row],[Coluna1]]&amp;Tabela1[[#This Row],[PEDIDO]]</f>
        <v/>
      </c>
      <c r="AL1158"/>
      <c r="AM1158"/>
      <c r="AN1158"/>
      <c r="AO1158" t="str">
        <f t="shared" si="169"/>
        <v>/</v>
      </c>
      <c r="AP1158" t="str">
        <f>Tabela1[[#This Row],[TAG]]&amp;Tabela1[[#This Row],[PEDIDO]]&amp;Tabela1[[#This Row],[PRODUTO]]</f>
        <v/>
      </c>
      <c r="AQ1158" s="23" t="str">
        <f>Tabela1[[#This Row],[PRODUTO]]&amp;Tabela1[[#This Row],[TAG]]</f>
        <v/>
      </c>
      <c r="AR1158" s="183">
        <f>Tabela1[[#This Row],[PESO TOTAL]]*Tabela1[[#This Row],[MATÉRIA PRIMA]]</f>
        <v>0</v>
      </c>
      <c r="AS1158" s="28">
        <f>Tabela1[[#This Row],[PESO TOTAL]]*Tabela1[[#This Row],[PREPARAÇÃO ]]</f>
        <v>0</v>
      </c>
      <c r="AT1158" s="28">
        <f>Tabela1[[#This Row],[PESO TOTAL]]*Tabela1[[#This Row],[CALDEIRARIA]]</f>
        <v>0</v>
      </c>
      <c r="AU1158" s="28">
        <f>Tabela1[[#This Row],[PESO TOTAL]]*Tabela1[[#This Row],[SOLDA]]</f>
        <v>0</v>
      </c>
      <c r="AV1158" s="28">
        <f>Tabela1[[#This Row],[PESO TOTAL]]*Tabela1[[#This Row],[ACABAMENTO]]</f>
        <v>0</v>
      </c>
      <c r="AW1158" s="28">
        <f>Tabela1[[#This Row],[PESO TOTAL]]*Tabela1[[#This Row],[PRONTO ACABADO]]</f>
        <v>0</v>
      </c>
      <c r="AX1158" s="28">
        <f>Tabela1[[#This Row],[PESO TOTAL]]*Tabela1[[#This Row],[EXPEDIÇÃO ]]</f>
        <v>0</v>
      </c>
      <c r="AY1158" s="28" t="str">
        <f>Tabela1[[#This Row],[PEDIDO]]&amp;Tabela1[[#This Row],[PRODUTO]]</f>
        <v/>
      </c>
      <c r="AZ1158" s="44">
        <f>IF(AF1158="",0,IF(ISTEXT(AF1158),H1158*VALUE(SUBSTITUTE(AF1158,"%",""))/100,H1158*AF1158))-Tabela1[[#This Row],[PRONTO ACABADO2]]</f>
        <v>0</v>
      </c>
      <c r="BA1158" s="44">
        <f>IF(AG1158="",0,IF(ISTEXT(AG1158),H1158*VALUE(SUBSTITUTE(AG1158,"%",""))/100,H1158*AG1158))-Tabela1[[#This Row],[PESO EXPEDIDO2]]</f>
        <v>0</v>
      </c>
      <c r="BB1158" s="44">
        <f t="shared" si="170"/>
        <v>0</v>
      </c>
      <c r="BC1158" s="44">
        <f t="shared" si="171"/>
        <v>0</v>
      </c>
      <c r="BD1158" s="44"/>
    </row>
    <row r="1159" spans="1:56" ht="15.75" hidden="1" customHeight="1" x14ac:dyDescent="0.25">
      <c r="A1159" s="6"/>
      <c r="B1159" s="22"/>
      <c r="C1159" s="7"/>
      <c r="D1159" s="46"/>
      <c r="E1159" s="7"/>
      <c r="F1159" s="7"/>
      <c r="G1159" s="44"/>
      <c r="H1159" s="41">
        <f>Tabela1[[#This Row],[PESO UNI]]*Tabela1[[#This Row],[QTE]]</f>
        <v>0</v>
      </c>
      <c r="I1159" s="7"/>
      <c r="J1159" s="8"/>
      <c r="K1159" s="8"/>
      <c r="L1159" s="9"/>
      <c r="M1159" s="10"/>
      <c r="N1159" s="8"/>
      <c r="O1159" s="12"/>
      <c r="P1159" s="13"/>
      <c r="Q1159" s="14">
        <f>Tabela1[[#This Row],[QTDE/ Fabricação]]-Tabela1[[#This Row],[QTE]]</f>
        <v>0</v>
      </c>
      <c r="R1159" s="19">
        <f t="shared" si="166"/>
        <v>0</v>
      </c>
      <c r="S1159" s="19">
        <f t="shared" si="165"/>
        <v>0</v>
      </c>
      <c r="T1159" s="20">
        <f t="shared" si="167"/>
        <v>0</v>
      </c>
      <c r="U1159" s="17">
        <f>IFERROR(SUMIF('LISTA DE EMBARQUE'!B:B,MICRO!E:E,'LISTA DE EMBARQUE'!G:G),"")</f>
        <v>0</v>
      </c>
      <c r="V1159" s="12" t="str">
        <f>IFERROR(VLOOKUP(Tabela1[[#This Row],[COD.MDE]],'LISTA DE EMBARQUE'!B:L,11,0),"")</f>
        <v/>
      </c>
      <c r="W1159" s="13" t="str">
        <f>IFERROR(COUNTIF(#REF!,Tabela1[[#This Row],[Colunas5]]),"")</f>
        <v/>
      </c>
      <c r="X1159" s="14">
        <f>Tabela1[[#This Row],[QIANTIDADE EXPEDIDA]]*Tabela1[[#This Row],[PESO UNI]]</f>
        <v>0</v>
      </c>
      <c r="Y1159" s="14">
        <f t="shared" si="168"/>
        <v>0</v>
      </c>
      <c r="Z1159" s="21">
        <f>Tabela1[[#This Row],[PESO TOTAL]]-Tabela1[[#This Row],[Peso Expedido]]</f>
        <v>0</v>
      </c>
      <c r="AA1159" s="18"/>
      <c r="AB1159" s="40"/>
      <c r="AC1159" s="40"/>
      <c r="AD1159" s="40"/>
      <c r="AE1159" s="40"/>
      <c r="AF1159" s="40"/>
      <c r="AG1159" s="40"/>
      <c r="AH1159" s="40"/>
      <c r="AI1159" s="40" t="str">
        <f t="shared" si="164"/>
        <v>ok</v>
      </c>
      <c r="AJ1159"/>
      <c r="AK1159" t="str">
        <f>Tabela1[[#This Row],[Coluna1]]&amp;Tabela1[[#This Row],[PEDIDO]]</f>
        <v/>
      </c>
      <c r="AL1159"/>
      <c r="AM1159"/>
      <c r="AN1159"/>
      <c r="AO1159" t="str">
        <f t="shared" si="169"/>
        <v>/</v>
      </c>
      <c r="AP1159" t="str">
        <f>Tabela1[[#This Row],[TAG]]&amp;Tabela1[[#This Row],[PEDIDO]]&amp;Tabela1[[#This Row],[PRODUTO]]</f>
        <v/>
      </c>
      <c r="AQ1159" s="23" t="str">
        <f>Tabela1[[#This Row],[PRODUTO]]&amp;Tabela1[[#This Row],[TAG]]</f>
        <v/>
      </c>
      <c r="AR1159" s="183">
        <f>Tabela1[[#This Row],[PESO TOTAL]]*Tabela1[[#This Row],[MATÉRIA PRIMA]]</f>
        <v>0</v>
      </c>
      <c r="AS1159" s="28">
        <f>Tabela1[[#This Row],[PESO TOTAL]]*Tabela1[[#This Row],[PREPARAÇÃO ]]</f>
        <v>0</v>
      </c>
      <c r="AT1159" s="28">
        <f>Tabela1[[#This Row],[PESO TOTAL]]*Tabela1[[#This Row],[CALDEIRARIA]]</f>
        <v>0</v>
      </c>
      <c r="AU1159" s="28">
        <f>Tabela1[[#This Row],[PESO TOTAL]]*Tabela1[[#This Row],[SOLDA]]</f>
        <v>0</v>
      </c>
      <c r="AV1159" s="28">
        <f>Tabela1[[#This Row],[PESO TOTAL]]*Tabela1[[#This Row],[ACABAMENTO]]</f>
        <v>0</v>
      </c>
      <c r="AW1159" s="28">
        <f>Tabela1[[#This Row],[PESO TOTAL]]*Tabela1[[#This Row],[PRONTO ACABADO]]</f>
        <v>0</v>
      </c>
      <c r="AX1159" s="28">
        <f>Tabela1[[#This Row],[PESO TOTAL]]*Tabela1[[#This Row],[EXPEDIÇÃO ]]</f>
        <v>0</v>
      </c>
      <c r="AY1159" s="28" t="str">
        <f>Tabela1[[#This Row],[PEDIDO]]&amp;Tabela1[[#This Row],[PRODUTO]]</f>
        <v/>
      </c>
      <c r="AZ1159" s="44">
        <f>IF(AF1159="",0,IF(ISTEXT(AF1159),H1159*VALUE(SUBSTITUTE(AF1159,"%",""))/100,H1159*AF1159))-Tabela1[[#This Row],[PRONTO ACABADO2]]</f>
        <v>0</v>
      </c>
      <c r="BA1159" s="44">
        <f>IF(AG1159="",0,IF(ISTEXT(AG1159),H1159*VALUE(SUBSTITUTE(AG1159,"%",""))/100,H1159*AG1159))-Tabela1[[#This Row],[PESO EXPEDIDO2]]</f>
        <v>0</v>
      </c>
      <c r="BB1159" s="44">
        <f t="shared" si="170"/>
        <v>0</v>
      </c>
      <c r="BC1159" s="44">
        <f t="shared" si="171"/>
        <v>0</v>
      </c>
      <c r="BD1159" s="44"/>
    </row>
    <row r="1160" spans="1:56" ht="15.75" hidden="1" customHeight="1" x14ac:dyDescent="0.25">
      <c r="A1160" s="6"/>
      <c r="B1160" s="22"/>
      <c r="C1160" s="7"/>
      <c r="D1160" s="46"/>
      <c r="E1160" s="7"/>
      <c r="F1160" s="7"/>
      <c r="G1160" s="44"/>
      <c r="H1160" s="41">
        <f>Tabela1[[#This Row],[PESO UNI]]*Tabela1[[#This Row],[QTE]]</f>
        <v>0</v>
      </c>
      <c r="I1160" s="7"/>
      <c r="J1160" s="8"/>
      <c r="K1160" s="8"/>
      <c r="L1160" s="9"/>
      <c r="M1160" s="10"/>
      <c r="N1160" s="8"/>
      <c r="O1160" s="12"/>
      <c r="P1160" s="13"/>
      <c r="Q1160" s="14">
        <f>Tabela1[[#This Row],[QTDE/ Fabricação]]-Tabela1[[#This Row],[QTE]]</f>
        <v>0</v>
      </c>
      <c r="R1160" s="19">
        <f t="shared" si="166"/>
        <v>0</v>
      </c>
      <c r="S1160" s="19">
        <f t="shared" si="165"/>
        <v>0</v>
      </c>
      <c r="T1160" s="20">
        <f t="shared" si="167"/>
        <v>0</v>
      </c>
      <c r="U1160" s="17">
        <f>IFERROR(SUMIF('LISTA DE EMBARQUE'!B:B,MICRO!E:E,'LISTA DE EMBARQUE'!G:G),"")</f>
        <v>0</v>
      </c>
      <c r="V1160" s="12" t="str">
        <f>IFERROR(VLOOKUP(Tabela1[[#This Row],[COD.MDE]],'LISTA DE EMBARQUE'!B:L,11,0),"")</f>
        <v/>
      </c>
      <c r="W1160" s="13" t="str">
        <f>IFERROR(COUNTIF(#REF!,Tabela1[[#This Row],[Colunas5]]),"")</f>
        <v/>
      </c>
      <c r="X1160" s="14">
        <f>Tabela1[[#This Row],[QIANTIDADE EXPEDIDA]]*Tabela1[[#This Row],[PESO UNI]]</f>
        <v>0</v>
      </c>
      <c r="Y1160" s="14">
        <f t="shared" si="168"/>
        <v>0</v>
      </c>
      <c r="Z1160" s="21">
        <f>Tabela1[[#This Row],[PESO TOTAL]]-Tabela1[[#This Row],[Peso Expedido]]</f>
        <v>0</v>
      </c>
      <c r="AA1160" s="18"/>
      <c r="AB1160" s="40"/>
      <c r="AC1160" s="40"/>
      <c r="AD1160" s="40"/>
      <c r="AE1160" s="40"/>
      <c r="AF1160" s="40"/>
      <c r="AG1160" s="40"/>
      <c r="AH1160" s="40"/>
      <c r="AI1160" s="40" t="str">
        <f t="shared" si="164"/>
        <v>ok</v>
      </c>
      <c r="AJ1160"/>
      <c r="AK1160" t="str">
        <f>Tabela1[[#This Row],[Coluna1]]&amp;Tabela1[[#This Row],[PEDIDO]]</f>
        <v/>
      </c>
      <c r="AL1160"/>
      <c r="AM1160"/>
      <c r="AN1160"/>
      <c r="AO1160" t="str">
        <f t="shared" si="169"/>
        <v>/</v>
      </c>
      <c r="AP1160" t="str">
        <f>Tabela1[[#This Row],[TAG]]&amp;Tabela1[[#This Row],[PEDIDO]]&amp;Tabela1[[#This Row],[PRODUTO]]</f>
        <v/>
      </c>
      <c r="AQ1160" s="23" t="str">
        <f>Tabela1[[#This Row],[PRODUTO]]&amp;Tabela1[[#This Row],[TAG]]</f>
        <v/>
      </c>
      <c r="AR1160" s="183">
        <f>Tabela1[[#This Row],[PESO TOTAL]]*Tabela1[[#This Row],[MATÉRIA PRIMA]]</f>
        <v>0</v>
      </c>
      <c r="AS1160" s="28">
        <f>Tabela1[[#This Row],[PESO TOTAL]]*Tabela1[[#This Row],[PREPARAÇÃO ]]</f>
        <v>0</v>
      </c>
      <c r="AT1160" s="28">
        <f>Tabela1[[#This Row],[PESO TOTAL]]*Tabela1[[#This Row],[CALDEIRARIA]]</f>
        <v>0</v>
      </c>
      <c r="AU1160" s="28">
        <f>Tabela1[[#This Row],[PESO TOTAL]]*Tabela1[[#This Row],[SOLDA]]</f>
        <v>0</v>
      </c>
      <c r="AV1160" s="28">
        <f>Tabela1[[#This Row],[PESO TOTAL]]*Tabela1[[#This Row],[ACABAMENTO]]</f>
        <v>0</v>
      </c>
      <c r="AW1160" s="28">
        <f>Tabela1[[#This Row],[PESO TOTAL]]*Tabela1[[#This Row],[PRONTO ACABADO]]</f>
        <v>0</v>
      </c>
      <c r="AX1160" s="28">
        <f>Tabela1[[#This Row],[PESO TOTAL]]*Tabela1[[#This Row],[EXPEDIÇÃO ]]</f>
        <v>0</v>
      </c>
      <c r="AY1160" s="28" t="str">
        <f>Tabela1[[#This Row],[PEDIDO]]&amp;Tabela1[[#This Row],[PRODUTO]]</f>
        <v/>
      </c>
      <c r="AZ1160" s="44">
        <f>IF(AF1160="",0,IF(ISTEXT(AF1160),H1160*VALUE(SUBSTITUTE(AF1160,"%",""))/100,H1160*AF1160))-Tabela1[[#This Row],[PRONTO ACABADO2]]</f>
        <v>0</v>
      </c>
      <c r="BA1160" s="44">
        <f>IF(AG1160="",0,IF(ISTEXT(AG1160),H1160*VALUE(SUBSTITUTE(AG1160,"%",""))/100,H1160*AG1160))-Tabela1[[#This Row],[PESO EXPEDIDO2]]</f>
        <v>0</v>
      </c>
      <c r="BB1160" s="44">
        <f t="shared" si="170"/>
        <v>0</v>
      </c>
      <c r="BC1160" s="44">
        <f t="shared" si="171"/>
        <v>0</v>
      </c>
      <c r="BD1160" s="44"/>
    </row>
    <row r="1161" spans="1:56" ht="15.75" hidden="1" customHeight="1" x14ac:dyDescent="0.25">
      <c r="A1161" s="6"/>
      <c r="B1161" s="22"/>
      <c r="C1161" s="7"/>
      <c r="D1161" s="46"/>
      <c r="E1161" s="7"/>
      <c r="F1161" s="7"/>
      <c r="G1161" s="44"/>
      <c r="H1161" s="41">
        <f>Tabela1[[#This Row],[PESO UNI]]*Tabela1[[#This Row],[QTE]]</f>
        <v>0</v>
      </c>
      <c r="I1161" s="7"/>
      <c r="J1161" s="8"/>
      <c r="K1161" s="8"/>
      <c r="L1161" s="9"/>
      <c r="M1161" s="10"/>
      <c r="N1161" s="8"/>
      <c r="O1161" s="12"/>
      <c r="P1161" s="13"/>
      <c r="Q1161" s="14">
        <f>Tabela1[[#This Row],[QTDE/ Fabricação]]-Tabela1[[#This Row],[QTE]]</f>
        <v>0</v>
      </c>
      <c r="R1161" s="19">
        <f t="shared" si="166"/>
        <v>0</v>
      </c>
      <c r="S1161" s="19">
        <f t="shared" si="165"/>
        <v>0</v>
      </c>
      <c r="T1161" s="20">
        <f t="shared" si="167"/>
        <v>0</v>
      </c>
      <c r="U1161" s="17">
        <f>IFERROR(SUMIF('LISTA DE EMBARQUE'!B:B,MICRO!E:E,'LISTA DE EMBARQUE'!G:G),"")</f>
        <v>0</v>
      </c>
      <c r="V1161" s="12" t="str">
        <f>IFERROR(VLOOKUP(Tabela1[[#This Row],[COD.MDE]],'LISTA DE EMBARQUE'!B:L,11,0),"")</f>
        <v/>
      </c>
      <c r="W1161" s="13" t="str">
        <f>IFERROR(COUNTIF(#REF!,Tabela1[[#This Row],[Colunas5]]),"")</f>
        <v/>
      </c>
      <c r="X1161" s="14">
        <f>Tabela1[[#This Row],[QIANTIDADE EXPEDIDA]]*Tabela1[[#This Row],[PESO UNI]]</f>
        <v>0</v>
      </c>
      <c r="Y1161" s="14">
        <f t="shared" si="168"/>
        <v>0</v>
      </c>
      <c r="Z1161" s="21">
        <f>Tabela1[[#This Row],[PESO TOTAL]]-Tabela1[[#This Row],[Peso Expedido]]</f>
        <v>0</v>
      </c>
      <c r="AA1161" s="18"/>
      <c r="AB1161" s="40"/>
      <c r="AC1161" s="40"/>
      <c r="AD1161" s="40"/>
      <c r="AE1161" s="40"/>
      <c r="AF1161" s="40"/>
      <c r="AG1161" s="40"/>
      <c r="AH1161" s="40"/>
      <c r="AI1161" s="40" t="str">
        <f t="shared" si="164"/>
        <v>ok</v>
      </c>
      <c r="AJ1161"/>
      <c r="AK1161" t="str">
        <f>Tabela1[[#This Row],[Coluna1]]&amp;Tabela1[[#This Row],[PEDIDO]]</f>
        <v/>
      </c>
      <c r="AL1161"/>
      <c r="AM1161"/>
      <c r="AN1161"/>
      <c r="AO1161" t="str">
        <f t="shared" si="169"/>
        <v>/</v>
      </c>
      <c r="AP1161" t="str">
        <f>Tabela1[[#This Row],[TAG]]&amp;Tabela1[[#This Row],[PEDIDO]]&amp;Tabela1[[#This Row],[PRODUTO]]</f>
        <v/>
      </c>
      <c r="AQ1161" s="23" t="str">
        <f>Tabela1[[#This Row],[PRODUTO]]&amp;Tabela1[[#This Row],[TAG]]</f>
        <v/>
      </c>
      <c r="AR1161" s="183">
        <f>Tabela1[[#This Row],[PESO TOTAL]]*Tabela1[[#This Row],[MATÉRIA PRIMA]]</f>
        <v>0</v>
      </c>
      <c r="AS1161" s="28">
        <f>Tabela1[[#This Row],[PESO TOTAL]]*Tabela1[[#This Row],[PREPARAÇÃO ]]</f>
        <v>0</v>
      </c>
      <c r="AT1161" s="28">
        <f>Tabela1[[#This Row],[PESO TOTAL]]*Tabela1[[#This Row],[CALDEIRARIA]]</f>
        <v>0</v>
      </c>
      <c r="AU1161" s="28">
        <f>Tabela1[[#This Row],[PESO TOTAL]]*Tabela1[[#This Row],[SOLDA]]</f>
        <v>0</v>
      </c>
      <c r="AV1161" s="28">
        <f>Tabela1[[#This Row],[PESO TOTAL]]*Tabela1[[#This Row],[ACABAMENTO]]</f>
        <v>0</v>
      </c>
      <c r="AW1161" s="28">
        <f>Tabela1[[#This Row],[PESO TOTAL]]*Tabela1[[#This Row],[PRONTO ACABADO]]</f>
        <v>0</v>
      </c>
      <c r="AX1161" s="28">
        <f>Tabela1[[#This Row],[PESO TOTAL]]*Tabela1[[#This Row],[EXPEDIÇÃO ]]</f>
        <v>0</v>
      </c>
      <c r="AY1161" s="28" t="str">
        <f>Tabela1[[#This Row],[PEDIDO]]&amp;Tabela1[[#This Row],[PRODUTO]]</f>
        <v/>
      </c>
      <c r="AZ1161" s="44">
        <f>IF(AF1161="",0,IF(ISTEXT(AF1161),H1161*VALUE(SUBSTITUTE(AF1161,"%",""))/100,H1161*AF1161))-Tabela1[[#This Row],[PRONTO ACABADO2]]</f>
        <v>0</v>
      </c>
      <c r="BA1161" s="44">
        <f>IF(AG1161="",0,IF(ISTEXT(AG1161),H1161*VALUE(SUBSTITUTE(AG1161,"%",""))/100,H1161*AG1161))-Tabela1[[#This Row],[PESO EXPEDIDO2]]</f>
        <v>0</v>
      </c>
      <c r="BB1161" s="44">
        <f t="shared" si="170"/>
        <v>0</v>
      </c>
      <c r="BC1161" s="44">
        <f t="shared" si="171"/>
        <v>0</v>
      </c>
      <c r="BD1161" s="44"/>
    </row>
    <row r="1162" spans="1:56" ht="15.75" hidden="1" customHeight="1" x14ac:dyDescent="0.25">
      <c r="A1162" s="6"/>
      <c r="B1162" s="22"/>
      <c r="C1162" s="7"/>
      <c r="D1162" s="46"/>
      <c r="E1162" s="7"/>
      <c r="F1162" s="7"/>
      <c r="G1162" s="44"/>
      <c r="H1162" s="41">
        <f>Tabela1[[#This Row],[PESO UNI]]*Tabela1[[#This Row],[QTE]]</f>
        <v>0</v>
      </c>
      <c r="I1162" s="7"/>
      <c r="J1162" s="8"/>
      <c r="K1162" s="8"/>
      <c r="L1162" s="9"/>
      <c r="M1162" s="10"/>
      <c r="N1162" s="8"/>
      <c r="O1162" s="12"/>
      <c r="P1162" s="13"/>
      <c r="Q1162" s="14">
        <f>Tabela1[[#This Row],[QTDE/ Fabricação]]-Tabela1[[#This Row],[QTE]]</f>
        <v>0</v>
      </c>
      <c r="R1162" s="19">
        <f t="shared" si="166"/>
        <v>0</v>
      </c>
      <c r="S1162" s="19">
        <f t="shared" si="165"/>
        <v>0</v>
      </c>
      <c r="T1162" s="20">
        <f t="shared" si="167"/>
        <v>0</v>
      </c>
      <c r="U1162" s="17">
        <f>IFERROR(SUMIF('LISTA DE EMBARQUE'!B:B,MICRO!E:E,'LISTA DE EMBARQUE'!G:G),"")</f>
        <v>0</v>
      </c>
      <c r="V1162" s="12" t="str">
        <f>IFERROR(VLOOKUP(Tabela1[[#This Row],[COD.MDE]],'LISTA DE EMBARQUE'!B:L,11,0),"")</f>
        <v/>
      </c>
      <c r="W1162" s="13" t="str">
        <f>IFERROR(COUNTIF(#REF!,Tabela1[[#This Row],[Colunas5]]),"")</f>
        <v/>
      </c>
      <c r="X1162" s="14">
        <f>Tabela1[[#This Row],[QIANTIDADE EXPEDIDA]]*Tabela1[[#This Row],[PESO UNI]]</f>
        <v>0</v>
      </c>
      <c r="Y1162" s="14">
        <f t="shared" si="168"/>
        <v>0</v>
      </c>
      <c r="Z1162" s="21">
        <f>Tabela1[[#This Row],[PESO TOTAL]]-Tabela1[[#This Row],[Peso Expedido]]</f>
        <v>0</v>
      </c>
      <c r="AA1162" s="18"/>
      <c r="AB1162" s="40"/>
      <c r="AC1162" s="40"/>
      <c r="AD1162" s="40"/>
      <c r="AE1162" s="40"/>
      <c r="AF1162" s="40"/>
      <c r="AG1162" s="40"/>
      <c r="AH1162" s="40"/>
      <c r="AI1162" s="40" t="str">
        <f t="shared" si="164"/>
        <v>ok</v>
      </c>
      <c r="AJ1162"/>
      <c r="AK1162" t="str">
        <f>Tabela1[[#This Row],[Coluna1]]&amp;Tabela1[[#This Row],[PEDIDO]]</f>
        <v/>
      </c>
      <c r="AL1162"/>
      <c r="AM1162"/>
      <c r="AN1162"/>
      <c r="AO1162" t="str">
        <f t="shared" si="169"/>
        <v>/</v>
      </c>
      <c r="AP1162" t="str">
        <f>Tabela1[[#This Row],[TAG]]&amp;Tabela1[[#This Row],[PEDIDO]]&amp;Tabela1[[#This Row],[PRODUTO]]</f>
        <v/>
      </c>
      <c r="AQ1162" s="23" t="str">
        <f>Tabela1[[#This Row],[PRODUTO]]&amp;Tabela1[[#This Row],[TAG]]</f>
        <v/>
      </c>
      <c r="AR1162" s="183">
        <f>Tabela1[[#This Row],[PESO TOTAL]]*Tabela1[[#This Row],[MATÉRIA PRIMA]]</f>
        <v>0</v>
      </c>
      <c r="AS1162" s="28">
        <f>Tabela1[[#This Row],[PESO TOTAL]]*Tabela1[[#This Row],[PREPARAÇÃO ]]</f>
        <v>0</v>
      </c>
      <c r="AT1162" s="28">
        <f>Tabela1[[#This Row],[PESO TOTAL]]*Tabela1[[#This Row],[CALDEIRARIA]]</f>
        <v>0</v>
      </c>
      <c r="AU1162" s="28">
        <f>Tabela1[[#This Row],[PESO TOTAL]]*Tabela1[[#This Row],[SOLDA]]</f>
        <v>0</v>
      </c>
      <c r="AV1162" s="28">
        <f>Tabela1[[#This Row],[PESO TOTAL]]*Tabela1[[#This Row],[ACABAMENTO]]</f>
        <v>0</v>
      </c>
      <c r="AW1162" s="28">
        <f>Tabela1[[#This Row],[PESO TOTAL]]*Tabela1[[#This Row],[PRONTO ACABADO]]</f>
        <v>0</v>
      </c>
      <c r="AX1162" s="28">
        <f>Tabela1[[#This Row],[PESO TOTAL]]*Tabela1[[#This Row],[EXPEDIÇÃO ]]</f>
        <v>0</v>
      </c>
      <c r="AY1162" s="28" t="str">
        <f>Tabela1[[#This Row],[PEDIDO]]&amp;Tabela1[[#This Row],[PRODUTO]]</f>
        <v/>
      </c>
      <c r="AZ1162" s="44">
        <f>IF(AF1162="",0,IF(ISTEXT(AF1162),H1162*VALUE(SUBSTITUTE(AF1162,"%",""))/100,H1162*AF1162))-Tabela1[[#This Row],[PRONTO ACABADO2]]</f>
        <v>0</v>
      </c>
      <c r="BA1162" s="44">
        <f>IF(AG1162="",0,IF(ISTEXT(AG1162),H1162*VALUE(SUBSTITUTE(AG1162,"%",""))/100,H1162*AG1162))-Tabela1[[#This Row],[PESO EXPEDIDO2]]</f>
        <v>0</v>
      </c>
      <c r="BB1162" s="44">
        <f t="shared" si="170"/>
        <v>0</v>
      </c>
      <c r="BC1162" s="44">
        <f t="shared" si="171"/>
        <v>0</v>
      </c>
      <c r="BD1162" s="44"/>
    </row>
    <row r="1163" spans="1:56" ht="15.75" hidden="1" customHeight="1" x14ac:dyDescent="0.25">
      <c r="A1163" s="6"/>
      <c r="B1163" s="22"/>
      <c r="C1163" s="7"/>
      <c r="D1163" s="46"/>
      <c r="E1163" s="7"/>
      <c r="F1163" s="7"/>
      <c r="G1163" s="44"/>
      <c r="H1163" s="41">
        <f>Tabela1[[#This Row],[PESO UNI]]*Tabela1[[#This Row],[QTE]]</f>
        <v>0</v>
      </c>
      <c r="I1163" s="7"/>
      <c r="J1163" s="8"/>
      <c r="K1163" s="8"/>
      <c r="L1163" s="9"/>
      <c r="M1163" s="10"/>
      <c r="N1163" s="8"/>
      <c r="O1163" s="12"/>
      <c r="P1163" s="13"/>
      <c r="Q1163" s="14">
        <f>Tabela1[[#This Row],[QTDE/ Fabricação]]-Tabela1[[#This Row],[QTE]]</f>
        <v>0</v>
      </c>
      <c r="R1163" s="19">
        <f t="shared" si="166"/>
        <v>0</v>
      </c>
      <c r="S1163" s="19">
        <f t="shared" si="165"/>
        <v>0</v>
      </c>
      <c r="T1163" s="20">
        <f t="shared" si="167"/>
        <v>0</v>
      </c>
      <c r="U1163" s="17">
        <f>IFERROR(SUMIF('LISTA DE EMBARQUE'!B:B,MICRO!E:E,'LISTA DE EMBARQUE'!G:G),"")</f>
        <v>0</v>
      </c>
      <c r="V1163" s="12" t="str">
        <f>IFERROR(VLOOKUP(Tabela1[[#This Row],[COD.MDE]],'LISTA DE EMBARQUE'!B:L,11,0),"")</f>
        <v/>
      </c>
      <c r="W1163" s="13" t="str">
        <f>IFERROR(COUNTIF(#REF!,Tabela1[[#This Row],[Colunas5]]),"")</f>
        <v/>
      </c>
      <c r="X1163" s="14">
        <f>Tabela1[[#This Row],[QIANTIDADE EXPEDIDA]]*Tabela1[[#This Row],[PESO UNI]]</f>
        <v>0</v>
      </c>
      <c r="Y1163" s="14">
        <f t="shared" si="168"/>
        <v>0</v>
      </c>
      <c r="Z1163" s="21">
        <f>Tabela1[[#This Row],[PESO TOTAL]]-Tabela1[[#This Row],[Peso Expedido]]</f>
        <v>0</v>
      </c>
      <c r="AA1163" s="18"/>
      <c r="AB1163" s="40"/>
      <c r="AC1163" s="40"/>
      <c r="AD1163" s="40"/>
      <c r="AE1163" s="40"/>
      <c r="AF1163" s="40"/>
      <c r="AG1163" s="40"/>
      <c r="AH1163" s="40"/>
      <c r="AI1163" s="40" t="str">
        <f t="shared" si="164"/>
        <v>ok</v>
      </c>
      <c r="AJ1163"/>
      <c r="AK1163" t="str">
        <f>Tabela1[[#This Row],[Coluna1]]&amp;Tabela1[[#This Row],[PEDIDO]]</f>
        <v/>
      </c>
      <c r="AL1163"/>
      <c r="AM1163"/>
      <c r="AN1163"/>
      <c r="AO1163" t="str">
        <f t="shared" si="169"/>
        <v>/</v>
      </c>
      <c r="AP1163" t="str">
        <f>Tabela1[[#This Row],[TAG]]&amp;Tabela1[[#This Row],[PEDIDO]]&amp;Tabela1[[#This Row],[PRODUTO]]</f>
        <v/>
      </c>
      <c r="AQ1163" s="23" t="str">
        <f>Tabela1[[#This Row],[PRODUTO]]&amp;Tabela1[[#This Row],[TAG]]</f>
        <v/>
      </c>
      <c r="AR1163" s="183">
        <f>Tabela1[[#This Row],[PESO TOTAL]]*Tabela1[[#This Row],[MATÉRIA PRIMA]]</f>
        <v>0</v>
      </c>
      <c r="AS1163" s="28">
        <f>Tabela1[[#This Row],[PESO TOTAL]]*Tabela1[[#This Row],[PREPARAÇÃO ]]</f>
        <v>0</v>
      </c>
      <c r="AT1163" s="28">
        <f>Tabela1[[#This Row],[PESO TOTAL]]*Tabela1[[#This Row],[CALDEIRARIA]]</f>
        <v>0</v>
      </c>
      <c r="AU1163" s="28">
        <f>Tabela1[[#This Row],[PESO TOTAL]]*Tabela1[[#This Row],[SOLDA]]</f>
        <v>0</v>
      </c>
      <c r="AV1163" s="28">
        <f>Tabela1[[#This Row],[PESO TOTAL]]*Tabela1[[#This Row],[ACABAMENTO]]</f>
        <v>0</v>
      </c>
      <c r="AW1163" s="28">
        <f>Tabela1[[#This Row],[PESO TOTAL]]*Tabela1[[#This Row],[PRONTO ACABADO]]</f>
        <v>0</v>
      </c>
      <c r="AX1163" s="28">
        <f>Tabela1[[#This Row],[PESO TOTAL]]*Tabela1[[#This Row],[EXPEDIÇÃO ]]</f>
        <v>0</v>
      </c>
      <c r="AY1163" s="28" t="str">
        <f>Tabela1[[#This Row],[PEDIDO]]&amp;Tabela1[[#This Row],[PRODUTO]]</f>
        <v/>
      </c>
      <c r="AZ1163" s="44">
        <f>IF(AF1163="",0,IF(ISTEXT(AF1163),H1163*VALUE(SUBSTITUTE(AF1163,"%",""))/100,H1163*AF1163))-Tabela1[[#This Row],[PRONTO ACABADO2]]</f>
        <v>0</v>
      </c>
      <c r="BA1163" s="44">
        <f>IF(AG1163="",0,IF(ISTEXT(AG1163),H1163*VALUE(SUBSTITUTE(AG1163,"%",""))/100,H1163*AG1163))-Tabela1[[#This Row],[PESO EXPEDIDO2]]</f>
        <v>0</v>
      </c>
      <c r="BB1163" s="44">
        <f t="shared" si="170"/>
        <v>0</v>
      </c>
      <c r="BC1163" s="44">
        <f t="shared" si="171"/>
        <v>0</v>
      </c>
      <c r="BD1163" s="44"/>
    </row>
    <row r="1164" spans="1:56" ht="15.75" hidden="1" customHeight="1" x14ac:dyDescent="0.25">
      <c r="A1164" s="6"/>
      <c r="B1164" s="22"/>
      <c r="C1164" s="7"/>
      <c r="D1164" s="46"/>
      <c r="E1164" s="7"/>
      <c r="F1164" s="7"/>
      <c r="G1164" s="44"/>
      <c r="H1164" s="41">
        <f>Tabela1[[#This Row],[PESO UNI]]*Tabela1[[#This Row],[QTE]]</f>
        <v>0</v>
      </c>
      <c r="I1164" s="7"/>
      <c r="J1164" s="8"/>
      <c r="K1164" s="8"/>
      <c r="L1164" s="9"/>
      <c r="M1164" s="10"/>
      <c r="N1164" s="8"/>
      <c r="O1164" s="12"/>
      <c r="P1164" s="13"/>
      <c r="Q1164" s="14">
        <f>Tabela1[[#This Row],[QTDE/ Fabricação]]-Tabela1[[#This Row],[QTE]]</f>
        <v>0</v>
      </c>
      <c r="R1164" s="19">
        <f t="shared" si="166"/>
        <v>0</v>
      </c>
      <c r="S1164" s="19">
        <f t="shared" si="165"/>
        <v>0</v>
      </c>
      <c r="T1164" s="20">
        <f t="shared" si="167"/>
        <v>0</v>
      </c>
      <c r="U1164" s="17">
        <f>IFERROR(SUMIF('LISTA DE EMBARQUE'!B:B,MICRO!E:E,'LISTA DE EMBARQUE'!G:G),"")</f>
        <v>0</v>
      </c>
      <c r="V1164" s="12" t="str">
        <f>IFERROR(VLOOKUP(Tabela1[[#This Row],[COD.MDE]],'LISTA DE EMBARQUE'!B:L,11,0),"")</f>
        <v/>
      </c>
      <c r="W1164" s="13" t="str">
        <f>IFERROR(COUNTIF(#REF!,Tabela1[[#This Row],[Colunas5]]),"")</f>
        <v/>
      </c>
      <c r="X1164" s="14">
        <f>Tabela1[[#This Row],[QIANTIDADE EXPEDIDA]]*Tabela1[[#This Row],[PESO UNI]]</f>
        <v>0</v>
      </c>
      <c r="Y1164" s="14">
        <f t="shared" si="168"/>
        <v>0</v>
      </c>
      <c r="Z1164" s="21">
        <f>Tabela1[[#This Row],[PESO TOTAL]]-Tabela1[[#This Row],[Peso Expedido]]</f>
        <v>0</v>
      </c>
      <c r="AA1164" s="18"/>
      <c r="AB1164" s="40"/>
      <c r="AC1164" s="40"/>
      <c r="AD1164" s="40"/>
      <c r="AE1164" s="40"/>
      <c r="AF1164" s="40"/>
      <c r="AG1164" s="40"/>
      <c r="AH1164" s="40"/>
      <c r="AI1164" s="40" t="str">
        <f t="shared" si="164"/>
        <v>ok</v>
      </c>
      <c r="AJ1164"/>
      <c r="AK1164" t="str">
        <f>Tabela1[[#This Row],[Coluna1]]&amp;Tabela1[[#This Row],[PEDIDO]]</f>
        <v/>
      </c>
      <c r="AL1164"/>
      <c r="AM1164"/>
      <c r="AN1164"/>
      <c r="AO1164" t="str">
        <f t="shared" si="169"/>
        <v>/</v>
      </c>
      <c r="AP1164" t="str">
        <f>Tabela1[[#This Row],[TAG]]&amp;Tabela1[[#This Row],[PEDIDO]]&amp;Tabela1[[#This Row],[PRODUTO]]</f>
        <v/>
      </c>
      <c r="AQ1164" s="23" t="str">
        <f>Tabela1[[#This Row],[PRODUTO]]&amp;Tabela1[[#This Row],[TAG]]</f>
        <v/>
      </c>
      <c r="AR1164" s="183">
        <f>Tabela1[[#This Row],[PESO TOTAL]]*Tabela1[[#This Row],[MATÉRIA PRIMA]]</f>
        <v>0</v>
      </c>
      <c r="AS1164" s="28">
        <f>Tabela1[[#This Row],[PESO TOTAL]]*Tabela1[[#This Row],[PREPARAÇÃO ]]</f>
        <v>0</v>
      </c>
      <c r="AT1164" s="28">
        <f>Tabela1[[#This Row],[PESO TOTAL]]*Tabela1[[#This Row],[CALDEIRARIA]]</f>
        <v>0</v>
      </c>
      <c r="AU1164" s="28">
        <f>Tabela1[[#This Row],[PESO TOTAL]]*Tabela1[[#This Row],[SOLDA]]</f>
        <v>0</v>
      </c>
      <c r="AV1164" s="28">
        <f>Tabela1[[#This Row],[PESO TOTAL]]*Tabela1[[#This Row],[ACABAMENTO]]</f>
        <v>0</v>
      </c>
      <c r="AW1164" s="28">
        <f>Tabela1[[#This Row],[PESO TOTAL]]*Tabela1[[#This Row],[PRONTO ACABADO]]</f>
        <v>0</v>
      </c>
      <c r="AX1164" s="28">
        <f>Tabela1[[#This Row],[PESO TOTAL]]*Tabela1[[#This Row],[EXPEDIÇÃO ]]</f>
        <v>0</v>
      </c>
      <c r="AY1164" s="28" t="str">
        <f>Tabela1[[#This Row],[PEDIDO]]&amp;Tabela1[[#This Row],[PRODUTO]]</f>
        <v/>
      </c>
      <c r="AZ1164" s="44">
        <f>IF(AF1164="",0,IF(ISTEXT(AF1164),H1164*VALUE(SUBSTITUTE(AF1164,"%",""))/100,H1164*AF1164))-Tabela1[[#This Row],[PRONTO ACABADO2]]</f>
        <v>0</v>
      </c>
      <c r="BA1164" s="44">
        <f>IF(AG1164="",0,IF(ISTEXT(AG1164),H1164*VALUE(SUBSTITUTE(AG1164,"%",""))/100,H1164*AG1164))-Tabela1[[#This Row],[PESO EXPEDIDO2]]</f>
        <v>0</v>
      </c>
      <c r="BB1164" s="44">
        <f t="shared" si="170"/>
        <v>0</v>
      </c>
      <c r="BC1164" s="44">
        <f t="shared" si="171"/>
        <v>0</v>
      </c>
      <c r="BD1164" s="44"/>
    </row>
    <row r="1165" spans="1:56" ht="15.75" hidden="1" customHeight="1" x14ac:dyDescent="0.25">
      <c r="A1165" s="6"/>
      <c r="B1165" s="22"/>
      <c r="C1165" s="7"/>
      <c r="D1165" s="46"/>
      <c r="E1165" s="7"/>
      <c r="F1165" s="7"/>
      <c r="G1165" s="44"/>
      <c r="H1165" s="41">
        <f>Tabela1[[#This Row],[PESO UNI]]*Tabela1[[#This Row],[QTE]]</f>
        <v>0</v>
      </c>
      <c r="I1165" s="7"/>
      <c r="J1165" s="8"/>
      <c r="K1165" s="8"/>
      <c r="L1165" s="9"/>
      <c r="M1165" s="10"/>
      <c r="N1165" s="8"/>
      <c r="O1165" s="12"/>
      <c r="P1165" s="13"/>
      <c r="Q1165" s="14">
        <f>Tabela1[[#This Row],[QTDE/ Fabricação]]-Tabela1[[#This Row],[QTE]]</f>
        <v>0</v>
      </c>
      <c r="R1165" s="19">
        <f t="shared" si="166"/>
        <v>0</v>
      </c>
      <c r="S1165" s="19">
        <f t="shared" si="165"/>
        <v>0</v>
      </c>
      <c r="T1165" s="20">
        <f t="shared" si="167"/>
        <v>0</v>
      </c>
      <c r="U1165" s="17">
        <f>IFERROR(SUMIF('LISTA DE EMBARQUE'!B:B,MICRO!E:E,'LISTA DE EMBARQUE'!G:G),"")</f>
        <v>0</v>
      </c>
      <c r="V1165" s="12" t="str">
        <f>IFERROR(VLOOKUP(Tabela1[[#This Row],[COD.MDE]],'LISTA DE EMBARQUE'!B:L,11,0),"")</f>
        <v/>
      </c>
      <c r="W1165" s="13" t="str">
        <f>IFERROR(COUNTIF(#REF!,Tabela1[[#This Row],[Colunas5]]),"")</f>
        <v/>
      </c>
      <c r="X1165" s="14">
        <f>Tabela1[[#This Row],[QIANTIDADE EXPEDIDA]]*Tabela1[[#This Row],[PESO UNI]]</f>
        <v>0</v>
      </c>
      <c r="Y1165" s="14">
        <f t="shared" si="168"/>
        <v>0</v>
      </c>
      <c r="Z1165" s="21">
        <f>Tabela1[[#This Row],[PESO TOTAL]]-Tabela1[[#This Row],[Peso Expedido]]</f>
        <v>0</v>
      </c>
      <c r="AA1165" s="18"/>
      <c r="AB1165" s="40"/>
      <c r="AC1165" s="40"/>
      <c r="AD1165" s="40"/>
      <c r="AE1165" s="40"/>
      <c r="AF1165" s="40"/>
      <c r="AG1165" s="40"/>
      <c r="AH1165" s="40"/>
      <c r="AI1165" s="40" t="str">
        <f t="shared" si="164"/>
        <v>ok</v>
      </c>
      <c r="AJ1165"/>
      <c r="AK1165" t="str">
        <f>Tabela1[[#This Row],[Coluna1]]&amp;Tabela1[[#This Row],[PEDIDO]]</f>
        <v/>
      </c>
      <c r="AL1165"/>
      <c r="AM1165"/>
      <c r="AN1165"/>
      <c r="AO1165" t="str">
        <f t="shared" si="169"/>
        <v>/</v>
      </c>
      <c r="AP1165" t="str">
        <f>Tabela1[[#This Row],[TAG]]&amp;Tabela1[[#This Row],[PEDIDO]]&amp;Tabela1[[#This Row],[PRODUTO]]</f>
        <v/>
      </c>
      <c r="AQ1165" s="23" t="str">
        <f>Tabela1[[#This Row],[PRODUTO]]&amp;Tabela1[[#This Row],[TAG]]</f>
        <v/>
      </c>
      <c r="AR1165" s="183">
        <f>Tabela1[[#This Row],[PESO TOTAL]]*Tabela1[[#This Row],[MATÉRIA PRIMA]]</f>
        <v>0</v>
      </c>
      <c r="AS1165" s="28">
        <f>Tabela1[[#This Row],[PESO TOTAL]]*Tabela1[[#This Row],[PREPARAÇÃO ]]</f>
        <v>0</v>
      </c>
      <c r="AT1165" s="28">
        <f>Tabela1[[#This Row],[PESO TOTAL]]*Tabela1[[#This Row],[CALDEIRARIA]]</f>
        <v>0</v>
      </c>
      <c r="AU1165" s="28">
        <f>Tabela1[[#This Row],[PESO TOTAL]]*Tabela1[[#This Row],[SOLDA]]</f>
        <v>0</v>
      </c>
      <c r="AV1165" s="28">
        <f>Tabela1[[#This Row],[PESO TOTAL]]*Tabela1[[#This Row],[ACABAMENTO]]</f>
        <v>0</v>
      </c>
      <c r="AW1165" s="28">
        <f>Tabela1[[#This Row],[PESO TOTAL]]*Tabela1[[#This Row],[PRONTO ACABADO]]</f>
        <v>0</v>
      </c>
      <c r="AX1165" s="28">
        <f>Tabela1[[#This Row],[PESO TOTAL]]*Tabela1[[#This Row],[EXPEDIÇÃO ]]</f>
        <v>0</v>
      </c>
      <c r="AY1165" s="28" t="str">
        <f>Tabela1[[#This Row],[PEDIDO]]&amp;Tabela1[[#This Row],[PRODUTO]]</f>
        <v/>
      </c>
      <c r="AZ1165" s="44">
        <f>IF(AF1165="",0,IF(ISTEXT(AF1165),H1165*VALUE(SUBSTITUTE(AF1165,"%",""))/100,H1165*AF1165))-Tabela1[[#This Row],[PRONTO ACABADO2]]</f>
        <v>0</v>
      </c>
      <c r="BA1165" s="44">
        <f>IF(AG1165="",0,IF(ISTEXT(AG1165),H1165*VALUE(SUBSTITUTE(AG1165,"%",""))/100,H1165*AG1165))-Tabela1[[#This Row],[PESO EXPEDIDO2]]</f>
        <v>0</v>
      </c>
      <c r="BB1165" s="44">
        <f t="shared" si="170"/>
        <v>0</v>
      </c>
      <c r="BC1165" s="44">
        <f t="shared" si="171"/>
        <v>0</v>
      </c>
      <c r="BD1165" s="44"/>
    </row>
    <row r="1166" spans="1:56" ht="15.75" hidden="1" customHeight="1" x14ac:dyDescent="0.25">
      <c r="A1166" s="6"/>
      <c r="B1166" s="22"/>
      <c r="C1166" s="7"/>
      <c r="D1166" s="46"/>
      <c r="E1166" s="7"/>
      <c r="F1166" s="7"/>
      <c r="G1166" s="44"/>
      <c r="H1166" s="41">
        <f>Tabela1[[#This Row],[PESO UNI]]*Tabela1[[#This Row],[QTE]]</f>
        <v>0</v>
      </c>
      <c r="I1166" s="7"/>
      <c r="J1166" s="8"/>
      <c r="K1166" s="8"/>
      <c r="L1166" s="9"/>
      <c r="M1166" s="10"/>
      <c r="N1166" s="8"/>
      <c r="O1166" s="12"/>
      <c r="P1166" s="13"/>
      <c r="Q1166" s="14">
        <f>Tabela1[[#This Row],[QTDE/ Fabricação]]-Tabela1[[#This Row],[QTE]]</f>
        <v>0</v>
      </c>
      <c r="R1166" s="19">
        <f t="shared" si="166"/>
        <v>0</v>
      </c>
      <c r="S1166" s="19">
        <f t="shared" si="165"/>
        <v>0</v>
      </c>
      <c r="T1166" s="20">
        <f t="shared" si="167"/>
        <v>0</v>
      </c>
      <c r="U1166" s="17">
        <f>IFERROR(SUMIF('LISTA DE EMBARQUE'!B:B,MICRO!E:E,'LISTA DE EMBARQUE'!G:G),"")</f>
        <v>0</v>
      </c>
      <c r="V1166" s="12" t="str">
        <f>IFERROR(VLOOKUP(Tabela1[[#This Row],[COD.MDE]],'LISTA DE EMBARQUE'!B:L,11,0),"")</f>
        <v/>
      </c>
      <c r="W1166" s="13" t="str">
        <f>IFERROR(COUNTIF(#REF!,Tabela1[[#This Row],[Colunas5]]),"")</f>
        <v/>
      </c>
      <c r="X1166" s="14">
        <f>Tabela1[[#This Row],[QIANTIDADE EXPEDIDA]]*Tabela1[[#This Row],[PESO UNI]]</f>
        <v>0</v>
      </c>
      <c r="Y1166" s="14">
        <f t="shared" si="168"/>
        <v>0</v>
      </c>
      <c r="Z1166" s="21">
        <f>Tabela1[[#This Row],[PESO TOTAL]]-Tabela1[[#This Row],[Peso Expedido]]</f>
        <v>0</v>
      </c>
      <c r="AA1166" s="18"/>
      <c r="AB1166" s="40"/>
      <c r="AC1166" s="40"/>
      <c r="AD1166" s="40"/>
      <c r="AE1166" s="40"/>
      <c r="AF1166" s="40"/>
      <c r="AG1166" s="40"/>
      <c r="AH1166" s="40"/>
      <c r="AI1166" s="40" t="str">
        <f t="shared" si="164"/>
        <v>ok</v>
      </c>
      <c r="AJ1166"/>
      <c r="AK1166" t="str">
        <f>Tabela1[[#This Row],[Coluna1]]&amp;Tabela1[[#This Row],[PEDIDO]]</f>
        <v/>
      </c>
      <c r="AL1166"/>
      <c r="AM1166"/>
      <c r="AN1166"/>
      <c r="AO1166" t="str">
        <f t="shared" si="169"/>
        <v>/</v>
      </c>
      <c r="AP1166" t="str">
        <f>Tabela1[[#This Row],[TAG]]&amp;Tabela1[[#This Row],[PEDIDO]]&amp;Tabela1[[#This Row],[PRODUTO]]</f>
        <v/>
      </c>
      <c r="AQ1166" s="23" t="str">
        <f>Tabela1[[#This Row],[PRODUTO]]&amp;Tabela1[[#This Row],[TAG]]</f>
        <v/>
      </c>
      <c r="AR1166" s="183">
        <f>Tabela1[[#This Row],[PESO TOTAL]]*Tabela1[[#This Row],[MATÉRIA PRIMA]]</f>
        <v>0</v>
      </c>
      <c r="AS1166" s="28">
        <f>Tabela1[[#This Row],[PESO TOTAL]]*Tabela1[[#This Row],[PREPARAÇÃO ]]</f>
        <v>0</v>
      </c>
      <c r="AT1166" s="28">
        <f>Tabela1[[#This Row],[PESO TOTAL]]*Tabela1[[#This Row],[CALDEIRARIA]]</f>
        <v>0</v>
      </c>
      <c r="AU1166" s="28">
        <f>Tabela1[[#This Row],[PESO TOTAL]]*Tabela1[[#This Row],[SOLDA]]</f>
        <v>0</v>
      </c>
      <c r="AV1166" s="28">
        <f>Tabela1[[#This Row],[PESO TOTAL]]*Tabela1[[#This Row],[ACABAMENTO]]</f>
        <v>0</v>
      </c>
      <c r="AW1166" s="28">
        <f>Tabela1[[#This Row],[PESO TOTAL]]*Tabela1[[#This Row],[PRONTO ACABADO]]</f>
        <v>0</v>
      </c>
      <c r="AX1166" s="28">
        <f>Tabela1[[#This Row],[PESO TOTAL]]*Tabela1[[#This Row],[EXPEDIÇÃO ]]</f>
        <v>0</v>
      </c>
      <c r="AY1166" s="28" t="str">
        <f>Tabela1[[#This Row],[PEDIDO]]&amp;Tabela1[[#This Row],[PRODUTO]]</f>
        <v/>
      </c>
      <c r="AZ1166" s="44">
        <f>IF(AF1166="",0,IF(ISTEXT(AF1166),H1166*VALUE(SUBSTITUTE(AF1166,"%",""))/100,H1166*AF1166))-Tabela1[[#This Row],[PRONTO ACABADO2]]</f>
        <v>0</v>
      </c>
      <c r="BA1166" s="44">
        <f>IF(AG1166="",0,IF(ISTEXT(AG1166),H1166*VALUE(SUBSTITUTE(AG1166,"%",""))/100,H1166*AG1166))-Tabela1[[#This Row],[PESO EXPEDIDO2]]</f>
        <v>0</v>
      </c>
      <c r="BB1166" s="44">
        <f t="shared" si="170"/>
        <v>0</v>
      </c>
      <c r="BC1166" s="44">
        <f t="shared" si="171"/>
        <v>0</v>
      </c>
      <c r="BD1166" s="44"/>
    </row>
    <row r="1167" spans="1:56" ht="15.75" hidden="1" customHeight="1" x14ac:dyDescent="0.25">
      <c r="A1167" s="6"/>
      <c r="B1167" s="22"/>
      <c r="C1167" s="7"/>
      <c r="D1167" s="46"/>
      <c r="E1167" s="7"/>
      <c r="F1167" s="7"/>
      <c r="G1167" s="44"/>
      <c r="H1167" s="41">
        <f>Tabela1[[#This Row],[PESO UNI]]*Tabela1[[#This Row],[QTE]]</f>
        <v>0</v>
      </c>
      <c r="I1167" s="7"/>
      <c r="J1167" s="8"/>
      <c r="K1167" s="8"/>
      <c r="L1167" s="9"/>
      <c r="M1167" s="10"/>
      <c r="N1167" s="8"/>
      <c r="O1167" s="12"/>
      <c r="P1167" s="13"/>
      <c r="Q1167" s="14">
        <f>Tabela1[[#This Row],[QTDE/ Fabricação]]-Tabela1[[#This Row],[QTE]]</f>
        <v>0</v>
      </c>
      <c r="R1167" s="19">
        <f t="shared" si="166"/>
        <v>0</v>
      </c>
      <c r="S1167" s="19">
        <f t="shared" si="165"/>
        <v>0</v>
      </c>
      <c r="T1167" s="20">
        <f t="shared" si="167"/>
        <v>0</v>
      </c>
      <c r="U1167" s="17">
        <f>IFERROR(SUMIF('LISTA DE EMBARQUE'!B:B,MICRO!E:E,'LISTA DE EMBARQUE'!G:G),"")</f>
        <v>0</v>
      </c>
      <c r="V1167" s="12" t="str">
        <f>IFERROR(VLOOKUP(Tabela1[[#This Row],[COD.MDE]],'LISTA DE EMBARQUE'!B:L,11,0),"")</f>
        <v/>
      </c>
      <c r="W1167" s="13" t="str">
        <f>IFERROR(COUNTIF(#REF!,Tabela1[[#This Row],[Colunas5]]),"")</f>
        <v/>
      </c>
      <c r="X1167" s="14">
        <f>Tabela1[[#This Row],[QIANTIDADE EXPEDIDA]]*Tabela1[[#This Row],[PESO UNI]]</f>
        <v>0</v>
      </c>
      <c r="Y1167" s="14">
        <f t="shared" si="168"/>
        <v>0</v>
      </c>
      <c r="Z1167" s="21">
        <f>Tabela1[[#This Row],[PESO TOTAL]]-Tabela1[[#This Row],[Peso Expedido]]</f>
        <v>0</v>
      </c>
      <c r="AA1167" s="18"/>
      <c r="AB1167" s="40"/>
      <c r="AC1167" s="40"/>
      <c r="AD1167" s="40"/>
      <c r="AE1167" s="40"/>
      <c r="AF1167" s="40"/>
      <c r="AG1167" s="40"/>
      <c r="AH1167" s="40"/>
      <c r="AI1167" s="40" t="str">
        <f t="shared" si="164"/>
        <v>ok</v>
      </c>
      <c r="AJ1167"/>
      <c r="AK1167" t="str">
        <f>Tabela1[[#This Row],[Coluna1]]&amp;Tabela1[[#This Row],[PEDIDO]]</f>
        <v/>
      </c>
      <c r="AL1167"/>
      <c r="AM1167"/>
      <c r="AN1167"/>
      <c r="AO1167" t="str">
        <f t="shared" si="169"/>
        <v>/</v>
      </c>
      <c r="AP1167" t="str">
        <f>Tabela1[[#This Row],[TAG]]&amp;Tabela1[[#This Row],[PEDIDO]]&amp;Tabela1[[#This Row],[PRODUTO]]</f>
        <v/>
      </c>
      <c r="AQ1167" s="23" t="str">
        <f>Tabela1[[#This Row],[PRODUTO]]&amp;Tabela1[[#This Row],[TAG]]</f>
        <v/>
      </c>
      <c r="AR1167" s="183">
        <f>Tabela1[[#This Row],[PESO TOTAL]]*Tabela1[[#This Row],[MATÉRIA PRIMA]]</f>
        <v>0</v>
      </c>
      <c r="AS1167" s="28">
        <f>Tabela1[[#This Row],[PESO TOTAL]]*Tabela1[[#This Row],[PREPARAÇÃO ]]</f>
        <v>0</v>
      </c>
      <c r="AT1167" s="28">
        <f>Tabela1[[#This Row],[PESO TOTAL]]*Tabela1[[#This Row],[CALDEIRARIA]]</f>
        <v>0</v>
      </c>
      <c r="AU1167" s="28">
        <f>Tabela1[[#This Row],[PESO TOTAL]]*Tabela1[[#This Row],[SOLDA]]</f>
        <v>0</v>
      </c>
      <c r="AV1167" s="28">
        <f>Tabela1[[#This Row],[PESO TOTAL]]*Tabela1[[#This Row],[ACABAMENTO]]</f>
        <v>0</v>
      </c>
      <c r="AW1167" s="28">
        <f>Tabela1[[#This Row],[PESO TOTAL]]*Tabela1[[#This Row],[PRONTO ACABADO]]</f>
        <v>0</v>
      </c>
      <c r="AX1167" s="28">
        <f>Tabela1[[#This Row],[PESO TOTAL]]*Tabela1[[#This Row],[EXPEDIÇÃO ]]</f>
        <v>0</v>
      </c>
      <c r="AY1167" s="28" t="str">
        <f>Tabela1[[#This Row],[PEDIDO]]&amp;Tabela1[[#This Row],[PRODUTO]]</f>
        <v/>
      </c>
      <c r="AZ1167" s="44">
        <f>IF(AF1167="",0,IF(ISTEXT(AF1167),H1167*VALUE(SUBSTITUTE(AF1167,"%",""))/100,H1167*AF1167))-Tabela1[[#This Row],[PRONTO ACABADO2]]</f>
        <v>0</v>
      </c>
      <c r="BA1167" s="44">
        <f>IF(AG1167="",0,IF(ISTEXT(AG1167),H1167*VALUE(SUBSTITUTE(AG1167,"%",""))/100,H1167*AG1167))-Tabela1[[#This Row],[PESO EXPEDIDO2]]</f>
        <v>0</v>
      </c>
      <c r="BB1167" s="44">
        <f t="shared" si="170"/>
        <v>0</v>
      </c>
      <c r="BC1167" s="44">
        <f t="shared" si="171"/>
        <v>0</v>
      </c>
      <c r="BD1167" s="44"/>
    </row>
    <row r="1168" spans="1:56" ht="15.75" hidden="1" customHeight="1" x14ac:dyDescent="0.25">
      <c r="A1168" s="6"/>
      <c r="B1168" s="22"/>
      <c r="C1168" s="7"/>
      <c r="D1168" s="46"/>
      <c r="E1168" s="7"/>
      <c r="F1168" s="7"/>
      <c r="G1168" s="44"/>
      <c r="H1168" s="41">
        <f>Tabela1[[#This Row],[PESO UNI]]*Tabela1[[#This Row],[QTE]]</f>
        <v>0</v>
      </c>
      <c r="I1168" s="7"/>
      <c r="J1168" s="8"/>
      <c r="K1168" s="8"/>
      <c r="L1168" s="9"/>
      <c r="M1168" s="10"/>
      <c r="N1168" s="8"/>
      <c r="O1168" s="12"/>
      <c r="P1168" s="13"/>
      <c r="Q1168" s="14">
        <f>Tabela1[[#This Row],[QTDE/ Fabricação]]-Tabela1[[#This Row],[QTE]]</f>
        <v>0</v>
      </c>
      <c r="R1168" s="19">
        <f t="shared" si="166"/>
        <v>0</v>
      </c>
      <c r="S1168" s="19">
        <f t="shared" si="165"/>
        <v>0</v>
      </c>
      <c r="T1168" s="20">
        <f t="shared" si="167"/>
        <v>0</v>
      </c>
      <c r="U1168" s="17">
        <f>IFERROR(SUMIF('LISTA DE EMBARQUE'!B:B,MICRO!E:E,'LISTA DE EMBARQUE'!G:G),"")</f>
        <v>0</v>
      </c>
      <c r="V1168" s="12" t="str">
        <f>IFERROR(VLOOKUP(Tabela1[[#This Row],[COD.MDE]],'LISTA DE EMBARQUE'!B:L,11,0),"")</f>
        <v/>
      </c>
      <c r="W1168" s="13" t="str">
        <f>IFERROR(COUNTIF(#REF!,Tabela1[[#This Row],[Colunas5]]),"")</f>
        <v/>
      </c>
      <c r="X1168" s="14">
        <f>Tabela1[[#This Row],[QIANTIDADE EXPEDIDA]]*Tabela1[[#This Row],[PESO UNI]]</f>
        <v>0</v>
      </c>
      <c r="Y1168" s="14">
        <f t="shared" si="168"/>
        <v>0</v>
      </c>
      <c r="Z1168" s="21">
        <f>Tabela1[[#This Row],[PESO TOTAL]]-Tabela1[[#This Row],[Peso Expedido]]</f>
        <v>0</v>
      </c>
      <c r="AA1168" s="18"/>
      <c r="AB1168" s="40"/>
      <c r="AC1168" s="40"/>
      <c r="AD1168" s="40"/>
      <c r="AE1168" s="40"/>
      <c r="AF1168" s="40"/>
      <c r="AG1168" s="40"/>
      <c r="AH1168" s="40"/>
      <c r="AI1168" s="40" t="str">
        <f t="shared" si="164"/>
        <v>ok</v>
      </c>
      <c r="AJ1168"/>
      <c r="AK1168" t="str">
        <f>Tabela1[[#This Row],[Coluna1]]&amp;Tabela1[[#This Row],[PEDIDO]]</f>
        <v/>
      </c>
      <c r="AL1168"/>
      <c r="AM1168"/>
      <c r="AN1168"/>
      <c r="AO1168" t="str">
        <f t="shared" si="169"/>
        <v>/</v>
      </c>
      <c r="AP1168" t="str">
        <f>Tabela1[[#This Row],[TAG]]&amp;Tabela1[[#This Row],[PEDIDO]]&amp;Tabela1[[#This Row],[PRODUTO]]</f>
        <v/>
      </c>
      <c r="AQ1168" s="23" t="str">
        <f>Tabela1[[#This Row],[PRODUTO]]&amp;Tabela1[[#This Row],[TAG]]</f>
        <v/>
      </c>
      <c r="AR1168" s="183">
        <f>Tabela1[[#This Row],[PESO TOTAL]]*Tabela1[[#This Row],[MATÉRIA PRIMA]]</f>
        <v>0</v>
      </c>
      <c r="AS1168" s="28">
        <f>Tabela1[[#This Row],[PESO TOTAL]]*Tabela1[[#This Row],[PREPARAÇÃO ]]</f>
        <v>0</v>
      </c>
      <c r="AT1168" s="28">
        <f>Tabela1[[#This Row],[PESO TOTAL]]*Tabela1[[#This Row],[CALDEIRARIA]]</f>
        <v>0</v>
      </c>
      <c r="AU1168" s="28">
        <f>Tabela1[[#This Row],[PESO TOTAL]]*Tabela1[[#This Row],[SOLDA]]</f>
        <v>0</v>
      </c>
      <c r="AV1168" s="28">
        <f>Tabela1[[#This Row],[PESO TOTAL]]*Tabela1[[#This Row],[ACABAMENTO]]</f>
        <v>0</v>
      </c>
      <c r="AW1168" s="28">
        <f>Tabela1[[#This Row],[PESO TOTAL]]*Tabela1[[#This Row],[PRONTO ACABADO]]</f>
        <v>0</v>
      </c>
      <c r="AX1168" s="28">
        <f>Tabela1[[#This Row],[PESO TOTAL]]*Tabela1[[#This Row],[EXPEDIÇÃO ]]</f>
        <v>0</v>
      </c>
      <c r="AY1168" s="28" t="str">
        <f>Tabela1[[#This Row],[PEDIDO]]&amp;Tabela1[[#This Row],[PRODUTO]]</f>
        <v/>
      </c>
      <c r="AZ1168" s="44">
        <f>IF(AF1168="",0,IF(ISTEXT(AF1168),H1168*VALUE(SUBSTITUTE(AF1168,"%",""))/100,H1168*AF1168))-Tabela1[[#This Row],[PRONTO ACABADO2]]</f>
        <v>0</v>
      </c>
      <c r="BA1168" s="44">
        <f>IF(AG1168="",0,IF(ISTEXT(AG1168),H1168*VALUE(SUBSTITUTE(AG1168,"%",""))/100,H1168*AG1168))-Tabela1[[#This Row],[PESO EXPEDIDO2]]</f>
        <v>0</v>
      </c>
      <c r="BB1168" s="44">
        <f t="shared" si="170"/>
        <v>0</v>
      </c>
      <c r="BC1168" s="44">
        <f t="shared" si="171"/>
        <v>0</v>
      </c>
      <c r="BD1168" s="44"/>
    </row>
    <row r="1169" spans="1:56" ht="15.75" hidden="1" customHeight="1" x14ac:dyDescent="0.25">
      <c r="A1169" s="6"/>
      <c r="B1169" s="22"/>
      <c r="C1169" s="7"/>
      <c r="D1169" s="46"/>
      <c r="E1169" s="7"/>
      <c r="F1169" s="7"/>
      <c r="G1169" s="44"/>
      <c r="H1169" s="41">
        <f>Tabela1[[#This Row],[PESO UNI]]*Tabela1[[#This Row],[QTE]]</f>
        <v>0</v>
      </c>
      <c r="I1169" s="7"/>
      <c r="J1169" s="8"/>
      <c r="K1169" s="8"/>
      <c r="L1169" s="9"/>
      <c r="M1169" s="10"/>
      <c r="N1169" s="8"/>
      <c r="O1169" s="12"/>
      <c r="P1169" s="13"/>
      <c r="Q1169" s="14">
        <f>Tabela1[[#This Row],[QTDE/ Fabricação]]-Tabela1[[#This Row],[QTE]]</f>
        <v>0</v>
      </c>
      <c r="R1169" s="19">
        <f t="shared" si="166"/>
        <v>0</v>
      </c>
      <c r="S1169" s="19">
        <f t="shared" si="165"/>
        <v>0</v>
      </c>
      <c r="T1169" s="20">
        <f t="shared" si="167"/>
        <v>0</v>
      </c>
      <c r="U1169" s="17">
        <f>IFERROR(SUMIF('LISTA DE EMBARQUE'!B:B,MICRO!E:E,'LISTA DE EMBARQUE'!G:G),"")</f>
        <v>0</v>
      </c>
      <c r="V1169" s="12" t="str">
        <f>IFERROR(VLOOKUP(Tabela1[[#This Row],[COD.MDE]],'LISTA DE EMBARQUE'!B:L,11,0),"")</f>
        <v/>
      </c>
      <c r="W1169" s="13" t="str">
        <f>IFERROR(COUNTIF(#REF!,Tabela1[[#This Row],[Colunas5]]),"")</f>
        <v/>
      </c>
      <c r="X1169" s="14">
        <f>Tabela1[[#This Row],[QIANTIDADE EXPEDIDA]]*Tabela1[[#This Row],[PESO UNI]]</f>
        <v>0</v>
      </c>
      <c r="Y1169" s="14">
        <f t="shared" si="168"/>
        <v>0</v>
      </c>
      <c r="Z1169" s="21">
        <f>Tabela1[[#This Row],[PESO TOTAL]]-Tabela1[[#This Row],[Peso Expedido]]</f>
        <v>0</v>
      </c>
      <c r="AA1169" s="18"/>
      <c r="AB1169" s="40"/>
      <c r="AC1169" s="40"/>
      <c r="AD1169" s="40"/>
      <c r="AE1169" s="40"/>
      <c r="AF1169" s="40"/>
      <c r="AG1169" s="40"/>
      <c r="AH1169" s="40"/>
      <c r="AI1169" s="40" t="str">
        <f t="shared" ref="AI1169:AI1232" si="172">IF(Z1169&lt;=0,"ok","")</f>
        <v>ok</v>
      </c>
      <c r="AJ1169"/>
      <c r="AK1169" t="str">
        <f>Tabela1[[#This Row],[Coluna1]]&amp;Tabela1[[#This Row],[PEDIDO]]</f>
        <v/>
      </c>
      <c r="AL1169"/>
      <c r="AM1169"/>
      <c r="AN1169"/>
      <c r="AO1169" t="str">
        <f t="shared" si="169"/>
        <v>/</v>
      </c>
      <c r="AP1169" t="str">
        <f>Tabela1[[#This Row],[TAG]]&amp;Tabela1[[#This Row],[PEDIDO]]&amp;Tabela1[[#This Row],[PRODUTO]]</f>
        <v/>
      </c>
      <c r="AQ1169" s="23" t="str">
        <f>Tabela1[[#This Row],[PRODUTO]]&amp;Tabela1[[#This Row],[TAG]]</f>
        <v/>
      </c>
      <c r="AR1169" s="183">
        <f>Tabela1[[#This Row],[PESO TOTAL]]*Tabela1[[#This Row],[MATÉRIA PRIMA]]</f>
        <v>0</v>
      </c>
      <c r="AS1169" s="28">
        <f>Tabela1[[#This Row],[PESO TOTAL]]*Tabela1[[#This Row],[PREPARAÇÃO ]]</f>
        <v>0</v>
      </c>
      <c r="AT1169" s="28">
        <f>Tabela1[[#This Row],[PESO TOTAL]]*Tabela1[[#This Row],[CALDEIRARIA]]</f>
        <v>0</v>
      </c>
      <c r="AU1169" s="28">
        <f>Tabela1[[#This Row],[PESO TOTAL]]*Tabela1[[#This Row],[SOLDA]]</f>
        <v>0</v>
      </c>
      <c r="AV1169" s="28">
        <f>Tabela1[[#This Row],[PESO TOTAL]]*Tabela1[[#This Row],[ACABAMENTO]]</f>
        <v>0</v>
      </c>
      <c r="AW1169" s="28">
        <f>Tabela1[[#This Row],[PESO TOTAL]]*Tabela1[[#This Row],[PRONTO ACABADO]]</f>
        <v>0</v>
      </c>
      <c r="AX1169" s="28">
        <f>Tabela1[[#This Row],[PESO TOTAL]]*Tabela1[[#This Row],[EXPEDIÇÃO ]]</f>
        <v>0</v>
      </c>
      <c r="AY1169" s="28" t="str">
        <f>Tabela1[[#This Row],[PEDIDO]]&amp;Tabela1[[#This Row],[PRODUTO]]</f>
        <v/>
      </c>
      <c r="AZ1169" s="44">
        <f>IF(AF1169="",0,IF(ISTEXT(AF1169),H1169*VALUE(SUBSTITUTE(AF1169,"%",""))/100,H1169*AF1169))-Tabela1[[#This Row],[PRONTO ACABADO2]]</f>
        <v>0</v>
      </c>
      <c r="BA1169" s="44">
        <f>IF(AG1169="",0,IF(ISTEXT(AG1169),H1169*VALUE(SUBSTITUTE(AG1169,"%",""))/100,H1169*AG1169))-Tabela1[[#This Row],[PESO EXPEDIDO2]]</f>
        <v>0</v>
      </c>
      <c r="BB1169" s="44">
        <f t="shared" si="170"/>
        <v>0</v>
      </c>
      <c r="BC1169" s="44">
        <f t="shared" si="171"/>
        <v>0</v>
      </c>
      <c r="BD1169" s="44"/>
    </row>
    <row r="1170" spans="1:56" ht="15.75" hidden="1" customHeight="1" x14ac:dyDescent="0.25">
      <c r="A1170" s="6"/>
      <c r="B1170" s="22"/>
      <c r="C1170" s="7"/>
      <c r="D1170" s="46"/>
      <c r="E1170" s="7"/>
      <c r="F1170" s="7"/>
      <c r="G1170" s="44"/>
      <c r="H1170" s="41">
        <f>Tabela1[[#This Row],[PESO UNI]]*Tabela1[[#This Row],[QTE]]</f>
        <v>0</v>
      </c>
      <c r="I1170" s="7"/>
      <c r="J1170" s="8"/>
      <c r="K1170" s="8"/>
      <c r="L1170" s="9"/>
      <c r="M1170" s="10"/>
      <c r="N1170" s="8"/>
      <c r="O1170" s="12"/>
      <c r="P1170" s="13"/>
      <c r="Q1170" s="14">
        <f>Tabela1[[#This Row],[QTDE/ Fabricação]]-Tabela1[[#This Row],[QTE]]</f>
        <v>0</v>
      </c>
      <c r="R1170" s="19">
        <f t="shared" si="166"/>
        <v>0</v>
      </c>
      <c r="S1170" s="19">
        <f t="shared" si="165"/>
        <v>0</v>
      </c>
      <c r="T1170" s="20">
        <f t="shared" si="167"/>
        <v>0</v>
      </c>
      <c r="U1170" s="17">
        <f>IFERROR(SUMIF('LISTA DE EMBARQUE'!B:B,MICRO!E:E,'LISTA DE EMBARQUE'!G:G),"")</f>
        <v>0</v>
      </c>
      <c r="V1170" s="12" t="str">
        <f>IFERROR(VLOOKUP(Tabela1[[#This Row],[COD.MDE]],'LISTA DE EMBARQUE'!B:L,11,0),"")</f>
        <v/>
      </c>
      <c r="W1170" s="13" t="str">
        <f>IFERROR(COUNTIF(#REF!,Tabela1[[#This Row],[Colunas5]]),"")</f>
        <v/>
      </c>
      <c r="X1170" s="14">
        <f>Tabela1[[#This Row],[QIANTIDADE EXPEDIDA]]*Tabela1[[#This Row],[PESO UNI]]</f>
        <v>0</v>
      </c>
      <c r="Y1170" s="14">
        <f t="shared" si="168"/>
        <v>0</v>
      </c>
      <c r="Z1170" s="21">
        <f>Tabela1[[#This Row],[PESO TOTAL]]-Tabela1[[#This Row],[Peso Expedido]]</f>
        <v>0</v>
      </c>
      <c r="AA1170" s="18"/>
      <c r="AB1170" s="40"/>
      <c r="AC1170" s="40"/>
      <c r="AD1170" s="40"/>
      <c r="AE1170" s="40"/>
      <c r="AF1170" s="40"/>
      <c r="AG1170" s="40"/>
      <c r="AH1170" s="40"/>
      <c r="AI1170" s="40" t="str">
        <f t="shared" si="172"/>
        <v>ok</v>
      </c>
      <c r="AJ1170"/>
      <c r="AK1170" t="str">
        <f>Tabela1[[#This Row],[Coluna1]]&amp;Tabela1[[#This Row],[PEDIDO]]</f>
        <v/>
      </c>
      <c r="AL1170"/>
      <c r="AM1170"/>
      <c r="AN1170"/>
      <c r="AO1170" t="str">
        <f t="shared" si="169"/>
        <v>/</v>
      </c>
      <c r="AP1170" t="str">
        <f>Tabela1[[#This Row],[TAG]]&amp;Tabela1[[#This Row],[PEDIDO]]&amp;Tabela1[[#This Row],[PRODUTO]]</f>
        <v/>
      </c>
      <c r="AQ1170" s="23" t="str">
        <f>Tabela1[[#This Row],[PRODUTO]]&amp;Tabela1[[#This Row],[TAG]]</f>
        <v/>
      </c>
      <c r="AR1170" s="183">
        <f>Tabela1[[#This Row],[PESO TOTAL]]*Tabela1[[#This Row],[MATÉRIA PRIMA]]</f>
        <v>0</v>
      </c>
      <c r="AS1170" s="28">
        <f>Tabela1[[#This Row],[PESO TOTAL]]*Tabela1[[#This Row],[PREPARAÇÃO ]]</f>
        <v>0</v>
      </c>
      <c r="AT1170" s="28">
        <f>Tabela1[[#This Row],[PESO TOTAL]]*Tabela1[[#This Row],[CALDEIRARIA]]</f>
        <v>0</v>
      </c>
      <c r="AU1170" s="28">
        <f>Tabela1[[#This Row],[PESO TOTAL]]*Tabela1[[#This Row],[SOLDA]]</f>
        <v>0</v>
      </c>
      <c r="AV1170" s="28">
        <f>Tabela1[[#This Row],[PESO TOTAL]]*Tabela1[[#This Row],[ACABAMENTO]]</f>
        <v>0</v>
      </c>
      <c r="AW1170" s="28">
        <f>Tabela1[[#This Row],[PESO TOTAL]]*Tabela1[[#This Row],[PRONTO ACABADO]]</f>
        <v>0</v>
      </c>
      <c r="AX1170" s="28">
        <f>Tabela1[[#This Row],[PESO TOTAL]]*Tabela1[[#This Row],[EXPEDIÇÃO ]]</f>
        <v>0</v>
      </c>
      <c r="AY1170" s="28" t="str">
        <f>Tabela1[[#This Row],[PEDIDO]]&amp;Tabela1[[#This Row],[PRODUTO]]</f>
        <v/>
      </c>
      <c r="AZ1170" s="44">
        <f>IF(AF1170="",0,IF(ISTEXT(AF1170),H1170*VALUE(SUBSTITUTE(AF1170,"%",""))/100,H1170*AF1170))-Tabela1[[#This Row],[PRONTO ACABADO2]]</f>
        <v>0</v>
      </c>
      <c r="BA1170" s="44">
        <f>IF(AG1170="",0,IF(ISTEXT(AG1170),H1170*VALUE(SUBSTITUTE(AG1170,"%",""))/100,H1170*AG1170))-Tabela1[[#This Row],[PESO EXPEDIDO2]]</f>
        <v>0</v>
      </c>
      <c r="BB1170" s="44">
        <f t="shared" si="170"/>
        <v>0</v>
      </c>
      <c r="BC1170" s="44">
        <f t="shared" si="171"/>
        <v>0</v>
      </c>
      <c r="BD1170" s="44"/>
    </row>
    <row r="1171" spans="1:56" ht="15.75" hidden="1" customHeight="1" x14ac:dyDescent="0.25">
      <c r="A1171" s="6"/>
      <c r="B1171" s="22"/>
      <c r="C1171" s="7"/>
      <c r="D1171" s="46"/>
      <c r="E1171" s="7"/>
      <c r="F1171" s="7"/>
      <c r="G1171" s="44"/>
      <c r="H1171" s="41">
        <f>Tabela1[[#This Row],[PESO UNI]]*Tabela1[[#This Row],[QTE]]</f>
        <v>0</v>
      </c>
      <c r="I1171" s="7"/>
      <c r="J1171" s="8"/>
      <c r="K1171" s="8"/>
      <c r="L1171" s="9"/>
      <c r="M1171" s="10"/>
      <c r="N1171" s="8"/>
      <c r="O1171" s="12"/>
      <c r="P1171" s="13"/>
      <c r="Q1171" s="14">
        <f>Tabela1[[#This Row],[QTDE/ Fabricação]]-Tabela1[[#This Row],[QTE]]</f>
        <v>0</v>
      </c>
      <c r="R1171" s="19">
        <f t="shared" si="166"/>
        <v>0</v>
      </c>
      <c r="S1171" s="19">
        <f t="shared" si="165"/>
        <v>0</v>
      </c>
      <c r="T1171" s="20">
        <f t="shared" si="167"/>
        <v>0</v>
      </c>
      <c r="U1171" s="17">
        <f>IFERROR(SUMIF('LISTA DE EMBARQUE'!B:B,MICRO!E:E,'LISTA DE EMBARQUE'!G:G),"")</f>
        <v>0</v>
      </c>
      <c r="V1171" s="12" t="str">
        <f>IFERROR(VLOOKUP(Tabela1[[#This Row],[COD.MDE]],'LISTA DE EMBARQUE'!B:L,11,0),"")</f>
        <v/>
      </c>
      <c r="W1171" s="13" t="str">
        <f>IFERROR(COUNTIF(#REF!,Tabela1[[#This Row],[Colunas5]]),"")</f>
        <v/>
      </c>
      <c r="X1171" s="14">
        <f>Tabela1[[#This Row],[QIANTIDADE EXPEDIDA]]*Tabela1[[#This Row],[PESO UNI]]</f>
        <v>0</v>
      </c>
      <c r="Y1171" s="14">
        <f t="shared" si="168"/>
        <v>0</v>
      </c>
      <c r="Z1171" s="21">
        <f>Tabela1[[#This Row],[PESO TOTAL]]-Tabela1[[#This Row],[Peso Expedido]]</f>
        <v>0</v>
      </c>
      <c r="AA1171" s="18"/>
      <c r="AB1171" s="40"/>
      <c r="AC1171" s="40"/>
      <c r="AD1171" s="40"/>
      <c r="AE1171" s="40"/>
      <c r="AF1171" s="40"/>
      <c r="AG1171" s="40"/>
      <c r="AH1171" s="40"/>
      <c r="AI1171" s="40" t="str">
        <f t="shared" si="172"/>
        <v>ok</v>
      </c>
      <c r="AJ1171"/>
      <c r="AK1171" t="str">
        <f>Tabela1[[#This Row],[Coluna1]]&amp;Tabela1[[#This Row],[PEDIDO]]</f>
        <v/>
      </c>
      <c r="AL1171"/>
      <c r="AM1171"/>
      <c r="AN1171"/>
      <c r="AO1171" t="str">
        <f t="shared" si="169"/>
        <v>/</v>
      </c>
      <c r="AP1171" t="str">
        <f>Tabela1[[#This Row],[TAG]]&amp;Tabela1[[#This Row],[PEDIDO]]&amp;Tabela1[[#This Row],[PRODUTO]]</f>
        <v/>
      </c>
      <c r="AQ1171" s="23" t="str">
        <f>Tabela1[[#This Row],[PRODUTO]]&amp;Tabela1[[#This Row],[TAG]]</f>
        <v/>
      </c>
      <c r="AR1171" s="183">
        <f>Tabela1[[#This Row],[PESO TOTAL]]*Tabela1[[#This Row],[MATÉRIA PRIMA]]</f>
        <v>0</v>
      </c>
      <c r="AS1171" s="28">
        <f>Tabela1[[#This Row],[PESO TOTAL]]*Tabela1[[#This Row],[PREPARAÇÃO ]]</f>
        <v>0</v>
      </c>
      <c r="AT1171" s="28">
        <f>Tabela1[[#This Row],[PESO TOTAL]]*Tabela1[[#This Row],[CALDEIRARIA]]</f>
        <v>0</v>
      </c>
      <c r="AU1171" s="28">
        <f>Tabela1[[#This Row],[PESO TOTAL]]*Tabela1[[#This Row],[SOLDA]]</f>
        <v>0</v>
      </c>
      <c r="AV1171" s="28">
        <f>Tabela1[[#This Row],[PESO TOTAL]]*Tabela1[[#This Row],[ACABAMENTO]]</f>
        <v>0</v>
      </c>
      <c r="AW1171" s="28">
        <f>Tabela1[[#This Row],[PESO TOTAL]]*Tabela1[[#This Row],[PRONTO ACABADO]]</f>
        <v>0</v>
      </c>
      <c r="AX1171" s="28">
        <f>Tabela1[[#This Row],[PESO TOTAL]]*Tabela1[[#This Row],[EXPEDIÇÃO ]]</f>
        <v>0</v>
      </c>
      <c r="AY1171" s="28" t="str">
        <f>Tabela1[[#This Row],[PEDIDO]]&amp;Tabela1[[#This Row],[PRODUTO]]</f>
        <v/>
      </c>
      <c r="AZ1171" s="44">
        <f>IF(AF1171="",0,IF(ISTEXT(AF1171),H1171*VALUE(SUBSTITUTE(AF1171,"%",""))/100,H1171*AF1171))-Tabela1[[#This Row],[PRONTO ACABADO2]]</f>
        <v>0</v>
      </c>
      <c r="BA1171" s="44">
        <f>IF(AG1171="",0,IF(ISTEXT(AG1171),H1171*VALUE(SUBSTITUTE(AG1171,"%",""))/100,H1171*AG1171))-Tabela1[[#This Row],[PESO EXPEDIDO2]]</f>
        <v>0</v>
      </c>
      <c r="BB1171" s="44">
        <f t="shared" si="170"/>
        <v>0</v>
      </c>
      <c r="BC1171" s="44">
        <f t="shared" si="171"/>
        <v>0</v>
      </c>
      <c r="BD1171" s="44"/>
    </row>
    <row r="1172" spans="1:56" ht="15.75" hidden="1" customHeight="1" x14ac:dyDescent="0.25">
      <c r="A1172" s="6"/>
      <c r="B1172" s="22"/>
      <c r="C1172" s="7"/>
      <c r="D1172" s="46"/>
      <c r="E1172" s="7"/>
      <c r="F1172" s="7"/>
      <c r="G1172" s="44"/>
      <c r="H1172" s="41">
        <f>Tabela1[[#This Row],[PESO UNI]]*Tabela1[[#This Row],[QTE]]</f>
        <v>0</v>
      </c>
      <c r="I1172" s="7"/>
      <c r="J1172" s="8"/>
      <c r="K1172" s="8"/>
      <c r="L1172" s="9"/>
      <c r="M1172" s="10"/>
      <c r="N1172" s="8"/>
      <c r="O1172" s="12"/>
      <c r="P1172" s="13"/>
      <c r="Q1172" s="14">
        <f>Tabela1[[#This Row],[QTDE/ Fabricação]]-Tabela1[[#This Row],[QTE]]</f>
        <v>0</v>
      </c>
      <c r="R1172" s="19">
        <f t="shared" si="166"/>
        <v>0</v>
      </c>
      <c r="S1172" s="19">
        <f t="shared" si="165"/>
        <v>0</v>
      </c>
      <c r="T1172" s="20">
        <f t="shared" si="167"/>
        <v>0</v>
      </c>
      <c r="U1172" s="17">
        <f>IFERROR(SUMIF('LISTA DE EMBARQUE'!B:B,MICRO!E:E,'LISTA DE EMBARQUE'!G:G),"")</f>
        <v>0</v>
      </c>
      <c r="V1172" s="12" t="str">
        <f>IFERROR(VLOOKUP(Tabela1[[#This Row],[COD.MDE]],'LISTA DE EMBARQUE'!B:L,11,0),"")</f>
        <v/>
      </c>
      <c r="W1172" s="13" t="str">
        <f>IFERROR(COUNTIF(#REF!,Tabela1[[#This Row],[Colunas5]]),"")</f>
        <v/>
      </c>
      <c r="X1172" s="14">
        <f>Tabela1[[#This Row],[QIANTIDADE EXPEDIDA]]*Tabela1[[#This Row],[PESO UNI]]</f>
        <v>0</v>
      </c>
      <c r="Y1172" s="14">
        <f t="shared" si="168"/>
        <v>0</v>
      </c>
      <c r="Z1172" s="21">
        <f>Tabela1[[#This Row],[PESO TOTAL]]-Tabela1[[#This Row],[Peso Expedido]]</f>
        <v>0</v>
      </c>
      <c r="AA1172" s="18"/>
      <c r="AB1172" s="40"/>
      <c r="AC1172" s="40"/>
      <c r="AD1172" s="40"/>
      <c r="AE1172" s="40"/>
      <c r="AF1172" s="40"/>
      <c r="AG1172" s="40"/>
      <c r="AH1172" s="40"/>
      <c r="AI1172" s="40" t="str">
        <f t="shared" si="172"/>
        <v>ok</v>
      </c>
      <c r="AJ1172"/>
      <c r="AK1172" t="str">
        <f>Tabela1[[#This Row],[Coluna1]]&amp;Tabela1[[#This Row],[PEDIDO]]</f>
        <v/>
      </c>
      <c r="AL1172"/>
      <c r="AM1172"/>
      <c r="AN1172"/>
      <c r="AO1172" t="str">
        <f t="shared" si="169"/>
        <v>/</v>
      </c>
      <c r="AP1172" t="str">
        <f>Tabela1[[#This Row],[TAG]]&amp;Tabela1[[#This Row],[PEDIDO]]&amp;Tabela1[[#This Row],[PRODUTO]]</f>
        <v/>
      </c>
      <c r="AQ1172" s="23" t="str">
        <f>Tabela1[[#This Row],[PRODUTO]]&amp;Tabela1[[#This Row],[TAG]]</f>
        <v/>
      </c>
      <c r="AR1172" s="183">
        <f>Tabela1[[#This Row],[PESO TOTAL]]*Tabela1[[#This Row],[MATÉRIA PRIMA]]</f>
        <v>0</v>
      </c>
      <c r="AS1172" s="28">
        <f>Tabela1[[#This Row],[PESO TOTAL]]*Tabela1[[#This Row],[PREPARAÇÃO ]]</f>
        <v>0</v>
      </c>
      <c r="AT1172" s="28">
        <f>Tabela1[[#This Row],[PESO TOTAL]]*Tabela1[[#This Row],[CALDEIRARIA]]</f>
        <v>0</v>
      </c>
      <c r="AU1172" s="28">
        <f>Tabela1[[#This Row],[PESO TOTAL]]*Tabela1[[#This Row],[SOLDA]]</f>
        <v>0</v>
      </c>
      <c r="AV1172" s="28">
        <f>Tabela1[[#This Row],[PESO TOTAL]]*Tabela1[[#This Row],[ACABAMENTO]]</f>
        <v>0</v>
      </c>
      <c r="AW1172" s="28">
        <f>Tabela1[[#This Row],[PESO TOTAL]]*Tabela1[[#This Row],[PRONTO ACABADO]]</f>
        <v>0</v>
      </c>
      <c r="AX1172" s="28">
        <f>Tabela1[[#This Row],[PESO TOTAL]]*Tabela1[[#This Row],[EXPEDIÇÃO ]]</f>
        <v>0</v>
      </c>
      <c r="AY1172" s="28" t="str">
        <f>Tabela1[[#This Row],[PEDIDO]]&amp;Tabela1[[#This Row],[PRODUTO]]</f>
        <v/>
      </c>
      <c r="AZ1172" s="44">
        <f>IF(AF1172="",0,IF(ISTEXT(AF1172),H1172*VALUE(SUBSTITUTE(AF1172,"%",""))/100,H1172*AF1172))-Tabela1[[#This Row],[PRONTO ACABADO2]]</f>
        <v>0</v>
      </c>
      <c r="BA1172" s="44">
        <f>IF(AG1172="",0,IF(ISTEXT(AG1172),H1172*VALUE(SUBSTITUTE(AG1172,"%",""))/100,H1172*AG1172))-Tabela1[[#This Row],[PESO EXPEDIDO2]]</f>
        <v>0</v>
      </c>
      <c r="BB1172" s="44">
        <f t="shared" si="170"/>
        <v>0</v>
      </c>
      <c r="BC1172" s="44">
        <f t="shared" si="171"/>
        <v>0</v>
      </c>
      <c r="BD1172" s="44"/>
    </row>
    <row r="1173" spans="1:56" ht="15.75" hidden="1" customHeight="1" x14ac:dyDescent="0.25">
      <c r="A1173" s="6"/>
      <c r="B1173" s="22"/>
      <c r="C1173" s="7"/>
      <c r="D1173" s="46"/>
      <c r="E1173" s="7"/>
      <c r="F1173" s="7"/>
      <c r="G1173" s="44"/>
      <c r="H1173" s="41">
        <f>Tabela1[[#This Row],[PESO UNI]]*Tabela1[[#This Row],[QTE]]</f>
        <v>0</v>
      </c>
      <c r="I1173" s="7"/>
      <c r="J1173" s="8"/>
      <c r="K1173" s="8"/>
      <c r="L1173" s="9"/>
      <c r="M1173" s="10"/>
      <c r="N1173" s="8"/>
      <c r="O1173" s="12"/>
      <c r="P1173" s="13"/>
      <c r="Q1173" s="14">
        <f>Tabela1[[#This Row],[QTDE/ Fabricação]]-Tabela1[[#This Row],[QTE]]</f>
        <v>0</v>
      </c>
      <c r="R1173" s="19">
        <f t="shared" si="166"/>
        <v>0</v>
      </c>
      <c r="S1173" s="19">
        <f t="shared" si="165"/>
        <v>0</v>
      </c>
      <c r="T1173" s="20">
        <f t="shared" si="167"/>
        <v>0</v>
      </c>
      <c r="U1173" s="17">
        <f>IFERROR(SUMIF('LISTA DE EMBARQUE'!B:B,MICRO!E:E,'LISTA DE EMBARQUE'!G:G),"")</f>
        <v>0</v>
      </c>
      <c r="V1173" s="12" t="str">
        <f>IFERROR(VLOOKUP(Tabela1[[#This Row],[COD.MDE]],'LISTA DE EMBARQUE'!B:L,11,0),"")</f>
        <v/>
      </c>
      <c r="W1173" s="13" t="str">
        <f>IFERROR(COUNTIF(#REF!,Tabela1[[#This Row],[Colunas5]]),"")</f>
        <v/>
      </c>
      <c r="X1173" s="14">
        <f>Tabela1[[#This Row],[QIANTIDADE EXPEDIDA]]*Tabela1[[#This Row],[PESO UNI]]</f>
        <v>0</v>
      </c>
      <c r="Y1173" s="14">
        <f t="shared" si="168"/>
        <v>0</v>
      </c>
      <c r="Z1173" s="21">
        <f>Tabela1[[#This Row],[PESO TOTAL]]-Tabela1[[#This Row],[Peso Expedido]]</f>
        <v>0</v>
      </c>
      <c r="AA1173" s="18"/>
      <c r="AB1173" s="40"/>
      <c r="AC1173" s="40"/>
      <c r="AD1173" s="40"/>
      <c r="AE1173" s="40"/>
      <c r="AF1173" s="40"/>
      <c r="AG1173" s="40"/>
      <c r="AH1173" s="40"/>
      <c r="AI1173" s="40" t="str">
        <f t="shared" si="172"/>
        <v>ok</v>
      </c>
      <c r="AJ1173"/>
      <c r="AK1173" t="str">
        <f>Tabela1[[#This Row],[Coluna1]]&amp;Tabela1[[#This Row],[PEDIDO]]</f>
        <v/>
      </c>
      <c r="AL1173"/>
      <c r="AM1173"/>
      <c r="AN1173"/>
      <c r="AO1173" t="str">
        <f t="shared" si="169"/>
        <v>/</v>
      </c>
      <c r="AP1173" t="str">
        <f>Tabela1[[#This Row],[TAG]]&amp;Tabela1[[#This Row],[PEDIDO]]&amp;Tabela1[[#This Row],[PRODUTO]]</f>
        <v/>
      </c>
      <c r="AQ1173" s="23" t="str">
        <f>Tabela1[[#This Row],[PRODUTO]]&amp;Tabela1[[#This Row],[TAG]]</f>
        <v/>
      </c>
      <c r="AR1173" s="183">
        <f>Tabela1[[#This Row],[PESO TOTAL]]*Tabela1[[#This Row],[MATÉRIA PRIMA]]</f>
        <v>0</v>
      </c>
      <c r="AS1173" s="28">
        <f>Tabela1[[#This Row],[PESO TOTAL]]*Tabela1[[#This Row],[PREPARAÇÃO ]]</f>
        <v>0</v>
      </c>
      <c r="AT1173" s="28">
        <f>Tabela1[[#This Row],[PESO TOTAL]]*Tabela1[[#This Row],[CALDEIRARIA]]</f>
        <v>0</v>
      </c>
      <c r="AU1173" s="28">
        <f>Tabela1[[#This Row],[PESO TOTAL]]*Tabela1[[#This Row],[SOLDA]]</f>
        <v>0</v>
      </c>
      <c r="AV1173" s="28">
        <f>Tabela1[[#This Row],[PESO TOTAL]]*Tabela1[[#This Row],[ACABAMENTO]]</f>
        <v>0</v>
      </c>
      <c r="AW1173" s="28">
        <f>Tabela1[[#This Row],[PESO TOTAL]]*Tabela1[[#This Row],[PRONTO ACABADO]]</f>
        <v>0</v>
      </c>
      <c r="AX1173" s="28">
        <f>Tabela1[[#This Row],[PESO TOTAL]]*Tabela1[[#This Row],[EXPEDIÇÃO ]]</f>
        <v>0</v>
      </c>
      <c r="AY1173" s="28" t="str">
        <f>Tabela1[[#This Row],[PEDIDO]]&amp;Tabela1[[#This Row],[PRODUTO]]</f>
        <v/>
      </c>
      <c r="AZ1173" s="44">
        <f>IF(AF1173="",0,IF(ISTEXT(AF1173),H1173*VALUE(SUBSTITUTE(AF1173,"%",""))/100,H1173*AF1173))-Tabela1[[#This Row],[PRONTO ACABADO2]]</f>
        <v>0</v>
      </c>
      <c r="BA1173" s="44">
        <f>IF(AG1173="",0,IF(ISTEXT(AG1173),H1173*VALUE(SUBSTITUTE(AG1173,"%",""))/100,H1173*AG1173))-Tabela1[[#This Row],[PESO EXPEDIDO2]]</f>
        <v>0</v>
      </c>
      <c r="BB1173" s="44">
        <f t="shared" si="170"/>
        <v>0</v>
      </c>
      <c r="BC1173" s="44">
        <f t="shared" si="171"/>
        <v>0</v>
      </c>
      <c r="BD1173" s="44"/>
    </row>
    <row r="1174" spans="1:56" ht="15.75" hidden="1" customHeight="1" x14ac:dyDescent="0.25">
      <c r="A1174" s="6"/>
      <c r="B1174" s="22"/>
      <c r="C1174" s="7"/>
      <c r="D1174" s="46"/>
      <c r="E1174" s="7"/>
      <c r="F1174" s="7"/>
      <c r="G1174" s="44"/>
      <c r="H1174" s="41">
        <f>Tabela1[[#This Row],[PESO UNI]]*Tabela1[[#This Row],[QTE]]</f>
        <v>0</v>
      </c>
      <c r="I1174" s="7"/>
      <c r="J1174" s="8"/>
      <c r="K1174" s="8"/>
      <c r="L1174" s="9"/>
      <c r="M1174" s="10"/>
      <c r="N1174" s="8"/>
      <c r="O1174" s="12"/>
      <c r="P1174" s="13"/>
      <c r="Q1174" s="14">
        <f>Tabela1[[#This Row],[QTDE/ Fabricação]]-Tabela1[[#This Row],[QTE]]</f>
        <v>0</v>
      </c>
      <c r="R1174" s="19">
        <f t="shared" si="166"/>
        <v>0</v>
      </c>
      <c r="S1174" s="19">
        <f t="shared" si="165"/>
        <v>0</v>
      </c>
      <c r="T1174" s="20">
        <f t="shared" si="167"/>
        <v>0</v>
      </c>
      <c r="U1174" s="17">
        <f>IFERROR(SUMIF('LISTA DE EMBARQUE'!B:B,MICRO!E:E,'LISTA DE EMBARQUE'!G:G),"")</f>
        <v>0</v>
      </c>
      <c r="V1174" s="12" t="str">
        <f>IFERROR(VLOOKUP(Tabela1[[#This Row],[COD.MDE]],'LISTA DE EMBARQUE'!B:L,11,0),"")</f>
        <v/>
      </c>
      <c r="W1174" s="13" t="str">
        <f>IFERROR(COUNTIF(#REF!,Tabela1[[#This Row],[Colunas5]]),"")</f>
        <v/>
      </c>
      <c r="X1174" s="14">
        <f>Tabela1[[#This Row],[QIANTIDADE EXPEDIDA]]*Tabela1[[#This Row],[PESO UNI]]</f>
        <v>0</v>
      </c>
      <c r="Y1174" s="14">
        <f t="shared" si="168"/>
        <v>0</v>
      </c>
      <c r="Z1174" s="21">
        <f>Tabela1[[#This Row],[PESO TOTAL]]-Tabela1[[#This Row],[Peso Expedido]]</f>
        <v>0</v>
      </c>
      <c r="AA1174" s="18"/>
      <c r="AB1174" s="40"/>
      <c r="AC1174" s="40"/>
      <c r="AD1174" s="40"/>
      <c r="AE1174" s="40"/>
      <c r="AF1174" s="40"/>
      <c r="AG1174" s="40"/>
      <c r="AH1174" s="40"/>
      <c r="AI1174" s="40" t="str">
        <f t="shared" si="172"/>
        <v>ok</v>
      </c>
      <c r="AJ1174"/>
      <c r="AK1174" t="str">
        <f>Tabela1[[#This Row],[Coluna1]]&amp;Tabela1[[#This Row],[PEDIDO]]</f>
        <v/>
      </c>
      <c r="AL1174"/>
      <c r="AM1174"/>
      <c r="AN1174"/>
      <c r="AO1174" t="str">
        <f t="shared" si="169"/>
        <v>/</v>
      </c>
      <c r="AP1174" t="str">
        <f>Tabela1[[#This Row],[TAG]]&amp;Tabela1[[#This Row],[PEDIDO]]&amp;Tabela1[[#This Row],[PRODUTO]]</f>
        <v/>
      </c>
      <c r="AQ1174" s="23" t="str">
        <f>Tabela1[[#This Row],[PRODUTO]]&amp;Tabela1[[#This Row],[TAG]]</f>
        <v/>
      </c>
      <c r="AR1174" s="183">
        <f>Tabela1[[#This Row],[PESO TOTAL]]*Tabela1[[#This Row],[MATÉRIA PRIMA]]</f>
        <v>0</v>
      </c>
      <c r="AS1174" s="28">
        <f>Tabela1[[#This Row],[PESO TOTAL]]*Tabela1[[#This Row],[PREPARAÇÃO ]]</f>
        <v>0</v>
      </c>
      <c r="AT1174" s="28">
        <f>Tabela1[[#This Row],[PESO TOTAL]]*Tabela1[[#This Row],[CALDEIRARIA]]</f>
        <v>0</v>
      </c>
      <c r="AU1174" s="28">
        <f>Tabela1[[#This Row],[PESO TOTAL]]*Tabela1[[#This Row],[SOLDA]]</f>
        <v>0</v>
      </c>
      <c r="AV1174" s="28">
        <f>Tabela1[[#This Row],[PESO TOTAL]]*Tabela1[[#This Row],[ACABAMENTO]]</f>
        <v>0</v>
      </c>
      <c r="AW1174" s="28">
        <f>Tabela1[[#This Row],[PESO TOTAL]]*Tabela1[[#This Row],[PRONTO ACABADO]]</f>
        <v>0</v>
      </c>
      <c r="AX1174" s="28">
        <f>Tabela1[[#This Row],[PESO TOTAL]]*Tabela1[[#This Row],[EXPEDIÇÃO ]]</f>
        <v>0</v>
      </c>
      <c r="AY1174" s="28" t="str">
        <f>Tabela1[[#This Row],[PEDIDO]]&amp;Tabela1[[#This Row],[PRODUTO]]</f>
        <v/>
      </c>
      <c r="AZ1174" s="44">
        <f>IF(AF1174="",0,IF(ISTEXT(AF1174),H1174*VALUE(SUBSTITUTE(AF1174,"%",""))/100,H1174*AF1174))-Tabela1[[#This Row],[PRONTO ACABADO2]]</f>
        <v>0</v>
      </c>
      <c r="BA1174" s="44">
        <f>IF(AG1174="",0,IF(ISTEXT(AG1174),H1174*VALUE(SUBSTITUTE(AG1174,"%",""))/100,H1174*AG1174))-Tabela1[[#This Row],[PESO EXPEDIDO2]]</f>
        <v>0</v>
      </c>
      <c r="BB1174" s="44">
        <f t="shared" si="170"/>
        <v>0</v>
      </c>
      <c r="BC1174" s="44">
        <f t="shared" si="171"/>
        <v>0</v>
      </c>
      <c r="BD1174" s="44"/>
    </row>
    <row r="1175" spans="1:56" ht="15.75" hidden="1" customHeight="1" x14ac:dyDescent="0.25">
      <c r="A1175" s="6"/>
      <c r="B1175" s="22"/>
      <c r="C1175" s="7"/>
      <c r="D1175" s="46"/>
      <c r="E1175" s="7"/>
      <c r="F1175" s="7"/>
      <c r="G1175" s="44"/>
      <c r="H1175" s="41">
        <f>Tabela1[[#This Row],[PESO UNI]]*Tabela1[[#This Row],[QTE]]</f>
        <v>0</v>
      </c>
      <c r="I1175" s="7"/>
      <c r="J1175" s="8"/>
      <c r="K1175" s="8"/>
      <c r="L1175" s="9"/>
      <c r="M1175" s="10"/>
      <c r="N1175" s="8"/>
      <c r="O1175" s="12"/>
      <c r="P1175" s="13"/>
      <c r="Q1175" s="14">
        <f>Tabela1[[#This Row],[QTDE/ Fabricação]]-Tabela1[[#This Row],[QTE]]</f>
        <v>0</v>
      </c>
      <c r="R1175" s="19">
        <f t="shared" si="166"/>
        <v>0</v>
      </c>
      <c r="S1175" s="19">
        <f t="shared" si="165"/>
        <v>0</v>
      </c>
      <c r="T1175" s="20">
        <f t="shared" si="167"/>
        <v>0</v>
      </c>
      <c r="U1175" s="17">
        <f>IFERROR(SUMIF('LISTA DE EMBARQUE'!B:B,MICRO!E:E,'LISTA DE EMBARQUE'!G:G),"")</f>
        <v>0</v>
      </c>
      <c r="V1175" s="12" t="str">
        <f>IFERROR(VLOOKUP(Tabela1[[#This Row],[COD.MDE]],'LISTA DE EMBARQUE'!B:L,11,0),"")</f>
        <v/>
      </c>
      <c r="W1175" s="13" t="str">
        <f>IFERROR(COUNTIF(#REF!,Tabela1[[#This Row],[Colunas5]]),"")</f>
        <v/>
      </c>
      <c r="X1175" s="14">
        <f>Tabela1[[#This Row],[QIANTIDADE EXPEDIDA]]*Tabela1[[#This Row],[PESO UNI]]</f>
        <v>0</v>
      </c>
      <c r="Y1175" s="14">
        <f t="shared" si="168"/>
        <v>0</v>
      </c>
      <c r="Z1175" s="21">
        <f>Tabela1[[#This Row],[PESO TOTAL]]-Tabela1[[#This Row],[Peso Expedido]]</f>
        <v>0</v>
      </c>
      <c r="AA1175" s="18"/>
      <c r="AB1175" s="40"/>
      <c r="AC1175" s="40"/>
      <c r="AD1175" s="40"/>
      <c r="AE1175" s="40"/>
      <c r="AF1175" s="40"/>
      <c r="AG1175" s="40"/>
      <c r="AH1175" s="40"/>
      <c r="AI1175" s="40" t="str">
        <f t="shared" si="172"/>
        <v>ok</v>
      </c>
      <c r="AJ1175"/>
      <c r="AK1175" t="str">
        <f>Tabela1[[#This Row],[Coluna1]]&amp;Tabela1[[#This Row],[PEDIDO]]</f>
        <v/>
      </c>
      <c r="AL1175"/>
      <c r="AM1175"/>
      <c r="AN1175"/>
      <c r="AO1175" t="str">
        <f t="shared" si="169"/>
        <v>/</v>
      </c>
      <c r="AP1175" t="str">
        <f>Tabela1[[#This Row],[TAG]]&amp;Tabela1[[#This Row],[PEDIDO]]&amp;Tabela1[[#This Row],[PRODUTO]]</f>
        <v/>
      </c>
      <c r="AQ1175" s="23" t="str">
        <f>Tabela1[[#This Row],[PRODUTO]]&amp;Tabela1[[#This Row],[TAG]]</f>
        <v/>
      </c>
      <c r="AR1175" s="183">
        <f>Tabela1[[#This Row],[PESO TOTAL]]*Tabela1[[#This Row],[MATÉRIA PRIMA]]</f>
        <v>0</v>
      </c>
      <c r="AS1175" s="28">
        <f>Tabela1[[#This Row],[PESO TOTAL]]*Tabela1[[#This Row],[PREPARAÇÃO ]]</f>
        <v>0</v>
      </c>
      <c r="AT1175" s="28">
        <f>Tabela1[[#This Row],[PESO TOTAL]]*Tabela1[[#This Row],[CALDEIRARIA]]</f>
        <v>0</v>
      </c>
      <c r="AU1175" s="28">
        <f>Tabela1[[#This Row],[PESO TOTAL]]*Tabela1[[#This Row],[SOLDA]]</f>
        <v>0</v>
      </c>
      <c r="AV1175" s="28">
        <f>Tabela1[[#This Row],[PESO TOTAL]]*Tabela1[[#This Row],[ACABAMENTO]]</f>
        <v>0</v>
      </c>
      <c r="AW1175" s="28">
        <f>Tabela1[[#This Row],[PESO TOTAL]]*Tabela1[[#This Row],[PRONTO ACABADO]]</f>
        <v>0</v>
      </c>
      <c r="AX1175" s="28">
        <f>Tabela1[[#This Row],[PESO TOTAL]]*Tabela1[[#This Row],[EXPEDIÇÃO ]]</f>
        <v>0</v>
      </c>
      <c r="AY1175" s="28" t="str">
        <f>Tabela1[[#This Row],[PEDIDO]]&amp;Tabela1[[#This Row],[PRODUTO]]</f>
        <v/>
      </c>
      <c r="AZ1175" s="44">
        <f>IF(AF1175="",0,IF(ISTEXT(AF1175),H1175*VALUE(SUBSTITUTE(AF1175,"%",""))/100,H1175*AF1175))-Tabela1[[#This Row],[PRONTO ACABADO2]]</f>
        <v>0</v>
      </c>
      <c r="BA1175" s="44">
        <f>IF(AG1175="",0,IF(ISTEXT(AG1175),H1175*VALUE(SUBSTITUTE(AG1175,"%",""))/100,H1175*AG1175))-Tabela1[[#This Row],[PESO EXPEDIDO2]]</f>
        <v>0</v>
      </c>
      <c r="BB1175" s="44">
        <f t="shared" si="170"/>
        <v>0</v>
      </c>
      <c r="BC1175" s="44">
        <f t="shared" si="171"/>
        <v>0</v>
      </c>
      <c r="BD1175" s="44"/>
    </row>
    <row r="1176" spans="1:56" ht="15.75" hidden="1" customHeight="1" x14ac:dyDescent="0.25">
      <c r="A1176" s="6"/>
      <c r="B1176" s="22"/>
      <c r="C1176" s="7"/>
      <c r="D1176" s="46"/>
      <c r="E1176" s="7"/>
      <c r="F1176" s="7"/>
      <c r="G1176" s="44"/>
      <c r="H1176" s="41">
        <f>Tabela1[[#This Row],[PESO UNI]]*Tabela1[[#This Row],[QTE]]</f>
        <v>0</v>
      </c>
      <c r="I1176" s="7"/>
      <c r="J1176" s="8"/>
      <c r="K1176" s="8"/>
      <c r="L1176" s="9"/>
      <c r="M1176" s="10"/>
      <c r="N1176" s="8"/>
      <c r="O1176" s="12"/>
      <c r="P1176" s="13"/>
      <c r="Q1176" s="14">
        <f>Tabela1[[#This Row],[QTDE/ Fabricação]]-Tabela1[[#This Row],[QTE]]</f>
        <v>0</v>
      </c>
      <c r="R1176" s="19">
        <f t="shared" si="166"/>
        <v>0</v>
      </c>
      <c r="S1176" s="19">
        <f t="shared" si="165"/>
        <v>0</v>
      </c>
      <c r="T1176" s="20">
        <f t="shared" si="167"/>
        <v>0</v>
      </c>
      <c r="U1176" s="17">
        <f>IFERROR(SUMIF('LISTA DE EMBARQUE'!B:B,MICRO!E:E,'LISTA DE EMBARQUE'!G:G),"")</f>
        <v>0</v>
      </c>
      <c r="V1176" s="12" t="str">
        <f>IFERROR(VLOOKUP(Tabela1[[#This Row],[COD.MDE]],'LISTA DE EMBARQUE'!B:L,11,0),"")</f>
        <v/>
      </c>
      <c r="W1176" s="13" t="str">
        <f>IFERROR(COUNTIF(#REF!,Tabela1[[#This Row],[Colunas5]]),"")</f>
        <v/>
      </c>
      <c r="X1176" s="14">
        <f>Tabela1[[#This Row],[QIANTIDADE EXPEDIDA]]*Tabela1[[#This Row],[PESO UNI]]</f>
        <v>0</v>
      </c>
      <c r="Y1176" s="14">
        <f t="shared" si="168"/>
        <v>0</v>
      </c>
      <c r="Z1176" s="21">
        <f>Tabela1[[#This Row],[PESO TOTAL]]-Tabela1[[#This Row],[Peso Expedido]]</f>
        <v>0</v>
      </c>
      <c r="AA1176" s="18"/>
      <c r="AB1176" s="40"/>
      <c r="AC1176" s="40"/>
      <c r="AD1176" s="40"/>
      <c r="AE1176" s="40"/>
      <c r="AF1176" s="40"/>
      <c r="AG1176" s="40"/>
      <c r="AH1176" s="40"/>
      <c r="AI1176" s="40" t="str">
        <f t="shared" si="172"/>
        <v>ok</v>
      </c>
      <c r="AJ1176"/>
      <c r="AK1176" t="str">
        <f>Tabela1[[#This Row],[Coluna1]]&amp;Tabela1[[#This Row],[PEDIDO]]</f>
        <v/>
      </c>
      <c r="AL1176"/>
      <c r="AM1176"/>
      <c r="AN1176"/>
      <c r="AO1176" t="str">
        <f t="shared" si="169"/>
        <v>/</v>
      </c>
      <c r="AP1176" t="str">
        <f>Tabela1[[#This Row],[TAG]]&amp;Tabela1[[#This Row],[PEDIDO]]&amp;Tabela1[[#This Row],[PRODUTO]]</f>
        <v/>
      </c>
      <c r="AQ1176" s="23" t="str">
        <f>Tabela1[[#This Row],[PRODUTO]]&amp;Tabela1[[#This Row],[TAG]]</f>
        <v/>
      </c>
      <c r="AR1176" s="183">
        <f>Tabela1[[#This Row],[PESO TOTAL]]*Tabela1[[#This Row],[MATÉRIA PRIMA]]</f>
        <v>0</v>
      </c>
      <c r="AS1176" s="28">
        <f>Tabela1[[#This Row],[PESO TOTAL]]*Tabela1[[#This Row],[PREPARAÇÃO ]]</f>
        <v>0</v>
      </c>
      <c r="AT1176" s="28">
        <f>Tabela1[[#This Row],[PESO TOTAL]]*Tabela1[[#This Row],[CALDEIRARIA]]</f>
        <v>0</v>
      </c>
      <c r="AU1176" s="28">
        <f>Tabela1[[#This Row],[PESO TOTAL]]*Tabela1[[#This Row],[SOLDA]]</f>
        <v>0</v>
      </c>
      <c r="AV1176" s="28">
        <f>Tabela1[[#This Row],[PESO TOTAL]]*Tabela1[[#This Row],[ACABAMENTO]]</f>
        <v>0</v>
      </c>
      <c r="AW1176" s="28">
        <f>Tabela1[[#This Row],[PESO TOTAL]]*Tabela1[[#This Row],[PRONTO ACABADO]]</f>
        <v>0</v>
      </c>
      <c r="AX1176" s="28">
        <f>Tabela1[[#This Row],[PESO TOTAL]]*Tabela1[[#This Row],[EXPEDIÇÃO ]]</f>
        <v>0</v>
      </c>
      <c r="AY1176" s="28" t="str">
        <f>Tabela1[[#This Row],[PEDIDO]]&amp;Tabela1[[#This Row],[PRODUTO]]</f>
        <v/>
      </c>
      <c r="AZ1176" s="44">
        <f>IF(AF1176="",0,IF(ISTEXT(AF1176),H1176*VALUE(SUBSTITUTE(AF1176,"%",""))/100,H1176*AF1176))-Tabela1[[#This Row],[PRONTO ACABADO2]]</f>
        <v>0</v>
      </c>
      <c r="BA1176" s="44">
        <f>IF(AG1176="",0,IF(ISTEXT(AG1176),H1176*VALUE(SUBSTITUTE(AG1176,"%",""))/100,H1176*AG1176))-Tabela1[[#This Row],[PESO EXPEDIDO2]]</f>
        <v>0</v>
      </c>
      <c r="BB1176" s="44">
        <f t="shared" si="170"/>
        <v>0</v>
      </c>
      <c r="BC1176" s="44">
        <f t="shared" si="171"/>
        <v>0</v>
      </c>
      <c r="BD1176" s="44"/>
    </row>
    <row r="1177" spans="1:56" ht="15.75" hidden="1" customHeight="1" x14ac:dyDescent="0.25">
      <c r="A1177" s="6"/>
      <c r="B1177" s="22"/>
      <c r="C1177" s="7"/>
      <c r="D1177" s="46"/>
      <c r="E1177" s="7"/>
      <c r="F1177" s="7"/>
      <c r="G1177" s="44"/>
      <c r="H1177" s="41">
        <f>Tabela1[[#This Row],[PESO UNI]]*Tabela1[[#This Row],[QTE]]</f>
        <v>0</v>
      </c>
      <c r="I1177" s="7"/>
      <c r="J1177" s="8"/>
      <c r="K1177" s="8"/>
      <c r="L1177" s="9"/>
      <c r="M1177" s="10"/>
      <c r="N1177" s="8"/>
      <c r="O1177" s="12"/>
      <c r="P1177" s="13"/>
      <c r="Q1177" s="14">
        <f>Tabela1[[#This Row],[QTDE/ Fabricação]]-Tabela1[[#This Row],[QTE]]</f>
        <v>0</v>
      </c>
      <c r="R1177" s="19">
        <f t="shared" si="166"/>
        <v>0</v>
      </c>
      <c r="S1177" s="19">
        <f t="shared" si="165"/>
        <v>0</v>
      </c>
      <c r="T1177" s="20">
        <f t="shared" si="167"/>
        <v>0</v>
      </c>
      <c r="U1177" s="17">
        <f>IFERROR(SUMIF('LISTA DE EMBARQUE'!B:B,MICRO!E:E,'LISTA DE EMBARQUE'!G:G),"")</f>
        <v>0</v>
      </c>
      <c r="V1177" s="12" t="str">
        <f>IFERROR(VLOOKUP(Tabela1[[#This Row],[COD.MDE]],'LISTA DE EMBARQUE'!B:L,11,0),"")</f>
        <v/>
      </c>
      <c r="W1177" s="13" t="str">
        <f>IFERROR(COUNTIF(#REF!,Tabela1[[#This Row],[Colunas5]]),"")</f>
        <v/>
      </c>
      <c r="X1177" s="14">
        <f>Tabela1[[#This Row],[QIANTIDADE EXPEDIDA]]*Tabela1[[#This Row],[PESO UNI]]</f>
        <v>0</v>
      </c>
      <c r="Y1177" s="14">
        <f t="shared" si="168"/>
        <v>0</v>
      </c>
      <c r="Z1177" s="21">
        <f>Tabela1[[#This Row],[PESO TOTAL]]-Tabela1[[#This Row],[Peso Expedido]]</f>
        <v>0</v>
      </c>
      <c r="AA1177" s="18"/>
      <c r="AB1177" s="40"/>
      <c r="AC1177" s="40"/>
      <c r="AD1177" s="40"/>
      <c r="AE1177" s="40"/>
      <c r="AF1177" s="40"/>
      <c r="AG1177" s="40"/>
      <c r="AH1177" s="40"/>
      <c r="AI1177" s="40" t="str">
        <f t="shared" si="172"/>
        <v>ok</v>
      </c>
      <c r="AJ1177"/>
      <c r="AK1177" t="str">
        <f>Tabela1[[#This Row],[Coluna1]]&amp;Tabela1[[#This Row],[PEDIDO]]</f>
        <v/>
      </c>
      <c r="AL1177"/>
      <c r="AM1177"/>
      <c r="AN1177"/>
      <c r="AO1177" t="str">
        <f t="shared" si="169"/>
        <v>/</v>
      </c>
      <c r="AP1177" t="str">
        <f>Tabela1[[#This Row],[TAG]]&amp;Tabela1[[#This Row],[PEDIDO]]&amp;Tabela1[[#This Row],[PRODUTO]]</f>
        <v/>
      </c>
      <c r="AQ1177" s="23" t="str">
        <f>Tabela1[[#This Row],[PRODUTO]]&amp;Tabela1[[#This Row],[TAG]]</f>
        <v/>
      </c>
      <c r="AR1177" s="183">
        <f>Tabela1[[#This Row],[PESO TOTAL]]*Tabela1[[#This Row],[MATÉRIA PRIMA]]</f>
        <v>0</v>
      </c>
      <c r="AS1177" s="28">
        <f>Tabela1[[#This Row],[PESO TOTAL]]*Tabela1[[#This Row],[PREPARAÇÃO ]]</f>
        <v>0</v>
      </c>
      <c r="AT1177" s="28">
        <f>Tabela1[[#This Row],[PESO TOTAL]]*Tabela1[[#This Row],[CALDEIRARIA]]</f>
        <v>0</v>
      </c>
      <c r="AU1177" s="28">
        <f>Tabela1[[#This Row],[PESO TOTAL]]*Tabela1[[#This Row],[SOLDA]]</f>
        <v>0</v>
      </c>
      <c r="AV1177" s="28">
        <f>Tabela1[[#This Row],[PESO TOTAL]]*Tabela1[[#This Row],[ACABAMENTO]]</f>
        <v>0</v>
      </c>
      <c r="AW1177" s="28">
        <f>Tabela1[[#This Row],[PESO TOTAL]]*Tabela1[[#This Row],[PRONTO ACABADO]]</f>
        <v>0</v>
      </c>
      <c r="AX1177" s="28">
        <f>Tabela1[[#This Row],[PESO TOTAL]]*Tabela1[[#This Row],[EXPEDIÇÃO ]]</f>
        <v>0</v>
      </c>
      <c r="AY1177" s="28" t="str">
        <f>Tabela1[[#This Row],[PEDIDO]]&amp;Tabela1[[#This Row],[PRODUTO]]</f>
        <v/>
      </c>
      <c r="AZ1177" s="44">
        <f>IF(AF1177="",0,IF(ISTEXT(AF1177),H1177*VALUE(SUBSTITUTE(AF1177,"%",""))/100,H1177*AF1177))-Tabela1[[#This Row],[PRONTO ACABADO2]]</f>
        <v>0</v>
      </c>
      <c r="BA1177" s="44">
        <f>IF(AG1177="",0,IF(ISTEXT(AG1177),H1177*VALUE(SUBSTITUTE(AG1177,"%",""))/100,H1177*AG1177))-Tabela1[[#This Row],[PESO EXPEDIDO2]]</f>
        <v>0</v>
      </c>
      <c r="BB1177" s="44">
        <f t="shared" si="170"/>
        <v>0</v>
      </c>
      <c r="BC1177" s="44">
        <f t="shared" si="171"/>
        <v>0</v>
      </c>
      <c r="BD1177" s="44"/>
    </row>
    <row r="1178" spans="1:56" ht="15.75" hidden="1" customHeight="1" x14ac:dyDescent="0.25">
      <c r="A1178" s="6"/>
      <c r="B1178" s="22"/>
      <c r="C1178" s="7"/>
      <c r="D1178" s="46"/>
      <c r="E1178" s="7"/>
      <c r="F1178" s="7"/>
      <c r="G1178" s="44"/>
      <c r="H1178" s="41">
        <f>Tabela1[[#This Row],[PESO UNI]]*Tabela1[[#This Row],[QTE]]</f>
        <v>0</v>
      </c>
      <c r="I1178" s="7"/>
      <c r="J1178" s="8"/>
      <c r="K1178" s="8"/>
      <c r="L1178" s="9"/>
      <c r="M1178" s="10"/>
      <c r="N1178" s="8"/>
      <c r="O1178" s="12"/>
      <c r="P1178" s="13"/>
      <c r="Q1178" s="14">
        <f>Tabela1[[#This Row],[QTDE/ Fabricação]]-Tabela1[[#This Row],[QTE]]</f>
        <v>0</v>
      </c>
      <c r="R1178" s="19">
        <f t="shared" si="166"/>
        <v>0</v>
      </c>
      <c r="S1178" s="19">
        <f t="shared" si="165"/>
        <v>0</v>
      </c>
      <c r="T1178" s="20">
        <f t="shared" si="167"/>
        <v>0</v>
      </c>
      <c r="U1178" s="17">
        <f>IFERROR(SUMIF('LISTA DE EMBARQUE'!B:B,MICRO!E:E,'LISTA DE EMBARQUE'!G:G),"")</f>
        <v>0</v>
      </c>
      <c r="V1178" s="12" t="str">
        <f>IFERROR(VLOOKUP(Tabela1[[#This Row],[COD.MDE]],'LISTA DE EMBARQUE'!B:L,11,0),"")</f>
        <v/>
      </c>
      <c r="W1178" s="13" t="str">
        <f>IFERROR(COUNTIF(#REF!,Tabela1[[#This Row],[Colunas5]]),"")</f>
        <v/>
      </c>
      <c r="X1178" s="14">
        <f>Tabela1[[#This Row],[QIANTIDADE EXPEDIDA]]*Tabela1[[#This Row],[PESO UNI]]</f>
        <v>0</v>
      </c>
      <c r="Y1178" s="14">
        <f t="shared" si="168"/>
        <v>0</v>
      </c>
      <c r="Z1178" s="21">
        <f>Tabela1[[#This Row],[PESO TOTAL]]-Tabela1[[#This Row],[Peso Expedido]]</f>
        <v>0</v>
      </c>
      <c r="AA1178" s="18"/>
      <c r="AB1178" s="40"/>
      <c r="AC1178" s="40"/>
      <c r="AD1178" s="40"/>
      <c r="AE1178" s="40"/>
      <c r="AF1178" s="40"/>
      <c r="AG1178" s="40"/>
      <c r="AH1178" s="40"/>
      <c r="AI1178" s="40" t="str">
        <f t="shared" si="172"/>
        <v>ok</v>
      </c>
      <c r="AJ1178"/>
      <c r="AK1178" t="str">
        <f>Tabela1[[#This Row],[Coluna1]]&amp;Tabela1[[#This Row],[PEDIDO]]</f>
        <v/>
      </c>
      <c r="AL1178"/>
      <c r="AM1178"/>
      <c r="AN1178"/>
      <c r="AO1178" t="str">
        <f t="shared" si="169"/>
        <v>/</v>
      </c>
      <c r="AP1178" t="str">
        <f>Tabela1[[#This Row],[TAG]]&amp;Tabela1[[#This Row],[PEDIDO]]&amp;Tabela1[[#This Row],[PRODUTO]]</f>
        <v/>
      </c>
      <c r="AQ1178" s="23" t="str">
        <f>Tabela1[[#This Row],[PRODUTO]]&amp;Tabela1[[#This Row],[TAG]]</f>
        <v/>
      </c>
      <c r="AR1178" s="183">
        <f>Tabela1[[#This Row],[PESO TOTAL]]*Tabela1[[#This Row],[MATÉRIA PRIMA]]</f>
        <v>0</v>
      </c>
      <c r="AS1178" s="28">
        <f>Tabela1[[#This Row],[PESO TOTAL]]*Tabela1[[#This Row],[PREPARAÇÃO ]]</f>
        <v>0</v>
      </c>
      <c r="AT1178" s="28">
        <f>Tabela1[[#This Row],[PESO TOTAL]]*Tabela1[[#This Row],[CALDEIRARIA]]</f>
        <v>0</v>
      </c>
      <c r="AU1178" s="28">
        <f>Tabela1[[#This Row],[PESO TOTAL]]*Tabela1[[#This Row],[SOLDA]]</f>
        <v>0</v>
      </c>
      <c r="AV1178" s="28">
        <f>Tabela1[[#This Row],[PESO TOTAL]]*Tabela1[[#This Row],[ACABAMENTO]]</f>
        <v>0</v>
      </c>
      <c r="AW1178" s="28">
        <f>Tabela1[[#This Row],[PESO TOTAL]]*Tabela1[[#This Row],[PRONTO ACABADO]]</f>
        <v>0</v>
      </c>
      <c r="AX1178" s="28">
        <f>Tabela1[[#This Row],[PESO TOTAL]]*Tabela1[[#This Row],[EXPEDIÇÃO ]]</f>
        <v>0</v>
      </c>
      <c r="AY1178" s="28" t="str">
        <f>Tabela1[[#This Row],[PEDIDO]]&amp;Tabela1[[#This Row],[PRODUTO]]</f>
        <v/>
      </c>
      <c r="AZ1178" s="44">
        <f>IF(AF1178="",0,IF(ISTEXT(AF1178),H1178*VALUE(SUBSTITUTE(AF1178,"%",""))/100,H1178*AF1178))-Tabela1[[#This Row],[PRONTO ACABADO2]]</f>
        <v>0</v>
      </c>
      <c r="BA1178" s="44">
        <f>IF(AG1178="",0,IF(ISTEXT(AG1178),H1178*VALUE(SUBSTITUTE(AG1178,"%",""))/100,H1178*AG1178))-Tabela1[[#This Row],[PESO EXPEDIDO2]]</f>
        <v>0</v>
      </c>
      <c r="BB1178" s="44">
        <f t="shared" si="170"/>
        <v>0</v>
      </c>
      <c r="BC1178" s="44">
        <f t="shared" si="171"/>
        <v>0</v>
      </c>
      <c r="BD1178" s="44"/>
    </row>
    <row r="1179" spans="1:56" ht="15.75" hidden="1" customHeight="1" x14ac:dyDescent="0.25">
      <c r="A1179" s="6"/>
      <c r="B1179" s="22"/>
      <c r="C1179" s="7"/>
      <c r="D1179" s="46"/>
      <c r="E1179" s="7"/>
      <c r="F1179" s="7"/>
      <c r="G1179" s="44"/>
      <c r="H1179" s="41">
        <f>Tabela1[[#This Row],[PESO UNI]]*Tabela1[[#This Row],[QTE]]</f>
        <v>0</v>
      </c>
      <c r="I1179" s="7"/>
      <c r="J1179" s="8"/>
      <c r="K1179" s="8"/>
      <c r="L1179" s="9"/>
      <c r="M1179" s="10"/>
      <c r="N1179" s="8"/>
      <c r="O1179" s="12"/>
      <c r="P1179" s="13"/>
      <c r="Q1179" s="14">
        <f>Tabela1[[#This Row],[QTDE/ Fabricação]]-Tabela1[[#This Row],[QTE]]</f>
        <v>0</v>
      </c>
      <c r="R1179" s="19">
        <f t="shared" si="166"/>
        <v>0</v>
      </c>
      <c r="S1179" s="19">
        <f t="shared" si="165"/>
        <v>0</v>
      </c>
      <c r="T1179" s="20">
        <f t="shared" si="167"/>
        <v>0</v>
      </c>
      <c r="U1179" s="17">
        <f>IFERROR(SUMIF('LISTA DE EMBARQUE'!B:B,MICRO!E:E,'LISTA DE EMBARQUE'!G:G),"")</f>
        <v>0</v>
      </c>
      <c r="V1179" s="12" t="str">
        <f>IFERROR(VLOOKUP(Tabela1[[#This Row],[COD.MDE]],'LISTA DE EMBARQUE'!B:L,11,0),"")</f>
        <v/>
      </c>
      <c r="W1179" s="13" t="str">
        <f>IFERROR(COUNTIF(#REF!,Tabela1[[#This Row],[Colunas5]]),"")</f>
        <v/>
      </c>
      <c r="X1179" s="14">
        <f>Tabela1[[#This Row],[QIANTIDADE EXPEDIDA]]*Tabela1[[#This Row],[PESO UNI]]</f>
        <v>0</v>
      </c>
      <c r="Y1179" s="14">
        <f t="shared" si="168"/>
        <v>0</v>
      </c>
      <c r="Z1179" s="21">
        <f>Tabela1[[#This Row],[PESO TOTAL]]-Tabela1[[#This Row],[Peso Expedido]]</f>
        <v>0</v>
      </c>
      <c r="AA1179" s="18"/>
      <c r="AB1179" s="40"/>
      <c r="AC1179" s="40"/>
      <c r="AD1179" s="40"/>
      <c r="AE1179" s="40"/>
      <c r="AF1179" s="40"/>
      <c r="AG1179" s="40"/>
      <c r="AH1179" s="40"/>
      <c r="AI1179" s="40" t="str">
        <f t="shared" si="172"/>
        <v>ok</v>
      </c>
      <c r="AJ1179"/>
      <c r="AK1179" t="str">
        <f>Tabela1[[#This Row],[Coluna1]]&amp;Tabela1[[#This Row],[PEDIDO]]</f>
        <v/>
      </c>
      <c r="AL1179"/>
      <c r="AM1179"/>
      <c r="AN1179"/>
      <c r="AO1179" t="str">
        <f t="shared" si="169"/>
        <v>/</v>
      </c>
      <c r="AP1179" t="str">
        <f>Tabela1[[#This Row],[TAG]]&amp;Tabela1[[#This Row],[PEDIDO]]&amp;Tabela1[[#This Row],[PRODUTO]]</f>
        <v/>
      </c>
      <c r="AQ1179" s="23" t="str">
        <f>Tabela1[[#This Row],[PRODUTO]]&amp;Tabela1[[#This Row],[TAG]]</f>
        <v/>
      </c>
      <c r="AR1179" s="183">
        <f>Tabela1[[#This Row],[PESO TOTAL]]*Tabela1[[#This Row],[MATÉRIA PRIMA]]</f>
        <v>0</v>
      </c>
      <c r="AS1179" s="28">
        <f>Tabela1[[#This Row],[PESO TOTAL]]*Tabela1[[#This Row],[PREPARAÇÃO ]]</f>
        <v>0</v>
      </c>
      <c r="AT1179" s="28">
        <f>Tabela1[[#This Row],[PESO TOTAL]]*Tabela1[[#This Row],[CALDEIRARIA]]</f>
        <v>0</v>
      </c>
      <c r="AU1179" s="28">
        <f>Tabela1[[#This Row],[PESO TOTAL]]*Tabela1[[#This Row],[SOLDA]]</f>
        <v>0</v>
      </c>
      <c r="AV1179" s="28">
        <f>Tabela1[[#This Row],[PESO TOTAL]]*Tabela1[[#This Row],[ACABAMENTO]]</f>
        <v>0</v>
      </c>
      <c r="AW1179" s="28">
        <f>Tabela1[[#This Row],[PESO TOTAL]]*Tabela1[[#This Row],[PRONTO ACABADO]]</f>
        <v>0</v>
      </c>
      <c r="AX1179" s="28">
        <f>Tabela1[[#This Row],[PESO TOTAL]]*Tabela1[[#This Row],[EXPEDIÇÃO ]]</f>
        <v>0</v>
      </c>
      <c r="AY1179" s="28" t="str">
        <f>Tabela1[[#This Row],[PEDIDO]]&amp;Tabela1[[#This Row],[PRODUTO]]</f>
        <v/>
      </c>
      <c r="AZ1179" s="44">
        <f>IF(AF1179="",0,IF(ISTEXT(AF1179),H1179*VALUE(SUBSTITUTE(AF1179,"%",""))/100,H1179*AF1179))-Tabela1[[#This Row],[PRONTO ACABADO2]]</f>
        <v>0</v>
      </c>
      <c r="BA1179" s="44">
        <f>IF(AG1179="",0,IF(ISTEXT(AG1179),H1179*VALUE(SUBSTITUTE(AG1179,"%",""))/100,H1179*AG1179))-Tabela1[[#This Row],[PESO EXPEDIDO2]]</f>
        <v>0</v>
      </c>
      <c r="BB1179" s="44">
        <f t="shared" si="170"/>
        <v>0</v>
      </c>
      <c r="BC1179" s="44">
        <f t="shared" si="171"/>
        <v>0</v>
      </c>
      <c r="BD1179" s="44"/>
    </row>
    <row r="1180" spans="1:56" ht="15.75" hidden="1" customHeight="1" x14ac:dyDescent="0.25">
      <c r="A1180" s="6"/>
      <c r="B1180" s="22"/>
      <c r="C1180" s="7"/>
      <c r="D1180" s="46"/>
      <c r="E1180" s="7"/>
      <c r="F1180" s="7"/>
      <c r="G1180" s="44"/>
      <c r="H1180" s="41">
        <f>Tabela1[[#This Row],[PESO UNI]]*Tabela1[[#This Row],[QTE]]</f>
        <v>0</v>
      </c>
      <c r="I1180" s="7"/>
      <c r="J1180" s="8"/>
      <c r="K1180" s="8"/>
      <c r="L1180" s="9"/>
      <c r="M1180" s="10"/>
      <c r="N1180" s="8"/>
      <c r="O1180" s="12"/>
      <c r="P1180" s="13"/>
      <c r="Q1180" s="14">
        <f>Tabela1[[#This Row],[QTDE/ Fabricação]]-Tabela1[[#This Row],[QTE]]</f>
        <v>0</v>
      </c>
      <c r="R1180" s="19">
        <f t="shared" si="166"/>
        <v>0</v>
      </c>
      <c r="S1180" s="19">
        <f t="shared" si="165"/>
        <v>0</v>
      </c>
      <c r="T1180" s="20">
        <f t="shared" si="167"/>
        <v>0</v>
      </c>
      <c r="U1180" s="17">
        <f>IFERROR(SUMIF('LISTA DE EMBARQUE'!B:B,MICRO!E:E,'LISTA DE EMBARQUE'!G:G),"")</f>
        <v>0</v>
      </c>
      <c r="V1180" s="12" t="str">
        <f>IFERROR(VLOOKUP(Tabela1[[#This Row],[COD.MDE]],'LISTA DE EMBARQUE'!B:L,11,0),"")</f>
        <v/>
      </c>
      <c r="W1180" s="13" t="str">
        <f>IFERROR(COUNTIF(#REF!,Tabela1[[#This Row],[Colunas5]]),"")</f>
        <v/>
      </c>
      <c r="X1180" s="14">
        <f>Tabela1[[#This Row],[QIANTIDADE EXPEDIDA]]*Tabela1[[#This Row],[PESO UNI]]</f>
        <v>0</v>
      </c>
      <c r="Y1180" s="14">
        <f t="shared" si="168"/>
        <v>0</v>
      </c>
      <c r="Z1180" s="21">
        <f>Tabela1[[#This Row],[PESO TOTAL]]-Tabela1[[#This Row],[Peso Expedido]]</f>
        <v>0</v>
      </c>
      <c r="AA1180" s="18"/>
      <c r="AB1180" s="40"/>
      <c r="AC1180" s="40"/>
      <c r="AD1180" s="40"/>
      <c r="AE1180" s="40"/>
      <c r="AF1180" s="40"/>
      <c r="AG1180" s="40"/>
      <c r="AH1180" s="40"/>
      <c r="AI1180" s="40" t="str">
        <f t="shared" si="172"/>
        <v>ok</v>
      </c>
      <c r="AJ1180"/>
      <c r="AK1180" t="str">
        <f>Tabela1[[#This Row],[Coluna1]]&amp;Tabela1[[#This Row],[PEDIDO]]</f>
        <v/>
      </c>
      <c r="AL1180"/>
      <c r="AM1180"/>
      <c r="AN1180"/>
      <c r="AO1180" t="str">
        <f t="shared" si="169"/>
        <v>/</v>
      </c>
      <c r="AP1180" t="str">
        <f>Tabela1[[#This Row],[TAG]]&amp;Tabela1[[#This Row],[PEDIDO]]&amp;Tabela1[[#This Row],[PRODUTO]]</f>
        <v/>
      </c>
      <c r="AQ1180" s="23" t="str">
        <f>Tabela1[[#This Row],[PRODUTO]]&amp;Tabela1[[#This Row],[TAG]]</f>
        <v/>
      </c>
      <c r="AR1180" s="183">
        <f>Tabela1[[#This Row],[PESO TOTAL]]*Tabela1[[#This Row],[MATÉRIA PRIMA]]</f>
        <v>0</v>
      </c>
      <c r="AS1180" s="28">
        <f>Tabela1[[#This Row],[PESO TOTAL]]*Tabela1[[#This Row],[PREPARAÇÃO ]]</f>
        <v>0</v>
      </c>
      <c r="AT1180" s="28">
        <f>Tabela1[[#This Row],[PESO TOTAL]]*Tabela1[[#This Row],[CALDEIRARIA]]</f>
        <v>0</v>
      </c>
      <c r="AU1180" s="28">
        <f>Tabela1[[#This Row],[PESO TOTAL]]*Tabela1[[#This Row],[SOLDA]]</f>
        <v>0</v>
      </c>
      <c r="AV1180" s="28">
        <f>Tabela1[[#This Row],[PESO TOTAL]]*Tabela1[[#This Row],[ACABAMENTO]]</f>
        <v>0</v>
      </c>
      <c r="AW1180" s="28">
        <f>Tabela1[[#This Row],[PESO TOTAL]]*Tabela1[[#This Row],[PRONTO ACABADO]]</f>
        <v>0</v>
      </c>
      <c r="AX1180" s="28">
        <f>Tabela1[[#This Row],[PESO TOTAL]]*Tabela1[[#This Row],[EXPEDIÇÃO ]]</f>
        <v>0</v>
      </c>
      <c r="AY1180" s="28" t="str">
        <f>Tabela1[[#This Row],[PEDIDO]]&amp;Tabela1[[#This Row],[PRODUTO]]</f>
        <v/>
      </c>
      <c r="AZ1180" s="44">
        <f>IF(AF1180="",0,IF(ISTEXT(AF1180),H1180*VALUE(SUBSTITUTE(AF1180,"%",""))/100,H1180*AF1180))-Tabela1[[#This Row],[PRONTO ACABADO2]]</f>
        <v>0</v>
      </c>
      <c r="BA1180" s="44">
        <f>IF(AG1180="",0,IF(ISTEXT(AG1180),H1180*VALUE(SUBSTITUTE(AG1180,"%",""))/100,H1180*AG1180))-Tabela1[[#This Row],[PESO EXPEDIDO2]]</f>
        <v>0</v>
      </c>
      <c r="BB1180" s="44">
        <f t="shared" si="170"/>
        <v>0</v>
      </c>
      <c r="BC1180" s="44">
        <f t="shared" si="171"/>
        <v>0</v>
      </c>
      <c r="BD1180" s="44"/>
    </row>
    <row r="1181" spans="1:56" ht="15.75" hidden="1" customHeight="1" x14ac:dyDescent="0.25">
      <c r="A1181" s="6"/>
      <c r="B1181" s="22"/>
      <c r="C1181" s="7"/>
      <c r="D1181" s="46"/>
      <c r="E1181" s="7"/>
      <c r="F1181" s="7"/>
      <c r="G1181" s="44"/>
      <c r="H1181" s="41">
        <f>Tabela1[[#This Row],[PESO UNI]]*Tabela1[[#This Row],[QTE]]</f>
        <v>0</v>
      </c>
      <c r="I1181" s="7"/>
      <c r="J1181" s="8"/>
      <c r="K1181" s="8"/>
      <c r="L1181" s="9"/>
      <c r="M1181" s="10"/>
      <c r="N1181" s="8"/>
      <c r="O1181" s="12"/>
      <c r="P1181" s="13"/>
      <c r="Q1181" s="14">
        <f>Tabela1[[#This Row],[QTDE/ Fabricação]]-Tabela1[[#This Row],[QTE]]</f>
        <v>0</v>
      </c>
      <c r="R1181" s="19">
        <f t="shared" si="166"/>
        <v>0</v>
      </c>
      <c r="S1181" s="19">
        <f t="shared" si="165"/>
        <v>0</v>
      </c>
      <c r="T1181" s="20">
        <f t="shared" si="167"/>
        <v>0</v>
      </c>
      <c r="U1181" s="17">
        <f>IFERROR(SUMIF('LISTA DE EMBARQUE'!B:B,MICRO!E:E,'LISTA DE EMBARQUE'!G:G),"")</f>
        <v>0</v>
      </c>
      <c r="V1181" s="12" t="str">
        <f>IFERROR(VLOOKUP(Tabela1[[#This Row],[COD.MDE]],'LISTA DE EMBARQUE'!B:L,11,0),"")</f>
        <v/>
      </c>
      <c r="W1181" s="13" t="str">
        <f>IFERROR(COUNTIF(#REF!,Tabela1[[#This Row],[Colunas5]]),"")</f>
        <v/>
      </c>
      <c r="X1181" s="14">
        <f>Tabela1[[#This Row],[QIANTIDADE EXPEDIDA]]*Tabela1[[#This Row],[PESO UNI]]</f>
        <v>0</v>
      </c>
      <c r="Y1181" s="14">
        <f t="shared" si="168"/>
        <v>0</v>
      </c>
      <c r="Z1181" s="21">
        <f>Tabela1[[#This Row],[PESO TOTAL]]-Tabela1[[#This Row],[Peso Expedido]]</f>
        <v>0</v>
      </c>
      <c r="AA1181" s="18"/>
      <c r="AB1181" s="40"/>
      <c r="AC1181" s="40"/>
      <c r="AD1181" s="40"/>
      <c r="AE1181" s="40"/>
      <c r="AF1181" s="40"/>
      <c r="AG1181" s="40"/>
      <c r="AH1181" s="40"/>
      <c r="AI1181" s="40" t="str">
        <f t="shared" si="172"/>
        <v>ok</v>
      </c>
      <c r="AJ1181"/>
      <c r="AK1181" t="str">
        <f>Tabela1[[#This Row],[Coluna1]]&amp;Tabela1[[#This Row],[PEDIDO]]</f>
        <v/>
      </c>
      <c r="AL1181"/>
      <c r="AM1181"/>
      <c r="AN1181"/>
      <c r="AO1181" t="str">
        <f t="shared" si="169"/>
        <v>/</v>
      </c>
      <c r="AP1181" t="str">
        <f>Tabela1[[#This Row],[TAG]]&amp;Tabela1[[#This Row],[PEDIDO]]&amp;Tabela1[[#This Row],[PRODUTO]]</f>
        <v/>
      </c>
      <c r="AQ1181" s="23" t="str">
        <f>Tabela1[[#This Row],[PRODUTO]]&amp;Tabela1[[#This Row],[TAG]]</f>
        <v/>
      </c>
      <c r="AR1181" s="183">
        <f>Tabela1[[#This Row],[PESO TOTAL]]*Tabela1[[#This Row],[MATÉRIA PRIMA]]</f>
        <v>0</v>
      </c>
      <c r="AS1181" s="28">
        <f>Tabela1[[#This Row],[PESO TOTAL]]*Tabela1[[#This Row],[PREPARAÇÃO ]]</f>
        <v>0</v>
      </c>
      <c r="AT1181" s="28">
        <f>Tabela1[[#This Row],[PESO TOTAL]]*Tabela1[[#This Row],[CALDEIRARIA]]</f>
        <v>0</v>
      </c>
      <c r="AU1181" s="28">
        <f>Tabela1[[#This Row],[PESO TOTAL]]*Tabela1[[#This Row],[SOLDA]]</f>
        <v>0</v>
      </c>
      <c r="AV1181" s="28">
        <f>Tabela1[[#This Row],[PESO TOTAL]]*Tabela1[[#This Row],[ACABAMENTO]]</f>
        <v>0</v>
      </c>
      <c r="AW1181" s="28">
        <f>Tabela1[[#This Row],[PESO TOTAL]]*Tabela1[[#This Row],[PRONTO ACABADO]]</f>
        <v>0</v>
      </c>
      <c r="AX1181" s="28">
        <f>Tabela1[[#This Row],[PESO TOTAL]]*Tabela1[[#This Row],[EXPEDIÇÃO ]]</f>
        <v>0</v>
      </c>
      <c r="AY1181" s="28" t="str">
        <f>Tabela1[[#This Row],[PEDIDO]]&amp;Tabela1[[#This Row],[PRODUTO]]</f>
        <v/>
      </c>
      <c r="AZ1181" s="44">
        <f>IF(AF1181="",0,IF(ISTEXT(AF1181),H1181*VALUE(SUBSTITUTE(AF1181,"%",""))/100,H1181*AF1181))-Tabela1[[#This Row],[PRONTO ACABADO2]]</f>
        <v>0</v>
      </c>
      <c r="BA1181" s="44">
        <f>IF(AG1181="",0,IF(ISTEXT(AG1181),H1181*VALUE(SUBSTITUTE(AG1181,"%",""))/100,H1181*AG1181))-Tabela1[[#This Row],[PESO EXPEDIDO2]]</f>
        <v>0</v>
      </c>
      <c r="BB1181" s="44">
        <f t="shared" si="170"/>
        <v>0</v>
      </c>
      <c r="BC1181" s="44">
        <f t="shared" si="171"/>
        <v>0</v>
      </c>
      <c r="BD1181" s="44"/>
    </row>
    <row r="1182" spans="1:56" ht="15.75" hidden="1" customHeight="1" x14ac:dyDescent="0.25">
      <c r="A1182" s="6"/>
      <c r="B1182" s="22"/>
      <c r="C1182" s="7"/>
      <c r="D1182" s="46"/>
      <c r="E1182" s="7"/>
      <c r="F1182" s="7"/>
      <c r="G1182" s="44"/>
      <c r="H1182" s="41">
        <f>Tabela1[[#This Row],[PESO UNI]]*Tabela1[[#This Row],[QTE]]</f>
        <v>0</v>
      </c>
      <c r="I1182" s="7"/>
      <c r="J1182" s="8"/>
      <c r="K1182" s="8"/>
      <c r="L1182" s="9"/>
      <c r="M1182" s="10"/>
      <c r="N1182" s="8"/>
      <c r="O1182" s="12"/>
      <c r="P1182" s="13"/>
      <c r="Q1182" s="14">
        <f>Tabela1[[#This Row],[QTDE/ Fabricação]]-Tabela1[[#This Row],[QTE]]</f>
        <v>0</v>
      </c>
      <c r="R1182" s="19">
        <f t="shared" si="166"/>
        <v>0</v>
      </c>
      <c r="S1182" s="19">
        <f t="shared" si="165"/>
        <v>0</v>
      </c>
      <c r="T1182" s="20">
        <f t="shared" si="167"/>
        <v>0</v>
      </c>
      <c r="U1182" s="17">
        <f>IFERROR(SUMIF('LISTA DE EMBARQUE'!B:B,MICRO!E:E,'LISTA DE EMBARQUE'!G:G),"")</f>
        <v>0</v>
      </c>
      <c r="V1182" s="12" t="str">
        <f>IFERROR(VLOOKUP(Tabela1[[#This Row],[COD.MDE]],'LISTA DE EMBARQUE'!B:L,11,0),"")</f>
        <v/>
      </c>
      <c r="W1182" s="13" t="str">
        <f>IFERROR(COUNTIF(#REF!,Tabela1[[#This Row],[Colunas5]]),"")</f>
        <v/>
      </c>
      <c r="X1182" s="14">
        <f>Tabela1[[#This Row],[QIANTIDADE EXPEDIDA]]*Tabela1[[#This Row],[PESO UNI]]</f>
        <v>0</v>
      </c>
      <c r="Y1182" s="14">
        <f t="shared" si="168"/>
        <v>0</v>
      </c>
      <c r="Z1182" s="21">
        <f>Tabela1[[#This Row],[PESO TOTAL]]-Tabela1[[#This Row],[Peso Expedido]]</f>
        <v>0</v>
      </c>
      <c r="AA1182" s="18"/>
      <c r="AB1182" s="40"/>
      <c r="AC1182" s="40"/>
      <c r="AD1182" s="40"/>
      <c r="AE1182" s="40"/>
      <c r="AF1182" s="40"/>
      <c r="AG1182" s="40"/>
      <c r="AH1182" s="40"/>
      <c r="AI1182" s="40" t="str">
        <f t="shared" si="172"/>
        <v>ok</v>
      </c>
      <c r="AJ1182"/>
      <c r="AK1182" t="str">
        <f>Tabela1[[#This Row],[Coluna1]]&amp;Tabela1[[#This Row],[PEDIDO]]</f>
        <v/>
      </c>
      <c r="AL1182"/>
      <c r="AM1182"/>
      <c r="AN1182"/>
      <c r="AO1182" t="str">
        <f t="shared" si="169"/>
        <v>/</v>
      </c>
      <c r="AP1182" t="str">
        <f>Tabela1[[#This Row],[TAG]]&amp;Tabela1[[#This Row],[PEDIDO]]&amp;Tabela1[[#This Row],[PRODUTO]]</f>
        <v/>
      </c>
      <c r="AQ1182" s="23" t="str">
        <f>Tabela1[[#This Row],[PRODUTO]]&amp;Tabela1[[#This Row],[TAG]]</f>
        <v/>
      </c>
      <c r="AR1182" s="183">
        <f>Tabela1[[#This Row],[PESO TOTAL]]*Tabela1[[#This Row],[MATÉRIA PRIMA]]</f>
        <v>0</v>
      </c>
      <c r="AS1182" s="28">
        <f>Tabela1[[#This Row],[PESO TOTAL]]*Tabela1[[#This Row],[PREPARAÇÃO ]]</f>
        <v>0</v>
      </c>
      <c r="AT1182" s="28">
        <f>Tabela1[[#This Row],[PESO TOTAL]]*Tabela1[[#This Row],[CALDEIRARIA]]</f>
        <v>0</v>
      </c>
      <c r="AU1182" s="28">
        <f>Tabela1[[#This Row],[PESO TOTAL]]*Tabela1[[#This Row],[SOLDA]]</f>
        <v>0</v>
      </c>
      <c r="AV1182" s="28">
        <f>Tabela1[[#This Row],[PESO TOTAL]]*Tabela1[[#This Row],[ACABAMENTO]]</f>
        <v>0</v>
      </c>
      <c r="AW1182" s="28">
        <f>Tabela1[[#This Row],[PESO TOTAL]]*Tabela1[[#This Row],[PRONTO ACABADO]]</f>
        <v>0</v>
      </c>
      <c r="AX1182" s="28">
        <f>Tabela1[[#This Row],[PESO TOTAL]]*Tabela1[[#This Row],[EXPEDIÇÃO ]]</f>
        <v>0</v>
      </c>
      <c r="AY1182" s="28" t="str">
        <f>Tabela1[[#This Row],[PEDIDO]]&amp;Tabela1[[#This Row],[PRODUTO]]</f>
        <v/>
      </c>
      <c r="AZ1182" s="44">
        <f>IF(AF1182="",0,IF(ISTEXT(AF1182),H1182*VALUE(SUBSTITUTE(AF1182,"%",""))/100,H1182*AF1182))-Tabela1[[#This Row],[PRONTO ACABADO2]]</f>
        <v>0</v>
      </c>
      <c r="BA1182" s="44">
        <f>IF(AG1182="",0,IF(ISTEXT(AG1182),H1182*VALUE(SUBSTITUTE(AG1182,"%",""))/100,H1182*AG1182))-Tabela1[[#This Row],[PESO EXPEDIDO2]]</f>
        <v>0</v>
      </c>
      <c r="BB1182" s="44">
        <f t="shared" si="170"/>
        <v>0</v>
      </c>
      <c r="BC1182" s="44">
        <f t="shared" si="171"/>
        <v>0</v>
      </c>
      <c r="BD1182" s="44"/>
    </row>
    <row r="1183" spans="1:56" ht="15.75" hidden="1" customHeight="1" x14ac:dyDescent="0.25">
      <c r="A1183" s="6"/>
      <c r="B1183" s="22"/>
      <c r="C1183" s="7"/>
      <c r="D1183" s="46"/>
      <c r="E1183" s="7"/>
      <c r="F1183" s="7"/>
      <c r="G1183" s="44"/>
      <c r="H1183" s="41">
        <f>Tabela1[[#This Row],[PESO UNI]]*Tabela1[[#This Row],[QTE]]</f>
        <v>0</v>
      </c>
      <c r="I1183" s="7"/>
      <c r="J1183" s="8"/>
      <c r="K1183" s="8"/>
      <c r="L1183" s="9"/>
      <c r="M1183" s="10"/>
      <c r="N1183" s="8"/>
      <c r="O1183" s="12"/>
      <c r="P1183" s="13"/>
      <c r="Q1183" s="14">
        <f>Tabela1[[#This Row],[QTDE/ Fabricação]]-Tabela1[[#This Row],[QTE]]</f>
        <v>0</v>
      </c>
      <c r="R1183" s="19">
        <f t="shared" si="166"/>
        <v>0</v>
      </c>
      <c r="S1183" s="19">
        <f t="shared" si="165"/>
        <v>0</v>
      </c>
      <c r="T1183" s="20">
        <f t="shared" si="167"/>
        <v>0</v>
      </c>
      <c r="U1183" s="17">
        <f>IFERROR(SUMIF('LISTA DE EMBARQUE'!B:B,MICRO!E:E,'LISTA DE EMBARQUE'!G:G),"")</f>
        <v>0</v>
      </c>
      <c r="V1183" s="12" t="str">
        <f>IFERROR(VLOOKUP(Tabela1[[#This Row],[COD.MDE]],'LISTA DE EMBARQUE'!B:L,11,0),"")</f>
        <v/>
      </c>
      <c r="W1183" s="13" t="str">
        <f>IFERROR(COUNTIF(#REF!,Tabela1[[#This Row],[Colunas5]]),"")</f>
        <v/>
      </c>
      <c r="X1183" s="14">
        <f>Tabela1[[#This Row],[QIANTIDADE EXPEDIDA]]*Tabela1[[#This Row],[PESO UNI]]</f>
        <v>0</v>
      </c>
      <c r="Y1183" s="14">
        <f t="shared" si="168"/>
        <v>0</v>
      </c>
      <c r="Z1183" s="21">
        <f>Tabela1[[#This Row],[PESO TOTAL]]-Tabela1[[#This Row],[Peso Expedido]]</f>
        <v>0</v>
      </c>
      <c r="AA1183" s="18"/>
      <c r="AB1183" s="40"/>
      <c r="AC1183" s="40"/>
      <c r="AD1183" s="40"/>
      <c r="AE1183" s="40"/>
      <c r="AF1183" s="40"/>
      <c r="AG1183" s="40"/>
      <c r="AH1183" s="40"/>
      <c r="AI1183" s="40" t="str">
        <f t="shared" si="172"/>
        <v>ok</v>
      </c>
      <c r="AJ1183"/>
      <c r="AK1183" t="str">
        <f>Tabela1[[#This Row],[Coluna1]]&amp;Tabela1[[#This Row],[PEDIDO]]</f>
        <v/>
      </c>
      <c r="AL1183"/>
      <c r="AM1183"/>
      <c r="AN1183"/>
      <c r="AO1183" t="str">
        <f t="shared" si="169"/>
        <v>/</v>
      </c>
      <c r="AP1183" t="str">
        <f>Tabela1[[#This Row],[TAG]]&amp;Tabela1[[#This Row],[PEDIDO]]&amp;Tabela1[[#This Row],[PRODUTO]]</f>
        <v/>
      </c>
      <c r="AQ1183" s="23" t="str">
        <f>Tabela1[[#This Row],[PRODUTO]]&amp;Tabela1[[#This Row],[TAG]]</f>
        <v/>
      </c>
      <c r="AR1183" s="183">
        <f>Tabela1[[#This Row],[PESO TOTAL]]*Tabela1[[#This Row],[MATÉRIA PRIMA]]</f>
        <v>0</v>
      </c>
      <c r="AS1183" s="28">
        <f>Tabela1[[#This Row],[PESO TOTAL]]*Tabela1[[#This Row],[PREPARAÇÃO ]]</f>
        <v>0</v>
      </c>
      <c r="AT1183" s="28">
        <f>Tabela1[[#This Row],[PESO TOTAL]]*Tabela1[[#This Row],[CALDEIRARIA]]</f>
        <v>0</v>
      </c>
      <c r="AU1183" s="28">
        <f>Tabela1[[#This Row],[PESO TOTAL]]*Tabela1[[#This Row],[SOLDA]]</f>
        <v>0</v>
      </c>
      <c r="AV1183" s="28">
        <f>Tabela1[[#This Row],[PESO TOTAL]]*Tabela1[[#This Row],[ACABAMENTO]]</f>
        <v>0</v>
      </c>
      <c r="AW1183" s="28">
        <f>Tabela1[[#This Row],[PESO TOTAL]]*Tabela1[[#This Row],[PRONTO ACABADO]]</f>
        <v>0</v>
      </c>
      <c r="AX1183" s="28">
        <f>Tabela1[[#This Row],[PESO TOTAL]]*Tabela1[[#This Row],[EXPEDIÇÃO ]]</f>
        <v>0</v>
      </c>
      <c r="AY1183" s="28" t="str">
        <f>Tabela1[[#This Row],[PEDIDO]]&amp;Tabela1[[#This Row],[PRODUTO]]</f>
        <v/>
      </c>
      <c r="AZ1183" s="44">
        <f>IF(AF1183="",0,IF(ISTEXT(AF1183),H1183*VALUE(SUBSTITUTE(AF1183,"%",""))/100,H1183*AF1183))-Tabela1[[#This Row],[PRONTO ACABADO2]]</f>
        <v>0</v>
      </c>
      <c r="BA1183" s="44">
        <f>IF(AG1183="",0,IF(ISTEXT(AG1183),H1183*VALUE(SUBSTITUTE(AG1183,"%",""))/100,H1183*AG1183))-Tabela1[[#This Row],[PESO EXPEDIDO2]]</f>
        <v>0</v>
      </c>
      <c r="BB1183" s="44">
        <f t="shared" si="170"/>
        <v>0</v>
      </c>
      <c r="BC1183" s="44">
        <f t="shared" si="171"/>
        <v>0</v>
      </c>
      <c r="BD1183" s="44"/>
    </row>
    <row r="1184" spans="1:56" ht="15.75" hidden="1" customHeight="1" x14ac:dyDescent="0.25">
      <c r="A1184" s="6"/>
      <c r="B1184" s="22"/>
      <c r="C1184" s="7"/>
      <c r="D1184" s="46"/>
      <c r="E1184" s="7"/>
      <c r="F1184" s="7"/>
      <c r="G1184" s="44"/>
      <c r="H1184" s="41">
        <f>Tabela1[[#This Row],[PESO UNI]]*Tabela1[[#This Row],[QTE]]</f>
        <v>0</v>
      </c>
      <c r="I1184" s="7"/>
      <c r="J1184" s="8"/>
      <c r="K1184" s="8"/>
      <c r="L1184" s="9"/>
      <c r="M1184" s="10"/>
      <c r="N1184" s="8"/>
      <c r="O1184" s="12"/>
      <c r="P1184" s="13"/>
      <c r="Q1184" s="14">
        <f>Tabela1[[#This Row],[QTDE/ Fabricação]]-Tabela1[[#This Row],[QTE]]</f>
        <v>0</v>
      </c>
      <c r="R1184" s="19">
        <f t="shared" si="166"/>
        <v>0</v>
      </c>
      <c r="S1184" s="19">
        <f t="shared" si="165"/>
        <v>0</v>
      </c>
      <c r="T1184" s="20">
        <f t="shared" si="167"/>
        <v>0</v>
      </c>
      <c r="U1184" s="17">
        <f>IFERROR(SUMIF('LISTA DE EMBARQUE'!B:B,MICRO!E:E,'LISTA DE EMBARQUE'!G:G),"")</f>
        <v>0</v>
      </c>
      <c r="V1184" s="12" t="str">
        <f>IFERROR(VLOOKUP(Tabela1[[#This Row],[COD.MDE]],'LISTA DE EMBARQUE'!B:L,11,0),"")</f>
        <v/>
      </c>
      <c r="W1184" s="13" t="str">
        <f>IFERROR(COUNTIF(#REF!,Tabela1[[#This Row],[Colunas5]]),"")</f>
        <v/>
      </c>
      <c r="X1184" s="14">
        <f>Tabela1[[#This Row],[QIANTIDADE EXPEDIDA]]*Tabela1[[#This Row],[PESO UNI]]</f>
        <v>0</v>
      </c>
      <c r="Y1184" s="14">
        <f t="shared" si="168"/>
        <v>0</v>
      </c>
      <c r="Z1184" s="21">
        <f>Tabela1[[#This Row],[PESO TOTAL]]-Tabela1[[#This Row],[Peso Expedido]]</f>
        <v>0</v>
      </c>
      <c r="AA1184" s="18"/>
      <c r="AB1184" s="40"/>
      <c r="AC1184" s="40"/>
      <c r="AD1184" s="40"/>
      <c r="AE1184" s="40"/>
      <c r="AF1184" s="40"/>
      <c r="AG1184" s="40"/>
      <c r="AH1184" s="40"/>
      <c r="AI1184" s="40" t="str">
        <f t="shared" si="172"/>
        <v>ok</v>
      </c>
      <c r="AJ1184"/>
      <c r="AK1184" t="str">
        <f>Tabela1[[#This Row],[Coluna1]]&amp;Tabela1[[#This Row],[PEDIDO]]</f>
        <v/>
      </c>
      <c r="AL1184"/>
      <c r="AM1184"/>
      <c r="AN1184"/>
      <c r="AO1184" t="str">
        <f t="shared" si="169"/>
        <v>/</v>
      </c>
      <c r="AP1184" t="str">
        <f>Tabela1[[#This Row],[TAG]]&amp;Tabela1[[#This Row],[PEDIDO]]&amp;Tabela1[[#This Row],[PRODUTO]]</f>
        <v/>
      </c>
      <c r="AQ1184" s="23" t="str">
        <f>Tabela1[[#This Row],[PRODUTO]]&amp;Tabela1[[#This Row],[TAG]]</f>
        <v/>
      </c>
      <c r="AR1184" s="183">
        <f>Tabela1[[#This Row],[PESO TOTAL]]*Tabela1[[#This Row],[MATÉRIA PRIMA]]</f>
        <v>0</v>
      </c>
      <c r="AS1184" s="28">
        <f>Tabela1[[#This Row],[PESO TOTAL]]*Tabela1[[#This Row],[PREPARAÇÃO ]]</f>
        <v>0</v>
      </c>
      <c r="AT1184" s="28">
        <f>Tabela1[[#This Row],[PESO TOTAL]]*Tabela1[[#This Row],[CALDEIRARIA]]</f>
        <v>0</v>
      </c>
      <c r="AU1184" s="28">
        <f>Tabela1[[#This Row],[PESO TOTAL]]*Tabela1[[#This Row],[SOLDA]]</f>
        <v>0</v>
      </c>
      <c r="AV1184" s="28">
        <f>Tabela1[[#This Row],[PESO TOTAL]]*Tabela1[[#This Row],[ACABAMENTO]]</f>
        <v>0</v>
      </c>
      <c r="AW1184" s="28">
        <f>Tabela1[[#This Row],[PESO TOTAL]]*Tabela1[[#This Row],[PRONTO ACABADO]]</f>
        <v>0</v>
      </c>
      <c r="AX1184" s="28">
        <f>Tabela1[[#This Row],[PESO TOTAL]]*Tabela1[[#This Row],[EXPEDIÇÃO ]]</f>
        <v>0</v>
      </c>
      <c r="AY1184" s="28" t="str">
        <f>Tabela1[[#This Row],[PEDIDO]]&amp;Tabela1[[#This Row],[PRODUTO]]</f>
        <v/>
      </c>
      <c r="AZ1184" s="44">
        <f>IF(AF1184="",0,IF(ISTEXT(AF1184),H1184*VALUE(SUBSTITUTE(AF1184,"%",""))/100,H1184*AF1184))-Tabela1[[#This Row],[PRONTO ACABADO2]]</f>
        <v>0</v>
      </c>
      <c r="BA1184" s="44">
        <f>IF(AG1184="",0,IF(ISTEXT(AG1184),H1184*VALUE(SUBSTITUTE(AG1184,"%",""))/100,H1184*AG1184))-Tabela1[[#This Row],[PESO EXPEDIDO2]]</f>
        <v>0</v>
      </c>
      <c r="BB1184" s="44">
        <f t="shared" si="170"/>
        <v>0</v>
      </c>
      <c r="BC1184" s="44">
        <f t="shared" si="171"/>
        <v>0</v>
      </c>
      <c r="BD1184" s="44"/>
    </row>
    <row r="1185" spans="1:56" ht="15.75" hidden="1" customHeight="1" x14ac:dyDescent="0.25">
      <c r="A1185" s="6"/>
      <c r="B1185" s="22"/>
      <c r="C1185" s="7"/>
      <c r="D1185" s="46"/>
      <c r="E1185" s="7"/>
      <c r="F1185" s="7"/>
      <c r="G1185" s="44"/>
      <c r="H1185" s="41">
        <f>Tabela1[[#This Row],[PESO UNI]]*Tabela1[[#This Row],[QTE]]</f>
        <v>0</v>
      </c>
      <c r="I1185" s="7"/>
      <c r="J1185" s="8"/>
      <c r="K1185" s="8"/>
      <c r="L1185" s="9"/>
      <c r="M1185" s="10"/>
      <c r="N1185" s="8"/>
      <c r="O1185" s="12"/>
      <c r="P1185" s="13"/>
      <c r="Q1185" s="14">
        <f>Tabela1[[#This Row],[QTDE/ Fabricação]]-Tabela1[[#This Row],[QTE]]</f>
        <v>0</v>
      </c>
      <c r="R1185" s="19">
        <f t="shared" si="166"/>
        <v>0</v>
      </c>
      <c r="S1185" s="19">
        <f t="shared" si="165"/>
        <v>0</v>
      </c>
      <c r="T1185" s="20">
        <f t="shared" si="167"/>
        <v>0</v>
      </c>
      <c r="U1185" s="17">
        <f>IFERROR(SUMIF('LISTA DE EMBARQUE'!B:B,MICRO!E:E,'LISTA DE EMBARQUE'!G:G),"")</f>
        <v>0</v>
      </c>
      <c r="V1185" s="12" t="str">
        <f>IFERROR(VLOOKUP(Tabela1[[#This Row],[COD.MDE]],'LISTA DE EMBARQUE'!B:L,11,0),"")</f>
        <v/>
      </c>
      <c r="W1185" s="13" t="str">
        <f>IFERROR(COUNTIF(#REF!,Tabela1[[#This Row],[Colunas5]]),"")</f>
        <v/>
      </c>
      <c r="X1185" s="14">
        <f>Tabela1[[#This Row],[QIANTIDADE EXPEDIDA]]*Tabela1[[#This Row],[PESO UNI]]</f>
        <v>0</v>
      </c>
      <c r="Y1185" s="14">
        <f t="shared" si="168"/>
        <v>0</v>
      </c>
      <c r="Z1185" s="21">
        <f>Tabela1[[#This Row],[PESO TOTAL]]-Tabela1[[#This Row],[Peso Expedido]]</f>
        <v>0</v>
      </c>
      <c r="AA1185" s="18"/>
      <c r="AB1185" s="40"/>
      <c r="AC1185" s="40"/>
      <c r="AD1185" s="40"/>
      <c r="AE1185" s="40"/>
      <c r="AF1185" s="40"/>
      <c r="AG1185" s="40"/>
      <c r="AH1185" s="40"/>
      <c r="AI1185" s="40" t="str">
        <f t="shared" si="172"/>
        <v>ok</v>
      </c>
      <c r="AJ1185"/>
      <c r="AK1185" t="str">
        <f>Tabela1[[#This Row],[Coluna1]]&amp;Tabela1[[#This Row],[PEDIDO]]</f>
        <v/>
      </c>
      <c r="AL1185"/>
      <c r="AM1185"/>
      <c r="AN1185"/>
      <c r="AO1185" t="str">
        <f t="shared" si="169"/>
        <v>/</v>
      </c>
      <c r="AP1185" t="str">
        <f>Tabela1[[#This Row],[TAG]]&amp;Tabela1[[#This Row],[PEDIDO]]&amp;Tabela1[[#This Row],[PRODUTO]]</f>
        <v/>
      </c>
      <c r="AQ1185" s="23" t="str">
        <f>Tabela1[[#This Row],[PRODUTO]]&amp;Tabela1[[#This Row],[TAG]]</f>
        <v/>
      </c>
      <c r="AR1185" s="183">
        <f>Tabela1[[#This Row],[PESO TOTAL]]*Tabela1[[#This Row],[MATÉRIA PRIMA]]</f>
        <v>0</v>
      </c>
      <c r="AS1185" s="28">
        <f>Tabela1[[#This Row],[PESO TOTAL]]*Tabela1[[#This Row],[PREPARAÇÃO ]]</f>
        <v>0</v>
      </c>
      <c r="AT1185" s="28">
        <f>Tabela1[[#This Row],[PESO TOTAL]]*Tabela1[[#This Row],[CALDEIRARIA]]</f>
        <v>0</v>
      </c>
      <c r="AU1185" s="28">
        <f>Tabela1[[#This Row],[PESO TOTAL]]*Tabela1[[#This Row],[SOLDA]]</f>
        <v>0</v>
      </c>
      <c r="AV1185" s="28">
        <f>Tabela1[[#This Row],[PESO TOTAL]]*Tabela1[[#This Row],[ACABAMENTO]]</f>
        <v>0</v>
      </c>
      <c r="AW1185" s="28">
        <f>Tabela1[[#This Row],[PESO TOTAL]]*Tabela1[[#This Row],[PRONTO ACABADO]]</f>
        <v>0</v>
      </c>
      <c r="AX1185" s="28">
        <f>Tabela1[[#This Row],[PESO TOTAL]]*Tabela1[[#This Row],[EXPEDIÇÃO ]]</f>
        <v>0</v>
      </c>
      <c r="AY1185" s="28" t="str">
        <f>Tabela1[[#This Row],[PEDIDO]]&amp;Tabela1[[#This Row],[PRODUTO]]</f>
        <v/>
      </c>
      <c r="AZ1185" s="44">
        <f>IF(AF1185="",0,IF(ISTEXT(AF1185),H1185*VALUE(SUBSTITUTE(AF1185,"%",""))/100,H1185*AF1185))-Tabela1[[#This Row],[PRONTO ACABADO2]]</f>
        <v>0</v>
      </c>
      <c r="BA1185" s="44">
        <f>IF(AG1185="",0,IF(ISTEXT(AG1185),H1185*VALUE(SUBSTITUTE(AG1185,"%",""))/100,H1185*AG1185))-Tabela1[[#This Row],[PESO EXPEDIDO2]]</f>
        <v>0</v>
      </c>
      <c r="BB1185" s="44">
        <f t="shared" si="170"/>
        <v>0</v>
      </c>
      <c r="BC1185" s="44">
        <f t="shared" si="171"/>
        <v>0</v>
      </c>
      <c r="BD1185" s="44"/>
    </row>
    <row r="1186" spans="1:56" ht="15.75" hidden="1" customHeight="1" x14ac:dyDescent="0.25">
      <c r="A1186" s="6"/>
      <c r="B1186" s="22"/>
      <c r="C1186" s="7"/>
      <c r="D1186" s="46"/>
      <c r="E1186" s="7"/>
      <c r="F1186" s="7"/>
      <c r="G1186" s="44"/>
      <c r="H1186" s="41">
        <f>Tabela1[[#This Row],[PESO UNI]]*Tabela1[[#This Row],[QTE]]</f>
        <v>0</v>
      </c>
      <c r="I1186" s="7"/>
      <c r="J1186" s="8"/>
      <c r="K1186" s="8"/>
      <c r="L1186" s="9"/>
      <c r="M1186" s="10"/>
      <c r="N1186" s="8"/>
      <c r="O1186" s="12"/>
      <c r="P1186" s="13"/>
      <c r="Q1186" s="14">
        <f>Tabela1[[#This Row],[QTDE/ Fabricação]]-Tabela1[[#This Row],[QTE]]</f>
        <v>0</v>
      </c>
      <c r="R1186" s="19">
        <f t="shared" si="166"/>
        <v>0</v>
      </c>
      <c r="S1186" s="19">
        <f t="shared" si="165"/>
        <v>0</v>
      </c>
      <c r="T1186" s="20">
        <f t="shared" si="167"/>
        <v>0</v>
      </c>
      <c r="U1186" s="17">
        <f>IFERROR(SUMIF('LISTA DE EMBARQUE'!B:B,MICRO!E:E,'LISTA DE EMBARQUE'!G:G),"")</f>
        <v>0</v>
      </c>
      <c r="V1186" s="12" t="str">
        <f>IFERROR(VLOOKUP(Tabela1[[#This Row],[COD.MDE]],'LISTA DE EMBARQUE'!B:L,11,0),"")</f>
        <v/>
      </c>
      <c r="W1186" s="13" t="str">
        <f>IFERROR(COUNTIF(#REF!,Tabela1[[#This Row],[Colunas5]]),"")</f>
        <v/>
      </c>
      <c r="X1186" s="14">
        <f>Tabela1[[#This Row],[QIANTIDADE EXPEDIDA]]*Tabela1[[#This Row],[PESO UNI]]</f>
        <v>0</v>
      </c>
      <c r="Y1186" s="14">
        <f t="shared" si="168"/>
        <v>0</v>
      </c>
      <c r="Z1186" s="21">
        <f>Tabela1[[#This Row],[PESO TOTAL]]-Tabela1[[#This Row],[Peso Expedido]]</f>
        <v>0</v>
      </c>
      <c r="AA1186" s="18"/>
      <c r="AB1186" s="40"/>
      <c r="AC1186" s="40"/>
      <c r="AD1186" s="40"/>
      <c r="AE1186" s="40"/>
      <c r="AF1186" s="40"/>
      <c r="AG1186" s="40"/>
      <c r="AH1186" s="40"/>
      <c r="AI1186" s="40" t="str">
        <f t="shared" si="172"/>
        <v>ok</v>
      </c>
      <c r="AJ1186"/>
      <c r="AK1186" t="str">
        <f>Tabela1[[#This Row],[Coluna1]]&amp;Tabela1[[#This Row],[PEDIDO]]</f>
        <v/>
      </c>
      <c r="AL1186"/>
      <c r="AM1186"/>
      <c r="AN1186"/>
      <c r="AO1186" t="str">
        <f t="shared" si="169"/>
        <v>/</v>
      </c>
      <c r="AP1186" t="str">
        <f>Tabela1[[#This Row],[TAG]]&amp;Tabela1[[#This Row],[PEDIDO]]&amp;Tabela1[[#This Row],[PRODUTO]]</f>
        <v/>
      </c>
      <c r="AQ1186" s="23" t="str">
        <f>Tabela1[[#This Row],[PRODUTO]]&amp;Tabela1[[#This Row],[TAG]]</f>
        <v/>
      </c>
      <c r="AR1186" s="183">
        <f>Tabela1[[#This Row],[PESO TOTAL]]*Tabela1[[#This Row],[MATÉRIA PRIMA]]</f>
        <v>0</v>
      </c>
      <c r="AS1186" s="28">
        <f>Tabela1[[#This Row],[PESO TOTAL]]*Tabela1[[#This Row],[PREPARAÇÃO ]]</f>
        <v>0</v>
      </c>
      <c r="AT1186" s="28">
        <f>Tabela1[[#This Row],[PESO TOTAL]]*Tabela1[[#This Row],[CALDEIRARIA]]</f>
        <v>0</v>
      </c>
      <c r="AU1186" s="28">
        <f>Tabela1[[#This Row],[PESO TOTAL]]*Tabela1[[#This Row],[SOLDA]]</f>
        <v>0</v>
      </c>
      <c r="AV1186" s="28">
        <f>Tabela1[[#This Row],[PESO TOTAL]]*Tabela1[[#This Row],[ACABAMENTO]]</f>
        <v>0</v>
      </c>
      <c r="AW1186" s="28">
        <f>Tabela1[[#This Row],[PESO TOTAL]]*Tabela1[[#This Row],[PRONTO ACABADO]]</f>
        <v>0</v>
      </c>
      <c r="AX1186" s="28">
        <f>Tabela1[[#This Row],[PESO TOTAL]]*Tabela1[[#This Row],[EXPEDIÇÃO ]]</f>
        <v>0</v>
      </c>
      <c r="AY1186" s="28" t="str">
        <f>Tabela1[[#This Row],[PEDIDO]]&amp;Tabela1[[#This Row],[PRODUTO]]</f>
        <v/>
      </c>
      <c r="AZ1186" s="44">
        <f>IF(AF1186="",0,IF(ISTEXT(AF1186),H1186*VALUE(SUBSTITUTE(AF1186,"%",""))/100,H1186*AF1186))-Tabela1[[#This Row],[PRONTO ACABADO2]]</f>
        <v>0</v>
      </c>
      <c r="BA1186" s="44">
        <f>IF(AG1186="",0,IF(ISTEXT(AG1186),H1186*VALUE(SUBSTITUTE(AG1186,"%",""))/100,H1186*AG1186))-Tabela1[[#This Row],[PESO EXPEDIDO2]]</f>
        <v>0</v>
      </c>
      <c r="BB1186" s="44">
        <f t="shared" si="170"/>
        <v>0</v>
      </c>
      <c r="BC1186" s="44">
        <f t="shared" si="171"/>
        <v>0</v>
      </c>
      <c r="BD1186" s="44"/>
    </row>
    <row r="1187" spans="1:56" ht="15.75" hidden="1" customHeight="1" x14ac:dyDescent="0.25">
      <c r="A1187" s="6"/>
      <c r="B1187" s="22"/>
      <c r="C1187" s="7"/>
      <c r="D1187" s="46"/>
      <c r="E1187" s="7"/>
      <c r="F1187" s="7"/>
      <c r="G1187" s="44"/>
      <c r="H1187" s="41">
        <f>Tabela1[[#This Row],[PESO UNI]]*Tabela1[[#This Row],[QTE]]</f>
        <v>0</v>
      </c>
      <c r="I1187" s="7"/>
      <c r="J1187" s="8"/>
      <c r="K1187" s="8"/>
      <c r="L1187" s="9"/>
      <c r="M1187" s="10"/>
      <c r="N1187" s="8"/>
      <c r="O1187" s="12"/>
      <c r="P1187" s="13"/>
      <c r="Q1187" s="14">
        <f>Tabela1[[#This Row],[QTDE/ Fabricação]]-Tabela1[[#This Row],[QTE]]</f>
        <v>0</v>
      </c>
      <c r="R1187" s="19">
        <f t="shared" si="166"/>
        <v>0</v>
      </c>
      <c r="S1187" s="19">
        <f t="shared" si="165"/>
        <v>0</v>
      </c>
      <c r="T1187" s="20">
        <f t="shared" si="167"/>
        <v>0</v>
      </c>
      <c r="U1187" s="17">
        <f>IFERROR(SUMIF('LISTA DE EMBARQUE'!B:B,MICRO!E:E,'LISTA DE EMBARQUE'!G:G),"")</f>
        <v>0</v>
      </c>
      <c r="V1187" s="12" t="str">
        <f>IFERROR(VLOOKUP(Tabela1[[#This Row],[COD.MDE]],'LISTA DE EMBARQUE'!B:L,11,0),"")</f>
        <v/>
      </c>
      <c r="W1187" s="13" t="str">
        <f>IFERROR(COUNTIF(#REF!,Tabela1[[#This Row],[Colunas5]]),"")</f>
        <v/>
      </c>
      <c r="X1187" s="14">
        <f>Tabela1[[#This Row],[QIANTIDADE EXPEDIDA]]*Tabela1[[#This Row],[PESO UNI]]</f>
        <v>0</v>
      </c>
      <c r="Y1187" s="14">
        <f t="shared" si="168"/>
        <v>0</v>
      </c>
      <c r="Z1187" s="21">
        <f>Tabela1[[#This Row],[PESO TOTAL]]-Tabela1[[#This Row],[Peso Expedido]]</f>
        <v>0</v>
      </c>
      <c r="AA1187" s="18"/>
      <c r="AB1187" s="40"/>
      <c r="AC1187" s="40"/>
      <c r="AD1187" s="40"/>
      <c r="AE1187" s="40"/>
      <c r="AF1187" s="40"/>
      <c r="AG1187" s="40"/>
      <c r="AH1187" s="40"/>
      <c r="AI1187" s="40" t="str">
        <f t="shared" si="172"/>
        <v>ok</v>
      </c>
      <c r="AJ1187"/>
      <c r="AK1187" t="str">
        <f>Tabela1[[#This Row],[Coluna1]]&amp;Tabela1[[#This Row],[PEDIDO]]</f>
        <v/>
      </c>
      <c r="AL1187"/>
      <c r="AM1187"/>
      <c r="AN1187"/>
      <c r="AO1187" t="str">
        <f t="shared" si="169"/>
        <v>/</v>
      </c>
      <c r="AP1187" t="str">
        <f>Tabela1[[#This Row],[TAG]]&amp;Tabela1[[#This Row],[PEDIDO]]&amp;Tabela1[[#This Row],[PRODUTO]]</f>
        <v/>
      </c>
      <c r="AQ1187" s="23" t="str">
        <f>Tabela1[[#This Row],[PRODUTO]]&amp;Tabela1[[#This Row],[TAG]]</f>
        <v/>
      </c>
      <c r="AR1187" s="183">
        <f>Tabela1[[#This Row],[PESO TOTAL]]*Tabela1[[#This Row],[MATÉRIA PRIMA]]</f>
        <v>0</v>
      </c>
      <c r="AS1187" s="28">
        <f>Tabela1[[#This Row],[PESO TOTAL]]*Tabela1[[#This Row],[PREPARAÇÃO ]]</f>
        <v>0</v>
      </c>
      <c r="AT1187" s="28">
        <f>Tabela1[[#This Row],[PESO TOTAL]]*Tabela1[[#This Row],[CALDEIRARIA]]</f>
        <v>0</v>
      </c>
      <c r="AU1187" s="28">
        <f>Tabela1[[#This Row],[PESO TOTAL]]*Tabela1[[#This Row],[SOLDA]]</f>
        <v>0</v>
      </c>
      <c r="AV1187" s="28">
        <f>Tabela1[[#This Row],[PESO TOTAL]]*Tabela1[[#This Row],[ACABAMENTO]]</f>
        <v>0</v>
      </c>
      <c r="AW1187" s="28">
        <f>Tabela1[[#This Row],[PESO TOTAL]]*Tabela1[[#This Row],[PRONTO ACABADO]]</f>
        <v>0</v>
      </c>
      <c r="AX1187" s="28">
        <f>Tabela1[[#This Row],[PESO TOTAL]]*Tabela1[[#This Row],[EXPEDIÇÃO ]]</f>
        <v>0</v>
      </c>
      <c r="AY1187" s="28" t="str">
        <f>Tabela1[[#This Row],[PEDIDO]]&amp;Tabela1[[#This Row],[PRODUTO]]</f>
        <v/>
      </c>
      <c r="AZ1187" s="44">
        <f>IF(AF1187="",0,IF(ISTEXT(AF1187),H1187*VALUE(SUBSTITUTE(AF1187,"%",""))/100,H1187*AF1187))-Tabela1[[#This Row],[PRONTO ACABADO2]]</f>
        <v>0</v>
      </c>
      <c r="BA1187" s="44">
        <f>IF(AG1187="",0,IF(ISTEXT(AG1187),H1187*VALUE(SUBSTITUTE(AG1187,"%",""))/100,H1187*AG1187))-Tabela1[[#This Row],[PESO EXPEDIDO2]]</f>
        <v>0</v>
      </c>
      <c r="BB1187" s="44">
        <f t="shared" si="170"/>
        <v>0</v>
      </c>
      <c r="BC1187" s="44">
        <f t="shared" si="171"/>
        <v>0</v>
      </c>
      <c r="BD1187" s="44"/>
    </row>
    <row r="1188" spans="1:56" ht="15.75" hidden="1" customHeight="1" x14ac:dyDescent="0.25">
      <c r="A1188" s="6"/>
      <c r="B1188" s="22"/>
      <c r="C1188" s="7"/>
      <c r="D1188" s="46"/>
      <c r="E1188" s="7"/>
      <c r="F1188" s="7"/>
      <c r="G1188" s="44"/>
      <c r="H1188" s="41">
        <f>Tabela1[[#This Row],[PESO UNI]]*Tabela1[[#This Row],[QTE]]</f>
        <v>0</v>
      </c>
      <c r="I1188" s="7"/>
      <c r="J1188" s="8"/>
      <c r="K1188" s="8"/>
      <c r="L1188" s="9"/>
      <c r="M1188" s="10"/>
      <c r="N1188" s="8"/>
      <c r="O1188" s="12"/>
      <c r="P1188" s="13"/>
      <c r="Q1188" s="14">
        <f>Tabela1[[#This Row],[QTDE/ Fabricação]]-Tabela1[[#This Row],[QTE]]</f>
        <v>0</v>
      </c>
      <c r="R1188" s="19">
        <f t="shared" si="166"/>
        <v>0</v>
      </c>
      <c r="S1188" s="19">
        <f t="shared" si="165"/>
        <v>0</v>
      </c>
      <c r="T1188" s="20">
        <f t="shared" si="167"/>
        <v>0</v>
      </c>
      <c r="U1188" s="17">
        <f>IFERROR(SUMIF('LISTA DE EMBARQUE'!B:B,MICRO!E:E,'LISTA DE EMBARQUE'!G:G),"")</f>
        <v>0</v>
      </c>
      <c r="V1188" s="12" t="str">
        <f>IFERROR(VLOOKUP(Tabela1[[#This Row],[COD.MDE]],'LISTA DE EMBARQUE'!B:L,11,0),"")</f>
        <v/>
      </c>
      <c r="W1188" s="13" t="str">
        <f>IFERROR(COUNTIF(#REF!,Tabela1[[#This Row],[Colunas5]]),"")</f>
        <v/>
      </c>
      <c r="X1188" s="14">
        <f>Tabela1[[#This Row],[QIANTIDADE EXPEDIDA]]*Tabela1[[#This Row],[PESO UNI]]</f>
        <v>0</v>
      </c>
      <c r="Y1188" s="14">
        <f t="shared" si="168"/>
        <v>0</v>
      </c>
      <c r="Z1188" s="21">
        <f>Tabela1[[#This Row],[PESO TOTAL]]-Tabela1[[#This Row],[Peso Expedido]]</f>
        <v>0</v>
      </c>
      <c r="AA1188" s="18"/>
      <c r="AB1188" s="40"/>
      <c r="AC1188" s="40"/>
      <c r="AD1188" s="40"/>
      <c r="AE1188" s="40"/>
      <c r="AF1188" s="40"/>
      <c r="AG1188" s="40"/>
      <c r="AH1188" s="40"/>
      <c r="AI1188" s="40" t="str">
        <f t="shared" si="172"/>
        <v>ok</v>
      </c>
      <c r="AJ1188"/>
      <c r="AK1188" t="str">
        <f>Tabela1[[#This Row],[Coluna1]]&amp;Tabela1[[#This Row],[PEDIDO]]</f>
        <v/>
      </c>
      <c r="AL1188"/>
      <c r="AM1188"/>
      <c r="AN1188"/>
      <c r="AO1188" t="str">
        <f t="shared" si="169"/>
        <v>/</v>
      </c>
      <c r="AP1188" t="str">
        <f>Tabela1[[#This Row],[TAG]]&amp;Tabela1[[#This Row],[PEDIDO]]&amp;Tabela1[[#This Row],[PRODUTO]]</f>
        <v/>
      </c>
      <c r="AQ1188" s="23" t="str">
        <f>Tabela1[[#This Row],[PRODUTO]]&amp;Tabela1[[#This Row],[TAG]]</f>
        <v/>
      </c>
      <c r="AR1188" s="183">
        <f>Tabela1[[#This Row],[PESO TOTAL]]*Tabela1[[#This Row],[MATÉRIA PRIMA]]</f>
        <v>0</v>
      </c>
      <c r="AS1188" s="28">
        <f>Tabela1[[#This Row],[PESO TOTAL]]*Tabela1[[#This Row],[PREPARAÇÃO ]]</f>
        <v>0</v>
      </c>
      <c r="AT1188" s="28">
        <f>Tabela1[[#This Row],[PESO TOTAL]]*Tabela1[[#This Row],[CALDEIRARIA]]</f>
        <v>0</v>
      </c>
      <c r="AU1188" s="28">
        <f>Tabela1[[#This Row],[PESO TOTAL]]*Tabela1[[#This Row],[SOLDA]]</f>
        <v>0</v>
      </c>
      <c r="AV1188" s="28">
        <f>Tabela1[[#This Row],[PESO TOTAL]]*Tabela1[[#This Row],[ACABAMENTO]]</f>
        <v>0</v>
      </c>
      <c r="AW1188" s="28">
        <f>Tabela1[[#This Row],[PESO TOTAL]]*Tabela1[[#This Row],[PRONTO ACABADO]]</f>
        <v>0</v>
      </c>
      <c r="AX1188" s="28">
        <f>Tabela1[[#This Row],[PESO TOTAL]]*Tabela1[[#This Row],[EXPEDIÇÃO ]]</f>
        <v>0</v>
      </c>
      <c r="AY1188" s="28" t="str">
        <f>Tabela1[[#This Row],[PEDIDO]]&amp;Tabela1[[#This Row],[PRODUTO]]</f>
        <v/>
      </c>
      <c r="AZ1188" s="44">
        <f>IF(AF1188="",0,IF(ISTEXT(AF1188),H1188*VALUE(SUBSTITUTE(AF1188,"%",""))/100,H1188*AF1188))-Tabela1[[#This Row],[PRONTO ACABADO2]]</f>
        <v>0</v>
      </c>
      <c r="BA1188" s="44">
        <f>IF(AG1188="",0,IF(ISTEXT(AG1188),H1188*VALUE(SUBSTITUTE(AG1188,"%",""))/100,H1188*AG1188))-Tabela1[[#This Row],[PESO EXPEDIDO2]]</f>
        <v>0</v>
      </c>
      <c r="BB1188" s="44">
        <f t="shared" si="170"/>
        <v>0</v>
      </c>
      <c r="BC1188" s="44">
        <f t="shared" si="171"/>
        <v>0</v>
      </c>
      <c r="BD1188" s="44"/>
    </row>
    <row r="1189" spans="1:56" ht="15.75" hidden="1" customHeight="1" x14ac:dyDescent="0.25">
      <c r="A1189" s="6"/>
      <c r="B1189" s="22"/>
      <c r="C1189" s="7"/>
      <c r="D1189" s="46"/>
      <c r="E1189" s="7"/>
      <c r="F1189" s="7"/>
      <c r="G1189" s="44"/>
      <c r="H1189" s="41">
        <f>Tabela1[[#This Row],[PESO UNI]]*Tabela1[[#This Row],[QTE]]</f>
        <v>0</v>
      </c>
      <c r="I1189" s="7"/>
      <c r="J1189" s="8"/>
      <c r="K1189" s="8"/>
      <c r="L1189" s="9"/>
      <c r="M1189" s="10"/>
      <c r="N1189" s="8"/>
      <c r="O1189" s="12"/>
      <c r="P1189" s="13"/>
      <c r="Q1189" s="14">
        <f>Tabela1[[#This Row],[QTDE/ Fabricação]]-Tabela1[[#This Row],[QTE]]</f>
        <v>0</v>
      </c>
      <c r="R1189" s="19">
        <f t="shared" si="166"/>
        <v>0</v>
      </c>
      <c r="S1189" s="19">
        <f t="shared" si="165"/>
        <v>0</v>
      </c>
      <c r="T1189" s="20">
        <f t="shared" si="167"/>
        <v>0</v>
      </c>
      <c r="U1189" s="17">
        <f>IFERROR(SUMIF('LISTA DE EMBARQUE'!B:B,MICRO!E:E,'LISTA DE EMBARQUE'!G:G),"")</f>
        <v>0</v>
      </c>
      <c r="V1189" s="12" t="str">
        <f>IFERROR(VLOOKUP(Tabela1[[#This Row],[COD.MDE]],'LISTA DE EMBARQUE'!B:L,11,0),"")</f>
        <v/>
      </c>
      <c r="W1189" s="13" t="str">
        <f>IFERROR(COUNTIF(#REF!,Tabela1[[#This Row],[Colunas5]]),"")</f>
        <v/>
      </c>
      <c r="X1189" s="14">
        <f>Tabela1[[#This Row],[QIANTIDADE EXPEDIDA]]*Tabela1[[#This Row],[PESO UNI]]</f>
        <v>0</v>
      </c>
      <c r="Y1189" s="14">
        <f t="shared" si="168"/>
        <v>0</v>
      </c>
      <c r="Z1189" s="21">
        <f>Tabela1[[#This Row],[PESO TOTAL]]-Tabela1[[#This Row],[Peso Expedido]]</f>
        <v>0</v>
      </c>
      <c r="AA1189" s="18"/>
      <c r="AB1189" s="40"/>
      <c r="AC1189" s="40"/>
      <c r="AD1189" s="40"/>
      <c r="AE1189" s="40"/>
      <c r="AF1189" s="40"/>
      <c r="AG1189" s="40"/>
      <c r="AH1189" s="40"/>
      <c r="AI1189" s="40" t="str">
        <f t="shared" si="172"/>
        <v>ok</v>
      </c>
      <c r="AJ1189"/>
      <c r="AK1189" t="str">
        <f>Tabela1[[#This Row],[Coluna1]]&amp;Tabela1[[#This Row],[PEDIDO]]</f>
        <v/>
      </c>
      <c r="AL1189"/>
      <c r="AM1189"/>
      <c r="AN1189"/>
      <c r="AO1189" t="str">
        <f t="shared" si="169"/>
        <v>/</v>
      </c>
      <c r="AP1189" t="str">
        <f>Tabela1[[#This Row],[TAG]]&amp;Tabela1[[#This Row],[PEDIDO]]&amp;Tabela1[[#This Row],[PRODUTO]]</f>
        <v/>
      </c>
      <c r="AQ1189" s="23" t="str">
        <f>Tabela1[[#This Row],[PRODUTO]]&amp;Tabela1[[#This Row],[TAG]]</f>
        <v/>
      </c>
      <c r="AR1189" s="183">
        <f>Tabela1[[#This Row],[PESO TOTAL]]*Tabela1[[#This Row],[MATÉRIA PRIMA]]</f>
        <v>0</v>
      </c>
      <c r="AS1189" s="28">
        <f>Tabela1[[#This Row],[PESO TOTAL]]*Tabela1[[#This Row],[PREPARAÇÃO ]]</f>
        <v>0</v>
      </c>
      <c r="AT1189" s="28">
        <f>Tabela1[[#This Row],[PESO TOTAL]]*Tabela1[[#This Row],[CALDEIRARIA]]</f>
        <v>0</v>
      </c>
      <c r="AU1189" s="28">
        <f>Tabela1[[#This Row],[PESO TOTAL]]*Tabela1[[#This Row],[SOLDA]]</f>
        <v>0</v>
      </c>
      <c r="AV1189" s="28">
        <f>Tabela1[[#This Row],[PESO TOTAL]]*Tabela1[[#This Row],[ACABAMENTO]]</f>
        <v>0</v>
      </c>
      <c r="AW1189" s="28">
        <f>Tabela1[[#This Row],[PESO TOTAL]]*Tabela1[[#This Row],[PRONTO ACABADO]]</f>
        <v>0</v>
      </c>
      <c r="AX1189" s="28">
        <f>Tabela1[[#This Row],[PESO TOTAL]]*Tabela1[[#This Row],[EXPEDIÇÃO ]]</f>
        <v>0</v>
      </c>
      <c r="AY1189" s="28" t="str">
        <f>Tabela1[[#This Row],[PEDIDO]]&amp;Tabela1[[#This Row],[PRODUTO]]</f>
        <v/>
      </c>
      <c r="AZ1189" s="44">
        <f>IF(AF1189="",0,IF(ISTEXT(AF1189),H1189*VALUE(SUBSTITUTE(AF1189,"%",""))/100,H1189*AF1189))-Tabela1[[#This Row],[PRONTO ACABADO2]]</f>
        <v>0</v>
      </c>
      <c r="BA1189" s="44">
        <f>IF(AG1189="",0,IF(ISTEXT(AG1189),H1189*VALUE(SUBSTITUTE(AG1189,"%",""))/100,H1189*AG1189))-Tabela1[[#This Row],[PESO EXPEDIDO2]]</f>
        <v>0</v>
      </c>
      <c r="BB1189" s="44">
        <f t="shared" si="170"/>
        <v>0</v>
      </c>
      <c r="BC1189" s="44">
        <f t="shared" si="171"/>
        <v>0</v>
      </c>
      <c r="BD1189" s="44"/>
    </row>
    <row r="1190" spans="1:56" ht="15.75" hidden="1" customHeight="1" x14ac:dyDescent="0.25">
      <c r="A1190" s="6"/>
      <c r="B1190" s="22"/>
      <c r="C1190" s="7"/>
      <c r="D1190" s="46"/>
      <c r="E1190" s="7"/>
      <c r="F1190" s="7"/>
      <c r="G1190" s="44"/>
      <c r="H1190" s="41">
        <f>Tabela1[[#This Row],[PESO UNI]]*Tabela1[[#This Row],[QTE]]</f>
        <v>0</v>
      </c>
      <c r="I1190" s="7"/>
      <c r="J1190" s="8"/>
      <c r="K1190" s="8"/>
      <c r="L1190" s="9"/>
      <c r="M1190" s="10"/>
      <c r="N1190" s="8"/>
      <c r="O1190" s="12"/>
      <c r="P1190" s="13"/>
      <c r="Q1190" s="14">
        <f>Tabela1[[#This Row],[QTDE/ Fabricação]]-Tabela1[[#This Row],[QTE]]</f>
        <v>0</v>
      </c>
      <c r="R1190" s="19">
        <f t="shared" si="166"/>
        <v>0</v>
      </c>
      <c r="S1190" s="19">
        <f t="shared" si="165"/>
        <v>0</v>
      </c>
      <c r="T1190" s="20">
        <f t="shared" si="167"/>
        <v>0</v>
      </c>
      <c r="U1190" s="17">
        <f>IFERROR(SUMIF('LISTA DE EMBARQUE'!B:B,MICRO!E:E,'LISTA DE EMBARQUE'!G:G),"")</f>
        <v>0</v>
      </c>
      <c r="V1190" s="12" t="str">
        <f>IFERROR(VLOOKUP(Tabela1[[#This Row],[COD.MDE]],'LISTA DE EMBARQUE'!B:L,11,0),"")</f>
        <v/>
      </c>
      <c r="W1190" s="13" t="str">
        <f>IFERROR(COUNTIF(#REF!,Tabela1[[#This Row],[Colunas5]]),"")</f>
        <v/>
      </c>
      <c r="X1190" s="14">
        <f>Tabela1[[#This Row],[QIANTIDADE EXPEDIDA]]*Tabela1[[#This Row],[PESO UNI]]</f>
        <v>0</v>
      </c>
      <c r="Y1190" s="14">
        <f t="shared" si="168"/>
        <v>0</v>
      </c>
      <c r="Z1190" s="21">
        <f>Tabela1[[#This Row],[PESO TOTAL]]-Tabela1[[#This Row],[Peso Expedido]]</f>
        <v>0</v>
      </c>
      <c r="AA1190" s="18"/>
      <c r="AB1190" s="40"/>
      <c r="AC1190" s="40"/>
      <c r="AD1190" s="40"/>
      <c r="AE1190" s="40"/>
      <c r="AF1190" s="40"/>
      <c r="AG1190" s="40"/>
      <c r="AH1190" s="40"/>
      <c r="AI1190" s="40" t="str">
        <f t="shared" si="172"/>
        <v>ok</v>
      </c>
      <c r="AJ1190"/>
      <c r="AK1190" t="str">
        <f>Tabela1[[#This Row],[Coluna1]]&amp;Tabela1[[#This Row],[PEDIDO]]</f>
        <v/>
      </c>
      <c r="AL1190"/>
      <c r="AM1190"/>
      <c r="AN1190"/>
      <c r="AO1190" t="str">
        <f t="shared" si="169"/>
        <v>/</v>
      </c>
      <c r="AP1190" t="str">
        <f>Tabela1[[#This Row],[TAG]]&amp;Tabela1[[#This Row],[PEDIDO]]&amp;Tabela1[[#This Row],[PRODUTO]]</f>
        <v/>
      </c>
      <c r="AQ1190" s="23" t="str">
        <f>Tabela1[[#This Row],[PRODUTO]]&amp;Tabela1[[#This Row],[TAG]]</f>
        <v/>
      </c>
      <c r="AR1190" s="183">
        <f>Tabela1[[#This Row],[PESO TOTAL]]*Tabela1[[#This Row],[MATÉRIA PRIMA]]</f>
        <v>0</v>
      </c>
      <c r="AS1190" s="28">
        <f>Tabela1[[#This Row],[PESO TOTAL]]*Tabela1[[#This Row],[PREPARAÇÃO ]]</f>
        <v>0</v>
      </c>
      <c r="AT1190" s="28">
        <f>Tabela1[[#This Row],[PESO TOTAL]]*Tabela1[[#This Row],[CALDEIRARIA]]</f>
        <v>0</v>
      </c>
      <c r="AU1190" s="28">
        <f>Tabela1[[#This Row],[PESO TOTAL]]*Tabela1[[#This Row],[SOLDA]]</f>
        <v>0</v>
      </c>
      <c r="AV1190" s="28">
        <f>Tabela1[[#This Row],[PESO TOTAL]]*Tabela1[[#This Row],[ACABAMENTO]]</f>
        <v>0</v>
      </c>
      <c r="AW1190" s="28">
        <f>Tabela1[[#This Row],[PESO TOTAL]]*Tabela1[[#This Row],[PRONTO ACABADO]]</f>
        <v>0</v>
      </c>
      <c r="AX1190" s="28">
        <f>Tabela1[[#This Row],[PESO TOTAL]]*Tabela1[[#This Row],[EXPEDIÇÃO ]]</f>
        <v>0</v>
      </c>
      <c r="AY1190" s="28" t="str">
        <f>Tabela1[[#This Row],[PEDIDO]]&amp;Tabela1[[#This Row],[PRODUTO]]</f>
        <v/>
      </c>
      <c r="AZ1190" s="44">
        <f>IF(AF1190="",0,IF(ISTEXT(AF1190),H1190*VALUE(SUBSTITUTE(AF1190,"%",""))/100,H1190*AF1190))-Tabela1[[#This Row],[PRONTO ACABADO2]]</f>
        <v>0</v>
      </c>
      <c r="BA1190" s="44">
        <f>IF(AG1190="",0,IF(ISTEXT(AG1190),H1190*VALUE(SUBSTITUTE(AG1190,"%",""))/100,H1190*AG1190))-Tabela1[[#This Row],[PESO EXPEDIDO2]]</f>
        <v>0</v>
      </c>
      <c r="BB1190" s="44">
        <f t="shared" si="170"/>
        <v>0</v>
      </c>
      <c r="BC1190" s="44">
        <f t="shared" si="171"/>
        <v>0</v>
      </c>
      <c r="BD1190" s="44"/>
    </row>
    <row r="1191" spans="1:56" ht="15.75" hidden="1" customHeight="1" x14ac:dyDescent="0.25">
      <c r="A1191" s="6"/>
      <c r="B1191" s="22"/>
      <c r="C1191" s="7"/>
      <c r="D1191" s="46"/>
      <c r="E1191" s="7"/>
      <c r="F1191" s="7"/>
      <c r="G1191" s="44"/>
      <c r="H1191" s="41">
        <f>Tabela1[[#This Row],[PESO UNI]]*Tabela1[[#This Row],[QTE]]</f>
        <v>0</v>
      </c>
      <c r="I1191" s="7"/>
      <c r="J1191" s="8"/>
      <c r="K1191" s="8"/>
      <c r="L1191" s="9"/>
      <c r="M1191" s="10"/>
      <c r="N1191" s="8"/>
      <c r="O1191" s="12"/>
      <c r="P1191" s="13"/>
      <c r="Q1191" s="14">
        <f>Tabela1[[#This Row],[QTDE/ Fabricação]]-Tabela1[[#This Row],[QTE]]</f>
        <v>0</v>
      </c>
      <c r="R1191" s="19">
        <f t="shared" si="166"/>
        <v>0</v>
      </c>
      <c r="S1191" s="19">
        <f t="shared" si="165"/>
        <v>0</v>
      </c>
      <c r="T1191" s="20">
        <f t="shared" si="167"/>
        <v>0</v>
      </c>
      <c r="U1191" s="17">
        <f>IFERROR(SUMIF('LISTA DE EMBARQUE'!B:B,MICRO!E:E,'LISTA DE EMBARQUE'!G:G),"")</f>
        <v>0</v>
      </c>
      <c r="V1191" s="12" t="str">
        <f>IFERROR(VLOOKUP(Tabela1[[#This Row],[COD.MDE]],'LISTA DE EMBARQUE'!B:L,11,0),"")</f>
        <v/>
      </c>
      <c r="W1191" s="13" t="str">
        <f>IFERROR(COUNTIF(#REF!,Tabela1[[#This Row],[Colunas5]]),"")</f>
        <v/>
      </c>
      <c r="X1191" s="14">
        <f>Tabela1[[#This Row],[QIANTIDADE EXPEDIDA]]*Tabela1[[#This Row],[PESO UNI]]</f>
        <v>0</v>
      </c>
      <c r="Y1191" s="14">
        <f t="shared" si="168"/>
        <v>0</v>
      </c>
      <c r="Z1191" s="21">
        <f>Tabela1[[#This Row],[PESO TOTAL]]-Tabela1[[#This Row],[Peso Expedido]]</f>
        <v>0</v>
      </c>
      <c r="AA1191" s="18"/>
      <c r="AB1191" s="40"/>
      <c r="AC1191" s="40"/>
      <c r="AD1191" s="40"/>
      <c r="AE1191" s="40"/>
      <c r="AF1191" s="40"/>
      <c r="AG1191" s="40"/>
      <c r="AH1191" s="40"/>
      <c r="AI1191" s="40" t="str">
        <f t="shared" si="172"/>
        <v>ok</v>
      </c>
      <c r="AJ1191"/>
      <c r="AK1191" t="str">
        <f>Tabela1[[#This Row],[Coluna1]]&amp;Tabela1[[#This Row],[PEDIDO]]</f>
        <v/>
      </c>
      <c r="AL1191"/>
      <c r="AM1191"/>
      <c r="AN1191"/>
      <c r="AO1191" t="str">
        <f t="shared" si="169"/>
        <v>/</v>
      </c>
      <c r="AP1191" t="str">
        <f>Tabela1[[#This Row],[TAG]]&amp;Tabela1[[#This Row],[PEDIDO]]&amp;Tabela1[[#This Row],[PRODUTO]]</f>
        <v/>
      </c>
      <c r="AQ1191" s="23" t="str">
        <f>Tabela1[[#This Row],[PRODUTO]]&amp;Tabela1[[#This Row],[TAG]]</f>
        <v/>
      </c>
      <c r="AR1191" s="183">
        <f>Tabela1[[#This Row],[PESO TOTAL]]*Tabela1[[#This Row],[MATÉRIA PRIMA]]</f>
        <v>0</v>
      </c>
      <c r="AS1191" s="28">
        <f>Tabela1[[#This Row],[PESO TOTAL]]*Tabela1[[#This Row],[PREPARAÇÃO ]]</f>
        <v>0</v>
      </c>
      <c r="AT1191" s="28">
        <f>Tabela1[[#This Row],[PESO TOTAL]]*Tabela1[[#This Row],[CALDEIRARIA]]</f>
        <v>0</v>
      </c>
      <c r="AU1191" s="28">
        <f>Tabela1[[#This Row],[PESO TOTAL]]*Tabela1[[#This Row],[SOLDA]]</f>
        <v>0</v>
      </c>
      <c r="AV1191" s="28">
        <f>Tabela1[[#This Row],[PESO TOTAL]]*Tabela1[[#This Row],[ACABAMENTO]]</f>
        <v>0</v>
      </c>
      <c r="AW1191" s="28">
        <f>Tabela1[[#This Row],[PESO TOTAL]]*Tabela1[[#This Row],[PRONTO ACABADO]]</f>
        <v>0</v>
      </c>
      <c r="AX1191" s="28">
        <f>Tabela1[[#This Row],[PESO TOTAL]]*Tabela1[[#This Row],[EXPEDIÇÃO ]]</f>
        <v>0</v>
      </c>
      <c r="AY1191" s="28" t="str">
        <f>Tabela1[[#This Row],[PEDIDO]]&amp;Tabela1[[#This Row],[PRODUTO]]</f>
        <v/>
      </c>
      <c r="AZ1191" s="44">
        <f>IF(AF1191="",0,IF(ISTEXT(AF1191),H1191*VALUE(SUBSTITUTE(AF1191,"%",""))/100,H1191*AF1191))-Tabela1[[#This Row],[PRONTO ACABADO2]]</f>
        <v>0</v>
      </c>
      <c r="BA1191" s="44">
        <f>IF(AG1191="",0,IF(ISTEXT(AG1191),H1191*VALUE(SUBSTITUTE(AG1191,"%",""))/100,H1191*AG1191))-Tabela1[[#This Row],[PESO EXPEDIDO2]]</f>
        <v>0</v>
      </c>
      <c r="BB1191" s="44">
        <f t="shared" si="170"/>
        <v>0</v>
      </c>
      <c r="BC1191" s="44">
        <f t="shared" si="171"/>
        <v>0</v>
      </c>
      <c r="BD1191" s="44"/>
    </row>
    <row r="1192" spans="1:56" ht="15.75" hidden="1" customHeight="1" x14ac:dyDescent="0.25">
      <c r="A1192" s="6"/>
      <c r="B1192" s="22"/>
      <c r="C1192" s="7"/>
      <c r="D1192" s="46"/>
      <c r="E1192" s="7"/>
      <c r="F1192" s="7"/>
      <c r="G1192" s="44"/>
      <c r="H1192" s="41">
        <f>Tabela1[[#This Row],[PESO UNI]]*Tabela1[[#This Row],[QTE]]</f>
        <v>0</v>
      </c>
      <c r="I1192" s="7"/>
      <c r="J1192" s="8"/>
      <c r="K1192" s="8"/>
      <c r="L1192" s="9"/>
      <c r="M1192" s="10"/>
      <c r="N1192" s="8"/>
      <c r="O1192" s="12"/>
      <c r="P1192" s="13"/>
      <c r="Q1192" s="14">
        <f>Tabela1[[#This Row],[QTDE/ Fabricação]]-Tabela1[[#This Row],[QTE]]</f>
        <v>0</v>
      </c>
      <c r="R1192" s="19">
        <f t="shared" si="166"/>
        <v>0</v>
      </c>
      <c r="S1192" s="19">
        <f t="shared" si="165"/>
        <v>0</v>
      </c>
      <c r="T1192" s="20">
        <f t="shared" si="167"/>
        <v>0</v>
      </c>
      <c r="U1192" s="17">
        <f>IFERROR(SUMIF('LISTA DE EMBARQUE'!B:B,MICRO!E:E,'LISTA DE EMBARQUE'!G:G),"")</f>
        <v>0</v>
      </c>
      <c r="V1192" s="12" t="str">
        <f>IFERROR(VLOOKUP(Tabela1[[#This Row],[COD.MDE]],'LISTA DE EMBARQUE'!B:L,11,0),"")</f>
        <v/>
      </c>
      <c r="W1192" s="13" t="str">
        <f>IFERROR(COUNTIF(#REF!,Tabela1[[#This Row],[Colunas5]]),"")</f>
        <v/>
      </c>
      <c r="X1192" s="14">
        <f>Tabela1[[#This Row],[QIANTIDADE EXPEDIDA]]*Tabela1[[#This Row],[PESO UNI]]</f>
        <v>0</v>
      </c>
      <c r="Y1192" s="14">
        <f t="shared" si="168"/>
        <v>0</v>
      </c>
      <c r="Z1192" s="21">
        <f>Tabela1[[#This Row],[PESO TOTAL]]-Tabela1[[#This Row],[Peso Expedido]]</f>
        <v>0</v>
      </c>
      <c r="AA1192" s="18"/>
      <c r="AB1192" s="40"/>
      <c r="AC1192" s="40"/>
      <c r="AD1192" s="40"/>
      <c r="AE1192" s="40"/>
      <c r="AF1192" s="40"/>
      <c r="AG1192" s="40"/>
      <c r="AH1192" s="40"/>
      <c r="AI1192" s="40" t="str">
        <f t="shared" si="172"/>
        <v>ok</v>
      </c>
      <c r="AJ1192"/>
      <c r="AK1192" t="str">
        <f>Tabela1[[#This Row],[Coluna1]]&amp;Tabela1[[#This Row],[PEDIDO]]</f>
        <v/>
      </c>
      <c r="AL1192"/>
      <c r="AM1192"/>
      <c r="AN1192"/>
      <c r="AO1192" t="str">
        <f t="shared" si="169"/>
        <v>/</v>
      </c>
      <c r="AP1192" t="str">
        <f>Tabela1[[#This Row],[TAG]]&amp;Tabela1[[#This Row],[PEDIDO]]&amp;Tabela1[[#This Row],[PRODUTO]]</f>
        <v/>
      </c>
      <c r="AQ1192" s="23" t="str">
        <f>Tabela1[[#This Row],[PRODUTO]]&amp;Tabela1[[#This Row],[TAG]]</f>
        <v/>
      </c>
      <c r="AR1192" s="183">
        <f>Tabela1[[#This Row],[PESO TOTAL]]*Tabela1[[#This Row],[MATÉRIA PRIMA]]</f>
        <v>0</v>
      </c>
      <c r="AS1192" s="28">
        <f>Tabela1[[#This Row],[PESO TOTAL]]*Tabela1[[#This Row],[PREPARAÇÃO ]]</f>
        <v>0</v>
      </c>
      <c r="AT1192" s="28">
        <f>Tabela1[[#This Row],[PESO TOTAL]]*Tabela1[[#This Row],[CALDEIRARIA]]</f>
        <v>0</v>
      </c>
      <c r="AU1192" s="28">
        <f>Tabela1[[#This Row],[PESO TOTAL]]*Tabela1[[#This Row],[SOLDA]]</f>
        <v>0</v>
      </c>
      <c r="AV1192" s="28">
        <f>Tabela1[[#This Row],[PESO TOTAL]]*Tabela1[[#This Row],[ACABAMENTO]]</f>
        <v>0</v>
      </c>
      <c r="AW1192" s="28">
        <f>Tabela1[[#This Row],[PESO TOTAL]]*Tabela1[[#This Row],[PRONTO ACABADO]]</f>
        <v>0</v>
      </c>
      <c r="AX1192" s="28">
        <f>Tabela1[[#This Row],[PESO TOTAL]]*Tabela1[[#This Row],[EXPEDIÇÃO ]]</f>
        <v>0</v>
      </c>
      <c r="AY1192" s="28" t="str">
        <f>Tabela1[[#This Row],[PEDIDO]]&amp;Tabela1[[#This Row],[PRODUTO]]</f>
        <v/>
      </c>
      <c r="AZ1192" s="44">
        <f>IF(AF1192="",0,IF(ISTEXT(AF1192),H1192*VALUE(SUBSTITUTE(AF1192,"%",""))/100,H1192*AF1192))-Tabela1[[#This Row],[PRONTO ACABADO2]]</f>
        <v>0</v>
      </c>
      <c r="BA1192" s="44">
        <f>IF(AG1192="",0,IF(ISTEXT(AG1192),H1192*VALUE(SUBSTITUTE(AG1192,"%",""))/100,H1192*AG1192))-Tabela1[[#This Row],[PESO EXPEDIDO2]]</f>
        <v>0</v>
      </c>
      <c r="BB1192" s="44">
        <f t="shared" si="170"/>
        <v>0</v>
      </c>
      <c r="BC1192" s="44">
        <f t="shared" si="171"/>
        <v>0</v>
      </c>
      <c r="BD1192" s="44"/>
    </row>
    <row r="1193" spans="1:56" ht="15.75" hidden="1" customHeight="1" x14ac:dyDescent="0.25">
      <c r="A1193" s="6"/>
      <c r="B1193" s="22"/>
      <c r="C1193" s="7"/>
      <c r="D1193" s="46"/>
      <c r="E1193" s="7"/>
      <c r="F1193" s="7"/>
      <c r="G1193" s="44"/>
      <c r="H1193" s="41">
        <f>Tabela1[[#This Row],[PESO UNI]]*Tabela1[[#This Row],[QTE]]</f>
        <v>0</v>
      </c>
      <c r="I1193" s="7"/>
      <c r="J1193" s="8"/>
      <c r="K1193" s="8"/>
      <c r="L1193" s="9"/>
      <c r="M1193" s="10"/>
      <c r="N1193" s="8"/>
      <c r="O1193" s="12"/>
      <c r="P1193" s="13"/>
      <c r="Q1193" s="14">
        <f>Tabela1[[#This Row],[QTDE/ Fabricação]]-Tabela1[[#This Row],[QTE]]</f>
        <v>0</v>
      </c>
      <c r="R1193" s="19">
        <f t="shared" si="166"/>
        <v>0</v>
      </c>
      <c r="S1193" s="19">
        <f t="shared" si="165"/>
        <v>0</v>
      </c>
      <c r="T1193" s="20">
        <f t="shared" si="167"/>
        <v>0</v>
      </c>
      <c r="U1193" s="17">
        <f>IFERROR(SUMIF('LISTA DE EMBARQUE'!B:B,MICRO!E:E,'LISTA DE EMBARQUE'!G:G),"")</f>
        <v>0</v>
      </c>
      <c r="V1193" s="12" t="str">
        <f>IFERROR(VLOOKUP(Tabela1[[#This Row],[COD.MDE]],'LISTA DE EMBARQUE'!B:L,11,0),"")</f>
        <v/>
      </c>
      <c r="W1193" s="13" t="str">
        <f>IFERROR(COUNTIF(#REF!,Tabela1[[#This Row],[Colunas5]]),"")</f>
        <v/>
      </c>
      <c r="X1193" s="14">
        <f>Tabela1[[#This Row],[QIANTIDADE EXPEDIDA]]*Tabela1[[#This Row],[PESO UNI]]</f>
        <v>0</v>
      </c>
      <c r="Y1193" s="14">
        <f t="shared" si="168"/>
        <v>0</v>
      </c>
      <c r="Z1193" s="21">
        <f>Tabela1[[#This Row],[PESO TOTAL]]-Tabela1[[#This Row],[Peso Expedido]]</f>
        <v>0</v>
      </c>
      <c r="AA1193" s="18"/>
      <c r="AB1193" s="40"/>
      <c r="AC1193" s="40"/>
      <c r="AD1193" s="40"/>
      <c r="AE1193" s="40"/>
      <c r="AF1193" s="40"/>
      <c r="AG1193" s="40"/>
      <c r="AH1193" s="40"/>
      <c r="AI1193" s="40" t="str">
        <f t="shared" si="172"/>
        <v>ok</v>
      </c>
      <c r="AJ1193"/>
      <c r="AK1193" t="str">
        <f>Tabela1[[#This Row],[Coluna1]]&amp;Tabela1[[#This Row],[PEDIDO]]</f>
        <v/>
      </c>
      <c r="AL1193"/>
      <c r="AM1193"/>
      <c r="AN1193"/>
      <c r="AO1193" t="str">
        <f t="shared" si="169"/>
        <v>/</v>
      </c>
      <c r="AP1193" t="str">
        <f>Tabela1[[#This Row],[TAG]]&amp;Tabela1[[#This Row],[PEDIDO]]&amp;Tabela1[[#This Row],[PRODUTO]]</f>
        <v/>
      </c>
      <c r="AQ1193" s="23" t="str">
        <f>Tabela1[[#This Row],[PRODUTO]]&amp;Tabela1[[#This Row],[TAG]]</f>
        <v/>
      </c>
      <c r="AR1193" s="183">
        <f>Tabela1[[#This Row],[PESO TOTAL]]*Tabela1[[#This Row],[MATÉRIA PRIMA]]</f>
        <v>0</v>
      </c>
      <c r="AS1193" s="28">
        <f>Tabela1[[#This Row],[PESO TOTAL]]*Tabela1[[#This Row],[PREPARAÇÃO ]]</f>
        <v>0</v>
      </c>
      <c r="AT1193" s="28">
        <f>Tabela1[[#This Row],[PESO TOTAL]]*Tabela1[[#This Row],[CALDEIRARIA]]</f>
        <v>0</v>
      </c>
      <c r="AU1193" s="28">
        <f>Tabela1[[#This Row],[PESO TOTAL]]*Tabela1[[#This Row],[SOLDA]]</f>
        <v>0</v>
      </c>
      <c r="AV1193" s="28">
        <f>Tabela1[[#This Row],[PESO TOTAL]]*Tabela1[[#This Row],[ACABAMENTO]]</f>
        <v>0</v>
      </c>
      <c r="AW1193" s="28">
        <f>Tabela1[[#This Row],[PESO TOTAL]]*Tabela1[[#This Row],[PRONTO ACABADO]]</f>
        <v>0</v>
      </c>
      <c r="AX1193" s="28">
        <f>Tabela1[[#This Row],[PESO TOTAL]]*Tabela1[[#This Row],[EXPEDIÇÃO ]]</f>
        <v>0</v>
      </c>
      <c r="AY1193" s="28" t="str">
        <f>Tabela1[[#This Row],[PEDIDO]]&amp;Tabela1[[#This Row],[PRODUTO]]</f>
        <v/>
      </c>
      <c r="AZ1193" s="44">
        <f>IF(AF1193="",0,IF(ISTEXT(AF1193),H1193*VALUE(SUBSTITUTE(AF1193,"%",""))/100,H1193*AF1193))-Tabela1[[#This Row],[PRONTO ACABADO2]]</f>
        <v>0</v>
      </c>
      <c r="BA1193" s="44">
        <f>IF(AG1193="",0,IF(ISTEXT(AG1193),H1193*VALUE(SUBSTITUTE(AG1193,"%",""))/100,H1193*AG1193))-Tabela1[[#This Row],[PESO EXPEDIDO2]]</f>
        <v>0</v>
      </c>
      <c r="BB1193" s="44">
        <f t="shared" si="170"/>
        <v>0</v>
      </c>
      <c r="BC1193" s="44">
        <f t="shared" si="171"/>
        <v>0</v>
      </c>
      <c r="BD1193" s="44"/>
    </row>
    <row r="1194" spans="1:56" ht="15.75" hidden="1" customHeight="1" x14ac:dyDescent="0.25">
      <c r="A1194" s="6"/>
      <c r="B1194" s="22"/>
      <c r="C1194" s="7"/>
      <c r="D1194" s="46"/>
      <c r="E1194" s="7"/>
      <c r="F1194" s="7"/>
      <c r="G1194" s="44"/>
      <c r="H1194" s="41">
        <f>Tabela1[[#This Row],[PESO UNI]]*Tabela1[[#This Row],[QTE]]</f>
        <v>0</v>
      </c>
      <c r="I1194" s="7"/>
      <c r="J1194" s="8"/>
      <c r="K1194" s="8"/>
      <c r="L1194" s="9"/>
      <c r="M1194" s="10"/>
      <c r="N1194" s="8"/>
      <c r="O1194" s="12"/>
      <c r="P1194" s="13"/>
      <c r="Q1194" s="14">
        <f>Tabela1[[#This Row],[QTDE/ Fabricação]]-Tabela1[[#This Row],[QTE]]</f>
        <v>0</v>
      </c>
      <c r="R1194" s="19">
        <f t="shared" si="166"/>
        <v>0</v>
      </c>
      <c r="S1194" s="19">
        <f t="shared" si="165"/>
        <v>0</v>
      </c>
      <c r="T1194" s="20">
        <f t="shared" si="167"/>
        <v>0</v>
      </c>
      <c r="U1194" s="17">
        <f>IFERROR(SUMIF('LISTA DE EMBARQUE'!B:B,MICRO!E:E,'LISTA DE EMBARQUE'!G:G),"")</f>
        <v>0</v>
      </c>
      <c r="V1194" s="12" t="str">
        <f>IFERROR(VLOOKUP(Tabela1[[#This Row],[COD.MDE]],'LISTA DE EMBARQUE'!B:L,11,0),"")</f>
        <v/>
      </c>
      <c r="W1194" s="13" t="str">
        <f>IFERROR(COUNTIF(#REF!,Tabela1[[#This Row],[Colunas5]]),"")</f>
        <v/>
      </c>
      <c r="X1194" s="14">
        <f>Tabela1[[#This Row],[QIANTIDADE EXPEDIDA]]*Tabela1[[#This Row],[PESO UNI]]</f>
        <v>0</v>
      </c>
      <c r="Y1194" s="14">
        <f t="shared" si="168"/>
        <v>0</v>
      </c>
      <c r="Z1194" s="21">
        <f>Tabela1[[#This Row],[PESO TOTAL]]-Tabela1[[#This Row],[Peso Expedido]]</f>
        <v>0</v>
      </c>
      <c r="AA1194" s="18"/>
      <c r="AB1194" s="40"/>
      <c r="AC1194" s="40"/>
      <c r="AD1194" s="40"/>
      <c r="AE1194" s="40"/>
      <c r="AF1194" s="40"/>
      <c r="AG1194" s="40"/>
      <c r="AH1194" s="40"/>
      <c r="AI1194" s="40" t="str">
        <f t="shared" si="172"/>
        <v>ok</v>
      </c>
      <c r="AJ1194"/>
      <c r="AK1194" t="str">
        <f>Tabela1[[#This Row],[Coluna1]]&amp;Tabela1[[#This Row],[PEDIDO]]</f>
        <v/>
      </c>
      <c r="AL1194"/>
      <c r="AM1194"/>
      <c r="AN1194"/>
      <c r="AO1194" t="str">
        <f t="shared" si="169"/>
        <v>/</v>
      </c>
      <c r="AP1194" t="str">
        <f>Tabela1[[#This Row],[TAG]]&amp;Tabela1[[#This Row],[PEDIDO]]&amp;Tabela1[[#This Row],[PRODUTO]]</f>
        <v/>
      </c>
      <c r="AQ1194" s="23" t="str">
        <f>Tabela1[[#This Row],[PRODUTO]]&amp;Tabela1[[#This Row],[TAG]]</f>
        <v/>
      </c>
      <c r="AR1194" s="183">
        <f>Tabela1[[#This Row],[PESO TOTAL]]*Tabela1[[#This Row],[MATÉRIA PRIMA]]</f>
        <v>0</v>
      </c>
      <c r="AS1194" s="28">
        <f>Tabela1[[#This Row],[PESO TOTAL]]*Tabela1[[#This Row],[PREPARAÇÃO ]]</f>
        <v>0</v>
      </c>
      <c r="AT1194" s="28">
        <f>Tabela1[[#This Row],[PESO TOTAL]]*Tabela1[[#This Row],[CALDEIRARIA]]</f>
        <v>0</v>
      </c>
      <c r="AU1194" s="28">
        <f>Tabela1[[#This Row],[PESO TOTAL]]*Tabela1[[#This Row],[SOLDA]]</f>
        <v>0</v>
      </c>
      <c r="AV1194" s="28">
        <f>Tabela1[[#This Row],[PESO TOTAL]]*Tabela1[[#This Row],[ACABAMENTO]]</f>
        <v>0</v>
      </c>
      <c r="AW1194" s="28">
        <f>Tabela1[[#This Row],[PESO TOTAL]]*Tabela1[[#This Row],[PRONTO ACABADO]]</f>
        <v>0</v>
      </c>
      <c r="AX1194" s="28">
        <f>Tabela1[[#This Row],[PESO TOTAL]]*Tabela1[[#This Row],[EXPEDIÇÃO ]]</f>
        <v>0</v>
      </c>
      <c r="AY1194" s="28" t="str">
        <f>Tabela1[[#This Row],[PEDIDO]]&amp;Tabela1[[#This Row],[PRODUTO]]</f>
        <v/>
      </c>
      <c r="AZ1194" s="44">
        <f>IF(AF1194="",0,IF(ISTEXT(AF1194),H1194*VALUE(SUBSTITUTE(AF1194,"%",""))/100,H1194*AF1194))-Tabela1[[#This Row],[PRONTO ACABADO2]]</f>
        <v>0</v>
      </c>
      <c r="BA1194" s="44">
        <f>IF(AG1194="",0,IF(ISTEXT(AG1194),H1194*VALUE(SUBSTITUTE(AG1194,"%",""))/100,H1194*AG1194))-Tabela1[[#This Row],[PESO EXPEDIDO2]]</f>
        <v>0</v>
      </c>
      <c r="BB1194" s="44">
        <f t="shared" si="170"/>
        <v>0</v>
      </c>
      <c r="BC1194" s="44">
        <f t="shared" si="171"/>
        <v>0</v>
      </c>
      <c r="BD1194" s="44"/>
    </row>
    <row r="1195" spans="1:56" ht="15.75" hidden="1" customHeight="1" x14ac:dyDescent="0.25">
      <c r="A1195" s="6"/>
      <c r="B1195" s="22"/>
      <c r="C1195" s="7"/>
      <c r="D1195" s="46"/>
      <c r="E1195" s="7"/>
      <c r="F1195" s="7"/>
      <c r="G1195" s="44"/>
      <c r="H1195" s="41">
        <f>Tabela1[[#This Row],[PESO UNI]]*Tabela1[[#This Row],[QTE]]</f>
        <v>0</v>
      </c>
      <c r="I1195" s="7"/>
      <c r="J1195" s="8"/>
      <c r="K1195" s="8"/>
      <c r="L1195" s="9"/>
      <c r="M1195" s="10"/>
      <c r="N1195" s="8"/>
      <c r="O1195" s="12"/>
      <c r="P1195" s="13"/>
      <c r="Q1195" s="14">
        <f>Tabela1[[#This Row],[QTDE/ Fabricação]]-Tabela1[[#This Row],[QTE]]</f>
        <v>0</v>
      </c>
      <c r="R1195" s="19">
        <f t="shared" si="166"/>
        <v>0</v>
      </c>
      <c r="S1195" s="19">
        <f t="shared" si="165"/>
        <v>0</v>
      </c>
      <c r="T1195" s="20">
        <f t="shared" si="167"/>
        <v>0</v>
      </c>
      <c r="U1195" s="17">
        <f>IFERROR(SUMIF('LISTA DE EMBARQUE'!B:B,MICRO!E:E,'LISTA DE EMBARQUE'!G:G),"")</f>
        <v>0</v>
      </c>
      <c r="V1195" s="12" t="str">
        <f>IFERROR(VLOOKUP(Tabela1[[#This Row],[COD.MDE]],'LISTA DE EMBARQUE'!B:L,11,0),"")</f>
        <v/>
      </c>
      <c r="W1195" s="13" t="str">
        <f>IFERROR(COUNTIF(#REF!,Tabela1[[#This Row],[Colunas5]]),"")</f>
        <v/>
      </c>
      <c r="X1195" s="14">
        <f>Tabela1[[#This Row],[QIANTIDADE EXPEDIDA]]*Tabela1[[#This Row],[PESO UNI]]</f>
        <v>0</v>
      </c>
      <c r="Y1195" s="14">
        <f t="shared" si="168"/>
        <v>0</v>
      </c>
      <c r="Z1195" s="21">
        <f>Tabela1[[#This Row],[PESO TOTAL]]-Tabela1[[#This Row],[Peso Expedido]]</f>
        <v>0</v>
      </c>
      <c r="AA1195" s="18"/>
      <c r="AB1195" s="40"/>
      <c r="AC1195" s="40"/>
      <c r="AD1195" s="40"/>
      <c r="AE1195" s="40"/>
      <c r="AF1195" s="40"/>
      <c r="AG1195" s="40"/>
      <c r="AH1195" s="40"/>
      <c r="AI1195" s="40" t="str">
        <f t="shared" si="172"/>
        <v>ok</v>
      </c>
      <c r="AJ1195"/>
      <c r="AK1195" t="str">
        <f>Tabela1[[#This Row],[Coluna1]]&amp;Tabela1[[#This Row],[PEDIDO]]</f>
        <v/>
      </c>
      <c r="AL1195"/>
      <c r="AM1195"/>
      <c r="AN1195"/>
      <c r="AO1195" t="str">
        <f t="shared" si="169"/>
        <v>/</v>
      </c>
      <c r="AP1195" t="str">
        <f>Tabela1[[#This Row],[TAG]]&amp;Tabela1[[#This Row],[PEDIDO]]&amp;Tabela1[[#This Row],[PRODUTO]]</f>
        <v/>
      </c>
      <c r="AQ1195" s="23" t="str">
        <f>Tabela1[[#This Row],[PRODUTO]]&amp;Tabela1[[#This Row],[TAG]]</f>
        <v/>
      </c>
      <c r="AR1195" s="183">
        <f>Tabela1[[#This Row],[PESO TOTAL]]*Tabela1[[#This Row],[MATÉRIA PRIMA]]</f>
        <v>0</v>
      </c>
      <c r="AS1195" s="28">
        <f>Tabela1[[#This Row],[PESO TOTAL]]*Tabela1[[#This Row],[PREPARAÇÃO ]]</f>
        <v>0</v>
      </c>
      <c r="AT1195" s="28">
        <f>Tabela1[[#This Row],[PESO TOTAL]]*Tabela1[[#This Row],[CALDEIRARIA]]</f>
        <v>0</v>
      </c>
      <c r="AU1195" s="28">
        <f>Tabela1[[#This Row],[PESO TOTAL]]*Tabela1[[#This Row],[SOLDA]]</f>
        <v>0</v>
      </c>
      <c r="AV1195" s="28">
        <f>Tabela1[[#This Row],[PESO TOTAL]]*Tabela1[[#This Row],[ACABAMENTO]]</f>
        <v>0</v>
      </c>
      <c r="AW1195" s="28">
        <f>Tabela1[[#This Row],[PESO TOTAL]]*Tabela1[[#This Row],[PRONTO ACABADO]]</f>
        <v>0</v>
      </c>
      <c r="AX1195" s="28">
        <f>Tabela1[[#This Row],[PESO TOTAL]]*Tabela1[[#This Row],[EXPEDIÇÃO ]]</f>
        <v>0</v>
      </c>
      <c r="AY1195" s="28" t="str">
        <f>Tabela1[[#This Row],[PEDIDO]]&amp;Tabela1[[#This Row],[PRODUTO]]</f>
        <v/>
      </c>
      <c r="AZ1195" s="44">
        <f>IF(AF1195="",0,IF(ISTEXT(AF1195),H1195*VALUE(SUBSTITUTE(AF1195,"%",""))/100,H1195*AF1195))-Tabela1[[#This Row],[PRONTO ACABADO2]]</f>
        <v>0</v>
      </c>
      <c r="BA1195" s="44">
        <f>IF(AG1195="",0,IF(ISTEXT(AG1195),H1195*VALUE(SUBSTITUTE(AG1195,"%",""))/100,H1195*AG1195))-Tabela1[[#This Row],[PESO EXPEDIDO2]]</f>
        <v>0</v>
      </c>
      <c r="BB1195" s="44">
        <f t="shared" si="170"/>
        <v>0</v>
      </c>
      <c r="BC1195" s="44">
        <f t="shared" si="171"/>
        <v>0</v>
      </c>
      <c r="BD1195" s="44"/>
    </row>
    <row r="1196" spans="1:56" ht="15.75" hidden="1" customHeight="1" x14ac:dyDescent="0.25">
      <c r="A1196" s="6"/>
      <c r="B1196" s="22"/>
      <c r="C1196" s="7"/>
      <c r="D1196" s="46"/>
      <c r="E1196" s="7"/>
      <c r="F1196" s="7"/>
      <c r="G1196" s="44"/>
      <c r="H1196" s="41">
        <f>Tabela1[[#This Row],[PESO UNI]]*Tabela1[[#This Row],[QTE]]</f>
        <v>0</v>
      </c>
      <c r="I1196" s="7"/>
      <c r="J1196" s="8"/>
      <c r="K1196" s="8"/>
      <c r="L1196" s="9"/>
      <c r="M1196" s="10"/>
      <c r="N1196" s="8"/>
      <c r="O1196" s="12"/>
      <c r="P1196" s="13"/>
      <c r="Q1196" s="14">
        <f>Tabela1[[#This Row],[QTDE/ Fabricação]]-Tabela1[[#This Row],[QTE]]</f>
        <v>0</v>
      </c>
      <c r="R1196" s="19">
        <f t="shared" si="166"/>
        <v>0</v>
      </c>
      <c r="S1196" s="19">
        <f t="shared" si="165"/>
        <v>0</v>
      </c>
      <c r="T1196" s="20">
        <f t="shared" si="167"/>
        <v>0</v>
      </c>
      <c r="U1196" s="17">
        <f>IFERROR(SUMIF('LISTA DE EMBARQUE'!B:B,MICRO!E:E,'LISTA DE EMBARQUE'!G:G),"")</f>
        <v>0</v>
      </c>
      <c r="V1196" s="12" t="str">
        <f>IFERROR(VLOOKUP(Tabela1[[#This Row],[COD.MDE]],'LISTA DE EMBARQUE'!B:L,11,0),"")</f>
        <v/>
      </c>
      <c r="W1196" s="13" t="str">
        <f>IFERROR(COUNTIF(#REF!,Tabela1[[#This Row],[Colunas5]]),"")</f>
        <v/>
      </c>
      <c r="X1196" s="14">
        <f>Tabela1[[#This Row],[QIANTIDADE EXPEDIDA]]*Tabela1[[#This Row],[PESO UNI]]</f>
        <v>0</v>
      </c>
      <c r="Y1196" s="14">
        <f t="shared" si="168"/>
        <v>0</v>
      </c>
      <c r="Z1196" s="21">
        <f>Tabela1[[#This Row],[PESO TOTAL]]-Tabela1[[#This Row],[Peso Expedido]]</f>
        <v>0</v>
      </c>
      <c r="AA1196" s="18"/>
      <c r="AB1196" s="40"/>
      <c r="AC1196" s="40"/>
      <c r="AD1196" s="40"/>
      <c r="AE1196" s="40"/>
      <c r="AF1196" s="40"/>
      <c r="AG1196" s="40"/>
      <c r="AH1196" s="40"/>
      <c r="AI1196" s="40" t="str">
        <f t="shared" si="172"/>
        <v>ok</v>
      </c>
      <c r="AJ1196"/>
      <c r="AK1196" t="str">
        <f>Tabela1[[#This Row],[Coluna1]]&amp;Tabela1[[#This Row],[PEDIDO]]</f>
        <v/>
      </c>
      <c r="AL1196"/>
      <c r="AM1196"/>
      <c r="AN1196"/>
      <c r="AO1196" t="str">
        <f t="shared" si="169"/>
        <v>/</v>
      </c>
      <c r="AP1196" t="str">
        <f>Tabela1[[#This Row],[TAG]]&amp;Tabela1[[#This Row],[PEDIDO]]&amp;Tabela1[[#This Row],[PRODUTO]]</f>
        <v/>
      </c>
      <c r="AQ1196" s="23" t="str">
        <f>Tabela1[[#This Row],[PRODUTO]]&amp;Tabela1[[#This Row],[TAG]]</f>
        <v/>
      </c>
      <c r="AR1196" s="183">
        <f>Tabela1[[#This Row],[PESO TOTAL]]*Tabela1[[#This Row],[MATÉRIA PRIMA]]</f>
        <v>0</v>
      </c>
      <c r="AS1196" s="28">
        <f>Tabela1[[#This Row],[PESO TOTAL]]*Tabela1[[#This Row],[PREPARAÇÃO ]]</f>
        <v>0</v>
      </c>
      <c r="AT1196" s="28">
        <f>Tabela1[[#This Row],[PESO TOTAL]]*Tabela1[[#This Row],[CALDEIRARIA]]</f>
        <v>0</v>
      </c>
      <c r="AU1196" s="28">
        <f>Tabela1[[#This Row],[PESO TOTAL]]*Tabela1[[#This Row],[SOLDA]]</f>
        <v>0</v>
      </c>
      <c r="AV1196" s="28">
        <f>Tabela1[[#This Row],[PESO TOTAL]]*Tabela1[[#This Row],[ACABAMENTO]]</f>
        <v>0</v>
      </c>
      <c r="AW1196" s="28">
        <f>Tabela1[[#This Row],[PESO TOTAL]]*Tabela1[[#This Row],[PRONTO ACABADO]]</f>
        <v>0</v>
      </c>
      <c r="AX1196" s="28">
        <f>Tabela1[[#This Row],[PESO TOTAL]]*Tabela1[[#This Row],[EXPEDIÇÃO ]]</f>
        <v>0</v>
      </c>
      <c r="AY1196" s="28" t="str">
        <f>Tabela1[[#This Row],[PEDIDO]]&amp;Tabela1[[#This Row],[PRODUTO]]</f>
        <v/>
      </c>
      <c r="AZ1196" s="44">
        <f>IF(AF1196="",0,IF(ISTEXT(AF1196),H1196*VALUE(SUBSTITUTE(AF1196,"%",""))/100,H1196*AF1196))-Tabela1[[#This Row],[PRONTO ACABADO2]]</f>
        <v>0</v>
      </c>
      <c r="BA1196" s="44">
        <f>IF(AG1196="",0,IF(ISTEXT(AG1196),H1196*VALUE(SUBSTITUTE(AG1196,"%",""))/100,H1196*AG1196))-Tabela1[[#This Row],[PESO EXPEDIDO2]]</f>
        <v>0</v>
      </c>
      <c r="BB1196" s="44">
        <f t="shared" si="170"/>
        <v>0</v>
      </c>
      <c r="BC1196" s="44">
        <f t="shared" si="171"/>
        <v>0</v>
      </c>
      <c r="BD1196" s="44"/>
    </row>
    <row r="1197" spans="1:56" ht="15.75" hidden="1" customHeight="1" x14ac:dyDescent="0.25">
      <c r="A1197" s="6"/>
      <c r="B1197" s="22"/>
      <c r="C1197" s="7"/>
      <c r="D1197" s="46"/>
      <c r="E1197" s="7"/>
      <c r="F1197" s="7"/>
      <c r="G1197" s="44"/>
      <c r="H1197" s="41">
        <f>Tabela1[[#This Row],[PESO UNI]]*Tabela1[[#This Row],[QTE]]</f>
        <v>0</v>
      </c>
      <c r="I1197" s="7"/>
      <c r="J1197" s="8"/>
      <c r="K1197" s="8"/>
      <c r="L1197" s="9"/>
      <c r="M1197" s="10"/>
      <c r="N1197" s="8"/>
      <c r="O1197" s="12"/>
      <c r="P1197" s="13"/>
      <c r="Q1197" s="14">
        <f>Tabela1[[#This Row],[QTDE/ Fabricação]]-Tabela1[[#This Row],[QTE]]</f>
        <v>0</v>
      </c>
      <c r="R1197" s="19">
        <f t="shared" si="166"/>
        <v>0</v>
      </c>
      <c r="S1197" s="19">
        <f t="shared" si="165"/>
        <v>0</v>
      </c>
      <c r="T1197" s="20">
        <f t="shared" si="167"/>
        <v>0</v>
      </c>
      <c r="U1197" s="17">
        <f>IFERROR(SUMIF('LISTA DE EMBARQUE'!B:B,MICRO!E:E,'LISTA DE EMBARQUE'!G:G),"")</f>
        <v>0</v>
      </c>
      <c r="V1197" s="12" t="str">
        <f>IFERROR(VLOOKUP(Tabela1[[#This Row],[COD.MDE]],'LISTA DE EMBARQUE'!B:L,11,0),"")</f>
        <v/>
      </c>
      <c r="W1197" s="13" t="str">
        <f>IFERROR(COUNTIF(#REF!,Tabela1[[#This Row],[Colunas5]]),"")</f>
        <v/>
      </c>
      <c r="X1197" s="14">
        <f>Tabela1[[#This Row],[QIANTIDADE EXPEDIDA]]*Tabela1[[#This Row],[PESO UNI]]</f>
        <v>0</v>
      </c>
      <c r="Y1197" s="14">
        <f t="shared" si="168"/>
        <v>0</v>
      </c>
      <c r="Z1197" s="21">
        <f>Tabela1[[#This Row],[PESO TOTAL]]-Tabela1[[#This Row],[Peso Expedido]]</f>
        <v>0</v>
      </c>
      <c r="AA1197" s="18"/>
      <c r="AB1197" s="40"/>
      <c r="AC1197" s="40"/>
      <c r="AD1197" s="40"/>
      <c r="AE1197" s="40"/>
      <c r="AF1197" s="40"/>
      <c r="AG1197" s="40"/>
      <c r="AH1197" s="40"/>
      <c r="AI1197" s="40" t="str">
        <f t="shared" si="172"/>
        <v>ok</v>
      </c>
      <c r="AJ1197"/>
      <c r="AK1197" t="str">
        <f>Tabela1[[#This Row],[Coluna1]]&amp;Tabela1[[#This Row],[PEDIDO]]</f>
        <v/>
      </c>
      <c r="AL1197"/>
      <c r="AM1197"/>
      <c r="AN1197"/>
      <c r="AO1197" t="str">
        <f t="shared" si="169"/>
        <v>/</v>
      </c>
      <c r="AP1197" t="str">
        <f>Tabela1[[#This Row],[TAG]]&amp;Tabela1[[#This Row],[PEDIDO]]&amp;Tabela1[[#This Row],[PRODUTO]]</f>
        <v/>
      </c>
      <c r="AQ1197" s="23" t="str">
        <f>Tabela1[[#This Row],[PRODUTO]]&amp;Tabela1[[#This Row],[TAG]]</f>
        <v/>
      </c>
      <c r="AR1197" s="183">
        <f>Tabela1[[#This Row],[PESO TOTAL]]*Tabela1[[#This Row],[MATÉRIA PRIMA]]</f>
        <v>0</v>
      </c>
      <c r="AS1197" s="28">
        <f>Tabela1[[#This Row],[PESO TOTAL]]*Tabela1[[#This Row],[PREPARAÇÃO ]]</f>
        <v>0</v>
      </c>
      <c r="AT1197" s="28">
        <f>Tabela1[[#This Row],[PESO TOTAL]]*Tabela1[[#This Row],[CALDEIRARIA]]</f>
        <v>0</v>
      </c>
      <c r="AU1197" s="28">
        <f>Tabela1[[#This Row],[PESO TOTAL]]*Tabela1[[#This Row],[SOLDA]]</f>
        <v>0</v>
      </c>
      <c r="AV1197" s="28">
        <f>Tabela1[[#This Row],[PESO TOTAL]]*Tabela1[[#This Row],[ACABAMENTO]]</f>
        <v>0</v>
      </c>
      <c r="AW1197" s="28">
        <f>Tabela1[[#This Row],[PESO TOTAL]]*Tabela1[[#This Row],[PRONTO ACABADO]]</f>
        <v>0</v>
      </c>
      <c r="AX1197" s="28">
        <f>Tabela1[[#This Row],[PESO TOTAL]]*Tabela1[[#This Row],[EXPEDIÇÃO ]]</f>
        <v>0</v>
      </c>
      <c r="AY1197" s="28" t="str">
        <f>Tabela1[[#This Row],[PEDIDO]]&amp;Tabela1[[#This Row],[PRODUTO]]</f>
        <v/>
      </c>
      <c r="AZ1197" s="44">
        <f>IF(AF1197="",0,IF(ISTEXT(AF1197),H1197*VALUE(SUBSTITUTE(AF1197,"%",""))/100,H1197*AF1197))-Tabela1[[#This Row],[PRONTO ACABADO2]]</f>
        <v>0</v>
      </c>
      <c r="BA1197" s="44">
        <f>IF(AG1197="",0,IF(ISTEXT(AG1197),H1197*VALUE(SUBSTITUTE(AG1197,"%",""))/100,H1197*AG1197))-Tabela1[[#This Row],[PESO EXPEDIDO2]]</f>
        <v>0</v>
      </c>
      <c r="BB1197" s="44">
        <f t="shared" si="170"/>
        <v>0</v>
      </c>
      <c r="BC1197" s="44">
        <f t="shared" si="171"/>
        <v>0</v>
      </c>
      <c r="BD1197" s="44"/>
    </row>
    <row r="1198" spans="1:56" ht="15.75" hidden="1" customHeight="1" x14ac:dyDescent="0.25">
      <c r="A1198" s="6"/>
      <c r="B1198" s="22"/>
      <c r="C1198" s="7"/>
      <c r="D1198" s="46"/>
      <c r="E1198" s="7"/>
      <c r="F1198" s="7"/>
      <c r="G1198" s="44"/>
      <c r="H1198" s="41">
        <f>Tabela1[[#This Row],[PESO UNI]]*Tabela1[[#This Row],[QTE]]</f>
        <v>0</v>
      </c>
      <c r="I1198" s="7"/>
      <c r="J1198" s="8"/>
      <c r="K1198" s="8"/>
      <c r="L1198" s="9"/>
      <c r="M1198" s="10"/>
      <c r="N1198" s="8"/>
      <c r="O1198" s="12"/>
      <c r="P1198" s="13"/>
      <c r="Q1198" s="14">
        <f>Tabela1[[#This Row],[QTDE/ Fabricação]]-Tabela1[[#This Row],[QTE]]</f>
        <v>0</v>
      </c>
      <c r="R1198" s="19">
        <f t="shared" si="166"/>
        <v>0</v>
      </c>
      <c r="S1198" s="19">
        <f t="shared" si="165"/>
        <v>0</v>
      </c>
      <c r="T1198" s="20">
        <f t="shared" si="167"/>
        <v>0</v>
      </c>
      <c r="U1198" s="17">
        <f>IFERROR(SUMIF('LISTA DE EMBARQUE'!B:B,MICRO!E:E,'LISTA DE EMBARQUE'!G:G),"")</f>
        <v>0</v>
      </c>
      <c r="V1198" s="12" t="str">
        <f>IFERROR(VLOOKUP(Tabela1[[#This Row],[COD.MDE]],'LISTA DE EMBARQUE'!B:L,11,0),"")</f>
        <v/>
      </c>
      <c r="W1198" s="13" t="str">
        <f>IFERROR(COUNTIF(#REF!,Tabela1[[#This Row],[Colunas5]]),"")</f>
        <v/>
      </c>
      <c r="X1198" s="14">
        <f>Tabela1[[#This Row],[QIANTIDADE EXPEDIDA]]*Tabela1[[#This Row],[PESO UNI]]</f>
        <v>0</v>
      </c>
      <c r="Y1198" s="14">
        <f t="shared" si="168"/>
        <v>0</v>
      </c>
      <c r="Z1198" s="21">
        <f>Tabela1[[#This Row],[PESO TOTAL]]-Tabela1[[#This Row],[Peso Expedido]]</f>
        <v>0</v>
      </c>
      <c r="AA1198" s="18"/>
      <c r="AB1198" s="40"/>
      <c r="AC1198" s="40"/>
      <c r="AD1198" s="40"/>
      <c r="AE1198" s="40"/>
      <c r="AF1198" s="40"/>
      <c r="AG1198" s="40"/>
      <c r="AH1198" s="40"/>
      <c r="AI1198" s="40" t="str">
        <f t="shared" si="172"/>
        <v>ok</v>
      </c>
      <c r="AJ1198"/>
      <c r="AK1198" t="str">
        <f>Tabela1[[#This Row],[Coluna1]]&amp;Tabela1[[#This Row],[PEDIDO]]</f>
        <v/>
      </c>
      <c r="AL1198"/>
      <c r="AM1198"/>
      <c r="AN1198"/>
      <c r="AO1198" t="str">
        <f t="shared" si="169"/>
        <v>/</v>
      </c>
      <c r="AP1198" t="str">
        <f>Tabela1[[#This Row],[TAG]]&amp;Tabela1[[#This Row],[PEDIDO]]&amp;Tabela1[[#This Row],[PRODUTO]]</f>
        <v/>
      </c>
      <c r="AQ1198" s="23" t="str">
        <f>Tabela1[[#This Row],[PRODUTO]]&amp;Tabela1[[#This Row],[TAG]]</f>
        <v/>
      </c>
      <c r="AR1198" s="183">
        <f>Tabela1[[#This Row],[PESO TOTAL]]*Tabela1[[#This Row],[MATÉRIA PRIMA]]</f>
        <v>0</v>
      </c>
      <c r="AS1198" s="28">
        <f>Tabela1[[#This Row],[PESO TOTAL]]*Tabela1[[#This Row],[PREPARAÇÃO ]]</f>
        <v>0</v>
      </c>
      <c r="AT1198" s="28">
        <f>Tabela1[[#This Row],[PESO TOTAL]]*Tabela1[[#This Row],[CALDEIRARIA]]</f>
        <v>0</v>
      </c>
      <c r="AU1198" s="28">
        <f>Tabela1[[#This Row],[PESO TOTAL]]*Tabela1[[#This Row],[SOLDA]]</f>
        <v>0</v>
      </c>
      <c r="AV1198" s="28">
        <f>Tabela1[[#This Row],[PESO TOTAL]]*Tabela1[[#This Row],[ACABAMENTO]]</f>
        <v>0</v>
      </c>
      <c r="AW1198" s="28">
        <f>Tabela1[[#This Row],[PESO TOTAL]]*Tabela1[[#This Row],[PRONTO ACABADO]]</f>
        <v>0</v>
      </c>
      <c r="AX1198" s="28">
        <f>Tabela1[[#This Row],[PESO TOTAL]]*Tabela1[[#This Row],[EXPEDIÇÃO ]]</f>
        <v>0</v>
      </c>
      <c r="AY1198" s="28" t="str">
        <f>Tabela1[[#This Row],[PEDIDO]]&amp;Tabela1[[#This Row],[PRODUTO]]</f>
        <v/>
      </c>
      <c r="AZ1198" s="44">
        <f>IF(AF1198="",0,IF(ISTEXT(AF1198),H1198*VALUE(SUBSTITUTE(AF1198,"%",""))/100,H1198*AF1198))-Tabela1[[#This Row],[PRONTO ACABADO2]]</f>
        <v>0</v>
      </c>
      <c r="BA1198" s="44">
        <f>IF(AG1198="",0,IF(ISTEXT(AG1198),H1198*VALUE(SUBSTITUTE(AG1198,"%",""))/100,H1198*AG1198))-Tabela1[[#This Row],[PESO EXPEDIDO2]]</f>
        <v>0</v>
      </c>
      <c r="BB1198" s="44">
        <f t="shared" si="170"/>
        <v>0</v>
      </c>
      <c r="BC1198" s="44">
        <f t="shared" si="171"/>
        <v>0</v>
      </c>
      <c r="BD1198" s="44"/>
    </row>
    <row r="1199" spans="1:56" ht="15.75" hidden="1" customHeight="1" x14ac:dyDescent="0.25">
      <c r="A1199" s="6"/>
      <c r="B1199" s="22"/>
      <c r="C1199" s="7"/>
      <c r="D1199" s="46"/>
      <c r="E1199" s="7"/>
      <c r="F1199" s="7"/>
      <c r="G1199" s="44"/>
      <c r="H1199" s="41">
        <f>Tabela1[[#This Row],[PESO UNI]]*Tabela1[[#This Row],[QTE]]</f>
        <v>0</v>
      </c>
      <c r="I1199" s="7"/>
      <c r="J1199" s="8"/>
      <c r="K1199" s="8"/>
      <c r="L1199" s="9"/>
      <c r="M1199" s="10"/>
      <c r="N1199" s="8"/>
      <c r="O1199" s="12"/>
      <c r="P1199" s="13"/>
      <c r="Q1199" s="14">
        <f>Tabela1[[#This Row],[QTDE/ Fabricação]]-Tabela1[[#This Row],[QTE]]</f>
        <v>0</v>
      </c>
      <c r="R1199" s="19">
        <f t="shared" si="166"/>
        <v>0</v>
      </c>
      <c r="S1199" s="19">
        <f t="shared" si="165"/>
        <v>0</v>
      </c>
      <c r="T1199" s="20">
        <f t="shared" si="167"/>
        <v>0</v>
      </c>
      <c r="U1199" s="17">
        <f>IFERROR(SUMIF('LISTA DE EMBARQUE'!B:B,MICRO!E:E,'LISTA DE EMBARQUE'!G:G),"")</f>
        <v>0</v>
      </c>
      <c r="V1199" s="12" t="str">
        <f>IFERROR(VLOOKUP(Tabela1[[#This Row],[COD.MDE]],'LISTA DE EMBARQUE'!B:L,11,0),"")</f>
        <v/>
      </c>
      <c r="W1199" s="13" t="str">
        <f>IFERROR(COUNTIF(#REF!,Tabela1[[#This Row],[Colunas5]]),"")</f>
        <v/>
      </c>
      <c r="X1199" s="14">
        <f>Tabela1[[#This Row],[QIANTIDADE EXPEDIDA]]*Tabela1[[#This Row],[PESO UNI]]</f>
        <v>0</v>
      </c>
      <c r="Y1199" s="14">
        <f t="shared" si="168"/>
        <v>0</v>
      </c>
      <c r="Z1199" s="21">
        <f>Tabela1[[#This Row],[PESO TOTAL]]-Tabela1[[#This Row],[Peso Expedido]]</f>
        <v>0</v>
      </c>
      <c r="AA1199" s="18"/>
      <c r="AB1199" s="40"/>
      <c r="AC1199" s="40"/>
      <c r="AD1199" s="40"/>
      <c r="AE1199" s="40"/>
      <c r="AF1199" s="40"/>
      <c r="AG1199" s="40"/>
      <c r="AH1199" s="40"/>
      <c r="AI1199" s="40" t="str">
        <f t="shared" si="172"/>
        <v>ok</v>
      </c>
      <c r="AJ1199"/>
      <c r="AK1199" t="str">
        <f>Tabela1[[#This Row],[Coluna1]]&amp;Tabela1[[#This Row],[PEDIDO]]</f>
        <v/>
      </c>
      <c r="AL1199"/>
      <c r="AM1199"/>
      <c r="AN1199"/>
      <c r="AO1199" t="str">
        <f t="shared" si="169"/>
        <v>/</v>
      </c>
      <c r="AP1199" t="str">
        <f>Tabela1[[#This Row],[TAG]]&amp;Tabela1[[#This Row],[PEDIDO]]&amp;Tabela1[[#This Row],[PRODUTO]]</f>
        <v/>
      </c>
      <c r="AQ1199" s="23" t="str">
        <f>Tabela1[[#This Row],[PRODUTO]]&amp;Tabela1[[#This Row],[TAG]]</f>
        <v/>
      </c>
      <c r="AR1199" s="183">
        <f>Tabela1[[#This Row],[PESO TOTAL]]*Tabela1[[#This Row],[MATÉRIA PRIMA]]</f>
        <v>0</v>
      </c>
      <c r="AS1199" s="28">
        <f>Tabela1[[#This Row],[PESO TOTAL]]*Tabela1[[#This Row],[PREPARAÇÃO ]]</f>
        <v>0</v>
      </c>
      <c r="AT1199" s="28">
        <f>Tabela1[[#This Row],[PESO TOTAL]]*Tabela1[[#This Row],[CALDEIRARIA]]</f>
        <v>0</v>
      </c>
      <c r="AU1199" s="28">
        <f>Tabela1[[#This Row],[PESO TOTAL]]*Tabela1[[#This Row],[SOLDA]]</f>
        <v>0</v>
      </c>
      <c r="AV1199" s="28">
        <f>Tabela1[[#This Row],[PESO TOTAL]]*Tabela1[[#This Row],[ACABAMENTO]]</f>
        <v>0</v>
      </c>
      <c r="AW1199" s="28">
        <f>Tabela1[[#This Row],[PESO TOTAL]]*Tabela1[[#This Row],[PRONTO ACABADO]]</f>
        <v>0</v>
      </c>
      <c r="AX1199" s="28">
        <f>Tabela1[[#This Row],[PESO TOTAL]]*Tabela1[[#This Row],[EXPEDIÇÃO ]]</f>
        <v>0</v>
      </c>
      <c r="AY1199" s="28" t="str">
        <f>Tabela1[[#This Row],[PEDIDO]]&amp;Tabela1[[#This Row],[PRODUTO]]</f>
        <v/>
      </c>
      <c r="AZ1199" s="44">
        <f>IF(AF1199="",0,IF(ISTEXT(AF1199),H1199*VALUE(SUBSTITUTE(AF1199,"%",""))/100,H1199*AF1199))-Tabela1[[#This Row],[PRONTO ACABADO2]]</f>
        <v>0</v>
      </c>
      <c r="BA1199" s="44">
        <f>IF(AG1199="",0,IF(ISTEXT(AG1199),H1199*VALUE(SUBSTITUTE(AG1199,"%",""))/100,H1199*AG1199))-Tabela1[[#This Row],[PESO EXPEDIDO2]]</f>
        <v>0</v>
      </c>
      <c r="BB1199" s="44">
        <f t="shared" si="170"/>
        <v>0</v>
      </c>
      <c r="BC1199" s="44">
        <f t="shared" si="171"/>
        <v>0</v>
      </c>
      <c r="BD1199" s="44"/>
    </row>
    <row r="1200" spans="1:56" ht="15.75" hidden="1" customHeight="1" x14ac:dyDescent="0.25">
      <c r="A1200" s="6"/>
      <c r="B1200" s="22"/>
      <c r="C1200" s="7"/>
      <c r="D1200" s="46"/>
      <c r="E1200" s="7"/>
      <c r="F1200" s="7"/>
      <c r="G1200" s="44"/>
      <c r="H1200" s="41">
        <f>Tabela1[[#This Row],[PESO UNI]]*Tabela1[[#This Row],[QTE]]</f>
        <v>0</v>
      </c>
      <c r="I1200" s="7"/>
      <c r="J1200" s="8"/>
      <c r="K1200" s="8"/>
      <c r="L1200" s="9"/>
      <c r="M1200" s="10"/>
      <c r="N1200" s="8"/>
      <c r="O1200" s="12"/>
      <c r="P1200" s="13"/>
      <c r="Q1200" s="14">
        <f>Tabela1[[#This Row],[QTDE/ Fabricação]]-Tabela1[[#This Row],[QTE]]</f>
        <v>0</v>
      </c>
      <c r="R1200" s="19">
        <f t="shared" si="166"/>
        <v>0</v>
      </c>
      <c r="S1200" s="19">
        <f t="shared" si="165"/>
        <v>0</v>
      </c>
      <c r="T1200" s="20">
        <f t="shared" si="167"/>
        <v>0</v>
      </c>
      <c r="U1200" s="17">
        <f>IFERROR(SUMIF('LISTA DE EMBARQUE'!B:B,MICRO!E:E,'LISTA DE EMBARQUE'!G:G),"")</f>
        <v>0</v>
      </c>
      <c r="V1200" s="12" t="str">
        <f>IFERROR(VLOOKUP(Tabela1[[#This Row],[COD.MDE]],'LISTA DE EMBARQUE'!B:L,11,0),"")</f>
        <v/>
      </c>
      <c r="W1200" s="13" t="str">
        <f>IFERROR(COUNTIF(#REF!,Tabela1[[#This Row],[Colunas5]]),"")</f>
        <v/>
      </c>
      <c r="X1200" s="14">
        <f>Tabela1[[#This Row],[QIANTIDADE EXPEDIDA]]*Tabela1[[#This Row],[PESO UNI]]</f>
        <v>0</v>
      </c>
      <c r="Y1200" s="14">
        <f t="shared" si="168"/>
        <v>0</v>
      </c>
      <c r="Z1200" s="21">
        <f>Tabela1[[#This Row],[PESO TOTAL]]-Tabela1[[#This Row],[Peso Expedido]]</f>
        <v>0</v>
      </c>
      <c r="AA1200" s="18"/>
      <c r="AB1200" s="40"/>
      <c r="AC1200" s="40"/>
      <c r="AD1200" s="40"/>
      <c r="AE1200" s="40"/>
      <c r="AF1200" s="40"/>
      <c r="AG1200" s="40"/>
      <c r="AH1200" s="40"/>
      <c r="AI1200" s="40" t="str">
        <f t="shared" si="172"/>
        <v>ok</v>
      </c>
      <c r="AJ1200"/>
      <c r="AK1200" t="str">
        <f>Tabela1[[#This Row],[Coluna1]]&amp;Tabela1[[#This Row],[PEDIDO]]</f>
        <v/>
      </c>
      <c r="AL1200"/>
      <c r="AM1200"/>
      <c r="AN1200"/>
      <c r="AO1200" t="str">
        <f t="shared" si="169"/>
        <v>/</v>
      </c>
      <c r="AP1200" t="str">
        <f>Tabela1[[#This Row],[TAG]]&amp;Tabela1[[#This Row],[PEDIDO]]&amp;Tabela1[[#This Row],[PRODUTO]]</f>
        <v/>
      </c>
      <c r="AQ1200" s="23" t="str">
        <f>Tabela1[[#This Row],[PRODUTO]]&amp;Tabela1[[#This Row],[TAG]]</f>
        <v/>
      </c>
      <c r="AR1200" s="183">
        <f>Tabela1[[#This Row],[PESO TOTAL]]*Tabela1[[#This Row],[MATÉRIA PRIMA]]</f>
        <v>0</v>
      </c>
      <c r="AS1200" s="28">
        <f>Tabela1[[#This Row],[PESO TOTAL]]*Tabela1[[#This Row],[PREPARAÇÃO ]]</f>
        <v>0</v>
      </c>
      <c r="AT1200" s="28">
        <f>Tabela1[[#This Row],[PESO TOTAL]]*Tabela1[[#This Row],[CALDEIRARIA]]</f>
        <v>0</v>
      </c>
      <c r="AU1200" s="28">
        <f>Tabela1[[#This Row],[PESO TOTAL]]*Tabela1[[#This Row],[SOLDA]]</f>
        <v>0</v>
      </c>
      <c r="AV1200" s="28">
        <f>Tabela1[[#This Row],[PESO TOTAL]]*Tabela1[[#This Row],[ACABAMENTO]]</f>
        <v>0</v>
      </c>
      <c r="AW1200" s="28">
        <f>Tabela1[[#This Row],[PESO TOTAL]]*Tabela1[[#This Row],[PRONTO ACABADO]]</f>
        <v>0</v>
      </c>
      <c r="AX1200" s="28">
        <f>Tabela1[[#This Row],[PESO TOTAL]]*Tabela1[[#This Row],[EXPEDIÇÃO ]]</f>
        <v>0</v>
      </c>
      <c r="AY1200" s="28" t="str">
        <f>Tabela1[[#This Row],[PEDIDO]]&amp;Tabela1[[#This Row],[PRODUTO]]</f>
        <v/>
      </c>
      <c r="AZ1200" s="44">
        <f>IF(AF1200="",0,IF(ISTEXT(AF1200),H1200*VALUE(SUBSTITUTE(AF1200,"%",""))/100,H1200*AF1200))-Tabela1[[#This Row],[PRONTO ACABADO2]]</f>
        <v>0</v>
      </c>
      <c r="BA1200" s="44">
        <f>IF(AG1200="",0,IF(ISTEXT(AG1200),H1200*VALUE(SUBSTITUTE(AG1200,"%",""))/100,H1200*AG1200))-Tabela1[[#This Row],[PESO EXPEDIDO2]]</f>
        <v>0</v>
      </c>
      <c r="BB1200" s="44">
        <f t="shared" si="170"/>
        <v>0</v>
      </c>
      <c r="BC1200" s="44">
        <f t="shared" si="171"/>
        <v>0</v>
      </c>
      <c r="BD1200" s="44"/>
    </row>
    <row r="1201" spans="1:56" ht="15.75" hidden="1" customHeight="1" x14ac:dyDescent="0.25">
      <c r="A1201" s="6"/>
      <c r="B1201" s="22"/>
      <c r="C1201" s="7"/>
      <c r="D1201" s="46"/>
      <c r="E1201" s="7"/>
      <c r="F1201" s="7"/>
      <c r="G1201" s="44"/>
      <c r="H1201" s="41">
        <f>Tabela1[[#This Row],[PESO UNI]]*Tabela1[[#This Row],[QTE]]</f>
        <v>0</v>
      </c>
      <c r="I1201" s="7"/>
      <c r="J1201" s="8"/>
      <c r="K1201" s="8"/>
      <c r="L1201" s="9"/>
      <c r="M1201" s="10"/>
      <c r="N1201" s="8"/>
      <c r="O1201" s="12"/>
      <c r="P1201" s="13"/>
      <c r="Q1201" s="14">
        <f>Tabela1[[#This Row],[QTDE/ Fabricação]]-Tabela1[[#This Row],[QTE]]</f>
        <v>0</v>
      </c>
      <c r="R1201" s="19">
        <f t="shared" si="166"/>
        <v>0</v>
      </c>
      <c r="S1201" s="19">
        <f t="shared" si="165"/>
        <v>0</v>
      </c>
      <c r="T1201" s="20">
        <f t="shared" si="167"/>
        <v>0</v>
      </c>
      <c r="U1201" s="17">
        <f>IFERROR(SUMIF('LISTA DE EMBARQUE'!B:B,MICRO!E:E,'LISTA DE EMBARQUE'!G:G),"")</f>
        <v>0</v>
      </c>
      <c r="V1201" s="12" t="str">
        <f>IFERROR(VLOOKUP(Tabela1[[#This Row],[COD.MDE]],'LISTA DE EMBARQUE'!B:L,11,0),"")</f>
        <v/>
      </c>
      <c r="W1201" s="13" t="str">
        <f>IFERROR(COUNTIF(#REF!,Tabela1[[#This Row],[Colunas5]]),"")</f>
        <v/>
      </c>
      <c r="X1201" s="14">
        <f>Tabela1[[#This Row],[QIANTIDADE EXPEDIDA]]*Tabela1[[#This Row],[PESO UNI]]</f>
        <v>0</v>
      </c>
      <c r="Y1201" s="14">
        <f t="shared" si="168"/>
        <v>0</v>
      </c>
      <c r="Z1201" s="21">
        <f>Tabela1[[#This Row],[PESO TOTAL]]-Tabela1[[#This Row],[Peso Expedido]]</f>
        <v>0</v>
      </c>
      <c r="AA1201" s="18"/>
      <c r="AB1201" s="40"/>
      <c r="AC1201" s="40"/>
      <c r="AD1201" s="40"/>
      <c r="AE1201" s="40"/>
      <c r="AF1201" s="40"/>
      <c r="AG1201" s="40"/>
      <c r="AH1201" s="40"/>
      <c r="AI1201" s="40" t="str">
        <f t="shared" si="172"/>
        <v>ok</v>
      </c>
      <c r="AJ1201"/>
      <c r="AK1201" t="str">
        <f>Tabela1[[#This Row],[Coluna1]]&amp;Tabela1[[#This Row],[PEDIDO]]</f>
        <v/>
      </c>
      <c r="AL1201"/>
      <c r="AM1201"/>
      <c r="AN1201"/>
      <c r="AO1201" t="str">
        <f t="shared" si="169"/>
        <v>/</v>
      </c>
      <c r="AP1201" t="str">
        <f>Tabela1[[#This Row],[TAG]]&amp;Tabela1[[#This Row],[PEDIDO]]&amp;Tabela1[[#This Row],[PRODUTO]]</f>
        <v/>
      </c>
      <c r="AQ1201" s="23" t="str">
        <f>Tabela1[[#This Row],[PRODUTO]]&amp;Tabela1[[#This Row],[TAG]]</f>
        <v/>
      </c>
      <c r="AR1201" s="183">
        <f>Tabela1[[#This Row],[PESO TOTAL]]*Tabela1[[#This Row],[MATÉRIA PRIMA]]</f>
        <v>0</v>
      </c>
      <c r="AS1201" s="28">
        <f>Tabela1[[#This Row],[PESO TOTAL]]*Tabela1[[#This Row],[PREPARAÇÃO ]]</f>
        <v>0</v>
      </c>
      <c r="AT1201" s="28">
        <f>Tabela1[[#This Row],[PESO TOTAL]]*Tabela1[[#This Row],[CALDEIRARIA]]</f>
        <v>0</v>
      </c>
      <c r="AU1201" s="28">
        <f>Tabela1[[#This Row],[PESO TOTAL]]*Tabela1[[#This Row],[SOLDA]]</f>
        <v>0</v>
      </c>
      <c r="AV1201" s="28">
        <f>Tabela1[[#This Row],[PESO TOTAL]]*Tabela1[[#This Row],[ACABAMENTO]]</f>
        <v>0</v>
      </c>
      <c r="AW1201" s="28">
        <f>Tabela1[[#This Row],[PESO TOTAL]]*Tabela1[[#This Row],[PRONTO ACABADO]]</f>
        <v>0</v>
      </c>
      <c r="AX1201" s="28">
        <f>Tabela1[[#This Row],[PESO TOTAL]]*Tabela1[[#This Row],[EXPEDIÇÃO ]]</f>
        <v>0</v>
      </c>
      <c r="AY1201" s="28" t="str">
        <f>Tabela1[[#This Row],[PEDIDO]]&amp;Tabela1[[#This Row],[PRODUTO]]</f>
        <v/>
      </c>
      <c r="AZ1201" s="44">
        <f>IF(AF1201="",0,IF(ISTEXT(AF1201),H1201*VALUE(SUBSTITUTE(AF1201,"%",""))/100,H1201*AF1201))-Tabela1[[#This Row],[PRONTO ACABADO2]]</f>
        <v>0</v>
      </c>
      <c r="BA1201" s="44">
        <f>IF(AG1201="",0,IF(ISTEXT(AG1201),H1201*VALUE(SUBSTITUTE(AG1201,"%",""))/100,H1201*AG1201))-Tabela1[[#This Row],[PESO EXPEDIDO2]]</f>
        <v>0</v>
      </c>
      <c r="BB1201" s="44">
        <f t="shared" si="170"/>
        <v>0</v>
      </c>
      <c r="BC1201" s="44">
        <f t="shared" si="171"/>
        <v>0</v>
      </c>
      <c r="BD1201" s="44"/>
    </row>
    <row r="1202" spans="1:56" ht="15.75" hidden="1" customHeight="1" x14ac:dyDescent="0.25">
      <c r="A1202" s="6"/>
      <c r="B1202" s="22"/>
      <c r="C1202" s="7"/>
      <c r="D1202" s="46"/>
      <c r="E1202" s="7"/>
      <c r="F1202" s="7"/>
      <c r="G1202" s="44"/>
      <c r="H1202" s="41">
        <f>Tabela1[[#This Row],[PESO UNI]]*Tabela1[[#This Row],[QTE]]</f>
        <v>0</v>
      </c>
      <c r="I1202" s="7"/>
      <c r="J1202" s="8"/>
      <c r="K1202" s="8"/>
      <c r="L1202" s="9"/>
      <c r="M1202" s="10"/>
      <c r="N1202" s="8"/>
      <c r="O1202" s="12"/>
      <c r="P1202" s="13"/>
      <c r="Q1202" s="14">
        <f>Tabela1[[#This Row],[QTDE/ Fabricação]]-Tabela1[[#This Row],[QTE]]</f>
        <v>0</v>
      </c>
      <c r="R1202" s="19">
        <f t="shared" si="166"/>
        <v>0</v>
      </c>
      <c r="S1202" s="19">
        <f t="shared" si="165"/>
        <v>0</v>
      </c>
      <c r="T1202" s="20">
        <f t="shared" si="167"/>
        <v>0</v>
      </c>
      <c r="U1202" s="17">
        <f>IFERROR(SUMIF('LISTA DE EMBARQUE'!B:B,MICRO!E:E,'LISTA DE EMBARQUE'!G:G),"")</f>
        <v>0</v>
      </c>
      <c r="V1202" s="12" t="str">
        <f>IFERROR(VLOOKUP(Tabela1[[#This Row],[COD.MDE]],'LISTA DE EMBARQUE'!B:L,11,0),"")</f>
        <v/>
      </c>
      <c r="W1202" s="13" t="str">
        <f>IFERROR(COUNTIF(#REF!,Tabela1[[#This Row],[Colunas5]]),"")</f>
        <v/>
      </c>
      <c r="X1202" s="14">
        <f>Tabela1[[#This Row],[QIANTIDADE EXPEDIDA]]*Tabela1[[#This Row],[PESO UNI]]</f>
        <v>0</v>
      </c>
      <c r="Y1202" s="14">
        <f t="shared" si="168"/>
        <v>0</v>
      </c>
      <c r="Z1202" s="21">
        <f>Tabela1[[#This Row],[PESO TOTAL]]-Tabela1[[#This Row],[Peso Expedido]]</f>
        <v>0</v>
      </c>
      <c r="AA1202" s="18"/>
      <c r="AB1202" s="40"/>
      <c r="AC1202" s="40"/>
      <c r="AD1202" s="40"/>
      <c r="AE1202" s="40"/>
      <c r="AF1202" s="40"/>
      <c r="AG1202" s="40"/>
      <c r="AH1202" s="40"/>
      <c r="AI1202" s="40" t="str">
        <f t="shared" si="172"/>
        <v>ok</v>
      </c>
      <c r="AJ1202"/>
      <c r="AK1202" t="str">
        <f>Tabela1[[#This Row],[Coluna1]]&amp;Tabela1[[#This Row],[PEDIDO]]</f>
        <v/>
      </c>
      <c r="AL1202"/>
      <c r="AM1202"/>
      <c r="AN1202"/>
      <c r="AO1202" t="str">
        <f t="shared" si="169"/>
        <v>/</v>
      </c>
      <c r="AP1202" t="str">
        <f>Tabela1[[#This Row],[TAG]]&amp;Tabela1[[#This Row],[PEDIDO]]&amp;Tabela1[[#This Row],[PRODUTO]]</f>
        <v/>
      </c>
      <c r="AQ1202" s="23" t="str">
        <f>Tabela1[[#This Row],[PRODUTO]]&amp;Tabela1[[#This Row],[TAG]]</f>
        <v/>
      </c>
      <c r="AR1202" s="183">
        <f>Tabela1[[#This Row],[PESO TOTAL]]*Tabela1[[#This Row],[MATÉRIA PRIMA]]</f>
        <v>0</v>
      </c>
      <c r="AS1202" s="28">
        <f>Tabela1[[#This Row],[PESO TOTAL]]*Tabela1[[#This Row],[PREPARAÇÃO ]]</f>
        <v>0</v>
      </c>
      <c r="AT1202" s="28">
        <f>Tabela1[[#This Row],[PESO TOTAL]]*Tabela1[[#This Row],[CALDEIRARIA]]</f>
        <v>0</v>
      </c>
      <c r="AU1202" s="28">
        <f>Tabela1[[#This Row],[PESO TOTAL]]*Tabela1[[#This Row],[SOLDA]]</f>
        <v>0</v>
      </c>
      <c r="AV1202" s="28">
        <f>Tabela1[[#This Row],[PESO TOTAL]]*Tabela1[[#This Row],[ACABAMENTO]]</f>
        <v>0</v>
      </c>
      <c r="AW1202" s="28">
        <f>Tabela1[[#This Row],[PESO TOTAL]]*Tabela1[[#This Row],[PRONTO ACABADO]]</f>
        <v>0</v>
      </c>
      <c r="AX1202" s="28">
        <f>Tabela1[[#This Row],[PESO TOTAL]]*Tabela1[[#This Row],[EXPEDIÇÃO ]]</f>
        <v>0</v>
      </c>
      <c r="AY1202" s="28" t="str">
        <f>Tabela1[[#This Row],[PEDIDO]]&amp;Tabela1[[#This Row],[PRODUTO]]</f>
        <v/>
      </c>
      <c r="AZ1202" s="44">
        <f>IF(AF1202="",0,IF(ISTEXT(AF1202),H1202*VALUE(SUBSTITUTE(AF1202,"%",""))/100,H1202*AF1202))-Tabela1[[#This Row],[PRONTO ACABADO2]]</f>
        <v>0</v>
      </c>
      <c r="BA1202" s="44">
        <f>IF(AG1202="",0,IF(ISTEXT(AG1202),H1202*VALUE(SUBSTITUTE(AG1202,"%",""))/100,H1202*AG1202))-Tabela1[[#This Row],[PESO EXPEDIDO2]]</f>
        <v>0</v>
      </c>
      <c r="BB1202" s="44">
        <f t="shared" si="170"/>
        <v>0</v>
      </c>
      <c r="BC1202" s="44">
        <f t="shared" si="171"/>
        <v>0</v>
      </c>
      <c r="BD1202" s="44"/>
    </row>
    <row r="1203" spans="1:56" ht="15.75" hidden="1" customHeight="1" x14ac:dyDescent="0.25">
      <c r="A1203" s="6"/>
      <c r="B1203" s="22"/>
      <c r="C1203" s="7"/>
      <c r="D1203" s="46"/>
      <c r="E1203" s="7"/>
      <c r="F1203" s="7"/>
      <c r="G1203" s="44"/>
      <c r="H1203" s="41">
        <f>Tabela1[[#This Row],[PESO UNI]]*Tabela1[[#This Row],[QTE]]</f>
        <v>0</v>
      </c>
      <c r="I1203" s="7"/>
      <c r="J1203" s="8"/>
      <c r="K1203" s="8"/>
      <c r="L1203" s="9"/>
      <c r="M1203" s="10"/>
      <c r="N1203" s="8"/>
      <c r="O1203" s="12"/>
      <c r="P1203" s="13"/>
      <c r="Q1203" s="14">
        <f>Tabela1[[#This Row],[QTDE/ Fabricação]]-Tabela1[[#This Row],[QTE]]</f>
        <v>0</v>
      </c>
      <c r="R1203" s="19">
        <f t="shared" si="166"/>
        <v>0</v>
      </c>
      <c r="S1203" s="19">
        <f t="shared" si="165"/>
        <v>0</v>
      </c>
      <c r="T1203" s="20">
        <f t="shared" si="167"/>
        <v>0</v>
      </c>
      <c r="U1203" s="17">
        <f>IFERROR(SUMIF('LISTA DE EMBARQUE'!B:B,MICRO!E:E,'LISTA DE EMBARQUE'!G:G),"")</f>
        <v>0</v>
      </c>
      <c r="V1203" s="12" t="str">
        <f>IFERROR(VLOOKUP(Tabela1[[#This Row],[COD.MDE]],'LISTA DE EMBARQUE'!B:L,11,0),"")</f>
        <v/>
      </c>
      <c r="W1203" s="13" t="str">
        <f>IFERROR(COUNTIF(#REF!,Tabela1[[#This Row],[Colunas5]]),"")</f>
        <v/>
      </c>
      <c r="X1203" s="14">
        <f>Tabela1[[#This Row],[QIANTIDADE EXPEDIDA]]*Tabela1[[#This Row],[PESO UNI]]</f>
        <v>0</v>
      </c>
      <c r="Y1203" s="14">
        <f t="shared" si="168"/>
        <v>0</v>
      </c>
      <c r="Z1203" s="21">
        <f>Tabela1[[#This Row],[PESO TOTAL]]-Tabela1[[#This Row],[Peso Expedido]]</f>
        <v>0</v>
      </c>
      <c r="AA1203" s="18"/>
      <c r="AB1203" s="40"/>
      <c r="AC1203" s="40"/>
      <c r="AD1203" s="40"/>
      <c r="AE1203" s="40"/>
      <c r="AF1203" s="40"/>
      <c r="AG1203" s="40"/>
      <c r="AH1203" s="40"/>
      <c r="AI1203" s="40" t="str">
        <f t="shared" si="172"/>
        <v>ok</v>
      </c>
      <c r="AJ1203"/>
      <c r="AK1203" t="str">
        <f>Tabela1[[#This Row],[Coluna1]]&amp;Tabela1[[#This Row],[PEDIDO]]</f>
        <v/>
      </c>
      <c r="AL1203"/>
      <c r="AM1203"/>
      <c r="AN1203"/>
      <c r="AO1203" t="str">
        <f t="shared" si="169"/>
        <v>/</v>
      </c>
      <c r="AP1203" t="str">
        <f>Tabela1[[#This Row],[TAG]]&amp;Tabela1[[#This Row],[PEDIDO]]&amp;Tabela1[[#This Row],[PRODUTO]]</f>
        <v/>
      </c>
      <c r="AQ1203" s="23" t="str">
        <f>Tabela1[[#This Row],[PRODUTO]]&amp;Tabela1[[#This Row],[TAG]]</f>
        <v/>
      </c>
      <c r="AR1203" s="183">
        <f>Tabela1[[#This Row],[PESO TOTAL]]*Tabela1[[#This Row],[MATÉRIA PRIMA]]</f>
        <v>0</v>
      </c>
      <c r="AS1203" s="28">
        <f>Tabela1[[#This Row],[PESO TOTAL]]*Tabela1[[#This Row],[PREPARAÇÃO ]]</f>
        <v>0</v>
      </c>
      <c r="AT1203" s="28">
        <f>Tabela1[[#This Row],[PESO TOTAL]]*Tabela1[[#This Row],[CALDEIRARIA]]</f>
        <v>0</v>
      </c>
      <c r="AU1203" s="28">
        <f>Tabela1[[#This Row],[PESO TOTAL]]*Tabela1[[#This Row],[SOLDA]]</f>
        <v>0</v>
      </c>
      <c r="AV1203" s="28">
        <f>Tabela1[[#This Row],[PESO TOTAL]]*Tabela1[[#This Row],[ACABAMENTO]]</f>
        <v>0</v>
      </c>
      <c r="AW1203" s="28">
        <f>Tabela1[[#This Row],[PESO TOTAL]]*Tabela1[[#This Row],[PRONTO ACABADO]]</f>
        <v>0</v>
      </c>
      <c r="AX1203" s="28">
        <f>Tabela1[[#This Row],[PESO TOTAL]]*Tabela1[[#This Row],[EXPEDIÇÃO ]]</f>
        <v>0</v>
      </c>
      <c r="AY1203" s="28" t="str">
        <f>Tabela1[[#This Row],[PEDIDO]]&amp;Tabela1[[#This Row],[PRODUTO]]</f>
        <v/>
      </c>
      <c r="AZ1203" s="44">
        <f>IF(AF1203="",0,IF(ISTEXT(AF1203),H1203*VALUE(SUBSTITUTE(AF1203,"%",""))/100,H1203*AF1203))-Tabela1[[#This Row],[PRONTO ACABADO2]]</f>
        <v>0</v>
      </c>
      <c r="BA1203" s="44">
        <f>IF(AG1203="",0,IF(ISTEXT(AG1203),H1203*VALUE(SUBSTITUTE(AG1203,"%",""))/100,H1203*AG1203))-Tabela1[[#This Row],[PESO EXPEDIDO2]]</f>
        <v>0</v>
      </c>
      <c r="BB1203" s="44">
        <f t="shared" si="170"/>
        <v>0</v>
      </c>
      <c r="BC1203" s="44">
        <f t="shared" si="171"/>
        <v>0</v>
      </c>
      <c r="BD1203" s="44"/>
    </row>
    <row r="1204" spans="1:56" ht="15.75" hidden="1" customHeight="1" x14ac:dyDescent="0.25">
      <c r="A1204" s="6"/>
      <c r="B1204" s="22"/>
      <c r="C1204" s="7"/>
      <c r="D1204" s="46"/>
      <c r="E1204" s="7"/>
      <c r="F1204" s="7"/>
      <c r="G1204" s="44"/>
      <c r="H1204" s="41">
        <f>Tabela1[[#This Row],[PESO UNI]]*Tabela1[[#This Row],[QTE]]</f>
        <v>0</v>
      </c>
      <c r="I1204" s="7"/>
      <c r="J1204" s="8"/>
      <c r="K1204" s="8"/>
      <c r="L1204" s="9"/>
      <c r="M1204" s="10"/>
      <c r="N1204" s="8"/>
      <c r="O1204" s="12"/>
      <c r="P1204" s="13"/>
      <c r="Q1204" s="14">
        <f>Tabela1[[#This Row],[QTDE/ Fabricação]]-Tabela1[[#This Row],[QTE]]</f>
        <v>0</v>
      </c>
      <c r="R1204" s="19">
        <f t="shared" si="166"/>
        <v>0</v>
      </c>
      <c r="S1204" s="19">
        <f t="shared" si="165"/>
        <v>0</v>
      </c>
      <c r="T1204" s="20">
        <f t="shared" si="167"/>
        <v>0</v>
      </c>
      <c r="U1204" s="17">
        <f>IFERROR(SUMIF('LISTA DE EMBARQUE'!B:B,MICRO!E:E,'LISTA DE EMBARQUE'!G:G),"")</f>
        <v>0</v>
      </c>
      <c r="V1204" s="12" t="str">
        <f>IFERROR(VLOOKUP(Tabela1[[#This Row],[COD.MDE]],'LISTA DE EMBARQUE'!B:L,11,0),"")</f>
        <v/>
      </c>
      <c r="W1204" s="13" t="str">
        <f>IFERROR(COUNTIF(#REF!,Tabela1[[#This Row],[Colunas5]]),"")</f>
        <v/>
      </c>
      <c r="X1204" s="14">
        <f>Tabela1[[#This Row],[QIANTIDADE EXPEDIDA]]*Tabela1[[#This Row],[PESO UNI]]</f>
        <v>0</v>
      </c>
      <c r="Y1204" s="14">
        <f t="shared" si="168"/>
        <v>0</v>
      </c>
      <c r="Z1204" s="21">
        <f>Tabela1[[#This Row],[PESO TOTAL]]-Tabela1[[#This Row],[Peso Expedido]]</f>
        <v>0</v>
      </c>
      <c r="AA1204" s="18"/>
      <c r="AB1204" s="40"/>
      <c r="AC1204" s="40"/>
      <c r="AD1204" s="40"/>
      <c r="AE1204" s="40"/>
      <c r="AF1204" s="40"/>
      <c r="AG1204" s="40"/>
      <c r="AH1204" s="40"/>
      <c r="AI1204" s="40" t="str">
        <f t="shared" si="172"/>
        <v>ok</v>
      </c>
      <c r="AJ1204"/>
      <c r="AK1204" t="str">
        <f>Tabela1[[#This Row],[Coluna1]]&amp;Tabela1[[#This Row],[PEDIDO]]</f>
        <v/>
      </c>
      <c r="AL1204"/>
      <c r="AM1204"/>
      <c r="AN1204"/>
      <c r="AO1204" t="str">
        <f t="shared" si="169"/>
        <v>/</v>
      </c>
      <c r="AP1204" t="str">
        <f>Tabela1[[#This Row],[TAG]]&amp;Tabela1[[#This Row],[PEDIDO]]&amp;Tabela1[[#This Row],[PRODUTO]]</f>
        <v/>
      </c>
      <c r="AQ1204" s="23" t="str">
        <f>Tabela1[[#This Row],[PRODUTO]]&amp;Tabela1[[#This Row],[TAG]]</f>
        <v/>
      </c>
      <c r="AR1204" s="183">
        <f>Tabela1[[#This Row],[PESO TOTAL]]*Tabela1[[#This Row],[MATÉRIA PRIMA]]</f>
        <v>0</v>
      </c>
      <c r="AS1204" s="28">
        <f>Tabela1[[#This Row],[PESO TOTAL]]*Tabela1[[#This Row],[PREPARAÇÃO ]]</f>
        <v>0</v>
      </c>
      <c r="AT1204" s="28">
        <f>Tabela1[[#This Row],[PESO TOTAL]]*Tabela1[[#This Row],[CALDEIRARIA]]</f>
        <v>0</v>
      </c>
      <c r="AU1204" s="28">
        <f>Tabela1[[#This Row],[PESO TOTAL]]*Tabela1[[#This Row],[SOLDA]]</f>
        <v>0</v>
      </c>
      <c r="AV1204" s="28">
        <f>Tabela1[[#This Row],[PESO TOTAL]]*Tabela1[[#This Row],[ACABAMENTO]]</f>
        <v>0</v>
      </c>
      <c r="AW1204" s="28">
        <f>Tabela1[[#This Row],[PESO TOTAL]]*Tabela1[[#This Row],[PRONTO ACABADO]]</f>
        <v>0</v>
      </c>
      <c r="AX1204" s="28">
        <f>Tabela1[[#This Row],[PESO TOTAL]]*Tabela1[[#This Row],[EXPEDIÇÃO ]]</f>
        <v>0</v>
      </c>
      <c r="AY1204" s="28" t="str">
        <f>Tabela1[[#This Row],[PEDIDO]]&amp;Tabela1[[#This Row],[PRODUTO]]</f>
        <v/>
      </c>
      <c r="AZ1204" s="44">
        <f>IF(AF1204="",0,IF(ISTEXT(AF1204),H1204*VALUE(SUBSTITUTE(AF1204,"%",""))/100,H1204*AF1204))-Tabela1[[#This Row],[PRONTO ACABADO2]]</f>
        <v>0</v>
      </c>
      <c r="BA1204" s="44">
        <f>IF(AG1204="",0,IF(ISTEXT(AG1204),H1204*VALUE(SUBSTITUTE(AG1204,"%",""))/100,H1204*AG1204))-Tabela1[[#This Row],[PESO EXPEDIDO2]]</f>
        <v>0</v>
      </c>
      <c r="BB1204" s="44">
        <f t="shared" si="170"/>
        <v>0</v>
      </c>
      <c r="BC1204" s="44">
        <f t="shared" si="171"/>
        <v>0</v>
      </c>
      <c r="BD1204" s="44"/>
    </row>
    <row r="1205" spans="1:56" ht="15.75" hidden="1" customHeight="1" x14ac:dyDescent="0.25">
      <c r="A1205" s="6"/>
      <c r="B1205" s="22"/>
      <c r="C1205" s="7"/>
      <c r="D1205" s="46"/>
      <c r="E1205" s="7"/>
      <c r="F1205" s="7"/>
      <c r="G1205" s="44"/>
      <c r="H1205" s="41">
        <f>Tabela1[[#This Row],[PESO UNI]]*Tabela1[[#This Row],[QTE]]</f>
        <v>0</v>
      </c>
      <c r="I1205" s="7"/>
      <c r="J1205" s="8"/>
      <c r="K1205" s="8"/>
      <c r="L1205" s="9"/>
      <c r="M1205" s="10"/>
      <c r="N1205" s="8"/>
      <c r="O1205" s="12"/>
      <c r="P1205" s="13"/>
      <c r="Q1205" s="14">
        <f>Tabela1[[#This Row],[QTDE/ Fabricação]]-Tabela1[[#This Row],[QTE]]</f>
        <v>0</v>
      </c>
      <c r="R1205" s="19">
        <f t="shared" si="166"/>
        <v>0</v>
      </c>
      <c r="S1205" s="19">
        <f t="shared" si="165"/>
        <v>0</v>
      </c>
      <c r="T1205" s="20">
        <f t="shared" si="167"/>
        <v>0</v>
      </c>
      <c r="U1205" s="17">
        <f>IFERROR(SUMIF('LISTA DE EMBARQUE'!B:B,MICRO!E:E,'LISTA DE EMBARQUE'!G:G),"")</f>
        <v>0</v>
      </c>
      <c r="V1205" s="12" t="str">
        <f>IFERROR(VLOOKUP(Tabela1[[#This Row],[COD.MDE]],'LISTA DE EMBARQUE'!B:L,11,0),"")</f>
        <v/>
      </c>
      <c r="W1205" s="13" t="str">
        <f>IFERROR(COUNTIF(#REF!,Tabela1[[#This Row],[Colunas5]]),"")</f>
        <v/>
      </c>
      <c r="X1205" s="14">
        <f>Tabela1[[#This Row],[QIANTIDADE EXPEDIDA]]*Tabela1[[#This Row],[PESO UNI]]</f>
        <v>0</v>
      </c>
      <c r="Y1205" s="14">
        <f t="shared" si="168"/>
        <v>0</v>
      </c>
      <c r="Z1205" s="21">
        <f>Tabela1[[#This Row],[PESO TOTAL]]-Tabela1[[#This Row],[Peso Expedido]]</f>
        <v>0</v>
      </c>
      <c r="AA1205" s="18"/>
      <c r="AB1205" s="40"/>
      <c r="AC1205" s="40"/>
      <c r="AD1205" s="40"/>
      <c r="AE1205" s="40"/>
      <c r="AF1205" s="40"/>
      <c r="AG1205" s="40"/>
      <c r="AH1205" s="40"/>
      <c r="AI1205" s="40" t="str">
        <f t="shared" si="172"/>
        <v>ok</v>
      </c>
      <c r="AJ1205"/>
      <c r="AK1205" t="str">
        <f>Tabela1[[#This Row],[Coluna1]]&amp;Tabela1[[#This Row],[PEDIDO]]</f>
        <v/>
      </c>
      <c r="AL1205"/>
      <c r="AM1205"/>
      <c r="AN1205"/>
      <c r="AO1205" t="str">
        <f t="shared" si="169"/>
        <v>/</v>
      </c>
      <c r="AP1205" t="str">
        <f>Tabela1[[#This Row],[TAG]]&amp;Tabela1[[#This Row],[PEDIDO]]&amp;Tabela1[[#This Row],[PRODUTO]]</f>
        <v/>
      </c>
      <c r="AQ1205" s="23" t="str">
        <f>Tabela1[[#This Row],[PRODUTO]]&amp;Tabela1[[#This Row],[TAG]]</f>
        <v/>
      </c>
      <c r="AR1205" s="183">
        <f>Tabela1[[#This Row],[PESO TOTAL]]*Tabela1[[#This Row],[MATÉRIA PRIMA]]</f>
        <v>0</v>
      </c>
      <c r="AS1205" s="28">
        <f>Tabela1[[#This Row],[PESO TOTAL]]*Tabela1[[#This Row],[PREPARAÇÃO ]]</f>
        <v>0</v>
      </c>
      <c r="AT1205" s="28">
        <f>Tabela1[[#This Row],[PESO TOTAL]]*Tabela1[[#This Row],[CALDEIRARIA]]</f>
        <v>0</v>
      </c>
      <c r="AU1205" s="28">
        <f>Tabela1[[#This Row],[PESO TOTAL]]*Tabela1[[#This Row],[SOLDA]]</f>
        <v>0</v>
      </c>
      <c r="AV1205" s="28">
        <f>Tabela1[[#This Row],[PESO TOTAL]]*Tabela1[[#This Row],[ACABAMENTO]]</f>
        <v>0</v>
      </c>
      <c r="AW1205" s="28">
        <f>Tabela1[[#This Row],[PESO TOTAL]]*Tabela1[[#This Row],[PRONTO ACABADO]]</f>
        <v>0</v>
      </c>
      <c r="AX1205" s="28">
        <f>Tabela1[[#This Row],[PESO TOTAL]]*Tabela1[[#This Row],[EXPEDIÇÃO ]]</f>
        <v>0</v>
      </c>
      <c r="AY1205" s="28" t="str">
        <f>Tabela1[[#This Row],[PEDIDO]]&amp;Tabela1[[#This Row],[PRODUTO]]</f>
        <v/>
      </c>
      <c r="AZ1205" s="44">
        <f>IF(AF1205="",0,IF(ISTEXT(AF1205),H1205*VALUE(SUBSTITUTE(AF1205,"%",""))/100,H1205*AF1205))-Tabela1[[#This Row],[PRONTO ACABADO2]]</f>
        <v>0</v>
      </c>
      <c r="BA1205" s="44">
        <f>IF(AG1205="",0,IF(ISTEXT(AG1205),H1205*VALUE(SUBSTITUTE(AG1205,"%",""))/100,H1205*AG1205))-Tabela1[[#This Row],[PESO EXPEDIDO2]]</f>
        <v>0</v>
      </c>
      <c r="BB1205" s="44">
        <f t="shared" si="170"/>
        <v>0</v>
      </c>
      <c r="BC1205" s="44">
        <f t="shared" si="171"/>
        <v>0</v>
      </c>
      <c r="BD1205" s="44"/>
    </row>
    <row r="1206" spans="1:56" ht="15.75" hidden="1" customHeight="1" x14ac:dyDescent="0.25">
      <c r="A1206" s="6"/>
      <c r="B1206" s="22"/>
      <c r="C1206" s="7"/>
      <c r="D1206" s="46"/>
      <c r="E1206" s="7"/>
      <c r="F1206" s="7"/>
      <c r="G1206" s="44"/>
      <c r="H1206" s="41">
        <f>Tabela1[[#This Row],[PESO UNI]]*Tabela1[[#This Row],[QTE]]</f>
        <v>0</v>
      </c>
      <c r="I1206" s="7"/>
      <c r="J1206" s="8"/>
      <c r="K1206" s="8"/>
      <c r="L1206" s="9"/>
      <c r="M1206" s="10"/>
      <c r="N1206" s="8"/>
      <c r="O1206" s="12"/>
      <c r="P1206" s="13"/>
      <c r="Q1206" s="14">
        <f>Tabela1[[#This Row],[QTDE/ Fabricação]]-Tabela1[[#This Row],[QTE]]</f>
        <v>0</v>
      </c>
      <c r="R1206" s="19">
        <f t="shared" si="166"/>
        <v>0</v>
      </c>
      <c r="S1206" s="19">
        <f t="shared" si="165"/>
        <v>0</v>
      </c>
      <c r="T1206" s="20">
        <f t="shared" si="167"/>
        <v>0</v>
      </c>
      <c r="U1206" s="17">
        <f>IFERROR(SUMIF('LISTA DE EMBARQUE'!B:B,MICRO!E:E,'LISTA DE EMBARQUE'!G:G),"")</f>
        <v>0</v>
      </c>
      <c r="V1206" s="12" t="str">
        <f>IFERROR(VLOOKUP(Tabela1[[#This Row],[COD.MDE]],'LISTA DE EMBARQUE'!B:L,11,0),"")</f>
        <v/>
      </c>
      <c r="W1206" s="13" t="str">
        <f>IFERROR(COUNTIF(#REF!,Tabela1[[#This Row],[Colunas5]]),"")</f>
        <v/>
      </c>
      <c r="X1206" s="14">
        <f>Tabela1[[#This Row],[QIANTIDADE EXPEDIDA]]*Tabela1[[#This Row],[PESO UNI]]</f>
        <v>0</v>
      </c>
      <c r="Y1206" s="14">
        <f t="shared" si="168"/>
        <v>0</v>
      </c>
      <c r="Z1206" s="21">
        <f>Tabela1[[#This Row],[PESO TOTAL]]-Tabela1[[#This Row],[Peso Expedido]]</f>
        <v>0</v>
      </c>
      <c r="AA1206" s="18"/>
      <c r="AB1206" s="40"/>
      <c r="AC1206" s="40"/>
      <c r="AD1206" s="40"/>
      <c r="AE1206" s="40"/>
      <c r="AF1206" s="40"/>
      <c r="AG1206" s="40"/>
      <c r="AH1206" s="40"/>
      <c r="AI1206" s="40" t="str">
        <f t="shared" si="172"/>
        <v>ok</v>
      </c>
      <c r="AJ1206"/>
      <c r="AK1206" t="str">
        <f>Tabela1[[#This Row],[Coluna1]]&amp;Tabela1[[#This Row],[PEDIDO]]</f>
        <v/>
      </c>
      <c r="AL1206"/>
      <c r="AM1206"/>
      <c r="AN1206"/>
      <c r="AO1206" t="str">
        <f t="shared" si="169"/>
        <v>/</v>
      </c>
      <c r="AP1206" t="str">
        <f>Tabela1[[#This Row],[TAG]]&amp;Tabela1[[#This Row],[PEDIDO]]&amp;Tabela1[[#This Row],[PRODUTO]]</f>
        <v/>
      </c>
      <c r="AQ1206" s="23" t="str">
        <f>Tabela1[[#This Row],[PRODUTO]]&amp;Tabela1[[#This Row],[TAG]]</f>
        <v/>
      </c>
      <c r="AR1206" s="183">
        <f>Tabela1[[#This Row],[PESO TOTAL]]*Tabela1[[#This Row],[MATÉRIA PRIMA]]</f>
        <v>0</v>
      </c>
      <c r="AS1206" s="28">
        <f>Tabela1[[#This Row],[PESO TOTAL]]*Tabela1[[#This Row],[PREPARAÇÃO ]]</f>
        <v>0</v>
      </c>
      <c r="AT1206" s="28">
        <f>Tabela1[[#This Row],[PESO TOTAL]]*Tabela1[[#This Row],[CALDEIRARIA]]</f>
        <v>0</v>
      </c>
      <c r="AU1206" s="28">
        <f>Tabela1[[#This Row],[PESO TOTAL]]*Tabela1[[#This Row],[SOLDA]]</f>
        <v>0</v>
      </c>
      <c r="AV1206" s="28">
        <f>Tabela1[[#This Row],[PESO TOTAL]]*Tabela1[[#This Row],[ACABAMENTO]]</f>
        <v>0</v>
      </c>
      <c r="AW1206" s="28">
        <f>Tabela1[[#This Row],[PESO TOTAL]]*Tabela1[[#This Row],[PRONTO ACABADO]]</f>
        <v>0</v>
      </c>
      <c r="AX1206" s="28">
        <f>Tabela1[[#This Row],[PESO TOTAL]]*Tabela1[[#This Row],[EXPEDIÇÃO ]]</f>
        <v>0</v>
      </c>
      <c r="AY1206" s="28" t="str">
        <f>Tabela1[[#This Row],[PEDIDO]]&amp;Tabela1[[#This Row],[PRODUTO]]</f>
        <v/>
      </c>
      <c r="AZ1206" s="44">
        <f>IF(AF1206="",0,IF(ISTEXT(AF1206),H1206*VALUE(SUBSTITUTE(AF1206,"%",""))/100,H1206*AF1206))-Tabela1[[#This Row],[PRONTO ACABADO2]]</f>
        <v>0</v>
      </c>
      <c r="BA1206" s="44">
        <f>IF(AG1206="",0,IF(ISTEXT(AG1206),H1206*VALUE(SUBSTITUTE(AG1206,"%",""))/100,H1206*AG1206))-Tabela1[[#This Row],[PESO EXPEDIDO2]]</f>
        <v>0</v>
      </c>
      <c r="BB1206" s="44">
        <f t="shared" si="170"/>
        <v>0</v>
      </c>
      <c r="BC1206" s="44">
        <f t="shared" si="171"/>
        <v>0</v>
      </c>
      <c r="BD1206" s="44"/>
    </row>
    <row r="1207" spans="1:56" ht="15.75" hidden="1" customHeight="1" x14ac:dyDescent="0.25">
      <c r="A1207" s="6"/>
      <c r="B1207" s="22"/>
      <c r="C1207" s="7"/>
      <c r="D1207" s="46"/>
      <c r="E1207" s="7"/>
      <c r="F1207" s="7"/>
      <c r="G1207" s="44"/>
      <c r="H1207" s="41">
        <f>Tabela1[[#This Row],[PESO UNI]]*Tabela1[[#This Row],[QTE]]</f>
        <v>0</v>
      </c>
      <c r="I1207" s="7"/>
      <c r="J1207" s="8"/>
      <c r="K1207" s="8"/>
      <c r="L1207" s="9"/>
      <c r="M1207" s="10"/>
      <c r="N1207" s="8"/>
      <c r="O1207" s="12"/>
      <c r="P1207" s="13"/>
      <c r="Q1207" s="14">
        <f>Tabela1[[#This Row],[QTDE/ Fabricação]]-Tabela1[[#This Row],[QTE]]</f>
        <v>0</v>
      </c>
      <c r="R1207" s="19">
        <f t="shared" si="166"/>
        <v>0</v>
      </c>
      <c r="S1207" s="19">
        <f t="shared" si="165"/>
        <v>0</v>
      </c>
      <c r="T1207" s="20">
        <f t="shared" si="167"/>
        <v>0</v>
      </c>
      <c r="U1207" s="17">
        <f>IFERROR(SUMIF('LISTA DE EMBARQUE'!B:B,MICRO!E:E,'LISTA DE EMBARQUE'!G:G),"")</f>
        <v>0</v>
      </c>
      <c r="V1207" s="12" t="str">
        <f>IFERROR(VLOOKUP(Tabela1[[#This Row],[COD.MDE]],'LISTA DE EMBARQUE'!B:L,11,0),"")</f>
        <v/>
      </c>
      <c r="W1207" s="13" t="str">
        <f>IFERROR(COUNTIF(#REF!,Tabela1[[#This Row],[Colunas5]]),"")</f>
        <v/>
      </c>
      <c r="X1207" s="14">
        <f>Tabela1[[#This Row],[QIANTIDADE EXPEDIDA]]*Tabela1[[#This Row],[PESO UNI]]</f>
        <v>0</v>
      </c>
      <c r="Y1207" s="14">
        <f t="shared" si="168"/>
        <v>0</v>
      </c>
      <c r="Z1207" s="21">
        <f>Tabela1[[#This Row],[PESO TOTAL]]-Tabela1[[#This Row],[Peso Expedido]]</f>
        <v>0</v>
      </c>
      <c r="AA1207" s="18"/>
      <c r="AB1207" s="40"/>
      <c r="AC1207" s="40"/>
      <c r="AD1207" s="40"/>
      <c r="AE1207" s="40"/>
      <c r="AF1207" s="40"/>
      <c r="AG1207" s="40"/>
      <c r="AH1207" s="40"/>
      <c r="AI1207" s="40" t="str">
        <f t="shared" si="172"/>
        <v>ok</v>
      </c>
      <c r="AJ1207"/>
      <c r="AK1207" t="str">
        <f>Tabela1[[#This Row],[Coluna1]]&amp;Tabela1[[#This Row],[PEDIDO]]</f>
        <v/>
      </c>
      <c r="AL1207"/>
      <c r="AM1207"/>
      <c r="AN1207"/>
      <c r="AO1207" t="str">
        <f t="shared" si="169"/>
        <v>/</v>
      </c>
      <c r="AP1207" t="str">
        <f>Tabela1[[#This Row],[TAG]]&amp;Tabela1[[#This Row],[PEDIDO]]&amp;Tabela1[[#This Row],[PRODUTO]]</f>
        <v/>
      </c>
      <c r="AQ1207" s="23" t="str">
        <f>Tabela1[[#This Row],[PRODUTO]]&amp;Tabela1[[#This Row],[TAG]]</f>
        <v/>
      </c>
      <c r="AR1207" s="183">
        <f>Tabela1[[#This Row],[PESO TOTAL]]*Tabela1[[#This Row],[MATÉRIA PRIMA]]</f>
        <v>0</v>
      </c>
      <c r="AS1207" s="28">
        <f>Tabela1[[#This Row],[PESO TOTAL]]*Tabela1[[#This Row],[PREPARAÇÃO ]]</f>
        <v>0</v>
      </c>
      <c r="AT1207" s="28">
        <f>Tabela1[[#This Row],[PESO TOTAL]]*Tabela1[[#This Row],[CALDEIRARIA]]</f>
        <v>0</v>
      </c>
      <c r="AU1207" s="28">
        <f>Tabela1[[#This Row],[PESO TOTAL]]*Tabela1[[#This Row],[SOLDA]]</f>
        <v>0</v>
      </c>
      <c r="AV1207" s="28">
        <f>Tabela1[[#This Row],[PESO TOTAL]]*Tabela1[[#This Row],[ACABAMENTO]]</f>
        <v>0</v>
      </c>
      <c r="AW1207" s="28">
        <f>Tabela1[[#This Row],[PESO TOTAL]]*Tabela1[[#This Row],[PRONTO ACABADO]]</f>
        <v>0</v>
      </c>
      <c r="AX1207" s="28">
        <f>Tabela1[[#This Row],[PESO TOTAL]]*Tabela1[[#This Row],[EXPEDIÇÃO ]]</f>
        <v>0</v>
      </c>
      <c r="AY1207" s="28" t="str">
        <f>Tabela1[[#This Row],[PEDIDO]]&amp;Tabela1[[#This Row],[PRODUTO]]</f>
        <v/>
      </c>
      <c r="AZ1207" s="44">
        <f>IF(AF1207="",0,IF(ISTEXT(AF1207),H1207*VALUE(SUBSTITUTE(AF1207,"%",""))/100,H1207*AF1207))-Tabela1[[#This Row],[PRONTO ACABADO2]]</f>
        <v>0</v>
      </c>
      <c r="BA1207" s="44">
        <f>IF(AG1207="",0,IF(ISTEXT(AG1207),H1207*VALUE(SUBSTITUTE(AG1207,"%",""))/100,H1207*AG1207))-Tabela1[[#This Row],[PESO EXPEDIDO2]]</f>
        <v>0</v>
      </c>
      <c r="BB1207" s="44">
        <f t="shared" si="170"/>
        <v>0</v>
      </c>
      <c r="BC1207" s="44">
        <f t="shared" si="171"/>
        <v>0</v>
      </c>
      <c r="BD1207" s="44"/>
    </row>
    <row r="1208" spans="1:56" ht="15.75" hidden="1" customHeight="1" x14ac:dyDescent="0.25">
      <c r="A1208" s="6"/>
      <c r="B1208" s="22"/>
      <c r="C1208" s="7"/>
      <c r="D1208" s="46"/>
      <c r="E1208" s="7"/>
      <c r="F1208" s="7"/>
      <c r="G1208" s="44"/>
      <c r="H1208" s="41">
        <f>Tabela1[[#This Row],[PESO UNI]]*Tabela1[[#This Row],[QTE]]</f>
        <v>0</v>
      </c>
      <c r="I1208" s="7"/>
      <c r="J1208" s="8"/>
      <c r="K1208" s="8"/>
      <c r="L1208" s="9"/>
      <c r="M1208" s="10"/>
      <c r="N1208" s="8"/>
      <c r="O1208" s="12"/>
      <c r="P1208" s="13"/>
      <c r="Q1208" s="14">
        <f>Tabela1[[#This Row],[QTDE/ Fabricação]]-Tabela1[[#This Row],[QTE]]</f>
        <v>0</v>
      </c>
      <c r="R1208" s="19">
        <f t="shared" si="166"/>
        <v>0</v>
      </c>
      <c r="S1208" s="19">
        <f t="shared" si="165"/>
        <v>0</v>
      </c>
      <c r="T1208" s="20">
        <f t="shared" si="167"/>
        <v>0</v>
      </c>
      <c r="U1208" s="17">
        <f>IFERROR(SUMIF('LISTA DE EMBARQUE'!B:B,MICRO!E:E,'LISTA DE EMBARQUE'!G:G),"")</f>
        <v>0</v>
      </c>
      <c r="V1208" s="12" t="str">
        <f>IFERROR(VLOOKUP(Tabela1[[#This Row],[COD.MDE]],'LISTA DE EMBARQUE'!B:L,11,0),"")</f>
        <v/>
      </c>
      <c r="W1208" s="13" t="str">
        <f>IFERROR(COUNTIF(#REF!,Tabela1[[#This Row],[Colunas5]]),"")</f>
        <v/>
      </c>
      <c r="X1208" s="14">
        <f>Tabela1[[#This Row],[QIANTIDADE EXPEDIDA]]*Tabela1[[#This Row],[PESO UNI]]</f>
        <v>0</v>
      </c>
      <c r="Y1208" s="14">
        <f t="shared" si="168"/>
        <v>0</v>
      </c>
      <c r="Z1208" s="21">
        <f>Tabela1[[#This Row],[PESO TOTAL]]-Tabela1[[#This Row],[Peso Expedido]]</f>
        <v>0</v>
      </c>
      <c r="AA1208" s="18"/>
      <c r="AB1208" s="40"/>
      <c r="AC1208" s="40"/>
      <c r="AD1208" s="40"/>
      <c r="AE1208" s="40"/>
      <c r="AF1208" s="40"/>
      <c r="AG1208" s="40"/>
      <c r="AH1208" s="40"/>
      <c r="AI1208" s="40" t="str">
        <f t="shared" si="172"/>
        <v>ok</v>
      </c>
      <c r="AJ1208"/>
      <c r="AK1208" t="str">
        <f>Tabela1[[#This Row],[Coluna1]]&amp;Tabela1[[#This Row],[PEDIDO]]</f>
        <v/>
      </c>
      <c r="AL1208"/>
      <c r="AM1208"/>
      <c r="AN1208"/>
      <c r="AO1208" t="str">
        <f t="shared" si="169"/>
        <v>/</v>
      </c>
      <c r="AP1208" t="str">
        <f>Tabela1[[#This Row],[TAG]]&amp;Tabela1[[#This Row],[PEDIDO]]&amp;Tabela1[[#This Row],[PRODUTO]]</f>
        <v/>
      </c>
      <c r="AQ1208" s="23" t="str">
        <f>Tabela1[[#This Row],[PRODUTO]]&amp;Tabela1[[#This Row],[TAG]]</f>
        <v/>
      </c>
      <c r="AR1208" s="183">
        <f>Tabela1[[#This Row],[PESO TOTAL]]*Tabela1[[#This Row],[MATÉRIA PRIMA]]</f>
        <v>0</v>
      </c>
      <c r="AS1208" s="28">
        <f>Tabela1[[#This Row],[PESO TOTAL]]*Tabela1[[#This Row],[PREPARAÇÃO ]]</f>
        <v>0</v>
      </c>
      <c r="AT1208" s="28">
        <f>Tabela1[[#This Row],[PESO TOTAL]]*Tabela1[[#This Row],[CALDEIRARIA]]</f>
        <v>0</v>
      </c>
      <c r="AU1208" s="28">
        <f>Tabela1[[#This Row],[PESO TOTAL]]*Tabela1[[#This Row],[SOLDA]]</f>
        <v>0</v>
      </c>
      <c r="AV1208" s="28">
        <f>Tabela1[[#This Row],[PESO TOTAL]]*Tabela1[[#This Row],[ACABAMENTO]]</f>
        <v>0</v>
      </c>
      <c r="AW1208" s="28">
        <f>Tabela1[[#This Row],[PESO TOTAL]]*Tabela1[[#This Row],[PRONTO ACABADO]]</f>
        <v>0</v>
      </c>
      <c r="AX1208" s="28">
        <f>Tabela1[[#This Row],[PESO TOTAL]]*Tabela1[[#This Row],[EXPEDIÇÃO ]]</f>
        <v>0</v>
      </c>
      <c r="AY1208" s="28" t="str">
        <f>Tabela1[[#This Row],[PEDIDO]]&amp;Tabela1[[#This Row],[PRODUTO]]</f>
        <v/>
      </c>
      <c r="AZ1208" s="44">
        <f>IF(AF1208="",0,IF(ISTEXT(AF1208),H1208*VALUE(SUBSTITUTE(AF1208,"%",""))/100,H1208*AF1208))-Tabela1[[#This Row],[PRONTO ACABADO2]]</f>
        <v>0</v>
      </c>
      <c r="BA1208" s="44">
        <f>IF(AG1208="",0,IF(ISTEXT(AG1208),H1208*VALUE(SUBSTITUTE(AG1208,"%",""))/100,H1208*AG1208))-Tabela1[[#This Row],[PESO EXPEDIDO2]]</f>
        <v>0</v>
      </c>
      <c r="BB1208" s="44">
        <f t="shared" si="170"/>
        <v>0</v>
      </c>
      <c r="BC1208" s="44">
        <f t="shared" si="171"/>
        <v>0</v>
      </c>
      <c r="BD1208" s="44"/>
    </row>
    <row r="1209" spans="1:56" ht="15.75" hidden="1" customHeight="1" x14ac:dyDescent="0.25">
      <c r="A1209" s="6"/>
      <c r="B1209" s="22"/>
      <c r="C1209" s="7"/>
      <c r="D1209" s="46"/>
      <c r="E1209" s="7"/>
      <c r="F1209" s="7"/>
      <c r="G1209" s="44"/>
      <c r="H1209" s="41">
        <f>Tabela1[[#This Row],[PESO UNI]]*Tabela1[[#This Row],[QTE]]</f>
        <v>0</v>
      </c>
      <c r="I1209" s="7"/>
      <c r="J1209" s="8"/>
      <c r="K1209" s="8"/>
      <c r="L1209" s="9"/>
      <c r="M1209" s="10"/>
      <c r="N1209" s="8"/>
      <c r="O1209" s="12"/>
      <c r="P1209" s="13"/>
      <c r="Q1209" s="14">
        <f>Tabela1[[#This Row],[QTDE/ Fabricação]]-Tabela1[[#This Row],[QTE]]</f>
        <v>0</v>
      </c>
      <c r="R1209" s="19">
        <f t="shared" si="166"/>
        <v>0</v>
      </c>
      <c r="S1209" s="19">
        <f t="shared" si="165"/>
        <v>0</v>
      </c>
      <c r="T1209" s="20">
        <f t="shared" si="167"/>
        <v>0</v>
      </c>
      <c r="U1209" s="17">
        <f>IFERROR(SUMIF('LISTA DE EMBARQUE'!B:B,MICRO!E:E,'LISTA DE EMBARQUE'!G:G),"")</f>
        <v>0</v>
      </c>
      <c r="V1209" s="12" t="str">
        <f>IFERROR(VLOOKUP(Tabela1[[#This Row],[COD.MDE]],'LISTA DE EMBARQUE'!B:L,11,0),"")</f>
        <v/>
      </c>
      <c r="W1209" s="13" t="str">
        <f>IFERROR(COUNTIF(#REF!,Tabela1[[#This Row],[Colunas5]]),"")</f>
        <v/>
      </c>
      <c r="X1209" s="14">
        <f>Tabela1[[#This Row],[QIANTIDADE EXPEDIDA]]*Tabela1[[#This Row],[PESO UNI]]</f>
        <v>0</v>
      </c>
      <c r="Y1209" s="14">
        <f t="shared" si="168"/>
        <v>0</v>
      </c>
      <c r="Z1209" s="21">
        <f>Tabela1[[#This Row],[PESO TOTAL]]-Tabela1[[#This Row],[Peso Expedido]]</f>
        <v>0</v>
      </c>
      <c r="AA1209" s="18"/>
      <c r="AB1209" s="40"/>
      <c r="AC1209" s="40"/>
      <c r="AD1209" s="40"/>
      <c r="AE1209" s="40"/>
      <c r="AF1209" s="40"/>
      <c r="AG1209" s="40"/>
      <c r="AH1209" s="40"/>
      <c r="AI1209" s="40" t="str">
        <f t="shared" si="172"/>
        <v>ok</v>
      </c>
      <c r="AJ1209"/>
      <c r="AK1209" t="str">
        <f>Tabela1[[#This Row],[Coluna1]]&amp;Tabela1[[#This Row],[PEDIDO]]</f>
        <v/>
      </c>
      <c r="AL1209"/>
      <c r="AM1209"/>
      <c r="AN1209"/>
      <c r="AO1209" t="str">
        <f t="shared" si="169"/>
        <v>/</v>
      </c>
      <c r="AP1209" t="str">
        <f>Tabela1[[#This Row],[TAG]]&amp;Tabela1[[#This Row],[PEDIDO]]&amp;Tabela1[[#This Row],[PRODUTO]]</f>
        <v/>
      </c>
      <c r="AQ1209" s="23" t="str">
        <f>Tabela1[[#This Row],[PRODUTO]]&amp;Tabela1[[#This Row],[TAG]]</f>
        <v/>
      </c>
      <c r="AR1209" s="183">
        <f>Tabela1[[#This Row],[PESO TOTAL]]*Tabela1[[#This Row],[MATÉRIA PRIMA]]</f>
        <v>0</v>
      </c>
      <c r="AS1209" s="28">
        <f>Tabela1[[#This Row],[PESO TOTAL]]*Tabela1[[#This Row],[PREPARAÇÃO ]]</f>
        <v>0</v>
      </c>
      <c r="AT1209" s="28">
        <f>Tabela1[[#This Row],[PESO TOTAL]]*Tabela1[[#This Row],[CALDEIRARIA]]</f>
        <v>0</v>
      </c>
      <c r="AU1209" s="28">
        <f>Tabela1[[#This Row],[PESO TOTAL]]*Tabela1[[#This Row],[SOLDA]]</f>
        <v>0</v>
      </c>
      <c r="AV1209" s="28">
        <f>Tabela1[[#This Row],[PESO TOTAL]]*Tabela1[[#This Row],[ACABAMENTO]]</f>
        <v>0</v>
      </c>
      <c r="AW1209" s="28">
        <f>Tabela1[[#This Row],[PESO TOTAL]]*Tabela1[[#This Row],[PRONTO ACABADO]]</f>
        <v>0</v>
      </c>
      <c r="AX1209" s="28">
        <f>Tabela1[[#This Row],[PESO TOTAL]]*Tabela1[[#This Row],[EXPEDIÇÃO ]]</f>
        <v>0</v>
      </c>
      <c r="AY1209" s="28" t="str">
        <f>Tabela1[[#This Row],[PEDIDO]]&amp;Tabela1[[#This Row],[PRODUTO]]</f>
        <v/>
      </c>
      <c r="AZ1209" s="44">
        <f>IF(AF1209="",0,IF(ISTEXT(AF1209),H1209*VALUE(SUBSTITUTE(AF1209,"%",""))/100,H1209*AF1209))-Tabela1[[#This Row],[PRONTO ACABADO2]]</f>
        <v>0</v>
      </c>
      <c r="BA1209" s="44">
        <f>IF(AG1209="",0,IF(ISTEXT(AG1209),H1209*VALUE(SUBSTITUTE(AG1209,"%",""))/100,H1209*AG1209))-Tabela1[[#This Row],[PESO EXPEDIDO2]]</f>
        <v>0</v>
      </c>
      <c r="BB1209" s="44">
        <f t="shared" si="170"/>
        <v>0</v>
      </c>
      <c r="BC1209" s="44">
        <f t="shared" si="171"/>
        <v>0</v>
      </c>
      <c r="BD1209" s="44"/>
    </row>
    <row r="1210" spans="1:56" ht="15.75" hidden="1" customHeight="1" x14ac:dyDescent="0.25">
      <c r="A1210" s="6"/>
      <c r="B1210" s="22"/>
      <c r="C1210" s="7"/>
      <c r="D1210" s="46"/>
      <c r="E1210" s="7"/>
      <c r="F1210" s="7"/>
      <c r="G1210" s="44"/>
      <c r="H1210" s="41">
        <f>Tabela1[[#This Row],[PESO UNI]]*Tabela1[[#This Row],[QTE]]</f>
        <v>0</v>
      </c>
      <c r="I1210" s="7"/>
      <c r="J1210" s="8"/>
      <c r="K1210" s="8"/>
      <c r="L1210" s="9"/>
      <c r="M1210" s="10"/>
      <c r="N1210" s="8"/>
      <c r="O1210" s="12"/>
      <c r="P1210" s="13"/>
      <c r="Q1210" s="14">
        <f>Tabela1[[#This Row],[QTDE/ Fabricação]]-Tabela1[[#This Row],[QTE]]</f>
        <v>0</v>
      </c>
      <c r="R1210" s="19">
        <f t="shared" si="166"/>
        <v>0</v>
      </c>
      <c r="S1210" s="19">
        <f t="shared" ref="S1210:S1273" si="173">IFERROR(H1210*AG1210,"")</f>
        <v>0</v>
      </c>
      <c r="T1210" s="20">
        <f t="shared" si="167"/>
        <v>0</v>
      </c>
      <c r="U1210" s="17">
        <f>IFERROR(SUMIF('LISTA DE EMBARQUE'!B:B,MICRO!E:E,'LISTA DE EMBARQUE'!G:G),"")</f>
        <v>0</v>
      </c>
      <c r="V1210" s="12" t="str">
        <f>IFERROR(VLOOKUP(Tabela1[[#This Row],[COD.MDE]],'LISTA DE EMBARQUE'!B:L,11,0),"")</f>
        <v/>
      </c>
      <c r="W1210" s="13" t="str">
        <f>IFERROR(COUNTIF(#REF!,Tabela1[[#This Row],[Colunas5]]),"")</f>
        <v/>
      </c>
      <c r="X1210" s="14">
        <f>Tabela1[[#This Row],[QIANTIDADE EXPEDIDA]]*Tabela1[[#This Row],[PESO UNI]]</f>
        <v>0</v>
      </c>
      <c r="Y1210" s="14">
        <f t="shared" si="168"/>
        <v>0</v>
      </c>
      <c r="Z1210" s="21">
        <f>Tabela1[[#This Row],[PESO TOTAL]]-Tabela1[[#This Row],[Peso Expedido]]</f>
        <v>0</v>
      </c>
      <c r="AA1210" s="18"/>
      <c r="AB1210" s="40"/>
      <c r="AC1210" s="40"/>
      <c r="AD1210" s="40"/>
      <c r="AE1210" s="40"/>
      <c r="AF1210" s="40"/>
      <c r="AG1210" s="40"/>
      <c r="AH1210" s="40"/>
      <c r="AI1210" s="40" t="str">
        <f t="shared" si="172"/>
        <v>ok</v>
      </c>
      <c r="AJ1210"/>
      <c r="AK1210" t="str">
        <f>Tabela1[[#This Row],[Coluna1]]&amp;Tabela1[[#This Row],[PEDIDO]]</f>
        <v/>
      </c>
      <c r="AL1210"/>
      <c r="AM1210"/>
      <c r="AN1210"/>
      <c r="AO1210" t="str">
        <f t="shared" si="169"/>
        <v>/</v>
      </c>
      <c r="AP1210" t="str">
        <f>Tabela1[[#This Row],[TAG]]&amp;Tabela1[[#This Row],[PEDIDO]]&amp;Tabela1[[#This Row],[PRODUTO]]</f>
        <v/>
      </c>
      <c r="AQ1210" s="23" t="str">
        <f>Tabela1[[#This Row],[PRODUTO]]&amp;Tabela1[[#This Row],[TAG]]</f>
        <v/>
      </c>
      <c r="AR1210" s="183">
        <f>Tabela1[[#This Row],[PESO TOTAL]]*Tabela1[[#This Row],[MATÉRIA PRIMA]]</f>
        <v>0</v>
      </c>
      <c r="AS1210" s="28">
        <f>Tabela1[[#This Row],[PESO TOTAL]]*Tabela1[[#This Row],[PREPARAÇÃO ]]</f>
        <v>0</v>
      </c>
      <c r="AT1210" s="28">
        <f>Tabela1[[#This Row],[PESO TOTAL]]*Tabela1[[#This Row],[CALDEIRARIA]]</f>
        <v>0</v>
      </c>
      <c r="AU1210" s="28">
        <f>Tabela1[[#This Row],[PESO TOTAL]]*Tabela1[[#This Row],[SOLDA]]</f>
        <v>0</v>
      </c>
      <c r="AV1210" s="28">
        <f>Tabela1[[#This Row],[PESO TOTAL]]*Tabela1[[#This Row],[ACABAMENTO]]</f>
        <v>0</v>
      </c>
      <c r="AW1210" s="28">
        <f>Tabela1[[#This Row],[PESO TOTAL]]*Tabela1[[#This Row],[PRONTO ACABADO]]</f>
        <v>0</v>
      </c>
      <c r="AX1210" s="28">
        <f>Tabela1[[#This Row],[PESO TOTAL]]*Tabela1[[#This Row],[EXPEDIÇÃO ]]</f>
        <v>0</v>
      </c>
      <c r="AY1210" s="28" t="str">
        <f>Tabela1[[#This Row],[PEDIDO]]&amp;Tabela1[[#This Row],[PRODUTO]]</f>
        <v/>
      </c>
      <c r="AZ1210" s="44">
        <f>IF(AF1210="",0,IF(ISTEXT(AF1210),H1210*VALUE(SUBSTITUTE(AF1210,"%",""))/100,H1210*AF1210))-Tabela1[[#This Row],[PRONTO ACABADO2]]</f>
        <v>0</v>
      </c>
      <c r="BA1210" s="44">
        <f>IF(AG1210="",0,IF(ISTEXT(AG1210),H1210*VALUE(SUBSTITUTE(AG1210,"%",""))/100,H1210*AG1210))-Tabela1[[#This Row],[PESO EXPEDIDO2]]</f>
        <v>0</v>
      </c>
      <c r="BB1210" s="44">
        <f t="shared" si="170"/>
        <v>0</v>
      </c>
      <c r="BC1210" s="44">
        <f t="shared" si="171"/>
        <v>0</v>
      </c>
      <c r="BD1210" s="44"/>
    </row>
    <row r="1211" spans="1:56" ht="15.75" hidden="1" customHeight="1" x14ac:dyDescent="0.25">
      <c r="A1211" s="6"/>
      <c r="B1211" s="22"/>
      <c r="C1211" s="7"/>
      <c r="D1211" s="46"/>
      <c r="E1211" s="7"/>
      <c r="F1211" s="7"/>
      <c r="G1211" s="44"/>
      <c r="H1211" s="41">
        <f>Tabela1[[#This Row],[PESO UNI]]*Tabela1[[#This Row],[QTE]]</f>
        <v>0</v>
      </c>
      <c r="I1211" s="7"/>
      <c r="J1211" s="8"/>
      <c r="K1211" s="8"/>
      <c r="L1211" s="9"/>
      <c r="M1211" s="10"/>
      <c r="N1211" s="8"/>
      <c r="O1211" s="12"/>
      <c r="P1211" s="13"/>
      <c r="Q1211" s="14">
        <f>Tabela1[[#This Row],[QTDE/ Fabricação]]-Tabela1[[#This Row],[QTE]]</f>
        <v>0</v>
      </c>
      <c r="R1211" s="19">
        <f t="shared" si="166"/>
        <v>0</v>
      </c>
      <c r="S1211" s="19">
        <f t="shared" si="173"/>
        <v>0</v>
      </c>
      <c r="T1211" s="20">
        <f t="shared" si="167"/>
        <v>0</v>
      </c>
      <c r="U1211" s="17">
        <f>IFERROR(SUMIF('LISTA DE EMBARQUE'!B:B,MICRO!E:E,'LISTA DE EMBARQUE'!G:G),"")</f>
        <v>0</v>
      </c>
      <c r="V1211" s="12" t="str">
        <f>IFERROR(VLOOKUP(Tabela1[[#This Row],[COD.MDE]],'LISTA DE EMBARQUE'!B:L,11,0),"")</f>
        <v/>
      </c>
      <c r="W1211" s="13" t="str">
        <f>IFERROR(COUNTIF(#REF!,Tabela1[[#This Row],[Colunas5]]),"")</f>
        <v/>
      </c>
      <c r="X1211" s="14">
        <f>Tabela1[[#This Row],[QIANTIDADE EXPEDIDA]]*Tabela1[[#This Row],[PESO UNI]]</f>
        <v>0</v>
      </c>
      <c r="Y1211" s="14">
        <f t="shared" si="168"/>
        <v>0</v>
      </c>
      <c r="Z1211" s="21">
        <f>Tabela1[[#This Row],[PESO TOTAL]]-Tabela1[[#This Row],[Peso Expedido]]</f>
        <v>0</v>
      </c>
      <c r="AA1211" s="18"/>
      <c r="AB1211" s="40"/>
      <c r="AC1211" s="40"/>
      <c r="AD1211" s="40"/>
      <c r="AE1211" s="40"/>
      <c r="AF1211" s="40"/>
      <c r="AG1211" s="40"/>
      <c r="AH1211" s="40"/>
      <c r="AI1211" s="40" t="str">
        <f t="shared" si="172"/>
        <v>ok</v>
      </c>
      <c r="AJ1211"/>
      <c r="AK1211" t="str">
        <f>Tabela1[[#This Row],[Coluna1]]&amp;Tabela1[[#This Row],[PEDIDO]]</f>
        <v/>
      </c>
      <c r="AL1211"/>
      <c r="AM1211"/>
      <c r="AN1211"/>
      <c r="AO1211" t="str">
        <f t="shared" si="169"/>
        <v>/</v>
      </c>
      <c r="AP1211" t="str">
        <f>Tabela1[[#This Row],[TAG]]&amp;Tabela1[[#This Row],[PEDIDO]]&amp;Tabela1[[#This Row],[PRODUTO]]</f>
        <v/>
      </c>
      <c r="AQ1211" s="23" t="str">
        <f>Tabela1[[#This Row],[PRODUTO]]&amp;Tabela1[[#This Row],[TAG]]</f>
        <v/>
      </c>
      <c r="AR1211" s="183">
        <f>Tabela1[[#This Row],[PESO TOTAL]]*Tabela1[[#This Row],[MATÉRIA PRIMA]]</f>
        <v>0</v>
      </c>
      <c r="AS1211" s="28">
        <f>Tabela1[[#This Row],[PESO TOTAL]]*Tabela1[[#This Row],[PREPARAÇÃO ]]</f>
        <v>0</v>
      </c>
      <c r="AT1211" s="28">
        <f>Tabela1[[#This Row],[PESO TOTAL]]*Tabela1[[#This Row],[CALDEIRARIA]]</f>
        <v>0</v>
      </c>
      <c r="AU1211" s="28">
        <f>Tabela1[[#This Row],[PESO TOTAL]]*Tabela1[[#This Row],[SOLDA]]</f>
        <v>0</v>
      </c>
      <c r="AV1211" s="28">
        <f>Tabela1[[#This Row],[PESO TOTAL]]*Tabela1[[#This Row],[ACABAMENTO]]</f>
        <v>0</v>
      </c>
      <c r="AW1211" s="28">
        <f>Tabela1[[#This Row],[PESO TOTAL]]*Tabela1[[#This Row],[PRONTO ACABADO]]</f>
        <v>0</v>
      </c>
      <c r="AX1211" s="28">
        <f>Tabela1[[#This Row],[PESO TOTAL]]*Tabela1[[#This Row],[EXPEDIÇÃO ]]</f>
        <v>0</v>
      </c>
      <c r="AY1211" s="28" t="str">
        <f>Tabela1[[#This Row],[PEDIDO]]&amp;Tabela1[[#This Row],[PRODUTO]]</f>
        <v/>
      </c>
      <c r="AZ1211" s="44">
        <f>IF(AF1211="",0,IF(ISTEXT(AF1211),H1211*VALUE(SUBSTITUTE(AF1211,"%",""))/100,H1211*AF1211))-Tabela1[[#This Row],[PRONTO ACABADO2]]</f>
        <v>0</v>
      </c>
      <c r="BA1211" s="44">
        <f>IF(AG1211="",0,IF(ISTEXT(AG1211),H1211*VALUE(SUBSTITUTE(AG1211,"%",""))/100,H1211*AG1211))-Tabela1[[#This Row],[PESO EXPEDIDO2]]</f>
        <v>0</v>
      </c>
      <c r="BB1211" s="44">
        <f t="shared" si="170"/>
        <v>0</v>
      </c>
      <c r="BC1211" s="44">
        <f t="shared" si="171"/>
        <v>0</v>
      </c>
      <c r="BD1211" s="44"/>
    </row>
    <row r="1212" spans="1:56" ht="15.75" hidden="1" customHeight="1" x14ac:dyDescent="0.25">
      <c r="A1212" s="6"/>
      <c r="B1212" s="22"/>
      <c r="C1212" s="7"/>
      <c r="D1212" s="46"/>
      <c r="E1212" s="7"/>
      <c r="F1212" s="7"/>
      <c r="G1212" s="44"/>
      <c r="H1212" s="41">
        <f>Tabela1[[#This Row],[PESO UNI]]*Tabela1[[#This Row],[QTE]]</f>
        <v>0</v>
      </c>
      <c r="I1212" s="7"/>
      <c r="J1212" s="8"/>
      <c r="K1212" s="8"/>
      <c r="L1212" s="9"/>
      <c r="M1212" s="10"/>
      <c r="N1212" s="8"/>
      <c r="O1212" s="12"/>
      <c r="P1212" s="13"/>
      <c r="Q1212" s="14">
        <f>Tabela1[[#This Row],[QTDE/ Fabricação]]-Tabela1[[#This Row],[QTE]]</f>
        <v>0</v>
      </c>
      <c r="R1212" s="19">
        <f t="shared" si="166"/>
        <v>0</v>
      </c>
      <c r="S1212" s="19">
        <f t="shared" si="173"/>
        <v>0</v>
      </c>
      <c r="T1212" s="20">
        <f t="shared" si="167"/>
        <v>0</v>
      </c>
      <c r="U1212" s="17">
        <f>IFERROR(SUMIF('LISTA DE EMBARQUE'!B:B,MICRO!E:E,'LISTA DE EMBARQUE'!G:G),"")</f>
        <v>0</v>
      </c>
      <c r="V1212" s="12" t="str">
        <f>IFERROR(VLOOKUP(Tabela1[[#This Row],[COD.MDE]],'LISTA DE EMBARQUE'!B:L,11,0),"")</f>
        <v/>
      </c>
      <c r="W1212" s="13" t="str">
        <f>IFERROR(COUNTIF(#REF!,Tabela1[[#This Row],[Colunas5]]),"")</f>
        <v/>
      </c>
      <c r="X1212" s="14">
        <f>Tabela1[[#This Row],[QIANTIDADE EXPEDIDA]]*Tabela1[[#This Row],[PESO UNI]]</f>
        <v>0</v>
      </c>
      <c r="Y1212" s="14">
        <f t="shared" si="168"/>
        <v>0</v>
      </c>
      <c r="Z1212" s="21">
        <f>Tabela1[[#This Row],[PESO TOTAL]]-Tabela1[[#This Row],[Peso Expedido]]</f>
        <v>0</v>
      </c>
      <c r="AA1212" s="18"/>
      <c r="AB1212" s="40"/>
      <c r="AC1212" s="40"/>
      <c r="AD1212" s="40"/>
      <c r="AE1212" s="40"/>
      <c r="AF1212" s="40"/>
      <c r="AG1212" s="40"/>
      <c r="AH1212" s="40"/>
      <c r="AI1212" s="40" t="str">
        <f t="shared" si="172"/>
        <v>ok</v>
      </c>
      <c r="AJ1212"/>
      <c r="AK1212" t="str">
        <f>Tabela1[[#This Row],[Coluna1]]&amp;Tabela1[[#This Row],[PEDIDO]]</f>
        <v/>
      </c>
      <c r="AL1212"/>
      <c r="AM1212"/>
      <c r="AN1212"/>
      <c r="AO1212" t="str">
        <f t="shared" si="169"/>
        <v>/</v>
      </c>
      <c r="AP1212" t="str">
        <f>Tabela1[[#This Row],[TAG]]&amp;Tabela1[[#This Row],[PEDIDO]]&amp;Tabela1[[#This Row],[PRODUTO]]</f>
        <v/>
      </c>
      <c r="AQ1212" s="23" t="str">
        <f>Tabela1[[#This Row],[PRODUTO]]&amp;Tabela1[[#This Row],[TAG]]</f>
        <v/>
      </c>
      <c r="AR1212" s="183">
        <f>Tabela1[[#This Row],[PESO TOTAL]]*Tabela1[[#This Row],[MATÉRIA PRIMA]]</f>
        <v>0</v>
      </c>
      <c r="AS1212" s="28">
        <f>Tabela1[[#This Row],[PESO TOTAL]]*Tabela1[[#This Row],[PREPARAÇÃO ]]</f>
        <v>0</v>
      </c>
      <c r="AT1212" s="28">
        <f>Tabela1[[#This Row],[PESO TOTAL]]*Tabela1[[#This Row],[CALDEIRARIA]]</f>
        <v>0</v>
      </c>
      <c r="AU1212" s="28">
        <f>Tabela1[[#This Row],[PESO TOTAL]]*Tabela1[[#This Row],[SOLDA]]</f>
        <v>0</v>
      </c>
      <c r="AV1212" s="28">
        <f>Tabela1[[#This Row],[PESO TOTAL]]*Tabela1[[#This Row],[ACABAMENTO]]</f>
        <v>0</v>
      </c>
      <c r="AW1212" s="28">
        <f>Tabela1[[#This Row],[PESO TOTAL]]*Tabela1[[#This Row],[PRONTO ACABADO]]</f>
        <v>0</v>
      </c>
      <c r="AX1212" s="28">
        <f>Tabela1[[#This Row],[PESO TOTAL]]*Tabela1[[#This Row],[EXPEDIÇÃO ]]</f>
        <v>0</v>
      </c>
      <c r="AY1212" s="28" t="str">
        <f>Tabela1[[#This Row],[PEDIDO]]&amp;Tabela1[[#This Row],[PRODUTO]]</f>
        <v/>
      </c>
      <c r="AZ1212" s="44">
        <f>IF(AF1212="",0,IF(ISTEXT(AF1212),H1212*VALUE(SUBSTITUTE(AF1212,"%",""))/100,H1212*AF1212))-Tabela1[[#This Row],[PRONTO ACABADO2]]</f>
        <v>0</v>
      </c>
      <c r="BA1212" s="44">
        <f>IF(AG1212="",0,IF(ISTEXT(AG1212),H1212*VALUE(SUBSTITUTE(AG1212,"%",""))/100,H1212*AG1212))-Tabela1[[#This Row],[PESO EXPEDIDO2]]</f>
        <v>0</v>
      </c>
      <c r="BB1212" s="44">
        <f t="shared" si="170"/>
        <v>0</v>
      </c>
      <c r="BC1212" s="44">
        <f t="shared" si="171"/>
        <v>0</v>
      </c>
      <c r="BD1212" s="44"/>
    </row>
    <row r="1213" spans="1:56" ht="15.75" hidden="1" customHeight="1" x14ac:dyDescent="0.25">
      <c r="A1213" s="6"/>
      <c r="B1213" s="22"/>
      <c r="C1213" s="7"/>
      <c r="D1213" s="46"/>
      <c r="E1213" s="7"/>
      <c r="F1213" s="7"/>
      <c r="G1213" s="44"/>
      <c r="H1213" s="41">
        <f>Tabela1[[#This Row],[PESO UNI]]*Tabela1[[#This Row],[QTE]]</f>
        <v>0</v>
      </c>
      <c r="I1213" s="7"/>
      <c r="J1213" s="8"/>
      <c r="K1213" s="8"/>
      <c r="L1213" s="9"/>
      <c r="M1213" s="10"/>
      <c r="N1213" s="8"/>
      <c r="O1213" s="12"/>
      <c r="P1213" s="13"/>
      <c r="Q1213" s="14">
        <f>Tabela1[[#This Row],[QTDE/ Fabricação]]-Tabela1[[#This Row],[QTE]]</f>
        <v>0</v>
      </c>
      <c r="R1213" s="19">
        <f t="shared" ref="R1213:R1276" si="174">IFERROR(H1213*((AA1213*0.25)+(AC1213*0.25)+(AD1213*0.225)+(AE1213*0.225)+(AF1213*0.05)),"")</f>
        <v>0</v>
      </c>
      <c r="S1213" s="19">
        <f t="shared" si="173"/>
        <v>0</v>
      </c>
      <c r="T1213" s="20">
        <f t="shared" ref="T1213:T1276" si="175">IFERROR(S1213-H1213,"")</f>
        <v>0</v>
      </c>
      <c r="U1213" s="17">
        <f>IFERROR(SUMIF('LISTA DE EMBARQUE'!B:B,MICRO!E:E,'LISTA DE EMBARQUE'!G:G),"")</f>
        <v>0</v>
      </c>
      <c r="V1213" s="12" t="str">
        <f>IFERROR(VLOOKUP(Tabela1[[#This Row],[COD.MDE]],'LISTA DE EMBARQUE'!B:L,11,0),"")</f>
        <v/>
      </c>
      <c r="W1213" s="13" t="str">
        <f>IFERROR(COUNTIF(#REF!,Tabela1[[#This Row],[Colunas5]]),"")</f>
        <v/>
      </c>
      <c r="X1213" s="14">
        <f>Tabela1[[#This Row],[QIANTIDADE EXPEDIDA]]*Tabela1[[#This Row],[PESO UNI]]</f>
        <v>0</v>
      </c>
      <c r="Y1213" s="14">
        <f t="shared" ref="Y1213:Y1276" si="176">U1213-C1213</f>
        <v>0</v>
      </c>
      <c r="Z1213" s="21">
        <f>Tabela1[[#This Row],[PESO TOTAL]]-Tabela1[[#This Row],[Peso Expedido]]</f>
        <v>0</v>
      </c>
      <c r="AA1213" s="18"/>
      <c r="AB1213" s="40"/>
      <c r="AC1213" s="40"/>
      <c r="AD1213" s="40"/>
      <c r="AE1213" s="40"/>
      <c r="AF1213" s="40"/>
      <c r="AG1213" s="40"/>
      <c r="AH1213" s="40"/>
      <c r="AI1213" s="40" t="str">
        <f t="shared" si="172"/>
        <v>ok</v>
      </c>
      <c r="AJ1213"/>
      <c r="AK1213" t="str">
        <f>Tabela1[[#This Row],[Coluna1]]&amp;Tabela1[[#This Row],[PEDIDO]]</f>
        <v/>
      </c>
      <c r="AL1213"/>
      <c r="AM1213"/>
      <c r="AN1213"/>
      <c r="AO1213" t="str">
        <f t="shared" ref="AO1213:AO1276" si="177">A1213&amp;"/"&amp;J1213</f>
        <v>/</v>
      </c>
      <c r="AP1213" t="str">
        <f>Tabela1[[#This Row],[TAG]]&amp;Tabela1[[#This Row],[PEDIDO]]&amp;Tabela1[[#This Row],[PRODUTO]]</f>
        <v/>
      </c>
      <c r="AQ1213" s="23" t="str">
        <f>Tabela1[[#This Row],[PRODUTO]]&amp;Tabela1[[#This Row],[TAG]]</f>
        <v/>
      </c>
      <c r="AR1213" s="183">
        <f>Tabela1[[#This Row],[PESO TOTAL]]*Tabela1[[#This Row],[MATÉRIA PRIMA]]</f>
        <v>0</v>
      </c>
      <c r="AS1213" s="28">
        <f>Tabela1[[#This Row],[PESO TOTAL]]*Tabela1[[#This Row],[PREPARAÇÃO ]]</f>
        <v>0</v>
      </c>
      <c r="AT1213" s="28">
        <f>Tabela1[[#This Row],[PESO TOTAL]]*Tabela1[[#This Row],[CALDEIRARIA]]</f>
        <v>0</v>
      </c>
      <c r="AU1213" s="28">
        <f>Tabela1[[#This Row],[PESO TOTAL]]*Tabela1[[#This Row],[SOLDA]]</f>
        <v>0</v>
      </c>
      <c r="AV1213" s="28">
        <f>Tabela1[[#This Row],[PESO TOTAL]]*Tabela1[[#This Row],[ACABAMENTO]]</f>
        <v>0</v>
      </c>
      <c r="AW1213" s="28">
        <f>Tabela1[[#This Row],[PESO TOTAL]]*Tabela1[[#This Row],[PRONTO ACABADO]]</f>
        <v>0</v>
      </c>
      <c r="AX1213" s="28">
        <f>Tabela1[[#This Row],[PESO TOTAL]]*Tabela1[[#This Row],[EXPEDIÇÃO ]]</f>
        <v>0</v>
      </c>
      <c r="AY1213" s="28" t="str">
        <f>Tabela1[[#This Row],[PEDIDO]]&amp;Tabela1[[#This Row],[PRODUTO]]</f>
        <v/>
      </c>
      <c r="AZ1213" s="44">
        <f>IF(AF1213="",0,IF(ISTEXT(AF1213),H1213*VALUE(SUBSTITUTE(AF1213,"%",""))/100,H1213*AF1213))-Tabela1[[#This Row],[PRONTO ACABADO2]]</f>
        <v>0</v>
      </c>
      <c r="BA1213" s="44">
        <f>IF(AG1213="",0,IF(ISTEXT(AG1213),H1213*VALUE(SUBSTITUTE(AG1213,"%",""))/100,H1213*AG1213))-Tabela1[[#This Row],[PESO EXPEDIDO2]]</f>
        <v>0</v>
      </c>
      <c r="BB1213" s="44">
        <f t="shared" ref="BB1213:BB1276" si="178">IF(AH1213="",0,IF(ISTEXT(AH1213),H1213*VALUE(SUBSTITUTE(AH1213,"%",""))/100,H1213*AH1213))</f>
        <v>0</v>
      </c>
      <c r="BC1213" s="44">
        <f t="shared" ref="BC1213:BC1276" si="179">IF(AG1213="",0,IF(ISTEXT(AG1213),H1213*VALUE(SUBSTITUTE(AG1213,"%",""))/100,H1213*AG1213))</f>
        <v>0</v>
      </c>
      <c r="BD1213" s="44"/>
    </row>
    <row r="1214" spans="1:56" ht="15.75" hidden="1" customHeight="1" x14ac:dyDescent="0.25">
      <c r="A1214" s="6"/>
      <c r="B1214" s="22"/>
      <c r="C1214" s="7"/>
      <c r="D1214" s="46"/>
      <c r="E1214" s="7"/>
      <c r="F1214" s="7"/>
      <c r="G1214" s="44"/>
      <c r="H1214" s="41">
        <f>Tabela1[[#This Row],[PESO UNI]]*Tabela1[[#This Row],[QTE]]</f>
        <v>0</v>
      </c>
      <c r="I1214" s="7"/>
      <c r="J1214" s="8"/>
      <c r="K1214" s="8"/>
      <c r="L1214" s="9"/>
      <c r="M1214" s="10"/>
      <c r="N1214" s="8"/>
      <c r="O1214" s="12"/>
      <c r="P1214" s="13"/>
      <c r="Q1214" s="14">
        <f>Tabela1[[#This Row],[QTDE/ Fabricação]]-Tabela1[[#This Row],[QTE]]</f>
        <v>0</v>
      </c>
      <c r="R1214" s="19">
        <f t="shared" si="174"/>
        <v>0</v>
      </c>
      <c r="S1214" s="19">
        <f t="shared" si="173"/>
        <v>0</v>
      </c>
      <c r="T1214" s="20">
        <f t="shared" si="175"/>
        <v>0</v>
      </c>
      <c r="U1214" s="17">
        <f>IFERROR(SUMIF('LISTA DE EMBARQUE'!B:B,MICRO!E:E,'LISTA DE EMBARQUE'!G:G),"")</f>
        <v>0</v>
      </c>
      <c r="V1214" s="12" t="str">
        <f>IFERROR(VLOOKUP(Tabela1[[#This Row],[COD.MDE]],'LISTA DE EMBARQUE'!B:L,11,0),"")</f>
        <v/>
      </c>
      <c r="W1214" s="13" t="str">
        <f>IFERROR(COUNTIF(#REF!,Tabela1[[#This Row],[Colunas5]]),"")</f>
        <v/>
      </c>
      <c r="X1214" s="14">
        <f>Tabela1[[#This Row],[QIANTIDADE EXPEDIDA]]*Tabela1[[#This Row],[PESO UNI]]</f>
        <v>0</v>
      </c>
      <c r="Y1214" s="14">
        <f t="shared" si="176"/>
        <v>0</v>
      </c>
      <c r="Z1214" s="21">
        <f>Tabela1[[#This Row],[PESO TOTAL]]-Tabela1[[#This Row],[Peso Expedido]]</f>
        <v>0</v>
      </c>
      <c r="AA1214" s="18"/>
      <c r="AB1214" s="40"/>
      <c r="AC1214" s="40"/>
      <c r="AD1214" s="40"/>
      <c r="AE1214" s="40"/>
      <c r="AF1214" s="40"/>
      <c r="AG1214" s="40"/>
      <c r="AH1214" s="40"/>
      <c r="AI1214" s="40" t="str">
        <f t="shared" si="172"/>
        <v>ok</v>
      </c>
      <c r="AJ1214"/>
      <c r="AK1214" t="str">
        <f>Tabela1[[#This Row],[Coluna1]]&amp;Tabela1[[#This Row],[PEDIDO]]</f>
        <v/>
      </c>
      <c r="AL1214"/>
      <c r="AM1214"/>
      <c r="AN1214"/>
      <c r="AO1214" t="str">
        <f t="shared" si="177"/>
        <v>/</v>
      </c>
      <c r="AP1214" t="str">
        <f>Tabela1[[#This Row],[TAG]]&amp;Tabela1[[#This Row],[PEDIDO]]&amp;Tabela1[[#This Row],[PRODUTO]]</f>
        <v/>
      </c>
      <c r="AQ1214" s="23" t="str">
        <f>Tabela1[[#This Row],[PRODUTO]]&amp;Tabela1[[#This Row],[TAG]]</f>
        <v/>
      </c>
      <c r="AR1214" s="183">
        <f>Tabela1[[#This Row],[PESO TOTAL]]*Tabela1[[#This Row],[MATÉRIA PRIMA]]</f>
        <v>0</v>
      </c>
      <c r="AS1214" s="28">
        <f>Tabela1[[#This Row],[PESO TOTAL]]*Tabela1[[#This Row],[PREPARAÇÃO ]]</f>
        <v>0</v>
      </c>
      <c r="AT1214" s="28">
        <f>Tabela1[[#This Row],[PESO TOTAL]]*Tabela1[[#This Row],[CALDEIRARIA]]</f>
        <v>0</v>
      </c>
      <c r="AU1214" s="28">
        <f>Tabela1[[#This Row],[PESO TOTAL]]*Tabela1[[#This Row],[SOLDA]]</f>
        <v>0</v>
      </c>
      <c r="AV1214" s="28">
        <f>Tabela1[[#This Row],[PESO TOTAL]]*Tabela1[[#This Row],[ACABAMENTO]]</f>
        <v>0</v>
      </c>
      <c r="AW1214" s="28">
        <f>Tabela1[[#This Row],[PESO TOTAL]]*Tabela1[[#This Row],[PRONTO ACABADO]]</f>
        <v>0</v>
      </c>
      <c r="AX1214" s="28">
        <f>Tabela1[[#This Row],[PESO TOTAL]]*Tabela1[[#This Row],[EXPEDIÇÃO ]]</f>
        <v>0</v>
      </c>
      <c r="AY1214" s="28" t="str">
        <f>Tabela1[[#This Row],[PEDIDO]]&amp;Tabela1[[#This Row],[PRODUTO]]</f>
        <v/>
      </c>
      <c r="AZ1214" s="44">
        <f>IF(AF1214="",0,IF(ISTEXT(AF1214),H1214*VALUE(SUBSTITUTE(AF1214,"%",""))/100,H1214*AF1214))-Tabela1[[#This Row],[PRONTO ACABADO2]]</f>
        <v>0</v>
      </c>
      <c r="BA1214" s="44">
        <f>IF(AG1214="",0,IF(ISTEXT(AG1214),H1214*VALUE(SUBSTITUTE(AG1214,"%",""))/100,H1214*AG1214))-Tabela1[[#This Row],[PESO EXPEDIDO2]]</f>
        <v>0</v>
      </c>
      <c r="BB1214" s="44">
        <f t="shared" si="178"/>
        <v>0</v>
      </c>
      <c r="BC1214" s="44">
        <f t="shared" si="179"/>
        <v>0</v>
      </c>
      <c r="BD1214" s="44"/>
    </row>
    <row r="1215" spans="1:56" ht="15.75" hidden="1" customHeight="1" x14ac:dyDescent="0.25">
      <c r="A1215" s="6"/>
      <c r="B1215" s="22"/>
      <c r="C1215" s="7"/>
      <c r="D1215" s="46"/>
      <c r="E1215" s="7"/>
      <c r="F1215" s="7"/>
      <c r="G1215" s="44"/>
      <c r="H1215" s="41">
        <f>Tabela1[[#This Row],[PESO UNI]]*Tabela1[[#This Row],[QTE]]</f>
        <v>0</v>
      </c>
      <c r="I1215" s="7"/>
      <c r="J1215" s="8"/>
      <c r="K1215" s="8"/>
      <c r="L1215" s="9"/>
      <c r="M1215" s="10"/>
      <c r="N1215" s="8"/>
      <c r="O1215" s="12"/>
      <c r="P1215" s="13"/>
      <c r="Q1215" s="14">
        <f>Tabela1[[#This Row],[QTDE/ Fabricação]]-Tabela1[[#This Row],[QTE]]</f>
        <v>0</v>
      </c>
      <c r="R1215" s="19">
        <f t="shared" si="174"/>
        <v>0</v>
      </c>
      <c r="S1215" s="19">
        <f t="shared" si="173"/>
        <v>0</v>
      </c>
      <c r="T1215" s="20">
        <f t="shared" si="175"/>
        <v>0</v>
      </c>
      <c r="U1215" s="17">
        <f>IFERROR(SUMIF('LISTA DE EMBARQUE'!B:B,MICRO!E:E,'LISTA DE EMBARQUE'!G:G),"")</f>
        <v>0</v>
      </c>
      <c r="V1215" s="12" t="str">
        <f>IFERROR(VLOOKUP(Tabela1[[#This Row],[COD.MDE]],'LISTA DE EMBARQUE'!B:L,11,0),"")</f>
        <v/>
      </c>
      <c r="W1215" s="13" t="str">
        <f>IFERROR(COUNTIF(#REF!,Tabela1[[#This Row],[Colunas5]]),"")</f>
        <v/>
      </c>
      <c r="X1215" s="14">
        <f>Tabela1[[#This Row],[QIANTIDADE EXPEDIDA]]*Tabela1[[#This Row],[PESO UNI]]</f>
        <v>0</v>
      </c>
      <c r="Y1215" s="14">
        <f t="shared" si="176"/>
        <v>0</v>
      </c>
      <c r="Z1215" s="21">
        <f>Tabela1[[#This Row],[PESO TOTAL]]-Tabela1[[#This Row],[Peso Expedido]]</f>
        <v>0</v>
      </c>
      <c r="AA1215" s="18"/>
      <c r="AB1215" s="40"/>
      <c r="AC1215" s="40"/>
      <c r="AD1215" s="40"/>
      <c r="AE1215" s="40"/>
      <c r="AF1215" s="40"/>
      <c r="AG1215" s="40"/>
      <c r="AH1215" s="40"/>
      <c r="AI1215" s="40" t="str">
        <f t="shared" si="172"/>
        <v>ok</v>
      </c>
      <c r="AJ1215"/>
      <c r="AK1215" t="str">
        <f>Tabela1[[#This Row],[Coluna1]]&amp;Tabela1[[#This Row],[PEDIDO]]</f>
        <v/>
      </c>
      <c r="AL1215"/>
      <c r="AM1215"/>
      <c r="AN1215"/>
      <c r="AO1215" t="str">
        <f t="shared" si="177"/>
        <v>/</v>
      </c>
      <c r="AP1215" t="str">
        <f>Tabela1[[#This Row],[TAG]]&amp;Tabela1[[#This Row],[PEDIDO]]&amp;Tabela1[[#This Row],[PRODUTO]]</f>
        <v/>
      </c>
      <c r="AQ1215" s="23" t="str">
        <f>Tabela1[[#This Row],[PRODUTO]]&amp;Tabela1[[#This Row],[TAG]]</f>
        <v/>
      </c>
      <c r="AR1215" s="183">
        <f>Tabela1[[#This Row],[PESO TOTAL]]*Tabela1[[#This Row],[MATÉRIA PRIMA]]</f>
        <v>0</v>
      </c>
      <c r="AS1215" s="28">
        <f>Tabela1[[#This Row],[PESO TOTAL]]*Tabela1[[#This Row],[PREPARAÇÃO ]]</f>
        <v>0</v>
      </c>
      <c r="AT1215" s="28">
        <f>Tabela1[[#This Row],[PESO TOTAL]]*Tabela1[[#This Row],[CALDEIRARIA]]</f>
        <v>0</v>
      </c>
      <c r="AU1215" s="28">
        <f>Tabela1[[#This Row],[PESO TOTAL]]*Tabela1[[#This Row],[SOLDA]]</f>
        <v>0</v>
      </c>
      <c r="AV1215" s="28">
        <f>Tabela1[[#This Row],[PESO TOTAL]]*Tabela1[[#This Row],[ACABAMENTO]]</f>
        <v>0</v>
      </c>
      <c r="AW1215" s="28">
        <f>Tabela1[[#This Row],[PESO TOTAL]]*Tabela1[[#This Row],[PRONTO ACABADO]]</f>
        <v>0</v>
      </c>
      <c r="AX1215" s="28">
        <f>Tabela1[[#This Row],[PESO TOTAL]]*Tabela1[[#This Row],[EXPEDIÇÃO ]]</f>
        <v>0</v>
      </c>
      <c r="AY1215" s="28" t="str">
        <f>Tabela1[[#This Row],[PEDIDO]]&amp;Tabela1[[#This Row],[PRODUTO]]</f>
        <v/>
      </c>
      <c r="AZ1215" s="44">
        <f>IF(AF1215="",0,IF(ISTEXT(AF1215),H1215*VALUE(SUBSTITUTE(AF1215,"%",""))/100,H1215*AF1215))-Tabela1[[#This Row],[PRONTO ACABADO2]]</f>
        <v>0</v>
      </c>
      <c r="BA1215" s="44">
        <f>IF(AG1215="",0,IF(ISTEXT(AG1215),H1215*VALUE(SUBSTITUTE(AG1215,"%",""))/100,H1215*AG1215))-Tabela1[[#This Row],[PESO EXPEDIDO2]]</f>
        <v>0</v>
      </c>
      <c r="BB1215" s="44">
        <f t="shared" si="178"/>
        <v>0</v>
      </c>
      <c r="BC1215" s="44">
        <f t="shared" si="179"/>
        <v>0</v>
      </c>
      <c r="BD1215" s="44"/>
    </row>
    <row r="1216" spans="1:56" ht="15.75" hidden="1" customHeight="1" x14ac:dyDescent="0.25">
      <c r="A1216" s="6"/>
      <c r="B1216" s="22"/>
      <c r="C1216" s="7"/>
      <c r="D1216" s="46"/>
      <c r="E1216" s="7"/>
      <c r="F1216" s="7"/>
      <c r="G1216" s="44"/>
      <c r="H1216" s="41">
        <f>Tabela1[[#This Row],[PESO UNI]]*Tabela1[[#This Row],[QTE]]</f>
        <v>0</v>
      </c>
      <c r="I1216" s="7"/>
      <c r="J1216" s="8"/>
      <c r="K1216" s="8"/>
      <c r="L1216" s="9"/>
      <c r="M1216" s="10"/>
      <c r="N1216" s="8"/>
      <c r="O1216" s="12"/>
      <c r="P1216" s="13"/>
      <c r="Q1216" s="14">
        <f>Tabela1[[#This Row],[QTDE/ Fabricação]]-Tabela1[[#This Row],[QTE]]</f>
        <v>0</v>
      </c>
      <c r="R1216" s="19">
        <f t="shared" si="174"/>
        <v>0</v>
      </c>
      <c r="S1216" s="19">
        <f t="shared" si="173"/>
        <v>0</v>
      </c>
      <c r="T1216" s="20">
        <f t="shared" si="175"/>
        <v>0</v>
      </c>
      <c r="U1216" s="17">
        <f>IFERROR(SUMIF('LISTA DE EMBARQUE'!B:B,MICRO!E:E,'LISTA DE EMBARQUE'!G:G),"")</f>
        <v>0</v>
      </c>
      <c r="V1216" s="12" t="str">
        <f>IFERROR(VLOOKUP(Tabela1[[#This Row],[COD.MDE]],'LISTA DE EMBARQUE'!B:L,11,0),"")</f>
        <v/>
      </c>
      <c r="W1216" s="13" t="str">
        <f>IFERROR(COUNTIF(#REF!,Tabela1[[#This Row],[Colunas5]]),"")</f>
        <v/>
      </c>
      <c r="X1216" s="14">
        <f>Tabela1[[#This Row],[QIANTIDADE EXPEDIDA]]*Tabela1[[#This Row],[PESO UNI]]</f>
        <v>0</v>
      </c>
      <c r="Y1216" s="14">
        <f t="shared" si="176"/>
        <v>0</v>
      </c>
      <c r="Z1216" s="21">
        <f>Tabela1[[#This Row],[PESO TOTAL]]-Tabela1[[#This Row],[Peso Expedido]]</f>
        <v>0</v>
      </c>
      <c r="AA1216" s="18"/>
      <c r="AB1216" s="40"/>
      <c r="AC1216" s="40"/>
      <c r="AD1216" s="40"/>
      <c r="AE1216" s="40"/>
      <c r="AF1216" s="40"/>
      <c r="AG1216" s="40"/>
      <c r="AH1216" s="40"/>
      <c r="AI1216" s="40" t="str">
        <f t="shared" si="172"/>
        <v>ok</v>
      </c>
      <c r="AJ1216"/>
      <c r="AK1216" t="str">
        <f>Tabela1[[#This Row],[Coluna1]]&amp;Tabela1[[#This Row],[PEDIDO]]</f>
        <v/>
      </c>
      <c r="AL1216"/>
      <c r="AM1216"/>
      <c r="AN1216"/>
      <c r="AO1216" t="str">
        <f t="shared" si="177"/>
        <v>/</v>
      </c>
      <c r="AP1216" t="str">
        <f>Tabela1[[#This Row],[TAG]]&amp;Tabela1[[#This Row],[PEDIDO]]&amp;Tabela1[[#This Row],[PRODUTO]]</f>
        <v/>
      </c>
      <c r="AQ1216" s="23" t="str">
        <f>Tabela1[[#This Row],[PRODUTO]]&amp;Tabela1[[#This Row],[TAG]]</f>
        <v/>
      </c>
      <c r="AR1216" s="183">
        <f>Tabela1[[#This Row],[PESO TOTAL]]*Tabela1[[#This Row],[MATÉRIA PRIMA]]</f>
        <v>0</v>
      </c>
      <c r="AS1216" s="28">
        <f>Tabela1[[#This Row],[PESO TOTAL]]*Tabela1[[#This Row],[PREPARAÇÃO ]]</f>
        <v>0</v>
      </c>
      <c r="AT1216" s="28">
        <f>Tabela1[[#This Row],[PESO TOTAL]]*Tabela1[[#This Row],[CALDEIRARIA]]</f>
        <v>0</v>
      </c>
      <c r="AU1216" s="28">
        <f>Tabela1[[#This Row],[PESO TOTAL]]*Tabela1[[#This Row],[SOLDA]]</f>
        <v>0</v>
      </c>
      <c r="AV1216" s="28">
        <f>Tabela1[[#This Row],[PESO TOTAL]]*Tabela1[[#This Row],[ACABAMENTO]]</f>
        <v>0</v>
      </c>
      <c r="AW1216" s="28">
        <f>Tabela1[[#This Row],[PESO TOTAL]]*Tabela1[[#This Row],[PRONTO ACABADO]]</f>
        <v>0</v>
      </c>
      <c r="AX1216" s="28">
        <f>Tabela1[[#This Row],[PESO TOTAL]]*Tabela1[[#This Row],[EXPEDIÇÃO ]]</f>
        <v>0</v>
      </c>
      <c r="AY1216" s="28" t="str">
        <f>Tabela1[[#This Row],[PEDIDO]]&amp;Tabela1[[#This Row],[PRODUTO]]</f>
        <v/>
      </c>
      <c r="AZ1216" s="44">
        <f>IF(AF1216="",0,IF(ISTEXT(AF1216),H1216*VALUE(SUBSTITUTE(AF1216,"%",""))/100,H1216*AF1216))-Tabela1[[#This Row],[PRONTO ACABADO2]]</f>
        <v>0</v>
      </c>
      <c r="BA1216" s="44">
        <f>IF(AG1216="",0,IF(ISTEXT(AG1216),H1216*VALUE(SUBSTITUTE(AG1216,"%",""))/100,H1216*AG1216))-Tabela1[[#This Row],[PESO EXPEDIDO2]]</f>
        <v>0</v>
      </c>
      <c r="BB1216" s="44">
        <f t="shared" si="178"/>
        <v>0</v>
      </c>
      <c r="BC1216" s="44">
        <f t="shared" si="179"/>
        <v>0</v>
      </c>
      <c r="BD1216" s="44"/>
    </row>
    <row r="1217" spans="1:56" ht="15.75" hidden="1" customHeight="1" x14ac:dyDescent="0.25">
      <c r="A1217" s="6"/>
      <c r="B1217" s="22"/>
      <c r="C1217" s="7"/>
      <c r="D1217" s="46"/>
      <c r="E1217" s="7"/>
      <c r="F1217" s="7"/>
      <c r="G1217" s="44"/>
      <c r="H1217" s="41">
        <f>Tabela1[[#This Row],[PESO UNI]]*Tabela1[[#This Row],[QTE]]</f>
        <v>0</v>
      </c>
      <c r="I1217" s="7"/>
      <c r="J1217" s="8"/>
      <c r="K1217" s="8"/>
      <c r="L1217" s="9"/>
      <c r="M1217" s="10"/>
      <c r="N1217" s="8"/>
      <c r="O1217" s="12"/>
      <c r="P1217" s="13"/>
      <c r="Q1217" s="14">
        <f>Tabela1[[#This Row],[QTDE/ Fabricação]]-Tabela1[[#This Row],[QTE]]</f>
        <v>0</v>
      </c>
      <c r="R1217" s="19">
        <f t="shared" si="174"/>
        <v>0</v>
      </c>
      <c r="S1217" s="19">
        <f t="shared" si="173"/>
        <v>0</v>
      </c>
      <c r="T1217" s="20">
        <f t="shared" si="175"/>
        <v>0</v>
      </c>
      <c r="U1217" s="17">
        <f>IFERROR(SUMIF('LISTA DE EMBARQUE'!B:B,MICRO!E:E,'LISTA DE EMBARQUE'!G:G),"")</f>
        <v>0</v>
      </c>
      <c r="V1217" s="12" t="str">
        <f>IFERROR(VLOOKUP(Tabela1[[#This Row],[COD.MDE]],'LISTA DE EMBARQUE'!B:L,11,0),"")</f>
        <v/>
      </c>
      <c r="W1217" s="13" t="str">
        <f>IFERROR(COUNTIF(#REF!,Tabela1[[#This Row],[Colunas5]]),"")</f>
        <v/>
      </c>
      <c r="X1217" s="14">
        <f>Tabela1[[#This Row],[QIANTIDADE EXPEDIDA]]*Tabela1[[#This Row],[PESO UNI]]</f>
        <v>0</v>
      </c>
      <c r="Y1217" s="14">
        <f t="shared" si="176"/>
        <v>0</v>
      </c>
      <c r="Z1217" s="21">
        <f>Tabela1[[#This Row],[PESO TOTAL]]-Tabela1[[#This Row],[Peso Expedido]]</f>
        <v>0</v>
      </c>
      <c r="AA1217" s="18"/>
      <c r="AB1217" s="40"/>
      <c r="AC1217" s="40"/>
      <c r="AD1217" s="40"/>
      <c r="AE1217" s="40"/>
      <c r="AF1217" s="40"/>
      <c r="AG1217" s="40"/>
      <c r="AH1217" s="40"/>
      <c r="AI1217" s="40" t="str">
        <f t="shared" si="172"/>
        <v>ok</v>
      </c>
      <c r="AJ1217"/>
      <c r="AK1217" t="str">
        <f>Tabela1[[#This Row],[Coluna1]]&amp;Tabela1[[#This Row],[PEDIDO]]</f>
        <v/>
      </c>
      <c r="AL1217"/>
      <c r="AM1217"/>
      <c r="AN1217"/>
      <c r="AO1217" t="str">
        <f t="shared" si="177"/>
        <v>/</v>
      </c>
      <c r="AP1217" t="str">
        <f>Tabela1[[#This Row],[TAG]]&amp;Tabela1[[#This Row],[PEDIDO]]&amp;Tabela1[[#This Row],[PRODUTO]]</f>
        <v/>
      </c>
      <c r="AQ1217" s="23" t="str">
        <f>Tabela1[[#This Row],[PRODUTO]]&amp;Tabela1[[#This Row],[TAG]]</f>
        <v/>
      </c>
      <c r="AR1217" s="183">
        <f>Tabela1[[#This Row],[PESO TOTAL]]*Tabela1[[#This Row],[MATÉRIA PRIMA]]</f>
        <v>0</v>
      </c>
      <c r="AS1217" s="28">
        <f>Tabela1[[#This Row],[PESO TOTAL]]*Tabela1[[#This Row],[PREPARAÇÃO ]]</f>
        <v>0</v>
      </c>
      <c r="AT1217" s="28">
        <f>Tabela1[[#This Row],[PESO TOTAL]]*Tabela1[[#This Row],[CALDEIRARIA]]</f>
        <v>0</v>
      </c>
      <c r="AU1217" s="28">
        <f>Tabela1[[#This Row],[PESO TOTAL]]*Tabela1[[#This Row],[SOLDA]]</f>
        <v>0</v>
      </c>
      <c r="AV1217" s="28">
        <f>Tabela1[[#This Row],[PESO TOTAL]]*Tabela1[[#This Row],[ACABAMENTO]]</f>
        <v>0</v>
      </c>
      <c r="AW1217" s="28">
        <f>Tabela1[[#This Row],[PESO TOTAL]]*Tabela1[[#This Row],[PRONTO ACABADO]]</f>
        <v>0</v>
      </c>
      <c r="AX1217" s="28">
        <f>Tabela1[[#This Row],[PESO TOTAL]]*Tabela1[[#This Row],[EXPEDIÇÃO ]]</f>
        <v>0</v>
      </c>
      <c r="AY1217" s="28" t="str">
        <f>Tabela1[[#This Row],[PEDIDO]]&amp;Tabela1[[#This Row],[PRODUTO]]</f>
        <v/>
      </c>
      <c r="AZ1217" s="44">
        <f>IF(AF1217="",0,IF(ISTEXT(AF1217),H1217*VALUE(SUBSTITUTE(AF1217,"%",""))/100,H1217*AF1217))-Tabela1[[#This Row],[PRONTO ACABADO2]]</f>
        <v>0</v>
      </c>
      <c r="BA1217" s="44">
        <f>IF(AG1217="",0,IF(ISTEXT(AG1217),H1217*VALUE(SUBSTITUTE(AG1217,"%",""))/100,H1217*AG1217))-Tabela1[[#This Row],[PESO EXPEDIDO2]]</f>
        <v>0</v>
      </c>
      <c r="BB1217" s="44">
        <f t="shared" si="178"/>
        <v>0</v>
      </c>
      <c r="BC1217" s="44">
        <f t="shared" si="179"/>
        <v>0</v>
      </c>
      <c r="BD1217" s="44"/>
    </row>
    <row r="1218" spans="1:56" ht="15.75" hidden="1" customHeight="1" x14ac:dyDescent="0.25">
      <c r="A1218" s="6"/>
      <c r="B1218" s="22"/>
      <c r="C1218" s="7"/>
      <c r="D1218" s="46"/>
      <c r="E1218" s="7"/>
      <c r="F1218" s="7"/>
      <c r="G1218" s="44"/>
      <c r="H1218" s="41">
        <f>Tabela1[[#This Row],[PESO UNI]]*Tabela1[[#This Row],[QTE]]</f>
        <v>0</v>
      </c>
      <c r="I1218" s="7"/>
      <c r="J1218" s="8"/>
      <c r="K1218" s="8"/>
      <c r="L1218" s="9"/>
      <c r="M1218" s="10"/>
      <c r="N1218" s="8"/>
      <c r="O1218" s="12"/>
      <c r="P1218" s="13"/>
      <c r="Q1218" s="14">
        <f>Tabela1[[#This Row],[QTDE/ Fabricação]]-Tabela1[[#This Row],[QTE]]</f>
        <v>0</v>
      </c>
      <c r="R1218" s="19">
        <f t="shared" si="174"/>
        <v>0</v>
      </c>
      <c r="S1218" s="19">
        <f t="shared" si="173"/>
        <v>0</v>
      </c>
      <c r="T1218" s="20">
        <f t="shared" si="175"/>
        <v>0</v>
      </c>
      <c r="U1218" s="17">
        <f>IFERROR(SUMIF('LISTA DE EMBARQUE'!B:B,MICRO!E:E,'LISTA DE EMBARQUE'!G:G),"")</f>
        <v>0</v>
      </c>
      <c r="V1218" s="12" t="str">
        <f>IFERROR(VLOOKUP(Tabela1[[#This Row],[COD.MDE]],'LISTA DE EMBARQUE'!B:L,11,0),"")</f>
        <v/>
      </c>
      <c r="W1218" s="13" t="str">
        <f>IFERROR(COUNTIF(#REF!,Tabela1[[#This Row],[Colunas5]]),"")</f>
        <v/>
      </c>
      <c r="X1218" s="14">
        <f>Tabela1[[#This Row],[QIANTIDADE EXPEDIDA]]*Tabela1[[#This Row],[PESO UNI]]</f>
        <v>0</v>
      </c>
      <c r="Y1218" s="14">
        <f t="shared" si="176"/>
        <v>0</v>
      </c>
      <c r="Z1218" s="21">
        <f>Tabela1[[#This Row],[PESO TOTAL]]-Tabela1[[#This Row],[Peso Expedido]]</f>
        <v>0</v>
      </c>
      <c r="AA1218" s="18"/>
      <c r="AB1218" s="40"/>
      <c r="AC1218" s="40"/>
      <c r="AD1218" s="40"/>
      <c r="AE1218" s="40"/>
      <c r="AF1218" s="40"/>
      <c r="AG1218" s="40"/>
      <c r="AH1218" s="40"/>
      <c r="AI1218" s="40" t="str">
        <f t="shared" si="172"/>
        <v>ok</v>
      </c>
      <c r="AJ1218"/>
      <c r="AK1218" t="str">
        <f>Tabela1[[#This Row],[Coluna1]]&amp;Tabela1[[#This Row],[PEDIDO]]</f>
        <v/>
      </c>
      <c r="AL1218"/>
      <c r="AM1218"/>
      <c r="AN1218"/>
      <c r="AO1218" t="str">
        <f t="shared" si="177"/>
        <v>/</v>
      </c>
      <c r="AP1218" t="str">
        <f>Tabela1[[#This Row],[TAG]]&amp;Tabela1[[#This Row],[PEDIDO]]&amp;Tabela1[[#This Row],[PRODUTO]]</f>
        <v/>
      </c>
      <c r="AQ1218" s="23" t="str">
        <f>Tabela1[[#This Row],[PRODUTO]]&amp;Tabela1[[#This Row],[TAG]]</f>
        <v/>
      </c>
      <c r="AR1218" s="183">
        <f>Tabela1[[#This Row],[PESO TOTAL]]*Tabela1[[#This Row],[MATÉRIA PRIMA]]</f>
        <v>0</v>
      </c>
      <c r="AS1218" s="28">
        <f>Tabela1[[#This Row],[PESO TOTAL]]*Tabela1[[#This Row],[PREPARAÇÃO ]]</f>
        <v>0</v>
      </c>
      <c r="AT1218" s="28">
        <f>Tabela1[[#This Row],[PESO TOTAL]]*Tabela1[[#This Row],[CALDEIRARIA]]</f>
        <v>0</v>
      </c>
      <c r="AU1218" s="28">
        <f>Tabela1[[#This Row],[PESO TOTAL]]*Tabela1[[#This Row],[SOLDA]]</f>
        <v>0</v>
      </c>
      <c r="AV1218" s="28">
        <f>Tabela1[[#This Row],[PESO TOTAL]]*Tabela1[[#This Row],[ACABAMENTO]]</f>
        <v>0</v>
      </c>
      <c r="AW1218" s="28">
        <f>Tabela1[[#This Row],[PESO TOTAL]]*Tabela1[[#This Row],[PRONTO ACABADO]]</f>
        <v>0</v>
      </c>
      <c r="AX1218" s="28">
        <f>Tabela1[[#This Row],[PESO TOTAL]]*Tabela1[[#This Row],[EXPEDIÇÃO ]]</f>
        <v>0</v>
      </c>
      <c r="AY1218" s="28" t="str">
        <f>Tabela1[[#This Row],[PEDIDO]]&amp;Tabela1[[#This Row],[PRODUTO]]</f>
        <v/>
      </c>
      <c r="AZ1218" s="44">
        <f>IF(AF1218="",0,IF(ISTEXT(AF1218),H1218*VALUE(SUBSTITUTE(AF1218,"%",""))/100,H1218*AF1218))-Tabela1[[#This Row],[PRONTO ACABADO2]]</f>
        <v>0</v>
      </c>
      <c r="BA1218" s="44">
        <f>IF(AG1218="",0,IF(ISTEXT(AG1218),H1218*VALUE(SUBSTITUTE(AG1218,"%",""))/100,H1218*AG1218))-Tabela1[[#This Row],[PESO EXPEDIDO2]]</f>
        <v>0</v>
      </c>
      <c r="BB1218" s="44">
        <f t="shared" si="178"/>
        <v>0</v>
      </c>
      <c r="BC1218" s="44">
        <f t="shared" si="179"/>
        <v>0</v>
      </c>
      <c r="BD1218" s="44"/>
    </row>
    <row r="1219" spans="1:56" ht="15.75" hidden="1" customHeight="1" x14ac:dyDescent="0.25">
      <c r="A1219" s="6"/>
      <c r="B1219" s="22"/>
      <c r="C1219" s="7"/>
      <c r="D1219" s="46"/>
      <c r="E1219" s="7"/>
      <c r="F1219" s="7"/>
      <c r="G1219" s="44"/>
      <c r="H1219" s="41">
        <f>Tabela1[[#This Row],[PESO UNI]]*Tabela1[[#This Row],[QTE]]</f>
        <v>0</v>
      </c>
      <c r="I1219" s="7"/>
      <c r="J1219" s="8"/>
      <c r="K1219" s="8"/>
      <c r="L1219" s="9"/>
      <c r="M1219" s="10"/>
      <c r="N1219" s="8"/>
      <c r="O1219" s="12"/>
      <c r="P1219" s="13"/>
      <c r="Q1219" s="14">
        <f>Tabela1[[#This Row],[QTDE/ Fabricação]]-Tabela1[[#This Row],[QTE]]</f>
        <v>0</v>
      </c>
      <c r="R1219" s="19">
        <f t="shared" si="174"/>
        <v>0</v>
      </c>
      <c r="S1219" s="19">
        <f t="shared" si="173"/>
        <v>0</v>
      </c>
      <c r="T1219" s="20">
        <f t="shared" si="175"/>
        <v>0</v>
      </c>
      <c r="U1219" s="17">
        <f>IFERROR(SUMIF('LISTA DE EMBARQUE'!B:B,MICRO!E:E,'LISTA DE EMBARQUE'!G:G),"")</f>
        <v>0</v>
      </c>
      <c r="V1219" s="12" t="str">
        <f>IFERROR(VLOOKUP(Tabela1[[#This Row],[COD.MDE]],'LISTA DE EMBARQUE'!B:L,11,0),"")</f>
        <v/>
      </c>
      <c r="W1219" s="13" t="str">
        <f>IFERROR(COUNTIF(#REF!,Tabela1[[#This Row],[Colunas5]]),"")</f>
        <v/>
      </c>
      <c r="X1219" s="14">
        <f>Tabela1[[#This Row],[QIANTIDADE EXPEDIDA]]*Tabela1[[#This Row],[PESO UNI]]</f>
        <v>0</v>
      </c>
      <c r="Y1219" s="14">
        <f t="shared" si="176"/>
        <v>0</v>
      </c>
      <c r="Z1219" s="21">
        <f>Tabela1[[#This Row],[PESO TOTAL]]-Tabela1[[#This Row],[Peso Expedido]]</f>
        <v>0</v>
      </c>
      <c r="AA1219" s="18"/>
      <c r="AB1219" s="40"/>
      <c r="AC1219" s="40"/>
      <c r="AD1219" s="40"/>
      <c r="AE1219" s="40"/>
      <c r="AF1219" s="40"/>
      <c r="AG1219" s="40"/>
      <c r="AH1219" s="40"/>
      <c r="AI1219" s="40" t="str">
        <f t="shared" si="172"/>
        <v>ok</v>
      </c>
      <c r="AJ1219"/>
      <c r="AK1219" t="str">
        <f>Tabela1[[#This Row],[Coluna1]]&amp;Tabela1[[#This Row],[PEDIDO]]</f>
        <v/>
      </c>
      <c r="AL1219"/>
      <c r="AM1219"/>
      <c r="AN1219"/>
      <c r="AO1219" t="str">
        <f t="shared" si="177"/>
        <v>/</v>
      </c>
      <c r="AP1219" t="str">
        <f>Tabela1[[#This Row],[TAG]]&amp;Tabela1[[#This Row],[PEDIDO]]&amp;Tabela1[[#This Row],[PRODUTO]]</f>
        <v/>
      </c>
      <c r="AQ1219" s="23" t="str">
        <f>Tabela1[[#This Row],[PRODUTO]]&amp;Tabela1[[#This Row],[TAG]]</f>
        <v/>
      </c>
      <c r="AR1219" s="183">
        <f>Tabela1[[#This Row],[PESO TOTAL]]*Tabela1[[#This Row],[MATÉRIA PRIMA]]</f>
        <v>0</v>
      </c>
      <c r="AS1219" s="28">
        <f>Tabela1[[#This Row],[PESO TOTAL]]*Tabela1[[#This Row],[PREPARAÇÃO ]]</f>
        <v>0</v>
      </c>
      <c r="AT1219" s="28">
        <f>Tabela1[[#This Row],[PESO TOTAL]]*Tabela1[[#This Row],[CALDEIRARIA]]</f>
        <v>0</v>
      </c>
      <c r="AU1219" s="28">
        <f>Tabela1[[#This Row],[PESO TOTAL]]*Tabela1[[#This Row],[SOLDA]]</f>
        <v>0</v>
      </c>
      <c r="AV1219" s="28">
        <f>Tabela1[[#This Row],[PESO TOTAL]]*Tabela1[[#This Row],[ACABAMENTO]]</f>
        <v>0</v>
      </c>
      <c r="AW1219" s="28">
        <f>Tabela1[[#This Row],[PESO TOTAL]]*Tabela1[[#This Row],[PRONTO ACABADO]]</f>
        <v>0</v>
      </c>
      <c r="AX1219" s="28">
        <f>Tabela1[[#This Row],[PESO TOTAL]]*Tabela1[[#This Row],[EXPEDIÇÃO ]]</f>
        <v>0</v>
      </c>
      <c r="AY1219" s="28" t="str">
        <f>Tabela1[[#This Row],[PEDIDO]]&amp;Tabela1[[#This Row],[PRODUTO]]</f>
        <v/>
      </c>
      <c r="AZ1219" s="44">
        <f>IF(AF1219="",0,IF(ISTEXT(AF1219),H1219*VALUE(SUBSTITUTE(AF1219,"%",""))/100,H1219*AF1219))-Tabela1[[#This Row],[PRONTO ACABADO2]]</f>
        <v>0</v>
      </c>
      <c r="BA1219" s="44">
        <f>IF(AG1219="",0,IF(ISTEXT(AG1219),H1219*VALUE(SUBSTITUTE(AG1219,"%",""))/100,H1219*AG1219))-Tabela1[[#This Row],[PESO EXPEDIDO2]]</f>
        <v>0</v>
      </c>
      <c r="BB1219" s="44">
        <f t="shared" si="178"/>
        <v>0</v>
      </c>
      <c r="BC1219" s="44">
        <f t="shared" si="179"/>
        <v>0</v>
      </c>
      <c r="BD1219" s="44"/>
    </row>
    <row r="1220" spans="1:56" ht="15.75" hidden="1" customHeight="1" x14ac:dyDescent="0.25">
      <c r="A1220" s="6"/>
      <c r="B1220" s="22"/>
      <c r="C1220" s="7"/>
      <c r="D1220" s="46"/>
      <c r="E1220" s="7"/>
      <c r="F1220" s="7"/>
      <c r="G1220" s="44"/>
      <c r="H1220" s="41">
        <f>Tabela1[[#This Row],[PESO UNI]]*Tabela1[[#This Row],[QTE]]</f>
        <v>0</v>
      </c>
      <c r="I1220" s="7"/>
      <c r="J1220" s="8"/>
      <c r="K1220" s="8"/>
      <c r="L1220" s="9"/>
      <c r="M1220" s="10"/>
      <c r="N1220" s="8"/>
      <c r="O1220" s="12"/>
      <c r="P1220" s="13"/>
      <c r="Q1220" s="14">
        <f>Tabela1[[#This Row],[QTDE/ Fabricação]]-Tabela1[[#This Row],[QTE]]</f>
        <v>0</v>
      </c>
      <c r="R1220" s="19">
        <f t="shared" si="174"/>
        <v>0</v>
      </c>
      <c r="S1220" s="19">
        <f t="shared" si="173"/>
        <v>0</v>
      </c>
      <c r="T1220" s="20">
        <f t="shared" si="175"/>
        <v>0</v>
      </c>
      <c r="U1220" s="17">
        <f>IFERROR(SUMIF('LISTA DE EMBARQUE'!B:B,MICRO!E:E,'LISTA DE EMBARQUE'!G:G),"")</f>
        <v>0</v>
      </c>
      <c r="V1220" s="12" t="str">
        <f>IFERROR(VLOOKUP(Tabela1[[#This Row],[COD.MDE]],'LISTA DE EMBARQUE'!B:L,11,0),"")</f>
        <v/>
      </c>
      <c r="W1220" s="13" t="str">
        <f>IFERROR(COUNTIF(#REF!,Tabela1[[#This Row],[Colunas5]]),"")</f>
        <v/>
      </c>
      <c r="X1220" s="14">
        <f>Tabela1[[#This Row],[QIANTIDADE EXPEDIDA]]*Tabela1[[#This Row],[PESO UNI]]</f>
        <v>0</v>
      </c>
      <c r="Y1220" s="14">
        <f t="shared" si="176"/>
        <v>0</v>
      </c>
      <c r="Z1220" s="21">
        <f>Tabela1[[#This Row],[PESO TOTAL]]-Tabela1[[#This Row],[Peso Expedido]]</f>
        <v>0</v>
      </c>
      <c r="AA1220" s="18"/>
      <c r="AB1220" s="40"/>
      <c r="AC1220" s="40"/>
      <c r="AD1220" s="40"/>
      <c r="AE1220" s="40"/>
      <c r="AF1220" s="40"/>
      <c r="AG1220" s="40"/>
      <c r="AH1220" s="40"/>
      <c r="AI1220" s="40" t="str">
        <f t="shared" si="172"/>
        <v>ok</v>
      </c>
      <c r="AJ1220"/>
      <c r="AK1220" t="str">
        <f>Tabela1[[#This Row],[Coluna1]]&amp;Tabela1[[#This Row],[PEDIDO]]</f>
        <v/>
      </c>
      <c r="AL1220"/>
      <c r="AM1220"/>
      <c r="AN1220"/>
      <c r="AO1220" t="str">
        <f t="shared" si="177"/>
        <v>/</v>
      </c>
      <c r="AP1220" t="str">
        <f>Tabela1[[#This Row],[TAG]]&amp;Tabela1[[#This Row],[PEDIDO]]&amp;Tabela1[[#This Row],[PRODUTO]]</f>
        <v/>
      </c>
      <c r="AQ1220" s="23" t="str">
        <f>Tabela1[[#This Row],[PRODUTO]]&amp;Tabela1[[#This Row],[TAG]]</f>
        <v/>
      </c>
      <c r="AR1220" s="183">
        <f>Tabela1[[#This Row],[PESO TOTAL]]*Tabela1[[#This Row],[MATÉRIA PRIMA]]</f>
        <v>0</v>
      </c>
      <c r="AS1220" s="28">
        <f>Tabela1[[#This Row],[PESO TOTAL]]*Tabela1[[#This Row],[PREPARAÇÃO ]]</f>
        <v>0</v>
      </c>
      <c r="AT1220" s="28">
        <f>Tabela1[[#This Row],[PESO TOTAL]]*Tabela1[[#This Row],[CALDEIRARIA]]</f>
        <v>0</v>
      </c>
      <c r="AU1220" s="28">
        <f>Tabela1[[#This Row],[PESO TOTAL]]*Tabela1[[#This Row],[SOLDA]]</f>
        <v>0</v>
      </c>
      <c r="AV1220" s="28">
        <f>Tabela1[[#This Row],[PESO TOTAL]]*Tabela1[[#This Row],[ACABAMENTO]]</f>
        <v>0</v>
      </c>
      <c r="AW1220" s="28">
        <f>Tabela1[[#This Row],[PESO TOTAL]]*Tabela1[[#This Row],[PRONTO ACABADO]]</f>
        <v>0</v>
      </c>
      <c r="AX1220" s="28">
        <f>Tabela1[[#This Row],[PESO TOTAL]]*Tabela1[[#This Row],[EXPEDIÇÃO ]]</f>
        <v>0</v>
      </c>
      <c r="AY1220" s="28" t="str">
        <f>Tabela1[[#This Row],[PEDIDO]]&amp;Tabela1[[#This Row],[PRODUTO]]</f>
        <v/>
      </c>
      <c r="AZ1220" s="44">
        <f>IF(AF1220="",0,IF(ISTEXT(AF1220),H1220*VALUE(SUBSTITUTE(AF1220,"%",""))/100,H1220*AF1220))-Tabela1[[#This Row],[PRONTO ACABADO2]]</f>
        <v>0</v>
      </c>
      <c r="BA1220" s="44">
        <f>IF(AG1220="",0,IF(ISTEXT(AG1220),H1220*VALUE(SUBSTITUTE(AG1220,"%",""))/100,H1220*AG1220))-Tabela1[[#This Row],[PESO EXPEDIDO2]]</f>
        <v>0</v>
      </c>
      <c r="BB1220" s="44">
        <f t="shared" si="178"/>
        <v>0</v>
      </c>
      <c r="BC1220" s="44">
        <f t="shared" si="179"/>
        <v>0</v>
      </c>
      <c r="BD1220" s="44"/>
    </row>
    <row r="1221" spans="1:56" ht="15.75" hidden="1" customHeight="1" x14ac:dyDescent="0.25">
      <c r="A1221" s="6"/>
      <c r="B1221" s="22"/>
      <c r="C1221" s="7"/>
      <c r="D1221" s="46"/>
      <c r="E1221" s="7"/>
      <c r="F1221" s="7"/>
      <c r="G1221" s="44"/>
      <c r="H1221" s="41">
        <f>Tabela1[[#This Row],[PESO UNI]]*Tabela1[[#This Row],[QTE]]</f>
        <v>0</v>
      </c>
      <c r="I1221" s="7"/>
      <c r="J1221" s="8"/>
      <c r="K1221" s="8"/>
      <c r="L1221" s="9"/>
      <c r="M1221" s="10"/>
      <c r="N1221" s="8"/>
      <c r="O1221" s="12"/>
      <c r="P1221" s="13"/>
      <c r="Q1221" s="14">
        <f>Tabela1[[#This Row],[QTDE/ Fabricação]]-Tabela1[[#This Row],[QTE]]</f>
        <v>0</v>
      </c>
      <c r="R1221" s="19">
        <f t="shared" si="174"/>
        <v>0</v>
      </c>
      <c r="S1221" s="19">
        <f t="shared" si="173"/>
        <v>0</v>
      </c>
      <c r="T1221" s="20">
        <f t="shared" si="175"/>
        <v>0</v>
      </c>
      <c r="U1221" s="17">
        <f>IFERROR(SUMIF('LISTA DE EMBARQUE'!B:B,MICRO!E:E,'LISTA DE EMBARQUE'!G:G),"")</f>
        <v>0</v>
      </c>
      <c r="V1221" s="12" t="str">
        <f>IFERROR(VLOOKUP(Tabela1[[#This Row],[COD.MDE]],'LISTA DE EMBARQUE'!B:L,11,0),"")</f>
        <v/>
      </c>
      <c r="W1221" s="13" t="str">
        <f>IFERROR(COUNTIF(#REF!,Tabela1[[#This Row],[Colunas5]]),"")</f>
        <v/>
      </c>
      <c r="X1221" s="14">
        <f>Tabela1[[#This Row],[QIANTIDADE EXPEDIDA]]*Tabela1[[#This Row],[PESO UNI]]</f>
        <v>0</v>
      </c>
      <c r="Y1221" s="14">
        <f t="shared" si="176"/>
        <v>0</v>
      </c>
      <c r="Z1221" s="21">
        <f>Tabela1[[#This Row],[PESO TOTAL]]-Tabela1[[#This Row],[Peso Expedido]]</f>
        <v>0</v>
      </c>
      <c r="AA1221" s="18"/>
      <c r="AB1221" s="40"/>
      <c r="AC1221" s="40"/>
      <c r="AD1221" s="40"/>
      <c r="AE1221" s="40"/>
      <c r="AF1221" s="40"/>
      <c r="AG1221" s="40"/>
      <c r="AH1221" s="40"/>
      <c r="AI1221" s="40" t="str">
        <f t="shared" si="172"/>
        <v>ok</v>
      </c>
      <c r="AJ1221"/>
      <c r="AK1221" t="str">
        <f>Tabela1[[#This Row],[Coluna1]]&amp;Tabela1[[#This Row],[PEDIDO]]</f>
        <v/>
      </c>
      <c r="AL1221"/>
      <c r="AM1221"/>
      <c r="AN1221"/>
      <c r="AO1221" t="str">
        <f t="shared" si="177"/>
        <v>/</v>
      </c>
      <c r="AP1221" t="str">
        <f>Tabela1[[#This Row],[TAG]]&amp;Tabela1[[#This Row],[PEDIDO]]&amp;Tabela1[[#This Row],[PRODUTO]]</f>
        <v/>
      </c>
      <c r="AQ1221" s="23" t="str">
        <f>Tabela1[[#This Row],[PRODUTO]]&amp;Tabela1[[#This Row],[TAG]]</f>
        <v/>
      </c>
      <c r="AR1221" s="183">
        <f>Tabela1[[#This Row],[PESO TOTAL]]*Tabela1[[#This Row],[MATÉRIA PRIMA]]</f>
        <v>0</v>
      </c>
      <c r="AS1221" s="28">
        <f>Tabela1[[#This Row],[PESO TOTAL]]*Tabela1[[#This Row],[PREPARAÇÃO ]]</f>
        <v>0</v>
      </c>
      <c r="AT1221" s="28">
        <f>Tabela1[[#This Row],[PESO TOTAL]]*Tabela1[[#This Row],[CALDEIRARIA]]</f>
        <v>0</v>
      </c>
      <c r="AU1221" s="28">
        <f>Tabela1[[#This Row],[PESO TOTAL]]*Tabela1[[#This Row],[SOLDA]]</f>
        <v>0</v>
      </c>
      <c r="AV1221" s="28">
        <f>Tabela1[[#This Row],[PESO TOTAL]]*Tabela1[[#This Row],[ACABAMENTO]]</f>
        <v>0</v>
      </c>
      <c r="AW1221" s="28">
        <f>Tabela1[[#This Row],[PESO TOTAL]]*Tabela1[[#This Row],[PRONTO ACABADO]]</f>
        <v>0</v>
      </c>
      <c r="AX1221" s="28">
        <f>Tabela1[[#This Row],[PESO TOTAL]]*Tabela1[[#This Row],[EXPEDIÇÃO ]]</f>
        <v>0</v>
      </c>
      <c r="AY1221" s="28" t="str">
        <f>Tabela1[[#This Row],[PEDIDO]]&amp;Tabela1[[#This Row],[PRODUTO]]</f>
        <v/>
      </c>
      <c r="AZ1221" s="44">
        <f>IF(AF1221="",0,IF(ISTEXT(AF1221),H1221*VALUE(SUBSTITUTE(AF1221,"%",""))/100,H1221*AF1221))-Tabela1[[#This Row],[PRONTO ACABADO2]]</f>
        <v>0</v>
      </c>
      <c r="BA1221" s="44">
        <f>IF(AG1221="",0,IF(ISTEXT(AG1221),H1221*VALUE(SUBSTITUTE(AG1221,"%",""))/100,H1221*AG1221))-Tabela1[[#This Row],[PESO EXPEDIDO2]]</f>
        <v>0</v>
      </c>
      <c r="BB1221" s="44">
        <f t="shared" si="178"/>
        <v>0</v>
      </c>
      <c r="BC1221" s="44">
        <f t="shared" si="179"/>
        <v>0</v>
      </c>
      <c r="BD1221" s="44"/>
    </row>
    <row r="1222" spans="1:56" ht="15.75" hidden="1" customHeight="1" x14ac:dyDescent="0.25">
      <c r="A1222" s="6"/>
      <c r="B1222" s="22"/>
      <c r="C1222" s="7"/>
      <c r="D1222" s="46"/>
      <c r="E1222" s="7"/>
      <c r="F1222" s="7"/>
      <c r="G1222" s="44"/>
      <c r="H1222" s="41">
        <f>Tabela1[[#This Row],[PESO UNI]]*Tabela1[[#This Row],[QTE]]</f>
        <v>0</v>
      </c>
      <c r="I1222" s="7"/>
      <c r="J1222" s="8"/>
      <c r="K1222" s="8"/>
      <c r="L1222" s="9"/>
      <c r="M1222" s="10"/>
      <c r="N1222" s="8"/>
      <c r="O1222" s="12"/>
      <c r="P1222" s="13"/>
      <c r="Q1222" s="14">
        <f>Tabela1[[#This Row],[QTDE/ Fabricação]]-Tabela1[[#This Row],[QTE]]</f>
        <v>0</v>
      </c>
      <c r="R1222" s="19">
        <f t="shared" si="174"/>
        <v>0</v>
      </c>
      <c r="S1222" s="19">
        <f t="shared" si="173"/>
        <v>0</v>
      </c>
      <c r="T1222" s="20">
        <f t="shared" si="175"/>
        <v>0</v>
      </c>
      <c r="U1222" s="17">
        <f>IFERROR(SUMIF('LISTA DE EMBARQUE'!B:B,MICRO!E:E,'LISTA DE EMBARQUE'!G:G),"")</f>
        <v>0</v>
      </c>
      <c r="V1222" s="12" t="str">
        <f>IFERROR(VLOOKUP(Tabela1[[#This Row],[COD.MDE]],'LISTA DE EMBARQUE'!B:L,11,0),"")</f>
        <v/>
      </c>
      <c r="W1222" s="13" t="str">
        <f>IFERROR(COUNTIF(#REF!,Tabela1[[#This Row],[Colunas5]]),"")</f>
        <v/>
      </c>
      <c r="X1222" s="14">
        <f>Tabela1[[#This Row],[QIANTIDADE EXPEDIDA]]*Tabela1[[#This Row],[PESO UNI]]</f>
        <v>0</v>
      </c>
      <c r="Y1222" s="14">
        <f t="shared" si="176"/>
        <v>0</v>
      </c>
      <c r="Z1222" s="21">
        <f>Tabela1[[#This Row],[PESO TOTAL]]-Tabela1[[#This Row],[Peso Expedido]]</f>
        <v>0</v>
      </c>
      <c r="AA1222" s="18"/>
      <c r="AB1222" s="40"/>
      <c r="AC1222" s="40"/>
      <c r="AD1222" s="40"/>
      <c r="AE1222" s="40"/>
      <c r="AF1222" s="40"/>
      <c r="AG1222" s="40"/>
      <c r="AH1222" s="40"/>
      <c r="AI1222" s="40" t="str">
        <f t="shared" si="172"/>
        <v>ok</v>
      </c>
      <c r="AJ1222"/>
      <c r="AK1222" t="str">
        <f>Tabela1[[#This Row],[Coluna1]]&amp;Tabela1[[#This Row],[PEDIDO]]</f>
        <v/>
      </c>
      <c r="AL1222"/>
      <c r="AM1222"/>
      <c r="AN1222"/>
      <c r="AO1222" t="str">
        <f t="shared" si="177"/>
        <v>/</v>
      </c>
      <c r="AP1222" t="str">
        <f>Tabela1[[#This Row],[TAG]]&amp;Tabela1[[#This Row],[PEDIDO]]&amp;Tabela1[[#This Row],[PRODUTO]]</f>
        <v/>
      </c>
      <c r="AQ1222" s="23" t="str">
        <f>Tabela1[[#This Row],[PRODUTO]]&amp;Tabela1[[#This Row],[TAG]]</f>
        <v/>
      </c>
      <c r="AR1222" s="183">
        <f>Tabela1[[#This Row],[PESO TOTAL]]*Tabela1[[#This Row],[MATÉRIA PRIMA]]</f>
        <v>0</v>
      </c>
      <c r="AS1222" s="28">
        <f>Tabela1[[#This Row],[PESO TOTAL]]*Tabela1[[#This Row],[PREPARAÇÃO ]]</f>
        <v>0</v>
      </c>
      <c r="AT1222" s="28">
        <f>Tabela1[[#This Row],[PESO TOTAL]]*Tabela1[[#This Row],[CALDEIRARIA]]</f>
        <v>0</v>
      </c>
      <c r="AU1222" s="28">
        <f>Tabela1[[#This Row],[PESO TOTAL]]*Tabela1[[#This Row],[SOLDA]]</f>
        <v>0</v>
      </c>
      <c r="AV1222" s="28">
        <f>Tabela1[[#This Row],[PESO TOTAL]]*Tabela1[[#This Row],[ACABAMENTO]]</f>
        <v>0</v>
      </c>
      <c r="AW1222" s="28">
        <f>Tabela1[[#This Row],[PESO TOTAL]]*Tabela1[[#This Row],[PRONTO ACABADO]]</f>
        <v>0</v>
      </c>
      <c r="AX1222" s="28">
        <f>Tabela1[[#This Row],[PESO TOTAL]]*Tabela1[[#This Row],[EXPEDIÇÃO ]]</f>
        <v>0</v>
      </c>
      <c r="AY1222" s="28" t="str">
        <f>Tabela1[[#This Row],[PEDIDO]]&amp;Tabela1[[#This Row],[PRODUTO]]</f>
        <v/>
      </c>
      <c r="AZ1222" s="44">
        <f>IF(AF1222="",0,IF(ISTEXT(AF1222),H1222*VALUE(SUBSTITUTE(AF1222,"%",""))/100,H1222*AF1222))-Tabela1[[#This Row],[PRONTO ACABADO2]]</f>
        <v>0</v>
      </c>
      <c r="BA1222" s="44">
        <f>IF(AG1222="",0,IF(ISTEXT(AG1222),H1222*VALUE(SUBSTITUTE(AG1222,"%",""))/100,H1222*AG1222))-Tabela1[[#This Row],[PESO EXPEDIDO2]]</f>
        <v>0</v>
      </c>
      <c r="BB1222" s="44">
        <f t="shared" si="178"/>
        <v>0</v>
      </c>
      <c r="BC1222" s="44">
        <f t="shared" si="179"/>
        <v>0</v>
      </c>
      <c r="BD1222" s="44"/>
    </row>
    <row r="1223" spans="1:56" ht="15.75" hidden="1" customHeight="1" x14ac:dyDescent="0.25">
      <c r="A1223" s="6"/>
      <c r="B1223" s="22"/>
      <c r="C1223" s="7"/>
      <c r="D1223" s="46"/>
      <c r="E1223" s="7"/>
      <c r="F1223" s="7"/>
      <c r="G1223" s="44"/>
      <c r="H1223" s="41">
        <f>Tabela1[[#This Row],[PESO UNI]]*Tabela1[[#This Row],[QTE]]</f>
        <v>0</v>
      </c>
      <c r="I1223" s="7"/>
      <c r="J1223" s="8"/>
      <c r="K1223" s="8"/>
      <c r="L1223" s="9"/>
      <c r="M1223" s="10"/>
      <c r="N1223" s="8"/>
      <c r="O1223" s="12"/>
      <c r="P1223" s="13"/>
      <c r="Q1223" s="14">
        <f>Tabela1[[#This Row],[QTDE/ Fabricação]]-Tabela1[[#This Row],[QTE]]</f>
        <v>0</v>
      </c>
      <c r="R1223" s="19">
        <f t="shared" si="174"/>
        <v>0</v>
      </c>
      <c r="S1223" s="19">
        <f t="shared" si="173"/>
        <v>0</v>
      </c>
      <c r="T1223" s="20">
        <f t="shared" si="175"/>
        <v>0</v>
      </c>
      <c r="U1223" s="17">
        <f>IFERROR(SUMIF('LISTA DE EMBARQUE'!B:B,MICRO!E:E,'LISTA DE EMBARQUE'!G:G),"")</f>
        <v>0</v>
      </c>
      <c r="V1223" s="12" t="str">
        <f>IFERROR(VLOOKUP(Tabela1[[#This Row],[COD.MDE]],'LISTA DE EMBARQUE'!B:L,11,0),"")</f>
        <v/>
      </c>
      <c r="W1223" s="13" t="str">
        <f>IFERROR(COUNTIF(#REF!,Tabela1[[#This Row],[Colunas5]]),"")</f>
        <v/>
      </c>
      <c r="X1223" s="14">
        <f>Tabela1[[#This Row],[QIANTIDADE EXPEDIDA]]*Tabela1[[#This Row],[PESO UNI]]</f>
        <v>0</v>
      </c>
      <c r="Y1223" s="14">
        <f t="shared" si="176"/>
        <v>0</v>
      </c>
      <c r="Z1223" s="21">
        <f>Tabela1[[#This Row],[PESO TOTAL]]-Tabela1[[#This Row],[Peso Expedido]]</f>
        <v>0</v>
      </c>
      <c r="AA1223" s="18"/>
      <c r="AB1223" s="40"/>
      <c r="AC1223" s="40"/>
      <c r="AD1223" s="40"/>
      <c r="AE1223" s="40"/>
      <c r="AF1223" s="40"/>
      <c r="AG1223" s="40"/>
      <c r="AH1223" s="40"/>
      <c r="AI1223" s="40" t="str">
        <f t="shared" si="172"/>
        <v>ok</v>
      </c>
      <c r="AJ1223"/>
      <c r="AK1223" t="str">
        <f>Tabela1[[#This Row],[Coluna1]]&amp;Tabela1[[#This Row],[PEDIDO]]</f>
        <v/>
      </c>
      <c r="AL1223"/>
      <c r="AM1223"/>
      <c r="AN1223"/>
      <c r="AO1223" t="str">
        <f t="shared" si="177"/>
        <v>/</v>
      </c>
      <c r="AP1223" t="str">
        <f>Tabela1[[#This Row],[TAG]]&amp;Tabela1[[#This Row],[PEDIDO]]&amp;Tabela1[[#This Row],[PRODUTO]]</f>
        <v/>
      </c>
      <c r="AQ1223" s="23" t="str">
        <f>Tabela1[[#This Row],[PRODUTO]]&amp;Tabela1[[#This Row],[TAG]]</f>
        <v/>
      </c>
      <c r="AR1223" s="183">
        <f>Tabela1[[#This Row],[PESO TOTAL]]*Tabela1[[#This Row],[MATÉRIA PRIMA]]</f>
        <v>0</v>
      </c>
      <c r="AS1223" s="28">
        <f>Tabela1[[#This Row],[PESO TOTAL]]*Tabela1[[#This Row],[PREPARAÇÃO ]]</f>
        <v>0</v>
      </c>
      <c r="AT1223" s="28">
        <f>Tabela1[[#This Row],[PESO TOTAL]]*Tabela1[[#This Row],[CALDEIRARIA]]</f>
        <v>0</v>
      </c>
      <c r="AU1223" s="28">
        <f>Tabela1[[#This Row],[PESO TOTAL]]*Tabela1[[#This Row],[SOLDA]]</f>
        <v>0</v>
      </c>
      <c r="AV1223" s="28">
        <f>Tabela1[[#This Row],[PESO TOTAL]]*Tabela1[[#This Row],[ACABAMENTO]]</f>
        <v>0</v>
      </c>
      <c r="AW1223" s="28">
        <f>Tabela1[[#This Row],[PESO TOTAL]]*Tabela1[[#This Row],[PRONTO ACABADO]]</f>
        <v>0</v>
      </c>
      <c r="AX1223" s="28">
        <f>Tabela1[[#This Row],[PESO TOTAL]]*Tabela1[[#This Row],[EXPEDIÇÃO ]]</f>
        <v>0</v>
      </c>
      <c r="AY1223" s="28" t="str">
        <f>Tabela1[[#This Row],[PEDIDO]]&amp;Tabela1[[#This Row],[PRODUTO]]</f>
        <v/>
      </c>
      <c r="AZ1223" s="44">
        <f>IF(AF1223="",0,IF(ISTEXT(AF1223),H1223*VALUE(SUBSTITUTE(AF1223,"%",""))/100,H1223*AF1223))-Tabela1[[#This Row],[PRONTO ACABADO2]]</f>
        <v>0</v>
      </c>
      <c r="BA1223" s="44">
        <f>IF(AG1223="",0,IF(ISTEXT(AG1223),H1223*VALUE(SUBSTITUTE(AG1223,"%",""))/100,H1223*AG1223))-Tabela1[[#This Row],[PESO EXPEDIDO2]]</f>
        <v>0</v>
      </c>
      <c r="BB1223" s="44">
        <f t="shared" si="178"/>
        <v>0</v>
      </c>
      <c r="BC1223" s="44">
        <f t="shared" si="179"/>
        <v>0</v>
      </c>
      <c r="BD1223" s="44"/>
    </row>
    <row r="1224" spans="1:56" ht="15.75" hidden="1" customHeight="1" x14ac:dyDescent="0.25">
      <c r="A1224" s="6"/>
      <c r="B1224" s="22"/>
      <c r="C1224" s="7"/>
      <c r="D1224" s="46"/>
      <c r="E1224" s="7"/>
      <c r="F1224" s="7"/>
      <c r="G1224" s="44"/>
      <c r="H1224" s="41">
        <f>Tabela1[[#This Row],[PESO UNI]]*Tabela1[[#This Row],[QTE]]</f>
        <v>0</v>
      </c>
      <c r="I1224" s="7"/>
      <c r="J1224" s="8"/>
      <c r="K1224" s="8"/>
      <c r="L1224" s="9"/>
      <c r="M1224" s="10"/>
      <c r="N1224" s="8"/>
      <c r="O1224" s="12"/>
      <c r="P1224" s="13"/>
      <c r="Q1224" s="14">
        <f>Tabela1[[#This Row],[QTDE/ Fabricação]]-Tabela1[[#This Row],[QTE]]</f>
        <v>0</v>
      </c>
      <c r="R1224" s="19">
        <f t="shared" si="174"/>
        <v>0</v>
      </c>
      <c r="S1224" s="19">
        <f t="shared" si="173"/>
        <v>0</v>
      </c>
      <c r="T1224" s="20">
        <f t="shared" si="175"/>
        <v>0</v>
      </c>
      <c r="U1224" s="17">
        <f>IFERROR(SUMIF('LISTA DE EMBARQUE'!B:B,MICRO!E:E,'LISTA DE EMBARQUE'!G:G),"")</f>
        <v>0</v>
      </c>
      <c r="V1224" s="12" t="str">
        <f>IFERROR(VLOOKUP(Tabela1[[#This Row],[COD.MDE]],'LISTA DE EMBARQUE'!B:L,11,0),"")</f>
        <v/>
      </c>
      <c r="W1224" s="13" t="str">
        <f>IFERROR(COUNTIF(#REF!,Tabela1[[#This Row],[Colunas5]]),"")</f>
        <v/>
      </c>
      <c r="X1224" s="14">
        <f>Tabela1[[#This Row],[QIANTIDADE EXPEDIDA]]*Tabela1[[#This Row],[PESO UNI]]</f>
        <v>0</v>
      </c>
      <c r="Y1224" s="14">
        <f t="shared" si="176"/>
        <v>0</v>
      </c>
      <c r="Z1224" s="21">
        <f>Tabela1[[#This Row],[PESO TOTAL]]-Tabela1[[#This Row],[Peso Expedido]]</f>
        <v>0</v>
      </c>
      <c r="AA1224" s="18"/>
      <c r="AB1224" s="40"/>
      <c r="AC1224" s="40"/>
      <c r="AD1224" s="40"/>
      <c r="AE1224" s="40"/>
      <c r="AF1224" s="40"/>
      <c r="AG1224" s="40"/>
      <c r="AH1224" s="40"/>
      <c r="AI1224" s="40" t="str">
        <f t="shared" si="172"/>
        <v>ok</v>
      </c>
      <c r="AJ1224"/>
      <c r="AK1224" t="str">
        <f>Tabela1[[#This Row],[Coluna1]]&amp;Tabela1[[#This Row],[PEDIDO]]</f>
        <v/>
      </c>
      <c r="AL1224"/>
      <c r="AM1224"/>
      <c r="AN1224"/>
      <c r="AO1224" t="str">
        <f t="shared" si="177"/>
        <v>/</v>
      </c>
      <c r="AP1224" t="str">
        <f>Tabela1[[#This Row],[TAG]]&amp;Tabela1[[#This Row],[PEDIDO]]&amp;Tabela1[[#This Row],[PRODUTO]]</f>
        <v/>
      </c>
      <c r="AQ1224" s="23" t="str">
        <f>Tabela1[[#This Row],[PRODUTO]]&amp;Tabela1[[#This Row],[TAG]]</f>
        <v/>
      </c>
      <c r="AR1224" s="183">
        <f>Tabela1[[#This Row],[PESO TOTAL]]*Tabela1[[#This Row],[MATÉRIA PRIMA]]</f>
        <v>0</v>
      </c>
      <c r="AS1224" s="28">
        <f>Tabela1[[#This Row],[PESO TOTAL]]*Tabela1[[#This Row],[PREPARAÇÃO ]]</f>
        <v>0</v>
      </c>
      <c r="AT1224" s="28">
        <f>Tabela1[[#This Row],[PESO TOTAL]]*Tabela1[[#This Row],[CALDEIRARIA]]</f>
        <v>0</v>
      </c>
      <c r="AU1224" s="28">
        <f>Tabela1[[#This Row],[PESO TOTAL]]*Tabela1[[#This Row],[SOLDA]]</f>
        <v>0</v>
      </c>
      <c r="AV1224" s="28">
        <f>Tabela1[[#This Row],[PESO TOTAL]]*Tabela1[[#This Row],[ACABAMENTO]]</f>
        <v>0</v>
      </c>
      <c r="AW1224" s="28">
        <f>Tabela1[[#This Row],[PESO TOTAL]]*Tabela1[[#This Row],[PRONTO ACABADO]]</f>
        <v>0</v>
      </c>
      <c r="AX1224" s="28">
        <f>Tabela1[[#This Row],[PESO TOTAL]]*Tabela1[[#This Row],[EXPEDIÇÃO ]]</f>
        <v>0</v>
      </c>
      <c r="AY1224" s="28" t="str">
        <f>Tabela1[[#This Row],[PEDIDO]]&amp;Tabela1[[#This Row],[PRODUTO]]</f>
        <v/>
      </c>
      <c r="AZ1224" s="44">
        <f>IF(AF1224="",0,IF(ISTEXT(AF1224),H1224*VALUE(SUBSTITUTE(AF1224,"%",""))/100,H1224*AF1224))-Tabela1[[#This Row],[PRONTO ACABADO2]]</f>
        <v>0</v>
      </c>
      <c r="BA1224" s="44">
        <f>IF(AG1224="",0,IF(ISTEXT(AG1224),H1224*VALUE(SUBSTITUTE(AG1224,"%",""))/100,H1224*AG1224))-Tabela1[[#This Row],[PESO EXPEDIDO2]]</f>
        <v>0</v>
      </c>
      <c r="BB1224" s="44">
        <f t="shared" si="178"/>
        <v>0</v>
      </c>
      <c r="BC1224" s="44">
        <f t="shared" si="179"/>
        <v>0</v>
      </c>
      <c r="BD1224" s="44"/>
    </row>
    <row r="1225" spans="1:56" ht="15.75" hidden="1" customHeight="1" x14ac:dyDescent="0.25">
      <c r="A1225" s="6"/>
      <c r="B1225" s="22"/>
      <c r="C1225" s="7"/>
      <c r="D1225" s="46"/>
      <c r="E1225" s="7"/>
      <c r="F1225" s="7"/>
      <c r="G1225" s="44"/>
      <c r="H1225" s="41">
        <f>Tabela1[[#This Row],[PESO UNI]]*Tabela1[[#This Row],[QTE]]</f>
        <v>0</v>
      </c>
      <c r="I1225" s="7"/>
      <c r="J1225" s="8"/>
      <c r="K1225" s="8"/>
      <c r="L1225" s="9"/>
      <c r="M1225" s="10"/>
      <c r="N1225" s="8"/>
      <c r="O1225" s="12"/>
      <c r="P1225" s="13"/>
      <c r="Q1225" s="14">
        <f>Tabela1[[#This Row],[QTDE/ Fabricação]]-Tabela1[[#This Row],[QTE]]</f>
        <v>0</v>
      </c>
      <c r="R1225" s="19">
        <f t="shared" si="174"/>
        <v>0</v>
      </c>
      <c r="S1225" s="19">
        <f t="shared" si="173"/>
        <v>0</v>
      </c>
      <c r="T1225" s="20">
        <f t="shared" si="175"/>
        <v>0</v>
      </c>
      <c r="U1225" s="17">
        <f>IFERROR(SUMIF('LISTA DE EMBARQUE'!B:B,MICRO!E:E,'LISTA DE EMBARQUE'!G:G),"")</f>
        <v>0</v>
      </c>
      <c r="V1225" s="12" t="str">
        <f>IFERROR(VLOOKUP(Tabela1[[#This Row],[COD.MDE]],'LISTA DE EMBARQUE'!B:L,11,0),"")</f>
        <v/>
      </c>
      <c r="W1225" s="13" t="str">
        <f>IFERROR(COUNTIF(#REF!,Tabela1[[#This Row],[Colunas5]]),"")</f>
        <v/>
      </c>
      <c r="X1225" s="14">
        <f>Tabela1[[#This Row],[QIANTIDADE EXPEDIDA]]*Tabela1[[#This Row],[PESO UNI]]</f>
        <v>0</v>
      </c>
      <c r="Y1225" s="14">
        <f t="shared" si="176"/>
        <v>0</v>
      </c>
      <c r="Z1225" s="21">
        <f>Tabela1[[#This Row],[PESO TOTAL]]-Tabela1[[#This Row],[Peso Expedido]]</f>
        <v>0</v>
      </c>
      <c r="AA1225" s="18"/>
      <c r="AB1225" s="40"/>
      <c r="AC1225" s="40"/>
      <c r="AD1225" s="40"/>
      <c r="AE1225" s="40"/>
      <c r="AF1225" s="40"/>
      <c r="AG1225" s="40"/>
      <c r="AH1225" s="40"/>
      <c r="AI1225" s="40" t="str">
        <f t="shared" si="172"/>
        <v>ok</v>
      </c>
      <c r="AJ1225"/>
      <c r="AK1225" t="str">
        <f>Tabela1[[#This Row],[Coluna1]]&amp;Tabela1[[#This Row],[PEDIDO]]</f>
        <v/>
      </c>
      <c r="AL1225"/>
      <c r="AM1225"/>
      <c r="AN1225"/>
      <c r="AO1225" t="str">
        <f t="shared" si="177"/>
        <v>/</v>
      </c>
      <c r="AP1225" t="str">
        <f>Tabela1[[#This Row],[TAG]]&amp;Tabela1[[#This Row],[PEDIDO]]&amp;Tabela1[[#This Row],[PRODUTO]]</f>
        <v/>
      </c>
      <c r="AQ1225" s="23" t="str">
        <f>Tabela1[[#This Row],[PRODUTO]]&amp;Tabela1[[#This Row],[TAG]]</f>
        <v/>
      </c>
      <c r="AR1225" s="183">
        <f>Tabela1[[#This Row],[PESO TOTAL]]*Tabela1[[#This Row],[MATÉRIA PRIMA]]</f>
        <v>0</v>
      </c>
      <c r="AS1225" s="28">
        <f>Tabela1[[#This Row],[PESO TOTAL]]*Tabela1[[#This Row],[PREPARAÇÃO ]]</f>
        <v>0</v>
      </c>
      <c r="AT1225" s="28">
        <f>Tabela1[[#This Row],[PESO TOTAL]]*Tabela1[[#This Row],[CALDEIRARIA]]</f>
        <v>0</v>
      </c>
      <c r="AU1225" s="28">
        <f>Tabela1[[#This Row],[PESO TOTAL]]*Tabela1[[#This Row],[SOLDA]]</f>
        <v>0</v>
      </c>
      <c r="AV1225" s="28">
        <f>Tabela1[[#This Row],[PESO TOTAL]]*Tabela1[[#This Row],[ACABAMENTO]]</f>
        <v>0</v>
      </c>
      <c r="AW1225" s="28">
        <f>Tabela1[[#This Row],[PESO TOTAL]]*Tabela1[[#This Row],[PRONTO ACABADO]]</f>
        <v>0</v>
      </c>
      <c r="AX1225" s="28">
        <f>Tabela1[[#This Row],[PESO TOTAL]]*Tabela1[[#This Row],[EXPEDIÇÃO ]]</f>
        <v>0</v>
      </c>
      <c r="AY1225" s="28" t="str">
        <f>Tabela1[[#This Row],[PEDIDO]]&amp;Tabela1[[#This Row],[PRODUTO]]</f>
        <v/>
      </c>
      <c r="AZ1225" s="44">
        <f>IF(AF1225="",0,IF(ISTEXT(AF1225),H1225*VALUE(SUBSTITUTE(AF1225,"%",""))/100,H1225*AF1225))-Tabela1[[#This Row],[PRONTO ACABADO2]]</f>
        <v>0</v>
      </c>
      <c r="BA1225" s="44">
        <f>IF(AG1225="",0,IF(ISTEXT(AG1225),H1225*VALUE(SUBSTITUTE(AG1225,"%",""))/100,H1225*AG1225))-Tabela1[[#This Row],[PESO EXPEDIDO2]]</f>
        <v>0</v>
      </c>
      <c r="BB1225" s="44">
        <f t="shared" si="178"/>
        <v>0</v>
      </c>
      <c r="BC1225" s="44">
        <f t="shared" si="179"/>
        <v>0</v>
      </c>
      <c r="BD1225" s="44"/>
    </row>
    <row r="1226" spans="1:56" ht="15.75" hidden="1" customHeight="1" x14ac:dyDescent="0.25">
      <c r="A1226" s="6"/>
      <c r="B1226" s="22"/>
      <c r="C1226" s="7"/>
      <c r="D1226" s="46"/>
      <c r="E1226" s="7"/>
      <c r="F1226" s="7"/>
      <c r="G1226" s="44"/>
      <c r="H1226" s="41">
        <f>Tabela1[[#This Row],[PESO UNI]]*Tabela1[[#This Row],[QTE]]</f>
        <v>0</v>
      </c>
      <c r="I1226" s="7"/>
      <c r="J1226" s="8"/>
      <c r="K1226" s="8"/>
      <c r="L1226" s="9"/>
      <c r="M1226" s="10"/>
      <c r="N1226" s="8"/>
      <c r="O1226" s="12"/>
      <c r="P1226" s="13"/>
      <c r="Q1226" s="14">
        <f>Tabela1[[#This Row],[QTDE/ Fabricação]]-Tabela1[[#This Row],[QTE]]</f>
        <v>0</v>
      </c>
      <c r="R1226" s="19">
        <f t="shared" si="174"/>
        <v>0</v>
      </c>
      <c r="S1226" s="19">
        <f t="shared" si="173"/>
        <v>0</v>
      </c>
      <c r="T1226" s="20">
        <f t="shared" si="175"/>
        <v>0</v>
      </c>
      <c r="U1226" s="17">
        <f>IFERROR(SUMIF('LISTA DE EMBARQUE'!B:B,MICRO!E:E,'LISTA DE EMBARQUE'!G:G),"")</f>
        <v>0</v>
      </c>
      <c r="V1226" s="12" t="str">
        <f>IFERROR(VLOOKUP(Tabela1[[#This Row],[COD.MDE]],'LISTA DE EMBARQUE'!B:L,11,0),"")</f>
        <v/>
      </c>
      <c r="W1226" s="13" t="str">
        <f>IFERROR(COUNTIF(#REF!,Tabela1[[#This Row],[Colunas5]]),"")</f>
        <v/>
      </c>
      <c r="X1226" s="14">
        <f>Tabela1[[#This Row],[QIANTIDADE EXPEDIDA]]*Tabela1[[#This Row],[PESO UNI]]</f>
        <v>0</v>
      </c>
      <c r="Y1226" s="14">
        <f t="shared" si="176"/>
        <v>0</v>
      </c>
      <c r="Z1226" s="21">
        <f>Tabela1[[#This Row],[PESO TOTAL]]-Tabela1[[#This Row],[Peso Expedido]]</f>
        <v>0</v>
      </c>
      <c r="AA1226" s="18"/>
      <c r="AB1226" s="40"/>
      <c r="AC1226" s="40"/>
      <c r="AD1226" s="40"/>
      <c r="AE1226" s="40"/>
      <c r="AF1226" s="40"/>
      <c r="AG1226" s="40"/>
      <c r="AH1226" s="40"/>
      <c r="AI1226" s="40" t="str">
        <f t="shared" si="172"/>
        <v>ok</v>
      </c>
      <c r="AJ1226"/>
      <c r="AK1226" t="str">
        <f>Tabela1[[#This Row],[Coluna1]]&amp;Tabela1[[#This Row],[PEDIDO]]</f>
        <v/>
      </c>
      <c r="AL1226"/>
      <c r="AM1226"/>
      <c r="AN1226"/>
      <c r="AO1226" t="str">
        <f t="shared" si="177"/>
        <v>/</v>
      </c>
      <c r="AP1226" t="str">
        <f>Tabela1[[#This Row],[TAG]]&amp;Tabela1[[#This Row],[PEDIDO]]&amp;Tabela1[[#This Row],[PRODUTO]]</f>
        <v/>
      </c>
      <c r="AQ1226" s="23" t="str">
        <f>Tabela1[[#This Row],[PRODUTO]]&amp;Tabela1[[#This Row],[TAG]]</f>
        <v/>
      </c>
      <c r="AR1226" s="183">
        <f>Tabela1[[#This Row],[PESO TOTAL]]*Tabela1[[#This Row],[MATÉRIA PRIMA]]</f>
        <v>0</v>
      </c>
      <c r="AS1226" s="28">
        <f>Tabela1[[#This Row],[PESO TOTAL]]*Tabela1[[#This Row],[PREPARAÇÃO ]]</f>
        <v>0</v>
      </c>
      <c r="AT1226" s="28">
        <f>Tabela1[[#This Row],[PESO TOTAL]]*Tabela1[[#This Row],[CALDEIRARIA]]</f>
        <v>0</v>
      </c>
      <c r="AU1226" s="28">
        <f>Tabela1[[#This Row],[PESO TOTAL]]*Tabela1[[#This Row],[SOLDA]]</f>
        <v>0</v>
      </c>
      <c r="AV1226" s="28">
        <f>Tabela1[[#This Row],[PESO TOTAL]]*Tabela1[[#This Row],[ACABAMENTO]]</f>
        <v>0</v>
      </c>
      <c r="AW1226" s="28">
        <f>Tabela1[[#This Row],[PESO TOTAL]]*Tabela1[[#This Row],[PRONTO ACABADO]]</f>
        <v>0</v>
      </c>
      <c r="AX1226" s="28">
        <f>Tabela1[[#This Row],[PESO TOTAL]]*Tabela1[[#This Row],[EXPEDIÇÃO ]]</f>
        <v>0</v>
      </c>
      <c r="AY1226" s="28" t="str">
        <f>Tabela1[[#This Row],[PEDIDO]]&amp;Tabela1[[#This Row],[PRODUTO]]</f>
        <v/>
      </c>
      <c r="AZ1226" s="44">
        <f>IF(AF1226="",0,IF(ISTEXT(AF1226),H1226*VALUE(SUBSTITUTE(AF1226,"%",""))/100,H1226*AF1226))-Tabela1[[#This Row],[PRONTO ACABADO2]]</f>
        <v>0</v>
      </c>
      <c r="BA1226" s="44">
        <f>IF(AG1226="",0,IF(ISTEXT(AG1226),H1226*VALUE(SUBSTITUTE(AG1226,"%",""))/100,H1226*AG1226))-Tabela1[[#This Row],[PESO EXPEDIDO2]]</f>
        <v>0</v>
      </c>
      <c r="BB1226" s="44">
        <f t="shared" si="178"/>
        <v>0</v>
      </c>
      <c r="BC1226" s="44">
        <f t="shared" si="179"/>
        <v>0</v>
      </c>
      <c r="BD1226" s="44"/>
    </row>
    <row r="1227" spans="1:56" ht="15.75" hidden="1" customHeight="1" x14ac:dyDescent="0.25">
      <c r="A1227" s="6"/>
      <c r="B1227" s="22"/>
      <c r="C1227" s="7"/>
      <c r="D1227" s="46"/>
      <c r="E1227" s="7"/>
      <c r="F1227" s="7"/>
      <c r="G1227" s="44"/>
      <c r="H1227" s="41">
        <f>Tabela1[[#This Row],[PESO UNI]]*Tabela1[[#This Row],[QTE]]</f>
        <v>0</v>
      </c>
      <c r="I1227" s="7"/>
      <c r="J1227" s="8"/>
      <c r="K1227" s="8"/>
      <c r="L1227" s="9"/>
      <c r="M1227" s="10"/>
      <c r="N1227" s="8"/>
      <c r="O1227" s="12"/>
      <c r="P1227" s="13"/>
      <c r="Q1227" s="14">
        <f>Tabela1[[#This Row],[QTDE/ Fabricação]]-Tabela1[[#This Row],[QTE]]</f>
        <v>0</v>
      </c>
      <c r="R1227" s="19">
        <f t="shared" si="174"/>
        <v>0</v>
      </c>
      <c r="S1227" s="19">
        <f t="shared" si="173"/>
        <v>0</v>
      </c>
      <c r="T1227" s="20">
        <f t="shared" si="175"/>
        <v>0</v>
      </c>
      <c r="U1227" s="17">
        <f>IFERROR(SUMIF('LISTA DE EMBARQUE'!B:B,MICRO!E:E,'LISTA DE EMBARQUE'!G:G),"")</f>
        <v>0</v>
      </c>
      <c r="V1227" s="12" t="str">
        <f>IFERROR(VLOOKUP(Tabela1[[#This Row],[COD.MDE]],'LISTA DE EMBARQUE'!B:L,11,0),"")</f>
        <v/>
      </c>
      <c r="W1227" s="13" t="str">
        <f>IFERROR(COUNTIF(#REF!,Tabela1[[#This Row],[Colunas5]]),"")</f>
        <v/>
      </c>
      <c r="X1227" s="14">
        <f>Tabela1[[#This Row],[QIANTIDADE EXPEDIDA]]*Tabela1[[#This Row],[PESO UNI]]</f>
        <v>0</v>
      </c>
      <c r="Y1227" s="14">
        <f t="shared" si="176"/>
        <v>0</v>
      </c>
      <c r="Z1227" s="21">
        <f>Tabela1[[#This Row],[PESO TOTAL]]-Tabela1[[#This Row],[Peso Expedido]]</f>
        <v>0</v>
      </c>
      <c r="AA1227" s="18"/>
      <c r="AB1227" s="40"/>
      <c r="AC1227" s="40"/>
      <c r="AD1227" s="40"/>
      <c r="AE1227" s="40"/>
      <c r="AF1227" s="40"/>
      <c r="AG1227" s="40"/>
      <c r="AH1227" s="40"/>
      <c r="AI1227" s="40" t="str">
        <f t="shared" si="172"/>
        <v>ok</v>
      </c>
      <c r="AJ1227"/>
      <c r="AK1227" t="str">
        <f>Tabela1[[#This Row],[Coluna1]]&amp;Tabela1[[#This Row],[PEDIDO]]</f>
        <v/>
      </c>
      <c r="AL1227"/>
      <c r="AM1227"/>
      <c r="AN1227"/>
      <c r="AO1227" t="str">
        <f t="shared" si="177"/>
        <v>/</v>
      </c>
      <c r="AP1227" t="str">
        <f>Tabela1[[#This Row],[TAG]]&amp;Tabela1[[#This Row],[PEDIDO]]&amp;Tabela1[[#This Row],[PRODUTO]]</f>
        <v/>
      </c>
      <c r="AQ1227" s="23" t="str">
        <f>Tabela1[[#This Row],[PRODUTO]]&amp;Tabela1[[#This Row],[TAG]]</f>
        <v/>
      </c>
      <c r="AR1227" s="183">
        <f>Tabela1[[#This Row],[PESO TOTAL]]*Tabela1[[#This Row],[MATÉRIA PRIMA]]</f>
        <v>0</v>
      </c>
      <c r="AS1227" s="28">
        <f>Tabela1[[#This Row],[PESO TOTAL]]*Tabela1[[#This Row],[PREPARAÇÃO ]]</f>
        <v>0</v>
      </c>
      <c r="AT1227" s="28">
        <f>Tabela1[[#This Row],[PESO TOTAL]]*Tabela1[[#This Row],[CALDEIRARIA]]</f>
        <v>0</v>
      </c>
      <c r="AU1227" s="28">
        <f>Tabela1[[#This Row],[PESO TOTAL]]*Tabela1[[#This Row],[SOLDA]]</f>
        <v>0</v>
      </c>
      <c r="AV1227" s="28">
        <f>Tabela1[[#This Row],[PESO TOTAL]]*Tabela1[[#This Row],[ACABAMENTO]]</f>
        <v>0</v>
      </c>
      <c r="AW1227" s="28">
        <f>Tabela1[[#This Row],[PESO TOTAL]]*Tabela1[[#This Row],[PRONTO ACABADO]]</f>
        <v>0</v>
      </c>
      <c r="AX1227" s="28">
        <f>Tabela1[[#This Row],[PESO TOTAL]]*Tabela1[[#This Row],[EXPEDIÇÃO ]]</f>
        <v>0</v>
      </c>
      <c r="AY1227" s="28" t="str">
        <f>Tabela1[[#This Row],[PEDIDO]]&amp;Tabela1[[#This Row],[PRODUTO]]</f>
        <v/>
      </c>
      <c r="AZ1227" s="44">
        <f>IF(AF1227="",0,IF(ISTEXT(AF1227),H1227*VALUE(SUBSTITUTE(AF1227,"%",""))/100,H1227*AF1227))-Tabela1[[#This Row],[PRONTO ACABADO2]]</f>
        <v>0</v>
      </c>
      <c r="BA1227" s="44">
        <f>IF(AG1227="",0,IF(ISTEXT(AG1227),H1227*VALUE(SUBSTITUTE(AG1227,"%",""))/100,H1227*AG1227))-Tabela1[[#This Row],[PESO EXPEDIDO2]]</f>
        <v>0</v>
      </c>
      <c r="BB1227" s="44">
        <f t="shared" si="178"/>
        <v>0</v>
      </c>
      <c r="BC1227" s="44">
        <f t="shared" si="179"/>
        <v>0</v>
      </c>
      <c r="BD1227" s="44"/>
    </row>
    <row r="1228" spans="1:56" ht="15.75" hidden="1" customHeight="1" x14ac:dyDescent="0.25">
      <c r="A1228" s="6"/>
      <c r="B1228" s="22"/>
      <c r="C1228" s="7"/>
      <c r="D1228" s="46"/>
      <c r="E1228" s="7"/>
      <c r="F1228" s="7"/>
      <c r="G1228" s="44"/>
      <c r="H1228" s="41">
        <f>Tabela1[[#This Row],[PESO UNI]]*Tabela1[[#This Row],[QTE]]</f>
        <v>0</v>
      </c>
      <c r="I1228" s="7"/>
      <c r="J1228" s="8"/>
      <c r="K1228" s="8"/>
      <c r="L1228" s="9"/>
      <c r="M1228" s="10"/>
      <c r="N1228" s="8"/>
      <c r="O1228" s="12"/>
      <c r="P1228" s="13"/>
      <c r="Q1228" s="14">
        <f>Tabela1[[#This Row],[QTDE/ Fabricação]]-Tabela1[[#This Row],[QTE]]</f>
        <v>0</v>
      </c>
      <c r="R1228" s="19">
        <f t="shared" si="174"/>
        <v>0</v>
      </c>
      <c r="S1228" s="19">
        <f t="shared" si="173"/>
        <v>0</v>
      </c>
      <c r="T1228" s="20">
        <f t="shared" si="175"/>
        <v>0</v>
      </c>
      <c r="U1228" s="17">
        <f>IFERROR(SUMIF('LISTA DE EMBARQUE'!B:B,MICRO!E:E,'LISTA DE EMBARQUE'!G:G),"")</f>
        <v>0</v>
      </c>
      <c r="V1228" s="12" t="str">
        <f>IFERROR(VLOOKUP(Tabela1[[#This Row],[COD.MDE]],'LISTA DE EMBARQUE'!B:L,11,0),"")</f>
        <v/>
      </c>
      <c r="W1228" s="13" t="str">
        <f>IFERROR(COUNTIF(#REF!,Tabela1[[#This Row],[Colunas5]]),"")</f>
        <v/>
      </c>
      <c r="X1228" s="14">
        <f>Tabela1[[#This Row],[QIANTIDADE EXPEDIDA]]*Tabela1[[#This Row],[PESO UNI]]</f>
        <v>0</v>
      </c>
      <c r="Y1228" s="14">
        <f t="shared" si="176"/>
        <v>0</v>
      </c>
      <c r="Z1228" s="21">
        <f>Tabela1[[#This Row],[PESO TOTAL]]-Tabela1[[#This Row],[Peso Expedido]]</f>
        <v>0</v>
      </c>
      <c r="AA1228" s="18"/>
      <c r="AB1228" s="40"/>
      <c r="AC1228" s="40"/>
      <c r="AD1228" s="40"/>
      <c r="AE1228" s="40"/>
      <c r="AF1228" s="40"/>
      <c r="AG1228" s="40"/>
      <c r="AH1228" s="40"/>
      <c r="AI1228" s="40" t="str">
        <f t="shared" si="172"/>
        <v>ok</v>
      </c>
      <c r="AJ1228"/>
      <c r="AK1228" t="str">
        <f>Tabela1[[#This Row],[Coluna1]]&amp;Tabela1[[#This Row],[PEDIDO]]</f>
        <v/>
      </c>
      <c r="AL1228"/>
      <c r="AM1228"/>
      <c r="AN1228"/>
      <c r="AO1228" t="str">
        <f t="shared" si="177"/>
        <v>/</v>
      </c>
      <c r="AP1228" t="str">
        <f>Tabela1[[#This Row],[TAG]]&amp;Tabela1[[#This Row],[PEDIDO]]&amp;Tabela1[[#This Row],[PRODUTO]]</f>
        <v/>
      </c>
      <c r="AQ1228" s="23" t="str">
        <f>Tabela1[[#This Row],[PRODUTO]]&amp;Tabela1[[#This Row],[TAG]]</f>
        <v/>
      </c>
      <c r="AR1228" s="183">
        <f>Tabela1[[#This Row],[PESO TOTAL]]*Tabela1[[#This Row],[MATÉRIA PRIMA]]</f>
        <v>0</v>
      </c>
      <c r="AS1228" s="28">
        <f>Tabela1[[#This Row],[PESO TOTAL]]*Tabela1[[#This Row],[PREPARAÇÃO ]]</f>
        <v>0</v>
      </c>
      <c r="AT1228" s="28">
        <f>Tabela1[[#This Row],[PESO TOTAL]]*Tabela1[[#This Row],[CALDEIRARIA]]</f>
        <v>0</v>
      </c>
      <c r="AU1228" s="28">
        <f>Tabela1[[#This Row],[PESO TOTAL]]*Tabela1[[#This Row],[SOLDA]]</f>
        <v>0</v>
      </c>
      <c r="AV1228" s="28">
        <f>Tabela1[[#This Row],[PESO TOTAL]]*Tabela1[[#This Row],[ACABAMENTO]]</f>
        <v>0</v>
      </c>
      <c r="AW1228" s="28">
        <f>Tabela1[[#This Row],[PESO TOTAL]]*Tabela1[[#This Row],[PRONTO ACABADO]]</f>
        <v>0</v>
      </c>
      <c r="AX1228" s="28">
        <f>Tabela1[[#This Row],[PESO TOTAL]]*Tabela1[[#This Row],[EXPEDIÇÃO ]]</f>
        <v>0</v>
      </c>
      <c r="AY1228" s="28" t="str">
        <f>Tabela1[[#This Row],[PEDIDO]]&amp;Tabela1[[#This Row],[PRODUTO]]</f>
        <v/>
      </c>
      <c r="AZ1228" s="44">
        <f>IF(AF1228="",0,IF(ISTEXT(AF1228),H1228*VALUE(SUBSTITUTE(AF1228,"%",""))/100,H1228*AF1228))-Tabela1[[#This Row],[PRONTO ACABADO2]]</f>
        <v>0</v>
      </c>
      <c r="BA1228" s="44">
        <f>IF(AG1228="",0,IF(ISTEXT(AG1228),H1228*VALUE(SUBSTITUTE(AG1228,"%",""))/100,H1228*AG1228))-Tabela1[[#This Row],[PESO EXPEDIDO2]]</f>
        <v>0</v>
      </c>
      <c r="BB1228" s="44">
        <f t="shared" si="178"/>
        <v>0</v>
      </c>
      <c r="BC1228" s="44">
        <f t="shared" si="179"/>
        <v>0</v>
      </c>
      <c r="BD1228" s="44"/>
    </row>
    <row r="1229" spans="1:56" ht="15.75" hidden="1" customHeight="1" x14ac:dyDescent="0.25">
      <c r="A1229" s="6"/>
      <c r="B1229" s="22"/>
      <c r="C1229" s="7"/>
      <c r="D1229" s="46"/>
      <c r="E1229" s="7"/>
      <c r="F1229" s="7"/>
      <c r="G1229" s="44"/>
      <c r="H1229" s="41">
        <f>Tabela1[[#This Row],[PESO UNI]]*Tabela1[[#This Row],[QTE]]</f>
        <v>0</v>
      </c>
      <c r="I1229" s="7"/>
      <c r="J1229" s="8"/>
      <c r="K1229" s="8"/>
      <c r="L1229" s="9"/>
      <c r="M1229" s="10"/>
      <c r="N1229" s="8"/>
      <c r="O1229" s="12"/>
      <c r="P1229" s="13"/>
      <c r="Q1229" s="14">
        <f>Tabela1[[#This Row],[QTDE/ Fabricação]]-Tabela1[[#This Row],[QTE]]</f>
        <v>0</v>
      </c>
      <c r="R1229" s="19">
        <f t="shared" si="174"/>
        <v>0</v>
      </c>
      <c r="S1229" s="19">
        <f t="shared" si="173"/>
        <v>0</v>
      </c>
      <c r="T1229" s="20">
        <f t="shared" si="175"/>
        <v>0</v>
      </c>
      <c r="U1229" s="17">
        <f>IFERROR(SUMIF('LISTA DE EMBARQUE'!B:B,MICRO!E:E,'LISTA DE EMBARQUE'!G:G),"")</f>
        <v>0</v>
      </c>
      <c r="V1229" s="12" t="str">
        <f>IFERROR(VLOOKUP(Tabela1[[#This Row],[COD.MDE]],'LISTA DE EMBARQUE'!B:L,11,0),"")</f>
        <v/>
      </c>
      <c r="W1229" s="13" t="str">
        <f>IFERROR(COUNTIF(#REF!,Tabela1[[#This Row],[Colunas5]]),"")</f>
        <v/>
      </c>
      <c r="X1229" s="14">
        <f>Tabela1[[#This Row],[QIANTIDADE EXPEDIDA]]*Tabela1[[#This Row],[PESO UNI]]</f>
        <v>0</v>
      </c>
      <c r="Y1229" s="14">
        <f t="shared" si="176"/>
        <v>0</v>
      </c>
      <c r="Z1229" s="21">
        <f>Tabela1[[#This Row],[PESO TOTAL]]-Tabela1[[#This Row],[Peso Expedido]]</f>
        <v>0</v>
      </c>
      <c r="AA1229" s="18"/>
      <c r="AB1229" s="40"/>
      <c r="AC1229" s="40"/>
      <c r="AD1229" s="40"/>
      <c r="AE1229" s="40"/>
      <c r="AF1229" s="40"/>
      <c r="AG1229" s="40"/>
      <c r="AH1229" s="40"/>
      <c r="AI1229" s="40" t="str">
        <f t="shared" si="172"/>
        <v>ok</v>
      </c>
      <c r="AJ1229"/>
      <c r="AK1229" t="str">
        <f>Tabela1[[#This Row],[Coluna1]]&amp;Tabela1[[#This Row],[PEDIDO]]</f>
        <v/>
      </c>
      <c r="AL1229"/>
      <c r="AM1229"/>
      <c r="AN1229"/>
      <c r="AO1229" t="str">
        <f t="shared" si="177"/>
        <v>/</v>
      </c>
      <c r="AP1229" t="str">
        <f>Tabela1[[#This Row],[TAG]]&amp;Tabela1[[#This Row],[PEDIDO]]&amp;Tabela1[[#This Row],[PRODUTO]]</f>
        <v/>
      </c>
      <c r="AQ1229" s="23" t="str">
        <f>Tabela1[[#This Row],[PRODUTO]]&amp;Tabela1[[#This Row],[TAG]]</f>
        <v/>
      </c>
      <c r="AR1229" s="183">
        <f>Tabela1[[#This Row],[PESO TOTAL]]*Tabela1[[#This Row],[MATÉRIA PRIMA]]</f>
        <v>0</v>
      </c>
      <c r="AS1229" s="28">
        <f>Tabela1[[#This Row],[PESO TOTAL]]*Tabela1[[#This Row],[PREPARAÇÃO ]]</f>
        <v>0</v>
      </c>
      <c r="AT1229" s="28">
        <f>Tabela1[[#This Row],[PESO TOTAL]]*Tabela1[[#This Row],[CALDEIRARIA]]</f>
        <v>0</v>
      </c>
      <c r="AU1229" s="28">
        <f>Tabela1[[#This Row],[PESO TOTAL]]*Tabela1[[#This Row],[SOLDA]]</f>
        <v>0</v>
      </c>
      <c r="AV1229" s="28">
        <f>Tabela1[[#This Row],[PESO TOTAL]]*Tabela1[[#This Row],[ACABAMENTO]]</f>
        <v>0</v>
      </c>
      <c r="AW1229" s="28">
        <f>Tabela1[[#This Row],[PESO TOTAL]]*Tabela1[[#This Row],[PRONTO ACABADO]]</f>
        <v>0</v>
      </c>
      <c r="AX1229" s="28">
        <f>Tabela1[[#This Row],[PESO TOTAL]]*Tabela1[[#This Row],[EXPEDIÇÃO ]]</f>
        <v>0</v>
      </c>
      <c r="AY1229" s="28" t="str">
        <f>Tabela1[[#This Row],[PEDIDO]]&amp;Tabela1[[#This Row],[PRODUTO]]</f>
        <v/>
      </c>
      <c r="AZ1229" s="44">
        <f>IF(AF1229="",0,IF(ISTEXT(AF1229),H1229*VALUE(SUBSTITUTE(AF1229,"%",""))/100,H1229*AF1229))-Tabela1[[#This Row],[PRONTO ACABADO2]]</f>
        <v>0</v>
      </c>
      <c r="BA1229" s="44">
        <f>IF(AG1229="",0,IF(ISTEXT(AG1229),H1229*VALUE(SUBSTITUTE(AG1229,"%",""))/100,H1229*AG1229))-Tabela1[[#This Row],[PESO EXPEDIDO2]]</f>
        <v>0</v>
      </c>
      <c r="BB1229" s="44">
        <f t="shared" si="178"/>
        <v>0</v>
      </c>
      <c r="BC1229" s="44">
        <f t="shared" si="179"/>
        <v>0</v>
      </c>
      <c r="BD1229" s="44"/>
    </row>
    <row r="1230" spans="1:56" ht="15.75" hidden="1" customHeight="1" x14ac:dyDescent="0.25">
      <c r="A1230" s="6"/>
      <c r="B1230" s="22"/>
      <c r="C1230" s="7"/>
      <c r="D1230" s="46"/>
      <c r="E1230" s="7"/>
      <c r="F1230" s="7"/>
      <c r="G1230" s="44"/>
      <c r="H1230" s="41">
        <f>Tabela1[[#This Row],[PESO UNI]]*Tabela1[[#This Row],[QTE]]</f>
        <v>0</v>
      </c>
      <c r="I1230" s="7"/>
      <c r="J1230" s="8"/>
      <c r="K1230" s="8"/>
      <c r="L1230" s="9"/>
      <c r="M1230" s="10"/>
      <c r="N1230" s="8"/>
      <c r="O1230" s="12"/>
      <c r="P1230" s="13"/>
      <c r="Q1230" s="14">
        <f>Tabela1[[#This Row],[QTDE/ Fabricação]]-Tabela1[[#This Row],[QTE]]</f>
        <v>0</v>
      </c>
      <c r="R1230" s="19">
        <f t="shared" si="174"/>
        <v>0</v>
      </c>
      <c r="S1230" s="19">
        <f t="shared" si="173"/>
        <v>0</v>
      </c>
      <c r="T1230" s="20">
        <f t="shared" si="175"/>
        <v>0</v>
      </c>
      <c r="U1230" s="17">
        <f>IFERROR(SUMIF('LISTA DE EMBARQUE'!B:B,MICRO!E:E,'LISTA DE EMBARQUE'!G:G),"")</f>
        <v>0</v>
      </c>
      <c r="V1230" s="12" t="str">
        <f>IFERROR(VLOOKUP(Tabela1[[#This Row],[COD.MDE]],'LISTA DE EMBARQUE'!B:L,11,0),"")</f>
        <v/>
      </c>
      <c r="W1230" s="13" t="str">
        <f>IFERROR(COUNTIF(#REF!,Tabela1[[#This Row],[Colunas5]]),"")</f>
        <v/>
      </c>
      <c r="X1230" s="14">
        <f>Tabela1[[#This Row],[QIANTIDADE EXPEDIDA]]*Tabela1[[#This Row],[PESO UNI]]</f>
        <v>0</v>
      </c>
      <c r="Y1230" s="14">
        <f t="shared" si="176"/>
        <v>0</v>
      </c>
      <c r="Z1230" s="21">
        <f>Tabela1[[#This Row],[PESO TOTAL]]-Tabela1[[#This Row],[Peso Expedido]]</f>
        <v>0</v>
      </c>
      <c r="AA1230" s="18"/>
      <c r="AB1230" s="40"/>
      <c r="AC1230" s="40"/>
      <c r="AD1230" s="40"/>
      <c r="AE1230" s="40"/>
      <c r="AF1230" s="40"/>
      <c r="AG1230" s="40"/>
      <c r="AH1230" s="40"/>
      <c r="AI1230" s="40" t="str">
        <f t="shared" si="172"/>
        <v>ok</v>
      </c>
      <c r="AJ1230"/>
      <c r="AK1230" t="str">
        <f>Tabela1[[#This Row],[Coluna1]]&amp;Tabela1[[#This Row],[PEDIDO]]</f>
        <v/>
      </c>
      <c r="AL1230"/>
      <c r="AM1230"/>
      <c r="AN1230"/>
      <c r="AO1230" t="str">
        <f t="shared" si="177"/>
        <v>/</v>
      </c>
      <c r="AP1230" t="str">
        <f>Tabela1[[#This Row],[TAG]]&amp;Tabela1[[#This Row],[PEDIDO]]&amp;Tabela1[[#This Row],[PRODUTO]]</f>
        <v/>
      </c>
      <c r="AQ1230" s="23" t="str">
        <f>Tabela1[[#This Row],[PRODUTO]]&amp;Tabela1[[#This Row],[TAG]]</f>
        <v/>
      </c>
      <c r="AR1230" s="183">
        <f>Tabela1[[#This Row],[PESO TOTAL]]*Tabela1[[#This Row],[MATÉRIA PRIMA]]</f>
        <v>0</v>
      </c>
      <c r="AS1230" s="28">
        <f>Tabela1[[#This Row],[PESO TOTAL]]*Tabela1[[#This Row],[PREPARAÇÃO ]]</f>
        <v>0</v>
      </c>
      <c r="AT1230" s="28">
        <f>Tabela1[[#This Row],[PESO TOTAL]]*Tabela1[[#This Row],[CALDEIRARIA]]</f>
        <v>0</v>
      </c>
      <c r="AU1230" s="28">
        <f>Tabela1[[#This Row],[PESO TOTAL]]*Tabela1[[#This Row],[SOLDA]]</f>
        <v>0</v>
      </c>
      <c r="AV1230" s="28">
        <f>Tabela1[[#This Row],[PESO TOTAL]]*Tabela1[[#This Row],[ACABAMENTO]]</f>
        <v>0</v>
      </c>
      <c r="AW1230" s="28">
        <f>Tabela1[[#This Row],[PESO TOTAL]]*Tabela1[[#This Row],[PRONTO ACABADO]]</f>
        <v>0</v>
      </c>
      <c r="AX1230" s="28">
        <f>Tabela1[[#This Row],[PESO TOTAL]]*Tabela1[[#This Row],[EXPEDIÇÃO ]]</f>
        <v>0</v>
      </c>
      <c r="AY1230" s="28" t="str">
        <f>Tabela1[[#This Row],[PEDIDO]]&amp;Tabela1[[#This Row],[PRODUTO]]</f>
        <v/>
      </c>
      <c r="AZ1230" s="44">
        <f>IF(AF1230="",0,IF(ISTEXT(AF1230),H1230*VALUE(SUBSTITUTE(AF1230,"%",""))/100,H1230*AF1230))-Tabela1[[#This Row],[PRONTO ACABADO2]]</f>
        <v>0</v>
      </c>
      <c r="BA1230" s="44">
        <f>IF(AG1230="",0,IF(ISTEXT(AG1230),H1230*VALUE(SUBSTITUTE(AG1230,"%",""))/100,H1230*AG1230))-Tabela1[[#This Row],[PESO EXPEDIDO2]]</f>
        <v>0</v>
      </c>
      <c r="BB1230" s="44">
        <f t="shared" si="178"/>
        <v>0</v>
      </c>
      <c r="BC1230" s="44">
        <f t="shared" si="179"/>
        <v>0</v>
      </c>
      <c r="BD1230" s="44"/>
    </row>
    <row r="1231" spans="1:56" ht="15.75" hidden="1" customHeight="1" x14ac:dyDescent="0.25">
      <c r="A1231" s="6"/>
      <c r="B1231" s="22"/>
      <c r="C1231" s="7"/>
      <c r="D1231" s="46"/>
      <c r="E1231" s="7"/>
      <c r="F1231" s="7"/>
      <c r="G1231" s="44"/>
      <c r="H1231" s="41">
        <f>Tabela1[[#This Row],[PESO UNI]]*Tabela1[[#This Row],[QTE]]</f>
        <v>0</v>
      </c>
      <c r="I1231" s="7"/>
      <c r="J1231" s="8"/>
      <c r="K1231" s="8"/>
      <c r="L1231" s="9"/>
      <c r="M1231" s="10"/>
      <c r="N1231" s="8"/>
      <c r="O1231" s="12"/>
      <c r="P1231" s="13"/>
      <c r="Q1231" s="14">
        <f>Tabela1[[#This Row],[QTDE/ Fabricação]]-Tabela1[[#This Row],[QTE]]</f>
        <v>0</v>
      </c>
      <c r="R1231" s="19">
        <f t="shared" si="174"/>
        <v>0</v>
      </c>
      <c r="S1231" s="19">
        <f t="shared" si="173"/>
        <v>0</v>
      </c>
      <c r="T1231" s="20">
        <f t="shared" si="175"/>
        <v>0</v>
      </c>
      <c r="U1231" s="17">
        <f>IFERROR(SUMIF('LISTA DE EMBARQUE'!B:B,MICRO!E:E,'LISTA DE EMBARQUE'!G:G),"")</f>
        <v>0</v>
      </c>
      <c r="V1231" s="12" t="str">
        <f>IFERROR(VLOOKUP(Tabela1[[#This Row],[COD.MDE]],'LISTA DE EMBARQUE'!B:L,11,0),"")</f>
        <v/>
      </c>
      <c r="W1231" s="13" t="str">
        <f>IFERROR(COUNTIF(#REF!,Tabela1[[#This Row],[Colunas5]]),"")</f>
        <v/>
      </c>
      <c r="X1231" s="14">
        <f>Tabela1[[#This Row],[QIANTIDADE EXPEDIDA]]*Tabela1[[#This Row],[PESO UNI]]</f>
        <v>0</v>
      </c>
      <c r="Y1231" s="14">
        <f t="shared" si="176"/>
        <v>0</v>
      </c>
      <c r="Z1231" s="21">
        <f>Tabela1[[#This Row],[PESO TOTAL]]-Tabela1[[#This Row],[Peso Expedido]]</f>
        <v>0</v>
      </c>
      <c r="AA1231" s="18"/>
      <c r="AB1231" s="40"/>
      <c r="AC1231" s="40"/>
      <c r="AD1231" s="40"/>
      <c r="AE1231" s="40"/>
      <c r="AF1231" s="40"/>
      <c r="AG1231" s="40"/>
      <c r="AH1231" s="40"/>
      <c r="AI1231" s="40" t="str">
        <f t="shared" si="172"/>
        <v>ok</v>
      </c>
      <c r="AJ1231"/>
      <c r="AK1231" t="str">
        <f>Tabela1[[#This Row],[Coluna1]]&amp;Tabela1[[#This Row],[PEDIDO]]</f>
        <v/>
      </c>
      <c r="AL1231"/>
      <c r="AM1231"/>
      <c r="AN1231"/>
      <c r="AO1231" t="str">
        <f t="shared" si="177"/>
        <v>/</v>
      </c>
      <c r="AP1231" t="str">
        <f>Tabela1[[#This Row],[TAG]]&amp;Tabela1[[#This Row],[PEDIDO]]&amp;Tabela1[[#This Row],[PRODUTO]]</f>
        <v/>
      </c>
      <c r="AQ1231" s="23" t="str">
        <f>Tabela1[[#This Row],[PRODUTO]]&amp;Tabela1[[#This Row],[TAG]]</f>
        <v/>
      </c>
      <c r="AR1231" s="183">
        <f>Tabela1[[#This Row],[PESO TOTAL]]*Tabela1[[#This Row],[MATÉRIA PRIMA]]</f>
        <v>0</v>
      </c>
      <c r="AS1231" s="28">
        <f>Tabela1[[#This Row],[PESO TOTAL]]*Tabela1[[#This Row],[PREPARAÇÃO ]]</f>
        <v>0</v>
      </c>
      <c r="AT1231" s="28">
        <f>Tabela1[[#This Row],[PESO TOTAL]]*Tabela1[[#This Row],[CALDEIRARIA]]</f>
        <v>0</v>
      </c>
      <c r="AU1231" s="28">
        <f>Tabela1[[#This Row],[PESO TOTAL]]*Tabela1[[#This Row],[SOLDA]]</f>
        <v>0</v>
      </c>
      <c r="AV1231" s="28">
        <f>Tabela1[[#This Row],[PESO TOTAL]]*Tabela1[[#This Row],[ACABAMENTO]]</f>
        <v>0</v>
      </c>
      <c r="AW1231" s="28">
        <f>Tabela1[[#This Row],[PESO TOTAL]]*Tabela1[[#This Row],[PRONTO ACABADO]]</f>
        <v>0</v>
      </c>
      <c r="AX1231" s="28">
        <f>Tabela1[[#This Row],[PESO TOTAL]]*Tabela1[[#This Row],[EXPEDIÇÃO ]]</f>
        <v>0</v>
      </c>
      <c r="AY1231" s="28" t="str">
        <f>Tabela1[[#This Row],[PEDIDO]]&amp;Tabela1[[#This Row],[PRODUTO]]</f>
        <v/>
      </c>
      <c r="AZ1231" s="44">
        <f>IF(AF1231="",0,IF(ISTEXT(AF1231),H1231*VALUE(SUBSTITUTE(AF1231,"%",""))/100,H1231*AF1231))-Tabela1[[#This Row],[PRONTO ACABADO2]]</f>
        <v>0</v>
      </c>
      <c r="BA1231" s="44">
        <f>IF(AG1231="",0,IF(ISTEXT(AG1231),H1231*VALUE(SUBSTITUTE(AG1231,"%",""))/100,H1231*AG1231))-Tabela1[[#This Row],[PESO EXPEDIDO2]]</f>
        <v>0</v>
      </c>
      <c r="BB1231" s="44">
        <f t="shared" si="178"/>
        <v>0</v>
      </c>
      <c r="BC1231" s="44">
        <f t="shared" si="179"/>
        <v>0</v>
      </c>
      <c r="BD1231" s="44"/>
    </row>
    <row r="1232" spans="1:56" ht="15.75" hidden="1" customHeight="1" x14ac:dyDescent="0.25">
      <c r="A1232" s="6"/>
      <c r="B1232" s="22"/>
      <c r="C1232" s="7"/>
      <c r="D1232" s="46"/>
      <c r="E1232" s="7"/>
      <c r="F1232" s="7"/>
      <c r="G1232" s="44"/>
      <c r="H1232" s="41">
        <f>Tabela1[[#This Row],[PESO UNI]]*Tabela1[[#This Row],[QTE]]</f>
        <v>0</v>
      </c>
      <c r="I1232" s="7"/>
      <c r="J1232" s="8"/>
      <c r="K1232" s="8"/>
      <c r="L1232" s="9"/>
      <c r="M1232" s="10"/>
      <c r="N1232" s="8"/>
      <c r="O1232" s="12"/>
      <c r="P1232" s="13"/>
      <c r="Q1232" s="14">
        <f>Tabela1[[#This Row],[QTDE/ Fabricação]]-Tabela1[[#This Row],[QTE]]</f>
        <v>0</v>
      </c>
      <c r="R1232" s="19">
        <f t="shared" si="174"/>
        <v>0</v>
      </c>
      <c r="S1232" s="19">
        <f t="shared" si="173"/>
        <v>0</v>
      </c>
      <c r="T1232" s="20">
        <f t="shared" si="175"/>
        <v>0</v>
      </c>
      <c r="U1232" s="17">
        <f>IFERROR(SUMIF('LISTA DE EMBARQUE'!B:B,MICRO!E:E,'LISTA DE EMBARQUE'!G:G),"")</f>
        <v>0</v>
      </c>
      <c r="V1232" s="12" t="str">
        <f>IFERROR(VLOOKUP(Tabela1[[#This Row],[COD.MDE]],'LISTA DE EMBARQUE'!B:L,11,0),"")</f>
        <v/>
      </c>
      <c r="W1232" s="13" t="str">
        <f>IFERROR(COUNTIF(#REF!,Tabela1[[#This Row],[Colunas5]]),"")</f>
        <v/>
      </c>
      <c r="X1232" s="14">
        <f>Tabela1[[#This Row],[QIANTIDADE EXPEDIDA]]*Tabela1[[#This Row],[PESO UNI]]</f>
        <v>0</v>
      </c>
      <c r="Y1232" s="14">
        <f t="shared" si="176"/>
        <v>0</v>
      </c>
      <c r="Z1232" s="21">
        <f>Tabela1[[#This Row],[PESO TOTAL]]-Tabela1[[#This Row],[Peso Expedido]]</f>
        <v>0</v>
      </c>
      <c r="AA1232" s="18"/>
      <c r="AB1232" s="40"/>
      <c r="AC1232" s="40"/>
      <c r="AD1232" s="40"/>
      <c r="AE1232" s="40"/>
      <c r="AF1232" s="40"/>
      <c r="AG1232" s="40"/>
      <c r="AH1232" s="40"/>
      <c r="AI1232" s="40" t="str">
        <f t="shared" si="172"/>
        <v>ok</v>
      </c>
      <c r="AJ1232"/>
      <c r="AK1232" t="str">
        <f>Tabela1[[#This Row],[Coluna1]]&amp;Tabela1[[#This Row],[PEDIDO]]</f>
        <v/>
      </c>
      <c r="AL1232"/>
      <c r="AM1232"/>
      <c r="AN1232"/>
      <c r="AO1232" t="str">
        <f t="shared" si="177"/>
        <v>/</v>
      </c>
      <c r="AP1232" t="str">
        <f>Tabela1[[#This Row],[TAG]]&amp;Tabela1[[#This Row],[PEDIDO]]&amp;Tabela1[[#This Row],[PRODUTO]]</f>
        <v/>
      </c>
      <c r="AQ1232" s="23" t="str">
        <f>Tabela1[[#This Row],[PRODUTO]]&amp;Tabela1[[#This Row],[TAG]]</f>
        <v/>
      </c>
      <c r="AR1232" s="183">
        <f>Tabela1[[#This Row],[PESO TOTAL]]*Tabela1[[#This Row],[MATÉRIA PRIMA]]</f>
        <v>0</v>
      </c>
      <c r="AS1232" s="28">
        <f>Tabela1[[#This Row],[PESO TOTAL]]*Tabela1[[#This Row],[PREPARAÇÃO ]]</f>
        <v>0</v>
      </c>
      <c r="AT1232" s="28">
        <f>Tabela1[[#This Row],[PESO TOTAL]]*Tabela1[[#This Row],[CALDEIRARIA]]</f>
        <v>0</v>
      </c>
      <c r="AU1232" s="28">
        <f>Tabela1[[#This Row],[PESO TOTAL]]*Tabela1[[#This Row],[SOLDA]]</f>
        <v>0</v>
      </c>
      <c r="AV1232" s="28">
        <f>Tabela1[[#This Row],[PESO TOTAL]]*Tabela1[[#This Row],[ACABAMENTO]]</f>
        <v>0</v>
      </c>
      <c r="AW1232" s="28">
        <f>Tabela1[[#This Row],[PESO TOTAL]]*Tabela1[[#This Row],[PRONTO ACABADO]]</f>
        <v>0</v>
      </c>
      <c r="AX1232" s="28">
        <f>Tabela1[[#This Row],[PESO TOTAL]]*Tabela1[[#This Row],[EXPEDIÇÃO ]]</f>
        <v>0</v>
      </c>
      <c r="AY1232" s="28" t="str">
        <f>Tabela1[[#This Row],[PEDIDO]]&amp;Tabela1[[#This Row],[PRODUTO]]</f>
        <v/>
      </c>
      <c r="AZ1232" s="44">
        <f>IF(AF1232="",0,IF(ISTEXT(AF1232),H1232*VALUE(SUBSTITUTE(AF1232,"%",""))/100,H1232*AF1232))-Tabela1[[#This Row],[PRONTO ACABADO2]]</f>
        <v>0</v>
      </c>
      <c r="BA1232" s="44">
        <f>IF(AG1232="",0,IF(ISTEXT(AG1232),H1232*VALUE(SUBSTITUTE(AG1232,"%",""))/100,H1232*AG1232))-Tabela1[[#This Row],[PESO EXPEDIDO2]]</f>
        <v>0</v>
      </c>
      <c r="BB1232" s="44">
        <f t="shared" si="178"/>
        <v>0</v>
      </c>
      <c r="BC1232" s="44">
        <f t="shared" si="179"/>
        <v>0</v>
      </c>
      <c r="BD1232" s="44"/>
    </row>
    <row r="1233" spans="1:56" ht="15.75" hidden="1" customHeight="1" x14ac:dyDescent="0.25">
      <c r="A1233" s="6"/>
      <c r="B1233" s="22"/>
      <c r="C1233" s="7"/>
      <c r="D1233" s="46"/>
      <c r="E1233" s="7"/>
      <c r="F1233" s="7"/>
      <c r="G1233" s="44"/>
      <c r="H1233" s="41">
        <f>Tabela1[[#This Row],[PESO UNI]]*Tabela1[[#This Row],[QTE]]</f>
        <v>0</v>
      </c>
      <c r="I1233" s="7"/>
      <c r="J1233" s="8"/>
      <c r="K1233" s="8"/>
      <c r="L1233" s="9"/>
      <c r="M1233" s="10"/>
      <c r="N1233" s="8"/>
      <c r="O1233" s="12"/>
      <c r="P1233" s="13"/>
      <c r="Q1233" s="14">
        <f>Tabela1[[#This Row],[QTDE/ Fabricação]]-Tabela1[[#This Row],[QTE]]</f>
        <v>0</v>
      </c>
      <c r="R1233" s="19">
        <f t="shared" si="174"/>
        <v>0</v>
      </c>
      <c r="S1233" s="19">
        <f t="shared" si="173"/>
        <v>0</v>
      </c>
      <c r="T1233" s="20">
        <f t="shared" si="175"/>
        <v>0</v>
      </c>
      <c r="U1233" s="17">
        <f>IFERROR(SUMIF('LISTA DE EMBARQUE'!B:B,MICRO!E:E,'LISTA DE EMBARQUE'!G:G),"")</f>
        <v>0</v>
      </c>
      <c r="V1233" s="12" t="str">
        <f>IFERROR(VLOOKUP(Tabela1[[#This Row],[COD.MDE]],'LISTA DE EMBARQUE'!B:L,11,0),"")</f>
        <v/>
      </c>
      <c r="W1233" s="13" t="str">
        <f>IFERROR(COUNTIF(#REF!,Tabela1[[#This Row],[Colunas5]]),"")</f>
        <v/>
      </c>
      <c r="X1233" s="14">
        <f>Tabela1[[#This Row],[QIANTIDADE EXPEDIDA]]*Tabela1[[#This Row],[PESO UNI]]</f>
        <v>0</v>
      </c>
      <c r="Y1233" s="14">
        <f t="shared" si="176"/>
        <v>0</v>
      </c>
      <c r="Z1233" s="21">
        <f>Tabela1[[#This Row],[PESO TOTAL]]-Tabela1[[#This Row],[Peso Expedido]]</f>
        <v>0</v>
      </c>
      <c r="AA1233" s="18"/>
      <c r="AB1233" s="40"/>
      <c r="AC1233" s="40"/>
      <c r="AD1233" s="40"/>
      <c r="AE1233" s="40"/>
      <c r="AF1233" s="40"/>
      <c r="AG1233" s="40"/>
      <c r="AH1233" s="40"/>
      <c r="AI1233" s="40" t="str">
        <f t="shared" ref="AI1233:AI1296" si="180">IF(Z1233&lt;=0,"ok","")</f>
        <v>ok</v>
      </c>
      <c r="AJ1233"/>
      <c r="AK1233" t="str">
        <f>Tabela1[[#This Row],[Coluna1]]&amp;Tabela1[[#This Row],[PEDIDO]]</f>
        <v/>
      </c>
      <c r="AL1233"/>
      <c r="AM1233"/>
      <c r="AN1233"/>
      <c r="AO1233" t="str">
        <f t="shared" si="177"/>
        <v>/</v>
      </c>
      <c r="AP1233" t="str">
        <f>Tabela1[[#This Row],[TAG]]&amp;Tabela1[[#This Row],[PEDIDO]]&amp;Tabela1[[#This Row],[PRODUTO]]</f>
        <v/>
      </c>
      <c r="AQ1233" s="23" t="str">
        <f>Tabela1[[#This Row],[PRODUTO]]&amp;Tabela1[[#This Row],[TAG]]</f>
        <v/>
      </c>
      <c r="AR1233" s="183">
        <f>Tabela1[[#This Row],[PESO TOTAL]]*Tabela1[[#This Row],[MATÉRIA PRIMA]]</f>
        <v>0</v>
      </c>
      <c r="AS1233" s="28">
        <f>Tabela1[[#This Row],[PESO TOTAL]]*Tabela1[[#This Row],[PREPARAÇÃO ]]</f>
        <v>0</v>
      </c>
      <c r="AT1233" s="28">
        <f>Tabela1[[#This Row],[PESO TOTAL]]*Tabela1[[#This Row],[CALDEIRARIA]]</f>
        <v>0</v>
      </c>
      <c r="AU1233" s="28">
        <f>Tabela1[[#This Row],[PESO TOTAL]]*Tabela1[[#This Row],[SOLDA]]</f>
        <v>0</v>
      </c>
      <c r="AV1233" s="28">
        <f>Tabela1[[#This Row],[PESO TOTAL]]*Tabela1[[#This Row],[ACABAMENTO]]</f>
        <v>0</v>
      </c>
      <c r="AW1233" s="28">
        <f>Tabela1[[#This Row],[PESO TOTAL]]*Tabela1[[#This Row],[PRONTO ACABADO]]</f>
        <v>0</v>
      </c>
      <c r="AX1233" s="28">
        <f>Tabela1[[#This Row],[PESO TOTAL]]*Tabela1[[#This Row],[EXPEDIÇÃO ]]</f>
        <v>0</v>
      </c>
      <c r="AY1233" s="28" t="str">
        <f>Tabela1[[#This Row],[PEDIDO]]&amp;Tabela1[[#This Row],[PRODUTO]]</f>
        <v/>
      </c>
      <c r="AZ1233" s="44">
        <f>IF(AF1233="",0,IF(ISTEXT(AF1233),H1233*VALUE(SUBSTITUTE(AF1233,"%",""))/100,H1233*AF1233))-Tabela1[[#This Row],[PRONTO ACABADO2]]</f>
        <v>0</v>
      </c>
      <c r="BA1233" s="44">
        <f>IF(AG1233="",0,IF(ISTEXT(AG1233),H1233*VALUE(SUBSTITUTE(AG1233,"%",""))/100,H1233*AG1233))-Tabela1[[#This Row],[PESO EXPEDIDO2]]</f>
        <v>0</v>
      </c>
      <c r="BB1233" s="44">
        <f t="shared" si="178"/>
        <v>0</v>
      </c>
      <c r="BC1233" s="44">
        <f t="shared" si="179"/>
        <v>0</v>
      </c>
      <c r="BD1233" s="44"/>
    </row>
    <row r="1234" spans="1:56" ht="15.75" hidden="1" customHeight="1" x14ac:dyDescent="0.25">
      <c r="A1234" s="6"/>
      <c r="B1234" s="22"/>
      <c r="C1234" s="7"/>
      <c r="D1234" s="46"/>
      <c r="E1234" s="7"/>
      <c r="F1234" s="7"/>
      <c r="G1234" s="44"/>
      <c r="H1234" s="41">
        <f>Tabela1[[#This Row],[PESO UNI]]*Tabela1[[#This Row],[QTE]]</f>
        <v>0</v>
      </c>
      <c r="I1234" s="7"/>
      <c r="J1234" s="8"/>
      <c r="K1234" s="8"/>
      <c r="L1234" s="9"/>
      <c r="M1234" s="10"/>
      <c r="N1234" s="8"/>
      <c r="O1234" s="12"/>
      <c r="P1234" s="13"/>
      <c r="Q1234" s="14">
        <f>Tabela1[[#This Row],[QTDE/ Fabricação]]-Tabela1[[#This Row],[QTE]]</f>
        <v>0</v>
      </c>
      <c r="R1234" s="19">
        <f t="shared" si="174"/>
        <v>0</v>
      </c>
      <c r="S1234" s="19">
        <f t="shared" si="173"/>
        <v>0</v>
      </c>
      <c r="T1234" s="20">
        <f t="shared" si="175"/>
        <v>0</v>
      </c>
      <c r="U1234" s="17">
        <f>IFERROR(SUMIF('LISTA DE EMBARQUE'!B:B,MICRO!E:E,'LISTA DE EMBARQUE'!G:G),"")</f>
        <v>0</v>
      </c>
      <c r="V1234" s="12" t="str">
        <f>IFERROR(VLOOKUP(Tabela1[[#This Row],[COD.MDE]],'LISTA DE EMBARQUE'!B:L,11,0),"")</f>
        <v/>
      </c>
      <c r="W1234" s="13" t="str">
        <f>IFERROR(COUNTIF(#REF!,Tabela1[[#This Row],[Colunas5]]),"")</f>
        <v/>
      </c>
      <c r="X1234" s="14">
        <f>Tabela1[[#This Row],[QIANTIDADE EXPEDIDA]]*Tabela1[[#This Row],[PESO UNI]]</f>
        <v>0</v>
      </c>
      <c r="Y1234" s="14">
        <f t="shared" si="176"/>
        <v>0</v>
      </c>
      <c r="Z1234" s="21">
        <f>Tabela1[[#This Row],[PESO TOTAL]]-Tabela1[[#This Row],[Peso Expedido]]</f>
        <v>0</v>
      </c>
      <c r="AA1234" s="18"/>
      <c r="AB1234" s="40"/>
      <c r="AC1234" s="40"/>
      <c r="AD1234" s="40"/>
      <c r="AE1234" s="40"/>
      <c r="AF1234" s="40"/>
      <c r="AG1234" s="40"/>
      <c r="AH1234" s="40"/>
      <c r="AI1234" s="40" t="str">
        <f t="shared" si="180"/>
        <v>ok</v>
      </c>
      <c r="AJ1234"/>
      <c r="AK1234" t="str">
        <f>Tabela1[[#This Row],[Coluna1]]&amp;Tabela1[[#This Row],[PEDIDO]]</f>
        <v/>
      </c>
      <c r="AL1234"/>
      <c r="AM1234"/>
      <c r="AN1234"/>
      <c r="AO1234" t="str">
        <f t="shared" si="177"/>
        <v>/</v>
      </c>
      <c r="AP1234" t="str">
        <f>Tabela1[[#This Row],[TAG]]&amp;Tabela1[[#This Row],[PEDIDO]]&amp;Tabela1[[#This Row],[PRODUTO]]</f>
        <v/>
      </c>
      <c r="AQ1234" s="23" t="str">
        <f>Tabela1[[#This Row],[PRODUTO]]&amp;Tabela1[[#This Row],[TAG]]</f>
        <v/>
      </c>
      <c r="AR1234" s="183">
        <f>Tabela1[[#This Row],[PESO TOTAL]]*Tabela1[[#This Row],[MATÉRIA PRIMA]]</f>
        <v>0</v>
      </c>
      <c r="AS1234" s="28">
        <f>Tabela1[[#This Row],[PESO TOTAL]]*Tabela1[[#This Row],[PREPARAÇÃO ]]</f>
        <v>0</v>
      </c>
      <c r="AT1234" s="28">
        <f>Tabela1[[#This Row],[PESO TOTAL]]*Tabela1[[#This Row],[CALDEIRARIA]]</f>
        <v>0</v>
      </c>
      <c r="AU1234" s="28">
        <f>Tabela1[[#This Row],[PESO TOTAL]]*Tabela1[[#This Row],[SOLDA]]</f>
        <v>0</v>
      </c>
      <c r="AV1234" s="28">
        <f>Tabela1[[#This Row],[PESO TOTAL]]*Tabela1[[#This Row],[ACABAMENTO]]</f>
        <v>0</v>
      </c>
      <c r="AW1234" s="28">
        <f>Tabela1[[#This Row],[PESO TOTAL]]*Tabela1[[#This Row],[PRONTO ACABADO]]</f>
        <v>0</v>
      </c>
      <c r="AX1234" s="28">
        <f>Tabela1[[#This Row],[PESO TOTAL]]*Tabela1[[#This Row],[EXPEDIÇÃO ]]</f>
        <v>0</v>
      </c>
      <c r="AY1234" s="28" t="str">
        <f>Tabela1[[#This Row],[PEDIDO]]&amp;Tabela1[[#This Row],[PRODUTO]]</f>
        <v/>
      </c>
      <c r="AZ1234" s="44">
        <f>IF(AF1234="",0,IF(ISTEXT(AF1234),H1234*VALUE(SUBSTITUTE(AF1234,"%",""))/100,H1234*AF1234))-Tabela1[[#This Row],[PRONTO ACABADO2]]</f>
        <v>0</v>
      </c>
      <c r="BA1234" s="44">
        <f>IF(AG1234="",0,IF(ISTEXT(AG1234),H1234*VALUE(SUBSTITUTE(AG1234,"%",""))/100,H1234*AG1234))-Tabela1[[#This Row],[PESO EXPEDIDO2]]</f>
        <v>0</v>
      </c>
      <c r="BB1234" s="44">
        <f t="shared" si="178"/>
        <v>0</v>
      </c>
      <c r="BC1234" s="44">
        <f t="shared" si="179"/>
        <v>0</v>
      </c>
      <c r="BD1234" s="44"/>
    </row>
    <row r="1235" spans="1:56" ht="15.75" hidden="1" customHeight="1" x14ac:dyDescent="0.25">
      <c r="A1235" s="6"/>
      <c r="B1235" s="22"/>
      <c r="C1235" s="7"/>
      <c r="D1235" s="46"/>
      <c r="E1235" s="7"/>
      <c r="F1235" s="7"/>
      <c r="G1235" s="44"/>
      <c r="H1235" s="41">
        <f>Tabela1[[#This Row],[PESO UNI]]*Tabela1[[#This Row],[QTE]]</f>
        <v>0</v>
      </c>
      <c r="I1235" s="7"/>
      <c r="J1235" s="8"/>
      <c r="K1235" s="8"/>
      <c r="L1235" s="9"/>
      <c r="M1235" s="10"/>
      <c r="N1235" s="8"/>
      <c r="O1235" s="12"/>
      <c r="P1235" s="13"/>
      <c r="Q1235" s="14">
        <f>Tabela1[[#This Row],[QTDE/ Fabricação]]-Tabela1[[#This Row],[QTE]]</f>
        <v>0</v>
      </c>
      <c r="R1235" s="19">
        <f t="shared" si="174"/>
        <v>0</v>
      </c>
      <c r="S1235" s="19">
        <f t="shared" si="173"/>
        <v>0</v>
      </c>
      <c r="T1235" s="20">
        <f t="shared" si="175"/>
        <v>0</v>
      </c>
      <c r="U1235" s="17">
        <f>IFERROR(SUMIF('LISTA DE EMBARQUE'!B:B,MICRO!E:E,'LISTA DE EMBARQUE'!G:G),"")</f>
        <v>0</v>
      </c>
      <c r="V1235" s="12" t="str">
        <f>IFERROR(VLOOKUP(Tabela1[[#This Row],[COD.MDE]],'LISTA DE EMBARQUE'!B:L,11,0),"")</f>
        <v/>
      </c>
      <c r="W1235" s="13" t="str">
        <f>IFERROR(COUNTIF(#REF!,Tabela1[[#This Row],[Colunas5]]),"")</f>
        <v/>
      </c>
      <c r="X1235" s="14">
        <f>Tabela1[[#This Row],[QIANTIDADE EXPEDIDA]]*Tabela1[[#This Row],[PESO UNI]]</f>
        <v>0</v>
      </c>
      <c r="Y1235" s="14">
        <f t="shared" si="176"/>
        <v>0</v>
      </c>
      <c r="Z1235" s="21">
        <f>Tabela1[[#This Row],[PESO TOTAL]]-Tabela1[[#This Row],[Peso Expedido]]</f>
        <v>0</v>
      </c>
      <c r="AA1235" s="18"/>
      <c r="AB1235" s="40"/>
      <c r="AC1235" s="40"/>
      <c r="AD1235" s="40"/>
      <c r="AE1235" s="40"/>
      <c r="AF1235" s="40"/>
      <c r="AG1235" s="40"/>
      <c r="AH1235" s="40"/>
      <c r="AI1235" s="40" t="str">
        <f t="shared" si="180"/>
        <v>ok</v>
      </c>
      <c r="AJ1235"/>
      <c r="AK1235" t="str">
        <f>Tabela1[[#This Row],[Coluna1]]&amp;Tabela1[[#This Row],[PEDIDO]]</f>
        <v/>
      </c>
      <c r="AL1235"/>
      <c r="AM1235"/>
      <c r="AN1235"/>
      <c r="AO1235" t="str">
        <f t="shared" si="177"/>
        <v>/</v>
      </c>
      <c r="AP1235" t="str">
        <f>Tabela1[[#This Row],[TAG]]&amp;Tabela1[[#This Row],[PEDIDO]]&amp;Tabela1[[#This Row],[PRODUTO]]</f>
        <v/>
      </c>
      <c r="AQ1235" s="23" t="str">
        <f>Tabela1[[#This Row],[PRODUTO]]&amp;Tabela1[[#This Row],[TAG]]</f>
        <v/>
      </c>
      <c r="AR1235" s="183">
        <f>Tabela1[[#This Row],[PESO TOTAL]]*Tabela1[[#This Row],[MATÉRIA PRIMA]]</f>
        <v>0</v>
      </c>
      <c r="AS1235" s="28">
        <f>Tabela1[[#This Row],[PESO TOTAL]]*Tabela1[[#This Row],[PREPARAÇÃO ]]</f>
        <v>0</v>
      </c>
      <c r="AT1235" s="28">
        <f>Tabela1[[#This Row],[PESO TOTAL]]*Tabela1[[#This Row],[CALDEIRARIA]]</f>
        <v>0</v>
      </c>
      <c r="AU1235" s="28">
        <f>Tabela1[[#This Row],[PESO TOTAL]]*Tabela1[[#This Row],[SOLDA]]</f>
        <v>0</v>
      </c>
      <c r="AV1235" s="28">
        <f>Tabela1[[#This Row],[PESO TOTAL]]*Tabela1[[#This Row],[ACABAMENTO]]</f>
        <v>0</v>
      </c>
      <c r="AW1235" s="28">
        <f>Tabela1[[#This Row],[PESO TOTAL]]*Tabela1[[#This Row],[PRONTO ACABADO]]</f>
        <v>0</v>
      </c>
      <c r="AX1235" s="28">
        <f>Tabela1[[#This Row],[PESO TOTAL]]*Tabela1[[#This Row],[EXPEDIÇÃO ]]</f>
        <v>0</v>
      </c>
      <c r="AY1235" s="28" t="str">
        <f>Tabela1[[#This Row],[PEDIDO]]&amp;Tabela1[[#This Row],[PRODUTO]]</f>
        <v/>
      </c>
      <c r="AZ1235" s="44">
        <f>IF(AF1235="",0,IF(ISTEXT(AF1235),H1235*VALUE(SUBSTITUTE(AF1235,"%",""))/100,H1235*AF1235))-Tabela1[[#This Row],[PRONTO ACABADO2]]</f>
        <v>0</v>
      </c>
      <c r="BA1235" s="44">
        <f>IF(AG1235="",0,IF(ISTEXT(AG1235),H1235*VALUE(SUBSTITUTE(AG1235,"%",""))/100,H1235*AG1235))-Tabela1[[#This Row],[PESO EXPEDIDO2]]</f>
        <v>0</v>
      </c>
      <c r="BB1235" s="44">
        <f t="shared" si="178"/>
        <v>0</v>
      </c>
      <c r="BC1235" s="44">
        <f t="shared" si="179"/>
        <v>0</v>
      </c>
      <c r="BD1235" s="44"/>
    </row>
    <row r="1236" spans="1:56" ht="15.75" hidden="1" customHeight="1" x14ac:dyDescent="0.25">
      <c r="A1236" s="6"/>
      <c r="B1236" s="22"/>
      <c r="C1236" s="7"/>
      <c r="D1236" s="46"/>
      <c r="E1236" s="7"/>
      <c r="F1236" s="7"/>
      <c r="G1236" s="44"/>
      <c r="H1236" s="41">
        <f>Tabela1[[#This Row],[PESO UNI]]*Tabela1[[#This Row],[QTE]]</f>
        <v>0</v>
      </c>
      <c r="I1236" s="7"/>
      <c r="J1236" s="8"/>
      <c r="K1236" s="8"/>
      <c r="L1236" s="9"/>
      <c r="M1236" s="10"/>
      <c r="N1236" s="8"/>
      <c r="O1236" s="12"/>
      <c r="P1236" s="13"/>
      <c r="Q1236" s="14">
        <f>Tabela1[[#This Row],[QTDE/ Fabricação]]-Tabela1[[#This Row],[QTE]]</f>
        <v>0</v>
      </c>
      <c r="R1236" s="19">
        <f t="shared" si="174"/>
        <v>0</v>
      </c>
      <c r="S1236" s="19">
        <f t="shared" si="173"/>
        <v>0</v>
      </c>
      <c r="T1236" s="20">
        <f t="shared" si="175"/>
        <v>0</v>
      </c>
      <c r="U1236" s="17">
        <f>IFERROR(SUMIF('LISTA DE EMBARQUE'!B:B,MICRO!E:E,'LISTA DE EMBARQUE'!G:G),"")</f>
        <v>0</v>
      </c>
      <c r="V1236" s="12" t="str">
        <f>IFERROR(VLOOKUP(Tabela1[[#This Row],[COD.MDE]],'LISTA DE EMBARQUE'!B:L,11,0),"")</f>
        <v/>
      </c>
      <c r="W1236" s="13" t="str">
        <f>IFERROR(COUNTIF(#REF!,Tabela1[[#This Row],[Colunas5]]),"")</f>
        <v/>
      </c>
      <c r="X1236" s="14">
        <f>Tabela1[[#This Row],[QIANTIDADE EXPEDIDA]]*Tabela1[[#This Row],[PESO UNI]]</f>
        <v>0</v>
      </c>
      <c r="Y1236" s="14">
        <f t="shared" si="176"/>
        <v>0</v>
      </c>
      <c r="Z1236" s="21">
        <f>Tabela1[[#This Row],[PESO TOTAL]]-Tabela1[[#This Row],[Peso Expedido]]</f>
        <v>0</v>
      </c>
      <c r="AA1236" s="18"/>
      <c r="AB1236" s="40"/>
      <c r="AC1236" s="40"/>
      <c r="AD1236" s="40"/>
      <c r="AE1236" s="40"/>
      <c r="AF1236" s="40"/>
      <c r="AG1236" s="40"/>
      <c r="AH1236" s="40"/>
      <c r="AI1236" s="40" t="str">
        <f t="shared" si="180"/>
        <v>ok</v>
      </c>
      <c r="AJ1236"/>
      <c r="AK1236" t="str">
        <f>Tabela1[[#This Row],[Coluna1]]&amp;Tabela1[[#This Row],[PEDIDO]]</f>
        <v/>
      </c>
      <c r="AL1236"/>
      <c r="AM1236"/>
      <c r="AN1236"/>
      <c r="AO1236" t="str">
        <f t="shared" si="177"/>
        <v>/</v>
      </c>
      <c r="AP1236" t="str">
        <f>Tabela1[[#This Row],[TAG]]&amp;Tabela1[[#This Row],[PEDIDO]]&amp;Tabela1[[#This Row],[PRODUTO]]</f>
        <v/>
      </c>
      <c r="AQ1236" s="23" t="str">
        <f>Tabela1[[#This Row],[PRODUTO]]&amp;Tabela1[[#This Row],[TAG]]</f>
        <v/>
      </c>
      <c r="AR1236" s="183">
        <f>Tabela1[[#This Row],[PESO TOTAL]]*Tabela1[[#This Row],[MATÉRIA PRIMA]]</f>
        <v>0</v>
      </c>
      <c r="AS1236" s="28">
        <f>Tabela1[[#This Row],[PESO TOTAL]]*Tabela1[[#This Row],[PREPARAÇÃO ]]</f>
        <v>0</v>
      </c>
      <c r="AT1236" s="28">
        <f>Tabela1[[#This Row],[PESO TOTAL]]*Tabela1[[#This Row],[CALDEIRARIA]]</f>
        <v>0</v>
      </c>
      <c r="AU1236" s="28">
        <f>Tabela1[[#This Row],[PESO TOTAL]]*Tabela1[[#This Row],[SOLDA]]</f>
        <v>0</v>
      </c>
      <c r="AV1236" s="28">
        <f>Tabela1[[#This Row],[PESO TOTAL]]*Tabela1[[#This Row],[ACABAMENTO]]</f>
        <v>0</v>
      </c>
      <c r="AW1236" s="28">
        <f>Tabela1[[#This Row],[PESO TOTAL]]*Tabela1[[#This Row],[PRONTO ACABADO]]</f>
        <v>0</v>
      </c>
      <c r="AX1236" s="28">
        <f>Tabela1[[#This Row],[PESO TOTAL]]*Tabela1[[#This Row],[EXPEDIÇÃO ]]</f>
        <v>0</v>
      </c>
      <c r="AY1236" s="28" t="str">
        <f>Tabela1[[#This Row],[PEDIDO]]&amp;Tabela1[[#This Row],[PRODUTO]]</f>
        <v/>
      </c>
      <c r="AZ1236" s="44">
        <f>IF(AF1236="",0,IF(ISTEXT(AF1236),H1236*VALUE(SUBSTITUTE(AF1236,"%",""))/100,H1236*AF1236))-Tabela1[[#This Row],[PRONTO ACABADO2]]</f>
        <v>0</v>
      </c>
      <c r="BA1236" s="44">
        <f>IF(AG1236="",0,IF(ISTEXT(AG1236),H1236*VALUE(SUBSTITUTE(AG1236,"%",""))/100,H1236*AG1236))-Tabela1[[#This Row],[PESO EXPEDIDO2]]</f>
        <v>0</v>
      </c>
      <c r="BB1236" s="44">
        <f t="shared" si="178"/>
        <v>0</v>
      </c>
      <c r="BC1236" s="44">
        <f t="shared" si="179"/>
        <v>0</v>
      </c>
      <c r="BD1236" s="44"/>
    </row>
    <row r="1237" spans="1:56" ht="15.75" hidden="1" customHeight="1" x14ac:dyDescent="0.25">
      <c r="A1237" s="6"/>
      <c r="B1237" s="22"/>
      <c r="C1237" s="7"/>
      <c r="D1237" s="46"/>
      <c r="E1237" s="7"/>
      <c r="F1237" s="7"/>
      <c r="G1237" s="44"/>
      <c r="H1237" s="41">
        <f>Tabela1[[#This Row],[PESO UNI]]*Tabela1[[#This Row],[QTE]]</f>
        <v>0</v>
      </c>
      <c r="I1237" s="7"/>
      <c r="J1237" s="8"/>
      <c r="K1237" s="8"/>
      <c r="L1237" s="9"/>
      <c r="M1237" s="10"/>
      <c r="N1237" s="8"/>
      <c r="O1237" s="12"/>
      <c r="P1237" s="13"/>
      <c r="Q1237" s="14">
        <f>Tabela1[[#This Row],[QTDE/ Fabricação]]-Tabela1[[#This Row],[QTE]]</f>
        <v>0</v>
      </c>
      <c r="R1237" s="19">
        <f t="shared" si="174"/>
        <v>0</v>
      </c>
      <c r="S1237" s="19">
        <f t="shared" si="173"/>
        <v>0</v>
      </c>
      <c r="T1237" s="20">
        <f t="shared" si="175"/>
        <v>0</v>
      </c>
      <c r="U1237" s="17">
        <f>IFERROR(SUMIF('LISTA DE EMBARQUE'!B:B,MICRO!E:E,'LISTA DE EMBARQUE'!G:G),"")</f>
        <v>0</v>
      </c>
      <c r="V1237" s="12" t="str">
        <f>IFERROR(VLOOKUP(Tabela1[[#This Row],[COD.MDE]],'LISTA DE EMBARQUE'!B:L,11,0),"")</f>
        <v/>
      </c>
      <c r="W1237" s="13" t="str">
        <f>IFERROR(COUNTIF(#REF!,Tabela1[[#This Row],[Colunas5]]),"")</f>
        <v/>
      </c>
      <c r="X1237" s="14">
        <f>Tabela1[[#This Row],[QIANTIDADE EXPEDIDA]]*Tabela1[[#This Row],[PESO UNI]]</f>
        <v>0</v>
      </c>
      <c r="Y1237" s="14">
        <f t="shared" si="176"/>
        <v>0</v>
      </c>
      <c r="Z1237" s="21">
        <f>Tabela1[[#This Row],[PESO TOTAL]]-Tabela1[[#This Row],[Peso Expedido]]</f>
        <v>0</v>
      </c>
      <c r="AA1237" s="18"/>
      <c r="AB1237" s="40"/>
      <c r="AC1237" s="40"/>
      <c r="AD1237" s="40"/>
      <c r="AE1237" s="40"/>
      <c r="AF1237" s="40"/>
      <c r="AG1237" s="40"/>
      <c r="AH1237" s="40"/>
      <c r="AI1237" s="40" t="str">
        <f t="shared" si="180"/>
        <v>ok</v>
      </c>
      <c r="AJ1237"/>
      <c r="AK1237" t="str">
        <f>Tabela1[[#This Row],[Coluna1]]&amp;Tabela1[[#This Row],[PEDIDO]]</f>
        <v/>
      </c>
      <c r="AL1237"/>
      <c r="AM1237"/>
      <c r="AN1237"/>
      <c r="AO1237" t="str">
        <f t="shared" si="177"/>
        <v>/</v>
      </c>
      <c r="AP1237" t="str">
        <f>Tabela1[[#This Row],[TAG]]&amp;Tabela1[[#This Row],[PEDIDO]]&amp;Tabela1[[#This Row],[PRODUTO]]</f>
        <v/>
      </c>
      <c r="AQ1237" s="23" t="str">
        <f>Tabela1[[#This Row],[PRODUTO]]&amp;Tabela1[[#This Row],[TAG]]</f>
        <v/>
      </c>
      <c r="AR1237" s="183">
        <f>Tabela1[[#This Row],[PESO TOTAL]]*Tabela1[[#This Row],[MATÉRIA PRIMA]]</f>
        <v>0</v>
      </c>
      <c r="AS1237" s="28">
        <f>Tabela1[[#This Row],[PESO TOTAL]]*Tabela1[[#This Row],[PREPARAÇÃO ]]</f>
        <v>0</v>
      </c>
      <c r="AT1237" s="28">
        <f>Tabela1[[#This Row],[PESO TOTAL]]*Tabela1[[#This Row],[CALDEIRARIA]]</f>
        <v>0</v>
      </c>
      <c r="AU1237" s="28">
        <f>Tabela1[[#This Row],[PESO TOTAL]]*Tabela1[[#This Row],[SOLDA]]</f>
        <v>0</v>
      </c>
      <c r="AV1237" s="28">
        <f>Tabela1[[#This Row],[PESO TOTAL]]*Tabela1[[#This Row],[ACABAMENTO]]</f>
        <v>0</v>
      </c>
      <c r="AW1237" s="28">
        <f>Tabela1[[#This Row],[PESO TOTAL]]*Tabela1[[#This Row],[PRONTO ACABADO]]</f>
        <v>0</v>
      </c>
      <c r="AX1237" s="28">
        <f>Tabela1[[#This Row],[PESO TOTAL]]*Tabela1[[#This Row],[EXPEDIÇÃO ]]</f>
        <v>0</v>
      </c>
      <c r="AY1237" s="28" t="str">
        <f>Tabela1[[#This Row],[PEDIDO]]&amp;Tabela1[[#This Row],[PRODUTO]]</f>
        <v/>
      </c>
      <c r="AZ1237" s="44">
        <f>IF(AF1237="",0,IF(ISTEXT(AF1237),H1237*VALUE(SUBSTITUTE(AF1237,"%",""))/100,H1237*AF1237))-Tabela1[[#This Row],[PRONTO ACABADO2]]</f>
        <v>0</v>
      </c>
      <c r="BA1237" s="44">
        <f>IF(AG1237="",0,IF(ISTEXT(AG1237),H1237*VALUE(SUBSTITUTE(AG1237,"%",""))/100,H1237*AG1237))-Tabela1[[#This Row],[PESO EXPEDIDO2]]</f>
        <v>0</v>
      </c>
      <c r="BB1237" s="44">
        <f t="shared" si="178"/>
        <v>0</v>
      </c>
      <c r="BC1237" s="44">
        <f t="shared" si="179"/>
        <v>0</v>
      </c>
      <c r="BD1237" s="44"/>
    </row>
    <row r="1238" spans="1:56" ht="15.75" hidden="1" customHeight="1" x14ac:dyDescent="0.25">
      <c r="A1238" s="6"/>
      <c r="B1238" s="22"/>
      <c r="C1238" s="7"/>
      <c r="D1238" s="46"/>
      <c r="E1238" s="7"/>
      <c r="F1238" s="7"/>
      <c r="G1238" s="44"/>
      <c r="H1238" s="41">
        <f>Tabela1[[#This Row],[PESO UNI]]*Tabela1[[#This Row],[QTE]]</f>
        <v>0</v>
      </c>
      <c r="I1238" s="7"/>
      <c r="J1238" s="8"/>
      <c r="K1238" s="8"/>
      <c r="L1238" s="9"/>
      <c r="M1238" s="10"/>
      <c r="N1238" s="8"/>
      <c r="O1238" s="12"/>
      <c r="P1238" s="13"/>
      <c r="Q1238" s="14">
        <f>Tabela1[[#This Row],[QTDE/ Fabricação]]-Tabela1[[#This Row],[QTE]]</f>
        <v>0</v>
      </c>
      <c r="R1238" s="19">
        <f t="shared" si="174"/>
        <v>0</v>
      </c>
      <c r="S1238" s="19">
        <f t="shared" si="173"/>
        <v>0</v>
      </c>
      <c r="T1238" s="20">
        <f t="shared" si="175"/>
        <v>0</v>
      </c>
      <c r="U1238" s="17">
        <f>IFERROR(SUMIF('LISTA DE EMBARQUE'!B:B,MICRO!E:E,'LISTA DE EMBARQUE'!G:G),"")</f>
        <v>0</v>
      </c>
      <c r="V1238" s="12" t="str">
        <f>IFERROR(VLOOKUP(Tabela1[[#This Row],[COD.MDE]],'LISTA DE EMBARQUE'!B:L,11,0),"")</f>
        <v/>
      </c>
      <c r="W1238" s="13" t="str">
        <f>IFERROR(COUNTIF(#REF!,Tabela1[[#This Row],[Colunas5]]),"")</f>
        <v/>
      </c>
      <c r="X1238" s="14">
        <f>Tabela1[[#This Row],[QIANTIDADE EXPEDIDA]]*Tabela1[[#This Row],[PESO UNI]]</f>
        <v>0</v>
      </c>
      <c r="Y1238" s="14">
        <f t="shared" si="176"/>
        <v>0</v>
      </c>
      <c r="Z1238" s="21">
        <f>Tabela1[[#This Row],[PESO TOTAL]]-Tabela1[[#This Row],[Peso Expedido]]</f>
        <v>0</v>
      </c>
      <c r="AA1238" s="18"/>
      <c r="AB1238" s="40"/>
      <c r="AC1238" s="40"/>
      <c r="AD1238" s="40"/>
      <c r="AE1238" s="40"/>
      <c r="AF1238" s="40"/>
      <c r="AG1238" s="40"/>
      <c r="AH1238" s="40"/>
      <c r="AI1238" s="40" t="str">
        <f t="shared" si="180"/>
        <v>ok</v>
      </c>
      <c r="AJ1238"/>
      <c r="AK1238" t="str">
        <f>Tabela1[[#This Row],[Coluna1]]&amp;Tabela1[[#This Row],[PEDIDO]]</f>
        <v/>
      </c>
      <c r="AL1238"/>
      <c r="AM1238"/>
      <c r="AN1238"/>
      <c r="AO1238" t="str">
        <f t="shared" si="177"/>
        <v>/</v>
      </c>
      <c r="AP1238" t="str">
        <f>Tabela1[[#This Row],[TAG]]&amp;Tabela1[[#This Row],[PEDIDO]]&amp;Tabela1[[#This Row],[PRODUTO]]</f>
        <v/>
      </c>
      <c r="AQ1238" s="23" t="str">
        <f>Tabela1[[#This Row],[PRODUTO]]&amp;Tabela1[[#This Row],[TAG]]</f>
        <v/>
      </c>
      <c r="AR1238" s="183">
        <f>Tabela1[[#This Row],[PESO TOTAL]]*Tabela1[[#This Row],[MATÉRIA PRIMA]]</f>
        <v>0</v>
      </c>
      <c r="AS1238" s="28">
        <f>Tabela1[[#This Row],[PESO TOTAL]]*Tabela1[[#This Row],[PREPARAÇÃO ]]</f>
        <v>0</v>
      </c>
      <c r="AT1238" s="28">
        <f>Tabela1[[#This Row],[PESO TOTAL]]*Tabela1[[#This Row],[CALDEIRARIA]]</f>
        <v>0</v>
      </c>
      <c r="AU1238" s="28">
        <f>Tabela1[[#This Row],[PESO TOTAL]]*Tabela1[[#This Row],[SOLDA]]</f>
        <v>0</v>
      </c>
      <c r="AV1238" s="28">
        <f>Tabela1[[#This Row],[PESO TOTAL]]*Tabela1[[#This Row],[ACABAMENTO]]</f>
        <v>0</v>
      </c>
      <c r="AW1238" s="28">
        <f>Tabela1[[#This Row],[PESO TOTAL]]*Tabela1[[#This Row],[PRONTO ACABADO]]</f>
        <v>0</v>
      </c>
      <c r="AX1238" s="28">
        <f>Tabela1[[#This Row],[PESO TOTAL]]*Tabela1[[#This Row],[EXPEDIÇÃO ]]</f>
        <v>0</v>
      </c>
      <c r="AY1238" s="28" t="str">
        <f>Tabela1[[#This Row],[PEDIDO]]&amp;Tabela1[[#This Row],[PRODUTO]]</f>
        <v/>
      </c>
      <c r="AZ1238" s="44">
        <f>IF(AF1238="",0,IF(ISTEXT(AF1238),H1238*VALUE(SUBSTITUTE(AF1238,"%",""))/100,H1238*AF1238))-Tabela1[[#This Row],[PRONTO ACABADO2]]</f>
        <v>0</v>
      </c>
      <c r="BA1238" s="44">
        <f>IF(AG1238="",0,IF(ISTEXT(AG1238),H1238*VALUE(SUBSTITUTE(AG1238,"%",""))/100,H1238*AG1238))-Tabela1[[#This Row],[PESO EXPEDIDO2]]</f>
        <v>0</v>
      </c>
      <c r="BB1238" s="44">
        <f t="shared" si="178"/>
        <v>0</v>
      </c>
      <c r="BC1238" s="44">
        <f t="shared" si="179"/>
        <v>0</v>
      </c>
      <c r="BD1238" s="44"/>
    </row>
    <row r="1239" spans="1:56" ht="15.75" hidden="1" customHeight="1" x14ac:dyDescent="0.25">
      <c r="A1239" s="6"/>
      <c r="B1239" s="22"/>
      <c r="C1239" s="7"/>
      <c r="D1239" s="46"/>
      <c r="E1239" s="7"/>
      <c r="F1239" s="7"/>
      <c r="G1239" s="44"/>
      <c r="H1239" s="41">
        <f>Tabela1[[#This Row],[PESO UNI]]*Tabela1[[#This Row],[QTE]]</f>
        <v>0</v>
      </c>
      <c r="I1239" s="7"/>
      <c r="J1239" s="8"/>
      <c r="K1239" s="8"/>
      <c r="L1239" s="9"/>
      <c r="M1239" s="10"/>
      <c r="N1239" s="8"/>
      <c r="O1239" s="12"/>
      <c r="P1239" s="13"/>
      <c r="Q1239" s="14">
        <f>Tabela1[[#This Row],[QTDE/ Fabricação]]-Tabela1[[#This Row],[QTE]]</f>
        <v>0</v>
      </c>
      <c r="R1239" s="19">
        <f t="shared" si="174"/>
        <v>0</v>
      </c>
      <c r="S1239" s="19">
        <f t="shared" si="173"/>
        <v>0</v>
      </c>
      <c r="T1239" s="20">
        <f t="shared" si="175"/>
        <v>0</v>
      </c>
      <c r="U1239" s="17">
        <f>IFERROR(SUMIF('LISTA DE EMBARQUE'!B:B,MICRO!E:E,'LISTA DE EMBARQUE'!G:G),"")</f>
        <v>0</v>
      </c>
      <c r="V1239" s="12" t="str">
        <f>IFERROR(VLOOKUP(Tabela1[[#This Row],[COD.MDE]],'LISTA DE EMBARQUE'!B:L,11,0),"")</f>
        <v/>
      </c>
      <c r="W1239" s="13" t="str">
        <f>IFERROR(COUNTIF(#REF!,Tabela1[[#This Row],[Colunas5]]),"")</f>
        <v/>
      </c>
      <c r="X1239" s="14">
        <f>Tabela1[[#This Row],[QIANTIDADE EXPEDIDA]]*Tabela1[[#This Row],[PESO UNI]]</f>
        <v>0</v>
      </c>
      <c r="Y1239" s="14">
        <f t="shared" si="176"/>
        <v>0</v>
      </c>
      <c r="Z1239" s="21">
        <f>Tabela1[[#This Row],[PESO TOTAL]]-Tabela1[[#This Row],[Peso Expedido]]</f>
        <v>0</v>
      </c>
      <c r="AA1239" s="18"/>
      <c r="AB1239" s="40"/>
      <c r="AC1239" s="40"/>
      <c r="AD1239" s="40"/>
      <c r="AE1239" s="40"/>
      <c r="AF1239" s="40"/>
      <c r="AG1239" s="40"/>
      <c r="AH1239" s="40"/>
      <c r="AI1239" s="40" t="str">
        <f t="shared" si="180"/>
        <v>ok</v>
      </c>
      <c r="AJ1239"/>
      <c r="AK1239" t="str">
        <f>Tabela1[[#This Row],[Coluna1]]&amp;Tabela1[[#This Row],[PEDIDO]]</f>
        <v/>
      </c>
      <c r="AL1239"/>
      <c r="AM1239"/>
      <c r="AN1239"/>
      <c r="AO1239" t="str">
        <f t="shared" si="177"/>
        <v>/</v>
      </c>
      <c r="AP1239" t="str">
        <f>Tabela1[[#This Row],[TAG]]&amp;Tabela1[[#This Row],[PEDIDO]]&amp;Tabela1[[#This Row],[PRODUTO]]</f>
        <v/>
      </c>
      <c r="AQ1239" s="23" t="str">
        <f>Tabela1[[#This Row],[PRODUTO]]&amp;Tabela1[[#This Row],[TAG]]</f>
        <v/>
      </c>
      <c r="AR1239" s="183">
        <f>Tabela1[[#This Row],[PESO TOTAL]]*Tabela1[[#This Row],[MATÉRIA PRIMA]]</f>
        <v>0</v>
      </c>
      <c r="AS1239" s="28">
        <f>Tabela1[[#This Row],[PESO TOTAL]]*Tabela1[[#This Row],[PREPARAÇÃO ]]</f>
        <v>0</v>
      </c>
      <c r="AT1239" s="28">
        <f>Tabela1[[#This Row],[PESO TOTAL]]*Tabela1[[#This Row],[CALDEIRARIA]]</f>
        <v>0</v>
      </c>
      <c r="AU1239" s="28">
        <f>Tabela1[[#This Row],[PESO TOTAL]]*Tabela1[[#This Row],[SOLDA]]</f>
        <v>0</v>
      </c>
      <c r="AV1239" s="28">
        <f>Tabela1[[#This Row],[PESO TOTAL]]*Tabela1[[#This Row],[ACABAMENTO]]</f>
        <v>0</v>
      </c>
      <c r="AW1239" s="28">
        <f>Tabela1[[#This Row],[PESO TOTAL]]*Tabela1[[#This Row],[PRONTO ACABADO]]</f>
        <v>0</v>
      </c>
      <c r="AX1239" s="28">
        <f>Tabela1[[#This Row],[PESO TOTAL]]*Tabela1[[#This Row],[EXPEDIÇÃO ]]</f>
        <v>0</v>
      </c>
      <c r="AY1239" s="28" t="str">
        <f>Tabela1[[#This Row],[PEDIDO]]&amp;Tabela1[[#This Row],[PRODUTO]]</f>
        <v/>
      </c>
      <c r="AZ1239" s="44">
        <f>IF(AF1239="",0,IF(ISTEXT(AF1239),H1239*VALUE(SUBSTITUTE(AF1239,"%",""))/100,H1239*AF1239))-Tabela1[[#This Row],[PRONTO ACABADO2]]</f>
        <v>0</v>
      </c>
      <c r="BA1239" s="44">
        <f>IF(AG1239="",0,IF(ISTEXT(AG1239),H1239*VALUE(SUBSTITUTE(AG1239,"%",""))/100,H1239*AG1239))-Tabela1[[#This Row],[PESO EXPEDIDO2]]</f>
        <v>0</v>
      </c>
      <c r="BB1239" s="44">
        <f t="shared" si="178"/>
        <v>0</v>
      </c>
      <c r="BC1239" s="44">
        <f t="shared" si="179"/>
        <v>0</v>
      </c>
      <c r="BD1239" s="44"/>
    </row>
    <row r="1240" spans="1:56" ht="15.75" hidden="1" customHeight="1" x14ac:dyDescent="0.25">
      <c r="A1240" s="6"/>
      <c r="B1240" s="22"/>
      <c r="C1240" s="7"/>
      <c r="D1240" s="46"/>
      <c r="E1240" s="7"/>
      <c r="F1240" s="7"/>
      <c r="G1240" s="44"/>
      <c r="H1240" s="41">
        <f>Tabela1[[#This Row],[PESO UNI]]*Tabela1[[#This Row],[QTE]]</f>
        <v>0</v>
      </c>
      <c r="I1240" s="7"/>
      <c r="J1240" s="8"/>
      <c r="K1240" s="8"/>
      <c r="L1240" s="9"/>
      <c r="M1240" s="10"/>
      <c r="N1240" s="8"/>
      <c r="O1240" s="12"/>
      <c r="P1240" s="13"/>
      <c r="Q1240" s="14">
        <f>Tabela1[[#This Row],[QTDE/ Fabricação]]-Tabela1[[#This Row],[QTE]]</f>
        <v>0</v>
      </c>
      <c r="R1240" s="19">
        <f t="shared" si="174"/>
        <v>0</v>
      </c>
      <c r="S1240" s="19">
        <f t="shared" si="173"/>
        <v>0</v>
      </c>
      <c r="T1240" s="20">
        <f t="shared" si="175"/>
        <v>0</v>
      </c>
      <c r="U1240" s="17">
        <f>IFERROR(SUMIF('LISTA DE EMBARQUE'!B:B,MICRO!E:E,'LISTA DE EMBARQUE'!G:G),"")</f>
        <v>0</v>
      </c>
      <c r="V1240" s="12" t="str">
        <f>IFERROR(VLOOKUP(Tabela1[[#This Row],[COD.MDE]],'LISTA DE EMBARQUE'!B:L,11,0),"")</f>
        <v/>
      </c>
      <c r="W1240" s="13" t="str">
        <f>IFERROR(COUNTIF(#REF!,Tabela1[[#This Row],[Colunas5]]),"")</f>
        <v/>
      </c>
      <c r="X1240" s="14">
        <f>Tabela1[[#This Row],[QIANTIDADE EXPEDIDA]]*Tabela1[[#This Row],[PESO UNI]]</f>
        <v>0</v>
      </c>
      <c r="Y1240" s="14">
        <f t="shared" si="176"/>
        <v>0</v>
      </c>
      <c r="Z1240" s="21">
        <f>Tabela1[[#This Row],[PESO TOTAL]]-Tabela1[[#This Row],[Peso Expedido]]</f>
        <v>0</v>
      </c>
      <c r="AA1240" s="18"/>
      <c r="AB1240" s="40"/>
      <c r="AC1240" s="40"/>
      <c r="AD1240" s="40"/>
      <c r="AE1240" s="40"/>
      <c r="AF1240" s="40"/>
      <c r="AG1240" s="40"/>
      <c r="AH1240" s="40"/>
      <c r="AI1240" s="40" t="str">
        <f t="shared" si="180"/>
        <v>ok</v>
      </c>
      <c r="AJ1240"/>
      <c r="AK1240" t="str">
        <f>Tabela1[[#This Row],[Coluna1]]&amp;Tabela1[[#This Row],[PEDIDO]]</f>
        <v/>
      </c>
      <c r="AL1240"/>
      <c r="AM1240"/>
      <c r="AN1240"/>
      <c r="AO1240" t="str">
        <f t="shared" si="177"/>
        <v>/</v>
      </c>
      <c r="AP1240" t="str">
        <f>Tabela1[[#This Row],[TAG]]&amp;Tabela1[[#This Row],[PEDIDO]]&amp;Tabela1[[#This Row],[PRODUTO]]</f>
        <v/>
      </c>
      <c r="AQ1240" s="23" t="str">
        <f>Tabela1[[#This Row],[PRODUTO]]&amp;Tabela1[[#This Row],[TAG]]</f>
        <v/>
      </c>
      <c r="AR1240" s="183">
        <f>Tabela1[[#This Row],[PESO TOTAL]]*Tabela1[[#This Row],[MATÉRIA PRIMA]]</f>
        <v>0</v>
      </c>
      <c r="AS1240" s="28">
        <f>Tabela1[[#This Row],[PESO TOTAL]]*Tabela1[[#This Row],[PREPARAÇÃO ]]</f>
        <v>0</v>
      </c>
      <c r="AT1240" s="28">
        <f>Tabela1[[#This Row],[PESO TOTAL]]*Tabela1[[#This Row],[CALDEIRARIA]]</f>
        <v>0</v>
      </c>
      <c r="AU1240" s="28">
        <f>Tabela1[[#This Row],[PESO TOTAL]]*Tabela1[[#This Row],[SOLDA]]</f>
        <v>0</v>
      </c>
      <c r="AV1240" s="28">
        <f>Tabela1[[#This Row],[PESO TOTAL]]*Tabela1[[#This Row],[ACABAMENTO]]</f>
        <v>0</v>
      </c>
      <c r="AW1240" s="28">
        <f>Tabela1[[#This Row],[PESO TOTAL]]*Tabela1[[#This Row],[PRONTO ACABADO]]</f>
        <v>0</v>
      </c>
      <c r="AX1240" s="28">
        <f>Tabela1[[#This Row],[PESO TOTAL]]*Tabela1[[#This Row],[EXPEDIÇÃO ]]</f>
        <v>0</v>
      </c>
      <c r="AY1240" s="28" t="str">
        <f>Tabela1[[#This Row],[PEDIDO]]&amp;Tabela1[[#This Row],[PRODUTO]]</f>
        <v/>
      </c>
      <c r="AZ1240" s="44">
        <f>IF(AF1240="",0,IF(ISTEXT(AF1240),H1240*VALUE(SUBSTITUTE(AF1240,"%",""))/100,H1240*AF1240))-Tabela1[[#This Row],[PRONTO ACABADO2]]</f>
        <v>0</v>
      </c>
      <c r="BA1240" s="44">
        <f>IF(AG1240="",0,IF(ISTEXT(AG1240),H1240*VALUE(SUBSTITUTE(AG1240,"%",""))/100,H1240*AG1240))-Tabela1[[#This Row],[PESO EXPEDIDO2]]</f>
        <v>0</v>
      </c>
      <c r="BB1240" s="44">
        <f t="shared" si="178"/>
        <v>0</v>
      </c>
      <c r="BC1240" s="44">
        <f t="shared" si="179"/>
        <v>0</v>
      </c>
      <c r="BD1240" s="44"/>
    </row>
    <row r="1241" spans="1:56" ht="15.75" hidden="1" customHeight="1" x14ac:dyDescent="0.25">
      <c r="A1241" s="6"/>
      <c r="B1241" s="22"/>
      <c r="C1241" s="7"/>
      <c r="D1241" s="46"/>
      <c r="E1241" s="7"/>
      <c r="F1241" s="7"/>
      <c r="G1241" s="44"/>
      <c r="H1241" s="41">
        <f>Tabela1[[#This Row],[PESO UNI]]*Tabela1[[#This Row],[QTE]]</f>
        <v>0</v>
      </c>
      <c r="I1241" s="7"/>
      <c r="J1241" s="8"/>
      <c r="K1241" s="8"/>
      <c r="L1241" s="9"/>
      <c r="M1241" s="10"/>
      <c r="N1241" s="8"/>
      <c r="O1241" s="12"/>
      <c r="P1241" s="13"/>
      <c r="Q1241" s="14">
        <f>Tabela1[[#This Row],[QTDE/ Fabricação]]-Tabela1[[#This Row],[QTE]]</f>
        <v>0</v>
      </c>
      <c r="R1241" s="19">
        <f t="shared" si="174"/>
        <v>0</v>
      </c>
      <c r="S1241" s="19">
        <f t="shared" si="173"/>
        <v>0</v>
      </c>
      <c r="T1241" s="20">
        <f t="shared" si="175"/>
        <v>0</v>
      </c>
      <c r="U1241" s="17">
        <f>IFERROR(SUMIF('LISTA DE EMBARQUE'!B:B,MICRO!E:E,'LISTA DE EMBARQUE'!G:G),"")</f>
        <v>0</v>
      </c>
      <c r="V1241" s="12" t="str">
        <f>IFERROR(VLOOKUP(Tabela1[[#This Row],[COD.MDE]],'LISTA DE EMBARQUE'!B:L,11,0),"")</f>
        <v/>
      </c>
      <c r="W1241" s="13" t="str">
        <f>IFERROR(COUNTIF(#REF!,Tabela1[[#This Row],[Colunas5]]),"")</f>
        <v/>
      </c>
      <c r="X1241" s="14">
        <f>Tabela1[[#This Row],[QIANTIDADE EXPEDIDA]]*Tabela1[[#This Row],[PESO UNI]]</f>
        <v>0</v>
      </c>
      <c r="Y1241" s="14">
        <f t="shared" si="176"/>
        <v>0</v>
      </c>
      <c r="Z1241" s="21">
        <f>Tabela1[[#This Row],[PESO TOTAL]]-Tabela1[[#This Row],[Peso Expedido]]</f>
        <v>0</v>
      </c>
      <c r="AA1241" s="18"/>
      <c r="AB1241" s="40"/>
      <c r="AC1241" s="40"/>
      <c r="AD1241" s="40"/>
      <c r="AE1241" s="40"/>
      <c r="AF1241" s="40"/>
      <c r="AG1241" s="40"/>
      <c r="AH1241" s="40"/>
      <c r="AI1241" s="40" t="str">
        <f t="shared" si="180"/>
        <v>ok</v>
      </c>
      <c r="AJ1241"/>
      <c r="AK1241" t="str">
        <f>Tabela1[[#This Row],[Coluna1]]&amp;Tabela1[[#This Row],[PEDIDO]]</f>
        <v/>
      </c>
      <c r="AL1241"/>
      <c r="AM1241"/>
      <c r="AN1241"/>
      <c r="AO1241" t="str">
        <f t="shared" si="177"/>
        <v>/</v>
      </c>
      <c r="AP1241" t="str">
        <f>Tabela1[[#This Row],[TAG]]&amp;Tabela1[[#This Row],[PEDIDO]]&amp;Tabela1[[#This Row],[PRODUTO]]</f>
        <v/>
      </c>
      <c r="AQ1241" s="23" t="str">
        <f>Tabela1[[#This Row],[PRODUTO]]&amp;Tabela1[[#This Row],[TAG]]</f>
        <v/>
      </c>
      <c r="AR1241" s="183">
        <f>Tabela1[[#This Row],[PESO TOTAL]]*Tabela1[[#This Row],[MATÉRIA PRIMA]]</f>
        <v>0</v>
      </c>
      <c r="AS1241" s="28">
        <f>Tabela1[[#This Row],[PESO TOTAL]]*Tabela1[[#This Row],[PREPARAÇÃO ]]</f>
        <v>0</v>
      </c>
      <c r="AT1241" s="28">
        <f>Tabela1[[#This Row],[PESO TOTAL]]*Tabela1[[#This Row],[CALDEIRARIA]]</f>
        <v>0</v>
      </c>
      <c r="AU1241" s="28">
        <f>Tabela1[[#This Row],[PESO TOTAL]]*Tabela1[[#This Row],[SOLDA]]</f>
        <v>0</v>
      </c>
      <c r="AV1241" s="28">
        <f>Tabela1[[#This Row],[PESO TOTAL]]*Tabela1[[#This Row],[ACABAMENTO]]</f>
        <v>0</v>
      </c>
      <c r="AW1241" s="28">
        <f>Tabela1[[#This Row],[PESO TOTAL]]*Tabela1[[#This Row],[PRONTO ACABADO]]</f>
        <v>0</v>
      </c>
      <c r="AX1241" s="28">
        <f>Tabela1[[#This Row],[PESO TOTAL]]*Tabela1[[#This Row],[EXPEDIÇÃO ]]</f>
        <v>0</v>
      </c>
      <c r="AY1241" s="28" t="str">
        <f>Tabela1[[#This Row],[PEDIDO]]&amp;Tabela1[[#This Row],[PRODUTO]]</f>
        <v/>
      </c>
      <c r="AZ1241" s="44">
        <f>IF(AF1241="",0,IF(ISTEXT(AF1241),H1241*VALUE(SUBSTITUTE(AF1241,"%",""))/100,H1241*AF1241))-Tabela1[[#This Row],[PRONTO ACABADO2]]</f>
        <v>0</v>
      </c>
      <c r="BA1241" s="44">
        <f>IF(AG1241="",0,IF(ISTEXT(AG1241),H1241*VALUE(SUBSTITUTE(AG1241,"%",""))/100,H1241*AG1241))-Tabela1[[#This Row],[PESO EXPEDIDO2]]</f>
        <v>0</v>
      </c>
      <c r="BB1241" s="44">
        <f t="shared" si="178"/>
        <v>0</v>
      </c>
      <c r="BC1241" s="44">
        <f t="shared" si="179"/>
        <v>0</v>
      </c>
      <c r="BD1241" s="44"/>
    </row>
    <row r="1242" spans="1:56" ht="15.75" hidden="1" customHeight="1" x14ac:dyDescent="0.25">
      <c r="A1242" s="6"/>
      <c r="B1242" s="22"/>
      <c r="C1242" s="7"/>
      <c r="D1242" s="46"/>
      <c r="E1242" s="7"/>
      <c r="F1242" s="7"/>
      <c r="G1242" s="44"/>
      <c r="H1242" s="41">
        <f>Tabela1[[#This Row],[PESO UNI]]*Tabela1[[#This Row],[QTE]]</f>
        <v>0</v>
      </c>
      <c r="I1242" s="7"/>
      <c r="J1242" s="8"/>
      <c r="K1242" s="8"/>
      <c r="L1242" s="9"/>
      <c r="M1242" s="10"/>
      <c r="N1242" s="8"/>
      <c r="O1242" s="12"/>
      <c r="P1242" s="13"/>
      <c r="Q1242" s="14">
        <f>Tabela1[[#This Row],[QTDE/ Fabricação]]-Tabela1[[#This Row],[QTE]]</f>
        <v>0</v>
      </c>
      <c r="R1242" s="19">
        <f t="shared" si="174"/>
        <v>0</v>
      </c>
      <c r="S1242" s="19">
        <f t="shared" si="173"/>
        <v>0</v>
      </c>
      <c r="T1242" s="20">
        <f t="shared" si="175"/>
        <v>0</v>
      </c>
      <c r="U1242" s="17">
        <f>IFERROR(SUMIF('LISTA DE EMBARQUE'!B:B,MICRO!E:E,'LISTA DE EMBARQUE'!G:G),"")</f>
        <v>0</v>
      </c>
      <c r="V1242" s="12" t="str">
        <f>IFERROR(VLOOKUP(Tabela1[[#This Row],[COD.MDE]],'LISTA DE EMBARQUE'!B:L,11,0),"")</f>
        <v/>
      </c>
      <c r="W1242" s="13" t="str">
        <f>IFERROR(COUNTIF(#REF!,Tabela1[[#This Row],[Colunas5]]),"")</f>
        <v/>
      </c>
      <c r="X1242" s="14">
        <f>Tabela1[[#This Row],[QIANTIDADE EXPEDIDA]]*Tabela1[[#This Row],[PESO UNI]]</f>
        <v>0</v>
      </c>
      <c r="Y1242" s="14">
        <f t="shared" si="176"/>
        <v>0</v>
      </c>
      <c r="Z1242" s="21">
        <f>Tabela1[[#This Row],[PESO TOTAL]]-Tabela1[[#This Row],[Peso Expedido]]</f>
        <v>0</v>
      </c>
      <c r="AA1242" s="18"/>
      <c r="AB1242" s="40"/>
      <c r="AC1242" s="40"/>
      <c r="AD1242" s="40"/>
      <c r="AE1242" s="40"/>
      <c r="AF1242" s="40"/>
      <c r="AG1242" s="40"/>
      <c r="AH1242" s="40"/>
      <c r="AI1242" s="40" t="str">
        <f t="shared" si="180"/>
        <v>ok</v>
      </c>
      <c r="AJ1242"/>
      <c r="AK1242" t="str">
        <f>Tabela1[[#This Row],[Coluna1]]&amp;Tabela1[[#This Row],[PEDIDO]]</f>
        <v/>
      </c>
      <c r="AL1242"/>
      <c r="AM1242"/>
      <c r="AN1242"/>
      <c r="AO1242" t="str">
        <f t="shared" si="177"/>
        <v>/</v>
      </c>
      <c r="AP1242" t="str">
        <f>Tabela1[[#This Row],[TAG]]&amp;Tabela1[[#This Row],[PEDIDO]]&amp;Tabela1[[#This Row],[PRODUTO]]</f>
        <v/>
      </c>
      <c r="AQ1242" s="23" t="str">
        <f>Tabela1[[#This Row],[PRODUTO]]&amp;Tabela1[[#This Row],[TAG]]</f>
        <v/>
      </c>
      <c r="AR1242" s="183">
        <f>Tabela1[[#This Row],[PESO TOTAL]]*Tabela1[[#This Row],[MATÉRIA PRIMA]]</f>
        <v>0</v>
      </c>
      <c r="AS1242" s="28">
        <f>Tabela1[[#This Row],[PESO TOTAL]]*Tabela1[[#This Row],[PREPARAÇÃO ]]</f>
        <v>0</v>
      </c>
      <c r="AT1242" s="28">
        <f>Tabela1[[#This Row],[PESO TOTAL]]*Tabela1[[#This Row],[CALDEIRARIA]]</f>
        <v>0</v>
      </c>
      <c r="AU1242" s="28">
        <f>Tabela1[[#This Row],[PESO TOTAL]]*Tabela1[[#This Row],[SOLDA]]</f>
        <v>0</v>
      </c>
      <c r="AV1242" s="28">
        <f>Tabela1[[#This Row],[PESO TOTAL]]*Tabela1[[#This Row],[ACABAMENTO]]</f>
        <v>0</v>
      </c>
      <c r="AW1242" s="28">
        <f>Tabela1[[#This Row],[PESO TOTAL]]*Tabela1[[#This Row],[PRONTO ACABADO]]</f>
        <v>0</v>
      </c>
      <c r="AX1242" s="28">
        <f>Tabela1[[#This Row],[PESO TOTAL]]*Tabela1[[#This Row],[EXPEDIÇÃO ]]</f>
        <v>0</v>
      </c>
      <c r="AY1242" s="28" t="str">
        <f>Tabela1[[#This Row],[PEDIDO]]&amp;Tabela1[[#This Row],[PRODUTO]]</f>
        <v/>
      </c>
      <c r="AZ1242" s="44">
        <f>IF(AF1242="",0,IF(ISTEXT(AF1242),H1242*VALUE(SUBSTITUTE(AF1242,"%",""))/100,H1242*AF1242))-Tabela1[[#This Row],[PRONTO ACABADO2]]</f>
        <v>0</v>
      </c>
      <c r="BA1242" s="44">
        <f>IF(AG1242="",0,IF(ISTEXT(AG1242),H1242*VALUE(SUBSTITUTE(AG1242,"%",""))/100,H1242*AG1242))-Tabela1[[#This Row],[PESO EXPEDIDO2]]</f>
        <v>0</v>
      </c>
      <c r="BB1242" s="44">
        <f t="shared" si="178"/>
        <v>0</v>
      </c>
      <c r="BC1242" s="44">
        <f t="shared" si="179"/>
        <v>0</v>
      </c>
      <c r="BD1242" s="44"/>
    </row>
    <row r="1243" spans="1:56" ht="15.75" hidden="1" customHeight="1" x14ac:dyDescent="0.25">
      <c r="A1243" s="6"/>
      <c r="B1243" s="22"/>
      <c r="C1243" s="7"/>
      <c r="D1243" s="46"/>
      <c r="E1243" s="7"/>
      <c r="F1243" s="7"/>
      <c r="G1243" s="44"/>
      <c r="H1243" s="41">
        <f>Tabela1[[#This Row],[PESO UNI]]*Tabela1[[#This Row],[QTE]]</f>
        <v>0</v>
      </c>
      <c r="I1243" s="7"/>
      <c r="J1243" s="8"/>
      <c r="K1243" s="8"/>
      <c r="L1243" s="9"/>
      <c r="M1243" s="10"/>
      <c r="N1243" s="8"/>
      <c r="O1243" s="12"/>
      <c r="P1243" s="13"/>
      <c r="Q1243" s="14">
        <f>Tabela1[[#This Row],[QTDE/ Fabricação]]-Tabela1[[#This Row],[QTE]]</f>
        <v>0</v>
      </c>
      <c r="R1243" s="19">
        <f t="shared" si="174"/>
        <v>0</v>
      </c>
      <c r="S1243" s="19">
        <f t="shared" si="173"/>
        <v>0</v>
      </c>
      <c r="T1243" s="20">
        <f t="shared" si="175"/>
        <v>0</v>
      </c>
      <c r="U1243" s="17">
        <f>IFERROR(SUMIF('LISTA DE EMBARQUE'!B:B,MICRO!E:E,'LISTA DE EMBARQUE'!G:G),"")</f>
        <v>0</v>
      </c>
      <c r="V1243" s="12" t="str">
        <f>IFERROR(VLOOKUP(Tabela1[[#This Row],[COD.MDE]],'LISTA DE EMBARQUE'!B:L,11,0),"")</f>
        <v/>
      </c>
      <c r="W1243" s="13" t="str">
        <f>IFERROR(COUNTIF(#REF!,Tabela1[[#This Row],[Colunas5]]),"")</f>
        <v/>
      </c>
      <c r="X1243" s="14">
        <f>Tabela1[[#This Row],[QIANTIDADE EXPEDIDA]]*Tabela1[[#This Row],[PESO UNI]]</f>
        <v>0</v>
      </c>
      <c r="Y1243" s="14">
        <f t="shared" si="176"/>
        <v>0</v>
      </c>
      <c r="Z1243" s="21">
        <f>Tabela1[[#This Row],[PESO TOTAL]]-Tabela1[[#This Row],[Peso Expedido]]</f>
        <v>0</v>
      </c>
      <c r="AA1243" s="18"/>
      <c r="AB1243" s="40"/>
      <c r="AC1243" s="40"/>
      <c r="AD1243" s="40"/>
      <c r="AE1243" s="40"/>
      <c r="AF1243" s="40"/>
      <c r="AG1243" s="40"/>
      <c r="AH1243" s="40"/>
      <c r="AI1243" s="40" t="str">
        <f t="shared" si="180"/>
        <v>ok</v>
      </c>
      <c r="AJ1243"/>
      <c r="AK1243" t="str">
        <f>Tabela1[[#This Row],[Coluna1]]&amp;Tabela1[[#This Row],[PEDIDO]]</f>
        <v/>
      </c>
      <c r="AL1243"/>
      <c r="AM1243"/>
      <c r="AN1243"/>
      <c r="AO1243" t="str">
        <f t="shared" si="177"/>
        <v>/</v>
      </c>
      <c r="AP1243" t="str">
        <f>Tabela1[[#This Row],[TAG]]&amp;Tabela1[[#This Row],[PEDIDO]]&amp;Tabela1[[#This Row],[PRODUTO]]</f>
        <v/>
      </c>
      <c r="AQ1243" s="23" t="str">
        <f>Tabela1[[#This Row],[PRODUTO]]&amp;Tabela1[[#This Row],[TAG]]</f>
        <v/>
      </c>
      <c r="AR1243" s="183">
        <f>Tabela1[[#This Row],[PESO TOTAL]]*Tabela1[[#This Row],[MATÉRIA PRIMA]]</f>
        <v>0</v>
      </c>
      <c r="AS1243" s="28">
        <f>Tabela1[[#This Row],[PESO TOTAL]]*Tabela1[[#This Row],[PREPARAÇÃO ]]</f>
        <v>0</v>
      </c>
      <c r="AT1243" s="28">
        <f>Tabela1[[#This Row],[PESO TOTAL]]*Tabela1[[#This Row],[CALDEIRARIA]]</f>
        <v>0</v>
      </c>
      <c r="AU1243" s="28">
        <f>Tabela1[[#This Row],[PESO TOTAL]]*Tabela1[[#This Row],[SOLDA]]</f>
        <v>0</v>
      </c>
      <c r="AV1243" s="28">
        <f>Tabela1[[#This Row],[PESO TOTAL]]*Tabela1[[#This Row],[ACABAMENTO]]</f>
        <v>0</v>
      </c>
      <c r="AW1243" s="28">
        <f>Tabela1[[#This Row],[PESO TOTAL]]*Tabela1[[#This Row],[PRONTO ACABADO]]</f>
        <v>0</v>
      </c>
      <c r="AX1243" s="28">
        <f>Tabela1[[#This Row],[PESO TOTAL]]*Tabela1[[#This Row],[EXPEDIÇÃO ]]</f>
        <v>0</v>
      </c>
      <c r="AY1243" s="28" t="str">
        <f>Tabela1[[#This Row],[PEDIDO]]&amp;Tabela1[[#This Row],[PRODUTO]]</f>
        <v/>
      </c>
      <c r="AZ1243" s="44">
        <f>IF(AF1243="",0,IF(ISTEXT(AF1243),H1243*VALUE(SUBSTITUTE(AF1243,"%",""))/100,H1243*AF1243))-Tabela1[[#This Row],[PRONTO ACABADO2]]</f>
        <v>0</v>
      </c>
      <c r="BA1243" s="44">
        <f>IF(AG1243="",0,IF(ISTEXT(AG1243),H1243*VALUE(SUBSTITUTE(AG1243,"%",""))/100,H1243*AG1243))-Tabela1[[#This Row],[PESO EXPEDIDO2]]</f>
        <v>0</v>
      </c>
      <c r="BB1243" s="44">
        <f t="shared" si="178"/>
        <v>0</v>
      </c>
      <c r="BC1243" s="44">
        <f t="shared" si="179"/>
        <v>0</v>
      </c>
      <c r="BD1243" s="44"/>
    </row>
    <row r="1244" spans="1:56" ht="15.75" hidden="1" customHeight="1" x14ac:dyDescent="0.25">
      <c r="A1244" s="6"/>
      <c r="B1244" s="22"/>
      <c r="C1244" s="7"/>
      <c r="D1244" s="46"/>
      <c r="E1244" s="7"/>
      <c r="F1244" s="7"/>
      <c r="G1244" s="44"/>
      <c r="H1244" s="41">
        <f>Tabela1[[#This Row],[PESO UNI]]*Tabela1[[#This Row],[QTE]]</f>
        <v>0</v>
      </c>
      <c r="I1244" s="7"/>
      <c r="J1244" s="8"/>
      <c r="K1244" s="8"/>
      <c r="L1244" s="9"/>
      <c r="M1244" s="10"/>
      <c r="N1244" s="8"/>
      <c r="O1244" s="12"/>
      <c r="P1244" s="13"/>
      <c r="Q1244" s="14">
        <f>Tabela1[[#This Row],[QTDE/ Fabricação]]-Tabela1[[#This Row],[QTE]]</f>
        <v>0</v>
      </c>
      <c r="R1244" s="19">
        <f t="shared" si="174"/>
        <v>0</v>
      </c>
      <c r="S1244" s="19">
        <f t="shared" si="173"/>
        <v>0</v>
      </c>
      <c r="T1244" s="20">
        <f t="shared" si="175"/>
        <v>0</v>
      </c>
      <c r="U1244" s="17">
        <f>IFERROR(SUMIF('LISTA DE EMBARQUE'!B:B,MICRO!E:E,'LISTA DE EMBARQUE'!G:G),"")</f>
        <v>0</v>
      </c>
      <c r="V1244" s="12" t="str">
        <f>IFERROR(VLOOKUP(Tabela1[[#This Row],[COD.MDE]],'LISTA DE EMBARQUE'!B:L,11,0),"")</f>
        <v/>
      </c>
      <c r="W1244" s="13" t="str">
        <f>IFERROR(COUNTIF(#REF!,Tabela1[[#This Row],[Colunas5]]),"")</f>
        <v/>
      </c>
      <c r="X1244" s="14">
        <f>Tabela1[[#This Row],[QIANTIDADE EXPEDIDA]]*Tabela1[[#This Row],[PESO UNI]]</f>
        <v>0</v>
      </c>
      <c r="Y1244" s="14">
        <f t="shared" si="176"/>
        <v>0</v>
      </c>
      <c r="Z1244" s="21">
        <f>Tabela1[[#This Row],[PESO TOTAL]]-Tabela1[[#This Row],[Peso Expedido]]</f>
        <v>0</v>
      </c>
      <c r="AA1244" s="18"/>
      <c r="AB1244" s="40"/>
      <c r="AC1244" s="40"/>
      <c r="AD1244" s="40"/>
      <c r="AE1244" s="40"/>
      <c r="AF1244" s="40"/>
      <c r="AG1244" s="40"/>
      <c r="AH1244" s="40"/>
      <c r="AI1244" s="40" t="str">
        <f t="shared" si="180"/>
        <v>ok</v>
      </c>
      <c r="AJ1244"/>
      <c r="AK1244" t="str">
        <f>Tabela1[[#This Row],[Coluna1]]&amp;Tabela1[[#This Row],[PEDIDO]]</f>
        <v/>
      </c>
      <c r="AL1244"/>
      <c r="AM1244"/>
      <c r="AN1244"/>
      <c r="AO1244" t="str">
        <f t="shared" si="177"/>
        <v>/</v>
      </c>
      <c r="AP1244" t="str">
        <f>Tabela1[[#This Row],[TAG]]&amp;Tabela1[[#This Row],[PEDIDO]]&amp;Tabela1[[#This Row],[PRODUTO]]</f>
        <v/>
      </c>
      <c r="AQ1244" s="23" t="str">
        <f>Tabela1[[#This Row],[PRODUTO]]&amp;Tabela1[[#This Row],[TAG]]</f>
        <v/>
      </c>
      <c r="AR1244" s="183">
        <f>Tabela1[[#This Row],[PESO TOTAL]]*Tabela1[[#This Row],[MATÉRIA PRIMA]]</f>
        <v>0</v>
      </c>
      <c r="AS1244" s="28">
        <f>Tabela1[[#This Row],[PESO TOTAL]]*Tabela1[[#This Row],[PREPARAÇÃO ]]</f>
        <v>0</v>
      </c>
      <c r="AT1244" s="28">
        <f>Tabela1[[#This Row],[PESO TOTAL]]*Tabela1[[#This Row],[CALDEIRARIA]]</f>
        <v>0</v>
      </c>
      <c r="AU1244" s="28">
        <f>Tabela1[[#This Row],[PESO TOTAL]]*Tabela1[[#This Row],[SOLDA]]</f>
        <v>0</v>
      </c>
      <c r="AV1244" s="28">
        <f>Tabela1[[#This Row],[PESO TOTAL]]*Tabela1[[#This Row],[ACABAMENTO]]</f>
        <v>0</v>
      </c>
      <c r="AW1244" s="28">
        <f>Tabela1[[#This Row],[PESO TOTAL]]*Tabela1[[#This Row],[PRONTO ACABADO]]</f>
        <v>0</v>
      </c>
      <c r="AX1244" s="28">
        <f>Tabela1[[#This Row],[PESO TOTAL]]*Tabela1[[#This Row],[EXPEDIÇÃO ]]</f>
        <v>0</v>
      </c>
      <c r="AY1244" s="28" t="str">
        <f>Tabela1[[#This Row],[PEDIDO]]&amp;Tabela1[[#This Row],[PRODUTO]]</f>
        <v/>
      </c>
      <c r="AZ1244" s="44">
        <f>IF(AF1244="",0,IF(ISTEXT(AF1244),H1244*VALUE(SUBSTITUTE(AF1244,"%",""))/100,H1244*AF1244))-Tabela1[[#This Row],[PRONTO ACABADO2]]</f>
        <v>0</v>
      </c>
      <c r="BA1244" s="44">
        <f>IF(AG1244="",0,IF(ISTEXT(AG1244),H1244*VALUE(SUBSTITUTE(AG1244,"%",""))/100,H1244*AG1244))-Tabela1[[#This Row],[PESO EXPEDIDO2]]</f>
        <v>0</v>
      </c>
      <c r="BB1244" s="44">
        <f t="shared" si="178"/>
        <v>0</v>
      </c>
      <c r="BC1244" s="44">
        <f t="shared" si="179"/>
        <v>0</v>
      </c>
      <c r="BD1244" s="44"/>
    </row>
    <row r="1245" spans="1:56" ht="15.75" hidden="1" customHeight="1" x14ac:dyDescent="0.25">
      <c r="A1245" s="6"/>
      <c r="B1245" s="22"/>
      <c r="C1245" s="7"/>
      <c r="D1245" s="46"/>
      <c r="E1245" s="7"/>
      <c r="F1245" s="7"/>
      <c r="G1245" s="44"/>
      <c r="H1245" s="41">
        <f>Tabela1[[#This Row],[PESO UNI]]*Tabela1[[#This Row],[QTE]]</f>
        <v>0</v>
      </c>
      <c r="I1245" s="7"/>
      <c r="J1245" s="8"/>
      <c r="K1245" s="8"/>
      <c r="L1245" s="9"/>
      <c r="M1245" s="10"/>
      <c r="N1245" s="8"/>
      <c r="O1245" s="12"/>
      <c r="P1245" s="13"/>
      <c r="Q1245" s="14">
        <f>Tabela1[[#This Row],[QTDE/ Fabricação]]-Tabela1[[#This Row],[QTE]]</f>
        <v>0</v>
      </c>
      <c r="R1245" s="19">
        <f t="shared" si="174"/>
        <v>0</v>
      </c>
      <c r="S1245" s="19">
        <f t="shared" si="173"/>
        <v>0</v>
      </c>
      <c r="T1245" s="20">
        <f t="shared" si="175"/>
        <v>0</v>
      </c>
      <c r="U1245" s="17">
        <f>IFERROR(SUMIF('LISTA DE EMBARQUE'!B:B,MICRO!E:E,'LISTA DE EMBARQUE'!G:G),"")</f>
        <v>0</v>
      </c>
      <c r="V1245" s="12" t="str">
        <f>IFERROR(VLOOKUP(Tabela1[[#This Row],[COD.MDE]],'LISTA DE EMBARQUE'!B:L,11,0),"")</f>
        <v/>
      </c>
      <c r="W1245" s="13" t="str">
        <f>IFERROR(COUNTIF(#REF!,Tabela1[[#This Row],[Colunas5]]),"")</f>
        <v/>
      </c>
      <c r="X1245" s="14">
        <f>Tabela1[[#This Row],[QIANTIDADE EXPEDIDA]]*Tabela1[[#This Row],[PESO UNI]]</f>
        <v>0</v>
      </c>
      <c r="Y1245" s="14">
        <f t="shared" si="176"/>
        <v>0</v>
      </c>
      <c r="Z1245" s="21">
        <f>Tabela1[[#This Row],[PESO TOTAL]]-Tabela1[[#This Row],[Peso Expedido]]</f>
        <v>0</v>
      </c>
      <c r="AA1245" s="18"/>
      <c r="AB1245" s="40"/>
      <c r="AC1245" s="40"/>
      <c r="AD1245" s="40"/>
      <c r="AE1245" s="40"/>
      <c r="AF1245" s="40"/>
      <c r="AG1245" s="40"/>
      <c r="AH1245" s="40"/>
      <c r="AI1245" s="40" t="str">
        <f t="shared" si="180"/>
        <v>ok</v>
      </c>
      <c r="AJ1245"/>
      <c r="AK1245" t="str">
        <f>Tabela1[[#This Row],[Coluna1]]&amp;Tabela1[[#This Row],[PEDIDO]]</f>
        <v/>
      </c>
      <c r="AL1245"/>
      <c r="AM1245"/>
      <c r="AN1245"/>
      <c r="AO1245" t="str">
        <f t="shared" si="177"/>
        <v>/</v>
      </c>
      <c r="AP1245" t="str">
        <f>Tabela1[[#This Row],[TAG]]&amp;Tabela1[[#This Row],[PEDIDO]]&amp;Tabela1[[#This Row],[PRODUTO]]</f>
        <v/>
      </c>
      <c r="AQ1245" s="23" t="str">
        <f>Tabela1[[#This Row],[PRODUTO]]&amp;Tabela1[[#This Row],[TAG]]</f>
        <v/>
      </c>
      <c r="AR1245" s="183">
        <f>Tabela1[[#This Row],[PESO TOTAL]]*Tabela1[[#This Row],[MATÉRIA PRIMA]]</f>
        <v>0</v>
      </c>
      <c r="AS1245" s="28">
        <f>Tabela1[[#This Row],[PESO TOTAL]]*Tabela1[[#This Row],[PREPARAÇÃO ]]</f>
        <v>0</v>
      </c>
      <c r="AT1245" s="28">
        <f>Tabela1[[#This Row],[PESO TOTAL]]*Tabela1[[#This Row],[CALDEIRARIA]]</f>
        <v>0</v>
      </c>
      <c r="AU1245" s="28">
        <f>Tabela1[[#This Row],[PESO TOTAL]]*Tabela1[[#This Row],[SOLDA]]</f>
        <v>0</v>
      </c>
      <c r="AV1245" s="28">
        <f>Tabela1[[#This Row],[PESO TOTAL]]*Tabela1[[#This Row],[ACABAMENTO]]</f>
        <v>0</v>
      </c>
      <c r="AW1245" s="28">
        <f>Tabela1[[#This Row],[PESO TOTAL]]*Tabela1[[#This Row],[PRONTO ACABADO]]</f>
        <v>0</v>
      </c>
      <c r="AX1245" s="28">
        <f>Tabela1[[#This Row],[PESO TOTAL]]*Tabela1[[#This Row],[EXPEDIÇÃO ]]</f>
        <v>0</v>
      </c>
      <c r="AY1245" s="28" t="str">
        <f>Tabela1[[#This Row],[PEDIDO]]&amp;Tabela1[[#This Row],[PRODUTO]]</f>
        <v/>
      </c>
      <c r="AZ1245" s="44">
        <f>IF(AF1245="",0,IF(ISTEXT(AF1245),H1245*VALUE(SUBSTITUTE(AF1245,"%",""))/100,H1245*AF1245))-Tabela1[[#This Row],[PRONTO ACABADO2]]</f>
        <v>0</v>
      </c>
      <c r="BA1245" s="44">
        <f>IF(AG1245="",0,IF(ISTEXT(AG1245),H1245*VALUE(SUBSTITUTE(AG1245,"%",""))/100,H1245*AG1245))-Tabela1[[#This Row],[PESO EXPEDIDO2]]</f>
        <v>0</v>
      </c>
      <c r="BB1245" s="44">
        <f t="shared" si="178"/>
        <v>0</v>
      </c>
      <c r="BC1245" s="44">
        <f t="shared" si="179"/>
        <v>0</v>
      </c>
      <c r="BD1245" s="44"/>
    </row>
    <row r="1246" spans="1:56" ht="15.75" hidden="1" customHeight="1" x14ac:dyDescent="0.25">
      <c r="A1246" s="6"/>
      <c r="B1246" s="22"/>
      <c r="C1246" s="7"/>
      <c r="D1246" s="46"/>
      <c r="E1246" s="7"/>
      <c r="F1246" s="7"/>
      <c r="G1246" s="44"/>
      <c r="H1246" s="41">
        <f>Tabela1[[#This Row],[PESO UNI]]*Tabela1[[#This Row],[QTE]]</f>
        <v>0</v>
      </c>
      <c r="I1246" s="7"/>
      <c r="J1246" s="8"/>
      <c r="K1246" s="8"/>
      <c r="L1246" s="9"/>
      <c r="M1246" s="10"/>
      <c r="N1246" s="8"/>
      <c r="O1246" s="12"/>
      <c r="P1246" s="13"/>
      <c r="Q1246" s="14">
        <f>Tabela1[[#This Row],[QTDE/ Fabricação]]-Tabela1[[#This Row],[QTE]]</f>
        <v>0</v>
      </c>
      <c r="R1246" s="19">
        <f t="shared" si="174"/>
        <v>0</v>
      </c>
      <c r="S1246" s="19">
        <f t="shared" si="173"/>
        <v>0</v>
      </c>
      <c r="T1246" s="20">
        <f t="shared" si="175"/>
        <v>0</v>
      </c>
      <c r="U1246" s="17">
        <f>IFERROR(SUMIF('LISTA DE EMBARQUE'!B:B,MICRO!E:E,'LISTA DE EMBARQUE'!G:G),"")</f>
        <v>0</v>
      </c>
      <c r="V1246" s="12" t="str">
        <f>IFERROR(VLOOKUP(Tabela1[[#This Row],[COD.MDE]],'LISTA DE EMBARQUE'!B:L,11,0),"")</f>
        <v/>
      </c>
      <c r="W1246" s="13" t="str">
        <f>IFERROR(COUNTIF(#REF!,Tabela1[[#This Row],[Colunas5]]),"")</f>
        <v/>
      </c>
      <c r="X1246" s="14">
        <f>Tabela1[[#This Row],[QIANTIDADE EXPEDIDA]]*Tabela1[[#This Row],[PESO UNI]]</f>
        <v>0</v>
      </c>
      <c r="Y1246" s="14">
        <f t="shared" si="176"/>
        <v>0</v>
      </c>
      <c r="Z1246" s="21">
        <f>Tabela1[[#This Row],[PESO TOTAL]]-Tabela1[[#This Row],[Peso Expedido]]</f>
        <v>0</v>
      </c>
      <c r="AA1246" s="18"/>
      <c r="AB1246" s="40"/>
      <c r="AC1246" s="40"/>
      <c r="AD1246" s="40"/>
      <c r="AE1246" s="40"/>
      <c r="AF1246" s="40"/>
      <c r="AG1246" s="40"/>
      <c r="AH1246" s="40"/>
      <c r="AI1246" s="40" t="str">
        <f t="shared" si="180"/>
        <v>ok</v>
      </c>
      <c r="AJ1246"/>
      <c r="AK1246" t="str">
        <f>Tabela1[[#This Row],[Coluna1]]&amp;Tabela1[[#This Row],[PEDIDO]]</f>
        <v/>
      </c>
      <c r="AL1246"/>
      <c r="AM1246"/>
      <c r="AN1246"/>
      <c r="AO1246" t="str">
        <f t="shared" si="177"/>
        <v>/</v>
      </c>
      <c r="AP1246" t="str">
        <f>Tabela1[[#This Row],[TAG]]&amp;Tabela1[[#This Row],[PEDIDO]]&amp;Tabela1[[#This Row],[PRODUTO]]</f>
        <v/>
      </c>
      <c r="AQ1246" s="23" t="str">
        <f>Tabela1[[#This Row],[PRODUTO]]&amp;Tabela1[[#This Row],[TAG]]</f>
        <v/>
      </c>
      <c r="AR1246" s="183">
        <f>Tabela1[[#This Row],[PESO TOTAL]]*Tabela1[[#This Row],[MATÉRIA PRIMA]]</f>
        <v>0</v>
      </c>
      <c r="AS1246" s="28">
        <f>Tabela1[[#This Row],[PESO TOTAL]]*Tabela1[[#This Row],[PREPARAÇÃO ]]</f>
        <v>0</v>
      </c>
      <c r="AT1246" s="28">
        <f>Tabela1[[#This Row],[PESO TOTAL]]*Tabela1[[#This Row],[CALDEIRARIA]]</f>
        <v>0</v>
      </c>
      <c r="AU1246" s="28">
        <f>Tabela1[[#This Row],[PESO TOTAL]]*Tabela1[[#This Row],[SOLDA]]</f>
        <v>0</v>
      </c>
      <c r="AV1246" s="28">
        <f>Tabela1[[#This Row],[PESO TOTAL]]*Tabela1[[#This Row],[ACABAMENTO]]</f>
        <v>0</v>
      </c>
      <c r="AW1246" s="28">
        <f>Tabela1[[#This Row],[PESO TOTAL]]*Tabela1[[#This Row],[PRONTO ACABADO]]</f>
        <v>0</v>
      </c>
      <c r="AX1246" s="28">
        <f>Tabela1[[#This Row],[PESO TOTAL]]*Tabela1[[#This Row],[EXPEDIÇÃO ]]</f>
        <v>0</v>
      </c>
      <c r="AY1246" s="28" t="str">
        <f>Tabela1[[#This Row],[PEDIDO]]&amp;Tabela1[[#This Row],[PRODUTO]]</f>
        <v/>
      </c>
      <c r="AZ1246" s="44">
        <f>IF(AF1246="",0,IF(ISTEXT(AF1246),H1246*VALUE(SUBSTITUTE(AF1246,"%",""))/100,H1246*AF1246))-Tabela1[[#This Row],[PRONTO ACABADO2]]</f>
        <v>0</v>
      </c>
      <c r="BA1246" s="44">
        <f>IF(AG1246="",0,IF(ISTEXT(AG1246),H1246*VALUE(SUBSTITUTE(AG1246,"%",""))/100,H1246*AG1246))-Tabela1[[#This Row],[PESO EXPEDIDO2]]</f>
        <v>0</v>
      </c>
      <c r="BB1246" s="44">
        <f t="shared" si="178"/>
        <v>0</v>
      </c>
      <c r="BC1246" s="44">
        <f t="shared" si="179"/>
        <v>0</v>
      </c>
      <c r="BD1246" s="44"/>
    </row>
    <row r="1247" spans="1:56" ht="15.75" hidden="1" customHeight="1" x14ac:dyDescent="0.25">
      <c r="A1247" s="6"/>
      <c r="B1247" s="22"/>
      <c r="C1247" s="7"/>
      <c r="D1247" s="46"/>
      <c r="E1247" s="7"/>
      <c r="F1247" s="7"/>
      <c r="G1247" s="44"/>
      <c r="H1247" s="41">
        <f>Tabela1[[#This Row],[PESO UNI]]*Tabela1[[#This Row],[QTE]]</f>
        <v>0</v>
      </c>
      <c r="I1247" s="7"/>
      <c r="J1247" s="8"/>
      <c r="K1247" s="8"/>
      <c r="L1247" s="9"/>
      <c r="M1247" s="10"/>
      <c r="N1247" s="8"/>
      <c r="O1247" s="12"/>
      <c r="P1247" s="13"/>
      <c r="Q1247" s="14">
        <f>Tabela1[[#This Row],[QTDE/ Fabricação]]-Tabela1[[#This Row],[QTE]]</f>
        <v>0</v>
      </c>
      <c r="R1247" s="19">
        <f t="shared" si="174"/>
        <v>0</v>
      </c>
      <c r="S1247" s="19">
        <f t="shared" si="173"/>
        <v>0</v>
      </c>
      <c r="T1247" s="20">
        <f t="shared" si="175"/>
        <v>0</v>
      </c>
      <c r="U1247" s="17">
        <f>IFERROR(SUMIF('LISTA DE EMBARQUE'!B:B,MICRO!E:E,'LISTA DE EMBARQUE'!G:G),"")</f>
        <v>0</v>
      </c>
      <c r="V1247" s="12" t="str">
        <f>IFERROR(VLOOKUP(Tabela1[[#This Row],[COD.MDE]],'LISTA DE EMBARQUE'!B:L,11,0),"")</f>
        <v/>
      </c>
      <c r="W1247" s="13" t="str">
        <f>IFERROR(COUNTIF(#REF!,Tabela1[[#This Row],[Colunas5]]),"")</f>
        <v/>
      </c>
      <c r="X1247" s="14">
        <f>Tabela1[[#This Row],[QIANTIDADE EXPEDIDA]]*Tabela1[[#This Row],[PESO UNI]]</f>
        <v>0</v>
      </c>
      <c r="Y1247" s="14">
        <f t="shared" si="176"/>
        <v>0</v>
      </c>
      <c r="Z1247" s="21">
        <f>Tabela1[[#This Row],[PESO TOTAL]]-Tabela1[[#This Row],[Peso Expedido]]</f>
        <v>0</v>
      </c>
      <c r="AA1247" s="18"/>
      <c r="AB1247" s="40"/>
      <c r="AC1247" s="40"/>
      <c r="AD1247" s="40"/>
      <c r="AE1247" s="40"/>
      <c r="AF1247" s="40"/>
      <c r="AG1247" s="40"/>
      <c r="AH1247" s="40"/>
      <c r="AI1247" s="40" t="str">
        <f t="shared" si="180"/>
        <v>ok</v>
      </c>
      <c r="AJ1247"/>
      <c r="AK1247" t="str">
        <f>Tabela1[[#This Row],[Coluna1]]&amp;Tabela1[[#This Row],[PEDIDO]]</f>
        <v/>
      </c>
      <c r="AL1247"/>
      <c r="AM1247"/>
      <c r="AN1247"/>
      <c r="AO1247" t="str">
        <f t="shared" si="177"/>
        <v>/</v>
      </c>
      <c r="AP1247" t="str">
        <f>Tabela1[[#This Row],[TAG]]&amp;Tabela1[[#This Row],[PEDIDO]]&amp;Tabela1[[#This Row],[PRODUTO]]</f>
        <v/>
      </c>
      <c r="AQ1247" s="23" t="str">
        <f>Tabela1[[#This Row],[PRODUTO]]&amp;Tabela1[[#This Row],[TAG]]</f>
        <v/>
      </c>
      <c r="AR1247" s="183">
        <f>Tabela1[[#This Row],[PESO TOTAL]]*Tabela1[[#This Row],[MATÉRIA PRIMA]]</f>
        <v>0</v>
      </c>
      <c r="AS1247" s="28">
        <f>Tabela1[[#This Row],[PESO TOTAL]]*Tabela1[[#This Row],[PREPARAÇÃO ]]</f>
        <v>0</v>
      </c>
      <c r="AT1247" s="28">
        <f>Tabela1[[#This Row],[PESO TOTAL]]*Tabela1[[#This Row],[CALDEIRARIA]]</f>
        <v>0</v>
      </c>
      <c r="AU1247" s="28">
        <f>Tabela1[[#This Row],[PESO TOTAL]]*Tabela1[[#This Row],[SOLDA]]</f>
        <v>0</v>
      </c>
      <c r="AV1247" s="28">
        <f>Tabela1[[#This Row],[PESO TOTAL]]*Tabela1[[#This Row],[ACABAMENTO]]</f>
        <v>0</v>
      </c>
      <c r="AW1247" s="28">
        <f>Tabela1[[#This Row],[PESO TOTAL]]*Tabela1[[#This Row],[PRONTO ACABADO]]</f>
        <v>0</v>
      </c>
      <c r="AX1247" s="28">
        <f>Tabela1[[#This Row],[PESO TOTAL]]*Tabela1[[#This Row],[EXPEDIÇÃO ]]</f>
        <v>0</v>
      </c>
      <c r="AY1247" s="28" t="str">
        <f>Tabela1[[#This Row],[PEDIDO]]&amp;Tabela1[[#This Row],[PRODUTO]]</f>
        <v/>
      </c>
      <c r="AZ1247" s="44">
        <f>IF(AF1247="",0,IF(ISTEXT(AF1247),H1247*VALUE(SUBSTITUTE(AF1247,"%",""))/100,H1247*AF1247))-Tabela1[[#This Row],[PRONTO ACABADO2]]</f>
        <v>0</v>
      </c>
      <c r="BA1247" s="44">
        <f>IF(AG1247="",0,IF(ISTEXT(AG1247),H1247*VALUE(SUBSTITUTE(AG1247,"%",""))/100,H1247*AG1247))-Tabela1[[#This Row],[PESO EXPEDIDO2]]</f>
        <v>0</v>
      </c>
      <c r="BB1247" s="44">
        <f t="shared" si="178"/>
        <v>0</v>
      </c>
      <c r="BC1247" s="44">
        <f t="shared" si="179"/>
        <v>0</v>
      </c>
      <c r="BD1247" s="44"/>
    </row>
    <row r="1248" spans="1:56" ht="15.75" hidden="1" customHeight="1" x14ac:dyDescent="0.25">
      <c r="A1248" s="6"/>
      <c r="B1248" s="22"/>
      <c r="C1248" s="7"/>
      <c r="D1248" s="46"/>
      <c r="E1248" s="7"/>
      <c r="F1248" s="7"/>
      <c r="G1248" s="44"/>
      <c r="H1248" s="41">
        <f>Tabela1[[#This Row],[PESO UNI]]*Tabela1[[#This Row],[QTE]]</f>
        <v>0</v>
      </c>
      <c r="I1248" s="7"/>
      <c r="J1248" s="8"/>
      <c r="K1248" s="8"/>
      <c r="L1248" s="9"/>
      <c r="M1248" s="10"/>
      <c r="N1248" s="8"/>
      <c r="O1248" s="12"/>
      <c r="P1248" s="13"/>
      <c r="Q1248" s="14">
        <f>Tabela1[[#This Row],[QTDE/ Fabricação]]-Tabela1[[#This Row],[QTE]]</f>
        <v>0</v>
      </c>
      <c r="R1248" s="19">
        <f t="shared" si="174"/>
        <v>0</v>
      </c>
      <c r="S1248" s="19">
        <f t="shared" si="173"/>
        <v>0</v>
      </c>
      <c r="T1248" s="20">
        <f t="shared" si="175"/>
        <v>0</v>
      </c>
      <c r="U1248" s="17">
        <f>IFERROR(SUMIF('LISTA DE EMBARQUE'!B:B,MICRO!E:E,'LISTA DE EMBARQUE'!G:G),"")</f>
        <v>0</v>
      </c>
      <c r="V1248" s="12" t="str">
        <f>IFERROR(VLOOKUP(Tabela1[[#This Row],[COD.MDE]],'LISTA DE EMBARQUE'!B:L,11,0),"")</f>
        <v/>
      </c>
      <c r="W1248" s="13" t="str">
        <f>IFERROR(COUNTIF(#REF!,Tabela1[[#This Row],[Colunas5]]),"")</f>
        <v/>
      </c>
      <c r="X1248" s="14">
        <f>Tabela1[[#This Row],[QIANTIDADE EXPEDIDA]]*Tabela1[[#This Row],[PESO UNI]]</f>
        <v>0</v>
      </c>
      <c r="Y1248" s="14">
        <f t="shared" si="176"/>
        <v>0</v>
      </c>
      <c r="Z1248" s="21">
        <f>Tabela1[[#This Row],[PESO TOTAL]]-Tabela1[[#This Row],[Peso Expedido]]</f>
        <v>0</v>
      </c>
      <c r="AA1248" s="18"/>
      <c r="AB1248" s="40"/>
      <c r="AC1248" s="40"/>
      <c r="AD1248" s="40"/>
      <c r="AE1248" s="40"/>
      <c r="AF1248" s="40"/>
      <c r="AG1248" s="40"/>
      <c r="AH1248" s="40"/>
      <c r="AI1248" s="40" t="str">
        <f t="shared" si="180"/>
        <v>ok</v>
      </c>
      <c r="AJ1248"/>
      <c r="AK1248" t="str">
        <f>Tabela1[[#This Row],[Coluna1]]&amp;Tabela1[[#This Row],[PEDIDO]]</f>
        <v/>
      </c>
      <c r="AL1248"/>
      <c r="AM1248"/>
      <c r="AN1248"/>
      <c r="AO1248" t="str">
        <f t="shared" si="177"/>
        <v>/</v>
      </c>
      <c r="AP1248" t="str">
        <f>Tabela1[[#This Row],[TAG]]&amp;Tabela1[[#This Row],[PEDIDO]]&amp;Tabela1[[#This Row],[PRODUTO]]</f>
        <v/>
      </c>
      <c r="AQ1248" s="23" t="str">
        <f>Tabela1[[#This Row],[PRODUTO]]&amp;Tabela1[[#This Row],[TAG]]</f>
        <v/>
      </c>
      <c r="AR1248" s="183">
        <f>Tabela1[[#This Row],[PESO TOTAL]]*Tabela1[[#This Row],[MATÉRIA PRIMA]]</f>
        <v>0</v>
      </c>
      <c r="AS1248" s="28">
        <f>Tabela1[[#This Row],[PESO TOTAL]]*Tabela1[[#This Row],[PREPARAÇÃO ]]</f>
        <v>0</v>
      </c>
      <c r="AT1248" s="28">
        <f>Tabela1[[#This Row],[PESO TOTAL]]*Tabela1[[#This Row],[CALDEIRARIA]]</f>
        <v>0</v>
      </c>
      <c r="AU1248" s="28">
        <f>Tabela1[[#This Row],[PESO TOTAL]]*Tabela1[[#This Row],[SOLDA]]</f>
        <v>0</v>
      </c>
      <c r="AV1248" s="28">
        <f>Tabela1[[#This Row],[PESO TOTAL]]*Tabela1[[#This Row],[ACABAMENTO]]</f>
        <v>0</v>
      </c>
      <c r="AW1248" s="28">
        <f>Tabela1[[#This Row],[PESO TOTAL]]*Tabela1[[#This Row],[PRONTO ACABADO]]</f>
        <v>0</v>
      </c>
      <c r="AX1248" s="28">
        <f>Tabela1[[#This Row],[PESO TOTAL]]*Tabela1[[#This Row],[EXPEDIÇÃO ]]</f>
        <v>0</v>
      </c>
      <c r="AY1248" s="28" t="str">
        <f>Tabela1[[#This Row],[PEDIDO]]&amp;Tabela1[[#This Row],[PRODUTO]]</f>
        <v/>
      </c>
      <c r="AZ1248" s="44">
        <f>IF(AF1248="",0,IF(ISTEXT(AF1248),H1248*VALUE(SUBSTITUTE(AF1248,"%",""))/100,H1248*AF1248))-Tabela1[[#This Row],[PRONTO ACABADO2]]</f>
        <v>0</v>
      </c>
      <c r="BA1248" s="44">
        <f>IF(AG1248="",0,IF(ISTEXT(AG1248),H1248*VALUE(SUBSTITUTE(AG1248,"%",""))/100,H1248*AG1248))-Tabela1[[#This Row],[PESO EXPEDIDO2]]</f>
        <v>0</v>
      </c>
      <c r="BB1248" s="44">
        <f t="shared" si="178"/>
        <v>0</v>
      </c>
      <c r="BC1248" s="44">
        <f t="shared" si="179"/>
        <v>0</v>
      </c>
      <c r="BD1248" s="44"/>
    </row>
    <row r="1249" spans="1:56" ht="15.75" hidden="1" customHeight="1" x14ac:dyDescent="0.25">
      <c r="A1249" s="6"/>
      <c r="B1249" s="22"/>
      <c r="C1249" s="7"/>
      <c r="D1249" s="46"/>
      <c r="E1249" s="7"/>
      <c r="F1249" s="7"/>
      <c r="G1249" s="44"/>
      <c r="H1249" s="41">
        <f>Tabela1[[#This Row],[PESO UNI]]*Tabela1[[#This Row],[QTE]]</f>
        <v>0</v>
      </c>
      <c r="I1249" s="7"/>
      <c r="J1249" s="8"/>
      <c r="K1249" s="8"/>
      <c r="L1249" s="9"/>
      <c r="M1249" s="10"/>
      <c r="N1249" s="8"/>
      <c r="O1249" s="12"/>
      <c r="P1249" s="13"/>
      <c r="Q1249" s="14">
        <f>Tabela1[[#This Row],[QTDE/ Fabricação]]-Tabela1[[#This Row],[QTE]]</f>
        <v>0</v>
      </c>
      <c r="R1249" s="19">
        <f t="shared" si="174"/>
        <v>0</v>
      </c>
      <c r="S1249" s="19">
        <f t="shared" si="173"/>
        <v>0</v>
      </c>
      <c r="T1249" s="20">
        <f t="shared" si="175"/>
        <v>0</v>
      </c>
      <c r="U1249" s="17">
        <f>IFERROR(SUMIF('LISTA DE EMBARQUE'!B:B,MICRO!E:E,'LISTA DE EMBARQUE'!G:G),"")</f>
        <v>0</v>
      </c>
      <c r="V1249" s="12" t="str">
        <f>IFERROR(VLOOKUP(Tabela1[[#This Row],[COD.MDE]],'LISTA DE EMBARQUE'!B:L,11,0),"")</f>
        <v/>
      </c>
      <c r="W1249" s="13" t="str">
        <f>IFERROR(COUNTIF(#REF!,Tabela1[[#This Row],[Colunas5]]),"")</f>
        <v/>
      </c>
      <c r="X1249" s="14">
        <f>Tabela1[[#This Row],[QIANTIDADE EXPEDIDA]]*Tabela1[[#This Row],[PESO UNI]]</f>
        <v>0</v>
      </c>
      <c r="Y1249" s="14">
        <f t="shared" si="176"/>
        <v>0</v>
      </c>
      <c r="Z1249" s="21">
        <f>Tabela1[[#This Row],[PESO TOTAL]]-Tabela1[[#This Row],[Peso Expedido]]</f>
        <v>0</v>
      </c>
      <c r="AA1249" s="18"/>
      <c r="AB1249" s="40"/>
      <c r="AC1249" s="40"/>
      <c r="AD1249" s="40"/>
      <c r="AE1249" s="40"/>
      <c r="AF1249" s="40"/>
      <c r="AG1249" s="40"/>
      <c r="AH1249" s="40"/>
      <c r="AI1249" s="40" t="str">
        <f t="shared" si="180"/>
        <v>ok</v>
      </c>
      <c r="AJ1249"/>
      <c r="AK1249" t="str">
        <f>Tabela1[[#This Row],[Coluna1]]&amp;Tabela1[[#This Row],[PEDIDO]]</f>
        <v/>
      </c>
      <c r="AL1249"/>
      <c r="AM1249"/>
      <c r="AN1249"/>
      <c r="AO1249" t="str">
        <f t="shared" si="177"/>
        <v>/</v>
      </c>
      <c r="AP1249" t="str">
        <f>Tabela1[[#This Row],[TAG]]&amp;Tabela1[[#This Row],[PEDIDO]]&amp;Tabela1[[#This Row],[PRODUTO]]</f>
        <v/>
      </c>
      <c r="AQ1249" s="23" t="str">
        <f>Tabela1[[#This Row],[PRODUTO]]&amp;Tabela1[[#This Row],[TAG]]</f>
        <v/>
      </c>
      <c r="AR1249" s="183">
        <f>Tabela1[[#This Row],[PESO TOTAL]]*Tabela1[[#This Row],[MATÉRIA PRIMA]]</f>
        <v>0</v>
      </c>
      <c r="AS1249" s="28">
        <f>Tabela1[[#This Row],[PESO TOTAL]]*Tabela1[[#This Row],[PREPARAÇÃO ]]</f>
        <v>0</v>
      </c>
      <c r="AT1249" s="28">
        <f>Tabela1[[#This Row],[PESO TOTAL]]*Tabela1[[#This Row],[CALDEIRARIA]]</f>
        <v>0</v>
      </c>
      <c r="AU1249" s="28">
        <f>Tabela1[[#This Row],[PESO TOTAL]]*Tabela1[[#This Row],[SOLDA]]</f>
        <v>0</v>
      </c>
      <c r="AV1249" s="28">
        <f>Tabela1[[#This Row],[PESO TOTAL]]*Tabela1[[#This Row],[ACABAMENTO]]</f>
        <v>0</v>
      </c>
      <c r="AW1249" s="28">
        <f>Tabela1[[#This Row],[PESO TOTAL]]*Tabela1[[#This Row],[PRONTO ACABADO]]</f>
        <v>0</v>
      </c>
      <c r="AX1249" s="28">
        <f>Tabela1[[#This Row],[PESO TOTAL]]*Tabela1[[#This Row],[EXPEDIÇÃO ]]</f>
        <v>0</v>
      </c>
      <c r="AY1249" s="28" t="str">
        <f>Tabela1[[#This Row],[PEDIDO]]&amp;Tabela1[[#This Row],[PRODUTO]]</f>
        <v/>
      </c>
      <c r="AZ1249" s="44">
        <f>IF(AF1249="",0,IF(ISTEXT(AF1249),H1249*VALUE(SUBSTITUTE(AF1249,"%",""))/100,H1249*AF1249))-Tabela1[[#This Row],[PRONTO ACABADO2]]</f>
        <v>0</v>
      </c>
      <c r="BA1249" s="44">
        <f>IF(AG1249="",0,IF(ISTEXT(AG1249),H1249*VALUE(SUBSTITUTE(AG1249,"%",""))/100,H1249*AG1249))-Tabela1[[#This Row],[PESO EXPEDIDO2]]</f>
        <v>0</v>
      </c>
      <c r="BB1249" s="44">
        <f t="shared" si="178"/>
        <v>0</v>
      </c>
      <c r="BC1249" s="44">
        <f t="shared" si="179"/>
        <v>0</v>
      </c>
      <c r="BD1249" s="44"/>
    </row>
    <row r="1250" spans="1:56" ht="15.75" hidden="1" customHeight="1" x14ac:dyDescent="0.25">
      <c r="A1250" s="6"/>
      <c r="B1250" s="22"/>
      <c r="C1250" s="7"/>
      <c r="D1250" s="46"/>
      <c r="E1250" s="7"/>
      <c r="F1250" s="7"/>
      <c r="G1250" s="44"/>
      <c r="H1250" s="41">
        <f>Tabela1[[#This Row],[PESO UNI]]*Tabela1[[#This Row],[QTE]]</f>
        <v>0</v>
      </c>
      <c r="I1250" s="7"/>
      <c r="J1250" s="8"/>
      <c r="K1250" s="8"/>
      <c r="L1250" s="9"/>
      <c r="M1250" s="10"/>
      <c r="N1250" s="8"/>
      <c r="O1250" s="12"/>
      <c r="P1250" s="13"/>
      <c r="Q1250" s="14">
        <f>Tabela1[[#This Row],[QTDE/ Fabricação]]-Tabela1[[#This Row],[QTE]]</f>
        <v>0</v>
      </c>
      <c r="R1250" s="19">
        <f t="shared" si="174"/>
        <v>0</v>
      </c>
      <c r="S1250" s="19">
        <f t="shared" si="173"/>
        <v>0</v>
      </c>
      <c r="T1250" s="20">
        <f t="shared" si="175"/>
        <v>0</v>
      </c>
      <c r="U1250" s="17">
        <f>IFERROR(SUMIF('LISTA DE EMBARQUE'!B:B,MICRO!E:E,'LISTA DE EMBARQUE'!G:G),"")</f>
        <v>0</v>
      </c>
      <c r="V1250" s="12" t="str">
        <f>IFERROR(VLOOKUP(Tabela1[[#This Row],[COD.MDE]],'LISTA DE EMBARQUE'!B:L,11,0),"")</f>
        <v/>
      </c>
      <c r="W1250" s="13" t="str">
        <f>IFERROR(COUNTIF(#REF!,Tabela1[[#This Row],[Colunas5]]),"")</f>
        <v/>
      </c>
      <c r="X1250" s="14">
        <f>Tabela1[[#This Row],[QIANTIDADE EXPEDIDA]]*Tabela1[[#This Row],[PESO UNI]]</f>
        <v>0</v>
      </c>
      <c r="Y1250" s="14">
        <f t="shared" si="176"/>
        <v>0</v>
      </c>
      <c r="Z1250" s="21">
        <f>Tabela1[[#This Row],[PESO TOTAL]]-Tabela1[[#This Row],[Peso Expedido]]</f>
        <v>0</v>
      </c>
      <c r="AA1250" s="18"/>
      <c r="AB1250" s="40"/>
      <c r="AC1250" s="40"/>
      <c r="AD1250" s="40"/>
      <c r="AE1250" s="40"/>
      <c r="AF1250" s="40"/>
      <c r="AG1250" s="40"/>
      <c r="AH1250" s="40"/>
      <c r="AI1250" s="40" t="str">
        <f t="shared" si="180"/>
        <v>ok</v>
      </c>
      <c r="AJ1250"/>
      <c r="AK1250" t="str">
        <f>Tabela1[[#This Row],[Coluna1]]&amp;Tabela1[[#This Row],[PEDIDO]]</f>
        <v/>
      </c>
      <c r="AL1250"/>
      <c r="AM1250"/>
      <c r="AN1250"/>
      <c r="AO1250" t="str">
        <f t="shared" si="177"/>
        <v>/</v>
      </c>
      <c r="AP1250" t="str">
        <f>Tabela1[[#This Row],[TAG]]&amp;Tabela1[[#This Row],[PEDIDO]]&amp;Tabela1[[#This Row],[PRODUTO]]</f>
        <v/>
      </c>
      <c r="AQ1250" s="23" t="str">
        <f>Tabela1[[#This Row],[PRODUTO]]&amp;Tabela1[[#This Row],[TAG]]</f>
        <v/>
      </c>
      <c r="AR1250" s="183">
        <f>Tabela1[[#This Row],[PESO TOTAL]]*Tabela1[[#This Row],[MATÉRIA PRIMA]]</f>
        <v>0</v>
      </c>
      <c r="AS1250" s="28">
        <f>Tabela1[[#This Row],[PESO TOTAL]]*Tabela1[[#This Row],[PREPARAÇÃO ]]</f>
        <v>0</v>
      </c>
      <c r="AT1250" s="28">
        <f>Tabela1[[#This Row],[PESO TOTAL]]*Tabela1[[#This Row],[CALDEIRARIA]]</f>
        <v>0</v>
      </c>
      <c r="AU1250" s="28">
        <f>Tabela1[[#This Row],[PESO TOTAL]]*Tabela1[[#This Row],[SOLDA]]</f>
        <v>0</v>
      </c>
      <c r="AV1250" s="28">
        <f>Tabela1[[#This Row],[PESO TOTAL]]*Tabela1[[#This Row],[ACABAMENTO]]</f>
        <v>0</v>
      </c>
      <c r="AW1250" s="28">
        <f>Tabela1[[#This Row],[PESO TOTAL]]*Tabela1[[#This Row],[PRONTO ACABADO]]</f>
        <v>0</v>
      </c>
      <c r="AX1250" s="28">
        <f>Tabela1[[#This Row],[PESO TOTAL]]*Tabela1[[#This Row],[EXPEDIÇÃO ]]</f>
        <v>0</v>
      </c>
      <c r="AY1250" s="28" t="str">
        <f>Tabela1[[#This Row],[PEDIDO]]&amp;Tabela1[[#This Row],[PRODUTO]]</f>
        <v/>
      </c>
      <c r="AZ1250" s="44">
        <f>IF(AF1250="",0,IF(ISTEXT(AF1250),H1250*VALUE(SUBSTITUTE(AF1250,"%",""))/100,H1250*AF1250))-Tabela1[[#This Row],[PRONTO ACABADO2]]</f>
        <v>0</v>
      </c>
      <c r="BA1250" s="44">
        <f>IF(AG1250="",0,IF(ISTEXT(AG1250),H1250*VALUE(SUBSTITUTE(AG1250,"%",""))/100,H1250*AG1250))-Tabela1[[#This Row],[PESO EXPEDIDO2]]</f>
        <v>0</v>
      </c>
      <c r="BB1250" s="44">
        <f t="shared" si="178"/>
        <v>0</v>
      </c>
      <c r="BC1250" s="44">
        <f t="shared" si="179"/>
        <v>0</v>
      </c>
      <c r="BD1250" s="44"/>
    </row>
    <row r="1251" spans="1:56" ht="15.75" hidden="1" customHeight="1" x14ac:dyDescent="0.25">
      <c r="A1251" s="6"/>
      <c r="B1251" s="22"/>
      <c r="C1251" s="7"/>
      <c r="D1251" s="46"/>
      <c r="E1251" s="7"/>
      <c r="F1251" s="7"/>
      <c r="G1251" s="44"/>
      <c r="H1251" s="41">
        <f>Tabela1[[#This Row],[PESO UNI]]*Tabela1[[#This Row],[QTE]]</f>
        <v>0</v>
      </c>
      <c r="I1251" s="7"/>
      <c r="J1251" s="8"/>
      <c r="K1251" s="8"/>
      <c r="L1251" s="9"/>
      <c r="M1251" s="10"/>
      <c r="N1251" s="8"/>
      <c r="O1251" s="12"/>
      <c r="P1251" s="13"/>
      <c r="Q1251" s="14">
        <f>Tabela1[[#This Row],[QTDE/ Fabricação]]-Tabela1[[#This Row],[QTE]]</f>
        <v>0</v>
      </c>
      <c r="R1251" s="19">
        <f t="shared" si="174"/>
        <v>0</v>
      </c>
      <c r="S1251" s="19">
        <f t="shared" si="173"/>
        <v>0</v>
      </c>
      <c r="T1251" s="20">
        <f t="shared" si="175"/>
        <v>0</v>
      </c>
      <c r="U1251" s="17">
        <f>IFERROR(SUMIF('LISTA DE EMBARQUE'!B:B,MICRO!E:E,'LISTA DE EMBARQUE'!G:G),"")</f>
        <v>0</v>
      </c>
      <c r="V1251" s="12" t="str">
        <f>IFERROR(VLOOKUP(Tabela1[[#This Row],[COD.MDE]],'LISTA DE EMBARQUE'!B:L,11,0),"")</f>
        <v/>
      </c>
      <c r="W1251" s="13" t="str">
        <f>IFERROR(COUNTIF(#REF!,Tabela1[[#This Row],[Colunas5]]),"")</f>
        <v/>
      </c>
      <c r="X1251" s="14">
        <f>Tabela1[[#This Row],[QIANTIDADE EXPEDIDA]]*Tabela1[[#This Row],[PESO UNI]]</f>
        <v>0</v>
      </c>
      <c r="Y1251" s="14">
        <f t="shared" si="176"/>
        <v>0</v>
      </c>
      <c r="Z1251" s="21">
        <f>Tabela1[[#This Row],[PESO TOTAL]]-Tabela1[[#This Row],[Peso Expedido]]</f>
        <v>0</v>
      </c>
      <c r="AA1251" s="18"/>
      <c r="AB1251" s="40"/>
      <c r="AC1251" s="40"/>
      <c r="AD1251" s="40"/>
      <c r="AE1251" s="40"/>
      <c r="AF1251" s="40"/>
      <c r="AG1251" s="40"/>
      <c r="AH1251" s="40"/>
      <c r="AI1251" s="40" t="str">
        <f t="shared" si="180"/>
        <v>ok</v>
      </c>
      <c r="AJ1251"/>
      <c r="AK1251" t="str">
        <f>Tabela1[[#This Row],[Coluna1]]&amp;Tabela1[[#This Row],[PEDIDO]]</f>
        <v/>
      </c>
      <c r="AL1251"/>
      <c r="AM1251"/>
      <c r="AN1251"/>
      <c r="AO1251" t="str">
        <f t="shared" si="177"/>
        <v>/</v>
      </c>
      <c r="AP1251" t="str">
        <f>Tabela1[[#This Row],[TAG]]&amp;Tabela1[[#This Row],[PEDIDO]]&amp;Tabela1[[#This Row],[PRODUTO]]</f>
        <v/>
      </c>
      <c r="AQ1251" s="23" t="str">
        <f>Tabela1[[#This Row],[PRODUTO]]&amp;Tabela1[[#This Row],[TAG]]</f>
        <v/>
      </c>
      <c r="AR1251" s="183">
        <f>Tabela1[[#This Row],[PESO TOTAL]]*Tabela1[[#This Row],[MATÉRIA PRIMA]]</f>
        <v>0</v>
      </c>
      <c r="AS1251" s="28">
        <f>Tabela1[[#This Row],[PESO TOTAL]]*Tabela1[[#This Row],[PREPARAÇÃO ]]</f>
        <v>0</v>
      </c>
      <c r="AT1251" s="28">
        <f>Tabela1[[#This Row],[PESO TOTAL]]*Tabela1[[#This Row],[CALDEIRARIA]]</f>
        <v>0</v>
      </c>
      <c r="AU1251" s="28">
        <f>Tabela1[[#This Row],[PESO TOTAL]]*Tabela1[[#This Row],[SOLDA]]</f>
        <v>0</v>
      </c>
      <c r="AV1251" s="28">
        <f>Tabela1[[#This Row],[PESO TOTAL]]*Tabela1[[#This Row],[ACABAMENTO]]</f>
        <v>0</v>
      </c>
      <c r="AW1251" s="28">
        <f>Tabela1[[#This Row],[PESO TOTAL]]*Tabela1[[#This Row],[PRONTO ACABADO]]</f>
        <v>0</v>
      </c>
      <c r="AX1251" s="28">
        <f>Tabela1[[#This Row],[PESO TOTAL]]*Tabela1[[#This Row],[EXPEDIÇÃO ]]</f>
        <v>0</v>
      </c>
      <c r="AY1251" s="28" t="str">
        <f>Tabela1[[#This Row],[PEDIDO]]&amp;Tabela1[[#This Row],[PRODUTO]]</f>
        <v/>
      </c>
      <c r="AZ1251" s="44">
        <f>IF(AF1251="",0,IF(ISTEXT(AF1251),H1251*VALUE(SUBSTITUTE(AF1251,"%",""))/100,H1251*AF1251))-Tabela1[[#This Row],[PRONTO ACABADO2]]</f>
        <v>0</v>
      </c>
      <c r="BA1251" s="44">
        <f>IF(AG1251="",0,IF(ISTEXT(AG1251),H1251*VALUE(SUBSTITUTE(AG1251,"%",""))/100,H1251*AG1251))-Tabela1[[#This Row],[PESO EXPEDIDO2]]</f>
        <v>0</v>
      </c>
      <c r="BB1251" s="44">
        <f t="shared" si="178"/>
        <v>0</v>
      </c>
      <c r="BC1251" s="44">
        <f t="shared" si="179"/>
        <v>0</v>
      </c>
      <c r="BD1251" s="44"/>
    </row>
    <row r="1252" spans="1:56" ht="15.75" hidden="1" customHeight="1" x14ac:dyDescent="0.25">
      <c r="A1252" s="6"/>
      <c r="B1252" s="22"/>
      <c r="C1252" s="7"/>
      <c r="D1252" s="46"/>
      <c r="E1252" s="7"/>
      <c r="F1252" s="7"/>
      <c r="G1252" s="44"/>
      <c r="H1252" s="41">
        <f>Tabela1[[#This Row],[PESO UNI]]*Tabela1[[#This Row],[QTE]]</f>
        <v>0</v>
      </c>
      <c r="I1252" s="7"/>
      <c r="J1252" s="8"/>
      <c r="K1252" s="8"/>
      <c r="L1252" s="9"/>
      <c r="M1252" s="10"/>
      <c r="N1252" s="8"/>
      <c r="O1252" s="12"/>
      <c r="P1252" s="13"/>
      <c r="Q1252" s="14">
        <f>Tabela1[[#This Row],[QTDE/ Fabricação]]-Tabela1[[#This Row],[QTE]]</f>
        <v>0</v>
      </c>
      <c r="R1252" s="19">
        <f t="shared" si="174"/>
        <v>0</v>
      </c>
      <c r="S1252" s="19">
        <f t="shared" si="173"/>
        <v>0</v>
      </c>
      <c r="T1252" s="20">
        <f t="shared" si="175"/>
        <v>0</v>
      </c>
      <c r="U1252" s="17">
        <f>IFERROR(SUMIF('LISTA DE EMBARQUE'!B:B,MICRO!E:E,'LISTA DE EMBARQUE'!G:G),"")</f>
        <v>0</v>
      </c>
      <c r="V1252" s="12" t="str">
        <f>IFERROR(VLOOKUP(Tabela1[[#This Row],[COD.MDE]],'LISTA DE EMBARQUE'!B:L,11,0),"")</f>
        <v/>
      </c>
      <c r="W1252" s="13" t="str">
        <f>IFERROR(COUNTIF(#REF!,Tabela1[[#This Row],[Colunas5]]),"")</f>
        <v/>
      </c>
      <c r="X1252" s="14">
        <f>Tabela1[[#This Row],[QIANTIDADE EXPEDIDA]]*Tabela1[[#This Row],[PESO UNI]]</f>
        <v>0</v>
      </c>
      <c r="Y1252" s="14">
        <f t="shared" si="176"/>
        <v>0</v>
      </c>
      <c r="Z1252" s="21">
        <f>Tabela1[[#This Row],[PESO TOTAL]]-Tabela1[[#This Row],[Peso Expedido]]</f>
        <v>0</v>
      </c>
      <c r="AA1252" s="18"/>
      <c r="AB1252" s="40"/>
      <c r="AC1252" s="40"/>
      <c r="AD1252" s="40"/>
      <c r="AE1252" s="40"/>
      <c r="AF1252" s="40"/>
      <c r="AG1252" s="40"/>
      <c r="AH1252" s="40"/>
      <c r="AI1252" s="40" t="str">
        <f t="shared" si="180"/>
        <v>ok</v>
      </c>
      <c r="AJ1252"/>
      <c r="AK1252" t="str">
        <f>Tabela1[[#This Row],[Coluna1]]&amp;Tabela1[[#This Row],[PEDIDO]]</f>
        <v/>
      </c>
      <c r="AL1252"/>
      <c r="AM1252"/>
      <c r="AN1252"/>
      <c r="AO1252" t="str">
        <f t="shared" si="177"/>
        <v>/</v>
      </c>
      <c r="AP1252" t="str">
        <f>Tabela1[[#This Row],[TAG]]&amp;Tabela1[[#This Row],[PEDIDO]]&amp;Tabela1[[#This Row],[PRODUTO]]</f>
        <v/>
      </c>
      <c r="AQ1252" s="23" t="str">
        <f>Tabela1[[#This Row],[PRODUTO]]&amp;Tabela1[[#This Row],[TAG]]</f>
        <v/>
      </c>
      <c r="AR1252" s="183">
        <f>Tabela1[[#This Row],[PESO TOTAL]]*Tabela1[[#This Row],[MATÉRIA PRIMA]]</f>
        <v>0</v>
      </c>
      <c r="AS1252" s="28">
        <f>Tabela1[[#This Row],[PESO TOTAL]]*Tabela1[[#This Row],[PREPARAÇÃO ]]</f>
        <v>0</v>
      </c>
      <c r="AT1252" s="28">
        <f>Tabela1[[#This Row],[PESO TOTAL]]*Tabela1[[#This Row],[CALDEIRARIA]]</f>
        <v>0</v>
      </c>
      <c r="AU1252" s="28">
        <f>Tabela1[[#This Row],[PESO TOTAL]]*Tabela1[[#This Row],[SOLDA]]</f>
        <v>0</v>
      </c>
      <c r="AV1252" s="28">
        <f>Tabela1[[#This Row],[PESO TOTAL]]*Tabela1[[#This Row],[ACABAMENTO]]</f>
        <v>0</v>
      </c>
      <c r="AW1252" s="28">
        <f>Tabela1[[#This Row],[PESO TOTAL]]*Tabela1[[#This Row],[PRONTO ACABADO]]</f>
        <v>0</v>
      </c>
      <c r="AX1252" s="28">
        <f>Tabela1[[#This Row],[PESO TOTAL]]*Tabela1[[#This Row],[EXPEDIÇÃO ]]</f>
        <v>0</v>
      </c>
      <c r="AY1252" s="28" t="str">
        <f>Tabela1[[#This Row],[PEDIDO]]&amp;Tabela1[[#This Row],[PRODUTO]]</f>
        <v/>
      </c>
      <c r="AZ1252" s="44">
        <f>IF(AF1252="",0,IF(ISTEXT(AF1252),H1252*VALUE(SUBSTITUTE(AF1252,"%",""))/100,H1252*AF1252))-Tabela1[[#This Row],[PRONTO ACABADO2]]</f>
        <v>0</v>
      </c>
      <c r="BA1252" s="44">
        <f>IF(AG1252="",0,IF(ISTEXT(AG1252),H1252*VALUE(SUBSTITUTE(AG1252,"%",""))/100,H1252*AG1252))-Tabela1[[#This Row],[PESO EXPEDIDO2]]</f>
        <v>0</v>
      </c>
      <c r="BB1252" s="44">
        <f t="shared" si="178"/>
        <v>0</v>
      </c>
      <c r="BC1252" s="44">
        <f t="shared" si="179"/>
        <v>0</v>
      </c>
      <c r="BD1252" s="44"/>
    </row>
    <row r="1253" spans="1:56" ht="15.75" hidden="1" customHeight="1" x14ac:dyDescent="0.25">
      <c r="A1253" s="6"/>
      <c r="B1253" s="22"/>
      <c r="C1253" s="7"/>
      <c r="D1253" s="46"/>
      <c r="E1253" s="7"/>
      <c r="F1253" s="7"/>
      <c r="G1253" s="44"/>
      <c r="H1253" s="41">
        <f>Tabela1[[#This Row],[PESO UNI]]*Tabela1[[#This Row],[QTE]]</f>
        <v>0</v>
      </c>
      <c r="I1253" s="7"/>
      <c r="J1253" s="8"/>
      <c r="K1253" s="8"/>
      <c r="L1253" s="9"/>
      <c r="M1253" s="10"/>
      <c r="N1253" s="8"/>
      <c r="O1253" s="12"/>
      <c r="P1253" s="13"/>
      <c r="Q1253" s="14">
        <f>Tabela1[[#This Row],[QTDE/ Fabricação]]-Tabela1[[#This Row],[QTE]]</f>
        <v>0</v>
      </c>
      <c r="R1253" s="19">
        <f t="shared" si="174"/>
        <v>0</v>
      </c>
      <c r="S1253" s="19">
        <f t="shared" si="173"/>
        <v>0</v>
      </c>
      <c r="T1253" s="20">
        <f t="shared" si="175"/>
        <v>0</v>
      </c>
      <c r="U1253" s="17">
        <f>IFERROR(SUMIF('LISTA DE EMBARQUE'!B:B,MICRO!E:E,'LISTA DE EMBARQUE'!G:G),"")</f>
        <v>0</v>
      </c>
      <c r="V1253" s="12" t="str">
        <f>IFERROR(VLOOKUP(Tabela1[[#This Row],[COD.MDE]],'LISTA DE EMBARQUE'!B:L,11,0),"")</f>
        <v/>
      </c>
      <c r="W1253" s="13" t="str">
        <f>IFERROR(COUNTIF(#REF!,Tabela1[[#This Row],[Colunas5]]),"")</f>
        <v/>
      </c>
      <c r="X1253" s="14">
        <f>Tabela1[[#This Row],[QIANTIDADE EXPEDIDA]]*Tabela1[[#This Row],[PESO UNI]]</f>
        <v>0</v>
      </c>
      <c r="Y1253" s="14">
        <f t="shared" si="176"/>
        <v>0</v>
      </c>
      <c r="Z1253" s="21">
        <f>Tabela1[[#This Row],[PESO TOTAL]]-Tabela1[[#This Row],[Peso Expedido]]</f>
        <v>0</v>
      </c>
      <c r="AA1253" s="18"/>
      <c r="AB1253" s="40"/>
      <c r="AC1253" s="40"/>
      <c r="AD1253" s="40"/>
      <c r="AE1253" s="40"/>
      <c r="AF1253" s="40"/>
      <c r="AG1253" s="40"/>
      <c r="AH1253" s="40"/>
      <c r="AI1253" s="40" t="str">
        <f t="shared" si="180"/>
        <v>ok</v>
      </c>
      <c r="AJ1253"/>
      <c r="AK1253" t="str">
        <f>Tabela1[[#This Row],[Coluna1]]&amp;Tabela1[[#This Row],[PEDIDO]]</f>
        <v/>
      </c>
      <c r="AL1253"/>
      <c r="AM1253"/>
      <c r="AN1253"/>
      <c r="AO1253" t="str">
        <f t="shared" si="177"/>
        <v>/</v>
      </c>
      <c r="AP1253" t="str">
        <f>Tabela1[[#This Row],[TAG]]&amp;Tabela1[[#This Row],[PEDIDO]]&amp;Tabela1[[#This Row],[PRODUTO]]</f>
        <v/>
      </c>
      <c r="AQ1253" s="23" t="str">
        <f>Tabela1[[#This Row],[PRODUTO]]&amp;Tabela1[[#This Row],[TAG]]</f>
        <v/>
      </c>
      <c r="AR1253" s="183">
        <f>Tabela1[[#This Row],[PESO TOTAL]]*Tabela1[[#This Row],[MATÉRIA PRIMA]]</f>
        <v>0</v>
      </c>
      <c r="AS1253" s="28">
        <f>Tabela1[[#This Row],[PESO TOTAL]]*Tabela1[[#This Row],[PREPARAÇÃO ]]</f>
        <v>0</v>
      </c>
      <c r="AT1253" s="28">
        <f>Tabela1[[#This Row],[PESO TOTAL]]*Tabela1[[#This Row],[CALDEIRARIA]]</f>
        <v>0</v>
      </c>
      <c r="AU1253" s="28">
        <f>Tabela1[[#This Row],[PESO TOTAL]]*Tabela1[[#This Row],[SOLDA]]</f>
        <v>0</v>
      </c>
      <c r="AV1253" s="28">
        <f>Tabela1[[#This Row],[PESO TOTAL]]*Tabela1[[#This Row],[ACABAMENTO]]</f>
        <v>0</v>
      </c>
      <c r="AW1253" s="28">
        <f>Tabela1[[#This Row],[PESO TOTAL]]*Tabela1[[#This Row],[PRONTO ACABADO]]</f>
        <v>0</v>
      </c>
      <c r="AX1253" s="28">
        <f>Tabela1[[#This Row],[PESO TOTAL]]*Tabela1[[#This Row],[EXPEDIÇÃO ]]</f>
        <v>0</v>
      </c>
      <c r="AY1253" s="28" t="str">
        <f>Tabela1[[#This Row],[PEDIDO]]&amp;Tabela1[[#This Row],[PRODUTO]]</f>
        <v/>
      </c>
      <c r="AZ1253" s="44">
        <f>IF(AF1253="",0,IF(ISTEXT(AF1253),H1253*VALUE(SUBSTITUTE(AF1253,"%",""))/100,H1253*AF1253))-Tabela1[[#This Row],[PRONTO ACABADO2]]</f>
        <v>0</v>
      </c>
      <c r="BA1253" s="44">
        <f>IF(AG1253="",0,IF(ISTEXT(AG1253),H1253*VALUE(SUBSTITUTE(AG1253,"%",""))/100,H1253*AG1253))-Tabela1[[#This Row],[PESO EXPEDIDO2]]</f>
        <v>0</v>
      </c>
      <c r="BB1253" s="44">
        <f t="shared" si="178"/>
        <v>0</v>
      </c>
      <c r="BC1253" s="44">
        <f t="shared" si="179"/>
        <v>0</v>
      </c>
      <c r="BD1253" s="44"/>
    </row>
    <row r="1254" spans="1:56" ht="15.75" hidden="1" customHeight="1" x14ac:dyDescent="0.25">
      <c r="A1254" s="6"/>
      <c r="B1254" s="22"/>
      <c r="C1254" s="7"/>
      <c r="D1254" s="46"/>
      <c r="E1254" s="7"/>
      <c r="F1254" s="7"/>
      <c r="G1254" s="44"/>
      <c r="H1254" s="41">
        <f>Tabela1[[#This Row],[PESO UNI]]*Tabela1[[#This Row],[QTE]]</f>
        <v>0</v>
      </c>
      <c r="I1254" s="7"/>
      <c r="J1254" s="8"/>
      <c r="K1254" s="8"/>
      <c r="L1254" s="9"/>
      <c r="M1254" s="10"/>
      <c r="N1254" s="8"/>
      <c r="O1254" s="12"/>
      <c r="P1254" s="13"/>
      <c r="Q1254" s="14">
        <f>Tabela1[[#This Row],[QTDE/ Fabricação]]-Tabela1[[#This Row],[QTE]]</f>
        <v>0</v>
      </c>
      <c r="R1254" s="19">
        <f t="shared" si="174"/>
        <v>0</v>
      </c>
      <c r="S1254" s="19">
        <f t="shared" si="173"/>
        <v>0</v>
      </c>
      <c r="T1254" s="20">
        <f t="shared" si="175"/>
        <v>0</v>
      </c>
      <c r="U1254" s="17">
        <f>IFERROR(SUMIF('LISTA DE EMBARQUE'!B:B,MICRO!E:E,'LISTA DE EMBARQUE'!G:G),"")</f>
        <v>0</v>
      </c>
      <c r="V1254" s="12" t="str">
        <f>IFERROR(VLOOKUP(Tabela1[[#This Row],[COD.MDE]],'LISTA DE EMBARQUE'!B:L,11,0),"")</f>
        <v/>
      </c>
      <c r="W1254" s="13" t="str">
        <f>IFERROR(COUNTIF(#REF!,Tabela1[[#This Row],[Colunas5]]),"")</f>
        <v/>
      </c>
      <c r="X1254" s="14">
        <f>Tabela1[[#This Row],[QIANTIDADE EXPEDIDA]]*Tabela1[[#This Row],[PESO UNI]]</f>
        <v>0</v>
      </c>
      <c r="Y1254" s="14">
        <f t="shared" si="176"/>
        <v>0</v>
      </c>
      <c r="Z1254" s="21">
        <f>Tabela1[[#This Row],[PESO TOTAL]]-Tabela1[[#This Row],[Peso Expedido]]</f>
        <v>0</v>
      </c>
      <c r="AA1254" s="18"/>
      <c r="AB1254" s="40"/>
      <c r="AC1254" s="40"/>
      <c r="AD1254" s="40"/>
      <c r="AE1254" s="40"/>
      <c r="AF1254" s="40"/>
      <c r="AG1254" s="40"/>
      <c r="AH1254" s="40"/>
      <c r="AI1254" s="40" t="str">
        <f t="shared" si="180"/>
        <v>ok</v>
      </c>
      <c r="AJ1254"/>
      <c r="AK1254" t="str">
        <f>Tabela1[[#This Row],[Coluna1]]&amp;Tabela1[[#This Row],[PEDIDO]]</f>
        <v/>
      </c>
      <c r="AL1254"/>
      <c r="AM1254"/>
      <c r="AN1254"/>
      <c r="AO1254" t="str">
        <f t="shared" si="177"/>
        <v>/</v>
      </c>
      <c r="AP1254" t="str">
        <f>Tabela1[[#This Row],[TAG]]&amp;Tabela1[[#This Row],[PEDIDO]]&amp;Tabela1[[#This Row],[PRODUTO]]</f>
        <v/>
      </c>
      <c r="AQ1254" s="23" t="str">
        <f>Tabela1[[#This Row],[PRODUTO]]&amp;Tabela1[[#This Row],[TAG]]</f>
        <v/>
      </c>
      <c r="AR1254" s="183">
        <f>Tabela1[[#This Row],[PESO TOTAL]]*Tabela1[[#This Row],[MATÉRIA PRIMA]]</f>
        <v>0</v>
      </c>
      <c r="AS1254" s="28">
        <f>Tabela1[[#This Row],[PESO TOTAL]]*Tabela1[[#This Row],[PREPARAÇÃO ]]</f>
        <v>0</v>
      </c>
      <c r="AT1254" s="28">
        <f>Tabela1[[#This Row],[PESO TOTAL]]*Tabela1[[#This Row],[CALDEIRARIA]]</f>
        <v>0</v>
      </c>
      <c r="AU1254" s="28">
        <f>Tabela1[[#This Row],[PESO TOTAL]]*Tabela1[[#This Row],[SOLDA]]</f>
        <v>0</v>
      </c>
      <c r="AV1254" s="28">
        <f>Tabela1[[#This Row],[PESO TOTAL]]*Tabela1[[#This Row],[ACABAMENTO]]</f>
        <v>0</v>
      </c>
      <c r="AW1254" s="28">
        <f>Tabela1[[#This Row],[PESO TOTAL]]*Tabela1[[#This Row],[PRONTO ACABADO]]</f>
        <v>0</v>
      </c>
      <c r="AX1254" s="28">
        <f>Tabela1[[#This Row],[PESO TOTAL]]*Tabela1[[#This Row],[EXPEDIÇÃO ]]</f>
        <v>0</v>
      </c>
      <c r="AY1254" s="28" t="str">
        <f>Tabela1[[#This Row],[PEDIDO]]&amp;Tabela1[[#This Row],[PRODUTO]]</f>
        <v/>
      </c>
      <c r="AZ1254" s="44">
        <f>IF(AF1254="",0,IF(ISTEXT(AF1254),H1254*VALUE(SUBSTITUTE(AF1254,"%",""))/100,H1254*AF1254))-Tabela1[[#This Row],[PRONTO ACABADO2]]</f>
        <v>0</v>
      </c>
      <c r="BA1254" s="44">
        <f>IF(AG1254="",0,IF(ISTEXT(AG1254),H1254*VALUE(SUBSTITUTE(AG1254,"%",""))/100,H1254*AG1254))-Tabela1[[#This Row],[PESO EXPEDIDO2]]</f>
        <v>0</v>
      </c>
      <c r="BB1254" s="44">
        <f t="shared" si="178"/>
        <v>0</v>
      </c>
      <c r="BC1254" s="44">
        <f t="shared" si="179"/>
        <v>0</v>
      </c>
      <c r="BD1254" s="44"/>
    </row>
    <row r="1255" spans="1:56" ht="15.75" hidden="1" customHeight="1" x14ac:dyDescent="0.25">
      <c r="A1255" s="6"/>
      <c r="B1255" s="22"/>
      <c r="C1255" s="7"/>
      <c r="D1255" s="46"/>
      <c r="E1255" s="7"/>
      <c r="F1255" s="7"/>
      <c r="G1255" s="44"/>
      <c r="H1255" s="41">
        <f>Tabela1[[#This Row],[PESO UNI]]*Tabela1[[#This Row],[QTE]]</f>
        <v>0</v>
      </c>
      <c r="I1255" s="7"/>
      <c r="J1255" s="8"/>
      <c r="K1255" s="8"/>
      <c r="L1255" s="9"/>
      <c r="M1255" s="10"/>
      <c r="N1255" s="8"/>
      <c r="O1255" s="12"/>
      <c r="P1255" s="13"/>
      <c r="Q1255" s="14">
        <f>Tabela1[[#This Row],[QTDE/ Fabricação]]-Tabela1[[#This Row],[QTE]]</f>
        <v>0</v>
      </c>
      <c r="R1255" s="19">
        <f t="shared" si="174"/>
        <v>0</v>
      </c>
      <c r="S1255" s="19">
        <f t="shared" si="173"/>
        <v>0</v>
      </c>
      <c r="T1255" s="20">
        <f t="shared" si="175"/>
        <v>0</v>
      </c>
      <c r="U1255" s="17">
        <f>IFERROR(SUMIF('LISTA DE EMBARQUE'!B:B,MICRO!E:E,'LISTA DE EMBARQUE'!G:G),"")</f>
        <v>0</v>
      </c>
      <c r="V1255" s="12" t="str">
        <f>IFERROR(VLOOKUP(Tabela1[[#This Row],[COD.MDE]],'LISTA DE EMBARQUE'!B:L,11,0),"")</f>
        <v/>
      </c>
      <c r="W1255" s="13" t="str">
        <f>IFERROR(COUNTIF(#REF!,Tabela1[[#This Row],[Colunas5]]),"")</f>
        <v/>
      </c>
      <c r="X1255" s="14">
        <f>Tabela1[[#This Row],[QIANTIDADE EXPEDIDA]]*Tabela1[[#This Row],[PESO UNI]]</f>
        <v>0</v>
      </c>
      <c r="Y1255" s="14">
        <f t="shared" si="176"/>
        <v>0</v>
      </c>
      <c r="Z1255" s="21">
        <f>Tabela1[[#This Row],[PESO TOTAL]]-Tabela1[[#This Row],[Peso Expedido]]</f>
        <v>0</v>
      </c>
      <c r="AA1255" s="18"/>
      <c r="AB1255" s="40"/>
      <c r="AC1255" s="40"/>
      <c r="AD1255" s="40"/>
      <c r="AE1255" s="40"/>
      <c r="AF1255" s="40"/>
      <c r="AG1255" s="40"/>
      <c r="AH1255" s="40"/>
      <c r="AI1255" s="40" t="str">
        <f t="shared" si="180"/>
        <v>ok</v>
      </c>
      <c r="AJ1255"/>
      <c r="AK1255" t="str">
        <f>Tabela1[[#This Row],[Coluna1]]&amp;Tabela1[[#This Row],[PEDIDO]]</f>
        <v/>
      </c>
      <c r="AL1255"/>
      <c r="AM1255"/>
      <c r="AN1255"/>
      <c r="AO1255" t="str">
        <f t="shared" si="177"/>
        <v>/</v>
      </c>
      <c r="AP1255" t="str">
        <f>Tabela1[[#This Row],[TAG]]&amp;Tabela1[[#This Row],[PEDIDO]]&amp;Tabela1[[#This Row],[PRODUTO]]</f>
        <v/>
      </c>
      <c r="AQ1255" s="23" t="str">
        <f>Tabela1[[#This Row],[PRODUTO]]&amp;Tabela1[[#This Row],[TAG]]</f>
        <v/>
      </c>
      <c r="AR1255" s="183">
        <f>Tabela1[[#This Row],[PESO TOTAL]]*Tabela1[[#This Row],[MATÉRIA PRIMA]]</f>
        <v>0</v>
      </c>
      <c r="AS1255" s="28">
        <f>Tabela1[[#This Row],[PESO TOTAL]]*Tabela1[[#This Row],[PREPARAÇÃO ]]</f>
        <v>0</v>
      </c>
      <c r="AT1255" s="28">
        <f>Tabela1[[#This Row],[PESO TOTAL]]*Tabela1[[#This Row],[CALDEIRARIA]]</f>
        <v>0</v>
      </c>
      <c r="AU1255" s="28">
        <f>Tabela1[[#This Row],[PESO TOTAL]]*Tabela1[[#This Row],[SOLDA]]</f>
        <v>0</v>
      </c>
      <c r="AV1255" s="28">
        <f>Tabela1[[#This Row],[PESO TOTAL]]*Tabela1[[#This Row],[ACABAMENTO]]</f>
        <v>0</v>
      </c>
      <c r="AW1255" s="28">
        <f>Tabela1[[#This Row],[PESO TOTAL]]*Tabela1[[#This Row],[PRONTO ACABADO]]</f>
        <v>0</v>
      </c>
      <c r="AX1255" s="28">
        <f>Tabela1[[#This Row],[PESO TOTAL]]*Tabela1[[#This Row],[EXPEDIÇÃO ]]</f>
        <v>0</v>
      </c>
      <c r="AY1255" s="28" t="str">
        <f>Tabela1[[#This Row],[PEDIDO]]&amp;Tabela1[[#This Row],[PRODUTO]]</f>
        <v/>
      </c>
      <c r="AZ1255" s="44">
        <f>IF(AF1255="",0,IF(ISTEXT(AF1255),H1255*VALUE(SUBSTITUTE(AF1255,"%",""))/100,H1255*AF1255))-Tabela1[[#This Row],[PRONTO ACABADO2]]</f>
        <v>0</v>
      </c>
      <c r="BA1255" s="44">
        <f>IF(AG1255="",0,IF(ISTEXT(AG1255),H1255*VALUE(SUBSTITUTE(AG1255,"%",""))/100,H1255*AG1255))-Tabela1[[#This Row],[PESO EXPEDIDO2]]</f>
        <v>0</v>
      </c>
      <c r="BB1255" s="44">
        <f t="shared" si="178"/>
        <v>0</v>
      </c>
      <c r="BC1255" s="44">
        <f t="shared" si="179"/>
        <v>0</v>
      </c>
      <c r="BD1255" s="44"/>
    </row>
    <row r="1256" spans="1:56" ht="15.75" hidden="1" customHeight="1" x14ac:dyDescent="0.25">
      <c r="A1256" s="6"/>
      <c r="B1256" s="22"/>
      <c r="C1256" s="7"/>
      <c r="D1256" s="46"/>
      <c r="E1256" s="7"/>
      <c r="F1256" s="7"/>
      <c r="G1256" s="44"/>
      <c r="H1256" s="41">
        <f>Tabela1[[#This Row],[PESO UNI]]*Tabela1[[#This Row],[QTE]]</f>
        <v>0</v>
      </c>
      <c r="I1256" s="7"/>
      <c r="J1256" s="8"/>
      <c r="K1256" s="8"/>
      <c r="L1256" s="9"/>
      <c r="M1256" s="10"/>
      <c r="N1256" s="8"/>
      <c r="O1256" s="12"/>
      <c r="P1256" s="13"/>
      <c r="Q1256" s="14">
        <f>Tabela1[[#This Row],[QTDE/ Fabricação]]-Tabela1[[#This Row],[QTE]]</f>
        <v>0</v>
      </c>
      <c r="R1256" s="19">
        <f t="shared" si="174"/>
        <v>0</v>
      </c>
      <c r="S1256" s="19">
        <f t="shared" si="173"/>
        <v>0</v>
      </c>
      <c r="T1256" s="20">
        <f t="shared" si="175"/>
        <v>0</v>
      </c>
      <c r="U1256" s="17">
        <f>IFERROR(SUMIF('LISTA DE EMBARQUE'!B:B,MICRO!E:E,'LISTA DE EMBARQUE'!G:G),"")</f>
        <v>0</v>
      </c>
      <c r="V1256" s="12" t="str">
        <f>IFERROR(VLOOKUP(Tabela1[[#This Row],[COD.MDE]],'LISTA DE EMBARQUE'!B:L,11,0),"")</f>
        <v/>
      </c>
      <c r="W1256" s="13" t="str">
        <f>IFERROR(COUNTIF(#REF!,Tabela1[[#This Row],[Colunas5]]),"")</f>
        <v/>
      </c>
      <c r="X1256" s="14">
        <f>Tabela1[[#This Row],[QIANTIDADE EXPEDIDA]]*Tabela1[[#This Row],[PESO UNI]]</f>
        <v>0</v>
      </c>
      <c r="Y1256" s="14">
        <f t="shared" si="176"/>
        <v>0</v>
      </c>
      <c r="Z1256" s="21">
        <f>Tabela1[[#This Row],[PESO TOTAL]]-Tabela1[[#This Row],[Peso Expedido]]</f>
        <v>0</v>
      </c>
      <c r="AA1256" s="18"/>
      <c r="AB1256" s="40"/>
      <c r="AC1256" s="40"/>
      <c r="AD1256" s="40"/>
      <c r="AE1256" s="40"/>
      <c r="AF1256" s="40"/>
      <c r="AG1256" s="40"/>
      <c r="AH1256" s="40"/>
      <c r="AI1256" s="40" t="str">
        <f t="shared" si="180"/>
        <v>ok</v>
      </c>
      <c r="AJ1256"/>
      <c r="AK1256" t="str">
        <f>Tabela1[[#This Row],[Coluna1]]&amp;Tabela1[[#This Row],[PEDIDO]]</f>
        <v/>
      </c>
      <c r="AL1256"/>
      <c r="AM1256"/>
      <c r="AN1256"/>
      <c r="AO1256" t="str">
        <f t="shared" si="177"/>
        <v>/</v>
      </c>
      <c r="AP1256" t="str">
        <f>Tabela1[[#This Row],[TAG]]&amp;Tabela1[[#This Row],[PEDIDO]]&amp;Tabela1[[#This Row],[PRODUTO]]</f>
        <v/>
      </c>
      <c r="AQ1256" s="23" t="str">
        <f>Tabela1[[#This Row],[PRODUTO]]&amp;Tabela1[[#This Row],[TAG]]</f>
        <v/>
      </c>
      <c r="AR1256" s="183">
        <f>Tabela1[[#This Row],[PESO TOTAL]]*Tabela1[[#This Row],[MATÉRIA PRIMA]]</f>
        <v>0</v>
      </c>
      <c r="AS1256" s="28">
        <f>Tabela1[[#This Row],[PESO TOTAL]]*Tabela1[[#This Row],[PREPARAÇÃO ]]</f>
        <v>0</v>
      </c>
      <c r="AT1256" s="28">
        <f>Tabela1[[#This Row],[PESO TOTAL]]*Tabela1[[#This Row],[CALDEIRARIA]]</f>
        <v>0</v>
      </c>
      <c r="AU1256" s="28">
        <f>Tabela1[[#This Row],[PESO TOTAL]]*Tabela1[[#This Row],[SOLDA]]</f>
        <v>0</v>
      </c>
      <c r="AV1256" s="28">
        <f>Tabela1[[#This Row],[PESO TOTAL]]*Tabela1[[#This Row],[ACABAMENTO]]</f>
        <v>0</v>
      </c>
      <c r="AW1256" s="28">
        <f>Tabela1[[#This Row],[PESO TOTAL]]*Tabela1[[#This Row],[PRONTO ACABADO]]</f>
        <v>0</v>
      </c>
      <c r="AX1256" s="28">
        <f>Tabela1[[#This Row],[PESO TOTAL]]*Tabela1[[#This Row],[EXPEDIÇÃO ]]</f>
        <v>0</v>
      </c>
      <c r="AY1256" s="28" t="str">
        <f>Tabela1[[#This Row],[PEDIDO]]&amp;Tabela1[[#This Row],[PRODUTO]]</f>
        <v/>
      </c>
      <c r="AZ1256" s="44">
        <f>IF(AF1256="",0,IF(ISTEXT(AF1256),H1256*VALUE(SUBSTITUTE(AF1256,"%",""))/100,H1256*AF1256))-Tabela1[[#This Row],[PRONTO ACABADO2]]</f>
        <v>0</v>
      </c>
      <c r="BA1256" s="44">
        <f>IF(AG1256="",0,IF(ISTEXT(AG1256),H1256*VALUE(SUBSTITUTE(AG1256,"%",""))/100,H1256*AG1256))-Tabela1[[#This Row],[PESO EXPEDIDO2]]</f>
        <v>0</v>
      </c>
      <c r="BB1256" s="44">
        <f t="shared" si="178"/>
        <v>0</v>
      </c>
      <c r="BC1256" s="44">
        <f t="shared" si="179"/>
        <v>0</v>
      </c>
      <c r="BD1256" s="44"/>
    </row>
    <row r="1257" spans="1:56" ht="15.75" hidden="1" customHeight="1" x14ac:dyDescent="0.25">
      <c r="A1257" s="6"/>
      <c r="B1257" s="22"/>
      <c r="C1257" s="7"/>
      <c r="D1257" s="46"/>
      <c r="E1257" s="7"/>
      <c r="F1257" s="7"/>
      <c r="G1257" s="44"/>
      <c r="H1257" s="41">
        <f>Tabela1[[#This Row],[PESO UNI]]*Tabela1[[#This Row],[QTE]]</f>
        <v>0</v>
      </c>
      <c r="I1257" s="7"/>
      <c r="J1257" s="8"/>
      <c r="K1257" s="8"/>
      <c r="L1257" s="9"/>
      <c r="M1257" s="10"/>
      <c r="N1257" s="8"/>
      <c r="O1257" s="12"/>
      <c r="P1257" s="13"/>
      <c r="Q1257" s="14">
        <f>Tabela1[[#This Row],[QTDE/ Fabricação]]-Tabela1[[#This Row],[QTE]]</f>
        <v>0</v>
      </c>
      <c r="R1257" s="19">
        <f t="shared" si="174"/>
        <v>0</v>
      </c>
      <c r="S1257" s="19">
        <f t="shared" si="173"/>
        <v>0</v>
      </c>
      <c r="T1257" s="20">
        <f t="shared" si="175"/>
        <v>0</v>
      </c>
      <c r="U1257" s="17">
        <f>IFERROR(SUMIF('LISTA DE EMBARQUE'!B:B,MICRO!E:E,'LISTA DE EMBARQUE'!G:G),"")</f>
        <v>0</v>
      </c>
      <c r="V1257" s="12" t="str">
        <f>IFERROR(VLOOKUP(Tabela1[[#This Row],[COD.MDE]],'LISTA DE EMBARQUE'!B:L,11,0),"")</f>
        <v/>
      </c>
      <c r="W1257" s="13" t="str">
        <f>IFERROR(COUNTIF(#REF!,Tabela1[[#This Row],[Colunas5]]),"")</f>
        <v/>
      </c>
      <c r="X1257" s="14">
        <f>Tabela1[[#This Row],[QIANTIDADE EXPEDIDA]]*Tabela1[[#This Row],[PESO UNI]]</f>
        <v>0</v>
      </c>
      <c r="Y1257" s="14">
        <f t="shared" si="176"/>
        <v>0</v>
      </c>
      <c r="Z1257" s="21">
        <f>Tabela1[[#This Row],[PESO TOTAL]]-Tabela1[[#This Row],[Peso Expedido]]</f>
        <v>0</v>
      </c>
      <c r="AA1257" s="18"/>
      <c r="AB1257" s="40"/>
      <c r="AC1257" s="40"/>
      <c r="AD1257" s="40"/>
      <c r="AE1257" s="40"/>
      <c r="AF1257" s="40"/>
      <c r="AG1257" s="40"/>
      <c r="AH1257" s="40"/>
      <c r="AI1257" s="40" t="str">
        <f t="shared" si="180"/>
        <v>ok</v>
      </c>
      <c r="AJ1257"/>
      <c r="AK1257" t="str">
        <f>Tabela1[[#This Row],[Coluna1]]&amp;Tabela1[[#This Row],[PEDIDO]]</f>
        <v/>
      </c>
      <c r="AL1257"/>
      <c r="AM1257"/>
      <c r="AN1257"/>
      <c r="AO1257" t="str">
        <f t="shared" si="177"/>
        <v>/</v>
      </c>
      <c r="AP1257" t="str">
        <f>Tabela1[[#This Row],[TAG]]&amp;Tabela1[[#This Row],[PEDIDO]]&amp;Tabela1[[#This Row],[PRODUTO]]</f>
        <v/>
      </c>
      <c r="AQ1257" s="23" t="str">
        <f>Tabela1[[#This Row],[PRODUTO]]&amp;Tabela1[[#This Row],[TAG]]</f>
        <v/>
      </c>
      <c r="AR1257" s="183">
        <f>Tabela1[[#This Row],[PESO TOTAL]]*Tabela1[[#This Row],[MATÉRIA PRIMA]]</f>
        <v>0</v>
      </c>
      <c r="AS1257" s="28">
        <f>Tabela1[[#This Row],[PESO TOTAL]]*Tabela1[[#This Row],[PREPARAÇÃO ]]</f>
        <v>0</v>
      </c>
      <c r="AT1257" s="28">
        <f>Tabela1[[#This Row],[PESO TOTAL]]*Tabela1[[#This Row],[CALDEIRARIA]]</f>
        <v>0</v>
      </c>
      <c r="AU1257" s="28">
        <f>Tabela1[[#This Row],[PESO TOTAL]]*Tabela1[[#This Row],[SOLDA]]</f>
        <v>0</v>
      </c>
      <c r="AV1257" s="28">
        <f>Tabela1[[#This Row],[PESO TOTAL]]*Tabela1[[#This Row],[ACABAMENTO]]</f>
        <v>0</v>
      </c>
      <c r="AW1257" s="28">
        <f>Tabela1[[#This Row],[PESO TOTAL]]*Tabela1[[#This Row],[PRONTO ACABADO]]</f>
        <v>0</v>
      </c>
      <c r="AX1257" s="28">
        <f>Tabela1[[#This Row],[PESO TOTAL]]*Tabela1[[#This Row],[EXPEDIÇÃO ]]</f>
        <v>0</v>
      </c>
      <c r="AY1257" s="28" t="str">
        <f>Tabela1[[#This Row],[PEDIDO]]&amp;Tabela1[[#This Row],[PRODUTO]]</f>
        <v/>
      </c>
      <c r="AZ1257" s="44">
        <f>IF(AF1257="",0,IF(ISTEXT(AF1257),H1257*VALUE(SUBSTITUTE(AF1257,"%",""))/100,H1257*AF1257))-Tabela1[[#This Row],[PRONTO ACABADO2]]</f>
        <v>0</v>
      </c>
      <c r="BA1257" s="44">
        <f>IF(AG1257="",0,IF(ISTEXT(AG1257),H1257*VALUE(SUBSTITUTE(AG1257,"%",""))/100,H1257*AG1257))-Tabela1[[#This Row],[PESO EXPEDIDO2]]</f>
        <v>0</v>
      </c>
      <c r="BB1257" s="44">
        <f t="shared" si="178"/>
        <v>0</v>
      </c>
      <c r="BC1257" s="44">
        <f t="shared" si="179"/>
        <v>0</v>
      </c>
      <c r="BD1257" s="44"/>
    </row>
    <row r="1258" spans="1:56" ht="15.75" hidden="1" customHeight="1" x14ac:dyDescent="0.25">
      <c r="A1258" s="6"/>
      <c r="B1258" s="22"/>
      <c r="C1258" s="7"/>
      <c r="D1258" s="46"/>
      <c r="E1258" s="7"/>
      <c r="F1258" s="7"/>
      <c r="G1258" s="44"/>
      <c r="H1258" s="41">
        <f>Tabela1[[#This Row],[PESO UNI]]*Tabela1[[#This Row],[QTE]]</f>
        <v>0</v>
      </c>
      <c r="I1258" s="7"/>
      <c r="J1258" s="8"/>
      <c r="K1258" s="8"/>
      <c r="L1258" s="9"/>
      <c r="M1258" s="10"/>
      <c r="N1258" s="8"/>
      <c r="O1258" s="12"/>
      <c r="P1258" s="13"/>
      <c r="Q1258" s="14">
        <f>Tabela1[[#This Row],[QTDE/ Fabricação]]-Tabela1[[#This Row],[QTE]]</f>
        <v>0</v>
      </c>
      <c r="R1258" s="19">
        <f t="shared" si="174"/>
        <v>0</v>
      </c>
      <c r="S1258" s="19">
        <f t="shared" si="173"/>
        <v>0</v>
      </c>
      <c r="T1258" s="20">
        <f t="shared" si="175"/>
        <v>0</v>
      </c>
      <c r="U1258" s="17">
        <f>IFERROR(SUMIF('LISTA DE EMBARQUE'!B:B,MICRO!E:E,'LISTA DE EMBARQUE'!G:G),"")</f>
        <v>0</v>
      </c>
      <c r="V1258" s="12" t="str">
        <f>IFERROR(VLOOKUP(Tabela1[[#This Row],[COD.MDE]],'LISTA DE EMBARQUE'!B:L,11,0),"")</f>
        <v/>
      </c>
      <c r="W1258" s="13" t="str">
        <f>IFERROR(COUNTIF(#REF!,Tabela1[[#This Row],[Colunas5]]),"")</f>
        <v/>
      </c>
      <c r="X1258" s="14">
        <f>Tabela1[[#This Row],[QIANTIDADE EXPEDIDA]]*Tabela1[[#This Row],[PESO UNI]]</f>
        <v>0</v>
      </c>
      <c r="Y1258" s="14">
        <f t="shared" si="176"/>
        <v>0</v>
      </c>
      <c r="Z1258" s="21">
        <f>Tabela1[[#This Row],[PESO TOTAL]]-Tabela1[[#This Row],[Peso Expedido]]</f>
        <v>0</v>
      </c>
      <c r="AA1258" s="18"/>
      <c r="AB1258" s="40"/>
      <c r="AC1258" s="40"/>
      <c r="AD1258" s="40"/>
      <c r="AE1258" s="40"/>
      <c r="AF1258" s="40"/>
      <c r="AG1258" s="40"/>
      <c r="AH1258" s="40"/>
      <c r="AI1258" s="40" t="str">
        <f t="shared" si="180"/>
        <v>ok</v>
      </c>
      <c r="AJ1258"/>
      <c r="AK1258" t="str">
        <f>Tabela1[[#This Row],[Coluna1]]&amp;Tabela1[[#This Row],[PEDIDO]]</f>
        <v/>
      </c>
      <c r="AL1258"/>
      <c r="AM1258"/>
      <c r="AN1258"/>
      <c r="AO1258" t="str">
        <f t="shared" si="177"/>
        <v>/</v>
      </c>
      <c r="AP1258" t="str">
        <f>Tabela1[[#This Row],[TAG]]&amp;Tabela1[[#This Row],[PEDIDO]]&amp;Tabela1[[#This Row],[PRODUTO]]</f>
        <v/>
      </c>
      <c r="AQ1258" s="23" t="str">
        <f>Tabela1[[#This Row],[PRODUTO]]&amp;Tabela1[[#This Row],[TAG]]</f>
        <v/>
      </c>
      <c r="AR1258" s="183">
        <f>Tabela1[[#This Row],[PESO TOTAL]]*Tabela1[[#This Row],[MATÉRIA PRIMA]]</f>
        <v>0</v>
      </c>
      <c r="AS1258" s="28">
        <f>Tabela1[[#This Row],[PESO TOTAL]]*Tabela1[[#This Row],[PREPARAÇÃO ]]</f>
        <v>0</v>
      </c>
      <c r="AT1258" s="28">
        <f>Tabela1[[#This Row],[PESO TOTAL]]*Tabela1[[#This Row],[CALDEIRARIA]]</f>
        <v>0</v>
      </c>
      <c r="AU1258" s="28">
        <f>Tabela1[[#This Row],[PESO TOTAL]]*Tabela1[[#This Row],[SOLDA]]</f>
        <v>0</v>
      </c>
      <c r="AV1258" s="28">
        <f>Tabela1[[#This Row],[PESO TOTAL]]*Tabela1[[#This Row],[ACABAMENTO]]</f>
        <v>0</v>
      </c>
      <c r="AW1258" s="28">
        <f>Tabela1[[#This Row],[PESO TOTAL]]*Tabela1[[#This Row],[PRONTO ACABADO]]</f>
        <v>0</v>
      </c>
      <c r="AX1258" s="28">
        <f>Tabela1[[#This Row],[PESO TOTAL]]*Tabela1[[#This Row],[EXPEDIÇÃO ]]</f>
        <v>0</v>
      </c>
      <c r="AY1258" s="28" t="str">
        <f>Tabela1[[#This Row],[PEDIDO]]&amp;Tabela1[[#This Row],[PRODUTO]]</f>
        <v/>
      </c>
      <c r="AZ1258" s="44">
        <f>IF(AF1258="",0,IF(ISTEXT(AF1258),H1258*VALUE(SUBSTITUTE(AF1258,"%",""))/100,H1258*AF1258))-Tabela1[[#This Row],[PRONTO ACABADO2]]</f>
        <v>0</v>
      </c>
      <c r="BA1258" s="44">
        <f>IF(AG1258="",0,IF(ISTEXT(AG1258),H1258*VALUE(SUBSTITUTE(AG1258,"%",""))/100,H1258*AG1258))-Tabela1[[#This Row],[PESO EXPEDIDO2]]</f>
        <v>0</v>
      </c>
      <c r="BB1258" s="44">
        <f t="shared" si="178"/>
        <v>0</v>
      </c>
      <c r="BC1258" s="44">
        <f t="shared" si="179"/>
        <v>0</v>
      </c>
      <c r="BD1258" s="44"/>
    </row>
    <row r="1259" spans="1:56" ht="15.75" hidden="1" customHeight="1" x14ac:dyDescent="0.25">
      <c r="A1259" s="6"/>
      <c r="B1259" s="22"/>
      <c r="C1259" s="7"/>
      <c r="D1259" s="46"/>
      <c r="E1259" s="7"/>
      <c r="F1259" s="7"/>
      <c r="G1259" s="44"/>
      <c r="H1259" s="41">
        <f>Tabela1[[#This Row],[PESO UNI]]*Tabela1[[#This Row],[QTE]]</f>
        <v>0</v>
      </c>
      <c r="I1259" s="7"/>
      <c r="J1259" s="8"/>
      <c r="K1259" s="8"/>
      <c r="L1259" s="9"/>
      <c r="M1259" s="10"/>
      <c r="N1259" s="8"/>
      <c r="O1259" s="12"/>
      <c r="P1259" s="13"/>
      <c r="Q1259" s="14">
        <f>Tabela1[[#This Row],[QTDE/ Fabricação]]-Tabela1[[#This Row],[QTE]]</f>
        <v>0</v>
      </c>
      <c r="R1259" s="19">
        <f t="shared" si="174"/>
        <v>0</v>
      </c>
      <c r="S1259" s="19">
        <f t="shared" si="173"/>
        <v>0</v>
      </c>
      <c r="T1259" s="20">
        <f t="shared" si="175"/>
        <v>0</v>
      </c>
      <c r="U1259" s="17">
        <f>IFERROR(SUMIF('LISTA DE EMBARQUE'!B:B,MICRO!E:E,'LISTA DE EMBARQUE'!G:G),"")</f>
        <v>0</v>
      </c>
      <c r="V1259" s="12" t="str">
        <f>IFERROR(VLOOKUP(Tabela1[[#This Row],[COD.MDE]],'LISTA DE EMBARQUE'!B:L,11,0),"")</f>
        <v/>
      </c>
      <c r="W1259" s="13" t="str">
        <f>IFERROR(COUNTIF(#REF!,Tabela1[[#This Row],[Colunas5]]),"")</f>
        <v/>
      </c>
      <c r="X1259" s="14">
        <f>Tabela1[[#This Row],[QIANTIDADE EXPEDIDA]]*Tabela1[[#This Row],[PESO UNI]]</f>
        <v>0</v>
      </c>
      <c r="Y1259" s="14">
        <f t="shared" si="176"/>
        <v>0</v>
      </c>
      <c r="Z1259" s="21">
        <f>Tabela1[[#This Row],[PESO TOTAL]]-Tabela1[[#This Row],[Peso Expedido]]</f>
        <v>0</v>
      </c>
      <c r="AA1259" s="18"/>
      <c r="AB1259" s="40"/>
      <c r="AC1259" s="40"/>
      <c r="AD1259" s="40"/>
      <c r="AE1259" s="40"/>
      <c r="AF1259" s="40"/>
      <c r="AG1259" s="40"/>
      <c r="AH1259" s="40"/>
      <c r="AI1259" s="40" t="str">
        <f t="shared" si="180"/>
        <v>ok</v>
      </c>
      <c r="AJ1259"/>
      <c r="AK1259" t="str">
        <f>Tabela1[[#This Row],[Coluna1]]&amp;Tabela1[[#This Row],[PEDIDO]]</f>
        <v/>
      </c>
      <c r="AL1259"/>
      <c r="AM1259"/>
      <c r="AN1259"/>
      <c r="AO1259" t="str">
        <f t="shared" si="177"/>
        <v>/</v>
      </c>
      <c r="AP1259" t="str">
        <f>Tabela1[[#This Row],[TAG]]&amp;Tabela1[[#This Row],[PEDIDO]]&amp;Tabela1[[#This Row],[PRODUTO]]</f>
        <v/>
      </c>
      <c r="AQ1259" s="23" t="str">
        <f>Tabela1[[#This Row],[PRODUTO]]&amp;Tabela1[[#This Row],[TAG]]</f>
        <v/>
      </c>
      <c r="AR1259" s="183">
        <f>Tabela1[[#This Row],[PESO TOTAL]]*Tabela1[[#This Row],[MATÉRIA PRIMA]]</f>
        <v>0</v>
      </c>
      <c r="AS1259" s="28">
        <f>Tabela1[[#This Row],[PESO TOTAL]]*Tabela1[[#This Row],[PREPARAÇÃO ]]</f>
        <v>0</v>
      </c>
      <c r="AT1259" s="28">
        <f>Tabela1[[#This Row],[PESO TOTAL]]*Tabela1[[#This Row],[CALDEIRARIA]]</f>
        <v>0</v>
      </c>
      <c r="AU1259" s="28">
        <f>Tabela1[[#This Row],[PESO TOTAL]]*Tabela1[[#This Row],[SOLDA]]</f>
        <v>0</v>
      </c>
      <c r="AV1259" s="28">
        <f>Tabela1[[#This Row],[PESO TOTAL]]*Tabela1[[#This Row],[ACABAMENTO]]</f>
        <v>0</v>
      </c>
      <c r="AW1259" s="28">
        <f>Tabela1[[#This Row],[PESO TOTAL]]*Tabela1[[#This Row],[PRONTO ACABADO]]</f>
        <v>0</v>
      </c>
      <c r="AX1259" s="28">
        <f>Tabela1[[#This Row],[PESO TOTAL]]*Tabela1[[#This Row],[EXPEDIÇÃO ]]</f>
        <v>0</v>
      </c>
      <c r="AY1259" s="28" t="str">
        <f>Tabela1[[#This Row],[PEDIDO]]&amp;Tabela1[[#This Row],[PRODUTO]]</f>
        <v/>
      </c>
      <c r="AZ1259" s="44">
        <f>IF(AF1259="",0,IF(ISTEXT(AF1259),H1259*VALUE(SUBSTITUTE(AF1259,"%",""))/100,H1259*AF1259))-Tabela1[[#This Row],[PRONTO ACABADO2]]</f>
        <v>0</v>
      </c>
      <c r="BA1259" s="44">
        <f>IF(AG1259="",0,IF(ISTEXT(AG1259),H1259*VALUE(SUBSTITUTE(AG1259,"%",""))/100,H1259*AG1259))-Tabela1[[#This Row],[PESO EXPEDIDO2]]</f>
        <v>0</v>
      </c>
      <c r="BB1259" s="44">
        <f t="shared" si="178"/>
        <v>0</v>
      </c>
      <c r="BC1259" s="44">
        <f t="shared" si="179"/>
        <v>0</v>
      </c>
      <c r="BD1259" s="44"/>
    </row>
    <row r="1260" spans="1:56" ht="15.75" hidden="1" customHeight="1" x14ac:dyDescent="0.25">
      <c r="A1260" s="6"/>
      <c r="B1260" s="22"/>
      <c r="C1260" s="7"/>
      <c r="D1260" s="46"/>
      <c r="E1260" s="7"/>
      <c r="F1260" s="7"/>
      <c r="G1260" s="44"/>
      <c r="H1260" s="41">
        <f>Tabela1[[#This Row],[PESO UNI]]*Tabela1[[#This Row],[QTE]]</f>
        <v>0</v>
      </c>
      <c r="I1260" s="7"/>
      <c r="J1260" s="8"/>
      <c r="K1260" s="8"/>
      <c r="L1260" s="9"/>
      <c r="M1260" s="10"/>
      <c r="N1260" s="8"/>
      <c r="O1260" s="12"/>
      <c r="P1260" s="13"/>
      <c r="Q1260" s="14">
        <f>Tabela1[[#This Row],[QTDE/ Fabricação]]-Tabela1[[#This Row],[QTE]]</f>
        <v>0</v>
      </c>
      <c r="R1260" s="19">
        <f t="shared" si="174"/>
        <v>0</v>
      </c>
      <c r="S1260" s="19">
        <f t="shared" si="173"/>
        <v>0</v>
      </c>
      <c r="T1260" s="20">
        <f t="shared" si="175"/>
        <v>0</v>
      </c>
      <c r="U1260" s="17">
        <f>IFERROR(SUMIF('LISTA DE EMBARQUE'!B:B,MICRO!E:E,'LISTA DE EMBARQUE'!G:G),"")</f>
        <v>0</v>
      </c>
      <c r="V1260" s="12" t="str">
        <f>IFERROR(VLOOKUP(Tabela1[[#This Row],[COD.MDE]],'LISTA DE EMBARQUE'!B:L,11,0),"")</f>
        <v/>
      </c>
      <c r="W1260" s="13" t="str">
        <f>IFERROR(COUNTIF(#REF!,Tabela1[[#This Row],[Colunas5]]),"")</f>
        <v/>
      </c>
      <c r="X1260" s="14">
        <f>Tabela1[[#This Row],[QIANTIDADE EXPEDIDA]]*Tabela1[[#This Row],[PESO UNI]]</f>
        <v>0</v>
      </c>
      <c r="Y1260" s="14">
        <f t="shared" si="176"/>
        <v>0</v>
      </c>
      <c r="Z1260" s="21">
        <f>Tabela1[[#This Row],[PESO TOTAL]]-Tabela1[[#This Row],[Peso Expedido]]</f>
        <v>0</v>
      </c>
      <c r="AA1260" s="18"/>
      <c r="AB1260" s="40"/>
      <c r="AC1260" s="40"/>
      <c r="AD1260" s="40"/>
      <c r="AE1260" s="40"/>
      <c r="AF1260" s="40"/>
      <c r="AG1260" s="40"/>
      <c r="AH1260" s="40"/>
      <c r="AI1260" s="40" t="str">
        <f t="shared" si="180"/>
        <v>ok</v>
      </c>
      <c r="AJ1260"/>
      <c r="AK1260" t="str">
        <f>Tabela1[[#This Row],[Coluna1]]&amp;Tabela1[[#This Row],[PEDIDO]]</f>
        <v/>
      </c>
      <c r="AL1260"/>
      <c r="AM1260"/>
      <c r="AN1260"/>
      <c r="AO1260" t="str">
        <f t="shared" si="177"/>
        <v>/</v>
      </c>
      <c r="AP1260" t="str">
        <f>Tabela1[[#This Row],[TAG]]&amp;Tabela1[[#This Row],[PEDIDO]]&amp;Tabela1[[#This Row],[PRODUTO]]</f>
        <v/>
      </c>
      <c r="AQ1260" s="23" t="str">
        <f>Tabela1[[#This Row],[PRODUTO]]&amp;Tabela1[[#This Row],[TAG]]</f>
        <v/>
      </c>
      <c r="AR1260" s="183">
        <f>Tabela1[[#This Row],[PESO TOTAL]]*Tabela1[[#This Row],[MATÉRIA PRIMA]]</f>
        <v>0</v>
      </c>
      <c r="AS1260" s="28">
        <f>Tabela1[[#This Row],[PESO TOTAL]]*Tabela1[[#This Row],[PREPARAÇÃO ]]</f>
        <v>0</v>
      </c>
      <c r="AT1260" s="28">
        <f>Tabela1[[#This Row],[PESO TOTAL]]*Tabela1[[#This Row],[CALDEIRARIA]]</f>
        <v>0</v>
      </c>
      <c r="AU1260" s="28">
        <f>Tabela1[[#This Row],[PESO TOTAL]]*Tabela1[[#This Row],[SOLDA]]</f>
        <v>0</v>
      </c>
      <c r="AV1260" s="28">
        <f>Tabela1[[#This Row],[PESO TOTAL]]*Tabela1[[#This Row],[ACABAMENTO]]</f>
        <v>0</v>
      </c>
      <c r="AW1260" s="28">
        <f>Tabela1[[#This Row],[PESO TOTAL]]*Tabela1[[#This Row],[PRONTO ACABADO]]</f>
        <v>0</v>
      </c>
      <c r="AX1260" s="28">
        <f>Tabela1[[#This Row],[PESO TOTAL]]*Tabela1[[#This Row],[EXPEDIÇÃO ]]</f>
        <v>0</v>
      </c>
      <c r="AY1260" s="28" t="str">
        <f>Tabela1[[#This Row],[PEDIDO]]&amp;Tabela1[[#This Row],[PRODUTO]]</f>
        <v/>
      </c>
      <c r="AZ1260" s="44">
        <f>IF(AF1260="",0,IF(ISTEXT(AF1260),H1260*VALUE(SUBSTITUTE(AF1260,"%",""))/100,H1260*AF1260))-Tabela1[[#This Row],[PRONTO ACABADO2]]</f>
        <v>0</v>
      </c>
      <c r="BA1260" s="44">
        <f>IF(AG1260="",0,IF(ISTEXT(AG1260),H1260*VALUE(SUBSTITUTE(AG1260,"%",""))/100,H1260*AG1260))-Tabela1[[#This Row],[PESO EXPEDIDO2]]</f>
        <v>0</v>
      </c>
      <c r="BB1260" s="44">
        <f t="shared" si="178"/>
        <v>0</v>
      </c>
      <c r="BC1260" s="44">
        <f t="shared" si="179"/>
        <v>0</v>
      </c>
      <c r="BD1260" s="44"/>
    </row>
    <row r="1261" spans="1:56" ht="15.75" hidden="1" customHeight="1" x14ac:dyDescent="0.25">
      <c r="A1261" s="6"/>
      <c r="B1261" s="22"/>
      <c r="C1261" s="7"/>
      <c r="D1261" s="46"/>
      <c r="E1261" s="7"/>
      <c r="F1261" s="7"/>
      <c r="G1261" s="44"/>
      <c r="H1261" s="41">
        <f>Tabela1[[#This Row],[PESO UNI]]*Tabela1[[#This Row],[QTE]]</f>
        <v>0</v>
      </c>
      <c r="I1261" s="7"/>
      <c r="J1261" s="8"/>
      <c r="K1261" s="8"/>
      <c r="L1261" s="9"/>
      <c r="M1261" s="10"/>
      <c r="N1261" s="8"/>
      <c r="O1261" s="12"/>
      <c r="P1261" s="13"/>
      <c r="Q1261" s="14">
        <f>Tabela1[[#This Row],[QTDE/ Fabricação]]-Tabela1[[#This Row],[QTE]]</f>
        <v>0</v>
      </c>
      <c r="R1261" s="19">
        <f t="shared" si="174"/>
        <v>0</v>
      </c>
      <c r="S1261" s="19">
        <f t="shared" si="173"/>
        <v>0</v>
      </c>
      <c r="T1261" s="20">
        <f t="shared" si="175"/>
        <v>0</v>
      </c>
      <c r="U1261" s="17">
        <f>IFERROR(SUMIF('LISTA DE EMBARQUE'!B:B,MICRO!E:E,'LISTA DE EMBARQUE'!G:G),"")</f>
        <v>0</v>
      </c>
      <c r="V1261" s="12" t="str">
        <f>IFERROR(VLOOKUP(Tabela1[[#This Row],[COD.MDE]],'LISTA DE EMBARQUE'!B:L,11,0),"")</f>
        <v/>
      </c>
      <c r="W1261" s="13" t="str">
        <f>IFERROR(COUNTIF(#REF!,Tabela1[[#This Row],[Colunas5]]),"")</f>
        <v/>
      </c>
      <c r="X1261" s="14">
        <f>Tabela1[[#This Row],[QIANTIDADE EXPEDIDA]]*Tabela1[[#This Row],[PESO UNI]]</f>
        <v>0</v>
      </c>
      <c r="Y1261" s="14">
        <f t="shared" si="176"/>
        <v>0</v>
      </c>
      <c r="Z1261" s="21">
        <f>Tabela1[[#This Row],[PESO TOTAL]]-Tabela1[[#This Row],[Peso Expedido]]</f>
        <v>0</v>
      </c>
      <c r="AA1261" s="18"/>
      <c r="AB1261" s="40"/>
      <c r="AC1261" s="40"/>
      <c r="AD1261" s="40"/>
      <c r="AE1261" s="40"/>
      <c r="AF1261" s="40"/>
      <c r="AG1261" s="40"/>
      <c r="AH1261" s="40"/>
      <c r="AI1261" s="40" t="str">
        <f t="shared" si="180"/>
        <v>ok</v>
      </c>
      <c r="AJ1261"/>
      <c r="AK1261" t="str">
        <f>Tabela1[[#This Row],[Coluna1]]&amp;Tabela1[[#This Row],[PEDIDO]]</f>
        <v/>
      </c>
      <c r="AL1261"/>
      <c r="AM1261"/>
      <c r="AN1261"/>
      <c r="AO1261" t="str">
        <f t="shared" si="177"/>
        <v>/</v>
      </c>
      <c r="AP1261" t="str">
        <f>Tabela1[[#This Row],[TAG]]&amp;Tabela1[[#This Row],[PEDIDO]]&amp;Tabela1[[#This Row],[PRODUTO]]</f>
        <v/>
      </c>
      <c r="AQ1261" s="23" t="str">
        <f>Tabela1[[#This Row],[PRODUTO]]&amp;Tabela1[[#This Row],[TAG]]</f>
        <v/>
      </c>
      <c r="AR1261" s="183">
        <f>Tabela1[[#This Row],[PESO TOTAL]]*Tabela1[[#This Row],[MATÉRIA PRIMA]]</f>
        <v>0</v>
      </c>
      <c r="AS1261" s="28">
        <f>Tabela1[[#This Row],[PESO TOTAL]]*Tabela1[[#This Row],[PREPARAÇÃO ]]</f>
        <v>0</v>
      </c>
      <c r="AT1261" s="28">
        <f>Tabela1[[#This Row],[PESO TOTAL]]*Tabela1[[#This Row],[CALDEIRARIA]]</f>
        <v>0</v>
      </c>
      <c r="AU1261" s="28">
        <f>Tabela1[[#This Row],[PESO TOTAL]]*Tabela1[[#This Row],[SOLDA]]</f>
        <v>0</v>
      </c>
      <c r="AV1261" s="28">
        <f>Tabela1[[#This Row],[PESO TOTAL]]*Tabela1[[#This Row],[ACABAMENTO]]</f>
        <v>0</v>
      </c>
      <c r="AW1261" s="28">
        <f>Tabela1[[#This Row],[PESO TOTAL]]*Tabela1[[#This Row],[PRONTO ACABADO]]</f>
        <v>0</v>
      </c>
      <c r="AX1261" s="28">
        <f>Tabela1[[#This Row],[PESO TOTAL]]*Tabela1[[#This Row],[EXPEDIÇÃO ]]</f>
        <v>0</v>
      </c>
      <c r="AY1261" s="28" t="str">
        <f>Tabela1[[#This Row],[PEDIDO]]&amp;Tabela1[[#This Row],[PRODUTO]]</f>
        <v/>
      </c>
      <c r="AZ1261" s="44">
        <f>IF(AF1261="",0,IF(ISTEXT(AF1261),H1261*VALUE(SUBSTITUTE(AF1261,"%",""))/100,H1261*AF1261))-Tabela1[[#This Row],[PRONTO ACABADO2]]</f>
        <v>0</v>
      </c>
      <c r="BA1261" s="44">
        <f>IF(AG1261="",0,IF(ISTEXT(AG1261),H1261*VALUE(SUBSTITUTE(AG1261,"%",""))/100,H1261*AG1261))-Tabela1[[#This Row],[PESO EXPEDIDO2]]</f>
        <v>0</v>
      </c>
      <c r="BB1261" s="44">
        <f t="shared" si="178"/>
        <v>0</v>
      </c>
      <c r="BC1261" s="44">
        <f t="shared" si="179"/>
        <v>0</v>
      </c>
      <c r="BD1261" s="44"/>
    </row>
    <row r="1262" spans="1:56" ht="15.75" hidden="1" customHeight="1" x14ac:dyDescent="0.25">
      <c r="A1262" s="6"/>
      <c r="B1262" s="22"/>
      <c r="C1262" s="7"/>
      <c r="D1262" s="46"/>
      <c r="E1262" s="7"/>
      <c r="F1262" s="7"/>
      <c r="G1262" s="44"/>
      <c r="H1262" s="41">
        <f>Tabela1[[#This Row],[PESO UNI]]*Tabela1[[#This Row],[QTE]]</f>
        <v>0</v>
      </c>
      <c r="I1262" s="7"/>
      <c r="J1262" s="8"/>
      <c r="K1262" s="8"/>
      <c r="L1262" s="9"/>
      <c r="M1262" s="10"/>
      <c r="N1262" s="8"/>
      <c r="O1262" s="12"/>
      <c r="P1262" s="13"/>
      <c r="Q1262" s="14">
        <f>Tabela1[[#This Row],[QTDE/ Fabricação]]-Tabela1[[#This Row],[QTE]]</f>
        <v>0</v>
      </c>
      <c r="R1262" s="19">
        <f t="shared" si="174"/>
        <v>0</v>
      </c>
      <c r="S1262" s="19">
        <f t="shared" si="173"/>
        <v>0</v>
      </c>
      <c r="T1262" s="20">
        <f t="shared" si="175"/>
        <v>0</v>
      </c>
      <c r="U1262" s="17">
        <f>IFERROR(SUMIF('LISTA DE EMBARQUE'!B:B,MICRO!E:E,'LISTA DE EMBARQUE'!G:G),"")</f>
        <v>0</v>
      </c>
      <c r="V1262" s="12" t="str">
        <f>IFERROR(VLOOKUP(Tabela1[[#This Row],[COD.MDE]],'LISTA DE EMBARQUE'!B:L,11,0),"")</f>
        <v/>
      </c>
      <c r="W1262" s="13" t="str">
        <f>IFERROR(COUNTIF(#REF!,Tabela1[[#This Row],[Colunas5]]),"")</f>
        <v/>
      </c>
      <c r="X1262" s="14">
        <f>Tabela1[[#This Row],[QIANTIDADE EXPEDIDA]]*Tabela1[[#This Row],[PESO UNI]]</f>
        <v>0</v>
      </c>
      <c r="Y1262" s="14">
        <f t="shared" si="176"/>
        <v>0</v>
      </c>
      <c r="Z1262" s="21">
        <f>Tabela1[[#This Row],[PESO TOTAL]]-Tabela1[[#This Row],[Peso Expedido]]</f>
        <v>0</v>
      </c>
      <c r="AA1262" s="18"/>
      <c r="AB1262" s="40"/>
      <c r="AC1262" s="40"/>
      <c r="AD1262" s="40"/>
      <c r="AE1262" s="40"/>
      <c r="AF1262" s="40"/>
      <c r="AG1262" s="40"/>
      <c r="AH1262" s="40"/>
      <c r="AI1262" s="40" t="str">
        <f t="shared" si="180"/>
        <v>ok</v>
      </c>
      <c r="AJ1262"/>
      <c r="AK1262" t="str">
        <f>Tabela1[[#This Row],[Coluna1]]&amp;Tabela1[[#This Row],[PEDIDO]]</f>
        <v/>
      </c>
      <c r="AL1262"/>
      <c r="AM1262"/>
      <c r="AN1262"/>
      <c r="AO1262" t="str">
        <f t="shared" si="177"/>
        <v>/</v>
      </c>
      <c r="AP1262" t="str">
        <f>Tabela1[[#This Row],[TAG]]&amp;Tabela1[[#This Row],[PEDIDO]]&amp;Tabela1[[#This Row],[PRODUTO]]</f>
        <v/>
      </c>
      <c r="AQ1262" s="23" t="str">
        <f>Tabela1[[#This Row],[PRODUTO]]&amp;Tabela1[[#This Row],[TAG]]</f>
        <v/>
      </c>
      <c r="AR1262" s="183">
        <f>Tabela1[[#This Row],[PESO TOTAL]]*Tabela1[[#This Row],[MATÉRIA PRIMA]]</f>
        <v>0</v>
      </c>
      <c r="AS1262" s="28">
        <f>Tabela1[[#This Row],[PESO TOTAL]]*Tabela1[[#This Row],[PREPARAÇÃO ]]</f>
        <v>0</v>
      </c>
      <c r="AT1262" s="28">
        <f>Tabela1[[#This Row],[PESO TOTAL]]*Tabela1[[#This Row],[CALDEIRARIA]]</f>
        <v>0</v>
      </c>
      <c r="AU1262" s="28">
        <f>Tabela1[[#This Row],[PESO TOTAL]]*Tabela1[[#This Row],[SOLDA]]</f>
        <v>0</v>
      </c>
      <c r="AV1262" s="28">
        <f>Tabela1[[#This Row],[PESO TOTAL]]*Tabela1[[#This Row],[ACABAMENTO]]</f>
        <v>0</v>
      </c>
      <c r="AW1262" s="28">
        <f>Tabela1[[#This Row],[PESO TOTAL]]*Tabela1[[#This Row],[PRONTO ACABADO]]</f>
        <v>0</v>
      </c>
      <c r="AX1262" s="28">
        <f>Tabela1[[#This Row],[PESO TOTAL]]*Tabela1[[#This Row],[EXPEDIÇÃO ]]</f>
        <v>0</v>
      </c>
      <c r="AY1262" s="28" t="str">
        <f>Tabela1[[#This Row],[PEDIDO]]&amp;Tabela1[[#This Row],[PRODUTO]]</f>
        <v/>
      </c>
      <c r="AZ1262" s="44">
        <f>IF(AF1262="",0,IF(ISTEXT(AF1262),H1262*VALUE(SUBSTITUTE(AF1262,"%",""))/100,H1262*AF1262))-Tabela1[[#This Row],[PRONTO ACABADO2]]</f>
        <v>0</v>
      </c>
      <c r="BA1262" s="44">
        <f>IF(AG1262="",0,IF(ISTEXT(AG1262),H1262*VALUE(SUBSTITUTE(AG1262,"%",""))/100,H1262*AG1262))-Tabela1[[#This Row],[PESO EXPEDIDO2]]</f>
        <v>0</v>
      </c>
      <c r="BB1262" s="44">
        <f t="shared" si="178"/>
        <v>0</v>
      </c>
      <c r="BC1262" s="44">
        <f t="shared" si="179"/>
        <v>0</v>
      </c>
      <c r="BD1262" s="44"/>
    </row>
    <row r="1263" spans="1:56" ht="15.75" hidden="1" customHeight="1" x14ac:dyDescent="0.25">
      <c r="A1263" s="6"/>
      <c r="B1263" s="22"/>
      <c r="C1263" s="7"/>
      <c r="D1263" s="46"/>
      <c r="E1263" s="7"/>
      <c r="F1263" s="7"/>
      <c r="G1263" s="44"/>
      <c r="H1263" s="41">
        <f>Tabela1[[#This Row],[PESO UNI]]*Tabela1[[#This Row],[QTE]]</f>
        <v>0</v>
      </c>
      <c r="I1263" s="7"/>
      <c r="J1263" s="8"/>
      <c r="K1263" s="8"/>
      <c r="L1263" s="9"/>
      <c r="M1263" s="10"/>
      <c r="N1263" s="8"/>
      <c r="O1263" s="12"/>
      <c r="P1263" s="13"/>
      <c r="Q1263" s="14">
        <f>Tabela1[[#This Row],[QTDE/ Fabricação]]-Tabela1[[#This Row],[QTE]]</f>
        <v>0</v>
      </c>
      <c r="R1263" s="19">
        <f t="shared" si="174"/>
        <v>0</v>
      </c>
      <c r="S1263" s="19">
        <f t="shared" si="173"/>
        <v>0</v>
      </c>
      <c r="T1263" s="20">
        <f t="shared" si="175"/>
        <v>0</v>
      </c>
      <c r="U1263" s="17">
        <f>IFERROR(SUMIF('LISTA DE EMBARQUE'!B:B,MICRO!E:E,'LISTA DE EMBARQUE'!G:G),"")</f>
        <v>0</v>
      </c>
      <c r="V1263" s="12" t="str">
        <f>IFERROR(VLOOKUP(Tabela1[[#This Row],[COD.MDE]],'LISTA DE EMBARQUE'!B:L,11,0),"")</f>
        <v/>
      </c>
      <c r="W1263" s="13" t="str">
        <f>IFERROR(COUNTIF(#REF!,Tabela1[[#This Row],[Colunas5]]),"")</f>
        <v/>
      </c>
      <c r="X1263" s="14">
        <f>Tabela1[[#This Row],[QIANTIDADE EXPEDIDA]]*Tabela1[[#This Row],[PESO UNI]]</f>
        <v>0</v>
      </c>
      <c r="Y1263" s="14">
        <f t="shared" si="176"/>
        <v>0</v>
      </c>
      <c r="Z1263" s="21">
        <f>Tabela1[[#This Row],[PESO TOTAL]]-Tabela1[[#This Row],[Peso Expedido]]</f>
        <v>0</v>
      </c>
      <c r="AA1263" s="18"/>
      <c r="AB1263" s="40"/>
      <c r="AC1263" s="40"/>
      <c r="AD1263" s="40"/>
      <c r="AE1263" s="40"/>
      <c r="AF1263" s="40"/>
      <c r="AG1263" s="40"/>
      <c r="AH1263" s="40"/>
      <c r="AI1263" s="40" t="str">
        <f t="shared" si="180"/>
        <v>ok</v>
      </c>
      <c r="AJ1263"/>
      <c r="AK1263" t="str">
        <f>Tabela1[[#This Row],[Coluna1]]&amp;Tabela1[[#This Row],[PEDIDO]]</f>
        <v/>
      </c>
      <c r="AL1263"/>
      <c r="AM1263"/>
      <c r="AN1263"/>
      <c r="AO1263" t="str">
        <f t="shared" si="177"/>
        <v>/</v>
      </c>
      <c r="AP1263" t="str">
        <f>Tabela1[[#This Row],[TAG]]&amp;Tabela1[[#This Row],[PEDIDO]]&amp;Tabela1[[#This Row],[PRODUTO]]</f>
        <v/>
      </c>
      <c r="AQ1263" s="23" t="str">
        <f>Tabela1[[#This Row],[PRODUTO]]&amp;Tabela1[[#This Row],[TAG]]</f>
        <v/>
      </c>
      <c r="AR1263" s="183">
        <f>Tabela1[[#This Row],[PESO TOTAL]]*Tabela1[[#This Row],[MATÉRIA PRIMA]]</f>
        <v>0</v>
      </c>
      <c r="AS1263" s="28">
        <f>Tabela1[[#This Row],[PESO TOTAL]]*Tabela1[[#This Row],[PREPARAÇÃO ]]</f>
        <v>0</v>
      </c>
      <c r="AT1263" s="28">
        <f>Tabela1[[#This Row],[PESO TOTAL]]*Tabela1[[#This Row],[CALDEIRARIA]]</f>
        <v>0</v>
      </c>
      <c r="AU1263" s="28">
        <f>Tabela1[[#This Row],[PESO TOTAL]]*Tabela1[[#This Row],[SOLDA]]</f>
        <v>0</v>
      </c>
      <c r="AV1263" s="28">
        <f>Tabela1[[#This Row],[PESO TOTAL]]*Tabela1[[#This Row],[ACABAMENTO]]</f>
        <v>0</v>
      </c>
      <c r="AW1263" s="28">
        <f>Tabela1[[#This Row],[PESO TOTAL]]*Tabela1[[#This Row],[PRONTO ACABADO]]</f>
        <v>0</v>
      </c>
      <c r="AX1263" s="28">
        <f>Tabela1[[#This Row],[PESO TOTAL]]*Tabela1[[#This Row],[EXPEDIÇÃO ]]</f>
        <v>0</v>
      </c>
      <c r="AY1263" s="28" t="str">
        <f>Tabela1[[#This Row],[PEDIDO]]&amp;Tabela1[[#This Row],[PRODUTO]]</f>
        <v/>
      </c>
      <c r="AZ1263" s="44">
        <f>IF(AF1263="",0,IF(ISTEXT(AF1263),H1263*VALUE(SUBSTITUTE(AF1263,"%",""))/100,H1263*AF1263))-Tabela1[[#This Row],[PRONTO ACABADO2]]</f>
        <v>0</v>
      </c>
      <c r="BA1263" s="44">
        <f>IF(AG1263="",0,IF(ISTEXT(AG1263),H1263*VALUE(SUBSTITUTE(AG1263,"%",""))/100,H1263*AG1263))-Tabela1[[#This Row],[PESO EXPEDIDO2]]</f>
        <v>0</v>
      </c>
      <c r="BB1263" s="44">
        <f t="shared" si="178"/>
        <v>0</v>
      </c>
      <c r="BC1263" s="44">
        <f t="shared" si="179"/>
        <v>0</v>
      </c>
      <c r="BD1263" s="44"/>
    </row>
    <row r="1264" spans="1:56" ht="15.75" hidden="1" customHeight="1" x14ac:dyDescent="0.25">
      <c r="A1264" s="6"/>
      <c r="B1264" s="22"/>
      <c r="C1264" s="7"/>
      <c r="D1264" s="46"/>
      <c r="E1264" s="7"/>
      <c r="F1264" s="7"/>
      <c r="G1264" s="44"/>
      <c r="H1264" s="41">
        <f>Tabela1[[#This Row],[PESO UNI]]*Tabela1[[#This Row],[QTE]]</f>
        <v>0</v>
      </c>
      <c r="I1264" s="7"/>
      <c r="J1264" s="8"/>
      <c r="K1264" s="8"/>
      <c r="L1264" s="9"/>
      <c r="M1264" s="10"/>
      <c r="N1264" s="8"/>
      <c r="O1264" s="12"/>
      <c r="P1264" s="13"/>
      <c r="Q1264" s="14">
        <f>Tabela1[[#This Row],[QTDE/ Fabricação]]-Tabela1[[#This Row],[QTE]]</f>
        <v>0</v>
      </c>
      <c r="R1264" s="19">
        <f t="shared" si="174"/>
        <v>0</v>
      </c>
      <c r="S1264" s="19">
        <f t="shared" si="173"/>
        <v>0</v>
      </c>
      <c r="T1264" s="20">
        <f t="shared" si="175"/>
        <v>0</v>
      </c>
      <c r="U1264" s="17">
        <f>IFERROR(SUMIF('LISTA DE EMBARQUE'!B:B,MICRO!E:E,'LISTA DE EMBARQUE'!G:G),"")</f>
        <v>0</v>
      </c>
      <c r="V1264" s="12" t="str">
        <f>IFERROR(VLOOKUP(Tabela1[[#This Row],[COD.MDE]],'LISTA DE EMBARQUE'!B:L,11,0),"")</f>
        <v/>
      </c>
      <c r="W1264" s="13" t="str">
        <f>IFERROR(COUNTIF(#REF!,Tabela1[[#This Row],[Colunas5]]),"")</f>
        <v/>
      </c>
      <c r="X1264" s="14">
        <f>Tabela1[[#This Row],[QIANTIDADE EXPEDIDA]]*Tabela1[[#This Row],[PESO UNI]]</f>
        <v>0</v>
      </c>
      <c r="Y1264" s="14">
        <f t="shared" si="176"/>
        <v>0</v>
      </c>
      <c r="Z1264" s="21">
        <f>Tabela1[[#This Row],[PESO TOTAL]]-Tabela1[[#This Row],[Peso Expedido]]</f>
        <v>0</v>
      </c>
      <c r="AA1264" s="18"/>
      <c r="AB1264" s="40"/>
      <c r="AC1264" s="40"/>
      <c r="AD1264" s="40"/>
      <c r="AE1264" s="40"/>
      <c r="AF1264" s="40"/>
      <c r="AG1264" s="40"/>
      <c r="AH1264" s="40"/>
      <c r="AI1264" s="40" t="str">
        <f t="shared" si="180"/>
        <v>ok</v>
      </c>
      <c r="AJ1264"/>
      <c r="AK1264" t="str">
        <f>Tabela1[[#This Row],[Coluna1]]&amp;Tabela1[[#This Row],[PEDIDO]]</f>
        <v/>
      </c>
      <c r="AL1264"/>
      <c r="AM1264"/>
      <c r="AN1264"/>
      <c r="AO1264" t="str">
        <f t="shared" si="177"/>
        <v>/</v>
      </c>
      <c r="AP1264" t="str">
        <f>Tabela1[[#This Row],[TAG]]&amp;Tabela1[[#This Row],[PEDIDO]]&amp;Tabela1[[#This Row],[PRODUTO]]</f>
        <v/>
      </c>
      <c r="AQ1264" s="23" t="str">
        <f>Tabela1[[#This Row],[PRODUTO]]&amp;Tabela1[[#This Row],[TAG]]</f>
        <v/>
      </c>
      <c r="AR1264" s="183">
        <f>Tabela1[[#This Row],[PESO TOTAL]]*Tabela1[[#This Row],[MATÉRIA PRIMA]]</f>
        <v>0</v>
      </c>
      <c r="AS1264" s="28">
        <f>Tabela1[[#This Row],[PESO TOTAL]]*Tabela1[[#This Row],[PREPARAÇÃO ]]</f>
        <v>0</v>
      </c>
      <c r="AT1264" s="28">
        <f>Tabela1[[#This Row],[PESO TOTAL]]*Tabela1[[#This Row],[CALDEIRARIA]]</f>
        <v>0</v>
      </c>
      <c r="AU1264" s="28">
        <f>Tabela1[[#This Row],[PESO TOTAL]]*Tabela1[[#This Row],[SOLDA]]</f>
        <v>0</v>
      </c>
      <c r="AV1264" s="28">
        <f>Tabela1[[#This Row],[PESO TOTAL]]*Tabela1[[#This Row],[ACABAMENTO]]</f>
        <v>0</v>
      </c>
      <c r="AW1264" s="28">
        <f>Tabela1[[#This Row],[PESO TOTAL]]*Tabela1[[#This Row],[PRONTO ACABADO]]</f>
        <v>0</v>
      </c>
      <c r="AX1264" s="28">
        <f>Tabela1[[#This Row],[PESO TOTAL]]*Tabela1[[#This Row],[EXPEDIÇÃO ]]</f>
        <v>0</v>
      </c>
      <c r="AY1264" s="28" t="str">
        <f>Tabela1[[#This Row],[PEDIDO]]&amp;Tabela1[[#This Row],[PRODUTO]]</f>
        <v/>
      </c>
      <c r="AZ1264" s="44">
        <f>IF(AF1264="",0,IF(ISTEXT(AF1264),H1264*VALUE(SUBSTITUTE(AF1264,"%",""))/100,H1264*AF1264))-Tabela1[[#This Row],[PRONTO ACABADO2]]</f>
        <v>0</v>
      </c>
      <c r="BA1264" s="44">
        <f>IF(AG1264="",0,IF(ISTEXT(AG1264),H1264*VALUE(SUBSTITUTE(AG1264,"%",""))/100,H1264*AG1264))-Tabela1[[#This Row],[PESO EXPEDIDO2]]</f>
        <v>0</v>
      </c>
      <c r="BB1264" s="44">
        <f t="shared" si="178"/>
        <v>0</v>
      </c>
      <c r="BC1264" s="44">
        <f t="shared" si="179"/>
        <v>0</v>
      </c>
      <c r="BD1264" s="44"/>
    </row>
    <row r="1265" spans="1:56" ht="15.75" hidden="1" customHeight="1" x14ac:dyDescent="0.25">
      <c r="A1265" s="6"/>
      <c r="B1265" s="22"/>
      <c r="C1265" s="7"/>
      <c r="D1265" s="46"/>
      <c r="E1265" s="7"/>
      <c r="F1265" s="7"/>
      <c r="G1265" s="44"/>
      <c r="H1265" s="41">
        <f>Tabela1[[#This Row],[PESO UNI]]*Tabela1[[#This Row],[QTE]]</f>
        <v>0</v>
      </c>
      <c r="I1265" s="7"/>
      <c r="J1265" s="8"/>
      <c r="K1265" s="8"/>
      <c r="L1265" s="9"/>
      <c r="M1265" s="10"/>
      <c r="N1265" s="8"/>
      <c r="O1265" s="12"/>
      <c r="P1265" s="13"/>
      <c r="Q1265" s="14">
        <f>Tabela1[[#This Row],[QTDE/ Fabricação]]-Tabela1[[#This Row],[QTE]]</f>
        <v>0</v>
      </c>
      <c r="R1265" s="19">
        <f t="shared" si="174"/>
        <v>0</v>
      </c>
      <c r="S1265" s="19">
        <f t="shared" si="173"/>
        <v>0</v>
      </c>
      <c r="T1265" s="20">
        <f t="shared" si="175"/>
        <v>0</v>
      </c>
      <c r="U1265" s="17">
        <f>IFERROR(SUMIF('LISTA DE EMBARQUE'!B:B,MICRO!E:E,'LISTA DE EMBARQUE'!G:G),"")</f>
        <v>0</v>
      </c>
      <c r="V1265" s="12" t="str">
        <f>IFERROR(VLOOKUP(Tabela1[[#This Row],[COD.MDE]],'LISTA DE EMBARQUE'!B:L,11,0),"")</f>
        <v/>
      </c>
      <c r="W1265" s="13" t="str">
        <f>IFERROR(COUNTIF(#REF!,Tabela1[[#This Row],[Colunas5]]),"")</f>
        <v/>
      </c>
      <c r="X1265" s="14">
        <f>Tabela1[[#This Row],[QIANTIDADE EXPEDIDA]]*Tabela1[[#This Row],[PESO UNI]]</f>
        <v>0</v>
      </c>
      <c r="Y1265" s="14">
        <f t="shared" si="176"/>
        <v>0</v>
      </c>
      <c r="Z1265" s="21">
        <f>Tabela1[[#This Row],[PESO TOTAL]]-Tabela1[[#This Row],[Peso Expedido]]</f>
        <v>0</v>
      </c>
      <c r="AA1265" s="18"/>
      <c r="AB1265" s="40"/>
      <c r="AC1265" s="40"/>
      <c r="AD1265" s="40"/>
      <c r="AE1265" s="40"/>
      <c r="AF1265" s="40"/>
      <c r="AG1265" s="40"/>
      <c r="AH1265" s="40"/>
      <c r="AI1265" s="40" t="str">
        <f t="shared" si="180"/>
        <v>ok</v>
      </c>
      <c r="AJ1265"/>
      <c r="AK1265" t="str">
        <f>Tabela1[[#This Row],[Coluna1]]&amp;Tabela1[[#This Row],[PEDIDO]]</f>
        <v/>
      </c>
      <c r="AL1265"/>
      <c r="AM1265"/>
      <c r="AN1265"/>
      <c r="AO1265" t="str">
        <f t="shared" si="177"/>
        <v>/</v>
      </c>
      <c r="AP1265" t="str">
        <f>Tabela1[[#This Row],[TAG]]&amp;Tabela1[[#This Row],[PEDIDO]]&amp;Tabela1[[#This Row],[PRODUTO]]</f>
        <v/>
      </c>
      <c r="AQ1265" s="23" t="str">
        <f>Tabela1[[#This Row],[PRODUTO]]&amp;Tabela1[[#This Row],[TAG]]</f>
        <v/>
      </c>
      <c r="AR1265" s="183">
        <f>Tabela1[[#This Row],[PESO TOTAL]]*Tabela1[[#This Row],[MATÉRIA PRIMA]]</f>
        <v>0</v>
      </c>
      <c r="AS1265" s="28">
        <f>Tabela1[[#This Row],[PESO TOTAL]]*Tabela1[[#This Row],[PREPARAÇÃO ]]</f>
        <v>0</v>
      </c>
      <c r="AT1265" s="28">
        <f>Tabela1[[#This Row],[PESO TOTAL]]*Tabela1[[#This Row],[CALDEIRARIA]]</f>
        <v>0</v>
      </c>
      <c r="AU1265" s="28">
        <f>Tabela1[[#This Row],[PESO TOTAL]]*Tabela1[[#This Row],[SOLDA]]</f>
        <v>0</v>
      </c>
      <c r="AV1265" s="28">
        <f>Tabela1[[#This Row],[PESO TOTAL]]*Tabela1[[#This Row],[ACABAMENTO]]</f>
        <v>0</v>
      </c>
      <c r="AW1265" s="28">
        <f>Tabela1[[#This Row],[PESO TOTAL]]*Tabela1[[#This Row],[PRONTO ACABADO]]</f>
        <v>0</v>
      </c>
      <c r="AX1265" s="28">
        <f>Tabela1[[#This Row],[PESO TOTAL]]*Tabela1[[#This Row],[EXPEDIÇÃO ]]</f>
        <v>0</v>
      </c>
      <c r="AY1265" s="28" t="str">
        <f>Tabela1[[#This Row],[PEDIDO]]&amp;Tabela1[[#This Row],[PRODUTO]]</f>
        <v/>
      </c>
      <c r="AZ1265" s="44">
        <f>IF(AF1265="",0,IF(ISTEXT(AF1265),H1265*VALUE(SUBSTITUTE(AF1265,"%",""))/100,H1265*AF1265))-Tabela1[[#This Row],[PRONTO ACABADO2]]</f>
        <v>0</v>
      </c>
      <c r="BA1265" s="44">
        <f>IF(AG1265="",0,IF(ISTEXT(AG1265),H1265*VALUE(SUBSTITUTE(AG1265,"%",""))/100,H1265*AG1265))-Tabela1[[#This Row],[PESO EXPEDIDO2]]</f>
        <v>0</v>
      </c>
      <c r="BB1265" s="44">
        <f t="shared" si="178"/>
        <v>0</v>
      </c>
      <c r="BC1265" s="44">
        <f t="shared" si="179"/>
        <v>0</v>
      </c>
      <c r="BD1265" s="44"/>
    </row>
    <row r="1266" spans="1:56" ht="15.75" hidden="1" customHeight="1" x14ac:dyDescent="0.25">
      <c r="A1266" s="6"/>
      <c r="B1266" s="22"/>
      <c r="C1266" s="7"/>
      <c r="D1266" s="46"/>
      <c r="E1266" s="7"/>
      <c r="F1266" s="7"/>
      <c r="G1266" s="44"/>
      <c r="H1266" s="41">
        <f>Tabela1[[#This Row],[PESO UNI]]*Tabela1[[#This Row],[QTE]]</f>
        <v>0</v>
      </c>
      <c r="I1266" s="7"/>
      <c r="J1266" s="8"/>
      <c r="K1266" s="8"/>
      <c r="L1266" s="9"/>
      <c r="M1266" s="10"/>
      <c r="N1266" s="8"/>
      <c r="O1266" s="12"/>
      <c r="P1266" s="13"/>
      <c r="Q1266" s="14">
        <f>Tabela1[[#This Row],[QTDE/ Fabricação]]-Tabela1[[#This Row],[QTE]]</f>
        <v>0</v>
      </c>
      <c r="R1266" s="19">
        <f t="shared" si="174"/>
        <v>0</v>
      </c>
      <c r="S1266" s="19">
        <f t="shared" si="173"/>
        <v>0</v>
      </c>
      <c r="T1266" s="20">
        <f t="shared" si="175"/>
        <v>0</v>
      </c>
      <c r="U1266" s="17">
        <f>IFERROR(SUMIF('LISTA DE EMBARQUE'!B:B,MICRO!E:E,'LISTA DE EMBARQUE'!G:G),"")</f>
        <v>0</v>
      </c>
      <c r="V1266" s="12" t="str">
        <f>IFERROR(VLOOKUP(Tabela1[[#This Row],[COD.MDE]],'LISTA DE EMBARQUE'!B:L,11,0),"")</f>
        <v/>
      </c>
      <c r="W1266" s="13" t="str">
        <f>IFERROR(COUNTIF(#REF!,Tabela1[[#This Row],[Colunas5]]),"")</f>
        <v/>
      </c>
      <c r="X1266" s="14">
        <f>Tabela1[[#This Row],[QIANTIDADE EXPEDIDA]]*Tabela1[[#This Row],[PESO UNI]]</f>
        <v>0</v>
      </c>
      <c r="Y1266" s="14">
        <f t="shared" si="176"/>
        <v>0</v>
      </c>
      <c r="Z1266" s="21">
        <f>Tabela1[[#This Row],[PESO TOTAL]]-Tabela1[[#This Row],[Peso Expedido]]</f>
        <v>0</v>
      </c>
      <c r="AA1266" s="18"/>
      <c r="AB1266" s="40"/>
      <c r="AC1266" s="40"/>
      <c r="AD1266" s="40"/>
      <c r="AE1266" s="40"/>
      <c r="AF1266" s="40"/>
      <c r="AG1266" s="40"/>
      <c r="AH1266" s="40"/>
      <c r="AI1266" s="40" t="str">
        <f t="shared" si="180"/>
        <v>ok</v>
      </c>
      <c r="AJ1266"/>
      <c r="AK1266" t="str">
        <f>Tabela1[[#This Row],[Coluna1]]&amp;Tabela1[[#This Row],[PEDIDO]]</f>
        <v/>
      </c>
      <c r="AL1266"/>
      <c r="AM1266"/>
      <c r="AN1266"/>
      <c r="AO1266" t="str">
        <f t="shared" si="177"/>
        <v>/</v>
      </c>
      <c r="AP1266" t="str">
        <f>Tabela1[[#This Row],[TAG]]&amp;Tabela1[[#This Row],[PEDIDO]]&amp;Tabela1[[#This Row],[PRODUTO]]</f>
        <v/>
      </c>
      <c r="AQ1266" s="23" t="str">
        <f>Tabela1[[#This Row],[PRODUTO]]&amp;Tabela1[[#This Row],[TAG]]</f>
        <v/>
      </c>
      <c r="AR1266" s="183">
        <f>Tabela1[[#This Row],[PESO TOTAL]]*Tabela1[[#This Row],[MATÉRIA PRIMA]]</f>
        <v>0</v>
      </c>
      <c r="AS1266" s="28">
        <f>Tabela1[[#This Row],[PESO TOTAL]]*Tabela1[[#This Row],[PREPARAÇÃO ]]</f>
        <v>0</v>
      </c>
      <c r="AT1266" s="28">
        <f>Tabela1[[#This Row],[PESO TOTAL]]*Tabela1[[#This Row],[CALDEIRARIA]]</f>
        <v>0</v>
      </c>
      <c r="AU1266" s="28">
        <f>Tabela1[[#This Row],[PESO TOTAL]]*Tabela1[[#This Row],[SOLDA]]</f>
        <v>0</v>
      </c>
      <c r="AV1266" s="28">
        <f>Tabela1[[#This Row],[PESO TOTAL]]*Tabela1[[#This Row],[ACABAMENTO]]</f>
        <v>0</v>
      </c>
      <c r="AW1266" s="28">
        <f>Tabela1[[#This Row],[PESO TOTAL]]*Tabela1[[#This Row],[PRONTO ACABADO]]</f>
        <v>0</v>
      </c>
      <c r="AX1266" s="28">
        <f>Tabela1[[#This Row],[PESO TOTAL]]*Tabela1[[#This Row],[EXPEDIÇÃO ]]</f>
        <v>0</v>
      </c>
      <c r="AY1266" s="28" t="str">
        <f>Tabela1[[#This Row],[PEDIDO]]&amp;Tabela1[[#This Row],[PRODUTO]]</f>
        <v/>
      </c>
      <c r="AZ1266" s="44">
        <f>IF(AF1266="",0,IF(ISTEXT(AF1266),H1266*VALUE(SUBSTITUTE(AF1266,"%",""))/100,H1266*AF1266))-Tabela1[[#This Row],[PRONTO ACABADO2]]</f>
        <v>0</v>
      </c>
      <c r="BA1266" s="44">
        <f>IF(AG1266="",0,IF(ISTEXT(AG1266),H1266*VALUE(SUBSTITUTE(AG1266,"%",""))/100,H1266*AG1266))-Tabela1[[#This Row],[PESO EXPEDIDO2]]</f>
        <v>0</v>
      </c>
      <c r="BB1266" s="44">
        <f t="shared" si="178"/>
        <v>0</v>
      </c>
      <c r="BC1266" s="44">
        <f t="shared" si="179"/>
        <v>0</v>
      </c>
      <c r="BD1266" s="44"/>
    </row>
    <row r="1267" spans="1:56" ht="15.75" hidden="1" customHeight="1" x14ac:dyDescent="0.25">
      <c r="A1267" s="6"/>
      <c r="B1267" s="22"/>
      <c r="C1267" s="7"/>
      <c r="D1267" s="46"/>
      <c r="E1267" s="7"/>
      <c r="F1267" s="7"/>
      <c r="G1267" s="44"/>
      <c r="H1267" s="41">
        <f>Tabela1[[#This Row],[PESO UNI]]*Tabela1[[#This Row],[QTE]]</f>
        <v>0</v>
      </c>
      <c r="I1267" s="7"/>
      <c r="J1267" s="8"/>
      <c r="K1267" s="8"/>
      <c r="L1267" s="9"/>
      <c r="M1267" s="10"/>
      <c r="N1267" s="8"/>
      <c r="O1267" s="12"/>
      <c r="P1267" s="13"/>
      <c r="Q1267" s="14">
        <f>Tabela1[[#This Row],[QTDE/ Fabricação]]-Tabela1[[#This Row],[QTE]]</f>
        <v>0</v>
      </c>
      <c r="R1267" s="19">
        <f t="shared" si="174"/>
        <v>0</v>
      </c>
      <c r="S1267" s="19">
        <f t="shared" si="173"/>
        <v>0</v>
      </c>
      <c r="T1267" s="20">
        <f t="shared" si="175"/>
        <v>0</v>
      </c>
      <c r="U1267" s="17">
        <f>IFERROR(SUMIF('LISTA DE EMBARQUE'!B:B,MICRO!E:E,'LISTA DE EMBARQUE'!G:G),"")</f>
        <v>0</v>
      </c>
      <c r="V1267" s="12" t="str">
        <f>IFERROR(VLOOKUP(Tabela1[[#This Row],[COD.MDE]],'LISTA DE EMBARQUE'!B:L,11,0),"")</f>
        <v/>
      </c>
      <c r="W1267" s="13" t="str">
        <f>IFERROR(COUNTIF(#REF!,Tabela1[[#This Row],[Colunas5]]),"")</f>
        <v/>
      </c>
      <c r="X1267" s="14">
        <f>Tabela1[[#This Row],[QIANTIDADE EXPEDIDA]]*Tabela1[[#This Row],[PESO UNI]]</f>
        <v>0</v>
      </c>
      <c r="Y1267" s="14">
        <f t="shared" si="176"/>
        <v>0</v>
      </c>
      <c r="Z1267" s="21">
        <f>Tabela1[[#This Row],[PESO TOTAL]]-Tabela1[[#This Row],[Peso Expedido]]</f>
        <v>0</v>
      </c>
      <c r="AA1267" s="18"/>
      <c r="AB1267" s="40"/>
      <c r="AC1267" s="40"/>
      <c r="AD1267" s="40"/>
      <c r="AE1267" s="40"/>
      <c r="AF1267" s="40"/>
      <c r="AG1267" s="40"/>
      <c r="AH1267" s="40"/>
      <c r="AI1267" s="40" t="str">
        <f t="shared" si="180"/>
        <v>ok</v>
      </c>
      <c r="AJ1267"/>
      <c r="AK1267" t="str">
        <f>Tabela1[[#This Row],[Coluna1]]&amp;Tabela1[[#This Row],[PEDIDO]]</f>
        <v/>
      </c>
      <c r="AL1267"/>
      <c r="AM1267"/>
      <c r="AN1267"/>
      <c r="AO1267" t="str">
        <f t="shared" si="177"/>
        <v>/</v>
      </c>
      <c r="AP1267" t="str">
        <f>Tabela1[[#This Row],[TAG]]&amp;Tabela1[[#This Row],[PEDIDO]]&amp;Tabela1[[#This Row],[PRODUTO]]</f>
        <v/>
      </c>
      <c r="AQ1267" s="23" t="str">
        <f>Tabela1[[#This Row],[PRODUTO]]&amp;Tabela1[[#This Row],[TAG]]</f>
        <v/>
      </c>
      <c r="AR1267" s="183">
        <f>Tabela1[[#This Row],[PESO TOTAL]]*Tabela1[[#This Row],[MATÉRIA PRIMA]]</f>
        <v>0</v>
      </c>
      <c r="AS1267" s="28">
        <f>Tabela1[[#This Row],[PESO TOTAL]]*Tabela1[[#This Row],[PREPARAÇÃO ]]</f>
        <v>0</v>
      </c>
      <c r="AT1267" s="28">
        <f>Tabela1[[#This Row],[PESO TOTAL]]*Tabela1[[#This Row],[CALDEIRARIA]]</f>
        <v>0</v>
      </c>
      <c r="AU1267" s="28">
        <f>Tabela1[[#This Row],[PESO TOTAL]]*Tabela1[[#This Row],[SOLDA]]</f>
        <v>0</v>
      </c>
      <c r="AV1267" s="28">
        <f>Tabela1[[#This Row],[PESO TOTAL]]*Tabela1[[#This Row],[ACABAMENTO]]</f>
        <v>0</v>
      </c>
      <c r="AW1267" s="28">
        <f>Tabela1[[#This Row],[PESO TOTAL]]*Tabela1[[#This Row],[PRONTO ACABADO]]</f>
        <v>0</v>
      </c>
      <c r="AX1267" s="28">
        <f>Tabela1[[#This Row],[PESO TOTAL]]*Tabela1[[#This Row],[EXPEDIÇÃO ]]</f>
        <v>0</v>
      </c>
      <c r="AY1267" s="28" t="str">
        <f>Tabela1[[#This Row],[PEDIDO]]&amp;Tabela1[[#This Row],[PRODUTO]]</f>
        <v/>
      </c>
      <c r="AZ1267" s="44">
        <f>IF(AF1267="",0,IF(ISTEXT(AF1267),H1267*VALUE(SUBSTITUTE(AF1267,"%",""))/100,H1267*AF1267))-Tabela1[[#This Row],[PRONTO ACABADO2]]</f>
        <v>0</v>
      </c>
      <c r="BA1267" s="44">
        <f>IF(AG1267="",0,IF(ISTEXT(AG1267),H1267*VALUE(SUBSTITUTE(AG1267,"%",""))/100,H1267*AG1267))-Tabela1[[#This Row],[PESO EXPEDIDO2]]</f>
        <v>0</v>
      </c>
      <c r="BB1267" s="44">
        <f t="shared" si="178"/>
        <v>0</v>
      </c>
      <c r="BC1267" s="44">
        <f t="shared" si="179"/>
        <v>0</v>
      </c>
      <c r="BD1267" s="44"/>
    </row>
    <row r="1268" spans="1:56" ht="15.75" hidden="1" customHeight="1" x14ac:dyDescent="0.25">
      <c r="A1268" s="6"/>
      <c r="B1268" s="22"/>
      <c r="C1268" s="7"/>
      <c r="D1268" s="46"/>
      <c r="E1268" s="7"/>
      <c r="F1268" s="7"/>
      <c r="G1268" s="44"/>
      <c r="H1268" s="41">
        <f>Tabela1[[#This Row],[PESO UNI]]*Tabela1[[#This Row],[QTE]]</f>
        <v>0</v>
      </c>
      <c r="I1268" s="7"/>
      <c r="J1268" s="8"/>
      <c r="K1268" s="8"/>
      <c r="L1268" s="9"/>
      <c r="M1268" s="10"/>
      <c r="N1268" s="8"/>
      <c r="O1268" s="12"/>
      <c r="P1268" s="13"/>
      <c r="Q1268" s="14">
        <f>Tabela1[[#This Row],[QTDE/ Fabricação]]-Tabela1[[#This Row],[QTE]]</f>
        <v>0</v>
      </c>
      <c r="R1268" s="19">
        <f t="shared" si="174"/>
        <v>0</v>
      </c>
      <c r="S1268" s="19">
        <f t="shared" si="173"/>
        <v>0</v>
      </c>
      <c r="T1268" s="20">
        <f t="shared" si="175"/>
        <v>0</v>
      </c>
      <c r="U1268" s="17">
        <f>IFERROR(SUMIF('LISTA DE EMBARQUE'!B:B,MICRO!E:E,'LISTA DE EMBARQUE'!G:G),"")</f>
        <v>0</v>
      </c>
      <c r="V1268" s="12" t="str">
        <f>IFERROR(VLOOKUP(Tabela1[[#This Row],[COD.MDE]],'LISTA DE EMBARQUE'!B:L,11,0),"")</f>
        <v/>
      </c>
      <c r="W1268" s="13" t="str">
        <f>IFERROR(COUNTIF(#REF!,Tabela1[[#This Row],[Colunas5]]),"")</f>
        <v/>
      </c>
      <c r="X1268" s="14">
        <f>Tabela1[[#This Row],[QIANTIDADE EXPEDIDA]]*Tabela1[[#This Row],[PESO UNI]]</f>
        <v>0</v>
      </c>
      <c r="Y1268" s="14">
        <f t="shared" si="176"/>
        <v>0</v>
      </c>
      <c r="Z1268" s="21">
        <f>Tabela1[[#This Row],[PESO TOTAL]]-Tabela1[[#This Row],[Peso Expedido]]</f>
        <v>0</v>
      </c>
      <c r="AA1268" s="18"/>
      <c r="AB1268" s="40"/>
      <c r="AC1268" s="40"/>
      <c r="AD1268" s="40"/>
      <c r="AE1268" s="40"/>
      <c r="AF1268" s="40"/>
      <c r="AG1268" s="40"/>
      <c r="AH1268" s="40"/>
      <c r="AI1268" s="40" t="str">
        <f t="shared" si="180"/>
        <v>ok</v>
      </c>
      <c r="AJ1268"/>
      <c r="AK1268" t="str">
        <f>Tabela1[[#This Row],[Coluna1]]&amp;Tabela1[[#This Row],[PEDIDO]]</f>
        <v/>
      </c>
      <c r="AL1268"/>
      <c r="AM1268"/>
      <c r="AN1268"/>
      <c r="AO1268" t="str">
        <f t="shared" si="177"/>
        <v>/</v>
      </c>
      <c r="AP1268" t="str">
        <f>Tabela1[[#This Row],[TAG]]&amp;Tabela1[[#This Row],[PEDIDO]]&amp;Tabela1[[#This Row],[PRODUTO]]</f>
        <v/>
      </c>
      <c r="AQ1268" s="23" t="str">
        <f>Tabela1[[#This Row],[PRODUTO]]&amp;Tabela1[[#This Row],[TAG]]</f>
        <v/>
      </c>
      <c r="AR1268" s="183">
        <f>Tabela1[[#This Row],[PESO TOTAL]]*Tabela1[[#This Row],[MATÉRIA PRIMA]]</f>
        <v>0</v>
      </c>
      <c r="AS1268" s="28">
        <f>Tabela1[[#This Row],[PESO TOTAL]]*Tabela1[[#This Row],[PREPARAÇÃO ]]</f>
        <v>0</v>
      </c>
      <c r="AT1268" s="28">
        <f>Tabela1[[#This Row],[PESO TOTAL]]*Tabela1[[#This Row],[CALDEIRARIA]]</f>
        <v>0</v>
      </c>
      <c r="AU1268" s="28">
        <f>Tabela1[[#This Row],[PESO TOTAL]]*Tabela1[[#This Row],[SOLDA]]</f>
        <v>0</v>
      </c>
      <c r="AV1268" s="28">
        <f>Tabela1[[#This Row],[PESO TOTAL]]*Tabela1[[#This Row],[ACABAMENTO]]</f>
        <v>0</v>
      </c>
      <c r="AW1268" s="28">
        <f>Tabela1[[#This Row],[PESO TOTAL]]*Tabela1[[#This Row],[PRONTO ACABADO]]</f>
        <v>0</v>
      </c>
      <c r="AX1268" s="28">
        <f>Tabela1[[#This Row],[PESO TOTAL]]*Tabela1[[#This Row],[EXPEDIÇÃO ]]</f>
        <v>0</v>
      </c>
      <c r="AY1268" s="28" t="str">
        <f>Tabela1[[#This Row],[PEDIDO]]&amp;Tabela1[[#This Row],[PRODUTO]]</f>
        <v/>
      </c>
      <c r="AZ1268" s="44">
        <f>IF(AF1268="",0,IF(ISTEXT(AF1268),H1268*VALUE(SUBSTITUTE(AF1268,"%",""))/100,H1268*AF1268))-Tabela1[[#This Row],[PRONTO ACABADO2]]</f>
        <v>0</v>
      </c>
      <c r="BA1268" s="44">
        <f>IF(AG1268="",0,IF(ISTEXT(AG1268),H1268*VALUE(SUBSTITUTE(AG1268,"%",""))/100,H1268*AG1268))-Tabela1[[#This Row],[PESO EXPEDIDO2]]</f>
        <v>0</v>
      </c>
      <c r="BB1268" s="44">
        <f t="shared" si="178"/>
        <v>0</v>
      </c>
      <c r="BC1268" s="44">
        <f t="shared" si="179"/>
        <v>0</v>
      </c>
      <c r="BD1268" s="44"/>
    </row>
    <row r="1269" spans="1:56" ht="15.75" hidden="1" customHeight="1" x14ac:dyDescent="0.25">
      <c r="A1269" s="6"/>
      <c r="B1269" s="22"/>
      <c r="C1269" s="7"/>
      <c r="D1269" s="46"/>
      <c r="E1269" s="7"/>
      <c r="F1269" s="7"/>
      <c r="G1269" s="44"/>
      <c r="H1269" s="41">
        <f>Tabela1[[#This Row],[PESO UNI]]*Tabela1[[#This Row],[QTE]]</f>
        <v>0</v>
      </c>
      <c r="I1269" s="7"/>
      <c r="J1269" s="8"/>
      <c r="K1269" s="8"/>
      <c r="L1269" s="9"/>
      <c r="M1269" s="10"/>
      <c r="N1269" s="8"/>
      <c r="O1269" s="12"/>
      <c r="P1269" s="13"/>
      <c r="Q1269" s="14">
        <f>Tabela1[[#This Row],[QTDE/ Fabricação]]-Tabela1[[#This Row],[QTE]]</f>
        <v>0</v>
      </c>
      <c r="R1269" s="19">
        <f t="shared" si="174"/>
        <v>0</v>
      </c>
      <c r="S1269" s="19">
        <f t="shared" si="173"/>
        <v>0</v>
      </c>
      <c r="T1269" s="20">
        <f t="shared" si="175"/>
        <v>0</v>
      </c>
      <c r="U1269" s="17">
        <f>IFERROR(SUMIF('LISTA DE EMBARQUE'!B:B,MICRO!E:E,'LISTA DE EMBARQUE'!G:G),"")</f>
        <v>0</v>
      </c>
      <c r="V1269" s="12" t="str">
        <f>IFERROR(VLOOKUP(Tabela1[[#This Row],[COD.MDE]],'LISTA DE EMBARQUE'!B:L,11,0),"")</f>
        <v/>
      </c>
      <c r="W1269" s="13" t="str">
        <f>IFERROR(COUNTIF(#REF!,Tabela1[[#This Row],[Colunas5]]),"")</f>
        <v/>
      </c>
      <c r="X1269" s="14">
        <f>Tabela1[[#This Row],[QIANTIDADE EXPEDIDA]]*Tabela1[[#This Row],[PESO UNI]]</f>
        <v>0</v>
      </c>
      <c r="Y1269" s="14">
        <f t="shared" si="176"/>
        <v>0</v>
      </c>
      <c r="Z1269" s="21">
        <f>Tabela1[[#This Row],[PESO TOTAL]]-Tabela1[[#This Row],[Peso Expedido]]</f>
        <v>0</v>
      </c>
      <c r="AA1269" s="18"/>
      <c r="AB1269" s="40"/>
      <c r="AC1269" s="40"/>
      <c r="AD1269" s="40"/>
      <c r="AE1269" s="40"/>
      <c r="AF1269" s="40"/>
      <c r="AG1269" s="40"/>
      <c r="AH1269" s="40"/>
      <c r="AI1269" s="40" t="str">
        <f t="shared" si="180"/>
        <v>ok</v>
      </c>
      <c r="AJ1269"/>
      <c r="AK1269" t="str">
        <f>Tabela1[[#This Row],[Coluna1]]&amp;Tabela1[[#This Row],[PEDIDO]]</f>
        <v/>
      </c>
      <c r="AL1269"/>
      <c r="AM1269"/>
      <c r="AN1269"/>
      <c r="AO1269" t="str">
        <f t="shared" si="177"/>
        <v>/</v>
      </c>
      <c r="AP1269" t="str">
        <f>Tabela1[[#This Row],[TAG]]&amp;Tabela1[[#This Row],[PEDIDO]]&amp;Tabela1[[#This Row],[PRODUTO]]</f>
        <v/>
      </c>
      <c r="AQ1269" s="23" t="str">
        <f>Tabela1[[#This Row],[PRODUTO]]&amp;Tabela1[[#This Row],[TAG]]</f>
        <v/>
      </c>
      <c r="AR1269" s="183">
        <f>Tabela1[[#This Row],[PESO TOTAL]]*Tabela1[[#This Row],[MATÉRIA PRIMA]]</f>
        <v>0</v>
      </c>
      <c r="AS1269" s="28">
        <f>Tabela1[[#This Row],[PESO TOTAL]]*Tabela1[[#This Row],[PREPARAÇÃO ]]</f>
        <v>0</v>
      </c>
      <c r="AT1269" s="28">
        <f>Tabela1[[#This Row],[PESO TOTAL]]*Tabela1[[#This Row],[CALDEIRARIA]]</f>
        <v>0</v>
      </c>
      <c r="AU1269" s="28">
        <f>Tabela1[[#This Row],[PESO TOTAL]]*Tabela1[[#This Row],[SOLDA]]</f>
        <v>0</v>
      </c>
      <c r="AV1269" s="28">
        <f>Tabela1[[#This Row],[PESO TOTAL]]*Tabela1[[#This Row],[ACABAMENTO]]</f>
        <v>0</v>
      </c>
      <c r="AW1269" s="28">
        <f>Tabela1[[#This Row],[PESO TOTAL]]*Tabela1[[#This Row],[PRONTO ACABADO]]</f>
        <v>0</v>
      </c>
      <c r="AX1269" s="28">
        <f>Tabela1[[#This Row],[PESO TOTAL]]*Tabela1[[#This Row],[EXPEDIÇÃO ]]</f>
        <v>0</v>
      </c>
      <c r="AY1269" s="28" t="str">
        <f>Tabela1[[#This Row],[PEDIDO]]&amp;Tabela1[[#This Row],[PRODUTO]]</f>
        <v/>
      </c>
      <c r="AZ1269" s="44">
        <f>IF(AF1269="",0,IF(ISTEXT(AF1269),H1269*VALUE(SUBSTITUTE(AF1269,"%",""))/100,H1269*AF1269))-Tabela1[[#This Row],[PRONTO ACABADO2]]</f>
        <v>0</v>
      </c>
      <c r="BA1269" s="44">
        <f>IF(AG1269="",0,IF(ISTEXT(AG1269),H1269*VALUE(SUBSTITUTE(AG1269,"%",""))/100,H1269*AG1269))-Tabela1[[#This Row],[PESO EXPEDIDO2]]</f>
        <v>0</v>
      </c>
      <c r="BB1269" s="44">
        <f t="shared" si="178"/>
        <v>0</v>
      </c>
      <c r="BC1269" s="44">
        <f t="shared" si="179"/>
        <v>0</v>
      </c>
      <c r="BD1269" s="44"/>
    </row>
    <row r="1270" spans="1:56" ht="15.75" hidden="1" customHeight="1" x14ac:dyDescent="0.25">
      <c r="A1270" s="6"/>
      <c r="B1270" s="22"/>
      <c r="C1270" s="7"/>
      <c r="D1270" s="46"/>
      <c r="E1270" s="7"/>
      <c r="F1270" s="7"/>
      <c r="G1270" s="44"/>
      <c r="H1270" s="41">
        <f>Tabela1[[#This Row],[PESO UNI]]*Tabela1[[#This Row],[QTE]]</f>
        <v>0</v>
      </c>
      <c r="I1270" s="7"/>
      <c r="J1270" s="8"/>
      <c r="K1270" s="8"/>
      <c r="L1270" s="9"/>
      <c r="M1270" s="10"/>
      <c r="N1270" s="8"/>
      <c r="O1270" s="12"/>
      <c r="P1270" s="13"/>
      <c r="Q1270" s="14">
        <f>Tabela1[[#This Row],[QTDE/ Fabricação]]-Tabela1[[#This Row],[QTE]]</f>
        <v>0</v>
      </c>
      <c r="R1270" s="19">
        <f t="shared" si="174"/>
        <v>0</v>
      </c>
      <c r="S1270" s="19">
        <f t="shared" si="173"/>
        <v>0</v>
      </c>
      <c r="T1270" s="20">
        <f t="shared" si="175"/>
        <v>0</v>
      </c>
      <c r="U1270" s="17">
        <f>IFERROR(SUMIF('LISTA DE EMBARQUE'!B:B,MICRO!E:E,'LISTA DE EMBARQUE'!G:G),"")</f>
        <v>0</v>
      </c>
      <c r="V1270" s="12" t="str">
        <f>IFERROR(VLOOKUP(Tabela1[[#This Row],[COD.MDE]],'LISTA DE EMBARQUE'!B:L,11,0),"")</f>
        <v/>
      </c>
      <c r="W1270" s="13" t="str">
        <f>IFERROR(COUNTIF(#REF!,Tabela1[[#This Row],[Colunas5]]),"")</f>
        <v/>
      </c>
      <c r="X1270" s="14">
        <f>Tabela1[[#This Row],[QIANTIDADE EXPEDIDA]]*Tabela1[[#This Row],[PESO UNI]]</f>
        <v>0</v>
      </c>
      <c r="Y1270" s="14">
        <f t="shared" si="176"/>
        <v>0</v>
      </c>
      <c r="Z1270" s="21">
        <f>Tabela1[[#This Row],[PESO TOTAL]]-Tabela1[[#This Row],[Peso Expedido]]</f>
        <v>0</v>
      </c>
      <c r="AA1270" s="18"/>
      <c r="AB1270" s="40"/>
      <c r="AC1270" s="40"/>
      <c r="AD1270" s="40"/>
      <c r="AE1270" s="40"/>
      <c r="AF1270" s="40"/>
      <c r="AG1270" s="40"/>
      <c r="AH1270" s="40"/>
      <c r="AI1270" s="40" t="str">
        <f t="shared" si="180"/>
        <v>ok</v>
      </c>
      <c r="AJ1270"/>
      <c r="AK1270" t="str">
        <f>Tabela1[[#This Row],[Coluna1]]&amp;Tabela1[[#This Row],[PEDIDO]]</f>
        <v/>
      </c>
      <c r="AL1270"/>
      <c r="AM1270"/>
      <c r="AN1270"/>
      <c r="AO1270" t="str">
        <f t="shared" si="177"/>
        <v>/</v>
      </c>
      <c r="AP1270" t="str">
        <f>Tabela1[[#This Row],[TAG]]&amp;Tabela1[[#This Row],[PEDIDO]]&amp;Tabela1[[#This Row],[PRODUTO]]</f>
        <v/>
      </c>
      <c r="AQ1270" s="23" t="str">
        <f>Tabela1[[#This Row],[PRODUTO]]&amp;Tabela1[[#This Row],[TAG]]</f>
        <v/>
      </c>
      <c r="AR1270" s="183">
        <f>Tabela1[[#This Row],[PESO TOTAL]]*Tabela1[[#This Row],[MATÉRIA PRIMA]]</f>
        <v>0</v>
      </c>
      <c r="AS1270" s="28">
        <f>Tabela1[[#This Row],[PESO TOTAL]]*Tabela1[[#This Row],[PREPARAÇÃO ]]</f>
        <v>0</v>
      </c>
      <c r="AT1270" s="28">
        <f>Tabela1[[#This Row],[PESO TOTAL]]*Tabela1[[#This Row],[CALDEIRARIA]]</f>
        <v>0</v>
      </c>
      <c r="AU1270" s="28">
        <f>Tabela1[[#This Row],[PESO TOTAL]]*Tabela1[[#This Row],[SOLDA]]</f>
        <v>0</v>
      </c>
      <c r="AV1270" s="28">
        <f>Tabela1[[#This Row],[PESO TOTAL]]*Tabela1[[#This Row],[ACABAMENTO]]</f>
        <v>0</v>
      </c>
      <c r="AW1270" s="28">
        <f>Tabela1[[#This Row],[PESO TOTAL]]*Tabela1[[#This Row],[PRONTO ACABADO]]</f>
        <v>0</v>
      </c>
      <c r="AX1270" s="28">
        <f>Tabela1[[#This Row],[PESO TOTAL]]*Tabela1[[#This Row],[EXPEDIÇÃO ]]</f>
        <v>0</v>
      </c>
      <c r="AY1270" s="28" t="str">
        <f>Tabela1[[#This Row],[PEDIDO]]&amp;Tabela1[[#This Row],[PRODUTO]]</f>
        <v/>
      </c>
      <c r="AZ1270" s="44">
        <f>IF(AF1270="",0,IF(ISTEXT(AF1270),H1270*VALUE(SUBSTITUTE(AF1270,"%",""))/100,H1270*AF1270))-Tabela1[[#This Row],[PRONTO ACABADO2]]</f>
        <v>0</v>
      </c>
      <c r="BA1270" s="44">
        <f>IF(AG1270="",0,IF(ISTEXT(AG1270),H1270*VALUE(SUBSTITUTE(AG1270,"%",""))/100,H1270*AG1270))-Tabela1[[#This Row],[PESO EXPEDIDO2]]</f>
        <v>0</v>
      </c>
      <c r="BB1270" s="44">
        <f t="shared" si="178"/>
        <v>0</v>
      </c>
      <c r="BC1270" s="44">
        <f t="shared" si="179"/>
        <v>0</v>
      </c>
      <c r="BD1270" s="44"/>
    </row>
    <row r="1271" spans="1:56" ht="15.75" hidden="1" customHeight="1" x14ac:dyDescent="0.25">
      <c r="A1271" s="6"/>
      <c r="B1271" s="22"/>
      <c r="C1271" s="7"/>
      <c r="D1271" s="46"/>
      <c r="E1271" s="7"/>
      <c r="F1271" s="7"/>
      <c r="G1271" s="44"/>
      <c r="H1271" s="41">
        <f>Tabela1[[#This Row],[PESO UNI]]*Tabela1[[#This Row],[QTE]]</f>
        <v>0</v>
      </c>
      <c r="I1271" s="7"/>
      <c r="J1271" s="8"/>
      <c r="K1271" s="8"/>
      <c r="L1271" s="9"/>
      <c r="M1271" s="10"/>
      <c r="N1271" s="8"/>
      <c r="O1271" s="12"/>
      <c r="P1271" s="13"/>
      <c r="Q1271" s="14">
        <f>Tabela1[[#This Row],[QTDE/ Fabricação]]-Tabela1[[#This Row],[QTE]]</f>
        <v>0</v>
      </c>
      <c r="R1271" s="19">
        <f t="shared" si="174"/>
        <v>0</v>
      </c>
      <c r="S1271" s="19">
        <f t="shared" si="173"/>
        <v>0</v>
      </c>
      <c r="T1271" s="20">
        <f t="shared" si="175"/>
        <v>0</v>
      </c>
      <c r="U1271" s="17">
        <f>IFERROR(SUMIF('LISTA DE EMBARQUE'!B:B,MICRO!E:E,'LISTA DE EMBARQUE'!G:G),"")</f>
        <v>0</v>
      </c>
      <c r="V1271" s="12" t="str">
        <f>IFERROR(VLOOKUP(Tabela1[[#This Row],[COD.MDE]],'LISTA DE EMBARQUE'!B:L,11,0),"")</f>
        <v/>
      </c>
      <c r="W1271" s="13" t="str">
        <f>IFERROR(COUNTIF(#REF!,Tabela1[[#This Row],[Colunas5]]),"")</f>
        <v/>
      </c>
      <c r="X1271" s="14">
        <f>Tabela1[[#This Row],[QIANTIDADE EXPEDIDA]]*Tabela1[[#This Row],[PESO UNI]]</f>
        <v>0</v>
      </c>
      <c r="Y1271" s="14">
        <f t="shared" si="176"/>
        <v>0</v>
      </c>
      <c r="Z1271" s="21">
        <f>Tabela1[[#This Row],[PESO TOTAL]]-Tabela1[[#This Row],[Peso Expedido]]</f>
        <v>0</v>
      </c>
      <c r="AA1271" s="18"/>
      <c r="AB1271" s="40"/>
      <c r="AC1271" s="40"/>
      <c r="AD1271" s="40"/>
      <c r="AE1271" s="40"/>
      <c r="AF1271" s="40"/>
      <c r="AG1271" s="40"/>
      <c r="AH1271" s="40"/>
      <c r="AI1271" s="40" t="str">
        <f t="shared" si="180"/>
        <v>ok</v>
      </c>
      <c r="AJ1271"/>
      <c r="AK1271" t="str">
        <f>Tabela1[[#This Row],[Coluna1]]&amp;Tabela1[[#This Row],[PEDIDO]]</f>
        <v/>
      </c>
      <c r="AL1271"/>
      <c r="AM1271"/>
      <c r="AN1271"/>
      <c r="AO1271" t="str">
        <f t="shared" si="177"/>
        <v>/</v>
      </c>
      <c r="AP1271" t="str">
        <f>Tabela1[[#This Row],[TAG]]&amp;Tabela1[[#This Row],[PEDIDO]]&amp;Tabela1[[#This Row],[PRODUTO]]</f>
        <v/>
      </c>
      <c r="AQ1271" s="23" t="str">
        <f>Tabela1[[#This Row],[PRODUTO]]&amp;Tabela1[[#This Row],[TAG]]</f>
        <v/>
      </c>
      <c r="AR1271" s="183">
        <f>Tabela1[[#This Row],[PESO TOTAL]]*Tabela1[[#This Row],[MATÉRIA PRIMA]]</f>
        <v>0</v>
      </c>
      <c r="AS1271" s="28">
        <f>Tabela1[[#This Row],[PESO TOTAL]]*Tabela1[[#This Row],[PREPARAÇÃO ]]</f>
        <v>0</v>
      </c>
      <c r="AT1271" s="28">
        <f>Tabela1[[#This Row],[PESO TOTAL]]*Tabela1[[#This Row],[CALDEIRARIA]]</f>
        <v>0</v>
      </c>
      <c r="AU1271" s="28">
        <f>Tabela1[[#This Row],[PESO TOTAL]]*Tabela1[[#This Row],[SOLDA]]</f>
        <v>0</v>
      </c>
      <c r="AV1271" s="28">
        <f>Tabela1[[#This Row],[PESO TOTAL]]*Tabela1[[#This Row],[ACABAMENTO]]</f>
        <v>0</v>
      </c>
      <c r="AW1271" s="28">
        <f>Tabela1[[#This Row],[PESO TOTAL]]*Tabela1[[#This Row],[PRONTO ACABADO]]</f>
        <v>0</v>
      </c>
      <c r="AX1271" s="28">
        <f>Tabela1[[#This Row],[PESO TOTAL]]*Tabela1[[#This Row],[EXPEDIÇÃO ]]</f>
        <v>0</v>
      </c>
      <c r="AY1271" s="28" t="str">
        <f>Tabela1[[#This Row],[PEDIDO]]&amp;Tabela1[[#This Row],[PRODUTO]]</f>
        <v/>
      </c>
      <c r="AZ1271" s="44">
        <f>IF(AF1271="",0,IF(ISTEXT(AF1271),H1271*VALUE(SUBSTITUTE(AF1271,"%",""))/100,H1271*AF1271))-Tabela1[[#This Row],[PRONTO ACABADO2]]</f>
        <v>0</v>
      </c>
      <c r="BA1271" s="44">
        <f>IF(AG1271="",0,IF(ISTEXT(AG1271),H1271*VALUE(SUBSTITUTE(AG1271,"%",""))/100,H1271*AG1271))-Tabela1[[#This Row],[PESO EXPEDIDO2]]</f>
        <v>0</v>
      </c>
      <c r="BB1271" s="44">
        <f t="shared" si="178"/>
        <v>0</v>
      </c>
      <c r="BC1271" s="44">
        <f t="shared" si="179"/>
        <v>0</v>
      </c>
      <c r="BD1271" s="44"/>
    </row>
    <row r="1272" spans="1:56" ht="15.75" hidden="1" customHeight="1" x14ac:dyDescent="0.25">
      <c r="A1272" s="6"/>
      <c r="B1272" s="22"/>
      <c r="C1272" s="7"/>
      <c r="D1272" s="46"/>
      <c r="E1272" s="7"/>
      <c r="F1272" s="7"/>
      <c r="G1272" s="44"/>
      <c r="H1272" s="41">
        <f>Tabela1[[#This Row],[PESO UNI]]*Tabela1[[#This Row],[QTE]]</f>
        <v>0</v>
      </c>
      <c r="I1272" s="7"/>
      <c r="J1272" s="8"/>
      <c r="K1272" s="8"/>
      <c r="L1272" s="9"/>
      <c r="M1272" s="10"/>
      <c r="N1272" s="8"/>
      <c r="O1272" s="12"/>
      <c r="P1272" s="13"/>
      <c r="Q1272" s="14">
        <f>Tabela1[[#This Row],[QTDE/ Fabricação]]-Tabela1[[#This Row],[QTE]]</f>
        <v>0</v>
      </c>
      <c r="R1272" s="19">
        <f t="shared" si="174"/>
        <v>0</v>
      </c>
      <c r="S1272" s="19">
        <f t="shared" si="173"/>
        <v>0</v>
      </c>
      <c r="T1272" s="20">
        <f t="shared" si="175"/>
        <v>0</v>
      </c>
      <c r="U1272" s="17">
        <f>IFERROR(SUMIF('LISTA DE EMBARQUE'!B:B,MICRO!E:E,'LISTA DE EMBARQUE'!G:G),"")</f>
        <v>0</v>
      </c>
      <c r="V1272" s="12" t="str">
        <f>IFERROR(VLOOKUP(Tabela1[[#This Row],[COD.MDE]],'LISTA DE EMBARQUE'!B:L,11,0),"")</f>
        <v/>
      </c>
      <c r="W1272" s="13" t="str">
        <f>IFERROR(COUNTIF(#REF!,Tabela1[[#This Row],[Colunas5]]),"")</f>
        <v/>
      </c>
      <c r="X1272" s="14">
        <f>Tabela1[[#This Row],[QIANTIDADE EXPEDIDA]]*Tabela1[[#This Row],[PESO UNI]]</f>
        <v>0</v>
      </c>
      <c r="Y1272" s="14">
        <f t="shared" si="176"/>
        <v>0</v>
      </c>
      <c r="Z1272" s="21">
        <f>Tabela1[[#This Row],[PESO TOTAL]]-Tabela1[[#This Row],[Peso Expedido]]</f>
        <v>0</v>
      </c>
      <c r="AA1272" s="18"/>
      <c r="AB1272" s="40"/>
      <c r="AC1272" s="40"/>
      <c r="AD1272" s="40"/>
      <c r="AE1272" s="40"/>
      <c r="AF1272" s="40"/>
      <c r="AG1272" s="40"/>
      <c r="AH1272" s="40"/>
      <c r="AI1272" s="40" t="str">
        <f t="shared" si="180"/>
        <v>ok</v>
      </c>
      <c r="AJ1272"/>
      <c r="AK1272" t="str">
        <f>Tabela1[[#This Row],[Coluna1]]&amp;Tabela1[[#This Row],[PEDIDO]]</f>
        <v/>
      </c>
      <c r="AL1272"/>
      <c r="AM1272"/>
      <c r="AN1272"/>
      <c r="AO1272" t="str">
        <f t="shared" si="177"/>
        <v>/</v>
      </c>
      <c r="AP1272" t="str">
        <f>Tabela1[[#This Row],[TAG]]&amp;Tabela1[[#This Row],[PEDIDO]]&amp;Tabela1[[#This Row],[PRODUTO]]</f>
        <v/>
      </c>
      <c r="AQ1272" s="23" t="str">
        <f>Tabela1[[#This Row],[PRODUTO]]&amp;Tabela1[[#This Row],[TAG]]</f>
        <v/>
      </c>
      <c r="AR1272" s="183">
        <f>Tabela1[[#This Row],[PESO TOTAL]]*Tabela1[[#This Row],[MATÉRIA PRIMA]]</f>
        <v>0</v>
      </c>
      <c r="AS1272" s="28">
        <f>Tabela1[[#This Row],[PESO TOTAL]]*Tabela1[[#This Row],[PREPARAÇÃO ]]</f>
        <v>0</v>
      </c>
      <c r="AT1272" s="28">
        <f>Tabela1[[#This Row],[PESO TOTAL]]*Tabela1[[#This Row],[CALDEIRARIA]]</f>
        <v>0</v>
      </c>
      <c r="AU1272" s="28">
        <f>Tabela1[[#This Row],[PESO TOTAL]]*Tabela1[[#This Row],[SOLDA]]</f>
        <v>0</v>
      </c>
      <c r="AV1272" s="28">
        <f>Tabela1[[#This Row],[PESO TOTAL]]*Tabela1[[#This Row],[ACABAMENTO]]</f>
        <v>0</v>
      </c>
      <c r="AW1272" s="28">
        <f>Tabela1[[#This Row],[PESO TOTAL]]*Tabela1[[#This Row],[PRONTO ACABADO]]</f>
        <v>0</v>
      </c>
      <c r="AX1272" s="28">
        <f>Tabela1[[#This Row],[PESO TOTAL]]*Tabela1[[#This Row],[EXPEDIÇÃO ]]</f>
        <v>0</v>
      </c>
      <c r="AY1272" s="28" t="str">
        <f>Tabela1[[#This Row],[PEDIDO]]&amp;Tabela1[[#This Row],[PRODUTO]]</f>
        <v/>
      </c>
      <c r="AZ1272" s="44">
        <f>IF(AF1272="",0,IF(ISTEXT(AF1272),H1272*VALUE(SUBSTITUTE(AF1272,"%",""))/100,H1272*AF1272))-Tabela1[[#This Row],[PRONTO ACABADO2]]</f>
        <v>0</v>
      </c>
      <c r="BA1272" s="44">
        <f>IF(AG1272="",0,IF(ISTEXT(AG1272),H1272*VALUE(SUBSTITUTE(AG1272,"%",""))/100,H1272*AG1272))-Tabela1[[#This Row],[PESO EXPEDIDO2]]</f>
        <v>0</v>
      </c>
      <c r="BB1272" s="44">
        <f t="shared" si="178"/>
        <v>0</v>
      </c>
      <c r="BC1272" s="44">
        <f t="shared" si="179"/>
        <v>0</v>
      </c>
      <c r="BD1272" s="44"/>
    </row>
    <row r="1273" spans="1:56" ht="15.75" hidden="1" customHeight="1" x14ac:dyDescent="0.25">
      <c r="A1273" s="6"/>
      <c r="B1273" s="22"/>
      <c r="C1273" s="7"/>
      <c r="D1273" s="46"/>
      <c r="E1273" s="7"/>
      <c r="F1273" s="7"/>
      <c r="G1273" s="44"/>
      <c r="H1273" s="41">
        <f>Tabela1[[#This Row],[PESO UNI]]*Tabela1[[#This Row],[QTE]]</f>
        <v>0</v>
      </c>
      <c r="I1273" s="7"/>
      <c r="J1273" s="8"/>
      <c r="K1273" s="8"/>
      <c r="L1273" s="9"/>
      <c r="M1273" s="10"/>
      <c r="N1273" s="8"/>
      <c r="O1273" s="12"/>
      <c r="P1273" s="13"/>
      <c r="Q1273" s="14">
        <f>Tabela1[[#This Row],[QTDE/ Fabricação]]-Tabela1[[#This Row],[QTE]]</f>
        <v>0</v>
      </c>
      <c r="R1273" s="19">
        <f t="shared" si="174"/>
        <v>0</v>
      </c>
      <c r="S1273" s="19">
        <f t="shared" si="173"/>
        <v>0</v>
      </c>
      <c r="T1273" s="20">
        <f t="shared" si="175"/>
        <v>0</v>
      </c>
      <c r="U1273" s="17">
        <f>IFERROR(SUMIF('LISTA DE EMBARQUE'!B:B,MICRO!E:E,'LISTA DE EMBARQUE'!G:G),"")</f>
        <v>0</v>
      </c>
      <c r="V1273" s="12" t="str">
        <f>IFERROR(VLOOKUP(Tabela1[[#This Row],[COD.MDE]],'LISTA DE EMBARQUE'!B:L,11,0),"")</f>
        <v/>
      </c>
      <c r="W1273" s="13" t="str">
        <f>IFERROR(COUNTIF(#REF!,Tabela1[[#This Row],[Colunas5]]),"")</f>
        <v/>
      </c>
      <c r="X1273" s="14">
        <f>Tabela1[[#This Row],[QIANTIDADE EXPEDIDA]]*Tabela1[[#This Row],[PESO UNI]]</f>
        <v>0</v>
      </c>
      <c r="Y1273" s="14">
        <f t="shared" si="176"/>
        <v>0</v>
      </c>
      <c r="Z1273" s="21">
        <f>Tabela1[[#This Row],[PESO TOTAL]]-Tabela1[[#This Row],[Peso Expedido]]</f>
        <v>0</v>
      </c>
      <c r="AA1273" s="18"/>
      <c r="AB1273" s="40"/>
      <c r="AC1273" s="40"/>
      <c r="AD1273" s="40"/>
      <c r="AE1273" s="40"/>
      <c r="AF1273" s="40"/>
      <c r="AG1273" s="40"/>
      <c r="AH1273" s="40"/>
      <c r="AI1273" s="40" t="str">
        <f t="shared" si="180"/>
        <v>ok</v>
      </c>
      <c r="AJ1273"/>
      <c r="AK1273" t="str">
        <f>Tabela1[[#This Row],[Coluna1]]&amp;Tabela1[[#This Row],[PEDIDO]]</f>
        <v/>
      </c>
      <c r="AL1273"/>
      <c r="AM1273"/>
      <c r="AN1273"/>
      <c r="AO1273" t="str">
        <f t="shared" si="177"/>
        <v>/</v>
      </c>
      <c r="AP1273" t="str">
        <f>Tabela1[[#This Row],[TAG]]&amp;Tabela1[[#This Row],[PEDIDO]]&amp;Tabela1[[#This Row],[PRODUTO]]</f>
        <v/>
      </c>
      <c r="AQ1273" s="23" t="str">
        <f>Tabela1[[#This Row],[PRODUTO]]&amp;Tabela1[[#This Row],[TAG]]</f>
        <v/>
      </c>
      <c r="AR1273" s="183">
        <f>Tabela1[[#This Row],[PESO TOTAL]]*Tabela1[[#This Row],[MATÉRIA PRIMA]]</f>
        <v>0</v>
      </c>
      <c r="AS1273" s="28">
        <f>Tabela1[[#This Row],[PESO TOTAL]]*Tabela1[[#This Row],[PREPARAÇÃO ]]</f>
        <v>0</v>
      </c>
      <c r="AT1273" s="28">
        <f>Tabela1[[#This Row],[PESO TOTAL]]*Tabela1[[#This Row],[CALDEIRARIA]]</f>
        <v>0</v>
      </c>
      <c r="AU1273" s="28">
        <f>Tabela1[[#This Row],[PESO TOTAL]]*Tabela1[[#This Row],[SOLDA]]</f>
        <v>0</v>
      </c>
      <c r="AV1273" s="28">
        <f>Tabela1[[#This Row],[PESO TOTAL]]*Tabela1[[#This Row],[ACABAMENTO]]</f>
        <v>0</v>
      </c>
      <c r="AW1273" s="28">
        <f>Tabela1[[#This Row],[PESO TOTAL]]*Tabela1[[#This Row],[PRONTO ACABADO]]</f>
        <v>0</v>
      </c>
      <c r="AX1273" s="28">
        <f>Tabela1[[#This Row],[PESO TOTAL]]*Tabela1[[#This Row],[EXPEDIÇÃO ]]</f>
        <v>0</v>
      </c>
      <c r="AY1273" s="28" t="str">
        <f>Tabela1[[#This Row],[PEDIDO]]&amp;Tabela1[[#This Row],[PRODUTO]]</f>
        <v/>
      </c>
      <c r="AZ1273" s="44">
        <f>IF(AF1273="",0,IF(ISTEXT(AF1273),H1273*VALUE(SUBSTITUTE(AF1273,"%",""))/100,H1273*AF1273))-Tabela1[[#This Row],[PRONTO ACABADO2]]</f>
        <v>0</v>
      </c>
      <c r="BA1273" s="44">
        <f>IF(AG1273="",0,IF(ISTEXT(AG1273),H1273*VALUE(SUBSTITUTE(AG1273,"%",""))/100,H1273*AG1273))-Tabela1[[#This Row],[PESO EXPEDIDO2]]</f>
        <v>0</v>
      </c>
      <c r="BB1273" s="44">
        <f t="shared" si="178"/>
        <v>0</v>
      </c>
      <c r="BC1273" s="44">
        <f t="shared" si="179"/>
        <v>0</v>
      </c>
      <c r="BD1273" s="44"/>
    </row>
    <row r="1274" spans="1:56" ht="15.75" hidden="1" customHeight="1" x14ac:dyDescent="0.25">
      <c r="A1274" s="6"/>
      <c r="B1274" s="22"/>
      <c r="C1274" s="7"/>
      <c r="D1274" s="46"/>
      <c r="E1274" s="7"/>
      <c r="F1274" s="7"/>
      <c r="G1274" s="44"/>
      <c r="H1274" s="41">
        <f>Tabela1[[#This Row],[PESO UNI]]*Tabela1[[#This Row],[QTE]]</f>
        <v>0</v>
      </c>
      <c r="I1274" s="7"/>
      <c r="J1274" s="8"/>
      <c r="K1274" s="8"/>
      <c r="L1274" s="9"/>
      <c r="M1274" s="10"/>
      <c r="N1274" s="8"/>
      <c r="O1274" s="12"/>
      <c r="P1274" s="13"/>
      <c r="Q1274" s="14">
        <f>Tabela1[[#This Row],[QTDE/ Fabricação]]-Tabela1[[#This Row],[QTE]]</f>
        <v>0</v>
      </c>
      <c r="R1274" s="19">
        <f t="shared" si="174"/>
        <v>0</v>
      </c>
      <c r="S1274" s="19">
        <f t="shared" ref="S1274:S1337" si="181">IFERROR(H1274*AG1274,"")</f>
        <v>0</v>
      </c>
      <c r="T1274" s="20">
        <f t="shared" si="175"/>
        <v>0</v>
      </c>
      <c r="U1274" s="17">
        <f>IFERROR(SUMIF('LISTA DE EMBARQUE'!B:B,MICRO!E:E,'LISTA DE EMBARQUE'!G:G),"")</f>
        <v>0</v>
      </c>
      <c r="V1274" s="12" t="str">
        <f>IFERROR(VLOOKUP(Tabela1[[#This Row],[COD.MDE]],'LISTA DE EMBARQUE'!B:L,11,0),"")</f>
        <v/>
      </c>
      <c r="W1274" s="13" t="str">
        <f>IFERROR(COUNTIF(#REF!,Tabela1[[#This Row],[Colunas5]]),"")</f>
        <v/>
      </c>
      <c r="X1274" s="14">
        <f>Tabela1[[#This Row],[QIANTIDADE EXPEDIDA]]*Tabela1[[#This Row],[PESO UNI]]</f>
        <v>0</v>
      </c>
      <c r="Y1274" s="14">
        <f t="shared" si="176"/>
        <v>0</v>
      </c>
      <c r="Z1274" s="21">
        <f>Tabela1[[#This Row],[PESO TOTAL]]-Tabela1[[#This Row],[Peso Expedido]]</f>
        <v>0</v>
      </c>
      <c r="AA1274" s="18"/>
      <c r="AB1274" s="40"/>
      <c r="AC1274" s="40"/>
      <c r="AD1274" s="40"/>
      <c r="AE1274" s="40"/>
      <c r="AF1274" s="40"/>
      <c r="AG1274" s="40"/>
      <c r="AH1274" s="40"/>
      <c r="AI1274" s="40" t="str">
        <f t="shared" si="180"/>
        <v>ok</v>
      </c>
      <c r="AJ1274"/>
      <c r="AK1274" t="str">
        <f>Tabela1[[#This Row],[Coluna1]]&amp;Tabela1[[#This Row],[PEDIDO]]</f>
        <v/>
      </c>
      <c r="AL1274"/>
      <c r="AM1274"/>
      <c r="AN1274"/>
      <c r="AO1274" t="str">
        <f t="shared" si="177"/>
        <v>/</v>
      </c>
      <c r="AP1274" t="str">
        <f>Tabela1[[#This Row],[TAG]]&amp;Tabela1[[#This Row],[PEDIDO]]&amp;Tabela1[[#This Row],[PRODUTO]]</f>
        <v/>
      </c>
      <c r="AQ1274" s="23" t="str">
        <f>Tabela1[[#This Row],[PRODUTO]]&amp;Tabela1[[#This Row],[TAG]]</f>
        <v/>
      </c>
      <c r="AR1274" s="183">
        <f>Tabela1[[#This Row],[PESO TOTAL]]*Tabela1[[#This Row],[MATÉRIA PRIMA]]</f>
        <v>0</v>
      </c>
      <c r="AS1274" s="28">
        <f>Tabela1[[#This Row],[PESO TOTAL]]*Tabela1[[#This Row],[PREPARAÇÃO ]]</f>
        <v>0</v>
      </c>
      <c r="AT1274" s="28">
        <f>Tabela1[[#This Row],[PESO TOTAL]]*Tabela1[[#This Row],[CALDEIRARIA]]</f>
        <v>0</v>
      </c>
      <c r="AU1274" s="28">
        <f>Tabela1[[#This Row],[PESO TOTAL]]*Tabela1[[#This Row],[SOLDA]]</f>
        <v>0</v>
      </c>
      <c r="AV1274" s="28">
        <f>Tabela1[[#This Row],[PESO TOTAL]]*Tabela1[[#This Row],[ACABAMENTO]]</f>
        <v>0</v>
      </c>
      <c r="AW1274" s="28">
        <f>Tabela1[[#This Row],[PESO TOTAL]]*Tabela1[[#This Row],[PRONTO ACABADO]]</f>
        <v>0</v>
      </c>
      <c r="AX1274" s="28">
        <f>Tabela1[[#This Row],[PESO TOTAL]]*Tabela1[[#This Row],[EXPEDIÇÃO ]]</f>
        <v>0</v>
      </c>
      <c r="AY1274" s="28" t="str">
        <f>Tabela1[[#This Row],[PEDIDO]]&amp;Tabela1[[#This Row],[PRODUTO]]</f>
        <v/>
      </c>
      <c r="AZ1274" s="44">
        <f>IF(AF1274="",0,IF(ISTEXT(AF1274),H1274*VALUE(SUBSTITUTE(AF1274,"%",""))/100,H1274*AF1274))-Tabela1[[#This Row],[PRONTO ACABADO2]]</f>
        <v>0</v>
      </c>
      <c r="BA1274" s="44">
        <f>IF(AG1274="",0,IF(ISTEXT(AG1274),H1274*VALUE(SUBSTITUTE(AG1274,"%",""))/100,H1274*AG1274))-Tabela1[[#This Row],[PESO EXPEDIDO2]]</f>
        <v>0</v>
      </c>
      <c r="BB1274" s="44">
        <f t="shared" si="178"/>
        <v>0</v>
      </c>
      <c r="BC1274" s="44">
        <f t="shared" si="179"/>
        <v>0</v>
      </c>
      <c r="BD1274" s="44"/>
    </row>
    <row r="1275" spans="1:56" ht="15.75" hidden="1" customHeight="1" x14ac:dyDescent="0.25">
      <c r="A1275" s="6"/>
      <c r="B1275" s="22"/>
      <c r="C1275" s="7"/>
      <c r="D1275" s="46"/>
      <c r="E1275" s="7"/>
      <c r="F1275" s="7"/>
      <c r="G1275" s="44"/>
      <c r="H1275" s="41">
        <f>Tabela1[[#This Row],[PESO UNI]]*Tabela1[[#This Row],[QTE]]</f>
        <v>0</v>
      </c>
      <c r="I1275" s="7"/>
      <c r="J1275" s="8"/>
      <c r="K1275" s="8"/>
      <c r="L1275" s="9"/>
      <c r="M1275" s="10"/>
      <c r="N1275" s="8"/>
      <c r="O1275" s="12"/>
      <c r="P1275" s="13"/>
      <c r="Q1275" s="14">
        <f>Tabela1[[#This Row],[QTDE/ Fabricação]]-Tabela1[[#This Row],[QTE]]</f>
        <v>0</v>
      </c>
      <c r="R1275" s="19">
        <f t="shared" si="174"/>
        <v>0</v>
      </c>
      <c r="S1275" s="19">
        <f t="shared" si="181"/>
        <v>0</v>
      </c>
      <c r="T1275" s="20">
        <f t="shared" si="175"/>
        <v>0</v>
      </c>
      <c r="U1275" s="17">
        <f>IFERROR(SUMIF('LISTA DE EMBARQUE'!B:B,MICRO!E:E,'LISTA DE EMBARQUE'!G:G),"")</f>
        <v>0</v>
      </c>
      <c r="V1275" s="12" t="str">
        <f>IFERROR(VLOOKUP(Tabela1[[#This Row],[COD.MDE]],'LISTA DE EMBARQUE'!B:L,11,0),"")</f>
        <v/>
      </c>
      <c r="W1275" s="13" t="str">
        <f>IFERROR(COUNTIF(#REF!,Tabela1[[#This Row],[Colunas5]]),"")</f>
        <v/>
      </c>
      <c r="X1275" s="14">
        <f>Tabela1[[#This Row],[QIANTIDADE EXPEDIDA]]*Tabela1[[#This Row],[PESO UNI]]</f>
        <v>0</v>
      </c>
      <c r="Y1275" s="14">
        <f t="shared" si="176"/>
        <v>0</v>
      </c>
      <c r="Z1275" s="21">
        <f>Tabela1[[#This Row],[PESO TOTAL]]-Tabela1[[#This Row],[Peso Expedido]]</f>
        <v>0</v>
      </c>
      <c r="AA1275" s="18"/>
      <c r="AB1275" s="40"/>
      <c r="AC1275" s="40"/>
      <c r="AD1275" s="40"/>
      <c r="AE1275" s="40"/>
      <c r="AF1275" s="40"/>
      <c r="AG1275" s="40"/>
      <c r="AH1275" s="40"/>
      <c r="AI1275" s="40" t="str">
        <f t="shared" si="180"/>
        <v>ok</v>
      </c>
      <c r="AJ1275"/>
      <c r="AK1275" t="str">
        <f>Tabela1[[#This Row],[Coluna1]]&amp;Tabela1[[#This Row],[PEDIDO]]</f>
        <v/>
      </c>
      <c r="AL1275"/>
      <c r="AM1275"/>
      <c r="AN1275"/>
      <c r="AO1275" t="str">
        <f t="shared" si="177"/>
        <v>/</v>
      </c>
      <c r="AP1275" t="str">
        <f>Tabela1[[#This Row],[TAG]]&amp;Tabela1[[#This Row],[PEDIDO]]&amp;Tabela1[[#This Row],[PRODUTO]]</f>
        <v/>
      </c>
      <c r="AQ1275" s="23" t="str">
        <f>Tabela1[[#This Row],[PRODUTO]]&amp;Tabela1[[#This Row],[TAG]]</f>
        <v/>
      </c>
      <c r="AR1275" s="183">
        <f>Tabela1[[#This Row],[PESO TOTAL]]*Tabela1[[#This Row],[MATÉRIA PRIMA]]</f>
        <v>0</v>
      </c>
      <c r="AS1275" s="28">
        <f>Tabela1[[#This Row],[PESO TOTAL]]*Tabela1[[#This Row],[PREPARAÇÃO ]]</f>
        <v>0</v>
      </c>
      <c r="AT1275" s="28">
        <f>Tabela1[[#This Row],[PESO TOTAL]]*Tabela1[[#This Row],[CALDEIRARIA]]</f>
        <v>0</v>
      </c>
      <c r="AU1275" s="28">
        <f>Tabela1[[#This Row],[PESO TOTAL]]*Tabela1[[#This Row],[SOLDA]]</f>
        <v>0</v>
      </c>
      <c r="AV1275" s="28">
        <f>Tabela1[[#This Row],[PESO TOTAL]]*Tabela1[[#This Row],[ACABAMENTO]]</f>
        <v>0</v>
      </c>
      <c r="AW1275" s="28">
        <f>Tabela1[[#This Row],[PESO TOTAL]]*Tabela1[[#This Row],[PRONTO ACABADO]]</f>
        <v>0</v>
      </c>
      <c r="AX1275" s="28">
        <f>Tabela1[[#This Row],[PESO TOTAL]]*Tabela1[[#This Row],[EXPEDIÇÃO ]]</f>
        <v>0</v>
      </c>
      <c r="AY1275" s="28" t="str">
        <f>Tabela1[[#This Row],[PEDIDO]]&amp;Tabela1[[#This Row],[PRODUTO]]</f>
        <v/>
      </c>
      <c r="AZ1275" s="44">
        <f>IF(AF1275="",0,IF(ISTEXT(AF1275),H1275*VALUE(SUBSTITUTE(AF1275,"%",""))/100,H1275*AF1275))-Tabela1[[#This Row],[PRONTO ACABADO2]]</f>
        <v>0</v>
      </c>
      <c r="BA1275" s="44">
        <f>IF(AG1275="",0,IF(ISTEXT(AG1275),H1275*VALUE(SUBSTITUTE(AG1275,"%",""))/100,H1275*AG1275))-Tabela1[[#This Row],[PESO EXPEDIDO2]]</f>
        <v>0</v>
      </c>
      <c r="BB1275" s="44">
        <f t="shared" si="178"/>
        <v>0</v>
      </c>
      <c r="BC1275" s="44">
        <f t="shared" si="179"/>
        <v>0</v>
      </c>
      <c r="BD1275" s="44"/>
    </row>
    <row r="1276" spans="1:56" ht="15.75" hidden="1" customHeight="1" x14ac:dyDescent="0.25">
      <c r="A1276" s="6"/>
      <c r="B1276" s="22"/>
      <c r="C1276" s="7"/>
      <c r="D1276" s="46"/>
      <c r="E1276" s="7"/>
      <c r="F1276" s="7"/>
      <c r="G1276" s="44"/>
      <c r="H1276" s="41">
        <f>Tabela1[[#This Row],[PESO UNI]]*Tabela1[[#This Row],[QTE]]</f>
        <v>0</v>
      </c>
      <c r="I1276" s="7"/>
      <c r="J1276" s="8"/>
      <c r="K1276" s="8"/>
      <c r="L1276" s="9"/>
      <c r="M1276" s="10"/>
      <c r="N1276" s="8"/>
      <c r="O1276" s="12"/>
      <c r="P1276" s="13"/>
      <c r="Q1276" s="14">
        <f>Tabela1[[#This Row],[QTDE/ Fabricação]]-Tabela1[[#This Row],[QTE]]</f>
        <v>0</v>
      </c>
      <c r="R1276" s="19">
        <f t="shared" si="174"/>
        <v>0</v>
      </c>
      <c r="S1276" s="19">
        <f t="shared" si="181"/>
        <v>0</v>
      </c>
      <c r="T1276" s="20">
        <f t="shared" si="175"/>
        <v>0</v>
      </c>
      <c r="U1276" s="17">
        <f>IFERROR(SUMIF('LISTA DE EMBARQUE'!B:B,MICRO!E:E,'LISTA DE EMBARQUE'!G:G),"")</f>
        <v>0</v>
      </c>
      <c r="V1276" s="12" t="str">
        <f>IFERROR(VLOOKUP(Tabela1[[#This Row],[COD.MDE]],'LISTA DE EMBARQUE'!B:L,11,0),"")</f>
        <v/>
      </c>
      <c r="W1276" s="13" t="str">
        <f>IFERROR(COUNTIF(#REF!,Tabela1[[#This Row],[Colunas5]]),"")</f>
        <v/>
      </c>
      <c r="X1276" s="14">
        <f>Tabela1[[#This Row],[QIANTIDADE EXPEDIDA]]*Tabela1[[#This Row],[PESO UNI]]</f>
        <v>0</v>
      </c>
      <c r="Y1276" s="14">
        <f t="shared" si="176"/>
        <v>0</v>
      </c>
      <c r="Z1276" s="21">
        <f>Tabela1[[#This Row],[PESO TOTAL]]-Tabela1[[#This Row],[Peso Expedido]]</f>
        <v>0</v>
      </c>
      <c r="AA1276" s="18"/>
      <c r="AB1276" s="40"/>
      <c r="AC1276" s="40"/>
      <c r="AD1276" s="40"/>
      <c r="AE1276" s="40"/>
      <c r="AF1276" s="40"/>
      <c r="AG1276" s="40"/>
      <c r="AH1276" s="40"/>
      <c r="AI1276" s="40" t="str">
        <f t="shared" si="180"/>
        <v>ok</v>
      </c>
      <c r="AJ1276"/>
      <c r="AK1276" t="str">
        <f>Tabela1[[#This Row],[Coluna1]]&amp;Tabela1[[#This Row],[PEDIDO]]</f>
        <v/>
      </c>
      <c r="AL1276"/>
      <c r="AM1276"/>
      <c r="AN1276"/>
      <c r="AO1276" t="str">
        <f t="shared" si="177"/>
        <v>/</v>
      </c>
      <c r="AP1276" t="str">
        <f>Tabela1[[#This Row],[TAG]]&amp;Tabela1[[#This Row],[PEDIDO]]&amp;Tabela1[[#This Row],[PRODUTO]]</f>
        <v/>
      </c>
      <c r="AQ1276" s="23" t="str">
        <f>Tabela1[[#This Row],[PRODUTO]]&amp;Tabela1[[#This Row],[TAG]]</f>
        <v/>
      </c>
      <c r="AR1276" s="183">
        <f>Tabela1[[#This Row],[PESO TOTAL]]*Tabela1[[#This Row],[MATÉRIA PRIMA]]</f>
        <v>0</v>
      </c>
      <c r="AS1276" s="28">
        <f>Tabela1[[#This Row],[PESO TOTAL]]*Tabela1[[#This Row],[PREPARAÇÃO ]]</f>
        <v>0</v>
      </c>
      <c r="AT1276" s="28">
        <f>Tabela1[[#This Row],[PESO TOTAL]]*Tabela1[[#This Row],[CALDEIRARIA]]</f>
        <v>0</v>
      </c>
      <c r="AU1276" s="28">
        <f>Tabela1[[#This Row],[PESO TOTAL]]*Tabela1[[#This Row],[SOLDA]]</f>
        <v>0</v>
      </c>
      <c r="AV1276" s="28">
        <f>Tabela1[[#This Row],[PESO TOTAL]]*Tabela1[[#This Row],[ACABAMENTO]]</f>
        <v>0</v>
      </c>
      <c r="AW1276" s="28">
        <f>Tabela1[[#This Row],[PESO TOTAL]]*Tabela1[[#This Row],[PRONTO ACABADO]]</f>
        <v>0</v>
      </c>
      <c r="AX1276" s="28">
        <f>Tabela1[[#This Row],[PESO TOTAL]]*Tabela1[[#This Row],[EXPEDIÇÃO ]]</f>
        <v>0</v>
      </c>
      <c r="AY1276" s="28" t="str">
        <f>Tabela1[[#This Row],[PEDIDO]]&amp;Tabela1[[#This Row],[PRODUTO]]</f>
        <v/>
      </c>
      <c r="AZ1276" s="44">
        <f>IF(AF1276="",0,IF(ISTEXT(AF1276),H1276*VALUE(SUBSTITUTE(AF1276,"%",""))/100,H1276*AF1276))-Tabela1[[#This Row],[PRONTO ACABADO2]]</f>
        <v>0</v>
      </c>
      <c r="BA1276" s="44">
        <f>IF(AG1276="",0,IF(ISTEXT(AG1276),H1276*VALUE(SUBSTITUTE(AG1276,"%",""))/100,H1276*AG1276))-Tabela1[[#This Row],[PESO EXPEDIDO2]]</f>
        <v>0</v>
      </c>
      <c r="BB1276" s="44">
        <f t="shared" si="178"/>
        <v>0</v>
      </c>
      <c r="BC1276" s="44">
        <f t="shared" si="179"/>
        <v>0</v>
      </c>
      <c r="BD1276" s="44"/>
    </row>
    <row r="1277" spans="1:56" ht="15.75" hidden="1" customHeight="1" x14ac:dyDescent="0.25">
      <c r="A1277" s="6"/>
      <c r="B1277" s="22"/>
      <c r="C1277" s="7"/>
      <c r="D1277" s="46"/>
      <c r="E1277" s="7"/>
      <c r="F1277" s="7"/>
      <c r="G1277" s="44"/>
      <c r="H1277" s="41">
        <f>Tabela1[[#This Row],[PESO UNI]]*Tabela1[[#This Row],[QTE]]</f>
        <v>0</v>
      </c>
      <c r="I1277" s="7"/>
      <c r="J1277" s="8"/>
      <c r="K1277" s="8"/>
      <c r="L1277" s="9"/>
      <c r="M1277" s="10"/>
      <c r="N1277" s="8"/>
      <c r="O1277" s="12"/>
      <c r="P1277" s="13"/>
      <c r="Q1277" s="14">
        <f>Tabela1[[#This Row],[QTDE/ Fabricação]]-Tabela1[[#This Row],[QTE]]</f>
        <v>0</v>
      </c>
      <c r="R1277" s="19">
        <f t="shared" ref="R1277:R1340" si="182">IFERROR(H1277*((AA1277*0.25)+(AC1277*0.25)+(AD1277*0.225)+(AE1277*0.225)+(AF1277*0.05)),"")</f>
        <v>0</v>
      </c>
      <c r="S1277" s="19">
        <f t="shared" si="181"/>
        <v>0</v>
      </c>
      <c r="T1277" s="20">
        <f t="shared" ref="T1277:T1340" si="183">IFERROR(S1277-H1277,"")</f>
        <v>0</v>
      </c>
      <c r="U1277" s="17">
        <f>IFERROR(SUMIF('LISTA DE EMBARQUE'!B:B,MICRO!E:E,'LISTA DE EMBARQUE'!G:G),"")</f>
        <v>0</v>
      </c>
      <c r="V1277" s="12" t="str">
        <f>IFERROR(VLOOKUP(Tabela1[[#This Row],[COD.MDE]],'LISTA DE EMBARQUE'!B:L,11,0),"")</f>
        <v/>
      </c>
      <c r="W1277" s="13" t="str">
        <f>IFERROR(COUNTIF(#REF!,Tabela1[[#This Row],[Colunas5]]),"")</f>
        <v/>
      </c>
      <c r="X1277" s="14">
        <f>Tabela1[[#This Row],[QIANTIDADE EXPEDIDA]]*Tabela1[[#This Row],[PESO UNI]]</f>
        <v>0</v>
      </c>
      <c r="Y1277" s="14">
        <f t="shared" ref="Y1277:Y1340" si="184">U1277-C1277</f>
        <v>0</v>
      </c>
      <c r="Z1277" s="21">
        <f>Tabela1[[#This Row],[PESO TOTAL]]-Tabela1[[#This Row],[Peso Expedido]]</f>
        <v>0</v>
      </c>
      <c r="AA1277" s="18"/>
      <c r="AB1277" s="40"/>
      <c r="AC1277" s="40"/>
      <c r="AD1277" s="40"/>
      <c r="AE1277" s="40"/>
      <c r="AF1277" s="40"/>
      <c r="AG1277" s="40"/>
      <c r="AH1277" s="40"/>
      <c r="AI1277" s="40" t="str">
        <f t="shared" si="180"/>
        <v>ok</v>
      </c>
      <c r="AJ1277"/>
      <c r="AK1277" t="str">
        <f>Tabela1[[#This Row],[Coluna1]]&amp;Tabela1[[#This Row],[PEDIDO]]</f>
        <v/>
      </c>
      <c r="AL1277"/>
      <c r="AM1277"/>
      <c r="AN1277"/>
      <c r="AO1277" t="str">
        <f t="shared" ref="AO1277:AO1340" si="185">A1277&amp;"/"&amp;J1277</f>
        <v>/</v>
      </c>
      <c r="AP1277" t="str">
        <f>Tabela1[[#This Row],[TAG]]&amp;Tabela1[[#This Row],[PEDIDO]]&amp;Tabela1[[#This Row],[PRODUTO]]</f>
        <v/>
      </c>
      <c r="AQ1277" s="23" t="str">
        <f>Tabela1[[#This Row],[PRODUTO]]&amp;Tabela1[[#This Row],[TAG]]</f>
        <v/>
      </c>
      <c r="AR1277" s="183">
        <f>Tabela1[[#This Row],[PESO TOTAL]]*Tabela1[[#This Row],[MATÉRIA PRIMA]]</f>
        <v>0</v>
      </c>
      <c r="AS1277" s="28">
        <f>Tabela1[[#This Row],[PESO TOTAL]]*Tabela1[[#This Row],[PREPARAÇÃO ]]</f>
        <v>0</v>
      </c>
      <c r="AT1277" s="28">
        <f>Tabela1[[#This Row],[PESO TOTAL]]*Tabela1[[#This Row],[CALDEIRARIA]]</f>
        <v>0</v>
      </c>
      <c r="AU1277" s="28">
        <f>Tabela1[[#This Row],[PESO TOTAL]]*Tabela1[[#This Row],[SOLDA]]</f>
        <v>0</v>
      </c>
      <c r="AV1277" s="28">
        <f>Tabela1[[#This Row],[PESO TOTAL]]*Tabela1[[#This Row],[ACABAMENTO]]</f>
        <v>0</v>
      </c>
      <c r="AW1277" s="28">
        <f>Tabela1[[#This Row],[PESO TOTAL]]*Tabela1[[#This Row],[PRONTO ACABADO]]</f>
        <v>0</v>
      </c>
      <c r="AX1277" s="28">
        <f>Tabela1[[#This Row],[PESO TOTAL]]*Tabela1[[#This Row],[EXPEDIÇÃO ]]</f>
        <v>0</v>
      </c>
      <c r="AY1277" s="28" t="str">
        <f>Tabela1[[#This Row],[PEDIDO]]&amp;Tabela1[[#This Row],[PRODUTO]]</f>
        <v/>
      </c>
      <c r="AZ1277" s="44">
        <f>IF(AF1277="",0,IF(ISTEXT(AF1277),H1277*VALUE(SUBSTITUTE(AF1277,"%",""))/100,H1277*AF1277))-Tabela1[[#This Row],[PRONTO ACABADO2]]</f>
        <v>0</v>
      </c>
      <c r="BA1277" s="44">
        <f>IF(AG1277="",0,IF(ISTEXT(AG1277),H1277*VALUE(SUBSTITUTE(AG1277,"%",""))/100,H1277*AG1277))-Tabela1[[#This Row],[PESO EXPEDIDO2]]</f>
        <v>0</v>
      </c>
      <c r="BB1277" s="44">
        <f t="shared" ref="BB1277:BB1340" si="186">IF(AH1277="",0,IF(ISTEXT(AH1277),H1277*VALUE(SUBSTITUTE(AH1277,"%",""))/100,H1277*AH1277))</f>
        <v>0</v>
      </c>
      <c r="BC1277" s="44">
        <f t="shared" ref="BC1277:BC1340" si="187">IF(AG1277="",0,IF(ISTEXT(AG1277),H1277*VALUE(SUBSTITUTE(AG1277,"%",""))/100,H1277*AG1277))</f>
        <v>0</v>
      </c>
      <c r="BD1277" s="44"/>
    </row>
    <row r="1278" spans="1:56" ht="15.75" hidden="1" customHeight="1" x14ac:dyDescent="0.25">
      <c r="A1278" s="6"/>
      <c r="B1278" s="22"/>
      <c r="C1278" s="7"/>
      <c r="D1278" s="46"/>
      <c r="E1278" s="7"/>
      <c r="F1278" s="7"/>
      <c r="G1278" s="44"/>
      <c r="H1278" s="41">
        <f>Tabela1[[#This Row],[PESO UNI]]*Tabela1[[#This Row],[QTE]]</f>
        <v>0</v>
      </c>
      <c r="I1278" s="7"/>
      <c r="J1278" s="8"/>
      <c r="K1278" s="8"/>
      <c r="L1278" s="9"/>
      <c r="M1278" s="10"/>
      <c r="N1278" s="8"/>
      <c r="O1278" s="12"/>
      <c r="P1278" s="13"/>
      <c r="Q1278" s="14">
        <f>Tabela1[[#This Row],[QTDE/ Fabricação]]-Tabela1[[#This Row],[QTE]]</f>
        <v>0</v>
      </c>
      <c r="R1278" s="19">
        <f t="shared" si="182"/>
        <v>0</v>
      </c>
      <c r="S1278" s="19">
        <f t="shared" si="181"/>
        <v>0</v>
      </c>
      <c r="T1278" s="20">
        <f t="shared" si="183"/>
        <v>0</v>
      </c>
      <c r="U1278" s="17">
        <f>IFERROR(SUMIF('LISTA DE EMBARQUE'!B:B,MICRO!E:E,'LISTA DE EMBARQUE'!G:G),"")</f>
        <v>0</v>
      </c>
      <c r="V1278" s="12" t="str">
        <f>IFERROR(VLOOKUP(Tabela1[[#This Row],[COD.MDE]],'LISTA DE EMBARQUE'!B:L,11,0),"")</f>
        <v/>
      </c>
      <c r="W1278" s="13" t="str">
        <f>IFERROR(COUNTIF(#REF!,Tabela1[[#This Row],[Colunas5]]),"")</f>
        <v/>
      </c>
      <c r="X1278" s="14">
        <f>Tabela1[[#This Row],[QIANTIDADE EXPEDIDA]]*Tabela1[[#This Row],[PESO UNI]]</f>
        <v>0</v>
      </c>
      <c r="Y1278" s="14">
        <f t="shared" si="184"/>
        <v>0</v>
      </c>
      <c r="Z1278" s="21">
        <f>Tabela1[[#This Row],[PESO TOTAL]]-Tabela1[[#This Row],[Peso Expedido]]</f>
        <v>0</v>
      </c>
      <c r="AA1278" s="18"/>
      <c r="AB1278" s="40"/>
      <c r="AC1278" s="40"/>
      <c r="AD1278" s="40"/>
      <c r="AE1278" s="40"/>
      <c r="AF1278" s="40"/>
      <c r="AG1278" s="40"/>
      <c r="AH1278" s="40"/>
      <c r="AI1278" s="40" t="str">
        <f t="shared" si="180"/>
        <v>ok</v>
      </c>
      <c r="AJ1278"/>
      <c r="AK1278" t="str">
        <f>Tabela1[[#This Row],[Coluna1]]&amp;Tabela1[[#This Row],[PEDIDO]]</f>
        <v/>
      </c>
      <c r="AL1278"/>
      <c r="AM1278"/>
      <c r="AN1278"/>
      <c r="AO1278" t="str">
        <f t="shared" si="185"/>
        <v>/</v>
      </c>
      <c r="AP1278" t="str">
        <f>Tabela1[[#This Row],[TAG]]&amp;Tabela1[[#This Row],[PEDIDO]]&amp;Tabela1[[#This Row],[PRODUTO]]</f>
        <v/>
      </c>
      <c r="AQ1278" s="23" t="str">
        <f>Tabela1[[#This Row],[PRODUTO]]&amp;Tabela1[[#This Row],[TAG]]</f>
        <v/>
      </c>
      <c r="AR1278" s="183">
        <f>Tabela1[[#This Row],[PESO TOTAL]]*Tabela1[[#This Row],[MATÉRIA PRIMA]]</f>
        <v>0</v>
      </c>
      <c r="AS1278" s="28">
        <f>Tabela1[[#This Row],[PESO TOTAL]]*Tabela1[[#This Row],[PREPARAÇÃO ]]</f>
        <v>0</v>
      </c>
      <c r="AT1278" s="28">
        <f>Tabela1[[#This Row],[PESO TOTAL]]*Tabela1[[#This Row],[CALDEIRARIA]]</f>
        <v>0</v>
      </c>
      <c r="AU1278" s="28">
        <f>Tabela1[[#This Row],[PESO TOTAL]]*Tabela1[[#This Row],[SOLDA]]</f>
        <v>0</v>
      </c>
      <c r="AV1278" s="28">
        <f>Tabela1[[#This Row],[PESO TOTAL]]*Tabela1[[#This Row],[ACABAMENTO]]</f>
        <v>0</v>
      </c>
      <c r="AW1278" s="28">
        <f>Tabela1[[#This Row],[PESO TOTAL]]*Tabela1[[#This Row],[PRONTO ACABADO]]</f>
        <v>0</v>
      </c>
      <c r="AX1278" s="28">
        <f>Tabela1[[#This Row],[PESO TOTAL]]*Tabela1[[#This Row],[EXPEDIÇÃO ]]</f>
        <v>0</v>
      </c>
      <c r="AY1278" s="28" t="str">
        <f>Tabela1[[#This Row],[PEDIDO]]&amp;Tabela1[[#This Row],[PRODUTO]]</f>
        <v/>
      </c>
      <c r="AZ1278" s="44">
        <f>IF(AF1278="",0,IF(ISTEXT(AF1278),H1278*VALUE(SUBSTITUTE(AF1278,"%",""))/100,H1278*AF1278))-Tabela1[[#This Row],[PRONTO ACABADO2]]</f>
        <v>0</v>
      </c>
      <c r="BA1278" s="44">
        <f>IF(AG1278="",0,IF(ISTEXT(AG1278),H1278*VALUE(SUBSTITUTE(AG1278,"%",""))/100,H1278*AG1278))-Tabela1[[#This Row],[PESO EXPEDIDO2]]</f>
        <v>0</v>
      </c>
      <c r="BB1278" s="44">
        <f t="shared" si="186"/>
        <v>0</v>
      </c>
      <c r="BC1278" s="44">
        <f t="shared" si="187"/>
        <v>0</v>
      </c>
      <c r="BD1278" s="44"/>
    </row>
    <row r="1279" spans="1:56" ht="15.75" hidden="1" customHeight="1" x14ac:dyDescent="0.25">
      <c r="A1279" s="6"/>
      <c r="B1279" s="22"/>
      <c r="C1279" s="7"/>
      <c r="D1279" s="46"/>
      <c r="E1279" s="7"/>
      <c r="F1279" s="7"/>
      <c r="G1279" s="44"/>
      <c r="H1279" s="41">
        <f>Tabela1[[#This Row],[PESO UNI]]*Tabela1[[#This Row],[QTE]]</f>
        <v>0</v>
      </c>
      <c r="I1279" s="7"/>
      <c r="J1279" s="8"/>
      <c r="K1279" s="8"/>
      <c r="L1279" s="9"/>
      <c r="M1279" s="10"/>
      <c r="N1279" s="8"/>
      <c r="O1279" s="12"/>
      <c r="P1279" s="13"/>
      <c r="Q1279" s="14">
        <f>Tabela1[[#This Row],[QTDE/ Fabricação]]-Tabela1[[#This Row],[QTE]]</f>
        <v>0</v>
      </c>
      <c r="R1279" s="19">
        <f t="shared" si="182"/>
        <v>0</v>
      </c>
      <c r="S1279" s="19">
        <f t="shared" si="181"/>
        <v>0</v>
      </c>
      <c r="T1279" s="20">
        <f t="shared" si="183"/>
        <v>0</v>
      </c>
      <c r="U1279" s="17">
        <f>IFERROR(SUMIF('LISTA DE EMBARQUE'!B:B,MICRO!E:E,'LISTA DE EMBARQUE'!G:G),"")</f>
        <v>0</v>
      </c>
      <c r="V1279" s="12" t="str">
        <f>IFERROR(VLOOKUP(Tabela1[[#This Row],[COD.MDE]],'LISTA DE EMBARQUE'!B:L,11,0),"")</f>
        <v/>
      </c>
      <c r="W1279" s="13" t="str">
        <f>IFERROR(COUNTIF(#REF!,Tabela1[[#This Row],[Colunas5]]),"")</f>
        <v/>
      </c>
      <c r="X1279" s="14">
        <f>Tabela1[[#This Row],[QIANTIDADE EXPEDIDA]]*Tabela1[[#This Row],[PESO UNI]]</f>
        <v>0</v>
      </c>
      <c r="Y1279" s="14">
        <f t="shared" si="184"/>
        <v>0</v>
      </c>
      <c r="Z1279" s="21">
        <f>Tabela1[[#This Row],[PESO TOTAL]]-Tabela1[[#This Row],[Peso Expedido]]</f>
        <v>0</v>
      </c>
      <c r="AA1279" s="18"/>
      <c r="AB1279" s="40"/>
      <c r="AC1279" s="40"/>
      <c r="AD1279" s="40"/>
      <c r="AE1279" s="40"/>
      <c r="AF1279" s="40"/>
      <c r="AG1279" s="40"/>
      <c r="AH1279" s="40"/>
      <c r="AI1279" s="40" t="str">
        <f t="shared" si="180"/>
        <v>ok</v>
      </c>
      <c r="AJ1279"/>
      <c r="AK1279" t="str">
        <f>Tabela1[[#This Row],[Coluna1]]&amp;Tabela1[[#This Row],[PEDIDO]]</f>
        <v/>
      </c>
      <c r="AL1279"/>
      <c r="AM1279"/>
      <c r="AN1279"/>
      <c r="AO1279" t="str">
        <f t="shared" si="185"/>
        <v>/</v>
      </c>
      <c r="AP1279" t="str">
        <f>Tabela1[[#This Row],[TAG]]&amp;Tabela1[[#This Row],[PEDIDO]]&amp;Tabela1[[#This Row],[PRODUTO]]</f>
        <v/>
      </c>
      <c r="AQ1279" s="23" t="str">
        <f>Tabela1[[#This Row],[PRODUTO]]&amp;Tabela1[[#This Row],[TAG]]</f>
        <v/>
      </c>
      <c r="AR1279" s="183">
        <f>Tabela1[[#This Row],[PESO TOTAL]]*Tabela1[[#This Row],[MATÉRIA PRIMA]]</f>
        <v>0</v>
      </c>
      <c r="AS1279" s="28">
        <f>Tabela1[[#This Row],[PESO TOTAL]]*Tabela1[[#This Row],[PREPARAÇÃO ]]</f>
        <v>0</v>
      </c>
      <c r="AT1279" s="28">
        <f>Tabela1[[#This Row],[PESO TOTAL]]*Tabela1[[#This Row],[CALDEIRARIA]]</f>
        <v>0</v>
      </c>
      <c r="AU1279" s="28">
        <f>Tabela1[[#This Row],[PESO TOTAL]]*Tabela1[[#This Row],[SOLDA]]</f>
        <v>0</v>
      </c>
      <c r="AV1279" s="28">
        <f>Tabela1[[#This Row],[PESO TOTAL]]*Tabela1[[#This Row],[ACABAMENTO]]</f>
        <v>0</v>
      </c>
      <c r="AW1279" s="28">
        <f>Tabela1[[#This Row],[PESO TOTAL]]*Tabela1[[#This Row],[PRONTO ACABADO]]</f>
        <v>0</v>
      </c>
      <c r="AX1279" s="28">
        <f>Tabela1[[#This Row],[PESO TOTAL]]*Tabela1[[#This Row],[EXPEDIÇÃO ]]</f>
        <v>0</v>
      </c>
      <c r="AY1279" s="28" t="str">
        <f>Tabela1[[#This Row],[PEDIDO]]&amp;Tabela1[[#This Row],[PRODUTO]]</f>
        <v/>
      </c>
      <c r="AZ1279" s="44">
        <f>IF(AF1279="",0,IF(ISTEXT(AF1279),H1279*VALUE(SUBSTITUTE(AF1279,"%",""))/100,H1279*AF1279))-Tabela1[[#This Row],[PRONTO ACABADO2]]</f>
        <v>0</v>
      </c>
      <c r="BA1279" s="44">
        <f>IF(AG1279="",0,IF(ISTEXT(AG1279),H1279*VALUE(SUBSTITUTE(AG1279,"%",""))/100,H1279*AG1279))-Tabela1[[#This Row],[PESO EXPEDIDO2]]</f>
        <v>0</v>
      </c>
      <c r="BB1279" s="44">
        <f t="shared" si="186"/>
        <v>0</v>
      </c>
      <c r="BC1279" s="44">
        <f t="shared" si="187"/>
        <v>0</v>
      </c>
      <c r="BD1279" s="44"/>
    </row>
    <row r="1280" spans="1:56" ht="15.75" hidden="1" customHeight="1" x14ac:dyDescent="0.25">
      <c r="A1280" s="6"/>
      <c r="B1280" s="22"/>
      <c r="C1280" s="7"/>
      <c r="D1280" s="46"/>
      <c r="E1280" s="7"/>
      <c r="F1280" s="7"/>
      <c r="G1280" s="44"/>
      <c r="H1280" s="41">
        <f>Tabela1[[#This Row],[PESO UNI]]*Tabela1[[#This Row],[QTE]]</f>
        <v>0</v>
      </c>
      <c r="I1280" s="7"/>
      <c r="J1280" s="8"/>
      <c r="K1280" s="8"/>
      <c r="L1280" s="9"/>
      <c r="M1280" s="10"/>
      <c r="N1280" s="8"/>
      <c r="O1280" s="12"/>
      <c r="P1280" s="13"/>
      <c r="Q1280" s="14">
        <f>Tabela1[[#This Row],[QTDE/ Fabricação]]-Tabela1[[#This Row],[QTE]]</f>
        <v>0</v>
      </c>
      <c r="R1280" s="19">
        <f t="shared" si="182"/>
        <v>0</v>
      </c>
      <c r="S1280" s="19">
        <f t="shared" si="181"/>
        <v>0</v>
      </c>
      <c r="T1280" s="20">
        <f t="shared" si="183"/>
        <v>0</v>
      </c>
      <c r="U1280" s="17">
        <f>IFERROR(SUMIF('LISTA DE EMBARQUE'!B:B,MICRO!E:E,'LISTA DE EMBARQUE'!G:G),"")</f>
        <v>0</v>
      </c>
      <c r="V1280" s="12" t="str">
        <f>IFERROR(VLOOKUP(Tabela1[[#This Row],[COD.MDE]],'LISTA DE EMBARQUE'!B:L,11,0),"")</f>
        <v/>
      </c>
      <c r="W1280" s="13" t="str">
        <f>IFERROR(COUNTIF(#REF!,Tabela1[[#This Row],[Colunas5]]),"")</f>
        <v/>
      </c>
      <c r="X1280" s="14">
        <f>Tabela1[[#This Row],[QIANTIDADE EXPEDIDA]]*Tabela1[[#This Row],[PESO UNI]]</f>
        <v>0</v>
      </c>
      <c r="Y1280" s="14">
        <f t="shared" si="184"/>
        <v>0</v>
      </c>
      <c r="Z1280" s="21">
        <f>Tabela1[[#This Row],[PESO TOTAL]]-Tabela1[[#This Row],[Peso Expedido]]</f>
        <v>0</v>
      </c>
      <c r="AA1280" s="18"/>
      <c r="AB1280" s="40"/>
      <c r="AC1280" s="40"/>
      <c r="AD1280" s="40"/>
      <c r="AE1280" s="40"/>
      <c r="AF1280" s="40"/>
      <c r="AG1280" s="40"/>
      <c r="AH1280" s="40"/>
      <c r="AI1280" s="40" t="str">
        <f t="shared" si="180"/>
        <v>ok</v>
      </c>
      <c r="AJ1280"/>
      <c r="AK1280" t="str">
        <f>Tabela1[[#This Row],[Coluna1]]&amp;Tabela1[[#This Row],[PEDIDO]]</f>
        <v/>
      </c>
      <c r="AL1280"/>
      <c r="AM1280"/>
      <c r="AN1280"/>
      <c r="AO1280" t="str">
        <f t="shared" si="185"/>
        <v>/</v>
      </c>
      <c r="AP1280" t="str">
        <f>Tabela1[[#This Row],[TAG]]&amp;Tabela1[[#This Row],[PEDIDO]]&amp;Tabela1[[#This Row],[PRODUTO]]</f>
        <v/>
      </c>
      <c r="AQ1280" s="23" t="str">
        <f>Tabela1[[#This Row],[PRODUTO]]&amp;Tabela1[[#This Row],[TAG]]</f>
        <v/>
      </c>
      <c r="AR1280" s="183">
        <f>Tabela1[[#This Row],[PESO TOTAL]]*Tabela1[[#This Row],[MATÉRIA PRIMA]]</f>
        <v>0</v>
      </c>
      <c r="AS1280" s="28">
        <f>Tabela1[[#This Row],[PESO TOTAL]]*Tabela1[[#This Row],[PREPARAÇÃO ]]</f>
        <v>0</v>
      </c>
      <c r="AT1280" s="28">
        <f>Tabela1[[#This Row],[PESO TOTAL]]*Tabela1[[#This Row],[CALDEIRARIA]]</f>
        <v>0</v>
      </c>
      <c r="AU1280" s="28">
        <f>Tabela1[[#This Row],[PESO TOTAL]]*Tabela1[[#This Row],[SOLDA]]</f>
        <v>0</v>
      </c>
      <c r="AV1280" s="28">
        <f>Tabela1[[#This Row],[PESO TOTAL]]*Tabela1[[#This Row],[ACABAMENTO]]</f>
        <v>0</v>
      </c>
      <c r="AW1280" s="28">
        <f>Tabela1[[#This Row],[PESO TOTAL]]*Tabela1[[#This Row],[PRONTO ACABADO]]</f>
        <v>0</v>
      </c>
      <c r="AX1280" s="28">
        <f>Tabela1[[#This Row],[PESO TOTAL]]*Tabela1[[#This Row],[EXPEDIÇÃO ]]</f>
        <v>0</v>
      </c>
      <c r="AY1280" s="28" t="str">
        <f>Tabela1[[#This Row],[PEDIDO]]&amp;Tabela1[[#This Row],[PRODUTO]]</f>
        <v/>
      </c>
      <c r="AZ1280" s="44">
        <f>IF(AF1280="",0,IF(ISTEXT(AF1280),H1280*VALUE(SUBSTITUTE(AF1280,"%",""))/100,H1280*AF1280))-Tabela1[[#This Row],[PRONTO ACABADO2]]</f>
        <v>0</v>
      </c>
      <c r="BA1280" s="44">
        <f>IF(AG1280="",0,IF(ISTEXT(AG1280),H1280*VALUE(SUBSTITUTE(AG1280,"%",""))/100,H1280*AG1280))-Tabela1[[#This Row],[PESO EXPEDIDO2]]</f>
        <v>0</v>
      </c>
      <c r="BB1280" s="44">
        <f t="shared" si="186"/>
        <v>0</v>
      </c>
      <c r="BC1280" s="44">
        <f t="shared" si="187"/>
        <v>0</v>
      </c>
      <c r="BD1280" s="44"/>
    </row>
    <row r="1281" spans="1:56" ht="15.75" hidden="1" customHeight="1" x14ac:dyDescent="0.25">
      <c r="A1281" s="6"/>
      <c r="B1281" s="22"/>
      <c r="C1281" s="7"/>
      <c r="D1281" s="46"/>
      <c r="E1281" s="7"/>
      <c r="F1281" s="7"/>
      <c r="G1281" s="44"/>
      <c r="H1281" s="41">
        <f>Tabela1[[#This Row],[PESO UNI]]*Tabela1[[#This Row],[QTE]]</f>
        <v>0</v>
      </c>
      <c r="I1281" s="7"/>
      <c r="J1281" s="8"/>
      <c r="K1281" s="8"/>
      <c r="L1281" s="9"/>
      <c r="M1281" s="10"/>
      <c r="N1281" s="8"/>
      <c r="O1281" s="12"/>
      <c r="P1281" s="13"/>
      <c r="Q1281" s="14">
        <f>Tabela1[[#This Row],[QTDE/ Fabricação]]-Tabela1[[#This Row],[QTE]]</f>
        <v>0</v>
      </c>
      <c r="R1281" s="19">
        <f t="shared" si="182"/>
        <v>0</v>
      </c>
      <c r="S1281" s="19">
        <f t="shared" si="181"/>
        <v>0</v>
      </c>
      <c r="T1281" s="20">
        <f t="shared" si="183"/>
        <v>0</v>
      </c>
      <c r="U1281" s="17">
        <f>IFERROR(SUMIF('LISTA DE EMBARQUE'!B:B,MICRO!E:E,'LISTA DE EMBARQUE'!G:G),"")</f>
        <v>0</v>
      </c>
      <c r="V1281" s="12" t="str">
        <f>IFERROR(VLOOKUP(Tabela1[[#This Row],[COD.MDE]],'LISTA DE EMBARQUE'!B:L,11,0),"")</f>
        <v/>
      </c>
      <c r="W1281" s="13" t="str">
        <f>IFERROR(COUNTIF(#REF!,Tabela1[[#This Row],[Colunas5]]),"")</f>
        <v/>
      </c>
      <c r="X1281" s="14">
        <f>Tabela1[[#This Row],[QIANTIDADE EXPEDIDA]]*Tabela1[[#This Row],[PESO UNI]]</f>
        <v>0</v>
      </c>
      <c r="Y1281" s="14">
        <f t="shared" si="184"/>
        <v>0</v>
      </c>
      <c r="Z1281" s="21">
        <f>Tabela1[[#This Row],[PESO TOTAL]]-Tabela1[[#This Row],[Peso Expedido]]</f>
        <v>0</v>
      </c>
      <c r="AA1281" s="18"/>
      <c r="AB1281" s="40"/>
      <c r="AC1281" s="40"/>
      <c r="AD1281" s="40"/>
      <c r="AE1281" s="40"/>
      <c r="AF1281" s="40"/>
      <c r="AG1281" s="40"/>
      <c r="AH1281" s="40"/>
      <c r="AI1281" s="40" t="str">
        <f t="shared" si="180"/>
        <v>ok</v>
      </c>
      <c r="AJ1281"/>
      <c r="AK1281" t="str">
        <f>Tabela1[[#This Row],[Coluna1]]&amp;Tabela1[[#This Row],[PEDIDO]]</f>
        <v/>
      </c>
      <c r="AL1281"/>
      <c r="AM1281"/>
      <c r="AN1281"/>
      <c r="AO1281" t="str">
        <f t="shared" si="185"/>
        <v>/</v>
      </c>
      <c r="AP1281" t="str">
        <f>Tabela1[[#This Row],[TAG]]&amp;Tabela1[[#This Row],[PEDIDO]]&amp;Tabela1[[#This Row],[PRODUTO]]</f>
        <v/>
      </c>
      <c r="AQ1281" s="23" t="str">
        <f>Tabela1[[#This Row],[PRODUTO]]&amp;Tabela1[[#This Row],[TAG]]</f>
        <v/>
      </c>
      <c r="AR1281" s="183">
        <f>Tabela1[[#This Row],[PESO TOTAL]]*Tabela1[[#This Row],[MATÉRIA PRIMA]]</f>
        <v>0</v>
      </c>
      <c r="AS1281" s="28">
        <f>Tabela1[[#This Row],[PESO TOTAL]]*Tabela1[[#This Row],[PREPARAÇÃO ]]</f>
        <v>0</v>
      </c>
      <c r="AT1281" s="28">
        <f>Tabela1[[#This Row],[PESO TOTAL]]*Tabela1[[#This Row],[CALDEIRARIA]]</f>
        <v>0</v>
      </c>
      <c r="AU1281" s="28">
        <f>Tabela1[[#This Row],[PESO TOTAL]]*Tabela1[[#This Row],[SOLDA]]</f>
        <v>0</v>
      </c>
      <c r="AV1281" s="28">
        <f>Tabela1[[#This Row],[PESO TOTAL]]*Tabela1[[#This Row],[ACABAMENTO]]</f>
        <v>0</v>
      </c>
      <c r="AW1281" s="28">
        <f>Tabela1[[#This Row],[PESO TOTAL]]*Tabela1[[#This Row],[PRONTO ACABADO]]</f>
        <v>0</v>
      </c>
      <c r="AX1281" s="28">
        <f>Tabela1[[#This Row],[PESO TOTAL]]*Tabela1[[#This Row],[EXPEDIÇÃO ]]</f>
        <v>0</v>
      </c>
      <c r="AY1281" s="28" t="str">
        <f>Tabela1[[#This Row],[PEDIDO]]&amp;Tabela1[[#This Row],[PRODUTO]]</f>
        <v/>
      </c>
      <c r="AZ1281" s="44">
        <f>IF(AF1281="",0,IF(ISTEXT(AF1281),H1281*VALUE(SUBSTITUTE(AF1281,"%",""))/100,H1281*AF1281))-Tabela1[[#This Row],[PRONTO ACABADO2]]</f>
        <v>0</v>
      </c>
      <c r="BA1281" s="44">
        <f>IF(AG1281="",0,IF(ISTEXT(AG1281),H1281*VALUE(SUBSTITUTE(AG1281,"%",""))/100,H1281*AG1281))-Tabela1[[#This Row],[PESO EXPEDIDO2]]</f>
        <v>0</v>
      </c>
      <c r="BB1281" s="44">
        <f t="shared" si="186"/>
        <v>0</v>
      </c>
      <c r="BC1281" s="44">
        <f t="shared" si="187"/>
        <v>0</v>
      </c>
      <c r="BD1281" s="44"/>
    </row>
    <row r="1282" spans="1:56" ht="15.75" hidden="1" customHeight="1" x14ac:dyDescent="0.25">
      <c r="A1282" s="6"/>
      <c r="B1282" s="22"/>
      <c r="C1282" s="7"/>
      <c r="D1282" s="46"/>
      <c r="E1282" s="7"/>
      <c r="F1282" s="7"/>
      <c r="G1282" s="44"/>
      <c r="H1282" s="41">
        <f>Tabela1[[#This Row],[PESO UNI]]*Tabela1[[#This Row],[QTE]]</f>
        <v>0</v>
      </c>
      <c r="I1282" s="7"/>
      <c r="J1282" s="8"/>
      <c r="K1282" s="8"/>
      <c r="L1282" s="9"/>
      <c r="M1282" s="10"/>
      <c r="N1282" s="8"/>
      <c r="O1282" s="12"/>
      <c r="P1282" s="13"/>
      <c r="Q1282" s="14">
        <f>Tabela1[[#This Row],[QTDE/ Fabricação]]-Tabela1[[#This Row],[QTE]]</f>
        <v>0</v>
      </c>
      <c r="R1282" s="19">
        <f t="shared" si="182"/>
        <v>0</v>
      </c>
      <c r="S1282" s="19">
        <f t="shared" si="181"/>
        <v>0</v>
      </c>
      <c r="T1282" s="20">
        <f t="shared" si="183"/>
        <v>0</v>
      </c>
      <c r="U1282" s="17">
        <f>IFERROR(SUMIF('LISTA DE EMBARQUE'!B:B,MICRO!E:E,'LISTA DE EMBARQUE'!G:G),"")</f>
        <v>0</v>
      </c>
      <c r="V1282" s="12" t="str">
        <f>IFERROR(VLOOKUP(Tabela1[[#This Row],[COD.MDE]],'LISTA DE EMBARQUE'!B:L,11,0),"")</f>
        <v/>
      </c>
      <c r="W1282" s="13" t="str">
        <f>IFERROR(COUNTIF(#REF!,Tabela1[[#This Row],[Colunas5]]),"")</f>
        <v/>
      </c>
      <c r="X1282" s="14">
        <f>Tabela1[[#This Row],[QIANTIDADE EXPEDIDA]]*Tabela1[[#This Row],[PESO UNI]]</f>
        <v>0</v>
      </c>
      <c r="Y1282" s="14">
        <f t="shared" si="184"/>
        <v>0</v>
      </c>
      <c r="Z1282" s="21">
        <f>Tabela1[[#This Row],[PESO TOTAL]]-Tabela1[[#This Row],[Peso Expedido]]</f>
        <v>0</v>
      </c>
      <c r="AA1282" s="18"/>
      <c r="AB1282" s="40"/>
      <c r="AC1282" s="40"/>
      <c r="AD1282" s="40"/>
      <c r="AE1282" s="40"/>
      <c r="AF1282" s="40"/>
      <c r="AG1282" s="40"/>
      <c r="AH1282" s="40"/>
      <c r="AI1282" s="40" t="str">
        <f t="shared" si="180"/>
        <v>ok</v>
      </c>
      <c r="AJ1282"/>
      <c r="AK1282" t="str">
        <f>Tabela1[[#This Row],[Coluna1]]&amp;Tabela1[[#This Row],[PEDIDO]]</f>
        <v/>
      </c>
      <c r="AL1282"/>
      <c r="AM1282"/>
      <c r="AN1282"/>
      <c r="AO1282" t="str">
        <f t="shared" si="185"/>
        <v>/</v>
      </c>
      <c r="AP1282" t="str">
        <f>Tabela1[[#This Row],[TAG]]&amp;Tabela1[[#This Row],[PEDIDO]]&amp;Tabela1[[#This Row],[PRODUTO]]</f>
        <v/>
      </c>
      <c r="AQ1282" s="23" t="str">
        <f>Tabela1[[#This Row],[PRODUTO]]&amp;Tabela1[[#This Row],[TAG]]</f>
        <v/>
      </c>
      <c r="AR1282" s="183">
        <f>Tabela1[[#This Row],[PESO TOTAL]]*Tabela1[[#This Row],[MATÉRIA PRIMA]]</f>
        <v>0</v>
      </c>
      <c r="AS1282" s="28">
        <f>Tabela1[[#This Row],[PESO TOTAL]]*Tabela1[[#This Row],[PREPARAÇÃO ]]</f>
        <v>0</v>
      </c>
      <c r="AT1282" s="28">
        <f>Tabela1[[#This Row],[PESO TOTAL]]*Tabela1[[#This Row],[CALDEIRARIA]]</f>
        <v>0</v>
      </c>
      <c r="AU1282" s="28">
        <f>Tabela1[[#This Row],[PESO TOTAL]]*Tabela1[[#This Row],[SOLDA]]</f>
        <v>0</v>
      </c>
      <c r="AV1282" s="28">
        <f>Tabela1[[#This Row],[PESO TOTAL]]*Tabela1[[#This Row],[ACABAMENTO]]</f>
        <v>0</v>
      </c>
      <c r="AW1282" s="28">
        <f>Tabela1[[#This Row],[PESO TOTAL]]*Tabela1[[#This Row],[PRONTO ACABADO]]</f>
        <v>0</v>
      </c>
      <c r="AX1282" s="28">
        <f>Tabela1[[#This Row],[PESO TOTAL]]*Tabela1[[#This Row],[EXPEDIÇÃO ]]</f>
        <v>0</v>
      </c>
      <c r="AY1282" s="28" t="str">
        <f>Tabela1[[#This Row],[PEDIDO]]&amp;Tabela1[[#This Row],[PRODUTO]]</f>
        <v/>
      </c>
      <c r="AZ1282" s="44">
        <f>IF(AF1282="",0,IF(ISTEXT(AF1282),H1282*VALUE(SUBSTITUTE(AF1282,"%",""))/100,H1282*AF1282))-Tabela1[[#This Row],[PRONTO ACABADO2]]</f>
        <v>0</v>
      </c>
      <c r="BA1282" s="44">
        <f>IF(AG1282="",0,IF(ISTEXT(AG1282),H1282*VALUE(SUBSTITUTE(AG1282,"%",""))/100,H1282*AG1282))-Tabela1[[#This Row],[PESO EXPEDIDO2]]</f>
        <v>0</v>
      </c>
      <c r="BB1282" s="44">
        <f t="shared" si="186"/>
        <v>0</v>
      </c>
      <c r="BC1282" s="44">
        <f t="shared" si="187"/>
        <v>0</v>
      </c>
      <c r="BD1282" s="44"/>
    </row>
    <row r="1283" spans="1:56" ht="15.75" hidden="1" customHeight="1" x14ac:dyDescent="0.25">
      <c r="A1283" s="6"/>
      <c r="B1283" s="22"/>
      <c r="C1283" s="7"/>
      <c r="D1283" s="46"/>
      <c r="E1283" s="7"/>
      <c r="F1283" s="7"/>
      <c r="G1283" s="44"/>
      <c r="H1283" s="41">
        <f>Tabela1[[#This Row],[PESO UNI]]*Tabela1[[#This Row],[QTE]]</f>
        <v>0</v>
      </c>
      <c r="I1283" s="7"/>
      <c r="J1283" s="8"/>
      <c r="K1283" s="8"/>
      <c r="L1283" s="9"/>
      <c r="M1283" s="10"/>
      <c r="N1283" s="8"/>
      <c r="O1283" s="12"/>
      <c r="P1283" s="13"/>
      <c r="Q1283" s="14">
        <f>Tabela1[[#This Row],[QTDE/ Fabricação]]-Tabela1[[#This Row],[QTE]]</f>
        <v>0</v>
      </c>
      <c r="R1283" s="19">
        <f t="shared" si="182"/>
        <v>0</v>
      </c>
      <c r="S1283" s="19">
        <f t="shared" si="181"/>
        <v>0</v>
      </c>
      <c r="T1283" s="20">
        <f t="shared" si="183"/>
        <v>0</v>
      </c>
      <c r="U1283" s="17">
        <f>IFERROR(SUMIF('LISTA DE EMBARQUE'!B:B,MICRO!E:E,'LISTA DE EMBARQUE'!G:G),"")</f>
        <v>0</v>
      </c>
      <c r="V1283" s="12" t="str">
        <f>IFERROR(VLOOKUP(Tabela1[[#This Row],[COD.MDE]],'LISTA DE EMBARQUE'!B:L,11,0),"")</f>
        <v/>
      </c>
      <c r="W1283" s="13" t="str">
        <f>IFERROR(COUNTIF(#REF!,Tabela1[[#This Row],[Colunas5]]),"")</f>
        <v/>
      </c>
      <c r="X1283" s="14">
        <f>Tabela1[[#This Row],[QIANTIDADE EXPEDIDA]]*Tabela1[[#This Row],[PESO UNI]]</f>
        <v>0</v>
      </c>
      <c r="Y1283" s="14">
        <f t="shared" si="184"/>
        <v>0</v>
      </c>
      <c r="Z1283" s="21">
        <f>Tabela1[[#This Row],[PESO TOTAL]]-Tabela1[[#This Row],[Peso Expedido]]</f>
        <v>0</v>
      </c>
      <c r="AA1283" s="18"/>
      <c r="AB1283" s="40"/>
      <c r="AC1283" s="40"/>
      <c r="AD1283" s="40"/>
      <c r="AE1283" s="40"/>
      <c r="AF1283" s="40"/>
      <c r="AG1283" s="40"/>
      <c r="AH1283" s="40"/>
      <c r="AI1283" s="40" t="str">
        <f t="shared" si="180"/>
        <v>ok</v>
      </c>
      <c r="AJ1283"/>
      <c r="AK1283" t="str">
        <f>Tabela1[[#This Row],[Coluna1]]&amp;Tabela1[[#This Row],[PEDIDO]]</f>
        <v/>
      </c>
      <c r="AL1283"/>
      <c r="AM1283"/>
      <c r="AN1283"/>
      <c r="AO1283" t="str">
        <f t="shared" si="185"/>
        <v>/</v>
      </c>
      <c r="AP1283" t="str">
        <f>Tabela1[[#This Row],[TAG]]&amp;Tabela1[[#This Row],[PEDIDO]]&amp;Tabela1[[#This Row],[PRODUTO]]</f>
        <v/>
      </c>
      <c r="AQ1283" s="23" t="str">
        <f>Tabela1[[#This Row],[PRODUTO]]&amp;Tabela1[[#This Row],[TAG]]</f>
        <v/>
      </c>
      <c r="AR1283" s="183">
        <f>Tabela1[[#This Row],[PESO TOTAL]]*Tabela1[[#This Row],[MATÉRIA PRIMA]]</f>
        <v>0</v>
      </c>
      <c r="AS1283" s="28">
        <f>Tabela1[[#This Row],[PESO TOTAL]]*Tabela1[[#This Row],[PREPARAÇÃO ]]</f>
        <v>0</v>
      </c>
      <c r="AT1283" s="28">
        <f>Tabela1[[#This Row],[PESO TOTAL]]*Tabela1[[#This Row],[CALDEIRARIA]]</f>
        <v>0</v>
      </c>
      <c r="AU1283" s="28">
        <f>Tabela1[[#This Row],[PESO TOTAL]]*Tabela1[[#This Row],[SOLDA]]</f>
        <v>0</v>
      </c>
      <c r="AV1283" s="28">
        <f>Tabela1[[#This Row],[PESO TOTAL]]*Tabela1[[#This Row],[ACABAMENTO]]</f>
        <v>0</v>
      </c>
      <c r="AW1283" s="28">
        <f>Tabela1[[#This Row],[PESO TOTAL]]*Tabela1[[#This Row],[PRONTO ACABADO]]</f>
        <v>0</v>
      </c>
      <c r="AX1283" s="28">
        <f>Tabela1[[#This Row],[PESO TOTAL]]*Tabela1[[#This Row],[EXPEDIÇÃO ]]</f>
        <v>0</v>
      </c>
      <c r="AY1283" s="28" t="str">
        <f>Tabela1[[#This Row],[PEDIDO]]&amp;Tabela1[[#This Row],[PRODUTO]]</f>
        <v/>
      </c>
      <c r="AZ1283" s="44">
        <f>IF(AF1283="",0,IF(ISTEXT(AF1283),H1283*VALUE(SUBSTITUTE(AF1283,"%",""))/100,H1283*AF1283))-Tabela1[[#This Row],[PRONTO ACABADO2]]</f>
        <v>0</v>
      </c>
      <c r="BA1283" s="44">
        <f>IF(AG1283="",0,IF(ISTEXT(AG1283),H1283*VALUE(SUBSTITUTE(AG1283,"%",""))/100,H1283*AG1283))-Tabela1[[#This Row],[PESO EXPEDIDO2]]</f>
        <v>0</v>
      </c>
      <c r="BB1283" s="44">
        <f t="shared" si="186"/>
        <v>0</v>
      </c>
      <c r="BC1283" s="44">
        <f t="shared" si="187"/>
        <v>0</v>
      </c>
      <c r="BD1283" s="44"/>
    </row>
    <row r="1284" spans="1:56" ht="15.75" hidden="1" customHeight="1" x14ac:dyDescent="0.25">
      <c r="A1284" s="6"/>
      <c r="B1284" s="22"/>
      <c r="C1284" s="7"/>
      <c r="D1284" s="46"/>
      <c r="E1284" s="7"/>
      <c r="F1284" s="7"/>
      <c r="G1284" s="44"/>
      <c r="H1284" s="41">
        <f>Tabela1[[#This Row],[PESO UNI]]*Tabela1[[#This Row],[QTE]]</f>
        <v>0</v>
      </c>
      <c r="I1284" s="7"/>
      <c r="J1284" s="8"/>
      <c r="K1284" s="8"/>
      <c r="L1284" s="9"/>
      <c r="M1284" s="10"/>
      <c r="N1284" s="8"/>
      <c r="O1284" s="12"/>
      <c r="P1284" s="13"/>
      <c r="Q1284" s="14">
        <f>Tabela1[[#This Row],[QTDE/ Fabricação]]-Tabela1[[#This Row],[QTE]]</f>
        <v>0</v>
      </c>
      <c r="R1284" s="19">
        <f t="shared" si="182"/>
        <v>0</v>
      </c>
      <c r="S1284" s="19">
        <f t="shared" si="181"/>
        <v>0</v>
      </c>
      <c r="T1284" s="20">
        <f t="shared" si="183"/>
        <v>0</v>
      </c>
      <c r="U1284" s="17">
        <f>IFERROR(SUMIF('LISTA DE EMBARQUE'!B:B,MICRO!E:E,'LISTA DE EMBARQUE'!G:G),"")</f>
        <v>0</v>
      </c>
      <c r="V1284" s="12" t="str">
        <f>IFERROR(VLOOKUP(Tabela1[[#This Row],[COD.MDE]],'LISTA DE EMBARQUE'!B:L,11,0),"")</f>
        <v/>
      </c>
      <c r="W1284" s="13" t="str">
        <f>IFERROR(COUNTIF(#REF!,Tabela1[[#This Row],[Colunas5]]),"")</f>
        <v/>
      </c>
      <c r="X1284" s="14">
        <f>Tabela1[[#This Row],[QIANTIDADE EXPEDIDA]]*Tabela1[[#This Row],[PESO UNI]]</f>
        <v>0</v>
      </c>
      <c r="Y1284" s="14">
        <f t="shared" si="184"/>
        <v>0</v>
      </c>
      <c r="Z1284" s="21">
        <f>Tabela1[[#This Row],[PESO TOTAL]]-Tabela1[[#This Row],[Peso Expedido]]</f>
        <v>0</v>
      </c>
      <c r="AA1284" s="18"/>
      <c r="AB1284" s="40"/>
      <c r="AC1284" s="40"/>
      <c r="AD1284" s="40"/>
      <c r="AE1284" s="40"/>
      <c r="AF1284" s="40"/>
      <c r="AG1284" s="40"/>
      <c r="AH1284" s="40"/>
      <c r="AI1284" s="40" t="str">
        <f t="shared" si="180"/>
        <v>ok</v>
      </c>
      <c r="AJ1284"/>
      <c r="AK1284" t="str">
        <f>Tabela1[[#This Row],[Coluna1]]&amp;Tabela1[[#This Row],[PEDIDO]]</f>
        <v/>
      </c>
      <c r="AL1284"/>
      <c r="AM1284"/>
      <c r="AN1284"/>
      <c r="AO1284" t="str">
        <f t="shared" si="185"/>
        <v>/</v>
      </c>
      <c r="AP1284" t="str">
        <f>Tabela1[[#This Row],[TAG]]&amp;Tabela1[[#This Row],[PEDIDO]]&amp;Tabela1[[#This Row],[PRODUTO]]</f>
        <v/>
      </c>
      <c r="AQ1284" s="23" t="str">
        <f>Tabela1[[#This Row],[PRODUTO]]&amp;Tabela1[[#This Row],[TAG]]</f>
        <v/>
      </c>
      <c r="AR1284" s="183">
        <f>Tabela1[[#This Row],[PESO TOTAL]]*Tabela1[[#This Row],[MATÉRIA PRIMA]]</f>
        <v>0</v>
      </c>
      <c r="AS1284" s="28">
        <f>Tabela1[[#This Row],[PESO TOTAL]]*Tabela1[[#This Row],[PREPARAÇÃO ]]</f>
        <v>0</v>
      </c>
      <c r="AT1284" s="28">
        <f>Tabela1[[#This Row],[PESO TOTAL]]*Tabela1[[#This Row],[CALDEIRARIA]]</f>
        <v>0</v>
      </c>
      <c r="AU1284" s="28">
        <f>Tabela1[[#This Row],[PESO TOTAL]]*Tabela1[[#This Row],[SOLDA]]</f>
        <v>0</v>
      </c>
      <c r="AV1284" s="28">
        <f>Tabela1[[#This Row],[PESO TOTAL]]*Tabela1[[#This Row],[ACABAMENTO]]</f>
        <v>0</v>
      </c>
      <c r="AW1284" s="28">
        <f>Tabela1[[#This Row],[PESO TOTAL]]*Tabela1[[#This Row],[PRONTO ACABADO]]</f>
        <v>0</v>
      </c>
      <c r="AX1284" s="28">
        <f>Tabela1[[#This Row],[PESO TOTAL]]*Tabela1[[#This Row],[EXPEDIÇÃO ]]</f>
        <v>0</v>
      </c>
      <c r="AY1284" s="28" t="str">
        <f>Tabela1[[#This Row],[PEDIDO]]&amp;Tabela1[[#This Row],[PRODUTO]]</f>
        <v/>
      </c>
      <c r="AZ1284" s="44">
        <f>IF(AF1284="",0,IF(ISTEXT(AF1284),H1284*VALUE(SUBSTITUTE(AF1284,"%",""))/100,H1284*AF1284))-Tabela1[[#This Row],[PRONTO ACABADO2]]</f>
        <v>0</v>
      </c>
      <c r="BA1284" s="44">
        <f>IF(AG1284="",0,IF(ISTEXT(AG1284),H1284*VALUE(SUBSTITUTE(AG1284,"%",""))/100,H1284*AG1284))-Tabela1[[#This Row],[PESO EXPEDIDO2]]</f>
        <v>0</v>
      </c>
      <c r="BB1284" s="44">
        <f t="shared" si="186"/>
        <v>0</v>
      </c>
      <c r="BC1284" s="44">
        <f t="shared" si="187"/>
        <v>0</v>
      </c>
      <c r="BD1284" s="44"/>
    </row>
    <row r="1285" spans="1:56" ht="15.75" hidden="1" customHeight="1" x14ac:dyDescent="0.25">
      <c r="A1285" s="6"/>
      <c r="B1285" s="22"/>
      <c r="C1285" s="7"/>
      <c r="D1285" s="46"/>
      <c r="E1285" s="7"/>
      <c r="F1285" s="7"/>
      <c r="G1285" s="44"/>
      <c r="H1285" s="41">
        <f>Tabela1[[#This Row],[PESO UNI]]*Tabela1[[#This Row],[QTE]]</f>
        <v>0</v>
      </c>
      <c r="I1285" s="7"/>
      <c r="J1285" s="8"/>
      <c r="K1285" s="8"/>
      <c r="L1285" s="9"/>
      <c r="M1285" s="10"/>
      <c r="N1285" s="8"/>
      <c r="O1285" s="12"/>
      <c r="P1285" s="13"/>
      <c r="Q1285" s="14">
        <f>Tabela1[[#This Row],[QTDE/ Fabricação]]-Tabela1[[#This Row],[QTE]]</f>
        <v>0</v>
      </c>
      <c r="R1285" s="19">
        <f t="shared" si="182"/>
        <v>0</v>
      </c>
      <c r="S1285" s="19">
        <f t="shared" si="181"/>
        <v>0</v>
      </c>
      <c r="T1285" s="20">
        <f t="shared" si="183"/>
        <v>0</v>
      </c>
      <c r="U1285" s="17">
        <f>IFERROR(SUMIF('LISTA DE EMBARQUE'!B:B,MICRO!E:E,'LISTA DE EMBARQUE'!G:G),"")</f>
        <v>0</v>
      </c>
      <c r="V1285" s="12" t="str">
        <f>IFERROR(VLOOKUP(Tabela1[[#This Row],[COD.MDE]],'LISTA DE EMBARQUE'!B:L,11,0),"")</f>
        <v/>
      </c>
      <c r="W1285" s="13" t="str">
        <f>IFERROR(COUNTIF(#REF!,Tabela1[[#This Row],[Colunas5]]),"")</f>
        <v/>
      </c>
      <c r="X1285" s="14">
        <f>Tabela1[[#This Row],[QIANTIDADE EXPEDIDA]]*Tabela1[[#This Row],[PESO UNI]]</f>
        <v>0</v>
      </c>
      <c r="Y1285" s="14">
        <f t="shared" si="184"/>
        <v>0</v>
      </c>
      <c r="Z1285" s="21">
        <f>Tabela1[[#This Row],[PESO TOTAL]]-Tabela1[[#This Row],[Peso Expedido]]</f>
        <v>0</v>
      </c>
      <c r="AA1285" s="18"/>
      <c r="AB1285" s="40"/>
      <c r="AC1285" s="40"/>
      <c r="AD1285" s="40"/>
      <c r="AE1285" s="40"/>
      <c r="AF1285" s="40"/>
      <c r="AG1285" s="40"/>
      <c r="AH1285" s="40"/>
      <c r="AI1285" s="40" t="str">
        <f t="shared" si="180"/>
        <v>ok</v>
      </c>
      <c r="AJ1285"/>
      <c r="AK1285" t="str">
        <f>Tabela1[[#This Row],[Coluna1]]&amp;Tabela1[[#This Row],[PEDIDO]]</f>
        <v/>
      </c>
      <c r="AL1285"/>
      <c r="AM1285"/>
      <c r="AN1285"/>
      <c r="AO1285" t="str">
        <f t="shared" si="185"/>
        <v>/</v>
      </c>
      <c r="AP1285" t="str">
        <f>Tabela1[[#This Row],[TAG]]&amp;Tabela1[[#This Row],[PEDIDO]]&amp;Tabela1[[#This Row],[PRODUTO]]</f>
        <v/>
      </c>
      <c r="AQ1285" s="23" t="str">
        <f>Tabela1[[#This Row],[PRODUTO]]&amp;Tabela1[[#This Row],[TAG]]</f>
        <v/>
      </c>
      <c r="AR1285" s="183">
        <f>Tabela1[[#This Row],[PESO TOTAL]]*Tabela1[[#This Row],[MATÉRIA PRIMA]]</f>
        <v>0</v>
      </c>
      <c r="AS1285" s="28">
        <f>Tabela1[[#This Row],[PESO TOTAL]]*Tabela1[[#This Row],[PREPARAÇÃO ]]</f>
        <v>0</v>
      </c>
      <c r="AT1285" s="28">
        <f>Tabela1[[#This Row],[PESO TOTAL]]*Tabela1[[#This Row],[CALDEIRARIA]]</f>
        <v>0</v>
      </c>
      <c r="AU1285" s="28">
        <f>Tabela1[[#This Row],[PESO TOTAL]]*Tabela1[[#This Row],[SOLDA]]</f>
        <v>0</v>
      </c>
      <c r="AV1285" s="28">
        <f>Tabela1[[#This Row],[PESO TOTAL]]*Tabela1[[#This Row],[ACABAMENTO]]</f>
        <v>0</v>
      </c>
      <c r="AW1285" s="28">
        <f>Tabela1[[#This Row],[PESO TOTAL]]*Tabela1[[#This Row],[PRONTO ACABADO]]</f>
        <v>0</v>
      </c>
      <c r="AX1285" s="28">
        <f>Tabela1[[#This Row],[PESO TOTAL]]*Tabela1[[#This Row],[EXPEDIÇÃO ]]</f>
        <v>0</v>
      </c>
      <c r="AY1285" s="28" t="str">
        <f>Tabela1[[#This Row],[PEDIDO]]&amp;Tabela1[[#This Row],[PRODUTO]]</f>
        <v/>
      </c>
      <c r="AZ1285" s="44">
        <f>IF(AF1285="",0,IF(ISTEXT(AF1285),H1285*VALUE(SUBSTITUTE(AF1285,"%",""))/100,H1285*AF1285))-Tabela1[[#This Row],[PRONTO ACABADO2]]</f>
        <v>0</v>
      </c>
      <c r="BA1285" s="44">
        <f>IF(AG1285="",0,IF(ISTEXT(AG1285),H1285*VALUE(SUBSTITUTE(AG1285,"%",""))/100,H1285*AG1285))-Tabela1[[#This Row],[PESO EXPEDIDO2]]</f>
        <v>0</v>
      </c>
      <c r="BB1285" s="44">
        <f t="shared" si="186"/>
        <v>0</v>
      </c>
      <c r="BC1285" s="44">
        <f t="shared" si="187"/>
        <v>0</v>
      </c>
      <c r="BD1285" s="44"/>
    </row>
    <row r="1286" spans="1:56" ht="15.75" hidden="1" customHeight="1" x14ac:dyDescent="0.25">
      <c r="A1286" s="6"/>
      <c r="B1286" s="22"/>
      <c r="C1286" s="7"/>
      <c r="D1286" s="46"/>
      <c r="E1286" s="7"/>
      <c r="F1286" s="7"/>
      <c r="G1286" s="44"/>
      <c r="H1286" s="41">
        <f>Tabela1[[#This Row],[PESO UNI]]*Tabela1[[#This Row],[QTE]]</f>
        <v>0</v>
      </c>
      <c r="I1286" s="7"/>
      <c r="J1286" s="8"/>
      <c r="K1286" s="8"/>
      <c r="L1286" s="9"/>
      <c r="M1286" s="10"/>
      <c r="N1286" s="8"/>
      <c r="O1286" s="12"/>
      <c r="P1286" s="13"/>
      <c r="Q1286" s="14">
        <f>Tabela1[[#This Row],[QTDE/ Fabricação]]-Tabela1[[#This Row],[QTE]]</f>
        <v>0</v>
      </c>
      <c r="R1286" s="19">
        <f t="shared" si="182"/>
        <v>0</v>
      </c>
      <c r="S1286" s="19">
        <f t="shared" si="181"/>
        <v>0</v>
      </c>
      <c r="T1286" s="20">
        <f t="shared" si="183"/>
        <v>0</v>
      </c>
      <c r="U1286" s="17">
        <f>IFERROR(SUMIF('LISTA DE EMBARQUE'!B:B,MICRO!E:E,'LISTA DE EMBARQUE'!G:G),"")</f>
        <v>0</v>
      </c>
      <c r="V1286" s="12" t="str">
        <f>IFERROR(VLOOKUP(Tabela1[[#This Row],[COD.MDE]],'LISTA DE EMBARQUE'!B:L,11,0),"")</f>
        <v/>
      </c>
      <c r="W1286" s="13" t="str">
        <f>IFERROR(COUNTIF(#REF!,Tabela1[[#This Row],[Colunas5]]),"")</f>
        <v/>
      </c>
      <c r="X1286" s="14">
        <f>Tabela1[[#This Row],[QIANTIDADE EXPEDIDA]]*Tabela1[[#This Row],[PESO UNI]]</f>
        <v>0</v>
      </c>
      <c r="Y1286" s="14">
        <f t="shared" si="184"/>
        <v>0</v>
      </c>
      <c r="Z1286" s="21">
        <f>Tabela1[[#This Row],[PESO TOTAL]]-Tabela1[[#This Row],[Peso Expedido]]</f>
        <v>0</v>
      </c>
      <c r="AA1286" s="18"/>
      <c r="AB1286" s="40"/>
      <c r="AC1286" s="40"/>
      <c r="AD1286" s="40"/>
      <c r="AE1286" s="40"/>
      <c r="AF1286" s="40"/>
      <c r="AG1286" s="40"/>
      <c r="AH1286" s="40"/>
      <c r="AI1286" s="40" t="str">
        <f t="shared" si="180"/>
        <v>ok</v>
      </c>
      <c r="AJ1286"/>
      <c r="AK1286" t="str">
        <f>Tabela1[[#This Row],[Coluna1]]&amp;Tabela1[[#This Row],[PEDIDO]]</f>
        <v/>
      </c>
      <c r="AL1286"/>
      <c r="AM1286"/>
      <c r="AN1286"/>
      <c r="AO1286" t="str">
        <f t="shared" si="185"/>
        <v>/</v>
      </c>
      <c r="AP1286" t="str">
        <f>Tabela1[[#This Row],[TAG]]&amp;Tabela1[[#This Row],[PEDIDO]]&amp;Tabela1[[#This Row],[PRODUTO]]</f>
        <v/>
      </c>
      <c r="AQ1286" s="23" t="str">
        <f>Tabela1[[#This Row],[PRODUTO]]&amp;Tabela1[[#This Row],[TAG]]</f>
        <v/>
      </c>
      <c r="AR1286" s="183">
        <f>Tabela1[[#This Row],[PESO TOTAL]]*Tabela1[[#This Row],[MATÉRIA PRIMA]]</f>
        <v>0</v>
      </c>
      <c r="AS1286" s="28">
        <f>Tabela1[[#This Row],[PESO TOTAL]]*Tabela1[[#This Row],[PREPARAÇÃO ]]</f>
        <v>0</v>
      </c>
      <c r="AT1286" s="28">
        <f>Tabela1[[#This Row],[PESO TOTAL]]*Tabela1[[#This Row],[CALDEIRARIA]]</f>
        <v>0</v>
      </c>
      <c r="AU1286" s="28">
        <f>Tabela1[[#This Row],[PESO TOTAL]]*Tabela1[[#This Row],[SOLDA]]</f>
        <v>0</v>
      </c>
      <c r="AV1286" s="28">
        <f>Tabela1[[#This Row],[PESO TOTAL]]*Tabela1[[#This Row],[ACABAMENTO]]</f>
        <v>0</v>
      </c>
      <c r="AW1286" s="28">
        <f>Tabela1[[#This Row],[PESO TOTAL]]*Tabela1[[#This Row],[PRONTO ACABADO]]</f>
        <v>0</v>
      </c>
      <c r="AX1286" s="28">
        <f>Tabela1[[#This Row],[PESO TOTAL]]*Tabela1[[#This Row],[EXPEDIÇÃO ]]</f>
        <v>0</v>
      </c>
      <c r="AY1286" s="28" t="str">
        <f>Tabela1[[#This Row],[PEDIDO]]&amp;Tabela1[[#This Row],[PRODUTO]]</f>
        <v/>
      </c>
      <c r="AZ1286" s="44">
        <f>IF(AF1286="",0,IF(ISTEXT(AF1286),H1286*VALUE(SUBSTITUTE(AF1286,"%",""))/100,H1286*AF1286))-Tabela1[[#This Row],[PRONTO ACABADO2]]</f>
        <v>0</v>
      </c>
      <c r="BA1286" s="44">
        <f>IF(AG1286="",0,IF(ISTEXT(AG1286),H1286*VALUE(SUBSTITUTE(AG1286,"%",""))/100,H1286*AG1286))-Tabela1[[#This Row],[PESO EXPEDIDO2]]</f>
        <v>0</v>
      </c>
      <c r="BB1286" s="44">
        <f t="shared" si="186"/>
        <v>0</v>
      </c>
      <c r="BC1286" s="44">
        <f t="shared" si="187"/>
        <v>0</v>
      </c>
      <c r="BD1286" s="44"/>
    </row>
    <row r="1287" spans="1:56" ht="15.75" hidden="1" customHeight="1" x14ac:dyDescent="0.25">
      <c r="A1287" s="6"/>
      <c r="B1287" s="22"/>
      <c r="C1287" s="7"/>
      <c r="D1287" s="46"/>
      <c r="E1287" s="7"/>
      <c r="F1287" s="7"/>
      <c r="G1287" s="44"/>
      <c r="H1287" s="41">
        <f>Tabela1[[#This Row],[PESO UNI]]*Tabela1[[#This Row],[QTE]]</f>
        <v>0</v>
      </c>
      <c r="I1287" s="7"/>
      <c r="J1287" s="8"/>
      <c r="K1287" s="8"/>
      <c r="L1287" s="9"/>
      <c r="M1287" s="10"/>
      <c r="N1287" s="8"/>
      <c r="O1287" s="12"/>
      <c r="P1287" s="13"/>
      <c r="Q1287" s="14">
        <f>Tabela1[[#This Row],[QTDE/ Fabricação]]-Tabela1[[#This Row],[QTE]]</f>
        <v>0</v>
      </c>
      <c r="R1287" s="19">
        <f t="shared" si="182"/>
        <v>0</v>
      </c>
      <c r="S1287" s="19">
        <f t="shared" si="181"/>
        <v>0</v>
      </c>
      <c r="T1287" s="20">
        <f t="shared" si="183"/>
        <v>0</v>
      </c>
      <c r="U1287" s="17">
        <f>IFERROR(SUMIF('LISTA DE EMBARQUE'!B:B,MICRO!E:E,'LISTA DE EMBARQUE'!G:G),"")</f>
        <v>0</v>
      </c>
      <c r="V1287" s="12" t="str">
        <f>IFERROR(VLOOKUP(Tabela1[[#This Row],[COD.MDE]],'LISTA DE EMBARQUE'!B:L,11,0),"")</f>
        <v/>
      </c>
      <c r="W1287" s="13" t="str">
        <f>IFERROR(COUNTIF(#REF!,Tabela1[[#This Row],[Colunas5]]),"")</f>
        <v/>
      </c>
      <c r="X1287" s="14">
        <f>Tabela1[[#This Row],[QIANTIDADE EXPEDIDA]]*Tabela1[[#This Row],[PESO UNI]]</f>
        <v>0</v>
      </c>
      <c r="Y1287" s="14">
        <f t="shared" si="184"/>
        <v>0</v>
      </c>
      <c r="Z1287" s="21">
        <f>Tabela1[[#This Row],[PESO TOTAL]]-Tabela1[[#This Row],[Peso Expedido]]</f>
        <v>0</v>
      </c>
      <c r="AA1287" s="18"/>
      <c r="AB1287" s="40"/>
      <c r="AC1287" s="40"/>
      <c r="AD1287" s="40"/>
      <c r="AE1287" s="40"/>
      <c r="AF1287" s="40"/>
      <c r="AG1287" s="40"/>
      <c r="AH1287" s="40"/>
      <c r="AI1287" s="40" t="str">
        <f t="shared" si="180"/>
        <v>ok</v>
      </c>
      <c r="AJ1287"/>
      <c r="AK1287" t="str">
        <f>Tabela1[[#This Row],[Coluna1]]&amp;Tabela1[[#This Row],[PEDIDO]]</f>
        <v/>
      </c>
      <c r="AL1287"/>
      <c r="AM1287"/>
      <c r="AN1287"/>
      <c r="AO1287" t="str">
        <f t="shared" si="185"/>
        <v>/</v>
      </c>
      <c r="AP1287" t="str">
        <f>Tabela1[[#This Row],[TAG]]&amp;Tabela1[[#This Row],[PEDIDO]]&amp;Tabela1[[#This Row],[PRODUTO]]</f>
        <v/>
      </c>
      <c r="AQ1287" s="23" t="str">
        <f>Tabela1[[#This Row],[PRODUTO]]&amp;Tabela1[[#This Row],[TAG]]</f>
        <v/>
      </c>
      <c r="AR1287" s="183">
        <f>Tabela1[[#This Row],[PESO TOTAL]]*Tabela1[[#This Row],[MATÉRIA PRIMA]]</f>
        <v>0</v>
      </c>
      <c r="AS1287" s="28">
        <f>Tabela1[[#This Row],[PESO TOTAL]]*Tabela1[[#This Row],[PREPARAÇÃO ]]</f>
        <v>0</v>
      </c>
      <c r="AT1287" s="28">
        <f>Tabela1[[#This Row],[PESO TOTAL]]*Tabela1[[#This Row],[CALDEIRARIA]]</f>
        <v>0</v>
      </c>
      <c r="AU1287" s="28">
        <f>Tabela1[[#This Row],[PESO TOTAL]]*Tabela1[[#This Row],[SOLDA]]</f>
        <v>0</v>
      </c>
      <c r="AV1287" s="28">
        <f>Tabela1[[#This Row],[PESO TOTAL]]*Tabela1[[#This Row],[ACABAMENTO]]</f>
        <v>0</v>
      </c>
      <c r="AW1287" s="28">
        <f>Tabela1[[#This Row],[PESO TOTAL]]*Tabela1[[#This Row],[PRONTO ACABADO]]</f>
        <v>0</v>
      </c>
      <c r="AX1287" s="28">
        <f>Tabela1[[#This Row],[PESO TOTAL]]*Tabela1[[#This Row],[EXPEDIÇÃO ]]</f>
        <v>0</v>
      </c>
      <c r="AY1287" s="28" t="str">
        <f>Tabela1[[#This Row],[PEDIDO]]&amp;Tabela1[[#This Row],[PRODUTO]]</f>
        <v/>
      </c>
      <c r="AZ1287" s="44">
        <f>IF(AF1287="",0,IF(ISTEXT(AF1287),H1287*VALUE(SUBSTITUTE(AF1287,"%",""))/100,H1287*AF1287))-Tabela1[[#This Row],[PRONTO ACABADO2]]</f>
        <v>0</v>
      </c>
      <c r="BA1287" s="44">
        <f>IF(AG1287="",0,IF(ISTEXT(AG1287),H1287*VALUE(SUBSTITUTE(AG1287,"%",""))/100,H1287*AG1287))-Tabela1[[#This Row],[PESO EXPEDIDO2]]</f>
        <v>0</v>
      </c>
      <c r="BB1287" s="44">
        <f t="shared" si="186"/>
        <v>0</v>
      </c>
      <c r="BC1287" s="44">
        <f t="shared" si="187"/>
        <v>0</v>
      </c>
      <c r="BD1287" s="44"/>
    </row>
    <row r="1288" spans="1:56" ht="15.75" hidden="1" customHeight="1" x14ac:dyDescent="0.25">
      <c r="A1288" s="6"/>
      <c r="B1288" s="22"/>
      <c r="C1288" s="7"/>
      <c r="D1288" s="46"/>
      <c r="E1288" s="7"/>
      <c r="F1288" s="7"/>
      <c r="G1288" s="44"/>
      <c r="H1288" s="41">
        <f>Tabela1[[#This Row],[PESO UNI]]*Tabela1[[#This Row],[QTE]]</f>
        <v>0</v>
      </c>
      <c r="I1288" s="7"/>
      <c r="J1288" s="8"/>
      <c r="K1288" s="8"/>
      <c r="L1288" s="9"/>
      <c r="M1288" s="10"/>
      <c r="N1288" s="8"/>
      <c r="O1288" s="12"/>
      <c r="P1288" s="13"/>
      <c r="Q1288" s="14">
        <f>Tabela1[[#This Row],[QTDE/ Fabricação]]-Tabela1[[#This Row],[QTE]]</f>
        <v>0</v>
      </c>
      <c r="R1288" s="19">
        <f t="shared" si="182"/>
        <v>0</v>
      </c>
      <c r="S1288" s="19">
        <f t="shared" si="181"/>
        <v>0</v>
      </c>
      <c r="T1288" s="20">
        <f t="shared" si="183"/>
        <v>0</v>
      </c>
      <c r="U1288" s="17">
        <f>IFERROR(SUMIF('LISTA DE EMBARQUE'!B:B,MICRO!E:E,'LISTA DE EMBARQUE'!G:G),"")</f>
        <v>0</v>
      </c>
      <c r="V1288" s="12" t="str">
        <f>IFERROR(VLOOKUP(Tabela1[[#This Row],[COD.MDE]],'LISTA DE EMBARQUE'!B:L,11,0),"")</f>
        <v/>
      </c>
      <c r="W1288" s="13" t="str">
        <f>IFERROR(COUNTIF(#REF!,Tabela1[[#This Row],[Colunas5]]),"")</f>
        <v/>
      </c>
      <c r="X1288" s="14">
        <f>Tabela1[[#This Row],[QIANTIDADE EXPEDIDA]]*Tabela1[[#This Row],[PESO UNI]]</f>
        <v>0</v>
      </c>
      <c r="Y1288" s="14">
        <f t="shared" si="184"/>
        <v>0</v>
      </c>
      <c r="Z1288" s="21">
        <f>Tabela1[[#This Row],[PESO TOTAL]]-Tabela1[[#This Row],[Peso Expedido]]</f>
        <v>0</v>
      </c>
      <c r="AA1288" s="18"/>
      <c r="AB1288" s="40"/>
      <c r="AC1288" s="40"/>
      <c r="AD1288" s="40"/>
      <c r="AE1288" s="40"/>
      <c r="AF1288" s="40"/>
      <c r="AG1288" s="40"/>
      <c r="AH1288" s="40"/>
      <c r="AI1288" s="40" t="str">
        <f t="shared" si="180"/>
        <v>ok</v>
      </c>
      <c r="AJ1288"/>
      <c r="AK1288" t="str">
        <f>Tabela1[[#This Row],[Coluna1]]&amp;Tabela1[[#This Row],[PEDIDO]]</f>
        <v/>
      </c>
      <c r="AL1288"/>
      <c r="AM1288"/>
      <c r="AN1288"/>
      <c r="AO1288" t="str">
        <f t="shared" si="185"/>
        <v>/</v>
      </c>
      <c r="AP1288" t="str">
        <f>Tabela1[[#This Row],[TAG]]&amp;Tabela1[[#This Row],[PEDIDO]]&amp;Tabela1[[#This Row],[PRODUTO]]</f>
        <v/>
      </c>
      <c r="AQ1288" s="23" t="str">
        <f>Tabela1[[#This Row],[PRODUTO]]&amp;Tabela1[[#This Row],[TAG]]</f>
        <v/>
      </c>
      <c r="AR1288" s="183">
        <f>Tabela1[[#This Row],[PESO TOTAL]]*Tabela1[[#This Row],[MATÉRIA PRIMA]]</f>
        <v>0</v>
      </c>
      <c r="AS1288" s="28">
        <f>Tabela1[[#This Row],[PESO TOTAL]]*Tabela1[[#This Row],[PREPARAÇÃO ]]</f>
        <v>0</v>
      </c>
      <c r="AT1288" s="28">
        <f>Tabela1[[#This Row],[PESO TOTAL]]*Tabela1[[#This Row],[CALDEIRARIA]]</f>
        <v>0</v>
      </c>
      <c r="AU1288" s="28">
        <f>Tabela1[[#This Row],[PESO TOTAL]]*Tabela1[[#This Row],[SOLDA]]</f>
        <v>0</v>
      </c>
      <c r="AV1288" s="28">
        <f>Tabela1[[#This Row],[PESO TOTAL]]*Tabela1[[#This Row],[ACABAMENTO]]</f>
        <v>0</v>
      </c>
      <c r="AW1288" s="28">
        <f>Tabela1[[#This Row],[PESO TOTAL]]*Tabela1[[#This Row],[PRONTO ACABADO]]</f>
        <v>0</v>
      </c>
      <c r="AX1288" s="28">
        <f>Tabela1[[#This Row],[PESO TOTAL]]*Tabela1[[#This Row],[EXPEDIÇÃO ]]</f>
        <v>0</v>
      </c>
      <c r="AY1288" s="28" t="str">
        <f>Tabela1[[#This Row],[PEDIDO]]&amp;Tabela1[[#This Row],[PRODUTO]]</f>
        <v/>
      </c>
      <c r="AZ1288" s="44">
        <f>IF(AF1288="",0,IF(ISTEXT(AF1288),H1288*VALUE(SUBSTITUTE(AF1288,"%",""))/100,H1288*AF1288))-Tabela1[[#This Row],[PRONTO ACABADO2]]</f>
        <v>0</v>
      </c>
      <c r="BA1288" s="44">
        <f>IF(AG1288="",0,IF(ISTEXT(AG1288),H1288*VALUE(SUBSTITUTE(AG1288,"%",""))/100,H1288*AG1288))-Tabela1[[#This Row],[PESO EXPEDIDO2]]</f>
        <v>0</v>
      </c>
      <c r="BB1288" s="44">
        <f t="shared" si="186"/>
        <v>0</v>
      </c>
      <c r="BC1288" s="44">
        <f t="shared" si="187"/>
        <v>0</v>
      </c>
      <c r="BD1288" s="44"/>
    </row>
    <row r="1289" spans="1:56" ht="15.75" hidden="1" customHeight="1" x14ac:dyDescent="0.25">
      <c r="A1289" s="6"/>
      <c r="B1289" s="22"/>
      <c r="C1289" s="7"/>
      <c r="D1289" s="46"/>
      <c r="E1289" s="7"/>
      <c r="F1289" s="7"/>
      <c r="G1289" s="44"/>
      <c r="H1289" s="41">
        <f>Tabela1[[#This Row],[PESO UNI]]*Tabela1[[#This Row],[QTE]]</f>
        <v>0</v>
      </c>
      <c r="I1289" s="7"/>
      <c r="J1289" s="8"/>
      <c r="K1289" s="8"/>
      <c r="L1289" s="9"/>
      <c r="M1289" s="10"/>
      <c r="N1289" s="8"/>
      <c r="O1289" s="12"/>
      <c r="P1289" s="13"/>
      <c r="Q1289" s="14">
        <f>Tabela1[[#This Row],[QTDE/ Fabricação]]-Tabela1[[#This Row],[QTE]]</f>
        <v>0</v>
      </c>
      <c r="R1289" s="19">
        <f t="shared" si="182"/>
        <v>0</v>
      </c>
      <c r="S1289" s="19">
        <f t="shared" si="181"/>
        <v>0</v>
      </c>
      <c r="T1289" s="20">
        <f t="shared" si="183"/>
        <v>0</v>
      </c>
      <c r="U1289" s="17">
        <f>IFERROR(SUMIF('LISTA DE EMBARQUE'!B:B,MICRO!E:E,'LISTA DE EMBARQUE'!G:G),"")</f>
        <v>0</v>
      </c>
      <c r="V1289" s="12" t="str">
        <f>IFERROR(VLOOKUP(Tabela1[[#This Row],[COD.MDE]],'LISTA DE EMBARQUE'!B:L,11,0),"")</f>
        <v/>
      </c>
      <c r="W1289" s="13" t="str">
        <f>IFERROR(COUNTIF(#REF!,Tabela1[[#This Row],[Colunas5]]),"")</f>
        <v/>
      </c>
      <c r="X1289" s="14">
        <f>Tabela1[[#This Row],[QIANTIDADE EXPEDIDA]]*Tabela1[[#This Row],[PESO UNI]]</f>
        <v>0</v>
      </c>
      <c r="Y1289" s="14">
        <f t="shared" si="184"/>
        <v>0</v>
      </c>
      <c r="Z1289" s="21">
        <f>Tabela1[[#This Row],[PESO TOTAL]]-Tabela1[[#This Row],[Peso Expedido]]</f>
        <v>0</v>
      </c>
      <c r="AA1289" s="18"/>
      <c r="AB1289" s="40"/>
      <c r="AC1289" s="40"/>
      <c r="AD1289" s="40"/>
      <c r="AE1289" s="40"/>
      <c r="AF1289" s="40"/>
      <c r="AG1289" s="40"/>
      <c r="AH1289" s="40"/>
      <c r="AI1289" s="40" t="str">
        <f t="shared" si="180"/>
        <v>ok</v>
      </c>
      <c r="AJ1289"/>
      <c r="AK1289" t="str">
        <f>Tabela1[[#This Row],[Coluna1]]&amp;Tabela1[[#This Row],[PEDIDO]]</f>
        <v/>
      </c>
      <c r="AL1289"/>
      <c r="AM1289"/>
      <c r="AN1289"/>
      <c r="AO1289" t="str">
        <f t="shared" si="185"/>
        <v>/</v>
      </c>
      <c r="AP1289" t="str">
        <f>Tabela1[[#This Row],[TAG]]&amp;Tabela1[[#This Row],[PEDIDO]]&amp;Tabela1[[#This Row],[PRODUTO]]</f>
        <v/>
      </c>
      <c r="AQ1289" s="23" t="str">
        <f>Tabela1[[#This Row],[PRODUTO]]&amp;Tabela1[[#This Row],[TAG]]</f>
        <v/>
      </c>
      <c r="AR1289" s="183">
        <f>Tabela1[[#This Row],[PESO TOTAL]]*Tabela1[[#This Row],[MATÉRIA PRIMA]]</f>
        <v>0</v>
      </c>
      <c r="AS1289" s="28">
        <f>Tabela1[[#This Row],[PESO TOTAL]]*Tabela1[[#This Row],[PREPARAÇÃO ]]</f>
        <v>0</v>
      </c>
      <c r="AT1289" s="28">
        <f>Tabela1[[#This Row],[PESO TOTAL]]*Tabela1[[#This Row],[CALDEIRARIA]]</f>
        <v>0</v>
      </c>
      <c r="AU1289" s="28">
        <f>Tabela1[[#This Row],[PESO TOTAL]]*Tabela1[[#This Row],[SOLDA]]</f>
        <v>0</v>
      </c>
      <c r="AV1289" s="28">
        <f>Tabela1[[#This Row],[PESO TOTAL]]*Tabela1[[#This Row],[ACABAMENTO]]</f>
        <v>0</v>
      </c>
      <c r="AW1289" s="28">
        <f>Tabela1[[#This Row],[PESO TOTAL]]*Tabela1[[#This Row],[PRONTO ACABADO]]</f>
        <v>0</v>
      </c>
      <c r="AX1289" s="28">
        <f>Tabela1[[#This Row],[PESO TOTAL]]*Tabela1[[#This Row],[EXPEDIÇÃO ]]</f>
        <v>0</v>
      </c>
      <c r="AY1289" s="28" t="str">
        <f>Tabela1[[#This Row],[PEDIDO]]&amp;Tabela1[[#This Row],[PRODUTO]]</f>
        <v/>
      </c>
      <c r="AZ1289" s="44">
        <f>IF(AF1289="",0,IF(ISTEXT(AF1289),H1289*VALUE(SUBSTITUTE(AF1289,"%",""))/100,H1289*AF1289))-Tabela1[[#This Row],[PRONTO ACABADO2]]</f>
        <v>0</v>
      </c>
      <c r="BA1289" s="44">
        <f>IF(AG1289="",0,IF(ISTEXT(AG1289),H1289*VALUE(SUBSTITUTE(AG1289,"%",""))/100,H1289*AG1289))-Tabela1[[#This Row],[PESO EXPEDIDO2]]</f>
        <v>0</v>
      </c>
      <c r="BB1289" s="44">
        <f t="shared" si="186"/>
        <v>0</v>
      </c>
      <c r="BC1289" s="44">
        <f t="shared" si="187"/>
        <v>0</v>
      </c>
      <c r="BD1289" s="44"/>
    </row>
    <row r="1290" spans="1:56" ht="15.75" hidden="1" customHeight="1" x14ac:dyDescent="0.25">
      <c r="A1290" s="6"/>
      <c r="B1290" s="22"/>
      <c r="C1290" s="7"/>
      <c r="D1290" s="46"/>
      <c r="E1290" s="7"/>
      <c r="F1290" s="7"/>
      <c r="G1290" s="44"/>
      <c r="H1290" s="41">
        <f>Tabela1[[#This Row],[PESO UNI]]*Tabela1[[#This Row],[QTE]]</f>
        <v>0</v>
      </c>
      <c r="I1290" s="7"/>
      <c r="J1290" s="8"/>
      <c r="K1290" s="8"/>
      <c r="L1290" s="9"/>
      <c r="M1290" s="10"/>
      <c r="N1290" s="8"/>
      <c r="O1290" s="12"/>
      <c r="P1290" s="13"/>
      <c r="Q1290" s="14">
        <f>Tabela1[[#This Row],[QTDE/ Fabricação]]-Tabela1[[#This Row],[QTE]]</f>
        <v>0</v>
      </c>
      <c r="R1290" s="19">
        <f t="shared" si="182"/>
        <v>0</v>
      </c>
      <c r="S1290" s="19">
        <f t="shared" si="181"/>
        <v>0</v>
      </c>
      <c r="T1290" s="20">
        <f t="shared" si="183"/>
        <v>0</v>
      </c>
      <c r="U1290" s="17">
        <f>IFERROR(SUMIF('LISTA DE EMBARQUE'!B:B,MICRO!E:E,'LISTA DE EMBARQUE'!G:G),"")</f>
        <v>0</v>
      </c>
      <c r="V1290" s="12" t="str">
        <f>IFERROR(VLOOKUP(Tabela1[[#This Row],[COD.MDE]],'LISTA DE EMBARQUE'!B:L,11,0),"")</f>
        <v/>
      </c>
      <c r="W1290" s="13" t="str">
        <f>IFERROR(COUNTIF(#REF!,Tabela1[[#This Row],[Colunas5]]),"")</f>
        <v/>
      </c>
      <c r="X1290" s="14">
        <f>Tabela1[[#This Row],[QIANTIDADE EXPEDIDA]]*Tabela1[[#This Row],[PESO UNI]]</f>
        <v>0</v>
      </c>
      <c r="Y1290" s="14">
        <f t="shared" si="184"/>
        <v>0</v>
      </c>
      <c r="Z1290" s="21">
        <f>Tabela1[[#This Row],[PESO TOTAL]]-Tabela1[[#This Row],[Peso Expedido]]</f>
        <v>0</v>
      </c>
      <c r="AA1290" s="18"/>
      <c r="AB1290" s="40"/>
      <c r="AC1290" s="40"/>
      <c r="AD1290" s="40"/>
      <c r="AE1290" s="40"/>
      <c r="AF1290" s="40"/>
      <c r="AG1290" s="40"/>
      <c r="AH1290" s="40"/>
      <c r="AI1290" s="40" t="str">
        <f t="shared" si="180"/>
        <v>ok</v>
      </c>
      <c r="AJ1290"/>
      <c r="AK1290" t="str">
        <f>Tabela1[[#This Row],[Coluna1]]&amp;Tabela1[[#This Row],[PEDIDO]]</f>
        <v/>
      </c>
      <c r="AL1290"/>
      <c r="AM1290"/>
      <c r="AN1290"/>
      <c r="AO1290" t="str">
        <f t="shared" si="185"/>
        <v>/</v>
      </c>
      <c r="AP1290" t="str">
        <f>Tabela1[[#This Row],[TAG]]&amp;Tabela1[[#This Row],[PEDIDO]]&amp;Tabela1[[#This Row],[PRODUTO]]</f>
        <v/>
      </c>
      <c r="AQ1290" s="23" t="str">
        <f>Tabela1[[#This Row],[PRODUTO]]&amp;Tabela1[[#This Row],[TAG]]</f>
        <v/>
      </c>
      <c r="AR1290" s="183">
        <f>Tabela1[[#This Row],[PESO TOTAL]]*Tabela1[[#This Row],[MATÉRIA PRIMA]]</f>
        <v>0</v>
      </c>
      <c r="AS1290" s="28">
        <f>Tabela1[[#This Row],[PESO TOTAL]]*Tabela1[[#This Row],[PREPARAÇÃO ]]</f>
        <v>0</v>
      </c>
      <c r="AT1290" s="28">
        <f>Tabela1[[#This Row],[PESO TOTAL]]*Tabela1[[#This Row],[CALDEIRARIA]]</f>
        <v>0</v>
      </c>
      <c r="AU1290" s="28">
        <f>Tabela1[[#This Row],[PESO TOTAL]]*Tabela1[[#This Row],[SOLDA]]</f>
        <v>0</v>
      </c>
      <c r="AV1290" s="28">
        <f>Tabela1[[#This Row],[PESO TOTAL]]*Tabela1[[#This Row],[ACABAMENTO]]</f>
        <v>0</v>
      </c>
      <c r="AW1290" s="28">
        <f>Tabela1[[#This Row],[PESO TOTAL]]*Tabela1[[#This Row],[PRONTO ACABADO]]</f>
        <v>0</v>
      </c>
      <c r="AX1290" s="28">
        <f>Tabela1[[#This Row],[PESO TOTAL]]*Tabela1[[#This Row],[EXPEDIÇÃO ]]</f>
        <v>0</v>
      </c>
      <c r="AY1290" s="28" t="str">
        <f>Tabela1[[#This Row],[PEDIDO]]&amp;Tabela1[[#This Row],[PRODUTO]]</f>
        <v/>
      </c>
      <c r="AZ1290" s="44">
        <f>IF(AF1290="",0,IF(ISTEXT(AF1290),H1290*VALUE(SUBSTITUTE(AF1290,"%",""))/100,H1290*AF1290))-Tabela1[[#This Row],[PRONTO ACABADO2]]</f>
        <v>0</v>
      </c>
      <c r="BA1290" s="44">
        <f>IF(AG1290="",0,IF(ISTEXT(AG1290),H1290*VALUE(SUBSTITUTE(AG1290,"%",""))/100,H1290*AG1290))-Tabela1[[#This Row],[PESO EXPEDIDO2]]</f>
        <v>0</v>
      </c>
      <c r="BB1290" s="44">
        <f t="shared" si="186"/>
        <v>0</v>
      </c>
      <c r="BC1290" s="44">
        <f t="shared" si="187"/>
        <v>0</v>
      </c>
      <c r="BD1290" s="44"/>
    </row>
    <row r="1291" spans="1:56" ht="15.75" hidden="1" customHeight="1" x14ac:dyDescent="0.25">
      <c r="A1291" s="6"/>
      <c r="B1291" s="22"/>
      <c r="C1291" s="7"/>
      <c r="D1291" s="46"/>
      <c r="E1291" s="7"/>
      <c r="F1291" s="7"/>
      <c r="G1291" s="44"/>
      <c r="H1291" s="41">
        <f>Tabela1[[#This Row],[PESO UNI]]*Tabela1[[#This Row],[QTE]]</f>
        <v>0</v>
      </c>
      <c r="I1291" s="7"/>
      <c r="J1291" s="8"/>
      <c r="K1291" s="8"/>
      <c r="L1291" s="9"/>
      <c r="M1291" s="10"/>
      <c r="N1291" s="8"/>
      <c r="O1291" s="12"/>
      <c r="P1291" s="13"/>
      <c r="Q1291" s="14">
        <f>Tabela1[[#This Row],[QTDE/ Fabricação]]-Tabela1[[#This Row],[QTE]]</f>
        <v>0</v>
      </c>
      <c r="R1291" s="19">
        <f t="shared" si="182"/>
        <v>0</v>
      </c>
      <c r="S1291" s="19">
        <f t="shared" si="181"/>
        <v>0</v>
      </c>
      <c r="T1291" s="20">
        <f t="shared" si="183"/>
        <v>0</v>
      </c>
      <c r="U1291" s="17">
        <f>IFERROR(SUMIF('LISTA DE EMBARQUE'!B:B,MICRO!E:E,'LISTA DE EMBARQUE'!G:G),"")</f>
        <v>0</v>
      </c>
      <c r="V1291" s="12" t="str">
        <f>IFERROR(VLOOKUP(Tabela1[[#This Row],[COD.MDE]],'LISTA DE EMBARQUE'!B:L,11,0),"")</f>
        <v/>
      </c>
      <c r="W1291" s="13" t="str">
        <f>IFERROR(COUNTIF(#REF!,Tabela1[[#This Row],[Colunas5]]),"")</f>
        <v/>
      </c>
      <c r="X1291" s="14">
        <f>Tabela1[[#This Row],[QIANTIDADE EXPEDIDA]]*Tabela1[[#This Row],[PESO UNI]]</f>
        <v>0</v>
      </c>
      <c r="Y1291" s="14">
        <f t="shared" si="184"/>
        <v>0</v>
      </c>
      <c r="Z1291" s="21">
        <f>Tabela1[[#This Row],[PESO TOTAL]]-Tabela1[[#This Row],[Peso Expedido]]</f>
        <v>0</v>
      </c>
      <c r="AA1291" s="18"/>
      <c r="AB1291" s="40"/>
      <c r="AC1291" s="40"/>
      <c r="AD1291" s="40"/>
      <c r="AE1291" s="40"/>
      <c r="AF1291" s="40"/>
      <c r="AG1291" s="40"/>
      <c r="AH1291" s="40"/>
      <c r="AI1291" s="40" t="str">
        <f t="shared" si="180"/>
        <v>ok</v>
      </c>
      <c r="AJ1291"/>
      <c r="AK1291" t="str">
        <f>Tabela1[[#This Row],[Coluna1]]&amp;Tabela1[[#This Row],[PEDIDO]]</f>
        <v/>
      </c>
      <c r="AL1291"/>
      <c r="AM1291"/>
      <c r="AN1291"/>
      <c r="AO1291" t="str">
        <f t="shared" si="185"/>
        <v>/</v>
      </c>
      <c r="AP1291" t="str">
        <f>Tabela1[[#This Row],[TAG]]&amp;Tabela1[[#This Row],[PEDIDO]]&amp;Tabela1[[#This Row],[PRODUTO]]</f>
        <v/>
      </c>
      <c r="AQ1291" s="23" t="str">
        <f>Tabela1[[#This Row],[PRODUTO]]&amp;Tabela1[[#This Row],[TAG]]</f>
        <v/>
      </c>
      <c r="AR1291" s="183">
        <f>Tabela1[[#This Row],[PESO TOTAL]]*Tabela1[[#This Row],[MATÉRIA PRIMA]]</f>
        <v>0</v>
      </c>
      <c r="AS1291" s="28">
        <f>Tabela1[[#This Row],[PESO TOTAL]]*Tabela1[[#This Row],[PREPARAÇÃO ]]</f>
        <v>0</v>
      </c>
      <c r="AT1291" s="28">
        <f>Tabela1[[#This Row],[PESO TOTAL]]*Tabela1[[#This Row],[CALDEIRARIA]]</f>
        <v>0</v>
      </c>
      <c r="AU1291" s="28">
        <f>Tabela1[[#This Row],[PESO TOTAL]]*Tabela1[[#This Row],[SOLDA]]</f>
        <v>0</v>
      </c>
      <c r="AV1291" s="28">
        <f>Tabela1[[#This Row],[PESO TOTAL]]*Tabela1[[#This Row],[ACABAMENTO]]</f>
        <v>0</v>
      </c>
      <c r="AW1291" s="28">
        <f>Tabela1[[#This Row],[PESO TOTAL]]*Tabela1[[#This Row],[PRONTO ACABADO]]</f>
        <v>0</v>
      </c>
      <c r="AX1291" s="28">
        <f>Tabela1[[#This Row],[PESO TOTAL]]*Tabela1[[#This Row],[EXPEDIÇÃO ]]</f>
        <v>0</v>
      </c>
      <c r="AY1291" s="28" t="str">
        <f>Tabela1[[#This Row],[PEDIDO]]&amp;Tabela1[[#This Row],[PRODUTO]]</f>
        <v/>
      </c>
      <c r="AZ1291" s="44">
        <f>IF(AF1291="",0,IF(ISTEXT(AF1291),H1291*VALUE(SUBSTITUTE(AF1291,"%",""))/100,H1291*AF1291))-Tabela1[[#This Row],[PRONTO ACABADO2]]</f>
        <v>0</v>
      </c>
      <c r="BA1291" s="44">
        <f>IF(AG1291="",0,IF(ISTEXT(AG1291),H1291*VALUE(SUBSTITUTE(AG1291,"%",""))/100,H1291*AG1291))-Tabela1[[#This Row],[PESO EXPEDIDO2]]</f>
        <v>0</v>
      </c>
      <c r="BB1291" s="44">
        <f t="shared" si="186"/>
        <v>0</v>
      </c>
      <c r="BC1291" s="44">
        <f t="shared" si="187"/>
        <v>0</v>
      </c>
      <c r="BD1291" s="44"/>
    </row>
    <row r="1292" spans="1:56" ht="15.75" hidden="1" customHeight="1" x14ac:dyDescent="0.25">
      <c r="A1292" s="6"/>
      <c r="B1292" s="22"/>
      <c r="C1292" s="7"/>
      <c r="D1292" s="46"/>
      <c r="E1292" s="7"/>
      <c r="F1292" s="7"/>
      <c r="G1292" s="44"/>
      <c r="H1292" s="41">
        <f>Tabela1[[#This Row],[PESO UNI]]*Tabela1[[#This Row],[QTE]]</f>
        <v>0</v>
      </c>
      <c r="I1292" s="7"/>
      <c r="J1292" s="8"/>
      <c r="K1292" s="8"/>
      <c r="L1292" s="9"/>
      <c r="M1292" s="10"/>
      <c r="N1292" s="8"/>
      <c r="O1292" s="12"/>
      <c r="P1292" s="13"/>
      <c r="Q1292" s="14">
        <f>Tabela1[[#This Row],[QTDE/ Fabricação]]-Tabela1[[#This Row],[QTE]]</f>
        <v>0</v>
      </c>
      <c r="R1292" s="19">
        <f t="shared" si="182"/>
        <v>0</v>
      </c>
      <c r="S1292" s="19">
        <f t="shared" si="181"/>
        <v>0</v>
      </c>
      <c r="T1292" s="20">
        <f t="shared" si="183"/>
        <v>0</v>
      </c>
      <c r="U1292" s="17">
        <f>IFERROR(SUMIF('LISTA DE EMBARQUE'!B:B,MICRO!E:E,'LISTA DE EMBARQUE'!G:G),"")</f>
        <v>0</v>
      </c>
      <c r="V1292" s="12" t="str">
        <f>IFERROR(VLOOKUP(Tabela1[[#This Row],[COD.MDE]],'LISTA DE EMBARQUE'!B:L,11,0),"")</f>
        <v/>
      </c>
      <c r="W1292" s="13" t="str">
        <f>IFERROR(COUNTIF(#REF!,Tabela1[[#This Row],[Colunas5]]),"")</f>
        <v/>
      </c>
      <c r="X1292" s="14">
        <f>Tabela1[[#This Row],[QIANTIDADE EXPEDIDA]]*Tabela1[[#This Row],[PESO UNI]]</f>
        <v>0</v>
      </c>
      <c r="Y1292" s="14">
        <f t="shared" si="184"/>
        <v>0</v>
      </c>
      <c r="Z1292" s="21">
        <f>Tabela1[[#This Row],[PESO TOTAL]]-Tabela1[[#This Row],[Peso Expedido]]</f>
        <v>0</v>
      </c>
      <c r="AA1292" s="18"/>
      <c r="AB1292" s="40"/>
      <c r="AC1292" s="40"/>
      <c r="AD1292" s="40"/>
      <c r="AE1292" s="40"/>
      <c r="AF1292" s="40"/>
      <c r="AG1292" s="40"/>
      <c r="AH1292" s="40"/>
      <c r="AI1292" s="40" t="str">
        <f t="shared" si="180"/>
        <v>ok</v>
      </c>
      <c r="AJ1292"/>
      <c r="AK1292" t="str">
        <f>Tabela1[[#This Row],[Coluna1]]&amp;Tabela1[[#This Row],[PEDIDO]]</f>
        <v/>
      </c>
      <c r="AL1292"/>
      <c r="AM1292"/>
      <c r="AN1292"/>
      <c r="AO1292" t="str">
        <f t="shared" si="185"/>
        <v>/</v>
      </c>
      <c r="AP1292" t="str">
        <f>Tabela1[[#This Row],[TAG]]&amp;Tabela1[[#This Row],[PEDIDO]]&amp;Tabela1[[#This Row],[PRODUTO]]</f>
        <v/>
      </c>
      <c r="AQ1292" s="23" t="str">
        <f>Tabela1[[#This Row],[PRODUTO]]&amp;Tabela1[[#This Row],[TAG]]</f>
        <v/>
      </c>
      <c r="AR1292" s="183">
        <f>Tabela1[[#This Row],[PESO TOTAL]]*Tabela1[[#This Row],[MATÉRIA PRIMA]]</f>
        <v>0</v>
      </c>
      <c r="AS1292" s="28">
        <f>Tabela1[[#This Row],[PESO TOTAL]]*Tabela1[[#This Row],[PREPARAÇÃO ]]</f>
        <v>0</v>
      </c>
      <c r="AT1292" s="28">
        <f>Tabela1[[#This Row],[PESO TOTAL]]*Tabela1[[#This Row],[CALDEIRARIA]]</f>
        <v>0</v>
      </c>
      <c r="AU1292" s="28">
        <f>Tabela1[[#This Row],[PESO TOTAL]]*Tabela1[[#This Row],[SOLDA]]</f>
        <v>0</v>
      </c>
      <c r="AV1292" s="28">
        <f>Tabela1[[#This Row],[PESO TOTAL]]*Tabela1[[#This Row],[ACABAMENTO]]</f>
        <v>0</v>
      </c>
      <c r="AW1292" s="28">
        <f>Tabela1[[#This Row],[PESO TOTAL]]*Tabela1[[#This Row],[PRONTO ACABADO]]</f>
        <v>0</v>
      </c>
      <c r="AX1292" s="28">
        <f>Tabela1[[#This Row],[PESO TOTAL]]*Tabela1[[#This Row],[EXPEDIÇÃO ]]</f>
        <v>0</v>
      </c>
      <c r="AY1292" s="28" t="str">
        <f>Tabela1[[#This Row],[PEDIDO]]&amp;Tabela1[[#This Row],[PRODUTO]]</f>
        <v/>
      </c>
      <c r="AZ1292" s="44">
        <f>IF(AF1292="",0,IF(ISTEXT(AF1292),H1292*VALUE(SUBSTITUTE(AF1292,"%",""))/100,H1292*AF1292))-Tabela1[[#This Row],[PRONTO ACABADO2]]</f>
        <v>0</v>
      </c>
      <c r="BA1292" s="44">
        <f>IF(AG1292="",0,IF(ISTEXT(AG1292),H1292*VALUE(SUBSTITUTE(AG1292,"%",""))/100,H1292*AG1292))-Tabela1[[#This Row],[PESO EXPEDIDO2]]</f>
        <v>0</v>
      </c>
      <c r="BB1292" s="44">
        <f t="shared" si="186"/>
        <v>0</v>
      </c>
      <c r="BC1292" s="44">
        <f t="shared" si="187"/>
        <v>0</v>
      </c>
      <c r="BD1292" s="44"/>
    </row>
    <row r="1293" spans="1:56" ht="15.75" hidden="1" customHeight="1" x14ac:dyDescent="0.25">
      <c r="A1293" s="6"/>
      <c r="B1293" s="22"/>
      <c r="C1293" s="7"/>
      <c r="D1293" s="46"/>
      <c r="E1293" s="7"/>
      <c r="F1293" s="7"/>
      <c r="G1293" s="44"/>
      <c r="H1293" s="41">
        <f>Tabela1[[#This Row],[PESO UNI]]*Tabela1[[#This Row],[QTE]]</f>
        <v>0</v>
      </c>
      <c r="I1293" s="7"/>
      <c r="J1293" s="8"/>
      <c r="K1293" s="8"/>
      <c r="L1293" s="9"/>
      <c r="M1293" s="10"/>
      <c r="N1293" s="8"/>
      <c r="O1293" s="12"/>
      <c r="P1293" s="13"/>
      <c r="Q1293" s="14">
        <f>Tabela1[[#This Row],[QTDE/ Fabricação]]-Tabela1[[#This Row],[QTE]]</f>
        <v>0</v>
      </c>
      <c r="R1293" s="19">
        <f t="shared" si="182"/>
        <v>0</v>
      </c>
      <c r="S1293" s="19">
        <f t="shared" si="181"/>
        <v>0</v>
      </c>
      <c r="T1293" s="20">
        <f t="shared" si="183"/>
        <v>0</v>
      </c>
      <c r="U1293" s="17">
        <f>IFERROR(SUMIF('LISTA DE EMBARQUE'!B:B,MICRO!E:E,'LISTA DE EMBARQUE'!G:G),"")</f>
        <v>0</v>
      </c>
      <c r="V1293" s="12" t="str">
        <f>IFERROR(VLOOKUP(Tabela1[[#This Row],[COD.MDE]],'LISTA DE EMBARQUE'!B:L,11,0),"")</f>
        <v/>
      </c>
      <c r="W1293" s="13" t="str">
        <f>IFERROR(COUNTIF(#REF!,Tabela1[[#This Row],[Colunas5]]),"")</f>
        <v/>
      </c>
      <c r="X1293" s="14">
        <f>Tabela1[[#This Row],[QIANTIDADE EXPEDIDA]]*Tabela1[[#This Row],[PESO UNI]]</f>
        <v>0</v>
      </c>
      <c r="Y1293" s="14">
        <f t="shared" si="184"/>
        <v>0</v>
      </c>
      <c r="Z1293" s="21">
        <f>Tabela1[[#This Row],[PESO TOTAL]]-Tabela1[[#This Row],[Peso Expedido]]</f>
        <v>0</v>
      </c>
      <c r="AA1293" s="18"/>
      <c r="AB1293" s="40"/>
      <c r="AC1293" s="40"/>
      <c r="AD1293" s="40"/>
      <c r="AE1293" s="40"/>
      <c r="AF1293" s="40"/>
      <c r="AG1293" s="40"/>
      <c r="AH1293" s="40"/>
      <c r="AI1293" s="40" t="str">
        <f t="shared" si="180"/>
        <v>ok</v>
      </c>
      <c r="AJ1293"/>
      <c r="AK1293" t="str">
        <f>Tabela1[[#This Row],[Coluna1]]&amp;Tabela1[[#This Row],[PEDIDO]]</f>
        <v/>
      </c>
      <c r="AL1293"/>
      <c r="AM1293"/>
      <c r="AN1293"/>
      <c r="AO1293" t="str">
        <f t="shared" si="185"/>
        <v>/</v>
      </c>
      <c r="AP1293" t="str">
        <f>Tabela1[[#This Row],[TAG]]&amp;Tabela1[[#This Row],[PEDIDO]]&amp;Tabela1[[#This Row],[PRODUTO]]</f>
        <v/>
      </c>
      <c r="AQ1293" s="23" t="str">
        <f>Tabela1[[#This Row],[PRODUTO]]&amp;Tabela1[[#This Row],[TAG]]</f>
        <v/>
      </c>
      <c r="AR1293" s="183">
        <f>Tabela1[[#This Row],[PESO TOTAL]]*Tabela1[[#This Row],[MATÉRIA PRIMA]]</f>
        <v>0</v>
      </c>
      <c r="AS1293" s="28">
        <f>Tabela1[[#This Row],[PESO TOTAL]]*Tabela1[[#This Row],[PREPARAÇÃO ]]</f>
        <v>0</v>
      </c>
      <c r="AT1293" s="28">
        <f>Tabela1[[#This Row],[PESO TOTAL]]*Tabela1[[#This Row],[CALDEIRARIA]]</f>
        <v>0</v>
      </c>
      <c r="AU1293" s="28">
        <f>Tabela1[[#This Row],[PESO TOTAL]]*Tabela1[[#This Row],[SOLDA]]</f>
        <v>0</v>
      </c>
      <c r="AV1293" s="28">
        <f>Tabela1[[#This Row],[PESO TOTAL]]*Tabela1[[#This Row],[ACABAMENTO]]</f>
        <v>0</v>
      </c>
      <c r="AW1293" s="28">
        <f>Tabela1[[#This Row],[PESO TOTAL]]*Tabela1[[#This Row],[PRONTO ACABADO]]</f>
        <v>0</v>
      </c>
      <c r="AX1293" s="28">
        <f>Tabela1[[#This Row],[PESO TOTAL]]*Tabela1[[#This Row],[EXPEDIÇÃO ]]</f>
        <v>0</v>
      </c>
      <c r="AY1293" s="28" t="str">
        <f>Tabela1[[#This Row],[PEDIDO]]&amp;Tabela1[[#This Row],[PRODUTO]]</f>
        <v/>
      </c>
      <c r="AZ1293" s="44">
        <f>IF(AF1293="",0,IF(ISTEXT(AF1293),H1293*VALUE(SUBSTITUTE(AF1293,"%",""))/100,H1293*AF1293))-Tabela1[[#This Row],[PRONTO ACABADO2]]</f>
        <v>0</v>
      </c>
      <c r="BA1293" s="44">
        <f>IF(AG1293="",0,IF(ISTEXT(AG1293),H1293*VALUE(SUBSTITUTE(AG1293,"%",""))/100,H1293*AG1293))-Tabela1[[#This Row],[PESO EXPEDIDO2]]</f>
        <v>0</v>
      </c>
      <c r="BB1293" s="44">
        <f t="shared" si="186"/>
        <v>0</v>
      </c>
      <c r="BC1293" s="44">
        <f t="shared" si="187"/>
        <v>0</v>
      </c>
      <c r="BD1293" s="44"/>
    </row>
    <row r="1294" spans="1:56" ht="15.75" hidden="1" customHeight="1" x14ac:dyDescent="0.25">
      <c r="A1294" s="6"/>
      <c r="B1294" s="22"/>
      <c r="C1294" s="7"/>
      <c r="D1294" s="46"/>
      <c r="E1294" s="7"/>
      <c r="F1294" s="7"/>
      <c r="G1294" s="44"/>
      <c r="H1294" s="41">
        <f>Tabela1[[#This Row],[PESO UNI]]*Tabela1[[#This Row],[QTE]]</f>
        <v>0</v>
      </c>
      <c r="I1294" s="7"/>
      <c r="J1294" s="8"/>
      <c r="K1294" s="8"/>
      <c r="L1294" s="9"/>
      <c r="M1294" s="10"/>
      <c r="N1294" s="8"/>
      <c r="O1294" s="12"/>
      <c r="P1294" s="13"/>
      <c r="Q1294" s="14">
        <f>Tabela1[[#This Row],[QTDE/ Fabricação]]-Tabela1[[#This Row],[QTE]]</f>
        <v>0</v>
      </c>
      <c r="R1294" s="19">
        <f t="shared" si="182"/>
        <v>0</v>
      </c>
      <c r="S1294" s="19">
        <f t="shared" si="181"/>
        <v>0</v>
      </c>
      <c r="T1294" s="20">
        <f t="shared" si="183"/>
        <v>0</v>
      </c>
      <c r="U1294" s="17">
        <f>IFERROR(SUMIF('LISTA DE EMBARQUE'!B:B,MICRO!E:E,'LISTA DE EMBARQUE'!G:G),"")</f>
        <v>0</v>
      </c>
      <c r="V1294" s="12" t="str">
        <f>IFERROR(VLOOKUP(Tabela1[[#This Row],[COD.MDE]],'LISTA DE EMBARQUE'!B:L,11,0),"")</f>
        <v/>
      </c>
      <c r="W1294" s="13" t="str">
        <f>IFERROR(COUNTIF(#REF!,Tabela1[[#This Row],[Colunas5]]),"")</f>
        <v/>
      </c>
      <c r="X1294" s="14">
        <f>Tabela1[[#This Row],[QIANTIDADE EXPEDIDA]]*Tabela1[[#This Row],[PESO UNI]]</f>
        <v>0</v>
      </c>
      <c r="Y1294" s="14">
        <f t="shared" si="184"/>
        <v>0</v>
      </c>
      <c r="Z1294" s="21">
        <f>Tabela1[[#This Row],[PESO TOTAL]]-Tabela1[[#This Row],[Peso Expedido]]</f>
        <v>0</v>
      </c>
      <c r="AA1294" s="18"/>
      <c r="AB1294" s="40"/>
      <c r="AC1294" s="40"/>
      <c r="AD1294" s="40"/>
      <c r="AE1294" s="40"/>
      <c r="AF1294" s="40"/>
      <c r="AG1294" s="40"/>
      <c r="AH1294" s="40"/>
      <c r="AI1294" s="40" t="str">
        <f t="shared" si="180"/>
        <v>ok</v>
      </c>
      <c r="AJ1294"/>
      <c r="AK1294" t="str">
        <f>Tabela1[[#This Row],[Coluna1]]&amp;Tabela1[[#This Row],[PEDIDO]]</f>
        <v/>
      </c>
      <c r="AL1294"/>
      <c r="AM1294"/>
      <c r="AN1294"/>
      <c r="AO1294" t="str">
        <f t="shared" si="185"/>
        <v>/</v>
      </c>
      <c r="AP1294" t="str">
        <f>Tabela1[[#This Row],[TAG]]&amp;Tabela1[[#This Row],[PEDIDO]]&amp;Tabela1[[#This Row],[PRODUTO]]</f>
        <v/>
      </c>
      <c r="AQ1294" s="23" t="str">
        <f>Tabela1[[#This Row],[PRODUTO]]&amp;Tabela1[[#This Row],[TAG]]</f>
        <v/>
      </c>
      <c r="AR1294" s="183">
        <f>Tabela1[[#This Row],[PESO TOTAL]]*Tabela1[[#This Row],[MATÉRIA PRIMA]]</f>
        <v>0</v>
      </c>
      <c r="AS1294" s="28">
        <f>Tabela1[[#This Row],[PESO TOTAL]]*Tabela1[[#This Row],[PREPARAÇÃO ]]</f>
        <v>0</v>
      </c>
      <c r="AT1294" s="28">
        <f>Tabela1[[#This Row],[PESO TOTAL]]*Tabela1[[#This Row],[CALDEIRARIA]]</f>
        <v>0</v>
      </c>
      <c r="AU1294" s="28">
        <f>Tabela1[[#This Row],[PESO TOTAL]]*Tabela1[[#This Row],[SOLDA]]</f>
        <v>0</v>
      </c>
      <c r="AV1294" s="28">
        <f>Tabela1[[#This Row],[PESO TOTAL]]*Tabela1[[#This Row],[ACABAMENTO]]</f>
        <v>0</v>
      </c>
      <c r="AW1294" s="28">
        <f>Tabela1[[#This Row],[PESO TOTAL]]*Tabela1[[#This Row],[PRONTO ACABADO]]</f>
        <v>0</v>
      </c>
      <c r="AX1294" s="28">
        <f>Tabela1[[#This Row],[PESO TOTAL]]*Tabela1[[#This Row],[EXPEDIÇÃO ]]</f>
        <v>0</v>
      </c>
      <c r="AY1294" s="28" t="str">
        <f>Tabela1[[#This Row],[PEDIDO]]&amp;Tabela1[[#This Row],[PRODUTO]]</f>
        <v/>
      </c>
      <c r="AZ1294" s="44">
        <f>IF(AF1294="",0,IF(ISTEXT(AF1294),H1294*VALUE(SUBSTITUTE(AF1294,"%",""))/100,H1294*AF1294))-Tabela1[[#This Row],[PRONTO ACABADO2]]</f>
        <v>0</v>
      </c>
      <c r="BA1294" s="44">
        <f>IF(AG1294="",0,IF(ISTEXT(AG1294),H1294*VALUE(SUBSTITUTE(AG1294,"%",""))/100,H1294*AG1294))-Tabela1[[#This Row],[PESO EXPEDIDO2]]</f>
        <v>0</v>
      </c>
      <c r="BB1294" s="44">
        <f t="shared" si="186"/>
        <v>0</v>
      </c>
      <c r="BC1294" s="44">
        <f t="shared" si="187"/>
        <v>0</v>
      </c>
      <c r="BD1294" s="44"/>
    </row>
    <row r="1295" spans="1:56" ht="15.75" hidden="1" customHeight="1" x14ac:dyDescent="0.25">
      <c r="A1295" s="6"/>
      <c r="B1295" s="22"/>
      <c r="C1295" s="7"/>
      <c r="D1295" s="46"/>
      <c r="E1295" s="7"/>
      <c r="F1295" s="7"/>
      <c r="G1295" s="44"/>
      <c r="H1295" s="41">
        <f>Tabela1[[#This Row],[PESO UNI]]*Tabela1[[#This Row],[QTE]]</f>
        <v>0</v>
      </c>
      <c r="I1295" s="7"/>
      <c r="J1295" s="8"/>
      <c r="K1295" s="8"/>
      <c r="L1295" s="9"/>
      <c r="M1295" s="10"/>
      <c r="N1295" s="8"/>
      <c r="O1295" s="12"/>
      <c r="P1295" s="13"/>
      <c r="Q1295" s="14">
        <f>Tabela1[[#This Row],[QTDE/ Fabricação]]-Tabela1[[#This Row],[QTE]]</f>
        <v>0</v>
      </c>
      <c r="R1295" s="19">
        <f t="shared" si="182"/>
        <v>0</v>
      </c>
      <c r="S1295" s="19">
        <f t="shared" si="181"/>
        <v>0</v>
      </c>
      <c r="T1295" s="20">
        <f t="shared" si="183"/>
        <v>0</v>
      </c>
      <c r="U1295" s="17">
        <f>IFERROR(SUMIF('LISTA DE EMBARQUE'!B:B,MICRO!E:E,'LISTA DE EMBARQUE'!G:G),"")</f>
        <v>0</v>
      </c>
      <c r="V1295" s="12" t="str">
        <f>IFERROR(VLOOKUP(Tabela1[[#This Row],[COD.MDE]],'LISTA DE EMBARQUE'!B:L,11,0),"")</f>
        <v/>
      </c>
      <c r="W1295" s="13" t="str">
        <f>IFERROR(COUNTIF(#REF!,Tabela1[[#This Row],[Colunas5]]),"")</f>
        <v/>
      </c>
      <c r="X1295" s="14">
        <f>Tabela1[[#This Row],[QIANTIDADE EXPEDIDA]]*Tabela1[[#This Row],[PESO UNI]]</f>
        <v>0</v>
      </c>
      <c r="Y1295" s="14">
        <f t="shared" si="184"/>
        <v>0</v>
      </c>
      <c r="Z1295" s="21">
        <f>Tabela1[[#This Row],[PESO TOTAL]]-Tabela1[[#This Row],[Peso Expedido]]</f>
        <v>0</v>
      </c>
      <c r="AA1295" s="18"/>
      <c r="AB1295" s="40"/>
      <c r="AC1295" s="40"/>
      <c r="AD1295" s="40"/>
      <c r="AE1295" s="40"/>
      <c r="AF1295" s="40"/>
      <c r="AG1295" s="40"/>
      <c r="AH1295" s="40"/>
      <c r="AI1295" s="40" t="str">
        <f t="shared" si="180"/>
        <v>ok</v>
      </c>
      <c r="AJ1295"/>
      <c r="AK1295" t="str">
        <f>Tabela1[[#This Row],[Coluna1]]&amp;Tabela1[[#This Row],[PEDIDO]]</f>
        <v/>
      </c>
      <c r="AL1295"/>
      <c r="AM1295"/>
      <c r="AN1295"/>
      <c r="AO1295" t="str">
        <f t="shared" si="185"/>
        <v>/</v>
      </c>
      <c r="AP1295" t="str">
        <f>Tabela1[[#This Row],[TAG]]&amp;Tabela1[[#This Row],[PEDIDO]]&amp;Tabela1[[#This Row],[PRODUTO]]</f>
        <v/>
      </c>
      <c r="AQ1295" s="23" t="str">
        <f>Tabela1[[#This Row],[PRODUTO]]&amp;Tabela1[[#This Row],[TAG]]</f>
        <v/>
      </c>
      <c r="AR1295" s="183">
        <f>Tabela1[[#This Row],[PESO TOTAL]]*Tabela1[[#This Row],[MATÉRIA PRIMA]]</f>
        <v>0</v>
      </c>
      <c r="AS1295" s="28">
        <f>Tabela1[[#This Row],[PESO TOTAL]]*Tabela1[[#This Row],[PREPARAÇÃO ]]</f>
        <v>0</v>
      </c>
      <c r="AT1295" s="28">
        <f>Tabela1[[#This Row],[PESO TOTAL]]*Tabela1[[#This Row],[CALDEIRARIA]]</f>
        <v>0</v>
      </c>
      <c r="AU1295" s="28">
        <f>Tabela1[[#This Row],[PESO TOTAL]]*Tabela1[[#This Row],[SOLDA]]</f>
        <v>0</v>
      </c>
      <c r="AV1295" s="28">
        <f>Tabela1[[#This Row],[PESO TOTAL]]*Tabela1[[#This Row],[ACABAMENTO]]</f>
        <v>0</v>
      </c>
      <c r="AW1295" s="28">
        <f>Tabela1[[#This Row],[PESO TOTAL]]*Tabela1[[#This Row],[PRONTO ACABADO]]</f>
        <v>0</v>
      </c>
      <c r="AX1295" s="28">
        <f>Tabela1[[#This Row],[PESO TOTAL]]*Tabela1[[#This Row],[EXPEDIÇÃO ]]</f>
        <v>0</v>
      </c>
      <c r="AY1295" s="28" t="str">
        <f>Tabela1[[#This Row],[PEDIDO]]&amp;Tabela1[[#This Row],[PRODUTO]]</f>
        <v/>
      </c>
      <c r="AZ1295" s="44">
        <f>IF(AF1295="",0,IF(ISTEXT(AF1295),H1295*VALUE(SUBSTITUTE(AF1295,"%",""))/100,H1295*AF1295))-Tabela1[[#This Row],[PRONTO ACABADO2]]</f>
        <v>0</v>
      </c>
      <c r="BA1295" s="44">
        <f>IF(AG1295="",0,IF(ISTEXT(AG1295),H1295*VALUE(SUBSTITUTE(AG1295,"%",""))/100,H1295*AG1295))-Tabela1[[#This Row],[PESO EXPEDIDO2]]</f>
        <v>0</v>
      </c>
      <c r="BB1295" s="44">
        <f t="shared" si="186"/>
        <v>0</v>
      </c>
      <c r="BC1295" s="44">
        <f t="shared" si="187"/>
        <v>0</v>
      </c>
      <c r="BD1295" s="44"/>
    </row>
    <row r="1296" spans="1:56" ht="15.75" hidden="1" customHeight="1" x14ac:dyDescent="0.25">
      <c r="A1296" s="6"/>
      <c r="B1296" s="22"/>
      <c r="C1296" s="7"/>
      <c r="D1296" s="46"/>
      <c r="E1296" s="7"/>
      <c r="F1296" s="7"/>
      <c r="G1296" s="44"/>
      <c r="H1296" s="41">
        <f>Tabela1[[#This Row],[PESO UNI]]*Tabela1[[#This Row],[QTE]]</f>
        <v>0</v>
      </c>
      <c r="I1296" s="7"/>
      <c r="J1296" s="8"/>
      <c r="K1296" s="8"/>
      <c r="L1296" s="9"/>
      <c r="M1296" s="10"/>
      <c r="N1296" s="8"/>
      <c r="O1296" s="12"/>
      <c r="P1296" s="13"/>
      <c r="Q1296" s="14">
        <f>Tabela1[[#This Row],[QTDE/ Fabricação]]-Tabela1[[#This Row],[QTE]]</f>
        <v>0</v>
      </c>
      <c r="R1296" s="19">
        <f t="shared" si="182"/>
        <v>0</v>
      </c>
      <c r="S1296" s="19">
        <f t="shared" si="181"/>
        <v>0</v>
      </c>
      <c r="T1296" s="20">
        <f t="shared" si="183"/>
        <v>0</v>
      </c>
      <c r="U1296" s="17">
        <f>IFERROR(SUMIF('LISTA DE EMBARQUE'!B:B,MICRO!E:E,'LISTA DE EMBARQUE'!G:G),"")</f>
        <v>0</v>
      </c>
      <c r="V1296" s="12" t="str">
        <f>IFERROR(VLOOKUP(Tabela1[[#This Row],[COD.MDE]],'LISTA DE EMBARQUE'!B:L,11,0),"")</f>
        <v/>
      </c>
      <c r="W1296" s="13" t="str">
        <f>IFERROR(COUNTIF(#REF!,Tabela1[[#This Row],[Colunas5]]),"")</f>
        <v/>
      </c>
      <c r="X1296" s="14">
        <f>Tabela1[[#This Row],[QIANTIDADE EXPEDIDA]]*Tabela1[[#This Row],[PESO UNI]]</f>
        <v>0</v>
      </c>
      <c r="Y1296" s="14">
        <f t="shared" si="184"/>
        <v>0</v>
      </c>
      <c r="Z1296" s="21">
        <f>Tabela1[[#This Row],[PESO TOTAL]]-Tabela1[[#This Row],[Peso Expedido]]</f>
        <v>0</v>
      </c>
      <c r="AA1296" s="18"/>
      <c r="AB1296" s="40"/>
      <c r="AC1296" s="40"/>
      <c r="AD1296" s="40"/>
      <c r="AE1296" s="40"/>
      <c r="AF1296" s="40"/>
      <c r="AG1296" s="40"/>
      <c r="AH1296" s="40"/>
      <c r="AI1296" s="40" t="str">
        <f t="shared" si="180"/>
        <v>ok</v>
      </c>
      <c r="AJ1296"/>
      <c r="AK1296" t="str">
        <f>Tabela1[[#This Row],[Coluna1]]&amp;Tabela1[[#This Row],[PEDIDO]]</f>
        <v/>
      </c>
      <c r="AL1296"/>
      <c r="AM1296"/>
      <c r="AN1296"/>
      <c r="AO1296" t="str">
        <f t="shared" si="185"/>
        <v>/</v>
      </c>
      <c r="AP1296" t="str">
        <f>Tabela1[[#This Row],[TAG]]&amp;Tabela1[[#This Row],[PEDIDO]]&amp;Tabela1[[#This Row],[PRODUTO]]</f>
        <v/>
      </c>
      <c r="AQ1296" s="23" t="str">
        <f>Tabela1[[#This Row],[PRODUTO]]&amp;Tabela1[[#This Row],[TAG]]</f>
        <v/>
      </c>
      <c r="AR1296" s="183">
        <f>Tabela1[[#This Row],[PESO TOTAL]]*Tabela1[[#This Row],[MATÉRIA PRIMA]]</f>
        <v>0</v>
      </c>
      <c r="AS1296" s="28">
        <f>Tabela1[[#This Row],[PESO TOTAL]]*Tabela1[[#This Row],[PREPARAÇÃO ]]</f>
        <v>0</v>
      </c>
      <c r="AT1296" s="28">
        <f>Tabela1[[#This Row],[PESO TOTAL]]*Tabela1[[#This Row],[CALDEIRARIA]]</f>
        <v>0</v>
      </c>
      <c r="AU1296" s="28">
        <f>Tabela1[[#This Row],[PESO TOTAL]]*Tabela1[[#This Row],[SOLDA]]</f>
        <v>0</v>
      </c>
      <c r="AV1296" s="28">
        <f>Tabela1[[#This Row],[PESO TOTAL]]*Tabela1[[#This Row],[ACABAMENTO]]</f>
        <v>0</v>
      </c>
      <c r="AW1296" s="28">
        <f>Tabela1[[#This Row],[PESO TOTAL]]*Tabela1[[#This Row],[PRONTO ACABADO]]</f>
        <v>0</v>
      </c>
      <c r="AX1296" s="28">
        <f>Tabela1[[#This Row],[PESO TOTAL]]*Tabela1[[#This Row],[EXPEDIÇÃO ]]</f>
        <v>0</v>
      </c>
      <c r="AY1296" s="28" t="str">
        <f>Tabela1[[#This Row],[PEDIDO]]&amp;Tabela1[[#This Row],[PRODUTO]]</f>
        <v/>
      </c>
      <c r="AZ1296" s="44">
        <f>IF(AF1296="",0,IF(ISTEXT(AF1296),H1296*VALUE(SUBSTITUTE(AF1296,"%",""))/100,H1296*AF1296))-Tabela1[[#This Row],[PRONTO ACABADO2]]</f>
        <v>0</v>
      </c>
      <c r="BA1296" s="44">
        <f>IF(AG1296="",0,IF(ISTEXT(AG1296),H1296*VALUE(SUBSTITUTE(AG1296,"%",""))/100,H1296*AG1296))-Tabela1[[#This Row],[PESO EXPEDIDO2]]</f>
        <v>0</v>
      </c>
      <c r="BB1296" s="44">
        <f t="shared" si="186"/>
        <v>0</v>
      </c>
      <c r="BC1296" s="44">
        <f t="shared" si="187"/>
        <v>0</v>
      </c>
      <c r="BD1296" s="44"/>
    </row>
    <row r="1297" spans="1:56" ht="15.75" hidden="1" customHeight="1" x14ac:dyDescent="0.25">
      <c r="A1297" s="6"/>
      <c r="B1297" s="22"/>
      <c r="C1297" s="7"/>
      <c r="D1297" s="46"/>
      <c r="E1297" s="7"/>
      <c r="F1297" s="7"/>
      <c r="G1297" s="44"/>
      <c r="H1297" s="41">
        <f>Tabela1[[#This Row],[PESO UNI]]*Tabela1[[#This Row],[QTE]]</f>
        <v>0</v>
      </c>
      <c r="I1297" s="7"/>
      <c r="J1297" s="8"/>
      <c r="K1297" s="8"/>
      <c r="L1297" s="9"/>
      <c r="M1297" s="10"/>
      <c r="N1297" s="8"/>
      <c r="O1297" s="12"/>
      <c r="P1297" s="13"/>
      <c r="Q1297" s="14">
        <f>Tabela1[[#This Row],[QTDE/ Fabricação]]-Tabela1[[#This Row],[QTE]]</f>
        <v>0</v>
      </c>
      <c r="R1297" s="19">
        <f t="shared" si="182"/>
        <v>0</v>
      </c>
      <c r="S1297" s="19">
        <f t="shared" si="181"/>
        <v>0</v>
      </c>
      <c r="T1297" s="20">
        <f t="shared" si="183"/>
        <v>0</v>
      </c>
      <c r="U1297" s="17">
        <f>IFERROR(SUMIF('LISTA DE EMBARQUE'!B:B,MICRO!E:E,'LISTA DE EMBARQUE'!G:G),"")</f>
        <v>0</v>
      </c>
      <c r="V1297" s="12" t="str">
        <f>IFERROR(VLOOKUP(Tabela1[[#This Row],[COD.MDE]],'LISTA DE EMBARQUE'!B:L,11,0),"")</f>
        <v/>
      </c>
      <c r="W1297" s="13" t="str">
        <f>IFERROR(COUNTIF(#REF!,Tabela1[[#This Row],[Colunas5]]),"")</f>
        <v/>
      </c>
      <c r="X1297" s="14">
        <f>Tabela1[[#This Row],[QIANTIDADE EXPEDIDA]]*Tabela1[[#This Row],[PESO UNI]]</f>
        <v>0</v>
      </c>
      <c r="Y1297" s="14">
        <f t="shared" si="184"/>
        <v>0</v>
      </c>
      <c r="Z1297" s="21">
        <f>Tabela1[[#This Row],[PESO TOTAL]]-Tabela1[[#This Row],[Peso Expedido]]</f>
        <v>0</v>
      </c>
      <c r="AA1297" s="18"/>
      <c r="AB1297" s="40"/>
      <c r="AC1297" s="40"/>
      <c r="AD1297" s="40"/>
      <c r="AE1297" s="40"/>
      <c r="AF1297" s="40"/>
      <c r="AG1297" s="40"/>
      <c r="AH1297" s="40"/>
      <c r="AI1297" s="40" t="str">
        <f t="shared" ref="AI1297:AI1360" si="188">IF(Z1297&lt;=0,"ok","")</f>
        <v>ok</v>
      </c>
      <c r="AJ1297"/>
      <c r="AK1297" t="str">
        <f>Tabela1[[#This Row],[Coluna1]]&amp;Tabela1[[#This Row],[PEDIDO]]</f>
        <v/>
      </c>
      <c r="AL1297"/>
      <c r="AM1297"/>
      <c r="AN1297"/>
      <c r="AO1297" t="str">
        <f t="shared" si="185"/>
        <v>/</v>
      </c>
      <c r="AP1297" t="str">
        <f>Tabela1[[#This Row],[TAG]]&amp;Tabela1[[#This Row],[PEDIDO]]&amp;Tabela1[[#This Row],[PRODUTO]]</f>
        <v/>
      </c>
      <c r="AQ1297" s="23" t="str">
        <f>Tabela1[[#This Row],[PRODUTO]]&amp;Tabela1[[#This Row],[TAG]]</f>
        <v/>
      </c>
      <c r="AR1297" s="183">
        <f>Tabela1[[#This Row],[PESO TOTAL]]*Tabela1[[#This Row],[MATÉRIA PRIMA]]</f>
        <v>0</v>
      </c>
      <c r="AS1297" s="28">
        <f>Tabela1[[#This Row],[PESO TOTAL]]*Tabela1[[#This Row],[PREPARAÇÃO ]]</f>
        <v>0</v>
      </c>
      <c r="AT1297" s="28">
        <f>Tabela1[[#This Row],[PESO TOTAL]]*Tabela1[[#This Row],[CALDEIRARIA]]</f>
        <v>0</v>
      </c>
      <c r="AU1297" s="28">
        <f>Tabela1[[#This Row],[PESO TOTAL]]*Tabela1[[#This Row],[SOLDA]]</f>
        <v>0</v>
      </c>
      <c r="AV1297" s="28">
        <f>Tabela1[[#This Row],[PESO TOTAL]]*Tabela1[[#This Row],[ACABAMENTO]]</f>
        <v>0</v>
      </c>
      <c r="AW1297" s="28">
        <f>Tabela1[[#This Row],[PESO TOTAL]]*Tabela1[[#This Row],[PRONTO ACABADO]]</f>
        <v>0</v>
      </c>
      <c r="AX1297" s="28">
        <f>Tabela1[[#This Row],[PESO TOTAL]]*Tabela1[[#This Row],[EXPEDIÇÃO ]]</f>
        <v>0</v>
      </c>
      <c r="AY1297" s="28" t="str">
        <f>Tabela1[[#This Row],[PEDIDO]]&amp;Tabela1[[#This Row],[PRODUTO]]</f>
        <v/>
      </c>
      <c r="AZ1297" s="44">
        <f>IF(AF1297="",0,IF(ISTEXT(AF1297),H1297*VALUE(SUBSTITUTE(AF1297,"%",""))/100,H1297*AF1297))-Tabela1[[#This Row],[PRONTO ACABADO2]]</f>
        <v>0</v>
      </c>
      <c r="BA1297" s="44">
        <f>IF(AG1297="",0,IF(ISTEXT(AG1297),H1297*VALUE(SUBSTITUTE(AG1297,"%",""))/100,H1297*AG1297))-Tabela1[[#This Row],[PESO EXPEDIDO2]]</f>
        <v>0</v>
      </c>
      <c r="BB1297" s="44">
        <f t="shared" si="186"/>
        <v>0</v>
      </c>
      <c r="BC1297" s="44">
        <f t="shared" si="187"/>
        <v>0</v>
      </c>
      <c r="BD1297" s="44"/>
    </row>
    <row r="1298" spans="1:56" ht="15.75" hidden="1" customHeight="1" x14ac:dyDescent="0.25">
      <c r="A1298" s="6"/>
      <c r="B1298" s="22"/>
      <c r="C1298" s="7"/>
      <c r="D1298" s="46"/>
      <c r="E1298" s="7"/>
      <c r="F1298" s="7"/>
      <c r="G1298" s="44"/>
      <c r="H1298" s="41">
        <f>Tabela1[[#This Row],[PESO UNI]]*Tabela1[[#This Row],[QTE]]</f>
        <v>0</v>
      </c>
      <c r="I1298" s="7"/>
      <c r="J1298" s="8"/>
      <c r="K1298" s="8"/>
      <c r="L1298" s="9"/>
      <c r="M1298" s="10"/>
      <c r="N1298" s="8"/>
      <c r="O1298" s="12"/>
      <c r="P1298" s="13"/>
      <c r="Q1298" s="14">
        <f>Tabela1[[#This Row],[QTDE/ Fabricação]]-Tabela1[[#This Row],[QTE]]</f>
        <v>0</v>
      </c>
      <c r="R1298" s="19">
        <f t="shared" si="182"/>
        <v>0</v>
      </c>
      <c r="S1298" s="19">
        <f t="shared" si="181"/>
        <v>0</v>
      </c>
      <c r="T1298" s="20">
        <f t="shared" si="183"/>
        <v>0</v>
      </c>
      <c r="U1298" s="17">
        <f>IFERROR(SUMIF('LISTA DE EMBARQUE'!B:B,MICRO!E:E,'LISTA DE EMBARQUE'!G:G),"")</f>
        <v>0</v>
      </c>
      <c r="V1298" s="12" t="str">
        <f>IFERROR(VLOOKUP(Tabela1[[#This Row],[COD.MDE]],'LISTA DE EMBARQUE'!B:L,11,0),"")</f>
        <v/>
      </c>
      <c r="W1298" s="13" t="str">
        <f>IFERROR(COUNTIF(#REF!,Tabela1[[#This Row],[Colunas5]]),"")</f>
        <v/>
      </c>
      <c r="X1298" s="14">
        <f>Tabela1[[#This Row],[QIANTIDADE EXPEDIDA]]*Tabela1[[#This Row],[PESO UNI]]</f>
        <v>0</v>
      </c>
      <c r="Y1298" s="14">
        <f t="shared" si="184"/>
        <v>0</v>
      </c>
      <c r="Z1298" s="21">
        <f>Tabela1[[#This Row],[PESO TOTAL]]-Tabela1[[#This Row],[Peso Expedido]]</f>
        <v>0</v>
      </c>
      <c r="AA1298" s="18"/>
      <c r="AB1298" s="40"/>
      <c r="AC1298" s="40"/>
      <c r="AD1298" s="40"/>
      <c r="AE1298" s="40"/>
      <c r="AF1298" s="40"/>
      <c r="AG1298" s="40"/>
      <c r="AH1298" s="40"/>
      <c r="AI1298" s="40" t="str">
        <f t="shared" si="188"/>
        <v>ok</v>
      </c>
      <c r="AJ1298"/>
      <c r="AK1298" t="str">
        <f>Tabela1[[#This Row],[Coluna1]]&amp;Tabela1[[#This Row],[PEDIDO]]</f>
        <v/>
      </c>
      <c r="AL1298"/>
      <c r="AM1298"/>
      <c r="AN1298"/>
      <c r="AO1298" t="str">
        <f t="shared" si="185"/>
        <v>/</v>
      </c>
      <c r="AP1298" t="str">
        <f>Tabela1[[#This Row],[TAG]]&amp;Tabela1[[#This Row],[PEDIDO]]&amp;Tabela1[[#This Row],[PRODUTO]]</f>
        <v/>
      </c>
      <c r="AQ1298" s="23" t="str">
        <f>Tabela1[[#This Row],[PRODUTO]]&amp;Tabela1[[#This Row],[TAG]]</f>
        <v/>
      </c>
      <c r="AR1298" s="183">
        <f>Tabela1[[#This Row],[PESO TOTAL]]*Tabela1[[#This Row],[MATÉRIA PRIMA]]</f>
        <v>0</v>
      </c>
      <c r="AS1298" s="28">
        <f>Tabela1[[#This Row],[PESO TOTAL]]*Tabela1[[#This Row],[PREPARAÇÃO ]]</f>
        <v>0</v>
      </c>
      <c r="AT1298" s="28">
        <f>Tabela1[[#This Row],[PESO TOTAL]]*Tabela1[[#This Row],[CALDEIRARIA]]</f>
        <v>0</v>
      </c>
      <c r="AU1298" s="28">
        <f>Tabela1[[#This Row],[PESO TOTAL]]*Tabela1[[#This Row],[SOLDA]]</f>
        <v>0</v>
      </c>
      <c r="AV1298" s="28">
        <f>Tabela1[[#This Row],[PESO TOTAL]]*Tabela1[[#This Row],[ACABAMENTO]]</f>
        <v>0</v>
      </c>
      <c r="AW1298" s="28">
        <f>Tabela1[[#This Row],[PESO TOTAL]]*Tabela1[[#This Row],[PRONTO ACABADO]]</f>
        <v>0</v>
      </c>
      <c r="AX1298" s="28">
        <f>Tabela1[[#This Row],[PESO TOTAL]]*Tabela1[[#This Row],[EXPEDIÇÃO ]]</f>
        <v>0</v>
      </c>
      <c r="AY1298" s="28" t="str">
        <f>Tabela1[[#This Row],[PEDIDO]]&amp;Tabela1[[#This Row],[PRODUTO]]</f>
        <v/>
      </c>
      <c r="AZ1298" s="44">
        <f>IF(AF1298="",0,IF(ISTEXT(AF1298),H1298*VALUE(SUBSTITUTE(AF1298,"%",""))/100,H1298*AF1298))-Tabela1[[#This Row],[PRONTO ACABADO2]]</f>
        <v>0</v>
      </c>
      <c r="BA1298" s="44">
        <f>IF(AG1298="",0,IF(ISTEXT(AG1298),H1298*VALUE(SUBSTITUTE(AG1298,"%",""))/100,H1298*AG1298))-Tabela1[[#This Row],[PESO EXPEDIDO2]]</f>
        <v>0</v>
      </c>
      <c r="BB1298" s="44">
        <f t="shared" si="186"/>
        <v>0</v>
      </c>
      <c r="BC1298" s="44">
        <f t="shared" si="187"/>
        <v>0</v>
      </c>
      <c r="BD1298" s="44"/>
    </row>
    <row r="1299" spans="1:56" ht="15.75" hidden="1" customHeight="1" x14ac:dyDescent="0.25">
      <c r="A1299" s="6"/>
      <c r="B1299" s="22"/>
      <c r="C1299" s="7"/>
      <c r="D1299" s="46"/>
      <c r="E1299" s="7"/>
      <c r="F1299" s="7"/>
      <c r="G1299" s="44"/>
      <c r="H1299" s="41">
        <f>Tabela1[[#This Row],[PESO UNI]]*Tabela1[[#This Row],[QTE]]</f>
        <v>0</v>
      </c>
      <c r="I1299" s="7"/>
      <c r="J1299" s="8"/>
      <c r="K1299" s="8"/>
      <c r="L1299" s="9"/>
      <c r="M1299" s="10"/>
      <c r="N1299" s="8"/>
      <c r="O1299" s="12"/>
      <c r="P1299" s="13"/>
      <c r="Q1299" s="14">
        <f>Tabela1[[#This Row],[QTDE/ Fabricação]]-Tabela1[[#This Row],[QTE]]</f>
        <v>0</v>
      </c>
      <c r="R1299" s="19">
        <f t="shared" si="182"/>
        <v>0</v>
      </c>
      <c r="S1299" s="19">
        <f t="shared" si="181"/>
        <v>0</v>
      </c>
      <c r="T1299" s="20">
        <f t="shared" si="183"/>
        <v>0</v>
      </c>
      <c r="U1299" s="17">
        <f>IFERROR(SUMIF('LISTA DE EMBARQUE'!B:B,MICRO!E:E,'LISTA DE EMBARQUE'!G:G),"")</f>
        <v>0</v>
      </c>
      <c r="V1299" s="12" t="str">
        <f>IFERROR(VLOOKUP(Tabela1[[#This Row],[COD.MDE]],'LISTA DE EMBARQUE'!B:L,11,0),"")</f>
        <v/>
      </c>
      <c r="W1299" s="13" t="str">
        <f>IFERROR(COUNTIF(#REF!,Tabela1[[#This Row],[Colunas5]]),"")</f>
        <v/>
      </c>
      <c r="X1299" s="14">
        <f>Tabela1[[#This Row],[QIANTIDADE EXPEDIDA]]*Tabela1[[#This Row],[PESO UNI]]</f>
        <v>0</v>
      </c>
      <c r="Y1299" s="14">
        <f t="shared" si="184"/>
        <v>0</v>
      </c>
      <c r="Z1299" s="21">
        <f>Tabela1[[#This Row],[PESO TOTAL]]-Tabela1[[#This Row],[Peso Expedido]]</f>
        <v>0</v>
      </c>
      <c r="AA1299" s="18"/>
      <c r="AB1299" s="40"/>
      <c r="AC1299" s="40"/>
      <c r="AD1299" s="40"/>
      <c r="AE1299" s="40"/>
      <c r="AF1299" s="40"/>
      <c r="AG1299" s="40"/>
      <c r="AH1299" s="40"/>
      <c r="AI1299" s="40" t="str">
        <f t="shared" si="188"/>
        <v>ok</v>
      </c>
      <c r="AJ1299"/>
      <c r="AK1299" t="str">
        <f>Tabela1[[#This Row],[Coluna1]]&amp;Tabela1[[#This Row],[PEDIDO]]</f>
        <v/>
      </c>
      <c r="AL1299"/>
      <c r="AM1299"/>
      <c r="AN1299"/>
      <c r="AO1299" t="str">
        <f t="shared" si="185"/>
        <v>/</v>
      </c>
      <c r="AP1299" t="str">
        <f>Tabela1[[#This Row],[TAG]]&amp;Tabela1[[#This Row],[PEDIDO]]&amp;Tabela1[[#This Row],[PRODUTO]]</f>
        <v/>
      </c>
      <c r="AQ1299" s="23" t="str">
        <f>Tabela1[[#This Row],[PRODUTO]]&amp;Tabela1[[#This Row],[TAG]]</f>
        <v/>
      </c>
      <c r="AR1299" s="183">
        <f>Tabela1[[#This Row],[PESO TOTAL]]*Tabela1[[#This Row],[MATÉRIA PRIMA]]</f>
        <v>0</v>
      </c>
      <c r="AS1299" s="28">
        <f>Tabela1[[#This Row],[PESO TOTAL]]*Tabela1[[#This Row],[PREPARAÇÃO ]]</f>
        <v>0</v>
      </c>
      <c r="AT1299" s="28">
        <f>Tabela1[[#This Row],[PESO TOTAL]]*Tabela1[[#This Row],[CALDEIRARIA]]</f>
        <v>0</v>
      </c>
      <c r="AU1299" s="28">
        <f>Tabela1[[#This Row],[PESO TOTAL]]*Tabela1[[#This Row],[SOLDA]]</f>
        <v>0</v>
      </c>
      <c r="AV1299" s="28">
        <f>Tabela1[[#This Row],[PESO TOTAL]]*Tabela1[[#This Row],[ACABAMENTO]]</f>
        <v>0</v>
      </c>
      <c r="AW1299" s="28">
        <f>Tabela1[[#This Row],[PESO TOTAL]]*Tabela1[[#This Row],[PRONTO ACABADO]]</f>
        <v>0</v>
      </c>
      <c r="AX1299" s="28">
        <f>Tabela1[[#This Row],[PESO TOTAL]]*Tabela1[[#This Row],[EXPEDIÇÃO ]]</f>
        <v>0</v>
      </c>
      <c r="AY1299" s="28" t="str">
        <f>Tabela1[[#This Row],[PEDIDO]]&amp;Tabela1[[#This Row],[PRODUTO]]</f>
        <v/>
      </c>
      <c r="AZ1299" s="44">
        <f>IF(AF1299="",0,IF(ISTEXT(AF1299),H1299*VALUE(SUBSTITUTE(AF1299,"%",""))/100,H1299*AF1299))-Tabela1[[#This Row],[PRONTO ACABADO2]]</f>
        <v>0</v>
      </c>
      <c r="BA1299" s="44">
        <f>IF(AG1299="",0,IF(ISTEXT(AG1299),H1299*VALUE(SUBSTITUTE(AG1299,"%",""))/100,H1299*AG1299))-Tabela1[[#This Row],[PESO EXPEDIDO2]]</f>
        <v>0</v>
      </c>
      <c r="BB1299" s="44">
        <f t="shared" si="186"/>
        <v>0</v>
      </c>
      <c r="BC1299" s="44">
        <f t="shared" si="187"/>
        <v>0</v>
      </c>
      <c r="BD1299" s="44"/>
    </row>
    <row r="1300" spans="1:56" ht="15.75" hidden="1" customHeight="1" x14ac:dyDescent="0.25">
      <c r="A1300" s="6"/>
      <c r="B1300" s="22"/>
      <c r="C1300" s="7"/>
      <c r="D1300" s="46"/>
      <c r="E1300" s="7"/>
      <c r="F1300" s="7"/>
      <c r="G1300" s="44"/>
      <c r="H1300" s="41">
        <f>Tabela1[[#This Row],[PESO UNI]]*Tabela1[[#This Row],[QTE]]</f>
        <v>0</v>
      </c>
      <c r="I1300" s="7"/>
      <c r="J1300" s="8"/>
      <c r="K1300" s="8"/>
      <c r="L1300" s="9"/>
      <c r="M1300" s="10"/>
      <c r="N1300" s="8"/>
      <c r="O1300" s="12"/>
      <c r="P1300" s="13"/>
      <c r="Q1300" s="14">
        <f>Tabela1[[#This Row],[QTDE/ Fabricação]]-Tabela1[[#This Row],[QTE]]</f>
        <v>0</v>
      </c>
      <c r="R1300" s="19">
        <f t="shared" si="182"/>
        <v>0</v>
      </c>
      <c r="S1300" s="19">
        <f t="shared" si="181"/>
        <v>0</v>
      </c>
      <c r="T1300" s="20">
        <f t="shared" si="183"/>
        <v>0</v>
      </c>
      <c r="U1300" s="17">
        <f>IFERROR(SUMIF('LISTA DE EMBARQUE'!B:B,MICRO!E:E,'LISTA DE EMBARQUE'!G:G),"")</f>
        <v>0</v>
      </c>
      <c r="V1300" s="12" t="str">
        <f>IFERROR(VLOOKUP(Tabela1[[#This Row],[COD.MDE]],'LISTA DE EMBARQUE'!B:L,11,0),"")</f>
        <v/>
      </c>
      <c r="W1300" s="13" t="str">
        <f>IFERROR(COUNTIF(#REF!,Tabela1[[#This Row],[Colunas5]]),"")</f>
        <v/>
      </c>
      <c r="X1300" s="14">
        <f>Tabela1[[#This Row],[QIANTIDADE EXPEDIDA]]*Tabela1[[#This Row],[PESO UNI]]</f>
        <v>0</v>
      </c>
      <c r="Y1300" s="14">
        <f t="shared" si="184"/>
        <v>0</v>
      </c>
      <c r="Z1300" s="21">
        <f>Tabela1[[#This Row],[PESO TOTAL]]-Tabela1[[#This Row],[Peso Expedido]]</f>
        <v>0</v>
      </c>
      <c r="AA1300" s="18"/>
      <c r="AB1300" s="40"/>
      <c r="AC1300" s="40"/>
      <c r="AD1300" s="40"/>
      <c r="AE1300" s="40"/>
      <c r="AF1300" s="40"/>
      <c r="AG1300" s="40"/>
      <c r="AH1300" s="40"/>
      <c r="AI1300" s="40" t="str">
        <f t="shared" si="188"/>
        <v>ok</v>
      </c>
      <c r="AJ1300"/>
      <c r="AK1300" t="str">
        <f>Tabela1[[#This Row],[Coluna1]]&amp;Tabela1[[#This Row],[PEDIDO]]</f>
        <v/>
      </c>
      <c r="AL1300"/>
      <c r="AM1300"/>
      <c r="AN1300"/>
      <c r="AO1300" t="str">
        <f t="shared" si="185"/>
        <v>/</v>
      </c>
      <c r="AP1300" t="str">
        <f>Tabela1[[#This Row],[TAG]]&amp;Tabela1[[#This Row],[PEDIDO]]&amp;Tabela1[[#This Row],[PRODUTO]]</f>
        <v/>
      </c>
      <c r="AQ1300" s="23" t="str">
        <f>Tabela1[[#This Row],[PRODUTO]]&amp;Tabela1[[#This Row],[TAG]]</f>
        <v/>
      </c>
      <c r="AR1300" s="183">
        <f>Tabela1[[#This Row],[PESO TOTAL]]*Tabela1[[#This Row],[MATÉRIA PRIMA]]</f>
        <v>0</v>
      </c>
      <c r="AS1300" s="28">
        <f>Tabela1[[#This Row],[PESO TOTAL]]*Tabela1[[#This Row],[PREPARAÇÃO ]]</f>
        <v>0</v>
      </c>
      <c r="AT1300" s="28">
        <f>Tabela1[[#This Row],[PESO TOTAL]]*Tabela1[[#This Row],[CALDEIRARIA]]</f>
        <v>0</v>
      </c>
      <c r="AU1300" s="28">
        <f>Tabela1[[#This Row],[PESO TOTAL]]*Tabela1[[#This Row],[SOLDA]]</f>
        <v>0</v>
      </c>
      <c r="AV1300" s="28">
        <f>Tabela1[[#This Row],[PESO TOTAL]]*Tabela1[[#This Row],[ACABAMENTO]]</f>
        <v>0</v>
      </c>
      <c r="AW1300" s="28">
        <f>Tabela1[[#This Row],[PESO TOTAL]]*Tabela1[[#This Row],[PRONTO ACABADO]]</f>
        <v>0</v>
      </c>
      <c r="AX1300" s="28">
        <f>Tabela1[[#This Row],[PESO TOTAL]]*Tabela1[[#This Row],[EXPEDIÇÃO ]]</f>
        <v>0</v>
      </c>
      <c r="AY1300" s="28" t="str">
        <f>Tabela1[[#This Row],[PEDIDO]]&amp;Tabela1[[#This Row],[PRODUTO]]</f>
        <v/>
      </c>
      <c r="AZ1300" s="44">
        <f>IF(AF1300="",0,IF(ISTEXT(AF1300),H1300*VALUE(SUBSTITUTE(AF1300,"%",""))/100,H1300*AF1300))-Tabela1[[#This Row],[PRONTO ACABADO2]]</f>
        <v>0</v>
      </c>
      <c r="BA1300" s="44">
        <f>IF(AG1300="",0,IF(ISTEXT(AG1300),H1300*VALUE(SUBSTITUTE(AG1300,"%",""))/100,H1300*AG1300))-Tabela1[[#This Row],[PESO EXPEDIDO2]]</f>
        <v>0</v>
      </c>
      <c r="BB1300" s="44">
        <f t="shared" si="186"/>
        <v>0</v>
      </c>
      <c r="BC1300" s="44">
        <f t="shared" si="187"/>
        <v>0</v>
      </c>
      <c r="BD1300" s="44"/>
    </row>
    <row r="1301" spans="1:56" ht="15.75" hidden="1" customHeight="1" x14ac:dyDescent="0.25">
      <c r="A1301" s="6"/>
      <c r="B1301" s="22"/>
      <c r="C1301" s="7"/>
      <c r="D1301" s="46"/>
      <c r="E1301" s="7"/>
      <c r="F1301" s="7"/>
      <c r="G1301" s="44"/>
      <c r="H1301" s="41">
        <f>Tabela1[[#This Row],[PESO UNI]]*Tabela1[[#This Row],[QTE]]</f>
        <v>0</v>
      </c>
      <c r="I1301" s="7"/>
      <c r="J1301" s="8"/>
      <c r="K1301" s="8"/>
      <c r="L1301" s="9"/>
      <c r="M1301" s="10"/>
      <c r="N1301" s="8"/>
      <c r="O1301" s="12"/>
      <c r="P1301" s="13"/>
      <c r="Q1301" s="14">
        <f>Tabela1[[#This Row],[QTDE/ Fabricação]]-Tabela1[[#This Row],[QTE]]</f>
        <v>0</v>
      </c>
      <c r="R1301" s="19">
        <f t="shared" si="182"/>
        <v>0</v>
      </c>
      <c r="S1301" s="19">
        <f t="shared" si="181"/>
        <v>0</v>
      </c>
      <c r="T1301" s="20">
        <f t="shared" si="183"/>
        <v>0</v>
      </c>
      <c r="U1301" s="17">
        <f>IFERROR(SUMIF('LISTA DE EMBARQUE'!B:B,MICRO!E:E,'LISTA DE EMBARQUE'!G:G),"")</f>
        <v>0</v>
      </c>
      <c r="V1301" s="12" t="str">
        <f>IFERROR(VLOOKUP(Tabela1[[#This Row],[COD.MDE]],'LISTA DE EMBARQUE'!B:L,11,0),"")</f>
        <v/>
      </c>
      <c r="W1301" s="13" t="str">
        <f>IFERROR(COUNTIF(#REF!,Tabela1[[#This Row],[Colunas5]]),"")</f>
        <v/>
      </c>
      <c r="X1301" s="14">
        <f>Tabela1[[#This Row],[QIANTIDADE EXPEDIDA]]*Tabela1[[#This Row],[PESO UNI]]</f>
        <v>0</v>
      </c>
      <c r="Y1301" s="14">
        <f t="shared" si="184"/>
        <v>0</v>
      </c>
      <c r="Z1301" s="21">
        <f>Tabela1[[#This Row],[PESO TOTAL]]-Tabela1[[#This Row],[Peso Expedido]]</f>
        <v>0</v>
      </c>
      <c r="AA1301" s="18"/>
      <c r="AB1301" s="40"/>
      <c r="AC1301" s="40"/>
      <c r="AD1301" s="40"/>
      <c r="AE1301" s="40"/>
      <c r="AF1301" s="40"/>
      <c r="AG1301" s="40"/>
      <c r="AH1301" s="40"/>
      <c r="AI1301" s="40" t="str">
        <f t="shared" si="188"/>
        <v>ok</v>
      </c>
      <c r="AJ1301"/>
      <c r="AK1301" t="str">
        <f>Tabela1[[#This Row],[Coluna1]]&amp;Tabela1[[#This Row],[PEDIDO]]</f>
        <v/>
      </c>
      <c r="AL1301"/>
      <c r="AM1301"/>
      <c r="AN1301"/>
      <c r="AO1301" t="str">
        <f t="shared" si="185"/>
        <v>/</v>
      </c>
      <c r="AP1301" t="str">
        <f>Tabela1[[#This Row],[TAG]]&amp;Tabela1[[#This Row],[PEDIDO]]&amp;Tabela1[[#This Row],[PRODUTO]]</f>
        <v/>
      </c>
      <c r="AQ1301" s="23" t="str">
        <f>Tabela1[[#This Row],[PRODUTO]]&amp;Tabela1[[#This Row],[TAG]]</f>
        <v/>
      </c>
      <c r="AR1301" s="183">
        <f>Tabela1[[#This Row],[PESO TOTAL]]*Tabela1[[#This Row],[MATÉRIA PRIMA]]</f>
        <v>0</v>
      </c>
      <c r="AS1301" s="28">
        <f>Tabela1[[#This Row],[PESO TOTAL]]*Tabela1[[#This Row],[PREPARAÇÃO ]]</f>
        <v>0</v>
      </c>
      <c r="AT1301" s="28">
        <f>Tabela1[[#This Row],[PESO TOTAL]]*Tabela1[[#This Row],[CALDEIRARIA]]</f>
        <v>0</v>
      </c>
      <c r="AU1301" s="28">
        <f>Tabela1[[#This Row],[PESO TOTAL]]*Tabela1[[#This Row],[SOLDA]]</f>
        <v>0</v>
      </c>
      <c r="AV1301" s="28">
        <f>Tabela1[[#This Row],[PESO TOTAL]]*Tabela1[[#This Row],[ACABAMENTO]]</f>
        <v>0</v>
      </c>
      <c r="AW1301" s="28">
        <f>Tabela1[[#This Row],[PESO TOTAL]]*Tabela1[[#This Row],[PRONTO ACABADO]]</f>
        <v>0</v>
      </c>
      <c r="AX1301" s="28">
        <f>Tabela1[[#This Row],[PESO TOTAL]]*Tabela1[[#This Row],[EXPEDIÇÃO ]]</f>
        <v>0</v>
      </c>
      <c r="AY1301" s="28" t="str">
        <f>Tabela1[[#This Row],[PEDIDO]]&amp;Tabela1[[#This Row],[PRODUTO]]</f>
        <v/>
      </c>
      <c r="AZ1301" s="44">
        <f>IF(AF1301="",0,IF(ISTEXT(AF1301),H1301*VALUE(SUBSTITUTE(AF1301,"%",""))/100,H1301*AF1301))-Tabela1[[#This Row],[PRONTO ACABADO2]]</f>
        <v>0</v>
      </c>
      <c r="BA1301" s="44">
        <f>IF(AG1301="",0,IF(ISTEXT(AG1301),H1301*VALUE(SUBSTITUTE(AG1301,"%",""))/100,H1301*AG1301))-Tabela1[[#This Row],[PESO EXPEDIDO2]]</f>
        <v>0</v>
      </c>
      <c r="BB1301" s="44">
        <f t="shared" si="186"/>
        <v>0</v>
      </c>
      <c r="BC1301" s="44">
        <f t="shared" si="187"/>
        <v>0</v>
      </c>
      <c r="BD1301" s="44"/>
    </row>
    <row r="1302" spans="1:56" ht="15.75" hidden="1" customHeight="1" x14ac:dyDescent="0.25">
      <c r="A1302" s="6"/>
      <c r="B1302" s="22"/>
      <c r="C1302" s="7"/>
      <c r="D1302" s="46"/>
      <c r="E1302" s="7"/>
      <c r="F1302" s="7"/>
      <c r="G1302" s="44"/>
      <c r="H1302" s="41">
        <f>Tabela1[[#This Row],[PESO UNI]]*Tabela1[[#This Row],[QTE]]</f>
        <v>0</v>
      </c>
      <c r="I1302" s="7"/>
      <c r="J1302" s="8"/>
      <c r="K1302" s="8"/>
      <c r="L1302" s="9"/>
      <c r="M1302" s="10"/>
      <c r="N1302" s="8"/>
      <c r="O1302" s="12"/>
      <c r="P1302" s="13"/>
      <c r="Q1302" s="14">
        <f>Tabela1[[#This Row],[QTDE/ Fabricação]]-Tabela1[[#This Row],[QTE]]</f>
        <v>0</v>
      </c>
      <c r="R1302" s="19">
        <f t="shared" si="182"/>
        <v>0</v>
      </c>
      <c r="S1302" s="19">
        <f t="shared" si="181"/>
        <v>0</v>
      </c>
      <c r="T1302" s="20">
        <f t="shared" si="183"/>
        <v>0</v>
      </c>
      <c r="U1302" s="17">
        <f>IFERROR(SUMIF('LISTA DE EMBARQUE'!B:B,MICRO!E:E,'LISTA DE EMBARQUE'!G:G),"")</f>
        <v>0</v>
      </c>
      <c r="V1302" s="12" t="str">
        <f>IFERROR(VLOOKUP(Tabela1[[#This Row],[COD.MDE]],'LISTA DE EMBARQUE'!B:L,11,0),"")</f>
        <v/>
      </c>
      <c r="W1302" s="13" t="str">
        <f>IFERROR(COUNTIF(#REF!,Tabela1[[#This Row],[Colunas5]]),"")</f>
        <v/>
      </c>
      <c r="X1302" s="14">
        <f>Tabela1[[#This Row],[QIANTIDADE EXPEDIDA]]*Tabela1[[#This Row],[PESO UNI]]</f>
        <v>0</v>
      </c>
      <c r="Y1302" s="14">
        <f t="shared" si="184"/>
        <v>0</v>
      </c>
      <c r="Z1302" s="21">
        <f>Tabela1[[#This Row],[PESO TOTAL]]-Tabela1[[#This Row],[Peso Expedido]]</f>
        <v>0</v>
      </c>
      <c r="AA1302" s="18"/>
      <c r="AB1302" s="40"/>
      <c r="AC1302" s="40"/>
      <c r="AD1302" s="40"/>
      <c r="AE1302" s="40"/>
      <c r="AF1302" s="40"/>
      <c r="AG1302" s="40"/>
      <c r="AH1302" s="40"/>
      <c r="AI1302" s="40" t="str">
        <f t="shared" si="188"/>
        <v>ok</v>
      </c>
      <c r="AJ1302"/>
      <c r="AK1302" t="str">
        <f>Tabela1[[#This Row],[Coluna1]]&amp;Tabela1[[#This Row],[PEDIDO]]</f>
        <v/>
      </c>
      <c r="AL1302"/>
      <c r="AM1302"/>
      <c r="AN1302"/>
      <c r="AO1302" t="str">
        <f t="shared" si="185"/>
        <v>/</v>
      </c>
      <c r="AP1302" t="str">
        <f>Tabela1[[#This Row],[TAG]]&amp;Tabela1[[#This Row],[PEDIDO]]&amp;Tabela1[[#This Row],[PRODUTO]]</f>
        <v/>
      </c>
      <c r="AQ1302" s="23" t="str">
        <f>Tabela1[[#This Row],[PRODUTO]]&amp;Tabela1[[#This Row],[TAG]]</f>
        <v/>
      </c>
      <c r="AR1302" s="183">
        <f>Tabela1[[#This Row],[PESO TOTAL]]*Tabela1[[#This Row],[MATÉRIA PRIMA]]</f>
        <v>0</v>
      </c>
      <c r="AS1302" s="28">
        <f>Tabela1[[#This Row],[PESO TOTAL]]*Tabela1[[#This Row],[PREPARAÇÃO ]]</f>
        <v>0</v>
      </c>
      <c r="AT1302" s="28">
        <f>Tabela1[[#This Row],[PESO TOTAL]]*Tabela1[[#This Row],[CALDEIRARIA]]</f>
        <v>0</v>
      </c>
      <c r="AU1302" s="28">
        <f>Tabela1[[#This Row],[PESO TOTAL]]*Tabela1[[#This Row],[SOLDA]]</f>
        <v>0</v>
      </c>
      <c r="AV1302" s="28">
        <f>Tabela1[[#This Row],[PESO TOTAL]]*Tabela1[[#This Row],[ACABAMENTO]]</f>
        <v>0</v>
      </c>
      <c r="AW1302" s="28">
        <f>Tabela1[[#This Row],[PESO TOTAL]]*Tabela1[[#This Row],[PRONTO ACABADO]]</f>
        <v>0</v>
      </c>
      <c r="AX1302" s="28">
        <f>Tabela1[[#This Row],[PESO TOTAL]]*Tabela1[[#This Row],[EXPEDIÇÃO ]]</f>
        <v>0</v>
      </c>
      <c r="AY1302" s="28" t="str">
        <f>Tabela1[[#This Row],[PEDIDO]]&amp;Tabela1[[#This Row],[PRODUTO]]</f>
        <v/>
      </c>
      <c r="AZ1302" s="44">
        <f>IF(AF1302="",0,IF(ISTEXT(AF1302),H1302*VALUE(SUBSTITUTE(AF1302,"%",""))/100,H1302*AF1302))-Tabela1[[#This Row],[PRONTO ACABADO2]]</f>
        <v>0</v>
      </c>
      <c r="BA1302" s="44">
        <f>IF(AG1302="",0,IF(ISTEXT(AG1302),H1302*VALUE(SUBSTITUTE(AG1302,"%",""))/100,H1302*AG1302))-Tabela1[[#This Row],[PESO EXPEDIDO2]]</f>
        <v>0</v>
      </c>
      <c r="BB1302" s="44">
        <f t="shared" si="186"/>
        <v>0</v>
      </c>
      <c r="BC1302" s="44">
        <f t="shared" si="187"/>
        <v>0</v>
      </c>
      <c r="BD1302" s="44"/>
    </row>
    <row r="1303" spans="1:56" ht="15.75" hidden="1" customHeight="1" x14ac:dyDescent="0.25">
      <c r="A1303" s="6"/>
      <c r="B1303" s="22"/>
      <c r="C1303" s="7"/>
      <c r="D1303" s="46"/>
      <c r="E1303" s="7"/>
      <c r="F1303" s="7"/>
      <c r="G1303" s="44"/>
      <c r="H1303" s="41">
        <f>Tabela1[[#This Row],[PESO UNI]]*Tabela1[[#This Row],[QTE]]</f>
        <v>0</v>
      </c>
      <c r="I1303" s="7"/>
      <c r="J1303" s="8"/>
      <c r="K1303" s="8"/>
      <c r="L1303" s="9"/>
      <c r="M1303" s="10"/>
      <c r="N1303" s="8"/>
      <c r="O1303" s="12"/>
      <c r="P1303" s="13"/>
      <c r="Q1303" s="14">
        <f>Tabela1[[#This Row],[QTDE/ Fabricação]]-Tabela1[[#This Row],[QTE]]</f>
        <v>0</v>
      </c>
      <c r="R1303" s="19">
        <f t="shared" si="182"/>
        <v>0</v>
      </c>
      <c r="S1303" s="19">
        <f t="shared" si="181"/>
        <v>0</v>
      </c>
      <c r="T1303" s="20">
        <f t="shared" si="183"/>
        <v>0</v>
      </c>
      <c r="U1303" s="17">
        <f>IFERROR(SUMIF('LISTA DE EMBARQUE'!B:B,MICRO!E:E,'LISTA DE EMBARQUE'!G:G),"")</f>
        <v>0</v>
      </c>
      <c r="V1303" s="12" t="str">
        <f>IFERROR(VLOOKUP(Tabela1[[#This Row],[COD.MDE]],'LISTA DE EMBARQUE'!B:L,11,0),"")</f>
        <v/>
      </c>
      <c r="W1303" s="13" t="str">
        <f>IFERROR(COUNTIF(#REF!,Tabela1[[#This Row],[Colunas5]]),"")</f>
        <v/>
      </c>
      <c r="X1303" s="14">
        <f>Tabela1[[#This Row],[QIANTIDADE EXPEDIDA]]*Tabela1[[#This Row],[PESO UNI]]</f>
        <v>0</v>
      </c>
      <c r="Y1303" s="14">
        <f t="shared" si="184"/>
        <v>0</v>
      </c>
      <c r="Z1303" s="21">
        <f>Tabela1[[#This Row],[PESO TOTAL]]-Tabela1[[#This Row],[Peso Expedido]]</f>
        <v>0</v>
      </c>
      <c r="AA1303" s="18"/>
      <c r="AB1303" s="40"/>
      <c r="AC1303" s="40"/>
      <c r="AD1303" s="40"/>
      <c r="AE1303" s="40"/>
      <c r="AF1303" s="40"/>
      <c r="AG1303" s="40"/>
      <c r="AH1303" s="40"/>
      <c r="AI1303" s="40" t="str">
        <f t="shared" si="188"/>
        <v>ok</v>
      </c>
      <c r="AJ1303"/>
      <c r="AK1303" t="str">
        <f>Tabela1[[#This Row],[Coluna1]]&amp;Tabela1[[#This Row],[PEDIDO]]</f>
        <v/>
      </c>
      <c r="AL1303"/>
      <c r="AM1303"/>
      <c r="AN1303"/>
      <c r="AO1303" t="str">
        <f t="shared" si="185"/>
        <v>/</v>
      </c>
      <c r="AP1303" t="str">
        <f>Tabela1[[#This Row],[TAG]]&amp;Tabela1[[#This Row],[PEDIDO]]&amp;Tabela1[[#This Row],[PRODUTO]]</f>
        <v/>
      </c>
      <c r="AQ1303" s="23" t="str">
        <f>Tabela1[[#This Row],[PRODUTO]]&amp;Tabela1[[#This Row],[TAG]]</f>
        <v/>
      </c>
      <c r="AR1303" s="183">
        <f>Tabela1[[#This Row],[PESO TOTAL]]*Tabela1[[#This Row],[MATÉRIA PRIMA]]</f>
        <v>0</v>
      </c>
      <c r="AS1303" s="28">
        <f>Tabela1[[#This Row],[PESO TOTAL]]*Tabela1[[#This Row],[PREPARAÇÃO ]]</f>
        <v>0</v>
      </c>
      <c r="AT1303" s="28">
        <f>Tabela1[[#This Row],[PESO TOTAL]]*Tabela1[[#This Row],[CALDEIRARIA]]</f>
        <v>0</v>
      </c>
      <c r="AU1303" s="28">
        <f>Tabela1[[#This Row],[PESO TOTAL]]*Tabela1[[#This Row],[SOLDA]]</f>
        <v>0</v>
      </c>
      <c r="AV1303" s="28">
        <f>Tabela1[[#This Row],[PESO TOTAL]]*Tabela1[[#This Row],[ACABAMENTO]]</f>
        <v>0</v>
      </c>
      <c r="AW1303" s="28">
        <f>Tabela1[[#This Row],[PESO TOTAL]]*Tabela1[[#This Row],[PRONTO ACABADO]]</f>
        <v>0</v>
      </c>
      <c r="AX1303" s="28">
        <f>Tabela1[[#This Row],[PESO TOTAL]]*Tabela1[[#This Row],[EXPEDIÇÃO ]]</f>
        <v>0</v>
      </c>
      <c r="AY1303" s="28" t="str">
        <f>Tabela1[[#This Row],[PEDIDO]]&amp;Tabela1[[#This Row],[PRODUTO]]</f>
        <v/>
      </c>
      <c r="AZ1303" s="44">
        <f>IF(AF1303="",0,IF(ISTEXT(AF1303),H1303*VALUE(SUBSTITUTE(AF1303,"%",""))/100,H1303*AF1303))-Tabela1[[#This Row],[PRONTO ACABADO2]]</f>
        <v>0</v>
      </c>
      <c r="BA1303" s="44">
        <f>IF(AG1303="",0,IF(ISTEXT(AG1303),H1303*VALUE(SUBSTITUTE(AG1303,"%",""))/100,H1303*AG1303))-Tabela1[[#This Row],[PESO EXPEDIDO2]]</f>
        <v>0</v>
      </c>
      <c r="BB1303" s="44">
        <f t="shared" si="186"/>
        <v>0</v>
      </c>
      <c r="BC1303" s="44">
        <f t="shared" si="187"/>
        <v>0</v>
      </c>
      <c r="BD1303" s="44"/>
    </row>
    <row r="1304" spans="1:56" ht="15.75" hidden="1" customHeight="1" x14ac:dyDescent="0.25">
      <c r="A1304" s="6"/>
      <c r="B1304" s="22"/>
      <c r="C1304" s="7"/>
      <c r="D1304" s="46"/>
      <c r="E1304" s="7"/>
      <c r="F1304" s="7"/>
      <c r="G1304" s="44"/>
      <c r="H1304" s="41">
        <f>Tabela1[[#This Row],[PESO UNI]]*Tabela1[[#This Row],[QTE]]</f>
        <v>0</v>
      </c>
      <c r="I1304" s="7"/>
      <c r="J1304" s="8"/>
      <c r="K1304" s="8"/>
      <c r="L1304" s="9"/>
      <c r="M1304" s="10"/>
      <c r="N1304" s="8"/>
      <c r="O1304" s="12"/>
      <c r="P1304" s="13"/>
      <c r="Q1304" s="14">
        <f>Tabela1[[#This Row],[QTDE/ Fabricação]]-Tabela1[[#This Row],[QTE]]</f>
        <v>0</v>
      </c>
      <c r="R1304" s="19">
        <f t="shared" si="182"/>
        <v>0</v>
      </c>
      <c r="S1304" s="19">
        <f t="shared" si="181"/>
        <v>0</v>
      </c>
      <c r="T1304" s="20">
        <f t="shared" si="183"/>
        <v>0</v>
      </c>
      <c r="U1304" s="17">
        <f>IFERROR(SUMIF('LISTA DE EMBARQUE'!B:B,MICRO!E:E,'LISTA DE EMBARQUE'!G:G),"")</f>
        <v>0</v>
      </c>
      <c r="V1304" s="12" t="str">
        <f>IFERROR(VLOOKUP(Tabela1[[#This Row],[COD.MDE]],'LISTA DE EMBARQUE'!B:L,11,0),"")</f>
        <v/>
      </c>
      <c r="W1304" s="13" t="str">
        <f>IFERROR(COUNTIF(#REF!,Tabela1[[#This Row],[Colunas5]]),"")</f>
        <v/>
      </c>
      <c r="X1304" s="14">
        <f>Tabela1[[#This Row],[QIANTIDADE EXPEDIDA]]*Tabela1[[#This Row],[PESO UNI]]</f>
        <v>0</v>
      </c>
      <c r="Y1304" s="14">
        <f t="shared" si="184"/>
        <v>0</v>
      </c>
      <c r="Z1304" s="21">
        <f>Tabela1[[#This Row],[PESO TOTAL]]-Tabela1[[#This Row],[Peso Expedido]]</f>
        <v>0</v>
      </c>
      <c r="AA1304" s="18"/>
      <c r="AB1304" s="40"/>
      <c r="AC1304" s="40"/>
      <c r="AD1304" s="40"/>
      <c r="AE1304" s="40"/>
      <c r="AF1304" s="40"/>
      <c r="AG1304" s="40"/>
      <c r="AH1304" s="40"/>
      <c r="AI1304" s="40" t="str">
        <f t="shared" si="188"/>
        <v>ok</v>
      </c>
      <c r="AJ1304"/>
      <c r="AK1304" t="str">
        <f>Tabela1[[#This Row],[Coluna1]]&amp;Tabela1[[#This Row],[PEDIDO]]</f>
        <v/>
      </c>
      <c r="AL1304"/>
      <c r="AM1304"/>
      <c r="AN1304"/>
      <c r="AO1304" t="str">
        <f t="shared" si="185"/>
        <v>/</v>
      </c>
      <c r="AP1304" t="str">
        <f>Tabela1[[#This Row],[TAG]]&amp;Tabela1[[#This Row],[PEDIDO]]&amp;Tabela1[[#This Row],[PRODUTO]]</f>
        <v/>
      </c>
      <c r="AQ1304" s="23" t="str">
        <f>Tabela1[[#This Row],[PRODUTO]]&amp;Tabela1[[#This Row],[TAG]]</f>
        <v/>
      </c>
      <c r="AR1304" s="183">
        <f>Tabela1[[#This Row],[PESO TOTAL]]*Tabela1[[#This Row],[MATÉRIA PRIMA]]</f>
        <v>0</v>
      </c>
      <c r="AS1304" s="28">
        <f>Tabela1[[#This Row],[PESO TOTAL]]*Tabela1[[#This Row],[PREPARAÇÃO ]]</f>
        <v>0</v>
      </c>
      <c r="AT1304" s="28">
        <f>Tabela1[[#This Row],[PESO TOTAL]]*Tabela1[[#This Row],[CALDEIRARIA]]</f>
        <v>0</v>
      </c>
      <c r="AU1304" s="28">
        <f>Tabela1[[#This Row],[PESO TOTAL]]*Tabela1[[#This Row],[SOLDA]]</f>
        <v>0</v>
      </c>
      <c r="AV1304" s="28">
        <f>Tabela1[[#This Row],[PESO TOTAL]]*Tabela1[[#This Row],[ACABAMENTO]]</f>
        <v>0</v>
      </c>
      <c r="AW1304" s="28">
        <f>Tabela1[[#This Row],[PESO TOTAL]]*Tabela1[[#This Row],[PRONTO ACABADO]]</f>
        <v>0</v>
      </c>
      <c r="AX1304" s="28">
        <f>Tabela1[[#This Row],[PESO TOTAL]]*Tabela1[[#This Row],[EXPEDIÇÃO ]]</f>
        <v>0</v>
      </c>
      <c r="AY1304" s="28" t="str">
        <f>Tabela1[[#This Row],[PEDIDO]]&amp;Tabela1[[#This Row],[PRODUTO]]</f>
        <v/>
      </c>
      <c r="AZ1304" s="44">
        <f>IF(AF1304="",0,IF(ISTEXT(AF1304),H1304*VALUE(SUBSTITUTE(AF1304,"%",""))/100,H1304*AF1304))-Tabela1[[#This Row],[PRONTO ACABADO2]]</f>
        <v>0</v>
      </c>
      <c r="BA1304" s="44">
        <f>IF(AG1304="",0,IF(ISTEXT(AG1304),H1304*VALUE(SUBSTITUTE(AG1304,"%",""))/100,H1304*AG1304))-Tabela1[[#This Row],[PESO EXPEDIDO2]]</f>
        <v>0</v>
      </c>
      <c r="BB1304" s="44">
        <f t="shared" si="186"/>
        <v>0</v>
      </c>
      <c r="BC1304" s="44">
        <f t="shared" si="187"/>
        <v>0</v>
      </c>
      <c r="BD1304" s="44"/>
    </row>
    <row r="1305" spans="1:56" ht="15.75" hidden="1" customHeight="1" x14ac:dyDescent="0.25">
      <c r="A1305" s="6"/>
      <c r="B1305" s="22"/>
      <c r="C1305" s="7"/>
      <c r="D1305" s="46"/>
      <c r="E1305" s="7"/>
      <c r="F1305" s="7"/>
      <c r="G1305" s="44"/>
      <c r="H1305" s="41">
        <f>Tabela1[[#This Row],[PESO UNI]]*Tabela1[[#This Row],[QTE]]</f>
        <v>0</v>
      </c>
      <c r="I1305" s="7"/>
      <c r="J1305" s="8"/>
      <c r="K1305" s="8"/>
      <c r="L1305" s="9"/>
      <c r="M1305" s="10"/>
      <c r="N1305" s="8"/>
      <c r="O1305" s="12"/>
      <c r="P1305" s="13"/>
      <c r="Q1305" s="14">
        <f>Tabela1[[#This Row],[QTDE/ Fabricação]]-Tabela1[[#This Row],[QTE]]</f>
        <v>0</v>
      </c>
      <c r="R1305" s="19">
        <f t="shared" si="182"/>
        <v>0</v>
      </c>
      <c r="S1305" s="19">
        <f t="shared" si="181"/>
        <v>0</v>
      </c>
      <c r="T1305" s="20">
        <f t="shared" si="183"/>
        <v>0</v>
      </c>
      <c r="U1305" s="17">
        <f>IFERROR(SUMIF('LISTA DE EMBARQUE'!B:B,MICRO!E:E,'LISTA DE EMBARQUE'!G:G),"")</f>
        <v>0</v>
      </c>
      <c r="V1305" s="12" t="str">
        <f>IFERROR(VLOOKUP(Tabela1[[#This Row],[COD.MDE]],'LISTA DE EMBARQUE'!B:L,11,0),"")</f>
        <v/>
      </c>
      <c r="W1305" s="13" t="str">
        <f>IFERROR(COUNTIF(#REF!,Tabela1[[#This Row],[Colunas5]]),"")</f>
        <v/>
      </c>
      <c r="X1305" s="14">
        <f>Tabela1[[#This Row],[QIANTIDADE EXPEDIDA]]*Tabela1[[#This Row],[PESO UNI]]</f>
        <v>0</v>
      </c>
      <c r="Y1305" s="14">
        <f t="shared" si="184"/>
        <v>0</v>
      </c>
      <c r="Z1305" s="21">
        <f>Tabela1[[#This Row],[PESO TOTAL]]-Tabela1[[#This Row],[Peso Expedido]]</f>
        <v>0</v>
      </c>
      <c r="AA1305" s="18"/>
      <c r="AB1305" s="40"/>
      <c r="AC1305" s="40"/>
      <c r="AD1305" s="40"/>
      <c r="AE1305" s="40"/>
      <c r="AF1305" s="40"/>
      <c r="AG1305" s="40"/>
      <c r="AH1305" s="40"/>
      <c r="AI1305" s="40" t="str">
        <f t="shared" si="188"/>
        <v>ok</v>
      </c>
      <c r="AJ1305"/>
      <c r="AK1305" t="str">
        <f>Tabela1[[#This Row],[Coluna1]]&amp;Tabela1[[#This Row],[PEDIDO]]</f>
        <v/>
      </c>
      <c r="AL1305"/>
      <c r="AM1305"/>
      <c r="AN1305"/>
      <c r="AO1305" t="str">
        <f t="shared" si="185"/>
        <v>/</v>
      </c>
      <c r="AP1305" t="str">
        <f>Tabela1[[#This Row],[TAG]]&amp;Tabela1[[#This Row],[PEDIDO]]&amp;Tabela1[[#This Row],[PRODUTO]]</f>
        <v/>
      </c>
      <c r="AQ1305" s="23" t="str">
        <f>Tabela1[[#This Row],[PRODUTO]]&amp;Tabela1[[#This Row],[TAG]]</f>
        <v/>
      </c>
      <c r="AR1305" s="183">
        <f>Tabela1[[#This Row],[PESO TOTAL]]*Tabela1[[#This Row],[MATÉRIA PRIMA]]</f>
        <v>0</v>
      </c>
      <c r="AS1305" s="28">
        <f>Tabela1[[#This Row],[PESO TOTAL]]*Tabela1[[#This Row],[PREPARAÇÃO ]]</f>
        <v>0</v>
      </c>
      <c r="AT1305" s="28">
        <f>Tabela1[[#This Row],[PESO TOTAL]]*Tabela1[[#This Row],[CALDEIRARIA]]</f>
        <v>0</v>
      </c>
      <c r="AU1305" s="28">
        <f>Tabela1[[#This Row],[PESO TOTAL]]*Tabela1[[#This Row],[SOLDA]]</f>
        <v>0</v>
      </c>
      <c r="AV1305" s="28">
        <f>Tabela1[[#This Row],[PESO TOTAL]]*Tabela1[[#This Row],[ACABAMENTO]]</f>
        <v>0</v>
      </c>
      <c r="AW1305" s="28">
        <f>Tabela1[[#This Row],[PESO TOTAL]]*Tabela1[[#This Row],[PRONTO ACABADO]]</f>
        <v>0</v>
      </c>
      <c r="AX1305" s="28">
        <f>Tabela1[[#This Row],[PESO TOTAL]]*Tabela1[[#This Row],[EXPEDIÇÃO ]]</f>
        <v>0</v>
      </c>
      <c r="AY1305" s="28" t="str">
        <f>Tabela1[[#This Row],[PEDIDO]]&amp;Tabela1[[#This Row],[PRODUTO]]</f>
        <v/>
      </c>
      <c r="AZ1305" s="44">
        <f>IF(AF1305="",0,IF(ISTEXT(AF1305),H1305*VALUE(SUBSTITUTE(AF1305,"%",""))/100,H1305*AF1305))-Tabela1[[#This Row],[PRONTO ACABADO2]]</f>
        <v>0</v>
      </c>
      <c r="BA1305" s="44">
        <f>IF(AG1305="",0,IF(ISTEXT(AG1305),H1305*VALUE(SUBSTITUTE(AG1305,"%",""))/100,H1305*AG1305))-Tabela1[[#This Row],[PESO EXPEDIDO2]]</f>
        <v>0</v>
      </c>
      <c r="BB1305" s="44">
        <f t="shared" si="186"/>
        <v>0</v>
      </c>
      <c r="BC1305" s="44">
        <f t="shared" si="187"/>
        <v>0</v>
      </c>
      <c r="BD1305" s="44"/>
    </row>
    <row r="1306" spans="1:56" ht="15.75" hidden="1" customHeight="1" x14ac:dyDescent="0.25">
      <c r="A1306" s="6"/>
      <c r="B1306" s="22"/>
      <c r="C1306" s="7"/>
      <c r="D1306" s="46"/>
      <c r="E1306" s="7"/>
      <c r="F1306" s="7"/>
      <c r="G1306" s="44"/>
      <c r="H1306" s="41">
        <f>Tabela1[[#This Row],[PESO UNI]]*Tabela1[[#This Row],[QTE]]</f>
        <v>0</v>
      </c>
      <c r="I1306" s="7"/>
      <c r="J1306" s="8"/>
      <c r="K1306" s="8"/>
      <c r="L1306" s="9"/>
      <c r="M1306" s="10"/>
      <c r="N1306" s="8"/>
      <c r="O1306" s="12"/>
      <c r="P1306" s="13"/>
      <c r="Q1306" s="14">
        <f>Tabela1[[#This Row],[QTDE/ Fabricação]]-Tabela1[[#This Row],[QTE]]</f>
        <v>0</v>
      </c>
      <c r="R1306" s="19">
        <f t="shared" si="182"/>
        <v>0</v>
      </c>
      <c r="S1306" s="19">
        <f t="shared" si="181"/>
        <v>0</v>
      </c>
      <c r="T1306" s="20">
        <f t="shared" si="183"/>
        <v>0</v>
      </c>
      <c r="U1306" s="17">
        <f>IFERROR(SUMIF('LISTA DE EMBARQUE'!B:B,MICRO!E:E,'LISTA DE EMBARQUE'!G:G),"")</f>
        <v>0</v>
      </c>
      <c r="V1306" s="12" t="str">
        <f>IFERROR(VLOOKUP(Tabela1[[#This Row],[COD.MDE]],'LISTA DE EMBARQUE'!B:L,11,0),"")</f>
        <v/>
      </c>
      <c r="W1306" s="13" t="str">
        <f>IFERROR(COUNTIF(#REF!,Tabela1[[#This Row],[Colunas5]]),"")</f>
        <v/>
      </c>
      <c r="X1306" s="14">
        <f>Tabela1[[#This Row],[QIANTIDADE EXPEDIDA]]*Tabela1[[#This Row],[PESO UNI]]</f>
        <v>0</v>
      </c>
      <c r="Y1306" s="14">
        <f t="shared" si="184"/>
        <v>0</v>
      </c>
      <c r="Z1306" s="21">
        <f>Tabela1[[#This Row],[PESO TOTAL]]-Tabela1[[#This Row],[Peso Expedido]]</f>
        <v>0</v>
      </c>
      <c r="AA1306" s="18"/>
      <c r="AB1306" s="40"/>
      <c r="AC1306" s="40"/>
      <c r="AD1306" s="40"/>
      <c r="AE1306" s="40"/>
      <c r="AF1306" s="40"/>
      <c r="AG1306" s="40"/>
      <c r="AH1306" s="40"/>
      <c r="AI1306" s="40" t="str">
        <f t="shared" si="188"/>
        <v>ok</v>
      </c>
      <c r="AJ1306"/>
      <c r="AK1306" t="str">
        <f>Tabela1[[#This Row],[Coluna1]]&amp;Tabela1[[#This Row],[PEDIDO]]</f>
        <v/>
      </c>
      <c r="AL1306"/>
      <c r="AM1306"/>
      <c r="AN1306"/>
      <c r="AO1306" t="str">
        <f t="shared" si="185"/>
        <v>/</v>
      </c>
      <c r="AP1306" t="str">
        <f>Tabela1[[#This Row],[TAG]]&amp;Tabela1[[#This Row],[PEDIDO]]&amp;Tabela1[[#This Row],[PRODUTO]]</f>
        <v/>
      </c>
      <c r="AQ1306" s="23" t="str">
        <f>Tabela1[[#This Row],[PRODUTO]]&amp;Tabela1[[#This Row],[TAG]]</f>
        <v/>
      </c>
      <c r="AR1306" s="183">
        <f>Tabela1[[#This Row],[PESO TOTAL]]*Tabela1[[#This Row],[MATÉRIA PRIMA]]</f>
        <v>0</v>
      </c>
      <c r="AS1306" s="28">
        <f>Tabela1[[#This Row],[PESO TOTAL]]*Tabela1[[#This Row],[PREPARAÇÃO ]]</f>
        <v>0</v>
      </c>
      <c r="AT1306" s="28">
        <f>Tabela1[[#This Row],[PESO TOTAL]]*Tabela1[[#This Row],[CALDEIRARIA]]</f>
        <v>0</v>
      </c>
      <c r="AU1306" s="28">
        <f>Tabela1[[#This Row],[PESO TOTAL]]*Tabela1[[#This Row],[SOLDA]]</f>
        <v>0</v>
      </c>
      <c r="AV1306" s="28">
        <f>Tabela1[[#This Row],[PESO TOTAL]]*Tabela1[[#This Row],[ACABAMENTO]]</f>
        <v>0</v>
      </c>
      <c r="AW1306" s="28">
        <f>Tabela1[[#This Row],[PESO TOTAL]]*Tabela1[[#This Row],[PRONTO ACABADO]]</f>
        <v>0</v>
      </c>
      <c r="AX1306" s="28">
        <f>Tabela1[[#This Row],[PESO TOTAL]]*Tabela1[[#This Row],[EXPEDIÇÃO ]]</f>
        <v>0</v>
      </c>
      <c r="AY1306" s="28" t="str">
        <f>Tabela1[[#This Row],[PEDIDO]]&amp;Tabela1[[#This Row],[PRODUTO]]</f>
        <v/>
      </c>
      <c r="AZ1306" s="44">
        <f>IF(AF1306="",0,IF(ISTEXT(AF1306),H1306*VALUE(SUBSTITUTE(AF1306,"%",""))/100,H1306*AF1306))-Tabela1[[#This Row],[PRONTO ACABADO2]]</f>
        <v>0</v>
      </c>
      <c r="BA1306" s="44">
        <f>IF(AG1306="",0,IF(ISTEXT(AG1306),H1306*VALUE(SUBSTITUTE(AG1306,"%",""))/100,H1306*AG1306))-Tabela1[[#This Row],[PESO EXPEDIDO2]]</f>
        <v>0</v>
      </c>
      <c r="BB1306" s="44">
        <f t="shared" si="186"/>
        <v>0</v>
      </c>
      <c r="BC1306" s="44">
        <f t="shared" si="187"/>
        <v>0</v>
      </c>
      <c r="BD1306" s="44"/>
    </row>
    <row r="1307" spans="1:56" ht="15.75" hidden="1" customHeight="1" x14ac:dyDescent="0.25">
      <c r="A1307" s="6"/>
      <c r="B1307" s="22"/>
      <c r="C1307" s="7"/>
      <c r="D1307" s="46"/>
      <c r="E1307" s="7"/>
      <c r="F1307" s="7"/>
      <c r="G1307" s="44"/>
      <c r="H1307" s="41">
        <f>Tabela1[[#This Row],[PESO UNI]]*Tabela1[[#This Row],[QTE]]</f>
        <v>0</v>
      </c>
      <c r="I1307" s="7"/>
      <c r="J1307" s="8"/>
      <c r="K1307" s="8"/>
      <c r="L1307" s="9"/>
      <c r="M1307" s="10"/>
      <c r="N1307" s="8"/>
      <c r="O1307" s="12"/>
      <c r="P1307" s="13"/>
      <c r="Q1307" s="14">
        <f>Tabela1[[#This Row],[QTDE/ Fabricação]]-Tabela1[[#This Row],[QTE]]</f>
        <v>0</v>
      </c>
      <c r="R1307" s="19">
        <f t="shared" si="182"/>
        <v>0</v>
      </c>
      <c r="S1307" s="19">
        <f t="shared" si="181"/>
        <v>0</v>
      </c>
      <c r="T1307" s="20">
        <f t="shared" si="183"/>
        <v>0</v>
      </c>
      <c r="U1307" s="17">
        <f>IFERROR(SUMIF('LISTA DE EMBARQUE'!B:B,MICRO!E:E,'LISTA DE EMBARQUE'!G:G),"")</f>
        <v>0</v>
      </c>
      <c r="V1307" s="12" t="str">
        <f>IFERROR(VLOOKUP(Tabela1[[#This Row],[COD.MDE]],'LISTA DE EMBARQUE'!B:L,11,0),"")</f>
        <v/>
      </c>
      <c r="W1307" s="13" t="str">
        <f>IFERROR(COUNTIF(#REF!,Tabela1[[#This Row],[Colunas5]]),"")</f>
        <v/>
      </c>
      <c r="X1307" s="14">
        <f>Tabela1[[#This Row],[QIANTIDADE EXPEDIDA]]*Tabela1[[#This Row],[PESO UNI]]</f>
        <v>0</v>
      </c>
      <c r="Y1307" s="14">
        <f t="shared" si="184"/>
        <v>0</v>
      </c>
      <c r="Z1307" s="21">
        <f>Tabela1[[#This Row],[PESO TOTAL]]-Tabela1[[#This Row],[Peso Expedido]]</f>
        <v>0</v>
      </c>
      <c r="AA1307" s="18"/>
      <c r="AB1307" s="40"/>
      <c r="AC1307" s="40"/>
      <c r="AD1307" s="40"/>
      <c r="AE1307" s="40"/>
      <c r="AF1307" s="40"/>
      <c r="AG1307" s="40"/>
      <c r="AH1307" s="40"/>
      <c r="AI1307" s="40" t="str">
        <f t="shared" si="188"/>
        <v>ok</v>
      </c>
      <c r="AJ1307"/>
      <c r="AK1307" t="str">
        <f>Tabela1[[#This Row],[Coluna1]]&amp;Tabela1[[#This Row],[PEDIDO]]</f>
        <v/>
      </c>
      <c r="AL1307"/>
      <c r="AM1307"/>
      <c r="AN1307"/>
      <c r="AO1307" t="str">
        <f t="shared" si="185"/>
        <v>/</v>
      </c>
      <c r="AP1307" t="str">
        <f>Tabela1[[#This Row],[TAG]]&amp;Tabela1[[#This Row],[PEDIDO]]&amp;Tabela1[[#This Row],[PRODUTO]]</f>
        <v/>
      </c>
      <c r="AQ1307" s="23" t="str">
        <f>Tabela1[[#This Row],[PRODUTO]]&amp;Tabela1[[#This Row],[TAG]]</f>
        <v/>
      </c>
      <c r="AR1307" s="183">
        <f>Tabela1[[#This Row],[PESO TOTAL]]*Tabela1[[#This Row],[MATÉRIA PRIMA]]</f>
        <v>0</v>
      </c>
      <c r="AS1307" s="28">
        <f>Tabela1[[#This Row],[PESO TOTAL]]*Tabela1[[#This Row],[PREPARAÇÃO ]]</f>
        <v>0</v>
      </c>
      <c r="AT1307" s="28">
        <f>Tabela1[[#This Row],[PESO TOTAL]]*Tabela1[[#This Row],[CALDEIRARIA]]</f>
        <v>0</v>
      </c>
      <c r="AU1307" s="28">
        <f>Tabela1[[#This Row],[PESO TOTAL]]*Tabela1[[#This Row],[SOLDA]]</f>
        <v>0</v>
      </c>
      <c r="AV1307" s="28">
        <f>Tabela1[[#This Row],[PESO TOTAL]]*Tabela1[[#This Row],[ACABAMENTO]]</f>
        <v>0</v>
      </c>
      <c r="AW1307" s="28">
        <f>Tabela1[[#This Row],[PESO TOTAL]]*Tabela1[[#This Row],[PRONTO ACABADO]]</f>
        <v>0</v>
      </c>
      <c r="AX1307" s="28">
        <f>Tabela1[[#This Row],[PESO TOTAL]]*Tabela1[[#This Row],[EXPEDIÇÃO ]]</f>
        <v>0</v>
      </c>
      <c r="AY1307" s="28" t="str">
        <f>Tabela1[[#This Row],[PEDIDO]]&amp;Tabela1[[#This Row],[PRODUTO]]</f>
        <v/>
      </c>
      <c r="AZ1307" s="44">
        <f>IF(AF1307="",0,IF(ISTEXT(AF1307),H1307*VALUE(SUBSTITUTE(AF1307,"%",""))/100,H1307*AF1307))-Tabela1[[#This Row],[PRONTO ACABADO2]]</f>
        <v>0</v>
      </c>
      <c r="BA1307" s="44">
        <f>IF(AG1307="",0,IF(ISTEXT(AG1307),H1307*VALUE(SUBSTITUTE(AG1307,"%",""))/100,H1307*AG1307))-Tabela1[[#This Row],[PESO EXPEDIDO2]]</f>
        <v>0</v>
      </c>
      <c r="BB1307" s="44">
        <f t="shared" si="186"/>
        <v>0</v>
      </c>
      <c r="BC1307" s="44">
        <f t="shared" si="187"/>
        <v>0</v>
      </c>
      <c r="BD1307" s="44"/>
    </row>
    <row r="1308" spans="1:56" ht="15.75" hidden="1" customHeight="1" x14ac:dyDescent="0.25">
      <c r="A1308" s="6"/>
      <c r="B1308" s="22"/>
      <c r="C1308" s="7"/>
      <c r="D1308" s="46"/>
      <c r="E1308" s="7"/>
      <c r="F1308" s="7"/>
      <c r="G1308" s="44"/>
      <c r="H1308" s="41">
        <f>Tabela1[[#This Row],[PESO UNI]]*Tabela1[[#This Row],[QTE]]</f>
        <v>0</v>
      </c>
      <c r="I1308" s="7"/>
      <c r="J1308" s="8"/>
      <c r="K1308" s="8"/>
      <c r="L1308" s="9"/>
      <c r="M1308" s="10"/>
      <c r="N1308" s="8"/>
      <c r="O1308" s="12"/>
      <c r="P1308" s="13"/>
      <c r="Q1308" s="14">
        <f>Tabela1[[#This Row],[QTDE/ Fabricação]]-Tabela1[[#This Row],[QTE]]</f>
        <v>0</v>
      </c>
      <c r="R1308" s="19">
        <f t="shared" si="182"/>
        <v>0</v>
      </c>
      <c r="S1308" s="19">
        <f t="shared" si="181"/>
        <v>0</v>
      </c>
      <c r="T1308" s="20">
        <f t="shared" si="183"/>
        <v>0</v>
      </c>
      <c r="U1308" s="17">
        <f>IFERROR(SUMIF('LISTA DE EMBARQUE'!B:B,MICRO!E:E,'LISTA DE EMBARQUE'!G:G),"")</f>
        <v>0</v>
      </c>
      <c r="V1308" s="12" t="str">
        <f>IFERROR(VLOOKUP(Tabela1[[#This Row],[COD.MDE]],'LISTA DE EMBARQUE'!B:L,11,0),"")</f>
        <v/>
      </c>
      <c r="W1308" s="13" t="str">
        <f>IFERROR(COUNTIF(#REF!,Tabela1[[#This Row],[Colunas5]]),"")</f>
        <v/>
      </c>
      <c r="X1308" s="14">
        <f>Tabela1[[#This Row],[QIANTIDADE EXPEDIDA]]*Tabela1[[#This Row],[PESO UNI]]</f>
        <v>0</v>
      </c>
      <c r="Y1308" s="14">
        <f t="shared" si="184"/>
        <v>0</v>
      </c>
      <c r="Z1308" s="21">
        <f>Tabela1[[#This Row],[PESO TOTAL]]-Tabela1[[#This Row],[Peso Expedido]]</f>
        <v>0</v>
      </c>
      <c r="AA1308" s="18"/>
      <c r="AB1308" s="40"/>
      <c r="AC1308" s="40"/>
      <c r="AD1308" s="40"/>
      <c r="AE1308" s="40"/>
      <c r="AF1308" s="40"/>
      <c r="AG1308" s="40"/>
      <c r="AH1308" s="40"/>
      <c r="AI1308" s="40" t="str">
        <f t="shared" si="188"/>
        <v>ok</v>
      </c>
      <c r="AJ1308"/>
      <c r="AK1308" t="str">
        <f>Tabela1[[#This Row],[Coluna1]]&amp;Tabela1[[#This Row],[PEDIDO]]</f>
        <v/>
      </c>
      <c r="AL1308"/>
      <c r="AM1308"/>
      <c r="AN1308"/>
      <c r="AO1308" t="str">
        <f t="shared" si="185"/>
        <v>/</v>
      </c>
      <c r="AP1308" t="str">
        <f>Tabela1[[#This Row],[TAG]]&amp;Tabela1[[#This Row],[PEDIDO]]&amp;Tabela1[[#This Row],[PRODUTO]]</f>
        <v/>
      </c>
      <c r="AQ1308" s="23" t="str">
        <f>Tabela1[[#This Row],[PRODUTO]]&amp;Tabela1[[#This Row],[TAG]]</f>
        <v/>
      </c>
      <c r="AR1308" s="183">
        <f>Tabela1[[#This Row],[PESO TOTAL]]*Tabela1[[#This Row],[MATÉRIA PRIMA]]</f>
        <v>0</v>
      </c>
      <c r="AS1308" s="28">
        <f>Tabela1[[#This Row],[PESO TOTAL]]*Tabela1[[#This Row],[PREPARAÇÃO ]]</f>
        <v>0</v>
      </c>
      <c r="AT1308" s="28">
        <f>Tabela1[[#This Row],[PESO TOTAL]]*Tabela1[[#This Row],[CALDEIRARIA]]</f>
        <v>0</v>
      </c>
      <c r="AU1308" s="28">
        <f>Tabela1[[#This Row],[PESO TOTAL]]*Tabela1[[#This Row],[SOLDA]]</f>
        <v>0</v>
      </c>
      <c r="AV1308" s="28">
        <f>Tabela1[[#This Row],[PESO TOTAL]]*Tabela1[[#This Row],[ACABAMENTO]]</f>
        <v>0</v>
      </c>
      <c r="AW1308" s="28">
        <f>Tabela1[[#This Row],[PESO TOTAL]]*Tabela1[[#This Row],[PRONTO ACABADO]]</f>
        <v>0</v>
      </c>
      <c r="AX1308" s="28">
        <f>Tabela1[[#This Row],[PESO TOTAL]]*Tabela1[[#This Row],[EXPEDIÇÃO ]]</f>
        <v>0</v>
      </c>
      <c r="AY1308" s="28" t="str">
        <f>Tabela1[[#This Row],[PEDIDO]]&amp;Tabela1[[#This Row],[PRODUTO]]</f>
        <v/>
      </c>
      <c r="AZ1308" s="44">
        <f>IF(AF1308="",0,IF(ISTEXT(AF1308),H1308*VALUE(SUBSTITUTE(AF1308,"%",""))/100,H1308*AF1308))-Tabela1[[#This Row],[PRONTO ACABADO2]]</f>
        <v>0</v>
      </c>
      <c r="BA1308" s="44">
        <f>IF(AG1308="",0,IF(ISTEXT(AG1308),H1308*VALUE(SUBSTITUTE(AG1308,"%",""))/100,H1308*AG1308))-Tabela1[[#This Row],[PESO EXPEDIDO2]]</f>
        <v>0</v>
      </c>
      <c r="BB1308" s="44">
        <f t="shared" si="186"/>
        <v>0</v>
      </c>
      <c r="BC1308" s="44">
        <f t="shared" si="187"/>
        <v>0</v>
      </c>
      <c r="BD1308" s="44"/>
    </row>
    <row r="1309" spans="1:56" ht="15.75" hidden="1" customHeight="1" x14ac:dyDescent="0.25">
      <c r="A1309" s="6"/>
      <c r="B1309" s="22"/>
      <c r="C1309" s="7"/>
      <c r="D1309" s="46"/>
      <c r="E1309" s="7"/>
      <c r="F1309" s="7"/>
      <c r="G1309" s="44"/>
      <c r="H1309" s="41">
        <f>Tabela1[[#This Row],[PESO UNI]]*Tabela1[[#This Row],[QTE]]</f>
        <v>0</v>
      </c>
      <c r="I1309" s="7"/>
      <c r="J1309" s="8"/>
      <c r="K1309" s="8"/>
      <c r="L1309" s="9"/>
      <c r="M1309" s="10"/>
      <c r="N1309" s="8"/>
      <c r="O1309" s="12"/>
      <c r="P1309" s="13"/>
      <c r="Q1309" s="14">
        <f>Tabela1[[#This Row],[QTDE/ Fabricação]]-Tabela1[[#This Row],[QTE]]</f>
        <v>0</v>
      </c>
      <c r="R1309" s="19">
        <f t="shared" si="182"/>
        <v>0</v>
      </c>
      <c r="S1309" s="19">
        <f t="shared" si="181"/>
        <v>0</v>
      </c>
      <c r="T1309" s="20">
        <f t="shared" si="183"/>
        <v>0</v>
      </c>
      <c r="U1309" s="17">
        <f>IFERROR(SUMIF('LISTA DE EMBARQUE'!B:B,MICRO!E:E,'LISTA DE EMBARQUE'!G:G),"")</f>
        <v>0</v>
      </c>
      <c r="V1309" s="12" t="str">
        <f>IFERROR(VLOOKUP(Tabela1[[#This Row],[COD.MDE]],'LISTA DE EMBARQUE'!B:L,11,0),"")</f>
        <v/>
      </c>
      <c r="W1309" s="13" t="str">
        <f>IFERROR(COUNTIF(#REF!,Tabela1[[#This Row],[Colunas5]]),"")</f>
        <v/>
      </c>
      <c r="X1309" s="14">
        <f>Tabela1[[#This Row],[QIANTIDADE EXPEDIDA]]*Tabela1[[#This Row],[PESO UNI]]</f>
        <v>0</v>
      </c>
      <c r="Y1309" s="14">
        <f t="shared" si="184"/>
        <v>0</v>
      </c>
      <c r="Z1309" s="21">
        <f>Tabela1[[#This Row],[PESO TOTAL]]-Tabela1[[#This Row],[Peso Expedido]]</f>
        <v>0</v>
      </c>
      <c r="AA1309" s="18"/>
      <c r="AB1309" s="40"/>
      <c r="AC1309" s="40"/>
      <c r="AD1309" s="40"/>
      <c r="AE1309" s="40"/>
      <c r="AF1309" s="40"/>
      <c r="AG1309" s="40"/>
      <c r="AH1309" s="40"/>
      <c r="AI1309" s="40" t="str">
        <f t="shared" si="188"/>
        <v>ok</v>
      </c>
      <c r="AJ1309"/>
      <c r="AK1309" t="str">
        <f>Tabela1[[#This Row],[Coluna1]]&amp;Tabela1[[#This Row],[PEDIDO]]</f>
        <v/>
      </c>
      <c r="AL1309"/>
      <c r="AM1309"/>
      <c r="AN1309"/>
      <c r="AO1309" t="str">
        <f t="shared" si="185"/>
        <v>/</v>
      </c>
      <c r="AP1309" t="str">
        <f>Tabela1[[#This Row],[TAG]]&amp;Tabela1[[#This Row],[PEDIDO]]&amp;Tabela1[[#This Row],[PRODUTO]]</f>
        <v/>
      </c>
      <c r="AQ1309" s="23" t="str">
        <f>Tabela1[[#This Row],[PRODUTO]]&amp;Tabela1[[#This Row],[TAG]]</f>
        <v/>
      </c>
      <c r="AR1309" s="183">
        <f>Tabela1[[#This Row],[PESO TOTAL]]*Tabela1[[#This Row],[MATÉRIA PRIMA]]</f>
        <v>0</v>
      </c>
      <c r="AS1309" s="28">
        <f>Tabela1[[#This Row],[PESO TOTAL]]*Tabela1[[#This Row],[PREPARAÇÃO ]]</f>
        <v>0</v>
      </c>
      <c r="AT1309" s="28">
        <f>Tabela1[[#This Row],[PESO TOTAL]]*Tabela1[[#This Row],[CALDEIRARIA]]</f>
        <v>0</v>
      </c>
      <c r="AU1309" s="28">
        <f>Tabela1[[#This Row],[PESO TOTAL]]*Tabela1[[#This Row],[SOLDA]]</f>
        <v>0</v>
      </c>
      <c r="AV1309" s="28">
        <f>Tabela1[[#This Row],[PESO TOTAL]]*Tabela1[[#This Row],[ACABAMENTO]]</f>
        <v>0</v>
      </c>
      <c r="AW1309" s="28">
        <f>Tabela1[[#This Row],[PESO TOTAL]]*Tabela1[[#This Row],[PRONTO ACABADO]]</f>
        <v>0</v>
      </c>
      <c r="AX1309" s="28">
        <f>Tabela1[[#This Row],[PESO TOTAL]]*Tabela1[[#This Row],[EXPEDIÇÃO ]]</f>
        <v>0</v>
      </c>
      <c r="AY1309" s="28" t="str">
        <f>Tabela1[[#This Row],[PEDIDO]]&amp;Tabela1[[#This Row],[PRODUTO]]</f>
        <v/>
      </c>
      <c r="AZ1309" s="44">
        <f>IF(AF1309="",0,IF(ISTEXT(AF1309),H1309*VALUE(SUBSTITUTE(AF1309,"%",""))/100,H1309*AF1309))-Tabela1[[#This Row],[PRONTO ACABADO2]]</f>
        <v>0</v>
      </c>
      <c r="BA1309" s="44">
        <f>IF(AG1309="",0,IF(ISTEXT(AG1309),H1309*VALUE(SUBSTITUTE(AG1309,"%",""))/100,H1309*AG1309))-Tabela1[[#This Row],[PESO EXPEDIDO2]]</f>
        <v>0</v>
      </c>
      <c r="BB1309" s="44">
        <f t="shared" si="186"/>
        <v>0</v>
      </c>
      <c r="BC1309" s="44">
        <f t="shared" si="187"/>
        <v>0</v>
      </c>
      <c r="BD1309" s="44"/>
    </row>
    <row r="1310" spans="1:56" ht="15.75" hidden="1" customHeight="1" x14ac:dyDescent="0.25">
      <c r="A1310" s="6"/>
      <c r="B1310" s="22"/>
      <c r="C1310" s="7"/>
      <c r="D1310" s="46"/>
      <c r="E1310" s="7"/>
      <c r="F1310" s="7"/>
      <c r="G1310" s="44"/>
      <c r="H1310" s="41">
        <f>Tabela1[[#This Row],[PESO UNI]]*Tabela1[[#This Row],[QTE]]</f>
        <v>0</v>
      </c>
      <c r="I1310" s="7"/>
      <c r="J1310" s="8"/>
      <c r="K1310" s="8"/>
      <c r="L1310" s="9"/>
      <c r="M1310" s="10"/>
      <c r="N1310" s="8"/>
      <c r="O1310" s="12"/>
      <c r="P1310" s="13"/>
      <c r="Q1310" s="14">
        <f>Tabela1[[#This Row],[QTDE/ Fabricação]]-Tabela1[[#This Row],[QTE]]</f>
        <v>0</v>
      </c>
      <c r="R1310" s="19">
        <f t="shared" si="182"/>
        <v>0</v>
      </c>
      <c r="S1310" s="19">
        <f t="shared" si="181"/>
        <v>0</v>
      </c>
      <c r="T1310" s="20">
        <f t="shared" si="183"/>
        <v>0</v>
      </c>
      <c r="U1310" s="17">
        <f>IFERROR(SUMIF('LISTA DE EMBARQUE'!B:B,MICRO!E:E,'LISTA DE EMBARQUE'!G:G),"")</f>
        <v>0</v>
      </c>
      <c r="V1310" s="12" t="str">
        <f>IFERROR(VLOOKUP(Tabela1[[#This Row],[COD.MDE]],'LISTA DE EMBARQUE'!B:L,11,0),"")</f>
        <v/>
      </c>
      <c r="W1310" s="13" t="str">
        <f>IFERROR(COUNTIF(#REF!,Tabela1[[#This Row],[Colunas5]]),"")</f>
        <v/>
      </c>
      <c r="X1310" s="14">
        <f>Tabela1[[#This Row],[QIANTIDADE EXPEDIDA]]*Tabela1[[#This Row],[PESO UNI]]</f>
        <v>0</v>
      </c>
      <c r="Y1310" s="14">
        <f t="shared" si="184"/>
        <v>0</v>
      </c>
      <c r="Z1310" s="21">
        <f>Tabela1[[#This Row],[PESO TOTAL]]-Tabela1[[#This Row],[Peso Expedido]]</f>
        <v>0</v>
      </c>
      <c r="AA1310" s="18"/>
      <c r="AB1310" s="40"/>
      <c r="AC1310" s="40"/>
      <c r="AD1310" s="40"/>
      <c r="AE1310" s="40"/>
      <c r="AF1310" s="40"/>
      <c r="AG1310" s="40"/>
      <c r="AH1310" s="40"/>
      <c r="AI1310" s="40" t="str">
        <f t="shared" si="188"/>
        <v>ok</v>
      </c>
      <c r="AJ1310"/>
      <c r="AK1310" t="str">
        <f>Tabela1[[#This Row],[Coluna1]]&amp;Tabela1[[#This Row],[PEDIDO]]</f>
        <v/>
      </c>
      <c r="AL1310"/>
      <c r="AM1310"/>
      <c r="AN1310"/>
      <c r="AO1310" t="str">
        <f t="shared" si="185"/>
        <v>/</v>
      </c>
      <c r="AP1310" t="str">
        <f>Tabela1[[#This Row],[TAG]]&amp;Tabela1[[#This Row],[PEDIDO]]&amp;Tabela1[[#This Row],[PRODUTO]]</f>
        <v/>
      </c>
      <c r="AQ1310" s="23" t="str">
        <f>Tabela1[[#This Row],[PRODUTO]]&amp;Tabela1[[#This Row],[TAG]]</f>
        <v/>
      </c>
      <c r="AR1310" s="183">
        <f>Tabela1[[#This Row],[PESO TOTAL]]*Tabela1[[#This Row],[MATÉRIA PRIMA]]</f>
        <v>0</v>
      </c>
      <c r="AS1310" s="28">
        <f>Tabela1[[#This Row],[PESO TOTAL]]*Tabela1[[#This Row],[PREPARAÇÃO ]]</f>
        <v>0</v>
      </c>
      <c r="AT1310" s="28">
        <f>Tabela1[[#This Row],[PESO TOTAL]]*Tabela1[[#This Row],[CALDEIRARIA]]</f>
        <v>0</v>
      </c>
      <c r="AU1310" s="28">
        <f>Tabela1[[#This Row],[PESO TOTAL]]*Tabela1[[#This Row],[SOLDA]]</f>
        <v>0</v>
      </c>
      <c r="AV1310" s="28">
        <f>Tabela1[[#This Row],[PESO TOTAL]]*Tabela1[[#This Row],[ACABAMENTO]]</f>
        <v>0</v>
      </c>
      <c r="AW1310" s="28">
        <f>Tabela1[[#This Row],[PESO TOTAL]]*Tabela1[[#This Row],[PRONTO ACABADO]]</f>
        <v>0</v>
      </c>
      <c r="AX1310" s="28">
        <f>Tabela1[[#This Row],[PESO TOTAL]]*Tabela1[[#This Row],[EXPEDIÇÃO ]]</f>
        <v>0</v>
      </c>
      <c r="AY1310" s="28" t="str">
        <f>Tabela1[[#This Row],[PEDIDO]]&amp;Tabela1[[#This Row],[PRODUTO]]</f>
        <v/>
      </c>
      <c r="AZ1310" s="44">
        <f>IF(AF1310="",0,IF(ISTEXT(AF1310),H1310*VALUE(SUBSTITUTE(AF1310,"%",""))/100,H1310*AF1310))-Tabela1[[#This Row],[PRONTO ACABADO2]]</f>
        <v>0</v>
      </c>
      <c r="BA1310" s="44">
        <f>IF(AG1310="",0,IF(ISTEXT(AG1310),H1310*VALUE(SUBSTITUTE(AG1310,"%",""))/100,H1310*AG1310))-Tabela1[[#This Row],[PESO EXPEDIDO2]]</f>
        <v>0</v>
      </c>
      <c r="BB1310" s="44">
        <f t="shared" si="186"/>
        <v>0</v>
      </c>
      <c r="BC1310" s="44">
        <f t="shared" si="187"/>
        <v>0</v>
      </c>
      <c r="BD1310" s="44"/>
    </row>
    <row r="1311" spans="1:56" ht="15.75" hidden="1" customHeight="1" x14ac:dyDescent="0.25">
      <c r="A1311" s="6"/>
      <c r="B1311" s="22"/>
      <c r="C1311" s="7"/>
      <c r="D1311" s="46"/>
      <c r="E1311" s="7"/>
      <c r="F1311" s="7"/>
      <c r="G1311" s="44"/>
      <c r="H1311" s="41">
        <f>Tabela1[[#This Row],[PESO UNI]]*Tabela1[[#This Row],[QTE]]</f>
        <v>0</v>
      </c>
      <c r="I1311" s="7"/>
      <c r="J1311" s="8"/>
      <c r="K1311" s="8"/>
      <c r="L1311" s="9"/>
      <c r="M1311" s="10"/>
      <c r="N1311" s="8"/>
      <c r="O1311" s="12"/>
      <c r="P1311" s="13"/>
      <c r="Q1311" s="14">
        <f>Tabela1[[#This Row],[QTDE/ Fabricação]]-Tabela1[[#This Row],[QTE]]</f>
        <v>0</v>
      </c>
      <c r="R1311" s="19">
        <f t="shared" si="182"/>
        <v>0</v>
      </c>
      <c r="S1311" s="19">
        <f t="shared" si="181"/>
        <v>0</v>
      </c>
      <c r="T1311" s="20">
        <f t="shared" si="183"/>
        <v>0</v>
      </c>
      <c r="U1311" s="17">
        <f>IFERROR(SUMIF('LISTA DE EMBARQUE'!B:B,MICRO!E:E,'LISTA DE EMBARQUE'!G:G),"")</f>
        <v>0</v>
      </c>
      <c r="V1311" s="12" t="str">
        <f>IFERROR(VLOOKUP(Tabela1[[#This Row],[COD.MDE]],'LISTA DE EMBARQUE'!B:L,11,0),"")</f>
        <v/>
      </c>
      <c r="W1311" s="13" t="str">
        <f>IFERROR(COUNTIF(#REF!,Tabela1[[#This Row],[Colunas5]]),"")</f>
        <v/>
      </c>
      <c r="X1311" s="14">
        <f>Tabela1[[#This Row],[QIANTIDADE EXPEDIDA]]*Tabela1[[#This Row],[PESO UNI]]</f>
        <v>0</v>
      </c>
      <c r="Y1311" s="14">
        <f t="shared" si="184"/>
        <v>0</v>
      </c>
      <c r="Z1311" s="21">
        <f>Tabela1[[#This Row],[PESO TOTAL]]-Tabela1[[#This Row],[Peso Expedido]]</f>
        <v>0</v>
      </c>
      <c r="AA1311" s="18"/>
      <c r="AB1311" s="40"/>
      <c r="AC1311" s="40"/>
      <c r="AD1311" s="40"/>
      <c r="AE1311" s="40"/>
      <c r="AF1311" s="40"/>
      <c r="AG1311" s="40"/>
      <c r="AH1311" s="40"/>
      <c r="AI1311" s="40" t="str">
        <f t="shared" si="188"/>
        <v>ok</v>
      </c>
      <c r="AJ1311"/>
      <c r="AK1311" t="str">
        <f>Tabela1[[#This Row],[Coluna1]]&amp;Tabela1[[#This Row],[PEDIDO]]</f>
        <v/>
      </c>
      <c r="AL1311"/>
      <c r="AM1311"/>
      <c r="AN1311"/>
      <c r="AO1311" t="str">
        <f t="shared" si="185"/>
        <v>/</v>
      </c>
      <c r="AP1311" t="str">
        <f>Tabela1[[#This Row],[TAG]]&amp;Tabela1[[#This Row],[PEDIDO]]&amp;Tabela1[[#This Row],[PRODUTO]]</f>
        <v/>
      </c>
      <c r="AQ1311" s="23" t="str">
        <f>Tabela1[[#This Row],[PRODUTO]]&amp;Tabela1[[#This Row],[TAG]]</f>
        <v/>
      </c>
      <c r="AR1311" s="183">
        <f>Tabela1[[#This Row],[PESO TOTAL]]*Tabela1[[#This Row],[MATÉRIA PRIMA]]</f>
        <v>0</v>
      </c>
      <c r="AS1311" s="28">
        <f>Tabela1[[#This Row],[PESO TOTAL]]*Tabela1[[#This Row],[PREPARAÇÃO ]]</f>
        <v>0</v>
      </c>
      <c r="AT1311" s="28">
        <f>Tabela1[[#This Row],[PESO TOTAL]]*Tabela1[[#This Row],[CALDEIRARIA]]</f>
        <v>0</v>
      </c>
      <c r="AU1311" s="28">
        <f>Tabela1[[#This Row],[PESO TOTAL]]*Tabela1[[#This Row],[SOLDA]]</f>
        <v>0</v>
      </c>
      <c r="AV1311" s="28">
        <f>Tabela1[[#This Row],[PESO TOTAL]]*Tabela1[[#This Row],[ACABAMENTO]]</f>
        <v>0</v>
      </c>
      <c r="AW1311" s="28">
        <f>Tabela1[[#This Row],[PESO TOTAL]]*Tabela1[[#This Row],[PRONTO ACABADO]]</f>
        <v>0</v>
      </c>
      <c r="AX1311" s="28">
        <f>Tabela1[[#This Row],[PESO TOTAL]]*Tabela1[[#This Row],[EXPEDIÇÃO ]]</f>
        <v>0</v>
      </c>
      <c r="AY1311" s="28" t="str">
        <f>Tabela1[[#This Row],[PEDIDO]]&amp;Tabela1[[#This Row],[PRODUTO]]</f>
        <v/>
      </c>
      <c r="AZ1311" s="44">
        <f>IF(AF1311="",0,IF(ISTEXT(AF1311),H1311*VALUE(SUBSTITUTE(AF1311,"%",""))/100,H1311*AF1311))-Tabela1[[#This Row],[PRONTO ACABADO2]]</f>
        <v>0</v>
      </c>
      <c r="BA1311" s="44">
        <f>IF(AG1311="",0,IF(ISTEXT(AG1311),H1311*VALUE(SUBSTITUTE(AG1311,"%",""))/100,H1311*AG1311))-Tabela1[[#This Row],[PESO EXPEDIDO2]]</f>
        <v>0</v>
      </c>
      <c r="BB1311" s="44">
        <f t="shared" si="186"/>
        <v>0</v>
      </c>
      <c r="BC1311" s="44">
        <f t="shared" si="187"/>
        <v>0</v>
      </c>
      <c r="BD1311" s="44"/>
    </row>
    <row r="1312" spans="1:56" ht="15.75" hidden="1" customHeight="1" x14ac:dyDescent="0.25">
      <c r="A1312" s="6"/>
      <c r="B1312" s="22"/>
      <c r="C1312" s="7"/>
      <c r="D1312" s="46"/>
      <c r="E1312" s="7"/>
      <c r="F1312" s="7"/>
      <c r="G1312" s="44"/>
      <c r="H1312" s="41">
        <f>Tabela1[[#This Row],[PESO UNI]]*Tabela1[[#This Row],[QTE]]</f>
        <v>0</v>
      </c>
      <c r="I1312" s="7"/>
      <c r="J1312" s="8"/>
      <c r="K1312" s="8"/>
      <c r="L1312" s="9"/>
      <c r="M1312" s="10"/>
      <c r="N1312" s="8"/>
      <c r="O1312" s="12"/>
      <c r="P1312" s="13"/>
      <c r="Q1312" s="14">
        <f>Tabela1[[#This Row],[QTDE/ Fabricação]]-Tabela1[[#This Row],[QTE]]</f>
        <v>0</v>
      </c>
      <c r="R1312" s="19">
        <f t="shared" si="182"/>
        <v>0</v>
      </c>
      <c r="S1312" s="19">
        <f t="shared" si="181"/>
        <v>0</v>
      </c>
      <c r="T1312" s="20">
        <f t="shared" si="183"/>
        <v>0</v>
      </c>
      <c r="U1312" s="17">
        <f>IFERROR(SUMIF('LISTA DE EMBARQUE'!B:B,MICRO!E:E,'LISTA DE EMBARQUE'!G:G),"")</f>
        <v>0</v>
      </c>
      <c r="V1312" s="12" t="str">
        <f>IFERROR(VLOOKUP(Tabela1[[#This Row],[COD.MDE]],'LISTA DE EMBARQUE'!B:L,11,0),"")</f>
        <v/>
      </c>
      <c r="W1312" s="13" t="str">
        <f>IFERROR(COUNTIF(#REF!,Tabela1[[#This Row],[Colunas5]]),"")</f>
        <v/>
      </c>
      <c r="X1312" s="14">
        <f>Tabela1[[#This Row],[QIANTIDADE EXPEDIDA]]*Tabela1[[#This Row],[PESO UNI]]</f>
        <v>0</v>
      </c>
      <c r="Y1312" s="14">
        <f t="shared" si="184"/>
        <v>0</v>
      </c>
      <c r="Z1312" s="21">
        <f>Tabela1[[#This Row],[PESO TOTAL]]-Tabela1[[#This Row],[Peso Expedido]]</f>
        <v>0</v>
      </c>
      <c r="AA1312" s="18"/>
      <c r="AB1312" s="40"/>
      <c r="AC1312" s="40"/>
      <c r="AD1312" s="40"/>
      <c r="AE1312" s="40"/>
      <c r="AF1312" s="40"/>
      <c r="AG1312" s="40"/>
      <c r="AH1312" s="40"/>
      <c r="AI1312" s="40" t="str">
        <f t="shared" si="188"/>
        <v>ok</v>
      </c>
      <c r="AJ1312"/>
      <c r="AK1312" t="str">
        <f>Tabela1[[#This Row],[Coluna1]]&amp;Tabela1[[#This Row],[PEDIDO]]</f>
        <v/>
      </c>
      <c r="AL1312"/>
      <c r="AM1312"/>
      <c r="AN1312"/>
      <c r="AO1312" t="str">
        <f t="shared" si="185"/>
        <v>/</v>
      </c>
      <c r="AP1312" t="str">
        <f>Tabela1[[#This Row],[TAG]]&amp;Tabela1[[#This Row],[PEDIDO]]&amp;Tabela1[[#This Row],[PRODUTO]]</f>
        <v/>
      </c>
      <c r="AQ1312" s="23" t="str">
        <f>Tabela1[[#This Row],[PRODUTO]]&amp;Tabela1[[#This Row],[TAG]]</f>
        <v/>
      </c>
      <c r="AR1312" s="183">
        <f>Tabela1[[#This Row],[PESO TOTAL]]*Tabela1[[#This Row],[MATÉRIA PRIMA]]</f>
        <v>0</v>
      </c>
      <c r="AS1312" s="28">
        <f>Tabela1[[#This Row],[PESO TOTAL]]*Tabela1[[#This Row],[PREPARAÇÃO ]]</f>
        <v>0</v>
      </c>
      <c r="AT1312" s="28">
        <f>Tabela1[[#This Row],[PESO TOTAL]]*Tabela1[[#This Row],[CALDEIRARIA]]</f>
        <v>0</v>
      </c>
      <c r="AU1312" s="28">
        <f>Tabela1[[#This Row],[PESO TOTAL]]*Tabela1[[#This Row],[SOLDA]]</f>
        <v>0</v>
      </c>
      <c r="AV1312" s="28">
        <f>Tabela1[[#This Row],[PESO TOTAL]]*Tabela1[[#This Row],[ACABAMENTO]]</f>
        <v>0</v>
      </c>
      <c r="AW1312" s="28">
        <f>Tabela1[[#This Row],[PESO TOTAL]]*Tabela1[[#This Row],[PRONTO ACABADO]]</f>
        <v>0</v>
      </c>
      <c r="AX1312" s="28">
        <f>Tabela1[[#This Row],[PESO TOTAL]]*Tabela1[[#This Row],[EXPEDIÇÃO ]]</f>
        <v>0</v>
      </c>
      <c r="AY1312" s="28" t="str">
        <f>Tabela1[[#This Row],[PEDIDO]]&amp;Tabela1[[#This Row],[PRODUTO]]</f>
        <v/>
      </c>
      <c r="AZ1312" s="44">
        <f>IF(AF1312="",0,IF(ISTEXT(AF1312),H1312*VALUE(SUBSTITUTE(AF1312,"%",""))/100,H1312*AF1312))-Tabela1[[#This Row],[PRONTO ACABADO2]]</f>
        <v>0</v>
      </c>
      <c r="BA1312" s="44">
        <f>IF(AG1312="",0,IF(ISTEXT(AG1312),H1312*VALUE(SUBSTITUTE(AG1312,"%",""))/100,H1312*AG1312))-Tabela1[[#This Row],[PESO EXPEDIDO2]]</f>
        <v>0</v>
      </c>
      <c r="BB1312" s="44">
        <f t="shared" si="186"/>
        <v>0</v>
      </c>
      <c r="BC1312" s="44">
        <f t="shared" si="187"/>
        <v>0</v>
      </c>
      <c r="BD1312" s="44"/>
    </row>
    <row r="1313" spans="1:56" ht="15.75" hidden="1" customHeight="1" x14ac:dyDescent="0.25">
      <c r="A1313" s="6"/>
      <c r="B1313" s="22"/>
      <c r="C1313" s="7"/>
      <c r="D1313" s="46"/>
      <c r="E1313" s="7"/>
      <c r="F1313" s="7"/>
      <c r="G1313" s="44"/>
      <c r="H1313" s="41">
        <f>Tabela1[[#This Row],[PESO UNI]]*Tabela1[[#This Row],[QTE]]</f>
        <v>0</v>
      </c>
      <c r="I1313" s="7"/>
      <c r="J1313" s="8"/>
      <c r="K1313" s="8"/>
      <c r="L1313" s="9"/>
      <c r="M1313" s="10"/>
      <c r="N1313" s="8"/>
      <c r="O1313" s="12"/>
      <c r="P1313" s="13"/>
      <c r="Q1313" s="14">
        <f>Tabela1[[#This Row],[QTDE/ Fabricação]]-Tabela1[[#This Row],[QTE]]</f>
        <v>0</v>
      </c>
      <c r="R1313" s="19">
        <f t="shared" si="182"/>
        <v>0</v>
      </c>
      <c r="S1313" s="19">
        <f t="shared" si="181"/>
        <v>0</v>
      </c>
      <c r="T1313" s="20">
        <f t="shared" si="183"/>
        <v>0</v>
      </c>
      <c r="U1313" s="17">
        <f>IFERROR(SUMIF('LISTA DE EMBARQUE'!B:B,MICRO!E:E,'LISTA DE EMBARQUE'!G:G),"")</f>
        <v>0</v>
      </c>
      <c r="V1313" s="12" t="str">
        <f>IFERROR(VLOOKUP(Tabela1[[#This Row],[COD.MDE]],'LISTA DE EMBARQUE'!B:L,11,0),"")</f>
        <v/>
      </c>
      <c r="W1313" s="13" t="str">
        <f>IFERROR(COUNTIF(#REF!,Tabela1[[#This Row],[Colunas5]]),"")</f>
        <v/>
      </c>
      <c r="X1313" s="14">
        <f>Tabela1[[#This Row],[QIANTIDADE EXPEDIDA]]*Tabela1[[#This Row],[PESO UNI]]</f>
        <v>0</v>
      </c>
      <c r="Y1313" s="14">
        <f t="shared" si="184"/>
        <v>0</v>
      </c>
      <c r="Z1313" s="21">
        <f>Tabela1[[#This Row],[PESO TOTAL]]-Tabela1[[#This Row],[Peso Expedido]]</f>
        <v>0</v>
      </c>
      <c r="AA1313" s="18"/>
      <c r="AB1313" s="40"/>
      <c r="AC1313" s="40"/>
      <c r="AD1313" s="40"/>
      <c r="AE1313" s="40"/>
      <c r="AF1313" s="40"/>
      <c r="AG1313" s="40"/>
      <c r="AH1313" s="40"/>
      <c r="AI1313" s="40" t="str">
        <f t="shared" si="188"/>
        <v>ok</v>
      </c>
      <c r="AJ1313"/>
      <c r="AK1313" t="str">
        <f>Tabela1[[#This Row],[Coluna1]]&amp;Tabela1[[#This Row],[PEDIDO]]</f>
        <v/>
      </c>
      <c r="AL1313"/>
      <c r="AM1313"/>
      <c r="AN1313"/>
      <c r="AO1313" t="str">
        <f t="shared" si="185"/>
        <v>/</v>
      </c>
      <c r="AP1313" t="str">
        <f>Tabela1[[#This Row],[TAG]]&amp;Tabela1[[#This Row],[PEDIDO]]&amp;Tabela1[[#This Row],[PRODUTO]]</f>
        <v/>
      </c>
      <c r="AQ1313" s="23" t="str">
        <f>Tabela1[[#This Row],[PRODUTO]]&amp;Tabela1[[#This Row],[TAG]]</f>
        <v/>
      </c>
      <c r="AR1313" s="183">
        <f>Tabela1[[#This Row],[PESO TOTAL]]*Tabela1[[#This Row],[MATÉRIA PRIMA]]</f>
        <v>0</v>
      </c>
      <c r="AS1313" s="28">
        <f>Tabela1[[#This Row],[PESO TOTAL]]*Tabela1[[#This Row],[PREPARAÇÃO ]]</f>
        <v>0</v>
      </c>
      <c r="AT1313" s="28">
        <f>Tabela1[[#This Row],[PESO TOTAL]]*Tabela1[[#This Row],[CALDEIRARIA]]</f>
        <v>0</v>
      </c>
      <c r="AU1313" s="28">
        <f>Tabela1[[#This Row],[PESO TOTAL]]*Tabela1[[#This Row],[SOLDA]]</f>
        <v>0</v>
      </c>
      <c r="AV1313" s="28">
        <f>Tabela1[[#This Row],[PESO TOTAL]]*Tabela1[[#This Row],[ACABAMENTO]]</f>
        <v>0</v>
      </c>
      <c r="AW1313" s="28">
        <f>Tabela1[[#This Row],[PESO TOTAL]]*Tabela1[[#This Row],[PRONTO ACABADO]]</f>
        <v>0</v>
      </c>
      <c r="AX1313" s="28">
        <f>Tabela1[[#This Row],[PESO TOTAL]]*Tabela1[[#This Row],[EXPEDIÇÃO ]]</f>
        <v>0</v>
      </c>
      <c r="AY1313" s="28" t="str">
        <f>Tabela1[[#This Row],[PEDIDO]]&amp;Tabela1[[#This Row],[PRODUTO]]</f>
        <v/>
      </c>
      <c r="AZ1313" s="44">
        <f>IF(AF1313="",0,IF(ISTEXT(AF1313),H1313*VALUE(SUBSTITUTE(AF1313,"%",""))/100,H1313*AF1313))-Tabela1[[#This Row],[PRONTO ACABADO2]]</f>
        <v>0</v>
      </c>
      <c r="BA1313" s="44">
        <f>IF(AG1313="",0,IF(ISTEXT(AG1313),H1313*VALUE(SUBSTITUTE(AG1313,"%",""))/100,H1313*AG1313))-Tabela1[[#This Row],[PESO EXPEDIDO2]]</f>
        <v>0</v>
      </c>
      <c r="BB1313" s="44">
        <f t="shared" si="186"/>
        <v>0</v>
      </c>
      <c r="BC1313" s="44">
        <f t="shared" si="187"/>
        <v>0</v>
      </c>
      <c r="BD1313" s="44"/>
    </row>
    <row r="1314" spans="1:56" ht="15.75" hidden="1" customHeight="1" x14ac:dyDescent="0.25">
      <c r="A1314" s="6"/>
      <c r="B1314" s="22"/>
      <c r="C1314" s="7"/>
      <c r="D1314" s="46"/>
      <c r="E1314" s="7"/>
      <c r="F1314" s="7"/>
      <c r="G1314" s="44"/>
      <c r="H1314" s="41">
        <f>Tabela1[[#This Row],[PESO UNI]]*Tabela1[[#This Row],[QTE]]</f>
        <v>0</v>
      </c>
      <c r="I1314" s="7"/>
      <c r="J1314" s="8"/>
      <c r="K1314" s="8"/>
      <c r="L1314" s="9"/>
      <c r="M1314" s="10"/>
      <c r="N1314" s="8"/>
      <c r="O1314" s="12"/>
      <c r="P1314" s="13"/>
      <c r="Q1314" s="14">
        <f>Tabela1[[#This Row],[QTDE/ Fabricação]]-Tabela1[[#This Row],[QTE]]</f>
        <v>0</v>
      </c>
      <c r="R1314" s="19">
        <f t="shared" si="182"/>
        <v>0</v>
      </c>
      <c r="S1314" s="19">
        <f t="shared" si="181"/>
        <v>0</v>
      </c>
      <c r="T1314" s="20">
        <f t="shared" si="183"/>
        <v>0</v>
      </c>
      <c r="U1314" s="17">
        <f>IFERROR(SUMIF('LISTA DE EMBARQUE'!B:B,MICRO!E:E,'LISTA DE EMBARQUE'!G:G),"")</f>
        <v>0</v>
      </c>
      <c r="V1314" s="12" t="str">
        <f>IFERROR(VLOOKUP(Tabela1[[#This Row],[COD.MDE]],'LISTA DE EMBARQUE'!B:L,11,0),"")</f>
        <v/>
      </c>
      <c r="W1314" s="13" t="str">
        <f>IFERROR(COUNTIF(#REF!,Tabela1[[#This Row],[Colunas5]]),"")</f>
        <v/>
      </c>
      <c r="X1314" s="14">
        <f>Tabela1[[#This Row],[QIANTIDADE EXPEDIDA]]*Tabela1[[#This Row],[PESO UNI]]</f>
        <v>0</v>
      </c>
      <c r="Y1314" s="14">
        <f t="shared" si="184"/>
        <v>0</v>
      </c>
      <c r="Z1314" s="21">
        <f>Tabela1[[#This Row],[PESO TOTAL]]-Tabela1[[#This Row],[Peso Expedido]]</f>
        <v>0</v>
      </c>
      <c r="AA1314" s="18"/>
      <c r="AB1314" s="40"/>
      <c r="AC1314" s="40"/>
      <c r="AD1314" s="40"/>
      <c r="AE1314" s="40"/>
      <c r="AF1314" s="40"/>
      <c r="AG1314" s="40"/>
      <c r="AH1314" s="40"/>
      <c r="AI1314" s="40" t="str">
        <f t="shared" si="188"/>
        <v>ok</v>
      </c>
      <c r="AJ1314"/>
      <c r="AK1314" t="str">
        <f>Tabela1[[#This Row],[Coluna1]]&amp;Tabela1[[#This Row],[PEDIDO]]</f>
        <v/>
      </c>
      <c r="AL1314"/>
      <c r="AM1314"/>
      <c r="AN1314"/>
      <c r="AO1314" t="str">
        <f t="shared" si="185"/>
        <v>/</v>
      </c>
      <c r="AP1314" t="str">
        <f>Tabela1[[#This Row],[TAG]]&amp;Tabela1[[#This Row],[PEDIDO]]&amp;Tabela1[[#This Row],[PRODUTO]]</f>
        <v/>
      </c>
      <c r="AQ1314" s="23" t="str">
        <f>Tabela1[[#This Row],[PRODUTO]]&amp;Tabela1[[#This Row],[TAG]]</f>
        <v/>
      </c>
      <c r="AR1314" s="183">
        <f>Tabela1[[#This Row],[PESO TOTAL]]*Tabela1[[#This Row],[MATÉRIA PRIMA]]</f>
        <v>0</v>
      </c>
      <c r="AS1314" s="28">
        <f>Tabela1[[#This Row],[PESO TOTAL]]*Tabela1[[#This Row],[PREPARAÇÃO ]]</f>
        <v>0</v>
      </c>
      <c r="AT1314" s="28">
        <f>Tabela1[[#This Row],[PESO TOTAL]]*Tabela1[[#This Row],[CALDEIRARIA]]</f>
        <v>0</v>
      </c>
      <c r="AU1314" s="28">
        <f>Tabela1[[#This Row],[PESO TOTAL]]*Tabela1[[#This Row],[SOLDA]]</f>
        <v>0</v>
      </c>
      <c r="AV1314" s="28">
        <f>Tabela1[[#This Row],[PESO TOTAL]]*Tabela1[[#This Row],[ACABAMENTO]]</f>
        <v>0</v>
      </c>
      <c r="AW1314" s="28">
        <f>Tabela1[[#This Row],[PESO TOTAL]]*Tabela1[[#This Row],[PRONTO ACABADO]]</f>
        <v>0</v>
      </c>
      <c r="AX1314" s="28">
        <f>Tabela1[[#This Row],[PESO TOTAL]]*Tabela1[[#This Row],[EXPEDIÇÃO ]]</f>
        <v>0</v>
      </c>
      <c r="AY1314" s="28" t="str">
        <f>Tabela1[[#This Row],[PEDIDO]]&amp;Tabela1[[#This Row],[PRODUTO]]</f>
        <v/>
      </c>
      <c r="AZ1314" s="44">
        <f>IF(AF1314="",0,IF(ISTEXT(AF1314),H1314*VALUE(SUBSTITUTE(AF1314,"%",""))/100,H1314*AF1314))-Tabela1[[#This Row],[PRONTO ACABADO2]]</f>
        <v>0</v>
      </c>
      <c r="BA1314" s="44">
        <f>IF(AG1314="",0,IF(ISTEXT(AG1314),H1314*VALUE(SUBSTITUTE(AG1314,"%",""))/100,H1314*AG1314))-Tabela1[[#This Row],[PESO EXPEDIDO2]]</f>
        <v>0</v>
      </c>
      <c r="BB1314" s="44">
        <f t="shared" si="186"/>
        <v>0</v>
      </c>
      <c r="BC1314" s="44">
        <f t="shared" si="187"/>
        <v>0</v>
      </c>
      <c r="BD1314" s="44"/>
    </row>
    <row r="1315" spans="1:56" ht="15.75" hidden="1" customHeight="1" x14ac:dyDescent="0.25">
      <c r="A1315" s="6"/>
      <c r="B1315" s="22"/>
      <c r="C1315" s="7"/>
      <c r="D1315" s="46"/>
      <c r="E1315" s="7"/>
      <c r="F1315" s="7"/>
      <c r="G1315" s="44"/>
      <c r="H1315" s="41">
        <f>Tabela1[[#This Row],[PESO UNI]]*Tabela1[[#This Row],[QTE]]</f>
        <v>0</v>
      </c>
      <c r="I1315" s="7"/>
      <c r="J1315" s="8"/>
      <c r="K1315" s="8"/>
      <c r="L1315" s="9"/>
      <c r="M1315" s="10"/>
      <c r="N1315" s="8"/>
      <c r="O1315" s="12"/>
      <c r="P1315" s="13"/>
      <c r="Q1315" s="14">
        <f>Tabela1[[#This Row],[QTDE/ Fabricação]]-Tabela1[[#This Row],[QTE]]</f>
        <v>0</v>
      </c>
      <c r="R1315" s="19">
        <f t="shared" si="182"/>
        <v>0</v>
      </c>
      <c r="S1315" s="19">
        <f t="shared" si="181"/>
        <v>0</v>
      </c>
      <c r="T1315" s="20">
        <f t="shared" si="183"/>
        <v>0</v>
      </c>
      <c r="U1315" s="17">
        <f>IFERROR(SUMIF('LISTA DE EMBARQUE'!B:B,MICRO!E:E,'LISTA DE EMBARQUE'!G:G),"")</f>
        <v>0</v>
      </c>
      <c r="V1315" s="12" t="str">
        <f>IFERROR(VLOOKUP(Tabela1[[#This Row],[COD.MDE]],'LISTA DE EMBARQUE'!B:L,11,0),"")</f>
        <v/>
      </c>
      <c r="W1315" s="13" t="str">
        <f>IFERROR(COUNTIF(#REF!,Tabela1[[#This Row],[Colunas5]]),"")</f>
        <v/>
      </c>
      <c r="X1315" s="14">
        <f>Tabela1[[#This Row],[QIANTIDADE EXPEDIDA]]*Tabela1[[#This Row],[PESO UNI]]</f>
        <v>0</v>
      </c>
      <c r="Y1315" s="14">
        <f t="shared" si="184"/>
        <v>0</v>
      </c>
      <c r="Z1315" s="21">
        <f>Tabela1[[#This Row],[PESO TOTAL]]-Tabela1[[#This Row],[Peso Expedido]]</f>
        <v>0</v>
      </c>
      <c r="AA1315" s="18"/>
      <c r="AB1315" s="40"/>
      <c r="AC1315" s="40"/>
      <c r="AD1315" s="40"/>
      <c r="AE1315" s="40"/>
      <c r="AF1315" s="40"/>
      <c r="AG1315" s="40"/>
      <c r="AH1315" s="40"/>
      <c r="AI1315" s="40" t="str">
        <f t="shared" si="188"/>
        <v>ok</v>
      </c>
      <c r="AJ1315"/>
      <c r="AK1315" t="str">
        <f>Tabela1[[#This Row],[Coluna1]]&amp;Tabela1[[#This Row],[PEDIDO]]</f>
        <v/>
      </c>
      <c r="AL1315"/>
      <c r="AM1315"/>
      <c r="AN1315"/>
      <c r="AO1315" t="str">
        <f t="shared" si="185"/>
        <v>/</v>
      </c>
      <c r="AP1315" t="str">
        <f>Tabela1[[#This Row],[TAG]]&amp;Tabela1[[#This Row],[PEDIDO]]&amp;Tabela1[[#This Row],[PRODUTO]]</f>
        <v/>
      </c>
      <c r="AQ1315" s="23" t="str">
        <f>Tabela1[[#This Row],[PRODUTO]]&amp;Tabela1[[#This Row],[TAG]]</f>
        <v/>
      </c>
      <c r="AR1315" s="183">
        <f>Tabela1[[#This Row],[PESO TOTAL]]*Tabela1[[#This Row],[MATÉRIA PRIMA]]</f>
        <v>0</v>
      </c>
      <c r="AS1315" s="28">
        <f>Tabela1[[#This Row],[PESO TOTAL]]*Tabela1[[#This Row],[PREPARAÇÃO ]]</f>
        <v>0</v>
      </c>
      <c r="AT1315" s="28">
        <f>Tabela1[[#This Row],[PESO TOTAL]]*Tabela1[[#This Row],[CALDEIRARIA]]</f>
        <v>0</v>
      </c>
      <c r="AU1315" s="28">
        <f>Tabela1[[#This Row],[PESO TOTAL]]*Tabela1[[#This Row],[SOLDA]]</f>
        <v>0</v>
      </c>
      <c r="AV1315" s="28">
        <f>Tabela1[[#This Row],[PESO TOTAL]]*Tabela1[[#This Row],[ACABAMENTO]]</f>
        <v>0</v>
      </c>
      <c r="AW1315" s="28">
        <f>Tabela1[[#This Row],[PESO TOTAL]]*Tabela1[[#This Row],[PRONTO ACABADO]]</f>
        <v>0</v>
      </c>
      <c r="AX1315" s="28">
        <f>Tabela1[[#This Row],[PESO TOTAL]]*Tabela1[[#This Row],[EXPEDIÇÃO ]]</f>
        <v>0</v>
      </c>
      <c r="AY1315" s="28" t="str">
        <f>Tabela1[[#This Row],[PEDIDO]]&amp;Tabela1[[#This Row],[PRODUTO]]</f>
        <v/>
      </c>
      <c r="AZ1315" s="44">
        <f>IF(AF1315="",0,IF(ISTEXT(AF1315),H1315*VALUE(SUBSTITUTE(AF1315,"%",""))/100,H1315*AF1315))-Tabela1[[#This Row],[PRONTO ACABADO2]]</f>
        <v>0</v>
      </c>
      <c r="BA1315" s="44">
        <f>IF(AG1315="",0,IF(ISTEXT(AG1315),H1315*VALUE(SUBSTITUTE(AG1315,"%",""))/100,H1315*AG1315))-Tabela1[[#This Row],[PESO EXPEDIDO2]]</f>
        <v>0</v>
      </c>
      <c r="BB1315" s="44">
        <f t="shared" si="186"/>
        <v>0</v>
      </c>
      <c r="BC1315" s="44">
        <f t="shared" si="187"/>
        <v>0</v>
      </c>
      <c r="BD1315" s="44"/>
    </row>
    <row r="1316" spans="1:56" ht="15.75" hidden="1" customHeight="1" x14ac:dyDescent="0.25">
      <c r="A1316" s="6"/>
      <c r="B1316" s="22"/>
      <c r="C1316" s="7"/>
      <c r="D1316" s="46"/>
      <c r="E1316" s="7"/>
      <c r="F1316" s="7"/>
      <c r="G1316" s="44"/>
      <c r="H1316" s="41">
        <f>Tabela1[[#This Row],[PESO UNI]]*Tabela1[[#This Row],[QTE]]</f>
        <v>0</v>
      </c>
      <c r="I1316" s="7"/>
      <c r="J1316" s="8"/>
      <c r="K1316" s="8"/>
      <c r="L1316" s="9"/>
      <c r="M1316" s="10"/>
      <c r="N1316" s="8"/>
      <c r="O1316" s="12"/>
      <c r="P1316" s="13"/>
      <c r="Q1316" s="14">
        <f>Tabela1[[#This Row],[QTDE/ Fabricação]]-Tabela1[[#This Row],[QTE]]</f>
        <v>0</v>
      </c>
      <c r="R1316" s="19">
        <f t="shared" si="182"/>
        <v>0</v>
      </c>
      <c r="S1316" s="19">
        <f t="shared" si="181"/>
        <v>0</v>
      </c>
      <c r="T1316" s="20">
        <f t="shared" si="183"/>
        <v>0</v>
      </c>
      <c r="U1316" s="17">
        <f>IFERROR(SUMIF('LISTA DE EMBARQUE'!B:B,MICRO!E:E,'LISTA DE EMBARQUE'!G:G),"")</f>
        <v>0</v>
      </c>
      <c r="V1316" s="12" t="str">
        <f>IFERROR(VLOOKUP(Tabela1[[#This Row],[COD.MDE]],'LISTA DE EMBARQUE'!B:L,11,0),"")</f>
        <v/>
      </c>
      <c r="W1316" s="13" t="str">
        <f>IFERROR(COUNTIF(#REF!,Tabela1[[#This Row],[Colunas5]]),"")</f>
        <v/>
      </c>
      <c r="X1316" s="14">
        <f>Tabela1[[#This Row],[QIANTIDADE EXPEDIDA]]*Tabela1[[#This Row],[PESO UNI]]</f>
        <v>0</v>
      </c>
      <c r="Y1316" s="14">
        <f t="shared" si="184"/>
        <v>0</v>
      </c>
      <c r="Z1316" s="21">
        <f>Tabela1[[#This Row],[PESO TOTAL]]-Tabela1[[#This Row],[Peso Expedido]]</f>
        <v>0</v>
      </c>
      <c r="AA1316" s="18"/>
      <c r="AB1316" s="40"/>
      <c r="AC1316" s="40"/>
      <c r="AD1316" s="40"/>
      <c r="AE1316" s="40"/>
      <c r="AF1316" s="40"/>
      <c r="AG1316" s="40"/>
      <c r="AH1316" s="40"/>
      <c r="AI1316" s="40" t="str">
        <f t="shared" si="188"/>
        <v>ok</v>
      </c>
      <c r="AJ1316"/>
      <c r="AK1316" t="str">
        <f>Tabela1[[#This Row],[Coluna1]]&amp;Tabela1[[#This Row],[PEDIDO]]</f>
        <v/>
      </c>
      <c r="AL1316"/>
      <c r="AM1316"/>
      <c r="AN1316"/>
      <c r="AO1316" t="str">
        <f t="shared" si="185"/>
        <v>/</v>
      </c>
      <c r="AP1316" t="str">
        <f>Tabela1[[#This Row],[TAG]]&amp;Tabela1[[#This Row],[PEDIDO]]&amp;Tabela1[[#This Row],[PRODUTO]]</f>
        <v/>
      </c>
      <c r="AQ1316" s="23" t="str">
        <f>Tabela1[[#This Row],[PRODUTO]]&amp;Tabela1[[#This Row],[TAG]]</f>
        <v/>
      </c>
      <c r="AR1316" s="183">
        <f>Tabela1[[#This Row],[PESO TOTAL]]*Tabela1[[#This Row],[MATÉRIA PRIMA]]</f>
        <v>0</v>
      </c>
      <c r="AS1316" s="28">
        <f>Tabela1[[#This Row],[PESO TOTAL]]*Tabela1[[#This Row],[PREPARAÇÃO ]]</f>
        <v>0</v>
      </c>
      <c r="AT1316" s="28">
        <f>Tabela1[[#This Row],[PESO TOTAL]]*Tabela1[[#This Row],[CALDEIRARIA]]</f>
        <v>0</v>
      </c>
      <c r="AU1316" s="28">
        <f>Tabela1[[#This Row],[PESO TOTAL]]*Tabela1[[#This Row],[SOLDA]]</f>
        <v>0</v>
      </c>
      <c r="AV1316" s="28">
        <f>Tabela1[[#This Row],[PESO TOTAL]]*Tabela1[[#This Row],[ACABAMENTO]]</f>
        <v>0</v>
      </c>
      <c r="AW1316" s="28">
        <f>Tabela1[[#This Row],[PESO TOTAL]]*Tabela1[[#This Row],[PRONTO ACABADO]]</f>
        <v>0</v>
      </c>
      <c r="AX1316" s="28">
        <f>Tabela1[[#This Row],[PESO TOTAL]]*Tabela1[[#This Row],[EXPEDIÇÃO ]]</f>
        <v>0</v>
      </c>
      <c r="AY1316" s="28" t="str">
        <f>Tabela1[[#This Row],[PEDIDO]]&amp;Tabela1[[#This Row],[PRODUTO]]</f>
        <v/>
      </c>
      <c r="AZ1316" s="44">
        <f>IF(AF1316="",0,IF(ISTEXT(AF1316),H1316*VALUE(SUBSTITUTE(AF1316,"%",""))/100,H1316*AF1316))-Tabela1[[#This Row],[PRONTO ACABADO2]]</f>
        <v>0</v>
      </c>
      <c r="BA1316" s="44">
        <f>IF(AG1316="",0,IF(ISTEXT(AG1316),H1316*VALUE(SUBSTITUTE(AG1316,"%",""))/100,H1316*AG1316))-Tabela1[[#This Row],[PESO EXPEDIDO2]]</f>
        <v>0</v>
      </c>
      <c r="BB1316" s="44">
        <f t="shared" si="186"/>
        <v>0</v>
      </c>
      <c r="BC1316" s="44">
        <f t="shared" si="187"/>
        <v>0</v>
      </c>
      <c r="BD1316" s="44"/>
    </row>
    <row r="1317" spans="1:56" ht="15.75" hidden="1" customHeight="1" x14ac:dyDescent="0.25">
      <c r="A1317" s="6"/>
      <c r="B1317" s="22"/>
      <c r="C1317" s="7"/>
      <c r="D1317" s="46"/>
      <c r="E1317" s="7"/>
      <c r="F1317" s="7"/>
      <c r="G1317" s="44"/>
      <c r="H1317" s="41">
        <f>Tabela1[[#This Row],[PESO UNI]]*Tabela1[[#This Row],[QTE]]</f>
        <v>0</v>
      </c>
      <c r="I1317" s="7"/>
      <c r="J1317" s="8"/>
      <c r="K1317" s="8"/>
      <c r="L1317" s="9"/>
      <c r="M1317" s="10"/>
      <c r="N1317" s="8"/>
      <c r="O1317" s="12"/>
      <c r="P1317" s="13"/>
      <c r="Q1317" s="14">
        <f>Tabela1[[#This Row],[QTDE/ Fabricação]]-Tabela1[[#This Row],[QTE]]</f>
        <v>0</v>
      </c>
      <c r="R1317" s="19">
        <f t="shared" si="182"/>
        <v>0</v>
      </c>
      <c r="S1317" s="19">
        <f t="shared" si="181"/>
        <v>0</v>
      </c>
      <c r="T1317" s="20">
        <f t="shared" si="183"/>
        <v>0</v>
      </c>
      <c r="U1317" s="17">
        <f>IFERROR(SUMIF('LISTA DE EMBARQUE'!B:B,MICRO!E:E,'LISTA DE EMBARQUE'!G:G),"")</f>
        <v>0</v>
      </c>
      <c r="V1317" s="12" t="str">
        <f>IFERROR(VLOOKUP(Tabela1[[#This Row],[COD.MDE]],'LISTA DE EMBARQUE'!B:L,11,0),"")</f>
        <v/>
      </c>
      <c r="W1317" s="13" t="str">
        <f>IFERROR(COUNTIF(#REF!,Tabela1[[#This Row],[Colunas5]]),"")</f>
        <v/>
      </c>
      <c r="X1317" s="14">
        <f>Tabela1[[#This Row],[QIANTIDADE EXPEDIDA]]*Tabela1[[#This Row],[PESO UNI]]</f>
        <v>0</v>
      </c>
      <c r="Y1317" s="14">
        <f t="shared" si="184"/>
        <v>0</v>
      </c>
      <c r="Z1317" s="21">
        <f>Tabela1[[#This Row],[PESO TOTAL]]-Tabela1[[#This Row],[Peso Expedido]]</f>
        <v>0</v>
      </c>
      <c r="AA1317" s="18"/>
      <c r="AB1317" s="40"/>
      <c r="AC1317" s="40"/>
      <c r="AD1317" s="40"/>
      <c r="AE1317" s="40"/>
      <c r="AF1317" s="40"/>
      <c r="AG1317" s="40"/>
      <c r="AH1317" s="40"/>
      <c r="AI1317" s="40" t="str">
        <f t="shared" si="188"/>
        <v>ok</v>
      </c>
      <c r="AJ1317"/>
      <c r="AK1317" t="str">
        <f>Tabela1[[#This Row],[Coluna1]]&amp;Tabela1[[#This Row],[PEDIDO]]</f>
        <v/>
      </c>
      <c r="AL1317"/>
      <c r="AM1317"/>
      <c r="AN1317"/>
      <c r="AO1317" t="str">
        <f t="shared" si="185"/>
        <v>/</v>
      </c>
      <c r="AP1317" t="str">
        <f>Tabela1[[#This Row],[TAG]]&amp;Tabela1[[#This Row],[PEDIDO]]&amp;Tabela1[[#This Row],[PRODUTO]]</f>
        <v/>
      </c>
      <c r="AQ1317" s="23" t="str">
        <f>Tabela1[[#This Row],[PRODUTO]]&amp;Tabela1[[#This Row],[TAG]]</f>
        <v/>
      </c>
      <c r="AR1317" s="183">
        <f>Tabela1[[#This Row],[PESO TOTAL]]*Tabela1[[#This Row],[MATÉRIA PRIMA]]</f>
        <v>0</v>
      </c>
      <c r="AS1317" s="28">
        <f>Tabela1[[#This Row],[PESO TOTAL]]*Tabela1[[#This Row],[PREPARAÇÃO ]]</f>
        <v>0</v>
      </c>
      <c r="AT1317" s="28">
        <f>Tabela1[[#This Row],[PESO TOTAL]]*Tabela1[[#This Row],[CALDEIRARIA]]</f>
        <v>0</v>
      </c>
      <c r="AU1317" s="28">
        <f>Tabela1[[#This Row],[PESO TOTAL]]*Tabela1[[#This Row],[SOLDA]]</f>
        <v>0</v>
      </c>
      <c r="AV1317" s="28">
        <f>Tabela1[[#This Row],[PESO TOTAL]]*Tabela1[[#This Row],[ACABAMENTO]]</f>
        <v>0</v>
      </c>
      <c r="AW1317" s="28">
        <f>Tabela1[[#This Row],[PESO TOTAL]]*Tabela1[[#This Row],[PRONTO ACABADO]]</f>
        <v>0</v>
      </c>
      <c r="AX1317" s="28">
        <f>Tabela1[[#This Row],[PESO TOTAL]]*Tabela1[[#This Row],[EXPEDIÇÃO ]]</f>
        <v>0</v>
      </c>
      <c r="AY1317" s="28" t="str">
        <f>Tabela1[[#This Row],[PEDIDO]]&amp;Tabela1[[#This Row],[PRODUTO]]</f>
        <v/>
      </c>
      <c r="AZ1317" s="44">
        <f>IF(AF1317="",0,IF(ISTEXT(AF1317),H1317*VALUE(SUBSTITUTE(AF1317,"%",""))/100,H1317*AF1317))-Tabela1[[#This Row],[PRONTO ACABADO2]]</f>
        <v>0</v>
      </c>
      <c r="BA1317" s="44">
        <f>IF(AG1317="",0,IF(ISTEXT(AG1317),H1317*VALUE(SUBSTITUTE(AG1317,"%",""))/100,H1317*AG1317))-Tabela1[[#This Row],[PESO EXPEDIDO2]]</f>
        <v>0</v>
      </c>
      <c r="BB1317" s="44">
        <f t="shared" si="186"/>
        <v>0</v>
      </c>
      <c r="BC1317" s="44">
        <f t="shared" si="187"/>
        <v>0</v>
      </c>
      <c r="BD1317" s="44"/>
    </row>
    <row r="1318" spans="1:56" ht="15.75" hidden="1" customHeight="1" x14ac:dyDescent="0.25">
      <c r="A1318" s="6"/>
      <c r="B1318" s="22"/>
      <c r="C1318" s="7"/>
      <c r="D1318" s="46"/>
      <c r="E1318" s="7"/>
      <c r="F1318" s="7"/>
      <c r="G1318" s="44"/>
      <c r="H1318" s="41">
        <f>Tabela1[[#This Row],[PESO UNI]]*Tabela1[[#This Row],[QTE]]</f>
        <v>0</v>
      </c>
      <c r="I1318" s="7"/>
      <c r="J1318" s="8"/>
      <c r="K1318" s="8"/>
      <c r="L1318" s="9"/>
      <c r="M1318" s="10"/>
      <c r="N1318" s="8"/>
      <c r="O1318" s="12"/>
      <c r="P1318" s="13"/>
      <c r="Q1318" s="14">
        <f>Tabela1[[#This Row],[QTDE/ Fabricação]]-Tabela1[[#This Row],[QTE]]</f>
        <v>0</v>
      </c>
      <c r="R1318" s="19">
        <f t="shared" si="182"/>
        <v>0</v>
      </c>
      <c r="S1318" s="19">
        <f t="shared" si="181"/>
        <v>0</v>
      </c>
      <c r="T1318" s="20">
        <f t="shared" si="183"/>
        <v>0</v>
      </c>
      <c r="U1318" s="17">
        <f>IFERROR(SUMIF('LISTA DE EMBARQUE'!B:B,MICRO!E:E,'LISTA DE EMBARQUE'!G:G),"")</f>
        <v>0</v>
      </c>
      <c r="V1318" s="12" t="str">
        <f>IFERROR(VLOOKUP(Tabela1[[#This Row],[COD.MDE]],'LISTA DE EMBARQUE'!B:L,11,0),"")</f>
        <v/>
      </c>
      <c r="W1318" s="13" t="str">
        <f>IFERROR(COUNTIF(#REF!,Tabela1[[#This Row],[Colunas5]]),"")</f>
        <v/>
      </c>
      <c r="X1318" s="14">
        <f>Tabela1[[#This Row],[QIANTIDADE EXPEDIDA]]*Tabela1[[#This Row],[PESO UNI]]</f>
        <v>0</v>
      </c>
      <c r="Y1318" s="14">
        <f t="shared" si="184"/>
        <v>0</v>
      </c>
      <c r="Z1318" s="21">
        <f>Tabela1[[#This Row],[PESO TOTAL]]-Tabela1[[#This Row],[Peso Expedido]]</f>
        <v>0</v>
      </c>
      <c r="AA1318" s="18"/>
      <c r="AB1318" s="40"/>
      <c r="AC1318" s="40"/>
      <c r="AD1318" s="40"/>
      <c r="AE1318" s="40"/>
      <c r="AF1318" s="40"/>
      <c r="AG1318" s="40"/>
      <c r="AH1318" s="40"/>
      <c r="AI1318" s="40" t="str">
        <f t="shared" si="188"/>
        <v>ok</v>
      </c>
      <c r="AJ1318"/>
      <c r="AK1318" t="str">
        <f>Tabela1[[#This Row],[Coluna1]]&amp;Tabela1[[#This Row],[PEDIDO]]</f>
        <v/>
      </c>
      <c r="AL1318"/>
      <c r="AM1318"/>
      <c r="AN1318"/>
      <c r="AO1318" t="str">
        <f t="shared" si="185"/>
        <v>/</v>
      </c>
      <c r="AP1318" t="str">
        <f>Tabela1[[#This Row],[TAG]]&amp;Tabela1[[#This Row],[PEDIDO]]&amp;Tabela1[[#This Row],[PRODUTO]]</f>
        <v/>
      </c>
      <c r="AQ1318" s="23" t="str">
        <f>Tabela1[[#This Row],[PRODUTO]]&amp;Tabela1[[#This Row],[TAG]]</f>
        <v/>
      </c>
      <c r="AR1318" s="183">
        <f>Tabela1[[#This Row],[PESO TOTAL]]*Tabela1[[#This Row],[MATÉRIA PRIMA]]</f>
        <v>0</v>
      </c>
      <c r="AS1318" s="28">
        <f>Tabela1[[#This Row],[PESO TOTAL]]*Tabela1[[#This Row],[PREPARAÇÃO ]]</f>
        <v>0</v>
      </c>
      <c r="AT1318" s="28">
        <f>Tabela1[[#This Row],[PESO TOTAL]]*Tabela1[[#This Row],[CALDEIRARIA]]</f>
        <v>0</v>
      </c>
      <c r="AU1318" s="28">
        <f>Tabela1[[#This Row],[PESO TOTAL]]*Tabela1[[#This Row],[SOLDA]]</f>
        <v>0</v>
      </c>
      <c r="AV1318" s="28">
        <f>Tabela1[[#This Row],[PESO TOTAL]]*Tabela1[[#This Row],[ACABAMENTO]]</f>
        <v>0</v>
      </c>
      <c r="AW1318" s="28">
        <f>Tabela1[[#This Row],[PESO TOTAL]]*Tabela1[[#This Row],[PRONTO ACABADO]]</f>
        <v>0</v>
      </c>
      <c r="AX1318" s="28">
        <f>Tabela1[[#This Row],[PESO TOTAL]]*Tabela1[[#This Row],[EXPEDIÇÃO ]]</f>
        <v>0</v>
      </c>
      <c r="AY1318" s="28" t="str">
        <f>Tabela1[[#This Row],[PEDIDO]]&amp;Tabela1[[#This Row],[PRODUTO]]</f>
        <v/>
      </c>
      <c r="AZ1318" s="44">
        <f>IF(AF1318="",0,IF(ISTEXT(AF1318),H1318*VALUE(SUBSTITUTE(AF1318,"%",""))/100,H1318*AF1318))-Tabela1[[#This Row],[PRONTO ACABADO2]]</f>
        <v>0</v>
      </c>
      <c r="BA1318" s="44">
        <f>IF(AG1318="",0,IF(ISTEXT(AG1318),H1318*VALUE(SUBSTITUTE(AG1318,"%",""))/100,H1318*AG1318))-Tabela1[[#This Row],[PESO EXPEDIDO2]]</f>
        <v>0</v>
      </c>
      <c r="BB1318" s="44">
        <f t="shared" si="186"/>
        <v>0</v>
      </c>
      <c r="BC1318" s="44">
        <f t="shared" si="187"/>
        <v>0</v>
      </c>
      <c r="BD1318" s="44"/>
    </row>
    <row r="1319" spans="1:56" ht="15.75" hidden="1" customHeight="1" x14ac:dyDescent="0.25">
      <c r="A1319" s="6"/>
      <c r="B1319" s="22"/>
      <c r="C1319" s="7"/>
      <c r="D1319" s="46"/>
      <c r="E1319" s="7"/>
      <c r="F1319" s="7"/>
      <c r="G1319" s="44"/>
      <c r="H1319" s="41">
        <f>Tabela1[[#This Row],[PESO UNI]]*Tabela1[[#This Row],[QTE]]</f>
        <v>0</v>
      </c>
      <c r="I1319" s="7"/>
      <c r="J1319" s="8"/>
      <c r="K1319" s="8"/>
      <c r="L1319" s="9"/>
      <c r="M1319" s="10"/>
      <c r="N1319" s="8"/>
      <c r="O1319" s="12"/>
      <c r="P1319" s="13"/>
      <c r="Q1319" s="14">
        <f>Tabela1[[#This Row],[QTDE/ Fabricação]]-Tabela1[[#This Row],[QTE]]</f>
        <v>0</v>
      </c>
      <c r="R1319" s="19">
        <f t="shared" si="182"/>
        <v>0</v>
      </c>
      <c r="S1319" s="19">
        <f t="shared" si="181"/>
        <v>0</v>
      </c>
      <c r="T1319" s="20">
        <f t="shared" si="183"/>
        <v>0</v>
      </c>
      <c r="U1319" s="17">
        <f>IFERROR(SUMIF('LISTA DE EMBARQUE'!B:B,MICRO!E:E,'LISTA DE EMBARQUE'!G:G),"")</f>
        <v>0</v>
      </c>
      <c r="V1319" s="12" t="str">
        <f>IFERROR(VLOOKUP(Tabela1[[#This Row],[COD.MDE]],'LISTA DE EMBARQUE'!B:L,11,0),"")</f>
        <v/>
      </c>
      <c r="W1319" s="13" t="str">
        <f>IFERROR(COUNTIF(#REF!,Tabela1[[#This Row],[Colunas5]]),"")</f>
        <v/>
      </c>
      <c r="X1319" s="14">
        <f>Tabela1[[#This Row],[QIANTIDADE EXPEDIDA]]*Tabela1[[#This Row],[PESO UNI]]</f>
        <v>0</v>
      </c>
      <c r="Y1319" s="14">
        <f t="shared" si="184"/>
        <v>0</v>
      </c>
      <c r="Z1319" s="21">
        <f>Tabela1[[#This Row],[PESO TOTAL]]-Tabela1[[#This Row],[Peso Expedido]]</f>
        <v>0</v>
      </c>
      <c r="AA1319" s="18"/>
      <c r="AB1319" s="40"/>
      <c r="AC1319" s="40"/>
      <c r="AD1319" s="40"/>
      <c r="AE1319" s="40"/>
      <c r="AF1319" s="40"/>
      <c r="AG1319" s="40"/>
      <c r="AH1319" s="40"/>
      <c r="AI1319" s="40" t="str">
        <f t="shared" si="188"/>
        <v>ok</v>
      </c>
      <c r="AJ1319"/>
      <c r="AK1319" t="str">
        <f>Tabela1[[#This Row],[Coluna1]]&amp;Tabela1[[#This Row],[PEDIDO]]</f>
        <v/>
      </c>
      <c r="AL1319"/>
      <c r="AM1319"/>
      <c r="AN1319"/>
      <c r="AO1319" t="str">
        <f t="shared" si="185"/>
        <v>/</v>
      </c>
      <c r="AP1319" t="str">
        <f>Tabela1[[#This Row],[TAG]]&amp;Tabela1[[#This Row],[PEDIDO]]&amp;Tabela1[[#This Row],[PRODUTO]]</f>
        <v/>
      </c>
      <c r="AQ1319" s="23" t="str">
        <f>Tabela1[[#This Row],[PRODUTO]]&amp;Tabela1[[#This Row],[TAG]]</f>
        <v/>
      </c>
      <c r="AR1319" s="183">
        <f>Tabela1[[#This Row],[PESO TOTAL]]*Tabela1[[#This Row],[MATÉRIA PRIMA]]</f>
        <v>0</v>
      </c>
      <c r="AS1319" s="28">
        <f>Tabela1[[#This Row],[PESO TOTAL]]*Tabela1[[#This Row],[PREPARAÇÃO ]]</f>
        <v>0</v>
      </c>
      <c r="AT1319" s="28">
        <f>Tabela1[[#This Row],[PESO TOTAL]]*Tabela1[[#This Row],[CALDEIRARIA]]</f>
        <v>0</v>
      </c>
      <c r="AU1319" s="28">
        <f>Tabela1[[#This Row],[PESO TOTAL]]*Tabela1[[#This Row],[SOLDA]]</f>
        <v>0</v>
      </c>
      <c r="AV1319" s="28">
        <f>Tabela1[[#This Row],[PESO TOTAL]]*Tabela1[[#This Row],[ACABAMENTO]]</f>
        <v>0</v>
      </c>
      <c r="AW1319" s="28">
        <f>Tabela1[[#This Row],[PESO TOTAL]]*Tabela1[[#This Row],[PRONTO ACABADO]]</f>
        <v>0</v>
      </c>
      <c r="AX1319" s="28">
        <f>Tabela1[[#This Row],[PESO TOTAL]]*Tabela1[[#This Row],[EXPEDIÇÃO ]]</f>
        <v>0</v>
      </c>
      <c r="AY1319" s="28" t="str">
        <f>Tabela1[[#This Row],[PEDIDO]]&amp;Tabela1[[#This Row],[PRODUTO]]</f>
        <v/>
      </c>
      <c r="AZ1319" s="44">
        <f>IF(AF1319="",0,IF(ISTEXT(AF1319),H1319*VALUE(SUBSTITUTE(AF1319,"%",""))/100,H1319*AF1319))-Tabela1[[#This Row],[PRONTO ACABADO2]]</f>
        <v>0</v>
      </c>
      <c r="BA1319" s="44">
        <f>IF(AG1319="",0,IF(ISTEXT(AG1319),H1319*VALUE(SUBSTITUTE(AG1319,"%",""))/100,H1319*AG1319))-Tabela1[[#This Row],[PESO EXPEDIDO2]]</f>
        <v>0</v>
      </c>
      <c r="BB1319" s="44">
        <f t="shared" si="186"/>
        <v>0</v>
      </c>
      <c r="BC1319" s="44">
        <f t="shared" si="187"/>
        <v>0</v>
      </c>
      <c r="BD1319" s="44"/>
    </row>
    <row r="1320" spans="1:56" ht="15.75" hidden="1" customHeight="1" x14ac:dyDescent="0.25">
      <c r="A1320" s="6"/>
      <c r="B1320" s="22"/>
      <c r="C1320" s="7"/>
      <c r="D1320" s="46"/>
      <c r="E1320" s="7"/>
      <c r="F1320" s="7"/>
      <c r="G1320" s="44"/>
      <c r="H1320" s="41">
        <f>Tabela1[[#This Row],[PESO UNI]]*Tabela1[[#This Row],[QTE]]</f>
        <v>0</v>
      </c>
      <c r="I1320" s="7"/>
      <c r="J1320" s="8"/>
      <c r="K1320" s="8"/>
      <c r="L1320" s="9"/>
      <c r="M1320" s="10"/>
      <c r="N1320" s="8"/>
      <c r="O1320" s="12"/>
      <c r="P1320" s="13"/>
      <c r="Q1320" s="14">
        <f>Tabela1[[#This Row],[QTDE/ Fabricação]]-Tabela1[[#This Row],[QTE]]</f>
        <v>0</v>
      </c>
      <c r="R1320" s="19">
        <f t="shared" si="182"/>
        <v>0</v>
      </c>
      <c r="S1320" s="19">
        <f t="shared" si="181"/>
        <v>0</v>
      </c>
      <c r="T1320" s="20">
        <f t="shared" si="183"/>
        <v>0</v>
      </c>
      <c r="U1320" s="17">
        <f>IFERROR(SUMIF('LISTA DE EMBARQUE'!B:B,MICRO!E:E,'LISTA DE EMBARQUE'!G:G),"")</f>
        <v>0</v>
      </c>
      <c r="V1320" s="12" t="str">
        <f>IFERROR(VLOOKUP(Tabela1[[#This Row],[COD.MDE]],'LISTA DE EMBARQUE'!B:L,11,0),"")</f>
        <v/>
      </c>
      <c r="W1320" s="13" t="str">
        <f>IFERROR(COUNTIF(#REF!,Tabela1[[#This Row],[Colunas5]]),"")</f>
        <v/>
      </c>
      <c r="X1320" s="14">
        <f>Tabela1[[#This Row],[QIANTIDADE EXPEDIDA]]*Tabela1[[#This Row],[PESO UNI]]</f>
        <v>0</v>
      </c>
      <c r="Y1320" s="14">
        <f t="shared" si="184"/>
        <v>0</v>
      </c>
      <c r="Z1320" s="21">
        <f>Tabela1[[#This Row],[PESO TOTAL]]-Tabela1[[#This Row],[Peso Expedido]]</f>
        <v>0</v>
      </c>
      <c r="AA1320" s="18"/>
      <c r="AB1320" s="40"/>
      <c r="AC1320" s="40"/>
      <c r="AD1320" s="40"/>
      <c r="AE1320" s="40"/>
      <c r="AF1320" s="40"/>
      <c r="AG1320" s="40"/>
      <c r="AH1320" s="40"/>
      <c r="AI1320" s="40" t="str">
        <f t="shared" si="188"/>
        <v>ok</v>
      </c>
      <c r="AJ1320"/>
      <c r="AK1320" t="str">
        <f>Tabela1[[#This Row],[Coluna1]]&amp;Tabela1[[#This Row],[PEDIDO]]</f>
        <v/>
      </c>
      <c r="AL1320"/>
      <c r="AM1320"/>
      <c r="AN1320"/>
      <c r="AO1320" t="str">
        <f t="shared" si="185"/>
        <v>/</v>
      </c>
      <c r="AP1320" t="str">
        <f>Tabela1[[#This Row],[TAG]]&amp;Tabela1[[#This Row],[PEDIDO]]&amp;Tabela1[[#This Row],[PRODUTO]]</f>
        <v/>
      </c>
      <c r="AQ1320" s="23" t="str">
        <f>Tabela1[[#This Row],[PRODUTO]]&amp;Tabela1[[#This Row],[TAG]]</f>
        <v/>
      </c>
      <c r="AR1320" s="183">
        <f>Tabela1[[#This Row],[PESO TOTAL]]*Tabela1[[#This Row],[MATÉRIA PRIMA]]</f>
        <v>0</v>
      </c>
      <c r="AS1320" s="28">
        <f>Tabela1[[#This Row],[PESO TOTAL]]*Tabela1[[#This Row],[PREPARAÇÃO ]]</f>
        <v>0</v>
      </c>
      <c r="AT1320" s="28">
        <f>Tabela1[[#This Row],[PESO TOTAL]]*Tabela1[[#This Row],[CALDEIRARIA]]</f>
        <v>0</v>
      </c>
      <c r="AU1320" s="28">
        <f>Tabela1[[#This Row],[PESO TOTAL]]*Tabela1[[#This Row],[SOLDA]]</f>
        <v>0</v>
      </c>
      <c r="AV1320" s="28">
        <f>Tabela1[[#This Row],[PESO TOTAL]]*Tabela1[[#This Row],[ACABAMENTO]]</f>
        <v>0</v>
      </c>
      <c r="AW1320" s="28">
        <f>Tabela1[[#This Row],[PESO TOTAL]]*Tabela1[[#This Row],[PRONTO ACABADO]]</f>
        <v>0</v>
      </c>
      <c r="AX1320" s="28">
        <f>Tabela1[[#This Row],[PESO TOTAL]]*Tabela1[[#This Row],[EXPEDIÇÃO ]]</f>
        <v>0</v>
      </c>
      <c r="AY1320" s="28" t="str">
        <f>Tabela1[[#This Row],[PEDIDO]]&amp;Tabela1[[#This Row],[PRODUTO]]</f>
        <v/>
      </c>
      <c r="AZ1320" s="44">
        <f>IF(AF1320="",0,IF(ISTEXT(AF1320),H1320*VALUE(SUBSTITUTE(AF1320,"%",""))/100,H1320*AF1320))-Tabela1[[#This Row],[PRONTO ACABADO2]]</f>
        <v>0</v>
      </c>
      <c r="BA1320" s="44">
        <f>IF(AG1320="",0,IF(ISTEXT(AG1320),H1320*VALUE(SUBSTITUTE(AG1320,"%",""))/100,H1320*AG1320))-Tabela1[[#This Row],[PESO EXPEDIDO2]]</f>
        <v>0</v>
      </c>
      <c r="BB1320" s="44">
        <f t="shared" si="186"/>
        <v>0</v>
      </c>
      <c r="BC1320" s="44">
        <f t="shared" si="187"/>
        <v>0</v>
      </c>
      <c r="BD1320" s="44"/>
    </row>
    <row r="1321" spans="1:56" ht="15.75" hidden="1" customHeight="1" x14ac:dyDescent="0.25">
      <c r="A1321" s="6"/>
      <c r="B1321" s="22"/>
      <c r="C1321" s="7"/>
      <c r="D1321" s="46"/>
      <c r="E1321" s="7"/>
      <c r="F1321" s="7"/>
      <c r="G1321" s="44"/>
      <c r="H1321" s="41">
        <f>Tabela1[[#This Row],[PESO UNI]]*Tabela1[[#This Row],[QTE]]</f>
        <v>0</v>
      </c>
      <c r="I1321" s="7"/>
      <c r="J1321" s="8"/>
      <c r="K1321" s="8"/>
      <c r="L1321" s="9"/>
      <c r="M1321" s="10"/>
      <c r="N1321" s="8"/>
      <c r="O1321" s="12"/>
      <c r="P1321" s="13"/>
      <c r="Q1321" s="14">
        <f>Tabela1[[#This Row],[QTDE/ Fabricação]]-Tabela1[[#This Row],[QTE]]</f>
        <v>0</v>
      </c>
      <c r="R1321" s="19">
        <f t="shared" si="182"/>
        <v>0</v>
      </c>
      <c r="S1321" s="19">
        <f t="shared" si="181"/>
        <v>0</v>
      </c>
      <c r="T1321" s="20">
        <f t="shared" si="183"/>
        <v>0</v>
      </c>
      <c r="U1321" s="17">
        <f>IFERROR(SUMIF('LISTA DE EMBARQUE'!B:B,MICRO!E:E,'LISTA DE EMBARQUE'!G:G),"")</f>
        <v>0</v>
      </c>
      <c r="V1321" s="12" t="str">
        <f>IFERROR(VLOOKUP(Tabela1[[#This Row],[COD.MDE]],'LISTA DE EMBARQUE'!B:L,11,0),"")</f>
        <v/>
      </c>
      <c r="W1321" s="13" t="str">
        <f>IFERROR(COUNTIF(#REF!,Tabela1[[#This Row],[Colunas5]]),"")</f>
        <v/>
      </c>
      <c r="X1321" s="14">
        <f>Tabela1[[#This Row],[QIANTIDADE EXPEDIDA]]*Tabela1[[#This Row],[PESO UNI]]</f>
        <v>0</v>
      </c>
      <c r="Y1321" s="14">
        <f t="shared" si="184"/>
        <v>0</v>
      </c>
      <c r="Z1321" s="21">
        <f>Tabela1[[#This Row],[PESO TOTAL]]-Tabela1[[#This Row],[Peso Expedido]]</f>
        <v>0</v>
      </c>
      <c r="AA1321" s="18"/>
      <c r="AB1321" s="40"/>
      <c r="AC1321" s="40"/>
      <c r="AD1321" s="40"/>
      <c r="AE1321" s="40"/>
      <c r="AF1321" s="40"/>
      <c r="AG1321" s="40"/>
      <c r="AH1321" s="40"/>
      <c r="AI1321" s="40" t="str">
        <f t="shared" si="188"/>
        <v>ok</v>
      </c>
      <c r="AJ1321"/>
      <c r="AK1321" t="str">
        <f>Tabela1[[#This Row],[Coluna1]]&amp;Tabela1[[#This Row],[PEDIDO]]</f>
        <v/>
      </c>
      <c r="AL1321"/>
      <c r="AM1321"/>
      <c r="AN1321"/>
      <c r="AO1321" t="str">
        <f t="shared" si="185"/>
        <v>/</v>
      </c>
      <c r="AP1321" t="str">
        <f>Tabela1[[#This Row],[TAG]]&amp;Tabela1[[#This Row],[PEDIDO]]&amp;Tabela1[[#This Row],[PRODUTO]]</f>
        <v/>
      </c>
      <c r="AQ1321" s="23" t="str">
        <f>Tabela1[[#This Row],[PRODUTO]]&amp;Tabela1[[#This Row],[TAG]]</f>
        <v/>
      </c>
      <c r="AR1321" s="183">
        <f>Tabela1[[#This Row],[PESO TOTAL]]*Tabela1[[#This Row],[MATÉRIA PRIMA]]</f>
        <v>0</v>
      </c>
      <c r="AS1321" s="28">
        <f>Tabela1[[#This Row],[PESO TOTAL]]*Tabela1[[#This Row],[PREPARAÇÃO ]]</f>
        <v>0</v>
      </c>
      <c r="AT1321" s="28">
        <f>Tabela1[[#This Row],[PESO TOTAL]]*Tabela1[[#This Row],[CALDEIRARIA]]</f>
        <v>0</v>
      </c>
      <c r="AU1321" s="28">
        <f>Tabela1[[#This Row],[PESO TOTAL]]*Tabela1[[#This Row],[SOLDA]]</f>
        <v>0</v>
      </c>
      <c r="AV1321" s="28">
        <f>Tabela1[[#This Row],[PESO TOTAL]]*Tabela1[[#This Row],[ACABAMENTO]]</f>
        <v>0</v>
      </c>
      <c r="AW1321" s="28">
        <f>Tabela1[[#This Row],[PESO TOTAL]]*Tabela1[[#This Row],[PRONTO ACABADO]]</f>
        <v>0</v>
      </c>
      <c r="AX1321" s="28">
        <f>Tabela1[[#This Row],[PESO TOTAL]]*Tabela1[[#This Row],[EXPEDIÇÃO ]]</f>
        <v>0</v>
      </c>
      <c r="AY1321" s="28" t="str">
        <f>Tabela1[[#This Row],[PEDIDO]]&amp;Tabela1[[#This Row],[PRODUTO]]</f>
        <v/>
      </c>
      <c r="AZ1321" s="44">
        <f>IF(AF1321="",0,IF(ISTEXT(AF1321),H1321*VALUE(SUBSTITUTE(AF1321,"%",""))/100,H1321*AF1321))-Tabela1[[#This Row],[PRONTO ACABADO2]]</f>
        <v>0</v>
      </c>
      <c r="BA1321" s="44">
        <f>IF(AG1321="",0,IF(ISTEXT(AG1321),H1321*VALUE(SUBSTITUTE(AG1321,"%",""))/100,H1321*AG1321))-Tabela1[[#This Row],[PESO EXPEDIDO2]]</f>
        <v>0</v>
      </c>
      <c r="BB1321" s="44">
        <f t="shared" si="186"/>
        <v>0</v>
      </c>
      <c r="BC1321" s="44">
        <f t="shared" si="187"/>
        <v>0</v>
      </c>
      <c r="BD1321" s="44"/>
    </row>
    <row r="1322" spans="1:56" ht="15.75" hidden="1" customHeight="1" x14ac:dyDescent="0.25">
      <c r="A1322" s="6"/>
      <c r="B1322" s="22"/>
      <c r="C1322" s="7"/>
      <c r="D1322" s="46"/>
      <c r="E1322" s="7"/>
      <c r="F1322" s="7"/>
      <c r="G1322" s="44"/>
      <c r="H1322" s="41">
        <f>Tabela1[[#This Row],[PESO UNI]]*Tabela1[[#This Row],[QTE]]</f>
        <v>0</v>
      </c>
      <c r="I1322" s="7"/>
      <c r="J1322" s="8"/>
      <c r="K1322" s="8"/>
      <c r="L1322" s="9"/>
      <c r="M1322" s="10"/>
      <c r="N1322" s="8"/>
      <c r="O1322" s="12"/>
      <c r="P1322" s="13"/>
      <c r="Q1322" s="14">
        <f>Tabela1[[#This Row],[QTDE/ Fabricação]]-Tabela1[[#This Row],[QTE]]</f>
        <v>0</v>
      </c>
      <c r="R1322" s="19">
        <f t="shared" si="182"/>
        <v>0</v>
      </c>
      <c r="S1322" s="19">
        <f t="shared" si="181"/>
        <v>0</v>
      </c>
      <c r="T1322" s="20">
        <f t="shared" si="183"/>
        <v>0</v>
      </c>
      <c r="U1322" s="17">
        <f>IFERROR(SUMIF('LISTA DE EMBARQUE'!B:B,MICRO!E:E,'LISTA DE EMBARQUE'!G:G),"")</f>
        <v>0</v>
      </c>
      <c r="V1322" s="12" t="str">
        <f>IFERROR(VLOOKUP(Tabela1[[#This Row],[COD.MDE]],'LISTA DE EMBARQUE'!B:L,11,0),"")</f>
        <v/>
      </c>
      <c r="W1322" s="13" t="str">
        <f>IFERROR(COUNTIF(#REF!,Tabela1[[#This Row],[Colunas5]]),"")</f>
        <v/>
      </c>
      <c r="X1322" s="14">
        <f>Tabela1[[#This Row],[QIANTIDADE EXPEDIDA]]*Tabela1[[#This Row],[PESO UNI]]</f>
        <v>0</v>
      </c>
      <c r="Y1322" s="14">
        <f t="shared" si="184"/>
        <v>0</v>
      </c>
      <c r="Z1322" s="21">
        <f>Tabela1[[#This Row],[PESO TOTAL]]-Tabela1[[#This Row],[Peso Expedido]]</f>
        <v>0</v>
      </c>
      <c r="AA1322" s="18"/>
      <c r="AB1322" s="40"/>
      <c r="AC1322" s="40"/>
      <c r="AD1322" s="40"/>
      <c r="AE1322" s="40"/>
      <c r="AF1322" s="40"/>
      <c r="AG1322" s="40"/>
      <c r="AH1322" s="40"/>
      <c r="AI1322" s="40" t="str">
        <f t="shared" si="188"/>
        <v>ok</v>
      </c>
      <c r="AJ1322"/>
      <c r="AK1322" t="str">
        <f>Tabela1[[#This Row],[Coluna1]]&amp;Tabela1[[#This Row],[PEDIDO]]</f>
        <v/>
      </c>
      <c r="AL1322"/>
      <c r="AM1322"/>
      <c r="AN1322"/>
      <c r="AO1322" t="str">
        <f t="shared" si="185"/>
        <v>/</v>
      </c>
      <c r="AP1322" t="str">
        <f>Tabela1[[#This Row],[TAG]]&amp;Tabela1[[#This Row],[PEDIDO]]&amp;Tabela1[[#This Row],[PRODUTO]]</f>
        <v/>
      </c>
      <c r="AQ1322" s="23" t="str">
        <f>Tabela1[[#This Row],[PRODUTO]]&amp;Tabela1[[#This Row],[TAG]]</f>
        <v/>
      </c>
      <c r="AR1322" s="183">
        <f>Tabela1[[#This Row],[PESO TOTAL]]*Tabela1[[#This Row],[MATÉRIA PRIMA]]</f>
        <v>0</v>
      </c>
      <c r="AS1322" s="28">
        <f>Tabela1[[#This Row],[PESO TOTAL]]*Tabela1[[#This Row],[PREPARAÇÃO ]]</f>
        <v>0</v>
      </c>
      <c r="AT1322" s="28">
        <f>Tabela1[[#This Row],[PESO TOTAL]]*Tabela1[[#This Row],[CALDEIRARIA]]</f>
        <v>0</v>
      </c>
      <c r="AU1322" s="28">
        <f>Tabela1[[#This Row],[PESO TOTAL]]*Tabela1[[#This Row],[SOLDA]]</f>
        <v>0</v>
      </c>
      <c r="AV1322" s="28">
        <f>Tabela1[[#This Row],[PESO TOTAL]]*Tabela1[[#This Row],[ACABAMENTO]]</f>
        <v>0</v>
      </c>
      <c r="AW1322" s="28">
        <f>Tabela1[[#This Row],[PESO TOTAL]]*Tabela1[[#This Row],[PRONTO ACABADO]]</f>
        <v>0</v>
      </c>
      <c r="AX1322" s="28">
        <f>Tabela1[[#This Row],[PESO TOTAL]]*Tabela1[[#This Row],[EXPEDIÇÃO ]]</f>
        <v>0</v>
      </c>
      <c r="AY1322" s="28" t="str">
        <f>Tabela1[[#This Row],[PEDIDO]]&amp;Tabela1[[#This Row],[PRODUTO]]</f>
        <v/>
      </c>
      <c r="AZ1322" s="44">
        <f>IF(AF1322="",0,IF(ISTEXT(AF1322),H1322*VALUE(SUBSTITUTE(AF1322,"%",""))/100,H1322*AF1322))-Tabela1[[#This Row],[PRONTO ACABADO2]]</f>
        <v>0</v>
      </c>
      <c r="BA1322" s="44">
        <f>IF(AG1322="",0,IF(ISTEXT(AG1322),H1322*VALUE(SUBSTITUTE(AG1322,"%",""))/100,H1322*AG1322))-Tabela1[[#This Row],[PESO EXPEDIDO2]]</f>
        <v>0</v>
      </c>
      <c r="BB1322" s="44">
        <f t="shared" si="186"/>
        <v>0</v>
      </c>
      <c r="BC1322" s="44">
        <f t="shared" si="187"/>
        <v>0</v>
      </c>
      <c r="BD1322" s="44"/>
    </row>
    <row r="1323" spans="1:56" ht="15.75" hidden="1" customHeight="1" x14ac:dyDescent="0.25">
      <c r="A1323" s="6"/>
      <c r="B1323" s="22"/>
      <c r="C1323" s="7"/>
      <c r="D1323" s="46"/>
      <c r="E1323" s="7"/>
      <c r="F1323" s="7"/>
      <c r="G1323" s="44"/>
      <c r="H1323" s="41">
        <f>Tabela1[[#This Row],[PESO UNI]]*Tabela1[[#This Row],[QTE]]</f>
        <v>0</v>
      </c>
      <c r="I1323" s="7"/>
      <c r="J1323" s="8"/>
      <c r="K1323" s="8"/>
      <c r="L1323" s="9"/>
      <c r="M1323" s="10"/>
      <c r="N1323" s="8"/>
      <c r="O1323" s="12"/>
      <c r="P1323" s="13"/>
      <c r="Q1323" s="14">
        <f>Tabela1[[#This Row],[QTDE/ Fabricação]]-Tabela1[[#This Row],[QTE]]</f>
        <v>0</v>
      </c>
      <c r="R1323" s="19">
        <f t="shared" si="182"/>
        <v>0</v>
      </c>
      <c r="S1323" s="19">
        <f t="shared" si="181"/>
        <v>0</v>
      </c>
      <c r="T1323" s="20">
        <f t="shared" si="183"/>
        <v>0</v>
      </c>
      <c r="U1323" s="17">
        <f>IFERROR(SUMIF('LISTA DE EMBARQUE'!B:B,MICRO!E:E,'LISTA DE EMBARQUE'!G:G),"")</f>
        <v>0</v>
      </c>
      <c r="V1323" s="12" t="str">
        <f>IFERROR(VLOOKUP(Tabela1[[#This Row],[COD.MDE]],'LISTA DE EMBARQUE'!B:L,11,0),"")</f>
        <v/>
      </c>
      <c r="W1323" s="13" t="str">
        <f>IFERROR(COUNTIF(#REF!,Tabela1[[#This Row],[Colunas5]]),"")</f>
        <v/>
      </c>
      <c r="X1323" s="14">
        <f>Tabela1[[#This Row],[QIANTIDADE EXPEDIDA]]*Tabela1[[#This Row],[PESO UNI]]</f>
        <v>0</v>
      </c>
      <c r="Y1323" s="14">
        <f t="shared" si="184"/>
        <v>0</v>
      </c>
      <c r="Z1323" s="21">
        <f>Tabela1[[#This Row],[PESO TOTAL]]-Tabela1[[#This Row],[Peso Expedido]]</f>
        <v>0</v>
      </c>
      <c r="AA1323" s="18"/>
      <c r="AB1323" s="40"/>
      <c r="AC1323" s="40"/>
      <c r="AD1323" s="40"/>
      <c r="AE1323" s="40"/>
      <c r="AF1323" s="40"/>
      <c r="AG1323" s="40"/>
      <c r="AH1323" s="40"/>
      <c r="AI1323" s="40" t="str">
        <f t="shared" si="188"/>
        <v>ok</v>
      </c>
      <c r="AJ1323"/>
      <c r="AK1323" t="str">
        <f>Tabela1[[#This Row],[Coluna1]]&amp;Tabela1[[#This Row],[PEDIDO]]</f>
        <v/>
      </c>
      <c r="AL1323"/>
      <c r="AM1323"/>
      <c r="AN1323"/>
      <c r="AO1323" t="str">
        <f t="shared" si="185"/>
        <v>/</v>
      </c>
      <c r="AP1323" t="str">
        <f>Tabela1[[#This Row],[TAG]]&amp;Tabela1[[#This Row],[PEDIDO]]&amp;Tabela1[[#This Row],[PRODUTO]]</f>
        <v/>
      </c>
      <c r="AQ1323" s="23" t="str">
        <f>Tabela1[[#This Row],[PRODUTO]]&amp;Tabela1[[#This Row],[TAG]]</f>
        <v/>
      </c>
      <c r="AR1323" s="183">
        <f>Tabela1[[#This Row],[PESO TOTAL]]*Tabela1[[#This Row],[MATÉRIA PRIMA]]</f>
        <v>0</v>
      </c>
      <c r="AS1323" s="28">
        <f>Tabela1[[#This Row],[PESO TOTAL]]*Tabela1[[#This Row],[PREPARAÇÃO ]]</f>
        <v>0</v>
      </c>
      <c r="AT1323" s="28">
        <f>Tabela1[[#This Row],[PESO TOTAL]]*Tabela1[[#This Row],[CALDEIRARIA]]</f>
        <v>0</v>
      </c>
      <c r="AU1323" s="28">
        <f>Tabela1[[#This Row],[PESO TOTAL]]*Tabela1[[#This Row],[SOLDA]]</f>
        <v>0</v>
      </c>
      <c r="AV1323" s="28">
        <f>Tabela1[[#This Row],[PESO TOTAL]]*Tabela1[[#This Row],[ACABAMENTO]]</f>
        <v>0</v>
      </c>
      <c r="AW1323" s="28">
        <f>Tabela1[[#This Row],[PESO TOTAL]]*Tabela1[[#This Row],[PRONTO ACABADO]]</f>
        <v>0</v>
      </c>
      <c r="AX1323" s="28">
        <f>Tabela1[[#This Row],[PESO TOTAL]]*Tabela1[[#This Row],[EXPEDIÇÃO ]]</f>
        <v>0</v>
      </c>
      <c r="AY1323" s="28" t="str">
        <f>Tabela1[[#This Row],[PEDIDO]]&amp;Tabela1[[#This Row],[PRODUTO]]</f>
        <v/>
      </c>
      <c r="AZ1323" s="44">
        <f>IF(AF1323="",0,IF(ISTEXT(AF1323),H1323*VALUE(SUBSTITUTE(AF1323,"%",""))/100,H1323*AF1323))-Tabela1[[#This Row],[PRONTO ACABADO2]]</f>
        <v>0</v>
      </c>
      <c r="BA1323" s="44">
        <f>IF(AG1323="",0,IF(ISTEXT(AG1323),H1323*VALUE(SUBSTITUTE(AG1323,"%",""))/100,H1323*AG1323))-Tabela1[[#This Row],[PESO EXPEDIDO2]]</f>
        <v>0</v>
      </c>
      <c r="BB1323" s="44">
        <f t="shared" si="186"/>
        <v>0</v>
      </c>
      <c r="BC1323" s="44">
        <f t="shared" si="187"/>
        <v>0</v>
      </c>
      <c r="BD1323" s="44"/>
    </row>
    <row r="1324" spans="1:56" ht="15.75" hidden="1" customHeight="1" x14ac:dyDescent="0.25">
      <c r="A1324" s="6"/>
      <c r="B1324" s="22"/>
      <c r="C1324" s="7"/>
      <c r="D1324" s="46"/>
      <c r="E1324" s="7"/>
      <c r="F1324" s="7"/>
      <c r="G1324" s="44"/>
      <c r="H1324" s="41">
        <f>Tabela1[[#This Row],[PESO UNI]]*Tabela1[[#This Row],[QTE]]</f>
        <v>0</v>
      </c>
      <c r="I1324" s="7"/>
      <c r="J1324" s="8"/>
      <c r="K1324" s="8"/>
      <c r="L1324" s="9"/>
      <c r="M1324" s="10"/>
      <c r="N1324" s="8"/>
      <c r="O1324" s="12"/>
      <c r="P1324" s="13"/>
      <c r="Q1324" s="14">
        <f>Tabela1[[#This Row],[QTDE/ Fabricação]]-Tabela1[[#This Row],[QTE]]</f>
        <v>0</v>
      </c>
      <c r="R1324" s="19">
        <f t="shared" si="182"/>
        <v>0</v>
      </c>
      <c r="S1324" s="19">
        <f t="shared" si="181"/>
        <v>0</v>
      </c>
      <c r="T1324" s="20">
        <f t="shared" si="183"/>
        <v>0</v>
      </c>
      <c r="U1324" s="17">
        <f>IFERROR(SUMIF('LISTA DE EMBARQUE'!B:B,MICRO!E:E,'LISTA DE EMBARQUE'!G:G),"")</f>
        <v>0</v>
      </c>
      <c r="V1324" s="12" t="str">
        <f>IFERROR(VLOOKUP(Tabela1[[#This Row],[COD.MDE]],'LISTA DE EMBARQUE'!B:L,11,0),"")</f>
        <v/>
      </c>
      <c r="W1324" s="13" t="str">
        <f>IFERROR(COUNTIF(#REF!,Tabela1[[#This Row],[Colunas5]]),"")</f>
        <v/>
      </c>
      <c r="X1324" s="14">
        <f>Tabela1[[#This Row],[QIANTIDADE EXPEDIDA]]*Tabela1[[#This Row],[PESO UNI]]</f>
        <v>0</v>
      </c>
      <c r="Y1324" s="14">
        <f t="shared" si="184"/>
        <v>0</v>
      </c>
      <c r="Z1324" s="21">
        <f>Tabela1[[#This Row],[PESO TOTAL]]-Tabela1[[#This Row],[Peso Expedido]]</f>
        <v>0</v>
      </c>
      <c r="AA1324" s="18"/>
      <c r="AB1324" s="40"/>
      <c r="AC1324" s="40"/>
      <c r="AD1324" s="40"/>
      <c r="AE1324" s="40"/>
      <c r="AF1324" s="40"/>
      <c r="AG1324" s="40"/>
      <c r="AH1324" s="40"/>
      <c r="AI1324" s="40" t="str">
        <f t="shared" si="188"/>
        <v>ok</v>
      </c>
      <c r="AJ1324"/>
      <c r="AK1324" t="str">
        <f>Tabela1[[#This Row],[Coluna1]]&amp;Tabela1[[#This Row],[PEDIDO]]</f>
        <v/>
      </c>
      <c r="AL1324"/>
      <c r="AM1324"/>
      <c r="AN1324"/>
      <c r="AO1324" t="str">
        <f t="shared" si="185"/>
        <v>/</v>
      </c>
      <c r="AP1324" t="str">
        <f>Tabela1[[#This Row],[TAG]]&amp;Tabela1[[#This Row],[PEDIDO]]&amp;Tabela1[[#This Row],[PRODUTO]]</f>
        <v/>
      </c>
      <c r="AQ1324" s="23" t="str">
        <f>Tabela1[[#This Row],[PRODUTO]]&amp;Tabela1[[#This Row],[TAG]]</f>
        <v/>
      </c>
      <c r="AR1324" s="183">
        <f>Tabela1[[#This Row],[PESO TOTAL]]*Tabela1[[#This Row],[MATÉRIA PRIMA]]</f>
        <v>0</v>
      </c>
      <c r="AS1324" s="28">
        <f>Tabela1[[#This Row],[PESO TOTAL]]*Tabela1[[#This Row],[PREPARAÇÃO ]]</f>
        <v>0</v>
      </c>
      <c r="AT1324" s="28">
        <f>Tabela1[[#This Row],[PESO TOTAL]]*Tabela1[[#This Row],[CALDEIRARIA]]</f>
        <v>0</v>
      </c>
      <c r="AU1324" s="28">
        <f>Tabela1[[#This Row],[PESO TOTAL]]*Tabela1[[#This Row],[SOLDA]]</f>
        <v>0</v>
      </c>
      <c r="AV1324" s="28">
        <f>Tabela1[[#This Row],[PESO TOTAL]]*Tabela1[[#This Row],[ACABAMENTO]]</f>
        <v>0</v>
      </c>
      <c r="AW1324" s="28">
        <f>Tabela1[[#This Row],[PESO TOTAL]]*Tabela1[[#This Row],[PRONTO ACABADO]]</f>
        <v>0</v>
      </c>
      <c r="AX1324" s="28">
        <f>Tabela1[[#This Row],[PESO TOTAL]]*Tabela1[[#This Row],[EXPEDIÇÃO ]]</f>
        <v>0</v>
      </c>
      <c r="AY1324" s="28" t="str">
        <f>Tabela1[[#This Row],[PEDIDO]]&amp;Tabela1[[#This Row],[PRODUTO]]</f>
        <v/>
      </c>
      <c r="AZ1324" s="44">
        <f>IF(AF1324="",0,IF(ISTEXT(AF1324),H1324*VALUE(SUBSTITUTE(AF1324,"%",""))/100,H1324*AF1324))-Tabela1[[#This Row],[PRONTO ACABADO2]]</f>
        <v>0</v>
      </c>
      <c r="BA1324" s="44">
        <f>IF(AG1324="",0,IF(ISTEXT(AG1324),H1324*VALUE(SUBSTITUTE(AG1324,"%",""))/100,H1324*AG1324))-Tabela1[[#This Row],[PESO EXPEDIDO2]]</f>
        <v>0</v>
      </c>
      <c r="BB1324" s="44">
        <f t="shared" si="186"/>
        <v>0</v>
      </c>
      <c r="BC1324" s="44">
        <f t="shared" si="187"/>
        <v>0</v>
      </c>
      <c r="BD1324" s="44"/>
    </row>
    <row r="1325" spans="1:56" ht="15.75" hidden="1" customHeight="1" x14ac:dyDescent="0.25">
      <c r="A1325" s="6"/>
      <c r="B1325" s="22"/>
      <c r="C1325" s="7"/>
      <c r="D1325" s="46"/>
      <c r="E1325" s="7"/>
      <c r="F1325" s="7"/>
      <c r="G1325" s="44"/>
      <c r="H1325" s="41">
        <f>Tabela1[[#This Row],[PESO UNI]]*Tabela1[[#This Row],[QTE]]</f>
        <v>0</v>
      </c>
      <c r="I1325" s="7"/>
      <c r="J1325" s="8"/>
      <c r="K1325" s="8"/>
      <c r="L1325" s="9"/>
      <c r="M1325" s="10"/>
      <c r="N1325" s="8"/>
      <c r="O1325" s="12"/>
      <c r="P1325" s="13"/>
      <c r="Q1325" s="14">
        <f>Tabela1[[#This Row],[QTDE/ Fabricação]]-Tabela1[[#This Row],[QTE]]</f>
        <v>0</v>
      </c>
      <c r="R1325" s="19">
        <f t="shared" si="182"/>
        <v>0</v>
      </c>
      <c r="S1325" s="19">
        <f t="shared" si="181"/>
        <v>0</v>
      </c>
      <c r="T1325" s="20">
        <f t="shared" si="183"/>
        <v>0</v>
      </c>
      <c r="U1325" s="17">
        <f>IFERROR(SUMIF('LISTA DE EMBARQUE'!B:B,MICRO!E:E,'LISTA DE EMBARQUE'!G:G),"")</f>
        <v>0</v>
      </c>
      <c r="V1325" s="12" t="str">
        <f>IFERROR(VLOOKUP(Tabela1[[#This Row],[COD.MDE]],'LISTA DE EMBARQUE'!B:L,11,0),"")</f>
        <v/>
      </c>
      <c r="W1325" s="13" t="str">
        <f>IFERROR(COUNTIF(#REF!,Tabela1[[#This Row],[Colunas5]]),"")</f>
        <v/>
      </c>
      <c r="X1325" s="14">
        <f>Tabela1[[#This Row],[QIANTIDADE EXPEDIDA]]*Tabela1[[#This Row],[PESO UNI]]</f>
        <v>0</v>
      </c>
      <c r="Y1325" s="14">
        <f t="shared" si="184"/>
        <v>0</v>
      </c>
      <c r="Z1325" s="21">
        <f>Tabela1[[#This Row],[PESO TOTAL]]-Tabela1[[#This Row],[Peso Expedido]]</f>
        <v>0</v>
      </c>
      <c r="AA1325" s="18"/>
      <c r="AB1325" s="40"/>
      <c r="AC1325" s="40"/>
      <c r="AD1325" s="40"/>
      <c r="AE1325" s="40"/>
      <c r="AF1325" s="40"/>
      <c r="AG1325" s="40"/>
      <c r="AH1325" s="40"/>
      <c r="AI1325" s="40" t="str">
        <f t="shared" si="188"/>
        <v>ok</v>
      </c>
      <c r="AJ1325"/>
      <c r="AK1325" t="str">
        <f>Tabela1[[#This Row],[Coluna1]]&amp;Tabela1[[#This Row],[PEDIDO]]</f>
        <v/>
      </c>
      <c r="AL1325"/>
      <c r="AM1325"/>
      <c r="AN1325"/>
      <c r="AO1325" t="str">
        <f t="shared" si="185"/>
        <v>/</v>
      </c>
      <c r="AP1325" t="str">
        <f>Tabela1[[#This Row],[TAG]]&amp;Tabela1[[#This Row],[PEDIDO]]&amp;Tabela1[[#This Row],[PRODUTO]]</f>
        <v/>
      </c>
      <c r="AQ1325" s="23" t="str">
        <f>Tabela1[[#This Row],[PRODUTO]]&amp;Tabela1[[#This Row],[TAG]]</f>
        <v/>
      </c>
      <c r="AR1325" s="183">
        <f>Tabela1[[#This Row],[PESO TOTAL]]*Tabela1[[#This Row],[MATÉRIA PRIMA]]</f>
        <v>0</v>
      </c>
      <c r="AS1325" s="28">
        <f>Tabela1[[#This Row],[PESO TOTAL]]*Tabela1[[#This Row],[PREPARAÇÃO ]]</f>
        <v>0</v>
      </c>
      <c r="AT1325" s="28">
        <f>Tabela1[[#This Row],[PESO TOTAL]]*Tabela1[[#This Row],[CALDEIRARIA]]</f>
        <v>0</v>
      </c>
      <c r="AU1325" s="28">
        <f>Tabela1[[#This Row],[PESO TOTAL]]*Tabela1[[#This Row],[SOLDA]]</f>
        <v>0</v>
      </c>
      <c r="AV1325" s="28">
        <f>Tabela1[[#This Row],[PESO TOTAL]]*Tabela1[[#This Row],[ACABAMENTO]]</f>
        <v>0</v>
      </c>
      <c r="AW1325" s="28">
        <f>Tabela1[[#This Row],[PESO TOTAL]]*Tabela1[[#This Row],[PRONTO ACABADO]]</f>
        <v>0</v>
      </c>
      <c r="AX1325" s="28">
        <f>Tabela1[[#This Row],[PESO TOTAL]]*Tabela1[[#This Row],[EXPEDIÇÃO ]]</f>
        <v>0</v>
      </c>
      <c r="AY1325" s="28" t="str">
        <f>Tabela1[[#This Row],[PEDIDO]]&amp;Tabela1[[#This Row],[PRODUTO]]</f>
        <v/>
      </c>
      <c r="AZ1325" s="44">
        <f>IF(AF1325="",0,IF(ISTEXT(AF1325),H1325*VALUE(SUBSTITUTE(AF1325,"%",""))/100,H1325*AF1325))-Tabela1[[#This Row],[PRONTO ACABADO2]]</f>
        <v>0</v>
      </c>
      <c r="BA1325" s="44">
        <f>IF(AG1325="",0,IF(ISTEXT(AG1325),H1325*VALUE(SUBSTITUTE(AG1325,"%",""))/100,H1325*AG1325))-Tabela1[[#This Row],[PESO EXPEDIDO2]]</f>
        <v>0</v>
      </c>
      <c r="BB1325" s="44">
        <f t="shared" si="186"/>
        <v>0</v>
      </c>
      <c r="BC1325" s="44">
        <f t="shared" si="187"/>
        <v>0</v>
      </c>
      <c r="BD1325" s="44"/>
    </row>
    <row r="1326" spans="1:56" ht="15.75" hidden="1" customHeight="1" x14ac:dyDescent="0.25">
      <c r="A1326" s="6"/>
      <c r="B1326" s="22"/>
      <c r="C1326" s="7"/>
      <c r="D1326" s="46"/>
      <c r="E1326" s="7"/>
      <c r="F1326" s="7"/>
      <c r="G1326" s="44"/>
      <c r="H1326" s="41">
        <f>Tabela1[[#This Row],[PESO UNI]]*Tabela1[[#This Row],[QTE]]</f>
        <v>0</v>
      </c>
      <c r="I1326" s="7"/>
      <c r="J1326" s="8"/>
      <c r="K1326" s="8"/>
      <c r="L1326" s="9"/>
      <c r="M1326" s="10"/>
      <c r="N1326" s="8"/>
      <c r="O1326" s="12"/>
      <c r="P1326" s="13"/>
      <c r="Q1326" s="14">
        <f>Tabela1[[#This Row],[QTDE/ Fabricação]]-Tabela1[[#This Row],[QTE]]</f>
        <v>0</v>
      </c>
      <c r="R1326" s="19">
        <f t="shared" si="182"/>
        <v>0</v>
      </c>
      <c r="S1326" s="19">
        <f t="shared" si="181"/>
        <v>0</v>
      </c>
      <c r="T1326" s="20">
        <f t="shared" si="183"/>
        <v>0</v>
      </c>
      <c r="U1326" s="17">
        <f>IFERROR(SUMIF('LISTA DE EMBARQUE'!B:B,MICRO!E:E,'LISTA DE EMBARQUE'!G:G),"")</f>
        <v>0</v>
      </c>
      <c r="V1326" s="12" t="str">
        <f>IFERROR(VLOOKUP(Tabela1[[#This Row],[COD.MDE]],'LISTA DE EMBARQUE'!B:L,11,0),"")</f>
        <v/>
      </c>
      <c r="W1326" s="13" t="str">
        <f>IFERROR(COUNTIF(#REF!,Tabela1[[#This Row],[Colunas5]]),"")</f>
        <v/>
      </c>
      <c r="X1326" s="14">
        <f>Tabela1[[#This Row],[QIANTIDADE EXPEDIDA]]*Tabela1[[#This Row],[PESO UNI]]</f>
        <v>0</v>
      </c>
      <c r="Y1326" s="14">
        <f t="shared" si="184"/>
        <v>0</v>
      </c>
      <c r="Z1326" s="21">
        <f>Tabela1[[#This Row],[PESO TOTAL]]-Tabela1[[#This Row],[Peso Expedido]]</f>
        <v>0</v>
      </c>
      <c r="AA1326" s="18"/>
      <c r="AB1326" s="40"/>
      <c r="AC1326" s="40"/>
      <c r="AD1326" s="40"/>
      <c r="AE1326" s="40"/>
      <c r="AF1326" s="40"/>
      <c r="AG1326" s="40"/>
      <c r="AH1326" s="40"/>
      <c r="AI1326" s="40" t="str">
        <f t="shared" si="188"/>
        <v>ok</v>
      </c>
      <c r="AJ1326"/>
      <c r="AK1326" t="str">
        <f>Tabela1[[#This Row],[Coluna1]]&amp;Tabela1[[#This Row],[PEDIDO]]</f>
        <v/>
      </c>
      <c r="AL1326"/>
      <c r="AM1326"/>
      <c r="AN1326"/>
      <c r="AO1326" t="str">
        <f t="shared" si="185"/>
        <v>/</v>
      </c>
      <c r="AP1326" t="str">
        <f>Tabela1[[#This Row],[TAG]]&amp;Tabela1[[#This Row],[PEDIDO]]&amp;Tabela1[[#This Row],[PRODUTO]]</f>
        <v/>
      </c>
      <c r="AQ1326" s="23" t="str">
        <f>Tabela1[[#This Row],[PRODUTO]]&amp;Tabela1[[#This Row],[TAG]]</f>
        <v/>
      </c>
      <c r="AR1326" s="183">
        <f>Tabela1[[#This Row],[PESO TOTAL]]*Tabela1[[#This Row],[MATÉRIA PRIMA]]</f>
        <v>0</v>
      </c>
      <c r="AS1326" s="28">
        <f>Tabela1[[#This Row],[PESO TOTAL]]*Tabela1[[#This Row],[PREPARAÇÃO ]]</f>
        <v>0</v>
      </c>
      <c r="AT1326" s="28">
        <f>Tabela1[[#This Row],[PESO TOTAL]]*Tabela1[[#This Row],[CALDEIRARIA]]</f>
        <v>0</v>
      </c>
      <c r="AU1326" s="28">
        <f>Tabela1[[#This Row],[PESO TOTAL]]*Tabela1[[#This Row],[SOLDA]]</f>
        <v>0</v>
      </c>
      <c r="AV1326" s="28">
        <f>Tabela1[[#This Row],[PESO TOTAL]]*Tabela1[[#This Row],[ACABAMENTO]]</f>
        <v>0</v>
      </c>
      <c r="AW1326" s="28">
        <f>Tabela1[[#This Row],[PESO TOTAL]]*Tabela1[[#This Row],[PRONTO ACABADO]]</f>
        <v>0</v>
      </c>
      <c r="AX1326" s="28">
        <f>Tabela1[[#This Row],[PESO TOTAL]]*Tabela1[[#This Row],[EXPEDIÇÃO ]]</f>
        <v>0</v>
      </c>
      <c r="AY1326" s="28" t="str">
        <f>Tabela1[[#This Row],[PEDIDO]]&amp;Tabela1[[#This Row],[PRODUTO]]</f>
        <v/>
      </c>
      <c r="AZ1326" s="44">
        <f>IF(AF1326="",0,IF(ISTEXT(AF1326),H1326*VALUE(SUBSTITUTE(AF1326,"%",""))/100,H1326*AF1326))-Tabela1[[#This Row],[PRONTO ACABADO2]]</f>
        <v>0</v>
      </c>
      <c r="BA1326" s="44">
        <f>IF(AG1326="",0,IF(ISTEXT(AG1326),H1326*VALUE(SUBSTITUTE(AG1326,"%",""))/100,H1326*AG1326))-Tabela1[[#This Row],[PESO EXPEDIDO2]]</f>
        <v>0</v>
      </c>
      <c r="BB1326" s="44">
        <f t="shared" si="186"/>
        <v>0</v>
      </c>
      <c r="BC1326" s="44">
        <f t="shared" si="187"/>
        <v>0</v>
      </c>
      <c r="BD1326" s="44"/>
    </row>
    <row r="1327" spans="1:56" ht="15.75" hidden="1" customHeight="1" x14ac:dyDescent="0.25">
      <c r="A1327" s="6"/>
      <c r="B1327" s="22"/>
      <c r="C1327" s="7"/>
      <c r="D1327" s="46"/>
      <c r="E1327" s="7"/>
      <c r="F1327" s="7"/>
      <c r="G1327" s="44"/>
      <c r="H1327" s="41">
        <f>Tabela1[[#This Row],[PESO UNI]]*Tabela1[[#This Row],[QTE]]</f>
        <v>0</v>
      </c>
      <c r="I1327" s="7"/>
      <c r="J1327" s="8"/>
      <c r="K1327" s="8"/>
      <c r="L1327" s="9"/>
      <c r="M1327" s="10"/>
      <c r="N1327" s="8"/>
      <c r="O1327" s="12"/>
      <c r="P1327" s="13"/>
      <c r="Q1327" s="14">
        <f>Tabela1[[#This Row],[QTDE/ Fabricação]]-Tabela1[[#This Row],[QTE]]</f>
        <v>0</v>
      </c>
      <c r="R1327" s="19">
        <f t="shared" si="182"/>
        <v>0</v>
      </c>
      <c r="S1327" s="19">
        <f t="shared" si="181"/>
        <v>0</v>
      </c>
      <c r="T1327" s="20">
        <f t="shared" si="183"/>
        <v>0</v>
      </c>
      <c r="U1327" s="17">
        <f>IFERROR(SUMIF('LISTA DE EMBARQUE'!B:B,MICRO!E:E,'LISTA DE EMBARQUE'!G:G),"")</f>
        <v>0</v>
      </c>
      <c r="V1327" s="12" t="str">
        <f>IFERROR(VLOOKUP(Tabela1[[#This Row],[COD.MDE]],'LISTA DE EMBARQUE'!B:L,11,0),"")</f>
        <v/>
      </c>
      <c r="W1327" s="13" t="str">
        <f>IFERROR(COUNTIF(#REF!,Tabela1[[#This Row],[Colunas5]]),"")</f>
        <v/>
      </c>
      <c r="X1327" s="14">
        <f>Tabela1[[#This Row],[QIANTIDADE EXPEDIDA]]*Tabela1[[#This Row],[PESO UNI]]</f>
        <v>0</v>
      </c>
      <c r="Y1327" s="14">
        <f t="shared" si="184"/>
        <v>0</v>
      </c>
      <c r="Z1327" s="21">
        <f>Tabela1[[#This Row],[PESO TOTAL]]-Tabela1[[#This Row],[Peso Expedido]]</f>
        <v>0</v>
      </c>
      <c r="AA1327" s="18"/>
      <c r="AB1327" s="40"/>
      <c r="AC1327" s="40"/>
      <c r="AD1327" s="40"/>
      <c r="AE1327" s="40"/>
      <c r="AF1327" s="40"/>
      <c r="AG1327" s="40"/>
      <c r="AH1327" s="40"/>
      <c r="AI1327" s="40" t="str">
        <f t="shared" si="188"/>
        <v>ok</v>
      </c>
      <c r="AJ1327"/>
      <c r="AK1327" t="str">
        <f>Tabela1[[#This Row],[Coluna1]]&amp;Tabela1[[#This Row],[PEDIDO]]</f>
        <v/>
      </c>
      <c r="AL1327"/>
      <c r="AM1327"/>
      <c r="AN1327"/>
      <c r="AO1327" t="str">
        <f t="shared" si="185"/>
        <v>/</v>
      </c>
      <c r="AP1327" t="str">
        <f>Tabela1[[#This Row],[TAG]]&amp;Tabela1[[#This Row],[PEDIDO]]&amp;Tabela1[[#This Row],[PRODUTO]]</f>
        <v/>
      </c>
      <c r="AQ1327" s="23" t="str">
        <f>Tabela1[[#This Row],[PRODUTO]]&amp;Tabela1[[#This Row],[TAG]]</f>
        <v/>
      </c>
      <c r="AR1327" s="183">
        <f>Tabela1[[#This Row],[PESO TOTAL]]*Tabela1[[#This Row],[MATÉRIA PRIMA]]</f>
        <v>0</v>
      </c>
      <c r="AS1327" s="28">
        <f>Tabela1[[#This Row],[PESO TOTAL]]*Tabela1[[#This Row],[PREPARAÇÃO ]]</f>
        <v>0</v>
      </c>
      <c r="AT1327" s="28">
        <f>Tabela1[[#This Row],[PESO TOTAL]]*Tabela1[[#This Row],[CALDEIRARIA]]</f>
        <v>0</v>
      </c>
      <c r="AU1327" s="28">
        <f>Tabela1[[#This Row],[PESO TOTAL]]*Tabela1[[#This Row],[SOLDA]]</f>
        <v>0</v>
      </c>
      <c r="AV1327" s="28">
        <f>Tabela1[[#This Row],[PESO TOTAL]]*Tabela1[[#This Row],[ACABAMENTO]]</f>
        <v>0</v>
      </c>
      <c r="AW1327" s="28">
        <f>Tabela1[[#This Row],[PESO TOTAL]]*Tabela1[[#This Row],[PRONTO ACABADO]]</f>
        <v>0</v>
      </c>
      <c r="AX1327" s="28">
        <f>Tabela1[[#This Row],[PESO TOTAL]]*Tabela1[[#This Row],[EXPEDIÇÃO ]]</f>
        <v>0</v>
      </c>
      <c r="AY1327" s="28" t="str">
        <f>Tabela1[[#This Row],[PEDIDO]]&amp;Tabela1[[#This Row],[PRODUTO]]</f>
        <v/>
      </c>
      <c r="AZ1327" s="44">
        <f>IF(AF1327="",0,IF(ISTEXT(AF1327),H1327*VALUE(SUBSTITUTE(AF1327,"%",""))/100,H1327*AF1327))-Tabela1[[#This Row],[PRONTO ACABADO2]]</f>
        <v>0</v>
      </c>
      <c r="BA1327" s="44">
        <f>IF(AG1327="",0,IF(ISTEXT(AG1327),H1327*VALUE(SUBSTITUTE(AG1327,"%",""))/100,H1327*AG1327))-Tabela1[[#This Row],[PESO EXPEDIDO2]]</f>
        <v>0</v>
      </c>
      <c r="BB1327" s="44">
        <f t="shared" si="186"/>
        <v>0</v>
      </c>
      <c r="BC1327" s="44">
        <f t="shared" si="187"/>
        <v>0</v>
      </c>
      <c r="BD1327" s="44"/>
    </row>
    <row r="1328" spans="1:56" ht="15.75" hidden="1" customHeight="1" x14ac:dyDescent="0.25">
      <c r="A1328" s="6"/>
      <c r="B1328" s="22"/>
      <c r="C1328" s="7"/>
      <c r="D1328" s="46"/>
      <c r="E1328" s="7"/>
      <c r="F1328" s="7"/>
      <c r="G1328" s="44"/>
      <c r="H1328" s="41">
        <f>Tabela1[[#This Row],[PESO UNI]]*Tabela1[[#This Row],[QTE]]</f>
        <v>0</v>
      </c>
      <c r="I1328" s="7"/>
      <c r="J1328" s="8"/>
      <c r="K1328" s="8"/>
      <c r="L1328" s="9"/>
      <c r="M1328" s="10"/>
      <c r="N1328" s="8"/>
      <c r="O1328" s="12"/>
      <c r="P1328" s="13"/>
      <c r="Q1328" s="14">
        <f>Tabela1[[#This Row],[QTDE/ Fabricação]]-Tabela1[[#This Row],[QTE]]</f>
        <v>0</v>
      </c>
      <c r="R1328" s="19">
        <f t="shared" si="182"/>
        <v>0</v>
      </c>
      <c r="S1328" s="19">
        <f t="shared" si="181"/>
        <v>0</v>
      </c>
      <c r="T1328" s="20">
        <f t="shared" si="183"/>
        <v>0</v>
      </c>
      <c r="U1328" s="17">
        <f>IFERROR(SUMIF('LISTA DE EMBARQUE'!B:B,MICRO!E:E,'LISTA DE EMBARQUE'!G:G),"")</f>
        <v>0</v>
      </c>
      <c r="V1328" s="12" t="str">
        <f>IFERROR(VLOOKUP(Tabela1[[#This Row],[COD.MDE]],'LISTA DE EMBARQUE'!B:L,11,0),"")</f>
        <v/>
      </c>
      <c r="W1328" s="13" t="str">
        <f>IFERROR(COUNTIF(#REF!,Tabela1[[#This Row],[Colunas5]]),"")</f>
        <v/>
      </c>
      <c r="X1328" s="14">
        <f>Tabela1[[#This Row],[QIANTIDADE EXPEDIDA]]*Tabela1[[#This Row],[PESO UNI]]</f>
        <v>0</v>
      </c>
      <c r="Y1328" s="14">
        <f t="shared" si="184"/>
        <v>0</v>
      </c>
      <c r="Z1328" s="21">
        <f>Tabela1[[#This Row],[PESO TOTAL]]-Tabela1[[#This Row],[Peso Expedido]]</f>
        <v>0</v>
      </c>
      <c r="AA1328" s="18"/>
      <c r="AB1328" s="40"/>
      <c r="AC1328" s="40"/>
      <c r="AD1328" s="40"/>
      <c r="AE1328" s="40"/>
      <c r="AF1328" s="40"/>
      <c r="AG1328" s="40"/>
      <c r="AH1328" s="40"/>
      <c r="AI1328" s="40" t="str">
        <f t="shared" si="188"/>
        <v>ok</v>
      </c>
      <c r="AJ1328"/>
      <c r="AK1328" t="str">
        <f>Tabela1[[#This Row],[Coluna1]]&amp;Tabela1[[#This Row],[PEDIDO]]</f>
        <v/>
      </c>
      <c r="AL1328"/>
      <c r="AM1328"/>
      <c r="AN1328"/>
      <c r="AO1328" t="str">
        <f t="shared" si="185"/>
        <v>/</v>
      </c>
      <c r="AP1328" t="str">
        <f>Tabela1[[#This Row],[TAG]]&amp;Tabela1[[#This Row],[PEDIDO]]&amp;Tabela1[[#This Row],[PRODUTO]]</f>
        <v/>
      </c>
      <c r="AQ1328" s="23" t="str">
        <f>Tabela1[[#This Row],[PRODUTO]]&amp;Tabela1[[#This Row],[TAG]]</f>
        <v/>
      </c>
      <c r="AR1328" s="183">
        <f>Tabela1[[#This Row],[PESO TOTAL]]*Tabela1[[#This Row],[MATÉRIA PRIMA]]</f>
        <v>0</v>
      </c>
      <c r="AS1328" s="28">
        <f>Tabela1[[#This Row],[PESO TOTAL]]*Tabela1[[#This Row],[PREPARAÇÃO ]]</f>
        <v>0</v>
      </c>
      <c r="AT1328" s="28">
        <f>Tabela1[[#This Row],[PESO TOTAL]]*Tabela1[[#This Row],[CALDEIRARIA]]</f>
        <v>0</v>
      </c>
      <c r="AU1328" s="28">
        <f>Tabela1[[#This Row],[PESO TOTAL]]*Tabela1[[#This Row],[SOLDA]]</f>
        <v>0</v>
      </c>
      <c r="AV1328" s="28">
        <f>Tabela1[[#This Row],[PESO TOTAL]]*Tabela1[[#This Row],[ACABAMENTO]]</f>
        <v>0</v>
      </c>
      <c r="AW1328" s="28">
        <f>Tabela1[[#This Row],[PESO TOTAL]]*Tabela1[[#This Row],[PRONTO ACABADO]]</f>
        <v>0</v>
      </c>
      <c r="AX1328" s="28">
        <f>Tabela1[[#This Row],[PESO TOTAL]]*Tabela1[[#This Row],[EXPEDIÇÃO ]]</f>
        <v>0</v>
      </c>
      <c r="AY1328" s="28" t="str">
        <f>Tabela1[[#This Row],[PEDIDO]]&amp;Tabela1[[#This Row],[PRODUTO]]</f>
        <v/>
      </c>
      <c r="AZ1328" s="44">
        <f>IF(AF1328="",0,IF(ISTEXT(AF1328),H1328*VALUE(SUBSTITUTE(AF1328,"%",""))/100,H1328*AF1328))-Tabela1[[#This Row],[PRONTO ACABADO2]]</f>
        <v>0</v>
      </c>
      <c r="BA1328" s="44">
        <f>IF(AG1328="",0,IF(ISTEXT(AG1328),H1328*VALUE(SUBSTITUTE(AG1328,"%",""))/100,H1328*AG1328))-Tabela1[[#This Row],[PESO EXPEDIDO2]]</f>
        <v>0</v>
      </c>
      <c r="BB1328" s="44">
        <f t="shared" si="186"/>
        <v>0</v>
      </c>
      <c r="BC1328" s="44">
        <f t="shared" si="187"/>
        <v>0</v>
      </c>
      <c r="BD1328" s="44"/>
    </row>
    <row r="1329" spans="1:56" ht="15.75" hidden="1" customHeight="1" x14ac:dyDescent="0.25">
      <c r="A1329" s="6"/>
      <c r="B1329" s="22"/>
      <c r="C1329" s="7"/>
      <c r="D1329" s="46"/>
      <c r="E1329" s="7"/>
      <c r="F1329" s="7"/>
      <c r="G1329" s="44"/>
      <c r="H1329" s="41">
        <f>Tabela1[[#This Row],[PESO UNI]]*Tabela1[[#This Row],[QTE]]</f>
        <v>0</v>
      </c>
      <c r="I1329" s="7"/>
      <c r="J1329" s="8"/>
      <c r="K1329" s="8"/>
      <c r="L1329" s="9"/>
      <c r="M1329" s="10"/>
      <c r="N1329" s="8"/>
      <c r="O1329" s="12"/>
      <c r="P1329" s="13"/>
      <c r="Q1329" s="14">
        <f>Tabela1[[#This Row],[QTDE/ Fabricação]]-Tabela1[[#This Row],[QTE]]</f>
        <v>0</v>
      </c>
      <c r="R1329" s="19">
        <f t="shared" si="182"/>
        <v>0</v>
      </c>
      <c r="S1329" s="19">
        <f t="shared" si="181"/>
        <v>0</v>
      </c>
      <c r="T1329" s="20">
        <f t="shared" si="183"/>
        <v>0</v>
      </c>
      <c r="U1329" s="17">
        <f>IFERROR(SUMIF('LISTA DE EMBARQUE'!B:B,MICRO!E:E,'LISTA DE EMBARQUE'!G:G),"")</f>
        <v>0</v>
      </c>
      <c r="V1329" s="12" t="str">
        <f>IFERROR(VLOOKUP(Tabela1[[#This Row],[COD.MDE]],'LISTA DE EMBARQUE'!B:L,11,0),"")</f>
        <v/>
      </c>
      <c r="W1329" s="13" t="str">
        <f>IFERROR(COUNTIF(#REF!,Tabela1[[#This Row],[Colunas5]]),"")</f>
        <v/>
      </c>
      <c r="X1329" s="14">
        <f>Tabela1[[#This Row],[QIANTIDADE EXPEDIDA]]*Tabela1[[#This Row],[PESO UNI]]</f>
        <v>0</v>
      </c>
      <c r="Y1329" s="14">
        <f t="shared" si="184"/>
        <v>0</v>
      </c>
      <c r="Z1329" s="21">
        <f>Tabela1[[#This Row],[PESO TOTAL]]-Tabela1[[#This Row],[Peso Expedido]]</f>
        <v>0</v>
      </c>
      <c r="AA1329" s="18"/>
      <c r="AB1329" s="40"/>
      <c r="AC1329" s="40"/>
      <c r="AD1329" s="40"/>
      <c r="AE1329" s="40"/>
      <c r="AF1329" s="40"/>
      <c r="AG1329" s="40"/>
      <c r="AH1329" s="40"/>
      <c r="AI1329" s="40" t="str">
        <f t="shared" si="188"/>
        <v>ok</v>
      </c>
      <c r="AJ1329"/>
      <c r="AK1329" t="str">
        <f>Tabela1[[#This Row],[Coluna1]]&amp;Tabela1[[#This Row],[PEDIDO]]</f>
        <v/>
      </c>
      <c r="AL1329"/>
      <c r="AM1329"/>
      <c r="AN1329"/>
      <c r="AO1329" t="str">
        <f t="shared" si="185"/>
        <v>/</v>
      </c>
      <c r="AP1329" t="str">
        <f>Tabela1[[#This Row],[TAG]]&amp;Tabela1[[#This Row],[PEDIDO]]&amp;Tabela1[[#This Row],[PRODUTO]]</f>
        <v/>
      </c>
      <c r="AQ1329" s="23" t="str">
        <f>Tabela1[[#This Row],[PRODUTO]]&amp;Tabela1[[#This Row],[TAG]]</f>
        <v/>
      </c>
      <c r="AR1329" s="183">
        <f>Tabela1[[#This Row],[PESO TOTAL]]*Tabela1[[#This Row],[MATÉRIA PRIMA]]</f>
        <v>0</v>
      </c>
      <c r="AS1329" s="28">
        <f>Tabela1[[#This Row],[PESO TOTAL]]*Tabela1[[#This Row],[PREPARAÇÃO ]]</f>
        <v>0</v>
      </c>
      <c r="AT1329" s="28">
        <f>Tabela1[[#This Row],[PESO TOTAL]]*Tabela1[[#This Row],[CALDEIRARIA]]</f>
        <v>0</v>
      </c>
      <c r="AU1329" s="28">
        <f>Tabela1[[#This Row],[PESO TOTAL]]*Tabela1[[#This Row],[SOLDA]]</f>
        <v>0</v>
      </c>
      <c r="AV1329" s="28">
        <f>Tabela1[[#This Row],[PESO TOTAL]]*Tabela1[[#This Row],[ACABAMENTO]]</f>
        <v>0</v>
      </c>
      <c r="AW1329" s="28">
        <f>Tabela1[[#This Row],[PESO TOTAL]]*Tabela1[[#This Row],[PRONTO ACABADO]]</f>
        <v>0</v>
      </c>
      <c r="AX1329" s="28">
        <f>Tabela1[[#This Row],[PESO TOTAL]]*Tabela1[[#This Row],[EXPEDIÇÃO ]]</f>
        <v>0</v>
      </c>
      <c r="AY1329" s="28" t="str">
        <f>Tabela1[[#This Row],[PEDIDO]]&amp;Tabela1[[#This Row],[PRODUTO]]</f>
        <v/>
      </c>
      <c r="AZ1329" s="44">
        <f>IF(AF1329="",0,IF(ISTEXT(AF1329),H1329*VALUE(SUBSTITUTE(AF1329,"%",""))/100,H1329*AF1329))-Tabela1[[#This Row],[PRONTO ACABADO2]]</f>
        <v>0</v>
      </c>
      <c r="BA1329" s="44">
        <f>IF(AG1329="",0,IF(ISTEXT(AG1329),H1329*VALUE(SUBSTITUTE(AG1329,"%",""))/100,H1329*AG1329))-Tabela1[[#This Row],[PESO EXPEDIDO2]]</f>
        <v>0</v>
      </c>
      <c r="BB1329" s="44">
        <f t="shared" si="186"/>
        <v>0</v>
      </c>
      <c r="BC1329" s="44">
        <f t="shared" si="187"/>
        <v>0</v>
      </c>
      <c r="BD1329" s="44"/>
    </row>
    <row r="1330" spans="1:56" ht="15.75" hidden="1" customHeight="1" x14ac:dyDescent="0.25">
      <c r="A1330" s="6"/>
      <c r="B1330" s="22"/>
      <c r="C1330" s="7"/>
      <c r="D1330" s="46"/>
      <c r="E1330" s="7"/>
      <c r="F1330" s="7"/>
      <c r="G1330" s="44"/>
      <c r="H1330" s="41">
        <f>Tabela1[[#This Row],[PESO UNI]]*Tabela1[[#This Row],[QTE]]</f>
        <v>0</v>
      </c>
      <c r="I1330" s="7"/>
      <c r="J1330" s="8"/>
      <c r="K1330" s="8"/>
      <c r="L1330" s="9"/>
      <c r="M1330" s="10"/>
      <c r="N1330" s="8"/>
      <c r="O1330" s="12"/>
      <c r="P1330" s="13"/>
      <c r="Q1330" s="14">
        <f>Tabela1[[#This Row],[QTDE/ Fabricação]]-Tabela1[[#This Row],[QTE]]</f>
        <v>0</v>
      </c>
      <c r="R1330" s="19">
        <f t="shared" si="182"/>
        <v>0</v>
      </c>
      <c r="S1330" s="19">
        <f t="shared" si="181"/>
        <v>0</v>
      </c>
      <c r="T1330" s="20">
        <f t="shared" si="183"/>
        <v>0</v>
      </c>
      <c r="U1330" s="17">
        <f>IFERROR(SUMIF('LISTA DE EMBARQUE'!B:B,MICRO!E:E,'LISTA DE EMBARQUE'!G:G),"")</f>
        <v>0</v>
      </c>
      <c r="V1330" s="12" t="str">
        <f>IFERROR(VLOOKUP(Tabela1[[#This Row],[COD.MDE]],'LISTA DE EMBARQUE'!B:L,11,0),"")</f>
        <v/>
      </c>
      <c r="W1330" s="13" t="str">
        <f>IFERROR(COUNTIF(#REF!,Tabela1[[#This Row],[Colunas5]]),"")</f>
        <v/>
      </c>
      <c r="X1330" s="14">
        <f>Tabela1[[#This Row],[QIANTIDADE EXPEDIDA]]*Tabela1[[#This Row],[PESO UNI]]</f>
        <v>0</v>
      </c>
      <c r="Y1330" s="14">
        <f t="shared" si="184"/>
        <v>0</v>
      </c>
      <c r="Z1330" s="21">
        <f>Tabela1[[#This Row],[PESO TOTAL]]-Tabela1[[#This Row],[Peso Expedido]]</f>
        <v>0</v>
      </c>
      <c r="AA1330" s="18"/>
      <c r="AB1330" s="40"/>
      <c r="AC1330" s="40"/>
      <c r="AD1330" s="40"/>
      <c r="AE1330" s="40"/>
      <c r="AF1330" s="40"/>
      <c r="AG1330" s="40"/>
      <c r="AH1330" s="40"/>
      <c r="AI1330" s="40" t="str">
        <f t="shared" si="188"/>
        <v>ok</v>
      </c>
      <c r="AJ1330"/>
      <c r="AK1330" t="str">
        <f>Tabela1[[#This Row],[Coluna1]]&amp;Tabela1[[#This Row],[PEDIDO]]</f>
        <v/>
      </c>
      <c r="AL1330"/>
      <c r="AM1330"/>
      <c r="AN1330"/>
      <c r="AO1330" t="str">
        <f t="shared" si="185"/>
        <v>/</v>
      </c>
      <c r="AP1330" t="str">
        <f>Tabela1[[#This Row],[TAG]]&amp;Tabela1[[#This Row],[PEDIDO]]&amp;Tabela1[[#This Row],[PRODUTO]]</f>
        <v/>
      </c>
      <c r="AQ1330" s="23" t="str">
        <f>Tabela1[[#This Row],[PRODUTO]]&amp;Tabela1[[#This Row],[TAG]]</f>
        <v/>
      </c>
      <c r="AR1330" s="183">
        <f>Tabela1[[#This Row],[PESO TOTAL]]*Tabela1[[#This Row],[MATÉRIA PRIMA]]</f>
        <v>0</v>
      </c>
      <c r="AS1330" s="28">
        <f>Tabela1[[#This Row],[PESO TOTAL]]*Tabela1[[#This Row],[PREPARAÇÃO ]]</f>
        <v>0</v>
      </c>
      <c r="AT1330" s="28">
        <f>Tabela1[[#This Row],[PESO TOTAL]]*Tabela1[[#This Row],[CALDEIRARIA]]</f>
        <v>0</v>
      </c>
      <c r="AU1330" s="28">
        <f>Tabela1[[#This Row],[PESO TOTAL]]*Tabela1[[#This Row],[SOLDA]]</f>
        <v>0</v>
      </c>
      <c r="AV1330" s="28">
        <f>Tabela1[[#This Row],[PESO TOTAL]]*Tabela1[[#This Row],[ACABAMENTO]]</f>
        <v>0</v>
      </c>
      <c r="AW1330" s="28">
        <f>Tabela1[[#This Row],[PESO TOTAL]]*Tabela1[[#This Row],[PRONTO ACABADO]]</f>
        <v>0</v>
      </c>
      <c r="AX1330" s="28">
        <f>Tabela1[[#This Row],[PESO TOTAL]]*Tabela1[[#This Row],[EXPEDIÇÃO ]]</f>
        <v>0</v>
      </c>
      <c r="AY1330" s="28" t="str">
        <f>Tabela1[[#This Row],[PEDIDO]]&amp;Tabela1[[#This Row],[PRODUTO]]</f>
        <v/>
      </c>
      <c r="AZ1330" s="44">
        <f>IF(AF1330="",0,IF(ISTEXT(AF1330),H1330*VALUE(SUBSTITUTE(AF1330,"%",""))/100,H1330*AF1330))-Tabela1[[#This Row],[PRONTO ACABADO2]]</f>
        <v>0</v>
      </c>
      <c r="BA1330" s="44">
        <f>IF(AG1330="",0,IF(ISTEXT(AG1330),H1330*VALUE(SUBSTITUTE(AG1330,"%",""))/100,H1330*AG1330))-Tabela1[[#This Row],[PESO EXPEDIDO2]]</f>
        <v>0</v>
      </c>
      <c r="BB1330" s="44">
        <f t="shared" si="186"/>
        <v>0</v>
      </c>
      <c r="BC1330" s="44">
        <f t="shared" si="187"/>
        <v>0</v>
      </c>
      <c r="BD1330" s="44"/>
    </row>
    <row r="1331" spans="1:56" ht="15.75" hidden="1" customHeight="1" x14ac:dyDescent="0.25">
      <c r="A1331" s="6"/>
      <c r="B1331" s="22"/>
      <c r="C1331" s="7"/>
      <c r="D1331" s="46"/>
      <c r="E1331" s="7"/>
      <c r="F1331" s="7"/>
      <c r="G1331" s="44"/>
      <c r="H1331" s="41">
        <f>Tabela1[[#This Row],[PESO UNI]]*Tabela1[[#This Row],[QTE]]</f>
        <v>0</v>
      </c>
      <c r="I1331" s="7"/>
      <c r="J1331" s="8"/>
      <c r="K1331" s="8"/>
      <c r="L1331" s="9"/>
      <c r="M1331" s="10"/>
      <c r="N1331" s="8"/>
      <c r="O1331" s="12"/>
      <c r="P1331" s="13"/>
      <c r="Q1331" s="14">
        <f>Tabela1[[#This Row],[QTDE/ Fabricação]]-Tabela1[[#This Row],[QTE]]</f>
        <v>0</v>
      </c>
      <c r="R1331" s="19">
        <f t="shared" si="182"/>
        <v>0</v>
      </c>
      <c r="S1331" s="19">
        <f t="shared" si="181"/>
        <v>0</v>
      </c>
      <c r="T1331" s="20">
        <f t="shared" si="183"/>
        <v>0</v>
      </c>
      <c r="U1331" s="17">
        <f>IFERROR(SUMIF('LISTA DE EMBARQUE'!B:B,MICRO!E:E,'LISTA DE EMBARQUE'!G:G),"")</f>
        <v>0</v>
      </c>
      <c r="V1331" s="12" t="str">
        <f>IFERROR(VLOOKUP(Tabela1[[#This Row],[COD.MDE]],'LISTA DE EMBARQUE'!B:L,11,0),"")</f>
        <v/>
      </c>
      <c r="W1331" s="13" t="str">
        <f>IFERROR(COUNTIF(#REF!,Tabela1[[#This Row],[Colunas5]]),"")</f>
        <v/>
      </c>
      <c r="X1331" s="14">
        <f>Tabela1[[#This Row],[QIANTIDADE EXPEDIDA]]*Tabela1[[#This Row],[PESO UNI]]</f>
        <v>0</v>
      </c>
      <c r="Y1331" s="14">
        <f t="shared" si="184"/>
        <v>0</v>
      </c>
      <c r="Z1331" s="21">
        <f>Tabela1[[#This Row],[PESO TOTAL]]-Tabela1[[#This Row],[Peso Expedido]]</f>
        <v>0</v>
      </c>
      <c r="AA1331" s="18"/>
      <c r="AB1331" s="40"/>
      <c r="AC1331" s="40"/>
      <c r="AD1331" s="40"/>
      <c r="AE1331" s="40"/>
      <c r="AF1331" s="40"/>
      <c r="AG1331" s="40"/>
      <c r="AH1331" s="40"/>
      <c r="AI1331" s="40" t="str">
        <f t="shared" si="188"/>
        <v>ok</v>
      </c>
      <c r="AJ1331"/>
      <c r="AK1331" t="str">
        <f>Tabela1[[#This Row],[Coluna1]]&amp;Tabela1[[#This Row],[PEDIDO]]</f>
        <v/>
      </c>
      <c r="AL1331"/>
      <c r="AM1331"/>
      <c r="AN1331"/>
      <c r="AO1331" t="str">
        <f t="shared" si="185"/>
        <v>/</v>
      </c>
      <c r="AP1331" t="str">
        <f>Tabela1[[#This Row],[TAG]]&amp;Tabela1[[#This Row],[PEDIDO]]&amp;Tabela1[[#This Row],[PRODUTO]]</f>
        <v/>
      </c>
      <c r="AQ1331" s="23" t="str">
        <f>Tabela1[[#This Row],[PRODUTO]]&amp;Tabela1[[#This Row],[TAG]]</f>
        <v/>
      </c>
      <c r="AR1331" s="183">
        <f>Tabela1[[#This Row],[PESO TOTAL]]*Tabela1[[#This Row],[MATÉRIA PRIMA]]</f>
        <v>0</v>
      </c>
      <c r="AS1331" s="28">
        <f>Tabela1[[#This Row],[PESO TOTAL]]*Tabela1[[#This Row],[PREPARAÇÃO ]]</f>
        <v>0</v>
      </c>
      <c r="AT1331" s="28">
        <f>Tabela1[[#This Row],[PESO TOTAL]]*Tabela1[[#This Row],[CALDEIRARIA]]</f>
        <v>0</v>
      </c>
      <c r="AU1331" s="28">
        <f>Tabela1[[#This Row],[PESO TOTAL]]*Tabela1[[#This Row],[SOLDA]]</f>
        <v>0</v>
      </c>
      <c r="AV1331" s="28">
        <f>Tabela1[[#This Row],[PESO TOTAL]]*Tabela1[[#This Row],[ACABAMENTO]]</f>
        <v>0</v>
      </c>
      <c r="AW1331" s="28">
        <f>Tabela1[[#This Row],[PESO TOTAL]]*Tabela1[[#This Row],[PRONTO ACABADO]]</f>
        <v>0</v>
      </c>
      <c r="AX1331" s="28">
        <f>Tabela1[[#This Row],[PESO TOTAL]]*Tabela1[[#This Row],[EXPEDIÇÃO ]]</f>
        <v>0</v>
      </c>
      <c r="AY1331" s="28" t="str">
        <f>Tabela1[[#This Row],[PEDIDO]]&amp;Tabela1[[#This Row],[PRODUTO]]</f>
        <v/>
      </c>
      <c r="AZ1331" s="44">
        <f>IF(AF1331="",0,IF(ISTEXT(AF1331),H1331*VALUE(SUBSTITUTE(AF1331,"%",""))/100,H1331*AF1331))-Tabela1[[#This Row],[PRONTO ACABADO2]]</f>
        <v>0</v>
      </c>
      <c r="BA1331" s="44">
        <f>IF(AG1331="",0,IF(ISTEXT(AG1331),H1331*VALUE(SUBSTITUTE(AG1331,"%",""))/100,H1331*AG1331))-Tabela1[[#This Row],[PESO EXPEDIDO2]]</f>
        <v>0</v>
      </c>
      <c r="BB1331" s="44">
        <f t="shared" si="186"/>
        <v>0</v>
      </c>
      <c r="BC1331" s="44">
        <f t="shared" si="187"/>
        <v>0</v>
      </c>
      <c r="BD1331" s="44"/>
    </row>
    <row r="1332" spans="1:56" ht="15.75" hidden="1" customHeight="1" x14ac:dyDescent="0.25">
      <c r="A1332" s="6"/>
      <c r="B1332" s="22"/>
      <c r="C1332" s="7"/>
      <c r="D1332" s="46"/>
      <c r="E1332" s="7"/>
      <c r="F1332" s="7"/>
      <c r="G1332" s="44"/>
      <c r="H1332" s="41">
        <f>Tabela1[[#This Row],[PESO UNI]]*Tabela1[[#This Row],[QTE]]</f>
        <v>0</v>
      </c>
      <c r="I1332" s="7"/>
      <c r="J1332" s="8"/>
      <c r="K1332" s="8"/>
      <c r="L1332" s="9"/>
      <c r="M1332" s="10"/>
      <c r="N1332" s="8"/>
      <c r="O1332" s="12"/>
      <c r="P1332" s="13"/>
      <c r="Q1332" s="14">
        <f>Tabela1[[#This Row],[QTDE/ Fabricação]]-Tabela1[[#This Row],[QTE]]</f>
        <v>0</v>
      </c>
      <c r="R1332" s="19">
        <f t="shared" si="182"/>
        <v>0</v>
      </c>
      <c r="S1332" s="19">
        <f t="shared" si="181"/>
        <v>0</v>
      </c>
      <c r="T1332" s="20">
        <f t="shared" si="183"/>
        <v>0</v>
      </c>
      <c r="U1332" s="17">
        <f>IFERROR(SUMIF('LISTA DE EMBARQUE'!B:B,MICRO!E:E,'LISTA DE EMBARQUE'!G:G),"")</f>
        <v>0</v>
      </c>
      <c r="V1332" s="12" t="str">
        <f>IFERROR(VLOOKUP(Tabela1[[#This Row],[COD.MDE]],'LISTA DE EMBARQUE'!B:L,11,0),"")</f>
        <v/>
      </c>
      <c r="W1332" s="13" t="str">
        <f>IFERROR(COUNTIF(#REF!,Tabela1[[#This Row],[Colunas5]]),"")</f>
        <v/>
      </c>
      <c r="X1332" s="14">
        <f>Tabela1[[#This Row],[QIANTIDADE EXPEDIDA]]*Tabela1[[#This Row],[PESO UNI]]</f>
        <v>0</v>
      </c>
      <c r="Y1332" s="14">
        <f t="shared" si="184"/>
        <v>0</v>
      </c>
      <c r="Z1332" s="21">
        <f>Tabela1[[#This Row],[PESO TOTAL]]-Tabela1[[#This Row],[Peso Expedido]]</f>
        <v>0</v>
      </c>
      <c r="AA1332" s="18"/>
      <c r="AB1332" s="40"/>
      <c r="AC1332" s="40"/>
      <c r="AD1332" s="40"/>
      <c r="AE1332" s="40"/>
      <c r="AF1332" s="40"/>
      <c r="AG1332" s="40"/>
      <c r="AH1332" s="40"/>
      <c r="AI1332" s="40" t="str">
        <f t="shared" si="188"/>
        <v>ok</v>
      </c>
      <c r="AJ1332"/>
      <c r="AK1332" t="str">
        <f>Tabela1[[#This Row],[Coluna1]]&amp;Tabela1[[#This Row],[PEDIDO]]</f>
        <v/>
      </c>
      <c r="AL1332"/>
      <c r="AM1332"/>
      <c r="AN1332"/>
      <c r="AO1332" t="str">
        <f t="shared" si="185"/>
        <v>/</v>
      </c>
      <c r="AP1332" t="str">
        <f>Tabela1[[#This Row],[TAG]]&amp;Tabela1[[#This Row],[PEDIDO]]&amp;Tabela1[[#This Row],[PRODUTO]]</f>
        <v/>
      </c>
      <c r="AQ1332" s="23" t="str">
        <f>Tabela1[[#This Row],[PRODUTO]]&amp;Tabela1[[#This Row],[TAG]]</f>
        <v/>
      </c>
      <c r="AR1332" s="183">
        <f>Tabela1[[#This Row],[PESO TOTAL]]*Tabela1[[#This Row],[MATÉRIA PRIMA]]</f>
        <v>0</v>
      </c>
      <c r="AS1332" s="28">
        <f>Tabela1[[#This Row],[PESO TOTAL]]*Tabela1[[#This Row],[PREPARAÇÃO ]]</f>
        <v>0</v>
      </c>
      <c r="AT1332" s="28">
        <f>Tabela1[[#This Row],[PESO TOTAL]]*Tabela1[[#This Row],[CALDEIRARIA]]</f>
        <v>0</v>
      </c>
      <c r="AU1332" s="28">
        <f>Tabela1[[#This Row],[PESO TOTAL]]*Tabela1[[#This Row],[SOLDA]]</f>
        <v>0</v>
      </c>
      <c r="AV1332" s="28">
        <f>Tabela1[[#This Row],[PESO TOTAL]]*Tabela1[[#This Row],[ACABAMENTO]]</f>
        <v>0</v>
      </c>
      <c r="AW1332" s="28">
        <f>Tabela1[[#This Row],[PESO TOTAL]]*Tabela1[[#This Row],[PRONTO ACABADO]]</f>
        <v>0</v>
      </c>
      <c r="AX1332" s="28">
        <f>Tabela1[[#This Row],[PESO TOTAL]]*Tabela1[[#This Row],[EXPEDIÇÃO ]]</f>
        <v>0</v>
      </c>
      <c r="AY1332" s="28" t="str">
        <f>Tabela1[[#This Row],[PEDIDO]]&amp;Tabela1[[#This Row],[PRODUTO]]</f>
        <v/>
      </c>
      <c r="AZ1332" s="44">
        <f>IF(AF1332="",0,IF(ISTEXT(AF1332),H1332*VALUE(SUBSTITUTE(AF1332,"%",""))/100,H1332*AF1332))-Tabela1[[#This Row],[PRONTO ACABADO2]]</f>
        <v>0</v>
      </c>
      <c r="BA1332" s="44">
        <f>IF(AG1332="",0,IF(ISTEXT(AG1332),H1332*VALUE(SUBSTITUTE(AG1332,"%",""))/100,H1332*AG1332))-Tabela1[[#This Row],[PESO EXPEDIDO2]]</f>
        <v>0</v>
      </c>
      <c r="BB1332" s="44">
        <f t="shared" si="186"/>
        <v>0</v>
      </c>
      <c r="BC1332" s="44">
        <f t="shared" si="187"/>
        <v>0</v>
      </c>
      <c r="BD1332" s="44"/>
    </row>
    <row r="1333" spans="1:56" ht="15.75" hidden="1" customHeight="1" x14ac:dyDescent="0.25">
      <c r="A1333" s="6"/>
      <c r="B1333" s="22"/>
      <c r="C1333" s="7"/>
      <c r="D1333" s="46"/>
      <c r="E1333" s="7"/>
      <c r="F1333" s="7"/>
      <c r="G1333" s="44"/>
      <c r="H1333" s="41">
        <f>Tabela1[[#This Row],[PESO UNI]]*Tabela1[[#This Row],[QTE]]</f>
        <v>0</v>
      </c>
      <c r="I1333" s="7"/>
      <c r="J1333" s="8"/>
      <c r="K1333" s="8"/>
      <c r="L1333" s="9"/>
      <c r="M1333" s="10"/>
      <c r="N1333" s="8"/>
      <c r="O1333" s="12"/>
      <c r="P1333" s="13"/>
      <c r="Q1333" s="14">
        <f>Tabela1[[#This Row],[QTDE/ Fabricação]]-Tabela1[[#This Row],[QTE]]</f>
        <v>0</v>
      </c>
      <c r="R1333" s="19">
        <f t="shared" si="182"/>
        <v>0</v>
      </c>
      <c r="S1333" s="19">
        <f t="shared" si="181"/>
        <v>0</v>
      </c>
      <c r="T1333" s="20">
        <f t="shared" si="183"/>
        <v>0</v>
      </c>
      <c r="U1333" s="17">
        <f>IFERROR(SUMIF('LISTA DE EMBARQUE'!B:B,MICRO!E:E,'LISTA DE EMBARQUE'!G:G),"")</f>
        <v>0</v>
      </c>
      <c r="V1333" s="12" t="str">
        <f>IFERROR(VLOOKUP(Tabela1[[#This Row],[COD.MDE]],'LISTA DE EMBARQUE'!B:L,11,0),"")</f>
        <v/>
      </c>
      <c r="W1333" s="13" t="str">
        <f>IFERROR(COUNTIF(#REF!,Tabela1[[#This Row],[Colunas5]]),"")</f>
        <v/>
      </c>
      <c r="X1333" s="14">
        <f>Tabela1[[#This Row],[QIANTIDADE EXPEDIDA]]*Tabela1[[#This Row],[PESO UNI]]</f>
        <v>0</v>
      </c>
      <c r="Y1333" s="14">
        <f t="shared" si="184"/>
        <v>0</v>
      </c>
      <c r="Z1333" s="21">
        <f>Tabela1[[#This Row],[PESO TOTAL]]-Tabela1[[#This Row],[Peso Expedido]]</f>
        <v>0</v>
      </c>
      <c r="AA1333" s="18"/>
      <c r="AB1333" s="40"/>
      <c r="AC1333" s="40"/>
      <c r="AD1333" s="40"/>
      <c r="AE1333" s="40"/>
      <c r="AF1333" s="40"/>
      <c r="AG1333" s="40"/>
      <c r="AH1333" s="40"/>
      <c r="AI1333" s="40" t="str">
        <f t="shared" si="188"/>
        <v>ok</v>
      </c>
      <c r="AJ1333"/>
      <c r="AK1333" t="str">
        <f>Tabela1[[#This Row],[Coluna1]]&amp;Tabela1[[#This Row],[PEDIDO]]</f>
        <v/>
      </c>
      <c r="AL1333"/>
      <c r="AM1333"/>
      <c r="AN1333"/>
      <c r="AO1333" t="str">
        <f t="shared" si="185"/>
        <v>/</v>
      </c>
      <c r="AP1333" t="str">
        <f>Tabela1[[#This Row],[TAG]]&amp;Tabela1[[#This Row],[PEDIDO]]&amp;Tabela1[[#This Row],[PRODUTO]]</f>
        <v/>
      </c>
      <c r="AQ1333" s="23" t="str">
        <f>Tabela1[[#This Row],[PRODUTO]]&amp;Tabela1[[#This Row],[TAG]]</f>
        <v/>
      </c>
      <c r="AR1333" s="183">
        <f>Tabela1[[#This Row],[PESO TOTAL]]*Tabela1[[#This Row],[MATÉRIA PRIMA]]</f>
        <v>0</v>
      </c>
      <c r="AS1333" s="28">
        <f>Tabela1[[#This Row],[PESO TOTAL]]*Tabela1[[#This Row],[PREPARAÇÃO ]]</f>
        <v>0</v>
      </c>
      <c r="AT1333" s="28">
        <f>Tabela1[[#This Row],[PESO TOTAL]]*Tabela1[[#This Row],[CALDEIRARIA]]</f>
        <v>0</v>
      </c>
      <c r="AU1333" s="28">
        <f>Tabela1[[#This Row],[PESO TOTAL]]*Tabela1[[#This Row],[SOLDA]]</f>
        <v>0</v>
      </c>
      <c r="AV1333" s="28">
        <f>Tabela1[[#This Row],[PESO TOTAL]]*Tabela1[[#This Row],[ACABAMENTO]]</f>
        <v>0</v>
      </c>
      <c r="AW1333" s="28">
        <f>Tabela1[[#This Row],[PESO TOTAL]]*Tabela1[[#This Row],[PRONTO ACABADO]]</f>
        <v>0</v>
      </c>
      <c r="AX1333" s="28">
        <f>Tabela1[[#This Row],[PESO TOTAL]]*Tabela1[[#This Row],[EXPEDIÇÃO ]]</f>
        <v>0</v>
      </c>
      <c r="AY1333" s="28" t="str">
        <f>Tabela1[[#This Row],[PEDIDO]]&amp;Tabela1[[#This Row],[PRODUTO]]</f>
        <v/>
      </c>
      <c r="AZ1333" s="44">
        <f>IF(AF1333="",0,IF(ISTEXT(AF1333),H1333*VALUE(SUBSTITUTE(AF1333,"%",""))/100,H1333*AF1333))-Tabela1[[#This Row],[PRONTO ACABADO2]]</f>
        <v>0</v>
      </c>
      <c r="BA1333" s="44">
        <f>IF(AG1333="",0,IF(ISTEXT(AG1333),H1333*VALUE(SUBSTITUTE(AG1333,"%",""))/100,H1333*AG1333))-Tabela1[[#This Row],[PESO EXPEDIDO2]]</f>
        <v>0</v>
      </c>
      <c r="BB1333" s="44">
        <f t="shared" si="186"/>
        <v>0</v>
      </c>
      <c r="BC1333" s="44">
        <f t="shared" si="187"/>
        <v>0</v>
      </c>
      <c r="BD1333" s="44"/>
    </row>
    <row r="1334" spans="1:56" ht="15.75" hidden="1" customHeight="1" x14ac:dyDescent="0.25">
      <c r="A1334" s="6"/>
      <c r="B1334" s="22"/>
      <c r="C1334" s="7"/>
      <c r="D1334" s="46"/>
      <c r="E1334" s="7"/>
      <c r="F1334" s="7"/>
      <c r="G1334" s="44"/>
      <c r="H1334" s="41">
        <f>Tabela1[[#This Row],[PESO UNI]]*Tabela1[[#This Row],[QTE]]</f>
        <v>0</v>
      </c>
      <c r="I1334" s="7"/>
      <c r="J1334" s="8"/>
      <c r="K1334" s="8"/>
      <c r="L1334" s="9"/>
      <c r="M1334" s="10"/>
      <c r="N1334" s="8"/>
      <c r="O1334" s="12"/>
      <c r="P1334" s="13"/>
      <c r="Q1334" s="14">
        <f>Tabela1[[#This Row],[QTDE/ Fabricação]]-Tabela1[[#This Row],[QTE]]</f>
        <v>0</v>
      </c>
      <c r="R1334" s="19">
        <f t="shared" si="182"/>
        <v>0</v>
      </c>
      <c r="S1334" s="19">
        <f t="shared" si="181"/>
        <v>0</v>
      </c>
      <c r="T1334" s="20">
        <f t="shared" si="183"/>
        <v>0</v>
      </c>
      <c r="U1334" s="17">
        <f>IFERROR(SUMIF('LISTA DE EMBARQUE'!B:B,MICRO!E:E,'LISTA DE EMBARQUE'!G:G),"")</f>
        <v>0</v>
      </c>
      <c r="V1334" s="12" t="str">
        <f>IFERROR(VLOOKUP(Tabela1[[#This Row],[COD.MDE]],'LISTA DE EMBARQUE'!B:L,11,0),"")</f>
        <v/>
      </c>
      <c r="W1334" s="13" t="str">
        <f>IFERROR(COUNTIF(#REF!,Tabela1[[#This Row],[Colunas5]]),"")</f>
        <v/>
      </c>
      <c r="X1334" s="14">
        <f>Tabela1[[#This Row],[QIANTIDADE EXPEDIDA]]*Tabela1[[#This Row],[PESO UNI]]</f>
        <v>0</v>
      </c>
      <c r="Y1334" s="14">
        <f t="shared" si="184"/>
        <v>0</v>
      </c>
      <c r="Z1334" s="21">
        <f>Tabela1[[#This Row],[PESO TOTAL]]-Tabela1[[#This Row],[Peso Expedido]]</f>
        <v>0</v>
      </c>
      <c r="AA1334" s="18"/>
      <c r="AB1334" s="40"/>
      <c r="AC1334" s="40"/>
      <c r="AD1334" s="40"/>
      <c r="AE1334" s="40"/>
      <c r="AF1334" s="40"/>
      <c r="AG1334" s="40"/>
      <c r="AH1334" s="40"/>
      <c r="AI1334" s="40" t="str">
        <f t="shared" si="188"/>
        <v>ok</v>
      </c>
      <c r="AJ1334"/>
      <c r="AK1334" t="str">
        <f>Tabela1[[#This Row],[Coluna1]]&amp;Tabela1[[#This Row],[PEDIDO]]</f>
        <v/>
      </c>
      <c r="AL1334"/>
      <c r="AM1334"/>
      <c r="AN1334"/>
      <c r="AO1334" t="str">
        <f t="shared" si="185"/>
        <v>/</v>
      </c>
      <c r="AP1334" t="str">
        <f>Tabela1[[#This Row],[TAG]]&amp;Tabela1[[#This Row],[PEDIDO]]&amp;Tabela1[[#This Row],[PRODUTO]]</f>
        <v/>
      </c>
      <c r="AQ1334" s="23" t="str">
        <f>Tabela1[[#This Row],[PRODUTO]]&amp;Tabela1[[#This Row],[TAG]]</f>
        <v/>
      </c>
      <c r="AR1334" s="183">
        <f>Tabela1[[#This Row],[PESO TOTAL]]*Tabela1[[#This Row],[MATÉRIA PRIMA]]</f>
        <v>0</v>
      </c>
      <c r="AS1334" s="28">
        <f>Tabela1[[#This Row],[PESO TOTAL]]*Tabela1[[#This Row],[PREPARAÇÃO ]]</f>
        <v>0</v>
      </c>
      <c r="AT1334" s="28">
        <f>Tabela1[[#This Row],[PESO TOTAL]]*Tabela1[[#This Row],[CALDEIRARIA]]</f>
        <v>0</v>
      </c>
      <c r="AU1334" s="28">
        <f>Tabela1[[#This Row],[PESO TOTAL]]*Tabela1[[#This Row],[SOLDA]]</f>
        <v>0</v>
      </c>
      <c r="AV1334" s="28">
        <f>Tabela1[[#This Row],[PESO TOTAL]]*Tabela1[[#This Row],[ACABAMENTO]]</f>
        <v>0</v>
      </c>
      <c r="AW1334" s="28">
        <f>Tabela1[[#This Row],[PESO TOTAL]]*Tabela1[[#This Row],[PRONTO ACABADO]]</f>
        <v>0</v>
      </c>
      <c r="AX1334" s="28">
        <f>Tabela1[[#This Row],[PESO TOTAL]]*Tabela1[[#This Row],[EXPEDIÇÃO ]]</f>
        <v>0</v>
      </c>
      <c r="AY1334" s="28" t="str">
        <f>Tabela1[[#This Row],[PEDIDO]]&amp;Tabela1[[#This Row],[PRODUTO]]</f>
        <v/>
      </c>
      <c r="AZ1334" s="44">
        <f>IF(AF1334="",0,IF(ISTEXT(AF1334),H1334*VALUE(SUBSTITUTE(AF1334,"%",""))/100,H1334*AF1334))-Tabela1[[#This Row],[PRONTO ACABADO2]]</f>
        <v>0</v>
      </c>
      <c r="BA1334" s="44">
        <f>IF(AG1334="",0,IF(ISTEXT(AG1334),H1334*VALUE(SUBSTITUTE(AG1334,"%",""))/100,H1334*AG1334))-Tabela1[[#This Row],[PESO EXPEDIDO2]]</f>
        <v>0</v>
      </c>
      <c r="BB1334" s="44">
        <f t="shared" si="186"/>
        <v>0</v>
      </c>
      <c r="BC1334" s="44">
        <f t="shared" si="187"/>
        <v>0</v>
      </c>
      <c r="BD1334" s="44"/>
    </row>
    <row r="1335" spans="1:56" ht="15.75" hidden="1" customHeight="1" x14ac:dyDescent="0.25">
      <c r="A1335" s="6"/>
      <c r="B1335" s="22"/>
      <c r="C1335" s="7"/>
      <c r="D1335" s="46"/>
      <c r="E1335" s="7"/>
      <c r="F1335" s="7"/>
      <c r="G1335" s="44"/>
      <c r="H1335" s="41">
        <f>Tabela1[[#This Row],[PESO UNI]]*Tabela1[[#This Row],[QTE]]</f>
        <v>0</v>
      </c>
      <c r="I1335" s="7"/>
      <c r="J1335" s="8"/>
      <c r="K1335" s="8"/>
      <c r="L1335" s="9"/>
      <c r="M1335" s="10"/>
      <c r="N1335" s="8"/>
      <c r="O1335" s="12"/>
      <c r="P1335" s="13"/>
      <c r="Q1335" s="14">
        <f>Tabela1[[#This Row],[QTDE/ Fabricação]]-Tabela1[[#This Row],[QTE]]</f>
        <v>0</v>
      </c>
      <c r="R1335" s="19">
        <f t="shared" si="182"/>
        <v>0</v>
      </c>
      <c r="S1335" s="19">
        <f t="shared" si="181"/>
        <v>0</v>
      </c>
      <c r="T1335" s="20">
        <f t="shared" si="183"/>
        <v>0</v>
      </c>
      <c r="U1335" s="17">
        <f>IFERROR(SUMIF('LISTA DE EMBARQUE'!B:B,MICRO!E:E,'LISTA DE EMBARQUE'!G:G),"")</f>
        <v>0</v>
      </c>
      <c r="V1335" s="12" t="str">
        <f>IFERROR(VLOOKUP(Tabela1[[#This Row],[COD.MDE]],'LISTA DE EMBARQUE'!B:L,11,0),"")</f>
        <v/>
      </c>
      <c r="W1335" s="13" t="str">
        <f>IFERROR(COUNTIF(#REF!,Tabela1[[#This Row],[Colunas5]]),"")</f>
        <v/>
      </c>
      <c r="X1335" s="14">
        <f>Tabela1[[#This Row],[QIANTIDADE EXPEDIDA]]*Tabela1[[#This Row],[PESO UNI]]</f>
        <v>0</v>
      </c>
      <c r="Y1335" s="14">
        <f t="shared" si="184"/>
        <v>0</v>
      </c>
      <c r="Z1335" s="21">
        <f>Tabela1[[#This Row],[PESO TOTAL]]-Tabela1[[#This Row],[Peso Expedido]]</f>
        <v>0</v>
      </c>
      <c r="AA1335" s="18"/>
      <c r="AB1335" s="40"/>
      <c r="AC1335" s="40"/>
      <c r="AD1335" s="40"/>
      <c r="AE1335" s="40"/>
      <c r="AF1335" s="40"/>
      <c r="AG1335" s="40"/>
      <c r="AH1335" s="40"/>
      <c r="AI1335" s="40" t="str">
        <f t="shared" si="188"/>
        <v>ok</v>
      </c>
      <c r="AJ1335"/>
      <c r="AK1335" t="str">
        <f>Tabela1[[#This Row],[Coluna1]]&amp;Tabela1[[#This Row],[PEDIDO]]</f>
        <v/>
      </c>
      <c r="AL1335"/>
      <c r="AM1335"/>
      <c r="AN1335"/>
      <c r="AO1335" t="str">
        <f t="shared" si="185"/>
        <v>/</v>
      </c>
      <c r="AP1335" t="str">
        <f>Tabela1[[#This Row],[TAG]]&amp;Tabela1[[#This Row],[PEDIDO]]&amp;Tabela1[[#This Row],[PRODUTO]]</f>
        <v/>
      </c>
      <c r="AQ1335" s="23" t="str">
        <f>Tabela1[[#This Row],[PRODUTO]]&amp;Tabela1[[#This Row],[TAG]]</f>
        <v/>
      </c>
      <c r="AR1335" s="183">
        <f>Tabela1[[#This Row],[PESO TOTAL]]*Tabela1[[#This Row],[MATÉRIA PRIMA]]</f>
        <v>0</v>
      </c>
      <c r="AS1335" s="28">
        <f>Tabela1[[#This Row],[PESO TOTAL]]*Tabela1[[#This Row],[PREPARAÇÃO ]]</f>
        <v>0</v>
      </c>
      <c r="AT1335" s="28">
        <f>Tabela1[[#This Row],[PESO TOTAL]]*Tabela1[[#This Row],[CALDEIRARIA]]</f>
        <v>0</v>
      </c>
      <c r="AU1335" s="28">
        <f>Tabela1[[#This Row],[PESO TOTAL]]*Tabela1[[#This Row],[SOLDA]]</f>
        <v>0</v>
      </c>
      <c r="AV1335" s="28">
        <f>Tabela1[[#This Row],[PESO TOTAL]]*Tabela1[[#This Row],[ACABAMENTO]]</f>
        <v>0</v>
      </c>
      <c r="AW1335" s="28">
        <f>Tabela1[[#This Row],[PESO TOTAL]]*Tabela1[[#This Row],[PRONTO ACABADO]]</f>
        <v>0</v>
      </c>
      <c r="AX1335" s="28">
        <f>Tabela1[[#This Row],[PESO TOTAL]]*Tabela1[[#This Row],[EXPEDIÇÃO ]]</f>
        <v>0</v>
      </c>
      <c r="AY1335" s="28" t="str">
        <f>Tabela1[[#This Row],[PEDIDO]]&amp;Tabela1[[#This Row],[PRODUTO]]</f>
        <v/>
      </c>
      <c r="AZ1335" s="44">
        <f>IF(AF1335="",0,IF(ISTEXT(AF1335),H1335*VALUE(SUBSTITUTE(AF1335,"%",""))/100,H1335*AF1335))-Tabela1[[#This Row],[PRONTO ACABADO2]]</f>
        <v>0</v>
      </c>
      <c r="BA1335" s="44">
        <f>IF(AG1335="",0,IF(ISTEXT(AG1335),H1335*VALUE(SUBSTITUTE(AG1335,"%",""))/100,H1335*AG1335))-Tabela1[[#This Row],[PESO EXPEDIDO2]]</f>
        <v>0</v>
      </c>
      <c r="BB1335" s="44">
        <f t="shared" si="186"/>
        <v>0</v>
      </c>
      <c r="BC1335" s="44">
        <f t="shared" si="187"/>
        <v>0</v>
      </c>
      <c r="BD1335" s="44"/>
    </row>
    <row r="1336" spans="1:56" ht="15.75" hidden="1" customHeight="1" x14ac:dyDescent="0.25">
      <c r="A1336" s="6"/>
      <c r="B1336" s="22"/>
      <c r="C1336" s="7"/>
      <c r="D1336" s="46"/>
      <c r="E1336" s="7"/>
      <c r="F1336" s="7"/>
      <c r="G1336" s="44"/>
      <c r="H1336" s="41">
        <f>Tabela1[[#This Row],[PESO UNI]]*Tabela1[[#This Row],[QTE]]</f>
        <v>0</v>
      </c>
      <c r="I1336" s="7"/>
      <c r="J1336" s="8"/>
      <c r="K1336" s="8"/>
      <c r="L1336" s="9"/>
      <c r="M1336" s="10"/>
      <c r="N1336" s="8"/>
      <c r="O1336" s="12"/>
      <c r="P1336" s="13"/>
      <c r="Q1336" s="14">
        <f>Tabela1[[#This Row],[QTDE/ Fabricação]]-Tabela1[[#This Row],[QTE]]</f>
        <v>0</v>
      </c>
      <c r="R1336" s="19">
        <f t="shared" si="182"/>
        <v>0</v>
      </c>
      <c r="S1336" s="19">
        <f t="shared" si="181"/>
        <v>0</v>
      </c>
      <c r="T1336" s="20">
        <f t="shared" si="183"/>
        <v>0</v>
      </c>
      <c r="U1336" s="17">
        <f>IFERROR(SUMIF('LISTA DE EMBARQUE'!B:B,MICRO!E:E,'LISTA DE EMBARQUE'!G:G),"")</f>
        <v>0</v>
      </c>
      <c r="V1336" s="12" t="str">
        <f>IFERROR(VLOOKUP(Tabela1[[#This Row],[COD.MDE]],'LISTA DE EMBARQUE'!B:L,11,0),"")</f>
        <v/>
      </c>
      <c r="W1336" s="13" t="str">
        <f>IFERROR(COUNTIF(#REF!,Tabela1[[#This Row],[Colunas5]]),"")</f>
        <v/>
      </c>
      <c r="X1336" s="14">
        <f>Tabela1[[#This Row],[QIANTIDADE EXPEDIDA]]*Tabela1[[#This Row],[PESO UNI]]</f>
        <v>0</v>
      </c>
      <c r="Y1336" s="14">
        <f t="shared" si="184"/>
        <v>0</v>
      </c>
      <c r="Z1336" s="21">
        <f>Tabela1[[#This Row],[PESO TOTAL]]-Tabela1[[#This Row],[Peso Expedido]]</f>
        <v>0</v>
      </c>
      <c r="AA1336" s="18"/>
      <c r="AB1336" s="40"/>
      <c r="AC1336" s="40"/>
      <c r="AD1336" s="40"/>
      <c r="AE1336" s="40"/>
      <c r="AF1336" s="40"/>
      <c r="AG1336" s="40"/>
      <c r="AH1336" s="40"/>
      <c r="AI1336" s="40" t="str">
        <f t="shared" si="188"/>
        <v>ok</v>
      </c>
      <c r="AJ1336"/>
      <c r="AK1336" t="str">
        <f>Tabela1[[#This Row],[Coluna1]]&amp;Tabela1[[#This Row],[PEDIDO]]</f>
        <v/>
      </c>
      <c r="AL1336"/>
      <c r="AM1336"/>
      <c r="AN1336"/>
      <c r="AO1336" t="str">
        <f t="shared" si="185"/>
        <v>/</v>
      </c>
      <c r="AP1336" t="str">
        <f>Tabela1[[#This Row],[TAG]]&amp;Tabela1[[#This Row],[PEDIDO]]&amp;Tabela1[[#This Row],[PRODUTO]]</f>
        <v/>
      </c>
      <c r="AQ1336" s="23" t="str">
        <f>Tabela1[[#This Row],[PRODUTO]]&amp;Tabela1[[#This Row],[TAG]]</f>
        <v/>
      </c>
      <c r="AR1336" s="183">
        <f>Tabela1[[#This Row],[PESO TOTAL]]*Tabela1[[#This Row],[MATÉRIA PRIMA]]</f>
        <v>0</v>
      </c>
      <c r="AS1336" s="28">
        <f>Tabela1[[#This Row],[PESO TOTAL]]*Tabela1[[#This Row],[PREPARAÇÃO ]]</f>
        <v>0</v>
      </c>
      <c r="AT1336" s="28">
        <f>Tabela1[[#This Row],[PESO TOTAL]]*Tabela1[[#This Row],[CALDEIRARIA]]</f>
        <v>0</v>
      </c>
      <c r="AU1336" s="28">
        <f>Tabela1[[#This Row],[PESO TOTAL]]*Tabela1[[#This Row],[SOLDA]]</f>
        <v>0</v>
      </c>
      <c r="AV1336" s="28">
        <f>Tabela1[[#This Row],[PESO TOTAL]]*Tabela1[[#This Row],[ACABAMENTO]]</f>
        <v>0</v>
      </c>
      <c r="AW1336" s="28">
        <f>Tabela1[[#This Row],[PESO TOTAL]]*Tabela1[[#This Row],[PRONTO ACABADO]]</f>
        <v>0</v>
      </c>
      <c r="AX1336" s="28">
        <f>Tabela1[[#This Row],[PESO TOTAL]]*Tabela1[[#This Row],[EXPEDIÇÃO ]]</f>
        <v>0</v>
      </c>
      <c r="AY1336" s="28" t="str">
        <f>Tabela1[[#This Row],[PEDIDO]]&amp;Tabela1[[#This Row],[PRODUTO]]</f>
        <v/>
      </c>
      <c r="AZ1336" s="44">
        <f>IF(AF1336="",0,IF(ISTEXT(AF1336),H1336*VALUE(SUBSTITUTE(AF1336,"%",""))/100,H1336*AF1336))-Tabela1[[#This Row],[PRONTO ACABADO2]]</f>
        <v>0</v>
      </c>
      <c r="BA1336" s="44">
        <f>IF(AG1336="",0,IF(ISTEXT(AG1336),H1336*VALUE(SUBSTITUTE(AG1336,"%",""))/100,H1336*AG1336))-Tabela1[[#This Row],[PESO EXPEDIDO2]]</f>
        <v>0</v>
      </c>
      <c r="BB1336" s="44">
        <f t="shared" si="186"/>
        <v>0</v>
      </c>
      <c r="BC1336" s="44">
        <f t="shared" si="187"/>
        <v>0</v>
      </c>
      <c r="BD1336" s="44"/>
    </row>
    <row r="1337" spans="1:56" ht="15.75" hidden="1" customHeight="1" x14ac:dyDescent="0.25">
      <c r="A1337" s="6"/>
      <c r="B1337" s="22"/>
      <c r="C1337" s="7"/>
      <c r="D1337" s="46"/>
      <c r="E1337" s="7"/>
      <c r="F1337" s="7"/>
      <c r="G1337" s="44"/>
      <c r="H1337" s="41">
        <f>Tabela1[[#This Row],[PESO UNI]]*Tabela1[[#This Row],[QTE]]</f>
        <v>0</v>
      </c>
      <c r="I1337" s="7"/>
      <c r="J1337" s="8"/>
      <c r="K1337" s="8"/>
      <c r="L1337" s="9"/>
      <c r="M1337" s="10"/>
      <c r="N1337" s="8"/>
      <c r="O1337" s="12"/>
      <c r="P1337" s="13"/>
      <c r="Q1337" s="14">
        <f>Tabela1[[#This Row],[QTDE/ Fabricação]]-Tabela1[[#This Row],[QTE]]</f>
        <v>0</v>
      </c>
      <c r="R1337" s="19">
        <f t="shared" si="182"/>
        <v>0</v>
      </c>
      <c r="S1337" s="19">
        <f t="shared" si="181"/>
        <v>0</v>
      </c>
      <c r="T1337" s="20">
        <f t="shared" si="183"/>
        <v>0</v>
      </c>
      <c r="U1337" s="17">
        <f>IFERROR(SUMIF('LISTA DE EMBARQUE'!B:B,MICRO!E:E,'LISTA DE EMBARQUE'!G:G),"")</f>
        <v>0</v>
      </c>
      <c r="V1337" s="12" t="str">
        <f>IFERROR(VLOOKUP(Tabela1[[#This Row],[COD.MDE]],'LISTA DE EMBARQUE'!B:L,11,0),"")</f>
        <v/>
      </c>
      <c r="W1337" s="13" t="str">
        <f>IFERROR(COUNTIF(#REF!,Tabela1[[#This Row],[Colunas5]]),"")</f>
        <v/>
      </c>
      <c r="X1337" s="14">
        <f>Tabela1[[#This Row],[QIANTIDADE EXPEDIDA]]*Tabela1[[#This Row],[PESO UNI]]</f>
        <v>0</v>
      </c>
      <c r="Y1337" s="14">
        <f t="shared" si="184"/>
        <v>0</v>
      </c>
      <c r="Z1337" s="21">
        <f>Tabela1[[#This Row],[PESO TOTAL]]-Tabela1[[#This Row],[Peso Expedido]]</f>
        <v>0</v>
      </c>
      <c r="AA1337" s="18"/>
      <c r="AB1337" s="40"/>
      <c r="AC1337" s="40"/>
      <c r="AD1337" s="40"/>
      <c r="AE1337" s="40"/>
      <c r="AF1337" s="40"/>
      <c r="AG1337" s="40"/>
      <c r="AH1337" s="40"/>
      <c r="AI1337" s="40" t="str">
        <f t="shared" si="188"/>
        <v>ok</v>
      </c>
      <c r="AJ1337"/>
      <c r="AK1337" t="str">
        <f>Tabela1[[#This Row],[Coluna1]]&amp;Tabela1[[#This Row],[PEDIDO]]</f>
        <v/>
      </c>
      <c r="AL1337"/>
      <c r="AM1337"/>
      <c r="AN1337"/>
      <c r="AO1337" t="str">
        <f t="shared" si="185"/>
        <v>/</v>
      </c>
      <c r="AP1337" t="str">
        <f>Tabela1[[#This Row],[TAG]]&amp;Tabela1[[#This Row],[PEDIDO]]&amp;Tabela1[[#This Row],[PRODUTO]]</f>
        <v/>
      </c>
      <c r="AQ1337" s="23" t="str">
        <f>Tabela1[[#This Row],[PRODUTO]]&amp;Tabela1[[#This Row],[TAG]]</f>
        <v/>
      </c>
      <c r="AR1337" s="183">
        <f>Tabela1[[#This Row],[PESO TOTAL]]*Tabela1[[#This Row],[MATÉRIA PRIMA]]</f>
        <v>0</v>
      </c>
      <c r="AS1337" s="28">
        <f>Tabela1[[#This Row],[PESO TOTAL]]*Tabela1[[#This Row],[PREPARAÇÃO ]]</f>
        <v>0</v>
      </c>
      <c r="AT1337" s="28">
        <f>Tabela1[[#This Row],[PESO TOTAL]]*Tabela1[[#This Row],[CALDEIRARIA]]</f>
        <v>0</v>
      </c>
      <c r="AU1337" s="28">
        <f>Tabela1[[#This Row],[PESO TOTAL]]*Tabela1[[#This Row],[SOLDA]]</f>
        <v>0</v>
      </c>
      <c r="AV1337" s="28">
        <f>Tabela1[[#This Row],[PESO TOTAL]]*Tabela1[[#This Row],[ACABAMENTO]]</f>
        <v>0</v>
      </c>
      <c r="AW1337" s="28">
        <f>Tabela1[[#This Row],[PESO TOTAL]]*Tabela1[[#This Row],[PRONTO ACABADO]]</f>
        <v>0</v>
      </c>
      <c r="AX1337" s="28">
        <f>Tabela1[[#This Row],[PESO TOTAL]]*Tabela1[[#This Row],[EXPEDIÇÃO ]]</f>
        <v>0</v>
      </c>
      <c r="AY1337" s="28" t="str">
        <f>Tabela1[[#This Row],[PEDIDO]]&amp;Tabela1[[#This Row],[PRODUTO]]</f>
        <v/>
      </c>
      <c r="AZ1337" s="44">
        <f>IF(AF1337="",0,IF(ISTEXT(AF1337),H1337*VALUE(SUBSTITUTE(AF1337,"%",""))/100,H1337*AF1337))-Tabela1[[#This Row],[PRONTO ACABADO2]]</f>
        <v>0</v>
      </c>
      <c r="BA1337" s="44">
        <f>IF(AG1337="",0,IF(ISTEXT(AG1337),H1337*VALUE(SUBSTITUTE(AG1337,"%",""))/100,H1337*AG1337))-Tabela1[[#This Row],[PESO EXPEDIDO2]]</f>
        <v>0</v>
      </c>
      <c r="BB1337" s="44">
        <f t="shared" si="186"/>
        <v>0</v>
      </c>
      <c r="BC1337" s="44">
        <f t="shared" si="187"/>
        <v>0</v>
      </c>
      <c r="BD1337" s="44"/>
    </row>
    <row r="1338" spans="1:56" ht="15.75" hidden="1" customHeight="1" x14ac:dyDescent="0.25">
      <c r="A1338" s="6"/>
      <c r="B1338" s="22"/>
      <c r="C1338" s="7"/>
      <c r="D1338" s="46"/>
      <c r="E1338" s="7"/>
      <c r="F1338" s="7"/>
      <c r="G1338" s="44"/>
      <c r="H1338" s="41">
        <f>Tabela1[[#This Row],[PESO UNI]]*Tabela1[[#This Row],[QTE]]</f>
        <v>0</v>
      </c>
      <c r="I1338" s="7"/>
      <c r="J1338" s="8"/>
      <c r="K1338" s="8"/>
      <c r="L1338" s="9"/>
      <c r="M1338" s="10"/>
      <c r="N1338" s="8"/>
      <c r="O1338" s="12"/>
      <c r="P1338" s="13"/>
      <c r="Q1338" s="14">
        <f>Tabela1[[#This Row],[QTDE/ Fabricação]]-Tabela1[[#This Row],[QTE]]</f>
        <v>0</v>
      </c>
      <c r="R1338" s="19">
        <f t="shared" si="182"/>
        <v>0</v>
      </c>
      <c r="S1338" s="19">
        <f t="shared" ref="S1338:S1401" si="189">IFERROR(H1338*AG1338,"")</f>
        <v>0</v>
      </c>
      <c r="T1338" s="20">
        <f t="shared" si="183"/>
        <v>0</v>
      </c>
      <c r="U1338" s="17">
        <f>IFERROR(SUMIF('LISTA DE EMBARQUE'!B:B,MICRO!E:E,'LISTA DE EMBARQUE'!G:G),"")</f>
        <v>0</v>
      </c>
      <c r="V1338" s="12" t="str">
        <f>IFERROR(VLOOKUP(Tabela1[[#This Row],[COD.MDE]],'LISTA DE EMBARQUE'!B:L,11,0),"")</f>
        <v/>
      </c>
      <c r="W1338" s="13" t="str">
        <f>IFERROR(COUNTIF(#REF!,Tabela1[[#This Row],[Colunas5]]),"")</f>
        <v/>
      </c>
      <c r="X1338" s="14">
        <f>Tabela1[[#This Row],[QIANTIDADE EXPEDIDA]]*Tabela1[[#This Row],[PESO UNI]]</f>
        <v>0</v>
      </c>
      <c r="Y1338" s="14">
        <f t="shared" si="184"/>
        <v>0</v>
      </c>
      <c r="Z1338" s="21">
        <f>Tabela1[[#This Row],[PESO TOTAL]]-Tabela1[[#This Row],[Peso Expedido]]</f>
        <v>0</v>
      </c>
      <c r="AA1338" s="18"/>
      <c r="AB1338" s="40"/>
      <c r="AC1338" s="40"/>
      <c r="AD1338" s="40"/>
      <c r="AE1338" s="40"/>
      <c r="AF1338" s="40"/>
      <c r="AG1338" s="40"/>
      <c r="AH1338" s="40"/>
      <c r="AI1338" s="40" t="str">
        <f t="shared" si="188"/>
        <v>ok</v>
      </c>
      <c r="AJ1338"/>
      <c r="AK1338" t="str">
        <f>Tabela1[[#This Row],[Coluna1]]&amp;Tabela1[[#This Row],[PEDIDO]]</f>
        <v/>
      </c>
      <c r="AL1338"/>
      <c r="AM1338"/>
      <c r="AN1338"/>
      <c r="AO1338" t="str">
        <f t="shared" si="185"/>
        <v>/</v>
      </c>
      <c r="AP1338" t="str">
        <f>Tabela1[[#This Row],[TAG]]&amp;Tabela1[[#This Row],[PEDIDO]]&amp;Tabela1[[#This Row],[PRODUTO]]</f>
        <v/>
      </c>
      <c r="AQ1338" s="23" t="str">
        <f>Tabela1[[#This Row],[PRODUTO]]&amp;Tabela1[[#This Row],[TAG]]</f>
        <v/>
      </c>
      <c r="AR1338" s="183">
        <f>Tabela1[[#This Row],[PESO TOTAL]]*Tabela1[[#This Row],[MATÉRIA PRIMA]]</f>
        <v>0</v>
      </c>
      <c r="AS1338" s="28">
        <f>Tabela1[[#This Row],[PESO TOTAL]]*Tabela1[[#This Row],[PREPARAÇÃO ]]</f>
        <v>0</v>
      </c>
      <c r="AT1338" s="28">
        <f>Tabela1[[#This Row],[PESO TOTAL]]*Tabela1[[#This Row],[CALDEIRARIA]]</f>
        <v>0</v>
      </c>
      <c r="AU1338" s="28">
        <f>Tabela1[[#This Row],[PESO TOTAL]]*Tabela1[[#This Row],[SOLDA]]</f>
        <v>0</v>
      </c>
      <c r="AV1338" s="28">
        <f>Tabela1[[#This Row],[PESO TOTAL]]*Tabela1[[#This Row],[ACABAMENTO]]</f>
        <v>0</v>
      </c>
      <c r="AW1338" s="28">
        <f>Tabela1[[#This Row],[PESO TOTAL]]*Tabela1[[#This Row],[PRONTO ACABADO]]</f>
        <v>0</v>
      </c>
      <c r="AX1338" s="28">
        <f>Tabela1[[#This Row],[PESO TOTAL]]*Tabela1[[#This Row],[EXPEDIÇÃO ]]</f>
        <v>0</v>
      </c>
      <c r="AY1338" s="28" t="str">
        <f>Tabela1[[#This Row],[PEDIDO]]&amp;Tabela1[[#This Row],[PRODUTO]]</f>
        <v/>
      </c>
      <c r="AZ1338" s="44">
        <f>IF(AF1338="",0,IF(ISTEXT(AF1338),H1338*VALUE(SUBSTITUTE(AF1338,"%",""))/100,H1338*AF1338))-Tabela1[[#This Row],[PRONTO ACABADO2]]</f>
        <v>0</v>
      </c>
      <c r="BA1338" s="44">
        <f>IF(AG1338="",0,IF(ISTEXT(AG1338),H1338*VALUE(SUBSTITUTE(AG1338,"%",""))/100,H1338*AG1338))-Tabela1[[#This Row],[PESO EXPEDIDO2]]</f>
        <v>0</v>
      </c>
      <c r="BB1338" s="44">
        <f t="shared" si="186"/>
        <v>0</v>
      </c>
      <c r="BC1338" s="44">
        <f t="shared" si="187"/>
        <v>0</v>
      </c>
      <c r="BD1338" s="44"/>
    </row>
    <row r="1339" spans="1:56" ht="15.75" hidden="1" customHeight="1" x14ac:dyDescent="0.25">
      <c r="A1339" s="6"/>
      <c r="B1339" s="22"/>
      <c r="C1339" s="7"/>
      <c r="D1339" s="46"/>
      <c r="E1339" s="7"/>
      <c r="F1339" s="7"/>
      <c r="G1339" s="44"/>
      <c r="H1339" s="41">
        <f>Tabela1[[#This Row],[PESO UNI]]*Tabela1[[#This Row],[QTE]]</f>
        <v>0</v>
      </c>
      <c r="I1339" s="7"/>
      <c r="J1339" s="8"/>
      <c r="K1339" s="8"/>
      <c r="L1339" s="9"/>
      <c r="M1339" s="10"/>
      <c r="N1339" s="8"/>
      <c r="O1339" s="12"/>
      <c r="P1339" s="13"/>
      <c r="Q1339" s="14">
        <f>Tabela1[[#This Row],[QTDE/ Fabricação]]-Tabela1[[#This Row],[QTE]]</f>
        <v>0</v>
      </c>
      <c r="R1339" s="19">
        <f t="shared" si="182"/>
        <v>0</v>
      </c>
      <c r="S1339" s="19">
        <f t="shared" si="189"/>
        <v>0</v>
      </c>
      <c r="T1339" s="20">
        <f t="shared" si="183"/>
        <v>0</v>
      </c>
      <c r="U1339" s="17">
        <f>IFERROR(SUMIF('LISTA DE EMBARQUE'!B:B,MICRO!E:E,'LISTA DE EMBARQUE'!G:G),"")</f>
        <v>0</v>
      </c>
      <c r="V1339" s="12" t="str">
        <f>IFERROR(VLOOKUP(Tabela1[[#This Row],[COD.MDE]],'LISTA DE EMBARQUE'!B:L,11,0),"")</f>
        <v/>
      </c>
      <c r="W1339" s="13" t="str">
        <f>IFERROR(COUNTIF(#REF!,Tabela1[[#This Row],[Colunas5]]),"")</f>
        <v/>
      </c>
      <c r="X1339" s="14">
        <f>Tabela1[[#This Row],[QIANTIDADE EXPEDIDA]]*Tabela1[[#This Row],[PESO UNI]]</f>
        <v>0</v>
      </c>
      <c r="Y1339" s="14">
        <f t="shared" si="184"/>
        <v>0</v>
      </c>
      <c r="Z1339" s="21">
        <f>Tabela1[[#This Row],[PESO TOTAL]]-Tabela1[[#This Row],[Peso Expedido]]</f>
        <v>0</v>
      </c>
      <c r="AA1339" s="18"/>
      <c r="AB1339" s="40"/>
      <c r="AC1339" s="40"/>
      <c r="AD1339" s="40"/>
      <c r="AE1339" s="40"/>
      <c r="AF1339" s="40"/>
      <c r="AG1339" s="40"/>
      <c r="AH1339" s="40"/>
      <c r="AI1339" s="40" t="str">
        <f t="shared" si="188"/>
        <v>ok</v>
      </c>
      <c r="AJ1339"/>
      <c r="AK1339" t="str">
        <f>Tabela1[[#This Row],[Coluna1]]&amp;Tabela1[[#This Row],[PEDIDO]]</f>
        <v/>
      </c>
      <c r="AL1339"/>
      <c r="AM1339"/>
      <c r="AN1339"/>
      <c r="AO1339" t="str">
        <f t="shared" si="185"/>
        <v>/</v>
      </c>
      <c r="AP1339" t="str">
        <f>Tabela1[[#This Row],[TAG]]&amp;Tabela1[[#This Row],[PEDIDO]]&amp;Tabela1[[#This Row],[PRODUTO]]</f>
        <v/>
      </c>
      <c r="AQ1339" s="23" t="str">
        <f>Tabela1[[#This Row],[PRODUTO]]&amp;Tabela1[[#This Row],[TAG]]</f>
        <v/>
      </c>
      <c r="AR1339" s="183">
        <f>Tabela1[[#This Row],[PESO TOTAL]]*Tabela1[[#This Row],[MATÉRIA PRIMA]]</f>
        <v>0</v>
      </c>
      <c r="AS1339" s="28">
        <f>Tabela1[[#This Row],[PESO TOTAL]]*Tabela1[[#This Row],[PREPARAÇÃO ]]</f>
        <v>0</v>
      </c>
      <c r="AT1339" s="28">
        <f>Tabela1[[#This Row],[PESO TOTAL]]*Tabela1[[#This Row],[CALDEIRARIA]]</f>
        <v>0</v>
      </c>
      <c r="AU1339" s="28">
        <f>Tabela1[[#This Row],[PESO TOTAL]]*Tabela1[[#This Row],[SOLDA]]</f>
        <v>0</v>
      </c>
      <c r="AV1339" s="28">
        <f>Tabela1[[#This Row],[PESO TOTAL]]*Tabela1[[#This Row],[ACABAMENTO]]</f>
        <v>0</v>
      </c>
      <c r="AW1339" s="28">
        <f>Tabela1[[#This Row],[PESO TOTAL]]*Tabela1[[#This Row],[PRONTO ACABADO]]</f>
        <v>0</v>
      </c>
      <c r="AX1339" s="28">
        <f>Tabela1[[#This Row],[PESO TOTAL]]*Tabela1[[#This Row],[EXPEDIÇÃO ]]</f>
        <v>0</v>
      </c>
      <c r="AY1339" s="28" t="str">
        <f>Tabela1[[#This Row],[PEDIDO]]&amp;Tabela1[[#This Row],[PRODUTO]]</f>
        <v/>
      </c>
      <c r="AZ1339" s="44">
        <f>IF(AF1339="",0,IF(ISTEXT(AF1339),H1339*VALUE(SUBSTITUTE(AF1339,"%",""))/100,H1339*AF1339))-Tabela1[[#This Row],[PRONTO ACABADO2]]</f>
        <v>0</v>
      </c>
      <c r="BA1339" s="44">
        <f>IF(AG1339="",0,IF(ISTEXT(AG1339),H1339*VALUE(SUBSTITUTE(AG1339,"%",""))/100,H1339*AG1339))-Tabela1[[#This Row],[PESO EXPEDIDO2]]</f>
        <v>0</v>
      </c>
      <c r="BB1339" s="44">
        <f t="shared" si="186"/>
        <v>0</v>
      </c>
      <c r="BC1339" s="44">
        <f t="shared" si="187"/>
        <v>0</v>
      </c>
      <c r="BD1339" s="44"/>
    </row>
    <row r="1340" spans="1:56" ht="15.75" hidden="1" customHeight="1" x14ac:dyDescent="0.25">
      <c r="A1340" s="6"/>
      <c r="B1340" s="22"/>
      <c r="C1340" s="7"/>
      <c r="D1340" s="46"/>
      <c r="E1340" s="7"/>
      <c r="F1340" s="7"/>
      <c r="G1340" s="44"/>
      <c r="H1340" s="41">
        <f>Tabela1[[#This Row],[PESO UNI]]*Tabela1[[#This Row],[QTE]]</f>
        <v>0</v>
      </c>
      <c r="I1340" s="7"/>
      <c r="J1340" s="8"/>
      <c r="K1340" s="8"/>
      <c r="L1340" s="9"/>
      <c r="M1340" s="10"/>
      <c r="N1340" s="8"/>
      <c r="O1340" s="12"/>
      <c r="P1340" s="13"/>
      <c r="Q1340" s="14">
        <f>Tabela1[[#This Row],[QTDE/ Fabricação]]-Tabela1[[#This Row],[QTE]]</f>
        <v>0</v>
      </c>
      <c r="R1340" s="19">
        <f t="shared" si="182"/>
        <v>0</v>
      </c>
      <c r="S1340" s="19">
        <f t="shared" si="189"/>
        <v>0</v>
      </c>
      <c r="T1340" s="20">
        <f t="shared" si="183"/>
        <v>0</v>
      </c>
      <c r="U1340" s="17">
        <f>IFERROR(SUMIF('LISTA DE EMBARQUE'!B:B,MICRO!E:E,'LISTA DE EMBARQUE'!G:G),"")</f>
        <v>0</v>
      </c>
      <c r="V1340" s="12" t="str">
        <f>IFERROR(VLOOKUP(Tabela1[[#This Row],[COD.MDE]],'LISTA DE EMBARQUE'!B:L,11,0),"")</f>
        <v/>
      </c>
      <c r="W1340" s="13" t="str">
        <f>IFERROR(COUNTIF(#REF!,Tabela1[[#This Row],[Colunas5]]),"")</f>
        <v/>
      </c>
      <c r="X1340" s="14">
        <f>Tabela1[[#This Row],[QIANTIDADE EXPEDIDA]]*Tabela1[[#This Row],[PESO UNI]]</f>
        <v>0</v>
      </c>
      <c r="Y1340" s="14">
        <f t="shared" si="184"/>
        <v>0</v>
      </c>
      <c r="Z1340" s="21">
        <f>Tabela1[[#This Row],[PESO TOTAL]]-Tabela1[[#This Row],[Peso Expedido]]</f>
        <v>0</v>
      </c>
      <c r="AA1340" s="18"/>
      <c r="AB1340" s="40"/>
      <c r="AC1340" s="40"/>
      <c r="AD1340" s="40"/>
      <c r="AE1340" s="40"/>
      <c r="AF1340" s="40"/>
      <c r="AG1340" s="40"/>
      <c r="AH1340" s="40"/>
      <c r="AI1340" s="40" t="str">
        <f t="shared" si="188"/>
        <v>ok</v>
      </c>
      <c r="AJ1340"/>
      <c r="AK1340" t="str">
        <f>Tabela1[[#This Row],[Coluna1]]&amp;Tabela1[[#This Row],[PEDIDO]]</f>
        <v/>
      </c>
      <c r="AL1340"/>
      <c r="AM1340"/>
      <c r="AN1340"/>
      <c r="AO1340" t="str">
        <f t="shared" si="185"/>
        <v>/</v>
      </c>
      <c r="AP1340" t="str">
        <f>Tabela1[[#This Row],[TAG]]&amp;Tabela1[[#This Row],[PEDIDO]]&amp;Tabela1[[#This Row],[PRODUTO]]</f>
        <v/>
      </c>
      <c r="AQ1340" s="23" t="str">
        <f>Tabela1[[#This Row],[PRODUTO]]&amp;Tabela1[[#This Row],[TAG]]</f>
        <v/>
      </c>
      <c r="AR1340" s="183">
        <f>Tabela1[[#This Row],[PESO TOTAL]]*Tabela1[[#This Row],[MATÉRIA PRIMA]]</f>
        <v>0</v>
      </c>
      <c r="AS1340" s="28">
        <f>Tabela1[[#This Row],[PESO TOTAL]]*Tabela1[[#This Row],[PREPARAÇÃO ]]</f>
        <v>0</v>
      </c>
      <c r="AT1340" s="28">
        <f>Tabela1[[#This Row],[PESO TOTAL]]*Tabela1[[#This Row],[CALDEIRARIA]]</f>
        <v>0</v>
      </c>
      <c r="AU1340" s="28">
        <f>Tabela1[[#This Row],[PESO TOTAL]]*Tabela1[[#This Row],[SOLDA]]</f>
        <v>0</v>
      </c>
      <c r="AV1340" s="28">
        <f>Tabela1[[#This Row],[PESO TOTAL]]*Tabela1[[#This Row],[ACABAMENTO]]</f>
        <v>0</v>
      </c>
      <c r="AW1340" s="28">
        <f>Tabela1[[#This Row],[PESO TOTAL]]*Tabela1[[#This Row],[PRONTO ACABADO]]</f>
        <v>0</v>
      </c>
      <c r="AX1340" s="28">
        <f>Tabela1[[#This Row],[PESO TOTAL]]*Tabela1[[#This Row],[EXPEDIÇÃO ]]</f>
        <v>0</v>
      </c>
      <c r="AY1340" s="28" t="str">
        <f>Tabela1[[#This Row],[PEDIDO]]&amp;Tabela1[[#This Row],[PRODUTO]]</f>
        <v/>
      </c>
      <c r="AZ1340" s="44">
        <f>IF(AF1340="",0,IF(ISTEXT(AF1340),H1340*VALUE(SUBSTITUTE(AF1340,"%",""))/100,H1340*AF1340))-Tabela1[[#This Row],[PRONTO ACABADO2]]</f>
        <v>0</v>
      </c>
      <c r="BA1340" s="44">
        <f>IF(AG1340="",0,IF(ISTEXT(AG1340),H1340*VALUE(SUBSTITUTE(AG1340,"%",""))/100,H1340*AG1340))-Tabela1[[#This Row],[PESO EXPEDIDO2]]</f>
        <v>0</v>
      </c>
      <c r="BB1340" s="44">
        <f t="shared" si="186"/>
        <v>0</v>
      </c>
      <c r="BC1340" s="44">
        <f t="shared" si="187"/>
        <v>0</v>
      </c>
      <c r="BD1340" s="44"/>
    </row>
    <row r="1341" spans="1:56" ht="15.75" hidden="1" customHeight="1" x14ac:dyDescent="0.25">
      <c r="A1341" s="6"/>
      <c r="B1341" s="22"/>
      <c r="C1341" s="7"/>
      <c r="D1341" s="46"/>
      <c r="E1341" s="7"/>
      <c r="F1341" s="7"/>
      <c r="G1341" s="44"/>
      <c r="H1341" s="41">
        <f>Tabela1[[#This Row],[PESO UNI]]*Tabela1[[#This Row],[QTE]]</f>
        <v>0</v>
      </c>
      <c r="I1341" s="7"/>
      <c r="J1341" s="8"/>
      <c r="K1341" s="8"/>
      <c r="L1341" s="9"/>
      <c r="M1341" s="10"/>
      <c r="N1341" s="8"/>
      <c r="O1341" s="12"/>
      <c r="P1341" s="13"/>
      <c r="Q1341" s="14">
        <f>Tabela1[[#This Row],[QTDE/ Fabricação]]-Tabela1[[#This Row],[QTE]]</f>
        <v>0</v>
      </c>
      <c r="R1341" s="19">
        <f t="shared" ref="R1341:R1404" si="190">IFERROR(H1341*((AA1341*0.25)+(AC1341*0.25)+(AD1341*0.225)+(AE1341*0.225)+(AF1341*0.05)),"")</f>
        <v>0</v>
      </c>
      <c r="S1341" s="19">
        <f t="shared" si="189"/>
        <v>0</v>
      </c>
      <c r="T1341" s="20">
        <f t="shared" ref="T1341:T1404" si="191">IFERROR(S1341-H1341,"")</f>
        <v>0</v>
      </c>
      <c r="U1341" s="17">
        <f>IFERROR(SUMIF('LISTA DE EMBARQUE'!B:B,MICRO!E:E,'LISTA DE EMBARQUE'!G:G),"")</f>
        <v>0</v>
      </c>
      <c r="V1341" s="12" t="str">
        <f>IFERROR(VLOOKUP(Tabela1[[#This Row],[COD.MDE]],'LISTA DE EMBARQUE'!B:L,11,0),"")</f>
        <v/>
      </c>
      <c r="W1341" s="13" t="str">
        <f>IFERROR(COUNTIF(#REF!,Tabela1[[#This Row],[Colunas5]]),"")</f>
        <v/>
      </c>
      <c r="X1341" s="14">
        <f>Tabela1[[#This Row],[QIANTIDADE EXPEDIDA]]*Tabela1[[#This Row],[PESO UNI]]</f>
        <v>0</v>
      </c>
      <c r="Y1341" s="14">
        <f t="shared" ref="Y1341:Y1404" si="192">U1341-C1341</f>
        <v>0</v>
      </c>
      <c r="Z1341" s="21">
        <f>Tabela1[[#This Row],[PESO TOTAL]]-Tabela1[[#This Row],[Peso Expedido]]</f>
        <v>0</v>
      </c>
      <c r="AA1341" s="18"/>
      <c r="AB1341" s="40"/>
      <c r="AC1341" s="40"/>
      <c r="AD1341" s="40"/>
      <c r="AE1341" s="40"/>
      <c r="AF1341" s="40"/>
      <c r="AG1341" s="40"/>
      <c r="AH1341" s="40"/>
      <c r="AI1341" s="40" t="str">
        <f t="shared" si="188"/>
        <v>ok</v>
      </c>
      <c r="AJ1341"/>
      <c r="AK1341" t="str">
        <f>Tabela1[[#This Row],[Coluna1]]&amp;Tabela1[[#This Row],[PEDIDO]]</f>
        <v/>
      </c>
      <c r="AL1341"/>
      <c r="AM1341"/>
      <c r="AN1341"/>
      <c r="AO1341" t="str">
        <f t="shared" ref="AO1341:AO1404" si="193">A1341&amp;"/"&amp;J1341</f>
        <v>/</v>
      </c>
      <c r="AP1341" t="str">
        <f>Tabela1[[#This Row],[TAG]]&amp;Tabela1[[#This Row],[PEDIDO]]&amp;Tabela1[[#This Row],[PRODUTO]]</f>
        <v/>
      </c>
      <c r="AQ1341" s="23" t="str">
        <f>Tabela1[[#This Row],[PRODUTO]]&amp;Tabela1[[#This Row],[TAG]]</f>
        <v/>
      </c>
      <c r="AR1341" s="183">
        <f>Tabela1[[#This Row],[PESO TOTAL]]*Tabela1[[#This Row],[MATÉRIA PRIMA]]</f>
        <v>0</v>
      </c>
      <c r="AS1341" s="28">
        <f>Tabela1[[#This Row],[PESO TOTAL]]*Tabela1[[#This Row],[PREPARAÇÃO ]]</f>
        <v>0</v>
      </c>
      <c r="AT1341" s="28">
        <f>Tabela1[[#This Row],[PESO TOTAL]]*Tabela1[[#This Row],[CALDEIRARIA]]</f>
        <v>0</v>
      </c>
      <c r="AU1341" s="28">
        <f>Tabela1[[#This Row],[PESO TOTAL]]*Tabela1[[#This Row],[SOLDA]]</f>
        <v>0</v>
      </c>
      <c r="AV1341" s="28">
        <f>Tabela1[[#This Row],[PESO TOTAL]]*Tabela1[[#This Row],[ACABAMENTO]]</f>
        <v>0</v>
      </c>
      <c r="AW1341" s="28">
        <f>Tabela1[[#This Row],[PESO TOTAL]]*Tabela1[[#This Row],[PRONTO ACABADO]]</f>
        <v>0</v>
      </c>
      <c r="AX1341" s="28">
        <f>Tabela1[[#This Row],[PESO TOTAL]]*Tabela1[[#This Row],[EXPEDIÇÃO ]]</f>
        <v>0</v>
      </c>
      <c r="AY1341" s="28" t="str">
        <f>Tabela1[[#This Row],[PEDIDO]]&amp;Tabela1[[#This Row],[PRODUTO]]</f>
        <v/>
      </c>
      <c r="AZ1341" s="44">
        <f>IF(AF1341="",0,IF(ISTEXT(AF1341),H1341*VALUE(SUBSTITUTE(AF1341,"%",""))/100,H1341*AF1341))-Tabela1[[#This Row],[PRONTO ACABADO2]]</f>
        <v>0</v>
      </c>
      <c r="BA1341" s="44">
        <f>IF(AG1341="",0,IF(ISTEXT(AG1341),H1341*VALUE(SUBSTITUTE(AG1341,"%",""))/100,H1341*AG1341))-Tabela1[[#This Row],[PESO EXPEDIDO2]]</f>
        <v>0</v>
      </c>
      <c r="BB1341" s="44">
        <f t="shared" ref="BB1341:BB1404" si="194">IF(AH1341="",0,IF(ISTEXT(AH1341),H1341*VALUE(SUBSTITUTE(AH1341,"%",""))/100,H1341*AH1341))</f>
        <v>0</v>
      </c>
      <c r="BC1341" s="44">
        <f t="shared" ref="BC1341:BC1404" si="195">IF(AG1341="",0,IF(ISTEXT(AG1341),H1341*VALUE(SUBSTITUTE(AG1341,"%",""))/100,H1341*AG1341))</f>
        <v>0</v>
      </c>
      <c r="BD1341" s="44"/>
    </row>
    <row r="1342" spans="1:56" ht="15.75" hidden="1" customHeight="1" x14ac:dyDescent="0.25">
      <c r="A1342" s="6"/>
      <c r="B1342" s="22"/>
      <c r="C1342" s="7"/>
      <c r="D1342" s="46"/>
      <c r="E1342" s="7"/>
      <c r="F1342" s="7"/>
      <c r="G1342" s="44"/>
      <c r="H1342" s="41">
        <f>Tabela1[[#This Row],[PESO UNI]]*Tabela1[[#This Row],[QTE]]</f>
        <v>0</v>
      </c>
      <c r="I1342" s="7"/>
      <c r="J1342" s="8"/>
      <c r="K1342" s="8"/>
      <c r="L1342" s="9"/>
      <c r="M1342" s="10"/>
      <c r="N1342" s="8"/>
      <c r="O1342" s="12"/>
      <c r="P1342" s="13"/>
      <c r="Q1342" s="14">
        <f>Tabela1[[#This Row],[QTDE/ Fabricação]]-Tabela1[[#This Row],[QTE]]</f>
        <v>0</v>
      </c>
      <c r="R1342" s="19">
        <f t="shared" si="190"/>
        <v>0</v>
      </c>
      <c r="S1342" s="19">
        <f t="shared" si="189"/>
        <v>0</v>
      </c>
      <c r="T1342" s="20">
        <f t="shared" si="191"/>
        <v>0</v>
      </c>
      <c r="U1342" s="17">
        <f>IFERROR(SUMIF('LISTA DE EMBARQUE'!B:B,MICRO!E:E,'LISTA DE EMBARQUE'!G:G),"")</f>
        <v>0</v>
      </c>
      <c r="V1342" s="12" t="str">
        <f>IFERROR(VLOOKUP(Tabela1[[#This Row],[COD.MDE]],'LISTA DE EMBARQUE'!B:L,11,0),"")</f>
        <v/>
      </c>
      <c r="W1342" s="13" t="str">
        <f>IFERROR(COUNTIF(#REF!,Tabela1[[#This Row],[Colunas5]]),"")</f>
        <v/>
      </c>
      <c r="X1342" s="14">
        <f>Tabela1[[#This Row],[QIANTIDADE EXPEDIDA]]*Tabela1[[#This Row],[PESO UNI]]</f>
        <v>0</v>
      </c>
      <c r="Y1342" s="14">
        <f t="shared" si="192"/>
        <v>0</v>
      </c>
      <c r="Z1342" s="21">
        <f>Tabela1[[#This Row],[PESO TOTAL]]-Tabela1[[#This Row],[Peso Expedido]]</f>
        <v>0</v>
      </c>
      <c r="AA1342" s="18"/>
      <c r="AB1342" s="40"/>
      <c r="AC1342" s="40"/>
      <c r="AD1342" s="40"/>
      <c r="AE1342" s="40"/>
      <c r="AF1342" s="40"/>
      <c r="AG1342" s="40"/>
      <c r="AH1342" s="40"/>
      <c r="AI1342" s="40" t="str">
        <f t="shared" si="188"/>
        <v>ok</v>
      </c>
      <c r="AJ1342"/>
      <c r="AK1342" t="str">
        <f>Tabela1[[#This Row],[Coluna1]]&amp;Tabela1[[#This Row],[PEDIDO]]</f>
        <v/>
      </c>
      <c r="AL1342"/>
      <c r="AM1342"/>
      <c r="AN1342"/>
      <c r="AO1342" t="str">
        <f t="shared" si="193"/>
        <v>/</v>
      </c>
      <c r="AP1342" t="str">
        <f>Tabela1[[#This Row],[TAG]]&amp;Tabela1[[#This Row],[PEDIDO]]&amp;Tabela1[[#This Row],[PRODUTO]]</f>
        <v/>
      </c>
      <c r="AQ1342" s="23" t="str">
        <f>Tabela1[[#This Row],[PRODUTO]]&amp;Tabela1[[#This Row],[TAG]]</f>
        <v/>
      </c>
      <c r="AR1342" s="183">
        <f>Tabela1[[#This Row],[PESO TOTAL]]*Tabela1[[#This Row],[MATÉRIA PRIMA]]</f>
        <v>0</v>
      </c>
      <c r="AS1342" s="28">
        <f>Tabela1[[#This Row],[PESO TOTAL]]*Tabela1[[#This Row],[PREPARAÇÃO ]]</f>
        <v>0</v>
      </c>
      <c r="AT1342" s="28">
        <f>Tabela1[[#This Row],[PESO TOTAL]]*Tabela1[[#This Row],[CALDEIRARIA]]</f>
        <v>0</v>
      </c>
      <c r="AU1342" s="28">
        <f>Tabela1[[#This Row],[PESO TOTAL]]*Tabela1[[#This Row],[SOLDA]]</f>
        <v>0</v>
      </c>
      <c r="AV1342" s="28">
        <f>Tabela1[[#This Row],[PESO TOTAL]]*Tabela1[[#This Row],[ACABAMENTO]]</f>
        <v>0</v>
      </c>
      <c r="AW1342" s="28">
        <f>Tabela1[[#This Row],[PESO TOTAL]]*Tabela1[[#This Row],[PRONTO ACABADO]]</f>
        <v>0</v>
      </c>
      <c r="AX1342" s="28">
        <f>Tabela1[[#This Row],[PESO TOTAL]]*Tabela1[[#This Row],[EXPEDIÇÃO ]]</f>
        <v>0</v>
      </c>
      <c r="AY1342" s="28" t="str">
        <f>Tabela1[[#This Row],[PEDIDO]]&amp;Tabela1[[#This Row],[PRODUTO]]</f>
        <v/>
      </c>
      <c r="AZ1342" s="44">
        <f>IF(AF1342="",0,IF(ISTEXT(AF1342),H1342*VALUE(SUBSTITUTE(AF1342,"%",""))/100,H1342*AF1342))-Tabela1[[#This Row],[PRONTO ACABADO2]]</f>
        <v>0</v>
      </c>
      <c r="BA1342" s="44">
        <f>IF(AG1342="",0,IF(ISTEXT(AG1342),H1342*VALUE(SUBSTITUTE(AG1342,"%",""))/100,H1342*AG1342))-Tabela1[[#This Row],[PESO EXPEDIDO2]]</f>
        <v>0</v>
      </c>
      <c r="BB1342" s="44">
        <f t="shared" si="194"/>
        <v>0</v>
      </c>
      <c r="BC1342" s="44">
        <f t="shared" si="195"/>
        <v>0</v>
      </c>
      <c r="BD1342" s="44"/>
    </row>
    <row r="1343" spans="1:56" ht="15.75" hidden="1" customHeight="1" x14ac:dyDescent="0.25">
      <c r="A1343" s="6"/>
      <c r="B1343" s="22"/>
      <c r="C1343" s="7"/>
      <c r="D1343" s="46"/>
      <c r="E1343" s="7"/>
      <c r="F1343" s="7"/>
      <c r="G1343" s="44"/>
      <c r="H1343" s="41">
        <f>Tabela1[[#This Row],[PESO UNI]]*Tabela1[[#This Row],[QTE]]</f>
        <v>0</v>
      </c>
      <c r="I1343" s="7"/>
      <c r="J1343" s="8"/>
      <c r="K1343" s="8"/>
      <c r="L1343" s="9"/>
      <c r="M1343" s="10"/>
      <c r="N1343" s="8"/>
      <c r="O1343" s="12"/>
      <c r="P1343" s="13"/>
      <c r="Q1343" s="14">
        <f>Tabela1[[#This Row],[QTDE/ Fabricação]]-Tabela1[[#This Row],[QTE]]</f>
        <v>0</v>
      </c>
      <c r="R1343" s="19">
        <f t="shared" si="190"/>
        <v>0</v>
      </c>
      <c r="S1343" s="19">
        <f t="shared" si="189"/>
        <v>0</v>
      </c>
      <c r="T1343" s="20">
        <f t="shared" si="191"/>
        <v>0</v>
      </c>
      <c r="U1343" s="17">
        <f>IFERROR(SUMIF('LISTA DE EMBARQUE'!B:B,MICRO!E:E,'LISTA DE EMBARQUE'!G:G),"")</f>
        <v>0</v>
      </c>
      <c r="V1343" s="12" t="str">
        <f>IFERROR(VLOOKUP(Tabela1[[#This Row],[COD.MDE]],'LISTA DE EMBARQUE'!B:L,11,0),"")</f>
        <v/>
      </c>
      <c r="W1343" s="13" t="str">
        <f>IFERROR(COUNTIF(#REF!,Tabela1[[#This Row],[Colunas5]]),"")</f>
        <v/>
      </c>
      <c r="X1343" s="14">
        <f>Tabela1[[#This Row],[QIANTIDADE EXPEDIDA]]*Tabela1[[#This Row],[PESO UNI]]</f>
        <v>0</v>
      </c>
      <c r="Y1343" s="14">
        <f t="shared" si="192"/>
        <v>0</v>
      </c>
      <c r="Z1343" s="21">
        <f>Tabela1[[#This Row],[PESO TOTAL]]-Tabela1[[#This Row],[Peso Expedido]]</f>
        <v>0</v>
      </c>
      <c r="AA1343" s="18"/>
      <c r="AB1343" s="40"/>
      <c r="AC1343" s="40"/>
      <c r="AD1343" s="40"/>
      <c r="AE1343" s="40"/>
      <c r="AF1343" s="40"/>
      <c r="AG1343" s="40"/>
      <c r="AH1343" s="40"/>
      <c r="AI1343" s="40" t="str">
        <f t="shared" si="188"/>
        <v>ok</v>
      </c>
      <c r="AJ1343"/>
      <c r="AK1343" t="str">
        <f>Tabela1[[#This Row],[Coluna1]]&amp;Tabela1[[#This Row],[PEDIDO]]</f>
        <v/>
      </c>
      <c r="AL1343"/>
      <c r="AM1343"/>
      <c r="AN1343"/>
      <c r="AO1343" t="str">
        <f t="shared" si="193"/>
        <v>/</v>
      </c>
      <c r="AP1343" t="str">
        <f>Tabela1[[#This Row],[TAG]]&amp;Tabela1[[#This Row],[PEDIDO]]&amp;Tabela1[[#This Row],[PRODUTO]]</f>
        <v/>
      </c>
      <c r="AQ1343" s="23" t="str">
        <f>Tabela1[[#This Row],[PRODUTO]]&amp;Tabela1[[#This Row],[TAG]]</f>
        <v/>
      </c>
      <c r="AR1343" s="183">
        <f>Tabela1[[#This Row],[PESO TOTAL]]*Tabela1[[#This Row],[MATÉRIA PRIMA]]</f>
        <v>0</v>
      </c>
      <c r="AS1343" s="28">
        <f>Tabela1[[#This Row],[PESO TOTAL]]*Tabela1[[#This Row],[PREPARAÇÃO ]]</f>
        <v>0</v>
      </c>
      <c r="AT1343" s="28">
        <f>Tabela1[[#This Row],[PESO TOTAL]]*Tabela1[[#This Row],[CALDEIRARIA]]</f>
        <v>0</v>
      </c>
      <c r="AU1343" s="28">
        <f>Tabela1[[#This Row],[PESO TOTAL]]*Tabela1[[#This Row],[SOLDA]]</f>
        <v>0</v>
      </c>
      <c r="AV1343" s="28">
        <f>Tabela1[[#This Row],[PESO TOTAL]]*Tabela1[[#This Row],[ACABAMENTO]]</f>
        <v>0</v>
      </c>
      <c r="AW1343" s="28">
        <f>Tabela1[[#This Row],[PESO TOTAL]]*Tabela1[[#This Row],[PRONTO ACABADO]]</f>
        <v>0</v>
      </c>
      <c r="AX1343" s="28">
        <f>Tabela1[[#This Row],[PESO TOTAL]]*Tabela1[[#This Row],[EXPEDIÇÃO ]]</f>
        <v>0</v>
      </c>
      <c r="AY1343" s="28" t="str">
        <f>Tabela1[[#This Row],[PEDIDO]]&amp;Tabela1[[#This Row],[PRODUTO]]</f>
        <v/>
      </c>
      <c r="AZ1343" s="44">
        <f>IF(AF1343="",0,IF(ISTEXT(AF1343),H1343*VALUE(SUBSTITUTE(AF1343,"%",""))/100,H1343*AF1343))-Tabela1[[#This Row],[PRONTO ACABADO2]]</f>
        <v>0</v>
      </c>
      <c r="BA1343" s="44">
        <f>IF(AG1343="",0,IF(ISTEXT(AG1343),H1343*VALUE(SUBSTITUTE(AG1343,"%",""))/100,H1343*AG1343))-Tabela1[[#This Row],[PESO EXPEDIDO2]]</f>
        <v>0</v>
      </c>
      <c r="BB1343" s="44">
        <f t="shared" si="194"/>
        <v>0</v>
      </c>
      <c r="BC1343" s="44">
        <f t="shared" si="195"/>
        <v>0</v>
      </c>
      <c r="BD1343" s="44"/>
    </row>
    <row r="1344" spans="1:56" ht="15.75" hidden="1" customHeight="1" x14ac:dyDescent="0.25">
      <c r="A1344" s="6"/>
      <c r="B1344" s="22"/>
      <c r="C1344" s="7"/>
      <c r="D1344" s="46"/>
      <c r="E1344" s="7"/>
      <c r="F1344" s="7"/>
      <c r="G1344" s="44"/>
      <c r="H1344" s="41">
        <f>Tabela1[[#This Row],[PESO UNI]]*Tabela1[[#This Row],[QTE]]</f>
        <v>0</v>
      </c>
      <c r="I1344" s="7"/>
      <c r="J1344" s="8"/>
      <c r="K1344" s="8"/>
      <c r="L1344" s="9"/>
      <c r="M1344" s="10"/>
      <c r="N1344" s="8"/>
      <c r="O1344" s="12"/>
      <c r="P1344" s="13"/>
      <c r="Q1344" s="14">
        <f>Tabela1[[#This Row],[QTDE/ Fabricação]]-Tabela1[[#This Row],[QTE]]</f>
        <v>0</v>
      </c>
      <c r="R1344" s="19">
        <f t="shared" si="190"/>
        <v>0</v>
      </c>
      <c r="S1344" s="19">
        <f t="shared" si="189"/>
        <v>0</v>
      </c>
      <c r="T1344" s="20">
        <f t="shared" si="191"/>
        <v>0</v>
      </c>
      <c r="U1344" s="17">
        <f>IFERROR(SUMIF('LISTA DE EMBARQUE'!B:B,MICRO!E:E,'LISTA DE EMBARQUE'!G:G),"")</f>
        <v>0</v>
      </c>
      <c r="V1344" s="12" t="str">
        <f>IFERROR(VLOOKUP(Tabela1[[#This Row],[COD.MDE]],'LISTA DE EMBARQUE'!B:L,11,0),"")</f>
        <v/>
      </c>
      <c r="W1344" s="13" t="str">
        <f>IFERROR(COUNTIF(#REF!,Tabela1[[#This Row],[Colunas5]]),"")</f>
        <v/>
      </c>
      <c r="X1344" s="14">
        <f>Tabela1[[#This Row],[QIANTIDADE EXPEDIDA]]*Tabela1[[#This Row],[PESO UNI]]</f>
        <v>0</v>
      </c>
      <c r="Y1344" s="14">
        <f t="shared" si="192"/>
        <v>0</v>
      </c>
      <c r="Z1344" s="21">
        <f>Tabela1[[#This Row],[PESO TOTAL]]-Tabela1[[#This Row],[Peso Expedido]]</f>
        <v>0</v>
      </c>
      <c r="AA1344" s="18"/>
      <c r="AB1344" s="40"/>
      <c r="AC1344" s="40"/>
      <c r="AD1344" s="40"/>
      <c r="AE1344" s="40"/>
      <c r="AF1344" s="40"/>
      <c r="AG1344" s="40"/>
      <c r="AH1344" s="40"/>
      <c r="AI1344" s="40" t="str">
        <f t="shared" si="188"/>
        <v>ok</v>
      </c>
      <c r="AJ1344"/>
      <c r="AK1344" t="str">
        <f>Tabela1[[#This Row],[Coluna1]]&amp;Tabela1[[#This Row],[PEDIDO]]</f>
        <v/>
      </c>
      <c r="AL1344"/>
      <c r="AM1344"/>
      <c r="AN1344"/>
      <c r="AO1344" t="str">
        <f t="shared" si="193"/>
        <v>/</v>
      </c>
      <c r="AP1344" t="str">
        <f>Tabela1[[#This Row],[TAG]]&amp;Tabela1[[#This Row],[PEDIDO]]&amp;Tabela1[[#This Row],[PRODUTO]]</f>
        <v/>
      </c>
      <c r="AQ1344" s="23" t="str">
        <f>Tabela1[[#This Row],[PRODUTO]]&amp;Tabela1[[#This Row],[TAG]]</f>
        <v/>
      </c>
      <c r="AR1344" s="183">
        <f>Tabela1[[#This Row],[PESO TOTAL]]*Tabela1[[#This Row],[MATÉRIA PRIMA]]</f>
        <v>0</v>
      </c>
      <c r="AS1344" s="28">
        <f>Tabela1[[#This Row],[PESO TOTAL]]*Tabela1[[#This Row],[PREPARAÇÃO ]]</f>
        <v>0</v>
      </c>
      <c r="AT1344" s="28">
        <f>Tabela1[[#This Row],[PESO TOTAL]]*Tabela1[[#This Row],[CALDEIRARIA]]</f>
        <v>0</v>
      </c>
      <c r="AU1344" s="28">
        <f>Tabela1[[#This Row],[PESO TOTAL]]*Tabela1[[#This Row],[SOLDA]]</f>
        <v>0</v>
      </c>
      <c r="AV1344" s="28">
        <f>Tabela1[[#This Row],[PESO TOTAL]]*Tabela1[[#This Row],[ACABAMENTO]]</f>
        <v>0</v>
      </c>
      <c r="AW1344" s="28">
        <f>Tabela1[[#This Row],[PESO TOTAL]]*Tabela1[[#This Row],[PRONTO ACABADO]]</f>
        <v>0</v>
      </c>
      <c r="AX1344" s="28">
        <f>Tabela1[[#This Row],[PESO TOTAL]]*Tabela1[[#This Row],[EXPEDIÇÃO ]]</f>
        <v>0</v>
      </c>
      <c r="AY1344" s="28" t="str">
        <f>Tabela1[[#This Row],[PEDIDO]]&amp;Tabela1[[#This Row],[PRODUTO]]</f>
        <v/>
      </c>
      <c r="AZ1344" s="44">
        <f>IF(AF1344="",0,IF(ISTEXT(AF1344),H1344*VALUE(SUBSTITUTE(AF1344,"%",""))/100,H1344*AF1344))-Tabela1[[#This Row],[PRONTO ACABADO2]]</f>
        <v>0</v>
      </c>
      <c r="BA1344" s="44">
        <f>IF(AG1344="",0,IF(ISTEXT(AG1344),H1344*VALUE(SUBSTITUTE(AG1344,"%",""))/100,H1344*AG1344))-Tabela1[[#This Row],[PESO EXPEDIDO2]]</f>
        <v>0</v>
      </c>
      <c r="BB1344" s="44">
        <f t="shared" si="194"/>
        <v>0</v>
      </c>
      <c r="BC1344" s="44">
        <f t="shared" si="195"/>
        <v>0</v>
      </c>
      <c r="BD1344" s="44"/>
    </row>
    <row r="1345" spans="1:56" ht="15.75" hidden="1" customHeight="1" x14ac:dyDescent="0.25">
      <c r="A1345" s="6"/>
      <c r="B1345" s="22"/>
      <c r="C1345" s="7"/>
      <c r="D1345" s="46"/>
      <c r="E1345" s="7"/>
      <c r="F1345" s="7"/>
      <c r="G1345" s="44"/>
      <c r="H1345" s="41">
        <f>Tabela1[[#This Row],[PESO UNI]]*Tabela1[[#This Row],[QTE]]</f>
        <v>0</v>
      </c>
      <c r="I1345" s="7"/>
      <c r="J1345" s="8"/>
      <c r="K1345" s="8"/>
      <c r="L1345" s="9"/>
      <c r="M1345" s="10"/>
      <c r="N1345" s="8"/>
      <c r="O1345" s="12"/>
      <c r="P1345" s="13"/>
      <c r="Q1345" s="14">
        <f>Tabela1[[#This Row],[QTDE/ Fabricação]]-Tabela1[[#This Row],[QTE]]</f>
        <v>0</v>
      </c>
      <c r="R1345" s="19">
        <f t="shared" si="190"/>
        <v>0</v>
      </c>
      <c r="S1345" s="19">
        <f t="shared" si="189"/>
        <v>0</v>
      </c>
      <c r="T1345" s="20">
        <f t="shared" si="191"/>
        <v>0</v>
      </c>
      <c r="U1345" s="17">
        <f>IFERROR(SUMIF('LISTA DE EMBARQUE'!B:B,MICRO!E:E,'LISTA DE EMBARQUE'!G:G),"")</f>
        <v>0</v>
      </c>
      <c r="V1345" s="12" t="str">
        <f>IFERROR(VLOOKUP(Tabela1[[#This Row],[COD.MDE]],'LISTA DE EMBARQUE'!B:L,11,0),"")</f>
        <v/>
      </c>
      <c r="W1345" s="13" t="str">
        <f>IFERROR(COUNTIF(#REF!,Tabela1[[#This Row],[Colunas5]]),"")</f>
        <v/>
      </c>
      <c r="X1345" s="14">
        <f>Tabela1[[#This Row],[QIANTIDADE EXPEDIDA]]*Tabela1[[#This Row],[PESO UNI]]</f>
        <v>0</v>
      </c>
      <c r="Y1345" s="14">
        <f t="shared" si="192"/>
        <v>0</v>
      </c>
      <c r="Z1345" s="21">
        <f>Tabela1[[#This Row],[PESO TOTAL]]-Tabela1[[#This Row],[Peso Expedido]]</f>
        <v>0</v>
      </c>
      <c r="AA1345" s="18"/>
      <c r="AB1345" s="40"/>
      <c r="AC1345" s="40"/>
      <c r="AD1345" s="40"/>
      <c r="AE1345" s="40"/>
      <c r="AF1345" s="40"/>
      <c r="AG1345" s="40"/>
      <c r="AH1345" s="40"/>
      <c r="AI1345" s="40" t="str">
        <f t="shared" si="188"/>
        <v>ok</v>
      </c>
      <c r="AJ1345"/>
      <c r="AK1345" t="str">
        <f>Tabela1[[#This Row],[Coluna1]]&amp;Tabela1[[#This Row],[PEDIDO]]</f>
        <v/>
      </c>
      <c r="AL1345"/>
      <c r="AM1345"/>
      <c r="AN1345"/>
      <c r="AO1345" t="str">
        <f t="shared" si="193"/>
        <v>/</v>
      </c>
      <c r="AP1345" t="str">
        <f>Tabela1[[#This Row],[TAG]]&amp;Tabela1[[#This Row],[PEDIDO]]&amp;Tabela1[[#This Row],[PRODUTO]]</f>
        <v/>
      </c>
      <c r="AQ1345" s="23" t="str">
        <f>Tabela1[[#This Row],[PRODUTO]]&amp;Tabela1[[#This Row],[TAG]]</f>
        <v/>
      </c>
      <c r="AR1345" s="183">
        <f>Tabela1[[#This Row],[PESO TOTAL]]*Tabela1[[#This Row],[MATÉRIA PRIMA]]</f>
        <v>0</v>
      </c>
      <c r="AS1345" s="28">
        <f>Tabela1[[#This Row],[PESO TOTAL]]*Tabela1[[#This Row],[PREPARAÇÃO ]]</f>
        <v>0</v>
      </c>
      <c r="AT1345" s="28">
        <f>Tabela1[[#This Row],[PESO TOTAL]]*Tabela1[[#This Row],[CALDEIRARIA]]</f>
        <v>0</v>
      </c>
      <c r="AU1345" s="28">
        <f>Tabela1[[#This Row],[PESO TOTAL]]*Tabela1[[#This Row],[SOLDA]]</f>
        <v>0</v>
      </c>
      <c r="AV1345" s="28">
        <f>Tabela1[[#This Row],[PESO TOTAL]]*Tabela1[[#This Row],[ACABAMENTO]]</f>
        <v>0</v>
      </c>
      <c r="AW1345" s="28">
        <f>Tabela1[[#This Row],[PESO TOTAL]]*Tabela1[[#This Row],[PRONTO ACABADO]]</f>
        <v>0</v>
      </c>
      <c r="AX1345" s="28">
        <f>Tabela1[[#This Row],[PESO TOTAL]]*Tabela1[[#This Row],[EXPEDIÇÃO ]]</f>
        <v>0</v>
      </c>
      <c r="AY1345" s="28" t="str">
        <f>Tabela1[[#This Row],[PEDIDO]]&amp;Tabela1[[#This Row],[PRODUTO]]</f>
        <v/>
      </c>
      <c r="AZ1345" s="44">
        <f>IF(AF1345="",0,IF(ISTEXT(AF1345),H1345*VALUE(SUBSTITUTE(AF1345,"%",""))/100,H1345*AF1345))-Tabela1[[#This Row],[PRONTO ACABADO2]]</f>
        <v>0</v>
      </c>
      <c r="BA1345" s="44">
        <f>IF(AG1345="",0,IF(ISTEXT(AG1345),H1345*VALUE(SUBSTITUTE(AG1345,"%",""))/100,H1345*AG1345))-Tabela1[[#This Row],[PESO EXPEDIDO2]]</f>
        <v>0</v>
      </c>
      <c r="BB1345" s="44">
        <f t="shared" si="194"/>
        <v>0</v>
      </c>
      <c r="BC1345" s="44">
        <f t="shared" si="195"/>
        <v>0</v>
      </c>
      <c r="BD1345" s="44"/>
    </row>
    <row r="1346" spans="1:56" ht="15.75" hidden="1" customHeight="1" x14ac:dyDescent="0.25">
      <c r="A1346" s="6"/>
      <c r="B1346" s="22"/>
      <c r="C1346" s="7"/>
      <c r="D1346" s="46"/>
      <c r="E1346" s="7"/>
      <c r="F1346" s="7"/>
      <c r="G1346" s="44"/>
      <c r="H1346" s="41">
        <f>Tabela1[[#This Row],[PESO UNI]]*Tabela1[[#This Row],[QTE]]</f>
        <v>0</v>
      </c>
      <c r="I1346" s="7"/>
      <c r="J1346" s="8"/>
      <c r="K1346" s="8"/>
      <c r="L1346" s="9"/>
      <c r="M1346" s="10"/>
      <c r="N1346" s="8"/>
      <c r="O1346" s="12"/>
      <c r="P1346" s="13"/>
      <c r="Q1346" s="14">
        <f>Tabela1[[#This Row],[QTDE/ Fabricação]]-Tabela1[[#This Row],[QTE]]</f>
        <v>0</v>
      </c>
      <c r="R1346" s="19">
        <f t="shared" si="190"/>
        <v>0</v>
      </c>
      <c r="S1346" s="19">
        <f t="shared" si="189"/>
        <v>0</v>
      </c>
      <c r="T1346" s="20">
        <f t="shared" si="191"/>
        <v>0</v>
      </c>
      <c r="U1346" s="17">
        <f>IFERROR(SUMIF('LISTA DE EMBARQUE'!B:B,MICRO!E:E,'LISTA DE EMBARQUE'!G:G),"")</f>
        <v>0</v>
      </c>
      <c r="V1346" s="12" t="str">
        <f>IFERROR(VLOOKUP(Tabela1[[#This Row],[COD.MDE]],'LISTA DE EMBARQUE'!B:L,11,0),"")</f>
        <v/>
      </c>
      <c r="W1346" s="13" t="str">
        <f>IFERROR(COUNTIF(#REF!,Tabela1[[#This Row],[Colunas5]]),"")</f>
        <v/>
      </c>
      <c r="X1346" s="14">
        <f>Tabela1[[#This Row],[QIANTIDADE EXPEDIDA]]*Tabela1[[#This Row],[PESO UNI]]</f>
        <v>0</v>
      </c>
      <c r="Y1346" s="14">
        <f t="shared" si="192"/>
        <v>0</v>
      </c>
      <c r="Z1346" s="21">
        <f>Tabela1[[#This Row],[PESO TOTAL]]-Tabela1[[#This Row],[Peso Expedido]]</f>
        <v>0</v>
      </c>
      <c r="AA1346" s="18"/>
      <c r="AB1346" s="40"/>
      <c r="AC1346" s="40"/>
      <c r="AD1346" s="40"/>
      <c r="AE1346" s="40"/>
      <c r="AF1346" s="40"/>
      <c r="AG1346" s="40"/>
      <c r="AH1346" s="40"/>
      <c r="AI1346" s="40" t="str">
        <f t="shared" si="188"/>
        <v>ok</v>
      </c>
      <c r="AJ1346"/>
      <c r="AK1346" t="str">
        <f>Tabela1[[#This Row],[Coluna1]]&amp;Tabela1[[#This Row],[PEDIDO]]</f>
        <v/>
      </c>
      <c r="AL1346"/>
      <c r="AM1346"/>
      <c r="AN1346"/>
      <c r="AO1346" t="str">
        <f t="shared" si="193"/>
        <v>/</v>
      </c>
      <c r="AP1346" t="str">
        <f>Tabela1[[#This Row],[TAG]]&amp;Tabela1[[#This Row],[PEDIDO]]&amp;Tabela1[[#This Row],[PRODUTO]]</f>
        <v/>
      </c>
      <c r="AQ1346" s="23" t="str">
        <f>Tabela1[[#This Row],[PRODUTO]]&amp;Tabela1[[#This Row],[TAG]]</f>
        <v/>
      </c>
      <c r="AR1346" s="183">
        <f>Tabela1[[#This Row],[PESO TOTAL]]*Tabela1[[#This Row],[MATÉRIA PRIMA]]</f>
        <v>0</v>
      </c>
      <c r="AS1346" s="28">
        <f>Tabela1[[#This Row],[PESO TOTAL]]*Tabela1[[#This Row],[PREPARAÇÃO ]]</f>
        <v>0</v>
      </c>
      <c r="AT1346" s="28">
        <f>Tabela1[[#This Row],[PESO TOTAL]]*Tabela1[[#This Row],[CALDEIRARIA]]</f>
        <v>0</v>
      </c>
      <c r="AU1346" s="28">
        <f>Tabela1[[#This Row],[PESO TOTAL]]*Tabela1[[#This Row],[SOLDA]]</f>
        <v>0</v>
      </c>
      <c r="AV1346" s="28">
        <f>Tabela1[[#This Row],[PESO TOTAL]]*Tabela1[[#This Row],[ACABAMENTO]]</f>
        <v>0</v>
      </c>
      <c r="AW1346" s="28">
        <f>Tabela1[[#This Row],[PESO TOTAL]]*Tabela1[[#This Row],[PRONTO ACABADO]]</f>
        <v>0</v>
      </c>
      <c r="AX1346" s="28">
        <f>Tabela1[[#This Row],[PESO TOTAL]]*Tabela1[[#This Row],[EXPEDIÇÃO ]]</f>
        <v>0</v>
      </c>
      <c r="AY1346" s="28" t="str">
        <f>Tabela1[[#This Row],[PEDIDO]]&amp;Tabela1[[#This Row],[PRODUTO]]</f>
        <v/>
      </c>
      <c r="AZ1346" s="44">
        <f>IF(AF1346="",0,IF(ISTEXT(AF1346),H1346*VALUE(SUBSTITUTE(AF1346,"%",""))/100,H1346*AF1346))-Tabela1[[#This Row],[PRONTO ACABADO2]]</f>
        <v>0</v>
      </c>
      <c r="BA1346" s="44">
        <f>IF(AG1346="",0,IF(ISTEXT(AG1346),H1346*VALUE(SUBSTITUTE(AG1346,"%",""))/100,H1346*AG1346))-Tabela1[[#This Row],[PESO EXPEDIDO2]]</f>
        <v>0</v>
      </c>
      <c r="BB1346" s="44">
        <f t="shared" si="194"/>
        <v>0</v>
      </c>
      <c r="BC1346" s="44">
        <f t="shared" si="195"/>
        <v>0</v>
      </c>
      <c r="BD1346" s="44"/>
    </row>
    <row r="1347" spans="1:56" ht="15.75" hidden="1" customHeight="1" x14ac:dyDescent="0.25">
      <c r="A1347" s="6"/>
      <c r="B1347" s="22"/>
      <c r="C1347" s="7"/>
      <c r="D1347" s="46"/>
      <c r="E1347" s="7"/>
      <c r="F1347" s="7"/>
      <c r="G1347" s="44"/>
      <c r="H1347" s="41">
        <f>Tabela1[[#This Row],[PESO UNI]]*Tabela1[[#This Row],[QTE]]</f>
        <v>0</v>
      </c>
      <c r="I1347" s="7"/>
      <c r="J1347" s="8"/>
      <c r="K1347" s="8"/>
      <c r="L1347" s="9"/>
      <c r="M1347" s="10"/>
      <c r="N1347" s="8"/>
      <c r="O1347" s="12"/>
      <c r="P1347" s="13"/>
      <c r="Q1347" s="14">
        <f>Tabela1[[#This Row],[QTDE/ Fabricação]]-Tabela1[[#This Row],[QTE]]</f>
        <v>0</v>
      </c>
      <c r="R1347" s="19">
        <f t="shared" si="190"/>
        <v>0</v>
      </c>
      <c r="S1347" s="19">
        <f t="shared" si="189"/>
        <v>0</v>
      </c>
      <c r="T1347" s="20">
        <f t="shared" si="191"/>
        <v>0</v>
      </c>
      <c r="U1347" s="17">
        <f>IFERROR(SUMIF('LISTA DE EMBARQUE'!B:B,MICRO!E:E,'LISTA DE EMBARQUE'!G:G),"")</f>
        <v>0</v>
      </c>
      <c r="V1347" s="12" t="str">
        <f>IFERROR(VLOOKUP(Tabela1[[#This Row],[COD.MDE]],'LISTA DE EMBARQUE'!B:L,11,0),"")</f>
        <v/>
      </c>
      <c r="W1347" s="13" t="str">
        <f>IFERROR(COUNTIF(#REF!,Tabela1[[#This Row],[Colunas5]]),"")</f>
        <v/>
      </c>
      <c r="X1347" s="14">
        <f>Tabela1[[#This Row],[QIANTIDADE EXPEDIDA]]*Tabela1[[#This Row],[PESO UNI]]</f>
        <v>0</v>
      </c>
      <c r="Y1347" s="14">
        <f t="shared" si="192"/>
        <v>0</v>
      </c>
      <c r="Z1347" s="21">
        <f>Tabela1[[#This Row],[PESO TOTAL]]-Tabela1[[#This Row],[Peso Expedido]]</f>
        <v>0</v>
      </c>
      <c r="AA1347" s="18"/>
      <c r="AB1347" s="40"/>
      <c r="AC1347" s="40"/>
      <c r="AD1347" s="40"/>
      <c r="AE1347" s="40"/>
      <c r="AF1347" s="40"/>
      <c r="AG1347" s="40"/>
      <c r="AH1347" s="40"/>
      <c r="AI1347" s="40" t="str">
        <f t="shared" si="188"/>
        <v>ok</v>
      </c>
      <c r="AJ1347"/>
      <c r="AK1347" t="str">
        <f>Tabela1[[#This Row],[Coluna1]]&amp;Tabela1[[#This Row],[PEDIDO]]</f>
        <v/>
      </c>
      <c r="AL1347"/>
      <c r="AM1347"/>
      <c r="AN1347"/>
      <c r="AO1347" t="str">
        <f t="shared" si="193"/>
        <v>/</v>
      </c>
      <c r="AP1347" t="str">
        <f>Tabela1[[#This Row],[TAG]]&amp;Tabela1[[#This Row],[PEDIDO]]&amp;Tabela1[[#This Row],[PRODUTO]]</f>
        <v/>
      </c>
      <c r="AQ1347" s="23" t="str">
        <f>Tabela1[[#This Row],[PRODUTO]]&amp;Tabela1[[#This Row],[TAG]]</f>
        <v/>
      </c>
      <c r="AR1347" s="183">
        <f>Tabela1[[#This Row],[PESO TOTAL]]*Tabela1[[#This Row],[MATÉRIA PRIMA]]</f>
        <v>0</v>
      </c>
      <c r="AS1347" s="28">
        <f>Tabela1[[#This Row],[PESO TOTAL]]*Tabela1[[#This Row],[PREPARAÇÃO ]]</f>
        <v>0</v>
      </c>
      <c r="AT1347" s="28">
        <f>Tabela1[[#This Row],[PESO TOTAL]]*Tabela1[[#This Row],[CALDEIRARIA]]</f>
        <v>0</v>
      </c>
      <c r="AU1347" s="28">
        <f>Tabela1[[#This Row],[PESO TOTAL]]*Tabela1[[#This Row],[SOLDA]]</f>
        <v>0</v>
      </c>
      <c r="AV1347" s="28">
        <f>Tabela1[[#This Row],[PESO TOTAL]]*Tabela1[[#This Row],[ACABAMENTO]]</f>
        <v>0</v>
      </c>
      <c r="AW1347" s="28">
        <f>Tabela1[[#This Row],[PESO TOTAL]]*Tabela1[[#This Row],[PRONTO ACABADO]]</f>
        <v>0</v>
      </c>
      <c r="AX1347" s="28">
        <f>Tabela1[[#This Row],[PESO TOTAL]]*Tabela1[[#This Row],[EXPEDIÇÃO ]]</f>
        <v>0</v>
      </c>
      <c r="AY1347" s="28" t="str">
        <f>Tabela1[[#This Row],[PEDIDO]]&amp;Tabela1[[#This Row],[PRODUTO]]</f>
        <v/>
      </c>
      <c r="AZ1347" s="44">
        <f>IF(AF1347="",0,IF(ISTEXT(AF1347),H1347*VALUE(SUBSTITUTE(AF1347,"%",""))/100,H1347*AF1347))-Tabela1[[#This Row],[PRONTO ACABADO2]]</f>
        <v>0</v>
      </c>
      <c r="BA1347" s="44">
        <f>IF(AG1347="",0,IF(ISTEXT(AG1347),H1347*VALUE(SUBSTITUTE(AG1347,"%",""))/100,H1347*AG1347))-Tabela1[[#This Row],[PESO EXPEDIDO2]]</f>
        <v>0</v>
      </c>
      <c r="BB1347" s="44">
        <f t="shared" si="194"/>
        <v>0</v>
      </c>
      <c r="BC1347" s="44">
        <f t="shared" si="195"/>
        <v>0</v>
      </c>
      <c r="BD1347" s="44"/>
    </row>
    <row r="1348" spans="1:56" ht="15.75" hidden="1" customHeight="1" x14ac:dyDescent="0.25">
      <c r="A1348" s="6"/>
      <c r="B1348" s="22"/>
      <c r="C1348" s="7"/>
      <c r="D1348" s="46"/>
      <c r="E1348" s="7"/>
      <c r="F1348" s="7"/>
      <c r="G1348" s="44"/>
      <c r="H1348" s="41">
        <f>Tabela1[[#This Row],[PESO UNI]]*Tabela1[[#This Row],[QTE]]</f>
        <v>0</v>
      </c>
      <c r="I1348" s="7"/>
      <c r="J1348" s="8"/>
      <c r="K1348" s="8"/>
      <c r="L1348" s="9"/>
      <c r="M1348" s="10"/>
      <c r="N1348" s="8"/>
      <c r="O1348" s="12"/>
      <c r="P1348" s="13"/>
      <c r="Q1348" s="14">
        <f>Tabela1[[#This Row],[QTDE/ Fabricação]]-Tabela1[[#This Row],[QTE]]</f>
        <v>0</v>
      </c>
      <c r="R1348" s="19">
        <f t="shared" si="190"/>
        <v>0</v>
      </c>
      <c r="S1348" s="19">
        <f t="shared" si="189"/>
        <v>0</v>
      </c>
      <c r="T1348" s="20">
        <f t="shared" si="191"/>
        <v>0</v>
      </c>
      <c r="U1348" s="17">
        <f>IFERROR(SUMIF('LISTA DE EMBARQUE'!B:B,MICRO!E:E,'LISTA DE EMBARQUE'!G:G),"")</f>
        <v>0</v>
      </c>
      <c r="V1348" s="12" t="str">
        <f>IFERROR(VLOOKUP(Tabela1[[#This Row],[COD.MDE]],'LISTA DE EMBARQUE'!B:L,11,0),"")</f>
        <v/>
      </c>
      <c r="W1348" s="13" t="str">
        <f>IFERROR(COUNTIF(#REF!,Tabela1[[#This Row],[Colunas5]]),"")</f>
        <v/>
      </c>
      <c r="X1348" s="14">
        <f>Tabela1[[#This Row],[QIANTIDADE EXPEDIDA]]*Tabela1[[#This Row],[PESO UNI]]</f>
        <v>0</v>
      </c>
      <c r="Y1348" s="14">
        <f t="shared" si="192"/>
        <v>0</v>
      </c>
      <c r="Z1348" s="21">
        <f>Tabela1[[#This Row],[PESO TOTAL]]-Tabela1[[#This Row],[Peso Expedido]]</f>
        <v>0</v>
      </c>
      <c r="AA1348" s="18"/>
      <c r="AB1348" s="40"/>
      <c r="AC1348" s="40"/>
      <c r="AD1348" s="40"/>
      <c r="AE1348" s="40"/>
      <c r="AF1348" s="40"/>
      <c r="AG1348" s="40"/>
      <c r="AH1348" s="40"/>
      <c r="AI1348" s="40" t="str">
        <f t="shared" si="188"/>
        <v>ok</v>
      </c>
      <c r="AJ1348"/>
      <c r="AK1348" t="str">
        <f>Tabela1[[#This Row],[Coluna1]]&amp;Tabela1[[#This Row],[PEDIDO]]</f>
        <v/>
      </c>
      <c r="AL1348"/>
      <c r="AM1348"/>
      <c r="AN1348"/>
      <c r="AO1348" t="str">
        <f t="shared" si="193"/>
        <v>/</v>
      </c>
      <c r="AP1348" t="str">
        <f>Tabela1[[#This Row],[TAG]]&amp;Tabela1[[#This Row],[PEDIDO]]&amp;Tabela1[[#This Row],[PRODUTO]]</f>
        <v/>
      </c>
      <c r="AQ1348" s="23" t="str">
        <f>Tabela1[[#This Row],[PRODUTO]]&amp;Tabela1[[#This Row],[TAG]]</f>
        <v/>
      </c>
      <c r="AR1348" s="183">
        <f>Tabela1[[#This Row],[PESO TOTAL]]*Tabela1[[#This Row],[MATÉRIA PRIMA]]</f>
        <v>0</v>
      </c>
      <c r="AS1348" s="28">
        <f>Tabela1[[#This Row],[PESO TOTAL]]*Tabela1[[#This Row],[PREPARAÇÃO ]]</f>
        <v>0</v>
      </c>
      <c r="AT1348" s="28">
        <f>Tabela1[[#This Row],[PESO TOTAL]]*Tabela1[[#This Row],[CALDEIRARIA]]</f>
        <v>0</v>
      </c>
      <c r="AU1348" s="28">
        <f>Tabela1[[#This Row],[PESO TOTAL]]*Tabela1[[#This Row],[SOLDA]]</f>
        <v>0</v>
      </c>
      <c r="AV1348" s="28">
        <f>Tabela1[[#This Row],[PESO TOTAL]]*Tabela1[[#This Row],[ACABAMENTO]]</f>
        <v>0</v>
      </c>
      <c r="AW1348" s="28">
        <f>Tabela1[[#This Row],[PESO TOTAL]]*Tabela1[[#This Row],[PRONTO ACABADO]]</f>
        <v>0</v>
      </c>
      <c r="AX1348" s="28">
        <f>Tabela1[[#This Row],[PESO TOTAL]]*Tabela1[[#This Row],[EXPEDIÇÃO ]]</f>
        <v>0</v>
      </c>
      <c r="AY1348" s="28" t="str">
        <f>Tabela1[[#This Row],[PEDIDO]]&amp;Tabela1[[#This Row],[PRODUTO]]</f>
        <v/>
      </c>
      <c r="AZ1348" s="44">
        <f>IF(AF1348="",0,IF(ISTEXT(AF1348),H1348*VALUE(SUBSTITUTE(AF1348,"%",""))/100,H1348*AF1348))-Tabela1[[#This Row],[PRONTO ACABADO2]]</f>
        <v>0</v>
      </c>
      <c r="BA1348" s="44">
        <f>IF(AG1348="",0,IF(ISTEXT(AG1348),H1348*VALUE(SUBSTITUTE(AG1348,"%",""))/100,H1348*AG1348))-Tabela1[[#This Row],[PESO EXPEDIDO2]]</f>
        <v>0</v>
      </c>
      <c r="BB1348" s="44">
        <f t="shared" si="194"/>
        <v>0</v>
      </c>
      <c r="BC1348" s="44">
        <f t="shared" si="195"/>
        <v>0</v>
      </c>
      <c r="BD1348" s="44"/>
    </row>
    <row r="1349" spans="1:56" ht="15.75" hidden="1" customHeight="1" x14ac:dyDescent="0.25">
      <c r="A1349" s="6"/>
      <c r="B1349" s="22"/>
      <c r="C1349" s="7"/>
      <c r="D1349" s="46"/>
      <c r="E1349" s="7"/>
      <c r="F1349" s="7"/>
      <c r="G1349" s="44"/>
      <c r="H1349" s="41">
        <f>Tabela1[[#This Row],[PESO UNI]]*Tabela1[[#This Row],[QTE]]</f>
        <v>0</v>
      </c>
      <c r="I1349" s="7"/>
      <c r="J1349" s="8"/>
      <c r="K1349" s="8"/>
      <c r="L1349" s="9"/>
      <c r="M1349" s="10"/>
      <c r="N1349" s="8"/>
      <c r="O1349" s="12"/>
      <c r="P1349" s="13"/>
      <c r="Q1349" s="14">
        <f>Tabela1[[#This Row],[QTDE/ Fabricação]]-Tabela1[[#This Row],[QTE]]</f>
        <v>0</v>
      </c>
      <c r="R1349" s="19">
        <f t="shared" si="190"/>
        <v>0</v>
      </c>
      <c r="S1349" s="19">
        <f t="shared" si="189"/>
        <v>0</v>
      </c>
      <c r="T1349" s="20">
        <f t="shared" si="191"/>
        <v>0</v>
      </c>
      <c r="U1349" s="17">
        <f>IFERROR(SUMIF('LISTA DE EMBARQUE'!B:B,MICRO!E:E,'LISTA DE EMBARQUE'!G:G),"")</f>
        <v>0</v>
      </c>
      <c r="V1349" s="12" t="str">
        <f>IFERROR(VLOOKUP(Tabela1[[#This Row],[COD.MDE]],'LISTA DE EMBARQUE'!B:L,11,0),"")</f>
        <v/>
      </c>
      <c r="W1349" s="13" t="str">
        <f>IFERROR(COUNTIF(#REF!,Tabela1[[#This Row],[Colunas5]]),"")</f>
        <v/>
      </c>
      <c r="X1349" s="14">
        <f>Tabela1[[#This Row],[QIANTIDADE EXPEDIDA]]*Tabela1[[#This Row],[PESO UNI]]</f>
        <v>0</v>
      </c>
      <c r="Y1349" s="14">
        <f t="shared" si="192"/>
        <v>0</v>
      </c>
      <c r="Z1349" s="21">
        <f>Tabela1[[#This Row],[PESO TOTAL]]-Tabela1[[#This Row],[Peso Expedido]]</f>
        <v>0</v>
      </c>
      <c r="AA1349" s="18"/>
      <c r="AB1349" s="40"/>
      <c r="AC1349" s="40"/>
      <c r="AD1349" s="40"/>
      <c r="AE1349" s="40"/>
      <c r="AF1349" s="40"/>
      <c r="AG1349" s="40"/>
      <c r="AH1349" s="40"/>
      <c r="AI1349" s="40" t="str">
        <f t="shared" si="188"/>
        <v>ok</v>
      </c>
      <c r="AJ1349"/>
      <c r="AK1349" t="str">
        <f>Tabela1[[#This Row],[Coluna1]]&amp;Tabela1[[#This Row],[PEDIDO]]</f>
        <v/>
      </c>
      <c r="AL1349"/>
      <c r="AM1349"/>
      <c r="AN1349"/>
      <c r="AO1349" t="str">
        <f t="shared" si="193"/>
        <v>/</v>
      </c>
      <c r="AP1349" t="str">
        <f>Tabela1[[#This Row],[TAG]]&amp;Tabela1[[#This Row],[PEDIDO]]&amp;Tabela1[[#This Row],[PRODUTO]]</f>
        <v/>
      </c>
      <c r="AQ1349" s="23" t="str">
        <f>Tabela1[[#This Row],[PRODUTO]]&amp;Tabela1[[#This Row],[TAG]]</f>
        <v/>
      </c>
      <c r="AR1349" s="183">
        <f>Tabela1[[#This Row],[PESO TOTAL]]*Tabela1[[#This Row],[MATÉRIA PRIMA]]</f>
        <v>0</v>
      </c>
      <c r="AS1349" s="28">
        <f>Tabela1[[#This Row],[PESO TOTAL]]*Tabela1[[#This Row],[PREPARAÇÃO ]]</f>
        <v>0</v>
      </c>
      <c r="AT1349" s="28">
        <f>Tabela1[[#This Row],[PESO TOTAL]]*Tabela1[[#This Row],[CALDEIRARIA]]</f>
        <v>0</v>
      </c>
      <c r="AU1349" s="28">
        <f>Tabela1[[#This Row],[PESO TOTAL]]*Tabela1[[#This Row],[SOLDA]]</f>
        <v>0</v>
      </c>
      <c r="AV1349" s="28">
        <f>Tabela1[[#This Row],[PESO TOTAL]]*Tabela1[[#This Row],[ACABAMENTO]]</f>
        <v>0</v>
      </c>
      <c r="AW1349" s="28">
        <f>Tabela1[[#This Row],[PESO TOTAL]]*Tabela1[[#This Row],[PRONTO ACABADO]]</f>
        <v>0</v>
      </c>
      <c r="AX1349" s="28">
        <f>Tabela1[[#This Row],[PESO TOTAL]]*Tabela1[[#This Row],[EXPEDIÇÃO ]]</f>
        <v>0</v>
      </c>
      <c r="AY1349" s="28" t="str">
        <f>Tabela1[[#This Row],[PEDIDO]]&amp;Tabela1[[#This Row],[PRODUTO]]</f>
        <v/>
      </c>
      <c r="AZ1349" s="44">
        <f>IF(AF1349="",0,IF(ISTEXT(AF1349),H1349*VALUE(SUBSTITUTE(AF1349,"%",""))/100,H1349*AF1349))-Tabela1[[#This Row],[PRONTO ACABADO2]]</f>
        <v>0</v>
      </c>
      <c r="BA1349" s="44">
        <f>IF(AG1349="",0,IF(ISTEXT(AG1349),H1349*VALUE(SUBSTITUTE(AG1349,"%",""))/100,H1349*AG1349))-Tabela1[[#This Row],[PESO EXPEDIDO2]]</f>
        <v>0</v>
      </c>
      <c r="BB1349" s="44">
        <f t="shared" si="194"/>
        <v>0</v>
      </c>
      <c r="BC1349" s="44">
        <f t="shared" si="195"/>
        <v>0</v>
      </c>
      <c r="BD1349" s="44"/>
    </row>
    <row r="1350" spans="1:56" ht="15.75" hidden="1" customHeight="1" x14ac:dyDescent="0.25">
      <c r="A1350" s="6"/>
      <c r="B1350" s="22"/>
      <c r="C1350" s="7"/>
      <c r="D1350" s="46"/>
      <c r="E1350" s="7"/>
      <c r="F1350" s="7"/>
      <c r="G1350" s="44"/>
      <c r="H1350" s="41">
        <f>Tabela1[[#This Row],[PESO UNI]]*Tabela1[[#This Row],[QTE]]</f>
        <v>0</v>
      </c>
      <c r="I1350" s="7"/>
      <c r="J1350" s="8"/>
      <c r="K1350" s="8"/>
      <c r="L1350" s="9"/>
      <c r="M1350" s="10"/>
      <c r="N1350" s="8"/>
      <c r="O1350" s="12"/>
      <c r="P1350" s="13"/>
      <c r="Q1350" s="14">
        <f>Tabela1[[#This Row],[QTDE/ Fabricação]]-Tabela1[[#This Row],[QTE]]</f>
        <v>0</v>
      </c>
      <c r="R1350" s="19">
        <f t="shared" si="190"/>
        <v>0</v>
      </c>
      <c r="S1350" s="19">
        <f t="shared" si="189"/>
        <v>0</v>
      </c>
      <c r="T1350" s="20">
        <f t="shared" si="191"/>
        <v>0</v>
      </c>
      <c r="U1350" s="17">
        <f>IFERROR(SUMIF('LISTA DE EMBARQUE'!B:B,MICRO!E:E,'LISTA DE EMBARQUE'!G:G),"")</f>
        <v>0</v>
      </c>
      <c r="V1350" s="12" t="str">
        <f>IFERROR(VLOOKUP(Tabela1[[#This Row],[COD.MDE]],'LISTA DE EMBARQUE'!B:L,11,0),"")</f>
        <v/>
      </c>
      <c r="W1350" s="13" t="str">
        <f>IFERROR(COUNTIF(#REF!,Tabela1[[#This Row],[Colunas5]]),"")</f>
        <v/>
      </c>
      <c r="X1350" s="14">
        <f>Tabela1[[#This Row],[QIANTIDADE EXPEDIDA]]*Tabela1[[#This Row],[PESO UNI]]</f>
        <v>0</v>
      </c>
      <c r="Y1350" s="14">
        <f t="shared" si="192"/>
        <v>0</v>
      </c>
      <c r="Z1350" s="21">
        <f>Tabela1[[#This Row],[PESO TOTAL]]-Tabela1[[#This Row],[Peso Expedido]]</f>
        <v>0</v>
      </c>
      <c r="AA1350" s="18"/>
      <c r="AB1350" s="40"/>
      <c r="AC1350" s="40"/>
      <c r="AD1350" s="40"/>
      <c r="AE1350" s="40"/>
      <c r="AF1350" s="40"/>
      <c r="AG1350" s="40"/>
      <c r="AH1350" s="40"/>
      <c r="AI1350" s="40" t="str">
        <f t="shared" si="188"/>
        <v>ok</v>
      </c>
      <c r="AJ1350"/>
      <c r="AK1350" t="str">
        <f>Tabela1[[#This Row],[Coluna1]]&amp;Tabela1[[#This Row],[PEDIDO]]</f>
        <v/>
      </c>
      <c r="AL1350"/>
      <c r="AM1350"/>
      <c r="AN1350"/>
      <c r="AO1350" t="str">
        <f t="shared" si="193"/>
        <v>/</v>
      </c>
      <c r="AP1350" t="str">
        <f>Tabela1[[#This Row],[TAG]]&amp;Tabela1[[#This Row],[PEDIDO]]&amp;Tabela1[[#This Row],[PRODUTO]]</f>
        <v/>
      </c>
      <c r="AQ1350" s="23" t="str">
        <f>Tabela1[[#This Row],[PRODUTO]]&amp;Tabela1[[#This Row],[TAG]]</f>
        <v/>
      </c>
      <c r="AR1350" s="183">
        <f>Tabela1[[#This Row],[PESO TOTAL]]*Tabela1[[#This Row],[MATÉRIA PRIMA]]</f>
        <v>0</v>
      </c>
      <c r="AS1350" s="28">
        <f>Tabela1[[#This Row],[PESO TOTAL]]*Tabela1[[#This Row],[PREPARAÇÃO ]]</f>
        <v>0</v>
      </c>
      <c r="AT1350" s="28">
        <f>Tabela1[[#This Row],[PESO TOTAL]]*Tabela1[[#This Row],[CALDEIRARIA]]</f>
        <v>0</v>
      </c>
      <c r="AU1350" s="28">
        <f>Tabela1[[#This Row],[PESO TOTAL]]*Tabela1[[#This Row],[SOLDA]]</f>
        <v>0</v>
      </c>
      <c r="AV1350" s="28">
        <f>Tabela1[[#This Row],[PESO TOTAL]]*Tabela1[[#This Row],[ACABAMENTO]]</f>
        <v>0</v>
      </c>
      <c r="AW1350" s="28">
        <f>Tabela1[[#This Row],[PESO TOTAL]]*Tabela1[[#This Row],[PRONTO ACABADO]]</f>
        <v>0</v>
      </c>
      <c r="AX1350" s="28">
        <f>Tabela1[[#This Row],[PESO TOTAL]]*Tabela1[[#This Row],[EXPEDIÇÃO ]]</f>
        <v>0</v>
      </c>
      <c r="AY1350" s="28" t="str">
        <f>Tabela1[[#This Row],[PEDIDO]]&amp;Tabela1[[#This Row],[PRODUTO]]</f>
        <v/>
      </c>
      <c r="AZ1350" s="44">
        <f>IF(AF1350="",0,IF(ISTEXT(AF1350),H1350*VALUE(SUBSTITUTE(AF1350,"%",""))/100,H1350*AF1350))-Tabela1[[#This Row],[PRONTO ACABADO2]]</f>
        <v>0</v>
      </c>
      <c r="BA1350" s="44">
        <f>IF(AG1350="",0,IF(ISTEXT(AG1350),H1350*VALUE(SUBSTITUTE(AG1350,"%",""))/100,H1350*AG1350))-Tabela1[[#This Row],[PESO EXPEDIDO2]]</f>
        <v>0</v>
      </c>
      <c r="BB1350" s="44">
        <f t="shared" si="194"/>
        <v>0</v>
      </c>
      <c r="BC1350" s="44">
        <f t="shared" si="195"/>
        <v>0</v>
      </c>
      <c r="BD1350" s="44"/>
    </row>
    <row r="1351" spans="1:56" ht="15.75" hidden="1" customHeight="1" x14ac:dyDescent="0.25">
      <c r="A1351" s="6"/>
      <c r="B1351" s="22"/>
      <c r="C1351" s="7"/>
      <c r="D1351" s="46"/>
      <c r="E1351" s="7"/>
      <c r="F1351" s="7"/>
      <c r="G1351" s="44"/>
      <c r="H1351" s="41">
        <f>Tabela1[[#This Row],[PESO UNI]]*Tabela1[[#This Row],[QTE]]</f>
        <v>0</v>
      </c>
      <c r="I1351" s="7"/>
      <c r="J1351" s="8"/>
      <c r="K1351" s="8"/>
      <c r="L1351" s="9"/>
      <c r="M1351" s="10"/>
      <c r="N1351" s="8"/>
      <c r="O1351" s="12"/>
      <c r="P1351" s="13"/>
      <c r="Q1351" s="14">
        <f>Tabela1[[#This Row],[QTDE/ Fabricação]]-Tabela1[[#This Row],[QTE]]</f>
        <v>0</v>
      </c>
      <c r="R1351" s="19">
        <f t="shared" si="190"/>
        <v>0</v>
      </c>
      <c r="S1351" s="19">
        <f t="shared" si="189"/>
        <v>0</v>
      </c>
      <c r="T1351" s="20">
        <f t="shared" si="191"/>
        <v>0</v>
      </c>
      <c r="U1351" s="17">
        <f>IFERROR(SUMIF('LISTA DE EMBARQUE'!B:B,MICRO!E:E,'LISTA DE EMBARQUE'!G:G),"")</f>
        <v>0</v>
      </c>
      <c r="V1351" s="12" t="str">
        <f>IFERROR(VLOOKUP(Tabela1[[#This Row],[COD.MDE]],'LISTA DE EMBARQUE'!B:L,11,0),"")</f>
        <v/>
      </c>
      <c r="W1351" s="13" t="str">
        <f>IFERROR(COUNTIF(#REF!,Tabela1[[#This Row],[Colunas5]]),"")</f>
        <v/>
      </c>
      <c r="X1351" s="14">
        <f>Tabela1[[#This Row],[QIANTIDADE EXPEDIDA]]*Tabela1[[#This Row],[PESO UNI]]</f>
        <v>0</v>
      </c>
      <c r="Y1351" s="14">
        <f t="shared" si="192"/>
        <v>0</v>
      </c>
      <c r="Z1351" s="21">
        <f>Tabela1[[#This Row],[PESO TOTAL]]-Tabela1[[#This Row],[Peso Expedido]]</f>
        <v>0</v>
      </c>
      <c r="AA1351" s="18"/>
      <c r="AB1351" s="40"/>
      <c r="AC1351" s="40"/>
      <c r="AD1351" s="40"/>
      <c r="AE1351" s="40"/>
      <c r="AF1351" s="40"/>
      <c r="AG1351" s="40"/>
      <c r="AH1351" s="40"/>
      <c r="AI1351" s="40" t="str">
        <f t="shared" si="188"/>
        <v>ok</v>
      </c>
      <c r="AJ1351"/>
      <c r="AK1351" t="str">
        <f>Tabela1[[#This Row],[Coluna1]]&amp;Tabela1[[#This Row],[PEDIDO]]</f>
        <v/>
      </c>
      <c r="AL1351"/>
      <c r="AM1351"/>
      <c r="AN1351"/>
      <c r="AO1351" t="str">
        <f t="shared" si="193"/>
        <v>/</v>
      </c>
      <c r="AP1351" t="str">
        <f>Tabela1[[#This Row],[TAG]]&amp;Tabela1[[#This Row],[PEDIDO]]&amp;Tabela1[[#This Row],[PRODUTO]]</f>
        <v/>
      </c>
      <c r="AQ1351" s="23" t="str">
        <f>Tabela1[[#This Row],[PRODUTO]]&amp;Tabela1[[#This Row],[TAG]]</f>
        <v/>
      </c>
      <c r="AR1351" s="183">
        <f>Tabela1[[#This Row],[PESO TOTAL]]*Tabela1[[#This Row],[MATÉRIA PRIMA]]</f>
        <v>0</v>
      </c>
      <c r="AS1351" s="28">
        <f>Tabela1[[#This Row],[PESO TOTAL]]*Tabela1[[#This Row],[PREPARAÇÃO ]]</f>
        <v>0</v>
      </c>
      <c r="AT1351" s="28">
        <f>Tabela1[[#This Row],[PESO TOTAL]]*Tabela1[[#This Row],[CALDEIRARIA]]</f>
        <v>0</v>
      </c>
      <c r="AU1351" s="28">
        <f>Tabela1[[#This Row],[PESO TOTAL]]*Tabela1[[#This Row],[SOLDA]]</f>
        <v>0</v>
      </c>
      <c r="AV1351" s="28">
        <f>Tabela1[[#This Row],[PESO TOTAL]]*Tabela1[[#This Row],[ACABAMENTO]]</f>
        <v>0</v>
      </c>
      <c r="AW1351" s="28">
        <f>Tabela1[[#This Row],[PESO TOTAL]]*Tabela1[[#This Row],[PRONTO ACABADO]]</f>
        <v>0</v>
      </c>
      <c r="AX1351" s="28">
        <f>Tabela1[[#This Row],[PESO TOTAL]]*Tabela1[[#This Row],[EXPEDIÇÃO ]]</f>
        <v>0</v>
      </c>
      <c r="AY1351" s="28" t="str">
        <f>Tabela1[[#This Row],[PEDIDO]]&amp;Tabela1[[#This Row],[PRODUTO]]</f>
        <v/>
      </c>
      <c r="AZ1351" s="44">
        <f>IF(AF1351="",0,IF(ISTEXT(AF1351),H1351*VALUE(SUBSTITUTE(AF1351,"%",""))/100,H1351*AF1351))-Tabela1[[#This Row],[PRONTO ACABADO2]]</f>
        <v>0</v>
      </c>
      <c r="BA1351" s="44">
        <f>IF(AG1351="",0,IF(ISTEXT(AG1351),H1351*VALUE(SUBSTITUTE(AG1351,"%",""))/100,H1351*AG1351))-Tabela1[[#This Row],[PESO EXPEDIDO2]]</f>
        <v>0</v>
      </c>
      <c r="BB1351" s="44">
        <f t="shared" si="194"/>
        <v>0</v>
      </c>
      <c r="BC1351" s="44">
        <f t="shared" si="195"/>
        <v>0</v>
      </c>
      <c r="BD1351" s="44"/>
    </row>
    <row r="1352" spans="1:56" ht="15.75" hidden="1" customHeight="1" x14ac:dyDescent="0.25">
      <c r="A1352" s="6"/>
      <c r="B1352" s="22"/>
      <c r="C1352" s="7"/>
      <c r="D1352" s="46"/>
      <c r="E1352" s="7"/>
      <c r="F1352" s="7"/>
      <c r="G1352" s="44"/>
      <c r="H1352" s="41">
        <f>Tabela1[[#This Row],[PESO UNI]]*Tabela1[[#This Row],[QTE]]</f>
        <v>0</v>
      </c>
      <c r="I1352" s="7"/>
      <c r="J1352" s="8"/>
      <c r="K1352" s="8"/>
      <c r="L1352" s="9"/>
      <c r="M1352" s="10"/>
      <c r="N1352" s="8"/>
      <c r="O1352" s="12"/>
      <c r="P1352" s="13"/>
      <c r="Q1352" s="14">
        <f>Tabela1[[#This Row],[QTDE/ Fabricação]]-Tabela1[[#This Row],[QTE]]</f>
        <v>0</v>
      </c>
      <c r="R1352" s="19">
        <f t="shared" si="190"/>
        <v>0</v>
      </c>
      <c r="S1352" s="19">
        <f t="shared" si="189"/>
        <v>0</v>
      </c>
      <c r="T1352" s="20">
        <f t="shared" si="191"/>
        <v>0</v>
      </c>
      <c r="U1352" s="17">
        <f>IFERROR(SUMIF('LISTA DE EMBARQUE'!B:B,MICRO!E:E,'LISTA DE EMBARQUE'!G:G),"")</f>
        <v>0</v>
      </c>
      <c r="V1352" s="12" t="str">
        <f>IFERROR(VLOOKUP(Tabela1[[#This Row],[COD.MDE]],'LISTA DE EMBARQUE'!B:L,11,0),"")</f>
        <v/>
      </c>
      <c r="W1352" s="13" t="str">
        <f>IFERROR(COUNTIF(#REF!,Tabela1[[#This Row],[Colunas5]]),"")</f>
        <v/>
      </c>
      <c r="X1352" s="14">
        <f>Tabela1[[#This Row],[QIANTIDADE EXPEDIDA]]*Tabela1[[#This Row],[PESO UNI]]</f>
        <v>0</v>
      </c>
      <c r="Y1352" s="14">
        <f t="shared" si="192"/>
        <v>0</v>
      </c>
      <c r="Z1352" s="21">
        <f>Tabela1[[#This Row],[PESO TOTAL]]-Tabela1[[#This Row],[Peso Expedido]]</f>
        <v>0</v>
      </c>
      <c r="AA1352" s="18"/>
      <c r="AB1352" s="40"/>
      <c r="AC1352" s="40"/>
      <c r="AD1352" s="40"/>
      <c r="AE1352" s="40"/>
      <c r="AF1352" s="40"/>
      <c r="AG1352" s="40"/>
      <c r="AH1352" s="40"/>
      <c r="AI1352" s="40" t="str">
        <f t="shared" si="188"/>
        <v>ok</v>
      </c>
      <c r="AJ1352"/>
      <c r="AK1352" t="str">
        <f>Tabela1[[#This Row],[Coluna1]]&amp;Tabela1[[#This Row],[PEDIDO]]</f>
        <v/>
      </c>
      <c r="AL1352"/>
      <c r="AM1352"/>
      <c r="AN1352"/>
      <c r="AO1352" t="str">
        <f t="shared" si="193"/>
        <v>/</v>
      </c>
      <c r="AP1352" t="str">
        <f>Tabela1[[#This Row],[TAG]]&amp;Tabela1[[#This Row],[PEDIDO]]&amp;Tabela1[[#This Row],[PRODUTO]]</f>
        <v/>
      </c>
      <c r="AQ1352" s="23" t="str">
        <f>Tabela1[[#This Row],[PRODUTO]]&amp;Tabela1[[#This Row],[TAG]]</f>
        <v/>
      </c>
      <c r="AR1352" s="183">
        <f>Tabela1[[#This Row],[PESO TOTAL]]*Tabela1[[#This Row],[MATÉRIA PRIMA]]</f>
        <v>0</v>
      </c>
      <c r="AS1352" s="28">
        <f>Tabela1[[#This Row],[PESO TOTAL]]*Tabela1[[#This Row],[PREPARAÇÃO ]]</f>
        <v>0</v>
      </c>
      <c r="AT1352" s="28">
        <f>Tabela1[[#This Row],[PESO TOTAL]]*Tabela1[[#This Row],[CALDEIRARIA]]</f>
        <v>0</v>
      </c>
      <c r="AU1352" s="28">
        <f>Tabela1[[#This Row],[PESO TOTAL]]*Tabela1[[#This Row],[SOLDA]]</f>
        <v>0</v>
      </c>
      <c r="AV1352" s="28">
        <f>Tabela1[[#This Row],[PESO TOTAL]]*Tabela1[[#This Row],[ACABAMENTO]]</f>
        <v>0</v>
      </c>
      <c r="AW1352" s="28">
        <f>Tabela1[[#This Row],[PESO TOTAL]]*Tabela1[[#This Row],[PRONTO ACABADO]]</f>
        <v>0</v>
      </c>
      <c r="AX1352" s="28">
        <f>Tabela1[[#This Row],[PESO TOTAL]]*Tabela1[[#This Row],[EXPEDIÇÃO ]]</f>
        <v>0</v>
      </c>
      <c r="AY1352" s="28" t="str">
        <f>Tabela1[[#This Row],[PEDIDO]]&amp;Tabela1[[#This Row],[PRODUTO]]</f>
        <v/>
      </c>
      <c r="AZ1352" s="44">
        <f>IF(AF1352="",0,IF(ISTEXT(AF1352),H1352*VALUE(SUBSTITUTE(AF1352,"%",""))/100,H1352*AF1352))-Tabela1[[#This Row],[PRONTO ACABADO2]]</f>
        <v>0</v>
      </c>
      <c r="BA1352" s="44">
        <f>IF(AG1352="",0,IF(ISTEXT(AG1352),H1352*VALUE(SUBSTITUTE(AG1352,"%",""))/100,H1352*AG1352))-Tabela1[[#This Row],[PESO EXPEDIDO2]]</f>
        <v>0</v>
      </c>
      <c r="BB1352" s="44">
        <f t="shared" si="194"/>
        <v>0</v>
      </c>
      <c r="BC1352" s="44">
        <f t="shared" si="195"/>
        <v>0</v>
      </c>
      <c r="BD1352" s="44"/>
    </row>
    <row r="1353" spans="1:56" ht="15.75" hidden="1" customHeight="1" x14ac:dyDescent="0.25">
      <c r="A1353" s="6"/>
      <c r="B1353" s="22"/>
      <c r="C1353" s="7"/>
      <c r="D1353" s="46"/>
      <c r="E1353" s="7"/>
      <c r="F1353" s="7"/>
      <c r="G1353" s="44"/>
      <c r="H1353" s="41">
        <f>Tabela1[[#This Row],[PESO UNI]]*Tabela1[[#This Row],[QTE]]</f>
        <v>0</v>
      </c>
      <c r="I1353" s="7"/>
      <c r="J1353" s="8"/>
      <c r="K1353" s="8"/>
      <c r="L1353" s="9"/>
      <c r="M1353" s="10"/>
      <c r="N1353" s="8"/>
      <c r="O1353" s="12"/>
      <c r="P1353" s="13"/>
      <c r="Q1353" s="14">
        <f>Tabela1[[#This Row],[QTDE/ Fabricação]]-Tabela1[[#This Row],[QTE]]</f>
        <v>0</v>
      </c>
      <c r="R1353" s="19">
        <f t="shared" si="190"/>
        <v>0</v>
      </c>
      <c r="S1353" s="19">
        <f t="shared" si="189"/>
        <v>0</v>
      </c>
      <c r="T1353" s="20">
        <f t="shared" si="191"/>
        <v>0</v>
      </c>
      <c r="U1353" s="17">
        <f>IFERROR(SUMIF('LISTA DE EMBARQUE'!B:B,MICRO!E:E,'LISTA DE EMBARQUE'!G:G),"")</f>
        <v>0</v>
      </c>
      <c r="V1353" s="12" t="str">
        <f>IFERROR(VLOOKUP(Tabela1[[#This Row],[COD.MDE]],'LISTA DE EMBARQUE'!B:L,11,0),"")</f>
        <v/>
      </c>
      <c r="W1353" s="13" t="str">
        <f>IFERROR(COUNTIF(#REF!,Tabela1[[#This Row],[Colunas5]]),"")</f>
        <v/>
      </c>
      <c r="X1353" s="14">
        <f>Tabela1[[#This Row],[QIANTIDADE EXPEDIDA]]*Tabela1[[#This Row],[PESO UNI]]</f>
        <v>0</v>
      </c>
      <c r="Y1353" s="14">
        <f t="shared" si="192"/>
        <v>0</v>
      </c>
      <c r="Z1353" s="21">
        <f>Tabela1[[#This Row],[PESO TOTAL]]-Tabela1[[#This Row],[Peso Expedido]]</f>
        <v>0</v>
      </c>
      <c r="AA1353" s="18"/>
      <c r="AB1353" s="40"/>
      <c r="AC1353" s="40"/>
      <c r="AD1353" s="40"/>
      <c r="AE1353" s="40"/>
      <c r="AF1353" s="40"/>
      <c r="AG1353" s="40"/>
      <c r="AH1353" s="40"/>
      <c r="AI1353" s="40" t="str">
        <f t="shared" si="188"/>
        <v>ok</v>
      </c>
      <c r="AJ1353"/>
      <c r="AK1353" t="str">
        <f>Tabela1[[#This Row],[Coluna1]]&amp;Tabela1[[#This Row],[PEDIDO]]</f>
        <v/>
      </c>
      <c r="AL1353"/>
      <c r="AM1353"/>
      <c r="AN1353"/>
      <c r="AO1353" t="str">
        <f t="shared" si="193"/>
        <v>/</v>
      </c>
      <c r="AP1353" t="str">
        <f>Tabela1[[#This Row],[TAG]]&amp;Tabela1[[#This Row],[PEDIDO]]&amp;Tabela1[[#This Row],[PRODUTO]]</f>
        <v/>
      </c>
      <c r="AQ1353" s="23" t="str">
        <f>Tabela1[[#This Row],[PRODUTO]]&amp;Tabela1[[#This Row],[TAG]]</f>
        <v/>
      </c>
      <c r="AR1353" s="183">
        <f>Tabela1[[#This Row],[PESO TOTAL]]*Tabela1[[#This Row],[MATÉRIA PRIMA]]</f>
        <v>0</v>
      </c>
      <c r="AS1353" s="28">
        <f>Tabela1[[#This Row],[PESO TOTAL]]*Tabela1[[#This Row],[PREPARAÇÃO ]]</f>
        <v>0</v>
      </c>
      <c r="AT1353" s="28">
        <f>Tabela1[[#This Row],[PESO TOTAL]]*Tabela1[[#This Row],[CALDEIRARIA]]</f>
        <v>0</v>
      </c>
      <c r="AU1353" s="28">
        <f>Tabela1[[#This Row],[PESO TOTAL]]*Tabela1[[#This Row],[SOLDA]]</f>
        <v>0</v>
      </c>
      <c r="AV1353" s="28">
        <f>Tabela1[[#This Row],[PESO TOTAL]]*Tabela1[[#This Row],[ACABAMENTO]]</f>
        <v>0</v>
      </c>
      <c r="AW1353" s="28">
        <f>Tabela1[[#This Row],[PESO TOTAL]]*Tabela1[[#This Row],[PRONTO ACABADO]]</f>
        <v>0</v>
      </c>
      <c r="AX1353" s="28">
        <f>Tabela1[[#This Row],[PESO TOTAL]]*Tabela1[[#This Row],[EXPEDIÇÃO ]]</f>
        <v>0</v>
      </c>
      <c r="AY1353" s="28" t="str">
        <f>Tabela1[[#This Row],[PEDIDO]]&amp;Tabela1[[#This Row],[PRODUTO]]</f>
        <v/>
      </c>
      <c r="AZ1353" s="44">
        <f>IF(AF1353="",0,IF(ISTEXT(AF1353),H1353*VALUE(SUBSTITUTE(AF1353,"%",""))/100,H1353*AF1353))-Tabela1[[#This Row],[PRONTO ACABADO2]]</f>
        <v>0</v>
      </c>
      <c r="BA1353" s="44">
        <f>IF(AG1353="",0,IF(ISTEXT(AG1353),H1353*VALUE(SUBSTITUTE(AG1353,"%",""))/100,H1353*AG1353))-Tabela1[[#This Row],[PESO EXPEDIDO2]]</f>
        <v>0</v>
      </c>
      <c r="BB1353" s="44">
        <f t="shared" si="194"/>
        <v>0</v>
      </c>
      <c r="BC1353" s="44">
        <f t="shared" si="195"/>
        <v>0</v>
      </c>
      <c r="BD1353" s="44"/>
    </row>
    <row r="1354" spans="1:56" ht="15.75" hidden="1" customHeight="1" x14ac:dyDescent="0.25">
      <c r="A1354" s="6"/>
      <c r="B1354" s="22"/>
      <c r="C1354" s="7"/>
      <c r="D1354" s="46"/>
      <c r="E1354" s="7"/>
      <c r="F1354" s="7"/>
      <c r="G1354" s="44"/>
      <c r="H1354" s="41">
        <f>Tabela1[[#This Row],[PESO UNI]]*Tabela1[[#This Row],[QTE]]</f>
        <v>0</v>
      </c>
      <c r="I1354" s="7"/>
      <c r="J1354" s="8"/>
      <c r="K1354" s="8"/>
      <c r="L1354" s="9"/>
      <c r="M1354" s="10"/>
      <c r="N1354" s="8"/>
      <c r="O1354" s="12"/>
      <c r="P1354" s="13"/>
      <c r="Q1354" s="14">
        <f>Tabela1[[#This Row],[QTDE/ Fabricação]]-Tabela1[[#This Row],[QTE]]</f>
        <v>0</v>
      </c>
      <c r="R1354" s="19">
        <f t="shared" si="190"/>
        <v>0</v>
      </c>
      <c r="S1354" s="19">
        <f t="shared" si="189"/>
        <v>0</v>
      </c>
      <c r="T1354" s="20">
        <f t="shared" si="191"/>
        <v>0</v>
      </c>
      <c r="U1354" s="17">
        <f>IFERROR(SUMIF('LISTA DE EMBARQUE'!B:B,MICRO!E:E,'LISTA DE EMBARQUE'!G:G),"")</f>
        <v>0</v>
      </c>
      <c r="V1354" s="12" t="str">
        <f>IFERROR(VLOOKUP(Tabela1[[#This Row],[COD.MDE]],'LISTA DE EMBARQUE'!B:L,11,0),"")</f>
        <v/>
      </c>
      <c r="W1354" s="13" t="str">
        <f>IFERROR(COUNTIF(#REF!,Tabela1[[#This Row],[Colunas5]]),"")</f>
        <v/>
      </c>
      <c r="X1354" s="14">
        <f>Tabela1[[#This Row],[QIANTIDADE EXPEDIDA]]*Tabela1[[#This Row],[PESO UNI]]</f>
        <v>0</v>
      </c>
      <c r="Y1354" s="14">
        <f t="shared" si="192"/>
        <v>0</v>
      </c>
      <c r="Z1354" s="21">
        <f>Tabela1[[#This Row],[PESO TOTAL]]-Tabela1[[#This Row],[Peso Expedido]]</f>
        <v>0</v>
      </c>
      <c r="AA1354" s="18"/>
      <c r="AB1354" s="40"/>
      <c r="AC1354" s="40"/>
      <c r="AD1354" s="40"/>
      <c r="AE1354" s="40"/>
      <c r="AF1354" s="40"/>
      <c r="AG1354" s="40"/>
      <c r="AH1354" s="40"/>
      <c r="AI1354" s="40" t="str">
        <f t="shared" si="188"/>
        <v>ok</v>
      </c>
      <c r="AJ1354"/>
      <c r="AK1354" t="str">
        <f>Tabela1[[#This Row],[Coluna1]]&amp;Tabela1[[#This Row],[PEDIDO]]</f>
        <v/>
      </c>
      <c r="AL1354"/>
      <c r="AM1354"/>
      <c r="AN1354"/>
      <c r="AO1354" t="str">
        <f t="shared" si="193"/>
        <v>/</v>
      </c>
      <c r="AP1354" t="str">
        <f>Tabela1[[#This Row],[TAG]]&amp;Tabela1[[#This Row],[PEDIDO]]&amp;Tabela1[[#This Row],[PRODUTO]]</f>
        <v/>
      </c>
      <c r="AQ1354" s="23" t="str">
        <f>Tabela1[[#This Row],[PRODUTO]]&amp;Tabela1[[#This Row],[TAG]]</f>
        <v/>
      </c>
      <c r="AR1354" s="183">
        <f>Tabela1[[#This Row],[PESO TOTAL]]*Tabela1[[#This Row],[MATÉRIA PRIMA]]</f>
        <v>0</v>
      </c>
      <c r="AS1354" s="28">
        <f>Tabela1[[#This Row],[PESO TOTAL]]*Tabela1[[#This Row],[PREPARAÇÃO ]]</f>
        <v>0</v>
      </c>
      <c r="AT1354" s="28">
        <f>Tabela1[[#This Row],[PESO TOTAL]]*Tabela1[[#This Row],[CALDEIRARIA]]</f>
        <v>0</v>
      </c>
      <c r="AU1354" s="28">
        <f>Tabela1[[#This Row],[PESO TOTAL]]*Tabela1[[#This Row],[SOLDA]]</f>
        <v>0</v>
      </c>
      <c r="AV1354" s="28">
        <f>Tabela1[[#This Row],[PESO TOTAL]]*Tabela1[[#This Row],[ACABAMENTO]]</f>
        <v>0</v>
      </c>
      <c r="AW1354" s="28">
        <f>Tabela1[[#This Row],[PESO TOTAL]]*Tabela1[[#This Row],[PRONTO ACABADO]]</f>
        <v>0</v>
      </c>
      <c r="AX1354" s="28">
        <f>Tabela1[[#This Row],[PESO TOTAL]]*Tabela1[[#This Row],[EXPEDIÇÃO ]]</f>
        <v>0</v>
      </c>
      <c r="AY1354" s="28" t="str">
        <f>Tabela1[[#This Row],[PEDIDO]]&amp;Tabela1[[#This Row],[PRODUTO]]</f>
        <v/>
      </c>
      <c r="AZ1354" s="44">
        <f>IF(AF1354="",0,IF(ISTEXT(AF1354),H1354*VALUE(SUBSTITUTE(AF1354,"%",""))/100,H1354*AF1354))-Tabela1[[#This Row],[PRONTO ACABADO2]]</f>
        <v>0</v>
      </c>
      <c r="BA1354" s="44">
        <f>IF(AG1354="",0,IF(ISTEXT(AG1354),H1354*VALUE(SUBSTITUTE(AG1354,"%",""))/100,H1354*AG1354))-Tabela1[[#This Row],[PESO EXPEDIDO2]]</f>
        <v>0</v>
      </c>
      <c r="BB1354" s="44">
        <f t="shared" si="194"/>
        <v>0</v>
      </c>
      <c r="BC1354" s="44">
        <f t="shared" si="195"/>
        <v>0</v>
      </c>
      <c r="BD1354" s="44"/>
    </row>
    <row r="1355" spans="1:56" ht="15.75" hidden="1" customHeight="1" x14ac:dyDescent="0.25">
      <c r="A1355" s="6"/>
      <c r="B1355" s="22"/>
      <c r="C1355" s="7"/>
      <c r="D1355" s="46"/>
      <c r="E1355" s="7"/>
      <c r="F1355" s="7"/>
      <c r="G1355" s="44"/>
      <c r="H1355" s="41">
        <f>Tabela1[[#This Row],[PESO UNI]]*Tabela1[[#This Row],[QTE]]</f>
        <v>0</v>
      </c>
      <c r="I1355" s="7"/>
      <c r="J1355" s="8"/>
      <c r="K1355" s="8"/>
      <c r="L1355" s="9"/>
      <c r="M1355" s="10"/>
      <c r="N1355" s="8"/>
      <c r="O1355" s="12"/>
      <c r="P1355" s="13"/>
      <c r="Q1355" s="14">
        <f>Tabela1[[#This Row],[QTDE/ Fabricação]]-Tabela1[[#This Row],[QTE]]</f>
        <v>0</v>
      </c>
      <c r="R1355" s="19">
        <f t="shared" si="190"/>
        <v>0</v>
      </c>
      <c r="S1355" s="19">
        <f t="shared" si="189"/>
        <v>0</v>
      </c>
      <c r="T1355" s="20">
        <f t="shared" si="191"/>
        <v>0</v>
      </c>
      <c r="U1355" s="17">
        <f>IFERROR(SUMIF('LISTA DE EMBARQUE'!B:B,MICRO!E:E,'LISTA DE EMBARQUE'!G:G),"")</f>
        <v>0</v>
      </c>
      <c r="V1355" s="12" t="str">
        <f>IFERROR(VLOOKUP(Tabela1[[#This Row],[COD.MDE]],'LISTA DE EMBARQUE'!B:L,11,0),"")</f>
        <v/>
      </c>
      <c r="W1355" s="13" t="str">
        <f>IFERROR(COUNTIF(#REF!,Tabela1[[#This Row],[Colunas5]]),"")</f>
        <v/>
      </c>
      <c r="X1355" s="14">
        <f>Tabela1[[#This Row],[QIANTIDADE EXPEDIDA]]*Tabela1[[#This Row],[PESO UNI]]</f>
        <v>0</v>
      </c>
      <c r="Y1355" s="14">
        <f t="shared" si="192"/>
        <v>0</v>
      </c>
      <c r="Z1355" s="21">
        <f>Tabela1[[#This Row],[PESO TOTAL]]-Tabela1[[#This Row],[Peso Expedido]]</f>
        <v>0</v>
      </c>
      <c r="AA1355" s="18"/>
      <c r="AB1355" s="40"/>
      <c r="AC1355" s="40"/>
      <c r="AD1355" s="40"/>
      <c r="AE1355" s="40"/>
      <c r="AF1355" s="40"/>
      <c r="AG1355" s="40"/>
      <c r="AH1355" s="40"/>
      <c r="AI1355" s="40" t="str">
        <f t="shared" si="188"/>
        <v>ok</v>
      </c>
      <c r="AJ1355"/>
      <c r="AK1355" t="str">
        <f>Tabela1[[#This Row],[Coluna1]]&amp;Tabela1[[#This Row],[PEDIDO]]</f>
        <v/>
      </c>
      <c r="AL1355"/>
      <c r="AM1355"/>
      <c r="AN1355"/>
      <c r="AO1355" t="str">
        <f t="shared" si="193"/>
        <v>/</v>
      </c>
      <c r="AP1355" t="str">
        <f>Tabela1[[#This Row],[TAG]]&amp;Tabela1[[#This Row],[PEDIDO]]&amp;Tabela1[[#This Row],[PRODUTO]]</f>
        <v/>
      </c>
      <c r="AQ1355" s="23" t="str">
        <f>Tabela1[[#This Row],[PRODUTO]]&amp;Tabela1[[#This Row],[TAG]]</f>
        <v/>
      </c>
      <c r="AR1355" s="183">
        <f>Tabela1[[#This Row],[PESO TOTAL]]*Tabela1[[#This Row],[MATÉRIA PRIMA]]</f>
        <v>0</v>
      </c>
      <c r="AS1355" s="28">
        <f>Tabela1[[#This Row],[PESO TOTAL]]*Tabela1[[#This Row],[PREPARAÇÃO ]]</f>
        <v>0</v>
      </c>
      <c r="AT1355" s="28">
        <f>Tabela1[[#This Row],[PESO TOTAL]]*Tabela1[[#This Row],[CALDEIRARIA]]</f>
        <v>0</v>
      </c>
      <c r="AU1355" s="28">
        <f>Tabela1[[#This Row],[PESO TOTAL]]*Tabela1[[#This Row],[SOLDA]]</f>
        <v>0</v>
      </c>
      <c r="AV1355" s="28">
        <f>Tabela1[[#This Row],[PESO TOTAL]]*Tabela1[[#This Row],[ACABAMENTO]]</f>
        <v>0</v>
      </c>
      <c r="AW1355" s="28">
        <f>Tabela1[[#This Row],[PESO TOTAL]]*Tabela1[[#This Row],[PRONTO ACABADO]]</f>
        <v>0</v>
      </c>
      <c r="AX1355" s="28">
        <f>Tabela1[[#This Row],[PESO TOTAL]]*Tabela1[[#This Row],[EXPEDIÇÃO ]]</f>
        <v>0</v>
      </c>
      <c r="AY1355" s="28" t="str">
        <f>Tabela1[[#This Row],[PEDIDO]]&amp;Tabela1[[#This Row],[PRODUTO]]</f>
        <v/>
      </c>
      <c r="AZ1355" s="44">
        <f>IF(AF1355="",0,IF(ISTEXT(AF1355),H1355*VALUE(SUBSTITUTE(AF1355,"%",""))/100,H1355*AF1355))-Tabela1[[#This Row],[PRONTO ACABADO2]]</f>
        <v>0</v>
      </c>
      <c r="BA1355" s="44">
        <f>IF(AG1355="",0,IF(ISTEXT(AG1355),H1355*VALUE(SUBSTITUTE(AG1355,"%",""))/100,H1355*AG1355))-Tabela1[[#This Row],[PESO EXPEDIDO2]]</f>
        <v>0</v>
      </c>
      <c r="BB1355" s="44">
        <f t="shared" si="194"/>
        <v>0</v>
      </c>
      <c r="BC1355" s="44">
        <f t="shared" si="195"/>
        <v>0</v>
      </c>
      <c r="BD1355" s="44"/>
    </row>
    <row r="1356" spans="1:56" ht="15.75" hidden="1" customHeight="1" x14ac:dyDescent="0.25">
      <c r="A1356" s="6"/>
      <c r="B1356" s="22"/>
      <c r="C1356" s="7"/>
      <c r="D1356" s="46"/>
      <c r="E1356" s="7"/>
      <c r="F1356" s="7"/>
      <c r="G1356" s="44"/>
      <c r="H1356" s="41">
        <f>Tabela1[[#This Row],[PESO UNI]]*Tabela1[[#This Row],[QTE]]</f>
        <v>0</v>
      </c>
      <c r="I1356" s="7"/>
      <c r="J1356" s="8"/>
      <c r="K1356" s="8"/>
      <c r="L1356" s="9"/>
      <c r="M1356" s="10"/>
      <c r="N1356" s="8"/>
      <c r="O1356" s="12"/>
      <c r="P1356" s="13"/>
      <c r="Q1356" s="14">
        <f>Tabela1[[#This Row],[QTDE/ Fabricação]]-Tabela1[[#This Row],[QTE]]</f>
        <v>0</v>
      </c>
      <c r="R1356" s="19">
        <f t="shared" si="190"/>
        <v>0</v>
      </c>
      <c r="S1356" s="19">
        <f t="shared" si="189"/>
        <v>0</v>
      </c>
      <c r="T1356" s="20">
        <f t="shared" si="191"/>
        <v>0</v>
      </c>
      <c r="U1356" s="17">
        <f>IFERROR(SUMIF('LISTA DE EMBARQUE'!B:B,MICRO!E:E,'LISTA DE EMBARQUE'!G:G),"")</f>
        <v>0</v>
      </c>
      <c r="V1356" s="12" t="str">
        <f>IFERROR(VLOOKUP(Tabela1[[#This Row],[COD.MDE]],'LISTA DE EMBARQUE'!B:L,11,0),"")</f>
        <v/>
      </c>
      <c r="W1356" s="13" t="str">
        <f>IFERROR(COUNTIF(#REF!,Tabela1[[#This Row],[Colunas5]]),"")</f>
        <v/>
      </c>
      <c r="X1356" s="14">
        <f>Tabela1[[#This Row],[QIANTIDADE EXPEDIDA]]*Tabela1[[#This Row],[PESO UNI]]</f>
        <v>0</v>
      </c>
      <c r="Y1356" s="14">
        <f t="shared" si="192"/>
        <v>0</v>
      </c>
      <c r="Z1356" s="21">
        <f>Tabela1[[#This Row],[PESO TOTAL]]-Tabela1[[#This Row],[Peso Expedido]]</f>
        <v>0</v>
      </c>
      <c r="AA1356" s="18"/>
      <c r="AB1356" s="40"/>
      <c r="AC1356" s="40"/>
      <c r="AD1356" s="40"/>
      <c r="AE1356" s="40"/>
      <c r="AF1356" s="40"/>
      <c r="AG1356" s="40"/>
      <c r="AH1356" s="40"/>
      <c r="AI1356" s="40" t="str">
        <f t="shared" si="188"/>
        <v>ok</v>
      </c>
      <c r="AJ1356"/>
      <c r="AK1356" t="str">
        <f>Tabela1[[#This Row],[Coluna1]]&amp;Tabela1[[#This Row],[PEDIDO]]</f>
        <v/>
      </c>
      <c r="AL1356"/>
      <c r="AM1356"/>
      <c r="AN1356"/>
      <c r="AO1356" t="str">
        <f t="shared" si="193"/>
        <v>/</v>
      </c>
      <c r="AP1356" t="str">
        <f>Tabela1[[#This Row],[TAG]]&amp;Tabela1[[#This Row],[PEDIDO]]&amp;Tabela1[[#This Row],[PRODUTO]]</f>
        <v/>
      </c>
      <c r="AQ1356" s="23" t="str">
        <f>Tabela1[[#This Row],[PRODUTO]]&amp;Tabela1[[#This Row],[TAG]]</f>
        <v/>
      </c>
      <c r="AR1356" s="183">
        <f>Tabela1[[#This Row],[PESO TOTAL]]*Tabela1[[#This Row],[MATÉRIA PRIMA]]</f>
        <v>0</v>
      </c>
      <c r="AS1356" s="28">
        <f>Tabela1[[#This Row],[PESO TOTAL]]*Tabela1[[#This Row],[PREPARAÇÃO ]]</f>
        <v>0</v>
      </c>
      <c r="AT1356" s="28">
        <f>Tabela1[[#This Row],[PESO TOTAL]]*Tabela1[[#This Row],[CALDEIRARIA]]</f>
        <v>0</v>
      </c>
      <c r="AU1356" s="28">
        <f>Tabela1[[#This Row],[PESO TOTAL]]*Tabela1[[#This Row],[SOLDA]]</f>
        <v>0</v>
      </c>
      <c r="AV1356" s="28">
        <f>Tabela1[[#This Row],[PESO TOTAL]]*Tabela1[[#This Row],[ACABAMENTO]]</f>
        <v>0</v>
      </c>
      <c r="AW1356" s="28">
        <f>Tabela1[[#This Row],[PESO TOTAL]]*Tabela1[[#This Row],[PRONTO ACABADO]]</f>
        <v>0</v>
      </c>
      <c r="AX1356" s="28">
        <f>Tabela1[[#This Row],[PESO TOTAL]]*Tabela1[[#This Row],[EXPEDIÇÃO ]]</f>
        <v>0</v>
      </c>
      <c r="AY1356" s="28" t="str">
        <f>Tabela1[[#This Row],[PEDIDO]]&amp;Tabela1[[#This Row],[PRODUTO]]</f>
        <v/>
      </c>
      <c r="AZ1356" s="44">
        <f>IF(AF1356="",0,IF(ISTEXT(AF1356),H1356*VALUE(SUBSTITUTE(AF1356,"%",""))/100,H1356*AF1356))-Tabela1[[#This Row],[PRONTO ACABADO2]]</f>
        <v>0</v>
      </c>
      <c r="BA1356" s="44">
        <f>IF(AG1356="",0,IF(ISTEXT(AG1356),H1356*VALUE(SUBSTITUTE(AG1356,"%",""))/100,H1356*AG1356))-Tabela1[[#This Row],[PESO EXPEDIDO2]]</f>
        <v>0</v>
      </c>
      <c r="BB1356" s="44">
        <f t="shared" si="194"/>
        <v>0</v>
      </c>
      <c r="BC1356" s="44">
        <f t="shared" si="195"/>
        <v>0</v>
      </c>
      <c r="BD1356" s="44"/>
    </row>
    <row r="1357" spans="1:56" ht="15.75" hidden="1" customHeight="1" x14ac:dyDescent="0.25">
      <c r="A1357" s="6"/>
      <c r="B1357" s="22"/>
      <c r="C1357" s="7"/>
      <c r="D1357" s="46"/>
      <c r="E1357" s="7"/>
      <c r="F1357" s="7"/>
      <c r="G1357" s="44"/>
      <c r="H1357" s="41">
        <f>Tabela1[[#This Row],[PESO UNI]]*Tabela1[[#This Row],[QTE]]</f>
        <v>0</v>
      </c>
      <c r="I1357" s="7"/>
      <c r="J1357" s="8"/>
      <c r="K1357" s="8"/>
      <c r="L1357" s="9"/>
      <c r="M1357" s="10"/>
      <c r="N1357" s="8"/>
      <c r="O1357" s="12"/>
      <c r="P1357" s="13"/>
      <c r="Q1357" s="14">
        <f>Tabela1[[#This Row],[QTDE/ Fabricação]]-Tabela1[[#This Row],[QTE]]</f>
        <v>0</v>
      </c>
      <c r="R1357" s="19">
        <f t="shared" si="190"/>
        <v>0</v>
      </c>
      <c r="S1357" s="19">
        <f t="shared" si="189"/>
        <v>0</v>
      </c>
      <c r="T1357" s="20">
        <f t="shared" si="191"/>
        <v>0</v>
      </c>
      <c r="U1357" s="17">
        <f>IFERROR(SUMIF('LISTA DE EMBARQUE'!B:B,MICRO!E:E,'LISTA DE EMBARQUE'!G:G),"")</f>
        <v>0</v>
      </c>
      <c r="V1357" s="12" t="str">
        <f>IFERROR(VLOOKUP(Tabela1[[#This Row],[COD.MDE]],'LISTA DE EMBARQUE'!B:L,11,0),"")</f>
        <v/>
      </c>
      <c r="W1357" s="13" t="str">
        <f>IFERROR(COUNTIF(#REF!,Tabela1[[#This Row],[Colunas5]]),"")</f>
        <v/>
      </c>
      <c r="X1357" s="14">
        <f>Tabela1[[#This Row],[QIANTIDADE EXPEDIDA]]*Tabela1[[#This Row],[PESO UNI]]</f>
        <v>0</v>
      </c>
      <c r="Y1357" s="14">
        <f t="shared" si="192"/>
        <v>0</v>
      </c>
      <c r="Z1357" s="21">
        <f>Tabela1[[#This Row],[PESO TOTAL]]-Tabela1[[#This Row],[Peso Expedido]]</f>
        <v>0</v>
      </c>
      <c r="AA1357" s="18"/>
      <c r="AB1357" s="40"/>
      <c r="AC1357" s="40"/>
      <c r="AD1357" s="40"/>
      <c r="AE1357" s="40"/>
      <c r="AF1357" s="40"/>
      <c r="AG1357" s="40"/>
      <c r="AH1357" s="40"/>
      <c r="AI1357" s="40" t="str">
        <f t="shared" si="188"/>
        <v>ok</v>
      </c>
      <c r="AJ1357"/>
      <c r="AK1357" t="str">
        <f>Tabela1[[#This Row],[Coluna1]]&amp;Tabela1[[#This Row],[PEDIDO]]</f>
        <v/>
      </c>
      <c r="AL1357"/>
      <c r="AM1357"/>
      <c r="AN1357"/>
      <c r="AO1357" t="str">
        <f t="shared" si="193"/>
        <v>/</v>
      </c>
      <c r="AP1357" t="str">
        <f>Tabela1[[#This Row],[TAG]]&amp;Tabela1[[#This Row],[PEDIDO]]&amp;Tabela1[[#This Row],[PRODUTO]]</f>
        <v/>
      </c>
      <c r="AQ1357" s="23" t="str">
        <f>Tabela1[[#This Row],[PRODUTO]]&amp;Tabela1[[#This Row],[TAG]]</f>
        <v/>
      </c>
      <c r="AR1357" s="183">
        <f>Tabela1[[#This Row],[PESO TOTAL]]*Tabela1[[#This Row],[MATÉRIA PRIMA]]</f>
        <v>0</v>
      </c>
      <c r="AS1357" s="28">
        <f>Tabela1[[#This Row],[PESO TOTAL]]*Tabela1[[#This Row],[PREPARAÇÃO ]]</f>
        <v>0</v>
      </c>
      <c r="AT1357" s="28">
        <f>Tabela1[[#This Row],[PESO TOTAL]]*Tabela1[[#This Row],[CALDEIRARIA]]</f>
        <v>0</v>
      </c>
      <c r="AU1357" s="28">
        <f>Tabela1[[#This Row],[PESO TOTAL]]*Tabela1[[#This Row],[SOLDA]]</f>
        <v>0</v>
      </c>
      <c r="AV1357" s="28">
        <f>Tabela1[[#This Row],[PESO TOTAL]]*Tabela1[[#This Row],[ACABAMENTO]]</f>
        <v>0</v>
      </c>
      <c r="AW1357" s="28">
        <f>Tabela1[[#This Row],[PESO TOTAL]]*Tabela1[[#This Row],[PRONTO ACABADO]]</f>
        <v>0</v>
      </c>
      <c r="AX1357" s="28">
        <f>Tabela1[[#This Row],[PESO TOTAL]]*Tabela1[[#This Row],[EXPEDIÇÃO ]]</f>
        <v>0</v>
      </c>
      <c r="AY1357" s="28" t="str">
        <f>Tabela1[[#This Row],[PEDIDO]]&amp;Tabela1[[#This Row],[PRODUTO]]</f>
        <v/>
      </c>
      <c r="AZ1357" s="44">
        <f>IF(AF1357="",0,IF(ISTEXT(AF1357),H1357*VALUE(SUBSTITUTE(AF1357,"%",""))/100,H1357*AF1357))-Tabela1[[#This Row],[PRONTO ACABADO2]]</f>
        <v>0</v>
      </c>
      <c r="BA1357" s="44">
        <f>IF(AG1357="",0,IF(ISTEXT(AG1357),H1357*VALUE(SUBSTITUTE(AG1357,"%",""))/100,H1357*AG1357))-Tabela1[[#This Row],[PESO EXPEDIDO2]]</f>
        <v>0</v>
      </c>
      <c r="BB1357" s="44">
        <f t="shared" si="194"/>
        <v>0</v>
      </c>
      <c r="BC1357" s="44">
        <f t="shared" si="195"/>
        <v>0</v>
      </c>
      <c r="BD1357" s="44"/>
    </row>
    <row r="1358" spans="1:56" ht="15.75" hidden="1" customHeight="1" x14ac:dyDescent="0.25">
      <c r="A1358" s="6"/>
      <c r="B1358" s="22"/>
      <c r="C1358" s="7"/>
      <c r="D1358" s="46"/>
      <c r="E1358" s="7"/>
      <c r="F1358" s="7"/>
      <c r="G1358" s="44"/>
      <c r="H1358" s="41">
        <f>Tabela1[[#This Row],[PESO UNI]]*Tabela1[[#This Row],[QTE]]</f>
        <v>0</v>
      </c>
      <c r="I1358" s="7"/>
      <c r="J1358" s="8"/>
      <c r="K1358" s="8"/>
      <c r="L1358" s="9"/>
      <c r="M1358" s="10"/>
      <c r="N1358" s="8"/>
      <c r="O1358" s="12"/>
      <c r="P1358" s="13"/>
      <c r="Q1358" s="14">
        <f>Tabela1[[#This Row],[QTDE/ Fabricação]]-Tabela1[[#This Row],[QTE]]</f>
        <v>0</v>
      </c>
      <c r="R1358" s="19">
        <f t="shared" si="190"/>
        <v>0</v>
      </c>
      <c r="S1358" s="19">
        <f t="shared" si="189"/>
        <v>0</v>
      </c>
      <c r="T1358" s="20">
        <f t="shared" si="191"/>
        <v>0</v>
      </c>
      <c r="U1358" s="17">
        <f>IFERROR(SUMIF('LISTA DE EMBARQUE'!B:B,MICRO!E:E,'LISTA DE EMBARQUE'!G:G),"")</f>
        <v>0</v>
      </c>
      <c r="V1358" s="12" t="str">
        <f>IFERROR(VLOOKUP(Tabela1[[#This Row],[COD.MDE]],'LISTA DE EMBARQUE'!B:L,11,0),"")</f>
        <v/>
      </c>
      <c r="W1358" s="13" t="str">
        <f>IFERROR(COUNTIF(#REF!,Tabela1[[#This Row],[Colunas5]]),"")</f>
        <v/>
      </c>
      <c r="X1358" s="14">
        <f>Tabela1[[#This Row],[QIANTIDADE EXPEDIDA]]*Tabela1[[#This Row],[PESO UNI]]</f>
        <v>0</v>
      </c>
      <c r="Y1358" s="14">
        <f t="shared" si="192"/>
        <v>0</v>
      </c>
      <c r="Z1358" s="21">
        <f>Tabela1[[#This Row],[PESO TOTAL]]-Tabela1[[#This Row],[Peso Expedido]]</f>
        <v>0</v>
      </c>
      <c r="AA1358" s="18"/>
      <c r="AB1358" s="40"/>
      <c r="AC1358" s="40"/>
      <c r="AD1358" s="40"/>
      <c r="AE1358" s="40"/>
      <c r="AF1358" s="40"/>
      <c r="AG1358" s="40"/>
      <c r="AH1358" s="40"/>
      <c r="AI1358" s="40" t="str">
        <f t="shared" si="188"/>
        <v>ok</v>
      </c>
      <c r="AJ1358"/>
      <c r="AK1358" t="str">
        <f>Tabela1[[#This Row],[Coluna1]]&amp;Tabela1[[#This Row],[PEDIDO]]</f>
        <v/>
      </c>
      <c r="AL1358"/>
      <c r="AM1358"/>
      <c r="AN1358"/>
      <c r="AO1358" t="str">
        <f t="shared" si="193"/>
        <v>/</v>
      </c>
      <c r="AP1358" t="str">
        <f>Tabela1[[#This Row],[TAG]]&amp;Tabela1[[#This Row],[PEDIDO]]&amp;Tabela1[[#This Row],[PRODUTO]]</f>
        <v/>
      </c>
      <c r="AQ1358" s="23" t="str">
        <f>Tabela1[[#This Row],[PRODUTO]]&amp;Tabela1[[#This Row],[TAG]]</f>
        <v/>
      </c>
      <c r="AR1358" s="183">
        <f>Tabela1[[#This Row],[PESO TOTAL]]*Tabela1[[#This Row],[MATÉRIA PRIMA]]</f>
        <v>0</v>
      </c>
      <c r="AS1358" s="28">
        <f>Tabela1[[#This Row],[PESO TOTAL]]*Tabela1[[#This Row],[PREPARAÇÃO ]]</f>
        <v>0</v>
      </c>
      <c r="AT1358" s="28">
        <f>Tabela1[[#This Row],[PESO TOTAL]]*Tabela1[[#This Row],[CALDEIRARIA]]</f>
        <v>0</v>
      </c>
      <c r="AU1358" s="28">
        <f>Tabela1[[#This Row],[PESO TOTAL]]*Tabela1[[#This Row],[SOLDA]]</f>
        <v>0</v>
      </c>
      <c r="AV1358" s="28">
        <f>Tabela1[[#This Row],[PESO TOTAL]]*Tabela1[[#This Row],[ACABAMENTO]]</f>
        <v>0</v>
      </c>
      <c r="AW1358" s="28">
        <f>Tabela1[[#This Row],[PESO TOTAL]]*Tabela1[[#This Row],[PRONTO ACABADO]]</f>
        <v>0</v>
      </c>
      <c r="AX1358" s="28">
        <f>Tabela1[[#This Row],[PESO TOTAL]]*Tabela1[[#This Row],[EXPEDIÇÃO ]]</f>
        <v>0</v>
      </c>
      <c r="AY1358" s="28" t="str">
        <f>Tabela1[[#This Row],[PEDIDO]]&amp;Tabela1[[#This Row],[PRODUTO]]</f>
        <v/>
      </c>
      <c r="AZ1358" s="44">
        <f>IF(AF1358="",0,IF(ISTEXT(AF1358),H1358*VALUE(SUBSTITUTE(AF1358,"%",""))/100,H1358*AF1358))-Tabela1[[#This Row],[PRONTO ACABADO2]]</f>
        <v>0</v>
      </c>
      <c r="BA1358" s="44">
        <f>IF(AG1358="",0,IF(ISTEXT(AG1358),H1358*VALUE(SUBSTITUTE(AG1358,"%",""))/100,H1358*AG1358))-Tabela1[[#This Row],[PESO EXPEDIDO2]]</f>
        <v>0</v>
      </c>
      <c r="BB1358" s="44">
        <f t="shared" si="194"/>
        <v>0</v>
      </c>
      <c r="BC1358" s="44">
        <f t="shared" si="195"/>
        <v>0</v>
      </c>
      <c r="BD1358" s="44"/>
    </row>
    <row r="1359" spans="1:56" ht="15.75" hidden="1" customHeight="1" x14ac:dyDescent="0.25">
      <c r="A1359" s="6"/>
      <c r="B1359" s="22"/>
      <c r="C1359" s="7"/>
      <c r="D1359" s="46"/>
      <c r="E1359" s="7"/>
      <c r="F1359" s="7"/>
      <c r="G1359" s="44"/>
      <c r="H1359" s="41">
        <f>Tabela1[[#This Row],[PESO UNI]]*Tabela1[[#This Row],[QTE]]</f>
        <v>0</v>
      </c>
      <c r="I1359" s="7"/>
      <c r="J1359" s="8"/>
      <c r="K1359" s="8"/>
      <c r="L1359" s="9"/>
      <c r="M1359" s="10"/>
      <c r="N1359" s="8"/>
      <c r="O1359" s="12"/>
      <c r="P1359" s="13"/>
      <c r="Q1359" s="14">
        <f>Tabela1[[#This Row],[QTDE/ Fabricação]]-Tabela1[[#This Row],[QTE]]</f>
        <v>0</v>
      </c>
      <c r="R1359" s="19">
        <f t="shared" si="190"/>
        <v>0</v>
      </c>
      <c r="S1359" s="19">
        <f t="shared" si="189"/>
        <v>0</v>
      </c>
      <c r="T1359" s="20">
        <f t="shared" si="191"/>
        <v>0</v>
      </c>
      <c r="U1359" s="17">
        <f>IFERROR(SUMIF('LISTA DE EMBARQUE'!B:B,MICRO!E:E,'LISTA DE EMBARQUE'!G:G),"")</f>
        <v>0</v>
      </c>
      <c r="V1359" s="12" t="str">
        <f>IFERROR(VLOOKUP(Tabela1[[#This Row],[COD.MDE]],'LISTA DE EMBARQUE'!B:L,11,0),"")</f>
        <v/>
      </c>
      <c r="W1359" s="13" t="str">
        <f>IFERROR(COUNTIF(#REF!,Tabela1[[#This Row],[Colunas5]]),"")</f>
        <v/>
      </c>
      <c r="X1359" s="14">
        <f>Tabela1[[#This Row],[QIANTIDADE EXPEDIDA]]*Tabela1[[#This Row],[PESO UNI]]</f>
        <v>0</v>
      </c>
      <c r="Y1359" s="14">
        <f t="shared" si="192"/>
        <v>0</v>
      </c>
      <c r="Z1359" s="21">
        <f>Tabela1[[#This Row],[PESO TOTAL]]-Tabela1[[#This Row],[Peso Expedido]]</f>
        <v>0</v>
      </c>
      <c r="AA1359" s="18"/>
      <c r="AB1359" s="40"/>
      <c r="AC1359" s="40"/>
      <c r="AD1359" s="40"/>
      <c r="AE1359" s="40"/>
      <c r="AF1359" s="40"/>
      <c r="AG1359" s="40"/>
      <c r="AH1359" s="40"/>
      <c r="AI1359" s="40" t="str">
        <f t="shared" si="188"/>
        <v>ok</v>
      </c>
      <c r="AJ1359"/>
      <c r="AK1359" t="str">
        <f>Tabela1[[#This Row],[Coluna1]]&amp;Tabela1[[#This Row],[PEDIDO]]</f>
        <v/>
      </c>
      <c r="AL1359"/>
      <c r="AM1359"/>
      <c r="AN1359"/>
      <c r="AO1359" t="str">
        <f t="shared" si="193"/>
        <v>/</v>
      </c>
      <c r="AP1359" t="str">
        <f>Tabela1[[#This Row],[TAG]]&amp;Tabela1[[#This Row],[PEDIDO]]&amp;Tabela1[[#This Row],[PRODUTO]]</f>
        <v/>
      </c>
      <c r="AQ1359" s="23" t="str">
        <f>Tabela1[[#This Row],[PRODUTO]]&amp;Tabela1[[#This Row],[TAG]]</f>
        <v/>
      </c>
      <c r="AR1359" s="183">
        <f>Tabela1[[#This Row],[PESO TOTAL]]*Tabela1[[#This Row],[MATÉRIA PRIMA]]</f>
        <v>0</v>
      </c>
      <c r="AS1359" s="28">
        <f>Tabela1[[#This Row],[PESO TOTAL]]*Tabela1[[#This Row],[PREPARAÇÃO ]]</f>
        <v>0</v>
      </c>
      <c r="AT1359" s="28">
        <f>Tabela1[[#This Row],[PESO TOTAL]]*Tabela1[[#This Row],[CALDEIRARIA]]</f>
        <v>0</v>
      </c>
      <c r="AU1359" s="28">
        <f>Tabela1[[#This Row],[PESO TOTAL]]*Tabela1[[#This Row],[SOLDA]]</f>
        <v>0</v>
      </c>
      <c r="AV1359" s="28">
        <f>Tabela1[[#This Row],[PESO TOTAL]]*Tabela1[[#This Row],[ACABAMENTO]]</f>
        <v>0</v>
      </c>
      <c r="AW1359" s="28">
        <f>Tabela1[[#This Row],[PESO TOTAL]]*Tabela1[[#This Row],[PRONTO ACABADO]]</f>
        <v>0</v>
      </c>
      <c r="AX1359" s="28">
        <f>Tabela1[[#This Row],[PESO TOTAL]]*Tabela1[[#This Row],[EXPEDIÇÃO ]]</f>
        <v>0</v>
      </c>
      <c r="AY1359" s="28" t="str">
        <f>Tabela1[[#This Row],[PEDIDO]]&amp;Tabela1[[#This Row],[PRODUTO]]</f>
        <v/>
      </c>
      <c r="AZ1359" s="44">
        <f>IF(AF1359="",0,IF(ISTEXT(AF1359),H1359*VALUE(SUBSTITUTE(AF1359,"%",""))/100,H1359*AF1359))-Tabela1[[#This Row],[PRONTO ACABADO2]]</f>
        <v>0</v>
      </c>
      <c r="BA1359" s="44">
        <f>IF(AG1359="",0,IF(ISTEXT(AG1359),H1359*VALUE(SUBSTITUTE(AG1359,"%",""))/100,H1359*AG1359))-Tabela1[[#This Row],[PESO EXPEDIDO2]]</f>
        <v>0</v>
      </c>
      <c r="BB1359" s="44">
        <f t="shared" si="194"/>
        <v>0</v>
      </c>
      <c r="BC1359" s="44">
        <f t="shared" si="195"/>
        <v>0</v>
      </c>
      <c r="BD1359" s="44"/>
    </row>
    <row r="1360" spans="1:56" ht="15.75" hidden="1" customHeight="1" x14ac:dyDescent="0.25">
      <c r="A1360" s="6"/>
      <c r="B1360" s="22"/>
      <c r="C1360" s="7"/>
      <c r="D1360" s="46"/>
      <c r="E1360" s="7"/>
      <c r="F1360" s="7"/>
      <c r="G1360" s="44"/>
      <c r="H1360" s="41">
        <f>Tabela1[[#This Row],[PESO UNI]]*Tabela1[[#This Row],[QTE]]</f>
        <v>0</v>
      </c>
      <c r="I1360" s="7"/>
      <c r="J1360" s="8"/>
      <c r="K1360" s="8"/>
      <c r="L1360" s="9"/>
      <c r="M1360" s="10"/>
      <c r="N1360" s="8"/>
      <c r="O1360" s="12"/>
      <c r="P1360" s="13"/>
      <c r="Q1360" s="14">
        <f>Tabela1[[#This Row],[QTDE/ Fabricação]]-Tabela1[[#This Row],[QTE]]</f>
        <v>0</v>
      </c>
      <c r="R1360" s="19">
        <f t="shared" si="190"/>
        <v>0</v>
      </c>
      <c r="S1360" s="19">
        <f t="shared" si="189"/>
        <v>0</v>
      </c>
      <c r="T1360" s="20">
        <f t="shared" si="191"/>
        <v>0</v>
      </c>
      <c r="U1360" s="17">
        <f>IFERROR(SUMIF('LISTA DE EMBARQUE'!B:B,MICRO!E:E,'LISTA DE EMBARQUE'!G:G),"")</f>
        <v>0</v>
      </c>
      <c r="V1360" s="12" t="str">
        <f>IFERROR(VLOOKUP(Tabela1[[#This Row],[COD.MDE]],'LISTA DE EMBARQUE'!B:L,11,0),"")</f>
        <v/>
      </c>
      <c r="W1360" s="13" t="str">
        <f>IFERROR(COUNTIF(#REF!,Tabela1[[#This Row],[Colunas5]]),"")</f>
        <v/>
      </c>
      <c r="X1360" s="14">
        <f>Tabela1[[#This Row],[QIANTIDADE EXPEDIDA]]*Tabela1[[#This Row],[PESO UNI]]</f>
        <v>0</v>
      </c>
      <c r="Y1360" s="14">
        <f t="shared" si="192"/>
        <v>0</v>
      </c>
      <c r="Z1360" s="21">
        <f>Tabela1[[#This Row],[PESO TOTAL]]-Tabela1[[#This Row],[Peso Expedido]]</f>
        <v>0</v>
      </c>
      <c r="AA1360" s="18"/>
      <c r="AB1360" s="40"/>
      <c r="AC1360" s="40"/>
      <c r="AD1360" s="40"/>
      <c r="AE1360" s="40"/>
      <c r="AF1360" s="40"/>
      <c r="AG1360" s="40"/>
      <c r="AH1360" s="40"/>
      <c r="AI1360" s="40" t="str">
        <f t="shared" si="188"/>
        <v>ok</v>
      </c>
      <c r="AJ1360"/>
      <c r="AK1360" t="str">
        <f>Tabela1[[#This Row],[Coluna1]]&amp;Tabela1[[#This Row],[PEDIDO]]</f>
        <v/>
      </c>
      <c r="AL1360"/>
      <c r="AM1360"/>
      <c r="AN1360"/>
      <c r="AO1360" t="str">
        <f t="shared" si="193"/>
        <v>/</v>
      </c>
      <c r="AP1360" t="str">
        <f>Tabela1[[#This Row],[TAG]]&amp;Tabela1[[#This Row],[PEDIDO]]&amp;Tabela1[[#This Row],[PRODUTO]]</f>
        <v/>
      </c>
      <c r="AQ1360" s="23" t="str">
        <f>Tabela1[[#This Row],[PRODUTO]]&amp;Tabela1[[#This Row],[TAG]]</f>
        <v/>
      </c>
      <c r="AR1360" s="183">
        <f>Tabela1[[#This Row],[PESO TOTAL]]*Tabela1[[#This Row],[MATÉRIA PRIMA]]</f>
        <v>0</v>
      </c>
      <c r="AS1360" s="28">
        <f>Tabela1[[#This Row],[PESO TOTAL]]*Tabela1[[#This Row],[PREPARAÇÃO ]]</f>
        <v>0</v>
      </c>
      <c r="AT1360" s="28">
        <f>Tabela1[[#This Row],[PESO TOTAL]]*Tabela1[[#This Row],[CALDEIRARIA]]</f>
        <v>0</v>
      </c>
      <c r="AU1360" s="28">
        <f>Tabela1[[#This Row],[PESO TOTAL]]*Tabela1[[#This Row],[SOLDA]]</f>
        <v>0</v>
      </c>
      <c r="AV1360" s="28">
        <f>Tabela1[[#This Row],[PESO TOTAL]]*Tabela1[[#This Row],[ACABAMENTO]]</f>
        <v>0</v>
      </c>
      <c r="AW1360" s="28">
        <f>Tabela1[[#This Row],[PESO TOTAL]]*Tabela1[[#This Row],[PRONTO ACABADO]]</f>
        <v>0</v>
      </c>
      <c r="AX1360" s="28">
        <f>Tabela1[[#This Row],[PESO TOTAL]]*Tabela1[[#This Row],[EXPEDIÇÃO ]]</f>
        <v>0</v>
      </c>
      <c r="AY1360" s="28" t="str">
        <f>Tabela1[[#This Row],[PEDIDO]]&amp;Tabela1[[#This Row],[PRODUTO]]</f>
        <v/>
      </c>
      <c r="AZ1360" s="44">
        <f>IF(AF1360="",0,IF(ISTEXT(AF1360),H1360*VALUE(SUBSTITUTE(AF1360,"%",""))/100,H1360*AF1360))-Tabela1[[#This Row],[PRONTO ACABADO2]]</f>
        <v>0</v>
      </c>
      <c r="BA1360" s="44">
        <f>IF(AG1360="",0,IF(ISTEXT(AG1360),H1360*VALUE(SUBSTITUTE(AG1360,"%",""))/100,H1360*AG1360))-Tabela1[[#This Row],[PESO EXPEDIDO2]]</f>
        <v>0</v>
      </c>
      <c r="BB1360" s="44">
        <f t="shared" si="194"/>
        <v>0</v>
      </c>
      <c r="BC1360" s="44">
        <f t="shared" si="195"/>
        <v>0</v>
      </c>
      <c r="BD1360" s="44"/>
    </row>
    <row r="1361" spans="1:56" ht="15.75" hidden="1" customHeight="1" x14ac:dyDescent="0.25">
      <c r="A1361" s="6"/>
      <c r="B1361" s="22"/>
      <c r="C1361" s="7"/>
      <c r="D1361" s="46"/>
      <c r="E1361" s="7"/>
      <c r="F1361" s="7"/>
      <c r="G1361" s="44"/>
      <c r="H1361" s="41">
        <f>Tabela1[[#This Row],[PESO UNI]]*Tabela1[[#This Row],[QTE]]</f>
        <v>0</v>
      </c>
      <c r="I1361" s="7"/>
      <c r="J1361" s="8"/>
      <c r="K1361" s="8"/>
      <c r="L1361" s="9"/>
      <c r="M1361" s="10"/>
      <c r="N1361" s="8"/>
      <c r="O1361" s="12"/>
      <c r="P1361" s="13"/>
      <c r="Q1361" s="14">
        <f>Tabela1[[#This Row],[QTDE/ Fabricação]]-Tabela1[[#This Row],[QTE]]</f>
        <v>0</v>
      </c>
      <c r="R1361" s="19">
        <f t="shared" si="190"/>
        <v>0</v>
      </c>
      <c r="S1361" s="19">
        <f t="shared" si="189"/>
        <v>0</v>
      </c>
      <c r="T1361" s="20">
        <f t="shared" si="191"/>
        <v>0</v>
      </c>
      <c r="U1361" s="17">
        <f>IFERROR(SUMIF('LISTA DE EMBARQUE'!B:B,MICRO!E:E,'LISTA DE EMBARQUE'!G:G),"")</f>
        <v>0</v>
      </c>
      <c r="V1361" s="12" t="str">
        <f>IFERROR(VLOOKUP(Tabela1[[#This Row],[COD.MDE]],'LISTA DE EMBARQUE'!B:L,11,0),"")</f>
        <v/>
      </c>
      <c r="W1361" s="13" t="str">
        <f>IFERROR(COUNTIF(#REF!,Tabela1[[#This Row],[Colunas5]]),"")</f>
        <v/>
      </c>
      <c r="X1361" s="14">
        <f>Tabela1[[#This Row],[QIANTIDADE EXPEDIDA]]*Tabela1[[#This Row],[PESO UNI]]</f>
        <v>0</v>
      </c>
      <c r="Y1361" s="14">
        <f t="shared" si="192"/>
        <v>0</v>
      </c>
      <c r="Z1361" s="21">
        <f>Tabela1[[#This Row],[PESO TOTAL]]-Tabela1[[#This Row],[Peso Expedido]]</f>
        <v>0</v>
      </c>
      <c r="AA1361" s="18"/>
      <c r="AB1361" s="40"/>
      <c r="AC1361" s="40"/>
      <c r="AD1361" s="40"/>
      <c r="AE1361" s="40"/>
      <c r="AF1361" s="40"/>
      <c r="AG1361" s="40"/>
      <c r="AH1361" s="40"/>
      <c r="AI1361" s="40" t="str">
        <f t="shared" ref="AI1361:AI1424" si="196">IF(Z1361&lt;=0,"ok","")</f>
        <v>ok</v>
      </c>
      <c r="AJ1361"/>
      <c r="AK1361" t="str">
        <f>Tabela1[[#This Row],[Coluna1]]&amp;Tabela1[[#This Row],[PEDIDO]]</f>
        <v/>
      </c>
      <c r="AL1361"/>
      <c r="AM1361"/>
      <c r="AN1361"/>
      <c r="AO1361" t="str">
        <f t="shared" si="193"/>
        <v>/</v>
      </c>
      <c r="AP1361" t="str">
        <f>Tabela1[[#This Row],[TAG]]&amp;Tabela1[[#This Row],[PEDIDO]]&amp;Tabela1[[#This Row],[PRODUTO]]</f>
        <v/>
      </c>
      <c r="AQ1361" s="23" t="str">
        <f>Tabela1[[#This Row],[PRODUTO]]&amp;Tabela1[[#This Row],[TAG]]</f>
        <v/>
      </c>
      <c r="AR1361" s="183">
        <f>Tabela1[[#This Row],[PESO TOTAL]]*Tabela1[[#This Row],[MATÉRIA PRIMA]]</f>
        <v>0</v>
      </c>
      <c r="AS1361" s="28">
        <f>Tabela1[[#This Row],[PESO TOTAL]]*Tabela1[[#This Row],[PREPARAÇÃO ]]</f>
        <v>0</v>
      </c>
      <c r="AT1361" s="28">
        <f>Tabela1[[#This Row],[PESO TOTAL]]*Tabela1[[#This Row],[CALDEIRARIA]]</f>
        <v>0</v>
      </c>
      <c r="AU1361" s="28">
        <f>Tabela1[[#This Row],[PESO TOTAL]]*Tabela1[[#This Row],[SOLDA]]</f>
        <v>0</v>
      </c>
      <c r="AV1361" s="28">
        <f>Tabela1[[#This Row],[PESO TOTAL]]*Tabela1[[#This Row],[ACABAMENTO]]</f>
        <v>0</v>
      </c>
      <c r="AW1361" s="28">
        <f>Tabela1[[#This Row],[PESO TOTAL]]*Tabela1[[#This Row],[PRONTO ACABADO]]</f>
        <v>0</v>
      </c>
      <c r="AX1361" s="28">
        <f>Tabela1[[#This Row],[PESO TOTAL]]*Tabela1[[#This Row],[EXPEDIÇÃO ]]</f>
        <v>0</v>
      </c>
      <c r="AY1361" s="28" t="str">
        <f>Tabela1[[#This Row],[PEDIDO]]&amp;Tabela1[[#This Row],[PRODUTO]]</f>
        <v/>
      </c>
      <c r="AZ1361" s="44">
        <f>IF(AF1361="",0,IF(ISTEXT(AF1361),H1361*VALUE(SUBSTITUTE(AF1361,"%",""))/100,H1361*AF1361))-Tabela1[[#This Row],[PRONTO ACABADO2]]</f>
        <v>0</v>
      </c>
      <c r="BA1361" s="44">
        <f>IF(AG1361="",0,IF(ISTEXT(AG1361),H1361*VALUE(SUBSTITUTE(AG1361,"%",""))/100,H1361*AG1361))-Tabela1[[#This Row],[PESO EXPEDIDO2]]</f>
        <v>0</v>
      </c>
      <c r="BB1361" s="44">
        <f t="shared" si="194"/>
        <v>0</v>
      </c>
      <c r="BC1361" s="44">
        <f t="shared" si="195"/>
        <v>0</v>
      </c>
      <c r="BD1361" s="44"/>
    </row>
    <row r="1362" spans="1:56" ht="15.75" hidden="1" customHeight="1" x14ac:dyDescent="0.25">
      <c r="A1362" s="6"/>
      <c r="B1362" s="22"/>
      <c r="C1362" s="7"/>
      <c r="D1362" s="46"/>
      <c r="E1362" s="7"/>
      <c r="F1362" s="7"/>
      <c r="G1362" s="44"/>
      <c r="H1362" s="41">
        <f>Tabela1[[#This Row],[PESO UNI]]*Tabela1[[#This Row],[QTE]]</f>
        <v>0</v>
      </c>
      <c r="I1362" s="7"/>
      <c r="J1362" s="8"/>
      <c r="K1362" s="8"/>
      <c r="L1362" s="9"/>
      <c r="M1362" s="10"/>
      <c r="N1362" s="8"/>
      <c r="O1362" s="12"/>
      <c r="P1362" s="13"/>
      <c r="Q1362" s="14">
        <f>Tabela1[[#This Row],[QTDE/ Fabricação]]-Tabela1[[#This Row],[QTE]]</f>
        <v>0</v>
      </c>
      <c r="R1362" s="19">
        <f t="shared" si="190"/>
        <v>0</v>
      </c>
      <c r="S1362" s="19">
        <f t="shared" si="189"/>
        <v>0</v>
      </c>
      <c r="T1362" s="20">
        <f t="shared" si="191"/>
        <v>0</v>
      </c>
      <c r="U1362" s="17">
        <f>IFERROR(SUMIF('LISTA DE EMBARQUE'!B:B,MICRO!E:E,'LISTA DE EMBARQUE'!G:G),"")</f>
        <v>0</v>
      </c>
      <c r="V1362" s="12" t="str">
        <f>IFERROR(VLOOKUP(Tabela1[[#This Row],[COD.MDE]],'LISTA DE EMBARQUE'!B:L,11,0),"")</f>
        <v/>
      </c>
      <c r="W1362" s="13" t="str">
        <f>IFERROR(COUNTIF(#REF!,Tabela1[[#This Row],[Colunas5]]),"")</f>
        <v/>
      </c>
      <c r="X1362" s="14">
        <f>Tabela1[[#This Row],[QIANTIDADE EXPEDIDA]]*Tabela1[[#This Row],[PESO UNI]]</f>
        <v>0</v>
      </c>
      <c r="Y1362" s="14">
        <f t="shared" si="192"/>
        <v>0</v>
      </c>
      <c r="Z1362" s="21">
        <f>Tabela1[[#This Row],[PESO TOTAL]]-Tabela1[[#This Row],[Peso Expedido]]</f>
        <v>0</v>
      </c>
      <c r="AA1362" s="18"/>
      <c r="AB1362" s="40"/>
      <c r="AC1362" s="40"/>
      <c r="AD1362" s="40"/>
      <c r="AE1362" s="40"/>
      <c r="AF1362" s="40"/>
      <c r="AG1362" s="40"/>
      <c r="AH1362" s="40"/>
      <c r="AI1362" s="40" t="str">
        <f t="shared" si="196"/>
        <v>ok</v>
      </c>
      <c r="AJ1362"/>
      <c r="AK1362" t="str">
        <f>Tabela1[[#This Row],[Coluna1]]&amp;Tabela1[[#This Row],[PEDIDO]]</f>
        <v/>
      </c>
      <c r="AL1362"/>
      <c r="AM1362"/>
      <c r="AN1362"/>
      <c r="AO1362" t="str">
        <f t="shared" si="193"/>
        <v>/</v>
      </c>
      <c r="AP1362" t="str">
        <f>Tabela1[[#This Row],[TAG]]&amp;Tabela1[[#This Row],[PEDIDO]]&amp;Tabela1[[#This Row],[PRODUTO]]</f>
        <v/>
      </c>
      <c r="AQ1362" s="23" t="str">
        <f>Tabela1[[#This Row],[PRODUTO]]&amp;Tabela1[[#This Row],[TAG]]</f>
        <v/>
      </c>
      <c r="AR1362" s="183">
        <f>Tabela1[[#This Row],[PESO TOTAL]]*Tabela1[[#This Row],[MATÉRIA PRIMA]]</f>
        <v>0</v>
      </c>
      <c r="AS1362" s="28">
        <f>Tabela1[[#This Row],[PESO TOTAL]]*Tabela1[[#This Row],[PREPARAÇÃO ]]</f>
        <v>0</v>
      </c>
      <c r="AT1362" s="28">
        <f>Tabela1[[#This Row],[PESO TOTAL]]*Tabela1[[#This Row],[CALDEIRARIA]]</f>
        <v>0</v>
      </c>
      <c r="AU1362" s="28">
        <f>Tabela1[[#This Row],[PESO TOTAL]]*Tabela1[[#This Row],[SOLDA]]</f>
        <v>0</v>
      </c>
      <c r="AV1362" s="28">
        <f>Tabela1[[#This Row],[PESO TOTAL]]*Tabela1[[#This Row],[ACABAMENTO]]</f>
        <v>0</v>
      </c>
      <c r="AW1362" s="28">
        <f>Tabela1[[#This Row],[PESO TOTAL]]*Tabela1[[#This Row],[PRONTO ACABADO]]</f>
        <v>0</v>
      </c>
      <c r="AX1362" s="28">
        <f>Tabela1[[#This Row],[PESO TOTAL]]*Tabela1[[#This Row],[EXPEDIÇÃO ]]</f>
        <v>0</v>
      </c>
      <c r="AY1362" s="28" t="str">
        <f>Tabela1[[#This Row],[PEDIDO]]&amp;Tabela1[[#This Row],[PRODUTO]]</f>
        <v/>
      </c>
      <c r="AZ1362" s="44">
        <f>IF(AF1362="",0,IF(ISTEXT(AF1362),H1362*VALUE(SUBSTITUTE(AF1362,"%",""))/100,H1362*AF1362))-Tabela1[[#This Row],[PRONTO ACABADO2]]</f>
        <v>0</v>
      </c>
      <c r="BA1362" s="44">
        <f>IF(AG1362="",0,IF(ISTEXT(AG1362),H1362*VALUE(SUBSTITUTE(AG1362,"%",""))/100,H1362*AG1362))-Tabela1[[#This Row],[PESO EXPEDIDO2]]</f>
        <v>0</v>
      </c>
      <c r="BB1362" s="44">
        <f t="shared" si="194"/>
        <v>0</v>
      </c>
      <c r="BC1362" s="44">
        <f t="shared" si="195"/>
        <v>0</v>
      </c>
      <c r="BD1362" s="44"/>
    </row>
    <row r="1363" spans="1:56" ht="15.75" hidden="1" customHeight="1" x14ac:dyDescent="0.25">
      <c r="A1363" s="6"/>
      <c r="B1363" s="22"/>
      <c r="C1363" s="7"/>
      <c r="D1363" s="46"/>
      <c r="E1363" s="7"/>
      <c r="F1363" s="7"/>
      <c r="G1363" s="44"/>
      <c r="H1363" s="41">
        <f>Tabela1[[#This Row],[PESO UNI]]*Tabela1[[#This Row],[QTE]]</f>
        <v>0</v>
      </c>
      <c r="I1363" s="7"/>
      <c r="J1363" s="8"/>
      <c r="K1363" s="8"/>
      <c r="L1363" s="9"/>
      <c r="M1363" s="10"/>
      <c r="N1363" s="8"/>
      <c r="O1363" s="12"/>
      <c r="P1363" s="13"/>
      <c r="Q1363" s="14">
        <f>Tabela1[[#This Row],[QTDE/ Fabricação]]-Tabela1[[#This Row],[QTE]]</f>
        <v>0</v>
      </c>
      <c r="R1363" s="19">
        <f t="shared" si="190"/>
        <v>0</v>
      </c>
      <c r="S1363" s="19">
        <f t="shared" si="189"/>
        <v>0</v>
      </c>
      <c r="T1363" s="20">
        <f t="shared" si="191"/>
        <v>0</v>
      </c>
      <c r="U1363" s="17">
        <f>IFERROR(SUMIF('LISTA DE EMBARQUE'!B:B,MICRO!E:E,'LISTA DE EMBARQUE'!G:G),"")</f>
        <v>0</v>
      </c>
      <c r="V1363" s="12" t="str">
        <f>IFERROR(VLOOKUP(Tabela1[[#This Row],[COD.MDE]],'LISTA DE EMBARQUE'!B:L,11,0),"")</f>
        <v/>
      </c>
      <c r="W1363" s="13" t="str">
        <f>IFERROR(COUNTIF(#REF!,Tabela1[[#This Row],[Colunas5]]),"")</f>
        <v/>
      </c>
      <c r="X1363" s="14">
        <f>Tabela1[[#This Row],[QIANTIDADE EXPEDIDA]]*Tabela1[[#This Row],[PESO UNI]]</f>
        <v>0</v>
      </c>
      <c r="Y1363" s="14">
        <f t="shared" si="192"/>
        <v>0</v>
      </c>
      <c r="Z1363" s="21">
        <f>Tabela1[[#This Row],[PESO TOTAL]]-Tabela1[[#This Row],[Peso Expedido]]</f>
        <v>0</v>
      </c>
      <c r="AA1363" s="18"/>
      <c r="AB1363" s="40"/>
      <c r="AC1363" s="40"/>
      <c r="AD1363" s="40"/>
      <c r="AE1363" s="40"/>
      <c r="AF1363" s="40"/>
      <c r="AG1363" s="40"/>
      <c r="AH1363" s="40"/>
      <c r="AI1363" s="40" t="str">
        <f t="shared" si="196"/>
        <v>ok</v>
      </c>
      <c r="AJ1363"/>
      <c r="AK1363" t="str">
        <f>Tabela1[[#This Row],[Coluna1]]&amp;Tabela1[[#This Row],[PEDIDO]]</f>
        <v/>
      </c>
      <c r="AL1363"/>
      <c r="AM1363"/>
      <c r="AN1363"/>
      <c r="AO1363" t="str">
        <f t="shared" si="193"/>
        <v>/</v>
      </c>
      <c r="AP1363" t="str">
        <f>Tabela1[[#This Row],[TAG]]&amp;Tabela1[[#This Row],[PEDIDO]]&amp;Tabela1[[#This Row],[PRODUTO]]</f>
        <v/>
      </c>
      <c r="AQ1363" s="23" t="str">
        <f>Tabela1[[#This Row],[PRODUTO]]&amp;Tabela1[[#This Row],[TAG]]</f>
        <v/>
      </c>
      <c r="AR1363" s="183">
        <f>Tabela1[[#This Row],[PESO TOTAL]]*Tabela1[[#This Row],[MATÉRIA PRIMA]]</f>
        <v>0</v>
      </c>
      <c r="AS1363" s="28">
        <f>Tabela1[[#This Row],[PESO TOTAL]]*Tabela1[[#This Row],[PREPARAÇÃO ]]</f>
        <v>0</v>
      </c>
      <c r="AT1363" s="28">
        <f>Tabela1[[#This Row],[PESO TOTAL]]*Tabela1[[#This Row],[CALDEIRARIA]]</f>
        <v>0</v>
      </c>
      <c r="AU1363" s="28">
        <f>Tabela1[[#This Row],[PESO TOTAL]]*Tabela1[[#This Row],[SOLDA]]</f>
        <v>0</v>
      </c>
      <c r="AV1363" s="28">
        <f>Tabela1[[#This Row],[PESO TOTAL]]*Tabela1[[#This Row],[ACABAMENTO]]</f>
        <v>0</v>
      </c>
      <c r="AW1363" s="28">
        <f>Tabela1[[#This Row],[PESO TOTAL]]*Tabela1[[#This Row],[PRONTO ACABADO]]</f>
        <v>0</v>
      </c>
      <c r="AX1363" s="28">
        <f>Tabela1[[#This Row],[PESO TOTAL]]*Tabela1[[#This Row],[EXPEDIÇÃO ]]</f>
        <v>0</v>
      </c>
      <c r="AY1363" s="28" t="str">
        <f>Tabela1[[#This Row],[PEDIDO]]&amp;Tabela1[[#This Row],[PRODUTO]]</f>
        <v/>
      </c>
      <c r="AZ1363" s="44">
        <f>IF(AF1363="",0,IF(ISTEXT(AF1363),H1363*VALUE(SUBSTITUTE(AF1363,"%",""))/100,H1363*AF1363))-Tabela1[[#This Row],[PRONTO ACABADO2]]</f>
        <v>0</v>
      </c>
      <c r="BA1363" s="44">
        <f>IF(AG1363="",0,IF(ISTEXT(AG1363),H1363*VALUE(SUBSTITUTE(AG1363,"%",""))/100,H1363*AG1363))-Tabela1[[#This Row],[PESO EXPEDIDO2]]</f>
        <v>0</v>
      </c>
      <c r="BB1363" s="44">
        <f t="shared" si="194"/>
        <v>0</v>
      </c>
      <c r="BC1363" s="44">
        <f t="shared" si="195"/>
        <v>0</v>
      </c>
      <c r="BD1363" s="44"/>
    </row>
    <row r="1364" spans="1:56" ht="15.75" hidden="1" customHeight="1" x14ac:dyDescent="0.25">
      <c r="A1364" s="6"/>
      <c r="B1364" s="22"/>
      <c r="C1364" s="7"/>
      <c r="D1364" s="46"/>
      <c r="E1364" s="7"/>
      <c r="F1364" s="7"/>
      <c r="G1364" s="44"/>
      <c r="H1364" s="41">
        <f>Tabela1[[#This Row],[PESO UNI]]*Tabela1[[#This Row],[QTE]]</f>
        <v>0</v>
      </c>
      <c r="I1364" s="7"/>
      <c r="J1364" s="8"/>
      <c r="K1364" s="8"/>
      <c r="L1364" s="9"/>
      <c r="M1364" s="10"/>
      <c r="N1364" s="8"/>
      <c r="O1364" s="12"/>
      <c r="P1364" s="13"/>
      <c r="Q1364" s="14">
        <f>Tabela1[[#This Row],[QTDE/ Fabricação]]-Tabela1[[#This Row],[QTE]]</f>
        <v>0</v>
      </c>
      <c r="R1364" s="19">
        <f t="shared" si="190"/>
        <v>0</v>
      </c>
      <c r="S1364" s="19">
        <f t="shared" si="189"/>
        <v>0</v>
      </c>
      <c r="T1364" s="20">
        <f t="shared" si="191"/>
        <v>0</v>
      </c>
      <c r="U1364" s="17">
        <f>IFERROR(SUMIF('LISTA DE EMBARQUE'!B:B,MICRO!E:E,'LISTA DE EMBARQUE'!G:G),"")</f>
        <v>0</v>
      </c>
      <c r="V1364" s="12" t="str">
        <f>IFERROR(VLOOKUP(Tabela1[[#This Row],[COD.MDE]],'LISTA DE EMBARQUE'!B:L,11,0),"")</f>
        <v/>
      </c>
      <c r="W1364" s="13" t="str">
        <f>IFERROR(COUNTIF(#REF!,Tabela1[[#This Row],[Colunas5]]),"")</f>
        <v/>
      </c>
      <c r="X1364" s="14">
        <f>Tabela1[[#This Row],[QIANTIDADE EXPEDIDA]]*Tabela1[[#This Row],[PESO UNI]]</f>
        <v>0</v>
      </c>
      <c r="Y1364" s="14">
        <f t="shared" si="192"/>
        <v>0</v>
      </c>
      <c r="Z1364" s="21">
        <f>Tabela1[[#This Row],[PESO TOTAL]]-Tabela1[[#This Row],[Peso Expedido]]</f>
        <v>0</v>
      </c>
      <c r="AA1364" s="18"/>
      <c r="AB1364" s="40"/>
      <c r="AC1364" s="40"/>
      <c r="AD1364" s="40"/>
      <c r="AE1364" s="40"/>
      <c r="AF1364" s="40"/>
      <c r="AG1364" s="40"/>
      <c r="AH1364" s="40"/>
      <c r="AI1364" s="40" t="str">
        <f t="shared" si="196"/>
        <v>ok</v>
      </c>
      <c r="AJ1364"/>
      <c r="AK1364" t="str">
        <f>Tabela1[[#This Row],[Coluna1]]&amp;Tabela1[[#This Row],[PEDIDO]]</f>
        <v/>
      </c>
      <c r="AL1364"/>
      <c r="AM1364"/>
      <c r="AN1364"/>
      <c r="AO1364" t="str">
        <f t="shared" si="193"/>
        <v>/</v>
      </c>
      <c r="AP1364" t="str">
        <f>Tabela1[[#This Row],[TAG]]&amp;Tabela1[[#This Row],[PEDIDO]]&amp;Tabela1[[#This Row],[PRODUTO]]</f>
        <v/>
      </c>
      <c r="AQ1364" s="23" t="str">
        <f>Tabela1[[#This Row],[PRODUTO]]&amp;Tabela1[[#This Row],[TAG]]</f>
        <v/>
      </c>
      <c r="AR1364" s="183">
        <f>Tabela1[[#This Row],[PESO TOTAL]]*Tabela1[[#This Row],[MATÉRIA PRIMA]]</f>
        <v>0</v>
      </c>
      <c r="AS1364" s="28">
        <f>Tabela1[[#This Row],[PESO TOTAL]]*Tabela1[[#This Row],[PREPARAÇÃO ]]</f>
        <v>0</v>
      </c>
      <c r="AT1364" s="28">
        <f>Tabela1[[#This Row],[PESO TOTAL]]*Tabela1[[#This Row],[CALDEIRARIA]]</f>
        <v>0</v>
      </c>
      <c r="AU1364" s="28">
        <f>Tabela1[[#This Row],[PESO TOTAL]]*Tabela1[[#This Row],[SOLDA]]</f>
        <v>0</v>
      </c>
      <c r="AV1364" s="28">
        <f>Tabela1[[#This Row],[PESO TOTAL]]*Tabela1[[#This Row],[ACABAMENTO]]</f>
        <v>0</v>
      </c>
      <c r="AW1364" s="28">
        <f>Tabela1[[#This Row],[PESO TOTAL]]*Tabela1[[#This Row],[PRONTO ACABADO]]</f>
        <v>0</v>
      </c>
      <c r="AX1364" s="28">
        <f>Tabela1[[#This Row],[PESO TOTAL]]*Tabela1[[#This Row],[EXPEDIÇÃO ]]</f>
        <v>0</v>
      </c>
      <c r="AY1364" s="28" t="str">
        <f>Tabela1[[#This Row],[PEDIDO]]&amp;Tabela1[[#This Row],[PRODUTO]]</f>
        <v/>
      </c>
      <c r="AZ1364" s="44">
        <f>IF(AF1364="",0,IF(ISTEXT(AF1364),H1364*VALUE(SUBSTITUTE(AF1364,"%",""))/100,H1364*AF1364))-Tabela1[[#This Row],[PRONTO ACABADO2]]</f>
        <v>0</v>
      </c>
      <c r="BA1364" s="44">
        <f>IF(AG1364="",0,IF(ISTEXT(AG1364),H1364*VALUE(SUBSTITUTE(AG1364,"%",""))/100,H1364*AG1364))-Tabela1[[#This Row],[PESO EXPEDIDO2]]</f>
        <v>0</v>
      </c>
      <c r="BB1364" s="44">
        <f t="shared" si="194"/>
        <v>0</v>
      </c>
      <c r="BC1364" s="44">
        <f t="shared" si="195"/>
        <v>0</v>
      </c>
      <c r="BD1364" s="44"/>
    </row>
    <row r="1365" spans="1:56" ht="15.75" hidden="1" customHeight="1" x14ac:dyDescent="0.25">
      <c r="A1365" s="6"/>
      <c r="B1365" s="22"/>
      <c r="C1365" s="7"/>
      <c r="D1365" s="46"/>
      <c r="E1365" s="7"/>
      <c r="F1365" s="7"/>
      <c r="G1365" s="44"/>
      <c r="H1365" s="41">
        <f>Tabela1[[#This Row],[PESO UNI]]*Tabela1[[#This Row],[QTE]]</f>
        <v>0</v>
      </c>
      <c r="I1365" s="7"/>
      <c r="J1365" s="8"/>
      <c r="K1365" s="8"/>
      <c r="L1365" s="9"/>
      <c r="M1365" s="10"/>
      <c r="N1365" s="8"/>
      <c r="O1365" s="12"/>
      <c r="P1365" s="13"/>
      <c r="Q1365" s="14">
        <f>Tabela1[[#This Row],[QTDE/ Fabricação]]-Tabela1[[#This Row],[QTE]]</f>
        <v>0</v>
      </c>
      <c r="R1365" s="19">
        <f t="shared" si="190"/>
        <v>0</v>
      </c>
      <c r="S1365" s="19">
        <f t="shared" si="189"/>
        <v>0</v>
      </c>
      <c r="T1365" s="20">
        <f t="shared" si="191"/>
        <v>0</v>
      </c>
      <c r="U1365" s="17">
        <f>IFERROR(SUMIF('LISTA DE EMBARQUE'!B:B,MICRO!E:E,'LISTA DE EMBARQUE'!G:G),"")</f>
        <v>0</v>
      </c>
      <c r="V1365" s="12" t="str">
        <f>IFERROR(VLOOKUP(Tabela1[[#This Row],[COD.MDE]],'LISTA DE EMBARQUE'!B:L,11,0),"")</f>
        <v/>
      </c>
      <c r="W1365" s="13" t="str">
        <f>IFERROR(COUNTIF(#REF!,Tabela1[[#This Row],[Colunas5]]),"")</f>
        <v/>
      </c>
      <c r="X1365" s="14">
        <f>Tabela1[[#This Row],[QIANTIDADE EXPEDIDA]]*Tabela1[[#This Row],[PESO UNI]]</f>
        <v>0</v>
      </c>
      <c r="Y1365" s="14">
        <f t="shared" si="192"/>
        <v>0</v>
      </c>
      <c r="Z1365" s="21">
        <f>Tabela1[[#This Row],[PESO TOTAL]]-Tabela1[[#This Row],[Peso Expedido]]</f>
        <v>0</v>
      </c>
      <c r="AA1365" s="18"/>
      <c r="AB1365" s="40"/>
      <c r="AC1365" s="40"/>
      <c r="AD1365" s="40"/>
      <c r="AE1365" s="40"/>
      <c r="AF1365" s="40"/>
      <c r="AG1365" s="40"/>
      <c r="AH1365" s="40"/>
      <c r="AI1365" s="40" t="str">
        <f t="shared" si="196"/>
        <v>ok</v>
      </c>
      <c r="AJ1365"/>
      <c r="AK1365" t="str">
        <f>Tabela1[[#This Row],[Coluna1]]&amp;Tabela1[[#This Row],[PEDIDO]]</f>
        <v/>
      </c>
      <c r="AL1365"/>
      <c r="AM1365"/>
      <c r="AN1365"/>
      <c r="AO1365" t="str">
        <f t="shared" si="193"/>
        <v>/</v>
      </c>
      <c r="AP1365" t="str">
        <f>Tabela1[[#This Row],[TAG]]&amp;Tabela1[[#This Row],[PEDIDO]]&amp;Tabela1[[#This Row],[PRODUTO]]</f>
        <v/>
      </c>
      <c r="AQ1365" s="23" t="str">
        <f>Tabela1[[#This Row],[PRODUTO]]&amp;Tabela1[[#This Row],[TAG]]</f>
        <v/>
      </c>
      <c r="AR1365" s="183">
        <f>Tabela1[[#This Row],[PESO TOTAL]]*Tabela1[[#This Row],[MATÉRIA PRIMA]]</f>
        <v>0</v>
      </c>
      <c r="AS1365" s="28">
        <f>Tabela1[[#This Row],[PESO TOTAL]]*Tabela1[[#This Row],[PREPARAÇÃO ]]</f>
        <v>0</v>
      </c>
      <c r="AT1365" s="28">
        <f>Tabela1[[#This Row],[PESO TOTAL]]*Tabela1[[#This Row],[CALDEIRARIA]]</f>
        <v>0</v>
      </c>
      <c r="AU1365" s="28">
        <f>Tabela1[[#This Row],[PESO TOTAL]]*Tabela1[[#This Row],[SOLDA]]</f>
        <v>0</v>
      </c>
      <c r="AV1365" s="28">
        <f>Tabela1[[#This Row],[PESO TOTAL]]*Tabela1[[#This Row],[ACABAMENTO]]</f>
        <v>0</v>
      </c>
      <c r="AW1365" s="28">
        <f>Tabela1[[#This Row],[PESO TOTAL]]*Tabela1[[#This Row],[PRONTO ACABADO]]</f>
        <v>0</v>
      </c>
      <c r="AX1365" s="28">
        <f>Tabela1[[#This Row],[PESO TOTAL]]*Tabela1[[#This Row],[EXPEDIÇÃO ]]</f>
        <v>0</v>
      </c>
      <c r="AY1365" s="28" t="str">
        <f>Tabela1[[#This Row],[PEDIDO]]&amp;Tabela1[[#This Row],[PRODUTO]]</f>
        <v/>
      </c>
      <c r="AZ1365" s="44">
        <f>IF(AF1365="",0,IF(ISTEXT(AF1365),H1365*VALUE(SUBSTITUTE(AF1365,"%",""))/100,H1365*AF1365))-Tabela1[[#This Row],[PRONTO ACABADO2]]</f>
        <v>0</v>
      </c>
      <c r="BA1365" s="44">
        <f>IF(AG1365="",0,IF(ISTEXT(AG1365),H1365*VALUE(SUBSTITUTE(AG1365,"%",""))/100,H1365*AG1365))-Tabela1[[#This Row],[PESO EXPEDIDO2]]</f>
        <v>0</v>
      </c>
      <c r="BB1365" s="44">
        <f t="shared" si="194"/>
        <v>0</v>
      </c>
      <c r="BC1365" s="44">
        <f t="shared" si="195"/>
        <v>0</v>
      </c>
      <c r="BD1365" s="44"/>
    </row>
    <row r="1366" spans="1:56" ht="15.75" hidden="1" customHeight="1" x14ac:dyDescent="0.25">
      <c r="A1366" s="6"/>
      <c r="B1366" s="22"/>
      <c r="C1366" s="7"/>
      <c r="D1366" s="46"/>
      <c r="E1366" s="7"/>
      <c r="F1366" s="7"/>
      <c r="G1366" s="44"/>
      <c r="H1366" s="41">
        <f>Tabela1[[#This Row],[PESO UNI]]*Tabela1[[#This Row],[QTE]]</f>
        <v>0</v>
      </c>
      <c r="I1366" s="7"/>
      <c r="J1366" s="8"/>
      <c r="K1366" s="8"/>
      <c r="L1366" s="9"/>
      <c r="M1366" s="10"/>
      <c r="N1366" s="8"/>
      <c r="O1366" s="12"/>
      <c r="P1366" s="13"/>
      <c r="Q1366" s="14">
        <f>Tabela1[[#This Row],[QTDE/ Fabricação]]-Tabela1[[#This Row],[QTE]]</f>
        <v>0</v>
      </c>
      <c r="R1366" s="19">
        <f t="shared" si="190"/>
        <v>0</v>
      </c>
      <c r="S1366" s="19">
        <f t="shared" si="189"/>
        <v>0</v>
      </c>
      <c r="T1366" s="20">
        <f t="shared" si="191"/>
        <v>0</v>
      </c>
      <c r="U1366" s="17">
        <f>IFERROR(SUMIF('LISTA DE EMBARQUE'!B:B,MICRO!E:E,'LISTA DE EMBARQUE'!G:G),"")</f>
        <v>0</v>
      </c>
      <c r="V1366" s="12" t="str">
        <f>IFERROR(VLOOKUP(Tabela1[[#This Row],[COD.MDE]],'LISTA DE EMBARQUE'!B:L,11,0),"")</f>
        <v/>
      </c>
      <c r="W1366" s="13" t="str">
        <f>IFERROR(COUNTIF(#REF!,Tabela1[[#This Row],[Colunas5]]),"")</f>
        <v/>
      </c>
      <c r="X1366" s="14">
        <f>Tabela1[[#This Row],[QIANTIDADE EXPEDIDA]]*Tabela1[[#This Row],[PESO UNI]]</f>
        <v>0</v>
      </c>
      <c r="Y1366" s="14">
        <f t="shared" si="192"/>
        <v>0</v>
      </c>
      <c r="Z1366" s="21">
        <f>Tabela1[[#This Row],[PESO TOTAL]]-Tabela1[[#This Row],[Peso Expedido]]</f>
        <v>0</v>
      </c>
      <c r="AA1366" s="18"/>
      <c r="AB1366" s="40"/>
      <c r="AC1366" s="40"/>
      <c r="AD1366" s="40"/>
      <c r="AE1366" s="40"/>
      <c r="AF1366" s="40"/>
      <c r="AG1366" s="40"/>
      <c r="AH1366" s="40"/>
      <c r="AI1366" s="40" t="str">
        <f t="shared" si="196"/>
        <v>ok</v>
      </c>
      <c r="AJ1366"/>
      <c r="AK1366" t="str">
        <f>Tabela1[[#This Row],[Coluna1]]&amp;Tabela1[[#This Row],[PEDIDO]]</f>
        <v/>
      </c>
      <c r="AL1366"/>
      <c r="AM1366"/>
      <c r="AN1366"/>
      <c r="AO1366" t="str">
        <f t="shared" si="193"/>
        <v>/</v>
      </c>
      <c r="AP1366" t="str">
        <f>Tabela1[[#This Row],[TAG]]&amp;Tabela1[[#This Row],[PEDIDO]]&amp;Tabela1[[#This Row],[PRODUTO]]</f>
        <v/>
      </c>
      <c r="AQ1366" s="23" t="str">
        <f>Tabela1[[#This Row],[PRODUTO]]&amp;Tabela1[[#This Row],[TAG]]</f>
        <v/>
      </c>
      <c r="AR1366" s="183">
        <f>Tabela1[[#This Row],[PESO TOTAL]]*Tabela1[[#This Row],[MATÉRIA PRIMA]]</f>
        <v>0</v>
      </c>
      <c r="AS1366" s="28">
        <f>Tabela1[[#This Row],[PESO TOTAL]]*Tabela1[[#This Row],[PREPARAÇÃO ]]</f>
        <v>0</v>
      </c>
      <c r="AT1366" s="28">
        <f>Tabela1[[#This Row],[PESO TOTAL]]*Tabela1[[#This Row],[CALDEIRARIA]]</f>
        <v>0</v>
      </c>
      <c r="AU1366" s="28">
        <f>Tabela1[[#This Row],[PESO TOTAL]]*Tabela1[[#This Row],[SOLDA]]</f>
        <v>0</v>
      </c>
      <c r="AV1366" s="28">
        <f>Tabela1[[#This Row],[PESO TOTAL]]*Tabela1[[#This Row],[ACABAMENTO]]</f>
        <v>0</v>
      </c>
      <c r="AW1366" s="28">
        <f>Tabela1[[#This Row],[PESO TOTAL]]*Tabela1[[#This Row],[PRONTO ACABADO]]</f>
        <v>0</v>
      </c>
      <c r="AX1366" s="28">
        <f>Tabela1[[#This Row],[PESO TOTAL]]*Tabela1[[#This Row],[EXPEDIÇÃO ]]</f>
        <v>0</v>
      </c>
      <c r="AY1366" s="28" t="str">
        <f>Tabela1[[#This Row],[PEDIDO]]&amp;Tabela1[[#This Row],[PRODUTO]]</f>
        <v/>
      </c>
      <c r="AZ1366" s="44">
        <f>IF(AF1366="",0,IF(ISTEXT(AF1366),H1366*VALUE(SUBSTITUTE(AF1366,"%",""))/100,H1366*AF1366))-Tabela1[[#This Row],[PRONTO ACABADO2]]</f>
        <v>0</v>
      </c>
      <c r="BA1366" s="44">
        <f>IF(AG1366="",0,IF(ISTEXT(AG1366),H1366*VALUE(SUBSTITUTE(AG1366,"%",""))/100,H1366*AG1366))-Tabela1[[#This Row],[PESO EXPEDIDO2]]</f>
        <v>0</v>
      </c>
      <c r="BB1366" s="44">
        <f t="shared" si="194"/>
        <v>0</v>
      </c>
      <c r="BC1366" s="44">
        <f t="shared" si="195"/>
        <v>0</v>
      </c>
      <c r="BD1366" s="44"/>
    </row>
    <row r="1367" spans="1:56" ht="15.75" hidden="1" customHeight="1" x14ac:dyDescent="0.25">
      <c r="A1367" s="6"/>
      <c r="B1367" s="22"/>
      <c r="C1367" s="7"/>
      <c r="D1367" s="46"/>
      <c r="E1367" s="7"/>
      <c r="F1367" s="7"/>
      <c r="G1367" s="44"/>
      <c r="H1367" s="41">
        <f>Tabela1[[#This Row],[PESO UNI]]*Tabela1[[#This Row],[QTE]]</f>
        <v>0</v>
      </c>
      <c r="I1367" s="7"/>
      <c r="J1367" s="8"/>
      <c r="K1367" s="8"/>
      <c r="L1367" s="9"/>
      <c r="M1367" s="10"/>
      <c r="N1367" s="8"/>
      <c r="O1367" s="12"/>
      <c r="P1367" s="13"/>
      <c r="Q1367" s="14">
        <f>Tabela1[[#This Row],[QTDE/ Fabricação]]-Tabela1[[#This Row],[QTE]]</f>
        <v>0</v>
      </c>
      <c r="R1367" s="19">
        <f t="shared" si="190"/>
        <v>0</v>
      </c>
      <c r="S1367" s="19">
        <f t="shared" si="189"/>
        <v>0</v>
      </c>
      <c r="T1367" s="20">
        <f t="shared" si="191"/>
        <v>0</v>
      </c>
      <c r="U1367" s="17">
        <f>IFERROR(SUMIF('LISTA DE EMBARQUE'!B:B,MICRO!E:E,'LISTA DE EMBARQUE'!G:G),"")</f>
        <v>0</v>
      </c>
      <c r="V1367" s="12" t="str">
        <f>IFERROR(VLOOKUP(Tabela1[[#This Row],[COD.MDE]],'LISTA DE EMBARQUE'!B:L,11,0),"")</f>
        <v/>
      </c>
      <c r="W1367" s="13" t="str">
        <f>IFERROR(COUNTIF(#REF!,Tabela1[[#This Row],[Colunas5]]),"")</f>
        <v/>
      </c>
      <c r="X1367" s="14">
        <f>Tabela1[[#This Row],[QIANTIDADE EXPEDIDA]]*Tabela1[[#This Row],[PESO UNI]]</f>
        <v>0</v>
      </c>
      <c r="Y1367" s="14">
        <f t="shared" si="192"/>
        <v>0</v>
      </c>
      <c r="Z1367" s="21">
        <f>Tabela1[[#This Row],[PESO TOTAL]]-Tabela1[[#This Row],[Peso Expedido]]</f>
        <v>0</v>
      </c>
      <c r="AA1367" s="18"/>
      <c r="AB1367" s="40"/>
      <c r="AC1367" s="40"/>
      <c r="AD1367" s="40"/>
      <c r="AE1367" s="40"/>
      <c r="AF1367" s="40"/>
      <c r="AG1367" s="40"/>
      <c r="AH1367" s="40"/>
      <c r="AI1367" s="40" t="str">
        <f t="shared" si="196"/>
        <v>ok</v>
      </c>
      <c r="AJ1367"/>
      <c r="AK1367" t="str">
        <f>Tabela1[[#This Row],[Coluna1]]&amp;Tabela1[[#This Row],[PEDIDO]]</f>
        <v/>
      </c>
      <c r="AL1367"/>
      <c r="AM1367"/>
      <c r="AN1367"/>
      <c r="AO1367" t="str">
        <f t="shared" si="193"/>
        <v>/</v>
      </c>
      <c r="AP1367" t="str">
        <f>Tabela1[[#This Row],[TAG]]&amp;Tabela1[[#This Row],[PEDIDO]]&amp;Tabela1[[#This Row],[PRODUTO]]</f>
        <v/>
      </c>
      <c r="AQ1367" s="23" t="str">
        <f>Tabela1[[#This Row],[PRODUTO]]&amp;Tabela1[[#This Row],[TAG]]</f>
        <v/>
      </c>
      <c r="AR1367" s="183">
        <f>Tabela1[[#This Row],[PESO TOTAL]]*Tabela1[[#This Row],[MATÉRIA PRIMA]]</f>
        <v>0</v>
      </c>
      <c r="AS1367" s="28">
        <f>Tabela1[[#This Row],[PESO TOTAL]]*Tabela1[[#This Row],[PREPARAÇÃO ]]</f>
        <v>0</v>
      </c>
      <c r="AT1367" s="28">
        <f>Tabela1[[#This Row],[PESO TOTAL]]*Tabela1[[#This Row],[CALDEIRARIA]]</f>
        <v>0</v>
      </c>
      <c r="AU1367" s="28">
        <f>Tabela1[[#This Row],[PESO TOTAL]]*Tabela1[[#This Row],[SOLDA]]</f>
        <v>0</v>
      </c>
      <c r="AV1367" s="28">
        <f>Tabela1[[#This Row],[PESO TOTAL]]*Tabela1[[#This Row],[ACABAMENTO]]</f>
        <v>0</v>
      </c>
      <c r="AW1367" s="28">
        <f>Tabela1[[#This Row],[PESO TOTAL]]*Tabela1[[#This Row],[PRONTO ACABADO]]</f>
        <v>0</v>
      </c>
      <c r="AX1367" s="28">
        <f>Tabela1[[#This Row],[PESO TOTAL]]*Tabela1[[#This Row],[EXPEDIÇÃO ]]</f>
        <v>0</v>
      </c>
      <c r="AY1367" s="28" t="str">
        <f>Tabela1[[#This Row],[PEDIDO]]&amp;Tabela1[[#This Row],[PRODUTO]]</f>
        <v/>
      </c>
      <c r="AZ1367" s="44">
        <f>IF(AF1367="",0,IF(ISTEXT(AF1367),H1367*VALUE(SUBSTITUTE(AF1367,"%",""))/100,H1367*AF1367))-Tabela1[[#This Row],[PRONTO ACABADO2]]</f>
        <v>0</v>
      </c>
      <c r="BA1367" s="44">
        <f>IF(AG1367="",0,IF(ISTEXT(AG1367),H1367*VALUE(SUBSTITUTE(AG1367,"%",""))/100,H1367*AG1367))-Tabela1[[#This Row],[PESO EXPEDIDO2]]</f>
        <v>0</v>
      </c>
      <c r="BB1367" s="44">
        <f t="shared" si="194"/>
        <v>0</v>
      </c>
      <c r="BC1367" s="44">
        <f t="shared" si="195"/>
        <v>0</v>
      </c>
      <c r="BD1367" s="44"/>
    </row>
    <row r="1368" spans="1:56" ht="15.75" hidden="1" customHeight="1" x14ac:dyDescent="0.25">
      <c r="A1368" s="6"/>
      <c r="B1368" s="22"/>
      <c r="C1368" s="7"/>
      <c r="D1368" s="46"/>
      <c r="E1368" s="7"/>
      <c r="F1368" s="7"/>
      <c r="G1368" s="44"/>
      <c r="H1368" s="41">
        <f>Tabela1[[#This Row],[PESO UNI]]*Tabela1[[#This Row],[QTE]]</f>
        <v>0</v>
      </c>
      <c r="I1368" s="7"/>
      <c r="J1368" s="8"/>
      <c r="K1368" s="8"/>
      <c r="L1368" s="9"/>
      <c r="M1368" s="10"/>
      <c r="N1368" s="8"/>
      <c r="O1368" s="12"/>
      <c r="P1368" s="13"/>
      <c r="Q1368" s="14">
        <f>Tabela1[[#This Row],[QTDE/ Fabricação]]-Tabela1[[#This Row],[QTE]]</f>
        <v>0</v>
      </c>
      <c r="R1368" s="19">
        <f t="shared" si="190"/>
        <v>0</v>
      </c>
      <c r="S1368" s="19">
        <f t="shared" si="189"/>
        <v>0</v>
      </c>
      <c r="T1368" s="20">
        <f t="shared" si="191"/>
        <v>0</v>
      </c>
      <c r="U1368" s="17">
        <f>IFERROR(SUMIF('LISTA DE EMBARQUE'!B:B,MICRO!E:E,'LISTA DE EMBARQUE'!G:G),"")</f>
        <v>0</v>
      </c>
      <c r="V1368" s="12" t="str">
        <f>IFERROR(VLOOKUP(Tabela1[[#This Row],[COD.MDE]],'LISTA DE EMBARQUE'!B:L,11,0),"")</f>
        <v/>
      </c>
      <c r="W1368" s="13" t="str">
        <f>IFERROR(COUNTIF(#REF!,Tabela1[[#This Row],[Colunas5]]),"")</f>
        <v/>
      </c>
      <c r="X1368" s="14">
        <f>Tabela1[[#This Row],[QIANTIDADE EXPEDIDA]]*Tabela1[[#This Row],[PESO UNI]]</f>
        <v>0</v>
      </c>
      <c r="Y1368" s="14">
        <f t="shared" si="192"/>
        <v>0</v>
      </c>
      <c r="Z1368" s="21">
        <f>Tabela1[[#This Row],[PESO TOTAL]]-Tabela1[[#This Row],[Peso Expedido]]</f>
        <v>0</v>
      </c>
      <c r="AA1368" s="18"/>
      <c r="AB1368" s="40"/>
      <c r="AC1368" s="40"/>
      <c r="AD1368" s="40"/>
      <c r="AE1368" s="40"/>
      <c r="AF1368" s="40"/>
      <c r="AG1368" s="40"/>
      <c r="AH1368" s="40"/>
      <c r="AI1368" s="40" t="str">
        <f t="shared" si="196"/>
        <v>ok</v>
      </c>
      <c r="AJ1368"/>
      <c r="AK1368" t="str">
        <f>Tabela1[[#This Row],[Coluna1]]&amp;Tabela1[[#This Row],[PEDIDO]]</f>
        <v/>
      </c>
      <c r="AL1368"/>
      <c r="AM1368"/>
      <c r="AN1368"/>
      <c r="AO1368" t="str">
        <f t="shared" si="193"/>
        <v>/</v>
      </c>
      <c r="AP1368" t="str">
        <f>Tabela1[[#This Row],[TAG]]&amp;Tabela1[[#This Row],[PEDIDO]]&amp;Tabela1[[#This Row],[PRODUTO]]</f>
        <v/>
      </c>
      <c r="AQ1368" s="23" t="str">
        <f>Tabela1[[#This Row],[PRODUTO]]&amp;Tabela1[[#This Row],[TAG]]</f>
        <v/>
      </c>
      <c r="AR1368" s="183">
        <f>Tabela1[[#This Row],[PESO TOTAL]]*Tabela1[[#This Row],[MATÉRIA PRIMA]]</f>
        <v>0</v>
      </c>
      <c r="AS1368" s="28">
        <f>Tabela1[[#This Row],[PESO TOTAL]]*Tabela1[[#This Row],[PREPARAÇÃO ]]</f>
        <v>0</v>
      </c>
      <c r="AT1368" s="28">
        <f>Tabela1[[#This Row],[PESO TOTAL]]*Tabela1[[#This Row],[CALDEIRARIA]]</f>
        <v>0</v>
      </c>
      <c r="AU1368" s="28">
        <f>Tabela1[[#This Row],[PESO TOTAL]]*Tabela1[[#This Row],[SOLDA]]</f>
        <v>0</v>
      </c>
      <c r="AV1368" s="28">
        <f>Tabela1[[#This Row],[PESO TOTAL]]*Tabela1[[#This Row],[ACABAMENTO]]</f>
        <v>0</v>
      </c>
      <c r="AW1368" s="28">
        <f>Tabela1[[#This Row],[PESO TOTAL]]*Tabela1[[#This Row],[PRONTO ACABADO]]</f>
        <v>0</v>
      </c>
      <c r="AX1368" s="28">
        <f>Tabela1[[#This Row],[PESO TOTAL]]*Tabela1[[#This Row],[EXPEDIÇÃO ]]</f>
        <v>0</v>
      </c>
      <c r="AY1368" s="28" t="str">
        <f>Tabela1[[#This Row],[PEDIDO]]&amp;Tabela1[[#This Row],[PRODUTO]]</f>
        <v/>
      </c>
      <c r="AZ1368" s="44">
        <f>IF(AF1368="",0,IF(ISTEXT(AF1368),H1368*VALUE(SUBSTITUTE(AF1368,"%",""))/100,H1368*AF1368))-Tabela1[[#This Row],[PRONTO ACABADO2]]</f>
        <v>0</v>
      </c>
      <c r="BA1368" s="44">
        <f>IF(AG1368="",0,IF(ISTEXT(AG1368),H1368*VALUE(SUBSTITUTE(AG1368,"%",""))/100,H1368*AG1368))-Tabela1[[#This Row],[PESO EXPEDIDO2]]</f>
        <v>0</v>
      </c>
      <c r="BB1368" s="44">
        <f t="shared" si="194"/>
        <v>0</v>
      </c>
      <c r="BC1368" s="44">
        <f t="shared" si="195"/>
        <v>0</v>
      </c>
      <c r="BD1368" s="44"/>
    </row>
    <row r="1369" spans="1:56" ht="15.75" hidden="1" customHeight="1" x14ac:dyDescent="0.25">
      <c r="A1369" s="6"/>
      <c r="B1369" s="22"/>
      <c r="C1369" s="7"/>
      <c r="D1369" s="46"/>
      <c r="E1369" s="7"/>
      <c r="F1369" s="7"/>
      <c r="G1369" s="44"/>
      <c r="H1369" s="41">
        <f>Tabela1[[#This Row],[PESO UNI]]*Tabela1[[#This Row],[QTE]]</f>
        <v>0</v>
      </c>
      <c r="I1369" s="7"/>
      <c r="J1369" s="8"/>
      <c r="K1369" s="8"/>
      <c r="L1369" s="9"/>
      <c r="M1369" s="10"/>
      <c r="N1369" s="8"/>
      <c r="O1369" s="12"/>
      <c r="P1369" s="13"/>
      <c r="Q1369" s="14">
        <f>Tabela1[[#This Row],[QTDE/ Fabricação]]-Tabela1[[#This Row],[QTE]]</f>
        <v>0</v>
      </c>
      <c r="R1369" s="19">
        <f t="shared" si="190"/>
        <v>0</v>
      </c>
      <c r="S1369" s="19">
        <f t="shared" si="189"/>
        <v>0</v>
      </c>
      <c r="T1369" s="20">
        <f t="shared" si="191"/>
        <v>0</v>
      </c>
      <c r="U1369" s="17">
        <f>IFERROR(SUMIF('LISTA DE EMBARQUE'!B:B,MICRO!E:E,'LISTA DE EMBARQUE'!G:G),"")</f>
        <v>0</v>
      </c>
      <c r="V1369" s="12" t="str">
        <f>IFERROR(VLOOKUP(Tabela1[[#This Row],[COD.MDE]],'LISTA DE EMBARQUE'!B:L,11,0),"")</f>
        <v/>
      </c>
      <c r="W1369" s="13" t="str">
        <f>IFERROR(COUNTIF(#REF!,Tabela1[[#This Row],[Colunas5]]),"")</f>
        <v/>
      </c>
      <c r="X1369" s="14">
        <f>Tabela1[[#This Row],[QIANTIDADE EXPEDIDA]]*Tabela1[[#This Row],[PESO UNI]]</f>
        <v>0</v>
      </c>
      <c r="Y1369" s="14">
        <f t="shared" si="192"/>
        <v>0</v>
      </c>
      <c r="Z1369" s="21">
        <f>Tabela1[[#This Row],[PESO TOTAL]]-Tabela1[[#This Row],[Peso Expedido]]</f>
        <v>0</v>
      </c>
      <c r="AA1369" s="18"/>
      <c r="AB1369" s="40"/>
      <c r="AC1369" s="40"/>
      <c r="AD1369" s="40"/>
      <c r="AE1369" s="40"/>
      <c r="AF1369" s="40"/>
      <c r="AG1369" s="40"/>
      <c r="AH1369" s="40"/>
      <c r="AI1369" s="40" t="str">
        <f t="shared" si="196"/>
        <v>ok</v>
      </c>
      <c r="AJ1369"/>
      <c r="AK1369" t="str">
        <f>Tabela1[[#This Row],[Coluna1]]&amp;Tabela1[[#This Row],[PEDIDO]]</f>
        <v/>
      </c>
      <c r="AL1369"/>
      <c r="AM1369"/>
      <c r="AN1369"/>
      <c r="AO1369" t="str">
        <f t="shared" si="193"/>
        <v>/</v>
      </c>
      <c r="AP1369" t="str">
        <f>Tabela1[[#This Row],[TAG]]&amp;Tabela1[[#This Row],[PEDIDO]]&amp;Tabela1[[#This Row],[PRODUTO]]</f>
        <v/>
      </c>
      <c r="AQ1369" s="23" t="str">
        <f>Tabela1[[#This Row],[PRODUTO]]&amp;Tabela1[[#This Row],[TAG]]</f>
        <v/>
      </c>
      <c r="AR1369" s="183">
        <f>Tabela1[[#This Row],[PESO TOTAL]]*Tabela1[[#This Row],[MATÉRIA PRIMA]]</f>
        <v>0</v>
      </c>
      <c r="AS1369" s="28">
        <f>Tabela1[[#This Row],[PESO TOTAL]]*Tabela1[[#This Row],[PREPARAÇÃO ]]</f>
        <v>0</v>
      </c>
      <c r="AT1369" s="28">
        <f>Tabela1[[#This Row],[PESO TOTAL]]*Tabela1[[#This Row],[CALDEIRARIA]]</f>
        <v>0</v>
      </c>
      <c r="AU1369" s="28">
        <f>Tabela1[[#This Row],[PESO TOTAL]]*Tabela1[[#This Row],[SOLDA]]</f>
        <v>0</v>
      </c>
      <c r="AV1369" s="28">
        <f>Tabela1[[#This Row],[PESO TOTAL]]*Tabela1[[#This Row],[ACABAMENTO]]</f>
        <v>0</v>
      </c>
      <c r="AW1369" s="28">
        <f>Tabela1[[#This Row],[PESO TOTAL]]*Tabela1[[#This Row],[PRONTO ACABADO]]</f>
        <v>0</v>
      </c>
      <c r="AX1369" s="28">
        <f>Tabela1[[#This Row],[PESO TOTAL]]*Tabela1[[#This Row],[EXPEDIÇÃO ]]</f>
        <v>0</v>
      </c>
      <c r="AY1369" s="28" t="str">
        <f>Tabela1[[#This Row],[PEDIDO]]&amp;Tabela1[[#This Row],[PRODUTO]]</f>
        <v/>
      </c>
      <c r="AZ1369" s="44">
        <f>IF(AF1369="",0,IF(ISTEXT(AF1369),H1369*VALUE(SUBSTITUTE(AF1369,"%",""))/100,H1369*AF1369))-Tabela1[[#This Row],[PRONTO ACABADO2]]</f>
        <v>0</v>
      </c>
      <c r="BA1369" s="44">
        <f>IF(AG1369="",0,IF(ISTEXT(AG1369),H1369*VALUE(SUBSTITUTE(AG1369,"%",""))/100,H1369*AG1369))-Tabela1[[#This Row],[PESO EXPEDIDO2]]</f>
        <v>0</v>
      </c>
      <c r="BB1369" s="44">
        <f t="shared" si="194"/>
        <v>0</v>
      </c>
      <c r="BC1369" s="44">
        <f t="shared" si="195"/>
        <v>0</v>
      </c>
      <c r="BD1369" s="44"/>
    </row>
    <row r="1370" spans="1:56" ht="15.75" hidden="1" customHeight="1" x14ac:dyDescent="0.25">
      <c r="A1370" s="6"/>
      <c r="B1370" s="22"/>
      <c r="C1370" s="7"/>
      <c r="D1370" s="46"/>
      <c r="E1370" s="7"/>
      <c r="F1370" s="7"/>
      <c r="G1370" s="44"/>
      <c r="H1370" s="41">
        <f>Tabela1[[#This Row],[PESO UNI]]*Tabela1[[#This Row],[QTE]]</f>
        <v>0</v>
      </c>
      <c r="I1370" s="7"/>
      <c r="J1370" s="8"/>
      <c r="K1370" s="8"/>
      <c r="L1370" s="9"/>
      <c r="M1370" s="10"/>
      <c r="N1370" s="8"/>
      <c r="O1370" s="12"/>
      <c r="P1370" s="13"/>
      <c r="Q1370" s="14">
        <f>Tabela1[[#This Row],[QTDE/ Fabricação]]-Tabela1[[#This Row],[QTE]]</f>
        <v>0</v>
      </c>
      <c r="R1370" s="19">
        <f t="shared" si="190"/>
        <v>0</v>
      </c>
      <c r="S1370" s="19">
        <f t="shared" si="189"/>
        <v>0</v>
      </c>
      <c r="T1370" s="20">
        <f t="shared" si="191"/>
        <v>0</v>
      </c>
      <c r="U1370" s="17">
        <f>IFERROR(SUMIF('LISTA DE EMBARQUE'!B:B,MICRO!E:E,'LISTA DE EMBARQUE'!G:G),"")</f>
        <v>0</v>
      </c>
      <c r="V1370" s="12" t="str">
        <f>IFERROR(VLOOKUP(Tabela1[[#This Row],[COD.MDE]],'LISTA DE EMBARQUE'!B:L,11,0),"")</f>
        <v/>
      </c>
      <c r="W1370" s="13" t="str">
        <f>IFERROR(COUNTIF(#REF!,Tabela1[[#This Row],[Colunas5]]),"")</f>
        <v/>
      </c>
      <c r="X1370" s="14">
        <f>Tabela1[[#This Row],[QIANTIDADE EXPEDIDA]]*Tabela1[[#This Row],[PESO UNI]]</f>
        <v>0</v>
      </c>
      <c r="Y1370" s="14">
        <f t="shared" si="192"/>
        <v>0</v>
      </c>
      <c r="Z1370" s="21">
        <f>Tabela1[[#This Row],[PESO TOTAL]]-Tabela1[[#This Row],[Peso Expedido]]</f>
        <v>0</v>
      </c>
      <c r="AA1370" s="18"/>
      <c r="AB1370" s="40"/>
      <c r="AC1370" s="40"/>
      <c r="AD1370" s="40"/>
      <c r="AE1370" s="40"/>
      <c r="AF1370" s="40"/>
      <c r="AG1370" s="40"/>
      <c r="AH1370" s="40"/>
      <c r="AI1370" s="40" t="str">
        <f t="shared" si="196"/>
        <v>ok</v>
      </c>
      <c r="AJ1370"/>
      <c r="AK1370" t="str">
        <f>Tabela1[[#This Row],[Coluna1]]&amp;Tabela1[[#This Row],[PEDIDO]]</f>
        <v/>
      </c>
      <c r="AL1370"/>
      <c r="AM1370"/>
      <c r="AN1370"/>
      <c r="AO1370" t="str">
        <f t="shared" si="193"/>
        <v>/</v>
      </c>
      <c r="AP1370" t="str">
        <f>Tabela1[[#This Row],[TAG]]&amp;Tabela1[[#This Row],[PEDIDO]]&amp;Tabela1[[#This Row],[PRODUTO]]</f>
        <v/>
      </c>
      <c r="AQ1370" s="23" t="str">
        <f>Tabela1[[#This Row],[PRODUTO]]&amp;Tabela1[[#This Row],[TAG]]</f>
        <v/>
      </c>
      <c r="AR1370" s="183">
        <f>Tabela1[[#This Row],[PESO TOTAL]]*Tabela1[[#This Row],[MATÉRIA PRIMA]]</f>
        <v>0</v>
      </c>
      <c r="AS1370" s="28">
        <f>Tabela1[[#This Row],[PESO TOTAL]]*Tabela1[[#This Row],[PREPARAÇÃO ]]</f>
        <v>0</v>
      </c>
      <c r="AT1370" s="28">
        <f>Tabela1[[#This Row],[PESO TOTAL]]*Tabela1[[#This Row],[CALDEIRARIA]]</f>
        <v>0</v>
      </c>
      <c r="AU1370" s="28">
        <f>Tabela1[[#This Row],[PESO TOTAL]]*Tabela1[[#This Row],[SOLDA]]</f>
        <v>0</v>
      </c>
      <c r="AV1370" s="28">
        <f>Tabela1[[#This Row],[PESO TOTAL]]*Tabela1[[#This Row],[ACABAMENTO]]</f>
        <v>0</v>
      </c>
      <c r="AW1370" s="28">
        <f>Tabela1[[#This Row],[PESO TOTAL]]*Tabela1[[#This Row],[PRONTO ACABADO]]</f>
        <v>0</v>
      </c>
      <c r="AX1370" s="28">
        <f>Tabela1[[#This Row],[PESO TOTAL]]*Tabela1[[#This Row],[EXPEDIÇÃO ]]</f>
        <v>0</v>
      </c>
      <c r="AY1370" s="28" t="str">
        <f>Tabela1[[#This Row],[PEDIDO]]&amp;Tabela1[[#This Row],[PRODUTO]]</f>
        <v/>
      </c>
      <c r="AZ1370" s="44">
        <f>IF(AF1370="",0,IF(ISTEXT(AF1370),H1370*VALUE(SUBSTITUTE(AF1370,"%",""))/100,H1370*AF1370))-Tabela1[[#This Row],[PRONTO ACABADO2]]</f>
        <v>0</v>
      </c>
      <c r="BA1370" s="44">
        <f>IF(AG1370="",0,IF(ISTEXT(AG1370),H1370*VALUE(SUBSTITUTE(AG1370,"%",""))/100,H1370*AG1370))-Tabela1[[#This Row],[PESO EXPEDIDO2]]</f>
        <v>0</v>
      </c>
      <c r="BB1370" s="44">
        <f t="shared" si="194"/>
        <v>0</v>
      </c>
      <c r="BC1370" s="44">
        <f t="shared" si="195"/>
        <v>0</v>
      </c>
      <c r="BD1370" s="44"/>
    </row>
    <row r="1371" spans="1:56" ht="15.75" hidden="1" customHeight="1" x14ac:dyDescent="0.25">
      <c r="A1371" s="6"/>
      <c r="B1371" s="22"/>
      <c r="C1371" s="7"/>
      <c r="D1371" s="46"/>
      <c r="E1371" s="7"/>
      <c r="F1371" s="7"/>
      <c r="G1371" s="44"/>
      <c r="H1371" s="41">
        <f>Tabela1[[#This Row],[PESO UNI]]*Tabela1[[#This Row],[QTE]]</f>
        <v>0</v>
      </c>
      <c r="I1371" s="7"/>
      <c r="J1371" s="8"/>
      <c r="K1371" s="8"/>
      <c r="L1371" s="9"/>
      <c r="M1371" s="10"/>
      <c r="N1371" s="8"/>
      <c r="O1371" s="12"/>
      <c r="P1371" s="13"/>
      <c r="Q1371" s="14">
        <f>Tabela1[[#This Row],[QTDE/ Fabricação]]-Tabela1[[#This Row],[QTE]]</f>
        <v>0</v>
      </c>
      <c r="R1371" s="19">
        <f t="shared" si="190"/>
        <v>0</v>
      </c>
      <c r="S1371" s="19">
        <f t="shared" si="189"/>
        <v>0</v>
      </c>
      <c r="T1371" s="20">
        <f t="shared" si="191"/>
        <v>0</v>
      </c>
      <c r="U1371" s="17">
        <f>IFERROR(SUMIF('LISTA DE EMBARQUE'!B:B,MICRO!E:E,'LISTA DE EMBARQUE'!G:G),"")</f>
        <v>0</v>
      </c>
      <c r="V1371" s="12" t="str">
        <f>IFERROR(VLOOKUP(Tabela1[[#This Row],[COD.MDE]],'LISTA DE EMBARQUE'!B:L,11,0),"")</f>
        <v/>
      </c>
      <c r="W1371" s="13" t="str">
        <f>IFERROR(COUNTIF(#REF!,Tabela1[[#This Row],[Colunas5]]),"")</f>
        <v/>
      </c>
      <c r="X1371" s="14">
        <f>Tabela1[[#This Row],[QIANTIDADE EXPEDIDA]]*Tabela1[[#This Row],[PESO UNI]]</f>
        <v>0</v>
      </c>
      <c r="Y1371" s="14">
        <f t="shared" si="192"/>
        <v>0</v>
      </c>
      <c r="Z1371" s="21">
        <f>Tabela1[[#This Row],[PESO TOTAL]]-Tabela1[[#This Row],[Peso Expedido]]</f>
        <v>0</v>
      </c>
      <c r="AA1371" s="18"/>
      <c r="AB1371" s="40"/>
      <c r="AC1371" s="40"/>
      <c r="AD1371" s="40"/>
      <c r="AE1371" s="40"/>
      <c r="AF1371" s="40"/>
      <c r="AG1371" s="40"/>
      <c r="AH1371" s="40"/>
      <c r="AI1371" s="40" t="str">
        <f t="shared" si="196"/>
        <v>ok</v>
      </c>
      <c r="AJ1371"/>
      <c r="AK1371" t="str">
        <f>Tabela1[[#This Row],[Coluna1]]&amp;Tabela1[[#This Row],[PEDIDO]]</f>
        <v/>
      </c>
      <c r="AL1371"/>
      <c r="AM1371"/>
      <c r="AN1371"/>
      <c r="AO1371" t="str">
        <f t="shared" si="193"/>
        <v>/</v>
      </c>
      <c r="AP1371" t="str">
        <f>Tabela1[[#This Row],[TAG]]&amp;Tabela1[[#This Row],[PEDIDO]]&amp;Tabela1[[#This Row],[PRODUTO]]</f>
        <v/>
      </c>
      <c r="AQ1371" s="23" t="str">
        <f>Tabela1[[#This Row],[PRODUTO]]&amp;Tabela1[[#This Row],[TAG]]</f>
        <v/>
      </c>
      <c r="AR1371" s="183">
        <f>Tabela1[[#This Row],[PESO TOTAL]]*Tabela1[[#This Row],[MATÉRIA PRIMA]]</f>
        <v>0</v>
      </c>
      <c r="AS1371" s="28">
        <f>Tabela1[[#This Row],[PESO TOTAL]]*Tabela1[[#This Row],[PREPARAÇÃO ]]</f>
        <v>0</v>
      </c>
      <c r="AT1371" s="28">
        <f>Tabela1[[#This Row],[PESO TOTAL]]*Tabela1[[#This Row],[CALDEIRARIA]]</f>
        <v>0</v>
      </c>
      <c r="AU1371" s="28">
        <f>Tabela1[[#This Row],[PESO TOTAL]]*Tabela1[[#This Row],[SOLDA]]</f>
        <v>0</v>
      </c>
      <c r="AV1371" s="28">
        <f>Tabela1[[#This Row],[PESO TOTAL]]*Tabela1[[#This Row],[ACABAMENTO]]</f>
        <v>0</v>
      </c>
      <c r="AW1371" s="28">
        <f>Tabela1[[#This Row],[PESO TOTAL]]*Tabela1[[#This Row],[PRONTO ACABADO]]</f>
        <v>0</v>
      </c>
      <c r="AX1371" s="28">
        <f>Tabela1[[#This Row],[PESO TOTAL]]*Tabela1[[#This Row],[EXPEDIÇÃO ]]</f>
        <v>0</v>
      </c>
      <c r="AY1371" s="28" t="str">
        <f>Tabela1[[#This Row],[PEDIDO]]&amp;Tabela1[[#This Row],[PRODUTO]]</f>
        <v/>
      </c>
      <c r="AZ1371" s="44">
        <f>IF(AF1371="",0,IF(ISTEXT(AF1371),H1371*VALUE(SUBSTITUTE(AF1371,"%",""))/100,H1371*AF1371))-Tabela1[[#This Row],[PRONTO ACABADO2]]</f>
        <v>0</v>
      </c>
      <c r="BA1371" s="44">
        <f>IF(AG1371="",0,IF(ISTEXT(AG1371),H1371*VALUE(SUBSTITUTE(AG1371,"%",""))/100,H1371*AG1371))-Tabela1[[#This Row],[PESO EXPEDIDO2]]</f>
        <v>0</v>
      </c>
      <c r="BB1371" s="44">
        <f t="shared" si="194"/>
        <v>0</v>
      </c>
      <c r="BC1371" s="44">
        <f t="shared" si="195"/>
        <v>0</v>
      </c>
      <c r="BD1371" s="44"/>
    </row>
    <row r="1372" spans="1:56" ht="15.75" hidden="1" customHeight="1" x14ac:dyDescent="0.25">
      <c r="A1372" s="6"/>
      <c r="B1372" s="22"/>
      <c r="C1372" s="7"/>
      <c r="D1372" s="46"/>
      <c r="E1372" s="7"/>
      <c r="F1372" s="7"/>
      <c r="G1372" s="44"/>
      <c r="H1372" s="41">
        <f>Tabela1[[#This Row],[PESO UNI]]*Tabela1[[#This Row],[QTE]]</f>
        <v>0</v>
      </c>
      <c r="I1372" s="7"/>
      <c r="J1372" s="8"/>
      <c r="K1372" s="8"/>
      <c r="L1372" s="9"/>
      <c r="M1372" s="10"/>
      <c r="N1372" s="8"/>
      <c r="O1372" s="12"/>
      <c r="P1372" s="13"/>
      <c r="Q1372" s="14">
        <f>Tabela1[[#This Row],[QTDE/ Fabricação]]-Tabela1[[#This Row],[QTE]]</f>
        <v>0</v>
      </c>
      <c r="R1372" s="19">
        <f t="shared" si="190"/>
        <v>0</v>
      </c>
      <c r="S1372" s="19">
        <f t="shared" si="189"/>
        <v>0</v>
      </c>
      <c r="T1372" s="20">
        <f t="shared" si="191"/>
        <v>0</v>
      </c>
      <c r="U1372" s="17">
        <f>IFERROR(SUMIF('LISTA DE EMBARQUE'!B:B,MICRO!E:E,'LISTA DE EMBARQUE'!G:G),"")</f>
        <v>0</v>
      </c>
      <c r="V1372" s="12" t="str">
        <f>IFERROR(VLOOKUP(Tabela1[[#This Row],[COD.MDE]],'LISTA DE EMBARQUE'!B:L,11,0),"")</f>
        <v/>
      </c>
      <c r="W1372" s="13" t="str">
        <f>IFERROR(COUNTIF(#REF!,Tabela1[[#This Row],[Colunas5]]),"")</f>
        <v/>
      </c>
      <c r="X1372" s="14">
        <f>Tabela1[[#This Row],[QIANTIDADE EXPEDIDA]]*Tabela1[[#This Row],[PESO UNI]]</f>
        <v>0</v>
      </c>
      <c r="Y1372" s="14">
        <f t="shared" si="192"/>
        <v>0</v>
      </c>
      <c r="Z1372" s="21">
        <f>Tabela1[[#This Row],[PESO TOTAL]]-Tabela1[[#This Row],[Peso Expedido]]</f>
        <v>0</v>
      </c>
      <c r="AA1372" s="18"/>
      <c r="AB1372" s="40"/>
      <c r="AC1372" s="40"/>
      <c r="AD1372" s="40"/>
      <c r="AE1372" s="40"/>
      <c r="AF1372" s="40"/>
      <c r="AG1372" s="40"/>
      <c r="AH1372" s="40"/>
      <c r="AI1372" s="40" t="str">
        <f t="shared" si="196"/>
        <v>ok</v>
      </c>
      <c r="AJ1372"/>
      <c r="AK1372" t="str">
        <f>Tabela1[[#This Row],[Coluna1]]&amp;Tabela1[[#This Row],[PEDIDO]]</f>
        <v/>
      </c>
      <c r="AL1372"/>
      <c r="AM1372"/>
      <c r="AN1372"/>
      <c r="AO1372" t="str">
        <f t="shared" si="193"/>
        <v>/</v>
      </c>
      <c r="AP1372" t="str">
        <f>Tabela1[[#This Row],[TAG]]&amp;Tabela1[[#This Row],[PEDIDO]]&amp;Tabela1[[#This Row],[PRODUTO]]</f>
        <v/>
      </c>
      <c r="AQ1372" s="23" t="str">
        <f>Tabela1[[#This Row],[PRODUTO]]&amp;Tabela1[[#This Row],[TAG]]</f>
        <v/>
      </c>
      <c r="AR1372" s="183">
        <f>Tabela1[[#This Row],[PESO TOTAL]]*Tabela1[[#This Row],[MATÉRIA PRIMA]]</f>
        <v>0</v>
      </c>
      <c r="AS1372" s="28">
        <f>Tabela1[[#This Row],[PESO TOTAL]]*Tabela1[[#This Row],[PREPARAÇÃO ]]</f>
        <v>0</v>
      </c>
      <c r="AT1372" s="28">
        <f>Tabela1[[#This Row],[PESO TOTAL]]*Tabela1[[#This Row],[CALDEIRARIA]]</f>
        <v>0</v>
      </c>
      <c r="AU1372" s="28">
        <f>Tabela1[[#This Row],[PESO TOTAL]]*Tabela1[[#This Row],[SOLDA]]</f>
        <v>0</v>
      </c>
      <c r="AV1372" s="28">
        <f>Tabela1[[#This Row],[PESO TOTAL]]*Tabela1[[#This Row],[ACABAMENTO]]</f>
        <v>0</v>
      </c>
      <c r="AW1372" s="28">
        <f>Tabela1[[#This Row],[PESO TOTAL]]*Tabela1[[#This Row],[PRONTO ACABADO]]</f>
        <v>0</v>
      </c>
      <c r="AX1372" s="28">
        <f>Tabela1[[#This Row],[PESO TOTAL]]*Tabela1[[#This Row],[EXPEDIÇÃO ]]</f>
        <v>0</v>
      </c>
      <c r="AY1372" s="28" t="str">
        <f>Tabela1[[#This Row],[PEDIDO]]&amp;Tabela1[[#This Row],[PRODUTO]]</f>
        <v/>
      </c>
      <c r="AZ1372" s="44">
        <f>IF(AF1372="",0,IF(ISTEXT(AF1372),H1372*VALUE(SUBSTITUTE(AF1372,"%",""))/100,H1372*AF1372))-Tabela1[[#This Row],[PRONTO ACABADO2]]</f>
        <v>0</v>
      </c>
      <c r="BA1372" s="44">
        <f>IF(AG1372="",0,IF(ISTEXT(AG1372),H1372*VALUE(SUBSTITUTE(AG1372,"%",""))/100,H1372*AG1372))-Tabela1[[#This Row],[PESO EXPEDIDO2]]</f>
        <v>0</v>
      </c>
      <c r="BB1372" s="44">
        <f t="shared" si="194"/>
        <v>0</v>
      </c>
      <c r="BC1372" s="44">
        <f t="shared" si="195"/>
        <v>0</v>
      </c>
      <c r="BD1372" s="44"/>
    </row>
    <row r="1373" spans="1:56" ht="15.75" hidden="1" customHeight="1" x14ac:dyDescent="0.25">
      <c r="A1373" s="6"/>
      <c r="B1373" s="22"/>
      <c r="C1373" s="7"/>
      <c r="D1373" s="46"/>
      <c r="E1373" s="7"/>
      <c r="F1373" s="7"/>
      <c r="G1373" s="44"/>
      <c r="H1373" s="41">
        <f>Tabela1[[#This Row],[PESO UNI]]*Tabela1[[#This Row],[QTE]]</f>
        <v>0</v>
      </c>
      <c r="I1373" s="7"/>
      <c r="J1373" s="8"/>
      <c r="K1373" s="8"/>
      <c r="L1373" s="9"/>
      <c r="M1373" s="10"/>
      <c r="N1373" s="8"/>
      <c r="O1373" s="12"/>
      <c r="P1373" s="13"/>
      <c r="Q1373" s="14">
        <f>Tabela1[[#This Row],[QTDE/ Fabricação]]-Tabela1[[#This Row],[QTE]]</f>
        <v>0</v>
      </c>
      <c r="R1373" s="19">
        <f t="shared" si="190"/>
        <v>0</v>
      </c>
      <c r="S1373" s="19">
        <f t="shared" si="189"/>
        <v>0</v>
      </c>
      <c r="T1373" s="20">
        <f t="shared" si="191"/>
        <v>0</v>
      </c>
      <c r="U1373" s="17">
        <f>IFERROR(SUMIF('LISTA DE EMBARQUE'!B:B,MICRO!E:E,'LISTA DE EMBARQUE'!G:G),"")</f>
        <v>0</v>
      </c>
      <c r="V1373" s="12" t="str">
        <f>IFERROR(VLOOKUP(Tabela1[[#This Row],[COD.MDE]],'LISTA DE EMBARQUE'!B:L,11,0),"")</f>
        <v/>
      </c>
      <c r="W1373" s="13" t="str">
        <f>IFERROR(COUNTIF(#REF!,Tabela1[[#This Row],[Colunas5]]),"")</f>
        <v/>
      </c>
      <c r="X1373" s="14">
        <f>Tabela1[[#This Row],[QIANTIDADE EXPEDIDA]]*Tabela1[[#This Row],[PESO UNI]]</f>
        <v>0</v>
      </c>
      <c r="Y1373" s="14">
        <f t="shared" si="192"/>
        <v>0</v>
      </c>
      <c r="Z1373" s="21">
        <f>Tabela1[[#This Row],[PESO TOTAL]]-Tabela1[[#This Row],[Peso Expedido]]</f>
        <v>0</v>
      </c>
      <c r="AA1373" s="18"/>
      <c r="AB1373" s="40"/>
      <c r="AC1373" s="40"/>
      <c r="AD1373" s="40"/>
      <c r="AE1373" s="40"/>
      <c r="AF1373" s="40"/>
      <c r="AG1373" s="40"/>
      <c r="AH1373" s="40"/>
      <c r="AI1373" s="40" t="str">
        <f t="shared" si="196"/>
        <v>ok</v>
      </c>
      <c r="AJ1373"/>
      <c r="AK1373" t="str">
        <f>Tabela1[[#This Row],[Coluna1]]&amp;Tabela1[[#This Row],[PEDIDO]]</f>
        <v/>
      </c>
      <c r="AL1373"/>
      <c r="AM1373"/>
      <c r="AN1373"/>
      <c r="AO1373" t="str">
        <f t="shared" si="193"/>
        <v>/</v>
      </c>
      <c r="AP1373" t="str">
        <f>Tabela1[[#This Row],[TAG]]&amp;Tabela1[[#This Row],[PEDIDO]]&amp;Tabela1[[#This Row],[PRODUTO]]</f>
        <v/>
      </c>
      <c r="AQ1373" s="23" t="str">
        <f>Tabela1[[#This Row],[PRODUTO]]&amp;Tabela1[[#This Row],[TAG]]</f>
        <v/>
      </c>
      <c r="AR1373" s="183">
        <f>Tabela1[[#This Row],[PESO TOTAL]]*Tabela1[[#This Row],[MATÉRIA PRIMA]]</f>
        <v>0</v>
      </c>
      <c r="AS1373" s="28">
        <f>Tabela1[[#This Row],[PESO TOTAL]]*Tabela1[[#This Row],[PREPARAÇÃO ]]</f>
        <v>0</v>
      </c>
      <c r="AT1373" s="28">
        <f>Tabela1[[#This Row],[PESO TOTAL]]*Tabela1[[#This Row],[CALDEIRARIA]]</f>
        <v>0</v>
      </c>
      <c r="AU1373" s="28">
        <f>Tabela1[[#This Row],[PESO TOTAL]]*Tabela1[[#This Row],[SOLDA]]</f>
        <v>0</v>
      </c>
      <c r="AV1373" s="28">
        <f>Tabela1[[#This Row],[PESO TOTAL]]*Tabela1[[#This Row],[ACABAMENTO]]</f>
        <v>0</v>
      </c>
      <c r="AW1373" s="28">
        <f>Tabela1[[#This Row],[PESO TOTAL]]*Tabela1[[#This Row],[PRONTO ACABADO]]</f>
        <v>0</v>
      </c>
      <c r="AX1373" s="28">
        <f>Tabela1[[#This Row],[PESO TOTAL]]*Tabela1[[#This Row],[EXPEDIÇÃO ]]</f>
        <v>0</v>
      </c>
      <c r="AY1373" s="28" t="str">
        <f>Tabela1[[#This Row],[PEDIDO]]&amp;Tabela1[[#This Row],[PRODUTO]]</f>
        <v/>
      </c>
      <c r="AZ1373" s="44">
        <f>IF(AF1373="",0,IF(ISTEXT(AF1373),H1373*VALUE(SUBSTITUTE(AF1373,"%",""))/100,H1373*AF1373))-Tabela1[[#This Row],[PRONTO ACABADO2]]</f>
        <v>0</v>
      </c>
      <c r="BA1373" s="44">
        <f>IF(AG1373="",0,IF(ISTEXT(AG1373),H1373*VALUE(SUBSTITUTE(AG1373,"%",""))/100,H1373*AG1373))-Tabela1[[#This Row],[PESO EXPEDIDO2]]</f>
        <v>0</v>
      </c>
      <c r="BB1373" s="44">
        <f t="shared" si="194"/>
        <v>0</v>
      </c>
      <c r="BC1373" s="44">
        <f t="shared" si="195"/>
        <v>0</v>
      </c>
      <c r="BD1373" s="44"/>
    </row>
    <row r="1374" spans="1:56" ht="15.75" hidden="1" customHeight="1" x14ac:dyDescent="0.25">
      <c r="A1374" s="6"/>
      <c r="B1374" s="22"/>
      <c r="C1374" s="7"/>
      <c r="D1374" s="46"/>
      <c r="E1374" s="7"/>
      <c r="F1374" s="7"/>
      <c r="G1374" s="44"/>
      <c r="H1374" s="41">
        <f>Tabela1[[#This Row],[PESO UNI]]*Tabela1[[#This Row],[QTE]]</f>
        <v>0</v>
      </c>
      <c r="I1374" s="7"/>
      <c r="J1374" s="8"/>
      <c r="K1374" s="8"/>
      <c r="L1374" s="9"/>
      <c r="M1374" s="10"/>
      <c r="N1374" s="8"/>
      <c r="O1374" s="12"/>
      <c r="P1374" s="13"/>
      <c r="Q1374" s="14">
        <f>Tabela1[[#This Row],[QTDE/ Fabricação]]-Tabela1[[#This Row],[QTE]]</f>
        <v>0</v>
      </c>
      <c r="R1374" s="19">
        <f t="shared" si="190"/>
        <v>0</v>
      </c>
      <c r="S1374" s="19">
        <f t="shared" si="189"/>
        <v>0</v>
      </c>
      <c r="T1374" s="20">
        <f t="shared" si="191"/>
        <v>0</v>
      </c>
      <c r="U1374" s="17">
        <f>IFERROR(SUMIF('LISTA DE EMBARQUE'!B:B,MICRO!E:E,'LISTA DE EMBARQUE'!G:G),"")</f>
        <v>0</v>
      </c>
      <c r="V1374" s="12" t="str">
        <f>IFERROR(VLOOKUP(Tabela1[[#This Row],[COD.MDE]],'LISTA DE EMBARQUE'!B:L,11,0),"")</f>
        <v/>
      </c>
      <c r="W1374" s="13" t="str">
        <f>IFERROR(COUNTIF(#REF!,Tabela1[[#This Row],[Colunas5]]),"")</f>
        <v/>
      </c>
      <c r="X1374" s="14">
        <f>Tabela1[[#This Row],[QIANTIDADE EXPEDIDA]]*Tabela1[[#This Row],[PESO UNI]]</f>
        <v>0</v>
      </c>
      <c r="Y1374" s="14">
        <f t="shared" si="192"/>
        <v>0</v>
      </c>
      <c r="Z1374" s="21">
        <f>Tabela1[[#This Row],[PESO TOTAL]]-Tabela1[[#This Row],[Peso Expedido]]</f>
        <v>0</v>
      </c>
      <c r="AA1374" s="18"/>
      <c r="AB1374" s="40"/>
      <c r="AC1374" s="40"/>
      <c r="AD1374" s="40"/>
      <c r="AE1374" s="40"/>
      <c r="AF1374" s="40"/>
      <c r="AG1374" s="40"/>
      <c r="AH1374" s="40"/>
      <c r="AI1374" s="40" t="str">
        <f t="shared" si="196"/>
        <v>ok</v>
      </c>
      <c r="AJ1374"/>
      <c r="AK1374" t="str">
        <f>Tabela1[[#This Row],[Coluna1]]&amp;Tabela1[[#This Row],[PEDIDO]]</f>
        <v/>
      </c>
      <c r="AL1374"/>
      <c r="AM1374"/>
      <c r="AN1374"/>
      <c r="AO1374" t="str">
        <f t="shared" si="193"/>
        <v>/</v>
      </c>
      <c r="AP1374" t="str">
        <f>Tabela1[[#This Row],[TAG]]&amp;Tabela1[[#This Row],[PEDIDO]]&amp;Tabela1[[#This Row],[PRODUTO]]</f>
        <v/>
      </c>
      <c r="AQ1374" s="23" t="str">
        <f>Tabela1[[#This Row],[PRODUTO]]&amp;Tabela1[[#This Row],[TAG]]</f>
        <v/>
      </c>
      <c r="AR1374" s="183">
        <f>Tabela1[[#This Row],[PESO TOTAL]]*Tabela1[[#This Row],[MATÉRIA PRIMA]]</f>
        <v>0</v>
      </c>
      <c r="AS1374" s="28">
        <f>Tabela1[[#This Row],[PESO TOTAL]]*Tabela1[[#This Row],[PREPARAÇÃO ]]</f>
        <v>0</v>
      </c>
      <c r="AT1374" s="28">
        <f>Tabela1[[#This Row],[PESO TOTAL]]*Tabela1[[#This Row],[CALDEIRARIA]]</f>
        <v>0</v>
      </c>
      <c r="AU1374" s="28">
        <f>Tabela1[[#This Row],[PESO TOTAL]]*Tabela1[[#This Row],[SOLDA]]</f>
        <v>0</v>
      </c>
      <c r="AV1374" s="28">
        <f>Tabela1[[#This Row],[PESO TOTAL]]*Tabela1[[#This Row],[ACABAMENTO]]</f>
        <v>0</v>
      </c>
      <c r="AW1374" s="28">
        <f>Tabela1[[#This Row],[PESO TOTAL]]*Tabela1[[#This Row],[PRONTO ACABADO]]</f>
        <v>0</v>
      </c>
      <c r="AX1374" s="28">
        <f>Tabela1[[#This Row],[PESO TOTAL]]*Tabela1[[#This Row],[EXPEDIÇÃO ]]</f>
        <v>0</v>
      </c>
      <c r="AY1374" s="28" t="str">
        <f>Tabela1[[#This Row],[PEDIDO]]&amp;Tabela1[[#This Row],[PRODUTO]]</f>
        <v/>
      </c>
      <c r="AZ1374" s="44">
        <f>IF(AF1374="",0,IF(ISTEXT(AF1374),H1374*VALUE(SUBSTITUTE(AF1374,"%",""))/100,H1374*AF1374))-Tabela1[[#This Row],[PRONTO ACABADO2]]</f>
        <v>0</v>
      </c>
      <c r="BA1374" s="44">
        <f>IF(AG1374="",0,IF(ISTEXT(AG1374),H1374*VALUE(SUBSTITUTE(AG1374,"%",""))/100,H1374*AG1374))-Tabela1[[#This Row],[PESO EXPEDIDO2]]</f>
        <v>0</v>
      </c>
      <c r="BB1374" s="44">
        <f t="shared" si="194"/>
        <v>0</v>
      </c>
      <c r="BC1374" s="44">
        <f t="shared" si="195"/>
        <v>0</v>
      </c>
      <c r="BD1374" s="44"/>
    </row>
    <row r="1375" spans="1:56" ht="15.75" hidden="1" customHeight="1" x14ac:dyDescent="0.25">
      <c r="A1375" s="6"/>
      <c r="B1375" s="22"/>
      <c r="C1375" s="7"/>
      <c r="D1375" s="46"/>
      <c r="E1375" s="7"/>
      <c r="F1375" s="7"/>
      <c r="G1375" s="44"/>
      <c r="H1375" s="41">
        <f>Tabela1[[#This Row],[PESO UNI]]*Tabela1[[#This Row],[QTE]]</f>
        <v>0</v>
      </c>
      <c r="I1375" s="7"/>
      <c r="J1375" s="8"/>
      <c r="K1375" s="8"/>
      <c r="L1375" s="9"/>
      <c r="M1375" s="10"/>
      <c r="N1375" s="8"/>
      <c r="O1375" s="12"/>
      <c r="P1375" s="13"/>
      <c r="Q1375" s="14">
        <f>Tabela1[[#This Row],[QTDE/ Fabricação]]-Tabela1[[#This Row],[QTE]]</f>
        <v>0</v>
      </c>
      <c r="R1375" s="19">
        <f t="shared" si="190"/>
        <v>0</v>
      </c>
      <c r="S1375" s="19">
        <f t="shared" si="189"/>
        <v>0</v>
      </c>
      <c r="T1375" s="20">
        <f t="shared" si="191"/>
        <v>0</v>
      </c>
      <c r="U1375" s="17">
        <f>IFERROR(SUMIF('LISTA DE EMBARQUE'!B:B,MICRO!E:E,'LISTA DE EMBARQUE'!G:G),"")</f>
        <v>0</v>
      </c>
      <c r="V1375" s="12" t="str">
        <f>IFERROR(VLOOKUP(Tabela1[[#This Row],[COD.MDE]],'LISTA DE EMBARQUE'!B:L,11,0),"")</f>
        <v/>
      </c>
      <c r="W1375" s="13" t="str">
        <f>IFERROR(COUNTIF(#REF!,Tabela1[[#This Row],[Colunas5]]),"")</f>
        <v/>
      </c>
      <c r="X1375" s="14">
        <f>Tabela1[[#This Row],[QIANTIDADE EXPEDIDA]]*Tabela1[[#This Row],[PESO UNI]]</f>
        <v>0</v>
      </c>
      <c r="Y1375" s="14">
        <f t="shared" si="192"/>
        <v>0</v>
      </c>
      <c r="Z1375" s="21">
        <f>Tabela1[[#This Row],[PESO TOTAL]]-Tabela1[[#This Row],[Peso Expedido]]</f>
        <v>0</v>
      </c>
      <c r="AA1375" s="18"/>
      <c r="AB1375" s="40"/>
      <c r="AC1375" s="40"/>
      <c r="AD1375" s="40"/>
      <c r="AE1375" s="40"/>
      <c r="AF1375" s="40"/>
      <c r="AG1375" s="40"/>
      <c r="AH1375" s="40"/>
      <c r="AI1375" s="40" t="str">
        <f t="shared" si="196"/>
        <v>ok</v>
      </c>
      <c r="AJ1375"/>
      <c r="AK1375" t="str">
        <f>Tabela1[[#This Row],[Coluna1]]&amp;Tabela1[[#This Row],[PEDIDO]]</f>
        <v/>
      </c>
      <c r="AL1375"/>
      <c r="AM1375"/>
      <c r="AN1375"/>
      <c r="AO1375" t="str">
        <f t="shared" si="193"/>
        <v>/</v>
      </c>
      <c r="AP1375" t="str">
        <f>Tabela1[[#This Row],[TAG]]&amp;Tabela1[[#This Row],[PEDIDO]]&amp;Tabela1[[#This Row],[PRODUTO]]</f>
        <v/>
      </c>
      <c r="AQ1375" s="23" t="str">
        <f>Tabela1[[#This Row],[PRODUTO]]&amp;Tabela1[[#This Row],[TAG]]</f>
        <v/>
      </c>
      <c r="AR1375" s="183">
        <f>Tabela1[[#This Row],[PESO TOTAL]]*Tabela1[[#This Row],[MATÉRIA PRIMA]]</f>
        <v>0</v>
      </c>
      <c r="AS1375" s="28">
        <f>Tabela1[[#This Row],[PESO TOTAL]]*Tabela1[[#This Row],[PREPARAÇÃO ]]</f>
        <v>0</v>
      </c>
      <c r="AT1375" s="28">
        <f>Tabela1[[#This Row],[PESO TOTAL]]*Tabela1[[#This Row],[CALDEIRARIA]]</f>
        <v>0</v>
      </c>
      <c r="AU1375" s="28">
        <f>Tabela1[[#This Row],[PESO TOTAL]]*Tabela1[[#This Row],[SOLDA]]</f>
        <v>0</v>
      </c>
      <c r="AV1375" s="28">
        <f>Tabela1[[#This Row],[PESO TOTAL]]*Tabela1[[#This Row],[ACABAMENTO]]</f>
        <v>0</v>
      </c>
      <c r="AW1375" s="28">
        <f>Tabela1[[#This Row],[PESO TOTAL]]*Tabela1[[#This Row],[PRONTO ACABADO]]</f>
        <v>0</v>
      </c>
      <c r="AX1375" s="28">
        <f>Tabela1[[#This Row],[PESO TOTAL]]*Tabela1[[#This Row],[EXPEDIÇÃO ]]</f>
        <v>0</v>
      </c>
      <c r="AY1375" s="28" t="str">
        <f>Tabela1[[#This Row],[PEDIDO]]&amp;Tabela1[[#This Row],[PRODUTO]]</f>
        <v/>
      </c>
      <c r="AZ1375" s="44">
        <f>IF(AF1375="",0,IF(ISTEXT(AF1375),H1375*VALUE(SUBSTITUTE(AF1375,"%",""))/100,H1375*AF1375))-Tabela1[[#This Row],[PRONTO ACABADO2]]</f>
        <v>0</v>
      </c>
      <c r="BA1375" s="44">
        <f>IF(AG1375="",0,IF(ISTEXT(AG1375),H1375*VALUE(SUBSTITUTE(AG1375,"%",""))/100,H1375*AG1375))-Tabela1[[#This Row],[PESO EXPEDIDO2]]</f>
        <v>0</v>
      </c>
      <c r="BB1375" s="44">
        <f t="shared" si="194"/>
        <v>0</v>
      </c>
      <c r="BC1375" s="44">
        <f t="shared" si="195"/>
        <v>0</v>
      </c>
      <c r="BD1375" s="44"/>
    </row>
    <row r="1376" spans="1:56" ht="15.75" hidden="1" customHeight="1" x14ac:dyDescent="0.25">
      <c r="A1376" s="6"/>
      <c r="B1376" s="22"/>
      <c r="C1376" s="7"/>
      <c r="D1376" s="46"/>
      <c r="E1376" s="7"/>
      <c r="F1376" s="7"/>
      <c r="G1376" s="44"/>
      <c r="H1376" s="41">
        <f>Tabela1[[#This Row],[PESO UNI]]*Tabela1[[#This Row],[QTE]]</f>
        <v>0</v>
      </c>
      <c r="I1376" s="7"/>
      <c r="J1376" s="8"/>
      <c r="K1376" s="8"/>
      <c r="L1376" s="9"/>
      <c r="M1376" s="10"/>
      <c r="N1376" s="8"/>
      <c r="O1376" s="12"/>
      <c r="P1376" s="13"/>
      <c r="Q1376" s="14">
        <f>Tabela1[[#This Row],[QTDE/ Fabricação]]-Tabela1[[#This Row],[QTE]]</f>
        <v>0</v>
      </c>
      <c r="R1376" s="19">
        <f t="shared" si="190"/>
        <v>0</v>
      </c>
      <c r="S1376" s="19">
        <f t="shared" si="189"/>
        <v>0</v>
      </c>
      <c r="T1376" s="20">
        <f t="shared" si="191"/>
        <v>0</v>
      </c>
      <c r="U1376" s="17">
        <f>IFERROR(SUMIF('LISTA DE EMBARQUE'!B:B,MICRO!E:E,'LISTA DE EMBARQUE'!G:G),"")</f>
        <v>0</v>
      </c>
      <c r="V1376" s="12" t="str">
        <f>IFERROR(VLOOKUP(Tabela1[[#This Row],[COD.MDE]],'LISTA DE EMBARQUE'!B:L,11,0),"")</f>
        <v/>
      </c>
      <c r="W1376" s="13" t="str">
        <f>IFERROR(COUNTIF(#REF!,Tabela1[[#This Row],[Colunas5]]),"")</f>
        <v/>
      </c>
      <c r="X1376" s="14">
        <f>Tabela1[[#This Row],[QIANTIDADE EXPEDIDA]]*Tabela1[[#This Row],[PESO UNI]]</f>
        <v>0</v>
      </c>
      <c r="Y1376" s="14">
        <f t="shared" si="192"/>
        <v>0</v>
      </c>
      <c r="Z1376" s="21">
        <f>Tabela1[[#This Row],[PESO TOTAL]]-Tabela1[[#This Row],[Peso Expedido]]</f>
        <v>0</v>
      </c>
      <c r="AA1376" s="18"/>
      <c r="AB1376" s="40"/>
      <c r="AC1376" s="40"/>
      <c r="AD1376" s="40"/>
      <c r="AE1376" s="40"/>
      <c r="AF1376" s="40"/>
      <c r="AG1376" s="40"/>
      <c r="AH1376" s="40"/>
      <c r="AI1376" s="40" t="str">
        <f t="shared" si="196"/>
        <v>ok</v>
      </c>
      <c r="AJ1376"/>
      <c r="AK1376" t="str">
        <f>Tabela1[[#This Row],[Coluna1]]&amp;Tabela1[[#This Row],[PEDIDO]]</f>
        <v/>
      </c>
      <c r="AL1376"/>
      <c r="AM1376"/>
      <c r="AN1376"/>
      <c r="AO1376" t="str">
        <f t="shared" si="193"/>
        <v>/</v>
      </c>
      <c r="AP1376" t="str">
        <f>Tabela1[[#This Row],[TAG]]&amp;Tabela1[[#This Row],[PEDIDO]]&amp;Tabela1[[#This Row],[PRODUTO]]</f>
        <v/>
      </c>
      <c r="AQ1376" s="23" t="str">
        <f>Tabela1[[#This Row],[PRODUTO]]&amp;Tabela1[[#This Row],[TAG]]</f>
        <v/>
      </c>
      <c r="AR1376" s="183">
        <f>Tabela1[[#This Row],[PESO TOTAL]]*Tabela1[[#This Row],[MATÉRIA PRIMA]]</f>
        <v>0</v>
      </c>
      <c r="AS1376" s="28">
        <f>Tabela1[[#This Row],[PESO TOTAL]]*Tabela1[[#This Row],[PREPARAÇÃO ]]</f>
        <v>0</v>
      </c>
      <c r="AT1376" s="28">
        <f>Tabela1[[#This Row],[PESO TOTAL]]*Tabela1[[#This Row],[CALDEIRARIA]]</f>
        <v>0</v>
      </c>
      <c r="AU1376" s="28">
        <f>Tabela1[[#This Row],[PESO TOTAL]]*Tabela1[[#This Row],[SOLDA]]</f>
        <v>0</v>
      </c>
      <c r="AV1376" s="28">
        <f>Tabela1[[#This Row],[PESO TOTAL]]*Tabela1[[#This Row],[ACABAMENTO]]</f>
        <v>0</v>
      </c>
      <c r="AW1376" s="28">
        <f>Tabela1[[#This Row],[PESO TOTAL]]*Tabela1[[#This Row],[PRONTO ACABADO]]</f>
        <v>0</v>
      </c>
      <c r="AX1376" s="28">
        <f>Tabela1[[#This Row],[PESO TOTAL]]*Tabela1[[#This Row],[EXPEDIÇÃO ]]</f>
        <v>0</v>
      </c>
      <c r="AY1376" s="28" t="str">
        <f>Tabela1[[#This Row],[PEDIDO]]&amp;Tabela1[[#This Row],[PRODUTO]]</f>
        <v/>
      </c>
      <c r="AZ1376" s="44">
        <f>IF(AF1376="",0,IF(ISTEXT(AF1376),H1376*VALUE(SUBSTITUTE(AF1376,"%",""))/100,H1376*AF1376))-Tabela1[[#This Row],[PRONTO ACABADO2]]</f>
        <v>0</v>
      </c>
      <c r="BA1376" s="44">
        <f>IF(AG1376="",0,IF(ISTEXT(AG1376),H1376*VALUE(SUBSTITUTE(AG1376,"%",""))/100,H1376*AG1376))-Tabela1[[#This Row],[PESO EXPEDIDO2]]</f>
        <v>0</v>
      </c>
      <c r="BB1376" s="44">
        <f t="shared" si="194"/>
        <v>0</v>
      </c>
      <c r="BC1376" s="44">
        <f t="shared" si="195"/>
        <v>0</v>
      </c>
      <c r="BD1376" s="44"/>
    </row>
    <row r="1377" spans="1:56" ht="15.75" hidden="1" customHeight="1" x14ac:dyDescent="0.25">
      <c r="A1377" s="6"/>
      <c r="B1377" s="22"/>
      <c r="C1377" s="7"/>
      <c r="D1377" s="46"/>
      <c r="E1377" s="7"/>
      <c r="F1377" s="7"/>
      <c r="G1377" s="44"/>
      <c r="H1377" s="41">
        <f>Tabela1[[#This Row],[PESO UNI]]*Tabela1[[#This Row],[QTE]]</f>
        <v>0</v>
      </c>
      <c r="I1377" s="7"/>
      <c r="J1377" s="8"/>
      <c r="K1377" s="8"/>
      <c r="L1377" s="9"/>
      <c r="M1377" s="10"/>
      <c r="N1377" s="8"/>
      <c r="O1377" s="12"/>
      <c r="P1377" s="13"/>
      <c r="Q1377" s="14">
        <f>Tabela1[[#This Row],[QTDE/ Fabricação]]-Tabela1[[#This Row],[QTE]]</f>
        <v>0</v>
      </c>
      <c r="R1377" s="19">
        <f t="shared" si="190"/>
        <v>0</v>
      </c>
      <c r="S1377" s="19">
        <f t="shared" si="189"/>
        <v>0</v>
      </c>
      <c r="T1377" s="20">
        <f t="shared" si="191"/>
        <v>0</v>
      </c>
      <c r="U1377" s="17">
        <f>IFERROR(SUMIF('LISTA DE EMBARQUE'!B:B,MICRO!E:E,'LISTA DE EMBARQUE'!G:G),"")</f>
        <v>0</v>
      </c>
      <c r="V1377" s="12" t="str">
        <f>IFERROR(VLOOKUP(Tabela1[[#This Row],[COD.MDE]],'LISTA DE EMBARQUE'!B:L,11,0),"")</f>
        <v/>
      </c>
      <c r="W1377" s="13" t="str">
        <f>IFERROR(COUNTIF(#REF!,Tabela1[[#This Row],[Colunas5]]),"")</f>
        <v/>
      </c>
      <c r="X1377" s="14">
        <f>Tabela1[[#This Row],[QIANTIDADE EXPEDIDA]]*Tabela1[[#This Row],[PESO UNI]]</f>
        <v>0</v>
      </c>
      <c r="Y1377" s="14">
        <f t="shared" si="192"/>
        <v>0</v>
      </c>
      <c r="Z1377" s="21">
        <f>Tabela1[[#This Row],[PESO TOTAL]]-Tabela1[[#This Row],[Peso Expedido]]</f>
        <v>0</v>
      </c>
      <c r="AA1377" s="18"/>
      <c r="AB1377" s="40"/>
      <c r="AC1377" s="40"/>
      <c r="AD1377" s="40"/>
      <c r="AE1377" s="40"/>
      <c r="AF1377" s="40"/>
      <c r="AG1377" s="40"/>
      <c r="AH1377" s="40"/>
      <c r="AI1377" s="40" t="str">
        <f t="shared" si="196"/>
        <v>ok</v>
      </c>
      <c r="AJ1377"/>
      <c r="AK1377" t="str">
        <f>Tabela1[[#This Row],[Coluna1]]&amp;Tabela1[[#This Row],[PEDIDO]]</f>
        <v/>
      </c>
      <c r="AL1377"/>
      <c r="AM1377"/>
      <c r="AN1377"/>
      <c r="AO1377" t="str">
        <f t="shared" si="193"/>
        <v>/</v>
      </c>
      <c r="AP1377" t="str">
        <f>Tabela1[[#This Row],[TAG]]&amp;Tabela1[[#This Row],[PEDIDO]]&amp;Tabela1[[#This Row],[PRODUTO]]</f>
        <v/>
      </c>
      <c r="AQ1377" s="23" t="str">
        <f>Tabela1[[#This Row],[PRODUTO]]&amp;Tabela1[[#This Row],[TAG]]</f>
        <v/>
      </c>
      <c r="AR1377" s="183">
        <f>Tabela1[[#This Row],[PESO TOTAL]]*Tabela1[[#This Row],[MATÉRIA PRIMA]]</f>
        <v>0</v>
      </c>
      <c r="AS1377" s="28">
        <f>Tabela1[[#This Row],[PESO TOTAL]]*Tabela1[[#This Row],[PREPARAÇÃO ]]</f>
        <v>0</v>
      </c>
      <c r="AT1377" s="28">
        <f>Tabela1[[#This Row],[PESO TOTAL]]*Tabela1[[#This Row],[CALDEIRARIA]]</f>
        <v>0</v>
      </c>
      <c r="AU1377" s="28">
        <f>Tabela1[[#This Row],[PESO TOTAL]]*Tabela1[[#This Row],[SOLDA]]</f>
        <v>0</v>
      </c>
      <c r="AV1377" s="28">
        <f>Tabela1[[#This Row],[PESO TOTAL]]*Tabela1[[#This Row],[ACABAMENTO]]</f>
        <v>0</v>
      </c>
      <c r="AW1377" s="28">
        <f>Tabela1[[#This Row],[PESO TOTAL]]*Tabela1[[#This Row],[PRONTO ACABADO]]</f>
        <v>0</v>
      </c>
      <c r="AX1377" s="28">
        <f>Tabela1[[#This Row],[PESO TOTAL]]*Tabela1[[#This Row],[EXPEDIÇÃO ]]</f>
        <v>0</v>
      </c>
      <c r="AY1377" s="28" t="str">
        <f>Tabela1[[#This Row],[PEDIDO]]&amp;Tabela1[[#This Row],[PRODUTO]]</f>
        <v/>
      </c>
      <c r="AZ1377" s="44">
        <f>IF(AF1377="",0,IF(ISTEXT(AF1377),H1377*VALUE(SUBSTITUTE(AF1377,"%",""))/100,H1377*AF1377))-Tabela1[[#This Row],[PRONTO ACABADO2]]</f>
        <v>0</v>
      </c>
      <c r="BA1377" s="44">
        <f>IF(AG1377="",0,IF(ISTEXT(AG1377),H1377*VALUE(SUBSTITUTE(AG1377,"%",""))/100,H1377*AG1377))-Tabela1[[#This Row],[PESO EXPEDIDO2]]</f>
        <v>0</v>
      </c>
      <c r="BB1377" s="44">
        <f t="shared" si="194"/>
        <v>0</v>
      </c>
      <c r="BC1377" s="44">
        <f t="shared" si="195"/>
        <v>0</v>
      </c>
      <c r="BD1377" s="44"/>
    </row>
    <row r="1378" spans="1:56" ht="15.75" hidden="1" customHeight="1" x14ac:dyDescent="0.25">
      <c r="A1378" s="6"/>
      <c r="B1378" s="22"/>
      <c r="C1378" s="7"/>
      <c r="D1378" s="46"/>
      <c r="E1378" s="7"/>
      <c r="F1378" s="7"/>
      <c r="G1378" s="44"/>
      <c r="H1378" s="41">
        <f>Tabela1[[#This Row],[PESO UNI]]*Tabela1[[#This Row],[QTE]]</f>
        <v>0</v>
      </c>
      <c r="I1378" s="7"/>
      <c r="J1378" s="8"/>
      <c r="K1378" s="8"/>
      <c r="L1378" s="9"/>
      <c r="M1378" s="10"/>
      <c r="N1378" s="8"/>
      <c r="O1378" s="12"/>
      <c r="P1378" s="13"/>
      <c r="Q1378" s="14">
        <f>Tabela1[[#This Row],[QTDE/ Fabricação]]-Tabela1[[#This Row],[QTE]]</f>
        <v>0</v>
      </c>
      <c r="R1378" s="19">
        <f t="shared" si="190"/>
        <v>0</v>
      </c>
      <c r="S1378" s="19">
        <f t="shared" si="189"/>
        <v>0</v>
      </c>
      <c r="T1378" s="20">
        <f t="shared" si="191"/>
        <v>0</v>
      </c>
      <c r="U1378" s="17">
        <f>IFERROR(SUMIF('LISTA DE EMBARQUE'!B:B,MICRO!E:E,'LISTA DE EMBARQUE'!G:G),"")</f>
        <v>0</v>
      </c>
      <c r="V1378" s="12" t="str">
        <f>IFERROR(VLOOKUP(Tabela1[[#This Row],[COD.MDE]],'LISTA DE EMBARQUE'!B:L,11,0),"")</f>
        <v/>
      </c>
      <c r="W1378" s="13" t="str">
        <f>IFERROR(COUNTIF(#REF!,Tabela1[[#This Row],[Colunas5]]),"")</f>
        <v/>
      </c>
      <c r="X1378" s="14">
        <f>Tabela1[[#This Row],[QIANTIDADE EXPEDIDA]]*Tabela1[[#This Row],[PESO UNI]]</f>
        <v>0</v>
      </c>
      <c r="Y1378" s="14">
        <f t="shared" si="192"/>
        <v>0</v>
      </c>
      <c r="Z1378" s="21">
        <f>Tabela1[[#This Row],[PESO TOTAL]]-Tabela1[[#This Row],[Peso Expedido]]</f>
        <v>0</v>
      </c>
      <c r="AA1378" s="18"/>
      <c r="AB1378" s="40"/>
      <c r="AC1378" s="40"/>
      <c r="AD1378" s="40"/>
      <c r="AE1378" s="40"/>
      <c r="AF1378" s="40"/>
      <c r="AG1378" s="40"/>
      <c r="AH1378" s="40"/>
      <c r="AI1378" s="40" t="str">
        <f t="shared" si="196"/>
        <v>ok</v>
      </c>
      <c r="AJ1378"/>
      <c r="AK1378" t="str">
        <f>Tabela1[[#This Row],[Coluna1]]&amp;Tabela1[[#This Row],[PEDIDO]]</f>
        <v/>
      </c>
      <c r="AL1378"/>
      <c r="AM1378"/>
      <c r="AN1378"/>
      <c r="AO1378" t="str">
        <f t="shared" si="193"/>
        <v>/</v>
      </c>
      <c r="AP1378" t="str">
        <f>Tabela1[[#This Row],[TAG]]&amp;Tabela1[[#This Row],[PEDIDO]]&amp;Tabela1[[#This Row],[PRODUTO]]</f>
        <v/>
      </c>
      <c r="AQ1378" s="23" t="str">
        <f>Tabela1[[#This Row],[PRODUTO]]&amp;Tabela1[[#This Row],[TAG]]</f>
        <v/>
      </c>
      <c r="AR1378" s="183">
        <f>Tabela1[[#This Row],[PESO TOTAL]]*Tabela1[[#This Row],[MATÉRIA PRIMA]]</f>
        <v>0</v>
      </c>
      <c r="AS1378" s="28">
        <f>Tabela1[[#This Row],[PESO TOTAL]]*Tabela1[[#This Row],[PREPARAÇÃO ]]</f>
        <v>0</v>
      </c>
      <c r="AT1378" s="28">
        <f>Tabela1[[#This Row],[PESO TOTAL]]*Tabela1[[#This Row],[CALDEIRARIA]]</f>
        <v>0</v>
      </c>
      <c r="AU1378" s="28">
        <f>Tabela1[[#This Row],[PESO TOTAL]]*Tabela1[[#This Row],[SOLDA]]</f>
        <v>0</v>
      </c>
      <c r="AV1378" s="28">
        <f>Tabela1[[#This Row],[PESO TOTAL]]*Tabela1[[#This Row],[ACABAMENTO]]</f>
        <v>0</v>
      </c>
      <c r="AW1378" s="28">
        <f>Tabela1[[#This Row],[PESO TOTAL]]*Tabela1[[#This Row],[PRONTO ACABADO]]</f>
        <v>0</v>
      </c>
      <c r="AX1378" s="28">
        <f>Tabela1[[#This Row],[PESO TOTAL]]*Tabela1[[#This Row],[EXPEDIÇÃO ]]</f>
        <v>0</v>
      </c>
      <c r="AY1378" s="28" t="str">
        <f>Tabela1[[#This Row],[PEDIDO]]&amp;Tabela1[[#This Row],[PRODUTO]]</f>
        <v/>
      </c>
      <c r="AZ1378" s="44">
        <f>IF(AF1378="",0,IF(ISTEXT(AF1378),H1378*VALUE(SUBSTITUTE(AF1378,"%",""))/100,H1378*AF1378))-Tabela1[[#This Row],[PRONTO ACABADO2]]</f>
        <v>0</v>
      </c>
      <c r="BA1378" s="44">
        <f>IF(AG1378="",0,IF(ISTEXT(AG1378),H1378*VALUE(SUBSTITUTE(AG1378,"%",""))/100,H1378*AG1378))-Tabela1[[#This Row],[PESO EXPEDIDO2]]</f>
        <v>0</v>
      </c>
      <c r="BB1378" s="44">
        <f t="shared" si="194"/>
        <v>0</v>
      </c>
      <c r="BC1378" s="44">
        <f t="shared" si="195"/>
        <v>0</v>
      </c>
      <c r="BD1378" s="44"/>
    </row>
    <row r="1379" spans="1:56" ht="15.75" hidden="1" customHeight="1" x14ac:dyDescent="0.25">
      <c r="A1379" s="6"/>
      <c r="B1379" s="22"/>
      <c r="C1379" s="7"/>
      <c r="D1379" s="46"/>
      <c r="E1379" s="7"/>
      <c r="F1379" s="7"/>
      <c r="G1379" s="44"/>
      <c r="H1379" s="41">
        <f>Tabela1[[#This Row],[PESO UNI]]*Tabela1[[#This Row],[QTE]]</f>
        <v>0</v>
      </c>
      <c r="I1379" s="7"/>
      <c r="J1379" s="8"/>
      <c r="K1379" s="8"/>
      <c r="L1379" s="9"/>
      <c r="M1379" s="10"/>
      <c r="N1379" s="8"/>
      <c r="O1379" s="12"/>
      <c r="P1379" s="13"/>
      <c r="Q1379" s="14">
        <f>Tabela1[[#This Row],[QTDE/ Fabricação]]-Tabela1[[#This Row],[QTE]]</f>
        <v>0</v>
      </c>
      <c r="R1379" s="19">
        <f t="shared" si="190"/>
        <v>0</v>
      </c>
      <c r="S1379" s="19">
        <f t="shared" si="189"/>
        <v>0</v>
      </c>
      <c r="T1379" s="20">
        <f t="shared" si="191"/>
        <v>0</v>
      </c>
      <c r="U1379" s="17">
        <f>IFERROR(SUMIF('LISTA DE EMBARQUE'!B:B,MICRO!E:E,'LISTA DE EMBARQUE'!G:G),"")</f>
        <v>0</v>
      </c>
      <c r="V1379" s="12" t="str">
        <f>IFERROR(VLOOKUP(Tabela1[[#This Row],[COD.MDE]],'LISTA DE EMBARQUE'!B:L,11,0),"")</f>
        <v/>
      </c>
      <c r="W1379" s="13" t="str">
        <f>IFERROR(COUNTIF(#REF!,Tabela1[[#This Row],[Colunas5]]),"")</f>
        <v/>
      </c>
      <c r="X1379" s="14">
        <f>Tabela1[[#This Row],[QIANTIDADE EXPEDIDA]]*Tabela1[[#This Row],[PESO UNI]]</f>
        <v>0</v>
      </c>
      <c r="Y1379" s="14">
        <f t="shared" si="192"/>
        <v>0</v>
      </c>
      <c r="Z1379" s="21">
        <f>Tabela1[[#This Row],[PESO TOTAL]]-Tabela1[[#This Row],[Peso Expedido]]</f>
        <v>0</v>
      </c>
      <c r="AA1379" s="18"/>
      <c r="AB1379" s="40"/>
      <c r="AC1379" s="40"/>
      <c r="AD1379" s="40"/>
      <c r="AE1379" s="40"/>
      <c r="AF1379" s="40"/>
      <c r="AG1379" s="40"/>
      <c r="AH1379" s="40"/>
      <c r="AI1379" s="40" t="str">
        <f t="shared" si="196"/>
        <v>ok</v>
      </c>
      <c r="AJ1379"/>
      <c r="AK1379" t="str">
        <f>Tabela1[[#This Row],[Coluna1]]&amp;Tabela1[[#This Row],[PEDIDO]]</f>
        <v/>
      </c>
      <c r="AL1379"/>
      <c r="AM1379"/>
      <c r="AN1379"/>
      <c r="AO1379" t="str">
        <f t="shared" si="193"/>
        <v>/</v>
      </c>
      <c r="AP1379" t="str">
        <f>Tabela1[[#This Row],[TAG]]&amp;Tabela1[[#This Row],[PEDIDO]]&amp;Tabela1[[#This Row],[PRODUTO]]</f>
        <v/>
      </c>
      <c r="AQ1379" s="23" t="str">
        <f>Tabela1[[#This Row],[PRODUTO]]&amp;Tabela1[[#This Row],[TAG]]</f>
        <v/>
      </c>
      <c r="AR1379" s="183">
        <f>Tabela1[[#This Row],[PESO TOTAL]]*Tabela1[[#This Row],[MATÉRIA PRIMA]]</f>
        <v>0</v>
      </c>
      <c r="AS1379" s="28">
        <f>Tabela1[[#This Row],[PESO TOTAL]]*Tabela1[[#This Row],[PREPARAÇÃO ]]</f>
        <v>0</v>
      </c>
      <c r="AT1379" s="28">
        <f>Tabela1[[#This Row],[PESO TOTAL]]*Tabela1[[#This Row],[CALDEIRARIA]]</f>
        <v>0</v>
      </c>
      <c r="AU1379" s="28">
        <f>Tabela1[[#This Row],[PESO TOTAL]]*Tabela1[[#This Row],[SOLDA]]</f>
        <v>0</v>
      </c>
      <c r="AV1379" s="28">
        <f>Tabela1[[#This Row],[PESO TOTAL]]*Tabela1[[#This Row],[ACABAMENTO]]</f>
        <v>0</v>
      </c>
      <c r="AW1379" s="28">
        <f>Tabela1[[#This Row],[PESO TOTAL]]*Tabela1[[#This Row],[PRONTO ACABADO]]</f>
        <v>0</v>
      </c>
      <c r="AX1379" s="28">
        <f>Tabela1[[#This Row],[PESO TOTAL]]*Tabela1[[#This Row],[EXPEDIÇÃO ]]</f>
        <v>0</v>
      </c>
      <c r="AY1379" s="28" t="str">
        <f>Tabela1[[#This Row],[PEDIDO]]&amp;Tabela1[[#This Row],[PRODUTO]]</f>
        <v/>
      </c>
      <c r="AZ1379" s="44">
        <f>IF(AF1379="",0,IF(ISTEXT(AF1379),H1379*VALUE(SUBSTITUTE(AF1379,"%",""))/100,H1379*AF1379))-Tabela1[[#This Row],[PRONTO ACABADO2]]</f>
        <v>0</v>
      </c>
      <c r="BA1379" s="44">
        <f>IF(AG1379="",0,IF(ISTEXT(AG1379),H1379*VALUE(SUBSTITUTE(AG1379,"%",""))/100,H1379*AG1379))-Tabela1[[#This Row],[PESO EXPEDIDO2]]</f>
        <v>0</v>
      </c>
      <c r="BB1379" s="44">
        <f t="shared" si="194"/>
        <v>0</v>
      </c>
      <c r="BC1379" s="44">
        <f t="shared" si="195"/>
        <v>0</v>
      </c>
      <c r="BD1379" s="44"/>
    </row>
    <row r="1380" spans="1:56" ht="15.75" hidden="1" customHeight="1" x14ac:dyDescent="0.25">
      <c r="A1380" s="6"/>
      <c r="B1380" s="22"/>
      <c r="C1380" s="7"/>
      <c r="D1380" s="46"/>
      <c r="E1380" s="7"/>
      <c r="F1380" s="7"/>
      <c r="G1380" s="44"/>
      <c r="H1380" s="41">
        <f>Tabela1[[#This Row],[PESO UNI]]*Tabela1[[#This Row],[QTE]]</f>
        <v>0</v>
      </c>
      <c r="I1380" s="7"/>
      <c r="J1380" s="8"/>
      <c r="K1380" s="8"/>
      <c r="L1380" s="9"/>
      <c r="M1380" s="10"/>
      <c r="N1380" s="8"/>
      <c r="O1380" s="12"/>
      <c r="P1380" s="13"/>
      <c r="Q1380" s="14">
        <f>Tabela1[[#This Row],[QTDE/ Fabricação]]-Tabela1[[#This Row],[QTE]]</f>
        <v>0</v>
      </c>
      <c r="R1380" s="19">
        <f t="shared" si="190"/>
        <v>0</v>
      </c>
      <c r="S1380" s="19">
        <f t="shared" si="189"/>
        <v>0</v>
      </c>
      <c r="T1380" s="20">
        <f t="shared" si="191"/>
        <v>0</v>
      </c>
      <c r="U1380" s="17">
        <f>IFERROR(SUMIF('LISTA DE EMBARQUE'!B:B,MICRO!E:E,'LISTA DE EMBARQUE'!G:G),"")</f>
        <v>0</v>
      </c>
      <c r="V1380" s="12" t="str">
        <f>IFERROR(VLOOKUP(Tabela1[[#This Row],[COD.MDE]],'LISTA DE EMBARQUE'!B:L,11,0),"")</f>
        <v/>
      </c>
      <c r="W1380" s="13" t="str">
        <f>IFERROR(COUNTIF(#REF!,Tabela1[[#This Row],[Colunas5]]),"")</f>
        <v/>
      </c>
      <c r="X1380" s="14">
        <f>Tabela1[[#This Row],[QIANTIDADE EXPEDIDA]]*Tabela1[[#This Row],[PESO UNI]]</f>
        <v>0</v>
      </c>
      <c r="Y1380" s="14">
        <f t="shared" si="192"/>
        <v>0</v>
      </c>
      <c r="Z1380" s="21">
        <f>Tabela1[[#This Row],[PESO TOTAL]]-Tabela1[[#This Row],[Peso Expedido]]</f>
        <v>0</v>
      </c>
      <c r="AA1380" s="18"/>
      <c r="AB1380" s="40"/>
      <c r="AC1380" s="40"/>
      <c r="AD1380" s="40"/>
      <c r="AE1380" s="40"/>
      <c r="AF1380" s="40"/>
      <c r="AG1380" s="40"/>
      <c r="AH1380" s="40"/>
      <c r="AI1380" s="40" t="str">
        <f t="shared" si="196"/>
        <v>ok</v>
      </c>
      <c r="AJ1380"/>
      <c r="AK1380" t="str">
        <f>Tabela1[[#This Row],[Coluna1]]&amp;Tabela1[[#This Row],[PEDIDO]]</f>
        <v/>
      </c>
      <c r="AL1380"/>
      <c r="AM1380"/>
      <c r="AN1380"/>
      <c r="AO1380" t="str">
        <f t="shared" si="193"/>
        <v>/</v>
      </c>
      <c r="AP1380" t="str">
        <f>Tabela1[[#This Row],[TAG]]&amp;Tabela1[[#This Row],[PEDIDO]]&amp;Tabela1[[#This Row],[PRODUTO]]</f>
        <v/>
      </c>
      <c r="AQ1380" s="23" t="str">
        <f>Tabela1[[#This Row],[PRODUTO]]&amp;Tabela1[[#This Row],[TAG]]</f>
        <v/>
      </c>
      <c r="AR1380" s="183">
        <f>Tabela1[[#This Row],[PESO TOTAL]]*Tabela1[[#This Row],[MATÉRIA PRIMA]]</f>
        <v>0</v>
      </c>
      <c r="AS1380" s="28">
        <f>Tabela1[[#This Row],[PESO TOTAL]]*Tabela1[[#This Row],[PREPARAÇÃO ]]</f>
        <v>0</v>
      </c>
      <c r="AT1380" s="28">
        <f>Tabela1[[#This Row],[PESO TOTAL]]*Tabela1[[#This Row],[CALDEIRARIA]]</f>
        <v>0</v>
      </c>
      <c r="AU1380" s="28">
        <f>Tabela1[[#This Row],[PESO TOTAL]]*Tabela1[[#This Row],[SOLDA]]</f>
        <v>0</v>
      </c>
      <c r="AV1380" s="28">
        <f>Tabela1[[#This Row],[PESO TOTAL]]*Tabela1[[#This Row],[ACABAMENTO]]</f>
        <v>0</v>
      </c>
      <c r="AW1380" s="28">
        <f>Tabela1[[#This Row],[PESO TOTAL]]*Tabela1[[#This Row],[PRONTO ACABADO]]</f>
        <v>0</v>
      </c>
      <c r="AX1380" s="28">
        <f>Tabela1[[#This Row],[PESO TOTAL]]*Tabela1[[#This Row],[EXPEDIÇÃO ]]</f>
        <v>0</v>
      </c>
      <c r="AY1380" s="28" t="str">
        <f>Tabela1[[#This Row],[PEDIDO]]&amp;Tabela1[[#This Row],[PRODUTO]]</f>
        <v/>
      </c>
      <c r="AZ1380" s="44">
        <f>IF(AF1380="",0,IF(ISTEXT(AF1380),H1380*VALUE(SUBSTITUTE(AF1380,"%",""))/100,H1380*AF1380))-Tabela1[[#This Row],[PRONTO ACABADO2]]</f>
        <v>0</v>
      </c>
      <c r="BA1380" s="44">
        <f>IF(AG1380="",0,IF(ISTEXT(AG1380),H1380*VALUE(SUBSTITUTE(AG1380,"%",""))/100,H1380*AG1380))-Tabela1[[#This Row],[PESO EXPEDIDO2]]</f>
        <v>0</v>
      </c>
      <c r="BB1380" s="44">
        <f t="shared" si="194"/>
        <v>0</v>
      </c>
      <c r="BC1380" s="44">
        <f t="shared" si="195"/>
        <v>0</v>
      </c>
      <c r="BD1380" s="44"/>
    </row>
    <row r="1381" spans="1:56" ht="15.75" hidden="1" customHeight="1" x14ac:dyDescent="0.25">
      <c r="A1381" s="6"/>
      <c r="B1381" s="22"/>
      <c r="C1381" s="7"/>
      <c r="D1381" s="46"/>
      <c r="E1381" s="7"/>
      <c r="F1381" s="7"/>
      <c r="G1381" s="44"/>
      <c r="H1381" s="41">
        <f>Tabela1[[#This Row],[PESO UNI]]*Tabela1[[#This Row],[QTE]]</f>
        <v>0</v>
      </c>
      <c r="I1381" s="7"/>
      <c r="J1381" s="8"/>
      <c r="K1381" s="8"/>
      <c r="L1381" s="9"/>
      <c r="M1381" s="10"/>
      <c r="N1381" s="8"/>
      <c r="O1381" s="12"/>
      <c r="P1381" s="13"/>
      <c r="Q1381" s="14">
        <f>Tabela1[[#This Row],[QTDE/ Fabricação]]-Tabela1[[#This Row],[QTE]]</f>
        <v>0</v>
      </c>
      <c r="R1381" s="19">
        <f t="shared" si="190"/>
        <v>0</v>
      </c>
      <c r="S1381" s="19">
        <f t="shared" si="189"/>
        <v>0</v>
      </c>
      <c r="T1381" s="20">
        <f t="shared" si="191"/>
        <v>0</v>
      </c>
      <c r="U1381" s="17">
        <f>IFERROR(SUMIF('LISTA DE EMBARQUE'!B:B,MICRO!E:E,'LISTA DE EMBARQUE'!G:G),"")</f>
        <v>0</v>
      </c>
      <c r="V1381" s="12" t="str">
        <f>IFERROR(VLOOKUP(Tabela1[[#This Row],[COD.MDE]],'LISTA DE EMBARQUE'!B:L,11,0),"")</f>
        <v/>
      </c>
      <c r="W1381" s="13" t="str">
        <f>IFERROR(COUNTIF(#REF!,Tabela1[[#This Row],[Colunas5]]),"")</f>
        <v/>
      </c>
      <c r="X1381" s="14">
        <f>Tabela1[[#This Row],[QIANTIDADE EXPEDIDA]]*Tabela1[[#This Row],[PESO UNI]]</f>
        <v>0</v>
      </c>
      <c r="Y1381" s="14">
        <f t="shared" si="192"/>
        <v>0</v>
      </c>
      <c r="Z1381" s="21">
        <f>Tabela1[[#This Row],[PESO TOTAL]]-Tabela1[[#This Row],[Peso Expedido]]</f>
        <v>0</v>
      </c>
      <c r="AA1381" s="18"/>
      <c r="AB1381" s="40"/>
      <c r="AC1381" s="40"/>
      <c r="AD1381" s="40"/>
      <c r="AE1381" s="40"/>
      <c r="AF1381" s="40"/>
      <c r="AG1381" s="40"/>
      <c r="AH1381" s="40"/>
      <c r="AI1381" s="40" t="str">
        <f t="shared" si="196"/>
        <v>ok</v>
      </c>
      <c r="AJ1381"/>
      <c r="AK1381" t="str">
        <f>Tabela1[[#This Row],[Coluna1]]&amp;Tabela1[[#This Row],[PEDIDO]]</f>
        <v/>
      </c>
      <c r="AL1381"/>
      <c r="AM1381"/>
      <c r="AN1381"/>
      <c r="AO1381" t="str">
        <f t="shared" si="193"/>
        <v>/</v>
      </c>
      <c r="AP1381" t="str">
        <f>Tabela1[[#This Row],[TAG]]&amp;Tabela1[[#This Row],[PEDIDO]]&amp;Tabela1[[#This Row],[PRODUTO]]</f>
        <v/>
      </c>
      <c r="AQ1381" s="23" t="str">
        <f>Tabela1[[#This Row],[PRODUTO]]&amp;Tabela1[[#This Row],[TAG]]</f>
        <v/>
      </c>
      <c r="AR1381" s="183">
        <f>Tabela1[[#This Row],[PESO TOTAL]]*Tabela1[[#This Row],[MATÉRIA PRIMA]]</f>
        <v>0</v>
      </c>
      <c r="AS1381" s="28">
        <f>Tabela1[[#This Row],[PESO TOTAL]]*Tabela1[[#This Row],[PREPARAÇÃO ]]</f>
        <v>0</v>
      </c>
      <c r="AT1381" s="28">
        <f>Tabela1[[#This Row],[PESO TOTAL]]*Tabela1[[#This Row],[CALDEIRARIA]]</f>
        <v>0</v>
      </c>
      <c r="AU1381" s="28">
        <f>Tabela1[[#This Row],[PESO TOTAL]]*Tabela1[[#This Row],[SOLDA]]</f>
        <v>0</v>
      </c>
      <c r="AV1381" s="28">
        <f>Tabela1[[#This Row],[PESO TOTAL]]*Tabela1[[#This Row],[ACABAMENTO]]</f>
        <v>0</v>
      </c>
      <c r="AW1381" s="28">
        <f>Tabela1[[#This Row],[PESO TOTAL]]*Tabela1[[#This Row],[PRONTO ACABADO]]</f>
        <v>0</v>
      </c>
      <c r="AX1381" s="28">
        <f>Tabela1[[#This Row],[PESO TOTAL]]*Tabela1[[#This Row],[EXPEDIÇÃO ]]</f>
        <v>0</v>
      </c>
      <c r="AY1381" s="28" t="str">
        <f>Tabela1[[#This Row],[PEDIDO]]&amp;Tabela1[[#This Row],[PRODUTO]]</f>
        <v/>
      </c>
      <c r="AZ1381" s="44">
        <f>IF(AF1381="",0,IF(ISTEXT(AF1381),H1381*VALUE(SUBSTITUTE(AF1381,"%",""))/100,H1381*AF1381))-Tabela1[[#This Row],[PRONTO ACABADO2]]</f>
        <v>0</v>
      </c>
      <c r="BA1381" s="44">
        <f>IF(AG1381="",0,IF(ISTEXT(AG1381),H1381*VALUE(SUBSTITUTE(AG1381,"%",""))/100,H1381*AG1381))-Tabela1[[#This Row],[PESO EXPEDIDO2]]</f>
        <v>0</v>
      </c>
      <c r="BB1381" s="44">
        <f t="shared" si="194"/>
        <v>0</v>
      </c>
      <c r="BC1381" s="44">
        <f t="shared" si="195"/>
        <v>0</v>
      </c>
      <c r="BD1381" s="44"/>
    </row>
    <row r="1382" spans="1:56" ht="15.75" hidden="1" customHeight="1" x14ac:dyDescent="0.25">
      <c r="A1382" s="6"/>
      <c r="B1382" s="22"/>
      <c r="C1382" s="7"/>
      <c r="D1382" s="46"/>
      <c r="E1382" s="7"/>
      <c r="F1382" s="7"/>
      <c r="G1382" s="44"/>
      <c r="H1382" s="41">
        <f>Tabela1[[#This Row],[PESO UNI]]*Tabela1[[#This Row],[QTE]]</f>
        <v>0</v>
      </c>
      <c r="I1382" s="7"/>
      <c r="J1382" s="8"/>
      <c r="K1382" s="8"/>
      <c r="L1382" s="9"/>
      <c r="M1382" s="10"/>
      <c r="N1382" s="8"/>
      <c r="O1382" s="12"/>
      <c r="P1382" s="13"/>
      <c r="Q1382" s="14">
        <f>Tabela1[[#This Row],[QTDE/ Fabricação]]-Tabela1[[#This Row],[QTE]]</f>
        <v>0</v>
      </c>
      <c r="R1382" s="19">
        <f t="shared" si="190"/>
        <v>0</v>
      </c>
      <c r="S1382" s="19">
        <f t="shared" si="189"/>
        <v>0</v>
      </c>
      <c r="T1382" s="20">
        <f t="shared" si="191"/>
        <v>0</v>
      </c>
      <c r="U1382" s="17">
        <f>IFERROR(SUMIF('LISTA DE EMBARQUE'!B:B,MICRO!E:E,'LISTA DE EMBARQUE'!G:G),"")</f>
        <v>0</v>
      </c>
      <c r="V1382" s="12" t="str">
        <f>IFERROR(VLOOKUP(Tabela1[[#This Row],[COD.MDE]],'LISTA DE EMBARQUE'!B:L,11,0),"")</f>
        <v/>
      </c>
      <c r="W1382" s="13" t="str">
        <f>IFERROR(COUNTIF(#REF!,Tabela1[[#This Row],[Colunas5]]),"")</f>
        <v/>
      </c>
      <c r="X1382" s="14">
        <f>Tabela1[[#This Row],[QIANTIDADE EXPEDIDA]]*Tabela1[[#This Row],[PESO UNI]]</f>
        <v>0</v>
      </c>
      <c r="Y1382" s="14">
        <f t="shared" si="192"/>
        <v>0</v>
      </c>
      <c r="Z1382" s="21">
        <f>Tabela1[[#This Row],[PESO TOTAL]]-Tabela1[[#This Row],[Peso Expedido]]</f>
        <v>0</v>
      </c>
      <c r="AA1382" s="18"/>
      <c r="AB1382" s="40"/>
      <c r="AC1382" s="40"/>
      <c r="AD1382" s="40"/>
      <c r="AE1382" s="40"/>
      <c r="AF1382" s="40"/>
      <c r="AG1382" s="40"/>
      <c r="AH1382" s="40"/>
      <c r="AI1382" s="40" t="str">
        <f t="shared" si="196"/>
        <v>ok</v>
      </c>
      <c r="AJ1382"/>
      <c r="AK1382" t="str">
        <f>Tabela1[[#This Row],[Coluna1]]&amp;Tabela1[[#This Row],[PEDIDO]]</f>
        <v/>
      </c>
      <c r="AL1382"/>
      <c r="AM1382"/>
      <c r="AN1382"/>
      <c r="AO1382" t="str">
        <f t="shared" si="193"/>
        <v>/</v>
      </c>
      <c r="AP1382" t="str">
        <f>Tabela1[[#This Row],[TAG]]&amp;Tabela1[[#This Row],[PEDIDO]]&amp;Tabela1[[#This Row],[PRODUTO]]</f>
        <v/>
      </c>
      <c r="AQ1382" s="23" t="str">
        <f>Tabela1[[#This Row],[PRODUTO]]&amp;Tabela1[[#This Row],[TAG]]</f>
        <v/>
      </c>
      <c r="AR1382" s="183">
        <f>Tabela1[[#This Row],[PESO TOTAL]]*Tabela1[[#This Row],[MATÉRIA PRIMA]]</f>
        <v>0</v>
      </c>
      <c r="AS1382" s="28">
        <f>Tabela1[[#This Row],[PESO TOTAL]]*Tabela1[[#This Row],[PREPARAÇÃO ]]</f>
        <v>0</v>
      </c>
      <c r="AT1382" s="28">
        <f>Tabela1[[#This Row],[PESO TOTAL]]*Tabela1[[#This Row],[CALDEIRARIA]]</f>
        <v>0</v>
      </c>
      <c r="AU1382" s="28">
        <f>Tabela1[[#This Row],[PESO TOTAL]]*Tabela1[[#This Row],[SOLDA]]</f>
        <v>0</v>
      </c>
      <c r="AV1382" s="28">
        <f>Tabela1[[#This Row],[PESO TOTAL]]*Tabela1[[#This Row],[ACABAMENTO]]</f>
        <v>0</v>
      </c>
      <c r="AW1382" s="28">
        <f>Tabela1[[#This Row],[PESO TOTAL]]*Tabela1[[#This Row],[PRONTO ACABADO]]</f>
        <v>0</v>
      </c>
      <c r="AX1382" s="28">
        <f>Tabela1[[#This Row],[PESO TOTAL]]*Tabela1[[#This Row],[EXPEDIÇÃO ]]</f>
        <v>0</v>
      </c>
      <c r="AY1382" s="28" t="str">
        <f>Tabela1[[#This Row],[PEDIDO]]&amp;Tabela1[[#This Row],[PRODUTO]]</f>
        <v/>
      </c>
      <c r="AZ1382" s="44">
        <f>IF(AF1382="",0,IF(ISTEXT(AF1382),H1382*VALUE(SUBSTITUTE(AF1382,"%",""))/100,H1382*AF1382))-Tabela1[[#This Row],[PRONTO ACABADO2]]</f>
        <v>0</v>
      </c>
      <c r="BA1382" s="44">
        <f>IF(AG1382="",0,IF(ISTEXT(AG1382),H1382*VALUE(SUBSTITUTE(AG1382,"%",""))/100,H1382*AG1382))-Tabela1[[#This Row],[PESO EXPEDIDO2]]</f>
        <v>0</v>
      </c>
      <c r="BB1382" s="44">
        <f t="shared" si="194"/>
        <v>0</v>
      </c>
      <c r="BC1382" s="44">
        <f t="shared" si="195"/>
        <v>0</v>
      </c>
      <c r="BD1382" s="44"/>
    </row>
    <row r="1383" spans="1:56" ht="15.75" hidden="1" customHeight="1" x14ac:dyDescent="0.25">
      <c r="A1383" s="6"/>
      <c r="B1383" s="22"/>
      <c r="C1383" s="7"/>
      <c r="D1383" s="46"/>
      <c r="E1383" s="7"/>
      <c r="F1383" s="7"/>
      <c r="G1383" s="44"/>
      <c r="H1383" s="41">
        <f>Tabela1[[#This Row],[PESO UNI]]*Tabela1[[#This Row],[QTE]]</f>
        <v>0</v>
      </c>
      <c r="I1383" s="7"/>
      <c r="J1383" s="8"/>
      <c r="K1383" s="8"/>
      <c r="L1383" s="9"/>
      <c r="M1383" s="10"/>
      <c r="N1383" s="8"/>
      <c r="O1383" s="12"/>
      <c r="P1383" s="13"/>
      <c r="Q1383" s="14">
        <f>Tabela1[[#This Row],[QTDE/ Fabricação]]-Tabela1[[#This Row],[QTE]]</f>
        <v>0</v>
      </c>
      <c r="R1383" s="19">
        <f t="shared" si="190"/>
        <v>0</v>
      </c>
      <c r="S1383" s="19">
        <f t="shared" si="189"/>
        <v>0</v>
      </c>
      <c r="T1383" s="20">
        <f t="shared" si="191"/>
        <v>0</v>
      </c>
      <c r="U1383" s="17">
        <f>IFERROR(SUMIF('LISTA DE EMBARQUE'!B:B,MICRO!E:E,'LISTA DE EMBARQUE'!G:G),"")</f>
        <v>0</v>
      </c>
      <c r="V1383" s="12" t="str">
        <f>IFERROR(VLOOKUP(Tabela1[[#This Row],[COD.MDE]],'LISTA DE EMBARQUE'!B:L,11,0),"")</f>
        <v/>
      </c>
      <c r="W1383" s="13" t="str">
        <f>IFERROR(COUNTIF(#REF!,Tabela1[[#This Row],[Colunas5]]),"")</f>
        <v/>
      </c>
      <c r="X1383" s="14">
        <f>Tabela1[[#This Row],[QIANTIDADE EXPEDIDA]]*Tabela1[[#This Row],[PESO UNI]]</f>
        <v>0</v>
      </c>
      <c r="Y1383" s="14">
        <f t="shared" si="192"/>
        <v>0</v>
      </c>
      <c r="Z1383" s="21">
        <f>Tabela1[[#This Row],[PESO TOTAL]]-Tabela1[[#This Row],[Peso Expedido]]</f>
        <v>0</v>
      </c>
      <c r="AA1383" s="18"/>
      <c r="AB1383" s="40"/>
      <c r="AC1383" s="40"/>
      <c r="AD1383" s="40"/>
      <c r="AE1383" s="40"/>
      <c r="AF1383" s="40"/>
      <c r="AG1383" s="40"/>
      <c r="AH1383" s="40"/>
      <c r="AI1383" s="40" t="str">
        <f t="shared" si="196"/>
        <v>ok</v>
      </c>
      <c r="AJ1383"/>
      <c r="AK1383" t="str">
        <f>Tabela1[[#This Row],[Coluna1]]&amp;Tabela1[[#This Row],[PEDIDO]]</f>
        <v/>
      </c>
      <c r="AL1383"/>
      <c r="AM1383"/>
      <c r="AN1383"/>
      <c r="AO1383" t="str">
        <f t="shared" si="193"/>
        <v>/</v>
      </c>
      <c r="AP1383" t="str">
        <f>Tabela1[[#This Row],[TAG]]&amp;Tabela1[[#This Row],[PEDIDO]]&amp;Tabela1[[#This Row],[PRODUTO]]</f>
        <v/>
      </c>
      <c r="AQ1383" s="23" t="str">
        <f>Tabela1[[#This Row],[PRODUTO]]&amp;Tabela1[[#This Row],[TAG]]</f>
        <v/>
      </c>
      <c r="AR1383" s="183">
        <f>Tabela1[[#This Row],[PESO TOTAL]]*Tabela1[[#This Row],[MATÉRIA PRIMA]]</f>
        <v>0</v>
      </c>
      <c r="AS1383" s="28">
        <f>Tabela1[[#This Row],[PESO TOTAL]]*Tabela1[[#This Row],[PREPARAÇÃO ]]</f>
        <v>0</v>
      </c>
      <c r="AT1383" s="28">
        <f>Tabela1[[#This Row],[PESO TOTAL]]*Tabela1[[#This Row],[CALDEIRARIA]]</f>
        <v>0</v>
      </c>
      <c r="AU1383" s="28">
        <f>Tabela1[[#This Row],[PESO TOTAL]]*Tabela1[[#This Row],[SOLDA]]</f>
        <v>0</v>
      </c>
      <c r="AV1383" s="28">
        <f>Tabela1[[#This Row],[PESO TOTAL]]*Tabela1[[#This Row],[ACABAMENTO]]</f>
        <v>0</v>
      </c>
      <c r="AW1383" s="28">
        <f>Tabela1[[#This Row],[PESO TOTAL]]*Tabela1[[#This Row],[PRONTO ACABADO]]</f>
        <v>0</v>
      </c>
      <c r="AX1383" s="28">
        <f>Tabela1[[#This Row],[PESO TOTAL]]*Tabela1[[#This Row],[EXPEDIÇÃO ]]</f>
        <v>0</v>
      </c>
      <c r="AY1383" s="28" t="str">
        <f>Tabela1[[#This Row],[PEDIDO]]&amp;Tabela1[[#This Row],[PRODUTO]]</f>
        <v/>
      </c>
      <c r="AZ1383" s="44">
        <f>IF(AF1383="",0,IF(ISTEXT(AF1383),H1383*VALUE(SUBSTITUTE(AF1383,"%",""))/100,H1383*AF1383))-Tabela1[[#This Row],[PRONTO ACABADO2]]</f>
        <v>0</v>
      </c>
      <c r="BA1383" s="44">
        <f>IF(AG1383="",0,IF(ISTEXT(AG1383),H1383*VALUE(SUBSTITUTE(AG1383,"%",""))/100,H1383*AG1383))-Tabela1[[#This Row],[PESO EXPEDIDO2]]</f>
        <v>0</v>
      </c>
      <c r="BB1383" s="44">
        <f t="shared" si="194"/>
        <v>0</v>
      </c>
      <c r="BC1383" s="44">
        <f t="shared" si="195"/>
        <v>0</v>
      </c>
      <c r="BD1383" s="44"/>
    </row>
    <row r="1384" spans="1:56" ht="15.75" hidden="1" customHeight="1" x14ac:dyDescent="0.25">
      <c r="A1384" s="6"/>
      <c r="B1384" s="22"/>
      <c r="C1384" s="7"/>
      <c r="D1384" s="46"/>
      <c r="E1384" s="7"/>
      <c r="F1384" s="7"/>
      <c r="G1384" s="44"/>
      <c r="H1384" s="41">
        <f>Tabela1[[#This Row],[PESO UNI]]*Tabela1[[#This Row],[QTE]]</f>
        <v>0</v>
      </c>
      <c r="I1384" s="7"/>
      <c r="J1384" s="8"/>
      <c r="K1384" s="8"/>
      <c r="L1384" s="9"/>
      <c r="M1384" s="10"/>
      <c r="N1384" s="8"/>
      <c r="O1384" s="12"/>
      <c r="P1384" s="13"/>
      <c r="Q1384" s="14">
        <f>Tabela1[[#This Row],[QTDE/ Fabricação]]-Tabela1[[#This Row],[QTE]]</f>
        <v>0</v>
      </c>
      <c r="R1384" s="19">
        <f t="shared" si="190"/>
        <v>0</v>
      </c>
      <c r="S1384" s="19">
        <f t="shared" si="189"/>
        <v>0</v>
      </c>
      <c r="T1384" s="20">
        <f t="shared" si="191"/>
        <v>0</v>
      </c>
      <c r="U1384" s="17">
        <f>IFERROR(SUMIF('LISTA DE EMBARQUE'!B:B,MICRO!E:E,'LISTA DE EMBARQUE'!G:G),"")</f>
        <v>0</v>
      </c>
      <c r="V1384" s="12" t="str">
        <f>IFERROR(VLOOKUP(Tabela1[[#This Row],[COD.MDE]],'LISTA DE EMBARQUE'!B:L,11,0),"")</f>
        <v/>
      </c>
      <c r="W1384" s="13" t="str">
        <f>IFERROR(COUNTIF(#REF!,Tabela1[[#This Row],[Colunas5]]),"")</f>
        <v/>
      </c>
      <c r="X1384" s="14">
        <f>Tabela1[[#This Row],[QIANTIDADE EXPEDIDA]]*Tabela1[[#This Row],[PESO UNI]]</f>
        <v>0</v>
      </c>
      <c r="Y1384" s="14">
        <f t="shared" si="192"/>
        <v>0</v>
      </c>
      <c r="Z1384" s="21">
        <f>Tabela1[[#This Row],[PESO TOTAL]]-Tabela1[[#This Row],[Peso Expedido]]</f>
        <v>0</v>
      </c>
      <c r="AA1384" s="18"/>
      <c r="AB1384" s="40"/>
      <c r="AC1384" s="40"/>
      <c r="AD1384" s="40"/>
      <c r="AE1384" s="40"/>
      <c r="AF1384" s="40"/>
      <c r="AG1384" s="40"/>
      <c r="AH1384" s="40"/>
      <c r="AI1384" s="40" t="str">
        <f t="shared" si="196"/>
        <v>ok</v>
      </c>
      <c r="AJ1384"/>
      <c r="AK1384" t="str">
        <f>Tabela1[[#This Row],[Coluna1]]&amp;Tabela1[[#This Row],[PEDIDO]]</f>
        <v/>
      </c>
      <c r="AL1384"/>
      <c r="AM1384"/>
      <c r="AN1384"/>
      <c r="AO1384" t="str">
        <f t="shared" si="193"/>
        <v>/</v>
      </c>
      <c r="AP1384" t="str">
        <f>Tabela1[[#This Row],[TAG]]&amp;Tabela1[[#This Row],[PEDIDO]]&amp;Tabela1[[#This Row],[PRODUTO]]</f>
        <v/>
      </c>
      <c r="AQ1384" s="23" t="str">
        <f>Tabela1[[#This Row],[PRODUTO]]&amp;Tabela1[[#This Row],[TAG]]</f>
        <v/>
      </c>
      <c r="AR1384" s="183">
        <f>Tabela1[[#This Row],[PESO TOTAL]]*Tabela1[[#This Row],[MATÉRIA PRIMA]]</f>
        <v>0</v>
      </c>
      <c r="AS1384" s="28">
        <f>Tabela1[[#This Row],[PESO TOTAL]]*Tabela1[[#This Row],[PREPARAÇÃO ]]</f>
        <v>0</v>
      </c>
      <c r="AT1384" s="28">
        <f>Tabela1[[#This Row],[PESO TOTAL]]*Tabela1[[#This Row],[CALDEIRARIA]]</f>
        <v>0</v>
      </c>
      <c r="AU1384" s="28">
        <f>Tabela1[[#This Row],[PESO TOTAL]]*Tabela1[[#This Row],[SOLDA]]</f>
        <v>0</v>
      </c>
      <c r="AV1384" s="28">
        <f>Tabela1[[#This Row],[PESO TOTAL]]*Tabela1[[#This Row],[ACABAMENTO]]</f>
        <v>0</v>
      </c>
      <c r="AW1384" s="28">
        <f>Tabela1[[#This Row],[PESO TOTAL]]*Tabela1[[#This Row],[PRONTO ACABADO]]</f>
        <v>0</v>
      </c>
      <c r="AX1384" s="28">
        <f>Tabela1[[#This Row],[PESO TOTAL]]*Tabela1[[#This Row],[EXPEDIÇÃO ]]</f>
        <v>0</v>
      </c>
      <c r="AY1384" s="28" t="str">
        <f>Tabela1[[#This Row],[PEDIDO]]&amp;Tabela1[[#This Row],[PRODUTO]]</f>
        <v/>
      </c>
      <c r="AZ1384" s="44">
        <f>IF(AF1384="",0,IF(ISTEXT(AF1384),H1384*VALUE(SUBSTITUTE(AF1384,"%",""))/100,H1384*AF1384))-Tabela1[[#This Row],[PRONTO ACABADO2]]</f>
        <v>0</v>
      </c>
      <c r="BA1384" s="44">
        <f>IF(AG1384="",0,IF(ISTEXT(AG1384),H1384*VALUE(SUBSTITUTE(AG1384,"%",""))/100,H1384*AG1384))-Tabela1[[#This Row],[PESO EXPEDIDO2]]</f>
        <v>0</v>
      </c>
      <c r="BB1384" s="44">
        <f t="shared" si="194"/>
        <v>0</v>
      </c>
      <c r="BC1384" s="44">
        <f t="shared" si="195"/>
        <v>0</v>
      </c>
      <c r="BD1384" s="44"/>
    </row>
    <row r="1385" spans="1:56" ht="15.75" hidden="1" customHeight="1" x14ac:dyDescent="0.25">
      <c r="A1385" s="6"/>
      <c r="B1385" s="22"/>
      <c r="C1385" s="7"/>
      <c r="D1385" s="46"/>
      <c r="E1385" s="7"/>
      <c r="F1385" s="7"/>
      <c r="G1385" s="44"/>
      <c r="H1385" s="41">
        <f>Tabela1[[#This Row],[PESO UNI]]*Tabela1[[#This Row],[QTE]]</f>
        <v>0</v>
      </c>
      <c r="I1385" s="7"/>
      <c r="J1385" s="8"/>
      <c r="K1385" s="8"/>
      <c r="L1385" s="9"/>
      <c r="M1385" s="10"/>
      <c r="N1385" s="8"/>
      <c r="O1385" s="12"/>
      <c r="P1385" s="13"/>
      <c r="Q1385" s="14">
        <f>Tabela1[[#This Row],[QTDE/ Fabricação]]-Tabela1[[#This Row],[QTE]]</f>
        <v>0</v>
      </c>
      <c r="R1385" s="19">
        <f t="shared" si="190"/>
        <v>0</v>
      </c>
      <c r="S1385" s="19">
        <f t="shared" si="189"/>
        <v>0</v>
      </c>
      <c r="T1385" s="20">
        <f t="shared" si="191"/>
        <v>0</v>
      </c>
      <c r="U1385" s="17">
        <f>IFERROR(SUMIF('LISTA DE EMBARQUE'!B:B,MICRO!E:E,'LISTA DE EMBARQUE'!G:G),"")</f>
        <v>0</v>
      </c>
      <c r="V1385" s="12" t="str">
        <f>IFERROR(VLOOKUP(Tabela1[[#This Row],[COD.MDE]],'LISTA DE EMBARQUE'!B:L,11,0),"")</f>
        <v/>
      </c>
      <c r="W1385" s="13" t="str">
        <f>IFERROR(COUNTIF(#REF!,Tabela1[[#This Row],[Colunas5]]),"")</f>
        <v/>
      </c>
      <c r="X1385" s="14">
        <f>Tabela1[[#This Row],[QIANTIDADE EXPEDIDA]]*Tabela1[[#This Row],[PESO UNI]]</f>
        <v>0</v>
      </c>
      <c r="Y1385" s="14">
        <f t="shared" si="192"/>
        <v>0</v>
      </c>
      <c r="Z1385" s="21">
        <f>Tabela1[[#This Row],[PESO TOTAL]]-Tabela1[[#This Row],[Peso Expedido]]</f>
        <v>0</v>
      </c>
      <c r="AA1385" s="18"/>
      <c r="AB1385" s="40"/>
      <c r="AC1385" s="40"/>
      <c r="AD1385" s="40"/>
      <c r="AE1385" s="40"/>
      <c r="AF1385" s="40"/>
      <c r="AG1385" s="40"/>
      <c r="AH1385" s="40"/>
      <c r="AI1385" s="40" t="str">
        <f t="shared" si="196"/>
        <v>ok</v>
      </c>
      <c r="AJ1385"/>
      <c r="AK1385" t="str">
        <f>Tabela1[[#This Row],[Coluna1]]&amp;Tabela1[[#This Row],[PEDIDO]]</f>
        <v/>
      </c>
      <c r="AL1385"/>
      <c r="AM1385"/>
      <c r="AN1385"/>
      <c r="AO1385" t="str">
        <f t="shared" si="193"/>
        <v>/</v>
      </c>
      <c r="AP1385" t="str">
        <f>Tabela1[[#This Row],[TAG]]&amp;Tabela1[[#This Row],[PEDIDO]]&amp;Tabela1[[#This Row],[PRODUTO]]</f>
        <v/>
      </c>
      <c r="AQ1385" s="23" t="str">
        <f>Tabela1[[#This Row],[PRODUTO]]&amp;Tabela1[[#This Row],[TAG]]</f>
        <v/>
      </c>
      <c r="AR1385" s="183">
        <f>Tabela1[[#This Row],[PESO TOTAL]]*Tabela1[[#This Row],[MATÉRIA PRIMA]]</f>
        <v>0</v>
      </c>
      <c r="AS1385" s="28">
        <f>Tabela1[[#This Row],[PESO TOTAL]]*Tabela1[[#This Row],[PREPARAÇÃO ]]</f>
        <v>0</v>
      </c>
      <c r="AT1385" s="28">
        <f>Tabela1[[#This Row],[PESO TOTAL]]*Tabela1[[#This Row],[CALDEIRARIA]]</f>
        <v>0</v>
      </c>
      <c r="AU1385" s="28">
        <f>Tabela1[[#This Row],[PESO TOTAL]]*Tabela1[[#This Row],[SOLDA]]</f>
        <v>0</v>
      </c>
      <c r="AV1385" s="28">
        <f>Tabela1[[#This Row],[PESO TOTAL]]*Tabela1[[#This Row],[ACABAMENTO]]</f>
        <v>0</v>
      </c>
      <c r="AW1385" s="28">
        <f>Tabela1[[#This Row],[PESO TOTAL]]*Tabela1[[#This Row],[PRONTO ACABADO]]</f>
        <v>0</v>
      </c>
      <c r="AX1385" s="28">
        <f>Tabela1[[#This Row],[PESO TOTAL]]*Tabela1[[#This Row],[EXPEDIÇÃO ]]</f>
        <v>0</v>
      </c>
      <c r="AY1385" s="28" t="str">
        <f>Tabela1[[#This Row],[PEDIDO]]&amp;Tabela1[[#This Row],[PRODUTO]]</f>
        <v/>
      </c>
      <c r="AZ1385" s="44">
        <f>IF(AF1385="",0,IF(ISTEXT(AF1385),H1385*VALUE(SUBSTITUTE(AF1385,"%",""))/100,H1385*AF1385))-Tabela1[[#This Row],[PRONTO ACABADO2]]</f>
        <v>0</v>
      </c>
      <c r="BA1385" s="44">
        <f>IF(AG1385="",0,IF(ISTEXT(AG1385),H1385*VALUE(SUBSTITUTE(AG1385,"%",""))/100,H1385*AG1385))-Tabela1[[#This Row],[PESO EXPEDIDO2]]</f>
        <v>0</v>
      </c>
      <c r="BB1385" s="44">
        <f t="shared" si="194"/>
        <v>0</v>
      </c>
      <c r="BC1385" s="44">
        <f t="shared" si="195"/>
        <v>0</v>
      </c>
      <c r="BD1385" s="44"/>
    </row>
    <row r="1386" spans="1:56" ht="15.75" hidden="1" customHeight="1" x14ac:dyDescent="0.25">
      <c r="A1386" s="6"/>
      <c r="B1386" s="22"/>
      <c r="C1386" s="7"/>
      <c r="D1386" s="46"/>
      <c r="E1386" s="7"/>
      <c r="F1386" s="7"/>
      <c r="G1386" s="44"/>
      <c r="H1386" s="41">
        <f>Tabela1[[#This Row],[PESO UNI]]*Tabela1[[#This Row],[QTE]]</f>
        <v>0</v>
      </c>
      <c r="I1386" s="7"/>
      <c r="J1386" s="8"/>
      <c r="K1386" s="8"/>
      <c r="L1386" s="9"/>
      <c r="M1386" s="10"/>
      <c r="N1386" s="8"/>
      <c r="O1386" s="12"/>
      <c r="P1386" s="13"/>
      <c r="Q1386" s="14">
        <f>Tabela1[[#This Row],[QTDE/ Fabricação]]-Tabela1[[#This Row],[QTE]]</f>
        <v>0</v>
      </c>
      <c r="R1386" s="19">
        <f t="shared" si="190"/>
        <v>0</v>
      </c>
      <c r="S1386" s="19">
        <f t="shared" si="189"/>
        <v>0</v>
      </c>
      <c r="T1386" s="20">
        <f t="shared" si="191"/>
        <v>0</v>
      </c>
      <c r="U1386" s="17">
        <f>IFERROR(SUMIF('LISTA DE EMBARQUE'!B:B,MICRO!E:E,'LISTA DE EMBARQUE'!G:G),"")</f>
        <v>0</v>
      </c>
      <c r="V1386" s="12" t="str">
        <f>IFERROR(VLOOKUP(Tabela1[[#This Row],[COD.MDE]],'LISTA DE EMBARQUE'!B:L,11,0),"")</f>
        <v/>
      </c>
      <c r="W1386" s="13" t="str">
        <f>IFERROR(COUNTIF(#REF!,Tabela1[[#This Row],[Colunas5]]),"")</f>
        <v/>
      </c>
      <c r="X1386" s="14">
        <f>Tabela1[[#This Row],[QIANTIDADE EXPEDIDA]]*Tabela1[[#This Row],[PESO UNI]]</f>
        <v>0</v>
      </c>
      <c r="Y1386" s="14">
        <f t="shared" si="192"/>
        <v>0</v>
      </c>
      <c r="Z1386" s="21">
        <f>Tabela1[[#This Row],[PESO TOTAL]]-Tabela1[[#This Row],[Peso Expedido]]</f>
        <v>0</v>
      </c>
      <c r="AA1386" s="18"/>
      <c r="AB1386" s="40"/>
      <c r="AC1386" s="40"/>
      <c r="AD1386" s="40"/>
      <c r="AE1386" s="40"/>
      <c r="AF1386" s="40"/>
      <c r="AG1386" s="40"/>
      <c r="AH1386" s="40"/>
      <c r="AI1386" s="40" t="str">
        <f t="shared" si="196"/>
        <v>ok</v>
      </c>
      <c r="AJ1386"/>
      <c r="AK1386" t="str">
        <f>Tabela1[[#This Row],[Coluna1]]&amp;Tabela1[[#This Row],[PEDIDO]]</f>
        <v/>
      </c>
      <c r="AL1386"/>
      <c r="AM1386"/>
      <c r="AN1386"/>
      <c r="AO1386" t="str">
        <f t="shared" si="193"/>
        <v>/</v>
      </c>
      <c r="AP1386" t="str">
        <f>Tabela1[[#This Row],[TAG]]&amp;Tabela1[[#This Row],[PEDIDO]]&amp;Tabela1[[#This Row],[PRODUTO]]</f>
        <v/>
      </c>
      <c r="AQ1386" s="23" t="str">
        <f>Tabela1[[#This Row],[PRODUTO]]&amp;Tabela1[[#This Row],[TAG]]</f>
        <v/>
      </c>
      <c r="AR1386" s="183">
        <f>Tabela1[[#This Row],[PESO TOTAL]]*Tabela1[[#This Row],[MATÉRIA PRIMA]]</f>
        <v>0</v>
      </c>
      <c r="AS1386" s="28">
        <f>Tabela1[[#This Row],[PESO TOTAL]]*Tabela1[[#This Row],[PREPARAÇÃO ]]</f>
        <v>0</v>
      </c>
      <c r="AT1386" s="28">
        <f>Tabela1[[#This Row],[PESO TOTAL]]*Tabela1[[#This Row],[CALDEIRARIA]]</f>
        <v>0</v>
      </c>
      <c r="AU1386" s="28">
        <f>Tabela1[[#This Row],[PESO TOTAL]]*Tabela1[[#This Row],[SOLDA]]</f>
        <v>0</v>
      </c>
      <c r="AV1386" s="28">
        <f>Tabela1[[#This Row],[PESO TOTAL]]*Tabela1[[#This Row],[ACABAMENTO]]</f>
        <v>0</v>
      </c>
      <c r="AW1386" s="28">
        <f>Tabela1[[#This Row],[PESO TOTAL]]*Tabela1[[#This Row],[PRONTO ACABADO]]</f>
        <v>0</v>
      </c>
      <c r="AX1386" s="28">
        <f>Tabela1[[#This Row],[PESO TOTAL]]*Tabela1[[#This Row],[EXPEDIÇÃO ]]</f>
        <v>0</v>
      </c>
      <c r="AY1386" s="28" t="str">
        <f>Tabela1[[#This Row],[PEDIDO]]&amp;Tabela1[[#This Row],[PRODUTO]]</f>
        <v/>
      </c>
      <c r="AZ1386" s="44">
        <f>IF(AF1386="",0,IF(ISTEXT(AF1386),H1386*VALUE(SUBSTITUTE(AF1386,"%",""))/100,H1386*AF1386))-Tabela1[[#This Row],[PRONTO ACABADO2]]</f>
        <v>0</v>
      </c>
      <c r="BA1386" s="44">
        <f>IF(AG1386="",0,IF(ISTEXT(AG1386),H1386*VALUE(SUBSTITUTE(AG1386,"%",""))/100,H1386*AG1386))-Tabela1[[#This Row],[PESO EXPEDIDO2]]</f>
        <v>0</v>
      </c>
      <c r="BB1386" s="44">
        <f t="shared" si="194"/>
        <v>0</v>
      </c>
      <c r="BC1386" s="44">
        <f t="shared" si="195"/>
        <v>0</v>
      </c>
      <c r="BD1386" s="44"/>
    </row>
    <row r="1387" spans="1:56" ht="15.75" hidden="1" customHeight="1" x14ac:dyDescent="0.25">
      <c r="A1387" s="6"/>
      <c r="B1387" s="22"/>
      <c r="C1387" s="7"/>
      <c r="D1387" s="46"/>
      <c r="E1387" s="7"/>
      <c r="F1387" s="7"/>
      <c r="G1387" s="44"/>
      <c r="H1387" s="41">
        <f>Tabela1[[#This Row],[PESO UNI]]*Tabela1[[#This Row],[QTE]]</f>
        <v>0</v>
      </c>
      <c r="I1387" s="7"/>
      <c r="J1387" s="8"/>
      <c r="K1387" s="8"/>
      <c r="L1387" s="9"/>
      <c r="M1387" s="10"/>
      <c r="N1387" s="8"/>
      <c r="O1387" s="12"/>
      <c r="P1387" s="13"/>
      <c r="Q1387" s="14">
        <f>Tabela1[[#This Row],[QTDE/ Fabricação]]-Tabela1[[#This Row],[QTE]]</f>
        <v>0</v>
      </c>
      <c r="R1387" s="19">
        <f t="shared" si="190"/>
        <v>0</v>
      </c>
      <c r="S1387" s="19">
        <f t="shared" si="189"/>
        <v>0</v>
      </c>
      <c r="T1387" s="20">
        <f t="shared" si="191"/>
        <v>0</v>
      </c>
      <c r="U1387" s="17">
        <f>IFERROR(SUMIF('LISTA DE EMBARQUE'!B:B,MICRO!E:E,'LISTA DE EMBARQUE'!G:G),"")</f>
        <v>0</v>
      </c>
      <c r="V1387" s="12" t="str">
        <f>IFERROR(VLOOKUP(Tabela1[[#This Row],[COD.MDE]],'LISTA DE EMBARQUE'!B:L,11,0),"")</f>
        <v/>
      </c>
      <c r="W1387" s="13" t="str">
        <f>IFERROR(COUNTIF(#REF!,Tabela1[[#This Row],[Colunas5]]),"")</f>
        <v/>
      </c>
      <c r="X1387" s="14">
        <f>Tabela1[[#This Row],[QIANTIDADE EXPEDIDA]]*Tabela1[[#This Row],[PESO UNI]]</f>
        <v>0</v>
      </c>
      <c r="Y1387" s="14">
        <f t="shared" si="192"/>
        <v>0</v>
      </c>
      <c r="Z1387" s="21">
        <f>Tabela1[[#This Row],[PESO TOTAL]]-Tabela1[[#This Row],[Peso Expedido]]</f>
        <v>0</v>
      </c>
      <c r="AA1387" s="18"/>
      <c r="AB1387" s="40"/>
      <c r="AC1387" s="40"/>
      <c r="AD1387" s="40"/>
      <c r="AE1387" s="40"/>
      <c r="AF1387" s="40"/>
      <c r="AG1387" s="40"/>
      <c r="AH1387" s="40"/>
      <c r="AI1387" s="40" t="str">
        <f t="shared" si="196"/>
        <v>ok</v>
      </c>
      <c r="AJ1387"/>
      <c r="AK1387" t="str">
        <f>Tabela1[[#This Row],[Coluna1]]&amp;Tabela1[[#This Row],[PEDIDO]]</f>
        <v/>
      </c>
      <c r="AL1387"/>
      <c r="AM1387"/>
      <c r="AN1387"/>
      <c r="AO1387" t="str">
        <f t="shared" si="193"/>
        <v>/</v>
      </c>
      <c r="AP1387" t="str">
        <f>Tabela1[[#This Row],[TAG]]&amp;Tabela1[[#This Row],[PEDIDO]]&amp;Tabela1[[#This Row],[PRODUTO]]</f>
        <v/>
      </c>
      <c r="AQ1387" s="23" t="str">
        <f>Tabela1[[#This Row],[PRODUTO]]&amp;Tabela1[[#This Row],[TAG]]</f>
        <v/>
      </c>
      <c r="AR1387" s="183">
        <f>Tabela1[[#This Row],[PESO TOTAL]]*Tabela1[[#This Row],[MATÉRIA PRIMA]]</f>
        <v>0</v>
      </c>
      <c r="AS1387" s="28">
        <f>Tabela1[[#This Row],[PESO TOTAL]]*Tabela1[[#This Row],[PREPARAÇÃO ]]</f>
        <v>0</v>
      </c>
      <c r="AT1387" s="28">
        <f>Tabela1[[#This Row],[PESO TOTAL]]*Tabela1[[#This Row],[CALDEIRARIA]]</f>
        <v>0</v>
      </c>
      <c r="AU1387" s="28">
        <f>Tabela1[[#This Row],[PESO TOTAL]]*Tabela1[[#This Row],[SOLDA]]</f>
        <v>0</v>
      </c>
      <c r="AV1387" s="28">
        <f>Tabela1[[#This Row],[PESO TOTAL]]*Tabela1[[#This Row],[ACABAMENTO]]</f>
        <v>0</v>
      </c>
      <c r="AW1387" s="28">
        <f>Tabela1[[#This Row],[PESO TOTAL]]*Tabela1[[#This Row],[PRONTO ACABADO]]</f>
        <v>0</v>
      </c>
      <c r="AX1387" s="28">
        <f>Tabela1[[#This Row],[PESO TOTAL]]*Tabela1[[#This Row],[EXPEDIÇÃO ]]</f>
        <v>0</v>
      </c>
      <c r="AY1387" s="28" t="str">
        <f>Tabela1[[#This Row],[PEDIDO]]&amp;Tabela1[[#This Row],[PRODUTO]]</f>
        <v/>
      </c>
      <c r="AZ1387" s="44">
        <f>IF(AF1387="",0,IF(ISTEXT(AF1387),H1387*VALUE(SUBSTITUTE(AF1387,"%",""))/100,H1387*AF1387))-Tabela1[[#This Row],[PRONTO ACABADO2]]</f>
        <v>0</v>
      </c>
      <c r="BA1387" s="44">
        <f>IF(AG1387="",0,IF(ISTEXT(AG1387),H1387*VALUE(SUBSTITUTE(AG1387,"%",""))/100,H1387*AG1387))-Tabela1[[#This Row],[PESO EXPEDIDO2]]</f>
        <v>0</v>
      </c>
      <c r="BB1387" s="44">
        <f t="shared" si="194"/>
        <v>0</v>
      </c>
      <c r="BC1387" s="44">
        <f t="shared" si="195"/>
        <v>0</v>
      </c>
      <c r="BD1387" s="44"/>
    </row>
    <row r="1388" spans="1:56" ht="15.75" hidden="1" customHeight="1" x14ac:dyDescent="0.25">
      <c r="A1388" s="6"/>
      <c r="B1388" s="22"/>
      <c r="C1388" s="7"/>
      <c r="D1388" s="46"/>
      <c r="E1388" s="7"/>
      <c r="F1388" s="7"/>
      <c r="G1388" s="44"/>
      <c r="H1388" s="41">
        <f>Tabela1[[#This Row],[PESO UNI]]*Tabela1[[#This Row],[QTE]]</f>
        <v>0</v>
      </c>
      <c r="I1388" s="7"/>
      <c r="J1388" s="8"/>
      <c r="K1388" s="8"/>
      <c r="L1388" s="9"/>
      <c r="M1388" s="10"/>
      <c r="N1388" s="8"/>
      <c r="O1388" s="12"/>
      <c r="P1388" s="13"/>
      <c r="Q1388" s="14">
        <f>Tabela1[[#This Row],[QTDE/ Fabricação]]-Tabela1[[#This Row],[QTE]]</f>
        <v>0</v>
      </c>
      <c r="R1388" s="19">
        <f t="shared" si="190"/>
        <v>0</v>
      </c>
      <c r="S1388" s="19">
        <f t="shared" si="189"/>
        <v>0</v>
      </c>
      <c r="T1388" s="20">
        <f t="shared" si="191"/>
        <v>0</v>
      </c>
      <c r="U1388" s="17">
        <f>IFERROR(SUMIF('LISTA DE EMBARQUE'!B:B,MICRO!E:E,'LISTA DE EMBARQUE'!G:G),"")</f>
        <v>0</v>
      </c>
      <c r="V1388" s="12" t="str">
        <f>IFERROR(VLOOKUP(Tabela1[[#This Row],[COD.MDE]],'LISTA DE EMBARQUE'!B:L,11,0),"")</f>
        <v/>
      </c>
      <c r="W1388" s="13" t="str">
        <f>IFERROR(COUNTIF(#REF!,Tabela1[[#This Row],[Colunas5]]),"")</f>
        <v/>
      </c>
      <c r="X1388" s="14">
        <f>Tabela1[[#This Row],[QIANTIDADE EXPEDIDA]]*Tabela1[[#This Row],[PESO UNI]]</f>
        <v>0</v>
      </c>
      <c r="Y1388" s="14">
        <f t="shared" si="192"/>
        <v>0</v>
      </c>
      <c r="Z1388" s="21">
        <f>Tabela1[[#This Row],[PESO TOTAL]]-Tabela1[[#This Row],[Peso Expedido]]</f>
        <v>0</v>
      </c>
      <c r="AA1388" s="18"/>
      <c r="AB1388" s="40"/>
      <c r="AC1388" s="40"/>
      <c r="AD1388" s="40"/>
      <c r="AE1388" s="40"/>
      <c r="AF1388" s="40"/>
      <c r="AG1388" s="40"/>
      <c r="AH1388" s="40"/>
      <c r="AI1388" s="40" t="str">
        <f t="shared" si="196"/>
        <v>ok</v>
      </c>
      <c r="AJ1388"/>
      <c r="AK1388" t="str">
        <f>Tabela1[[#This Row],[Coluna1]]&amp;Tabela1[[#This Row],[PEDIDO]]</f>
        <v/>
      </c>
      <c r="AL1388"/>
      <c r="AM1388"/>
      <c r="AN1388"/>
      <c r="AO1388" t="str">
        <f t="shared" si="193"/>
        <v>/</v>
      </c>
      <c r="AP1388" t="str">
        <f>Tabela1[[#This Row],[TAG]]&amp;Tabela1[[#This Row],[PEDIDO]]&amp;Tabela1[[#This Row],[PRODUTO]]</f>
        <v/>
      </c>
      <c r="AQ1388" s="23" t="str">
        <f>Tabela1[[#This Row],[PRODUTO]]&amp;Tabela1[[#This Row],[TAG]]</f>
        <v/>
      </c>
      <c r="AR1388" s="183">
        <f>Tabela1[[#This Row],[PESO TOTAL]]*Tabela1[[#This Row],[MATÉRIA PRIMA]]</f>
        <v>0</v>
      </c>
      <c r="AS1388" s="28">
        <f>Tabela1[[#This Row],[PESO TOTAL]]*Tabela1[[#This Row],[PREPARAÇÃO ]]</f>
        <v>0</v>
      </c>
      <c r="AT1388" s="28">
        <f>Tabela1[[#This Row],[PESO TOTAL]]*Tabela1[[#This Row],[CALDEIRARIA]]</f>
        <v>0</v>
      </c>
      <c r="AU1388" s="28">
        <f>Tabela1[[#This Row],[PESO TOTAL]]*Tabela1[[#This Row],[SOLDA]]</f>
        <v>0</v>
      </c>
      <c r="AV1388" s="28">
        <f>Tabela1[[#This Row],[PESO TOTAL]]*Tabela1[[#This Row],[ACABAMENTO]]</f>
        <v>0</v>
      </c>
      <c r="AW1388" s="28">
        <f>Tabela1[[#This Row],[PESO TOTAL]]*Tabela1[[#This Row],[PRONTO ACABADO]]</f>
        <v>0</v>
      </c>
      <c r="AX1388" s="28">
        <f>Tabela1[[#This Row],[PESO TOTAL]]*Tabela1[[#This Row],[EXPEDIÇÃO ]]</f>
        <v>0</v>
      </c>
      <c r="AY1388" s="28" t="str">
        <f>Tabela1[[#This Row],[PEDIDO]]&amp;Tabela1[[#This Row],[PRODUTO]]</f>
        <v/>
      </c>
      <c r="AZ1388" s="44">
        <f>IF(AF1388="",0,IF(ISTEXT(AF1388),H1388*VALUE(SUBSTITUTE(AF1388,"%",""))/100,H1388*AF1388))-Tabela1[[#This Row],[PRONTO ACABADO2]]</f>
        <v>0</v>
      </c>
      <c r="BA1388" s="44">
        <f>IF(AG1388="",0,IF(ISTEXT(AG1388),H1388*VALUE(SUBSTITUTE(AG1388,"%",""))/100,H1388*AG1388))-Tabela1[[#This Row],[PESO EXPEDIDO2]]</f>
        <v>0</v>
      </c>
      <c r="BB1388" s="44">
        <f t="shared" si="194"/>
        <v>0</v>
      </c>
      <c r="BC1388" s="44">
        <f t="shared" si="195"/>
        <v>0</v>
      </c>
      <c r="BD1388" s="44"/>
    </row>
    <row r="1389" spans="1:56" ht="15.75" hidden="1" customHeight="1" x14ac:dyDescent="0.25">
      <c r="A1389" s="6"/>
      <c r="B1389" s="22"/>
      <c r="C1389" s="7"/>
      <c r="D1389" s="46"/>
      <c r="E1389" s="7"/>
      <c r="F1389" s="7"/>
      <c r="G1389" s="44"/>
      <c r="H1389" s="41">
        <f>Tabela1[[#This Row],[PESO UNI]]*Tabela1[[#This Row],[QTE]]</f>
        <v>0</v>
      </c>
      <c r="I1389" s="7"/>
      <c r="J1389" s="8"/>
      <c r="K1389" s="8"/>
      <c r="L1389" s="9"/>
      <c r="M1389" s="10"/>
      <c r="N1389" s="8"/>
      <c r="O1389" s="12"/>
      <c r="P1389" s="13"/>
      <c r="Q1389" s="14">
        <f>Tabela1[[#This Row],[QTDE/ Fabricação]]-Tabela1[[#This Row],[QTE]]</f>
        <v>0</v>
      </c>
      <c r="R1389" s="19">
        <f t="shared" si="190"/>
        <v>0</v>
      </c>
      <c r="S1389" s="19">
        <f t="shared" si="189"/>
        <v>0</v>
      </c>
      <c r="T1389" s="20">
        <f t="shared" si="191"/>
        <v>0</v>
      </c>
      <c r="U1389" s="17">
        <f>IFERROR(SUMIF('LISTA DE EMBARQUE'!B:B,MICRO!E:E,'LISTA DE EMBARQUE'!G:G),"")</f>
        <v>0</v>
      </c>
      <c r="V1389" s="12" t="str">
        <f>IFERROR(VLOOKUP(Tabela1[[#This Row],[COD.MDE]],'LISTA DE EMBARQUE'!B:L,11,0),"")</f>
        <v/>
      </c>
      <c r="W1389" s="13" t="str">
        <f>IFERROR(COUNTIF(#REF!,Tabela1[[#This Row],[Colunas5]]),"")</f>
        <v/>
      </c>
      <c r="X1389" s="14">
        <f>Tabela1[[#This Row],[QIANTIDADE EXPEDIDA]]*Tabela1[[#This Row],[PESO UNI]]</f>
        <v>0</v>
      </c>
      <c r="Y1389" s="14">
        <f t="shared" si="192"/>
        <v>0</v>
      </c>
      <c r="Z1389" s="21">
        <f>Tabela1[[#This Row],[PESO TOTAL]]-Tabela1[[#This Row],[Peso Expedido]]</f>
        <v>0</v>
      </c>
      <c r="AA1389" s="18"/>
      <c r="AB1389" s="40"/>
      <c r="AC1389" s="40"/>
      <c r="AD1389" s="40"/>
      <c r="AE1389" s="40"/>
      <c r="AF1389" s="40"/>
      <c r="AG1389" s="40"/>
      <c r="AH1389" s="40"/>
      <c r="AI1389" s="40" t="str">
        <f t="shared" si="196"/>
        <v>ok</v>
      </c>
      <c r="AJ1389"/>
      <c r="AK1389" t="str">
        <f>Tabela1[[#This Row],[Coluna1]]&amp;Tabela1[[#This Row],[PEDIDO]]</f>
        <v/>
      </c>
      <c r="AL1389"/>
      <c r="AM1389"/>
      <c r="AN1389"/>
      <c r="AO1389" t="str">
        <f t="shared" si="193"/>
        <v>/</v>
      </c>
      <c r="AP1389" t="str">
        <f>Tabela1[[#This Row],[TAG]]&amp;Tabela1[[#This Row],[PEDIDO]]&amp;Tabela1[[#This Row],[PRODUTO]]</f>
        <v/>
      </c>
      <c r="AQ1389" s="23" t="str">
        <f>Tabela1[[#This Row],[PRODUTO]]&amp;Tabela1[[#This Row],[TAG]]</f>
        <v/>
      </c>
      <c r="AR1389" s="183">
        <f>Tabela1[[#This Row],[PESO TOTAL]]*Tabela1[[#This Row],[MATÉRIA PRIMA]]</f>
        <v>0</v>
      </c>
      <c r="AS1389" s="28">
        <f>Tabela1[[#This Row],[PESO TOTAL]]*Tabela1[[#This Row],[PREPARAÇÃO ]]</f>
        <v>0</v>
      </c>
      <c r="AT1389" s="28">
        <f>Tabela1[[#This Row],[PESO TOTAL]]*Tabela1[[#This Row],[CALDEIRARIA]]</f>
        <v>0</v>
      </c>
      <c r="AU1389" s="28">
        <f>Tabela1[[#This Row],[PESO TOTAL]]*Tabela1[[#This Row],[SOLDA]]</f>
        <v>0</v>
      </c>
      <c r="AV1389" s="28">
        <f>Tabela1[[#This Row],[PESO TOTAL]]*Tabela1[[#This Row],[ACABAMENTO]]</f>
        <v>0</v>
      </c>
      <c r="AW1389" s="28">
        <f>Tabela1[[#This Row],[PESO TOTAL]]*Tabela1[[#This Row],[PRONTO ACABADO]]</f>
        <v>0</v>
      </c>
      <c r="AX1389" s="28">
        <f>Tabela1[[#This Row],[PESO TOTAL]]*Tabela1[[#This Row],[EXPEDIÇÃO ]]</f>
        <v>0</v>
      </c>
      <c r="AY1389" s="28" t="str">
        <f>Tabela1[[#This Row],[PEDIDO]]&amp;Tabela1[[#This Row],[PRODUTO]]</f>
        <v/>
      </c>
      <c r="AZ1389" s="44">
        <f>IF(AF1389="",0,IF(ISTEXT(AF1389),H1389*VALUE(SUBSTITUTE(AF1389,"%",""))/100,H1389*AF1389))-Tabela1[[#This Row],[PRONTO ACABADO2]]</f>
        <v>0</v>
      </c>
      <c r="BA1389" s="44">
        <f>IF(AG1389="",0,IF(ISTEXT(AG1389),H1389*VALUE(SUBSTITUTE(AG1389,"%",""))/100,H1389*AG1389))-Tabela1[[#This Row],[PESO EXPEDIDO2]]</f>
        <v>0</v>
      </c>
      <c r="BB1389" s="44">
        <f t="shared" si="194"/>
        <v>0</v>
      </c>
      <c r="BC1389" s="44">
        <f t="shared" si="195"/>
        <v>0</v>
      </c>
      <c r="BD1389" s="44"/>
    </row>
    <row r="1390" spans="1:56" ht="15.75" hidden="1" customHeight="1" x14ac:dyDescent="0.25">
      <c r="A1390" s="6"/>
      <c r="B1390" s="22"/>
      <c r="C1390" s="7"/>
      <c r="D1390" s="46"/>
      <c r="E1390" s="7"/>
      <c r="F1390" s="7"/>
      <c r="G1390" s="44"/>
      <c r="H1390" s="41">
        <f>Tabela1[[#This Row],[PESO UNI]]*Tabela1[[#This Row],[QTE]]</f>
        <v>0</v>
      </c>
      <c r="I1390" s="7"/>
      <c r="J1390" s="8"/>
      <c r="K1390" s="8"/>
      <c r="L1390" s="9"/>
      <c r="M1390" s="10"/>
      <c r="N1390" s="8"/>
      <c r="O1390" s="12"/>
      <c r="P1390" s="13"/>
      <c r="Q1390" s="14">
        <f>Tabela1[[#This Row],[QTDE/ Fabricação]]-Tabela1[[#This Row],[QTE]]</f>
        <v>0</v>
      </c>
      <c r="R1390" s="19">
        <f t="shared" si="190"/>
        <v>0</v>
      </c>
      <c r="S1390" s="19">
        <f t="shared" si="189"/>
        <v>0</v>
      </c>
      <c r="T1390" s="20">
        <f t="shared" si="191"/>
        <v>0</v>
      </c>
      <c r="U1390" s="17">
        <f>IFERROR(SUMIF('LISTA DE EMBARQUE'!B:B,MICRO!E:E,'LISTA DE EMBARQUE'!G:G),"")</f>
        <v>0</v>
      </c>
      <c r="V1390" s="12" t="str">
        <f>IFERROR(VLOOKUP(Tabela1[[#This Row],[COD.MDE]],'LISTA DE EMBARQUE'!B:L,11,0),"")</f>
        <v/>
      </c>
      <c r="W1390" s="13" t="str">
        <f>IFERROR(COUNTIF(#REF!,Tabela1[[#This Row],[Colunas5]]),"")</f>
        <v/>
      </c>
      <c r="X1390" s="14">
        <f>Tabela1[[#This Row],[QIANTIDADE EXPEDIDA]]*Tabela1[[#This Row],[PESO UNI]]</f>
        <v>0</v>
      </c>
      <c r="Y1390" s="14">
        <f t="shared" si="192"/>
        <v>0</v>
      </c>
      <c r="Z1390" s="21">
        <f>Tabela1[[#This Row],[PESO TOTAL]]-Tabela1[[#This Row],[Peso Expedido]]</f>
        <v>0</v>
      </c>
      <c r="AA1390" s="18"/>
      <c r="AB1390" s="40"/>
      <c r="AC1390" s="40"/>
      <c r="AD1390" s="40"/>
      <c r="AE1390" s="40"/>
      <c r="AF1390" s="40"/>
      <c r="AG1390" s="40"/>
      <c r="AH1390" s="40"/>
      <c r="AI1390" s="40" t="str">
        <f t="shared" si="196"/>
        <v>ok</v>
      </c>
      <c r="AJ1390"/>
      <c r="AK1390" t="str">
        <f>Tabela1[[#This Row],[Coluna1]]&amp;Tabela1[[#This Row],[PEDIDO]]</f>
        <v/>
      </c>
      <c r="AL1390"/>
      <c r="AM1390"/>
      <c r="AN1390"/>
      <c r="AO1390" t="str">
        <f t="shared" si="193"/>
        <v>/</v>
      </c>
      <c r="AP1390" t="str">
        <f>Tabela1[[#This Row],[TAG]]&amp;Tabela1[[#This Row],[PEDIDO]]&amp;Tabela1[[#This Row],[PRODUTO]]</f>
        <v/>
      </c>
      <c r="AQ1390" s="23" t="str">
        <f>Tabela1[[#This Row],[PRODUTO]]&amp;Tabela1[[#This Row],[TAG]]</f>
        <v/>
      </c>
      <c r="AR1390" s="183">
        <f>Tabela1[[#This Row],[PESO TOTAL]]*Tabela1[[#This Row],[MATÉRIA PRIMA]]</f>
        <v>0</v>
      </c>
      <c r="AS1390" s="28">
        <f>Tabela1[[#This Row],[PESO TOTAL]]*Tabela1[[#This Row],[PREPARAÇÃO ]]</f>
        <v>0</v>
      </c>
      <c r="AT1390" s="28">
        <f>Tabela1[[#This Row],[PESO TOTAL]]*Tabela1[[#This Row],[CALDEIRARIA]]</f>
        <v>0</v>
      </c>
      <c r="AU1390" s="28">
        <f>Tabela1[[#This Row],[PESO TOTAL]]*Tabela1[[#This Row],[SOLDA]]</f>
        <v>0</v>
      </c>
      <c r="AV1390" s="28">
        <f>Tabela1[[#This Row],[PESO TOTAL]]*Tabela1[[#This Row],[ACABAMENTO]]</f>
        <v>0</v>
      </c>
      <c r="AW1390" s="28">
        <f>Tabela1[[#This Row],[PESO TOTAL]]*Tabela1[[#This Row],[PRONTO ACABADO]]</f>
        <v>0</v>
      </c>
      <c r="AX1390" s="28">
        <f>Tabela1[[#This Row],[PESO TOTAL]]*Tabela1[[#This Row],[EXPEDIÇÃO ]]</f>
        <v>0</v>
      </c>
      <c r="AY1390" s="28" t="str">
        <f>Tabela1[[#This Row],[PEDIDO]]&amp;Tabela1[[#This Row],[PRODUTO]]</f>
        <v/>
      </c>
      <c r="AZ1390" s="44">
        <f>IF(AF1390="",0,IF(ISTEXT(AF1390),H1390*VALUE(SUBSTITUTE(AF1390,"%",""))/100,H1390*AF1390))-Tabela1[[#This Row],[PRONTO ACABADO2]]</f>
        <v>0</v>
      </c>
      <c r="BA1390" s="44">
        <f>IF(AG1390="",0,IF(ISTEXT(AG1390),H1390*VALUE(SUBSTITUTE(AG1390,"%",""))/100,H1390*AG1390))-Tabela1[[#This Row],[PESO EXPEDIDO2]]</f>
        <v>0</v>
      </c>
      <c r="BB1390" s="44">
        <f t="shared" si="194"/>
        <v>0</v>
      </c>
      <c r="BC1390" s="44">
        <f t="shared" si="195"/>
        <v>0</v>
      </c>
      <c r="BD1390" s="44"/>
    </row>
    <row r="1391" spans="1:56" ht="15.75" hidden="1" customHeight="1" x14ac:dyDescent="0.25">
      <c r="A1391" s="6"/>
      <c r="B1391" s="22"/>
      <c r="C1391" s="7"/>
      <c r="D1391" s="46"/>
      <c r="E1391" s="7"/>
      <c r="F1391" s="7"/>
      <c r="G1391" s="44"/>
      <c r="H1391" s="41">
        <f>Tabela1[[#This Row],[PESO UNI]]*Tabela1[[#This Row],[QTE]]</f>
        <v>0</v>
      </c>
      <c r="I1391" s="7"/>
      <c r="J1391" s="8"/>
      <c r="K1391" s="8"/>
      <c r="L1391" s="9"/>
      <c r="M1391" s="10"/>
      <c r="N1391" s="8"/>
      <c r="O1391" s="12"/>
      <c r="P1391" s="13"/>
      <c r="Q1391" s="14">
        <f>Tabela1[[#This Row],[QTDE/ Fabricação]]-Tabela1[[#This Row],[QTE]]</f>
        <v>0</v>
      </c>
      <c r="R1391" s="19">
        <f t="shared" si="190"/>
        <v>0</v>
      </c>
      <c r="S1391" s="19">
        <f t="shared" si="189"/>
        <v>0</v>
      </c>
      <c r="T1391" s="20">
        <f t="shared" si="191"/>
        <v>0</v>
      </c>
      <c r="U1391" s="17">
        <f>IFERROR(SUMIF('LISTA DE EMBARQUE'!B:B,MICRO!E:E,'LISTA DE EMBARQUE'!G:G),"")</f>
        <v>0</v>
      </c>
      <c r="V1391" s="12" t="str">
        <f>IFERROR(VLOOKUP(Tabela1[[#This Row],[COD.MDE]],'LISTA DE EMBARQUE'!B:L,11,0),"")</f>
        <v/>
      </c>
      <c r="W1391" s="13" t="str">
        <f>IFERROR(COUNTIF(#REF!,Tabela1[[#This Row],[Colunas5]]),"")</f>
        <v/>
      </c>
      <c r="X1391" s="14">
        <f>Tabela1[[#This Row],[QIANTIDADE EXPEDIDA]]*Tabela1[[#This Row],[PESO UNI]]</f>
        <v>0</v>
      </c>
      <c r="Y1391" s="14">
        <f t="shared" si="192"/>
        <v>0</v>
      </c>
      <c r="Z1391" s="21">
        <f>Tabela1[[#This Row],[PESO TOTAL]]-Tabela1[[#This Row],[Peso Expedido]]</f>
        <v>0</v>
      </c>
      <c r="AA1391" s="18"/>
      <c r="AB1391" s="40"/>
      <c r="AC1391" s="40"/>
      <c r="AD1391" s="40"/>
      <c r="AE1391" s="40"/>
      <c r="AF1391" s="40"/>
      <c r="AG1391" s="40"/>
      <c r="AH1391" s="40"/>
      <c r="AI1391" s="40" t="str">
        <f t="shared" si="196"/>
        <v>ok</v>
      </c>
      <c r="AJ1391"/>
      <c r="AK1391" t="str">
        <f>Tabela1[[#This Row],[Coluna1]]&amp;Tabela1[[#This Row],[PEDIDO]]</f>
        <v/>
      </c>
      <c r="AL1391"/>
      <c r="AM1391"/>
      <c r="AN1391"/>
      <c r="AO1391" t="str">
        <f t="shared" si="193"/>
        <v>/</v>
      </c>
      <c r="AP1391" t="str">
        <f>Tabela1[[#This Row],[TAG]]&amp;Tabela1[[#This Row],[PEDIDO]]&amp;Tabela1[[#This Row],[PRODUTO]]</f>
        <v/>
      </c>
      <c r="AQ1391" s="23" t="str">
        <f>Tabela1[[#This Row],[PRODUTO]]&amp;Tabela1[[#This Row],[TAG]]</f>
        <v/>
      </c>
      <c r="AR1391" s="183">
        <f>Tabela1[[#This Row],[PESO TOTAL]]*Tabela1[[#This Row],[MATÉRIA PRIMA]]</f>
        <v>0</v>
      </c>
      <c r="AS1391" s="28">
        <f>Tabela1[[#This Row],[PESO TOTAL]]*Tabela1[[#This Row],[PREPARAÇÃO ]]</f>
        <v>0</v>
      </c>
      <c r="AT1391" s="28">
        <f>Tabela1[[#This Row],[PESO TOTAL]]*Tabela1[[#This Row],[CALDEIRARIA]]</f>
        <v>0</v>
      </c>
      <c r="AU1391" s="28">
        <f>Tabela1[[#This Row],[PESO TOTAL]]*Tabela1[[#This Row],[SOLDA]]</f>
        <v>0</v>
      </c>
      <c r="AV1391" s="28">
        <f>Tabela1[[#This Row],[PESO TOTAL]]*Tabela1[[#This Row],[ACABAMENTO]]</f>
        <v>0</v>
      </c>
      <c r="AW1391" s="28">
        <f>Tabela1[[#This Row],[PESO TOTAL]]*Tabela1[[#This Row],[PRONTO ACABADO]]</f>
        <v>0</v>
      </c>
      <c r="AX1391" s="28">
        <f>Tabela1[[#This Row],[PESO TOTAL]]*Tabela1[[#This Row],[EXPEDIÇÃO ]]</f>
        <v>0</v>
      </c>
      <c r="AY1391" s="28" t="str">
        <f>Tabela1[[#This Row],[PEDIDO]]&amp;Tabela1[[#This Row],[PRODUTO]]</f>
        <v/>
      </c>
      <c r="AZ1391" s="44">
        <f>IF(AF1391="",0,IF(ISTEXT(AF1391),H1391*VALUE(SUBSTITUTE(AF1391,"%",""))/100,H1391*AF1391))-Tabela1[[#This Row],[PRONTO ACABADO2]]</f>
        <v>0</v>
      </c>
      <c r="BA1391" s="44">
        <f>IF(AG1391="",0,IF(ISTEXT(AG1391),H1391*VALUE(SUBSTITUTE(AG1391,"%",""))/100,H1391*AG1391))-Tabela1[[#This Row],[PESO EXPEDIDO2]]</f>
        <v>0</v>
      </c>
      <c r="BB1391" s="44">
        <f t="shared" si="194"/>
        <v>0</v>
      </c>
      <c r="BC1391" s="44">
        <f t="shared" si="195"/>
        <v>0</v>
      </c>
      <c r="BD1391" s="44"/>
    </row>
    <row r="1392" spans="1:56" ht="15.75" hidden="1" customHeight="1" x14ac:dyDescent="0.25">
      <c r="A1392" s="6"/>
      <c r="B1392" s="22"/>
      <c r="C1392" s="7"/>
      <c r="D1392" s="46"/>
      <c r="E1392" s="7"/>
      <c r="F1392" s="7"/>
      <c r="G1392" s="44"/>
      <c r="H1392" s="41">
        <f>Tabela1[[#This Row],[PESO UNI]]*Tabela1[[#This Row],[QTE]]</f>
        <v>0</v>
      </c>
      <c r="I1392" s="7"/>
      <c r="J1392" s="8"/>
      <c r="K1392" s="8"/>
      <c r="L1392" s="9"/>
      <c r="M1392" s="10"/>
      <c r="N1392" s="8"/>
      <c r="O1392" s="12"/>
      <c r="P1392" s="13"/>
      <c r="Q1392" s="14">
        <f>Tabela1[[#This Row],[QTDE/ Fabricação]]-Tabela1[[#This Row],[QTE]]</f>
        <v>0</v>
      </c>
      <c r="R1392" s="19">
        <f t="shared" si="190"/>
        <v>0</v>
      </c>
      <c r="S1392" s="19">
        <f t="shared" si="189"/>
        <v>0</v>
      </c>
      <c r="T1392" s="20">
        <f t="shared" si="191"/>
        <v>0</v>
      </c>
      <c r="U1392" s="17">
        <f>IFERROR(SUMIF('LISTA DE EMBARQUE'!B:B,MICRO!E:E,'LISTA DE EMBARQUE'!G:G),"")</f>
        <v>0</v>
      </c>
      <c r="V1392" s="12" t="str">
        <f>IFERROR(VLOOKUP(Tabela1[[#This Row],[COD.MDE]],'LISTA DE EMBARQUE'!B:L,11,0),"")</f>
        <v/>
      </c>
      <c r="W1392" s="13" t="str">
        <f>IFERROR(COUNTIF(#REF!,Tabela1[[#This Row],[Colunas5]]),"")</f>
        <v/>
      </c>
      <c r="X1392" s="14">
        <f>Tabela1[[#This Row],[QIANTIDADE EXPEDIDA]]*Tabela1[[#This Row],[PESO UNI]]</f>
        <v>0</v>
      </c>
      <c r="Y1392" s="14">
        <f t="shared" si="192"/>
        <v>0</v>
      </c>
      <c r="Z1392" s="21">
        <f>Tabela1[[#This Row],[PESO TOTAL]]-Tabela1[[#This Row],[Peso Expedido]]</f>
        <v>0</v>
      </c>
      <c r="AA1392" s="18"/>
      <c r="AB1392" s="40"/>
      <c r="AC1392" s="40"/>
      <c r="AD1392" s="40"/>
      <c r="AE1392" s="40"/>
      <c r="AF1392" s="40"/>
      <c r="AG1392" s="40"/>
      <c r="AH1392" s="40"/>
      <c r="AI1392" s="40" t="str">
        <f t="shared" si="196"/>
        <v>ok</v>
      </c>
      <c r="AJ1392"/>
      <c r="AK1392" t="str">
        <f>Tabela1[[#This Row],[Coluna1]]&amp;Tabela1[[#This Row],[PEDIDO]]</f>
        <v/>
      </c>
      <c r="AL1392"/>
      <c r="AM1392"/>
      <c r="AN1392"/>
      <c r="AO1392" t="str">
        <f t="shared" si="193"/>
        <v>/</v>
      </c>
      <c r="AP1392" t="str">
        <f>Tabela1[[#This Row],[TAG]]&amp;Tabela1[[#This Row],[PEDIDO]]&amp;Tabela1[[#This Row],[PRODUTO]]</f>
        <v/>
      </c>
      <c r="AQ1392" s="23" t="str">
        <f>Tabela1[[#This Row],[PRODUTO]]&amp;Tabela1[[#This Row],[TAG]]</f>
        <v/>
      </c>
      <c r="AR1392" s="183">
        <f>Tabela1[[#This Row],[PESO TOTAL]]*Tabela1[[#This Row],[MATÉRIA PRIMA]]</f>
        <v>0</v>
      </c>
      <c r="AS1392" s="28">
        <f>Tabela1[[#This Row],[PESO TOTAL]]*Tabela1[[#This Row],[PREPARAÇÃO ]]</f>
        <v>0</v>
      </c>
      <c r="AT1392" s="28">
        <f>Tabela1[[#This Row],[PESO TOTAL]]*Tabela1[[#This Row],[CALDEIRARIA]]</f>
        <v>0</v>
      </c>
      <c r="AU1392" s="28">
        <f>Tabela1[[#This Row],[PESO TOTAL]]*Tabela1[[#This Row],[SOLDA]]</f>
        <v>0</v>
      </c>
      <c r="AV1392" s="28">
        <f>Tabela1[[#This Row],[PESO TOTAL]]*Tabela1[[#This Row],[ACABAMENTO]]</f>
        <v>0</v>
      </c>
      <c r="AW1392" s="28">
        <f>Tabela1[[#This Row],[PESO TOTAL]]*Tabela1[[#This Row],[PRONTO ACABADO]]</f>
        <v>0</v>
      </c>
      <c r="AX1392" s="28">
        <f>Tabela1[[#This Row],[PESO TOTAL]]*Tabela1[[#This Row],[EXPEDIÇÃO ]]</f>
        <v>0</v>
      </c>
      <c r="AY1392" s="28" t="str">
        <f>Tabela1[[#This Row],[PEDIDO]]&amp;Tabela1[[#This Row],[PRODUTO]]</f>
        <v/>
      </c>
      <c r="AZ1392" s="44">
        <f>IF(AF1392="",0,IF(ISTEXT(AF1392),H1392*VALUE(SUBSTITUTE(AF1392,"%",""))/100,H1392*AF1392))-Tabela1[[#This Row],[PRONTO ACABADO2]]</f>
        <v>0</v>
      </c>
      <c r="BA1392" s="44">
        <f>IF(AG1392="",0,IF(ISTEXT(AG1392),H1392*VALUE(SUBSTITUTE(AG1392,"%",""))/100,H1392*AG1392))-Tabela1[[#This Row],[PESO EXPEDIDO2]]</f>
        <v>0</v>
      </c>
      <c r="BB1392" s="44">
        <f t="shared" si="194"/>
        <v>0</v>
      </c>
      <c r="BC1392" s="44">
        <f t="shared" si="195"/>
        <v>0</v>
      </c>
      <c r="BD1392" s="44"/>
    </row>
    <row r="1393" spans="1:56" ht="15.75" hidden="1" customHeight="1" x14ac:dyDescent="0.25">
      <c r="A1393" s="6"/>
      <c r="B1393" s="22"/>
      <c r="C1393" s="7"/>
      <c r="D1393" s="46"/>
      <c r="E1393" s="7"/>
      <c r="F1393" s="7"/>
      <c r="G1393" s="44"/>
      <c r="H1393" s="41">
        <f>Tabela1[[#This Row],[PESO UNI]]*Tabela1[[#This Row],[QTE]]</f>
        <v>0</v>
      </c>
      <c r="I1393" s="7"/>
      <c r="J1393" s="8"/>
      <c r="K1393" s="8"/>
      <c r="L1393" s="9"/>
      <c r="M1393" s="10"/>
      <c r="N1393" s="8"/>
      <c r="O1393" s="12"/>
      <c r="P1393" s="13"/>
      <c r="Q1393" s="14">
        <f>Tabela1[[#This Row],[QTDE/ Fabricação]]-Tabela1[[#This Row],[QTE]]</f>
        <v>0</v>
      </c>
      <c r="R1393" s="19">
        <f t="shared" si="190"/>
        <v>0</v>
      </c>
      <c r="S1393" s="19">
        <f t="shared" si="189"/>
        <v>0</v>
      </c>
      <c r="T1393" s="20">
        <f t="shared" si="191"/>
        <v>0</v>
      </c>
      <c r="U1393" s="17">
        <f>IFERROR(SUMIF('LISTA DE EMBARQUE'!B:B,MICRO!E:E,'LISTA DE EMBARQUE'!G:G),"")</f>
        <v>0</v>
      </c>
      <c r="V1393" s="12" t="str">
        <f>IFERROR(VLOOKUP(Tabela1[[#This Row],[COD.MDE]],'LISTA DE EMBARQUE'!B:L,11,0),"")</f>
        <v/>
      </c>
      <c r="W1393" s="13" t="str">
        <f>IFERROR(COUNTIF(#REF!,Tabela1[[#This Row],[Colunas5]]),"")</f>
        <v/>
      </c>
      <c r="X1393" s="14">
        <f>Tabela1[[#This Row],[QIANTIDADE EXPEDIDA]]*Tabela1[[#This Row],[PESO UNI]]</f>
        <v>0</v>
      </c>
      <c r="Y1393" s="14">
        <f t="shared" si="192"/>
        <v>0</v>
      </c>
      <c r="Z1393" s="21">
        <f>Tabela1[[#This Row],[PESO TOTAL]]-Tabela1[[#This Row],[Peso Expedido]]</f>
        <v>0</v>
      </c>
      <c r="AA1393" s="18"/>
      <c r="AB1393" s="40"/>
      <c r="AC1393" s="40"/>
      <c r="AD1393" s="40"/>
      <c r="AE1393" s="40"/>
      <c r="AF1393" s="40"/>
      <c r="AG1393" s="40"/>
      <c r="AH1393" s="40"/>
      <c r="AI1393" s="40" t="str">
        <f t="shared" si="196"/>
        <v>ok</v>
      </c>
      <c r="AJ1393"/>
      <c r="AK1393" t="str">
        <f>Tabela1[[#This Row],[Coluna1]]&amp;Tabela1[[#This Row],[PEDIDO]]</f>
        <v/>
      </c>
      <c r="AL1393"/>
      <c r="AM1393"/>
      <c r="AN1393"/>
      <c r="AO1393" t="str">
        <f t="shared" si="193"/>
        <v>/</v>
      </c>
      <c r="AP1393" t="str">
        <f>Tabela1[[#This Row],[TAG]]&amp;Tabela1[[#This Row],[PEDIDO]]&amp;Tabela1[[#This Row],[PRODUTO]]</f>
        <v/>
      </c>
      <c r="AQ1393" s="23" t="str">
        <f>Tabela1[[#This Row],[PRODUTO]]&amp;Tabela1[[#This Row],[TAG]]</f>
        <v/>
      </c>
      <c r="AR1393" s="183">
        <f>Tabela1[[#This Row],[PESO TOTAL]]*Tabela1[[#This Row],[MATÉRIA PRIMA]]</f>
        <v>0</v>
      </c>
      <c r="AS1393" s="28">
        <f>Tabela1[[#This Row],[PESO TOTAL]]*Tabela1[[#This Row],[PREPARAÇÃO ]]</f>
        <v>0</v>
      </c>
      <c r="AT1393" s="28">
        <f>Tabela1[[#This Row],[PESO TOTAL]]*Tabela1[[#This Row],[CALDEIRARIA]]</f>
        <v>0</v>
      </c>
      <c r="AU1393" s="28">
        <f>Tabela1[[#This Row],[PESO TOTAL]]*Tabela1[[#This Row],[SOLDA]]</f>
        <v>0</v>
      </c>
      <c r="AV1393" s="28">
        <f>Tabela1[[#This Row],[PESO TOTAL]]*Tabela1[[#This Row],[ACABAMENTO]]</f>
        <v>0</v>
      </c>
      <c r="AW1393" s="28">
        <f>Tabela1[[#This Row],[PESO TOTAL]]*Tabela1[[#This Row],[PRONTO ACABADO]]</f>
        <v>0</v>
      </c>
      <c r="AX1393" s="28">
        <f>Tabela1[[#This Row],[PESO TOTAL]]*Tabela1[[#This Row],[EXPEDIÇÃO ]]</f>
        <v>0</v>
      </c>
      <c r="AY1393" s="28" t="str">
        <f>Tabela1[[#This Row],[PEDIDO]]&amp;Tabela1[[#This Row],[PRODUTO]]</f>
        <v/>
      </c>
      <c r="AZ1393" s="44">
        <f>IF(AF1393="",0,IF(ISTEXT(AF1393),H1393*VALUE(SUBSTITUTE(AF1393,"%",""))/100,H1393*AF1393))-Tabela1[[#This Row],[PRONTO ACABADO2]]</f>
        <v>0</v>
      </c>
      <c r="BA1393" s="44">
        <f>IF(AG1393="",0,IF(ISTEXT(AG1393),H1393*VALUE(SUBSTITUTE(AG1393,"%",""))/100,H1393*AG1393))-Tabela1[[#This Row],[PESO EXPEDIDO2]]</f>
        <v>0</v>
      </c>
      <c r="BB1393" s="44">
        <f t="shared" si="194"/>
        <v>0</v>
      </c>
      <c r="BC1393" s="44">
        <f t="shared" si="195"/>
        <v>0</v>
      </c>
      <c r="BD1393" s="44"/>
    </row>
    <row r="1394" spans="1:56" ht="15.75" hidden="1" customHeight="1" x14ac:dyDescent="0.25">
      <c r="A1394" s="6"/>
      <c r="B1394" s="22"/>
      <c r="C1394" s="7"/>
      <c r="D1394" s="46"/>
      <c r="E1394" s="7"/>
      <c r="F1394" s="7"/>
      <c r="G1394" s="44"/>
      <c r="H1394" s="41">
        <f>Tabela1[[#This Row],[PESO UNI]]*Tabela1[[#This Row],[QTE]]</f>
        <v>0</v>
      </c>
      <c r="I1394" s="7"/>
      <c r="J1394" s="8"/>
      <c r="K1394" s="8"/>
      <c r="L1394" s="9"/>
      <c r="M1394" s="10"/>
      <c r="N1394" s="8"/>
      <c r="O1394" s="12"/>
      <c r="P1394" s="13"/>
      <c r="Q1394" s="14">
        <f>Tabela1[[#This Row],[QTDE/ Fabricação]]-Tabela1[[#This Row],[QTE]]</f>
        <v>0</v>
      </c>
      <c r="R1394" s="19">
        <f t="shared" si="190"/>
        <v>0</v>
      </c>
      <c r="S1394" s="19">
        <f t="shared" si="189"/>
        <v>0</v>
      </c>
      <c r="T1394" s="20">
        <f t="shared" si="191"/>
        <v>0</v>
      </c>
      <c r="U1394" s="17">
        <f>IFERROR(SUMIF('LISTA DE EMBARQUE'!B:B,MICRO!E:E,'LISTA DE EMBARQUE'!G:G),"")</f>
        <v>0</v>
      </c>
      <c r="V1394" s="12" t="str">
        <f>IFERROR(VLOOKUP(Tabela1[[#This Row],[COD.MDE]],'LISTA DE EMBARQUE'!B:L,11,0),"")</f>
        <v/>
      </c>
      <c r="W1394" s="13" t="str">
        <f>IFERROR(COUNTIF(#REF!,Tabela1[[#This Row],[Colunas5]]),"")</f>
        <v/>
      </c>
      <c r="X1394" s="14">
        <f>Tabela1[[#This Row],[QIANTIDADE EXPEDIDA]]*Tabela1[[#This Row],[PESO UNI]]</f>
        <v>0</v>
      </c>
      <c r="Y1394" s="14">
        <f t="shared" si="192"/>
        <v>0</v>
      </c>
      <c r="Z1394" s="21">
        <f>Tabela1[[#This Row],[PESO TOTAL]]-Tabela1[[#This Row],[Peso Expedido]]</f>
        <v>0</v>
      </c>
      <c r="AA1394" s="18"/>
      <c r="AB1394" s="40"/>
      <c r="AC1394" s="40"/>
      <c r="AD1394" s="40"/>
      <c r="AE1394" s="40"/>
      <c r="AF1394" s="40"/>
      <c r="AG1394" s="40"/>
      <c r="AH1394" s="40"/>
      <c r="AI1394" s="40" t="str">
        <f t="shared" si="196"/>
        <v>ok</v>
      </c>
      <c r="AJ1394"/>
      <c r="AK1394" t="str">
        <f>Tabela1[[#This Row],[Coluna1]]&amp;Tabela1[[#This Row],[PEDIDO]]</f>
        <v/>
      </c>
      <c r="AL1394"/>
      <c r="AM1394"/>
      <c r="AN1394"/>
      <c r="AO1394" t="str">
        <f t="shared" si="193"/>
        <v>/</v>
      </c>
      <c r="AP1394" t="str">
        <f>Tabela1[[#This Row],[TAG]]&amp;Tabela1[[#This Row],[PEDIDO]]&amp;Tabela1[[#This Row],[PRODUTO]]</f>
        <v/>
      </c>
      <c r="AQ1394" s="23" t="str">
        <f>Tabela1[[#This Row],[PRODUTO]]&amp;Tabela1[[#This Row],[TAG]]</f>
        <v/>
      </c>
      <c r="AR1394" s="183">
        <f>Tabela1[[#This Row],[PESO TOTAL]]*Tabela1[[#This Row],[MATÉRIA PRIMA]]</f>
        <v>0</v>
      </c>
      <c r="AS1394" s="28">
        <f>Tabela1[[#This Row],[PESO TOTAL]]*Tabela1[[#This Row],[PREPARAÇÃO ]]</f>
        <v>0</v>
      </c>
      <c r="AT1394" s="28">
        <f>Tabela1[[#This Row],[PESO TOTAL]]*Tabela1[[#This Row],[CALDEIRARIA]]</f>
        <v>0</v>
      </c>
      <c r="AU1394" s="28">
        <f>Tabela1[[#This Row],[PESO TOTAL]]*Tabela1[[#This Row],[SOLDA]]</f>
        <v>0</v>
      </c>
      <c r="AV1394" s="28">
        <f>Tabela1[[#This Row],[PESO TOTAL]]*Tabela1[[#This Row],[ACABAMENTO]]</f>
        <v>0</v>
      </c>
      <c r="AW1394" s="28">
        <f>Tabela1[[#This Row],[PESO TOTAL]]*Tabela1[[#This Row],[PRONTO ACABADO]]</f>
        <v>0</v>
      </c>
      <c r="AX1394" s="28">
        <f>Tabela1[[#This Row],[PESO TOTAL]]*Tabela1[[#This Row],[EXPEDIÇÃO ]]</f>
        <v>0</v>
      </c>
      <c r="AY1394" s="28" t="str">
        <f>Tabela1[[#This Row],[PEDIDO]]&amp;Tabela1[[#This Row],[PRODUTO]]</f>
        <v/>
      </c>
      <c r="AZ1394" s="44">
        <f>IF(AF1394="",0,IF(ISTEXT(AF1394),H1394*VALUE(SUBSTITUTE(AF1394,"%",""))/100,H1394*AF1394))-Tabela1[[#This Row],[PRONTO ACABADO2]]</f>
        <v>0</v>
      </c>
      <c r="BA1394" s="44">
        <f>IF(AG1394="",0,IF(ISTEXT(AG1394),H1394*VALUE(SUBSTITUTE(AG1394,"%",""))/100,H1394*AG1394))-Tabela1[[#This Row],[PESO EXPEDIDO2]]</f>
        <v>0</v>
      </c>
      <c r="BB1394" s="44">
        <f t="shared" si="194"/>
        <v>0</v>
      </c>
      <c r="BC1394" s="44">
        <f t="shared" si="195"/>
        <v>0</v>
      </c>
      <c r="BD1394" s="44"/>
    </row>
    <row r="1395" spans="1:56" ht="15.75" hidden="1" customHeight="1" x14ac:dyDescent="0.25">
      <c r="A1395" s="6"/>
      <c r="B1395" s="22"/>
      <c r="C1395" s="7"/>
      <c r="D1395" s="46"/>
      <c r="E1395" s="7"/>
      <c r="F1395" s="7"/>
      <c r="G1395" s="44"/>
      <c r="H1395" s="41">
        <f>Tabela1[[#This Row],[PESO UNI]]*Tabela1[[#This Row],[QTE]]</f>
        <v>0</v>
      </c>
      <c r="I1395" s="7"/>
      <c r="J1395" s="8"/>
      <c r="K1395" s="8"/>
      <c r="L1395" s="9"/>
      <c r="M1395" s="10"/>
      <c r="N1395" s="8"/>
      <c r="O1395" s="12"/>
      <c r="P1395" s="13"/>
      <c r="Q1395" s="14">
        <f>Tabela1[[#This Row],[QTDE/ Fabricação]]-Tabela1[[#This Row],[QTE]]</f>
        <v>0</v>
      </c>
      <c r="R1395" s="19">
        <f t="shared" si="190"/>
        <v>0</v>
      </c>
      <c r="S1395" s="19">
        <f t="shared" si="189"/>
        <v>0</v>
      </c>
      <c r="T1395" s="20">
        <f t="shared" si="191"/>
        <v>0</v>
      </c>
      <c r="U1395" s="17">
        <f>IFERROR(SUMIF('LISTA DE EMBARQUE'!B:B,MICRO!E:E,'LISTA DE EMBARQUE'!G:G),"")</f>
        <v>0</v>
      </c>
      <c r="V1395" s="12" t="str">
        <f>IFERROR(VLOOKUP(Tabela1[[#This Row],[COD.MDE]],'LISTA DE EMBARQUE'!B:L,11,0),"")</f>
        <v/>
      </c>
      <c r="W1395" s="13" t="str">
        <f>IFERROR(COUNTIF(#REF!,Tabela1[[#This Row],[Colunas5]]),"")</f>
        <v/>
      </c>
      <c r="X1395" s="14">
        <f>Tabela1[[#This Row],[QIANTIDADE EXPEDIDA]]*Tabela1[[#This Row],[PESO UNI]]</f>
        <v>0</v>
      </c>
      <c r="Y1395" s="14">
        <f t="shared" si="192"/>
        <v>0</v>
      </c>
      <c r="Z1395" s="21">
        <f>Tabela1[[#This Row],[PESO TOTAL]]-Tabela1[[#This Row],[Peso Expedido]]</f>
        <v>0</v>
      </c>
      <c r="AA1395" s="18"/>
      <c r="AB1395" s="40"/>
      <c r="AC1395" s="40"/>
      <c r="AD1395" s="40"/>
      <c r="AE1395" s="40"/>
      <c r="AF1395" s="40"/>
      <c r="AG1395" s="40"/>
      <c r="AH1395" s="40"/>
      <c r="AI1395" s="40" t="str">
        <f t="shared" si="196"/>
        <v>ok</v>
      </c>
      <c r="AJ1395"/>
      <c r="AK1395" t="str">
        <f>Tabela1[[#This Row],[Coluna1]]&amp;Tabela1[[#This Row],[PEDIDO]]</f>
        <v/>
      </c>
      <c r="AL1395"/>
      <c r="AM1395"/>
      <c r="AN1395"/>
      <c r="AO1395" t="str">
        <f t="shared" si="193"/>
        <v>/</v>
      </c>
      <c r="AP1395" t="str">
        <f>Tabela1[[#This Row],[TAG]]&amp;Tabela1[[#This Row],[PEDIDO]]&amp;Tabela1[[#This Row],[PRODUTO]]</f>
        <v/>
      </c>
      <c r="AQ1395" s="23" t="str">
        <f>Tabela1[[#This Row],[PRODUTO]]&amp;Tabela1[[#This Row],[TAG]]</f>
        <v/>
      </c>
      <c r="AR1395" s="183">
        <f>Tabela1[[#This Row],[PESO TOTAL]]*Tabela1[[#This Row],[MATÉRIA PRIMA]]</f>
        <v>0</v>
      </c>
      <c r="AS1395" s="28">
        <f>Tabela1[[#This Row],[PESO TOTAL]]*Tabela1[[#This Row],[PREPARAÇÃO ]]</f>
        <v>0</v>
      </c>
      <c r="AT1395" s="28">
        <f>Tabela1[[#This Row],[PESO TOTAL]]*Tabela1[[#This Row],[CALDEIRARIA]]</f>
        <v>0</v>
      </c>
      <c r="AU1395" s="28">
        <f>Tabela1[[#This Row],[PESO TOTAL]]*Tabela1[[#This Row],[SOLDA]]</f>
        <v>0</v>
      </c>
      <c r="AV1395" s="28">
        <f>Tabela1[[#This Row],[PESO TOTAL]]*Tabela1[[#This Row],[ACABAMENTO]]</f>
        <v>0</v>
      </c>
      <c r="AW1395" s="28">
        <f>Tabela1[[#This Row],[PESO TOTAL]]*Tabela1[[#This Row],[PRONTO ACABADO]]</f>
        <v>0</v>
      </c>
      <c r="AX1395" s="28">
        <f>Tabela1[[#This Row],[PESO TOTAL]]*Tabela1[[#This Row],[EXPEDIÇÃO ]]</f>
        <v>0</v>
      </c>
      <c r="AY1395" s="28" t="str">
        <f>Tabela1[[#This Row],[PEDIDO]]&amp;Tabela1[[#This Row],[PRODUTO]]</f>
        <v/>
      </c>
      <c r="AZ1395" s="44">
        <f>IF(AF1395="",0,IF(ISTEXT(AF1395),H1395*VALUE(SUBSTITUTE(AF1395,"%",""))/100,H1395*AF1395))-Tabela1[[#This Row],[PRONTO ACABADO2]]</f>
        <v>0</v>
      </c>
      <c r="BA1395" s="44">
        <f>IF(AG1395="",0,IF(ISTEXT(AG1395),H1395*VALUE(SUBSTITUTE(AG1395,"%",""))/100,H1395*AG1395))-Tabela1[[#This Row],[PESO EXPEDIDO2]]</f>
        <v>0</v>
      </c>
      <c r="BB1395" s="44">
        <f t="shared" si="194"/>
        <v>0</v>
      </c>
      <c r="BC1395" s="44">
        <f t="shared" si="195"/>
        <v>0</v>
      </c>
      <c r="BD1395" s="44"/>
    </row>
    <row r="1396" spans="1:56" ht="15.75" hidden="1" customHeight="1" x14ac:dyDescent="0.25">
      <c r="A1396" s="6"/>
      <c r="B1396" s="22"/>
      <c r="C1396" s="7"/>
      <c r="D1396" s="46"/>
      <c r="E1396" s="7"/>
      <c r="F1396" s="7"/>
      <c r="G1396" s="44"/>
      <c r="H1396" s="41">
        <f>Tabela1[[#This Row],[PESO UNI]]*Tabela1[[#This Row],[QTE]]</f>
        <v>0</v>
      </c>
      <c r="I1396" s="7"/>
      <c r="J1396" s="8"/>
      <c r="K1396" s="8"/>
      <c r="L1396" s="9"/>
      <c r="M1396" s="10"/>
      <c r="N1396" s="8"/>
      <c r="O1396" s="12"/>
      <c r="P1396" s="13"/>
      <c r="Q1396" s="14">
        <f>Tabela1[[#This Row],[QTDE/ Fabricação]]-Tabela1[[#This Row],[QTE]]</f>
        <v>0</v>
      </c>
      <c r="R1396" s="19">
        <f t="shared" si="190"/>
        <v>0</v>
      </c>
      <c r="S1396" s="19">
        <f t="shared" si="189"/>
        <v>0</v>
      </c>
      <c r="T1396" s="20">
        <f t="shared" si="191"/>
        <v>0</v>
      </c>
      <c r="U1396" s="17">
        <f>IFERROR(SUMIF('LISTA DE EMBARQUE'!B:B,MICRO!E:E,'LISTA DE EMBARQUE'!G:G),"")</f>
        <v>0</v>
      </c>
      <c r="V1396" s="12" t="str">
        <f>IFERROR(VLOOKUP(Tabela1[[#This Row],[COD.MDE]],'LISTA DE EMBARQUE'!B:L,11,0),"")</f>
        <v/>
      </c>
      <c r="W1396" s="13" t="str">
        <f>IFERROR(COUNTIF(#REF!,Tabela1[[#This Row],[Colunas5]]),"")</f>
        <v/>
      </c>
      <c r="X1396" s="14">
        <f>Tabela1[[#This Row],[QIANTIDADE EXPEDIDA]]*Tabela1[[#This Row],[PESO UNI]]</f>
        <v>0</v>
      </c>
      <c r="Y1396" s="14">
        <f t="shared" si="192"/>
        <v>0</v>
      </c>
      <c r="Z1396" s="21">
        <f>Tabela1[[#This Row],[PESO TOTAL]]-Tabela1[[#This Row],[Peso Expedido]]</f>
        <v>0</v>
      </c>
      <c r="AA1396" s="18"/>
      <c r="AB1396" s="40"/>
      <c r="AC1396" s="40"/>
      <c r="AD1396" s="40"/>
      <c r="AE1396" s="40"/>
      <c r="AF1396" s="40"/>
      <c r="AG1396" s="40"/>
      <c r="AH1396" s="40"/>
      <c r="AI1396" s="40" t="str">
        <f t="shared" si="196"/>
        <v>ok</v>
      </c>
      <c r="AJ1396"/>
      <c r="AK1396" t="str">
        <f>Tabela1[[#This Row],[Coluna1]]&amp;Tabela1[[#This Row],[PEDIDO]]</f>
        <v/>
      </c>
      <c r="AL1396"/>
      <c r="AM1396"/>
      <c r="AN1396"/>
      <c r="AO1396" t="str">
        <f t="shared" si="193"/>
        <v>/</v>
      </c>
      <c r="AP1396" t="str">
        <f>Tabela1[[#This Row],[TAG]]&amp;Tabela1[[#This Row],[PEDIDO]]&amp;Tabela1[[#This Row],[PRODUTO]]</f>
        <v/>
      </c>
      <c r="AQ1396" s="23" t="str">
        <f>Tabela1[[#This Row],[PRODUTO]]&amp;Tabela1[[#This Row],[TAG]]</f>
        <v/>
      </c>
      <c r="AR1396" s="183">
        <f>Tabela1[[#This Row],[PESO TOTAL]]*Tabela1[[#This Row],[MATÉRIA PRIMA]]</f>
        <v>0</v>
      </c>
      <c r="AS1396" s="28">
        <f>Tabela1[[#This Row],[PESO TOTAL]]*Tabela1[[#This Row],[PREPARAÇÃO ]]</f>
        <v>0</v>
      </c>
      <c r="AT1396" s="28">
        <f>Tabela1[[#This Row],[PESO TOTAL]]*Tabela1[[#This Row],[CALDEIRARIA]]</f>
        <v>0</v>
      </c>
      <c r="AU1396" s="28">
        <f>Tabela1[[#This Row],[PESO TOTAL]]*Tabela1[[#This Row],[SOLDA]]</f>
        <v>0</v>
      </c>
      <c r="AV1396" s="28">
        <f>Tabela1[[#This Row],[PESO TOTAL]]*Tabela1[[#This Row],[ACABAMENTO]]</f>
        <v>0</v>
      </c>
      <c r="AW1396" s="28">
        <f>Tabela1[[#This Row],[PESO TOTAL]]*Tabela1[[#This Row],[PRONTO ACABADO]]</f>
        <v>0</v>
      </c>
      <c r="AX1396" s="28">
        <f>Tabela1[[#This Row],[PESO TOTAL]]*Tabela1[[#This Row],[EXPEDIÇÃO ]]</f>
        <v>0</v>
      </c>
      <c r="AY1396" s="28" t="str">
        <f>Tabela1[[#This Row],[PEDIDO]]&amp;Tabela1[[#This Row],[PRODUTO]]</f>
        <v/>
      </c>
      <c r="AZ1396" s="44">
        <f>IF(AF1396="",0,IF(ISTEXT(AF1396),H1396*VALUE(SUBSTITUTE(AF1396,"%",""))/100,H1396*AF1396))-Tabela1[[#This Row],[PRONTO ACABADO2]]</f>
        <v>0</v>
      </c>
      <c r="BA1396" s="44">
        <f>IF(AG1396="",0,IF(ISTEXT(AG1396),H1396*VALUE(SUBSTITUTE(AG1396,"%",""))/100,H1396*AG1396))-Tabela1[[#This Row],[PESO EXPEDIDO2]]</f>
        <v>0</v>
      </c>
      <c r="BB1396" s="44">
        <f t="shared" si="194"/>
        <v>0</v>
      </c>
      <c r="BC1396" s="44">
        <f t="shared" si="195"/>
        <v>0</v>
      </c>
      <c r="BD1396" s="44"/>
    </row>
    <row r="1397" spans="1:56" ht="15.75" hidden="1" customHeight="1" x14ac:dyDescent="0.25">
      <c r="A1397" s="6"/>
      <c r="B1397" s="22"/>
      <c r="C1397" s="7"/>
      <c r="D1397" s="46"/>
      <c r="E1397" s="7"/>
      <c r="F1397" s="7"/>
      <c r="G1397" s="44"/>
      <c r="H1397" s="41">
        <f>Tabela1[[#This Row],[PESO UNI]]*Tabela1[[#This Row],[QTE]]</f>
        <v>0</v>
      </c>
      <c r="I1397" s="7"/>
      <c r="J1397" s="8"/>
      <c r="K1397" s="8"/>
      <c r="L1397" s="9"/>
      <c r="M1397" s="10"/>
      <c r="N1397" s="8"/>
      <c r="O1397" s="12"/>
      <c r="P1397" s="13"/>
      <c r="Q1397" s="14">
        <f>Tabela1[[#This Row],[QTDE/ Fabricação]]-Tabela1[[#This Row],[QTE]]</f>
        <v>0</v>
      </c>
      <c r="R1397" s="19">
        <f t="shared" si="190"/>
        <v>0</v>
      </c>
      <c r="S1397" s="19">
        <f t="shared" si="189"/>
        <v>0</v>
      </c>
      <c r="T1397" s="20">
        <f t="shared" si="191"/>
        <v>0</v>
      </c>
      <c r="U1397" s="17">
        <f>IFERROR(SUMIF('LISTA DE EMBARQUE'!B:B,MICRO!E:E,'LISTA DE EMBARQUE'!G:G),"")</f>
        <v>0</v>
      </c>
      <c r="V1397" s="12" t="str">
        <f>IFERROR(VLOOKUP(Tabela1[[#This Row],[COD.MDE]],'LISTA DE EMBARQUE'!B:L,11,0),"")</f>
        <v/>
      </c>
      <c r="W1397" s="13" t="str">
        <f>IFERROR(COUNTIF(#REF!,Tabela1[[#This Row],[Colunas5]]),"")</f>
        <v/>
      </c>
      <c r="X1397" s="14">
        <f>Tabela1[[#This Row],[QIANTIDADE EXPEDIDA]]*Tabela1[[#This Row],[PESO UNI]]</f>
        <v>0</v>
      </c>
      <c r="Y1397" s="14">
        <f t="shared" si="192"/>
        <v>0</v>
      </c>
      <c r="Z1397" s="21">
        <f>Tabela1[[#This Row],[PESO TOTAL]]-Tabela1[[#This Row],[Peso Expedido]]</f>
        <v>0</v>
      </c>
      <c r="AA1397" s="18"/>
      <c r="AB1397" s="40"/>
      <c r="AC1397" s="40"/>
      <c r="AD1397" s="40"/>
      <c r="AE1397" s="40"/>
      <c r="AF1397" s="40"/>
      <c r="AG1397" s="40"/>
      <c r="AH1397" s="40"/>
      <c r="AI1397" s="40" t="str">
        <f t="shared" si="196"/>
        <v>ok</v>
      </c>
      <c r="AJ1397"/>
      <c r="AK1397" t="str">
        <f>Tabela1[[#This Row],[Coluna1]]&amp;Tabela1[[#This Row],[PEDIDO]]</f>
        <v/>
      </c>
      <c r="AL1397"/>
      <c r="AM1397"/>
      <c r="AN1397"/>
      <c r="AO1397" t="str">
        <f t="shared" si="193"/>
        <v>/</v>
      </c>
      <c r="AP1397" t="str">
        <f>Tabela1[[#This Row],[TAG]]&amp;Tabela1[[#This Row],[PEDIDO]]&amp;Tabela1[[#This Row],[PRODUTO]]</f>
        <v/>
      </c>
      <c r="AQ1397" s="23" t="str">
        <f>Tabela1[[#This Row],[PRODUTO]]&amp;Tabela1[[#This Row],[TAG]]</f>
        <v/>
      </c>
      <c r="AR1397" s="183">
        <f>Tabela1[[#This Row],[PESO TOTAL]]*Tabela1[[#This Row],[MATÉRIA PRIMA]]</f>
        <v>0</v>
      </c>
      <c r="AS1397" s="28">
        <f>Tabela1[[#This Row],[PESO TOTAL]]*Tabela1[[#This Row],[PREPARAÇÃO ]]</f>
        <v>0</v>
      </c>
      <c r="AT1397" s="28">
        <f>Tabela1[[#This Row],[PESO TOTAL]]*Tabela1[[#This Row],[CALDEIRARIA]]</f>
        <v>0</v>
      </c>
      <c r="AU1397" s="28">
        <f>Tabela1[[#This Row],[PESO TOTAL]]*Tabela1[[#This Row],[SOLDA]]</f>
        <v>0</v>
      </c>
      <c r="AV1397" s="28">
        <f>Tabela1[[#This Row],[PESO TOTAL]]*Tabela1[[#This Row],[ACABAMENTO]]</f>
        <v>0</v>
      </c>
      <c r="AW1397" s="28">
        <f>Tabela1[[#This Row],[PESO TOTAL]]*Tabela1[[#This Row],[PRONTO ACABADO]]</f>
        <v>0</v>
      </c>
      <c r="AX1397" s="28">
        <f>Tabela1[[#This Row],[PESO TOTAL]]*Tabela1[[#This Row],[EXPEDIÇÃO ]]</f>
        <v>0</v>
      </c>
      <c r="AY1397" s="28" t="str">
        <f>Tabela1[[#This Row],[PEDIDO]]&amp;Tabela1[[#This Row],[PRODUTO]]</f>
        <v/>
      </c>
      <c r="AZ1397" s="44">
        <f>IF(AF1397="",0,IF(ISTEXT(AF1397),H1397*VALUE(SUBSTITUTE(AF1397,"%",""))/100,H1397*AF1397))-Tabela1[[#This Row],[PRONTO ACABADO2]]</f>
        <v>0</v>
      </c>
      <c r="BA1397" s="44">
        <f>IF(AG1397="",0,IF(ISTEXT(AG1397),H1397*VALUE(SUBSTITUTE(AG1397,"%",""))/100,H1397*AG1397))-Tabela1[[#This Row],[PESO EXPEDIDO2]]</f>
        <v>0</v>
      </c>
      <c r="BB1397" s="44">
        <f t="shared" si="194"/>
        <v>0</v>
      </c>
      <c r="BC1397" s="44">
        <f t="shared" si="195"/>
        <v>0</v>
      </c>
      <c r="BD1397" s="44"/>
    </row>
    <row r="1398" spans="1:56" ht="15.75" hidden="1" customHeight="1" x14ac:dyDescent="0.25">
      <c r="A1398" s="6"/>
      <c r="B1398" s="22"/>
      <c r="C1398" s="7"/>
      <c r="D1398" s="46"/>
      <c r="E1398" s="7"/>
      <c r="F1398" s="7"/>
      <c r="G1398" s="44"/>
      <c r="H1398" s="41">
        <f>Tabela1[[#This Row],[PESO UNI]]*Tabela1[[#This Row],[QTE]]</f>
        <v>0</v>
      </c>
      <c r="I1398" s="7"/>
      <c r="J1398" s="8"/>
      <c r="K1398" s="8"/>
      <c r="L1398" s="9"/>
      <c r="M1398" s="10"/>
      <c r="N1398" s="8"/>
      <c r="O1398" s="12"/>
      <c r="P1398" s="13"/>
      <c r="Q1398" s="14">
        <f>Tabela1[[#This Row],[QTDE/ Fabricação]]-Tabela1[[#This Row],[QTE]]</f>
        <v>0</v>
      </c>
      <c r="R1398" s="19">
        <f t="shared" si="190"/>
        <v>0</v>
      </c>
      <c r="S1398" s="19">
        <f t="shared" si="189"/>
        <v>0</v>
      </c>
      <c r="T1398" s="20">
        <f t="shared" si="191"/>
        <v>0</v>
      </c>
      <c r="U1398" s="17">
        <f>IFERROR(SUMIF('LISTA DE EMBARQUE'!B:B,MICRO!E:E,'LISTA DE EMBARQUE'!G:G),"")</f>
        <v>0</v>
      </c>
      <c r="V1398" s="12" t="str">
        <f>IFERROR(VLOOKUP(Tabela1[[#This Row],[COD.MDE]],'LISTA DE EMBARQUE'!B:L,11,0),"")</f>
        <v/>
      </c>
      <c r="W1398" s="13" t="str">
        <f>IFERROR(COUNTIF(#REF!,Tabela1[[#This Row],[Colunas5]]),"")</f>
        <v/>
      </c>
      <c r="X1398" s="14">
        <f>Tabela1[[#This Row],[QIANTIDADE EXPEDIDA]]*Tabela1[[#This Row],[PESO UNI]]</f>
        <v>0</v>
      </c>
      <c r="Y1398" s="14">
        <f t="shared" si="192"/>
        <v>0</v>
      </c>
      <c r="Z1398" s="21">
        <f>Tabela1[[#This Row],[PESO TOTAL]]-Tabela1[[#This Row],[Peso Expedido]]</f>
        <v>0</v>
      </c>
      <c r="AA1398" s="18"/>
      <c r="AB1398" s="40"/>
      <c r="AC1398" s="40"/>
      <c r="AD1398" s="40"/>
      <c r="AE1398" s="40"/>
      <c r="AF1398" s="40"/>
      <c r="AG1398" s="40"/>
      <c r="AH1398" s="40"/>
      <c r="AI1398" s="40" t="str">
        <f t="shared" si="196"/>
        <v>ok</v>
      </c>
      <c r="AJ1398"/>
      <c r="AK1398" t="str">
        <f>Tabela1[[#This Row],[Coluna1]]&amp;Tabela1[[#This Row],[PEDIDO]]</f>
        <v/>
      </c>
      <c r="AL1398"/>
      <c r="AM1398"/>
      <c r="AN1398"/>
      <c r="AO1398" t="str">
        <f t="shared" si="193"/>
        <v>/</v>
      </c>
      <c r="AP1398" t="str">
        <f>Tabela1[[#This Row],[TAG]]&amp;Tabela1[[#This Row],[PEDIDO]]&amp;Tabela1[[#This Row],[PRODUTO]]</f>
        <v/>
      </c>
      <c r="AQ1398" s="23" t="str">
        <f>Tabela1[[#This Row],[PRODUTO]]&amp;Tabela1[[#This Row],[TAG]]</f>
        <v/>
      </c>
      <c r="AR1398" s="183">
        <f>Tabela1[[#This Row],[PESO TOTAL]]*Tabela1[[#This Row],[MATÉRIA PRIMA]]</f>
        <v>0</v>
      </c>
      <c r="AS1398" s="28">
        <f>Tabela1[[#This Row],[PESO TOTAL]]*Tabela1[[#This Row],[PREPARAÇÃO ]]</f>
        <v>0</v>
      </c>
      <c r="AT1398" s="28">
        <f>Tabela1[[#This Row],[PESO TOTAL]]*Tabela1[[#This Row],[CALDEIRARIA]]</f>
        <v>0</v>
      </c>
      <c r="AU1398" s="28">
        <f>Tabela1[[#This Row],[PESO TOTAL]]*Tabela1[[#This Row],[SOLDA]]</f>
        <v>0</v>
      </c>
      <c r="AV1398" s="28">
        <f>Tabela1[[#This Row],[PESO TOTAL]]*Tabela1[[#This Row],[ACABAMENTO]]</f>
        <v>0</v>
      </c>
      <c r="AW1398" s="28">
        <f>Tabela1[[#This Row],[PESO TOTAL]]*Tabela1[[#This Row],[PRONTO ACABADO]]</f>
        <v>0</v>
      </c>
      <c r="AX1398" s="28">
        <f>Tabela1[[#This Row],[PESO TOTAL]]*Tabela1[[#This Row],[EXPEDIÇÃO ]]</f>
        <v>0</v>
      </c>
      <c r="AY1398" s="28" t="str">
        <f>Tabela1[[#This Row],[PEDIDO]]&amp;Tabela1[[#This Row],[PRODUTO]]</f>
        <v/>
      </c>
      <c r="AZ1398" s="44">
        <f>IF(AF1398="",0,IF(ISTEXT(AF1398),H1398*VALUE(SUBSTITUTE(AF1398,"%",""))/100,H1398*AF1398))-Tabela1[[#This Row],[PRONTO ACABADO2]]</f>
        <v>0</v>
      </c>
      <c r="BA1398" s="44">
        <f>IF(AG1398="",0,IF(ISTEXT(AG1398),H1398*VALUE(SUBSTITUTE(AG1398,"%",""))/100,H1398*AG1398))-Tabela1[[#This Row],[PESO EXPEDIDO2]]</f>
        <v>0</v>
      </c>
      <c r="BB1398" s="44">
        <f t="shared" si="194"/>
        <v>0</v>
      </c>
      <c r="BC1398" s="44">
        <f t="shared" si="195"/>
        <v>0</v>
      </c>
      <c r="BD1398" s="44"/>
    </row>
    <row r="1399" spans="1:56" ht="15.75" hidden="1" customHeight="1" x14ac:dyDescent="0.25">
      <c r="A1399" s="6"/>
      <c r="B1399" s="22"/>
      <c r="C1399" s="7"/>
      <c r="D1399" s="46"/>
      <c r="E1399" s="7"/>
      <c r="F1399" s="7"/>
      <c r="G1399" s="44"/>
      <c r="H1399" s="41">
        <f>Tabela1[[#This Row],[PESO UNI]]*Tabela1[[#This Row],[QTE]]</f>
        <v>0</v>
      </c>
      <c r="I1399" s="7"/>
      <c r="J1399" s="8"/>
      <c r="K1399" s="8"/>
      <c r="L1399" s="9"/>
      <c r="M1399" s="10"/>
      <c r="N1399" s="8"/>
      <c r="O1399" s="12"/>
      <c r="P1399" s="13"/>
      <c r="Q1399" s="14">
        <f>Tabela1[[#This Row],[QTDE/ Fabricação]]-Tabela1[[#This Row],[QTE]]</f>
        <v>0</v>
      </c>
      <c r="R1399" s="19">
        <f t="shared" si="190"/>
        <v>0</v>
      </c>
      <c r="S1399" s="19">
        <f t="shared" si="189"/>
        <v>0</v>
      </c>
      <c r="T1399" s="20">
        <f t="shared" si="191"/>
        <v>0</v>
      </c>
      <c r="U1399" s="17">
        <f>IFERROR(SUMIF('LISTA DE EMBARQUE'!B:B,MICRO!E:E,'LISTA DE EMBARQUE'!G:G),"")</f>
        <v>0</v>
      </c>
      <c r="V1399" s="12" t="str">
        <f>IFERROR(VLOOKUP(Tabela1[[#This Row],[COD.MDE]],'LISTA DE EMBARQUE'!B:L,11,0),"")</f>
        <v/>
      </c>
      <c r="W1399" s="13" t="str">
        <f>IFERROR(COUNTIF(#REF!,Tabela1[[#This Row],[Colunas5]]),"")</f>
        <v/>
      </c>
      <c r="X1399" s="14">
        <f>Tabela1[[#This Row],[QIANTIDADE EXPEDIDA]]*Tabela1[[#This Row],[PESO UNI]]</f>
        <v>0</v>
      </c>
      <c r="Y1399" s="14">
        <f t="shared" si="192"/>
        <v>0</v>
      </c>
      <c r="Z1399" s="21">
        <f>Tabela1[[#This Row],[PESO TOTAL]]-Tabela1[[#This Row],[Peso Expedido]]</f>
        <v>0</v>
      </c>
      <c r="AA1399" s="18"/>
      <c r="AB1399" s="40"/>
      <c r="AC1399" s="40"/>
      <c r="AD1399" s="40"/>
      <c r="AE1399" s="40"/>
      <c r="AF1399" s="40"/>
      <c r="AG1399" s="40"/>
      <c r="AH1399" s="40"/>
      <c r="AI1399" s="40" t="str">
        <f t="shared" si="196"/>
        <v>ok</v>
      </c>
      <c r="AJ1399"/>
      <c r="AK1399" t="str">
        <f>Tabela1[[#This Row],[Coluna1]]&amp;Tabela1[[#This Row],[PEDIDO]]</f>
        <v/>
      </c>
      <c r="AL1399"/>
      <c r="AM1399"/>
      <c r="AN1399"/>
      <c r="AO1399" t="str">
        <f t="shared" si="193"/>
        <v>/</v>
      </c>
      <c r="AP1399" t="str">
        <f>Tabela1[[#This Row],[TAG]]&amp;Tabela1[[#This Row],[PEDIDO]]&amp;Tabela1[[#This Row],[PRODUTO]]</f>
        <v/>
      </c>
      <c r="AQ1399" s="23" t="str">
        <f>Tabela1[[#This Row],[PRODUTO]]&amp;Tabela1[[#This Row],[TAG]]</f>
        <v/>
      </c>
      <c r="AR1399" s="183">
        <f>Tabela1[[#This Row],[PESO TOTAL]]*Tabela1[[#This Row],[MATÉRIA PRIMA]]</f>
        <v>0</v>
      </c>
      <c r="AS1399" s="28">
        <f>Tabela1[[#This Row],[PESO TOTAL]]*Tabela1[[#This Row],[PREPARAÇÃO ]]</f>
        <v>0</v>
      </c>
      <c r="AT1399" s="28">
        <f>Tabela1[[#This Row],[PESO TOTAL]]*Tabela1[[#This Row],[CALDEIRARIA]]</f>
        <v>0</v>
      </c>
      <c r="AU1399" s="28">
        <f>Tabela1[[#This Row],[PESO TOTAL]]*Tabela1[[#This Row],[SOLDA]]</f>
        <v>0</v>
      </c>
      <c r="AV1399" s="28">
        <f>Tabela1[[#This Row],[PESO TOTAL]]*Tabela1[[#This Row],[ACABAMENTO]]</f>
        <v>0</v>
      </c>
      <c r="AW1399" s="28">
        <f>Tabela1[[#This Row],[PESO TOTAL]]*Tabela1[[#This Row],[PRONTO ACABADO]]</f>
        <v>0</v>
      </c>
      <c r="AX1399" s="28">
        <f>Tabela1[[#This Row],[PESO TOTAL]]*Tabela1[[#This Row],[EXPEDIÇÃO ]]</f>
        <v>0</v>
      </c>
      <c r="AY1399" s="28" t="str">
        <f>Tabela1[[#This Row],[PEDIDO]]&amp;Tabela1[[#This Row],[PRODUTO]]</f>
        <v/>
      </c>
      <c r="AZ1399" s="44">
        <f>IF(AF1399="",0,IF(ISTEXT(AF1399),H1399*VALUE(SUBSTITUTE(AF1399,"%",""))/100,H1399*AF1399))-Tabela1[[#This Row],[PRONTO ACABADO2]]</f>
        <v>0</v>
      </c>
      <c r="BA1399" s="44">
        <f>IF(AG1399="",0,IF(ISTEXT(AG1399),H1399*VALUE(SUBSTITUTE(AG1399,"%",""))/100,H1399*AG1399))-Tabela1[[#This Row],[PESO EXPEDIDO2]]</f>
        <v>0</v>
      </c>
      <c r="BB1399" s="44">
        <f t="shared" si="194"/>
        <v>0</v>
      </c>
      <c r="BC1399" s="44">
        <f t="shared" si="195"/>
        <v>0</v>
      </c>
      <c r="BD1399" s="44"/>
    </row>
    <row r="1400" spans="1:56" ht="15.75" hidden="1" customHeight="1" x14ac:dyDescent="0.25">
      <c r="A1400" s="6"/>
      <c r="B1400" s="22"/>
      <c r="C1400" s="7"/>
      <c r="D1400" s="46"/>
      <c r="E1400" s="7"/>
      <c r="F1400" s="7"/>
      <c r="G1400" s="44"/>
      <c r="H1400" s="41">
        <f>Tabela1[[#This Row],[PESO UNI]]*Tabela1[[#This Row],[QTE]]</f>
        <v>0</v>
      </c>
      <c r="I1400" s="7"/>
      <c r="J1400" s="8"/>
      <c r="K1400" s="8"/>
      <c r="L1400" s="9"/>
      <c r="M1400" s="10"/>
      <c r="N1400" s="8"/>
      <c r="O1400" s="12"/>
      <c r="P1400" s="13"/>
      <c r="Q1400" s="14">
        <f>Tabela1[[#This Row],[QTDE/ Fabricação]]-Tabela1[[#This Row],[QTE]]</f>
        <v>0</v>
      </c>
      <c r="R1400" s="19">
        <f t="shared" si="190"/>
        <v>0</v>
      </c>
      <c r="S1400" s="19">
        <f t="shared" si="189"/>
        <v>0</v>
      </c>
      <c r="T1400" s="20">
        <f t="shared" si="191"/>
        <v>0</v>
      </c>
      <c r="U1400" s="17">
        <f>IFERROR(SUMIF('LISTA DE EMBARQUE'!B:B,MICRO!E:E,'LISTA DE EMBARQUE'!G:G),"")</f>
        <v>0</v>
      </c>
      <c r="V1400" s="12" t="str">
        <f>IFERROR(VLOOKUP(Tabela1[[#This Row],[COD.MDE]],'LISTA DE EMBARQUE'!B:L,11,0),"")</f>
        <v/>
      </c>
      <c r="W1400" s="13" t="str">
        <f>IFERROR(COUNTIF(#REF!,Tabela1[[#This Row],[Colunas5]]),"")</f>
        <v/>
      </c>
      <c r="X1400" s="14">
        <f>Tabela1[[#This Row],[QIANTIDADE EXPEDIDA]]*Tabela1[[#This Row],[PESO UNI]]</f>
        <v>0</v>
      </c>
      <c r="Y1400" s="14">
        <f t="shared" si="192"/>
        <v>0</v>
      </c>
      <c r="Z1400" s="21">
        <f>Tabela1[[#This Row],[PESO TOTAL]]-Tabela1[[#This Row],[Peso Expedido]]</f>
        <v>0</v>
      </c>
      <c r="AA1400" s="18"/>
      <c r="AB1400" s="40"/>
      <c r="AC1400" s="40"/>
      <c r="AD1400" s="40"/>
      <c r="AE1400" s="40"/>
      <c r="AF1400" s="40"/>
      <c r="AG1400" s="40"/>
      <c r="AH1400" s="40"/>
      <c r="AI1400" s="40" t="str">
        <f t="shared" si="196"/>
        <v>ok</v>
      </c>
      <c r="AJ1400"/>
      <c r="AK1400" t="str">
        <f>Tabela1[[#This Row],[Coluna1]]&amp;Tabela1[[#This Row],[PEDIDO]]</f>
        <v/>
      </c>
      <c r="AL1400"/>
      <c r="AM1400"/>
      <c r="AN1400"/>
      <c r="AO1400" t="str">
        <f t="shared" si="193"/>
        <v>/</v>
      </c>
      <c r="AP1400" t="str">
        <f>Tabela1[[#This Row],[TAG]]&amp;Tabela1[[#This Row],[PEDIDO]]&amp;Tabela1[[#This Row],[PRODUTO]]</f>
        <v/>
      </c>
      <c r="AQ1400" s="23" t="str">
        <f>Tabela1[[#This Row],[PRODUTO]]&amp;Tabela1[[#This Row],[TAG]]</f>
        <v/>
      </c>
      <c r="AR1400" s="183">
        <f>Tabela1[[#This Row],[PESO TOTAL]]*Tabela1[[#This Row],[MATÉRIA PRIMA]]</f>
        <v>0</v>
      </c>
      <c r="AS1400" s="28">
        <f>Tabela1[[#This Row],[PESO TOTAL]]*Tabela1[[#This Row],[PREPARAÇÃO ]]</f>
        <v>0</v>
      </c>
      <c r="AT1400" s="28">
        <f>Tabela1[[#This Row],[PESO TOTAL]]*Tabela1[[#This Row],[CALDEIRARIA]]</f>
        <v>0</v>
      </c>
      <c r="AU1400" s="28">
        <f>Tabela1[[#This Row],[PESO TOTAL]]*Tabela1[[#This Row],[SOLDA]]</f>
        <v>0</v>
      </c>
      <c r="AV1400" s="28">
        <f>Tabela1[[#This Row],[PESO TOTAL]]*Tabela1[[#This Row],[ACABAMENTO]]</f>
        <v>0</v>
      </c>
      <c r="AW1400" s="28">
        <f>Tabela1[[#This Row],[PESO TOTAL]]*Tabela1[[#This Row],[PRONTO ACABADO]]</f>
        <v>0</v>
      </c>
      <c r="AX1400" s="28">
        <f>Tabela1[[#This Row],[PESO TOTAL]]*Tabela1[[#This Row],[EXPEDIÇÃO ]]</f>
        <v>0</v>
      </c>
      <c r="AY1400" s="28" t="str">
        <f>Tabela1[[#This Row],[PEDIDO]]&amp;Tabela1[[#This Row],[PRODUTO]]</f>
        <v/>
      </c>
      <c r="AZ1400" s="44">
        <f>IF(AF1400="",0,IF(ISTEXT(AF1400),H1400*VALUE(SUBSTITUTE(AF1400,"%",""))/100,H1400*AF1400))-Tabela1[[#This Row],[PRONTO ACABADO2]]</f>
        <v>0</v>
      </c>
      <c r="BA1400" s="44">
        <f>IF(AG1400="",0,IF(ISTEXT(AG1400),H1400*VALUE(SUBSTITUTE(AG1400,"%",""))/100,H1400*AG1400))-Tabela1[[#This Row],[PESO EXPEDIDO2]]</f>
        <v>0</v>
      </c>
      <c r="BB1400" s="44">
        <f t="shared" si="194"/>
        <v>0</v>
      </c>
      <c r="BC1400" s="44">
        <f t="shared" si="195"/>
        <v>0</v>
      </c>
      <c r="BD1400" s="44"/>
    </row>
    <row r="1401" spans="1:56" ht="15.75" hidden="1" customHeight="1" x14ac:dyDescent="0.25">
      <c r="A1401" s="6"/>
      <c r="B1401" s="22"/>
      <c r="C1401" s="7"/>
      <c r="D1401" s="46"/>
      <c r="E1401" s="7"/>
      <c r="F1401" s="7"/>
      <c r="G1401" s="44"/>
      <c r="H1401" s="41">
        <f>Tabela1[[#This Row],[PESO UNI]]*Tabela1[[#This Row],[QTE]]</f>
        <v>0</v>
      </c>
      <c r="I1401" s="7"/>
      <c r="J1401" s="8"/>
      <c r="K1401" s="8"/>
      <c r="L1401" s="9"/>
      <c r="M1401" s="10"/>
      <c r="N1401" s="8"/>
      <c r="O1401" s="12"/>
      <c r="P1401" s="13"/>
      <c r="Q1401" s="14">
        <f>Tabela1[[#This Row],[QTDE/ Fabricação]]-Tabela1[[#This Row],[QTE]]</f>
        <v>0</v>
      </c>
      <c r="R1401" s="19">
        <f t="shared" si="190"/>
        <v>0</v>
      </c>
      <c r="S1401" s="19">
        <f t="shared" si="189"/>
        <v>0</v>
      </c>
      <c r="T1401" s="20">
        <f t="shared" si="191"/>
        <v>0</v>
      </c>
      <c r="U1401" s="17">
        <f>IFERROR(SUMIF('LISTA DE EMBARQUE'!B:B,MICRO!E:E,'LISTA DE EMBARQUE'!G:G),"")</f>
        <v>0</v>
      </c>
      <c r="V1401" s="12" t="str">
        <f>IFERROR(VLOOKUP(Tabela1[[#This Row],[COD.MDE]],'LISTA DE EMBARQUE'!B:L,11,0),"")</f>
        <v/>
      </c>
      <c r="W1401" s="13" t="str">
        <f>IFERROR(COUNTIF(#REF!,Tabela1[[#This Row],[Colunas5]]),"")</f>
        <v/>
      </c>
      <c r="X1401" s="14">
        <f>Tabela1[[#This Row],[QIANTIDADE EXPEDIDA]]*Tabela1[[#This Row],[PESO UNI]]</f>
        <v>0</v>
      </c>
      <c r="Y1401" s="14">
        <f t="shared" si="192"/>
        <v>0</v>
      </c>
      <c r="Z1401" s="21">
        <f>Tabela1[[#This Row],[PESO TOTAL]]-Tabela1[[#This Row],[Peso Expedido]]</f>
        <v>0</v>
      </c>
      <c r="AA1401" s="18"/>
      <c r="AB1401" s="40"/>
      <c r="AC1401" s="40"/>
      <c r="AD1401" s="40"/>
      <c r="AE1401" s="40"/>
      <c r="AF1401" s="40"/>
      <c r="AG1401" s="40"/>
      <c r="AH1401" s="40"/>
      <c r="AI1401" s="40" t="str">
        <f t="shared" si="196"/>
        <v>ok</v>
      </c>
      <c r="AJ1401"/>
      <c r="AK1401" t="str">
        <f>Tabela1[[#This Row],[Coluna1]]&amp;Tabela1[[#This Row],[PEDIDO]]</f>
        <v/>
      </c>
      <c r="AL1401"/>
      <c r="AM1401"/>
      <c r="AN1401"/>
      <c r="AO1401" t="str">
        <f t="shared" si="193"/>
        <v>/</v>
      </c>
      <c r="AP1401" t="str">
        <f>Tabela1[[#This Row],[TAG]]&amp;Tabela1[[#This Row],[PEDIDO]]&amp;Tabela1[[#This Row],[PRODUTO]]</f>
        <v/>
      </c>
      <c r="AQ1401" s="23" t="str">
        <f>Tabela1[[#This Row],[PRODUTO]]&amp;Tabela1[[#This Row],[TAG]]</f>
        <v/>
      </c>
      <c r="AR1401" s="183">
        <f>Tabela1[[#This Row],[PESO TOTAL]]*Tabela1[[#This Row],[MATÉRIA PRIMA]]</f>
        <v>0</v>
      </c>
      <c r="AS1401" s="28">
        <f>Tabela1[[#This Row],[PESO TOTAL]]*Tabela1[[#This Row],[PREPARAÇÃO ]]</f>
        <v>0</v>
      </c>
      <c r="AT1401" s="28">
        <f>Tabela1[[#This Row],[PESO TOTAL]]*Tabela1[[#This Row],[CALDEIRARIA]]</f>
        <v>0</v>
      </c>
      <c r="AU1401" s="28">
        <f>Tabela1[[#This Row],[PESO TOTAL]]*Tabela1[[#This Row],[SOLDA]]</f>
        <v>0</v>
      </c>
      <c r="AV1401" s="28">
        <f>Tabela1[[#This Row],[PESO TOTAL]]*Tabela1[[#This Row],[ACABAMENTO]]</f>
        <v>0</v>
      </c>
      <c r="AW1401" s="28">
        <f>Tabela1[[#This Row],[PESO TOTAL]]*Tabela1[[#This Row],[PRONTO ACABADO]]</f>
        <v>0</v>
      </c>
      <c r="AX1401" s="28">
        <f>Tabela1[[#This Row],[PESO TOTAL]]*Tabela1[[#This Row],[EXPEDIÇÃO ]]</f>
        <v>0</v>
      </c>
      <c r="AY1401" s="28" t="str">
        <f>Tabela1[[#This Row],[PEDIDO]]&amp;Tabela1[[#This Row],[PRODUTO]]</f>
        <v/>
      </c>
      <c r="AZ1401" s="44">
        <f>IF(AF1401="",0,IF(ISTEXT(AF1401),H1401*VALUE(SUBSTITUTE(AF1401,"%",""))/100,H1401*AF1401))-Tabela1[[#This Row],[PRONTO ACABADO2]]</f>
        <v>0</v>
      </c>
      <c r="BA1401" s="44">
        <f>IF(AG1401="",0,IF(ISTEXT(AG1401),H1401*VALUE(SUBSTITUTE(AG1401,"%",""))/100,H1401*AG1401))-Tabela1[[#This Row],[PESO EXPEDIDO2]]</f>
        <v>0</v>
      </c>
      <c r="BB1401" s="44">
        <f t="shared" si="194"/>
        <v>0</v>
      </c>
      <c r="BC1401" s="44">
        <f t="shared" si="195"/>
        <v>0</v>
      </c>
      <c r="BD1401" s="44"/>
    </row>
    <row r="1402" spans="1:56" ht="15.75" hidden="1" customHeight="1" x14ac:dyDescent="0.25">
      <c r="A1402" s="6"/>
      <c r="B1402" s="22"/>
      <c r="C1402" s="7"/>
      <c r="D1402" s="46"/>
      <c r="E1402" s="7"/>
      <c r="F1402" s="7"/>
      <c r="G1402" s="44"/>
      <c r="H1402" s="41">
        <f>Tabela1[[#This Row],[PESO UNI]]*Tabela1[[#This Row],[QTE]]</f>
        <v>0</v>
      </c>
      <c r="I1402" s="7"/>
      <c r="J1402" s="8"/>
      <c r="K1402" s="8"/>
      <c r="L1402" s="9"/>
      <c r="M1402" s="10"/>
      <c r="N1402" s="8"/>
      <c r="O1402" s="12"/>
      <c r="P1402" s="13"/>
      <c r="Q1402" s="14">
        <f>Tabela1[[#This Row],[QTDE/ Fabricação]]-Tabela1[[#This Row],[QTE]]</f>
        <v>0</v>
      </c>
      <c r="R1402" s="19">
        <f t="shared" si="190"/>
        <v>0</v>
      </c>
      <c r="S1402" s="19">
        <f t="shared" ref="S1402:S1465" si="197">IFERROR(H1402*AG1402,"")</f>
        <v>0</v>
      </c>
      <c r="T1402" s="20">
        <f t="shared" si="191"/>
        <v>0</v>
      </c>
      <c r="U1402" s="17">
        <f>IFERROR(SUMIF('LISTA DE EMBARQUE'!B:B,MICRO!E:E,'LISTA DE EMBARQUE'!G:G),"")</f>
        <v>0</v>
      </c>
      <c r="V1402" s="12" t="str">
        <f>IFERROR(VLOOKUP(Tabela1[[#This Row],[COD.MDE]],'LISTA DE EMBARQUE'!B:L,11,0),"")</f>
        <v/>
      </c>
      <c r="W1402" s="13" t="str">
        <f>IFERROR(COUNTIF(#REF!,Tabela1[[#This Row],[Colunas5]]),"")</f>
        <v/>
      </c>
      <c r="X1402" s="14">
        <f>Tabela1[[#This Row],[QIANTIDADE EXPEDIDA]]*Tabela1[[#This Row],[PESO UNI]]</f>
        <v>0</v>
      </c>
      <c r="Y1402" s="14">
        <f t="shared" si="192"/>
        <v>0</v>
      </c>
      <c r="Z1402" s="21">
        <f>Tabela1[[#This Row],[PESO TOTAL]]-Tabela1[[#This Row],[Peso Expedido]]</f>
        <v>0</v>
      </c>
      <c r="AA1402" s="18"/>
      <c r="AB1402" s="40"/>
      <c r="AC1402" s="40"/>
      <c r="AD1402" s="40"/>
      <c r="AE1402" s="40"/>
      <c r="AF1402" s="40"/>
      <c r="AG1402" s="40"/>
      <c r="AH1402" s="40"/>
      <c r="AI1402" s="40" t="str">
        <f t="shared" si="196"/>
        <v>ok</v>
      </c>
      <c r="AJ1402"/>
      <c r="AK1402" t="str">
        <f>Tabela1[[#This Row],[Coluna1]]&amp;Tabela1[[#This Row],[PEDIDO]]</f>
        <v/>
      </c>
      <c r="AL1402"/>
      <c r="AM1402"/>
      <c r="AN1402"/>
      <c r="AO1402" t="str">
        <f t="shared" si="193"/>
        <v>/</v>
      </c>
      <c r="AP1402" t="str">
        <f>Tabela1[[#This Row],[TAG]]&amp;Tabela1[[#This Row],[PEDIDO]]&amp;Tabela1[[#This Row],[PRODUTO]]</f>
        <v/>
      </c>
      <c r="AQ1402" s="23" t="str">
        <f>Tabela1[[#This Row],[PRODUTO]]&amp;Tabela1[[#This Row],[TAG]]</f>
        <v/>
      </c>
      <c r="AR1402" s="183">
        <f>Tabela1[[#This Row],[PESO TOTAL]]*Tabela1[[#This Row],[MATÉRIA PRIMA]]</f>
        <v>0</v>
      </c>
      <c r="AS1402" s="28">
        <f>Tabela1[[#This Row],[PESO TOTAL]]*Tabela1[[#This Row],[PREPARAÇÃO ]]</f>
        <v>0</v>
      </c>
      <c r="AT1402" s="28">
        <f>Tabela1[[#This Row],[PESO TOTAL]]*Tabela1[[#This Row],[CALDEIRARIA]]</f>
        <v>0</v>
      </c>
      <c r="AU1402" s="28">
        <f>Tabela1[[#This Row],[PESO TOTAL]]*Tabela1[[#This Row],[SOLDA]]</f>
        <v>0</v>
      </c>
      <c r="AV1402" s="28">
        <f>Tabela1[[#This Row],[PESO TOTAL]]*Tabela1[[#This Row],[ACABAMENTO]]</f>
        <v>0</v>
      </c>
      <c r="AW1402" s="28">
        <f>Tabela1[[#This Row],[PESO TOTAL]]*Tabela1[[#This Row],[PRONTO ACABADO]]</f>
        <v>0</v>
      </c>
      <c r="AX1402" s="28">
        <f>Tabela1[[#This Row],[PESO TOTAL]]*Tabela1[[#This Row],[EXPEDIÇÃO ]]</f>
        <v>0</v>
      </c>
      <c r="AY1402" s="28" t="str">
        <f>Tabela1[[#This Row],[PEDIDO]]&amp;Tabela1[[#This Row],[PRODUTO]]</f>
        <v/>
      </c>
      <c r="AZ1402" s="44">
        <f>IF(AF1402="",0,IF(ISTEXT(AF1402),H1402*VALUE(SUBSTITUTE(AF1402,"%",""))/100,H1402*AF1402))-Tabela1[[#This Row],[PRONTO ACABADO2]]</f>
        <v>0</v>
      </c>
      <c r="BA1402" s="44">
        <f>IF(AG1402="",0,IF(ISTEXT(AG1402),H1402*VALUE(SUBSTITUTE(AG1402,"%",""))/100,H1402*AG1402))-Tabela1[[#This Row],[PESO EXPEDIDO2]]</f>
        <v>0</v>
      </c>
      <c r="BB1402" s="44">
        <f t="shared" si="194"/>
        <v>0</v>
      </c>
      <c r="BC1402" s="44">
        <f t="shared" si="195"/>
        <v>0</v>
      </c>
      <c r="BD1402" s="44"/>
    </row>
    <row r="1403" spans="1:56" ht="15.75" hidden="1" customHeight="1" x14ac:dyDescent="0.25">
      <c r="A1403" s="6"/>
      <c r="B1403" s="22"/>
      <c r="C1403" s="7"/>
      <c r="D1403" s="46"/>
      <c r="E1403" s="7"/>
      <c r="F1403" s="7"/>
      <c r="G1403" s="44"/>
      <c r="H1403" s="41">
        <f>Tabela1[[#This Row],[PESO UNI]]*Tabela1[[#This Row],[QTE]]</f>
        <v>0</v>
      </c>
      <c r="I1403" s="7"/>
      <c r="J1403" s="8"/>
      <c r="K1403" s="8"/>
      <c r="L1403" s="9"/>
      <c r="M1403" s="10"/>
      <c r="N1403" s="8"/>
      <c r="O1403" s="12"/>
      <c r="P1403" s="13"/>
      <c r="Q1403" s="14">
        <f>Tabela1[[#This Row],[QTDE/ Fabricação]]-Tabela1[[#This Row],[QTE]]</f>
        <v>0</v>
      </c>
      <c r="R1403" s="19">
        <f t="shared" si="190"/>
        <v>0</v>
      </c>
      <c r="S1403" s="19">
        <f t="shared" si="197"/>
        <v>0</v>
      </c>
      <c r="T1403" s="20">
        <f t="shared" si="191"/>
        <v>0</v>
      </c>
      <c r="U1403" s="17">
        <f>IFERROR(SUMIF('LISTA DE EMBARQUE'!B:B,MICRO!E:E,'LISTA DE EMBARQUE'!G:G),"")</f>
        <v>0</v>
      </c>
      <c r="V1403" s="12" t="str">
        <f>IFERROR(VLOOKUP(Tabela1[[#This Row],[COD.MDE]],'LISTA DE EMBARQUE'!B:L,11,0),"")</f>
        <v/>
      </c>
      <c r="W1403" s="13" t="str">
        <f>IFERROR(COUNTIF(#REF!,Tabela1[[#This Row],[Colunas5]]),"")</f>
        <v/>
      </c>
      <c r="X1403" s="14">
        <f>Tabela1[[#This Row],[QIANTIDADE EXPEDIDA]]*Tabela1[[#This Row],[PESO UNI]]</f>
        <v>0</v>
      </c>
      <c r="Y1403" s="14">
        <f t="shared" si="192"/>
        <v>0</v>
      </c>
      <c r="Z1403" s="21">
        <f>Tabela1[[#This Row],[PESO TOTAL]]-Tabela1[[#This Row],[Peso Expedido]]</f>
        <v>0</v>
      </c>
      <c r="AA1403" s="18"/>
      <c r="AB1403" s="40"/>
      <c r="AC1403" s="40"/>
      <c r="AD1403" s="40"/>
      <c r="AE1403" s="40"/>
      <c r="AF1403" s="40"/>
      <c r="AG1403" s="40"/>
      <c r="AH1403" s="40"/>
      <c r="AI1403" s="40" t="str">
        <f t="shared" si="196"/>
        <v>ok</v>
      </c>
      <c r="AJ1403"/>
      <c r="AK1403" t="str">
        <f>Tabela1[[#This Row],[Coluna1]]&amp;Tabela1[[#This Row],[PEDIDO]]</f>
        <v/>
      </c>
      <c r="AL1403"/>
      <c r="AM1403"/>
      <c r="AN1403"/>
      <c r="AO1403" t="str">
        <f t="shared" si="193"/>
        <v>/</v>
      </c>
      <c r="AP1403" t="str">
        <f>Tabela1[[#This Row],[TAG]]&amp;Tabela1[[#This Row],[PEDIDO]]&amp;Tabela1[[#This Row],[PRODUTO]]</f>
        <v/>
      </c>
      <c r="AQ1403" s="23" t="str">
        <f>Tabela1[[#This Row],[PRODUTO]]&amp;Tabela1[[#This Row],[TAG]]</f>
        <v/>
      </c>
      <c r="AR1403" s="183">
        <f>Tabela1[[#This Row],[PESO TOTAL]]*Tabela1[[#This Row],[MATÉRIA PRIMA]]</f>
        <v>0</v>
      </c>
      <c r="AS1403" s="28">
        <f>Tabela1[[#This Row],[PESO TOTAL]]*Tabela1[[#This Row],[PREPARAÇÃO ]]</f>
        <v>0</v>
      </c>
      <c r="AT1403" s="28">
        <f>Tabela1[[#This Row],[PESO TOTAL]]*Tabela1[[#This Row],[CALDEIRARIA]]</f>
        <v>0</v>
      </c>
      <c r="AU1403" s="28">
        <f>Tabela1[[#This Row],[PESO TOTAL]]*Tabela1[[#This Row],[SOLDA]]</f>
        <v>0</v>
      </c>
      <c r="AV1403" s="28">
        <f>Tabela1[[#This Row],[PESO TOTAL]]*Tabela1[[#This Row],[ACABAMENTO]]</f>
        <v>0</v>
      </c>
      <c r="AW1403" s="28">
        <f>Tabela1[[#This Row],[PESO TOTAL]]*Tabela1[[#This Row],[PRONTO ACABADO]]</f>
        <v>0</v>
      </c>
      <c r="AX1403" s="28">
        <f>Tabela1[[#This Row],[PESO TOTAL]]*Tabela1[[#This Row],[EXPEDIÇÃO ]]</f>
        <v>0</v>
      </c>
      <c r="AY1403" s="28" t="str">
        <f>Tabela1[[#This Row],[PEDIDO]]&amp;Tabela1[[#This Row],[PRODUTO]]</f>
        <v/>
      </c>
      <c r="AZ1403" s="44">
        <f>IF(AF1403="",0,IF(ISTEXT(AF1403),H1403*VALUE(SUBSTITUTE(AF1403,"%",""))/100,H1403*AF1403))-Tabela1[[#This Row],[PRONTO ACABADO2]]</f>
        <v>0</v>
      </c>
      <c r="BA1403" s="44">
        <f>IF(AG1403="",0,IF(ISTEXT(AG1403),H1403*VALUE(SUBSTITUTE(AG1403,"%",""))/100,H1403*AG1403))-Tabela1[[#This Row],[PESO EXPEDIDO2]]</f>
        <v>0</v>
      </c>
      <c r="BB1403" s="44">
        <f t="shared" si="194"/>
        <v>0</v>
      </c>
      <c r="BC1403" s="44">
        <f t="shared" si="195"/>
        <v>0</v>
      </c>
      <c r="BD1403" s="44"/>
    </row>
    <row r="1404" spans="1:56" ht="15.75" hidden="1" customHeight="1" x14ac:dyDescent="0.25">
      <c r="A1404" s="6"/>
      <c r="B1404" s="22"/>
      <c r="C1404" s="7"/>
      <c r="D1404" s="46"/>
      <c r="E1404" s="7"/>
      <c r="F1404" s="7"/>
      <c r="G1404" s="44"/>
      <c r="H1404" s="41">
        <f>Tabela1[[#This Row],[PESO UNI]]*Tabela1[[#This Row],[QTE]]</f>
        <v>0</v>
      </c>
      <c r="I1404" s="7"/>
      <c r="J1404" s="8"/>
      <c r="K1404" s="8"/>
      <c r="L1404" s="9"/>
      <c r="M1404" s="10"/>
      <c r="N1404" s="8"/>
      <c r="O1404" s="12"/>
      <c r="P1404" s="13"/>
      <c r="Q1404" s="14">
        <f>Tabela1[[#This Row],[QTDE/ Fabricação]]-Tabela1[[#This Row],[QTE]]</f>
        <v>0</v>
      </c>
      <c r="R1404" s="19">
        <f t="shared" si="190"/>
        <v>0</v>
      </c>
      <c r="S1404" s="19">
        <f t="shared" si="197"/>
        <v>0</v>
      </c>
      <c r="T1404" s="20">
        <f t="shared" si="191"/>
        <v>0</v>
      </c>
      <c r="U1404" s="17">
        <f>IFERROR(SUMIF('LISTA DE EMBARQUE'!B:B,MICRO!E:E,'LISTA DE EMBARQUE'!G:G),"")</f>
        <v>0</v>
      </c>
      <c r="V1404" s="12" t="str">
        <f>IFERROR(VLOOKUP(Tabela1[[#This Row],[COD.MDE]],'LISTA DE EMBARQUE'!B:L,11,0),"")</f>
        <v/>
      </c>
      <c r="W1404" s="13" t="str">
        <f>IFERROR(COUNTIF(#REF!,Tabela1[[#This Row],[Colunas5]]),"")</f>
        <v/>
      </c>
      <c r="X1404" s="14">
        <f>Tabela1[[#This Row],[QIANTIDADE EXPEDIDA]]*Tabela1[[#This Row],[PESO UNI]]</f>
        <v>0</v>
      </c>
      <c r="Y1404" s="14">
        <f t="shared" si="192"/>
        <v>0</v>
      </c>
      <c r="Z1404" s="21">
        <f>Tabela1[[#This Row],[PESO TOTAL]]-Tabela1[[#This Row],[Peso Expedido]]</f>
        <v>0</v>
      </c>
      <c r="AA1404" s="18"/>
      <c r="AB1404" s="40"/>
      <c r="AC1404" s="40"/>
      <c r="AD1404" s="40"/>
      <c r="AE1404" s="40"/>
      <c r="AF1404" s="40"/>
      <c r="AG1404" s="40"/>
      <c r="AH1404" s="40"/>
      <c r="AI1404" s="40" t="str">
        <f t="shared" si="196"/>
        <v>ok</v>
      </c>
      <c r="AJ1404"/>
      <c r="AK1404" t="str">
        <f>Tabela1[[#This Row],[Coluna1]]&amp;Tabela1[[#This Row],[PEDIDO]]</f>
        <v/>
      </c>
      <c r="AL1404"/>
      <c r="AM1404"/>
      <c r="AN1404"/>
      <c r="AO1404" t="str">
        <f t="shared" si="193"/>
        <v>/</v>
      </c>
      <c r="AP1404" t="str">
        <f>Tabela1[[#This Row],[TAG]]&amp;Tabela1[[#This Row],[PEDIDO]]&amp;Tabela1[[#This Row],[PRODUTO]]</f>
        <v/>
      </c>
      <c r="AQ1404" s="23" t="str">
        <f>Tabela1[[#This Row],[PRODUTO]]&amp;Tabela1[[#This Row],[TAG]]</f>
        <v/>
      </c>
      <c r="AR1404" s="183">
        <f>Tabela1[[#This Row],[PESO TOTAL]]*Tabela1[[#This Row],[MATÉRIA PRIMA]]</f>
        <v>0</v>
      </c>
      <c r="AS1404" s="28">
        <f>Tabela1[[#This Row],[PESO TOTAL]]*Tabela1[[#This Row],[PREPARAÇÃO ]]</f>
        <v>0</v>
      </c>
      <c r="AT1404" s="28">
        <f>Tabela1[[#This Row],[PESO TOTAL]]*Tabela1[[#This Row],[CALDEIRARIA]]</f>
        <v>0</v>
      </c>
      <c r="AU1404" s="28">
        <f>Tabela1[[#This Row],[PESO TOTAL]]*Tabela1[[#This Row],[SOLDA]]</f>
        <v>0</v>
      </c>
      <c r="AV1404" s="28">
        <f>Tabela1[[#This Row],[PESO TOTAL]]*Tabela1[[#This Row],[ACABAMENTO]]</f>
        <v>0</v>
      </c>
      <c r="AW1404" s="28">
        <f>Tabela1[[#This Row],[PESO TOTAL]]*Tabela1[[#This Row],[PRONTO ACABADO]]</f>
        <v>0</v>
      </c>
      <c r="AX1404" s="28">
        <f>Tabela1[[#This Row],[PESO TOTAL]]*Tabela1[[#This Row],[EXPEDIÇÃO ]]</f>
        <v>0</v>
      </c>
      <c r="AY1404" s="28" t="str">
        <f>Tabela1[[#This Row],[PEDIDO]]&amp;Tabela1[[#This Row],[PRODUTO]]</f>
        <v/>
      </c>
      <c r="AZ1404" s="44">
        <f>IF(AF1404="",0,IF(ISTEXT(AF1404),H1404*VALUE(SUBSTITUTE(AF1404,"%",""))/100,H1404*AF1404))-Tabela1[[#This Row],[PRONTO ACABADO2]]</f>
        <v>0</v>
      </c>
      <c r="BA1404" s="44">
        <f>IF(AG1404="",0,IF(ISTEXT(AG1404),H1404*VALUE(SUBSTITUTE(AG1404,"%",""))/100,H1404*AG1404))-Tabela1[[#This Row],[PESO EXPEDIDO2]]</f>
        <v>0</v>
      </c>
      <c r="BB1404" s="44">
        <f t="shared" si="194"/>
        <v>0</v>
      </c>
      <c r="BC1404" s="44">
        <f t="shared" si="195"/>
        <v>0</v>
      </c>
      <c r="BD1404" s="44"/>
    </row>
    <row r="1405" spans="1:56" ht="15.75" hidden="1" customHeight="1" x14ac:dyDescent="0.25">
      <c r="A1405" s="6"/>
      <c r="B1405" s="22"/>
      <c r="C1405" s="7"/>
      <c r="D1405" s="46"/>
      <c r="E1405" s="7"/>
      <c r="F1405" s="7"/>
      <c r="G1405" s="44"/>
      <c r="H1405" s="41">
        <f>Tabela1[[#This Row],[PESO UNI]]*Tabela1[[#This Row],[QTE]]</f>
        <v>0</v>
      </c>
      <c r="I1405" s="7"/>
      <c r="J1405" s="8"/>
      <c r="K1405" s="8"/>
      <c r="L1405" s="9"/>
      <c r="M1405" s="10"/>
      <c r="N1405" s="8"/>
      <c r="O1405" s="12"/>
      <c r="P1405" s="13"/>
      <c r="Q1405" s="14">
        <f>Tabela1[[#This Row],[QTDE/ Fabricação]]-Tabela1[[#This Row],[QTE]]</f>
        <v>0</v>
      </c>
      <c r="R1405" s="19">
        <f t="shared" ref="R1405:R1468" si="198">IFERROR(H1405*((AA1405*0.25)+(AC1405*0.25)+(AD1405*0.225)+(AE1405*0.225)+(AF1405*0.05)),"")</f>
        <v>0</v>
      </c>
      <c r="S1405" s="19">
        <f t="shared" si="197"/>
        <v>0</v>
      </c>
      <c r="T1405" s="20">
        <f t="shared" ref="T1405:T1468" si="199">IFERROR(S1405-H1405,"")</f>
        <v>0</v>
      </c>
      <c r="U1405" s="17">
        <f>IFERROR(SUMIF('LISTA DE EMBARQUE'!B:B,MICRO!E:E,'LISTA DE EMBARQUE'!G:G),"")</f>
        <v>0</v>
      </c>
      <c r="V1405" s="12" t="str">
        <f>IFERROR(VLOOKUP(Tabela1[[#This Row],[COD.MDE]],'LISTA DE EMBARQUE'!B:L,11,0),"")</f>
        <v/>
      </c>
      <c r="W1405" s="13" t="str">
        <f>IFERROR(COUNTIF(#REF!,Tabela1[[#This Row],[Colunas5]]),"")</f>
        <v/>
      </c>
      <c r="X1405" s="14">
        <f>Tabela1[[#This Row],[QIANTIDADE EXPEDIDA]]*Tabela1[[#This Row],[PESO UNI]]</f>
        <v>0</v>
      </c>
      <c r="Y1405" s="14">
        <f t="shared" ref="Y1405:Y1468" si="200">U1405-C1405</f>
        <v>0</v>
      </c>
      <c r="Z1405" s="21">
        <f>Tabela1[[#This Row],[PESO TOTAL]]-Tabela1[[#This Row],[Peso Expedido]]</f>
        <v>0</v>
      </c>
      <c r="AA1405" s="18"/>
      <c r="AB1405" s="40"/>
      <c r="AC1405" s="40"/>
      <c r="AD1405" s="40"/>
      <c r="AE1405" s="40"/>
      <c r="AF1405" s="40"/>
      <c r="AG1405" s="40"/>
      <c r="AH1405" s="40"/>
      <c r="AI1405" s="40" t="str">
        <f t="shared" si="196"/>
        <v>ok</v>
      </c>
      <c r="AJ1405"/>
      <c r="AK1405" t="str">
        <f>Tabela1[[#This Row],[Coluna1]]&amp;Tabela1[[#This Row],[PEDIDO]]</f>
        <v/>
      </c>
      <c r="AL1405"/>
      <c r="AM1405"/>
      <c r="AN1405"/>
      <c r="AO1405" t="str">
        <f t="shared" ref="AO1405:AO1468" si="201">A1405&amp;"/"&amp;J1405</f>
        <v>/</v>
      </c>
      <c r="AP1405" t="str">
        <f>Tabela1[[#This Row],[TAG]]&amp;Tabela1[[#This Row],[PEDIDO]]&amp;Tabela1[[#This Row],[PRODUTO]]</f>
        <v/>
      </c>
      <c r="AQ1405" s="23" t="str">
        <f>Tabela1[[#This Row],[PRODUTO]]&amp;Tabela1[[#This Row],[TAG]]</f>
        <v/>
      </c>
      <c r="AR1405" s="183">
        <f>Tabela1[[#This Row],[PESO TOTAL]]*Tabela1[[#This Row],[MATÉRIA PRIMA]]</f>
        <v>0</v>
      </c>
      <c r="AS1405" s="28">
        <f>Tabela1[[#This Row],[PESO TOTAL]]*Tabela1[[#This Row],[PREPARAÇÃO ]]</f>
        <v>0</v>
      </c>
      <c r="AT1405" s="28">
        <f>Tabela1[[#This Row],[PESO TOTAL]]*Tabela1[[#This Row],[CALDEIRARIA]]</f>
        <v>0</v>
      </c>
      <c r="AU1405" s="28">
        <f>Tabela1[[#This Row],[PESO TOTAL]]*Tabela1[[#This Row],[SOLDA]]</f>
        <v>0</v>
      </c>
      <c r="AV1405" s="28">
        <f>Tabela1[[#This Row],[PESO TOTAL]]*Tabela1[[#This Row],[ACABAMENTO]]</f>
        <v>0</v>
      </c>
      <c r="AW1405" s="28">
        <f>Tabela1[[#This Row],[PESO TOTAL]]*Tabela1[[#This Row],[PRONTO ACABADO]]</f>
        <v>0</v>
      </c>
      <c r="AX1405" s="28">
        <f>Tabela1[[#This Row],[PESO TOTAL]]*Tabela1[[#This Row],[EXPEDIÇÃO ]]</f>
        <v>0</v>
      </c>
      <c r="AY1405" s="28" t="str">
        <f>Tabela1[[#This Row],[PEDIDO]]&amp;Tabela1[[#This Row],[PRODUTO]]</f>
        <v/>
      </c>
      <c r="AZ1405" s="44">
        <f>IF(AF1405="",0,IF(ISTEXT(AF1405),H1405*VALUE(SUBSTITUTE(AF1405,"%",""))/100,H1405*AF1405))-Tabela1[[#This Row],[PRONTO ACABADO2]]</f>
        <v>0</v>
      </c>
      <c r="BA1405" s="44">
        <f>IF(AG1405="",0,IF(ISTEXT(AG1405),H1405*VALUE(SUBSTITUTE(AG1405,"%",""))/100,H1405*AG1405))-Tabela1[[#This Row],[PESO EXPEDIDO2]]</f>
        <v>0</v>
      </c>
      <c r="BB1405" s="44">
        <f t="shared" ref="BB1405:BB1468" si="202">IF(AH1405="",0,IF(ISTEXT(AH1405),H1405*VALUE(SUBSTITUTE(AH1405,"%",""))/100,H1405*AH1405))</f>
        <v>0</v>
      </c>
      <c r="BC1405" s="44">
        <f t="shared" ref="BC1405:BC1468" si="203">IF(AG1405="",0,IF(ISTEXT(AG1405),H1405*VALUE(SUBSTITUTE(AG1405,"%",""))/100,H1405*AG1405))</f>
        <v>0</v>
      </c>
      <c r="BD1405" s="44"/>
    </row>
    <row r="1406" spans="1:56" ht="15.75" hidden="1" customHeight="1" x14ac:dyDescent="0.25">
      <c r="A1406" s="6"/>
      <c r="B1406" s="22"/>
      <c r="C1406" s="7"/>
      <c r="D1406" s="46"/>
      <c r="E1406" s="7"/>
      <c r="F1406" s="7"/>
      <c r="G1406" s="44"/>
      <c r="H1406" s="41">
        <f>Tabela1[[#This Row],[PESO UNI]]*Tabela1[[#This Row],[QTE]]</f>
        <v>0</v>
      </c>
      <c r="I1406" s="7"/>
      <c r="J1406" s="8"/>
      <c r="K1406" s="8"/>
      <c r="L1406" s="9"/>
      <c r="M1406" s="10"/>
      <c r="N1406" s="8"/>
      <c r="O1406" s="12"/>
      <c r="P1406" s="13"/>
      <c r="Q1406" s="14">
        <f>Tabela1[[#This Row],[QTDE/ Fabricação]]-Tabela1[[#This Row],[QTE]]</f>
        <v>0</v>
      </c>
      <c r="R1406" s="19">
        <f t="shared" si="198"/>
        <v>0</v>
      </c>
      <c r="S1406" s="19">
        <f t="shared" si="197"/>
        <v>0</v>
      </c>
      <c r="T1406" s="20">
        <f t="shared" si="199"/>
        <v>0</v>
      </c>
      <c r="U1406" s="17">
        <f>IFERROR(SUMIF('LISTA DE EMBARQUE'!B:B,MICRO!E:E,'LISTA DE EMBARQUE'!G:G),"")</f>
        <v>0</v>
      </c>
      <c r="V1406" s="12" t="str">
        <f>IFERROR(VLOOKUP(Tabela1[[#This Row],[COD.MDE]],'LISTA DE EMBARQUE'!B:L,11,0),"")</f>
        <v/>
      </c>
      <c r="W1406" s="13" t="str">
        <f>IFERROR(COUNTIF(#REF!,Tabela1[[#This Row],[Colunas5]]),"")</f>
        <v/>
      </c>
      <c r="X1406" s="14">
        <f>Tabela1[[#This Row],[QIANTIDADE EXPEDIDA]]*Tabela1[[#This Row],[PESO UNI]]</f>
        <v>0</v>
      </c>
      <c r="Y1406" s="14">
        <f t="shared" si="200"/>
        <v>0</v>
      </c>
      <c r="Z1406" s="21">
        <f>Tabela1[[#This Row],[PESO TOTAL]]-Tabela1[[#This Row],[Peso Expedido]]</f>
        <v>0</v>
      </c>
      <c r="AA1406" s="18"/>
      <c r="AB1406" s="40"/>
      <c r="AC1406" s="40"/>
      <c r="AD1406" s="40"/>
      <c r="AE1406" s="40"/>
      <c r="AF1406" s="40"/>
      <c r="AG1406" s="40"/>
      <c r="AH1406" s="40"/>
      <c r="AI1406" s="40" t="str">
        <f t="shared" si="196"/>
        <v>ok</v>
      </c>
      <c r="AJ1406"/>
      <c r="AK1406" t="str">
        <f>Tabela1[[#This Row],[Coluna1]]&amp;Tabela1[[#This Row],[PEDIDO]]</f>
        <v/>
      </c>
      <c r="AL1406"/>
      <c r="AM1406"/>
      <c r="AN1406"/>
      <c r="AO1406" t="str">
        <f t="shared" si="201"/>
        <v>/</v>
      </c>
      <c r="AP1406" t="str">
        <f>Tabela1[[#This Row],[TAG]]&amp;Tabela1[[#This Row],[PEDIDO]]&amp;Tabela1[[#This Row],[PRODUTO]]</f>
        <v/>
      </c>
      <c r="AQ1406" s="23" t="str">
        <f>Tabela1[[#This Row],[PRODUTO]]&amp;Tabela1[[#This Row],[TAG]]</f>
        <v/>
      </c>
      <c r="AR1406" s="183">
        <f>Tabela1[[#This Row],[PESO TOTAL]]*Tabela1[[#This Row],[MATÉRIA PRIMA]]</f>
        <v>0</v>
      </c>
      <c r="AS1406" s="28">
        <f>Tabela1[[#This Row],[PESO TOTAL]]*Tabela1[[#This Row],[PREPARAÇÃO ]]</f>
        <v>0</v>
      </c>
      <c r="AT1406" s="28">
        <f>Tabela1[[#This Row],[PESO TOTAL]]*Tabela1[[#This Row],[CALDEIRARIA]]</f>
        <v>0</v>
      </c>
      <c r="AU1406" s="28">
        <f>Tabela1[[#This Row],[PESO TOTAL]]*Tabela1[[#This Row],[SOLDA]]</f>
        <v>0</v>
      </c>
      <c r="AV1406" s="28">
        <f>Tabela1[[#This Row],[PESO TOTAL]]*Tabela1[[#This Row],[ACABAMENTO]]</f>
        <v>0</v>
      </c>
      <c r="AW1406" s="28">
        <f>Tabela1[[#This Row],[PESO TOTAL]]*Tabela1[[#This Row],[PRONTO ACABADO]]</f>
        <v>0</v>
      </c>
      <c r="AX1406" s="28">
        <f>Tabela1[[#This Row],[PESO TOTAL]]*Tabela1[[#This Row],[EXPEDIÇÃO ]]</f>
        <v>0</v>
      </c>
      <c r="AY1406" s="28" t="str">
        <f>Tabela1[[#This Row],[PEDIDO]]&amp;Tabela1[[#This Row],[PRODUTO]]</f>
        <v/>
      </c>
      <c r="AZ1406" s="44">
        <f>IF(AF1406="",0,IF(ISTEXT(AF1406),H1406*VALUE(SUBSTITUTE(AF1406,"%",""))/100,H1406*AF1406))-Tabela1[[#This Row],[PRONTO ACABADO2]]</f>
        <v>0</v>
      </c>
      <c r="BA1406" s="44">
        <f>IF(AG1406="",0,IF(ISTEXT(AG1406),H1406*VALUE(SUBSTITUTE(AG1406,"%",""))/100,H1406*AG1406))-Tabela1[[#This Row],[PESO EXPEDIDO2]]</f>
        <v>0</v>
      </c>
      <c r="BB1406" s="44">
        <f t="shared" si="202"/>
        <v>0</v>
      </c>
      <c r="BC1406" s="44">
        <f t="shared" si="203"/>
        <v>0</v>
      </c>
      <c r="BD1406" s="44"/>
    </row>
    <row r="1407" spans="1:56" ht="15.75" hidden="1" customHeight="1" x14ac:dyDescent="0.25">
      <c r="A1407" s="6"/>
      <c r="B1407" s="22"/>
      <c r="C1407" s="7"/>
      <c r="D1407" s="46"/>
      <c r="E1407" s="7"/>
      <c r="F1407" s="7"/>
      <c r="G1407" s="44"/>
      <c r="H1407" s="41">
        <f>Tabela1[[#This Row],[PESO UNI]]*Tabela1[[#This Row],[QTE]]</f>
        <v>0</v>
      </c>
      <c r="I1407" s="7"/>
      <c r="J1407" s="8"/>
      <c r="K1407" s="8"/>
      <c r="L1407" s="9"/>
      <c r="M1407" s="10"/>
      <c r="N1407" s="8"/>
      <c r="O1407" s="12"/>
      <c r="P1407" s="13"/>
      <c r="Q1407" s="14">
        <f>Tabela1[[#This Row],[QTDE/ Fabricação]]-Tabela1[[#This Row],[QTE]]</f>
        <v>0</v>
      </c>
      <c r="R1407" s="19">
        <f t="shared" si="198"/>
        <v>0</v>
      </c>
      <c r="S1407" s="19">
        <f t="shared" si="197"/>
        <v>0</v>
      </c>
      <c r="T1407" s="20">
        <f t="shared" si="199"/>
        <v>0</v>
      </c>
      <c r="U1407" s="17">
        <f>IFERROR(SUMIF('LISTA DE EMBARQUE'!B:B,MICRO!E:E,'LISTA DE EMBARQUE'!G:G),"")</f>
        <v>0</v>
      </c>
      <c r="V1407" s="12" t="str">
        <f>IFERROR(VLOOKUP(Tabela1[[#This Row],[COD.MDE]],'LISTA DE EMBARQUE'!B:L,11,0),"")</f>
        <v/>
      </c>
      <c r="W1407" s="13" t="str">
        <f>IFERROR(COUNTIF(#REF!,Tabela1[[#This Row],[Colunas5]]),"")</f>
        <v/>
      </c>
      <c r="X1407" s="14">
        <f>Tabela1[[#This Row],[QIANTIDADE EXPEDIDA]]*Tabela1[[#This Row],[PESO UNI]]</f>
        <v>0</v>
      </c>
      <c r="Y1407" s="14">
        <f t="shared" si="200"/>
        <v>0</v>
      </c>
      <c r="Z1407" s="21">
        <f>Tabela1[[#This Row],[PESO TOTAL]]-Tabela1[[#This Row],[Peso Expedido]]</f>
        <v>0</v>
      </c>
      <c r="AA1407" s="18"/>
      <c r="AB1407" s="40"/>
      <c r="AC1407" s="40"/>
      <c r="AD1407" s="40"/>
      <c r="AE1407" s="40"/>
      <c r="AF1407" s="40"/>
      <c r="AG1407" s="40"/>
      <c r="AH1407" s="40"/>
      <c r="AI1407" s="40" t="str">
        <f t="shared" si="196"/>
        <v>ok</v>
      </c>
      <c r="AJ1407"/>
      <c r="AK1407" t="str">
        <f>Tabela1[[#This Row],[Coluna1]]&amp;Tabela1[[#This Row],[PEDIDO]]</f>
        <v/>
      </c>
      <c r="AL1407"/>
      <c r="AM1407"/>
      <c r="AN1407"/>
      <c r="AO1407" t="str">
        <f t="shared" si="201"/>
        <v>/</v>
      </c>
      <c r="AP1407" t="str">
        <f>Tabela1[[#This Row],[TAG]]&amp;Tabela1[[#This Row],[PEDIDO]]&amp;Tabela1[[#This Row],[PRODUTO]]</f>
        <v/>
      </c>
      <c r="AQ1407" s="23" t="str">
        <f>Tabela1[[#This Row],[PRODUTO]]&amp;Tabela1[[#This Row],[TAG]]</f>
        <v/>
      </c>
      <c r="AR1407" s="183">
        <f>Tabela1[[#This Row],[PESO TOTAL]]*Tabela1[[#This Row],[MATÉRIA PRIMA]]</f>
        <v>0</v>
      </c>
      <c r="AS1407" s="28">
        <f>Tabela1[[#This Row],[PESO TOTAL]]*Tabela1[[#This Row],[PREPARAÇÃO ]]</f>
        <v>0</v>
      </c>
      <c r="AT1407" s="28">
        <f>Tabela1[[#This Row],[PESO TOTAL]]*Tabela1[[#This Row],[CALDEIRARIA]]</f>
        <v>0</v>
      </c>
      <c r="AU1407" s="28">
        <f>Tabela1[[#This Row],[PESO TOTAL]]*Tabela1[[#This Row],[SOLDA]]</f>
        <v>0</v>
      </c>
      <c r="AV1407" s="28">
        <f>Tabela1[[#This Row],[PESO TOTAL]]*Tabela1[[#This Row],[ACABAMENTO]]</f>
        <v>0</v>
      </c>
      <c r="AW1407" s="28">
        <f>Tabela1[[#This Row],[PESO TOTAL]]*Tabela1[[#This Row],[PRONTO ACABADO]]</f>
        <v>0</v>
      </c>
      <c r="AX1407" s="28">
        <f>Tabela1[[#This Row],[PESO TOTAL]]*Tabela1[[#This Row],[EXPEDIÇÃO ]]</f>
        <v>0</v>
      </c>
      <c r="AY1407" s="28" t="str">
        <f>Tabela1[[#This Row],[PEDIDO]]&amp;Tabela1[[#This Row],[PRODUTO]]</f>
        <v/>
      </c>
      <c r="AZ1407" s="44">
        <f>IF(AF1407="",0,IF(ISTEXT(AF1407),H1407*VALUE(SUBSTITUTE(AF1407,"%",""))/100,H1407*AF1407))-Tabela1[[#This Row],[PRONTO ACABADO2]]</f>
        <v>0</v>
      </c>
      <c r="BA1407" s="44">
        <f>IF(AG1407="",0,IF(ISTEXT(AG1407),H1407*VALUE(SUBSTITUTE(AG1407,"%",""))/100,H1407*AG1407))-Tabela1[[#This Row],[PESO EXPEDIDO2]]</f>
        <v>0</v>
      </c>
      <c r="BB1407" s="44">
        <f t="shared" si="202"/>
        <v>0</v>
      </c>
      <c r="BC1407" s="44">
        <f t="shared" si="203"/>
        <v>0</v>
      </c>
      <c r="BD1407" s="44"/>
    </row>
    <row r="1408" spans="1:56" ht="15.75" hidden="1" customHeight="1" x14ac:dyDescent="0.25">
      <c r="A1408" s="6"/>
      <c r="B1408" s="22"/>
      <c r="C1408" s="7"/>
      <c r="D1408" s="46"/>
      <c r="E1408" s="7"/>
      <c r="F1408" s="7"/>
      <c r="G1408" s="44"/>
      <c r="H1408" s="41">
        <f>Tabela1[[#This Row],[PESO UNI]]*Tabela1[[#This Row],[QTE]]</f>
        <v>0</v>
      </c>
      <c r="I1408" s="7"/>
      <c r="J1408" s="8"/>
      <c r="K1408" s="8"/>
      <c r="L1408" s="9"/>
      <c r="M1408" s="10"/>
      <c r="N1408" s="8"/>
      <c r="O1408" s="12"/>
      <c r="P1408" s="13"/>
      <c r="Q1408" s="14">
        <f>Tabela1[[#This Row],[QTDE/ Fabricação]]-Tabela1[[#This Row],[QTE]]</f>
        <v>0</v>
      </c>
      <c r="R1408" s="19">
        <f t="shared" si="198"/>
        <v>0</v>
      </c>
      <c r="S1408" s="19">
        <f t="shared" si="197"/>
        <v>0</v>
      </c>
      <c r="T1408" s="20">
        <f t="shared" si="199"/>
        <v>0</v>
      </c>
      <c r="U1408" s="17">
        <f>IFERROR(SUMIF('LISTA DE EMBARQUE'!B:B,MICRO!E:E,'LISTA DE EMBARQUE'!G:G),"")</f>
        <v>0</v>
      </c>
      <c r="V1408" s="12" t="str">
        <f>IFERROR(VLOOKUP(Tabela1[[#This Row],[COD.MDE]],'LISTA DE EMBARQUE'!B:L,11,0),"")</f>
        <v/>
      </c>
      <c r="W1408" s="13" t="str">
        <f>IFERROR(COUNTIF(#REF!,Tabela1[[#This Row],[Colunas5]]),"")</f>
        <v/>
      </c>
      <c r="X1408" s="14">
        <f>Tabela1[[#This Row],[QIANTIDADE EXPEDIDA]]*Tabela1[[#This Row],[PESO UNI]]</f>
        <v>0</v>
      </c>
      <c r="Y1408" s="14">
        <f t="shared" si="200"/>
        <v>0</v>
      </c>
      <c r="Z1408" s="21">
        <f>Tabela1[[#This Row],[PESO TOTAL]]-Tabela1[[#This Row],[Peso Expedido]]</f>
        <v>0</v>
      </c>
      <c r="AA1408" s="18"/>
      <c r="AB1408" s="40"/>
      <c r="AC1408" s="40"/>
      <c r="AD1408" s="40"/>
      <c r="AE1408" s="40"/>
      <c r="AF1408" s="40"/>
      <c r="AG1408" s="40"/>
      <c r="AH1408" s="40"/>
      <c r="AI1408" s="40" t="str">
        <f t="shared" si="196"/>
        <v>ok</v>
      </c>
      <c r="AJ1408"/>
      <c r="AK1408" t="str">
        <f>Tabela1[[#This Row],[Coluna1]]&amp;Tabela1[[#This Row],[PEDIDO]]</f>
        <v/>
      </c>
      <c r="AL1408"/>
      <c r="AM1408"/>
      <c r="AN1408"/>
      <c r="AO1408" t="str">
        <f t="shared" si="201"/>
        <v>/</v>
      </c>
      <c r="AP1408" t="str">
        <f>Tabela1[[#This Row],[TAG]]&amp;Tabela1[[#This Row],[PEDIDO]]&amp;Tabela1[[#This Row],[PRODUTO]]</f>
        <v/>
      </c>
      <c r="AQ1408" s="23" t="str">
        <f>Tabela1[[#This Row],[PRODUTO]]&amp;Tabela1[[#This Row],[TAG]]</f>
        <v/>
      </c>
      <c r="AR1408" s="183">
        <f>Tabela1[[#This Row],[PESO TOTAL]]*Tabela1[[#This Row],[MATÉRIA PRIMA]]</f>
        <v>0</v>
      </c>
      <c r="AS1408" s="28">
        <f>Tabela1[[#This Row],[PESO TOTAL]]*Tabela1[[#This Row],[PREPARAÇÃO ]]</f>
        <v>0</v>
      </c>
      <c r="AT1408" s="28">
        <f>Tabela1[[#This Row],[PESO TOTAL]]*Tabela1[[#This Row],[CALDEIRARIA]]</f>
        <v>0</v>
      </c>
      <c r="AU1408" s="28">
        <f>Tabela1[[#This Row],[PESO TOTAL]]*Tabela1[[#This Row],[SOLDA]]</f>
        <v>0</v>
      </c>
      <c r="AV1408" s="28">
        <f>Tabela1[[#This Row],[PESO TOTAL]]*Tabela1[[#This Row],[ACABAMENTO]]</f>
        <v>0</v>
      </c>
      <c r="AW1408" s="28">
        <f>Tabela1[[#This Row],[PESO TOTAL]]*Tabela1[[#This Row],[PRONTO ACABADO]]</f>
        <v>0</v>
      </c>
      <c r="AX1408" s="28">
        <f>Tabela1[[#This Row],[PESO TOTAL]]*Tabela1[[#This Row],[EXPEDIÇÃO ]]</f>
        <v>0</v>
      </c>
      <c r="AY1408" s="28" t="str">
        <f>Tabela1[[#This Row],[PEDIDO]]&amp;Tabela1[[#This Row],[PRODUTO]]</f>
        <v/>
      </c>
      <c r="AZ1408" s="44">
        <f>IF(AF1408="",0,IF(ISTEXT(AF1408),H1408*VALUE(SUBSTITUTE(AF1408,"%",""))/100,H1408*AF1408))-Tabela1[[#This Row],[PRONTO ACABADO2]]</f>
        <v>0</v>
      </c>
      <c r="BA1408" s="44">
        <f>IF(AG1408="",0,IF(ISTEXT(AG1408),H1408*VALUE(SUBSTITUTE(AG1408,"%",""))/100,H1408*AG1408))-Tabela1[[#This Row],[PESO EXPEDIDO2]]</f>
        <v>0</v>
      </c>
      <c r="BB1408" s="44">
        <f t="shared" si="202"/>
        <v>0</v>
      </c>
      <c r="BC1408" s="44">
        <f t="shared" si="203"/>
        <v>0</v>
      </c>
      <c r="BD1408" s="44"/>
    </row>
    <row r="1409" spans="1:56" ht="15.75" hidden="1" customHeight="1" x14ac:dyDescent="0.25">
      <c r="A1409" s="6"/>
      <c r="B1409" s="22"/>
      <c r="C1409" s="7"/>
      <c r="D1409" s="46"/>
      <c r="E1409" s="7"/>
      <c r="F1409" s="7"/>
      <c r="G1409" s="44"/>
      <c r="H1409" s="41">
        <f>Tabela1[[#This Row],[PESO UNI]]*Tabela1[[#This Row],[QTE]]</f>
        <v>0</v>
      </c>
      <c r="I1409" s="7"/>
      <c r="J1409" s="8"/>
      <c r="K1409" s="8"/>
      <c r="L1409" s="9"/>
      <c r="M1409" s="10"/>
      <c r="N1409" s="8"/>
      <c r="O1409" s="12"/>
      <c r="P1409" s="13"/>
      <c r="Q1409" s="14">
        <f>Tabela1[[#This Row],[QTDE/ Fabricação]]-Tabela1[[#This Row],[QTE]]</f>
        <v>0</v>
      </c>
      <c r="R1409" s="19">
        <f t="shared" si="198"/>
        <v>0</v>
      </c>
      <c r="S1409" s="19">
        <f t="shared" si="197"/>
        <v>0</v>
      </c>
      <c r="T1409" s="20">
        <f t="shared" si="199"/>
        <v>0</v>
      </c>
      <c r="U1409" s="17">
        <f>IFERROR(SUMIF('LISTA DE EMBARQUE'!B:B,MICRO!E:E,'LISTA DE EMBARQUE'!G:G),"")</f>
        <v>0</v>
      </c>
      <c r="V1409" s="12" t="str">
        <f>IFERROR(VLOOKUP(Tabela1[[#This Row],[COD.MDE]],'LISTA DE EMBARQUE'!B:L,11,0),"")</f>
        <v/>
      </c>
      <c r="W1409" s="13" t="str">
        <f>IFERROR(COUNTIF(#REF!,Tabela1[[#This Row],[Colunas5]]),"")</f>
        <v/>
      </c>
      <c r="X1409" s="14">
        <f>Tabela1[[#This Row],[QIANTIDADE EXPEDIDA]]*Tabela1[[#This Row],[PESO UNI]]</f>
        <v>0</v>
      </c>
      <c r="Y1409" s="14">
        <f t="shared" si="200"/>
        <v>0</v>
      </c>
      <c r="Z1409" s="21">
        <f>Tabela1[[#This Row],[PESO TOTAL]]-Tabela1[[#This Row],[Peso Expedido]]</f>
        <v>0</v>
      </c>
      <c r="AA1409" s="18"/>
      <c r="AB1409" s="40"/>
      <c r="AC1409" s="40"/>
      <c r="AD1409" s="40"/>
      <c r="AE1409" s="40"/>
      <c r="AF1409" s="40"/>
      <c r="AG1409" s="40"/>
      <c r="AH1409" s="40"/>
      <c r="AI1409" s="40" t="str">
        <f t="shared" si="196"/>
        <v>ok</v>
      </c>
      <c r="AJ1409"/>
      <c r="AK1409" t="str">
        <f>Tabela1[[#This Row],[Coluna1]]&amp;Tabela1[[#This Row],[PEDIDO]]</f>
        <v/>
      </c>
      <c r="AL1409"/>
      <c r="AM1409"/>
      <c r="AN1409"/>
      <c r="AO1409" t="str">
        <f t="shared" si="201"/>
        <v>/</v>
      </c>
      <c r="AP1409" t="str">
        <f>Tabela1[[#This Row],[TAG]]&amp;Tabela1[[#This Row],[PEDIDO]]&amp;Tabela1[[#This Row],[PRODUTO]]</f>
        <v/>
      </c>
      <c r="AQ1409" s="23" t="str">
        <f>Tabela1[[#This Row],[PRODUTO]]&amp;Tabela1[[#This Row],[TAG]]</f>
        <v/>
      </c>
      <c r="AR1409" s="183">
        <f>Tabela1[[#This Row],[PESO TOTAL]]*Tabela1[[#This Row],[MATÉRIA PRIMA]]</f>
        <v>0</v>
      </c>
      <c r="AS1409" s="28">
        <f>Tabela1[[#This Row],[PESO TOTAL]]*Tabela1[[#This Row],[PREPARAÇÃO ]]</f>
        <v>0</v>
      </c>
      <c r="AT1409" s="28">
        <f>Tabela1[[#This Row],[PESO TOTAL]]*Tabela1[[#This Row],[CALDEIRARIA]]</f>
        <v>0</v>
      </c>
      <c r="AU1409" s="28">
        <f>Tabela1[[#This Row],[PESO TOTAL]]*Tabela1[[#This Row],[SOLDA]]</f>
        <v>0</v>
      </c>
      <c r="AV1409" s="28">
        <f>Tabela1[[#This Row],[PESO TOTAL]]*Tabela1[[#This Row],[ACABAMENTO]]</f>
        <v>0</v>
      </c>
      <c r="AW1409" s="28">
        <f>Tabela1[[#This Row],[PESO TOTAL]]*Tabela1[[#This Row],[PRONTO ACABADO]]</f>
        <v>0</v>
      </c>
      <c r="AX1409" s="28">
        <f>Tabela1[[#This Row],[PESO TOTAL]]*Tabela1[[#This Row],[EXPEDIÇÃO ]]</f>
        <v>0</v>
      </c>
      <c r="AY1409" s="28" t="str">
        <f>Tabela1[[#This Row],[PEDIDO]]&amp;Tabela1[[#This Row],[PRODUTO]]</f>
        <v/>
      </c>
      <c r="AZ1409" s="44">
        <f>IF(AF1409="",0,IF(ISTEXT(AF1409),H1409*VALUE(SUBSTITUTE(AF1409,"%",""))/100,H1409*AF1409))-Tabela1[[#This Row],[PRONTO ACABADO2]]</f>
        <v>0</v>
      </c>
      <c r="BA1409" s="44">
        <f>IF(AG1409="",0,IF(ISTEXT(AG1409),H1409*VALUE(SUBSTITUTE(AG1409,"%",""))/100,H1409*AG1409))-Tabela1[[#This Row],[PESO EXPEDIDO2]]</f>
        <v>0</v>
      </c>
      <c r="BB1409" s="44">
        <f t="shared" si="202"/>
        <v>0</v>
      </c>
      <c r="BC1409" s="44">
        <f t="shared" si="203"/>
        <v>0</v>
      </c>
      <c r="BD1409" s="44"/>
    </row>
    <row r="1410" spans="1:56" ht="15.75" hidden="1" customHeight="1" x14ac:dyDescent="0.25">
      <c r="A1410" s="6"/>
      <c r="B1410" s="22"/>
      <c r="C1410" s="7"/>
      <c r="D1410" s="46"/>
      <c r="E1410" s="7"/>
      <c r="F1410" s="7"/>
      <c r="G1410" s="44"/>
      <c r="H1410" s="41">
        <f>Tabela1[[#This Row],[PESO UNI]]*Tabela1[[#This Row],[QTE]]</f>
        <v>0</v>
      </c>
      <c r="I1410" s="7"/>
      <c r="J1410" s="8"/>
      <c r="K1410" s="8"/>
      <c r="L1410" s="9"/>
      <c r="M1410" s="10"/>
      <c r="N1410" s="8"/>
      <c r="O1410" s="12"/>
      <c r="P1410" s="13"/>
      <c r="Q1410" s="14">
        <f>Tabela1[[#This Row],[QTDE/ Fabricação]]-Tabela1[[#This Row],[QTE]]</f>
        <v>0</v>
      </c>
      <c r="R1410" s="19">
        <f t="shared" si="198"/>
        <v>0</v>
      </c>
      <c r="S1410" s="19">
        <f t="shared" si="197"/>
        <v>0</v>
      </c>
      <c r="T1410" s="20">
        <f t="shared" si="199"/>
        <v>0</v>
      </c>
      <c r="U1410" s="17">
        <f>IFERROR(SUMIF('LISTA DE EMBARQUE'!B:B,MICRO!E:E,'LISTA DE EMBARQUE'!G:G),"")</f>
        <v>0</v>
      </c>
      <c r="V1410" s="12" t="str">
        <f>IFERROR(VLOOKUP(Tabela1[[#This Row],[COD.MDE]],'LISTA DE EMBARQUE'!B:L,11,0),"")</f>
        <v/>
      </c>
      <c r="W1410" s="13" t="str">
        <f>IFERROR(COUNTIF(#REF!,Tabela1[[#This Row],[Colunas5]]),"")</f>
        <v/>
      </c>
      <c r="X1410" s="14">
        <f>Tabela1[[#This Row],[QIANTIDADE EXPEDIDA]]*Tabela1[[#This Row],[PESO UNI]]</f>
        <v>0</v>
      </c>
      <c r="Y1410" s="14">
        <f t="shared" si="200"/>
        <v>0</v>
      </c>
      <c r="Z1410" s="21">
        <f>Tabela1[[#This Row],[PESO TOTAL]]-Tabela1[[#This Row],[Peso Expedido]]</f>
        <v>0</v>
      </c>
      <c r="AA1410" s="18"/>
      <c r="AB1410" s="40"/>
      <c r="AC1410" s="40"/>
      <c r="AD1410" s="40"/>
      <c r="AE1410" s="40"/>
      <c r="AF1410" s="40"/>
      <c r="AG1410" s="40"/>
      <c r="AH1410" s="40"/>
      <c r="AI1410" s="40" t="str">
        <f t="shared" si="196"/>
        <v>ok</v>
      </c>
      <c r="AJ1410"/>
      <c r="AK1410" t="str">
        <f>Tabela1[[#This Row],[Coluna1]]&amp;Tabela1[[#This Row],[PEDIDO]]</f>
        <v/>
      </c>
      <c r="AL1410"/>
      <c r="AM1410"/>
      <c r="AN1410"/>
      <c r="AO1410" t="str">
        <f t="shared" si="201"/>
        <v>/</v>
      </c>
      <c r="AP1410" t="str">
        <f>Tabela1[[#This Row],[TAG]]&amp;Tabela1[[#This Row],[PEDIDO]]&amp;Tabela1[[#This Row],[PRODUTO]]</f>
        <v/>
      </c>
      <c r="AQ1410" s="23" t="str">
        <f>Tabela1[[#This Row],[PRODUTO]]&amp;Tabela1[[#This Row],[TAG]]</f>
        <v/>
      </c>
      <c r="AR1410" s="183">
        <f>Tabela1[[#This Row],[PESO TOTAL]]*Tabela1[[#This Row],[MATÉRIA PRIMA]]</f>
        <v>0</v>
      </c>
      <c r="AS1410" s="28">
        <f>Tabela1[[#This Row],[PESO TOTAL]]*Tabela1[[#This Row],[PREPARAÇÃO ]]</f>
        <v>0</v>
      </c>
      <c r="AT1410" s="28">
        <f>Tabela1[[#This Row],[PESO TOTAL]]*Tabela1[[#This Row],[CALDEIRARIA]]</f>
        <v>0</v>
      </c>
      <c r="AU1410" s="28">
        <f>Tabela1[[#This Row],[PESO TOTAL]]*Tabela1[[#This Row],[SOLDA]]</f>
        <v>0</v>
      </c>
      <c r="AV1410" s="28">
        <f>Tabela1[[#This Row],[PESO TOTAL]]*Tabela1[[#This Row],[ACABAMENTO]]</f>
        <v>0</v>
      </c>
      <c r="AW1410" s="28">
        <f>Tabela1[[#This Row],[PESO TOTAL]]*Tabela1[[#This Row],[PRONTO ACABADO]]</f>
        <v>0</v>
      </c>
      <c r="AX1410" s="28">
        <f>Tabela1[[#This Row],[PESO TOTAL]]*Tabela1[[#This Row],[EXPEDIÇÃO ]]</f>
        <v>0</v>
      </c>
      <c r="AY1410" s="28" t="str">
        <f>Tabela1[[#This Row],[PEDIDO]]&amp;Tabela1[[#This Row],[PRODUTO]]</f>
        <v/>
      </c>
      <c r="AZ1410" s="44">
        <f>IF(AF1410="",0,IF(ISTEXT(AF1410),H1410*VALUE(SUBSTITUTE(AF1410,"%",""))/100,H1410*AF1410))-Tabela1[[#This Row],[PRONTO ACABADO2]]</f>
        <v>0</v>
      </c>
      <c r="BA1410" s="44">
        <f>IF(AG1410="",0,IF(ISTEXT(AG1410),H1410*VALUE(SUBSTITUTE(AG1410,"%",""))/100,H1410*AG1410))-Tabela1[[#This Row],[PESO EXPEDIDO2]]</f>
        <v>0</v>
      </c>
      <c r="BB1410" s="44">
        <f t="shared" si="202"/>
        <v>0</v>
      </c>
      <c r="BC1410" s="44">
        <f t="shared" si="203"/>
        <v>0</v>
      </c>
      <c r="BD1410" s="44"/>
    </row>
    <row r="1411" spans="1:56" ht="15.75" hidden="1" customHeight="1" x14ac:dyDescent="0.25">
      <c r="A1411" s="6"/>
      <c r="B1411" s="22"/>
      <c r="C1411" s="7"/>
      <c r="D1411" s="46"/>
      <c r="E1411" s="7"/>
      <c r="F1411" s="7"/>
      <c r="G1411" s="44"/>
      <c r="H1411" s="41">
        <f>Tabela1[[#This Row],[PESO UNI]]*Tabela1[[#This Row],[QTE]]</f>
        <v>0</v>
      </c>
      <c r="I1411" s="7"/>
      <c r="J1411" s="8"/>
      <c r="K1411" s="8"/>
      <c r="L1411" s="9"/>
      <c r="M1411" s="10"/>
      <c r="N1411" s="8"/>
      <c r="O1411" s="12"/>
      <c r="P1411" s="13"/>
      <c r="Q1411" s="14">
        <f>Tabela1[[#This Row],[QTDE/ Fabricação]]-Tabela1[[#This Row],[QTE]]</f>
        <v>0</v>
      </c>
      <c r="R1411" s="19">
        <f t="shared" si="198"/>
        <v>0</v>
      </c>
      <c r="S1411" s="19">
        <f t="shared" si="197"/>
        <v>0</v>
      </c>
      <c r="T1411" s="20">
        <f t="shared" si="199"/>
        <v>0</v>
      </c>
      <c r="U1411" s="17">
        <f>IFERROR(SUMIF('LISTA DE EMBARQUE'!B:B,MICRO!E:E,'LISTA DE EMBARQUE'!G:G),"")</f>
        <v>0</v>
      </c>
      <c r="V1411" s="12" t="str">
        <f>IFERROR(VLOOKUP(Tabela1[[#This Row],[COD.MDE]],'LISTA DE EMBARQUE'!B:L,11,0),"")</f>
        <v/>
      </c>
      <c r="W1411" s="13" t="str">
        <f>IFERROR(COUNTIF(#REF!,Tabela1[[#This Row],[Colunas5]]),"")</f>
        <v/>
      </c>
      <c r="X1411" s="14">
        <f>Tabela1[[#This Row],[QIANTIDADE EXPEDIDA]]*Tabela1[[#This Row],[PESO UNI]]</f>
        <v>0</v>
      </c>
      <c r="Y1411" s="14">
        <f t="shared" si="200"/>
        <v>0</v>
      </c>
      <c r="Z1411" s="21">
        <f>Tabela1[[#This Row],[PESO TOTAL]]-Tabela1[[#This Row],[Peso Expedido]]</f>
        <v>0</v>
      </c>
      <c r="AA1411" s="18"/>
      <c r="AB1411" s="40"/>
      <c r="AC1411" s="40"/>
      <c r="AD1411" s="40"/>
      <c r="AE1411" s="40"/>
      <c r="AF1411" s="40"/>
      <c r="AG1411" s="40"/>
      <c r="AH1411" s="40"/>
      <c r="AI1411" s="40" t="str">
        <f t="shared" si="196"/>
        <v>ok</v>
      </c>
      <c r="AJ1411"/>
      <c r="AK1411" t="str">
        <f>Tabela1[[#This Row],[Coluna1]]&amp;Tabela1[[#This Row],[PEDIDO]]</f>
        <v/>
      </c>
      <c r="AL1411"/>
      <c r="AM1411"/>
      <c r="AN1411"/>
      <c r="AO1411" t="str">
        <f t="shared" si="201"/>
        <v>/</v>
      </c>
      <c r="AP1411" t="str">
        <f>Tabela1[[#This Row],[TAG]]&amp;Tabela1[[#This Row],[PEDIDO]]&amp;Tabela1[[#This Row],[PRODUTO]]</f>
        <v/>
      </c>
      <c r="AQ1411" s="23" t="str">
        <f>Tabela1[[#This Row],[PRODUTO]]&amp;Tabela1[[#This Row],[TAG]]</f>
        <v/>
      </c>
      <c r="AR1411" s="183">
        <f>Tabela1[[#This Row],[PESO TOTAL]]*Tabela1[[#This Row],[MATÉRIA PRIMA]]</f>
        <v>0</v>
      </c>
      <c r="AS1411" s="28">
        <f>Tabela1[[#This Row],[PESO TOTAL]]*Tabela1[[#This Row],[PREPARAÇÃO ]]</f>
        <v>0</v>
      </c>
      <c r="AT1411" s="28">
        <f>Tabela1[[#This Row],[PESO TOTAL]]*Tabela1[[#This Row],[CALDEIRARIA]]</f>
        <v>0</v>
      </c>
      <c r="AU1411" s="28">
        <f>Tabela1[[#This Row],[PESO TOTAL]]*Tabela1[[#This Row],[SOLDA]]</f>
        <v>0</v>
      </c>
      <c r="AV1411" s="28">
        <f>Tabela1[[#This Row],[PESO TOTAL]]*Tabela1[[#This Row],[ACABAMENTO]]</f>
        <v>0</v>
      </c>
      <c r="AW1411" s="28">
        <f>Tabela1[[#This Row],[PESO TOTAL]]*Tabela1[[#This Row],[PRONTO ACABADO]]</f>
        <v>0</v>
      </c>
      <c r="AX1411" s="28">
        <f>Tabela1[[#This Row],[PESO TOTAL]]*Tabela1[[#This Row],[EXPEDIÇÃO ]]</f>
        <v>0</v>
      </c>
      <c r="AY1411" s="28" t="str">
        <f>Tabela1[[#This Row],[PEDIDO]]&amp;Tabela1[[#This Row],[PRODUTO]]</f>
        <v/>
      </c>
      <c r="AZ1411" s="44">
        <f>IF(AF1411="",0,IF(ISTEXT(AF1411),H1411*VALUE(SUBSTITUTE(AF1411,"%",""))/100,H1411*AF1411))-Tabela1[[#This Row],[PRONTO ACABADO2]]</f>
        <v>0</v>
      </c>
      <c r="BA1411" s="44">
        <f>IF(AG1411="",0,IF(ISTEXT(AG1411),H1411*VALUE(SUBSTITUTE(AG1411,"%",""))/100,H1411*AG1411))-Tabela1[[#This Row],[PESO EXPEDIDO2]]</f>
        <v>0</v>
      </c>
      <c r="BB1411" s="44">
        <f t="shared" si="202"/>
        <v>0</v>
      </c>
      <c r="BC1411" s="44">
        <f t="shared" si="203"/>
        <v>0</v>
      </c>
      <c r="BD1411" s="44"/>
    </row>
    <row r="1412" spans="1:56" ht="15.75" hidden="1" customHeight="1" x14ac:dyDescent="0.25">
      <c r="A1412" s="6"/>
      <c r="B1412" s="22"/>
      <c r="C1412" s="7"/>
      <c r="D1412" s="46"/>
      <c r="E1412" s="7"/>
      <c r="F1412" s="7"/>
      <c r="G1412" s="44"/>
      <c r="H1412" s="41">
        <f>Tabela1[[#This Row],[PESO UNI]]*Tabela1[[#This Row],[QTE]]</f>
        <v>0</v>
      </c>
      <c r="I1412" s="7"/>
      <c r="J1412" s="8"/>
      <c r="K1412" s="8"/>
      <c r="L1412" s="9"/>
      <c r="M1412" s="10"/>
      <c r="N1412" s="8"/>
      <c r="O1412" s="12"/>
      <c r="P1412" s="13"/>
      <c r="Q1412" s="14">
        <f>Tabela1[[#This Row],[QTDE/ Fabricação]]-Tabela1[[#This Row],[QTE]]</f>
        <v>0</v>
      </c>
      <c r="R1412" s="19">
        <f t="shared" si="198"/>
        <v>0</v>
      </c>
      <c r="S1412" s="19">
        <f t="shared" si="197"/>
        <v>0</v>
      </c>
      <c r="T1412" s="20">
        <f t="shared" si="199"/>
        <v>0</v>
      </c>
      <c r="U1412" s="17">
        <f>IFERROR(SUMIF('LISTA DE EMBARQUE'!B:B,MICRO!E:E,'LISTA DE EMBARQUE'!G:G),"")</f>
        <v>0</v>
      </c>
      <c r="V1412" s="12" t="str">
        <f>IFERROR(VLOOKUP(Tabela1[[#This Row],[COD.MDE]],'LISTA DE EMBARQUE'!B:L,11,0),"")</f>
        <v/>
      </c>
      <c r="W1412" s="13" t="str">
        <f>IFERROR(COUNTIF(#REF!,Tabela1[[#This Row],[Colunas5]]),"")</f>
        <v/>
      </c>
      <c r="X1412" s="14">
        <f>Tabela1[[#This Row],[QIANTIDADE EXPEDIDA]]*Tabela1[[#This Row],[PESO UNI]]</f>
        <v>0</v>
      </c>
      <c r="Y1412" s="14">
        <f t="shared" si="200"/>
        <v>0</v>
      </c>
      <c r="Z1412" s="21">
        <f>Tabela1[[#This Row],[PESO TOTAL]]-Tabela1[[#This Row],[Peso Expedido]]</f>
        <v>0</v>
      </c>
      <c r="AA1412" s="18"/>
      <c r="AB1412" s="40"/>
      <c r="AC1412" s="40"/>
      <c r="AD1412" s="40"/>
      <c r="AE1412" s="40"/>
      <c r="AF1412" s="40"/>
      <c r="AG1412" s="40"/>
      <c r="AH1412" s="40"/>
      <c r="AI1412" s="40" t="str">
        <f t="shared" si="196"/>
        <v>ok</v>
      </c>
      <c r="AJ1412"/>
      <c r="AK1412" t="str">
        <f>Tabela1[[#This Row],[Coluna1]]&amp;Tabela1[[#This Row],[PEDIDO]]</f>
        <v/>
      </c>
      <c r="AL1412"/>
      <c r="AM1412"/>
      <c r="AN1412"/>
      <c r="AO1412" t="str">
        <f t="shared" si="201"/>
        <v>/</v>
      </c>
      <c r="AP1412" t="str">
        <f>Tabela1[[#This Row],[TAG]]&amp;Tabela1[[#This Row],[PEDIDO]]&amp;Tabela1[[#This Row],[PRODUTO]]</f>
        <v/>
      </c>
      <c r="AQ1412" s="23" t="str">
        <f>Tabela1[[#This Row],[PRODUTO]]&amp;Tabela1[[#This Row],[TAG]]</f>
        <v/>
      </c>
      <c r="AR1412" s="183">
        <f>Tabela1[[#This Row],[PESO TOTAL]]*Tabela1[[#This Row],[MATÉRIA PRIMA]]</f>
        <v>0</v>
      </c>
      <c r="AS1412" s="28">
        <f>Tabela1[[#This Row],[PESO TOTAL]]*Tabela1[[#This Row],[PREPARAÇÃO ]]</f>
        <v>0</v>
      </c>
      <c r="AT1412" s="28">
        <f>Tabela1[[#This Row],[PESO TOTAL]]*Tabela1[[#This Row],[CALDEIRARIA]]</f>
        <v>0</v>
      </c>
      <c r="AU1412" s="28">
        <f>Tabela1[[#This Row],[PESO TOTAL]]*Tabela1[[#This Row],[SOLDA]]</f>
        <v>0</v>
      </c>
      <c r="AV1412" s="28">
        <f>Tabela1[[#This Row],[PESO TOTAL]]*Tabela1[[#This Row],[ACABAMENTO]]</f>
        <v>0</v>
      </c>
      <c r="AW1412" s="28">
        <f>Tabela1[[#This Row],[PESO TOTAL]]*Tabela1[[#This Row],[PRONTO ACABADO]]</f>
        <v>0</v>
      </c>
      <c r="AX1412" s="28">
        <f>Tabela1[[#This Row],[PESO TOTAL]]*Tabela1[[#This Row],[EXPEDIÇÃO ]]</f>
        <v>0</v>
      </c>
      <c r="AY1412" s="28" t="str">
        <f>Tabela1[[#This Row],[PEDIDO]]&amp;Tabela1[[#This Row],[PRODUTO]]</f>
        <v/>
      </c>
      <c r="AZ1412" s="44">
        <f>IF(AF1412="",0,IF(ISTEXT(AF1412),H1412*VALUE(SUBSTITUTE(AF1412,"%",""))/100,H1412*AF1412))-Tabela1[[#This Row],[PRONTO ACABADO2]]</f>
        <v>0</v>
      </c>
      <c r="BA1412" s="44">
        <f>IF(AG1412="",0,IF(ISTEXT(AG1412),H1412*VALUE(SUBSTITUTE(AG1412,"%",""))/100,H1412*AG1412))-Tabela1[[#This Row],[PESO EXPEDIDO2]]</f>
        <v>0</v>
      </c>
      <c r="BB1412" s="44">
        <f t="shared" si="202"/>
        <v>0</v>
      </c>
      <c r="BC1412" s="44">
        <f t="shared" si="203"/>
        <v>0</v>
      </c>
      <c r="BD1412" s="44"/>
    </row>
    <row r="1413" spans="1:56" ht="15.75" hidden="1" customHeight="1" x14ac:dyDescent="0.25">
      <c r="A1413" s="6"/>
      <c r="B1413" s="22"/>
      <c r="C1413" s="7"/>
      <c r="D1413" s="46"/>
      <c r="E1413" s="7"/>
      <c r="F1413" s="7"/>
      <c r="G1413" s="44"/>
      <c r="H1413" s="41">
        <f>Tabela1[[#This Row],[PESO UNI]]*Tabela1[[#This Row],[QTE]]</f>
        <v>0</v>
      </c>
      <c r="I1413" s="7"/>
      <c r="J1413" s="8"/>
      <c r="K1413" s="8"/>
      <c r="L1413" s="9"/>
      <c r="M1413" s="10"/>
      <c r="N1413" s="8"/>
      <c r="O1413" s="12"/>
      <c r="P1413" s="13"/>
      <c r="Q1413" s="14">
        <f>Tabela1[[#This Row],[QTDE/ Fabricação]]-Tabela1[[#This Row],[QTE]]</f>
        <v>0</v>
      </c>
      <c r="R1413" s="19">
        <f t="shared" si="198"/>
        <v>0</v>
      </c>
      <c r="S1413" s="19">
        <f t="shared" si="197"/>
        <v>0</v>
      </c>
      <c r="T1413" s="20">
        <f t="shared" si="199"/>
        <v>0</v>
      </c>
      <c r="U1413" s="17">
        <f>IFERROR(SUMIF('LISTA DE EMBARQUE'!B:B,MICRO!E:E,'LISTA DE EMBARQUE'!G:G),"")</f>
        <v>0</v>
      </c>
      <c r="V1413" s="12" t="str">
        <f>IFERROR(VLOOKUP(Tabela1[[#This Row],[COD.MDE]],'LISTA DE EMBARQUE'!B:L,11,0),"")</f>
        <v/>
      </c>
      <c r="W1413" s="13" t="str">
        <f>IFERROR(COUNTIF(#REF!,Tabela1[[#This Row],[Colunas5]]),"")</f>
        <v/>
      </c>
      <c r="X1413" s="14">
        <f>Tabela1[[#This Row],[QIANTIDADE EXPEDIDA]]*Tabela1[[#This Row],[PESO UNI]]</f>
        <v>0</v>
      </c>
      <c r="Y1413" s="14">
        <f t="shared" si="200"/>
        <v>0</v>
      </c>
      <c r="Z1413" s="21">
        <f>Tabela1[[#This Row],[PESO TOTAL]]-Tabela1[[#This Row],[Peso Expedido]]</f>
        <v>0</v>
      </c>
      <c r="AA1413" s="18"/>
      <c r="AB1413" s="40"/>
      <c r="AC1413" s="40"/>
      <c r="AD1413" s="40"/>
      <c r="AE1413" s="40"/>
      <c r="AF1413" s="40"/>
      <c r="AG1413" s="40"/>
      <c r="AH1413" s="40"/>
      <c r="AI1413" s="40" t="str">
        <f t="shared" si="196"/>
        <v>ok</v>
      </c>
      <c r="AJ1413"/>
      <c r="AK1413" t="str">
        <f>Tabela1[[#This Row],[Coluna1]]&amp;Tabela1[[#This Row],[PEDIDO]]</f>
        <v/>
      </c>
      <c r="AL1413"/>
      <c r="AM1413"/>
      <c r="AN1413"/>
      <c r="AO1413" t="str">
        <f t="shared" si="201"/>
        <v>/</v>
      </c>
      <c r="AP1413" t="str">
        <f>Tabela1[[#This Row],[TAG]]&amp;Tabela1[[#This Row],[PEDIDO]]&amp;Tabela1[[#This Row],[PRODUTO]]</f>
        <v/>
      </c>
      <c r="AQ1413" s="23" t="str">
        <f>Tabela1[[#This Row],[PRODUTO]]&amp;Tabela1[[#This Row],[TAG]]</f>
        <v/>
      </c>
      <c r="AR1413" s="183">
        <f>Tabela1[[#This Row],[PESO TOTAL]]*Tabela1[[#This Row],[MATÉRIA PRIMA]]</f>
        <v>0</v>
      </c>
      <c r="AS1413" s="28">
        <f>Tabela1[[#This Row],[PESO TOTAL]]*Tabela1[[#This Row],[PREPARAÇÃO ]]</f>
        <v>0</v>
      </c>
      <c r="AT1413" s="28">
        <f>Tabela1[[#This Row],[PESO TOTAL]]*Tabela1[[#This Row],[CALDEIRARIA]]</f>
        <v>0</v>
      </c>
      <c r="AU1413" s="28">
        <f>Tabela1[[#This Row],[PESO TOTAL]]*Tabela1[[#This Row],[SOLDA]]</f>
        <v>0</v>
      </c>
      <c r="AV1413" s="28">
        <f>Tabela1[[#This Row],[PESO TOTAL]]*Tabela1[[#This Row],[ACABAMENTO]]</f>
        <v>0</v>
      </c>
      <c r="AW1413" s="28">
        <f>Tabela1[[#This Row],[PESO TOTAL]]*Tabela1[[#This Row],[PRONTO ACABADO]]</f>
        <v>0</v>
      </c>
      <c r="AX1413" s="28">
        <f>Tabela1[[#This Row],[PESO TOTAL]]*Tabela1[[#This Row],[EXPEDIÇÃO ]]</f>
        <v>0</v>
      </c>
      <c r="AY1413" s="28" t="str">
        <f>Tabela1[[#This Row],[PEDIDO]]&amp;Tabela1[[#This Row],[PRODUTO]]</f>
        <v/>
      </c>
      <c r="AZ1413" s="44">
        <f>IF(AF1413="",0,IF(ISTEXT(AF1413),H1413*VALUE(SUBSTITUTE(AF1413,"%",""))/100,H1413*AF1413))-Tabela1[[#This Row],[PRONTO ACABADO2]]</f>
        <v>0</v>
      </c>
      <c r="BA1413" s="44">
        <f>IF(AG1413="",0,IF(ISTEXT(AG1413),H1413*VALUE(SUBSTITUTE(AG1413,"%",""))/100,H1413*AG1413))-Tabela1[[#This Row],[PESO EXPEDIDO2]]</f>
        <v>0</v>
      </c>
      <c r="BB1413" s="44">
        <f t="shared" si="202"/>
        <v>0</v>
      </c>
      <c r="BC1413" s="44">
        <f t="shared" si="203"/>
        <v>0</v>
      </c>
      <c r="BD1413" s="44"/>
    </row>
    <row r="1414" spans="1:56" ht="15.75" hidden="1" customHeight="1" x14ac:dyDescent="0.25">
      <c r="A1414" s="6"/>
      <c r="B1414" s="22"/>
      <c r="C1414" s="7"/>
      <c r="D1414" s="46"/>
      <c r="E1414" s="7"/>
      <c r="F1414" s="7"/>
      <c r="G1414" s="44"/>
      <c r="H1414" s="41">
        <f>Tabela1[[#This Row],[PESO UNI]]*Tabela1[[#This Row],[QTE]]</f>
        <v>0</v>
      </c>
      <c r="I1414" s="7"/>
      <c r="J1414" s="8"/>
      <c r="K1414" s="8"/>
      <c r="L1414" s="9"/>
      <c r="M1414" s="10"/>
      <c r="N1414" s="8"/>
      <c r="O1414" s="12"/>
      <c r="P1414" s="13"/>
      <c r="Q1414" s="14">
        <f>Tabela1[[#This Row],[QTDE/ Fabricação]]-Tabela1[[#This Row],[QTE]]</f>
        <v>0</v>
      </c>
      <c r="R1414" s="19">
        <f t="shared" si="198"/>
        <v>0</v>
      </c>
      <c r="S1414" s="19">
        <f t="shared" si="197"/>
        <v>0</v>
      </c>
      <c r="T1414" s="20">
        <f t="shared" si="199"/>
        <v>0</v>
      </c>
      <c r="U1414" s="17">
        <f>IFERROR(SUMIF('LISTA DE EMBARQUE'!B:B,MICRO!E:E,'LISTA DE EMBARQUE'!G:G),"")</f>
        <v>0</v>
      </c>
      <c r="V1414" s="12" t="str">
        <f>IFERROR(VLOOKUP(Tabela1[[#This Row],[COD.MDE]],'LISTA DE EMBARQUE'!B:L,11,0),"")</f>
        <v/>
      </c>
      <c r="W1414" s="13" t="str">
        <f>IFERROR(COUNTIF(#REF!,Tabela1[[#This Row],[Colunas5]]),"")</f>
        <v/>
      </c>
      <c r="X1414" s="14">
        <f>Tabela1[[#This Row],[QIANTIDADE EXPEDIDA]]*Tabela1[[#This Row],[PESO UNI]]</f>
        <v>0</v>
      </c>
      <c r="Y1414" s="14">
        <f t="shared" si="200"/>
        <v>0</v>
      </c>
      <c r="Z1414" s="21">
        <f>Tabela1[[#This Row],[PESO TOTAL]]-Tabela1[[#This Row],[Peso Expedido]]</f>
        <v>0</v>
      </c>
      <c r="AA1414" s="18"/>
      <c r="AB1414" s="40"/>
      <c r="AC1414" s="40"/>
      <c r="AD1414" s="40"/>
      <c r="AE1414" s="40"/>
      <c r="AF1414" s="40"/>
      <c r="AG1414" s="40"/>
      <c r="AH1414" s="40"/>
      <c r="AI1414" s="40" t="str">
        <f t="shared" si="196"/>
        <v>ok</v>
      </c>
      <c r="AJ1414"/>
      <c r="AK1414" t="str">
        <f>Tabela1[[#This Row],[Coluna1]]&amp;Tabela1[[#This Row],[PEDIDO]]</f>
        <v/>
      </c>
      <c r="AL1414"/>
      <c r="AM1414"/>
      <c r="AN1414"/>
      <c r="AO1414" t="str">
        <f t="shared" si="201"/>
        <v>/</v>
      </c>
      <c r="AP1414" t="str">
        <f>Tabela1[[#This Row],[TAG]]&amp;Tabela1[[#This Row],[PEDIDO]]&amp;Tabela1[[#This Row],[PRODUTO]]</f>
        <v/>
      </c>
      <c r="AQ1414" s="23" t="str">
        <f>Tabela1[[#This Row],[PRODUTO]]&amp;Tabela1[[#This Row],[TAG]]</f>
        <v/>
      </c>
      <c r="AR1414" s="183">
        <f>Tabela1[[#This Row],[PESO TOTAL]]*Tabela1[[#This Row],[MATÉRIA PRIMA]]</f>
        <v>0</v>
      </c>
      <c r="AS1414" s="28">
        <f>Tabela1[[#This Row],[PESO TOTAL]]*Tabela1[[#This Row],[PREPARAÇÃO ]]</f>
        <v>0</v>
      </c>
      <c r="AT1414" s="28">
        <f>Tabela1[[#This Row],[PESO TOTAL]]*Tabela1[[#This Row],[CALDEIRARIA]]</f>
        <v>0</v>
      </c>
      <c r="AU1414" s="28">
        <f>Tabela1[[#This Row],[PESO TOTAL]]*Tabela1[[#This Row],[SOLDA]]</f>
        <v>0</v>
      </c>
      <c r="AV1414" s="28">
        <f>Tabela1[[#This Row],[PESO TOTAL]]*Tabela1[[#This Row],[ACABAMENTO]]</f>
        <v>0</v>
      </c>
      <c r="AW1414" s="28">
        <f>Tabela1[[#This Row],[PESO TOTAL]]*Tabela1[[#This Row],[PRONTO ACABADO]]</f>
        <v>0</v>
      </c>
      <c r="AX1414" s="28">
        <f>Tabela1[[#This Row],[PESO TOTAL]]*Tabela1[[#This Row],[EXPEDIÇÃO ]]</f>
        <v>0</v>
      </c>
      <c r="AY1414" s="28" t="str">
        <f>Tabela1[[#This Row],[PEDIDO]]&amp;Tabela1[[#This Row],[PRODUTO]]</f>
        <v/>
      </c>
      <c r="AZ1414" s="44">
        <f>IF(AF1414="",0,IF(ISTEXT(AF1414),H1414*VALUE(SUBSTITUTE(AF1414,"%",""))/100,H1414*AF1414))-Tabela1[[#This Row],[PRONTO ACABADO2]]</f>
        <v>0</v>
      </c>
      <c r="BA1414" s="44">
        <f>IF(AG1414="",0,IF(ISTEXT(AG1414),H1414*VALUE(SUBSTITUTE(AG1414,"%",""))/100,H1414*AG1414))-Tabela1[[#This Row],[PESO EXPEDIDO2]]</f>
        <v>0</v>
      </c>
      <c r="BB1414" s="44">
        <f t="shared" si="202"/>
        <v>0</v>
      </c>
      <c r="BC1414" s="44">
        <f t="shared" si="203"/>
        <v>0</v>
      </c>
      <c r="BD1414" s="44"/>
    </row>
    <row r="1415" spans="1:56" ht="15.75" hidden="1" customHeight="1" x14ac:dyDescent="0.25">
      <c r="A1415" s="6"/>
      <c r="B1415" s="22"/>
      <c r="C1415" s="7"/>
      <c r="D1415" s="46"/>
      <c r="E1415" s="7"/>
      <c r="F1415" s="7"/>
      <c r="G1415" s="44"/>
      <c r="H1415" s="41">
        <f>Tabela1[[#This Row],[PESO UNI]]*Tabela1[[#This Row],[QTE]]</f>
        <v>0</v>
      </c>
      <c r="I1415" s="7"/>
      <c r="J1415" s="8"/>
      <c r="K1415" s="8"/>
      <c r="L1415" s="9"/>
      <c r="M1415" s="10"/>
      <c r="N1415" s="8"/>
      <c r="O1415" s="12"/>
      <c r="P1415" s="13"/>
      <c r="Q1415" s="14">
        <f>Tabela1[[#This Row],[QTDE/ Fabricação]]-Tabela1[[#This Row],[QTE]]</f>
        <v>0</v>
      </c>
      <c r="R1415" s="19">
        <f t="shared" si="198"/>
        <v>0</v>
      </c>
      <c r="S1415" s="19">
        <f t="shared" si="197"/>
        <v>0</v>
      </c>
      <c r="T1415" s="20">
        <f t="shared" si="199"/>
        <v>0</v>
      </c>
      <c r="U1415" s="17">
        <f>IFERROR(SUMIF('LISTA DE EMBARQUE'!B:B,MICRO!E:E,'LISTA DE EMBARQUE'!G:G),"")</f>
        <v>0</v>
      </c>
      <c r="V1415" s="12" t="str">
        <f>IFERROR(VLOOKUP(Tabela1[[#This Row],[COD.MDE]],'LISTA DE EMBARQUE'!B:L,11,0),"")</f>
        <v/>
      </c>
      <c r="W1415" s="13" t="str">
        <f>IFERROR(COUNTIF(#REF!,Tabela1[[#This Row],[Colunas5]]),"")</f>
        <v/>
      </c>
      <c r="X1415" s="14">
        <f>Tabela1[[#This Row],[QIANTIDADE EXPEDIDA]]*Tabela1[[#This Row],[PESO UNI]]</f>
        <v>0</v>
      </c>
      <c r="Y1415" s="14">
        <f t="shared" si="200"/>
        <v>0</v>
      </c>
      <c r="Z1415" s="21">
        <f>Tabela1[[#This Row],[PESO TOTAL]]-Tabela1[[#This Row],[Peso Expedido]]</f>
        <v>0</v>
      </c>
      <c r="AA1415" s="18"/>
      <c r="AB1415" s="40"/>
      <c r="AC1415" s="40"/>
      <c r="AD1415" s="40"/>
      <c r="AE1415" s="40"/>
      <c r="AF1415" s="40"/>
      <c r="AG1415" s="40"/>
      <c r="AH1415" s="40"/>
      <c r="AI1415" s="40" t="str">
        <f t="shared" si="196"/>
        <v>ok</v>
      </c>
      <c r="AJ1415"/>
      <c r="AK1415" t="str">
        <f>Tabela1[[#This Row],[Coluna1]]&amp;Tabela1[[#This Row],[PEDIDO]]</f>
        <v/>
      </c>
      <c r="AL1415"/>
      <c r="AM1415"/>
      <c r="AN1415"/>
      <c r="AO1415" t="str">
        <f t="shared" si="201"/>
        <v>/</v>
      </c>
      <c r="AP1415" t="str">
        <f>Tabela1[[#This Row],[TAG]]&amp;Tabela1[[#This Row],[PEDIDO]]&amp;Tabela1[[#This Row],[PRODUTO]]</f>
        <v/>
      </c>
      <c r="AQ1415" s="23" t="str">
        <f>Tabela1[[#This Row],[PRODUTO]]&amp;Tabela1[[#This Row],[TAG]]</f>
        <v/>
      </c>
      <c r="AR1415" s="183">
        <f>Tabela1[[#This Row],[PESO TOTAL]]*Tabela1[[#This Row],[MATÉRIA PRIMA]]</f>
        <v>0</v>
      </c>
      <c r="AS1415" s="28">
        <f>Tabela1[[#This Row],[PESO TOTAL]]*Tabela1[[#This Row],[PREPARAÇÃO ]]</f>
        <v>0</v>
      </c>
      <c r="AT1415" s="28">
        <f>Tabela1[[#This Row],[PESO TOTAL]]*Tabela1[[#This Row],[CALDEIRARIA]]</f>
        <v>0</v>
      </c>
      <c r="AU1415" s="28">
        <f>Tabela1[[#This Row],[PESO TOTAL]]*Tabela1[[#This Row],[SOLDA]]</f>
        <v>0</v>
      </c>
      <c r="AV1415" s="28">
        <f>Tabela1[[#This Row],[PESO TOTAL]]*Tabela1[[#This Row],[ACABAMENTO]]</f>
        <v>0</v>
      </c>
      <c r="AW1415" s="28">
        <f>Tabela1[[#This Row],[PESO TOTAL]]*Tabela1[[#This Row],[PRONTO ACABADO]]</f>
        <v>0</v>
      </c>
      <c r="AX1415" s="28">
        <f>Tabela1[[#This Row],[PESO TOTAL]]*Tabela1[[#This Row],[EXPEDIÇÃO ]]</f>
        <v>0</v>
      </c>
      <c r="AY1415" s="28" t="str">
        <f>Tabela1[[#This Row],[PEDIDO]]&amp;Tabela1[[#This Row],[PRODUTO]]</f>
        <v/>
      </c>
      <c r="AZ1415" s="44">
        <f>IF(AF1415="",0,IF(ISTEXT(AF1415),H1415*VALUE(SUBSTITUTE(AF1415,"%",""))/100,H1415*AF1415))-Tabela1[[#This Row],[PRONTO ACABADO2]]</f>
        <v>0</v>
      </c>
      <c r="BA1415" s="44">
        <f>IF(AG1415="",0,IF(ISTEXT(AG1415),H1415*VALUE(SUBSTITUTE(AG1415,"%",""))/100,H1415*AG1415))-Tabela1[[#This Row],[PESO EXPEDIDO2]]</f>
        <v>0</v>
      </c>
      <c r="BB1415" s="44">
        <f t="shared" si="202"/>
        <v>0</v>
      </c>
      <c r="BC1415" s="44">
        <f t="shared" si="203"/>
        <v>0</v>
      </c>
      <c r="BD1415" s="44"/>
    </row>
    <row r="1416" spans="1:56" ht="15.75" hidden="1" customHeight="1" x14ac:dyDescent="0.25">
      <c r="A1416" s="6"/>
      <c r="B1416" s="22"/>
      <c r="C1416" s="7"/>
      <c r="D1416" s="46"/>
      <c r="E1416" s="7"/>
      <c r="F1416" s="7"/>
      <c r="G1416" s="44"/>
      <c r="H1416" s="41">
        <f>Tabela1[[#This Row],[PESO UNI]]*Tabela1[[#This Row],[QTE]]</f>
        <v>0</v>
      </c>
      <c r="I1416" s="7"/>
      <c r="J1416" s="8"/>
      <c r="K1416" s="8"/>
      <c r="L1416" s="9"/>
      <c r="M1416" s="10"/>
      <c r="N1416" s="8"/>
      <c r="O1416" s="12"/>
      <c r="P1416" s="13"/>
      <c r="Q1416" s="14">
        <f>Tabela1[[#This Row],[QTDE/ Fabricação]]-Tabela1[[#This Row],[QTE]]</f>
        <v>0</v>
      </c>
      <c r="R1416" s="19">
        <f t="shared" si="198"/>
        <v>0</v>
      </c>
      <c r="S1416" s="19">
        <f t="shared" si="197"/>
        <v>0</v>
      </c>
      <c r="T1416" s="20">
        <f t="shared" si="199"/>
        <v>0</v>
      </c>
      <c r="U1416" s="17">
        <f>IFERROR(SUMIF('LISTA DE EMBARQUE'!B:B,MICRO!E:E,'LISTA DE EMBARQUE'!G:G),"")</f>
        <v>0</v>
      </c>
      <c r="V1416" s="12" t="str">
        <f>IFERROR(VLOOKUP(Tabela1[[#This Row],[COD.MDE]],'LISTA DE EMBARQUE'!B:L,11,0),"")</f>
        <v/>
      </c>
      <c r="W1416" s="13" t="str">
        <f>IFERROR(COUNTIF(#REF!,Tabela1[[#This Row],[Colunas5]]),"")</f>
        <v/>
      </c>
      <c r="X1416" s="14">
        <f>Tabela1[[#This Row],[QIANTIDADE EXPEDIDA]]*Tabela1[[#This Row],[PESO UNI]]</f>
        <v>0</v>
      </c>
      <c r="Y1416" s="14">
        <f t="shared" si="200"/>
        <v>0</v>
      </c>
      <c r="Z1416" s="21">
        <f>Tabela1[[#This Row],[PESO TOTAL]]-Tabela1[[#This Row],[Peso Expedido]]</f>
        <v>0</v>
      </c>
      <c r="AA1416" s="18"/>
      <c r="AB1416" s="40"/>
      <c r="AC1416" s="40"/>
      <c r="AD1416" s="40"/>
      <c r="AE1416" s="40"/>
      <c r="AF1416" s="40"/>
      <c r="AG1416" s="40"/>
      <c r="AH1416" s="40"/>
      <c r="AI1416" s="40" t="str">
        <f t="shared" si="196"/>
        <v>ok</v>
      </c>
      <c r="AJ1416"/>
      <c r="AK1416" t="str">
        <f>Tabela1[[#This Row],[Coluna1]]&amp;Tabela1[[#This Row],[PEDIDO]]</f>
        <v/>
      </c>
      <c r="AL1416"/>
      <c r="AM1416"/>
      <c r="AN1416"/>
      <c r="AO1416" t="str">
        <f t="shared" si="201"/>
        <v>/</v>
      </c>
      <c r="AP1416" t="str">
        <f>Tabela1[[#This Row],[TAG]]&amp;Tabela1[[#This Row],[PEDIDO]]&amp;Tabela1[[#This Row],[PRODUTO]]</f>
        <v/>
      </c>
      <c r="AQ1416" s="23" t="str">
        <f>Tabela1[[#This Row],[PRODUTO]]&amp;Tabela1[[#This Row],[TAG]]</f>
        <v/>
      </c>
      <c r="AR1416" s="183">
        <f>Tabela1[[#This Row],[PESO TOTAL]]*Tabela1[[#This Row],[MATÉRIA PRIMA]]</f>
        <v>0</v>
      </c>
      <c r="AS1416" s="28">
        <f>Tabela1[[#This Row],[PESO TOTAL]]*Tabela1[[#This Row],[PREPARAÇÃO ]]</f>
        <v>0</v>
      </c>
      <c r="AT1416" s="28">
        <f>Tabela1[[#This Row],[PESO TOTAL]]*Tabela1[[#This Row],[CALDEIRARIA]]</f>
        <v>0</v>
      </c>
      <c r="AU1416" s="28">
        <f>Tabela1[[#This Row],[PESO TOTAL]]*Tabela1[[#This Row],[SOLDA]]</f>
        <v>0</v>
      </c>
      <c r="AV1416" s="28">
        <f>Tabela1[[#This Row],[PESO TOTAL]]*Tabela1[[#This Row],[ACABAMENTO]]</f>
        <v>0</v>
      </c>
      <c r="AW1416" s="28">
        <f>Tabela1[[#This Row],[PESO TOTAL]]*Tabela1[[#This Row],[PRONTO ACABADO]]</f>
        <v>0</v>
      </c>
      <c r="AX1416" s="28">
        <f>Tabela1[[#This Row],[PESO TOTAL]]*Tabela1[[#This Row],[EXPEDIÇÃO ]]</f>
        <v>0</v>
      </c>
      <c r="AY1416" s="28" t="str">
        <f>Tabela1[[#This Row],[PEDIDO]]&amp;Tabela1[[#This Row],[PRODUTO]]</f>
        <v/>
      </c>
      <c r="AZ1416" s="44">
        <f>IF(AF1416="",0,IF(ISTEXT(AF1416),H1416*VALUE(SUBSTITUTE(AF1416,"%",""))/100,H1416*AF1416))-Tabela1[[#This Row],[PRONTO ACABADO2]]</f>
        <v>0</v>
      </c>
      <c r="BA1416" s="44">
        <f>IF(AG1416="",0,IF(ISTEXT(AG1416),H1416*VALUE(SUBSTITUTE(AG1416,"%",""))/100,H1416*AG1416))-Tabela1[[#This Row],[PESO EXPEDIDO2]]</f>
        <v>0</v>
      </c>
      <c r="BB1416" s="44">
        <f t="shared" si="202"/>
        <v>0</v>
      </c>
      <c r="BC1416" s="44">
        <f t="shared" si="203"/>
        <v>0</v>
      </c>
      <c r="BD1416" s="44"/>
    </row>
    <row r="1417" spans="1:56" ht="15.75" hidden="1" customHeight="1" x14ac:dyDescent="0.25">
      <c r="A1417" s="6"/>
      <c r="B1417" s="22"/>
      <c r="C1417" s="7"/>
      <c r="D1417" s="46"/>
      <c r="E1417" s="7"/>
      <c r="F1417" s="7"/>
      <c r="G1417" s="44"/>
      <c r="H1417" s="41">
        <f>Tabela1[[#This Row],[PESO UNI]]*Tabela1[[#This Row],[QTE]]</f>
        <v>0</v>
      </c>
      <c r="I1417" s="7"/>
      <c r="J1417" s="8"/>
      <c r="K1417" s="8"/>
      <c r="L1417" s="9"/>
      <c r="M1417" s="10"/>
      <c r="N1417" s="8"/>
      <c r="O1417" s="12"/>
      <c r="P1417" s="13"/>
      <c r="Q1417" s="14">
        <f>Tabela1[[#This Row],[QTDE/ Fabricação]]-Tabela1[[#This Row],[QTE]]</f>
        <v>0</v>
      </c>
      <c r="R1417" s="19">
        <f t="shared" si="198"/>
        <v>0</v>
      </c>
      <c r="S1417" s="19">
        <f t="shared" si="197"/>
        <v>0</v>
      </c>
      <c r="T1417" s="20">
        <f t="shared" si="199"/>
        <v>0</v>
      </c>
      <c r="U1417" s="17">
        <f>IFERROR(SUMIF('LISTA DE EMBARQUE'!B:B,MICRO!E:E,'LISTA DE EMBARQUE'!G:G),"")</f>
        <v>0</v>
      </c>
      <c r="V1417" s="12" t="str">
        <f>IFERROR(VLOOKUP(Tabela1[[#This Row],[COD.MDE]],'LISTA DE EMBARQUE'!B:L,11,0),"")</f>
        <v/>
      </c>
      <c r="W1417" s="13" t="str">
        <f>IFERROR(COUNTIF(#REF!,Tabela1[[#This Row],[Colunas5]]),"")</f>
        <v/>
      </c>
      <c r="X1417" s="14">
        <f>Tabela1[[#This Row],[QIANTIDADE EXPEDIDA]]*Tabela1[[#This Row],[PESO UNI]]</f>
        <v>0</v>
      </c>
      <c r="Y1417" s="14">
        <f t="shared" si="200"/>
        <v>0</v>
      </c>
      <c r="Z1417" s="21">
        <f>Tabela1[[#This Row],[PESO TOTAL]]-Tabela1[[#This Row],[Peso Expedido]]</f>
        <v>0</v>
      </c>
      <c r="AA1417" s="18"/>
      <c r="AB1417" s="40"/>
      <c r="AC1417" s="40"/>
      <c r="AD1417" s="40"/>
      <c r="AE1417" s="40"/>
      <c r="AF1417" s="40"/>
      <c r="AG1417" s="40"/>
      <c r="AH1417" s="40"/>
      <c r="AI1417" s="40" t="str">
        <f t="shared" si="196"/>
        <v>ok</v>
      </c>
      <c r="AJ1417"/>
      <c r="AK1417" t="str">
        <f>Tabela1[[#This Row],[Coluna1]]&amp;Tabela1[[#This Row],[PEDIDO]]</f>
        <v/>
      </c>
      <c r="AL1417"/>
      <c r="AM1417"/>
      <c r="AN1417"/>
      <c r="AO1417" t="str">
        <f t="shared" si="201"/>
        <v>/</v>
      </c>
      <c r="AP1417" t="str">
        <f>Tabela1[[#This Row],[TAG]]&amp;Tabela1[[#This Row],[PEDIDO]]&amp;Tabela1[[#This Row],[PRODUTO]]</f>
        <v/>
      </c>
      <c r="AQ1417" s="23" t="str">
        <f>Tabela1[[#This Row],[PRODUTO]]&amp;Tabela1[[#This Row],[TAG]]</f>
        <v/>
      </c>
      <c r="AR1417" s="183">
        <f>Tabela1[[#This Row],[PESO TOTAL]]*Tabela1[[#This Row],[MATÉRIA PRIMA]]</f>
        <v>0</v>
      </c>
      <c r="AS1417" s="28">
        <f>Tabela1[[#This Row],[PESO TOTAL]]*Tabela1[[#This Row],[PREPARAÇÃO ]]</f>
        <v>0</v>
      </c>
      <c r="AT1417" s="28">
        <f>Tabela1[[#This Row],[PESO TOTAL]]*Tabela1[[#This Row],[CALDEIRARIA]]</f>
        <v>0</v>
      </c>
      <c r="AU1417" s="28">
        <f>Tabela1[[#This Row],[PESO TOTAL]]*Tabela1[[#This Row],[SOLDA]]</f>
        <v>0</v>
      </c>
      <c r="AV1417" s="28">
        <f>Tabela1[[#This Row],[PESO TOTAL]]*Tabela1[[#This Row],[ACABAMENTO]]</f>
        <v>0</v>
      </c>
      <c r="AW1417" s="28">
        <f>Tabela1[[#This Row],[PESO TOTAL]]*Tabela1[[#This Row],[PRONTO ACABADO]]</f>
        <v>0</v>
      </c>
      <c r="AX1417" s="28">
        <f>Tabela1[[#This Row],[PESO TOTAL]]*Tabela1[[#This Row],[EXPEDIÇÃO ]]</f>
        <v>0</v>
      </c>
      <c r="AY1417" s="28" t="str">
        <f>Tabela1[[#This Row],[PEDIDO]]&amp;Tabela1[[#This Row],[PRODUTO]]</f>
        <v/>
      </c>
      <c r="AZ1417" s="44">
        <f>IF(AF1417="",0,IF(ISTEXT(AF1417),H1417*VALUE(SUBSTITUTE(AF1417,"%",""))/100,H1417*AF1417))-Tabela1[[#This Row],[PRONTO ACABADO2]]</f>
        <v>0</v>
      </c>
      <c r="BA1417" s="44">
        <f>IF(AG1417="",0,IF(ISTEXT(AG1417),H1417*VALUE(SUBSTITUTE(AG1417,"%",""))/100,H1417*AG1417))-Tabela1[[#This Row],[PESO EXPEDIDO2]]</f>
        <v>0</v>
      </c>
      <c r="BB1417" s="44">
        <f t="shared" si="202"/>
        <v>0</v>
      </c>
      <c r="BC1417" s="44">
        <f t="shared" si="203"/>
        <v>0</v>
      </c>
      <c r="BD1417" s="44"/>
    </row>
    <row r="1418" spans="1:56" ht="15.75" hidden="1" customHeight="1" x14ac:dyDescent="0.25">
      <c r="A1418" s="6"/>
      <c r="B1418" s="22"/>
      <c r="C1418" s="7"/>
      <c r="D1418" s="46"/>
      <c r="E1418" s="7"/>
      <c r="F1418" s="7"/>
      <c r="G1418" s="44"/>
      <c r="H1418" s="41">
        <f>Tabela1[[#This Row],[PESO UNI]]*Tabela1[[#This Row],[QTE]]</f>
        <v>0</v>
      </c>
      <c r="I1418" s="7"/>
      <c r="J1418" s="8"/>
      <c r="K1418" s="8"/>
      <c r="L1418" s="9"/>
      <c r="M1418" s="10"/>
      <c r="N1418" s="8"/>
      <c r="O1418" s="12"/>
      <c r="P1418" s="13"/>
      <c r="Q1418" s="14">
        <f>Tabela1[[#This Row],[QTDE/ Fabricação]]-Tabela1[[#This Row],[QTE]]</f>
        <v>0</v>
      </c>
      <c r="R1418" s="19">
        <f t="shared" si="198"/>
        <v>0</v>
      </c>
      <c r="S1418" s="19">
        <f t="shared" si="197"/>
        <v>0</v>
      </c>
      <c r="T1418" s="20">
        <f t="shared" si="199"/>
        <v>0</v>
      </c>
      <c r="U1418" s="17">
        <f>IFERROR(SUMIF('LISTA DE EMBARQUE'!B:B,MICRO!E:E,'LISTA DE EMBARQUE'!G:G),"")</f>
        <v>0</v>
      </c>
      <c r="V1418" s="12" t="str">
        <f>IFERROR(VLOOKUP(Tabela1[[#This Row],[COD.MDE]],'LISTA DE EMBARQUE'!B:L,11,0),"")</f>
        <v/>
      </c>
      <c r="W1418" s="13" t="str">
        <f>IFERROR(COUNTIF(#REF!,Tabela1[[#This Row],[Colunas5]]),"")</f>
        <v/>
      </c>
      <c r="X1418" s="14">
        <f>Tabela1[[#This Row],[QIANTIDADE EXPEDIDA]]*Tabela1[[#This Row],[PESO UNI]]</f>
        <v>0</v>
      </c>
      <c r="Y1418" s="14">
        <f t="shared" si="200"/>
        <v>0</v>
      </c>
      <c r="Z1418" s="21">
        <f>Tabela1[[#This Row],[PESO TOTAL]]-Tabela1[[#This Row],[Peso Expedido]]</f>
        <v>0</v>
      </c>
      <c r="AA1418" s="18"/>
      <c r="AB1418" s="40"/>
      <c r="AC1418" s="40"/>
      <c r="AD1418" s="40"/>
      <c r="AE1418" s="40"/>
      <c r="AF1418" s="40"/>
      <c r="AG1418" s="40"/>
      <c r="AH1418" s="40"/>
      <c r="AI1418" s="40" t="str">
        <f t="shared" si="196"/>
        <v>ok</v>
      </c>
      <c r="AJ1418"/>
      <c r="AK1418" t="str">
        <f>Tabela1[[#This Row],[Coluna1]]&amp;Tabela1[[#This Row],[PEDIDO]]</f>
        <v/>
      </c>
      <c r="AL1418"/>
      <c r="AM1418"/>
      <c r="AN1418"/>
      <c r="AO1418" t="str">
        <f t="shared" si="201"/>
        <v>/</v>
      </c>
      <c r="AP1418" t="str">
        <f>Tabela1[[#This Row],[TAG]]&amp;Tabela1[[#This Row],[PEDIDO]]&amp;Tabela1[[#This Row],[PRODUTO]]</f>
        <v/>
      </c>
      <c r="AQ1418" s="23" t="str">
        <f>Tabela1[[#This Row],[PRODUTO]]&amp;Tabela1[[#This Row],[TAG]]</f>
        <v/>
      </c>
      <c r="AR1418" s="183">
        <f>Tabela1[[#This Row],[PESO TOTAL]]*Tabela1[[#This Row],[MATÉRIA PRIMA]]</f>
        <v>0</v>
      </c>
      <c r="AS1418" s="28">
        <f>Tabela1[[#This Row],[PESO TOTAL]]*Tabela1[[#This Row],[PREPARAÇÃO ]]</f>
        <v>0</v>
      </c>
      <c r="AT1418" s="28">
        <f>Tabela1[[#This Row],[PESO TOTAL]]*Tabela1[[#This Row],[CALDEIRARIA]]</f>
        <v>0</v>
      </c>
      <c r="AU1418" s="28">
        <f>Tabela1[[#This Row],[PESO TOTAL]]*Tabela1[[#This Row],[SOLDA]]</f>
        <v>0</v>
      </c>
      <c r="AV1418" s="28">
        <f>Tabela1[[#This Row],[PESO TOTAL]]*Tabela1[[#This Row],[ACABAMENTO]]</f>
        <v>0</v>
      </c>
      <c r="AW1418" s="28">
        <f>Tabela1[[#This Row],[PESO TOTAL]]*Tabela1[[#This Row],[PRONTO ACABADO]]</f>
        <v>0</v>
      </c>
      <c r="AX1418" s="28">
        <f>Tabela1[[#This Row],[PESO TOTAL]]*Tabela1[[#This Row],[EXPEDIÇÃO ]]</f>
        <v>0</v>
      </c>
      <c r="AY1418" s="28" t="str">
        <f>Tabela1[[#This Row],[PEDIDO]]&amp;Tabela1[[#This Row],[PRODUTO]]</f>
        <v/>
      </c>
      <c r="AZ1418" s="44">
        <f>IF(AF1418="",0,IF(ISTEXT(AF1418),H1418*VALUE(SUBSTITUTE(AF1418,"%",""))/100,H1418*AF1418))-Tabela1[[#This Row],[PRONTO ACABADO2]]</f>
        <v>0</v>
      </c>
      <c r="BA1418" s="44">
        <f>IF(AG1418="",0,IF(ISTEXT(AG1418),H1418*VALUE(SUBSTITUTE(AG1418,"%",""))/100,H1418*AG1418))-Tabela1[[#This Row],[PESO EXPEDIDO2]]</f>
        <v>0</v>
      </c>
      <c r="BB1418" s="44">
        <f t="shared" si="202"/>
        <v>0</v>
      </c>
      <c r="BC1418" s="44">
        <f t="shared" si="203"/>
        <v>0</v>
      </c>
      <c r="BD1418" s="44"/>
    </row>
    <row r="1419" spans="1:56" ht="15.75" hidden="1" customHeight="1" x14ac:dyDescent="0.25">
      <c r="A1419" s="6"/>
      <c r="B1419" s="22"/>
      <c r="C1419" s="7"/>
      <c r="D1419" s="46"/>
      <c r="E1419" s="7"/>
      <c r="F1419" s="7"/>
      <c r="G1419" s="44"/>
      <c r="H1419" s="41">
        <f>Tabela1[[#This Row],[PESO UNI]]*Tabela1[[#This Row],[QTE]]</f>
        <v>0</v>
      </c>
      <c r="I1419" s="7"/>
      <c r="J1419" s="8"/>
      <c r="K1419" s="8"/>
      <c r="L1419" s="9"/>
      <c r="M1419" s="10"/>
      <c r="N1419" s="8"/>
      <c r="O1419" s="12"/>
      <c r="P1419" s="13"/>
      <c r="Q1419" s="14">
        <f>Tabela1[[#This Row],[QTDE/ Fabricação]]-Tabela1[[#This Row],[QTE]]</f>
        <v>0</v>
      </c>
      <c r="R1419" s="19">
        <f t="shared" si="198"/>
        <v>0</v>
      </c>
      <c r="S1419" s="19">
        <f t="shared" si="197"/>
        <v>0</v>
      </c>
      <c r="T1419" s="20">
        <f t="shared" si="199"/>
        <v>0</v>
      </c>
      <c r="U1419" s="17">
        <f>IFERROR(SUMIF('LISTA DE EMBARQUE'!B:B,MICRO!E:E,'LISTA DE EMBARQUE'!G:G),"")</f>
        <v>0</v>
      </c>
      <c r="V1419" s="12" t="str">
        <f>IFERROR(VLOOKUP(Tabela1[[#This Row],[COD.MDE]],'LISTA DE EMBARQUE'!B:L,11,0),"")</f>
        <v/>
      </c>
      <c r="W1419" s="13" t="str">
        <f>IFERROR(COUNTIF(#REF!,Tabela1[[#This Row],[Colunas5]]),"")</f>
        <v/>
      </c>
      <c r="X1419" s="14">
        <f>Tabela1[[#This Row],[QIANTIDADE EXPEDIDA]]*Tabela1[[#This Row],[PESO UNI]]</f>
        <v>0</v>
      </c>
      <c r="Y1419" s="14">
        <f t="shared" si="200"/>
        <v>0</v>
      </c>
      <c r="Z1419" s="21">
        <f>Tabela1[[#This Row],[PESO TOTAL]]-Tabela1[[#This Row],[Peso Expedido]]</f>
        <v>0</v>
      </c>
      <c r="AA1419" s="18"/>
      <c r="AB1419" s="40"/>
      <c r="AC1419" s="40"/>
      <c r="AD1419" s="40"/>
      <c r="AE1419" s="40"/>
      <c r="AF1419" s="40"/>
      <c r="AG1419" s="40"/>
      <c r="AH1419" s="40"/>
      <c r="AI1419" s="40" t="str">
        <f t="shared" si="196"/>
        <v>ok</v>
      </c>
      <c r="AJ1419"/>
      <c r="AK1419" t="str">
        <f>Tabela1[[#This Row],[Coluna1]]&amp;Tabela1[[#This Row],[PEDIDO]]</f>
        <v/>
      </c>
      <c r="AL1419"/>
      <c r="AM1419"/>
      <c r="AN1419"/>
      <c r="AO1419" t="str">
        <f t="shared" si="201"/>
        <v>/</v>
      </c>
      <c r="AP1419" t="str">
        <f>Tabela1[[#This Row],[TAG]]&amp;Tabela1[[#This Row],[PEDIDO]]&amp;Tabela1[[#This Row],[PRODUTO]]</f>
        <v/>
      </c>
      <c r="AQ1419" s="23" t="str">
        <f>Tabela1[[#This Row],[PRODUTO]]&amp;Tabela1[[#This Row],[TAG]]</f>
        <v/>
      </c>
      <c r="AR1419" s="183">
        <f>Tabela1[[#This Row],[PESO TOTAL]]*Tabela1[[#This Row],[MATÉRIA PRIMA]]</f>
        <v>0</v>
      </c>
      <c r="AS1419" s="28">
        <f>Tabela1[[#This Row],[PESO TOTAL]]*Tabela1[[#This Row],[PREPARAÇÃO ]]</f>
        <v>0</v>
      </c>
      <c r="AT1419" s="28">
        <f>Tabela1[[#This Row],[PESO TOTAL]]*Tabela1[[#This Row],[CALDEIRARIA]]</f>
        <v>0</v>
      </c>
      <c r="AU1419" s="28">
        <f>Tabela1[[#This Row],[PESO TOTAL]]*Tabela1[[#This Row],[SOLDA]]</f>
        <v>0</v>
      </c>
      <c r="AV1419" s="28">
        <f>Tabela1[[#This Row],[PESO TOTAL]]*Tabela1[[#This Row],[ACABAMENTO]]</f>
        <v>0</v>
      </c>
      <c r="AW1419" s="28">
        <f>Tabela1[[#This Row],[PESO TOTAL]]*Tabela1[[#This Row],[PRONTO ACABADO]]</f>
        <v>0</v>
      </c>
      <c r="AX1419" s="28">
        <f>Tabela1[[#This Row],[PESO TOTAL]]*Tabela1[[#This Row],[EXPEDIÇÃO ]]</f>
        <v>0</v>
      </c>
      <c r="AY1419" s="28" t="str">
        <f>Tabela1[[#This Row],[PEDIDO]]&amp;Tabela1[[#This Row],[PRODUTO]]</f>
        <v/>
      </c>
      <c r="AZ1419" s="44">
        <f>IF(AF1419="",0,IF(ISTEXT(AF1419),H1419*VALUE(SUBSTITUTE(AF1419,"%",""))/100,H1419*AF1419))-Tabela1[[#This Row],[PRONTO ACABADO2]]</f>
        <v>0</v>
      </c>
      <c r="BA1419" s="44">
        <f>IF(AG1419="",0,IF(ISTEXT(AG1419),H1419*VALUE(SUBSTITUTE(AG1419,"%",""))/100,H1419*AG1419))-Tabela1[[#This Row],[PESO EXPEDIDO2]]</f>
        <v>0</v>
      </c>
      <c r="BB1419" s="44">
        <f t="shared" si="202"/>
        <v>0</v>
      </c>
      <c r="BC1419" s="44">
        <f t="shared" si="203"/>
        <v>0</v>
      </c>
      <c r="BD1419" s="44"/>
    </row>
    <row r="1420" spans="1:56" ht="15.75" hidden="1" customHeight="1" x14ac:dyDescent="0.25">
      <c r="A1420" s="6"/>
      <c r="B1420" s="22"/>
      <c r="C1420" s="7"/>
      <c r="D1420" s="46"/>
      <c r="E1420" s="7"/>
      <c r="F1420" s="7"/>
      <c r="G1420" s="44"/>
      <c r="H1420" s="41">
        <f>Tabela1[[#This Row],[PESO UNI]]*Tabela1[[#This Row],[QTE]]</f>
        <v>0</v>
      </c>
      <c r="I1420" s="7"/>
      <c r="J1420" s="8"/>
      <c r="K1420" s="8"/>
      <c r="L1420" s="9"/>
      <c r="M1420" s="10"/>
      <c r="N1420" s="8"/>
      <c r="O1420" s="12"/>
      <c r="P1420" s="13"/>
      <c r="Q1420" s="14">
        <f>Tabela1[[#This Row],[QTDE/ Fabricação]]-Tabela1[[#This Row],[QTE]]</f>
        <v>0</v>
      </c>
      <c r="R1420" s="19">
        <f t="shared" si="198"/>
        <v>0</v>
      </c>
      <c r="S1420" s="19">
        <f t="shared" si="197"/>
        <v>0</v>
      </c>
      <c r="T1420" s="20">
        <f t="shared" si="199"/>
        <v>0</v>
      </c>
      <c r="U1420" s="17">
        <f>IFERROR(SUMIF('LISTA DE EMBARQUE'!B:B,MICRO!E:E,'LISTA DE EMBARQUE'!G:G),"")</f>
        <v>0</v>
      </c>
      <c r="V1420" s="12" t="str">
        <f>IFERROR(VLOOKUP(Tabela1[[#This Row],[COD.MDE]],'LISTA DE EMBARQUE'!B:L,11,0),"")</f>
        <v/>
      </c>
      <c r="W1420" s="13" t="str">
        <f>IFERROR(COUNTIF(#REF!,Tabela1[[#This Row],[Colunas5]]),"")</f>
        <v/>
      </c>
      <c r="X1420" s="14">
        <f>Tabela1[[#This Row],[QIANTIDADE EXPEDIDA]]*Tabela1[[#This Row],[PESO UNI]]</f>
        <v>0</v>
      </c>
      <c r="Y1420" s="14">
        <f t="shared" si="200"/>
        <v>0</v>
      </c>
      <c r="Z1420" s="21">
        <f>Tabela1[[#This Row],[PESO TOTAL]]-Tabela1[[#This Row],[Peso Expedido]]</f>
        <v>0</v>
      </c>
      <c r="AA1420" s="18"/>
      <c r="AB1420" s="40"/>
      <c r="AC1420" s="40"/>
      <c r="AD1420" s="40"/>
      <c r="AE1420" s="40"/>
      <c r="AF1420" s="40"/>
      <c r="AG1420" s="40"/>
      <c r="AH1420" s="40"/>
      <c r="AI1420" s="40" t="str">
        <f t="shared" si="196"/>
        <v>ok</v>
      </c>
      <c r="AJ1420"/>
      <c r="AK1420" t="str">
        <f>Tabela1[[#This Row],[Coluna1]]&amp;Tabela1[[#This Row],[PEDIDO]]</f>
        <v/>
      </c>
      <c r="AL1420"/>
      <c r="AM1420"/>
      <c r="AN1420"/>
      <c r="AO1420" t="str">
        <f t="shared" si="201"/>
        <v>/</v>
      </c>
      <c r="AP1420" t="str">
        <f>Tabela1[[#This Row],[TAG]]&amp;Tabela1[[#This Row],[PEDIDO]]&amp;Tabela1[[#This Row],[PRODUTO]]</f>
        <v/>
      </c>
      <c r="AQ1420" s="23" t="str">
        <f>Tabela1[[#This Row],[PRODUTO]]&amp;Tabela1[[#This Row],[TAG]]</f>
        <v/>
      </c>
      <c r="AR1420" s="183">
        <f>Tabela1[[#This Row],[PESO TOTAL]]*Tabela1[[#This Row],[MATÉRIA PRIMA]]</f>
        <v>0</v>
      </c>
      <c r="AS1420" s="28">
        <f>Tabela1[[#This Row],[PESO TOTAL]]*Tabela1[[#This Row],[PREPARAÇÃO ]]</f>
        <v>0</v>
      </c>
      <c r="AT1420" s="28">
        <f>Tabela1[[#This Row],[PESO TOTAL]]*Tabela1[[#This Row],[CALDEIRARIA]]</f>
        <v>0</v>
      </c>
      <c r="AU1420" s="28">
        <f>Tabela1[[#This Row],[PESO TOTAL]]*Tabela1[[#This Row],[SOLDA]]</f>
        <v>0</v>
      </c>
      <c r="AV1420" s="28">
        <f>Tabela1[[#This Row],[PESO TOTAL]]*Tabela1[[#This Row],[ACABAMENTO]]</f>
        <v>0</v>
      </c>
      <c r="AW1420" s="28">
        <f>Tabela1[[#This Row],[PESO TOTAL]]*Tabela1[[#This Row],[PRONTO ACABADO]]</f>
        <v>0</v>
      </c>
      <c r="AX1420" s="28">
        <f>Tabela1[[#This Row],[PESO TOTAL]]*Tabela1[[#This Row],[EXPEDIÇÃO ]]</f>
        <v>0</v>
      </c>
      <c r="AY1420" s="28" t="str">
        <f>Tabela1[[#This Row],[PEDIDO]]&amp;Tabela1[[#This Row],[PRODUTO]]</f>
        <v/>
      </c>
      <c r="AZ1420" s="44">
        <f>IF(AF1420="",0,IF(ISTEXT(AF1420),H1420*VALUE(SUBSTITUTE(AF1420,"%",""))/100,H1420*AF1420))-Tabela1[[#This Row],[PRONTO ACABADO2]]</f>
        <v>0</v>
      </c>
      <c r="BA1420" s="44">
        <f>IF(AG1420="",0,IF(ISTEXT(AG1420),H1420*VALUE(SUBSTITUTE(AG1420,"%",""))/100,H1420*AG1420))-Tabela1[[#This Row],[PESO EXPEDIDO2]]</f>
        <v>0</v>
      </c>
      <c r="BB1420" s="44">
        <f t="shared" si="202"/>
        <v>0</v>
      </c>
      <c r="BC1420" s="44">
        <f t="shared" si="203"/>
        <v>0</v>
      </c>
      <c r="BD1420" s="44"/>
    </row>
    <row r="1421" spans="1:56" ht="15.75" hidden="1" customHeight="1" x14ac:dyDescent="0.25">
      <c r="A1421" s="6"/>
      <c r="B1421" s="22"/>
      <c r="C1421" s="7"/>
      <c r="D1421" s="46"/>
      <c r="E1421" s="7"/>
      <c r="F1421" s="7"/>
      <c r="G1421" s="44"/>
      <c r="H1421" s="41">
        <f>Tabela1[[#This Row],[PESO UNI]]*Tabela1[[#This Row],[QTE]]</f>
        <v>0</v>
      </c>
      <c r="I1421" s="7"/>
      <c r="J1421" s="8"/>
      <c r="K1421" s="8"/>
      <c r="L1421" s="9"/>
      <c r="M1421" s="10"/>
      <c r="N1421" s="8"/>
      <c r="O1421" s="12"/>
      <c r="P1421" s="13"/>
      <c r="Q1421" s="14">
        <f>Tabela1[[#This Row],[QTDE/ Fabricação]]-Tabela1[[#This Row],[QTE]]</f>
        <v>0</v>
      </c>
      <c r="R1421" s="19">
        <f t="shared" si="198"/>
        <v>0</v>
      </c>
      <c r="S1421" s="19">
        <f t="shared" si="197"/>
        <v>0</v>
      </c>
      <c r="T1421" s="20">
        <f t="shared" si="199"/>
        <v>0</v>
      </c>
      <c r="U1421" s="17">
        <f>IFERROR(SUMIF('LISTA DE EMBARQUE'!B:B,MICRO!E:E,'LISTA DE EMBARQUE'!G:G),"")</f>
        <v>0</v>
      </c>
      <c r="V1421" s="12" t="str">
        <f>IFERROR(VLOOKUP(Tabela1[[#This Row],[COD.MDE]],'LISTA DE EMBARQUE'!B:L,11,0),"")</f>
        <v/>
      </c>
      <c r="W1421" s="13" t="str">
        <f>IFERROR(COUNTIF(#REF!,Tabela1[[#This Row],[Colunas5]]),"")</f>
        <v/>
      </c>
      <c r="X1421" s="14">
        <f>Tabela1[[#This Row],[QIANTIDADE EXPEDIDA]]*Tabela1[[#This Row],[PESO UNI]]</f>
        <v>0</v>
      </c>
      <c r="Y1421" s="14">
        <f t="shared" si="200"/>
        <v>0</v>
      </c>
      <c r="Z1421" s="21">
        <f>Tabela1[[#This Row],[PESO TOTAL]]-Tabela1[[#This Row],[Peso Expedido]]</f>
        <v>0</v>
      </c>
      <c r="AA1421" s="18"/>
      <c r="AB1421" s="40"/>
      <c r="AC1421" s="40"/>
      <c r="AD1421" s="40"/>
      <c r="AE1421" s="40"/>
      <c r="AF1421" s="40"/>
      <c r="AG1421" s="40"/>
      <c r="AH1421" s="40"/>
      <c r="AI1421" s="40" t="str">
        <f t="shared" si="196"/>
        <v>ok</v>
      </c>
      <c r="AJ1421"/>
      <c r="AK1421" t="str">
        <f>Tabela1[[#This Row],[Coluna1]]&amp;Tabela1[[#This Row],[PEDIDO]]</f>
        <v/>
      </c>
      <c r="AL1421"/>
      <c r="AM1421"/>
      <c r="AN1421"/>
      <c r="AO1421" t="str">
        <f t="shared" si="201"/>
        <v>/</v>
      </c>
      <c r="AP1421" t="str">
        <f>Tabela1[[#This Row],[TAG]]&amp;Tabela1[[#This Row],[PEDIDO]]&amp;Tabela1[[#This Row],[PRODUTO]]</f>
        <v/>
      </c>
      <c r="AQ1421" s="23" t="str">
        <f>Tabela1[[#This Row],[PRODUTO]]&amp;Tabela1[[#This Row],[TAG]]</f>
        <v/>
      </c>
      <c r="AR1421" s="183">
        <f>Tabela1[[#This Row],[PESO TOTAL]]*Tabela1[[#This Row],[MATÉRIA PRIMA]]</f>
        <v>0</v>
      </c>
      <c r="AS1421" s="28">
        <f>Tabela1[[#This Row],[PESO TOTAL]]*Tabela1[[#This Row],[PREPARAÇÃO ]]</f>
        <v>0</v>
      </c>
      <c r="AT1421" s="28">
        <f>Tabela1[[#This Row],[PESO TOTAL]]*Tabela1[[#This Row],[CALDEIRARIA]]</f>
        <v>0</v>
      </c>
      <c r="AU1421" s="28">
        <f>Tabela1[[#This Row],[PESO TOTAL]]*Tabela1[[#This Row],[SOLDA]]</f>
        <v>0</v>
      </c>
      <c r="AV1421" s="28">
        <f>Tabela1[[#This Row],[PESO TOTAL]]*Tabela1[[#This Row],[ACABAMENTO]]</f>
        <v>0</v>
      </c>
      <c r="AW1421" s="28">
        <f>Tabela1[[#This Row],[PESO TOTAL]]*Tabela1[[#This Row],[PRONTO ACABADO]]</f>
        <v>0</v>
      </c>
      <c r="AX1421" s="28">
        <f>Tabela1[[#This Row],[PESO TOTAL]]*Tabela1[[#This Row],[EXPEDIÇÃO ]]</f>
        <v>0</v>
      </c>
      <c r="AY1421" s="28" t="str">
        <f>Tabela1[[#This Row],[PEDIDO]]&amp;Tabela1[[#This Row],[PRODUTO]]</f>
        <v/>
      </c>
      <c r="AZ1421" s="44">
        <f>IF(AF1421="",0,IF(ISTEXT(AF1421),H1421*VALUE(SUBSTITUTE(AF1421,"%",""))/100,H1421*AF1421))-Tabela1[[#This Row],[PRONTO ACABADO2]]</f>
        <v>0</v>
      </c>
      <c r="BA1421" s="44">
        <f>IF(AG1421="",0,IF(ISTEXT(AG1421),H1421*VALUE(SUBSTITUTE(AG1421,"%",""))/100,H1421*AG1421))-Tabela1[[#This Row],[PESO EXPEDIDO2]]</f>
        <v>0</v>
      </c>
      <c r="BB1421" s="44">
        <f t="shared" si="202"/>
        <v>0</v>
      </c>
      <c r="BC1421" s="44">
        <f t="shared" si="203"/>
        <v>0</v>
      </c>
      <c r="BD1421" s="44"/>
    </row>
    <row r="1422" spans="1:56" ht="15.75" hidden="1" customHeight="1" x14ac:dyDescent="0.25">
      <c r="A1422" s="6"/>
      <c r="B1422" s="22"/>
      <c r="C1422" s="7"/>
      <c r="D1422" s="46"/>
      <c r="E1422" s="7"/>
      <c r="F1422" s="7"/>
      <c r="G1422" s="44"/>
      <c r="H1422" s="41">
        <f>Tabela1[[#This Row],[PESO UNI]]*Tabela1[[#This Row],[QTE]]</f>
        <v>0</v>
      </c>
      <c r="I1422" s="7"/>
      <c r="J1422" s="8"/>
      <c r="K1422" s="8"/>
      <c r="L1422" s="9"/>
      <c r="M1422" s="10"/>
      <c r="N1422" s="8"/>
      <c r="O1422" s="12"/>
      <c r="P1422" s="13"/>
      <c r="Q1422" s="14">
        <f>Tabela1[[#This Row],[QTDE/ Fabricação]]-Tabela1[[#This Row],[QTE]]</f>
        <v>0</v>
      </c>
      <c r="R1422" s="19">
        <f t="shared" si="198"/>
        <v>0</v>
      </c>
      <c r="S1422" s="19">
        <f t="shared" si="197"/>
        <v>0</v>
      </c>
      <c r="T1422" s="20">
        <f t="shared" si="199"/>
        <v>0</v>
      </c>
      <c r="U1422" s="17">
        <f>IFERROR(SUMIF('LISTA DE EMBARQUE'!B:B,MICRO!E:E,'LISTA DE EMBARQUE'!G:G),"")</f>
        <v>0</v>
      </c>
      <c r="V1422" s="12" t="str">
        <f>IFERROR(VLOOKUP(Tabela1[[#This Row],[COD.MDE]],'LISTA DE EMBARQUE'!B:L,11,0),"")</f>
        <v/>
      </c>
      <c r="W1422" s="13" t="str">
        <f>IFERROR(COUNTIF(#REF!,Tabela1[[#This Row],[Colunas5]]),"")</f>
        <v/>
      </c>
      <c r="X1422" s="14">
        <f>Tabela1[[#This Row],[QIANTIDADE EXPEDIDA]]*Tabela1[[#This Row],[PESO UNI]]</f>
        <v>0</v>
      </c>
      <c r="Y1422" s="14">
        <f t="shared" si="200"/>
        <v>0</v>
      </c>
      <c r="Z1422" s="21">
        <f>Tabela1[[#This Row],[PESO TOTAL]]-Tabela1[[#This Row],[Peso Expedido]]</f>
        <v>0</v>
      </c>
      <c r="AA1422" s="18"/>
      <c r="AB1422" s="40"/>
      <c r="AC1422" s="40"/>
      <c r="AD1422" s="40"/>
      <c r="AE1422" s="40"/>
      <c r="AF1422" s="40"/>
      <c r="AG1422" s="40"/>
      <c r="AH1422" s="40"/>
      <c r="AI1422" s="40" t="str">
        <f t="shared" si="196"/>
        <v>ok</v>
      </c>
      <c r="AJ1422"/>
      <c r="AK1422" t="str">
        <f>Tabela1[[#This Row],[Coluna1]]&amp;Tabela1[[#This Row],[PEDIDO]]</f>
        <v/>
      </c>
      <c r="AL1422"/>
      <c r="AM1422"/>
      <c r="AN1422"/>
      <c r="AO1422" t="str">
        <f t="shared" si="201"/>
        <v>/</v>
      </c>
      <c r="AP1422" t="str">
        <f>Tabela1[[#This Row],[TAG]]&amp;Tabela1[[#This Row],[PEDIDO]]&amp;Tabela1[[#This Row],[PRODUTO]]</f>
        <v/>
      </c>
      <c r="AQ1422" s="23" t="str">
        <f>Tabela1[[#This Row],[PRODUTO]]&amp;Tabela1[[#This Row],[TAG]]</f>
        <v/>
      </c>
      <c r="AR1422" s="183">
        <f>Tabela1[[#This Row],[PESO TOTAL]]*Tabela1[[#This Row],[MATÉRIA PRIMA]]</f>
        <v>0</v>
      </c>
      <c r="AS1422" s="28">
        <f>Tabela1[[#This Row],[PESO TOTAL]]*Tabela1[[#This Row],[PREPARAÇÃO ]]</f>
        <v>0</v>
      </c>
      <c r="AT1422" s="28">
        <f>Tabela1[[#This Row],[PESO TOTAL]]*Tabela1[[#This Row],[CALDEIRARIA]]</f>
        <v>0</v>
      </c>
      <c r="AU1422" s="28">
        <f>Tabela1[[#This Row],[PESO TOTAL]]*Tabela1[[#This Row],[SOLDA]]</f>
        <v>0</v>
      </c>
      <c r="AV1422" s="28">
        <f>Tabela1[[#This Row],[PESO TOTAL]]*Tabela1[[#This Row],[ACABAMENTO]]</f>
        <v>0</v>
      </c>
      <c r="AW1422" s="28">
        <f>Tabela1[[#This Row],[PESO TOTAL]]*Tabela1[[#This Row],[PRONTO ACABADO]]</f>
        <v>0</v>
      </c>
      <c r="AX1422" s="28">
        <f>Tabela1[[#This Row],[PESO TOTAL]]*Tabela1[[#This Row],[EXPEDIÇÃO ]]</f>
        <v>0</v>
      </c>
      <c r="AY1422" s="28" t="str">
        <f>Tabela1[[#This Row],[PEDIDO]]&amp;Tabela1[[#This Row],[PRODUTO]]</f>
        <v/>
      </c>
      <c r="AZ1422" s="44">
        <f>IF(AF1422="",0,IF(ISTEXT(AF1422),H1422*VALUE(SUBSTITUTE(AF1422,"%",""))/100,H1422*AF1422))-Tabela1[[#This Row],[PRONTO ACABADO2]]</f>
        <v>0</v>
      </c>
      <c r="BA1422" s="44">
        <f>IF(AG1422="",0,IF(ISTEXT(AG1422),H1422*VALUE(SUBSTITUTE(AG1422,"%",""))/100,H1422*AG1422))-Tabela1[[#This Row],[PESO EXPEDIDO2]]</f>
        <v>0</v>
      </c>
      <c r="BB1422" s="44">
        <f t="shared" si="202"/>
        <v>0</v>
      </c>
      <c r="BC1422" s="44">
        <f t="shared" si="203"/>
        <v>0</v>
      </c>
      <c r="BD1422" s="44"/>
    </row>
    <row r="1423" spans="1:56" ht="15.75" hidden="1" customHeight="1" x14ac:dyDescent="0.25">
      <c r="A1423" s="6"/>
      <c r="B1423" s="22"/>
      <c r="C1423" s="7"/>
      <c r="D1423" s="46"/>
      <c r="E1423" s="7"/>
      <c r="F1423" s="7"/>
      <c r="G1423" s="44"/>
      <c r="H1423" s="41">
        <f>Tabela1[[#This Row],[PESO UNI]]*Tabela1[[#This Row],[QTE]]</f>
        <v>0</v>
      </c>
      <c r="I1423" s="7"/>
      <c r="J1423" s="8"/>
      <c r="K1423" s="8"/>
      <c r="L1423" s="9"/>
      <c r="M1423" s="10"/>
      <c r="N1423" s="8"/>
      <c r="O1423" s="12"/>
      <c r="P1423" s="13"/>
      <c r="Q1423" s="14">
        <f>Tabela1[[#This Row],[QTDE/ Fabricação]]-Tabela1[[#This Row],[QTE]]</f>
        <v>0</v>
      </c>
      <c r="R1423" s="19">
        <f t="shared" si="198"/>
        <v>0</v>
      </c>
      <c r="S1423" s="19">
        <f t="shared" si="197"/>
        <v>0</v>
      </c>
      <c r="T1423" s="20">
        <f t="shared" si="199"/>
        <v>0</v>
      </c>
      <c r="U1423" s="17">
        <f>IFERROR(SUMIF('LISTA DE EMBARQUE'!B:B,MICRO!E:E,'LISTA DE EMBARQUE'!G:G),"")</f>
        <v>0</v>
      </c>
      <c r="V1423" s="12" t="str">
        <f>IFERROR(VLOOKUP(Tabela1[[#This Row],[COD.MDE]],'LISTA DE EMBARQUE'!B:L,11,0),"")</f>
        <v/>
      </c>
      <c r="W1423" s="13" t="str">
        <f>IFERROR(COUNTIF(#REF!,Tabela1[[#This Row],[Colunas5]]),"")</f>
        <v/>
      </c>
      <c r="X1423" s="14">
        <f>Tabela1[[#This Row],[QIANTIDADE EXPEDIDA]]*Tabela1[[#This Row],[PESO UNI]]</f>
        <v>0</v>
      </c>
      <c r="Y1423" s="14">
        <f t="shared" si="200"/>
        <v>0</v>
      </c>
      <c r="Z1423" s="21">
        <f>Tabela1[[#This Row],[PESO TOTAL]]-Tabela1[[#This Row],[Peso Expedido]]</f>
        <v>0</v>
      </c>
      <c r="AA1423" s="18"/>
      <c r="AB1423" s="40"/>
      <c r="AC1423" s="40"/>
      <c r="AD1423" s="40"/>
      <c r="AE1423" s="40"/>
      <c r="AF1423" s="40"/>
      <c r="AG1423" s="40"/>
      <c r="AH1423" s="40"/>
      <c r="AI1423" s="40" t="str">
        <f t="shared" si="196"/>
        <v>ok</v>
      </c>
      <c r="AJ1423"/>
      <c r="AK1423" t="str">
        <f>Tabela1[[#This Row],[Coluna1]]&amp;Tabela1[[#This Row],[PEDIDO]]</f>
        <v/>
      </c>
      <c r="AL1423"/>
      <c r="AM1423"/>
      <c r="AN1423"/>
      <c r="AO1423" t="str">
        <f t="shared" si="201"/>
        <v>/</v>
      </c>
      <c r="AP1423" t="str">
        <f>Tabela1[[#This Row],[TAG]]&amp;Tabela1[[#This Row],[PEDIDO]]&amp;Tabela1[[#This Row],[PRODUTO]]</f>
        <v/>
      </c>
      <c r="AQ1423" s="23" t="str">
        <f>Tabela1[[#This Row],[PRODUTO]]&amp;Tabela1[[#This Row],[TAG]]</f>
        <v/>
      </c>
      <c r="AR1423" s="183">
        <f>Tabela1[[#This Row],[PESO TOTAL]]*Tabela1[[#This Row],[MATÉRIA PRIMA]]</f>
        <v>0</v>
      </c>
      <c r="AS1423" s="28">
        <f>Tabela1[[#This Row],[PESO TOTAL]]*Tabela1[[#This Row],[PREPARAÇÃO ]]</f>
        <v>0</v>
      </c>
      <c r="AT1423" s="28">
        <f>Tabela1[[#This Row],[PESO TOTAL]]*Tabela1[[#This Row],[CALDEIRARIA]]</f>
        <v>0</v>
      </c>
      <c r="AU1423" s="28">
        <f>Tabela1[[#This Row],[PESO TOTAL]]*Tabela1[[#This Row],[SOLDA]]</f>
        <v>0</v>
      </c>
      <c r="AV1423" s="28">
        <f>Tabela1[[#This Row],[PESO TOTAL]]*Tabela1[[#This Row],[ACABAMENTO]]</f>
        <v>0</v>
      </c>
      <c r="AW1423" s="28">
        <f>Tabela1[[#This Row],[PESO TOTAL]]*Tabela1[[#This Row],[PRONTO ACABADO]]</f>
        <v>0</v>
      </c>
      <c r="AX1423" s="28">
        <f>Tabela1[[#This Row],[PESO TOTAL]]*Tabela1[[#This Row],[EXPEDIÇÃO ]]</f>
        <v>0</v>
      </c>
      <c r="AY1423" s="28" t="str">
        <f>Tabela1[[#This Row],[PEDIDO]]&amp;Tabela1[[#This Row],[PRODUTO]]</f>
        <v/>
      </c>
      <c r="AZ1423" s="44">
        <f>IF(AF1423="",0,IF(ISTEXT(AF1423),H1423*VALUE(SUBSTITUTE(AF1423,"%",""))/100,H1423*AF1423))-Tabela1[[#This Row],[PRONTO ACABADO2]]</f>
        <v>0</v>
      </c>
      <c r="BA1423" s="44">
        <f>IF(AG1423="",0,IF(ISTEXT(AG1423),H1423*VALUE(SUBSTITUTE(AG1423,"%",""))/100,H1423*AG1423))-Tabela1[[#This Row],[PESO EXPEDIDO2]]</f>
        <v>0</v>
      </c>
      <c r="BB1423" s="44">
        <f t="shared" si="202"/>
        <v>0</v>
      </c>
      <c r="BC1423" s="44">
        <f t="shared" si="203"/>
        <v>0</v>
      </c>
      <c r="BD1423" s="44"/>
    </row>
    <row r="1424" spans="1:56" ht="15.75" hidden="1" customHeight="1" x14ac:dyDescent="0.25">
      <c r="A1424" s="6"/>
      <c r="B1424" s="22"/>
      <c r="C1424" s="7"/>
      <c r="D1424" s="46"/>
      <c r="E1424" s="7"/>
      <c r="F1424" s="7"/>
      <c r="G1424" s="44"/>
      <c r="H1424" s="41">
        <f>Tabela1[[#This Row],[PESO UNI]]*Tabela1[[#This Row],[QTE]]</f>
        <v>0</v>
      </c>
      <c r="I1424" s="7"/>
      <c r="J1424" s="8"/>
      <c r="K1424" s="8"/>
      <c r="L1424" s="9"/>
      <c r="M1424" s="10"/>
      <c r="N1424" s="8"/>
      <c r="O1424" s="12"/>
      <c r="P1424" s="13"/>
      <c r="Q1424" s="14">
        <f>Tabela1[[#This Row],[QTDE/ Fabricação]]-Tabela1[[#This Row],[QTE]]</f>
        <v>0</v>
      </c>
      <c r="R1424" s="19">
        <f t="shared" si="198"/>
        <v>0</v>
      </c>
      <c r="S1424" s="19">
        <f t="shared" si="197"/>
        <v>0</v>
      </c>
      <c r="T1424" s="20">
        <f t="shared" si="199"/>
        <v>0</v>
      </c>
      <c r="U1424" s="17">
        <f>IFERROR(SUMIF('LISTA DE EMBARQUE'!B:B,MICRO!E:E,'LISTA DE EMBARQUE'!G:G),"")</f>
        <v>0</v>
      </c>
      <c r="V1424" s="12" t="str">
        <f>IFERROR(VLOOKUP(Tabela1[[#This Row],[COD.MDE]],'LISTA DE EMBARQUE'!B:L,11,0),"")</f>
        <v/>
      </c>
      <c r="W1424" s="13" t="str">
        <f>IFERROR(COUNTIF(#REF!,Tabela1[[#This Row],[Colunas5]]),"")</f>
        <v/>
      </c>
      <c r="X1424" s="14">
        <f>Tabela1[[#This Row],[QIANTIDADE EXPEDIDA]]*Tabela1[[#This Row],[PESO UNI]]</f>
        <v>0</v>
      </c>
      <c r="Y1424" s="14">
        <f t="shared" si="200"/>
        <v>0</v>
      </c>
      <c r="Z1424" s="21">
        <f>Tabela1[[#This Row],[PESO TOTAL]]-Tabela1[[#This Row],[Peso Expedido]]</f>
        <v>0</v>
      </c>
      <c r="AA1424" s="18"/>
      <c r="AB1424" s="40"/>
      <c r="AC1424" s="40"/>
      <c r="AD1424" s="40"/>
      <c r="AE1424" s="40"/>
      <c r="AF1424" s="40"/>
      <c r="AG1424" s="40"/>
      <c r="AH1424" s="40"/>
      <c r="AI1424" s="40" t="str">
        <f t="shared" si="196"/>
        <v>ok</v>
      </c>
      <c r="AJ1424"/>
      <c r="AK1424" t="str">
        <f>Tabela1[[#This Row],[Coluna1]]&amp;Tabela1[[#This Row],[PEDIDO]]</f>
        <v/>
      </c>
      <c r="AL1424"/>
      <c r="AM1424"/>
      <c r="AN1424"/>
      <c r="AO1424" t="str">
        <f t="shared" si="201"/>
        <v>/</v>
      </c>
      <c r="AP1424" t="str">
        <f>Tabela1[[#This Row],[TAG]]&amp;Tabela1[[#This Row],[PEDIDO]]&amp;Tabela1[[#This Row],[PRODUTO]]</f>
        <v/>
      </c>
      <c r="AQ1424" s="23" t="str">
        <f>Tabela1[[#This Row],[PRODUTO]]&amp;Tabela1[[#This Row],[TAG]]</f>
        <v/>
      </c>
      <c r="AR1424" s="183">
        <f>Tabela1[[#This Row],[PESO TOTAL]]*Tabela1[[#This Row],[MATÉRIA PRIMA]]</f>
        <v>0</v>
      </c>
      <c r="AS1424" s="28">
        <f>Tabela1[[#This Row],[PESO TOTAL]]*Tabela1[[#This Row],[PREPARAÇÃO ]]</f>
        <v>0</v>
      </c>
      <c r="AT1424" s="28">
        <f>Tabela1[[#This Row],[PESO TOTAL]]*Tabela1[[#This Row],[CALDEIRARIA]]</f>
        <v>0</v>
      </c>
      <c r="AU1424" s="28">
        <f>Tabela1[[#This Row],[PESO TOTAL]]*Tabela1[[#This Row],[SOLDA]]</f>
        <v>0</v>
      </c>
      <c r="AV1424" s="28">
        <f>Tabela1[[#This Row],[PESO TOTAL]]*Tabela1[[#This Row],[ACABAMENTO]]</f>
        <v>0</v>
      </c>
      <c r="AW1424" s="28">
        <f>Tabela1[[#This Row],[PESO TOTAL]]*Tabela1[[#This Row],[PRONTO ACABADO]]</f>
        <v>0</v>
      </c>
      <c r="AX1424" s="28">
        <f>Tabela1[[#This Row],[PESO TOTAL]]*Tabela1[[#This Row],[EXPEDIÇÃO ]]</f>
        <v>0</v>
      </c>
      <c r="AY1424" s="28" t="str">
        <f>Tabela1[[#This Row],[PEDIDO]]&amp;Tabela1[[#This Row],[PRODUTO]]</f>
        <v/>
      </c>
      <c r="AZ1424" s="44">
        <f>IF(AF1424="",0,IF(ISTEXT(AF1424),H1424*VALUE(SUBSTITUTE(AF1424,"%",""))/100,H1424*AF1424))-Tabela1[[#This Row],[PRONTO ACABADO2]]</f>
        <v>0</v>
      </c>
      <c r="BA1424" s="44">
        <f>IF(AG1424="",0,IF(ISTEXT(AG1424),H1424*VALUE(SUBSTITUTE(AG1424,"%",""))/100,H1424*AG1424))-Tabela1[[#This Row],[PESO EXPEDIDO2]]</f>
        <v>0</v>
      </c>
      <c r="BB1424" s="44">
        <f t="shared" si="202"/>
        <v>0</v>
      </c>
      <c r="BC1424" s="44">
        <f t="shared" si="203"/>
        <v>0</v>
      </c>
      <c r="BD1424" s="44"/>
    </row>
    <row r="1425" spans="1:56" ht="15.75" hidden="1" customHeight="1" x14ac:dyDescent="0.25">
      <c r="A1425" s="6"/>
      <c r="B1425" s="22"/>
      <c r="C1425" s="7"/>
      <c r="D1425" s="46"/>
      <c r="E1425" s="7"/>
      <c r="F1425" s="7"/>
      <c r="G1425" s="44"/>
      <c r="H1425" s="41">
        <f>Tabela1[[#This Row],[PESO UNI]]*Tabela1[[#This Row],[QTE]]</f>
        <v>0</v>
      </c>
      <c r="I1425" s="7"/>
      <c r="J1425" s="8"/>
      <c r="K1425" s="8"/>
      <c r="L1425" s="9"/>
      <c r="M1425" s="10"/>
      <c r="N1425" s="8"/>
      <c r="O1425" s="12"/>
      <c r="P1425" s="13"/>
      <c r="Q1425" s="14">
        <f>Tabela1[[#This Row],[QTDE/ Fabricação]]-Tabela1[[#This Row],[QTE]]</f>
        <v>0</v>
      </c>
      <c r="R1425" s="19">
        <f t="shared" si="198"/>
        <v>0</v>
      </c>
      <c r="S1425" s="19">
        <f t="shared" si="197"/>
        <v>0</v>
      </c>
      <c r="T1425" s="20">
        <f t="shared" si="199"/>
        <v>0</v>
      </c>
      <c r="U1425" s="17">
        <f>IFERROR(SUMIF('LISTA DE EMBARQUE'!B:B,MICRO!E:E,'LISTA DE EMBARQUE'!G:G),"")</f>
        <v>0</v>
      </c>
      <c r="V1425" s="12" t="str">
        <f>IFERROR(VLOOKUP(Tabela1[[#This Row],[COD.MDE]],'LISTA DE EMBARQUE'!B:L,11,0),"")</f>
        <v/>
      </c>
      <c r="W1425" s="13" t="str">
        <f>IFERROR(COUNTIF(#REF!,Tabela1[[#This Row],[Colunas5]]),"")</f>
        <v/>
      </c>
      <c r="X1425" s="14">
        <f>Tabela1[[#This Row],[QIANTIDADE EXPEDIDA]]*Tabela1[[#This Row],[PESO UNI]]</f>
        <v>0</v>
      </c>
      <c r="Y1425" s="14">
        <f t="shared" si="200"/>
        <v>0</v>
      </c>
      <c r="Z1425" s="21">
        <f>Tabela1[[#This Row],[PESO TOTAL]]-Tabela1[[#This Row],[Peso Expedido]]</f>
        <v>0</v>
      </c>
      <c r="AA1425" s="18"/>
      <c r="AB1425" s="40"/>
      <c r="AC1425" s="40"/>
      <c r="AD1425" s="40"/>
      <c r="AE1425" s="40"/>
      <c r="AF1425" s="40"/>
      <c r="AG1425" s="40"/>
      <c r="AH1425" s="40"/>
      <c r="AI1425" s="40" t="str">
        <f t="shared" ref="AI1425:AI1488" si="204">IF(Z1425&lt;=0,"ok","")</f>
        <v>ok</v>
      </c>
      <c r="AJ1425"/>
      <c r="AK1425" t="str">
        <f>Tabela1[[#This Row],[Coluna1]]&amp;Tabela1[[#This Row],[PEDIDO]]</f>
        <v/>
      </c>
      <c r="AL1425"/>
      <c r="AM1425"/>
      <c r="AN1425"/>
      <c r="AO1425" t="str">
        <f t="shared" si="201"/>
        <v>/</v>
      </c>
      <c r="AP1425" t="str">
        <f>Tabela1[[#This Row],[TAG]]&amp;Tabela1[[#This Row],[PEDIDO]]&amp;Tabela1[[#This Row],[PRODUTO]]</f>
        <v/>
      </c>
      <c r="AQ1425" s="23" t="str">
        <f>Tabela1[[#This Row],[PRODUTO]]&amp;Tabela1[[#This Row],[TAG]]</f>
        <v/>
      </c>
      <c r="AR1425" s="183">
        <f>Tabela1[[#This Row],[PESO TOTAL]]*Tabela1[[#This Row],[MATÉRIA PRIMA]]</f>
        <v>0</v>
      </c>
      <c r="AS1425" s="28">
        <f>Tabela1[[#This Row],[PESO TOTAL]]*Tabela1[[#This Row],[PREPARAÇÃO ]]</f>
        <v>0</v>
      </c>
      <c r="AT1425" s="28">
        <f>Tabela1[[#This Row],[PESO TOTAL]]*Tabela1[[#This Row],[CALDEIRARIA]]</f>
        <v>0</v>
      </c>
      <c r="AU1425" s="28">
        <f>Tabela1[[#This Row],[PESO TOTAL]]*Tabela1[[#This Row],[SOLDA]]</f>
        <v>0</v>
      </c>
      <c r="AV1425" s="28">
        <f>Tabela1[[#This Row],[PESO TOTAL]]*Tabela1[[#This Row],[ACABAMENTO]]</f>
        <v>0</v>
      </c>
      <c r="AW1425" s="28">
        <f>Tabela1[[#This Row],[PESO TOTAL]]*Tabela1[[#This Row],[PRONTO ACABADO]]</f>
        <v>0</v>
      </c>
      <c r="AX1425" s="28">
        <f>Tabela1[[#This Row],[PESO TOTAL]]*Tabela1[[#This Row],[EXPEDIÇÃO ]]</f>
        <v>0</v>
      </c>
      <c r="AY1425" s="28" t="str">
        <f>Tabela1[[#This Row],[PEDIDO]]&amp;Tabela1[[#This Row],[PRODUTO]]</f>
        <v/>
      </c>
      <c r="AZ1425" s="44">
        <f>IF(AF1425="",0,IF(ISTEXT(AF1425),H1425*VALUE(SUBSTITUTE(AF1425,"%",""))/100,H1425*AF1425))-Tabela1[[#This Row],[PRONTO ACABADO2]]</f>
        <v>0</v>
      </c>
      <c r="BA1425" s="44">
        <f>IF(AG1425="",0,IF(ISTEXT(AG1425),H1425*VALUE(SUBSTITUTE(AG1425,"%",""))/100,H1425*AG1425))-Tabela1[[#This Row],[PESO EXPEDIDO2]]</f>
        <v>0</v>
      </c>
      <c r="BB1425" s="44">
        <f t="shared" si="202"/>
        <v>0</v>
      </c>
      <c r="BC1425" s="44">
        <f t="shared" si="203"/>
        <v>0</v>
      </c>
      <c r="BD1425" s="44"/>
    </row>
    <row r="1426" spans="1:56" ht="15.75" hidden="1" customHeight="1" x14ac:dyDescent="0.25">
      <c r="A1426" s="6"/>
      <c r="B1426" s="22"/>
      <c r="C1426" s="7"/>
      <c r="D1426" s="46"/>
      <c r="E1426" s="7"/>
      <c r="F1426" s="7"/>
      <c r="G1426" s="44"/>
      <c r="H1426" s="41">
        <f>Tabela1[[#This Row],[PESO UNI]]*Tabela1[[#This Row],[QTE]]</f>
        <v>0</v>
      </c>
      <c r="I1426" s="7"/>
      <c r="J1426" s="8"/>
      <c r="K1426" s="8"/>
      <c r="L1426" s="9"/>
      <c r="M1426" s="10"/>
      <c r="N1426" s="8"/>
      <c r="O1426" s="12"/>
      <c r="P1426" s="13"/>
      <c r="Q1426" s="14">
        <f>Tabela1[[#This Row],[QTDE/ Fabricação]]-Tabela1[[#This Row],[QTE]]</f>
        <v>0</v>
      </c>
      <c r="R1426" s="19">
        <f t="shared" si="198"/>
        <v>0</v>
      </c>
      <c r="S1426" s="19">
        <f t="shared" si="197"/>
        <v>0</v>
      </c>
      <c r="T1426" s="20">
        <f t="shared" si="199"/>
        <v>0</v>
      </c>
      <c r="U1426" s="17">
        <f>IFERROR(SUMIF('LISTA DE EMBARQUE'!B:B,MICRO!E:E,'LISTA DE EMBARQUE'!G:G),"")</f>
        <v>0</v>
      </c>
      <c r="V1426" s="12" t="str">
        <f>IFERROR(VLOOKUP(Tabela1[[#This Row],[COD.MDE]],'LISTA DE EMBARQUE'!B:L,11,0),"")</f>
        <v/>
      </c>
      <c r="W1426" s="13" t="str">
        <f>IFERROR(COUNTIF(#REF!,Tabela1[[#This Row],[Colunas5]]),"")</f>
        <v/>
      </c>
      <c r="X1426" s="14">
        <f>Tabela1[[#This Row],[QIANTIDADE EXPEDIDA]]*Tabela1[[#This Row],[PESO UNI]]</f>
        <v>0</v>
      </c>
      <c r="Y1426" s="14">
        <f t="shared" si="200"/>
        <v>0</v>
      </c>
      <c r="Z1426" s="21">
        <f>Tabela1[[#This Row],[PESO TOTAL]]-Tabela1[[#This Row],[Peso Expedido]]</f>
        <v>0</v>
      </c>
      <c r="AA1426" s="18"/>
      <c r="AB1426" s="40"/>
      <c r="AC1426" s="40"/>
      <c r="AD1426" s="40"/>
      <c r="AE1426" s="40"/>
      <c r="AF1426" s="40"/>
      <c r="AG1426" s="40"/>
      <c r="AH1426" s="40"/>
      <c r="AI1426" s="40" t="str">
        <f t="shared" si="204"/>
        <v>ok</v>
      </c>
      <c r="AJ1426"/>
      <c r="AK1426" t="str">
        <f>Tabela1[[#This Row],[Coluna1]]&amp;Tabela1[[#This Row],[PEDIDO]]</f>
        <v/>
      </c>
      <c r="AL1426"/>
      <c r="AM1426"/>
      <c r="AN1426"/>
      <c r="AO1426" t="str">
        <f t="shared" si="201"/>
        <v>/</v>
      </c>
      <c r="AP1426" t="str">
        <f>Tabela1[[#This Row],[TAG]]&amp;Tabela1[[#This Row],[PEDIDO]]&amp;Tabela1[[#This Row],[PRODUTO]]</f>
        <v/>
      </c>
      <c r="AQ1426" s="23" t="str">
        <f>Tabela1[[#This Row],[PRODUTO]]&amp;Tabela1[[#This Row],[TAG]]</f>
        <v/>
      </c>
      <c r="AR1426" s="183">
        <f>Tabela1[[#This Row],[PESO TOTAL]]*Tabela1[[#This Row],[MATÉRIA PRIMA]]</f>
        <v>0</v>
      </c>
      <c r="AS1426" s="28">
        <f>Tabela1[[#This Row],[PESO TOTAL]]*Tabela1[[#This Row],[PREPARAÇÃO ]]</f>
        <v>0</v>
      </c>
      <c r="AT1426" s="28">
        <f>Tabela1[[#This Row],[PESO TOTAL]]*Tabela1[[#This Row],[CALDEIRARIA]]</f>
        <v>0</v>
      </c>
      <c r="AU1426" s="28">
        <f>Tabela1[[#This Row],[PESO TOTAL]]*Tabela1[[#This Row],[SOLDA]]</f>
        <v>0</v>
      </c>
      <c r="AV1426" s="28">
        <f>Tabela1[[#This Row],[PESO TOTAL]]*Tabela1[[#This Row],[ACABAMENTO]]</f>
        <v>0</v>
      </c>
      <c r="AW1426" s="28">
        <f>Tabela1[[#This Row],[PESO TOTAL]]*Tabela1[[#This Row],[PRONTO ACABADO]]</f>
        <v>0</v>
      </c>
      <c r="AX1426" s="28">
        <f>Tabela1[[#This Row],[PESO TOTAL]]*Tabela1[[#This Row],[EXPEDIÇÃO ]]</f>
        <v>0</v>
      </c>
      <c r="AY1426" s="28" t="str">
        <f>Tabela1[[#This Row],[PEDIDO]]&amp;Tabela1[[#This Row],[PRODUTO]]</f>
        <v/>
      </c>
      <c r="AZ1426" s="44">
        <f>IF(AF1426="",0,IF(ISTEXT(AF1426),H1426*VALUE(SUBSTITUTE(AF1426,"%",""))/100,H1426*AF1426))-Tabela1[[#This Row],[PRONTO ACABADO2]]</f>
        <v>0</v>
      </c>
      <c r="BA1426" s="44">
        <f>IF(AG1426="",0,IF(ISTEXT(AG1426),H1426*VALUE(SUBSTITUTE(AG1426,"%",""))/100,H1426*AG1426))-Tabela1[[#This Row],[PESO EXPEDIDO2]]</f>
        <v>0</v>
      </c>
      <c r="BB1426" s="44">
        <f t="shared" si="202"/>
        <v>0</v>
      </c>
      <c r="BC1426" s="44">
        <f t="shared" si="203"/>
        <v>0</v>
      </c>
      <c r="BD1426" s="44"/>
    </row>
    <row r="1427" spans="1:56" ht="15.75" hidden="1" customHeight="1" x14ac:dyDescent="0.25">
      <c r="A1427" s="6"/>
      <c r="B1427" s="22"/>
      <c r="C1427" s="7"/>
      <c r="D1427" s="46"/>
      <c r="E1427" s="7"/>
      <c r="F1427" s="7"/>
      <c r="G1427" s="44"/>
      <c r="H1427" s="41">
        <f>Tabela1[[#This Row],[PESO UNI]]*Tabela1[[#This Row],[QTE]]</f>
        <v>0</v>
      </c>
      <c r="I1427" s="7"/>
      <c r="J1427" s="8"/>
      <c r="K1427" s="8"/>
      <c r="L1427" s="9"/>
      <c r="M1427" s="10"/>
      <c r="N1427" s="8"/>
      <c r="O1427" s="12"/>
      <c r="P1427" s="13"/>
      <c r="Q1427" s="14">
        <f>Tabela1[[#This Row],[QTDE/ Fabricação]]-Tabela1[[#This Row],[QTE]]</f>
        <v>0</v>
      </c>
      <c r="R1427" s="19">
        <f t="shared" si="198"/>
        <v>0</v>
      </c>
      <c r="S1427" s="19">
        <f t="shared" si="197"/>
        <v>0</v>
      </c>
      <c r="T1427" s="20">
        <f t="shared" si="199"/>
        <v>0</v>
      </c>
      <c r="U1427" s="17">
        <f>IFERROR(SUMIF('LISTA DE EMBARQUE'!B:B,MICRO!E:E,'LISTA DE EMBARQUE'!G:G),"")</f>
        <v>0</v>
      </c>
      <c r="V1427" s="12" t="str">
        <f>IFERROR(VLOOKUP(Tabela1[[#This Row],[COD.MDE]],'LISTA DE EMBARQUE'!B:L,11,0),"")</f>
        <v/>
      </c>
      <c r="W1427" s="13" t="str">
        <f>IFERROR(COUNTIF(#REF!,Tabela1[[#This Row],[Colunas5]]),"")</f>
        <v/>
      </c>
      <c r="X1427" s="14">
        <f>Tabela1[[#This Row],[QIANTIDADE EXPEDIDA]]*Tabela1[[#This Row],[PESO UNI]]</f>
        <v>0</v>
      </c>
      <c r="Y1427" s="14">
        <f t="shared" si="200"/>
        <v>0</v>
      </c>
      <c r="Z1427" s="21">
        <f>Tabela1[[#This Row],[PESO TOTAL]]-Tabela1[[#This Row],[Peso Expedido]]</f>
        <v>0</v>
      </c>
      <c r="AA1427" s="18"/>
      <c r="AB1427" s="40"/>
      <c r="AC1427" s="40"/>
      <c r="AD1427" s="40"/>
      <c r="AE1427" s="40"/>
      <c r="AF1427" s="40"/>
      <c r="AG1427" s="40"/>
      <c r="AH1427" s="40"/>
      <c r="AI1427" s="40" t="str">
        <f t="shared" si="204"/>
        <v>ok</v>
      </c>
      <c r="AJ1427"/>
      <c r="AK1427" t="str">
        <f>Tabela1[[#This Row],[Coluna1]]&amp;Tabela1[[#This Row],[PEDIDO]]</f>
        <v/>
      </c>
      <c r="AL1427"/>
      <c r="AM1427"/>
      <c r="AN1427"/>
      <c r="AO1427" t="str">
        <f t="shared" si="201"/>
        <v>/</v>
      </c>
      <c r="AP1427" t="str">
        <f>Tabela1[[#This Row],[TAG]]&amp;Tabela1[[#This Row],[PEDIDO]]&amp;Tabela1[[#This Row],[PRODUTO]]</f>
        <v/>
      </c>
      <c r="AQ1427" s="23" t="str">
        <f>Tabela1[[#This Row],[PRODUTO]]&amp;Tabela1[[#This Row],[TAG]]</f>
        <v/>
      </c>
      <c r="AR1427" s="183">
        <f>Tabela1[[#This Row],[PESO TOTAL]]*Tabela1[[#This Row],[MATÉRIA PRIMA]]</f>
        <v>0</v>
      </c>
      <c r="AS1427" s="28">
        <f>Tabela1[[#This Row],[PESO TOTAL]]*Tabela1[[#This Row],[PREPARAÇÃO ]]</f>
        <v>0</v>
      </c>
      <c r="AT1427" s="28">
        <f>Tabela1[[#This Row],[PESO TOTAL]]*Tabela1[[#This Row],[CALDEIRARIA]]</f>
        <v>0</v>
      </c>
      <c r="AU1427" s="28">
        <f>Tabela1[[#This Row],[PESO TOTAL]]*Tabela1[[#This Row],[SOLDA]]</f>
        <v>0</v>
      </c>
      <c r="AV1427" s="28">
        <f>Tabela1[[#This Row],[PESO TOTAL]]*Tabela1[[#This Row],[ACABAMENTO]]</f>
        <v>0</v>
      </c>
      <c r="AW1427" s="28">
        <f>Tabela1[[#This Row],[PESO TOTAL]]*Tabela1[[#This Row],[PRONTO ACABADO]]</f>
        <v>0</v>
      </c>
      <c r="AX1427" s="28">
        <f>Tabela1[[#This Row],[PESO TOTAL]]*Tabela1[[#This Row],[EXPEDIÇÃO ]]</f>
        <v>0</v>
      </c>
      <c r="AY1427" s="28" t="str">
        <f>Tabela1[[#This Row],[PEDIDO]]&amp;Tabela1[[#This Row],[PRODUTO]]</f>
        <v/>
      </c>
      <c r="AZ1427" s="44">
        <f>IF(AF1427="",0,IF(ISTEXT(AF1427),H1427*VALUE(SUBSTITUTE(AF1427,"%",""))/100,H1427*AF1427))-Tabela1[[#This Row],[PRONTO ACABADO2]]</f>
        <v>0</v>
      </c>
      <c r="BA1427" s="44">
        <f>IF(AG1427="",0,IF(ISTEXT(AG1427),H1427*VALUE(SUBSTITUTE(AG1427,"%",""))/100,H1427*AG1427))-Tabela1[[#This Row],[PESO EXPEDIDO2]]</f>
        <v>0</v>
      </c>
      <c r="BB1427" s="44">
        <f t="shared" si="202"/>
        <v>0</v>
      </c>
      <c r="BC1427" s="44">
        <f t="shared" si="203"/>
        <v>0</v>
      </c>
      <c r="BD1427" s="44"/>
    </row>
    <row r="1428" spans="1:56" ht="15.75" hidden="1" customHeight="1" x14ac:dyDescent="0.25">
      <c r="A1428" s="6"/>
      <c r="B1428" s="22"/>
      <c r="C1428" s="7"/>
      <c r="D1428" s="46"/>
      <c r="E1428" s="7"/>
      <c r="F1428" s="7"/>
      <c r="G1428" s="44"/>
      <c r="H1428" s="41">
        <f>Tabela1[[#This Row],[PESO UNI]]*Tabela1[[#This Row],[QTE]]</f>
        <v>0</v>
      </c>
      <c r="I1428" s="7"/>
      <c r="J1428" s="8"/>
      <c r="K1428" s="8"/>
      <c r="L1428" s="9"/>
      <c r="M1428" s="10"/>
      <c r="N1428" s="8"/>
      <c r="O1428" s="12"/>
      <c r="P1428" s="13"/>
      <c r="Q1428" s="14">
        <f>Tabela1[[#This Row],[QTDE/ Fabricação]]-Tabela1[[#This Row],[QTE]]</f>
        <v>0</v>
      </c>
      <c r="R1428" s="19">
        <f t="shared" si="198"/>
        <v>0</v>
      </c>
      <c r="S1428" s="19">
        <f t="shared" si="197"/>
        <v>0</v>
      </c>
      <c r="T1428" s="20">
        <f t="shared" si="199"/>
        <v>0</v>
      </c>
      <c r="U1428" s="17">
        <f>IFERROR(SUMIF('LISTA DE EMBARQUE'!B:B,MICRO!E:E,'LISTA DE EMBARQUE'!G:G),"")</f>
        <v>0</v>
      </c>
      <c r="V1428" s="12" t="str">
        <f>IFERROR(VLOOKUP(Tabela1[[#This Row],[COD.MDE]],'LISTA DE EMBARQUE'!B:L,11,0),"")</f>
        <v/>
      </c>
      <c r="W1428" s="13" t="str">
        <f>IFERROR(COUNTIF(#REF!,Tabela1[[#This Row],[Colunas5]]),"")</f>
        <v/>
      </c>
      <c r="X1428" s="14">
        <f>Tabela1[[#This Row],[QIANTIDADE EXPEDIDA]]*Tabela1[[#This Row],[PESO UNI]]</f>
        <v>0</v>
      </c>
      <c r="Y1428" s="14">
        <f t="shared" si="200"/>
        <v>0</v>
      </c>
      <c r="Z1428" s="21">
        <f>Tabela1[[#This Row],[PESO TOTAL]]-Tabela1[[#This Row],[Peso Expedido]]</f>
        <v>0</v>
      </c>
      <c r="AA1428" s="18"/>
      <c r="AB1428" s="40"/>
      <c r="AC1428" s="40"/>
      <c r="AD1428" s="40"/>
      <c r="AE1428" s="40"/>
      <c r="AF1428" s="40"/>
      <c r="AG1428" s="40"/>
      <c r="AH1428" s="40"/>
      <c r="AI1428" s="40" t="str">
        <f t="shared" si="204"/>
        <v>ok</v>
      </c>
      <c r="AJ1428"/>
      <c r="AK1428" t="str">
        <f>Tabela1[[#This Row],[Coluna1]]&amp;Tabela1[[#This Row],[PEDIDO]]</f>
        <v/>
      </c>
      <c r="AL1428"/>
      <c r="AM1428"/>
      <c r="AN1428"/>
      <c r="AO1428" t="str">
        <f t="shared" si="201"/>
        <v>/</v>
      </c>
      <c r="AP1428" t="str">
        <f>Tabela1[[#This Row],[TAG]]&amp;Tabela1[[#This Row],[PEDIDO]]&amp;Tabela1[[#This Row],[PRODUTO]]</f>
        <v/>
      </c>
      <c r="AQ1428" s="23" t="str">
        <f>Tabela1[[#This Row],[PRODUTO]]&amp;Tabela1[[#This Row],[TAG]]</f>
        <v/>
      </c>
      <c r="AR1428" s="183">
        <f>Tabela1[[#This Row],[PESO TOTAL]]*Tabela1[[#This Row],[MATÉRIA PRIMA]]</f>
        <v>0</v>
      </c>
      <c r="AS1428" s="28">
        <f>Tabela1[[#This Row],[PESO TOTAL]]*Tabela1[[#This Row],[PREPARAÇÃO ]]</f>
        <v>0</v>
      </c>
      <c r="AT1428" s="28">
        <f>Tabela1[[#This Row],[PESO TOTAL]]*Tabela1[[#This Row],[CALDEIRARIA]]</f>
        <v>0</v>
      </c>
      <c r="AU1428" s="28">
        <f>Tabela1[[#This Row],[PESO TOTAL]]*Tabela1[[#This Row],[SOLDA]]</f>
        <v>0</v>
      </c>
      <c r="AV1428" s="28">
        <f>Tabela1[[#This Row],[PESO TOTAL]]*Tabela1[[#This Row],[ACABAMENTO]]</f>
        <v>0</v>
      </c>
      <c r="AW1428" s="28">
        <f>Tabela1[[#This Row],[PESO TOTAL]]*Tabela1[[#This Row],[PRONTO ACABADO]]</f>
        <v>0</v>
      </c>
      <c r="AX1428" s="28">
        <f>Tabela1[[#This Row],[PESO TOTAL]]*Tabela1[[#This Row],[EXPEDIÇÃO ]]</f>
        <v>0</v>
      </c>
      <c r="AY1428" s="28" t="str">
        <f>Tabela1[[#This Row],[PEDIDO]]&amp;Tabela1[[#This Row],[PRODUTO]]</f>
        <v/>
      </c>
      <c r="AZ1428" s="44">
        <f>IF(AF1428="",0,IF(ISTEXT(AF1428),H1428*VALUE(SUBSTITUTE(AF1428,"%",""))/100,H1428*AF1428))-Tabela1[[#This Row],[PRONTO ACABADO2]]</f>
        <v>0</v>
      </c>
      <c r="BA1428" s="44">
        <f>IF(AG1428="",0,IF(ISTEXT(AG1428),H1428*VALUE(SUBSTITUTE(AG1428,"%",""))/100,H1428*AG1428))-Tabela1[[#This Row],[PESO EXPEDIDO2]]</f>
        <v>0</v>
      </c>
      <c r="BB1428" s="44">
        <f t="shared" si="202"/>
        <v>0</v>
      </c>
      <c r="BC1428" s="44">
        <f t="shared" si="203"/>
        <v>0</v>
      </c>
      <c r="BD1428" s="44"/>
    </row>
    <row r="1429" spans="1:56" ht="15.75" hidden="1" customHeight="1" x14ac:dyDescent="0.25">
      <c r="A1429" s="6"/>
      <c r="B1429" s="22"/>
      <c r="C1429" s="7"/>
      <c r="D1429" s="46"/>
      <c r="E1429" s="7"/>
      <c r="F1429" s="7"/>
      <c r="G1429" s="44"/>
      <c r="H1429" s="41">
        <f>Tabela1[[#This Row],[PESO UNI]]*Tabela1[[#This Row],[QTE]]</f>
        <v>0</v>
      </c>
      <c r="I1429" s="7"/>
      <c r="J1429" s="8"/>
      <c r="K1429" s="8"/>
      <c r="L1429" s="9"/>
      <c r="M1429" s="10"/>
      <c r="N1429" s="8"/>
      <c r="O1429" s="12"/>
      <c r="P1429" s="13"/>
      <c r="Q1429" s="14">
        <f>Tabela1[[#This Row],[QTDE/ Fabricação]]-Tabela1[[#This Row],[QTE]]</f>
        <v>0</v>
      </c>
      <c r="R1429" s="19">
        <f t="shared" si="198"/>
        <v>0</v>
      </c>
      <c r="S1429" s="19">
        <f t="shared" si="197"/>
        <v>0</v>
      </c>
      <c r="T1429" s="20">
        <f t="shared" si="199"/>
        <v>0</v>
      </c>
      <c r="U1429" s="17">
        <f>IFERROR(SUMIF('LISTA DE EMBARQUE'!B:B,MICRO!E:E,'LISTA DE EMBARQUE'!G:G),"")</f>
        <v>0</v>
      </c>
      <c r="V1429" s="12" t="str">
        <f>IFERROR(VLOOKUP(Tabela1[[#This Row],[COD.MDE]],'LISTA DE EMBARQUE'!B:L,11,0),"")</f>
        <v/>
      </c>
      <c r="W1429" s="13" t="str">
        <f>IFERROR(COUNTIF(#REF!,Tabela1[[#This Row],[Colunas5]]),"")</f>
        <v/>
      </c>
      <c r="X1429" s="14">
        <f>Tabela1[[#This Row],[QIANTIDADE EXPEDIDA]]*Tabela1[[#This Row],[PESO UNI]]</f>
        <v>0</v>
      </c>
      <c r="Y1429" s="14">
        <f t="shared" si="200"/>
        <v>0</v>
      </c>
      <c r="Z1429" s="21">
        <f>Tabela1[[#This Row],[PESO TOTAL]]-Tabela1[[#This Row],[Peso Expedido]]</f>
        <v>0</v>
      </c>
      <c r="AA1429" s="18"/>
      <c r="AB1429" s="40"/>
      <c r="AC1429" s="40"/>
      <c r="AD1429" s="40"/>
      <c r="AE1429" s="40"/>
      <c r="AF1429" s="40"/>
      <c r="AG1429" s="40"/>
      <c r="AH1429" s="40"/>
      <c r="AI1429" s="40" t="str">
        <f t="shared" si="204"/>
        <v>ok</v>
      </c>
      <c r="AJ1429"/>
      <c r="AK1429" t="str">
        <f>Tabela1[[#This Row],[Coluna1]]&amp;Tabela1[[#This Row],[PEDIDO]]</f>
        <v/>
      </c>
      <c r="AL1429"/>
      <c r="AM1429"/>
      <c r="AN1429"/>
      <c r="AO1429" t="str">
        <f t="shared" si="201"/>
        <v>/</v>
      </c>
      <c r="AP1429" t="str">
        <f>Tabela1[[#This Row],[TAG]]&amp;Tabela1[[#This Row],[PEDIDO]]&amp;Tabela1[[#This Row],[PRODUTO]]</f>
        <v/>
      </c>
      <c r="AQ1429" s="23" t="str">
        <f>Tabela1[[#This Row],[PRODUTO]]&amp;Tabela1[[#This Row],[TAG]]</f>
        <v/>
      </c>
      <c r="AR1429" s="183">
        <f>Tabela1[[#This Row],[PESO TOTAL]]*Tabela1[[#This Row],[MATÉRIA PRIMA]]</f>
        <v>0</v>
      </c>
      <c r="AS1429" s="28">
        <f>Tabela1[[#This Row],[PESO TOTAL]]*Tabela1[[#This Row],[PREPARAÇÃO ]]</f>
        <v>0</v>
      </c>
      <c r="AT1429" s="28">
        <f>Tabela1[[#This Row],[PESO TOTAL]]*Tabela1[[#This Row],[CALDEIRARIA]]</f>
        <v>0</v>
      </c>
      <c r="AU1429" s="28">
        <f>Tabela1[[#This Row],[PESO TOTAL]]*Tabela1[[#This Row],[SOLDA]]</f>
        <v>0</v>
      </c>
      <c r="AV1429" s="28">
        <f>Tabela1[[#This Row],[PESO TOTAL]]*Tabela1[[#This Row],[ACABAMENTO]]</f>
        <v>0</v>
      </c>
      <c r="AW1429" s="28">
        <f>Tabela1[[#This Row],[PESO TOTAL]]*Tabela1[[#This Row],[PRONTO ACABADO]]</f>
        <v>0</v>
      </c>
      <c r="AX1429" s="28">
        <f>Tabela1[[#This Row],[PESO TOTAL]]*Tabela1[[#This Row],[EXPEDIÇÃO ]]</f>
        <v>0</v>
      </c>
      <c r="AY1429" s="28" t="str">
        <f>Tabela1[[#This Row],[PEDIDO]]&amp;Tabela1[[#This Row],[PRODUTO]]</f>
        <v/>
      </c>
      <c r="AZ1429" s="44">
        <f>IF(AF1429="",0,IF(ISTEXT(AF1429),H1429*VALUE(SUBSTITUTE(AF1429,"%",""))/100,H1429*AF1429))-Tabela1[[#This Row],[PRONTO ACABADO2]]</f>
        <v>0</v>
      </c>
      <c r="BA1429" s="44">
        <f>IF(AG1429="",0,IF(ISTEXT(AG1429),H1429*VALUE(SUBSTITUTE(AG1429,"%",""))/100,H1429*AG1429))-Tabela1[[#This Row],[PESO EXPEDIDO2]]</f>
        <v>0</v>
      </c>
      <c r="BB1429" s="44">
        <f t="shared" si="202"/>
        <v>0</v>
      </c>
      <c r="BC1429" s="44">
        <f t="shared" si="203"/>
        <v>0</v>
      </c>
      <c r="BD1429" s="44"/>
    </row>
    <row r="1430" spans="1:56" ht="15.75" hidden="1" customHeight="1" x14ac:dyDescent="0.25">
      <c r="A1430" s="6"/>
      <c r="B1430" s="22"/>
      <c r="C1430" s="7"/>
      <c r="D1430" s="46"/>
      <c r="E1430" s="7"/>
      <c r="F1430" s="7"/>
      <c r="G1430" s="44"/>
      <c r="H1430" s="41">
        <f>Tabela1[[#This Row],[PESO UNI]]*Tabela1[[#This Row],[QTE]]</f>
        <v>0</v>
      </c>
      <c r="I1430" s="7"/>
      <c r="J1430" s="8"/>
      <c r="K1430" s="8"/>
      <c r="L1430" s="9"/>
      <c r="M1430" s="10"/>
      <c r="N1430" s="8"/>
      <c r="O1430" s="12"/>
      <c r="P1430" s="13"/>
      <c r="Q1430" s="14">
        <f>Tabela1[[#This Row],[QTDE/ Fabricação]]-Tabela1[[#This Row],[QTE]]</f>
        <v>0</v>
      </c>
      <c r="R1430" s="19">
        <f t="shared" si="198"/>
        <v>0</v>
      </c>
      <c r="S1430" s="19">
        <f t="shared" si="197"/>
        <v>0</v>
      </c>
      <c r="T1430" s="20">
        <f t="shared" si="199"/>
        <v>0</v>
      </c>
      <c r="U1430" s="17">
        <f>IFERROR(SUMIF('LISTA DE EMBARQUE'!B:B,MICRO!E:E,'LISTA DE EMBARQUE'!G:G),"")</f>
        <v>0</v>
      </c>
      <c r="V1430" s="12" t="str">
        <f>IFERROR(VLOOKUP(Tabela1[[#This Row],[COD.MDE]],'LISTA DE EMBARQUE'!B:L,11,0),"")</f>
        <v/>
      </c>
      <c r="W1430" s="13" t="str">
        <f>IFERROR(COUNTIF(#REF!,Tabela1[[#This Row],[Colunas5]]),"")</f>
        <v/>
      </c>
      <c r="X1430" s="14">
        <f>Tabela1[[#This Row],[QIANTIDADE EXPEDIDA]]*Tabela1[[#This Row],[PESO UNI]]</f>
        <v>0</v>
      </c>
      <c r="Y1430" s="14">
        <f t="shared" si="200"/>
        <v>0</v>
      </c>
      <c r="Z1430" s="21">
        <f>Tabela1[[#This Row],[PESO TOTAL]]-Tabela1[[#This Row],[Peso Expedido]]</f>
        <v>0</v>
      </c>
      <c r="AA1430" s="18"/>
      <c r="AB1430" s="40"/>
      <c r="AC1430" s="40"/>
      <c r="AD1430" s="40"/>
      <c r="AE1430" s="40"/>
      <c r="AF1430" s="40"/>
      <c r="AG1430" s="40"/>
      <c r="AH1430" s="40"/>
      <c r="AI1430" s="40" t="str">
        <f t="shared" si="204"/>
        <v>ok</v>
      </c>
      <c r="AJ1430"/>
      <c r="AK1430" t="str">
        <f>Tabela1[[#This Row],[Coluna1]]&amp;Tabela1[[#This Row],[PEDIDO]]</f>
        <v/>
      </c>
      <c r="AL1430"/>
      <c r="AM1430"/>
      <c r="AN1430"/>
      <c r="AO1430" t="str">
        <f t="shared" si="201"/>
        <v>/</v>
      </c>
      <c r="AP1430" t="str">
        <f>Tabela1[[#This Row],[TAG]]&amp;Tabela1[[#This Row],[PEDIDO]]&amp;Tabela1[[#This Row],[PRODUTO]]</f>
        <v/>
      </c>
      <c r="AQ1430" s="23" t="str">
        <f>Tabela1[[#This Row],[PRODUTO]]&amp;Tabela1[[#This Row],[TAG]]</f>
        <v/>
      </c>
      <c r="AR1430" s="183">
        <f>Tabela1[[#This Row],[PESO TOTAL]]*Tabela1[[#This Row],[MATÉRIA PRIMA]]</f>
        <v>0</v>
      </c>
      <c r="AS1430" s="28">
        <f>Tabela1[[#This Row],[PESO TOTAL]]*Tabela1[[#This Row],[PREPARAÇÃO ]]</f>
        <v>0</v>
      </c>
      <c r="AT1430" s="28">
        <f>Tabela1[[#This Row],[PESO TOTAL]]*Tabela1[[#This Row],[CALDEIRARIA]]</f>
        <v>0</v>
      </c>
      <c r="AU1430" s="28">
        <f>Tabela1[[#This Row],[PESO TOTAL]]*Tabela1[[#This Row],[SOLDA]]</f>
        <v>0</v>
      </c>
      <c r="AV1430" s="28">
        <f>Tabela1[[#This Row],[PESO TOTAL]]*Tabela1[[#This Row],[ACABAMENTO]]</f>
        <v>0</v>
      </c>
      <c r="AW1430" s="28">
        <f>Tabela1[[#This Row],[PESO TOTAL]]*Tabela1[[#This Row],[PRONTO ACABADO]]</f>
        <v>0</v>
      </c>
      <c r="AX1430" s="28">
        <f>Tabela1[[#This Row],[PESO TOTAL]]*Tabela1[[#This Row],[EXPEDIÇÃO ]]</f>
        <v>0</v>
      </c>
      <c r="AY1430" s="28" t="str">
        <f>Tabela1[[#This Row],[PEDIDO]]&amp;Tabela1[[#This Row],[PRODUTO]]</f>
        <v/>
      </c>
      <c r="AZ1430" s="44">
        <f>IF(AF1430="",0,IF(ISTEXT(AF1430),H1430*VALUE(SUBSTITUTE(AF1430,"%",""))/100,H1430*AF1430))-Tabela1[[#This Row],[PRONTO ACABADO2]]</f>
        <v>0</v>
      </c>
      <c r="BA1430" s="44">
        <f>IF(AG1430="",0,IF(ISTEXT(AG1430),H1430*VALUE(SUBSTITUTE(AG1430,"%",""))/100,H1430*AG1430))-Tabela1[[#This Row],[PESO EXPEDIDO2]]</f>
        <v>0</v>
      </c>
      <c r="BB1430" s="44">
        <f t="shared" si="202"/>
        <v>0</v>
      </c>
      <c r="BC1430" s="44">
        <f t="shared" si="203"/>
        <v>0</v>
      </c>
      <c r="BD1430" s="44"/>
    </row>
    <row r="1431" spans="1:56" ht="15.75" hidden="1" customHeight="1" x14ac:dyDescent="0.25">
      <c r="A1431" s="6"/>
      <c r="B1431" s="22"/>
      <c r="C1431" s="7"/>
      <c r="D1431" s="46"/>
      <c r="E1431" s="7"/>
      <c r="F1431" s="7"/>
      <c r="G1431" s="44"/>
      <c r="H1431" s="41">
        <f>Tabela1[[#This Row],[PESO UNI]]*Tabela1[[#This Row],[QTE]]</f>
        <v>0</v>
      </c>
      <c r="I1431" s="7"/>
      <c r="J1431" s="8"/>
      <c r="K1431" s="8"/>
      <c r="L1431" s="9"/>
      <c r="M1431" s="10"/>
      <c r="N1431" s="8"/>
      <c r="O1431" s="12"/>
      <c r="P1431" s="13"/>
      <c r="Q1431" s="14">
        <f>Tabela1[[#This Row],[QTDE/ Fabricação]]-Tabela1[[#This Row],[QTE]]</f>
        <v>0</v>
      </c>
      <c r="R1431" s="19">
        <f t="shared" si="198"/>
        <v>0</v>
      </c>
      <c r="S1431" s="19">
        <f t="shared" si="197"/>
        <v>0</v>
      </c>
      <c r="T1431" s="20">
        <f t="shared" si="199"/>
        <v>0</v>
      </c>
      <c r="U1431" s="17">
        <f>IFERROR(SUMIF('LISTA DE EMBARQUE'!B:B,MICRO!E:E,'LISTA DE EMBARQUE'!G:G),"")</f>
        <v>0</v>
      </c>
      <c r="V1431" s="12" t="str">
        <f>IFERROR(VLOOKUP(Tabela1[[#This Row],[COD.MDE]],'LISTA DE EMBARQUE'!B:L,11,0),"")</f>
        <v/>
      </c>
      <c r="W1431" s="13" t="str">
        <f>IFERROR(COUNTIF(#REF!,Tabela1[[#This Row],[Colunas5]]),"")</f>
        <v/>
      </c>
      <c r="X1431" s="14">
        <f>Tabela1[[#This Row],[QIANTIDADE EXPEDIDA]]*Tabela1[[#This Row],[PESO UNI]]</f>
        <v>0</v>
      </c>
      <c r="Y1431" s="14">
        <f t="shared" si="200"/>
        <v>0</v>
      </c>
      <c r="Z1431" s="21">
        <f>Tabela1[[#This Row],[PESO TOTAL]]-Tabela1[[#This Row],[Peso Expedido]]</f>
        <v>0</v>
      </c>
      <c r="AA1431" s="18"/>
      <c r="AB1431" s="40"/>
      <c r="AC1431" s="40"/>
      <c r="AD1431" s="40"/>
      <c r="AE1431" s="40"/>
      <c r="AF1431" s="40"/>
      <c r="AG1431" s="40"/>
      <c r="AH1431" s="40"/>
      <c r="AI1431" s="40" t="str">
        <f t="shared" si="204"/>
        <v>ok</v>
      </c>
      <c r="AJ1431"/>
      <c r="AK1431" t="str">
        <f>Tabela1[[#This Row],[Coluna1]]&amp;Tabela1[[#This Row],[PEDIDO]]</f>
        <v/>
      </c>
      <c r="AL1431"/>
      <c r="AM1431"/>
      <c r="AN1431"/>
      <c r="AO1431" t="str">
        <f t="shared" si="201"/>
        <v>/</v>
      </c>
      <c r="AP1431" t="str">
        <f>Tabela1[[#This Row],[TAG]]&amp;Tabela1[[#This Row],[PEDIDO]]&amp;Tabela1[[#This Row],[PRODUTO]]</f>
        <v/>
      </c>
      <c r="AQ1431" s="23" t="str">
        <f>Tabela1[[#This Row],[PRODUTO]]&amp;Tabela1[[#This Row],[TAG]]</f>
        <v/>
      </c>
      <c r="AR1431" s="183">
        <f>Tabela1[[#This Row],[PESO TOTAL]]*Tabela1[[#This Row],[MATÉRIA PRIMA]]</f>
        <v>0</v>
      </c>
      <c r="AS1431" s="28">
        <f>Tabela1[[#This Row],[PESO TOTAL]]*Tabela1[[#This Row],[PREPARAÇÃO ]]</f>
        <v>0</v>
      </c>
      <c r="AT1431" s="28">
        <f>Tabela1[[#This Row],[PESO TOTAL]]*Tabela1[[#This Row],[CALDEIRARIA]]</f>
        <v>0</v>
      </c>
      <c r="AU1431" s="28">
        <f>Tabela1[[#This Row],[PESO TOTAL]]*Tabela1[[#This Row],[SOLDA]]</f>
        <v>0</v>
      </c>
      <c r="AV1431" s="28">
        <f>Tabela1[[#This Row],[PESO TOTAL]]*Tabela1[[#This Row],[ACABAMENTO]]</f>
        <v>0</v>
      </c>
      <c r="AW1431" s="28">
        <f>Tabela1[[#This Row],[PESO TOTAL]]*Tabela1[[#This Row],[PRONTO ACABADO]]</f>
        <v>0</v>
      </c>
      <c r="AX1431" s="28">
        <f>Tabela1[[#This Row],[PESO TOTAL]]*Tabela1[[#This Row],[EXPEDIÇÃO ]]</f>
        <v>0</v>
      </c>
      <c r="AY1431" s="28" t="str">
        <f>Tabela1[[#This Row],[PEDIDO]]&amp;Tabela1[[#This Row],[PRODUTO]]</f>
        <v/>
      </c>
      <c r="AZ1431" s="44">
        <f>IF(AF1431="",0,IF(ISTEXT(AF1431),H1431*VALUE(SUBSTITUTE(AF1431,"%",""))/100,H1431*AF1431))-Tabela1[[#This Row],[PRONTO ACABADO2]]</f>
        <v>0</v>
      </c>
      <c r="BA1431" s="44">
        <f>IF(AG1431="",0,IF(ISTEXT(AG1431),H1431*VALUE(SUBSTITUTE(AG1431,"%",""))/100,H1431*AG1431))-Tabela1[[#This Row],[PESO EXPEDIDO2]]</f>
        <v>0</v>
      </c>
      <c r="BB1431" s="44">
        <f t="shared" si="202"/>
        <v>0</v>
      </c>
      <c r="BC1431" s="44">
        <f t="shared" si="203"/>
        <v>0</v>
      </c>
      <c r="BD1431" s="44"/>
    </row>
    <row r="1432" spans="1:56" ht="15.75" hidden="1" customHeight="1" x14ac:dyDescent="0.25">
      <c r="A1432" s="6"/>
      <c r="B1432" s="22"/>
      <c r="C1432" s="7"/>
      <c r="D1432" s="46"/>
      <c r="E1432" s="7"/>
      <c r="F1432" s="7"/>
      <c r="G1432" s="44"/>
      <c r="H1432" s="41">
        <f>Tabela1[[#This Row],[PESO UNI]]*Tabela1[[#This Row],[QTE]]</f>
        <v>0</v>
      </c>
      <c r="I1432" s="7"/>
      <c r="J1432" s="8"/>
      <c r="K1432" s="8"/>
      <c r="L1432" s="9"/>
      <c r="M1432" s="10"/>
      <c r="N1432" s="8"/>
      <c r="O1432" s="12"/>
      <c r="P1432" s="13"/>
      <c r="Q1432" s="14">
        <f>Tabela1[[#This Row],[QTDE/ Fabricação]]-Tabela1[[#This Row],[QTE]]</f>
        <v>0</v>
      </c>
      <c r="R1432" s="19">
        <f t="shared" si="198"/>
        <v>0</v>
      </c>
      <c r="S1432" s="19">
        <f t="shared" si="197"/>
        <v>0</v>
      </c>
      <c r="T1432" s="20">
        <f t="shared" si="199"/>
        <v>0</v>
      </c>
      <c r="U1432" s="17">
        <f>IFERROR(SUMIF('LISTA DE EMBARQUE'!B:B,MICRO!E:E,'LISTA DE EMBARQUE'!G:G),"")</f>
        <v>0</v>
      </c>
      <c r="V1432" s="12" t="str">
        <f>IFERROR(VLOOKUP(Tabela1[[#This Row],[COD.MDE]],'LISTA DE EMBARQUE'!B:L,11,0),"")</f>
        <v/>
      </c>
      <c r="W1432" s="13" t="str">
        <f>IFERROR(COUNTIF(#REF!,Tabela1[[#This Row],[Colunas5]]),"")</f>
        <v/>
      </c>
      <c r="X1432" s="14">
        <f>Tabela1[[#This Row],[QIANTIDADE EXPEDIDA]]*Tabela1[[#This Row],[PESO UNI]]</f>
        <v>0</v>
      </c>
      <c r="Y1432" s="14">
        <f t="shared" si="200"/>
        <v>0</v>
      </c>
      <c r="Z1432" s="21">
        <f>Tabela1[[#This Row],[PESO TOTAL]]-Tabela1[[#This Row],[Peso Expedido]]</f>
        <v>0</v>
      </c>
      <c r="AA1432" s="18"/>
      <c r="AB1432" s="40"/>
      <c r="AC1432" s="40"/>
      <c r="AD1432" s="40"/>
      <c r="AE1432" s="40"/>
      <c r="AF1432" s="40"/>
      <c r="AG1432" s="40"/>
      <c r="AH1432" s="40"/>
      <c r="AI1432" s="40" t="str">
        <f t="shared" si="204"/>
        <v>ok</v>
      </c>
      <c r="AJ1432"/>
      <c r="AK1432" t="str">
        <f>Tabela1[[#This Row],[Coluna1]]&amp;Tabela1[[#This Row],[PEDIDO]]</f>
        <v/>
      </c>
      <c r="AL1432"/>
      <c r="AM1432"/>
      <c r="AN1432"/>
      <c r="AO1432" t="str">
        <f t="shared" si="201"/>
        <v>/</v>
      </c>
      <c r="AP1432" t="str">
        <f>Tabela1[[#This Row],[TAG]]&amp;Tabela1[[#This Row],[PEDIDO]]&amp;Tabela1[[#This Row],[PRODUTO]]</f>
        <v/>
      </c>
      <c r="AQ1432" s="23" t="str">
        <f>Tabela1[[#This Row],[PRODUTO]]&amp;Tabela1[[#This Row],[TAG]]</f>
        <v/>
      </c>
      <c r="AR1432" s="183">
        <f>Tabela1[[#This Row],[PESO TOTAL]]*Tabela1[[#This Row],[MATÉRIA PRIMA]]</f>
        <v>0</v>
      </c>
      <c r="AS1432" s="28">
        <f>Tabela1[[#This Row],[PESO TOTAL]]*Tabela1[[#This Row],[PREPARAÇÃO ]]</f>
        <v>0</v>
      </c>
      <c r="AT1432" s="28">
        <f>Tabela1[[#This Row],[PESO TOTAL]]*Tabela1[[#This Row],[CALDEIRARIA]]</f>
        <v>0</v>
      </c>
      <c r="AU1432" s="28">
        <f>Tabela1[[#This Row],[PESO TOTAL]]*Tabela1[[#This Row],[SOLDA]]</f>
        <v>0</v>
      </c>
      <c r="AV1432" s="28">
        <f>Tabela1[[#This Row],[PESO TOTAL]]*Tabela1[[#This Row],[ACABAMENTO]]</f>
        <v>0</v>
      </c>
      <c r="AW1432" s="28">
        <f>Tabela1[[#This Row],[PESO TOTAL]]*Tabela1[[#This Row],[PRONTO ACABADO]]</f>
        <v>0</v>
      </c>
      <c r="AX1432" s="28">
        <f>Tabela1[[#This Row],[PESO TOTAL]]*Tabela1[[#This Row],[EXPEDIÇÃO ]]</f>
        <v>0</v>
      </c>
      <c r="AY1432" s="28" t="str">
        <f>Tabela1[[#This Row],[PEDIDO]]&amp;Tabela1[[#This Row],[PRODUTO]]</f>
        <v/>
      </c>
      <c r="AZ1432" s="44">
        <f>IF(AF1432="",0,IF(ISTEXT(AF1432),H1432*VALUE(SUBSTITUTE(AF1432,"%",""))/100,H1432*AF1432))-Tabela1[[#This Row],[PRONTO ACABADO2]]</f>
        <v>0</v>
      </c>
      <c r="BA1432" s="44">
        <f>IF(AG1432="",0,IF(ISTEXT(AG1432),H1432*VALUE(SUBSTITUTE(AG1432,"%",""))/100,H1432*AG1432))-Tabela1[[#This Row],[PESO EXPEDIDO2]]</f>
        <v>0</v>
      </c>
      <c r="BB1432" s="44">
        <f t="shared" si="202"/>
        <v>0</v>
      </c>
      <c r="BC1432" s="44">
        <f t="shared" si="203"/>
        <v>0</v>
      </c>
      <c r="BD1432" s="44"/>
    </row>
    <row r="1433" spans="1:56" ht="15.75" hidden="1" customHeight="1" x14ac:dyDescent="0.25">
      <c r="A1433" s="6"/>
      <c r="B1433" s="22"/>
      <c r="C1433" s="7"/>
      <c r="D1433" s="46"/>
      <c r="E1433" s="7"/>
      <c r="F1433" s="7"/>
      <c r="G1433" s="44"/>
      <c r="H1433" s="41">
        <f>Tabela1[[#This Row],[PESO UNI]]*Tabela1[[#This Row],[QTE]]</f>
        <v>0</v>
      </c>
      <c r="I1433" s="7"/>
      <c r="J1433" s="8"/>
      <c r="K1433" s="8"/>
      <c r="L1433" s="9"/>
      <c r="M1433" s="10"/>
      <c r="N1433" s="8"/>
      <c r="O1433" s="12"/>
      <c r="P1433" s="13"/>
      <c r="Q1433" s="14">
        <f>Tabela1[[#This Row],[QTDE/ Fabricação]]-Tabela1[[#This Row],[QTE]]</f>
        <v>0</v>
      </c>
      <c r="R1433" s="19">
        <f t="shared" si="198"/>
        <v>0</v>
      </c>
      <c r="S1433" s="19">
        <f t="shared" si="197"/>
        <v>0</v>
      </c>
      <c r="T1433" s="20">
        <f t="shared" si="199"/>
        <v>0</v>
      </c>
      <c r="U1433" s="17">
        <f>IFERROR(SUMIF('LISTA DE EMBARQUE'!B:B,MICRO!E:E,'LISTA DE EMBARQUE'!G:G),"")</f>
        <v>0</v>
      </c>
      <c r="V1433" s="12" t="str">
        <f>IFERROR(VLOOKUP(Tabela1[[#This Row],[COD.MDE]],'LISTA DE EMBARQUE'!B:L,11,0),"")</f>
        <v/>
      </c>
      <c r="W1433" s="13" t="str">
        <f>IFERROR(COUNTIF(#REF!,Tabela1[[#This Row],[Colunas5]]),"")</f>
        <v/>
      </c>
      <c r="X1433" s="14">
        <f>Tabela1[[#This Row],[QIANTIDADE EXPEDIDA]]*Tabela1[[#This Row],[PESO UNI]]</f>
        <v>0</v>
      </c>
      <c r="Y1433" s="14">
        <f t="shared" si="200"/>
        <v>0</v>
      </c>
      <c r="Z1433" s="21">
        <f>Tabela1[[#This Row],[PESO TOTAL]]-Tabela1[[#This Row],[Peso Expedido]]</f>
        <v>0</v>
      </c>
      <c r="AA1433" s="18"/>
      <c r="AB1433" s="40"/>
      <c r="AC1433" s="40"/>
      <c r="AD1433" s="40"/>
      <c r="AE1433" s="40"/>
      <c r="AF1433" s="40"/>
      <c r="AG1433" s="40"/>
      <c r="AH1433" s="40"/>
      <c r="AI1433" s="40" t="str">
        <f t="shared" si="204"/>
        <v>ok</v>
      </c>
      <c r="AJ1433"/>
      <c r="AK1433" t="str">
        <f>Tabela1[[#This Row],[Coluna1]]&amp;Tabela1[[#This Row],[PEDIDO]]</f>
        <v/>
      </c>
      <c r="AL1433"/>
      <c r="AM1433"/>
      <c r="AN1433"/>
      <c r="AO1433" t="str">
        <f t="shared" si="201"/>
        <v>/</v>
      </c>
      <c r="AP1433" t="str">
        <f>Tabela1[[#This Row],[TAG]]&amp;Tabela1[[#This Row],[PEDIDO]]&amp;Tabela1[[#This Row],[PRODUTO]]</f>
        <v/>
      </c>
      <c r="AQ1433" s="23" t="str">
        <f>Tabela1[[#This Row],[PRODUTO]]&amp;Tabela1[[#This Row],[TAG]]</f>
        <v/>
      </c>
      <c r="AR1433" s="183">
        <f>Tabela1[[#This Row],[PESO TOTAL]]*Tabela1[[#This Row],[MATÉRIA PRIMA]]</f>
        <v>0</v>
      </c>
      <c r="AS1433" s="28">
        <f>Tabela1[[#This Row],[PESO TOTAL]]*Tabela1[[#This Row],[PREPARAÇÃO ]]</f>
        <v>0</v>
      </c>
      <c r="AT1433" s="28">
        <f>Tabela1[[#This Row],[PESO TOTAL]]*Tabela1[[#This Row],[CALDEIRARIA]]</f>
        <v>0</v>
      </c>
      <c r="AU1433" s="28">
        <f>Tabela1[[#This Row],[PESO TOTAL]]*Tabela1[[#This Row],[SOLDA]]</f>
        <v>0</v>
      </c>
      <c r="AV1433" s="28">
        <f>Tabela1[[#This Row],[PESO TOTAL]]*Tabela1[[#This Row],[ACABAMENTO]]</f>
        <v>0</v>
      </c>
      <c r="AW1433" s="28">
        <f>Tabela1[[#This Row],[PESO TOTAL]]*Tabela1[[#This Row],[PRONTO ACABADO]]</f>
        <v>0</v>
      </c>
      <c r="AX1433" s="28">
        <f>Tabela1[[#This Row],[PESO TOTAL]]*Tabela1[[#This Row],[EXPEDIÇÃO ]]</f>
        <v>0</v>
      </c>
      <c r="AY1433" s="28" t="str">
        <f>Tabela1[[#This Row],[PEDIDO]]&amp;Tabela1[[#This Row],[PRODUTO]]</f>
        <v/>
      </c>
      <c r="AZ1433" s="44">
        <f>IF(AF1433="",0,IF(ISTEXT(AF1433),H1433*VALUE(SUBSTITUTE(AF1433,"%",""))/100,H1433*AF1433))-Tabela1[[#This Row],[PRONTO ACABADO2]]</f>
        <v>0</v>
      </c>
      <c r="BA1433" s="44">
        <f>IF(AG1433="",0,IF(ISTEXT(AG1433),H1433*VALUE(SUBSTITUTE(AG1433,"%",""))/100,H1433*AG1433))-Tabela1[[#This Row],[PESO EXPEDIDO2]]</f>
        <v>0</v>
      </c>
      <c r="BB1433" s="44">
        <f t="shared" si="202"/>
        <v>0</v>
      </c>
      <c r="BC1433" s="44">
        <f t="shared" si="203"/>
        <v>0</v>
      </c>
      <c r="BD1433" s="44"/>
    </row>
    <row r="1434" spans="1:56" ht="15.75" hidden="1" customHeight="1" x14ac:dyDescent="0.25">
      <c r="A1434" s="6"/>
      <c r="B1434" s="22"/>
      <c r="C1434" s="7"/>
      <c r="D1434" s="46"/>
      <c r="E1434" s="7"/>
      <c r="F1434" s="7"/>
      <c r="G1434" s="44"/>
      <c r="H1434" s="41">
        <f>Tabela1[[#This Row],[PESO UNI]]*Tabela1[[#This Row],[QTE]]</f>
        <v>0</v>
      </c>
      <c r="I1434" s="7"/>
      <c r="J1434" s="8"/>
      <c r="K1434" s="8"/>
      <c r="L1434" s="9"/>
      <c r="M1434" s="10"/>
      <c r="N1434" s="8"/>
      <c r="O1434" s="12"/>
      <c r="P1434" s="13"/>
      <c r="Q1434" s="14">
        <f>Tabela1[[#This Row],[QTDE/ Fabricação]]-Tabela1[[#This Row],[QTE]]</f>
        <v>0</v>
      </c>
      <c r="R1434" s="19">
        <f t="shared" si="198"/>
        <v>0</v>
      </c>
      <c r="S1434" s="19">
        <f t="shared" si="197"/>
        <v>0</v>
      </c>
      <c r="T1434" s="20">
        <f t="shared" si="199"/>
        <v>0</v>
      </c>
      <c r="U1434" s="17">
        <f>IFERROR(SUMIF('LISTA DE EMBARQUE'!B:B,MICRO!E:E,'LISTA DE EMBARQUE'!G:G),"")</f>
        <v>0</v>
      </c>
      <c r="V1434" s="12" t="str">
        <f>IFERROR(VLOOKUP(Tabela1[[#This Row],[COD.MDE]],'LISTA DE EMBARQUE'!B:L,11,0),"")</f>
        <v/>
      </c>
      <c r="W1434" s="13" t="str">
        <f>IFERROR(COUNTIF(#REF!,Tabela1[[#This Row],[Colunas5]]),"")</f>
        <v/>
      </c>
      <c r="X1434" s="14">
        <f>Tabela1[[#This Row],[QIANTIDADE EXPEDIDA]]*Tabela1[[#This Row],[PESO UNI]]</f>
        <v>0</v>
      </c>
      <c r="Y1434" s="14">
        <f t="shared" si="200"/>
        <v>0</v>
      </c>
      <c r="Z1434" s="21">
        <f>Tabela1[[#This Row],[PESO TOTAL]]-Tabela1[[#This Row],[Peso Expedido]]</f>
        <v>0</v>
      </c>
      <c r="AA1434" s="18"/>
      <c r="AB1434" s="40"/>
      <c r="AC1434" s="40"/>
      <c r="AD1434" s="40"/>
      <c r="AE1434" s="40"/>
      <c r="AF1434" s="40"/>
      <c r="AG1434" s="40"/>
      <c r="AH1434" s="40"/>
      <c r="AI1434" s="40" t="str">
        <f t="shared" si="204"/>
        <v>ok</v>
      </c>
      <c r="AJ1434"/>
      <c r="AK1434" t="str">
        <f>Tabela1[[#This Row],[Coluna1]]&amp;Tabela1[[#This Row],[PEDIDO]]</f>
        <v/>
      </c>
      <c r="AL1434"/>
      <c r="AM1434"/>
      <c r="AN1434"/>
      <c r="AO1434" t="str">
        <f t="shared" si="201"/>
        <v>/</v>
      </c>
      <c r="AP1434" t="str">
        <f>Tabela1[[#This Row],[TAG]]&amp;Tabela1[[#This Row],[PEDIDO]]&amp;Tabela1[[#This Row],[PRODUTO]]</f>
        <v/>
      </c>
      <c r="AQ1434" s="23" t="str">
        <f>Tabela1[[#This Row],[PRODUTO]]&amp;Tabela1[[#This Row],[TAG]]</f>
        <v/>
      </c>
      <c r="AR1434" s="183">
        <f>Tabela1[[#This Row],[PESO TOTAL]]*Tabela1[[#This Row],[MATÉRIA PRIMA]]</f>
        <v>0</v>
      </c>
      <c r="AS1434" s="28">
        <f>Tabela1[[#This Row],[PESO TOTAL]]*Tabela1[[#This Row],[PREPARAÇÃO ]]</f>
        <v>0</v>
      </c>
      <c r="AT1434" s="28">
        <f>Tabela1[[#This Row],[PESO TOTAL]]*Tabela1[[#This Row],[CALDEIRARIA]]</f>
        <v>0</v>
      </c>
      <c r="AU1434" s="28">
        <f>Tabela1[[#This Row],[PESO TOTAL]]*Tabela1[[#This Row],[SOLDA]]</f>
        <v>0</v>
      </c>
      <c r="AV1434" s="28">
        <f>Tabela1[[#This Row],[PESO TOTAL]]*Tabela1[[#This Row],[ACABAMENTO]]</f>
        <v>0</v>
      </c>
      <c r="AW1434" s="28">
        <f>Tabela1[[#This Row],[PESO TOTAL]]*Tabela1[[#This Row],[PRONTO ACABADO]]</f>
        <v>0</v>
      </c>
      <c r="AX1434" s="28">
        <f>Tabela1[[#This Row],[PESO TOTAL]]*Tabela1[[#This Row],[EXPEDIÇÃO ]]</f>
        <v>0</v>
      </c>
      <c r="AY1434" s="28" t="str">
        <f>Tabela1[[#This Row],[PEDIDO]]&amp;Tabela1[[#This Row],[PRODUTO]]</f>
        <v/>
      </c>
      <c r="AZ1434" s="44">
        <f>IF(AF1434="",0,IF(ISTEXT(AF1434),H1434*VALUE(SUBSTITUTE(AF1434,"%",""))/100,H1434*AF1434))-Tabela1[[#This Row],[PRONTO ACABADO2]]</f>
        <v>0</v>
      </c>
      <c r="BA1434" s="44">
        <f>IF(AG1434="",0,IF(ISTEXT(AG1434),H1434*VALUE(SUBSTITUTE(AG1434,"%",""))/100,H1434*AG1434))-Tabela1[[#This Row],[PESO EXPEDIDO2]]</f>
        <v>0</v>
      </c>
      <c r="BB1434" s="44">
        <f t="shared" si="202"/>
        <v>0</v>
      </c>
      <c r="BC1434" s="44">
        <f t="shared" si="203"/>
        <v>0</v>
      </c>
      <c r="BD1434" s="44"/>
    </row>
    <row r="1435" spans="1:56" ht="15.75" hidden="1" customHeight="1" x14ac:dyDescent="0.25">
      <c r="A1435" s="6"/>
      <c r="B1435" s="22"/>
      <c r="C1435" s="7"/>
      <c r="D1435" s="46"/>
      <c r="E1435" s="7"/>
      <c r="F1435" s="7"/>
      <c r="G1435" s="44"/>
      <c r="H1435" s="41">
        <f>Tabela1[[#This Row],[PESO UNI]]*Tabela1[[#This Row],[QTE]]</f>
        <v>0</v>
      </c>
      <c r="I1435" s="7"/>
      <c r="J1435" s="8"/>
      <c r="K1435" s="8"/>
      <c r="L1435" s="9"/>
      <c r="M1435" s="10"/>
      <c r="N1435" s="8"/>
      <c r="O1435" s="12"/>
      <c r="P1435" s="13"/>
      <c r="Q1435" s="14">
        <f>Tabela1[[#This Row],[QTDE/ Fabricação]]-Tabela1[[#This Row],[QTE]]</f>
        <v>0</v>
      </c>
      <c r="R1435" s="19">
        <f t="shared" si="198"/>
        <v>0</v>
      </c>
      <c r="S1435" s="19">
        <f t="shared" si="197"/>
        <v>0</v>
      </c>
      <c r="T1435" s="20">
        <f t="shared" si="199"/>
        <v>0</v>
      </c>
      <c r="U1435" s="17">
        <f>IFERROR(SUMIF('LISTA DE EMBARQUE'!B:B,MICRO!E:E,'LISTA DE EMBARQUE'!G:G),"")</f>
        <v>0</v>
      </c>
      <c r="V1435" s="12" t="str">
        <f>IFERROR(VLOOKUP(Tabela1[[#This Row],[COD.MDE]],'LISTA DE EMBARQUE'!B:L,11,0),"")</f>
        <v/>
      </c>
      <c r="W1435" s="13" t="str">
        <f>IFERROR(COUNTIF(#REF!,Tabela1[[#This Row],[Colunas5]]),"")</f>
        <v/>
      </c>
      <c r="X1435" s="14">
        <f>Tabela1[[#This Row],[QIANTIDADE EXPEDIDA]]*Tabela1[[#This Row],[PESO UNI]]</f>
        <v>0</v>
      </c>
      <c r="Y1435" s="14">
        <f t="shared" si="200"/>
        <v>0</v>
      </c>
      <c r="Z1435" s="21">
        <f>Tabela1[[#This Row],[PESO TOTAL]]-Tabela1[[#This Row],[Peso Expedido]]</f>
        <v>0</v>
      </c>
      <c r="AA1435" s="18"/>
      <c r="AB1435" s="40"/>
      <c r="AC1435" s="40"/>
      <c r="AD1435" s="40"/>
      <c r="AE1435" s="40"/>
      <c r="AF1435" s="40"/>
      <c r="AG1435" s="40"/>
      <c r="AH1435" s="40"/>
      <c r="AI1435" s="40" t="str">
        <f t="shared" si="204"/>
        <v>ok</v>
      </c>
      <c r="AJ1435"/>
      <c r="AK1435" t="str">
        <f>Tabela1[[#This Row],[Coluna1]]&amp;Tabela1[[#This Row],[PEDIDO]]</f>
        <v/>
      </c>
      <c r="AL1435"/>
      <c r="AM1435"/>
      <c r="AN1435"/>
      <c r="AO1435" t="str">
        <f t="shared" si="201"/>
        <v>/</v>
      </c>
      <c r="AP1435" t="str">
        <f>Tabela1[[#This Row],[TAG]]&amp;Tabela1[[#This Row],[PEDIDO]]&amp;Tabela1[[#This Row],[PRODUTO]]</f>
        <v/>
      </c>
      <c r="AQ1435" s="23" t="str">
        <f>Tabela1[[#This Row],[PRODUTO]]&amp;Tabela1[[#This Row],[TAG]]</f>
        <v/>
      </c>
      <c r="AR1435" s="183">
        <f>Tabela1[[#This Row],[PESO TOTAL]]*Tabela1[[#This Row],[MATÉRIA PRIMA]]</f>
        <v>0</v>
      </c>
      <c r="AS1435" s="28">
        <f>Tabela1[[#This Row],[PESO TOTAL]]*Tabela1[[#This Row],[PREPARAÇÃO ]]</f>
        <v>0</v>
      </c>
      <c r="AT1435" s="28">
        <f>Tabela1[[#This Row],[PESO TOTAL]]*Tabela1[[#This Row],[CALDEIRARIA]]</f>
        <v>0</v>
      </c>
      <c r="AU1435" s="28">
        <f>Tabela1[[#This Row],[PESO TOTAL]]*Tabela1[[#This Row],[SOLDA]]</f>
        <v>0</v>
      </c>
      <c r="AV1435" s="28">
        <f>Tabela1[[#This Row],[PESO TOTAL]]*Tabela1[[#This Row],[ACABAMENTO]]</f>
        <v>0</v>
      </c>
      <c r="AW1435" s="28">
        <f>Tabela1[[#This Row],[PESO TOTAL]]*Tabela1[[#This Row],[PRONTO ACABADO]]</f>
        <v>0</v>
      </c>
      <c r="AX1435" s="28">
        <f>Tabela1[[#This Row],[PESO TOTAL]]*Tabela1[[#This Row],[EXPEDIÇÃO ]]</f>
        <v>0</v>
      </c>
      <c r="AY1435" s="28" t="str">
        <f>Tabela1[[#This Row],[PEDIDO]]&amp;Tabela1[[#This Row],[PRODUTO]]</f>
        <v/>
      </c>
      <c r="AZ1435" s="44">
        <f>IF(AF1435="",0,IF(ISTEXT(AF1435),H1435*VALUE(SUBSTITUTE(AF1435,"%",""))/100,H1435*AF1435))-Tabela1[[#This Row],[PRONTO ACABADO2]]</f>
        <v>0</v>
      </c>
      <c r="BA1435" s="44">
        <f>IF(AG1435="",0,IF(ISTEXT(AG1435),H1435*VALUE(SUBSTITUTE(AG1435,"%",""))/100,H1435*AG1435))-Tabela1[[#This Row],[PESO EXPEDIDO2]]</f>
        <v>0</v>
      </c>
      <c r="BB1435" s="44">
        <f t="shared" si="202"/>
        <v>0</v>
      </c>
      <c r="BC1435" s="44">
        <f t="shared" si="203"/>
        <v>0</v>
      </c>
      <c r="BD1435" s="44"/>
    </row>
    <row r="1436" spans="1:56" ht="15.75" hidden="1" customHeight="1" x14ac:dyDescent="0.25">
      <c r="A1436" s="6"/>
      <c r="B1436" s="22"/>
      <c r="C1436" s="7"/>
      <c r="D1436" s="46"/>
      <c r="E1436" s="7"/>
      <c r="F1436" s="7"/>
      <c r="G1436" s="44"/>
      <c r="H1436" s="41">
        <f>Tabela1[[#This Row],[PESO UNI]]*Tabela1[[#This Row],[QTE]]</f>
        <v>0</v>
      </c>
      <c r="I1436" s="7"/>
      <c r="J1436" s="8"/>
      <c r="K1436" s="8"/>
      <c r="L1436" s="9"/>
      <c r="M1436" s="10"/>
      <c r="N1436" s="8"/>
      <c r="O1436" s="12"/>
      <c r="P1436" s="13"/>
      <c r="Q1436" s="14">
        <f>Tabela1[[#This Row],[QTDE/ Fabricação]]-Tabela1[[#This Row],[QTE]]</f>
        <v>0</v>
      </c>
      <c r="R1436" s="19">
        <f t="shared" si="198"/>
        <v>0</v>
      </c>
      <c r="S1436" s="19">
        <f t="shared" si="197"/>
        <v>0</v>
      </c>
      <c r="T1436" s="20">
        <f t="shared" si="199"/>
        <v>0</v>
      </c>
      <c r="U1436" s="17">
        <f>IFERROR(SUMIF('LISTA DE EMBARQUE'!B:B,MICRO!E:E,'LISTA DE EMBARQUE'!G:G),"")</f>
        <v>0</v>
      </c>
      <c r="V1436" s="12" t="str">
        <f>IFERROR(VLOOKUP(Tabela1[[#This Row],[COD.MDE]],'LISTA DE EMBARQUE'!B:L,11,0),"")</f>
        <v/>
      </c>
      <c r="W1436" s="13" t="str">
        <f>IFERROR(COUNTIF(#REF!,Tabela1[[#This Row],[Colunas5]]),"")</f>
        <v/>
      </c>
      <c r="X1436" s="14">
        <f>Tabela1[[#This Row],[QIANTIDADE EXPEDIDA]]*Tabela1[[#This Row],[PESO UNI]]</f>
        <v>0</v>
      </c>
      <c r="Y1436" s="14">
        <f t="shared" si="200"/>
        <v>0</v>
      </c>
      <c r="Z1436" s="21">
        <f>Tabela1[[#This Row],[PESO TOTAL]]-Tabela1[[#This Row],[Peso Expedido]]</f>
        <v>0</v>
      </c>
      <c r="AA1436" s="18"/>
      <c r="AB1436" s="40"/>
      <c r="AC1436" s="40"/>
      <c r="AD1436" s="40"/>
      <c r="AE1436" s="40"/>
      <c r="AF1436" s="40"/>
      <c r="AG1436" s="40"/>
      <c r="AH1436" s="40"/>
      <c r="AI1436" s="40" t="str">
        <f t="shared" si="204"/>
        <v>ok</v>
      </c>
      <c r="AJ1436"/>
      <c r="AK1436" t="str">
        <f>Tabela1[[#This Row],[Coluna1]]&amp;Tabela1[[#This Row],[PEDIDO]]</f>
        <v/>
      </c>
      <c r="AL1436"/>
      <c r="AM1436"/>
      <c r="AN1436"/>
      <c r="AO1436" t="str">
        <f t="shared" si="201"/>
        <v>/</v>
      </c>
      <c r="AP1436" t="str">
        <f>Tabela1[[#This Row],[TAG]]&amp;Tabela1[[#This Row],[PEDIDO]]&amp;Tabela1[[#This Row],[PRODUTO]]</f>
        <v/>
      </c>
      <c r="AQ1436" s="23" t="str">
        <f>Tabela1[[#This Row],[PRODUTO]]&amp;Tabela1[[#This Row],[TAG]]</f>
        <v/>
      </c>
      <c r="AR1436" s="183">
        <f>Tabela1[[#This Row],[PESO TOTAL]]*Tabela1[[#This Row],[MATÉRIA PRIMA]]</f>
        <v>0</v>
      </c>
      <c r="AS1436" s="28">
        <f>Tabela1[[#This Row],[PESO TOTAL]]*Tabela1[[#This Row],[PREPARAÇÃO ]]</f>
        <v>0</v>
      </c>
      <c r="AT1436" s="28">
        <f>Tabela1[[#This Row],[PESO TOTAL]]*Tabela1[[#This Row],[CALDEIRARIA]]</f>
        <v>0</v>
      </c>
      <c r="AU1436" s="28">
        <f>Tabela1[[#This Row],[PESO TOTAL]]*Tabela1[[#This Row],[SOLDA]]</f>
        <v>0</v>
      </c>
      <c r="AV1436" s="28">
        <f>Tabela1[[#This Row],[PESO TOTAL]]*Tabela1[[#This Row],[ACABAMENTO]]</f>
        <v>0</v>
      </c>
      <c r="AW1436" s="28">
        <f>Tabela1[[#This Row],[PESO TOTAL]]*Tabela1[[#This Row],[PRONTO ACABADO]]</f>
        <v>0</v>
      </c>
      <c r="AX1436" s="28">
        <f>Tabela1[[#This Row],[PESO TOTAL]]*Tabela1[[#This Row],[EXPEDIÇÃO ]]</f>
        <v>0</v>
      </c>
      <c r="AY1436" s="28" t="str">
        <f>Tabela1[[#This Row],[PEDIDO]]&amp;Tabela1[[#This Row],[PRODUTO]]</f>
        <v/>
      </c>
      <c r="AZ1436" s="44">
        <f>IF(AF1436="",0,IF(ISTEXT(AF1436),H1436*VALUE(SUBSTITUTE(AF1436,"%",""))/100,H1436*AF1436))-Tabela1[[#This Row],[PRONTO ACABADO2]]</f>
        <v>0</v>
      </c>
      <c r="BA1436" s="44">
        <f>IF(AG1436="",0,IF(ISTEXT(AG1436),H1436*VALUE(SUBSTITUTE(AG1436,"%",""))/100,H1436*AG1436))-Tabela1[[#This Row],[PESO EXPEDIDO2]]</f>
        <v>0</v>
      </c>
      <c r="BB1436" s="44">
        <f t="shared" si="202"/>
        <v>0</v>
      </c>
      <c r="BC1436" s="44">
        <f t="shared" si="203"/>
        <v>0</v>
      </c>
      <c r="BD1436" s="44"/>
    </row>
    <row r="1437" spans="1:56" ht="15.75" hidden="1" customHeight="1" x14ac:dyDescent="0.25">
      <c r="A1437" s="6"/>
      <c r="B1437" s="22"/>
      <c r="C1437" s="7"/>
      <c r="D1437" s="46"/>
      <c r="E1437" s="7"/>
      <c r="F1437" s="7"/>
      <c r="G1437" s="44"/>
      <c r="H1437" s="41">
        <f>Tabela1[[#This Row],[PESO UNI]]*Tabela1[[#This Row],[QTE]]</f>
        <v>0</v>
      </c>
      <c r="I1437" s="7"/>
      <c r="J1437" s="8"/>
      <c r="K1437" s="8"/>
      <c r="L1437" s="9"/>
      <c r="M1437" s="10"/>
      <c r="N1437" s="8"/>
      <c r="O1437" s="12"/>
      <c r="P1437" s="13"/>
      <c r="Q1437" s="14">
        <f>Tabela1[[#This Row],[QTDE/ Fabricação]]-Tabela1[[#This Row],[QTE]]</f>
        <v>0</v>
      </c>
      <c r="R1437" s="19">
        <f t="shared" si="198"/>
        <v>0</v>
      </c>
      <c r="S1437" s="19">
        <f t="shared" si="197"/>
        <v>0</v>
      </c>
      <c r="T1437" s="20">
        <f t="shared" si="199"/>
        <v>0</v>
      </c>
      <c r="U1437" s="17">
        <f>IFERROR(SUMIF('LISTA DE EMBARQUE'!B:B,MICRO!E:E,'LISTA DE EMBARQUE'!G:G),"")</f>
        <v>0</v>
      </c>
      <c r="V1437" s="12" t="str">
        <f>IFERROR(VLOOKUP(Tabela1[[#This Row],[COD.MDE]],'LISTA DE EMBARQUE'!B:L,11,0),"")</f>
        <v/>
      </c>
      <c r="W1437" s="13" t="str">
        <f>IFERROR(COUNTIF(#REF!,Tabela1[[#This Row],[Colunas5]]),"")</f>
        <v/>
      </c>
      <c r="X1437" s="14">
        <f>Tabela1[[#This Row],[QIANTIDADE EXPEDIDA]]*Tabela1[[#This Row],[PESO UNI]]</f>
        <v>0</v>
      </c>
      <c r="Y1437" s="14">
        <f t="shared" si="200"/>
        <v>0</v>
      </c>
      <c r="Z1437" s="21">
        <f>Tabela1[[#This Row],[PESO TOTAL]]-Tabela1[[#This Row],[Peso Expedido]]</f>
        <v>0</v>
      </c>
      <c r="AA1437" s="18"/>
      <c r="AB1437" s="40"/>
      <c r="AC1437" s="40"/>
      <c r="AD1437" s="40"/>
      <c r="AE1437" s="40"/>
      <c r="AF1437" s="40"/>
      <c r="AG1437" s="40"/>
      <c r="AH1437" s="40"/>
      <c r="AI1437" s="40" t="str">
        <f t="shared" si="204"/>
        <v>ok</v>
      </c>
      <c r="AJ1437"/>
      <c r="AK1437" t="str">
        <f>Tabela1[[#This Row],[Coluna1]]&amp;Tabela1[[#This Row],[PEDIDO]]</f>
        <v/>
      </c>
      <c r="AL1437"/>
      <c r="AM1437"/>
      <c r="AN1437"/>
      <c r="AO1437" t="str">
        <f t="shared" si="201"/>
        <v>/</v>
      </c>
      <c r="AP1437" t="str">
        <f>Tabela1[[#This Row],[TAG]]&amp;Tabela1[[#This Row],[PEDIDO]]&amp;Tabela1[[#This Row],[PRODUTO]]</f>
        <v/>
      </c>
      <c r="AQ1437" s="23" t="str">
        <f>Tabela1[[#This Row],[PRODUTO]]&amp;Tabela1[[#This Row],[TAG]]</f>
        <v/>
      </c>
      <c r="AR1437" s="183">
        <f>Tabela1[[#This Row],[PESO TOTAL]]*Tabela1[[#This Row],[MATÉRIA PRIMA]]</f>
        <v>0</v>
      </c>
      <c r="AS1437" s="28">
        <f>Tabela1[[#This Row],[PESO TOTAL]]*Tabela1[[#This Row],[PREPARAÇÃO ]]</f>
        <v>0</v>
      </c>
      <c r="AT1437" s="28">
        <f>Tabela1[[#This Row],[PESO TOTAL]]*Tabela1[[#This Row],[CALDEIRARIA]]</f>
        <v>0</v>
      </c>
      <c r="AU1437" s="28">
        <f>Tabela1[[#This Row],[PESO TOTAL]]*Tabela1[[#This Row],[SOLDA]]</f>
        <v>0</v>
      </c>
      <c r="AV1437" s="28">
        <f>Tabela1[[#This Row],[PESO TOTAL]]*Tabela1[[#This Row],[ACABAMENTO]]</f>
        <v>0</v>
      </c>
      <c r="AW1437" s="28">
        <f>Tabela1[[#This Row],[PESO TOTAL]]*Tabela1[[#This Row],[PRONTO ACABADO]]</f>
        <v>0</v>
      </c>
      <c r="AX1437" s="28">
        <f>Tabela1[[#This Row],[PESO TOTAL]]*Tabela1[[#This Row],[EXPEDIÇÃO ]]</f>
        <v>0</v>
      </c>
      <c r="AY1437" s="28" t="str">
        <f>Tabela1[[#This Row],[PEDIDO]]&amp;Tabela1[[#This Row],[PRODUTO]]</f>
        <v/>
      </c>
      <c r="AZ1437" s="44">
        <f>IF(AF1437="",0,IF(ISTEXT(AF1437),H1437*VALUE(SUBSTITUTE(AF1437,"%",""))/100,H1437*AF1437))-Tabela1[[#This Row],[PRONTO ACABADO2]]</f>
        <v>0</v>
      </c>
      <c r="BA1437" s="44">
        <f>IF(AG1437="",0,IF(ISTEXT(AG1437),H1437*VALUE(SUBSTITUTE(AG1437,"%",""))/100,H1437*AG1437))-Tabela1[[#This Row],[PESO EXPEDIDO2]]</f>
        <v>0</v>
      </c>
      <c r="BB1437" s="44">
        <f t="shared" si="202"/>
        <v>0</v>
      </c>
      <c r="BC1437" s="44">
        <f t="shared" si="203"/>
        <v>0</v>
      </c>
      <c r="BD1437" s="44"/>
    </row>
    <row r="1438" spans="1:56" ht="15.75" hidden="1" customHeight="1" x14ac:dyDescent="0.25">
      <c r="A1438" s="6"/>
      <c r="B1438" s="22"/>
      <c r="C1438" s="7"/>
      <c r="D1438" s="46"/>
      <c r="E1438" s="7"/>
      <c r="F1438" s="7"/>
      <c r="G1438" s="44"/>
      <c r="H1438" s="41">
        <f>Tabela1[[#This Row],[PESO UNI]]*Tabela1[[#This Row],[QTE]]</f>
        <v>0</v>
      </c>
      <c r="I1438" s="7"/>
      <c r="J1438" s="8"/>
      <c r="K1438" s="8"/>
      <c r="L1438" s="9"/>
      <c r="M1438" s="10"/>
      <c r="N1438" s="8"/>
      <c r="O1438" s="12"/>
      <c r="P1438" s="13"/>
      <c r="Q1438" s="14">
        <f>Tabela1[[#This Row],[QTDE/ Fabricação]]-Tabela1[[#This Row],[QTE]]</f>
        <v>0</v>
      </c>
      <c r="R1438" s="19">
        <f t="shared" si="198"/>
        <v>0</v>
      </c>
      <c r="S1438" s="19">
        <f t="shared" si="197"/>
        <v>0</v>
      </c>
      <c r="T1438" s="20">
        <f t="shared" si="199"/>
        <v>0</v>
      </c>
      <c r="U1438" s="17">
        <f>IFERROR(SUMIF('LISTA DE EMBARQUE'!B:B,MICRO!E:E,'LISTA DE EMBARQUE'!G:G),"")</f>
        <v>0</v>
      </c>
      <c r="V1438" s="12" t="str">
        <f>IFERROR(VLOOKUP(Tabela1[[#This Row],[COD.MDE]],'LISTA DE EMBARQUE'!B:L,11,0),"")</f>
        <v/>
      </c>
      <c r="W1438" s="13" t="str">
        <f>IFERROR(COUNTIF(#REF!,Tabela1[[#This Row],[Colunas5]]),"")</f>
        <v/>
      </c>
      <c r="X1438" s="14">
        <f>Tabela1[[#This Row],[QIANTIDADE EXPEDIDA]]*Tabela1[[#This Row],[PESO UNI]]</f>
        <v>0</v>
      </c>
      <c r="Y1438" s="14">
        <f t="shared" si="200"/>
        <v>0</v>
      </c>
      <c r="Z1438" s="21">
        <f>Tabela1[[#This Row],[PESO TOTAL]]-Tabela1[[#This Row],[Peso Expedido]]</f>
        <v>0</v>
      </c>
      <c r="AA1438" s="18"/>
      <c r="AB1438" s="40"/>
      <c r="AC1438" s="40"/>
      <c r="AD1438" s="40"/>
      <c r="AE1438" s="40"/>
      <c r="AF1438" s="40"/>
      <c r="AG1438" s="40"/>
      <c r="AH1438" s="40"/>
      <c r="AI1438" s="40" t="str">
        <f t="shared" si="204"/>
        <v>ok</v>
      </c>
      <c r="AJ1438"/>
      <c r="AK1438" t="str">
        <f>Tabela1[[#This Row],[Coluna1]]&amp;Tabela1[[#This Row],[PEDIDO]]</f>
        <v/>
      </c>
      <c r="AL1438"/>
      <c r="AM1438"/>
      <c r="AN1438"/>
      <c r="AO1438" t="str">
        <f t="shared" si="201"/>
        <v>/</v>
      </c>
      <c r="AP1438" t="str">
        <f>Tabela1[[#This Row],[TAG]]&amp;Tabela1[[#This Row],[PEDIDO]]&amp;Tabela1[[#This Row],[PRODUTO]]</f>
        <v/>
      </c>
      <c r="AQ1438" s="23" t="str">
        <f>Tabela1[[#This Row],[PRODUTO]]&amp;Tabela1[[#This Row],[TAG]]</f>
        <v/>
      </c>
      <c r="AR1438" s="183">
        <f>Tabela1[[#This Row],[PESO TOTAL]]*Tabela1[[#This Row],[MATÉRIA PRIMA]]</f>
        <v>0</v>
      </c>
      <c r="AS1438" s="28">
        <f>Tabela1[[#This Row],[PESO TOTAL]]*Tabela1[[#This Row],[PREPARAÇÃO ]]</f>
        <v>0</v>
      </c>
      <c r="AT1438" s="28">
        <f>Tabela1[[#This Row],[PESO TOTAL]]*Tabela1[[#This Row],[CALDEIRARIA]]</f>
        <v>0</v>
      </c>
      <c r="AU1438" s="28">
        <f>Tabela1[[#This Row],[PESO TOTAL]]*Tabela1[[#This Row],[SOLDA]]</f>
        <v>0</v>
      </c>
      <c r="AV1438" s="28">
        <f>Tabela1[[#This Row],[PESO TOTAL]]*Tabela1[[#This Row],[ACABAMENTO]]</f>
        <v>0</v>
      </c>
      <c r="AW1438" s="28">
        <f>Tabela1[[#This Row],[PESO TOTAL]]*Tabela1[[#This Row],[PRONTO ACABADO]]</f>
        <v>0</v>
      </c>
      <c r="AX1438" s="28">
        <f>Tabela1[[#This Row],[PESO TOTAL]]*Tabela1[[#This Row],[EXPEDIÇÃO ]]</f>
        <v>0</v>
      </c>
      <c r="AY1438" s="28" t="str">
        <f>Tabela1[[#This Row],[PEDIDO]]&amp;Tabela1[[#This Row],[PRODUTO]]</f>
        <v/>
      </c>
      <c r="AZ1438" s="44">
        <f>IF(AF1438="",0,IF(ISTEXT(AF1438),H1438*VALUE(SUBSTITUTE(AF1438,"%",""))/100,H1438*AF1438))-Tabela1[[#This Row],[PRONTO ACABADO2]]</f>
        <v>0</v>
      </c>
      <c r="BA1438" s="44">
        <f>IF(AG1438="",0,IF(ISTEXT(AG1438),H1438*VALUE(SUBSTITUTE(AG1438,"%",""))/100,H1438*AG1438))-Tabela1[[#This Row],[PESO EXPEDIDO2]]</f>
        <v>0</v>
      </c>
      <c r="BB1438" s="44">
        <f t="shared" si="202"/>
        <v>0</v>
      </c>
      <c r="BC1438" s="44">
        <f t="shared" si="203"/>
        <v>0</v>
      </c>
      <c r="BD1438" s="44"/>
    </row>
    <row r="1439" spans="1:56" ht="15.75" hidden="1" customHeight="1" x14ac:dyDescent="0.25">
      <c r="A1439" s="6"/>
      <c r="B1439" s="22"/>
      <c r="C1439" s="7"/>
      <c r="D1439" s="46"/>
      <c r="E1439" s="7"/>
      <c r="F1439" s="7"/>
      <c r="G1439" s="44"/>
      <c r="H1439" s="41">
        <f>Tabela1[[#This Row],[PESO UNI]]*Tabela1[[#This Row],[QTE]]</f>
        <v>0</v>
      </c>
      <c r="I1439" s="7"/>
      <c r="J1439" s="8"/>
      <c r="K1439" s="8"/>
      <c r="L1439" s="9"/>
      <c r="M1439" s="10"/>
      <c r="N1439" s="8"/>
      <c r="O1439" s="12"/>
      <c r="P1439" s="13"/>
      <c r="Q1439" s="14">
        <f>Tabela1[[#This Row],[QTDE/ Fabricação]]-Tabela1[[#This Row],[QTE]]</f>
        <v>0</v>
      </c>
      <c r="R1439" s="19">
        <f t="shared" si="198"/>
        <v>0</v>
      </c>
      <c r="S1439" s="19">
        <f t="shared" si="197"/>
        <v>0</v>
      </c>
      <c r="T1439" s="20">
        <f t="shared" si="199"/>
        <v>0</v>
      </c>
      <c r="U1439" s="17">
        <f>IFERROR(SUMIF('LISTA DE EMBARQUE'!B:B,MICRO!E:E,'LISTA DE EMBARQUE'!G:G),"")</f>
        <v>0</v>
      </c>
      <c r="V1439" s="12" t="str">
        <f>IFERROR(VLOOKUP(Tabela1[[#This Row],[COD.MDE]],'LISTA DE EMBARQUE'!B:L,11,0),"")</f>
        <v/>
      </c>
      <c r="W1439" s="13" t="str">
        <f>IFERROR(COUNTIF(#REF!,Tabela1[[#This Row],[Colunas5]]),"")</f>
        <v/>
      </c>
      <c r="X1439" s="14">
        <f>Tabela1[[#This Row],[QIANTIDADE EXPEDIDA]]*Tabela1[[#This Row],[PESO UNI]]</f>
        <v>0</v>
      </c>
      <c r="Y1439" s="14">
        <f t="shared" si="200"/>
        <v>0</v>
      </c>
      <c r="Z1439" s="21">
        <f>Tabela1[[#This Row],[PESO TOTAL]]-Tabela1[[#This Row],[Peso Expedido]]</f>
        <v>0</v>
      </c>
      <c r="AA1439" s="18"/>
      <c r="AB1439" s="40"/>
      <c r="AC1439" s="40"/>
      <c r="AD1439" s="40"/>
      <c r="AE1439" s="40"/>
      <c r="AF1439" s="40"/>
      <c r="AG1439" s="40"/>
      <c r="AH1439" s="40"/>
      <c r="AI1439" s="40" t="str">
        <f t="shared" si="204"/>
        <v>ok</v>
      </c>
      <c r="AJ1439"/>
      <c r="AK1439" t="str">
        <f>Tabela1[[#This Row],[Coluna1]]&amp;Tabela1[[#This Row],[PEDIDO]]</f>
        <v/>
      </c>
      <c r="AL1439"/>
      <c r="AM1439"/>
      <c r="AN1439"/>
      <c r="AO1439" t="str">
        <f t="shared" si="201"/>
        <v>/</v>
      </c>
      <c r="AP1439" t="str">
        <f>Tabela1[[#This Row],[TAG]]&amp;Tabela1[[#This Row],[PEDIDO]]&amp;Tabela1[[#This Row],[PRODUTO]]</f>
        <v/>
      </c>
      <c r="AQ1439" s="23" t="str">
        <f>Tabela1[[#This Row],[PRODUTO]]&amp;Tabela1[[#This Row],[TAG]]</f>
        <v/>
      </c>
      <c r="AR1439" s="183">
        <f>Tabela1[[#This Row],[PESO TOTAL]]*Tabela1[[#This Row],[MATÉRIA PRIMA]]</f>
        <v>0</v>
      </c>
      <c r="AS1439" s="28">
        <f>Tabela1[[#This Row],[PESO TOTAL]]*Tabela1[[#This Row],[PREPARAÇÃO ]]</f>
        <v>0</v>
      </c>
      <c r="AT1439" s="28">
        <f>Tabela1[[#This Row],[PESO TOTAL]]*Tabela1[[#This Row],[CALDEIRARIA]]</f>
        <v>0</v>
      </c>
      <c r="AU1439" s="28">
        <f>Tabela1[[#This Row],[PESO TOTAL]]*Tabela1[[#This Row],[SOLDA]]</f>
        <v>0</v>
      </c>
      <c r="AV1439" s="28">
        <f>Tabela1[[#This Row],[PESO TOTAL]]*Tabela1[[#This Row],[ACABAMENTO]]</f>
        <v>0</v>
      </c>
      <c r="AW1439" s="28">
        <f>Tabela1[[#This Row],[PESO TOTAL]]*Tabela1[[#This Row],[PRONTO ACABADO]]</f>
        <v>0</v>
      </c>
      <c r="AX1439" s="28">
        <f>Tabela1[[#This Row],[PESO TOTAL]]*Tabela1[[#This Row],[EXPEDIÇÃO ]]</f>
        <v>0</v>
      </c>
      <c r="AY1439" s="28" t="str">
        <f>Tabela1[[#This Row],[PEDIDO]]&amp;Tabela1[[#This Row],[PRODUTO]]</f>
        <v/>
      </c>
      <c r="AZ1439" s="44">
        <f>IF(AF1439="",0,IF(ISTEXT(AF1439),H1439*VALUE(SUBSTITUTE(AF1439,"%",""))/100,H1439*AF1439))-Tabela1[[#This Row],[PRONTO ACABADO2]]</f>
        <v>0</v>
      </c>
      <c r="BA1439" s="44">
        <f>IF(AG1439="",0,IF(ISTEXT(AG1439),H1439*VALUE(SUBSTITUTE(AG1439,"%",""))/100,H1439*AG1439))-Tabela1[[#This Row],[PESO EXPEDIDO2]]</f>
        <v>0</v>
      </c>
      <c r="BB1439" s="44">
        <f t="shared" si="202"/>
        <v>0</v>
      </c>
      <c r="BC1439" s="44">
        <f t="shared" si="203"/>
        <v>0</v>
      </c>
      <c r="BD1439" s="44"/>
    </row>
    <row r="1440" spans="1:56" ht="15.75" hidden="1" customHeight="1" x14ac:dyDescent="0.25">
      <c r="A1440" s="6"/>
      <c r="B1440" s="22"/>
      <c r="C1440" s="7"/>
      <c r="D1440" s="46"/>
      <c r="E1440" s="7"/>
      <c r="F1440" s="7"/>
      <c r="G1440" s="44"/>
      <c r="H1440" s="41">
        <f>Tabela1[[#This Row],[PESO UNI]]*Tabela1[[#This Row],[QTE]]</f>
        <v>0</v>
      </c>
      <c r="I1440" s="7"/>
      <c r="J1440" s="8"/>
      <c r="K1440" s="8"/>
      <c r="L1440" s="9"/>
      <c r="M1440" s="10"/>
      <c r="N1440" s="8"/>
      <c r="O1440" s="12"/>
      <c r="P1440" s="13"/>
      <c r="Q1440" s="14">
        <f>Tabela1[[#This Row],[QTDE/ Fabricação]]-Tabela1[[#This Row],[QTE]]</f>
        <v>0</v>
      </c>
      <c r="R1440" s="19">
        <f t="shared" si="198"/>
        <v>0</v>
      </c>
      <c r="S1440" s="19">
        <f t="shared" si="197"/>
        <v>0</v>
      </c>
      <c r="T1440" s="20">
        <f t="shared" si="199"/>
        <v>0</v>
      </c>
      <c r="U1440" s="17">
        <f>IFERROR(SUMIF('LISTA DE EMBARQUE'!B:B,MICRO!E:E,'LISTA DE EMBARQUE'!G:G),"")</f>
        <v>0</v>
      </c>
      <c r="V1440" s="12" t="str">
        <f>IFERROR(VLOOKUP(Tabela1[[#This Row],[COD.MDE]],'LISTA DE EMBARQUE'!B:L,11,0),"")</f>
        <v/>
      </c>
      <c r="W1440" s="13" t="str">
        <f>IFERROR(COUNTIF(#REF!,Tabela1[[#This Row],[Colunas5]]),"")</f>
        <v/>
      </c>
      <c r="X1440" s="14">
        <f>Tabela1[[#This Row],[QIANTIDADE EXPEDIDA]]*Tabela1[[#This Row],[PESO UNI]]</f>
        <v>0</v>
      </c>
      <c r="Y1440" s="14">
        <f t="shared" si="200"/>
        <v>0</v>
      </c>
      <c r="Z1440" s="21">
        <f>Tabela1[[#This Row],[PESO TOTAL]]-Tabela1[[#This Row],[Peso Expedido]]</f>
        <v>0</v>
      </c>
      <c r="AA1440" s="18"/>
      <c r="AB1440" s="40"/>
      <c r="AC1440" s="40"/>
      <c r="AD1440" s="40"/>
      <c r="AE1440" s="40"/>
      <c r="AF1440" s="40"/>
      <c r="AG1440" s="40"/>
      <c r="AH1440" s="40"/>
      <c r="AI1440" s="40" t="str">
        <f t="shared" si="204"/>
        <v>ok</v>
      </c>
      <c r="AJ1440"/>
      <c r="AK1440" t="str">
        <f>Tabela1[[#This Row],[Coluna1]]&amp;Tabela1[[#This Row],[PEDIDO]]</f>
        <v/>
      </c>
      <c r="AL1440"/>
      <c r="AM1440"/>
      <c r="AN1440"/>
      <c r="AO1440" t="str">
        <f t="shared" si="201"/>
        <v>/</v>
      </c>
      <c r="AP1440" t="str">
        <f>Tabela1[[#This Row],[TAG]]&amp;Tabela1[[#This Row],[PEDIDO]]&amp;Tabela1[[#This Row],[PRODUTO]]</f>
        <v/>
      </c>
      <c r="AQ1440" s="23" t="str">
        <f>Tabela1[[#This Row],[PRODUTO]]&amp;Tabela1[[#This Row],[TAG]]</f>
        <v/>
      </c>
      <c r="AR1440" s="183">
        <f>Tabela1[[#This Row],[PESO TOTAL]]*Tabela1[[#This Row],[MATÉRIA PRIMA]]</f>
        <v>0</v>
      </c>
      <c r="AS1440" s="28">
        <f>Tabela1[[#This Row],[PESO TOTAL]]*Tabela1[[#This Row],[PREPARAÇÃO ]]</f>
        <v>0</v>
      </c>
      <c r="AT1440" s="28">
        <f>Tabela1[[#This Row],[PESO TOTAL]]*Tabela1[[#This Row],[CALDEIRARIA]]</f>
        <v>0</v>
      </c>
      <c r="AU1440" s="28">
        <f>Tabela1[[#This Row],[PESO TOTAL]]*Tabela1[[#This Row],[SOLDA]]</f>
        <v>0</v>
      </c>
      <c r="AV1440" s="28">
        <f>Tabela1[[#This Row],[PESO TOTAL]]*Tabela1[[#This Row],[ACABAMENTO]]</f>
        <v>0</v>
      </c>
      <c r="AW1440" s="28">
        <f>Tabela1[[#This Row],[PESO TOTAL]]*Tabela1[[#This Row],[PRONTO ACABADO]]</f>
        <v>0</v>
      </c>
      <c r="AX1440" s="28">
        <f>Tabela1[[#This Row],[PESO TOTAL]]*Tabela1[[#This Row],[EXPEDIÇÃO ]]</f>
        <v>0</v>
      </c>
      <c r="AY1440" s="28" t="str">
        <f>Tabela1[[#This Row],[PEDIDO]]&amp;Tabela1[[#This Row],[PRODUTO]]</f>
        <v/>
      </c>
      <c r="AZ1440" s="44">
        <f>IF(AF1440="",0,IF(ISTEXT(AF1440),H1440*VALUE(SUBSTITUTE(AF1440,"%",""))/100,H1440*AF1440))-Tabela1[[#This Row],[PRONTO ACABADO2]]</f>
        <v>0</v>
      </c>
      <c r="BA1440" s="44">
        <f>IF(AG1440="",0,IF(ISTEXT(AG1440),H1440*VALUE(SUBSTITUTE(AG1440,"%",""))/100,H1440*AG1440))-Tabela1[[#This Row],[PESO EXPEDIDO2]]</f>
        <v>0</v>
      </c>
      <c r="BB1440" s="44">
        <f t="shared" si="202"/>
        <v>0</v>
      </c>
      <c r="BC1440" s="44">
        <f t="shared" si="203"/>
        <v>0</v>
      </c>
      <c r="BD1440" s="44"/>
    </row>
    <row r="1441" spans="1:56" ht="15.75" hidden="1" customHeight="1" x14ac:dyDescent="0.25">
      <c r="A1441" s="6"/>
      <c r="B1441" s="22"/>
      <c r="C1441" s="7"/>
      <c r="D1441" s="46"/>
      <c r="E1441" s="7"/>
      <c r="F1441" s="7"/>
      <c r="G1441" s="44"/>
      <c r="H1441" s="41">
        <f>Tabela1[[#This Row],[PESO UNI]]*Tabela1[[#This Row],[QTE]]</f>
        <v>0</v>
      </c>
      <c r="I1441" s="7"/>
      <c r="J1441" s="8"/>
      <c r="K1441" s="8"/>
      <c r="L1441" s="9"/>
      <c r="M1441" s="10"/>
      <c r="N1441" s="8"/>
      <c r="O1441" s="12"/>
      <c r="P1441" s="13"/>
      <c r="Q1441" s="14">
        <f>Tabela1[[#This Row],[QTDE/ Fabricação]]-Tabela1[[#This Row],[QTE]]</f>
        <v>0</v>
      </c>
      <c r="R1441" s="19">
        <f t="shared" si="198"/>
        <v>0</v>
      </c>
      <c r="S1441" s="19">
        <f t="shared" si="197"/>
        <v>0</v>
      </c>
      <c r="T1441" s="20">
        <f t="shared" si="199"/>
        <v>0</v>
      </c>
      <c r="U1441" s="17">
        <f>IFERROR(SUMIF('LISTA DE EMBARQUE'!B:B,MICRO!E:E,'LISTA DE EMBARQUE'!G:G),"")</f>
        <v>0</v>
      </c>
      <c r="V1441" s="12" t="str">
        <f>IFERROR(VLOOKUP(Tabela1[[#This Row],[COD.MDE]],'LISTA DE EMBARQUE'!B:L,11,0),"")</f>
        <v/>
      </c>
      <c r="W1441" s="13" t="str">
        <f>IFERROR(COUNTIF(#REF!,Tabela1[[#This Row],[Colunas5]]),"")</f>
        <v/>
      </c>
      <c r="X1441" s="14">
        <f>Tabela1[[#This Row],[QIANTIDADE EXPEDIDA]]*Tabela1[[#This Row],[PESO UNI]]</f>
        <v>0</v>
      </c>
      <c r="Y1441" s="14">
        <f t="shared" si="200"/>
        <v>0</v>
      </c>
      <c r="Z1441" s="21">
        <f>Tabela1[[#This Row],[PESO TOTAL]]-Tabela1[[#This Row],[Peso Expedido]]</f>
        <v>0</v>
      </c>
      <c r="AA1441" s="18"/>
      <c r="AB1441" s="40"/>
      <c r="AC1441" s="40"/>
      <c r="AD1441" s="40"/>
      <c r="AE1441" s="40"/>
      <c r="AF1441" s="40"/>
      <c r="AG1441" s="40"/>
      <c r="AH1441" s="40"/>
      <c r="AI1441" s="40" t="str">
        <f t="shared" si="204"/>
        <v>ok</v>
      </c>
      <c r="AJ1441"/>
      <c r="AK1441" t="str">
        <f>Tabela1[[#This Row],[Coluna1]]&amp;Tabela1[[#This Row],[PEDIDO]]</f>
        <v/>
      </c>
      <c r="AL1441"/>
      <c r="AM1441"/>
      <c r="AN1441"/>
      <c r="AO1441" t="str">
        <f t="shared" si="201"/>
        <v>/</v>
      </c>
      <c r="AP1441" t="str">
        <f>Tabela1[[#This Row],[TAG]]&amp;Tabela1[[#This Row],[PEDIDO]]&amp;Tabela1[[#This Row],[PRODUTO]]</f>
        <v/>
      </c>
      <c r="AQ1441" s="23" t="str">
        <f>Tabela1[[#This Row],[PRODUTO]]&amp;Tabela1[[#This Row],[TAG]]</f>
        <v/>
      </c>
      <c r="AR1441" s="183">
        <f>Tabela1[[#This Row],[PESO TOTAL]]*Tabela1[[#This Row],[MATÉRIA PRIMA]]</f>
        <v>0</v>
      </c>
      <c r="AS1441" s="28">
        <f>Tabela1[[#This Row],[PESO TOTAL]]*Tabela1[[#This Row],[PREPARAÇÃO ]]</f>
        <v>0</v>
      </c>
      <c r="AT1441" s="28">
        <f>Tabela1[[#This Row],[PESO TOTAL]]*Tabela1[[#This Row],[CALDEIRARIA]]</f>
        <v>0</v>
      </c>
      <c r="AU1441" s="28">
        <f>Tabela1[[#This Row],[PESO TOTAL]]*Tabela1[[#This Row],[SOLDA]]</f>
        <v>0</v>
      </c>
      <c r="AV1441" s="28">
        <f>Tabela1[[#This Row],[PESO TOTAL]]*Tabela1[[#This Row],[ACABAMENTO]]</f>
        <v>0</v>
      </c>
      <c r="AW1441" s="28">
        <f>Tabela1[[#This Row],[PESO TOTAL]]*Tabela1[[#This Row],[PRONTO ACABADO]]</f>
        <v>0</v>
      </c>
      <c r="AX1441" s="28">
        <f>Tabela1[[#This Row],[PESO TOTAL]]*Tabela1[[#This Row],[EXPEDIÇÃO ]]</f>
        <v>0</v>
      </c>
      <c r="AY1441" s="28" t="str">
        <f>Tabela1[[#This Row],[PEDIDO]]&amp;Tabela1[[#This Row],[PRODUTO]]</f>
        <v/>
      </c>
      <c r="AZ1441" s="44">
        <f>IF(AF1441="",0,IF(ISTEXT(AF1441),H1441*VALUE(SUBSTITUTE(AF1441,"%",""))/100,H1441*AF1441))-Tabela1[[#This Row],[PRONTO ACABADO2]]</f>
        <v>0</v>
      </c>
      <c r="BA1441" s="44">
        <f>IF(AG1441="",0,IF(ISTEXT(AG1441),H1441*VALUE(SUBSTITUTE(AG1441,"%",""))/100,H1441*AG1441))-Tabela1[[#This Row],[PESO EXPEDIDO2]]</f>
        <v>0</v>
      </c>
      <c r="BB1441" s="44">
        <f t="shared" si="202"/>
        <v>0</v>
      </c>
      <c r="BC1441" s="44">
        <f t="shared" si="203"/>
        <v>0</v>
      </c>
      <c r="BD1441" s="44"/>
    </row>
    <row r="1442" spans="1:56" ht="15.75" hidden="1" customHeight="1" x14ac:dyDescent="0.25">
      <c r="A1442" s="6"/>
      <c r="B1442" s="22"/>
      <c r="C1442" s="7"/>
      <c r="D1442" s="46"/>
      <c r="E1442" s="7"/>
      <c r="F1442" s="7"/>
      <c r="G1442" s="44"/>
      <c r="H1442" s="41">
        <f>Tabela1[[#This Row],[PESO UNI]]*Tabela1[[#This Row],[QTE]]</f>
        <v>0</v>
      </c>
      <c r="I1442" s="7"/>
      <c r="J1442" s="8"/>
      <c r="K1442" s="8"/>
      <c r="L1442" s="9"/>
      <c r="M1442" s="10"/>
      <c r="N1442" s="8"/>
      <c r="O1442" s="12"/>
      <c r="P1442" s="13"/>
      <c r="Q1442" s="14">
        <f>Tabela1[[#This Row],[QTDE/ Fabricação]]-Tabela1[[#This Row],[QTE]]</f>
        <v>0</v>
      </c>
      <c r="R1442" s="19">
        <f t="shared" si="198"/>
        <v>0</v>
      </c>
      <c r="S1442" s="19">
        <f t="shared" si="197"/>
        <v>0</v>
      </c>
      <c r="T1442" s="20">
        <f t="shared" si="199"/>
        <v>0</v>
      </c>
      <c r="U1442" s="17">
        <f>IFERROR(SUMIF('LISTA DE EMBARQUE'!B:B,MICRO!E:E,'LISTA DE EMBARQUE'!G:G),"")</f>
        <v>0</v>
      </c>
      <c r="V1442" s="12" t="str">
        <f>IFERROR(VLOOKUP(Tabela1[[#This Row],[COD.MDE]],'LISTA DE EMBARQUE'!B:L,11,0),"")</f>
        <v/>
      </c>
      <c r="W1442" s="13" t="str">
        <f>IFERROR(COUNTIF(#REF!,Tabela1[[#This Row],[Colunas5]]),"")</f>
        <v/>
      </c>
      <c r="X1442" s="14">
        <f>Tabela1[[#This Row],[QIANTIDADE EXPEDIDA]]*Tabela1[[#This Row],[PESO UNI]]</f>
        <v>0</v>
      </c>
      <c r="Y1442" s="14">
        <f t="shared" si="200"/>
        <v>0</v>
      </c>
      <c r="Z1442" s="21">
        <f>Tabela1[[#This Row],[PESO TOTAL]]-Tabela1[[#This Row],[Peso Expedido]]</f>
        <v>0</v>
      </c>
      <c r="AA1442" s="18"/>
      <c r="AB1442" s="40"/>
      <c r="AC1442" s="40"/>
      <c r="AD1442" s="40"/>
      <c r="AE1442" s="40"/>
      <c r="AF1442" s="40"/>
      <c r="AG1442" s="40"/>
      <c r="AH1442" s="40"/>
      <c r="AI1442" s="40" t="str">
        <f t="shared" si="204"/>
        <v>ok</v>
      </c>
      <c r="AJ1442"/>
      <c r="AK1442" t="str">
        <f>Tabela1[[#This Row],[Coluna1]]&amp;Tabela1[[#This Row],[PEDIDO]]</f>
        <v/>
      </c>
      <c r="AL1442"/>
      <c r="AM1442"/>
      <c r="AN1442"/>
      <c r="AO1442" t="str">
        <f t="shared" si="201"/>
        <v>/</v>
      </c>
      <c r="AP1442" t="str">
        <f>Tabela1[[#This Row],[TAG]]&amp;Tabela1[[#This Row],[PEDIDO]]&amp;Tabela1[[#This Row],[PRODUTO]]</f>
        <v/>
      </c>
      <c r="AQ1442" s="23" t="str">
        <f>Tabela1[[#This Row],[PRODUTO]]&amp;Tabela1[[#This Row],[TAG]]</f>
        <v/>
      </c>
      <c r="AR1442" s="183">
        <f>Tabela1[[#This Row],[PESO TOTAL]]*Tabela1[[#This Row],[MATÉRIA PRIMA]]</f>
        <v>0</v>
      </c>
      <c r="AS1442" s="28">
        <f>Tabela1[[#This Row],[PESO TOTAL]]*Tabela1[[#This Row],[PREPARAÇÃO ]]</f>
        <v>0</v>
      </c>
      <c r="AT1442" s="28">
        <f>Tabela1[[#This Row],[PESO TOTAL]]*Tabela1[[#This Row],[CALDEIRARIA]]</f>
        <v>0</v>
      </c>
      <c r="AU1442" s="28">
        <f>Tabela1[[#This Row],[PESO TOTAL]]*Tabela1[[#This Row],[SOLDA]]</f>
        <v>0</v>
      </c>
      <c r="AV1442" s="28">
        <f>Tabela1[[#This Row],[PESO TOTAL]]*Tabela1[[#This Row],[ACABAMENTO]]</f>
        <v>0</v>
      </c>
      <c r="AW1442" s="28">
        <f>Tabela1[[#This Row],[PESO TOTAL]]*Tabela1[[#This Row],[PRONTO ACABADO]]</f>
        <v>0</v>
      </c>
      <c r="AX1442" s="28">
        <f>Tabela1[[#This Row],[PESO TOTAL]]*Tabela1[[#This Row],[EXPEDIÇÃO ]]</f>
        <v>0</v>
      </c>
      <c r="AY1442" s="28" t="str">
        <f>Tabela1[[#This Row],[PEDIDO]]&amp;Tabela1[[#This Row],[PRODUTO]]</f>
        <v/>
      </c>
      <c r="AZ1442" s="44">
        <f>IF(AF1442="",0,IF(ISTEXT(AF1442),H1442*VALUE(SUBSTITUTE(AF1442,"%",""))/100,H1442*AF1442))-Tabela1[[#This Row],[PRONTO ACABADO2]]</f>
        <v>0</v>
      </c>
      <c r="BA1442" s="44">
        <f>IF(AG1442="",0,IF(ISTEXT(AG1442),H1442*VALUE(SUBSTITUTE(AG1442,"%",""))/100,H1442*AG1442))-Tabela1[[#This Row],[PESO EXPEDIDO2]]</f>
        <v>0</v>
      </c>
      <c r="BB1442" s="44">
        <f t="shared" si="202"/>
        <v>0</v>
      </c>
      <c r="BC1442" s="44">
        <f t="shared" si="203"/>
        <v>0</v>
      </c>
      <c r="BD1442" s="44"/>
    </row>
    <row r="1443" spans="1:56" ht="15.75" hidden="1" customHeight="1" x14ac:dyDescent="0.25">
      <c r="A1443" s="6"/>
      <c r="B1443" s="22"/>
      <c r="C1443" s="7"/>
      <c r="D1443" s="46"/>
      <c r="E1443" s="7"/>
      <c r="F1443" s="7"/>
      <c r="G1443" s="44"/>
      <c r="H1443" s="41">
        <f>Tabela1[[#This Row],[PESO UNI]]*Tabela1[[#This Row],[QTE]]</f>
        <v>0</v>
      </c>
      <c r="I1443" s="7"/>
      <c r="J1443" s="8"/>
      <c r="K1443" s="8"/>
      <c r="L1443" s="9"/>
      <c r="M1443" s="10"/>
      <c r="N1443" s="8"/>
      <c r="O1443" s="12"/>
      <c r="P1443" s="13"/>
      <c r="Q1443" s="14">
        <f>Tabela1[[#This Row],[QTDE/ Fabricação]]-Tabela1[[#This Row],[QTE]]</f>
        <v>0</v>
      </c>
      <c r="R1443" s="19">
        <f t="shared" si="198"/>
        <v>0</v>
      </c>
      <c r="S1443" s="19">
        <f t="shared" si="197"/>
        <v>0</v>
      </c>
      <c r="T1443" s="20">
        <f t="shared" si="199"/>
        <v>0</v>
      </c>
      <c r="U1443" s="17">
        <f>IFERROR(SUMIF('LISTA DE EMBARQUE'!B:B,MICRO!E:E,'LISTA DE EMBARQUE'!G:G),"")</f>
        <v>0</v>
      </c>
      <c r="V1443" s="12" t="str">
        <f>IFERROR(VLOOKUP(Tabela1[[#This Row],[COD.MDE]],'LISTA DE EMBARQUE'!B:L,11,0),"")</f>
        <v/>
      </c>
      <c r="W1443" s="13" t="str">
        <f>IFERROR(COUNTIF(#REF!,Tabela1[[#This Row],[Colunas5]]),"")</f>
        <v/>
      </c>
      <c r="X1443" s="14">
        <f>Tabela1[[#This Row],[QIANTIDADE EXPEDIDA]]*Tabela1[[#This Row],[PESO UNI]]</f>
        <v>0</v>
      </c>
      <c r="Y1443" s="14">
        <f t="shared" si="200"/>
        <v>0</v>
      </c>
      <c r="Z1443" s="21">
        <f>Tabela1[[#This Row],[PESO TOTAL]]-Tabela1[[#This Row],[Peso Expedido]]</f>
        <v>0</v>
      </c>
      <c r="AA1443" s="18"/>
      <c r="AB1443" s="40"/>
      <c r="AC1443" s="40"/>
      <c r="AD1443" s="40"/>
      <c r="AE1443" s="40"/>
      <c r="AF1443" s="40"/>
      <c r="AG1443" s="40"/>
      <c r="AH1443" s="40"/>
      <c r="AI1443" s="40" t="str">
        <f t="shared" si="204"/>
        <v>ok</v>
      </c>
      <c r="AJ1443"/>
      <c r="AK1443" t="str">
        <f>Tabela1[[#This Row],[Coluna1]]&amp;Tabela1[[#This Row],[PEDIDO]]</f>
        <v/>
      </c>
      <c r="AL1443"/>
      <c r="AM1443"/>
      <c r="AN1443"/>
      <c r="AO1443" t="str">
        <f t="shared" si="201"/>
        <v>/</v>
      </c>
      <c r="AP1443" t="str">
        <f>Tabela1[[#This Row],[TAG]]&amp;Tabela1[[#This Row],[PEDIDO]]&amp;Tabela1[[#This Row],[PRODUTO]]</f>
        <v/>
      </c>
      <c r="AQ1443" s="23" t="str">
        <f>Tabela1[[#This Row],[PRODUTO]]&amp;Tabela1[[#This Row],[TAG]]</f>
        <v/>
      </c>
      <c r="AR1443" s="183">
        <f>Tabela1[[#This Row],[PESO TOTAL]]*Tabela1[[#This Row],[MATÉRIA PRIMA]]</f>
        <v>0</v>
      </c>
      <c r="AS1443" s="28">
        <f>Tabela1[[#This Row],[PESO TOTAL]]*Tabela1[[#This Row],[PREPARAÇÃO ]]</f>
        <v>0</v>
      </c>
      <c r="AT1443" s="28">
        <f>Tabela1[[#This Row],[PESO TOTAL]]*Tabela1[[#This Row],[CALDEIRARIA]]</f>
        <v>0</v>
      </c>
      <c r="AU1443" s="28">
        <f>Tabela1[[#This Row],[PESO TOTAL]]*Tabela1[[#This Row],[SOLDA]]</f>
        <v>0</v>
      </c>
      <c r="AV1443" s="28">
        <f>Tabela1[[#This Row],[PESO TOTAL]]*Tabela1[[#This Row],[ACABAMENTO]]</f>
        <v>0</v>
      </c>
      <c r="AW1443" s="28">
        <f>Tabela1[[#This Row],[PESO TOTAL]]*Tabela1[[#This Row],[PRONTO ACABADO]]</f>
        <v>0</v>
      </c>
      <c r="AX1443" s="28">
        <f>Tabela1[[#This Row],[PESO TOTAL]]*Tabela1[[#This Row],[EXPEDIÇÃO ]]</f>
        <v>0</v>
      </c>
      <c r="AY1443" s="28" t="str">
        <f>Tabela1[[#This Row],[PEDIDO]]&amp;Tabela1[[#This Row],[PRODUTO]]</f>
        <v/>
      </c>
      <c r="AZ1443" s="44">
        <f>IF(AF1443="",0,IF(ISTEXT(AF1443),H1443*VALUE(SUBSTITUTE(AF1443,"%",""))/100,H1443*AF1443))-Tabela1[[#This Row],[PRONTO ACABADO2]]</f>
        <v>0</v>
      </c>
      <c r="BA1443" s="44">
        <f>IF(AG1443="",0,IF(ISTEXT(AG1443),H1443*VALUE(SUBSTITUTE(AG1443,"%",""))/100,H1443*AG1443))-Tabela1[[#This Row],[PESO EXPEDIDO2]]</f>
        <v>0</v>
      </c>
      <c r="BB1443" s="44">
        <f t="shared" si="202"/>
        <v>0</v>
      </c>
      <c r="BC1443" s="44">
        <f t="shared" si="203"/>
        <v>0</v>
      </c>
      <c r="BD1443" s="44"/>
    </row>
    <row r="1444" spans="1:56" ht="15.75" hidden="1" customHeight="1" x14ac:dyDescent="0.25">
      <c r="A1444" s="6"/>
      <c r="B1444" s="22"/>
      <c r="C1444" s="7"/>
      <c r="D1444" s="46"/>
      <c r="E1444" s="7"/>
      <c r="F1444" s="7"/>
      <c r="G1444" s="44"/>
      <c r="H1444" s="41">
        <f>Tabela1[[#This Row],[PESO UNI]]*Tabela1[[#This Row],[QTE]]</f>
        <v>0</v>
      </c>
      <c r="I1444" s="7"/>
      <c r="J1444" s="8"/>
      <c r="K1444" s="8"/>
      <c r="L1444" s="9"/>
      <c r="M1444" s="10"/>
      <c r="N1444" s="8"/>
      <c r="O1444" s="12"/>
      <c r="P1444" s="13"/>
      <c r="Q1444" s="14">
        <f>Tabela1[[#This Row],[QTDE/ Fabricação]]-Tabela1[[#This Row],[QTE]]</f>
        <v>0</v>
      </c>
      <c r="R1444" s="19">
        <f t="shared" si="198"/>
        <v>0</v>
      </c>
      <c r="S1444" s="19">
        <f t="shared" si="197"/>
        <v>0</v>
      </c>
      <c r="T1444" s="20">
        <f t="shared" si="199"/>
        <v>0</v>
      </c>
      <c r="U1444" s="17">
        <f>IFERROR(SUMIF('LISTA DE EMBARQUE'!B:B,MICRO!E:E,'LISTA DE EMBARQUE'!G:G),"")</f>
        <v>0</v>
      </c>
      <c r="V1444" s="12" t="str">
        <f>IFERROR(VLOOKUP(Tabela1[[#This Row],[COD.MDE]],'LISTA DE EMBARQUE'!B:L,11,0),"")</f>
        <v/>
      </c>
      <c r="W1444" s="13" t="str">
        <f>IFERROR(COUNTIF(#REF!,Tabela1[[#This Row],[Colunas5]]),"")</f>
        <v/>
      </c>
      <c r="X1444" s="14">
        <f>Tabela1[[#This Row],[QIANTIDADE EXPEDIDA]]*Tabela1[[#This Row],[PESO UNI]]</f>
        <v>0</v>
      </c>
      <c r="Y1444" s="14">
        <f t="shared" si="200"/>
        <v>0</v>
      </c>
      <c r="Z1444" s="21">
        <f>Tabela1[[#This Row],[PESO TOTAL]]-Tabela1[[#This Row],[Peso Expedido]]</f>
        <v>0</v>
      </c>
      <c r="AA1444" s="18"/>
      <c r="AB1444" s="40"/>
      <c r="AC1444" s="40"/>
      <c r="AD1444" s="40"/>
      <c r="AE1444" s="40"/>
      <c r="AF1444" s="40"/>
      <c r="AG1444" s="40"/>
      <c r="AH1444" s="40"/>
      <c r="AI1444" s="40" t="str">
        <f t="shared" si="204"/>
        <v>ok</v>
      </c>
      <c r="AJ1444"/>
      <c r="AK1444" t="str">
        <f>Tabela1[[#This Row],[Coluna1]]&amp;Tabela1[[#This Row],[PEDIDO]]</f>
        <v/>
      </c>
      <c r="AL1444"/>
      <c r="AM1444"/>
      <c r="AN1444"/>
      <c r="AO1444" t="str">
        <f t="shared" si="201"/>
        <v>/</v>
      </c>
      <c r="AP1444" t="str">
        <f>Tabela1[[#This Row],[TAG]]&amp;Tabela1[[#This Row],[PEDIDO]]&amp;Tabela1[[#This Row],[PRODUTO]]</f>
        <v/>
      </c>
      <c r="AQ1444" s="23" t="str">
        <f>Tabela1[[#This Row],[PRODUTO]]&amp;Tabela1[[#This Row],[TAG]]</f>
        <v/>
      </c>
      <c r="AR1444" s="183">
        <f>Tabela1[[#This Row],[PESO TOTAL]]*Tabela1[[#This Row],[MATÉRIA PRIMA]]</f>
        <v>0</v>
      </c>
      <c r="AS1444" s="28">
        <f>Tabela1[[#This Row],[PESO TOTAL]]*Tabela1[[#This Row],[PREPARAÇÃO ]]</f>
        <v>0</v>
      </c>
      <c r="AT1444" s="28">
        <f>Tabela1[[#This Row],[PESO TOTAL]]*Tabela1[[#This Row],[CALDEIRARIA]]</f>
        <v>0</v>
      </c>
      <c r="AU1444" s="28">
        <f>Tabela1[[#This Row],[PESO TOTAL]]*Tabela1[[#This Row],[SOLDA]]</f>
        <v>0</v>
      </c>
      <c r="AV1444" s="28">
        <f>Tabela1[[#This Row],[PESO TOTAL]]*Tabela1[[#This Row],[ACABAMENTO]]</f>
        <v>0</v>
      </c>
      <c r="AW1444" s="28">
        <f>Tabela1[[#This Row],[PESO TOTAL]]*Tabela1[[#This Row],[PRONTO ACABADO]]</f>
        <v>0</v>
      </c>
      <c r="AX1444" s="28">
        <f>Tabela1[[#This Row],[PESO TOTAL]]*Tabela1[[#This Row],[EXPEDIÇÃO ]]</f>
        <v>0</v>
      </c>
      <c r="AY1444" s="28" t="str">
        <f>Tabela1[[#This Row],[PEDIDO]]&amp;Tabela1[[#This Row],[PRODUTO]]</f>
        <v/>
      </c>
      <c r="AZ1444" s="44">
        <f>IF(AF1444="",0,IF(ISTEXT(AF1444),H1444*VALUE(SUBSTITUTE(AF1444,"%",""))/100,H1444*AF1444))-Tabela1[[#This Row],[PRONTO ACABADO2]]</f>
        <v>0</v>
      </c>
      <c r="BA1444" s="44">
        <f>IF(AG1444="",0,IF(ISTEXT(AG1444),H1444*VALUE(SUBSTITUTE(AG1444,"%",""))/100,H1444*AG1444))-Tabela1[[#This Row],[PESO EXPEDIDO2]]</f>
        <v>0</v>
      </c>
      <c r="BB1444" s="44">
        <f t="shared" si="202"/>
        <v>0</v>
      </c>
      <c r="BC1444" s="44">
        <f t="shared" si="203"/>
        <v>0</v>
      </c>
      <c r="BD1444" s="44"/>
    </row>
    <row r="1445" spans="1:56" ht="15.75" hidden="1" customHeight="1" x14ac:dyDescent="0.25">
      <c r="A1445" s="6"/>
      <c r="B1445" s="22"/>
      <c r="C1445" s="7"/>
      <c r="D1445" s="46"/>
      <c r="E1445" s="7"/>
      <c r="F1445" s="7"/>
      <c r="G1445" s="44"/>
      <c r="H1445" s="41">
        <f>Tabela1[[#This Row],[PESO UNI]]*Tabela1[[#This Row],[QTE]]</f>
        <v>0</v>
      </c>
      <c r="I1445" s="7"/>
      <c r="J1445" s="8"/>
      <c r="K1445" s="8"/>
      <c r="L1445" s="9"/>
      <c r="M1445" s="10"/>
      <c r="N1445" s="8"/>
      <c r="O1445" s="12"/>
      <c r="P1445" s="13"/>
      <c r="Q1445" s="14">
        <f>Tabela1[[#This Row],[QTDE/ Fabricação]]-Tabela1[[#This Row],[QTE]]</f>
        <v>0</v>
      </c>
      <c r="R1445" s="19">
        <f t="shared" si="198"/>
        <v>0</v>
      </c>
      <c r="S1445" s="19">
        <f t="shared" si="197"/>
        <v>0</v>
      </c>
      <c r="T1445" s="20">
        <f t="shared" si="199"/>
        <v>0</v>
      </c>
      <c r="U1445" s="17">
        <f>IFERROR(SUMIF('LISTA DE EMBARQUE'!B:B,MICRO!E:E,'LISTA DE EMBARQUE'!G:G),"")</f>
        <v>0</v>
      </c>
      <c r="V1445" s="12" t="str">
        <f>IFERROR(VLOOKUP(Tabela1[[#This Row],[COD.MDE]],'LISTA DE EMBARQUE'!B:L,11,0),"")</f>
        <v/>
      </c>
      <c r="W1445" s="13" t="str">
        <f>IFERROR(COUNTIF(#REF!,Tabela1[[#This Row],[Colunas5]]),"")</f>
        <v/>
      </c>
      <c r="X1445" s="14">
        <f>Tabela1[[#This Row],[QIANTIDADE EXPEDIDA]]*Tabela1[[#This Row],[PESO UNI]]</f>
        <v>0</v>
      </c>
      <c r="Y1445" s="14">
        <f t="shared" si="200"/>
        <v>0</v>
      </c>
      <c r="Z1445" s="21">
        <f>Tabela1[[#This Row],[PESO TOTAL]]-Tabela1[[#This Row],[Peso Expedido]]</f>
        <v>0</v>
      </c>
      <c r="AA1445" s="18"/>
      <c r="AB1445" s="40"/>
      <c r="AC1445" s="40"/>
      <c r="AD1445" s="40"/>
      <c r="AE1445" s="40"/>
      <c r="AF1445" s="40"/>
      <c r="AG1445" s="40"/>
      <c r="AH1445" s="40"/>
      <c r="AI1445" s="40" t="str">
        <f t="shared" si="204"/>
        <v>ok</v>
      </c>
      <c r="AJ1445"/>
      <c r="AK1445" t="str">
        <f>Tabela1[[#This Row],[Coluna1]]&amp;Tabela1[[#This Row],[PEDIDO]]</f>
        <v/>
      </c>
      <c r="AL1445"/>
      <c r="AM1445"/>
      <c r="AN1445"/>
      <c r="AO1445" t="str">
        <f t="shared" si="201"/>
        <v>/</v>
      </c>
      <c r="AP1445" t="str">
        <f>Tabela1[[#This Row],[TAG]]&amp;Tabela1[[#This Row],[PEDIDO]]&amp;Tabela1[[#This Row],[PRODUTO]]</f>
        <v/>
      </c>
      <c r="AQ1445" s="23" t="str">
        <f>Tabela1[[#This Row],[PRODUTO]]&amp;Tabela1[[#This Row],[TAG]]</f>
        <v/>
      </c>
      <c r="AR1445" s="183">
        <f>Tabela1[[#This Row],[PESO TOTAL]]*Tabela1[[#This Row],[MATÉRIA PRIMA]]</f>
        <v>0</v>
      </c>
      <c r="AS1445" s="28">
        <f>Tabela1[[#This Row],[PESO TOTAL]]*Tabela1[[#This Row],[PREPARAÇÃO ]]</f>
        <v>0</v>
      </c>
      <c r="AT1445" s="28">
        <f>Tabela1[[#This Row],[PESO TOTAL]]*Tabela1[[#This Row],[CALDEIRARIA]]</f>
        <v>0</v>
      </c>
      <c r="AU1445" s="28">
        <f>Tabela1[[#This Row],[PESO TOTAL]]*Tabela1[[#This Row],[SOLDA]]</f>
        <v>0</v>
      </c>
      <c r="AV1445" s="28">
        <f>Tabela1[[#This Row],[PESO TOTAL]]*Tabela1[[#This Row],[ACABAMENTO]]</f>
        <v>0</v>
      </c>
      <c r="AW1445" s="28">
        <f>Tabela1[[#This Row],[PESO TOTAL]]*Tabela1[[#This Row],[PRONTO ACABADO]]</f>
        <v>0</v>
      </c>
      <c r="AX1445" s="28">
        <f>Tabela1[[#This Row],[PESO TOTAL]]*Tabela1[[#This Row],[EXPEDIÇÃO ]]</f>
        <v>0</v>
      </c>
      <c r="AY1445" s="28" t="str">
        <f>Tabela1[[#This Row],[PEDIDO]]&amp;Tabela1[[#This Row],[PRODUTO]]</f>
        <v/>
      </c>
      <c r="AZ1445" s="44">
        <f>IF(AF1445="",0,IF(ISTEXT(AF1445),H1445*VALUE(SUBSTITUTE(AF1445,"%",""))/100,H1445*AF1445))-Tabela1[[#This Row],[PRONTO ACABADO2]]</f>
        <v>0</v>
      </c>
      <c r="BA1445" s="44">
        <f>IF(AG1445="",0,IF(ISTEXT(AG1445),H1445*VALUE(SUBSTITUTE(AG1445,"%",""))/100,H1445*AG1445))-Tabela1[[#This Row],[PESO EXPEDIDO2]]</f>
        <v>0</v>
      </c>
      <c r="BB1445" s="44">
        <f t="shared" si="202"/>
        <v>0</v>
      </c>
      <c r="BC1445" s="44">
        <f t="shared" si="203"/>
        <v>0</v>
      </c>
      <c r="BD1445" s="44"/>
    </row>
    <row r="1446" spans="1:56" ht="15.75" hidden="1" customHeight="1" x14ac:dyDescent="0.25">
      <c r="A1446" s="6"/>
      <c r="B1446" s="22"/>
      <c r="C1446" s="7"/>
      <c r="D1446" s="46"/>
      <c r="E1446" s="7"/>
      <c r="F1446" s="7"/>
      <c r="G1446" s="44"/>
      <c r="H1446" s="41">
        <f>Tabela1[[#This Row],[PESO UNI]]*Tabela1[[#This Row],[QTE]]</f>
        <v>0</v>
      </c>
      <c r="I1446" s="7"/>
      <c r="J1446" s="8"/>
      <c r="K1446" s="8"/>
      <c r="L1446" s="9"/>
      <c r="M1446" s="10"/>
      <c r="N1446" s="8"/>
      <c r="O1446" s="12"/>
      <c r="P1446" s="13"/>
      <c r="Q1446" s="14">
        <f>Tabela1[[#This Row],[QTDE/ Fabricação]]-Tabela1[[#This Row],[QTE]]</f>
        <v>0</v>
      </c>
      <c r="R1446" s="19">
        <f t="shared" si="198"/>
        <v>0</v>
      </c>
      <c r="S1446" s="19">
        <f t="shared" si="197"/>
        <v>0</v>
      </c>
      <c r="T1446" s="20">
        <f t="shared" si="199"/>
        <v>0</v>
      </c>
      <c r="U1446" s="17">
        <f>IFERROR(SUMIF('LISTA DE EMBARQUE'!B:B,MICRO!E:E,'LISTA DE EMBARQUE'!G:G),"")</f>
        <v>0</v>
      </c>
      <c r="V1446" s="12" t="str">
        <f>IFERROR(VLOOKUP(Tabela1[[#This Row],[COD.MDE]],'LISTA DE EMBARQUE'!B:L,11,0),"")</f>
        <v/>
      </c>
      <c r="W1446" s="13" t="str">
        <f>IFERROR(COUNTIF(#REF!,Tabela1[[#This Row],[Colunas5]]),"")</f>
        <v/>
      </c>
      <c r="X1446" s="14">
        <f>Tabela1[[#This Row],[QIANTIDADE EXPEDIDA]]*Tabela1[[#This Row],[PESO UNI]]</f>
        <v>0</v>
      </c>
      <c r="Y1446" s="14">
        <f t="shared" si="200"/>
        <v>0</v>
      </c>
      <c r="Z1446" s="21">
        <f>Tabela1[[#This Row],[PESO TOTAL]]-Tabela1[[#This Row],[Peso Expedido]]</f>
        <v>0</v>
      </c>
      <c r="AA1446" s="18"/>
      <c r="AB1446" s="40"/>
      <c r="AC1446" s="40"/>
      <c r="AD1446" s="40"/>
      <c r="AE1446" s="40"/>
      <c r="AF1446" s="40"/>
      <c r="AG1446" s="40"/>
      <c r="AH1446" s="40"/>
      <c r="AI1446" s="40" t="str">
        <f t="shared" si="204"/>
        <v>ok</v>
      </c>
      <c r="AJ1446"/>
      <c r="AK1446" t="str">
        <f>Tabela1[[#This Row],[Coluna1]]&amp;Tabela1[[#This Row],[PEDIDO]]</f>
        <v/>
      </c>
      <c r="AL1446"/>
      <c r="AM1446"/>
      <c r="AN1446"/>
      <c r="AO1446" t="str">
        <f t="shared" si="201"/>
        <v>/</v>
      </c>
      <c r="AP1446" t="str">
        <f>Tabela1[[#This Row],[TAG]]&amp;Tabela1[[#This Row],[PEDIDO]]&amp;Tabela1[[#This Row],[PRODUTO]]</f>
        <v/>
      </c>
      <c r="AQ1446" s="23" t="str">
        <f>Tabela1[[#This Row],[PRODUTO]]&amp;Tabela1[[#This Row],[TAG]]</f>
        <v/>
      </c>
      <c r="AR1446" s="183">
        <f>Tabela1[[#This Row],[PESO TOTAL]]*Tabela1[[#This Row],[MATÉRIA PRIMA]]</f>
        <v>0</v>
      </c>
      <c r="AS1446" s="28">
        <f>Tabela1[[#This Row],[PESO TOTAL]]*Tabela1[[#This Row],[PREPARAÇÃO ]]</f>
        <v>0</v>
      </c>
      <c r="AT1446" s="28">
        <f>Tabela1[[#This Row],[PESO TOTAL]]*Tabela1[[#This Row],[CALDEIRARIA]]</f>
        <v>0</v>
      </c>
      <c r="AU1446" s="28">
        <f>Tabela1[[#This Row],[PESO TOTAL]]*Tabela1[[#This Row],[SOLDA]]</f>
        <v>0</v>
      </c>
      <c r="AV1446" s="28">
        <f>Tabela1[[#This Row],[PESO TOTAL]]*Tabela1[[#This Row],[ACABAMENTO]]</f>
        <v>0</v>
      </c>
      <c r="AW1446" s="28">
        <f>Tabela1[[#This Row],[PESO TOTAL]]*Tabela1[[#This Row],[PRONTO ACABADO]]</f>
        <v>0</v>
      </c>
      <c r="AX1446" s="28">
        <f>Tabela1[[#This Row],[PESO TOTAL]]*Tabela1[[#This Row],[EXPEDIÇÃO ]]</f>
        <v>0</v>
      </c>
      <c r="AY1446" s="28" t="str">
        <f>Tabela1[[#This Row],[PEDIDO]]&amp;Tabela1[[#This Row],[PRODUTO]]</f>
        <v/>
      </c>
      <c r="AZ1446" s="44">
        <f>IF(AF1446="",0,IF(ISTEXT(AF1446),H1446*VALUE(SUBSTITUTE(AF1446,"%",""))/100,H1446*AF1446))-Tabela1[[#This Row],[PRONTO ACABADO2]]</f>
        <v>0</v>
      </c>
      <c r="BA1446" s="44">
        <f>IF(AG1446="",0,IF(ISTEXT(AG1446),H1446*VALUE(SUBSTITUTE(AG1446,"%",""))/100,H1446*AG1446))-Tabela1[[#This Row],[PESO EXPEDIDO2]]</f>
        <v>0</v>
      </c>
      <c r="BB1446" s="44">
        <f t="shared" si="202"/>
        <v>0</v>
      </c>
      <c r="BC1446" s="44">
        <f t="shared" si="203"/>
        <v>0</v>
      </c>
      <c r="BD1446" s="44"/>
    </row>
    <row r="1447" spans="1:56" ht="15.75" hidden="1" customHeight="1" x14ac:dyDescent="0.25">
      <c r="A1447" s="6"/>
      <c r="B1447" s="22"/>
      <c r="C1447" s="7"/>
      <c r="D1447" s="46"/>
      <c r="E1447" s="7"/>
      <c r="F1447" s="7"/>
      <c r="G1447" s="44"/>
      <c r="H1447" s="41">
        <f>Tabela1[[#This Row],[PESO UNI]]*Tabela1[[#This Row],[QTE]]</f>
        <v>0</v>
      </c>
      <c r="I1447" s="7"/>
      <c r="J1447" s="8"/>
      <c r="K1447" s="8"/>
      <c r="L1447" s="9"/>
      <c r="M1447" s="10"/>
      <c r="N1447" s="8"/>
      <c r="O1447" s="12"/>
      <c r="P1447" s="13"/>
      <c r="Q1447" s="14">
        <f>Tabela1[[#This Row],[QTDE/ Fabricação]]-Tabela1[[#This Row],[QTE]]</f>
        <v>0</v>
      </c>
      <c r="R1447" s="19">
        <f t="shared" si="198"/>
        <v>0</v>
      </c>
      <c r="S1447" s="19">
        <f t="shared" si="197"/>
        <v>0</v>
      </c>
      <c r="T1447" s="20">
        <f t="shared" si="199"/>
        <v>0</v>
      </c>
      <c r="U1447" s="17">
        <f>IFERROR(SUMIF('LISTA DE EMBARQUE'!B:B,MICRO!E:E,'LISTA DE EMBARQUE'!G:G),"")</f>
        <v>0</v>
      </c>
      <c r="V1447" s="12" t="str">
        <f>IFERROR(VLOOKUP(Tabela1[[#This Row],[COD.MDE]],'LISTA DE EMBARQUE'!B:L,11,0),"")</f>
        <v/>
      </c>
      <c r="W1447" s="13" t="str">
        <f>IFERROR(COUNTIF(#REF!,Tabela1[[#This Row],[Colunas5]]),"")</f>
        <v/>
      </c>
      <c r="X1447" s="14">
        <f>Tabela1[[#This Row],[QIANTIDADE EXPEDIDA]]*Tabela1[[#This Row],[PESO UNI]]</f>
        <v>0</v>
      </c>
      <c r="Y1447" s="14">
        <f t="shared" si="200"/>
        <v>0</v>
      </c>
      <c r="Z1447" s="21">
        <f>Tabela1[[#This Row],[PESO TOTAL]]-Tabela1[[#This Row],[Peso Expedido]]</f>
        <v>0</v>
      </c>
      <c r="AA1447" s="18"/>
      <c r="AB1447" s="40"/>
      <c r="AC1447" s="40"/>
      <c r="AD1447" s="40"/>
      <c r="AE1447" s="40"/>
      <c r="AF1447" s="40"/>
      <c r="AG1447" s="40"/>
      <c r="AH1447" s="40"/>
      <c r="AI1447" s="40" t="str">
        <f t="shared" si="204"/>
        <v>ok</v>
      </c>
      <c r="AJ1447"/>
      <c r="AK1447" t="str">
        <f>Tabela1[[#This Row],[Coluna1]]&amp;Tabela1[[#This Row],[PEDIDO]]</f>
        <v/>
      </c>
      <c r="AL1447"/>
      <c r="AM1447"/>
      <c r="AN1447"/>
      <c r="AO1447" t="str">
        <f t="shared" si="201"/>
        <v>/</v>
      </c>
      <c r="AP1447" t="str">
        <f>Tabela1[[#This Row],[TAG]]&amp;Tabela1[[#This Row],[PEDIDO]]&amp;Tabela1[[#This Row],[PRODUTO]]</f>
        <v/>
      </c>
      <c r="AQ1447" s="23" t="str">
        <f>Tabela1[[#This Row],[PRODUTO]]&amp;Tabela1[[#This Row],[TAG]]</f>
        <v/>
      </c>
      <c r="AR1447" s="183">
        <f>Tabela1[[#This Row],[PESO TOTAL]]*Tabela1[[#This Row],[MATÉRIA PRIMA]]</f>
        <v>0</v>
      </c>
      <c r="AS1447" s="28">
        <f>Tabela1[[#This Row],[PESO TOTAL]]*Tabela1[[#This Row],[PREPARAÇÃO ]]</f>
        <v>0</v>
      </c>
      <c r="AT1447" s="28">
        <f>Tabela1[[#This Row],[PESO TOTAL]]*Tabela1[[#This Row],[CALDEIRARIA]]</f>
        <v>0</v>
      </c>
      <c r="AU1447" s="28">
        <f>Tabela1[[#This Row],[PESO TOTAL]]*Tabela1[[#This Row],[SOLDA]]</f>
        <v>0</v>
      </c>
      <c r="AV1447" s="28">
        <f>Tabela1[[#This Row],[PESO TOTAL]]*Tabela1[[#This Row],[ACABAMENTO]]</f>
        <v>0</v>
      </c>
      <c r="AW1447" s="28">
        <f>Tabela1[[#This Row],[PESO TOTAL]]*Tabela1[[#This Row],[PRONTO ACABADO]]</f>
        <v>0</v>
      </c>
      <c r="AX1447" s="28">
        <f>Tabela1[[#This Row],[PESO TOTAL]]*Tabela1[[#This Row],[EXPEDIÇÃO ]]</f>
        <v>0</v>
      </c>
      <c r="AY1447" s="28" t="str">
        <f>Tabela1[[#This Row],[PEDIDO]]&amp;Tabela1[[#This Row],[PRODUTO]]</f>
        <v/>
      </c>
      <c r="AZ1447" s="44">
        <f>IF(AF1447="",0,IF(ISTEXT(AF1447),H1447*VALUE(SUBSTITUTE(AF1447,"%",""))/100,H1447*AF1447))-Tabela1[[#This Row],[PRONTO ACABADO2]]</f>
        <v>0</v>
      </c>
      <c r="BA1447" s="44">
        <f>IF(AG1447="",0,IF(ISTEXT(AG1447),H1447*VALUE(SUBSTITUTE(AG1447,"%",""))/100,H1447*AG1447))-Tabela1[[#This Row],[PESO EXPEDIDO2]]</f>
        <v>0</v>
      </c>
      <c r="BB1447" s="44">
        <f t="shared" si="202"/>
        <v>0</v>
      </c>
      <c r="BC1447" s="44">
        <f t="shared" si="203"/>
        <v>0</v>
      </c>
      <c r="BD1447" s="44"/>
    </row>
    <row r="1448" spans="1:56" ht="15.75" hidden="1" customHeight="1" x14ac:dyDescent="0.25">
      <c r="A1448" s="6"/>
      <c r="B1448" s="22"/>
      <c r="C1448" s="7"/>
      <c r="D1448" s="46"/>
      <c r="E1448" s="7"/>
      <c r="F1448" s="7"/>
      <c r="G1448" s="44"/>
      <c r="H1448" s="41">
        <f>Tabela1[[#This Row],[PESO UNI]]*Tabela1[[#This Row],[QTE]]</f>
        <v>0</v>
      </c>
      <c r="I1448" s="7"/>
      <c r="J1448" s="8"/>
      <c r="K1448" s="8"/>
      <c r="L1448" s="9"/>
      <c r="M1448" s="10"/>
      <c r="N1448" s="8"/>
      <c r="O1448" s="12"/>
      <c r="P1448" s="13"/>
      <c r="Q1448" s="14">
        <f>Tabela1[[#This Row],[QTDE/ Fabricação]]-Tabela1[[#This Row],[QTE]]</f>
        <v>0</v>
      </c>
      <c r="R1448" s="19">
        <f t="shared" si="198"/>
        <v>0</v>
      </c>
      <c r="S1448" s="19">
        <f t="shared" si="197"/>
        <v>0</v>
      </c>
      <c r="T1448" s="20">
        <f t="shared" si="199"/>
        <v>0</v>
      </c>
      <c r="U1448" s="17">
        <f>IFERROR(SUMIF('LISTA DE EMBARQUE'!B:B,MICRO!E:E,'LISTA DE EMBARQUE'!G:G),"")</f>
        <v>0</v>
      </c>
      <c r="V1448" s="12" t="str">
        <f>IFERROR(VLOOKUP(Tabela1[[#This Row],[COD.MDE]],'LISTA DE EMBARQUE'!B:L,11,0),"")</f>
        <v/>
      </c>
      <c r="W1448" s="13" t="str">
        <f>IFERROR(COUNTIF(#REF!,Tabela1[[#This Row],[Colunas5]]),"")</f>
        <v/>
      </c>
      <c r="X1448" s="14">
        <f>Tabela1[[#This Row],[QIANTIDADE EXPEDIDA]]*Tabela1[[#This Row],[PESO UNI]]</f>
        <v>0</v>
      </c>
      <c r="Y1448" s="14">
        <f t="shared" si="200"/>
        <v>0</v>
      </c>
      <c r="Z1448" s="21">
        <f>Tabela1[[#This Row],[PESO TOTAL]]-Tabela1[[#This Row],[Peso Expedido]]</f>
        <v>0</v>
      </c>
      <c r="AA1448" s="18"/>
      <c r="AB1448" s="40"/>
      <c r="AC1448" s="40"/>
      <c r="AD1448" s="40"/>
      <c r="AE1448" s="40"/>
      <c r="AF1448" s="40"/>
      <c r="AG1448" s="40"/>
      <c r="AH1448" s="40"/>
      <c r="AI1448" s="40" t="str">
        <f t="shared" si="204"/>
        <v>ok</v>
      </c>
      <c r="AJ1448"/>
      <c r="AK1448" t="str">
        <f>Tabela1[[#This Row],[Coluna1]]&amp;Tabela1[[#This Row],[PEDIDO]]</f>
        <v/>
      </c>
      <c r="AL1448"/>
      <c r="AM1448"/>
      <c r="AN1448"/>
      <c r="AO1448" t="str">
        <f t="shared" si="201"/>
        <v>/</v>
      </c>
      <c r="AP1448" t="str">
        <f>Tabela1[[#This Row],[TAG]]&amp;Tabela1[[#This Row],[PEDIDO]]&amp;Tabela1[[#This Row],[PRODUTO]]</f>
        <v/>
      </c>
      <c r="AQ1448" s="23" t="str">
        <f>Tabela1[[#This Row],[PRODUTO]]&amp;Tabela1[[#This Row],[TAG]]</f>
        <v/>
      </c>
      <c r="AR1448" s="183">
        <f>Tabela1[[#This Row],[PESO TOTAL]]*Tabela1[[#This Row],[MATÉRIA PRIMA]]</f>
        <v>0</v>
      </c>
      <c r="AS1448" s="28">
        <f>Tabela1[[#This Row],[PESO TOTAL]]*Tabela1[[#This Row],[PREPARAÇÃO ]]</f>
        <v>0</v>
      </c>
      <c r="AT1448" s="28">
        <f>Tabela1[[#This Row],[PESO TOTAL]]*Tabela1[[#This Row],[CALDEIRARIA]]</f>
        <v>0</v>
      </c>
      <c r="AU1448" s="28">
        <f>Tabela1[[#This Row],[PESO TOTAL]]*Tabela1[[#This Row],[SOLDA]]</f>
        <v>0</v>
      </c>
      <c r="AV1448" s="28">
        <f>Tabela1[[#This Row],[PESO TOTAL]]*Tabela1[[#This Row],[ACABAMENTO]]</f>
        <v>0</v>
      </c>
      <c r="AW1448" s="28">
        <f>Tabela1[[#This Row],[PESO TOTAL]]*Tabela1[[#This Row],[PRONTO ACABADO]]</f>
        <v>0</v>
      </c>
      <c r="AX1448" s="28">
        <f>Tabela1[[#This Row],[PESO TOTAL]]*Tabela1[[#This Row],[EXPEDIÇÃO ]]</f>
        <v>0</v>
      </c>
      <c r="AY1448" s="28" t="str">
        <f>Tabela1[[#This Row],[PEDIDO]]&amp;Tabela1[[#This Row],[PRODUTO]]</f>
        <v/>
      </c>
      <c r="AZ1448" s="44">
        <f>IF(AF1448="",0,IF(ISTEXT(AF1448),H1448*VALUE(SUBSTITUTE(AF1448,"%",""))/100,H1448*AF1448))-Tabela1[[#This Row],[PRONTO ACABADO2]]</f>
        <v>0</v>
      </c>
      <c r="BA1448" s="44">
        <f>IF(AG1448="",0,IF(ISTEXT(AG1448),H1448*VALUE(SUBSTITUTE(AG1448,"%",""))/100,H1448*AG1448))-Tabela1[[#This Row],[PESO EXPEDIDO2]]</f>
        <v>0</v>
      </c>
      <c r="BB1448" s="44">
        <f t="shared" si="202"/>
        <v>0</v>
      </c>
      <c r="BC1448" s="44">
        <f t="shared" si="203"/>
        <v>0</v>
      </c>
      <c r="BD1448" s="44"/>
    </row>
    <row r="1449" spans="1:56" ht="15.75" hidden="1" customHeight="1" x14ac:dyDescent="0.25">
      <c r="A1449" s="6"/>
      <c r="B1449" s="22"/>
      <c r="C1449" s="7"/>
      <c r="D1449" s="46"/>
      <c r="E1449" s="7"/>
      <c r="F1449" s="7"/>
      <c r="G1449" s="44"/>
      <c r="H1449" s="41">
        <f>Tabela1[[#This Row],[PESO UNI]]*Tabela1[[#This Row],[QTE]]</f>
        <v>0</v>
      </c>
      <c r="I1449" s="7"/>
      <c r="J1449" s="8"/>
      <c r="K1449" s="8"/>
      <c r="L1449" s="9"/>
      <c r="M1449" s="10"/>
      <c r="N1449" s="8"/>
      <c r="O1449" s="12"/>
      <c r="P1449" s="13"/>
      <c r="Q1449" s="14">
        <f>Tabela1[[#This Row],[QTDE/ Fabricação]]-Tabela1[[#This Row],[QTE]]</f>
        <v>0</v>
      </c>
      <c r="R1449" s="19">
        <f t="shared" si="198"/>
        <v>0</v>
      </c>
      <c r="S1449" s="19">
        <f t="shared" si="197"/>
        <v>0</v>
      </c>
      <c r="T1449" s="20">
        <f t="shared" si="199"/>
        <v>0</v>
      </c>
      <c r="U1449" s="17">
        <f>IFERROR(SUMIF('LISTA DE EMBARQUE'!B:B,MICRO!E:E,'LISTA DE EMBARQUE'!G:G),"")</f>
        <v>0</v>
      </c>
      <c r="V1449" s="12" t="str">
        <f>IFERROR(VLOOKUP(Tabela1[[#This Row],[COD.MDE]],'LISTA DE EMBARQUE'!B:L,11,0),"")</f>
        <v/>
      </c>
      <c r="W1449" s="13" t="str">
        <f>IFERROR(COUNTIF(#REF!,Tabela1[[#This Row],[Colunas5]]),"")</f>
        <v/>
      </c>
      <c r="X1449" s="14">
        <f>Tabela1[[#This Row],[QIANTIDADE EXPEDIDA]]*Tabela1[[#This Row],[PESO UNI]]</f>
        <v>0</v>
      </c>
      <c r="Y1449" s="14">
        <f t="shared" si="200"/>
        <v>0</v>
      </c>
      <c r="Z1449" s="21">
        <f>Tabela1[[#This Row],[PESO TOTAL]]-Tabela1[[#This Row],[Peso Expedido]]</f>
        <v>0</v>
      </c>
      <c r="AA1449" s="18"/>
      <c r="AB1449" s="40"/>
      <c r="AC1449" s="40"/>
      <c r="AD1449" s="40"/>
      <c r="AE1449" s="40"/>
      <c r="AF1449" s="40"/>
      <c r="AG1449" s="40"/>
      <c r="AH1449" s="40"/>
      <c r="AI1449" s="40" t="str">
        <f t="shared" si="204"/>
        <v>ok</v>
      </c>
      <c r="AJ1449"/>
      <c r="AK1449" t="str">
        <f>Tabela1[[#This Row],[Coluna1]]&amp;Tabela1[[#This Row],[PEDIDO]]</f>
        <v/>
      </c>
      <c r="AL1449"/>
      <c r="AM1449"/>
      <c r="AN1449"/>
      <c r="AO1449" t="str">
        <f t="shared" si="201"/>
        <v>/</v>
      </c>
      <c r="AP1449" t="str">
        <f>Tabela1[[#This Row],[TAG]]&amp;Tabela1[[#This Row],[PEDIDO]]&amp;Tabela1[[#This Row],[PRODUTO]]</f>
        <v/>
      </c>
      <c r="AQ1449" s="23" t="str">
        <f>Tabela1[[#This Row],[PRODUTO]]&amp;Tabela1[[#This Row],[TAG]]</f>
        <v/>
      </c>
      <c r="AR1449" s="183">
        <f>Tabela1[[#This Row],[PESO TOTAL]]*Tabela1[[#This Row],[MATÉRIA PRIMA]]</f>
        <v>0</v>
      </c>
      <c r="AS1449" s="28">
        <f>Tabela1[[#This Row],[PESO TOTAL]]*Tabela1[[#This Row],[PREPARAÇÃO ]]</f>
        <v>0</v>
      </c>
      <c r="AT1449" s="28">
        <f>Tabela1[[#This Row],[PESO TOTAL]]*Tabela1[[#This Row],[CALDEIRARIA]]</f>
        <v>0</v>
      </c>
      <c r="AU1449" s="28">
        <f>Tabela1[[#This Row],[PESO TOTAL]]*Tabela1[[#This Row],[SOLDA]]</f>
        <v>0</v>
      </c>
      <c r="AV1449" s="28">
        <f>Tabela1[[#This Row],[PESO TOTAL]]*Tabela1[[#This Row],[ACABAMENTO]]</f>
        <v>0</v>
      </c>
      <c r="AW1449" s="28">
        <f>Tabela1[[#This Row],[PESO TOTAL]]*Tabela1[[#This Row],[PRONTO ACABADO]]</f>
        <v>0</v>
      </c>
      <c r="AX1449" s="28">
        <f>Tabela1[[#This Row],[PESO TOTAL]]*Tabela1[[#This Row],[EXPEDIÇÃO ]]</f>
        <v>0</v>
      </c>
      <c r="AY1449" s="28" t="str">
        <f>Tabela1[[#This Row],[PEDIDO]]&amp;Tabela1[[#This Row],[PRODUTO]]</f>
        <v/>
      </c>
      <c r="AZ1449" s="44">
        <f>IF(AF1449="",0,IF(ISTEXT(AF1449),H1449*VALUE(SUBSTITUTE(AF1449,"%",""))/100,H1449*AF1449))-Tabela1[[#This Row],[PRONTO ACABADO2]]</f>
        <v>0</v>
      </c>
      <c r="BA1449" s="44">
        <f>IF(AG1449="",0,IF(ISTEXT(AG1449),H1449*VALUE(SUBSTITUTE(AG1449,"%",""))/100,H1449*AG1449))-Tabela1[[#This Row],[PESO EXPEDIDO2]]</f>
        <v>0</v>
      </c>
      <c r="BB1449" s="44">
        <f t="shared" si="202"/>
        <v>0</v>
      </c>
      <c r="BC1449" s="44">
        <f t="shared" si="203"/>
        <v>0</v>
      </c>
      <c r="BD1449" s="44"/>
    </row>
    <row r="1450" spans="1:56" ht="15.75" hidden="1" customHeight="1" x14ac:dyDescent="0.25">
      <c r="A1450" s="6"/>
      <c r="B1450" s="22"/>
      <c r="C1450" s="7"/>
      <c r="D1450" s="46"/>
      <c r="E1450" s="7"/>
      <c r="F1450" s="7"/>
      <c r="G1450" s="44"/>
      <c r="H1450" s="41">
        <f>Tabela1[[#This Row],[PESO UNI]]*Tabela1[[#This Row],[QTE]]</f>
        <v>0</v>
      </c>
      <c r="I1450" s="7"/>
      <c r="J1450" s="8"/>
      <c r="K1450" s="8"/>
      <c r="L1450" s="9"/>
      <c r="M1450" s="10"/>
      <c r="N1450" s="8"/>
      <c r="O1450" s="12"/>
      <c r="P1450" s="13"/>
      <c r="Q1450" s="14">
        <f>Tabela1[[#This Row],[QTDE/ Fabricação]]-Tabela1[[#This Row],[QTE]]</f>
        <v>0</v>
      </c>
      <c r="R1450" s="19">
        <f t="shared" si="198"/>
        <v>0</v>
      </c>
      <c r="S1450" s="19">
        <f t="shared" si="197"/>
        <v>0</v>
      </c>
      <c r="T1450" s="20">
        <f t="shared" si="199"/>
        <v>0</v>
      </c>
      <c r="U1450" s="17">
        <f>IFERROR(SUMIF('LISTA DE EMBARQUE'!B:B,MICRO!E:E,'LISTA DE EMBARQUE'!G:G),"")</f>
        <v>0</v>
      </c>
      <c r="V1450" s="12" t="str">
        <f>IFERROR(VLOOKUP(Tabela1[[#This Row],[COD.MDE]],'LISTA DE EMBARQUE'!B:L,11,0),"")</f>
        <v/>
      </c>
      <c r="W1450" s="13" t="str">
        <f>IFERROR(COUNTIF(#REF!,Tabela1[[#This Row],[Colunas5]]),"")</f>
        <v/>
      </c>
      <c r="X1450" s="14">
        <f>Tabela1[[#This Row],[QIANTIDADE EXPEDIDA]]*Tabela1[[#This Row],[PESO UNI]]</f>
        <v>0</v>
      </c>
      <c r="Y1450" s="14">
        <f t="shared" si="200"/>
        <v>0</v>
      </c>
      <c r="Z1450" s="21">
        <f>Tabela1[[#This Row],[PESO TOTAL]]-Tabela1[[#This Row],[Peso Expedido]]</f>
        <v>0</v>
      </c>
      <c r="AA1450" s="18"/>
      <c r="AB1450" s="40"/>
      <c r="AC1450" s="40"/>
      <c r="AD1450" s="40"/>
      <c r="AE1450" s="40"/>
      <c r="AF1450" s="40"/>
      <c r="AG1450" s="40"/>
      <c r="AH1450" s="40"/>
      <c r="AI1450" s="40" t="str">
        <f t="shared" si="204"/>
        <v>ok</v>
      </c>
      <c r="AJ1450"/>
      <c r="AK1450" t="str">
        <f>Tabela1[[#This Row],[Coluna1]]&amp;Tabela1[[#This Row],[PEDIDO]]</f>
        <v/>
      </c>
      <c r="AL1450"/>
      <c r="AM1450"/>
      <c r="AN1450"/>
      <c r="AO1450" t="str">
        <f t="shared" si="201"/>
        <v>/</v>
      </c>
      <c r="AP1450" t="str">
        <f>Tabela1[[#This Row],[TAG]]&amp;Tabela1[[#This Row],[PEDIDO]]&amp;Tabela1[[#This Row],[PRODUTO]]</f>
        <v/>
      </c>
      <c r="AQ1450" s="23" t="str">
        <f>Tabela1[[#This Row],[PRODUTO]]&amp;Tabela1[[#This Row],[TAG]]</f>
        <v/>
      </c>
      <c r="AR1450" s="183">
        <f>Tabela1[[#This Row],[PESO TOTAL]]*Tabela1[[#This Row],[MATÉRIA PRIMA]]</f>
        <v>0</v>
      </c>
      <c r="AS1450" s="28">
        <f>Tabela1[[#This Row],[PESO TOTAL]]*Tabela1[[#This Row],[PREPARAÇÃO ]]</f>
        <v>0</v>
      </c>
      <c r="AT1450" s="28">
        <f>Tabela1[[#This Row],[PESO TOTAL]]*Tabela1[[#This Row],[CALDEIRARIA]]</f>
        <v>0</v>
      </c>
      <c r="AU1450" s="28">
        <f>Tabela1[[#This Row],[PESO TOTAL]]*Tabela1[[#This Row],[SOLDA]]</f>
        <v>0</v>
      </c>
      <c r="AV1450" s="28">
        <f>Tabela1[[#This Row],[PESO TOTAL]]*Tabela1[[#This Row],[ACABAMENTO]]</f>
        <v>0</v>
      </c>
      <c r="AW1450" s="28">
        <f>Tabela1[[#This Row],[PESO TOTAL]]*Tabela1[[#This Row],[PRONTO ACABADO]]</f>
        <v>0</v>
      </c>
      <c r="AX1450" s="28">
        <f>Tabela1[[#This Row],[PESO TOTAL]]*Tabela1[[#This Row],[EXPEDIÇÃO ]]</f>
        <v>0</v>
      </c>
      <c r="AY1450" s="28" t="str">
        <f>Tabela1[[#This Row],[PEDIDO]]&amp;Tabela1[[#This Row],[PRODUTO]]</f>
        <v/>
      </c>
      <c r="AZ1450" s="44">
        <f>IF(AF1450="",0,IF(ISTEXT(AF1450),H1450*VALUE(SUBSTITUTE(AF1450,"%",""))/100,H1450*AF1450))-Tabela1[[#This Row],[PRONTO ACABADO2]]</f>
        <v>0</v>
      </c>
      <c r="BA1450" s="44">
        <f>IF(AG1450="",0,IF(ISTEXT(AG1450),H1450*VALUE(SUBSTITUTE(AG1450,"%",""))/100,H1450*AG1450))-Tabela1[[#This Row],[PESO EXPEDIDO2]]</f>
        <v>0</v>
      </c>
      <c r="BB1450" s="44">
        <f t="shared" si="202"/>
        <v>0</v>
      </c>
      <c r="BC1450" s="44">
        <f t="shared" si="203"/>
        <v>0</v>
      </c>
      <c r="BD1450" s="44"/>
    </row>
    <row r="1451" spans="1:56" ht="15.75" hidden="1" customHeight="1" x14ac:dyDescent="0.25">
      <c r="A1451" s="6"/>
      <c r="B1451" s="22"/>
      <c r="C1451" s="7"/>
      <c r="D1451" s="46"/>
      <c r="E1451" s="7"/>
      <c r="F1451" s="7"/>
      <c r="G1451" s="44"/>
      <c r="H1451" s="41">
        <f>Tabela1[[#This Row],[PESO UNI]]*Tabela1[[#This Row],[QTE]]</f>
        <v>0</v>
      </c>
      <c r="I1451" s="7"/>
      <c r="J1451" s="8"/>
      <c r="K1451" s="8"/>
      <c r="L1451" s="9"/>
      <c r="M1451" s="10"/>
      <c r="N1451" s="8"/>
      <c r="O1451" s="12"/>
      <c r="P1451" s="13"/>
      <c r="Q1451" s="14">
        <f>Tabela1[[#This Row],[QTDE/ Fabricação]]-Tabela1[[#This Row],[QTE]]</f>
        <v>0</v>
      </c>
      <c r="R1451" s="19">
        <f t="shared" si="198"/>
        <v>0</v>
      </c>
      <c r="S1451" s="19">
        <f t="shared" si="197"/>
        <v>0</v>
      </c>
      <c r="T1451" s="20">
        <f t="shared" si="199"/>
        <v>0</v>
      </c>
      <c r="U1451" s="17">
        <f>IFERROR(SUMIF('LISTA DE EMBARQUE'!B:B,MICRO!E:E,'LISTA DE EMBARQUE'!G:G),"")</f>
        <v>0</v>
      </c>
      <c r="V1451" s="12" t="str">
        <f>IFERROR(VLOOKUP(Tabela1[[#This Row],[COD.MDE]],'LISTA DE EMBARQUE'!B:L,11,0),"")</f>
        <v/>
      </c>
      <c r="W1451" s="13" t="str">
        <f>IFERROR(COUNTIF(#REF!,Tabela1[[#This Row],[Colunas5]]),"")</f>
        <v/>
      </c>
      <c r="X1451" s="14">
        <f>Tabela1[[#This Row],[QIANTIDADE EXPEDIDA]]*Tabela1[[#This Row],[PESO UNI]]</f>
        <v>0</v>
      </c>
      <c r="Y1451" s="14">
        <f t="shared" si="200"/>
        <v>0</v>
      </c>
      <c r="Z1451" s="21">
        <f>Tabela1[[#This Row],[PESO TOTAL]]-Tabela1[[#This Row],[Peso Expedido]]</f>
        <v>0</v>
      </c>
      <c r="AA1451" s="18"/>
      <c r="AB1451" s="40"/>
      <c r="AC1451" s="40"/>
      <c r="AD1451" s="40"/>
      <c r="AE1451" s="40"/>
      <c r="AF1451" s="40"/>
      <c r="AG1451" s="40"/>
      <c r="AH1451" s="40"/>
      <c r="AI1451" s="40" t="str">
        <f t="shared" si="204"/>
        <v>ok</v>
      </c>
      <c r="AJ1451"/>
      <c r="AK1451" t="str">
        <f>Tabela1[[#This Row],[Coluna1]]&amp;Tabela1[[#This Row],[PEDIDO]]</f>
        <v/>
      </c>
      <c r="AL1451"/>
      <c r="AM1451"/>
      <c r="AN1451"/>
      <c r="AO1451" t="str">
        <f t="shared" si="201"/>
        <v>/</v>
      </c>
      <c r="AP1451" t="str">
        <f>Tabela1[[#This Row],[TAG]]&amp;Tabela1[[#This Row],[PEDIDO]]&amp;Tabela1[[#This Row],[PRODUTO]]</f>
        <v/>
      </c>
      <c r="AQ1451" s="23" t="str">
        <f>Tabela1[[#This Row],[PRODUTO]]&amp;Tabela1[[#This Row],[TAG]]</f>
        <v/>
      </c>
      <c r="AR1451" s="183">
        <f>Tabela1[[#This Row],[PESO TOTAL]]*Tabela1[[#This Row],[MATÉRIA PRIMA]]</f>
        <v>0</v>
      </c>
      <c r="AS1451" s="28">
        <f>Tabela1[[#This Row],[PESO TOTAL]]*Tabela1[[#This Row],[PREPARAÇÃO ]]</f>
        <v>0</v>
      </c>
      <c r="AT1451" s="28">
        <f>Tabela1[[#This Row],[PESO TOTAL]]*Tabela1[[#This Row],[CALDEIRARIA]]</f>
        <v>0</v>
      </c>
      <c r="AU1451" s="28">
        <f>Tabela1[[#This Row],[PESO TOTAL]]*Tabela1[[#This Row],[SOLDA]]</f>
        <v>0</v>
      </c>
      <c r="AV1451" s="28">
        <f>Tabela1[[#This Row],[PESO TOTAL]]*Tabela1[[#This Row],[ACABAMENTO]]</f>
        <v>0</v>
      </c>
      <c r="AW1451" s="28">
        <f>Tabela1[[#This Row],[PESO TOTAL]]*Tabela1[[#This Row],[PRONTO ACABADO]]</f>
        <v>0</v>
      </c>
      <c r="AX1451" s="28">
        <f>Tabela1[[#This Row],[PESO TOTAL]]*Tabela1[[#This Row],[EXPEDIÇÃO ]]</f>
        <v>0</v>
      </c>
      <c r="AY1451" s="28" t="str">
        <f>Tabela1[[#This Row],[PEDIDO]]&amp;Tabela1[[#This Row],[PRODUTO]]</f>
        <v/>
      </c>
      <c r="AZ1451" s="44">
        <f>IF(AF1451="",0,IF(ISTEXT(AF1451),H1451*VALUE(SUBSTITUTE(AF1451,"%",""))/100,H1451*AF1451))-Tabela1[[#This Row],[PRONTO ACABADO2]]</f>
        <v>0</v>
      </c>
      <c r="BA1451" s="44">
        <f>IF(AG1451="",0,IF(ISTEXT(AG1451),H1451*VALUE(SUBSTITUTE(AG1451,"%",""))/100,H1451*AG1451))-Tabela1[[#This Row],[PESO EXPEDIDO2]]</f>
        <v>0</v>
      </c>
      <c r="BB1451" s="44">
        <f t="shared" si="202"/>
        <v>0</v>
      </c>
      <c r="BC1451" s="44">
        <f t="shared" si="203"/>
        <v>0</v>
      </c>
      <c r="BD1451" s="44"/>
    </row>
    <row r="1452" spans="1:56" ht="15.75" hidden="1" customHeight="1" x14ac:dyDescent="0.25">
      <c r="A1452" s="6"/>
      <c r="B1452" s="22"/>
      <c r="C1452" s="7"/>
      <c r="D1452" s="46"/>
      <c r="E1452" s="7"/>
      <c r="F1452" s="7"/>
      <c r="G1452" s="44"/>
      <c r="H1452" s="41">
        <f>Tabela1[[#This Row],[PESO UNI]]*Tabela1[[#This Row],[QTE]]</f>
        <v>0</v>
      </c>
      <c r="I1452" s="7"/>
      <c r="J1452" s="8"/>
      <c r="K1452" s="8"/>
      <c r="L1452" s="9"/>
      <c r="M1452" s="10"/>
      <c r="N1452" s="8"/>
      <c r="O1452" s="12"/>
      <c r="P1452" s="13"/>
      <c r="Q1452" s="14">
        <f>Tabela1[[#This Row],[QTDE/ Fabricação]]-Tabela1[[#This Row],[QTE]]</f>
        <v>0</v>
      </c>
      <c r="R1452" s="19">
        <f t="shared" si="198"/>
        <v>0</v>
      </c>
      <c r="S1452" s="19">
        <f t="shared" si="197"/>
        <v>0</v>
      </c>
      <c r="T1452" s="20">
        <f t="shared" si="199"/>
        <v>0</v>
      </c>
      <c r="U1452" s="17">
        <f>IFERROR(SUMIF('LISTA DE EMBARQUE'!B:B,MICRO!E:E,'LISTA DE EMBARQUE'!G:G),"")</f>
        <v>0</v>
      </c>
      <c r="V1452" s="12" t="str">
        <f>IFERROR(VLOOKUP(Tabela1[[#This Row],[COD.MDE]],'LISTA DE EMBARQUE'!B:L,11,0),"")</f>
        <v/>
      </c>
      <c r="W1452" s="13" t="str">
        <f>IFERROR(COUNTIF(#REF!,Tabela1[[#This Row],[Colunas5]]),"")</f>
        <v/>
      </c>
      <c r="X1452" s="14">
        <f>Tabela1[[#This Row],[QIANTIDADE EXPEDIDA]]*Tabela1[[#This Row],[PESO UNI]]</f>
        <v>0</v>
      </c>
      <c r="Y1452" s="14">
        <f t="shared" si="200"/>
        <v>0</v>
      </c>
      <c r="Z1452" s="21">
        <f>Tabela1[[#This Row],[PESO TOTAL]]-Tabela1[[#This Row],[Peso Expedido]]</f>
        <v>0</v>
      </c>
      <c r="AA1452" s="18"/>
      <c r="AB1452" s="40"/>
      <c r="AC1452" s="40"/>
      <c r="AD1452" s="40"/>
      <c r="AE1452" s="40"/>
      <c r="AF1452" s="40"/>
      <c r="AG1452" s="40"/>
      <c r="AH1452" s="40"/>
      <c r="AI1452" s="40" t="str">
        <f t="shared" si="204"/>
        <v>ok</v>
      </c>
      <c r="AJ1452"/>
      <c r="AK1452" t="str">
        <f>Tabela1[[#This Row],[Coluna1]]&amp;Tabela1[[#This Row],[PEDIDO]]</f>
        <v/>
      </c>
      <c r="AL1452"/>
      <c r="AM1452"/>
      <c r="AN1452"/>
      <c r="AO1452" t="str">
        <f t="shared" si="201"/>
        <v>/</v>
      </c>
      <c r="AP1452" t="str">
        <f>Tabela1[[#This Row],[TAG]]&amp;Tabela1[[#This Row],[PEDIDO]]&amp;Tabela1[[#This Row],[PRODUTO]]</f>
        <v/>
      </c>
      <c r="AQ1452" s="23" t="str">
        <f>Tabela1[[#This Row],[PRODUTO]]&amp;Tabela1[[#This Row],[TAG]]</f>
        <v/>
      </c>
      <c r="AR1452" s="183">
        <f>Tabela1[[#This Row],[PESO TOTAL]]*Tabela1[[#This Row],[MATÉRIA PRIMA]]</f>
        <v>0</v>
      </c>
      <c r="AS1452" s="28">
        <f>Tabela1[[#This Row],[PESO TOTAL]]*Tabela1[[#This Row],[PREPARAÇÃO ]]</f>
        <v>0</v>
      </c>
      <c r="AT1452" s="28">
        <f>Tabela1[[#This Row],[PESO TOTAL]]*Tabela1[[#This Row],[CALDEIRARIA]]</f>
        <v>0</v>
      </c>
      <c r="AU1452" s="28">
        <f>Tabela1[[#This Row],[PESO TOTAL]]*Tabela1[[#This Row],[SOLDA]]</f>
        <v>0</v>
      </c>
      <c r="AV1452" s="28">
        <f>Tabela1[[#This Row],[PESO TOTAL]]*Tabela1[[#This Row],[ACABAMENTO]]</f>
        <v>0</v>
      </c>
      <c r="AW1452" s="28">
        <f>Tabela1[[#This Row],[PESO TOTAL]]*Tabela1[[#This Row],[PRONTO ACABADO]]</f>
        <v>0</v>
      </c>
      <c r="AX1452" s="28">
        <f>Tabela1[[#This Row],[PESO TOTAL]]*Tabela1[[#This Row],[EXPEDIÇÃO ]]</f>
        <v>0</v>
      </c>
      <c r="AY1452" s="28" t="str">
        <f>Tabela1[[#This Row],[PEDIDO]]&amp;Tabela1[[#This Row],[PRODUTO]]</f>
        <v/>
      </c>
      <c r="AZ1452" s="44">
        <f>IF(AF1452="",0,IF(ISTEXT(AF1452),H1452*VALUE(SUBSTITUTE(AF1452,"%",""))/100,H1452*AF1452))-Tabela1[[#This Row],[PRONTO ACABADO2]]</f>
        <v>0</v>
      </c>
      <c r="BA1452" s="44">
        <f>IF(AG1452="",0,IF(ISTEXT(AG1452),H1452*VALUE(SUBSTITUTE(AG1452,"%",""))/100,H1452*AG1452))-Tabela1[[#This Row],[PESO EXPEDIDO2]]</f>
        <v>0</v>
      </c>
      <c r="BB1452" s="44">
        <f t="shared" si="202"/>
        <v>0</v>
      </c>
      <c r="BC1452" s="44">
        <f t="shared" si="203"/>
        <v>0</v>
      </c>
      <c r="BD1452" s="44"/>
    </row>
    <row r="1453" spans="1:56" ht="15.75" hidden="1" customHeight="1" x14ac:dyDescent="0.25">
      <c r="A1453" s="6"/>
      <c r="B1453" s="22"/>
      <c r="C1453" s="7"/>
      <c r="D1453" s="46"/>
      <c r="E1453" s="7"/>
      <c r="F1453" s="7"/>
      <c r="G1453" s="44"/>
      <c r="H1453" s="41">
        <f>Tabela1[[#This Row],[PESO UNI]]*Tabela1[[#This Row],[QTE]]</f>
        <v>0</v>
      </c>
      <c r="I1453" s="7"/>
      <c r="J1453" s="8"/>
      <c r="K1453" s="8"/>
      <c r="L1453" s="9"/>
      <c r="M1453" s="10"/>
      <c r="N1453" s="8"/>
      <c r="O1453" s="12"/>
      <c r="P1453" s="13"/>
      <c r="Q1453" s="14">
        <f>Tabela1[[#This Row],[QTDE/ Fabricação]]-Tabela1[[#This Row],[QTE]]</f>
        <v>0</v>
      </c>
      <c r="R1453" s="19">
        <f t="shared" si="198"/>
        <v>0</v>
      </c>
      <c r="S1453" s="19">
        <f t="shared" si="197"/>
        <v>0</v>
      </c>
      <c r="T1453" s="20">
        <f t="shared" si="199"/>
        <v>0</v>
      </c>
      <c r="U1453" s="17">
        <f>IFERROR(SUMIF('LISTA DE EMBARQUE'!B:B,MICRO!E:E,'LISTA DE EMBARQUE'!G:G),"")</f>
        <v>0</v>
      </c>
      <c r="V1453" s="12" t="str">
        <f>IFERROR(VLOOKUP(Tabela1[[#This Row],[COD.MDE]],'LISTA DE EMBARQUE'!B:L,11,0),"")</f>
        <v/>
      </c>
      <c r="W1453" s="13" t="str">
        <f>IFERROR(COUNTIF(#REF!,Tabela1[[#This Row],[Colunas5]]),"")</f>
        <v/>
      </c>
      <c r="X1453" s="14">
        <f>Tabela1[[#This Row],[QIANTIDADE EXPEDIDA]]*Tabela1[[#This Row],[PESO UNI]]</f>
        <v>0</v>
      </c>
      <c r="Y1453" s="14">
        <f t="shared" si="200"/>
        <v>0</v>
      </c>
      <c r="Z1453" s="21">
        <f>Tabela1[[#This Row],[PESO TOTAL]]-Tabela1[[#This Row],[Peso Expedido]]</f>
        <v>0</v>
      </c>
      <c r="AA1453" s="18"/>
      <c r="AB1453" s="40"/>
      <c r="AC1453" s="40"/>
      <c r="AD1453" s="40"/>
      <c r="AE1453" s="40"/>
      <c r="AF1453" s="40"/>
      <c r="AG1453" s="40"/>
      <c r="AH1453" s="40"/>
      <c r="AI1453" s="40" t="str">
        <f t="shared" si="204"/>
        <v>ok</v>
      </c>
      <c r="AJ1453"/>
      <c r="AK1453" t="str">
        <f>Tabela1[[#This Row],[Coluna1]]&amp;Tabela1[[#This Row],[PEDIDO]]</f>
        <v/>
      </c>
      <c r="AL1453"/>
      <c r="AM1453"/>
      <c r="AN1453"/>
      <c r="AO1453" t="str">
        <f t="shared" si="201"/>
        <v>/</v>
      </c>
      <c r="AP1453" t="str">
        <f>Tabela1[[#This Row],[TAG]]&amp;Tabela1[[#This Row],[PEDIDO]]&amp;Tabela1[[#This Row],[PRODUTO]]</f>
        <v/>
      </c>
      <c r="AQ1453" s="23" t="str">
        <f>Tabela1[[#This Row],[PRODUTO]]&amp;Tabela1[[#This Row],[TAG]]</f>
        <v/>
      </c>
      <c r="AR1453" s="183">
        <f>Tabela1[[#This Row],[PESO TOTAL]]*Tabela1[[#This Row],[MATÉRIA PRIMA]]</f>
        <v>0</v>
      </c>
      <c r="AS1453" s="28">
        <f>Tabela1[[#This Row],[PESO TOTAL]]*Tabela1[[#This Row],[PREPARAÇÃO ]]</f>
        <v>0</v>
      </c>
      <c r="AT1453" s="28">
        <f>Tabela1[[#This Row],[PESO TOTAL]]*Tabela1[[#This Row],[CALDEIRARIA]]</f>
        <v>0</v>
      </c>
      <c r="AU1453" s="28">
        <f>Tabela1[[#This Row],[PESO TOTAL]]*Tabela1[[#This Row],[SOLDA]]</f>
        <v>0</v>
      </c>
      <c r="AV1453" s="28">
        <f>Tabela1[[#This Row],[PESO TOTAL]]*Tabela1[[#This Row],[ACABAMENTO]]</f>
        <v>0</v>
      </c>
      <c r="AW1453" s="28">
        <f>Tabela1[[#This Row],[PESO TOTAL]]*Tabela1[[#This Row],[PRONTO ACABADO]]</f>
        <v>0</v>
      </c>
      <c r="AX1453" s="28">
        <f>Tabela1[[#This Row],[PESO TOTAL]]*Tabela1[[#This Row],[EXPEDIÇÃO ]]</f>
        <v>0</v>
      </c>
      <c r="AY1453" s="28" t="str">
        <f>Tabela1[[#This Row],[PEDIDO]]&amp;Tabela1[[#This Row],[PRODUTO]]</f>
        <v/>
      </c>
      <c r="AZ1453" s="44">
        <f>IF(AF1453="",0,IF(ISTEXT(AF1453),H1453*VALUE(SUBSTITUTE(AF1453,"%",""))/100,H1453*AF1453))-Tabela1[[#This Row],[PRONTO ACABADO2]]</f>
        <v>0</v>
      </c>
      <c r="BA1453" s="44">
        <f>IF(AG1453="",0,IF(ISTEXT(AG1453),H1453*VALUE(SUBSTITUTE(AG1453,"%",""))/100,H1453*AG1453))-Tabela1[[#This Row],[PESO EXPEDIDO2]]</f>
        <v>0</v>
      </c>
      <c r="BB1453" s="44">
        <f t="shared" si="202"/>
        <v>0</v>
      </c>
      <c r="BC1453" s="44">
        <f t="shared" si="203"/>
        <v>0</v>
      </c>
      <c r="BD1453" s="44"/>
    </row>
    <row r="1454" spans="1:56" ht="15.75" hidden="1" customHeight="1" x14ac:dyDescent="0.25">
      <c r="A1454" s="6"/>
      <c r="B1454" s="22"/>
      <c r="C1454" s="7"/>
      <c r="D1454" s="46"/>
      <c r="E1454" s="7"/>
      <c r="F1454" s="7"/>
      <c r="G1454" s="44"/>
      <c r="H1454" s="41">
        <f>Tabela1[[#This Row],[PESO UNI]]*Tabela1[[#This Row],[QTE]]</f>
        <v>0</v>
      </c>
      <c r="I1454" s="7"/>
      <c r="J1454" s="8"/>
      <c r="K1454" s="8"/>
      <c r="L1454" s="9"/>
      <c r="M1454" s="10"/>
      <c r="N1454" s="8"/>
      <c r="O1454" s="12"/>
      <c r="P1454" s="13"/>
      <c r="Q1454" s="14">
        <f>Tabela1[[#This Row],[QTDE/ Fabricação]]-Tabela1[[#This Row],[QTE]]</f>
        <v>0</v>
      </c>
      <c r="R1454" s="19">
        <f t="shared" si="198"/>
        <v>0</v>
      </c>
      <c r="S1454" s="19">
        <f t="shared" si="197"/>
        <v>0</v>
      </c>
      <c r="T1454" s="20">
        <f t="shared" si="199"/>
        <v>0</v>
      </c>
      <c r="U1454" s="17">
        <f>IFERROR(SUMIF('LISTA DE EMBARQUE'!B:B,MICRO!E:E,'LISTA DE EMBARQUE'!G:G),"")</f>
        <v>0</v>
      </c>
      <c r="V1454" s="12" t="str">
        <f>IFERROR(VLOOKUP(Tabela1[[#This Row],[COD.MDE]],'LISTA DE EMBARQUE'!B:L,11,0),"")</f>
        <v/>
      </c>
      <c r="W1454" s="13" t="str">
        <f>IFERROR(COUNTIF(#REF!,Tabela1[[#This Row],[Colunas5]]),"")</f>
        <v/>
      </c>
      <c r="X1454" s="14">
        <f>Tabela1[[#This Row],[QIANTIDADE EXPEDIDA]]*Tabela1[[#This Row],[PESO UNI]]</f>
        <v>0</v>
      </c>
      <c r="Y1454" s="14">
        <f t="shared" si="200"/>
        <v>0</v>
      </c>
      <c r="Z1454" s="21">
        <f>Tabela1[[#This Row],[PESO TOTAL]]-Tabela1[[#This Row],[Peso Expedido]]</f>
        <v>0</v>
      </c>
      <c r="AA1454" s="18"/>
      <c r="AB1454" s="40"/>
      <c r="AC1454" s="40"/>
      <c r="AD1454" s="40"/>
      <c r="AE1454" s="40"/>
      <c r="AF1454" s="40"/>
      <c r="AG1454" s="40"/>
      <c r="AH1454" s="40"/>
      <c r="AI1454" s="40" t="str">
        <f t="shared" si="204"/>
        <v>ok</v>
      </c>
      <c r="AJ1454"/>
      <c r="AK1454" t="str">
        <f>Tabela1[[#This Row],[Coluna1]]&amp;Tabela1[[#This Row],[PEDIDO]]</f>
        <v/>
      </c>
      <c r="AL1454"/>
      <c r="AM1454"/>
      <c r="AN1454"/>
      <c r="AO1454" t="str">
        <f t="shared" si="201"/>
        <v>/</v>
      </c>
      <c r="AP1454" t="str">
        <f>Tabela1[[#This Row],[TAG]]&amp;Tabela1[[#This Row],[PEDIDO]]&amp;Tabela1[[#This Row],[PRODUTO]]</f>
        <v/>
      </c>
      <c r="AQ1454" s="23" t="str">
        <f>Tabela1[[#This Row],[PRODUTO]]&amp;Tabela1[[#This Row],[TAG]]</f>
        <v/>
      </c>
      <c r="AR1454" s="183">
        <f>Tabela1[[#This Row],[PESO TOTAL]]*Tabela1[[#This Row],[MATÉRIA PRIMA]]</f>
        <v>0</v>
      </c>
      <c r="AS1454" s="28">
        <f>Tabela1[[#This Row],[PESO TOTAL]]*Tabela1[[#This Row],[PREPARAÇÃO ]]</f>
        <v>0</v>
      </c>
      <c r="AT1454" s="28">
        <f>Tabela1[[#This Row],[PESO TOTAL]]*Tabela1[[#This Row],[CALDEIRARIA]]</f>
        <v>0</v>
      </c>
      <c r="AU1454" s="28">
        <f>Tabela1[[#This Row],[PESO TOTAL]]*Tabela1[[#This Row],[SOLDA]]</f>
        <v>0</v>
      </c>
      <c r="AV1454" s="28">
        <f>Tabela1[[#This Row],[PESO TOTAL]]*Tabela1[[#This Row],[ACABAMENTO]]</f>
        <v>0</v>
      </c>
      <c r="AW1454" s="28">
        <f>Tabela1[[#This Row],[PESO TOTAL]]*Tabela1[[#This Row],[PRONTO ACABADO]]</f>
        <v>0</v>
      </c>
      <c r="AX1454" s="28">
        <f>Tabela1[[#This Row],[PESO TOTAL]]*Tabela1[[#This Row],[EXPEDIÇÃO ]]</f>
        <v>0</v>
      </c>
      <c r="AY1454" s="28" t="str">
        <f>Tabela1[[#This Row],[PEDIDO]]&amp;Tabela1[[#This Row],[PRODUTO]]</f>
        <v/>
      </c>
      <c r="AZ1454" s="44">
        <f>IF(AF1454="",0,IF(ISTEXT(AF1454),H1454*VALUE(SUBSTITUTE(AF1454,"%",""))/100,H1454*AF1454))-Tabela1[[#This Row],[PRONTO ACABADO2]]</f>
        <v>0</v>
      </c>
      <c r="BA1454" s="44">
        <f>IF(AG1454="",0,IF(ISTEXT(AG1454),H1454*VALUE(SUBSTITUTE(AG1454,"%",""))/100,H1454*AG1454))-Tabela1[[#This Row],[PESO EXPEDIDO2]]</f>
        <v>0</v>
      </c>
      <c r="BB1454" s="44">
        <f t="shared" si="202"/>
        <v>0</v>
      </c>
      <c r="BC1454" s="44">
        <f t="shared" si="203"/>
        <v>0</v>
      </c>
      <c r="BD1454" s="44"/>
    </row>
    <row r="1455" spans="1:56" ht="15.75" hidden="1" customHeight="1" x14ac:dyDescent="0.25">
      <c r="A1455" s="6"/>
      <c r="B1455" s="22"/>
      <c r="C1455" s="7"/>
      <c r="D1455" s="46"/>
      <c r="E1455" s="7"/>
      <c r="F1455" s="7"/>
      <c r="G1455" s="44"/>
      <c r="H1455" s="41">
        <f>Tabela1[[#This Row],[PESO UNI]]*Tabela1[[#This Row],[QTE]]</f>
        <v>0</v>
      </c>
      <c r="I1455" s="7"/>
      <c r="J1455" s="8"/>
      <c r="K1455" s="8"/>
      <c r="L1455" s="9"/>
      <c r="M1455" s="10"/>
      <c r="N1455" s="8"/>
      <c r="O1455" s="12"/>
      <c r="P1455" s="13"/>
      <c r="Q1455" s="14">
        <f>Tabela1[[#This Row],[QTDE/ Fabricação]]-Tabela1[[#This Row],[QTE]]</f>
        <v>0</v>
      </c>
      <c r="R1455" s="19">
        <f t="shared" si="198"/>
        <v>0</v>
      </c>
      <c r="S1455" s="19">
        <f t="shared" si="197"/>
        <v>0</v>
      </c>
      <c r="T1455" s="20">
        <f t="shared" si="199"/>
        <v>0</v>
      </c>
      <c r="U1455" s="17">
        <f>IFERROR(SUMIF('LISTA DE EMBARQUE'!B:B,MICRO!E:E,'LISTA DE EMBARQUE'!G:G),"")</f>
        <v>0</v>
      </c>
      <c r="V1455" s="12" t="str">
        <f>IFERROR(VLOOKUP(Tabela1[[#This Row],[COD.MDE]],'LISTA DE EMBARQUE'!B:L,11,0),"")</f>
        <v/>
      </c>
      <c r="W1455" s="13" t="str">
        <f>IFERROR(COUNTIF(#REF!,Tabela1[[#This Row],[Colunas5]]),"")</f>
        <v/>
      </c>
      <c r="X1455" s="14">
        <f>Tabela1[[#This Row],[QIANTIDADE EXPEDIDA]]*Tabela1[[#This Row],[PESO UNI]]</f>
        <v>0</v>
      </c>
      <c r="Y1455" s="14">
        <f t="shared" si="200"/>
        <v>0</v>
      </c>
      <c r="Z1455" s="21">
        <f>Tabela1[[#This Row],[PESO TOTAL]]-Tabela1[[#This Row],[Peso Expedido]]</f>
        <v>0</v>
      </c>
      <c r="AA1455" s="18"/>
      <c r="AB1455" s="40"/>
      <c r="AC1455" s="40"/>
      <c r="AD1455" s="40"/>
      <c r="AE1455" s="40"/>
      <c r="AF1455" s="40"/>
      <c r="AG1455" s="40"/>
      <c r="AH1455" s="40"/>
      <c r="AI1455" s="40" t="str">
        <f t="shared" si="204"/>
        <v>ok</v>
      </c>
      <c r="AJ1455"/>
      <c r="AK1455" t="str">
        <f>Tabela1[[#This Row],[Coluna1]]&amp;Tabela1[[#This Row],[PEDIDO]]</f>
        <v/>
      </c>
      <c r="AL1455"/>
      <c r="AM1455"/>
      <c r="AN1455"/>
      <c r="AO1455" t="str">
        <f t="shared" si="201"/>
        <v>/</v>
      </c>
      <c r="AP1455" t="str">
        <f>Tabela1[[#This Row],[TAG]]&amp;Tabela1[[#This Row],[PEDIDO]]&amp;Tabela1[[#This Row],[PRODUTO]]</f>
        <v/>
      </c>
      <c r="AQ1455" s="23" t="str">
        <f>Tabela1[[#This Row],[PRODUTO]]&amp;Tabela1[[#This Row],[TAG]]</f>
        <v/>
      </c>
      <c r="AR1455" s="183">
        <f>Tabela1[[#This Row],[PESO TOTAL]]*Tabela1[[#This Row],[MATÉRIA PRIMA]]</f>
        <v>0</v>
      </c>
      <c r="AS1455" s="28">
        <f>Tabela1[[#This Row],[PESO TOTAL]]*Tabela1[[#This Row],[PREPARAÇÃO ]]</f>
        <v>0</v>
      </c>
      <c r="AT1455" s="28">
        <f>Tabela1[[#This Row],[PESO TOTAL]]*Tabela1[[#This Row],[CALDEIRARIA]]</f>
        <v>0</v>
      </c>
      <c r="AU1455" s="28">
        <f>Tabela1[[#This Row],[PESO TOTAL]]*Tabela1[[#This Row],[SOLDA]]</f>
        <v>0</v>
      </c>
      <c r="AV1455" s="28">
        <f>Tabela1[[#This Row],[PESO TOTAL]]*Tabela1[[#This Row],[ACABAMENTO]]</f>
        <v>0</v>
      </c>
      <c r="AW1455" s="28">
        <f>Tabela1[[#This Row],[PESO TOTAL]]*Tabela1[[#This Row],[PRONTO ACABADO]]</f>
        <v>0</v>
      </c>
      <c r="AX1455" s="28">
        <f>Tabela1[[#This Row],[PESO TOTAL]]*Tabela1[[#This Row],[EXPEDIÇÃO ]]</f>
        <v>0</v>
      </c>
      <c r="AY1455" s="28" t="str">
        <f>Tabela1[[#This Row],[PEDIDO]]&amp;Tabela1[[#This Row],[PRODUTO]]</f>
        <v/>
      </c>
      <c r="AZ1455" s="44">
        <f>IF(AF1455="",0,IF(ISTEXT(AF1455),H1455*VALUE(SUBSTITUTE(AF1455,"%",""))/100,H1455*AF1455))-Tabela1[[#This Row],[PRONTO ACABADO2]]</f>
        <v>0</v>
      </c>
      <c r="BA1455" s="44">
        <f>IF(AG1455="",0,IF(ISTEXT(AG1455),H1455*VALUE(SUBSTITUTE(AG1455,"%",""))/100,H1455*AG1455))-Tabela1[[#This Row],[PESO EXPEDIDO2]]</f>
        <v>0</v>
      </c>
      <c r="BB1455" s="44">
        <f t="shared" si="202"/>
        <v>0</v>
      </c>
      <c r="BC1455" s="44">
        <f t="shared" si="203"/>
        <v>0</v>
      </c>
      <c r="BD1455" s="44"/>
    </row>
    <row r="1456" spans="1:56" ht="15.75" hidden="1" customHeight="1" x14ac:dyDescent="0.25">
      <c r="A1456" s="6"/>
      <c r="B1456" s="22"/>
      <c r="C1456" s="7"/>
      <c r="D1456" s="46"/>
      <c r="E1456" s="7"/>
      <c r="F1456" s="7"/>
      <c r="G1456" s="44"/>
      <c r="H1456" s="41">
        <f>Tabela1[[#This Row],[PESO UNI]]*Tabela1[[#This Row],[QTE]]</f>
        <v>0</v>
      </c>
      <c r="I1456" s="7"/>
      <c r="J1456" s="8"/>
      <c r="K1456" s="8"/>
      <c r="L1456" s="9"/>
      <c r="M1456" s="10"/>
      <c r="N1456" s="8"/>
      <c r="O1456" s="12"/>
      <c r="P1456" s="13"/>
      <c r="Q1456" s="14">
        <f>Tabela1[[#This Row],[QTDE/ Fabricação]]-Tabela1[[#This Row],[QTE]]</f>
        <v>0</v>
      </c>
      <c r="R1456" s="19">
        <f t="shared" si="198"/>
        <v>0</v>
      </c>
      <c r="S1456" s="19">
        <f t="shared" si="197"/>
        <v>0</v>
      </c>
      <c r="T1456" s="20">
        <f t="shared" si="199"/>
        <v>0</v>
      </c>
      <c r="U1456" s="17">
        <f>IFERROR(SUMIF('LISTA DE EMBARQUE'!B:B,MICRO!E:E,'LISTA DE EMBARQUE'!G:G),"")</f>
        <v>0</v>
      </c>
      <c r="V1456" s="12" t="str">
        <f>IFERROR(VLOOKUP(Tabela1[[#This Row],[COD.MDE]],'LISTA DE EMBARQUE'!B:L,11,0),"")</f>
        <v/>
      </c>
      <c r="W1456" s="13" t="str">
        <f>IFERROR(COUNTIF(#REF!,Tabela1[[#This Row],[Colunas5]]),"")</f>
        <v/>
      </c>
      <c r="X1456" s="14">
        <f>Tabela1[[#This Row],[QIANTIDADE EXPEDIDA]]*Tabela1[[#This Row],[PESO UNI]]</f>
        <v>0</v>
      </c>
      <c r="Y1456" s="14">
        <f t="shared" si="200"/>
        <v>0</v>
      </c>
      <c r="Z1456" s="21">
        <f>Tabela1[[#This Row],[PESO TOTAL]]-Tabela1[[#This Row],[Peso Expedido]]</f>
        <v>0</v>
      </c>
      <c r="AA1456" s="18"/>
      <c r="AB1456" s="40"/>
      <c r="AC1456" s="40"/>
      <c r="AD1456" s="40"/>
      <c r="AE1456" s="40"/>
      <c r="AF1456" s="40"/>
      <c r="AG1456" s="40"/>
      <c r="AH1456" s="40"/>
      <c r="AI1456" s="40" t="str">
        <f t="shared" si="204"/>
        <v>ok</v>
      </c>
      <c r="AJ1456"/>
      <c r="AK1456" t="str">
        <f>Tabela1[[#This Row],[Coluna1]]&amp;Tabela1[[#This Row],[PEDIDO]]</f>
        <v/>
      </c>
      <c r="AL1456"/>
      <c r="AM1456"/>
      <c r="AN1456"/>
      <c r="AO1456" t="str">
        <f t="shared" si="201"/>
        <v>/</v>
      </c>
      <c r="AP1456" t="str">
        <f>Tabela1[[#This Row],[TAG]]&amp;Tabela1[[#This Row],[PEDIDO]]&amp;Tabela1[[#This Row],[PRODUTO]]</f>
        <v/>
      </c>
      <c r="AQ1456" s="23" t="str">
        <f>Tabela1[[#This Row],[PRODUTO]]&amp;Tabela1[[#This Row],[TAG]]</f>
        <v/>
      </c>
      <c r="AR1456" s="183">
        <f>Tabela1[[#This Row],[PESO TOTAL]]*Tabela1[[#This Row],[MATÉRIA PRIMA]]</f>
        <v>0</v>
      </c>
      <c r="AS1456" s="28">
        <f>Tabela1[[#This Row],[PESO TOTAL]]*Tabela1[[#This Row],[PREPARAÇÃO ]]</f>
        <v>0</v>
      </c>
      <c r="AT1456" s="28">
        <f>Tabela1[[#This Row],[PESO TOTAL]]*Tabela1[[#This Row],[CALDEIRARIA]]</f>
        <v>0</v>
      </c>
      <c r="AU1456" s="28">
        <f>Tabela1[[#This Row],[PESO TOTAL]]*Tabela1[[#This Row],[SOLDA]]</f>
        <v>0</v>
      </c>
      <c r="AV1456" s="28">
        <f>Tabela1[[#This Row],[PESO TOTAL]]*Tabela1[[#This Row],[ACABAMENTO]]</f>
        <v>0</v>
      </c>
      <c r="AW1456" s="28">
        <f>Tabela1[[#This Row],[PESO TOTAL]]*Tabela1[[#This Row],[PRONTO ACABADO]]</f>
        <v>0</v>
      </c>
      <c r="AX1456" s="28">
        <f>Tabela1[[#This Row],[PESO TOTAL]]*Tabela1[[#This Row],[EXPEDIÇÃO ]]</f>
        <v>0</v>
      </c>
      <c r="AY1456" s="28" t="str">
        <f>Tabela1[[#This Row],[PEDIDO]]&amp;Tabela1[[#This Row],[PRODUTO]]</f>
        <v/>
      </c>
      <c r="AZ1456" s="44">
        <f>IF(AF1456="",0,IF(ISTEXT(AF1456),H1456*VALUE(SUBSTITUTE(AF1456,"%",""))/100,H1456*AF1456))-Tabela1[[#This Row],[PRONTO ACABADO2]]</f>
        <v>0</v>
      </c>
      <c r="BA1456" s="44">
        <f>IF(AG1456="",0,IF(ISTEXT(AG1456),H1456*VALUE(SUBSTITUTE(AG1456,"%",""))/100,H1456*AG1456))-Tabela1[[#This Row],[PESO EXPEDIDO2]]</f>
        <v>0</v>
      </c>
      <c r="BB1456" s="44">
        <f t="shared" si="202"/>
        <v>0</v>
      </c>
      <c r="BC1456" s="44">
        <f t="shared" si="203"/>
        <v>0</v>
      </c>
      <c r="BD1456" s="44"/>
    </row>
    <row r="1457" spans="1:56" ht="15.75" hidden="1" customHeight="1" x14ac:dyDescent="0.25">
      <c r="A1457" s="6"/>
      <c r="B1457" s="22"/>
      <c r="C1457" s="7"/>
      <c r="D1457" s="46"/>
      <c r="E1457" s="7"/>
      <c r="F1457" s="7"/>
      <c r="G1457" s="44"/>
      <c r="H1457" s="41">
        <f>Tabela1[[#This Row],[PESO UNI]]*Tabela1[[#This Row],[QTE]]</f>
        <v>0</v>
      </c>
      <c r="I1457" s="7"/>
      <c r="J1457" s="8"/>
      <c r="K1457" s="8"/>
      <c r="L1457" s="9"/>
      <c r="M1457" s="10"/>
      <c r="N1457" s="8"/>
      <c r="O1457" s="12"/>
      <c r="P1457" s="13"/>
      <c r="Q1457" s="14">
        <f>Tabela1[[#This Row],[QTDE/ Fabricação]]-Tabela1[[#This Row],[QTE]]</f>
        <v>0</v>
      </c>
      <c r="R1457" s="19">
        <f t="shared" si="198"/>
        <v>0</v>
      </c>
      <c r="S1457" s="19">
        <f t="shared" si="197"/>
        <v>0</v>
      </c>
      <c r="T1457" s="20">
        <f t="shared" si="199"/>
        <v>0</v>
      </c>
      <c r="U1457" s="17">
        <f>IFERROR(SUMIF('LISTA DE EMBARQUE'!B:B,MICRO!E:E,'LISTA DE EMBARQUE'!G:G),"")</f>
        <v>0</v>
      </c>
      <c r="V1457" s="12" t="str">
        <f>IFERROR(VLOOKUP(Tabela1[[#This Row],[COD.MDE]],'LISTA DE EMBARQUE'!B:L,11,0),"")</f>
        <v/>
      </c>
      <c r="W1457" s="13" t="str">
        <f>IFERROR(COUNTIF(#REF!,Tabela1[[#This Row],[Colunas5]]),"")</f>
        <v/>
      </c>
      <c r="X1457" s="14">
        <f>Tabela1[[#This Row],[QIANTIDADE EXPEDIDA]]*Tabela1[[#This Row],[PESO UNI]]</f>
        <v>0</v>
      </c>
      <c r="Y1457" s="14">
        <f t="shared" si="200"/>
        <v>0</v>
      </c>
      <c r="Z1457" s="21">
        <f>Tabela1[[#This Row],[PESO TOTAL]]-Tabela1[[#This Row],[Peso Expedido]]</f>
        <v>0</v>
      </c>
      <c r="AA1457" s="18"/>
      <c r="AB1457" s="40"/>
      <c r="AC1457" s="40"/>
      <c r="AD1457" s="40"/>
      <c r="AE1457" s="40"/>
      <c r="AF1457" s="40"/>
      <c r="AG1457" s="40"/>
      <c r="AH1457" s="40"/>
      <c r="AI1457" s="40" t="str">
        <f t="shared" si="204"/>
        <v>ok</v>
      </c>
      <c r="AJ1457"/>
      <c r="AK1457" t="str">
        <f>Tabela1[[#This Row],[Coluna1]]&amp;Tabela1[[#This Row],[PEDIDO]]</f>
        <v/>
      </c>
      <c r="AL1457"/>
      <c r="AM1457"/>
      <c r="AN1457"/>
      <c r="AO1457" t="str">
        <f t="shared" si="201"/>
        <v>/</v>
      </c>
      <c r="AP1457" t="str">
        <f>Tabela1[[#This Row],[TAG]]&amp;Tabela1[[#This Row],[PEDIDO]]&amp;Tabela1[[#This Row],[PRODUTO]]</f>
        <v/>
      </c>
      <c r="AQ1457" s="23" t="str">
        <f>Tabela1[[#This Row],[PRODUTO]]&amp;Tabela1[[#This Row],[TAG]]</f>
        <v/>
      </c>
      <c r="AR1457" s="183">
        <f>Tabela1[[#This Row],[PESO TOTAL]]*Tabela1[[#This Row],[MATÉRIA PRIMA]]</f>
        <v>0</v>
      </c>
      <c r="AS1457" s="28">
        <f>Tabela1[[#This Row],[PESO TOTAL]]*Tabela1[[#This Row],[PREPARAÇÃO ]]</f>
        <v>0</v>
      </c>
      <c r="AT1457" s="28">
        <f>Tabela1[[#This Row],[PESO TOTAL]]*Tabela1[[#This Row],[CALDEIRARIA]]</f>
        <v>0</v>
      </c>
      <c r="AU1457" s="28">
        <f>Tabela1[[#This Row],[PESO TOTAL]]*Tabela1[[#This Row],[SOLDA]]</f>
        <v>0</v>
      </c>
      <c r="AV1457" s="28">
        <f>Tabela1[[#This Row],[PESO TOTAL]]*Tabela1[[#This Row],[ACABAMENTO]]</f>
        <v>0</v>
      </c>
      <c r="AW1457" s="28">
        <f>Tabela1[[#This Row],[PESO TOTAL]]*Tabela1[[#This Row],[PRONTO ACABADO]]</f>
        <v>0</v>
      </c>
      <c r="AX1457" s="28">
        <f>Tabela1[[#This Row],[PESO TOTAL]]*Tabela1[[#This Row],[EXPEDIÇÃO ]]</f>
        <v>0</v>
      </c>
      <c r="AY1457" s="28" t="str">
        <f>Tabela1[[#This Row],[PEDIDO]]&amp;Tabela1[[#This Row],[PRODUTO]]</f>
        <v/>
      </c>
      <c r="AZ1457" s="44">
        <f>IF(AF1457="",0,IF(ISTEXT(AF1457),H1457*VALUE(SUBSTITUTE(AF1457,"%",""))/100,H1457*AF1457))-Tabela1[[#This Row],[PRONTO ACABADO2]]</f>
        <v>0</v>
      </c>
      <c r="BA1457" s="44">
        <f>IF(AG1457="",0,IF(ISTEXT(AG1457),H1457*VALUE(SUBSTITUTE(AG1457,"%",""))/100,H1457*AG1457))-Tabela1[[#This Row],[PESO EXPEDIDO2]]</f>
        <v>0</v>
      </c>
      <c r="BB1457" s="44">
        <f t="shared" si="202"/>
        <v>0</v>
      </c>
      <c r="BC1457" s="44">
        <f t="shared" si="203"/>
        <v>0</v>
      </c>
      <c r="BD1457" s="44"/>
    </row>
    <row r="1458" spans="1:56" ht="15.75" hidden="1" customHeight="1" x14ac:dyDescent="0.25">
      <c r="A1458" s="6"/>
      <c r="B1458" s="22"/>
      <c r="C1458" s="7"/>
      <c r="D1458" s="46"/>
      <c r="E1458" s="7"/>
      <c r="F1458" s="7"/>
      <c r="G1458" s="44"/>
      <c r="H1458" s="41">
        <f>Tabela1[[#This Row],[PESO UNI]]*Tabela1[[#This Row],[QTE]]</f>
        <v>0</v>
      </c>
      <c r="I1458" s="7"/>
      <c r="J1458" s="8"/>
      <c r="K1458" s="8"/>
      <c r="L1458" s="9"/>
      <c r="M1458" s="10"/>
      <c r="N1458" s="8"/>
      <c r="O1458" s="12"/>
      <c r="P1458" s="13"/>
      <c r="Q1458" s="14">
        <f>Tabela1[[#This Row],[QTDE/ Fabricação]]-Tabela1[[#This Row],[QTE]]</f>
        <v>0</v>
      </c>
      <c r="R1458" s="19">
        <f t="shared" si="198"/>
        <v>0</v>
      </c>
      <c r="S1458" s="19">
        <f t="shared" si="197"/>
        <v>0</v>
      </c>
      <c r="T1458" s="20">
        <f t="shared" si="199"/>
        <v>0</v>
      </c>
      <c r="U1458" s="17">
        <f>IFERROR(SUMIF('LISTA DE EMBARQUE'!B:B,MICRO!E:E,'LISTA DE EMBARQUE'!G:G),"")</f>
        <v>0</v>
      </c>
      <c r="V1458" s="12" t="str">
        <f>IFERROR(VLOOKUP(Tabela1[[#This Row],[COD.MDE]],'LISTA DE EMBARQUE'!B:L,11,0),"")</f>
        <v/>
      </c>
      <c r="W1458" s="13" t="str">
        <f>IFERROR(COUNTIF(#REF!,Tabela1[[#This Row],[Colunas5]]),"")</f>
        <v/>
      </c>
      <c r="X1458" s="14">
        <f>Tabela1[[#This Row],[QIANTIDADE EXPEDIDA]]*Tabela1[[#This Row],[PESO UNI]]</f>
        <v>0</v>
      </c>
      <c r="Y1458" s="14">
        <f t="shared" si="200"/>
        <v>0</v>
      </c>
      <c r="Z1458" s="21">
        <f>Tabela1[[#This Row],[PESO TOTAL]]-Tabela1[[#This Row],[Peso Expedido]]</f>
        <v>0</v>
      </c>
      <c r="AA1458" s="18"/>
      <c r="AB1458" s="40"/>
      <c r="AC1458" s="40"/>
      <c r="AD1458" s="40"/>
      <c r="AE1458" s="40"/>
      <c r="AF1458" s="40"/>
      <c r="AG1458" s="40"/>
      <c r="AH1458" s="40"/>
      <c r="AI1458" s="40" t="str">
        <f t="shared" si="204"/>
        <v>ok</v>
      </c>
      <c r="AJ1458"/>
      <c r="AK1458" t="str">
        <f>Tabela1[[#This Row],[Coluna1]]&amp;Tabela1[[#This Row],[PEDIDO]]</f>
        <v/>
      </c>
      <c r="AL1458"/>
      <c r="AM1458"/>
      <c r="AN1458"/>
      <c r="AO1458" t="str">
        <f t="shared" si="201"/>
        <v>/</v>
      </c>
      <c r="AP1458" t="str">
        <f>Tabela1[[#This Row],[TAG]]&amp;Tabela1[[#This Row],[PEDIDO]]&amp;Tabela1[[#This Row],[PRODUTO]]</f>
        <v/>
      </c>
      <c r="AQ1458" s="23" t="str">
        <f>Tabela1[[#This Row],[PRODUTO]]&amp;Tabela1[[#This Row],[TAG]]</f>
        <v/>
      </c>
      <c r="AR1458" s="183">
        <f>Tabela1[[#This Row],[PESO TOTAL]]*Tabela1[[#This Row],[MATÉRIA PRIMA]]</f>
        <v>0</v>
      </c>
      <c r="AS1458" s="28">
        <f>Tabela1[[#This Row],[PESO TOTAL]]*Tabela1[[#This Row],[PREPARAÇÃO ]]</f>
        <v>0</v>
      </c>
      <c r="AT1458" s="28">
        <f>Tabela1[[#This Row],[PESO TOTAL]]*Tabela1[[#This Row],[CALDEIRARIA]]</f>
        <v>0</v>
      </c>
      <c r="AU1458" s="28">
        <f>Tabela1[[#This Row],[PESO TOTAL]]*Tabela1[[#This Row],[SOLDA]]</f>
        <v>0</v>
      </c>
      <c r="AV1458" s="28">
        <f>Tabela1[[#This Row],[PESO TOTAL]]*Tabela1[[#This Row],[ACABAMENTO]]</f>
        <v>0</v>
      </c>
      <c r="AW1458" s="28">
        <f>Tabela1[[#This Row],[PESO TOTAL]]*Tabela1[[#This Row],[PRONTO ACABADO]]</f>
        <v>0</v>
      </c>
      <c r="AX1458" s="28">
        <f>Tabela1[[#This Row],[PESO TOTAL]]*Tabela1[[#This Row],[EXPEDIÇÃO ]]</f>
        <v>0</v>
      </c>
      <c r="AY1458" s="28" t="str">
        <f>Tabela1[[#This Row],[PEDIDO]]&amp;Tabela1[[#This Row],[PRODUTO]]</f>
        <v/>
      </c>
      <c r="AZ1458" s="44">
        <f>IF(AF1458="",0,IF(ISTEXT(AF1458),H1458*VALUE(SUBSTITUTE(AF1458,"%",""))/100,H1458*AF1458))-Tabela1[[#This Row],[PRONTO ACABADO2]]</f>
        <v>0</v>
      </c>
      <c r="BA1458" s="44">
        <f>IF(AG1458="",0,IF(ISTEXT(AG1458),H1458*VALUE(SUBSTITUTE(AG1458,"%",""))/100,H1458*AG1458))-Tabela1[[#This Row],[PESO EXPEDIDO2]]</f>
        <v>0</v>
      </c>
      <c r="BB1458" s="44">
        <f t="shared" si="202"/>
        <v>0</v>
      </c>
      <c r="BC1458" s="44">
        <f t="shared" si="203"/>
        <v>0</v>
      </c>
      <c r="BD1458" s="44"/>
    </row>
    <row r="1459" spans="1:56" ht="15.75" hidden="1" customHeight="1" x14ac:dyDescent="0.25">
      <c r="A1459" s="6"/>
      <c r="B1459" s="22"/>
      <c r="C1459" s="7"/>
      <c r="D1459" s="46"/>
      <c r="E1459" s="7"/>
      <c r="F1459" s="7"/>
      <c r="G1459" s="44"/>
      <c r="H1459" s="41">
        <f>Tabela1[[#This Row],[PESO UNI]]*Tabela1[[#This Row],[QTE]]</f>
        <v>0</v>
      </c>
      <c r="I1459" s="7"/>
      <c r="J1459" s="8"/>
      <c r="K1459" s="8"/>
      <c r="L1459" s="9"/>
      <c r="M1459" s="10"/>
      <c r="N1459" s="8"/>
      <c r="O1459" s="12"/>
      <c r="P1459" s="13"/>
      <c r="Q1459" s="14">
        <f>Tabela1[[#This Row],[QTDE/ Fabricação]]-Tabela1[[#This Row],[QTE]]</f>
        <v>0</v>
      </c>
      <c r="R1459" s="19">
        <f t="shared" si="198"/>
        <v>0</v>
      </c>
      <c r="S1459" s="19">
        <f t="shared" si="197"/>
        <v>0</v>
      </c>
      <c r="T1459" s="20">
        <f t="shared" si="199"/>
        <v>0</v>
      </c>
      <c r="U1459" s="17">
        <f>IFERROR(SUMIF('LISTA DE EMBARQUE'!B:B,MICRO!E:E,'LISTA DE EMBARQUE'!G:G),"")</f>
        <v>0</v>
      </c>
      <c r="V1459" s="12" t="str">
        <f>IFERROR(VLOOKUP(Tabela1[[#This Row],[COD.MDE]],'LISTA DE EMBARQUE'!B:L,11,0),"")</f>
        <v/>
      </c>
      <c r="W1459" s="13" t="str">
        <f>IFERROR(COUNTIF(#REF!,Tabela1[[#This Row],[Colunas5]]),"")</f>
        <v/>
      </c>
      <c r="X1459" s="14">
        <f>Tabela1[[#This Row],[QIANTIDADE EXPEDIDA]]*Tabela1[[#This Row],[PESO UNI]]</f>
        <v>0</v>
      </c>
      <c r="Y1459" s="14">
        <f t="shared" si="200"/>
        <v>0</v>
      </c>
      <c r="Z1459" s="21">
        <f>Tabela1[[#This Row],[PESO TOTAL]]-Tabela1[[#This Row],[Peso Expedido]]</f>
        <v>0</v>
      </c>
      <c r="AA1459" s="18"/>
      <c r="AB1459" s="40"/>
      <c r="AC1459" s="40"/>
      <c r="AD1459" s="40"/>
      <c r="AE1459" s="40"/>
      <c r="AF1459" s="40"/>
      <c r="AG1459" s="40"/>
      <c r="AH1459" s="40"/>
      <c r="AI1459" s="40" t="str">
        <f t="shared" si="204"/>
        <v>ok</v>
      </c>
      <c r="AJ1459"/>
      <c r="AK1459" t="str">
        <f>Tabela1[[#This Row],[Coluna1]]&amp;Tabela1[[#This Row],[PEDIDO]]</f>
        <v/>
      </c>
      <c r="AL1459"/>
      <c r="AM1459"/>
      <c r="AN1459"/>
      <c r="AO1459" t="str">
        <f t="shared" si="201"/>
        <v>/</v>
      </c>
      <c r="AP1459" t="str">
        <f>Tabela1[[#This Row],[TAG]]&amp;Tabela1[[#This Row],[PEDIDO]]&amp;Tabela1[[#This Row],[PRODUTO]]</f>
        <v/>
      </c>
      <c r="AQ1459" s="23" t="str">
        <f>Tabela1[[#This Row],[PRODUTO]]&amp;Tabela1[[#This Row],[TAG]]</f>
        <v/>
      </c>
      <c r="AR1459" s="183">
        <f>Tabela1[[#This Row],[PESO TOTAL]]*Tabela1[[#This Row],[MATÉRIA PRIMA]]</f>
        <v>0</v>
      </c>
      <c r="AS1459" s="28">
        <f>Tabela1[[#This Row],[PESO TOTAL]]*Tabela1[[#This Row],[PREPARAÇÃO ]]</f>
        <v>0</v>
      </c>
      <c r="AT1459" s="28">
        <f>Tabela1[[#This Row],[PESO TOTAL]]*Tabela1[[#This Row],[CALDEIRARIA]]</f>
        <v>0</v>
      </c>
      <c r="AU1459" s="28">
        <f>Tabela1[[#This Row],[PESO TOTAL]]*Tabela1[[#This Row],[SOLDA]]</f>
        <v>0</v>
      </c>
      <c r="AV1459" s="28">
        <f>Tabela1[[#This Row],[PESO TOTAL]]*Tabela1[[#This Row],[ACABAMENTO]]</f>
        <v>0</v>
      </c>
      <c r="AW1459" s="28">
        <f>Tabela1[[#This Row],[PESO TOTAL]]*Tabela1[[#This Row],[PRONTO ACABADO]]</f>
        <v>0</v>
      </c>
      <c r="AX1459" s="28">
        <f>Tabela1[[#This Row],[PESO TOTAL]]*Tabela1[[#This Row],[EXPEDIÇÃO ]]</f>
        <v>0</v>
      </c>
      <c r="AY1459" s="28" t="str">
        <f>Tabela1[[#This Row],[PEDIDO]]&amp;Tabela1[[#This Row],[PRODUTO]]</f>
        <v/>
      </c>
      <c r="AZ1459" s="44">
        <f>IF(AF1459="",0,IF(ISTEXT(AF1459),H1459*VALUE(SUBSTITUTE(AF1459,"%",""))/100,H1459*AF1459))-Tabela1[[#This Row],[PRONTO ACABADO2]]</f>
        <v>0</v>
      </c>
      <c r="BA1459" s="44">
        <f>IF(AG1459="",0,IF(ISTEXT(AG1459),H1459*VALUE(SUBSTITUTE(AG1459,"%",""))/100,H1459*AG1459))-Tabela1[[#This Row],[PESO EXPEDIDO2]]</f>
        <v>0</v>
      </c>
      <c r="BB1459" s="44">
        <f t="shared" si="202"/>
        <v>0</v>
      </c>
      <c r="BC1459" s="44">
        <f t="shared" si="203"/>
        <v>0</v>
      </c>
      <c r="BD1459" s="44"/>
    </row>
    <row r="1460" spans="1:56" ht="15.75" hidden="1" customHeight="1" x14ac:dyDescent="0.25">
      <c r="A1460" s="6"/>
      <c r="B1460" s="22"/>
      <c r="C1460" s="7"/>
      <c r="D1460" s="46"/>
      <c r="E1460" s="7"/>
      <c r="F1460" s="7"/>
      <c r="G1460" s="44"/>
      <c r="H1460" s="41">
        <f>Tabela1[[#This Row],[PESO UNI]]*Tabela1[[#This Row],[QTE]]</f>
        <v>0</v>
      </c>
      <c r="I1460" s="7"/>
      <c r="J1460" s="8"/>
      <c r="K1460" s="8"/>
      <c r="L1460" s="9"/>
      <c r="M1460" s="10"/>
      <c r="N1460" s="8"/>
      <c r="O1460" s="12"/>
      <c r="P1460" s="13"/>
      <c r="Q1460" s="14">
        <f>Tabela1[[#This Row],[QTDE/ Fabricação]]-Tabela1[[#This Row],[QTE]]</f>
        <v>0</v>
      </c>
      <c r="R1460" s="19">
        <f t="shared" si="198"/>
        <v>0</v>
      </c>
      <c r="S1460" s="19">
        <f t="shared" si="197"/>
        <v>0</v>
      </c>
      <c r="T1460" s="20">
        <f t="shared" si="199"/>
        <v>0</v>
      </c>
      <c r="U1460" s="17">
        <f>IFERROR(SUMIF('LISTA DE EMBARQUE'!B:B,MICRO!E:E,'LISTA DE EMBARQUE'!G:G),"")</f>
        <v>0</v>
      </c>
      <c r="V1460" s="12" t="str">
        <f>IFERROR(VLOOKUP(Tabela1[[#This Row],[COD.MDE]],'LISTA DE EMBARQUE'!B:L,11,0),"")</f>
        <v/>
      </c>
      <c r="W1460" s="13" t="str">
        <f>IFERROR(COUNTIF(#REF!,Tabela1[[#This Row],[Colunas5]]),"")</f>
        <v/>
      </c>
      <c r="X1460" s="14">
        <f>Tabela1[[#This Row],[QIANTIDADE EXPEDIDA]]*Tabela1[[#This Row],[PESO UNI]]</f>
        <v>0</v>
      </c>
      <c r="Y1460" s="14">
        <f t="shared" si="200"/>
        <v>0</v>
      </c>
      <c r="Z1460" s="21">
        <f>Tabela1[[#This Row],[PESO TOTAL]]-Tabela1[[#This Row],[Peso Expedido]]</f>
        <v>0</v>
      </c>
      <c r="AA1460" s="18"/>
      <c r="AB1460" s="40"/>
      <c r="AC1460" s="40"/>
      <c r="AD1460" s="40"/>
      <c r="AE1460" s="40"/>
      <c r="AF1460" s="40"/>
      <c r="AG1460" s="40"/>
      <c r="AH1460" s="40"/>
      <c r="AI1460" s="40" t="str">
        <f t="shared" si="204"/>
        <v>ok</v>
      </c>
      <c r="AJ1460"/>
      <c r="AK1460" t="str">
        <f>Tabela1[[#This Row],[Coluna1]]&amp;Tabela1[[#This Row],[PEDIDO]]</f>
        <v/>
      </c>
      <c r="AL1460"/>
      <c r="AM1460"/>
      <c r="AN1460"/>
      <c r="AO1460" t="str">
        <f t="shared" si="201"/>
        <v>/</v>
      </c>
      <c r="AP1460" t="str">
        <f>Tabela1[[#This Row],[TAG]]&amp;Tabela1[[#This Row],[PEDIDO]]&amp;Tabela1[[#This Row],[PRODUTO]]</f>
        <v/>
      </c>
      <c r="AQ1460" s="23" t="str">
        <f>Tabela1[[#This Row],[PRODUTO]]&amp;Tabela1[[#This Row],[TAG]]</f>
        <v/>
      </c>
      <c r="AR1460" s="183">
        <f>Tabela1[[#This Row],[PESO TOTAL]]*Tabela1[[#This Row],[MATÉRIA PRIMA]]</f>
        <v>0</v>
      </c>
      <c r="AS1460" s="28">
        <f>Tabela1[[#This Row],[PESO TOTAL]]*Tabela1[[#This Row],[PREPARAÇÃO ]]</f>
        <v>0</v>
      </c>
      <c r="AT1460" s="28">
        <f>Tabela1[[#This Row],[PESO TOTAL]]*Tabela1[[#This Row],[CALDEIRARIA]]</f>
        <v>0</v>
      </c>
      <c r="AU1460" s="28">
        <f>Tabela1[[#This Row],[PESO TOTAL]]*Tabela1[[#This Row],[SOLDA]]</f>
        <v>0</v>
      </c>
      <c r="AV1460" s="28">
        <f>Tabela1[[#This Row],[PESO TOTAL]]*Tabela1[[#This Row],[ACABAMENTO]]</f>
        <v>0</v>
      </c>
      <c r="AW1460" s="28">
        <f>Tabela1[[#This Row],[PESO TOTAL]]*Tabela1[[#This Row],[PRONTO ACABADO]]</f>
        <v>0</v>
      </c>
      <c r="AX1460" s="28">
        <f>Tabela1[[#This Row],[PESO TOTAL]]*Tabela1[[#This Row],[EXPEDIÇÃO ]]</f>
        <v>0</v>
      </c>
      <c r="AY1460" s="28" t="str">
        <f>Tabela1[[#This Row],[PEDIDO]]&amp;Tabela1[[#This Row],[PRODUTO]]</f>
        <v/>
      </c>
      <c r="AZ1460" s="44">
        <f>IF(AF1460="",0,IF(ISTEXT(AF1460),H1460*VALUE(SUBSTITUTE(AF1460,"%",""))/100,H1460*AF1460))-Tabela1[[#This Row],[PRONTO ACABADO2]]</f>
        <v>0</v>
      </c>
      <c r="BA1460" s="44">
        <f>IF(AG1460="",0,IF(ISTEXT(AG1460),H1460*VALUE(SUBSTITUTE(AG1460,"%",""))/100,H1460*AG1460))-Tabela1[[#This Row],[PESO EXPEDIDO2]]</f>
        <v>0</v>
      </c>
      <c r="BB1460" s="44">
        <f t="shared" si="202"/>
        <v>0</v>
      </c>
      <c r="BC1460" s="44">
        <f t="shared" si="203"/>
        <v>0</v>
      </c>
      <c r="BD1460" s="44"/>
    </row>
    <row r="1461" spans="1:56" ht="15.75" hidden="1" customHeight="1" x14ac:dyDescent="0.25">
      <c r="A1461" s="6"/>
      <c r="B1461" s="22"/>
      <c r="C1461" s="7"/>
      <c r="D1461" s="46"/>
      <c r="E1461" s="7"/>
      <c r="F1461" s="7"/>
      <c r="G1461" s="44"/>
      <c r="H1461" s="41">
        <f>Tabela1[[#This Row],[PESO UNI]]*Tabela1[[#This Row],[QTE]]</f>
        <v>0</v>
      </c>
      <c r="I1461" s="7"/>
      <c r="J1461" s="8"/>
      <c r="K1461" s="8"/>
      <c r="L1461" s="9"/>
      <c r="M1461" s="10"/>
      <c r="N1461" s="8"/>
      <c r="O1461" s="12"/>
      <c r="P1461" s="13"/>
      <c r="Q1461" s="14">
        <f>Tabela1[[#This Row],[QTDE/ Fabricação]]-Tabela1[[#This Row],[QTE]]</f>
        <v>0</v>
      </c>
      <c r="R1461" s="19">
        <f t="shared" si="198"/>
        <v>0</v>
      </c>
      <c r="S1461" s="19">
        <f t="shared" si="197"/>
        <v>0</v>
      </c>
      <c r="T1461" s="20">
        <f t="shared" si="199"/>
        <v>0</v>
      </c>
      <c r="U1461" s="17">
        <f>IFERROR(SUMIF('LISTA DE EMBARQUE'!B:B,MICRO!E:E,'LISTA DE EMBARQUE'!G:G),"")</f>
        <v>0</v>
      </c>
      <c r="V1461" s="12" t="str">
        <f>IFERROR(VLOOKUP(Tabela1[[#This Row],[COD.MDE]],'LISTA DE EMBARQUE'!B:L,11,0),"")</f>
        <v/>
      </c>
      <c r="W1461" s="13" t="str">
        <f>IFERROR(COUNTIF(#REF!,Tabela1[[#This Row],[Colunas5]]),"")</f>
        <v/>
      </c>
      <c r="X1461" s="14">
        <f>Tabela1[[#This Row],[QIANTIDADE EXPEDIDA]]*Tabela1[[#This Row],[PESO UNI]]</f>
        <v>0</v>
      </c>
      <c r="Y1461" s="14">
        <f t="shared" si="200"/>
        <v>0</v>
      </c>
      <c r="Z1461" s="21">
        <f>Tabela1[[#This Row],[PESO TOTAL]]-Tabela1[[#This Row],[Peso Expedido]]</f>
        <v>0</v>
      </c>
      <c r="AA1461" s="18"/>
      <c r="AB1461" s="40"/>
      <c r="AC1461" s="40"/>
      <c r="AD1461" s="40"/>
      <c r="AE1461" s="40"/>
      <c r="AF1461" s="40"/>
      <c r="AG1461" s="40"/>
      <c r="AH1461" s="40"/>
      <c r="AI1461" s="40" t="str">
        <f t="shared" si="204"/>
        <v>ok</v>
      </c>
      <c r="AJ1461"/>
      <c r="AK1461" t="str">
        <f>Tabela1[[#This Row],[Coluna1]]&amp;Tabela1[[#This Row],[PEDIDO]]</f>
        <v/>
      </c>
      <c r="AL1461"/>
      <c r="AM1461"/>
      <c r="AN1461"/>
      <c r="AO1461" t="str">
        <f t="shared" si="201"/>
        <v>/</v>
      </c>
      <c r="AP1461" t="str">
        <f>Tabela1[[#This Row],[TAG]]&amp;Tabela1[[#This Row],[PEDIDO]]&amp;Tabela1[[#This Row],[PRODUTO]]</f>
        <v/>
      </c>
      <c r="AQ1461" s="23" t="str">
        <f>Tabela1[[#This Row],[PRODUTO]]&amp;Tabela1[[#This Row],[TAG]]</f>
        <v/>
      </c>
      <c r="AR1461" s="183">
        <f>Tabela1[[#This Row],[PESO TOTAL]]*Tabela1[[#This Row],[MATÉRIA PRIMA]]</f>
        <v>0</v>
      </c>
      <c r="AS1461" s="28">
        <f>Tabela1[[#This Row],[PESO TOTAL]]*Tabela1[[#This Row],[PREPARAÇÃO ]]</f>
        <v>0</v>
      </c>
      <c r="AT1461" s="28">
        <f>Tabela1[[#This Row],[PESO TOTAL]]*Tabela1[[#This Row],[CALDEIRARIA]]</f>
        <v>0</v>
      </c>
      <c r="AU1461" s="28">
        <f>Tabela1[[#This Row],[PESO TOTAL]]*Tabela1[[#This Row],[SOLDA]]</f>
        <v>0</v>
      </c>
      <c r="AV1461" s="28">
        <f>Tabela1[[#This Row],[PESO TOTAL]]*Tabela1[[#This Row],[ACABAMENTO]]</f>
        <v>0</v>
      </c>
      <c r="AW1461" s="28">
        <f>Tabela1[[#This Row],[PESO TOTAL]]*Tabela1[[#This Row],[PRONTO ACABADO]]</f>
        <v>0</v>
      </c>
      <c r="AX1461" s="28">
        <f>Tabela1[[#This Row],[PESO TOTAL]]*Tabela1[[#This Row],[EXPEDIÇÃO ]]</f>
        <v>0</v>
      </c>
      <c r="AY1461" s="28" t="str">
        <f>Tabela1[[#This Row],[PEDIDO]]&amp;Tabela1[[#This Row],[PRODUTO]]</f>
        <v/>
      </c>
      <c r="AZ1461" s="44">
        <f>IF(AF1461="",0,IF(ISTEXT(AF1461),H1461*VALUE(SUBSTITUTE(AF1461,"%",""))/100,H1461*AF1461))-Tabela1[[#This Row],[PRONTO ACABADO2]]</f>
        <v>0</v>
      </c>
      <c r="BA1461" s="44">
        <f>IF(AG1461="",0,IF(ISTEXT(AG1461),H1461*VALUE(SUBSTITUTE(AG1461,"%",""))/100,H1461*AG1461))-Tabela1[[#This Row],[PESO EXPEDIDO2]]</f>
        <v>0</v>
      </c>
      <c r="BB1461" s="44">
        <f t="shared" si="202"/>
        <v>0</v>
      </c>
      <c r="BC1461" s="44">
        <f t="shared" si="203"/>
        <v>0</v>
      </c>
      <c r="BD1461" s="44"/>
    </row>
    <row r="1462" spans="1:56" ht="15.75" hidden="1" customHeight="1" x14ac:dyDescent="0.25">
      <c r="A1462" s="6"/>
      <c r="B1462" s="22"/>
      <c r="C1462" s="7"/>
      <c r="D1462" s="46"/>
      <c r="E1462" s="7"/>
      <c r="F1462" s="7"/>
      <c r="G1462" s="44"/>
      <c r="H1462" s="41">
        <f>Tabela1[[#This Row],[PESO UNI]]*Tabela1[[#This Row],[QTE]]</f>
        <v>0</v>
      </c>
      <c r="I1462" s="7"/>
      <c r="J1462" s="8"/>
      <c r="K1462" s="8"/>
      <c r="L1462" s="9"/>
      <c r="M1462" s="10"/>
      <c r="N1462" s="8"/>
      <c r="O1462" s="12"/>
      <c r="P1462" s="13"/>
      <c r="Q1462" s="14">
        <f>Tabela1[[#This Row],[QTDE/ Fabricação]]-Tabela1[[#This Row],[QTE]]</f>
        <v>0</v>
      </c>
      <c r="R1462" s="19">
        <f t="shared" si="198"/>
        <v>0</v>
      </c>
      <c r="S1462" s="19">
        <f t="shared" si="197"/>
        <v>0</v>
      </c>
      <c r="T1462" s="20">
        <f t="shared" si="199"/>
        <v>0</v>
      </c>
      <c r="U1462" s="17">
        <f>IFERROR(SUMIF('LISTA DE EMBARQUE'!B:B,MICRO!E:E,'LISTA DE EMBARQUE'!G:G),"")</f>
        <v>0</v>
      </c>
      <c r="V1462" s="12" t="str">
        <f>IFERROR(VLOOKUP(Tabela1[[#This Row],[COD.MDE]],'LISTA DE EMBARQUE'!B:L,11,0),"")</f>
        <v/>
      </c>
      <c r="W1462" s="13" t="str">
        <f>IFERROR(COUNTIF(#REF!,Tabela1[[#This Row],[Colunas5]]),"")</f>
        <v/>
      </c>
      <c r="X1462" s="14">
        <f>Tabela1[[#This Row],[QIANTIDADE EXPEDIDA]]*Tabela1[[#This Row],[PESO UNI]]</f>
        <v>0</v>
      </c>
      <c r="Y1462" s="14">
        <f t="shared" si="200"/>
        <v>0</v>
      </c>
      <c r="Z1462" s="21">
        <f>Tabela1[[#This Row],[PESO TOTAL]]-Tabela1[[#This Row],[Peso Expedido]]</f>
        <v>0</v>
      </c>
      <c r="AA1462" s="18"/>
      <c r="AB1462" s="40"/>
      <c r="AC1462" s="40"/>
      <c r="AD1462" s="40"/>
      <c r="AE1462" s="40"/>
      <c r="AF1462" s="40"/>
      <c r="AG1462" s="40"/>
      <c r="AH1462" s="40"/>
      <c r="AI1462" s="40" t="str">
        <f t="shared" si="204"/>
        <v>ok</v>
      </c>
      <c r="AJ1462"/>
      <c r="AK1462" t="str">
        <f>Tabela1[[#This Row],[Coluna1]]&amp;Tabela1[[#This Row],[PEDIDO]]</f>
        <v/>
      </c>
      <c r="AL1462"/>
      <c r="AM1462"/>
      <c r="AN1462"/>
      <c r="AO1462" t="str">
        <f t="shared" si="201"/>
        <v>/</v>
      </c>
      <c r="AP1462" t="str">
        <f>Tabela1[[#This Row],[TAG]]&amp;Tabela1[[#This Row],[PEDIDO]]&amp;Tabela1[[#This Row],[PRODUTO]]</f>
        <v/>
      </c>
      <c r="AQ1462" s="23" t="str">
        <f>Tabela1[[#This Row],[PRODUTO]]&amp;Tabela1[[#This Row],[TAG]]</f>
        <v/>
      </c>
      <c r="AR1462" s="183">
        <f>Tabela1[[#This Row],[PESO TOTAL]]*Tabela1[[#This Row],[MATÉRIA PRIMA]]</f>
        <v>0</v>
      </c>
      <c r="AS1462" s="28">
        <f>Tabela1[[#This Row],[PESO TOTAL]]*Tabela1[[#This Row],[PREPARAÇÃO ]]</f>
        <v>0</v>
      </c>
      <c r="AT1462" s="28">
        <f>Tabela1[[#This Row],[PESO TOTAL]]*Tabela1[[#This Row],[CALDEIRARIA]]</f>
        <v>0</v>
      </c>
      <c r="AU1462" s="28">
        <f>Tabela1[[#This Row],[PESO TOTAL]]*Tabela1[[#This Row],[SOLDA]]</f>
        <v>0</v>
      </c>
      <c r="AV1462" s="28">
        <f>Tabela1[[#This Row],[PESO TOTAL]]*Tabela1[[#This Row],[ACABAMENTO]]</f>
        <v>0</v>
      </c>
      <c r="AW1462" s="28">
        <f>Tabela1[[#This Row],[PESO TOTAL]]*Tabela1[[#This Row],[PRONTO ACABADO]]</f>
        <v>0</v>
      </c>
      <c r="AX1462" s="28">
        <f>Tabela1[[#This Row],[PESO TOTAL]]*Tabela1[[#This Row],[EXPEDIÇÃO ]]</f>
        <v>0</v>
      </c>
      <c r="AY1462" s="28" t="str">
        <f>Tabela1[[#This Row],[PEDIDO]]&amp;Tabela1[[#This Row],[PRODUTO]]</f>
        <v/>
      </c>
      <c r="AZ1462" s="44">
        <f>IF(AF1462="",0,IF(ISTEXT(AF1462),H1462*VALUE(SUBSTITUTE(AF1462,"%",""))/100,H1462*AF1462))-Tabela1[[#This Row],[PRONTO ACABADO2]]</f>
        <v>0</v>
      </c>
      <c r="BA1462" s="44">
        <f>IF(AG1462="",0,IF(ISTEXT(AG1462),H1462*VALUE(SUBSTITUTE(AG1462,"%",""))/100,H1462*AG1462))-Tabela1[[#This Row],[PESO EXPEDIDO2]]</f>
        <v>0</v>
      </c>
      <c r="BB1462" s="44">
        <f t="shared" si="202"/>
        <v>0</v>
      </c>
      <c r="BC1462" s="44">
        <f t="shared" si="203"/>
        <v>0</v>
      </c>
      <c r="BD1462" s="44"/>
    </row>
    <row r="1463" spans="1:56" ht="15.75" hidden="1" customHeight="1" x14ac:dyDescent="0.25">
      <c r="A1463" s="6"/>
      <c r="B1463" s="22"/>
      <c r="C1463" s="7"/>
      <c r="D1463" s="46"/>
      <c r="E1463" s="7"/>
      <c r="F1463" s="7"/>
      <c r="G1463" s="44"/>
      <c r="H1463" s="41">
        <f>Tabela1[[#This Row],[PESO UNI]]*Tabela1[[#This Row],[QTE]]</f>
        <v>0</v>
      </c>
      <c r="I1463" s="7"/>
      <c r="J1463" s="8"/>
      <c r="K1463" s="8"/>
      <c r="L1463" s="9"/>
      <c r="M1463" s="10"/>
      <c r="N1463" s="8"/>
      <c r="O1463" s="12"/>
      <c r="P1463" s="13"/>
      <c r="Q1463" s="14">
        <f>Tabela1[[#This Row],[QTDE/ Fabricação]]-Tabela1[[#This Row],[QTE]]</f>
        <v>0</v>
      </c>
      <c r="R1463" s="19">
        <f t="shared" si="198"/>
        <v>0</v>
      </c>
      <c r="S1463" s="19">
        <f t="shared" si="197"/>
        <v>0</v>
      </c>
      <c r="T1463" s="20">
        <f t="shared" si="199"/>
        <v>0</v>
      </c>
      <c r="U1463" s="17">
        <f>IFERROR(SUMIF('LISTA DE EMBARQUE'!B:B,MICRO!E:E,'LISTA DE EMBARQUE'!G:G),"")</f>
        <v>0</v>
      </c>
      <c r="V1463" s="12" t="str">
        <f>IFERROR(VLOOKUP(Tabela1[[#This Row],[COD.MDE]],'LISTA DE EMBARQUE'!B:L,11,0),"")</f>
        <v/>
      </c>
      <c r="W1463" s="13" t="str">
        <f>IFERROR(COUNTIF(#REF!,Tabela1[[#This Row],[Colunas5]]),"")</f>
        <v/>
      </c>
      <c r="X1463" s="14">
        <f>Tabela1[[#This Row],[QIANTIDADE EXPEDIDA]]*Tabela1[[#This Row],[PESO UNI]]</f>
        <v>0</v>
      </c>
      <c r="Y1463" s="14">
        <f t="shared" si="200"/>
        <v>0</v>
      </c>
      <c r="Z1463" s="21">
        <f>Tabela1[[#This Row],[PESO TOTAL]]-Tabela1[[#This Row],[Peso Expedido]]</f>
        <v>0</v>
      </c>
      <c r="AA1463" s="18"/>
      <c r="AB1463" s="40"/>
      <c r="AC1463" s="40"/>
      <c r="AD1463" s="40"/>
      <c r="AE1463" s="40"/>
      <c r="AF1463" s="40"/>
      <c r="AG1463" s="40"/>
      <c r="AH1463" s="40"/>
      <c r="AI1463" s="40" t="str">
        <f t="shared" si="204"/>
        <v>ok</v>
      </c>
      <c r="AJ1463"/>
      <c r="AK1463" t="str">
        <f>Tabela1[[#This Row],[Coluna1]]&amp;Tabela1[[#This Row],[PEDIDO]]</f>
        <v/>
      </c>
      <c r="AL1463"/>
      <c r="AM1463"/>
      <c r="AN1463"/>
      <c r="AO1463" t="str">
        <f t="shared" si="201"/>
        <v>/</v>
      </c>
      <c r="AP1463" t="str">
        <f>Tabela1[[#This Row],[TAG]]&amp;Tabela1[[#This Row],[PEDIDO]]&amp;Tabela1[[#This Row],[PRODUTO]]</f>
        <v/>
      </c>
      <c r="AQ1463" s="23" t="str">
        <f>Tabela1[[#This Row],[PRODUTO]]&amp;Tabela1[[#This Row],[TAG]]</f>
        <v/>
      </c>
      <c r="AR1463" s="183">
        <f>Tabela1[[#This Row],[PESO TOTAL]]*Tabela1[[#This Row],[MATÉRIA PRIMA]]</f>
        <v>0</v>
      </c>
      <c r="AS1463" s="28">
        <f>Tabela1[[#This Row],[PESO TOTAL]]*Tabela1[[#This Row],[PREPARAÇÃO ]]</f>
        <v>0</v>
      </c>
      <c r="AT1463" s="28">
        <f>Tabela1[[#This Row],[PESO TOTAL]]*Tabela1[[#This Row],[CALDEIRARIA]]</f>
        <v>0</v>
      </c>
      <c r="AU1463" s="28">
        <f>Tabela1[[#This Row],[PESO TOTAL]]*Tabela1[[#This Row],[SOLDA]]</f>
        <v>0</v>
      </c>
      <c r="AV1463" s="28">
        <f>Tabela1[[#This Row],[PESO TOTAL]]*Tabela1[[#This Row],[ACABAMENTO]]</f>
        <v>0</v>
      </c>
      <c r="AW1463" s="28">
        <f>Tabela1[[#This Row],[PESO TOTAL]]*Tabela1[[#This Row],[PRONTO ACABADO]]</f>
        <v>0</v>
      </c>
      <c r="AX1463" s="28">
        <f>Tabela1[[#This Row],[PESO TOTAL]]*Tabela1[[#This Row],[EXPEDIÇÃO ]]</f>
        <v>0</v>
      </c>
      <c r="AY1463" s="28" t="str">
        <f>Tabela1[[#This Row],[PEDIDO]]&amp;Tabela1[[#This Row],[PRODUTO]]</f>
        <v/>
      </c>
      <c r="AZ1463" s="44">
        <f>IF(AF1463="",0,IF(ISTEXT(AF1463),H1463*VALUE(SUBSTITUTE(AF1463,"%",""))/100,H1463*AF1463))-Tabela1[[#This Row],[PRONTO ACABADO2]]</f>
        <v>0</v>
      </c>
      <c r="BA1463" s="44">
        <f>IF(AG1463="",0,IF(ISTEXT(AG1463),H1463*VALUE(SUBSTITUTE(AG1463,"%",""))/100,H1463*AG1463))-Tabela1[[#This Row],[PESO EXPEDIDO2]]</f>
        <v>0</v>
      </c>
      <c r="BB1463" s="44">
        <f t="shared" si="202"/>
        <v>0</v>
      </c>
      <c r="BC1463" s="44">
        <f t="shared" si="203"/>
        <v>0</v>
      </c>
      <c r="BD1463" s="44"/>
    </row>
    <row r="1464" spans="1:56" ht="15.75" hidden="1" customHeight="1" x14ac:dyDescent="0.25">
      <c r="A1464" s="6"/>
      <c r="B1464" s="22"/>
      <c r="C1464" s="7"/>
      <c r="D1464" s="46"/>
      <c r="E1464" s="7"/>
      <c r="F1464" s="7"/>
      <c r="G1464" s="44"/>
      <c r="H1464" s="41">
        <f>Tabela1[[#This Row],[PESO UNI]]*Tabela1[[#This Row],[QTE]]</f>
        <v>0</v>
      </c>
      <c r="I1464" s="7"/>
      <c r="J1464" s="8"/>
      <c r="K1464" s="8"/>
      <c r="L1464" s="9"/>
      <c r="M1464" s="10"/>
      <c r="N1464" s="8"/>
      <c r="O1464" s="12"/>
      <c r="P1464" s="13"/>
      <c r="Q1464" s="14">
        <f>Tabela1[[#This Row],[QTDE/ Fabricação]]-Tabela1[[#This Row],[QTE]]</f>
        <v>0</v>
      </c>
      <c r="R1464" s="19">
        <f t="shared" si="198"/>
        <v>0</v>
      </c>
      <c r="S1464" s="19">
        <f t="shared" si="197"/>
        <v>0</v>
      </c>
      <c r="T1464" s="20">
        <f t="shared" si="199"/>
        <v>0</v>
      </c>
      <c r="U1464" s="17">
        <f>IFERROR(SUMIF('LISTA DE EMBARQUE'!B:B,MICRO!E:E,'LISTA DE EMBARQUE'!G:G),"")</f>
        <v>0</v>
      </c>
      <c r="V1464" s="12" t="str">
        <f>IFERROR(VLOOKUP(Tabela1[[#This Row],[COD.MDE]],'LISTA DE EMBARQUE'!B:L,11,0),"")</f>
        <v/>
      </c>
      <c r="W1464" s="13" t="str">
        <f>IFERROR(COUNTIF(#REF!,Tabela1[[#This Row],[Colunas5]]),"")</f>
        <v/>
      </c>
      <c r="X1464" s="14">
        <f>Tabela1[[#This Row],[QIANTIDADE EXPEDIDA]]*Tabela1[[#This Row],[PESO UNI]]</f>
        <v>0</v>
      </c>
      <c r="Y1464" s="14">
        <f t="shared" si="200"/>
        <v>0</v>
      </c>
      <c r="Z1464" s="21">
        <f>Tabela1[[#This Row],[PESO TOTAL]]-Tabela1[[#This Row],[Peso Expedido]]</f>
        <v>0</v>
      </c>
      <c r="AA1464" s="18"/>
      <c r="AB1464" s="40"/>
      <c r="AC1464" s="40"/>
      <c r="AD1464" s="40"/>
      <c r="AE1464" s="40"/>
      <c r="AF1464" s="40"/>
      <c r="AG1464" s="40"/>
      <c r="AH1464" s="40"/>
      <c r="AI1464" s="40" t="str">
        <f t="shared" si="204"/>
        <v>ok</v>
      </c>
      <c r="AJ1464"/>
      <c r="AK1464" t="str">
        <f>Tabela1[[#This Row],[Coluna1]]&amp;Tabela1[[#This Row],[PEDIDO]]</f>
        <v/>
      </c>
      <c r="AL1464"/>
      <c r="AM1464"/>
      <c r="AN1464"/>
      <c r="AO1464" t="str">
        <f t="shared" si="201"/>
        <v>/</v>
      </c>
      <c r="AP1464" t="str">
        <f>Tabela1[[#This Row],[TAG]]&amp;Tabela1[[#This Row],[PEDIDO]]&amp;Tabela1[[#This Row],[PRODUTO]]</f>
        <v/>
      </c>
      <c r="AQ1464" s="23" t="str">
        <f>Tabela1[[#This Row],[PRODUTO]]&amp;Tabela1[[#This Row],[TAG]]</f>
        <v/>
      </c>
      <c r="AR1464" s="183">
        <f>Tabela1[[#This Row],[PESO TOTAL]]*Tabela1[[#This Row],[MATÉRIA PRIMA]]</f>
        <v>0</v>
      </c>
      <c r="AS1464" s="28">
        <f>Tabela1[[#This Row],[PESO TOTAL]]*Tabela1[[#This Row],[PREPARAÇÃO ]]</f>
        <v>0</v>
      </c>
      <c r="AT1464" s="28">
        <f>Tabela1[[#This Row],[PESO TOTAL]]*Tabela1[[#This Row],[CALDEIRARIA]]</f>
        <v>0</v>
      </c>
      <c r="AU1464" s="28">
        <f>Tabela1[[#This Row],[PESO TOTAL]]*Tabela1[[#This Row],[SOLDA]]</f>
        <v>0</v>
      </c>
      <c r="AV1464" s="28">
        <f>Tabela1[[#This Row],[PESO TOTAL]]*Tabela1[[#This Row],[ACABAMENTO]]</f>
        <v>0</v>
      </c>
      <c r="AW1464" s="28">
        <f>Tabela1[[#This Row],[PESO TOTAL]]*Tabela1[[#This Row],[PRONTO ACABADO]]</f>
        <v>0</v>
      </c>
      <c r="AX1464" s="28">
        <f>Tabela1[[#This Row],[PESO TOTAL]]*Tabela1[[#This Row],[EXPEDIÇÃO ]]</f>
        <v>0</v>
      </c>
      <c r="AY1464" s="28" t="str">
        <f>Tabela1[[#This Row],[PEDIDO]]&amp;Tabela1[[#This Row],[PRODUTO]]</f>
        <v/>
      </c>
      <c r="AZ1464" s="44">
        <f>IF(AF1464="",0,IF(ISTEXT(AF1464),H1464*VALUE(SUBSTITUTE(AF1464,"%",""))/100,H1464*AF1464))-Tabela1[[#This Row],[PRONTO ACABADO2]]</f>
        <v>0</v>
      </c>
      <c r="BA1464" s="44">
        <f>IF(AG1464="",0,IF(ISTEXT(AG1464),H1464*VALUE(SUBSTITUTE(AG1464,"%",""))/100,H1464*AG1464))-Tabela1[[#This Row],[PESO EXPEDIDO2]]</f>
        <v>0</v>
      </c>
      <c r="BB1464" s="44">
        <f t="shared" si="202"/>
        <v>0</v>
      </c>
      <c r="BC1464" s="44">
        <f t="shared" si="203"/>
        <v>0</v>
      </c>
      <c r="BD1464" s="44"/>
    </row>
    <row r="1465" spans="1:56" ht="15.75" hidden="1" customHeight="1" x14ac:dyDescent="0.25">
      <c r="A1465" s="6"/>
      <c r="B1465" s="22"/>
      <c r="C1465" s="7"/>
      <c r="D1465" s="46"/>
      <c r="E1465" s="7"/>
      <c r="F1465" s="7"/>
      <c r="G1465" s="44"/>
      <c r="H1465" s="41">
        <f>Tabela1[[#This Row],[PESO UNI]]*Tabela1[[#This Row],[QTE]]</f>
        <v>0</v>
      </c>
      <c r="I1465" s="7"/>
      <c r="J1465" s="8"/>
      <c r="K1465" s="8"/>
      <c r="L1465" s="9"/>
      <c r="M1465" s="10"/>
      <c r="N1465" s="8"/>
      <c r="O1465" s="12"/>
      <c r="P1465" s="13"/>
      <c r="Q1465" s="14">
        <f>Tabela1[[#This Row],[QTDE/ Fabricação]]-Tabela1[[#This Row],[QTE]]</f>
        <v>0</v>
      </c>
      <c r="R1465" s="19">
        <f t="shared" si="198"/>
        <v>0</v>
      </c>
      <c r="S1465" s="19">
        <f t="shared" si="197"/>
        <v>0</v>
      </c>
      <c r="T1465" s="20">
        <f t="shared" si="199"/>
        <v>0</v>
      </c>
      <c r="U1465" s="17">
        <f>IFERROR(SUMIF('LISTA DE EMBARQUE'!B:B,MICRO!E:E,'LISTA DE EMBARQUE'!G:G),"")</f>
        <v>0</v>
      </c>
      <c r="V1465" s="12" t="str">
        <f>IFERROR(VLOOKUP(Tabela1[[#This Row],[COD.MDE]],'LISTA DE EMBARQUE'!B:L,11,0),"")</f>
        <v/>
      </c>
      <c r="W1465" s="13" t="str">
        <f>IFERROR(COUNTIF(#REF!,Tabela1[[#This Row],[Colunas5]]),"")</f>
        <v/>
      </c>
      <c r="X1465" s="14">
        <f>Tabela1[[#This Row],[QIANTIDADE EXPEDIDA]]*Tabela1[[#This Row],[PESO UNI]]</f>
        <v>0</v>
      </c>
      <c r="Y1465" s="14">
        <f t="shared" si="200"/>
        <v>0</v>
      </c>
      <c r="Z1465" s="21">
        <f>Tabela1[[#This Row],[PESO TOTAL]]-Tabela1[[#This Row],[Peso Expedido]]</f>
        <v>0</v>
      </c>
      <c r="AA1465" s="18"/>
      <c r="AB1465" s="40"/>
      <c r="AC1465" s="40"/>
      <c r="AD1465" s="40"/>
      <c r="AE1465" s="40"/>
      <c r="AF1465" s="40"/>
      <c r="AG1465" s="40"/>
      <c r="AH1465" s="40"/>
      <c r="AI1465" s="40" t="str">
        <f t="shared" si="204"/>
        <v>ok</v>
      </c>
      <c r="AJ1465"/>
      <c r="AK1465" t="str">
        <f>Tabela1[[#This Row],[Coluna1]]&amp;Tabela1[[#This Row],[PEDIDO]]</f>
        <v/>
      </c>
      <c r="AL1465"/>
      <c r="AM1465"/>
      <c r="AN1465"/>
      <c r="AO1465" t="str">
        <f t="shared" si="201"/>
        <v>/</v>
      </c>
      <c r="AP1465" t="str">
        <f>Tabela1[[#This Row],[TAG]]&amp;Tabela1[[#This Row],[PEDIDO]]&amp;Tabela1[[#This Row],[PRODUTO]]</f>
        <v/>
      </c>
      <c r="AQ1465" s="23" t="str">
        <f>Tabela1[[#This Row],[PRODUTO]]&amp;Tabela1[[#This Row],[TAG]]</f>
        <v/>
      </c>
      <c r="AR1465" s="183">
        <f>Tabela1[[#This Row],[PESO TOTAL]]*Tabela1[[#This Row],[MATÉRIA PRIMA]]</f>
        <v>0</v>
      </c>
      <c r="AS1465" s="28">
        <f>Tabela1[[#This Row],[PESO TOTAL]]*Tabela1[[#This Row],[PREPARAÇÃO ]]</f>
        <v>0</v>
      </c>
      <c r="AT1465" s="28">
        <f>Tabela1[[#This Row],[PESO TOTAL]]*Tabela1[[#This Row],[CALDEIRARIA]]</f>
        <v>0</v>
      </c>
      <c r="AU1465" s="28">
        <f>Tabela1[[#This Row],[PESO TOTAL]]*Tabela1[[#This Row],[SOLDA]]</f>
        <v>0</v>
      </c>
      <c r="AV1465" s="28">
        <f>Tabela1[[#This Row],[PESO TOTAL]]*Tabela1[[#This Row],[ACABAMENTO]]</f>
        <v>0</v>
      </c>
      <c r="AW1465" s="28">
        <f>Tabela1[[#This Row],[PESO TOTAL]]*Tabela1[[#This Row],[PRONTO ACABADO]]</f>
        <v>0</v>
      </c>
      <c r="AX1465" s="28">
        <f>Tabela1[[#This Row],[PESO TOTAL]]*Tabela1[[#This Row],[EXPEDIÇÃO ]]</f>
        <v>0</v>
      </c>
      <c r="AY1465" s="28" t="str">
        <f>Tabela1[[#This Row],[PEDIDO]]&amp;Tabela1[[#This Row],[PRODUTO]]</f>
        <v/>
      </c>
      <c r="AZ1465" s="44">
        <f>IF(AF1465="",0,IF(ISTEXT(AF1465),H1465*VALUE(SUBSTITUTE(AF1465,"%",""))/100,H1465*AF1465))-Tabela1[[#This Row],[PRONTO ACABADO2]]</f>
        <v>0</v>
      </c>
      <c r="BA1465" s="44">
        <f>IF(AG1465="",0,IF(ISTEXT(AG1465),H1465*VALUE(SUBSTITUTE(AG1465,"%",""))/100,H1465*AG1465))-Tabela1[[#This Row],[PESO EXPEDIDO2]]</f>
        <v>0</v>
      </c>
      <c r="BB1465" s="44">
        <f t="shared" si="202"/>
        <v>0</v>
      </c>
      <c r="BC1465" s="44">
        <f t="shared" si="203"/>
        <v>0</v>
      </c>
      <c r="BD1465" s="44"/>
    </row>
    <row r="1466" spans="1:56" ht="15.75" hidden="1" customHeight="1" x14ac:dyDescent="0.25">
      <c r="A1466" s="6"/>
      <c r="B1466" s="22"/>
      <c r="C1466" s="7"/>
      <c r="D1466" s="46"/>
      <c r="E1466" s="7"/>
      <c r="F1466" s="7"/>
      <c r="G1466" s="44"/>
      <c r="H1466" s="41">
        <f>Tabela1[[#This Row],[PESO UNI]]*Tabela1[[#This Row],[QTE]]</f>
        <v>0</v>
      </c>
      <c r="I1466" s="7"/>
      <c r="J1466" s="8"/>
      <c r="K1466" s="8"/>
      <c r="L1466" s="9"/>
      <c r="M1466" s="10"/>
      <c r="N1466" s="8"/>
      <c r="O1466" s="12"/>
      <c r="P1466" s="13"/>
      <c r="Q1466" s="14">
        <f>Tabela1[[#This Row],[QTDE/ Fabricação]]-Tabela1[[#This Row],[QTE]]</f>
        <v>0</v>
      </c>
      <c r="R1466" s="19">
        <f t="shared" si="198"/>
        <v>0</v>
      </c>
      <c r="S1466" s="19">
        <f t="shared" ref="S1466:S1529" si="205">IFERROR(H1466*AG1466,"")</f>
        <v>0</v>
      </c>
      <c r="T1466" s="20">
        <f t="shared" si="199"/>
        <v>0</v>
      </c>
      <c r="U1466" s="17">
        <f>IFERROR(SUMIF('LISTA DE EMBARQUE'!B:B,MICRO!E:E,'LISTA DE EMBARQUE'!G:G),"")</f>
        <v>0</v>
      </c>
      <c r="V1466" s="12" t="str">
        <f>IFERROR(VLOOKUP(Tabela1[[#This Row],[COD.MDE]],'LISTA DE EMBARQUE'!B:L,11,0),"")</f>
        <v/>
      </c>
      <c r="W1466" s="13" t="str">
        <f>IFERROR(COUNTIF(#REF!,Tabela1[[#This Row],[Colunas5]]),"")</f>
        <v/>
      </c>
      <c r="X1466" s="14">
        <f>Tabela1[[#This Row],[QIANTIDADE EXPEDIDA]]*Tabela1[[#This Row],[PESO UNI]]</f>
        <v>0</v>
      </c>
      <c r="Y1466" s="14">
        <f t="shared" si="200"/>
        <v>0</v>
      </c>
      <c r="Z1466" s="21">
        <f>Tabela1[[#This Row],[PESO TOTAL]]-Tabela1[[#This Row],[Peso Expedido]]</f>
        <v>0</v>
      </c>
      <c r="AA1466" s="18"/>
      <c r="AB1466" s="40"/>
      <c r="AC1466" s="40"/>
      <c r="AD1466" s="40"/>
      <c r="AE1466" s="40"/>
      <c r="AF1466" s="40"/>
      <c r="AG1466" s="40"/>
      <c r="AH1466" s="40"/>
      <c r="AI1466" s="40" t="str">
        <f t="shared" si="204"/>
        <v>ok</v>
      </c>
      <c r="AJ1466"/>
      <c r="AK1466" t="str">
        <f>Tabela1[[#This Row],[Coluna1]]&amp;Tabela1[[#This Row],[PEDIDO]]</f>
        <v/>
      </c>
      <c r="AL1466"/>
      <c r="AM1466"/>
      <c r="AN1466"/>
      <c r="AO1466" t="str">
        <f t="shared" si="201"/>
        <v>/</v>
      </c>
      <c r="AP1466" t="str">
        <f>Tabela1[[#This Row],[TAG]]&amp;Tabela1[[#This Row],[PEDIDO]]&amp;Tabela1[[#This Row],[PRODUTO]]</f>
        <v/>
      </c>
      <c r="AQ1466" s="23" t="str">
        <f>Tabela1[[#This Row],[PRODUTO]]&amp;Tabela1[[#This Row],[TAG]]</f>
        <v/>
      </c>
      <c r="AR1466" s="183">
        <f>Tabela1[[#This Row],[PESO TOTAL]]*Tabela1[[#This Row],[MATÉRIA PRIMA]]</f>
        <v>0</v>
      </c>
      <c r="AS1466" s="28">
        <f>Tabela1[[#This Row],[PESO TOTAL]]*Tabela1[[#This Row],[PREPARAÇÃO ]]</f>
        <v>0</v>
      </c>
      <c r="AT1466" s="28">
        <f>Tabela1[[#This Row],[PESO TOTAL]]*Tabela1[[#This Row],[CALDEIRARIA]]</f>
        <v>0</v>
      </c>
      <c r="AU1466" s="28">
        <f>Tabela1[[#This Row],[PESO TOTAL]]*Tabela1[[#This Row],[SOLDA]]</f>
        <v>0</v>
      </c>
      <c r="AV1466" s="28">
        <f>Tabela1[[#This Row],[PESO TOTAL]]*Tabela1[[#This Row],[ACABAMENTO]]</f>
        <v>0</v>
      </c>
      <c r="AW1466" s="28">
        <f>Tabela1[[#This Row],[PESO TOTAL]]*Tabela1[[#This Row],[PRONTO ACABADO]]</f>
        <v>0</v>
      </c>
      <c r="AX1466" s="28">
        <f>Tabela1[[#This Row],[PESO TOTAL]]*Tabela1[[#This Row],[EXPEDIÇÃO ]]</f>
        <v>0</v>
      </c>
      <c r="AY1466" s="28" t="str">
        <f>Tabela1[[#This Row],[PEDIDO]]&amp;Tabela1[[#This Row],[PRODUTO]]</f>
        <v/>
      </c>
      <c r="AZ1466" s="44">
        <f>IF(AF1466="",0,IF(ISTEXT(AF1466),H1466*VALUE(SUBSTITUTE(AF1466,"%",""))/100,H1466*AF1466))-Tabela1[[#This Row],[PRONTO ACABADO2]]</f>
        <v>0</v>
      </c>
      <c r="BA1466" s="44">
        <f>IF(AG1466="",0,IF(ISTEXT(AG1466),H1466*VALUE(SUBSTITUTE(AG1466,"%",""))/100,H1466*AG1466))-Tabela1[[#This Row],[PESO EXPEDIDO2]]</f>
        <v>0</v>
      </c>
      <c r="BB1466" s="44">
        <f t="shared" si="202"/>
        <v>0</v>
      </c>
      <c r="BC1466" s="44">
        <f t="shared" si="203"/>
        <v>0</v>
      </c>
      <c r="BD1466" s="44"/>
    </row>
    <row r="1467" spans="1:56" ht="15.75" hidden="1" customHeight="1" x14ac:dyDescent="0.25">
      <c r="A1467" s="6"/>
      <c r="B1467" s="22"/>
      <c r="C1467" s="7"/>
      <c r="D1467" s="46"/>
      <c r="E1467" s="7"/>
      <c r="F1467" s="7"/>
      <c r="G1467" s="44"/>
      <c r="H1467" s="41">
        <f>Tabela1[[#This Row],[PESO UNI]]*Tabela1[[#This Row],[QTE]]</f>
        <v>0</v>
      </c>
      <c r="I1467" s="7"/>
      <c r="J1467" s="8"/>
      <c r="K1467" s="8"/>
      <c r="L1467" s="9"/>
      <c r="M1467" s="10"/>
      <c r="N1467" s="8"/>
      <c r="O1467" s="12"/>
      <c r="P1467" s="13"/>
      <c r="Q1467" s="14">
        <f>Tabela1[[#This Row],[QTDE/ Fabricação]]-Tabela1[[#This Row],[QTE]]</f>
        <v>0</v>
      </c>
      <c r="R1467" s="19">
        <f t="shared" si="198"/>
        <v>0</v>
      </c>
      <c r="S1467" s="19">
        <f t="shared" si="205"/>
        <v>0</v>
      </c>
      <c r="T1467" s="20">
        <f t="shared" si="199"/>
        <v>0</v>
      </c>
      <c r="U1467" s="17">
        <f>IFERROR(SUMIF('LISTA DE EMBARQUE'!B:B,MICRO!E:E,'LISTA DE EMBARQUE'!G:G),"")</f>
        <v>0</v>
      </c>
      <c r="V1467" s="12" t="str">
        <f>IFERROR(VLOOKUP(Tabela1[[#This Row],[COD.MDE]],'LISTA DE EMBARQUE'!B:L,11,0),"")</f>
        <v/>
      </c>
      <c r="W1467" s="13" t="str">
        <f>IFERROR(COUNTIF(#REF!,Tabela1[[#This Row],[Colunas5]]),"")</f>
        <v/>
      </c>
      <c r="X1467" s="14">
        <f>Tabela1[[#This Row],[QIANTIDADE EXPEDIDA]]*Tabela1[[#This Row],[PESO UNI]]</f>
        <v>0</v>
      </c>
      <c r="Y1467" s="14">
        <f t="shared" si="200"/>
        <v>0</v>
      </c>
      <c r="Z1467" s="21">
        <f>Tabela1[[#This Row],[PESO TOTAL]]-Tabela1[[#This Row],[Peso Expedido]]</f>
        <v>0</v>
      </c>
      <c r="AA1467" s="18"/>
      <c r="AB1467" s="40"/>
      <c r="AC1467" s="40"/>
      <c r="AD1467" s="40"/>
      <c r="AE1467" s="40"/>
      <c r="AF1467" s="40"/>
      <c r="AG1467" s="40"/>
      <c r="AH1467" s="40"/>
      <c r="AI1467" s="40" t="str">
        <f t="shared" si="204"/>
        <v>ok</v>
      </c>
      <c r="AJ1467"/>
      <c r="AK1467" t="str">
        <f>Tabela1[[#This Row],[Coluna1]]&amp;Tabela1[[#This Row],[PEDIDO]]</f>
        <v/>
      </c>
      <c r="AL1467"/>
      <c r="AM1467"/>
      <c r="AN1467"/>
      <c r="AO1467" t="str">
        <f t="shared" si="201"/>
        <v>/</v>
      </c>
      <c r="AP1467" t="str">
        <f>Tabela1[[#This Row],[TAG]]&amp;Tabela1[[#This Row],[PEDIDO]]&amp;Tabela1[[#This Row],[PRODUTO]]</f>
        <v/>
      </c>
      <c r="AQ1467" s="23" t="str">
        <f>Tabela1[[#This Row],[PRODUTO]]&amp;Tabela1[[#This Row],[TAG]]</f>
        <v/>
      </c>
      <c r="AR1467" s="183">
        <f>Tabela1[[#This Row],[PESO TOTAL]]*Tabela1[[#This Row],[MATÉRIA PRIMA]]</f>
        <v>0</v>
      </c>
      <c r="AS1467" s="28">
        <f>Tabela1[[#This Row],[PESO TOTAL]]*Tabela1[[#This Row],[PREPARAÇÃO ]]</f>
        <v>0</v>
      </c>
      <c r="AT1467" s="28">
        <f>Tabela1[[#This Row],[PESO TOTAL]]*Tabela1[[#This Row],[CALDEIRARIA]]</f>
        <v>0</v>
      </c>
      <c r="AU1467" s="28">
        <f>Tabela1[[#This Row],[PESO TOTAL]]*Tabela1[[#This Row],[SOLDA]]</f>
        <v>0</v>
      </c>
      <c r="AV1467" s="28">
        <f>Tabela1[[#This Row],[PESO TOTAL]]*Tabela1[[#This Row],[ACABAMENTO]]</f>
        <v>0</v>
      </c>
      <c r="AW1467" s="28">
        <f>Tabela1[[#This Row],[PESO TOTAL]]*Tabela1[[#This Row],[PRONTO ACABADO]]</f>
        <v>0</v>
      </c>
      <c r="AX1467" s="28">
        <f>Tabela1[[#This Row],[PESO TOTAL]]*Tabela1[[#This Row],[EXPEDIÇÃO ]]</f>
        <v>0</v>
      </c>
      <c r="AY1467" s="28" t="str">
        <f>Tabela1[[#This Row],[PEDIDO]]&amp;Tabela1[[#This Row],[PRODUTO]]</f>
        <v/>
      </c>
      <c r="AZ1467" s="44">
        <f>IF(AF1467="",0,IF(ISTEXT(AF1467),H1467*VALUE(SUBSTITUTE(AF1467,"%",""))/100,H1467*AF1467))-Tabela1[[#This Row],[PRONTO ACABADO2]]</f>
        <v>0</v>
      </c>
      <c r="BA1467" s="44">
        <f>IF(AG1467="",0,IF(ISTEXT(AG1467),H1467*VALUE(SUBSTITUTE(AG1467,"%",""))/100,H1467*AG1467))-Tabela1[[#This Row],[PESO EXPEDIDO2]]</f>
        <v>0</v>
      </c>
      <c r="BB1467" s="44">
        <f t="shared" si="202"/>
        <v>0</v>
      </c>
      <c r="BC1467" s="44">
        <f t="shared" si="203"/>
        <v>0</v>
      </c>
      <c r="BD1467" s="44"/>
    </row>
    <row r="1468" spans="1:56" ht="15.75" hidden="1" customHeight="1" x14ac:dyDescent="0.25">
      <c r="A1468" s="6"/>
      <c r="B1468" s="22"/>
      <c r="C1468" s="7"/>
      <c r="D1468" s="46"/>
      <c r="E1468" s="7"/>
      <c r="F1468" s="7"/>
      <c r="G1468" s="44"/>
      <c r="H1468" s="41">
        <f>Tabela1[[#This Row],[PESO UNI]]*Tabela1[[#This Row],[QTE]]</f>
        <v>0</v>
      </c>
      <c r="I1468" s="7"/>
      <c r="J1468" s="8"/>
      <c r="K1468" s="8"/>
      <c r="L1468" s="9"/>
      <c r="M1468" s="10"/>
      <c r="N1468" s="8"/>
      <c r="O1468" s="12"/>
      <c r="P1468" s="13"/>
      <c r="Q1468" s="14">
        <f>Tabela1[[#This Row],[QTDE/ Fabricação]]-Tabela1[[#This Row],[QTE]]</f>
        <v>0</v>
      </c>
      <c r="R1468" s="19">
        <f t="shared" si="198"/>
        <v>0</v>
      </c>
      <c r="S1468" s="19">
        <f t="shared" si="205"/>
        <v>0</v>
      </c>
      <c r="T1468" s="20">
        <f t="shared" si="199"/>
        <v>0</v>
      </c>
      <c r="U1468" s="17">
        <f>IFERROR(SUMIF('LISTA DE EMBARQUE'!B:B,MICRO!E:E,'LISTA DE EMBARQUE'!G:G),"")</f>
        <v>0</v>
      </c>
      <c r="V1468" s="12" t="str">
        <f>IFERROR(VLOOKUP(Tabela1[[#This Row],[COD.MDE]],'LISTA DE EMBARQUE'!B:L,11,0),"")</f>
        <v/>
      </c>
      <c r="W1468" s="13" t="str">
        <f>IFERROR(COUNTIF(#REF!,Tabela1[[#This Row],[Colunas5]]),"")</f>
        <v/>
      </c>
      <c r="X1468" s="14">
        <f>Tabela1[[#This Row],[QIANTIDADE EXPEDIDA]]*Tabela1[[#This Row],[PESO UNI]]</f>
        <v>0</v>
      </c>
      <c r="Y1468" s="14">
        <f t="shared" si="200"/>
        <v>0</v>
      </c>
      <c r="Z1468" s="21">
        <f>Tabela1[[#This Row],[PESO TOTAL]]-Tabela1[[#This Row],[Peso Expedido]]</f>
        <v>0</v>
      </c>
      <c r="AA1468" s="18"/>
      <c r="AB1468" s="40"/>
      <c r="AC1468" s="40"/>
      <c r="AD1468" s="40"/>
      <c r="AE1468" s="40"/>
      <c r="AF1468" s="40"/>
      <c r="AG1468" s="40"/>
      <c r="AH1468" s="40"/>
      <c r="AI1468" s="40" t="str">
        <f t="shared" si="204"/>
        <v>ok</v>
      </c>
      <c r="AJ1468"/>
      <c r="AK1468" t="str">
        <f>Tabela1[[#This Row],[Coluna1]]&amp;Tabela1[[#This Row],[PEDIDO]]</f>
        <v/>
      </c>
      <c r="AL1468"/>
      <c r="AM1468"/>
      <c r="AN1468"/>
      <c r="AO1468" t="str">
        <f t="shared" si="201"/>
        <v>/</v>
      </c>
      <c r="AP1468" t="str">
        <f>Tabela1[[#This Row],[TAG]]&amp;Tabela1[[#This Row],[PEDIDO]]&amp;Tabela1[[#This Row],[PRODUTO]]</f>
        <v/>
      </c>
      <c r="AQ1468" s="23" t="str">
        <f>Tabela1[[#This Row],[PRODUTO]]&amp;Tabela1[[#This Row],[TAG]]</f>
        <v/>
      </c>
      <c r="AR1468" s="183">
        <f>Tabela1[[#This Row],[PESO TOTAL]]*Tabela1[[#This Row],[MATÉRIA PRIMA]]</f>
        <v>0</v>
      </c>
      <c r="AS1468" s="28">
        <f>Tabela1[[#This Row],[PESO TOTAL]]*Tabela1[[#This Row],[PREPARAÇÃO ]]</f>
        <v>0</v>
      </c>
      <c r="AT1468" s="28">
        <f>Tabela1[[#This Row],[PESO TOTAL]]*Tabela1[[#This Row],[CALDEIRARIA]]</f>
        <v>0</v>
      </c>
      <c r="AU1468" s="28">
        <f>Tabela1[[#This Row],[PESO TOTAL]]*Tabela1[[#This Row],[SOLDA]]</f>
        <v>0</v>
      </c>
      <c r="AV1468" s="28">
        <f>Tabela1[[#This Row],[PESO TOTAL]]*Tabela1[[#This Row],[ACABAMENTO]]</f>
        <v>0</v>
      </c>
      <c r="AW1468" s="28">
        <f>Tabela1[[#This Row],[PESO TOTAL]]*Tabela1[[#This Row],[PRONTO ACABADO]]</f>
        <v>0</v>
      </c>
      <c r="AX1468" s="28">
        <f>Tabela1[[#This Row],[PESO TOTAL]]*Tabela1[[#This Row],[EXPEDIÇÃO ]]</f>
        <v>0</v>
      </c>
      <c r="AY1468" s="28" t="str">
        <f>Tabela1[[#This Row],[PEDIDO]]&amp;Tabela1[[#This Row],[PRODUTO]]</f>
        <v/>
      </c>
      <c r="AZ1468" s="44">
        <f>IF(AF1468="",0,IF(ISTEXT(AF1468),H1468*VALUE(SUBSTITUTE(AF1468,"%",""))/100,H1468*AF1468))-Tabela1[[#This Row],[PRONTO ACABADO2]]</f>
        <v>0</v>
      </c>
      <c r="BA1468" s="44">
        <f>IF(AG1468="",0,IF(ISTEXT(AG1468),H1468*VALUE(SUBSTITUTE(AG1468,"%",""))/100,H1468*AG1468))-Tabela1[[#This Row],[PESO EXPEDIDO2]]</f>
        <v>0</v>
      </c>
      <c r="BB1468" s="44">
        <f t="shared" si="202"/>
        <v>0</v>
      </c>
      <c r="BC1468" s="44">
        <f t="shared" si="203"/>
        <v>0</v>
      </c>
      <c r="BD1468" s="44"/>
    </row>
    <row r="1469" spans="1:56" ht="15.75" hidden="1" customHeight="1" x14ac:dyDescent="0.25">
      <c r="A1469" s="6"/>
      <c r="B1469" s="22"/>
      <c r="C1469" s="7"/>
      <c r="D1469" s="46"/>
      <c r="E1469" s="7"/>
      <c r="F1469" s="7"/>
      <c r="G1469" s="44"/>
      <c r="H1469" s="41">
        <f>Tabela1[[#This Row],[PESO UNI]]*Tabela1[[#This Row],[QTE]]</f>
        <v>0</v>
      </c>
      <c r="I1469" s="7"/>
      <c r="J1469" s="8"/>
      <c r="K1469" s="8"/>
      <c r="L1469" s="9"/>
      <c r="M1469" s="10"/>
      <c r="N1469" s="8"/>
      <c r="O1469" s="12"/>
      <c r="P1469" s="13"/>
      <c r="Q1469" s="14">
        <f>Tabela1[[#This Row],[QTDE/ Fabricação]]-Tabela1[[#This Row],[QTE]]</f>
        <v>0</v>
      </c>
      <c r="R1469" s="19">
        <f t="shared" ref="R1469:R1532" si="206">IFERROR(H1469*((AA1469*0.25)+(AC1469*0.25)+(AD1469*0.225)+(AE1469*0.225)+(AF1469*0.05)),"")</f>
        <v>0</v>
      </c>
      <c r="S1469" s="19">
        <f t="shared" si="205"/>
        <v>0</v>
      </c>
      <c r="T1469" s="20">
        <f t="shared" ref="T1469:T1532" si="207">IFERROR(S1469-H1469,"")</f>
        <v>0</v>
      </c>
      <c r="U1469" s="17">
        <f>IFERROR(SUMIF('LISTA DE EMBARQUE'!B:B,MICRO!E:E,'LISTA DE EMBARQUE'!G:G),"")</f>
        <v>0</v>
      </c>
      <c r="V1469" s="12" t="str">
        <f>IFERROR(VLOOKUP(Tabela1[[#This Row],[COD.MDE]],'LISTA DE EMBARQUE'!B:L,11,0),"")</f>
        <v/>
      </c>
      <c r="W1469" s="13" t="str">
        <f>IFERROR(COUNTIF(#REF!,Tabela1[[#This Row],[Colunas5]]),"")</f>
        <v/>
      </c>
      <c r="X1469" s="14">
        <f>Tabela1[[#This Row],[QIANTIDADE EXPEDIDA]]*Tabela1[[#This Row],[PESO UNI]]</f>
        <v>0</v>
      </c>
      <c r="Y1469" s="14">
        <f t="shared" ref="Y1469:Y1532" si="208">U1469-C1469</f>
        <v>0</v>
      </c>
      <c r="Z1469" s="21">
        <f>Tabela1[[#This Row],[PESO TOTAL]]-Tabela1[[#This Row],[Peso Expedido]]</f>
        <v>0</v>
      </c>
      <c r="AA1469" s="18"/>
      <c r="AB1469" s="40"/>
      <c r="AC1469" s="40"/>
      <c r="AD1469" s="40"/>
      <c r="AE1469" s="40"/>
      <c r="AF1469" s="40"/>
      <c r="AG1469" s="40"/>
      <c r="AH1469" s="40"/>
      <c r="AI1469" s="40" t="str">
        <f t="shared" si="204"/>
        <v>ok</v>
      </c>
      <c r="AJ1469"/>
      <c r="AK1469" t="str">
        <f>Tabela1[[#This Row],[Coluna1]]&amp;Tabela1[[#This Row],[PEDIDO]]</f>
        <v/>
      </c>
      <c r="AL1469"/>
      <c r="AM1469"/>
      <c r="AN1469"/>
      <c r="AO1469" t="str">
        <f t="shared" ref="AO1469:AO1532" si="209">A1469&amp;"/"&amp;J1469</f>
        <v>/</v>
      </c>
      <c r="AP1469" t="str">
        <f>Tabela1[[#This Row],[TAG]]&amp;Tabela1[[#This Row],[PEDIDO]]&amp;Tabela1[[#This Row],[PRODUTO]]</f>
        <v/>
      </c>
      <c r="AQ1469" s="23" t="str">
        <f>Tabela1[[#This Row],[PRODUTO]]&amp;Tabela1[[#This Row],[TAG]]</f>
        <v/>
      </c>
      <c r="AR1469" s="183">
        <f>Tabela1[[#This Row],[PESO TOTAL]]*Tabela1[[#This Row],[MATÉRIA PRIMA]]</f>
        <v>0</v>
      </c>
      <c r="AS1469" s="28">
        <f>Tabela1[[#This Row],[PESO TOTAL]]*Tabela1[[#This Row],[PREPARAÇÃO ]]</f>
        <v>0</v>
      </c>
      <c r="AT1469" s="28">
        <f>Tabela1[[#This Row],[PESO TOTAL]]*Tabela1[[#This Row],[CALDEIRARIA]]</f>
        <v>0</v>
      </c>
      <c r="AU1469" s="28">
        <f>Tabela1[[#This Row],[PESO TOTAL]]*Tabela1[[#This Row],[SOLDA]]</f>
        <v>0</v>
      </c>
      <c r="AV1469" s="28">
        <f>Tabela1[[#This Row],[PESO TOTAL]]*Tabela1[[#This Row],[ACABAMENTO]]</f>
        <v>0</v>
      </c>
      <c r="AW1469" s="28">
        <f>Tabela1[[#This Row],[PESO TOTAL]]*Tabela1[[#This Row],[PRONTO ACABADO]]</f>
        <v>0</v>
      </c>
      <c r="AX1469" s="28">
        <f>Tabela1[[#This Row],[PESO TOTAL]]*Tabela1[[#This Row],[EXPEDIÇÃO ]]</f>
        <v>0</v>
      </c>
      <c r="AY1469" s="28" t="str">
        <f>Tabela1[[#This Row],[PEDIDO]]&amp;Tabela1[[#This Row],[PRODUTO]]</f>
        <v/>
      </c>
      <c r="AZ1469" s="44">
        <f>IF(AF1469="",0,IF(ISTEXT(AF1469),H1469*VALUE(SUBSTITUTE(AF1469,"%",""))/100,H1469*AF1469))-Tabela1[[#This Row],[PRONTO ACABADO2]]</f>
        <v>0</v>
      </c>
      <c r="BA1469" s="44">
        <f>IF(AG1469="",0,IF(ISTEXT(AG1469),H1469*VALUE(SUBSTITUTE(AG1469,"%",""))/100,H1469*AG1469))-Tabela1[[#This Row],[PESO EXPEDIDO2]]</f>
        <v>0</v>
      </c>
      <c r="BB1469" s="44">
        <f t="shared" ref="BB1469:BB1532" si="210">IF(AH1469="",0,IF(ISTEXT(AH1469),H1469*VALUE(SUBSTITUTE(AH1469,"%",""))/100,H1469*AH1469))</f>
        <v>0</v>
      </c>
      <c r="BC1469" s="44">
        <f t="shared" ref="BC1469:BC1532" si="211">IF(AG1469="",0,IF(ISTEXT(AG1469),H1469*VALUE(SUBSTITUTE(AG1469,"%",""))/100,H1469*AG1469))</f>
        <v>0</v>
      </c>
      <c r="BD1469" s="44"/>
    </row>
    <row r="1470" spans="1:56" ht="15.75" hidden="1" customHeight="1" x14ac:dyDescent="0.25">
      <c r="A1470" s="6"/>
      <c r="B1470" s="22"/>
      <c r="C1470" s="7"/>
      <c r="D1470" s="46"/>
      <c r="E1470" s="7"/>
      <c r="F1470" s="7"/>
      <c r="G1470" s="44"/>
      <c r="H1470" s="41">
        <f>Tabela1[[#This Row],[PESO UNI]]*Tabela1[[#This Row],[QTE]]</f>
        <v>0</v>
      </c>
      <c r="I1470" s="7"/>
      <c r="J1470" s="8"/>
      <c r="K1470" s="8"/>
      <c r="L1470" s="9"/>
      <c r="M1470" s="10"/>
      <c r="N1470" s="8"/>
      <c r="O1470" s="12"/>
      <c r="P1470" s="13"/>
      <c r="Q1470" s="14">
        <f>Tabela1[[#This Row],[QTDE/ Fabricação]]-Tabela1[[#This Row],[QTE]]</f>
        <v>0</v>
      </c>
      <c r="R1470" s="19">
        <f t="shared" si="206"/>
        <v>0</v>
      </c>
      <c r="S1470" s="19">
        <f t="shared" si="205"/>
        <v>0</v>
      </c>
      <c r="T1470" s="20">
        <f t="shared" si="207"/>
        <v>0</v>
      </c>
      <c r="U1470" s="17">
        <f>IFERROR(SUMIF('LISTA DE EMBARQUE'!B:B,MICRO!E:E,'LISTA DE EMBARQUE'!G:G),"")</f>
        <v>0</v>
      </c>
      <c r="V1470" s="12" t="str">
        <f>IFERROR(VLOOKUP(Tabela1[[#This Row],[COD.MDE]],'LISTA DE EMBARQUE'!B:L,11,0),"")</f>
        <v/>
      </c>
      <c r="W1470" s="13" t="str">
        <f>IFERROR(COUNTIF(#REF!,Tabela1[[#This Row],[Colunas5]]),"")</f>
        <v/>
      </c>
      <c r="X1470" s="14">
        <f>Tabela1[[#This Row],[QIANTIDADE EXPEDIDA]]*Tabela1[[#This Row],[PESO UNI]]</f>
        <v>0</v>
      </c>
      <c r="Y1470" s="14">
        <f t="shared" si="208"/>
        <v>0</v>
      </c>
      <c r="Z1470" s="21">
        <f>Tabela1[[#This Row],[PESO TOTAL]]-Tabela1[[#This Row],[Peso Expedido]]</f>
        <v>0</v>
      </c>
      <c r="AA1470" s="18"/>
      <c r="AB1470" s="40"/>
      <c r="AC1470" s="40"/>
      <c r="AD1470" s="40"/>
      <c r="AE1470" s="40"/>
      <c r="AF1470" s="40"/>
      <c r="AG1470" s="40"/>
      <c r="AH1470" s="40"/>
      <c r="AI1470" s="40" t="str">
        <f t="shared" si="204"/>
        <v>ok</v>
      </c>
      <c r="AJ1470"/>
      <c r="AK1470" t="str">
        <f>Tabela1[[#This Row],[Coluna1]]&amp;Tabela1[[#This Row],[PEDIDO]]</f>
        <v/>
      </c>
      <c r="AL1470"/>
      <c r="AM1470"/>
      <c r="AN1470"/>
      <c r="AO1470" t="str">
        <f t="shared" si="209"/>
        <v>/</v>
      </c>
      <c r="AP1470" t="str">
        <f>Tabela1[[#This Row],[TAG]]&amp;Tabela1[[#This Row],[PEDIDO]]&amp;Tabela1[[#This Row],[PRODUTO]]</f>
        <v/>
      </c>
      <c r="AQ1470" s="23" t="str">
        <f>Tabela1[[#This Row],[PRODUTO]]&amp;Tabela1[[#This Row],[TAG]]</f>
        <v/>
      </c>
      <c r="AR1470" s="183">
        <f>Tabela1[[#This Row],[PESO TOTAL]]*Tabela1[[#This Row],[MATÉRIA PRIMA]]</f>
        <v>0</v>
      </c>
      <c r="AS1470" s="28">
        <f>Tabela1[[#This Row],[PESO TOTAL]]*Tabela1[[#This Row],[PREPARAÇÃO ]]</f>
        <v>0</v>
      </c>
      <c r="AT1470" s="28">
        <f>Tabela1[[#This Row],[PESO TOTAL]]*Tabela1[[#This Row],[CALDEIRARIA]]</f>
        <v>0</v>
      </c>
      <c r="AU1470" s="28">
        <f>Tabela1[[#This Row],[PESO TOTAL]]*Tabela1[[#This Row],[SOLDA]]</f>
        <v>0</v>
      </c>
      <c r="AV1470" s="28">
        <f>Tabela1[[#This Row],[PESO TOTAL]]*Tabela1[[#This Row],[ACABAMENTO]]</f>
        <v>0</v>
      </c>
      <c r="AW1470" s="28">
        <f>Tabela1[[#This Row],[PESO TOTAL]]*Tabela1[[#This Row],[PRONTO ACABADO]]</f>
        <v>0</v>
      </c>
      <c r="AX1470" s="28">
        <f>Tabela1[[#This Row],[PESO TOTAL]]*Tabela1[[#This Row],[EXPEDIÇÃO ]]</f>
        <v>0</v>
      </c>
      <c r="AY1470" s="28" t="str">
        <f>Tabela1[[#This Row],[PEDIDO]]&amp;Tabela1[[#This Row],[PRODUTO]]</f>
        <v/>
      </c>
      <c r="AZ1470" s="44">
        <f>IF(AF1470="",0,IF(ISTEXT(AF1470),H1470*VALUE(SUBSTITUTE(AF1470,"%",""))/100,H1470*AF1470))-Tabela1[[#This Row],[PRONTO ACABADO2]]</f>
        <v>0</v>
      </c>
      <c r="BA1470" s="44">
        <f>IF(AG1470="",0,IF(ISTEXT(AG1470),H1470*VALUE(SUBSTITUTE(AG1470,"%",""))/100,H1470*AG1470))-Tabela1[[#This Row],[PESO EXPEDIDO2]]</f>
        <v>0</v>
      </c>
      <c r="BB1470" s="44">
        <f t="shared" si="210"/>
        <v>0</v>
      </c>
      <c r="BC1470" s="44">
        <f t="shared" si="211"/>
        <v>0</v>
      </c>
      <c r="BD1470" s="44"/>
    </row>
    <row r="1471" spans="1:56" ht="15.75" hidden="1" customHeight="1" x14ac:dyDescent="0.25">
      <c r="A1471" s="6"/>
      <c r="B1471" s="22"/>
      <c r="C1471" s="7"/>
      <c r="D1471" s="46"/>
      <c r="E1471" s="7"/>
      <c r="F1471" s="7"/>
      <c r="G1471" s="44"/>
      <c r="H1471" s="41">
        <f>Tabela1[[#This Row],[PESO UNI]]*Tabela1[[#This Row],[QTE]]</f>
        <v>0</v>
      </c>
      <c r="I1471" s="7"/>
      <c r="J1471" s="8"/>
      <c r="K1471" s="8"/>
      <c r="L1471" s="9"/>
      <c r="M1471" s="10"/>
      <c r="N1471" s="8"/>
      <c r="O1471" s="12"/>
      <c r="P1471" s="13"/>
      <c r="Q1471" s="14">
        <f>Tabela1[[#This Row],[QTDE/ Fabricação]]-Tabela1[[#This Row],[QTE]]</f>
        <v>0</v>
      </c>
      <c r="R1471" s="19">
        <f t="shared" si="206"/>
        <v>0</v>
      </c>
      <c r="S1471" s="19">
        <f t="shared" si="205"/>
        <v>0</v>
      </c>
      <c r="T1471" s="20">
        <f t="shared" si="207"/>
        <v>0</v>
      </c>
      <c r="U1471" s="17">
        <f>IFERROR(SUMIF('LISTA DE EMBARQUE'!B:B,MICRO!E:E,'LISTA DE EMBARQUE'!G:G),"")</f>
        <v>0</v>
      </c>
      <c r="V1471" s="12" t="str">
        <f>IFERROR(VLOOKUP(Tabela1[[#This Row],[COD.MDE]],'LISTA DE EMBARQUE'!B:L,11,0),"")</f>
        <v/>
      </c>
      <c r="W1471" s="13" t="str">
        <f>IFERROR(COUNTIF(#REF!,Tabela1[[#This Row],[Colunas5]]),"")</f>
        <v/>
      </c>
      <c r="X1471" s="14">
        <f>Tabela1[[#This Row],[QIANTIDADE EXPEDIDA]]*Tabela1[[#This Row],[PESO UNI]]</f>
        <v>0</v>
      </c>
      <c r="Y1471" s="14">
        <f t="shared" si="208"/>
        <v>0</v>
      </c>
      <c r="Z1471" s="21">
        <f>Tabela1[[#This Row],[PESO TOTAL]]-Tabela1[[#This Row],[Peso Expedido]]</f>
        <v>0</v>
      </c>
      <c r="AA1471" s="18"/>
      <c r="AB1471" s="40"/>
      <c r="AC1471" s="40"/>
      <c r="AD1471" s="40"/>
      <c r="AE1471" s="40"/>
      <c r="AF1471" s="40"/>
      <c r="AG1471" s="40"/>
      <c r="AH1471" s="40"/>
      <c r="AI1471" s="40" t="str">
        <f t="shared" si="204"/>
        <v>ok</v>
      </c>
      <c r="AJ1471"/>
      <c r="AK1471" t="str">
        <f>Tabela1[[#This Row],[Coluna1]]&amp;Tabela1[[#This Row],[PEDIDO]]</f>
        <v/>
      </c>
      <c r="AL1471"/>
      <c r="AM1471"/>
      <c r="AN1471"/>
      <c r="AO1471" t="str">
        <f t="shared" si="209"/>
        <v>/</v>
      </c>
      <c r="AP1471" t="str">
        <f>Tabela1[[#This Row],[TAG]]&amp;Tabela1[[#This Row],[PEDIDO]]&amp;Tabela1[[#This Row],[PRODUTO]]</f>
        <v/>
      </c>
      <c r="AQ1471" s="23" t="str">
        <f>Tabela1[[#This Row],[PRODUTO]]&amp;Tabela1[[#This Row],[TAG]]</f>
        <v/>
      </c>
      <c r="AR1471" s="183">
        <f>Tabela1[[#This Row],[PESO TOTAL]]*Tabela1[[#This Row],[MATÉRIA PRIMA]]</f>
        <v>0</v>
      </c>
      <c r="AS1471" s="28">
        <f>Tabela1[[#This Row],[PESO TOTAL]]*Tabela1[[#This Row],[PREPARAÇÃO ]]</f>
        <v>0</v>
      </c>
      <c r="AT1471" s="28">
        <f>Tabela1[[#This Row],[PESO TOTAL]]*Tabela1[[#This Row],[CALDEIRARIA]]</f>
        <v>0</v>
      </c>
      <c r="AU1471" s="28">
        <f>Tabela1[[#This Row],[PESO TOTAL]]*Tabela1[[#This Row],[SOLDA]]</f>
        <v>0</v>
      </c>
      <c r="AV1471" s="28">
        <f>Tabela1[[#This Row],[PESO TOTAL]]*Tabela1[[#This Row],[ACABAMENTO]]</f>
        <v>0</v>
      </c>
      <c r="AW1471" s="28">
        <f>Tabela1[[#This Row],[PESO TOTAL]]*Tabela1[[#This Row],[PRONTO ACABADO]]</f>
        <v>0</v>
      </c>
      <c r="AX1471" s="28">
        <f>Tabela1[[#This Row],[PESO TOTAL]]*Tabela1[[#This Row],[EXPEDIÇÃO ]]</f>
        <v>0</v>
      </c>
      <c r="AY1471" s="28" t="str">
        <f>Tabela1[[#This Row],[PEDIDO]]&amp;Tabela1[[#This Row],[PRODUTO]]</f>
        <v/>
      </c>
      <c r="AZ1471" s="44">
        <f>IF(AF1471="",0,IF(ISTEXT(AF1471),H1471*VALUE(SUBSTITUTE(AF1471,"%",""))/100,H1471*AF1471))-Tabela1[[#This Row],[PRONTO ACABADO2]]</f>
        <v>0</v>
      </c>
      <c r="BA1471" s="44">
        <f>IF(AG1471="",0,IF(ISTEXT(AG1471),H1471*VALUE(SUBSTITUTE(AG1471,"%",""))/100,H1471*AG1471))-Tabela1[[#This Row],[PESO EXPEDIDO2]]</f>
        <v>0</v>
      </c>
      <c r="BB1471" s="44">
        <f t="shared" si="210"/>
        <v>0</v>
      </c>
      <c r="BC1471" s="44">
        <f t="shared" si="211"/>
        <v>0</v>
      </c>
      <c r="BD1471" s="44"/>
    </row>
    <row r="1472" spans="1:56" ht="15.75" hidden="1" customHeight="1" x14ac:dyDescent="0.25">
      <c r="A1472" s="6"/>
      <c r="B1472" s="22"/>
      <c r="C1472" s="7"/>
      <c r="D1472" s="46"/>
      <c r="E1472" s="7"/>
      <c r="F1472" s="7"/>
      <c r="G1472" s="44"/>
      <c r="H1472" s="41">
        <f>Tabela1[[#This Row],[PESO UNI]]*Tabela1[[#This Row],[QTE]]</f>
        <v>0</v>
      </c>
      <c r="I1472" s="7"/>
      <c r="J1472" s="8"/>
      <c r="K1472" s="8"/>
      <c r="L1472" s="9"/>
      <c r="M1472" s="10"/>
      <c r="N1472" s="8"/>
      <c r="O1472" s="12"/>
      <c r="P1472" s="13"/>
      <c r="Q1472" s="14">
        <f>Tabela1[[#This Row],[QTDE/ Fabricação]]-Tabela1[[#This Row],[QTE]]</f>
        <v>0</v>
      </c>
      <c r="R1472" s="19">
        <f t="shared" si="206"/>
        <v>0</v>
      </c>
      <c r="S1472" s="19">
        <f t="shared" si="205"/>
        <v>0</v>
      </c>
      <c r="T1472" s="20">
        <f t="shared" si="207"/>
        <v>0</v>
      </c>
      <c r="U1472" s="17">
        <f>IFERROR(SUMIF('LISTA DE EMBARQUE'!B:B,MICRO!E:E,'LISTA DE EMBARQUE'!G:G),"")</f>
        <v>0</v>
      </c>
      <c r="V1472" s="12" t="str">
        <f>IFERROR(VLOOKUP(Tabela1[[#This Row],[COD.MDE]],'LISTA DE EMBARQUE'!B:L,11,0),"")</f>
        <v/>
      </c>
      <c r="W1472" s="13" t="str">
        <f>IFERROR(COUNTIF(#REF!,Tabela1[[#This Row],[Colunas5]]),"")</f>
        <v/>
      </c>
      <c r="X1472" s="14">
        <f>Tabela1[[#This Row],[QIANTIDADE EXPEDIDA]]*Tabela1[[#This Row],[PESO UNI]]</f>
        <v>0</v>
      </c>
      <c r="Y1472" s="14">
        <f t="shared" si="208"/>
        <v>0</v>
      </c>
      <c r="Z1472" s="21">
        <f>Tabela1[[#This Row],[PESO TOTAL]]-Tabela1[[#This Row],[Peso Expedido]]</f>
        <v>0</v>
      </c>
      <c r="AA1472" s="18"/>
      <c r="AB1472" s="40"/>
      <c r="AC1472" s="40"/>
      <c r="AD1472" s="40"/>
      <c r="AE1472" s="40"/>
      <c r="AF1472" s="40"/>
      <c r="AG1472" s="40"/>
      <c r="AH1472" s="40"/>
      <c r="AI1472" s="40" t="str">
        <f t="shared" si="204"/>
        <v>ok</v>
      </c>
      <c r="AJ1472"/>
      <c r="AK1472" t="str">
        <f>Tabela1[[#This Row],[Coluna1]]&amp;Tabela1[[#This Row],[PEDIDO]]</f>
        <v/>
      </c>
      <c r="AL1472"/>
      <c r="AM1472"/>
      <c r="AN1472"/>
      <c r="AO1472" t="str">
        <f t="shared" si="209"/>
        <v>/</v>
      </c>
      <c r="AP1472" t="str">
        <f>Tabela1[[#This Row],[TAG]]&amp;Tabela1[[#This Row],[PEDIDO]]&amp;Tabela1[[#This Row],[PRODUTO]]</f>
        <v/>
      </c>
      <c r="AQ1472" s="23" t="str">
        <f>Tabela1[[#This Row],[PRODUTO]]&amp;Tabela1[[#This Row],[TAG]]</f>
        <v/>
      </c>
      <c r="AR1472" s="183">
        <f>Tabela1[[#This Row],[PESO TOTAL]]*Tabela1[[#This Row],[MATÉRIA PRIMA]]</f>
        <v>0</v>
      </c>
      <c r="AS1472" s="28">
        <f>Tabela1[[#This Row],[PESO TOTAL]]*Tabela1[[#This Row],[PREPARAÇÃO ]]</f>
        <v>0</v>
      </c>
      <c r="AT1472" s="28">
        <f>Tabela1[[#This Row],[PESO TOTAL]]*Tabela1[[#This Row],[CALDEIRARIA]]</f>
        <v>0</v>
      </c>
      <c r="AU1472" s="28">
        <f>Tabela1[[#This Row],[PESO TOTAL]]*Tabela1[[#This Row],[SOLDA]]</f>
        <v>0</v>
      </c>
      <c r="AV1472" s="28">
        <f>Tabela1[[#This Row],[PESO TOTAL]]*Tabela1[[#This Row],[ACABAMENTO]]</f>
        <v>0</v>
      </c>
      <c r="AW1472" s="28">
        <f>Tabela1[[#This Row],[PESO TOTAL]]*Tabela1[[#This Row],[PRONTO ACABADO]]</f>
        <v>0</v>
      </c>
      <c r="AX1472" s="28">
        <f>Tabela1[[#This Row],[PESO TOTAL]]*Tabela1[[#This Row],[EXPEDIÇÃO ]]</f>
        <v>0</v>
      </c>
      <c r="AY1472" s="28" t="str">
        <f>Tabela1[[#This Row],[PEDIDO]]&amp;Tabela1[[#This Row],[PRODUTO]]</f>
        <v/>
      </c>
      <c r="AZ1472" s="44">
        <f>IF(AF1472="",0,IF(ISTEXT(AF1472),H1472*VALUE(SUBSTITUTE(AF1472,"%",""))/100,H1472*AF1472))-Tabela1[[#This Row],[PRONTO ACABADO2]]</f>
        <v>0</v>
      </c>
      <c r="BA1472" s="44">
        <f>IF(AG1472="",0,IF(ISTEXT(AG1472),H1472*VALUE(SUBSTITUTE(AG1472,"%",""))/100,H1472*AG1472))-Tabela1[[#This Row],[PESO EXPEDIDO2]]</f>
        <v>0</v>
      </c>
      <c r="BB1472" s="44">
        <f t="shared" si="210"/>
        <v>0</v>
      </c>
      <c r="BC1472" s="44">
        <f t="shared" si="211"/>
        <v>0</v>
      </c>
      <c r="BD1472" s="44"/>
    </row>
    <row r="1473" spans="1:56" ht="15.75" hidden="1" customHeight="1" x14ac:dyDescent="0.25">
      <c r="A1473" s="6"/>
      <c r="B1473" s="22"/>
      <c r="C1473" s="7"/>
      <c r="D1473" s="46"/>
      <c r="E1473" s="7"/>
      <c r="F1473" s="7"/>
      <c r="G1473" s="44"/>
      <c r="H1473" s="41">
        <f>Tabela1[[#This Row],[PESO UNI]]*Tabela1[[#This Row],[QTE]]</f>
        <v>0</v>
      </c>
      <c r="I1473" s="7"/>
      <c r="J1473" s="8"/>
      <c r="K1473" s="8"/>
      <c r="L1473" s="9"/>
      <c r="M1473" s="10"/>
      <c r="N1473" s="8"/>
      <c r="O1473" s="12"/>
      <c r="P1473" s="13"/>
      <c r="Q1473" s="14">
        <f>Tabela1[[#This Row],[QTDE/ Fabricação]]-Tabela1[[#This Row],[QTE]]</f>
        <v>0</v>
      </c>
      <c r="R1473" s="19">
        <f t="shared" si="206"/>
        <v>0</v>
      </c>
      <c r="S1473" s="19">
        <f t="shared" si="205"/>
        <v>0</v>
      </c>
      <c r="T1473" s="20">
        <f t="shared" si="207"/>
        <v>0</v>
      </c>
      <c r="U1473" s="17">
        <f>IFERROR(SUMIF('LISTA DE EMBARQUE'!B:B,MICRO!E:E,'LISTA DE EMBARQUE'!G:G),"")</f>
        <v>0</v>
      </c>
      <c r="V1473" s="12" t="str">
        <f>IFERROR(VLOOKUP(Tabela1[[#This Row],[COD.MDE]],'LISTA DE EMBARQUE'!B:L,11,0),"")</f>
        <v/>
      </c>
      <c r="W1473" s="13" t="str">
        <f>IFERROR(COUNTIF(#REF!,Tabela1[[#This Row],[Colunas5]]),"")</f>
        <v/>
      </c>
      <c r="X1473" s="14">
        <f>Tabela1[[#This Row],[QIANTIDADE EXPEDIDA]]*Tabela1[[#This Row],[PESO UNI]]</f>
        <v>0</v>
      </c>
      <c r="Y1473" s="14">
        <f t="shared" si="208"/>
        <v>0</v>
      </c>
      <c r="Z1473" s="21">
        <f>Tabela1[[#This Row],[PESO TOTAL]]-Tabela1[[#This Row],[Peso Expedido]]</f>
        <v>0</v>
      </c>
      <c r="AA1473" s="18"/>
      <c r="AB1473" s="40"/>
      <c r="AC1473" s="40"/>
      <c r="AD1473" s="40"/>
      <c r="AE1473" s="40"/>
      <c r="AF1473" s="40"/>
      <c r="AG1473" s="40"/>
      <c r="AH1473" s="40"/>
      <c r="AI1473" s="40" t="str">
        <f t="shared" si="204"/>
        <v>ok</v>
      </c>
      <c r="AJ1473"/>
      <c r="AK1473" t="str">
        <f>Tabela1[[#This Row],[Coluna1]]&amp;Tabela1[[#This Row],[PEDIDO]]</f>
        <v/>
      </c>
      <c r="AL1473"/>
      <c r="AM1473"/>
      <c r="AN1473"/>
      <c r="AO1473" t="str">
        <f t="shared" si="209"/>
        <v>/</v>
      </c>
      <c r="AP1473" t="str">
        <f>Tabela1[[#This Row],[TAG]]&amp;Tabela1[[#This Row],[PEDIDO]]&amp;Tabela1[[#This Row],[PRODUTO]]</f>
        <v/>
      </c>
      <c r="AQ1473" s="23" t="str">
        <f>Tabela1[[#This Row],[PRODUTO]]&amp;Tabela1[[#This Row],[TAG]]</f>
        <v/>
      </c>
      <c r="AR1473" s="183">
        <f>Tabela1[[#This Row],[PESO TOTAL]]*Tabela1[[#This Row],[MATÉRIA PRIMA]]</f>
        <v>0</v>
      </c>
      <c r="AS1473" s="28">
        <f>Tabela1[[#This Row],[PESO TOTAL]]*Tabela1[[#This Row],[PREPARAÇÃO ]]</f>
        <v>0</v>
      </c>
      <c r="AT1473" s="28">
        <f>Tabela1[[#This Row],[PESO TOTAL]]*Tabela1[[#This Row],[CALDEIRARIA]]</f>
        <v>0</v>
      </c>
      <c r="AU1473" s="28">
        <f>Tabela1[[#This Row],[PESO TOTAL]]*Tabela1[[#This Row],[SOLDA]]</f>
        <v>0</v>
      </c>
      <c r="AV1473" s="28">
        <f>Tabela1[[#This Row],[PESO TOTAL]]*Tabela1[[#This Row],[ACABAMENTO]]</f>
        <v>0</v>
      </c>
      <c r="AW1473" s="28">
        <f>Tabela1[[#This Row],[PESO TOTAL]]*Tabela1[[#This Row],[PRONTO ACABADO]]</f>
        <v>0</v>
      </c>
      <c r="AX1473" s="28">
        <f>Tabela1[[#This Row],[PESO TOTAL]]*Tabela1[[#This Row],[EXPEDIÇÃO ]]</f>
        <v>0</v>
      </c>
      <c r="AY1473" s="28" t="str">
        <f>Tabela1[[#This Row],[PEDIDO]]&amp;Tabela1[[#This Row],[PRODUTO]]</f>
        <v/>
      </c>
      <c r="AZ1473" s="44">
        <f>IF(AF1473="",0,IF(ISTEXT(AF1473),H1473*VALUE(SUBSTITUTE(AF1473,"%",""))/100,H1473*AF1473))-Tabela1[[#This Row],[PRONTO ACABADO2]]</f>
        <v>0</v>
      </c>
      <c r="BA1473" s="44">
        <f>IF(AG1473="",0,IF(ISTEXT(AG1473),H1473*VALUE(SUBSTITUTE(AG1473,"%",""))/100,H1473*AG1473))-Tabela1[[#This Row],[PESO EXPEDIDO2]]</f>
        <v>0</v>
      </c>
      <c r="BB1473" s="44">
        <f t="shared" si="210"/>
        <v>0</v>
      </c>
      <c r="BC1473" s="44">
        <f t="shared" si="211"/>
        <v>0</v>
      </c>
      <c r="BD1473" s="44"/>
    </row>
    <row r="1474" spans="1:56" ht="15.75" hidden="1" customHeight="1" x14ac:dyDescent="0.25">
      <c r="A1474" s="6"/>
      <c r="B1474" s="22"/>
      <c r="C1474" s="7"/>
      <c r="D1474" s="46"/>
      <c r="E1474" s="7"/>
      <c r="F1474" s="7"/>
      <c r="G1474" s="44"/>
      <c r="H1474" s="41">
        <f>Tabela1[[#This Row],[PESO UNI]]*Tabela1[[#This Row],[QTE]]</f>
        <v>0</v>
      </c>
      <c r="I1474" s="7"/>
      <c r="J1474" s="8"/>
      <c r="K1474" s="8"/>
      <c r="L1474" s="9"/>
      <c r="M1474" s="10"/>
      <c r="N1474" s="8"/>
      <c r="O1474" s="12"/>
      <c r="P1474" s="13"/>
      <c r="Q1474" s="14">
        <f>Tabela1[[#This Row],[QTDE/ Fabricação]]-Tabela1[[#This Row],[QTE]]</f>
        <v>0</v>
      </c>
      <c r="R1474" s="19">
        <f t="shared" si="206"/>
        <v>0</v>
      </c>
      <c r="S1474" s="19">
        <f t="shared" si="205"/>
        <v>0</v>
      </c>
      <c r="T1474" s="20">
        <f t="shared" si="207"/>
        <v>0</v>
      </c>
      <c r="U1474" s="17">
        <f>IFERROR(SUMIF('LISTA DE EMBARQUE'!B:B,MICRO!E:E,'LISTA DE EMBARQUE'!G:G),"")</f>
        <v>0</v>
      </c>
      <c r="V1474" s="12" t="str">
        <f>IFERROR(VLOOKUP(Tabela1[[#This Row],[COD.MDE]],'LISTA DE EMBARQUE'!B:L,11,0),"")</f>
        <v/>
      </c>
      <c r="W1474" s="13" t="str">
        <f>IFERROR(COUNTIF(#REF!,Tabela1[[#This Row],[Colunas5]]),"")</f>
        <v/>
      </c>
      <c r="X1474" s="14">
        <f>Tabela1[[#This Row],[QIANTIDADE EXPEDIDA]]*Tabela1[[#This Row],[PESO UNI]]</f>
        <v>0</v>
      </c>
      <c r="Y1474" s="14">
        <f t="shared" si="208"/>
        <v>0</v>
      </c>
      <c r="Z1474" s="21">
        <f>Tabela1[[#This Row],[PESO TOTAL]]-Tabela1[[#This Row],[Peso Expedido]]</f>
        <v>0</v>
      </c>
      <c r="AA1474" s="18"/>
      <c r="AB1474" s="40"/>
      <c r="AC1474" s="40"/>
      <c r="AD1474" s="40"/>
      <c r="AE1474" s="40"/>
      <c r="AF1474" s="40"/>
      <c r="AG1474" s="40"/>
      <c r="AH1474" s="40"/>
      <c r="AI1474" s="40" t="str">
        <f t="shared" si="204"/>
        <v>ok</v>
      </c>
      <c r="AJ1474"/>
      <c r="AK1474" t="str">
        <f>Tabela1[[#This Row],[Coluna1]]&amp;Tabela1[[#This Row],[PEDIDO]]</f>
        <v/>
      </c>
      <c r="AL1474"/>
      <c r="AM1474"/>
      <c r="AN1474"/>
      <c r="AO1474" t="str">
        <f t="shared" si="209"/>
        <v>/</v>
      </c>
      <c r="AP1474" t="str">
        <f>Tabela1[[#This Row],[TAG]]&amp;Tabela1[[#This Row],[PEDIDO]]&amp;Tabela1[[#This Row],[PRODUTO]]</f>
        <v/>
      </c>
      <c r="AQ1474" s="23" t="str">
        <f>Tabela1[[#This Row],[PRODUTO]]&amp;Tabela1[[#This Row],[TAG]]</f>
        <v/>
      </c>
      <c r="AR1474" s="183">
        <f>Tabela1[[#This Row],[PESO TOTAL]]*Tabela1[[#This Row],[MATÉRIA PRIMA]]</f>
        <v>0</v>
      </c>
      <c r="AS1474" s="28">
        <f>Tabela1[[#This Row],[PESO TOTAL]]*Tabela1[[#This Row],[PREPARAÇÃO ]]</f>
        <v>0</v>
      </c>
      <c r="AT1474" s="28">
        <f>Tabela1[[#This Row],[PESO TOTAL]]*Tabela1[[#This Row],[CALDEIRARIA]]</f>
        <v>0</v>
      </c>
      <c r="AU1474" s="28">
        <f>Tabela1[[#This Row],[PESO TOTAL]]*Tabela1[[#This Row],[SOLDA]]</f>
        <v>0</v>
      </c>
      <c r="AV1474" s="28">
        <f>Tabela1[[#This Row],[PESO TOTAL]]*Tabela1[[#This Row],[ACABAMENTO]]</f>
        <v>0</v>
      </c>
      <c r="AW1474" s="28">
        <f>Tabela1[[#This Row],[PESO TOTAL]]*Tabela1[[#This Row],[PRONTO ACABADO]]</f>
        <v>0</v>
      </c>
      <c r="AX1474" s="28">
        <f>Tabela1[[#This Row],[PESO TOTAL]]*Tabela1[[#This Row],[EXPEDIÇÃO ]]</f>
        <v>0</v>
      </c>
      <c r="AY1474" s="28" t="str">
        <f>Tabela1[[#This Row],[PEDIDO]]&amp;Tabela1[[#This Row],[PRODUTO]]</f>
        <v/>
      </c>
      <c r="AZ1474" s="44">
        <f>IF(AF1474="",0,IF(ISTEXT(AF1474),H1474*VALUE(SUBSTITUTE(AF1474,"%",""))/100,H1474*AF1474))-Tabela1[[#This Row],[PRONTO ACABADO2]]</f>
        <v>0</v>
      </c>
      <c r="BA1474" s="44">
        <f>IF(AG1474="",0,IF(ISTEXT(AG1474),H1474*VALUE(SUBSTITUTE(AG1474,"%",""))/100,H1474*AG1474))-Tabela1[[#This Row],[PESO EXPEDIDO2]]</f>
        <v>0</v>
      </c>
      <c r="BB1474" s="44">
        <f t="shared" si="210"/>
        <v>0</v>
      </c>
      <c r="BC1474" s="44">
        <f t="shared" si="211"/>
        <v>0</v>
      </c>
      <c r="BD1474" s="44"/>
    </row>
    <row r="1475" spans="1:56" ht="15.75" hidden="1" customHeight="1" x14ac:dyDescent="0.25">
      <c r="A1475" s="6"/>
      <c r="B1475" s="22"/>
      <c r="C1475" s="7"/>
      <c r="D1475" s="46"/>
      <c r="E1475" s="7"/>
      <c r="F1475" s="7"/>
      <c r="G1475" s="44"/>
      <c r="H1475" s="41">
        <f>Tabela1[[#This Row],[PESO UNI]]*Tabela1[[#This Row],[QTE]]</f>
        <v>0</v>
      </c>
      <c r="I1475" s="7"/>
      <c r="J1475" s="8"/>
      <c r="K1475" s="8"/>
      <c r="L1475" s="9"/>
      <c r="M1475" s="10"/>
      <c r="N1475" s="8"/>
      <c r="O1475" s="12"/>
      <c r="P1475" s="13"/>
      <c r="Q1475" s="14">
        <f>Tabela1[[#This Row],[QTDE/ Fabricação]]-Tabela1[[#This Row],[QTE]]</f>
        <v>0</v>
      </c>
      <c r="R1475" s="19">
        <f t="shared" si="206"/>
        <v>0</v>
      </c>
      <c r="S1475" s="19">
        <f t="shared" si="205"/>
        <v>0</v>
      </c>
      <c r="T1475" s="20">
        <f t="shared" si="207"/>
        <v>0</v>
      </c>
      <c r="U1475" s="17">
        <f>IFERROR(SUMIF('LISTA DE EMBARQUE'!B:B,MICRO!E:E,'LISTA DE EMBARQUE'!G:G),"")</f>
        <v>0</v>
      </c>
      <c r="V1475" s="12" t="str">
        <f>IFERROR(VLOOKUP(Tabela1[[#This Row],[COD.MDE]],'LISTA DE EMBARQUE'!B:L,11,0),"")</f>
        <v/>
      </c>
      <c r="W1475" s="13" t="str">
        <f>IFERROR(COUNTIF(#REF!,Tabela1[[#This Row],[Colunas5]]),"")</f>
        <v/>
      </c>
      <c r="X1475" s="14">
        <f>Tabela1[[#This Row],[QIANTIDADE EXPEDIDA]]*Tabela1[[#This Row],[PESO UNI]]</f>
        <v>0</v>
      </c>
      <c r="Y1475" s="14">
        <f t="shared" si="208"/>
        <v>0</v>
      </c>
      <c r="Z1475" s="21">
        <f>Tabela1[[#This Row],[PESO TOTAL]]-Tabela1[[#This Row],[Peso Expedido]]</f>
        <v>0</v>
      </c>
      <c r="AA1475" s="18"/>
      <c r="AB1475" s="40"/>
      <c r="AC1475" s="40"/>
      <c r="AD1475" s="40"/>
      <c r="AE1475" s="40"/>
      <c r="AF1475" s="40"/>
      <c r="AG1475" s="40"/>
      <c r="AH1475" s="40"/>
      <c r="AI1475" s="40" t="str">
        <f t="shared" si="204"/>
        <v>ok</v>
      </c>
      <c r="AJ1475"/>
      <c r="AK1475" t="str">
        <f>Tabela1[[#This Row],[Coluna1]]&amp;Tabela1[[#This Row],[PEDIDO]]</f>
        <v/>
      </c>
      <c r="AL1475"/>
      <c r="AM1475"/>
      <c r="AN1475"/>
      <c r="AO1475" t="str">
        <f t="shared" si="209"/>
        <v>/</v>
      </c>
      <c r="AP1475" t="str">
        <f>Tabela1[[#This Row],[TAG]]&amp;Tabela1[[#This Row],[PEDIDO]]&amp;Tabela1[[#This Row],[PRODUTO]]</f>
        <v/>
      </c>
      <c r="AQ1475" s="23" t="str">
        <f>Tabela1[[#This Row],[PRODUTO]]&amp;Tabela1[[#This Row],[TAG]]</f>
        <v/>
      </c>
      <c r="AR1475" s="183">
        <f>Tabela1[[#This Row],[PESO TOTAL]]*Tabela1[[#This Row],[MATÉRIA PRIMA]]</f>
        <v>0</v>
      </c>
      <c r="AS1475" s="28">
        <f>Tabela1[[#This Row],[PESO TOTAL]]*Tabela1[[#This Row],[PREPARAÇÃO ]]</f>
        <v>0</v>
      </c>
      <c r="AT1475" s="28">
        <f>Tabela1[[#This Row],[PESO TOTAL]]*Tabela1[[#This Row],[CALDEIRARIA]]</f>
        <v>0</v>
      </c>
      <c r="AU1475" s="28">
        <f>Tabela1[[#This Row],[PESO TOTAL]]*Tabela1[[#This Row],[SOLDA]]</f>
        <v>0</v>
      </c>
      <c r="AV1475" s="28">
        <f>Tabela1[[#This Row],[PESO TOTAL]]*Tabela1[[#This Row],[ACABAMENTO]]</f>
        <v>0</v>
      </c>
      <c r="AW1475" s="28">
        <f>Tabela1[[#This Row],[PESO TOTAL]]*Tabela1[[#This Row],[PRONTO ACABADO]]</f>
        <v>0</v>
      </c>
      <c r="AX1475" s="28">
        <f>Tabela1[[#This Row],[PESO TOTAL]]*Tabela1[[#This Row],[EXPEDIÇÃO ]]</f>
        <v>0</v>
      </c>
      <c r="AY1475" s="28" t="str">
        <f>Tabela1[[#This Row],[PEDIDO]]&amp;Tabela1[[#This Row],[PRODUTO]]</f>
        <v/>
      </c>
      <c r="AZ1475" s="44">
        <f>IF(AF1475="",0,IF(ISTEXT(AF1475),H1475*VALUE(SUBSTITUTE(AF1475,"%",""))/100,H1475*AF1475))-Tabela1[[#This Row],[PRONTO ACABADO2]]</f>
        <v>0</v>
      </c>
      <c r="BA1475" s="44">
        <f>IF(AG1475="",0,IF(ISTEXT(AG1475),H1475*VALUE(SUBSTITUTE(AG1475,"%",""))/100,H1475*AG1475))-Tabela1[[#This Row],[PESO EXPEDIDO2]]</f>
        <v>0</v>
      </c>
      <c r="BB1475" s="44">
        <f t="shared" si="210"/>
        <v>0</v>
      </c>
      <c r="BC1475" s="44">
        <f t="shared" si="211"/>
        <v>0</v>
      </c>
      <c r="BD1475" s="44"/>
    </row>
    <row r="1476" spans="1:56" ht="15.75" hidden="1" customHeight="1" x14ac:dyDescent="0.25">
      <c r="A1476" s="6"/>
      <c r="B1476" s="22"/>
      <c r="C1476" s="7"/>
      <c r="D1476" s="46"/>
      <c r="E1476" s="7"/>
      <c r="F1476" s="7"/>
      <c r="G1476" s="44"/>
      <c r="H1476" s="41">
        <f>Tabela1[[#This Row],[PESO UNI]]*Tabela1[[#This Row],[QTE]]</f>
        <v>0</v>
      </c>
      <c r="I1476" s="7"/>
      <c r="J1476" s="8"/>
      <c r="K1476" s="8"/>
      <c r="L1476" s="9"/>
      <c r="M1476" s="10"/>
      <c r="N1476" s="8"/>
      <c r="O1476" s="12"/>
      <c r="P1476" s="13"/>
      <c r="Q1476" s="14">
        <f>Tabela1[[#This Row],[QTDE/ Fabricação]]-Tabela1[[#This Row],[QTE]]</f>
        <v>0</v>
      </c>
      <c r="R1476" s="19">
        <f t="shared" si="206"/>
        <v>0</v>
      </c>
      <c r="S1476" s="19">
        <f t="shared" si="205"/>
        <v>0</v>
      </c>
      <c r="T1476" s="20">
        <f t="shared" si="207"/>
        <v>0</v>
      </c>
      <c r="U1476" s="17">
        <f>IFERROR(SUMIF('LISTA DE EMBARQUE'!B:B,MICRO!E:E,'LISTA DE EMBARQUE'!G:G),"")</f>
        <v>0</v>
      </c>
      <c r="V1476" s="12" t="str">
        <f>IFERROR(VLOOKUP(Tabela1[[#This Row],[COD.MDE]],'LISTA DE EMBARQUE'!B:L,11,0),"")</f>
        <v/>
      </c>
      <c r="W1476" s="13" t="str">
        <f>IFERROR(COUNTIF(#REF!,Tabela1[[#This Row],[Colunas5]]),"")</f>
        <v/>
      </c>
      <c r="X1476" s="14">
        <f>Tabela1[[#This Row],[QIANTIDADE EXPEDIDA]]*Tabela1[[#This Row],[PESO UNI]]</f>
        <v>0</v>
      </c>
      <c r="Y1476" s="14">
        <f t="shared" si="208"/>
        <v>0</v>
      </c>
      <c r="Z1476" s="21">
        <f>Tabela1[[#This Row],[PESO TOTAL]]-Tabela1[[#This Row],[Peso Expedido]]</f>
        <v>0</v>
      </c>
      <c r="AA1476" s="18"/>
      <c r="AB1476" s="40"/>
      <c r="AC1476" s="40"/>
      <c r="AD1476" s="40"/>
      <c r="AE1476" s="40"/>
      <c r="AF1476" s="40"/>
      <c r="AG1476" s="40"/>
      <c r="AH1476" s="40"/>
      <c r="AI1476" s="40" t="str">
        <f t="shared" si="204"/>
        <v>ok</v>
      </c>
      <c r="AJ1476"/>
      <c r="AK1476" t="str">
        <f>Tabela1[[#This Row],[Coluna1]]&amp;Tabela1[[#This Row],[PEDIDO]]</f>
        <v/>
      </c>
      <c r="AL1476"/>
      <c r="AM1476"/>
      <c r="AN1476"/>
      <c r="AO1476" t="str">
        <f t="shared" si="209"/>
        <v>/</v>
      </c>
      <c r="AP1476" t="str">
        <f>Tabela1[[#This Row],[TAG]]&amp;Tabela1[[#This Row],[PEDIDO]]&amp;Tabela1[[#This Row],[PRODUTO]]</f>
        <v/>
      </c>
      <c r="AQ1476" s="23" t="str">
        <f>Tabela1[[#This Row],[PRODUTO]]&amp;Tabela1[[#This Row],[TAG]]</f>
        <v/>
      </c>
      <c r="AR1476" s="183">
        <f>Tabela1[[#This Row],[PESO TOTAL]]*Tabela1[[#This Row],[MATÉRIA PRIMA]]</f>
        <v>0</v>
      </c>
      <c r="AS1476" s="28">
        <f>Tabela1[[#This Row],[PESO TOTAL]]*Tabela1[[#This Row],[PREPARAÇÃO ]]</f>
        <v>0</v>
      </c>
      <c r="AT1476" s="28">
        <f>Tabela1[[#This Row],[PESO TOTAL]]*Tabela1[[#This Row],[CALDEIRARIA]]</f>
        <v>0</v>
      </c>
      <c r="AU1476" s="28">
        <f>Tabela1[[#This Row],[PESO TOTAL]]*Tabela1[[#This Row],[SOLDA]]</f>
        <v>0</v>
      </c>
      <c r="AV1476" s="28">
        <f>Tabela1[[#This Row],[PESO TOTAL]]*Tabela1[[#This Row],[ACABAMENTO]]</f>
        <v>0</v>
      </c>
      <c r="AW1476" s="28">
        <f>Tabela1[[#This Row],[PESO TOTAL]]*Tabela1[[#This Row],[PRONTO ACABADO]]</f>
        <v>0</v>
      </c>
      <c r="AX1476" s="28">
        <f>Tabela1[[#This Row],[PESO TOTAL]]*Tabela1[[#This Row],[EXPEDIÇÃO ]]</f>
        <v>0</v>
      </c>
      <c r="AY1476" s="28" t="str">
        <f>Tabela1[[#This Row],[PEDIDO]]&amp;Tabela1[[#This Row],[PRODUTO]]</f>
        <v/>
      </c>
      <c r="AZ1476" s="44">
        <f>IF(AF1476="",0,IF(ISTEXT(AF1476),H1476*VALUE(SUBSTITUTE(AF1476,"%",""))/100,H1476*AF1476))-Tabela1[[#This Row],[PRONTO ACABADO2]]</f>
        <v>0</v>
      </c>
      <c r="BA1476" s="44">
        <f>IF(AG1476="",0,IF(ISTEXT(AG1476),H1476*VALUE(SUBSTITUTE(AG1476,"%",""))/100,H1476*AG1476))-Tabela1[[#This Row],[PESO EXPEDIDO2]]</f>
        <v>0</v>
      </c>
      <c r="BB1476" s="44">
        <f t="shared" si="210"/>
        <v>0</v>
      </c>
      <c r="BC1476" s="44">
        <f t="shared" si="211"/>
        <v>0</v>
      </c>
      <c r="BD1476" s="44"/>
    </row>
    <row r="1477" spans="1:56" ht="15.75" hidden="1" customHeight="1" x14ac:dyDescent="0.25">
      <c r="A1477" s="6"/>
      <c r="B1477" s="22"/>
      <c r="C1477" s="7"/>
      <c r="D1477" s="46"/>
      <c r="E1477" s="7"/>
      <c r="F1477" s="7"/>
      <c r="G1477" s="44"/>
      <c r="H1477" s="41">
        <f>Tabela1[[#This Row],[PESO UNI]]*Tabela1[[#This Row],[QTE]]</f>
        <v>0</v>
      </c>
      <c r="I1477" s="7"/>
      <c r="J1477" s="8"/>
      <c r="K1477" s="8"/>
      <c r="L1477" s="9"/>
      <c r="M1477" s="10"/>
      <c r="N1477" s="8"/>
      <c r="O1477" s="12"/>
      <c r="P1477" s="13"/>
      <c r="Q1477" s="14">
        <f>Tabela1[[#This Row],[QTDE/ Fabricação]]-Tabela1[[#This Row],[QTE]]</f>
        <v>0</v>
      </c>
      <c r="R1477" s="19">
        <f t="shared" si="206"/>
        <v>0</v>
      </c>
      <c r="S1477" s="19">
        <f t="shared" si="205"/>
        <v>0</v>
      </c>
      <c r="T1477" s="20">
        <f t="shared" si="207"/>
        <v>0</v>
      </c>
      <c r="U1477" s="17">
        <f>IFERROR(SUMIF('LISTA DE EMBARQUE'!B:B,MICRO!E:E,'LISTA DE EMBARQUE'!G:G),"")</f>
        <v>0</v>
      </c>
      <c r="V1477" s="12" t="str">
        <f>IFERROR(VLOOKUP(Tabela1[[#This Row],[COD.MDE]],'LISTA DE EMBARQUE'!B:L,11,0),"")</f>
        <v/>
      </c>
      <c r="W1477" s="13" t="str">
        <f>IFERROR(COUNTIF(#REF!,Tabela1[[#This Row],[Colunas5]]),"")</f>
        <v/>
      </c>
      <c r="X1477" s="14">
        <f>Tabela1[[#This Row],[QIANTIDADE EXPEDIDA]]*Tabela1[[#This Row],[PESO UNI]]</f>
        <v>0</v>
      </c>
      <c r="Y1477" s="14">
        <f t="shared" si="208"/>
        <v>0</v>
      </c>
      <c r="Z1477" s="21">
        <f>Tabela1[[#This Row],[PESO TOTAL]]-Tabela1[[#This Row],[Peso Expedido]]</f>
        <v>0</v>
      </c>
      <c r="AA1477" s="18"/>
      <c r="AB1477" s="40"/>
      <c r="AC1477" s="40"/>
      <c r="AD1477" s="40"/>
      <c r="AE1477" s="40"/>
      <c r="AF1477" s="40"/>
      <c r="AG1477" s="40"/>
      <c r="AH1477" s="40"/>
      <c r="AI1477" s="40" t="str">
        <f t="shared" si="204"/>
        <v>ok</v>
      </c>
      <c r="AJ1477"/>
      <c r="AK1477" t="str">
        <f>Tabela1[[#This Row],[Coluna1]]&amp;Tabela1[[#This Row],[PEDIDO]]</f>
        <v/>
      </c>
      <c r="AL1477"/>
      <c r="AM1477"/>
      <c r="AN1477"/>
      <c r="AO1477" t="str">
        <f t="shared" si="209"/>
        <v>/</v>
      </c>
      <c r="AP1477" t="str">
        <f>Tabela1[[#This Row],[TAG]]&amp;Tabela1[[#This Row],[PEDIDO]]&amp;Tabela1[[#This Row],[PRODUTO]]</f>
        <v/>
      </c>
      <c r="AQ1477" s="23" t="str">
        <f>Tabela1[[#This Row],[PRODUTO]]&amp;Tabela1[[#This Row],[TAG]]</f>
        <v/>
      </c>
      <c r="AR1477" s="183">
        <f>Tabela1[[#This Row],[PESO TOTAL]]*Tabela1[[#This Row],[MATÉRIA PRIMA]]</f>
        <v>0</v>
      </c>
      <c r="AS1477" s="28">
        <f>Tabela1[[#This Row],[PESO TOTAL]]*Tabela1[[#This Row],[PREPARAÇÃO ]]</f>
        <v>0</v>
      </c>
      <c r="AT1477" s="28">
        <f>Tabela1[[#This Row],[PESO TOTAL]]*Tabela1[[#This Row],[CALDEIRARIA]]</f>
        <v>0</v>
      </c>
      <c r="AU1477" s="28">
        <f>Tabela1[[#This Row],[PESO TOTAL]]*Tabela1[[#This Row],[SOLDA]]</f>
        <v>0</v>
      </c>
      <c r="AV1477" s="28">
        <f>Tabela1[[#This Row],[PESO TOTAL]]*Tabela1[[#This Row],[ACABAMENTO]]</f>
        <v>0</v>
      </c>
      <c r="AW1477" s="28">
        <f>Tabela1[[#This Row],[PESO TOTAL]]*Tabela1[[#This Row],[PRONTO ACABADO]]</f>
        <v>0</v>
      </c>
      <c r="AX1477" s="28">
        <f>Tabela1[[#This Row],[PESO TOTAL]]*Tabela1[[#This Row],[EXPEDIÇÃO ]]</f>
        <v>0</v>
      </c>
      <c r="AY1477" s="28" t="str">
        <f>Tabela1[[#This Row],[PEDIDO]]&amp;Tabela1[[#This Row],[PRODUTO]]</f>
        <v/>
      </c>
      <c r="AZ1477" s="44">
        <f>IF(AF1477="",0,IF(ISTEXT(AF1477),H1477*VALUE(SUBSTITUTE(AF1477,"%",""))/100,H1477*AF1477))-Tabela1[[#This Row],[PRONTO ACABADO2]]</f>
        <v>0</v>
      </c>
      <c r="BA1477" s="44">
        <f>IF(AG1477="",0,IF(ISTEXT(AG1477),H1477*VALUE(SUBSTITUTE(AG1477,"%",""))/100,H1477*AG1477))-Tabela1[[#This Row],[PESO EXPEDIDO2]]</f>
        <v>0</v>
      </c>
      <c r="BB1477" s="44">
        <f t="shared" si="210"/>
        <v>0</v>
      </c>
      <c r="BC1477" s="44">
        <f t="shared" si="211"/>
        <v>0</v>
      </c>
      <c r="BD1477" s="44"/>
    </row>
    <row r="1478" spans="1:56" ht="15.75" hidden="1" customHeight="1" x14ac:dyDescent="0.25">
      <c r="A1478" s="6"/>
      <c r="B1478" s="22"/>
      <c r="C1478" s="7"/>
      <c r="D1478" s="46"/>
      <c r="E1478" s="7"/>
      <c r="F1478" s="7"/>
      <c r="G1478" s="44"/>
      <c r="H1478" s="41">
        <f>Tabela1[[#This Row],[PESO UNI]]*Tabela1[[#This Row],[QTE]]</f>
        <v>0</v>
      </c>
      <c r="I1478" s="7"/>
      <c r="J1478" s="8"/>
      <c r="K1478" s="8"/>
      <c r="L1478" s="9"/>
      <c r="M1478" s="10"/>
      <c r="N1478" s="8"/>
      <c r="O1478" s="12"/>
      <c r="P1478" s="13"/>
      <c r="Q1478" s="14">
        <f>Tabela1[[#This Row],[QTDE/ Fabricação]]-Tabela1[[#This Row],[QTE]]</f>
        <v>0</v>
      </c>
      <c r="R1478" s="19">
        <f t="shared" si="206"/>
        <v>0</v>
      </c>
      <c r="S1478" s="19">
        <f t="shared" si="205"/>
        <v>0</v>
      </c>
      <c r="T1478" s="20">
        <f t="shared" si="207"/>
        <v>0</v>
      </c>
      <c r="U1478" s="17">
        <f>IFERROR(SUMIF('LISTA DE EMBARQUE'!B:B,MICRO!E:E,'LISTA DE EMBARQUE'!G:G),"")</f>
        <v>0</v>
      </c>
      <c r="V1478" s="12" t="str">
        <f>IFERROR(VLOOKUP(Tabela1[[#This Row],[COD.MDE]],'LISTA DE EMBARQUE'!B:L,11,0),"")</f>
        <v/>
      </c>
      <c r="W1478" s="13" t="str">
        <f>IFERROR(COUNTIF(#REF!,Tabela1[[#This Row],[Colunas5]]),"")</f>
        <v/>
      </c>
      <c r="X1478" s="14">
        <f>Tabela1[[#This Row],[QIANTIDADE EXPEDIDA]]*Tabela1[[#This Row],[PESO UNI]]</f>
        <v>0</v>
      </c>
      <c r="Y1478" s="14">
        <f t="shared" si="208"/>
        <v>0</v>
      </c>
      <c r="Z1478" s="21">
        <f>Tabela1[[#This Row],[PESO TOTAL]]-Tabela1[[#This Row],[Peso Expedido]]</f>
        <v>0</v>
      </c>
      <c r="AA1478" s="18"/>
      <c r="AB1478" s="40"/>
      <c r="AC1478" s="40"/>
      <c r="AD1478" s="40"/>
      <c r="AE1478" s="40"/>
      <c r="AF1478" s="40"/>
      <c r="AG1478" s="40"/>
      <c r="AH1478" s="40"/>
      <c r="AI1478" s="40" t="str">
        <f t="shared" si="204"/>
        <v>ok</v>
      </c>
      <c r="AJ1478"/>
      <c r="AK1478" t="str">
        <f>Tabela1[[#This Row],[Coluna1]]&amp;Tabela1[[#This Row],[PEDIDO]]</f>
        <v/>
      </c>
      <c r="AL1478"/>
      <c r="AM1478"/>
      <c r="AN1478"/>
      <c r="AO1478" t="str">
        <f t="shared" si="209"/>
        <v>/</v>
      </c>
      <c r="AP1478" t="str">
        <f>Tabela1[[#This Row],[TAG]]&amp;Tabela1[[#This Row],[PEDIDO]]&amp;Tabela1[[#This Row],[PRODUTO]]</f>
        <v/>
      </c>
      <c r="AQ1478" s="23" t="str">
        <f>Tabela1[[#This Row],[PRODUTO]]&amp;Tabela1[[#This Row],[TAG]]</f>
        <v/>
      </c>
      <c r="AR1478" s="183">
        <f>Tabela1[[#This Row],[PESO TOTAL]]*Tabela1[[#This Row],[MATÉRIA PRIMA]]</f>
        <v>0</v>
      </c>
      <c r="AS1478" s="28">
        <f>Tabela1[[#This Row],[PESO TOTAL]]*Tabela1[[#This Row],[PREPARAÇÃO ]]</f>
        <v>0</v>
      </c>
      <c r="AT1478" s="28">
        <f>Tabela1[[#This Row],[PESO TOTAL]]*Tabela1[[#This Row],[CALDEIRARIA]]</f>
        <v>0</v>
      </c>
      <c r="AU1478" s="28">
        <f>Tabela1[[#This Row],[PESO TOTAL]]*Tabela1[[#This Row],[SOLDA]]</f>
        <v>0</v>
      </c>
      <c r="AV1478" s="28">
        <f>Tabela1[[#This Row],[PESO TOTAL]]*Tabela1[[#This Row],[ACABAMENTO]]</f>
        <v>0</v>
      </c>
      <c r="AW1478" s="28">
        <f>Tabela1[[#This Row],[PESO TOTAL]]*Tabela1[[#This Row],[PRONTO ACABADO]]</f>
        <v>0</v>
      </c>
      <c r="AX1478" s="28">
        <f>Tabela1[[#This Row],[PESO TOTAL]]*Tabela1[[#This Row],[EXPEDIÇÃO ]]</f>
        <v>0</v>
      </c>
      <c r="AY1478" s="28" t="str">
        <f>Tabela1[[#This Row],[PEDIDO]]&amp;Tabela1[[#This Row],[PRODUTO]]</f>
        <v/>
      </c>
      <c r="AZ1478" s="44">
        <f>IF(AF1478="",0,IF(ISTEXT(AF1478),H1478*VALUE(SUBSTITUTE(AF1478,"%",""))/100,H1478*AF1478))-Tabela1[[#This Row],[PRONTO ACABADO2]]</f>
        <v>0</v>
      </c>
      <c r="BA1478" s="44">
        <f>IF(AG1478="",0,IF(ISTEXT(AG1478),H1478*VALUE(SUBSTITUTE(AG1478,"%",""))/100,H1478*AG1478))-Tabela1[[#This Row],[PESO EXPEDIDO2]]</f>
        <v>0</v>
      </c>
      <c r="BB1478" s="44">
        <f t="shared" si="210"/>
        <v>0</v>
      </c>
      <c r="BC1478" s="44">
        <f t="shared" si="211"/>
        <v>0</v>
      </c>
      <c r="BD1478" s="44"/>
    </row>
    <row r="1479" spans="1:56" ht="15.75" hidden="1" customHeight="1" x14ac:dyDescent="0.25">
      <c r="A1479" s="6"/>
      <c r="B1479" s="22"/>
      <c r="C1479" s="7"/>
      <c r="D1479" s="46"/>
      <c r="E1479" s="7"/>
      <c r="F1479" s="7"/>
      <c r="G1479" s="44"/>
      <c r="H1479" s="41">
        <f>Tabela1[[#This Row],[PESO UNI]]*Tabela1[[#This Row],[QTE]]</f>
        <v>0</v>
      </c>
      <c r="I1479" s="7"/>
      <c r="J1479" s="8"/>
      <c r="K1479" s="8"/>
      <c r="L1479" s="9"/>
      <c r="M1479" s="10"/>
      <c r="N1479" s="8"/>
      <c r="O1479" s="12"/>
      <c r="P1479" s="13"/>
      <c r="Q1479" s="14">
        <f>Tabela1[[#This Row],[QTDE/ Fabricação]]-Tabela1[[#This Row],[QTE]]</f>
        <v>0</v>
      </c>
      <c r="R1479" s="19">
        <f t="shared" si="206"/>
        <v>0</v>
      </c>
      <c r="S1479" s="19">
        <f t="shared" si="205"/>
        <v>0</v>
      </c>
      <c r="T1479" s="20">
        <f t="shared" si="207"/>
        <v>0</v>
      </c>
      <c r="U1479" s="17">
        <f>IFERROR(SUMIF('LISTA DE EMBARQUE'!B:B,MICRO!E:E,'LISTA DE EMBARQUE'!G:G),"")</f>
        <v>0</v>
      </c>
      <c r="V1479" s="12" t="str">
        <f>IFERROR(VLOOKUP(Tabela1[[#This Row],[COD.MDE]],'LISTA DE EMBARQUE'!B:L,11,0),"")</f>
        <v/>
      </c>
      <c r="W1479" s="13" t="str">
        <f>IFERROR(COUNTIF(#REF!,Tabela1[[#This Row],[Colunas5]]),"")</f>
        <v/>
      </c>
      <c r="X1479" s="14">
        <f>Tabela1[[#This Row],[QIANTIDADE EXPEDIDA]]*Tabela1[[#This Row],[PESO UNI]]</f>
        <v>0</v>
      </c>
      <c r="Y1479" s="14">
        <f t="shared" si="208"/>
        <v>0</v>
      </c>
      <c r="Z1479" s="21">
        <f>Tabela1[[#This Row],[PESO TOTAL]]-Tabela1[[#This Row],[Peso Expedido]]</f>
        <v>0</v>
      </c>
      <c r="AA1479" s="18"/>
      <c r="AB1479" s="40"/>
      <c r="AC1479" s="40"/>
      <c r="AD1479" s="40"/>
      <c r="AE1479" s="40"/>
      <c r="AF1479" s="40"/>
      <c r="AG1479" s="40"/>
      <c r="AH1479" s="40"/>
      <c r="AI1479" s="40" t="str">
        <f t="shared" si="204"/>
        <v>ok</v>
      </c>
      <c r="AJ1479"/>
      <c r="AK1479" t="str">
        <f>Tabela1[[#This Row],[Coluna1]]&amp;Tabela1[[#This Row],[PEDIDO]]</f>
        <v/>
      </c>
      <c r="AL1479"/>
      <c r="AM1479"/>
      <c r="AN1479"/>
      <c r="AO1479" t="str">
        <f t="shared" si="209"/>
        <v>/</v>
      </c>
      <c r="AP1479" t="str">
        <f>Tabela1[[#This Row],[TAG]]&amp;Tabela1[[#This Row],[PEDIDO]]&amp;Tabela1[[#This Row],[PRODUTO]]</f>
        <v/>
      </c>
      <c r="AQ1479" s="23" t="str">
        <f>Tabela1[[#This Row],[PRODUTO]]&amp;Tabela1[[#This Row],[TAG]]</f>
        <v/>
      </c>
      <c r="AR1479" s="183">
        <f>Tabela1[[#This Row],[PESO TOTAL]]*Tabela1[[#This Row],[MATÉRIA PRIMA]]</f>
        <v>0</v>
      </c>
      <c r="AS1479" s="28">
        <f>Tabela1[[#This Row],[PESO TOTAL]]*Tabela1[[#This Row],[PREPARAÇÃO ]]</f>
        <v>0</v>
      </c>
      <c r="AT1479" s="28">
        <f>Tabela1[[#This Row],[PESO TOTAL]]*Tabela1[[#This Row],[CALDEIRARIA]]</f>
        <v>0</v>
      </c>
      <c r="AU1479" s="28">
        <f>Tabela1[[#This Row],[PESO TOTAL]]*Tabela1[[#This Row],[SOLDA]]</f>
        <v>0</v>
      </c>
      <c r="AV1479" s="28">
        <f>Tabela1[[#This Row],[PESO TOTAL]]*Tabela1[[#This Row],[ACABAMENTO]]</f>
        <v>0</v>
      </c>
      <c r="AW1479" s="28">
        <f>Tabela1[[#This Row],[PESO TOTAL]]*Tabela1[[#This Row],[PRONTO ACABADO]]</f>
        <v>0</v>
      </c>
      <c r="AX1479" s="28">
        <f>Tabela1[[#This Row],[PESO TOTAL]]*Tabela1[[#This Row],[EXPEDIÇÃO ]]</f>
        <v>0</v>
      </c>
      <c r="AY1479" s="28" t="str">
        <f>Tabela1[[#This Row],[PEDIDO]]&amp;Tabela1[[#This Row],[PRODUTO]]</f>
        <v/>
      </c>
      <c r="AZ1479" s="44">
        <f>IF(AF1479="",0,IF(ISTEXT(AF1479),H1479*VALUE(SUBSTITUTE(AF1479,"%",""))/100,H1479*AF1479))-Tabela1[[#This Row],[PRONTO ACABADO2]]</f>
        <v>0</v>
      </c>
      <c r="BA1479" s="44">
        <f>IF(AG1479="",0,IF(ISTEXT(AG1479),H1479*VALUE(SUBSTITUTE(AG1479,"%",""))/100,H1479*AG1479))-Tabela1[[#This Row],[PESO EXPEDIDO2]]</f>
        <v>0</v>
      </c>
      <c r="BB1479" s="44">
        <f t="shared" si="210"/>
        <v>0</v>
      </c>
      <c r="BC1479" s="44">
        <f t="shared" si="211"/>
        <v>0</v>
      </c>
      <c r="BD1479" s="44"/>
    </row>
    <row r="1480" spans="1:56" ht="15.75" hidden="1" customHeight="1" x14ac:dyDescent="0.25">
      <c r="A1480" s="6"/>
      <c r="B1480" s="22"/>
      <c r="C1480" s="7"/>
      <c r="D1480" s="46"/>
      <c r="E1480" s="7"/>
      <c r="F1480" s="7"/>
      <c r="G1480" s="44"/>
      <c r="H1480" s="41">
        <f>Tabela1[[#This Row],[PESO UNI]]*Tabela1[[#This Row],[QTE]]</f>
        <v>0</v>
      </c>
      <c r="I1480" s="7"/>
      <c r="J1480" s="8"/>
      <c r="K1480" s="8"/>
      <c r="L1480" s="9"/>
      <c r="M1480" s="10"/>
      <c r="N1480" s="8"/>
      <c r="O1480" s="12"/>
      <c r="P1480" s="13"/>
      <c r="Q1480" s="14">
        <f>Tabela1[[#This Row],[QTDE/ Fabricação]]-Tabela1[[#This Row],[QTE]]</f>
        <v>0</v>
      </c>
      <c r="R1480" s="19">
        <f t="shared" si="206"/>
        <v>0</v>
      </c>
      <c r="S1480" s="19">
        <f t="shared" si="205"/>
        <v>0</v>
      </c>
      <c r="T1480" s="20">
        <f t="shared" si="207"/>
        <v>0</v>
      </c>
      <c r="U1480" s="17">
        <f>IFERROR(SUMIF('LISTA DE EMBARQUE'!B:B,MICRO!E:E,'LISTA DE EMBARQUE'!G:G),"")</f>
        <v>0</v>
      </c>
      <c r="V1480" s="12" t="str">
        <f>IFERROR(VLOOKUP(Tabela1[[#This Row],[COD.MDE]],'LISTA DE EMBARQUE'!B:L,11,0),"")</f>
        <v/>
      </c>
      <c r="W1480" s="13" t="str">
        <f>IFERROR(COUNTIF(#REF!,Tabela1[[#This Row],[Colunas5]]),"")</f>
        <v/>
      </c>
      <c r="X1480" s="14">
        <f>Tabela1[[#This Row],[QIANTIDADE EXPEDIDA]]*Tabela1[[#This Row],[PESO UNI]]</f>
        <v>0</v>
      </c>
      <c r="Y1480" s="14">
        <f t="shared" si="208"/>
        <v>0</v>
      </c>
      <c r="Z1480" s="21">
        <f>Tabela1[[#This Row],[PESO TOTAL]]-Tabela1[[#This Row],[Peso Expedido]]</f>
        <v>0</v>
      </c>
      <c r="AA1480" s="18"/>
      <c r="AB1480" s="40"/>
      <c r="AC1480" s="40"/>
      <c r="AD1480" s="40"/>
      <c r="AE1480" s="40"/>
      <c r="AF1480" s="40"/>
      <c r="AG1480" s="40"/>
      <c r="AH1480" s="40"/>
      <c r="AI1480" s="40" t="str">
        <f t="shared" si="204"/>
        <v>ok</v>
      </c>
      <c r="AJ1480"/>
      <c r="AK1480" t="str">
        <f>Tabela1[[#This Row],[Coluna1]]&amp;Tabela1[[#This Row],[PEDIDO]]</f>
        <v/>
      </c>
      <c r="AL1480"/>
      <c r="AM1480"/>
      <c r="AN1480"/>
      <c r="AO1480" t="str">
        <f t="shared" si="209"/>
        <v>/</v>
      </c>
      <c r="AP1480" t="str">
        <f>Tabela1[[#This Row],[TAG]]&amp;Tabela1[[#This Row],[PEDIDO]]&amp;Tabela1[[#This Row],[PRODUTO]]</f>
        <v/>
      </c>
      <c r="AQ1480" s="23" t="str">
        <f>Tabela1[[#This Row],[PRODUTO]]&amp;Tabela1[[#This Row],[TAG]]</f>
        <v/>
      </c>
      <c r="AR1480" s="183">
        <f>Tabela1[[#This Row],[PESO TOTAL]]*Tabela1[[#This Row],[MATÉRIA PRIMA]]</f>
        <v>0</v>
      </c>
      <c r="AS1480" s="28">
        <f>Tabela1[[#This Row],[PESO TOTAL]]*Tabela1[[#This Row],[PREPARAÇÃO ]]</f>
        <v>0</v>
      </c>
      <c r="AT1480" s="28">
        <f>Tabela1[[#This Row],[PESO TOTAL]]*Tabela1[[#This Row],[CALDEIRARIA]]</f>
        <v>0</v>
      </c>
      <c r="AU1480" s="28">
        <f>Tabela1[[#This Row],[PESO TOTAL]]*Tabela1[[#This Row],[SOLDA]]</f>
        <v>0</v>
      </c>
      <c r="AV1480" s="28">
        <f>Tabela1[[#This Row],[PESO TOTAL]]*Tabela1[[#This Row],[ACABAMENTO]]</f>
        <v>0</v>
      </c>
      <c r="AW1480" s="28">
        <f>Tabela1[[#This Row],[PESO TOTAL]]*Tabela1[[#This Row],[PRONTO ACABADO]]</f>
        <v>0</v>
      </c>
      <c r="AX1480" s="28">
        <f>Tabela1[[#This Row],[PESO TOTAL]]*Tabela1[[#This Row],[EXPEDIÇÃO ]]</f>
        <v>0</v>
      </c>
      <c r="AY1480" s="28" t="str">
        <f>Tabela1[[#This Row],[PEDIDO]]&amp;Tabela1[[#This Row],[PRODUTO]]</f>
        <v/>
      </c>
      <c r="AZ1480" s="44">
        <f>IF(AF1480="",0,IF(ISTEXT(AF1480),H1480*VALUE(SUBSTITUTE(AF1480,"%",""))/100,H1480*AF1480))-Tabela1[[#This Row],[PRONTO ACABADO2]]</f>
        <v>0</v>
      </c>
      <c r="BA1480" s="44">
        <f>IF(AG1480="",0,IF(ISTEXT(AG1480),H1480*VALUE(SUBSTITUTE(AG1480,"%",""))/100,H1480*AG1480))-Tabela1[[#This Row],[PESO EXPEDIDO2]]</f>
        <v>0</v>
      </c>
      <c r="BB1480" s="44">
        <f t="shared" si="210"/>
        <v>0</v>
      </c>
      <c r="BC1480" s="44">
        <f t="shared" si="211"/>
        <v>0</v>
      </c>
      <c r="BD1480" s="44"/>
    </row>
    <row r="1481" spans="1:56" ht="15.75" hidden="1" customHeight="1" x14ac:dyDescent="0.25">
      <c r="A1481" s="6"/>
      <c r="B1481" s="22"/>
      <c r="C1481" s="7"/>
      <c r="D1481" s="46"/>
      <c r="E1481" s="7"/>
      <c r="F1481" s="7"/>
      <c r="G1481" s="44"/>
      <c r="H1481" s="41">
        <f>Tabela1[[#This Row],[PESO UNI]]*Tabela1[[#This Row],[QTE]]</f>
        <v>0</v>
      </c>
      <c r="I1481" s="7"/>
      <c r="J1481" s="8"/>
      <c r="K1481" s="8"/>
      <c r="L1481" s="9"/>
      <c r="M1481" s="10"/>
      <c r="N1481" s="8"/>
      <c r="O1481" s="12"/>
      <c r="P1481" s="13"/>
      <c r="Q1481" s="14">
        <f>Tabela1[[#This Row],[QTDE/ Fabricação]]-Tabela1[[#This Row],[QTE]]</f>
        <v>0</v>
      </c>
      <c r="R1481" s="19">
        <f t="shared" si="206"/>
        <v>0</v>
      </c>
      <c r="S1481" s="19">
        <f t="shared" si="205"/>
        <v>0</v>
      </c>
      <c r="T1481" s="20">
        <f t="shared" si="207"/>
        <v>0</v>
      </c>
      <c r="U1481" s="17">
        <f>IFERROR(SUMIF('LISTA DE EMBARQUE'!B:B,MICRO!E:E,'LISTA DE EMBARQUE'!G:G),"")</f>
        <v>0</v>
      </c>
      <c r="V1481" s="12" t="str">
        <f>IFERROR(VLOOKUP(Tabela1[[#This Row],[COD.MDE]],'LISTA DE EMBARQUE'!B:L,11,0),"")</f>
        <v/>
      </c>
      <c r="W1481" s="13" t="str">
        <f>IFERROR(COUNTIF(#REF!,Tabela1[[#This Row],[Colunas5]]),"")</f>
        <v/>
      </c>
      <c r="X1481" s="14">
        <f>Tabela1[[#This Row],[QIANTIDADE EXPEDIDA]]*Tabela1[[#This Row],[PESO UNI]]</f>
        <v>0</v>
      </c>
      <c r="Y1481" s="14">
        <f t="shared" si="208"/>
        <v>0</v>
      </c>
      <c r="Z1481" s="21">
        <f>Tabela1[[#This Row],[PESO TOTAL]]-Tabela1[[#This Row],[Peso Expedido]]</f>
        <v>0</v>
      </c>
      <c r="AA1481" s="18"/>
      <c r="AB1481" s="40"/>
      <c r="AC1481" s="40"/>
      <c r="AD1481" s="40"/>
      <c r="AE1481" s="40"/>
      <c r="AF1481" s="40"/>
      <c r="AG1481" s="40"/>
      <c r="AH1481" s="40"/>
      <c r="AI1481" s="40" t="str">
        <f t="shared" si="204"/>
        <v>ok</v>
      </c>
      <c r="AJ1481"/>
      <c r="AK1481" t="str">
        <f>Tabela1[[#This Row],[Coluna1]]&amp;Tabela1[[#This Row],[PEDIDO]]</f>
        <v/>
      </c>
      <c r="AL1481"/>
      <c r="AM1481"/>
      <c r="AN1481"/>
      <c r="AO1481" t="str">
        <f t="shared" si="209"/>
        <v>/</v>
      </c>
      <c r="AP1481" t="str">
        <f>Tabela1[[#This Row],[TAG]]&amp;Tabela1[[#This Row],[PEDIDO]]&amp;Tabela1[[#This Row],[PRODUTO]]</f>
        <v/>
      </c>
      <c r="AQ1481" s="23" t="str">
        <f>Tabela1[[#This Row],[PRODUTO]]&amp;Tabela1[[#This Row],[TAG]]</f>
        <v/>
      </c>
      <c r="AR1481" s="183">
        <f>Tabela1[[#This Row],[PESO TOTAL]]*Tabela1[[#This Row],[MATÉRIA PRIMA]]</f>
        <v>0</v>
      </c>
      <c r="AS1481" s="28">
        <f>Tabela1[[#This Row],[PESO TOTAL]]*Tabela1[[#This Row],[PREPARAÇÃO ]]</f>
        <v>0</v>
      </c>
      <c r="AT1481" s="28">
        <f>Tabela1[[#This Row],[PESO TOTAL]]*Tabela1[[#This Row],[CALDEIRARIA]]</f>
        <v>0</v>
      </c>
      <c r="AU1481" s="28">
        <f>Tabela1[[#This Row],[PESO TOTAL]]*Tabela1[[#This Row],[SOLDA]]</f>
        <v>0</v>
      </c>
      <c r="AV1481" s="28">
        <f>Tabela1[[#This Row],[PESO TOTAL]]*Tabela1[[#This Row],[ACABAMENTO]]</f>
        <v>0</v>
      </c>
      <c r="AW1481" s="28">
        <f>Tabela1[[#This Row],[PESO TOTAL]]*Tabela1[[#This Row],[PRONTO ACABADO]]</f>
        <v>0</v>
      </c>
      <c r="AX1481" s="28">
        <f>Tabela1[[#This Row],[PESO TOTAL]]*Tabela1[[#This Row],[EXPEDIÇÃO ]]</f>
        <v>0</v>
      </c>
      <c r="AY1481" s="28" t="str">
        <f>Tabela1[[#This Row],[PEDIDO]]&amp;Tabela1[[#This Row],[PRODUTO]]</f>
        <v/>
      </c>
      <c r="AZ1481" s="44">
        <f>IF(AF1481="",0,IF(ISTEXT(AF1481),H1481*VALUE(SUBSTITUTE(AF1481,"%",""))/100,H1481*AF1481))-Tabela1[[#This Row],[PRONTO ACABADO2]]</f>
        <v>0</v>
      </c>
      <c r="BA1481" s="44">
        <f>IF(AG1481="",0,IF(ISTEXT(AG1481),H1481*VALUE(SUBSTITUTE(AG1481,"%",""))/100,H1481*AG1481))-Tabela1[[#This Row],[PESO EXPEDIDO2]]</f>
        <v>0</v>
      </c>
      <c r="BB1481" s="44">
        <f t="shared" si="210"/>
        <v>0</v>
      </c>
      <c r="BC1481" s="44">
        <f t="shared" si="211"/>
        <v>0</v>
      </c>
      <c r="BD1481" s="44"/>
    </row>
    <row r="1482" spans="1:56" ht="15.75" hidden="1" customHeight="1" x14ac:dyDescent="0.25">
      <c r="A1482" s="6"/>
      <c r="B1482" s="22"/>
      <c r="C1482" s="7"/>
      <c r="D1482" s="46"/>
      <c r="E1482" s="7"/>
      <c r="F1482" s="7"/>
      <c r="G1482" s="44"/>
      <c r="H1482" s="41">
        <f>Tabela1[[#This Row],[PESO UNI]]*Tabela1[[#This Row],[QTE]]</f>
        <v>0</v>
      </c>
      <c r="I1482" s="7"/>
      <c r="J1482" s="8"/>
      <c r="K1482" s="8"/>
      <c r="L1482" s="9"/>
      <c r="M1482" s="10"/>
      <c r="N1482" s="8"/>
      <c r="O1482" s="12"/>
      <c r="P1482" s="13"/>
      <c r="Q1482" s="14">
        <f>Tabela1[[#This Row],[QTDE/ Fabricação]]-Tabela1[[#This Row],[QTE]]</f>
        <v>0</v>
      </c>
      <c r="R1482" s="19">
        <f t="shared" si="206"/>
        <v>0</v>
      </c>
      <c r="S1482" s="19">
        <f t="shared" si="205"/>
        <v>0</v>
      </c>
      <c r="T1482" s="20">
        <f t="shared" si="207"/>
        <v>0</v>
      </c>
      <c r="U1482" s="17">
        <f>IFERROR(SUMIF('LISTA DE EMBARQUE'!B:B,MICRO!E:E,'LISTA DE EMBARQUE'!G:G),"")</f>
        <v>0</v>
      </c>
      <c r="V1482" s="12" t="str">
        <f>IFERROR(VLOOKUP(Tabela1[[#This Row],[COD.MDE]],'LISTA DE EMBARQUE'!B:L,11,0),"")</f>
        <v/>
      </c>
      <c r="W1482" s="13" t="str">
        <f>IFERROR(COUNTIF(#REF!,Tabela1[[#This Row],[Colunas5]]),"")</f>
        <v/>
      </c>
      <c r="X1482" s="14">
        <f>Tabela1[[#This Row],[QIANTIDADE EXPEDIDA]]*Tabela1[[#This Row],[PESO UNI]]</f>
        <v>0</v>
      </c>
      <c r="Y1482" s="14">
        <f t="shared" si="208"/>
        <v>0</v>
      </c>
      <c r="Z1482" s="21">
        <f>Tabela1[[#This Row],[PESO TOTAL]]-Tabela1[[#This Row],[Peso Expedido]]</f>
        <v>0</v>
      </c>
      <c r="AA1482" s="18"/>
      <c r="AB1482" s="40"/>
      <c r="AC1482" s="40"/>
      <c r="AD1482" s="40"/>
      <c r="AE1482" s="40"/>
      <c r="AF1482" s="40"/>
      <c r="AG1482" s="40"/>
      <c r="AH1482" s="40"/>
      <c r="AI1482" s="40" t="str">
        <f t="shared" si="204"/>
        <v>ok</v>
      </c>
      <c r="AJ1482"/>
      <c r="AK1482" t="str">
        <f>Tabela1[[#This Row],[Coluna1]]&amp;Tabela1[[#This Row],[PEDIDO]]</f>
        <v/>
      </c>
      <c r="AL1482"/>
      <c r="AM1482"/>
      <c r="AN1482"/>
      <c r="AO1482" t="str">
        <f t="shared" si="209"/>
        <v>/</v>
      </c>
      <c r="AP1482" t="str">
        <f>Tabela1[[#This Row],[TAG]]&amp;Tabela1[[#This Row],[PEDIDO]]&amp;Tabela1[[#This Row],[PRODUTO]]</f>
        <v/>
      </c>
      <c r="AQ1482" s="23" t="str">
        <f>Tabela1[[#This Row],[PRODUTO]]&amp;Tabela1[[#This Row],[TAG]]</f>
        <v/>
      </c>
      <c r="AR1482" s="183">
        <f>Tabela1[[#This Row],[PESO TOTAL]]*Tabela1[[#This Row],[MATÉRIA PRIMA]]</f>
        <v>0</v>
      </c>
      <c r="AS1482" s="28">
        <f>Tabela1[[#This Row],[PESO TOTAL]]*Tabela1[[#This Row],[PREPARAÇÃO ]]</f>
        <v>0</v>
      </c>
      <c r="AT1482" s="28">
        <f>Tabela1[[#This Row],[PESO TOTAL]]*Tabela1[[#This Row],[CALDEIRARIA]]</f>
        <v>0</v>
      </c>
      <c r="AU1482" s="28">
        <f>Tabela1[[#This Row],[PESO TOTAL]]*Tabela1[[#This Row],[SOLDA]]</f>
        <v>0</v>
      </c>
      <c r="AV1482" s="28">
        <f>Tabela1[[#This Row],[PESO TOTAL]]*Tabela1[[#This Row],[ACABAMENTO]]</f>
        <v>0</v>
      </c>
      <c r="AW1482" s="28">
        <f>Tabela1[[#This Row],[PESO TOTAL]]*Tabela1[[#This Row],[PRONTO ACABADO]]</f>
        <v>0</v>
      </c>
      <c r="AX1482" s="28">
        <f>Tabela1[[#This Row],[PESO TOTAL]]*Tabela1[[#This Row],[EXPEDIÇÃO ]]</f>
        <v>0</v>
      </c>
      <c r="AY1482" s="28" t="str">
        <f>Tabela1[[#This Row],[PEDIDO]]&amp;Tabela1[[#This Row],[PRODUTO]]</f>
        <v/>
      </c>
      <c r="AZ1482" s="44">
        <f>IF(AF1482="",0,IF(ISTEXT(AF1482),H1482*VALUE(SUBSTITUTE(AF1482,"%",""))/100,H1482*AF1482))-Tabela1[[#This Row],[PRONTO ACABADO2]]</f>
        <v>0</v>
      </c>
      <c r="BA1482" s="44">
        <f>IF(AG1482="",0,IF(ISTEXT(AG1482),H1482*VALUE(SUBSTITUTE(AG1482,"%",""))/100,H1482*AG1482))-Tabela1[[#This Row],[PESO EXPEDIDO2]]</f>
        <v>0</v>
      </c>
      <c r="BB1482" s="44">
        <f t="shared" si="210"/>
        <v>0</v>
      </c>
      <c r="BC1482" s="44">
        <f t="shared" si="211"/>
        <v>0</v>
      </c>
      <c r="BD1482" s="44"/>
    </row>
    <row r="1483" spans="1:56" ht="15.75" hidden="1" customHeight="1" x14ac:dyDescent="0.25">
      <c r="A1483" s="6"/>
      <c r="B1483" s="22"/>
      <c r="C1483" s="7"/>
      <c r="D1483" s="46"/>
      <c r="E1483" s="7"/>
      <c r="F1483" s="7"/>
      <c r="G1483" s="44"/>
      <c r="H1483" s="41">
        <f>Tabela1[[#This Row],[PESO UNI]]*Tabela1[[#This Row],[QTE]]</f>
        <v>0</v>
      </c>
      <c r="I1483" s="7"/>
      <c r="J1483" s="8"/>
      <c r="K1483" s="8"/>
      <c r="L1483" s="9"/>
      <c r="M1483" s="10"/>
      <c r="N1483" s="8"/>
      <c r="O1483" s="12"/>
      <c r="P1483" s="13"/>
      <c r="Q1483" s="14">
        <f>Tabela1[[#This Row],[QTDE/ Fabricação]]-Tabela1[[#This Row],[QTE]]</f>
        <v>0</v>
      </c>
      <c r="R1483" s="19">
        <f t="shared" si="206"/>
        <v>0</v>
      </c>
      <c r="S1483" s="19">
        <f t="shared" si="205"/>
        <v>0</v>
      </c>
      <c r="T1483" s="20">
        <f t="shared" si="207"/>
        <v>0</v>
      </c>
      <c r="U1483" s="17">
        <f>IFERROR(SUMIF('LISTA DE EMBARQUE'!B:B,MICRO!E:E,'LISTA DE EMBARQUE'!G:G),"")</f>
        <v>0</v>
      </c>
      <c r="V1483" s="12" t="str">
        <f>IFERROR(VLOOKUP(Tabela1[[#This Row],[COD.MDE]],'LISTA DE EMBARQUE'!B:L,11,0),"")</f>
        <v/>
      </c>
      <c r="W1483" s="13" t="str">
        <f>IFERROR(COUNTIF(#REF!,Tabela1[[#This Row],[Colunas5]]),"")</f>
        <v/>
      </c>
      <c r="X1483" s="14">
        <f>Tabela1[[#This Row],[QIANTIDADE EXPEDIDA]]*Tabela1[[#This Row],[PESO UNI]]</f>
        <v>0</v>
      </c>
      <c r="Y1483" s="14">
        <f t="shared" si="208"/>
        <v>0</v>
      </c>
      <c r="Z1483" s="21">
        <f>Tabela1[[#This Row],[PESO TOTAL]]-Tabela1[[#This Row],[Peso Expedido]]</f>
        <v>0</v>
      </c>
      <c r="AA1483" s="18"/>
      <c r="AB1483" s="40"/>
      <c r="AC1483" s="40"/>
      <c r="AD1483" s="40"/>
      <c r="AE1483" s="40"/>
      <c r="AF1483" s="40"/>
      <c r="AG1483" s="40"/>
      <c r="AH1483" s="40"/>
      <c r="AI1483" s="40" t="str">
        <f t="shared" si="204"/>
        <v>ok</v>
      </c>
      <c r="AJ1483"/>
      <c r="AK1483" t="str">
        <f>Tabela1[[#This Row],[Coluna1]]&amp;Tabela1[[#This Row],[PEDIDO]]</f>
        <v/>
      </c>
      <c r="AL1483"/>
      <c r="AM1483"/>
      <c r="AN1483"/>
      <c r="AO1483" t="str">
        <f t="shared" si="209"/>
        <v>/</v>
      </c>
      <c r="AP1483" t="str">
        <f>Tabela1[[#This Row],[TAG]]&amp;Tabela1[[#This Row],[PEDIDO]]&amp;Tabela1[[#This Row],[PRODUTO]]</f>
        <v/>
      </c>
      <c r="AQ1483" s="23" t="str">
        <f>Tabela1[[#This Row],[PRODUTO]]&amp;Tabela1[[#This Row],[TAG]]</f>
        <v/>
      </c>
      <c r="AR1483" s="183">
        <f>Tabela1[[#This Row],[PESO TOTAL]]*Tabela1[[#This Row],[MATÉRIA PRIMA]]</f>
        <v>0</v>
      </c>
      <c r="AS1483" s="28">
        <f>Tabela1[[#This Row],[PESO TOTAL]]*Tabela1[[#This Row],[PREPARAÇÃO ]]</f>
        <v>0</v>
      </c>
      <c r="AT1483" s="28">
        <f>Tabela1[[#This Row],[PESO TOTAL]]*Tabela1[[#This Row],[CALDEIRARIA]]</f>
        <v>0</v>
      </c>
      <c r="AU1483" s="28">
        <f>Tabela1[[#This Row],[PESO TOTAL]]*Tabela1[[#This Row],[SOLDA]]</f>
        <v>0</v>
      </c>
      <c r="AV1483" s="28">
        <f>Tabela1[[#This Row],[PESO TOTAL]]*Tabela1[[#This Row],[ACABAMENTO]]</f>
        <v>0</v>
      </c>
      <c r="AW1483" s="28">
        <f>Tabela1[[#This Row],[PESO TOTAL]]*Tabela1[[#This Row],[PRONTO ACABADO]]</f>
        <v>0</v>
      </c>
      <c r="AX1483" s="28">
        <f>Tabela1[[#This Row],[PESO TOTAL]]*Tabela1[[#This Row],[EXPEDIÇÃO ]]</f>
        <v>0</v>
      </c>
      <c r="AY1483" s="28" t="str">
        <f>Tabela1[[#This Row],[PEDIDO]]&amp;Tabela1[[#This Row],[PRODUTO]]</f>
        <v/>
      </c>
      <c r="AZ1483" s="44">
        <f>IF(AF1483="",0,IF(ISTEXT(AF1483),H1483*VALUE(SUBSTITUTE(AF1483,"%",""))/100,H1483*AF1483))-Tabela1[[#This Row],[PRONTO ACABADO2]]</f>
        <v>0</v>
      </c>
      <c r="BA1483" s="44">
        <f>IF(AG1483="",0,IF(ISTEXT(AG1483),H1483*VALUE(SUBSTITUTE(AG1483,"%",""))/100,H1483*AG1483))-Tabela1[[#This Row],[PESO EXPEDIDO2]]</f>
        <v>0</v>
      </c>
      <c r="BB1483" s="44">
        <f t="shared" si="210"/>
        <v>0</v>
      </c>
      <c r="BC1483" s="44">
        <f t="shared" si="211"/>
        <v>0</v>
      </c>
      <c r="BD1483" s="44"/>
    </row>
    <row r="1484" spans="1:56" ht="15.75" hidden="1" customHeight="1" x14ac:dyDescent="0.25">
      <c r="A1484" s="6"/>
      <c r="B1484" s="22"/>
      <c r="C1484" s="7"/>
      <c r="D1484" s="46"/>
      <c r="E1484" s="7"/>
      <c r="F1484" s="7"/>
      <c r="G1484" s="44"/>
      <c r="H1484" s="41">
        <f>Tabela1[[#This Row],[PESO UNI]]*Tabela1[[#This Row],[QTE]]</f>
        <v>0</v>
      </c>
      <c r="I1484" s="7"/>
      <c r="J1484" s="8"/>
      <c r="K1484" s="8"/>
      <c r="L1484" s="9"/>
      <c r="M1484" s="10"/>
      <c r="N1484" s="8"/>
      <c r="O1484" s="12"/>
      <c r="P1484" s="13"/>
      <c r="Q1484" s="14">
        <f>Tabela1[[#This Row],[QTDE/ Fabricação]]-Tabela1[[#This Row],[QTE]]</f>
        <v>0</v>
      </c>
      <c r="R1484" s="19">
        <f t="shared" si="206"/>
        <v>0</v>
      </c>
      <c r="S1484" s="19">
        <f t="shared" si="205"/>
        <v>0</v>
      </c>
      <c r="T1484" s="20">
        <f t="shared" si="207"/>
        <v>0</v>
      </c>
      <c r="U1484" s="17">
        <f>IFERROR(SUMIF('LISTA DE EMBARQUE'!B:B,MICRO!E:E,'LISTA DE EMBARQUE'!G:G),"")</f>
        <v>0</v>
      </c>
      <c r="V1484" s="12" t="str">
        <f>IFERROR(VLOOKUP(Tabela1[[#This Row],[COD.MDE]],'LISTA DE EMBARQUE'!B:L,11,0),"")</f>
        <v/>
      </c>
      <c r="W1484" s="13" t="str">
        <f>IFERROR(COUNTIF(#REF!,Tabela1[[#This Row],[Colunas5]]),"")</f>
        <v/>
      </c>
      <c r="X1484" s="14">
        <f>Tabela1[[#This Row],[QIANTIDADE EXPEDIDA]]*Tabela1[[#This Row],[PESO UNI]]</f>
        <v>0</v>
      </c>
      <c r="Y1484" s="14">
        <f t="shared" si="208"/>
        <v>0</v>
      </c>
      <c r="Z1484" s="21">
        <f>Tabela1[[#This Row],[PESO TOTAL]]-Tabela1[[#This Row],[Peso Expedido]]</f>
        <v>0</v>
      </c>
      <c r="AA1484" s="18"/>
      <c r="AB1484" s="40"/>
      <c r="AC1484" s="40"/>
      <c r="AD1484" s="40"/>
      <c r="AE1484" s="40"/>
      <c r="AF1484" s="40"/>
      <c r="AG1484" s="40"/>
      <c r="AH1484" s="40"/>
      <c r="AI1484" s="40" t="str">
        <f t="shared" si="204"/>
        <v>ok</v>
      </c>
      <c r="AJ1484"/>
      <c r="AK1484" t="str">
        <f>Tabela1[[#This Row],[Coluna1]]&amp;Tabela1[[#This Row],[PEDIDO]]</f>
        <v/>
      </c>
      <c r="AL1484"/>
      <c r="AM1484"/>
      <c r="AN1484"/>
      <c r="AO1484" t="str">
        <f t="shared" si="209"/>
        <v>/</v>
      </c>
      <c r="AP1484" t="str">
        <f>Tabela1[[#This Row],[TAG]]&amp;Tabela1[[#This Row],[PEDIDO]]&amp;Tabela1[[#This Row],[PRODUTO]]</f>
        <v/>
      </c>
      <c r="AQ1484" s="23" t="str">
        <f>Tabela1[[#This Row],[PRODUTO]]&amp;Tabela1[[#This Row],[TAG]]</f>
        <v/>
      </c>
      <c r="AR1484" s="183">
        <f>Tabela1[[#This Row],[PESO TOTAL]]*Tabela1[[#This Row],[MATÉRIA PRIMA]]</f>
        <v>0</v>
      </c>
      <c r="AS1484" s="28">
        <f>Tabela1[[#This Row],[PESO TOTAL]]*Tabela1[[#This Row],[PREPARAÇÃO ]]</f>
        <v>0</v>
      </c>
      <c r="AT1484" s="28">
        <f>Tabela1[[#This Row],[PESO TOTAL]]*Tabela1[[#This Row],[CALDEIRARIA]]</f>
        <v>0</v>
      </c>
      <c r="AU1484" s="28">
        <f>Tabela1[[#This Row],[PESO TOTAL]]*Tabela1[[#This Row],[SOLDA]]</f>
        <v>0</v>
      </c>
      <c r="AV1484" s="28">
        <f>Tabela1[[#This Row],[PESO TOTAL]]*Tabela1[[#This Row],[ACABAMENTO]]</f>
        <v>0</v>
      </c>
      <c r="AW1484" s="28">
        <f>Tabela1[[#This Row],[PESO TOTAL]]*Tabela1[[#This Row],[PRONTO ACABADO]]</f>
        <v>0</v>
      </c>
      <c r="AX1484" s="28">
        <f>Tabela1[[#This Row],[PESO TOTAL]]*Tabela1[[#This Row],[EXPEDIÇÃO ]]</f>
        <v>0</v>
      </c>
      <c r="AY1484" s="28" t="str">
        <f>Tabela1[[#This Row],[PEDIDO]]&amp;Tabela1[[#This Row],[PRODUTO]]</f>
        <v/>
      </c>
      <c r="AZ1484" s="44">
        <f>IF(AF1484="",0,IF(ISTEXT(AF1484),H1484*VALUE(SUBSTITUTE(AF1484,"%",""))/100,H1484*AF1484))-Tabela1[[#This Row],[PRONTO ACABADO2]]</f>
        <v>0</v>
      </c>
      <c r="BA1484" s="44">
        <f>IF(AG1484="",0,IF(ISTEXT(AG1484),H1484*VALUE(SUBSTITUTE(AG1484,"%",""))/100,H1484*AG1484))-Tabela1[[#This Row],[PESO EXPEDIDO2]]</f>
        <v>0</v>
      </c>
      <c r="BB1484" s="44">
        <f t="shared" si="210"/>
        <v>0</v>
      </c>
      <c r="BC1484" s="44">
        <f t="shared" si="211"/>
        <v>0</v>
      </c>
      <c r="BD1484" s="44"/>
    </row>
    <row r="1485" spans="1:56" ht="15.75" hidden="1" customHeight="1" x14ac:dyDescent="0.25">
      <c r="A1485" s="6"/>
      <c r="B1485" s="22"/>
      <c r="C1485" s="7"/>
      <c r="D1485" s="46"/>
      <c r="E1485" s="7"/>
      <c r="F1485" s="7"/>
      <c r="G1485" s="44"/>
      <c r="H1485" s="41">
        <f>Tabela1[[#This Row],[PESO UNI]]*Tabela1[[#This Row],[QTE]]</f>
        <v>0</v>
      </c>
      <c r="I1485" s="7"/>
      <c r="J1485" s="8"/>
      <c r="K1485" s="8"/>
      <c r="L1485" s="9"/>
      <c r="M1485" s="10"/>
      <c r="N1485" s="8"/>
      <c r="O1485" s="12"/>
      <c r="P1485" s="13"/>
      <c r="Q1485" s="14">
        <f>Tabela1[[#This Row],[QTDE/ Fabricação]]-Tabela1[[#This Row],[QTE]]</f>
        <v>0</v>
      </c>
      <c r="R1485" s="19">
        <f t="shared" si="206"/>
        <v>0</v>
      </c>
      <c r="S1485" s="19">
        <f t="shared" si="205"/>
        <v>0</v>
      </c>
      <c r="T1485" s="20">
        <f t="shared" si="207"/>
        <v>0</v>
      </c>
      <c r="U1485" s="17">
        <f>IFERROR(SUMIF('LISTA DE EMBARQUE'!B:B,MICRO!E:E,'LISTA DE EMBARQUE'!G:G),"")</f>
        <v>0</v>
      </c>
      <c r="V1485" s="12" t="str">
        <f>IFERROR(VLOOKUP(Tabela1[[#This Row],[COD.MDE]],'LISTA DE EMBARQUE'!B:L,11,0),"")</f>
        <v/>
      </c>
      <c r="W1485" s="13" t="str">
        <f>IFERROR(COUNTIF(#REF!,Tabela1[[#This Row],[Colunas5]]),"")</f>
        <v/>
      </c>
      <c r="X1485" s="14">
        <f>Tabela1[[#This Row],[QIANTIDADE EXPEDIDA]]*Tabela1[[#This Row],[PESO UNI]]</f>
        <v>0</v>
      </c>
      <c r="Y1485" s="14">
        <f t="shared" si="208"/>
        <v>0</v>
      </c>
      <c r="Z1485" s="21">
        <f>Tabela1[[#This Row],[PESO TOTAL]]-Tabela1[[#This Row],[Peso Expedido]]</f>
        <v>0</v>
      </c>
      <c r="AA1485" s="18"/>
      <c r="AB1485" s="40"/>
      <c r="AC1485" s="40"/>
      <c r="AD1485" s="40"/>
      <c r="AE1485" s="40"/>
      <c r="AF1485" s="40"/>
      <c r="AG1485" s="40"/>
      <c r="AH1485" s="40"/>
      <c r="AI1485" s="40" t="str">
        <f t="shared" si="204"/>
        <v>ok</v>
      </c>
      <c r="AJ1485"/>
      <c r="AK1485" t="str">
        <f>Tabela1[[#This Row],[Coluna1]]&amp;Tabela1[[#This Row],[PEDIDO]]</f>
        <v/>
      </c>
      <c r="AL1485"/>
      <c r="AM1485"/>
      <c r="AN1485"/>
      <c r="AO1485" t="str">
        <f t="shared" si="209"/>
        <v>/</v>
      </c>
      <c r="AP1485" t="str">
        <f>Tabela1[[#This Row],[TAG]]&amp;Tabela1[[#This Row],[PEDIDO]]&amp;Tabela1[[#This Row],[PRODUTO]]</f>
        <v/>
      </c>
      <c r="AQ1485" s="23" t="str">
        <f>Tabela1[[#This Row],[PRODUTO]]&amp;Tabela1[[#This Row],[TAG]]</f>
        <v/>
      </c>
      <c r="AR1485" s="183">
        <f>Tabela1[[#This Row],[PESO TOTAL]]*Tabela1[[#This Row],[MATÉRIA PRIMA]]</f>
        <v>0</v>
      </c>
      <c r="AS1485" s="28">
        <f>Tabela1[[#This Row],[PESO TOTAL]]*Tabela1[[#This Row],[PREPARAÇÃO ]]</f>
        <v>0</v>
      </c>
      <c r="AT1485" s="28">
        <f>Tabela1[[#This Row],[PESO TOTAL]]*Tabela1[[#This Row],[CALDEIRARIA]]</f>
        <v>0</v>
      </c>
      <c r="AU1485" s="28">
        <f>Tabela1[[#This Row],[PESO TOTAL]]*Tabela1[[#This Row],[SOLDA]]</f>
        <v>0</v>
      </c>
      <c r="AV1485" s="28">
        <f>Tabela1[[#This Row],[PESO TOTAL]]*Tabela1[[#This Row],[ACABAMENTO]]</f>
        <v>0</v>
      </c>
      <c r="AW1485" s="28">
        <f>Tabela1[[#This Row],[PESO TOTAL]]*Tabela1[[#This Row],[PRONTO ACABADO]]</f>
        <v>0</v>
      </c>
      <c r="AX1485" s="28">
        <f>Tabela1[[#This Row],[PESO TOTAL]]*Tabela1[[#This Row],[EXPEDIÇÃO ]]</f>
        <v>0</v>
      </c>
      <c r="AY1485" s="28" t="str">
        <f>Tabela1[[#This Row],[PEDIDO]]&amp;Tabela1[[#This Row],[PRODUTO]]</f>
        <v/>
      </c>
      <c r="AZ1485" s="44">
        <f>IF(AF1485="",0,IF(ISTEXT(AF1485),H1485*VALUE(SUBSTITUTE(AF1485,"%",""))/100,H1485*AF1485))-Tabela1[[#This Row],[PRONTO ACABADO2]]</f>
        <v>0</v>
      </c>
      <c r="BA1485" s="44">
        <f>IF(AG1485="",0,IF(ISTEXT(AG1485),H1485*VALUE(SUBSTITUTE(AG1485,"%",""))/100,H1485*AG1485))-Tabela1[[#This Row],[PESO EXPEDIDO2]]</f>
        <v>0</v>
      </c>
      <c r="BB1485" s="44">
        <f t="shared" si="210"/>
        <v>0</v>
      </c>
      <c r="BC1485" s="44">
        <f t="shared" si="211"/>
        <v>0</v>
      </c>
      <c r="BD1485" s="44"/>
    </row>
    <row r="1486" spans="1:56" ht="15.75" hidden="1" customHeight="1" x14ac:dyDescent="0.25">
      <c r="A1486" s="6"/>
      <c r="B1486" s="22"/>
      <c r="C1486" s="7"/>
      <c r="D1486" s="46"/>
      <c r="E1486" s="7"/>
      <c r="F1486" s="7"/>
      <c r="G1486" s="44"/>
      <c r="H1486" s="41">
        <f>Tabela1[[#This Row],[PESO UNI]]*Tabela1[[#This Row],[QTE]]</f>
        <v>0</v>
      </c>
      <c r="I1486" s="7"/>
      <c r="J1486" s="8"/>
      <c r="K1486" s="8"/>
      <c r="L1486" s="9"/>
      <c r="M1486" s="10"/>
      <c r="N1486" s="8"/>
      <c r="O1486" s="12"/>
      <c r="P1486" s="13"/>
      <c r="Q1486" s="14">
        <f>Tabela1[[#This Row],[QTDE/ Fabricação]]-Tabela1[[#This Row],[QTE]]</f>
        <v>0</v>
      </c>
      <c r="R1486" s="19">
        <f t="shared" si="206"/>
        <v>0</v>
      </c>
      <c r="S1486" s="19">
        <f t="shared" si="205"/>
        <v>0</v>
      </c>
      <c r="T1486" s="20">
        <f t="shared" si="207"/>
        <v>0</v>
      </c>
      <c r="U1486" s="17">
        <f>IFERROR(SUMIF('LISTA DE EMBARQUE'!B:B,MICRO!E:E,'LISTA DE EMBARQUE'!G:G),"")</f>
        <v>0</v>
      </c>
      <c r="V1486" s="12" t="str">
        <f>IFERROR(VLOOKUP(Tabela1[[#This Row],[COD.MDE]],'LISTA DE EMBARQUE'!B:L,11,0),"")</f>
        <v/>
      </c>
      <c r="W1486" s="13" t="str">
        <f>IFERROR(COUNTIF(#REF!,Tabela1[[#This Row],[Colunas5]]),"")</f>
        <v/>
      </c>
      <c r="X1486" s="14">
        <f>Tabela1[[#This Row],[QIANTIDADE EXPEDIDA]]*Tabela1[[#This Row],[PESO UNI]]</f>
        <v>0</v>
      </c>
      <c r="Y1486" s="14">
        <f t="shared" si="208"/>
        <v>0</v>
      </c>
      <c r="Z1486" s="21">
        <f>Tabela1[[#This Row],[PESO TOTAL]]-Tabela1[[#This Row],[Peso Expedido]]</f>
        <v>0</v>
      </c>
      <c r="AA1486" s="18"/>
      <c r="AB1486" s="40"/>
      <c r="AC1486" s="40"/>
      <c r="AD1486" s="40"/>
      <c r="AE1486" s="40"/>
      <c r="AF1486" s="40"/>
      <c r="AG1486" s="40"/>
      <c r="AH1486" s="40"/>
      <c r="AI1486" s="40" t="str">
        <f t="shared" si="204"/>
        <v>ok</v>
      </c>
      <c r="AJ1486"/>
      <c r="AK1486" t="str">
        <f>Tabela1[[#This Row],[Coluna1]]&amp;Tabela1[[#This Row],[PEDIDO]]</f>
        <v/>
      </c>
      <c r="AL1486"/>
      <c r="AM1486"/>
      <c r="AN1486"/>
      <c r="AO1486" t="str">
        <f t="shared" si="209"/>
        <v>/</v>
      </c>
      <c r="AP1486" t="str">
        <f>Tabela1[[#This Row],[TAG]]&amp;Tabela1[[#This Row],[PEDIDO]]&amp;Tabela1[[#This Row],[PRODUTO]]</f>
        <v/>
      </c>
      <c r="AQ1486" s="23" t="str">
        <f>Tabela1[[#This Row],[PRODUTO]]&amp;Tabela1[[#This Row],[TAG]]</f>
        <v/>
      </c>
      <c r="AR1486" s="183">
        <f>Tabela1[[#This Row],[PESO TOTAL]]*Tabela1[[#This Row],[MATÉRIA PRIMA]]</f>
        <v>0</v>
      </c>
      <c r="AS1486" s="28">
        <f>Tabela1[[#This Row],[PESO TOTAL]]*Tabela1[[#This Row],[PREPARAÇÃO ]]</f>
        <v>0</v>
      </c>
      <c r="AT1486" s="28">
        <f>Tabela1[[#This Row],[PESO TOTAL]]*Tabela1[[#This Row],[CALDEIRARIA]]</f>
        <v>0</v>
      </c>
      <c r="AU1486" s="28">
        <f>Tabela1[[#This Row],[PESO TOTAL]]*Tabela1[[#This Row],[SOLDA]]</f>
        <v>0</v>
      </c>
      <c r="AV1486" s="28">
        <f>Tabela1[[#This Row],[PESO TOTAL]]*Tabela1[[#This Row],[ACABAMENTO]]</f>
        <v>0</v>
      </c>
      <c r="AW1486" s="28">
        <f>Tabela1[[#This Row],[PESO TOTAL]]*Tabela1[[#This Row],[PRONTO ACABADO]]</f>
        <v>0</v>
      </c>
      <c r="AX1486" s="28">
        <f>Tabela1[[#This Row],[PESO TOTAL]]*Tabela1[[#This Row],[EXPEDIÇÃO ]]</f>
        <v>0</v>
      </c>
      <c r="AY1486" s="28" t="str">
        <f>Tabela1[[#This Row],[PEDIDO]]&amp;Tabela1[[#This Row],[PRODUTO]]</f>
        <v/>
      </c>
      <c r="AZ1486" s="44">
        <f>IF(AF1486="",0,IF(ISTEXT(AF1486),H1486*VALUE(SUBSTITUTE(AF1486,"%",""))/100,H1486*AF1486))-Tabela1[[#This Row],[PRONTO ACABADO2]]</f>
        <v>0</v>
      </c>
      <c r="BA1486" s="44">
        <f>IF(AG1486="",0,IF(ISTEXT(AG1486),H1486*VALUE(SUBSTITUTE(AG1486,"%",""))/100,H1486*AG1486))-Tabela1[[#This Row],[PESO EXPEDIDO2]]</f>
        <v>0</v>
      </c>
      <c r="BB1486" s="44">
        <f t="shared" si="210"/>
        <v>0</v>
      </c>
      <c r="BC1486" s="44">
        <f t="shared" si="211"/>
        <v>0</v>
      </c>
      <c r="BD1486" s="44"/>
    </row>
    <row r="1487" spans="1:56" ht="15.75" hidden="1" customHeight="1" x14ac:dyDescent="0.25">
      <c r="A1487" s="6"/>
      <c r="B1487" s="22"/>
      <c r="C1487" s="7"/>
      <c r="D1487" s="46"/>
      <c r="E1487" s="7"/>
      <c r="F1487" s="7"/>
      <c r="G1487" s="44"/>
      <c r="H1487" s="41">
        <f>Tabela1[[#This Row],[PESO UNI]]*Tabela1[[#This Row],[QTE]]</f>
        <v>0</v>
      </c>
      <c r="I1487" s="7"/>
      <c r="J1487" s="8"/>
      <c r="K1487" s="8"/>
      <c r="L1487" s="9"/>
      <c r="M1487" s="10"/>
      <c r="N1487" s="8"/>
      <c r="O1487" s="12"/>
      <c r="P1487" s="13"/>
      <c r="Q1487" s="14">
        <f>Tabela1[[#This Row],[QTDE/ Fabricação]]-Tabela1[[#This Row],[QTE]]</f>
        <v>0</v>
      </c>
      <c r="R1487" s="19">
        <f t="shared" si="206"/>
        <v>0</v>
      </c>
      <c r="S1487" s="19">
        <f t="shared" si="205"/>
        <v>0</v>
      </c>
      <c r="T1487" s="20">
        <f t="shared" si="207"/>
        <v>0</v>
      </c>
      <c r="U1487" s="17">
        <f>IFERROR(SUMIF('LISTA DE EMBARQUE'!B:B,MICRO!E:E,'LISTA DE EMBARQUE'!G:G),"")</f>
        <v>0</v>
      </c>
      <c r="V1487" s="12" t="str">
        <f>IFERROR(VLOOKUP(Tabela1[[#This Row],[COD.MDE]],'LISTA DE EMBARQUE'!B:L,11,0),"")</f>
        <v/>
      </c>
      <c r="W1487" s="13" t="str">
        <f>IFERROR(COUNTIF(#REF!,Tabela1[[#This Row],[Colunas5]]),"")</f>
        <v/>
      </c>
      <c r="X1487" s="14">
        <f>Tabela1[[#This Row],[QIANTIDADE EXPEDIDA]]*Tabela1[[#This Row],[PESO UNI]]</f>
        <v>0</v>
      </c>
      <c r="Y1487" s="14">
        <f t="shared" si="208"/>
        <v>0</v>
      </c>
      <c r="Z1487" s="21">
        <f>Tabela1[[#This Row],[PESO TOTAL]]-Tabela1[[#This Row],[Peso Expedido]]</f>
        <v>0</v>
      </c>
      <c r="AA1487" s="18"/>
      <c r="AB1487" s="40"/>
      <c r="AC1487" s="40"/>
      <c r="AD1487" s="40"/>
      <c r="AE1487" s="40"/>
      <c r="AF1487" s="40"/>
      <c r="AG1487" s="40"/>
      <c r="AH1487" s="40"/>
      <c r="AI1487" s="40" t="str">
        <f t="shared" si="204"/>
        <v>ok</v>
      </c>
      <c r="AJ1487"/>
      <c r="AK1487" t="str">
        <f>Tabela1[[#This Row],[Coluna1]]&amp;Tabela1[[#This Row],[PEDIDO]]</f>
        <v/>
      </c>
      <c r="AL1487"/>
      <c r="AM1487"/>
      <c r="AN1487"/>
      <c r="AO1487" t="str">
        <f t="shared" si="209"/>
        <v>/</v>
      </c>
      <c r="AP1487" t="str">
        <f>Tabela1[[#This Row],[TAG]]&amp;Tabela1[[#This Row],[PEDIDO]]&amp;Tabela1[[#This Row],[PRODUTO]]</f>
        <v/>
      </c>
      <c r="AQ1487" s="23" t="str">
        <f>Tabela1[[#This Row],[PRODUTO]]&amp;Tabela1[[#This Row],[TAG]]</f>
        <v/>
      </c>
      <c r="AR1487" s="183">
        <f>Tabela1[[#This Row],[PESO TOTAL]]*Tabela1[[#This Row],[MATÉRIA PRIMA]]</f>
        <v>0</v>
      </c>
      <c r="AS1487" s="28">
        <f>Tabela1[[#This Row],[PESO TOTAL]]*Tabela1[[#This Row],[PREPARAÇÃO ]]</f>
        <v>0</v>
      </c>
      <c r="AT1487" s="28">
        <f>Tabela1[[#This Row],[PESO TOTAL]]*Tabela1[[#This Row],[CALDEIRARIA]]</f>
        <v>0</v>
      </c>
      <c r="AU1487" s="28">
        <f>Tabela1[[#This Row],[PESO TOTAL]]*Tabela1[[#This Row],[SOLDA]]</f>
        <v>0</v>
      </c>
      <c r="AV1487" s="28">
        <f>Tabela1[[#This Row],[PESO TOTAL]]*Tabela1[[#This Row],[ACABAMENTO]]</f>
        <v>0</v>
      </c>
      <c r="AW1487" s="28">
        <f>Tabela1[[#This Row],[PESO TOTAL]]*Tabela1[[#This Row],[PRONTO ACABADO]]</f>
        <v>0</v>
      </c>
      <c r="AX1487" s="28">
        <f>Tabela1[[#This Row],[PESO TOTAL]]*Tabela1[[#This Row],[EXPEDIÇÃO ]]</f>
        <v>0</v>
      </c>
      <c r="AY1487" s="28" t="str">
        <f>Tabela1[[#This Row],[PEDIDO]]&amp;Tabela1[[#This Row],[PRODUTO]]</f>
        <v/>
      </c>
      <c r="AZ1487" s="44">
        <f>IF(AF1487="",0,IF(ISTEXT(AF1487),H1487*VALUE(SUBSTITUTE(AF1487,"%",""))/100,H1487*AF1487))-Tabela1[[#This Row],[PRONTO ACABADO2]]</f>
        <v>0</v>
      </c>
      <c r="BA1487" s="44">
        <f>IF(AG1487="",0,IF(ISTEXT(AG1487),H1487*VALUE(SUBSTITUTE(AG1487,"%",""))/100,H1487*AG1487))-Tabela1[[#This Row],[PESO EXPEDIDO2]]</f>
        <v>0</v>
      </c>
      <c r="BB1487" s="44">
        <f t="shared" si="210"/>
        <v>0</v>
      </c>
      <c r="BC1487" s="44">
        <f t="shared" si="211"/>
        <v>0</v>
      </c>
      <c r="BD1487" s="44"/>
    </row>
    <row r="1488" spans="1:56" ht="15.75" hidden="1" customHeight="1" x14ac:dyDescent="0.25">
      <c r="A1488" s="6"/>
      <c r="B1488" s="22"/>
      <c r="C1488" s="7"/>
      <c r="D1488" s="46"/>
      <c r="E1488" s="7"/>
      <c r="F1488" s="7"/>
      <c r="G1488" s="44"/>
      <c r="H1488" s="41">
        <f>Tabela1[[#This Row],[PESO UNI]]*Tabela1[[#This Row],[QTE]]</f>
        <v>0</v>
      </c>
      <c r="I1488" s="7"/>
      <c r="J1488" s="8"/>
      <c r="K1488" s="8"/>
      <c r="L1488" s="9"/>
      <c r="M1488" s="10"/>
      <c r="N1488" s="8"/>
      <c r="O1488" s="12"/>
      <c r="P1488" s="13"/>
      <c r="Q1488" s="14">
        <f>Tabela1[[#This Row],[QTDE/ Fabricação]]-Tabela1[[#This Row],[QTE]]</f>
        <v>0</v>
      </c>
      <c r="R1488" s="19">
        <f t="shared" si="206"/>
        <v>0</v>
      </c>
      <c r="S1488" s="19">
        <f t="shared" si="205"/>
        <v>0</v>
      </c>
      <c r="T1488" s="20">
        <f t="shared" si="207"/>
        <v>0</v>
      </c>
      <c r="U1488" s="17">
        <f>IFERROR(SUMIF('LISTA DE EMBARQUE'!B:B,MICRO!E:E,'LISTA DE EMBARQUE'!G:G),"")</f>
        <v>0</v>
      </c>
      <c r="V1488" s="12" t="str">
        <f>IFERROR(VLOOKUP(Tabela1[[#This Row],[COD.MDE]],'LISTA DE EMBARQUE'!B:L,11,0),"")</f>
        <v/>
      </c>
      <c r="W1488" s="13" t="str">
        <f>IFERROR(COUNTIF(#REF!,Tabela1[[#This Row],[Colunas5]]),"")</f>
        <v/>
      </c>
      <c r="X1488" s="14">
        <f>Tabela1[[#This Row],[QIANTIDADE EXPEDIDA]]*Tabela1[[#This Row],[PESO UNI]]</f>
        <v>0</v>
      </c>
      <c r="Y1488" s="14">
        <f t="shared" si="208"/>
        <v>0</v>
      </c>
      <c r="Z1488" s="21">
        <f>Tabela1[[#This Row],[PESO TOTAL]]-Tabela1[[#This Row],[Peso Expedido]]</f>
        <v>0</v>
      </c>
      <c r="AA1488" s="18"/>
      <c r="AB1488" s="40"/>
      <c r="AC1488" s="40"/>
      <c r="AD1488" s="40"/>
      <c r="AE1488" s="40"/>
      <c r="AF1488" s="40"/>
      <c r="AG1488" s="40"/>
      <c r="AH1488" s="40"/>
      <c r="AI1488" s="40" t="str">
        <f t="shared" si="204"/>
        <v>ok</v>
      </c>
      <c r="AJ1488"/>
      <c r="AK1488" t="str">
        <f>Tabela1[[#This Row],[Coluna1]]&amp;Tabela1[[#This Row],[PEDIDO]]</f>
        <v/>
      </c>
      <c r="AL1488"/>
      <c r="AM1488"/>
      <c r="AN1488"/>
      <c r="AO1488" t="str">
        <f t="shared" si="209"/>
        <v>/</v>
      </c>
      <c r="AP1488" t="str">
        <f>Tabela1[[#This Row],[TAG]]&amp;Tabela1[[#This Row],[PEDIDO]]&amp;Tabela1[[#This Row],[PRODUTO]]</f>
        <v/>
      </c>
      <c r="AQ1488" s="23" t="str">
        <f>Tabela1[[#This Row],[PRODUTO]]&amp;Tabela1[[#This Row],[TAG]]</f>
        <v/>
      </c>
      <c r="AR1488" s="183">
        <f>Tabela1[[#This Row],[PESO TOTAL]]*Tabela1[[#This Row],[MATÉRIA PRIMA]]</f>
        <v>0</v>
      </c>
      <c r="AS1488" s="28">
        <f>Tabela1[[#This Row],[PESO TOTAL]]*Tabela1[[#This Row],[PREPARAÇÃO ]]</f>
        <v>0</v>
      </c>
      <c r="AT1488" s="28">
        <f>Tabela1[[#This Row],[PESO TOTAL]]*Tabela1[[#This Row],[CALDEIRARIA]]</f>
        <v>0</v>
      </c>
      <c r="AU1488" s="28">
        <f>Tabela1[[#This Row],[PESO TOTAL]]*Tabela1[[#This Row],[SOLDA]]</f>
        <v>0</v>
      </c>
      <c r="AV1488" s="28">
        <f>Tabela1[[#This Row],[PESO TOTAL]]*Tabela1[[#This Row],[ACABAMENTO]]</f>
        <v>0</v>
      </c>
      <c r="AW1488" s="28">
        <f>Tabela1[[#This Row],[PESO TOTAL]]*Tabela1[[#This Row],[PRONTO ACABADO]]</f>
        <v>0</v>
      </c>
      <c r="AX1488" s="28">
        <f>Tabela1[[#This Row],[PESO TOTAL]]*Tabela1[[#This Row],[EXPEDIÇÃO ]]</f>
        <v>0</v>
      </c>
      <c r="AY1488" s="28" t="str">
        <f>Tabela1[[#This Row],[PEDIDO]]&amp;Tabela1[[#This Row],[PRODUTO]]</f>
        <v/>
      </c>
      <c r="AZ1488" s="44">
        <f>IF(AF1488="",0,IF(ISTEXT(AF1488),H1488*VALUE(SUBSTITUTE(AF1488,"%",""))/100,H1488*AF1488))-Tabela1[[#This Row],[PRONTO ACABADO2]]</f>
        <v>0</v>
      </c>
      <c r="BA1488" s="44">
        <f>IF(AG1488="",0,IF(ISTEXT(AG1488),H1488*VALUE(SUBSTITUTE(AG1488,"%",""))/100,H1488*AG1488))-Tabela1[[#This Row],[PESO EXPEDIDO2]]</f>
        <v>0</v>
      </c>
      <c r="BB1488" s="44">
        <f t="shared" si="210"/>
        <v>0</v>
      </c>
      <c r="BC1488" s="44">
        <f t="shared" si="211"/>
        <v>0</v>
      </c>
      <c r="BD1488" s="44"/>
    </row>
    <row r="1489" spans="1:56" ht="15.75" hidden="1" customHeight="1" x14ac:dyDescent="0.25">
      <c r="A1489" s="6"/>
      <c r="B1489" s="22"/>
      <c r="C1489" s="7"/>
      <c r="D1489" s="46"/>
      <c r="E1489" s="7"/>
      <c r="F1489" s="7"/>
      <c r="G1489" s="44"/>
      <c r="H1489" s="41">
        <f>Tabela1[[#This Row],[PESO UNI]]*Tabela1[[#This Row],[QTE]]</f>
        <v>0</v>
      </c>
      <c r="I1489" s="7"/>
      <c r="J1489" s="8"/>
      <c r="K1489" s="8"/>
      <c r="L1489" s="9"/>
      <c r="M1489" s="10"/>
      <c r="N1489" s="8"/>
      <c r="O1489" s="12"/>
      <c r="P1489" s="13"/>
      <c r="Q1489" s="14">
        <f>Tabela1[[#This Row],[QTDE/ Fabricação]]-Tabela1[[#This Row],[QTE]]</f>
        <v>0</v>
      </c>
      <c r="R1489" s="19">
        <f t="shared" si="206"/>
        <v>0</v>
      </c>
      <c r="S1489" s="19">
        <f t="shared" si="205"/>
        <v>0</v>
      </c>
      <c r="T1489" s="20">
        <f t="shared" si="207"/>
        <v>0</v>
      </c>
      <c r="U1489" s="17">
        <f>IFERROR(SUMIF('LISTA DE EMBARQUE'!B:B,MICRO!E:E,'LISTA DE EMBARQUE'!G:G),"")</f>
        <v>0</v>
      </c>
      <c r="V1489" s="12" t="str">
        <f>IFERROR(VLOOKUP(Tabela1[[#This Row],[COD.MDE]],'LISTA DE EMBARQUE'!B:L,11,0),"")</f>
        <v/>
      </c>
      <c r="W1489" s="13" t="str">
        <f>IFERROR(COUNTIF(#REF!,Tabela1[[#This Row],[Colunas5]]),"")</f>
        <v/>
      </c>
      <c r="X1489" s="14">
        <f>Tabela1[[#This Row],[QIANTIDADE EXPEDIDA]]*Tabela1[[#This Row],[PESO UNI]]</f>
        <v>0</v>
      </c>
      <c r="Y1489" s="14">
        <f t="shared" si="208"/>
        <v>0</v>
      </c>
      <c r="Z1489" s="21">
        <f>Tabela1[[#This Row],[PESO TOTAL]]-Tabela1[[#This Row],[Peso Expedido]]</f>
        <v>0</v>
      </c>
      <c r="AA1489" s="18"/>
      <c r="AB1489" s="40"/>
      <c r="AC1489" s="40"/>
      <c r="AD1489" s="40"/>
      <c r="AE1489" s="40"/>
      <c r="AF1489" s="40"/>
      <c r="AG1489" s="40"/>
      <c r="AH1489" s="40"/>
      <c r="AI1489" s="40" t="str">
        <f t="shared" ref="AI1489:AI1552" si="212">IF(Z1489&lt;=0,"ok","")</f>
        <v>ok</v>
      </c>
      <c r="AJ1489"/>
      <c r="AK1489" t="str">
        <f>Tabela1[[#This Row],[Coluna1]]&amp;Tabela1[[#This Row],[PEDIDO]]</f>
        <v/>
      </c>
      <c r="AL1489"/>
      <c r="AM1489"/>
      <c r="AN1489"/>
      <c r="AO1489" t="str">
        <f t="shared" si="209"/>
        <v>/</v>
      </c>
      <c r="AP1489" t="str">
        <f>Tabela1[[#This Row],[TAG]]&amp;Tabela1[[#This Row],[PEDIDO]]&amp;Tabela1[[#This Row],[PRODUTO]]</f>
        <v/>
      </c>
      <c r="AQ1489" s="23" t="str">
        <f>Tabela1[[#This Row],[PRODUTO]]&amp;Tabela1[[#This Row],[TAG]]</f>
        <v/>
      </c>
      <c r="AR1489" s="183">
        <f>Tabela1[[#This Row],[PESO TOTAL]]*Tabela1[[#This Row],[MATÉRIA PRIMA]]</f>
        <v>0</v>
      </c>
      <c r="AS1489" s="28">
        <f>Tabela1[[#This Row],[PESO TOTAL]]*Tabela1[[#This Row],[PREPARAÇÃO ]]</f>
        <v>0</v>
      </c>
      <c r="AT1489" s="28">
        <f>Tabela1[[#This Row],[PESO TOTAL]]*Tabela1[[#This Row],[CALDEIRARIA]]</f>
        <v>0</v>
      </c>
      <c r="AU1489" s="28">
        <f>Tabela1[[#This Row],[PESO TOTAL]]*Tabela1[[#This Row],[SOLDA]]</f>
        <v>0</v>
      </c>
      <c r="AV1489" s="28">
        <f>Tabela1[[#This Row],[PESO TOTAL]]*Tabela1[[#This Row],[ACABAMENTO]]</f>
        <v>0</v>
      </c>
      <c r="AW1489" s="28">
        <f>Tabela1[[#This Row],[PESO TOTAL]]*Tabela1[[#This Row],[PRONTO ACABADO]]</f>
        <v>0</v>
      </c>
      <c r="AX1489" s="28">
        <f>Tabela1[[#This Row],[PESO TOTAL]]*Tabela1[[#This Row],[EXPEDIÇÃO ]]</f>
        <v>0</v>
      </c>
      <c r="AY1489" s="28" t="str">
        <f>Tabela1[[#This Row],[PEDIDO]]&amp;Tabela1[[#This Row],[PRODUTO]]</f>
        <v/>
      </c>
      <c r="AZ1489" s="44">
        <f>IF(AF1489="",0,IF(ISTEXT(AF1489),H1489*VALUE(SUBSTITUTE(AF1489,"%",""))/100,H1489*AF1489))-Tabela1[[#This Row],[PRONTO ACABADO2]]</f>
        <v>0</v>
      </c>
      <c r="BA1489" s="44">
        <f>IF(AG1489="",0,IF(ISTEXT(AG1489),H1489*VALUE(SUBSTITUTE(AG1489,"%",""))/100,H1489*AG1489))-Tabela1[[#This Row],[PESO EXPEDIDO2]]</f>
        <v>0</v>
      </c>
      <c r="BB1489" s="44">
        <f t="shared" si="210"/>
        <v>0</v>
      </c>
      <c r="BC1489" s="44">
        <f t="shared" si="211"/>
        <v>0</v>
      </c>
      <c r="BD1489" s="44"/>
    </row>
    <row r="1490" spans="1:56" ht="15.75" hidden="1" customHeight="1" x14ac:dyDescent="0.25">
      <c r="A1490" s="6"/>
      <c r="B1490" s="22"/>
      <c r="C1490" s="7"/>
      <c r="D1490" s="46"/>
      <c r="E1490" s="7"/>
      <c r="F1490" s="7"/>
      <c r="G1490" s="44"/>
      <c r="H1490" s="41">
        <f>Tabela1[[#This Row],[PESO UNI]]*Tabela1[[#This Row],[QTE]]</f>
        <v>0</v>
      </c>
      <c r="I1490" s="7"/>
      <c r="J1490" s="8"/>
      <c r="K1490" s="8"/>
      <c r="L1490" s="9"/>
      <c r="M1490" s="10"/>
      <c r="N1490" s="8"/>
      <c r="O1490" s="12"/>
      <c r="P1490" s="13"/>
      <c r="Q1490" s="14">
        <f>Tabela1[[#This Row],[QTDE/ Fabricação]]-Tabela1[[#This Row],[QTE]]</f>
        <v>0</v>
      </c>
      <c r="R1490" s="19">
        <f t="shared" si="206"/>
        <v>0</v>
      </c>
      <c r="S1490" s="19">
        <f t="shared" si="205"/>
        <v>0</v>
      </c>
      <c r="T1490" s="20">
        <f t="shared" si="207"/>
        <v>0</v>
      </c>
      <c r="U1490" s="17">
        <f>IFERROR(SUMIF('LISTA DE EMBARQUE'!B:B,MICRO!E:E,'LISTA DE EMBARQUE'!G:G),"")</f>
        <v>0</v>
      </c>
      <c r="V1490" s="12" t="str">
        <f>IFERROR(VLOOKUP(Tabela1[[#This Row],[COD.MDE]],'LISTA DE EMBARQUE'!B:L,11,0),"")</f>
        <v/>
      </c>
      <c r="W1490" s="13" t="str">
        <f>IFERROR(COUNTIF(#REF!,Tabela1[[#This Row],[Colunas5]]),"")</f>
        <v/>
      </c>
      <c r="X1490" s="14">
        <f>Tabela1[[#This Row],[QIANTIDADE EXPEDIDA]]*Tabela1[[#This Row],[PESO UNI]]</f>
        <v>0</v>
      </c>
      <c r="Y1490" s="14">
        <f t="shared" si="208"/>
        <v>0</v>
      </c>
      <c r="Z1490" s="21">
        <f>Tabela1[[#This Row],[PESO TOTAL]]-Tabela1[[#This Row],[Peso Expedido]]</f>
        <v>0</v>
      </c>
      <c r="AA1490" s="18"/>
      <c r="AB1490" s="40"/>
      <c r="AC1490" s="40"/>
      <c r="AD1490" s="40"/>
      <c r="AE1490" s="40"/>
      <c r="AF1490" s="40"/>
      <c r="AG1490" s="40"/>
      <c r="AH1490" s="40"/>
      <c r="AI1490" s="40" t="str">
        <f t="shared" si="212"/>
        <v>ok</v>
      </c>
      <c r="AJ1490"/>
      <c r="AK1490" t="str">
        <f>Tabela1[[#This Row],[Coluna1]]&amp;Tabela1[[#This Row],[PEDIDO]]</f>
        <v/>
      </c>
      <c r="AL1490"/>
      <c r="AM1490"/>
      <c r="AN1490"/>
      <c r="AO1490" t="str">
        <f t="shared" si="209"/>
        <v>/</v>
      </c>
      <c r="AP1490" t="str">
        <f>Tabela1[[#This Row],[TAG]]&amp;Tabela1[[#This Row],[PEDIDO]]&amp;Tabela1[[#This Row],[PRODUTO]]</f>
        <v/>
      </c>
      <c r="AQ1490" s="23" t="str">
        <f>Tabela1[[#This Row],[PRODUTO]]&amp;Tabela1[[#This Row],[TAG]]</f>
        <v/>
      </c>
      <c r="AR1490" s="183">
        <f>Tabela1[[#This Row],[PESO TOTAL]]*Tabela1[[#This Row],[MATÉRIA PRIMA]]</f>
        <v>0</v>
      </c>
      <c r="AS1490" s="28">
        <f>Tabela1[[#This Row],[PESO TOTAL]]*Tabela1[[#This Row],[PREPARAÇÃO ]]</f>
        <v>0</v>
      </c>
      <c r="AT1490" s="28">
        <f>Tabela1[[#This Row],[PESO TOTAL]]*Tabela1[[#This Row],[CALDEIRARIA]]</f>
        <v>0</v>
      </c>
      <c r="AU1490" s="28">
        <f>Tabela1[[#This Row],[PESO TOTAL]]*Tabela1[[#This Row],[SOLDA]]</f>
        <v>0</v>
      </c>
      <c r="AV1490" s="28">
        <f>Tabela1[[#This Row],[PESO TOTAL]]*Tabela1[[#This Row],[ACABAMENTO]]</f>
        <v>0</v>
      </c>
      <c r="AW1490" s="28">
        <f>Tabela1[[#This Row],[PESO TOTAL]]*Tabela1[[#This Row],[PRONTO ACABADO]]</f>
        <v>0</v>
      </c>
      <c r="AX1490" s="28">
        <f>Tabela1[[#This Row],[PESO TOTAL]]*Tabela1[[#This Row],[EXPEDIÇÃO ]]</f>
        <v>0</v>
      </c>
      <c r="AY1490" s="28" t="str">
        <f>Tabela1[[#This Row],[PEDIDO]]&amp;Tabela1[[#This Row],[PRODUTO]]</f>
        <v/>
      </c>
      <c r="AZ1490" s="44">
        <f>IF(AF1490="",0,IF(ISTEXT(AF1490),H1490*VALUE(SUBSTITUTE(AF1490,"%",""))/100,H1490*AF1490))-Tabela1[[#This Row],[PRONTO ACABADO2]]</f>
        <v>0</v>
      </c>
      <c r="BA1490" s="44">
        <f>IF(AG1490="",0,IF(ISTEXT(AG1490),H1490*VALUE(SUBSTITUTE(AG1490,"%",""))/100,H1490*AG1490))-Tabela1[[#This Row],[PESO EXPEDIDO2]]</f>
        <v>0</v>
      </c>
      <c r="BB1490" s="44">
        <f t="shared" si="210"/>
        <v>0</v>
      </c>
      <c r="BC1490" s="44">
        <f t="shared" si="211"/>
        <v>0</v>
      </c>
      <c r="BD1490" s="44"/>
    </row>
    <row r="1491" spans="1:56" ht="15.75" hidden="1" customHeight="1" x14ac:dyDescent="0.25">
      <c r="A1491" s="6"/>
      <c r="B1491" s="22"/>
      <c r="C1491" s="7"/>
      <c r="D1491" s="46"/>
      <c r="E1491" s="7"/>
      <c r="F1491" s="7"/>
      <c r="G1491" s="44"/>
      <c r="H1491" s="41">
        <f>Tabela1[[#This Row],[PESO UNI]]*Tabela1[[#This Row],[QTE]]</f>
        <v>0</v>
      </c>
      <c r="I1491" s="7"/>
      <c r="J1491" s="8"/>
      <c r="K1491" s="8"/>
      <c r="L1491" s="9"/>
      <c r="M1491" s="10"/>
      <c r="N1491" s="8"/>
      <c r="O1491" s="12"/>
      <c r="P1491" s="13"/>
      <c r="Q1491" s="14">
        <f>Tabela1[[#This Row],[QTDE/ Fabricação]]-Tabela1[[#This Row],[QTE]]</f>
        <v>0</v>
      </c>
      <c r="R1491" s="19">
        <f t="shared" si="206"/>
        <v>0</v>
      </c>
      <c r="S1491" s="19">
        <f t="shared" si="205"/>
        <v>0</v>
      </c>
      <c r="T1491" s="20">
        <f t="shared" si="207"/>
        <v>0</v>
      </c>
      <c r="U1491" s="17">
        <f>IFERROR(SUMIF('LISTA DE EMBARQUE'!B:B,MICRO!E:E,'LISTA DE EMBARQUE'!G:G),"")</f>
        <v>0</v>
      </c>
      <c r="V1491" s="12" t="str">
        <f>IFERROR(VLOOKUP(Tabela1[[#This Row],[COD.MDE]],'LISTA DE EMBARQUE'!B:L,11,0),"")</f>
        <v/>
      </c>
      <c r="W1491" s="13" t="str">
        <f>IFERROR(COUNTIF(#REF!,Tabela1[[#This Row],[Colunas5]]),"")</f>
        <v/>
      </c>
      <c r="X1491" s="14">
        <f>Tabela1[[#This Row],[QIANTIDADE EXPEDIDA]]*Tabela1[[#This Row],[PESO UNI]]</f>
        <v>0</v>
      </c>
      <c r="Y1491" s="14">
        <f t="shared" si="208"/>
        <v>0</v>
      </c>
      <c r="Z1491" s="21">
        <f>Tabela1[[#This Row],[PESO TOTAL]]-Tabela1[[#This Row],[Peso Expedido]]</f>
        <v>0</v>
      </c>
      <c r="AA1491" s="18"/>
      <c r="AB1491" s="40"/>
      <c r="AC1491" s="40"/>
      <c r="AD1491" s="40"/>
      <c r="AE1491" s="40"/>
      <c r="AF1491" s="40"/>
      <c r="AG1491" s="40"/>
      <c r="AH1491" s="40"/>
      <c r="AI1491" s="40" t="str">
        <f t="shared" si="212"/>
        <v>ok</v>
      </c>
      <c r="AJ1491"/>
      <c r="AK1491" t="str">
        <f>Tabela1[[#This Row],[Coluna1]]&amp;Tabela1[[#This Row],[PEDIDO]]</f>
        <v/>
      </c>
      <c r="AL1491"/>
      <c r="AM1491"/>
      <c r="AN1491"/>
      <c r="AO1491" t="str">
        <f t="shared" si="209"/>
        <v>/</v>
      </c>
      <c r="AP1491" t="str">
        <f>Tabela1[[#This Row],[TAG]]&amp;Tabela1[[#This Row],[PEDIDO]]&amp;Tabela1[[#This Row],[PRODUTO]]</f>
        <v/>
      </c>
      <c r="AQ1491" s="23" t="str">
        <f>Tabela1[[#This Row],[PRODUTO]]&amp;Tabela1[[#This Row],[TAG]]</f>
        <v/>
      </c>
      <c r="AR1491" s="183">
        <f>Tabela1[[#This Row],[PESO TOTAL]]*Tabela1[[#This Row],[MATÉRIA PRIMA]]</f>
        <v>0</v>
      </c>
      <c r="AS1491" s="28">
        <f>Tabela1[[#This Row],[PESO TOTAL]]*Tabela1[[#This Row],[PREPARAÇÃO ]]</f>
        <v>0</v>
      </c>
      <c r="AT1491" s="28">
        <f>Tabela1[[#This Row],[PESO TOTAL]]*Tabela1[[#This Row],[CALDEIRARIA]]</f>
        <v>0</v>
      </c>
      <c r="AU1491" s="28">
        <f>Tabela1[[#This Row],[PESO TOTAL]]*Tabela1[[#This Row],[SOLDA]]</f>
        <v>0</v>
      </c>
      <c r="AV1491" s="28">
        <f>Tabela1[[#This Row],[PESO TOTAL]]*Tabela1[[#This Row],[ACABAMENTO]]</f>
        <v>0</v>
      </c>
      <c r="AW1491" s="28">
        <f>Tabela1[[#This Row],[PESO TOTAL]]*Tabela1[[#This Row],[PRONTO ACABADO]]</f>
        <v>0</v>
      </c>
      <c r="AX1491" s="28">
        <f>Tabela1[[#This Row],[PESO TOTAL]]*Tabela1[[#This Row],[EXPEDIÇÃO ]]</f>
        <v>0</v>
      </c>
      <c r="AY1491" s="28" t="str">
        <f>Tabela1[[#This Row],[PEDIDO]]&amp;Tabela1[[#This Row],[PRODUTO]]</f>
        <v/>
      </c>
      <c r="AZ1491" s="44">
        <f>IF(AF1491="",0,IF(ISTEXT(AF1491),H1491*VALUE(SUBSTITUTE(AF1491,"%",""))/100,H1491*AF1491))-Tabela1[[#This Row],[PRONTO ACABADO2]]</f>
        <v>0</v>
      </c>
      <c r="BA1491" s="44">
        <f>IF(AG1491="",0,IF(ISTEXT(AG1491),H1491*VALUE(SUBSTITUTE(AG1491,"%",""))/100,H1491*AG1491))-Tabela1[[#This Row],[PESO EXPEDIDO2]]</f>
        <v>0</v>
      </c>
      <c r="BB1491" s="44">
        <f t="shared" si="210"/>
        <v>0</v>
      </c>
      <c r="BC1491" s="44">
        <f t="shared" si="211"/>
        <v>0</v>
      </c>
      <c r="BD1491" s="44"/>
    </row>
    <row r="1492" spans="1:56" ht="15.75" hidden="1" customHeight="1" x14ac:dyDescent="0.25">
      <c r="A1492" s="6"/>
      <c r="B1492" s="22"/>
      <c r="C1492" s="7"/>
      <c r="D1492" s="46"/>
      <c r="E1492" s="7"/>
      <c r="F1492" s="7"/>
      <c r="G1492" s="44"/>
      <c r="H1492" s="41">
        <f>Tabela1[[#This Row],[PESO UNI]]*Tabela1[[#This Row],[QTE]]</f>
        <v>0</v>
      </c>
      <c r="I1492" s="7"/>
      <c r="J1492" s="8"/>
      <c r="K1492" s="8"/>
      <c r="L1492" s="9"/>
      <c r="M1492" s="10"/>
      <c r="N1492" s="8"/>
      <c r="O1492" s="12"/>
      <c r="P1492" s="13"/>
      <c r="Q1492" s="14">
        <f>Tabela1[[#This Row],[QTDE/ Fabricação]]-Tabela1[[#This Row],[QTE]]</f>
        <v>0</v>
      </c>
      <c r="R1492" s="19">
        <f t="shared" si="206"/>
        <v>0</v>
      </c>
      <c r="S1492" s="19">
        <f t="shared" si="205"/>
        <v>0</v>
      </c>
      <c r="T1492" s="20">
        <f t="shared" si="207"/>
        <v>0</v>
      </c>
      <c r="U1492" s="17">
        <f>IFERROR(SUMIF('LISTA DE EMBARQUE'!B:B,MICRO!E:E,'LISTA DE EMBARQUE'!G:G),"")</f>
        <v>0</v>
      </c>
      <c r="V1492" s="12" t="str">
        <f>IFERROR(VLOOKUP(Tabela1[[#This Row],[COD.MDE]],'LISTA DE EMBARQUE'!B:L,11,0),"")</f>
        <v/>
      </c>
      <c r="W1492" s="13" t="str">
        <f>IFERROR(COUNTIF(#REF!,Tabela1[[#This Row],[Colunas5]]),"")</f>
        <v/>
      </c>
      <c r="X1492" s="14">
        <f>Tabela1[[#This Row],[QIANTIDADE EXPEDIDA]]*Tabela1[[#This Row],[PESO UNI]]</f>
        <v>0</v>
      </c>
      <c r="Y1492" s="14">
        <f t="shared" si="208"/>
        <v>0</v>
      </c>
      <c r="Z1492" s="21">
        <f>Tabela1[[#This Row],[PESO TOTAL]]-Tabela1[[#This Row],[Peso Expedido]]</f>
        <v>0</v>
      </c>
      <c r="AA1492" s="18"/>
      <c r="AB1492" s="40"/>
      <c r="AC1492" s="40"/>
      <c r="AD1492" s="40"/>
      <c r="AE1492" s="40"/>
      <c r="AF1492" s="40"/>
      <c r="AG1492" s="40"/>
      <c r="AH1492" s="40"/>
      <c r="AI1492" s="40" t="str">
        <f t="shared" si="212"/>
        <v>ok</v>
      </c>
      <c r="AJ1492"/>
      <c r="AK1492" t="str">
        <f>Tabela1[[#This Row],[Coluna1]]&amp;Tabela1[[#This Row],[PEDIDO]]</f>
        <v/>
      </c>
      <c r="AL1492"/>
      <c r="AM1492"/>
      <c r="AN1492"/>
      <c r="AO1492" t="str">
        <f t="shared" si="209"/>
        <v>/</v>
      </c>
      <c r="AP1492" t="str">
        <f>Tabela1[[#This Row],[TAG]]&amp;Tabela1[[#This Row],[PEDIDO]]&amp;Tabela1[[#This Row],[PRODUTO]]</f>
        <v/>
      </c>
      <c r="AQ1492" s="23" t="str">
        <f>Tabela1[[#This Row],[PRODUTO]]&amp;Tabela1[[#This Row],[TAG]]</f>
        <v/>
      </c>
      <c r="AR1492" s="183">
        <f>Tabela1[[#This Row],[PESO TOTAL]]*Tabela1[[#This Row],[MATÉRIA PRIMA]]</f>
        <v>0</v>
      </c>
      <c r="AS1492" s="28">
        <f>Tabela1[[#This Row],[PESO TOTAL]]*Tabela1[[#This Row],[PREPARAÇÃO ]]</f>
        <v>0</v>
      </c>
      <c r="AT1492" s="28">
        <f>Tabela1[[#This Row],[PESO TOTAL]]*Tabela1[[#This Row],[CALDEIRARIA]]</f>
        <v>0</v>
      </c>
      <c r="AU1492" s="28">
        <f>Tabela1[[#This Row],[PESO TOTAL]]*Tabela1[[#This Row],[SOLDA]]</f>
        <v>0</v>
      </c>
      <c r="AV1492" s="28">
        <f>Tabela1[[#This Row],[PESO TOTAL]]*Tabela1[[#This Row],[ACABAMENTO]]</f>
        <v>0</v>
      </c>
      <c r="AW1492" s="28">
        <f>Tabela1[[#This Row],[PESO TOTAL]]*Tabela1[[#This Row],[PRONTO ACABADO]]</f>
        <v>0</v>
      </c>
      <c r="AX1492" s="28">
        <f>Tabela1[[#This Row],[PESO TOTAL]]*Tabela1[[#This Row],[EXPEDIÇÃO ]]</f>
        <v>0</v>
      </c>
      <c r="AY1492" s="28" t="str">
        <f>Tabela1[[#This Row],[PEDIDO]]&amp;Tabela1[[#This Row],[PRODUTO]]</f>
        <v/>
      </c>
      <c r="AZ1492" s="44">
        <f>IF(AF1492="",0,IF(ISTEXT(AF1492),H1492*VALUE(SUBSTITUTE(AF1492,"%",""))/100,H1492*AF1492))-Tabela1[[#This Row],[PRONTO ACABADO2]]</f>
        <v>0</v>
      </c>
      <c r="BA1492" s="44">
        <f>IF(AG1492="",0,IF(ISTEXT(AG1492),H1492*VALUE(SUBSTITUTE(AG1492,"%",""))/100,H1492*AG1492))-Tabela1[[#This Row],[PESO EXPEDIDO2]]</f>
        <v>0</v>
      </c>
      <c r="BB1492" s="44">
        <f t="shared" si="210"/>
        <v>0</v>
      </c>
      <c r="BC1492" s="44">
        <f t="shared" si="211"/>
        <v>0</v>
      </c>
      <c r="BD1492" s="44"/>
    </row>
    <row r="1493" spans="1:56" ht="15.75" hidden="1" customHeight="1" x14ac:dyDescent="0.25">
      <c r="A1493" s="6"/>
      <c r="B1493" s="22"/>
      <c r="C1493" s="7"/>
      <c r="D1493" s="46"/>
      <c r="E1493" s="7"/>
      <c r="F1493" s="7"/>
      <c r="G1493" s="44"/>
      <c r="H1493" s="41">
        <f>Tabela1[[#This Row],[PESO UNI]]*Tabela1[[#This Row],[QTE]]</f>
        <v>0</v>
      </c>
      <c r="I1493" s="7"/>
      <c r="J1493" s="8"/>
      <c r="K1493" s="8"/>
      <c r="L1493" s="9"/>
      <c r="M1493" s="10"/>
      <c r="N1493" s="8"/>
      <c r="O1493" s="12"/>
      <c r="P1493" s="13"/>
      <c r="Q1493" s="14">
        <f>Tabela1[[#This Row],[QTDE/ Fabricação]]-Tabela1[[#This Row],[QTE]]</f>
        <v>0</v>
      </c>
      <c r="R1493" s="19">
        <f t="shared" si="206"/>
        <v>0</v>
      </c>
      <c r="S1493" s="19">
        <f t="shared" si="205"/>
        <v>0</v>
      </c>
      <c r="T1493" s="20">
        <f t="shared" si="207"/>
        <v>0</v>
      </c>
      <c r="U1493" s="17">
        <f>IFERROR(SUMIF('LISTA DE EMBARQUE'!B:B,MICRO!E:E,'LISTA DE EMBARQUE'!G:G),"")</f>
        <v>0</v>
      </c>
      <c r="V1493" s="12" t="str">
        <f>IFERROR(VLOOKUP(Tabela1[[#This Row],[COD.MDE]],'LISTA DE EMBARQUE'!B:L,11,0),"")</f>
        <v/>
      </c>
      <c r="W1493" s="13" t="str">
        <f>IFERROR(COUNTIF(#REF!,Tabela1[[#This Row],[Colunas5]]),"")</f>
        <v/>
      </c>
      <c r="X1493" s="14">
        <f>Tabela1[[#This Row],[QIANTIDADE EXPEDIDA]]*Tabela1[[#This Row],[PESO UNI]]</f>
        <v>0</v>
      </c>
      <c r="Y1493" s="14">
        <f t="shared" si="208"/>
        <v>0</v>
      </c>
      <c r="Z1493" s="21">
        <f>Tabela1[[#This Row],[PESO TOTAL]]-Tabela1[[#This Row],[Peso Expedido]]</f>
        <v>0</v>
      </c>
      <c r="AA1493" s="18"/>
      <c r="AB1493" s="40"/>
      <c r="AC1493" s="40"/>
      <c r="AD1493" s="40"/>
      <c r="AE1493" s="40"/>
      <c r="AF1493" s="40"/>
      <c r="AG1493" s="40"/>
      <c r="AH1493" s="40"/>
      <c r="AI1493" s="40" t="str">
        <f t="shared" si="212"/>
        <v>ok</v>
      </c>
      <c r="AJ1493"/>
      <c r="AK1493" t="str">
        <f>Tabela1[[#This Row],[Coluna1]]&amp;Tabela1[[#This Row],[PEDIDO]]</f>
        <v/>
      </c>
      <c r="AL1493"/>
      <c r="AM1493"/>
      <c r="AN1493"/>
      <c r="AO1493" t="str">
        <f t="shared" si="209"/>
        <v>/</v>
      </c>
      <c r="AP1493" t="str">
        <f>Tabela1[[#This Row],[TAG]]&amp;Tabela1[[#This Row],[PEDIDO]]&amp;Tabela1[[#This Row],[PRODUTO]]</f>
        <v/>
      </c>
      <c r="AQ1493" s="23" t="str">
        <f>Tabela1[[#This Row],[PRODUTO]]&amp;Tabela1[[#This Row],[TAG]]</f>
        <v/>
      </c>
      <c r="AR1493" s="183">
        <f>Tabela1[[#This Row],[PESO TOTAL]]*Tabela1[[#This Row],[MATÉRIA PRIMA]]</f>
        <v>0</v>
      </c>
      <c r="AS1493" s="28">
        <f>Tabela1[[#This Row],[PESO TOTAL]]*Tabela1[[#This Row],[PREPARAÇÃO ]]</f>
        <v>0</v>
      </c>
      <c r="AT1493" s="28">
        <f>Tabela1[[#This Row],[PESO TOTAL]]*Tabela1[[#This Row],[CALDEIRARIA]]</f>
        <v>0</v>
      </c>
      <c r="AU1493" s="28">
        <f>Tabela1[[#This Row],[PESO TOTAL]]*Tabela1[[#This Row],[SOLDA]]</f>
        <v>0</v>
      </c>
      <c r="AV1493" s="28">
        <f>Tabela1[[#This Row],[PESO TOTAL]]*Tabela1[[#This Row],[ACABAMENTO]]</f>
        <v>0</v>
      </c>
      <c r="AW1493" s="28">
        <f>Tabela1[[#This Row],[PESO TOTAL]]*Tabela1[[#This Row],[PRONTO ACABADO]]</f>
        <v>0</v>
      </c>
      <c r="AX1493" s="28">
        <f>Tabela1[[#This Row],[PESO TOTAL]]*Tabela1[[#This Row],[EXPEDIÇÃO ]]</f>
        <v>0</v>
      </c>
      <c r="AY1493" s="28" t="str">
        <f>Tabela1[[#This Row],[PEDIDO]]&amp;Tabela1[[#This Row],[PRODUTO]]</f>
        <v/>
      </c>
      <c r="AZ1493" s="44">
        <f>IF(AF1493="",0,IF(ISTEXT(AF1493),H1493*VALUE(SUBSTITUTE(AF1493,"%",""))/100,H1493*AF1493))-Tabela1[[#This Row],[PRONTO ACABADO2]]</f>
        <v>0</v>
      </c>
      <c r="BA1493" s="44">
        <f>IF(AG1493="",0,IF(ISTEXT(AG1493),H1493*VALUE(SUBSTITUTE(AG1493,"%",""))/100,H1493*AG1493))-Tabela1[[#This Row],[PESO EXPEDIDO2]]</f>
        <v>0</v>
      </c>
      <c r="BB1493" s="44">
        <f t="shared" si="210"/>
        <v>0</v>
      </c>
      <c r="BC1493" s="44">
        <f t="shared" si="211"/>
        <v>0</v>
      </c>
      <c r="BD1493" s="44"/>
    </row>
    <row r="1494" spans="1:56" ht="15.75" hidden="1" customHeight="1" x14ac:dyDescent="0.25">
      <c r="A1494" s="6"/>
      <c r="B1494" s="22"/>
      <c r="C1494" s="7"/>
      <c r="D1494" s="46"/>
      <c r="E1494" s="7"/>
      <c r="F1494" s="7"/>
      <c r="G1494" s="44"/>
      <c r="H1494" s="41">
        <f>Tabela1[[#This Row],[PESO UNI]]*Tabela1[[#This Row],[QTE]]</f>
        <v>0</v>
      </c>
      <c r="I1494" s="7"/>
      <c r="J1494" s="8"/>
      <c r="K1494" s="8"/>
      <c r="L1494" s="9"/>
      <c r="M1494" s="10"/>
      <c r="N1494" s="8"/>
      <c r="O1494" s="12"/>
      <c r="P1494" s="13"/>
      <c r="Q1494" s="14">
        <f>Tabela1[[#This Row],[QTDE/ Fabricação]]-Tabela1[[#This Row],[QTE]]</f>
        <v>0</v>
      </c>
      <c r="R1494" s="19">
        <f t="shared" si="206"/>
        <v>0</v>
      </c>
      <c r="S1494" s="19">
        <f t="shared" si="205"/>
        <v>0</v>
      </c>
      <c r="T1494" s="20">
        <f t="shared" si="207"/>
        <v>0</v>
      </c>
      <c r="U1494" s="17">
        <f>IFERROR(SUMIF('LISTA DE EMBARQUE'!B:B,MICRO!E:E,'LISTA DE EMBARQUE'!G:G),"")</f>
        <v>0</v>
      </c>
      <c r="V1494" s="12" t="str">
        <f>IFERROR(VLOOKUP(Tabela1[[#This Row],[COD.MDE]],'LISTA DE EMBARQUE'!B:L,11,0),"")</f>
        <v/>
      </c>
      <c r="W1494" s="13" t="str">
        <f>IFERROR(COUNTIF(#REF!,Tabela1[[#This Row],[Colunas5]]),"")</f>
        <v/>
      </c>
      <c r="X1494" s="14">
        <f>Tabela1[[#This Row],[QIANTIDADE EXPEDIDA]]*Tabela1[[#This Row],[PESO UNI]]</f>
        <v>0</v>
      </c>
      <c r="Y1494" s="14">
        <f t="shared" si="208"/>
        <v>0</v>
      </c>
      <c r="Z1494" s="21">
        <f>Tabela1[[#This Row],[PESO TOTAL]]-Tabela1[[#This Row],[Peso Expedido]]</f>
        <v>0</v>
      </c>
      <c r="AA1494" s="18"/>
      <c r="AB1494" s="40"/>
      <c r="AC1494" s="40"/>
      <c r="AD1494" s="40"/>
      <c r="AE1494" s="40"/>
      <c r="AF1494" s="40"/>
      <c r="AG1494" s="40"/>
      <c r="AH1494" s="40"/>
      <c r="AI1494" s="40" t="str">
        <f t="shared" si="212"/>
        <v>ok</v>
      </c>
      <c r="AJ1494"/>
      <c r="AK1494" t="str">
        <f>Tabela1[[#This Row],[Coluna1]]&amp;Tabela1[[#This Row],[PEDIDO]]</f>
        <v/>
      </c>
      <c r="AL1494"/>
      <c r="AM1494"/>
      <c r="AN1494"/>
      <c r="AO1494" t="str">
        <f t="shared" si="209"/>
        <v>/</v>
      </c>
      <c r="AP1494" t="str">
        <f>Tabela1[[#This Row],[TAG]]&amp;Tabela1[[#This Row],[PEDIDO]]&amp;Tabela1[[#This Row],[PRODUTO]]</f>
        <v/>
      </c>
      <c r="AQ1494" s="23" t="str">
        <f>Tabela1[[#This Row],[PRODUTO]]&amp;Tabela1[[#This Row],[TAG]]</f>
        <v/>
      </c>
      <c r="AR1494" s="183">
        <f>Tabela1[[#This Row],[PESO TOTAL]]*Tabela1[[#This Row],[MATÉRIA PRIMA]]</f>
        <v>0</v>
      </c>
      <c r="AS1494" s="28">
        <f>Tabela1[[#This Row],[PESO TOTAL]]*Tabela1[[#This Row],[PREPARAÇÃO ]]</f>
        <v>0</v>
      </c>
      <c r="AT1494" s="28">
        <f>Tabela1[[#This Row],[PESO TOTAL]]*Tabela1[[#This Row],[CALDEIRARIA]]</f>
        <v>0</v>
      </c>
      <c r="AU1494" s="28">
        <f>Tabela1[[#This Row],[PESO TOTAL]]*Tabela1[[#This Row],[SOLDA]]</f>
        <v>0</v>
      </c>
      <c r="AV1494" s="28">
        <f>Tabela1[[#This Row],[PESO TOTAL]]*Tabela1[[#This Row],[ACABAMENTO]]</f>
        <v>0</v>
      </c>
      <c r="AW1494" s="28">
        <f>Tabela1[[#This Row],[PESO TOTAL]]*Tabela1[[#This Row],[PRONTO ACABADO]]</f>
        <v>0</v>
      </c>
      <c r="AX1494" s="28">
        <f>Tabela1[[#This Row],[PESO TOTAL]]*Tabela1[[#This Row],[EXPEDIÇÃO ]]</f>
        <v>0</v>
      </c>
      <c r="AY1494" s="28" t="str">
        <f>Tabela1[[#This Row],[PEDIDO]]&amp;Tabela1[[#This Row],[PRODUTO]]</f>
        <v/>
      </c>
      <c r="AZ1494" s="44">
        <f>IF(AF1494="",0,IF(ISTEXT(AF1494),H1494*VALUE(SUBSTITUTE(AF1494,"%",""))/100,H1494*AF1494))-Tabela1[[#This Row],[PRONTO ACABADO2]]</f>
        <v>0</v>
      </c>
      <c r="BA1494" s="44">
        <f>IF(AG1494="",0,IF(ISTEXT(AG1494),H1494*VALUE(SUBSTITUTE(AG1494,"%",""))/100,H1494*AG1494))-Tabela1[[#This Row],[PESO EXPEDIDO2]]</f>
        <v>0</v>
      </c>
      <c r="BB1494" s="44">
        <f t="shared" si="210"/>
        <v>0</v>
      </c>
      <c r="BC1494" s="44">
        <f t="shared" si="211"/>
        <v>0</v>
      </c>
      <c r="BD1494" s="44"/>
    </row>
    <row r="1495" spans="1:56" ht="15.75" hidden="1" customHeight="1" x14ac:dyDescent="0.25">
      <c r="A1495" s="6"/>
      <c r="B1495" s="22"/>
      <c r="C1495" s="7"/>
      <c r="D1495" s="46"/>
      <c r="E1495" s="7"/>
      <c r="F1495" s="7"/>
      <c r="G1495" s="44"/>
      <c r="H1495" s="41">
        <f>Tabela1[[#This Row],[PESO UNI]]*Tabela1[[#This Row],[QTE]]</f>
        <v>0</v>
      </c>
      <c r="I1495" s="7"/>
      <c r="J1495" s="8"/>
      <c r="K1495" s="8"/>
      <c r="L1495" s="9"/>
      <c r="M1495" s="10"/>
      <c r="N1495" s="8"/>
      <c r="O1495" s="12"/>
      <c r="P1495" s="13"/>
      <c r="Q1495" s="14">
        <f>Tabela1[[#This Row],[QTDE/ Fabricação]]-Tabela1[[#This Row],[QTE]]</f>
        <v>0</v>
      </c>
      <c r="R1495" s="19">
        <f t="shared" si="206"/>
        <v>0</v>
      </c>
      <c r="S1495" s="19">
        <f t="shared" si="205"/>
        <v>0</v>
      </c>
      <c r="T1495" s="20">
        <f t="shared" si="207"/>
        <v>0</v>
      </c>
      <c r="U1495" s="17">
        <f>IFERROR(SUMIF('LISTA DE EMBARQUE'!B:B,MICRO!E:E,'LISTA DE EMBARQUE'!G:G),"")</f>
        <v>0</v>
      </c>
      <c r="V1495" s="12" t="str">
        <f>IFERROR(VLOOKUP(Tabela1[[#This Row],[COD.MDE]],'LISTA DE EMBARQUE'!B:L,11,0),"")</f>
        <v/>
      </c>
      <c r="W1495" s="13" t="str">
        <f>IFERROR(COUNTIF(#REF!,Tabela1[[#This Row],[Colunas5]]),"")</f>
        <v/>
      </c>
      <c r="X1495" s="14">
        <f>Tabela1[[#This Row],[QIANTIDADE EXPEDIDA]]*Tabela1[[#This Row],[PESO UNI]]</f>
        <v>0</v>
      </c>
      <c r="Y1495" s="14">
        <f t="shared" si="208"/>
        <v>0</v>
      </c>
      <c r="Z1495" s="21">
        <f>Tabela1[[#This Row],[PESO TOTAL]]-Tabela1[[#This Row],[Peso Expedido]]</f>
        <v>0</v>
      </c>
      <c r="AA1495" s="18"/>
      <c r="AB1495" s="40"/>
      <c r="AC1495" s="40"/>
      <c r="AD1495" s="40"/>
      <c r="AE1495" s="40"/>
      <c r="AF1495" s="40"/>
      <c r="AG1495" s="40"/>
      <c r="AH1495" s="40"/>
      <c r="AI1495" s="40" t="str">
        <f t="shared" si="212"/>
        <v>ok</v>
      </c>
      <c r="AJ1495"/>
      <c r="AK1495" t="str">
        <f>Tabela1[[#This Row],[Coluna1]]&amp;Tabela1[[#This Row],[PEDIDO]]</f>
        <v/>
      </c>
      <c r="AL1495"/>
      <c r="AM1495"/>
      <c r="AN1495"/>
      <c r="AO1495" t="str">
        <f t="shared" si="209"/>
        <v>/</v>
      </c>
      <c r="AP1495" t="str">
        <f>Tabela1[[#This Row],[TAG]]&amp;Tabela1[[#This Row],[PEDIDO]]&amp;Tabela1[[#This Row],[PRODUTO]]</f>
        <v/>
      </c>
      <c r="AQ1495" s="23" t="str">
        <f>Tabela1[[#This Row],[PRODUTO]]&amp;Tabela1[[#This Row],[TAG]]</f>
        <v/>
      </c>
      <c r="AR1495" s="183">
        <f>Tabela1[[#This Row],[PESO TOTAL]]*Tabela1[[#This Row],[MATÉRIA PRIMA]]</f>
        <v>0</v>
      </c>
      <c r="AS1495" s="28">
        <f>Tabela1[[#This Row],[PESO TOTAL]]*Tabela1[[#This Row],[PREPARAÇÃO ]]</f>
        <v>0</v>
      </c>
      <c r="AT1495" s="28">
        <f>Tabela1[[#This Row],[PESO TOTAL]]*Tabela1[[#This Row],[CALDEIRARIA]]</f>
        <v>0</v>
      </c>
      <c r="AU1495" s="28">
        <f>Tabela1[[#This Row],[PESO TOTAL]]*Tabela1[[#This Row],[SOLDA]]</f>
        <v>0</v>
      </c>
      <c r="AV1495" s="28">
        <f>Tabela1[[#This Row],[PESO TOTAL]]*Tabela1[[#This Row],[ACABAMENTO]]</f>
        <v>0</v>
      </c>
      <c r="AW1495" s="28">
        <f>Tabela1[[#This Row],[PESO TOTAL]]*Tabela1[[#This Row],[PRONTO ACABADO]]</f>
        <v>0</v>
      </c>
      <c r="AX1495" s="28">
        <f>Tabela1[[#This Row],[PESO TOTAL]]*Tabela1[[#This Row],[EXPEDIÇÃO ]]</f>
        <v>0</v>
      </c>
      <c r="AY1495" s="28" t="str">
        <f>Tabela1[[#This Row],[PEDIDO]]&amp;Tabela1[[#This Row],[PRODUTO]]</f>
        <v/>
      </c>
      <c r="AZ1495" s="44">
        <f>IF(AF1495="",0,IF(ISTEXT(AF1495),H1495*VALUE(SUBSTITUTE(AF1495,"%",""))/100,H1495*AF1495))-Tabela1[[#This Row],[PRONTO ACABADO2]]</f>
        <v>0</v>
      </c>
      <c r="BA1495" s="44">
        <f>IF(AG1495="",0,IF(ISTEXT(AG1495),H1495*VALUE(SUBSTITUTE(AG1495,"%",""))/100,H1495*AG1495))-Tabela1[[#This Row],[PESO EXPEDIDO2]]</f>
        <v>0</v>
      </c>
      <c r="BB1495" s="44">
        <f t="shared" si="210"/>
        <v>0</v>
      </c>
      <c r="BC1495" s="44">
        <f t="shared" si="211"/>
        <v>0</v>
      </c>
      <c r="BD1495" s="44"/>
    </row>
    <row r="1496" spans="1:56" ht="15.75" hidden="1" customHeight="1" x14ac:dyDescent="0.25">
      <c r="A1496" s="6"/>
      <c r="B1496" s="22"/>
      <c r="C1496" s="7"/>
      <c r="D1496" s="46"/>
      <c r="E1496" s="7"/>
      <c r="F1496" s="7"/>
      <c r="G1496" s="44"/>
      <c r="H1496" s="41">
        <f>Tabela1[[#This Row],[PESO UNI]]*Tabela1[[#This Row],[QTE]]</f>
        <v>0</v>
      </c>
      <c r="I1496" s="7"/>
      <c r="J1496" s="8"/>
      <c r="K1496" s="8"/>
      <c r="L1496" s="9"/>
      <c r="M1496" s="10"/>
      <c r="N1496" s="8"/>
      <c r="O1496" s="12"/>
      <c r="P1496" s="13"/>
      <c r="Q1496" s="14">
        <f>Tabela1[[#This Row],[QTDE/ Fabricação]]-Tabela1[[#This Row],[QTE]]</f>
        <v>0</v>
      </c>
      <c r="R1496" s="19">
        <f t="shared" si="206"/>
        <v>0</v>
      </c>
      <c r="S1496" s="19">
        <f t="shared" si="205"/>
        <v>0</v>
      </c>
      <c r="T1496" s="20">
        <f t="shared" si="207"/>
        <v>0</v>
      </c>
      <c r="U1496" s="17">
        <f>IFERROR(SUMIF('LISTA DE EMBARQUE'!B:B,MICRO!E:E,'LISTA DE EMBARQUE'!G:G),"")</f>
        <v>0</v>
      </c>
      <c r="V1496" s="12" t="str">
        <f>IFERROR(VLOOKUP(Tabela1[[#This Row],[COD.MDE]],'LISTA DE EMBARQUE'!B:L,11,0),"")</f>
        <v/>
      </c>
      <c r="W1496" s="13" t="str">
        <f>IFERROR(COUNTIF(#REF!,Tabela1[[#This Row],[Colunas5]]),"")</f>
        <v/>
      </c>
      <c r="X1496" s="14">
        <f>Tabela1[[#This Row],[QIANTIDADE EXPEDIDA]]*Tabela1[[#This Row],[PESO UNI]]</f>
        <v>0</v>
      </c>
      <c r="Y1496" s="14">
        <f t="shared" si="208"/>
        <v>0</v>
      </c>
      <c r="Z1496" s="21">
        <f>Tabela1[[#This Row],[PESO TOTAL]]-Tabela1[[#This Row],[Peso Expedido]]</f>
        <v>0</v>
      </c>
      <c r="AA1496" s="18"/>
      <c r="AB1496" s="40"/>
      <c r="AC1496" s="40"/>
      <c r="AD1496" s="40"/>
      <c r="AE1496" s="40"/>
      <c r="AF1496" s="40"/>
      <c r="AG1496" s="40"/>
      <c r="AH1496" s="40"/>
      <c r="AI1496" s="40" t="str">
        <f t="shared" si="212"/>
        <v>ok</v>
      </c>
      <c r="AJ1496"/>
      <c r="AK1496" t="str">
        <f>Tabela1[[#This Row],[Coluna1]]&amp;Tabela1[[#This Row],[PEDIDO]]</f>
        <v/>
      </c>
      <c r="AL1496"/>
      <c r="AM1496"/>
      <c r="AN1496"/>
      <c r="AO1496" t="str">
        <f t="shared" si="209"/>
        <v>/</v>
      </c>
      <c r="AP1496" t="str">
        <f>Tabela1[[#This Row],[TAG]]&amp;Tabela1[[#This Row],[PEDIDO]]&amp;Tabela1[[#This Row],[PRODUTO]]</f>
        <v/>
      </c>
      <c r="AQ1496" s="23" t="str">
        <f>Tabela1[[#This Row],[PRODUTO]]&amp;Tabela1[[#This Row],[TAG]]</f>
        <v/>
      </c>
      <c r="AR1496" s="183">
        <f>Tabela1[[#This Row],[PESO TOTAL]]*Tabela1[[#This Row],[MATÉRIA PRIMA]]</f>
        <v>0</v>
      </c>
      <c r="AS1496" s="28">
        <f>Tabela1[[#This Row],[PESO TOTAL]]*Tabela1[[#This Row],[PREPARAÇÃO ]]</f>
        <v>0</v>
      </c>
      <c r="AT1496" s="28">
        <f>Tabela1[[#This Row],[PESO TOTAL]]*Tabela1[[#This Row],[CALDEIRARIA]]</f>
        <v>0</v>
      </c>
      <c r="AU1496" s="28">
        <f>Tabela1[[#This Row],[PESO TOTAL]]*Tabela1[[#This Row],[SOLDA]]</f>
        <v>0</v>
      </c>
      <c r="AV1496" s="28">
        <f>Tabela1[[#This Row],[PESO TOTAL]]*Tabela1[[#This Row],[ACABAMENTO]]</f>
        <v>0</v>
      </c>
      <c r="AW1496" s="28">
        <f>Tabela1[[#This Row],[PESO TOTAL]]*Tabela1[[#This Row],[PRONTO ACABADO]]</f>
        <v>0</v>
      </c>
      <c r="AX1496" s="28">
        <f>Tabela1[[#This Row],[PESO TOTAL]]*Tabela1[[#This Row],[EXPEDIÇÃO ]]</f>
        <v>0</v>
      </c>
      <c r="AY1496" s="28" t="str">
        <f>Tabela1[[#This Row],[PEDIDO]]&amp;Tabela1[[#This Row],[PRODUTO]]</f>
        <v/>
      </c>
      <c r="AZ1496" s="44">
        <f>IF(AF1496="",0,IF(ISTEXT(AF1496),H1496*VALUE(SUBSTITUTE(AF1496,"%",""))/100,H1496*AF1496))-Tabela1[[#This Row],[PRONTO ACABADO2]]</f>
        <v>0</v>
      </c>
      <c r="BA1496" s="44">
        <f>IF(AG1496="",0,IF(ISTEXT(AG1496),H1496*VALUE(SUBSTITUTE(AG1496,"%",""))/100,H1496*AG1496))-Tabela1[[#This Row],[PESO EXPEDIDO2]]</f>
        <v>0</v>
      </c>
      <c r="BB1496" s="44">
        <f t="shared" si="210"/>
        <v>0</v>
      </c>
      <c r="BC1496" s="44">
        <f t="shared" si="211"/>
        <v>0</v>
      </c>
      <c r="BD1496" s="44"/>
    </row>
    <row r="1497" spans="1:56" ht="15.75" hidden="1" customHeight="1" x14ac:dyDescent="0.25">
      <c r="A1497" s="6"/>
      <c r="B1497" s="22"/>
      <c r="C1497" s="7"/>
      <c r="D1497" s="46"/>
      <c r="E1497" s="7"/>
      <c r="F1497" s="7"/>
      <c r="G1497" s="44"/>
      <c r="H1497" s="41">
        <f>Tabela1[[#This Row],[PESO UNI]]*Tabela1[[#This Row],[QTE]]</f>
        <v>0</v>
      </c>
      <c r="I1497" s="7"/>
      <c r="J1497" s="8"/>
      <c r="K1497" s="8"/>
      <c r="L1497" s="9"/>
      <c r="M1497" s="10"/>
      <c r="N1497" s="8"/>
      <c r="O1497" s="12"/>
      <c r="P1497" s="13"/>
      <c r="Q1497" s="14">
        <f>Tabela1[[#This Row],[QTDE/ Fabricação]]-Tabela1[[#This Row],[QTE]]</f>
        <v>0</v>
      </c>
      <c r="R1497" s="19">
        <f t="shared" si="206"/>
        <v>0</v>
      </c>
      <c r="S1497" s="19">
        <f t="shared" si="205"/>
        <v>0</v>
      </c>
      <c r="T1497" s="20">
        <f t="shared" si="207"/>
        <v>0</v>
      </c>
      <c r="U1497" s="17">
        <f>IFERROR(SUMIF('LISTA DE EMBARQUE'!B:B,MICRO!E:E,'LISTA DE EMBARQUE'!G:G),"")</f>
        <v>0</v>
      </c>
      <c r="V1497" s="12" t="str">
        <f>IFERROR(VLOOKUP(Tabela1[[#This Row],[COD.MDE]],'LISTA DE EMBARQUE'!B:L,11,0),"")</f>
        <v/>
      </c>
      <c r="W1497" s="13" t="str">
        <f>IFERROR(COUNTIF(#REF!,Tabela1[[#This Row],[Colunas5]]),"")</f>
        <v/>
      </c>
      <c r="X1497" s="14">
        <f>Tabela1[[#This Row],[QIANTIDADE EXPEDIDA]]*Tabela1[[#This Row],[PESO UNI]]</f>
        <v>0</v>
      </c>
      <c r="Y1497" s="14">
        <f t="shared" si="208"/>
        <v>0</v>
      </c>
      <c r="Z1497" s="21">
        <f>Tabela1[[#This Row],[PESO TOTAL]]-Tabela1[[#This Row],[Peso Expedido]]</f>
        <v>0</v>
      </c>
      <c r="AA1497" s="18"/>
      <c r="AB1497" s="40"/>
      <c r="AC1497" s="40"/>
      <c r="AD1497" s="40"/>
      <c r="AE1497" s="40"/>
      <c r="AF1497" s="40"/>
      <c r="AG1497" s="40"/>
      <c r="AH1497" s="40"/>
      <c r="AI1497" s="40" t="str">
        <f t="shared" si="212"/>
        <v>ok</v>
      </c>
      <c r="AJ1497"/>
      <c r="AK1497" t="str">
        <f>Tabela1[[#This Row],[Coluna1]]&amp;Tabela1[[#This Row],[PEDIDO]]</f>
        <v/>
      </c>
      <c r="AL1497"/>
      <c r="AM1497"/>
      <c r="AN1497"/>
      <c r="AO1497" t="str">
        <f t="shared" si="209"/>
        <v>/</v>
      </c>
      <c r="AP1497" t="str">
        <f>Tabela1[[#This Row],[TAG]]&amp;Tabela1[[#This Row],[PEDIDO]]&amp;Tabela1[[#This Row],[PRODUTO]]</f>
        <v/>
      </c>
      <c r="AQ1497" s="23" t="str">
        <f>Tabela1[[#This Row],[PRODUTO]]&amp;Tabela1[[#This Row],[TAG]]</f>
        <v/>
      </c>
      <c r="AR1497" s="183">
        <f>Tabela1[[#This Row],[PESO TOTAL]]*Tabela1[[#This Row],[MATÉRIA PRIMA]]</f>
        <v>0</v>
      </c>
      <c r="AS1497" s="28">
        <f>Tabela1[[#This Row],[PESO TOTAL]]*Tabela1[[#This Row],[PREPARAÇÃO ]]</f>
        <v>0</v>
      </c>
      <c r="AT1497" s="28">
        <f>Tabela1[[#This Row],[PESO TOTAL]]*Tabela1[[#This Row],[CALDEIRARIA]]</f>
        <v>0</v>
      </c>
      <c r="AU1497" s="28">
        <f>Tabela1[[#This Row],[PESO TOTAL]]*Tabela1[[#This Row],[SOLDA]]</f>
        <v>0</v>
      </c>
      <c r="AV1497" s="28">
        <f>Tabela1[[#This Row],[PESO TOTAL]]*Tabela1[[#This Row],[ACABAMENTO]]</f>
        <v>0</v>
      </c>
      <c r="AW1497" s="28">
        <f>Tabela1[[#This Row],[PESO TOTAL]]*Tabela1[[#This Row],[PRONTO ACABADO]]</f>
        <v>0</v>
      </c>
      <c r="AX1497" s="28">
        <f>Tabela1[[#This Row],[PESO TOTAL]]*Tabela1[[#This Row],[EXPEDIÇÃO ]]</f>
        <v>0</v>
      </c>
      <c r="AY1497" s="28" t="str">
        <f>Tabela1[[#This Row],[PEDIDO]]&amp;Tabela1[[#This Row],[PRODUTO]]</f>
        <v/>
      </c>
      <c r="AZ1497" s="44">
        <f>IF(AF1497="",0,IF(ISTEXT(AF1497),H1497*VALUE(SUBSTITUTE(AF1497,"%",""))/100,H1497*AF1497))-Tabela1[[#This Row],[PRONTO ACABADO2]]</f>
        <v>0</v>
      </c>
      <c r="BA1497" s="44">
        <f>IF(AG1497="",0,IF(ISTEXT(AG1497),H1497*VALUE(SUBSTITUTE(AG1497,"%",""))/100,H1497*AG1497))-Tabela1[[#This Row],[PESO EXPEDIDO2]]</f>
        <v>0</v>
      </c>
      <c r="BB1497" s="44">
        <f t="shared" si="210"/>
        <v>0</v>
      </c>
      <c r="BC1497" s="44">
        <f t="shared" si="211"/>
        <v>0</v>
      </c>
      <c r="BD1497" s="44"/>
    </row>
    <row r="1498" spans="1:56" ht="15.75" hidden="1" customHeight="1" x14ac:dyDescent="0.25">
      <c r="A1498" s="6"/>
      <c r="B1498" s="22"/>
      <c r="C1498" s="7"/>
      <c r="D1498" s="46"/>
      <c r="E1498" s="7"/>
      <c r="F1498" s="7"/>
      <c r="G1498" s="44"/>
      <c r="H1498" s="41">
        <f>Tabela1[[#This Row],[PESO UNI]]*Tabela1[[#This Row],[QTE]]</f>
        <v>0</v>
      </c>
      <c r="I1498" s="7"/>
      <c r="J1498" s="8"/>
      <c r="K1498" s="8"/>
      <c r="L1498" s="9"/>
      <c r="M1498" s="10"/>
      <c r="N1498" s="8"/>
      <c r="O1498" s="12"/>
      <c r="P1498" s="13"/>
      <c r="Q1498" s="14">
        <f>Tabela1[[#This Row],[QTDE/ Fabricação]]-Tabela1[[#This Row],[QTE]]</f>
        <v>0</v>
      </c>
      <c r="R1498" s="19">
        <f t="shared" si="206"/>
        <v>0</v>
      </c>
      <c r="S1498" s="19">
        <f t="shared" si="205"/>
        <v>0</v>
      </c>
      <c r="T1498" s="20">
        <f t="shared" si="207"/>
        <v>0</v>
      </c>
      <c r="U1498" s="17">
        <f>IFERROR(SUMIF('LISTA DE EMBARQUE'!B:B,MICRO!E:E,'LISTA DE EMBARQUE'!G:G),"")</f>
        <v>0</v>
      </c>
      <c r="V1498" s="12" t="str">
        <f>IFERROR(VLOOKUP(Tabela1[[#This Row],[COD.MDE]],'LISTA DE EMBARQUE'!B:L,11,0),"")</f>
        <v/>
      </c>
      <c r="W1498" s="13" t="str">
        <f>IFERROR(COUNTIF(#REF!,Tabela1[[#This Row],[Colunas5]]),"")</f>
        <v/>
      </c>
      <c r="X1498" s="14">
        <f>Tabela1[[#This Row],[QIANTIDADE EXPEDIDA]]*Tabela1[[#This Row],[PESO UNI]]</f>
        <v>0</v>
      </c>
      <c r="Y1498" s="14">
        <f t="shared" si="208"/>
        <v>0</v>
      </c>
      <c r="Z1498" s="21">
        <f>Tabela1[[#This Row],[PESO TOTAL]]-Tabela1[[#This Row],[Peso Expedido]]</f>
        <v>0</v>
      </c>
      <c r="AA1498" s="18"/>
      <c r="AB1498" s="40"/>
      <c r="AC1498" s="40"/>
      <c r="AD1498" s="40"/>
      <c r="AE1498" s="40"/>
      <c r="AF1498" s="40"/>
      <c r="AG1498" s="40"/>
      <c r="AH1498" s="40"/>
      <c r="AI1498" s="40" t="str">
        <f t="shared" si="212"/>
        <v>ok</v>
      </c>
      <c r="AJ1498"/>
      <c r="AK1498" t="str">
        <f>Tabela1[[#This Row],[Coluna1]]&amp;Tabela1[[#This Row],[PEDIDO]]</f>
        <v/>
      </c>
      <c r="AL1498"/>
      <c r="AM1498"/>
      <c r="AN1498"/>
      <c r="AO1498" t="str">
        <f t="shared" si="209"/>
        <v>/</v>
      </c>
      <c r="AP1498" t="str">
        <f>Tabela1[[#This Row],[TAG]]&amp;Tabela1[[#This Row],[PEDIDO]]&amp;Tabela1[[#This Row],[PRODUTO]]</f>
        <v/>
      </c>
      <c r="AQ1498" s="23" t="str">
        <f>Tabela1[[#This Row],[PRODUTO]]&amp;Tabela1[[#This Row],[TAG]]</f>
        <v/>
      </c>
      <c r="AR1498" s="183">
        <f>Tabela1[[#This Row],[PESO TOTAL]]*Tabela1[[#This Row],[MATÉRIA PRIMA]]</f>
        <v>0</v>
      </c>
      <c r="AS1498" s="28">
        <f>Tabela1[[#This Row],[PESO TOTAL]]*Tabela1[[#This Row],[PREPARAÇÃO ]]</f>
        <v>0</v>
      </c>
      <c r="AT1498" s="28">
        <f>Tabela1[[#This Row],[PESO TOTAL]]*Tabela1[[#This Row],[CALDEIRARIA]]</f>
        <v>0</v>
      </c>
      <c r="AU1498" s="28">
        <f>Tabela1[[#This Row],[PESO TOTAL]]*Tabela1[[#This Row],[SOLDA]]</f>
        <v>0</v>
      </c>
      <c r="AV1498" s="28">
        <f>Tabela1[[#This Row],[PESO TOTAL]]*Tabela1[[#This Row],[ACABAMENTO]]</f>
        <v>0</v>
      </c>
      <c r="AW1498" s="28">
        <f>Tabela1[[#This Row],[PESO TOTAL]]*Tabela1[[#This Row],[PRONTO ACABADO]]</f>
        <v>0</v>
      </c>
      <c r="AX1498" s="28">
        <f>Tabela1[[#This Row],[PESO TOTAL]]*Tabela1[[#This Row],[EXPEDIÇÃO ]]</f>
        <v>0</v>
      </c>
      <c r="AY1498" s="28" t="str">
        <f>Tabela1[[#This Row],[PEDIDO]]&amp;Tabela1[[#This Row],[PRODUTO]]</f>
        <v/>
      </c>
      <c r="AZ1498" s="44">
        <f>IF(AF1498="",0,IF(ISTEXT(AF1498),H1498*VALUE(SUBSTITUTE(AF1498,"%",""))/100,H1498*AF1498))-Tabela1[[#This Row],[PRONTO ACABADO2]]</f>
        <v>0</v>
      </c>
      <c r="BA1498" s="44">
        <f>IF(AG1498="",0,IF(ISTEXT(AG1498),H1498*VALUE(SUBSTITUTE(AG1498,"%",""))/100,H1498*AG1498))-Tabela1[[#This Row],[PESO EXPEDIDO2]]</f>
        <v>0</v>
      </c>
      <c r="BB1498" s="44">
        <f t="shared" si="210"/>
        <v>0</v>
      </c>
      <c r="BC1498" s="44">
        <f t="shared" si="211"/>
        <v>0</v>
      </c>
      <c r="BD1498" s="44"/>
    </row>
    <row r="1499" spans="1:56" ht="15.75" hidden="1" customHeight="1" x14ac:dyDescent="0.25">
      <c r="A1499" s="6"/>
      <c r="B1499" s="22"/>
      <c r="C1499" s="7"/>
      <c r="D1499" s="46"/>
      <c r="E1499" s="7"/>
      <c r="F1499" s="7"/>
      <c r="G1499" s="44"/>
      <c r="H1499" s="41">
        <f>Tabela1[[#This Row],[PESO UNI]]*Tabela1[[#This Row],[QTE]]</f>
        <v>0</v>
      </c>
      <c r="I1499" s="7"/>
      <c r="J1499" s="8"/>
      <c r="K1499" s="8"/>
      <c r="L1499" s="9"/>
      <c r="M1499" s="10"/>
      <c r="N1499" s="8"/>
      <c r="O1499" s="12"/>
      <c r="P1499" s="13"/>
      <c r="Q1499" s="14">
        <f>Tabela1[[#This Row],[QTDE/ Fabricação]]-Tabela1[[#This Row],[QTE]]</f>
        <v>0</v>
      </c>
      <c r="R1499" s="19">
        <f t="shared" si="206"/>
        <v>0</v>
      </c>
      <c r="S1499" s="19">
        <f t="shared" si="205"/>
        <v>0</v>
      </c>
      <c r="T1499" s="20">
        <f t="shared" si="207"/>
        <v>0</v>
      </c>
      <c r="U1499" s="17">
        <f>IFERROR(SUMIF('LISTA DE EMBARQUE'!B:B,MICRO!E:E,'LISTA DE EMBARQUE'!G:G),"")</f>
        <v>0</v>
      </c>
      <c r="V1499" s="12" t="str">
        <f>IFERROR(VLOOKUP(Tabela1[[#This Row],[COD.MDE]],'LISTA DE EMBARQUE'!B:L,11,0),"")</f>
        <v/>
      </c>
      <c r="W1499" s="13" t="str">
        <f>IFERROR(COUNTIF(#REF!,Tabela1[[#This Row],[Colunas5]]),"")</f>
        <v/>
      </c>
      <c r="X1499" s="14">
        <f>Tabela1[[#This Row],[QIANTIDADE EXPEDIDA]]*Tabela1[[#This Row],[PESO UNI]]</f>
        <v>0</v>
      </c>
      <c r="Y1499" s="14">
        <f t="shared" si="208"/>
        <v>0</v>
      </c>
      <c r="Z1499" s="21">
        <f>Tabela1[[#This Row],[PESO TOTAL]]-Tabela1[[#This Row],[Peso Expedido]]</f>
        <v>0</v>
      </c>
      <c r="AA1499" s="18"/>
      <c r="AB1499" s="40"/>
      <c r="AC1499" s="40"/>
      <c r="AD1499" s="40"/>
      <c r="AE1499" s="40"/>
      <c r="AF1499" s="40"/>
      <c r="AG1499" s="40"/>
      <c r="AH1499" s="40"/>
      <c r="AI1499" s="40" t="str">
        <f t="shared" si="212"/>
        <v>ok</v>
      </c>
      <c r="AJ1499"/>
      <c r="AK1499" t="str">
        <f>Tabela1[[#This Row],[Coluna1]]&amp;Tabela1[[#This Row],[PEDIDO]]</f>
        <v/>
      </c>
      <c r="AL1499"/>
      <c r="AM1499"/>
      <c r="AN1499"/>
      <c r="AO1499" t="str">
        <f t="shared" si="209"/>
        <v>/</v>
      </c>
      <c r="AP1499" t="str">
        <f>Tabela1[[#This Row],[TAG]]&amp;Tabela1[[#This Row],[PEDIDO]]&amp;Tabela1[[#This Row],[PRODUTO]]</f>
        <v/>
      </c>
      <c r="AQ1499" s="23" t="str">
        <f>Tabela1[[#This Row],[PRODUTO]]&amp;Tabela1[[#This Row],[TAG]]</f>
        <v/>
      </c>
      <c r="AR1499" s="183">
        <f>Tabela1[[#This Row],[PESO TOTAL]]*Tabela1[[#This Row],[MATÉRIA PRIMA]]</f>
        <v>0</v>
      </c>
      <c r="AS1499" s="28">
        <f>Tabela1[[#This Row],[PESO TOTAL]]*Tabela1[[#This Row],[PREPARAÇÃO ]]</f>
        <v>0</v>
      </c>
      <c r="AT1499" s="28">
        <f>Tabela1[[#This Row],[PESO TOTAL]]*Tabela1[[#This Row],[CALDEIRARIA]]</f>
        <v>0</v>
      </c>
      <c r="AU1499" s="28">
        <f>Tabela1[[#This Row],[PESO TOTAL]]*Tabela1[[#This Row],[SOLDA]]</f>
        <v>0</v>
      </c>
      <c r="AV1499" s="28">
        <f>Tabela1[[#This Row],[PESO TOTAL]]*Tabela1[[#This Row],[ACABAMENTO]]</f>
        <v>0</v>
      </c>
      <c r="AW1499" s="28">
        <f>Tabela1[[#This Row],[PESO TOTAL]]*Tabela1[[#This Row],[PRONTO ACABADO]]</f>
        <v>0</v>
      </c>
      <c r="AX1499" s="28">
        <f>Tabela1[[#This Row],[PESO TOTAL]]*Tabela1[[#This Row],[EXPEDIÇÃO ]]</f>
        <v>0</v>
      </c>
      <c r="AY1499" s="28" t="str">
        <f>Tabela1[[#This Row],[PEDIDO]]&amp;Tabela1[[#This Row],[PRODUTO]]</f>
        <v/>
      </c>
      <c r="AZ1499" s="44">
        <f>IF(AF1499="",0,IF(ISTEXT(AF1499),H1499*VALUE(SUBSTITUTE(AF1499,"%",""))/100,H1499*AF1499))-Tabela1[[#This Row],[PRONTO ACABADO2]]</f>
        <v>0</v>
      </c>
      <c r="BA1499" s="44">
        <f>IF(AG1499="",0,IF(ISTEXT(AG1499),H1499*VALUE(SUBSTITUTE(AG1499,"%",""))/100,H1499*AG1499))-Tabela1[[#This Row],[PESO EXPEDIDO2]]</f>
        <v>0</v>
      </c>
      <c r="BB1499" s="44">
        <f t="shared" si="210"/>
        <v>0</v>
      </c>
      <c r="BC1499" s="44">
        <f t="shared" si="211"/>
        <v>0</v>
      </c>
      <c r="BD1499" s="44"/>
    </row>
    <row r="1500" spans="1:56" ht="15.75" hidden="1" customHeight="1" x14ac:dyDescent="0.25">
      <c r="A1500" s="6"/>
      <c r="B1500" s="22"/>
      <c r="C1500" s="7"/>
      <c r="D1500" s="46"/>
      <c r="E1500" s="7"/>
      <c r="F1500" s="7"/>
      <c r="G1500" s="44"/>
      <c r="H1500" s="41">
        <f>Tabela1[[#This Row],[PESO UNI]]*Tabela1[[#This Row],[QTE]]</f>
        <v>0</v>
      </c>
      <c r="I1500" s="7"/>
      <c r="J1500" s="8"/>
      <c r="K1500" s="8"/>
      <c r="L1500" s="9"/>
      <c r="M1500" s="10"/>
      <c r="N1500" s="8"/>
      <c r="O1500" s="12"/>
      <c r="P1500" s="13"/>
      <c r="Q1500" s="14">
        <f>Tabela1[[#This Row],[QTDE/ Fabricação]]-Tabela1[[#This Row],[QTE]]</f>
        <v>0</v>
      </c>
      <c r="R1500" s="19">
        <f t="shared" si="206"/>
        <v>0</v>
      </c>
      <c r="S1500" s="19">
        <f t="shared" si="205"/>
        <v>0</v>
      </c>
      <c r="T1500" s="20">
        <f t="shared" si="207"/>
        <v>0</v>
      </c>
      <c r="U1500" s="17">
        <f>IFERROR(SUMIF('LISTA DE EMBARQUE'!B:B,MICRO!E:E,'LISTA DE EMBARQUE'!G:G),"")</f>
        <v>0</v>
      </c>
      <c r="V1500" s="12" t="str">
        <f>IFERROR(VLOOKUP(Tabela1[[#This Row],[COD.MDE]],'LISTA DE EMBARQUE'!B:L,11,0),"")</f>
        <v/>
      </c>
      <c r="W1500" s="13" t="str">
        <f>IFERROR(COUNTIF(#REF!,Tabela1[[#This Row],[Colunas5]]),"")</f>
        <v/>
      </c>
      <c r="X1500" s="14">
        <f>Tabela1[[#This Row],[QIANTIDADE EXPEDIDA]]*Tabela1[[#This Row],[PESO UNI]]</f>
        <v>0</v>
      </c>
      <c r="Y1500" s="14">
        <f t="shared" si="208"/>
        <v>0</v>
      </c>
      <c r="Z1500" s="21">
        <f>Tabela1[[#This Row],[PESO TOTAL]]-Tabela1[[#This Row],[Peso Expedido]]</f>
        <v>0</v>
      </c>
      <c r="AA1500" s="18"/>
      <c r="AB1500" s="40"/>
      <c r="AC1500" s="40"/>
      <c r="AD1500" s="40"/>
      <c r="AE1500" s="40"/>
      <c r="AF1500" s="40"/>
      <c r="AG1500" s="40"/>
      <c r="AH1500" s="40"/>
      <c r="AI1500" s="40" t="str">
        <f t="shared" si="212"/>
        <v>ok</v>
      </c>
      <c r="AJ1500"/>
      <c r="AK1500" t="str">
        <f>Tabela1[[#This Row],[Coluna1]]&amp;Tabela1[[#This Row],[PEDIDO]]</f>
        <v/>
      </c>
      <c r="AL1500"/>
      <c r="AM1500"/>
      <c r="AN1500"/>
      <c r="AO1500" t="str">
        <f t="shared" si="209"/>
        <v>/</v>
      </c>
      <c r="AP1500" t="str">
        <f>Tabela1[[#This Row],[TAG]]&amp;Tabela1[[#This Row],[PEDIDO]]&amp;Tabela1[[#This Row],[PRODUTO]]</f>
        <v/>
      </c>
      <c r="AQ1500" s="23" t="str">
        <f>Tabela1[[#This Row],[PRODUTO]]&amp;Tabela1[[#This Row],[TAG]]</f>
        <v/>
      </c>
      <c r="AR1500" s="183">
        <f>Tabela1[[#This Row],[PESO TOTAL]]*Tabela1[[#This Row],[MATÉRIA PRIMA]]</f>
        <v>0</v>
      </c>
      <c r="AS1500" s="28">
        <f>Tabela1[[#This Row],[PESO TOTAL]]*Tabela1[[#This Row],[PREPARAÇÃO ]]</f>
        <v>0</v>
      </c>
      <c r="AT1500" s="28">
        <f>Tabela1[[#This Row],[PESO TOTAL]]*Tabela1[[#This Row],[CALDEIRARIA]]</f>
        <v>0</v>
      </c>
      <c r="AU1500" s="28">
        <f>Tabela1[[#This Row],[PESO TOTAL]]*Tabela1[[#This Row],[SOLDA]]</f>
        <v>0</v>
      </c>
      <c r="AV1500" s="28">
        <f>Tabela1[[#This Row],[PESO TOTAL]]*Tabela1[[#This Row],[ACABAMENTO]]</f>
        <v>0</v>
      </c>
      <c r="AW1500" s="28">
        <f>Tabela1[[#This Row],[PESO TOTAL]]*Tabela1[[#This Row],[PRONTO ACABADO]]</f>
        <v>0</v>
      </c>
      <c r="AX1500" s="28">
        <f>Tabela1[[#This Row],[PESO TOTAL]]*Tabela1[[#This Row],[EXPEDIÇÃO ]]</f>
        <v>0</v>
      </c>
      <c r="AY1500" s="28" t="str">
        <f>Tabela1[[#This Row],[PEDIDO]]&amp;Tabela1[[#This Row],[PRODUTO]]</f>
        <v/>
      </c>
      <c r="AZ1500" s="44">
        <f>IF(AF1500="",0,IF(ISTEXT(AF1500),H1500*VALUE(SUBSTITUTE(AF1500,"%",""))/100,H1500*AF1500))-Tabela1[[#This Row],[PRONTO ACABADO2]]</f>
        <v>0</v>
      </c>
      <c r="BA1500" s="44">
        <f>IF(AG1500="",0,IF(ISTEXT(AG1500),H1500*VALUE(SUBSTITUTE(AG1500,"%",""))/100,H1500*AG1500))-Tabela1[[#This Row],[PESO EXPEDIDO2]]</f>
        <v>0</v>
      </c>
      <c r="BB1500" s="44">
        <f t="shared" si="210"/>
        <v>0</v>
      </c>
      <c r="BC1500" s="44">
        <f t="shared" si="211"/>
        <v>0</v>
      </c>
      <c r="BD1500" s="44"/>
    </row>
    <row r="1501" spans="1:56" ht="15.75" hidden="1" customHeight="1" x14ac:dyDescent="0.25">
      <c r="A1501" s="6"/>
      <c r="B1501" s="22"/>
      <c r="C1501" s="7"/>
      <c r="D1501" s="46"/>
      <c r="E1501" s="7"/>
      <c r="F1501" s="7"/>
      <c r="G1501" s="44"/>
      <c r="H1501" s="41">
        <f>Tabela1[[#This Row],[PESO UNI]]*Tabela1[[#This Row],[QTE]]</f>
        <v>0</v>
      </c>
      <c r="I1501" s="7"/>
      <c r="J1501" s="8"/>
      <c r="K1501" s="8"/>
      <c r="L1501" s="9"/>
      <c r="M1501" s="10"/>
      <c r="N1501" s="8"/>
      <c r="O1501" s="12"/>
      <c r="P1501" s="13"/>
      <c r="Q1501" s="14">
        <f>Tabela1[[#This Row],[QTDE/ Fabricação]]-Tabela1[[#This Row],[QTE]]</f>
        <v>0</v>
      </c>
      <c r="R1501" s="19">
        <f t="shared" si="206"/>
        <v>0</v>
      </c>
      <c r="S1501" s="19">
        <f t="shared" si="205"/>
        <v>0</v>
      </c>
      <c r="T1501" s="20">
        <f t="shared" si="207"/>
        <v>0</v>
      </c>
      <c r="U1501" s="17">
        <f>IFERROR(SUMIF('LISTA DE EMBARQUE'!B:B,MICRO!E:E,'LISTA DE EMBARQUE'!G:G),"")</f>
        <v>0</v>
      </c>
      <c r="V1501" s="12" t="str">
        <f>IFERROR(VLOOKUP(Tabela1[[#This Row],[COD.MDE]],'LISTA DE EMBARQUE'!B:L,11,0),"")</f>
        <v/>
      </c>
      <c r="W1501" s="13" t="str">
        <f>IFERROR(COUNTIF(#REF!,Tabela1[[#This Row],[Colunas5]]),"")</f>
        <v/>
      </c>
      <c r="X1501" s="14">
        <f>Tabela1[[#This Row],[QIANTIDADE EXPEDIDA]]*Tabela1[[#This Row],[PESO UNI]]</f>
        <v>0</v>
      </c>
      <c r="Y1501" s="14">
        <f t="shared" si="208"/>
        <v>0</v>
      </c>
      <c r="Z1501" s="21">
        <f>Tabela1[[#This Row],[PESO TOTAL]]-Tabela1[[#This Row],[Peso Expedido]]</f>
        <v>0</v>
      </c>
      <c r="AA1501" s="18"/>
      <c r="AB1501" s="40"/>
      <c r="AC1501" s="40"/>
      <c r="AD1501" s="40"/>
      <c r="AE1501" s="40"/>
      <c r="AF1501" s="40"/>
      <c r="AG1501" s="40"/>
      <c r="AH1501" s="40"/>
      <c r="AI1501" s="40" t="str">
        <f t="shared" si="212"/>
        <v>ok</v>
      </c>
      <c r="AJ1501"/>
      <c r="AK1501" t="str">
        <f>Tabela1[[#This Row],[Coluna1]]&amp;Tabela1[[#This Row],[PEDIDO]]</f>
        <v/>
      </c>
      <c r="AL1501"/>
      <c r="AM1501"/>
      <c r="AN1501"/>
      <c r="AO1501" t="str">
        <f t="shared" si="209"/>
        <v>/</v>
      </c>
      <c r="AP1501" t="str">
        <f>Tabela1[[#This Row],[TAG]]&amp;Tabela1[[#This Row],[PEDIDO]]&amp;Tabela1[[#This Row],[PRODUTO]]</f>
        <v/>
      </c>
      <c r="AQ1501" s="23" t="str">
        <f>Tabela1[[#This Row],[PRODUTO]]&amp;Tabela1[[#This Row],[TAG]]</f>
        <v/>
      </c>
      <c r="AR1501" s="183">
        <f>Tabela1[[#This Row],[PESO TOTAL]]*Tabela1[[#This Row],[MATÉRIA PRIMA]]</f>
        <v>0</v>
      </c>
      <c r="AS1501" s="28">
        <f>Tabela1[[#This Row],[PESO TOTAL]]*Tabela1[[#This Row],[PREPARAÇÃO ]]</f>
        <v>0</v>
      </c>
      <c r="AT1501" s="28">
        <f>Tabela1[[#This Row],[PESO TOTAL]]*Tabela1[[#This Row],[CALDEIRARIA]]</f>
        <v>0</v>
      </c>
      <c r="AU1501" s="28">
        <f>Tabela1[[#This Row],[PESO TOTAL]]*Tabela1[[#This Row],[SOLDA]]</f>
        <v>0</v>
      </c>
      <c r="AV1501" s="28">
        <f>Tabela1[[#This Row],[PESO TOTAL]]*Tabela1[[#This Row],[ACABAMENTO]]</f>
        <v>0</v>
      </c>
      <c r="AW1501" s="28">
        <f>Tabela1[[#This Row],[PESO TOTAL]]*Tabela1[[#This Row],[PRONTO ACABADO]]</f>
        <v>0</v>
      </c>
      <c r="AX1501" s="28">
        <f>Tabela1[[#This Row],[PESO TOTAL]]*Tabela1[[#This Row],[EXPEDIÇÃO ]]</f>
        <v>0</v>
      </c>
      <c r="AY1501" s="28" t="str">
        <f>Tabela1[[#This Row],[PEDIDO]]&amp;Tabela1[[#This Row],[PRODUTO]]</f>
        <v/>
      </c>
      <c r="AZ1501" s="44">
        <f>IF(AF1501="",0,IF(ISTEXT(AF1501),H1501*VALUE(SUBSTITUTE(AF1501,"%",""))/100,H1501*AF1501))-Tabela1[[#This Row],[PRONTO ACABADO2]]</f>
        <v>0</v>
      </c>
      <c r="BA1501" s="44">
        <f>IF(AG1501="",0,IF(ISTEXT(AG1501),H1501*VALUE(SUBSTITUTE(AG1501,"%",""))/100,H1501*AG1501))-Tabela1[[#This Row],[PESO EXPEDIDO2]]</f>
        <v>0</v>
      </c>
      <c r="BB1501" s="44">
        <f t="shared" si="210"/>
        <v>0</v>
      </c>
      <c r="BC1501" s="44">
        <f t="shared" si="211"/>
        <v>0</v>
      </c>
      <c r="BD1501" s="44"/>
    </row>
    <row r="1502" spans="1:56" ht="15.75" hidden="1" customHeight="1" x14ac:dyDescent="0.25">
      <c r="A1502" s="6"/>
      <c r="B1502" s="22"/>
      <c r="C1502" s="7"/>
      <c r="D1502" s="46"/>
      <c r="E1502" s="7"/>
      <c r="F1502" s="7"/>
      <c r="G1502" s="44"/>
      <c r="H1502" s="41">
        <f>Tabela1[[#This Row],[PESO UNI]]*Tabela1[[#This Row],[QTE]]</f>
        <v>0</v>
      </c>
      <c r="I1502" s="7"/>
      <c r="J1502" s="8"/>
      <c r="K1502" s="8"/>
      <c r="L1502" s="9"/>
      <c r="M1502" s="10"/>
      <c r="N1502" s="8"/>
      <c r="O1502" s="12"/>
      <c r="P1502" s="13"/>
      <c r="Q1502" s="14">
        <f>Tabela1[[#This Row],[QTDE/ Fabricação]]-Tabela1[[#This Row],[QTE]]</f>
        <v>0</v>
      </c>
      <c r="R1502" s="19">
        <f t="shared" si="206"/>
        <v>0</v>
      </c>
      <c r="S1502" s="19">
        <f t="shared" si="205"/>
        <v>0</v>
      </c>
      <c r="T1502" s="20">
        <f t="shared" si="207"/>
        <v>0</v>
      </c>
      <c r="U1502" s="17">
        <f>IFERROR(SUMIF('LISTA DE EMBARQUE'!B:B,MICRO!E:E,'LISTA DE EMBARQUE'!G:G),"")</f>
        <v>0</v>
      </c>
      <c r="V1502" s="12" t="str">
        <f>IFERROR(VLOOKUP(Tabela1[[#This Row],[COD.MDE]],'LISTA DE EMBARQUE'!B:L,11,0),"")</f>
        <v/>
      </c>
      <c r="W1502" s="13" t="str">
        <f>IFERROR(COUNTIF(#REF!,Tabela1[[#This Row],[Colunas5]]),"")</f>
        <v/>
      </c>
      <c r="X1502" s="14">
        <f>Tabela1[[#This Row],[QIANTIDADE EXPEDIDA]]*Tabela1[[#This Row],[PESO UNI]]</f>
        <v>0</v>
      </c>
      <c r="Y1502" s="14">
        <f t="shared" si="208"/>
        <v>0</v>
      </c>
      <c r="Z1502" s="21">
        <f>Tabela1[[#This Row],[PESO TOTAL]]-Tabela1[[#This Row],[Peso Expedido]]</f>
        <v>0</v>
      </c>
      <c r="AA1502" s="18"/>
      <c r="AB1502" s="40"/>
      <c r="AC1502" s="40"/>
      <c r="AD1502" s="40"/>
      <c r="AE1502" s="40"/>
      <c r="AF1502" s="40"/>
      <c r="AG1502" s="40"/>
      <c r="AH1502" s="40"/>
      <c r="AI1502" s="40" t="str">
        <f t="shared" si="212"/>
        <v>ok</v>
      </c>
      <c r="AJ1502"/>
      <c r="AK1502" t="str">
        <f>Tabela1[[#This Row],[Coluna1]]&amp;Tabela1[[#This Row],[PEDIDO]]</f>
        <v/>
      </c>
      <c r="AL1502"/>
      <c r="AM1502"/>
      <c r="AN1502"/>
      <c r="AO1502" t="str">
        <f t="shared" si="209"/>
        <v>/</v>
      </c>
      <c r="AP1502" t="str">
        <f>Tabela1[[#This Row],[TAG]]&amp;Tabela1[[#This Row],[PEDIDO]]&amp;Tabela1[[#This Row],[PRODUTO]]</f>
        <v/>
      </c>
      <c r="AQ1502" s="23" t="str">
        <f>Tabela1[[#This Row],[PRODUTO]]&amp;Tabela1[[#This Row],[TAG]]</f>
        <v/>
      </c>
      <c r="AR1502" s="183">
        <f>Tabela1[[#This Row],[PESO TOTAL]]*Tabela1[[#This Row],[MATÉRIA PRIMA]]</f>
        <v>0</v>
      </c>
      <c r="AS1502" s="28">
        <f>Tabela1[[#This Row],[PESO TOTAL]]*Tabela1[[#This Row],[PREPARAÇÃO ]]</f>
        <v>0</v>
      </c>
      <c r="AT1502" s="28">
        <f>Tabela1[[#This Row],[PESO TOTAL]]*Tabela1[[#This Row],[CALDEIRARIA]]</f>
        <v>0</v>
      </c>
      <c r="AU1502" s="28">
        <f>Tabela1[[#This Row],[PESO TOTAL]]*Tabela1[[#This Row],[SOLDA]]</f>
        <v>0</v>
      </c>
      <c r="AV1502" s="28">
        <f>Tabela1[[#This Row],[PESO TOTAL]]*Tabela1[[#This Row],[ACABAMENTO]]</f>
        <v>0</v>
      </c>
      <c r="AW1502" s="28">
        <f>Tabela1[[#This Row],[PESO TOTAL]]*Tabela1[[#This Row],[PRONTO ACABADO]]</f>
        <v>0</v>
      </c>
      <c r="AX1502" s="28">
        <f>Tabela1[[#This Row],[PESO TOTAL]]*Tabela1[[#This Row],[EXPEDIÇÃO ]]</f>
        <v>0</v>
      </c>
      <c r="AY1502" s="28" t="str">
        <f>Tabela1[[#This Row],[PEDIDO]]&amp;Tabela1[[#This Row],[PRODUTO]]</f>
        <v/>
      </c>
      <c r="AZ1502" s="44">
        <f>IF(AF1502="",0,IF(ISTEXT(AF1502),H1502*VALUE(SUBSTITUTE(AF1502,"%",""))/100,H1502*AF1502))-Tabela1[[#This Row],[PRONTO ACABADO2]]</f>
        <v>0</v>
      </c>
      <c r="BA1502" s="44">
        <f>IF(AG1502="",0,IF(ISTEXT(AG1502),H1502*VALUE(SUBSTITUTE(AG1502,"%",""))/100,H1502*AG1502))-Tabela1[[#This Row],[PESO EXPEDIDO2]]</f>
        <v>0</v>
      </c>
      <c r="BB1502" s="44">
        <f t="shared" si="210"/>
        <v>0</v>
      </c>
      <c r="BC1502" s="44">
        <f t="shared" si="211"/>
        <v>0</v>
      </c>
      <c r="BD1502" s="44"/>
    </row>
    <row r="1503" spans="1:56" ht="15.75" hidden="1" customHeight="1" x14ac:dyDescent="0.25">
      <c r="A1503" s="6"/>
      <c r="B1503" s="22"/>
      <c r="C1503" s="7"/>
      <c r="D1503" s="46"/>
      <c r="E1503" s="7"/>
      <c r="F1503" s="7"/>
      <c r="G1503" s="44"/>
      <c r="H1503" s="41">
        <f>Tabela1[[#This Row],[PESO UNI]]*Tabela1[[#This Row],[QTE]]</f>
        <v>0</v>
      </c>
      <c r="I1503" s="7"/>
      <c r="J1503" s="8"/>
      <c r="K1503" s="8"/>
      <c r="L1503" s="9"/>
      <c r="M1503" s="10"/>
      <c r="N1503" s="8"/>
      <c r="O1503" s="12"/>
      <c r="P1503" s="13"/>
      <c r="Q1503" s="14">
        <f>Tabela1[[#This Row],[QTDE/ Fabricação]]-Tabela1[[#This Row],[QTE]]</f>
        <v>0</v>
      </c>
      <c r="R1503" s="19">
        <f t="shared" si="206"/>
        <v>0</v>
      </c>
      <c r="S1503" s="19">
        <f t="shared" si="205"/>
        <v>0</v>
      </c>
      <c r="T1503" s="20">
        <f t="shared" si="207"/>
        <v>0</v>
      </c>
      <c r="U1503" s="17">
        <f>IFERROR(SUMIF('LISTA DE EMBARQUE'!B:B,MICRO!E:E,'LISTA DE EMBARQUE'!G:G),"")</f>
        <v>0</v>
      </c>
      <c r="V1503" s="12" t="str">
        <f>IFERROR(VLOOKUP(Tabela1[[#This Row],[COD.MDE]],'LISTA DE EMBARQUE'!B:L,11,0),"")</f>
        <v/>
      </c>
      <c r="W1503" s="13" t="str">
        <f>IFERROR(COUNTIF(#REF!,Tabela1[[#This Row],[Colunas5]]),"")</f>
        <v/>
      </c>
      <c r="X1503" s="14">
        <f>Tabela1[[#This Row],[QIANTIDADE EXPEDIDA]]*Tabela1[[#This Row],[PESO UNI]]</f>
        <v>0</v>
      </c>
      <c r="Y1503" s="14">
        <f t="shared" si="208"/>
        <v>0</v>
      </c>
      <c r="Z1503" s="21">
        <f>Tabela1[[#This Row],[PESO TOTAL]]-Tabela1[[#This Row],[Peso Expedido]]</f>
        <v>0</v>
      </c>
      <c r="AA1503" s="18"/>
      <c r="AB1503" s="40"/>
      <c r="AC1503" s="40"/>
      <c r="AD1503" s="40"/>
      <c r="AE1503" s="40"/>
      <c r="AF1503" s="40"/>
      <c r="AG1503" s="40"/>
      <c r="AH1503" s="40"/>
      <c r="AI1503" s="40" t="str">
        <f t="shared" si="212"/>
        <v>ok</v>
      </c>
      <c r="AJ1503"/>
      <c r="AK1503" t="str">
        <f>Tabela1[[#This Row],[Coluna1]]&amp;Tabela1[[#This Row],[PEDIDO]]</f>
        <v/>
      </c>
      <c r="AL1503"/>
      <c r="AM1503"/>
      <c r="AN1503"/>
      <c r="AO1503" t="str">
        <f t="shared" si="209"/>
        <v>/</v>
      </c>
      <c r="AP1503" t="str">
        <f>Tabela1[[#This Row],[TAG]]&amp;Tabela1[[#This Row],[PEDIDO]]&amp;Tabela1[[#This Row],[PRODUTO]]</f>
        <v/>
      </c>
      <c r="AQ1503" s="23" t="str">
        <f>Tabela1[[#This Row],[PRODUTO]]&amp;Tabela1[[#This Row],[TAG]]</f>
        <v/>
      </c>
      <c r="AR1503" s="183">
        <f>Tabela1[[#This Row],[PESO TOTAL]]*Tabela1[[#This Row],[MATÉRIA PRIMA]]</f>
        <v>0</v>
      </c>
      <c r="AS1503" s="28">
        <f>Tabela1[[#This Row],[PESO TOTAL]]*Tabela1[[#This Row],[PREPARAÇÃO ]]</f>
        <v>0</v>
      </c>
      <c r="AT1503" s="28">
        <f>Tabela1[[#This Row],[PESO TOTAL]]*Tabela1[[#This Row],[CALDEIRARIA]]</f>
        <v>0</v>
      </c>
      <c r="AU1503" s="28">
        <f>Tabela1[[#This Row],[PESO TOTAL]]*Tabela1[[#This Row],[SOLDA]]</f>
        <v>0</v>
      </c>
      <c r="AV1503" s="28">
        <f>Tabela1[[#This Row],[PESO TOTAL]]*Tabela1[[#This Row],[ACABAMENTO]]</f>
        <v>0</v>
      </c>
      <c r="AW1503" s="28">
        <f>Tabela1[[#This Row],[PESO TOTAL]]*Tabela1[[#This Row],[PRONTO ACABADO]]</f>
        <v>0</v>
      </c>
      <c r="AX1503" s="28">
        <f>Tabela1[[#This Row],[PESO TOTAL]]*Tabela1[[#This Row],[EXPEDIÇÃO ]]</f>
        <v>0</v>
      </c>
      <c r="AY1503" s="28" t="str">
        <f>Tabela1[[#This Row],[PEDIDO]]&amp;Tabela1[[#This Row],[PRODUTO]]</f>
        <v/>
      </c>
      <c r="AZ1503" s="44">
        <f>IF(AF1503="",0,IF(ISTEXT(AF1503),H1503*VALUE(SUBSTITUTE(AF1503,"%",""))/100,H1503*AF1503))-Tabela1[[#This Row],[PRONTO ACABADO2]]</f>
        <v>0</v>
      </c>
      <c r="BA1503" s="44">
        <f>IF(AG1503="",0,IF(ISTEXT(AG1503),H1503*VALUE(SUBSTITUTE(AG1503,"%",""))/100,H1503*AG1503))-Tabela1[[#This Row],[PESO EXPEDIDO2]]</f>
        <v>0</v>
      </c>
      <c r="BB1503" s="44">
        <f t="shared" si="210"/>
        <v>0</v>
      </c>
      <c r="BC1503" s="44">
        <f t="shared" si="211"/>
        <v>0</v>
      </c>
      <c r="BD1503" s="44"/>
    </row>
    <row r="1504" spans="1:56" ht="15.75" hidden="1" customHeight="1" x14ac:dyDescent="0.25">
      <c r="A1504" s="6"/>
      <c r="B1504" s="22"/>
      <c r="C1504" s="7"/>
      <c r="D1504" s="46"/>
      <c r="E1504" s="7"/>
      <c r="F1504" s="7"/>
      <c r="G1504" s="44"/>
      <c r="H1504" s="41">
        <f>Tabela1[[#This Row],[PESO UNI]]*Tabela1[[#This Row],[QTE]]</f>
        <v>0</v>
      </c>
      <c r="I1504" s="7"/>
      <c r="J1504" s="8"/>
      <c r="K1504" s="8"/>
      <c r="L1504" s="9"/>
      <c r="M1504" s="10"/>
      <c r="N1504" s="8"/>
      <c r="O1504" s="12"/>
      <c r="P1504" s="13"/>
      <c r="Q1504" s="14">
        <f>Tabela1[[#This Row],[QTDE/ Fabricação]]-Tabela1[[#This Row],[QTE]]</f>
        <v>0</v>
      </c>
      <c r="R1504" s="19">
        <f t="shared" si="206"/>
        <v>0</v>
      </c>
      <c r="S1504" s="19">
        <f t="shared" si="205"/>
        <v>0</v>
      </c>
      <c r="T1504" s="20">
        <f t="shared" si="207"/>
        <v>0</v>
      </c>
      <c r="U1504" s="17">
        <f>IFERROR(SUMIF('LISTA DE EMBARQUE'!B:B,MICRO!E:E,'LISTA DE EMBARQUE'!G:G),"")</f>
        <v>0</v>
      </c>
      <c r="V1504" s="12" t="str">
        <f>IFERROR(VLOOKUP(Tabela1[[#This Row],[COD.MDE]],'LISTA DE EMBARQUE'!B:L,11,0),"")</f>
        <v/>
      </c>
      <c r="W1504" s="13" t="str">
        <f>IFERROR(COUNTIF(#REF!,Tabela1[[#This Row],[Colunas5]]),"")</f>
        <v/>
      </c>
      <c r="X1504" s="14">
        <f>Tabela1[[#This Row],[QIANTIDADE EXPEDIDA]]*Tabela1[[#This Row],[PESO UNI]]</f>
        <v>0</v>
      </c>
      <c r="Y1504" s="14">
        <f t="shared" si="208"/>
        <v>0</v>
      </c>
      <c r="Z1504" s="21">
        <f>Tabela1[[#This Row],[PESO TOTAL]]-Tabela1[[#This Row],[Peso Expedido]]</f>
        <v>0</v>
      </c>
      <c r="AA1504" s="18"/>
      <c r="AB1504" s="40"/>
      <c r="AC1504" s="40"/>
      <c r="AD1504" s="40"/>
      <c r="AE1504" s="40"/>
      <c r="AF1504" s="40"/>
      <c r="AG1504" s="40"/>
      <c r="AH1504" s="40"/>
      <c r="AI1504" s="40" t="str">
        <f t="shared" si="212"/>
        <v>ok</v>
      </c>
      <c r="AJ1504"/>
      <c r="AK1504" t="str">
        <f>Tabela1[[#This Row],[Coluna1]]&amp;Tabela1[[#This Row],[PEDIDO]]</f>
        <v/>
      </c>
      <c r="AL1504"/>
      <c r="AM1504"/>
      <c r="AN1504"/>
      <c r="AO1504" t="str">
        <f t="shared" si="209"/>
        <v>/</v>
      </c>
      <c r="AP1504" t="str">
        <f>Tabela1[[#This Row],[TAG]]&amp;Tabela1[[#This Row],[PEDIDO]]&amp;Tabela1[[#This Row],[PRODUTO]]</f>
        <v/>
      </c>
      <c r="AQ1504" s="23" t="str">
        <f>Tabela1[[#This Row],[PRODUTO]]&amp;Tabela1[[#This Row],[TAG]]</f>
        <v/>
      </c>
      <c r="AR1504" s="183">
        <f>Tabela1[[#This Row],[PESO TOTAL]]*Tabela1[[#This Row],[MATÉRIA PRIMA]]</f>
        <v>0</v>
      </c>
      <c r="AS1504" s="28">
        <f>Tabela1[[#This Row],[PESO TOTAL]]*Tabela1[[#This Row],[PREPARAÇÃO ]]</f>
        <v>0</v>
      </c>
      <c r="AT1504" s="28">
        <f>Tabela1[[#This Row],[PESO TOTAL]]*Tabela1[[#This Row],[CALDEIRARIA]]</f>
        <v>0</v>
      </c>
      <c r="AU1504" s="28">
        <f>Tabela1[[#This Row],[PESO TOTAL]]*Tabela1[[#This Row],[SOLDA]]</f>
        <v>0</v>
      </c>
      <c r="AV1504" s="28">
        <f>Tabela1[[#This Row],[PESO TOTAL]]*Tabela1[[#This Row],[ACABAMENTO]]</f>
        <v>0</v>
      </c>
      <c r="AW1504" s="28">
        <f>Tabela1[[#This Row],[PESO TOTAL]]*Tabela1[[#This Row],[PRONTO ACABADO]]</f>
        <v>0</v>
      </c>
      <c r="AX1504" s="28">
        <f>Tabela1[[#This Row],[PESO TOTAL]]*Tabela1[[#This Row],[EXPEDIÇÃO ]]</f>
        <v>0</v>
      </c>
      <c r="AY1504" s="28" t="str">
        <f>Tabela1[[#This Row],[PEDIDO]]&amp;Tabela1[[#This Row],[PRODUTO]]</f>
        <v/>
      </c>
      <c r="AZ1504" s="44">
        <f>IF(AF1504="",0,IF(ISTEXT(AF1504),H1504*VALUE(SUBSTITUTE(AF1504,"%",""))/100,H1504*AF1504))-Tabela1[[#This Row],[PRONTO ACABADO2]]</f>
        <v>0</v>
      </c>
      <c r="BA1504" s="44">
        <f>IF(AG1504="",0,IF(ISTEXT(AG1504),H1504*VALUE(SUBSTITUTE(AG1504,"%",""))/100,H1504*AG1504))-Tabela1[[#This Row],[PESO EXPEDIDO2]]</f>
        <v>0</v>
      </c>
      <c r="BB1504" s="44">
        <f t="shared" si="210"/>
        <v>0</v>
      </c>
      <c r="BC1504" s="44">
        <f t="shared" si="211"/>
        <v>0</v>
      </c>
      <c r="BD1504" s="44"/>
    </row>
    <row r="1505" spans="1:56" ht="15.75" hidden="1" customHeight="1" x14ac:dyDescent="0.25">
      <c r="A1505" s="6"/>
      <c r="B1505" s="22"/>
      <c r="C1505" s="7"/>
      <c r="D1505" s="46"/>
      <c r="E1505" s="7"/>
      <c r="F1505" s="7"/>
      <c r="G1505" s="44"/>
      <c r="H1505" s="41">
        <f>Tabela1[[#This Row],[PESO UNI]]*Tabela1[[#This Row],[QTE]]</f>
        <v>0</v>
      </c>
      <c r="I1505" s="7"/>
      <c r="J1505" s="8"/>
      <c r="K1505" s="8"/>
      <c r="L1505" s="9"/>
      <c r="M1505" s="10"/>
      <c r="N1505" s="8"/>
      <c r="O1505" s="12"/>
      <c r="P1505" s="13"/>
      <c r="Q1505" s="14">
        <f>Tabela1[[#This Row],[QTDE/ Fabricação]]-Tabela1[[#This Row],[QTE]]</f>
        <v>0</v>
      </c>
      <c r="R1505" s="19">
        <f t="shared" si="206"/>
        <v>0</v>
      </c>
      <c r="S1505" s="19">
        <f t="shared" si="205"/>
        <v>0</v>
      </c>
      <c r="T1505" s="20">
        <f t="shared" si="207"/>
        <v>0</v>
      </c>
      <c r="U1505" s="17">
        <f>IFERROR(SUMIF('LISTA DE EMBARQUE'!B:B,MICRO!E:E,'LISTA DE EMBARQUE'!G:G),"")</f>
        <v>0</v>
      </c>
      <c r="V1505" s="12" t="str">
        <f>IFERROR(VLOOKUP(Tabela1[[#This Row],[COD.MDE]],'LISTA DE EMBARQUE'!B:L,11,0),"")</f>
        <v/>
      </c>
      <c r="W1505" s="13" t="str">
        <f>IFERROR(COUNTIF(#REF!,Tabela1[[#This Row],[Colunas5]]),"")</f>
        <v/>
      </c>
      <c r="X1505" s="14">
        <f>Tabela1[[#This Row],[QIANTIDADE EXPEDIDA]]*Tabela1[[#This Row],[PESO UNI]]</f>
        <v>0</v>
      </c>
      <c r="Y1505" s="14">
        <f t="shared" si="208"/>
        <v>0</v>
      </c>
      <c r="Z1505" s="21">
        <f>Tabela1[[#This Row],[PESO TOTAL]]-Tabela1[[#This Row],[Peso Expedido]]</f>
        <v>0</v>
      </c>
      <c r="AA1505" s="18"/>
      <c r="AB1505" s="40"/>
      <c r="AC1505" s="40"/>
      <c r="AD1505" s="40"/>
      <c r="AE1505" s="40"/>
      <c r="AF1505" s="40"/>
      <c r="AG1505" s="40"/>
      <c r="AH1505" s="40"/>
      <c r="AI1505" s="40" t="str">
        <f t="shared" si="212"/>
        <v>ok</v>
      </c>
      <c r="AJ1505"/>
      <c r="AK1505" t="str">
        <f>Tabela1[[#This Row],[Coluna1]]&amp;Tabela1[[#This Row],[PEDIDO]]</f>
        <v/>
      </c>
      <c r="AL1505"/>
      <c r="AM1505"/>
      <c r="AN1505"/>
      <c r="AO1505" t="str">
        <f t="shared" si="209"/>
        <v>/</v>
      </c>
      <c r="AP1505" t="str">
        <f>Tabela1[[#This Row],[TAG]]&amp;Tabela1[[#This Row],[PEDIDO]]&amp;Tabela1[[#This Row],[PRODUTO]]</f>
        <v/>
      </c>
      <c r="AQ1505" s="23" t="str">
        <f>Tabela1[[#This Row],[PRODUTO]]&amp;Tabela1[[#This Row],[TAG]]</f>
        <v/>
      </c>
      <c r="AR1505" s="183">
        <f>Tabela1[[#This Row],[PESO TOTAL]]*Tabela1[[#This Row],[MATÉRIA PRIMA]]</f>
        <v>0</v>
      </c>
      <c r="AS1505" s="28">
        <f>Tabela1[[#This Row],[PESO TOTAL]]*Tabela1[[#This Row],[PREPARAÇÃO ]]</f>
        <v>0</v>
      </c>
      <c r="AT1505" s="28">
        <f>Tabela1[[#This Row],[PESO TOTAL]]*Tabela1[[#This Row],[CALDEIRARIA]]</f>
        <v>0</v>
      </c>
      <c r="AU1505" s="28">
        <f>Tabela1[[#This Row],[PESO TOTAL]]*Tabela1[[#This Row],[SOLDA]]</f>
        <v>0</v>
      </c>
      <c r="AV1505" s="28">
        <f>Tabela1[[#This Row],[PESO TOTAL]]*Tabela1[[#This Row],[ACABAMENTO]]</f>
        <v>0</v>
      </c>
      <c r="AW1505" s="28">
        <f>Tabela1[[#This Row],[PESO TOTAL]]*Tabela1[[#This Row],[PRONTO ACABADO]]</f>
        <v>0</v>
      </c>
      <c r="AX1505" s="28">
        <f>Tabela1[[#This Row],[PESO TOTAL]]*Tabela1[[#This Row],[EXPEDIÇÃO ]]</f>
        <v>0</v>
      </c>
      <c r="AY1505" s="28" t="str">
        <f>Tabela1[[#This Row],[PEDIDO]]&amp;Tabela1[[#This Row],[PRODUTO]]</f>
        <v/>
      </c>
      <c r="AZ1505" s="44">
        <f>IF(AF1505="",0,IF(ISTEXT(AF1505),H1505*VALUE(SUBSTITUTE(AF1505,"%",""))/100,H1505*AF1505))-Tabela1[[#This Row],[PRONTO ACABADO2]]</f>
        <v>0</v>
      </c>
      <c r="BA1505" s="44">
        <f>IF(AG1505="",0,IF(ISTEXT(AG1505),H1505*VALUE(SUBSTITUTE(AG1505,"%",""))/100,H1505*AG1505))-Tabela1[[#This Row],[PESO EXPEDIDO2]]</f>
        <v>0</v>
      </c>
      <c r="BB1505" s="44">
        <f t="shared" si="210"/>
        <v>0</v>
      </c>
      <c r="BC1505" s="44">
        <f t="shared" si="211"/>
        <v>0</v>
      </c>
      <c r="BD1505" s="44"/>
    </row>
    <row r="1506" spans="1:56" ht="15.75" hidden="1" customHeight="1" x14ac:dyDescent="0.25">
      <c r="A1506" s="6"/>
      <c r="B1506" s="22"/>
      <c r="C1506" s="7"/>
      <c r="D1506" s="46"/>
      <c r="E1506" s="7"/>
      <c r="F1506" s="7"/>
      <c r="G1506" s="44"/>
      <c r="H1506" s="41">
        <f>Tabela1[[#This Row],[PESO UNI]]*Tabela1[[#This Row],[QTE]]</f>
        <v>0</v>
      </c>
      <c r="I1506" s="7"/>
      <c r="J1506" s="8"/>
      <c r="K1506" s="8"/>
      <c r="L1506" s="9"/>
      <c r="M1506" s="10"/>
      <c r="N1506" s="8"/>
      <c r="O1506" s="12"/>
      <c r="P1506" s="13"/>
      <c r="Q1506" s="14">
        <f>Tabela1[[#This Row],[QTDE/ Fabricação]]-Tabela1[[#This Row],[QTE]]</f>
        <v>0</v>
      </c>
      <c r="R1506" s="19">
        <f t="shared" si="206"/>
        <v>0</v>
      </c>
      <c r="S1506" s="19">
        <f t="shared" si="205"/>
        <v>0</v>
      </c>
      <c r="T1506" s="20">
        <f t="shared" si="207"/>
        <v>0</v>
      </c>
      <c r="U1506" s="17">
        <f>IFERROR(SUMIF('LISTA DE EMBARQUE'!B:B,MICRO!E:E,'LISTA DE EMBARQUE'!G:G),"")</f>
        <v>0</v>
      </c>
      <c r="V1506" s="12" t="str">
        <f>IFERROR(VLOOKUP(Tabela1[[#This Row],[COD.MDE]],'LISTA DE EMBARQUE'!B:L,11,0),"")</f>
        <v/>
      </c>
      <c r="W1506" s="13" t="str">
        <f>IFERROR(COUNTIF(#REF!,Tabela1[[#This Row],[Colunas5]]),"")</f>
        <v/>
      </c>
      <c r="X1506" s="14">
        <f>Tabela1[[#This Row],[QIANTIDADE EXPEDIDA]]*Tabela1[[#This Row],[PESO UNI]]</f>
        <v>0</v>
      </c>
      <c r="Y1506" s="14">
        <f t="shared" si="208"/>
        <v>0</v>
      </c>
      <c r="Z1506" s="21">
        <f>Tabela1[[#This Row],[PESO TOTAL]]-Tabela1[[#This Row],[Peso Expedido]]</f>
        <v>0</v>
      </c>
      <c r="AA1506" s="18"/>
      <c r="AB1506" s="40"/>
      <c r="AC1506" s="40"/>
      <c r="AD1506" s="40"/>
      <c r="AE1506" s="40"/>
      <c r="AF1506" s="40"/>
      <c r="AG1506" s="40"/>
      <c r="AH1506" s="40"/>
      <c r="AI1506" s="40" t="str">
        <f t="shared" si="212"/>
        <v>ok</v>
      </c>
      <c r="AJ1506"/>
      <c r="AK1506" t="str">
        <f>Tabela1[[#This Row],[Coluna1]]&amp;Tabela1[[#This Row],[PEDIDO]]</f>
        <v/>
      </c>
      <c r="AL1506"/>
      <c r="AM1506"/>
      <c r="AN1506"/>
      <c r="AO1506" t="str">
        <f t="shared" si="209"/>
        <v>/</v>
      </c>
      <c r="AP1506" t="str">
        <f>Tabela1[[#This Row],[TAG]]&amp;Tabela1[[#This Row],[PEDIDO]]&amp;Tabela1[[#This Row],[PRODUTO]]</f>
        <v/>
      </c>
      <c r="AQ1506" s="23" t="str">
        <f>Tabela1[[#This Row],[PRODUTO]]&amp;Tabela1[[#This Row],[TAG]]</f>
        <v/>
      </c>
      <c r="AR1506" s="183">
        <f>Tabela1[[#This Row],[PESO TOTAL]]*Tabela1[[#This Row],[MATÉRIA PRIMA]]</f>
        <v>0</v>
      </c>
      <c r="AS1506" s="28">
        <f>Tabela1[[#This Row],[PESO TOTAL]]*Tabela1[[#This Row],[PREPARAÇÃO ]]</f>
        <v>0</v>
      </c>
      <c r="AT1506" s="28">
        <f>Tabela1[[#This Row],[PESO TOTAL]]*Tabela1[[#This Row],[CALDEIRARIA]]</f>
        <v>0</v>
      </c>
      <c r="AU1506" s="28">
        <f>Tabela1[[#This Row],[PESO TOTAL]]*Tabela1[[#This Row],[SOLDA]]</f>
        <v>0</v>
      </c>
      <c r="AV1506" s="28">
        <f>Tabela1[[#This Row],[PESO TOTAL]]*Tabela1[[#This Row],[ACABAMENTO]]</f>
        <v>0</v>
      </c>
      <c r="AW1506" s="28">
        <f>Tabela1[[#This Row],[PESO TOTAL]]*Tabela1[[#This Row],[PRONTO ACABADO]]</f>
        <v>0</v>
      </c>
      <c r="AX1506" s="28">
        <f>Tabela1[[#This Row],[PESO TOTAL]]*Tabela1[[#This Row],[EXPEDIÇÃO ]]</f>
        <v>0</v>
      </c>
      <c r="AY1506" s="28" t="str">
        <f>Tabela1[[#This Row],[PEDIDO]]&amp;Tabela1[[#This Row],[PRODUTO]]</f>
        <v/>
      </c>
      <c r="AZ1506" s="44">
        <f>IF(AF1506="",0,IF(ISTEXT(AF1506),H1506*VALUE(SUBSTITUTE(AF1506,"%",""))/100,H1506*AF1506))-Tabela1[[#This Row],[PRONTO ACABADO2]]</f>
        <v>0</v>
      </c>
      <c r="BA1506" s="44">
        <f>IF(AG1506="",0,IF(ISTEXT(AG1506),H1506*VALUE(SUBSTITUTE(AG1506,"%",""))/100,H1506*AG1506))-Tabela1[[#This Row],[PESO EXPEDIDO2]]</f>
        <v>0</v>
      </c>
      <c r="BB1506" s="44">
        <f t="shared" si="210"/>
        <v>0</v>
      </c>
      <c r="BC1506" s="44">
        <f t="shared" si="211"/>
        <v>0</v>
      </c>
      <c r="BD1506" s="44"/>
    </row>
    <row r="1507" spans="1:56" ht="15.75" hidden="1" customHeight="1" x14ac:dyDescent="0.25">
      <c r="A1507" s="6"/>
      <c r="B1507" s="22"/>
      <c r="C1507" s="7"/>
      <c r="D1507" s="46"/>
      <c r="E1507" s="7"/>
      <c r="F1507" s="7"/>
      <c r="G1507" s="44"/>
      <c r="H1507" s="41">
        <f>Tabela1[[#This Row],[PESO UNI]]*Tabela1[[#This Row],[QTE]]</f>
        <v>0</v>
      </c>
      <c r="I1507" s="7"/>
      <c r="J1507" s="8"/>
      <c r="K1507" s="8"/>
      <c r="L1507" s="9"/>
      <c r="M1507" s="10"/>
      <c r="N1507" s="8"/>
      <c r="O1507" s="12"/>
      <c r="P1507" s="13"/>
      <c r="Q1507" s="14">
        <f>Tabela1[[#This Row],[QTDE/ Fabricação]]-Tabela1[[#This Row],[QTE]]</f>
        <v>0</v>
      </c>
      <c r="R1507" s="19">
        <f t="shared" si="206"/>
        <v>0</v>
      </c>
      <c r="S1507" s="19">
        <f t="shared" si="205"/>
        <v>0</v>
      </c>
      <c r="T1507" s="20">
        <f t="shared" si="207"/>
        <v>0</v>
      </c>
      <c r="U1507" s="17">
        <f>IFERROR(SUMIF('LISTA DE EMBARQUE'!B:B,MICRO!E:E,'LISTA DE EMBARQUE'!G:G),"")</f>
        <v>0</v>
      </c>
      <c r="V1507" s="12" t="str">
        <f>IFERROR(VLOOKUP(Tabela1[[#This Row],[COD.MDE]],'LISTA DE EMBARQUE'!B:L,11,0),"")</f>
        <v/>
      </c>
      <c r="W1507" s="13" t="str">
        <f>IFERROR(COUNTIF(#REF!,Tabela1[[#This Row],[Colunas5]]),"")</f>
        <v/>
      </c>
      <c r="X1507" s="14">
        <f>Tabela1[[#This Row],[QIANTIDADE EXPEDIDA]]*Tabela1[[#This Row],[PESO UNI]]</f>
        <v>0</v>
      </c>
      <c r="Y1507" s="14">
        <f t="shared" si="208"/>
        <v>0</v>
      </c>
      <c r="Z1507" s="21">
        <f>Tabela1[[#This Row],[PESO TOTAL]]-Tabela1[[#This Row],[Peso Expedido]]</f>
        <v>0</v>
      </c>
      <c r="AA1507" s="18"/>
      <c r="AB1507" s="40"/>
      <c r="AC1507" s="40"/>
      <c r="AD1507" s="40"/>
      <c r="AE1507" s="40"/>
      <c r="AF1507" s="40"/>
      <c r="AG1507" s="40"/>
      <c r="AH1507" s="40"/>
      <c r="AI1507" s="40" t="str">
        <f t="shared" si="212"/>
        <v>ok</v>
      </c>
      <c r="AJ1507"/>
      <c r="AK1507" t="str">
        <f>Tabela1[[#This Row],[Coluna1]]&amp;Tabela1[[#This Row],[PEDIDO]]</f>
        <v/>
      </c>
      <c r="AL1507"/>
      <c r="AM1507"/>
      <c r="AN1507"/>
      <c r="AO1507" t="str">
        <f t="shared" si="209"/>
        <v>/</v>
      </c>
      <c r="AP1507" t="str">
        <f>Tabela1[[#This Row],[TAG]]&amp;Tabela1[[#This Row],[PEDIDO]]&amp;Tabela1[[#This Row],[PRODUTO]]</f>
        <v/>
      </c>
      <c r="AQ1507" s="23" t="str">
        <f>Tabela1[[#This Row],[PRODUTO]]&amp;Tabela1[[#This Row],[TAG]]</f>
        <v/>
      </c>
      <c r="AR1507" s="183">
        <f>Tabela1[[#This Row],[PESO TOTAL]]*Tabela1[[#This Row],[MATÉRIA PRIMA]]</f>
        <v>0</v>
      </c>
      <c r="AS1507" s="28">
        <f>Tabela1[[#This Row],[PESO TOTAL]]*Tabela1[[#This Row],[PREPARAÇÃO ]]</f>
        <v>0</v>
      </c>
      <c r="AT1507" s="28">
        <f>Tabela1[[#This Row],[PESO TOTAL]]*Tabela1[[#This Row],[CALDEIRARIA]]</f>
        <v>0</v>
      </c>
      <c r="AU1507" s="28">
        <f>Tabela1[[#This Row],[PESO TOTAL]]*Tabela1[[#This Row],[SOLDA]]</f>
        <v>0</v>
      </c>
      <c r="AV1507" s="28">
        <f>Tabela1[[#This Row],[PESO TOTAL]]*Tabela1[[#This Row],[ACABAMENTO]]</f>
        <v>0</v>
      </c>
      <c r="AW1507" s="28">
        <f>Tabela1[[#This Row],[PESO TOTAL]]*Tabela1[[#This Row],[PRONTO ACABADO]]</f>
        <v>0</v>
      </c>
      <c r="AX1507" s="28">
        <f>Tabela1[[#This Row],[PESO TOTAL]]*Tabela1[[#This Row],[EXPEDIÇÃO ]]</f>
        <v>0</v>
      </c>
      <c r="AY1507" s="28" t="str">
        <f>Tabela1[[#This Row],[PEDIDO]]&amp;Tabela1[[#This Row],[PRODUTO]]</f>
        <v/>
      </c>
      <c r="AZ1507" s="44">
        <f>IF(AF1507="",0,IF(ISTEXT(AF1507),H1507*VALUE(SUBSTITUTE(AF1507,"%",""))/100,H1507*AF1507))-Tabela1[[#This Row],[PRONTO ACABADO2]]</f>
        <v>0</v>
      </c>
      <c r="BA1507" s="44">
        <f>IF(AG1507="",0,IF(ISTEXT(AG1507),H1507*VALUE(SUBSTITUTE(AG1507,"%",""))/100,H1507*AG1507))-Tabela1[[#This Row],[PESO EXPEDIDO2]]</f>
        <v>0</v>
      </c>
      <c r="BB1507" s="44">
        <f t="shared" si="210"/>
        <v>0</v>
      </c>
      <c r="BC1507" s="44">
        <f t="shared" si="211"/>
        <v>0</v>
      </c>
      <c r="BD1507" s="44"/>
    </row>
    <row r="1508" spans="1:56" ht="15.75" hidden="1" customHeight="1" x14ac:dyDescent="0.25">
      <c r="A1508" s="6"/>
      <c r="B1508" s="22"/>
      <c r="C1508" s="7"/>
      <c r="D1508" s="46"/>
      <c r="E1508" s="7"/>
      <c r="F1508" s="7"/>
      <c r="G1508" s="44"/>
      <c r="H1508" s="41">
        <f>Tabela1[[#This Row],[PESO UNI]]*Tabela1[[#This Row],[QTE]]</f>
        <v>0</v>
      </c>
      <c r="I1508" s="7"/>
      <c r="J1508" s="8"/>
      <c r="K1508" s="8"/>
      <c r="L1508" s="9"/>
      <c r="M1508" s="10"/>
      <c r="N1508" s="8"/>
      <c r="O1508" s="12"/>
      <c r="P1508" s="13"/>
      <c r="Q1508" s="14">
        <f>Tabela1[[#This Row],[QTDE/ Fabricação]]-Tabela1[[#This Row],[QTE]]</f>
        <v>0</v>
      </c>
      <c r="R1508" s="19">
        <f t="shared" si="206"/>
        <v>0</v>
      </c>
      <c r="S1508" s="19">
        <f t="shared" si="205"/>
        <v>0</v>
      </c>
      <c r="T1508" s="20">
        <f t="shared" si="207"/>
        <v>0</v>
      </c>
      <c r="U1508" s="17">
        <f>IFERROR(SUMIF('LISTA DE EMBARQUE'!B:B,MICRO!E:E,'LISTA DE EMBARQUE'!G:G),"")</f>
        <v>0</v>
      </c>
      <c r="V1508" s="12" t="str">
        <f>IFERROR(VLOOKUP(Tabela1[[#This Row],[COD.MDE]],'LISTA DE EMBARQUE'!B:L,11,0),"")</f>
        <v/>
      </c>
      <c r="W1508" s="13" t="str">
        <f>IFERROR(COUNTIF(#REF!,Tabela1[[#This Row],[Colunas5]]),"")</f>
        <v/>
      </c>
      <c r="X1508" s="14">
        <f>Tabela1[[#This Row],[QIANTIDADE EXPEDIDA]]*Tabela1[[#This Row],[PESO UNI]]</f>
        <v>0</v>
      </c>
      <c r="Y1508" s="14">
        <f t="shared" si="208"/>
        <v>0</v>
      </c>
      <c r="Z1508" s="21">
        <f>Tabela1[[#This Row],[PESO TOTAL]]-Tabela1[[#This Row],[Peso Expedido]]</f>
        <v>0</v>
      </c>
      <c r="AA1508" s="18"/>
      <c r="AB1508" s="40"/>
      <c r="AC1508" s="40"/>
      <c r="AD1508" s="40"/>
      <c r="AE1508" s="40"/>
      <c r="AF1508" s="40"/>
      <c r="AG1508" s="40"/>
      <c r="AH1508" s="40"/>
      <c r="AI1508" s="40" t="str">
        <f t="shared" si="212"/>
        <v>ok</v>
      </c>
      <c r="AJ1508"/>
      <c r="AK1508" t="str">
        <f>Tabela1[[#This Row],[Coluna1]]&amp;Tabela1[[#This Row],[PEDIDO]]</f>
        <v/>
      </c>
      <c r="AL1508"/>
      <c r="AM1508"/>
      <c r="AN1508"/>
      <c r="AO1508" t="str">
        <f t="shared" si="209"/>
        <v>/</v>
      </c>
      <c r="AP1508" t="str">
        <f>Tabela1[[#This Row],[TAG]]&amp;Tabela1[[#This Row],[PEDIDO]]&amp;Tabela1[[#This Row],[PRODUTO]]</f>
        <v/>
      </c>
      <c r="AQ1508" s="23" t="str">
        <f>Tabela1[[#This Row],[PRODUTO]]&amp;Tabela1[[#This Row],[TAG]]</f>
        <v/>
      </c>
      <c r="AR1508" s="183">
        <f>Tabela1[[#This Row],[PESO TOTAL]]*Tabela1[[#This Row],[MATÉRIA PRIMA]]</f>
        <v>0</v>
      </c>
      <c r="AS1508" s="28">
        <f>Tabela1[[#This Row],[PESO TOTAL]]*Tabela1[[#This Row],[PREPARAÇÃO ]]</f>
        <v>0</v>
      </c>
      <c r="AT1508" s="28">
        <f>Tabela1[[#This Row],[PESO TOTAL]]*Tabela1[[#This Row],[CALDEIRARIA]]</f>
        <v>0</v>
      </c>
      <c r="AU1508" s="28">
        <f>Tabela1[[#This Row],[PESO TOTAL]]*Tabela1[[#This Row],[SOLDA]]</f>
        <v>0</v>
      </c>
      <c r="AV1508" s="28">
        <f>Tabela1[[#This Row],[PESO TOTAL]]*Tabela1[[#This Row],[ACABAMENTO]]</f>
        <v>0</v>
      </c>
      <c r="AW1508" s="28">
        <f>Tabela1[[#This Row],[PESO TOTAL]]*Tabela1[[#This Row],[PRONTO ACABADO]]</f>
        <v>0</v>
      </c>
      <c r="AX1508" s="28">
        <f>Tabela1[[#This Row],[PESO TOTAL]]*Tabela1[[#This Row],[EXPEDIÇÃO ]]</f>
        <v>0</v>
      </c>
      <c r="AY1508" s="28" t="str">
        <f>Tabela1[[#This Row],[PEDIDO]]&amp;Tabela1[[#This Row],[PRODUTO]]</f>
        <v/>
      </c>
      <c r="AZ1508" s="44">
        <f>IF(AF1508="",0,IF(ISTEXT(AF1508),H1508*VALUE(SUBSTITUTE(AF1508,"%",""))/100,H1508*AF1508))-Tabela1[[#This Row],[PRONTO ACABADO2]]</f>
        <v>0</v>
      </c>
      <c r="BA1508" s="44">
        <f>IF(AG1508="",0,IF(ISTEXT(AG1508),H1508*VALUE(SUBSTITUTE(AG1508,"%",""))/100,H1508*AG1508))-Tabela1[[#This Row],[PESO EXPEDIDO2]]</f>
        <v>0</v>
      </c>
      <c r="BB1508" s="44">
        <f t="shared" si="210"/>
        <v>0</v>
      </c>
      <c r="BC1508" s="44">
        <f t="shared" si="211"/>
        <v>0</v>
      </c>
      <c r="BD1508" s="44"/>
    </row>
    <row r="1509" spans="1:56" ht="15.75" hidden="1" customHeight="1" x14ac:dyDescent="0.25">
      <c r="A1509" s="6"/>
      <c r="B1509" s="22"/>
      <c r="C1509" s="7"/>
      <c r="D1509" s="46"/>
      <c r="E1509" s="7"/>
      <c r="F1509" s="7"/>
      <c r="G1509" s="44"/>
      <c r="H1509" s="41">
        <f>Tabela1[[#This Row],[PESO UNI]]*Tabela1[[#This Row],[QTE]]</f>
        <v>0</v>
      </c>
      <c r="I1509" s="7"/>
      <c r="J1509" s="8"/>
      <c r="K1509" s="8"/>
      <c r="L1509" s="9"/>
      <c r="M1509" s="10"/>
      <c r="N1509" s="8"/>
      <c r="O1509" s="12"/>
      <c r="P1509" s="13"/>
      <c r="Q1509" s="14">
        <f>Tabela1[[#This Row],[QTDE/ Fabricação]]-Tabela1[[#This Row],[QTE]]</f>
        <v>0</v>
      </c>
      <c r="R1509" s="19">
        <f t="shared" si="206"/>
        <v>0</v>
      </c>
      <c r="S1509" s="19">
        <f t="shared" si="205"/>
        <v>0</v>
      </c>
      <c r="T1509" s="20">
        <f t="shared" si="207"/>
        <v>0</v>
      </c>
      <c r="U1509" s="17">
        <f>IFERROR(SUMIF('LISTA DE EMBARQUE'!B:B,MICRO!E:E,'LISTA DE EMBARQUE'!G:G),"")</f>
        <v>0</v>
      </c>
      <c r="V1509" s="12" t="str">
        <f>IFERROR(VLOOKUP(Tabela1[[#This Row],[COD.MDE]],'LISTA DE EMBARQUE'!B:L,11,0),"")</f>
        <v/>
      </c>
      <c r="W1509" s="13" t="str">
        <f>IFERROR(COUNTIF(#REF!,Tabela1[[#This Row],[Colunas5]]),"")</f>
        <v/>
      </c>
      <c r="X1509" s="14">
        <f>Tabela1[[#This Row],[QIANTIDADE EXPEDIDA]]*Tabela1[[#This Row],[PESO UNI]]</f>
        <v>0</v>
      </c>
      <c r="Y1509" s="14">
        <f t="shared" si="208"/>
        <v>0</v>
      </c>
      <c r="Z1509" s="21">
        <f>Tabela1[[#This Row],[PESO TOTAL]]-Tabela1[[#This Row],[Peso Expedido]]</f>
        <v>0</v>
      </c>
      <c r="AA1509" s="18"/>
      <c r="AB1509" s="40"/>
      <c r="AC1509" s="40"/>
      <c r="AD1509" s="40"/>
      <c r="AE1509" s="40"/>
      <c r="AF1509" s="40"/>
      <c r="AG1509" s="40"/>
      <c r="AH1509" s="40"/>
      <c r="AI1509" s="40" t="str">
        <f t="shared" si="212"/>
        <v>ok</v>
      </c>
      <c r="AJ1509"/>
      <c r="AK1509" t="str">
        <f>Tabela1[[#This Row],[Coluna1]]&amp;Tabela1[[#This Row],[PEDIDO]]</f>
        <v/>
      </c>
      <c r="AL1509"/>
      <c r="AM1509"/>
      <c r="AN1509"/>
      <c r="AO1509" t="str">
        <f t="shared" si="209"/>
        <v>/</v>
      </c>
      <c r="AP1509" t="str">
        <f>Tabela1[[#This Row],[TAG]]&amp;Tabela1[[#This Row],[PEDIDO]]&amp;Tabela1[[#This Row],[PRODUTO]]</f>
        <v/>
      </c>
      <c r="AQ1509" s="23" t="str">
        <f>Tabela1[[#This Row],[PRODUTO]]&amp;Tabela1[[#This Row],[TAG]]</f>
        <v/>
      </c>
      <c r="AR1509" s="183">
        <f>Tabela1[[#This Row],[PESO TOTAL]]*Tabela1[[#This Row],[MATÉRIA PRIMA]]</f>
        <v>0</v>
      </c>
      <c r="AS1509" s="28">
        <f>Tabela1[[#This Row],[PESO TOTAL]]*Tabela1[[#This Row],[PREPARAÇÃO ]]</f>
        <v>0</v>
      </c>
      <c r="AT1509" s="28">
        <f>Tabela1[[#This Row],[PESO TOTAL]]*Tabela1[[#This Row],[CALDEIRARIA]]</f>
        <v>0</v>
      </c>
      <c r="AU1509" s="28">
        <f>Tabela1[[#This Row],[PESO TOTAL]]*Tabela1[[#This Row],[SOLDA]]</f>
        <v>0</v>
      </c>
      <c r="AV1509" s="28">
        <f>Tabela1[[#This Row],[PESO TOTAL]]*Tabela1[[#This Row],[ACABAMENTO]]</f>
        <v>0</v>
      </c>
      <c r="AW1509" s="28">
        <f>Tabela1[[#This Row],[PESO TOTAL]]*Tabela1[[#This Row],[PRONTO ACABADO]]</f>
        <v>0</v>
      </c>
      <c r="AX1509" s="28">
        <f>Tabela1[[#This Row],[PESO TOTAL]]*Tabela1[[#This Row],[EXPEDIÇÃO ]]</f>
        <v>0</v>
      </c>
      <c r="AY1509" s="28" t="str">
        <f>Tabela1[[#This Row],[PEDIDO]]&amp;Tabela1[[#This Row],[PRODUTO]]</f>
        <v/>
      </c>
      <c r="AZ1509" s="44">
        <f>IF(AF1509="",0,IF(ISTEXT(AF1509),H1509*VALUE(SUBSTITUTE(AF1509,"%",""))/100,H1509*AF1509))-Tabela1[[#This Row],[PRONTO ACABADO2]]</f>
        <v>0</v>
      </c>
      <c r="BA1509" s="44">
        <f>IF(AG1509="",0,IF(ISTEXT(AG1509),H1509*VALUE(SUBSTITUTE(AG1509,"%",""))/100,H1509*AG1509))-Tabela1[[#This Row],[PESO EXPEDIDO2]]</f>
        <v>0</v>
      </c>
      <c r="BB1509" s="44">
        <f t="shared" si="210"/>
        <v>0</v>
      </c>
      <c r="BC1509" s="44">
        <f t="shared" si="211"/>
        <v>0</v>
      </c>
      <c r="BD1509" s="44"/>
    </row>
    <row r="1510" spans="1:56" ht="15.75" hidden="1" customHeight="1" x14ac:dyDescent="0.25">
      <c r="A1510" s="6"/>
      <c r="B1510" s="22"/>
      <c r="C1510" s="7"/>
      <c r="D1510" s="46"/>
      <c r="E1510" s="7"/>
      <c r="F1510" s="7"/>
      <c r="G1510" s="44"/>
      <c r="H1510" s="41">
        <f>Tabela1[[#This Row],[PESO UNI]]*Tabela1[[#This Row],[QTE]]</f>
        <v>0</v>
      </c>
      <c r="I1510" s="7"/>
      <c r="J1510" s="8"/>
      <c r="K1510" s="8"/>
      <c r="L1510" s="9"/>
      <c r="M1510" s="10"/>
      <c r="N1510" s="8"/>
      <c r="O1510" s="12"/>
      <c r="P1510" s="13"/>
      <c r="Q1510" s="14">
        <f>Tabela1[[#This Row],[QTDE/ Fabricação]]-Tabela1[[#This Row],[QTE]]</f>
        <v>0</v>
      </c>
      <c r="R1510" s="19">
        <f t="shared" si="206"/>
        <v>0</v>
      </c>
      <c r="S1510" s="19">
        <f t="shared" si="205"/>
        <v>0</v>
      </c>
      <c r="T1510" s="20">
        <f t="shared" si="207"/>
        <v>0</v>
      </c>
      <c r="U1510" s="17">
        <f>IFERROR(SUMIF('LISTA DE EMBARQUE'!B:B,MICRO!E:E,'LISTA DE EMBARQUE'!G:G),"")</f>
        <v>0</v>
      </c>
      <c r="V1510" s="12" t="str">
        <f>IFERROR(VLOOKUP(Tabela1[[#This Row],[COD.MDE]],'LISTA DE EMBARQUE'!B:L,11,0),"")</f>
        <v/>
      </c>
      <c r="W1510" s="13" t="str">
        <f>IFERROR(COUNTIF(#REF!,Tabela1[[#This Row],[Colunas5]]),"")</f>
        <v/>
      </c>
      <c r="X1510" s="14">
        <f>Tabela1[[#This Row],[QIANTIDADE EXPEDIDA]]*Tabela1[[#This Row],[PESO UNI]]</f>
        <v>0</v>
      </c>
      <c r="Y1510" s="14">
        <f t="shared" si="208"/>
        <v>0</v>
      </c>
      <c r="Z1510" s="21">
        <f>Tabela1[[#This Row],[PESO TOTAL]]-Tabela1[[#This Row],[Peso Expedido]]</f>
        <v>0</v>
      </c>
      <c r="AA1510" s="18"/>
      <c r="AB1510" s="40"/>
      <c r="AC1510" s="40"/>
      <c r="AD1510" s="40"/>
      <c r="AE1510" s="40"/>
      <c r="AF1510" s="40"/>
      <c r="AG1510" s="40"/>
      <c r="AH1510" s="40"/>
      <c r="AI1510" s="40" t="str">
        <f t="shared" si="212"/>
        <v>ok</v>
      </c>
      <c r="AJ1510"/>
      <c r="AK1510" t="str">
        <f>Tabela1[[#This Row],[Coluna1]]&amp;Tabela1[[#This Row],[PEDIDO]]</f>
        <v/>
      </c>
      <c r="AL1510"/>
      <c r="AM1510"/>
      <c r="AN1510"/>
      <c r="AO1510" t="str">
        <f t="shared" si="209"/>
        <v>/</v>
      </c>
      <c r="AP1510" t="str">
        <f>Tabela1[[#This Row],[TAG]]&amp;Tabela1[[#This Row],[PEDIDO]]&amp;Tabela1[[#This Row],[PRODUTO]]</f>
        <v/>
      </c>
      <c r="AQ1510" s="23" t="str">
        <f>Tabela1[[#This Row],[PRODUTO]]&amp;Tabela1[[#This Row],[TAG]]</f>
        <v/>
      </c>
      <c r="AR1510" s="183">
        <f>Tabela1[[#This Row],[PESO TOTAL]]*Tabela1[[#This Row],[MATÉRIA PRIMA]]</f>
        <v>0</v>
      </c>
      <c r="AS1510" s="28">
        <f>Tabela1[[#This Row],[PESO TOTAL]]*Tabela1[[#This Row],[PREPARAÇÃO ]]</f>
        <v>0</v>
      </c>
      <c r="AT1510" s="28">
        <f>Tabela1[[#This Row],[PESO TOTAL]]*Tabela1[[#This Row],[CALDEIRARIA]]</f>
        <v>0</v>
      </c>
      <c r="AU1510" s="28">
        <f>Tabela1[[#This Row],[PESO TOTAL]]*Tabela1[[#This Row],[SOLDA]]</f>
        <v>0</v>
      </c>
      <c r="AV1510" s="28">
        <f>Tabela1[[#This Row],[PESO TOTAL]]*Tabela1[[#This Row],[ACABAMENTO]]</f>
        <v>0</v>
      </c>
      <c r="AW1510" s="28">
        <f>Tabela1[[#This Row],[PESO TOTAL]]*Tabela1[[#This Row],[PRONTO ACABADO]]</f>
        <v>0</v>
      </c>
      <c r="AX1510" s="28">
        <f>Tabela1[[#This Row],[PESO TOTAL]]*Tabela1[[#This Row],[EXPEDIÇÃO ]]</f>
        <v>0</v>
      </c>
      <c r="AY1510" s="28" t="str">
        <f>Tabela1[[#This Row],[PEDIDO]]&amp;Tabela1[[#This Row],[PRODUTO]]</f>
        <v/>
      </c>
      <c r="AZ1510" s="44">
        <f>IF(AF1510="",0,IF(ISTEXT(AF1510),H1510*VALUE(SUBSTITUTE(AF1510,"%",""))/100,H1510*AF1510))-Tabela1[[#This Row],[PRONTO ACABADO2]]</f>
        <v>0</v>
      </c>
      <c r="BA1510" s="44">
        <f>IF(AG1510="",0,IF(ISTEXT(AG1510),H1510*VALUE(SUBSTITUTE(AG1510,"%",""))/100,H1510*AG1510))-Tabela1[[#This Row],[PESO EXPEDIDO2]]</f>
        <v>0</v>
      </c>
      <c r="BB1510" s="44">
        <f t="shared" si="210"/>
        <v>0</v>
      </c>
      <c r="BC1510" s="44">
        <f t="shared" si="211"/>
        <v>0</v>
      </c>
      <c r="BD1510" s="44"/>
    </row>
    <row r="1511" spans="1:56" ht="15.75" hidden="1" customHeight="1" x14ac:dyDescent="0.25">
      <c r="A1511" s="6"/>
      <c r="B1511" s="22"/>
      <c r="C1511" s="7"/>
      <c r="D1511" s="46"/>
      <c r="E1511" s="7"/>
      <c r="F1511" s="7"/>
      <c r="G1511" s="44"/>
      <c r="H1511" s="41">
        <f>Tabela1[[#This Row],[PESO UNI]]*Tabela1[[#This Row],[QTE]]</f>
        <v>0</v>
      </c>
      <c r="I1511" s="7"/>
      <c r="J1511" s="8"/>
      <c r="K1511" s="8"/>
      <c r="L1511" s="9"/>
      <c r="M1511" s="10"/>
      <c r="N1511" s="8"/>
      <c r="O1511" s="12"/>
      <c r="P1511" s="13"/>
      <c r="Q1511" s="14">
        <f>Tabela1[[#This Row],[QTDE/ Fabricação]]-Tabela1[[#This Row],[QTE]]</f>
        <v>0</v>
      </c>
      <c r="R1511" s="19">
        <f t="shared" si="206"/>
        <v>0</v>
      </c>
      <c r="S1511" s="19">
        <f t="shared" si="205"/>
        <v>0</v>
      </c>
      <c r="T1511" s="20">
        <f t="shared" si="207"/>
        <v>0</v>
      </c>
      <c r="U1511" s="17">
        <f>IFERROR(SUMIF('LISTA DE EMBARQUE'!B:B,MICRO!E:E,'LISTA DE EMBARQUE'!G:G),"")</f>
        <v>0</v>
      </c>
      <c r="V1511" s="12" t="str">
        <f>IFERROR(VLOOKUP(Tabela1[[#This Row],[COD.MDE]],'LISTA DE EMBARQUE'!B:L,11,0),"")</f>
        <v/>
      </c>
      <c r="W1511" s="13" t="str">
        <f>IFERROR(COUNTIF(#REF!,Tabela1[[#This Row],[Colunas5]]),"")</f>
        <v/>
      </c>
      <c r="X1511" s="14">
        <f>Tabela1[[#This Row],[QIANTIDADE EXPEDIDA]]*Tabela1[[#This Row],[PESO UNI]]</f>
        <v>0</v>
      </c>
      <c r="Y1511" s="14">
        <f t="shared" si="208"/>
        <v>0</v>
      </c>
      <c r="Z1511" s="21">
        <f>Tabela1[[#This Row],[PESO TOTAL]]-Tabela1[[#This Row],[Peso Expedido]]</f>
        <v>0</v>
      </c>
      <c r="AA1511" s="18"/>
      <c r="AB1511" s="40"/>
      <c r="AC1511" s="40"/>
      <c r="AD1511" s="40"/>
      <c r="AE1511" s="40"/>
      <c r="AF1511" s="40"/>
      <c r="AG1511" s="40"/>
      <c r="AH1511" s="40"/>
      <c r="AI1511" s="40" t="str">
        <f t="shared" si="212"/>
        <v>ok</v>
      </c>
      <c r="AJ1511"/>
      <c r="AK1511" t="str">
        <f>Tabela1[[#This Row],[Coluna1]]&amp;Tabela1[[#This Row],[PEDIDO]]</f>
        <v/>
      </c>
      <c r="AL1511"/>
      <c r="AM1511"/>
      <c r="AN1511"/>
      <c r="AO1511" t="str">
        <f t="shared" si="209"/>
        <v>/</v>
      </c>
      <c r="AP1511" t="str">
        <f>Tabela1[[#This Row],[TAG]]&amp;Tabela1[[#This Row],[PEDIDO]]&amp;Tabela1[[#This Row],[PRODUTO]]</f>
        <v/>
      </c>
      <c r="AQ1511" s="23" t="str">
        <f>Tabela1[[#This Row],[PRODUTO]]&amp;Tabela1[[#This Row],[TAG]]</f>
        <v/>
      </c>
      <c r="AR1511" s="183">
        <f>Tabela1[[#This Row],[PESO TOTAL]]*Tabela1[[#This Row],[MATÉRIA PRIMA]]</f>
        <v>0</v>
      </c>
      <c r="AS1511" s="28">
        <f>Tabela1[[#This Row],[PESO TOTAL]]*Tabela1[[#This Row],[PREPARAÇÃO ]]</f>
        <v>0</v>
      </c>
      <c r="AT1511" s="28">
        <f>Tabela1[[#This Row],[PESO TOTAL]]*Tabela1[[#This Row],[CALDEIRARIA]]</f>
        <v>0</v>
      </c>
      <c r="AU1511" s="28">
        <f>Tabela1[[#This Row],[PESO TOTAL]]*Tabela1[[#This Row],[SOLDA]]</f>
        <v>0</v>
      </c>
      <c r="AV1511" s="28">
        <f>Tabela1[[#This Row],[PESO TOTAL]]*Tabela1[[#This Row],[ACABAMENTO]]</f>
        <v>0</v>
      </c>
      <c r="AW1511" s="28">
        <f>Tabela1[[#This Row],[PESO TOTAL]]*Tabela1[[#This Row],[PRONTO ACABADO]]</f>
        <v>0</v>
      </c>
      <c r="AX1511" s="28">
        <f>Tabela1[[#This Row],[PESO TOTAL]]*Tabela1[[#This Row],[EXPEDIÇÃO ]]</f>
        <v>0</v>
      </c>
      <c r="AY1511" s="28" t="str">
        <f>Tabela1[[#This Row],[PEDIDO]]&amp;Tabela1[[#This Row],[PRODUTO]]</f>
        <v/>
      </c>
      <c r="AZ1511" s="44">
        <f>IF(AF1511="",0,IF(ISTEXT(AF1511),H1511*VALUE(SUBSTITUTE(AF1511,"%",""))/100,H1511*AF1511))-Tabela1[[#This Row],[PRONTO ACABADO2]]</f>
        <v>0</v>
      </c>
      <c r="BA1511" s="44">
        <f>IF(AG1511="",0,IF(ISTEXT(AG1511),H1511*VALUE(SUBSTITUTE(AG1511,"%",""))/100,H1511*AG1511))-Tabela1[[#This Row],[PESO EXPEDIDO2]]</f>
        <v>0</v>
      </c>
      <c r="BB1511" s="44">
        <f t="shared" si="210"/>
        <v>0</v>
      </c>
      <c r="BC1511" s="44">
        <f t="shared" si="211"/>
        <v>0</v>
      </c>
      <c r="BD1511" s="44"/>
    </row>
    <row r="1512" spans="1:56" ht="15.75" hidden="1" customHeight="1" x14ac:dyDescent="0.25">
      <c r="A1512" s="6"/>
      <c r="B1512" s="22"/>
      <c r="C1512" s="7"/>
      <c r="D1512" s="46"/>
      <c r="E1512" s="7"/>
      <c r="F1512" s="7"/>
      <c r="G1512" s="44"/>
      <c r="H1512" s="41">
        <f>Tabela1[[#This Row],[PESO UNI]]*Tabela1[[#This Row],[QTE]]</f>
        <v>0</v>
      </c>
      <c r="I1512" s="7"/>
      <c r="J1512" s="8"/>
      <c r="K1512" s="8"/>
      <c r="L1512" s="9"/>
      <c r="M1512" s="10"/>
      <c r="N1512" s="8"/>
      <c r="O1512" s="12"/>
      <c r="P1512" s="13"/>
      <c r="Q1512" s="14">
        <f>Tabela1[[#This Row],[QTDE/ Fabricação]]-Tabela1[[#This Row],[QTE]]</f>
        <v>0</v>
      </c>
      <c r="R1512" s="19">
        <f t="shared" si="206"/>
        <v>0</v>
      </c>
      <c r="S1512" s="19">
        <f t="shared" si="205"/>
        <v>0</v>
      </c>
      <c r="T1512" s="20">
        <f t="shared" si="207"/>
        <v>0</v>
      </c>
      <c r="U1512" s="17">
        <f>IFERROR(SUMIF('LISTA DE EMBARQUE'!B:B,MICRO!E:E,'LISTA DE EMBARQUE'!G:G),"")</f>
        <v>0</v>
      </c>
      <c r="V1512" s="12" t="str">
        <f>IFERROR(VLOOKUP(Tabela1[[#This Row],[COD.MDE]],'LISTA DE EMBARQUE'!B:L,11,0),"")</f>
        <v/>
      </c>
      <c r="W1512" s="13" t="str">
        <f>IFERROR(COUNTIF(#REF!,Tabela1[[#This Row],[Colunas5]]),"")</f>
        <v/>
      </c>
      <c r="X1512" s="14">
        <f>Tabela1[[#This Row],[QIANTIDADE EXPEDIDA]]*Tabela1[[#This Row],[PESO UNI]]</f>
        <v>0</v>
      </c>
      <c r="Y1512" s="14">
        <f t="shared" si="208"/>
        <v>0</v>
      </c>
      <c r="Z1512" s="21">
        <f>Tabela1[[#This Row],[PESO TOTAL]]-Tabela1[[#This Row],[Peso Expedido]]</f>
        <v>0</v>
      </c>
      <c r="AA1512" s="18"/>
      <c r="AB1512" s="40"/>
      <c r="AC1512" s="40"/>
      <c r="AD1512" s="40"/>
      <c r="AE1512" s="40"/>
      <c r="AF1512" s="40"/>
      <c r="AG1512" s="40"/>
      <c r="AH1512" s="40"/>
      <c r="AI1512" s="40" t="str">
        <f t="shared" si="212"/>
        <v>ok</v>
      </c>
      <c r="AJ1512"/>
      <c r="AK1512" t="str">
        <f>Tabela1[[#This Row],[Coluna1]]&amp;Tabela1[[#This Row],[PEDIDO]]</f>
        <v/>
      </c>
      <c r="AL1512"/>
      <c r="AM1512"/>
      <c r="AN1512"/>
      <c r="AO1512" t="str">
        <f t="shared" si="209"/>
        <v>/</v>
      </c>
      <c r="AP1512" t="str">
        <f>Tabela1[[#This Row],[TAG]]&amp;Tabela1[[#This Row],[PEDIDO]]&amp;Tabela1[[#This Row],[PRODUTO]]</f>
        <v/>
      </c>
      <c r="AQ1512" s="23" t="str">
        <f>Tabela1[[#This Row],[PRODUTO]]&amp;Tabela1[[#This Row],[TAG]]</f>
        <v/>
      </c>
      <c r="AR1512" s="183">
        <f>Tabela1[[#This Row],[PESO TOTAL]]*Tabela1[[#This Row],[MATÉRIA PRIMA]]</f>
        <v>0</v>
      </c>
      <c r="AS1512" s="28">
        <f>Tabela1[[#This Row],[PESO TOTAL]]*Tabela1[[#This Row],[PREPARAÇÃO ]]</f>
        <v>0</v>
      </c>
      <c r="AT1512" s="28">
        <f>Tabela1[[#This Row],[PESO TOTAL]]*Tabela1[[#This Row],[CALDEIRARIA]]</f>
        <v>0</v>
      </c>
      <c r="AU1512" s="28">
        <f>Tabela1[[#This Row],[PESO TOTAL]]*Tabela1[[#This Row],[SOLDA]]</f>
        <v>0</v>
      </c>
      <c r="AV1512" s="28">
        <f>Tabela1[[#This Row],[PESO TOTAL]]*Tabela1[[#This Row],[ACABAMENTO]]</f>
        <v>0</v>
      </c>
      <c r="AW1512" s="28">
        <f>Tabela1[[#This Row],[PESO TOTAL]]*Tabela1[[#This Row],[PRONTO ACABADO]]</f>
        <v>0</v>
      </c>
      <c r="AX1512" s="28">
        <f>Tabela1[[#This Row],[PESO TOTAL]]*Tabela1[[#This Row],[EXPEDIÇÃO ]]</f>
        <v>0</v>
      </c>
      <c r="AY1512" s="28" t="str">
        <f>Tabela1[[#This Row],[PEDIDO]]&amp;Tabela1[[#This Row],[PRODUTO]]</f>
        <v/>
      </c>
      <c r="AZ1512" s="44">
        <f>IF(AF1512="",0,IF(ISTEXT(AF1512),H1512*VALUE(SUBSTITUTE(AF1512,"%",""))/100,H1512*AF1512))-Tabela1[[#This Row],[PRONTO ACABADO2]]</f>
        <v>0</v>
      </c>
      <c r="BA1512" s="44">
        <f>IF(AG1512="",0,IF(ISTEXT(AG1512),H1512*VALUE(SUBSTITUTE(AG1512,"%",""))/100,H1512*AG1512))-Tabela1[[#This Row],[PESO EXPEDIDO2]]</f>
        <v>0</v>
      </c>
      <c r="BB1512" s="44">
        <f t="shared" si="210"/>
        <v>0</v>
      </c>
      <c r="BC1512" s="44">
        <f t="shared" si="211"/>
        <v>0</v>
      </c>
      <c r="BD1512" s="44"/>
    </row>
    <row r="1513" spans="1:56" ht="15.75" hidden="1" customHeight="1" x14ac:dyDescent="0.25">
      <c r="A1513" s="6"/>
      <c r="B1513" s="22"/>
      <c r="C1513" s="7"/>
      <c r="D1513" s="46"/>
      <c r="E1513" s="7"/>
      <c r="F1513" s="7"/>
      <c r="G1513" s="44"/>
      <c r="H1513" s="41">
        <f>Tabela1[[#This Row],[PESO UNI]]*Tabela1[[#This Row],[QTE]]</f>
        <v>0</v>
      </c>
      <c r="I1513" s="7"/>
      <c r="J1513" s="8"/>
      <c r="K1513" s="8"/>
      <c r="L1513" s="9"/>
      <c r="M1513" s="10"/>
      <c r="N1513" s="8"/>
      <c r="O1513" s="12"/>
      <c r="P1513" s="13"/>
      <c r="Q1513" s="14">
        <f>Tabela1[[#This Row],[QTDE/ Fabricação]]-Tabela1[[#This Row],[QTE]]</f>
        <v>0</v>
      </c>
      <c r="R1513" s="19">
        <f t="shared" si="206"/>
        <v>0</v>
      </c>
      <c r="S1513" s="19">
        <f t="shared" si="205"/>
        <v>0</v>
      </c>
      <c r="T1513" s="20">
        <f t="shared" si="207"/>
        <v>0</v>
      </c>
      <c r="U1513" s="17">
        <f>IFERROR(SUMIF('LISTA DE EMBARQUE'!B:B,MICRO!E:E,'LISTA DE EMBARQUE'!G:G),"")</f>
        <v>0</v>
      </c>
      <c r="V1513" s="12" t="str">
        <f>IFERROR(VLOOKUP(Tabela1[[#This Row],[COD.MDE]],'LISTA DE EMBARQUE'!B:L,11,0),"")</f>
        <v/>
      </c>
      <c r="W1513" s="13" t="str">
        <f>IFERROR(COUNTIF(#REF!,Tabela1[[#This Row],[Colunas5]]),"")</f>
        <v/>
      </c>
      <c r="X1513" s="14">
        <f>Tabela1[[#This Row],[QIANTIDADE EXPEDIDA]]*Tabela1[[#This Row],[PESO UNI]]</f>
        <v>0</v>
      </c>
      <c r="Y1513" s="14">
        <f t="shared" si="208"/>
        <v>0</v>
      </c>
      <c r="Z1513" s="21">
        <f>Tabela1[[#This Row],[PESO TOTAL]]-Tabela1[[#This Row],[Peso Expedido]]</f>
        <v>0</v>
      </c>
      <c r="AA1513" s="18"/>
      <c r="AB1513" s="40"/>
      <c r="AC1513" s="40"/>
      <c r="AD1513" s="40"/>
      <c r="AE1513" s="40"/>
      <c r="AF1513" s="40"/>
      <c r="AG1513" s="40"/>
      <c r="AH1513" s="40"/>
      <c r="AI1513" s="40" t="str">
        <f t="shared" si="212"/>
        <v>ok</v>
      </c>
      <c r="AJ1513"/>
      <c r="AK1513" t="str">
        <f>Tabela1[[#This Row],[Coluna1]]&amp;Tabela1[[#This Row],[PEDIDO]]</f>
        <v/>
      </c>
      <c r="AL1513"/>
      <c r="AM1513"/>
      <c r="AN1513"/>
      <c r="AO1513" t="str">
        <f t="shared" si="209"/>
        <v>/</v>
      </c>
      <c r="AP1513" t="str">
        <f>Tabela1[[#This Row],[TAG]]&amp;Tabela1[[#This Row],[PEDIDO]]&amp;Tabela1[[#This Row],[PRODUTO]]</f>
        <v/>
      </c>
      <c r="AQ1513" s="23" t="str">
        <f>Tabela1[[#This Row],[PRODUTO]]&amp;Tabela1[[#This Row],[TAG]]</f>
        <v/>
      </c>
      <c r="AR1513" s="183">
        <f>Tabela1[[#This Row],[PESO TOTAL]]*Tabela1[[#This Row],[MATÉRIA PRIMA]]</f>
        <v>0</v>
      </c>
      <c r="AS1513" s="28">
        <f>Tabela1[[#This Row],[PESO TOTAL]]*Tabela1[[#This Row],[PREPARAÇÃO ]]</f>
        <v>0</v>
      </c>
      <c r="AT1513" s="28">
        <f>Tabela1[[#This Row],[PESO TOTAL]]*Tabela1[[#This Row],[CALDEIRARIA]]</f>
        <v>0</v>
      </c>
      <c r="AU1513" s="28">
        <f>Tabela1[[#This Row],[PESO TOTAL]]*Tabela1[[#This Row],[SOLDA]]</f>
        <v>0</v>
      </c>
      <c r="AV1513" s="28">
        <f>Tabela1[[#This Row],[PESO TOTAL]]*Tabela1[[#This Row],[ACABAMENTO]]</f>
        <v>0</v>
      </c>
      <c r="AW1513" s="28">
        <f>Tabela1[[#This Row],[PESO TOTAL]]*Tabela1[[#This Row],[PRONTO ACABADO]]</f>
        <v>0</v>
      </c>
      <c r="AX1513" s="28">
        <f>Tabela1[[#This Row],[PESO TOTAL]]*Tabela1[[#This Row],[EXPEDIÇÃO ]]</f>
        <v>0</v>
      </c>
      <c r="AY1513" s="28" t="str">
        <f>Tabela1[[#This Row],[PEDIDO]]&amp;Tabela1[[#This Row],[PRODUTO]]</f>
        <v/>
      </c>
      <c r="AZ1513" s="44">
        <f>IF(AF1513="",0,IF(ISTEXT(AF1513),H1513*VALUE(SUBSTITUTE(AF1513,"%",""))/100,H1513*AF1513))-Tabela1[[#This Row],[PRONTO ACABADO2]]</f>
        <v>0</v>
      </c>
      <c r="BA1513" s="44">
        <f>IF(AG1513="",0,IF(ISTEXT(AG1513),H1513*VALUE(SUBSTITUTE(AG1513,"%",""))/100,H1513*AG1513))-Tabela1[[#This Row],[PESO EXPEDIDO2]]</f>
        <v>0</v>
      </c>
      <c r="BB1513" s="44">
        <f t="shared" si="210"/>
        <v>0</v>
      </c>
      <c r="BC1513" s="44">
        <f t="shared" si="211"/>
        <v>0</v>
      </c>
      <c r="BD1513" s="44"/>
    </row>
    <row r="1514" spans="1:56" ht="15.75" hidden="1" customHeight="1" x14ac:dyDescent="0.25">
      <c r="A1514" s="6"/>
      <c r="B1514" s="22"/>
      <c r="C1514" s="7"/>
      <c r="D1514" s="46"/>
      <c r="E1514" s="7"/>
      <c r="F1514" s="7"/>
      <c r="G1514" s="44"/>
      <c r="H1514" s="41">
        <f>Tabela1[[#This Row],[PESO UNI]]*Tabela1[[#This Row],[QTE]]</f>
        <v>0</v>
      </c>
      <c r="I1514" s="7"/>
      <c r="J1514" s="8"/>
      <c r="K1514" s="8"/>
      <c r="L1514" s="9"/>
      <c r="M1514" s="10"/>
      <c r="N1514" s="8"/>
      <c r="O1514" s="12"/>
      <c r="P1514" s="13"/>
      <c r="Q1514" s="14">
        <f>Tabela1[[#This Row],[QTDE/ Fabricação]]-Tabela1[[#This Row],[QTE]]</f>
        <v>0</v>
      </c>
      <c r="R1514" s="19">
        <f t="shared" si="206"/>
        <v>0</v>
      </c>
      <c r="S1514" s="19">
        <f t="shared" si="205"/>
        <v>0</v>
      </c>
      <c r="T1514" s="20">
        <f t="shared" si="207"/>
        <v>0</v>
      </c>
      <c r="U1514" s="17">
        <f>IFERROR(SUMIF('LISTA DE EMBARQUE'!B:B,MICRO!E:E,'LISTA DE EMBARQUE'!G:G),"")</f>
        <v>0</v>
      </c>
      <c r="V1514" s="12" t="str">
        <f>IFERROR(VLOOKUP(Tabela1[[#This Row],[COD.MDE]],'LISTA DE EMBARQUE'!B:L,11,0),"")</f>
        <v/>
      </c>
      <c r="W1514" s="13" t="str">
        <f>IFERROR(COUNTIF(#REF!,Tabela1[[#This Row],[Colunas5]]),"")</f>
        <v/>
      </c>
      <c r="X1514" s="14">
        <f>Tabela1[[#This Row],[QIANTIDADE EXPEDIDA]]*Tabela1[[#This Row],[PESO UNI]]</f>
        <v>0</v>
      </c>
      <c r="Y1514" s="14">
        <f t="shared" si="208"/>
        <v>0</v>
      </c>
      <c r="Z1514" s="21">
        <f>Tabela1[[#This Row],[PESO TOTAL]]-Tabela1[[#This Row],[Peso Expedido]]</f>
        <v>0</v>
      </c>
      <c r="AA1514" s="18"/>
      <c r="AB1514" s="40"/>
      <c r="AC1514" s="40"/>
      <c r="AD1514" s="40"/>
      <c r="AE1514" s="40"/>
      <c r="AF1514" s="40"/>
      <c r="AG1514" s="40"/>
      <c r="AH1514" s="40"/>
      <c r="AI1514" s="40" t="str">
        <f t="shared" si="212"/>
        <v>ok</v>
      </c>
      <c r="AJ1514"/>
      <c r="AK1514" t="str">
        <f>Tabela1[[#This Row],[Coluna1]]&amp;Tabela1[[#This Row],[PEDIDO]]</f>
        <v/>
      </c>
      <c r="AL1514"/>
      <c r="AM1514"/>
      <c r="AN1514"/>
      <c r="AO1514" t="str">
        <f t="shared" si="209"/>
        <v>/</v>
      </c>
      <c r="AP1514" t="str">
        <f>Tabela1[[#This Row],[TAG]]&amp;Tabela1[[#This Row],[PEDIDO]]&amp;Tabela1[[#This Row],[PRODUTO]]</f>
        <v/>
      </c>
      <c r="AQ1514" s="23" t="str">
        <f>Tabela1[[#This Row],[PRODUTO]]&amp;Tabela1[[#This Row],[TAG]]</f>
        <v/>
      </c>
      <c r="AR1514" s="183">
        <f>Tabela1[[#This Row],[PESO TOTAL]]*Tabela1[[#This Row],[MATÉRIA PRIMA]]</f>
        <v>0</v>
      </c>
      <c r="AS1514" s="28">
        <f>Tabela1[[#This Row],[PESO TOTAL]]*Tabela1[[#This Row],[PREPARAÇÃO ]]</f>
        <v>0</v>
      </c>
      <c r="AT1514" s="28">
        <f>Tabela1[[#This Row],[PESO TOTAL]]*Tabela1[[#This Row],[CALDEIRARIA]]</f>
        <v>0</v>
      </c>
      <c r="AU1514" s="28">
        <f>Tabela1[[#This Row],[PESO TOTAL]]*Tabela1[[#This Row],[SOLDA]]</f>
        <v>0</v>
      </c>
      <c r="AV1514" s="28">
        <f>Tabela1[[#This Row],[PESO TOTAL]]*Tabela1[[#This Row],[ACABAMENTO]]</f>
        <v>0</v>
      </c>
      <c r="AW1514" s="28">
        <f>Tabela1[[#This Row],[PESO TOTAL]]*Tabela1[[#This Row],[PRONTO ACABADO]]</f>
        <v>0</v>
      </c>
      <c r="AX1514" s="28">
        <f>Tabela1[[#This Row],[PESO TOTAL]]*Tabela1[[#This Row],[EXPEDIÇÃO ]]</f>
        <v>0</v>
      </c>
      <c r="AY1514" s="28" t="str">
        <f>Tabela1[[#This Row],[PEDIDO]]&amp;Tabela1[[#This Row],[PRODUTO]]</f>
        <v/>
      </c>
      <c r="AZ1514" s="44">
        <f>IF(AF1514="",0,IF(ISTEXT(AF1514),H1514*VALUE(SUBSTITUTE(AF1514,"%",""))/100,H1514*AF1514))-Tabela1[[#This Row],[PRONTO ACABADO2]]</f>
        <v>0</v>
      </c>
      <c r="BA1514" s="44">
        <f>IF(AG1514="",0,IF(ISTEXT(AG1514),H1514*VALUE(SUBSTITUTE(AG1514,"%",""))/100,H1514*AG1514))-Tabela1[[#This Row],[PESO EXPEDIDO2]]</f>
        <v>0</v>
      </c>
      <c r="BB1514" s="44">
        <f t="shared" si="210"/>
        <v>0</v>
      </c>
      <c r="BC1514" s="44">
        <f t="shared" si="211"/>
        <v>0</v>
      </c>
      <c r="BD1514" s="44"/>
    </row>
    <row r="1515" spans="1:56" ht="15.75" hidden="1" customHeight="1" x14ac:dyDescent="0.25">
      <c r="A1515" s="6"/>
      <c r="B1515" s="22"/>
      <c r="C1515" s="7"/>
      <c r="D1515" s="46"/>
      <c r="E1515" s="7"/>
      <c r="F1515" s="7"/>
      <c r="G1515" s="44"/>
      <c r="H1515" s="41">
        <f>Tabela1[[#This Row],[PESO UNI]]*Tabela1[[#This Row],[QTE]]</f>
        <v>0</v>
      </c>
      <c r="I1515" s="7"/>
      <c r="J1515" s="8"/>
      <c r="K1515" s="8"/>
      <c r="L1515" s="9"/>
      <c r="M1515" s="10"/>
      <c r="N1515" s="8"/>
      <c r="O1515" s="12"/>
      <c r="P1515" s="13"/>
      <c r="Q1515" s="14">
        <f>Tabela1[[#This Row],[QTDE/ Fabricação]]-Tabela1[[#This Row],[QTE]]</f>
        <v>0</v>
      </c>
      <c r="R1515" s="19">
        <f t="shared" si="206"/>
        <v>0</v>
      </c>
      <c r="S1515" s="19">
        <f t="shared" si="205"/>
        <v>0</v>
      </c>
      <c r="T1515" s="20">
        <f t="shared" si="207"/>
        <v>0</v>
      </c>
      <c r="U1515" s="17">
        <f>IFERROR(SUMIF('LISTA DE EMBARQUE'!B:B,MICRO!E:E,'LISTA DE EMBARQUE'!G:G),"")</f>
        <v>0</v>
      </c>
      <c r="V1515" s="12" t="str">
        <f>IFERROR(VLOOKUP(Tabela1[[#This Row],[COD.MDE]],'LISTA DE EMBARQUE'!B:L,11,0),"")</f>
        <v/>
      </c>
      <c r="W1515" s="13" t="str">
        <f>IFERROR(COUNTIF(#REF!,Tabela1[[#This Row],[Colunas5]]),"")</f>
        <v/>
      </c>
      <c r="X1515" s="14">
        <f>Tabela1[[#This Row],[QIANTIDADE EXPEDIDA]]*Tabela1[[#This Row],[PESO UNI]]</f>
        <v>0</v>
      </c>
      <c r="Y1515" s="14">
        <f t="shared" si="208"/>
        <v>0</v>
      </c>
      <c r="Z1515" s="21">
        <f>Tabela1[[#This Row],[PESO TOTAL]]-Tabela1[[#This Row],[Peso Expedido]]</f>
        <v>0</v>
      </c>
      <c r="AA1515" s="18"/>
      <c r="AB1515" s="40"/>
      <c r="AC1515" s="40"/>
      <c r="AD1515" s="40"/>
      <c r="AE1515" s="40"/>
      <c r="AF1515" s="40"/>
      <c r="AG1515" s="40"/>
      <c r="AH1515" s="40"/>
      <c r="AI1515" s="40" t="str">
        <f t="shared" si="212"/>
        <v>ok</v>
      </c>
      <c r="AJ1515"/>
      <c r="AK1515" t="str">
        <f>Tabela1[[#This Row],[Coluna1]]&amp;Tabela1[[#This Row],[PEDIDO]]</f>
        <v/>
      </c>
      <c r="AL1515"/>
      <c r="AM1515"/>
      <c r="AN1515"/>
      <c r="AO1515" t="str">
        <f t="shared" si="209"/>
        <v>/</v>
      </c>
      <c r="AP1515" t="str">
        <f>Tabela1[[#This Row],[TAG]]&amp;Tabela1[[#This Row],[PEDIDO]]&amp;Tabela1[[#This Row],[PRODUTO]]</f>
        <v/>
      </c>
      <c r="AQ1515" s="23" t="str">
        <f>Tabela1[[#This Row],[PRODUTO]]&amp;Tabela1[[#This Row],[TAG]]</f>
        <v/>
      </c>
      <c r="AR1515" s="183">
        <f>Tabela1[[#This Row],[PESO TOTAL]]*Tabela1[[#This Row],[MATÉRIA PRIMA]]</f>
        <v>0</v>
      </c>
      <c r="AS1515" s="28">
        <f>Tabela1[[#This Row],[PESO TOTAL]]*Tabela1[[#This Row],[PREPARAÇÃO ]]</f>
        <v>0</v>
      </c>
      <c r="AT1515" s="28">
        <f>Tabela1[[#This Row],[PESO TOTAL]]*Tabela1[[#This Row],[CALDEIRARIA]]</f>
        <v>0</v>
      </c>
      <c r="AU1515" s="28">
        <f>Tabela1[[#This Row],[PESO TOTAL]]*Tabela1[[#This Row],[SOLDA]]</f>
        <v>0</v>
      </c>
      <c r="AV1515" s="28">
        <f>Tabela1[[#This Row],[PESO TOTAL]]*Tabela1[[#This Row],[ACABAMENTO]]</f>
        <v>0</v>
      </c>
      <c r="AW1515" s="28">
        <f>Tabela1[[#This Row],[PESO TOTAL]]*Tabela1[[#This Row],[PRONTO ACABADO]]</f>
        <v>0</v>
      </c>
      <c r="AX1515" s="28">
        <f>Tabela1[[#This Row],[PESO TOTAL]]*Tabela1[[#This Row],[EXPEDIÇÃO ]]</f>
        <v>0</v>
      </c>
      <c r="AY1515" s="28" t="str">
        <f>Tabela1[[#This Row],[PEDIDO]]&amp;Tabela1[[#This Row],[PRODUTO]]</f>
        <v/>
      </c>
      <c r="AZ1515" s="44">
        <f>IF(AF1515="",0,IF(ISTEXT(AF1515),H1515*VALUE(SUBSTITUTE(AF1515,"%",""))/100,H1515*AF1515))-Tabela1[[#This Row],[PRONTO ACABADO2]]</f>
        <v>0</v>
      </c>
      <c r="BA1515" s="44">
        <f>IF(AG1515="",0,IF(ISTEXT(AG1515),H1515*VALUE(SUBSTITUTE(AG1515,"%",""))/100,H1515*AG1515))-Tabela1[[#This Row],[PESO EXPEDIDO2]]</f>
        <v>0</v>
      </c>
      <c r="BB1515" s="44">
        <f t="shared" si="210"/>
        <v>0</v>
      </c>
      <c r="BC1515" s="44">
        <f t="shared" si="211"/>
        <v>0</v>
      </c>
      <c r="BD1515" s="44"/>
    </row>
    <row r="1516" spans="1:56" ht="15.75" hidden="1" customHeight="1" x14ac:dyDescent="0.25">
      <c r="A1516" s="6"/>
      <c r="B1516" s="22"/>
      <c r="C1516" s="7"/>
      <c r="D1516" s="46"/>
      <c r="E1516" s="7"/>
      <c r="F1516" s="7"/>
      <c r="G1516" s="44"/>
      <c r="H1516" s="41">
        <f>Tabela1[[#This Row],[PESO UNI]]*Tabela1[[#This Row],[QTE]]</f>
        <v>0</v>
      </c>
      <c r="I1516" s="7"/>
      <c r="J1516" s="8"/>
      <c r="K1516" s="8"/>
      <c r="L1516" s="9"/>
      <c r="M1516" s="10"/>
      <c r="N1516" s="8"/>
      <c r="O1516" s="12"/>
      <c r="P1516" s="13"/>
      <c r="Q1516" s="14">
        <f>Tabela1[[#This Row],[QTDE/ Fabricação]]-Tabela1[[#This Row],[QTE]]</f>
        <v>0</v>
      </c>
      <c r="R1516" s="19">
        <f t="shared" si="206"/>
        <v>0</v>
      </c>
      <c r="S1516" s="19">
        <f t="shared" si="205"/>
        <v>0</v>
      </c>
      <c r="T1516" s="20">
        <f t="shared" si="207"/>
        <v>0</v>
      </c>
      <c r="U1516" s="17">
        <f>IFERROR(SUMIF('LISTA DE EMBARQUE'!B:B,MICRO!E:E,'LISTA DE EMBARQUE'!G:G),"")</f>
        <v>0</v>
      </c>
      <c r="V1516" s="12" t="str">
        <f>IFERROR(VLOOKUP(Tabela1[[#This Row],[COD.MDE]],'LISTA DE EMBARQUE'!B:L,11,0),"")</f>
        <v/>
      </c>
      <c r="W1516" s="13" t="str">
        <f>IFERROR(COUNTIF(#REF!,Tabela1[[#This Row],[Colunas5]]),"")</f>
        <v/>
      </c>
      <c r="X1516" s="14">
        <f>Tabela1[[#This Row],[QIANTIDADE EXPEDIDA]]*Tabela1[[#This Row],[PESO UNI]]</f>
        <v>0</v>
      </c>
      <c r="Y1516" s="14">
        <f t="shared" si="208"/>
        <v>0</v>
      </c>
      <c r="Z1516" s="21">
        <f>Tabela1[[#This Row],[PESO TOTAL]]-Tabela1[[#This Row],[Peso Expedido]]</f>
        <v>0</v>
      </c>
      <c r="AA1516" s="18"/>
      <c r="AB1516" s="40"/>
      <c r="AC1516" s="40"/>
      <c r="AD1516" s="40"/>
      <c r="AE1516" s="40"/>
      <c r="AF1516" s="40"/>
      <c r="AG1516" s="40"/>
      <c r="AH1516" s="40"/>
      <c r="AI1516" s="40" t="str">
        <f t="shared" si="212"/>
        <v>ok</v>
      </c>
      <c r="AJ1516"/>
      <c r="AK1516" t="str">
        <f>Tabela1[[#This Row],[Coluna1]]&amp;Tabela1[[#This Row],[PEDIDO]]</f>
        <v/>
      </c>
      <c r="AL1516"/>
      <c r="AM1516"/>
      <c r="AN1516"/>
      <c r="AO1516" t="str">
        <f t="shared" si="209"/>
        <v>/</v>
      </c>
      <c r="AP1516" t="str">
        <f>Tabela1[[#This Row],[TAG]]&amp;Tabela1[[#This Row],[PEDIDO]]&amp;Tabela1[[#This Row],[PRODUTO]]</f>
        <v/>
      </c>
      <c r="AQ1516" s="23" t="str">
        <f>Tabela1[[#This Row],[PRODUTO]]&amp;Tabela1[[#This Row],[TAG]]</f>
        <v/>
      </c>
      <c r="AR1516" s="183">
        <f>Tabela1[[#This Row],[PESO TOTAL]]*Tabela1[[#This Row],[MATÉRIA PRIMA]]</f>
        <v>0</v>
      </c>
      <c r="AS1516" s="28">
        <f>Tabela1[[#This Row],[PESO TOTAL]]*Tabela1[[#This Row],[PREPARAÇÃO ]]</f>
        <v>0</v>
      </c>
      <c r="AT1516" s="28">
        <f>Tabela1[[#This Row],[PESO TOTAL]]*Tabela1[[#This Row],[CALDEIRARIA]]</f>
        <v>0</v>
      </c>
      <c r="AU1516" s="28">
        <f>Tabela1[[#This Row],[PESO TOTAL]]*Tabela1[[#This Row],[SOLDA]]</f>
        <v>0</v>
      </c>
      <c r="AV1516" s="28">
        <f>Tabela1[[#This Row],[PESO TOTAL]]*Tabela1[[#This Row],[ACABAMENTO]]</f>
        <v>0</v>
      </c>
      <c r="AW1516" s="28">
        <f>Tabela1[[#This Row],[PESO TOTAL]]*Tabela1[[#This Row],[PRONTO ACABADO]]</f>
        <v>0</v>
      </c>
      <c r="AX1516" s="28">
        <f>Tabela1[[#This Row],[PESO TOTAL]]*Tabela1[[#This Row],[EXPEDIÇÃO ]]</f>
        <v>0</v>
      </c>
      <c r="AY1516" s="28" t="str">
        <f>Tabela1[[#This Row],[PEDIDO]]&amp;Tabela1[[#This Row],[PRODUTO]]</f>
        <v/>
      </c>
      <c r="AZ1516" s="44">
        <f>IF(AF1516="",0,IF(ISTEXT(AF1516),H1516*VALUE(SUBSTITUTE(AF1516,"%",""))/100,H1516*AF1516))-Tabela1[[#This Row],[PRONTO ACABADO2]]</f>
        <v>0</v>
      </c>
      <c r="BA1516" s="44">
        <f>IF(AG1516="",0,IF(ISTEXT(AG1516),H1516*VALUE(SUBSTITUTE(AG1516,"%",""))/100,H1516*AG1516))-Tabela1[[#This Row],[PESO EXPEDIDO2]]</f>
        <v>0</v>
      </c>
      <c r="BB1516" s="44">
        <f t="shared" si="210"/>
        <v>0</v>
      </c>
      <c r="BC1516" s="44">
        <f t="shared" si="211"/>
        <v>0</v>
      </c>
      <c r="BD1516" s="44"/>
    </row>
    <row r="1517" spans="1:56" ht="15.75" hidden="1" customHeight="1" x14ac:dyDescent="0.25">
      <c r="A1517" s="6"/>
      <c r="B1517" s="22"/>
      <c r="C1517" s="7"/>
      <c r="D1517" s="46"/>
      <c r="E1517" s="7"/>
      <c r="F1517" s="7"/>
      <c r="G1517" s="44"/>
      <c r="H1517" s="41">
        <f>Tabela1[[#This Row],[PESO UNI]]*Tabela1[[#This Row],[QTE]]</f>
        <v>0</v>
      </c>
      <c r="I1517" s="7"/>
      <c r="J1517" s="8"/>
      <c r="K1517" s="8"/>
      <c r="L1517" s="9"/>
      <c r="M1517" s="10"/>
      <c r="N1517" s="8"/>
      <c r="O1517" s="12"/>
      <c r="P1517" s="13"/>
      <c r="Q1517" s="14">
        <f>Tabela1[[#This Row],[QTDE/ Fabricação]]-Tabela1[[#This Row],[QTE]]</f>
        <v>0</v>
      </c>
      <c r="R1517" s="19">
        <f t="shared" si="206"/>
        <v>0</v>
      </c>
      <c r="S1517" s="19">
        <f t="shared" si="205"/>
        <v>0</v>
      </c>
      <c r="T1517" s="20">
        <f t="shared" si="207"/>
        <v>0</v>
      </c>
      <c r="U1517" s="17">
        <f>IFERROR(SUMIF('LISTA DE EMBARQUE'!B:B,MICRO!E:E,'LISTA DE EMBARQUE'!G:G),"")</f>
        <v>0</v>
      </c>
      <c r="V1517" s="12" t="str">
        <f>IFERROR(VLOOKUP(Tabela1[[#This Row],[COD.MDE]],'LISTA DE EMBARQUE'!B:L,11,0),"")</f>
        <v/>
      </c>
      <c r="W1517" s="13" t="str">
        <f>IFERROR(COUNTIF(#REF!,Tabela1[[#This Row],[Colunas5]]),"")</f>
        <v/>
      </c>
      <c r="X1517" s="14">
        <f>Tabela1[[#This Row],[QIANTIDADE EXPEDIDA]]*Tabela1[[#This Row],[PESO UNI]]</f>
        <v>0</v>
      </c>
      <c r="Y1517" s="14">
        <f t="shared" si="208"/>
        <v>0</v>
      </c>
      <c r="Z1517" s="21">
        <f>Tabela1[[#This Row],[PESO TOTAL]]-Tabela1[[#This Row],[Peso Expedido]]</f>
        <v>0</v>
      </c>
      <c r="AA1517" s="18"/>
      <c r="AB1517" s="40"/>
      <c r="AC1517" s="40"/>
      <c r="AD1517" s="40"/>
      <c r="AE1517" s="40"/>
      <c r="AF1517" s="40"/>
      <c r="AG1517" s="40"/>
      <c r="AH1517" s="40"/>
      <c r="AI1517" s="40" t="str">
        <f t="shared" si="212"/>
        <v>ok</v>
      </c>
      <c r="AJ1517"/>
      <c r="AK1517" t="str">
        <f>Tabela1[[#This Row],[Coluna1]]&amp;Tabela1[[#This Row],[PEDIDO]]</f>
        <v/>
      </c>
      <c r="AL1517"/>
      <c r="AM1517"/>
      <c r="AN1517"/>
      <c r="AO1517" t="str">
        <f t="shared" si="209"/>
        <v>/</v>
      </c>
      <c r="AP1517" t="str">
        <f>Tabela1[[#This Row],[TAG]]&amp;Tabela1[[#This Row],[PEDIDO]]&amp;Tabela1[[#This Row],[PRODUTO]]</f>
        <v/>
      </c>
      <c r="AQ1517" s="23" t="str">
        <f>Tabela1[[#This Row],[PRODUTO]]&amp;Tabela1[[#This Row],[TAG]]</f>
        <v/>
      </c>
      <c r="AR1517" s="183">
        <f>Tabela1[[#This Row],[PESO TOTAL]]*Tabela1[[#This Row],[MATÉRIA PRIMA]]</f>
        <v>0</v>
      </c>
      <c r="AS1517" s="28">
        <f>Tabela1[[#This Row],[PESO TOTAL]]*Tabela1[[#This Row],[PREPARAÇÃO ]]</f>
        <v>0</v>
      </c>
      <c r="AT1517" s="28">
        <f>Tabela1[[#This Row],[PESO TOTAL]]*Tabela1[[#This Row],[CALDEIRARIA]]</f>
        <v>0</v>
      </c>
      <c r="AU1517" s="28">
        <f>Tabela1[[#This Row],[PESO TOTAL]]*Tabela1[[#This Row],[SOLDA]]</f>
        <v>0</v>
      </c>
      <c r="AV1517" s="28">
        <f>Tabela1[[#This Row],[PESO TOTAL]]*Tabela1[[#This Row],[ACABAMENTO]]</f>
        <v>0</v>
      </c>
      <c r="AW1517" s="28">
        <f>Tabela1[[#This Row],[PESO TOTAL]]*Tabela1[[#This Row],[PRONTO ACABADO]]</f>
        <v>0</v>
      </c>
      <c r="AX1517" s="28">
        <f>Tabela1[[#This Row],[PESO TOTAL]]*Tabela1[[#This Row],[EXPEDIÇÃO ]]</f>
        <v>0</v>
      </c>
      <c r="AY1517" s="28" t="str">
        <f>Tabela1[[#This Row],[PEDIDO]]&amp;Tabela1[[#This Row],[PRODUTO]]</f>
        <v/>
      </c>
      <c r="AZ1517" s="44">
        <f>IF(AF1517="",0,IF(ISTEXT(AF1517),H1517*VALUE(SUBSTITUTE(AF1517,"%",""))/100,H1517*AF1517))-Tabela1[[#This Row],[PRONTO ACABADO2]]</f>
        <v>0</v>
      </c>
      <c r="BA1517" s="44">
        <f>IF(AG1517="",0,IF(ISTEXT(AG1517),H1517*VALUE(SUBSTITUTE(AG1517,"%",""))/100,H1517*AG1517))-Tabela1[[#This Row],[PESO EXPEDIDO2]]</f>
        <v>0</v>
      </c>
      <c r="BB1517" s="44">
        <f t="shared" si="210"/>
        <v>0</v>
      </c>
      <c r="BC1517" s="44">
        <f t="shared" si="211"/>
        <v>0</v>
      </c>
      <c r="BD1517" s="44"/>
    </row>
    <row r="1518" spans="1:56" ht="15.75" hidden="1" customHeight="1" x14ac:dyDescent="0.25">
      <c r="A1518" s="6"/>
      <c r="B1518" s="22"/>
      <c r="C1518" s="7"/>
      <c r="D1518" s="46"/>
      <c r="E1518" s="7"/>
      <c r="F1518" s="7"/>
      <c r="G1518" s="44"/>
      <c r="H1518" s="41">
        <f>Tabela1[[#This Row],[PESO UNI]]*Tabela1[[#This Row],[QTE]]</f>
        <v>0</v>
      </c>
      <c r="I1518" s="7"/>
      <c r="J1518" s="8"/>
      <c r="K1518" s="8"/>
      <c r="L1518" s="9"/>
      <c r="M1518" s="10"/>
      <c r="N1518" s="8"/>
      <c r="O1518" s="12"/>
      <c r="P1518" s="13"/>
      <c r="Q1518" s="14">
        <f>Tabela1[[#This Row],[QTDE/ Fabricação]]-Tabela1[[#This Row],[QTE]]</f>
        <v>0</v>
      </c>
      <c r="R1518" s="19">
        <f t="shared" si="206"/>
        <v>0</v>
      </c>
      <c r="S1518" s="19">
        <f t="shared" si="205"/>
        <v>0</v>
      </c>
      <c r="T1518" s="20">
        <f t="shared" si="207"/>
        <v>0</v>
      </c>
      <c r="U1518" s="17">
        <f>IFERROR(SUMIF('LISTA DE EMBARQUE'!B:B,MICRO!E:E,'LISTA DE EMBARQUE'!G:G),"")</f>
        <v>0</v>
      </c>
      <c r="V1518" s="12" t="str">
        <f>IFERROR(VLOOKUP(Tabela1[[#This Row],[COD.MDE]],'LISTA DE EMBARQUE'!B:L,11,0),"")</f>
        <v/>
      </c>
      <c r="W1518" s="13" t="str">
        <f>IFERROR(COUNTIF(#REF!,Tabela1[[#This Row],[Colunas5]]),"")</f>
        <v/>
      </c>
      <c r="X1518" s="14">
        <f>Tabela1[[#This Row],[QIANTIDADE EXPEDIDA]]*Tabela1[[#This Row],[PESO UNI]]</f>
        <v>0</v>
      </c>
      <c r="Y1518" s="14">
        <f t="shared" si="208"/>
        <v>0</v>
      </c>
      <c r="Z1518" s="21">
        <f>Tabela1[[#This Row],[PESO TOTAL]]-Tabela1[[#This Row],[Peso Expedido]]</f>
        <v>0</v>
      </c>
      <c r="AA1518" s="18"/>
      <c r="AB1518" s="40"/>
      <c r="AC1518" s="40"/>
      <c r="AD1518" s="40"/>
      <c r="AE1518" s="40"/>
      <c r="AF1518" s="40"/>
      <c r="AG1518" s="40"/>
      <c r="AH1518" s="40"/>
      <c r="AI1518" s="40" t="str">
        <f t="shared" si="212"/>
        <v>ok</v>
      </c>
      <c r="AJ1518"/>
      <c r="AK1518" t="str">
        <f>Tabela1[[#This Row],[Coluna1]]&amp;Tabela1[[#This Row],[PEDIDO]]</f>
        <v/>
      </c>
      <c r="AL1518"/>
      <c r="AM1518"/>
      <c r="AN1518"/>
      <c r="AO1518" t="str">
        <f t="shared" si="209"/>
        <v>/</v>
      </c>
      <c r="AP1518" t="str">
        <f>Tabela1[[#This Row],[TAG]]&amp;Tabela1[[#This Row],[PEDIDO]]&amp;Tabela1[[#This Row],[PRODUTO]]</f>
        <v/>
      </c>
      <c r="AQ1518" s="23" t="str">
        <f>Tabela1[[#This Row],[PRODUTO]]&amp;Tabela1[[#This Row],[TAG]]</f>
        <v/>
      </c>
      <c r="AR1518" s="183">
        <f>Tabela1[[#This Row],[PESO TOTAL]]*Tabela1[[#This Row],[MATÉRIA PRIMA]]</f>
        <v>0</v>
      </c>
      <c r="AS1518" s="28">
        <f>Tabela1[[#This Row],[PESO TOTAL]]*Tabela1[[#This Row],[PREPARAÇÃO ]]</f>
        <v>0</v>
      </c>
      <c r="AT1518" s="28">
        <f>Tabela1[[#This Row],[PESO TOTAL]]*Tabela1[[#This Row],[CALDEIRARIA]]</f>
        <v>0</v>
      </c>
      <c r="AU1518" s="28">
        <f>Tabela1[[#This Row],[PESO TOTAL]]*Tabela1[[#This Row],[SOLDA]]</f>
        <v>0</v>
      </c>
      <c r="AV1518" s="28">
        <f>Tabela1[[#This Row],[PESO TOTAL]]*Tabela1[[#This Row],[ACABAMENTO]]</f>
        <v>0</v>
      </c>
      <c r="AW1518" s="28">
        <f>Tabela1[[#This Row],[PESO TOTAL]]*Tabela1[[#This Row],[PRONTO ACABADO]]</f>
        <v>0</v>
      </c>
      <c r="AX1518" s="28">
        <f>Tabela1[[#This Row],[PESO TOTAL]]*Tabela1[[#This Row],[EXPEDIÇÃO ]]</f>
        <v>0</v>
      </c>
      <c r="AY1518" s="28" t="str">
        <f>Tabela1[[#This Row],[PEDIDO]]&amp;Tabela1[[#This Row],[PRODUTO]]</f>
        <v/>
      </c>
      <c r="AZ1518" s="44">
        <f>IF(AF1518="",0,IF(ISTEXT(AF1518),H1518*VALUE(SUBSTITUTE(AF1518,"%",""))/100,H1518*AF1518))-Tabela1[[#This Row],[PRONTO ACABADO2]]</f>
        <v>0</v>
      </c>
      <c r="BA1518" s="44">
        <f>IF(AG1518="",0,IF(ISTEXT(AG1518),H1518*VALUE(SUBSTITUTE(AG1518,"%",""))/100,H1518*AG1518))-Tabela1[[#This Row],[PESO EXPEDIDO2]]</f>
        <v>0</v>
      </c>
      <c r="BB1518" s="44">
        <f t="shared" si="210"/>
        <v>0</v>
      </c>
      <c r="BC1518" s="44">
        <f t="shared" si="211"/>
        <v>0</v>
      </c>
      <c r="BD1518" s="44"/>
    </row>
    <row r="1519" spans="1:56" ht="15.75" hidden="1" customHeight="1" x14ac:dyDescent="0.25">
      <c r="A1519" s="6"/>
      <c r="B1519" s="22"/>
      <c r="C1519" s="7"/>
      <c r="D1519" s="46"/>
      <c r="E1519" s="7"/>
      <c r="F1519" s="7"/>
      <c r="G1519" s="44"/>
      <c r="H1519" s="41">
        <f>Tabela1[[#This Row],[PESO UNI]]*Tabela1[[#This Row],[QTE]]</f>
        <v>0</v>
      </c>
      <c r="I1519" s="7"/>
      <c r="J1519" s="8"/>
      <c r="K1519" s="8"/>
      <c r="L1519" s="9"/>
      <c r="M1519" s="10"/>
      <c r="N1519" s="8"/>
      <c r="O1519" s="12"/>
      <c r="P1519" s="13"/>
      <c r="Q1519" s="14">
        <f>Tabela1[[#This Row],[QTDE/ Fabricação]]-Tabela1[[#This Row],[QTE]]</f>
        <v>0</v>
      </c>
      <c r="R1519" s="19">
        <f t="shared" si="206"/>
        <v>0</v>
      </c>
      <c r="S1519" s="19">
        <f t="shared" si="205"/>
        <v>0</v>
      </c>
      <c r="T1519" s="20">
        <f t="shared" si="207"/>
        <v>0</v>
      </c>
      <c r="U1519" s="17">
        <f>IFERROR(SUMIF('LISTA DE EMBARQUE'!B:B,MICRO!E:E,'LISTA DE EMBARQUE'!G:G),"")</f>
        <v>0</v>
      </c>
      <c r="V1519" s="12" t="str">
        <f>IFERROR(VLOOKUP(Tabela1[[#This Row],[COD.MDE]],'LISTA DE EMBARQUE'!B:L,11,0),"")</f>
        <v/>
      </c>
      <c r="W1519" s="13" t="str">
        <f>IFERROR(COUNTIF(#REF!,Tabela1[[#This Row],[Colunas5]]),"")</f>
        <v/>
      </c>
      <c r="X1519" s="14">
        <f>Tabela1[[#This Row],[QIANTIDADE EXPEDIDA]]*Tabela1[[#This Row],[PESO UNI]]</f>
        <v>0</v>
      </c>
      <c r="Y1519" s="14">
        <f t="shared" si="208"/>
        <v>0</v>
      </c>
      <c r="Z1519" s="21">
        <f>Tabela1[[#This Row],[PESO TOTAL]]-Tabela1[[#This Row],[Peso Expedido]]</f>
        <v>0</v>
      </c>
      <c r="AA1519" s="18"/>
      <c r="AB1519" s="40"/>
      <c r="AC1519" s="40"/>
      <c r="AD1519" s="40"/>
      <c r="AE1519" s="40"/>
      <c r="AF1519" s="40"/>
      <c r="AG1519" s="40"/>
      <c r="AH1519" s="40"/>
      <c r="AI1519" s="40" t="str">
        <f t="shared" si="212"/>
        <v>ok</v>
      </c>
      <c r="AJ1519"/>
      <c r="AK1519" t="str">
        <f>Tabela1[[#This Row],[Coluna1]]&amp;Tabela1[[#This Row],[PEDIDO]]</f>
        <v/>
      </c>
      <c r="AL1519"/>
      <c r="AM1519"/>
      <c r="AN1519"/>
      <c r="AO1519" t="str">
        <f t="shared" si="209"/>
        <v>/</v>
      </c>
      <c r="AP1519" t="str">
        <f>Tabela1[[#This Row],[TAG]]&amp;Tabela1[[#This Row],[PEDIDO]]&amp;Tabela1[[#This Row],[PRODUTO]]</f>
        <v/>
      </c>
      <c r="AQ1519" s="23" t="str">
        <f>Tabela1[[#This Row],[PRODUTO]]&amp;Tabela1[[#This Row],[TAG]]</f>
        <v/>
      </c>
      <c r="AR1519" s="183">
        <f>Tabela1[[#This Row],[PESO TOTAL]]*Tabela1[[#This Row],[MATÉRIA PRIMA]]</f>
        <v>0</v>
      </c>
      <c r="AS1519" s="28">
        <f>Tabela1[[#This Row],[PESO TOTAL]]*Tabela1[[#This Row],[PREPARAÇÃO ]]</f>
        <v>0</v>
      </c>
      <c r="AT1519" s="28">
        <f>Tabela1[[#This Row],[PESO TOTAL]]*Tabela1[[#This Row],[CALDEIRARIA]]</f>
        <v>0</v>
      </c>
      <c r="AU1519" s="28">
        <f>Tabela1[[#This Row],[PESO TOTAL]]*Tabela1[[#This Row],[SOLDA]]</f>
        <v>0</v>
      </c>
      <c r="AV1519" s="28">
        <f>Tabela1[[#This Row],[PESO TOTAL]]*Tabela1[[#This Row],[ACABAMENTO]]</f>
        <v>0</v>
      </c>
      <c r="AW1519" s="28">
        <f>Tabela1[[#This Row],[PESO TOTAL]]*Tabela1[[#This Row],[PRONTO ACABADO]]</f>
        <v>0</v>
      </c>
      <c r="AX1519" s="28">
        <f>Tabela1[[#This Row],[PESO TOTAL]]*Tabela1[[#This Row],[EXPEDIÇÃO ]]</f>
        <v>0</v>
      </c>
      <c r="AY1519" s="28" t="str">
        <f>Tabela1[[#This Row],[PEDIDO]]&amp;Tabela1[[#This Row],[PRODUTO]]</f>
        <v/>
      </c>
      <c r="AZ1519" s="44">
        <f>IF(AF1519="",0,IF(ISTEXT(AF1519),H1519*VALUE(SUBSTITUTE(AF1519,"%",""))/100,H1519*AF1519))-Tabela1[[#This Row],[PRONTO ACABADO2]]</f>
        <v>0</v>
      </c>
      <c r="BA1519" s="44">
        <f>IF(AG1519="",0,IF(ISTEXT(AG1519),H1519*VALUE(SUBSTITUTE(AG1519,"%",""))/100,H1519*AG1519))-Tabela1[[#This Row],[PESO EXPEDIDO2]]</f>
        <v>0</v>
      </c>
      <c r="BB1519" s="44">
        <f t="shared" si="210"/>
        <v>0</v>
      </c>
      <c r="BC1519" s="44">
        <f t="shared" si="211"/>
        <v>0</v>
      </c>
      <c r="BD1519" s="44"/>
    </row>
    <row r="1520" spans="1:56" ht="15.75" hidden="1" customHeight="1" x14ac:dyDescent="0.25">
      <c r="A1520" s="6"/>
      <c r="B1520" s="22"/>
      <c r="C1520" s="7"/>
      <c r="D1520" s="46"/>
      <c r="E1520" s="7"/>
      <c r="F1520" s="7"/>
      <c r="G1520" s="44"/>
      <c r="H1520" s="41">
        <f>Tabela1[[#This Row],[PESO UNI]]*Tabela1[[#This Row],[QTE]]</f>
        <v>0</v>
      </c>
      <c r="I1520" s="7"/>
      <c r="J1520" s="8"/>
      <c r="K1520" s="8"/>
      <c r="L1520" s="9"/>
      <c r="M1520" s="10"/>
      <c r="N1520" s="8"/>
      <c r="O1520" s="12"/>
      <c r="P1520" s="13"/>
      <c r="Q1520" s="14">
        <f>Tabela1[[#This Row],[QTDE/ Fabricação]]-Tabela1[[#This Row],[QTE]]</f>
        <v>0</v>
      </c>
      <c r="R1520" s="19">
        <f t="shared" si="206"/>
        <v>0</v>
      </c>
      <c r="S1520" s="19">
        <f t="shared" si="205"/>
        <v>0</v>
      </c>
      <c r="T1520" s="20">
        <f t="shared" si="207"/>
        <v>0</v>
      </c>
      <c r="U1520" s="17">
        <f>IFERROR(SUMIF('LISTA DE EMBARQUE'!B:B,MICRO!E:E,'LISTA DE EMBARQUE'!G:G),"")</f>
        <v>0</v>
      </c>
      <c r="V1520" s="12" t="str">
        <f>IFERROR(VLOOKUP(Tabela1[[#This Row],[COD.MDE]],'LISTA DE EMBARQUE'!B:L,11,0),"")</f>
        <v/>
      </c>
      <c r="W1520" s="13" t="str">
        <f>IFERROR(COUNTIF(#REF!,Tabela1[[#This Row],[Colunas5]]),"")</f>
        <v/>
      </c>
      <c r="X1520" s="14">
        <f>Tabela1[[#This Row],[QIANTIDADE EXPEDIDA]]*Tabela1[[#This Row],[PESO UNI]]</f>
        <v>0</v>
      </c>
      <c r="Y1520" s="14">
        <f t="shared" si="208"/>
        <v>0</v>
      </c>
      <c r="Z1520" s="21">
        <f>Tabela1[[#This Row],[PESO TOTAL]]-Tabela1[[#This Row],[Peso Expedido]]</f>
        <v>0</v>
      </c>
      <c r="AA1520" s="18"/>
      <c r="AB1520" s="40"/>
      <c r="AC1520" s="40"/>
      <c r="AD1520" s="40"/>
      <c r="AE1520" s="40"/>
      <c r="AF1520" s="40"/>
      <c r="AG1520" s="40"/>
      <c r="AH1520" s="40"/>
      <c r="AI1520" s="40" t="str">
        <f t="shared" si="212"/>
        <v>ok</v>
      </c>
      <c r="AJ1520"/>
      <c r="AK1520" t="str">
        <f>Tabela1[[#This Row],[Coluna1]]&amp;Tabela1[[#This Row],[PEDIDO]]</f>
        <v/>
      </c>
      <c r="AL1520"/>
      <c r="AM1520"/>
      <c r="AN1520"/>
      <c r="AO1520" t="str">
        <f t="shared" si="209"/>
        <v>/</v>
      </c>
      <c r="AP1520" t="str">
        <f>Tabela1[[#This Row],[TAG]]&amp;Tabela1[[#This Row],[PEDIDO]]&amp;Tabela1[[#This Row],[PRODUTO]]</f>
        <v/>
      </c>
      <c r="AQ1520" s="23" t="str">
        <f>Tabela1[[#This Row],[PRODUTO]]&amp;Tabela1[[#This Row],[TAG]]</f>
        <v/>
      </c>
      <c r="AR1520" s="183">
        <f>Tabela1[[#This Row],[PESO TOTAL]]*Tabela1[[#This Row],[MATÉRIA PRIMA]]</f>
        <v>0</v>
      </c>
      <c r="AS1520" s="28">
        <f>Tabela1[[#This Row],[PESO TOTAL]]*Tabela1[[#This Row],[PREPARAÇÃO ]]</f>
        <v>0</v>
      </c>
      <c r="AT1520" s="28">
        <f>Tabela1[[#This Row],[PESO TOTAL]]*Tabela1[[#This Row],[CALDEIRARIA]]</f>
        <v>0</v>
      </c>
      <c r="AU1520" s="28">
        <f>Tabela1[[#This Row],[PESO TOTAL]]*Tabela1[[#This Row],[SOLDA]]</f>
        <v>0</v>
      </c>
      <c r="AV1520" s="28">
        <f>Tabela1[[#This Row],[PESO TOTAL]]*Tabela1[[#This Row],[ACABAMENTO]]</f>
        <v>0</v>
      </c>
      <c r="AW1520" s="28">
        <f>Tabela1[[#This Row],[PESO TOTAL]]*Tabela1[[#This Row],[PRONTO ACABADO]]</f>
        <v>0</v>
      </c>
      <c r="AX1520" s="28">
        <f>Tabela1[[#This Row],[PESO TOTAL]]*Tabela1[[#This Row],[EXPEDIÇÃO ]]</f>
        <v>0</v>
      </c>
      <c r="AY1520" s="28" t="str">
        <f>Tabela1[[#This Row],[PEDIDO]]&amp;Tabela1[[#This Row],[PRODUTO]]</f>
        <v/>
      </c>
      <c r="AZ1520" s="44">
        <f>IF(AF1520="",0,IF(ISTEXT(AF1520),H1520*VALUE(SUBSTITUTE(AF1520,"%",""))/100,H1520*AF1520))-Tabela1[[#This Row],[PRONTO ACABADO2]]</f>
        <v>0</v>
      </c>
      <c r="BA1520" s="44">
        <f>IF(AG1520="",0,IF(ISTEXT(AG1520),H1520*VALUE(SUBSTITUTE(AG1520,"%",""))/100,H1520*AG1520))-Tabela1[[#This Row],[PESO EXPEDIDO2]]</f>
        <v>0</v>
      </c>
      <c r="BB1520" s="44">
        <f t="shared" si="210"/>
        <v>0</v>
      </c>
      <c r="BC1520" s="44">
        <f t="shared" si="211"/>
        <v>0</v>
      </c>
      <c r="BD1520" s="44"/>
    </row>
    <row r="1521" spans="1:56" ht="15.75" hidden="1" customHeight="1" x14ac:dyDescent="0.25">
      <c r="A1521" s="6"/>
      <c r="B1521" s="22"/>
      <c r="C1521" s="7"/>
      <c r="D1521" s="46"/>
      <c r="E1521" s="7"/>
      <c r="F1521" s="7"/>
      <c r="G1521" s="44"/>
      <c r="H1521" s="41">
        <f>Tabela1[[#This Row],[PESO UNI]]*Tabela1[[#This Row],[QTE]]</f>
        <v>0</v>
      </c>
      <c r="I1521" s="7"/>
      <c r="J1521" s="8"/>
      <c r="K1521" s="8"/>
      <c r="L1521" s="9"/>
      <c r="M1521" s="10"/>
      <c r="N1521" s="8"/>
      <c r="O1521" s="12"/>
      <c r="P1521" s="13"/>
      <c r="Q1521" s="14">
        <f>Tabela1[[#This Row],[QTDE/ Fabricação]]-Tabela1[[#This Row],[QTE]]</f>
        <v>0</v>
      </c>
      <c r="R1521" s="19">
        <f t="shared" si="206"/>
        <v>0</v>
      </c>
      <c r="S1521" s="19">
        <f t="shared" si="205"/>
        <v>0</v>
      </c>
      <c r="T1521" s="20">
        <f t="shared" si="207"/>
        <v>0</v>
      </c>
      <c r="U1521" s="17">
        <f>IFERROR(SUMIF('LISTA DE EMBARQUE'!B:B,MICRO!E:E,'LISTA DE EMBARQUE'!G:G),"")</f>
        <v>0</v>
      </c>
      <c r="V1521" s="12" t="str">
        <f>IFERROR(VLOOKUP(Tabela1[[#This Row],[COD.MDE]],'LISTA DE EMBARQUE'!B:L,11,0),"")</f>
        <v/>
      </c>
      <c r="W1521" s="13" t="str">
        <f>IFERROR(COUNTIF(#REF!,Tabela1[[#This Row],[Colunas5]]),"")</f>
        <v/>
      </c>
      <c r="X1521" s="14">
        <f>Tabela1[[#This Row],[QIANTIDADE EXPEDIDA]]*Tabela1[[#This Row],[PESO UNI]]</f>
        <v>0</v>
      </c>
      <c r="Y1521" s="14">
        <f t="shared" si="208"/>
        <v>0</v>
      </c>
      <c r="Z1521" s="21">
        <f>Tabela1[[#This Row],[PESO TOTAL]]-Tabela1[[#This Row],[Peso Expedido]]</f>
        <v>0</v>
      </c>
      <c r="AA1521" s="18"/>
      <c r="AB1521" s="40"/>
      <c r="AC1521" s="40"/>
      <c r="AD1521" s="40"/>
      <c r="AE1521" s="40"/>
      <c r="AF1521" s="40"/>
      <c r="AG1521" s="40"/>
      <c r="AH1521" s="40"/>
      <c r="AI1521" s="40" t="str">
        <f t="shared" si="212"/>
        <v>ok</v>
      </c>
      <c r="AJ1521"/>
      <c r="AK1521" t="str">
        <f>Tabela1[[#This Row],[Coluna1]]&amp;Tabela1[[#This Row],[PEDIDO]]</f>
        <v/>
      </c>
      <c r="AL1521"/>
      <c r="AM1521"/>
      <c r="AN1521"/>
      <c r="AO1521" t="str">
        <f t="shared" si="209"/>
        <v>/</v>
      </c>
      <c r="AP1521" t="str">
        <f>Tabela1[[#This Row],[TAG]]&amp;Tabela1[[#This Row],[PEDIDO]]&amp;Tabela1[[#This Row],[PRODUTO]]</f>
        <v/>
      </c>
      <c r="AQ1521" s="23" t="str">
        <f>Tabela1[[#This Row],[PRODUTO]]&amp;Tabela1[[#This Row],[TAG]]</f>
        <v/>
      </c>
      <c r="AR1521" s="183">
        <f>Tabela1[[#This Row],[PESO TOTAL]]*Tabela1[[#This Row],[MATÉRIA PRIMA]]</f>
        <v>0</v>
      </c>
      <c r="AS1521" s="28">
        <f>Tabela1[[#This Row],[PESO TOTAL]]*Tabela1[[#This Row],[PREPARAÇÃO ]]</f>
        <v>0</v>
      </c>
      <c r="AT1521" s="28">
        <f>Tabela1[[#This Row],[PESO TOTAL]]*Tabela1[[#This Row],[CALDEIRARIA]]</f>
        <v>0</v>
      </c>
      <c r="AU1521" s="28">
        <f>Tabela1[[#This Row],[PESO TOTAL]]*Tabela1[[#This Row],[SOLDA]]</f>
        <v>0</v>
      </c>
      <c r="AV1521" s="28">
        <f>Tabela1[[#This Row],[PESO TOTAL]]*Tabela1[[#This Row],[ACABAMENTO]]</f>
        <v>0</v>
      </c>
      <c r="AW1521" s="28">
        <f>Tabela1[[#This Row],[PESO TOTAL]]*Tabela1[[#This Row],[PRONTO ACABADO]]</f>
        <v>0</v>
      </c>
      <c r="AX1521" s="28">
        <f>Tabela1[[#This Row],[PESO TOTAL]]*Tabela1[[#This Row],[EXPEDIÇÃO ]]</f>
        <v>0</v>
      </c>
      <c r="AY1521" s="28" t="str">
        <f>Tabela1[[#This Row],[PEDIDO]]&amp;Tabela1[[#This Row],[PRODUTO]]</f>
        <v/>
      </c>
      <c r="AZ1521" s="44">
        <f>IF(AF1521="",0,IF(ISTEXT(AF1521),H1521*VALUE(SUBSTITUTE(AF1521,"%",""))/100,H1521*AF1521))-Tabela1[[#This Row],[PRONTO ACABADO2]]</f>
        <v>0</v>
      </c>
      <c r="BA1521" s="44">
        <f>IF(AG1521="",0,IF(ISTEXT(AG1521),H1521*VALUE(SUBSTITUTE(AG1521,"%",""))/100,H1521*AG1521))-Tabela1[[#This Row],[PESO EXPEDIDO2]]</f>
        <v>0</v>
      </c>
      <c r="BB1521" s="44">
        <f t="shared" si="210"/>
        <v>0</v>
      </c>
      <c r="BC1521" s="44">
        <f t="shared" si="211"/>
        <v>0</v>
      </c>
      <c r="BD1521" s="44"/>
    </row>
    <row r="1522" spans="1:56" ht="15.75" hidden="1" customHeight="1" x14ac:dyDescent="0.25">
      <c r="A1522" s="6"/>
      <c r="B1522" s="22"/>
      <c r="C1522" s="7"/>
      <c r="D1522" s="46"/>
      <c r="E1522" s="7"/>
      <c r="F1522" s="7"/>
      <c r="G1522" s="44"/>
      <c r="H1522" s="41">
        <f>Tabela1[[#This Row],[PESO UNI]]*Tabela1[[#This Row],[QTE]]</f>
        <v>0</v>
      </c>
      <c r="I1522" s="7"/>
      <c r="J1522" s="8"/>
      <c r="K1522" s="8"/>
      <c r="L1522" s="9"/>
      <c r="M1522" s="10"/>
      <c r="N1522" s="8"/>
      <c r="O1522" s="12"/>
      <c r="P1522" s="13"/>
      <c r="Q1522" s="14">
        <f>Tabela1[[#This Row],[QTDE/ Fabricação]]-Tabela1[[#This Row],[QTE]]</f>
        <v>0</v>
      </c>
      <c r="R1522" s="19">
        <f t="shared" si="206"/>
        <v>0</v>
      </c>
      <c r="S1522" s="19">
        <f t="shared" si="205"/>
        <v>0</v>
      </c>
      <c r="T1522" s="20">
        <f t="shared" si="207"/>
        <v>0</v>
      </c>
      <c r="U1522" s="17">
        <f>IFERROR(SUMIF('LISTA DE EMBARQUE'!B:B,MICRO!E:E,'LISTA DE EMBARQUE'!G:G),"")</f>
        <v>0</v>
      </c>
      <c r="V1522" s="12" t="str">
        <f>IFERROR(VLOOKUP(Tabela1[[#This Row],[COD.MDE]],'LISTA DE EMBARQUE'!B:L,11,0),"")</f>
        <v/>
      </c>
      <c r="W1522" s="13" t="str">
        <f>IFERROR(COUNTIF(#REF!,Tabela1[[#This Row],[Colunas5]]),"")</f>
        <v/>
      </c>
      <c r="X1522" s="14">
        <f>Tabela1[[#This Row],[QIANTIDADE EXPEDIDA]]*Tabela1[[#This Row],[PESO UNI]]</f>
        <v>0</v>
      </c>
      <c r="Y1522" s="14">
        <f t="shared" si="208"/>
        <v>0</v>
      </c>
      <c r="Z1522" s="21">
        <f>Tabela1[[#This Row],[PESO TOTAL]]-Tabela1[[#This Row],[Peso Expedido]]</f>
        <v>0</v>
      </c>
      <c r="AA1522" s="18"/>
      <c r="AB1522" s="40"/>
      <c r="AC1522" s="40"/>
      <c r="AD1522" s="40"/>
      <c r="AE1522" s="40"/>
      <c r="AF1522" s="40"/>
      <c r="AG1522" s="40"/>
      <c r="AH1522" s="40"/>
      <c r="AI1522" s="40" t="str">
        <f t="shared" si="212"/>
        <v>ok</v>
      </c>
      <c r="AJ1522"/>
      <c r="AK1522" t="str">
        <f>Tabela1[[#This Row],[Coluna1]]&amp;Tabela1[[#This Row],[PEDIDO]]</f>
        <v/>
      </c>
      <c r="AL1522"/>
      <c r="AM1522"/>
      <c r="AN1522"/>
      <c r="AO1522" t="str">
        <f t="shared" si="209"/>
        <v>/</v>
      </c>
      <c r="AP1522" t="str">
        <f>Tabela1[[#This Row],[TAG]]&amp;Tabela1[[#This Row],[PEDIDO]]&amp;Tabela1[[#This Row],[PRODUTO]]</f>
        <v/>
      </c>
      <c r="AQ1522" s="23" t="str">
        <f>Tabela1[[#This Row],[PRODUTO]]&amp;Tabela1[[#This Row],[TAG]]</f>
        <v/>
      </c>
      <c r="AR1522" s="183">
        <f>Tabela1[[#This Row],[PESO TOTAL]]*Tabela1[[#This Row],[MATÉRIA PRIMA]]</f>
        <v>0</v>
      </c>
      <c r="AS1522" s="28">
        <f>Tabela1[[#This Row],[PESO TOTAL]]*Tabela1[[#This Row],[PREPARAÇÃO ]]</f>
        <v>0</v>
      </c>
      <c r="AT1522" s="28">
        <f>Tabela1[[#This Row],[PESO TOTAL]]*Tabela1[[#This Row],[CALDEIRARIA]]</f>
        <v>0</v>
      </c>
      <c r="AU1522" s="28">
        <f>Tabela1[[#This Row],[PESO TOTAL]]*Tabela1[[#This Row],[SOLDA]]</f>
        <v>0</v>
      </c>
      <c r="AV1522" s="28">
        <f>Tabela1[[#This Row],[PESO TOTAL]]*Tabela1[[#This Row],[ACABAMENTO]]</f>
        <v>0</v>
      </c>
      <c r="AW1522" s="28">
        <f>Tabela1[[#This Row],[PESO TOTAL]]*Tabela1[[#This Row],[PRONTO ACABADO]]</f>
        <v>0</v>
      </c>
      <c r="AX1522" s="28">
        <f>Tabela1[[#This Row],[PESO TOTAL]]*Tabela1[[#This Row],[EXPEDIÇÃO ]]</f>
        <v>0</v>
      </c>
      <c r="AY1522" s="28" t="str">
        <f>Tabela1[[#This Row],[PEDIDO]]&amp;Tabela1[[#This Row],[PRODUTO]]</f>
        <v/>
      </c>
      <c r="AZ1522" s="44">
        <f>IF(AF1522="",0,IF(ISTEXT(AF1522),H1522*VALUE(SUBSTITUTE(AF1522,"%",""))/100,H1522*AF1522))-Tabela1[[#This Row],[PRONTO ACABADO2]]</f>
        <v>0</v>
      </c>
      <c r="BA1522" s="44">
        <f>IF(AG1522="",0,IF(ISTEXT(AG1522),H1522*VALUE(SUBSTITUTE(AG1522,"%",""))/100,H1522*AG1522))-Tabela1[[#This Row],[PESO EXPEDIDO2]]</f>
        <v>0</v>
      </c>
      <c r="BB1522" s="44">
        <f t="shared" si="210"/>
        <v>0</v>
      </c>
      <c r="BC1522" s="44">
        <f t="shared" si="211"/>
        <v>0</v>
      </c>
      <c r="BD1522" s="44"/>
    </row>
    <row r="1523" spans="1:56" ht="15.75" hidden="1" customHeight="1" x14ac:dyDescent="0.25">
      <c r="A1523" s="6"/>
      <c r="B1523" s="22"/>
      <c r="C1523" s="7"/>
      <c r="D1523" s="46"/>
      <c r="E1523" s="7"/>
      <c r="F1523" s="7"/>
      <c r="G1523" s="44"/>
      <c r="H1523" s="41">
        <f>Tabela1[[#This Row],[PESO UNI]]*Tabela1[[#This Row],[QTE]]</f>
        <v>0</v>
      </c>
      <c r="I1523" s="7"/>
      <c r="J1523" s="8"/>
      <c r="K1523" s="8"/>
      <c r="L1523" s="9"/>
      <c r="M1523" s="10"/>
      <c r="N1523" s="8"/>
      <c r="O1523" s="12"/>
      <c r="P1523" s="13"/>
      <c r="Q1523" s="14">
        <f>Tabela1[[#This Row],[QTDE/ Fabricação]]-Tabela1[[#This Row],[QTE]]</f>
        <v>0</v>
      </c>
      <c r="R1523" s="19">
        <f t="shared" si="206"/>
        <v>0</v>
      </c>
      <c r="S1523" s="19">
        <f t="shared" si="205"/>
        <v>0</v>
      </c>
      <c r="T1523" s="20">
        <f t="shared" si="207"/>
        <v>0</v>
      </c>
      <c r="U1523" s="17">
        <f>IFERROR(SUMIF('LISTA DE EMBARQUE'!B:B,MICRO!E:E,'LISTA DE EMBARQUE'!G:G),"")</f>
        <v>0</v>
      </c>
      <c r="V1523" s="12" t="str">
        <f>IFERROR(VLOOKUP(Tabela1[[#This Row],[COD.MDE]],'LISTA DE EMBARQUE'!B:L,11,0),"")</f>
        <v/>
      </c>
      <c r="W1523" s="13" t="str">
        <f>IFERROR(COUNTIF(#REF!,Tabela1[[#This Row],[Colunas5]]),"")</f>
        <v/>
      </c>
      <c r="X1523" s="14">
        <f>Tabela1[[#This Row],[QIANTIDADE EXPEDIDA]]*Tabela1[[#This Row],[PESO UNI]]</f>
        <v>0</v>
      </c>
      <c r="Y1523" s="14">
        <f t="shared" si="208"/>
        <v>0</v>
      </c>
      <c r="Z1523" s="21">
        <f>Tabela1[[#This Row],[PESO TOTAL]]-Tabela1[[#This Row],[Peso Expedido]]</f>
        <v>0</v>
      </c>
      <c r="AA1523" s="18"/>
      <c r="AB1523" s="40"/>
      <c r="AC1523" s="40"/>
      <c r="AD1523" s="40"/>
      <c r="AE1523" s="40"/>
      <c r="AF1523" s="40"/>
      <c r="AG1523" s="40"/>
      <c r="AH1523" s="40"/>
      <c r="AI1523" s="40" t="str">
        <f t="shared" si="212"/>
        <v>ok</v>
      </c>
      <c r="AJ1523"/>
      <c r="AK1523" t="str">
        <f>Tabela1[[#This Row],[Coluna1]]&amp;Tabela1[[#This Row],[PEDIDO]]</f>
        <v/>
      </c>
      <c r="AL1523"/>
      <c r="AM1523"/>
      <c r="AN1523"/>
      <c r="AO1523" t="str">
        <f t="shared" si="209"/>
        <v>/</v>
      </c>
      <c r="AP1523" t="str">
        <f>Tabela1[[#This Row],[TAG]]&amp;Tabela1[[#This Row],[PEDIDO]]&amp;Tabela1[[#This Row],[PRODUTO]]</f>
        <v/>
      </c>
      <c r="AQ1523" s="23" t="str">
        <f>Tabela1[[#This Row],[PRODUTO]]&amp;Tabela1[[#This Row],[TAG]]</f>
        <v/>
      </c>
      <c r="AR1523" s="183">
        <f>Tabela1[[#This Row],[PESO TOTAL]]*Tabela1[[#This Row],[MATÉRIA PRIMA]]</f>
        <v>0</v>
      </c>
      <c r="AS1523" s="28">
        <f>Tabela1[[#This Row],[PESO TOTAL]]*Tabela1[[#This Row],[PREPARAÇÃO ]]</f>
        <v>0</v>
      </c>
      <c r="AT1523" s="28">
        <f>Tabela1[[#This Row],[PESO TOTAL]]*Tabela1[[#This Row],[CALDEIRARIA]]</f>
        <v>0</v>
      </c>
      <c r="AU1523" s="28">
        <f>Tabela1[[#This Row],[PESO TOTAL]]*Tabela1[[#This Row],[SOLDA]]</f>
        <v>0</v>
      </c>
      <c r="AV1523" s="28">
        <f>Tabela1[[#This Row],[PESO TOTAL]]*Tabela1[[#This Row],[ACABAMENTO]]</f>
        <v>0</v>
      </c>
      <c r="AW1523" s="28">
        <f>Tabela1[[#This Row],[PESO TOTAL]]*Tabela1[[#This Row],[PRONTO ACABADO]]</f>
        <v>0</v>
      </c>
      <c r="AX1523" s="28">
        <f>Tabela1[[#This Row],[PESO TOTAL]]*Tabela1[[#This Row],[EXPEDIÇÃO ]]</f>
        <v>0</v>
      </c>
      <c r="AY1523" s="28" t="str">
        <f>Tabela1[[#This Row],[PEDIDO]]&amp;Tabela1[[#This Row],[PRODUTO]]</f>
        <v/>
      </c>
      <c r="AZ1523" s="44">
        <f>IF(AF1523="",0,IF(ISTEXT(AF1523),H1523*VALUE(SUBSTITUTE(AF1523,"%",""))/100,H1523*AF1523))-Tabela1[[#This Row],[PRONTO ACABADO2]]</f>
        <v>0</v>
      </c>
      <c r="BA1523" s="44">
        <f>IF(AG1523="",0,IF(ISTEXT(AG1523),H1523*VALUE(SUBSTITUTE(AG1523,"%",""))/100,H1523*AG1523))-Tabela1[[#This Row],[PESO EXPEDIDO2]]</f>
        <v>0</v>
      </c>
      <c r="BB1523" s="44">
        <f t="shared" si="210"/>
        <v>0</v>
      </c>
      <c r="BC1523" s="44">
        <f t="shared" si="211"/>
        <v>0</v>
      </c>
      <c r="BD1523" s="44"/>
    </row>
    <row r="1524" spans="1:56" ht="15.75" hidden="1" customHeight="1" x14ac:dyDescent="0.25">
      <c r="A1524" s="6"/>
      <c r="B1524" s="22"/>
      <c r="C1524" s="7"/>
      <c r="D1524" s="46"/>
      <c r="E1524" s="7"/>
      <c r="F1524" s="7"/>
      <c r="G1524" s="44"/>
      <c r="H1524" s="41">
        <f>Tabela1[[#This Row],[PESO UNI]]*Tabela1[[#This Row],[QTE]]</f>
        <v>0</v>
      </c>
      <c r="I1524" s="7"/>
      <c r="J1524" s="8"/>
      <c r="K1524" s="8"/>
      <c r="L1524" s="9"/>
      <c r="M1524" s="10"/>
      <c r="N1524" s="8"/>
      <c r="O1524" s="12"/>
      <c r="P1524" s="13"/>
      <c r="Q1524" s="14">
        <f>Tabela1[[#This Row],[QTDE/ Fabricação]]-Tabela1[[#This Row],[QTE]]</f>
        <v>0</v>
      </c>
      <c r="R1524" s="19">
        <f t="shared" si="206"/>
        <v>0</v>
      </c>
      <c r="S1524" s="19">
        <f t="shared" si="205"/>
        <v>0</v>
      </c>
      <c r="T1524" s="20">
        <f t="shared" si="207"/>
        <v>0</v>
      </c>
      <c r="U1524" s="17">
        <f>IFERROR(SUMIF('LISTA DE EMBARQUE'!B:B,MICRO!E:E,'LISTA DE EMBARQUE'!G:G),"")</f>
        <v>0</v>
      </c>
      <c r="V1524" s="12" t="str">
        <f>IFERROR(VLOOKUP(Tabela1[[#This Row],[COD.MDE]],'LISTA DE EMBARQUE'!B:L,11,0),"")</f>
        <v/>
      </c>
      <c r="W1524" s="13" t="str">
        <f>IFERROR(COUNTIF(#REF!,Tabela1[[#This Row],[Colunas5]]),"")</f>
        <v/>
      </c>
      <c r="X1524" s="14">
        <f>Tabela1[[#This Row],[QIANTIDADE EXPEDIDA]]*Tabela1[[#This Row],[PESO UNI]]</f>
        <v>0</v>
      </c>
      <c r="Y1524" s="14">
        <f t="shared" si="208"/>
        <v>0</v>
      </c>
      <c r="Z1524" s="21">
        <f>Tabela1[[#This Row],[PESO TOTAL]]-Tabela1[[#This Row],[Peso Expedido]]</f>
        <v>0</v>
      </c>
      <c r="AA1524" s="18"/>
      <c r="AB1524" s="40"/>
      <c r="AC1524" s="40"/>
      <c r="AD1524" s="40"/>
      <c r="AE1524" s="40"/>
      <c r="AF1524" s="40"/>
      <c r="AG1524" s="40"/>
      <c r="AH1524" s="40"/>
      <c r="AI1524" s="40" t="str">
        <f t="shared" si="212"/>
        <v>ok</v>
      </c>
      <c r="AJ1524"/>
      <c r="AK1524" t="str">
        <f>Tabela1[[#This Row],[Coluna1]]&amp;Tabela1[[#This Row],[PEDIDO]]</f>
        <v/>
      </c>
      <c r="AL1524"/>
      <c r="AM1524"/>
      <c r="AN1524"/>
      <c r="AO1524" t="str">
        <f t="shared" si="209"/>
        <v>/</v>
      </c>
      <c r="AP1524" t="str">
        <f>Tabela1[[#This Row],[TAG]]&amp;Tabela1[[#This Row],[PEDIDO]]&amp;Tabela1[[#This Row],[PRODUTO]]</f>
        <v/>
      </c>
      <c r="AQ1524" s="23" t="str">
        <f>Tabela1[[#This Row],[PRODUTO]]&amp;Tabela1[[#This Row],[TAG]]</f>
        <v/>
      </c>
      <c r="AR1524" s="183">
        <f>Tabela1[[#This Row],[PESO TOTAL]]*Tabela1[[#This Row],[MATÉRIA PRIMA]]</f>
        <v>0</v>
      </c>
      <c r="AS1524" s="28">
        <f>Tabela1[[#This Row],[PESO TOTAL]]*Tabela1[[#This Row],[PREPARAÇÃO ]]</f>
        <v>0</v>
      </c>
      <c r="AT1524" s="28">
        <f>Tabela1[[#This Row],[PESO TOTAL]]*Tabela1[[#This Row],[CALDEIRARIA]]</f>
        <v>0</v>
      </c>
      <c r="AU1524" s="28">
        <f>Tabela1[[#This Row],[PESO TOTAL]]*Tabela1[[#This Row],[SOLDA]]</f>
        <v>0</v>
      </c>
      <c r="AV1524" s="28">
        <f>Tabela1[[#This Row],[PESO TOTAL]]*Tabela1[[#This Row],[ACABAMENTO]]</f>
        <v>0</v>
      </c>
      <c r="AW1524" s="28">
        <f>Tabela1[[#This Row],[PESO TOTAL]]*Tabela1[[#This Row],[PRONTO ACABADO]]</f>
        <v>0</v>
      </c>
      <c r="AX1524" s="28">
        <f>Tabela1[[#This Row],[PESO TOTAL]]*Tabela1[[#This Row],[EXPEDIÇÃO ]]</f>
        <v>0</v>
      </c>
      <c r="AY1524" s="28" t="str">
        <f>Tabela1[[#This Row],[PEDIDO]]&amp;Tabela1[[#This Row],[PRODUTO]]</f>
        <v/>
      </c>
      <c r="AZ1524" s="44">
        <f>IF(AF1524="",0,IF(ISTEXT(AF1524),H1524*VALUE(SUBSTITUTE(AF1524,"%",""))/100,H1524*AF1524))-Tabela1[[#This Row],[PRONTO ACABADO2]]</f>
        <v>0</v>
      </c>
      <c r="BA1524" s="44">
        <f>IF(AG1524="",0,IF(ISTEXT(AG1524),H1524*VALUE(SUBSTITUTE(AG1524,"%",""))/100,H1524*AG1524))-Tabela1[[#This Row],[PESO EXPEDIDO2]]</f>
        <v>0</v>
      </c>
      <c r="BB1524" s="44">
        <f t="shared" si="210"/>
        <v>0</v>
      </c>
      <c r="BC1524" s="44">
        <f t="shared" si="211"/>
        <v>0</v>
      </c>
      <c r="BD1524" s="44"/>
    </row>
    <row r="1525" spans="1:56" ht="15.75" hidden="1" customHeight="1" x14ac:dyDescent="0.25">
      <c r="A1525" s="6"/>
      <c r="B1525" s="22"/>
      <c r="C1525" s="7"/>
      <c r="D1525" s="46"/>
      <c r="E1525" s="7"/>
      <c r="F1525" s="7"/>
      <c r="G1525" s="44"/>
      <c r="H1525" s="41">
        <f>Tabela1[[#This Row],[PESO UNI]]*Tabela1[[#This Row],[QTE]]</f>
        <v>0</v>
      </c>
      <c r="I1525" s="7"/>
      <c r="J1525" s="8"/>
      <c r="K1525" s="8"/>
      <c r="L1525" s="9"/>
      <c r="M1525" s="10"/>
      <c r="N1525" s="8"/>
      <c r="O1525" s="12"/>
      <c r="P1525" s="13"/>
      <c r="Q1525" s="14">
        <f>Tabela1[[#This Row],[QTDE/ Fabricação]]-Tabela1[[#This Row],[QTE]]</f>
        <v>0</v>
      </c>
      <c r="R1525" s="19">
        <f t="shared" si="206"/>
        <v>0</v>
      </c>
      <c r="S1525" s="19">
        <f t="shared" si="205"/>
        <v>0</v>
      </c>
      <c r="T1525" s="20">
        <f t="shared" si="207"/>
        <v>0</v>
      </c>
      <c r="U1525" s="17">
        <f>IFERROR(SUMIF('LISTA DE EMBARQUE'!B:B,MICRO!E:E,'LISTA DE EMBARQUE'!G:G),"")</f>
        <v>0</v>
      </c>
      <c r="V1525" s="12" t="str">
        <f>IFERROR(VLOOKUP(Tabela1[[#This Row],[COD.MDE]],'LISTA DE EMBARQUE'!B:L,11,0),"")</f>
        <v/>
      </c>
      <c r="W1525" s="13" t="str">
        <f>IFERROR(COUNTIF(#REF!,Tabela1[[#This Row],[Colunas5]]),"")</f>
        <v/>
      </c>
      <c r="X1525" s="14">
        <f>Tabela1[[#This Row],[QIANTIDADE EXPEDIDA]]*Tabela1[[#This Row],[PESO UNI]]</f>
        <v>0</v>
      </c>
      <c r="Y1525" s="14">
        <f t="shared" si="208"/>
        <v>0</v>
      </c>
      <c r="Z1525" s="21">
        <f>Tabela1[[#This Row],[PESO TOTAL]]-Tabela1[[#This Row],[Peso Expedido]]</f>
        <v>0</v>
      </c>
      <c r="AA1525" s="18"/>
      <c r="AB1525" s="40"/>
      <c r="AC1525" s="40"/>
      <c r="AD1525" s="40"/>
      <c r="AE1525" s="40"/>
      <c r="AF1525" s="40"/>
      <c r="AG1525" s="40"/>
      <c r="AH1525" s="40"/>
      <c r="AI1525" s="40" t="str">
        <f t="shared" si="212"/>
        <v>ok</v>
      </c>
      <c r="AJ1525"/>
      <c r="AK1525" t="str">
        <f>Tabela1[[#This Row],[Coluna1]]&amp;Tabela1[[#This Row],[PEDIDO]]</f>
        <v/>
      </c>
      <c r="AL1525"/>
      <c r="AM1525"/>
      <c r="AN1525"/>
      <c r="AO1525" t="str">
        <f t="shared" si="209"/>
        <v>/</v>
      </c>
      <c r="AP1525" t="str">
        <f>Tabela1[[#This Row],[TAG]]&amp;Tabela1[[#This Row],[PEDIDO]]&amp;Tabela1[[#This Row],[PRODUTO]]</f>
        <v/>
      </c>
      <c r="AQ1525" s="23" t="str">
        <f>Tabela1[[#This Row],[PRODUTO]]&amp;Tabela1[[#This Row],[TAG]]</f>
        <v/>
      </c>
      <c r="AR1525" s="183">
        <f>Tabela1[[#This Row],[PESO TOTAL]]*Tabela1[[#This Row],[MATÉRIA PRIMA]]</f>
        <v>0</v>
      </c>
      <c r="AS1525" s="28">
        <f>Tabela1[[#This Row],[PESO TOTAL]]*Tabela1[[#This Row],[PREPARAÇÃO ]]</f>
        <v>0</v>
      </c>
      <c r="AT1525" s="28">
        <f>Tabela1[[#This Row],[PESO TOTAL]]*Tabela1[[#This Row],[CALDEIRARIA]]</f>
        <v>0</v>
      </c>
      <c r="AU1525" s="28">
        <f>Tabela1[[#This Row],[PESO TOTAL]]*Tabela1[[#This Row],[SOLDA]]</f>
        <v>0</v>
      </c>
      <c r="AV1525" s="28">
        <f>Tabela1[[#This Row],[PESO TOTAL]]*Tabela1[[#This Row],[ACABAMENTO]]</f>
        <v>0</v>
      </c>
      <c r="AW1525" s="28">
        <f>Tabela1[[#This Row],[PESO TOTAL]]*Tabela1[[#This Row],[PRONTO ACABADO]]</f>
        <v>0</v>
      </c>
      <c r="AX1525" s="28">
        <f>Tabela1[[#This Row],[PESO TOTAL]]*Tabela1[[#This Row],[EXPEDIÇÃO ]]</f>
        <v>0</v>
      </c>
      <c r="AY1525" s="28" t="str">
        <f>Tabela1[[#This Row],[PEDIDO]]&amp;Tabela1[[#This Row],[PRODUTO]]</f>
        <v/>
      </c>
      <c r="AZ1525" s="44">
        <f>IF(AF1525="",0,IF(ISTEXT(AF1525),H1525*VALUE(SUBSTITUTE(AF1525,"%",""))/100,H1525*AF1525))-Tabela1[[#This Row],[PRONTO ACABADO2]]</f>
        <v>0</v>
      </c>
      <c r="BA1525" s="44">
        <f>IF(AG1525="",0,IF(ISTEXT(AG1525),H1525*VALUE(SUBSTITUTE(AG1525,"%",""))/100,H1525*AG1525))-Tabela1[[#This Row],[PESO EXPEDIDO2]]</f>
        <v>0</v>
      </c>
      <c r="BB1525" s="44">
        <f t="shared" si="210"/>
        <v>0</v>
      </c>
      <c r="BC1525" s="44">
        <f t="shared" si="211"/>
        <v>0</v>
      </c>
      <c r="BD1525" s="44"/>
    </row>
    <row r="1526" spans="1:56" ht="15.75" hidden="1" customHeight="1" x14ac:dyDescent="0.25">
      <c r="A1526" s="6"/>
      <c r="B1526" s="22"/>
      <c r="C1526" s="7"/>
      <c r="D1526" s="46"/>
      <c r="E1526" s="7"/>
      <c r="F1526" s="7"/>
      <c r="G1526" s="44"/>
      <c r="H1526" s="41">
        <f>Tabela1[[#This Row],[PESO UNI]]*Tabela1[[#This Row],[QTE]]</f>
        <v>0</v>
      </c>
      <c r="I1526" s="7"/>
      <c r="J1526" s="8"/>
      <c r="K1526" s="8"/>
      <c r="L1526" s="9"/>
      <c r="M1526" s="10"/>
      <c r="N1526" s="8"/>
      <c r="O1526" s="12"/>
      <c r="P1526" s="13"/>
      <c r="Q1526" s="14">
        <f>Tabela1[[#This Row],[QTDE/ Fabricação]]-Tabela1[[#This Row],[QTE]]</f>
        <v>0</v>
      </c>
      <c r="R1526" s="19">
        <f t="shared" si="206"/>
        <v>0</v>
      </c>
      <c r="S1526" s="19">
        <f t="shared" si="205"/>
        <v>0</v>
      </c>
      <c r="T1526" s="20">
        <f t="shared" si="207"/>
        <v>0</v>
      </c>
      <c r="U1526" s="17">
        <f>IFERROR(SUMIF('LISTA DE EMBARQUE'!B:B,MICRO!E:E,'LISTA DE EMBARQUE'!G:G),"")</f>
        <v>0</v>
      </c>
      <c r="V1526" s="12" t="str">
        <f>IFERROR(VLOOKUP(Tabela1[[#This Row],[COD.MDE]],'LISTA DE EMBARQUE'!B:L,11,0),"")</f>
        <v/>
      </c>
      <c r="W1526" s="13" t="str">
        <f>IFERROR(COUNTIF(#REF!,Tabela1[[#This Row],[Colunas5]]),"")</f>
        <v/>
      </c>
      <c r="X1526" s="14">
        <f>Tabela1[[#This Row],[QIANTIDADE EXPEDIDA]]*Tabela1[[#This Row],[PESO UNI]]</f>
        <v>0</v>
      </c>
      <c r="Y1526" s="14">
        <f t="shared" si="208"/>
        <v>0</v>
      </c>
      <c r="Z1526" s="21">
        <f>Tabela1[[#This Row],[PESO TOTAL]]-Tabela1[[#This Row],[Peso Expedido]]</f>
        <v>0</v>
      </c>
      <c r="AA1526" s="18"/>
      <c r="AB1526" s="40"/>
      <c r="AC1526" s="40"/>
      <c r="AD1526" s="40"/>
      <c r="AE1526" s="40"/>
      <c r="AF1526" s="40"/>
      <c r="AG1526" s="40"/>
      <c r="AH1526" s="40"/>
      <c r="AI1526" s="40" t="str">
        <f t="shared" si="212"/>
        <v>ok</v>
      </c>
      <c r="AJ1526"/>
      <c r="AK1526" t="str">
        <f>Tabela1[[#This Row],[Coluna1]]&amp;Tabela1[[#This Row],[PEDIDO]]</f>
        <v/>
      </c>
      <c r="AL1526"/>
      <c r="AM1526"/>
      <c r="AN1526"/>
      <c r="AO1526" t="str">
        <f t="shared" si="209"/>
        <v>/</v>
      </c>
      <c r="AP1526" t="str">
        <f>Tabela1[[#This Row],[TAG]]&amp;Tabela1[[#This Row],[PEDIDO]]&amp;Tabela1[[#This Row],[PRODUTO]]</f>
        <v/>
      </c>
      <c r="AQ1526" s="23" t="str">
        <f>Tabela1[[#This Row],[PRODUTO]]&amp;Tabela1[[#This Row],[TAG]]</f>
        <v/>
      </c>
      <c r="AR1526" s="183">
        <f>Tabela1[[#This Row],[PESO TOTAL]]*Tabela1[[#This Row],[MATÉRIA PRIMA]]</f>
        <v>0</v>
      </c>
      <c r="AS1526" s="28">
        <f>Tabela1[[#This Row],[PESO TOTAL]]*Tabela1[[#This Row],[PREPARAÇÃO ]]</f>
        <v>0</v>
      </c>
      <c r="AT1526" s="28">
        <f>Tabela1[[#This Row],[PESO TOTAL]]*Tabela1[[#This Row],[CALDEIRARIA]]</f>
        <v>0</v>
      </c>
      <c r="AU1526" s="28">
        <f>Tabela1[[#This Row],[PESO TOTAL]]*Tabela1[[#This Row],[SOLDA]]</f>
        <v>0</v>
      </c>
      <c r="AV1526" s="28">
        <f>Tabela1[[#This Row],[PESO TOTAL]]*Tabela1[[#This Row],[ACABAMENTO]]</f>
        <v>0</v>
      </c>
      <c r="AW1526" s="28">
        <f>Tabela1[[#This Row],[PESO TOTAL]]*Tabela1[[#This Row],[PRONTO ACABADO]]</f>
        <v>0</v>
      </c>
      <c r="AX1526" s="28">
        <f>Tabela1[[#This Row],[PESO TOTAL]]*Tabela1[[#This Row],[EXPEDIÇÃO ]]</f>
        <v>0</v>
      </c>
      <c r="AY1526" s="28" t="str">
        <f>Tabela1[[#This Row],[PEDIDO]]&amp;Tabela1[[#This Row],[PRODUTO]]</f>
        <v/>
      </c>
      <c r="AZ1526" s="44">
        <f>IF(AF1526="",0,IF(ISTEXT(AF1526),H1526*VALUE(SUBSTITUTE(AF1526,"%",""))/100,H1526*AF1526))-Tabela1[[#This Row],[PRONTO ACABADO2]]</f>
        <v>0</v>
      </c>
      <c r="BA1526" s="44">
        <f>IF(AG1526="",0,IF(ISTEXT(AG1526),H1526*VALUE(SUBSTITUTE(AG1526,"%",""))/100,H1526*AG1526))-Tabela1[[#This Row],[PESO EXPEDIDO2]]</f>
        <v>0</v>
      </c>
      <c r="BB1526" s="44">
        <f t="shared" si="210"/>
        <v>0</v>
      </c>
      <c r="BC1526" s="44">
        <f t="shared" si="211"/>
        <v>0</v>
      </c>
      <c r="BD1526" s="44"/>
    </row>
    <row r="1527" spans="1:56" ht="15.75" hidden="1" customHeight="1" x14ac:dyDescent="0.25">
      <c r="A1527" s="6"/>
      <c r="B1527" s="22"/>
      <c r="C1527" s="7"/>
      <c r="D1527" s="46"/>
      <c r="E1527" s="7"/>
      <c r="F1527" s="7"/>
      <c r="G1527" s="44"/>
      <c r="H1527" s="41">
        <f>Tabela1[[#This Row],[PESO UNI]]*Tabela1[[#This Row],[QTE]]</f>
        <v>0</v>
      </c>
      <c r="I1527" s="7"/>
      <c r="J1527" s="8"/>
      <c r="K1527" s="8"/>
      <c r="L1527" s="9"/>
      <c r="M1527" s="10"/>
      <c r="N1527" s="8"/>
      <c r="O1527" s="12"/>
      <c r="P1527" s="13"/>
      <c r="Q1527" s="14">
        <f>Tabela1[[#This Row],[QTDE/ Fabricação]]-Tabela1[[#This Row],[QTE]]</f>
        <v>0</v>
      </c>
      <c r="R1527" s="19">
        <f t="shared" si="206"/>
        <v>0</v>
      </c>
      <c r="S1527" s="19">
        <f t="shared" si="205"/>
        <v>0</v>
      </c>
      <c r="T1527" s="20">
        <f t="shared" si="207"/>
        <v>0</v>
      </c>
      <c r="U1527" s="17">
        <f>IFERROR(SUMIF('LISTA DE EMBARQUE'!B:B,MICRO!E:E,'LISTA DE EMBARQUE'!G:G),"")</f>
        <v>0</v>
      </c>
      <c r="V1527" s="12" t="str">
        <f>IFERROR(VLOOKUP(Tabela1[[#This Row],[COD.MDE]],'LISTA DE EMBARQUE'!B:L,11,0),"")</f>
        <v/>
      </c>
      <c r="W1527" s="13" t="str">
        <f>IFERROR(COUNTIF(#REF!,Tabela1[[#This Row],[Colunas5]]),"")</f>
        <v/>
      </c>
      <c r="X1527" s="14">
        <f>Tabela1[[#This Row],[QIANTIDADE EXPEDIDA]]*Tabela1[[#This Row],[PESO UNI]]</f>
        <v>0</v>
      </c>
      <c r="Y1527" s="14">
        <f t="shared" si="208"/>
        <v>0</v>
      </c>
      <c r="Z1527" s="21">
        <f>Tabela1[[#This Row],[PESO TOTAL]]-Tabela1[[#This Row],[Peso Expedido]]</f>
        <v>0</v>
      </c>
      <c r="AA1527" s="18"/>
      <c r="AB1527" s="40"/>
      <c r="AC1527" s="40"/>
      <c r="AD1527" s="40"/>
      <c r="AE1527" s="40"/>
      <c r="AF1527" s="40"/>
      <c r="AG1527" s="40"/>
      <c r="AH1527" s="40"/>
      <c r="AI1527" s="40" t="str">
        <f t="shared" si="212"/>
        <v>ok</v>
      </c>
      <c r="AJ1527"/>
      <c r="AK1527" t="str">
        <f>Tabela1[[#This Row],[Coluna1]]&amp;Tabela1[[#This Row],[PEDIDO]]</f>
        <v/>
      </c>
      <c r="AL1527"/>
      <c r="AM1527"/>
      <c r="AN1527"/>
      <c r="AO1527" t="str">
        <f t="shared" si="209"/>
        <v>/</v>
      </c>
      <c r="AP1527" t="str">
        <f>Tabela1[[#This Row],[TAG]]&amp;Tabela1[[#This Row],[PEDIDO]]&amp;Tabela1[[#This Row],[PRODUTO]]</f>
        <v/>
      </c>
      <c r="AQ1527" s="23" t="str">
        <f>Tabela1[[#This Row],[PRODUTO]]&amp;Tabela1[[#This Row],[TAG]]</f>
        <v/>
      </c>
      <c r="AR1527" s="183">
        <f>Tabela1[[#This Row],[PESO TOTAL]]*Tabela1[[#This Row],[MATÉRIA PRIMA]]</f>
        <v>0</v>
      </c>
      <c r="AS1527" s="28">
        <f>Tabela1[[#This Row],[PESO TOTAL]]*Tabela1[[#This Row],[PREPARAÇÃO ]]</f>
        <v>0</v>
      </c>
      <c r="AT1527" s="28">
        <f>Tabela1[[#This Row],[PESO TOTAL]]*Tabela1[[#This Row],[CALDEIRARIA]]</f>
        <v>0</v>
      </c>
      <c r="AU1527" s="28">
        <f>Tabela1[[#This Row],[PESO TOTAL]]*Tabela1[[#This Row],[SOLDA]]</f>
        <v>0</v>
      </c>
      <c r="AV1527" s="28">
        <f>Tabela1[[#This Row],[PESO TOTAL]]*Tabela1[[#This Row],[ACABAMENTO]]</f>
        <v>0</v>
      </c>
      <c r="AW1527" s="28">
        <f>Tabela1[[#This Row],[PESO TOTAL]]*Tabela1[[#This Row],[PRONTO ACABADO]]</f>
        <v>0</v>
      </c>
      <c r="AX1527" s="28">
        <f>Tabela1[[#This Row],[PESO TOTAL]]*Tabela1[[#This Row],[EXPEDIÇÃO ]]</f>
        <v>0</v>
      </c>
      <c r="AY1527" s="28" t="str">
        <f>Tabela1[[#This Row],[PEDIDO]]&amp;Tabela1[[#This Row],[PRODUTO]]</f>
        <v/>
      </c>
      <c r="AZ1527" s="44">
        <f>IF(AF1527="",0,IF(ISTEXT(AF1527),H1527*VALUE(SUBSTITUTE(AF1527,"%",""))/100,H1527*AF1527))-Tabela1[[#This Row],[PRONTO ACABADO2]]</f>
        <v>0</v>
      </c>
      <c r="BA1527" s="44">
        <f>IF(AG1527="",0,IF(ISTEXT(AG1527),H1527*VALUE(SUBSTITUTE(AG1527,"%",""))/100,H1527*AG1527))-Tabela1[[#This Row],[PESO EXPEDIDO2]]</f>
        <v>0</v>
      </c>
      <c r="BB1527" s="44">
        <f t="shared" si="210"/>
        <v>0</v>
      </c>
      <c r="BC1527" s="44">
        <f t="shared" si="211"/>
        <v>0</v>
      </c>
      <c r="BD1527" s="44"/>
    </row>
    <row r="1528" spans="1:56" ht="15.75" hidden="1" customHeight="1" x14ac:dyDescent="0.25">
      <c r="A1528" s="6"/>
      <c r="B1528" s="22"/>
      <c r="C1528" s="7"/>
      <c r="D1528" s="46"/>
      <c r="E1528" s="7"/>
      <c r="F1528" s="7"/>
      <c r="G1528" s="44"/>
      <c r="H1528" s="41">
        <f>Tabela1[[#This Row],[PESO UNI]]*Tabela1[[#This Row],[QTE]]</f>
        <v>0</v>
      </c>
      <c r="I1528" s="7"/>
      <c r="J1528" s="8"/>
      <c r="K1528" s="8"/>
      <c r="L1528" s="9"/>
      <c r="M1528" s="10"/>
      <c r="N1528" s="8"/>
      <c r="O1528" s="12"/>
      <c r="P1528" s="13"/>
      <c r="Q1528" s="14">
        <f>Tabela1[[#This Row],[QTDE/ Fabricação]]-Tabela1[[#This Row],[QTE]]</f>
        <v>0</v>
      </c>
      <c r="R1528" s="19">
        <f t="shared" si="206"/>
        <v>0</v>
      </c>
      <c r="S1528" s="19">
        <f t="shared" si="205"/>
        <v>0</v>
      </c>
      <c r="T1528" s="20">
        <f t="shared" si="207"/>
        <v>0</v>
      </c>
      <c r="U1528" s="17">
        <f>IFERROR(SUMIF('LISTA DE EMBARQUE'!B:B,MICRO!E:E,'LISTA DE EMBARQUE'!G:G),"")</f>
        <v>0</v>
      </c>
      <c r="V1528" s="12" t="str">
        <f>IFERROR(VLOOKUP(Tabela1[[#This Row],[COD.MDE]],'LISTA DE EMBARQUE'!B:L,11,0),"")</f>
        <v/>
      </c>
      <c r="W1528" s="13" t="str">
        <f>IFERROR(COUNTIF(#REF!,Tabela1[[#This Row],[Colunas5]]),"")</f>
        <v/>
      </c>
      <c r="X1528" s="14">
        <f>Tabela1[[#This Row],[QIANTIDADE EXPEDIDA]]*Tabela1[[#This Row],[PESO UNI]]</f>
        <v>0</v>
      </c>
      <c r="Y1528" s="14">
        <f t="shared" si="208"/>
        <v>0</v>
      </c>
      <c r="Z1528" s="21">
        <f>Tabela1[[#This Row],[PESO TOTAL]]-Tabela1[[#This Row],[Peso Expedido]]</f>
        <v>0</v>
      </c>
      <c r="AA1528" s="18"/>
      <c r="AB1528" s="40"/>
      <c r="AC1528" s="40"/>
      <c r="AD1528" s="40"/>
      <c r="AE1528" s="40"/>
      <c r="AF1528" s="40"/>
      <c r="AG1528" s="40"/>
      <c r="AH1528" s="40"/>
      <c r="AI1528" s="40" t="str">
        <f t="shared" si="212"/>
        <v>ok</v>
      </c>
      <c r="AJ1528"/>
      <c r="AK1528" t="str">
        <f>Tabela1[[#This Row],[Coluna1]]&amp;Tabela1[[#This Row],[PEDIDO]]</f>
        <v/>
      </c>
      <c r="AL1528"/>
      <c r="AM1528"/>
      <c r="AN1528"/>
      <c r="AO1528" t="str">
        <f t="shared" si="209"/>
        <v>/</v>
      </c>
      <c r="AP1528" t="str">
        <f>Tabela1[[#This Row],[TAG]]&amp;Tabela1[[#This Row],[PEDIDO]]&amp;Tabela1[[#This Row],[PRODUTO]]</f>
        <v/>
      </c>
      <c r="AQ1528" s="23" t="str">
        <f>Tabela1[[#This Row],[PRODUTO]]&amp;Tabela1[[#This Row],[TAG]]</f>
        <v/>
      </c>
      <c r="AR1528" s="183">
        <f>Tabela1[[#This Row],[PESO TOTAL]]*Tabela1[[#This Row],[MATÉRIA PRIMA]]</f>
        <v>0</v>
      </c>
      <c r="AS1528" s="28">
        <f>Tabela1[[#This Row],[PESO TOTAL]]*Tabela1[[#This Row],[PREPARAÇÃO ]]</f>
        <v>0</v>
      </c>
      <c r="AT1528" s="28">
        <f>Tabela1[[#This Row],[PESO TOTAL]]*Tabela1[[#This Row],[CALDEIRARIA]]</f>
        <v>0</v>
      </c>
      <c r="AU1528" s="28">
        <f>Tabela1[[#This Row],[PESO TOTAL]]*Tabela1[[#This Row],[SOLDA]]</f>
        <v>0</v>
      </c>
      <c r="AV1528" s="28">
        <f>Tabela1[[#This Row],[PESO TOTAL]]*Tabela1[[#This Row],[ACABAMENTO]]</f>
        <v>0</v>
      </c>
      <c r="AW1528" s="28">
        <f>Tabela1[[#This Row],[PESO TOTAL]]*Tabela1[[#This Row],[PRONTO ACABADO]]</f>
        <v>0</v>
      </c>
      <c r="AX1528" s="28">
        <f>Tabela1[[#This Row],[PESO TOTAL]]*Tabela1[[#This Row],[EXPEDIÇÃO ]]</f>
        <v>0</v>
      </c>
      <c r="AY1528" s="28" t="str">
        <f>Tabela1[[#This Row],[PEDIDO]]&amp;Tabela1[[#This Row],[PRODUTO]]</f>
        <v/>
      </c>
      <c r="AZ1528" s="44">
        <f>IF(AF1528="",0,IF(ISTEXT(AF1528),H1528*VALUE(SUBSTITUTE(AF1528,"%",""))/100,H1528*AF1528))-Tabela1[[#This Row],[PRONTO ACABADO2]]</f>
        <v>0</v>
      </c>
      <c r="BA1528" s="44">
        <f>IF(AG1528="",0,IF(ISTEXT(AG1528),H1528*VALUE(SUBSTITUTE(AG1528,"%",""))/100,H1528*AG1528))-Tabela1[[#This Row],[PESO EXPEDIDO2]]</f>
        <v>0</v>
      </c>
      <c r="BB1528" s="44">
        <f t="shared" si="210"/>
        <v>0</v>
      </c>
      <c r="BC1528" s="44">
        <f t="shared" si="211"/>
        <v>0</v>
      </c>
      <c r="BD1528" s="44"/>
    </row>
    <row r="1529" spans="1:56" ht="15.75" hidden="1" customHeight="1" x14ac:dyDescent="0.25">
      <c r="A1529" s="6"/>
      <c r="B1529" s="22"/>
      <c r="C1529" s="7"/>
      <c r="D1529" s="46"/>
      <c r="E1529" s="7"/>
      <c r="F1529" s="7"/>
      <c r="G1529" s="44"/>
      <c r="H1529" s="41">
        <f>Tabela1[[#This Row],[PESO UNI]]*Tabela1[[#This Row],[QTE]]</f>
        <v>0</v>
      </c>
      <c r="I1529" s="7"/>
      <c r="J1529" s="8"/>
      <c r="K1529" s="8"/>
      <c r="L1529" s="9"/>
      <c r="M1529" s="10"/>
      <c r="N1529" s="8"/>
      <c r="O1529" s="12"/>
      <c r="P1529" s="13"/>
      <c r="Q1529" s="14">
        <f>Tabela1[[#This Row],[QTDE/ Fabricação]]-Tabela1[[#This Row],[QTE]]</f>
        <v>0</v>
      </c>
      <c r="R1529" s="19">
        <f t="shared" si="206"/>
        <v>0</v>
      </c>
      <c r="S1529" s="19">
        <f t="shared" si="205"/>
        <v>0</v>
      </c>
      <c r="T1529" s="20">
        <f t="shared" si="207"/>
        <v>0</v>
      </c>
      <c r="U1529" s="17">
        <f>IFERROR(SUMIF('LISTA DE EMBARQUE'!B:B,MICRO!E:E,'LISTA DE EMBARQUE'!G:G),"")</f>
        <v>0</v>
      </c>
      <c r="V1529" s="12" t="str">
        <f>IFERROR(VLOOKUP(Tabela1[[#This Row],[COD.MDE]],'LISTA DE EMBARQUE'!B:L,11,0),"")</f>
        <v/>
      </c>
      <c r="W1529" s="13" t="str">
        <f>IFERROR(COUNTIF(#REF!,Tabela1[[#This Row],[Colunas5]]),"")</f>
        <v/>
      </c>
      <c r="X1529" s="14">
        <f>Tabela1[[#This Row],[QIANTIDADE EXPEDIDA]]*Tabela1[[#This Row],[PESO UNI]]</f>
        <v>0</v>
      </c>
      <c r="Y1529" s="14">
        <f t="shared" si="208"/>
        <v>0</v>
      </c>
      <c r="Z1529" s="21">
        <f>Tabela1[[#This Row],[PESO TOTAL]]-Tabela1[[#This Row],[Peso Expedido]]</f>
        <v>0</v>
      </c>
      <c r="AA1529" s="18"/>
      <c r="AB1529" s="40"/>
      <c r="AC1529" s="40"/>
      <c r="AD1529" s="40"/>
      <c r="AE1529" s="40"/>
      <c r="AF1529" s="40"/>
      <c r="AG1529" s="40"/>
      <c r="AH1529" s="40"/>
      <c r="AI1529" s="40" t="str">
        <f t="shared" si="212"/>
        <v>ok</v>
      </c>
      <c r="AJ1529"/>
      <c r="AK1529" t="str">
        <f>Tabela1[[#This Row],[Coluna1]]&amp;Tabela1[[#This Row],[PEDIDO]]</f>
        <v/>
      </c>
      <c r="AL1529"/>
      <c r="AM1529"/>
      <c r="AN1529"/>
      <c r="AO1529" t="str">
        <f t="shared" si="209"/>
        <v>/</v>
      </c>
      <c r="AP1529" t="str">
        <f>Tabela1[[#This Row],[TAG]]&amp;Tabela1[[#This Row],[PEDIDO]]&amp;Tabela1[[#This Row],[PRODUTO]]</f>
        <v/>
      </c>
      <c r="AQ1529" s="23" t="str">
        <f>Tabela1[[#This Row],[PRODUTO]]&amp;Tabela1[[#This Row],[TAG]]</f>
        <v/>
      </c>
      <c r="AR1529" s="183">
        <f>Tabela1[[#This Row],[PESO TOTAL]]*Tabela1[[#This Row],[MATÉRIA PRIMA]]</f>
        <v>0</v>
      </c>
      <c r="AS1529" s="28">
        <f>Tabela1[[#This Row],[PESO TOTAL]]*Tabela1[[#This Row],[PREPARAÇÃO ]]</f>
        <v>0</v>
      </c>
      <c r="AT1529" s="28">
        <f>Tabela1[[#This Row],[PESO TOTAL]]*Tabela1[[#This Row],[CALDEIRARIA]]</f>
        <v>0</v>
      </c>
      <c r="AU1529" s="28">
        <f>Tabela1[[#This Row],[PESO TOTAL]]*Tabela1[[#This Row],[SOLDA]]</f>
        <v>0</v>
      </c>
      <c r="AV1529" s="28">
        <f>Tabela1[[#This Row],[PESO TOTAL]]*Tabela1[[#This Row],[ACABAMENTO]]</f>
        <v>0</v>
      </c>
      <c r="AW1529" s="28">
        <f>Tabela1[[#This Row],[PESO TOTAL]]*Tabela1[[#This Row],[PRONTO ACABADO]]</f>
        <v>0</v>
      </c>
      <c r="AX1529" s="28">
        <f>Tabela1[[#This Row],[PESO TOTAL]]*Tabela1[[#This Row],[EXPEDIÇÃO ]]</f>
        <v>0</v>
      </c>
      <c r="AY1529" s="28" t="str">
        <f>Tabela1[[#This Row],[PEDIDO]]&amp;Tabela1[[#This Row],[PRODUTO]]</f>
        <v/>
      </c>
      <c r="AZ1529" s="44">
        <f>IF(AF1529="",0,IF(ISTEXT(AF1529),H1529*VALUE(SUBSTITUTE(AF1529,"%",""))/100,H1529*AF1529))-Tabela1[[#This Row],[PRONTO ACABADO2]]</f>
        <v>0</v>
      </c>
      <c r="BA1529" s="44">
        <f>IF(AG1529="",0,IF(ISTEXT(AG1529),H1529*VALUE(SUBSTITUTE(AG1529,"%",""))/100,H1529*AG1529))-Tabela1[[#This Row],[PESO EXPEDIDO2]]</f>
        <v>0</v>
      </c>
      <c r="BB1529" s="44">
        <f t="shared" si="210"/>
        <v>0</v>
      </c>
      <c r="BC1529" s="44">
        <f t="shared" si="211"/>
        <v>0</v>
      </c>
      <c r="BD1529" s="44"/>
    </row>
    <row r="1530" spans="1:56" ht="15.75" hidden="1" customHeight="1" x14ac:dyDescent="0.25">
      <c r="A1530" s="6"/>
      <c r="B1530" s="22"/>
      <c r="C1530" s="7"/>
      <c r="D1530" s="46"/>
      <c r="E1530" s="7"/>
      <c r="F1530" s="7"/>
      <c r="G1530" s="44"/>
      <c r="H1530" s="41">
        <f>Tabela1[[#This Row],[PESO UNI]]*Tabela1[[#This Row],[QTE]]</f>
        <v>0</v>
      </c>
      <c r="I1530" s="7"/>
      <c r="J1530" s="8"/>
      <c r="K1530" s="8"/>
      <c r="L1530" s="9"/>
      <c r="M1530" s="10"/>
      <c r="N1530" s="8"/>
      <c r="O1530" s="12"/>
      <c r="P1530" s="13"/>
      <c r="Q1530" s="14">
        <f>Tabela1[[#This Row],[QTDE/ Fabricação]]-Tabela1[[#This Row],[QTE]]</f>
        <v>0</v>
      </c>
      <c r="R1530" s="19">
        <f t="shared" si="206"/>
        <v>0</v>
      </c>
      <c r="S1530" s="19">
        <f t="shared" ref="S1530:S1593" si="213">IFERROR(H1530*AG1530,"")</f>
        <v>0</v>
      </c>
      <c r="T1530" s="20">
        <f t="shared" si="207"/>
        <v>0</v>
      </c>
      <c r="U1530" s="17">
        <f>IFERROR(SUMIF('LISTA DE EMBARQUE'!B:B,MICRO!E:E,'LISTA DE EMBARQUE'!G:G),"")</f>
        <v>0</v>
      </c>
      <c r="V1530" s="12" t="str">
        <f>IFERROR(VLOOKUP(Tabela1[[#This Row],[COD.MDE]],'LISTA DE EMBARQUE'!B:L,11,0),"")</f>
        <v/>
      </c>
      <c r="W1530" s="13" t="str">
        <f>IFERROR(COUNTIF(#REF!,Tabela1[[#This Row],[Colunas5]]),"")</f>
        <v/>
      </c>
      <c r="X1530" s="14">
        <f>Tabela1[[#This Row],[QIANTIDADE EXPEDIDA]]*Tabela1[[#This Row],[PESO UNI]]</f>
        <v>0</v>
      </c>
      <c r="Y1530" s="14">
        <f t="shared" si="208"/>
        <v>0</v>
      </c>
      <c r="Z1530" s="21">
        <f>Tabela1[[#This Row],[PESO TOTAL]]-Tabela1[[#This Row],[Peso Expedido]]</f>
        <v>0</v>
      </c>
      <c r="AA1530" s="18"/>
      <c r="AB1530" s="40"/>
      <c r="AC1530" s="40"/>
      <c r="AD1530" s="40"/>
      <c r="AE1530" s="40"/>
      <c r="AF1530" s="40"/>
      <c r="AG1530" s="40"/>
      <c r="AH1530" s="40"/>
      <c r="AI1530" s="40" t="str">
        <f t="shared" si="212"/>
        <v>ok</v>
      </c>
      <c r="AJ1530"/>
      <c r="AK1530" t="str">
        <f>Tabela1[[#This Row],[Coluna1]]&amp;Tabela1[[#This Row],[PEDIDO]]</f>
        <v/>
      </c>
      <c r="AL1530"/>
      <c r="AM1530"/>
      <c r="AN1530"/>
      <c r="AO1530" t="str">
        <f t="shared" si="209"/>
        <v>/</v>
      </c>
      <c r="AP1530" t="str">
        <f>Tabela1[[#This Row],[TAG]]&amp;Tabela1[[#This Row],[PEDIDO]]&amp;Tabela1[[#This Row],[PRODUTO]]</f>
        <v/>
      </c>
      <c r="AQ1530" s="23" t="str">
        <f>Tabela1[[#This Row],[PRODUTO]]&amp;Tabela1[[#This Row],[TAG]]</f>
        <v/>
      </c>
      <c r="AR1530" s="183">
        <f>Tabela1[[#This Row],[PESO TOTAL]]*Tabela1[[#This Row],[MATÉRIA PRIMA]]</f>
        <v>0</v>
      </c>
      <c r="AS1530" s="28">
        <f>Tabela1[[#This Row],[PESO TOTAL]]*Tabela1[[#This Row],[PREPARAÇÃO ]]</f>
        <v>0</v>
      </c>
      <c r="AT1530" s="28">
        <f>Tabela1[[#This Row],[PESO TOTAL]]*Tabela1[[#This Row],[CALDEIRARIA]]</f>
        <v>0</v>
      </c>
      <c r="AU1530" s="28">
        <f>Tabela1[[#This Row],[PESO TOTAL]]*Tabela1[[#This Row],[SOLDA]]</f>
        <v>0</v>
      </c>
      <c r="AV1530" s="28">
        <f>Tabela1[[#This Row],[PESO TOTAL]]*Tabela1[[#This Row],[ACABAMENTO]]</f>
        <v>0</v>
      </c>
      <c r="AW1530" s="28">
        <f>Tabela1[[#This Row],[PESO TOTAL]]*Tabela1[[#This Row],[PRONTO ACABADO]]</f>
        <v>0</v>
      </c>
      <c r="AX1530" s="28">
        <f>Tabela1[[#This Row],[PESO TOTAL]]*Tabela1[[#This Row],[EXPEDIÇÃO ]]</f>
        <v>0</v>
      </c>
      <c r="AY1530" s="28" t="str">
        <f>Tabela1[[#This Row],[PEDIDO]]&amp;Tabela1[[#This Row],[PRODUTO]]</f>
        <v/>
      </c>
      <c r="AZ1530" s="44">
        <f>IF(AF1530="",0,IF(ISTEXT(AF1530),H1530*VALUE(SUBSTITUTE(AF1530,"%",""))/100,H1530*AF1530))-Tabela1[[#This Row],[PRONTO ACABADO2]]</f>
        <v>0</v>
      </c>
      <c r="BA1530" s="44">
        <f>IF(AG1530="",0,IF(ISTEXT(AG1530),H1530*VALUE(SUBSTITUTE(AG1530,"%",""))/100,H1530*AG1530))-Tabela1[[#This Row],[PESO EXPEDIDO2]]</f>
        <v>0</v>
      </c>
      <c r="BB1530" s="44">
        <f t="shared" si="210"/>
        <v>0</v>
      </c>
      <c r="BC1530" s="44">
        <f t="shared" si="211"/>
        <v>0</v>
      </c>
      <c r="BD1530" s="44"/>
    </row>
    <row r="1531" spans="1:56" ht="15.75" hidden="1" customHeight="1" x14ac:dyDescent="0.25">
      <c r="A1531" s="6"/>
      <c r="B1531" s="22"/>
      <c r="C1531" s="7"/>
      <c r="D1531" s="46"/>
      <c r="E1531" s="7"/>
      <c r="F1531" s="7"/>
      <c r="G1531" s="44"/>
      <c r="H1531" s="41">
        <f>Tabela1[[#This Row],[PESO UNI]]*Tabela1[[#This Row],[QTE]]</f>
        <v>0</v>
      </c>
      <c r="I1531" s="7"/>
      <c r="J1531" s="8"/>
      <c r="K1531" s="8"/>
      <c r="L1531" s="9"/>
      <c r="M1531" s="10"/>
      <c r="N1531" s="8"/>
      <c r="O1531" s="12"/>
      <c r="P1531" s="13"/>
      <c r="Q1531" s="14">
        <f>Tabela1[[#This Row],[QTDE/ Fabricação]]-Tabela1[[#This Row],[QTE]]</f>
        <v>0</v>
      </c>
      <c r="R1531" s="19">
        <f t="shared" si="206"/>
        <v>0</v>
      </c>
      <c r="S1531" s="19">
        <f t="shared" si="213"/>
        <v>0</v>
      </c>
      <c r="T1531" s="20">
        <f t="shared" si="207"/>
        <v>0</v>
      </c>
      <c r="U1531" s="17">
        <f>IFERROR(SUMIF('LISTA DE EMBARQUE'!B:B,MICRO!E:E,'LISTA DE EMBARQUE'!G:G),"")</f>
        <v>0</v>
      </c>
      <c r="V1531" s="12" t="str">
        <f>IFERROR(VLOOKUP(Tabela1[[#This Row],[COD.MDE]],'LISTA DE EMBARQUE'!B:L,11,0),"")</f>
        <v/>
      </c>
      <c r="W1531" s="13" t="str">
        <f>IFERROR(COUNTIF(#REF!,Tabela1[[#This Row],[Colunas5]]),"")</f>
        <v/>
      </c>
      <c r="X1531" s="14">
        <f>Tabela1[[#This Row],[QIANTIDADE EXPEDIDA]]*Tabela1[[#This Row],[PESO UNI]]</f>
        <v>0</v>
      </c>
      <c r="Y1531" s="14">
        <f t="shared" si="208"/>
        <v>0</v>
      </c>
      <c r="Z1531" s="21">
        <f>Tabela1[[#This Row],[PESO TOTAL]]-Tabela1[[#This Row],[Peso Expedido]]</f>
        <v>0</v>
      </c>
      <c r="AA1531" s="18"/>
      <c r="AB1531" s="40"/>
      <c r="AC1531" s="40"/>
      <c r="AD1531" s="40"/>
      <c r="AE1531" s="40"/>
      <c r="AF1531" s="40"/>
      <c r="AG1531" s="40"/>
      <c r="AH1531" s="40"/>
      <c r="AI1531" s="40" t="str">
        <f t="shared" si="212"/>
        <v>ok</v>
      </c>
      <c r="AJ1531"/>
      <c r="AK1531" t="str">
        <f>Tabela1[[#This Row],[Coluna1]]&amp;Tabela1[[#This Row],[PEDIDO]]</f>
        <v/>
      </c>
      <c r="AL1531"/>
      <c r="AM1531"/>
      <c r="AN1531"/>
      <c r="AO1531" t="str">
        <f t="shared" si="209"/>
        <v>/</v>
      </c>
      <c r="AP1531" t="str">
        <f>Tabela1[[#This Row],[TAG]]&amp;Tabela1[[#This Row],[PEDIDO]]&amp;Tabela1[[#This Row],[PRODUTO]]</f>
        <v/>
      </c>
      <c r="AQ1531" s="23" t="str">
        <f>Tabela1[[#This Row],[PRODUTO]]&amp;Tabela1[[#This Row],[TAG]]</f>
        <v/>
      </c>
      <c r="AR1531" s="183">
        <f>Tabela1[[#This Row],[PESO TOTAL]]*Tabela1[[#This Row],[MATÉRIA PRIMA]]</f>
        <v>0</v>
      </c>
      <c r="AS1531" s="28">
        <f>Tabela1[[#This Row],[PESO TOTAL]]*Tabela1[[#This Row],[PREPARAÇÃO ]]</f>
        <v>0</v>
      </c>
      <c r="AT1531" s="28">
        <f>Tabela1[[#This Row],[PESO TOTAL]]*Tabela1[[#This Row],[CALDEIRARIA]]</f>
        <v>0</v>
      </c>
      <c r="AU1531" s="28">
        <f>Tabela1[[#This Row],[PESO TOTAL]]*Tabela1[[#This Row],[SOLDA]]</f>
        <v>0</v>
      </c>
      <c r="AV1531" s="28">
        <f>Tabela1[[#This Row],[PESO TOTAL]]*Tabela1[[#This Row],[ACABAMENTO]]</f>
        <v>0</v>
      </c>
      <c r="AW1531" s="28">
        <f>Tabela1[[#This Row],[PESO TOTAL]]*Tabela1[[#This Row],[PRONTO ACABADO]]</f>
        <v>0</v>
      </c>
      <c r="AX1531" s="28">
        <f>Tabela1[[#This Row],[PESO TOTAL]]*Tabela1[[#This Row],[EXPEDIÇÃO ]]</f>
        <v>0</v>
      </c>
      <c r="AY1531" s="28" t="str">
        <f>Tabela1[[#This Row],[PEDIDO]]&amp;Tabela1[[#This Row],[PRODUTO]]</f>
        <v/>
      </c>
      <c r="AZ1531" s="44">
        <f>IF(AF1531="",0,IF(ISTEXT(AF1531),H1531*VALUE(SUBSTITUTE(AF1531,"%",""))/100,H1531*AF1531))-Tabela1[[#This Row],[PRONTO ACABADO2]]</f>
        <v>0</v>
      </c>
      <c r="BA1531" s="44">
        <f>IF(AG1531="",0,IF(ISTEXT(AG1531),H1531*VALUE(SUBSTITUTE(AG1531,"%",""))/100,H1531*AG1531))-Tabela1[[#This Row],[PESO EXPEDIDO2]]</f>
        <v>0</v>
      </c>
      <c r="BB1531" s="44">
        <f t="shared" si="210"/>
        <v>0</v>
      </c>
      <c r="BC1531" s="44">
        <f t="shared" si="211"/>
        <v>0</v>
      </c>
      <c r="BD1531" s="44"/>
    </row>
    <row r="1532" spans="1:56" ht="15.75" hidden="1" customHeight="1" x14ac:dyDescent="0.25">
      <c r="A1532" s="6"/>
      <c r="B1532" s="22"/>
      <c r="C1532" s="7"/>
      <c r="D1532" s="46"/>
      <c r="E1532" s="7"/>
      <c r="F1532" s="7"/>
      <c r="G1532" s="44"/>
      <c r="H1532" s="41">
        <f>Tabela1[[#This Row],[PESO UNI]]*Tabela1[[#This Row],[QTE]]</f>
        <v>0</v>
      </c>
      <c r="I1532" s="7"/>
      <c r="J1532" s="8"/>
      <c r="K1532" s="8"/>
      <c r="L1532" s="9"/>
      <c r="M1532" s="10"/>
      <c r="N1532" s="8"/>
      <c r="O1532" s="12"/>
      <c r="P1532" s="13"/>
      <c r="Q1532" s="14">
        <f>Tabela1[[#This Row],[QTDE/ Fabricação]]-Tabela1[[#This Row],[QTE]]</f>
        <v>0</v>
      </c>
      <c r="R1532" s="19">
        <f t="shared" si="206"/>
        <v>0</v>
      </c>
      <c r="S1532" s="19">
        <f t="shared" si="213"/>
        <v>0</v>
      </c>
      <c r="T1532" s="20">
        <f t="shared" si="207"/>
        <v>0</v>
      </c>
      <c r="U1532" s="17">
        <f>IFERROR(SUMIF('LISTA DE EMBARQUE'!B:B,MICRO!E:E,'LISTA DE EMBARQUE'!G:G),"")</f>
        <v>0</v>
      </c>
      <c r="V1532" s="12" t="str">
        <f>IFERROR(VLOOKUP(Tabela1[[#This Row],[COD.MDE]],'LISTA DE EMBARQUE'!B:L,11,0),"")</f>
        <v/>
      </c>
      <c r="W1532" s="13" t="str">
        <f>IFERROR(COUNTIF(#REF!,Tabela1[[#This Row],[Colunas5]]),"")</f>
        <v/>
      </c>
      <c r="X1532" s="14">
        <f>Tabela1[[#This Row],[QIANTIDADE EXPEDIDA]]*Tabela1[[#This Row],[PESO UNI]]</f>
        <v>0</v>
      </c>
      <c r="Y1532" s="14">
        <f t="shared" si="208"/>
        <v>0</v>
      </c>
      <c r="Z1532" s="21">
        <f>Tabela1[[#This Row],[PESO TOTAL]]-Tabela1[[#This Row],[Peso Expedido]]</f>
        <v>0</v>
      </c>
      <c r="AA1532" s="18"/>
      <c r="AB1532" s="40"/>
      <c r="AC1532" s="40"/>
      <c r="AD1532" s="40"/>
      <c r="AE1532" s="40"/>
      <c r="AF1532" s="40"/>
      <c r="AG1532" s="40"/>
      <c r="AH1532" s="40"/>
      <c r="AI1532" s="40" t="str">
        <f t="shared" si="212"/>
        <v>ok</v>
      </c>
      <c r="AJ1532"/>
      <c r="AK1532" t="str">
        <f>Tabela1[[#This Row],[Coluna1]]&amp;Tabela1[[#This Row],[PEDIDO]]</f>
        <v/>
      </c>
      <c r="AL1532"/>
      <c r="AM1532"/>
      <c r="AN1532"/>
      <c r="AO1532" t="str">
        <f t="shared" si="209"/>
        <v>/</v>
      </c>
      <c r="AP1532" t="str">
        <f>Tabela1[[#This Row],[TAG]]&amp;Tabela1[[#This Row],[PEDIDO]]&amp;Tabela1[[#This Row],[PRODUTO]]</f>
        <v/>
      </c>
      <c r="AQ1532" s="23" t="str">
        <f>Tabela1[[#This Row],[PRODUTO]]&amp;Tabela1[[#This Row],[TAG]]</f>
        <v/>
      </c>
      <c r="AR1532" s="183">
        <f>Tabela1[[#This Row],[PESO TOTAL]]*Tabela1[[#This Row],[MATÉRIA PRIMA]]</f>
        <v>0</v>
      </c>
      <c r="AS1532" s="28">
        <f>Tabela1[[#This Row],[PESO TOTAL]]*Tabela1[[#This Row],[PREPARAÇÃO ]]</f>
        <v>0</v>
      </c>
      <c r="AT1532" s="28">
        <f>Tabela1[[#This Row],[PESO TOTAL]]*Tabela1[[#This Row],[CALDEIRARIA]]</f>
        <v>0</v>
      </c>
      <c r="AU1532" s="28">
        <f>Tabela1[[#This Row],[PESO TOTAL]]*Tabela1[[#This Row],[SOLDA]]</f>
        <v>0</v>
      </c>
      <c r="AV1532" s="28">
        <f>Tabela1[[#This Row],[PESO TOTAL]]*Tabela1[[#This Row],[ACABAMENTO]]</f>
        <v>0</v>
      </c>
      <c r="AW1532" s="28">
        <f>Tabela1[[#This Row],[PESO TOTAL]]*Tabela1[[#This Row],[PRONTO ACABADO]]</f>
        <v>0</v>
      </c>
      <c r="AX1532" s="28">
        <f>Tabela1[[#This Row],[PESO TOTAL]]*Tabela1[[#This Row],[EXPEDIÇÃO ]]</f>
        <v>0</v>
      </c>
      <c r="AY1532" s="28" t="str">
        <f>Tabela1[[#This Row],[PEDIDO]]&amp;Tabela1[[#This Row],[PRODUTO]]</f>
        <v/>
      </c>
      <c r="AZ1532" s="44">
        <f>IF(AF1532="",0,IF(ISTEXT(AF1532),H1532*VALUE(SUBSTITUTE(AF1532,"%",""))/100,H1532*AF1532))-Tabela1[[#This Row],[PRONTO ACABADO2]]</f>
        <v>0</v>
      </c>
      <c r="BA1532" s="44">
        <f>IF(AG1532="",0,IF(ISTEXT(AG1532),H1532*VALUE(SUBSTITUTE(AG1532,"%",""))/100,H1532*AG1532))-Tabela1[[#This Row],[PESO EXPEDIDO2]]</f>
        <v>0</v>
      </c>
      <c r="BB1532" s="44">
        <f t="shared" si="210"/>
        <v>0</v>
      </c>
      <c r="BC1532" s="44">
        <f t="shared" si="211"/>
        <v>0</v>
      </c>
      <c r="BD1532" s="44"/>
    </row>
    <row r="1533" spans="1:56" ht="15.75" hidden="1" customHeight="1" x14ac:dyDescent="0.25">
      <c r="A1533" s="6"/>
      <c r="B1533" s="22"/>
      <c r="C1533" s="7"/>
      <c r="D1533" s="46"/>
      <c r="E1533" s="7"/>
      <c r="F1533" s="7"/>
      <c r="G1533" s="44"/>
      <c r="H1533" s="41">
        <f>Tabela1[[#This Row],[PESO UNI]]*Tabela1[[#This Row],[QTE]]</f>
        <v>0</v>
      </c>
      <c r="I1533" s="7"/>
      <c r="J1533" s="8"/>
      <c r="K1533" s="8"/>
      <c r="L1533" s="9"/>
      <c r="M1533" s="10"/>
      <c r="N1533" s="8"/>
      <c r="O1533" s="12"/>
      <c r="P1533" s="13"/>
      <c r="Q1533" s="14">
        <f>Tabela1[[#This Row],[QTDE/ Fabricação]]-Tabela1[[#This Row],[QTE]]</f>
        <v>0</v>
      </c>
      <c r="R1533" s="19">
        <f t="shared" ref="R1533:R1596" si="214">IFERROR(H1533*((AA1533*0.25)+(AC1533*0.25)+(AD1533*0.225)+(AE1533*0.225)+(AF1533*0.05)),"")</f>
        <v>0</v>
      </c>
      <c r="S1533" s="19">
        <f t="shared" si="213"/>
        <v>0</v>
      </c>
      <c r="T1533" s="20">
        <f t="shared" ref="T1533:T1596" si="215">IFERROR(S1533-H1533,"")</f>
        <v>0</v>
      </c>
      <c r="U1533" s="17">
        <f>IFERROR(SUMIF('LISTA DE EMBARQUE'!B:B,MICRO!E:E,'LISTA DE EMBARQUE'!G:G),"")</f>
        <v>0</v>
      </c>
      <c r="V1533" s="12" t="str">
        <f>IFERROR(VLOOKUP(Tabela1[[#This Row],[COD.MDE]],'LISTA DE EMBARQUE'!B:L,11,0),"")</f>
        <v/>
      </c>
      <c r="W1533" s="13" t="str">
        <f>IFERROR(COUNTIF(#REF!,Tabela1[[#This Row],[Colunas5]]),"")</f>
        <v/>
      </c>
      <c r="X1533" s="14">
        <f>Tabela1[[#This Row],[QIANTIDADE EXPEDIDA]]*Tabela1[[#This Row],[PESO UNI]]</f>
        <v>0</v>
      </c>
      <c r="Y1533" s="14">
        <f t="shared" ref="Y1533:Y1596" si="216">U1533-C1533</f>
        <v>0</v>
      </c>
      <c r="Z1533" s="21">
        <f>Tabela1[[#This Row],[PESO TOTAL]]-Tabela1[[#This Row],[Peso Expedido]]</f>
        <v>0</v>
      </c>
      <c r="AA1533" s="18"/>
      <c r="AB1533" s="40"/>
      <c r="AC1533" s="40"/>
      <c r="AD1533" s="40"/>
      <c r="AE1533" s="40"/>
      <c r="AF1533" s="40"/>
      <c r="AG1533" s="40"/>
      <c r="AH1533" s="40"/>
      <c r="AI1533" s="40" t="str">
        <f t="shared" si="212"/>
        <v>ok</v>
      </c>
      <c r="AJ1533"/>
      <c r="AK1533" t="str">
        <f>Tabela1[[#This Row],[Coluna1]]&amp;Tabela1[[#This Row],[PEDIDO]]</f>
        <v/>
      </c>
      <c r="AL1533"/>
      <c r="AM1533"/>
      <c r="AN1533"/>
      <c r="AO1533" t="str">
        <f t="shared" ref="AO1533:AO1596" si="217">A1533&amp;"/"&amp;J1533</f>
        <v>/</v>
      </c>
      <c r="AP1533" t="str">
        <f>Tabela1[[#This Row],[TAG]]&amp;Tabela1[[#This Row],[PEDIDO]]&amp;Tabela1[[#This Row],[PRODUTO]]</f>
        <v/>
      </c>
      <c r="AQ1533" s="23" t="str">
        <f>Tabela1[[#This Row],[PRODUTO]]&amp;Tabela1[[#This Row],[TAG]]</f>
        <v/>
      </c>
      <c r="AR1533" s="183">
        <f>Tabela1[[#This Row],[PESO TOTAL]]*Tabela1[[#This Row],[MATÉRIA PRIMA]]</f>
        <v>0</v>
      </c>
      <c r="AS1533" s="28">
        <f>Tabela1[[#This Row],[PESO TOTAL]]*Tabela1[[#This Row],[PREPARAÇÃO ]]</f>
        <v>0</v>
      </c>
      <c r="AT1533" s="28">
        <f>Tabela1[[#This Row],[PESO TOTAL]]*Tabela1[[#This Row],[CALDEIRARIA]]</f>
        <v>0</v>
      </c>
      <c r="AU1533" s="28">
        <f>Tabela1[[#This Row],[PESO TOTAL]]*Tabela1[[#This Row],[SOLDA]]</f>
        <v>0</v>
      </c>
      <c r="AV1533" s="28">
        <f>Tabela1[[#This Row],[PESO TOTAL]]*Tabela1[[#This Row],[ACABAMENTO]]</f>
        <v>0</v>
      </c>
      <c r="AW1533" s="28">
        <f>Tabela1[[#This Row],[PESO TOTAL]]*Tabela1[[#This Row],[PRONTO ACABADO]]</f>
        <v>0</v>
      </c>
      <c r="AX1533" s="28">
        <f>Tabela1[[#This Row],[PESO TOTAL]]*Tabela1[[#This Row],[EXPEDIÇÃO ]]</f>
        <v>0</v>
      </c>
      <c r="AY1533" s="28" t="str">
        <f>Tabela1[[#This Row],[PEDIDO]]&amp;Tabela1[[#This Row],[PRODUTO]]</f>
        <v/>
      </c>
      <c r="AZ1533" s="44">
        <f>IF(AF1533="",0,IF(ISTEXT(AF1533),H1533*VALUE(SUBSTITUTE(AF1533,"%",""))/100,H1533*AF1533))-Tabela1[[#This Row],[PRONTO ACABADO2]]</f>
        <v>0</v>
      </c>
      <c r="BA1533" s="44">
        <f>IF(AG1533="",0,IF(ISTEXT(AG1533),H1533*VALUE(SUBSTITUTE(AG1533,"%",""))/100,H1533*AG1533))-Tabela1[[#This Row],[PESO EXPEDIDO2]]</f>
        <v>0</v>
      </c>
      <c r="BB1533" s="44">
        <f t="shared" ref="BB1533:BB1596" si="218">IF(AH1533="",0,IF(ISTEXT(AH1533),H1533*VALUE(SUBSTITUTE(AH1533,"%",""))/100,H1533*AH1533))</f>
        <v>0</v>
      </c>
      <c r="BC1533" s="44">
        <f t="shared" ref="BC1533:BC1596" si="219">IF(AG1533="",0,IF(ISTEXT(AG1533),H1533*VALUE(SUBSTITUTE(AG1533,"%",""))/100,H1533*AG1533))</f>
        <v>0</v>
      </c>
      <c r="BD1533" s="44"/>
    </row>
    <row r="1534" spans="1:56" ht="15.75" hidden="1" customHeight="1" x14ac:dyDescent="0.25">
      <c r="A1534" s="6"/>
      <c r="B1534" s="22"/>
      <c r="C1534" s="7"/>
      <c r="D1534" s="46"/>
      <c r="E1534" s="7"/>
      <c r="F1534" s="7"/>
      <c r="G1534" s="44"/>
      <c r="H1534" s="41">
        <f>Tabela1[[#This Row],[PESO UNI]]*Tabela1[[#This Row],[QTE]]</f>
        <v>0</v>
      </c>
      <c r="I1534" s="7"/>
      <c r="J1534" s="8"/>
      <c r="K1534" s="8"/>
      <c r="L1534" s="9"/>
      <c r="M1534" s="10"/>
      <c r="N1534" s="8"/>
      <c r="O1534" s="12"/>
      <c r="P1534" s="13"/>
      <c r="Q1534" s="14">
        <f>Tabela1[[#This Row],[QTDE/ Fabricação]]-Tabela1[[#This Row],[QTE]]</f>
        <v>0</v>
      </c>
      <c r="R1534" s="19">
        <f t="shared" si="214"/>
        <v>0</v>
      </c>
      <c r="S1534" s="19">
        <f t="shared" si="213"/>
        <v>0</v>
      </c>
      <c r="T1534" s="20">
        <f t="shared" si="215"/>
        <v>0</v>
      </c>
      <c r="U1534" s="17">
        <f>IFERROR(SUMIF('LISTA DE EMBARQUE'!B:B,MICRO!E:E,'LISTA DE EMBARQUE'!G:G),"")</f>
        <v>0</v>
      </c>
      <c r="V1534" s="12" t="str">
        <f>IFERROR(VLOOKUP(Tabela1[[#This Row],[COD.MDE]],'LISTA DE EMBARQUE'!B:L,11,0),"")</f>
        <v/>
      </c>
      <c r="W1534" s="13" t="str">
        <f>IFERROR(COUNTIF(#REF!,Tabela1[[#This Row],[Colunas5]]),"")</f>
        <v/>
      </c>
      <c r="X1534" s="14">
        <f>Tabela1[[#This Row],[QIANTIDADE EXPEDIDA]]*Tabela1[[#This Row],[PESO UNI]]</f>
        <v>0</v>
      </c>
      <c r="Y1534" s="14">
        <f t="shared" si="216"/>
        <v>0</v>
      </c>
      <c r="Z1534" s="21">
        <f>Tabela1[[#This Row],[PESO TOTAL]]-Tabela1[[#This Row],[Peso Expedido]]</f>
        <v>0</v>
      </c>
      <c r="AA1534" s="18"/>
      <c r="AB1534" s="40"/>
      <c r="AC1534" s="40"/>
      <c r="AD1534" s="40"/>
      <c r="AE1534" s="40"/>
      <c r="AF1534" s="40"/>
      <c r="AG1534" s="40"/>
      <c r="AH1534" s="40"/>
      <c r="AI1534" s="40" t="str">
        <f t="shared" si="212"/>
        <v>ok</v>
      </c>
      <c r="AJ1534"/>
      <c r="AK1534" t="str">
        <f>Tabela1[[#This Row],[Coluna1]]&amp;Tabela1[[#This Row],[PEDIDO]]</f>
        <v/>
      </c>
      <c r="AL1534"/>
      <c r="AM1534"/>
      <c r="AN1534"/>
      <c r="AO1534" t="str">
        <f t="shared" si="217"/>
        <v>/</v>
      </c>
      <c r="AP1534" t="str">
        <f>Tabela1[[#This Row],[TAG]]&amp;Tabela1[[#This Row],[PEDIDO]]&amp;Tabela1[[#This Row],[PRODUTO]]</f>
        <v/>
      </c>
      <c r="AQ1534" s="23" t="str">
        <f>Tabela1[[#This Row],[PRODUTO]]&amp;Tabela1[[#This Row],[TAG]]</f>
        <v/>
      </c>
      <c r="AR1534" s="183">
        <f>Tabela1[[#This Row],[PESO TOTAL]]*Tabela1[[#This Row],[MATÉRIA PRIMA]]</f>
        <v>0</v>
      </c>
      <c r="AS1534" s="28">
        <f>Tabela1[[#This Row],[PESO TOTAL]]*Tabela1[[#This Row],[PREPARAÇÃO ]]</f>
        <v>0</v>
      </c>
      <c r="AT1534" s="28">
        <f>Tabela1[[#This Row],[PESO TOTAL]]*Tabela1[[#This Row],[CALDEIRARIA]]</f>
        <v>0</v>
      </c>
      <c r="AU1534" s="28">
        <f>Tabela1[[#This Row],[PESO TOTAL]]*Tabela1[[#This Row],[SOLDA]]</f>
        <v>0</v>
      </c>
      <c r="AV1534" s="28">
        <f>Tabela1[[#This Row],[PESO TOTAL]]*Tabela1[[#This Row],[ACABAMENTO]]</f>
        <v>0</v>
      </c>
      <c r="AW1534" s="28">
        <f>Tabela1[[#This Row],[PESO TOTAL]]*Tabela1[[#This Row],[PRONTO ACABADO]]</f>
        <v>0</v>
      </c>
      <c r="AX1534" s="28">
        <f>Tabela1[[#This Row],[PESO TOTAL]]*Tabela1[[#This Row],[EXPEDIÇÃO ]]</f>
        <v>0</v>
      </c>
      <c r="AY1534" s="28" t="str">
        <f>Tabela1[[#This Row],[PEDIDO]]&amp;Tabela1[[#This Row],[PRODUTO]]</f>
        <v/>
      </c>
      <c r="AZ1534" s="44">
        <f>IF(AF1534="",0,IF(ISTEXT(AF1534),H1534*VALUE(SUBSTITUTE(AF1534,"%",""))/100,H1534*AF1534))-Tabela1[[#This Row],[PRONTO ACABADO2]]</f>
        <v>0</v>
      </c>
      <c r="BA1534" s="44">
        <f>IF(AG1534="",0,IF(ISTEXT(AG1534),H1534*VALUE(SUBSTITUTE(AG1534,"%",""))/100,H1534*AG1534))-Tabela1[[#This Row],[PESO EXPEDIDO2]]</f>
        <v>0</v>
      </c>
      <c r="BB1534" s="44">
        <f t="shared" si="218"/>
        <v>0</v>
      </c>
      <c r="BC1534" s="44">
        <f t="shared" si="219"/>
        <v>0</v>
      </c>
      <c r="BD1534" s="44"/>
    </row>
    <row r="1535" spans="1:56" ht="15.75" hidden="1" customHeight="1" x14ac:dyDescent="0.25">
      <c r="A1535" s="6"/>
      <c r="B1535" s="22"/>
      <c r="C1535" s="7"/>
      <c r="D1535" s="46"/>
      <c r="E1535" s="7"/>
      <c r="F1535" s="7"/>
      <c r="G1535" s="44"/>
      <c r="H1535" s="41">
        <f>Tabela1[[#This Row],[PESO UNI]]*Tabela1[[#This Row],[QTE]]</f>
        <v>0</v>
      </c>
      <c r="I1535" s="7"/>
      <c r="J1535" s="8"/>
      <c r="K1535" s="8"/>
      <c r="L1535" s="9"/>
      <c r="M1535" s="10"/>
      <c r="N1535" s="8"/>
      <c r="O1535" s="12"/>
      <c r="P1535" s="13"/>
      <c r="Q1535" s="14">
        <f>Tabela1[[#This Row],[QTDE/ Fabricação]]-Tabela1[[#This Row],[QTE]]</f>
        <v>0</v>
      </c>
      <c r="R1535" s="19">
        <f t="shared" si="214"/>
        <v>0</v>
      </c>
      <c r="S1535" s="19">
        <f t="shared" si="213"/>
        <v>0</v>
      </c>
      <c r="T1535" s="20">
        <f t="shared" si="215"/>
        <v>0</v>
      </c>
      <c r="U1535" s="17">
        <f>IFERROR(SUMIF('LISTA DE EMBARQUE'!B:B,MICRO!E:E,'LISTA DE EMBARQUE'!G:G),"")</f>
        <v>0</v>
      </c>
      <c r="V1535" s="12" t="str">
        <f>IFERROR(VLOOKUP(Tabela1[[#This Row],[COD.MDE]],'LISTA DE EMBARQUE'!B:L,11,0),"")</f>
        <v/>
      </c>
      <c r="W1535" s="13" t="str">
        <f>IFERROR(COUNTIF(#REF!,Tabela1[[#This Row],[Colunas5]]),"")</f>
        <v/>
      </c>
      <c r="X1535" s="14">
        <f>Tabela1[[#This Row],[QIANTIDADE EXPEDIDA]]*Tabela1[[#This Row],[PESO UNI]]</f>
        <v>0</v>
      </c>
      <c r="Y1535" s="14">
        <f t="shared" si="216"/>
        <v>0</v>
      </c>
      <c r="Z1535" s="21">
        <f>Tabela1[[#This Row],[PESO TOTAL]]-Tabela1[[#This Row],[Peso Expedido]]</f>
        <v>0</v>
      </c>
      <c r="AA1535" s="18"/>
      <c r="AB1535" s="40"/>
      <c r="AC1535" s="40"/>
      <c r="AD1535" s="40"/>
      <c r="AE1535" s="40"/>
      <c r="AF1535" s="40"/>
      <c r="AG1535" s="40"/>
      <c r="AH1535" s="40"/>
      <c r="AI1535" s="40" t="str">
        <f t="shared" si="212"/>
        <v>ok</v>
      </c>
      <c r="AJ1535"/>
      <c r="AK1535" t="str">
        <f>Tabela1[[#This Row],[Coluna1]]&amp;Tabela1[[#This Row],[PEDIDO]]</f>
        <v/>
      </c>
      <c r="AL1535"/>
      <c r="AM1535"/>
      <c r="AN1535"/>
      <c r="AO1535" t="str">
        <f t="shared" si="217"/>
        <v>/</v>
      </c>
      <c r="AP1535" t="str">
        <f>Tabela1[[#This Row],[TAG]]&amp;Tabela1[[#This Row],[PEDIDO]]&amp;Tabela1[[#This Row],[PRODUTO]]</f>
        <v/>
      </c>
      <c r="AQ1535" s="23" t="str">
        <f>Tabela1[[#This Row],[PRODUTO]]&amp;Tabela1[[#This Row],[TAG]]</f>
        <v/>
      </c>
      <c r="AR1535" s="183">
        <f>Tabela1[[#This Row],[PESO TOTAL]]*Tabela1[[#This Row],[MATÉRIA PRIMA]]</f>
        <v>0</v>
      </c>
      <c r="AS1535" s="28">
        <f>Tabela1[[#This Row],[PESO TOTAL]]*Tabela1[[#This Row],[PREPARAÇÃO ]]</f>
        <v>0</v>
      </c>
      <c r="AT1535" s="28">
        <f>Tabela1[[#This Row],[PESO TOTAL]]*Tabela1[[#This Row],[CALDEIRARIA]]</f>
        <v>0</v>
      </c>
      <c r="AU1535" s="28">
        <f>Tabela1[[#This Row],[PESO TOTAL]]*Tabela1[[#This Row],[SOLDA]]</f>
        <v>0</v>
      </c>
      <c r="AV1535" s="28">
        <f>Tabela1[[#This Row],[PESO TOTAL]]*Tabela1[[#This Row],[ACABAMENTO]]</f>
        <v>0</v>
      </c>
      <c r="AW1535" s="28">
        <f>Tabela1[[#This Row],[PESO TOTAL]]*Tabela1[[#This Row],[PRONTO ACABADO]]</f>
        <v>0</v>
      </c>
      <c r="AX1535" s="28">
        <f>Tabela1[[#This Row],[PESO TOTAL]]*Tabela1[[#This Row],[EXPEDIÇÃO ]]</f>
        <v>0</v>
      </c>
      <c r="AY1535" s="28" t="str">
        <f>Tabela1[[#This Row],[PEDIDO]]&amp;Tabela1[[#This Row],[PRODUTO]]</f>
        <v/>
      </c>
      <c r="AZ1535" s="44">
        <f>IF(AF1535="",0,IF(ISTEXT(AF1535),H1535*VALUE(SUBSTITUTE(AF1535,"%",""))/100,H1535*AF1535))-Tabela1[[#This Row],[PRONTO ACABADO2]]</f>
        <v>0</v>
      </c>
      <c r="BA1535" s="44">
        <f>IF(AG1535="",0,IF(ISTEXT(AG1535),H1535*VALUE(SUBSTITUTE(AG1535,"%",""))/100,H1535*AG1535))-Tabela1[[#This Row],[PESO EXPEDIDO2]]</f>
        <v>0</v>
      </c>
      <c r="BB1535" s="44">
        <f t="shared" si="218"/>
        <v>0</v>
      </c>
      <c r="BC1535" s="44">
        <f t="shared" si="219"/>
        <v>0</v>
      </c>
      <c r="BD1535" s="44"/>
    </row>
    <row r="1536" spans="1:56" ht="15.75" hidden="1" customHeight="1" x14ac:dyDescent="0.25">
      <c r="A1536" s="6"/>
      <c r="B1536" s="22"/>
      <c r="C1536" s="7"/>
      <c r="D1536" s="46"/>
      <c r="E1536" s="7"/>
      <c r="F1536" s="7"/>
      <c r="G1536" s="44"/>
      <c r="H1536" s="41">
        <f>Tabela1[[#This Row],[PESO UNI]]*Tabela1[[#This Row],[QTE]]</f>
        <v>0</v>
      </c>
      <c r="I1536" s="7"/>
      <c r="J1536" s="8"/>
      <c r="K1536" s="8"/>
      <c r="L1536" s="9"/>
      <c r="M1536" s="10"/>
      <c r="N1536" s="8"/>
      <c r="O1536" s="12"/>
      <c r="P1536" s="13"/>
      <c r="Q1536" s="14">
        <f>Tabela1[[#This Row],[QTDE/ Fabricação]]-Tabela1[[#This Row],[QTE]]</f>
        <v>0</v>
      </c>
      <c r="R1536" s="19">
        <f t="shared" si="214"/>
        <v>0</v>
      </c>
      <c r="S1536" s="19">
        <f t="shared" si="213"/>
        <v>0</v>
      </c>
      <c r="T1536" s="20">
        <f t="shared" si="215"/>
        <v>0</v>
      </c>
      <c r="U1536" s="17">
        <f>IFERROR(SUMIF('LISTA DE EMBARQUE'!B:B,MICRO!E:E,'LISTA DE EMBARQUE'!G:G),"")</f>
        <v>0</v>
      </c>
      <c r="V1536" s="12" t="str">
        <f>IFERROR(VLOOKUP(Tabela1[[#This Row],[COD.MDE]],'LISTA DE EMBARQUE'!B:L,11,0),"")</f>
        <v/>
      </c>
      <c r="W1536" s="13" t="str">
        <f>IFERROR(COUNTIF(#REF!,Tabela1[[#This Row],[Colunas5]]),"")</f>
        <v/>
      </c>
      <c r="X1536" s="14">
        <f>Tabela1[[#This Row],[QIANTIDADE EXPEDIDA]]*Tabela1[[#This Row],[PESO UNI]]</f>
        <v>0</v>
      </c>
      <c r="Y1536" s="14">
        <f t="shared" si="216"/>
        <v>0</v>
      </c>
      <c r="Z1536" s="21">
        <f>Tabela1[[#This Row],[PESO TOTAL]]-Tabela1[[#This Row],[Peso Expedido]]</f>
        <v>0</v>
      </c>
      <c r="AA1536" s="18"/>
      <c r="AB1536" s="40"/>
      <c r="AC1536" s="40"/>
      <c r="AD1536" s="40"/>
      <c r="AE1536" s="40"/>
      <c r="AF1536" s="40"/>
      <c r="AG1536" s="40"/>
      <c r="AH1536" s="40"/>
      <c r="AI1536" s="40" t="str">
        <f t="shared" si="212"/>
        <v>ok</v>
      </c>
      <c r="AJ1536"/>
      <c r="AK1536" t="str">
        <f>Tabela1[[#This Row],[Coluna1]]&amp;Tabela1[[#This Row],[PEDIDO]]</f>
        <v/>
      </c>
      <c r="AL1536"/>
      <c r="AM1536"/>
      <c r="AN1536"/>
      <c r="AO1536" t="str">
        <f t="shared" si="217"/>
        <v>/</v>
      </c>
      <c r="AP1536" t="str">
        <f>Tabela1[[#This Row],[TAG]]&amp;Tabela1[[#This Row],[PEDIDO]]&amp;Tabela1[[#This Row],[PRODUTO]]</f>
        <v/>
      </c>
      <c r="AQ1536" s="23" t="str">
        <f>Tabela1[[#This Row],[PRODUTO]]&amp;Tabela1[[#This Row],[TAG]]</f>
        <v/>
      </c>
      <c r="AR1536" s="183">
        <f>Tabela1[[#This Row],[PESO TOTAL]]*Tabela1[[#This Row],[MATÉRIA PRIMA]]</f>
        <v>0</v>
      </c>
      <c r="AS1536" s="28">
        <f>Tabela1[[#This Row],[PESO TOTAL]]*Tabela1[[#This Row],[PREPARAÇÃO ]]</f>
        <v>0</v>
      </c>
      <c r="AT1536" s="28">
        <f>Tabela1[[#This Row],[PESO TOTAL]]*Tabela1[[#This Row],[CALDEIRARIA]]</f>
        <v>0</v>
      </c>
      <c r="AU1536" s="28">
        <f>Tabela1[[#This Row],[PESO TOTAL]]*Tabela1[[#This Row],[SOLDA]]</f>
        <v>0</v>
      </c>
      <c r="AV1536" s="28">
        <f>Tabela1[[#This Row],[PESO TOTAL]]*Tabela1[[#This Row],[ACABAMENTO]]</f>
        <v>0</v>
      </c>
      <c r="AW1536" s="28">
        <f>Tabela1[[#This Row],[PESO TOTAL]]*Tabela1[[#This Row],[PRONTO ACABADO]]</f>
        <v>0</v>
      </c>
      <c r="AX1536" s="28">
        <f>Tabela1[[#This Row],[PESO TOTAL]]*Tabela1[[#This Row],[EXPEDIÇÃO ]]</f>
        <v>0</v>
      </c>
      <c r="AY1536" s="28" t="str">
        <f>Tabela1[[#This Row],[PEDIDO]]&amp;Tabela1[[#This Row],[PRODUTO]]</f>
        <v/>
      </c>
      <c r="AZ1536" s="44">
        <f>IF(AF1536="",0,IF(ISTEXT(AF1536),H1536*VALUE(SUBSTITUTE(AF1536,"%",""))/100,H1536*AF1536))-Tabela1[[#This Row],[PRONTO ACABADO2]]</f>
        <v>0</v>
      </c>
      <c r="BA1536" s="44">
        <f>IF(AG1536="",0,IF(ISTEXT(AG1536),H1536*VALUE(SUBSTITUTE(AG1536,"%",""))/100,H1536*AG1536))-Tabela1[[#This Row],[PESO EXPEDIDO2]]</f>
        <v>0</v>
      </c>
      <c r="BB1536" s="44">
        <f t="shared" si="218"/>
        <v>0</v>
      </c>
      <c r="BC1536" s="44">
        <f t="shared" si="219"/>
        <v>0</v>
      </c>
      <c r="BD1536" s="44"/>
    </row>
    <row r="1537" spans="1:56" ht="15.75" hidden="1" customHeight="1" x14ac:dyDescent="0.25">
      <c r="A1537" s="6"/>
      <c r="B1537" s="22"/>
      <c r="C1537" s="7"/>
      <c r="D1537" s="46"/>
      <c r="E1537" s="7"/>
      <c r="F1537" s="7"/>
      <c r="G1537" s="44"/>
      <c r="H1537" s="41">
        <f>Tabela1[[#This Row],[PESO UNI]]*Tabela1[[#This Row],[QTE]]</f>
        <v>0</v>
      </c>
      <c r="I1537" s="7"/>
      <c r="J1537" s="8"/>
      <c r="K1537" s="8"/>
      <c r="L1537" s="9"/>
      <c r="M1537" s="10"/>
      <c r="N1537" s="8"/>
      <c r="O1537" s="12"/>
      <c r="P1537" s="13"/>
      <c r="Q1537" s="14">
        <f>Tabela1[[#This Row],[QTDE/ Fabricação]]-Tabela1[[#This Row],[QTE]]</f>
        <v>0</v>
      </c>
      <c r="R1537" s="19">
        <f t="shared" si="214"/>
        <v>0</v>
      </c>
      <c r="S1537" s="19">
        <f t="shared" si="213"/>
        <v>0</v>
      </c>
      <c r="T1537" s="20">
        <f t="shared" si="215"/>
        <v>0</v>
      </c>
      <c r="U1537" s="17">
        <f>IFERROR(SUMIF('LISTA DE EMBARQUE'!B:B,MICRO!E:E,'LISTA DE EMBARQUE'!G:G),"")</f>
        <v>0</v>
      </c>
      <c r="V1537" s="12" t="str">
        <f>IFERROR(VLOOKUP(Tabela1[[#This Row],[COD.MDE]],'LISTA DE EMBARQUE'!B:L,11,0),"")</f>
        <v/>
      </c>
      <c r="W1537" s="13" t="str">
        <f>IFERROR(COUNTIF(#REF!,Tabela1[[#This Row],[Colunas5]]),"")</f>
        <v/>
      </c>
      <c r="X1537" s="14">
        <f>Tabela1[[#This Row],[QIANTIDADE EXPEDIDA]]*Tabela1[[#This Row],[PESO UNI]]</f>
        <v>0</v>
      </c>
      <c r="Y1537" s="14">
        <f t="shared" si="216"/>
        <v>0</v>
      </c>
      <c r="Z1537" s="21">
        <f>Tabela1[[#This Row],[PESO TOTAL]]-Tabela1[[#This Row],[Peso Expedido]]</f>
        <v>0</v>
      </c>
      <c r="AA1537" s="18"/>
      <c r="AB1537" s="40"/>
      <c r="AC1537" s="40"/>
      <c r="AD1537" s="40"/>
      <c r="AE1537" s="40"/>
      <c r="AF1537" s="40"/>
      <c r="AG1537" s="40"/>
      <c r="AH1537" s="40"/>
      <c r="AI1537" s="40" t="str">
        <f t="shared" si="212"/>
        <v>ok</v>
      </c>
      <c r="AJ1537"/>
      <c r="AK1537" t="str">
        <f>Tabela1[[#This Row],[Coluna1]]&amp;Tabela1[[#This Row],[PEDIDO]]</f>
        <v/>
      </c>
      <c r="AL1537"/>
      <c r="AM1537"/>
      <c r="AN1537"/>
      <c r="AO1537" t="str">
        <f t="shared" si="217"/>
        <v>/</v>
      </c>
      <c r="AP1537" t="str">
        <f>Tabela1[[#This Row],[TAG]]&amp;Tabela1[[#This Row],[PEDIDO]]&amp;Tabela1[[#This Row],[PRODUTO]]</f>
        <v/>
      </c>
      <c r="AQ1537" s="23" t="str">
        <f>Tabela1[[#This Row],[PRODUTO]]&amp;Tabela1[[#This Row],[TAG]]</f>
        <v/>
      </c>
      <c r="AR1537" s="183">
        <f>Tabela1[[#This Row],[PESO TOTAL]]*Tabela1[[#This Row],[MATÉRIA PRIMA]]</f>
        <v>0</v>
      </c>
      <c r="AS1537" s="28">
        <f>Tabela1[[#This Row],[PESO TOTAL]]*Tabela1[[#This Row],[PREPARAÇÃO ]]</f>
        <v>0</v>
      </c>
      <c r="AT1537" s="28">
        <f>Tabela1[[#This Row],[PESO TOTAL]]*Tabela1[[#This Row],[CALDEIRARIA]]</f>
        <v>0</v>
      </c>
      <c r="AU1537" s="28">
        <f>Tabela1[[#This Row],[PESO TOTAL]]*Tabela1[[#This Row],[SOLDA]]</f>
        <v>0</v>
      </c>
      <c r="AV1537" s="28">
        <f>Tabela1[[#This Row],[PESO TOTAL]]*Tabela1[[#This Row],[ACABAMENTO]]</f>
        <v>0</v>
      </c>
      <c r="AW1537" s="28">
        <f>Tabela1[[#This Row],[PESO TOTAL]]*Tabela1[[#This Row],[PRONTO ACABADO]]</f>
        <v>0</v>
      </c>
      <c r="AX1537" s="28">
        <f>Tabela1[[#This Row],[PESO TOTAL]]*Tabela1[[#This Row],[EXPEDIÇÃO ]]</f>
        <v>0</v>
      </c>
      <c r="AY1537" s="28" t="str">
        <f>Tabela1[[#This Row],[PEDIDO]]&amp;Tabela1[[#This Row],[PRODUTO]]</f>
        <v/>
      </c>
      <c r="AZ1537" s="44">
        <f>IF(AF1537="",0,IF(ISTEXT(AF1537),H1537*VALUE(SUBSTITUTE(AF1537,"%",""))/100,H1537*AF1537))-Tabela1[[#This Row],[PRONTO ACABADO2]]</f>
        <v>0</v>
      </c>
      <c r="BA1537" s="44">
        <f>IF(AG1537="",0,IF(ISTEXT(AG1537),H1537*VALUE(SUBSTITUTE(AG1537,"%",""))/100,H1537*AG1537))-Tabela1[[#This Row],[PESO EXPEDIDO2]]</f>
        <v>0</v>
      </c>
      <c r="BB1537" s="44">
        <f t="shared" si="218"/>
        <v>0</v>
      </c>
      <c r="BC1537" s="44">
        <f t="shared" si="219"/>
        <v>0</v>
      </c>
      <c r="BD1537" s="44"/>
    </row>
    <row r="1538" spans="1:56" ht="15.75" hidden="1" customHeight="1" x14ac:dyDescent="0.25">
      <c r="A1538" s="6"/>
      <c r="B1538" s="22"/>
      <c r="C1538" s="7"/>
      <c r="D1538" s="46"/>
      <c r="E1538" s="7"/>
      <c r="F1538" s="7"/>
      <c r="G1538" s="44"/>
      <c r="H1538" s="41">
        <f>Tabela1[[#This Row],[PESO UNI]]*Tabela1[[#This Row],[QTE]]</f>
        <v>0</v>
      </c>
      <c r="I1538" s="7"/>
      <c r="J1538" s="8"/>
      <c r="K1538" s="8"/>
      <c r="L1538" s="9"/>
      <c r="M1538" s="10"/>
      <c r="N1538" s="8"/>
      <c r="O1538" s="12"/>
      <c r="P1538" s="13"/>
      <c r="Q1538" s="14">
        <f>Tabela1[[#This Row],[QTDE/ Fabricação]]-Tabela1[[#This Row],[QTE]]</f>
        <v>0</v>
      </c>
      <c r="R1538" s="19">
        <f t="shared" si="214"/>
        <v>0</v>
      </c>
      <c r="S1538" s="19">
        <f t="shared" si="213"/>
        <v>0</v>
      </c>
      <c r="T1538" s="20">
        <f t="shared" si="215"/>
        <v>0</v>
      </c>
      <c r="U1538" s="17">
        <f>IFERROR(SUMIF('LISTA DE EMBARQUE'!B:B,MICRO!E:E,'LISTA DE EMBARQUE'!G:G),"")</f>
        <v>0</v>
      </c>
      <c r="V1538" s="12" t="str">
        <f>IFERROR(VLOOKUP(Tabela1[[#This Row],[COD.MDE]],'LISTA DE EMBARQUE'!B:L,11,0),"")</f>
        <v/>
      </c>
      <c r="W1538" s="13" t="str">
        <f>IFERROR(COUNTIF(#REF!,Tabela1[[#This Row],[Colunas5]]),"")</f>
        <v/>
      </c>
      <c r="X1538" s="14">
        <f>Tabela1[[#This Row],[QIANTIDADE EXPEDIDA]]*Tabela1[[#This Row],[PESO UNI]]</f>
        <v>0</v>
      </c>
      <c r="Y1538" s="14">
        <f t="shared" si="216"/>
        <v>0</v>
      </c>
      <c r="Z1538" s="21">
        <f>Tabela1[[#This Row],[PESO TOTAL]]-Tabela1[[#This Row],[Peso Expedido]]</f>
        <v>0</v>
      </c>
      <c r="AA1538" s="18"/>
      <c r="AB1538" s="40"/>
      <c r="AC1538" s="40"/>
      <c r="AD1538" s="40"/>
      <c r="AE1538" s="40"/>
      <c r="AF1538" s="40"/>
      <c r="AG1538" s="40"/>
      <c r="AH1538" s="40"/>
      <c r="AI1538" s="40" t="str">
        <f t="shared" si="212"/>
        <v>ok</v>
      </c>
      <c r="AJ1538"/>
      <c r="AK1538" t="str">
        <f>Tabela1[[#This Row],[Coluna1]]&amp;Tabela1[[#This Row],[PEDIDO]]</f>
        <v/>
      </c>
      <c r="AL1538"/>
      <c r="AM1538"/>
      <c r="AN1538"/>
      <c r="AO1538" t="str">
        <f t="shared" si="217"/>
        <v>/</v>
      </c>
      <c r="AP1538" t="str">
        <f>Tabela1[[#This Row],[TAG]]&amp;Tabela1[[#This Row],[PEDIDO]]&amp;Tabela1[[#This Row],[PRODUTO]]</f>
        <v/>
      </c>
      <c r="AQ1538" s="23" t="str">
        <f>Tabela1[[#This Row],[PRODUTO]]&amp;Tabela1[[#This Row],[TAG]]</f>
        <v/>
      </c>
      <c r="AR1538" s="183">
        <f>Tabela1[[#This Row],[PESO TOTAL]]*Tabela1[[#This Row],[MATÉRIA PRIMA]]</f>
        <v>0</v>
      </c>
      <c r="AS1538" s="28">
        <f>Tabela1[[#This Row],[PESO TOTAL]]*Tabela1[[#This Row],[PREPARAÇÃO ]]</f>
        <v>0</v>
      </c>
      <c r="AT1538" s="28">
        <f>Tabela1[[#This Row],[PESO TOTAL]]*Tabela1[[#This Row],[CALDEIRARIA]]</f>
        <v>0</v>
      </c>
      <c r="AU1538" s="28">
        <f>Tabela1[[#This Row],[PESO TOTAL]]*Tabela1[[#This Row],[SOLDA]]</f>
        <v>0</v>
      </c>
      <c r="AV1538" s="28">
        <f>Tabela1[[#This Row],[PESO TOTAL]]*Tabela1[[#This Row],[ACABAMENTO]]</f>
        <v>0</v>
      </c>
      <c r="AW1538" s="28">
        <f>Tabela1[[#This Row],[PESO TOTAL]]*Tabela1[[#This Row],[PRONTO ACABADO]]</f>
        <v>0</v>
      </c>
      <c r="AX1538" s="28">
        <f>Tabela1[[#This Row],[PESO TOTAL]]*Tabela1[[#This Row],[EXPEDIÇÃO ]]</f>
        <v>0</v>
      </c>
      <c r="AY1538" s="28" t="str">
        <f>Tabela1[[#This Row],[PEDIDO]]&amp;Tabela1[[#This Row],[PRODUTO]]</f>
        <v/>
      </c>
      <c r="AZ1538" s="44">
        <f>IF(AF1538="",0,IF(ISTEXT(AF1538),H1538*VALUE(SUBSTITUTE(AF1538,"%",""))/100,H1538*AF1538))-Tabela1[[#This Row],[PRONTO ACABADO2]]</f>
        <v>0</v>
      </c>
      <c r="BA1538" s="44">
        <f>IF(AG1538="",0,IF(ISTEXT(AG1538),H1538*VALUE(SUBSTITUTE(AG1538,"%",""))/100,H1538*AG1538))-Tabela1[[#This Row],[PESO EXPEDIDO2]]</f>
        <v>0</v>
      </c>
      <c r="BB1538" s="44">
        <f t="shared" si="218"/>
        <v>0</v>
      </c>
      <c r="BC1538" s="44">
        <f t="shared" si="219"/>
        <v>0</v>
      </c>
      <c r="BD1538" s="44"/>
    </row>
    <row r="1539" spans="1:56" ht="15.75" hidden="1" customHeight="1" x14ac:dyDescent="0.25">
      <c r="A1539" s="6"/>
      <c r="B1539" s="22"/>
      <c r="C1539" s="7"/>
      <c r="D1539" s="46"/>
      <c r="E1539" s="7"/>
      <c r="F1539" s="7"/>
      <c r="G1539" s="44"/>
      <c r="H1539" s="41">
        <f>Tabela1[[#This Row],[PESO UNI]]*Tabela1[[#This Row],[QTE]]</f>
        <v>0</v>
      </c>
      <c r="I1539" s="7"/>
      <c r="J1539" s="8"/>
      <c r="K1539" s="8"/>
      <c r="L1539" s="9"/>
      <c r="M1539" s="10"/>
      <c r="N1539" s="8"/>
      <c r="O1539" s="12"/>
      <c r="P1539" s="13"/>
      <c r="Q1539" s="14">
        <f>Tabela1[[#This Row],[QTDE/ Fabricação]]-Tabela1[[#This Row],[QTE]]</f>
        <v>0</v>
      </c>
      <c r="R1539" s="19">
        <f t="shared" si="214"/>
        <v>0</v>
      </c>
      <c r="S1539" s="19">
        <f t="shared" si="213"/>
        <v>0</v>
      </c>
      <c r="T1539" s="20">
        <f t="shared" si="215"/>
        <v>0</v>
      </c>
      <c r="U1539" s="17">
        <f>IFERROR(SUMIF('LISTA DE EMBARQUE'!B:B,MICRO!E:E,'LISTA DE EMBARQUE'!G:G),"")</f>
        <v>0</v>
      </c>
      <c r="V1539" s="12" t="str">
        <f>IFERROR(VLOOKUP(Tabela1[[#This Row],[COD.MDE]],'LISTA DE EMBARQUE'!B:L,11,0),"")</f>
        <v/>
      </c>
      <c r="W1539" s="13" t="str">
        <f>IFERROR(COUNTIF(#REF!,Tabela1[[#This Row],[Colunas5]]),"")</f>
        <v/>
      </c>
      <c r="X1539" s="14">
        <f>Tabela1[[#This Row],[QIANTIDADE EXPEDIDA]]*Tabela1[[#This Row],[PESO UNI]]</f>
        <v>0</v>
      </c>
      <c r="Y1539" s="14">
        <f t="shared" si="216"/>
        <v>0</v>
      </c>
      <c r="Z1539" s="21">
        <f>Tabela1[[#This Row],[PESO TOTAL]]-Tabela1[[#This Row],[Peso Expedido]]</f>
        <v>0</v>
      </c>
      <c r="AA1539" s="18"/>
      <c r="AB1539" s="40"/>
      <c r="AC1539" s="40"/>
      <c r="AD1539" s="40"/>
      <c r="AE1539" s="40"/>
      <c r="AF1539" s="40"/>
      <c r="AG1539" s="40"/>
      <c r="AH1539" s="40"/>
      <c r="AI1539" s="40" t="str">
        <f t="shared" si="212"/>
        <v>ok</v>
      </c>
      <c r="AJ1539"/>
      <c r="AK1539" t="str">
        <f>Tabela1[[#This Row],[Coluna1]]&amp;Tabela1[[#This Row],[PEDIDO]]</f>
        <v/>
      </c>
      <c r="AL1539"/>
      <c r="AM1539"/>
      <c r="AN1539"/>
      <c r="AO1539" t="str">
        <f t="shared" si="217"/>
        <v>/</v>
      </c>
      <c r="AP1539" t="str">
        <f>Tabela1[[#This Row],[TAG]]&amp;Tabela1[[#This Row],[PEDIDO]]&amp;Tabela1[[#This Row],[PRODUTO]]</f>
        <v/>
      </c>
      <c r="AQ1539" s="23" t="str">
        <f>Tabela1[[#This Row],[PRODUTO]]&amp;Tabela1[[#This Row],[TAG]]</f>
        <v/>
      </c>
      <c r="AR1539" s="183">
        <f>Tabela1[[#This Row],[PESO TOTAL]]*Tabela1[[#This Row],[MATÉRIA PRIMA]]</f>
        <v>0</v>
      </c>
      <c r="AS1539" s="28">
        <f>Tabela1[[#This Row],[PESO TOTAL]]*Tabela1[[#This Row],[PREPARAÇÃO ]]</f>
        <v>0</v>
      </c>
      <c r="AT1539" s="28">
        <f>Tabela1[[#This Row],[PESO TOTAL]]*Tabela1[[#This Row],[CALDEIRARIA]]</f>
        <v>0</v>
      </c>
      <c r="AU1539" s="28">
        <f>Tabela1[[#This Row],[PESO TOTAL]]*Tabela1[[#This Row],[SOLDA]]</f>
        <v>0</v>
      </c>
      <c r="AV1539" s="28">
        <f>Tabela1[[#This Row],[PESO TOTAL]]*Tabela1[[#This Row],[ACABAMENTO]]</f>
        <v>0</v>
      </c>
      <c r="AW1539" s="28">
        <f>Tabela1[[#This Row],[PESO TOTAL]]*Tabela1[[#This Row],[PRONTO ACABADO]]</f>
        <v>0</v>
      </c>
      <c r="AX1539" s="28">
        <f>Tabela1[[#This Row],[PESO TOTAL]]*Tabela1[[#This Row],[EXPEDIÇÃO ]]</f>
        <v>0</v>
      </c>
      <c r="AY1539" s="28" t="str">
        <f>Tabela1[[#This Row],[PEDIDO]]&amp;Tabela1[[#This Row],[PRODUTO]]</f>
        <v/>
      </c>
      <c r="AZ1539" s="44">
        <f>IF(AF1539="",0,IF(ISTEXT(AF1539),H1539*VALUE(SUBSTITUTE(AF1539,"%",""))/100,H1539*AF1539))-Tabela1[[#This Row],[PRONTO ACABADO2]]</f>
        <v>0</v>
      </c>
      <c r="BA1539" s="44">
        <f>IF(AG1539="",0,IF(ISTEXT(AG1539),H1539*VALUE(SUBSTITUTE(AG1539,"%",""))/100,H1539*AG1539))-Tabela1[[#This Row],[PESO EXPEDIDO2]]</f>
        <v>0</v>
      </c>
      <c r="BB1539" s="44">
        <f t="shared" si="218"/>
        <v>0</v>
      </c>
      <c r="BC1539" s="44">
        <f t="shared" si="219"/>
        <v>0</v>
      </c>
      <c r="BD1539" s="44"/>
    </row>
    <row r="1540" spans="1:56" ht="15.75" hidden="1" customHeight="1" x14ac:dyDescent="0.25">
      <c r="A1540" s="6"/>
      <c r="B1540" s="22"/>
      <c r="C1540" s="7"/>
      <c r="D1540" s="46"/>
      <c r="E1540" s="7"/>
      <c r="F1540" s="7"/>
      <c r="G1540" s="44"/>
      <c r="H1540" s="41">
        <f>Tabela1[[#This Row],[PESO UNI]]*Tabela1[[#This Row],[QTE]]</f>
        <v>0</v>
      </c>
      <c r="I1540" s="7"/>
      <c r="J1540" s="8"/>
      <c r="K1540" s="8"/>
      <c r="L1540" s="9"/>
      <c r="M1540" s="10"/>
      <c r="N1540" s="8"/>
      <c r="O1540" s="12"/>
      <c r="P1540" s="13"/>
      <c r="Q1540" s="14">
        <f>Tabela1[[#This Row],[QTDE/ Fabricação]]-Tabela1[[#This Row],[QTE]]</f>
        <v>0</v>
      </c>
      <c r="R1540" s="19">
        <f t="shared" si="214"/>
        <v>0</v>
      </c>
      <c r="S1540" s="19">
        <f t="shared" si="213"/>
        <v>0</v>
      </c>
      <c r="T1540" s="20">
        <f t="shared" si="215"/>
        <v>0</v>
      </c>
      <c r="U1540" s="17">
        <f>IFERROR(SUMIF('LISTA DE EMBARQUE'!B:B,MICRO!E:E,'LISTA DE EMBARQUE'!G:G),"")</f>
        <v>0</v>
      </c>
      <c r="V1540" s="12" t="str">
        <f>IFERROR(VLOOKUP(Tabela1[[#This Row],[COD.MDE]],'LISTA DE EMBARQUE'!B:L,11,0),"")</f>
        <v/>
      </c>
      <c r="W1540" s="13" t="str">
        <f>IFERROR(COUNTIF(#REF!,Tabela1[[#This Row],[Colunas5]]),"")</f>
        <v/>
      </c>
      <c r="X1540" s="14">
        <f>Tabela1[[#This Row],[QIANTIDADE EXPEDIDA]]*Tabela1[[#This Row],[PESO UNI]]</f>
        <v>0</v>
      </c>
      <c r="Y1540" s="14">
        <f t="shared" si="216"/>
        <v>0</v>
      </c>
      <c r="Z1540" s="21">
        <f>Tabela1[[#This Row],[PESO TOTAL]]-Tabela1[[#This Row],[Peso Expedido]]</f>
        <v>0</v>
      </c>
      <c r="AA1540" s="18"/>
      <c r="AB1540" s="40"/>
      <c r="AC1540" s="40"/>
      <c r="AD1540" s="40"/>
      <c r="AE1540" s="40"/>
      <c r="AF1540" s="40"/>
      <c r="AG1540" s="40"/>
      <c r="AH1540" s="40"/>
      <c r="AI1540" s="40" t="str">
        <f t="shared" si="212"/>
        <v>ok</v>
      </c>
      <c r="AJ1540"/>
      <c r="AK1540" t="str">
        <f>Tabela1[[#This Row],[Coluna1]]&amp;Tabela1[[#This Row],[PEDIDO]]</f>
        <v/>
      </c>
      <c r="AL1540"/>
      <c r="AM1540"/>
      <c r="AN1540"/>
      <c r="AO1540" t="str">
        <f t="shared" si="217"/>
        <v>/</v>
      </c>
      <c r="AP1540" t="str">
        <f>Tabela1[[#This Row],[TAG]]&amp;Tabela1[[#This Row],[PEDIDO]]&amp;Tabela1[[#This Row],[PRODUTO]]</f>
        <v/>
      </c>
      <c r="AQ1540" s="23" t="str">
        <f>Tabela1[[#This Row],[PRODUTO]]&amp;Tabela1[[#This Row],[TAG]]</f>
        <v/>
      </c>
      <c r="AR1540" s="183">
        <f>Tabela1[[#This Row],[PESO TOTAL]]*Tabela1[[#This Row],[MATÉRIA PRIMA]]</f>
        <v>0</v>
      </c>
      <c r="AS1540" s="28">
        <f>Tabela1[[#This Row],[PESO TOTAL]]*Tabela1[[#This Row],[PREPARAÇÃO ]]</f>
        <v>0</v>
      </c>
      <c r="AT1540" s="28">
        <f>Tabela1[[#This Row],[PESO TOTAL]]*Tabela1[[#This Row],[CALDEIRARIA]]</f>
        <v>0</v>
      </c>
      <c r="AU1540" s="28">
        <f>Tabela1[[#This Row],[PESO TOTAL]]*Tabela1[[#This Row],[SOLDA]]</f>
        <v>0</v>
      </c>
      <c r="AV1540" s="28">
        <f>Tabela1[[#This Row],[PESO TOTAL]]*Tabela1[[#This Row],[ACABAMENTO]]</f>
        <v>0</v>
      </c>
      <c r="AW1540" s="28">
        <f>Tabela1[[#This Row],[PESO TOTAL]]*Tabela1[[#This Row],[PRONTO ACABADO]]</f>
        <v>0</v>
      </c>
      <c r="AX1540" s="28">
        <f>Tabela1[[#This Row],[PESO TOTAL]]*Tabela1[[#This Row],[EXPEDIÇÃO ]]</f>
        <v>0</v>
      </c>
      <c r="AY1540" s="28" t="str">
        <f>Tabela1[[#This Row],[PEDIDO]]&amp;Tabela1[[#This Row],[PRODUTO]]</f>
        <v/>
      </c>
      <c r="AZ1540" s="44">
        <f>IF(AF1540="",0,IF(ISTEXT(AF1540),H1540*VALUE(SUBSTITUTE(AF1540,"%",""))/100,H1540*AF1540))-Tabela1[[#This Row],[PRONTO ACABADO2]]</f>
        <v>0</v>
      </c>
      <c r="BA1540" s="44">
        <f>IF(AG1540="",0,IF(ISTEXT(AG1540),H1540*VALUE(SUBSTITUTE(AG1540,"%",""))/100,H1540*AG1540))-Tabela1[[#This Row],[PESO EXPEDIDO2]]</f>
        <v>0</v>
      </c>
      <c r="BB1540" s="44">
        <f t="shared" si="218"/>
        <v>0</v>
      </c>
      <c r="BC1540" s="44">
        <f t="shared" si="219"/>
        <v>0</v>
      </c>
      <c r="BD1540" s="44"/>
    </row>
    <row r="1541" spans="1:56" ht="15.75" hidden="1" customHeight="1" x14ac:dyDescent="0.25">
      <c r="A1541" s="6"/>
      <c r="B1541" s="22"/>
      <c r="C1541" s="7"/>
      <c r="D1541" s="46"/>
      <c r="E1541" s="7"/>
      <c r="F1541" s="7"/>
      <c r="G1541" s="44"/>
      <c r="H1541" s="41">
        <f>Tabela1[[#This Row],[PESO UNI]]*Tabela1[[#This Row],[QTE]]</f>
        <v>0</v>
      </c>
      <c r="I1541" s="7"/>
      <c r="J1541" s="8"/>
      <c r="K1541" s="8"/>
      <c r="L1541" s="9"/>
      <c r="M1541" s="10"/>
      <c r="N1541" s="8"/>
      <c r="O1541" s="12"/>
      <c r="P1541" s="13"/>
      <c r="Q1541" s="14">
        <f>Tabela1[[#This Row],[QTDE/ Fabricação]]-Tabela1[[#This Row],[QTE]]</f>
        <v>0</v>
      </c>
      <c r="R1541" s="19">
        <f t="shared" si="214"/>
        <v>0</v>
      </c>
      <c r="S1541" s="19">
        <f t="shared" si="213"/>
        <v>0</v>
      </c>
      <c r="T1541" s="20">
        <f t="shared" si="215"/>
        <v>0</v>
      </c>
      <c r="U1541" s="17">
        <f>IFERROR(SUMIF('LISTA DE EMBARQUE'!B:B,MICRO!E:E,'LISTA DE EMBARQUE'!G:G),"")</f>
        <v>0</v>
      </c>
      <c r="V1541" s="12" t="str">
        <f>IFERROR(VLOOKUP(Tabela1[[#This Row],[COD.MDE]],'LISTA DE EMBARQUE'!B:L,11,0),"")</f>
        <v/>
      </c>
      <c r="W1541" s="13" t="str">
        <f>IFERROR(COUNTIF(#REF!,Tabela1[[#This Row],[Colunas5]]),"")</f>
        <v/>
      </c>
      <c r="X1541" s="14">
        <f>Tabela1[[#This Row],[QIANTIDADE EXPEDIDA]]*Tabela1[[#This Row],[PESO UNI]]</f>
        <v>0</v>
      </c>
      <c r="Y1541" s="14">
        <f t="shared" si="216"/>
        <v>0</v>
      </c>
      <c r="Z1541" s="21">
        <f>Tabela1[[#This Row],[PESO TOTAL]]-Tabela1[[#This Row],[Peso Expedido]]</f>
        <v>0</v>
      </c>
      <c r="AA1541" s="18"/>
      <c r="AB1541" s="40"/>
      <c r="AC1541" s="40"/>
      <c r="AD1541" s="40"/>
      <c r="AE1541" s="40"/>
      <c r="AF1541" s="40"/>
      <c r="AG1541" s="40"/>
      <c r="AH1541" s="40"/>
      <c r="AI1541" s="40" t="str">
        <f t="shared" si="212"/>
        <v>ok</v>
      </c>
      <c r="AJ1541"/>
      <c r="AK1541" t="str">
        <f>Tabela1[[#This Row],[Coluna1]]&amp;Tabela1[[#This Row],[PEDIDO]]</f>
        <v/>
      </c>
      <c r="AL1541"/>
      <c r="AM1541"/>
      <c r="AN1541"/>
      <c r="AO1541" t="str">
        <f t="shared" si="217"/>
        <v>/</v>
      </c>
      <c r="AP1541" t="str">
        <f>Tabela1[[#This Row],[TAG]]&amp;Tabela1[[#This Row],[PEDIDO]]&amp;Tabela1[[#This Row],[PRODUTO]]</f>
        <v/>
      </c>
      <c r="AQ1541" s="23" t="str">
        <f>Tabela1[[#This Row],[PRODUTO]]&amp;Tabela1[[#This Row],[TAG]]</f>
        <v/>
      </c>
      <c r="AR1541" s="183">
        <f>Tabela1[[#This Row],[PESO TOTAL]]*Tabela1[[#This Row],[MATÉRIA PRIMA]]</f>
        <v>0</v>
      </c>
      <c r="AS1541" s="28">
        <f>Tabela1[[#This Row],[PESO TOTAL]]*Tabela1[[#This Row],[PREPARAÇÃO ]]</f>
        <v>0</v>
      </c>
      <c r="AT1541" s="28">
        <f>Tabela1[[#This Row],[PESO TOTAL]]*Tabela1[[#This Row],[CALDEIRARIA]]</f>
        <v>0</v>
      </c>
      <c r="AU1541" s="28">
        <f>Tabela1[[#This Row],[PESO TOTAL]]*Tabela1[[#This Row],[SOLDA]]</f>
        <v>0</v>
      </c>
      <c r="AV1541" s="28">
        <f>Tabela1[[#This Row],[PESO TOTAL]]*Tabela1[[#This Row],[ACABAMENTO]]</f>
        <v>0</v>
      </c>
      <c r="AW1541" s="28">
        <f>Tabela1[[#This Row],[PESO TOTAL]]*Tabela1[[#This Row],[PRONTO ACABADO]]</f>
        <v>0</v>
      </c>
      <c r="AX1541" s="28">
        <f>Tabela1[[#This Row],[PESO TOTAL]]*Tabela1[[#This Row],[EXPEDIÇÃO ]]</f>
        <v>0</v>
      </c>
      <c r="AY1541" s="28" t="str">
        <f>Tabela1[[#This Row],[PEDIDO]]&amp;Tabela1[[#This Row],[PRODUTO]]</f>
        <v/>
      </c>
      <c r="AZ1541" s="44">
        <f>IF(AF1541="",0,IF(ISTEXT(AF1541),H1541*VALUE(SUBSTITUTE(AF1541,"%",""))/100,H1541*AF1541))-Tabela1[[#This Row],[PRONTO ACABADO2]]</f>
        <v>0</v>
      </c>
      <c r="BA1541" s="44">
        <f>IF(AG1541="",0,IF(ISTEXT(AG1541),H1541*VALUE(SUBSTITUTE(AG1541,"%",""))/100,H1541*AG1541))-Tabela1[[#This Row],[PESO EXPEDIDO2]]</f>
        <v>0</v>
      </c>
      <c r="BB1541" s="44">
        <f t="shared" si="218"/>
        <v>0</v>
      </c>
      <c r="BC1541" s="44">
        <f t="shared" si="219"/>
        <v>0</v>
      </c>
      <c r="BD1541" s="44"/>
    </row>
    <row r="1542" spans="1:56" ht="15.75" hidden="1" customHeight="1" x14ac:dyDescent="0.25">
      <c r="A1542" s="6"/>
      <c r="B1542" s="22"/>
      <c r="C1542" s="7"/>
      <c r="D1542" s="46"/>
      <c r="E1542" s="7"/>
      <c r="F1542" s="7"/>
      <c r="G1542" s="44"/>
      <c r="H1542" s="41">
        <f>Tabela1[[#This Row],[PESO UNI]]*Tabela1[[#This Row],[QTE]]</f>
        <v>0</v>
      </c>
      <c r="I1542" s="7"/>
      <c r="J1542" s="8"/>
      <c r="K1542" s="8"/>
      <c r="L1542" s="9"/>
      <c r="M1542" s="10"/>
      <c r="N1542" s="8"/>
      <c r="O1542" s="12"/>
      <c r="P1542" s="13"/>
      <c r="Q1542" s="14">
        <f>Tabela1[[#This Row],[QTDE/ Fabricação]]-Tabela1[[#This Row],[QTE]]</f>
        <v>0</v>
      </c>
      <c r="R1542" s="19">
        <f t="shared" si="214"/>
        <v>0</v>
      </c>
      <c r="S1542" s="19">
        <f t="shared" si="213"/>
        <v>0</v>
      </c>
      <c r="T1542" s="20">
        <f t="shared" si="215"/>
        <v>0</v>
      </c>
      <c r="U1542" s="17">
        <f>IFERROR(SUMIF('LISTA DE EMBARQUE'!B:B,MICRO!E:E,'LISTA DE EMBARQUE'!G:G),"")</f>
        <v>0</v>
      </c>
      <c r="V1542" s="12" t="str">
        <f>IFERROR(VLOOKUP(Tabela1[[#This Row],[COD.MDE]],'LISTA DE EMBARQUE'!B:L,11,0),"")</f>
        <v/>
      </c>
      <c r="W1542" s="13" t="str">
        <f>IFERROR(COUNTIF(#REF!,Tabela1[[#This Row],[Colunas5]]),"")</f>
        <v/>
      </c>
      <c r="X1542" s="14">
        <f>Tabela1[[#This Row],[QIANTIDADE EXPEDIDA]]*Tabela1[[#This Row],[PESO UNI]]</f>
        <v>0</v>
      </c>
      <c r="Y1542" s="14">
        <f t="shared" si="216"/>
        <v>0</v>
      </c>
      <c r="Z1542" s="21">
        <f>Tabela1[[#This Row],[PESO TOTAL]]-Tabela1[[#This Row],[Peso Expedido]]</f>
        <v>0</v>
      </c>
      <c r="AA1542" s="18"/>
      <c r="AB1542" s="40"/>
      <c r="AC1542" s="40"/>
      <c r="AD1542" s="40"/>
      <c r="AE1542" s="40"/>
      <c r="AF1542" s="40"/>
      <c r="AG1542" s="40"/>
      <c r="AH1542" s="40"/>
      <c r="AI1542" s="40" t="str">
        <f t="shared" si="212"/>
        <v>ok</v>
      </c>
      <c r="AJ1542"/>
      <c r="AK1542" t="str">
        <f>Tabela1[[#This Row],[Coluna1]]&amp;Tabela1[[#This Row],[PEDIDO]]</f>
        <v/>
      </c>
      <c r="AL1542"/>
      <c r="AM1542"/>
      <c r="AN1542"/>
      <c r="AO1542" t="str">
        <f t="shared" si="217"/>
        <v>/</v>
      </c>
      <c r="AP1542" t="str">
        <f>Tabela1[[#This Row],[TAG]]&amp;Tabela1[[#This Row],[PEDIDO]]&amp;Tabela1[[#This Row],[PRODUTO]]</f>
        <v/>
      </c>
      <c r="AQ1542" s="23" t="str">
        <f>Tabela1[[#This Row],[PRODUTO]]&amp;Tabela1[[#This Row],[TAG]]</f>
        <v/>
      </c>
      <c r="AR1542" s="183">
        <f>Tabela1[[#This Row],[PESO TOTAL]]*Tabela1[[#This Row],[MATÉRIA PRIMA]]</f>
        <v>0</v>
      </c>
      <c r="AS1542" s="28">
        <f>Tabela1[[#This Row],[PESO TOTAL]]*Tabela1[[#This Row],[PREPARAÇÃO ]]</f>
        <v>0</v>
      </c>
      <c r="AT1542" s="28">
        <f>Tabela1[[#This Row],[PESO TOTAL]]*Tabela1[[#This Row],[CALDEIRARIA]]</f>
        <v>0</v>
      </c>
      <c r="AU1542" s="28">
        <f>Tabela1[[#This Row],[PESO TOTAL]]*Tabela1[[#This Row],[SOLDA]]</f>
        <v>0</v>
      </c>
      <c r="AV1542" s="28">
        <f>Tabela1[[#This Row],[PESO TOTAL]]*Tabela1[[#This Row],[ACABAMENTO]]</f>
        <v>0</v>
      </c>
      <c r="AW1542" s="28">
        <f>Tabela1[[#This Row],[PESO TOTAL]]*Tabela1[[#This Row],[PRONTO ACABADO]]</f>
        <v>0</v>
      </c>
      <c r="AX1542" s="28">
        <f>Tabela1[[#This Row],[PESO TOTAL]]*Tabela1[[#This Row],[EXPEDIÇÃO ]]</f>
        <v>0</v>
      </c>
      <c r="AY1542" s="28" t="str">
        <f>Tabela1[[#This Row],[PEDIDO]]&amp;Tabela1[[#This Row],[PRODUTO]]</f>
        <v/>
      </c>
      <c r="AZ1542" s="44">
        <f>IF(AF1542="",0,IF(ISTEXT(AF1542),H1542*VALUE(SUBSTITUTE(AF1542,"%",""))/100,H1542*AF1542))-Tabela1[[#This Row],[PRONTO ACABADO2]]</f>
        <v>0</v>
      </c>
      <c r="BA1542" s="44">
        <f>IF(AG1542="",0,IF(ISTEXT(AG1542),H1542*VALUE(SUBSTITUTE(AG1542,"%",""))/100,H1542*AG1542))-Tabela1[[#This Row],[PESO EXPEDIDO2]]</f>
        <v>0</v>
      </c>
      <c r="BB1542" s="44">
        <f t="shared" si="218"/>
        <v>0</v>
      </c>
      <c r="BC1542" s="44">
        <f t="shared" si="219"/>
        <v>0</v>
      </c>
      <c r="BD1542" s="44"/>
    </row>
    <row r="1543" spans="1:56" ht="15.75" hidden="1" customHeight="1" x14ac:dyDescent="0.25">
      <c r="A1543" s="6"/>
      <c r="B1543" s="22"/>
      <c r="C1543" s="7"/>
      <c r="D1543" s="46"/>
      <c r="E1543" s="7"/>
      <c r="F1543" s="7"/>
      <c r="G1543" s="44"/>
      <c r="H1543" s="41">
        <f>Tabela1[[#This Row],[PESO UNI]]*Tabela1[[#This Row],[QTE]]</f>
        <v>0</v>
      </c>
      <c r="I1543" s="7"/>
      <c r="J1543" s="8"/>
      <c r="K1543" s="8"/>
      <c r="L1543" s="9"/>
      <c r="M1543" s="10"/>
      <c r="N1543" s="8"/>
      <c r="O1543" s="12"/>
      <c r="P1543" s="13"/>
      <c r="Q1543" s="14">
        <f>Tabela1[[#This Row],[QTDE/ Fabricação]]-Tabela1[[#This Row],[QTE]]</f>
        <v>0</v>
      </c>
      <c r="R1543" s="19">
        <f t="shared" si="214"/>
        <v>0</v>
      </c>
      <c r="S1543" s="19">
        <f t="shared" si="213"/>
        <v>0</v>
      </c>
      <c r="T1543" s="20">
        <f t="shared" si="215"/>
        <v>0</v>
      </c>
      <c r="U1543" s="17">
        <f>IFERROR(SUMIF('LISTA DE EMBARQUE'!B:B,MICRO!E:E,'LISTA DE EMBARQUE'!G:G),"")</f>
        <v>0</v>
      </c>
      <c r="V1543" s="12" t="str">
        <f>IFERROR(VLOOKUP(Tabela1[[#This Row],[COD.MDE]],'LISTA DE EMBARQUE'!B:L,11,0),"")</f>
        <v/>
      </c>
      <c r="W1543" s="13" t="str">
        <f>IFERROR(COUNTIF(#REF!,Tabela1[[#This Row],[Colunas5]]),"")</f>
        <v/>
      </c>
      <c r="X1543" s="14">
        <f>Tabela1[[#This Row],[QIANTIDADE EXPEDIDA]]*Tabela1[[#This Row],[PESO UNI]]</f>
        <v>0</v>
      </c>
      <c r="Y1543" s="14">
        <f t="shared" si="216"/>
        <v>0</v>
      </c>
      <c r="Z1543" s="21">
        <f>Tabela1[[#This Row],[PESO TOTAL]]-Tabela1[[#This Row],[Peso Expedido]]</f>
        <v>0</v>
      </c>
      <c r="AA1543" s="18"/>
      <c r="AB1543" s="40"/>
      <c r="AC1543" s="40"/>
      <c r="AD1543" s="40"/>
      <c r="AE1543" s="40"/>
      <c r="AF1543" s="40"/>
      <c r="AG1543" s="40"/>
      <c r="AH1543" s="40"/>
      <c r="AI1543" s="40" t="str">
        <f t="shared" si="212"/>
        <v>ok</v>
      </c>
      <c r="AJ1543"/>
      <c r="AK1543" t="str">
        <f>Tabela1[[#This Row],[Coluna1]]&amp;Tabela1[[#This Row],[PEDIDO]]</f>
        <v/>
      </c>
      <c r="AL1543"/>
      <c r="AM1543"/>
      <c r="AN1543"/>
      <c r="AO1543" t="str">
        <f t="shared" si="217"/>
        <v>/</v>
      </c>
      <c r="AP1543" t="str">
        <f>Tabela1[[#This Row],[TAG]]&amp;Tabela1[[#This Row],[PEDIDO]]&amp;Tabela1[[#This Row],[PRODUTO]]</f>
        <v/>
      </c>
      <c r="AQ1543" s="23" t="str">
        <f>Tabela1[[#This Row],[PRODUTO]]&amp;Tabela1[[#This Row],[TAG]]</f>
        <v/>
      </c>
      <c r="AR1543" s="183">
        <f>Tabela1[[#This Row],[PESO TOTAL]]*Tabela1[[#This Row],[MATÉRIA PRIMA]]</f>
        <v>0</v>
      </c>
      <c r="AS1543" s="28">
        <f>Tabela1[[#This Row],[PESO TOTAL]]*Tabela1[[#This Row],[PREPARAÇÃO ]]</f>
        <v>0</v>
      </c>
      <c r="AT1543" s="28">
        <f>Tabela1[[#This Row],[PESO TOTAL]]*Tabela1[[#This Row],[CALDEIRARIA]]</f>
        <v>0</v>
      </c>
      <c r="AU1543" s="28">
        <f>Tabela1[[#This Row],[PESO TOTAL]]*Tabela1[[#This Row],[SOLDA]]</f>
        <v>0</v>
      </c>
      <c r="AV1543" s="28">
        <f>Tabela1[[#This Row],[PESO TOTAL]]*Tabela1[[#This Row],[ACABAMENTO]]</f>
        <v>0</v>
      </c>
      <c r="AW1543" s="28">
        <f>Tabela1[[#This Row],[PESO TOTAL]]*Tabela1[[#This Row],[PRONTO ACABADO]]</f>
        <v>0</v>
      </c>
      <c r="AX1543" s="28">
        <f>Tabela1[[#This Row],[PESO TOTAL]]*Tabela1[[#This Row],[EXPEDIÇÃO ]]</f>
        <v>0</v>
      </c>
      <c r="AY1543" s="28" t="str">
        <f>Tabela1[[#This Row],[PEDIDO]]&amp;Tabela1[[#This Row],[PRODUTO]]</f>
        <v/>
      </c>
      <c r="AZ1543" s="44">
        <f>IF(AF1543="",0,IF(ISTEXT(AF1543),H1543*VALUE(SUBSTITUTE(AF1543,"%",""))/100,H1543*AF1543))-Tabela1[[#This Row],[PRONTO ACABADO2]]</f>
        <v>0</v>
      </c>
      <c r="BA1543" s="44">
        <f>IF(AG1543="",0,IF(ISTEXT(AG1543),H1543*VALUE(SUBSTITUTE(AG1543,"%",""))/100,H1543*AG1543))-Tabela1[[#This Row],[PESO EXPEDIDO2]]</f>
        <v>0</v>
      </c>
      <c r="BB1543" s="44">
        <f t="shared" si="218"/>
        <v>0</v>
      </c>
      <c r="BC1543" s="44">
        <f t="shared" si="219"/>
        <v>0</v>
      </c>
      <c r="BD1543" s="44"/>
    </row>
    <row r="1544" spans="1:56" ht="15.75" hidden="1" customHeight="1" x14ac:dyDescent="0.25">
      <c r="A1544" s="6"/>
      <c r="B1544" s="22"/>
      <c r="C1544" s="7"/>
      <c r="D1544" s="46"/>
      <c r="E1544" s="7"/>
      <c r="F1544" s="7"/>
      <c r="G1544" s="44"/>
      <c r="H1544" s="41">
        <f>Tabela1[[#This Row],[PESO UNI]]*Tabela1[[#This Row],[QTE]]</f>
        <v>0</v>
      </c>
      <c r="I1544" s="7"/>
      <c r="J1544" s="8"/>
      <c r="K1544" s="8"/>
      <c r="L1544" s="9"/>
      <c r="M1544" s="10"/>
      <c r="N1544" s="8"/>
      <c r="O1544" s="12"/>
      <c r="P1544" s="13"/>
      <c r="Q1544" s="14">
        <f>Tabela1[[#This Row],[QTDE/ Fabricação]]-Tabela1[[#This Row],[QTE]]</f>
        <v>0</v>
      </c>
      <c r="R1544" s="19">
        <f t="shared" si="214"/>
        <v>0</v>
      </c>
      <c r="S1544" s="19">
        <f t="shared" si="213"/>
        <v>0</v>
      </c>
      <c r="T1544" s="20">
        <f t="shared" si="215"/>
        <v>0</v>
      </c>
      <c r="U1544" s="17">
        <f>IFERROR(SUMIF('LISTA DE EMBARQUE'!B:B,MICRO!E:E,'LISTA DE EMBARQUE'!G:G),"")</f>
        <v>0</v>
      </c>
      <c r="V1544" s="12" t="str">
        <f>IFERROR(VLOOKUP(Tabela1[[#This Row],[COD.MDE]],'LISTA DE EMBARQUE'!B:L,11,0),"")</f>
        <v/>
      </c>
      <c r="W1544" s="13" t="str">
        <f>IFERROR(COUNTIF(#REF!,Tabela1[[#This Row],[Colunas5]]),"")</f>
        <v/>
      </c>
      <c r="X1544" s="14">
        <f>Tabela1[[#This Row],[QIANTIDADE EXPEDIDA]]*Tabela1[[#This Row],[PESO UNI]]</f>
        <v>0</v>
      </c>
      <c r="Y1544" s="14">
        <f t="shared" si="216"/>
        <v>0</v>
      </c>
      <c r="Z1544" s="21">
        <f>Tabela1[[#This Row],[PESO TOTAL]]-Tabela1[[#This Row],[Peso Expedido]]</f>
        <v>0</v>
      </c>
      <c r="AA1544" s="18"/>
      <c r="AB1544" s="40"/>
      <c r="AC1544" s="40"/>
      <c r="AD1544" s="40"/>
      <c r="AE1544" s="40"/>
      <c r="AF1544" s="40"/>
      <c r="AG1544" s="40"/>
      <c r="AH1544" s="40"/>
      <c r="AI1544" s="40" t="str">
        <f t="shared" si="212"/>
        <v>ok</v>
      </c>
      <c r="AJ1544"/>
      <c r="AK1544" t="str">
        <f>Tabela1[[#This Row],[Coluna1]]&amp;Tabela1[[#This Row],[PEDIDO]]</f>
        <v/>
      </c>
      <c r="AL1544"/>
      <c r="AM1544"/>
      <c r="AN1544"/>
      <c r="AO1544" t="str">
        <f t="shared" si="217"/>
        <v>/</v>
      </c>
      <c r="AP1544" t="str">
        <f>Tabela1[[#This Row],[TAG]]&amp;Tabela1[[#This Row],[PEDIDO]]&amp;Tabela1[[#This Row],[PRODUTO]]</f>
        <v/>
      </c>
      <c r="AQ1544" s="23" t="str">
        <f>Tabela1[[#This Row],[PRODUTO]]&amp;Tabela1[[#This Row],[TAG]]</f>
        <v/>
      </c>
      <c r="AR1544" s="183">
        <f>Tabela1[[#This Row],[PESO TOTAL]]*Tabela1[[#This Row],[MATÉRIA PRIMA]]</f>
        <v>0</v>
      </c>
      <c r="AS1544" s="28">
        <f>Tabela1[[#This Row],[PESO TOTAL]]*Tabela1[[#This Row],[PREPARAÇÃO ]]</f>
        <v>0</v>
      </c>
      <c r="AT1544" s="28">
        <f>Tabela1[[#This Row],[PESO TOTAL]]*Tabela1[[#This Row],[CALDEIRARIA]]</f>
        <v>0</v>
      </c>
      <c r="AU1544" s="28">
        <f>Tabela1[[#This Row],[PESO TOTAL]]*Tabela1[[#This Row],[SOLDA]]</f>
        <v>0</v>
      </c>
      <c r="AV1544" s="28">
        <f>Tabela1[[#This Row],[PESO TOTAL]]*Tabela1[[#This Row],[ACABAMENTO]]</f>
        <v>0</v>
      </c>
      <c r="AW1544" s="28">
        <f>Tabela1[[#This Row],[PESO TOTAL]]*Tabela1[[#This Row],[PRONTO ACABADO]]</f>
        <v>0</v>
      </c>
      <c r="AX1544" s="28">
        <f>Tabela1[[#This Row],[PESO TOTAL]]*Tabela1[[#This Row],[EXPEDIÇÃO ]]</f>
        <v>0</v>
      </c>
      <c r="AY1544" s="28" t="str">
        <f>Tabela1[[#This Row],[PEDIDO]]&amp;Tabela1[[#This Row],[PRODUTO]]</f>
        <v/>
      </c>
      <c r="AZ1544" s="44">
        <f>IF(AF1544="",0,IF(ISTEXT(AF1544),H1544*VALUE(SUBSTITUTE(AF1544,"%",""))/100,H1544*AF1544))-Tabela1[[#This Row],[PRONTO ACABADO2]]</f>
        <v>0</v>
      </c>
      <c r="BA1544" s="44">
        <f>IF(AG1544="",0,IF(ISTEXT(AG1544),H1544*VALUE(SUBSTITUTE(AG1544,"%",""))/100,H1544*AG1544))-Tabela1[[#This Row],[PESO EXPEDIDO2]]</f>
        <v>0</v>
      </c>
      <c r="BB1544" s="44">
        <f t="shared" si="218"/>
        <v>0</v>
      </c>
      <c r="BC1544" s="44">
        <f t="shared" si="219"/>
        <v>0</v>
      </c>
      <c r="BD1544" s="44"/>
    </row>
    <row r="1545" spans="1:56" ht="15.75" hidden="1" customHeight="1" x14ac:dyDescent="0.25">
      <c r="A1545" s="6"/>
      <c r="B1545" s="22"/>
      <c r="C1545" s="7"/>
      <c r="D1545" s="46"/>
      <c r="E1545" s="7"/>
      <c r="F1545" s="7"/>
      <c r="G1545" s="44"/>
      <c r="H1545" s="41">
        <f>Tabela1[[#This Row],[PESO UNI]]*Tabela1[[#This Row],[QTE]]</f>
        <v>0</v>
      </c>
      <c r="I1545" s="7"/>
      <c r="J1545" s="8"/>
      <c r="K1545" s="8"/>
      <c r="L1545" s="9"/>
      <c r="M1545" s="10"/>
      <c r="N1545" s="8"/>
      <c r="O1545" s="12"/>
      <c r="P1545" s="13"/>
      <c r="Q1545" s="14">
        <f>Tabela1[[#This Row],[QTDE/ Fabricação]]-Tabela1[[#This Row],[QTE]]</f>
        <v>0</v>
      </c>
      <c r="R1545" s="19">
        <f t="shared" si="214"/>
        <v>0</v>
      </c>
      <c r="S1545" s="19">
        <f t="shared" si="213"/>
        <v>0</v>
      </c>
      <c r="T1545" s="20">
        <f t="shared" si="215"/>
        <v>0</v>
      </c>
      <c r="U1545" s="17">
        <f>IFERROR(SUMIF('LISTA DE EMBARQUE'!B:B,MICRO!E:E,'LISTA DE EMBARQUE'!G:G),"")</f>
        <v>0</v>
      </c>
      <c r="V1545" s="12" t="str">
        <f>IFERROR(VLOOKUP(Tabela1[[#This Row],[COD.MDE]],'LISTA DE EMBARQUE'!B:L,11,0),"")</f>
        <v/>
      </c>
      <c r="W1545" s="13" t="str">
        <f>IFERROR(COUNTIF(#REF!,Tabela1[[#This Row],[Colunas5]]),"")</f>
        <v/>
      </c>
      <c r="X1545" s="14">
        <f>Tabela1[[#This Row],[QIANTIDADE EXPEDIDA]]*Tabela1[[#This Row],[PESO UNI]]</f>
        <v>0</v>
      </c>
      <c r="Y1545" s="14">
        <f t="shared" si="216"/>
        <v>0</v>
      </c>
      <c r="Z1545" s="21">
        <f>Tabela1[[#This Row],[PESO TOTAL]]-Tabela1[[#This Row],[Peso Expedido]]</f>
        <v>0</v>
      </c>
      <c r="AA1545" s="18"/>
      <c r="AB1545" s="40"/>
      <c r="AC1545" s="40"/>
      <c r="AD1545" s="40"/>
      <c r="AE1545" s="40"/>
      <c r="AF1545" s="40"/>
      <c r="AG1545" s="40"/>
      <c r="AH1545" s="40"/>
      <c r="AI1545" s="40" t="str">
        <f t="shared" si="212"/>
        <v>ok</v>
      </c>
      <c r="AJ1545"/>
      <c r="AK1545" t="str">
        <f>Tabela1[[#This Row],[Coluna1]]&amp;Tabela1[[#This Row],[PEDIDO]]</f>
        <v/>
      </c>
      <c r="AL1545"/>
      <c r="AM1545"/>
      <c r="AN1545"/>
      <c r="AO1545" t="str">
        <f t="shared" si="217"/>
        <v>/</v>
      </c>
      <c r="AP1545" t="str">
        <f>Tabela1[[#This Row],[TAG]]&amp;Tabela1[[#This Row],[PEDIDO]]&amp;Tabela1[[#This Row],[PRODUTO]]</f>
        <v/>
      </c>
      <c r="AQ1545" s="23" t="str">
        <f>Tabela1[[#This Row],[PRODUTO]]&amp;Tabela1[[#This Row],[TAG]]</f>
        <v/>
      </c>
      <c r="AR1545" s="183">
        <f>Tabela1[[#This Row],[PESO TOTAL]]*Tabela1[[#This Row],[MATÉRIA PRIMA]]</f>
        <v>0</v>
      </c>
      <c r="AS1545" s="28">
        <f>Tabela1[[#This Row],[PESO TOTAL]]*Tabela1[[#This Row],[PREPARAÇÃO ]]</f>
        <v>0</v>
      </c>
      <c r="AT1545" s="28">
        <f>Tabela1[[#This Row],[PESO TOTAL]]*Tabela1[[#This Row],[CALDEIRARIA]]</f>
        <v>0</v>
      </c>
      <c r="AU1545" s="28">
        <f>Tabela1[[#This Row],[PESO TOTAL]]*Tabela1[[#This Row],[SOLDA]]</f>
        <v>0</v>
      </c>
      <c r="AV1545" s="28">
        <f>Tabela1[[#This Row],[PESO TOTAL]]*Tabela1[[#This Row],[ACABAMENTO]]</f>
        <v>0</v>
      </c>
      <c r="AW1545" s="28">
        <f>Tabela1[[#This Row],[PESO TOTAL]]*Tabela1[[#This Row],[PRONTO ACABADO]]</f>
        <v>0</v>
      </c>
      <c r="AX1545" s="28">
        <f>Tabela1[[#This Row],[PESO TOTAL]]*Tabela1[[#This Row],[EXPEDIÇÃO ]]</f>
        <v>0</v>
      </c>
      <c r="AY1545" s="28" t="str">
        <f>Tabela1[[#This Row],[PEDIDO]]&amp;Tabela1[[#This Row],[PRODUTO]]</f>
        <v/>
      </c>
      <c r="AZ1545" s="44">
        <f>IF(AF1545="",0,IF(ISTEXT(AF1545),H1545*VALUE(SUBSTITUTE(AF1545,"%",""))/100,H1545*AF1545))-Tabela1[[#This Row],[PRONTO ACABADO2]]</f>
        <v>0</v>
      </c>
      <c r="BA1545" s="44">
        <f>IF(AG1545="",0,IF(ISTEXT(AG1545),H1545*VALUE(SUBSTITUTE(AG1545,"%",""))/100,H1545*AG1545))-Tabela1[[#This Row],[PESO EXPEDIDO2]]</f>
        <v>0</v>
      </c>
      <c r="BB1545" s="44">
        <f t="shared" si="218"/>
        <v>0</v>
      </c>
      <c r="BC1545" s="44">
        <f t="shared" si="219"/>
        <v>0</v>
      </c>
      <c r="BD1545" s="44"/>
    </row>
    <row r="1546" spans="1:56" ht="15.75" hidden="1" customHeight="1" x14ac:dyDescent="0.25">
      <c r="A1546" s="6"/>
      <c r="B1546" s="22"/>
      <c r="C1546" s="7"/>
      <c r="D1546" s="46"/>
      <c r="E1546" s="7"/>
      <c r="F1546" s="7"/>
      <c r="G1546" s="44"/>
      <c r="H1546" s="41">
        <f>Tabela1[[#This Row],[PESO UNI]]*Tabela1[[#This Row],[QTE]]</f>
        <v>0</v>
      </c>
      <c r="I1546" s="7"/>
      <c r="J1546" s="8"/>
      <c r="K1546" s="8"/>
      <c r="L1546" s="9"/>
      <c r="M1546" s="10"/>
      <c r="N1546" s="8"/>
      <c r="O1546" s="12"/>
      <c r="P1546" s="13"/>
      <c r="Q1546" s="14">
        <f>Tabela1[[#This Row],[QTDE/ Fabricação]]-Tabela1[[#This Row],[QTE]]</f>
        <v>0</v>
      </c>
      <c r="R1546" s="19">
        <f t="shared" si="214"/>
        <v>0</v>
      </c>
      <c r="S1546" s="19">
        <f t="shared" si="213"/>
        <v>0</v>
      </c>
      <c r="T1546" s="20">
        <f t="shared" si="215"/>
        <v>0</v>
      </c>
      <c r="U1546" s="17">
        <f>IFERROR(SUMIF('LISTA DE EMBARQUE'!B:B,MICRO!E:E,'LISTA DE EMBARQUE'!G:G),"")</f>
        <v>0</v>
      </c>
      <c r="V1546" s="12" t="str">
        <f>IFERROR(VLOOKUP(Tabela1[[#This Row],[COD.MDE]],'LISTA DE EMBARQUE'!B:L,11,0),"")</f>
        <v/>
      </c>
      <c r="W1546" s="13" t="str">
        <f>IFERROR(COUNTIF(#REF!,Tabela1[[#This Row],[Colunas5]]),"")</f>
        <v/>
      </c>
      <c r="X1546" s="14">
        <f>Tabela1[[#This Row],[QIANTIDADE EXPEDIDA]]*Tabela1[[#This Row],[PESO UNI]]</f>
        <v>0</v>
      </c>
      <c r="Y1546" s="14">
        <f t="shared" si="216"/>
        <v>0</v>
      </c>
      <c r="Z1546" s="21">
        <f>Tabela1[[#This Row],[PESO TOTAL]]-Tabela1[[#This Row],[Peso Expedido]]</f>
        <v>0</v>
      </c>
      <c r="AA1546" s="18"/>
      <c r="AB1546" s="40"/>
      <c r="AC1546" s="40"/>
      <c r="AD1546" s="40"/>
      <c r="AE1546" s="40"/>
      <c r="AF1546" s="40"/>
      <c r="AG1546" s="40"/>
      <c r="AH1546" s="40"/>
      <c r="AI1546" s="40" t="str">
        <f t="shared" si="212"/>
        <v>ok</v>
      </c>
      <c r="AJ1546"/>
      <c r="AK1546" t="str">
        <f>Tabela1[[#This Row],[Coluna1]]&amp;Tabela1[[#This Row],[PEDIDO]]</f>
        <v/>
      </c>
      <c r="AL1546"/>
      <c r="AM1546"/>
      <c r="AN1546"/>
      <c r="AO1546" t="str">
        <f t="shared" si="217"/>
        <v>/</v>
      </c>
      <c r="AP1546" t="str">
        <f>Tabela1[[#This Row],[TAG]]&amp;Tabela1[[#This Row],[PEDIDO]]&amp;Tabela1[[#This Row],[PRODUTO]]</f>
        <v/>
      </c>
      <c r="AQ1546" s="23" t="str">
        <f>Tabela1[[#This Row],[PRODUTO]]&amp;Tabela1[[#This Row],[TAG]]</f>
        <v/>
      </c>
      <c r="AR1546" s="183">
        <f>Tabela1[[#This Row],[PESO TOTAL]]*Tabela1[[#This Row],[MATÉRIA PRIMA]]</f>
        <v>0</v>
      </c>
      <c r="AS1546" s="28">
        <f>Tabela1[[#This Row],[PESO TOTAL]]*Tabela1[[#This Row],[PREPARAÇÃO ]]</f>
        <v>0</v>
      </c>
      <c r="AT1546" s="28">
        <f>Tabela1[[#This Row],[PESO TOTAL]]*Tabela1[[#This Row],[CALDEIRARIA]]</f>
        <v>0</v>
      </c>
      <c r="AU1546" s="28">
        <f>Tabela1[[#This Row],[PESO TOTAL]]*Tabela1[[#This Row],[SOLDA]]</f>
        <v>0</v>
      </c>
      <c r="AV1546" s="28">
        <f>Tabela1[[#This Row],[PESO TOTAL]]*Tabela1[[#This Row],[ACABAMENTO]]</f>
        <v>0</v>
      </c>
      <c r="AW1546" s="28">
        <f>Tabela1[[#This Row],[PESO TOTAL]]*Tabela1[[#This Row],[PRONTO ACABADO]]</f>
        <v>0</v>
      </c>
      <c r="AX1546" s="28">
        <f>Tabela1[[#This Row],[PESO TOTAL]]*Tabela1[[#This Row],[EXPEDIÇÃO ]]</f>
        <v>0</v>
      </c>
      <c r="AY1546" s="28" t="str">
        <f>Tabela1[[#This Row],[PEDIDO]]&amp;Tabela1[[#This Row],[PRODUTO]]</f>
        <v/>
      </c>
      <c r="AZ1546" s="44">
        <f>IF(AF1546="",0,IF(ISTEXT(AF1546),H1546*VALUE(SUBSTITUTE(AF1546,"%",""))/100,H1546*AF1546))-Tabela1[[#This Row],[PRONTO ACABADO2]]</f>
        <v>0</v>
      </c>
      <c r="BA1546" s="44">
        <f>IF(AG1546="",0,IF(ISTEXT(AG1546),H1546*VALUE(SUBSTITUTE(AG1546,"%",""))/100,H1546*AG1546))-Tabela1[[#This Row],[PESO EXPEDIDO2]]</f>
        <v>0</v>
      </c>
      <c r="BB1546" s="44">
        <f t="shared" si="218"/>
        <v>0</v>
      </c>
      <c r="BC1546" s="44">
        <f t="shared" si="219"/>
        <v>0</v>
      </c>
      <c r="BD1546" s="44"/>
    </row>
    <row r="1547" spans="1:56" ht="15.75" hidden="1" customHeight="1" x14ac:dyDescent="0.25">
      <c r="A1547" s="6"/>
      <c r="B1547" s="22"/>
      <c r="C1547" s="7"/>
      <c r="D1547" s="46"/>
      <c r="E1547" s="7"/>
      <c r="F1547" s="7"/>
      <c r="G1547" s="44"/>
      <c r="H1547" s="41">
        <f>Tabela1[[#This Row],[PESO UNI]]*Tabela1[[#This Row],[QTE]]</f>
        <v>0</v>
      </c>
      <c r="I1547" s="7"/>
      <c r="J1547" s="8"/>
      <c r="K1547" s="8"/>
      <c r="L1547" s="9"/>
      <c r="M1547" s="10"/>
      <c r="N1547" s="8"/>
      <c r="O1547" s="12"/>
      <c r="P1547" s="13"/>
      <c r="Q1547" s="14">
        <f>Tabela1[[#This Row],[QTDE/ Fabricação]]-Tabela1[[#This Row],[QTE]]</f>
        <v>0</v>
      </c>
      <c r="R1547" s="19">
        <f t="shared" si="214"/>
        <v>0</v>
      </c>
      <c r="S1547" s="19">
        <f t="shared" si="213"/>
        <v>0</v>
      </c>
      <c r="T1547" s="20">
        <f t="shared" si="215"/>
        <v>0</v>
      </c>
      <c r="U1547" s="17">
        <f>IFERROR(SUMIF('LISTA DE EMBARQUE'!B:B,MICRO!E:E,'LISTA DE EMBARQUE'!G:G),"")</f>
        <v>0</v>
      </c>
      <c r="V1547" s="12" t="str">
        <f>IFERROR(VLOOKUP(Tabela1[[#This Row],[COD.MDE]],'LISTA DE EMBARQUE'!B:L,11,0),"")</f>
        <v/>
      </c>
      <c r="W1547" s="13" t="str">
        <f>IFERROR(COUNTIF(#REF!,Tabela1[[#This Row],[Colunas5]]),"")</f>
        <v/>
      </c>
      <c r="X1547" s="14">
        <f>Tabela1[[#This Row],[QIANTIDADE EXPEDIDA]]*Tabela1[[#This Row],[PESO UNI]]</f>
        <v>0</v>
      </c>
      <c r="Y1547" s="14">
        <f t="shared" si="216"/>
        <v>0</v>
      </c>
      <c r="Z1547" s="21">
        <f>Tabela1[[#This Row],[PESO TOTAL]]-Tabela1[[#This Row],[Peso Expedido]]</f>
        <v>0</v>
      </c>
      <c r="AA1547" s="18"/>
      <c r="AB1547" s="40"/>
      <c r="AC1547" s="40"/>
      <c r="AD1547" s="40"/>
      <c r="AE1547" s="40"/>
      <c r="AF1547" s="40"/>
      <c r="AG1547" s="40"/>
      <c r="AH1547" s="40"/>
      <c r="AI1547" s="40" t="str">
        <f t="shared" si="212"/>
        <v>ok</v>
      </c>
      <c r="AJ1547"/>
      <c r="AK1547" t="str">
        <f>Tabela1[[#This Row],[Coluna1]]&amp;Tabela1[[#This Row],[PEDIDO]]</f>
        <v/>
      </c>
      <c r="AL1547"/>
      <c r="AM1547"/>
      <c r="AN1547"/>
      <c r="AO1547" t="str">
        <f t="shared" si="217"/>
        <v>/</v>
      </c>
      <c r="AP1547" t="str">
        <f>Tabela1[[#This Row],[TAG]]&amp;Tabela1[[#This Row],[PEDIDO]]&amp;Tabela1[[#This Row],[PRODUTO]]</f>
        <v/>
      </c>
      <c r="AQ1547" s="23" t="str">
        <f>Tabela1[[#This Row],[PRODUTO]]&amp;Tabela1[[#This Row],[TAG]]</f>
        <v/>
      </c>
      <c r="AR1547" s="183">
        <f>Tabela1[[#This Row],[PESO TOTAL]]*Tabela1[[#This Row],[MATÉRIA PRIMA]]</f>
        <v>0</v>
      </c>
      <c r="AS1547" s="28">
        <f>Tabela1[[#This Row],[PESO TOTAL]]*Tabela1[[#This Row],[PREPARAÇÃO ]]</f>
        <v>0</v>
      </c>
      <c r="AT1547" s="28">
        <f>Tabela1[[#This Row],[PESO TOTAL]]*Tabela1[[#This Row],[CALDEIRARIA]]</f>
        <v>0</v>
      </c>
      <c r="AU1547" s="28">
        <f>Tabela1[[#This Row],[PESO TOTAL]]*Tabela1[[#This Row],[SOLDA]]</f>
        <v>0</v>
      </c>
      <c r="AV1547" s="28">
        <f>Tabela1[[#This Row],[PESO TOTAL]]*Tabela1[[#This Row],[ACABAMENTO]]</f>
        <v>0</v>
      </c>
      <c r="AW1547" s="28">
        <f>Tabela1[[#This Row],[PESO TOTAL]]*Tabela1[[#This Row],[PRONTO ACABADO]]</f>
        <v>0</v>
      </c>
      <c r="AX1547" s="28">
        <f>Tabela1[[#This Row],[PESO TOTAL]]*Tabela1[[#This Row],[EXPEDIÇÃO ]]</f>
        <v>0</v>
      </c>
      <c r="AY1547" s="28" t="str">
        <f>Tabela1[[#This Row],[PEDIDO]]&amp;Tabela1[[#This Row],[PRODUTO]]</f>
        <v/>
      </c>
      <c r="AZ1547" s="44">
        <f>IF(AF1547="",0,IF(ISTEXT(AF1547),H1547*VALUE(SUBSTITUTE(AF1547,"%",""))/100,H1547*AF1547))-Tabela1[[#This Row],[PRONTO ACABADO2]]</f>
        <v>0</v>
      </c>
      <c r="BA1547" s="44">
        <f>IF(AG1547="",0,IF(ISTEXT(AG1547),H1547*VALUE(SUBSTITUTE(AG1547,"%",""))/100,H1547*AG1547))-Tabela1[[#This Row],[PESO EXPEDIDO2]]</f>
        <v>0</v>
      </c>
      <c r="BB1547" s="44">
        <f t="shared" si="218"/>
        <v>0</v>
      </c>
      <c r="BC1547" s="44">
        <f t="shared" si="219"/>
        <v>0</v>
      </c>
      <c r="BD1547" s="44"/>
    </row>
    <row r="1548" spans="1:56" ht="15.75" hidden="1" customHeight="1" x14ac:dyDescent="0.25">
      <c r="A1548" s="6"/>
      <c r="B1548" s="22"/>
      <c r="C1548" s="7"/>
      <c r="D1548" s="46"/>
      <c r="E1548" s="7"/>
      <c r="F1548" s="7"/>
      <c r="G1548" s="44"/>
      <c r="H1548" s="41">
        <f>Tabela1[[#This Row],[PESO UNI]]*Tabela1[[#This Row],[QTE]]</f>
        <v>0</v>
      </c>
      <c r="I1548" s="7"/>
      <c r="J1548" s="8"/>
      <c r="K1548" s="8"/>
      <c r="L1548" s="9"/>
      <c r="M1548" s="10"/>
      <c r="N1548" s="8"/>
      <c r="O1548" s="12"/>
      <c r="P1548" s="13"/>
      <c r="Q1548" s="14">
        <f>Tabela1[[#This Row],[QTDE/ Fabricação]]-Tabela1[[#This Row],[QTE]]</f>
        <v>0</v>
      </c>
      <c r="R1548" s="19">
        <f t="shared" si="214"/>
        <v>0</v>
      </c>
      <c r="S1548" s="19">
        <f t="shared" si="213"/>
        <v>0</v>
      </c>
      <c r="T1548" s="20">
        <f t="shared" si="215"/>
        <v>0</v>
      </c>
      <c r="U1548" s="17">
        <f>IFERROR(SUMIF('LISTA DE EMBARQUE'!B:B,MICRO!E:E,'LISTA DE EMBARQUE'!G:G),"")</f>
        <v>0</v>
      </c>
      <c r="V1548" s="12" t="str">
        <f>IFERROR(VLOOKUP(Tabela1[[#This Row],[COD.MDE]],'LISTA DE EMBARQUE'!B:L,11,0),"")</f>
        <v/>
      </c>
      <c r="W1548" s="13" t="str">
        <f>IFERROR(COUNTIF(#REF!,Tabela1[[#This Row],[Colunas5]]),"")</f>
        <v/>
      </c>
      <c r="X1548" s="14">
        <f>Tabela1[[#This Row],[QIANTIDADE EXPEDIDA]]*Tabela1[[#This Row],[PESO UNI]]</f>
        <v>0</v>
      </c>
      <c r="Y1548" s="14">
        <f t="shared" si="216"/>
        <v>0</v>
      </c>
      <c r="Z1548" s="21">
        <f>Tabela1[[#This Row],[PESO TOTAL]]-Tabela1[[#This Row],[Peso Expedido]]</f>
        <v>0</v>
      </c>
      <c r="AA1548" s="18"/>
      <c r="AB1548" s="40"/>
      <c r="AC1548" s="40"/>
      <c r="AD1548" s="40"/>
      <c r="AE1548" s="40"/>
      <c r="AF1548" s="40"/>
      <c r="AG1548" s="40"/>
      <c r="AH1548" s="40"/>
      <c r="AI1548" s="40" t="str">
        <f t="shared" si="212"/>
        <v>ok</v>
      </c>
      <c r="AJ1548"/>
      <c r="AK1548" t="str">
        <f>Tabela1[[#This Row],[Coluna1]]&amp;Tabela1[[#This Row],[PEDIDO]]</f>
        <v/>
      </c>
      <c r="AL1548"/>
      <c r="AM1548"/>
      <c r="AN1548"/>
      <c r="AO1548" t="str">
        <f t="shared" si="217"/>
        <v>/</v>
      </c>
      <c r="AP1548" t="str">
        <f>Tabela1[[#This Row],[TAG]]&amp;Tabela1[[#This Row],[PEDIDO]]&amp;Tabela1[[#This Row],[PRODUTO]]</f>
        <v/>
      </c>
      <c r="AQ1548" s="23" t="str">
        <f>Tabela1[[#This Row],[PRODUTO]]&amp;Tabela1[[#This Row],[TAG]]</f>
        <v/>
      </c>
      <c r="AR1548" s="183">
        <f>Tabela1[[#This Row],[PESO TOTAL]]*Tabela1[[#This Row],[MATÉRIA PRIMA]]</f>
        <v>0</v>
      </c>
      <c r="AS1548" s="28">
        <f>Tabela1[[#This Row],[PESO TOTAL]]*Tabela1[[#This Row],[PREPARAÇÃO ]]</f>
        <v>0</v>
      </c>
      <c r="AT1548" s="28">
        <f>Tabela1[[#This Row],[PESO TOTAL]]*Tabela1[[#This Row],[CALDEIRARIA]]</f>
        <v>0</v>
      </c>
      <c r="AU1548" s="28">
        <f>Tabela1[[#This Row],[PESO TOTAL]]*Tabela1[[#This Row],[SOLDA]]</f>
        <v>0</v>
      </c>
      <c r="AV1548" s="28">
        <f>Tabela1[[#This Row],[PESO TOTAL]]*Tabela1[[#This Row],[ACABAMENTO]]</f>
        <v>0</v>
      </c>
      <c r="AW1548" s="28">
        <f>Tabela1[[#This Row],[PESO TOTAL]]*Tabela1[[#This Row],[PRONTO ACABADO]]</f>
        <v>0</v>
      </c>
      <c r="AX1548" s="28">
        <f>Tabela1[[#This Row],[PESO TOTAL]]*Tabela1[[#This Row],[EXPEDIÇÃO ]]</f>
        <v>0</v>
      </c>
      <c r="AY1548" s="28" t="str">
        <f>Tabela1[[#This Row],[PEDIDO]]&amp;Tabela1[[#This Row],[PRODUTO]]</f>
        <v/>
      </c>
      <c r="AZ1548" s="44">
        <f>IF(AF1548="",0,IF(ISTEXT(AF1548),H1548*VALUE(SUBSTITUTE(AF1548,"%",""))/100,H1548*AF1548))-Tabela1[[#This Row],[PRONTO ACABADO2]]</f>
        <v>0</v>
      </c>
      <c r="BA1548" s="44">
        <f>IF(AG1548="",0,IF(ISTEXT(AG1548),H1548*VALUE(SUBSTITUTE(AG1548,"%",""))/100,H1548*AG1548))-Tabela1[[#This Row],[PESO EXPEDIDO2]]</f>
        <v>0</v>
      </c>
      <c r="BB1548" s="44">
        <f t="shared" si="218"/>
        <v>0</v>
      </c>
      <c r="BC1548" s="44">
        <f t="shared" si="219"/>
        <v>0</v>
      </c>
      <c r="BD1548" s="44"/>
    </row>
    <row r="1549" spans="1:56" ht="15.75" hidden="1" customHeight="1" x14ac:dyDescent="0.25">
      <c r="A1549" s="6"/>
      <c r="B1549" s="22"/>
      <c r="C1549" s="7"/>
      <c r="D1549" s="46"/>
      <c r="E1549" s="7"/>
      <c r="F1549" s="7"/>
      <c r="G1549" s="44"/>
      <c r="H1549" s="41">
        <f>Tabela1[[#This Row],[PESO UNI]]*Tabela1[[#This Row],[QTE]]</f>
        <v>0</v>
      </c>
      <c r="I1549" s="7"/>
      <c r="J1549" s="8"/>
      <c r="K1549" s="8"/>
      <c r="L1549" s="9"/>
      <c r="M1549" s="10"/>
      <c r="N1549" s="8"/>
      <c r="O1549" s="12"/>
      <c r="P1549" s="13"/>
      <c r="Q1549" s="14">
        <f>Tabela1[[#This Row],[QTDE/ Fabricação]]-Tabela1[[#This Row],[QTE]]</f>
        <v>0</v>
      </c>
      <c r="R1549" s="19">
        <f t="shared" si="214"/>
        <v>0</v>
      </c>
      <c r="S1549" s="19">
        <f t="shared" si="213"/>
        <v>0</v>
      </c>
      <c r="T1549" s="20">
        <f t="shared" si="215"/>
        <v>0</v>
      </c>
      <c r="U1549" s="17">
        <f>IFERROR(SUMIF('LISTA DE EMBARQUE'!B:B,MICRO!E:E,'LISTA DE EMBARQUE'!G:G),"")</f>
        <v>0</v>
      </c>
      <c r="V1549" s="12" t="str">
        <f>IFERROR(VLOOKUP(Tabela1[[#This Row],[COD.MDE]],'LISTA DE EMBARQUE'!B:L,11,0),"")</f>
        <v/>
      </c>
      <c r="W1549" s="13" t="str">
        <f>IFERROR(COUNTIF(#REF!,Tabela1[[#This Row],[Colunas5]]),"")</f>
        <v/>
      </c>
      <c r="X1549" s="14">
        <f>Tabela1[[#This Row],[QIANTIDADE EXPEDIDA]]*Tabela1[[#This Row],[PESO UNI]]</f>
        <v>0</v>
      </c>
      <c r="Y1549" s="14">
        <f t="shared" si="216"/>
        <v>0</v>
      </c>
      <c r="Z1549" s="21">
        <f>Tabela1[[#This Row],[PESO TOTAL]]-Tabela1[[#This Row],[Peso Expedido]]</f>
        <v>0</v>
      </c>
      <c r="AA1549" s="18"/>
      <c r="AB1549" s="40"/>
      <c r="AC1549" s="40"/>
      <c r="AD1549" s="40"/>
      <c r="AE1549" s="40"/>
      <c r="AF1549" s="40"/>
      <c r="AG1549" s="40"/>
      <c r="AH1549" s="40"/>
      <c r="AI1549" s="40" t="str">
        <f t="shared" si="212"/>
        <v>ok</v>
      </c>
      <c r="AJ1549"/>
      <c r="AK1549" t="str">
        <f>Tabela1[[#This Row],[Coluna1]]&amp;Tabela1[[#This Row],[PEDIDO]]</f>
        <v/>
      </c>
      <c r="AL1549"/>
      <c r="AM1549"/>
      <c r="AN1549"/>
      <c r="AO1549" t="str">
        <f t="shared" si="217"/>
        <v>/</v>
      </c>
      <c r="AP1549" t="str">
        <f>Tabela1[[#This Row],[TAG]]&amp;Tabela1[[#This Row],[PEDIDO]]&amp;Tabela1[[#This Row],[PRODUTO]]</f>
        <v/>
      </c>
      <c r="AQ1549" s="23" t="str">
        <f>Tabela1[[#This Row],[PRODUTO]]&amp;Tabela1[[#This Row],[TAG]]</f>
        <v/>
      </c>
      <c r="AR1549" s="183">
        <f>Tabela1[[#This Row],[PESO TOTAL]]*Tabela1[[#This Row],[MATÉRIA PRIMA]]</f>
        <v>0</v>
      </c>
      <c r="AS1549" s="28">
        <f>Tabela1[[#This Row],[PESO TOTAL]]*Tabela1[[#This Row],[PREPARAÇÃO ]]</f>
        <v>0</v>
      </c>
      <c r="AT1549" s="28">
        <f>Tabela1[[#This Row],[PESO TOTAL]]*Tabela1[[#This Row],[CALDEIRARIA]]</f>
        <v>0</v>
      </c>
      <c r="AU1549" s="28">
        <f>Tabela1[[#This Row],[PESO TOTAL]]*Tabela1[[#This Row],[SOLDA]]</f>
        <v>0</v>
      </c>
      <c r="AV1549" s="28">
        <f>Tabela1[[#This Row],[PESO TOTAL]]*Tabela1[[#This Row],[ACABAMENTO]]</f>
        <v>0</v>
      </c>
      <c r="AW1549" s="28">
        <f>Tabela1[[#This Row],[PESO TOTAL]]*Tabela1[[#This Row],[PRONTO ACABADO]]</f>
        <v>0</v>
      </c>
      <c r="AX1549" s="28">
        <f>Tabela1[[#This Row],[PESO TOTAL]]*Tabela1[[#This Row],[EXPEDIÇÃO ]]</f>
        <v>0</v>
      </c>
      <c r="AY1549" s="28" t="str">
        <f>Tabela1[[#This Row],[PEDIDO]]&amp;Tabela1[[#This Row],[PRODUTO]]</f>
        <v/>
      </c>
      <c r="AZ1549" s="44">
        <f>IF(AF1549="",0,IF(ISTEXT(AF1549),H1549*VALUE(SUBSTITUTE(AF1549,"%",""))/100,H1549*AF1549))-Tabela1[[#This Row],[PRONTO ACABADO2]]</f>
        <v>0</v>
      </c>
      <c r="BA1549" s="44">
        <f>IF(AG1549="",0,IF(ISTEXT(AG1549),H1549*VALUE(SUBSTITUTE(AG1549,"%",""))/100,H1549*AG1549))-Tabela1[[#This Row],[PESO EXPEDIDO2]]</f>
        <v>0</v>
      </c>
      <c r="BB1549" s="44">
        <f t="shared" si="218"/>
        <v>0</v>
      </c>
      <c r="BC1549" s="44">
        <f t="shared" si="219"/>
        <v>0</v>
      </c>
      <c r="BD1549" s="44"/>
    </row>
    <row r="1550" spans="1:56" ht="15.75" hidden="1" customHeight="1" x14ac:dyDescent="0.25">
      <c r="A1550" s="6"/>
      <c r="B1550" s="22"/>
      <c r="C1550" s="7"/>
      <c r="D1550" s="46"/>
      <c r="E1550" s="7"/>
      <c r="F1550" s="7"/>
      <c r="G1550" s="44"/>
      <c r="H1550" s="41">
        <f>Tabela1[[#This Row],[PESO UNI]]*Tabela1[[#This Row],[QTE]]</f>
        <v>0</v>
      </c>
      <c r="I1550" s="7"/>
      <c r="J1550" s="8"/>
      <c r="K1550" s="8"/>
      <c r="L1550" s="9"/>
      <c r="M1550" s="10"/>
      <c r="N1550" s="8"/>
      <c r="O1550" s="12"/>
      <c r="P1550" s="13"/>
      <c r="Q1550" s="14">
        <f>Tabela1[[#This Row],[QTDE/ Fabricação]]-Tabela1[[#This Row],[QTE]]</f>
        <v>0</v>
      </c>
      <c r="R1550" s="19">
        <f t="shared" si="214"/>
        <v>0</v>
      </c>
      <c r="S1550" s="19">
        <f t="shared" si="213"/>
        <v>0</v>
      </c>
      <c r="T1550" s="20">
        <f t="shared" si="215"/>
        <v>0</v>
      </c>
      <c r="U1550" s="17">
        <f>IFERROR(SUMIF('LISTA DE EMBARQUE'!B:B,MICRO!E:E,'LISTA DE EMBARQUE'!G:G),"")</f>
        <v>0</v>
      </c>
      <c r="V1550" s="12" t="str">
        <f>IFERROR(VLOOKUP(Tabela1[[#This Row],[COD.MDE]],'LISTA DE EMBARQUE'!B:L,11,0),"")</f>
        <v/>
      </c>
      <c r="W1550" s="13" t="str">
        <f>IFERROR(COUNTIF(#REF!,Tabela1[[#This Row],[Colunas5]]),"")</f>
        <v/>
      </c>
      <c r="X1550" s="14">
        <f>Tabela1[[#This Row],[QIANTIDADE EXPEDIDA]]*Tabela1[[#This Row],[PESO UNI]]</f>
        <v>0</v>
      </c>
      <c r="Y1550" s="14">
        <f t="shared" si="216"/>
        <v>0</v>
      </c>
      <c r="Z1550" s="21">
        <f>Tabela1[[#This Row],[PESO TOTAL]]-Tabela1[[#This Row],[Peso Expedido]]</f>
        <v>0</v>
      </c>
      <c r="AA1550" s="18"/>
      <c r="AB1550" s="40"/>
      <c r="AC1550" s="40"/>
      <c r="AD1550" s="40"/>
      <c r="AE1550" s="40"/>
      <c r="AF1550" s="40"/>
      <c r="AG1550" s="40"/>
      <c r="AH1550" s="40"/>
      <c r="AI1550" s="40" t="str">
        <f t="shared" si="212"/>
        <v>ok</v>
      </c>
      <c r="AJ1550"/>
      <c r="AK1550" t="str">
        <f>Tabela1[[#This Row],[Coluna1]]&amp;Tabela1[[#This Row],[PEDIDO]]</f>
        <v/>
      </c>
      <c r="AL1550"/>
      <c r="AM1550"/>
      <c r="AN1550"/>
      <c r="AO1550" t="str">
        <f t="shared" si="217"/>
        <v>/</v>
      </c>
      <c r="AP1550" t="str">
        <f>Tabela1[[#This Row],[TAG]]&amp;Tabela1[[#This Row],[PEDIDO]]&amp;Tabela1[[#This Row],[PRODUTO]]</f>
        <v/>
      </c>
      <c r="AQ1550" s="23" t="str">
        <f>Tabela1[[#This Row],[PRODUTO]]&amp;Tabela1[[#This Row],[TAG]]</f>
        <v/>
      </c>
      <c r="AR1550" s="183">
        <f>Tabela1[[#This Row],[PESO TOTAL]]*Tabela1[[#This Row],[MATÉRIA PRIMA]]</f>
        <v>0</v>
      </c>
      <c r="AS1550" s="28">
        <f>Tabela1[[#This Row],[PESO TOTAL]]*Tabela1[[#This Row],[PREPARAÇÃO ]]</f>
        <v>0</v>
      </c>
      <c r="AT1550" s="28">
        <f>Tabela1[[#This Row],[PESO TOTAL]]*Tabela1[[#This Row],[CALDEIRARIA]]</f>
        <v>0</v>
      </c>
      <c r="AU1550" s="28">
        <f>Tabela1[[#This Row],[PESO TOTAL]]*Tabela1[[#This Row],[SOLDA]]</f>
        <v>0</v>
      </c>
      <c r="AV1550" s="28">
        <f>Tabela1[[#This Row],[PESO TOTAL]]*Tabela1[[#This Row],[ACABAMENTO]]</f>
        <v>0</v>
      </c>
      <c r="AW1550" s="28">
        <f>Tabela1[[#This Row],[PESO TOTAL]]*Tabela1[[#This Row],[PRONTO ACABADO]]</f>
        <v>0</v>
      </c>
      <c r="AX1550" s="28">
        <f>Tabela1[[#This Row],[PESO TOTAL]]*Tabela1[[#This Row],[EXPEDIÇÃO ]]</f>
        <v>0</v>
      </c>
      <c r="AY1550" s="28" t="str">
        <f>Tabela1[[#This Row],[PEDIDO]]&amp;Tabela1[[#This Row],[PRODUTO]]</f>
        <v/>
      </c>
      <c r="AZ1550" s="44">
        <f>IF(AF1550="",0,IF(ISTEXT(AF1550),H1550*VALUE(SUBSTITUTE(AF1550,"%",""))/100,H1550*AF1550))-Tabela1[[#This Row],[PRONTO ACABADO2]]</f>
        <v>0</v>
      </c>
      <c r="BA1550" s="44">
        <f>IF(AG1550="",0,IF(ISTEXT(AG1550),H1550*VALUE(SUBSTITUTE(AG1550,"%",""))/100,H1550*AG1550))-Tabela1[[#This Row],[PESO EXPEDIDO2]]</f>
        <v>0</v>
      </c>
      <c r="BB1550" s="44">
        <f t="shared" si="218"/>
        <v>0</v>
      </c>
      <c r="BC1550" s="44">
        <f t="shared" si="219"/>
        <v>0</v>
      </c>
      <c r="BD1550" s="44"/>
    </row>
    <row r="1551" spans="1:56" ht="15.75" hidden="1" customHeight="1" x14ac:dyDescent="0.25">
      <c r="A1551" s="6"/>
      <c r="B1551" s="22"/>
      <c r="C1551" s="7"/>
      <c r="D1551" s="46"/>
      <c r="E1551" s="7"/>
      <c r="F1551" s="7"/>
      <c r="G1551" s="44"/>
      <c r="H1551" s="41">
        <f>Tabela1[[#This Row],[PESO UNI]]*Tabela1[[#This Row],[QTE]]</f>
        <v>0</v>
      </c>
      <c r="I1551" s="7"/>
      <c r="J1551" s="8"/>
      <c r="K1551" s="8"/>
      <c r="L1551" s="9"/>
      <c r="M1551" s="10"/>
      <c r="N1551" s="8"/>
      <c r="O1551" s="12"/>
      <c r="P1551" s="13"/>
      <c r="Q1551" s="14">
        <f>Tabela1[[#This Row],[QTDE/ Fabricação]]-Tabela1[[#This Row],[QTE]]</f>
        <v>0</v>
      </c>
      <c r="R1551" s="19">
        <f t="shared" si="214"/>
        <v>0</v>
      </c>
      <c r="S1551" s="19">
        <f t="shared" si="213"/>
        <v>0</v>
      </c>
      <c r="T1551" s="20">
        <f t="shared" si="215"/>
        <v>0</v>
      </c>
      <c r="U1551" s="17">
        <f>IFERROR(SUMIF('LISTA DE EMBARQUE'!B:B,MICRO!E:E,'LISTA DE EMBARQUE'!G:G),"")</f>
        <v>0</v>
      </c>
      <c r="V1551" s="12" t="str">
        <f>IFERROR(VLOOKUP(Tabela1[[#This Row],[COD.MDE]],'LISTA DE EMBARQUE'!B:L,11,0),"")</f>
        <v/>
      </c>
      <c r="W1551" s="13" t="str">
        <f>IFERROR(COUNTIF(#REF!,Tabela1[[#This Row],[Colunas5]]),"")</f>
        <v/>
      </c>
      <c r="X1551" s="14">
        <f>Tabela1[[#This Row],[QIANTIDADE EXPEDIDA]]*Tabela1[[#This Row],[PESO UNI]]</f>
        <v>0</v>
      </c>
      <c r="Y1551" s="14">
        <f t="shared" si="216"/>
        <v>0</v>
      </c>
      <c r="Z1551" s="21">
        <f>Tabela1[[#This Row],[PESO TOTAL]]-Tabela1[[#This Row],[Peso Expedido]]</f>
        <v>0</v>
      </c>
      <c r="AA1551" s="18"/>
      <c r="AB1551" s="40"/>
      <c r="AC1551" s="40"/>
      <c r="AD1551" s="40"/>
      <c r="AE1551" s="40"/>
      <c r="AF1551" s="40"/>
      <c r="AG1551" s="40"/>
      <c r="AH1551" s="40"/>
      <c r="AI1551" s="40" t="str">
        <f t="shared" si="212"/>
        <v>ok</v>
      </c>
      <c r="AJ1551"/>
      <c r="AK1551" t="str">
        <f>Tabela1[[#This Row],[Coluna1]]&amp;Tabela1[[#This Row],[PEDIDO]]</f>
        <v/>
      </c>
      <c r="AL1551"/>
      <c r="AM1551"/>
      <c r="AN1551"/>
      <c r="AO1551" t="str">
        <f t="shared" si="217"/>
        <v>/</v>
      </c>
      <c r="AP1551" t="str">
        <f>Tabela1[[#This Row],[TAG]]&amp;Tabela1[[#This Row],[PEDIDO]]&amp;Tabela1[[#This Row],[PRODUTO]]</f>
        <v/>
      </c>
      <c r="AQ1551" s="23" t="str">
        <f>Tabela1[[#This Row],[PRODUTO]]&amp;Tabela1[[#This Row],[TAG]]</f>
        <v/>
      </c>
      <c r="AR1551" s="183">
        <f>Tabela1[[#This Row],[PESO TOTAL]]*Tabela1[[#This Row],[MATÉRIA PRIMA]]</f>
        <v>0</v>
      </c>
      <c r="AS1551" s="28">
        <f>Tabela1[[#This Row],[PESO TOTAL]]*Tabela1[[#This Row],[PREPARAÇÃO ]]</f>
        <v>0</v>
      </c>
      <c r="AT1551" s="28">
        <f>Tabela1[[#This Row],[PESO TOTAL]]*Tabela1[[#This Row],[CALDEIRARIA]]</f>
        <v>0</v>
      </c>
      <c r="AU1551" s="28">
        <f>Tabela1[[#This Row],[PESO TOTAL]]*Tabela1[[#This Row],[SOLDA]]</f>
        <v>0</v>
      </c>
      <c r="AV1551" s="28">
        <f>Tabela1[[#This Row],[PESO TOTAL]]*Tabela1[[#This Row],[ACABAMENTO]]</f>
        <v>0</v>
      </c>
      <c r="AW1551" s="28">
        <f>Tabela1[[#This Row],[PESO TOTAL]]*Tabela1[[#This Row],[PRONTO ACABADO]]</f>
        <v>0</v>
      </c>
      <c r="AX1551" s="28">
        <f>Tabela1[[#This Row],[PESO TOTAL]]*Tabela1[[#This Row],[EXPEDIÇÃO ]]</f>
        <v>0</v>
      </c>
      <c r="AY1551" s="28" t="str">
        <f>Tabela1[[#This Row],[PEDIDO]]&amp;Tabela1[[#This Row],[PRODUTO]]</f>
        <v/>
      </c>
      <c r="AZ1551" s="44">
        <f>IF(AF1551="",0,IF(ISTEXT(AF1551),H1551*VALUE(SUBSTITUTE(AF1551,"%",""))/100,H1551*AF1551))-Tabela1[[#This Row],[PRONTO ACABADO2]]</f>
        <v>0</v>
      </c>
      <c r="BA1551" s="44">
        <f>IF(AG1551="",0,IF(ISTEXT(AG1551),H1551*VALUE(SUBSTITUTE(AG1551,"%",""))/100,H1551*AG1551))-Tabela1[[#This Row],[PESO EXPEDIDO2]]</f>
        <v>0</v>
      </c>
      <c r="BB1551" s="44">
        <f t="shared" si="218"/>
        <v>0</v>
      </c>
      <c r="BC1551" s="44">
        <f t="shared" si="219"/>
        <v>0</v>
      </c>
      <c r="BD1551" s="44"/>
    </row>
    <row r="1552" spans="1:56" ht="15.75" hidden="1" customHeight="1" x14ac:dyDescent="0.25">
      <c r="A1552" s="6"/>
      <c r="B1552" s="22"/>
      <c r="C1552" s="7"/>
      <c r="D1552" s="46"/>
      <c r="E1552" s="7"/>
      <c r="F1552" s="7"/>
      <c r="G1552" s="44"/>
      <c r="H1552" s="41">
        <f>Tabela1[[#This Row],[PESO UNI]]*Tabela1[[#This Row],[QTE]]</f>
        <v>0</v>
      </c>
      <c r="I1552" s="7"/>
      <c r="J1552" s="8"/>
      <c r="K1552" s="8"/>
      <c r="L1552" s="9"/>
      <c r="M1552" s="10"/>
      <c r="N1552" s="8"/>
      <c r="O1552" s="12"/>
      <c r="P1552" s="13"/>
      <c r="Q1552" s="14">
        <f>Tabela1[[#This Row],[QTDE/ Fabricação]]-Tabela1[[#This Row],[QTE]]</f>
        <v>0</v>
      </c>
      <c r="R1552" s="19">
        <f t="shared" si="214"/>
        <v>0</v>
      </c>
      <c r="S1552" s="19">
        <f t="shared" si="213"/>
        <v>0</v>
      </c>
      <c r="T1552" s="20">
        <f t="shared" si="215"/>
        <v>0</v>
      </c>
      <c r="U1552" s="17">
        <f>IFERROR(SUMIF('LISTA DE EMBARQUE'!B:B,MICRO!E:E,'LISTA DE EMBARQUE'!G:G),"")</f>
        <v>0</v>
      </c>
      <c r="V1552" s="12" t="str">
        <f>IFERROR(VLOOKUP(Tabela1[[#This Row],[COD.MDE]],'LISTA DE EMBARQUE'!B:L,11,0),"")</f>
        <v/>
      </c>
      <c r="W1552" s="13" t="str">
        <f>IFERROR(COUNTIF(#REF!,Tabela1[[#This Row],[Colunas5]]),"")</f>
        <v/>
      </c>
      <c r="X1552" s="14">
        <f>Tabela1[[#This Row],[QIANTIDADE EXPEDIDA]]*Tabela1[[#This Row],[PESO UNI]]</f>
        <v>0</v>
      </c>
      <c r="Y1552" s="14">
        <f t="shared" si="216"/>
        <v>0</v>
      </c>
      <c r="Z1552" s="21">
        <f>Tabela1[[#This Row],[PESO TOTAL]]-Tabela1[[#This Row],[Peso Expedido]]</f>
        <v>0</v>
      </c>
      <c r="AA1552" s="18"/>
      <c r="AB1552" s="40"/>
      <c r="AC1552" s="40"/>
      <c r="AD1552" s="40"/>
      <c r="AE1552" s="40"/>
      <c r="AF1552" s="40"/>
      <c r="AG1552" s="40"/>
      <c r="AH1552" s="40"/>
      <c r="AI1552" s="40" t="str">
        <f t="shared" si="212"/>
        <v>ok</v>
      </c>
      <c r="AJ1552"/>
      <c r="AK1552" t="str">
        <f>Tabela1[[#This Row],[Coluna1]]&amp;Tabela1[[#This Row],[PEDIDO]]</f>
        <v/>
      </c>
      <c r="AL1552"/>
      <c r="AM1552"/>
      <c r="AN1552"/>
      <c r="AO1552" t="str">
        <f t="shared" si="217"/>
        <v>/</v>
      </c>
      <c r="AP1552" t="str">
        <f>Tabela1[[#This Row],[TAG]]&amp;Tabela1[[#This Row],[PEDIDO]]&amp;Tabela1[[#This Row],[PRODUTO]]</f>
        <v/>
      </c>
      <c r="AQ1552" s="23" t="str">
        <f>Tabela1[[#This Row],[PRODUTO]]&amp;Tabela1[[#This Row],[TAG]]</f>
        <v/>
      </c>
      <c r="AR1552" s="183">
        <f>Tabela1[[#This Row],[PESO TOTAL]]*Tabela1[[#This Row],[MATÉRIA PRIMA]]</f>
        <v>0</v>
      </c>
      <c r="AS1552" s="28">
        <f>Tabela1[[#This Row],[PESO TOTAL]]*Tabela1[[#This Row],[PREPARAÇÃO ]]</f>
        <v>0</v>
      </c>
      <c r="AT1552" s="28">
        <f>Tabela1[[#This Row],[PESO TOTAL]]*Tabela1[[#This Row],[CALDEIRARIA]]</f>
        <v>0</v>
      </c>
      <c r="AU1552" s="28">
        <f>Tabela1[[#This Row],[PESO TOTAL]]*Tabela1[[#This Row],[SOLDA]]</f>
        <v>0</v>
      </c>
      <c r="AV1552" s="28">
        <f>Tabela1[[#This Row],[PESO TOTAL]]*Tabela1[[#This Row],[ACABAMENTO]]</f>
        <v>0</v>
      </c>
      <c r="AW1552" s="28">
        <f>Tabela1[[#This Row],[PESO TOTAL]]*Tabela1[[#This Row],[PRONTO ACABADO]]</f>
        <v>0</v>
      </c>
      <c r="AX1552" s="28">
        <f>Tabela1[[#This Row],[PESO TOTAL]]*Tabela1[[#This Row],[EXPEDIÇÃO ]]</f>
        <v>0</v>
      </c>
      <c r="AY1552" s="28" t="str">
        <f>Tabela1[[#This Row],[PEDIDO]]&amp;Tabela1[[#This Row],[PRODUTO]]</f>
        <v/>
      </c>
      <c r="AZ1552" s="44">
        <f>IF(AF1552="",0,IF(ISTEXT(AF1552),H1552*VALUE(SUBSTITUTE(AF1552,"%",""))/100,H1552*AF1552))-Tabela1[[#This Row],[PRONTO ACABADO2]]</f>
        <v>0</v>
      </c>
      <c r="BA1552" s="44">
        <f>IF(AG1552="",0,IF(ISTEXT(AG1552),H1552*VALUE(SUBSTITUTE(AG1552,"%",""))/100,H1552*AG1552))-Tabela1[[#This Row],[PESO EXPEDIDO2]]</f>
        <v>0</v>
      </c>
      <c r="BB1552" s="44">
        <f t="shared" si="218"/>
        <v>0</v>
      </c>
      <c r="BC1552" s="44">
        <f t="shared" si="219"/>
        <v>0</v>
      </c>
      <c r="BD1552" s="44"/>
    </row>
    <row r="1553" spans="1:56" ht="15.75" hidden="1" customHeight="1" x14ac:dyDescent="0.25">
      <c r="A1553" s="6"/>
      <c r="B1553" s="22"/>
      <c r="C1553" s="7"/>
      <c r="D1553" s="46"/>
      <c r="E1553" s="7"/>
      <c r="F1553" s="7"/>
      <c r="G1553" s="44"/>
      <c r="H1553" s="41">
        <f>Tabela1[[#This Row],[PESO UNI]]*Tabela1[[#This Row],[QTE]]</f>
        <v>0</v>
      </c>
      <c r="I1553" s="7"/>
      <c r="J1553" s="8"/>
      <c r="K1553" s="8"/>
      <c r="L1553" s="9"/>
      <c r="M1553" s="10"/>
      <c r="N1553" s="8"/>
      <c r="O1553" s="12"/>
      <c r="P1553" s="13"/>
      <c r="Q1553" s="14">
        <f>Tabela1[[#This Row],[QTDE/ Fabricação]]-Tabela1[[#This Row],[QTE]]</f>
        <v>0</v>
      </c>
      <c r="R1553" s="19">
        <f t="shared" si="214"/>
        <v>0</v>
      </c>
      <c r="S1553" s="19">
        <f t="shared" si="213"/>
        <v>0</v>
      </c>
      <c r="T1553" s="20">
        <f t="shared" si="215"/>
        <v>0</v>
      </c>
      <c r="U1553" s="17">
        <f>IFERROR(SUMIF('LISTA DE EMBARQUE'!B:B,MICRO!E:E,'LISTA DE EMBARQUE'!G:G),"")</f>
        <v>0</v>
      </c>
      <c r="V1553" s="12" t="str">
        <f>IFERROR(VLOOKUP(Tabela1[[#This Row],[COD.MDE]],'LISTA DE EMBARQUE'!B:L,11,0),"")</f>
        <v/>
      </c>
      <c r="W1553" s="13" t="str">
        <f>IFERROR(COUNTIF(#REF!,Tabela1[[#This Row],[Colunas5]]),"")</f>
        <v/>
      </c>
      <c r="X1553" s="14">
        <f>Tabela1[[#This Row],[QIANTIDADE EXPEDIDA]]*Tabela1[[#This Row],[PESO UNI]]</f>
        <v>0</v>
      </c>
      <c r="Y1553" s="14">
        <f t="shared" si="216"/>
        <v>0</v>
      </c>
      <c r="Z1553" s="21">
        <f>Tabela1[[#This Row],[PESO TOTAL]]-Tabela1[[#This Row],[Peso Expedido]]</f>
        <v>0</v>
      </c>
      <c r="AA1553" s="18"/>
      <c r="AB1553" s="40"/>
      <c r="AC1553" s="40"/>
      <c r="AD1553" s="40"/>
      <c r="AE1553" s="40"/>
      <c r="AF1553" s="40"/>
      <c r="AG1553" s="40"/>
      <c r="AH1553" s="40"/>
      <c r="AI1553" s="40" t="str">
        <f t="shared" ref="AI1553:AI1616" si="220">IF(Z1553&lt;=0,"ok","")</f>
        <v>ok</v>
      </c>
      <c r="AJ1553"/>
      <c r="AK1553" t="str">
        <f>Tabela1[[#This Row],[Coluna1]]&amp;Tabela1[[#This Row],[PEDIDO]]</f>
        <v/>
      </c>
      <c r="AL1553"/>
      <c r="AM1553"/>
      <c r="AN1553"/>
      <c r="AO1553" t="str">
        <f t="shared" si="217"/>
        <v>/</v>
      </c>
      <c r="AP1553" t="str">
        <f>Tabela1[[#This Row],[TAG]]&amp;Tabela1[[#This Row],[PEDIDO]]&amp;Tabela1[[#This Row],[PRODUTO]]</f>
        <v/>
      </c>
      <c r="AQ1553" s="23" t="str">
        <f>Tabela1[[#This Row],[PRODUTO]]&amp;Tabela1[[#This Row],[TAG]]</f>
        <v/>
      </c>
      <c r="AR1553" s="183">
        <f>Tabela1[[#This Row],[PESO TOTAL]]*Tabela1[[#This Row],[MATÉRIA PRIMA]]</f>
        <v>0</v>
      </c>
      <c r="AS1553" s="28">
        <f>Tabela1[[#This Row],[PESO TOTAL]]*Tabela1[[#This Row],[PREPARAÇÃO ]]</f>
        <v>0</v>
      </c>
      <c r="AT1553" s="28">
        <f>Tabela1[[#This Row],[PESO TOTAL]]*Tabela1[[#This Row],[CALDEIRARIA]]</f>
        <v>0</v>
      </c>
      <c r="AU1553" s="28">
        <f>Tabela1[[#This Row],[PESO TOTAL]]*Tabela1[[#This Row],[SOLDA]]</f>
        <v>0</v>
      </c>
      <c r="AV1553" s="28">
        <f>Tabela1[[#This Row],[PESO TOTAL]]*Tabela1[[#This Row],[ACABAMENTO]]</f>
        <v>0</v>
      </c>
      <c r="AW1553" s="28">
        <f>Tabela1[[#This Row],[PESO TOTAL]]*Tabela1[[#This Row],[PRONTO ACABADO]]</f>
        <v>0</v>
      </c>
      <c r="AX1553" s="28">
        <f>Tabela1[[#This Row],[PESO TOTAL]]*Tabela1[[#This Row],[EXPEDIÇÃO ]]</f>
        <v>0</v>
      </c>
      <c r="AY1553" s="28" t="str">
        <f>Tabela1[[#This Row],[PEDIDO]]&amp;Tabela1[[#This Row],[PRODUTO]]</f>
        <v/>
      </c>
      <c r="AZ1553" s="44">
        <f>IF(AF1553="",0,IF(ISTEXT(AF1553),H1553*VALUE(SUBSTITUTE(AF1553,"%",""))/100,H1553*AF1553))-Tabela1[[#This Row],[PRONTO ACABADO2]]</f>
        <v>0</v>
      </c>
      <c r="BA1553" s="44">
        <f>IF(AG1553="",0,IF(ISTEXT(AG1553),H1553*VALUE(SUBSTITUTE(AG1553,"%",""))/100,H1553*AG1553))-Tabela1[[#This Row],[PESO EXPEDIDO2]]</f>
        <v>0</v>
      </c>
      <c r="BB1553" s="44">
        <f t="shared" si="218"/>
        <v>0</v>
      </c>
      <c r="BC1553" s="44">
        <f t="shared" si="219"/>
        <v>0</v>
      </c>
      <c r="BD1553" s="44"/>
    </row>
    <row r="1554" spans="1:56" ht="15.75" hidden="1" customHeight="1" x14ac:dyDescent="0.25">
      <c r="A1554" s="6"/>
      <c r="B1554" s="22"/>
      <c r="C1554" s="7"/>
      <c r="D1554" s="46"/>
      <c r="E1554" s="7"/>
      <c r="F1554" s="7"/>
      <c r="G1554" s="44"/>
      <c r="H1554" s="41">
        <f>Tabela1[[#This Row],[PESO UNI]]*Tabela1[[#This Row],[QTE]]</f>
        <v>0</v>
      </c>
      <c r="I1554" s="7"/>
      <c r="J1554" s="8"/>
      <c r="K1554" s="8"/>
      <c r="L1554" s="9"/>
      <c r="M1554" s="10"/>
      <c r="N1554" s="8"/>
      <c r="O1554" s="12"/>
      <c r="P1554" s="13"/>
      <c r="Q1554" s="14">
        <f>Tabela1[[#This Row],[QTDE/ Fabricação]]-Tabela1[[#This Row],[QTE]]</f>
        <v>0</v>
      </c>
      <c r="R1554" s="19">
        <f t="shared" si="214"/>
        <v>0</v>
      </c>
      <c r="S1554" s="19">
        <f t="shared" si="213"/>
        <v>0</v>
      </c>
      <c r="T1554" s="20">
        <f t="shared" si="215"/>
        <v>0</v>
      </c>
      <c r="U1554" s="17">
        <f>IFERROR(SUMIF('LISTA DE EMBARQUE'!B:B,MICRO!E:E,'LISTA DE EMBARQUE'!G:G),"")</f>
        <v>0</v>
      </c>
      <c r="V1554" s="12" t="str">
        <f>IFERROR(VLOOKUP(Tabela1[[#This Row],[COD.MDE]],'LISTA DE EMBARQUE'!B:L,11,0),"")</f>
        <v/>
      </c>
      <c r="W1554" s="13" t="str">
        <f>IFERROR(COUNTIF(#REF!,Tabela1[[#This Row],[Colunas5]]),"")</f>
        <v/>
      </c>
      <c r="X1554" s="14">
        <f>Tabela1[[#This Row],[QIANTIDADE EXPEDIDA]]*Tabela1[[#This Row],[PESO UNI]]</f>
        <v>0</v>
      </c>
      <c r="Y1554" s="14">
        <f t="shared" si="216"/>
        <v>0</v>
      </c>
      <c r="Z1554" s="21">
        <f>Tabela1[[#This Row],[PESO TOTAL]]-Tabela1[[#This Row],[Peso Expedido]]</f>
        <v>0</v>
      </c>
      <c r="AA1554" s="18"/>
      <c r="AB1554" s="40"/>
      <c r="AC1554" s="40"/>
      <c r="AD1554" s="40"/>
      <c r="AE1554" s="40"/>
      <c r="AF1554" s="40"/>
      <c r="AG1554" s="40"/>
      <c r="AH1554" s="40"/>
      <c r="AI1554" s="40" t="str">
        <f t="shared" si="220"/>
        <v>ok</v>
      </c>
      <c r="AJ1554"/>
      <c r="AK1554" t="str">
        <f>Tabela1[[#This Row],[Coluna1]]&amp;Tabela1[[#This Row],[PEDIDO]]</f>
        <v/>
      </c>
      <c r="AL1554"/>
      <c r="AM1554"/>
      <c r="AN1554"/>
      <c r="AO1554" t="str">
        <f t="shared" si="217"/>
        <v>/</v>
      </c>
      <c r="AP1554" t="str">
        <f>Tabela1[[#This Row],[TAG]]&amp;Tabela1[[#This Row],[PEDIDO]]&amp;Tabela1[[#This Row],[PRODUTO]]</f>
        <v/>
      </c>
      <c r="AQ1554" s="23" t="str">
        <f>Tabela1[[#This Row],[PRODUTO]]&amp;Tabela1[[#This Row],[TAG]]</f>
        <v/>
      </c>
      <c r="AR1554" s="183">
        <f>Tabela1[[#This Row],[PESO TOTAL]]*Tabela1[[#This Row],[MATÉRIA PRIMA]]</f>
        <v>0</v>
      </c>
      <c r="AS1554" s="28">
        <f>Tabela1[[#This Row],[PESO TOTAL]]*Tabela1[[#This Row],[PREPARAÇÃO ]]</f>
        <v>0</v>
      </c>
      <c r="AT1554" s="28">
        <f>Tabela1[[#This Row],[PESO TOTAL]]*Tabela1[[#This Row],[CALDEIRARIA]]</f>
        <v>0</v>
      </c>
      <c r="AU1554" s="28">
        <f>Tabela1[[#This Row],[PESO TOTAL]]*Tabela1[[#This Row],[SOLDA]]</f>
        <v>0</v>
      </c>
      <c r="AV1554" s="28">
        <f>Tabela1[[#This Row],[PESO TOTAL]]*Tabela1[[#This Row],[ACABAMENTO]]</f>
        <v>0</v>
      </c>
      <c r="AW1554" s="28">
        <f>Tabela1[[#This Row],[PESO TOTAL]]*Tabela1[[#This Row],[PRONTO ACABADO]]</f>
        <v>0</v>
      </c>
      <c r="AX1554" s="28">
        <f>Tabela1[[#This Row],[PESO TOTAL]]*Tabela1[[#This Row],[EXPEDIÇÃO ]]</f>
        <v>0</v>
      </c>
      <c r="AY1554" s="28" t="str">
        <f>Tabela1[[#This Row],[PEDIDO]]&amp;Tabela1[[#This Row],[PRODUTO]]</f>
        <v/>
      </c>
      <c r="AZ1554" s="44">
        <f>IF(AF1554="",0,IF(ISTEXT(AF1554),H1554*VALUE(SUBSTITUTE(AF1554,"%",""))/100,H1554*AF1554))-Tabela1[[#This Row],[PRONTO ACABADO2]]</f>
        <v>0</v>
      </c>
      <c r="BA1554" s="44">
        <f>IF(AG1554="",0,IF(ISTEXT(AG1554),H1554*VALUE(SUBSTITUTE(AG1554,"%",""))/100,H1554*AG1554))-Tabela1[[#This Row],[PESO EXPEDIDO2]]</f>
        <v>0</v>
      </c>
      <c r="BB1554" s="44">
        <f t="shared" si="218"/>
        <v>0</v>
      </c>
      <c r="BC1554" s="44">
        <f t="shared" si="219"/>
        <v>0</v>
      </c>
      <c r="BD1554" s="44"/>
    </row>
    <row r="1555" spans="1:56" ht="15.75" hidden="1" customHeight="1" x14ac:dyDescent="0.25">
      <c r="A1555" s="6"/>
      <c r="B1555" s="22"/>
      <c r="C1555" s="7"/>
      <c r="D1555" s="46"/>
      <c r="E1555" s="7"/>
      <c r="F1555" s="7"/>
      <c r="G1555" s="44"/>
      <c r="H1555" s="41">
        <f>Tabela1[[#This Row],[PESO UNI]]*Tabela1[[#This Row],[QTE]]</f>
        <v>0</v>
      </c>
      <c r="I1555" s="7"/>
      <c r="J1555" s="8"/>
      <c r="K1555" s="8"/>
      <c r="L1555" s="9"/>
      <c r="M1555" s="10"/>
      <c r="N1555" s="8"/>
      <c r="O1555" s="12"/>
      <c r="P1555" s="13"/>
      <c r="Q1555" s="14">
        <f>Tabela1[[#This Row],[QTDE/ Fabricação]]-Tabela1[[#This Row],[QTE]]</f>
        <v>0</v>
      </c>
      <c r="R1555" s="19">
        <f t="shared" si="214"/>
        <v>0</v>
      </c>
      <c r="S1555" s="19">
        <f t="shared" si="213"/>
        <v>0</v>
      </c>
      <c r="T1555" s="20">
        <f t="shared" si="215"/>
        <v>0</v>
      </c>
      <c r="U1555" s="17">
        <f>IFERROR(SUMIF('LISTA DE EMBARQUE'!B:B,MICRO!E:E,'LISTA DE EMBARQUE'!G:G),"")</f>
        <v>0</v>
      </c>
      <c r="V1555" s="12" t="str">
        <f>IFERROR(VLOOKUP(Tabela1[[#This Row],[COD.MDE]],'LISTA DE EMBARQUE'!B:L,11,0),"")</f>
        <v/>
      </c>
      <c r="W1555" s="13" t="str">
        <f>IFERROR(COUNTIF(#REF!,Tabela1[[#This Row],[Colunas5]]),"")</f>
        <v/>
      </c>
      <c r="X1555" s="14">
        <f>Tabela1[[#This Row],[QIANTIDADE EXPEDIDA]]*Tabela1[[#This Row],[PESO UNI]]</f>
        <v>0</v>
      </c>
      <c r="Y1555" s="14">
        <f t="shared" si="216"/>
        <v>0</v>
      </c>
      <c r="Z1555" s="21">
        <f>Tabela1[[#This Row],[PESO TOTAL]]-Tabela1[[#This Row],[Peso Expedido]]</f>
        <v>0</v>
      </c>
      <c r="AA1555" s="18"/>
      <c r="AB1555" s="40"/>
      <c r="AC1555" s="40"/>
      <c r="AD1555" s="40"/>
      <c r="AE1555" s="40"/>
      <c r="AF1555" s="40"/>
      <c r="AG1555" s="40"/>
      <c r="AH1555" s="40"/>
      <c r="AI1555" s="40" t="str">
        <f t="shared" si="220"/>
        <v>ok</v>
      </c>
      <c r="AJ1555"/>
      <c r="AK1555" t="str">
        <f>Tabela1[[#This Row],[Coluna1]]&amp;Tabela1[[#This Row],[PEDIDO]]</f>
        <v/>
      </c>
      <c r="AL1555"/>
      <c r="AM1555"/>
      <c r="AN1555"/>
      <c r="AO1555" t="str">
        <f t="shared" si="217"/>
        <v>/</v>
      </c>
      <c r="AP1555" t="str">
        <f>Tabela1[[#This Row],[TAG]]&amp;Tabela1[[#This Row],[PEDIDO]]&amp;Tabela1[[#This Row],[PRODUTO]]</f>
        <v/>
      </c>
      <c r="AQ1555" s="23" t="str">
        <f>Tabela1[[#This Row],[PRODUTO]]&amp;Tabela1[[#This Row],[TAG]]</f>
        <v/>
      </c>
      <c r="AR1555" s="183">
        <f>Tabela1[[#This Row],[PESO TOTAL]]*Tabela1[[#This Row],[MATÉRIA PRIMA]]</f>
        <v>0</v>
      </c>
      <c r="AS1555" s="28">
        <f>Tabela1[[#This Row],[PESO TOTAL]]*Tabela1[[#This Row],[PREPARAÇÃO ]]</f>
        <v>0</v>
      </c>
      <c r="AT1555" s="28">
        <f>Tabela1[[#This Row],[PESO TOTAL]]*Tabela1[[#This Row],[CALDEIRARIA]]</f>
        <v>0</v>
      </c>
      <c r="AU1555" s="28">
        <f>Tabela1[[#This Row],[PESO TOTAL]]*Tabela1[[#This Row],[SOLDA]]</f>
        <v>0</v>
      </c>
      <c r="AV1555" s="28">
        <f>Tabela1[[#This Row],[PESO TOTAL]]*Tabela1[[#This Row],[ACABAMENTO]]</f>
        <v>0</v>
      </c>
      <c r="AW1555" s="28">
        <f>Tabela1[[#This Row],[PESO TOTAL]]*Tabela1[[#This Row],[PRONTO ACABADO]]</f>
        <v>0</v>
      </c>
      <c r="AX1555" s="28">
        <f>Tabela1[[#This Row],[PESO TOTAL]]*Tabela1[[#This Row],[EXPEDIÇÃO ]]</f>
        <v>0</v>
      </c>
      <c r="AY1555" s="28" t="str">
        <f>Tabela1[[#This Row],[PEDIDO]]&amp;Tabela1[[#This Row],[PRODUTO]]</f>
        <v/>
      </c>
      <c r="AZ1555" s="44">
        <f>IF(AF1555="",0,IF(ISTEXT(AF1555),H1555*VALUE(SUBSTITUTE(AF1555,"%",""))/100,H1555*AF1555))-Tabela1[[#This Row],[PRONTO ACABADO2]]</f>
        <v>0</v>
      </c>
      <c r="BA1555" s="44">
        <f>IF(AG1555="",0,IF(ISTEXT(AG1555),H1555*VALUE(SUBSTITUTE(AG1555,"%",""))/100,H1555*AG1555))-Tabela1[[#This Row],[PESO EXPEDIDO2]]</f>
        <v>0</v>
      </c>
      <c r="BB1555" s="44">
        <f t="shared" si="218"/>
        <v>0</v>
      </c>
      <c r="BC1555" s="44">
        <f t="shared" si="219"/>
        <v>0</v>
      </c>
      <c r="BD1555" s="44"/>
    </row>
    <row r="1556" spans="1:56" ht="15.75" hidden="1" customHeight="1" x14ac:dyDescent="0.25">
      <c r="A1556" s="6"/>
      <c r="B1556" s="22"/>
      <c r="C1556" s="7"/>
      <c r="D1556" s="46"/>
      <c r="E1556" s="7"/>
      <c r="F1556" s="7"/>
      <c r="G1556" s="44"/>
      <c r="H1556" s="41">
        <f>Tabela1[[#This Row],[PESO UNI]]*Tabela1[[#This Row],[QTE]]</f>
        <v>0</v>
      </c>
      <c r="I1556" s="7"/>
      <c r="J1556" s="8"/>
      <c r="K1556" s="8"/>
      <c r="L1556" s="9"/>
      <c r="M1556" s="10"/>
      <c r="N1556" s="8"/>
      <c r="O1556" s="12"/>
      <c r="P1556" s="13"/>
      <c r="Q1556" s="14">
        <f>Tabela1[[#This Row],[QTDE/ Fabricação]]-Tabela1[[#This Row],[QTE]]</f>
        <v>0</v>
      </c>
      <c r="R1556" s="19">
        <f t="shared" si="214"/>
        <v>0</v>
      </c>
      <c r="S1556" s="19">
        <f t="shared" si="213"/>
        <v>0</v>
      </c>
      <c r="T1556" s="20">
        <f t="shared" si="215"/>
        <v>0</v>
      </c>
      <c r="U1556" s="17">
        <f>IFERROR(SUMIF('LISTA DE EMBARQUE'!B:B,MICRO!E:E,'LISTA DE EMBARQUE'!G:G),"")</f>
        <v>0</v>
      </c>
      <c r="V1556" s="12" t="str">
        <f>IFERROR(VLOOKUP(Tabela1[[#This Row],[COD.MDE]],'LISTA DE EMBARQUE'!B:L,11,0),"")</f>
        <v/>
      </c>
      <c r="W1556" s="13" t="str">
        <f>IFERROR(COUNTIF(#REF!,Tabela1[[#This Row],[Colunas5]]),"")</f>
        <v/>
      </c>
      <c r="X1556" s="14">
        <f>Tabela1[[#This Row],[QIANTIDADE EXPEDIDA]]*Tabela1[[#This Row],[PESO UNI]]</f>
        <v>0</v>
      </c>
      <c r="Y1556" s="14">
        <f t="shared" si="216"/>
        <v>0</v>
      </c>
      <c r="Z1556" s="21">
        <f>Tabela1[[#This Row],[PESO TOTAL]]-Tabela1[[#This Row],[Peso Expedido]]</f>
        <v>0</v>
      </c>
      <c r="AA1556" s="18"/>
      <c r="AB1556" s="40"/>
      <c r="AC1556" s="40"/>
      <c r="AD1556" s="40"/>
      <c r="AE1556" s="40"/>
      <c r="AF1556" s="40"/>
      <c r="AG1556" s="40"/>
      <c r="AH1556" s="40"/>
      <c r="AI1556" s="40" t="str">
        <f t="shared" si="220"/>
        <v>ok</v>
      </c>
      <c r="AJ1556"/>
      <c r="AK1556" t="str">
        <f>Tabela1[[#This Row],[Coluna1]]&amp;Tabela1[[#This Row],[PEDIDO]]</f>
        <v/>
      </c>
      <c r="AL1556"/>
      <c r="AM1556"/>
      <c r="AN1556"/>
      <c r="AO1556" t="str">
        <f t="shared" si="217"/>
        <v>/</v>
      </c>
      <c r="AP1556" t="str">
        <f>Tabela1[[#This Row],[TAG]]&amp;Tabela1[[#This Row],[PEDIDO]]&amp;Tabela1[[#This Row],[PRODUTO]]</f>
        <v/>
      </c>
      <c r="AQ1556" s="23" t="str">
        <f>Tabela1[[#This Row],[PRODUTO]]&amp;Tabela1[[#This Row],[TAG]]</f>
        <v/>
      </c>
      <c r="AR1556" s="183">
        <f>Tabela1[[#This Row],[PESO TOTAL]]*Tabela1[[#This Row],[MATÉRIA PRIMA]]</f>
        <v>0</v>
      </c>
      <c r="AS1556" s="28">
        <f>Tabela1[[#This Row],[PESO TOTAL]]*Tabela1[[#This Row],[PREPARAÇÃO ]]</f>
        <v>0</v>
      </c>
      <c r="AT1556" s="28">
        <f>Tabela1[[#This Row],[PESO TOTAL]]*Tabela1[[#This Row],[CALDEIRARIA]]</f>
        <v>0</v>
      </c>
      <c r="AU1556" s="28">
        <f>Tabela1[[#This Row],[PESO TOTAL]]*Tabela1[[#This Row],[SOLDA]]</f>
        <v>0</v>
      </c>
      <c r="AV1556" s="28">
        <f>Tabela1[[#This Row],[PESO TOTAL]]*Tabela1[[#This Row],[ACABAMENTO]]</f>
        <v>0</v>
      </c>
      <c r="AW1556" s="28">
        <f>Tabela1[[#This Row],[PESO TOTAL]]*Tabela1[[#This Row],[PRONTO ACABADO]]</f>
        <v>0</v>
      </c>
      <c r="AX1556" s="28">
        <f>Tabela1[[#This Row],[PESO TOTAL]]*Tabela1[[#This Row],[EXPEDIÇÃO ]]</f>
        <v>0</v>
      </c>
      <c r="AY1556" s="28" t="str">
        <f>Tabela1[[#This Row],[PEDIDO]]&amp;Tabela1[[#This Row],[PRODUTO]]</f>
        <v/>
      </c>
      <c r="AZ1556" s="44">
        <f>IF(AF1556="",0,IF(ISTEXT(AF1556),H1556*VALUE(SUBSTITUTE(AF1556,"%",""))/100,H1556*AF1556))-Tabela1[[#This Row],[PRONTO ACABADO2]]</f>
        <v>0</v>
      </c>
      <c r="BA1556" s="44">
        <f>IF(AG1556="",0,IF(ISTEXT(AG1556),H1556*VALUE(SUBSTITUTE(AG1556,"%",""))/100,H1556*AG1556))-Tabela1[[#This Row],[PESO EXPEDIDO2]]</f>
        <v>0</v>
      </c>
      <c r="BB1556" s="44">
        <f t="shared" si="218"/>
        <v>0</v>
      </c>
      <c r="BC1556" s="44">
        <f t="shared" si="219"/>
        <v>0</v>
      </c>
      <c r="BD1556" s="44"/>
    </row>
    <row r="1557" spans="1:56" ht="15.75" hidden="1" customHeight="1" x14ac:dyDescent="0.25">
      <c r="A1557" s="6"/>
      <c r="B1557" s="22"/>
      <c r="C1557" s="7"/>
      <c r="D1557" s="46"/>
      <c r="E1557" s="7"/>
      <c r="F1557" s="7"/>
      <c r="G1557" s="44"/>
      <c r="H1557" s="41">
        <f>Tabela1[[#This Row],[PESO UNI]]*Tabela1[[#This Row],[QTE]]</f>
        <v>0</v>
      </c>
      <c r="I1557" s="7"/>
      <c r="J1557" s="8"/>
      <c r="K1557" s="8"/>
      <c r="L1557" s="9"/>
      <c r="M1557" s="10"/>
      <c r="N1557" s="8"/>
      <c r="O1557" s="12"/>
      <c r="P1557" s="13"/>
      <c r="Q1557" s="14">
        <f>Tabela1[[#This Row],[QTDE/ Fabricação]]-Tabela1[[#This Row],[QTE]]</f>
        <v>0</v>
      </c>
      <c r="R1557" s="19">
        <f t="shared" si="214"/>
        <v>0</v>
      </c>
      <c r="S1557" s="19">
        <f t="shared" si="213"/>
        <v>0</v>
      </c>
      <c r="T1557" s="20">
        <f t="shared" si="215"/>
        <v>0</v>
      </c>
      <c r="U1557" s="17">
        <f>IFERROR(SUMIF('LISTA DE EMBARQUE'!B:B,MICRO!E:E,'LISTA DE EMBARQUE'!G:G),"")</f>
        <v>0</v>
      </c>
      <c r="V1557" s="12" t="str">
        <f>IFERROR(VLOOKUP(Tabela1[[#This Row],[COD.MDE]],'LISTA DE EMBARQUE'!B:L,11,0),"")</f>
        <v/>
      </c>
      <c r="W1557" s="13" t="str">
        <f>IFERROR(COUNTIF(#REF!,Tabela1[[#This Row],[Colunas5]]),"")</f>
        <v/>
      </c>
      <c r="X1557" s="14">
        <f>Tabela1[[#This Row],[QIANTIDADE EXPEDIDA]]*Tabela1[[#This Row],[PESO UNI]]</f>
        <v>0</v>
      </c>
      <c r="Y1557" s="14">
        <f t="shared" si="216"/>
        <v>0</v>
      </c>
      <c r="Z1557" s="21">
        <f>Tabela1[[#This Row],[PESO TOTAL]]-Tabela1[[#This Row],[Peso Expedido]]</f>
        <v>0</v>
      </c>
      <c r="AA1557" s="18"/>
      <c r="AB1557" s="40"/>
      <c r="AC1557" s="40"/>
      <c r="AD1557" s="40"/>
      <c r="AE1557" s="40"/>
      <c r="AF1557" s="40"/>
      <c r="AG1557" s="40"/>
      <c r="AH1557" s="40"/>
      <c r="AI1557" s="40" t="str">
        <f t="shared" si="220"/>
        <v>ok</v>
      </c>
      <c r="AJ1557"/>
      <c r="AK1557" t="str">
        <f>Tabela1[[#This Row],[Coluna1]]&amp;Tabela1[[#This Row],[PEDIDO]]</f>
        <v/>
      </c>
      <c r="AL1557"/>
      <c r="AM1557"/>
      <c r="AN1557"/>
      <c r="AO1557" t="str">
        <f t="shared" si="217"/>
        <v>/</v>
      </c>
      <c r="AP1557" t="str">
        <f>Tabela1[[#This Row],[TAG]]&amp;Tabela1[[#This Row],[PEDIDO]]&amp;Tabela1[[#This Row],[PRODUTO]]</f>
        <v/>
      </c>
      <c r="AQ1557" s="23" t="str">
        <f>Tabela1[[#This Row],[PRODUTO]]&amp;Tabela1[[#This Row],[TAG]]</f>
        <v/>
      </c>
      <c r="AR1557" s="183">
        <f>Tabela1[[#This Row],[PESO TOTAL]]*Tabela1[[#This Row],[MATÉRIA PRIMA]]</f>
        <v>0</v>
      </c>
      <c r="AS1557" s="28">
        <f>Tabela1[[#This Row],[PESO TOTAL]]*Tabela1[[#This Row],[PREPARAÇÃO ]]</f>
        <v>0</v>
      </c>
      <c r="AT1557" s="28">
        <f>Tabela1[[#This Row],[PESO TOTAL]]*Tabela1[[#This Row],[CALDEIRARIA]]</f>
        <v>0</v>
      </c>
      <c r="AU1557" s="28">
        <f>Tabela1[[#This Row],[PESO TOTAL]]*Tabela1[[#This Row],[SOLDA]]</f>
        <v>0</v>
      </c>
      <c r="AV1557" s="28">
        <f>Tabela1[[#This Row],[PESO TOTAL]]*Tabela1[[#This Row],[ACABAMENTO]]</f>
        <v>0</v>
      </c>
      <c r="AW1557" s="28">
        <f>Tabela1[[#This Row],[PESO TOTAL]]*Tabela1[[#This Row],[PRONTO ACABADO]]</f>
        <v>0</v>
      </c>
      <c r="AX1557" s="28">
        <f>Tabela1[[#This Row],[PESO TOTAL]]*Tabela1[[#This Row],[EXPEDIÇÃO ]]</f>
        <v>0</v>
      </c>
      <c r="AY1557" s="28" t="str">
        <f>Tabela1[[#This Row],[PEDIDO]]&amp;Tabela1[[#This Row],[PRODUTO]]</f>
        <v/>
      </c>
      <c r="AZ1557" s="44">
        <f>IF(AF1557="",0,IF(ISTEXT(AF1557),H1557*VALUE(SUBSTITUTE(AF1557,"%",""))/100,H1557*AF1557))-Tabela1[[#This Row],[PRONTO ACABADO2]]</f>
        <v>0</v>
      </c>
      <c r="BA1557" s="44">
        <f>IF(AG1557="",0,IF(ISTEXT(AG1557),H1557*VALUE(SUBSTITUTE(AG1557,"%",""))/100,H1557*AG1557))-Tabela1[[#This Row],[PESO EXPEDIDO2]]</f>
        <v>0</v>
      </c>
      <c r="BB1557" s="44">
        <f t="shared" si="218"/>
        <v>0</v>
      </c>
      <c r="BC1557" s="44">
        <f t="shared" si="219"/>
        <v>0</v>
      </c>
      <c r="BD1557" s="44"/>
    </row>
    <row r="1558" spans="1:56" ht="15.75" hidden="1" customHeight="1" x14ac:dyDescent="0.25">
      <c r="A1558" s="6"/>
      <c r="B1558" s="22"/>
      <c r="C1558" s="7"/>
      <c r="D1558" s="46"/>
      <c r="E1558" s="7"/>
      <c r="F1558" s="7"/>
      <c r="G1558" s="44"/>
      <c r="H1558" s="41">
        <f>Tabela1[[#This Row],[PESO UNI]]*Tabela1[[#This Row],[QTE]]</f>
        <v>0</v>
      </c>
      <c r="I1558" s="7"/>
      <c r="J1558" s="8"/>
      <c r="K1558" s="8"/>
      <c r="L1558" s="9"/>
      <c r="M1558" s="10"/>
      <c r="N1558" s="8"/>
      <c r="O1558" s="12"/>
      <c r="P1558" s="13"/>
      <c r="Q1558" s="14">
        <f>Tabela1[[#This Row],[QTDE/ Fabricação]]-Tabela1[[#This Row],[QTE]]</f>
        <v>0</v>
      </c>
      <c r="R1558" s="19">
        <f t="shared" si="214"/>
        <v>0</v>
      </c>
      <c r="S1558" s="19">
        <f t="shared" si="213"/>
        <v>0</v>
      </c>
      <c r="T1558" s="20">
        <f t="shared" si="215"/>
        <v>0</v>
      </c>
      <c r="U1558" s="17">
        <f>IFERROR(SUMIF('LISTA DE EMBARQUE'!B:B,MICRO!E:E,'LISTA DE EMBARQUE'!G:G),"")</f>
        <v>0</v>
      </c>
      <c r="V1558" s="12" t="str">
        <f>IFERROR(VLOOKUP(Tabela1[[#This Row],[COD.MDE]],'LISTA DE EMBARQUE'!B:L,11,0),"")</f>
        <v/>
      </c>
      <c r="W1558" s="13" t="str">
        <f>IFERROR(COUNTIF(#REF!,Tabela1[[#This Row],[Colunas5]]),"")</f>
        <v/>
      </c>
      <c r="X1558" s="14">
        <f>Tabela1[[#This Row],[QIANTIDADE EXPEDIDA]]*Tabela1[[#This Row],[PESO UNI]]</f>
        <v>0</v>
      </c>
      <c r="Y1558" s="14">
        <f t="shared" si="216"/>
        <v>0</v>
      </c>
      <c r="Z1558" s="21">
        <f>Tabela1[[#This Row],[PESO TOTAL]]-Tabela1[[#This Row],[Peso Expedido]]</f>
        <v>0</v>
      </c>
      <c r="AA1558" s="18"/>
      <c r="AB1558" s="40"/>
      <c r="AC1558" s="40"/>
      <c r="AD1558" s="40"/>
      <c r="AE1558" s="40"/>
      <c r="AF1558" s="40"/>
      <c r="AG1558" s="40"/>
      <c r="AH1558" s="40"/>
      <c r="AI1558" s="40" t="str">
        <f t="shared" si="220"/>
        <v>ok</v>
      </c>
      <c r="AJ1558"/>
      <c r="AK1558" t="str">
        <f>Tabela1[[#This Row],[Coluna1]]&amp;Tabela1[[#This Row],[PEDIDO]]</f>
        <v/>
      </c>
      <c r="AL1558"/>
      <c r="AM1558"/>
      <c r="AN1558"/>
      <c r="AO1558" t="str">
        <f t="shared" si="217"/>
        <v>/</v>
      </c>
      <c r="AP1558" t="str">
        <f>Tabela1[[#This Row],[TAG]]&amp;Tabela1[[#This Row],[PEDIDO]]&amp;Tabela1[[#This Row],[PRODUTO]]</f>
        <v/>
      </c>
      <c r="AQ1558" s="23" t="str">
        <f>Tabela1[[#This Row],[PRODUTO]]&amp;Tabela1[[#This Row],[TAG]]</f>
        <v/>
      </c>
      <c r="AR1558" s="183">
        <f>Tabela1[[#This Row],[PESO TOTAL]]*Tabela1[[#This Row],[MATÉRIA PRIMA]]</f>
        <v>0</v>
      </c>
      <c r="AS1558" s="28">
        <f>Tabela1[[#This Row],[PESO TOTAL]]*Tabela1[[#This Row],[PREPARAÇÃO ]]</f>
        <v>0</v>
      </c>
      <c r="AT1558" s="28">
        <f>Tabela1[[#This Row],[PESO TOTAL]]*Tabela1[[#This Row],[CALDEIRARIA]]</f>
        <v>0</v>
      </c>
      <c r="AU1558" s="28">
        <f>Tabela1[[#This Row],[PESO TOTAL]]*Tabela1[[#This Row],[SOLDA]]</f>
        <v>0</v>
      </c>
      <c r="AV1558" s="28">
        <f>Tabela1[[#This Row],[PESO TOTAL]]*Tabela1[[#This Row],[ACABAMENTO]]</f>
        <v>0</v>
      </c>
      <c r="AW1558" s="28">
        <f>Tabela1[[#This Row],[PESO TOTAL]]*Tabela1[[#This Row],[PRONTO ACABADO]]</f>
        <v>0</v>
      </c>
      <c r="AX1558" s="28">
        <f>Tabela1[[#This Row],[PESO TOTAL]]*Tabela1[[#This Row],[EXPEDIÇÃO ]]</f>
        <v>0</v>
      </c>
      <c r="AY1558" s="28" t="str">
        <f>Tabela1[[#This Row],[PEDIDO]]&amp;Tabela1[[#This Row],[PRODUTO]]</f>
        <v/>
      </c>
      <c r="AZ1558" s="44">
        <f>IF(AF1558="",0,IF(ISTEXT(AF1558),H1558*VALUE(SUBSTITUTE(AF1558,"%",""))/100,H1558*AF1558))-Tabela1[[#This Row],[PRONTO ACABADO2]]</f>
        <v>0</v>
      </c>
      <c r="BA1558" s="44">
        <f>IF(AG1558="",0,IF(ISTEXT(AG1558),H1558*VALUE(SUBSTITUTE(AG1558,"%",""))/100,H1558*AG1558))-Tabela1[[#This Row],[PESO EXPEDIDO2]]</f>
        <v>0</v>
      </c>
      <c r="BB1558" s="44">
        <f t="shared" si="218"/>
        <v>0</v>
      </c>
      <c r="BC1558" s="44">
        <f t="shared" si="219"/>
        <v>0</v>
      </c>
      <c r="BD1558" s="44"/>
    </row>
    <row r="1559" spans="1:56" ht="15.75" hidden="1" customHeight="1" x14ac:dyDescent="0.25">
      <c r="A1559" s="6"/>
      <c r="B1559" s="22"/>
      <c r="C1559" s="7"/>
      <c r="D1559" s="46"/>
      <c r="E1559" s="7"/>
      <c r="F1559" s="7"/>
      <c r="G1559" s="44"/>
      <c r="H1559" s="41">
        <f>Tabela1[[#This Row],[PESO UNI]]*Tabela1[[#This Row],[QTE]]</f>
        <v>0</v>
      </c>
      <c r="I1559" s="7"/>
      <c r="J1559" s="8"/>
      <c r="K1559" s="8"/>
      <c r="L1559" s="9"/>
      <c r="M1559" s="10"/>
      <c r="N1559" s="8"/>
      <c r="O1559" s="12"/>
      <c r="P1559" s="13"/>
      <c r="Q1559" s="14">
        <f>Tabela1[[#This Row],[QTDE/ Fabricação]]-Tabela1[[#This Row],[QTE]]</f>
        <v>0</v>
      </c>
      <c r="R1559" s="19">
        <f t="shared" si="214"/>
        <v>0</v>
      </c>
      <c r="S1559" s="19">
        <f t="shared" si="213"/>
        <v>0</v>
      </c>
      <c r="T1559" s="20">
        <f t="shared" si="215"/>
        <v>0</v>
      </c>
      <c r="U1559" s="17">
        <f>IFERROR(SUMIF('LISTA DE EMBARQUE'!B:B,MICRO!E:E,'LISTA DE EMBARQUE'!G:G),"")</f>
        <v>0</v>
      </c>
      <c r="V1559" s="12" t="str">
        <f>IFERROR(VLOOKUP(Tabela1[[#This Row],[COD.MDE]],'LISTA DE EMBARQUE'!B:L,11,0),"")</f>
        <v/>
      </c>
      <c r="W1559" s="13" t="str">
        <f>IFERROR(COUNTIF(#REF!,Tabela1[[#This Row],[Colunas5]]),"")</f>
        <v/>
      </c>
      <c r="X1559" s="14">
        <f>Tabela1[[#This Row],[QIANTIDADE EXPEDIDA]]*Tabela1[[#This Row],[PESO UNI]]</f>
        <v>0</v>
      </c>
      <c r="Y1559" s="14">
        <f t="shared" si="216"/>
        <v>0</v>
      </c>
      <c r="Z1559" s="21">
        <f>Tabela1[[#This Row],[PESO TOTAL]]-Tabela1[[#This Row],[Peso Expedido]]</f>
        <v>0</v>
      </c>
      <c r="AA1559" s="18"/>
      <c r="AB1559" s="40"/>
      <c r="AC1559" s="40"/>
      <c r="AD1559" s="40"/>
      <c r="AE1559" s="40"/>
      <c r="AF1559" s="40"/>
      <c r="AG1559" s="40"/>
      <c r="AH1559" s="40"/>
      <c r="AI1559" s="40" t="str">
        <f t="shared" si="220"/>
        <v>ok</v>
      </c>
      <c r="AJ1559"/>
      <c r="AK1559" t="str">
        <f>Tabela1[[#This Row],[Coluna1]]&amp;Tabela1[[#This Row],[PEDIDO]]</f>
        <v/>
      </c>
      <c r="AL1559"/>
      <c r="AM1559"/>
      <c r="AN1559"/>
      <c r="AO1559" t="str">
        <f t="shared" si="217"/>
        <v>/</v>
      </c>
      <c r="AP1559" t="str">
        <f>Tabela1[[#This Row],[TAG]]&amp;Tabela1[[#This Row],[PEDIDO]]&amp;Tabela1[[#This Row],[PRODUTO]]</f>
        <v/>
      </c>
      <c r="AQ1559" s="23" t="str">
        <f>Tabela1[[#This Row],[PRODUTO]]&amp;Tabela1[[#This Row],[TAG]]</f>
        <v/>
      </c>
      <c r="AR1559" s="183">
        <f>Tabela1[[#This Row],[PESO TOTAL]]*Tabela1[[#This Row],[MATÉRIA PRIMA]]</f>
        <v>0</v>
      </c>
      <c r="AS1559" s="28">
        <f>Tabela1[[#This Row],[PESO TOTAL]]*Tabela1[[#This Row],[PREPARAÇÃO ]]</f>
        <v>0</v>
      </c>
      <c r="AT1559" s="28">
        <f>Tabela1[[#This Row],[PESO TOTAL]]*Tabela1[[#This Row],[CALDEIRARIA]]</f>
        <v>0</v>
      </c>
      <c r="AU1559" s="28">
        <f>Tabela1[[#This Row],[PESO TOTAL]]*Tabela1[[#This Row],[SOLDA]]</f>
        <v>0</v>
      </c>
      <c r="AV1559" s="28">
        <f>Tabela1[[#This Row],[PESO TOTAL]]*Tabela1[[#This Row],[ACABAMENTO]]</f>
        <v>0</v>
      </c>
      <c r="AW1559" s="28">
        <f>Tabela1[[#This Row],[PESO TOTAL]]*Tabela1[[#This Row],[PRONTO ACABADO]]</f>
        <v>0</v>
      </c>
      <c r="AX1559" s="28">
        <f>Tabela1[[#This Row],[PESO TOTAL]]*Tabela1[[#This Row],[EXPEDIÇÃO ]]</f>
        <v>0</v>
      </c>
      <c r="AY1559" s="28" t="str">
        <f>Tabela1[[#This Row],[PEDIDO]]&amp;Tabela1[[#This Row],[PRODUTO]]</f>
        <v/>
      </c>
      <c r="AZ1559" s="44">
        <f>IF(AF1559="",0,IF(ISTEXT(AF1559),H1559*VALUE(SUBSTITUTE(AF1559,"%",""))/100,H1559*AF1559))-Tabela1[[#This Row],[PRONTO ACABADO2]]</f>
        <v>0</v>
      </c>
      <c r="BA1559" s="44">
        <f>IF(AG1559="",0,IF(ISTEXT(AG1559),H1559*VALUE(SUBSTITUTE(AG1559,"%",""))/100,H1559*AG1559))-Tabela1[[#This Row],[PESO EXPEDIDO2]]</f>
        <v>0</v>
      </c>
      <c r="BB1559" s="44">
        <f t="shared" si="218"/>
        <v>0</v>
      </c>
      <c r="BC1559" s="44">
        <f t="shared" si="219"/>
        <v>0</v>
      </c>
      <c r="BD1559" s="44"/>
    </row>
    <row r="1560" spans="1:56" ht="15.75" hidden="1" customHeight="1" x14ac:dyDescent="0.25">
      <c r="A1560" s="6"/>
      <c r="B1560" s="22"/>
      <c r="C1560" s="7"/>
      <c r="D1560" s="46"/>
      <c r="E1560" s="7"/>
      <c r="F1560" s="7"/>
      <c r="G1560" s="44"/>
      <c r="H1560" s="41">
        <f>Tabela1[[#This Row],[PESO UNI]]*Tabela1[[#This Row],[QTE]]</f>
        <v>0</v>
      </c>
      <c r="I1560" s="7"/>
      <c r="J1560" s="8"/>
      <c r="K1560" s="8"/>
      <c r="L1560" s="9"/>
      <c r="M1560" s="10"/>
      <c r="N1560" s="8"/>
      <c r="O1560" s="12"/>
      <c r="P1560" s="13"/>
      <c r="Q1560" s="14">
        <f>Tabela1[[#This Row],[QTDE/ Fabricação]]-Tabela1[[#This Row],[QTE]]</f>
        <v>0</v>
      </c>
      <c r="R1560" s="19">
        <f t="shared" si="214"/>
        <v>0</v>
      </c>
      <c r="S1560" s="19">
        <f t="shared" si="213"/>
        <v>0</v>
      </c>
      <c r="T1560" s="20">
        <f t="shared" si="215"/>
        <v>0</v>
      </c>
      <c r="U1560" s="17">
        <f>IFERROR(SUMIF('LISTA DE EMBARQUE'!B:B,MICRO!E:E,'LISTA DE EMBARQUE'!G:G),"")</f>
        <v>0</v>
      </c>
      <c r="V1560" s="12" t="str">
        <f>IFERROR(VLOOKUP(Tabela1[[#This Row],[COD.MDE]],'LISTA DE EMBARQUE'!B:L,11,0),"")</f>
        <v/>
      </c>
      <c r="W1560" s="13" t="str">
        <f>IFERROR(COUNTIF(#REF!,Tabela1[[#This Row],[Colunas5]]),"")</f>
        <v/>
      </c>
      <c r="X1560" s="14">
        <f>Tabela1[[#This Row],[QIANTIDADE EXPEDIDA]]*Tabela1[[#This Row],[PESO UNI]]</f>
        <v>0</v>
      </c>
      <c r="Y1560" s="14">
        <f t="shared" si="216"/>
        <v>0</v>
      </c>
      <c r="Z1560" s="21">
        <f>Tabela1[[#This Row],[PESO TOTAL]]-Tabela1[[#This Row],[Peso Expedido]]</f>
        <v>0</v>
      </c>
      <c r="AA1560" s="18"/>
      <c r="AB1560" s="40"/>
      <c r="AC1560" s="40"/>
      <c r="AD1560" s="40"/>
      <c r="AE1560" s="40"/>
      <c r="AF1560" s="40"/>
      <c r="AG1560" s="40"/>
      <c r="AH1560" s="40"/>
      <c r="AI1560" s="40" t="str">
        <f t="shared" si="220"/>
        <v>ok</v>
      </c>
      <c r="AJ1560"/>
      <c r="AK1560" t="str">
        <f>Tabela1[[#This Row],[Coluna1]]&amp;Tabela1[[#This Row],[PEDIDO]]</f>
        <v/>
      </c>
      <c r="AL1560"/>
      <c r="AM1560"/>
      <c r="AN1560"/>
      <c r="AO1560" t="str">
        <f t="shared" si="217"/>
        <v>/</v>
      </c>
      <c r="AP1560" t="str">
        <f>Tabela1[[#This Row],[TAG]]&amp;Tabela1[[#This Row],[PEDIDO]]&amp;Tabela1[[#This Row],[PRODUTO]]</f>
        <v/>
      </c>
      <c r="AQ1560" s="23" t="str">
        <f>Tabela1[[#This Row],[PRODUTO]]&amp;Tabela1[[#This Row],[TAG]]</f>
        <v/>
      </c>
      <c r="AR1560" s="183">
        <f>Tabela1[[#This Row],[PESO TOTAL]]*Tabela1[[#This Row],[MATÉRIA PRIMA]]</f>
        <v>0</v>
      </c>
      <c r="AS1560" s="28">
        <f>Tabela1[[#This Row],[PESO TOTAL]]*Tabela1[[#This Row],[PREPARAÇÃO ]]</f>
        <v>0</v>
      </c>
      <c r="AT1560" s="28">
        <f>Tabela1[[#This Row],[PESO TOTAL]]*Tabela1[[#This Row],[CALDEIRARIA]]</f>
        <v>0</v>
      </c>
      <c r="AU1560" s="28">
        <f>Tabela1[[#This Row],[PESO TOTAL]]*Tabela1[[#This Row],[SOLDA]]</f>
        <v>0</v>
      </c>
      <c r="AV1560" s="28">
        <f>Tabela1[[#This Row],[PESO TOTAL]]*Tabela1[[#This Row],[ACABAMENTO]]</f>
        <v>0</v>
      </c>
      <c r="AW1560" s="28">
        <f>Tabela1[[#This Row],[PESO TOTAL]]*Tabela1[[#This Row],[PRONTO ACABADO]]</f>
        <v>0</v>
      </c>
      <c r="AX1560" s="28">
        <f>Tabela1[[#This Row],[PESO TOTAL]]*Tabela1[[#This Row],[EXPEDIÇÃO ]]</f>
        <v>0</v>
      </c>
      <c r="AY1560" s="28" t="str">
        <f>Tabela1[[#This Row],[PEDIDO]]&amp;Tabela1[[#This Row],[PRODUTO]]</f>
        <v/>
      </c>
      <c r="AZ1560" s="44">
        <f>IF(AF1560="",0,IF(ISTEXT(AF1560),H1560*VALUE(SUBSTITUTE(AF1560,"%",""))/100,H1560*AF1560))-Tabela1[[#This Row],[PRONTO ACABADO2]]</f>
        <v>0</v>
      </c>
      <c r="BA1560" s="44">
        <f>IF(AG1560="",0,IF(ISTEXT(AG1560),H1560*VALUE(SUBSTITUTE(AG1560,"%",""))/100,H1560*AG1560))-Tabela1[[#This Row],[PESO EXPEDIDO2]]</f>
        <v>0</v>
      </c>
      <c r="BB1560" s="44">
        <f t="shared" si="218"/>
        <v>0</v>
      </c>
      <c r="BC1560" s="44">
        <f t="shared" si="219"/>
        <v>0</v>
      </c>
      <c r="BD1560" s="44"/>
    </row>
    <row r="1561" spans="1:56" ht="15.75" hidden="1" customHeight="1" x14ac:dyDescent="0.25">
      <c r="A1561" s="6"/>
      <c r="B1561" s="22"/>
      <c r="C1561" s="7"/>
      <c r="D1561" s="46"/>
      <c r="E1561" s="7"/>
      <c r="F1561" s="7"/>
      <c r="G1561" s="44"/>
      <c r="H1561" s="41">
        <f>Tabela1[[#This Row],[PESO UNI]]*Tabela1[[#This Row],[QTE]]</f>
        <v>0</v>
      </c>
      <c r="I1561" s="7"/>
      <c r="J1561" s="8"/>
      <c r="K1561" s="8"/>
      <c r="L1561" s="9"/>
      <c r="M1561" s="10"/>
      <c r="N1561" s="8"/>
      <c r="O1561" s="12"/>
      <c r="P1561" s="13"/>
      <c r="Q1561" s="14">
        <f>Tabela1[[#This Row],[QTDE/ Fabricação]]-Tabela1[[#This Row],[QTE]]</f>
        <v>0</v>
      </c>
      <c r="R1561" s="19">
        <f t="shared" si="214"/>
        <v>0</v>
      </c>
      <c r="S1561" s="19">
        <f t="shared" si="213"/>
        <v>0</v>
      </c>
      <c r="T1561" s="20">
        <f t="shared" si="215"/>
        <v>0</v>
      </c>
      <c r="U1561" s="17">
        <f>IFERROR(SUMIF('LISTA DE EMBARQUE'!B:B,MICRO!E:E,'LISTA DE EMBARQUE'!G:G),"")</f>
        <v>0</v>
      </c>
      <c r="V1561" s="12" t="str">
        <f>IFERROR(VLOOKUP(Tabela1[[#This Row],[COD.MDE]],'LISTA DE EMBARQUE'!B:L,11,0),"")</f>
        <v/>
      </c>
      <c r="W1561" s="13" t="str">
        <f>IFERROR(COUNTIF(#REF!,Tabela1[[#This Row],[Colunas5]]),"")</f>
        <v/>
      </c>
      <c r="X1561" s="14">
        <f>Tabela1[[#This Row],[QIANTIDADE EXPEDIDA]]*Tabela1[[#This Row],[PESO UNI]]</f>
        <v>0</v>
      </c>
      <c r="Y1561" s="14">
        <f t="shared" si="216"/>
        <v>0</v>
      </c>
      <c r="Z1561" s="21">
        <f>Tabela1[[#This Row],[PESO TOTAL]]-Tabela1[[#This Row],[Peso Expedido]]</f>
        <v>0</v>
      </c>
      <c r="AA1561" s="18"/>
      <c r="AB1561" s="40"/>
      <c r="AC1561" s="40"/>
      <c r="AD1561" s="40"/>
      <c r="AE1561" s="40"/>
      <c r="AF1561" s="40"/>
      <c r="AG1561" s="40"/>
      <c r="AH1561" s="40"/>
      <c r="AI1561" s="40" t="str">
        <f t="shared" si="220"/>
        <v>ok</v>
      </c>
      <c r="AJ1561"/>
      <c r="AK1561" t="str">
        <f>Tabela1[[#This Row],[Coluna1]]&amp;Tabela1[[#This Row],[PEDIDO]]</f>
        <v/>
      </c>
      <c r="AL1561"/>
      <c r="AM1561"/>
      <c r="AN1561"/>
      <c r="AO1561" t="str">
        <f t="shared" si="217"/>
        <v>/</v>
      </c>
      <c r="AP1561" t="str">
        <f>Tabela1[[#This Row],[TAG]]&amp;Tabela1[[#This Row],[PEDIDO]]&amp;Tabela1[[#This Row],[PRODUTO]]</f>
        <v/>
      </c>
      <c r="AQ1561" s="23" t="str">
        <f>Tabela1[[#This Row],[PRODUTO]]&amp;Tabela1[[#This Row],[TAG]]</f>
        <v/>
      </c>
      <c r="AR1561" s="183">
        <f>Tabela1[[#This Row],[PESO TOTAL]]*Tabela1[[#This Row],[MATÉRIA PRIMA]]</f>
        <v>0</v>
      </c>
      <c r="AS1561" s="28">
        <f>Tabela1[[#This Row],[PESO TOTAL]]*Tabela1[[#This Row],[PREPARAÇÃO ]]</f>
        <v>0</v>
      </c>
      <c r="AT1561" s="28">
        <f>Tabela1[[#This Row],[PESO TOTAL]]*Tabela1[[#This Row],[CALDEIRARIA]]</f>
        <v>0</v>
      </c>
      <c r="AU1561" s="28">
        <f>Tabela1[[#This Row],[PESO TOTAL]]*Tabela1[[#This Row],[SOLDA]]</f>
        <v>0</v>
      </c>
      <c r="AV1561" s="28">
        <f>Tabela1[[#This Row],[PESO TOTAL]]*Tabela1[[#This Row],[ACABAMENTO]]</f>
        <v>0</v>
      </c>
      <c r="AW1561" s="28">
        <f>Tabela1[[#This Row],[PESO TOTAL]]*Tabela1[[#This Row],[PRONTO ACABADO]]</f>
        <v>0</v>
      </c>
      <c r="AX1561" s="28">
        <f>Tabela1[[#This Row],[PESO TOTAL]]*Tabela1[[#This Row],[EXPEDIÇÃO ]]</f>
        <v>0</v>
      </c>
      <c r="AY1561" s="28" t="str">
        <f>Tabela1[[#This Row],[PEDIDO]]&amp;Tabela1[[#This Row],[PRODUTO]]</f>
        <v/>
      </c>
      <c r="AZ1561" s="44">
        <f>IF(AF1561="",0,IF(ISTEXT(AF1561),H1561*VALUE(SUBSTITUTE(AF1561,"%",""))/100,H1561*AF1561))-Tabela1[[#This Row],[PRONTO ACABADO2]]</f>
        <v>0</v>
      </c>
      <c r="BA1561" s="44">
        <f>IF(AG1561="",0,IF(ISTEXT(AG1561),H1561*VALUE(SUBSTITUTE(AG1561,"%",""))/100,H1561*AG1561))-Tabela1[[#This Row],[PESO EXPEDIDO2]]</f>
        <v>0</v>
      </c>
      <c r="BB1561" s="44">
        <f t="shared" si="218"/>
        <v>0</v>
      </c>
      <c r="BC1561" s="44">
        <f t="shared" si="219"/>
        <v>0</v>
      </c>
      <c r="BD1561" s="44"/>
    </row>
    <row r="1562" spans="1:56" ht="15.75" hidden="1" customHeight="1" x14ac:dyDescent="0.25">
      <c r="A1562" s="6"/>
      <c r="B1562" s="22"/>
      <c r="C1562" s="7"/>
      <c r="D1562" s="46"/>
      <c r="E1562" s="7"/>
      <c r="F1562" s="7"/>
      <c r="G1562" s="44"/>
      <c r="H1562" s="41">
        <f>Tabela1[[#This Row],[PESO UNI]]*Tabela1[[#This Row],[QTE]]</f>
        <v>0</v>
      </c>
      <c r="I1562" s="7"/>
      <c r="J1562" s="8"/>
      <c r="K1562" s="8"/>
      <c r="L1562" s="9"/>
      <c r="M1562" s="10"/>
      <c r="N1562" s="8"/>
      <c r="O1562" s="12"/>
      <c r="P1562" s="13"/>
      <c r="Q1562" s="14">
        <f>Tabela1[[#This Row],[QTDE/ Fabricação]]-Tabela1[[#This Row],[QTE]]</f>
        <v>0</v>
      </c>
      <c r="R1562" s="19">
        <f t="shared" si="214"/>
        <v>0</v>
      </c>
      <c r="S1562" s="19">
        <f t="shared" si="213"/>
        <v>0</v>
      </c>
      <c r="T1562" s="20">
        <f t="shared" si="215"/>
        <v>0</v>
      </c>
      <c r="U1562" s="17">
        <f>IFERROR(SUMIF('LISTA DE EMBARQUE'!B:B,MICRO!E:E,'LISTA DE EMBARQUE'!G:G),"")</f>
        <v>0</v>
      </c>
      <c r="V1562" s="12" t="str">
        <f>IFERROR(VLOOKUP(Tabela1[[#This Row],[COD.MDE]],'LISTA DE EMBARQUE'!B:L,11,0),"")</f>
        <v/>
      </c>
      <c r="W1562" s="13" t="str">
        <f>IFERROR(COUNTIF(#REF!,Tabela1[[#This Row],[Colunas5]]),"")</f>
        <v/>
      </c>
      <c r="X1562" s="14">
        <f>Tabela1[[#This Row],[QIANTIDADE EXPEDIDA]]*Tabela1[[#This Row],[PESO UNI]]</f>
        <v>0</v>
      </c>
      <c r="Y1562" s="14">
        <f t="shared" si="216"/>
        <v>0</v>
      </c>
      <c r="Z1562" s="21">
        <f>Tabela1[[#This Row],[PESO TOTAL]]-Tabela1[[#This Row],[Peso Expedido]]</f>
        <v>0</v>
      </c>
      <c r="AA1562" s="18"/>
      <c r="AB1562" s="40"/>
      <c r="AC1562" s="40"/>
      <c r="AD1562" s="40"/>
      <c r="AE1562" s="40"/>
      <c r="AF1562" s="40"/>
      <c r="AG1562" s="40"/>
      <c r="AH1562" s="40"/>
      <c r="AI1562" s="40" t="str">
        <f t="shared" si="220"/>
        <v>ok</v>
      </c>
      <c r="AJ1562"/>
      <c r="AK1562" t="str">
        <f>Tabela1[[#This Row],[Coluna1]]&amp;Tabela1[[#This Row],[PEDIDO]]</f>
        <v/>
      </c>
      <c r="AL1562"/>
      <c r="AM1562"/>
      <c r="AN1562"/>
      <c r="AO1562" t="str">
        <f t="shared" si="217"/>
        <v>/</v>
      </c>
      <c r="AP1562" t="str">
        <f>Tabela1[[#This Row],[TAG]]&amp;Tabela1[[#This Row],[PEDIDO]]&amp;Tabela1[[#This Row],[PRODUTO]]</f>
        <v/>
      </c>
      <c r="AQ1562" s="23" t="str">
        <f>Tabela1[[#This Row],[PRODUTO]]&amp;Tabela1[[#This Row],[TAG]]</f>
        <v/>
      </c>
      <c r="AR1562" s="183">
        <f>Tabela1[[#This Row],[PESO TOTAL]]*Tabela1[[#This Row],[MATÉRIA PRIMA]]</f>
        <v>0</v>
      </c>
      <c r="AS1562" s="28">
        <f>Tabela1[[#This Row],[PESO TOTAL]]*Tabela1[[#This Row],[PREPARAÇÃO ]]</f>
        <v>0</v>
      </c>
      <c r="AT1562" s="28">
        <f>Tabela1[[#This Row],[PESO TOTAL]]*Tabela1[[#This Row],[CALDEIRARIA]]</f>
        <v>0</v>
      </c>
      <c r="AU1562" s="28">
        <f>Tabela1[[#This Row],[PESO TOTAL]]*Tabela1[[#This Row],[SOLDA]]</f>
        <v>0</v>
      </c>
      <c r="AV1562" s="28">
        <f>Tabela1[[#This Row],[PESO TOTAL]]*Tabela1[[#This Row],[ACABAMENTO]]</f>
        <v>0</v>
      </c>
      <c r="AW1562" s="28">
        <f>Tabela1[[#This Row],[PESO TOTAL]]*Tabela1[[#This Row],[PRONTO ACABADO]]</f>
        <v>0</v>
      </c>
      <c r="AX1562" s="28">
        <f>Tabela1[[#This Row],[PESO TOTAL]]*Tabela1[[#This Row],[EXPEDIÇÃO ]]</f>
        <v>0</v>
      </c>
      <c r="AY1562" s="28" t="str">
        <f>Tabela1[[#This Row],[PEDIDO]]&amp;Tabela1[[#This Row],[PRODUTO]]</f>
        <v/>
      </c>
      <c r="AZ1562" s="44">
        <f>IF(AF1562="",0,IF(ISTEXT(AF1562),H1562*VALUE(SUBSTITUTE(AF1562,"%",""))/100,H1562*AF1562))-Tabela1[[#This Row],[PRONTO ACABADO2]]</f>
        <v>0</v>
      </c>
      <c r="BA1562" s="44">
        <f>IF(AG1562="",0,IF(ISTEXT(AG1562),H1562*VALUE(SUBSTITUTE(AG1562,"%",""))/100,H1562*AG1562))-Tabela1[[#This Row],[PESO EXPEDIDO2]]</f>
        <v>0</v>
      </c>
      <c r="BB1562" s="44">
        <f t="shared" si="218"/>
        <v>0</v>
      </c>
      <c r="BC1562" s="44">
        <f t="shared" si="219"/>
        <v>0</v>
      </c>
      <c r="BD1562" s="44"/>
    </row>
    <row r="1563" spans="1:56" ht="15.75" hidden="1" customHeight="1" x14ac:dyDescent="0.25">
      <c r="A1563" s="6"/>
      <c r="B1563" s="22"/>
      <c r="C1563" s="7"/>
      <c r="D1563" s="46"/>
      <c r="E1563" s="7"/>
      <c r="F1563" s="7"/>
      <c r="G1563" s="44"/>
      <c r="H1563" s="41">
        <f>Tabela1[[#This Row],[PESO UNI]]*Tabela1[[#This Row],[QTE]]</f>
        <v>0</v>
      </c>
      <c r="I1563" s="7"/>
      <c r="J1563" s="8"/>
      <c r="K1563" s="8"/>
      <c r="L1563" s="9"/>
      <c r="M1563" s="10"/>
      <c r="N1563" s="8"/>
      <c r="O1563" s="12"/>
      <c r="P1563" s="13"/>
      <c r="Q1563" s="14">
        <f>Tabela1[[#This Row],[QTDE/ Fabricação]]-Tabela1[[#This Row],[QTE]]</f>
        <v>0</v>
      </c>
      <c r="R1563" s="19">
        <f t="shared" si="214"/>
        <v>0</v>
      </c>
      <c r="S1563" s="19">
        <f t="shared" si="213"/>
        <v>0</v>
      </c>
      <c r="T1563" s="20">
        <f t="shared" si="215"/>
        <v>0</v>
      </c>
      <c r="U1563" s="17">
        <f>IFERROR(SUMIF('LISTA DE EMBARQUE'!B:B,MICRO!E:E,'LISTA DE EMBARQUE'!G:G),"")</f>
        <v>0</v>
      </c>
      <c r="V1563" s="12" t="str">
        <f>IFERROR(VLOOKUP(Tabela1[[#This Row],[COD.MDE]],'LISTA DE EMBARQUE'!B:L,11,0),"")</f>
        <v/>
      </c>
      <c r="W1563" s="13" t="str">
        <f>IFERROR(COUNTIF(#REF!,Tabela1[[#This Row],[Colunas5]]),"")</f>
        <v/>
      </c>
      <c r="X1563" s="14">
        <f>Tabela1[[#This Row],[QIANTIDADE EXPEDIDA]]*Tabela1[[#This Row],[PESO UNI]]</f>
        <v>0</v>
      </c>
      <c r="Y1563" s="14">
        <f t="shared" si="216"/>
        <v>0</v>
      </c>
      <c r="Z1563" s="21">
        <f>Tabela1[[#This Row],[PESO TOTAL]]-Tabela1[[#This Row],[Peso Expedido]]</f>
        <v>0</v>
      </c>
      <c r="AA1563" s="18"/>
      <c r="AB1563" s="40"/>
      <c r="AC1563" s="40"/>
      <c r="AD1563" s="40"/>
      <c r="AE1563" s="40"/>
      <c r="AF1563" s="40"/>
      <c r="AG1563" s="40"/>
      <c r="AH1563" s="40"/>
      <c r="AI1563" s="40" t="str">
        <f t="shared" si="220"/>
        <v>ok</v>
      </c>
      <c r="AJ1563"/>
      <c r="AK1563" t="str">
        <f>Tabela1[[#This Row],[Coluna1]]&amp;Tabela1[[#This Row],[PEDIDO]]</f>
        <v/>
      </c>
      <c r="AL1563"/>
      <c r="AM1563"/>
      <c r="AN1563"/>
      <c r="AO1563" t="str">
        <f t="shared" si="217"/>
        <v>/</v>
      </c>
      <c r="AP1563" t="str">
        <f>Tabela1[[#This Row],[TAG]]&amp;Tabela1[[#This Row],[PEDIDO]]&amp;Tabela1[[#This Row],[PRODUTO]]</f>
        <v/>
      </c>
      <c r="AQ1563" s="23" t="str">
        <f>Tabela1[[#This Row],[PRODUTO]]&amp;Tabela1[[#This Row],[TAG]]</f>
        <v/>
      </c>
      <c r="AR1563" s="183">
        <f>Tabela1[[#This Row],[PESO TOTAL]]*Tabela1[[#This Row],[MATÉRIA PRIMA]]</f>
        <v>0</v>
      </c>
      <c r="AS1563" s="28">
        <f>Tabela1[[#This Row],[PESO TOTAL]]*Tabela1[[#This Row],[PREPARAÇÃO ]]</f>
        <v>0</v>
      </c>
      <c r="AT1563" s="28">
        <f>Tabela1[[#This Row],[PESO TOTAL]]*Tabela1[[#This Row],[CALDEIRARIA]]</f>
        <v>0</v>
      </c>
      <c r="AU1563" s="28">
        <f>Tabela1[[#This Row],[PESO TOTAL]]*Tabela1[[#This Row],[SOLDA]]</f>
        <v>0</v>
      </c>
      <c r="AV1563" s="28">
        <f>Tabela1[[#This Row],[PESO TOTAL]]*Tabela1[[#This Row],[ACABAMENTO]]</f>
        <v>0</v>
      </c>
      <c r="AW1563" s="28">
        <f>Tabela1[[#This Row],[PESO TOTAL]]*Tabela1[[#This Row],[PRONTO ACABADO]]</f>
        <v>0</v>
      </c>
      <c r="AX1563" s="28">
        <f>Tabela1[[#This Row],[PESO TOTAL]]*Tabela1[[#This Row],[EXPEDIÇÃO ]]</f>
        <v>0</v>
      </c>
      <c r="AY1563" s="28" t="str">
        <f>Tabela1[[#This Row],[PEDIDO]]&amp;Tabela1[[#This Row],[PRODUTO]]</f>
        <v/>
      </c>
      <c r="AZ1563" s="44">
        <f>IF(AF1563="",0,IF(ISTEXT(AF1563),H1563*VALUE(SUBSTITUTE(AF1563,"%",""))/100,H1563*AF1563))-Tabela1[[#This Row],[PRONTO ACABADO2]]</f>
        <v>0</v>
      </c>
      <c r="BA1563" s="44">
        <f>IF(AG1563="",0,IF(ISTEXT(AG1563),H1563*VALUE(SUBSTITUTE(AG1563,"%",""))/100,H1563*AG1563))-Tabela1[[#This Row],[PESO EXPEDIDO2]]</f>
        <v>0</v>
      </c>
      <c r="BB1563" s="44">
        <f t="shared" si="218"/>
        <v>0</v>
      </c>
      <c r="BC1563" s="44">
        <f t="shared" si="219"/>
        <v>0</v>
      </c>
      <c r="BD1563" s="44"/>
    </row>
    <row r="1564" spans="1:56" ht="15.75" hidden="1" customHeight="1" x14ac:dyDescent="0.25">
      <c r="A1564" s="6"/>
      <c r="B1564" s="22"/>
      <c r="C1564" s="7"/>
      <c r="D1564" s="46"/>
      <c r="E1564" s="7"/>
      <c r="F1564" s="7"/>
      <c r="G1564" s="44"/>
      <c r="H1564" s="41">
        <f>Tabela1[[#This Row],[PESO UNI]]*Tabela1[[#This Row],[QTE]]</f>
        <v>0</v>
      </c>
      <c r="I1564" s="7"/>
      <c r="J1564" s="8"/>
      <c r="K1564" s="8"/>
      <c r="L1564" s="9"/>
      <c r="M1564" s="10"/>
      <c r="N1564" s="8"/>
      <c r="O1564" s="12"/>
      <c r="P1564" s="13"/>
      <c r="Q1564" s="14">
        <f>Tabela1[[#This Row],[QTDE/ Fabricação]]-Tabela1[[#This Row],[QTE]]</f>
        <v>0</v>
      </c>
      <c r="R1564" s="19">
        <f t="shared" si="214"/>
        <v>0</v>
      </c>
      <c r="S1564" s="19">
        <f t="shared" si="213"/>
        <v>0</v>
      </c>
      <c r="T1564" s="20">
        <f t="shared" si="215"/>
        <v>0</v>
      </c>
      <c r="U1564" s="17">
        <f>IFERROR(SUMIF('LISTA DE EMBARQUE'!B:B,MICRO!E:E,'LISTA DE EMBARQUE'!G:G),"")</f>
        <v>0</v>
      </c>
      <c r="V1564" s="12" t="str">
        <f>IFERROR(VLOOKUP(Tabela1[[#This Row],[COD.MDE]],'LISTA DE EMBARQUE'!B:L,11,0),"")</f>
        <v/>
      </c>
      <c r="W1564" s="13" t="str">
        <f>IFERROR(COUNTIF(#REF!,Tabela1[[#This Row],[Colunas5]]),"")</f>
        <v/>
      </c>
      <c r="X1564" s="14">
        <f>Tabela1[[#This Row],[QIANTIDADE EXPEDIDA]]*Tabela1[[#This Row],[PESO UNI]]</f>
        <v>0</v>
      </c>
      <c r="Y1564" s="14">
        <f t="shared" si="216"/>
        <v>0</v>
      </c>
      <c r="Z1564" s="21">
        <f>Tabela1[[#This Row],[PESO TOTAL]]-Tabela1[[#This Row],[Peso Expedido]]</f>
        <v>0</v>
      </c>
      <c r="AA1564" s="18"/>
      <c r="AB1564" s="40"/>
      <c r="AC1564" s="40"/>
      <c r="AD1564" s="40"/>
      <c r="AE1564" s="40"/>
      <c r="AF1564" s="40"/>
      <c r="AG1564" s="40"/>
      <c r="AH1564" s="40"/>
      <c r="AI1564" s="40" t="str">
        <f t="shared" si="220"/>
        <v>ok</v>
      </c>
      <c r="AJ1564"/>
      <c r="AK1564" t="str">
        <f>Tabela1[[#This Row],[Coluna1]]&amp;Tabela1[[#This Row],[PEDIDO]]</f>
        <v/>
      </c>
      <c r="AL1564"/>
      <c r="AM1564"/>
      <c r="AN1564"/>
      <c r="AO1564" t="str">
        <f t="shared" si="217"/>
        <v>/</v>
      </c>
      <c r="AP1564" t="str">
        <f>Tabela1[[#This Row],[TAG]]&amp;Tabela1[[#This Row],[PEDIDO]]&amp;Tabela1[[#This Row],[PRODUTO]]</f>
        <v/>
      </c>
      <c r="AQ1564" s="23" t="str">
        <f>Tabela1[[#This Row],[PRODUTO]]&amp;Tabela1[[#This Row],[TAG]]</f>
        <v/>
      </c>
      <c r="AR1564" s="183">
        <f>Tabela1[[#This Row],[PESO TOTAL]]*Tabela1[[#This Row],[MATÉRIA PRIMA]]</f>
        <v>0</v>
      </c>
      <c r="AS1564" s="28">
        <f>Tabela1[[#This Row],[PESO TOTAL]]*Tabela1[[#This Row],[PREPARAÇÃO ]]</f>
        <v>0</v>
      </c>
      <c r="AT1564" s="28">
        <f>Tabela1[[#This Row],[PESO TOTAL]]*Tabela1[[#This Row],[CALDEIRARIA]]</f>
        <v>0</v>
      </c>
      <c r="AU1564" s="28">
        <f>Tabela1[[#This Row],[PESO TOTAL]]*Tabela1[[#This Row],[SOLDA]]</f>
        <v>0</v>
      </c>
      <c r="AV1564" s="28">
        <f>Tabela1[[#This Row],[PESO TOTAL]]*Tabela1[[#This Row],[ACABAMENTO]]</f>
        <v>0</v>
      </c>
      <c r="AW1564" s="28">
        <f>Tabela1[[#This Row],[PESO TOTAL]]*Tabela1[[#This Row],[PRONTO ACABADO]]</f>
        <v>0</v>
      </c>
      <c r="AX1564" s="28">
        <f>Tabela1[[#This Row],[PESO TOTAL]]*Tabela1[[#This Row],[EXPEDIÇÃO ]]</f>
        <v>0</v>
      </c>
      <c r="AY1564" s="28" t="str">
        <f>Tabela1[[#This Row],[PEDIDO]]&amp;Tabela1[[#This Row],[PRODUTO]]</f>
        <v/>
      </c>
      <c r="AZ1564" s="44">
        <f>IF(AF1564="",0,IF(ISTEXT(AF1564),H1564*VALUE(SUBSTITUTE(AF1564,"%",""))/100,H1564*AF1564))-Tabela1[[#This Row],[PRONTO ACABADO2]]</f>
        <v>0</v>
      </c>
      <c r="BA1564" s="44">
        <f>IF(AG1564="",0,IF(ISTEXT(AG1564),H1564*VALUE(SUBSTITUTE(AG1564,"%",""))/100,H1564*AG1564))-Tabela1[[#This Row],[PESO EXPEDIDO2]]</f>
        <v>0</v>
      </c>
      <c r="BB1564" s="44">
        <f t="shared" si="218"/>
        <v>0</v>
      </c>
      <c r="BC1564" s="44">
        <f t="shared" si="219"/>
        <v>0</v>
      </c>
      <c r="BD1564" s="44"/>
    </row>
    <row r="1565" spans="1:56" ht="15.75" hidden="1" customHeight="1" x14ac:dyDescent="0.25">
      <c r="A1565" s="6"/>
      <c r="B1565" s="22"/>
      <c r="C1565" s="7"/>
      <c r="D1565" s="46"/>
      <c r="E1565" s="7"/>
      <c r="F1565" s="7"/>
      <c r="G1565" s="44"/>
      <c r="H1565" s="41">
        <f>Tabela1[[#This Row],[PESO UNI]]*Tabela1[[#This Row],[QTE]]</f>
        <v>0</v>
      </c>
      <c r="I1565" s="7"/>
      <c r="J1565" s="8"/>
      <c r="K1565" s="8"/>
      <c r="L1565" s="9"/>
      <c r="M1565" s="10"/>
      <c r="N1565" s="8"/>
      <c r="O1565" s="12"/>
      <c r="P1565" s="13"/>
      <c r="Q1565" s="14">
        <f>Tabela1[[#This Row],[QTDE/ Fabricação]]-Tabela1[[#This Row],[QTE]]</f>
        <v>0</v>
      </c>
      <c r="R1565" s="19">
        <f t="shared" si="214"/>
        <v>0</v>
      </c>
      <c r="S1565" s="19">
        <f t="shared" si="213"/>
        <v>0</v>
      </c>
      <c r="T1565" s="20">
        <f t="shared" si="215"/>
        <v>0</v>
      </c>
      <c r="U1565" s="17">
        <f>IFERROR(SUMIF('LISTA DE EMBARQUE'!B:B,MICRO!E:E,'LISTA DE EMBARQUE'!G:G),"")</f>
        <v>0</v>
      </c>
      <c r="V1565" s="12" t="str">
        <f>IFERROR(VLOOKUP(Tabela1[[#This Row],[COD.MDE]],'LISTA DE EMBARQUE'!B:L,11,0),"")</f>
        <v/>
      </c>
      <c r="W1565" s="13" t="str">
        <f>IFERROR(COUNTIF(#REF!,Tabela1[[#This Row],[Colunas5]]),"")</f>
        <v/>
      </c>
      <c r="X1565" s="14">
        <f>Tabela1[[#This Row],[QIANTIDADE EXPEDIDA]]*Tabela1[[#This Row],[PESO UNI]]</f>
        <v>0</v>
      </c>
      <c r="Y1565" s="14">
        <f t="shared" si="216"/>
        <v>0</v>
      </c>
      <c r="Z1565" s="21">
        <f>Tabela1[[#This Row],[PESO TOTAL]]-Tabela1[[#This Row],[Peso Expedido]]</f>
        <v>0</v>
      </c>
      <c r="AA1565" s="18"/>
      <c r="AB1565" s="40"/>
      <c r="AC1565" s="40"/>
      <c r="AD1565" s="40"/>
      <c r="AE1565" s="40"/>
      <c r="AF1565" s="40"/>
      <c r="AG1565" s="40"/>
      <c r="AH1565" s="40"/>
      <c r="AI1565" s="40" t="str">
        <f t="shared" si="220"/>
        <v>ok</v>
      </c>
      <c r="AJ1565"/>
      <c r="AK1565" t="str">
        <f>Tabela1[[#This Row],[Coluna1]]&amp;Tabela1[[#This Row],[PEDIDO]]</f>
        <v/>
      </c>
      <c r="AL1565"/>
      <c r="AM1565"/>
      <c r="AN1565"/>
      <c r="AO1565" t="str">
        <f t="shared" si="217"/>
        <v>/</v>
      </c>
      <c r="AP1565" t="str">
        <f>Tabela1[[#This Row],[TAG]]&amp;Tabela1[[#This Row],[PEDIDO]]&amp;Tabela1[[#This Row],[PRODUTO]]</f>
        <v/>
      </c>
      <c r="AQ1565" s="23" t="str">
        <f>Tabela1[[#This Row],[PRODUTO]]&amp;Tabela1[[#This Row],[TAG]]</f>
        <v/>
      </c>
      <c r="AR1565" s="183">
        <f>Tabela1[[#This Row],[PESO TOTAL]]*Tabela1[[#This Row],[MATÉRIA PRIMA]]</f>
        <v>0</v>
      </c>
      <c r="AS1565" s="28">
        <f>Tabela1[[#This Row],[PESO TOTAL]]*Tabela1[[#This Row],[PREPARAÇÃO ]]</f>
        <v>0</v>
      </c>
      <c r="AT1565" s="28">
        <f>Tabela1[[#This Row],[PESO TOTAL]]*Tabela1[[#This Row],[CALDEIRARIA]]</f>
        <v>0</v>
      </c>
      <c r="AU1565" s="28">
        <f>Tabela1[[#This Row],[PESO TOTAL]]*Tabela1[[#This Row],[SOLDA]]</f>
        <v>0</v>
      </c>
      <c r="AV1565" s="28">
        <f>Tabela1[[#This Row],[PESO TOTAL]]*Tabela1[[#This Row],[ACABAMENTO]]</f>
        <v>0</v>
      </c>
      <c r="AW1565" s="28">
        <f>Tabela1[[#This Row],[PESO TOTAL]]*Tabela1[[#This Row],[PRONTO ACABADO]]</f>
        <v>0</v>
      </c>
      <c r="AX1565" s="28">
        <f>Tabela1[[#This Row],[PESO TOTAL]]*Tabela1[[#This Row],[EXPEDIÇÃO ]]</f>
        <v>0</v>
      </c>
      <c r="AY1565" s="28" t="str">
        <f>Tabela1[[#This Row],[PEDIDO]]&amp;Tabela1[[#This Row],[PRODUTO]]</f>
        <v/>
      </c>
      <c r="AZ1565" s="44">
        <f>IF(AF1565="",0,IF(ISTEXT(AF1565),H1565*VALUE(SUBSTITUTE(AF1565,"%",""))/100,H1565*AF1565))-Tabela1[[#This Row],[PRONTO ACABADO2]]</f>
        <v>0</v>
      </c>
      <c r="BA1565" s="44">
        <f>IF(AG1565="",0,IF(ISTEXT(AG1565),H1565*VALUE(SUBSTITUTE(AG1565,"%",""))/100,H1565*AG1565))-Tabela1[[#This Row],[PESO EXPEDIDO2]]</f>
        <v>0</v>
      </c>
      <c r="BB1565" s="44">
        <f t="shared" si="218"/>
        <v>0</v>
      </c>
      <c r="BC1565" s="44">
        <f t="shared" si="219"/>
        <v>0</v>
      </c>
      <c r="BD1565" s="44"/>
    </row>
    <row r="1566" spans="1:56" ht="15.75" hidden="1" customHeight="1" x14ac:dyDescent="0.25">
      <c r="A1566" s="6"/>
      <c r="B1566" s="22"/>
      <c r="C1566" s="7"/>
      <c r="D1566" s="46"/>
      <c r="E1566" s="7"/>
      <c r="F1566" s="7"/>
      <c r="G1566" s="44"/>
      <c r="H1566" s="41">
        <f>Tabela1[[#This Row],[PESO UNI]]*Tabela1[[#This Row],[QTE]]</f>
        <v>0</v>
      </c>
      <c r="I1566" s="7"/>
      <c r="J1566" s="8"/>
      <c r="K1566" s="8"/>
      <c r="L1566" s="9"/>
      <c r="M1566" s="10"/>
      <c r="N1566" s="8"/>
      <c r="O1566" s="12"/>
      <c r="P1566" s="13"/>
      <c r="Q1566" s="14">
        <f>Tabela1[[#This Row],[QTDE/ Fabricação]]-Tabela1[[#This Row],[QTE]]</f>
        <v>0</v>
      </c>
      <c r="R1566" s="19">
        <f t="shared" si="214"/>
        <v>0</v>
      </c>
      <c r="S1566" s="19">
        <f t="shared" si="213"/>
        <v>0</v>
      </c>
      <c r="T1566" s="20">
        <f t="shared" si="215"/>
        <v>0</v>
      </c>
      <c r="U1566" s="17">
        <f>IFERROR(SUMIF('LISTA DE EMBARQUE'!B:B,MICRO!E:E,'LISTA DE EMBARQUE'!G:G),"")</f>
        <v>0</v>
      </c>
      <c r="V1566" s="12" t="str">
        <f>IFERROR(VLOOKUP(Tabela1[[#This Row],[COD.MDE]],'LISTA DE EMBARQUE'!B:L,11,0),"")</f>
        <v/>
      </c>
      <c r="W1566" s="13" t="str">
        <f>IFERROR(COUNTIF(#REF!,Tabela1[[#This Row],[Colunas5]]),"")</f>
        <v/>
      </c>
      <c r="X1566" s="14">
        <f>Tabela1[[#This Row],[QIANTIDADE EXPEDIDA]]*Tabela1[[#This Row],[PESO UNI]]</f>
        <v>0</v>
      </c>
      <c r="Y1566" s="14">
        <f t="shared" si="216"/>
        <v>0</v>
      </c>
      <c r="Z1566" s="21">
        <f>Tabela1[[#This Row],[PESO TOTAL]]-Tabela1[[#This Row],[Peso Expedido]]</f>
        <v>0</v>
      </c>
      <c r="AA1566" s="18"/>
      <c r="AB1566" s="40"/>
      <c r="AC1566" s="40"/>
      <c r="AD1566" s="40"/>
      <c r="AE1566" s="40"/>
      <c r="AF1566" s="40"/>
      <c r="AG1566" s="40"/>
      <c r="AH1566" s="40"/>
      <c r="AI1566" s="40" t="str">
        <f t="shared" si="220"/>
        <v>ok</v>
      </c>
      <c r="AJ1566"/>
      <c r="AK1566" t="str">
        <f>Tabela1[[#This Row],[Coluna1]]&amp;Tabela1[[#This Row],[PEDIDO]]</f>
        <v/>
      </c>
      <c r="AL1566"/>
      <c r="AM1566"/>
      <c r="AN1566"/>
      <c r="AO1566" t="str">
        <f t="shared" si="217"/>
        <v>/</v>
      </c>
      <c r="AP1566" t="str">
        <f>Tabela1[[#This Row],[TAG]]&amp;Tabela1[[#This Row],[PEDIDO]]&amp;Tabela1[[#This Row],[PRODUTO]]</f>
        <v/>
      </c>
      <c r="AQ1566" s="23" t="str">
        <f>Tabela1[[#This Row],[PRODUTO]]&amp;Tabela1[[#This Row],[TAG]]</f>
        <v/>
      </c>
      <c r="AR1566" s="183">
        <f>Tabela1[[#This Row],[PESO TOTAL]]*Tabela1[[#This Row],[MATÉRIA PRIMA]]</f>
        <v>0</v>
      </c>
      <c r="AS1566" s="28">
        <f>Tabela1[[#This Row],[PESO TOTAL]]*Tabela1[[#This Row],[PREPARAÇÃO ]]</f>
        <v>0</v>
      </c>
      <c r="AT1566" s="28">
        <f>Tabela1[[#This Row],[PESO TOTAL]]*Tabela1[[#This Row],[CALDEIRARIA]]</f>
        <v>0</v>
      </c>
      <c r="AU1566" s="28">
        <f>Tabela1[[#This Row],[PESO TOTAL]]*Tabela1[[#This Row],[SOLDA]]</f>
        <v>0</v>
      </c>
      <c r="AV1566" s="28">
        <f>Tabela1[[#This Row],[PESO TOTAL]]*Tabela1[[#This Row],[ACABAMENTO]]</f>
        <v>0</v>
      </c>
      <c r="AW1566" s="28">
        <f>Tabela1[[#This Row],[PESO TOTAL]]*Tabela1[[#This Row],[PRONTO ACABADO]]</f>
        <v>0</v>
      </c>
      <c r="AX1566" s="28">
        <f>Tabela1[[#This Row],[PESO TOTAL]]*Tabela1[[#This Row],[EXPEDIÇÃO ]]</f>
        <v>0</v>
      </c>
      <c r="AY1566" s="28" t="str">
        <f>Tabela1[[#This Row],[PEDIDO]]&amp;Tabela1[[#This Row],[PRODUTO]]</f>
        <v/>
      </c>
      <c r="AZ1566" s="44">
        <f>IF(AF1566="",0,IF(ISTEXT(AF1566),H1566*VALUE(SUBSTITUTE(AF1566,"%",""))/100,H1566*AF1566))-Tabela1[[#This Row],[PRONTO ACABADO2]]</f>
        <v>0</v>
      </c>
      <c r="BA1566" s="44">
        <f>IF(AG1566="",0,IF(ISTEXT(AG1566),H1566*VALUE(SUBSTITUTE(AG1566,"%",""))/100,H1566*AG1566))-Tabela1[[#This Row],[PESO EXPEDIDO2]]</f>
        <v>0</v>
      </c>
      <c r="BB1566" s="44">
        <f t="shared" si="218"/>
        <v>0</v>
      </c>
      <c r="BC1566" s="44">
        <f t="shared" si="219"/>
        <v>0</v>
      </c>
      <c r="BD1566" s="44"/>
    </row>
    <row r="1567" spans="1:56" ht="15.75" hidden="1" customHeight="1" x14ac:dyDescent="0.25">
      <c r="A1567" s="6"/>
      <c r="B1567" s="22"/>
      <c r="C1567" s="7"/>
      <c r="D1567" s="46"/>
      <c r="E1567" s="7"/>
      <c r="F1567" s="7"/>
      <c r="G1567" s="44"/>
      <c r="H1567" s="41">
        <f>Tabela1[[#This Row],[PESO UNI]]*Tabela1[[#This Row],[QTE]]</f>
        <v>0</v>
      </c>
      <c r="I1567" s="7"/>
      <c r="J1567" s="8"/>
      <c r="K1567" s="8"/>
      <c r="L1567" s="9"/>
      <c r="M1567" s="10"/>
      <c r="N1567" s="8"/>
      <c r="O1567" s="12"/>
      <c r="P1567" s="13"/>
      <c r="Q1567" s="14">
        <f>Tabela1[[#This Row],[QTDE/ Fabricação]]-Tabela1[[#This Row],[QTE]]</f>
        <v>0</v>
      </c>
      <c r="R1567" s="19">
        <f t="shared" si="214"/>
        <v>0</v>
      </c>
      <c r="S1567" s="19">
        <f t="shared" si="213"/>
        <v>0</v>
      </c>
      <c r="T1567" s="20">
        <f t="shared" si="215"/>
        <v>0</v>
      </c>
      <c r="U1567" s="17">
        <f>IFERROR(SUMIF('LISTA DE EMBARQUE'!B:B,MICRO!E:E,'LISTA DE EMBARQUE'!G:G),"")</f>
        <v>0</v>
      </c>
      <c r="V1567" s="12" t="str">
        <f>IFERROR(VLOOKUP(Tabela1[[#This Row],[COD.MDE]],'LISTA DE EMBARQUE'!B:L,11,0),"")</f>
        <v/>
      </c>
      <c r="W1567" s="13" t="str">
        <f>IFERROR(COUNTIF(#REF!,Tabela1[[#This Row],[Colunas5]]),"")</f>
        <v/>
      </c>
      <c r="X1567" s="14">
        <f>Tabela1[[#This Row],[QIANTIDADE EXPEDIDA]]*Tabela1[[#This Row],[PESO UNI]]</f>
        <v>0</v>
      </c>
      <c r="Y1567" s="14">
        <f t="shared" si="216"/>
        <v>0</v>
      </c>
      <c r="Z1567" s="21">
        <f>Tabela1[[#This Row],[PESO TOTAL]]-Tabela1[[#This Row],[Peso Expedido]]</f>
        <v>0</v>
      </c>
      <c r="AA1567" s="18"/>
      <c r="AB1567" s="40"/>
      <c r="AC1567" s="40"/>
      <c r="AD1567" s="40"/>
      <c r="AE1567" s="40"/>
      <c r="AF1567" s="40"/>
      <c r="AG1567" s="40"/>
      <c r="AH1567" s="40"/>
      <c r="AI1567" s="40" t="str">
        <f t="shared" si="220"/>
        <v>ok</v>
      </c>
      <c r="AJ1567"/>
      <c r="AK1567" t="str">
        <f>Tabela1[[#This Row],[Coluna1]]&amp;Tabela1[[#This Row],[PEDIDO]]</f>
        <v/>
      </c>
      <c r="AL1567"/>
      <c r="AM1567"/>
      <c r="AN1567"/>
      <c r="AO1567" t="str">
        <f t="shared" si="217"/>
        <v>/</v>
      </c>
      <c r="AP1567" t="str">
        <f>Tabela1[[#This Row],[TAG]]&amp;Tabela1[[#This Row],[PEDIDO]]&amp;Tabela1[[#This Row],[PRODUTO]]</f>
        <v/>
      </c>
      <c r="AQ1567" s="23" t="str">
        <f>Tabela1[[#This Row],[PRODUTO]]&amp;Tabela1[[#This Row],[TAG]]</f>
        <v/>
      </c>
      <c r="AR1567" s="183">
        <f>Tabela1[[#This Row],[PESO TOTAL]]*Tabela1[[#This Row],[MATÉRIA PRIMA]]</f>
        <v>0</v>
      </c>
      <c r="AS1567" s="28">
        <f>Tabela1[[#This Row],[PESO TOTAL]]*Tabela1[[#This Row],[PREPARAÇÃO ]]</f>
        <v>0</v>
      </c>
      <c r="AT1567" s="28">
        <f>Tabela1[[#This Row],[PESO TOTAL]]*Tabela1[[#This Row],[CALDEIRARIA]]</f>
        <v>0</v>
      </c>
      <c r="AU1567" s="28">
        <f>Tabela1[[#This Row],[PESO TOTAL]]*Tabela1[[#This Row],[SOLDA]]</f>
        <v>0</v>
      </c>
      <c r="AV1567" s="28">
        <f>Tabela1[[#This Row],[PESO TOTAL]]*Tabela1[[#This Row],[ACABAMENTO]]</f>
        <v>0</v>
      </c>
      <c r="AW1567" s="28">
        <f>Tabela1[[#This Row],[PESO TOTAL]]*Tabela1[[#This Row],[PRONTO ACABADO]]</f>
        <v>0</v>
      </c>
      <c r="AX1567" s="28">
        <f>Tabela1[[#This Row],[PESO TOTAL]]*Tabela1[[#This Row],[EXPEDIÇÃO ]]</f>
        <v>0</v>
      </c>
      <c r="AY1567" s="28" t="str">
        <f>Tabela1[[#This Row],[PEDIDO]]&amp;Tabela1[[#This Row],[PRODUTO]]</f>
        <v/>
      </c>
      <c r="AZ1567" s="44">
        <f>IF(AF1567="",0,IF(ISTEXT(AF1567),H1567*VALUE(SUBSTITUTE(AF1567,"%",""))/100,H1567*AF1567))-Tabela1[[#This Row],[PRONTO ACABADO2]]</f>
        <v>0</v>
      </c>
      <c r="BA1567" s="44">
        <f>IF(AG1567="",0,IF(ISTEXT(AG1567),H1567*VALUE(SUBSTITUTE(AG1567,"%",""))/100,H1567*AG1567))-Tabela1[[#This Row],[PESO EXPEDIDO2]]</f>
        <v>0</v>
      </c>
      <c r="BB1567" s="44">
        <f t="shared" si="218"/>
        <v>0</v>
      </c>
      <c r="BC1567" s="44">
        <f t="shared" si="219"/>
        <v>0</v>
      </c>
      <c r="BD1567" s="44"/>
    </row>
    <row r="1568" spans="1:56" ht="15.75" hidden="1" customHeight="1" x14ac:dyDescent="0.25">
      <c r="A1568" s="6"/>
      <c r="B1568" s="22"/>
      <c r="C1568" s="7"/>
      <c r="D1568" s="46"/>
      <c r="E1568" s="7"/>
      <c r="F1568" s="7"/>
      <c r="G1568" s="44"/>
      <c r="H1568" s="41">
        <f>Tabela1[[#This Row],[PESO UNI]]*Tabela1[[#This Row],[QTE]]</f>
        <v>0</v>
      </c>
      <c r="I1568" s="7"/>
      <c r="J1568" s="8"/>
      <c r="K1568" s="8"/>
      <c r="L1568" s="9"/>
      <c r="M1568" s="10"/>
      <c r="N1568" s="8"/>
      <c r="O1568" s="12"/>
      <c r="P1568" s="13"/>
      <c r="Q1568" s="14">
        <f>Tabela1[[#This Row],[QTDE/ Fabricação]]-Tabela1[[#This Row],[QTE]]</f>
        <v>0</v>
      </c>
      <c r="R1568" s="19">
        <f t="shared" si="214"/>
        <v>0</v>
      </c>
      <c r="S1568" s="19">
        <f t="shared" si="213"/>
        <v>0</v>
      </c>
      <c r="T1568" s="20">
        <f t="shared" si="215"/>
        <v>0</v>
      </c>
      <c r="U1568" s="17">
        <f>IFERROR(SUMIF('LISTA DE EMBARQUE'!B:B,MICRO!E:E,'LISTA DE EMBARQUE'!G:G),"")</f>
        <v>0</v>
      </c>
      <c r="V1568" s="12" t="str">
        <f>IFERROR(VLOOKUP(Tabela1[[#This Row],[COD.MDE]],'LISTA DE EMBARQUE'!B:L,11,0),"")</f>
        <v/>
      </c>
      <c r="W1568" s="13" t="str">
        <f>IFERROR(COUNTIF(#REF!,Tabela1[[#This Row],[Colunas5]]),"")</f>
        <v/>
      </c>
      <c r="X1568" s="14">
        <f>Tabela1[[#This Row],[QIANTIDADE EXPEDIDA]]*Tabela1[[#This Row],[PESO UNI]]</f>
        <v>0</v>
      </c>
      <c r="Y1568" s="14">
        <f t="shared" si="216"/>
        <v>0</v>
      </c>
      <c r="Z1568" s="21">
        <f>Tabela1[[#This Row],[PESO TOTAL]]-Tabela1[[#This Row],[Peso Expedido]]</f>
        <v>0</v>
      </c>
      <c r="AA1568" s="18"/>
      <c r="AB1568" s="40"/>
      <c r="AC1568" s="40"/>
      <c r="AD1568" s="40"/>
      <c r="AE1568" s="40"/>
      <c r="AF1568" s="40"/>
      <c r="AG1568" s="40"/>
      <c r="AH1568" s="40"/>
      <c r="AI1568" s="40" t="str">
        <f t="shared" si="220"/>
        <v>ok</v>
      </c>
      <c r="AJ1568"/>
      <c r="AK1568" t="str">
        <f>Tabela1[[#This Row],[Coluna1]]&amp;Tabela1[[#This Row],[PEDIDO]]</f>
        <v/>
      </c>
      <c r="AL1568"/>
      <c r="AM1568"/>
      <c r="AN1568"/>
      <c r="AO1568" t="str">
        <f t="shared" si="217"/>
        <v>/</v>
      </c>
      <c r="AP1568" t="str">
        <f>Tabela1[[#This Row],[TAG]]&amp;Tabela1[[#This Row],[PEDIDO]]&amp;Tabela1[[#This Row],[PRODUTO]]</f>
        <v/>
      </c>
      <c r="AQ1568" s="23" t="str">
        <f>Tabela1[[#This Row],[PRODUTO]]&amp;Tabela1[[#This Row],[TAG]]</f>
        <v/>
      </c>
      <c r="AR1568" s="183">
        <f>Tabela1[[#This Row],[PESO TOTAL]]*Tabela1[[#This Row],[MATÉRIA PRIMA]]</f>
        <v>0</v>
      </c>
      <c r="AS1568" s="28">
        <f>Tabela1[[#This Row],[PESO TOTAL]]*Tabela1[[#This Row],[PREPARAÇÃO ]]</f>
        <v>0</v>
      </c>
      <c r="AT1568" s="28">
        <f>Tabela1[[#This Row],[PESO TOTAL]]*Tabela1[[#This Row],[CALDEIRARIA]]</f>
        <v>0</v>
      </c>
      <c r="AU1568" s="28">
        <f>Tabela1[[#This Row],[PESO TOTAL]]*Tabela1[[#This Row],[SOLDA]]</f>
        <v>0</v>
      </c>
      <c r="AV1568" s="28">
        <f>Tabela1[[#This Row],[PESO TOTAL]]*Tabela1[[#This Row],[ACABAMENTO]]</f>
        <v>0</v>
      </c>
      <c r="AW1568" s="28">
        <f>Tabela1[[#This Row],[PESO TOTAL]]*Tabela1[[#This Row],[PRONTO ACABADO]]</f>
        <v>0</v>
      </c>
      <c r="AX1568" s="28">
        <f>Tabela1[[#This Row],[PESO TOTAL]]*Tabela1[[#This Row],[EXPEDIÇÃO ]]</f>
        <v>0</v>
      </c>
      <c r="AY1568" s="28" t="str">
        <f>Tabela1[[#This Row],[PEDIDO]]&amp;Tabela1[[#This Row],[PRODUTO]]</f>
        <v/>
      </c>
      <c r="AZ1568" s="44">
        <f>IF(AF1568="",0,IF(ISTEXT(AF1568),H1568*VALUE(SUBSTITUTE(AF1568,"%",""))/100,H1568*AF1568))-Tabela1[[#This Row],[PRONTO ACABADO2]]</f>
        <v>0</v>
      </c>
      <c r="BA1568" s="44">
        <f>IF(AG1568="",0,IF(ISTEXT(AG1568),H1568*VALUE(SUBSTITUTE(AG1568,"%",""))/100,H1568*AG1568))-Tabela1[[#This Row],[PESO EXPEDIDO2]]</f>
        <v>0</v>
      </c>
      <c r="BB1568" s="44">
        <f t="shared" si="218"/>
        <v>0</v>
      </c>
      <c r="BC1568" s="44">
        <f t="shared" si="219"/>
        <v>0</v>
      </c>
      <c r="BD1568" s="44"/>
    </row>
    <row r="1569" spans="1:56" ht="15.75" hidden="1" customHeight="1" x14ac:dyDescent="0.25">
      <c r="A1569" s="6"/>
      <c r="B1569" s="22"/>
      <c r="C1569" s="7"/>
      <c r="D1569" s="46"/>
      <c r="E1569" s="7"/>
      <c r="F1569" s="7"/>
      <c r="G1569" s="44"/>
      <c r="H1569" s="41">
        <f>Tabela1[[#This Row],[PESO UNI]]*Tabela1[[#This Row],[QTE]]</f>
        <v>0</v>
      </c>
      <c r="I1569" s="7"/>
      <c r="J1569" s="8"/>
      <c r="K1569" s="8"/>
      <c r="L1569" s="9"/>
      <c r="M1569" s="10"/>
      <c r="N1569" s="8"/>
      <c r="O1569" s="12"/>
      <c r="P1569" s="13"/>
      <c r="Q1569" s="14">
        <f>Tabela1[[#This Row],[QTDE/ Fabricação]]-Tabela1[[#This Row],[QTE]]</f>
        <v>0</v>
      </c>
      <c r="R1569" s="19">
        <f t="shared" si="214"/>
        <v>0</v>
      </c>
      <c r="S1569" s="19">
        <f t="shared" si="213"/>
        <v>0</v>
      </c>
      <c r="T1569" s="20">
        <f t="shared" si="215"/>
        <v>0</v>
      </c>
      <c r="U1569" s="17">
        <f>IFERROR(SUMIF('LISTA DE EMBARQUE'!B:B,MICRO!E:E,'LISTA DE EMBARQUE'!G:G),"")</f>
        <v>0</v>
      </c>
      <c r="V1569" s="12" t="str">
        <f>IFERROR(VLOOKUP(Tabela1[[#This Row],[COD.MDE]],'LISTA DE EMBARQUE'!B:L,11,0),"")</f>
        <v/>
      </c>
      <c r="W1569" s="13" t="str">
        <f>IFERROR(COUNTIF(#REF!,Tabela1[[#This Row],[Colunas5]]),"")</f>
        <v/>
      </c>
      <c r="X1569" s="14">
        <f>Tabela1[[#This Row],[QIANTIDADE EXPEDIDA]]*Tabela1[[#This Row],[PESO UNI]]</f>
        <v>0</v>
      </c>
      <c r="Y1569" s="14">
        <f t="shared" si="216"/>
        <v>0</v>
      </c>
      <c r="Z1569" s="21">
        <f>Tabela1[[#This Row],[PESO TOTAL]]-Tabela1[[#This Row],[Peso Expedido]]</f>
        <v>0</v>
      </c>
      <c r="AA1569" s="18"/>
      <c r="AB1569" s="40"/>
      <c r="AC1569" s="40"/>
      <c r="AD1569" s="40"/>
      <c r="AE1569" s="40"/>
      <c r="AF1569" s="40"/>
      <c r="AG1569" s="40"/>
      <c r="AH1569" s="40"/>
      <c r="AI1569" s="40" t="str">
        <f t="shared" si="220"/>
        <v>ok</v>
      </c>
      <c r="AJ1569"/>
      <c r="AK1569" t="str">
        <f>Tabela1[[#This Row],[Coluna1]]&amp;Tabela1[[#This Row],[PEDIDO]]</f>
        <v/>
      </c>
      <c r="AL1569"/>
      <c r="AM1569"/>
      <c r="AN1569"/>
      <c r="AO1569" t="str">
        <f t="shared" si="217"/>
        <v>/</v>
      </c>
      <c r="AP1569" t="str">
        <f>Tabela1[[#This Row],[TAG]]&amp;Tabela1[[#This Row],[PEDIDO]]&amp;Tabela1[[#This Row],[PRODUTO]]</f>
        <v/>
      </c>
      <c r="AQ1569" s="23" t="str">
        <f>Tabela1[[#This Row],[PRODUTO]]&amp;Tabela1[[#This Row],[TAG]]</f>
        <v/>
      </c>
      <c r="AR1569" s="183">
        <f>Tabela1[[#This Row],[PESO TOTAL]]*Tabela1[[#This Row],[MATÉRIA PRIMA]]</f>
        <v>0</v>
      </c>
      <c r="AS1569" s="28">
        <f>Tabela1[[#This Row],[PESO TOTAL]]*Tabela1[[#This Row],[PREPARAÇÃO ]]</f>
        <v>0</v>
      </c>
      <c r="AT1569" s="28">
        <f>Tabela1[[#This Row],[PESO TOTAL]]*Tabela1[[#This Row],[CALDEIRARIA]]</f>
        <v>0</v>
      </c>
      <c r="AU1569" s="28">
        <f>Tabela1[[#This Row],[PESO TOTAL]]*Tabela1[[#This Row],[SOLDA]]</f>
        <v>0</v>
      </c>
      <c r="AV1569" s="28">
        <f>Tabela1[[#This Row],[PESO TOTAL]]*Tabela1[[#This Row],[ACABAMENTO]]</f>
        <v>0</v>
      </c>
      <c r="AW1569" s="28">
        <f>Tabela1[[#This Row],[PESO TOTAL]]*Tabela1[[#This Row],[PRONTO ACABADO]]</f>
        <v>0</v>
      </c>
      <c r="AX1569" s="28">
        <f>Tabela1[[#This Row],[PESO TOTAL]]*Tabela1[[#This Row],[EXPEDIÇÃO ]]</f>
        <v>0</v>
      </c>
      <c r="AY1569" s="28" t="str">
        <f>Tabela1[[#This Row],[PEDIDO]]&amp;Tabela1[[#This Row],[PRODUTO]]</f>
        <v/>
      </c>
      <c r="AZ1569" s="44">
        <f>IF(AF1569="",0,IF(ISTEXT(AF1569),H1569*VALUE(SUBSTITUTE(AF1569,"%",""))/100,H1569*AF1569))-Tabela1[[#This Row],[PRONTO ACABADO2]]</f>
        <v>0</v>
      </c>
      <c r="BA1569" s="44">
        <f>IF(AG1569="",0,IF(ISTEXT(AG1569),H1569*VALUE(SUBSTITUTE(AG1569,"%",""))/100,H1569*AG1569))-Tabela1[[#This Row],[PESO EXPEDIDO2]]</f>
        <v>0</v>
      </c>
      <c r="BB1569" s="44">
        <f t="shared" si="218"/>
        <v>0</v>
      </c>
      <c r="BC1569" s="44">
        <f t="shared" si="219"/>
        <v>0</v>
      </c>
      <c r="BD1569" s="44"/>
    </row>
    <row r="1570" spans="1:56" ht="15.75" hidden="1" customHeight="1" x14ac:dyDescent="0.25">
      <c r="A1570" s="6"/>
      <c r="B1570" s="22"/>
      <c r="C1570" s="7"/>
      <c r="D1570" s="46"/>
      <c r="E1570" s="7"/>
      <c r="F1570" s="7"/>
      <c r="G1570" s="44"/>
      <c r="H1570" s="41">
        <f>Tabela1[[#This Row],[PESO UNI]]*Tabela1[[#This Row],[QTE]]</f>
        <v>0</v>
      </c>
      <c r="I1570" s="7"/>
      <c r="J1570" s="8"/>
      <c r="K1570" s="8"/>
      <c r="L1570" s="9"/>
      <c r="M1570" s="10"/>
      <c r="N1570" s="8"/>
      <c r="O1570" s="12"/>
      <c r="P1570" s="13"/>
      <c r="Q1570" s="14">
        <f>Tabela1[[#This Row],[QTDE/ Fabricação]]-Tabela1[[#This Row],[QTE]]</f>
        <v>0</v>
      </c>
      <c r="R1570" s="19">
        <f t="shared" si="214"/>
        <v>0</v>
      </c>
      <c r="S1570" s="19">
        <f t="shared" si="213"/>
        <v>0</v>
      </c>
      <c r="T1570" s="20">
        <f t="shared" si="215"/>
        <v>0</v>
      </c>
      <c r="U1570" s="17">
        <f>IFERROR(SUMIF('LISTA DE EMBARQUE'!B:B,MICRO!E:E,'LISTA DE EMBARQUE'!G:G),"")</f>
        <v>0</v>
      </c>
      <c r="V1570" s="12" t="str">
        <f>IFERROR(VLOOKUP(Tabela1[[#This Row],[COD.MDE]],'LISTA DE EMBARQUE'!B:L,11,0),"")</f>
        <v/>
      </c>
      <c r="W1570" s="13" t="str">
        <f>IFERROR(COUNTIF(#REF!,Tabela1[[#This Row],[Colunas5]]),"")</f>
        <v/>
      </c>
      <c r="X1570" s="14">
        <f>Tabela1[[#This Row],[QIANTIDADE EXPEDIDA]]*Tabela1[[#This Row],[PESO UNI]]</f>
        <v>0</v>
      </c>
      <c r="Y1570" s="14">
        <f t="shared" si="216"/>
        <v>0</v>
      </c>
      <c r="Z1570" s="21">
        <f>Tabela1[[#This Row],[PESO TOTAL]]-Tabela1[[#This Row],[Peso Expedido]]</f>
        <v>0</v>
      </c>
      <c r="AA1570" s="18"/>
      <c r="AB1570" s="40"/>
      <c r="AC1570" s="40"/>
      <c r="AD1570" s="40"/>
      <c r="AE1570" s="40"/>
      <c r="AF1570" s="40"/>
      <c r="AG1570" s="40"/>
      <c r="AH1570" s="40"/>
      <c r="AI1570" s="40" t="str">
        <f t="shared" si="220"/>
        <v>ok</v>
      </c>
      <c r="AJ1570"/>
      <c r="AK1570" t="str">
        <f>Tabela1[[#This Row],[Coluna1]]&amp;Tabela1[[#This Row],[PEDIDO]]</f>
        <v/>
      </c>
      <c r="AL1570"/>
      <c r="AM1570"/>
      <c r="AN1570"/>
      <c r="AO1570" t="str">
        <f t="shared" si="217"/>
        <v>/</v>
      </c>
      <c r="AP1570" t="str">
        <f>Tabela1[[#This Row],[TAG]]&amp;Tabela1[[#This Row],[PEDIDO]]&amp;Tabela1[[#This Row],[PRODUTO]]</f>
        <v/>
      </c>
      <c r="AQ1570" s="23" t="str">
        <f>Tabela1[[#This Row],[PRODUTO]]&amp;Tabela1[[#This Row],[TAG]]</f>
        <v/>
      </c>
      <c r="AR1570" s="183">
        <f>Tabela1[[#This Row],[PESO TOTAL]]*Tabela1[[#This Row],[MATÉRIA PRIMA]]</f>
        <v>0</v>
      </c>
      <c r="AS1570" s="28">
        <f>Tabela1[[#This Row],[PESO TOTAL]]*Tabela1[[#This Row],[PREPARAÇÃO ]]</f>
        <v>0</v>
      </c>
      <c r="AT1570" s="28">
        <f>Tabela1[[#This Row],[PESO TOTAL]]*Tabela1[[#This Row],[CALDEIRARIA]]</f>
        <v>0</v>
      </c>
      <c r="AU1570" s="28">
        <f>Tabela1[[#This Row],[PESO TOTAL]]*Tabela1[[#This Row],[SOLDA]]</f>
        <v>0</v>
      </c>
      <c r="AV1570" s="28">
        <f>Tabela1[[#This Row],[PESO TOTAL]]*Tabela1[[#This Row],[ACABAMENTO]]</f>
        <v>0</v>
      </c>
      <c r="AW1570" s="28">
        <f>Tabela1[[#This Row],[PESO TOTAL]]*Tabela1[[#This Row],[PRONTO ACABADO]]</f>
        <v>0</v>
      </c>
      <c r="AX1570" s="28">
        <f>Tabela1[[#This Row],[PESO TOTAL]]*Tabela1[[#This Row],[EXPEDIÇÃO ]]</f>
        <v>0</v>
      </c>
      <c r="AY1570" s="28" t="str">
        <f>Tabela1[[#This Row],[PEDIDO]]&amp;Tabela1[[#This Row],[PRODUTO]]</f>
        <v/>
      </c>
      <c r="AZ1570" s="44">
        <f>IF(AF1570="",0,IF(ISTEXT(AF1570),H1570*VALUE(SUBSTITUTE(AF1570,"%",""))/100,H1570*AF1570))-Tabela1[[#This Row],[PRONTO ACABADO2]]</f>
        <v>0</v>
      </c>
      <c r="BA1570" s="44">
        <f>IF(AG1570="",0,IF(ISTEXT(AG1570),H1570*VALUE(SUBSTITUTE(AG1570,"%",""))/100,H1570*AG1570))-Tabela1[[#This Row],[PESO EXPEDIDO2]]</f>
        <v>0</v>
      </c>
      <c r="BB1570" s="44">
        <f t="shared" si="218"/>
        <v>0</v>
      </c>
      <c r="BC1570" s="44">
        <f t="shared" si="219"/>
        <v>0</v>
      </c>
      <c r="BD1570" s="44"/>
    </row>
    <row r="1571" spans="1:56" ht="15.75" hidden="1" customHeight="1" x14ac:dyDescent="0.25">
      <c r="A1571" s="6"/>
      <c r="B1571" s="22"/>
      <c r="C1571" s="7"/>
      <c r="D1571" s="46"/>
      <c r="E1571" s="7"/>
      <c r="F1571" s="7"/>
      <c r="G1571" s="44"/>
      <c r="H1571" s="41">
        <f>Tabela1[[#This Row],[PESO UNI]]*Tabela1[[#This Row],[QTE]]</f>
        <v>0</v>
      </c>
      <c r="I1571" s="7"/>
      <c r="J1571" s="8"/>
      <c r="K1571" s="8"/>
      <c r="L1571" s="9"/>
      <c r="M1571" s="10"/>
      <c r="N1571" s="8"/>
      <c r="O1571" s="12"/>
      <c r="P1571" s="13"/>
      <c r="Q1571" s="14">
        <f>Tabela1[[#This Row],[QTDE/ Fabricação]]-Tabela1[[#This Row],[QTE]]</f>
        <v>0</v>
      </c>
      <c r="R1571" s="19">
        <f t="shared" si="214"/>
        <v>0</v>
      </c>
      <c r="S1571" s="19">
        <f t="shared" si="213"/>
        <v>0</v>
      </c>
      <c r="T1571" s="20">
        <f t="shared" si="215"/>
        <v>0</v>
      </c>
      <c r="U1571" s="17">
        <f>IFERROR(SUMIF('LISTA DE EMBARQUE'!B:B,MICRO!E:E,'LISTA DE EMBARQUE'!G:G),"")</f>
        <v>0</v>
      </c>
      <c r="V1571" s="12" t="str">
        <f>IFERROR(VLOOKUP(Tabela1[[#This Row],[COD.MDE]],'LISTA DE EMBARQUE'!B:L,11,0),"")</f>
        <v/>
      </c>
      <c r="W1571" s="13" t="str">
        <f>IFERROR(COUNTIF(#REF!,Tabela1[[#This Row],[Colunas5]]),"")</f>
        <v/>
      </c>
      <c r="X1571" s="14">
        <f>Tabela1[[#This Row],[QIANTIDADE EXPEDIDA]]*Tabela1[[#This Row],[PESO UNI]]</f>
        <v>0</v>
      </c>
      <c r="Y1571" s="14">
        <f t="shared" si="216"/>
        <v>0</v>
      </c>
      <c r="Z1571" s="21">
        <f>Tabela1[[#This Row],[PESO TOTAL]]-Tabela1[[#This Row],[Peso Expedido]]</f>
        <v>0</v>
      </c>
      <c r="AA1571" s="18"/>
      <c r="AB1571" s="40"/>
      <c r="AC1571" s="40"/>
      <c r="AD1571" s="40"/>
      <c r="AE1571" s="40"/>
      <c r="AF1571" s="40"/>
      <c r="AG1571" s="40"/>
      <c r="AH1571" s="40"/>
      <c r="AI1571" s="40" t="str">
        <f t="shared" si="220"/>
        <v>ok</v>
      </c>
      <c r="AJ1571"/>
      <c r="AK1571" t="str">
        <f>Tabela1[[#This Row],[Coluna1]]&amp;Tabela1[[#This Row],[PEDIDO]]</f>
        <v/>
      </c>
      <c r="AL1571"/>
      <c r="AM1571"/>
      <c r="AN1571"/>
      <c r="AO1571" t="str">
        <f t="shared" si="217"/>
        <v>/</v>
      </c>
      <c r="AP1571" t="str">
        <f>Tabela1[[#This Row],[TAG]]&amp;Tabela1[[#This Row],[PEDIDO]]&amp;Tabela1[[#This Row],[PRODUTO]]</f>
        <v/>
      </c>
      <c r="AQ1571" s="23" t="str">
        <f>Tabela1[[#This Row],[PRODUTO]]&amp;Tabela1[[#This Row],[TAG]]</f>
        <v/>
      </c>
      <c r="AR1571" s="183">
        <f>Tabela1[[#This Row],[PESO TOTAL]]*Tabela1[[#This Row],[MATÉRIA PRIMA]]</f>
        <v>0</v>
      </c>
      <c r="AS1571" s="28">
        <f>Tabela1[[#This Row],[PESO TOTAL]]*Tabela1[[#This Row],[PREPARAÇÃO ]]</f>
        <v>0</v>
      </c>
      <c r="AT1571" s="28">
        <f>Tabela1[[#This Row],[PESO TOTAL]]*Tabela1[[#This Row],[CALDEIRARIA]]</f>
        <v>0</v>
      </c>
      <c r="AU1571" s="28">
        <f>Tabela1[[#This Row],[PESO TOTAL]]*Tabela1[[#This Row],[SOLDA]]</f>
        <v>0</v>
      </c>
      <c r="AV1571" s="28">
        <f>Tabela1[[#This Row],[PESO TOTAL]]*Tabela1[[#This Row],[ACABAMENTO]]</f>
        <v>0</v>
      </c>
      <c r="AW1571" s="28">
        <f>Tabela1[[#This Row],[PESO TOTAL]]*Tabela1[[#This Row],[PRONTO ACABADO]]</f>
        <v>0</v>
      </c>
      <c r="AX1571" s="28">
        <f>Tabela1[[#This Row],[PESO TOTAL]]*Tabela1[[#This Row],[EXPEDIÇÃO ]]</f>
        <v>0</v>
      </c>
      <c r="AY1571" s="28" t="str">
        <f>Tabela1[[#This Row],[PEDIDO]]&amp;Tabela1[[#This Row],[PRODUTO]]</f>
        <v/>
      </c>
      <c r="AZ1571" s="44">
        <f>IF(AF1571="",0,IF(ISTEXT(AF1571),H1571*VALUE(SUBSTITUTE(AF1571,"%",""))/100,H1571*AF1571))-Tabela1[[#This Row],[PRONTO ACABADO2]]</f>
        <v>0</v>
      </c>
      <c r="BA1571" s="44">
        <f>IF(AG1571="",0,IF(ISTEXT(AG1571),H1571*VALUE(SUBSTITUTE(AG1571,"%",""))/100,H1571*AG1571))-Tabela1[[#This Row],[PESO EXPEDIDO2]]</f>
        <v>0</v>
      </c>
      <c r="BB1571" s="44">
        <f t="shared" si="218"/>
        <v>0</v>
      </c>
      <c r="BC1571" s="44">
        <f t="shared" si="219"/>
        <v>0</v>
      </c>
      <c r="BD1571" s="44"/>
    </row>
    <row r="1572" spans="1:56" ht="15.75" hidden="1" customHeight="1" x14ac:dyDescent="0.25">
      <c r="A1572" s="6"/>
      <c r="B1572" s="22"/>
      <c r="C1572" s="7"/>
      <c r="D1572" s="46"/>
      <c r="E1572" s="7"/>
      <c r="F1572" s="7"/>
      <c r="G1572" s="44"/>
      <c r="H1572" s="41">
        <f>Tabela1[[#This Row],[PESO UNI]]*Tabela1[[#This Row],[QTE]]</f>
        <v>0</v>
      </c>
      <c r="I1572" s="7"/>
      <c r="J1572" s="8"/>
      <c r="K1572" s="8"/>
      <c r="L1572" s="9"/>
      <c r="M1572" s="10"/>
      <c r="N1572" s="8"/>
      <c r="O1572" s="12"/>
      <c r="P1572" s="13"/>
      <c r="Q1572" s="14">
        <f>Tabela1[[#This Row],[QTDE/ Fabricação]]-Tabela1[[#This Row],[QTE]]</f>
        <v>0</v>
      </c>
      <c r="R1572" s="19">
        <f t="shared" si="214"/>
        <v>0</v>
      </c>
      <c r="S1572" s="19">
        <f t="shared" si="213"/>
        <v>0</v>
      </c>
      <c r="T1572" s="20">
        <f t="shared" si="215"/>
        <v>0</v>
      </c>
      <c r="U1572" s="17">
        <f>IFERROR(SUMIF('LISTA DE EMBARQUE'!B:B,MICRO!E:E,'LISTA DE EMBARQUE'!G:G),"")</f>
        <v>0</v>
      </c>
      <c r="V1572" s="12" t="str">
        <f>IFERROR(VLOOKUP(Tabela1[[#This Row],[COD.MDE]],'LISTA DE EMBARQUE'!B:L,11,0),"")</f>
        <v/>
      </c>
      <c r="W1572" s="13" t="str">
        <f>IFERROR(COUNTIF(#REF!,Tabela1[[#This Row],[Colunas5]]),"")</f>
        <v/>
      </c>
      <c r="X1572" s="14">
        <f>Tabela1[[#This Row],[QIANTIDADE EXPEDIDA]]*Tabela1[[#This Row],[PESO UNI]]</f>
        <v>0</v>
      </c>
      <c r="Y1572" s="14">
        <f t="shared" si="216"/>
        <v>0</v>
      </c>
      <c r="Z1572" s="21">
        <f>Tabela1[[#This Row],[PESO TOTAL]]-Tabela1[[#This Row],[Peso Expedido]]</f>
        <v>0</v>
      </c>
      <c r="AA1572" s="18"/>
      <c r="AB1572" s="40"/>
      <c r="AC1572" s="40"/>
      <c r="AD1572" s="40"/>
      <c r="AE1572" s="40"/>
      <c r="AF1572" s="40"/>
      <c r="AG1572" s="40"/>
      <c r="AH1572" s="40"/>
      <c r="AI1572" s="40" t="str">
        <f t="shared" si="220"/>
        <v>ok</v>
      </c>
      <c r="AJ1572"/>
      <c r="AK1572" t="str">
        <f>Tabela1[[#This Row],[Coluna1]]&amp;Tabela1[[#This Row],[PEDIDO]]</f>
        <v/>
      </c>
      <c r="AL1572"/>
      <c r="AM1572"/>
      <c r="AN1572"/>
      <c r="AO1572" t="str">
        <f t="shared" si="217"/>
        <v>/</v>
      </c>
      <c r="AP1572" t="str">
        <f>Tabela1[[#This Row],[TAG]]&amp;Tabela1[[#This Row],[PEDIDO]]&amp;Tabela1[[#This Row],[PRODUTO]]</f>
        <v/>
      </c>
      <c r="AQ1572" s="23" t="str">
        <f>Tabela1[[#This Row],[PRODUTO]]&amp;Tabela1[[#This Row],[TAG]]</f>
        <v/>
      </c>
      <c r="AR1572" s="183">
        <f>Tabela1[[#This Row],[PESO TOTAL]]*Tabela1[[#This Row],[MATÉRIA PRIMA]]</f>
        <v>0</v>
      </c>
      <c r="AS1572" s="28">
        <f>Tabela1[[#This Row],[PESO TOTAL]]*Tabela1[[#This Row],[PREPARAÇÃO ]]</f>
        <v>0</v>
      </c>
      <c r="AT1572" s="28">
        <f>Tabela1[[#This Row],[PESO TOTAL]]*Tabela1[[#This Row],[CALDEIRARIA]]</f>
        <v>0</v>
      </c>
      <c r="AU1572" s="28">
        <f>Tabela1[[#This Row],[PESO TOTAL]]*Tabela1[[#This Row],[SOLDA]]</f>
        <v>0</v>
      </c>
      <c r="AV1572" s="28">
        <f>Tabela1[[#This Row],[PESO TOTAL]]*Tabela1[[#This Row],[ACABAMENTO]]</f>
        <v>0</v>
      </c>
      <c r="AW1572" s="28">
        <f>Tabela1[[#This Row],[PESO TOTAL]]*Tabela1[[#This Row],[PRONTO ACABADO]]</f>
        <v>0</v>
      </c>
      <c r="AX1572" s="28">
        <f>Tabela1[[#This Row],[PESO TOTAL]]*Tabela1[[#This Row],[EXPEDIÇÃO ]]</f>
        <v>0</v>
      </c>
      <c r="AY1572" s="28" t="str">
        <f>Tabela1[[#This Row],[PEDIDO]]&amp;Tabela1[[#This Row],[PRODUTO]]</f>
        <v/>
      </c>
      <c r="AZ1572" s="44">
        <f>IF(AF1572="",0,IF(ISTEXT(AF1572),H1572*VALUE(SUBSTITUTE(AF1572,"%",""))/100,H1572*AF1572))-Tabela1[[#This Row],[PRONTO ACABADO2]]</f>
        <v>0</v>
      </c>
      <c r="BA1572" s="44">
        <f>IF(AG1572="",0,IF(ISTEXT(AG1572),H1572*VALUE(SUBSTITUTE(AG1572,"%",""))/100,H1572*AG1572))-Tabela1[[#This Row],[PESO EXPEDIDO2]]</f>
        <v>0</v>
      </c>
      <c r="BB1572" s="44">
        <f t="shared" si="218"/>
        <v>0</v>
      </c>
      <c r="BC1572" s="44">
        <f t="shared" si="219"/>
        <v>0</v>
      </c>
      <c r="BD1572" s="44"/>
    </row>
    <row r="1573" spans="1:56" ht="15.75" hidden="1" customHeight="1" x14ac:dyDescent="0.25">
      <c r="A1573" s="6"/>
      <c r="B1573" s="22"/>
      <c r="C1573" s="7"/>
      <c r="D1573" s="46"/>
      <c r="E1573" s="7"/>
      <c r="F1573" s="7"/>
      <c r="G1573" s="44"/>
      <c r="H1573" s="41">
        <f>Tabela1[[#This Row],[PESO UNI]]*Tabela1[[#This Row],[QTE]]</f>
        <v>0</v>
      </c>
      <c r="I1573" s="7"/>
      <c r="J1573" s="8"/>
      <c r="K1573" s="8"/>
      <c r="L1573" s="9"/>
      <c r="M1573" s="10"/>
      <c r="N1573" s="8"/>
      <c r="O1573" s="12"/>
      <c r="P1573" s="13"/>
      <c r="Q1573" s="14">
        <f>Tabela1[[#This Row],[QTDE/ Fabricação]]-Tabela1[[#This Row],[QTE]]</f>
        <v>0</v>
      </c>
      <c r="R1573" s="19">
        <f t="shared" si="214"/>
        <v>0</v>
      </c>
      <c r="S1573" s="19">
        <f t="shared" si="213"/>
        <v>0</v>
      </c>
      <c r="T1573" s="20">
        <f t="shared" si="215"/>
        <v>0</v>
      </c>
      <c r="U1573" s="17">
        <f>IFERROR(SUMIF('LISTA DE EMBARQUE'!B:B,MICRO!E:E,'LISTA DE EMBARQUE'!G:G),"")</f>
        <v>0</v>
      </c>
      <c r="V1573" s="12" t="str">
        <f>IFERROR(VLOOKUP(Tabela1[[#This Row],[COD.MDE]],'LISTA DE EMBARQUE'!B:L,11,0),"")</f>
        <v/>
      </c>
      <c r="W1573" s="13" t="str">
        <f>IFERROR(COUNTIF(#REF!,Tabela1[[#This Row],[Colunas5]]),"")</f>
        <v/>
      </c>
      <c r="X1573" s="14">
        <f>Tabela1[[#This Row],[QIANTIDADE EXPEDIDA]]*Tabela1[[#This Row],[PESO UNI]]</f>
        <v>0</v>
      </c>
      <c r="Y1573" s="14">
        <f t="shared" si="216"/>
        <v>0</v>
      </c>
      <c r="Z1573" s="21">
        <f>Tabela1[[#This Row],[PESO TOTAL]]-Tabela1[[#This Row],[Peso Expedido]]</f>
        <v>0</v>
      </c>
      <c r="AA1573" s="18"/>
      <c r="AB1573" s="40"/>
      <c r="AC1573" s="40"/>
      <c r="AD1573" s="40"/>
      <c r="AE1573" s="40"/>
      <c r="AF1573" s="40"/>
      <c r="AG1573" s="40"/>
      <c r="AH1573" s="40"/>
      <c r="AI1573" s="40" t="str">
        <f t="shared" si="220"/>
        <v>ok</v>
      </c>
      <c r="AJ1573"/>
      <c r="AK1573" t="str">
        <f>Tabela1[[#This Row],[Coluna1]]&amp;Tabela1[[#This Row],[PEDIDO]]</f>
        <v/>
      </c>
      <c r="AL1573"/>
      <c r="AM1573"/>
      <c r="AN1573"/>
      <c r="AO1573" t="str">
        <f t="shared" si="217"/>
        <v>/</v>
      </c>
      <c r="AP1573" t="str">
        <f>Tabela1[[#This Row],[TAG]]&amp;Tabela1[[#This Row],[PEDIDO]]&amp;Tabela1[[#This Row],[PRODUTO]]</f>
        <v/>
      </c>
      <c r="AQ1573" s="23" t="str">
        <f>Tabela1[[#This Row],[PRODUTO]]&amp;Tabela1[[#This Row],[TAG]]</f>
        <v/>
      </c>
      <c r="AR1573" s="183">
        <f>Tabela1[[#This Row],[PESO TOTAL]]*Tabela1[[#This Row],[MATÉRIA PRIMA]]</f>
        <v>0</v>
      </c>
      <c r="AS1573" s="28">
        <f>Tabela1[[#This Row],[PESO TOTAL]]*Tabela1[[#This Row],[PREPARAÇÃO ]]</f>
        <v>0</v>
      </c>
      <c r="AT1573" s="28">
        <f>Tabela1[[#This Row],[PESO TOTAL]]*Tabela1[[#This Row],[CALDEIRARIA]]</f>
        <v>0</v>
      </c>
      <c r="AU1573" s="28">
        <f>Tabela1[[#This Row],[PESO TOTAL]]*Tabela1[[#This Row],[SOLDA]]</f>
        <v>0</v>
      </c>
      <c r="AV1573" s="28">
        <f>Tabela1[[#This Row],[PESO TOTAL]]*Tabela1[[#This Row],[ACABAMENTO]]</f>
        <v>0</v>
      </c>
      <c r="AW1573" s="28">
        <f>Tabela1[[#This Row],[PESO TOTAL]]*Tabela1[[#This Row],[PRONTO ACABADO]]</f>
        <v>0</v>
      </c>
      <c r="AX1573" s="28">
        <f>Tabela1[[#This Row],[PESO TOTAL]]*Tabela1[[#This Row],[EXPEDIÇÃO ]]</f>
        <v>0</v>
      </c>
      <c r="AY1573" s="28" t="str">
        <f>Tabela1[[#This Row],[PEDIDO]]&amp;Tabela1[[#This Row],[PRODUTO]]</f>
        <v/>
      </c>
      <c r="AZ1573" s="44">
        <f>IF(AF1573="",0,IF(ISTEXT(AF1573),H1573*VALUE(SUBSTITUTE(AF1573,"%",""))/100,H1573*AF1573))-Tabela1[[#This Row],[PRONTO ACABADO2]]</f>
        <v>0</v>
      </c>
      <c r="BA1573" s="44">
        <f>IF(AG1573="",0,IF(ISTEXT(AG1573),H1573*VALUE(SUBSTITUTE(AG1573,"%",""))/100,H1573*AG1573))-Tabela1[[#This Row],[PESO EXPEDIDO2]]</f>
        <v>0</v>
      </c>
      <c r="BB1573" s="44">
        <f t="shared" si="218"/>
        <v>0</v>
      </c>
      <c r="BC1573" s="44">
        <f t="shared" si="219"/>
        <v>0</v>
      </c>
      <c r="BD1573" s="44"/>
    </row>
    <row r="1574" spans="1:56" ht="15.75" hidden="1" customHeight="1" x14ac:dyDescent="0.25">
      <c r="A1574" s="6"/>
      <c r="B1574" s="22"/>
      <c r="C1574" s="7"/>
      <c r="D1574" s="46"/>
      <c r="E1574" s="7"/>
      <c r="F1574" s="7"/>
      <c r="G1574" s="44"/>
      <c r="H1574" s="41">
        <f>Tabela1[[#This Row],[PESO UNI]]*Tabela1[[#This Row],[QTE]]</f>
        <v>0</v>
      </c>
      <c r="I1574" s="7"/>
      <c r="J1574" s="8"/>
      <c r="K1574" s="8"/>
      <c r="L1574" s="9"/>
      <c r="M1574" s="10"/>
      <c r="N1574" s="8"/>
      <c r="O1574" s="12"/>
      <c r="P1574" s="13"/>
      <c r="Q1574" s="14">
        <f>Tabela1[[#This Row],[QTDE/ Fabricação]]-Tabela1[[#This Row],[QTE]]</f>
        <v>0</v>
      </c>
      <c r="R1574" s="19">
        <f t="shared" si="214"/>
        <v>0</v>
      </c>
      <c r="S1574" s="19">
        <f t="shared" si="213"/>
        <v>0</v>
      </c>
      <c r="T1574" s="20">
        <f t="shared" si="215"/>
        <v>0</v>
      </c>
      <c r="U1574" s="17">
        <f>IFERROR(SUMIF('LISTA DE EMBARQUE'!B:B,MICRO!E:E,'LISTA DE EMBARQUE'!G:G),"")</f>
        <v>0</v>
      </c>
      <c r="V1574" s="12" t="str">
        <f>IFERROR(VLOOKUP(Tabela1[[#This Row],[COD.MDE]],'LISTA DE EMBARQUE'!B:L,11,0),"")</f>
        <v/>
      </c>
      <c r="W1574" s="13" t="str">
        <f>IFERROR(COUNTIF(#REF!,Tabela1[[#This Row],[Colunas5]]),"")</f>
        <v/>
      </c>
      <c r="X1574" s="14">
        <f>Tabela1[[#This Row],[QIANTIDADE EXPEDIDA]]*Tabela1[[#This Row],[PESO UNI]]</f>
        <v>0</v>
      </c>
      <c r="Y1574" s="14">
        <f t="shared" si="216"/>
        <v>0</v>
      </c>
      <c r="Z1574" s="21">
        <f>Tabela1[[#This Row],[PESO TOTAL]]-Tabela1[[#This Row],[Peso Expedido]]</f>
        <v>0</v>
      </c>
      <c r="AA1574" s="18"/>
      <c r="AB1574" s="40"/>
      <c r="AC1574" s="40"/>
      <c r="AD1574" s="40"/>
      <c r="AE1574" s="40"/>
      <c r="AF1574" s="40"/>
      <c r="AG1574" s="40"/>
      <c r="AH1574" s="40"/>
      <c r="AI1574" s="40" t="str">
        <f t="shared" si="220"/>
        <v>ok</v>
      </c>
      <c r="AJ1574"/>
      <c r="AK1574" t="str">
        <f>Tabela1[[#This Row],[Coluna1]]&amp;Tabela1[[#This Row],[PEDIDO]]</f>
        <v/>
      </c>
      <c r="AL1574"/>
      <c r="AM1574"/>
      <c r="AN1574"/>
      <c r="AO1574" t="str">
        <f t="shared" si="217"/>
        <v>/</v>
      </c>
      <c r="AP1574" t="str">
        <f>Tabela1[[#This Row],[TAG]]&amp;Tabela1[[#This Row],[PEDIDO]]&amp;Tabela1[[#This Row],[PRODUTO]]</f>
        <v/>
      </c>
      <c r="AQ1574" s="23" t="str">
        <f>Tabela1[[#This Row],[PRODUTO]]&amp;Tabela1[[#This Row],[TAG]]</f>
        <v/>
      </c>
      <c r="AR1574" s="183">
        <f>Tabela1[[#This Row],[PESO TOTAL]]*Tabela1[[#This Row],[MATÉRIA PRIMA]]</f>
        <v>0</v>
      </c>
      <c r="AS1574" s="28">
        <f>Tabela1[[#This Row],[PESO TOTAL]]*Tabela1[[#This Row],[PREPARAÇÃO ]]</f>
        <v>0</v>
      </c>
      <c r="AT1574" s="28">
        <f>Tabela1[[#This Row],[PESO TOTAL]]*Tabela1[[#This Row],[CALDEIRARIA]]</f>
        <v>0</v>
      </c>
      <c r="AU1574" s="28">
        <f>Tabela1[[#This Row],[PESO TOTAL]]*Tabela1[[#This Row],[SOLDA]]</f>
        <v>0</v>
      </c>
      <c r="AV1574" s="28">
        <f>Tabela1[[#This Row],[PESO TOTAL]]*Tabela1[[#This Row],[ACABAMENTO]]</f>
        <v>0</v>
      </c>
      <c r="AW1574" s="28">
        <f>Tabela1[[#This Row],[PESO TOTAL]]*Tabela1[[#This Row],[PRONTO ACABADO]]</f>
        <v>0</v>
      </c>
      <c r="AX1574" s="28">
        <f>Tabela1[[#This Row],[PESO TOTAL]]*Tabela1[[#This Row],[EXPEDIÇÃO ]]</f>
        <v>0</v>
      </c>
      <c r="AY1574" s="28" t="str">
        <f>Tabela1[[#This Row],[PEDIDO]]&amp;Tabela1[[#This Row],[PRODUTO]]</f>
        <v/>
      </c>
      <c r="AZ1574" s="44">
        <f>IF(AF1574="",0,IF(ISTEXT(AF1574),H1574*VALUE(SUBSTITUTE(AF1574,"%",""))/100,H1574*AF1574))-Tabela1[[#This Row],[PRONTO ACABADO2]]</f>
        <v>0</v>
      </c>
      <c r="BA1574" s="44">
        <f>IF(AG1574="",0,IF(ISTEXT(AG1574),H1574*VALUE(SUBSTITUTE(AG1574,"%",""))/100,H1574*AG1574))-Tabela1[[#This Row],[PESO EXPEDIDO2]]</f>
        <v>0</v>
      </c>
      <c r="BB1574" s="44">
        <f t="shared" si="218"/>
        <v>0</v>
      </c>
      <c r="BC1574" s="44">
        <f t="shared" si="219"/>
        <v>0</v>
      </c>
      <c r="BD1574" s="44"/>
    </row>
    <row r="1575" spans="1:56" ht="15.75" hidden="1" customHeight="1" x14ac:dyDescent="0.25">
      <c r="A1575" s="6"/>
      <c r="B1575" s="22"/>
      <c r="C1575" s="7"/>
      <c r="D1575" s="46"/>
      <c r="E1575" s="7"/>
      <c r="F1575" s="7"/>
      <c r="G1575" s="44"/>
      <c r="H1575" s="41">
        <f>Tabela1[[#This Row],[PESO UNI]]*Tabela1[[#This Row],[QTE]]</f>
        <v>0</v>
      </c>
      <c r="I1575" s="7"/>
      <c r="J1575" s="8"/>
      <c r="K1575" s="8"/>
      <c r="L1575" s="9"/>
      <c r="M1575" s="10"/>
      <c r="N1575" s="8"/>
      <c r="O1575" s="12"/>
      <c r="P1575" s="13"/>
      <c r="Q1575" s="14">
        <f>Tabela1[[#This Row],[QTDE/ Fabricação]]-Tabela1[[#This Row],[QTE]]</f>
        <v>0</v>
      </c>
      <c r="R1575" s="19">
        <f t="shared" si="214"/>
        <v>0</v>
      </c>
      <c r="S1575" s="19">
        <f t="shared" si="213"/>
        <v>0</v>
      </c>
      <c r="T1575" s="20">
        <f t="shared" si="215"/>
        <v>0</v>
      </c>
      <c r="U1575" s="17">
        <f>IFERROR(SUMIF('LISTA DE EMBARQUE'!B:B,MICRO!E:E,'LISTA DE EMBARQUE'!G:G),"")</f>
        <v>0</v>
      </c>
      <c r="V1575" s="12" t="str">
        <f>IFERROR(VLOOKUP(Tabela1[[#This Row],[COD.MDE]],'LISTA DE EMBARQUE'!B:L,11,0),"")</f>
        <v/>
      </c>
      <c r="W1575" s="13" t="str">
        <f>IFERROR(COUNTIF(#REF!,Tabela1[[#This Row],[Colunas5]]),"")</f>
        <v/>
      </c>
      <c r="X1575" s="14">
        <f>Tabela1[[#This Row],[QIANTIDADE EXPEDIDA]]*Tabela1[[#This Row],[PESO UNI]]</f>
        <v>0</v>
      </c>
      <c r="Y1575" s="14">
        <f t="shared" si="216"/>
        <v>0</v>
      </c>
      <c r="Z1575" s="21">
        <f>Tabela1[[#This Row],[PESO TOTAL]]-Tabela1[[#This Row],[Peso Expedido]]</f>
        <v>0</v>
      </c>
      <c r="AA1575" s="18"/>
      <c r="AB1575" s="40"/>
      <c r="AC1575" s="40"/>
      <c r="AD1575" s="40"/>
      <c r="AE1575" s="40"/>
      <c r="AF1575" s="40"/>
      <c r="AG1575" s="40"/>
      <c r="AH1575" s="40"/>
      <c r="AI1575" s="40" t="str">
        <f t="shared" si="220"/>
        <v>ok</v>
      </c>
      <c r="AJ1575"/>
      <c r="AK1575" t="str">
        <f>Tabela1[[#This Row],[Coluna1]]&amp;Tabela1[[#This Row],[PEDIDO]]</f>
        <v/>
      </c>
      <c r="AL1575"/>
      <c r="AM1575"/>
      <c r="AN1575"/>
      <c r="AO1575" t="str">
        <f t="shared" si="217"/>
        <v>/</v>
      </c>
      <c r="AP1575" t="str">
        <f>Tabela1[[#This Row],[TAG]]&amp;Tabela1[[#This Row],[PEDIDO]]&amp;Tabela1[[#This Row],[PRODUTO]]</f>
        <v/>
      </c>
      <c r="AQ1575" s="23" t="str">
        <f>Tabela1[[#This Row],[PRODUTO]]&amp;Tabela1[[#This Row],[TAG]]</f>
        <v/>
      </c>
      <c r="AR1575" s="183">
        <f>Tabela1[[#This Row],[PESO TOTAL]]*Tabela1[[#This Row],[MATÉRIA PRIMA]]</f>
        <v>0</v>
      </c>
      <c r="AS1575" s="28">
        <f>Tabela1[[#This Row],[PESO TOTAL]]*Tabela1[[#This Row],[PREPARAÇÃO ]]</f>
        <v>0</v>
      </c>
      <c r="AT1575" s="28">
        <f>Tabela1[[#This Row],[PESO TOTAL]]*Tabela1[[#This Row],[CALDEIRARIA]]</f>
        <v>0</v>
      </c>
      <c r="AU1575" s="28">
        <f>Tabela1[[#This Row],[PESO TOTAL]]*Tabela1[[#This Row],[SOLDA]]</f>
        <v>0</v>
      </c>
      <c r="AV1575" s="28">
        <f>Tabela1[[#This Row],[PESO TOTAL]]*Tabela1[[#This Row],[ACABAMENTO]]</f>
        <v>0</v>
      </c>
      <c r="AW1575" s="28">
        <f>Tabela1[[#This Row],[PESO TOTAL]]*Tabela1[[#This Row],[PRONTO ACABADO]]</f>
        <v>0</v>
      </c>
      <c r="AX1575" s="28">
        <f>Tabela1[[#This Row],[PESO TOTAL]]*Tabela1[[#This Row],[EXPEDIÇÃO ]]</f>
        <v>0</v>
      </c>
      <c r="AY1575" s="28" t="str">
        <f>Tabela1[[#This Row],[PEDIDO]]&amp;Tabela1[[#This Row],[PRODUTO]]</f>
        <v/>
      </c>
      <c r="AZ1575" s="44">
        <f>IF(AF1575="",0,IF(ISTEXT(AF1575),H1575*VALUE(SUBSTITUTE(AF1575,"%",""))/100,H1575*AF1575))-Tabela1[[#This Row],[PRONTO ACABADO2]]</f>
        <v>0</v>
      </c>
      <c r="BA1575" s="44">
        <f>IF(AG1575="",0,IF(ISTEXT(AG1575),H1575*VALUE(SUBSTITUTE(AG1575,"%",""))/100,H1575*AG1575))-Tabela1[[#This Row],[PESO EXPEDIDO2]]</f>
        <v>0</v>
      </c>
      <c r="BB1575" s="44">
        <f t="shared" si="218"/>
        <v>0</v>
      </c>
      <c r="BC1575" s="44">
        <f t="shared" si="219"/>
        <v>0</v>
      </c>
      <c r="BD1575" s="44"/>
    </row>
    <row r="1576" spans="1:56" ht="15.75" hidden="1" customHeight="1" x14ac:dyDescent="0.25">
      <c r="A1576" s="6"/>
      <c r="B1576" s="22"/>
      <c r="C1576" s="7"/>
      <c r="D1576" s="46"/>
      <c r="E1576" s="7"/>
      <c r="F1576" s="7"/>
      <c r="G1576" s="44"/>
      <c r="H1576" s="41">
        <f>Tabela1[[#This Row],[PESO UNI]]*Tabela1[[#This Row],[QTE]]</f>
        <v>0</v>
      </c>
      <c r="I1576" s="7"/>
      <c r="J1576" s="8"/>
      <c r="K1576" s="8"/>
      <c r="L1576" s="9"/>
      <c r="M1576" s="10"/>
      <c r="N1576" s="8"/>
      <c r="O1576" s="12"/>
      <c r="P1576" s="13"/>
      <c r="Q1576" s="14">
        <f>Tabela1[[#This Row],[QTDE/ Fabricação]]-Tabela1[[#This Row],[QTE]]</f>
        <v>0</v>
      </c>
      <c r="R1576" s="19">
        <f t="shared" si="214"/>
        <v>0</v>
      </c>
      <c r="S1576" s="19">
        <f t="shared" si="213"/>
        <v>0</v>
      </c>
      <c r="T1576" s="20">
        <f t="shared" si="215"/>
        <v>0</v>
      </c>
      <c r="U1576" s="17">
        <f>IFERROR(SUMIF('LISTA DE EMBARQUE'!B:B,MICRO!E:E,'LISTA DE EMBARQUE'!G:G),"")</f>
        <v>0</v>
      </c>
      <c r="V1576" s="12" t="str">
        <f>IFERROR(VLOOKUP(Tabela1[[#This Row],[COD.MDE]],'LISTA DE EMBARQUE'!B:L,11,0),"")</f>
        <v/>
      </c>
      <c r="W1576" s="13" t="str">
        <f>IFERROR(COUNTIF(#REF!,Tabela1[[#This Row],[Colunas5]]),"")</f>
        <v/>
      </c>
      <c r="X1576" s="14">
        <f>Tabela1[[#This Row],[QIANTIDADE EXPEDIDA]]*Tabela1[[#This Row],[PESO UNI]]</f>
        <v>0</v>
      </c>
      <c r="Y1576" s="14">
        <f t="shared" si="216"/>
        <v>0</v>
      </c>
      <c r="Z1576" s="21">
        <f>Tabela1[[#This Row],[PESO TOTAL]]-Tabela1[[#This Row],[Peso Expedido]]</f>
        <v>0</v>
      </c>
      <c r="AA1576" s="18"/>
      <c r="AB1576" s="40"/>
      <c r="AC1576" s="40"/>
      <c r="AD1576" s="40"/>
      <c r="AE1576" s="40"/>
      <c r="AF1576" s="40"/>
      <c r="AG1576" s="40"/>
      <c r="AH1576" s="40"/>
      <c r="AI1576" s="40" t="str">
        <f t="shared" si="220"/>
        <v>ok</v>
      </c>
      <c r="AJ1576"/>
      <c r="AK1576" t="str">
        <f>Tabela1[[#This Row],[Coluna1]]&amp;Tabela1[[#This Row],[PEDIDO]]</f>
        <v/>
      </c>
      <c r="AL1576"/>
      <c r="AM1576"/>
      <c r="AN1576"/>
      <c r="AO1576" t="str">
        <f t="shared" si="217"/>
        <v>/</v>
      </c>
      <c r="AP1576" t="str">
        <f>Tabela1[[#This Row],[TAG]]&amp;Tabela1[[#This Row],[PEDIDO]]&amp;Tabela1[[#This Row],[PRODUTO]]</f>
        <v/>
      </c>
      <c r="AQ1576" s="23" t="str">
        <f>Tabela1[[#This Row],[PRODUTO]]&amp;Tabela1[[#This Row],[TAG]]</f>
        <v/>
      </c>
      <c r="AR1576" s="183">
        <f>Tabela1[[#This Row],[PESO TOTAL]]*Tabela1[[#This Row],[MATÉRIA PRIMA]]</f>
        <v>0</v>
      </c>
      <c r="AS1576" s="28">
        <f>Tabela1[[#This Row],[PESO TOTAL]]*Tabela1[[#This Row],[PREPARAÇÃO ]]</f>
        <v>0</v>
      </c>
      <c r="AT1576" s="28">
        <f>Tabela1[[#This Row],[PESO TOTAL]]*Tabela1[[#This Row],[CALDEIRARIA]]</f>
        <v>0</v>
      </c>
      <c r="AU1576" s="28">
        <f>Tabela1[[#This Row],[PESO TOTAL]]*Tabela1[[#This Row],[SOLDA]]</f>
        <v>0</v>
      </c>
      <c r="AV1576" s="28">
        <f>Tabela1[[#This Row],[PESO TOTAL]]*Tabela1[[#This Row],[ACABAMENTO]]</f>
        <v>0</v>
      </c>
      <c r="AW1576" s="28">
        <f>Tabela1[[#This Row],[PESO TOTAL]]*Tabela1[[#This Row],[PRONTO ACABADO]]</f>
        <v>0</v>
      </c>
      <c r="AX1576" s="28">
        <f>Tabela1[[#This Row],[PESO TOTAL]]*Tabela1[[#This Row],[EXPEDIÇÃO ]]</f>
        <v>0</v>
      </c>
      <c r="AY1576" s="28" t="str">
        <f>Tabela1[[#This Row],[PEDIDO]]&amp;Tabela1[[#This Row],[PRODUTO]]</f>
        <v/>
      </c>
      <c r="AZ1576" s="44">
        <f>IF(AF1576="",0,IF(ISTEXT(AF1576),H1576*VALUE(SUBSTITUTE(AF1576,"%",""))/100,H1576*AF1576))-Tabela1[[#This Row],[PRONTO ACABADO2]]</f>
        <v>0</v>
      </c>
      <c r="BA1576" s="44">
        <f>IF(AG1576="",0,IF(ISTEXT(AG1576),H1576*VALUE(SUBSTITUTE(AG1576,"%",""))/100,H1576*AG1576))-Tabela1[[#This Row],[PESO EXPEDIDO2]]</f>
        <v>0</v>
      </c>
      <c r="BB1576" s="44">
        <f t="shared" si="218"/>
        <v>0</v>
      </c>
      <c r="BC1576" s="44">
        <f t="shared" si="219"/>
        <v>0</v>
      </c>
      <c r="BD1576" s="44"/>
    </row>
    <row r="1577" spans="1:56" ht="15.75" hidden="1" customHeight="1" x14ac:dyDescent="0.25">
      <c r="A1577" s="6"/>
      <c r="B1577" s="22"/>
      <c r="C1577" s="7"/>
      <c r="D1577" s="46"/>
      <c r="E1577" s="7"/>
      <c r="F1577" s="7"/>
      <c r="G1577" s="44"/>
      <c r="H1577" s="41">
        <f>Tabela1[[#This Row],[PESO UNI]]*Tabela1[[#This Row],[QTE]]</f>
        <v>0</v>
      </c>
      <c r="I1577" s="7"/>
      <c r="J1577" s="8"/>
      <c r="K1577" s="8"/>
      <c r="L1577" s="9"/>
      <c r="M1577" s="10"/>
      <c r="N1577" s="8"/>
      <c r="O1577" s="12"/>
      <c r="P1577" s="13"/>
      <c r="Q1577" s="14">
        <f>Tabela1[[#This Row],[QTDE/ Fabricação]]-Tabela1[[#This Row],[QTE]]</f>
        <v>0</v>
      </c>
      <c r="R1577" s="19">
        <f t="shared" si="214"/>
        <v>0</v>
      </c>
      <c r="S1577" s="19">
        <f t="shared" si="213"/>
        <v>0</v>
      </c>
      <c r="T1577" s="20">
        <f t="shared" si="215"/>
        <v>0</v>
      </c>
      <c r="U1577" s="17">
        <f>IFERROR(SUMIF('LISTA DE EMBARQUE'!B:B,MICRO!E:E,'LISTA DE EMBARQUE'!G:G),"")</f>
        <v>0</v>
      </c>
      <c r="V1577" s="12" t="str">
        <f>IFERROR(VLOOKUP(Tabela1[[#This Row],[COD.MDE]],'LISTA DE EMBARQUE'!B:L,11,0),"")</f>
        <v/>
      </c>
      <c r="W1577" s="13" t="str">
        <f>IFERROR(COUNTIF(#REF!,Tabela1[[#This Row],[Colunas5]]),"")</f>
        <v/>
      </c>
      <c r="X1577" s="14">
        <f>Tabela1[[#This Row],[QIANTIDADE EXPEDIDA]]*Tabela1[[#This Row],[PESO UNI]]</f>
        <v>0</v>
      </c>
      <c r="Y1577" s="14">
        <f t="shared" si="216"/>
        <v>0</v>
      </c>
      <c r="Z1577" s="21">
        <f>Tabela1[[#This Row],[PESO TOTAL]]-Tabela1[[#This Row],[Peso Expedido]]</f>
        <v>0</v>
      </c>
      <c r="AA1577" s="18"/>
      <c r="AB1577" s="40"/>
      <c r="AC1577" s="40"/>
      <c r="AD1577" s="40"/>
      <c r="AE1577" s="40"/>
      <c r="AF1577" s="40"/>
      <c r="AG1577" s="40"/>
      <c r="AH1577" s="40"/>
      <c r="AI1577" s="40" t="str">
        <f t="shared" si="220"/>
        <v>ok</v>
      </c>
      <c r="AJ1577"/>
      <c r="AK1577" t="str">
        <f>Tabela1[[#This Row],[Coluna1]]&amp;Tabela1[[#This Row],[PEDIDO]]</f>
        <v/>
      </c>
      <c r="AL1577"/>
      <c r="AM1577"/>
      <c r="AN1577"/>
      <c r="AO1577" t="str">
        <f t="shared" si="217"/>
        <v>/</v>
      </c>
      <c r="AP1577" t="str">
        <f>Tabela1[[#This Row],[TAG]]&amp;Tabela1[[#This Row],[PEDIDO]]&amp;Tabela1[[#This Row],[PRODUTO]]</f>
        <v/>
      </c>
      <c r="AQ1577" s="23" t="str">
        <f>Tabela1[[#This Row],[PRODUTO]]&amp;Tabela1[[#This Row],[TAG]]</f>
        <v/>
      </c>
      <c r="AR1577" s="183">
        <f>Tabela1[[#This Row],[PESO TOTAL]]*Tabela1[[#This Row],[MATÉRIA PRIMA]]</f>
        <v>0</v>
      </c>
      <c r="AS1577" s="28">
        <f>Tabela1[[#This Row],[PESO TOTAL]]*Tabela1[[#This Row],[PREPARAÇÃO ]]</f>
        <v>0</v>
      </c>
      <c r="AT1577" s="28">
        <f>Tabela1[[#This Row],[PESO TOTAL]]*Tabela1[[#This Row],[CALDEIRARIA]]</f>
        <v>0</v>
      </c>
      <c r="AU1577" s="28">
        <f>Tabela1[[#This Row],[PESO TOTAL]]*Tabela1[[#This Row],[SOLDA]]</f>
        <v>0</v>
      </c>
      <c r="AV1577" s="28">
        <f>Tabela1[[#This Row],[PESO TOTAL]]*Tabela1[[#This Row],[ACABAMENTO]]</f>
        <v>0</v>
      </c>
      <c r="AW1577" s="28">
        <f>Tabela1[[#This Row],[PESO TOTAL]]*Tabela1[[#This Row],[PRONTO ACABADO]]</f>
        <v>0</v>
      </c>
      <c r="AX1577" s="28">
        <f>Tabela1[[#This Row],[PESO TOTAL]]*Tabela1[[#This Row],[EXPEDIÇÃO ]]</f>
        <v>0</v>
      </c>
      <c r="AY1577" s="28" t="str">
        <f>Tabela1[[#This Row],[PEDIDO]]&amp;Tabela1[[#This Row],[PRODUTO]]</f>
        <v/>
      </c>
      <c r="AZ1577" s="44">
        <f>IF(AF1577="",0,IF(ISTEXT(AF1577),H1577*VALUE(SUBSTITUTE(AF1577,"%",""))/100,H1577*AF1577))-Tabela1[[#This Row],[PRONTO ACABADO2]]</f>
        <v>0</v>
      </c>
      <c r="BA1577" s="44">
        <f>IF(AG1577="",0,IF(ISTEXT(AG1577),H1577*VALUE(SUBSTITUTE(AG1577,"%",""))/100,H1577*AG1577))-Tabela1[[#This Row],[PESO EXPEDIDO2]]</f>
        <v>0</v>
      </c>
      <c r="BB1577" s="44">
        <f t="shared" si="218"/>
        <v>0</v>
      </c>
      <c r="BC1577" s="44">
        <f t="shared" si="219"/>
        <v>0</v>
      </c>
      <c r="BD1577" s="44"/>
    </row>
    <row r="1578" spans="1:56" ht="15.75" hidden="1" customHeight="1" x14ac:dyDescent="0.25">
      <c r="A1578" s="6"/>
      <c r="B1578" s="22"/>
      <c r="C1578" s="7"/>
      <c r="D1578" s="46"/>
      <c r="E1578" s="7"/>
      <c r="F1578" s="7"/>
      <c r="G1578" s="44"/>
      <c r="H1578" s="41">
        <f>Tabela1[[#This Row],[PESO UNI]]*Tabela1[[#This Row],[QTE]]</f>
        <v>0</v>
      </c>
      <c r="I1578" s="7"/>
      <c r="J1578" s="8"/>
      <c r="K1578" s="8"/>
      <c r="L1578" s="9"/>
      <c r="M1578" s="10"/>
      <c r="N1578" s="8"/>
      <c r="O1578" s="12"/>
      <c r="P1578" s="13"/>
      <c r="Q1578" s="14">
        <f>Tabela1[[#This Row],[QTDE/ Fabricação]]-Tabela1[[#This Row],[QTE]]</f>
        <v>0</v>
      </c>
      <c r="R1578" s="19">
        <f t="shared" si="214"/>
        <v>0</v>
      </c>
      <c r="S1578" s="19">
        <f t="shared" si="213"/>
        <v>0</v>
      </c>
      <c r="T1578" s="20">
        <f t="shared" si="215"/>
        <v>0</v>
      </c>
      <c r="U1578" s="17">
        <f>IFERROR(SUMIF('LISTA DE EMBARQUE'!B:B,MICRO!E:E,'LISTA DE EMBARQUE'!G:G),"")</f>
        <v>0</v>
      </c>
      <c r="V1578" s="12" t="str">
        <f>IFERROR(VLOOKUP(Tabela1[[#This Row],[COD.MDE]],'LISTA DE EMBARQUE'!B:L,11,0),"")</f>
        <v/>
      </c>
      <c r="W1578" s="13" t="str">
        <f>IFERROR(COUNTIF(#REF!,Tabela1[[#This Row],[Colunas5]]),"")</f>
        <v/>
      </c>
      <c r="X1578" s="14">
        <f>Tabela1[[#This Row],[QIANTIDADE EXPEDIDA]]*Tabela1[[#This Row],[PESO UNI]]</f>
        <v>0</v>
      </c>
      <c r="Y1578" s="14">
        <f t="shared" si="216"/>
        <v>0</v>
      </c>
      <c r="Z1578" s="21">
        <f>Tabela1[[#This Row],[PESO TOTAL]]-Tabela1[[#This Row],[Peso Expedido]]</f>
        <v>0</v>
      </c>
      <c r="AA1578" s="18"/>
      <c r="AB1578" s="40"/>
      <c r="AC1578" s="40"/>
      <c r="AD1578" s="40"/>
      <c r="AE1578" s="40"/>
      <c r="AF1578" s="40"/>
      <c r="AG1578" s="40"/>
      <c r="AH1578" s="40"/>
      <c r="AI1578" s="40" t="str">
        <f t="shared" si="220"/>
        <v>ok</v>
      </c>
      <c r="AJ1578"/>
      <c r="AK1578" t="str">
        <f>Tabela1[[#This Row],[Coluna1]]&amp;Tabela1[[#This Row],[PEDIDO]]</f>
        <v/>
      </c>
      <c r="AL1578"/>
      <c r="AM1578"/>
      <c r="AN1578"/>
      <c r="AO1578" t="str">
        <f t="shared" si="217"/>
        <v>/</v>
      </c>
      <c r="AP1578" t="str">
        <f>Tabela1[[#This Row],[TAG]]&amp;Tabela1[[#This Row],[PEDIDO]]&amp;Tabela1[[#This Row],[PRODUTO]]</f>
        <v/>
      </c>
      <c r="AQ1578" s="23" t="str">
        <f>Tabela1[[#This Row],[PRODUTO]]&amp;Tabela1[[#This Row],[TAG]]</f>
        <v/>
      </c>
      <c r="AR1578" s="183">
        <f>Tabela1[[#This Row],[PESO TOTAL]]*Tabela1[[#This Row],[MATÉRIA PRIMA]]</f>
        <v>0</v>
      </c>
      <c r="AS1578" s="28">
        <f>Tabela1[[#This Row],[PESO TOTAL]]*Tabela1[[#This Row],[PREPARAÇÃO ]]</f>
        <v>0</v>
      </c>
      <c r="AT1578" s="28">
        <f>Tabela1[[#This Row],[PESO TOTAL]]*Tabela1[[#This Row],[CALDEIRARIA]]</f>
        <v>0</v>
      </c>
      <c r="AU1578" s="28">
        <f>Tabela1[[#This Row],[PESO TOTAL]]*Tabela1[[#This Row],[SOLDA]]</f>
        <v>0</v>
      </c>
      <c r="AV1578" s="28">
        <f>Tabela1[[#This Row],[PESO TOTAL]]*Tabela1[[#This Row],[ACABAMENTO]]</f>
        <v>0</v>
      </c>
      <c r="AW1578" s="28">
        <f>Tabela1[[#This Row],[PESO TOTAL]]*Tabela1[[#This Row],[PRONTO ACABADO]]</f>
        <v>0</v>
      </c>
      <c r="AX1578" s="28">
        <f>Tabela1[[#This Row],[PESO TOTAL]]*Tabela1[[#This Row],[EXPEDIÇÃO ]]</f>
        <v>0</v>
      </c>
      <c r="AY1578" s="28" t="str">
        <f>Tabela1[[#This Row],[PEDIDO]]&amp;Tabela1[[#This Row],[PRODUTO]]</f>
        <v/>
      </c>
      <c r="AZ1578" s="44">
        <f>IF(AF1578="",0,IF(ISTEXT(AF1578),H1578*VALUE(SUBSTITUTE(AF1578,"%",""))/100,H1578*AF1578))-Tabela1[[#This Row],[PRONTO ACABADO2]]</f>
        <v>0</v>
      </c>
      <c r="BA1578" s="44">
        <f>IF(AG1578="",0,IF(ISTEXT(AG1578),H1578*VALUE(SUBSTITUTE(AG1578,"%",""))/100,H1578*AG1578))-Tabela1[[#This Row],[PESO EXPEDIDO2]]</f>
        <v>0</v>
      </c>
      <c r="BB1578" s="44">
        <f t="shared" si="218"/>
        <v>0</v>
      </c>
      <c r="BC1578" s="44">
        <f t="shared" si="219"/>
        <v>0</v>
      </c>
      <c r="BD1578" s="44"/>
    </row>
    <row r="1579" spans="1:56" ht="15.75" hidden="1" customHeight="1" x14ac:dyDescent="0.25">
      <c r="A1579" s="6"/>
      <c r="B1579" s="22"/>
      <c r="C1579" s="7"/>
      <c r="D1579" s="46"/>
      <c r="E1579" s="7"/>
      <c r="F1579" s="7"/>
      <c r="G1579" s="44"/>
      <c r="H1579" s="41">
        <f>Tabela1[[#This Row],[PESO UNI]]*Tabela1[[#This Row],[QTE]]</f>
        <v>0</v>
      </c>
      <c r="I1579" s="7"/>
      <c r="J1579" s="8"/>
      <c r="K1579" s="8"/>
      <c r="L1579" s="9"/>
      <c r="M1579" s="10"/>
      <c r="N1579" s="8"/>
      <c r="O1579" s="12"/>
      <c r="P1579" s="13"/>
      <c r="Q1579" s="14">
        <f>Tabela1[[#This Row],[QTDE/ Fabricação]]-Tabela1[[#This Row],[QTE]]</f>
        <v>0</v>
      </c>
      <c r="R1579" s="19">
        <f t="shared" si="214"/>
        <v>0</v>
      </c>
      <c r="S1579" s="19">
        <f t="shared" si="213"/>
        <v>0</v>
      </c>
      <c r="T1579" s="20">
        <f t="shared" si="215"/>
        <v>0</v>
      </c>
      <c r="U1579" s="17">
        <f>IFERROR(SUMIF('LISTA DE EMBARQUE'!B:B,MICRO!E:E,'LISTA DE EMBARQUE'!G:G),"")</f>
        <v>0</v>
      </c>
      <c r="V1579" s="12" t="str">
        <f>IFERROR(VLOOKUP(Tabela1[[#This Row],[COD.MDE]],'LISTA DE EMBARQUE'!B:L,11,0),"")</f>
        <v/>
      </c>
      <c r="W1579" s="13" t="str">
        <f>IFERROR(COUNTIF(#REF!,Tabela1[[#This Row],[Colunas5]]),"")</f>
        <v/>
      </c>
      <c r="X1579" s="14">
        <f>Tabela1[[#This Row],[QIANTIDADE EXPEDIDA]]*Tabela1[[#This Row],[PESO UNI]]</f>
        <v>0</v>
      </c>
      <c r="Y1579" s="14">
        <f t="shared" si="216"/>
        <v>0</v>
      </c>
      <c r="Z1579" s="21">
        <f>Tabela1[[#This Row],[PESO TOTAL]]-Tabela1[[#This Row],[Peso Expedido]]</f>
        <v>0</v>
      </c>
      <c r="AA1579" s="18"/>
      <c r="AB1579" s="40"/>
      <c r="AC1579" s="40"/>
      <c r="AD1579" s="40"/>
      <c r="AE1579" s="40"/>
      <c r="AF1579" s="40"/>
      <c r="AG1579" s="40"/>
      <c r="AH1579" s="40"/>
      <c r="AI1579" s="40" t="str">
        <f t="shared" si="220"/>
        <v>ok</v>
      </c>
      <c r="AJ1579"/>
      <c r="AK1579" t="str">
        <f>Tabela1[[#This Row],[Coluna1]]&amp;Tabela1[[#This Row],[PEDIDO]]</f>
        <v/>
      </c>
      <c r="AL1579"/>
      <c r="AM1579"/>
      <c r="AN1579"/>
      <c r="AO1579" t="str">
        <f t="shared" si="217"/>
        <v>/</v>
      </c>
      <c r="AP1579" t="str">
        <f>Tabela1[[#This Row],[TAG]]&amp;Tabela1[[#This Row],[PEDIDO]]&amp;Tabela1[[#This Row],[PRODUTO]]</f>
        <v/>
      </c>
      <c r="AQ1579" s="23" t="str">
        <f>Tabela1[[#This Row],[PRODUTO]]&amp;Tabela1[[#This Row],[TAG]]</f>
        <v/>
      </c>
      <c r="AR1579" s="183">
        <f>Tabela1[[#This Row],[PESO TOTAL]]*Tabela1[[#This Row],[MATÉRIA PRIMA]]</f>
        <v>0</v>
      </c>
      <c r="AS1579" s="28">
        <f>Tabela1[[#This Row],[PESO TOTAL]]*Tabela1[[#This Row],[PREPARAÇÃO ]]</f>
        <v>0</v>
      </c>
      <c r="AT1579" s="28">
        <f>Tabela1[[#This Row],[PESO TOTAL]]*Tabela1[[#This Row],[CALDEIRARIA]]</f>
        <v>0</v>
      </c>
      <c r="AU1579" s="28">
        <f>Tabela1[[#This Row],[PESO TOTAL]]*Tabela1[[#This Row],[SOLDA]]</f>
        <v>0</v>
      </c>
      <c r="AV1579" s="28">
        <f>Tabela1[[#This Row],[PESO TOTAL]]*Tabela1[[#This Row],[ACABAMENTO]]</f>
        <v>0</v>
      </c>
      <c r="AW1579" s="28">
        <f>Tabela1[[#This Row],[PESO TOTAL]]*Tabela1[[#This Row],[PRONTO ACABADO]]</f>
        <v>0</v>
      </c>
      <c r="AX1579" s="28">
        <f>Tabela1[[#This Row],[PESO TOTAL]]*Tabela1[[#This Row],[EXPEDIÇÃO ]]</f>
        <v>0</v>
      </c>
      <c r="AY1579" s="28" t="str">
        <f>Tabela1[[#This Row],[PEDIDO]]&amp;Tabela1[[#This Row],[PRODUTO]]</f>
        <v/>
      </c>
      <c r="AZ1579" s="44">
        <f>IF(AF1579="",0,IF(ISTEXT(AF1579),H1579*VALUE(SUBSTITUTE(AF1579,"%",""))/100,H1579*AF1579))-Tabela1[[#This Row],[PRONTO ACABADO2]]</f>
        <v>0</v>
      </c>
      <c r="BA1579" s="44">
        <f>IF(AG1579="",0,IF(ISTEXT(AG1579),H1579*VALUE(SUBSTITUTE(AG1579,"%",""))/100,H1579*AG1579))-Tabela1[[#This Row],[PESO EXPEDIDO2]]</f>
        <v>0</v>
      </c>
      <c r="BB1579" s="44">
        <f t="shared" si="218"/>
        <v>0</v>
      </c>
      <c r="BC1579" s="44">
        <f t="shared" si="219"/>
        <v>0</v>
      </c>
      <c r="BD1579" s="44"/>
    </row>
    <row r="1580" spans="1:56" ht="15.75" hidden="1" customHeight="1" x14ac:dyDescent="0.25">
      <c r="A1580" s="6"/>
      <c r="B1580" s="22"/>
      <c r="C1580" s="7"/>
      <c r="D1580" s="46"/>
      <c r="E1580" s="7"/>
      <c r="F1580" s="7"/>
      <c r="G1580" s="44"/>
      <c r="H1580" s="41">
        <f>Tabela1[[#This Row],[PESO UNI]]*Tabela1[[#This Row],[QTE]]</f>
        <v>0</v>
      </c>
      <c r="I1580" s="7"/>
      <c r="J1580" s="8"/>
      <c r="K1580" s="8"/>
      <c r="L1580" s="9"/>
      <c r="M1580" s="10"/>
      <c r="N1580" s="8"/>
      <c r="O1580" s="12"/>
      <c r="P1580" s="13"/>
      <c r="Q1580" s="14">
        <f>Tabela1[[#This Row],[QTDE/ Fabricação]]-Tabela1[[#This Row],[QTE]]</f>
        <v>0</v>
      </c>
      <c r="R1580" s="19">
        <f t="shared" si="214"/>
        <v>0</v>
      </c>
      <c r="S1580" s="19">
        <f t="shared" si="213"/>
        <v>0</v>
      </c>
      <c r="T1580" s="20">
        <f t="shared" si="215"/>
        <v>0</v>
      </c>
      <c r="U1580" s="17">
        <f>IFERROR(SUMIF('LISTA DE EMBARQUE'!B:B,MICRO!E:E,'LISTA DE EMBARQUE'!G:G),"")</f>
        <v>0</v>
      </c>
      <c r="V1580" s="12" t="str">
        <f>IFERROR(VLOOKUP(Tabela1[[#This Row],[COD.MDE]],'LISTA DE EMBARQUE'!B:L,11,0),"")</f>
        <v/>
      </c>
      <c r="W1580" s="13" t="str">
        <f>IFERROR(COUNTIF(#REF!,Tabela1[[#This Row],[Colunas5]]),"")</f>
        <v/>
      </c>
      <c r="X1580" s="14">
        <f>Tabela1[[#This Row],[QIANTIDADE EXPEDIDA]]*Tabela1[[#This Row],[PESO UNI]]</f>
        <v>0</v>
      </c>
      <c r="Y1580" s="14">
        <f t="shared" si="216"/>
        <v>0</v>
      </c>
      <c r="Z1580" s="21">
        <f>Tabela1[[#This Row],[PESO TOTAL]]-Tabela1[[#This Row],[Peso Expedido]]</f>
        <v>0</v>
      </c>
      <c r="AA1580" s="18"/>
      <c r="AB1580" s="40"/>
      <c r="AC1580" s="40"/>
      <c r="AD1580" s="40"/>
      <c r="AE1580" s="40"/>
      <c r="AF1580" s="40"/>
      <c r="AG1580" s="40"/>
      <c r="AH1580" s="40"/>
      <c r="AI1580" s="40" t="str">
        <f t="shared" si="220"/>
        <v>ok</v>
      </c>
      <c r="AJ1580"/>
      <c r="AK1580" t="str">
        <f>Tabela1[[#This Row],[Coluna1]]&amp;Tabela1[[#This Row],[PEDIDO]]</f>
        <v/>
      </c>
      <c r="AL1580"/>
      <c r="AM1580"/>
      <c r="AN1580"/>
      <c r="AO1580" t="str">
        <f t="shared" si="217"/>
        <v>/</v>
      </c>
      <c r="AP1580" t="str">
        <f>Tabela1[[#This Row],[TAG]]&amp;Tabela1[[#This Row],[PEDIDO]]&amp;Tabela1[[#This Row],[PRODUTO]]</f>
        <v/>
      </c>
      <c r="AQ1580" s="23" t="str">
        <f>Tabela1[[#This Row],[PRODUTO]]&amp;Tabela1[[#This Row],[TAG]]</f>
        <v/>
      </c>
      <c r="AR1580" s="183">
        <f>Tabela1[[#This Row],[PESO TOTAL]]*Tabela1[[#This Row],[MATÉRIA PRIMA]]</f>
        <v>0</v>
      </c>
      <c r="AS1580" s="28">
        <f>Tabela1[[#This Row],[PESO TOTAL]]*Tabela1[[#This Row],[PREPARAÇÃO ]]</f>
        <v>0</v>
      </c>
      <c r="AT1580" s="28">
        <f>Tabela1[[#This Row],[PESO TOTAL]]*Tabela1[[#This Row],[CALDEIRARIA]]</f>
        <v>0</v>
      </c>
      <c r="AU1580" s="28">
        <f>Tabela1[[#This Row],[PESO TOTAL]]*Tabela1[[#This Row],[SOLDA]]</f>
        <v>0</v>
      </c>
      <c r="AV1580" s="28">
        <f>Tabela1[[#This Row],[PESO TOTAL]]*Tabela1[[#This Row],[ACABAMENTO]]</f>
        <v>0</v>
      </c>
      <c r="AW1580" s="28">
        <f>Tabela1[[#This Row],[PESO TOTAL]]*Tabela1[[#This Row],[PRONTO ACABADO]]</f>
        <v>0</v>
      </c>
      <c r="AX1580" s="28">
        <f>Tabela1[[#This Row],[PESO TOTAL]]*Tabela1[[#This Row],[EXPEDIÇÃO ]]</f>
        <v>0</v>
      </c>
      <c r="AY1580" s="28" t="str">
        <f>Tabela1[[#This Row],[PEDIDO]]&amp;Tabela1[[#This Row],[PRODUTO]]</f>
        <v/>
      </c>
      <c r="AZ1580" s="44">
        <f>IF(AF1580="",0,IF(ISTEXT(AF1580),H1580*VALUE(SUBSTITUTE(AF1580,"%",""))/100,H1580*AF1580))-Tabela1[[#This Row],[PRONTO ACABADO2]]</f>
        <v>0</v>
      </c>
      <c r="BA1580" s="44">
        <f>IF(AG1580="",0,IF(ISTEXT(AG1580),H1580*VALUE(SUBSTITUTE(AG1580,"%",""))/100,H1580*AG1580))-Tabela1[[#This Row],[PESO EXPEDIDO2]]</f>
        <v>0</v>
      </c>
      <c r="BB1580" s="44">
        <f t="shared" si="218"/>
        <v>0</v>
      </c>
      <c r="BC1580" s="44">
        <f t="shared" si="219"/>
        <v>0</v>
      </c>
      <c r="BD1580" s="44"/>
    </row>
    <row r="1581" spans="1:56" ht="15.75" hidden="1" customHeight="1" x14ac:dyDescent="0.25">
      <c r="A1581" s="6"/>
      <c r="B1581" s="22"/>
      <c r="C1581" s="7"/>
      <c r="D1581" s="46"/>
      <c r="E1581" s="7"/>
      <c r="F1581" s="7"/>
      <c r="G1581" s="44"/>
      <c r="H1581" s="41">
        <f>Tabela1[[#This Row],[PESO UNI]]*Tabela1[[#This Row],[QTE]]</f>
        <v>0</v>
      </c>
      <c r="I1581" s="7"/>
      <c r="J1581" s="8"/>
      <c r="K1581" s="8"/>
      <c r="L1581" s="9"/>
      <c r="M1581" s="10"/>
      <c r="N1581" s="8"/>
      <c r="O1581" s="12"/>
      <c r="P1581" s="13"/>
      <c r="Q1581" s="14">
        <f>Tabela1[[#This Row],[QTDE/ Fabricação]]-Tabela1[[#This Row],[QTE]]</f>
        <v>0</v>
      </c>
      <c r="R1581" s="19">
        <f t="shared" si="214"/>
        <v>0</v>
      </c>
      <c r="S1581" s="19">
        <f t="shared" si="213"/>
        <v>0</v>
      </c>
      <c r="T1581" s="20">
        <f t="shared" si="215"/>
        <v>0</v>
      </c>
      <c r="U1581" s="17">
        <f>IFERROR(SUMIF('LISTA DE EMBARQUE'!B:B,MICRO!E:E,'LISTA DE EMBARQUE'!G:G),"")</f>
        <v>0</v>
      </c>
      <c r="V1581" s="12" t="str">
        <f>IFERROR(VLOOKUP(Tabela1[[#This Row],[COD.MDE]],'LISTA DE EMBARQUE'!B:L,11,0),"")</f>
        <v/>
      </c>
      <c r="W1581" s="13" t="str">
        <f>IFERROR(COUNTIF(#REF!,Tabela1[[#This Row],[Colunas5]]),"")</f>
        <v/>
      </c>
      <c r="X1581" s="14">
        <f>Tabela1[[#This Row],[QIANTIDADE EXPEDIDA]]*Tabela1[[#This Row],[PESO UNI]]</f>
        <v>0</v>
      </c>
      <c r="Y1581" s="14">
        <f t="shared" si="216"/>
        <v>0</v>
      </c>
      <c r="Z1581" s="21">
        <f>Tabela1[[#This Row],[PESO TOTAL]]-Tabela1[[#This Row],[Peso Expedido]]</f>
        <v>0</v>
      </c>
      <c r="AA1581" s="18"/>
      <c r="AB1581" s="40"/>
      <c r="AC1581" s="40"/>
      <c r="AD1581" s="40"/>
      <c r="AE1581" s="40"/>
      <c r="AF1581" s="40"/>
      <c r="AG1581" s="40"/>
      <c r="AH1581" s="40"/>
      <c r="AI1581" s="40" t="str">
        <f t="shared" si="220"/>
        <v>ok</v>
      </c>
      <c r="AJ1581"/>
      <c r="AK1581" t="str">
        <f>Tabela1[[#This Row],[Coluna1]]&amp;Tabela1[[#This Row],[PEDIDO]]</f>
        <v/>
      </c>
      <c r="AL1581"/>
      <c r="AM1581"/>
      <c r="AN1581"/>
      <c r="AO1581" t="str">
        <f t="shared" si="217"/>
        <v>/</v>
      </c>
      <c r="AP1581" t="str">
        <f>Tabela1[[#This Row],[TAG]]&amp;Tabela1[[#This Row],[PEDIDO]]&amp;Tabela1[[#This Row],[PRODUTO]]</f>
        <v/>
      </c>
      <c r="AQ1581" s="23" t="str">
        <f>Tabela1[[#This Row],[PRODUTO]]&amp;Tabela1[[#This Row],[TAG]]</f>
        <v/>
      </c>
      <c r="AR1581" s="183">
        <f>Tabela1[[#This Row],[PESO TOTAL]]*Tabela1[[#This Row],[MATÉRIA PRIMA]]</f>
        <v>0</v>
      </c>
      <c r="AS1581" s="28">
        <f>Tabela1[[#This Row],[PESO TOTAL]]*Tabela1[[#This Row],[PREPARAÇÃO ]]</f>
        <v>0</v>
      </c>
      <c r="AT1581" s="28">
        <f>Tabela1[[#This Row],[PESO TOTAL]]*Tabela1[[#This Row],[CALDEIRARIA]]</f>
        <v>0</v>
      </c>
      <c r="AU1581" s="28">
        <f>Tabela1[[#This Row],[PESO TOTAL]]*Tabela1[[#This Row],[SOLDA]]</f>
        <v>0</v>
      </c>
      <c r="AV1581" s="28">
        <f>Tabela1[[#This Row],[PESO TOTAL]]*Tabela1[[#This Row],[ACABAMENTO]]</f>
        <v>0</v>
      </c>
      <c r="AW1581" s="28">
        <f>Tabela1[[#This Row],[PESO TOTAL]]*Tabela1[[#This Row],[PRONTO ACABADO]]</f>
        <v>0</v>
      </c>
      <c r="AX1581" s="28">
        <f>Tabela1[[#This Row],[PESO TOTAL]]*Tabela1[[#This Row],[EXPEDIÇÃO ]]</f>
        <v>0</v>
      </c>
      <c r="AY1581" s="28" t="str">
        <f>Tabela1[[#This Row],[PEDIDO]]&amp;Tabela1[[#This Row],[PRODUTO]]</f>
        <v/>
      </c>
      <c r="AZ1581" s="44">
        <f>IF(AF1581="",0,IF(ISTEXT(AF1581),H1581*VALUE(SUBSTITUTE(AF1581,"%",""))/100,H1581*AF1581))-Tabela1[[#This Row],[PRONTO ACABADO2]]</f>
        <v>0</v>
      </c>
      <c r="BA1581" s="44">
        <f>IF(AG1581="",0,IF(ISTEXT(AG1581),H1581*VALUE(SUBSTITUTE(AG1581,"%",""))/100,H1581*AG1581))-Tabela1[[#This Row],[PESO EXPEDIDO2]]</f>
        <v>0</v>
      </c>
      <c r="BB1581" s="44">
        <f t="shared" si="218"/>
        <v>0</v>
      </c>
      <c r="BC1581" s="44">
        <f t="shared" si="219"/>
        <v>0</v>
      </c>
      <c r="BD1581" s="44"/>
    </row>
    <row r="1582" spans="1:56" ht="15.75" hidden="1" customHeight="1" x14ac:dyDescent="0.25">
      <c r="A1582" s="6"/>
      <c r="B1582" s="22"/>
      <c r="C1582" s="7"/>
      <c r="D1582" s="46"/>
      <c r="E1582" s="7"/>
      <c r="F1582" s="7"/>
      <c r="G1582" s="44"/>
      <c r="H1582" s="41">
        <f>Tabela1[[#This Row],[PESO UNI]]*Tabela1[[#This Row],[QTE]]</f>
        <v>0</v>
      </c>
      <c r="I1582" s="7"/>
      <c r="J1582" s="8"/>
      <c r="K1582" s="8"/>
      <c r="L1582" s="9"/>
      <c r="M1582" s="10"/>
      <c r="N1582" s="8"/>
      <c r="O1582" s="12"/>
      <c r="P1582" s="13"/>
      <c r="Q1582" s="14">
        <f>Tabela1[[#This Row],[QTDE/ Fabricação]]-Tabela1[[#This Row],[QTE]]</f>
        <v>0</v>
      </c>
      <c r="R1582" s="19">
        <f t="shared" si="214"/>
        <v>0</v>
      </c>
      <c r="S1582" s="19">
        <f t="shared" si="213"/>
        <v>0</v>
      </c>
      <c r="T1582" s="20">
        <f t="shared" si="215"/>
        <v>0</v>
      </c>
      <c r="U1582" s="17">
        <f>IFERROR(SUMIF('LISTA DE EMBARQUE'!B:B,MICRO!E:E,'LISTA DE EMBARQUE'!G:G),"")</f>
        <v>0</v>
      </c>
      <c r="V1582" s="12" t="str">
        <f>IFERROR(VLOOKUP(Tabela1[[#This Row],[COD.MDE]],'LISTA DE EMBARQUE'!B:L,11,0),"")</f>
        <v/>
      </c>
      <c r="W1582" s="13" t="str">
        <f>IFERROR(COUNTIF(#REF!,Tabela1[[#This Row],[Colunas5]]),"")</f>
        <v/>
      </c>
      <c r="X1582" s="14">
        <f>Tabela1[[#This Row],[QIANTIDADE EXPEDIDA]]*Tabela1[[#This Row],[PESO UNI]]</f>
        <v>0</v>
      </c>
      <c r="Y1582" s="14">
        <f t="shared" si="216"/>
        <v>0</v>
      </c>
      <c r="Z1582" s="21">
        <f>Tabela1[[#This Row],[PESO TOTAL]]-Tabela1[[#This Row],[Peso Expedido]]</f>
        <v>0</v>
      </c>
      <c r="AA1582" s="18"/>
      <c r="AB1582" s="40"/>
      <c r="AC1582" s="40"/>
      <c r="AD1582" s="40"/>
      <c r="AE1582" s="40"/>
      <c r="AF1582" s="40"/>
      <c r="AG1582" s="40"/>
      <c r="AH1582" s="40"/>
      <c r="AI1582" s="40" t="str">
        <f t="shared" si="220"/>
        <v>ok</v>
      </c>
      <c r="AJ1582"/>
      <c r="AK1582" t="str">
        <f>Tabela1[[#This Row],[Coluna1]]&amp;Tabela1[[#This Row],[PEDIDO]]</f>
        <v/>
      </c>
      <c r="AL1582"/>
      <c r="AM1582"/>
      <c r="AN1582"/>
      <c r="AO1582" t="str">
        <f t="shared" si="217"/>
        <v>/</v>
      </c>
      <c r="AP1582" t="str">
        <f>Tabela1[[#This Row],[TAG]]&amp;Tabela1[[#This Row],[PEDIDO]]&amp;Tabela1[[#This Row],[PRODUTO]]</f>
        <v/>
      </c>
      <c r="AQ1582" s="23" t="str">
        <f>Tabela1[[#This Row],[PRODUTO]]&amp;Tabela1[[#This Row],[TAG]]</f>
        <v/>
      </c>
      <c r="AR1582" s="183">
        <f>Tabela1[[#This Row],[PESO TOTAL]]*Tabela1[[#This Row],[MATÉRIA PRIMA]]</f>
        <v>0</v>
      </c>
      <c r="AS1582" s="28">
        <f>Tabela1[[#This Row],[PESO TOTAL]]*Tabela1[[#This Row],[PREPARAÇÃO ]]</f>
        <v>0</v>
      </c>
      <c r="AT1582" s="28">
        <f>Tabela1[[#This Row],[PESO TOTAL]]*Tabela1[[#This Row],[CALDEIRARIA]]</f>
        <v>0</v>
      </c>
      <c r="AU1582" s="28">
        <f>Tabela1[[#This Row],[PESO TOTAL]]*Tabela1[[#This Row],[SOLDA]]</f>
        <v>0</v>
      </c>
      <c r="AV1582" s="28">
        <f>Tabela1[[#This Row],[PESO TOTAL]]*Tabela1[[#This Row],[ACABAMENTO]]</f>
        <v>0</v>
      </c>
      <c r="AW1582" s="28">
        <f>Tabela1[[#This Row],[PESO TOTAL]]*Tabela1[[#This Row],[PRONTO ACABADO]]</f>
        <v>0</v>
      </c>
      <c r="AX1582" s="28">
        <f>Tabela1[[#This Row],[PESO TOTAL]]*Tabela1[[#This Row],[EXPEDIÇÃO ]]</f>
        <v>0</v>
      </c>
      <c r="AY1582" s="28" t="str">
        <f>Tabela1[[#This Row],[PEDIDO]]&amp;Tabela1[[#This Row],[PRODUTO]]</f>
        <v/>
      </c>
      <c r="AZ1582" s="44">
        <f>IF(AF1582="",0,IF(ISTEXT(AF1582),H1582*VALUE(SUBSTITUTE(AF1582,"%",""))/100,H1582*AF1582))-Tabela1[[#This Row],[PRONTO ACABADO2]]</f>
        <v>0</v>
      </c>
      <c r="BA1582" s="44">
        <f>IF(AG1582="",0,IF(ISTEXT(AG1582),H1582*VALUE(SUBSTITUTE(AG1582,"%",""))/100,H1582*AG1582))-Tabela1[[#This Row],[PESO EXPEDIDO2]]</f>
        <v>0</v>
      </c>
      <c r="BB1582" s="44">
        <f t="shared" si="218"/>
        <v>0</v>
      </c>
      <c r="BC1582" s="44">
        <f t="shared" si="219"/>
        <v>0</v>
      </c>
      <c r="BD1582" s="44"/>
    </row>
    <row r="1583" spans="1:56" ht="15.75" hidden="1" customHeight="1" x14ac:dyDescent="0.25">
      <c r="A1583" s="6"/>
      <c r="B1583" s="22"/>
      <c r="C1583" s="7"/>
      <c r="D1583" s="46"/>
      <c r="E1583" s="7"/>
      <c r="F1583" s="7"/>
      <c r="G1583" s="44"/>
      <c r="H1583" s="41">
        <f>Tabela1[[#This Row],[PESO UNI]]*Tabela1[[#This Row],[QTE]]</f>
        <v>0</v>
      </c>
      <c r="I1583" s="7"/>
      <c r="J1583" s="8"/>
      <c r="K1583" s="8"/>
      <c r="L1583" s="9"/>
      <c r="M1583" s="10"/>
      <c r="N1583" s="8"/>
      <c r="O1583" s="12"/>
      <c r="P1583" s="13"/>
      <c r="Q1583" s="14">
        <f>Tabela1[[#This Row],[QTDE/ Fabricação]]-Tabela1[[#This Row],[QTE]]</f>
        <v>0</v>
      </c>
      <c r="R1583" s="19">
        <f t="shared" si="214"/>
        <v>0</v>
      </c>
      <c r="S1583" s="19">
        <f t="shared" si="213"/>
        <v>0</v>
      </c>
      <c r="T1583" s="20">
        <f t="shared" si="215"/>
        <v>0</v>
      </c>
      <c r="U1583" s="17">
        <f>IFERROR(SUMIF('LISTA DE EMBARQUE'!B:B,MICRO!E:E,'LISTA DE EMBARQUE'!G:G),"")</f>
        <v>0</v>
      </c>
      <c r="V1583" s="12" t="str">
        <f>IFERROR(VLOOKUP(Tabela1[[#This Row],[COD.MDE]],'LISTA DE EMBARQUE'!B:L,11,0),"")</f>
        <v/>
      </c>
      <c r="W1583" s="13" t="str">
        <f>IFERROR(COUNTIF(#REF!,Tabela1[[#This Row],[Colunas5]]),"")</f>
        <v/>
      </c>
      <c r="X1583" s="14">
        <f>Tabela1[[#This Row],[QIANTIDADE EXPEDIDA]]*Tabela1[[#This Row],[PESO UNI]]</f>
        <v>0</v>
      </c>
      <c r="Y1583" s="14">
        <f t="shared" si="216"/>
        <v>0</v>
      </c>
      <c r="Z1583" s="21">
        <f>Tabela1[[#This Row],[PESO TOTAL]]-Tabela1[[#This Row],[Peso Expedido]]</f>
        <v>0</v>
      </c>
      <c r="AA1583" s="18"/>
      <c r="AB1583" s="40"/>
      <c r="AC1583" s="40"/>
      <c r="AD1583" s="40"/>
      <c r="AE1583" s="40"/>
      <c r="AF1583" s="40"/>
      <c r="AG1583" s="40"/>
      <c r="AH1583" s="40"/>
      <c r="AI1583" s="40" t="str">
        <f t="shared" si="220"/>
        <v>ok</v>
      </c>
      <c r="AJ1583"/>
      <c r="AK1583" t="str">
        <f>Tabela1[[#This Row],[Coluna1]]&amp;Tabela1[[#This Row],[PEDIDO]]</f>
        <v/>
      </c>
      <c r="AL1583"/>
      <c r="AM1583"/>
      <c r="AN1583"/>
      <c r="AO1583" t="str">
        <f t="shared" si="217"/>
        <v>/</v>
      </c>
      <c r="AP1583" t="str">
        <f>Tabela1[[#This Row],[TAG]]&amp;Tabela1[[#This Row],[PEDIDO]]&amp;Tabela1[[#This Row],[PRODUTO]]</f>
        <v/>
      </c>
      <c r="AQ1583" s="23" t="str">
        <f>Tabela1[[#This Row],[PRODUTO]]&amp;Tabela1[[#This Row],[TAG]]</f>
        <v/>
      </c>
      <c r="AR1583" s="183">
        <f>Tabela1[[#This Row],[PESO TOTAL]]*Tabela1[[#This Row],[MATÉRIA PRIMA]]</f>
        <v>0</v>
      </c>
      <c r="AS1583" s="28">
        <f>Tabela1[[#This Row],[PESO TOTAL]]*Tabela1[[#This Row],[PREPARAÇÃO ]]</f>
        <v>0</v>
      </c>
      <c r="AT1583" s="28">
        <f>Tabela1[[#This Row],[PESO TOTAL]]*Tabela1[[#This Row],[CALDEIRARIA]]</f>
        <v>0</v>
      </c>
      <c r="AU1583" s="28">
        <f>Tabela1[[#This Row],[PESO TOTAL]]*Tabela1[[#This Row],[SOLDA]]</f>
        <v>0</v>
      </c>
      <c r="AV1583" s="28">
        <f>Tabela1[[#This Row],[PESO TOTAL]]*Tabela1[[#This Row],[ACABAMENTO]]</f>
        <v>0</v>
      </c>
      <c r="AW1583" s="28">
        <f>Tabela1[[#This Row],[PESO TOTAL]]*Tabela1[[#This Row],[PRONTO ACABADO]]</f>
        <v>0</v>
      </c>
      <c r="AX1583" s="28">
        <f>Tabela1[[#This Row],[PESO TOTAL]]*Tabela1[[#This Row],[EXPEDIÇÃO ]]</f>
        <v>0</v>
      </c>
      <c r="AY1583" s="28" t="str">
        <f>Tabela1[[#This Row],[PEDIDO]]&amp;Tabela1[[#This Row],[PRODUTO]]</f>
        <v/>
      </c>
      <c r="AZ1583" s="44">
        <f>IF(AF1583="",0,IF(ISTEXT(AF1583),H1583*VALUE(SUBSTITUTE(AF1583,"%",""))/100,H1583*AF1583))-Tabela1[[#This Row],[PRONTO ACABADO2]]</f>
        <v>0</v>
      </c>
      <c r="BA1583" s="44">
        <f>IF(AG1583="",0,IF(ISTEXT(AG1583),H1583*VALUE(SUBSTITUTE(AG1583,"%",""))/100,H1583*AG1583))-Tabela1[[#This Row],[PESO EXPEDIDO2]]</f>
        <v>0</v>
      </c>
      <c r="BB1583" s="44">
        <f t="shared" si="218"/>
        <v>0</v>
      </c>
      <c r="BC1583" s="44">
        <f t="shared" si="219"/>
        <v>0</v>
      </c>
      <c r="BD1583" s="44"/>
    </row>
    <row r="1584" spans="1:56" ht="15.75" hidden="1" customHeight="1" x14ac:dyDescent="0.25">
      <c r="A1584" s="6"/>
      <c r="B1584" s="22"/>
      <c r="C1584" s="7"/>
      <c r="D1584" s="46"/>
      <c r="E1584" s="7"/>
      <c r="F1584" s="7"/>
      <c r="G1584" s="44"/>
      <c r="H1584" s="41">
        <f>Tabela1[[#This Row],[PESO UNI]]*Tabela1[[#This Row],[QTE]]</f>
        <v>0</v>
      </c>
      <c r="I1584" s="7"/>
      <c r="J1584" s="8"/>
      <c r="K1584" s="8"/>
      <c r="L1584" s="9"/>
      <c r="M1584" s="10"/>
      <c r="N1584" s="8"/>
      <c r="O1584" s="12"/>
      <c r="P1584" s="13"/>
      <c r="Q1584" s="14">
        <f>Tabela1[[#This Row],[QTDE/ Fabricação]]-Tabela1[[#This Row],[QTE]]</f>
        <v>0</v>
      </c>
      <c r="R1584" s="19">
        <f t="shared" si="214"/>
        <v>0</v>
      </c>
      <c r="S1584" s="19">
        <f t="shared" si="213"/>
        <v>0</v>
      </c>
      <c r="T1584" s="20">
        <f t="shared" si="215"/>
        <v>0</v>
      </c>
      <c r="U1584" s="17">
        <f>IFERROR(SUMIF('LISTA DE EMBARQUE'!B:B,MICRO!E:E,'LISTA DE EMBARQUE'!G:G),"")</f>
        <v>0</v>
      </c>
      <c r="V1584" s="12" t="str">
        <f>IFERROR(VLOOKUP(Tabela1[[#This Row],[COD.MDE]],'LISTA DE EMBARQUE'!B:L,11,0),"")</f>
        <v/>
      </c>
      <c r="W1584" s="13" t="str">
        <f>IFERROR(COUNTIF(#REF!,Tabela1[[#This Row],[Colunas5]]),"")</f>
        <v/>
      </c>
      <c r="X1584" s="14">
        <f>Tabela1[[#This Row],[QIANTIDADE EXPEDIDA]]*Tabela1[[#This Row],[PESO UNI]]</f>
        <v>0</v>
      </c>
      <c r="Y1584" s="14">
        <f t="shared" si="216"/>
        <v>0</v>
      </c>
      <c r="Z1584" s="21">
        <f>Tabela1[[#This Row],[PESO TOTAL]]-Tabela1[[#This Row],[Peso Expedido]]</f>
        <v>0</v>
      </c>
      <c r="AA1584" s="18"/>
      <c r="AB1584" s="40"/>
      <c r="AC1584" s="40"/>
      <c r="AD1584" s="40"/>
      <c r="AE1584" s="40"/>
      <c r="AF1584" s="40"/>
      <c r="AG1584" s="40"/>
      <c r="AH1584" s="40"/>
      <c r="AI1584" s="40" t="str">
        <f t="shared" si="220"/>
        <v>ok</v>
      </c>
      <c r="AJ1584"/>
      <c r="AK1584" t="str">
        <f>Tabela1[[#This Row],[Coluna1]]&amp;Tabela1[[#This Row],[PEDIDO]]</f>
        <v/>
      </c>
      <c r="AL1584"/>
      <c r="AM1584"/>
      <c r="AN1584"/>
      <c r="AO1584" t="str">
        <f t="shared" si="217"/>
        <v>/</v>
      </c>
      <c r="AP1584" t="str">
        <f>Tabela1[[#This Row],[TAG]]&amp;Tabela1[[#This Row],[PEDIDO]]&amp;Tabela1[[#This Row],[PRODUTO]]</f>
        <v/>
      </c>
      <c r="AQ1584" s="23" t="str">
        <f>Tabela1[[#This Row],[PRODUTO]]&amp;Tabela1[[#This Row],[TAG]]</f>
        <v/>
      </c>
      <c r="AR1584" s="183">
        <f>Tabela1[[#This Row],[PESO TOTAL]]*Tabela1[[#This Row],[MATÉRIA PRIMA]]</f>
        <v>0</v>
      </c>
      <c r="AS1584" s="28">
        <f>Tabela1[[#This Row],[PESO TOTAL]]*Tabela1[[#This Row],[PREPARAÇÃO ]]</f>
        <v>0</v>
      </c>
      <c r="AT1584" s="28">
        <f>Tabela1[[#This Row],[PESO TOTAL]]*Tabela1[[#This Row],[CALDEIRARIA]]</f>
        <v>0</v>
      </c>
      <c r="AU1584" s="28">
        <f>Tabela1[[#This Row],[PESO TOTAL]]*Tabela1[[#This Row],[SOLDA]]</f>
        <v>0</v>
      </c>
      <c r="AV1584" s="28">
        <f>Tabela1[[#This Row],[PESO TOTAL]]*Tabela1[[#This Row],[ACABAMENTO]]</f>
        <v>0</v>
      </c>
      <c r="AW1584" s="28">
        <f>Tabela1[[#This Row],[PESO TOTAL]]*Tabela1[[#This Row],[PRONTO ACABADO]]</f>
        <v>0</v>
      </c>
      <c r="AX1584" s="28">
        <f>Tabela1[[#This Row],[PESO TOTAL]]*Tabela1[[#This Row],[EXPEDIÇÃO ]]</f>
        <v>0</v>
      </c>
      <c r="AY1584" s="28" t="str">
        <f>Tabela1[[#This Row],[PEDIDO]]&amp;Tabela1[[#This Row],[PRODUTO]]</f>
        <v/>
      </c>
      <c r="AZ1584" s="44">
        <f>IF(AF1584="",0,IF(ISTEXT(AF1584),H1584*VALUE(SUBSTITUTE(AF1584,"%",""))/100,H1584*AF1584))-Tabela1[[#This Row],[PRONTO ACABADO2]]</f>
        <v>0</v>
      </c>
      <c r="BA1584" s="44">
        <f>IF(AG1584="",0,IF(ISTEXT(AG1584),H1584*VALUE(SUBSTITUTE(AG1584,"%",""))/100,H1584*AG1584))-Tabela1[[#This Row],[PESO EXPEDIDO2]]</f>
        <v>0</v>
      </c>
      <c r="BB1584" s="44">
        <f t="shared" si="218"/>
        <v>0</v>
      </c>
      <c r="BC1584" s="44">
        <f t="shared" si="219"/>
        <v>0</v>
      </c>
      <c r="BD1584" s="44"/>
    </row>
    <row r="1585" spans="1:56" ht="15.75" hidden="1" customHeight="1" x14ac:dyDescent="0.25">
      <c r="A1585" s="6"/>
      <c r="B1585" s="22"/>
      <c r="C1585" s="7"/>
      <c r="D1585" s="46"/>
      <c r="E1585" s="7"/>
      <c r="F1585" s="7"/>
      <c r="G1585" s="44"/>
      <c r="H1585" s="41">
        <f>Tabela1[[#This Row],[PESO UNI]]*Tabela1[[#This Row],[QTE]]</f>
        <v>0</v>
      </c>
      <c r="I1585" s="7"/>
      <c r="J1585" s="8"/>
      <c r="K1585" s="8"/>
      <c r="L1585" s="9"/>
      <c r="M1585" s="10"/>
      <c r="N1585" s="8"/>
      <c r="O1585" s="12"/>
      <c r="P1585" s="13"/>
      <c r="Q1585" s="14">
        <f>Tabela1[[#This Row],[QTDE/ Fabricação]]-Tabela1[[#This Row],[QTE]]</f>
        <v>0</v>
      </c>
      <c r="R1585" s="19">
        <f t="shared" si="214"/>
        <v>0</v>
      </c>
      <c r="S1585" s="19">
        <f t="shared" si="213"/>
        <v>0</v>
      </c>
      <c r="T1585" s="20">
        <f t="shared" si="215"/>
        <v>0</v>
      </c>
      <c r="U1585" s="17">
        <f>IFERROR(SUMIF('LISTA DE EMBARQUE'!B:B,MICRO!E:E,'LISTA DE EMBARQUE'!G:G),"")</f>
        <v>0</v>
      </c>
      <c r="V1585" s="12" t="str">
        <f>IFERROR(VLOOKUP(Tabela1[[#This Row],[COD.MDE]],'LISTA DE EMBARQUE'!B:L,11,0),"")</f>
        <v/>
      </c>
      <c r="W1585" s="13" t="str">
        <f>IFERROR(COUNTIF(#REF!,Tabela1[[#This Row],[Colunas5]]),"")</f>
        <v/>
      </c>
      <c r="X1585" s="14">
        <f>Tabela1[[#This Row],[QIANTIDADE EXPEDIDA]]*Tabela1[[#This Row],[PESO UNI]]</f>
        <v>0</v>
      </c>
      <c r="Y1585" s="14">
        <f t="shared" si="216"/>
        <v>0</v>
      </c>
      <c r="Z1585" s="21">
        <f>Tabela1[[#This Row],[PESO TOTAL]]-Tabela1[[#This Row],[Peso Expedido]]</f>
        <v>0</v>
      </c>
      <c r="AA1585" s="18"/>
      <c r="AB1585" s="40"/>
      <c r="AC1585" s="40"/>
      <c r="AD1585" s="40"/>
      <c r="AE1585" s="40"/>
      <c r="AF1585" s="40"/>
      <c r="AG1585" s="40"/>
      <c r="AH1585" s="40"/>
      <c r="AI1585" s="40" t="str">
        <f t="shared" si="220"/>
        <v>ok</v>
      </c>
      <c r="AJ1585"/>
      <c r="AK1585" t="str">
        <f>Tabela1[[#This Row],[Coluna1]]&amp;Tabela1[[#This Row],[PEDIDO]]</f>
        <v/>
      </c>
      <c r="AL1585"/>
      <c r="AM1585"/>
      <c r="AN1585"/>
      <c r="AO1585" t="str">
        <f t="shared" si="217"/>
        <v>/</v>
      </c>
      <c r="AP1585" t="str">
        <f>Tabela1[[#This Row],[TAG]]&amp;Tabela1[[#This Row],[PEDIDO]]&amp;Tabela1[[#This Row],[PRODUTO]]</f>
        <v/>
      </c>
      <c r="AQ1585" s="23" t="str">
        <f>Tabela1[[#This Row],[PRODUTO]]&amp;Tabela1[[#This Row],[TAG]]</f>
        <v/>
      </c>
      <c r="AR1585" s="183">
        <f>Tabela1[[#This Row],[PESO TOTAL]]*Tabela1[[#This Row],[MATÉRIA PRIMA]]</f>
        <v>0</v>
      </c>
      <c r="AS1585" s="28">
        <f>Tabela1[[#This Row],[PESO TOTAL]]*Tabela1[[#This Row],[PREPARAÇÃO ]]</f>
        <v>0</v>
      </c>
      <c r="AT1585" s="28">
        <f>Tabela1[[#This Row],[PESO TOTAL]]*Tabela1[[#This Row],[CALDEIRARIA]]</f>
        <v>0</v>
      </c>
      <c r="AU1585" s="28">
        <f>Tabela1[[#This Row],[PESO TOTAL]]*Tabela1[[#This Row],[SOLDA]]</f>
        <v>0</v>
      </c>
      <c r="AV1585" s="28">
        <f>Tabela1[[#This Row],[PESO TOTAL]]*Tabela1[[#This Row],[ACABAMENTO]]</f>
        <v>0</v>
      </c>
      <c r="AW1585" s="28">
        <f>Tabela1[[#This Row],[PESO TOTAL]]*Tabela1[[#This Row],[PRONTO ACABADO]]</f>
        <v>0</v>
      </c>
      <c r="AX1585" s="28">
        <f>Tabela1[[#This Row],[PESO TOTAL]]*Tabela1[[#This Row],[EXPEDIÇÃO ]]</f>
        <v>0</v>
      </c>
      <c r="AY1585" s="28" t="str">
        <f>Tabela1[[#This Row],[PEDIDO]]&amp;Tabela1[[#This Row],[PRODUTO]]</f>
        <v/>
      </c>
      <c r="AZ1585" s="44">
        <f>IF(AF1585="",0,IF(ISTEXT(AF1585),H1585*VALUE(SUBSTITUTE(AF1585,"%",""))/100,H1585*AF1585))-Tabela1[[#This Row],[PRONTO ACABADO2]]</f>
        <v>0</v>
      </c>
      <c r="BA1585" s="44">
        <f>IF(AG1585="",0,IF(ISTEXT(AG1585),H1585*VALUE(SUBSTITUTE(AG1585,"%",""))/100,H1585*AG1585))-Tabela1[[#This Row],[PESO EXPEDIDO2]]</f>
        <v>0</v>
      </c>
      <c r="BB1585" s="44">
        <f t="shared" si="218"/>
        <v>0</v>
      </c>
      <c r="BC1585" s="44">
        <f t="shared" si="219"/>
        <v>0</v>
      </c>
      <c r="BD1585" s="44"/>
    </row>
    <row r="1586" spans="1:56" ht="15.75" hidden="1" customHeight="1" x14ac:dyDescent="0.25">
      <c r="A1586" s="6"/>
      <c r="B1586" s="22"/>
      <c r="C1586" s="7"/>
      <c r="D1586" s="46"/>
      <c r="E1586" s="7"/>
      <c r="F1586" s="7"/>
      <c r="G1586" s="44"/>
      <c r="H1586" s="41">
        <f>Tabela1[[#This Row],[PESO UNI]]*Tabela1[[#This Row],[QTE]]</f>
        <v>0</v>
      </c>
      <c r="I1586" s="7"/>
      <c r="J1586" s="8"/>
      <c r="K1586" s="8"/>
      <c r="L1586" s="9"/>
      <c r="M1586" s="10"/>
      <c r="N1586" s="8"/>
      <c r="O1586" s="12"/>
      <c r="P1586" s="13"/>
      <c r="Q1586" s="14">
        <f>Tabela1[[#This Row],[QTDE/ Fabricação]]-Tabela1[[#This Row],[QTE]]</f>
        <v>0</v>
      </c>
      <c r="R1586" s="19">
        <f t="shared" si="214"/>
        <v>0</v>
      </c>
      <c r="S1586" s="19">
        <f t="shared" si="213"/>
        <v>0</v>
      </c>
      <c r="T1586" s="20">
        <f t="shared" si="215"/>
        <v>0</v>
      </c>
      <c r="U1586" s="17">
        <f>IFERROR(SUMIF('LISTA DE EMBARQUE'!B:B,MICRO!E:E,'LISTA DE EMBARQUE'!G:G),"")</f>
        <v>0</v>
      </c>
      <c r="V1586" s="12" t="str">
        <f>IFERROR(VLOOKUP(Tabela1[[#This Row],[COD.MDE]],'LISTA DE EMBARQUE'!B:L,11,0),"")</f>
        <v/>
      </c>
      <c r="W1586" s="13" t="str">
        <f>IFERROR(COUNTIF(#REF!,Tabela1[[#This Row],[Colunas5]]),"")</f>
        <v/>
      </c>
      <c r="X1586" s="14">
        <f>Tabela1[[#This Row],[QIANTIDADE EXPEDIDA]]*Tabela1[[#This Row],[PESO UNI]]</f>
        <v>0</v>
      </c>
      <c r="Y1586" s="14">
        <f t="shared" si="216"/>
        <v>0</v>
      </c>
      <c r="Z1586" s="21">
        <f>Tabela1[[#This Row],[PESO TOTAL]]-Tabela1[[#This Row],[Peso Expedido]]</f>
        <v>0</v>
      </c>
      <c r="AA1586" s="18"/>
      <c r="AB1586" s="40"/>
      <c r="AC1586" s="40"/>
      <c r="AD1586" s="40"/>
      <c r="AE1586" s="40"/>
      <c r="AF1586" s="40"/>
      <c r="AG1586" s="40"/>
      <c r="AH1586" s="40"/>
      <c r="AI1586" s="40" t="str">
        <f t="shared" si="220"/>
        <v>ok</v>
      </c>
      <c r="AJ1586"/>
      <c r="AK1586" t="str">
        <f>Tabela1[[#This Row],[Coluna1]]&amp;Tabela1[[#This Row],[PEDIDO]]</f>
        <v/>
      </c>
      <c r="AL1586"/>
      <c r="AM1586"/>
      <c r="AN1586"/>
      <c r="AO1586" t="str">
        <f t="shared" si="217"/>
        <v>/</v>
      </c>
      <c r="AP1586" t="str">
        <f>Tabela1[[#This Row],[TAG]]&amp;Tabela1[[#This Row],[PEDIDO]]&amp;Tabela1[[#This Row],[PRODUTO]]</f>
        <v/>
      </c>
      <c r="AQ1586" s="23" t="str">
        <f>Tabela1[[#This Row],[PRODUTO]]&amp;Tabela1[[#This Row],[TAG]]</f>
        <v/>
      </c>
      <c r="AR1586" s="183">
        <f>Tabela1[[#This Row],[PESO TOTAL]]*Tabela1[[#This Row],[MATÉRIA PRIMA]]</f>
        <v>0</v>
      </c>
      <c r="AS1586" s="28">
        <f>Tabela1[[#This Row],[PESO TOTAL]]*Tabela1[[#This Row],[PREPARAÇÃO ]]</f>
        <v>0</v>
      </c>
      <c r="AT1586" s="28">
        <f>Tabela1[[#This Row],[PESO TOTAL]]*Tabela1[[#This Row],[CALDEIRARIA]]</f>
        <v>0</v>
      </c>
      <c r="AU1586" s="28">
        <f>Tabela1[[#This Row],[PESO TOTAL]]*Tabela1[[#This Row],[SOLDA]]</f>
        <v>0</v>
      </c>
      <c r="AV1586" s="28">
        <f>Tabela1[[#This Row],[PESO TOTAL]]*Tabela1[[#This Row],[ACABAMENTO]]</f>
        <v>0</v>
      </c>
      <c r="AW1586" s="28">
        <f>Tabela1[[#This Row],[PESO TOTAL]]*Tabela1[[#This Row],[PRONTO ACABADO]]</f>
        <v>0</v>
      </c>
      <c r="AX1586" s="28">
        <f>Tabela1[[#This Row],[PESO TOTAL]]*Tabela1[[#This Row],[EXPEDIÇÃO ]]</f>
        <v>0</v>
      </c>
      <c r="AY1586" s="28" t="str">
        <f>Tabela1[[#This Row],[PEDIDO]]&amp;Tabela1[[#This Row],[PRODUTO]]</f>
        <v/>
      </c>
      <c r="AZ1586" s="44">
        <f>IF(AF1586="",0,IF(ISTEXT(AF1586),H1586*VALUE(SUBSTITUTE(AF1586,"%",""))/100,H1586*AF1586))-Tabela1[[#This Row],[PRONTO ACABADO2]]</f>
        <v>0</v>
      </c>
      <c r="BA1586" s="44">
        <f>IF(AG1586="",0,IF(ISTEXT(AG1586),H1586*VALUE(SUBSTITUTE(AG1586,"%",""))/100,H1586*AG1586))-Tabela1[[#This Row],[PESO EXPEDIDO2]]</f>
        <v>0</v>
      </c>
      <c r="BB1586" s="44">
        <f t="shared" si="218"/>
        <v>0</v>
      </c>
      <c r="BC1586" s="44">
        <f t="shared" si="219"/>
        <v>0</v>
      </c>
      <c r="BD1586" s="44"/>
    </row>
    <row r="1587" spans="1:56" ht="15.75" hidden="1" customHeight="1" x14ac:dyDescent="0.25">
      <c r="A1587" s="6"/>
      <c r="B1587" s="22"/>
      <c r="C1587" s="7"/>
      <c r="D1587" s="46"/>
      <c r="E1587" s="7"/>
      <c r="F1587" s="7"/>
      <c r="G1587" s="44"/>
      <c r="H1587" s="41">
        <f>Tabela1[[#This Row],[PESO UNI]]*Tabela1[[#This Row],[QTE]]</f>
        <v>0</v>
      </c>
      <c r="I1587" s="7"/>
      <c r="J1587" s="8"/>
      <c r="K1587" s="8"/>
      <c r="L1587" s="9"/>
      <c r="M1587" s="10"/>
      <c r="N1587" s="8"/>
      <c r="O1587" s="12"/>
      <c r="P1587" s="13"/>
      <c r="Q1587" s="14">
        <f>Tabela1[[#This Row],[QTDE/ Fabricação]]-Tabela1[[#This Row],[QTE]]</f>
        <v>0</v>
      </c>
      <c r="R1587" s="19">
        <f t="shared" si="214"/>
        <v>0</v>
      </c>
      <c r="S1587" s="19">
        <f t="shared" si="213"/>
        <v>0</v>
      </c>
      <c r="T1587" s="20">
        <f t="shared" si="215"/>
        <v>0</v>
      </c>
      <c r="U1587" s="17">
        <f>IFERROR(SUMIF('LISTA DE EMBARQUE'!B:B,MICRO!E:E,'LISTA DE EMBARQUE'!G:G),"")</f>
        <v>0</v>
      </c>
      <c r="V1587" s="12" t="str">
        <f>IFERROR(VLOOKUP(Tabela1[[#This Row],[COD.MDE]],'LISTA DE EMBARQUE'!B:L,11,0),"")</f>
        <v/>
      </c>
      <c r="W1587" s="13" t="str">
        <f>IFERROR(COUNTIF(#REF!,Tabela1[[#This Row],[Colunas5]]),"")</f>
        <v/>
      </c>
      <c r="X1587" s="14">
        <f>Tabela1[[#This Row],[QIANTIDADE EXPEDIDA]]*Tabela1[[#This Row],[PESO UNI]]</f>
        <v>0</v>
      </c>
      <c r="Y1587" s="14">
        <f t="shared" si="216"/>
        <v>0</v>
      </c>
      <c r="Z1587" s="21">
        <f>Tabela1[[#This Row],[PESO TOTAL]]-Tabela1[[#This Row],[Peso Expedido]]</f>
        <v>0</v>
      </c>
      <c r="AA1587" s="18"/>
      <c r="AB1587" s="40"/>
      <c r="AC1587" s="40"/>
      <c r="AD1587" s="40"/>
      <c r="AE1587" s="40"/>
      <c r="AF1587" s="40"/>
      <c r="AG1587" s="40"/>
      <c r="AH1587" s="40"/>
      <c r="AI1587" s="40" t="str">
        <f t="shared" si="220"/>
        <v>ok</v>
      </c>
      <c r="AJ1587"/>
      <c r="AK1587" t="str">
        <f>Tabela1[[#This Row],[Coluna1]]&amp;Tabela1[[#This Row],[PEDIDO]]</f>
        <v/>
      </c>
      <c r="AL1587"/>
      <c r="AM1587"/>
      <c r="AN1587"/>
      <c r="AO1587" t="str">
        <f t="shared" si="217"/>
        <v>/</v>
      </c>
      <c r="AP1587" t="str">
        <f>Tabela1[[#This Row],[TAG]]&amp;Tabela1[[#This Row],[PEDIDO]]&amp;Tabela1[[#This Row],[PRODUTO]]</f>
        <v/>
      </c>
      <c r="AQ1587" s="23" t="str">
        <f>Tabela1[[#This Row],[PRODUTO]]&amp;Tabela1[[#This Row],[TAG]]</f>
        <v/>
      </c>
      <c r="AR1587" s="183">
        <f>Tabela1[[#This Row],[PESO TOTAL]]*Tabela1[[#This Row],[MATÉRIA PRIMA]]</f>
        <v>0</v>
      </c>
      <c r="AS1587" s="28">
        <f>Tabela1[[#This Row],[PESO TOTAL]]*Tabela1[[#This Row],[PREPARAÇÃO ]]</f>
        <v>0</v>
      </c>
      <c r="AT1587" s="28">
        <f>Tabela1[[#This Row],[PESO TOTAL]]*Tabela1[[#This Row],[CALDEIRARIA]]</f>
        <v>0</v>
      </c>
      <c r="AU1587" s="28">
        <f>Tabela1[[#This Row],[PESO TOTAL]]*Tabela1[[#This Row],[SOLDA]]</f>
        <v>0</v>
      </c>
      <c r="AV1587" s="28">
        <f>Tabela1[[#This Row],[PESO TOTAL]]*Tabela1[[#This Row],[ACABAMENTO]]</f>
        <v>0</v>
      </c>
      <c r="AW1587" s="28">
        <f>Tabela1[[#This Row],[PESO TOTAL]]*Tabela1[[#This Row],[PRONTO ACABADO]]</f>
        <v>0</v>
      </c>
      <c r="AX1587" s="28">
        <f>Tabela1[[#This Row],[PESO TOTAL]]*Tabela1[[#This Row],[EXPEDIÇÃO ]]</f>
        <v>0</v>
      </c>
      <c r="AY1587" s="28" t="str">
        <f>Tabela1[[#This Row],[PEDIDO]]&amp;Tabela1[[#This Row],[PRODUTO]]</f>
        <v/>
      </c>
      <c r="AZ1587" s="44">
        <f>IF(AF1587="",0,IF(ISTEXT(AF1587),H1587*VALUE(SUBSTITUTE(AF1587,"%",""))/100,H1587*AF1587))-Tabela1[[#This Row],[PRONTO ACABADO2]]</f>
        <v>0</v>
      </c>
      <c r="BA1587" s="44">
        <f>IF(AG1587="",0,IF(ISTEXT(AG1587),H1587*VALUE(SUBSTITUTE(AG1587,"%",""))/100,H1587*AG1587))-Tabela1[[#This Row],[PESO EXPEDIDO2]]</f>
        <v>0</v>
      </c>
      <c r="BB1587" s="44">
        <f t="shared" si="218"/>
        <v>0</v>
      </c>
      <c r="BC1587" s="44">
        <f t="shared" si="219"/>
        <v>0</v>
      </c>
      <c r="BD1587" s="44"/>
    </row>
    <row r="1588" spans="1:56" ht="15.75" hidden="1" customHeight="1" x14ac:dyDescent="0.25">
      <c r="A1588" s="6"/>
      <c r="B1588" s="22"/>
      <c r="C1588" s="7"/>
      <c r="D1588" s="46"/>
      <c r="E1588" s="7"/>
      <c r="F1588" s="7"/>
      <c r="G1588" s="44"/>
      <c r="H1588" s="41">
        <f>Tabela1[[#This Row],[PESO UNI]]*Tabela1[[#This Row],[QTE]]</f>
        <v>0</v>
      </c>
      <c r="I1588" s="7"/>
      <c r="J1588" s="8"/>
      <c r="K1588" s="8"/>
      <c r="L1588" s="9"/>
      <c r="M1588" s="10"/>
      <c r="N1588" s="8"/>
      <c r="O1588" s="12"/>
      <c r="P1588" s="13"/>
      <c r="Q1588" s="14">
        <f>Tabela1[[#This Row],[QTDE/ Fabricação]]-Tabela1[[#This Row],[QTE]]</f>
        <v>0</v>
      </c>
      <c r="R1588" s="19">
        <f t="shared" si="214"/>
        <v>0</v>
      </c>
      <c r="S1588" s="19">
        <f t="shared" si="213"/>
        <v>0</v>
      </c>
      <c r="T1588" s="20">
        <f t="shared" si="215"/>
        <v>0</v>
      </c>
      <c r="U1588" s="17">
        <f>IFERROR(SUMIF('LISTA DE EMBARQUE'!B:B,MICRO!E:E,'LISTA DE EMBARQUE'!G:G),"")</f>
        <v>0</v>
      </c>
      <c r="V1588" s="12" t="str">
        <f>IFERROR(VLOOKUP(Tabela1[[#This Row],[COD.MDE]],'LISTA DE EMBARQUE'!B:L,11,0),"")</f>
        <v/>
      </c>
      <c r="W1588" s="13" t="str">
        <f>IFERROR(COUNTIF(#REF!,Tabela1[[#This Row],[Colunas5]]),"")</f>
        <v/>
      </c>
      <c r="X1588" s="14">
        <f>Tabela1[[#This Row],[QIANTIDADE EXPEDIDA]]*Tabela1[[#This Row],[PESO UNI]]</f>
        <v>0</v>
      </c>
      <c r="Y1588" s="14">
        <f t="shared" si="216"/>
        <v>0</v>
      </c>
      <c r="Z1588" s="21">
        <f>Tabela1[[#This Row],[PESO TOTAL]]-Tabela1[[#This Row],[Peso Expedido]]</f>
        <v>0</v>
      </c>
      <c r="AA1588" s="18"/>
      <c r="AB1588" s="40"/>
      <c r="AC1588" s="40"/>
      <c r="AD1588" s="40"/>
      <c r="AE1588" s="40"/>
      <c r="AF1588" s="40"/>
      <c r="AG1588" s="40"/>
      <c r="AH1588" s="40"/>
      <c r="AI1588" s="40" t="str">
        <f t="shared" si="220"/>
        <v>ok</v>
      </c>
      <c r="AJ1588"/>
      <c r="AK1588" t="str">
        <f>Tabela1[[#This Row],[Coluna1]]&amp;Tabela1[[#This Row],[PEDIDO]]</f>
        <v/>
      </c>
      <c r="AL1588"/>
      <c r="AM1588"/>
      <c r="AN1588"/>
      <c r="AO1588" t="str">
        <f t="shared" si="217"/>
        <v>/</v>
      </c>
      <c r="AP1588" t="str">
        <f>Tabela1[[#This Row],[TAG]]&amp;Tabela1[[#This Row],[PEDIDO]]&amp;Tabela1[[#This Row],[PRODUTO]]</f>
        <v/>
      </c>
      <c r="AQ1588" s="23" t="str">
        <f>Tabela1[[#This Row],[PRODUTO]]&amp;Tabela1[[#This Row],[TAG]]</f>
        <v/>
      </c>
      <c r="AR1588" s="183">
        <f>Tabela1[[#This Row],[PESO TOTAL]]*Tabela1[[#This Row],[MATÉRIA PRIMA]]</f>
        <v>0</v>
      </c>
      <c r="AS1588" s="28">
        <f>Tabela1[[#This Row],[PESO TOTAL]]*Tabela1[[#This Row],[PREPARAÇÃO ]]</f>
        <v>0</v>
      </c>
      <c r="AT1588" s="28">
        <f>Tabela1[[#This Row],[PESO TOTAL]]*Tabela1[[#This Row],[CALDEIRARIA]]</f>
        <v>0</v>
      </c>
      <c r="AU1588" s="28">
        <f>Tabela1[[#This Row],[PESO TOTAL]]*Tabela1[[#This Row],[SOLDA]]</f>
        <v>0</v>
      </c>
      <c r="AV1588" s="28">
        <f>Tabela1[[#This Row],[PESO TOTAL]]*Tabela1[[#This Row],[ACABAMENTO]]</f>
        <v>0</v>
      </c>
      <c r="AW1588" s="28">
        <f>Tabela1[[#This Row],[PESO TOTAL]]*Tabela1[[#This Row],[PRONTO ACABADO]]</f>
        <v>0</v>
      </c>
      <c r="AX1588" s="28">
        <f>Tabela1[[#This Row],[PESO TOTAL]]*Tabela1[[#This Row],[EXPEDIÇÃO ]]</f>
        <v>0</v>
      </c>
      <c r="AY1588" s="28" t="str">
        <f>Tabela1[[#This Row],[PEDIDO]]&amp;Tabela1[[#This Row],[PRODUTO]]</f>
        <v/>
      </c>
      <c r="AZ1588" s="44">
        <f>IF(AF1588="",0,IF(ISTEXT(AF1588),H1588*VALUE(SUBSTITUTE(AF1588,"%",""))/100,H1588*AF1588))-Tabela1[[#This Row],[PRONTO ACABADO2]]</f>
        <v>0</v>
      </c>
      <c r="BA1588" s="44">
        <f>IF(AG1588="",0,IF(ISTEXT(AG1588),H1588*VALUE(SUBSTITUTE(AG1588,"%",""))/100,H1588*AG1588))-Tabela1[[#This Row],[PESO EXPEDIDO2]]</f>
        <v>0</v>
      </c>
      <c r="BB1588" s="44">
        <f t="shared" si="218"/>
        <v>0</v>
      </c>
      <c r="BC1588" s="44">
        <f t="shared" si="219"/>
        <v>0</v>
      </c>
      <c r="BD1588" s="44"/>
    </row>
    <row r="1589" spans="1:56" ht="15.75" hidden="1" customHeight="1" x14ac:dyDescent="0.25">
      <c r="A1589" s="6"/>
      <c r="B1589" s="22"/>
      <c r="C1589" s="7"/>
      <c r="D1589" s="46"/>
      <c r="E1589" s="7"/>
      <c r="F1589" s="7"/>
      <c r="G1589" s="44"/>
      <c r="H1589" s="41">
        <f>Tabela1[[#This Row],[PESO UNI]]*Tabela1[[#This Row],[QTE]]</f>
        <v>0</v>
      </c>
      <c r="I1589" s="7"/>
      <c r="J1589" s="8"/>
      <c r="K1589" s="8"/>
      <c r="L1589" s="9"/>
      <c r="M1589" s="10"/>
      <c r="N1589" s="8"/>
      <c r="O1589" s="12"/>
      <c r="P1589" s="13"/>
      <c r="Q1589" s="14">
        <f>Tabela1[[#This Row],[QTDE/ Fabricação]]-Tabela1[[#This Row],[QTE]]</f>
        <v>0</v>
      </c>
      <c r="R1589" s="19">
        <f t="shared" si="214"/>
        <v>0</v>
      </c>
      <c r="S1589" s="19">
        <f t="shared" si="213"/>
        <v>0</v>
      </c>
      <c r="T1589" s="20">
        <f t="shared" si="215"/>
        <v>0</v>
      </c>
      <c r="U1589" s="17">
        <f>IFERROR(SUMIF('LISTA DE EMBARQUE'!B:B,MICRO!E:E,'LISTA DE EMBARQUE'!G:G),"")</f>
        <v>0</v>
      </c>
      <c r="V1589" s="12" t="str">
        <f>IFERROR(VLOOKUP(Tabela1[[#This Row],[COD.MDE]],'LISTA DE EMBARQUE'!B:L,11,0),"")</f>
        <v/>
      </c>
      <c r="W1589" s="13" t="str">
        <f>IFERROR(COUNTIF(#REF!,Tabela1[[#This Row],[Colunas5]]),"")</f>
        <v/>
      </c>
      <c r="X1589" s="14">
        <f>Tabela1[[#This Row],[QIANTIDADE EXPEDIDA]]*Tabela1[[#This Row],[PESO UNI]]</f>
        <v>0</v>
      </c>
      <c r="Y1589" s="14">
        <f t="shared" si="216"/>
        <v>0</v>
      </c>
      <c r="Z1589" s="21">
        <f>Tabela1[[#This Row],[PESO TOTAL]]-Tabela1[[#This Row],[Peso Expedido]]</f>
        <v>0</v>
      </c>
      <c r="AA1589" s="18"/>
      <c r="AB1589" s="40"/>
      <c r="AC1589" s="40"/>
      <c r="AD1589" s="40"/>
      <c r="AE1589" s="40"/>
      <c r="AF1589" s="40"/>
      <c r="AG1589" s="40"/>
      <c r="AH1589" s="40"/>
      <c r="AI1589" s="40" t="str">
        <f t="shared" si="220"/>
        <v>ok</v>
      </c>
      <c r="AJ1589"/>
      <c r="AK1589" t="str">
        <f>Tabela1[[#This Row],[Coluna1]]&amp;Tabela1[[#This Row],[PEDIDO]]</f>
        <v/>
      </c>
      <c r="AL1589"/>
      <c r="AM1589"/>
      <c r="AN1589"/>
      <c r="AO1589" t="str">
        <f t="shared" si="217"/>
        <v>/</v>
      </c>
      <c r="AP1589" t="str">
        <f>Tabela1[[#This Row],[TAG]]&amp;Tabela1[[#This Row],[PEDIDO]]&amp;Tabela1[[#This Row],[PRODUTO]]</f>
        <v/>
      </c>
      <c r="AQ1589" s="23" t="str">
        <f>Tabela1[[#This Row],[PRODUTO]]&amp;Tabela1[[#This Row],[TAG]]</f>
        <v/>
      </c>
      <c r="AR1589" s="183">
        <f>Tabela1[[#This Row],[PESO TOTAL]]*Tabela1[[#This Row],[MATÉRIA PRIMA]]</f>
        <v>0</v>
      </c>
      <c r="AS1589" s="28">
        <f>Tabela1[[#This Row],[PESO TOTAL]]*Tabela1[[#This Row],[PREPARAÇÃO ]]</f>
        <v>0</v>
      </c>
      <c r="AT1589" s="28">
        <f>Tabela1[[#This Row],[PESO TOTAL]]*Tabela1[[#This Row],[CALDEIRARIA]]</f>
        <v>0</v>
      </c>
      <c r="AU1589" s="28">
        <f>Tabela1[[#This Row],[PESO TOTAL]]*Tabela1[[#This Row],[SOLDA]]</f>
        <v>0</v>
      </c>
      <c r="AV1589" s="28">
        <f>Tabela1[[#This Row],[PESO TOTAL]]*Tabela1[[#This Row],[ACABAMENTO]]</f>
        <v>0</v>
      </c>
      <c r="AW1589" s="28">
        <f>Tabela1[[#This Row],[PESO TOTAL]]*Tabela1[[#This Row],[PRONTO ACABADO]]</f>
        <v>0</v>
      </c>
      <c r="AX1589" s="28">
        <f>Tabela1[[#This Row],[PESO TOTAL]]*Tabela1[[#This Row],[EXPEDIÇÃO ]]</f>
        <v>0</v>
      </c>
      <c r="AY1589" s="28" t="str">
        <f>Tabela1[[#This Row],[PEDIDO]]&amp;Tabela1[[#This Row],[PRODUTO]]</f>
        <v/>
      </c>
      <c r="AZ1589" s="44">
        <f>IF(AF1589="",0,IF(ISTEXT(AF1589),H1589*VALUE(SUBSTITUTE(AF1589,"%",""))/100,H1589*AF1589))-Tabela1[[#This Row],[PRONTO ACABADO2]]</f>
        <v>0</v>
      </c>
      <c r="BA1589" s="44">
        <f>IF(AG1589="",0,IF(ISTEXT(AG1589),H1589*VALUE(SUBSTITUTE(AG1589,"%",""))/100,H1589*AG1589))-Tabela1[[#This Row],[PESO EXPEDIDO2]]</f>
        <v>0</v>
      </c>
      <c r="BB1589" s="44">
        <f t="shared" si="218"/>
        <v>0</v>
      </c>
      <c r="BC1589" s="44">
        <f t="shared" si="219"/>
        <v>0</v>
      </c>
      <c r="BD1589" s="44"/>
    </row>
    <row r="1590" spans="1:56" ht="15.75" hidden="1" customHeight="1" x14ac:dyDescent="0.25">
      <c r="A1590" s="6"/>
      <c r="B1590" s="22"/>
      <c r="C1590" s="7"/>
      <c r="D1590" s="46"/>
      <c r="E1590" s="7"/>
      <c r="F1590" s="7"/>
      <c r="G1590" s="44"/>
      <c r="H1590" s="41">
        <f>Tabela1[[#This Row],[PESO UNI]]*Tabela1[[#This Row],[QTE]]</f>
        <v>0</v>
      </c>
      <c r="I1590" s="7"/>
      <c r="J1590" s="8"/>
      <c r="K1590" s="8"/>
      <c r="L1590" s="9"/>
      <c r="M1590" s="10"/>
      <c r="N1590" s="8"/>
      <c r="O1590" s="12"/>
      <c r="P1590" s="13"/>
      <c r="Q1590" s="14">
        <f>Tabela1[[#This Row],[QTDE/ Fabricação]]-Tabela1[[#This Row],[QTE]]</f>
        <v>0</v>
      </c>
      <c r="R1590" s="19">
        <f t="shared" si="214"/>
        <v>0</v>
      </c>
      <c r="S1590" s="19">
        <f t="shared" si="213"/>
        <v>0</v>
      </c>
      <c r="T1590" s="20">
        <f t="shared" si="215"/>
        <v>0</v>
      </c>
      <c r="U1590" s="17">
        <f>IFERROR(SUMIF('LISTA DE EMBARQUE'!B:B,MICRO!E:E,'LISTA DE EMBARQUE'!G:G),"")</f>
        <v>0</v>
      </c>
      <c r="V1590" s="12" t="str">
        <f>IFERROR(VLOOKUP(Tabela1[[#This Row],[COD.MDE]],'LISTA DE EMBARQUE'!B:L,11,0),"")</f>
        <v/>
      </c>
      <c r="W1590" s="13" t="str">
        <f>IFERROR(COUNTIF(#REF!,Tabela1[[#This Row],[Colunas5]]),"")</f>
        <v/>
      </c>
      <c r="X1590" s="14">
        <f>Tabela1[[#This Row],[QIANTIDADE EXPEDIDA]]*Tabela1[[#This Row],[PESO UNI]]</f>
        <v>0</v>
      </c>
      <c r="Y1590" s="14">
        <f t="shared" si="216"/>
        <v>0</v>
      </c>
      <c r="Z1590" s="21">
        <f>Tabela1[[#This Row],[PESO TOTAL]]-Tabela1[[#This Row],[Peso Expedido]]</f>
        <v>0</v>
      </c>
      <c r="AA1590" s="18"/>
      <c r="AB1590" s="40"/>
      <c r="AC1590" s="40"/>
      <c r="AD1590" s="40"/>
      <c r="AE1590" s="40"/>
      <c r="AF1590" s="40"/>
      <c r="AG1590" s="40"/>
      <c r="AH1590" s="40"/>
      <c r="AI1590" s="40" t="str">
        <f t="shared" si="220"/>
        <v>ok</v>
      </c>
      <c r="AJ1590"/>
      <c r="AK1590" t="str">
        <f>Tabela1[[#This Row],[Coluna1]]&amp;Tabela1[[#This Row],[PEDIDO]]</f>
        <v/>
      </c>
      <c r="AL1590"/>
      <c r="AM1590"/>
      <c r="AN1590"/>
      <c r="AO1590" t="str">
        <f t="shared" si="217"/>
        <v>/</v>
      </c>
      <c r="AP1590" t="str">
        <f>Tabela1[[#This Row],[TAG]]&amp;Tabela1[[#This Row],[PEDIDO]]&amp;Tabela1[[#This Row],[PRODUTO]]</f>
        <v/>
      </c>
      <c r="AQ1590" s="23" t="str">
        <f>Tabela1[[#This Row],[PRODUTO]]&amp;Tabela1[[#This Row],[TAG]]</f>
        <v/>
      </c>
      <c r="AR1590" s="183">
        <f>Tabela1[[#This Row],[PESO TOTAL]]*Tabela1[[#This Row],[MATÉRIA PRIMA]]</f>
        <v>0</v>
      </c>
      <c r="AS1590" s="28">
        <f>Tabela1[[#This Row],[PESO TOTAL]]*Tabela1[[#This Row],[PREPARAÇÃO ]]</f>
        <v>0</v>
      </c>
      <c r="AT1590" s="28">
        <f>Tabela1[[#This Row],[PESO TOTAL]]*Tabela1[[#This Row],[CALDEIRARIA]]</f>
        <v>0</v>
      </c>
      <c r="AU1590" s="28">
        <f>Tabela1[[#This Row],[PESO TOTAL]]*Tabela1[[#This Row],[SOLDA]]</f>
        <v>0</v>
      </c>
      <c r="AV1590" s="28">
        <f>Tabela1[[#This Row],[PESO TOTAL]]*Tabela1[[#This Row],[ACABAMENTO]]</f>
        <v>0</v>
      </c>
      <c r="AW1590" s="28">
        <f>Tabela1[[#This Row],[PESO TOTAL]]*Tabela1[[#This Row],[PRONTO ACABADO]]</f>
        <v>0</v>
      </c>
      <c r="AX1590" s="28">
        <f>Tabela1[[#This Row],[PESO TOTAL]]*Tabela1[[#This Row],[EXPEDIÇÃO ]]</f>
        <v>0</v>
      </c>
      <c r="AY1590" s="28" t="str">
        <f>Tabela1[[#This Row],[PEDIDO]]&amp;Tabela1[[#This Row],[PRODUTO]]</f>
        <v/>
      </c>
      <c r="AZ1590" s="44">
        <f>IF(AF1590="",0,IF(ISTEXT(AF1590),H1590*VALUE(SUBSTITUTE(AF1590,"%",""))/100,H1590*AF1590))-Tabela1[[#This Row],[PRONTO ACABADO2]]</f>
        <v>0</v>
      </c>
      <c r="BA1590" s="44">
        <f>IF(AG1590="",0,IF(ISTEXT(AG1590),H1590*VALUE(SUBSTITUTE(AG1590,"%",""))/100,H1590*AG1590))-Tabela1[[#This Row],[PESO EXPEDIDO2]]</f>
        <v>0</v>
      </c>
      <c r="BB1590" s="44">
        <f t="shared" si="218"/>
        <v>0</v>
      </c>
      <c r="BC1590" s="44">
        <f t="shared" si="219"/>
        <v>0</v>
      </c>
      <c r="BD1590" s="44"/>
    </row>
    <row r="1591" spans="1:56" ht="15.75" hidden="1" customHeight="1" x14ac:dyDescent="0.25">
      <c r="A1591" s="6"/>
      <c r="B1591" s="22"/>
      <c r="C1591" s="7"/>
      <c r="D1591" s="46"/>
      <c r="E1591" s="7"/>
      <c r="F1591" s="7"/>
      <c r="G1591" s="44"/>
      <c r="H1591" s="41">
        <f>Tabela1[[#This Row],[PESO UNI]]*Tabela1[[#This Row],[QTE]]</f>
        <v>0</v>
      </c>
      <c r="I1591" s="7"/>
      <c r="J1591" s="8"/>
      <c r="K1591" s="8"/>
      <c r="L1591" s="9"/>
      <c r="M1591" s="10"/>
      <c r="N1591" s="8"/>
      <c r="O1591" s="12"/>
      <c r="P1591" s="13"/>
      <c r="Q1591" s="14">
        <f>Tabela1[[#This Row],[QTDE/ Fabricação]]-Tabela1[[#This Row],[QTE]]</f>
        <v>0</v>
      </c>
      <c r="R1591" s="19">
        <f t="shared" si="214"/>
        <v>0</v>
      </c>
      <c r="S1591" s="19">
        <f t="shared" si="213"/>
        <v>0</v>
      </c>
      <c r="T1591" s="20">
        <f t="shared" si="215"/>
        <v>0</v>
      </c>
      <c r="U1591" s="17">
        <f>IFERROR(SUMIF('LISTA DE EMBARQUE'!B:B,MICRO!E:E,'LISTA DE EMBARQUE'!G:G),"")</f>
        <v>0</v>
      </c>
      <c r="V1591" s="12" t="str">
        <f>IFERROR(VLOOKUP(Tabela1[[#This Row],[COD.MDE]],'LISTA DE EMBARQUE'!B:L,11,0),"")</f>
        <v/>
      </c>
      <c r="W1591" s="13" t="str">
        <f>IFERROR(COUNTIF(#REF!,Tabela1[[#This Row],[Colunas5]]),"")</f>
        <v/>
      </c>
      <c r="X1591" s="14">
        <f>Tabela1[[#This Row],[QIANTIDADE EXPEDIDA]]*Tabela1[[#This Row],[PESO UNI]]</f>
        <v>0</v>
      </c>
      <c r="Y1591" s="14">
        <f t="shared" si="216"/>
        <v>0</v>
      </c>
      <c r="Z1591" s="21">
        <f>Tabela1[[#This Row],[PESO TOTAL]]-Tabela1[[#This Row],[Peso Expedido]]</f>
        <v>0</v>
      </c>
      <c r="AA1591" s="18"/>
      <c r="AB1591" s="40"/>
      <c r="AC1591" s="40"/>
      <c r="AD1591" s="40"/>
      <c r="AE1591" s="40"/>
      <c r="AF1591" s="40"/>
      <c r="AG1591" s="40"/>
      <c r="AH1591" s="40"/>
      <c r="AI1591" s="40" t="str">
        <f t="shared" si="220"/>
        <v>ok</v>
      </c>
      <c r="AJ1591"/>
      <c r="AK1591" t="str">
        <f>Tabela1[[#This Row],[Coluna1]]&amp;Tabela1[[#This Row],[PEDIDO]]</f>
        <v/>
      </c>
      <c r="AL1591"/>
      <c r="AM1591"/>
      <c r="AN1591"/>
      <c r="AO1591" t="str">
        <f t="shared" si="217"/>
        <v>/</v>
      </c>
      <c r="AP1591" t="str">
        <f>Tabela1[[#This Row],[TAG]]&amp;Tabela1[[#This Row],[PEDIDO]]&amp;Tabela1[[#This Row],[PRODUTO]]</f>
        <v/>
      </c>
      <c r="AQ1591" s="23" t="str">
        <f>Tabela1[[#This Row],[PRODUTO]]&amp;Tabela1[[#This Row],[TAG]]</f>
        <v/>
      </c>
      <c r="AR1591" s="183">
        <f>Tabela1[[#This Row],[PESO TOTAL]]*Tabela1[[#This Row],[MATÉRIA PRIMA]]</f>
        <v>0</v>
      </c>
      <c r="AS1591" s="28">
        <f>Tabela1[[#This Row],[PESO TOTAL]]*Tabela1[[#This Row],[PREPARAÇÃO ]]</f>
        <v>0</v>
      </c>
      <c r="AT1591" s="28">
        <f>Tabela1[[#This Row],[PESO TOTAL]]*Tabela1[[#This Row],[CALDEIRARIA]]</f>
        <v>0</v>
      </c>
      <c r="AU1591" s="28">
        <f>Tabela1[[#This Row],[PESO TOTAL]]*Tabela1[[#This Row],[SOLDA]]</f>
        <v>0</v>
      </c>
      <c r="AV1591" s="28">
        <f>Tabela1[[#This Row],[PESO TOTAL]]*Tabela1[[#This Row],[ACABAMENTO]]</f>
        <v>0</v>
      </c>
      <c r="AW1591" s="28">
        <f>Tabela1[[#This Row],[PESO TOTAL]]*Tabela1[[#This Row],[PRONTO ACABADO]]</f>
        <v>0</v>
      </c>
      <c r="AX1591" s="28">
        <f>Tabela1[[#This Row],[PESO TOTAL]]*Tabela1[[#This Row],[EXPEDIÇÃO ]]</f>
        <v>0</v>
      </c>
      <c r="AY1591" s="28" t="str">
        <f>Tabela1[[#This Row],[PEDIDO]]&amp;Tabela1[[#This Row],[PRODUTO]]</f>
        <v/>
      </c>
      <c r="AZ1591" s="44">
        <f>IF(AF1591="",0,IF(ISTEXT(AF1591),H1591*VALUE(SUBSTITUTE(AF1591,"%",""))/100,H1591*AF1591))-Tabela1[[#This Row],[PRONTO ACABADO2]]</f>
        <v>0</v>
      </c>
      <c r="BA1591" s="44">
        <f>IF(AG1591="",0,IF(ISTEXT(AG1591),H1591*VALUE(SUBSTITUTE(AG1591,"%",""))/100,H1591*AG1591))-Tabela1[[#This Row],[PESO EXPEDIDO2]]</f>
        <v>0</v>
      </c>
      <c r="BB1591" s="44">
        <f t="shared" si="218"/>
        <v>0</v>
      </c>
      <c r="BC1591" s="44">
        <f t="shared" si="219"/>
        <v>0</v>
      </c>
      <c r="BD1591" s="44"/>
    </row>
    <row r="1592" spans="1:56" ht="15.75" hidden="1" customHeight="1" x14ac:dyDescent="0.25">
      <c r="A1592" s="6"/>
      <c r="B1592" s="22"/>
      <c r="C1592" s="7"/>
      <c r="D1592" s="46"/>
      <c r="E1592" s="7"/>
      <c r="F1592" s="7"/>
      <c r="G1592" s="44"/>
      <c r="H1592" s="41">
        <f>Tabela1[[#This Row],[PESO UNI]]*Tabela1[[#This Row],[QTE]]</f>
        <v>0</v>
      </c>
      <c r="I1592" s="7"/>
      <c r="J1592" s="8"/>
      <c r="K1592" s="8"/>
      <c r="L1592" s="9"/>
      <c r="M1592" s="10"/>
      <c r="N1592" s="8"/>
      <c r="O1592" s="12"/>
      <c r="P1592" s="13"/>
      <c r="Q1592" s="14">
        <f>Tabela1[[#This Row],[QTDE/ Fabricação]]-Tabela1[[#This Row],[QTE]]</f>
        <v>0</v>
      </c>
      <c r="R1592" s="19">
        <f t="shared" si="214"/>
        <v>0</v>
      </c>
      <c r="S1592" s="19">
        <f t="shared" si="213"/>
        <v>0</v>
      </c>
      <c r="T1592" s="20">
        <f t="shared" si="215"/>
        <v>0</v>
      </c>
      <c r="U1592" s="17">
        <f>IFERROR(SUMIF('LISTA DE EMBARQUE'!B:B,MICRO!E:E,'LISTA DE EMBARQUE'!G:G),"")</f>
        <v>0</v>
      </c>
      <c r="V1592" s="12" t="str">
        <f>IFERROR(VLOOKUP(Tabela1[[#This Row],[COD.MDE]],'LISTA DE EMBARQUE'!B:L,11,0),"")</f>
        <v/>
      </c>
      <c r="W1592" s="13" t="str">
        <f>IFERROR(COUNTIF(#REF!,Tabela1[[#This Row],[Colunas5]]),"")</f>
        <v/>
      </c>
      <c r="X1592" s="14">
        <f>Tabela1[[#This Row],[QIANTIDADE EXPEDIDA]]*Tabela1[[#This Row],[PESO UNI]]</f>
        <v>0</v>
      </c>
      <c r="Y1592" s="14">
        <f t="shared" si="216"/>
        <v>0</v>
      </c>
      <c r="Z1592" s="21">
        <f>Tabela1[[#This Row],[PESO TOTAL]]-Tabela1[[#This Row],[Peso Expedido]]</f>
        <v>0</v>
      </c>
      <c r="AA1592" s="18"/>
      <c r="AB1592" s="40"/>
      <c r="AC1592" s="40"/>
      <c r="AD1592" s="40"/>
      <c r="AE1592" s="40"/>
      <c r="AF1592" s="40"/>
      <c r="AG1592" s="40"/>
      <c r="AH1592" s="40"/>
      <c r="AI1592" s="40" t="str">
        <f t="shared" si="220"/>
        <v>ok</v>
      </c>
      <c r="AJ1592"/>
      <c r="AK1592" t="str">
        <f>Tabela1[[#This Row],[Coluna1]]&amp;Tabela1[[#This Row],[PEDIDO]]</f>
        <v/>
      </c>
      <c r="AL1592"/>
      <c r="AM1592"/>
      <c r="AN1592"/>
      <c r="AO1592" t="str">
        <f t="shared" si="217"/>
        <v>/</v>
      </c>
      <c r="AP1592" t="str">
        <f>Tabela1[[#This Row],[TAG]]&amp;Tabela1[[#This Row],[PEDIDO]]&amp;Tabela1[[#This Row],[PRODUTO]]</f>
        <v/>
      </c>
      <c r="AQ1592" s="23" t="str">
        <f>Tabela1[[#This Row],[PRODUTO]]&amp;Tabela1[[#This Row],[TAG]]</f>
        <v/>
      </c>
      <c r="AR1592" s="183">
        <f>Tabela1[[#This Row],[PESO TOTAL]]*Tabela1[[#This Row],[MATÉRIA PRIMA]]</f>
        <v>0</v>
      </c>
      <c r="AS1592" s="28">
        <f>Tabela1[[#This Row],[PESO TOTAL]]*Tabela1[[#This Row],[PREPARAÇÃO ]]</f>
        <v>0</v>
      </c>
      <c r="AT1592" s="28">
        <f>Tabela1[[#This Row],[PESO TOTAL]]*Tabela1[[#This Row],[CALDEIRARIA]]</f>
        <v>0</v>
      </c>
      <c r="AU1592" s="28">
        <f>Tabela1[[#This Row],[PESO TOTAL]]*Tabela1[[#This Row],[SOLDA]]</f>
        <v>0</v>
      </c>
      <c r="AV1592" s="28">
        <f>Tabela1[[#This Row],[PESO TOTAL]]*Tabela1[[#This Row],[ACABAMENTO]]</f>
        <v>0</v>
      </c>
      <c r="AW1592" s="28">
        <f>Tabela1[[#This Row],[PESO TOTAL]]*Tabela1[[#This Row],[PRONTO ACABADO]]</f>
        <v>0</v>
      </c>
      <c r="AX1592" s="28">
        <f>Tabela1[[#This Row],[PESO TOTAL]]*Tabela1[[#This Row],[EXPEDIÇÃO ]]</f>
        <v>0</v>
      </c>
      <c r="AY1592" s="28" t="str">
        <f>Tabela1[[#This Row],[PEDIDO]]&amp;Tabela1[[#This Row],[PRODUTO]]</f>
        <v/>
      </c>
      <c r="AZ1592" s="44">
        <f>IF(AF1592="",0,IF(ISTEXT(AF1592),H1592*VALUE(SUBSTITUTE(AF1592,"%",""))/100,H1592*AF1592))-Tabela1[[#This Row],[PRONTO ACABADO2]]</f>
        <v>0</v>
      </c>
      <c r="BA1592" s="44">
        <f>IF(AG1592="",0,IF(ISTEXT(AG1592),H1592*VALUE(SUBSTITUTE(AG1592,"%",""))/100,H1592*AG1592))-Tabela1[[#This Row],[PESO EXPEDIDO2]]</f>
        <v>0</v>
      </c>
      <c r="BB1592" s="44">
        <f t="shared" si="218"/>
        <v>0</v>
      </c>
      <c r="BC1592" s="44">
        <f t="shared" si="219"/>
        <v>0</v>
      </c>
      <c r="BD1592" s="44"/>
    </row>
    <row r="1593" spans="1:56" ht="15.75" hidden="1" customHeight="1" x14ac:dyDescent="0.25">
      <c r="A1593" s="6"/>
      <c r="B1593" s="22"/>
      <c r="C1593" s="7"/>
      <c r="D1593" s="46"/>
      <c r="E1593" s="7"/>
      <c r="F1593" s="7"/>
      <c r="G1593" s="44"/>
      <c r="H1593" s="41">
        <f>Tabela1[[#This Row],[PESO UNI]]*Tabela1[[#This Row],[QTE]]</f>
        <v>0</v>
      </c>
      <c r="I1593" s="7"/>
      <c r="J1593" s="8"/>
      <c r="K1593" s="8"/>
      <c r="L1593" s="9"/>
      <c r="M1593" s="10"/>
      <c r="N1593" s="8"/>
      <c r="O1593" s="12"/>
      <c r="P1593" s="13"/>
      <c r="Q1593" s="14">
        <f>Tabela1[[#This Row],[QTDE/ Fabricação]]-Tabela1[[#This Row],[QTE]]</f>
        <v>0</v>
      </c>
      <c r="R1593" s="19">
        <f t="shared" si="214"/>
        <v>0</v>
      </c>
      <c r="S1593" s="19">
        <f t="shared" si="213"/>
        <v>0</v>
      </c>
      <c r="T1593" s="20">
        <f t="shared" si="215"/>
        <v>0</v>
      </c>
      <c r="U1593" s="17">
        <f>IFERROR(SUMIF('LISTA DE EMBARQUE'!B:B,MICRO!E:E,'LISTA DE EMBARQUE'!G:G),"")</f>
        <v>0</v>
      </c>
      <c r="V1593" s="12" t="str">
        <f>IFERROR(VLOOKUP(Tabela1[[#This Row],[COD.MDE]],'LISTA DE EMBARQUE'!B:L,11,0),"")</f>
        <v/>
      </c>
      <c r="W1593" s="13" t="str">
        <f>IFERROR(COUNTIF(#REF!,Tabela1[[#This Row],[Colunas5]]),"")</f>
        <v/>
      </c>
      <c r="X1593" s="14">
        <f>Tabela1[[#This Row],[QIANTIDADE EXPEDIDA]]*Tabela1[[#This Row],[PESO UNI]]</f>
        <v>0</v>
      </c>
      <c r="Y1593" s="14">
        <f t="shared" si="216"/>
        <v>0</v>
      </c>
      <c r="Z1593" s="21">
        <f>Tabela1[[#This Row],[PESO TOTAL]]-Tabela1[[#This Row],[Peso Expedido]]</f>
        <v>0</v>
      </c>
      <c r="AA1593" s="18"/>
      <c r="AB1593" s="40"/>
      <c r="AC1593" s="40"/>
      <c r="AD1593" s="40"/>
      <c r="AE1593" s="40"/>
      <c r="AF1593" s="40"/>
      <c r="AG1593" s="40"/>
      <c r="AH1593" s="40"/>
      <c r="AI1593" s="40" t="str">
        <f t="shared" si="220"/>
        <v>ok</v>
      </c>
      <c r="AJ1593"/>
      <c r="AK1593" t="str">
        <f>Tabela1[[#This Row],[Coluna1]]&amp;Tabela1[[#This Row],[PEDIDO]]</f>
        <v/>
      </c>
      <c r="AL1593"/>
      <c r="AM1593"/>
      <c r="AN1593"/>
      <c r="AO1593" t="str">
        <f t="shared" si="217"/>
        <v>/</v>
      </c>
      <c r="AP1593" t="str">
        <f>Tabela1[[#This Row],[TAG]]&amp;Tabela1[[#This Row],[PEDIDO]]&amp;Tabela1[[#This Row],[PRODUTO]]</f>
        <v/>
      </c>
      <c r="AQ1593" s="23" t="str">
        <f>Tabela1[[#This Row],[PRODUTO]]&amp;Tabela1[[#This Row],[TAG]]</f>
        <v/>
      </c>
      <c r="AR1593" s="183">
        <f>Tabela1[[#This Row],[PESO TOTAL]]*Tabela1[[#This Row],[MATÉRIA PRIMA]]</f>
        <v>0</v>
      </c>
      <c r="AS1593" s="28">
        <f>Tabela1[[#This Row],[PESO TOTAL]]*Tabela1[[#This Row],[PREPARAÇÃO ]]</f>
        <v>0</v>
      </c>
      <c r="AT1593" s="28">
        <f>Tabela1[[#This Row],[PESO TOTAL]]*Tabela1[[#This Row],[CALDEIRARIA]]</f>
        <v>0</v>
      </c>
      <c r="AU1593" s="28">
        <f>Tabela1[[#This Row],[PESO TOTAL]]*Tabela1[[#This Row],[SOLDA]]</f>
        <v>0</v>
      </c>
      <c r="AV1593" s="28">
        <f>Tabela1[[#This Row],[PESO TOTAL]]*Tabela1[[#This Row],[ACABAMENTO]]</f>
        <v>0</v>
      </c>
      <c r="AW1593" s="28">
        <f>Tabela1[[#This Row],[PESO TOTAL]]*Tabela1[[#This Row],[PRONTO ACABADO]]</f>
        <v>0</v>
      </c>
      <c r="AX1593" s="28">
        <f>Tabela1[[#This Row],[PESO TOTAL]]*Tabela1[[#This Row],[EXPEDIÇÃO ]]</f>
        <v>0</v>
      </c>
      <c r="AY1593" s="28" t="str">
        <f>Tabela1[[#This Row],[PEDIDO]]&amp;Tabela1[[#This Row],[PRODUTO]]</f>
        <v/>
      </c>
      <c r="AZ1593" s="44">
        <f>IF(AF1593="",0,IF(ISTEXT(AF1593),H1593*VALUE(SUBSTITUTE(AF1593,"%",""))/100,H1593*AF1593))-Tabela1[[#This Row],[PRONTO ACABADO2]]</f>
        <v>0</v>
      </c>
      <c r="BA1593" s="44">
        <f>IF(AG1593="",0,IF(ISTEXT(AG1593),H1593*VALUE(SUBSTITUTE(AG1593,"%",""))/100,H1593*AG1593))-Tabela1[[#This Row],[PESO EXPEDIDO2]]</f>
        <v>0</v>
      </c>
      <c r="BB1593" s="44">
        <f t="shared" si="218"/>
        <v>0</v>
      </c>
      <c r="BC1593" s="44">
        <f t="shared" si="219"/>
        <v>0</v>
      </c>
      <c r="BD1593" s="44"/>
    </row>
    <row r="1594" spans="1:56" ht="15.75" hidden="1" customHeight="1" x14ac:dyDescent="0.25">
      <c r="A1594" s="6"/>
      <c r="B1594" s="22"/>
      <c r="C1594" s="7"/>
      <c r="D1594" s="46"/>
      <c r="E1594" s="7"/>
      <c r="F1594" s="7"/>
      <c r="G1594" s="44"/>
      <c r="H1594" s="41">
        <f>Tabela1[[#This Row],[PESO UNI]]*Tabela1[[#This Row],[QTE]]</f>
        <v>0</v>
      </c>
      <c r="I1594" s="7"/>
      <c r="J1594" s="8"/>
      <c r="K1594" s="8"/>
      <c r="L1594" s="9"/>
      <c r="M1594" s="10"/>
      <c r="N1594" s="8"/>
      <c r="O1594" s="12"/>
      <c r="P1594" s="13"/>
      <c r="Q1594" s="14">
        <f>Tabela1[[#This Row],[QTDE/ Fabricação]]-Tabela1[[#This Row],[QTE]]</f>
        <v>0</v>
      </c>
      <c r="R1594" s="19">
        <f t="shared" si="214"/>
        <v>0</v>
      </c>
      <c r="S1594" s="19">
        <f t="shared" ref="S1594:S1657" si="221">IFERROR(H1594*AG1594,"")</f>
        <v>0</v>
      </c>
      <c r="T1594" s="20">
        <f t="shared" si="215"/>
        <v>0</v>
      </c>
      <c r="U1594" s="17">
        <f>IFERROR(SUMIF('LISTA DE EMBARQUE'!B:B,MICRO!E:E,'LISTA DE EMBARQUE'!G:G),"")</f>
        <v>0</v>
      </c>
      <c r="V1594" s="12" t="str">
        <f>IFERROR(VLOOKUP(Tabela1[[#This Row],[COD.MDE]],'LISTA DE EMBARQUE'!B:L,11,0),"")</f>
        <v/>
      </c>
      <c r="W1594" s="13" t="str">
        <f>IFERROR(COUNTIF(#REF!,Tabela1[[#This Row],[Colunas5]]),"")</f>
        <v/>
      </c>
      <c r="X1594" s="14">
        <f>Tabela1[[#This Row],[QIANTIDADE EXPEDIDA]]*Tabela1[[#This Row],[PESO UNI]]</f>
        <v>0</v>
      </c>
      <c r="Y1594" s="14">
        <f t="shared" si="216"/>
        <v>0</v>
      </c>
      <c r="Z1594" s="21">
        <f>Tabela1[[#This Row],[PESO TOTAL]]-Tabela1[[#This Row],[Peso Expedido]]</f>
        <v>0</v>
      </c>
      <c r="AA1594" s="18"/>
      <c r="AB1594" s="40"/>
      <c r="AC1594" s="40"/>
      <c r="AD1594" s="40"/>
      <c r="AE1594" s="40"/>
      <c r="AF1594" s="40"/>
      <c r="AG1594" s="40"/>
      <c r="AH1594" s="40"/>
      <c r="AI1594" s="40" t="str">
        <f t="shared" si="220"/>
        <v>ok</v>
      </c>
      <c r="AJ1594"/>
      <c r="AK1594" t="str">
        <f>Tabela1[[#This Row],[Coluna1]]&amp;Tabela1[[#This Row],[PEDIDO]]</f>
        <v/>
      </c>
      <c r="AL1594"/>
      <c r="AM1594"/>
      <c r="AN1594"/>
      <c r="AO1594" t="str">
        <f t="shared" si="217"/>
        <v>/</v>
      </c>
      <c r="AP1594" t="str">
        <f>Tabela1[[#This Row],[TAG]]&amp;Tabela1[[#This Row],[PEDIDO]]&amp;Tabela1[[#This Row],[PRODUTO]]</f>
        <v/>
      </c>
      <c r="AQ1594" s="23" t="str">
        <f>Tabela1[[#This Row],[PRODUTO]]&amp;Tabela1[[#This Row],[TAG]]</f>
        <v/>
      </c>
      <c r="AR1594" s="183">
        <f>Tabela1[[#This Row],[PESO TOTAL]]*Tabela1[[#This Row],[MATÉRIA PRIMA]]</f>
        <v>0</v>
      </c>
      <c r="AS1594" s="28">
        <f>Tabela1[[#This Row],[PESO TOTAL]]*Tabela1[[#This Row],[PREPARAÇÃO ]]</f>
        <v>0</v>
      </c>
      <c r="AT1594" s="28">
        <f>Tabela1[[#This Row],[PESO TOTAL]]*Tabela1[[#This Row],[CALDEIRARIA]]</f>
        <v>0</v>
      </c>
      <c r="AU1594" s="28">
        <f>Tabela1[[#This Row],[PESO TOTAL]]*Tabela1[[#This Row],[SOLDA]]</f>
        <v>0</v>
      </c>
      <c r="AV1594" s="28">
        <f>Tabela1[[#This Row],[PESO TOTAL]]*Tabela1[[#This Row],[ACABAMENTO]]</f>
        <v>0</v>
      </c>
      <c r="AW1594" s="28">
        <f>Tabela1[[#This Row],[PESO TOTAL]]*Tabela1[[#This Row],[PRONTO ACABADO]]</f>
        <v>0</v>
      </c>
      <c r="AX1594" s="28">
        <f>Tabela1[[#This Row],[PESO TOTAL]]*Tabela1[[#This Row],[EXPEDIÇÃO ]]</f>
        <v>0</v>
      </c>
      <c r="AY1594" s="28" t="str">
        <f>Tabela1[[#This Row],[PEDIDO]]&amp;Tabela1[[#This Row],[PRODUTO]]</f>
        <v/>
      </c>
      <c r="AZ1594" s="44">
        <f>IF(AF1594="",0,IF(ISTEXT(AF1594),H1594*VALUE(SUBSTITUTE(AF1594,"%",""))/100,H1594*AF1594))-Tabela1[[#This Row],[PRONTO ACABADO2]]</f>
        <v>0</v>
      </c>
      <c r="BA1594" s="44">
        <f>IF(AG1594="",0,IF(ISTEXT(AG1594),H1594*VALUE(SUBSTITUTE(AG1594,"%",""))/100,H1594*AG1594))-Tabela1[[#This Row],[PESO EXPEDIDO2]]</f>
        <v>0</v>
      </c>
      <c r="BB1594" s="44">
        <f t="shared" si="218"/>
        <v>0</v>
      </c>
      <c r="BC1594" s="44">
        <f t="shared" si="219"/>
        <v>0</v>
      </c>
      <c r="BD1594" s="44"/>
    </row>
    <row r="1595" spans="1:56" ht="15.75" hidden="1" customHeight="1" x14ac:dyDescent="0.25">
      <c r="A1595" s="6"/>
      <c r="B1595" s="22"/>
      <c r="C1595" s="7"/>
      <c r="D1595" s="46"/>
      <c r="E1595" s="7"/>
      <c r="F1595" s="7"/>
      <c r="G1595" s="44"/>
      <c r="H1595" s="41">
        <f>Tabela1[[#This Row],[PESO UNI]]*Tabela1[[#This Row],[QTE]]</f>
        <v>0</v>
      </c>
      <c r="I1595" s="7"/>
      <c r="J1595" s="8"/>
      <c r="K1595" s="8"/>
      <c r="L1595" s="9"/>
      <c r="M1595" s="10"/>
      <c r="N1595" s="8"/>
      <c r="O1595" s="12"/>
      <c r="P1595" s="13"/>
      <c r="Q1595" s="14">
        <f>Tabela1[[#This Row],[QTDE/ Fabricação]]-Tabela1[[#This Row],[QTE]]</f>
        <v>0</v>
      </c>
      <c r="R1595" s="19">
        <f t="shared" si="214"/>
        <v>0</v>
      </c>
      <c r="S1595" s="19">
        <f t="shared" si="221"/>
        <v>0</v>
      </c>
      <c r="T1595" s="20">
        <f t="shared" si="215"/>
        <v>0</v>
      </c>
      <c r="U1595" s="17">
        <f>IFERROR(SUMIF('LISTA DE EMBARQUE'!B:B,MICRO!E:E,'LISTA DE EMBARQUE'!G:G),"")</f>
        <v>0</v>
      </c>
      <c r="V1595" s="12" t="str">
        <f>IFERROR(VLOOKUP(Tabela1[[#This Row],[COD.MDE]],'LISTA DE EMBARQUE'!B:L,11,0),"")</f>
        <v/>
      </c>
      <c r="W1595" s="13" t="str">
        <f>IFERROR(COUNTIF(#REF!,Tabela1[[#This Row],[Colunas5]]),"")</f>
        <v/>
      </c>
      <c r="X1595" s="14">
        <f>Tabela1[[#This Row],[QIANTIDADE EXPEDIDA]]*Tabela1[[#This Row],[PESO UNI]]</f>
        <v>0</v>
      </c>
      <c r="Y1595" s="14">
        <f t="shared" si="216"/>
        <v>0</v>
      </c>
      <c r="Z1595" s="21">
        <f>Tabela1[[#This Row],[PESO TOTAL]]-Tabela1[[#This Row],[Peso Expedido]]</f>
        <v>0</v>
      </c>
      <c r="AA1595" s="18"/>
      <c r="AB1595" s="40"/>
      <c r="AC1595" s="40"/>
      <c r="AD1595" s="40"/>
      <c r="AE1595" s="40"/>
      <c r="AF1595" s="40"/>
      <c r="AG1595" s="40"/>
      <c r="AH1595" s="40"/>
      <c r="AI1595" s="40" t="str">
        <f t="shared" si="220"/>
        <v>ok</v>
      </c>
      <c r="AJ1595"/>
      <c r="AK1595" t="str">
        <f>Tabela1[[#This Row],[Coluna1]]&amp;Tabela1[[#This Row],[PEDIDO]]</f>
        <v/>
      </c>
      <c r="AL1595"/>
      <c r="AM1595"/>
      <c r="AN1595"/>
      <c r="AO1595" t="str">
        <f t="shared" si="217"/>
        <v>/</v>
      </c>
      <c r="AP1595" t="str">
        <f>Tabela1[[#This Row],[TAG]]&amp;Tabela1[[#This Row],[PEDIDO]]&amp;Tabela1[[#This Row],[PRODUTO]]</f>
        <v/>
      </c>
      <c r="AQ1595" s="23" t="str">
        <f>Tabela1[[#This Row],[PRODUTO]]&amp;Tabela1[[#This Row],[TAG]]</f>
        <v/>
      </c>
      <c r="AR1595" s="183">
        <f>Tabela1[[#This Row],[PESO TOTAL]]*Tabela1[[#This Row],[MATÉRIA PRIMA]]</f>
        <v>0</v>
      </c>
      <c r="AS1595" s="28">
        <f>Tabela1[[#This Row],[PESO TOTAL]]*Tabela1[[#This Row],[PREPARAÇÃO ]]</f>
        <v>0</v>
      </c>
      <c r="AT1595" s="28">
        <f>Tabela1[[#This Row],[PESO TOTAL]]*Tabela1[[#This Row],[CALDEIRARIA]]</f>
        <v>0</v>
      </c>
      <c r="AU1595" s="28">
        <f>Tabela1[[#This Row],[PESO TOTAL]]*Tabela1[[#This Row],[SOLDA]]</f>
        <v>0</v>
      </c>
      <c r="AV1595" s="28">
        <f>Tabela1[[#This Row],[PESO TOTAL]]*Tabela1[[#This Row],[ACABAMENTO]]</f>
        <v>0</v>
      </c>
      <c r="AW1595" s="28">
        <f>Tabela1[[#This Row],[PESO TOTAL]]*Tabela1[[#This Row],[PRONTO ACABADO]]</f>
        <v>0</v>
      </c>
      <c r="AX1595" s="28">
        <f>Tabela1[[#This Row],[PESO TOTAL]]*Tabela1[[#This Row],[EXPEDIÇÃO ]]</f>
        <v>0</v>
      </c>
      <c r="AY1595" s="28" t="str">
        <f>Tabela1[[#This Row],[PEDIDO]]&amp;Tabela1[[#This Row],[PRODUTO]]</f>
        <v/>
      </c>
      <c r="AZ1595" s="44">
        <f>IF(AF1595="",0,IF(ISTEXT(AF1595),H1595*VALUE(SUBSTITUTE(AF1595,"%",""))/100,H1595*AF1595))-Tabela1[[#This Row],[PRONTO ACABADO2]]</f>
        <v>0</v>
      </c>
      <c r="BA1595" s="44">
        <f>IF(AG1595="",0,IF(ISTEXT(AG1595),H1595*VALUE(SUBSTITUTE(AG1595,"%",""))/100,H1595*AG1595))-Tabela1[[#This Row],[PESO EXPEDIDO2]]</f>
        <v>0</v>
      </c>
      <c r="BB1595" s="44">
        <f t="shared" si="218"/>
        <v>0</v>
      </c>
      <c r="BC1595" s="44">
        <f t="shared" si="219"/>
        <v>0</v>
      </c>
      <c r="BD1595" s="44"/>
    </row>
    <row r="1596" spans="1:56" ht="15.75" hidden="1" customHeight="1" x14ac:dyDescent="0.25">
      <c r="A1596" s="6"/>
      <c r="B1596" s="22"/>
      <c r="C1596" s="7"/>
      <c r="D1596" s="46"/>
      <c r="E1596" s="7"/>
      <c r="F1596" s="7"/>
      <c r="G1596" s="44"/>
      <c r="H1596" s="41">
        <f>Tabela1[[#This Row],[PESO UNI]]*Tabela1[[#This Row],[QTE]]</f>
        <v>0</v>
      </c>
      <c r="I1596" s="7"/>
      <c r="J1596" s="8"/>
      <c r="K1596" s="8"/>
      <c r="L1596" s="9"/>
      <c r="M1596" s="10"/>
      <c r="N1596" s="8"/>
      <c r="O1596" s="12"/>
      <c r="P1596" s="13"/>
      <c r="Q1596" s="14">
        <f>Tabela1[[#This Row],[QTDE/ Fabricação]]-Tabela1[[#This Row],[QTE]]</f>
        <v>0</v>
      </c>
      <c r="R1596" s="19">
        <f t="shared" si="214"/>
        <v>0</v>
      </c>
      <c r="S1596" s="19">
        <f t="shared" si="221"/>
        <v>0</v>
      </c>
      <c r="T1596" s="20">
        <f t="shared" si="215"/>
        <v>0</v>
      </c>
      <c r="U1596" s="17">
        <f>IFERROR(SUMIF('LISTA DE EMBARQUE'!B:B,MICRO!E:E,'LISTA DE EMBARQUE'!G:G),"")</f>
        <v>0</v>
      </c>
      <c r="V1596" s="12" t="str">
        <f>IFERROR(VLOOKUP(Tabela1[[#This Row],[COD.MDE]],'LISTA DE EMBARQUE'!B:L,11,0),"")</f>
        <v/>
      </c>
      <c r="W1596" s="13" t="str">
        <f>IFERROR(COUNTIF(#REF!,Tabela1[[#This Row],[Colunas5]]),"")</f>
        <v/>
      </c>
      <c r="X1596" s="14">
        <f>Tabela1[[#This Row],[QIANTIDADE EXPEDIDA]]*Tabela1[[#This Row],[PESO UNI]]</f>
        <v>0</v>
      </c>
      <c r="Y1596" s="14">
        <f t="shared" si="216"/>
        <v>0</v>
      </c>
      <c r="Z1596" s="21">
        <f>Tabela1[[#This Row],[PESO TOTAL]]-Tabela1[[#This Row],[Peso Expedido]]</f>
        <v>0</v>
      </c>
      <c r="AA1596" s="18"/>
      <c r="AB1596" s="40"/>
      <c r="AC1596" s="40"/>
      <c r="AD1596" s="40"/>
      <c r="AE1596" s="40"/>
      <c r="AF1596" s="40"/>
      <c r="AG1596" s="40"/>
      <c r="AH1596" s="40"/>
      <c r="AI1596" s="40" t="str">
        <f t="shared" si="220"/>
        <v>ok</v>
      </c>
      <c r="AJ1596"/>
      <c r="AK1596" t="str">
        <f>Tabela1[[#This Row],[Coluna1]]&amp;Tabela1[[#This Row],[PEDIDO]]</f>
        <v/>
      </c>
      <c r="AL1596"/>
      <c r="AM1596"/>
      <c r="AN1596"/>
      <c r="AO1596" t="str">
        <f t="shared" si="217"/>
        <v>/</v>
      </c>
      <c r="AP1596" t="str">
        <f>Tabela1[[#This Row],[TAG]]&amp;Tabela1[[#This Row],[PEDIDO]]&amp;Tabela1[[#This Row],[PRODUTO]]</f>
        <v/>
      </c>
      <c r="AQ1596" s="23" t="str">
        <f>Tabela1[[#This Row],[PRODUTO]]&amp;Tabela1[[#This Row],[TAG]]</f>
        <v/>
      </c>
      <c r="AR1596" s="183">
        <f>Tabela1[[#This Row],[PESO TOTAL]]*Tabela1[[#This Row],[MATÉRIA PRIMA]]</f>
        <v>0</v>
      </c>
      <c r="AS1596" s="28">
        <f>Tabela1[[#This Row],[PESO TOTAL]]*Tabela1[[#This Row],[PREPARAÇÃO ]]</f>
        <v>0</v>
      </c>
      <c r="AT1596" s="28">
        <f>Tabela1[[#This Row],[PESO TOTAL]]*Tabela1[[#This Row],[CALDEIRARIA]]</f>
        <v>0</v>
      </c>
      <c r="AU1596" s="28">
        <f>Tabela1[[#This Row],[PESO TOTAL]]*Tabela1[[#This Row],[SOLDA]]</f>
        <v>0</v>
      </c>
      <c r="AV1596" s="28">
        <f>Tabela1[[#This Row],[PESO TOTAL]]*Tabela1[[#This Row],[ACABAMENTO]]</f>
        <v>0</v>
      </c>
      <c r="AW1596" s="28">
        <f>Tabela1[[#This Row],[PESO TOTAL]]*Tabela1[[#This Row],[PRONTO ACABADO]]</f>
        <v>0</v>
      </c>
      <c r="AX1596" s="28">
        <f>Tabela1[[#This Row],[PESO TOTAL]]*Tabela1[[#This Row],[EXPEDIÇÃO ]]</f>
        <v>0</v>
      </c>
      <c r="AY1596" s="28" t="str">
        <f>Tabela1[[#This Row],[PEDIDO]]&amp;Tabela1[[#This Row],[PRODUTO]]</f>
        <v/>
      </c>
      <c r="AZ1596" s="44">
        <f>IF(AF1596="",0,IF(ISTEXT(AF1596),H1596*VALUE(SUBSTITUTE(AF1596,"%",""))/100,H1596*AF1596))-Tabela1[[#This Row],[PRONTO ACABADO2]]</f>
        <v>0</v>
      </c>
      <c r="BA1596" s="44">
        <f>IF(AG1596="",0,IF(ISTEXT(AG1596),H1596*VALUE(SUBSTITUTE(AG1596,"%",""))/100,H1596*AG1596))-Tabela1[[#This Row],[PESO EXPEDIDO2]]</f>
        <v>0</v>
      </c>
      <c r="BB1596" s="44">
        <f t="shared" si="218"/>
        <v>0</v>
      </c>
      <c r="BC1596" s="44">
        <f t="shared" si="219"/>
        <v>0</v>
      </c>
      <c r="BD1596" s="44"/>
    </row>
    <row r="1597" spans="1:56" ht="15.75" hidden="1" customHeight="1" x14ac:dyDescent="0.25">
      <c r="A1597" s="6"/>
      <c r="B1597" s="22"/>
      <c r="C1597" s="7"/>
      <c r="D1597" s="46"/>
      <c r="E1597" s="7"/>
      <c r="F1597" s="7"/>
      <c r="G1597" s="44"/>
      <c r="H1597" s="41">
        <f>Tabela1[[#This Row],[PESO UNI]]*Tabela1[[#This Row],[QTE]]</f>
        <v>0</v>
      </c>
      <c r="I1597" s="7"/>
      <c r="J1597" s="8"/>
      <c r="K1597" s="8"/>
      <c r="L1597" s="9"/>
      <c r="M1597" s="10"/>
      <c r="N1597" s="8"/>
      <c r="O1597" s="12"/>
      <c r="P1597" s="13"/>
      <c r="Q1597" s="14">
        <f>Tabela1[[#This Row],[QTDE/ Fabricação]]-Tabela1[[#This Row],[QTE]]</f>
        <v>0</v>
      </c>
      <c r="R1597" s="19">
        <f t="shared" ref="R1597:R1660" si="222">IFERROR(H1597*((AA1597*0.25)+(AC1597*0.25)+(AD1597*0.225)+(AE1597*0.225)+(AF1597*0.05)),"")</f>
        <v>0</v>
      </c>
      <c r="S1597" s="19">
        <f t="shared" si="221"/>
        <v>0</v>
      </c>
      <c r="T1597" s="20">
        <f t="shared" ref="T1597:T1660" si="223">IFERROR(S1597-H1597,"")</f>
        <v>0</v>
      </c>
      <c r="U1597" s="17">
        <f>IFERROR(SUMIF('LISTA DE EMBARQUE'!B:B,MICRO!E:E,'LISTA DE EMBARQUE'!G:G),"")</f>
        <v>0</v>
      </c>
      <c r="V1597" s="12" t="str">
        <f>IFERROR(VLOOKUP(Tabela1[[#This Row],[COD.MDE]],'LISTA DE EMBARQUE'!B:L,11,0),"")</f>
        <v/>
      </c>
      <c r="W1597" s="13" t="str">
        <f>IFERROR(COUNTIF(#REF!,Tabela1[[#This Row],[Colunas5]]),"")</f>
        <v/>
      </c>
      <c r="X1597" s="14">
        <f>Tabela1[[#This Row],[QIANTIDADE EXPEDIDA]]*Tabela1[[#This Row],[PESO UNI]]</f>
        <v>0</v>
      </c>
      <c r="Y1597" s="14">
        <f t="shared" ref="Y1597:Y1660" si="224">U1597-C1597</f>
        <v>0</v>
      </c>
      <c r="Z1597" s="21">
        <f>Tabela1[[#This Row],[PESO TOTAL]]-Tabela1[[#This Row],[Peso Expedido]]</f>
        <v>0</v>
      </c>
      <c r="AA1597" s="18"/>
      <c r="AB1597" s="40"/>
      <c r="AC1597" s="40"/>
      <c r="AD1597" s="40"/>
      <c r="AE1597" s="40"/>
      <c r="AF1597" s="40"/>
      <c r="AG1597" s="40"/>
      <c r="AH1597" s="40"/>
      <c r="AI1597" s="40" t="str">
        <f t="shared" si="220"/>
        <v>ok</v>
      </c>
      <c r="AJ1597"/>
      <c r="AK1597" t="str">
        <f>Tabela1[[#This Row],[Coluna1]]&amp;Tabela1[[#This Row],[PEDIDO]]</f>
        <v/>
      </c>
      <c r="AL1597"/>
      <c r="AM1597"/>
      <c r="AN1597"/>
      <c r="AO1597" t="str">
        <f t="shared" ref="AO1597:AO1660" si="225">A1597&amp;"/"&amp;J1597</f>
        <v>/</v>
      </c>
      <c r="AP1597" t="str">
        <f>Tabela1[[#This Row],[TAG]]&amp;Tabela1[[#This Row],[PEDIDO]]&amp;Tabela1[[#This Row],[PRODUTO]]</f>
        <v/>
      </c>
      <c r="AQ1597" s="23" t="str">
        <f>Tabela1[[#This Row],[PRODUTO]]&amp;Tabela1[[#This Row],[TAG]]</f>
        <v/>
      </c>
      <c r="AR1597" s="183">
        <f>Tabela1[[#This Row],[PESO TOTAL]]*Tabela1[[#This Row],[MATÉRIA PRIMA]]</f>
        <v>0</v>
      </c>
      <c r="AS1597" s="28">
        <f>Tabela1[[#This Row],[PESO TOTAL]]*Tabela1[[#This Row],[PREPARAÇÃO ]]</f>
        <v>0</v>
      </c>
      <c r="AT1597" s="28">
        <f>Tabela1[[#This Row],[PESO TOTAL]]*Tabela1[[#This Row],[CALDEIRARIA]]</f>
        <v>0</v>
      </c>
      <c r="AU1597" s="28">
        <f>Tabela1[[#This Row],[PESO TOTAL]]*Tabela1[[#This Row],[SOLDA]]</f>
        <v>0</v>
      </c>
      <c r="AV1597" s="28">
        <f>Tabela1[[#This Row],[PESO TOTAL]]*Tabela1[[#This Row],[ACABAMENTO]]</f>
        <v>0</v>
      </c>
      <c r="AW1597" s="28">
        <f>Tabela1[[#This Row],[PESO TOTAL]]*Tabela1[[#This Row],[PRONTO ACABADO]]</f>
        <v>0</v>
      </c>
      <c r="AX1597" s="28">
        <f>Tabela1[[#This Row],[PESO TOTAL]]*Tabela1[[#This Row],[EXPEDIÇÃO ]]</f>
        <v>0</v>
      </c>
      <c r="AY1597" s="28" t="str">
        <f>Tabela1[[#This Row],[PEDIDO]]&amp;Tabela1[[#This Row],[PRODUTO]]</f>
        <v/>
      </c>
      <c r="AZ1597" s="44">
        <f>IF(AF1597="",0,IF(ISTEXT(AF1597),H1597*VALUE(SUBSTITUTE(AF1597,"%",""))/100,H1597*AF1597))-Tabela1[[#This Row],[PRONTO ACABADO2]]</f>
        <v>0</v>
      </c>
      <c r="BA1597" s="44">
        <f>IF(AG1597="",0,IF(ISTEXT(AG1597),H1597*VALUE(SUBSTITUTE(AG1597,"%",""))/100,H1597*AG1597))-Tabela1[[#This Row],[PESO EXPEDIDO2]]</f>
        <v>0</v>
      </c>
      <c r="BB1597" s="44">
        <f t="shared" ref="BB1597:BB1660" si="226">IF(AH1597="",0,IF(ISTEXT(AH1597),H1597*VALUE(SUBSTITUTE(AH1597,"%",""))/100,H1597*AH1597))</f>
        <v>0</v>
      </c>
      <c r="BC1597" s="44">
        <f t="shared" ref="BC1597:BC1660" si="227">IF(AG1597="",0,IF(ISTEXT(AG1597),H1597*VALUE(SUBSTITUTE(AG1597,"%",""))/100,H1597*AG1597))</f>
        <v>0</v>
      </c>
      <c r="BD1597" s="44"/>
    </row>
    <row r="1598" spans="1:56" ht="15.75" hidden="1" customHeight="1" x14ac:dyDescent="0.25">
      <c r="A1598" s="6"/>
      <c r="B1598" s="22"/>
      <c r="C1598" s="7"/>
      <c r="D1598" s="46"/>
      <c r="E1598" s="7"/>
      <c r="F1598" s="7"/>
      <c r="G1598" s="44"/>
      <c r="H1598" s="41">
        <f>Tabela1[[#This Row],[PESO UNI]]*Tabela1[[#This Row],[QTE]]</f>
        <v>0</v>
      </c>
      <c r="I1598" s="7"/>
      <c r="J1598" s="8"/>
      <c r="K1598" s="8"/>
      <c r="L1598" s="9"/>
      <c r="M1598" s="10"/>
      <c r="N1598" s="8"/>
      <c r="O1598" s="12"/>
      <c r="P1598" s="13"/>
      <c r="Q1598" s="14">
        <f>Tabela1[[#This Row],[QTDE/ Fabricação]]-Tabela1[[#This Row],[QTE]]</f>
        <v>0</v>
      </c>
      <c r="R1598" s="19">
        <f t="shared" si="222"/>
        <v>0</v>
      </c>
      <c r="S1598" s="19">
        <f t="shared" si="221"/>
        <v>0</v>
      </c>
      <c r="T1598" s="20">
        <f t="shared" si="223"/>
        <v>0</v>
      </c>
      <c r="U1598" s="17">
        <f>IFERROR(SUMIF('LISTA DE EMBARQUE'!B:B,MICRO!E:E,'LISTA DE EMBARQUE'!G:G),"")</f>
        <v>0</v>
      </c>
      <c r="V1598" s="12" t="str">
        <f>IFERROR(VLOOKUP(Tabela1[[#This Row],[COD.MDE]],'LISTA DE EMBARQUE'!B:L,11,0),"")</f>
        <v/>
      </c>
      <c r="W1598" s="13" t="str">
        <f>IFERROR(COUNTIF(#REF!,Tabela1[[#This Row],[Colunas5]]),"")</f>
        <v/>
      </c>
      <c r="X1598" s="14">
        <f>Tabela1[[#This Row],[QIANTIDADE EXPEDIDA]]*Tabela1[[#This Row],[PESO UNI]]</f>
        <v>0</v>
      </c>
      <c r="Y1598" s="14">
        <f t="shared" si="224"/>
        <v>0</v>
      </c>
      <c r="Z1598" s="21">
        <f>Tabela1[[#This Row],[PESO TOTAL]]-Tabela1[[#This Row],[Peso Expedido]]</f>
        <v>0</v>
      </c>
      <c r="AA1598" s="18"/>
      <c r="AB1598" s="40"/>
      <c r="AC1598" s="40"/>
      <c r="AD1598" s="40"/>
      <c r="AE1598" s="40"/>
      <c r="AF1598" s="40"/>
      <c r="AG1598" s="40"/>
      <c r="AH1598" s="40"/>
      <c r="AI1598" s="40" t="str">
        <f t="shared" si="220"/>
        <v>ok</v>
      </c>
      <c r="AJ1598"/>
      <c r="AK1598" t="str">
        <f>Tabela1[[#This Row],[Coluna1]]&amp;Tabela1[[#This Row],[PEDIDO]]</f>
        <v/>
      </c>
      <c r="AL1598"/>
      <c r="AM1598"/>
      <c r="AN1598"/>
      <c r="AO1598" t="str">
        <f t="shared" si="225"/>
        <v>/</v>
      </c>
      <c r="AP1598" t="str">
        <f>Tabela1[[#This Row],[TAG]]&amp;Tabela1[[#This Row],[PEDIDO]]&amp;Tabela1[[#This Row],[PRODUTO]]</f>
        <v/>
      </c>
      <c r="AQ1598" s="23" t="str">
        <f>Tabela1[[#This Row],[PRODUTO]]&amp;Tabela1[[#This Row],[TAG]]</f>
        <v/>
      </c>
      <c r="AR1598" s="183">
        <f>Tabela1[[#This Row],[PESO TOTAL]]*Tabela1[[#This Row],[MATÉRIA PRIMA]]</f>
        <v>0</v>
      </c>
      <c r="AS1598" s="28">
        <f>Tabela1[[#This Row],[PESO TOTAL]]*Tabela1[[#This Row],[PREPARAÇÃO ]]</f>
        <v>0</v>
      </c>
      <c r="AT1598" s="28">
        <f>Tabela1[[#This Row],[PESO TOTAL]]*Tabela1[[#This Row],[CALDEIRARIA]]</f>
        <v>0</v>
      </c>
      <c r="AU1598" s="28">
        <f>Tabela1[[#This Row],[PESO TOTAL]]*Tabela1[[#This Row],[SOLDA]]</f>
        <v>0</v>
      </c>
      <c r="AV1598" s="28">
        <f>Tabela1[[#This Row],[PESO TOTAL]]*Tabela1[[#This Row],[ACABAMENTO]]</f>
        <v>0</v>
      </c>
      <c r="AW1598" s="28">
        <f>Tabela1[[#This Row],[PESO TOTAL]]*Tabela1[[#This Row],[PRONTO ACABADO]]</f>
        <v>0</v>
      </c>
      <c r="AX1598" s="28">
        <f>Tabela1[[#This Row],[PESO TOTAL]]*Tabela1[[#This Row],[EXPEDIÇÃO ]]</f>
        <v>0</v>
      </c>
      <c r="AY1598" s="28" t="str">
        <f>Tabela1[[#This Row],[PEDIDO]]&amp;Tabela1[[#This Row],[PRODUTO]]</f>
        <v/>
      </c>
      <c r="AZ1598" s="44">
        <f>IF(AF1598="",0,IF(ISTEXT(AF1598),H1598*VALUE(SUBSTITUTE(AF1598,"%",""))/100,H1598*AF1598))-Tabela1[[#This Row],[PRONTO ACABADO2]]</f>
        <v>0</v>
      </c>
      <c r="BA1598" s="44">
        <f>IF(AG1598="",0,IF(ISTEXT(AG1598),H1598*VALUE(SUBSTITUTE(AG1598,"%",""))/100,H1598*AG1598))-Tabela1[[#This Row],[PESO EXPEDIDO2]]</f>
        <v>0</v>
      </c>
      <c r="BB1598" s="44">
        <f t="shared" si="226"/>
        <v>0</v>
      </c>
      <c r="BC1598" s="44">
        <f t="shared" si="227"/>
        <v>0</v>
      </c>
      <c r="BD1598" s="44"/>
    </row>
    <row r="1599" spans="1:56" ht="15.75" hidden="1" customHeight="1" x14ac:dyDescent="0.25">
      <c r="A1599" s="6"/>
      <c r="B1599" s="22"/>
      <c r="C1599" s="7"/>
      <c r="D1599" s="46"/>
      <c r="E1599" s="7"/>
      <c r="F1599" s="7"/>
      <c r="G1599" s="44"/>
      <c r="H1599" s="41">
        <f>Tabela1[[#This Row],[PESO UNI]]*Tabela1[[#This Row],[QTE]]</f>
        <v>0</v>
      </c>
      <c r="I1599" s="7"/>
      <c r="J1599" s="8"/>
      <c r="K1599" s="8"/>
      <c r="L1599" s="9"/>
      <c r="M1599" s="10"/>
      <c r="N1599" s="8"/>
      <c r="O1599" s="12"/>
      <c r="P1599" s="13"/>
      <c r="Q1599" s="14">
        <f>Tabela1[[#This Row],[QTDE/ Fabricação]]-Tabela1[[#This Row],[QTE]]</f>
        <v>0</v>
      </c>
      <c r="R1599" s="19">
        <f t="shared" si="222"/>
        <v>0</v>
      </c>
      <c r="S1599" s="19">
        <f t="shared" si="221"/>
        <v>0</v>
      </c>
      <c r="T1599" s="20">
        <f t="shared" si="223"/>
        <v>0</v>
      </c>
      <c r="U1599" s="17">
        <f>IFERROR(SUMIF('LISTA DE EMBARQUE'!B:B,MICRO!E:E,'LISTA DE EMBARQUE'!G:G),"")</f>
        <v>0</v>
      </c>
      <c r="V1599" s="12" t="str">
        <f>IFERROR(VLOOKUP(Tabela1[[#This Row],[COD.MDE]],'LISTA DE EMBARQUE'!B:L,11,0),"")</f>
        <v/>
      </c>
      <c r="W1599" s="13" t="str">
        <f>IFERROR(COUNTIF(#REF!,Tabela1[[#This Row],[Colunas5]]),"")</f>
        <v/>
      </c>
      <c r="X1599" s="14">
        <f>Tabela1[[#This Row],[QIANTIDADE EXPEDIDA]]*Tabela1[[#This Row],[PESO UNI]]</f>
        <v>0</v>
      </c>
      <c r="Y1599" s="14">
        <f t="shared" si="224"/>
        <v>0</v>
      </c>
      <c r="Z1599" s="21">
        <f>Tabela1[[#This Row],[PESO TOTAL]]-Tabela1[[#This Row],[Peso Expedido]]</f>
        <v>0</v>
      </c>
      <c r="AA1599" s="18"/>
      <c r="AB1599" s="40"/>
      <c r="AC1599" s="40"/>
      <c r="AD1599" s="40"/>
      <c r="AE1599" s="40"/>
      <c r="AF1599" s="40"/>
      <c r="AG1599" s="40"/>
      <c r="AH1599" s="40"/>
      <c r="AI1599" s="40" t="str">
        <f t="shared" si="220"/>
        <v>ok</v>
      </c>
      <c r="AJ1599"/>
      <c r="AK1599" t="str">
        <f>Tabela1[[#This Row],[Coluna1]]&amp;Tabela1[[#This Row],[PEDIDO]]</f>
        <v/>
      </c>
      <c r="AL1599"/>
      <c r="AM1599"/>
      <c r="AN1599"/>
      <c r="AO1599" t="str">
        <f t="shared" si="225"/>
        <v>/</v>
      </c>
      <c r="AP1599" t="str">
        <f>Tabela1[[#This Row],[TAG]]&amp;Tabela1[[#This Row],[PEDIDO]]&amp;Tabela1[[#This Row],[PRODUTO]]</f>
        <v/>
      </c>
      <c r="AQ1599" s="23" t="str">
        <f>Tabela1[[#This Row],[PRODUTO]]&amp;Tabela1[[#This Row],[TAG]]</f>
        <v/>
      </c>
      <c r="AR1599" s="183">
        <f>Tabela1[[#This Row],[PESO TOTAL]]*Tabela1[[#This Row],[MATÉRIA PRIMA]]</f>
        <v>0</v>
      </c>
      <c r="AS1599" s="28">
        <f>Tabela1[[#This Row],[PESO TOTAL]]*Tabela1[[#This Row],[PREPARAÇÃO ]]</f>
        <v>0</v>
      </c>
      <c r="AT1599" s="28">
        <f>Tabela1[[#This Row],[PESO TOTAL]]*Tabela1[[#This Row],[CALDEIRARIA]]</f>
        <v>0</v>
      </c>
      <c r="AU1599" s="28">
        <f>Tabela1[[#This Row],[PESO TOTAL]]*Tabela1[[#This Row],[SOLDA]]</f>
        <v>0</v>
      </c>
      <c r="AV1599" s="28">
        <f>Tabela1[[#This Row],[PESO TOTAL]]*Tabela1[[#This Row],[ACABAMENTO]]</f>
        <v>0</v>
      </c>
      <c r="AW1599" s="28">
        <f>Tabela1[[#This Row],[PESO TOTAL]]*Tabela1[[#This Row],[PRONTO ACABADO]]</f>
        <v>0</v>
      </c>
      <c r="AX1599" s="28">
        <f>Tabela1[[#This Row],[PESO TOTAL]]*Tabela1[[#This Row],[EXPEDIÇÃO ]]</f>
        <v>0</v>
      </c>
      <c r="AY1599" s="28" t="str">
        <f>Tabela1[[#This Row],[PEDIDO]]&amp;Tabela1[[#This Row],[PRODUTO]]</f>
        <v/>
      </c>
      <c r="AZ1599" s="44">
        <f>IF(AF1599="",0,IF(ISTEXT(AF1599),H1599*VALUE(SUBSTITUTE(AF1599,"%",""))/100,H1599*AF1599))-Tabela1[[#This Row],[PRONTO ACABADO2]]</f>
        <v>0</v>
      </c>
      <c r="BA1599" s="44">
        <f>IF(AG1599="",0,IF(ISTEXT(AG1599),H1599*VALUE(SUBSTITUTE(AG1599,"%",""))/100,H1599*AG1599))-Tabela1[[#This Row],[PESO EXPEDIDO2]]</f>
        <v>0</v>
      </c>
      <c r="BB1599" s="44">
        <f t="shared" si="226"/>
        <v>0</v>
      </c>
      <c r="BC1599" s="44">
        <f t="shared" si="227"/>
        <v>0</v>
      </c>
      <c r="BD1599" s="44"/>
    </row>
    <row r="1600" spans="1:56" ht="15.75" hidden="1" customHeight="1" x14ac:dyDescent="0.25">
      <c r="A1600" s="6"/>
      <c r="B1600" s="22"/>
      <c r="C1600" s="7"/>
      <c r="D1600" s="46"/>
      <c r="E1600" s="7"/>
      <c r="F1600" s="7"/>
      <c r="G1600" s="44"/>
      <c r="H1600" s="41">
        <f>Tabela1[[#This Row],[PESO UNI]]*Tabela1[[#This Row],[QTE]]</f>
        <v>0</v>
      </c>
      <c r="I1600" s="7"/>
      <c r="J1600" s="8"/>
      <c r="K1600" s="8"/>
      <c r="L1600" s="9"/>
      <c r="M1600" s="10"/>
      <c r="N1600" s="8"/>
      <c r="O1600" s="12"/>
      <c r="P1600" s="13"/>
      <c r="Q1600" s="14">
        <f>Tabela1[[#This Row],[QTDE/ Fabricação]]-Tabela1[[#This Row],[QTE]]</f>
        <v>0</v>
      </c>
      <c r="R1600" s="19">
        <f t="shared" si="222"/>
        <v>0</v>
      </c>
      <c r="S1600" s="19">
        <f t="shared" si="221"/>
        <v>0</v>
      </c>
      <c r="T1600" s="20">
        <f t="shared" si="223"/>
        <v>0</v>
      </c>
      <c r="U1600" s="17">
        <f>IFERROR(SUMIF('LISTA DE EMBARQUE'!B:B,MICRO!E:E,'LISTA DE EMBARQUE'!G:G),"")</f>
        <v>0</v>
      </c>
      <c r="V1600" s="12" t="str">
        <f>IFERROR(VLOOKUP(Tabela1[[#This Row],[COD.MDE]],'LISTA DE EMBARQUE'!B:L,11,0),"")</f>
        <v/>
      </c>
      <c r="W1600" s="13" t="str">
        <f>IFERROR(COUNTIF(#REF!,Tabela1[[#This Row],[Colunas5]]),"")</f>
        <v/>
      </c>
      <c r="X1600" s="14">
        <f>Tabela1[[#This Row],[QIANTIDADE EXPEDIDA]]*Tabela1[[#This Row],[PESO UNI]]</f>
        <v>0</v>
      </c>
      <c r="Y1600" s="14">
        <f t="shared" si="224"/>
        <v>0</v>
      </c>
      <c r="Z1600" s="21">
        <f>Tabela1[[#This Row],[PESO TOTAL]]-Tabela1[[#This Row],[Peso Expedido]]</f>
        <v>0</v>
      </c>
      <c r="AA1600" s="18"/>
      <c r="AB1600" s="40"/>
      <c r="AC1600" s="40"/>
      <c r="AD1600" s="40"/>
      <c r="AE1600" s="40"/>
      <c r="AF1600" s="40"/>
      <c r="AG1600" s="40"/>
      <c r="AH1600" s="40"/>
      <c r="AI1600" s="40" t="str">
        <f t="shared" si="220"/>
        <v>ok</v>
      </c>
      <c r="AJ1600"/>
      <c r="AK1600" t="str">
        <f>Tabela1[[#This Row],[Coluna1]]&amp;Tabela1[[#This Row],[PEDIDO]]</f>
        <v/>
      </c>
      <c r="AL1600"/>
      <c r="AM1600"/>
      <c r="AN1600"/>
      <c r="AO1600" t="str">
        <f t="shared" si="225"/>
        <v>/</v>
      </c>
      <c r="AP1600" t="str">
        <f>Tabela1[[#This Row],[TAG]]&amp;Tabela1[[#This Row],[PEDIDO]]&amp;Tabela1[[#This Row],[PRODUTO]]</f>
        <v/>
      </c>
      <c r="AQ1600" s="23" t="str">
        <f>Tabela1[[#This Row],[PRODUTO]]&amp;Tabela1[[#This Row],[TAG]]</f>
        <v/>
      </c>
      <c r="AR1600" s="183">
        <f>Tabela1[[#This Row],[PESO TOTAL]]*Tabela1[[#This Row],[MATÉRIA PRIMA]]</f>
        <v>0</v>
      </c>
      <c r="AS1600" s="28">
        <f>Tabela1[[#This Row],[PESO TOTAL]]*Tabela1[[#This Row],[PREPARAÇÃO ]]</f>
        <v>0</v>
      </c>
      <c r="AT1600" s="28">
        <f>Tabela1[[#This Row],[PESO TOTAL]]*Tabela1[[#This Row],[CALDEIRARIA]]</f>
        <v>0</v>
      </c>
      <c r="AU1600" s="28">
        <f>Tabela1[[#This Row],[PESO TOTAL]]*Tabela1[[#This Row],[SOLDA]]</f>
        <v>0</v>
      </c>
      <c r="AV1600" s="28">
        <f>Tabela1[[#This Row],[PESO TOTAL]]*Tabela1[[#This Row],[ACABAMENTO]]</f>
        <v>0</v>
      </c>
      <c r="AW1600" s="28">
        <f>Tabela1[[#This Row],[PESO TOTAL]]*Tabela1[[#This Row],[PRONTO ACABADO]]</f>
        <v>0</v>
      </c>
      <c r="AX1600" s="28">
        <f>Tabela1[[#This Row],[PESO TOTAL]]*Tabela1[[#This Row],[EXPEDIÇÃO ]]</f>
        <v>0</v>
      </c>
      <c r="AY1600" s="28" t="str">
        <f>Tabela1[[#This Row],[PEDIDO]]&amp;Tabela1[[#This Row],[PRODUTO]]</f>
        <v/>
      </c>
      <c r="AZ1600" s="44">
        <f>IF(AF1600="",0,IF(ISTEXT(AF1600),H1600*VALUE(SUBSTITUTE(AF1600,"%",""))/100,H1600*AF1600))-Tabela1[[#This Row],[PRONTO ACABADO2]]</f>
        <v>0</v>
      </c>
      <c r="BA1600" s="44">
        <f>IF(AG1600="",0,IF(ISTEXT(AG1600),H1600*VALUE(SUBSTITUTE(AG1600,"%",""))/100,H1600*AG1600))-Tabela1[[#This Row],[PESO EXPEDIDO2]]</f>
        <v>0</v>
      </c>
      <c r="BB1600" s="44">
        <f t="shared" si="226"/>
        <v>0</v>
      </c>
      <c r="BC1600" s="44">
        <f t="shared" si="227"/>
        <v>0</v>
      </c>
      <c r="BD1600" s="44"/>
    </row>
    <row r="1601" spans="1:56" ht="15.75" hidden="1" customHeight="1" x14ac:dyDescent="0.25">
      <c r="A1601" s="6"/>
      <c r="B1601" s="22"/>
      <c r="C1601" s="7"/>
      <c r="D1601" s="46"/>
      <c r="E1601" s="7"/>
      <c r="F1601" s="7"/>
      <c r="G1601" s="44"/>
      <c r="H1601" s="41">
        <f>Tabela1[[#This Row],[PESO UNI]]*Tabela1[[#This Row],[QTE]]</f>
        <v>0</v>
      </c>
      <c r="I1601" s="7"/>
      <c r="J1601" s="8"/>
      <c r="K1601" s="8"/>
      <c r="L1601" s="9"/>
      <c r="M1601" s="10"/>
      <c r="N1601" s="8"/>
      <c r="O1601" s="12"/>
      <c r="P1601" s="13"/>
      <c r="Q1601" s="14">
        <f>Tabela1[[#This Row],[QTDE/ Fabricação]]-Tabela1[[#This Row],[QTE]]</f>
        <v>0</v>
      </c>
      <c r="R1601" s="19">
        <f t="shared" si="222"/>
        <v>0</v>
      </c>
      <c r="S1601" s="19">
        <f t="shared" si="221"/>
        <v>0</v>
      </c>
      <c r="T1601" s="20">
        <f t="shared" si="223"/>
        <v>0</v>
      </c>
      <c r="U1601" s="17">
        <f>IFERROR(SUMIF('LISTA DE EMBARQUE'!B:B,MICRO!E:E,'LISTA DE EMBARQUE'!G:G),"")</f>
        <v>0</v>
      </c>
      <c r="V1601" s="12" t="str">
        <f>IFERROR(VLOOKUP(Tabela1[[#This Row],[COD.MDE]],'LISTA DE EMBARQUE'!B:L,11,0),"")</f>
        <v/>
      </c>
      <c r="W1601" s="13" t="str">
        <f>IFERROR(COUNTIF(#REF!,Tabela1[[#This Row],[Colunas5]]),"")</f>
        <v/>
      </c>
      <c r="X1601" s="14">
        <f>Tabela1[[#This Row],[QIANTIDADE EXPEDIDA]]*Tabela1[[#This Row],[PESO UNI]]</f>
        <v>0</v>
      </c>
      <c r="Y1601" s="14">
        <f t="shared" si="224"/>
        <v>0</v>
      </c>
      <c r="Z1601" s="21">
        <f>Tabela1[[#This Row],[PESO TOTAL]]-Tabela1[[#This Row],[Peso Expedido]]</f>
        <v>0</v>
      </c>
      <c r="AA1601" s="18"/>
      <c r="AB1601" s="40"/>
      <c r="AC1601" s="40"/>
      <c r="AD1601" s="40"/>
      <c r="AE1601" s="40"/>
      <c r="AF1601" s="40"/>
      <c r="AG1601" s="40"/>
      <c r="AH1601" s="40"/>
      <c r="AI1601" s="40" t="str">
        <f t="shared" si="220"/>
        <v>ok</v>
      </c>
      <c r="AJ1601"/>
      <c r="AK1601" t="str">
        <f>Tabela1[[#This Row],[Coluna1]]&amp;Tabela1[[#This Row],[PEDIDO]]</f>
        <v/>
      </c>
      <c r="AL1601"/>
      <c r="AM1601"/>
      <c r="AN1601"/>
      <c r="AO1601" t="str">
        <f t="shared" si="225"/>
        <v>/</v>
      </c>
      <c r="AP1601" t="str">
        <f>Tabela1[[#This Row],[TAG]]&amp;Tabela1[[#This Row],[PEDIDO]]&amp;Tabela1[[#This Row],[PRODUTO]]</f>
        <v/>
      </c>
      <c r="AQ1601" s="23" t="str">
        <f>Tabela1[[#This Row],[PRODUTO]]&amp;Tabela1[[#This Row],[TAG]]</f>
        <v/>
      </c>
      <c r="AR1601" s="183">
        <f>Tabela1[[#This Row],[PESO TOTAL]]*Tabela1[[#This Row],[MATÉRIA PRIMA]]</f>
        <v>0</v>
      </c>
      <c r="AS1601" s="28">
        <f>Tabela1[[#This Row],[PESO TOTAL]]*Tabela1[[#This Row],[PREPARAÇÃO ]]</f>
        <v>0</v>
      </c>
      <c r="AT1601" s="28">
        <f>Tabela1[[#This Row],[PESO TOTAL]]*Tabela1[[#This Row],[CALDEIRARIA]]</f>
        <v>0</v>
      </c>
      <c r="AU1601" s="28">
        <f>Tabela1[[#This Row],[PESO TOTAL]]*Tabela1[[#This Row],[SOLDA]]</f>
        <v>0</v>
      </c>
      <c r="AV1601" s="28">
        <f>Tabela1[[#This Row],[PESO TOTAL]]*Tabela1[[#This Row],[ACABAMENTO]]</f>
        <v>0</v>
      </c>
      <c r="AW1601" s="28">
        <f>Tabela1[[#This Row],[PESO TOTAL]]*Tabela1[[#This Row],[PRONTO ACABADO]]</f>
        <v>0</v>
      </c>
      <c r="AX1601" s="28">
        <f>Tabela1[[#This Row],[PESO TOTAL]]*Tabela1[[#This Row],[EXPEDIÇÃO ]]</f>
        <v>0</v>
      </c>
      <c r="AY1601" s="28" t="str">
        <f>Tabela1[[#This Row],[PEDIDO]]&amp;Tabela1[[#This Row],[PRODUTO]]</f>
        <v/>
      </c>
      <c r="AZ1601" s="44">
        <f>IF(AF1601="",0,IF(ISTEXT(AF1601),H1601*VALUE(SUBSTITUTE(AF1601,"%",""))/100,H1601*AF1601))-Tabela1[[#This Row],[PRONTO ACABADO2]]</f>
        <v>0</v>
      </c>
      <c r="BA1601" s="44">
        <f>IF(AG1601="",0,IF(ISTEXT(AG1601),H1601*VALUE(SUBSTITUTE(AG1601,"%",""))/100,H1601*AG1601))-Tabela1[[#This Row],[PESO EXPEDIDO2]]</f>
        <v>0</v>
      </c>
      <c r="BB1601" s="44">
        <f t="shared" si="226"/>
        <v>0</v>
      </c>
      <c r="BC1601" s="44">
        <f t="shared" si="227"/>
        <v>0</v>
      </c>
      <c r="BD1601" s="44"/>
    </row>
    <row r="1602" spans="1:56" ht="15.75" hidden="1" customHeight="1" x14ac:dyDescent="0.25">
      <c r="A1602" s="6"/>
      <c r="B1602" s="22"/>
      <c r="C1602" s="7"/>
      <c r="D1602" s="46"/>
      <c r="E1602" s="7"/>
      <c r="F1602" s="7"/>
      <c r="G1602" s="44"/>
      <c r="H1602" s="41">
        <f>Tabela1[[#This Row],[PESO UNI]]*Tabela1[[#This Row],[QTE]]</f>
        <v>0</v>
      </c>
      <c r="I1602" s="7"/>
      <c r="J1602" s="8"/>
      <c r="K1602" s="8"/>
      <c r="L1602" s="9"/>
      <c r="M1602" s="10"/>
      <c r="N1602" s="8"/>
      <c r="O1602" s="12"/>
      <c r="P1602" s="13"/>
      <c r="Q1602" s="14">
        <f>Tabela1[[#This Row],[QTDE/ Fabricação]]-Tabela1[[#This Row],[QTE]]</f>
        <v>0</v>
      </c>
      <c r="R1602" s="19">
        <f t="shared" si="222"/>
        <v>0</v>
      </c>
      <c r="S1602" s="19">
        <f t="shared" si="221"/>
        <v>0</v>
      </c>
      <c r="T1602" s="20">
        <f t="shared" si="223"/>
        <v>0</v>
      </c>
      <c r="U1602" s="17">
        <f>IFERROR(SUMIF('LISTA DE EMBARQUE'!B:B,MICRO!E:E,'LISTA DE EMBARQUE'!G:G),"")</f>
        <v>0</v>
      </c>
      <c r="V1602" s="12" t="str">
        <f>IFERROR(VLOOKUP(Tabela1[[#This Row],[COD.MDE]],'LISTA DE EMBARQUE'!B:L,11,0),"")</f>
        <v/>
      </c>
      <c r="W1602" s="13" t="str">
        <f>IFERROR(COUNTIF(#REF!,Tabela1[[#This Row],[Colunas5]]),"")</f>
        <v/>
      </c>
      <c r="X1602" s="14">
        <f>Tabela1[[#This Row],[QIANTIDADE EXPEDIDA]]*Tabela1[[#This Row],[PESO UNI]]</f>
        <v>0</v>
      </c>
      <c r="Y1602" s="14">
        <f t="shared" si="224"/>
        <v>0</v>
      </c>
      <c r="Z1602" s="21">
        <f>Tabela1[[#This Row],[PESO TOTAL]]-Tabela1[[#This Row],[Peso Expedido]]</f>
        <v>0</v>
      </c>
      <c r="AA1602" s="18"/>
      <c r="AB1602" s="40"/>
      <c r="AC1602" s="40"/>
      <c r="AD1602" s="40"/>
      <c r="AE1602" s="40"/>
      <c r="AF1602" s="40"/>
      <c r="AG1602" s="40"/>
      <c r="AH1602" s="40"/>
      <c r="AI1602" s="40" t="str">
        <f t="shared" si="220"/>
        <v>ok</v>
      </c>
      <c r="AJ1602"/>
      <c r="AK1602" t="str">
        <f>Tabela1[[#This Row],[Coluna1]]&amp;Tabela1[[#This Row],[PEDIDO]]</f>
        <v/>
      </c>
      <c r="AL1602"/>
      <c r="AM1602"/>
      <c r="AN1602"/>
      <c r="AO1602" t="str">
        <f t="shared" si="225"/>
        <v>/</v>
      </c>
      <c r="AP1602" t="str">
        <f>Tabela1[[#This Row],[TAG]]&amp;Tabela1[[#This Row],[PEDIDO]]&amp;Tabela1[[#This Row],[PRODUTO]]</f>
        <v/>
      </c>
      <c r="AQ1602" s="23" t="str">
        <f>Tabela1[[#This Row],[PRODUTO]]&amp;Tabela1[[#This Row],[TAG]]</f>
        <v/>
      </c>
      <c r="AR1602" s="183">
        <f>Tabela1[[#This Row],[PESO TOTAL]]*Tabela1[[#This Row],[MATÉRIA PRIMA]]</f>
        <v>0</v>
      </c>
      <c r="AS1602" s="28">
        <f>Tabela1[[#This Row],[PESO TOTAL]]*Tabela1[[#This Row],[PREPARAÇÃO ]]</f>
        <v>0</v>
      </c>
      <c r="AT1602" s="28">
        <f>Tabela1[[#This Row],[PESO TOTAL]]*Tabela1[[#This Row],[CALDEIRARIA]]</f>
        <v>0</v>
      </c>
      <c r="AU1602" s="28">
        <f>Tabela1[[#This Row],[PESO TOTAL]]*Tabela1[[#This Row],[SOLDA]]</f>
        <v>0</v>
      </c>
      <c r="AV1602" s="28">
        <f>Tabela1[[#This Row],[PESO TOTAL]]*Tabela1[[#This Row],[ACABAMENTO]]</f>
        <v>0</v>
      </c>
      <c r="AW1602" s="28">
        <f>Tabela1[[#This Row],[PESO TOTAL]]*Tabela1[[#This Row],[PRONTO ACABADO]]</f>
        <v>0</v>
      </c>
      <c r="AX1602" s="28">
        <f>Tabela1[[#This Row],[PESO TOTAL]]*Tabela1[[#This Row],[EXPEDIÇÃO ]]</f>
        <v>0</v>
      </c>
      <c r="AY1602" s="28" t="str">
        <f>Tabela1[[#This Row],[PEDIDO]]&amp;Tabela1[[#This Row],[PRODUTO]]</f>
        <v/>
      </c>
      <c r="AZ1602" s="44">
        <f>IF(AF1602="",0,IF(ISTEXT(AF1602),H1602*VALUE(SUBSTITUTE(AF1602,"%",""))/100,H1602*AF1602))-Tabela1[[#This Row],[PRONTO ACABADO2]]</f>
        <v>0</v>
      </c>
      <c r="BA1602" s="44">
        <f>IF(AG1602="",0,IF(ISTEXT(AG1602),H1602*VALUE(SUBSTITUTE(AG1602,"%",""))/100,H1602*AG1602))-Tabela1[[#This Row],[PESO EXPEDIDO2]]</f>
        <v>0</v>
      </c>
      <c r="BB1602" s="44">
        <f t="shared" si="226"/>
        <v>0</v>
      </c>
      <c r="BC1602" s="44">
        <f t="shared" si="227"/>
        <v>0</v>
      </c>
      <c r="BD1602" s="44"/>
    </row>
    <row r="1603" spans="1:56" ht="15.75" hidden="1" customHeight="1" x14ac:dyDescent="0.25">
      <c r="A1603" s="6"/>
      <c r="B1603" s="22"/>
      <c r="C1603" s="7"/>
      <c r="D1603" s="46"/>
      <c r="E1603" s="7"/>
      <c r="F1603" s="7"/>
      <c r="G1603" s="44"/>
      <c r="H1603" s="41">
        <f>Tabela1[[#This Row],[PESO UNI]]*Tabela1[[#This Row],[QTE]]</f>
        <v>0</v>
      </c>
      <c r="I1603" s="7"/>
      <c r="J1603" s="8"/>
      <c r="K1603" s="8"/>
      <c r="L1603" s="9"/>
      <c r="M1603" s="10"/>
      <c r="N1603" s="8"/>
      <c r="O1603" s="12"/>
      <c r="P1603" s="13"/>
      <c r="Q1603" s="14">
        <f>Tabela1[[#This Row],[QTDE/ Fabricação]]-Tabela1[[#This Row],[QTE]]</f>
        <v>0</v>
      </c>
      <c r="R1603" s="19">
        <f t="shared" si="222"/>
        <v>0</v>
      </c>
      <c r="S1603" s="19">
        <f t="shared" si="221"/>
        <v>0</v>
      </c>
      <c r="T1603" s="20">
        <f t="shared" si="223"/>
        <v>0</v>
      </c>
      <c r="U1603" s="17">
        <f>IFERROR(SUMIF('LISTA DE EMBARQUE'!B:B,MICRO!E:E,'LISTA DE EMBARQUE'!G:G),"")</f>
        <v>0</v>
      </c>
      <c r="V1603" s="12" t="str">
        <f>IFERROR(VLOOKUP(Tabela1[[#This Row],[COD.MDE]],'LISTA DE EMBARQUE'!B:L,11,0),"")</f>
        <v/>
      </c>
      <c r="W1603" s="13" t="str">
        <f>IFERROR(COUNTIF(#REF!,Tabela1[[#This Row],[Colunas5]]),"")</f>
        <v/>
      </c>
      <c r="X1603" s="14">
        <f>Tabela1[[#This Row],[QIANTIDADE EXPEDIDA]]*Tabela1[[#This Row],[PESO UNI]]</f>
        <v>0</v>
      </c>
      <c r="Y1603" s="14">
        <f t="shared" si="224"/>
        <v>0</v>
      </c>
      <c r="Z1603" s="21">
        <f>Tabela1[[#This Row],[PESO TOTAL]]-Tabela1[[#This Row],[Peso Expedido]]</f>
        <v>0</v>
      </c>
      <c r="AA1603" s="18"/>
      <c r="AB1603" s="40"/>
      <c r="AC1603" s="40"/>
      <c r="AD1603" s="40"/>
      <c r="AE1603" s="40"/>
      <c r="AF1603" s="40"/>
      <c r="AG1603" s="40"/>
      <c r="AH1603" s="40"/>
      <c r="AI1603" s="40" t="str">
        <f t="shared" si="220"/>
        <v>ok</v>
      </c>
      <c r="AJ1603"/>
      <c r="AK1603" t="str">
        <f>Tabela1[[#This Row],[Coluna1]]&amp;Tabela1[[#This Row],[PEDIDO]]</f>
        <v/>
      </c>
      <c r="AL1603"/>
      <c r="AM1603"/>
      <c r="AN1603"/>
      <c r="AO1603" t="str">
        <f t="shared" si="225"/>
        <v>/</v>
      </c>
      <c r="AP1603" t="str">
        <f>Tabela1[[#This Row],[TAG]]&amp;Tabela1[[#This Row],[PEDIDO]]&amp;Tabela1[[#This Row],[PRODUTO]]</f>
        <v/>
      </c>
      <c r="AQ1603" s="23" t="str">
        <f>Tabela1[[#This Row],[PRODUTO]]&amp;Tabela1[[#This Row],[TAG]]</f>
        <v/>
      </c>
      <c r="AR1603" s="183">
        <f>Tabela1[[#This Row],[PESO TOTAL]]*Tabela1[[#This Row],[MATÉRIA PRIMA]]</f>
        <v>0</v>
      </c>
      <c r="AS1603" s="28">
        <f>Tabela1[[#This Row],[PESO TOTAL]]*Tabela1[[#This Row],[PREPARAÇÃO ]]</f>
        <v>0</v>
      </c>
      <c r="AT1603" s="28">
        <f>Tabela1[[#This Row],[PESO TOTAL]]*Tabela1[[#This Row],[CALDEIRARIA]]</f>
        <v>0</v>
      </c>
      <c r="AU1603" s="28">
        <f>Tabela1[[#This Row],[PESO TOTAL]]*Tabela1[[#This Row],[SOLDA]]</f>
        <v>0</v>
      </c>
      <c r="AV1603" s="28">
        <f>Tabela1[[#This Row],[PESO TOTAL]]*Tabela1[[#This Row],[ACABAMENTO]]</f>
        <v>0</v>
      </c>
      <c r="AW1603" s="28">
        <f>Tabela1[[#This Row],[PESO TOTAL]]*Tabela1[[#This Row],[PRONTO ACABADO]]</f>
        <v>0</v>
      </c>
      <c r="AX1603" s="28">
        <f>Tabela1[[#This Row],[PESO TOTAL]]*Tabela1[[#This Row],[EXPEDIÇÃO ]]</f>
        <v>0</v>
      </c>
      <c r="AY1603" s="28" t="str">
        <f>Tabela1[[#This Row],[PEDIDO]]&amp;Tabela1[[#This Row],[PRODUTO]]</f>
        <v/>
      </c>
      <c r="AZ1603" s="44">
        <f>IF(AF1603="",0,IF(ISTEXT(AF1603),H1603*VALUE(SUBSTITUTE(AF1603,"%",""))/100,H1603*AF1603))-Tabela1[[#This Row],[PRONTO ACABADO2]]</f>
        <v>0</v>
      </c>
      <c r="BA1603" s="44">
        <f>IF(AG1603="",0,IF(ISTEXT(AG1603),H1603*VALUE(SUBSTITUTE(AG1603,"%",""))/100,H1603*AG1603))-Tabela1[[#This Row],[PESO EXPEDIDO2]]</f>
        <v>0</v>
      </c>
      <c r="BB1603" s="44">
        <f t="shared" si="226"/>
        <v>0</v>
      </c>
      <c r="BC1603" s="44">
        <f t="shared" si="227"/>
        <v>0</v>
      </c>
      <c r="BD1603" s="44"/>
    </row>
    <row r="1604" spans="1:56" ht="15.75" hidden="1" customHeight="1" x14ac:dyDescent="0.25">
      <c r="A1604" s="6"/>
      <c r="B1604" s="22"/>
      <c r="C1604" s="7"/>
      <c r="D1604" s="46"/>
      <c r="E1604" s="7"/>
      <c r="F1604" s="7"/>
      <c r="G1604" s="44"/>
      <c r="H1604" s="41">
        <f>Tabela1[[#This Row],[PESO UNI]]*Tabela1[[#This Row],[QTE]]</f>
        <v>0</v>
      </c>
      <c r="I1604" s="7"/>
      <c r="J1604" s="8"/>
      <c r="K1604" s="8"/>
      <c r="L1604" s="9"/>
      <c r="M1604" s="10"/>
      <c r="N1604" s="8"/>
      <c r="O1604" s="12"/>
      <c r="P1604" s="13"/>
      <c r="Q1604" s="14">
        <f>Tabela1[[#This Row],[QTDE/ Fabricação]]-Tabela1[[#This Row],[QTE]]</f>
        <v>0</v>
      </c>
      <c r="R1604" s="19">
        <f t="shared" si="222"/>
        <v>0</v>
      </c>
      <c r="S1604" s="19">
        <f t="shared" si="221"/>
        <v>0</v>
      </c>
      <c r="T1604" s="20">
        <f t="shared" si="223"/>
        <v>0</v>
      </c>
      <c r="U1604" s="17">
        <f>IFERROR(SUMIF('LISTA DE EMBARQUE'!B:B,MICRO!E:E,'LISTA DE EMBARQUE'!G:G),"")</f>
        <v>0</v>
      </c>
      <c r="V1604" s="12" t="str">
        <f>IFERROR(VLOOKUP(Tabela1[[#This Row],[COD.MDE]],'LISTA DE EMBARQUE'!B:L,11,0),"")</f>
        <v/>
      </c>
      <c r="W1604" s="13" t="str">
        <f>IFERROR(COUNTIF(#REF!,Tabela1[[#This Row],[Colunas5]]),"")</f>
        <v/>
      </c>
      <c r="X1604" s="14">
        <f>Tabela1[[#This Row],[QIANTIDADE EXPEDIDA]]*Tabela1[[#This Row],[PESO UNI]]</f>
        <v>0</v>
      </c>
      <c r="Y1604" s="14">
        <f t="shared" si="224"/>
        <v>0</v>
      </c>
      <c r="Z1604" s="21">
        <f>Tabela1[[#This Row],[PESO TOTAL]]-Tabela1[[#This Row],[Peso Expedido]]</f>
        <v>0</v>
      </c>
      <c r="AA1604" s="18"/>
      <c r="AB1604" s="40"/>
      <c r="AC1604" s="40"/>
      <c r="AD1604" s="40"/>
      <c r="AE1604" s="40"/>
      <c r="AF1604" s="40"/>
      <c r="AG1604" s="40"/>
      <c r="AH1604" s="40"/>
      <c r="AI1604" s="40" t="str">
        <f t="shared" si="220"/>
        <v>ok</v>
      </c>
      <c r="AJ1604"/>
      <c r="AK1604" t="str">
        <f>Tabela1[[#This Row],[Coluna1]]&amp;Tabela1[[#This Row],[PEDIDO]]</f>
        <v/>
      </c>
      <c r="AL1604"/>
      <c r="AM1604"/>
      <c r="AN1604"/>
      <c r="AO1604" t="str">
        <f t="shared" si="225"/>
        <v>/</v>
      </c>
      <c r="AP1604" t="str">
        <f>Tabela1[[#This Row],[TAG]]&amp;Tabela1[[#This Row],[PEDIDO]]&amp;Tabela1[[#This Row],[PRODUTO]]</f>
        <v/>
      </c>
      <c r="AQ1604" s="23" t="str">
        <f>Tabela1[[#This Row],[PRODUTO]]&amp;Tabela1[[#This Row],[TAG]]</f>
        <v/>
      </c>
      <c r="AR1604" s="183">
        <f>Tabela1[[#This Row],[PESO TOTAL]]*Tabela1[[#This Row],[MATÉRIA PRIMA]]</f>
        <v>0</v>
      </c>
      <c r="AS1604" s="28">
        <f>Tabela1[[#This Row],[PESO TOTAL]]*Tabela1[[#This Row],[PREPARAÇÃO ]]</f>
        <v>0</v>
      </c>
      <c r="AT1604" s="28">
        <f>Tabela1[[#This Row],[PESO TOTAL]]*Tabela1[[#This Row],[CALDEIRARIA]]</f>
        <v>0</v>
      </c>
      <c r="AU1604" s="28">
        <f>Tabela1[[#This Row],[PESO TOTAL]]*Tabela1[[#This Row],[SOLDA]]</f>
        <v>0</v>
      </c>
      <c r="AV1604" s="28">
        <f>Tabela1[[#This Row],[PESO TOTAL]]*Tabela1[[#This Row],[ACABAMENTO]]</f>
        <v>0</v>
      </c>
      <c r="AW1604" s="28">
        <f>Tabela1[[#This Row],[PESO TOTAL]]*Tabela1[[#This Row],[PRONTO ACABADO]]</f>
        <v>0</v>
      </c>
      <c r="AX1604" s="28">
        <f>Tabela1[[#This Row],[PESO TOTAL]]*Tabela1[[#This Row],[EXPEDIÇÃO ]]</f>
        <v>0</v>
      </c>
      <c r="AY1604" s="28" t="str">
        <f>Tabela1[[#This Row],[PEDIDO]]&amp;Tabela1[[#This Row],[PRODUTO]]</f>
        <v/>
      </c>
      <c r="AZ1604" s="44">
        <f>IF(AF1604="",0,IF(ISTEXT(AF1604),H1604*VALUE(SUBSTITUTE(AF1604,"%",""))/100,H1604*AF1604))-Tabela1[[#This Row],[PRONTO ACABADO2]]</f>
        <v>0</v>
      </c>
      <c r="BA1604" s="44">
        <f>IF(AG1604="",0,IF(ISTEXT(AG1604),H1604*VALUE(SUBSTITUTE(AG1604,"%",""))/100,H1604*AG1604))-Tabela1[[#This Row],[PESO EXPEDIDO2]]</f>
        <v>0</v>
      </c>
      <c r="BB1604" s="44">
        <f t="shared" si="226"/>
        <v>0</v>
      </c>
      <c r="BC1604" s="44">
        <f t="shared" si="227"/>
        <v>0</v>
      </c>
      <c r="BD1604" s="44"/>
    </row>
    <row r="1605" spans="1:56" ht="15.75" hidden="1" customHeight="1" x14ac:dyDescent="0.25">
      <c r="A1605" s="6"/>
      <c r="B1605" s="22"/>
      <c r="C1605" s="7"/>
      <c r="D1605" s="46"/>
      <c r="E1605" s="7"/>
      <c r="F1605" s="7"/>
      <c r="G1605" s="44"/>
      <c r="H1605" s="41">
        <f>Tabela1[[#This Row],[PESO UNI]]*Tabela1[[#This Row],[QTE]]</f>
        <v>0</v>
      </c>
      <c r="I1605" s="7"/>
      <c r="J1605" s="8"/>
      <c r="K1605" s="8"/>
      <c r="L1605" s="9"/>
      <c r="M1605" s="10"/>
      <c r="N1605" s="8"/>
      <c r="O1605" s="12"/>
      <c r="P1605" s="13"/>
      <c r="Q1605" s="14">
        <f>Tabela1[[#This Row],[QTDE/ Fabricação]]-Tabela1[[#This Row],[QTE]]</f>
        <v>0</v>
      </c>
      <c r="R1605" s="19">
        <f t="shared" si="222"/>
        <v>0</v>
      </c>
      <c r="S1605" s="19">
        <f t="shared" si="221"/>
        <v>0</v>
      </c>
      <c r="T1605" s="20">
        <f t="shared" si="223"/>
        <v>0</v>
      </c>
      <c r="U1605" s="17">
        <f>IFERROR(SUMIF('LISTA DE EMBARQUE'!B:B,MICRO!E:E,'LISTA DE EMBARQUE'!G:G),"")</f>
        <v>0</v>
      </c>
      <c r="V1605" s="12" t="str">
        <f>IFERROR(VLOOKUP(Tabela1[[#This Row],[COD.MDE]],'LISTA DE EMBARQUE'!B:L,11,0),"")</f>
        <v/>
      </c>
      <c r="W1605" s="13" t="str">
        <f>IFERROR(COUNTIF(#REF!,Tabela1[[#This Row],[Colunas5]]),"")</f>
        <v/>
      </c>
      <c r="X1605" s="14">
        <f>Tabela1[[#This Row],[QIANTIDADE EXPEDIDA]]*Tabela1[[#This Row],[PESO UNI]]</f>
        <v>0</v>
      </c>
      <c r="Y1605" s="14">
        <f t="shared" si="224"/>
        <v>0</v>
      </c>
      <c r="Z1605" s="21">
        <f>Tabela1[[#This Row],[PESO TOTAL]]-Tabela1[[#This Row],[Peso Expedido]]</f>
        <v>0</v>
      </c>
      <c r="AA1605" s="18"/>
      <c r="AB1605" s="40"/>
      <c r="AC1605" s="40"/>
      <c r="AD1605" s="40"/>
      <c r="AE1605" s="40"/>
      <c r="AF1605" s="40"/>
      <c r="AG1605" s="40"/>
      <c r="AH1605" s="40"/>
      <c r="AI1605" s="40" t="str">
        <f t="shared" si="220"/>
        <v>ok</v>
      </c>
      <c r="AJ1605"/>
      <c r="AK1605" t="str">
        <f>Tabela1[[#This Row],[Coluna1]]&amp;Tabela1[[#This Row],[PEDIDO]]</f>
        <v/>
      </c>
      <c r="AL1605"/>
      <c r="AM1605"/>
      <c r="AN1605"/>
      <c r="AO1605" t="str">
        <f t="shared" si="225"/>
        <v>/</v>
      </c>
      <c r="AP1605" t="str">
        <f>Tabela1[[#This Row],[TAG]]&amp;Tabela1[[#This Row],[PEDIDO]]&amp;Tabela1[[#This Row],[PRODUTO]]</f>
        <v/>
      </c>
      <c r="AQ1605" s="23" t="str">
        <f>Tabela1[[#This Row],[PRODUTO]]&amp;Tabela1[[#This Row],[TAG]]</f>
        <v/>
      </c>
      <c r="AR1605" s="183">
        <f>Tabela1[[#This Row],[PESO TOTAL]]*Tabela1[[#This Row],[MATÉRIA PRIMA]]</f>
        <v>0</v>
      </c>
      <c r="AS1605" s="28">
        <f>Tabela1[[#This Row],[PESO TOTAL]]*Tabela1[[#This Row],[PREPARAÇÃO ]]</f>
        <v>0</v>
      </c>
      <c r="AT1605" s="28">
        <f>Tabela1[[#This Row],[PESO TOTAL]]*Tabela1[[#This Row],[CALDEIRARIA]]</f>
        <v>0</v>
      </c>
      <c r="AU1605" s="28">
        <f>Tabela1[[#This Row],[PESO TOTAL]]*Tabela1[[#This Row],[SOLDA]]</f>
        <v>0</v>
      </c>
      <c r="AV1605" s="28">
        <f>Tabela1[[#This Row],[PESO TOTAL]]*Tabela1[[#This Row],[ACABAMENTO]]</f>
        <v>0</v>
      </c>
      <c r="AW1605" s="28">
        <f>Tabela1[[#This Row],[PESO TOTAL]]*Tabela1[[#This Row],[PRONTO ACABADO]]</f>
        <v>0</v>
      </c>
      <c r="AX1605" s="28">
        <f>Tabela1[[#This Row],[PESO TOTAL]]*Tabela1[[#This Row],[EXPEDIÇÃO ]]</f>
        <v>0</v>
      </c>
      <c r="AY1605" s="28" t="str">
        <f>Tabela1[[#This Row],[PEDIDO]]&amp;Tabela1[[#This Row],[PRODUTO]]</f>
        <v/>
      </c>
      <c r="AZ1605" s="44">
        <f>IF(AF1605="",0,IF(ISTEXT(AF1605),H1605*VALUE(SUBSTITUTE(AF1605,"%",""))/100,H1605*AF1605))-Tabela1[[#This Row],[PRONTO ACABADO2]]</f>
        <v>0</v>
      </c>
      <c r="BA1605" s="44">
        <f>IF(AG1605="",0,IF(ISTEXT(AG1605),H1605*VALUE(SUBSTITUTE(AG1605,"%",""))/100,H1605*AG1605))-Tabela1[[#This Row],[PESO EXPEDIDO2]]</f>
        <v>0</v>
      </c>
      <c r="BB1605" s="44">
        <f t="shared" si="226"/>
        <v>0</v>
      </c>
      <c r="BC1605" s="44">
        <f t="shared" si="227"/>
        <v>0</v>
      </c>
      <c r="BD1605" s="44"/>
    </row>
    <row r="1606" spans="1:56" ht="15.75" hidden="1" customHeight="1" x14ac:dyDescent="0.25">
      <c r="A1606" s="6"/>
      <c r="B1606" s="22"/>
      <c r="C1606" s="7"/>
      <c r="D1606" s="46"/>
      <c r="E1606" s="7"/>
      <c r="F1606" s="7"/>
      <c r="G1606" s="44"/>
      <c r="H1606" s="41">
        <f>Tabela1[[#This Row],[PESO UNI]]*Tabela1[[#This Row],[QTE]]</f>
        <v>0</v>
      </c>
      <c r="I1606" s="7"/>
      <c r="J1606" s="8"/>
      <c r="K1606" s="8"/>
      <c r="L1606" s="9"/>
      <c r="M1606" s="10"/>
      <c r="N1606" s="8"/>
      <c r="O1606" s="12"/>
      <c r="P1606" s="13"/>
      <c r="Q1606" s="14">
        <f>Tabela1[[#This Row],[QTDE/ Fabricação]]-Tabela1[[#This Row],[QTE]]</f>
        <v>0</v>
      </c>
      <c r="R1606" s="19">
        <f t="shared" si="222"/>
        <v>0</v>
      </c>
      <c r="S1606" s="19">
        <f t="shared" si="221"/>
        <v>0</v>
      </c>
      <c r="T1606" s="20">
        <f t="shared" si="223"/>
        <v>0</v>
      </c>
      <c r="U1606" s="17">
        <f>IFERROR(SUMIF('LISTA DE EMBARQUE'!B:B,MICRO!E:E,'LISTA DE EMBARQUE'!G:G),"")</f>
        <v>0</v>
      </c>
      <c r="V1606" s="12" t="str">
        <f>IFERROR(VLOOKUP(Tabela1[[#This Row],[COD.MDE]],'LISTA DE EMBARQUE'!B:L,11,0),"")</f>
        <v/>
      </c>
      <c r="W1606" s="13" t="str">
        <f>IFERROR(COUNTIF(#REF!,Tabela1[[#This Row],[Colunas5]]),"")</f>
        <v/>
      </c>
      <c r="X1606" s="14">
        <f>Tabela1[[#This Row],[QIANTIDADE EXPEDIDA]]*Tabela1[[#This Row],[PESO UNI]]</f>
        <v>0</v>
      </c>
      <c r="Y1606" s="14">
        <f t="shared" si="224"/>
        <v>0</v>
      </c>
      <c r="Z1606" s="21">
        <f>Tabela1[[#This Row],[PESO TOTAL]]-Tabela1[[#This Row],[Peso Expedido]]</f>
        <v>0</v>
      </c>
      <c r="AA1606" s="18"/>
      <c r="AB1606" s="40"/>
      <c r="AC1606" s="40"/>
      <c r="AD1606" s="40"/>
      <c r="AE1606" s="40"/>
      <c r="AF1606" s="40"/>
      <c r="AG1606" s="40"/>
      <c r="AH1606" s="40"/>
      <c r="AI1606" s="40" t="str">
        <f t="shared" si="220"/>
        <v>ok</v>
      </c>
      <c r="AJ1606"/>
      <c r="AK1606" t="str">
        <f>Tabela1[[#This Row],[Coluna1]]&amp;Tabela1[[#This Row],[PEDIDO]]</f>
        <v/>
      </c>
      <c r="AL1606"/>
      <c r="AM1606"/>
      <c r="AN1606"/>
      <c r="AO1606" t="str">
        <f t="shared" si="225"/>
        <v>/</v>
      </c>
      <c r="AP1606" t="str">
        <f>Tabela1[[#This Row],[TAG]]&amp;Tabela1[[#This Row],[PEDIDO]]&amp;Tabela1[[#This Row],[PRODUTO]]</f>
        <v/>
      </c>
      <c r="AQ1606" s="23" t="str">
        <f>Tabela1[[#This Row],[PRODUTO]]&amp;Tabela1[[#This Row],[TAG]]</f>
        <v/>
      </c>
      <c r="AR1606" s="183">
        <f>Tabela1[[#This Row],[PESO TOTAL]]*Tabela1[[#This Row],[MATÉRIA PRIMA]]</f>
        <v>0</v>
      </c>
      <c r="AS1606" s="28">
        <f>Tabela1[[#This Row],[PESO TOTAL]]*Tabela1[[#This Row],[PREPARAÇÃO ]]</f>
        <v>0</v>
      </c>
      <c r="AT1606" s="28">
        <f>Tabela1[[#This Row],[PESO TOTAL]]*Tabela1[[#This Row],[CALDEIRARIA]]</f>
        <v>0</v>
      </c>
      <c r="AU1606" s="28">
        <f>Tabela1[[#This Row],[PESO TOTAL]]*Tabela1[[#This Row],[SOLDA]]</f>
        <v>0</v>
      </c>
      <c r="AV1606" s="28">
        <f>Tabela1[[#This Row],[PESO TOTAL]]*Tabela1[[#This Row],[ACABAMENTO]]</f>
        <v>0</v>
      </c>
      <c r="AW1606" s="28">
        <f>Tabela1[[#This Row],[PESO TOTAL]]*Tabela1[[#This Row],[PRONTO ACABADO]]</f>
        <v>0</v>
      </c>
      <c r="AX1606" s="28">
        <f>Tabela1[[#This Row],[PESO TOTAL]]*Tabela1[[#This Row],[EXPEDIÇÃO ]]</f>
        <v>0</v>
      </c>
      <c r="AY1606" s="28" t="str">
        <f>Tabela1[[#This Row],[PEDIDO]]&amp;Tabela1[[#This Row],[PRODUTO]]</f>
        <v/>
      </c>
      <c r="AZ1606" s="44">
        <f>IF(AF1606="",0,IF(ISTEXT(AF1606),H1606*VALUE(SUBSTITUTE(AF1606,"%",""))/100,H1606*AF1606))-Tabela1[[#This Row],[PRONTO ACABADO2]]</f>
        <v>0</v>
      </c>
      <c r="BA1606" s="44">
        <f>IF(AG1606="",0,IF(ISTEXT(AG1606),H1606*VALUE(SUBSTITUTE(AG1606,"%",""))/100,H1606*AG1606))-Tabela1[[#This Row],[PESO EXPEDIDO2]]</f>
        <v>0</v>
      </c>
      <c r="BB1606" s="44">
        <f t="shared" si="226"/>
        <v>0</v>
      </c>
      <c r="BC1606" s="44">
        <f t="shared" si="227"/>
        <v>0</v>
      </c>
      <c r="BD1606" s="44"/>
    </row>
    <row r="1607" spans="1:56" ht="15.75" hidden="1" customHeight="1" x14ac:dyDescent="0.25">
      <c r="A1607" s="6"/>
      <c r="B1607" s="22"/>
      <c r="C1607" s="7"/>
      <c r="D1607" s="46"/>
      <c r="E1607" s="7"/>
      <c r="F1607" s="7"/>
      <c r="G1607" s="44"/>
      <c r="H1607" s="41">
        <f>Tabela1[[#This Row],[PESO UNI]]*Tabela1[[#This Row],[QTE]]</f>
        <v>0</v>
      </c>
      <c r="I1607" s="7"/>
      <c r="J1607" s="8"/>
      <c r="K1607" s="8"/>
      <c r="L1607" s="9"/>
      <c r="M1607" s="10"/>
      <c r="N1607" s="8"/>
      <c r="O1607" s="12"/>
      <c r="P1607" s="13"/>
      <c r="Q1607" s="14">
        <f>Tabela1[[#This Row],[QTDE/ Fabricação]]-Tabela1[[#This Row],[QTE]]</f>
        <v>0</v>
      </c>
      <c r="R1607" s="19">
        <f t="shared" si="222"/>
        <v>0</v>
      </c>
      <c r="S1607" s="19">
        <f t="shared" si="221"/>
        <v>0</v>
      </c>
      <c r="T1607" s="20">
        <f t="shared" si="223"/>
        <v>0</v>
      </c>
      <c r="U1607" s="17">
        <f>IFERROR(SUMIF('LISTA DE EMBARQUE'!B:B,MICRO!E:E,'LISTA DE EMBARQUE'!G:G),"")</f>
        <v>0</v>
      </c>
      <c r="V1607" s="12" t="str">
        <f>IFERROR(VLOOKUP(Tabela1[[#This Row],[COD.MDE]],'LISTA DE EMBARQUE'!B:L,11,0),"")</f>
        <v/>
      </c>
      <c r="W1607" s="13" t="str">
        <f>IFERROR(COUNTIF(#REF!,Tabela1[[#This Row],[Colunas5]]),"")</f>
        <v/>
      </c>
      <c r="X1607" s="14">
        <f>Tabela1[[#This Row],[QIANTIDADE EXPEDIDA]]*Tabela1[[#This Row],[PESO UNI]]</f>
        <v>0</v>
      </c>
      <c r="Y1607" s="14">
        <f t="shared" si="224"/>
        <v>0</v>
      </c>
      <c r="Z1607" s="21">
        <f>Tabela1[[#This Row],[PESO TOTAL]]-Tabela1[[#This Row],[Peso Expedido]]</f>
        <v>0</v>
      </c>
      <c r="AA1607" s="18"/>
      <c r="AB1607" s="40"/>
      <c r="AC1607" s="40"/>
      <c r="AD1607" s="40"/>
      <c r="AE1607" s="40"/>
      <c r="AF1607" s="40"/>
      <c r="AG1607" s="40"/>
      <c r="AH1607" s="40"/>
      <c r="AI1607" s="40" t="str">
        <f t="shared" si="220"/>
        <v>ok</v>
      </c>
      <c r="AJ1607"/>
      <c r="AK1607" t="str">
        <f>Tabela1[[#This Row],[Coluna1]]&amp;Tabela1[[#This Row],[PEDIDO]]</f>
        <v/>
      </c>
      <c r="AL1607"/>
      <c r="AM1607"/>
      <c r="AN1607"/>
      <c r="AO1607" t="str">
        <f t="shared" si="225"/>
        <v>/</v>
      </c>
      <c r="AP1607" t="str">
        <f>Tabela1[[#This Row],[TAG]]&amp;Tabela1[[#This Row],[PEDIDO]]&amp;Tabela1[[#This Row],[PRODUTO]]</f>
        <v/>
      </c>
      <c r="AQ1607" s="23" t="str">
        <f>Tabela1[[#This Row],[PRODUTO]]&amp;Tabela1[[#This Row],[TAG]]</f>
        <v/>
      </c>
      <c r="AR1607" s="183">
        <f>Tabela1[[#This Row],[PESO TOTAL]]*Tabela1[[#This Row],[MATÉRIA PRIMA]]</f>
        <v>0</v>
      </c>
      <c r="AS1607" s="28">
        <f>Tabela1[[#This Row],[PESO TOTAL]]*Tabela1[[#This Row],[PREPARAÇÃO ]]</f>
        <v>0</v>
      </c>
      <c r="AT1607" s="28">
        <f>Tabela1[[#This Row],[PESO TOTAL]]*Tabela1[[#This Row],[CALDEIRARIA]]</f>
        <v>0</v>
      </c>
      <c r="AU1607" s="28">
        <f>Tabela1[[#This Row],[PESO TOTAL]]*Tabela1[[#This Row],[SOLDA]]</f>
        <v>0</v>
      </c>
      <c r="AV1607" s="28">
        <f>Tabela1[[#This Row],[PESO TOTAL]]*Tabela1[[#This Row],[ACABAMENTO]]</f>
        <v>0</v>
      </c>
      <c r="AW1607" s="28">
        <f>Tabela1[[#This Row],[PESO TOTAL]]*Tabela1[[#This Row],[PRONTO ACABADO]]</f>
        <v>0</v>
      </c>
      <c r="AX1607" s="28">
        <f>Tabela1[[#This Row],[PESO TOTAL]]*Tabela1[[#This Row],[EXPEDIÇÃO ]]</f>
        <v>0</v>
      </c>
      <c r="AY1607" s="28" t="str">
        <f>Tabela1[[#This Row],[PEDIDO]]&amp;Tabela1[[#This Row],[PRODUTO]]</f>
        <v/>
      </c>
      <c r="AZ1607" s="44">
        <f>IF(AF1607="",0,IF(ISTEXT(AF1607),H1607*VALUE(SUBSTITUTE(AF1607,"%",""))/100,H1607*AF1607))-Tabela1[[#This Row],[PRONTO ACABADO2]]</f>
        <v>0</v>
      </c>
      <c r="BA1607" s="44">
        <f>IF(AG1607="",0,IF(ISTEXT(AG1607),H1607*VALUE(SUBSTITUTE(AG1607,"%",""))/100,H1607*AG1607))-Tabela1[[#This Row],[PESO EXPEDIDO2]]</f>
        <v>0</v>
      </c>
      <c r="BB1607" s="44">
        <f t="shared" si="226"/>
        <v>0</v>
      </c>
      <c r="BC1607" s="44">
        <f t="shared" si="227"/>
        <v>0</v>
      </c>
      <c r="BD1607" s="44"/>
    </row>
    <row r="1608" spans="1:56" ht="15.75" hidden="1" customHeight="1" x14ac:dyDescent="0.25">
      <c r="A1608" s="6"/>
      <c r="B1608" s="22"/>
      <c r="C1608" s="7"/>
      <c r="D1608" s="46"/>
      <c r="E1608" s="7"/>
      <c r="F1608" s="7"/>
      <c r="G1608" s="44"/>
      <c r="H1608" s="41">
        <f>Tabela1[[#This Row],[PESO UNI]]*Tabela1[[#This Row],[QTE]]</f>
        <v>0</v>
      </c>
      <c r="I1608" s="7"/>
      <c r="J1608" s="8"/>
      <c r="K1608" s="8"/>
      <c r="L1608" s="9"/>
      <c r="M1608" s="10"/>
      <c r="N1608" s="8"/>
      <c r="O1608" s="12"/>
      <c r="P1608" s="13"/>
      <c r="Q1608" s="14">
        <f>Tabela1[[#This Row],[QTDE/ Fabricação]]-Tabela1[[#This Row],[QTE]]</f>
        <v>0</v>
      </c>
      <c r="R1608" s="19">
        <f t="shared" si="222"/>
        <v>0</v>
      </c>
      <c r="S1608" s="19">
        <f t="shared" si="221"/>
        <v>0</v>
      </c>
      <c r="T1608" s="20">
        <f t="shared" si="223"/>
        <v>0</v>
      </c>
      <c r="U1608" s="17">
        <f>IFERROR(SUMIF('LISTA DE EMBARQUE'!B:B,MICRO!E:E,'LISTA DE EMBARQUE'!G:G),"")</f>
        <v>0</v>
      </c>
      <c r="V1608" s="12" t="str">
        <f>IFERROR(VLOOKUP(Tabela1[[#This Row],[COD.MDE]],'LISTA DE EMBARQUE'!B:L,11,0),"")</f>
        <v/>
      </c>
      <c r="W1608" s="13" t="str">
        <f>IFERROR(COUNTIF(#REF!,Tabela1[[#This Row],[Colunas5]]),"")</f>
        <v/>
      </c>
      <c r="X1608" s="14">
        <f>Tabela1[[#This Row],[QIANTIDADE EXPEDIDA]]*Tabela1[[#This Row],[PESO UNI]]</f>
        <v>0</v>
      </c>
      <c r="Y1608" s="14">
        <f t="shared" si="224"/>
        <v>0</v>
      </c>
      <c r="Z1608" s="21">
        <f>Tabela1[[#This Row],[PESO TOTAL]]-Tabela1[[#This Row],[Peso Expedido]]</f>
        <v>0</v>
      </c>
      <c r="AA1608" s="18"/>
      <c r="AB1608" s="40"/>
      <c r="AC1608" s="40"/>
      <c r="AD1608" s="40"/>
      <c r="AE1608" s="40"/>
      <c r="AF1608" s="40"/>
      <c r="AG1608" s="40"/>
      <c r="AH1608" s="40"/>
      <c r="AI1608" s="40" t="str">
        <f t="shared" si="220"/>
        <v>ok</v>
      </c>
      <c r="AJ1608"/>
      <c r="AK1608" t="str">
        <f>Tabela1[[#This Row],[Coluna1]]&amp;Tabela1[[#This Row],[PEDIDO]]</f>
        <v/>
      </c>
      <c r="AL1608"/>
      <c r="AM1608"/>
      <c r="AN1608"/>
      <c r="AO1608" t="str">
        <f t="shared" si="225"/>
        <v>/</v>
      </c>
      <c r="AP1608" t="str">
        <f>Tabela1[[#This Row],[TAG]]&amp;Tabela1[[#This Row],[PEDIDO]]&amp;Tabela1[[#This Row],[PRODUTO]]</f>
        <v/>
      </c>
      <c r="AQ1608" s="23" t="str">
        <f>Tabela1[[#This Row],[PRODUTO]]&amp;Tabela1[[#This Row],[TAG]]</f>
        <v/>
      </c>
      <c r="AR1608" s="183">
        <f>Tabela1[[#This Row],[PESO TOTAL]]*Tabela1[[#This Row],[MATÉRIA PRIMA]]</f>
        <v>0</v>
      </c>
      <c r="AS1608" s="28">
        <f>Tabela1[[#This Row],[PESO TOTAL]]*Tabela1[[#This Row],[PREPARAÇÃO ]]</f>
        <v>0</v>
      </c>
      <c r="AT1608" s="28">
        <f>Tabela1[[#This Row],[PESO TOTAL]]*Tabela1[[#This Row],[CALDEIRARIA]]</f>
        <v>0</v>
      </c>
      <c r="AU1608" s="28">
        <f>Tabela1[[#This Row],[PESO TOTAL]]*Tabela1[[#This Row],[SOLDA]]</f>
        <v>0</v>
      </c>
      <c r="AV1608" s="28">
        <f>Tabela1[[#This Row],[PESO TOTAL]]*Tabela1[[#This Row],[ACABAMENTO]]</f>
        <v>0</v>
      </c>
      <c r="AW1608" s="28">
        <f>Tabela1[[#This Row],[PESO TOTAL]]*Tabela1[[#This Row],[PRONTO ACABADO]]</f>
        <v>0</v>
      </c>
      <c r="AX1608" s="28">
        <f>Tabela1[[#This Row],[PESO TOTAL]]*Tabela1[[#This Row],[EXPEDIÇÃO ]]</f>
        <v>0</v>
      </c>
      <c r="AY1608" s="28" t="str">
        <f>Tabela1[[#This Row],[PEDIDO]]&amp;Tabela1[[#This Row],[PRODUTO]]</f>
        <v/>
      </c>
      <c r="AZ1608" s="44">
        <f>IF(AF1608="",0,IF(ISTEXT(AF1608),H1608*VALUE(SUBSTITUTE(AF1608,"%",""))/100,H1608*AF1608))-Tabela1[[#This Row],[PRONTO ACABADO2]]</f>
        <v>0</v>
      </c>
      <c r="BA1608" s="44">
        <f>IF(AG1608="",0,IF(ISTEXT(AG1608),H1608*VALUE(SUBSTITUTE(AG1608,"%",""))/100,H1608*AG1608))-Tabela1[[#This Row],[PESO EXPEDIDO2]]</f>
        <v>0</v>
      </c>
      <c r="BB1608" s="44">
        <f t="shared" si="226"/>
        <v>0</v>
      </c>
      <c r="BC1608" s="44">
        <f t="shared" si="227"/>
        <v>0</v>
      </c>
      <c r="BD1608" s="44"/>
    </row>
    <row r="1609" spans="1:56" ht="15.75" hidden="1" customHeight="1" x14ac:dyDescent="0.25">
      <c r="A1609" s="6"/>
      <c r="B1609" s="22"/>
      <c r="C1609" s="7"/>
      <c r="D1609" s="46"/>
      <c r="E1609" s="7"/>
      <c r="F1609" s="7"/>
      <c r="G1609" s="44"/>
      <c r="H1609" s="41">
        <f>Tabela1[[#This Row],[PESO UNI]]*Tabela1[[#This Row],[QTE]]</f>
        <v>0</v>
      </c>
      <c r="I1609" s="7"/>
      <c r="J1609" s="8"/>
      <c r="K1609" s="8"/>
      <c r="L1609" s="9"/>
      <c r="M1609" s="10"/>
      <c r="N1609" s="8"/>
      <c r="O1609" s="12"/>
      <c r="P1609" s="13"/>
      <c r="Q1609" s="14">
        <f>Tabela1[[#This Row],[QTDE/ Fabricação]]-Tabela1[[#This Row],[QTE]]</f>
        <v>0</v>
      </c>
      <c r="R1609" s="19">
        <f t="shared" si="222"/>
        <v>0</v>
      </c>
      <c r="S1609" s="19">
        <f t="shared" si="221"/>
        <v>0</v>
      </c>
      <c r="T1609" s="20">
        <f t="shared" si="223"/>
        <v>0</v>
      </c>
      <c r="U1609" s="17">
        <f>IFERROR(SUMIF('LISTA DE EMBARQUE'!B:B,MICRO!E:E,'LISTA DE EMBARQUE'!G:G),"")</f>
        <v>0</v>
      </c>
      <c r="V1609" s="12" t="str">
        <f>IFERROR(VLOOKUP(Tabela1[[#This Row],[COD.MDE]],'LISTA DE EMBARQUE'!B:L,11,0),"")</f>
        <v/>
      </c>
      <c r="W1609" s="13" t="str">
        <f>IFERROR(COUNTIF(#REF!,Tabela1[[#This Row],[Colunas5]]),"")</f>
        <v/>
      </c>
      <c r="X1609" s="14">
        <f>Tabela1[[#This Row],[QIANTIDADE EXPEDIDA]]*Tabela1[[#This Row],[PESO UNI]]</f>
        <v>0</v>
      </c>
      <c r="Y1609" s="14">
        <f t="shared" si="224"/>
        <v>0</v>
      </c>
      <c r="Z1609" s="21">
        <f>Tabela1[[#This Row],[PESO TOTAL]]-Tabela1[[#This Row],[Peso Expedido]]</f>
        <v>0</v>
      </c>
      <c r="AA1609" s="18"/>
      <c r="AB1609" s="40"/>
      <c r="AC1609" s="40"/>
      <c r="AD1609" s="40"/>
      <c r="AE1609" s="40"/>
      <c r="AF1609" s="40"/>
      <c r="AG1609" s="40"/>
      <c r="AH1609" s="40"/>
      <c r="AI1609" s="40" t="str">
        <f t="shared" si="220"/>
        <v>ok</v>
      </c>
      <c r="AJ1609"/>
      <c r="AK1609" t="str">
        <f>Tabela1[[#This Row],[Coluna1]]&amp;Tabela1[[#This Row],[PEDIDO]]</f>
        <v/>
      </c>
      <c r="AL1609"/>
      <c r="AM1609"/>
      <c r="AN1609"/>
      <c r="AO1609" t="str">
        <f t="shared" si="225"/>
        <v>/</v>
      </c>
      <c r="AP1609" t="str">
        <f>Tabela1[[#This Row],[TAG]]&amp;Tabela1[[#This Row],[PEDIDO]]&amp;Tabela1[[#This Row],[PRODUTO]]</f>
        <v/>
      </c>
      <c r="AQ1609" s="23" t="str">
        <f>Tabela1[[#This Row],[PRODUTO]]&amp;Tabela1[[#This Row],[TAG]]</f>
        <v/>
      </c>
      <c r="AR1609" s="183">
        <f>Tabela1[[#This Row],[PESO TOTAL]]*Tabela1[[#This Row],[MATÉRIA PRIMA]]</f>
        <v>0</v>
      </c>
      <c r="AS1609" s="28">
        <f>Tabela1[[#This Row],[PESO TOTAL]]*Tabela1[[#This Row],[PREPARAÇÃO ]]</f>
        <v>0</v>
      </c>
      <c r="AT1609" s="28">
        <f>Tabela1[[#This Row],[PESO TOTAL]]*Tabela1[[#This Row],[CALDEIRARIA]]</f>
        <v>0</v>
      </c>
      <c r="AU1609" s="28">
        <f>Tabela1[[#This Row],[PESO TOTAL]]*Tabela1[[#This Row],[SOLDA]]</f>
        <v>0</v>
      </c>
      <c r="AV1609" s="28">
        <f>Tabela1[[#This Row],[PESO TOTAL]]*Tabela1[[#This Row],[ACABAMENTO]]</f>
        <v>0</v>
      </c>
      <c r="AW1609" s="28">
        <f>Tabela1[[#This Row],[PESO TOTAL]]*Tabela1[[#This Row],[PRONTO ACABADO]]</f>
        <v>0</v>
      </c>
      <c r="AX1609" s="28">
        <f>Tabela1[[#This Row],[PESO TOTAL]]*Tabela1[[#This Row],[EXPEDIÇÃO ]]</f>
        <v>0</v>
      </c>
      <c r="AY1609" s="28" t="str">
        <f>Tabela1[[#This Row],[PEDIDO]]&amp;Tabela1[[#This Row],[PRODUTO]]</f>
        <v/>
      </c>
      <c r="AZ1609" s="44">
        <f>IF(AF1609="",0,IF(ISTEXT(AF1609),H1609*VALUE(SUBSTITUTE(AF1609,"%",""))/100,H1609*AF1609))-Tabela1[[#This Row],[PRONTO ACABADO2]]</f>
        <v>0</v>
      </c>
      <c r="BA1609" s="44">
        <f>IF(AG1609="",0,IF(ISTEXT(AG1609),H1609*VALUE(SUBSTITUTE(AG1609,"%",""))/100,H1609*AG1609))-Tabela1[[#This Row],[PESO EXPEDIDO2]]</f>
        <v>0</v>
      </c>
      <c r="BB1609" s="44">
        <f t="shared" si="226"/>
        <v>0</v>
      </c>
      <c r="BC1609" s="44">
        <f t="shared" si="227"/>
        <v>0</v>
      </c>
      <c r="BD1609" s="44"/>
    </row>
    <row r="1610" spans="1:56" ht="15.75" hidden="1" customHeight="1" x14ac:dyDescent="0.25">
      <c r="A1610" s="6"/>
      <c r="B1610" s="22"/>
      <c r="C1610" s="7"/>
      <c r="D1610" s="46"/>
      <c r="E1610" s="7"/>
      <c r="F1610" s="7"/>
      <c r="G1610" s="44"/>
      <c r="H1610" s="41">
        <f>Tabela1[[#This Row],[PESO UNI]]*Tabela1[[#This Row],[QTE]]</f>
        <v>0</v>
      </c>
      <c r="I1610" s="7"/>
      <c r="J1610" s="8"/>
      <c r="K1610" s="8"/>
      <c r="L1610" s="9"/>
      <c r="M1610" s="10"/>
      <c r="N1610" s="8"/>
      <c r="O1610" s="12"/>
      <c r="P1610" s="13"/>
      <c r="Q1610" s="14">
        <f>Tabela1[[#This Row],[QTDE/ Fabricação]]-Tabela1[[#This Row],[QTE]]</f>
        <v>0</v>
      </c>
      <c r="R1610" s="19">
        <f t="shared" si="222"/>
        <v>0</v>
      </c>
      <c r="S1610" s="19">
        <f t="shared" si="221"/>
        <v>0</v>
      </c>
      <c r="T1610" s="20">
        <f t="shared" si="223"/>
        <v>0</v>
      </c>
      <c r="U1610" s="17">
        <f>IFERROR(SUMIF('LISTA DE EMBARQUE'!B:B,MICRO!E:E,'LISTA DE EMBARQUE'!G:G),"")</f>
        <v>0</v>
      </c>
      <c r="V1610" s="12" t="str">
        <f>IFERROR(VLOOKUP(Tabela1[[#This Row],[COD.MDE]],'LISTA DE EMBARQUE'!B:L,11,0),"")</f>
        <v/>
      </c>
      <c r="W1610" s="13" t="str">
        <f>IFERROR(COUNTIF(#REF!,Tabela1[[#This Row],[Colunas5]]),"")</f>
        <v/>
      </c>
      <c r="X1610" s="14">
        <f>Tabela1[[#This Row],[QIANTIDADE EXPEDIDA]]*Tabela1[[#This Row],[PESO UNI]]</f>
        <v>0</v>
      </c>
      <c r="Y1610" s="14">
        <f t="shared" si="224"/>
        <v>0</v>
      </c>
      <c r="Z1610" s="21">
        <f>Tabela1[[#This Row],[PESO TOTAL]]-Tabela1[[#This Row],[Peso Expedido]]</f>
        <v>0</v>
      </c>
      <c r="AA1610" s="18"/>
      <c r="AB1610" s="40"/>
      <c r="AC1610" s="40"/>
      <c r="AD1610" s="40"/>
      <c r="AE1610" s="40"/>
      <c r="AF1610" s="40"/>
      <c r="AG1610" s="40"/>
      <c r="AH1610" s="40"/>
      <c r="AI1610" s="40" t="str">
        <f t="shared" si="220"/>
        <v>ok</v>
      </c>
      <c r="AJ1610"/>
      <c r="AK1610" t="str">
        <f>Tabela1[[#This Row],[Coluna1]]&amp;Tabela1[[#This Row],[PEDIDO]]</f>
        <v/>
      </c>
      <c r="AL1610"/>
      <c r="AM1610"/>
      <c r="AN1610"/>
      <c r="AO1610" t="str">
        <f t="shared" si="225"/>
        <v>/</v>
      </c>
      <c r="AP1610" t="str">
        <f>Tabela1[[#This Row],[TAG]]&amp;Tabela1[[#This Row],[PEDIDO]]&amp;Tabela1[[#This Row],[PRODUTO]]</f>
        <v/>
      </c>
      <c r="AQ1610" s="23" t="str">
        <f>Tabela1[[#This Row],[PRODUTO]]&amp;Tabela1[[#This Row],[TAG]]</f>
        <v/>
      </c>
      <c r="AR1610" s="183">
        <f>Tabela1[[#This Row],[PESO TOTAL]]*Tabela1[[#This Row],[MATÉRIA PRIMA]]</f>
        <v>0</v>
      </c>
      <c r="AS1610" s="28">
        <f>Tabela1[[#This Row],[PESO TOTAL]]*Tabela1[[#This Row],[PREPARAÇÃO ]]</f>
        <v>0</v>
      </c>
      <c r="AT1610" s="28">
        <f>Tabela1[[#This Row],[PESO TOTAL]]*Tabela1[[#This Row],[CALDEIRARIA]]</f>
        <v>0</v>
      </c>
      <c r="AU1610" s="28">
        <f>Tabela1[[#This Row],[PESO TOTAL]]*Tabela1[[#This Row],[SOLDA]]</f>
        <v>0</v>
      </c>
      <c r="AV1610" s="28">
        <f>Tabela1[[#This Row],[PESO TOTAL]]*Tabela1[[#This Row],[ACABAMENTO]]</f>
        <v>0</v>
      </c>
      <c r="AW1610" s="28">
        <f>Tabela1[[#This Row],[PESO TOTAL]]*Tabela1[[#This Row],[PRONTO ACABADO]]</f>
        <v>0</v>
      </c>
      <c r="AX1610" s="28">
        <f>Tabela1[[#This Row],[PESO TOTAL]]*Tabela1[[#This Row],[EXPEDIÇÃO ]]</f>
        <v>0</v>
      </c>
      <c r="AY1610" s="28" t="str">
        <f>Tabela1[[#This Row],[PEDIDO]]&amp;Tabela1[[#This Row],[PRODUTO]]</f>
        <v/>
      </c>
      <c r="AZ1610" s="44">
        <f>IF(AF1610="",0,IF(ISTEXT(AF1610),H1610*VALUE(SUBSTITUTE(AF1610,"%",""))/100,H1610*AF1610))-Tabela1[[#This Row],[PRONTO ACABADO2]]</f>
        <v>0</v>
      </c>
      <c r="BA1610" s="44">
        <f>IF(AG1610="",0,IF(ISTEXT(AG1610),H1610*VALUE(SUBSTITUTE(AG1610,"%",""))/100,H1610*AG1610))-Tabela1[[#This Row],[PESO EXPEDIDO2]]</f>
        <v>0</v>
      </c>
      <c r="BB1610" s="44">
        <f t="shared" si="226"/>
        <v>0</v>
      </c>
      <c r="BC1610" s="44">
        <f t="shared" si="227"/>
        <v>0</v>
      </c>
      <c r="BD1610" s="44"/>
    </row>
    <row r="1611" spans="1:56" ht="15.75" hidden="1" customHeight="1" x14ac:dyDescent="0.25">
      <c r="A1611" s="6"/>
      <c r="B1611" s="22"/>
      <c r="C1611" s="7"/>
      <c r="D1611" s="46"/>
      <c r="E1611" s="7"/>
      <c r="F1611" s="7"/>
      <c r="G1611" s="44"/>
      <c r="H1611" s="41">
        <f>Tabela1[[#This Row],[PESO UNI]]*Tabela1[[#This Row],[QTE]]</f>
        <v>0</v>
      </c>
      <c r="I1611" s="7"/>
      <c r="J1611" s="8"/>
      <c r="K1611" s="8"/>
      <c r="L1611" s="9"/>
      <c r="M1611" s="10"/>
      <c r="N1611" s="8"/>
      <c r="O1611" s="12"/>
      <c r="P1611" s="13"/>
      <c r="Q1611" s="14">
        <f>Tabela1[[#This Row],[QTDE/ Fabricação]]-Tabela1[[#This Row],[QTE]]</f>
        <v>0</v>
      </c>
      <c r="R1611" s="19">
        <f t="shared" si="222"/>
        <v>0</v>
      </c>
      <c r="S1611" s="19">
        <f t="shared" si="221"/>
        <v>0</v>
      </c>
      <c r="T1611" s="20">
        <f t="shared" si="223"/>
        <v>0</v>
      </c>
      <c r="U1611" s="17">
        <f>IFERROR(SUMIF('LISTA DE EMBARQUE'!B:B,MICRO!E:E,'LISTA DE EMBARQUE'!G:G),"")</f>
        <v>0</v>
      </c>
      <c r="V1611" s="12" t="str">
        <f>IFERROR(VLOOKUP(Tabela1[[#This Row],[COD.MDE]],'LISTA DE EMBARQUE'!B:L,11,0),"")</f>
        <v/>
      </c>
      <c r="W1611" s="13" t="str">
        <f>IFERROR(COUNTIF(#REF!,Tabela1[[#This Row],[Colunas5]]),"")</f>
        <v/>
      </c>
      <c r="X1611" s="14">
        <f>Tabela1[[#This Row],[QIANTIDADE EXPEDIDA]]*Tabela1[[#This Row],[PESO UNI]]</f>
        <v>0</v>
      </c>
      <c r="Y1611" s="14">
        <f t="shared" si="224"/>
        <v>0</v>
      </c>
      <c r="Z1611" s="21">
        <f>Tabela1[[#This Row],[PESO TOTAL]]-Tabela1[[#This Row],[Peso Expedido]]</f>
        <v>0</v>
      </c>
      <c r="AA1611" s="18"/>
      <c r="AB1611" s="40"/>
      <c r="AC1611" s="40"/>
      <c r="AD1611" s="40"/>
      <c r="AE1611" s="40"/>
      <c r="AF1611" s="40"/>
      <c r="AG1611" s="40"/>
      <c r="AH1611" s="40"/>
      <c r="AI1611" s="40" t="str">
        <f t="shared" si="220"/>
        <v>ok</v>
      </c>
      <c r="AJ1611"/>
      <c r="AK1611" t="str">
        <f>Tabela1[[#This Row],[Coluna1]]&amp;Tabela1[[#This Row],[PEDIDO]]</f>
        <v/>
      </c>
      <c r="AL1611"/>
      <c r="AM1611"/>
      <c r="AN1611"/>
      <c r="AO1611" t="str">
        <f t="shared" si="225"/>
        <v>/</v>
      </c>
      <c r="AP1611" t="str">
        <f>Tabela1[[#This Row],[TAG]]&amp;Tabela1[[#This Row],[PEDIDO]]&amp;Tabela1[[#This Row],[PRODUTO]]</f>
        <v/>
      </c>
      <c r="AQ1611" s="23" t="str">
        <f>Tabela1[[#This Row],[PRODUTO]]&amp;Tabela1[[#This Row],[TAG]]</f>
        <v/>
      </c>
      <c r="AR1611" s="183">
        <f>Tabela1[[#This Row],[PESO TOTAL]]*Tabela1[[#This Row],[MATÉRIA PRIMA]]</f>
        <v>0</v>
      </c>
      <c r="AS1611" s="28">
        <f>Tabela1[[#This Row],[PESO TOTAL]]*Tabela1[[#This Row],[PREPARAÇÃO ]]</f>
        <v>0</v>
      </c>
      <c r="AT1611" s="28">
        <f>Tabela1[[#This Row],[PESO TOTAL]]*Tabela1[[#This Row],[CALDEIRARIA]]</f>
        <v>0</v>
      </c>
      <c r="AU1611" s="28">
        <f>Tabela1[[#This Row],[PESO TOTAL]]*Tabela1[[#This Row],[SOLDA]]</f>
        <v>0</v>
      </c>
      <c r="AV1611" s="28">
        <f>Tabela1[[#This Row],[PESO TOTAL]]*Tabela1[[#This Row],[ACABAMENTO]]</f>
        <v>0</v>
      </c>
      <c r="AW1611" s="28">
        <f>Tabela1[[#This Row],[PESO TOTAL]]*Tabela1[[#This Row],[PRONTO ACABADO]]</f>
        <v>0</v>
      </c>
      <c r="AX1611" s="28">
        <f>Tabela1[[#This Row],[PESO TOTAL]]*Tabela1[[#This Row],[EXPEDIÇÃO ]]</f>
        <v>0</v>
      </c>
      <c r="AY1611" s="28" t="str">
        <f>Tabela1[[#This Row],[PEDIDO]]&amp;Tabela1[[#This Row],[PRODUTO]]</f>
        <v/>
      </c>
      <c r="AZ1611" s="44">
        <f>IF(AF1611="",0,IF(ISTEXT(AF1611),H1611*VALUE(SUBSTITUTE(AF1611,"%",""))/100,H1611*AF1611))-Tabela1[[#This Row],[PRONTO ACABADO2]]</f>
        <v>0</v>
      </c>
      <c r="BA1611" s="44">
        <f>IF(AG1611="",0,IF(ISTEXT(AG1611),H1611*VALUE(SUBSTITUTE(AG1611,"%",""))/100,H1611*AG1611))-Tabela1[[#This Row],[PESO EXPEDIDO2]]</f>
        <v>0</v>
      </c>
      <c r="BB1611" s="44">
        <f t="shared" si="226"/>
        <v>0</v>
      </c>
      <c r="BC1611" s="44">
        <f t="shared" si="227"/>
        <v>0</v>
      </c>
      <c r="BD1611" s="44"/>
    </row>
    <row r="1612" spans="1:56" ht="15.75" hidden="1" customHeight="1" x14ac:dyDescent="0.25">
      <c r="A1612" s="6"/>
      <c r="B1612" s="22"/>
      <c r="C1612" s="7"/>
      <c r="D1612" s="46"/>
      <c r="E1612" s="7"/>
      <c r="F1612" s="7"/>
      <c r="G1612" s="44"/>
      <c r="H1612" s="41">
        <f>Tabela1[[#This Row],[PESO UNI]]*Tabela1[[#This Row],[QTE]]</f>
        <v>0</v>
      </c>
      <c r="I1612" s="7"/>
      <c r="J1612" s="8"/>
      <c r="K1612" s="8"/>
      <c r="L1612" s="9"/>
      <c r="M1612" s="10"/>
      <c r="N1612" s="8"/>
      <c r="O1612" s="12"/>
      <c r="P1612" s="13"/>
      <c r="Q1612" s="14">
        <f>Tabela1[[#This Row],[QTDE/ Fabricação]]-Tabela1[[#This Row],[QTE]]</f>
        <v>0</v>
      </c>
      <c r="R1612" s="19">
        <f t="shared" si="222"/>
        <v>0</v>
      </c>
      <c r="S1612" s="19">
        <f t="shared" si="221"/>
        <v>0</v>
      </c>
      <c r="T1612" s="20">
        <f t="shared" si="223"/>
        <v>0</v>
      </c>
      <c r="U1612" s="17">
        <f>IFERROR(SUMIF('LISTA DE EMBARQUE'!B:B,MICRO!E:E,'LISTA DE EMBARQUE'!G:G),"")</f>
        <v>0</v>
      </c>
      <c r="V1612" s="12" t="str">
        <f>IFERROR(VLOOKUP(Tabela1[[#This Row],[COD.MDE]],'LISTA DE EMBARQUE'!B:L,11,0),"")</f>
        <v/>
      </c>
      <c r="W1612" s="13" t="str">
        <f>IFERROR(COUNTIF(#REF!,Tabela1[[#This Row],[Colunas5]]),"")</f>
        <v/>
      </c>
      <c r="X1612" s="14">
        <f>Tabela1[[#This Row],[QIANTIDADE EXPEDIDA]]*Tabela1[[#This Row],[PESO UNI]]</f>
        <v>0</v>
      </c>
      <c r="Y1612" s="14">
        <f t="shared" si="224"/>
        <v>0</v>
      </c>
      <c r="Z1612" s="21">
        <f>Tabela1[[#This Row],[PESO TOTAL]]-Tabela1[[#This Row],[Peso Expedido]]</f>
        <v>0</v>
      </c>
      <c r="AA1612" s="18"/>
      <c r="AB1612" s="40"/>
      <c r="AC1612" s="40"/>
      <c r="AD1612" s="40"/>
      <c r="AE1612" s="40"/>
      <c r="AF1612" s="40"/>
      <c r="AG1612" s="40"/>
      <c r="AH1612" s="40"/>
      <c r="AI1612" s="40" t="str">
        <f t="shared" si="220"/>
        <v>ok</v>
      </c>
      <c r="AJ1612"/>
      <c r="AK1612" t="str">
        <f>Tabela1[[#This Row],[Coluna1]]&amp;Tabela1[[#This Row],[PEDIDO]]</f>
        <v/>
      </c>
      <c r="AL1612"/>
      <c r="AM1612"/>
      <c r="AN1612"/>
      <c r="AO1612" t="str">
        <f t="shared" si="225"/>
        <v>/</v>
      </c>
      <c r="AP1612" t="str">
        <f>Tabela1[[#This Row],[TAG]]&amp;Tabela1[[#This Row],[PEDIDO]]&amp;Tabela1[[#This Row],[PRODUTO]]</f>
        <v/>
      </c>
      <c r="AQ1612" s="23" t="str">
        <f>Tabela1[[#This Row],[PRODUTO]]&amp;Tabela1[[#This Row],[TAG]]</f>
        <v/>
      </c>
      <c r="AR1612" s="183">
        <f>Tabela1[[#This Row],[PESO TOTAL]]*Tabela1[[#This Row],[MATÉRIA PRIMA]]</f>
        <v>0</v>
      </c>
      <c r="AS1612" s="28">
        <f>Tabela1[[#This Row],[PESO TOTAL]]*Tabela1[[#This Row],[PREPARAÇÃO ]]</f>
        <v>0</v>
      </c>
      <c r="AT1612" s="28">
        <f>Tabela1[[#This Row],[PESO TOTAL]]*Tabela1[[#This Row],[CALDEIRARIA]]</f>
        <v>0</v>
      </c>
      <c r="AU1612" s="28">
        <f>Tabela1[[#This Row],[PESO TOTAL]]*Tabela1[[#This Row],[SOLDA]]</f>
        <v>0</v>
      </c>
      <c r="AV1612" s="28">
        <f>Tabela1[[#This Row],[PESO TOTAL]]*Tabela1[[#This Row],[ACABAMENTO]]</f>
        <v>0</v>
      </c>
      <c r="AW1612" s="28">
        <f>Tabela1[[#This Row],[PESO TOTAL]]*Tabela1[[#This Row],[PRONTO ACABADO]]</f>
        <v>0</v>
      </c>
      <c r="AX1612" s="28">
        <f>Tabela1[[#This Row],[PESO TOTAL]]*Tabela1[[#This Row],[EXPEDIÇÃO ]]</f>
        <v>0</v>
      </c>
      <c r="AY1612" s="28" t="str">
        <f>Tabela1[[#This Row],[PEDIDO]]&amp;Tabela1[[#This Row],[PRODUTO]]</f>
        <v/>
      </c>
      <c r="AZ1612" s="44">
        <f>IF(AF1612="",0,IF(ISTEXT(AF1612),H1612*VALUE(SUBSTITUTE(AF1612,"%",""))/100,H1612*AF1612))-Tabela1[[#This Row],[PRONTO ACABADO2]]</f>
        <v>0</v>
      </c>
      <c r="BA1612" s="44">
        <f>IF(AG1612="",0,IF(ISTEXT(AG1612),H1612*VALUE(SUBSTITUTE(AG1612,"%",""))/100,H1612*AG1612))-Tabela1[[#This Row],[PESO EXPEDIDO2]]</f>
        <v>0</v>
      </c>
      <c r="BB1612" s="44">
        <f t="shared" si="226"/>
        <v>0</v>
      </c>
      <c r="BC1612" s="44">
        <f t="shared" si="227"/>
        <v>0</v>
      </c>
      <c r="BD1612" s="44"/>
    </row>
    <row r="1613" spans="1:56" ht="15.75" hidden="1" customHeight="1" x14ac:dyDescent="0.25">
      <c r="A1613" s="6"/>
      <c r="B1613" s="22"/>
      <c r="C1613" s="7"/>
      <c r="D1613" s="46"/>
      <c r="E1613" s="7"/>
      <c r="F1613" s="7"/>
      <c r="G1613" s="44"/>
      <c r="H1613" s="41">
        <f>Tabela1[[#This Row],[PESO UNI]]*Tabela1[[#This Row],[QTE]]</f>
        <v>0</v>
      </c>
      <c r="I1613" s="7"/>
      <c r="J1613" s="8"/>
      <c r="K1613" s="8"/>
      <c r="L1613" s="9"/>
      <c r="M1613" s="10"/>
      <c r="N1613" s="8"/>
      <c r="O1613" s="12"/>
      <c r="P1613" s="13"/>
      <c r="Q1613" s="14">
        <f>Tabela1[[#This Row],[QTDE/ Fabricação]]-Tabela1[[#This Row],[QTE]]</f>
        <v>0</v>
      </c>
      <c r="R1613" s="19">
        <f t="shared" si="222"/>
        <v>0</v>
      </c>
      <c r="S1613" s="19">
        <f t="shared" si="221"/>
        <v>0</v>
      </c>
      <c r="T1613" s="20">
        <f t="shared" si="223"/>
        <v>0</v>
      </c>
      <c r="U1613" s="17">
        <f>IFERROR(SUMIF('LISTA DE EMBARQUE'!B:B,MICRO!E:E,'LISTA DE EMBARQUE'!G:G),"")</f>
        <v>0</v>
      </c>
      <c r="V1613" s="12" t="str">
        <f>IFERROR(VLOOKUP(Tabela1[[#This Row],[COD.MDE]],'LISTA DE EMBARQUE'!B:L,11,0),"")</f>
        <v/>
      </c>
      <c r="W1613" s="13" t="str">
        <f>IFERROR(COUNTIF(#REF!,Tabela1[[#This Row],[Colunas5]]),"")</f>
        <v/>
      </c>
      <c r="X1613" s="14">
        <f>Tabela1[[#This Row],[QIANTIDADE EXPEDIDA]]*Tabela1[[#This Row],[PESO UNI]]</f>
        <v>0</v>
      </c>
      <c r="Y1613" s="14">
        <f t="shared" si="224"/>
        <v>0</v>
      </c>
      <c r="Z1613" s="21">
        <f>Tabela1[[#This Row],[PESO TOTAL]]-Tabela1[[#This Row],[Peso Expedido]]</f>
        <v>0</v>
      </c>
      <c r="AA1613" s="18"/>
      <c r="AB1613" s="40"/>
      <c r="AC1613" s="40"/>
      <c r="AD1613" s="40"/>
      <c r="AE1613" s="40"/>
      <c r="AF1613" s="40"/>
      <c r="AG1613" s="40"/>
      <c r="AH1613" s="40"/>
      <c r="AI1613" s="40" t="str">
        <f t="shared" si="220"/>
        <v>ok</v>
      </c>
      <c r="AJ1613"/>
      <c r="AK1613" t="str">
        <f>Tabela1[[#This Row],[Coluna1]]&amp;Tabela1[[#This Row],[PEDIDO]]</f>
        <v/>
      </c>
      <c r="AL1613"/>
      <c r="AM1613"/>
      <c r="AN1613"/>
      <c r="AO1613" t="str">
        <f t="shared" si="225"/>
        <v>/</v>
      </c>
      <c r="AP1613" t="str">
        <f>Tabela1[[#This Row],[TAG]]&amp;Tabela1[[#This Row],[PEDIDO]]&amp;Tabela1[[#This Row],[PRODUTO]]</f>
        <v/>
      </c>
      <c r="AQ1613" s="23" t="str">
        <f>Tabela1[[#This Row],[PRODUTO]]&amp;Tabela1[[#This Row],[TAG]]</f>
        <v/>
      </c>
      <c r="AR1613" s="183">
        <f>Tabela1[[#This Row],[PESO TOTAL]]*Tabela1[[#This Row],[MATÉRIA PRIMA]]</f>
        <v>0</v>
      </c>
      <c r="AS1613" s="28">
        <f>Tabela1[[#This Row],[PESO TOTAL]]*Tabela1[[#This Row],[PREPARAÇÃO ]]</f>
        <v>0</v>
      </c>
      <c r="AT1613" s="28">
        <f>Tabela1[[#This Row],[PESO TOTAL]]*Tabela1[[#This Row],[CALDEIRARIA]]</f>
        <v>0</v>
      </c>
      <c r="AU1613" s="28">
        <f>Tabela1[[#This Row],[PESO TOTAL]]*Tabela1[[#This Row],[SOLDA]]</f>
        <v>0</v>
      </c>
      <c r="AV1613" s="28">
        <f>Tabela1[[#This Row],[PESO TOTAL]]*Tabela1[[#This Row],[ACABAMENTO]]</f>
        <v>0</v>
      </c>
      <c r="AW1613" s="28">
        <f>Tabela1[[#This Row],[PESO TOTAL]]*Tabela1[[#This Row],[PRONTO ACABADO]]</f>
        <v>0</v>
      </c>
      <c r="AX1613" s="28">
        <f>Tabela1[[#This Row],[PESO TOTAL]]*Tabela1[[#This Row],[EXPEDIÇÃO ]]</f>
        <v>0</v>
      </c>
      <c r="AY1613" s="28" t="str">
        <f>Tabela1[[#This Row],[PEDIDO]]&amp;Tabela1[[#This Row],[PRODUTO]]</f>
        <v/>
      </c>
      <c r="AZ1613" s="44">
        <f>IF(AF1613="",0,IF(ISTEXT(AF1613),H1613*VALUE(SUBSTITUTE(AF1613,"%",""))/100,H1613*AF1613))-Tabela1[[#This Row],[PRONTO ACABADO2]]</f>
        <v>0</v>
      </c>
      <c r="BA1613" s="44">
        <f>IF(AG1613="",0,IF(ISTEXT(AG1613),H1613*VALUE(SUBSTITUTE(AG1613,"%",""))/100,H1613*AG1613))-Tabela1[[#This Row],[PESO EXPEDIDO2]]</f>
        <v>0</v>
      </c>
      <c r="BB1613" s="44">
        <f t="shared" si="226"/>
        <v>0</v>
      </c>
      <c r="BC1613" s="44">
        <f t="shared" si="227"/>
        <v>0</v>
      </c>
      <c r="BD1613" s="44"/>
    </row>
    <row r="1614" spans="1:56" ht="15.75" hidden="1" customHeight="1" x14ac:dyDescent="0.25">
      <c r="A1614" s="6"/>
      <c r="B1614" s="22"/>
      <c r="C1614" s="7"/>
      <c r="D1614" s="46"/>
      <c r="E1614" s="7"/>
      <c r="F1614" s="7"/>
      <c r="G1614" s="44"/>
      <c r="H1614" s="41">
        <f>Tabela1[[#This Row],[PESO UNI]]*Tabela1[[#This Row],[QTE]]</f>
        <v>0</v>
      </c>
      <c r="I1614" s="7"/>
      <c r="J1614" s="8"/>
      <c r="K1614" s="8"/>
      <c r="L1614" s="9"/>
      <c r="M1614" s="10"/>
      <c r="N1614" s="8"/>
      <c r="O1614" s="12"/>
      <c r="P1614" s="13"/>
      <c r="Q1614" s="14">
        <f>Tabela1[[#This Row],[QTDE/ Fabricação]]-Tabela1[[#This Row],[QTE]]</f>
        <v>0</v>
      </c>
      <c r="R1614" s="19">
        <f t="shared" si="222"/>
        <v>0</v>
      </c>
      <c r="S1614" s="19">
        <f t="shared" si="221"/>
        <v>0</v>
      </c>
      <c r="T1614" s="20">
        <f t="shared" si="223"/>
        <v>0</v>
      </c>
      <c r="U1614" s="17">
        <f>IFERROR(SUMIF('LISTA DE EMBARQUE'!B:B,MICRO!E:E,'LISTA DE EMBARQUE'!G:G),"")</f>
        <v>0</v>
      </c>
      <c r="V1614" s="12" t="str">
        <f>IFERROR(VLOOKUP(Tabela1[[#This Row],[COD.MDE]],'LISTA DE EMBARQUE'!B:L,11,0),"")</f>
        <v/>
      </c>
      <c r="W1614" s="13" t="str">
        <f>IFERROR(COUNTIF(#REF!,Tabela1[[#This Row],[Colunas5]]),"")</f>
        <v/>
      </c>
      <c r="X1614" s="14">
        <f>Tabela1[[#This Row],[QIANTIDADE EXPEDIDA]]*Tabela1[[#This Row],[PESO UNI]]</f>
        <v>0</v>
      </c>
      <c r="Y1614" s="14">
        <f t="shared" si="224"/>
        <v>0</v>
      </c>
      <c r="Z1614" s="21">
        <f>Tabela1[[#This Row],[PESO TOTAL]]-Tabela1[[#This Row],[Peso Expedido]]</f>
        <v>0</v>
      </c>
      <c r="AA1614" s="18"/>
      <c r="AB1614" s="40"/>
      <c r="AC1614" s="40"/>
      <c r="AD1614" s="40"/>
      <c r="AE1614" s="40"/>
      <c r="AF1614" s="40"/>
      <c r="AG1614" s="40"/>
      <c r="AH1614" s="40"/>
      <c r="AI1614" s="40" t="str">
        <f t="shared" si="220"/>
        <v>ok</v>
      </c>
      <c r="AJ1614"/>
      <c r="AK1614" t="str">
        <f>Tabela1[[#This Row],[Coluna1]]&amp;Tabela1[[#This Row],[PEDIDO]]</f>
        <v/>
      </c>
      <c r="AL1614"/>
      <c r="AM1614"/>
      <c r="AN1614"/>
      <c r="AO1614" t="str">
        <f t="shared" si="225"/>
        <v>/</v>
      </c>
      <c r="AP1614" t="str">
        <f>Tabela1[[#This Row],[TAG]]&amp;Tabela1[[#This Row],[PEDIDO]]&amp;Tabela1[[#This Row],[PRODUTO]]</f>
        <v/>
      </c>
      <c r="AQ1614" s="23" t="str">
        <f>Tabela1[[#This Row],[PRODUTO]]&amp;Tabela1[[#This Row],[TAG]]</f>
        <v/>
      </c>
      <c r="AR1614" s="183">
        <f>Tabela1[[#This Row],[PESO TOTAL]]*Tabela1[[#This Row],[MATÉRIA PRIMA]]</f>
        <v>0</v>
      </c>
      <c r="AS1614" s="28">
        <f>Tabela1[[#This Row],[PESO TOTAL]]*Tabela1[[#This Row],[PREPARAÇÃO ]]</f>
        <v>0</v>
      </c>
      <c r="AT1614" s="28">
        <f>Tabela1[[#This Row],[PESO TOTAL]]*Tabela1[[#This Row],[CALDEIRARIA]]</f>
        <v>0</v>
      </c>
      <c r="AU1614" s="28">
        <f>Tabela1[[#This Row],[PESO TOTAL]]*Tabela1[[#This Row],[SOLDA]]</f>
        <v>0</v>
      </c>
      <c r="AV1614" s="28">
        <f>Tabela1[[#This Row],[PESO TOTAL]]*Tabela1[[#This Row],[ACABAMENTO]]</f>
        <v>0</v>
      </c>
      <c r="AW1614" s="28">
        <f>Tabela1[[#This Row],[PESO TOTAL]]*Tabela1[[#This Row],[PRONTO ACABADO]]</f>
        <v>0</v>
      </c>
      <c r="AX1614" s="28">
        <f>Tabela1[[#This Row],[PESO TOTAL]]*Tabela1[[#This Row],[EXPEDIÇÃO ]]</f>
        <v>0</v>
      </c>
      <c r="AY1614" s="28" t="str">
        <f>Tabela1[[#This Row],[PEDIDO]]&amp;Tabela1[[#This Row],[PRODUTO]]</f>
        <v/>
      </c>
      <c r="AZ1614" s="44">
        <f>IF(AF1614="",0,IF(ISTEXT(AF1614),H1614*VALUE(SUBSTITUTE(AF1614,"%",""))/100,H1614*AF1614))-Tabela1[[#This Row],[PRONTO ACABADO2]]</f>
        <v>0</v>
      </c>
      <c r="BA1614" s="44">
        <f>IF(AG1614="",0,IF(ISTEXT(AG1614),H1614*VALUE(SUBSTITUTE(AG1614,"%",""))/100,H1614*AG1614))-Tabela1[[#This Row],[PESO EXPEDIDO2]]</f>
        <v>0</v>
      </c>
      <c r="BB1614" s="44">
        <f t="shared" si="226"/>
        <v>0</v>
      </c>
      <c r="BC1614" s="44">
        <f t="shared" si="227"/>
        <v>0</v>
      </c>
      <c r="BD1614" s="44"/>
    </row>
    <row r="1615" spans="1:56" ht="15.75" hidden="1" customHeight="1" x14ac:dyDescent="0.25">
      <c r="A1615" s="6"/>
      <c r="B1615" s="22"/>
      <c r="C1615" s="7"/>
      <c r="D1615" s="46"/>
      <c r="E1615" s="7"/>
      <c r="F1615" s="7"/>
      <c r="G1615" s="44"/>
      <c r="H1615" s="41">
        <f>Tabela1[[#This Row],[PESO UNI]]*Tabela1[[#This Row],[QTE]]</f>
        <v>0</v>
      </c>
      <c r="I1615" s="7"/>
      <c r="J1615" s="8"/>
      <c r="K1615" s="8"/>
      <c r="L1615" s="9"/>
      <c r="M1615" s="10"/>
      <c r="N1615" s="8"/>
      <c r="O1615" s="12"/>
      <c r="P1615" s="13"/>
      <c r="Q1615" s="14">
        <f>Tabela1[[#This Row],[QTDE/ Fabricação]]-Tabela1[[#This Row],[QTE]]</f>
        <v>0</v>
      </c>
      <c r="R1615" s="19">
        <f t="shared" si="222"/>
        <v>0</v>
      </c>
      <c r="S1615" s="19">
        <f t="shared" si="221"/>
        <v>0</v>
      </c>
      <c r="T1615" s="20">
        <f t="shared" si="223"/>
        <v>0</v>
      </c>
      <c r="U1615" s="17">
        <f>IFERROR(SUMIF('LISTA DE EMBARQUE'!B:B,MICRO!E:E,'LISTA DE EMBARQUE'!G:G),"")</f>
        <v>0</v>
      </c>
      <c r="V1615" s="12" t="str">
        <f>IFERROR(VLOOKUP(Tabela1[[#This Row],[COD.MDE]],'LISTA DE EMBARQUE'!B:L,11,0),"")</f>
        <v/>
      </c>
      <c r="W1615" s="13" t="str">
        <f>IFERROR(COUNTIF(#REF!,Tabela1[[#This Row],[Colunas5]]),"")</f>
        <v/>
      </c>
      <c r="X1615" s="14">
        <f>Tabela1[[#This Row],[QIANTIDADE EXPEDIDA]]*Tabela1[[#This Row],[PESO UNI]]</f>
        <v>0</v>
      </c>
      <c r="Y1615" s="14">
        <f t="shared" si="224"/>
        <v>0</v>
      </c>
      <c r="Z1615" s="21">
        <f>Tabela1[[#This Row],[PESO TOTAL]]-Tabela1[[#This Row],[Peso Expedido]]</f>
        <v>0</v>
      </c>
      <c r="AA1615" s="18"/>
      <c r="AB1615" s="40"/>
      <c r="AC1615" s="40"/>
      <c r="AD1615" s="40"/>
      <c r="AE1615" s="40"/>
      <c r="AF1615" s="40"/>
      <c r="AG1615" s="40"/>
      <c r="AH1615" s="40"/>
      <c r="AI1615" s="40" t="str">
        <f t="shared" si="220"/>
        <v>ok</v>
      </c>
      <c r="AJ1615"/>
      <c r="AK1615" t="str">
        <f>Tabela1[[#This Row],[Coluna1]]&amp;Tabela1[[#This Row],[PEDIDO]]</f>
        <v/>
      </c>
      <c r="AL1615"/>
      <c r="AM1615"/>
      <c r="AN1615"/>
      <c r="AO1615" t="str">
        <f t="shared" si="225"/>
        <v>/</v>
      </c>
      <c r="AP1615" t="str">
        <f>Tabela1[[#This Row],[TAG]]&amp;Tabela1[[#This Row],[PEDIDO]]&amp;Tabela1[[#This Row],[PRODUTO]]</f>
        <v/>
      </c>
      <c r="AQ1615" s="23" t="str">
        <f>Tabela1[[#This Row],[PRODUTO]]&amp;Tabela1[[#This Row],[TAG]]</f>
        <v/>
      </c>
      <c r="AR1615" s="183">
        <f>Tabela1[[#This Row],[PESO TOTAL]]*Tabela1[[#This Row],[MATÉRIA PRIMA]]</f>
        <v>0</v>
      </c>
      <c r="AS1615" s="28">
        <f>Tabela1[[#This Row],[PESO TOTAL]]*Tabela1[[#This Row],[PREPARAÇÃO ]]</f>
        <v>0</v>
      </c>
      <c r="AT1615" s="28">
        <f>Tabela1[[#This Row],[PESO TOTAL]]*Tabela1[[#This Row],[CALDEIRARIA]]</f>
        <v>0</v>
      </c>
      <c r="AU1615" s="28">
        <f>Tabela1[[#This Row],[PESO TOTAL]]*Tabela1[[#This Row],[SOLDA]]</f>
        <v>0</v>
      </c>
      <c r="AV1615" s="28">
        <f>Tabela1[[#This Row],[PESO TOTAL]]*Tabela1[[#This Row],[ACABAMENTO]]</f>
        <v>0</v>
      </c>
      <c r="AW1615" s="28">
        <f>Tabela1[[#This Row],[PESO TOTAL]]*Tabela1[[#This Row],[PRONTO ACABADO]]</f>
        <v>0</v>
      </c>
      <c r="AX1615" s="28">
        <f>Tabela1[[#This Row],[PESO TOTAL]]*Tabela1[[#This Row],[EXPEDIÇÃO ]]</f>
        <v>0</v>
      </c>
      <c r="AY1615" s="28" t="str">
        <f>Tabela1[[#This Row],[PEDIDO]]&amp;Tabela1[[#This Row],[PRODUTO]]</f>
        <v/>
      </c>
      <c r="AZ1615" s="44">
        <f>IF(AF1615="",0,IF(ISTEXT(AF1615),H1615*VALUE(SUBSTITUTE(AF1615,"%",""))/100,H1615*AF1615))-Tabela1[[#This Row],[PRONTO ACABADO2]]</f>
        <v>0</v>
      </c>
      <c r="BA1615" s="44">
        <f>IF(AG1615="",0,IF(ISTEXT(AG1615),H1615*VALUE(SUBSTITUTE(AG1615,"%",""))/100,H1615*AG1615))-Tabela1[[#This Row],[PESO EXPEDIDO2]]</f>
        <v>0</v>
      </c>
      <c r="BB1615" s="44">
        <f t="shared" si="226"/>
        <v>0</v>
      </c>
      <c r="BC1615" s="44">
        <f t="shared" si="227"/>
        <v>0</v>
      </c>
      <c r="BD1615" s="44"/>
    </row>
    <row r="1616" spans="1:56" ht="15.75" hidden="1" customHeight="1" x14ac:dyDescent="0.25">
      <c r="A1616" s="6"/>
      <c r="B1616" s="22"/>
      <c r="C1616" s="7"/>
      <c r="D1616" s="46"/>
      <c r="E1616" s="7"/>
      <c r="F1616" s="7"/>
      <c r="G1616" s="44"/>
      <c r="H1616" s="41">
        <f>Tabela1[[#This Row],[PESO UNI]]*Tabela1[[#This Row],[QTE]]</f>
        <v>0</v>
      </c>
      <c r="I1616" s="7"/>
      <c r="J1616" s="8"/>
      <c r="K1616" s="8"/>
      <c r="L1616" s="9"/>
      <c r="M1616" s="10"/>
      <c r="N1616" s="8"/>
      <c r="O1616" s="12"/>
      <c r="P1616" s="13"/>
      <c r="Q1616" s="14">
        <f>Tabela1[[#This Row],[QTDE/ Fabricação]]-Tabela1[[#This Row],[QTE]]</f>
        <v>0</v>
      </c>
      <c r="R1616" s="19">
        <f t="shared" si="222"/>
        <v>0</v>
      </c>
      <c r="S1616" s="19">
        <f t="shared" si="221"/>
        <v>0</v>
      </c>
      <c r="T1616" s="20">
        <f t="shared" si="223"/>
        <v>0</v>
      </c>
      <c r="U1616" s="17">
        <f>IFERROR(SUMIF('LISTA DE EMBARQUE'!B:B,MICRO!E:E,'LISTA DE EMBARQUE'!G:G),"")</f>
        <v>0</v>
      </c>
      <c r="V1616" s="12" t="str">
        <f>IFERROR(VLOOKUP(Tabela1[[#This Row],[COD.MDE]],'LISTA DE EMBARQUE'!B:L,11,0),"")</f>
        <v/>
      </c>
      <c r="W1616" s="13" t="str">
        <f>IFERROR(COUNTIF(#REF!,Tabela1[[#This Row],[Colunas5]]),"")</f>
        <v/>
      </c>
      <c r="X1616" s="14">
        <f>Tabela1[[#This Row],[QIANTIDADE EXPEDIDA]]*Tabela1[[#This Row],[PESO UNI]]</f>
        <v>0</v>
      </c>
      <c r="Y1616" s="14">
        <f t="shared" si="224"/>
        <v>0</v>
      </c>
      <c r="Z1616" s="21">
        <f>Tabela1[[#This Row],[PESO TOTAL]]-Tabela1[[#This Row],[Peso Expedido]]</f>
        <v>0</v>
      </c>
      <c r="AA1616" s="18"/>
      <c r="AB1616" s="40"/>
      <c r="AC1616" s="40"/>
      <c r="AD1616" s="40"/>
      <c r="AE1616" s="40"/>
      <c r="AF1616" s="40"/>
      <c r="AG1616" s="40"/>
      <c r="AH1616" s="40"/>
      <c r="AI1616" s="40" t="str">
        <f t="shared" si="220"/>
        <v>ok</v>
      </c>
      <c r="AJ1616"/>
      <c r="AK1616" t="str">
        <f>Tabela1[[#This Row],[Coluna1]]&amp;Tabela1[[#This Row],[PEDIDO]]</f>
        <v/>
      </c>
      <c r="AL1616"/>
      <c r="AM1616"/>
      <c r="AN1616"/>
      <c r="AO1616" t="str">
        <f t="shared" si="225"/>
        <v>/</v>
      </c>
      <c r="AP1616" t="str">
        <f>Tabela1[[#This Row],[TAG]]&amp;Tabela1[[#This Row],[PEDIDO]]&amp;Tabela1[[#This Row],[PRODUTO]]</f>
        <v/>
      </c>
      <c r="AQ1616" s="23" t="str">
        <f>Tabela1[[#This Row],[PRODUTO]]&amp;Tabela1[[#This Row],[TAG]]</f>
        <v/>
      </c>
      <c r="AR1616" s="183">
        <f>Tabela1[[#This Row],[PESO TOTAL]]*Tabela1[[#This Row],[MATÉRIA PRIMA]]</f>
        <v>0</v>
      </c>
      <c r="AS1616" s="28">
        <f>Tabela1[[#This Row],[PESO TOTAL]]*Tabela1[[#This Row],[PREPARAÇÃO ]]</f>
        <v>0</v>
      </c>
      <c r="AT1616" s="28">
        <f>Tabela1[[#This Row],[PESO TOTAL]]*Tabela1[[#This Row],[CALDEIRARIA]]</f>
        <v>0</v>
      </c>
      <c r="AU1616" s="28">
        <f>Tabela1[[#This Row],[PESO TOTAL]]*Tabela1[[#This Row],[SOLDA]]</f>
        <v>0</v>
      </c>
      <c r="AV1616" s="28">
        <f>Tabela1[[#This Row],[PESO TOTAL]]*Tabela1[[#This Row],[ACABAMENTO]]</f>
        <v>0</v>
      </c>
      <c r="AW1616" s="28">
        <f>Tabela1[[#This Row],[PESO TOTAL]]*Tabela1[[#This Row],[PRONTO ACABADO]]</f>
        <v>0</v>
      </c>
      <c r="AX1616" s="28">
        <f>Tabela1[[#This Row],[PESO TOTAL]]*Tabela1[[#This Row],[EXPEDIÇÃO ]]</f>
        <v>0</v>
      </c>
      <c r="AY1616" s="28" t="str">
        <f>Tabela1[[#This Row],[PEDIDO]]&amp;Tabela1[[#This Row],[PRODUTO]]</f>
        <v/>
      </c>
      <c r="AZ1616" s="44">
        <f>IF(AF1616="",0,IF(ISTEXT(AF1616),H1616*VALUE(SUBSTITUTE(AF1616,"%",""))/100,H1616*AF1616))-Tabela1[[#This Row],[PRONTO ACABADO2]]</f>
        <v>0</v>
      </c>
      <c r="BA1616" s="44">
        <f>IF(AG1616="",0,IF(ISTEXT(AG1616),H1616*VALUE(SUBSTITUTE(AG1616,"%",""))/100,H1616*AG1616))-Tabela1[[#This Row],[PESO EXPEDIDO2]]</f>
        <v>0</v>
      </c>
      <c r="BB1616" s="44">
        <f t="shared" si="226"/>
        <v>0</v>
      </c>
      <c r="BC1616" s="44">
        <f t="shared" si="227"/>
        <v>0</v>
      </c>
      <c r="BD1616" s="44"/>
    </row>
    <row r="1617" spans="1:56" ht="15.75" hidden="1" customHeight="1" x14ac:dyDescent="0.25">
      <c r="A1617" s="6"/>
      <c r="B1617" s="22"/>
      <c r="C1617" s="7"/>
      <c r="D1617" s="46"/>
      <c r="E1617" s="7"/>
      <c r="F1617" s="7"/>
      <c r="G1617" s="44"/>
      <c r="H1617" s="41">
        <f>Tabela1[[#This Row],[PESO UNI]]*Tabela1[[#This Row],[QTE]]</f>
        <v>0</v>
      </c>
      <c r="I1617" s="7"/>
      <c r="J1617" s="8"/>
      <c r="K1617" s="8"/>
      <c r="L1617" s="9"/>
      <c r="M1617" s="10"/>
      <c r="N1617" s="8"/>
      <c r="O1617" s="12"/>
      <c r="P1617" s="13"/>
      <c r="Q1617" s="14">
        <f>Tabela1[[#This Row],[QTDE/ Fabricação]]-Tabela1[[#This Row],[QTE]]</f>
        <v>0</v>
      </c>
      <c r="R1617" s="19">
        <f t="shared" si="222"/>
        <v>0</v>
      </c>
      <c r="S1617" s="19">
        <f t="shared" si="221"/>
        <v>0</v>
      </c>
      <c r="T1617" s="20">
        <f t="shared" si="223"/>
        <v>0</v>
      </c>
      <c r="U1617" s="17">
        <f>IFERROR(SUMIF('LISTA DE EMBARQUE'!B:B,MICRO!E:E,'LISTA DE EMBARQUE'!G:G),"")</f>
        <v>0</v>
      </c>
      <c r="V1617" s="12" t="str">
        <f>IFERROR(VLOOKUP(Tabela1[[#This Row],[COD.MDE]],'LISTA DE EMBARQUE'!B:L,11,0),"")</f>
        <v/>
      </c>
      <c r="W1617" s="13" t="str">
        <f>IFERROR(COUNTIF(#REF!,Tabela1[[#This Row],[Colunas5]]),"")</f>
        <v/>
      </c>
      <c r="X1617" s="14">
        <f>Tabela1[[#This Row],[QIANTIDADE EXPEDIDA]]*Tabela1[[#This Row],[PESO UNI]]</f>
        <v>0</v>
      </c>
      <c r="Y1617" s="14">
        <f t="shared" si="224"/>
        <v>0</v>
      </c>
      <c r="Z1617" s="21">
        <f>Tabela1[[#This Row],[PESO TOTAL]]-Tabela1[[#This Row],[Peso Expedido]]</f>
        <v>0</v>
      </c>
      <c r="AA1617" s="18"/>
      <c r="AB1617" s="40"/>
      <c r="AC1617" s="40"/>
      <c r="AD1617" s="40"/>
      <c r="AE1617" s="40"/>
      <c r="AF1617" s="40"/>
      <c r="AG1617" s="40"/>
      <c r="AH1617" s="40"/>
      <c r="AI1617" s="40" t="str">
        <f t="shared" ref="AI1617:AI1680" si="228">IF(Z1617&lt;=0,"ok","")</f>
        <v>ok</v>
      </c>
      <c r="AJ1617"/>
      <c r="AK1617" t="str">
        <f>Tabela1[[#This Row],[Coluna1]]&amp;Tabela1[[#This Row],[PEDIDO]]</f>
        <v/>
      </c>
      <c r="AL1617"/>
      <c r="AM1617"/>
      <c r="AN1617"/>
      <c r="AO1617" t="str">
        <f t="shared" si="225"/>
        <v>/</v>
      </c>
      <c r="AP1617" t="str">
        <f>Tabela1[[#This Row],[TAG]]&amp;Tabela1[[#This Row],[PEDIDO]]&amp;Tabela1[[#This Row],[PRODUTO]]</f>
        <v/>
      </c>
      <c r="AQ1617" s="23" t="str">
        <f>Tabela1[[#This Row],[PRODUTO]]&amp;Tabela1[[#This Row],[TAG]]</f>
        <v/>
      </c>
      <c r="AR1617" s="183">
        <f>Tabela1[[#This Row],[PESO TOTAL]]*Tabela1[[#This Row],[MATÉRIA PRIMA]]</f>
        <v>0</v>
      </c>
      <c r="AS1617" s="28">
        <f>Tabela1[[#This Row],[PESO TOTAL]]*Tabela1[[#This Row],[PREPARAÇÃO ]]</f>
        <v>0</v>
      </c>
      <c r="AT1617" s="28">
        <f>Tabela1[[#This Row],[PESO TOTAL]]*Tabela1[[#This Row],[CALDEIRARIA]]</f>
        <v>0</v>
      </c>
      <c r="AU1617" s="28">
        <f>Tabela1[[#This Row],[PESO TOTAL]]*Tabela1[[#This Row],[SOLDA]]</f>
        <v>0</v>
      </c>
      <c r="AV1617" s="28">
        <f>Tabela1[[#This Row],[PESO TOTAL]]*Tabela1[[#This Row],[ACABAMENTO]]</f>
        <v>0</v>
      </c>
      <c r="AW1617" s="28">
        <f>Tabela1[[#This Row],[PESO TOTAL]]*Tabela1[[#This Row],[PRONTO ACABADO]]</f>
        <v>0</v>
      </c>
      <c r="AX1617" s="28">
        <f>Tabela1[[#This Row],[PESO TOTAL]]*Tabela1[[#This Row],[EXPEDIÇÃO ]]</f>
        <v>0</v>
      </c>
      <c r="AY1617" s="28" t="str">
        <f>Tabela1[[#This Row],[PEDIDO]]&amp;Tabela1[[#This Row],[PRODUTO]]</f>
        <v/>
      </c>
      <c r="AZ1617" s="44">
        <f>IF(AF1617="",0,IF(ISTEXT(AF1617),H1617*VALUE(SUBSTITUTE(AF1617,"%",""))/100,H1617*AF1617))-Tabela1[[#This Row],[PRONTO ACABADO2]]</f>
        <v>0</v>
      </c>
      <c r="BA1617" s="44">
        <f>IF(AG1617="",0,IF(ISTEXT(AG1617),H1617*VALUE(SUBSTITUTE(AG1617,"%",""))/100,H1617*AG1617))-Tabela1[[#This Row],[PESO EXPEDIDO2]]</f>
        <v>0</v>
      </c>
      <c r="BB1617" s="44">
        <f t="shared" si="226"/>
        <v>0</v>
      </c>
      <c r="BC1617" s="44">
        <f t="shared" si="227"/>
        <v>0</v>
      </c>
      <c r="BD1617" s="44"/>
    </row>
    <row r="1618" spans="1:56" ht="15.75" hidden="1" customHeight="1" x14ac:dyDescent="0.25">
      <c r="A1618" s="6"/>
      <c r="B1618" s="22"/>
      <c r="C1618" s="7"/>
      <c r="D1618" s="46"/>
      <c r="E1618" s="7"/>
      <c r="F1618" s="7"/>
      <c r="G1618" s="44"/>
      <c r="H1618" s="41">
        <f>Tabela1[[#This Row],[PESO UNI]]*Tabela1[[#This Row],[QTE]]</f>
        <v>0</v>
      </c>
      <c r="I1618" s="7"/>
      <c r="J1618" s="8"/>
      <c r="K1618" s="8"/>
      <c r="L1618" s="9"/>
      <c r="M1618" s="10"/>
      <c r="N1618" s="8"/>
      <c r="O1618" s="12"/>
      <c r="P1618" s="13"/>
      <c r="Q1618" s="14">
        <f>Tabela1[[#This Row],[QTDE/ Fabricação]]-Tabela1[[#This Row],[QTE]]</f>
        <v>0</v>
      </c>
      <c r="R1618" s="19">
        <f t="shared" si="222"/>
        <v>0</v>
      </c>
      <c r="S1618" s="19">
        <f t="shared" si="221"/>
        <v>0</v>
      </c>
      <c r="T1618" s="20">
        <f t="shared" si="223"/>
        <v>0</v>
      </c>
      <c r="U1618" s="17">
        <f>IFERROR(SUMIF('LISTA DE EMBARQUE'!B:B,MICRO!E:E,'LISTA DE EMBARQUE'!G:G),"")</f>
        <v>0</v>
      </c>
      <c r="V1618" s="12" t="str">
        <f>IFERROR(VLOOKUP(Tabela1[[#This Row],[COD.MDE]],'LISTA DE EMBARQUE'!B:L,11,0),"")</f>
        <v/>
      </c>
      <c r="W1618" s="13" t="str">
        <f>IFERROR(COUNTIF(#REF!,Tabela1[[#This Row],[Colunas5]]),"")</f>
        <v/>
      </c>
      <c r="X1618" s="14">
        <f>Tabela1[[#This Row],[QIANTIDADE EXPEDIDA]]*Tabela1[[#This Row],[PESO UNI]]</f>
        <v>0</v>
      </c>
      <c r="Y1618" s="14">
        <f t="shared" si="224"/>
        <v>0</v>
      </c>
      <c r="Z1618" s="21">
        <f>Tabela1[[#This Row],[PESO TOTAL]]-Tabela1[[#This Row],[Peso Expedido]]</f>
        <v>0</v>
      </c>
      <c r="AA1618" s="18"/>
      <c r="AB1618" s="40"/>
      <c r="AC1618" s="40"/>
      <c r="AD1618" s="40"/>
      <c r="AE1618" s="40"/>
      <c r="AF1618" s="40"/>
      <c r="AG1618" s="40"/>
      <c r="AH1618" s="40"/>
      <c r="AI1618" s="40" t="str">
        <f t="shared" si="228"/>
        <v>ok</v>
      </c>
      <c r="AJ1618"/>
      <c r="AK1618" t="str">
        <f>Tabela1[[#This Row],[Coluna1]]&amp;Tabela1[[#This Row],[PEDIDO]]</f>
        <v/>
      </c>
      <c r="AL1618"/>
      <c r="AM1618"/>
      <c r="AN1618"/>
      <c r="AO1618" t="str">
        <f t="shared" si="225"/>
        <v>/</v>
      </c>
      <c r="AP1618" t="str">
        <f>Tabela1[[#This Row],[TAG]]&amp;Tabela1[[#This Row],[PEDIDO]]&amp;Tabela1[[#This Row],[PRODUTO]]</f>
        <v/>
      </c>
      <c r="AQ1618" s="23" t="str">
        <f>Tabela1[[#This Row],[PRODUTO]]&amp;Tabela1[[#This Row],[TAG]]</f>
        <v/>
      </c>
      <c r="AR1618" s="183">
        <f>Tabela1[[#This Row],[PESO TOTAL]]*Tabela1[[#This Row],[MATÉRIA PRIMA]]</f>
        <v>0</v>
      </c>
      <c r="AS1618" s="28">
        <f>Tabela1[[#This Row],[PESO TOTAL]]*Tabela1[[#This Row],[PREPARAÇÃO ]]</f>
        <v>0</v>
      </c>
      <c r="AT1618" s="28">
        <f>Tabela1[[#This Row],[PESO TOTAL]]*Tabela1[[#This Row],[CALDEIRARIA]]</f>
        <v>0</v>
      </c>
      <c r="AU1618" s="28">
        <f>Tabela1[[#This Row],[PESO TOTAL]]*Tabela1[[#This Row],[SOLDA]]</f>
        <v>0</v>
      </c>
      <c r="AV1618" s="28">
        <f>Tabela1[[#This Row],[PESO TOTAL]]*Tabela1[[#This Row],[ACABAMENTO]]</f>
        <v>0</v>
      </c>
      <c r="AW1618" s="28">
        <f>Tabela1[[#This Row],[PESO TOTAL]]*Tabela1[[#This Row],[PRONTO ACABADO]]</f>
        <v>0</v>
      </c>
      <c r="AX1618" s="28">
        <f>Tabela1[[#This Row],[PESO TOTAL]]*Tabela1[[#This Row],[EXPEDIÇÃO ]]</f>
        <v>0</v>
      </c>
      <c r="AY1618" s="28" t="str">
        <f>Tabela1[[#This Row],[PEDIDO]]&amp;Tabela1[[#This Row],[PRODUTO]]</f>
        <v/>
      </c>
      <c r="AZ1618" s="44">
        <f>IF(AF1618="",0,IF(ISTEXT(AF1618),H1618*VALUE(SUBSTITUTE(AF1618,"%",""))/100,H1618*AF1618))-Tabela1[[#This Row],[PRONTO ACABADO2]]</f>
        <v>0</v>
      </c>
      <c r="BA1618" s="44">
        <f>IF(AG1618="",0,IF(ISTEXT(AG1618),H1618*VALUE(SUBSTITUTE(AG1618,"%",""))/100,H1618*AG1618))-Tabela1[[#This Row],[PESO EXPEDIDO2]]</f>
        <v>0</v>
      </c>
      <c r="BB1618" s="44">
        <f t="shared" si="226"/>
        <v>0</v>
      </c>
      <c r="BC1618" s="44">
        <f t="shared" si="227"/>
        <v>0</v>
      </c>
      <c r="BD1618" s="44"/>
    </row>
    <row r="1619" spans="1:56" ht="15.75" hidden="1" customHeight="1" x14ac:dyDescent="0.25">
      <c r="A1619" s="6"/>
      <c r="B1619" s="22"/>
      <c r="C1619" s="7"/>
      <c r="D1619" s="46"/>
      <c r="E1619" s="7"/>
      <c r="F1619" s="7"/>
      <c r="G1619" s="44"/>
      <c r="H1619" s="41">
        <f>Tabela1[[#This Row],[PESO UNI]]*Tabela1[[#This Row],[QTE]]</f>
        <v>0</v>
      </c>
      <c r="I1619" s="7"/>
      <c r="J1619" s="8"/>
      <c r="K1619" s="8"/>
      <c r="L1619" s="9"/>
      <c r="M1619" s="10"/>
      <c r="N1619" s="8"/>
      <c r="O1619" s="12"/>
      <c r="P1619" s="13"/>
      <c r="Q1619" s="14">
        <f>Tabela1[[#This Row],[QTDE/ Fabricação]]-Tabela1[[#This Row],[QTE]]</f>
        <v>0</v>
      </c>
      <c r="R1619" s="19">
        <f t="shared" si="222"/>
        <v>0</v>
      </c>
      <c r="S1619" s="19">
        <f t="shared" si="221"/>
        <v>0</v>
      </c>
      <c r="T1619" s="20">
        <f t="shared" si="223"/>
        <v>0</v>
      </c>
      <c r="U1619" s="17">
        <f>IFERROR(SUMIF('LISTA DE EMBARQUE'!B:B,MICRO!E:E,'LISTA DE EMBARQUE'!G:G),"")</f>
        <v>0</v>
      </c>
      <c r="V1619" s="12" t="str">
        <f>IFERROR(VLOOKUP(Tabela1[[#This Row],[COD.MDE]],'LISTA DE EMBARQUE'!B:L,11,0),"")</f>
        <v/>
      </c>
      <c r="W1619" s="13" t="str">
        <f>IFERROR(COUNTIF(#REF!,Tabela1[[#This Row],[Colunas5]]),"")</f>
        <v/>
      </c>
      <c r="X1619" s="14">
        <f>Tabela1[[#This Row],[QIANTIDADE EXPEDIDA]]*Tabela1[[#This Row],[PESO UNI]]</f>
        <v>0</v>
      </c>
      <c r="Y1619" s="14">
        <f t="shared" si="224"/>
        <v>0</v>
      </c>
      <c r="Z1619" s="21">
        <f>Tabela1[[#This Row],[PESO TOTAL]]-Tabela1[[#This Row],[Peso Expedido]]</f>
        <v>0</v>
      </c>
      <c r="AA1619" s="18"/>
      <c r="AB1619" s="40"/>
      <c r="AC1619" s="40"/>
      <c r="AD1619" s="40"/>
      <c r="AE1619" s="40"/>
      <c r="AF1619" s="40"/>
      <c r="AG1619" s="40"/>
      <c r="AH1619" s="40"/>
      <c r="AI1619" s="40" t="str">
        <f t="shared" si="228"/>
        <v>ok</v>
      </c>
      <c r="AJ1619"/>
      <c r="AK1619" t="str">
        <f>Tabela1[[#This Row],[Coluna1]]&amp;Tabela1[[#This Row],[PEDIDO]]</f>
        <v/>
      </c>
      <c r="AL1619"/>
      <c r="AM1619"/>
      <c r="AN1619"/>
      <c r="AO1619" t="str">
        <f t="shared" si="225"/>
        <v>/</v>
      </c>
      <c r="AP1619" t="str">
        <f>Tabela1[[#This Row],[TAG]]&amp;Tabela1[[#This Row],[PEDIDO]]&amp;Tabela1[[#This Row],[PRODUTO]]</f>
        <v/>
      </c>
      <c r="AQ1619" s="23" t="str">
        <f>Tabela1[[#This Row],[PRODUTO]]&amp;Tabela1[[#This Row],[TAG]]</f>
        <v/>
      </c>
      <c r="AR1619" s="183">
        <f>Tabela1[[#This Row],[PESO TOTAL]]*Tabela1[[#This Row],[MATÉRIA PRIMA]]</f>
        <v>0</v>
      </c>
      <c r="AS1619" s="28">
        <f>Tabela1[[#This Row],[PESO TOTAL]]*Tabela1[[#This Row],[PREPARAÇÃO ]]</f>
        <v>0</v>
      </c>
      <c r="AT1619" s="28">
        <f>Tabela1[[#This Row],[PESO TOTAL]]*Tabela1[[#This Row],[CALDEIRARIA]]</f>
        <v>0</v>
      </c>
      <c r="AU1619" s="28">
        <f>Tabela1[[#This Row],[PESO TOTAL]]*Tabela1[[#This Row],[SOLDA]]</f>
        <v>0</v>
      </c>
      <c r="AV1619" s="28">
        <f>Tabela1[[#This Row],[PESO TOTAL]]*Tabela1[[#This Row],[ACABAMENTO]]</f>
        <v>0</v>
      </c>
      <c r="AW1619" s="28">
        <f>Tabela1[[#This Row],[PESO TOTAL]]*Tabela1[[#This Row],[PRONTO ACABADO]]</f>
        <v>0</v>
      </c>
      <c r="AX1619" s="28">
        <f>Tabela1[[#This Row],[PESO TOTAL]]*Tabela1[[#This Row],[EXPEDIÇÃO ]]</f>
        <v>0</v>
      </c>
      <c r="AY1619" s="28" t="str">
        <f>Tabela1[[#This Row],[PEDIDO]]&amp;Tabela1[[#This Row],[PRODUTO]]</f>
        <v/>
      </c>
      <c r="AZ1619" s="44">
        <f>IF(AF1619="",0,IF(ISTEXT(AF1619),H1619*VALUE(SUBSTITUTE(AF1619,"%",""))/100,H1619*AF1619))-Tabela1[[#This Row],[PRONTO ACABADO2]]</f>
        <v>0</v>
      </c>
      <c r="BA1619" s="44">
        <f>IF(AG1619="",0,IF(ISTEXT(AG1619),H1619*VALUE(SUBSTITUTE(AG1619,"%",""))/100,H1619*AG1619))-Tabela1[[#This Row],[PESO EXPEDIDO2]]</f>
        <v>0</v>
      </c>
      <c r="BB1619" s="44">
        <f t="shared" si="226"/>
        <v>0</v>
      </c>
      <c r="BC1619" s="44">
        <f t="shared" si="227"/>
        <v>0</v>
      </c>
      <c r="BD1619" s="44"/>
    </row>
    <row r="1620" spans="1:56" ht="15.75" hidden="1" customHeight="1" x14ac:dyDescent="0.25">
      <c r="A1620" s="6"/>
      <c r="B1620" s="22"/>
      <c r="C1620" s="7"/>
      <c r="D1620" s="46"/>
      <c r="E1620" s="7"/>
      <c r="F1620" s="7"/>
      <c r="G1620" s="44"/>
      <c r="H1620" s="41">
        <f>Tabela1[[#This Row],[PESO UNI]]*Tabela1[[#This Row],[QTE]]</f>
        <v>0</v>
      </c>
      <c r="I1620" s="7"/>
      <c r="J1620" s="8"/>
      <c r="K1620" s="8"/>
      <c r="L1620" s="9"/>
      <c r="M1620" s="10"/>
      <c r="N1620" s="8"/>
      <c r="O1620" s="12"/>
      <c r="P1620" s="13"/>
      <c r="Q1620" s="14">
        <f>Tabela1[[#This Row],[QTDE/ Fabricação]]-Tabela1[[#This Row],[QTE]]</f>
        <v>0</v>
      </c>
      <c r="R1620" s="19">
        <f t="shared" si="222"/>
        <v>0</v>
      </c>
      <c r="S1620" s="19">
        <f t="shared" si="221"/>
        <v>0</v>
      </c>
      <c r="T1620" s="20">
        <f t="shared" si="223"/>
        <v>0</v>
      </c>
      <c r="U1620" s="17">
        <f>IFERROR(SUMIF('LISTA DE EMBARQUE'!B:B,MICRO!E:E,'LISTA DE EMBARQUE'!G:G),"")</f>
        <v>0</v>
      </c>
      <c r="V1620" s="12" t="str">
        <f>IFERROR(VLOOKUP(Tabela1[[#This Row],[COD.MDE]],'LISTA DE EMBARQUE'!B:L,11,0),"")</f>
        <v/>
      </c>
      <c r="W1620" s="13" t="str">
        <f>IFERROR(COUNTIF(#REF!,Tabela1[[#This Row],[Colunas5]]),"")</f>
        <v/>
      </c>
      <c r="X1620" s="14">
        <f>Tabela1[[#This Row],[QIANTIDADE EXPEDIDA]]*Tabela1[[#This Row],[PESO UNI]]</f>
        <v>0</v>
      </c>
      <c r="Y1620" s="14">
        <f t="shared" si="224"/>
        <v>0</v>
      </c>
      <c r="Z1620" s="21">
        <f>Tabela1[[#This Row],[PESO TOTAL]]-Tabela1[[#This Row],[Peso Expedido]]</f>
        <v>0</v>
      </c>
      <c r="AA1620" s="18"/>
      <c r="AB1620" s="40"/>
      <c r="AC1620" s="40"/>
      <c r="AD1620" s="40"/>
      <c r="AE1620" s="40"/>
      <c r="AF1620" s="40"/>
      <c r="AG1620" s="40"/>
      <c r="AH1620" s="40"/>
      <c r="AI1620" s="40" t="str">
        <f t="shared" si="228"/>
        <v>ok</v>
      </c>
      <c r="AJ1620"/>
      <c r="AK1620" t="str">
        <f>Tabela1[[#This Row],[Coluna1]]&amp;Tabela1[[#This Row],[PEDIDO]]</f>
        <v/>
      </c>
      <c r="AL1620"/>
      <c r="AM1620"/>
      <c r="AN1620"/>
      <c r="AO1620" t="str">
        <f t="shared" si="225"/>
        <v>/</v>
      </c>
      <c r="AP1620" t="str">
        <f>Tabela1[[#This Row],[TAG]]&amp;Tabela1[[#This Row],[PEDIDO]]&amp;Tabela1[[#This Row],[PRODUTO]]</f>
        <v/>
      </c>
      <c r="AQ1620" s="23" t="str">
        <f>Tabela1[[#This Row],[PRODUTO]]&amp;Tabela1[[#This Row],[TAG]]</f>
        <v/>
      </c>
      <c r="AR1620" s="183">
        <f>Tabela1[[#This Row],[PESO TOTAL]]*Tabela1[[#This Row],[MATÉRIA PRIMA]]</f>
        <v>0</v>
      </c>
      <c r="AS1620" s="28">
        <f>Tabela1[[#This Row],[PESO TOTAL]]*Tabela1[[#This Row],[PREPARAÇÃO ]]</f>
        <v>0</v>
      </c>
      <c r="AT1620" s="28">
        <f>Tabela1[[#This Row],[PESO TOTAL]]*Tabela1[[#This Row],[CALDEIRARIA]]</f>
        <v>0</v>
      </c>
      <c r="AU1620" s="28">
        <f>Tabela1[[#This Row],[PESO TOTAL]]*Tabela1[[#This Row],[SOLDA]]</f>
        <v>0</v>
      </c>
      <c r="AV1620" s="28">
        <f>Tabela1[[#This Row],[PESO TOTAL]]*Tabela1[[#This Row],[ACABAMENTO]]</f>
        <v>0</v>
      </c>
      <c r="AW1620" s="28">
        <f>Tabela1[[#This Row],[PESO TOTAL]]*Tabela1[[#This Row],[PRONTO ACABADO]]</f>
        <v>0</v>
      </c>
      <c r="AX1620" s="28">
        <f>Tabela1[[#This Row],[PESO TOTAL]]*Tabela1[[#This Row],[EXPEDIÇÃO ]]</f>
        <v>0</v>
      </c>
      <c r="AY1620" s="28" t="str">
        <f>Tabela1[[#This Row],[PEDIDO]]&amp;Tabela1[[#This Row],[PRODUTO]]</f>
        <v/>
      </c>
      <c r="AZ1620" s="44">
        <f>IF(AF1620="",0,IF(ISTEXT(AF1620),H1620*VALUE(SUBSTITUTE(AF1620,"%",""))/100,H1620*AF1620))-Tabela1[[#This Row],[PRONTO ACABADO2]]</f>
        <v>0</v>
      </c>
      <c r="BA1620" s="44">
        <f>IF(AG1620="",0,IF(ISTEXT(AG1620),H1620*VALUE(SUBSTITUTE(AG1620,"%",""))/100,H1620*AG1620))-Tabela1[[#This Row],[PESO EXPEDIDO2]]</f>
        <v>0</v>
      </c>
      <c r="BB1620" s="44">
        <f t="shared" si="226"/>
        <v>0</v>
      </c>
      <c r="BC1620" s="44">
        <f t="shared" si="227"/>
        <v>0</v>
      </c>
      <c r="BD1620" s="44"/>
    </row>
    <row r="1621" spans="1:56" ht="15.75" hidden="1" customHeight="1" x14ac:dyDescent="0.25">
      <c r="A1621" s="6"/>
      <c r="B1621" s="22"/>
      <c r="C1621" s="7"/>
      <c r="D1621" s="46"/>
      <c r="E1621" s="7"/>
      <c r="F1621" s="7"/>
      <c r="G1621" s="44"/>
      <c r="H1621" s="41">
        <f>Tabela1[[#This Row],[PESO UNI]]*Tabela1[[#This Row],[QTE]]</f>
        <v>0</v>
      </c>
      <c r="I1621" s="7"/>
      <c r="J1621" s="8"/>
      <c r="K1621" s="8"/>
      <c r="L1621" s="9"/>
      <c r="M1621" s="10"/>
      <c r="N1621" s="8"/>
      <c r="O1621" s="12"/>
      <c r="P1621" s="13"/>
      <c r="Q1621" s="14">
        <f>Tabela1[[#This Row],[QTDE/ Fabricação]]-Tabela1[[#This Row],[QTE]]</f>
        <v>0</v>
      </c>
      <c r="R1621" s="19">
        <f t="shared" si="222"/>
        <v>0</v>
      </c>
      <c r="S1621" s="19">
        <f t="shared" si="221"/>
        <v>0</v>
      </c>
      <c r="T1621" s="20">
        <f t="shared" si="223"/>
        <v>0</v>
      </c>
      <c r="U1621" s="17">
        <f>IFERROR(SUMIF('LISTA DE EMBARQUE'!B:B,MICRO!E:E,'LISTA DE EMBARQUE'!G:G),"")</f>
        <v>0</v>
      </c>
      <c r="V1621" s="12" t="str">
        <f>IFERROR(VLOOKUP(Tabela1[[#This Row],[COD.MDE]],'LISTA DE EMBARQUE'!B:L,11,0),"")</f>
        <v/>
      </c>
      <c r="W1621" s="13" t="str">
        <f>IFERROR(COUNTIF(#REF!,Tabela1[[#This Row],[Colunas5]]),"")</f>
        <v/>
      </c>
      <c r="X1621" s="14">
        <f>Tabela1[[#This Row],[QIANTIDADE EXPEDIDA]]*Tabela1[[#This Row],[PESO UNI]]</f>
        <v>0</v>
      </c>
      <c r="Y1621" s="14">
        <f t="shared" si="224"/>
        <v>0</v>
      </c>
      <c r="Z1621" s="21">
        <f>Tabela1[[#This Row],[PESO TOTAL]]-Tabela1[[#This Row],[Peso Expedido]]</f>
        <v>0</v>
      </c>
      <c r="AA1621" s="18"/>
      <c r="AB1621" s="40"/>
      <c r="AC1621" s="40"/>
      <c r="AD1621" s="40"/>
      <c r="AE1621" s="40"/>
      <c r="AF1621" s="40"/>
      <c r="AG1621" s="40"/>
      <c r="AH1621" s="40"/>
      <c r="AI1621" s="40" t="str">
        <f t="shared" si="228"/>
        <v>ok</v>
      </c>
      <c r="AJ1621"/>
      <c r="AK1621" t="str">
        <f>Tabela1[[#This Row],[Coluna1]]&amp;Tabela1[[#This Row],[PEDIDO]]</f>
        <v/>
      </c>
      <c r="AL1621"/>
      <c r="AM1621"/>
      <c r="AN1621"/>
      <c r="AO1621" t="str">
        <f t="shared" si="225"/>
        <v>/</v>
      </c>
      <c r="AP1621" t="str">
        <f>Tabela1[[#This Row],[TAG]]&amp;Tabela1[[#This Row],[PEDIDO]]&amp;Tabela1[[#This Row],[PRODUTO]]</f>
        <v/>
      </c>
      <c r="AQ1621" s="23" t="str">
        <f>Tabela1[[#This Row],[PRODUTO]]&amp;Tabela1[[#This Row],[TAG]]</f>
        <v/>
      </c>
      <c r="AR1621" s="183">
        <f>Tabela1[[#This Row],[PESO TOTAL]]*Tabela1[[#This Row],[MATÉRIA PRIMA]]</f>
        <v>0</v>
      </c>
      <c r="AS1621" s="28">
        <f>Tabela1[[#This Row],[PESO TOTAL]]*Tabela1[[#This Row],[PREPARAÇÃO ]]</f>
        <v>0</v>
      </c>
      <c r="AT1621" s="28">
        <f>Tabela1[[#This Row],[PESO TOTAL]]*Tabela1[[#This Row],[CALDEIRARIA]]</f>
        <v>0</v>
      </c>
      <c r="AU1621" s="28">
        <f>Tabela1[[#This Row],[PESO TOTAL]]*Tabela1[[#This Row],[SOLDA]]</f>
        <v>0</v>
      </c>
      <c r="AV1621" s="28">
        <f>Tabela1[[#This Row],[PESO TOTAL]]*Tabela1[[#This Row],[ACABAMENTO]]</f>
        <v>0</v>
      </c>
      <c r="AW1621" s="28">
        <f>Tabela1[[#This Row],[PESO TOTAL]]*Tabela1[[#This Row],[PRONTO ACABADO]]</f>
        <v>0</v>
      </c>
      <c r="AX1621" s="28">
        <f>Tabela1[[#This Row],[PESO TOTAL]]*Tabela1[[#This Row],[EXPEDIÇÃO ]]</f>
        <v>0</v>
      </c>
      <c r="AY1621" s="28" t="str">
        <f>Tabela1[[#This Row],[PEDIDO]]&amp;Tabela1[[#This Row],[PRODUTO]]</f>
        <v/>
      </c>
      <c r="AZ1621" s="44">
        <f>IF(AF1621="",0,IF(ISTEXT(AF1621),H1621*VALUE(SUBSTITUTE(AF1621,"%",""))/100,H1621*AF1621))-Tabela1[[#This Row],[PRONTO ACABADO2]]</f>
        <v>0</v>
      </c>
      <c r="BA1621" s="44">
        <f>IF(AG1621="",0,IF(ISTEXT(AG1621),H1621*VALUE(SUBSTITUTE(AG1621,"%",""))/100,H1621*AG1621))-Tabela1[[#This Row],[PESO EXPEDIDO2]]</f>
        <v>0</v>
      </c>
      <c r="BB1621" s="44">
        <f t="shared" si="226"/>
        <v>0</v>
      </c>
      <c r="BC1621" s="44">
        <f t="shared" si="227"/>
        <v>0</v>
      </c>
      <c r="BD1621" s="44"/>
    </row>
    <row r="1622" spans="1:56" ht="15.75" hidden="1" customHeight="1" x14ac:dyDescent="0.25">
      <c r="A1622" s="6"/>
      <c r="B1622" s="22"/>
      <c r="C1622" s="7"/>
      <c r="D1622" s="46"/>
      <c r="E1622" s="7"/>
      <c r="F1622" s="7"/>
      <c r="G1622" s="44"/>
      <c r="H1622" s="41">
        <f>Tabela1[[#This Row],[PESO UNI]]*Tabela1[[#This Row],[QTE]]</f>
        <v>0</v>
      </c>
      <c r="I1622" s="7"/>
      <c r="J1622" s="8"/>
      <c r="K1622" s="8"/>
      <c r="L1622" s="9"/>
      <c r="M1622" s="10"/>
      <c r="N1622" s="8"/>
      <c r="O1622" s="12"/>
      <c r="P1622" s="13"/>
      <c r="Q1622" s="14">
        <f>Tabela1[[#This Row],[QTDE/ Fabricação]]-Tabela1[[#This Row],[QTE]]</f>
        <v>0</v>
      </c>
      <c r="R1622" s="19">
        <f t="shared" si="222"/>
        <v>0</v>
      </c>
      <c r="S1622" s="19">
        <f t="shared" si="221"/>
        <v>0</v>
      </c>
      <c r="T1622" s="20">
        <f t="shared" si="223"/>
        <v>0</v>
      </c>
      <c r="U1622" s="17">
        <f>IFERROR(SUMIF('LISTA DE EMBARQUE'!B:B,MICRO!E:E,'LISTA DE EMBARQUE'!G:G),"")</f>
        <v>0</v>
      </c>
      <c r="V1622" s="12" t="str">
        <f>IFERROR(VLOOKUP(Tabela1[[#This Row],[COD.MDE]],'LISTA DE EMBARQUE'!B:L,11,0),"")</f>
        <v/>
      </c>
      <c r="W1622" s="13" t="str">
        <f>IFERROR(COUNTIF(#REF!,Tabela1[[#This Row],[Colunas5]]),"")</f>
        <v/>
      </c>
      <c r="X1622" s="14">
        <f>Tabela1[[#This Row],[QIANTIDADE EXPEDIDA]]*Tabela1[[#This Row],[PESO UNI]]</f>
        <v>0</v>
      </c>
      <c r="Y1622" s="14">
        <f t="shared" si="224"/>
        <v>0</v>
      </c>
      <c r="Z1622" s="21">
        <f>Tabela1[[#This Row],[PESO TOTAL]]-Tabela1[[#This Row],[Peso Expedido]]</f>
        <v>0</v>
      </c>
      <c r="AA1622" s="18"/>
      <c r="AB1622" s="40"/>
      <c r="AC1622" s="40"/>
      <c r="AD1622" s="40"/>
      <c r="AE1622" s="40"/>
      <c r="AF1622" s="40"/>
      <c r="AG1622" s="40"/>
      <c r="AH1622" s="40"/>
      <c r="AI1622" s="40" t="str">
        <f t="shared" si="228"/>
        <v>ok</v>
      </c>
      <c r="AJ1622"/>
      <c r="AK1622" t="str">
        <f>Tabela1[[#This Row],[Coluna1]]&amp;Tabela1[[#This Row],[PEDIDO]]</f>
        <v/>
      </c>
      <c r="AL1622"/>
      <c r="AM1622"/>
      <c r="AN1622"/>
      <c r="AO1622" t="str">
        <f t="shared" si="225"/>
        <v>/</v>
      </c>
      <c r="AP1622" t="str">
        <f>Tabela1[[#This Row],[TAG]]&amp;Tabela1[[#This Row],[PEDIDO]]&amp;Tabela1[[#This Row],[PRODUTO]]</f>
        <v/>
      </c>
      <c r="AQ1622" s="23" t="str">
        <f>Tabela1[[#This Row],[PRODUTO]]&amp;Tabela1[[#This Row],[TAG]]</f>
        <v/>
      </c>
      <c r="AR1622" s="183">
        <f>Tabela1[[#This Row],[PESO TOTAL]]*Tabela1[[#This Row],[MATÉRIA PRIMA]]</f>
        <v>0</v>
      </c>
      <c r="AS1622" s="28">
        <f>Tabela1[[#This Row],[PESO TOTAL]]*Tabela1[[#This Row],[PREPARAÇÃO ]]</f>
        <v>0</v>
      </c>
      <c r="AT1622" s="28">
        <f>Tabela1[[#This Row],[PESO TOTAL]]*Tabela1[[#This Row],[CALDEIRARIA]]</f>
        <v>0</v>
      </c>
      <c r="AU1622" s="28">
        <f>Tabela1[[#This Row],[PESO TOTAL]]*Tabela1[[#This Row],[SOLDA]]</f>
        <v>0</v>
      </c>
      <c r="AV1622" s="28">
        <f>Tabela1[[#This Row],[PESO TOTAL]]*Tabela1[[#This Row],[ACABAMENTO]]</f>
        <v>0</v>
      </c>
      <c r="AW1622" s="28">
        <f>Tabela1[[#This Row],[PESO TOTAL]]*Tabela1[[#This Row],[PRONTO ACABADO]]</f>
        <v>0</v>
      </c>
      <c r="AX1622" s="28">
        <f>Tabela1[[#This Row],[PESO TOTAL]]*Tabela1[[#This Row],[EXPEDIÇÃO ]]</f>
        <v>0</v>
      </c>
      <c r="AY1622" s="28" t="str">
        <f>Tabela1[[#This Row],[PEDIDO]]&amp;Tabela1[[#This Row],[PRODUTO]]</f>
        <v/>
      </c>
      <c r="AZ1622" s="44">
        <f>IF(AF1622="",0,IF(ISTEXT(AF1622),H1622*VALUE(SUBSTITUTE(AF1622,"%",""))/100,H1622*AF1622))-Tabela1[[#This Row],[PRONTO ACABADO2]]</f>
        <v>0</v>
      </c>
      <c r="BA1622" s="44">
        <f>IF(AG1622="",0,IF(ISTEXT(AG1622),H1622*VALUE(SUBSTITUTE(AG1622,"%",""))/100,H1622*AG1622))-Tabela1[[#This Row],[PESO EXPEDIDO2]]</f>
        <v>0</v>
      </c>
      <c r="BB1622" s="44">
        <f t="shared" si="226"/>
        <v>0</v>
      </c>
      <c r="BC1622" s="44">
        <f t="shared" si="227"/>
        <v>0</v>
      </c>
      <c r="BD1622" s="44"/>
    </row>
    <row r="1623" spans="1:56" ht="15.75" hidden="1" customHeight="1" x14ac:dyDescent="0.25">
      <c r="A1623" s="6"/>
      <c r="B1623" s="22"/>
      <c r="C1623" s="7"/>
      <c r="D1623" s="46"/>
      <c r="E1623" s="7"/>
      <c r="F1623" s="7"/>
      <c r="G1623" s="44"/>
      <c r="H1623" s="41">
        <f>Tabela1[[#This Row],[PESO UNI]]*Tabela1[[#This Row],[QTE]]</f>
        <v>0</v>
      </c>
      <c r="I1623" s="7"/>
      <c r="J1623" s="8"/>
      <c r="K1623" s="8"/>
      <c r="L1623" s="9"/>
      <c r="M1623" s="10"/>
      <c r="N1623" s="8"/>
      <c r="O1623" s="12"/>
      <c r="P1623" s="13"/>
      <c r="Q1623" s="14">
        <f>Tabela1[[#This Row],[QTDE/ Fabricação]]-Tabela1[[#This Row],[QTE]]</f>
        <v>0</v>
      </c>
      <c r="R1623" s="19">
        <f t="shared" si="222"/>
        <v>0</v>
      </c>
      <c r="S1623" s="19">
        <f t="shared" si="221"/>
        <v>0</v>
      </c>
      <c r="T1623" s="20">
        <f t="shared" si="223"/>
        <v>0</v>
      </c>
      <c r="U1623" s="17">
        <f>IFERROR(SUMIF('LISTA DE EMBARQUE'!B:B,MICRO!E:E,'LISTA DE EMBARQUE'!G:G),"")</f>
        <v>0</v>
      </c>
      <c r="V1623" s="12" t="str">
        <f>IFERROR(VLOOKUP(Tabela1[[#This Row],[COD.MDE]],'LISTA DE EMBARQUE'!B:L,11,0),"")</f>
        <v/>
      </c>
      <c r="W1623" s="13" t="str">
        <f>IFERROR(COUNTIF(#REF!,Tabela1[[#This Row],[Colunas5]]),"")</f>
        <v/>
      </c>
      <c r="X1623" s="14">
        <f>Tabela1[[#This Row],[QIANTIDADE EXPEDIDA]]*Tabela1[[#This Row],[PESO UNI]]</f>
        <v>0</v>
      </c>
      <c r="Y1623" s="14">
        <f t="shared" si="224"/>
        <v>0</v>
      </c>
      <c r="Z1623" s="21">
        <f>Tabela1[[#This Row],[PESO TOTAL]]-Tabela1[[#This Row],[Peso Expedido]]</f>
        <v>0</v>
      </c>
      <c r="AA1623" s="18"/>
      <c r="AB1623" s="40"/>
      <c r="AC1623" s="40"/>
      <c r="AD1623" s="40"/>
      <c r="AE1623" s="40"/>
      <c r="AF1623" s="40"/>
      <c r="AG1623" s="40"/>
      <c r="AH1623" s="40"/>
      <c r="AI1623" s="40" t="str">
        <f t="shared" si="228"/>
        <v>ok</v>
      </c>
      <c r="AJ1623"/>
      <c r="AK1623" t="str">
        <f>Tabela1[[#This Row],[Coluna1]]&amp;Tabela1[[#This Row],[PEDIDO]]</f>
        <v/>
      </c>
      <c r="AL1623"/>
      <c r="AM1623"/>
      <c r="AN1623"/>
      <c r="AO1623" t="str">
        <f t="shared" si="225"/>
        <v>/</v>
      </c>
      <c r="AP1623" t="str">
        <f>Tabela1[[#This Row],[TAG]]&amp;Tabela1[[#This Row],[PEDIDO]]&amp;Tabela1[[#This Row],[PRODUTO]]</f>
        <v/>
      </c>
      <c r="AQ1623" s="23" t="str">
        <f>Tabela1[[#This Row],[PRODUTO]]&amp;Tabela1[[#This Row],[TAG]]</f>
        <v/>
      </c>
      <c r="AR1623" s="183">
        <f>Tabela1[[#This Row],[PESO TOTAL]]*Tabela1[[#This Row],[MATÉRIA PRIMA]]</f>
        <v>0</v>
      </c>
      <c r="AS1623" s="28">
        <f>Tabela1[[#This Row],[PESO TOTAL]]*Tabela1[[#This Row],[PREPARAÇÃO ]]</f>
        <v>0</v>
      </c>
      <c r="AT1623" s="28">
        <f>Tabela1[[#This Row],[PESO TOTAL]]*Tabela1[[#This Row],[CALDEIRARIA]]</f>
        <v>0</v>
      </c>
      <c r="AU1623" s="28">
        <f>Tabela1[[#This Row],[PESO TOTAL]]*Tabela1[[#This Row],[SOLDA]]</f>
        <v>0</v>
      </c>
      <c r="AV1623" s="28">
        <f>Tabela1[[#This Row],[PESO TOTAL]]*Tabela1[[#This Row],[ACABAMENTO]]</f>
        <v>0</v>
      </c>
      <c r="AW1623" s="28">
        <f>Tabela1[[#This Row],[PESO TOTAL]]*Tabela1[[#This Row],[PRONTO ACABADO]]</f>
        <v>0</v>
      </c>
      <c r="AX1623" s="28">
        <f>Tabela1[[#This Row],[PESO TOTAL]]*Tabela1[[#This Row],[EXPEDIÇÃO ]]</f>
        <v>0</v>
      </c>
      <c r="AY1623" s="28" t="str">
        <f>Tabela1[[#This Row],[PEDIDO]]&amp;Tabela1[[#This Row],[PRODUTO]]</f>
        <v/>
      </c>
      <c r="AZ1623" s="44">
        <f>IF(AF1623="",0,IF(ISTEXT(AF1623),H1623*VALUE(SUBSTITUTE(AF1623,"%",""))/100,H1623*AF1623))-Tabela1[[#This Row],[PRONTO ACABADO2]]</f>
        <v>0</v>
      </c>
      <c r="BA1623" s="44">
        <f>IF(AG1623="",0,IF(ISTEXT(AG1623),H1623*VALUE(SUBSTITUTE(AG1623,"%",""))/100,H1623*AG1623))-Tabela1[[#This Row],[PESO EXPEDIDO2]]</f>
        <v>0</v>
      </c>
      <c r="BB1623" s="44">
        <f t="shared" si="226"/>
        <v>0</v>
      </c>
      <c r="BC1623" s="44">
        <f t="shared" si="227"/>
        <v>0</v>
      </c>
      <c r="BD1623" s="44"/>
    </row>
    <row r="1624" spans="1:56" ht="15.75" hidden="1" customHeight="1" x14ac:dyDescent="0.25">
      <c r="A1624" s="6"/>
      <c r="B1624" s="22"/>
      <c r="C1624" s="7"/>
      <c r="D1624" s="46"/>
      <c r="E1624" s="7"/>
      <c r="F1624" s="7"/>
      <c r="G1624" s="44"/>
      <c r="H1624" s="41">
        <f>Tabela1[[#This Row],[PESO UNI]]*Tabela1[[#This Row],[QTE]]</f>
        <v>0</v>
      </c>
      <c r="I1624" s="7"/>
      <c r="J1624" s="8"/>
      <c r="K1624" s="8"/>
      <c r="L1624" s="9"/>
      <c r="M1624" s="10"/>
      <c r="N1624" s="8"/>
      <c r="O1624" s="12"/>
      <c r="P1624" s="13"/>
      <c r="Q1624" s="14">
        <f>Tabela1[[#This Row],[QTDE/ Fabricação]]-Tabela1[[#This Row],[QTE]]</f>
        <v>0</v>
      </c>
      <c r="R1624" s="19">
        <f t="shared" si="222"/>
        <v>0</v>
      </c>
      <c r="S1624" s="19">
        <f t="shared" si="221"/>
        <v>0</v>
      </c>
      <c r="T1624" s="20">
        <f t="shared" si="223"/>
        <v>0</v>
      </c>
      <c r="U1624" s="17">
        <f>IFERROR(SUMIF('LISTA DE EMBARQUE'!B:B,MICRO!E:E,'LISTA DE EMBARQUE'!G:G),"")</f>
        <v>0</v>
      </c>
      <c r="V1624" s="12" t="str">
        <f>IFERROR(VLOOKUP(Tabela1[[#This Row],[COD.MDE]],'LISTA DE EMBARQUE'!B:L,11,0),"")</f>
        <v/>
      </c>
      <c r="W1624" s="13" t="str">
        <f>IFERROR(COUNTIF(#REF!,Tabela1[[#This Row],[Colunas5]]),"")</f>
        <v/>
      </c>
      <c r="X1624" s="14">
        <f>Tabela1[[#This Row],[QIANTIDADE EXPEDIDA]]*Tabela1[[#This Row],[PESO UNI]]</f>
        <v>0</v>
      </c>
      <c r="Y1624" s="14">
        <f t="shared" si="224"/>
        <v>0</v>
      </c>
      <c r="Z1624" s="21">
        <f>Tabela1[[#This Row],[PESO TOTAL]]-Tabela1[[#This Row],[Peso Expedido]]</f>
        <v>0</v>
      </c>
      <c r="AA1624" s="18"/>
      <c r="AB1624" s="40"/>
      <c r="AC1624" s="40"/>
      <c r="AD1624" s="40"/>
      <c r="AE1624" s="40"/>
      <c r="AF1624" s="40"/>
      <c r="AG1624" s="40"/>
      <c r="AH1624" s="40"/>
      <c r="AI1624" s="40" t="str">
        <f t="shared" si="228"/>
        <v>ok</v>
      </c>
      <c r="AJ1624"/>
      <c r="AK1624" t="str">
        <f>Tabela1[[#This Row],[Coluna1]]&amp;Tabela1[[#This Row],[PEDIDO]]</f>
        <v/>
      </c>
      <c r="AL1624"/>
      <c r="AM1624"/>
      <c r="AN1624"/>
      <c r="AO1624" t="str">
        <f t="shared" si="225"/>
        <v>/</v>
      </c>
      <c r="AP1624" t="str">
        <f>Tabela1[[#This Row],[TAG]]&amp;Tabela1[[#This Row],[PEDIDO]]&amp;Tabela1[[#This Row],[PRODUTO]]</f>
        <v/>
      </c>
      <c r="AQ1624" s="23" t="str">
        <f>Tabela1[[#This Row],[PRODUTO]]&amp;Tabela1[[#This Row],[TAG]]</f>
        <v/>
      </c>
      <c r="AR1624" s="183">
        <f>Tabela1[[#This Row],[PESO TOTAL]]*Tabela1[[#This Row],[MATÉRIA PRIMA]]</f>
        <v>0</v>
      </c>
      <c r="AS1624" s="28">
        <f>Tabela1[[#This Row],[PESO TOTAL]]*Tabela1[[#This Row],[PREPARAÇÃO ]]</f>
        <v>0</v>
      </c>
      <c r="AT1624" s="28">
        <f>Tabela1[[#This Row],[PESO TOTAL]]*Tabela1[[#This Row],[CALDEIRARIA]]</f>
        <v>0</v>
      </c>
      <c r="AU1624" s="28">
        <f>Tabela1[[#This Row],[PESO TOTAL]]*Tabela1[[#This Row],[SOLDA]]</f>
        <v>0</v>
      </c>
      <c r="AV1624" s="28">
        <f>Tabela1[[#This Row],[PESO TOTAL]]*Tabela1[[#This Row],[ACABAMENTO]]</f>
        <v>0</v>
      </c>
      <c r="AW1624" s="28">
        <f>Tabela1[[#This Row],[PESO TOTAL]]*Tabela1[[#This Row],[PRONTO ACABADO]]</f>
        <v>0</v>
      </c>
      <c r="AX1624" s="28">
        <f>Tabela1[[#This Row],[PESO TOTAL]]*Tabela1[[#This Row],[EXPEDIÇÃO ]]</f>
        <v>0</v>
      </c>
      <c r="AY1624" s="28" t="str">
        <f>Tabela1[[#This Row],[PEDIDO]]&amp;Tabela1[[#This Row],[PRODUTO]]</f>
        <v/>
      </c>
      <c r="AZ1624" s="44">
        <f>IF(AF1624="",0,IF(ISTEXT(AF1624),H1624*VALUE(SUBSTITUTE(AF1624,"%",""))/100,H1624*AF1624))-Tabela1[[#This Row],[PRONTO ACABADO2]]</f>
        <v>0</v>
      </c>
      <c r="BA1624" s="44">
        <f>IF(AG1624="",0,IF(ISTEXT(AG1624),H1624*VALUE(SUBSTITUTE(AG1624,"%",""))/100,H1624*AG1624))-Tabela1[[#This Row],[PESO EXPEDIDO2]]</f>
        <v>0</v>
      </c>
      <c r="BB1624" s="44">
        <f t="shared" si="226"/>
        <v>0</v>
      </c>
      <c r="BC1624" s="44">
        <f t="shared" si="227"/>
        <v>0</v>
      </c>
      <c r="BD1624" s="44"/>
    </row>
    <row r="1625" spans="1:56" ht="15.75" hidden="1" customHeight="1" x14ac:dyDescent="0.25">
      <c r="A1625" s="6"/>
      <c r="B1625" s="22"/>
      <c r="C1625" s="7"/>
      <c r="D1625" s="46"/>
      <c r="E1625" s="7"/>
      <c r="F1625" s="7"/>
      <c r="G1625" s="44"/>
      <c r="H1625" s="41">
        <f>Tabela1[[#This Row],[PESO UNI]]*Tabela1[[#This Row],[QTE]]</f>
        <v>0</v>
      </c>
      <c r="I1625" s="7"/>
      <c r="J1625" s="8"/>
      <c r="K1625" s="8"/>
      <c r="L1625" s="9"/>
      <c r="M1625" s="10"/>
      <c r="N1625" s="8"/>
      <c r="O1625" s="12"/>
      <c r="P1625" s="13"/>
      <c r="Q1625" s="14">
        <f>Tabela1[[#This Row],[QTDE/ Fabricação]]-Tabela1[[#This Row],[QTE]]</f>
        <v>0</v>
      </c>
      <c r="R1625" s="19">
        <f t="shared" si="222"/>
        <v>0</v>
      </c>
      <c r="S1625" s="19">
        <f t="shared" si="221"/>
        <v>0</v>
      </c>
      <c r="T1625" s="20">
        <f t="shared" si="223"/>
        <v>0</v>
      </c>
      <c r="U1625" s="17">
        <f>IFERROR(SUMIF('LISTA DE EMBARQUE'!B:B,MICRO!E:E,'LISTA DE EMBARQUE'!G:G),"")</f>
        <v>0</v>
      </c>
      <c r="V1625" s="12" t="str">
        <f>IFERROR(VLOOKUP(Tabela1[[#This Row],[COD.MDE]],'LISTA DE EMBARQUE'!B:L,11,0),"")</f>
        <v/>
      </c>
      <c r="W1625" s="13" t="str">
        <f>IFERROR(COUNTIF(#REF!,Tabela1[[#This Row],[Colunas5]]),"")</f>
        <v/>
      </c>
      <c r="X1625" s="14">
        <f>Tabela1[[#This Row],[QIANTIDADE EXPEDIDA]]*Tabela1[[#This Row],[PESO UNI]]</f>
        <v>0</v>
      </c>
      <c r="Y1625" s="14">
        <f t="shared" si="224"/>
        <v>0</v>
      </c>
      <c r="Z1625" s="21">
        <f>Tabela1[[#This Row],[PESO TOTAL]]-Tabela1[[#This Row],[Peso Expedido]]</f>
        <v>0</v>
      </c>
      <c r="AA1625" s="18"/>
      <c r="AB1625" s="40"/>
      <c r="AC1625" s="40"/>
      <c r="AD1625" s="40"/>
      <c r="AE1625" s="40"/>
      <c r="AF1625" s="40"/>
      <c r="AG1625" s="40"/>
      <c r="AH1625" s="40"/>
      <c r="AI1625" s="40" t="str">
        <f t="shared" si="228"/>
        <v>ok</v>
      </c>
      <c r="AJ1625"/>
      <c r="AK1625" t="str">
        <f>Tabela1[[#This Row],[Coluna1]]&amp;Tabela1[[#This Row],[PEDIDO]]</f>
        <v/>
      </c>
      <c r="AL1625"/>
      <c r="AM1625"/>
      <c r="AN1625"/>
      <c r="AO1625" t="str">
        <f t="shared" si="225"/>
        <v>/</v>
      </c>
      <c r="AP1625" t="str">
        <f>Tabela1[[#This Row],[TAG]]&amp;Tabela1[[#This Row],[PEDIDO]]&amp;Tabela1[[#This Row],[PRODUTO]]</f>
        <v/>
      </c>
      <c r="AQ1625" s="23" t="str">
        <f>Tabela1[[#This Row],[PRODUTO]]&amp;Tabela1[[#This Row],[TAG]]</f>
        <v/>
      </c>
      <c r="AR1625" s="183">
        <f>Tabela1[[#This Row],[PESO TOTAL]]*Tabela1[[#This Row],[MATÉRIA PRIMA]]</f>
        <v>0</v>
      </c>
      <c r="AS1625" s="28">
        <f>Tabela1[[#This Row],[PESO TOTAL]]*Tabela1[[#This Row],[PREPARAÇÃO ]]</f>
        <v>0</v>
      </c>
      <c r="AT1625" s="28">
        <f>Tabela1[[#This Row],[PESO TOTAL]]*Tabela1[[#This Row],[CALDEIRARIA]]</f>
        <v>0</v>
      </c>
      <c r="AU1625" s="28">
        <f>Tabela1[[#This Row],[PESO TOTAL]]*Tabela1[[#This Row],[SOLDA]]</f>
        <v>0</v>
      </c>
      <c r="AV1625" s="28">
        <f>Tabela1[[#This Row],[PESO TOTAL]]*Tabela1[[#This Row],[ACABAMENTO]]</f>
        <v>0</v>
      </c>
      <c r="AW1625" s="28">
        <f>Tabela1[[#This Row],[PESO TOTAL]]*Tabela1[[#This Row],[PRONTO ACABADO]]</f>
        <v>0</v>
      </c>
      <c r="AX1625" s="28">
        <f>Tabela1[[#This Row],[PESO TOTAL]]*Tabela1[[#This Row],[EXPEDIÇÃO ]]</f>
        <v>0</v>
      </c>
      <c r="AY1625" s="28" t="str">
        <f>Tabela1[[#This Row],[PEDIDO]]&amp;Tabela1[[#This Row],[PRODUTO]]</f>
        <v/>
      </c>
      <c r="AZ1625" s="44">
        <f>IF(AF1625="",0,IF(ISTEXT(AF1625),H1625*VALUE(SUBSTITUTE(AF1625,"%",""))/100,H1625*AF1625))-Tabela1[[#This Row],[PRONTO ACABADO2]]</f>
        <v>0</v>
      </c>
      <c r="BA1625" s="44">
        <f>IF(AG1625="",0,IF(ISTEXT(AG1625),H1625*VALUE(SUBSTITUTE(AG1625,"%",""))/100,H1625*AG1625))-Tabela1[[#This Row],[PESO EXPEDIDO2]]</f>
        <v>0</v>
      </c>
      <c r="BB1625" s="44">
        <f t="shared" si="226"/>
        <v>0</v>
      </c>
      <c r="BC1625" s="44">
        <f t="shared" si="227"/>
        <v>0</v>
      </c>
      <c r="BD1625" s="44"/>
    </row>
    <row r="1626" spans="1:56" ht="15.75" hidden="1" customHeight="1" x14ac:dyDescent="0.25">
      <c r="A1626" s="6"/>
      <c r="B1626" s="22"/>
      <c r="C1626" s="7"/>
      <c r="D1626" s="46"/>
      <c r="E1626" s="7"/>
      <c r="F1626" s="7"/>
      <c r="G1626" s="44"/>
      <c r="H1626" s="41">
        <f>Tabela1[[#This Row],[PESO UNI]]*Tabela1[[#This Row],[QTE]]</f>
        <v>0</v>
      </c>
      <c r="I1626" s="7"/>
      <c r="J1626" s="8"/>
      <c r="K1626" s="8"/>
      <c r="L1626" s="9"/>
      <c r="M1626" s="10"/>
      <c r="N1626" s="8"/>
      <c r="O1626" s="12"/>
      <c r="P1626" s="13"/>
      <c r="Q1626" s="14">
        <f>Tabela1[[#This Row],[QTDE/ Fabricação]]-Tabela1[[#This Row],[QTE]]</f>
        <v>0</v>
      </c>
      <c r="R1626" s="19">
        <f t="shared" si="222"/>
        <v>0</v>
      </c>
      <c r="S1626" s="19">
        <f t="shared" si="221"/>
        <v>0</v>
      </c>
      <c r="T1626" s="20">
        <f t="shared" si="223"/>
        <v>0</v>
      </c>
      <c r="U1626" s="17">
        <f>IFERROR(SUMIF('LISTA DE EMBARQUE'!B:B,MICRO!E:E,'LISTA DE EMBARQUE'!G:G),"")</f>
        <v>0</v>
      </c>
      <c r="V1626" s="12" t="str">
        <f>IFERROR(VLOOKUP(Tabela1[[#This Row],[COD.MDE]],'LISTA DE EMBARQUE'!B:L,11,0),"")</f>
        <v/>
      </c>
      <c r="W1626" s="13" t="str">
        <f>IFERROR(COUNTIF(#REF!,Tabela1[[#This Row],[Colunas5]]),"")</f>
        <v/>
      </c>
      <c r="X1626" s="14">
        <f>Tabela1[[#This Row],[QIANTIDADE EXPEDIDA]]*Tabela1[[#This Row],[PESO UNI]]</f>
        <v>0</v>
      </c>
      <c r="Y1626" s="14">
        <f t="shared" si="224"/>
        <v>0</v>
      </c>
      <c r="Z1626" s="21">
        <f>Tabela1[[#This Row],[PESO TOTAL]]-Tabela1[[#This Row],[Peso Expedido]]</f>
        <v>0</v>
      </c>
      <c r="AA1626" s="18"/>
      <c r="AB1626" s="40"/>
      <c r="AC1626" s="40"/>
      <c r="AD1626" s="40"/>
      <c r="AE1626" s="40"/>
      <c r="AF1626" s="40"/>
      <c r="AG1626" s="40"/>
      <c r="AH1626" s="40"/>
      <c r="AI1626" s="40" t="str">
        <f t="shared" si="228"/>
        <v>ok</v>
      </c>
      <c r="AJ1626"/>
      <c r="AK1626" t="str">
        <f>Tabela1[[#This Row],[Coluna1]]&amp;Tabela1[[#This Row],[PEDIDO]]</f>
        <v/>
      </c>
      <c r="AL1626"/>
      <c r="AM1626"/>
      <c r="AN1626"/>
      <c r="AO1626" t="str">
        <f t="shared" si="225"/>
        <v>/</v>
      </c>
      <c r="AP1626" t="str">
        <f>Tabela1[[#This Row],[TAG]]&amp;Tabela1[[#This Row],[PEDIDO]]&amp;Tabela1[[#This Row],[PRODUTO]]</f>
        <v/>
      </c>
      <c r="AQ1626" s="23" t="str">
        <f>Tabela1[[#This Row],[PRODUTO]]&amp;Tabela1[[#This Row],[TAG]]</f>
        <v/>
      </c>
      <c r="AR1626" s="183">
        <f>Tabela1[[#This Row],[PESO TOTAL]]*Tabela1[[#This Row],[MATÉRIA PRIMA]]</f>
        <v>0</v>
      </c>
      <c r="AS1626" s="28">
        <f>Tabela1[[#This Row],[PESO TOTAL]]*Tabela1[[#This Row],[PREPARAÇÃO ]]</f>
        <v>0</v>
      </c>
      <c r="AT1626" s="28">
        <f>Tabela1[[#This Row],[PESO TOTAL]]*Tabela1[[#This Row],[CALDEIRARIA]]</f>
        <v>0</v>
      </c>
      <c r="AU1626" s="28">
        <f>Tabela1[[#This Row],[PESO TOTAL]]*Tabela1[[#This Row],[SOLDA]]</f>
        <v>0</v>
      </c>
      <c r="AV1626" s="28">
        <f>Tabela1[[#This Row],[PESO TOTAL]]*Tabela1[[#This Row],[ACABAMENTO]]</f>
        <v>0</v>
      </c>
      <c r="AW1626" s="28">
        <f>Tabela1[[#This Row],[PESO TOTAL]]*Tabela1[[#This Row],[PRONTO ACABADO]]</f>
        <v>0</v>
      </c>
      <c r="AX1626" s="28">
        <f>Tabela1[[#This Row],[PESO TOTAL]]*Tabela1[[#This Row],[EXPEDIÇÃO ]]</f>
        <v>0</v>
      </c>
      <c r="AY1626" s="28" t="str">
        <f>Tabela1[[#This Row],[PEDIDO]]&amp;Tabela1[[#This Row],[PRODUTO]]</f>
        <v/>
      </c>
      <c r="AZ1626" s="44">
        <f>IF(AF1626="",0,IF(ISTEXT(AF1626),H1626*VALUE(SUBSTITUTE(AF1626,"%",""))/100,H1626*AF1626))-Tabela1[[#This Row],[PRONTO ACABADO2]]</f>
        <v>0</v>
      </c>
      <c r="BA1626" s="44">
        <f>IF(AG1626="",0,IF(ISTEXT(AG1626),H1626*VALUE(SUBSTITUTE(AG1626,"%",""))/100,H1626*AG1626))-Tabela1[[#This Row],[PESO EXPEDIDO2]]</f>
        <v>0</v>
      </c>
      <c r="BB1626" s="44">
        <f t="shared" si="226"/>
        <v>0</v>
      </c>
      <c r="BC1626" s="44">
        <f t="shared" si="227"/>
        <v>0</v>
      </c>
      <c r="BD1626" s="44"/>
    </row>
    <row r="1627" spans="1:56" ht="15.75" hidden="1" customHeight="1" x14ac:dyDescent="0.25">
      <c r="A1627" s="6"/>
      <c r="B1627" s="22"/>
      <c r="C1627" s="7"/>
      <c r="D1627" s="46"/>
      <c r="E1627" s="7"/>
      <c r="F1627" s="7"/>
      <c r="G1627" s="44"/>
      <c r="H1627" s="41">
        <f>Tabela1[[#This Row],[PESO UNI]]*Tabela1[[#This Row],[QTE]]</f>
        <v>0</v>
      </c>
      <c r="I1627" s="7"/>
      <c r="J1627" s="8"/>
      <c r="K1627" s="8"/>
      <c r="L1627" s="9"/>
      <c r="M1627" s="10"/>
      <c r="N1627" s="8"/>
      <c r="O1627" s="12"/>
      <c r="P1627" s="13"/>
      <c r="Q1627" s="14">
        <f>Tabela1[[#This Row],[QTDE/ Fabricação]]-Tabela1[[#This Row],[QTE]]</f>
        <v>0</v>
      </c>
      <c r="R1627" s="19">
        <f t="shared" si="222"/>
        <v>0</v>
      </c>
      <c r="S1627" s="19">
        <f t="shared" si="221"/>
        <v>0</v>
      </c>
      <c r="T1627" s="20">
        <f t="shared" si="223"/>
        <v>0</v>
      </c>
      <c r="U1627" s="17">
        <f>IFERROR(SUMIF('LISTA DE EMBARQUE'!B:B,MICRO!E:E,'LISTA DE EMBARQUE'!G:G),"")</f>
        <v>0</v>
      </c>
      <c r="V1627" s="12" t="str">
        <f>IFERROR(VLOOKUP(Tabela1[[#This Row],[COD.MDE]],'LISTA DE EMBARQUE'!B:L,11,0),"")</f>
        <v/>
      </c>
      <c r="W1627" s="13" t="str">
        <f>IFERROR(COUNTIF(#REF!,Tabela1[[#This Row],[Colunas5]]),"")</f>
        <v/>
      </c>
      <c r="X1627" s="14">
        <f>Tabela1[[#This Row],[QIANTIDADE EXPEDIDA]]*Tabela1[[#This Row],[PESO UNI]]</f>
        <v>0</v>
      </c>
      <c r="Y1627" s="14">
        <f t="shared" si="224"/>
        <v>0</v>
      </c>
      <c r="Z1627" s="21">
        <f>Tabela1[[#This Row],[PESO TOTAL]]-Tabela1[[#This Row],[Peso Expedido]]</f>
        <v>0</v>
      </c>
      <c r="AA1627" s="18"/>
      <c r="AB1627" s="40"/>
      <c r="AC1627" s="40"/>
      <c r="AD1627" s="40"/>
      <c r="AE1627" s="40"/>
      <c r="AF1627" s="40"/>
      <c r="AG1627" s="40"/>
      <c r="AH1627" s="40"/>
      <c r="AI1627" s="40" t="str">
        <f t="shared" si="228"/>
        <v>ok</v>
      </c>
      <c r="AJ1627"/>
      <c r="AK1627" t="str">
        <f>Tabela1[[#This Row],[Coluna1]]&amp;Tabela1[[#This Row],[PEDIDO]]</f>
        <v/>
      </c>
      <c r="AL1627"/>
      <c r="AM1627"/>
      <c r="AN1627"/>
      <c r="AO1627" t="str">
        <f t="shared" si="225"/>
        <v>/</v>
      </c>
      <c r="AP1627" t="str">
        <f>Tabela1[[#This Row],[TAG]]&amp;Tabela1[[#This Row],[PEDIDO]]&amp;Tabela1[[#This Row],[PRODUTO]]</f>
        <v/>
      </c>
      <c r="AQ1627" s="23" t="str">
        <f>Tabela1[[#This Row],[PRODUTO]]&amp;Tabela1[[#This Row],[TAG]]</f>
        <v/>
      </c>
      <c r="AR1627" s="183">
        <f>Tabela1[[#This Row],[PESO TOTAL]]*Tabela1[[#This Row],[MATÉRIA PRIMA]]</f>
        <v>0</v>
      </c>
      <c r="AS1627" s="28">
        <f>Tabela1[[#This Row],[PESO TOTAL]]*Tabela1[[#This Row],[PREPARAÇÃO ]]</f>
        <v>0</v>
      </c>
      <c r="AT1627" s="28">
        <f>Tabela1[[#This Row],[PESO TOTAL]]*Tabela1[[#This Row],[CALDEIRARIA]]</f>
        <v>0</v>
      </c>
      <c r="AU1627" s="28">
        <f>Tabela1[[#This Row],[PESO TOTAL]]*Tabela1[[#This Row],[SOLDA]]</f>
        <v>0</v>
      </c>
      <c r="AV1627" s="28">
        <f>Tabela1[[#This Row],[PESO TOTAL]]*Tabela1[[#This Row],[ACABAMENTO]]</f>
        <v>0</v>
      </c>
      <c r="AW1627" s="28">
        <f>Tabela1[[#This Row],[PESO TOTAL]]*Tabela1[[#This Row],[PRONTO ACABADO]]</f>
        <v>0</v>
      </c>
      <c r="AX1627" s="28">
        <f>Tabela1[[#This Row],[PESO TOTAL]]*Tabela1[[#This Row],[EXPEDIÇÃO ]]</f>
        <v>0</v>
      </c>
      <c r="AY1627" s="28" t="str">
        <f>Tabela1[[#This Row],[PEDIDO]]&amp;Tabela1[[#This Row],[PRODUTO]]</f>
        <v/>
      </c>
      <c r="AZ1627" s="44">
        <f>IF(AF1627="",0,IF(ISTEXT(AF1627),H1627*VALUE(SUBSTITUTE(AF1627,"%",""))/100,H1627*AF1627))-Tabela1[[#This Row],[PRONTO ACABADO2]]</f>
        <v>0</v>
      </c>
      <c r="BA1627" s="44">
        <f>IF(AG1627="",0,IF(ISTEXT(AG1627),H1627*VALUE(SUBSTITUTE(AG1627,"%",""))/100,H1627*AG1627))-Tabela1[[#This Row],[PESO EXPEDIDO2]]</f>
        <v>0</v>
      </c>
      <c r="BB1627" s="44">
        <f t="shared" si="226"/>
        <v>0</v>
      </c>
      <c r="BC1627" s="44">
        <f t="shared" si="227"/>
        <v>0</v>
      </c>
      <c r="BD1627" s="44"/>
    </row>
    <row r="1628" spans="1:56" ht="15.75" hidden="1" customHeight="1" x14ac:dyDescent="0.25">
      <c r="A1628" s="6"/>
      <c r="B1628" s="22"/>
      <c r="C1628" s="7"/>
      <c r="D1628" s="46"/>
      <c r="E1628" s="7"/>
      <c r="F1628" s="7"/>
      <c r="G1628" s="44"/>
      <c r="H1628" s="41">
        <f>Tabela1[[#This Row],[PESO UNI]]*Tabela1[[#This Row],[QTE]]</f>
        <v>0</v>
      </c>
      <c r="I1628" s="7"/>
      <c r="J1628" s="8"/>
      <c r="K1628" s="8"/>
      <c r="L1628" s="9"/>
      <c r="M1628" s="10"/>
      <c r="N1628" s="8"/>
      <c r="O1628" s="12"/>
      <c r="P1628" s="13"/>
      <c r="Q1628" s="14">
        <f>Tabela1[[#This Row],[QTDE/ Fabricação]]-Tabela1[[#This Row],[QTE]]</f>
        <v>0</v>
      </c>
      <c r="R1628" s="19">
        <f t="shared" si="222"/>
        <v>0</v>
      </c>
      <c r="S1628" s="19">
        <f t="shared" si="221"/>
        <v>0</v>
      </c>
      <c r="T1628" s="20">
        <f t="shared" si="223"/>
        <v>0</v>
      </c>
      <c r="U1628" s="17">
        <f>IFERROR(SUMIF('LISTA DE EMBARQUE'!B:B,MICRO!E:E,'LISTA DE EMBARQUE'!G:G),"")</f>
        <v>0</v>
      </c>
      <c r="V1628" s="12" t="str">
        <f>IFERROR(VLOOKUP(Tabela1[[#This Row],[COD.MDE]],'LISTA DE EMBARQUE'!B:L,11,0),"")</f>
        <v/>
      </c>
      <c r="W1628" s="13" t="str">
        <f>IFERROR(COUNTIF(#REF!,Tabela1[[#This Row],[Colunas5]]),"")</f>
        <v/>
      </c>
      <c r="X1628" s="14">
        <f>Tabela1[[#This Row],[QIANTIDADE EXPEDIDA]]*Tabela1[[#This Row],[PESO UNI]]</f>
        <v>0</v>
      </c>
      <c r="Y1628" s="14">
        <f t="shared" si="224"/>
        <v>0</v>
      </c>
      <c r="Z1628" s="21">
        <f>Tabela1[[#This Row],[PESO TOTAL]]-Tabela1[[#This Row],[Peso Expedido]]</f>
        <v>0</v>
      </c>
      <c r="AA1628" s="18"/>
      <c r="AB1628" s="40"/>
      <c r="AC1628" s="40"/>
      <c r="AD1628" s="40"/>
      <c r="AE1628" s="40"/>
      <c r="AF1628" s="40"/>
      <c r="AG1628" s="40"/>
      <c r="AH1628" s="40"/>
      <c r="AI1628" s="40" t="str">
        <f t="shared" si="228"/>
        <v>ok</v>
      </c>
      <c r="AJ1628"/>
      <c r="AK1628" t="str">
        <f>Tabela1[[#This Row],[Coluna1]]&amp;Tabela1[[#This Row],[PEDIDO]]</f>
        <v/>
      </c>
      <c r="AL1628"/>
      <c r="AM1628"/>
      <c r="AN1628"/>
      <c r="AO1628" t="str">
        <f t="shared" si="225"/>
        <v>/</v>
      </c>
      <c r="AP1628" t="str">
        <f>Tabela1[[#This Row],[TAG]]&amp;Tabela1[[#This Row],[PEDIDO]]&amp;Tabela1[[#This Row],[PRODUTO]]</f>
        <v/>
      </c>
      <c r="AQ1628" s="23" t="str">
        <f>Tabela1[[#This Row],[PRODUTO]]&amp;Tabela1[[#This Row],[TAG]]</f>
        <v/>
      </c>
      <c r="AR1628" s="183">
        <f>Tabela1[[#This Row],[PESO TOTAL]]*Tabela1[[#This Row],[MATÉRIA PRIMA]]</f>
        <v>0</v>
      </c>
      <c r="AS1628" s="28">
        <f>Tabela1[[#This Row],[PESO TOTAL]]*Tabela1[[#This Row],[PREPARAÇÃO ]]</f>
        <v>0</v>
      </c>
      <c r="AT1628" s="28">
        <f>Tabela1[[#This Row],[PESO TOTAL]]*Tabela1[[#This Row],[CALDEIRARIA]]</f>
        <v>0</v>
      </c>
      <c r="AU1628" s="28">
        <f>Tabela1[[#This Row],[PESO TOTAL]]*Tabela1[[#This Row],[SOLDA]]</f>
        <v>0</v>
      </c>
      <c r="AV1628" s="28">
        <f>Tabela1[[#This Row],[PESO TOTAL]]*Tabela1[[#This Row],[ACABAMENTO]]</f>
        <v>0</v>
      </c>
      <c r="AW1628" s="28">
        <f>Tabela1[[#This Row],[PESO TOTAL]]*Tabela1[[#This Row],[PRONTO ACABADO]]</f>
        <v>0</v>
      </c>
      <c r="AX1628" s="28">
        <f>Tabela1[[#This Row],[PESO TOTAL]]*Tabela1[[#This Row],[EXPEDIÇÃO ]]</f>
        <v>0</v>
      </c>
      <c r="AY1628" s="28" t="str">
        <f>Tabela1[[#This Row],[PEDIDO]]&amp;Tabela1[[#This Row],[PRODUTO]]</f>
        <v/>
      </c>
      <c r="AZ1628" s="44">
        <f>IF(AF1628="",0,IF(ISTEXT(AF1628),H1628*VALUE(SUBSTITUTE(AF1628,"%",""))/100,H1628*AF1628))-Tabela1[[#This Row],[PRONTO ACABADO2]]</f>
        <v>0</v>
      </c>
      <c r="BA1628" s="44">
        <f>IF(AG1628="",0,IF(ISTEXT(AG1628),H1628*VALUE(SUBSTITUTE(AG1628,"%",""))/100,H1628*AG1628))-Tabela1[[#This Row],[PESO EXPEDIDO2]]</f>
        <v>0</v>
      </c>
      <c r="BB1628" s="44">
        <f t="shared" si="226"/>
        <v>0</v>
      </c>
      <c r="BC1628" s="44">
        <f t="shared" si="227"/>
        <v>0</v>
      </c>
      <c r="BD1628" s="44"/>
    </row>
    <row r="1629" spans="1:56" ht="15.75" hidden="1" customHeight="1" x14ac:dyDescent="0.25">
      <c r="A1629" s="6"/>
      <c r="B1629" s="22"/>
      <c r="C1629" s="7"/>
      <c r="D1629" s="46"/>
      <c r="E1629" s="7"/>
      <c r="F1629" s="7"/>
      <c r="G1629" s="44"/>
      <c r="H1629" s="41">
        <f>Tabela1[[#This Row],[PESO UNI]]*Tabela1[[#This Row],[QTE]]</f>
        <v>0</v>
      </c>
      <c r="I1629" s="7"/>
      <c r="J1629" s="8"/>
      <c r="K1629" s="8"/>
      <c r="L1629" s="9"/>
      <c r="M1629" s="10"/>
      <c r="N1629" s="8"/>
      <c r="O1629" s="12"/>
      <c r="P1629" s="13"/>
      <c r="Q1629" s="14">
        <f>Tabela1[[#This Row],[QTDE/ Fabricação]]-Tabela1[[#This Row],[QTE]]</f>
        <v>0</v>
      </c>
      <c r="R1629" s="19">
        <f t="shared" si="222"/>
        <v>0</v>
      </c>
      <c r="S1629" s="19">
        <f t="shared" si="221"/>
        <v>0</v>
      </c>
      <c r="T1629" s="20">
        <f t="shared" si="223"/>
        <v>0</v>
      </c>
      <c r="U1629" s="17">
        <f>IFERROR(SUMIF('LISTA DE EMBARQUE'!B:B,MICRO!E:E,'LISTA DE EMBARQUE'!G:G),"")</f>
        <v>0</v>
      </c>
      <c r="V1629" s="12" t="str">
        <f>IFERROR(VLOOKUP(Tabela1[[#This Row],[COD.MDE]],'LISTA DE EMBARQUE'!B:L,11,0),"")</f>
        <v/>
      </c>
      <c r="W1629" s="13" t="str">
        <f>IFERROR(COUNTIF(#REF!,Tabela1[[#This Row],[Colunas5]]),"")</f>
        <v/>
      </c>
      <c r="X1629" s="14">
        <f>Tabela1[[#This Row],[QIANTIDADE EXPEDIDA]]*Tabela1[[#This Row],[PESO UNI]]</f>
        <v>0</v>
      </c>
      <c r="Y1629" s="14">
        <f t="shared" si="224"/>
        <v>0</v>
      </c>
      <c r="Z1629" s="21">
        <f>Tabela1[[#This Row],[PESO TOTAL]]-Tabela1[[#This Row],[Peso Expedido]]</f>
        <v>0</v>
      </c>
      <c r="AA1629" s="18"/>
      <c r="AB1629" s="40"/>
      <c r="AC1629" s="40"/>
      <c r="AD1629" s="40"/>
      <c r="AE1629" s="40"/>
      <c r="AF1629" s="40"/>
      <c r="AG1629" s="40"/>
      <c r="AH1629" s="40"/>
      <c r="AI1629" s="40" t="str">
        <f t="shared" si="228"/>
        <v>ok</v>
      </c>
      <c r="AJ1629"/>
      <c r="AK1629" t="str">
        <f>Tabela1[[#This Row],[Coluna1]]&amp;Tabela1[[#This Row],[PEDIDO]]</f>
        <v/>
      </c>
      <c r="AL1629"/>
      <c r="AM1629"/>
      <c r="AN1629"/>
      <c r="AO1629" t="str">
        <f t="shared" si="225"/>
        <v>/</v>
      </c>
      <c r="AP1629" t="str">
        <f>Tabela1[[#This Row],[TAG]]&amp;Tabela1[[#This Row],[PEDIDO]]&amp;Tabela1[[#This Row],[PRODUTO]]</f>
        <v/>
      </c>
      <c r="AQ1629" s="23" t="str">
        <f>Tabela1[[#This Row],[PRODUTO]]&amp;Tabela1[[#This Row],[TAG]]</f>
        <v/>
      </c>
      <c r="AR1629" s="183">
        <f>Tabela1[[#This Row],[PESO TOTAL]]*Tabela1[[#This Row],[MATÉRIA PRIMA]]</f>
        <v>0</v>
      </c>
      <c r="AS1629" s="28">
        <f>Tabela1[[#This Row],[PESO TOTAL]]*Tabela1[[#This Row],[PREPARAÇÃO ]]</f>
        <v>0</v>
      </c>
      <c r="AT1629" s="28">
        <f>Tabela1[[#This Row],[PESO TOTAL]]*Tabela1[[#This Row],[CALDEIRARIA]]</f>
        <v>0</v>
      </c>
      <c r="AU1629" s="28">
        <f>Tabela1[[#This Row],[PESO TOTAL]]*Tabela1[[#This Row],[SOLDA]]</f>
        <v>0</v>
      </c>
      <c r="AV1629" s="28">
        <f>Tabela1[[#This Row],[PESO TOTAL]]*Tabela1[[#This Row],[ACABAMENTO]]</f>
        <v>0</v>
      </c>
      <c r="AW1629" s="28">
        <f>Tabela1[[#This Row],[PESO TOTAL]]*Tabela1[[#This Row],[PRONTO ACABADO]]</f>
        <v>0</v>
      </c>
      <c r="AX1629" s="28">
        <f>Tabela1[[#This Row],[PESO TOTAL]]*Tabela1[[#This Row],[EXPEDIÇÃO ]]</f>
        <v>0</v>
      </c>
      <c r="AY1629" s="28" t="str">
        <f>Tabela1[[#This Row],[PEDIDO]]&amp;Tabela1[[#This Row],[PRODUTO]]</f>
        <v/>
      </c>
      <c r="AZ1629" s="44">
        <f>IF(AF1629="",0,IF(ISTEXT(AF1629),H1629*VALUE(SUBSTITUTE(AF1629,"%",""))/100,H1629*AF1629))-Tabela1[[#This Row],[PRONTO ACABADO2]]</f>
        <v>0</v>
      </c>
      <c r="BA1629" s="44">
        <f>IF(AG1629="",0,IF(ISTEXT(AG1629),H1629*VALUE(SUBSTITUTE(AG1629,"%",""))/100,H1629*AG1629))-Tabela1[[#This Row],[PESO EXPEDIDO2]]</f>
        <v>0</v>
      </c>
      <c r="BB1629" s="44">
        <f t="shared" si="226"/>
        <v>0</v>
      </c>
      <c r="BC1629" s="44">
        <f t="shared" si="227"/>
        <v>0</v>
      </c>
      <c r="BD1629" s="44"/>
    </row>
    <row r="1630" spans="1:56" ht="15.75" hidden="1" customHeight="1" x14ac:dyDescent="0.25">
      <c r="A1630" s="6"/>
      <c r="B1630" s="22"/>
      <c r="C1630" s="7"/>
      <c r="D1630" s="46"/>
      <c r="E1630" s="7"/>
      <c r="F1630" s="7"/>
      <c r="G1630" s="44"/>
      <c r="H1630" s="41">
        <f>Tabela1[[#This Row],[PESO UNI]]*Tabela1[[#This Row],[QTE]]</f>
        <v>0</v>
      </c>
      <c r="I1630" s="7"/>
      <c r="J1630" s="8"/>
      <c r="K1630" s="8"/>
      <c r="L1630" s="9"/>
      <c r="M1630" s="10"/>
      <c r="N1630" s="8"/>
      <c r="O1630" s="12"/>
      <c r="P1630" s="13"/>
      <c r="Q1630" s="14">
        <f>Tabela1[[#This Row],[QTDE/ Fabricação]]-Tabela1[[#This Row],[QTE]]</f>
        <v>0</v>
      </c>
      <c r="R1630" s="19">
        <f t="shared" si="222"/>
        <v>0</v>
      </c>
      <c r="S1630" s="19">
        <f t="shared" si="221"/>
        <v>0</v>
      </c>
      <c r="T1630" s="20">
        <f t="shared" si="223"/>
        <v>0</v>
      </c>
      <c r="U1630" s="17">
        <f>IFERROR(SUMIF('LISTA DE EMBARQUE'!B:B,MICRO!E:E,'LISTA DE EMBARQUE'!G:G),"")</f>
        <v>0</v>
      </c>
      <c r="V1630" s="12" t="str">
        <f>IFERROR(VLOOKUP(Tabela1[[#This Row],[COD.MDE]],'LISTA DE EMBARQUE'!B:L,11,0),"")</f>
        <v/>
      </c>
      <c r="W1630" s="13" t="str">
        <f>IFERROR(COUNTIF(#REF!,Tabela1[[#This Row],[Colunas5]]),"")</f>
        <v/>
      </c>
      <c r="X1630" s="14">
        <f>Tabela1[[#This Row],[QIANTIDADE EXPEDIDA]]*Tabela1[[#This Row],[PESO UNI]]</f>
        <v>0</v>
      </c>
      <c r="Y1630" s="14">
        <f t="shared" si="224"/>
        <v>0</v>
      </c>
      <c r="Z1630" s="21">
        <f>Tabela1[[#This Row],[PESO TOTAL]]-Tabela1[[#This Row],[Peso Expedido]]</f>
        <v>0</v>
      </c>
      <c r="AA1630" s="18"/>
      <c r="AB1630" s="40"/>
      <c r="AC1630" s="40"/>
      <c r="AD1630" s="40"/>
      <c r="AE1630" s="40"/>
      <c r="AF1630" s="40"/>
      <c r="AG1630" s="40"/>
      <c r="AH1630" s="40"/>
      <c r="AI1630" s="40" t="str">
        <f t="shared" si="228"/>
        <v>ok</v>
      </c>
      <c r="AJ1630"/>
      <c r="AK1630" t="str">
        <f>Tabela1[[#This Row],[Coluna1]]&amp;Tabela1[[#This Row],[PEDIDO]]</f>
        <v/>
      </c>
      <c r="AL1630"/>
      <c r="AM1630"/>
      <c r="AN1630"/>
      <c r="AO1630" t="str">
        <f t="shared" si="225"/>
        <v>/</v>
      </c>
      <c r="AP1630" t="str">
        <f>Tabela1[[#This Row],[TAG]]&amp;Tabela1[[#This Row],[PEDIDO]]&amp;Tabela1[[#This Row],[PRODUTO]]</f>
        <v/>
      </c>
      <c r="AQ1630" s="23" t="str">
        <f>Tabela1[[#This Row],[PRODUTO]]&amp;Tabela1[[#This Row],[TAG]]</f>
        <v/>
      </c>
      <c r="AR1630" s="183">
        <f>Tabela1[[#This Row],[PESO TOTAL]]*Tabela1[[#This Row],[MATÉRIA PRIMA]]</f>
        <v>0</v>
      </c>
      <c r="AS1630" s="28">
        <f>Tabela1[[#This Row],[PESO TOTAL]]*Tabela1[[#This Row],[PREPARAÇÃO ]]</f>
        <v>0</v>
      </c>
      <c r="AT1630" s="28">
        <f>Tabela1[[#This Row],[PESO TOTAL]]*Tabela1[[#This Row],[CALDEIRARIA]]</f>
        <v>0</v>
      </c>
      <c r="AU1630" s="28">
        <f>Tabela1[[#This Row],[PESO TOTAL]]*Tabela1[[#This Row],[SOLDA]]</f>
        <v>0</v>
      </c>
      <c r="AV1630" s="28">
        <f>Tabela1[[#This Row],[PESO TOTAL]]*Tabela1[[#This Row],[ACABAMENTO]]</f>
        <v>0</v>
      </c>
      <c r="AW1630" s="28">
        <f>Tabela1[[#This Row],[PESO TOTAL]]*Tabela1[[#This Row],[PRONTO ACABADO]]</f>
        <v>0</v>
      </c>
      <c r="AX1630" s="28">
        <f>Tabela1[[#This Row],[PESO TOTAL]]*Tabela1[[#This Row],[EXPEDIÇÃO ]]</f>
        <v>0</v>
      </c>
      <c r="AY1630" s="28" t="str">
        <f>Tabela1[[#This Row],[PEDIDO]]&amp;Tabela1[[#This Row],[PRODUTO]]</f>
        <v/>
      </c>
      <c r="AZ1630" s="44">
        <f>IF(AF1630="",0,IF(ISTEXT(AF1630),H1630*VALUE(SUBSTITUTE(AF1630,"%",""))/100,H1630*AF1630))-Tabela1[[#This Row],[PRONTO ACABADO2]]</f>
        <v>0</v>
      </c>
      <c r="BA1630" s="44">
        <f>IF(AG1630="",0,IF(ISTEXT(AG1630),H1630*VALUE(SUBSTITUTE(AG1630,"%",""))/100,H1630*AG1630))-Tabela1[[#This Row],[PESO EXPEDIDO2]]</f>
        <v>0</v>
      </c>
      <c r="BB1630" s="44">
        <f t="shared" si="226"/>
        <v>0</v>
      </c>
      <c r="BC1630" s="44">
        <f t="shared" si="227"/>
        <v>0</v>
      </c>
      <c r="BD1630" s="44"/>
    </row>
    <row r="1631" spans="1:56" ht="15.75" hidden="1" customHeight="1" x14ac:dyDescent="0.25">
      <c r="A1631" s="6"/>
      <c r="B1631" s="22"/>
      <c r="C1631" s="7"/>
      <c r="D1631" s="46"/>
      <c r="E1631" s="7"/>
      <c r="F1631" s="7"/>
      <c r="G1631" s="44"/>
      <c r="H1631" s="41">
        <f>Tabela1[[#This Row],[PESO UNI]]*Tabela1[[#This Row],[QTE]]</f>
        <v>0</v>
      </c>
      <c r="I1631" s="7"/>
      <c r="J1631" s="8"/>
      <c r="K1631" s="8"/>
      <c r="L1631" s="9"/>
      <c r="M1631" s="10"/>
      <c r="N1631" s="8"/>
      <c r="O1631" s="12"/>
      <c r="P1631" s="13"/>
      <c r="Q1631" s="14">
        <f>Tabela1[[#This Row],[QTDE/ Fabricação]]-Tabela1[[#This Row],[QTE]]</f>
        <v>0</v>
      </c>
      <c r="R1631" s="19">
        <f t="shared" si="222"/>
        <v>0</v>
      </c>
      <c r="S1631" s="19">
        <f t="shared" si="221"/>
        <v>0</v>
      </c>
      <c r="T1631" s="20">
        <f t="shared" si="223"/>
        <v>0</v>
      </c>
      <c r="U1631" s="17">
        <f>IFERROR(SUMIF('LISTA DE EMBARQUE'!B:B,MICRO!E:E,'LISTA DE EMBARQUE'!G:G),"")</f>
        <v>0</v>
      </c>
      <c r="V1631" s="12" t="str">
        <f>IFERROR(VLOOKUP(Tabela1[[#This Row],[COD.MDE]],'LISTA DE EMBARQUE'!B:L,11,0),"")</f>
        <v/>
      </c>
      <c r="W1631" s="13" t="str">
        <f>IFERROR(COUNTIF(#REF!,Tabela1[[#This Row],[Colunas5]]),"")</f>
        <v/>
      </c>
      <c r="X1631" s="14">
        <f>Tabela1[[#This Row],[QIANTIDADE EXPEDIDA]]*Tabela1[[#This Row],[PESO UNI]]</f>
        <v>0</v>
      </c>
      <c r="Y1631" s="14">
        <f t="shared" si="224"/>
        <v>0</v>
      </c>
      <c r="Z1631" s="21">
        <f>Tabela1[[#This Row],[PESO TOTAL]]-Tabela1[[#This Row],[Peso Expedido]]</f>
        <v>0</v>
      </c>
      <c r="AA1631" s="18"/>
      <c r="AB1631" s="40"/>
      <c r="AC1631" s="40"/>
      <c r="AD1631" s="40"/>
      <c r="AE1631" s="40"/>
      <c r="AF1631" s="40"/>
      <c r="AG1631" s="40"/>
      <c r="AH1631" s="40"/>
      <c r="AI1631" s="40" t="str">
        <f t="shared" si="228"/>
        <v>ok</v>
      </c>
      <c r="AJ1631"/>
      <c r="AK1631" t="str">
        <f>Tabela1[[#This Row],[Coluna1]]&amp;Tabela1[[#This Row],[PEDIDO]]</f>
        <v/>
      </c>
      <c r="AL1631"/>
      <c r="AM1631"/>
      <c r="AN1631"/>
      <c r="AO1631" t="str">
        <f t="shared" si="225"/>
        <v>/</v>
      </c>
      <c r="AP1631" t="str">
        <f>Tabela1[[#This Row],[TAG]]&amp;Tabela1[[#This Row],[PEDIDO]]&amp;Tabela1[[#This Row],[PRODUTO]]</f>
        <v/>
      </c>
      <c r="AQ1631" s="23" t="str">
        <f>Tabela1[[#This Row],[PRODUTO]]&amp;Tabela1[[#This Row],[TAG]]</f>
        <v/>
      </c>
      <c r="AR1631" s="183">
        <f>Tabela1[[#This Row],[PESO TOTAL]]*Tabela1[[#This Row],[MATÉRIA PRIMA]]</f>
        <v>0</v>
      </c>
      <c r="AS1631" s="28">
        <f>Tabela1[[#This Row],[PESO TOTAL]]*Tabela1[[#This Row],[PREPARAÇÃO ]]</f>
        <v>0</v>
      </c>
      <c r="AT1631" s="28">
        <f>Tabela1[[#This Row],[PESO TOTAL]]*Tabela1[[#This Row],[CALDEIRARIA]]</f>
        <v>0</v>
      </c>
      <c r="AU1631" s="28">
        <f>Tabela1[[#This Row],[PESO TOTAL]]*Tabela1[[#This Row],[SOLDA]]</f>
        <v>0</v>
      </c>
      <c r="AV1631" s="28">
        <f>Tabela1[[#This Row],[PESO TOTAL]]*Tabela1[[#This Row],[ACABAMENTO]]</f>
        <v>0</v>
      </c>
      <c r="AW1631" s="28">
        <f>Tabela1[[#This Row],[PESO TOTAL]]*Tabela1[[#This Row],[PRONTO ACABADO]]</f>
        <v>0</v>
      </c>
      <c r="AX1631" s="28">
        <f>Tabela1[[#This Row],[PESO TOTAL]]*Tabela1[[#This Row],[EXPEDIÇÃO ]]</f>
        <v>0</v>
      </c>
      <c r="AY1631" s="28" t="str">
        <f>Tabela1[[#This Row],[PEDIDO]]&amp;Tabela1[[#This Row],[PRODUTO]]</f>
        <v/>
      </c>
      <c r="AZ1631" s="44">
        <f>IF(AF1631="",0,IF(ISTEXT(AF1631),H1631*VALUE(SUBSTITUTE(AF1631,"%",""))/100,H1631*AF1631))-Tabela1[[#This Row],[PRONTO ACABADO2]]</f>
        <v>0</v>
      </c>
      <c r="BA1631" s="44">
        <f>IF(AG1631="",0,IF(ISTEXT(AG1631),H1631*VALUE(SUBSTITUTE(AG1631,"%",""))/100,H1631*AG1631))-Tabela1[[#This Row],[PESO EXPEDIDO2]]</f>
        <v>0</v>
      </c>
      <c r="BB1631" s="44">
        <f t="shared" si="226"/>
        <v>0</v>
      </c>
      <c r="BC1631" s="44">
        <f t="shared" si="227"/>
        <v>0</v>
      </c>
      <c r="BD1631" s="44"/>
    </row>
    <row r="1632" spans="1:56" ht="15.75" hidden="1" customHeight="1" x14ac:dyDescent="0.25">
      <c r="A1632" s="6"/>
      <c r="B1632" s="22"/>
      <c r="C1632" s="7"/>
      <c r="D1632" s="46"/>
      <c r="E1632" s="7"/>
      <c r="F1632" s="7"/>
      <c r="G1632" s="44"/>
      <c r="H1632" s="41">
        <f>Tabela1[[#This Row],[PESO UNI]]*Tabela1[[#This Row],[QTE]]</f>
        <v>0</v>
      </c>
      <c r="I1632" s="7"/>
      <c r="J1632" s="8"/>
      <c r="K1632" s="8"/>
      <c r="L1632" s="9"/>
      <c r="M1632" s="10"/>
      <c r="N1632" s="8"/>
      <c r="O1632" s="12"/>
      <c r="P1632" s="13"/>
      <c r="Q1632" s="14">
        <f>Tabela1[[#This Row],[QTDE/ Fabricação]]-Tabela1[[#This Row],[QTE]]</f>
        <v>0</v>
      </c>
      <c r="R1632" s="19">
        <f t="shared" si="222"/>
        <v>0</v>
      </c>
      <c r="S1632" s="19">
        <f t="shared" si="221"/>
        <v>0</v>
      </c>
      <c r="T1632" s="20">
        <f t="shared" si="223"/>
        <v>0</v>
      </c>
      <c r="U1632" s="17">
        <f>IFERROR(SUMIF('LISTA DE EMBARQUE'!B:B,MICRO!E:E,'LISTA DE EMBARQUE'!G:G),"")</f>
        <v>0</v>
      </c>
      <c r="V1632" s="12" t="str">
        <f>IFERROR(VLOOKUP(Tabela1[[#This Row],[COD.MDE]],'LISTA DE EMBARQUE'!B:L,11,0),"")</f>
        <v/>
      </c>
      <c r="W1632" s="13" t="str">
        <f>IFERROR(COUNTIF(#REF!,Tabela1[[#This Row],[Colunas5]]),"")</f>
        <v/>
      </c>
      <c r="X1632" s="14">
        <f>Tabela1[[#This Row],[QIANTIDADE EXPEDIDA]]*Tabela1[[#This Row],[PESO UNI]]</f>
        <v>0</v>
      </c>
      <c r="Y1632" s="14">
        <f t="shared" si="224"/>
        <v>0</v>
      </c>
      <c r="Z1632" s="21">
        <f>Tabela1[[#This Row],[PESO TOTAL]]-Tabela1[[#This Row],[Peso Expedido]]</f>
        <v>0</v>
      </c>
      <c r="AA1632" s="18"/>
      <c r="AB1632" s="40"/>
      <c r="AC1632" s="40"/>
      <c r="AD1632" s="40"/>
      <c r="AE1632" s="40"/>
      <c r="AF1632" s="40"/>
      <c r="AG1632" s="40"/>
      <c r="AH1632" s="40"/>
      <c r="AI1632" s="40" t="str">
        <f t="shared" si="228"/>
        <v>ok</v>
      </c>
      <c r="AJ1632"/>
      <c r="AK1632" t="str">
        <f>Tabela1[[#This Row],[Coluna1]]&amp;Tabela1[[#This Row],[PEDIDO]]</f>
        <v/>
      </c>
      <c r="AL1632"/>
      <c r="AM1632"/>
      <c r="AN1632"/>
      <c r="AO1632" t="str">
        <f t="shared" si="225"/>
        <v>/</v>
      </c>
      <c r="AP1632" t="str">
        <f>Tabela1[[#This Row],[TAG]]&amp;Tabela1[[#This Row],[PEDIDO]]&amp;Tabela1[[#This Row],[PRODUTO]]</f>
        <v/>
      </c>
      <c r="AQ1632" s="23" t="str">
        <f>Tabela1[[#This Row],[PRODUTO]]&amp;Tabela1[[#This Row],[TAG]]</f>
        <v/>
      </c>
      <c r="AR1632" s="183">
        <f>Tabela1[[#This Row],[PESO TOTAL]]*Tabela1[[#This Row],[MATÉRIA PRIMA]]</f>
        <v>0</v>
      </c>
      <c r="AS1632" s="28">
        <f>Tabela1[[#This Row],[PESO TOTAL]]*Tabela1[[#This Row],[PREPARAÇÃO ]]</f>
        <v>0</v>
      </c>
      <c r="AT1632" s="28">
        <f>Tabela1[[#This Row],[PESO TOTAL]]*Tabela1[[#This Row],[CALDEIRARIA]]</f>
        <v>0</v>
      </c>
      <c r="AU1632" s="28">
        <f>Tabela1[[#This Row],[PESO TOTAL]]*Tabela1[[#This Row],[SOLDA]]</f>
        <v>0</v>
      </c>
      <c r="AV1632" s="28">
        <f>Tabela1[[#This Row],[PESO TOTAL]]*Tabela1[[#This Row],[ACABAMENTO]]</f>
        <v>0</v>
      </c>
      <c r="AW1632" s="28">
        <f>Tabela1[[#This Row],[PESO TOTAL]]*Tabela1[[#This Row],[PRONTO ACABADO]]</f>
        <v>0</v>
      </c>
      <c r="AX1632" s="28">
        <f>Tabela1[[#This Row],[PESO TOTAL]]*Tabela1[[#This Row],[EXPEDIÇÃO ]]</f>
        <v>0</v>
      </c>
      <c r="AY1632" s="28" t="str">
        <f>Tabela1[[#This Row],[PEDIDO]]&amp;Tabela1[[#This Row],[PRODUTO]]</f>
        <v/>
      </c>
      <c r="AZ1632" s="44">
        <f>IF(AF1632="",0,IF(ISTEXT(AF1632),H1632*VALUE(SUBSTITUTE(AF1632,"%",""))/100,H1632*AF1632))-Tabela1[[#This Row],[PRONTO ACABADO2]]</f>
        <v>0</v>
      </c>
      <c r="BA1632" s="44">
        <f>IF(AG1632="",0,IF(ISTEXT(AG1632),H1632*VALUE(SUBSTITUTE(AG1632,"%",""))/100,H1632*AG1632))-Tabela1[[#This Row],[PESO EXPEDIDO2]]</f>
        <v>0</v>
      </c>
      <c r="BB1632" s="44">
        <f t="shared" si="226"/>
        <v>0</v>
      </c>
      <c r="BC1632" s="44">
        <f t="shared" si="227"/>
        <v>0</v>
      </c>
      <c r="BD1632" s="44"/>
    </row>
    <row r="1633" spans="1:56" ht="15.75" hidden="1" customHeight="1" x14ac:dyDescent="0.25">
      <c r="A1633" s="6"/>
      <c r="B1633" s="22"/>
      <c r="C1633" s="7"/>
      <c r="D1633" s="46"/>
      <c r="E1633" s="7"/>
      <c r="F1633" s="7"/>
      <c r="G1633" s="44"/>
      <c r="H1633" s="41">
        <f>Tabela1[[#This Row],[PESO UNI]]*Tabela1[[#This Row],[QTE]]</f>
        <v>0</v>
      </c>
      <c r="I1633" s="7"/>
      <c r="J1633" s="8"/>
      <c r="K1633" s="8"/>
      <c r="L1633" s="9"/>
      <c r="M1633" s="10"/>
      <c r="N1633" s="8"/>
      <c r="O1633" s="12"/>
      <c r="P1633" s="13"/>
      <c r="Q1633" s="14">
        <f>Tabela1[[#This Row],[QTDE/ Fabricação]]-Tabela1[[#This Row],[QTE]]</f>
        <v>0</v>
      </c>
      <c r="R1633" s="19">
        <f t="shared" si="222"/>
        <v>0</v>
      </c>
      <c r="S1633" s="19">
        <f t="shared" si="221"/>
        <v>0</v>
      </c>
      <c r="T1633" s="20">
        <f t="shared" si="223"/>
        <v>0</v>
      </c>
      <c r="U1633" s="17">
        <f>IFERROR(SUMIF('LISTA DE EMBARQUE'!B:B,MICRO!E:E,'LISTA DE EMBARQUE'!G:G),"")</f>
        <v>0</v>
      </c>
      <c r="V1633" s="12" t="str">
        <f>IFERROR(VLOOKUP(Tabela1[[#This Row],[COD.MDE]],'LISTA DE EMBARQUE'!B:L,11,0),"")</f>
        <v/>
      </c>
      <c r="W1633" s="13" t="str">
        <f>IFERROR(COUNTIF(#REF!,Tabela1[[#This Row],[Colunas5]]),"")</f>
        <v/>
      </c>
      <c r="X1633" s="14">
        <f>Tabela1[[#This Row],[QIANTIDADE EXPEDIDA]]*Tabela1[[#This Row],[PESO UNI]]</f>
        <v>0</v>
      </c>
      <c r="Y1633" s="14">
        <f t="shared" si="224"/>
        <v>0</v>
      </c>
      <c r="Z1633" s="21">
        <f>Tabela1[[#This Row],[PESO TOTAL]]-Tabela1[[#This Row],[Peso Expedido]]</f>
        <v>0</v>
      </c>
      <c r="AA1633" s="18"/>
      <c r="AB1633" s="40"/>
      <c r="AC1633" s="40"/>
      <c r="AD1633" s="40"/>
      <c r="AE1633" s="40"/>
      <c r="AF1633" s="40"/>
      <c r="AG1633" s="40"/>
      <c r="AH1633" s="40"/>
      <c r="AI1633" s="40" t="str">
        <f t="shared" si="228"/>
        <v>ok</v>
      </c>
      <c r="AJ1633"/>
      <c r="AK1633" t="str">
        <f>Tabela1[[#This Row],[Coluna1]]&amp;Tabela1[[#This Row],[PEDIDO]]</f>
        <v/>
      </c>
      <c r="AL1633"/>
      <c r="AM1633"/>
      <c r="AN1633"/>
      <c r="AO1633" t="str">
        <f t="shared" si="225"/>
        <v>/</v>
      </c>
      <c r="AP1633" t="str">
        <f>Tabela1[[#This Row],[TAG]]&amp;Tabela1[[#This Row],[PEDIDO]]&amp;Tabela1[[#This Row],[PRODUTO]]</f>
        <v/>
      </c>
      <c r="AQ1633" s="23" t="str">
        <f>Tabela1[[#This Row],[PRODUTO]]&amp;Tabela1[[#This Row],[TAG]]</f>
        <v/>
      </c>
      <c r="AR1633" s="183">
        <f>Tabela1[[#This Row],[PESO TOTAL]]*Tabela1[[#This Row],[MATÉRIA PRIMA]]</f>
        <v>0</v>
      </c>
      <c r="AS1633" s="28">
        <f>Tabela1[[#This Row],[PESO TOTAL]]*Tabela1[[#This Row],[PREPARAÇÃO ]]</f>
        <v>0</v>
      </c>
      <c r="AT1633" s="28">
        <f>Tabela1[[#This Row],[PESO TOTAL]]*Tabela1[[#This Row],[CALDEIRARIA]]</f>
        <v>0</v>
      </c>
      <c r="AU1633" s="28">
        <f>Tabela1[[#This Row],[PESO TOTAL]]*Tabela1[[#This Row],[SOLDA]]</f>
        <v>0</v>
      </c>
      <c r="AV1633" s="28">
        <f>Tabela1[[#This Row],[PESO TOTAL]]*Tabela1[[#This Row],[ACABAMENTO]]</f>
        <v>0</v>
      </c>
      <c r="AW1633" s="28">
        <f>Tabela1[[#This Row],[PESO TOTAL]]*Tabela1[[#This Row],[PRONTO ACABADO]]</f>
        <v>0</v>
      </c>
      <c r="AX1633" s="28">
        <f>Tabela1[[#This Row],[PESO TOTAL]]*Tabela1[[#This Row],[EXPEDIÇÃO ]]</f>
        <v>0</v>
      </c>
      <c r="AY1633" s="28" t="str">
        <f>Tabela1[[#This Row],[PEDIDO]]&amp;Tabela1[[#This Row],[PRODUTO]]</f>
        <v/>
      </c>
      <c r="AZ1633" s="44">
        <f>IF(AF1633="",0,IF(ISTEXT(AF1633),H1633*VALUE(SUBSTITUTE(AF1633,"%",""))/100,H1633*AF1633))-Tabela1[[#This Row],[PRONTO ACABADO2]]</f>
        <v>0</v>
      </c>
      <c r="BA1633" s="44">
        <f>IF(AG1633="",0,IF(ISTEXT(AG1633),H1633*VALUE(SUBSTITUTE(AG1633,"%",""))/100,H1633*AG1633))-Tabela1[[#This Row],[PESO EXPEDIDO2]]</f>
        <v>0</v>
      </c>
      <c r="BB1633" s="44">
        <f t="shared" si="226"/>
        <v>0</v>
      </c>
      <c r="BC1633" s="44">
        <f t="shared" si="227"/>
        <v>0</v>
      </c>
      <c r="BD1633" s="44"/>
    </row>
    <row r="1634" spans="1:56" ht="15.75" hidden="1" customHeight="1" x14ac:dyDescent="0.25">
      <c r="A1634" s="6"/>
      <c r="B1634" s="22"/>
      <c r="C1634" s="7"/>
      <c r="D1634" s="46"/>
      <c r="E1634" s="7"/>
      <c r="F1634" s="7"/>
      <c r="G1634" s="44"/>
      <c r="H1634" s="41">
        <f>Tabela1[[#This Row],[PESO UNI]]*Tabela1[[#This Row],[QTE]]</f>
        <v>0</v>
      </c>
      <c r="I1634" s="7"/>
      <c r="J1634" s="8"/>
      <c r="K1634" s="8"/>
      <c r="L1634" s="9"/>
      <c r="M1634" s="10"/>
      <c r="N1634" s="8"/>
      <c r="O1634" s="12"/>
      <c r="P1634" s="13"/>
      <c r="Q1634" s="14">
        <f>Tabela1[[#This Row],[QTDE/ Fabricação]]-Tabela1[[#This Row],[QTE]]</f>
        <v>0</v>
      </c>
      <c r="R1634" s="19">
        <f t="shared" si="222"/>
        <v>0</v>
      </c>
      <c r="S1634" s="19">
        <f t="shared" si="221"/>
        <v>0</v>
      </c>
      <c r="T1634" s="20">
        <f t="shared" si="223"/>
        <v>0</v>
      </c>
      <c r="U1634" s="17">
        <f>IFERROR(SUMIF('LISTA DE EMBARQUE'!B:B,MICRO!E:E,'LISTA DE EMBARQUE'!G:G),"")</f>
        <v>0</v>
      </c>
      <c r="V1634" s="12" t="str">
        <f>IFERROR(VLOOKUP(Tabela1[[#This Row],[COD.MDE]],'LISTA DE EMBARQUE'!B:L,11,0),"")</f>
        <v/>
      </c>
      <c r="W1634" s="13" t="str">
        <f>IFERROR(COUNTIF(#REF!,Tabela1[[#This Row],[Colunas5]]),"")</f>
        <v/>
      </c>
      <c r="X1634" s="14">
        <f>Tabela1[[#This Row],[QIANTIDADE EXPEDIDA]]*Tabela1[[#This Row],[PESO UNI]]</f>
        <v>0</v>
      </c>
      <c r="Y1634" s="14">
        <f t="shared" si="224"/>
        <v>0</v>
      </c>
      <c r="Z1634" s="21">
        <f>Tabela1[[#This Row],[PESO TOTAL]]-Tabela1[[#This Row],[Peso Expedido]]</f>
        <v>0</v>
      </c>
      <c r="AA1634" s="18"/>
      <c r="AB1634" s="40"/>
      <c r="AC1634" s="40"/>
      <c r="AD1634" s="40"/>
      <c r="AE1634" s="40"/>
      <c r="AF1634" s="40"/>
      <c r="AG1634" s="40"/>
      <c r="AH1634" s="40"/>
      <c r="AI1634" s="40" t="str">
        <f t="shared" si="228"/>
        <v>ok</v>
      </c>
      <c r="AJ1634"/>
      <c r="AK1634" t="str">
        <f>Tabela1[[#This Row],[Coluna1]]&amp;Tabela1[[#This Row],[PEDIDO]]</f>
        <v/>
      </c>
      <c r="AL1634"/>
      <c r="AM1634"/>
      <c r="AN1634"/>
      <c r="AO1634" t="str">
        <f t="shared" si="225"/>
        <v>/</v>
      </c>
      <c r="AP1634" t="str">
        <f>Tabela1[[#This Row],[TAG]]&amp;Tabela1[[#This Row],[PEDIDO]]&amp;Tabela1[[#This Row],[PRODUTO]]</f>
        <v/>
      </c>
      <c r="AQ1634" s="23" t="str">
        <f>Tabela1[[#This Row],[PRODUTO]]&amp;Tabela1[[#This Row],[TAG]]</f>
        <v/>
      </c>
      <c r="AR1634" s="183">
        <f>Tabela1[[#This Row],[PESO TOTAL]]*Tabela1[[#This Row],[MATÉRIA PRIMA]]</f>
        <v>0</v>
      </c>
      <c r="AS1634" s="28">
        <f>Tabela1[[#This Row],[PESO TOTAL]]*Tabela1[[#This Row],[PREPARAÇÃO ]]</f>
        <v>0</v>
      </c>
      <c r="AT1634" s="28">
        <f>Tabela1[[#This Row],[PESO TOTAL]]*Tabela1[[#This Row],[CALDEIRARIA]]</f>
        <v>0</v>
      </c>
      <c r="AU1634" s="28">
        <f>Tabela1[[#This Row],[PESO TOTAL]]*Tabela1[[#This Row],[SOLDA]]</f>
        <v>0</v>
      </c>
      <c r="AV1634" s="28">
        <f>Tabela1[[#This Row],[PESO TOTAL]]*Tabela1[[#This Row],[ACABAMENTO]]</f>
        <v>0</v>
      </c>
      <c r="AW1634" s="28">
        <f>Tabela1[[#This Row],[PESO TOTAL]]*Tabela1[[#This Row],[PRONTO ACABADO]]</f>
        <v>0</v>
      </c>
      <c r="AX1634" s="28">
        <f>Tabela1[[#This Row],[PESO TOTAL]]*Tabela1[[#This Row],[EXPEDIÇÃO ]]</f>
        <v>0</v>
      </c>
      <c r="AY1634" s="28" t="str">
        <f>Tabela1[[#This Row],[PEDIDO]]&amp;Tabela1[[#This Row],[PRODUTO]]</f>
        <v/>
      </c>
      <c r="AZ1634" s="44">
        <f>IF(AF1634="",0,IF(ISTEXT(AF1634),H1634*VALUE(SUBSTITUTE(AF1634,"%",""))/100,H1634*AF1634))-Tabela1[[#This Row],[PRONTO ACABADO2]]</f>
        <v>0</v>
      </c>
      <c r="BA1634" s="44">
        <f>IF(AG1634="",0,IF(ISTEXT(AG1634),H1634*VALUE(SUBSTITUTE(AG1634,"%",""))/100,H1634*AG1634))-Tabela1[[#This Row],[PESO EXPEDIDO2]]</f>
        <v>0</v>
      </c>
      <c r="BB1634" s="44">
        <f t="shared" si="226"/>
        <v>0</v>
      </c>
      <c r="BC1634" s="44">
        <f t="shared" si="227"/>
        <v>0</v>
      </c>
      <c r="BD1634" s="44"/>
    </row>
    <row r="1635" spans="1:56" ht="15.75" hidden="1" customHeight="1" x14ac:dyDescent="0.25">
      <c r="A1635" s="6"/>
      <c r="B1635" s="22"/>
      <c r="C1635" s="7"/>
      <c r="D1635" s="46"/>
      <c r="E1635" s="7"/>
      <c r="F1635" s="7"/>
      <c r="G1635" s="44"/>
      <c r="H1635" s="41">
        <f>Tabela1[[#This Row],[PESO UNI]]*Tabela1[[#This Row],[QTE]]</f>
        <v>0</v>
      </c>
      <c r="I1635" s="7"/>
      <c r="J1635" s="8"/>
      <c r="K1635" s="8"/>
      <c r="L1635" s="9"/>
      <c r="M1635" s="10"/>
      <c r="N1635" s="8"/>
      <c r="O1635" s="12"/>
      <c r="P1635" s="13"/>
      <c r="Q1635" s="14">
        <f>Tabela1[[#This Row],[QTDE/ Fabricação]]-Tabela1[[#This Row],[QTE]]</f>
        <v>0</v>
      </c>
      <c r="R1635" s="19">
        <f t="shared" si="222"/>
        <v>0</v>
      </c>
      <c r="S1635" s="19">
        <f t="shared" si="221"/>
        <v>0</v>
      </c>
      <c r="T1635" s="20">
        <f t="shared" si="223"/>
        <v>0</v>
      </c>
      <c r="U1635" s="17">
        <f>IFERROR(SUMIF('LISTA DE EMBARQUE'!B:B,MICRO!E:E,'LISTA DE EMBARQUE'!G:G),"")</f>
        <v>0</v>
      </c>
      <c r="V1635" s="12" t="str">
        <f>IFERROR(VLOOKUP(Tabela1[[#This Row],[COD.MDE]],'LISTA DE EMBARQUE'!B:L,11,0),"")</f>
        <v/>
      </c>
      <c r="W1635" s="13" t="str">
        <f>IFERROR(COUNTIF(#REF!,Tabela1[[#This Row],[Colunas5]]),"")</f>
        <v/>
      </c>
      <c r="X1635" s="14">
        <f>Tabela1[[#This Row],[QIANTIDADE EXPEDIDA]]*Tabela1[[#This Row],[PESO UNI]]</f>
        <v>0</v>
      </c>
      <c r="Y1635" s="14">
        <f t="shared" si="224"/>
        <v>0</v>
      </c>
      <c r="Z1635" s="21">
        <f>Tabela1[[#This Row],[PESO TOTAL]]-Tabela1[[#This Row],[Peso Expedido]]</f>
        <v>0</v>
      </c>
      <c r="AA1635" s="18"/>
      <c r="AB1635" s="40"/>
      <c r="AC1635" s="40"/>
      <c r="AD1635" s="40"/>
      <c r="AE1635" s="40"/>
      <c r="AF1635" s="40"/>
      <c r="AG1635" s="40"/>
      <c r="AH1635" s="40"/>
      <c r="AI1635" s="40" t="str">
        <f t="shared" si="228"/>
        <v>ok</v>
      </c>
      <c r="AJ1635"/>
      <c r="AK1635" t="str">
        <f>Tabela1[[#This Row],[Coluna1]]&amp;Tabela1[[#This Row],[PEDIDO]]</f>
        <v/>
      </c>
      <c r="AL1635"/>
      <c r="AM1635"/>
      <c r="AN1635"/>
      <c r="AO1635" t="str">
        <f t="shared" si="225"/>
        <v>/</v>
      </c>
      <c r="AP1635" t="str">
        <f>Tabela1[[#This Row],[TAG]]&amp;Tabela1[[#This Row],[PEDIDO]]&amp;Tabela1[[#This Row],[PRODUTO]]</f>
        <v/>
      </c>
      <c r="AQ1635" s="23" t="str">
        <f>Tabela1[[#This Row],[PRODUTO]]&amp;Tabela1[[#This Row],[TAG]]</f>
        <v/>
      </c>
      <c r="AR1635" s="183">
        <f>Tabela1[[#This Row],[PESO TOTAL]]*Tabela1[[#This Row],[MATÉRIA PRIMA]]</f>
        <v>0</v>
      </c>
      <c r="AS1635" s="28">
        <f>Tabela1[[#This Row],[PESO TOTAL]]*Tabela1[[#This Row],[PREPARAÇÃO ]]</f>
        <v>0</v>
      </c>
      <c r="AT1635" s="28">
        <f>Tabela1[[#This Row],[PESO TOTAL]]*Tabela1[[#This Row],[CALDEIRARIA]]</f>
        <v>0</v>
      </c>
      <c r="AU1635" s="28">
        <f>Tabela1[[#This Row],[PESO TOTAL]]*Tabela1[[#This Row],[SOLDA]]</f>
        <v>0</v>
      </c>
      <c r="AV1635" s="28">
        <f>Tabela1[[#This Row],[PESO TOTAL]]*Tabela1[[#This Row],[ACABAMENTO]]</f>
        <v>0</v>
      </c>
      <c r="AW1635" s="28">
        <f>Tabela1[[#This Row],[PESO TOTAL]]*Tabela1[[#This Row],[PRONTO ACABADO]]</f>
        <v>0</v>
      </c>
      <c r="AX1635" s="28">
        <f>Tabela1[[#This Row],[PESO TOTAL]]*Tabela1[[#This Row],[EXPEDIÇÃO ]]</f>
        <v>0</v>
      </c>
      <c r="AY1635" s="28" t="str">
        <f>Tabela1[[#This Row],[PEDIDO]]&amp;Tabela1[[#This Row],[PRODUTO]]</f>
        <v/>
      </c>
      <c r="AZ1635" s="44">
        <f>IF(AF1635="",0,IF(ISTEXT(AF1635),H1635*VALUE(SUBSTITUTE(AF1635,"%",""))/100,H1635*AF1635))-Tabela1[[#This Row],[PRONTO ACABADO2]]</f>
        <v>0</v>
      </c>
      <c r="BA1635" s="44">
        <f>IF(AG1635="",0,IF(ISTEXT(AG1635),H1635*VALUE(SUBSTITUTE(AG1635,"%",""))/100,H1635*AG1635))-Tabela1[[#This Row],[PESO EXPEDIDO2]]</f>
        <v>0</v>
      </c>
      <c r="BB1635" s="44">
        <f t="shared" si="226"/>
        <v>0</v>
      </c>
      <c r="BC1635" s="44">
        <f t="shared" si="227"/>
        <v>0</v>
      </c>
      <c r="BD1635" s="44"/>
    </row>
    <row r="1636" spans="1:56" ht="15.75" hidden="1" customHeight="1" x14ac:dyDescent="0.25">
      <c r="A1636" s="6"/>
      <c r="B1636" s="22"/>
      <c r="C1636" s="7"/>
      <c r="D1636" s="46"/>
      <c r="E1636" s="7"/>
      <c r="F1636" s="7"/>
      <c r="G1636" s="44"/>
      <c r="H1636" s="41">
        <f>Tabela1[[#This Row],[PESO UNI]]*Tabela1[[#This Row],[QTE]]</f>
        <v>0</v>
      </c>
      <c r="I1636" s="7"/>
      <c r="J1636" s="8"/>
      <c r="K1636" s="8"/>
      <c r="L1636" s="9"/>
      <c r="M1636" s="10"/>
      <c r="N1636" s="8"/>
      <c r="O1636" s="12"/>
      <c r="P1636" s="13"/>
      <c r="Q1636" s="14">
        <f>Tabela1[[#This Row],[QTDE/ Fabricação]]-Tabela1[[#This Row],[QTE]]</f>
        <v>0</v>
      </c>
      <c r="R1636" s="19">
        <f t="shared" si="222"/>
        <v>0</v>
      </c>
      <c r="S1636" s="19">
        <f t="shared" si="221"/>
        <v>0</v>
      </c>
      <c r="T1636" s="20">
        <f t="shared" si="223"/>
        <v>0</v>
      </c>
      <c r="U1636" s="17">
        <f>IFERROR(SUMIF('LISTA DE EMBARQUE'!B:B,MICRO!E:E,'LISTA DE EMBARQUE'!G:G),"")</f>
        <v>0</v>
      </c>
      <c r="V1636" s="12" t="str">
        <f>IFERROR(VLOOKUP(Tabela1[[#This Row],[COD.MDE]],'LISTA DE EMBARQUE'!B:L,11,0),"")</f>
        <v/>
      </c>
      <c r="W1636" s="13" t="str">
        <f>IFERROR(COUNTIF(#REF!,Tabela1[[#This Row],[Colunas5]]),"")</f>
        <v/>
      </c>
      <c r="X1636" s="14">
        <f>Tabela1[[#This Row],[QIANTIDADE EXPEDIDA]]*Tabela1[[#This Row],[PESO UNI]]</f>
        <v>0</v>
      </c>
      <c r="Y1636" s="14">
        <f t="shared" si="224"/>
        <v>0</v>
      </c>
      <c r="Z1636" s="21">
        <f>Tabela1[[#This Row],[PESO TOTAL]]-Tabela1[[#This Row],[Peso Expedido]]</f>
        <v>0</v>
      </c>
      <c r="AA1636" s="18"/>
      <c r="AB1636" s="40"/>
      <c r="AC1636" s="40"/>
      <c r="AD1636" s="40"/>
      <c r="AE1636" s="40"/>
      <c r="AF1636" s="40"/>
      <c r="AG1636" s="40"/>
      <c r="AH1636" s="40"/>
      <c r="AI1636" s="40" t="str">
        <f t="shared" si="228"/>
        <v>ok</v>
      </c>
      <c r="AJ1636"/>
      <c r="AK1636" t="str">
        <f>Tabela1[[#This Row],[Coluna1]]&amp;Tabela1[[#This Row],[PEDIDO]]</f>
        <v/>
      </c>
      <c r="AL1636"/>
      <c r="AM1636"/>
      <c r="AN1636"/>
      <c r="AO1636" t="str">
        <f t="shared" si="225"/>
        <v>/</v>
      </c>
      <c r="AP1636" t="str">
        <f>Tabela1[[#This Row],[TAG]]&amp;Tabela1[[#This Row],[PEDIDO]]&amp;Tabela1[[#This Row],[PRODUTO]]</f>
        <v/>
      </c>
      <c r="AQ1636" s="23" t="str">
        <f>Tabela1[[#This Row],[PRODUTO]]&amp;Tabela1[[#This Row],[TAG]]</f>
        <v/>
      </c>
      <c r="AR1636" s="183">
        <f>Tabela1[[#This Row],[PESO TOTAL]]*Tabela1[[#This Row],[MATÉRIA PRIMA]]</f>
        <v>0</v>
      </c>
      <c r="AS1636" s="28">
        <f>Tabela1[[#This Row],[PESO TOTAL]]*Tabela1[[#This Row],[PREPARAÇÃO ]]</f>
        <v>0</v>
      </c>
      <c r="AT1636" s="28">
        <f>Tabela1[[#This Row],[PESO TOTAL]]*Tabela1[[#This Row],[CALDEIRARIA]]</f>
        <v>0</v>
      </c>
      <c r="AU1636" s="28">
        <f>Tabela1[[#This Row],[PESO TOTAL]]*Tabela1[[#This Row],[SOLDA]]</f>
        <v>0</v>
      </c>
      <c r="AV1636" s="28">
        <f>Tabela1[[#This Row],[PESO TOTAL]]*Tabela1[[#This Row],[ACABAMENTO]]</f>
        <v>0</v>
      </c>
      <c r="AW1636" s="28">
        <f>Tabela1[[#This Row],[PESO TOTAL]]*Tabela1[[#This Row],[PRONTO ACABADO]]</f>
        <v>0</v>
      </c>
      <c r="AX1636" s="28">
        <f>Tabela1[[#This Row],[PESO TOTAL]]*Tabela1[[#This Row],[EXPEDIÇÃO ]]</f>
        <v>0</v>
      </c>
      <c r="AY1636" s="28" t="str">
        <f>Tabela1[[#This Row],[PEDIDO]]&amp;Tabela1[[#This Row],[PRODUTO]]</f>
        <v/>
      </c>
      <c r="AZ1636" s="44">
        <f>IF(AF1636="",0,IF(ISTEXT(AF1636),H1636*VALUE(SUBSTITUTE(AF1636,"%",""))/100,H1636*AF1636))-Tabela1[[#This Row],[PRONTO ACABADO2]]</f>
        <v>0</v>
      </c>
      <c r="BA1636" s="44">
        <f>IF(AG1636="",0,IF(ISTEXT(AG1636),H1636*VALUE(SUBSTITUTE(AG1636,"%",""))/100,H1636*AG1636))-Tabela1[[#This Row],[PESO EXPEDIDO2]]</f>
        <v>0</v>
      </c>
      <c r="BB1636" s="44">
        <f t="shared" si="226"/>
        <v>0</v>
      </c>
      <c r="BC1636" s="44">
        <f t="shared" si="227"/>
        <v>0</v>
      </c>
      <c r="BD1636" s="44"/>
    </row>
    <row r="1637" spans="1:56" ht="15.75" hidden="1" customHeight="1" x14ac:dyDescent="0.25">
      <c r="A1637" s="6"/>
      <c r="B1637" s="22"/>
      <c r="C1637" s="7"/>
      <c r="D1637" s="46"/>
      <c r="E1637" s="7"/>
      <c r="F1637" s="7"/>
      <c r="G1637" s="44"/>
      <c r="H1637" s="41">
        <f>Tabela1[[#This Row],[PESO UNI]]*Tabela1[[#This Row],[QTE]]</f>
        <v>0</v>
      </c>
      <c r="I1637" s="7"/>
      <c r="J1637" s="8"/>
      <c r="K1637" s="8"/>
      <c r="L1637" s="9"/>
      <c r="M1637" s="10"/>
      <c r="N1637" s="8"/>
      <c r="O1637" s="12"/>
      <c r="P1637" s="13"/>
      <c r="Q1637" s="14">
        <f>Tabela1[[#This Row],[QTDE/ Fabricação]]-Tabela1[[#This Row],[QTE]]</f>
        <v>0</v>
      </c>
      <c r="R1637" s="19">
        <f t="shared" si="222"/>
        <v>0</v>
      </c>
      <c r="S1637" s="19">
        <f t="shared" si="221"/>
        <v>0</v>
      </c>
      <c r="T1637" s="20">
        <f t="shared" si="223"/>
        <v>0</v>
      </c>
      <c r="U1637" s="17">
        <f>IFERROR(SUMIF('LISTA DE EMBARQUE'!B:B,MICRO!E:E,'LISTA DE EMBARQUE'!G:G),"")</f>
        <v>0</v>
      </c>
      <c r="V1637" s="12" t="str">
        <f>IFERROR(VLOOKUP(Tabela1[[#This Row],[COD.MDE]],'LISTA DE EMBARQUE'!B:L,11,0),"")</f>
        <v/>
      </c>
      <c r="W1637" s="13" t="str">
        <f>IFERROR(COUNTIF(#REF!,Tabela1[[#This Row],[Colunas5]]),"")</f>
        <v/>
      </c>
      <c r="X1637" s="14">
        <f>Tabela1[[#This Row],[QIANTIDADE EXPEDIDA]]*Tabela1[[#This Row],[PESO UNI]]</f>
        <v>0</v>
      </c>
      <c r="Y1637" s="14">
        <f t="shared" si="224"/>
        <v>0</v>
      </c>
      <c r="Z1637" s="21">
        <f>Tabela1[[#This Row],[PESO TOTAL]]-Tabela1[[#This Row],[Peso Expedido]]</f>
        <v>0</v>
      </c>
      <c r="AA1637" s="18"/>
      <c r="AB1637" s="40"/>
      <c r="AC1637" s="40"/>
      <c r="AD1637" s="40"/>
      <c r="AE1637" s="40"/>
      <c r="AF1637" s="40"/>
      <c r="AG1637" s="40"/>
      <c r="AH1637" s="40"/>
      <c r="AI1637" s="40" t="str">
        <f t="shared" si="228"/>
        <v>ok</v>
      </c>
      <c r="AJ1637"/>
      <c r="AK1637" t="str">
        <f>Tabela1[[#This Row],[Coluna1]]&amp;Tabela1[[#This Row],[PEDIDO]]</f>
        <v/>
      </c>
      <c r="AL1637"/>
      <c r="AM1637"/>
      <c r="AN1637"/>
      <c r="AO1637" t="str">
        <f t="shared" si="225"/>
        <v>/</v>
      </c>
      <c r="AP1637" t="str">
        <f>Tabela1[[#This Row],[TAG]]&amp;Tabela1[[#This Row],[PEDIDO]]&amp;Tabela1[[#This Row],[PRODUTO]]</f>
        <v/>
      </c>
      <c r="AQ1637" s="23" t="str">
        <f>Tabela1[[#This Row],[PRODUTO]]&amp;Tabela1[[#This Row],[TAG]]</f>
        <v/>
      </c>
      <c r="AR1637" s="183">
        <f>Tabela1[[#This Row],[PESO TOTAL]]*Tabela1[[#This Row],[MATÉRIA PRIMA]]</f>
        <v>0</v>
      </c>
      <c r="AS1637" s="28">
        <f>Tabela1[[#This Row],[PESO TOTAL]]*Tabela1[[#This Row],[PREPARAÇÃO ]]</f>
        <v>0</v>
      </c>
      <c r="AT1637" s="28">
        <f>Tabela1[[#This Row],[PESO TOTAL]]*Tabela1[[#This Row],[CALDEIRARIA]]</f>
        <v>0</v>
      </c>
      <c r="AU1637" s="28">
        <f>Tabela1[[#This Row],[PESO TOTAL]]*Tabela1[[#This Row],[SOLDA]]</f>
        <v>0</v>
      </c>
      <c r="AV1637" s="28">
        <f>Tabela1[[#This Row],[PESO TOTAL]]*Tabela1[[#This Row],[ACABAMENTO]]</f>
        <v>0</v>
      </c>
      <c r="AW1637" s="28">
        <f>Tabela1[[#This Row],[PESO TOTAL]]*Tabela1[[#This Row],[PRONTO ACABADO]]</f>
        <v>0</v>
      </c>
      <c r="AX1637" s="28">
        <f>Tabela1[[#This Row],[PESO TOTAL]]*Tabela1[[#This Row],[EXPEDIÇÃO ]]</f>
        <v>0</v>
      </c>
      <c r="AY1637" s="28" t="str">
        <f>Tabela1[[#This Row],[PEDIDO]]&amp;Tabela1[[#This Row],[PRODUTO]]</f>
        <v/>
      </c>
      <c r="AZ1637" s="44">
        <f>IF(AF1637="",0,IF(ISTEXT(AF1637),H1637*VALUE(SUBSTITUTE(AF1637,"%",""))/100,H1637*AF1637))-Tabela1[[#This Row],[PRONTO ACABADO2]]</f>
        <v>0</v>
      </c>
      <c r="BA1637" s="44">
        <f>IF(AG1637="",0,IF(ISTEXT(AG1637),H1637*VALUE(SUBSTITUTE(AG1637,"%",""))/100,H1637*AG1637))-Tabela1[[#This Row],[PESO EXPEDIDO2]]</f>
        <v>0</v>
      </c>
      <c r="BB1637" s="44">
        <f t="shared" si="226"/>
        <v>0</v>
      </c>
      <c r="BC1637" s="44">
        <f t="shared" si="227"/>
        <v>0</v>
      </c>
      <c r="BD1637" s="44"/>
    </row>
    <row r="1638" spans="1:56" ht="15.75" hidden="1" customHeight="1" x14ac:dyDescent="0.25">
      <c r="A1638" s="6"/>
      <c r="B1638" s="22"/>
      <c r="C1638" s="7"/>
      <c r="D1638" s="46"/>
      <c r="E1638" s="7"/>
      <c r="F1638" s="7"/>
      <c r="G1638" s="44"/>
      <c r="H1638" s="41">
        <f>Tabela1[[#This Row],[PESO UNI]]*Tabela1[[#This Row],[QTE]]</f>
        <v>0</v>
      </c>
      <c r="I1638" s="7"/>
      <c r="J1638" s="8"/>
      <c r="K1638" s="8"/>
      <c r="L1638" s="9"/>
      <c r="M1638" s="10"/>
      <c r="N1638" s="8"/>
      <c r="O1638" s="12"/>
      <c r="P1638" s="13"/>
      <c r="Q1638" s="14">
        <f>Tabela1[[#This Row],[QTDE/ Fabricação]]-Tabela1[[#This Row],[QTE]]</f>
        <v>0</v>
      </c>
      <c r="R1638" s="19">
        <f t="shared" si="222"/>
        <v>0</v>
      </c>
      <c r="S1638" s="19">
        <f t="shared" si="221"/>
        <v>0</v>
      </c>
      <c r="T1638" s="20">
        <f t="shared" si="223"/>
        <v>0</v>
      </c>
      <c r="U1638" s="17">
        <f>IFERROR(SUMIF('LISTA DE EMBARQUE'!B:B,MICRO!E:E,'LISTA DE EMBARQUE'!G:G),"")</f>
        <v>0</v>
      </c>
      <c r="V1638" s="12" t="str">
        <f>IFERROR(VLOOKUP(Tabela1[[#This Row],[COD.MDE]],'LISTA DE EMBARQUE'!B:L,11,0),"")</f>
        <v/>
      </c>
      <c r="W1638" s="13" t="str">
        <f>IFERROR(COUNTIF(#REF!,Tabela1[[#This Row],[Colunas5]]),"")</f>
        <v/>
      </c>
      <c r="X1638" s="14">
        <f>Tabela1[[#This Row],[QIANTIDADE EXPEDIDA]]*Tabela1[[#This Row],[PESO UNI]]</f>
        <v>0</v>
      </c>
      <c r="Y1638" s="14">
        <f t="shared" si="224"/>
        <v>0</v>
      </c>
      <c r="Z1638" s="21">
        <f>Tabela1[[#This Row],[PESO TOTAL]]-Tabela1[[#This Row],[Peso Expedido]]</f>
        <v>0</v>
      </c>
      <c r="AA1638" s="18"/>
      <c r="AB1638" s="40"/>
      <c r="AC1638" s="40"/>
      <c r="AD1638" s="40"/>
      <c r="AE1638" s="40"/>
      <c r="AF1638" s="40"/>
      <c r="AG1638" s="40"/>
      <c r="AH1638" s="40"/>
      <c r="AI1638" s="40" t="str">
        <f t="shared" si="228"/>
        <v>ok</v>
      </c>
      <c r="AJ1638"/>
      <c r="AK1638" t="str">
        <f>Tabela1[[#This Row],[Coluna1]]&amp;Tabela1[[#This Row],[PEDIDO]]</f>
        <v/>
      </c>
      <c r="AL1638"/>
      <c r="AM1638"/>
      <c r="AN1638"/>
      <c r="AO1638" t="str">
        <f t="shared" si="225"/>
        <v>/</v>
      </c>
      <c r="AP1638" t="str">
        <f>Tabela1[[#This Row],[TAG]]&amp;Tabela1[[#This Row],[PEDIDO]]&amp;Tabela1[[#This Row],[PRODUTO]]</f>
        <v/>
      </c>
      <c r="AQ1638" s="23" t="str">
        <f>Tabela1[[#This Row],[PRODUTO]]&amp;Tabela1[[#This Row],[TAG]]</f>
        <v/>
      </c>
      <c r="AR1638" s="183">
        <f>Tabela1[[#This Row],[PESO TOTAL]]*Tabela1[[#This Row],[MATÉRIA PRIMA]]</f>
        <v>0</v>
      </c>
      <c r="AS1638" s="28">
        <f>Tabela1[[#This Row],[PESO TOTAL]]*Tabela1[[#This Row],[PREPARAÇÃO ]]</f>
        <v>0</v>
      </c>
      <c r="AT1638" s="28">
        <f>Tabela1[[#This Row],[PESO TOTAL]]*Tabela1[[#This Row],[CALDEIRARIA]]</f>
        <v>0</v>
      </c>
      <c r="AU1638" s="28">
        <f>Tabela1[[#This Row],[PESO TOTAL]]*Tabela1[[#This Row],[SOLDA]]</f>
        <v>0</v>
      </c>
      <c r="AV1638" s="28">
        <f>Tabela1[[#This Row],[PESO TOTAL]]*Tabela1[[#This Row],[ACABAMENTO]]</f>
        <v>0</v>
      </c>
      <c r="AW1638" s="28">
        <f>Tabela1[[#This Row],[PESO TOTAL]]*Tabela1[[#This Row],[PRONTO ACABADO]]</f>
        <v>0</v>
      </c>
      <c r="AX1638" s="28">
        <f>Tabela1[[#This Row],[PESO TOTAL]]*Tabela1[[#This Row],[EXPEDIÇÃO ]]</f>
        <v>0</v>
      </c>
      <c r="AY1638" s="28" t="str">
        <f>Tabela1[[#This Row],[PEDIDO]]&amp;Tabela1[[#This Row],[PRODUTO]]</f>
        <v/>
      </c>
      <c r="AZ1638" s="44">
        <f>IF(AF1638="",0,IF(ISTEXT(AF1638),H1638*VALUE(SUBSTITUTE(AF1638,"%",""))/100,H1638*AF1638))-Tabela1[[#This Row],[PRONTO ACABADO2]]</f>
        <v>0</v>
      </c>
      <c r="BA1638" s="44">
        <f>IF(AG1638="",0,IF(ISTEXT(AG1638),H1638*VALUE(SUBSTITUTE(AG1638,"%",""))/100,H1638*AG1638))-Tabela1[[#This Row],[PESO EXPEDIDO2]]</f>
        <v>0</v>
      </c>
      <c r="BB1638" s="44">
        <f t="shared" si="226"/>
        <v>0</v>
      </c>
      <c r="BC1638" s="44">
        <f t="shared" si="227"/>
        <v>0</v>
      </c>
      <c r="BD1638" s="44"/>
    </row>
    <row r="1639" spans="1:56" ht="15.75" hidden="1" customHeight="1" x14ac:dyDescent="0.25">
      <c r="A1639" s="6"/>
      <c r="B1639" s="22"/>
      <c r="C1639" s="7"/>
      <c r="D1639" s="46"/>
      <c r="E1639" s="7"/>
      <c r="F1639" s="7"/>
      <c r="G1639" s="44"/>
      <c r="H1639" s="41">
        <f>Tabela1[[#This Row],[PESO UNI]]*Tabela1[[#This Row],[QTE]]</f>
        <v>0</v>
      </c>
      <c r="I1639" s="7"/>
      <c r="J1639" s="8"/>
      <c r="K1639" s="8"/>
      <c r="L1639" s="9"/>
      <c r="M1639" s="10"/>
      <c r="N1639" s="8"/>
      <c r="O1639" s="12"/>
      <c r="P1639" s="13"/>
      <c r="Q1639" s="14">
        <f>Tabela1[[#This Row],[QTDE/ Fabricação]]-Tabela1[[#This Row],[QTE]]</f>
        <v>0</v>
      </c>
      <c r="R1639" s="19">
        <f t="shared" si="222"/>
        <v>0</v>
      </c>
      <c r="S1639" s="19">
        <f t="shared" si="221"/>
        <v>0</v>
      </c>
      <c r="T1639" s="20">
        <f t="shared" si="223"/>
        <v>0</v>
      </c>
      <c r="U1639" s="17">
        <f>IFERROR(SUMIF('LISTA DE EMBARQUE'!B:B,MICRO!E:E,'LISTA DE EMBARQUE'!G:G),"")</f>
        <v>0</v>
      </c>
      <c r="V1639" s="12" t="str">
        <f>IFERROR(VLOOKUP(Tabela1[[#This Row],[COD.MDE]],'LISTA DE EMBARQUE'!B:L,11,0),"")</f>
        <v/>
      </c>
      <c r="W1639" s="13" t="str">
        <f>IFERROR(COUNTIF(#REF!,Tabela1[[#This Row],[Colunas5]]),"")</f>
        <v/>
      </c>
      <c r="X1639" s="14">
        <f>Tabela1[[#This Row],[QIANTIDADE EXPEDIDA]]*Tabela1[[#This Row],[PESO UNI]]</f>
        <v>0</v>
      </c>
      <c r="Y1639" s="14">
        <f t="shared" si="224"/>
        <v>0</v>
      </c>
      <c r="Z1639" s="21">
        <f>Tabela1[[#This Row],[PESO TOTAL]]-Tabela1[[#This Row],[Peso Expedido]]</f>
        <v>0</v>
      </c>
      <c r="AA1639" s="18"/>
      <c r="AB1639" s="40"/>
      <c r="AC1639" s="40"/>
      <c r="AD1639" s="40"/>
      <c r="AE1639" s="40"/>
      <c r="AF1639" s="40"/>
      <c r="AG1639" s="40"/>
      <c r="AH1639" s="40"/>
      <c r="AI1639" s="40" t="str">
        <f t="shared" si="228"/>
        <v>ok</v>
      </c>
      <c r="AJ1639"/>
      <c r="AK1639" t="str">
        <f>Tabela1[[#This Row],[Coluna1]]&amp;Tabela1[[#This Row],[PEDIDO]]</f>
        <v/>
      </c>
      <c r="AL1639"/>
      <c r="AM1639"/>
      <c r="AN1639"/>
      <c r="AO1639" t="str">
        <f t="shared" si="225"/>
        <v>/</v>
      </c>
      <c r="AP1639" t="str">
        <f>Tabela1[[#This Row],[TAG]]&amp;Tabela1[[#This Row],[PEDIDO]]&amp;Tabela1[[#This Row],[PRODUTO]]</f>
        <v/>
      </c>
      <c r="AQ1639" s="23" t="str">
        <f>Tabela1[[#This Row],[PRODUTO]]&amp;Tabela1[[#This Row],[TAG]]</f>
        <v/>
      </c>
      <c r="AR1639" s="183">
        <f>Tabela1[[#This Row],[PESO TOTAL]]*Tabela1[[#This Row],[MATÉRIA PRIMA]]</f>
        <v>0</v>
      </c>
      <c r="AS1639" s="28">
        <f>Tabela1[[#This Row],[PESO TOTAL]]*Tabela1[[#This Row],[PREPARAÇÃO ]]</f>
        <v>0</v>
      </c>
      <c r="AT1639" s="28">
        <f>Tabela1[[#This Row],[PESO TOTAL]]*Tabela1[[#This Row],[CALDEIRARIA]]</f>
        <v>0</v>
      </c>
      <c r="AU1639" s="28">
        <f>Tabela1[[#This Row],[PESO TOTAL]]*Tabela1[[#This Row],[SOLDA]]</f>
        <v>0</v>
      </c>
      <c r="AV1639" s="28">
        <f>Tabela1[[#This Row],[PESO TOTAL]]*Tabela1[[#This Row],[ACABAMENTO]]</f>
        <v>0</v>
      </c>
      <c r="AW1639" s="28">
        <f>Tabela1[[#This Row],[PESO TOTAL]]*Tabela1[[#This Row],[PRONTO ACABADO]]</f>
        <v>0</v>
      </c>
      <c r="AX1639" s="28">
        <f>Tabela1[[#This Row],[PESO TOTAL]]*Tabela1[[#This Row],[EXPEDIÇÃO ]]</f>
        <v>0</v>
      </c>
      <c r="AY1639" s="28" t="str">
        <f>Tabela1[[#This Row],[PEDIDO]]&amp;Tabela1[[#This Row],[PRODUTO]]</f>
        <v/>
      </c>
      <c r="AZ1639" s="44">
        <f>IF(AF1639="",0,IF(ISTEXT(AF1639),H1639*VALUE(SUBSTITUTE(AF1639,"%",""))/100,H1639*AF1639))-Tabela1[[#This Row],[PRONTO ACABADO2]]</f>
        <v>0</v>
      </c>
      <c r="BA1639" s="44">
        <f>IF(AG1639="",0,IF(ISTEXT(AG1639),H1639*VALUE(SUBSTITUTE(AG1639,"%",""))/100,H1639*AG1639))-Tabela1[[#This Row],[PESO EXPEDIDO2]]</f>
        <v>0</v>
      </c>
      <c r="BB1639" s="44">
        <f t="shared" si="226"/>
        <v>0</v>
      </c>
      <c r="BC1639" s="44">
        <f t="shared" si="227"/>
        <v>0</v>
      </c>
      <c r="BD1639" s="44"/>
    </row>
    <row r="1640" spans="1:56" ht="15.75" hidden="1" customHeight="1" x14ac:dyDescent="0.25">
      <c r="A1640" s="6"/>
      <c r="B1640" s="22"/>
      <c r="C1640" s="7"/>
      <c r="D1640" s="46"/>
      <c r="E1640" s="7"/>
      <c r="F1640" s="7"/>
      <c r="G1640" s="44"/>
      <c r="H1640" s="41">
        <f>Tabela1[[#This Row],[PESO UNI]]*Tabela1[[#This Row],[QTE]]</f>
        <v>0</v>
      </c>
      <c r="I1640" s="7"/>
      <c r="J1640" s="8"/>
      <c r="K1640" s="8"/>
      <c r="L1640" s="9"/>
      <c r="M1640" s="10"/>
      <c r="N1640" s="8"/>
      <c r="O1640" s="12"/>
      <c r="P1640" s="13"/>
      <c r="Q1640" s="14">
        <f>Tabela1[[#This Row],[QTDE/ Fabricação]]-Tabela1[[#This Row],[QTE]]</f>
        <v>0</v>
      </c>
      <c r="R1640" s="19">
        <f t="shared" si="222"/>
        <v>0</v>
      </c>
      <c r="S1640" s="19">
        <f t="shared" si="221"/>
        <v>0</v>
      </c>
      <c r="T1640" s="20">
        <f t="shared" si="223"/>
        <v>0</v>
      </c>
      <c r="U1640" s="17">
        <f>IFERROR(SUMIF('LISTA DE EMBARQUE'!B:B,MICRO!E:E,'LISTA DE EMBARQUE'!G:G),"")</f>
        <v>0</v>
      </c>
      <c r="V1640" s="12" t="str">
        <f>IFERROR(VLOOKUP(Tabela1[[#This Row],[COD.MDE]],'LISTA DE EMBARQUE'!B:L,11,0),"")</f>
        <v/>
      </c>
      <c r="W1640" s="13" t="str">
        <f>IFERROR(COUNTIF(#REF!,Tabela1[[#This Row],[Colunas5]]),"")</f>
        <v/>
      </c>
      <c r="X1640" s="14">
        <f>Tabela1[[#This Row],[QIANTIDADE EXPEDIDA]]*Tabela1[[#This Row],[PESO UNI]]</f>
        <v>0</v>
      </c>
      <c r="Y1640" s="14">
        <f t="shared" si="224"/>
        <v>0</v>
      </c>
      <c r="Z1640" s="21">
        <f>Tabela1[[#This Row],[PESO TOTAL]]-Tabela1[[#This Row],[Peso Expedido]]</f>
        <v>0</v>
      </c>
      <c r="AA1640" s="18"/>
      <c r="AB1640" s="40"/>
      <c r="AC1640" s="40"/>
      <c r="AD1640" s="40"/>
      <c r="AE1640" s="40"/>
      <c r="AF1640" s="40"/>
      <c r="AG1640" s="40"/>
      <c r="AH1640" s="40"/>
      <c r="AI1640" s="40" t="str">
        <f t="shared" si="228"/>
        <v>ok</v>
      </c>
      <c r="AJ1640"/>
      <c r="AK1640" t="str">
        <f>Tabela1[[#This Row],[Coluna1]]&amp;Tabela1[[#This Row],[PEDIDO]]</f>
        <v/>
      </c>
      <c r="AL1640"/>
      <c r="AM1640"/>
      <c r="AN1640"/>
      <c r="AO1640" t="str">
        <f t="shared" si="225"/>
        <v>/</v>
      </c>
      <c r="AP1640" t="str">
        <f>Tabela1[[#This Row],[TAG]]&amp;Tabela1[[#This Row],[PEDIDO]]&amp;Tabela1[[#This Row],[PRODUTO]]</f>
        <v/>
      </c>
      <c r="AQ1640" s="23" t="str">
        <f>Tabela1[[#This Row],[PRODUTO]]&amp;Tabela1[[#This Row],[TAG]]</f>
        <v/>
      </c>
      <c r="AR1640" s="183">
        <f>Tabela1[[#This Row],[PESO TOTAL]]*Tabela1[[#This Row],[MATÉRIA PRIMA]]</f>
        <v>0</v>
      </c>
      <c r="AS1640" s="28">
        <f>Tabela1[[#This Row],[PESO TOTAL]]*Tabela1[[#This Row],[PREPARAÇÃO ]]</f>
        <v>0</v>
      </c>
      <c r="AT1640" s="28">
        <f>Tabela1[[#This Row],[PESO TOTAL]]*Tabela1[[#This Row],[CALDEIRARIA]]</f>
        <v>0</v>
      </c>
      <c r="AU1640" s="28">
        <f>Tabela1[[#This Row],[PESO TOTAL]]*Tabela1[[#This Row],[SOLDA]]</f>
        <v>0</v>
      </c>
      <c r="AV1640" s="28">
        <f>Tabela1[[#This Row],[PESO TOTAL]]*Tabela1[[#This Row],[ACABAMENTO]]</f>
        <v>0</v>
      </c>
      <c r="AW1640" s="28">
        <f>Tabela1[[#This Row],[PESO TOTAL]]*Tabela1[[#This Row],[PRONTO ACABADO]]</f>
        <v>0</v>
      </c>
      <c r="AX1640" s="28">
        <f>Tabela1[[#This Row],[PESO TOTAL]]*Tabela1[[#This Row],[EXPEDIÇÃO ]]</f>
        <v>0</v>
      </c>
      <c r="AY1640" s="28" t="str">
        <f>Tabela1[[#This Row],[PEDIDO]]&amp;Tabela1[[#This Row],[PRODUTO]]</f>
        <v/>
      </c>
      <c r="AZ1640" s="44">
        <f>IF(AF1640="",0,IF(ISTEXT(AF1640),H1640*VALUE(SUBSTITUTE(AF1640,"%",""))/100,H1640*AF1640))-Tabela1[[#This Row],[PRONTO ACABADO2]]</f>
        <v>0</v>
      </c>
      <c r="BA1640" s="44">
        <f>IF(AG1640="",0,IF(ISTEXT(AG1640),H1640*VALUE(SUBSTITUTE(AG1640,"%",""))/100,H1640*AG1640))-Tabela1[[#This Row],[PESO EXPEDIDO2]]</f>
        <v>0</v>
      </c>
      <c r="BB1640" s="44">
        <f t="shared" si="226"/>
        <v>0</v>
      </c>
      <c r="BC1640" s="44">
        <f t="shared" si="227"/>
        <v>0</v>
      </c>
      <c r="BD1640" s="44"/>
    </row>
    <row r="1641" spans="1:56" ht="15.75" hidden="1" customHeight="1" x14ac:dyDescent="0.25">
      <c r="A1641" s="6"/>
      <c r="B1641" s="22"/>
      <c r="C1641" s="7"/>
      <c r="D1641" s="46"/>
      <c r="E1641" s="7"/>
      <c r="F1641" s="7"/>
      <c r="G1641" s="44"/>
      <c r="H1641" s="41">
        <f>Tabela1[[#This Row],[PESO UNI]]*Tabela1[[#This Row],[QTE]]</f>
        <v>0</v>
      </c>
      <c r="I1641" s="7"/>
      <c r="J1641" s="8"/>
      <c r="K1641" s="8"/>
      <c r="L1641" s="9"/>
      <c r="M1641" s="10"/>
      <c r="N1641" s="8"/>
      <c r="O1641" s="12"/>
      <c r="P1641" s="13"/>
      <c r="Q1641" s="14">
        <f>Tabela1[[#This Row],[QTDE/ Fabricação]]-Tabela1[[#This Row],[QTE]]</f>
        <v>0</v>
      </c>
      <c r="R1641" s="19">
        <f t="shared" si="222"/>
        <v>0</v>
      </c>
      <c r="S1641" s="19">
        <f t="shared" si="221"/>
        <v>0</v>
      </c>
      <c r="T1641" s="20">
        <f t="shared" si="223"/>
        <v>0</v>
      </c>
      <c r="U1641" s="17">
        <f>IFERROR(SUMIF('LISTA DE EMBARQUE'!B:B,MICRO!E:E,'LISTA DE EMBARQUE'!G:G),"")</f>
        <v>0</v>
      </c>
      <c r="V1641" s="12" t="str">
        <f>IFERROR(VLOOKUP(Tabela1[[#This Row],[COD.MDE]],'LISTA DE EMBARQUE'!B:L,11,0),"")</f>
        <v/>
      </c>
      <c r="W1641" s="13" t="str">
        <f>IFERROR(COUNTIF(#REF!,Tabela1[[#This Row],[Colunas5]]),"")</f>
        <v/>
      </c>
      <c r="X1641" s="14">
        <f>Tabela1[[#This Row],[QIANTIDADE EXPEDIDA]]*Tabela1[[#This Row],[PESO UNI]]</f>
        <v>0</v>
      </c>
      <c r="Y1641" s="14">
        <f t="shared" si="224"/>
        <v>0</v>
      </c>
      <c r="Z1641" s="21">
        <f>Tabela1[[#This Row],[PESO TOTAL]]-Tabela1[[#This Row],[Peso Expedido]]</f>
        <v>0</v>
      </c>
      <c r="AA1641" s="18"/>
      <c r="AB1641" s="40"/>
      <c r="AC1641" s="40"/>
      <c r="AD1641" s="40"/>
      <c r="AE1641" s="40"/>
      <c r="AF1641" s="40"/>
      <c r="AG1641" s="40"/>
      <c r="AH1641" s="40"/>
      <c r="AI1641" s="40" t="str">
        <f t="shared" si="228"/>
        <v>ok</v>
      </c>
      <c r="AJ1641"/>
      <c r="AK1641" t="str">
        <f>Tabela1[[#This Row],[Coluna1]]&amp;Tabela1[[#This Row],[PEDIDO]]</f>
        <v/>
      </c>
      <c r="AL1641"/>
      <c r="AM1641"/>
      <c r="AN1641"/>
      <c r="AO1641" t="str">
        <f t="shared" si="225"/>
        <v>/</v>
      </c>
      <c r="AP1641" t="str">
        <f>Tabela1[[#This Row],[TAG]]&amp;Tabela1[[#This Row],[PEDIDO]]&amp;Tabela1[[#This Row],[PRODUTO]]</f>
        <v/>
      </c>
      <c r="AQ1641" s="23" t="str">
        <f>Tabela1[[#This Row],[PRODUTO]]&amp;Tabela1[[#This Row],[TAG]]</f>
        <v/>
      </c>
      <c r="AR1641" s="183">
        <f>Tabela1[[#This Row],[PESO TOTAL]]*Tabela1[[#This Row],[MATÉRIA PRIMA]]</f>
        <v>0</v>
      </c>
      <c r="AS1641" s="28">
        <f>Tabela1[[#This Row],[PESO TOTAL]]*Tabela1[[#This Row],[PREPARAÇÃO ]]</f>
        <v>0</v>
      </c>
      <c r="AT1641" s="28">
        <f>Tabela1[[#This Row],[PESO TOTAL]]*Tabela1[[#This Row],[CALDEIRARIA]]</f>
        <v>0</v>
      </c>
      <c r="AU1641" s="28">
        <f>Tabela1[[#This Row],[PESO TOTAL]]*Tabela1[[#This Row],[SOLDA]]</f>
        <v>0</v>
      </c>
      <c r="AV1641" s="28">
        <f>Tabela1[[#This Row],[PESO TOTAL]]*Tabela1[[#This Row],[ACABAMENTO]]</f>
        <v>0</v>
      </c>
      <c r="AW1641" s="28">
        <f>Tabela1[[#This Row],[PESO TOTAL]]*Tabela1[[#This Row],[PRONTO ACABADO]]</f>
        <v>0</v>
      </c>
      <c r="AX1641" s="28">
        <f>Tabela1[[#This Row],[PESO TOTAL]]*Tabela1[[#This Row],[EXPEDIÇÃO ]]</f>
        <v>0</v>
      </c>
      <c r="AY1641" s="28" t="str">
        <f>Tabela1[[#This Row],[PEDIDO]]&amp;Tabela1[[#This Row],[PRODUTO]]</f>
        <v/>
      </c>
      <c r="AZ1641" s="44">
        <f>IF(AF1641="",0,IF(ISTEXT(AF1641),H1641*VALUE(SUBSTITUTE(AF1641,"%",""))/100,H1641*AF1641))-Tabela1[[#This Row],[PRONTO ACABADO2]]</f>
        <v>0</v>
      </c>
      <c r="BA1641" s="44">
        <f>IF(AG1641="",0,IF(ISTEXT(AG1641),H1641*VALUE(SUBSTITUTE(AG1641,"%",""))/100,H1641*AG1641))-Tabela1[[#This Row],[PESO EXPEDIDO2]]</f>
        <v>0</v>
      </c>
      <c r="BB1641" s="44">
        <f t="shared" si="226"/>
        <v>0</v>
      </c>
      <c r="BC1641" s="44">
        <f t="shared" si="227"/>
        <v>0</v>
      </c>
      <c r="BD1641" s="44"/>
    </row>
    <row r="1642" spans="1:56" ht="15.75" hidden="1" customHeight="1" x14ac:dyDescent="0.25">
      <c r="A1642" s="6"/>
      <c r="B1642" s="22"/>
      <c r="C1642" s="7"/>
      <c r="D1642" s="46"/>
      <c r="E1642" s="7"/>
      <c r="F1642" s="7"/>
      <c r="G1642" s="44"/>
      <c r="H1642" s="41">
        <f>Tabela1[[#This Row],[PESO UNI]]*Tabela1[[#This Row],[QTE]]</f>
        <v>0</v>
      </c>
      <c r="I1642" s="7"/>
      <c r="J1642" s="8"/>
      <c r="K1642" s="8"/>
      <c r="L1642" s="9"/>
      <c r="M1642" s="10"/>
      <c r="N1642" s="8"/>
      <c r="O1642" s="12"/>
      <c r="P1642" s="13"/>
      <c r="Q1642" s="14">
        <f>Tabela1[[#This Row],[QTDE/ Fabricação]]-Tabela1[[#This Row],[QTE]]</f>
        <v>0</v>
      </c>
      <c r="R1642" s="19">
        <f t="shared" si="222"/>
        <v>0</v>
      </c>
      <c r="S1642" s="19">
        <f t="shared" si="221"/>
        <v>0</v>
      </c>
      <c r="T1642" s="20">
        <f t="shared" si="223"/>
        <v>0</v>
      </c>
      <c r="U1642" s="17">
        <f>IFERROR(SUMIF('LISTA DE EMBARQUE'!B:B,MICRO!E:E,'LISTA DE EMBARQUE'!G:G),"")</f>
        <v>0</v>
      </c>
      <c r="V1642" s="12" t="str">
        <f>IFERROR(VLOOKUP(Tabela1[[#This Row],[COD.MDE]],'LISTA DE EMBARQUE'!B:L,11,0),"")</f>
        <v/>
      </c>
      <c r="W1642" s="13" t="str">
        <f>IFERROR(COUNTIF(#REF!,Tabela1[[#This Row],[Colunas5]]),"")</f>
        <v/>
      </c>
      <c r="X1642" s="14">
        <f>Tabela1[[#This Row],[QIANTIDADE EXPEDIDA]]*Tabela1[[#This Row],[PESO UNI]]</f>
        <v>0</v>
      </c>
      <c r="Y1642" s="14">
        <f t="shared" si="224"/>
        <v>0</v>
      </c>
      <c r="Z1642" s="21">
        <f>Tabela1[[#This Row],[PESO TOTAL]]-Tabela1[[#This Row],[Peso Expedido]]</f>
        <v>0</v>
      </c>
      <c r="AA1642" s="18"/>
      <c r="AB1642" s="40"/>
      <c r="AC1642" s="40"/>
      <c r="AD1642" s="40"/>
      <c r="AE1642" s="40"/>
      <c r="AF1642" s="40"/>
      <c r="AG1642" s="40"/>
      <c r="AH1642" s="40"/>
      <c r="AI1642" s="40" t="str">
        <f t="shared" si="228"/>
        <v>ok</v>
      </c>
      <c r="AJ1642"/>
      <c r="AK1642" t="str">
        <f>Tabela1[[#This Row],[Coluna1]]&amp;Tabela1[[#This Row],[PEDIDO]]</f>
        <v/>
      </c>
      <c r="AL1642"/>
      <c r="AM1642"/>
      <c r="AN1642"/>
      <c r="AO1642" t="str">
        <f t="shared" si="225"/>
        <v>/</v>
      </c>
      <c r="AP1642" t="str">
        <f>Tabela1[[#This Row],[TAG]]&amp;Tabela1[[#This Row],[PEDIDO]]&amp;Tabela1[[#This Row],[PRODUTO]]</f>
        <v/>
      </c>
      <c r="AQ1642" s="23" t="str">
        <f>Tabela1[[#This Row],[PRODUTO]]&amp;Tabela1[[#This Row],[TAG]]</f>
        <v/>
      </c>
      <c r="AR1642" s="183">
        <f>Tabela1[[#This Row],[PESO TOTAL]]*Tabela1[[#This Row],[MATÉRIA PRIMA]]</f>
        <v>0</v>
      </c>
      <c r="AS1642" s="28">
        <f>Tabela1[[#This Row],[PESO TOTAL]]*Tabela1[[#This Row],[PREPARAÇÃO ]]</f>
        <v>0</v>
      </c>
      <c r="AT1642" s="28">
        <f>Tabela1[[#This Row],[PESO TOTAL]]*Tabela1[[#This Row],[CALDEIRARIA]]</f>
        <v>0</v>
      </c>
      <c r="AU1642" s="28">
        <f>Tabela1[[#This Row],[PESO TOTAL]]*Tabela1[[#This Row],[SOLDA]]</f>
        <v>0</v>
      </c>
      <c r="AV1642" s="28">
        <f>Tabela1[[#This Row],[PESO TOTAL]]*Tabela1[[#This Row],[ACABAMENTO]]</f>
        <v>0</v>
      </c>
      <c r="AW1642" s="28">
        <f>Tabela1[[#This Row],[PESO TOTAL]]*Tabela1[[#This Row],[PRONTO ACABADO]]</f>
        <v>0</v>
      </c>
      <c r="AX1642" s="28">
        <f>Tabela1[[#This Row],[PESO TOTAL]]*Tabela1[[#This Row],[EXPEDIÇÃO ]]</f>
        <v>0</v>
      </c>
      <c r="AY1642" s="28" t="str">
        <f>Tabela1[[#This Row],[PEDIDO]]&amp;Tabela1[[#This Row],[PRODUTO]]</f>
        <v/>
      </c>
      <c r="AZ1642" s="44">
        <f>IF(AF1642="",0,IF(ISTEXT(AF1642),H1642*VALUE(SUBSTITUTE(AF1642,"%",""))/100,H1642*AF1642))-Tabela1[[#This Row],[PRONTO ACABADO2]]</f>
        <v>0</v>
      </c>
      <c r="BA1642" s="44">
        <f>IF(AG1642="",0,IF(ISTEXT(AG1642),H1642*VALUE(SUBSTITUTE(AG1642,"%",""))/100,H1642*AG1642))-Tabela1[[#This Row],[PESO EXPEDIDO2]]</f>
        <v>0</v>
      </c>
      <c r="BB1642" s="44">
        <f t="shared" si="226"/>
        <v>0</v>
      </c>
      <c r="BC1642" s="44">
        <f t="shared" si="227"/>
        <v>0</v>
      </c>
      <c r="BD1642" s="44"/>
    </row>
    <row r="1643" spans="1:56" ht="15.75" hidden="1" customHeight="1" x14ac:dyDescent="0.25">
      <c r="A1643" s="6"/>
      <c r="B1643" s="22"/>
      <c r="C1643" s="7"/>
      <c r="D1643" s="46"/>
      <c r="E1643" s="7"/>
      <c r="F1643" s="7"/>
      <c r="G1643" s="44"/>
      <c r="H1643" s="41">
        <f>Tabela1[[#This Row],[PESO UNI]]*Tabela1[[#This Row],[QTE]]</f>
        <v>0</v>
      </c>
      <c r="I1643" s="7"/>
      <c r="J1643" s="8"/>
      <c r="K1643" s="8"/>
      <c r="L1643" s="9"/>
      <c r="M1643" s="10"/>
      <c r="N1643" s="8"/>
      <c r="O1643" s="12"/>
      <c r="P1643" s="13"/>
      <c r="Q1643" s="14">
        <f>Tabela1[[#This Row],[QTDE/ Fabricação]]-Tabela1[[#This Row],[QTE]]</f>
        <v>0</v>
      </c>
      <c r="R1643" s="19">
        <f t="shared" si="222"/>
        <v>0</v>
      </c>
      <c r="S1643" s="19">
        <f t="shared" si="221"/>
        <v>0</v>
      </c>
      <c r="T1643" s="20">
        <f t="shared" si="223"/>
        <v>0</v>
      </c>
      <c r="U1643" s="17">
        <f>IFERROR(SUMIF('LISTA DE EMBARQUE'!B:B,MICRO!E:E,'LISTA DE EMBARQUE'!G:G),"")</f>
        <v>0</v>
      </c>
      <c r="V1643" s="12" t="str">
        <f>IFERROR(VLOOKUP(Tabela1[[#This Row],[COD.MDE]],'LISTA DE EMBARQUE'!B:L,11,0),"")</f>
        <v/>
      </c>
      <c r="W1643" s="13" t="str">
        <f>IFERROR(COUNTIF(#REF!,Tabela1[[#This Row],[Colunas5]]),"")</f>
        <v/>
      </c>
      <c r="X1643" s="14">
        <f>Tabela1[[#This Row],[QIANTIDADE EXPEDIDA]]*Tabela1[[#This Row],[PESO UNI]]</f>
        <v>0</v>
      </c>
      <c r="Y1643" s="14">
        <f t="shared" si="224"/>
        <v>0</v>
      </c>
      <c r="Z1643" s="21">
        <f>Tabela1[[#This Row],[PESO TOTAL]]-Tabela1[[#This Row],[Peso Expedido]]</f>
        <v>0</v>
      </c>
      <c r="AA1643" s="18"/>
      <c r="AB1643" s="40"/>
      <c r="AC1643" s="40"/>
      <c r="AD1643" s="40"/>
      <c r="AE1643" s="40"/>
      <c r="AF1643" s="40"/>
      <c r="AG1643" s="40"/>
      <c r="AH1643" s="40"/>
      <c r="AI1643" s="40" t="str">
        <f t="shared" si="228"/>
        <v>ok</v>
      </c>
      <c r="AJ1643"/>
      <c r="AK1643" t="str">
        <f>Tabela1[[#This Row],[Coluna1]]&amp;Tabela1[[#This Row],[PEDIDO]]</f>
        <v/>
      </c>
      <c r="AL1643"/>
      <c r="AM1643"/>
      <c r="AN1643"/>
      <c r="AO1643" t="str">
        <f t="shared" si="225"/>
        <v>/</v>
      </c>
      <c r="AP1643" t="str">
        <f>Tabela1[[#This Row],[TAG]]&amp;Tabela1[[#This Row],[PEDIDO]]&amp;Tabela1[[#This Row],[PRODUTO]]</f>
        <v/>
      </c>
      <c r="AQ1643" s="23" t="str">
        <f>Tabela1[[#This Row],[PRODUTO]]&amp;Tabela1[[#This Row],[TAG]]</f>
        <v/>
      </c>
      <c r="AR1643" s="183">
        <f>Tabela1[[#This Row],[PESO TOTAL]]*Tabela1[[#This Row],[MATÉRIA PRIMA]]</f>
        <v>0</v>
      </c>
      <c r="AS1643" s="28">
        <f>Tabela1[[#This Row],[PESO TOTAL]]*Tabela1[[#This Row],[PREPARAÇÃO ]]</f>
        <v>0</v>
      </c>
      <c r="AT1643" s="28">
        <f>Tabela1[[#This Row],[PESO TOTAL]]*Tabela1[[#This Row],[CALDEIRARIA]]</f>
        <v>0</v>
      </c>
      <c r="AU1643" s="28">
        <f>Tabela1[[#This Row],[PESO TOTAL]]*Tabela1[[#This Row],[SOLDA]]</f>
        <v>0</v>
      </c>
      <c r="AV1643" s="28">
        <f>Tabela1[[#This Row],[PESO TOTAL]]*Tabela1[[#This Row],[ACABAMENTO]]</f>
        <v>0</v>
      </c>
      <c r="AW1643" s="28">
        <f>Tabela1[[#This Row],[PESO TOTAL]]*Tabela1[[#This Row],[PRONTO ACABADO]]</f>
        <v>0</v>
      </c>
      <c r="AX1643" s="28">
        <f>Tabela1[[#This Row],[PESO TOTAL]]*Tabela1[[#This Row],[EXPEDIÇÃO ]]</f>
        <v>0</v>
      </c>
      <c r="AY1643" s="28" t="str">
        <f>Tabela1[[#This Row],[PEDIDO]]&amp;Tabela1[[#This Row],[PRODUTO]]</f>
        <v/>
      </c>
      <c r="AZ1643" s="44">
        <f>IF(AF1643="",0,IF(ISTEXT(AF1643),H1643*VALUE(SUBSTITUTE(AF1643,"%",""))/100,H1643*AF1643))-Tabela1[[#This Row],[PRONTO ACABADO2]]</f>
        <v>0</v>
      </c>
      <c r="BA1643" s="44">
        <f>IF(AG1643="",0,IF(ISTEXT(AG1643),H1643*VALUE(SUBSTITUTE(AG1643,"%",""))/100,H1643*AG1643))-Tabela1[[#This Row],[PESO EXPEDIDO2]]</f>
        <v>0</v>
      </c>
      <c r="BB1643" s="44">
        <f t="shared" si="226"/>
        <v>0</v>
      </c>
      <c r="BC1643" s="44">
        <f t="shared" si="227"/>
        <v>0</v>
      </c>
      <c r="BD1643" s="44"/>
    </row>
    <row r="1644" spans="1:56" ht="15.75" hidden="1" customHeight="1" x14ac:dyDescent="0.25">
      <c r="A1644" s="6"/>
      <c r="B1644" s="22"/>
      <c r="C1644" s="7"/>
      <c r="D1644" s="46"/>
      <c r="E1644" s="7"/>
      <c r="F1644" s="7"/>
      <c r="G1644" s="44"/>
      <c r="H1644" s="41">
        <f>Tabela1[[#This Row],[PESO UNI]]*Tabela1[[#This Row],[QTE]]</f>
        <v>0</v>
      </c>
      <c r="I1644" s="7"/>
      <c r="J1644" s="8"/>
      <c r="K1644" s="8"/>
      <c r="L1644" s="9"/>
      <c r="M1644" s="10"/>
      <c r="N1644" s="8"/>
      <c r="O1644" s="12"/>
      <c r="P1644" s="13"/>
      <c r="Q1644" s="14">
        <f>Tabela1[[#This Row],[QTDE/ Fabricação]]-Tabela1[[#This Row],[QTE]]</f>
        <v>0</v>
      </c>
      <c r="R1644" s="19">
        <f t="shared" si="222"/>
        <v>0</v>
      </c>
      <c r="S1644" s="19">
        <f t="shared" si="221"/>
        <v>0</v>
      </c>
      <c r="T1644" s="20">
        <f t="shared" si="223"/>
        <v>0</v>
      </c>
      <c r="U1644" s="17">
        <f>IFERROR(SUMIF('LISTA DE EMBARQUE'!B:B,MICRO!E:E,'LISTA DE EMBARQUE'!G:G),"")</f>
        <v>0</v>
      </c>
      <c r="V1644" s="12" t="str">
        <f>IFERROR(VLOOKUP(Tabela1[[#This Row],[COD.MDE]],'LISTA DE EMBARQUE'!B:L,11,0),"")</f>
        <v/>
      </c>
      <c r="W1644" s="13" t="str">
        <f>IFERROR(COUNTIF(#REF!,Tabela1[[#This Row],[Colunas5]]),"")</f>
        <v/>
      </c>
      <c r="X1644" s="14">
        <f>Tabela1[[#This Row],[QIANTIDADE EXPEDIDA]]*Tabela1[[#This Row],[PESO UNI]]</f>
        <v>0</v>
      </c>
      <c r="Y1644" s="14">
        <f t="shared" si="224"/>
        <v>0</v>
      </c>
      <c r="Z1644" s="21">
        <f>Tabela1[[#This Row],[PESO TOTAL]]-Tabela1[[#This Row],[Peso Expedido]]</f>
        <v>0</v>
      </c>
      <c r="AA1644" s="18"/>
      <c r="AB1644" s="40"/>
      <c r="AC1644" s="40"/>
      <c r="AD1644" s="40"/>
      <c r="AE1644" s="40"/>
      <c r="AF1644" s="40"/>
      <c r="AG1644" s="40"/>
      <c r="AH1644" s="40"/>
      <c r="AI1644" s="40" t="str">
        <f t="shared" si="228"/>
        <v>ok</v>
      </c>
      <c r="AJ1644"/>
      <c r="AK1644" t="str">
        <f>Tabela1[[#This Row],[Coluna1]]&amp;Tabela1[[#This Row],[PEDIDO]]</f>
        <v/>
      </c>
      <c r="AL1644"/>
      <c r="AM1644"/>
      <c r="AN1644"/>
      <c r="AO1644" t="str">
        <f t="shared" si="225"/>
        <v>/</v>
      </c>
      <c r="AP1644" t="str">
        <f>Tabela1[[#This Row],[TAG]]&amp;Tabela1[[#This Row],[PEDIDO]]&amp;Tabela1[[#This Row],[PRODUTO]]</f>
        <v/>
      </c>
      <c r="AQ1644" s="23" t="str">
        <f>Tabela1[[#This Row],[PRODUTO]]&amp;Tabela1[[#This Row],[TAG]]</f>
        <v/>
      </c>
      <c r="AR1644" s="183">
        <f>Tabela1[[#This Row],[PESO TOTAL]]*Tabela1[[#This Row],[MATÉRIA PRIMA]]</f>
        <v>0</v>
      </c>
      <c r="AS1644" s="28">
        <f>Tabela1[[#This Row],[PESO TOTAL]]*Tabela1[[#This Row],[PREPARAÇÃO ]]</f>
        <v>0</v>
      </c>
      <c r="AT1644" s="28">
        <f>Tabela1[[#This Row],[PESO TOTAL]]*Tabela1[[#This Row],[CALDEIRARIA]]</f>
        <v>0</v>
      </c>
      <c r="AU1644" s="28">
        <f>Tabela1[[#This Row],[PESO TOTAL]]*Tabela1[[#This Row],[SOLDA]]</f>
        <v>0</v>
      </c>
      <c r="AV1644" s="28">
        <f>Tabela1[[#This Row],[PESO TOTAL]]*Tabela1[[#This Row],[ACABAMENTO]]</f>
        <v>0</v>
      </c>
      <c r="AW1644" s="28">
        <f>Tabela1[[#This Row],[PESO TOTAL]]*Tabela1[[#This Row],[PRONTO ACABADO]]</f>
        <v>0</v>
      </c>
      <c r="AX1644" s="28">
        <f>Tabela1[[#This Row],[PESO TOTAL]]*Tabela1[[#This Row],[EXPEDIÇÃO ]]</f>
        <v>0</v>
      </c>
      <c r="AY1644" s="28" t="str">
        <f>Tabela1[[#This Row],[PEDIDO]]&amp;Tabela1[[#This Row],[PRODUTO]]</f>
        <v/>
      </c>
      <c r="AZ1644" s="44">
        <f>IF(AF1644="",0,IF(ISTEXT(AF1644),H1644*VALUE(SUBSTITUTE(AF1644,"%",""))/100,H1644*AF1644))-Tabela1[[#This Row],[PRONTO ACABADO2]]</f>
        <v>0</v>
      </c>
      <c r="BA1644" s="44">
        <f>IF(AG1644="",0,IF(ISTEXT(AG1644),H1644*VALUE(SUBSTITUTE(AG1644,"%",""))/100,H1644*AG1644))-Tabela1[[#This Row],[PESO EXPEDIDO2]]</f>
        <v>0</v>
      </c>
      <c r="BB1644" s="44">
        <f t="shared" si="226"/>
        <v>0</v>
      </c>
      <c r="BC1644" s="44">
        <f t="shared" si="227"/>
        <v>0</v>
      </c>
      <c r="BD1644" s="44"/>
    </row>
    <row r="1645" spans="1:56" ht="15.75" hidden="1" customHeight="1" x14ac:dyDescent="0.25">
      <c r="A1645" s="6"/>
      <c r="B1645" s="22"/>
      <c r="C1645" s="7"/>
      <c r="D1645" s="46"/>
      <c r="E1645" s="7"/>
      <c r="F1645" s="7"/>
      <c r="G1645" s="44"/>
      <c r="H1645" s="41">
        <f>Tabela1[[#This Row],[PESO UNI]]*Tabela1[[#This Row],[QTE]]</f>
        <v>0</v>
      </c>
      <c r="I1645" s="7"/>
      <c r="J1645" s="8"/>
      <c r="K1645" s="8"/>
      <c r="L1645" s="9"/>
      <c r="M1645" s="10"/>
      <c r="N1645" s="8"/>
      <c r="O1645" s="12"/>
      <c r="P1645" s="13"/>
      <c r="Q1645" s="14">
        <f>Tabela1[[#This Row],[QTDE/ Fabricação]]-Tabela1[[#This Row],[QTE]]</f>
        <v>0</v>
      </c>
      <c r="R1645" s="19">
        <f t="shared" si="222"/>
        <v>0</v>
      </c>
      <c r="S1645" s="19">
        <f t="shared" si="221"/>
        <v>0</v>
      </c>
      <c r="T1645" s="20">
        <f t="shared" si="223"/>
        <v>0</v>
      </c>
      <c r="U1645" s="17">
        <f>IFERROR(SUMIF('LISTA DE EMBARQUE'!B:B,MICRO!E:E,'LISTA DE EMBARQUE'!G:G),"")</f>
        <v>0</v>
      </c>
      <c r="V1645" s="12" t="str">
        <f>IFERROR(VLOOKUP(Tabela1[[#This Row],[COD.MDE]],'LISTA DE EMBARQUE'!B:L,11,0),"")</f>
        <v/>
      </c>
      <c r="W1645" s="13" t="str">
        <f>IFERROR(COUNTIF(#REF!,Tabela1[[#This Row],[Colunas5]]),"")</f>
        <v/>
      </c>
      <c r="X1645" s="14">
        <f>Tabela1[[#This Row],[QIANTIDADE EXPEDIDA]]*Tabela1[[#This Row],[PESO UNI]]</f>
        <v>0</v>
      </c>
      <c r="Y1645" s="14">
        <f t="shared" si="224"/>
        <v>0</v>
      </c>
      <c r="Z1645" s="21">
        <f>Tabela1[[#This Row],[PESO TOTAL]]-Tabela1[[#This Row],[Peso Expedido]]</f>
        <v>0</v>
      </c>
      <c r="AA1645" s="18"/>
      <c r="AB1645" s="40"/>
      <c r="AC1645" s="40"/>
      <c r="AD1645" s="40"/>
      <c r="AE1645" s="40"/>
      <c r="AF1645" s="40"/>
      <c r="AG1645" s="40"/>
      <c r="AH1645" s="40"/>
      <c r="AI1645" s="40" t="str">
        <f t="shared" si="228"/>
        <v>ok</v>
      </c>
      <c r="AJ1645"/>
      <c r="AK1645" t="str">
        <f>Tabela1[[#This Row],[Coluna1]]&amp;Tabela1[[#This Row],[PEDIDO]]</f>
        <v/>
      </c>
      <c r="AL1645"/>
      <c r="AM1645"/>
      <c r="AN1645"/>
      <c r="AO1645" t="str">
        <f t="shared" si="225"/>
        <v>/</v>
      </c>
      <c r="AP1645" t="str">
        <f>Tabela1[[#This Row],[TAG]]&amp;Tabela1[[#This Row],[PEDIDO]]&amp;Tabela1[[#This Row],[PRODUTO]]</f>
        <v/>
      </c>
      <c r="AQ1645" s="23" t="str">
        <f>Tabela1[[#This Row],[PRODUTO]]&amp;Tabela1[[#This Row],[TAG]]</f>
        <v/>
      </c>
      <c r="AR1645" s="183">
        <f>Tabela1[[#This Row],[PESO TOTAL]]*Tabela1[[#This Row],[MATÉRIA PRIMA]]</f>
        <v>0</v>
      </c>
      <c r="AS1645" s="28">
        <f>Tabela1[[#This Row],[PESO TOTAL]]*Tabela1[[#This Row],[PREPARAÇÃO ]]</f>
        <v>0</v>
      </c>
      <c r="AT1645" s="28">
        <f>Tabela1[[#This Row],[PESO TOTAL]]*Tabela1[[#This Row],[CALDEIRARIA]]</f>
        <v>0</v>
      </c>
      <c r="AU1645" s="28">
        <f>Tabela1[[#This Row],[PESO TOTAL]]*Tabela1[[#This Row],[SOLDA]]</f>
        <v>0</v>
      </c>
      <c r="AV1645" s="28">
        <f>Tabela1[[#This Row],[PESO TOTAL]]*Tabela1[[#This Row],[ACABAMENTO]]</f>
        <v>0</v>
      </c>
      <c r="AW1645" s="28">
        <f>Tabela1[[#This Row],[PESO TOTAL]]*Tabela1[[#This Row],[PRONTO ACABADO]]</f>
        <v>0</v>
      </c>
      <c r="AX1645" s="28">
        <f>Tabela1[[#This Row],[PESO TOTAL]]*Tabela1[[#This Row],[EXPEDIÇÃO ]]</f>
        <v>0</v>
      </c>
      <c r="AY1645" s="28" t="str">
        <f>Tabela1[[#This Row],[PEDIDO]]&amp;Tabela1[[#This Row],[PRODUTO]]</f>
        <v/>
      </c>
      <c r="AZ1645" s="44">
        <f>IF(AF1645="",0,IF(ISTEXT(AF1645),H1645*VALUE(SUBSTITUTE(AF1645,"%",""))/100,H1645*AF1645))-Tabela1[[#This Row],[PRONTO ACABADO2]]</f>
        <v>0</v>
      </c>
      <c r="BA1645" s="44">
        <f>IF(AG1645="",0,IF(ISTEXT(AG1645),H1645*VALUE(SUBSTITUTE(AG1645,"%",""))/100,H1645*AG1645))-Tabela1[[#This Row],[PESO EXPEDIDO2]]</f>
        <v>0</v>
      </c>
      <c r="BB1645" s="44">
        <f t="shared" si="226"/>
        <v>0</v>
      </c>
      <c r="BC1645" s="44">
        <f t="shared" si="227"/>
        <v>0</v>
      </c>
      <c r="BD1645" s="44"/>
    </row>
    <row r="1646" spans="1:56" ht="15.75" hidden="1" customHeight="1" x14ac:dyDescent="0.25">
      <c r="A1646" s="6"/>
      <c r="B1646" s="22"/>
      <c r="C1646" s="7"/>
      <c r="D1646" s="46"/>
      <c r="E1646" s="7"/>
      <c r="F1646" s="7"/>
      <c r="G1646" s="44"/>
      <c r="H1646" s="41">
        <f>Tabela1[[#This Row],[PESO UNI]]*Tabela1[[#This Row],[QTE]]</f>
        <v>0</v>
      </c>
      <c r="I1646" s="7"/>
      <c r="J1646" s="8"/>
      <c r="K1646" s="8"/>
      <c r="L1646" s="9"/>
      <c r="M1646" s="10"/>
      <c r="N1646" s="8"/>
      <c r="O1646" s="12"/>
      <c r="P1646" s="13"/>
      <c r="Q1646" s="14">
        <f>Tabela1[[#This Row],[QTDE/ Fabricação]]-Tabela1[[#This Row],[QTE]]</f>
        <v>0</v>
      </c>
      <c r="R1646" s="19">
        <f t="shared" si="222"/>
        <v>0</v>
      </c>
      <c r="S1646" s="19">
        <f t="shared" si="221"/>
        <v>0</v>
      </c>
      <c r="T1646" s="20">
        <f t="shared" si="223"/>
        <v>0</v>
      </c>
      <c r="U1646" s="17">
        <f>IFERROR(SUMIF('LISTA DE EMBARQUE'!B:B,MICRO!E:E,'LISTA DE EMBARQUE'!G:G),"")</f>
        <v>0</v>
      </c>
      <c r="V1646" s="12" t="str">
        <f>IFERROR(VLOOKUP(Tabela1[[#This Row],[COD.MDE]],'LISTA DE EMBARQUE'!B:L,11,0),"")</f>
        <v/>
      </c>
      <c r="W1646" s="13" t="str">
        <f>IFERROR(COUNTIF(#REF!,Tabela1[[#This Row],[Colunas5]]),"")</f>
        <v/>
      </c>
      <c r="X1646" s="14">
        <f>Tabela1[[#This Row],[QIANTIDADE EXPEDIDA]]*Tabela1[[#This Row],[PESO UNI]]</f>
        <v>0</v>
      </c>
      <c r="Y1646" s="14">
        <f t="shared" si="224"/>
        <v>0</v>
      </c>
      <c r="Z1646" s="21">
        <f>Tabela1[[#This Row],[PESO TOTAL]]-Tabela1[[#This Row],[Peso Expedido]]</f>
        <v>0</v>
      </c>
      <c r="AA1646" s="18"/>
      <c r="AB1646" s="40"/>
      <c r="AC1646" s="40"/>
      <c r="AD1646" s="40"/>
      <c r="AE1646" s="40"/>
      <c r="AF1646" s="40"/>
      <c r="AG1646" s="40"/>
      <c r="AH1646" s="40"/>
      <c r="AI1646" s="40" t="str">
        <f t="shared" si="228"/>
        <v>ok</v>
      </c>
      <c r="AJ1646"/>
      <c r="AK1646" t="str">
        <f>Tabela1[[#This Row],[Coluna1]]&amp;Tabela1[[#This Row],[PEDIDO]]</f>
        <v/>
      </c>
      <c r="AL1646"/>
      <c r="AM1646"/>
      <c r="AN1646"/>
      <c r="AO1646" t="str">
        <f t="shared" si="225"/>
        <v>/</v>
      </c>
      <c r="AP1646" t="str">
        <f>Tabela1[[#This Row],[TAG]]&amp;Tabela1[[#This Row],[PEDIDO]]&amp;Tabela1[[#This Row],[PRODUTO]]</f>
        <v/>
      </c>
      <c r="AQ1646" s="23" t="str">
        <f>Tabela1[[#This Row],[PRODUTO]]&amp;Tabela1[[#This Row],[TAG]]</f>
        <v/>
      </c>
      <c r="AR1646" s="183">
        <f>Tabela1[[#This Row],[PESO TOTAL]]*Tabela1[[#This Row],[MATÉRIA PRIMA]]</f>
        <v>0</v>
      </c>
      <c r="AS1646" s="28">
        <f>Tabela1[[#This Row],[PESO TOTAL]]*Tabela1[[#This Row],[PREPARAÇÃO ]]</f>
        <v>0</v>
      </c>
      <c r="AT1646" s="28">
        <f>Tabela1[[#This Row],[PESO TOTAL]]*Tabela1[[#This Row],[CALDEIRARIA]]</f>
        <v>0</v>
      </c>
      <c r="AU1646" s="28">
        <f>Tabela1[[#This Row],[PESO TOTAL]]*Tabela1[[#This Row],[SOLDA]]</f>
        <v>0</v>
      </c>
      <c r="AV1646" s="28">
        <f>Tabela1[[#This Row],[PESO TOTAL]]*Tabela1[[#This Row],[ACABAMENTO]]</f>
        <v>0</v>
      </c>
      <c r="AW1646" s="28">
        <f>Tabela1[[#This Row],[PESO TOTAL]]*Tabela1[[#This Row],[PRONTO ACABADO]]</f>
        <v>0</v>
      </c>
      <c r="AX1646" s="28">
        <f>Tabela1[[#This Row],[PESO TOTAL]]*Tabela1[[#This Row],[EXPEDIÇÃO ]]</f>
        <v>0</v>
      </c>
      <c r="AY1646" s="28" t="str">
        <f>Tabela1[[#This Row],[PEDIDO]]&amp;Tabela1[[#This Row],[PRODUTO]]</f>
        <v/>
      </c>
      <c r="AZ1646" s="44">
        <f>IF(AF1646="",0,IF(ISTEXT(AF1646),H1646*VALUE(SUBSTITUTE(AF1646,"%",""))/100,H1646*AF1646))-Tabela1[[#This Row],[PRONTO ACABADO2]]</f>
        <v>0</v>
      </c>
      <c r="BA1646" s="44">
        <f>IF(AG1646="",0,IF(ISTEXT(AG1646),H1646*VALUE(SUBSTITUTE(AG1646,"%",""))/100,H1646*AG1646))-Tabela1[[#This Row],[PESO EXPEDIDO2]]</f>
        <v>0</v>
      </c>
      <c r="BB1646" s="44">
        <f t="shared" si="226"/>
        <v>0</v>
      </c>
      <c r="BC1646" s="44">
        <f t="shared" si="227"/>
        <v>0</v>
      </c>
      <c r="BD1646" s="44"/>
    </row>
    <row r="1647" spans="1:56" ht="15.75" hidden="1" customHeight="1" x14ac:dyDescent="0.25">
      <c r="A1647" s="6"/>
      <c r="B1647" s="22"/>
      <c r="C1647" s="7"/>
      <c r="D1647" s="46"/>
      <c r="E1647" s="7"/>
      <c r="F1647" s="7"/>
      <c r="G1647" s="44"/>
      <c r="H1647" s="41">
        <f>Tabela1[[#This Row],[PESO UNI]]*Tabela1[[#This Row],[QTE]]</f>
        <v>0</v>
      </c>
      <c r="I1647" s="7"/>
      <c r="J1647" s="8"/>
      <c r="K1647" s="8"/>
      <c r="L1647" s="9"/>
      <c r="M1647" s="10"/>
      <c r="N1647" s="8"/>
      <c r="O1647" s="12"/>
      <c r="P1647" s="13"/>
      <c r="Q1647" s="14">
        <f>Tabela1[[#This Row],[QTDE/ Fabricação]]-Tabela1[[#This Row],[QTE]]</f>
        <v>0</v>
      </c>
      <c r="R1647" s="19">
        <f t="shared" si="222"/>
        <v>0</v>
      </c>
      <c r="S1647" s="19">
        <f t="shared" si="221"/>
        <v>0</v>
      </c>
      <c r="T1647" s="20">
        <f t="shared" si="223"/>
        <v>0</v>
      </c>
      <c r="U1647" s="17">
        <f>IFERROR(SUMIF('LISTA DE EMBARQUE'!B:B,MICRO!E:E,'LISTA DE EMBARQUE'!G:G),"")</f>
        <v>0</v>
      </c>
      <c r="V1647" s="12" t="str">
        <f>IFERROR(VLOOKUP(Tabela1[[#This Row],[COD.MDE]],'LISTA DE EMBARQUE'!B:L,11,0),"")</f>
        <v/>
      </c>
      <c r="W1647" s="13" t="str">
        <f>IFERROR(COUNTIF(#REF!,Tabela1[[#This Row],[Colunas5]]),"")</f>
        <v/>
      </c>
      <c r="X1647" s="14">
        <f>Tabela1[[#This Row],[QIANTIDADE EXPEDIDA]]*Tabela1[[#This Row],[PESO UNI]]</f>
        <v>0</v>
      </c>
      <c r="Y1647" s="14">
        <f t="shared" si="224"/>
        <v>0</v>
      </c>
      <c r="Z1647" s="21">
        <f>Tabela1[[#This Row],[PESO TOTAL]]-Tabela1[[#This Row],[Peso Expedido]]</f>
        <v>0</v>
      </c>
      <c r="AA1647" s="18"/>
      <c r="AB1647" s="40"/>
      <c r="AC1647" s="40"/>
      <c r="AD1647" s="40"/>
      <c r="AE1647" s="40"/>
      <c r="AF1647" s="40"/>
      <c r="AG1647" s="40"/>
      <c r="AH1647" s="40"/>
      <c r="AI1647" s="40" t="str">
        <f t="shared" si="228"/>
        <v>ok</v>
      </c>
      <c r="AJ1647"/>
      <c r="AK1647" t="str">
        <f>Tabela1[[#This Row],[Coluna1]]&amp;Tabela1[[#This Row],[PEDIDO]]</f>
        <v/>
      </c>
      <c r="AL1647"/>
      <c r="AM1647"/>
      <c r="AN1647"/>
      <c r="AO1647" t="str">
        <f t="shared" si="225"/>
        <v>/</v>
      </c>
      <c r="AP1647" t="str">
        <f>Tabela1[[#This Row],[TAG]]&amp;Tabela1[[#This Row],[PEDIDO]]&amp;Tabela1[[#This Row],[PRODUTO]]</f>
        <v/>
      </c>
      <c r="AQ1647" s="23" t="str">
        <f>Tabela1[[#This Row],[PRODUTO]]&amp;Tabela1[[#This Row],[TAG]]</f>
        <v/>
      </c>
      <c r="AR1647" s="183">
        <f>Tabela1[[#This Row],[PESO TOTAL]]*Tabela1[[#This Row],[MATÉRIA PRIMA]]</f>
        <v>0</v>
      </c>
      <c r="AS1647" s="28">
        <f>Tabela1[[#This Row],[PESO TOTAL]]*Tabela1[[#This Row],[PREPARAÇÃO ]]</f>
        <v>0</v>
      </c>
      <c r="AT1647" s="28">
        <f>Tabela1[[#This Row],[PESO TOTAL]]*Tabela1[[#This Row],[CALDEIRARIA]]</f>
        <v>0</v>
      </c>
      <c r="AU1647" s="28">
        <f>Tabela1[[#This Row],[PESO TOTAL]]*Tabela1[[#This Row],[SOLDA]]</f>
        <v>0</v>
      </c>
      <c r="AV1647" s="28">
        <f>Tabela1[[#This Row],[PESO TOTAL]]*Tabela1[[#This Row],[ACABAMENTO]]</f>
        <v>0</v>
      </c>
      <c r="AW1647" s="28">
        <f>Tabela1[[#This Row],[PESO TOTAL]]*Tabela1[[#This Row],[PRONTO ACABADO]]</f>
        <v>0</v>
      </c>
      <c r="AX1647" s="28">
        <f>Tabela1[[#This Row],[PESO TOTAL]]*Tabela1[[#This Row],[EXPEDIÇÃO ]]</f>
        <v>0</v>
      </c>
      <c r="AY1647" s="28" t="str">
        <f>Tabela1[[#This Row],[PEDIDO]]&amp;Tabela1[[#This Row],[PRODUTO]]</f>
        <v/>
      </c>
      <c r="AZ1647" s="44">
        <f>IF(AF1647="",0,IF(ISTEXT(AF1647),H1647*VALUE(SUBSTITUTE(AF1647,"%",""))/100,H1647*AF1647))-Tabela1[[#This Row],[PRONTO ACABADO2]]</f>
        <v>0</v>
      </c>
      <c r="BA1647" s="44">
        <f>IF(AG1647="",0,IF(ISTEXT(AG1647),H1647*VALUE(SUBSTITUTE(AG1647,"%",""))/100,H1647*AG1647))-Tabela1[[#This Row],[PESO EXPEDIDO2]]</f>
        <v>0</v>
      </c>
      <c r="BB1647" s="44">
        <f t="shared" si="226"/>
        <v>0</v>
      </c>
      <c r="BC1647" s="44">
        <f t="shared" si="227"/>
        <v>0</v>
      </c>
      <c r="BD1647" s="44"/>
    </row>
    <row r="1648" spans="1:56" ht="15.75" hidden="1" customHeight="1" x14ac:dyDescent="0.25">
      <c r="A1648" s="6"/>
      <c r="B1648" s="22"/>
      <c r="C1648" s="7"/>
      <c r="D1648" s="46"/>
      <c r="E1648" s="7"/>
      <c r="F1648" s="7"/>
      <c r="G1648" s="44"/>
      <c r="H1648" s="41">
        <f>Tabela1[[#This Row],[PESO UNI]]*Tabela1[[#This Row],[QTE]]</f>
        <v>0</v>
      </c>
      <c r="I1648" s="7"/>
      <c r="J1648" s="8"/>
      <c r="K1648" s="8"/>
      <c r="L1648" s="9"/>
      <c r="M1648" s="10"/>
      <c r="N1648" s="8"/>
      <c r="O1648" s="12"/>
      <c r="P1648" s="13"/>
      <c r="Q1648" s="14">
        <f>Tabela1[[#This Row],[QTDE/ Fabricação]]-Tabela1[[#This Row],[QTE]]</f>
        <v>0</v>
      </c>
      <c r="R1648" s="19">
        <f t="shared" si="222"/>
        <v>0</v>
      </c>
      <c r="S1648" s="19">
        <f t="shared" si="221"/>
        <v>0</v>
      </c>
      <c r="T1648" s="20">
        <f t="shared" si="223"/>
        <v>0</v>
      </c>
      <c r="U1648" s="17">
        <f>IFERROR(SUMIF('LISTA DE EMBARQUE'!B:B,MICRO!E:E,'LISTA DE EMBARQUE'!G:G),"")</f>
        <v>0</v>
      </c>
      <c r="V1648" s="12" t="str">
        <f>IFERROR(VLOOKUP(Tabela1[[#This Row],[COD.MDE]],'LISTA DE EMBARQUE'!B:L,11,0),"")</f>
        <v/>
      </c>
      <c r="W1648" s="13" t="str">
        <f>IFERROR(COUNTIF(#REF!,Tabela1[[#This Row],[Colunas5]]),"")</f>
        <v/>
      </c>
      <c r="X1648" s="14">
        <f>Tabela1[[#This Row],[QIANTIDADE EXPEDIDA]]*Tabela1[[#This Row],[PESO UNI]]</f>
        <v>0</v>
      </c>
      <c r="Y1648" s="14">
        <f t="shared" si="224"/>
        <v>0</v>
      </c>
      <c r="Z1648" s="21">
        <f>Tabela1[[#This Row],[PESO TOTAL]]-Tabela1[[#This Row],[Peso Expedido]]</f>
        <v>0</v>
      </c>
      <c r="AA1648" s="18"/>
      <c r="AB1648" s="40"/>
      <c r="AC1648" s="40"/>
      <c r="AD1648" s="40"/>
      <c r="AE1648" s="40"/>
      <c r="AF1648" s="40"/>
      <c r="AG1648" s="40"/>
      <c r="AH1648" s="40"/>
      <c r="AI1648" s="40" t="str">
        <f t="shared" si="228"/>
        <v>ok</v>
      </c>
      <c r="AJ1648"/>
      <c r="AK1648" t="str">
        <f>Tabela1[[#This Row],[Coluna1]]&amp;Tabela1[[#This Row],[PEDIDO]]</f>
        <v/>
      </c>
      <c r="AL1648"/>
      <c r="AM1648"/>
      <c r="AN1648"/>
      <c r="AO1648" t="str">
        <f t="shared" si="225"/>
        <v>/</v>
      </c>
      <c r="AP1648" t="str">
        <f>Tabela1[[#This Row],[TAG]]&amp;Tabela1[[#This Row],[PEDIDO]]&amp;Tabela1[[#This Row],[PRODUTO]]</f>
        <v/>
      </c>
      <c r="AQ1648" s="23" t="str">
        <f>Tabela1[[#This Row],[PRODUTO]]&amp;Tabela1[[#This Row],[TAG]]</f>
        <v/>
      </c>
      <c r="AR1648" s="183">
        <f>Tabela1[[#This Row],[PESO TOTAL]]*Tabela1[[#This Row],[MATÉRIA PRIMA]]</f>
        <v>0</v>
      </c>
      <c r="AS1648" s="28">
        <f>Tabela1[[#This Row],[PESO TOTAL]]*Tabela1[[#This Row],[PREPARAÇÃO ]]</f>
        <v>0</v>
      </c>
      <c r="AT1648" s="28">
        <f>Tabela1[[#This Row],[PESO TOTAL]]*Tabela1[[#This Row],[CALDEIRARIA]]</f>
        <v>0</v>
      </c>
      <c r="AU1648" s="28">
        <f>Tabela1[[#This Row],[PESO TOTAL]]*Tabela1[[#This Row],[SOLDA]]</f>
        <v>0</v>
      </c>
      <c r="AV1648" s="28">
        <f>Tabela1[[#This Row],[PESO TOTAL]]*Tabela1[[#This Row],[ACABAMENTO]]</f>
        <v>0</v>
      </c>
      <c r="AW1648" s="28">
        <f>Tabela1[[#This Row],[PESO TOTAL]]*Tabela1[[#This Row],[PRONTO ACABADO]]</f>
        <v>0</v>
      </c>
      <c r="AX1648" s="28">
        <f>Tabela1[[#This Row],[PESO TOTAL]]*Tabela1[[#This Row],[EXPEDIÇÃO ]]</f>
        <v>0</v>
      </c>
      <c r="AY1648" s="28" t="str">
        <f>Tabela1[[#This Row],[PEDIDO]]&amp;Tabela1[[#This Row],[PRODUTO]]</f>
        <v/>
      </c>
      <c r="AZ1648" s="44">
        <f>IF(AF1648="",0,IF(ISTEXT(AF1648),H1648*VALUE(SUBSTITUTE(AF1648,"%",""))/100,H1648*AF1648))-Tabela1[[#This Row],[PRONTO ACABADO2]]</f>
        <v>0</v>
      </c>
      <c r="BA1648" s="44">
        <f>IF(AG1648="",0,IF(ISTEXT(AG1648),H1648*VALUE(SUBSTITUTE(AG1648,"%",""))/100,H1648*AG1648))-Tabela1[[#This Row],[PESO EXPEDIDO2]]</f>
        <v>0</v>
      </c>
      <c r="BB1648" s="44">
        <f t="shared" si="226"/>
        <v>0</v>
      </c>
      <c r="BC1648" s="44">
        <f t="shared" si="227"/>
        <v>0</v>
      </c>
      <c r="BD1648" s="44"/>
    </row>
    <row r="1649" spans="1:56" ht="15.75" hidden="1" customHeight="1" x14ac:dyDescent="0.25">
      <c r="A1649" s="6"/>
      <c r="B1649" s="22"/>
      <c r="C1649" s="7"/>
      <c r="D1649" s="46"/>
      <c r="E1649" s="7"/>
      <c r="F1649" s="7"/>
      <c r="G1649" s="44"/>
      <c r="H1649" s="41">
        <f>Tabela1[[#This Row],[PESO UNI]]*Tabela1[[#This Row],[QTE]]</f>
        <v>0</v>
      </c>
      <c r="I1649" s="7"/>
      <c r="J1649" s="8"/>
      <c r="K1649" s="8"/>
      <c r="L1649" s="9"/>
      <c r="M1649" s="10"/>
      <c r="N1649" s="8"/>
      <c r="O1649" s="12"/>
      <c r="P1649" s="13"/>
      <c r="Q1649" s="14">
        <f>Tabela1[[#This Row],[QTDE/ Fabricação]]-Tabela1[[#This Row],[QTE]]</f>
        <v>0</v>
      </c>
      <c r="R1649" s="19">
        <f t="shared" si="222"/>
        <v>0</v>
      </c>
      <c r="S1649" s="19">
        <f t="shared" si="221"/>
        <v>0</v>
      </c>
      <c r="T1649" s="20">
        <f t="shared" si="223"/>
        <v>0</v>
      </c>
      <c r="U1649" s="17">
        <f>IFERROR(SUMIF('LISTA DE EMBARQUE'!B:B,MICRO!E:E,'LISTA DE EMBARQUE'!G:G),"")</f>
        <v>0</v>
      </c>
      <c r="V1649" s="12" t="str">
        <f>IFERROR(VLOOKUP(Tabela1[[#This Row],[COD.MDE]],'LISTA DE EMBARQUE'!B:L,11,0),"")</f>
        <v/>
      </c>
      <c r="W1649" s="13" t="str">
        <f>IFERROR(COUNTIF(#REF!,Tabela1[[#This Row],[Colunas5]]),"")</f>
        <v/>
      </c>
      <c r="X1649" s="14">
        <f>Tabela1[[#This Row],[QIANTIDADE EXPEDIDA]]*Tabela1[[#This Row],[PESO UNI]]</f>
        <v>0</v>
      </c>
      <c r="Y1649" s="14">
        <f t="shared" si="224"/>
        <v>0</v>
      </c>
      <c r="Z1649" s="21">
        <f>Tabela1[[#This Row],[PESO TOTAL]]-Tabela1[[#This Row],[Peso Expedido]]</f>
        <v>0</v>
      </c>
      <c r="AA1649" s="18"/>
      <c r="AB1649" s="40"/>
      <c r="AC1649" s="40"/>
      <c r="AD1649" s="40"/>
      <c r="AE1649" s="40"/>
      <c r="AF1649" s="40"/>
      <c r="AG1649" s="40"/>
      <c r="AH1649" s="40"/>
      <c r="AI1649" s="40" t="str">
        <f t="shared" si="228"/>
        <v>ok</v>
      </c>
      <c r="AJ1649"/>
      <c r="AK1649" t="str">
        <f>Tabela1[[#This Row],[Coluna1]]&amp;Tabela1[[#This Row],[PEDIDO]]</f>
        <v/>
      </c>
      <c r="AL1649"/>
      <c r="AM1649"/>
      <c r="AN1649"/>
      <c r="AO1649" t="str">
        <f t="shared" si="225"/>
        <v>/</v>
      </c>
      <c r="AP1649" t="str">
        <f>Tabela1[[#This Row],[TAG]]&amp;Tabela1[[#This Row],[PEDIDO]]&amp;Tabela1[[#This Row],[PRODUTO]]</f>
        <v/>
      </c>
      <c r="AQ1649" s="23" t="str">
        <f>Tabela1[[#This Row],[PRODUTO]]&amp;Tabela1[[#This Row],[TAG]]</f>
        <v/>
      </c>
      <c r="AR1649" s="183">
        <f>Tabela1[[#This Row],[PESO TOTAL]]*Tabela1[[#This Row],[MATÉRIA PRIMA]]</f>
        <v>0</v>
      </c>
      <c r="AS1649" s="28">
        <f>Tabela1[[#This Row],[PESO TOTAL]]*Tabela1[[#This Row],[PREPARAÇÃO ]]</f>
        <v>0</v>
      </c>
      <c r="AT1649" s="28">
        <f>Tabela1[[#This Row],[PESO TOTAL]]*Tabela1[[#This Row],[CALDEIRARIA]]</f>
        <v>0</v>
      </c>
      <c r="AU1649" s="28">
        <f>Tabela1[[#This Row],[PESO TOTAL]]*Tabela1[[#This Row],[SOLDA]]</f>
        <v>0</v>
      </c>
      <c r="AV1649" s="28">
        <f>Tabela1[[#This Row],[PESO TOTAL]]*Tabela1[[#This Row],[ACABAMENTO]]</f>
        <v>0</v>
      </c>
      <c r="AW1649" s="28">
        <f>Tabela1[[#This Row],[PESO TOTAL]]*Tabela1[[#This Row],[PRONTO ACABADO]]</f>
        <v>0</v>
      </c>
      <c r="AX1649" s="28">
        <f>Tabela1[[#This Row],[PESO TOTAL]]*Tabela1[[#This Row],[EXPEDIÇÃO ]]</f>
        <v>0</v>
      </c>
      <c r="AY1649" s="28" t="str">
        <f>Tabela1[[#This Row],[PEDIDO]]&amp;Tabela1[[#This Row],[PRODUTO]]</f>
        <v/>
      </c>
      <c r="AZ1649" s="44">
        <f>IF(AF1649="",0,IF(ISTEXT(AF1649),H1649*VALUE(SUBSTITUTE(AF1649,"%",""))/100,H1649*AF1649))-Tabela1[[#This Row],[PRONTO ACABADO2]]</f>
        <v>0</v>
      </c>
      <c r="BA1649" s="44">
        <f>IF(AG1649="",0,IF(ISTEXT(AG1649),H1649*VALUE(SUBSTITUTE(AG1649,"%",""))/100,H1649*AG1649))-Tabela1[[#This Row],[PESO EXPEDIDO2]]</f>
        <v>0</v>
      </c>
      <c r="BB1649" s="44">
        <f t="shared" si="226"/>
        <v>0</v>
      </c>
      <c r="BC1649" s="44">
        <f t="shared" si="227"/>
        <v>0</v>
      </c>
      <c r="BD1649" s="44"/>
    </row>
    <row r="1650" spans="1:56" ht="15.75" hidden="1" customHeight="1" x14ac:dyDescent="0.25">
      <c r="A1650" s="6"/>
      <c r="B1650" s="22"/>
      <c r="C1650" s="7"/>
      <c r="D1650" s="46"/>
      <c r="E1650" s="7"/>
      <c r="F1650" s="7"/>
      <c r="G1650" s="44"/>
      <c r="H1650" s="41">
        <f>Tabela1[[#This Row],[PESO UNI]]*Tabela1[[#This Row],[QTE]]</f>
        <v>0</v>
      </c>
      <c r="I1650" s="7"/>
      <c r="J1650" s="8"/>
      <c r="K1650" s="8"/>
      <c r="L1650" s="9"/>
      <c r="M1650" s="10"/>
      <c r="N1650" s="8"/>
      <c r="O1650" s="12"/>
      <c r="P1650" s="13"/>
      <c r="Q1650" s="14">
        <f>Tabela1[[#This Row],[QTDE/ Fabricação]]-Tabela1[[#This Row],[QTE]]</f>
        <v>0</v>
      </c>
      <c r="R1650" s="19">
        <f t="shared" si="222"/>
        <v>0</v>
      </c>
      <c r="S1650" s="19">
        <f t="shared" si="221"/>
        <v>0</v>
      </c>
      <c r="T1650" s="20">
        <f t="shared" si="223"/>
        <v>0</v>
      </c>
      <c r="U1650" s="17">
        <f>IFERROR(SUMIF('LISTA DE EMBARQUE'!B:B,MICRO!E:E,'LISTA DE EMBARQUE'!G:G),"")</f>
        <v>0</v>
      </c>
      <c r="V1650" s="12" t="str">
        <f>IFERROR(VLOOKUP(Tabela1[[#This Row],[COD.MDE]],'LISTA DE EMBARQUE'!B:L,11,0),"")</f>
        <v/>
      </c>
      <c r="W1650" s="13" t="str">
        <f>IFERROR(COUNTIF(#REF!,Tabela1[[#This Row],[Colunas5]]),"")</f>
        <v/>
      </c>
      <c r="X1650" s="14">
        <f>Tabela1[[#This Row],[QIANTIDADE EXPEDIDA]]*Tabela1[[#This Row],[PESO UNI]]</f>
        <v>0</v>
      </c>
      <c r="Y1650" s="14">
        <f t="shared" si="224"/>
        <v>0</v>
      </c>
      <c r="Z1650" s="21">
        <f>Tabela1[[#This Row],[PESO TOTAL]]-Tabela1[[#This Row],[Peso Expedido]]</f>
        <v>0</v>
      </c>
      <c r="AA1650" s="18"/>
      <c r="AB1650" s="40"/>
      <c r="AC1650" s="40"/>
      <c r="AD1650" s="40"/>
      <c r="AE1650" s="40"/>
      <c r="AF1650" s="40"/>
      <c r="AG1650" s="40"/>
      <c r="AH1650" s="40"/>
      <c r="AI1650" s="40" t="str">
        <f t="shared" si="228"/>
        <v>ok</v>
      </c>
      <c r="AJ1650"/>
      <c r="AK1650" t="str">
        <f>Tabela1[[#This Row],[Coluna1]]&amp;Tabela1[[#This Row],[PEDIDO]]</f>
        <v/>
      </c>
      <c r="AL1650"/>
      <c r="AM1650"/>
      <c r="AN1650"/>
      <c r="AO1650" t="str">
        <f t="shared" si="225"/>
        <v>/</v>
      </c>
      <c r="AP1650" t="str">
        <f>Tabela1[[#This Row],[TAG]]&amp;Tabela1[[#This Row],[PEDIDO]]&amp;Tabela1[[#This Row],[PRODUTO]]</f>
        <v/>
      </c>
      <c r="AQ1650" s="23" t="str">
        <f>Tabela1[[#This Row],[PRODUTO]]&amp;Tabela1[[#This Row],[TAG]]</f>
        <v/>
      </c>
      <c r="AR1650" s="183">
        <f>Tabela1[[#This Row],[PESO TOTAL]]*Tabela1[[#This Row],[MATÉRIA PRIMA]]</f>
        <v>0</v>
      </c>
      <c r="AS1650" s="28">
        <f>Tabela1[[#This Row],[PESO TOTAL]]*Tabela1[[#This Row],[PREPARAÇÃO ]]</f>
        <v>0</v>
      </c>
      <c r="AT1650" s="28">
        <f>Tabela1[[#This Row],[PESO TOTAL]]*Tabela1[[#This Row],[CALDEIRARIA]]</f>
        <v>0</v>
      </c>
      <c r="AU1650" s="28">
        <f>Tabela1[[#This Row],[PESO TOTAL]]*Tabela1[[#This Row],[SOLDA]]</f>
        <v>0</v>
      </c>
      <c r="AV1650" s="28">
        <f>Tabela1[[#This Row],[PESO TOTAL]]*Tabela1[[#This Row],[ACABAMENTO]]</f>
        <v>0</v>
      </c>
      <c r="AW1650" s="28">
        <f>Tabela1[[#This Row],[PESO TOTAL]]*Tabela1[[#This Row],[PRONTO ACABADO]]</f>
        <v>0</v>
      </c>
      <c r="AX1650" s="28">
        <f>Tabela1[[#This Row],[PESO TOTAL]]*Tabela1[[#This Row],[EXPEDIÇÃO ]]</f>
        <v>0</v>
      </c>
      <c r="AY1650" s="28" t="str">
        <f>Tabela1[[#This Row],[PEDIDO]]&amp;Tabela1[[#This Row],[PRODUTO]]</f>
        <v/>
      </c>
      <c r="AZ1650" s="44">
        <f>IF(AF1650="",0,IF(ISTEXT(AF1650),H1650*VALUE(SUBSTITUTE(AF1650,"%",""))/100,H1650*AF1650))-Tabela1[[#This Row],[PRONTO ACABADO2]]</f>
        <v>0</v>
      </c>
      <c r="BA1650" s="44">
        <f>IF(AG1650="",0,IF(ISTEXT(AG1650),H1650*VALUE(SUBSTITUTE(AG1650,"%",""))/100,H1650*AG1650))-Tabela1[[#This Row],[PESO EXPEDIDO2]]</f>
        <v>0</v>
      </c>
      <c r="BB1650" s="44">
        <f t="shared" si="226"/>
        <v>0</v>
      </c>
      <c r="BC1650" s="44">
        <f t="shared" si="227"/>
        <v>0</v>
      </c>
      <c r="BD1650" s="44"/>
    </row>
    <row r="1651" spans="1:56" ht="15.75" hidden="1" customHeight="1" x14ac:dyDescent="0.25">
      <c r="A1651" s="6"/>
      <c r="B1651" s="22"/>
      <c r="C1651" s="7"/>
      <c r="D1651" s="46"/>
      <c r="E1651" s="7"/>
      <c r="F1651" s="7"/>
      <c r="G1651" s="44"/>
      <c r="H1651" s="41">
        <f>Tabela1[[#This Row],[PESO UNI]]*Tabela1[[#This Row],[QTE]]</f>
        <v>0</v>
      </c>
      <c r="I1651" s="7"/>
      <c r="J1651" s="8"/>
      <c r="K1651" s="8"/>
      <c r="L1651" s="9"/>
      <c r="M1651" s="10"/>
      <c r="N1651" s="8"/>
      <c r="O1651" s="12"/>
      <c r="P1651" s="13"/>
      <c r="Q1651" s="14">
        <f>Tabela1[[#This Row],[QTDE/ Fabricação]]-Tabela1[[#This Row],[QTE]]</f>
        <v>0</v>
      </c>
      <c r="R1651" s="19">
        <f t="shared" si="222"/>
        <v>0</v>
      </c>
      <c r="S1651" s="19">
        <f t="shared" si="221"/>
        <v>0</v>
      </c>
      <c r="T1651" s="20">
        <f t="shared" si="223"/>
        <v>0</v>
      </c>
      <c r="U1651" s="17">
        <f>IFERROR(SUMIF('LISTA DE EMBARQUE'!B:B,MICRO!E:E,'LISTA DE EMBARQUE'!G:G),"")</f>
        <v>0</v>
      </c>
      <c r="V1651" s="12" t="str">
        <f>IFERROR(VLOOKUP(Tabela1[[#This Row],[COD.MDE]],'LISTA DE EMBARQUE'!B:L,11,0),"")</f>
        <v/>
      </c>
      <c r="W1651" s="13" t="str">
        <f>IFERROR(COUNTIF(#REF!,Tabela1[[#This Row],[Colunas5]]),"")</f>
        <v/>
      </c>
      <c r="X1651" s="14">
        <f>Tabela1[[#This Row],[QIANTIDADE EXPEDIDA]]*Tabela1[[#This Row],[PESO UNI]]</f>
        <v>0</v>
      </c>
      <c r="Y1651" s="14">
        <f t="shared" si="224"/>
        <v>0</v>
      </c>
      <c r="Z1651" s="21">
        <f>Tabela1[[#This Row],[PESO TOTAL]]-Tabela1[[#This Row],[Peso Expedido]]</f>
        <v>0</v>
      </c>
      <c r="AA1651" s="18"/>
      <c r="AB1651" s="40"/>
      <c r="AC1651" s="40"/>
      <c r="AD1651" s="40"/>
      <c r="AE1651" s="40"/>
      <c r="AF1651" s="40"/>
      <c r="AG1651" s="40"/>
      <c r="AH1651" s="40"/>
      <c r="AI1651" s="40" t="str">
        <f t="shared" si="228"/>
        <v>ok</v>
      </c>
      <c r="AJ1651"/>
      <c r="AK1651" t="str">
        <f>Tabela1[[#This Row],[Coluna1]]&amp;Tabela1[[#This Row],[PEDIDO]]</f>
        <v/>
      </c>
      <c r="AL1651"/>
      <c r="AM1651"/>
      <c r="AN1651"/>
      <c r="AO1651" t="str">
        <f t="shared" si="225"/>
        <v>/</v>
      </c>
      <c r="AP1651" t="str">
        <f>Tabela1[[#This Row],[TAG]]&amp;Tabela1[[#This Row],[PEDIDO]]&amp;Tabela1[[#This Row],[PRODUTO]]</f>
        <v/>
      </c>
      <c r="AQ1651" s="23" t="str">
        <f>Tabela1[[#This Row],[PRODUTO]]&amp;Tabela1[[#This Row],[TAG]]</f>
        <v/>
      </c>
      <c r="AR1651" s="183">
        <f>Tabela1[[#This Row],[PESO TOTAL]]*Tabela1[[#This Row],[MATÉRIA PRIMA]]</f>
        <v>0</v>
      </c>
      <c r="AS1651" s="28">
        <f>Tabela1[[#This Row],[PESO TOTAL]]*Tabela1[[#This Row],[PREPARAÇÃO ]]</f>
        <v>0</v>
      </c>
      <c r="AT1651" s="28">
        <f>Tabela1[[#This Row],[PESO TOTAL]]*Tabela1[[#This Row],[CALDEIRARIA]]</f>
        <v>0</v>
      </c>
      <c r="AU1651" s="28">
        <f>Tabela1[[#This Row],[PESO TOTAL]]*Tabela1[[#This Row],[SOLDA]]</f>
        <v>0</v>
      </c>
      <c r="AV1651" s="28">
        <f>Tabela1[[#This Row],[PESO TOTAL]]*Tabela1[[#This Row],[ACABAMENTO]]</f>
        <v>0</v>
      </c>
      <c r="AW1651" s="28">
        <f>Tabela1[[#This Row],[PESO TOTAL]]*Tabela1[[#This Row],[PRONTO ACABADO]]</f>
        <v>0</v>
      </c>
      <c r="AX1651" s="28">
        <f>Tabela1[[#This Row],[PESO TOTAL]]*Tabela1[[#This Row],[EXPEDIÇÃO ]]</f>
        <v>0</v>
      </c>
      <c r="AY1651" s="28" t="str">
        <f>Tabela1[[#This Row],[PEDIDO]]&amp;Tabela1[[#This Row],[PRODUTO]]</f>
        <v/>
      </c>
      <c r="AZ1651" s="44">
        <f>IF(AF1651="",0,IF(ISTEXT(AF1651),H1651*VALUE(SUBSTITUTE(AF1651,"%",""))/100,H1651*AF1651))-Tabela1[[#This Row],[PRONTO ACABADO2]]</f>
        <v>0</v>
      </c>
      <c r="BA1651" s="44">
        <f>IF(AG1651="",0,IF(ISTEXT(AG1651),H1651*VALUE(SUBSTITUTE(AG1651,"%",""))/100,H1651*AG1651))-Tabela1[[#This Row],[PESO EXPEDIDO2]]</f>
        <v>0</v>
      </c>
      <c r="BB1651" s="44">
        <f t="shared" si="226"/>
        <v>0</v>
      </c>
      <c r="BC1651" s="44">
        <f t="shared" si="227"/>
        <v>0</v>
      </c>
      <c r="BD1651" s="44"/>
    </row>
    <row r="1652" spans="1:56" ht="15.75" hidden="1" customHeight="1" x14ac:dyDescent="0.25">
      <c r="A1652" s="6"/>
      <c r="B1652" s="22"/>
      <c r="C1652" s="7"/>
      <c r="D1652" s="46"/>
      <c r="E1652" s="7"/>
      <c r="F1652" s="7"/>
      <c r="G1652" s="44"/>
      <c r="H1652" s="41">
        <f>Tabela1[[#This Row],[PESO UNI]]*Tabela1[[#This Row],[QTE]]</f>
        <v>0</v>
      </c>
      <c r="I1652" s="7"/>
      <c r="J1652" s="8"/>
      <c r="K1652" s="8"/>
      <c r="L1652" s="9"/>
      <c r="M1652" s="10"/>
      <c r="N1652" s="8"/>
      <c r="O1652" s="12"/>
      <c r="P1652" s="13"/>
      <c r="Q1652" s="14">
        <f>Tabela1[[#This Row],[QTDE/ Fabricação]]-Tabela1[[#This Row],[QTE]]</f>
        <v>0</v>
      </c>
      <c r="R1652" s="19">
        <f t="shared" si="222"/>
        <v>0</v>
      </c>
      <c r="S1652" s="19">
        <f t="shared" si="221"/>
        <v>0</v>
      </c>
      <c r="T1652" s="20">
        <f t="shared" si="223"/>
        <v>0</v>
      </c>
      <c r="U1652" s="17">
        <f>IFERROR(SUMIF('LISTA DE EMBARQUE'!B:B,MICRO!E:E,'LISTA DE EMBARQUE'!G:G),"")</f>
        <v>0</v>
      </c>
      <c r="V1652" s="12" t="str">
        <f>IFERROR(VLOOKUP(Tabela1[[#This Row],[COD.MDE]],'LISTA DE EMBARQUE'!B:L,11,0),"")</f>
        <v/>
      </c>
      <c r="W1652" s="13" t="str">
        <f>IFERROR(COUNTIF(#REF!,Tabela1[[#This Row],[Colunas5]]),"")</f>
        <v/>
      </c>
      <c r="X1652" s="14">
        <f>Tabela1[[#This Row],[QIANTIDADE EXPEDIDA]]*Tabela1[[#This Row],[PESO UNI]]</f>
        <v>0</v>
      </c>
      <c r="Y1652" s="14">
        <f t="shared" si="224"/>
        <v>0</v>
      </c>
      <c r="Z1652" s="21">
        <f>Tabela1[[#This Row],[PESO TOTAL]]-Tabela1[[#This Row],[Peso Expedido]]</f>
        <v>0</v>
      </c>
      <c r="AA1652" s="18"/>
      <c r="AB1652" s="40"/>
      <c r="AC1652" s="40"/>
      <c r="AD1652" s="40"/>
      <c r="AE1652" s="40"/>
      <c r="AF1652" s="40"/>
      <c r="AG1652" s="40"/>
      <c r="AH1652" s="40"/>
      <c r="AI1652" s="40" t="str">
        <f t="shared" si="228"/>
        <v>ok</v>
      </c>
      <c r="AJ1652"/>
      <c r="AK1652" t="str">
        <f>Tabela1[[#This Row],[Coluna1]]&amp;Tabela1[[#This Row],[PEDIDO]]</f>
        <v/>
      </c>
      <c r="AL1652"/>
      <c r="AM1652"/>
      <c r="AN1652"/>
      <c r="AO1652" t="str">
        <f t="shared" si="225"/>
        <v>/</v>
      </c>
      <c r="AP1652" t="str">
        <f>Tabela1[[#This Row],[TAG]]&amp;Tabela1[[#This Row],[PEDIDO]]&amp;Tabela1[[#This Row],[PRODUTO]]</f>
        <v/>
      </c>
      <c r="AQ1652" s="23" t="str">
        <f>Tabela1[[#This Row],[PRODUTO]]&amp;Tabela1[[#This Row],[TAG]]</f>
        <v/>
      </c>
      <c r="AR1652" s="183">
        <f>Tabela1[[#This Row],[PESO TOTAL]]*Tabela1[[#This Row],[MATÉRIA PRIMA]]</f>
        <v>0</v>
      </c>
      <c r="AS1652" s="28">
        <f>Tabela1[[#This Row],[PESO TOTAL]]*Tabela1[[#This Row],[PREPARAÇÃO ]]</f>
        <v>0</v>
      </c>
      <c r="AT1652" s="28">
        <f>Tabela1[[#This Row],[PESO TOTAL]]*Tabela1[[#This Row],[CALDEIRARIA]]</f>
        <v>0</v>
      </c>
      <c r="AU1652" s="28">
        <f>Tabela1[[#This Row],[PESO TOTAL]]*Tabela1[[#This Row],[SOLDA]]</f>
        <v>0</v>
      </c>
      <c r="AV1652" s="28">
        <f>Tabela1[[#This Row],[PESO TOTAL]]*Tabela1[[#This Row],[ACABAMENTO]]</f>
        <v>0</v>
      </c>
      <c r="AW1652" s="28">
        <f>Tabela1[[#This Row],[PESO TOTAL]]*Tabela1[[#This Row],[PRONTO ACABADO]]</f>
        <v>0</v>
      </c>
      <c r="AX1652" s="28">
        <f>Tabela1[[#This Row],[PESO TOTAL]]*Tabela1[[#This Row],[EXPEDIÇÃO ]]</f>
        <v>0</v>
      </c>
      <c r="AY1652" s="28" t="str">
        <f>Tabela1[[#This Row],[PEDIDO]]&amp;Tabela1[[#This Row],[PRODUTO]]</f>
        <v/>
      </c>
      <c r="AZ1652" s="44">
        <f>IF(AF1652="",0,IF(ISTEXT(AF1652),H1652*VALUE(SUBSTITUTE(AF1652,"%",""))/100,H1652*AF1652))-Tabela1[[#This Row],[PRONTO ACABADO2]]</f>
        <v>0</v>
      </c>
      <c r="BA1652" s="44">
        <f>IF(AG1652="",0,IF(ISTEXT(AG1652),H1652*VALUE(SUBSTITUTE(AG1652,"%",""))/100,H1652*AG1652))-Tabela1[[#This Row],[PESO EXPEDIDO2]]</f>
        <v>0</v>
      </c>
      <c r="BB1652" s="44">
        <f t="shared" si="226"/>
        <v>0</v>
      </c>
      <c r="BC1652" s="44">
        <f t="shared" si="227"/>
        <v>0</v>
      </c>
      <c r="BD1652" s="44"/>
    </row>
    <row r="1653" spans="1:56" ht="15.75" hidden="1" customHeight="1" x14ac:dyDescent="0.25">
      <c r="A1653" s="6"/>
      <c r="B1653" s="22"/>
      <c r="C1653" s="7"/>
      <c r="D1653" s="46"/>
      <c r="E1653" s="7"/>
      <c r="F1653" s="7"/>
      <c r="G1653" s="44"/>
      <c r="H1653" s="41">
        <f>Tabela1[[#This Row],[PESO UNI]]*Tabela1[[#This Row],[QTE]]</f>
        <v>0</v>
      </c>
      <c r="I1653" s="7"/>
      <c r="J1653" s="8"/>
      <c r="K1653" s="8"/>
      <c r="L1653" s="9"/>
      <c r="M1653" s="10"/>
      <c r="N1653" s="8"/>
      <c r="O1653" s="12"/>
      <c r="P1653" s="13"/>
      <c r="Q1653" s="14">
        <f>Tabela1[[#This Row],[QTDE/ Fabricação]]-Tabela1[[#This Row],[QTE]]</f>
        <v>0</v>
      </c>
      <c r="R1653" s="19">
        <f t="shared" si="222"/>
        <v>0</v>
      </c>
      <c r="S1653" s="19">
        <f t="shared" si="221"/>
        <v>0</v>
      </c>
      <c r="T1653" s="20">
        <f t="shared" si="223"/>
        <v>0</v>
      </c>
      <c r="U1653" s="17">
        <f>IFERROR(SUMIF('LISTA DE EMBARQUE'!B:B,MICRO!E:E,'LISTA DE EMBARQUE'!G:G),"")</f>
        <v>0</v>
      </c>
      <c r="V1653" s="12" t="str">
        <f>IFERROR(VLOOKUP(Tabela1[[#This Row],[COD.MDE]],'LISTA DE EMBARQUE'!B:L,11,0),"")</f>
        <v/>
      </c>
      <c r="W1653" s="13" t="str">
        <f>IFERROR(COUNTIF(#REF!,Tabela1[[#This Row],[Colunas5]]),"")</f>
        <v/>
      </c>
      <c r="X1653" s="14">
        <f>Tabela1[[#This Row],[QIANTIDADE EXPEDIDA]]*Tabela1[[#This Row],[PESO UNI]]</f>
        <v>0</v>
      </c>
      <c r="Y1653" s="14">
        <f t="shared" si="224"/>
        <v>0</v>
      </c>
      <c r="Z1653" s="21">
        <f>Tabela1[[#This Row],[PESO TOTAL]]-Tabela1[[#This Row],[Peso Expedido]]</f>
        <v>0</v>
      </c>
      <c r="AA1653" s="18"/>
      <c r="AB1653" s="40"/>
      <c r="AC1653" s="40"/>
      <c r="AD1653" s="40"/>
      <c r="AE1653" s="40"/>
      <c r="AF1653" s="40"/>
      <c r="AG1653" s="40"/>
      <c r="AH1653" s="40"/>
      <c r="AI1653" s="40" t="str">
        <f t="shared" si="228"/>
        <v>ok</v>
      </c>
      <c r="AJ1653"/>
      <c r="AK1653" t="str">
        <f>Tabela1[[#This Row],[Coluna1]]&amp;Tabela1[[#This Row],[PEDIDO]]</f>
        <v/>
      </c>
      <c r="AL1653"/>
      <c r="AM1653"/>
      <c r="AN1653"/>
      <c r="AO1653" t="str">
        <f t="shared" si="225"/>
        <v>/</v>
      </c>
      <c r="AP1653" t="str">
        <f>Tabela1[[#This Row],[TAG]]&amp;Tabela1[[#This Row],[PEDIDO]]&amp;Tabela1[[#This Row],[PRODUTO]]</f>
        <v/>
      </c>
      <c r="AQ1653" s="23" t="str">
        <f>Tabela1[[#This Row],[PRODUTO]]&amp;Tabela1[[#This Row],[TAG]]</f>
        <v/>
      </c>
      <c r="AR1653" s="183">
        <f>Tabela1[[#This Row],[PESO TOTAL]]*Tabela1[[#This Row],[MATÉRIA PRIMA]]</f>
        <v>0</v>
      </c>
      <c r="AS1653" s="28">
        <f>Tabela1[[#This Row],[PESO TOTAL]]*Tabela1[[#This Row],[PREPARAÇÃO ]]</f>
        <v>0</v>
      </c>
      <c r="AT1653" s="28">
        <f>Tabela1[[#This Row],[PESO TOTAL]]*Tabela1[[#This Row],[CALDEIRARIA]]</f>
        <v>0</v>
      </c>
      <c r="AU1653" s="28">
        <f>Tabela1[[#This Row],[PESO TOTAL]]*Tabela1[[#This Row],[SOLDA]]</f>
        <v>0</v>
      </c>
      <c r="AV1653" s="28">
        <f>Tabela1[[#This Row],[PESO TOTAL]]*Tabela1[[#This Row],[ACABAMENTO]]</f>
        <v>0</v>
      </c>
      <c r="AW1653" s="28">
        <f>Tabela1[[#This Row],[PESO TOTAL]]*Tabela1[[#This Row],[PRONTO ACABADO]]</f>
        <v>0</v>
      </c>
      <c r="AX1653" s="28">
        <f>Tabela1[[#This Row],[PESO TOTAL]]*Tabela1[[#This Row],[EXPEDIÇÃO ]]</f>
        <v>0</v>
      </c>
      <c r="AY1653" s="28" t="str">
        <f>Tabela1[[#This Row],[PEDIDO]]&amp;Tabela1[[#This Row],[PRODUTO]]</f>
        <v/>
      </c>
      <c r="AZ1653" s="44">
        <f>IF(AF1653="",0,IF(ISTEXT(AF1653),H1653*VALUE(SUBSTITUTE(AF1653,"%",""))/100,H1653*AF1653))-Tabela1[[#This Row],[PRONTO ACABADO2]]</f>
        <v>0</v>
      </c>
      <c r="BA1653" s="44">
        <f>IF(AG1653="",0,IF(ISTEXT(AG1653),H1653*VALUE(SUBSTITUTE(AG1653,"%",""))/100,H1653*AG1653))-Tabela1[[#This Row],[PESO EXPEDIDO2]]</f>
        <v>0</v>
      </c>
      <c r="BB1653" s="44">
        <f t="shared" si="226"/>
        <v>0</v>
      </c>
      <c r="BC1653" s="44">
        <f t="shared" si="227"/>
        <v>0</v>
      </c>
      <c r="BD1653" s="44"/>
    </row>
    <row r="1654" spans="1:56" ht="15.75" hidden="1" customHeight="1" x14ac:dyDescent="0.25">
      <c r="A1654" s="6"/>
      <c r="B1654" s="22"/>
      <c r="C1654" s="7"/>
      <c r="D1654" s="46"/>
      <c r="E1654" s="7"/>
      <c r="F1654" s="7"/>
      <c r="G1654" s="44"/>
      <c r="H1654" s="41">
        <f>Tabela1[[#This Row],[PESO UNI]]*Tabela1[[#This Row],[QTE]]</f>
        <v>0</v>
      </c>
      <c r="I1654" s="7"/>
      <c r="J1654" s="8"/>
      <c r="K1654" s="8"/>
      <c r="L1654" s="9"/>
      <c r="M1654" s="10"/>
      <c r="N1654" s="8"/>
      <c r="O1654" s="12"/>
      <c r="P1654" s="13"/>
      <c r="Q1654" s="14">
        <f>Tabela1[[#This Row],[QTDE/ Fabricação]]-Tabela1[[#This Row],[QTE]]</f>
        <v>0</v>
      </c>
      <c r="R1654" s="19">
        <f t="shared" si="222"/>
        <v>0</v>
      </c>
      <c r="S1654" s="19">
        <f t="shared" si="221"/>
        <v>0</v>
      </c>
      <c r="T1654" s="20">
        <f t="shared" si="223"/>
        <v>0</v>
      </c>
      <c r="U1654" s="17">
        <f>IFERROR(SUMIF('LISTA DE EMBARQUE'!B:B,MICRO!E:E,'LISTA DE EMBARQUE'!G:G),"")</f>
        <v>0</v>
      </c>
      <c r="V1654" s="12" t="str">
        <f>IFERROR(VLOOKUP(Tabela1[[#This Row],[COD.MDE]],'LISTA DE EMBARQUE'!B:L,11,0),"")</f>
        <v/>
      </c>
      <c r="W1654" s="13" t="str">
        <f>IFERROR(COUNTIF(#REF!,Tabela1[[#This Row],[Colunas5]]),"")</f>
        <v/>
      </c>
      <c r="X1654" s="14">
        <f>Tabela1[[#This Row],[QIANTIDADE EXPEDIDA]]*Tabela1[[#This Row],[PESO UNI]]</f>
        <v>0</v>
      </c>
      <c r="Y1654" s="14">
        <f t="shared" si="224"/>
        <v>0</v>
      </c>
      <c r="Z1654" s="21">
        <f>Tabela1[[#This Row],[PESO TOTAL]]-Tabela1[[#This Row],[Peso Expedido]]</f>
        <v>0</v>
      </c>
      <c r="AA1654" s="18"/>
      <c r="AB1654" s="40"/>
      <c r="AC1654" s="40"/>
      <c r="AD1654" s="40"/>
      <c r="AE1654" s="40"/>
      <c r="AF1654" s="40"/>
      <c r="AG1654" s="40"/>
      <c r="AH1654" s="40"/>
      <c r="AI1654" s="40" t="str">
        <f t="shared" si="228"/>
        <v>ok</v>
      </c>
      <c r="AJ1654"/>
      <c r="AK1654" t="str">
        <f>Tabela1[[#This Row],[Coluna1]]&amp;Tabela1[[#This Row],[PEDIDO]]</f>
        <v/>
      </c>
      <c r="AL1654"/>
      <c r="AM1654"/>
      <c r="AN1654"/>
      <c r="AO1654" t="str">
        <f t="shared" si="225"/>
        <v>/</v>
      </c>
      <c r="AP1654" t="str">
        <f>Tabela1[[#This Row],[TAG]]&amp;Tabela1[[#This Row],[PEDIDO]]&amp;Tabela1[[#This Row],[PRODUTO]]</f>
        <v/>
      </c>
      <c r="AQ1654" s="23" t="str">
        <f>Tabela1[[#This Row],[PRODUTO]]&amp;Tabela1[[#This Row],[TAG]]</f>
        <v/>
      </c>
      <c r="AR1654" s="183">
        <f>Tabela1[[#This Row],[PESO TOTAL]]*Tabela1[[#This Row],[MATÉRIA PRIMA]]</f>
        <v>0</v>
      </c>
      <c r="AS1654" s="28">
        <f>Tabela1[[#This Row],[PESO TOTAL]]*Tabela1[[#This Row],[PREPARAÇÃO ]]</f>
        <v>0</v>
      </c>
      <c r="AT1654" s="28">
        <f>Tabela1[[#This Row],[PESO TOTAL]]*Tabela1[[#This Row],[CALDEIRARIA]]</f>
        <v>0</v>
      </c>
      <c r="AU1654" s="28">
        <f>Tabela1[[#This Row],[PESO TOTAL]]*Tabela1[[#This Row],[SOLDA]]</f>
        <v>0</v>
      </c>
      <c r="AV1654" s="28">
        <f>Tabela1[[#This Row],[PESO TOTAL]]*Tabela1[[#This Row],[ACABAMENTO]]</f>
        <v>0</v>
      </c>
      <c r="AW1654" s="28">
        <f>Tabela1[[#This Row],[PESO TOTAL]]*Tabela1[[#This Row],[PRONTO ACABADO]]</f>
        <v>0</v>
      </c>
      <c r="AX1654" s="28">
        <f>Tabela1[[#This Row],[PESO TOTAL]]*Tabela1[[#This Row],[EXPEDIÇÃO ]]</f>
        <v>0</v>
      </c>
      <c r="AY1654" s="28" t="str">
        <f>Tabela1[[#This Row],[PEDIDO]]&amp;Tabela1[[#This Row],[PRODUTO]]</f>
        <v/>
      </c>
      <c r="AZ1654" s="44">
        <f>IF(AF1654="",0,IF(ISTEXT(AF1654),H1654*VALUE(SUBSTITUTE(AF1654,"%",""))/100,H1654*AF1654))-Tabela1[[#This Row],[PRONTO ACABADO2]]</f>
        <v>0</v>
      </c>
      <c r="BA1654" s="44">
        <f>IF(AG1654="",0,IF(ISTEXT(AG1654),H1654*VALUE(SUBSTITUTE(AG1654,"%",""))/100,H1654*AG1654))-Tabela1[[#This Row],[PESO EXPEDIDO2]]</f>
        <v>0</v>
      </c>
      <c r="BB1654" s="44">
        <f t="shared" si="226"/>
        <v>0</v>
      </c>
      <c r="BC1654" s="44">
        <f t="shared" si="227"/>
        <v>0</v>
      </c>
      <c r="BD1654" s="44"/>
    </row>
    <row r="1655" spans="1:56" ht="15.75" hidden="1" customHeight="1" x14ac:dyDescent="0.25">
      <c r="A1655" s="6"/>
      <c r="B1655" s="22"/>
      <c r="C1655" s="7"/>
      <c r="D1655" s="46"/>
      <c r="E1655" s="7"/>
      <c r="F1655" s="7"/>
      <c r="G1655" s="44"/>
      <c r="H1655" s="41">
        <f>Tabela1[[#This Row],[PESO UNI]]*Tabela1[[#This Row],[QTE]]</f>
        <v>0</v>
      </c>
      <c r="I1655" s="7"/>
      <c r="J1655" s="8"/>
      <c r="K1655" s="8"/>
      <c r="L1655" s="9"/>
      <c r="M1655" s="10"/>
      <c r="N1655" s="8"/>
      <c r="O1655" s="12"/>
      <c r="P1655" s="13"/>
      <c r="Q1655" s="14">
        <f>Tabela1[[#This Row],[QTDE/ Fabricação]]-Tabela1[[#This Row],[QTE]]</f>
        <v>0</v>
      </c>
      <c r="R1655" s="19">
        <f t="shared" si="222"/>
        <v>0</v>
      </c>
      <c r="S1655" s="19">
        <f t="shared" si="221"/>
        <v>0</v>
      </c>
      <c r="T1655" s="20">
        <f t="shared" si="223"/>
        <v>0</v>
      </c>
      <c r="U1655" s="17">
        <f>IFERROR(SUMIF('LISTA DE EMBARQUE'!B:B,MICRO!E:E,'LISTA DE EMBARQUE'!G:G),"")</f>
        <v>0</v>
      </c>
      <c r="V1655" s="12" t="str">
        <f>IFERROR(VLOOKUP(Tabela1[[#This Row],[COD.MDE]],'LISTA DE EMBARQUE'!B:L,11,0),"")</f>
        <v/>
      </c>
      <c r="W1655" s="13" t="str">
        <f>IFERROR(COUNTIF(#REF!,Tabela1[[#This Row],[Colunas5]]),"")</f>
        <v/>
      </c>
      <c r="X1655" s="14">
        <f>Tabela1[[#This Row],[QIANTIDADE EXPEDIDA]]*Tabela1[[#This Row],[PESO UNI]]</f>
        <v>0</v>
      </c>
      <c r="Y1655" s="14">
        <f t="shared" si="224"/>
        <v>0</v>
      </c>
      <c r="Z1655" s="21">
        <f>Tabela1[[#This Row],[PESO TOTAL]]-Tabela1[[#This Row],[Peso Expedido]]</f>
        <v>0</v>
      </c>
      <c r="AA1655" s="18"/>
      <c r="AB1655" s="40"/>
      <c r="AC1655" s="40"/>
      <c r="AD1655" s="40"/>
      <c r="AE1655" s="40"/>
      <c r="AF1655" s="40"/>
      <c r="AG1655" s="40"/>
      <c r="AH1655" s="40"/>
      <c r="AI1655" s="40" t="str">
        <f t="shared" si="228"/>
        <v>ok</v>
      </c>
      <c r="AJ1655"/>
      <c r="AK1655" t="str">
        <f>Tabela1[[#This Row],[Coluna1]]&amp;Tabela1[[#This Row],[PEDIDO]]</f>
        <v/>
      </c>
      <c r="AL1655"/>
      <c r="AM1655"/>
      <c r="AN1655"/>
      <c r="AO1655" t="str">
        <f t="shared" si="225"/>
        <v>/</v>
      </c>
      <c r="AP1655" t="str">
        <f>Tabela1[[#This Row],[TAG]]&amp;Tabela1[[#This Row],[PEDIDO]]&amp;Tabela1[[#This Row],[PRODUTO]]</f>
        <v/>
      </c>
      <c r="AQ1655" s="23" t="str">
        <f>Tabela1[[#This Row],[PRODUTO]]&amp;Tabela1[[#This Row],[TAG]]</f>
        <v/>
      </c>
      <c r="AR1655" s="183">
        <f>Tabela1[[#This Row],[PESO TOTAL]]*Tabela1[[#This Row],[MATÉRIA PRIMA]]</f>
        <v>0</v>
      </c>
      <c r="AS1655" s="28">
        <f>Tabela1[[#This Row],[PESO TOTAL]]*Tabela1[[#This Row],[PREPARAÇÃO ]]</f>
        <v>0</v>
      </c>
      <c r="AT1655" s="28">
        <f>Tabela1[[#This Row],[PESO TOTAL]]*Tabela1[[#This Row],[CALDEIRARIA]]</f>
        <v>0</v>
      </c>
      <c r="AU1655" s="28">
        <f>Tabela1[[#This Row],[PESO TOTAL]]*Tabela1[[#This Row],[SOLDA]]</f>
        <v>0</v>
      </c>
      <c r="AV1655" s="28">
        <f>Tabela1[[#This Row],[PESO TOTAL]]*Tabela1[[#This Row],[ACABAMENTO]]</f>
        <v>0</v>
      </c>
      <c r="AW1655" s="28">
        <f>Tabela1[[#This Row],[PESO TOTAL]]*Tabela1[[#This Row],[PRONTO ACABADO]]</f>
        <v>0</v>
      </c>
      <c r="AX1655" s="28">
        <f>Tabela1[[#This Row],[PESO TOTAL]]*Tabela1[[#This Row],[EXPEDIÇÃO ]]</f>
        <v>0</v>
      </c>
      <c r="AY1655" s="28" t="str">
        <f>Tabela1[[#This Row],[PEDIDO]]&amp;Tabela1[[#This Row],[PRODUTO]]</f>
        <v/>
      </c>
      <c r="AZ1655" s="44">
        <f>IF(AF1655="",0,IF(ISTEXT(AF1655),H1655*VALUE(SUBSTITUTE(AF1655,"%",""))/100,H1655*AF1655))-Tabela1[[#This Row],[PRONTO ACABADO2]]</f>
        <v>0</v>
      </c>
      <c r="BA1655" s="44">
        <f>IF(AG1655="",0,IF(ISTEXT(AG1655),H1655*VALUE(SUBSTITUTE(AG1655,"%",""))/100,H1655*AG1655))-Tabela1[[#This Row],[PESO EXPEDIDO2]]</f>
        <v>0</v>
      </c>
      <c r="BB1655" s="44">
        <f t="shared" si="226"/>
        <v>0</v>
      </c>
      <c r="BC1655" s="44">
        <f t="shared" si="227"/>
        <v>0</v>
      </c>
      <c r="BD1655" s="44"/>
    </row>
    <row r="1656" spans="1:56" ht="15.75" hidden="1" customHeight="1" x14ac:dyDescent="0.25">
      <c r="A1656" s="6"/>
      <c r="B1656" s="22"/>
      <c r="C1656" s="7"/>
      <c r="D1656" s="46"/>
      <c r="E1656" s="7"/>
      <c r="F1656" s="7"/>
      <c r="G1656" s="44"/>
      <c r="H1656" s="41">
        <f>Tabela1[[#This Row],[PESO UNI]]*Tabela1[[#This Row],[QTE]]</f>
        <v>0</v>
      </c>
      <c r="I1656" s="7"/>
      <c r="J1656" s="8"/>
      <c r="K1656" s="8"/>
      <c r="L1656" s="9"/>
      <c r="M1656" s="10"/>
      <c r="N1656" s="8"/>
      <c r="O1656" s="12"/>
      <c r="P1656" s="13"/>
      <c r="Q1656" s="14">
        <f>Tabela1[[#This Row],[QTDE/ Fabricação]]-Tabela1[[#This Row],[QTE]]</f>
        <v>0</v>
      </c>
      <c r="R1656" s="19">
        <f t="shared" si="222"/>
        <v>0</v>
      </c>
      <c r="S1656" s="19">
        <f t="shared" si="221"/>
        <v>0</v>
      </c>
      <c r="T1656" s="20">
        <f t="shared" si="223"/>
        <v>0</v>
      </c>
      <c r="U1656" s="17">
        <f>IFERROR(SUMIF('LISTA DE EMBARQUE'!B:B,MICRO!E:E,'LISTA DE EMBARQUE'!G:G),"")</f>
        <v>0</v>
      </c>
      <c r="V1656" s="12" t="str">
        <f>IFERROR(VLOOKUP(Tabela1[[#This Row],[COD.MDE]],'LISTA DE EMBARQUE'!B:L,11,0),"")</f>
        <v/>
      </c>
      <c r="W1656" s="13" t="str">
        <f>IFERROR(COUNTIF(#REF!,Tabela1[[#This Row],[Colunas5]]),"")</f>
        <v/>
      </c>
      <c r="X1656" s="14">
        <f>Tabela1[[#This Row],[QIANTIDADE EXPEDIDA]]*Tabela1[[#This Row],[PESO UNI]]</f>
        <v>0</v>
      </c>
      <c r="Y1656" s="14">
        <f t="shared" si="224"/>
        <v>0</v>
      </c>
      <c r="Z1656" s="21">
        <f>Tabela1[[#This Row],[PESO TOTAL]]-Tabela1[[#This Row],[Peso Expedido]]</f>
        <v>0</v>
      </c>
      <c r="AA1656" s="18"/>
      <c r="AB1656" s="40"/>
      <c r="AC1656" s="40"/>
      <c r="AD1656" s="40"/>
      <c r="AE1656" s="40"/>
      <c r="AF1656" s="40"/>
      <c r="AG1656" s="40"/>
      <c r="AH1656" s="40"/>
      <c r="AI1656" s="40" t="str">
        <f t="shared" si="228"/>
        <v>ok</v>
      </c>
      <c r="AJ1656"/>
      <c r="AK1656" t="str">
        <f>Tabela1[[#This Row],[Coluna1]]&amp;Tabela1[[#This Row],[PEDIDO]]</f>
        <v/>
      </c>
      <c r="AL1656"/>
      <c r="AM1656"/>
      <c r="AN1656"/>
      <c r="AO1656" t="str">
        <f t="shared" si="225"/>
        <v>/</v>
      </c>
      <c r="AP1656" t="str">
        <f>Tabela1[[#This Row],[TAG]]&amp;Tabela1[[#This Row],[PEDIDO]]&amp;Tabela1[[#This Row],[PRODUTO]]</f>
        <v/>
      </c>
      <c r="AQ1656" s="23" t="str">
        <f>Tabela1[[#This Row],[PRODUTO]]&amp;Tabela1[[#This Row],[TAG]]</f>
        <v/>
      </c>
      <c r="AR1656" s="183">
        <f>Tabela1[[#This Row],[PESO TOTAL]]*Tabela1[[#This Row],[MATÉRIA PRIMA]]</f>
        <v>0</v>
      </c>
      <c r="AS1656" s="28">
        <f>Tabela1[[#This Row],[PESO TOTAL]]*Tabela1[[#This Row],[PREPARAÇÃO ]]</f>
        <v>0</v>
      </c>
      <c r="AT1656" s="28">
        <f>Tabela1[[#This Row],[PESO TOTAL]]*Tabela1[[#This Row],[CALDEIRARIA]]</f>
        <v>0</v>
      </c>
      <c r="AU1656" s="28">
        <f>Tabela1[[#This Row],[PESO TOTAL]]*Tabela1[[#This Row],[SOLDA]]</f>
        <v>0</v>
      </c>
      <c r="AV1656" s="28">
        <f>Tabela1[[#This Row],[PESO TOTAL]]*Tabela1[[#This Row],[ACABAMENTO]]</f>
        <v>0</v>
      </c>
      <c r="AW1656" s="28">
        <f>Tabela1[[#This Row],[PESO TOTAL]]*Tabela1[[#This Row],[PRONTO ACABADO]]</f>
        <v>0</v>
      </c>
      <c r="AX1656" s="28">
        <f>Tabela1[[#This Row],[PESO TOTAL]]*Tabela1[[#This Row],[EXPEDIÇÃO ]]</f>
        <v>0</v>
      </c>
      <c r="AY1656" s="28" t="str">
        <f>Tabela1[[#This Row],[PEDIDO]]&amp;Tabela1[[#This Row],[PRODUTO]]</f>
        <v/>
      </c>
      <c r="AZ1656" s="44">
        <f>IF(AF1656="",0,IF(ISTEXT(AF1656),H1656*VALUE(SUBSTITUTE(AF1656,"%",""))/100,H1656*AF1656))-Tabela1[[#This Row],[PRONTO ACABADO2]]</f>
        <v>0</v>
      </c>
      <c r="BA1656" s="44">
        <f>IF(AG1656="",0,IF(ISTEXT(AG1656),H1656*VALUE(SUBSTITUTE(AG1656,"%",""))/100,H1656*AG1656))-Tabela1[[#This Row],[PESO EXPEDIDO2]]</f>
        <v>0</v>
      </c>
      <c r="BB1656" s="44">
        <f t="shared" si="226"/>
        <v>0</v>
      </c>
      <c r="BC1656" s="44">
        <f t="shared" si="227"/>
        <v>0</v>
      </c>
      <c r="BD1656" s="44"/>
    </row>
    <row r="1657" spans="1:56" ht="15.75" hidden="1" customHeight="1" x14ac:dyDescent="0.25">
      <c r="A1657" s="6"/>
      <c r="B1657" s="22"/>
      <c r="C1657" s="7"/>
      <c r="D1657" s="46"/>
      <c r="E1657" s="7"/>
      <c r="F1657" s="7"/>
      <c r="G1657" s="44"/>
      <c r="H1657" s="41">
        <f>Tabela1[[#This Row],[PESO UNI]]*Tabela1[[#This Row],[QTE]]</f>
        <v>0</v>
      </c>
      <c r="I1657" s="7"/>
      <c r="J1657" s="8"/>
      <c r="K1657" s="8"/>
      <c r="L1657" s="9"/>
      <c r="M1657" s="10"/>
      <c r="N1657" s="8"/>
      <c r="O1657" s="12"/>
      <c r="P1657" s="13"/>
      <c r="Q1657" s="14">
        <f>Tabela1[[#This Row],[QTDE/ Fabricação]]-Tabela1[[#This Row],[QTE]]</f>
        <v>0</v>
      </c>
      <c r="R1657" s="19">
        <f t="shared" si="222"/>
        <v>0</v>
      </c>
      <c r="S1657" s="19">
        <f t="shared" si="221"/>
        <v>0</v>
      </c>
      <c r="T1657" s="20">
        <f t="shared" si="223"/>
        <v>0</v>
      </c>
      <c r="U1657" s="17">
        <f>IFERROR(SUMIF('LISTA DE EMBARQUE'!B:B,MICRO!E:E,'LISTA DE EMBARQUE'!G:G),"")</f>
        <v>0</v>
      </c>
      <c r="V1657" s="12" t="str">
        <f>IFERROR(VLOOKUP(Tabela1[[#This Row],[COD.MDE]],'LISTA DE EMBARQUE'!B:L,11,0),"")</f>
        <v/>
      </c>
      <c r="W1657" s="13" t="str">
        <f>IFERROR(COUNTIF(#REF!,Tabela1[[#This Row],[Colunas5]]),"")</f>
        <v/>
      </c>
      <c r="X1657" s="14">
        <f>Tabela1[[#This Row],[QIANTIDADE EXPEDIDA]]*Tabela1[[#This Row],[PESO UNI]]</f>
        <v>0</v>
      </c>
      <c r="Y1657" s="14">
        <f t="shared" si="224"/>
        <v>0</v>
      </c>
      <c r="Z1657" s="21">
        <f>Tabela1[[#This Row],[PESO TOTAL]]-Tabela1[[#This Row],[Peso Expedido]]</f>
        <v>0</v>
      </c>
      <c r="AA1657" s="18"/>
      <c r="AB1657" s="40"/>
      <c r="AC1657" s="40"/>
      <c r="AD1657" s="40"/>
      <c r="AE1657" s="40"/>
      <c r="AF1657" s="40"/>
      <c r="AG1657" s="40"/>
      <c r="AH1657" s="40"/>
      <c r="AI1657" s="40" t="str">
        <f t="shared" si="228"/>
        <v>ok</v>
      </c>
      <c r="AJ1657"/>
      <c r="AK1657" t="str">
        <f>Tabela1[[#This Row],[Coluna1]]&amp;Tabela1[[#This Row],[PEDIDO]]</f>
        <v/>
      </c>
      <c r="AL1657"/>
      <c r="AM1657"/>
      <c r="AN1657"/>
      <c r="AO1657" t="str">
        <f t="shared" si="225"/>
        <v>/</v>
      </c>
      <c r="AP1657" t="str">
        <f>Tabela1[[#This Row],[TAG]]&amp;Tabela1[[#This Row],[PEDIDO]]&amp;Tabela1[[#This Row],[PRODUTO]]</f>
        <v/>
      </c>
      <c r="AQ1657" s="23" t="str">
        <f>Tabela1[[#This Row],[PRODUTO]]&amp;Tabela1[[#This Row],[TAG]]</f>
        <v/>
      </c>
      <c r="AR1657" s="183">
        <f>Tabela1[[#This Row],[PESO TOTAL]]*Tabela1[[#This Row],[MATÉRIA PRIMA]]</f>
        <v>0</v>
      </c>
      <c r="AS1657" s="28">
        <f>Tabela1[[#This Row],[PESO TOTAL]]*Tabela1[[#This Row],[PREPARAÇÃO ]]</f>
        <v>0</v>
      </c>
      <c r="AT1657" s="28">
        <f>Tabela1[[#This Row],[PESO TOTAL]]*Tabela1[[#This Row],[CALDEIRARIA]]</f>
        <v>0</v>
      </c>
      <c r="AU1657" s="28">
        <f>Tabela1[[#This Row],[PESO TOTAL]]*Tabela1[[#This Row],[SOLDA]]</f>
        <v>0</v>
      </c>
      <c r="AV1657" s="28">
        <f>Tabela1[[#This Row],[PESO TOTAL]]*Tabela1[[#This Row],[ACABAMENTO]]</f>
        <v>0</v>
      </c>
      <c r="AW1657" s="28">
        <f>Tabela1[[#This Row],[PESO TOTAL]]*Tabela1[[#This Row],[PRONTO ACABADO]]</f>
        <v>0</v>
      </c>
      <c r="AX1657" s="28">
        <f>Tabela1[[#This Row],[PESO TOTAL]]*Tabela1[[#This Row],[EXPEDIÇÃO ]]</f>
        <v>0</v>
      </c>
      <c r="AY1657" s="28" t="str">
        <f>Tabela1[[#This Row],[PEDIDO]]&amp;Tabela1[[#This Row],[PRODUTO]]</f>
        <v/>
      </c>
      <c r="AZ1657" s="44">
        <f>IF(AF1657="",0,IF(ISTEXT(AF1657),H1657*VALUE(SUBSTITUTE(AF1657,"%",""))/100,H1657*AF1657))-Tabela1[[#This Row],[PRONTO ACABADO2]]</f>
        <v>0</v>
      </c>
      <c r="BA1657" s="44">
        <f>IF(AG1657="",0,IF(ISTEXT(AG1657),H1657*VALUE(SUBSTITUTE(AG1657,"%",""))/100,H1657*AG1657))-Tabela1[[#This Row],[PESO EXPEDIDO2]]</f>
        <v>0</v>
      </c>
      <c r="BB1657" s="44">
        <f t="shared" si="226"/>
        <v>0</v>
      </c>
      <c r="BC1657" s="44">
        <f t="shared" si="227"/>
        <v>0</v>
      </c>
      <c r="BD1657" s="44"/>
    </row>
    <row r="1658" spans="1:56" ht="15.75" hidden="1" customHeight="1" x14ac:dyDescent="0.25">
      <c r="A1658" s="6"/>
      <c r="B1658" s="22"/>
      <c r="C1658" s="7"/>
      <c r="D1658" s="46"/>
      <c r="E1658" s="7"/>
      <c r="F1658" s="7"/>
      <c r="G1658" s="44"/>
      <c r="H1658" s="41">
        <f>Tabela1[[#This Row],[PESO UNI]]*Tabela1[[#This Row],[QTE]]</f>
        <v>0</v>
      </c>
      <c r="I1658" s="7"/>
      <c r="J1658" s="8"/>
      <c r="K1658" s="8"/>
      <c r="L1658" s="9"/>
      <c r="M1658" s="10"/>
      <c r="N1658" s="8"/>
      <c r="O1658" s="12"/>
      <c r="P1658" s="13"/>
      <c r="Q1658" s="14">
        <f>Tabela1[[#This Row],[QTDE/ Fabricação]]-Tabela1[[#This Row],[QTE]]</f>
        <v>0</v>
      </c>
      <c r="R1658" s="19">
        <f t="shared" si="222"/>
        <v>0</v>
      </c>
      <c r="S1658" s="19">
        <f t="shared" ref="S1658:S1721" si="229">IFERROR(H1658*AG1658,"")</f>
        <v>0</v>
      </c>
      <c r="T1658" s="20">
        <f t="shared" si="223"/>
        <v>0</v>
      </c>
      <c r="U1658" s="17">
        <f>IFERROR(SUMIF('LISTA DE EMBARQUE'!B:B,MICRO!E:E,'LISTA DE EMBARQUE'!G:G),"")</f>
        <v>0</v>
      </c>
      <c r="V1658" s="12" t="str">
        <f>IFERROR(VLOOKUP(Tabela1[[#This Row],[COD.MDE]],'LISTA DE EMBARQUE'!B:L,11,0),"")</f>
        <v/>
      </c>
      <c r="W1658" s="13" t="str">
        <f>IFERROR(COUNTIF(#REF!,Tabela1[[#This Row],[Colunas5]]),"")</f>
        <v/>
      </c>
      <c r="X1658" s="14">
        <f>Tabela1[[#This Row],[QIANTIDADE EXPEDIDA]]*Tabela1[[#This Row],[PESO UNI]]</f>
        <v>0</v>
      </c>
      <c r="Y1658" s="14">
        <f t="shared" si="224"/>
        <v>0</v>
      </c>
      <c r="Z1658" s="21">
        <f>Tabela1[[#This Row],[PESO TOTAL]]-Tabela1[[#This Row],[Peso Expedido]]</f>
        <v>0</v>
      </c>
      <c r="AA1658" s="18"/>
      <c r="AB1658" s="40"/>
      <c r="AC1658" s="40"/>
      <c r="AD1658" s="40"/>
      <c r="AE1658" s="40"/>
      <c r="AF1658" s="40"/>
      <c r="AG1658" s="40"/>
      <c r="AH1658" s="40"/>
      <c r="AI1658" s="40" t="str">
        <f t="shared" si="228"/>
        <v>ok</v>
      </c>
      <c r="AJ1658"/>
      <c r="AK1658" t="str">
        <f>Tabela1[[#This Row],[Coluna1]]&amp;Tabela1[[#This Row],[PEDIDO]]</f>
        <v/>
      </c>
      <c r="AL1658"/>
      <c r="AM1658"/>
      <c r="AN1658"/>
      <c r="AO1658" t="str">
        <f t="shared" si="225"/>
        <v>/</v>
      </c>
      <c r="AP1658" t="str">
        <f>Tabela1[[#This Row],[TAG]]&amp;Tabela1[[#This Row],[PEDIDO]]&amp;Tabela1[[#This Row],[PRODUTO]]</f>
        <v/>
      </c>
      <c r="AQ1658" s="23" t="str">
        <f>Tabela1[[#This Row],[PRODUTO]]&amp;Tabela1[[#This Row],[TAG]]</f>
        <v/>
      </c>
      <c r="AR1658" s="183">
        <f>Tabela1[[#This Row],[PESO TOTAL]]*Tabela1[[#This Row],[MATÉRIA PRIMA]]</f>
        <v>0</v>
      </c>
      <c r="AS1658" s="28">
        <f>Tabela1[[#This Row],[PESO TOTAL]]*Tabela1[[#This Row],[PREPARAÇÃO ]]</f>
        <v>0</v>
      </c>
      <c r="AT1658" s="28">
        <f>Tabela1[[#This Row],[PESO TOTAL]]*Tabela1[[#This Row],[CALDEIRARIA]]</f>
        <v>0</v>
      </c>
      <c r="AU1658" s="28">
        <f>Tabela1[[#This Row],[PESO TOTAL]]*Tabela1[[#This Row],[SOLDA]]</f>
        <v>0</v>
      </c>
      <c r="AV1658" s="28">
        <f>Tabela1[[#This Row],[PESO TOTAL]]*Tabela1[[#This Row],[ACABAMENTO]]</f>
        <v>0</v>
      </c>
      <c r="AW1658" s="28">
        <f>Tabela1[[#This Row],[PESO TOTAL]]*Tabela1[[#This Row],[PRONTO ACABADO]]</f>
        <v>0</v>
      </c>
      <c r="AX1658" s="28">
        <f>Tabela1[[#This Row],[PESO TOTAL]]*Tabela1[[#This Row],[EXPEDIÇÃO ]]</f>
        <v>0</v>
      </c>
      <c r="AY1658" s="28" t="str">
        <f>Tabela1[[#This Row],[PEDIDO]]&amp;Tabela1[[#This Row],[PRODUTO]]</f>
        <v/>
      </c>
      <c r="AZ1658" s="44">
        <f>IF(AF1658="",0,IF(ISTEXT(AF1658),H1658*VALUE(SUBSTITUTE(AF1658,"%",""))/100,H1658*AF1658))-Tabela1[[#This Row],[PRONTO ACABADO2]]</f>
        <v>0</v>
      </c>
      <c r="BA1658" s="44">
        <f>IF(AG1658="",0,IF(ISTEXT(AG1658),H1658*VALUE(SUBSTITUTE(AG1658,"%",""))/100,H1658*AG1658))-Tabela1[[#This Row],[PESO EXPEDIDO2]]</f>
        <v>0</v>
      </c>
      <c r="BB1658" s="44">
        <f t="shared" si="226"/>
        <v>0</v>
      </c>
      <c r="BC1658" s="44">
        <f t="shared" si="227"/>
        <v>0</v>
      </c>
      <c r="BD1658" s="44"/>
    </row>
    <row r="1659" spans="1:56" ht="15.75" hidden="1" customHeight="1" x14ac:dyDescent="0.25">
      <c r="A1659" s="6"/>
      <c r="B1659" s="22"/>
      <c r="C1659" s="7"/>
      <c r="D1659" s="46"/>
      <c r="E1659" s="7"/>
      <c r="F1659" s="7"/>
      <c r="G1659" s="44"/>
      <c r="H1659" s="41">
        <f>Tabela1[[#This Row],[PESO UNI]]*Tabela1[[#This Row],[QTE]]</f>
        <v>0</v>
      </c>
      <c r="I1659" s="7"/>
      <c r="J1659" s="8"/>
      <c r="K1659" s="8"/>
      <c r="L1659" s="9"/>
      <c r="M1659" s="10"/>
      <c r="N1659" s="8"/>
      <c r="O1659" s="12"/>
      <c r="P1659" s="13"/>
      <c r="Q1659" s="14">
        <f>Tabela1[[#This Row],[QTDE/ Fabricação]]-Tabela1[[#This Row],[QTE]]</f>
        <v>0</v>
      </c>
      <c r="R1659" s="19">
        <f t="shared" si="222"/>
        <v>0</v>
      </c>
      <c r="S1659" s="19">
        <f t="shared" si="229"/>
        <v>0</v>
      </c>
      <c r="T1659" s="20">
        <f t="shared" si="223"/>
        <v>0</v>
      </c>
      <c r="U1659" s="17">
        <f>IFERROR(SUMIF('LISTA DE EMBARQUE'!B:B,MICRO!E:E,'LISTA DE EMBARQUE'!G:G),"")</f>
        <v>0</v>
      </c>
      <c r="V1659" s="12" t="str">
        <f>IFERROR(VLOOKUP(Tabela1[[#This Row],[COD.MDE]],'LISTA DE EMBARQUE'!B:L,11,0),"")</f>
        <v/>
      </c>
      <c r="W1659" s="13" t="str">
        <f>IFERROR(COUNTIF(#REF!,Tabela1[[#This Row],[Colunas5]]),"")</f>
        <v/>
      </c>
      <c r="X1659" s="14">
        <f>Tabela1[[#This Row],[QIANTIDADE EXPEDIDA]]*Tabela1[[#This Row],[PESO UNI]]</f>
        <v>0</v>
      </c>
      <c r="Y1659" s="14">
        <f t="shared" si="224"/>
        <v>0</v>
      </c>
      <c r="Z1659" s="21">
        <f>Tabela1[[#This Row],[PESO TOTAL]]-Tabela1[[#This Row],[Peso Expedido]]</f>
        <v>0</v>
      </c>
      <c r="AA1659" s="18"/>
      <c r="AB1659" s="40"/>
      <c r="AC1659" s="40"/>
      <c r="AD1659" s="40"/>
      <c r="AE1659" s="40"/>
      <c r="AF1659" s="40"/>
      <c r="AG1659" s="40"/>
      <c r="AH1659" s="40"/>
      <c r="AI1659" s="40" t="str">
        <f t="shared" si="228"/>
        <v>ok</v>
      </c>
      <c r="AJ1659"/>
      <c r="AK1659" t="str">
        <f>Tabela1[[#This Row],[Coluna1]]&amp;Tabela1[[#This Row],[PEDIDO]]</f>
        <v/>
      </c>
      <c r="AL1659"/>
      <c r="AM1659"/>
      <c r="AN1659"/>
      <c r="AO1659" t="str">
        <f t="shared" si="225"/>
        <v>/</v>
      </c>
      <c r="AP1659" t="str">
        <f>Tabela1[[#This Row],[TAG]]&amp;Tabela1[[#This Row],[PEDIDO]]&amp;Tabela1[[#This Row],[PRODUTO]]</f>
        <v/>
      </c>
      <c r="AQ1659" s="23" t="str">
        <f>Tabela1[[#This Row],[PRODUTO]]&amp;Tabela1[[#This Row],[TAG]]</f>
        <v/>
      </c>
      <c r="AR1659" s="183">
        <f>Tabela1[[#This Row],[PESO TOTAL]]*Tabela1[[#This Row],[MATÉRIA PRIMA]]</f>
        <v>0</v>
      </c>
      <c r="AS1659" s="28">
        <f>Tabela1[[#This Row],[PESO TOTAL]]*Tabela1[[#This Row],[PREPARAÇÃO ]]</f>
        <v>0</v>
      </c>
      <c r="AT1659" s="28">
        <f>Tabela1[[#This Row],[PESO TOTAL]]*Tabela1[[#This Row],[CALDEIRARIA]]</f>
        <v>0</v>
      </c>
      <c r="AU1659" s="28">
        <f>Tabela1[[#This Row],[PESO TOTAL]]*Tabela1[[#This Row],[SOLDA]]</f>
        <v>0</v>
      </c>
      <c r="AV1659" s="28">
        <f>Tabela1[[#This Row],[PESO TOTAL]]*Tabela1[[#This Row],[ACABAMENTO]]</f>
        <v>0</v>
      </c>
      <c r="AW1659" s="28">
        <f>Tabela1[[#This Row],[PESO TOTAL]]*Tabela1[[#This Row],[PRONTO ACABADO]]</f>
        <v>0</v>
      </c>
      <c r="AX1659" s="28">
        <f>Tabela1[[#This Row],[PESO TOTAL]]*Tabela1[[#This Row],[EXPEDIÇÃO ]]</f>
        <v>0</v>
      </c>
      <c r="AY1659" s="28" t="str">
        <f>Tabela1[[#This Row],[PEDIDO]]&amp;Tabela1[[#This Row],[PRODUTO]]</f>
        <v/>
      </c>
      <c r="AZ1659" s="44">
        <f>IF(AF1659="",0,IF(ISTEXT(AF1659),H1659*VALUE(SUBSTITUTE(AF1659,"%",""))/100,H1659*AF1659))-Tabela1[[#This Row],[PRONTO ACABADO2]]</f>
        <v>0</v>
      </c>
      <c r="BA1659" s="44">
        <f>IF(AG1659="",0,IF(ISTEXT(AG1659),H1659*VALUE(SUBSTITUTE(AG1659,"%",""))/100,H1659*AG1659))-Tabela1[[#This Row],[PESO EXPEDIDO2]]</f>
        <v>0</v>
      </c>
      <c r="BB1659" s="44">
        <f t="shared" si="226"/>
        <v>0</v>
      </c>
      <c r="BC1659" s="44">
        <f t="shared" si="227"/>
        <v>0</v>
      </c>
      <c r="BD1659" s="44"/>
    </row>
    <row r="1660" spans="1:56" ht="15.75" hidden="1" customHeight="1" x14ac:dyDescent="0.25">
      <c r="A1660" s="6"/>
      <c r="B1660" s="22"/>
      <c r="C1660" s="7"/>
      <c r="D1660" s="46"/>
      <c r="E1660" s="7"/>
      <c r="F1660" s="7"/>
      <c r="G1660" s="44"/>
      <c r="H1660" s="41">
        <f>Tabela1[[#This Row],[PESO UNI]]*Tabela1[[#This Row],[QTE]]</f>
        <v>0</v>
      </c>
      <c r="I1660" s="7"/>
      <c r="J1660" s="8"/>
      <c r="K1660" s="8"/>
      <c r="L1660" s="9"/>
      <c r="M1660" s="10"/>
      <c r="N1660" s="8"/>
      <c r="O1660" s="12"/>
      <c r="P1660" s="13"/>
      <c r="Q1660" s="14">
        <f>Tabela1[[#This Row],[QTDE/ Fabricação]]-Tabela1[[#This Row],[QTE]]</f>
        <v>0</v>
      </c>
      <c r="R1660" s="19">
        <f t="shared" si="222"/>
        <v>0</v>
      </c>
      <c r="S1660" s="19">
        <f t="shared" si="229"/>
        <v>0</v>
      </c>
      <c r="T1660" s="20">
        <f t="shared" si="223"/>
        <v>0</v>
      </c>
      <c r="U1660" s="17">
        <f>IFERROR(SUMIF('LISTA DE EMBARQUE'!B:B,MICRO!E:E,'LISTA DE EMBARQUE'!G:G),"")</f>
        <v>0</v>
      </c>
      <c r="V1660" s="12" t="str">
        <f>IFERROR(VLOOKUP(Tabela1[[#This Row],[COD.MDE]],'LISTA DE EMBARQUE'!B:L,11,0),"")</f>
        <v/>
      </c>
      <c r="W1660" s="13" t="str">
        <f>IFERROR(COUNTIF(#REF!,Tabela1[[#This Row],[Colunas5]]),"")</f>
        <v/>
      </c>
      <c r="X1660" s="14">
        <f>Tabela1[[#This Row],[QIANTIDADE EXPEDIDA]]*Tabela1[[#This Row],[PESO UNI]]</f>
        <v>0</v>
      </c>
      <c r="Y1660" s="14">
        <f t="shared" si="224"/>
        <v>0</v>
      </c>
      <c r="Z1660" s="21">
        <f>Tabela1[[#This Row],[PESO TOTAL]]-Tabela1[[#This Row],[Peso Expedido]]</f>
        <v>0</v>
      </c>
      <c r="AA1660" s="18"/>
      <c r="AB1660" s="40"/>
      <c r="AC1660" s="40"/>
      <c r="AD1660" s="40"/>
      <c r="AE1660" s="40"/>
      <c r="AF1660" s="40"/>
      <c r="AG1660" s="40"/>
      <c r="AH1660" s="40"/>
      <c r="AI1660" s="40" t="str">
        <f t="shared" si="228"/>
        <v>ok</v>
      </c>
      <c r="AJ1660"/>
      <c r="AK1660" t="str">
        <f>Tabela1[[#This Row],[Coluna1]]&amp;Tabela1[[#This Row],[PEDIDO]]</f>
        <v/>
      </c>
      <c r="AL1660"/>
      <c r="AM1660"/>
      <c r="AN1660"/>
      <c r="AO1660" t="str">
        <f t="shared" si="225"/>
        <v>/</v>
      </c>
      <c r="AP1660" t="str">
        <f>Tabela1[[#This Row],[TAG]]&amp;Tabela1[[#This Row],[PEDIDO]]&amp;Tabela1[[#This Row],[PRODUTO]]</f>
        <v/>
      </c>
      <c r="AQ1660" s="23" t="str">
        <f>Tabela1[[#This Row],[PRODUTO]]&amp;Tabela1[[#This Row],[TAG]]</f>
        <v/>
      </c>
      <c r="AR1660" s="183">
        <f>Tabela1[[#This Row],[PESO TOTAL]]*Tabela1[[#This Row],[MATÉRIA PRIMA]]</f>
        <v>0</v>
      </c>
      <c r="AS1660" s="28">
        <f>Tabela1[[#This Row],[PESO TOTAL]]*Tabela1[[#This Row],[PREPARAÇÃO ]]</f>
        <v>0</v>
      </c>
      <c r="AT1660" s="28">
        <f>Tabela1[[#This Row],[PESO TOTAL]]*Tabela1[[#This Row],[CALDEIRARIA]]</f>
        <v>0</v>
      </c>
      <c r="AU1660" s="28">
        <f>Tabela1[[#This Row],[PESO TOTAL]]*Tabela1[[#This Row],[SOLDA]]</f>
        <v>0</v>
      </c>
      <c r="AV1660" s="28">
        <f>Tabela1[[#This Row],[PESO TOTAL]]*Tabela1[[#This Row],[ACABAMENTO]]</f>
        <v>0</v>
      </c>
      <c r="AW1660" s="28">
        <f>Tabela1[[#This Row],[PESO TOTAL]]*Tabela1[[#This Row],[PRONTO ACABADO]]</f>
        <v>0</v>
      </c>
      <c r="AX1660" s="28">
        <f>Tabela1[[#This Row],[PESO TOTAL]]*Tabela1[[#This Row],[EXPEDIÇÃO ]]</f>
        <v>0</v>
      </c>
      <c r="AY1660" s="28" t="str">
        <f>Tabela1[[#This Row],[PEDIDO]]&amp;Tabela1[[#This Row],[PRODUTO]]</f>
        <v/>
      </c>
      <c r="AZ1660" s="44">
        <f>IF(AF1660="",0,IF(ISTEXT(AF1660),H1660*VALUE(SUBSTITUTE(AF1660,"%",""))/100,H1660*AF1660))-Tabela1[[#This Row],[PRONTO ACABADO2]]</f>
        <v>0</v>
      </c>
      <c r="BA1660" s="44">
        <f>IF(AG1660="",0,IF(ISTEXT(AG1660),H1660*VALUE(SUBSTITUTE(AG1660,"%",""))/100,H1660*AG1660))-Tabela1[[#This Row],[PESO EXPEDIDO2]]</f>
        <v>0</v>
      </c>
      <c r="BB1660" s="44">
        <f t="shared" si="226"/>
        <v>0</v>
      </c>
      <c r="BC1660" s="44">
        <f t="shared" si="227"/>
        <v>0</v>
      </c>
      <c r="BD1660" s="44"/>
    </row>
    <row r="1661" spans="1:56" ht="15.75" hidden="1" customHeight="1" x14ac:dyDescent="0.25">
      <c r="A1661" s="6"/>
      <c r="B1661" s="22"/>
      <c r="C1661" s="7"/>
      <c r="D1661" s="46"/>
      <c r="E1661" s="7"/>
      <c r="F1661" s="7"/>
      <c r="G1661" s="44"/>
      <c r="H1661" s="41">
        <f>Tabela1[[#This Row],[PESO UNI]]*Tabela1[[#This Row],[QTE]]</f>
        <v>0</v>
      </c>
      <c r="I1661" s="7"/>
      <c r="J1661" s="8"/>
      <c r="K1661" s="8"/>
      <c r="L1661" s="9"/>
      <c r="M1661" s="10"/>
      <c r="N1661" s="8"/>
      <c r="O1661" s="12"/>
      <c r="P1661" s="13"/>
      <c r="Q1661" s="14">
        <f>Tabela1[[#This Row],[QTDE/ Fabricação]]-Tabela1[[#This Row],[QTE]]</f>
        <v>0</v>
      </c>
      <c r="R1661" s="19">
        <f t="shared" ref="R1661:R1724" si="230">IFERROR(H1661*((AA1661*0.25)+(AC1661*0.25)+(AD1661*0.225)+(AE1661*0.225)+(AF1661*0.05)),"")</f>
        <v>0</v>
      </c>
      <c r="S1661" s="19">
        <f t="shared" si="229"/>
        <v>0</v>
      </c>
      <c r="T1661" s="20">
        <f t="shared" ref="T1661:T1724" si="231">IFERROR(S1661-H1661,"")</f>
        <v>0</v>
      </c>
      <c r="U1661" s="17">
        <f>IFERROR(SUMIF('LISTA DE EMBARQUE'!B:B,MICRO!E:E,'LISTA DE EMBARQUE'!G:G),"")</f>
        <v>0</v>
      </c>
      <c r="V1661" s="12" t="str">
        <f>IFERROR(VLOOKUP(Tabela1[[#This Row],[COD.MDE]],'LISTA DE EMBARQUE'!B:L,11,0),"")</f>
        <v/>
      </c>
      <c r="W1661" s="13" t="str">
        <f>IFERROR(COUNTIF(#REF!,Tabela1[[#This Row],[Colunas5]]),"")</f>
        <v/>
      </c>
      <c r="X1661" s="14">
        <f>Tabela1[[#This Row],[QIANTIDADE EXPEDIDA]]*Tabela1[[#This Row],[PESO UNI]]</f>
        <v>0</v>
      </c>
      <c r="Y1661" s="14">
        <f t="shared" ref="Y1661:Y1724" si="232">U1661-C1661</f>
        <v>0</v>
      </c>
      <c r="Z1661" s="21">
        <f>Tabela1[[#This Row],[PESO TOTAL]]-Tabela1[[#This Row],[Peso Expedido]]</f>
        <v>0</v>
      </c>
      <c r="AA1661" s="18"/>
      <c r="AB1661" s="40"/>
      <c r="AC1661" s="40"/>
      <c r="AD1661" s="40"/>
      <c r="AE1661" s="40"/>
      <c r="AF1661" s="40"/>
      <c r="AG1661" s="40"/>
      <c r="AH1661" s="40"/>
      <c r="AI1661" s="40" t="str">
        <f t="shared" si="228"/>
        <v>ok</v>
      </c>
      <c r="AJ1661"/>
      <c r="AK1661" t="str">
        <f>Tabela1[[#This Row],[Coluna1]]&amp;Tabela1[[#This Row],[PEDIDO]]</f>
        <v/>
      </c>
      <c r="AL1661"/>
      <c r="AM1661"/>
      <c r="AN1661"/>
      <c r="AO1661" t="str">
        <f t="shared" ref="AO1661:AO1724" si="233">A1661&amp;"/"&amp;J1661</f>
        <v>/</v>
      </c>
      <c r="AP1661" t="str">
        <f>Tabela1[[#This Row],[TAG]]&amp;Tabela1[[#This Row],[PEDIDO]]&amp;Tabela1[[#This Row],[PRODUTO]]</f>
        <v/>
      </c>
      <c r="AQ1661" s="23" t="str">
        <f>Tabela1[[#This Row],[PRODUTO]]&amp;Tabela1[[#This Row],[TAG]]</f>
        <v/>
      </c>
      <c r="AR1661" s="183">
        <f>Tabela1[[#This Row],[PESO TOTAL]]*Tabela1[[#This Row],[MATÉRIA PRIMA]]</f>
        <v>0</v>
      </c>
      <c r="AS1661" s="28">
        <f>Tabela1[[#This Row],[PESO TOTAL]]*Tabela1[[#This Row],[PREPARAÇÃO ]]</f>
        <v>0</v>
      </c>
      <c r="AT1661" s="28">
        <f>Tabela1[[#This Row],[PESO TOTAL]]*Tabela1[[#This Row],[CALDEIRARIA]]</f>
        <v>0</v>
      </c>
      <c r="AU1661" s="28">
        <f>Tabela1[[#This Row],[PESO TOTAL]]*Tabela1[[#This Row],[SOLDA]]</f>
        <v>0</v>
      </c>
      <c r="AV1661" s="28">
        <f>Tabela1[[#This Row],[PESO TOTAL]]*Tabela1[[#This Row],[ACABAMENTO]]</f>
        <v>0</v>
      </c>
      <c r="AW1661" s="28">
        <f>Tabela1[[#This Row],[PESO TOTAL]]*Tabela1[[#This Row],[PRONTO ACABADO]]</f>
        <v>0</v>
      </c>
      <c r="AX1661" s="28">
        <f>Tabela1[[#This Row],[PESO TOTAL]]*Tabela1[[#This Row],[EXPEDIÇÃO ]]</f>
        <v>0</v>
      </c>
      <c r="AY1661" s="28" t="str">
        <f>Tabela1[[#This Row],[PEDIDO]]&amp;Tabela1[[#This Row],[PRODUTO]]</f>
        <v/>
      </c>
      <c r="AZ1661" s="44">
        <f>IF(AF1661="",0,IF(ISTEXT(AF1661),H1661*VALUE(SUBSTITUTE(AF1661,"%",""))/100,H1661*AF1661))-Tabela1[[#This Row],[PRONTO ACABADO2]]</f>
        <v>0</v>
      </c>
      <c r="BA1661" s="44">
        <f>IF(AG1661="",0,IF(ISTEXT(AG1661),H1661*VALUE(SUBSTITUTE(AG1661,"%",""))/100,H1661*AG1661))-Tabela1[[#This Row],[PESO EXPEDIDO2]]</f>
        <v>0</v>
      </c>
      <c r="BB1661" s="44">
        <f t="shared" ref="BB1661:BB1724" si="234">IF(AH1661="",0,IF(ISTEXT(AH1661),H1661*VALUE(SUBSTITUTE(AH1661,"%",""))/100,H1661*AH1661))</f>
        <v>0</v>
      </c>
      <c r="BC1661" s="44">
        <f t="shared" ref="BC1661:BC1724" si="235">IF(AG1661="",0,IF(ISTEXT(AG1661),H1661*VALUE(SUBSTITUTE(AG1661,"%",""))/100,H1661*AG1661))</f>
        <v>0</v>
      </c>
      <c r="BD1661" s="44"/>
    </row>
    <row r="1662" spans="1:56" ht="15.75" hidden="1" customHeight="1" x14ac:dyDescent="0.25">
      <c r="A1662" s="6"/>
      <c r="B1662" s="22"/>
      <c r="C1662" s="7"/>
      <c r="D1662" s="46"/>
      <c r="E1662" s="7"/>
      <c r="F1662" s="7"/>
      <c r="G1662" s="44"/>
      <c r="H1662" s="41">
        <f>Tabela1[[#This Row],[PESO UNI]]*Tabela1[[#This Row],[QTE]]</f>
        <v>0</v>
      </c>
      <c r="I1662" s="7"/>
      <c r="J1662" s="8"/>
      <c r="K1662" s="8"/>
      <c r="L1662" s="9"/>
      <c r="M1662" s="10"/>
      <c r="N1662" s="8"/>
      <c r="O1662" s="12"/>
      <c r="P1662" s="13"/>
      <c r="Q1662" s="14">
        <f>Tabela1[[#This Row],[QTDE/ Fabricação]]-Tabela1[[#This Row],[QTE]]</f>
        <v>0</v>
      </c>
      <c r="R1662" s="19">
        <f t="shared" si="230"/>
        <v>0</v>
      </c>
      <c r="S1662" s="19">
        <f t="shared" si="229"/>
        <v>0</v>
      </c>
      <c r="T1662" s="20">
        <f t="shared" si="231"/>
        <v>0</v>
      </c>
      <c r="U1662" s="17">
        <f>IFERROR(SUMIF('LISTA DE EMBARQUE'!B:B,MICRO!E:E,'LISTA DE EMBARQUE'!G:G),"")</f>
        <v>0</v>
      </c>
      <c r="V1662" s="12" t="str">
        <f>IFERROR(VLOOKUP(Tabela1[[#This Row],[COD.MDE]],'LISTA DE EMBARQUE'!B:L,11,0),"")</f>
        <v/>
      </c>
      <c r="W1662" s="13" t="str">
        <f>IFERROR(COUNTIF(#REF!,Tabela1[[#This Row],[Colunas5]]),"")</f>
        <v/>
      </c>
      <c r="X1662" s="14">
        <f>Tabela1[[#This Row],[QIANTIDADE EXPEDIDA]]*Tabela1[[#This Row],[PESO UNI]]</f>
        <v>0</v>
      </c>
      <c r="Y1662" s="14">
        <f t="shared" si="232"/>
        <v>0</v>
      </c>
      <c r="Z1662" s="21">
        <f>Tabela1[[#This Row],[PESO TOTAL]]-Tabela1[[#This Row],[Peso Expedido]]</f>
        <v>0</v>
      </c>
      <c r="AA1662" s="18"/>
      <c r="AB1662" s="40"/>
      <c r="AC1662" s="40"/>
      <c r="AD1662" s="40"/>
      <c r="AE1662" s="40"/>
      <c r="AF1662" s="40"/>
      <c r="AG1662" s="40"/>
      <c r="AH1662" s="40"/>
      <c r="AI1662" s="40" t="str">
        <f t="shared" si="228"/>
        <v>ok</v>
      </c>
      <c r="AJ1662"/>
      <c r="AK1662" t="str">
        <f>Tabela1[[#This Row],[Coluna1]]&amp;Tabela1[[#This Row],[PEDIDO]]</f>
        <v/>
      </c>
      <c r="AL1662"/>
      <c r="AM1662"/>
      <c r="AN1662"/>
      <c r="AO1662" t="str">
        <f t="shared" si="233"/>
        <v>/</v>
      </c>
      <c r="AP1662" t="str">
        <f>Tabela1[[#This Row],[TAG]]&amp;Tabela1[[#This Row],[PEDIDO]]&amp;Tabela1[[#This Row],[PRODUTO]]</f>
        <v/>
      </c>
      <c r="AQ1662" s="23" t="str">
        <f>Tabela1[[#This Row],[PRODUTO]]&amp;Tabela1[[#This Row],[TAG]]</f>
        <v/>
      </c>
      <c r="AR1662" s="183">
        <f>Tabela1[[#This Row],[PESO TOTAL]]*Tabela1[[#This Row],[MATÉRIA PRIMA]]</f>
        <v>0</v>
      </c>
      <c r="AS1662" s="28">
        <f>Tabela1[[#This Row],[PESO TOTAL]]*Tabela1[[#This Row],[PREPARAÇÃO ]]</f>
        <v>0</v>
      </c>
      <c r="AT1662" s="28">
        <f>Tabela1[[#This Row],[PESO TOTAL]]*Tabela1[[#This Row],[CALDEIRARIA]]</f>
        <v>0</v>
      </c>
      <c r="AU1662" s="28">
        <f>Tabela1[[#This Row],[PESO TOTAL]]*Tabela1[[#This Row],[SOLDA]]</f>
        <v>0</v>
      </c>
      <c r="AV1662" s="28">
        <f>Tabela1[[#This Row],[PESO TOTAL]]*Tabela1[[#This Row],[ACABAMENTO]]</f>
        <v>0</v>
      </c>
      <c r="AW1662" s="28">
        <f>Tabela1[[#This Row],[PESO TOTAL]]*Tabela1[[#This Row],[PRONTO ACABADO]]</f>
        <v>0</v>
      </c>
      <c r="AX1662" s="28">
        <f>Tabela1[[#This Row],[PESO TOTAL]]*Tabela1[[#This Row],[EXPEDIÇÃO ]]</f>
        <v>0</v>
      </c>
      <c r="AY1662" s="28" t="str">
        <f>Tabela1[[#This Row],[PEDIDO]]&amp;Tabela1[[#This Row],[PRODUTO]]</f>
        <v/>
      </c>
      <c r="AZ1662" s="44">
        <f>IF(AF1662="",0,IF(ISTEXT(AF1662),H1662*VALUE(SUBSTITUTE(AF1662,"%",""))/100,H1662*AF1662))-Tabela1[[#This Row],[PRONTO ACABADO2]]</f>
        <v>0</v>
      </c>
      <c r="BA1662" s="44">
        <f>IF(AG1662="",0,IF(ISTEXT(AG1662),H1662*VALUE(SUBSTITUTE(AG1662,"%",""))/100,H1662*AG1662))-Tabela1[[#This Row],[PESO EXPEDIDO2]]</f>
        <v>0</v>
      </c>
      <c r="BB1662" s="44">
        <f t="shared" si="234"/>
        <v>0</v>
      </c>
      <c r="BC1662" s="44">
        <f t="shared" si="235"/>
        <v>0</v>
      </c>
      <c r="BD1662" s="44"/>
    </row>
    <row r="1663" spans="1:56" ht="15.75" hidden="1" customHeight="1" x14ac:dyDescent="0.25">
      <c r="A1663" s="6"/>
      <c r="B1663" s="22"/>
      <c r="C1663" s="7"/>
      <c r="D1663" s="46"/>
      <c r="E1663" s="7"/>
      <c r="F1663" s="7"/>
      <c r="G1663" s="44"/>
      <c r="H1663" s="41">
        <f>Tabela1[[#This Row],[PESO UNI]]*Tabela1[[#This Row],[QTE]]</f>
        <v>0</v>
      </c>
      <c r="I1663" s="7"/>
      <c r="J1663" s="8"/>
      <c r="K1663" s="8"/>
      <c r="L1663" s="9"/>
      <c r="M1663" s="10"/>
      <c r="N1663" s="8"/>
      <c r="O1663" s="12"/>
      <c r="P1663" s="13"/>
      <c r="Q1663" s="14">
        <f>Tabela1[[#This Row],[QTDE/ Fabricação]]-Tabela1[[#This Row],[QTE]]</f>
        <v>0</v>
      </c>
      <c r="R1663" s="19">
        <f t="shared" si="230"/>
        <v>0</v>
      </c>
      <c r="S1663" s="19">
        <f t="shared" si="229"/>
        <v>0</v>
      </c>
      <c r="T1663" s="20">
        <f t="shared" si="231"/>
        <v>0</v>
      </c>
      <c r="U1663" s="17">
        <f>IFERROR(SUMIF('LISTA DE EMBARQUE'!B:B,MICRO!E:E,'LISTA DE EMBARQUE'!G:G),"")</f>
        <v>0</v>
      </c>
      <c r="V1663" s="12" t="str">
        <f>IFERROR(VLOOKUP(Tabela1[[#This Row],[COD.MDE]],'LISTA DE EMBARQUE'!B:L,11,0),"")</f>
        <v/>
      </c>
      <c r="W1663" s="13" t="str">
        <f>IFERROR(COUNTIF(#REF!,Tabela1[[#This Row],[Colunas5]]),"")</f>
        <v/>
      </c>
      <c r="X1663" s="14">
        <f>Tabela1[[#This Row],[QIANTIDADE EXPEDIDA]]*Tabela1[[#This Row],[PESO UNI]]</f>
        <v>0</v>
      </c>
      <c r="Y1663" s="14">
        <f t="shared" si="232"/>
        <v>0</v>
      </c>
      <c r="Z1663" s="21">
        <f>Tabela1[[#This Row],[PESO TOTAL]]-Tabela1[[#This Row],[Peso Expedido]]</f>
        <v>0</v>
      </c>
      <c r="AA1663" s="18"/>
      <c r="AB1663" s="40"/>
      <c r="AC1663" s="40"/>
      <c r="AD1663" s="40"/>
      <c r="AE1663" s="40"/>
      <c r="AF1663" s="40"/>
      <c r="AG1663" s="40"/>
      <c r="AH1663" s="40"/>
      <c r="AI1663" s="40" t="str">
        <f t="shared" si="228"/>
        <v>ok</v>
      </c>
      <c r="AJ1663"/>
      <c r="AK1663" t="str">
        <f>Tabela1[[#This Row],[Coluna1]]&amp;Tabela1[[#This Row],[PEDIDO]]</f>
        <v/>
      </c>
      <c r="AL1663"/>
      <c r="AM1663"/>
      <c r="AN1663"/>
      <c r="AO1663" t="str">
        <f t="shared" si="233"/>
        <v>/</v>
      </c>
      <c r="AP1663" t="str">
        <f>Tabela1[[#This Row],[TAG]]&amp;Tabela1[[#This Row],[PEDIDO]]&amp;Tabela1[[#This Row],[PRODUTO]]</f>
        <v/>
      </c>
      <c r="AQ1663" s="23" t="str">
        <f>Tabela1[[#This Row],[PRODUTO]]&amp;Tabela1[[#This Row],[TAG]]</f>
        <v/>
      </c>
      <c r="AR1663" s="183">
        <f>Tabela1[[#This Row],[PESO TOTAL]]*Tabela1[[#This Row],[MATÉRIA PRIMA]]</f>
        <v>0</v>
      </c>
      <c r="AS1663" s="28">
        <f>Tabela1[[#This Row],[PESO TOTAL]]*Tabela1[[#This Row],[PREPARAÇÃO ]]</f>
        <v>0</v>
      </c>
      <c r="AT1663" s="28">
        <f>Tabela1[[#This Row],[PESO TOTAL]]*Tabela1[[#This Row],[CALDEIRARIA]]</f>
        <v>0</v>
      </c>
      <c r="AU1663" s="28">
        <f>Tabela1[[#This Row],[PESO TOTAL]]*Tabela1[[#This Row],[SOLDA]]</f>
        <v>0</v>
      </c>
      <c r="AV1663" s="28">
        <f>Tabela1[[#This Row],[PESO TOTAL]]*Tabela1[[#This Row],[ACABAMENTO]]</f>
        <v>0</v>
      </c>
      <c r="AW1663" s="28">
        <f>Tabela1[[#This Row],[PESO TOTAL]]*Tabela1[[#This Row],[PRONTO ACABADO]]</f>
        <v>0</v>
      </c>
      <c r="AX1663" s="28">
        <f>Tabela1[[#This Row],[PESO TOTAL]]*Tabela1[[#This Row],[EXPEDIÇÃO ]]</f>
        <v>0</v>
      </c>
      <c r="AY1663" s="28" t="str">
        <f>Tabela1[[#This Row],[PEDIDO]]&amp;Tabela1[[#This Row],[PRODUTO]]</f>
        <v/>
      </c>
      <c r="AZ1663" s="44">
        <f>IF(AF1663="",0,IF(ISTEXT(AF1663),H1663*VALUE(SUBSTITUTE(AF1663,"%",""))/100,H1663*AF1663))-Tabela1[[#This Row],[PRONTO ACABADO2]]</f>
        <v>0</v>
      </c>
      <c r="BA1663" s="44">
        <f>IF(AG1663="",0,IF(ISTEXT(AG1663),H1663*VALUE(SUBSTITUTE(AG1663,"%",""))/100,H1663*AG1663))-Tabela1[[#This Row],[PESO EXPEDIDO2]]</f>
        <v>0</v>
      </c>
      <c r="BB1663" s="44">
        <f t="shared" si="234"/>
        <v>0</v>
      </c>
      <c r="BC1663" s="44">
        <f t="shared" si="235"/>
        <v>0</v>
      </c>
      <c r="BD1663" s="44"/>
    </row>
    <row r="1664" spans="1:56" ht="15.75" hidden="1" customHeight="1" x14ac:dyDescent="0.25">
      <c r="A1664" s="6"/>
      <c r="B1664" s="22"/>
      <c r="C1664" s="7"/>
      <c r="D1664" s="46"/>
      <c r="E1664" s="7"/>
      <c r="F1664" s="7"/>
      <c r="G1664" s="44"/>
      <c r="H1664" s="41">
        <f>Tabela1[[#This Row],[PESO UNI]]*Tabela1[[#This Row],[QTE]]</f>
        <v>0</v>
      </c>
      <c r="I1664" s="7"/>
      <c r="J1664" s="8"/>
      <c r="K1664" s="8"/>
      <c r="L1664" s="9"/>
      <c r="M1664" s="10"/>
      <c r="N1664" s="8"/>
      <c r="O1664" s="12"/>
      <c r="P1664" s="13"/>
      <c r="Q1664" s="14">
        <f>Tabela1[[#This Row],[QTDE/ Fabricação]]-Tabela1[[#This Row],[QTE]]</f>
        <v>0</v>
      </c>
      <c r="R1664" s="19">
        <f t="shared" si="230"/>
        <v>0</v>
      </c>
      <c r="S1664" s="19">
        <f t="shared" si="229"/>
        <v>0</v>
      </c>
      <c r="T1664" s="20">
        <f t="shared" si="231"/>
        <v>0</v>
      </c>
      <c r="U1664" s="17">
        <f>IFERROR(SUMIF('LISTA DE EMBARQUE'!B:B,MICRO!E:E,'LISTA DE EMBARQUE'!G:G),"")</f>
        <v>0</v>
      </c>
      <c r="V1664" s="12" t="str">
        <f>IFERROR(VLOOKUP(Tabela1[[#This Row],[COD.MDE]],'LISTA DE EMBARQUE'!B:L,11,0),"")</f>
        <v/>
      </c>
      <c r="W1664" s="13" t="str">
        <f>IFERROR(COUNTIF(#REF!,Tabela1[[#This Row],[Colunas5]]),"")</f>
        <v/>
      </c>
      <c r="X1664" s="14">
        <f>Tabela1[[#This Row],[QIANTIDADE EXPEDIDA]]*Tabela1[[#This Row],[PESO UNI]]</f>
        <v>0</v>
      </c>
      <c r="Y1664" s="14">
        <f t="shared" si="232"/>
        <v>0</v>
      </c>
      <c r="Z1664" s="21">
        <f>Tabela1[[#This Row],[PESO TOTAL]]-Tabela1[[#This Row],[Peso Expedido]]</f>
        <v>0</v>
      </c>
      <c r="AA1664" s="18"/>
      <c r="AB1664" s="40"/>
      <c r="AC1664" s="40"/>
      <c r="AD1664" s="40"/>
      <c r="AE1664" s="40"/>
      <c r="AF1664" s="40"/>
      <c r="AG1664" s="40"/>
      <c r="AH1664" s="40"/>
      <c r="AI1664" s="40" t="str">
        <f t="shared" si="228"/>
        <v>ok</v>
      </c>
      <c r="AJ1664"/>
      <c r="AK1664" t="str">
        <f>Tabela1[[#This Row],[Coluna1]]&amp;Tabela1[[#This Row],[PEDIDO]]</f>
        <v/>
      </c>
      <c r="AL1664"/>
      <c r="AM1664"/>
      <c r="AN1664"/>
      <c r="AO1664" t="str">
        <f t="shared" si="233"/>
        <v>/</v>
      </c>
      <c r="AP1664" t="str">
        <f>Tabela1[[#This Row],[TAG]]&amp;Tabela1[[#This Row],[PEDIDO]]&amp;Tabela1[[#This Row],[PRODUTO]]</f>
        <v/>
      </c>
      <c r="AQ1664" s="23" t="str">
        <f>Tabela1[[#This Row],[PRODUTO]]&amp;Tabela1[[#This Row],[TAG]]</f>
        <v/>
      </c>
      <c r="AR1664" s="183">
        <f>Tabela1[[#This Row],[PESO TOTAL]]*Tabela1[[#This Row],[MATÉRIA PRIMA]]</f>
        <v>0</v>
      </c>
      <c r="AS1664" s="28">
        <f>Tabela1[[#This Row],[PESO TOTAL]]*Tabela1[[#This Row],[PREPARAÇÃO ]]</f>
        <v>0</v>
      </c>
      <c r="AT1664" s="28">
        <f>Tabela1[[#This Row],[PESO TOTAL]]*Tabela1[[#This Row],[CALDEIRARIA]]</f>
        <v>0</v>
      </c>
      <c r="AU1664" s="28">
        <f>Tabela1[[#This Row],[PESO TOTAL]]*Tabela1[[#This Row],[SOLDA]]</f>
        <v>0</v>
      </c>
      <c r="AV1664" s="28">
        <f>Tabela1[[#This Row],[PESO TOTAL]]*Tabela1[[#This Row],[ACABAMENTO]]</f>
        <v>0</v>
      </c>
      <c r="AW1664" s="28">
        <f>Tabela1[[#This Row],[PESO TOTAL]]*Tabela1[[#This Row],[PRONTO ACABADO]]</f>
        <v>0</v>
      </c>
      <c r="AX1664" s="28">
        <f>Tabela1[[#This Row],[PESO TOTAL]]*Tabela1[[#This Row],[EXPEDIÇÃO ]]</f>
        <v>0</v>
      </c>
      <c r="AY1664" s="28" t="str">
        <f>Tabela1[[#This Row],[PEDIDO]]&amp;Tabela1[[#This Row],[PRODUTO]]</f>
        <v/>
      </c>
      <c r="AZ1664" s="44">
        <f>IF(AF1664="",0,IF(ISTEXT(AF1664),H1664*VALUE(SUBSTITUTE(AF1664,"%",""))/100,H1664*AF1664))-Tabela1[[#This Row],[PRONTO ACABADO2]]</f>
        <v>0</v>
      </c>
      <c r="BA1664" s="44">
        <f>IF(AG1664="",0,IF(ISTEXT(AG1664),H1664*VALUE(SUBSTITUTE(AG1664,"%",""))/100,H1664*AG1664))-Tabela1[[#This Row],[PESO EXPEDIDO2]]</f>
        <v>0</v>
      </c>
      <c r="BB1664" s="44">
        <f t="shared" si="234"/>
        <v>0</v>
      </c>
      <c r="BC1664" s="44">
        <f t="shared" si="235"/>
        <v>0</v>
      </c>
      <c r="BD1664" s="44"/>
    </row>
    <row r="1665" spans="1:56" ht="15.75" hidden="1" customHeight="1" x14ac:dyDescent="0.25">
      <c r="A1665" s="6"/>
      <c r="B1665" s="22"/>
      <c r="C1665" s="7"/>
      <c r="D1665" s="46"/>
      <c r="E1665" s="7"/>
      <c r="F1665" s="7"/>
      <c r="G1665" s="44"/>
      <c r="H1665" s="41">
        <f>Tabela1[[#This Row],[PESO UNI]]*Tabela1[[#This Row],[QTE]]</f>
        <v>0</v>
      </c>
      <c r="I1665" s="7"/>
      <c r="J1665" s="8"/>
      <c r="K1665" s="8"/>
      <c r="L1665" s="9"/>
      <c r="M1665" s="10"/>
      <c r="N1665" s="8"/>
      <c r="O1665" s="12"/>
      <c r="P1665" s="13"/>
      <c r="Q1665" s="14">
        <f>Tabela1[[#This Row],[QTDE/ Fabricação]]-Tabela1[[#This Row],[QTE]]</f>
        <v>0</v>
      </c>
      <c r="R1665" s="19">
        <f t="shared" si="230"/>
        <v>0</v>
      </c>
      <c r="S1665" s="19">
        <f t="shared" si="229"/>
        <v>0</v>
      </c>
      <c r="T1665" s="20">
        <f t="shared" si="231"/>
        <v>0</v>
      </c>
      <c r="U1665" s="17">
        <f>IFERROR(SUMIF('LISTA DE EMBARQUE'!B:B,MICRO!E:E,'LISTA DE EMBARQUE'!G:G),"")</f>
        <v>0</v>
      </c>
      <c r="V1665" s="12" t="str">
        <f>IFERROR(VLOOKUP(Tabela1[[#This Row],[COD.MDE]],'LISTA DE EMBARQUE'!B:L,11,0),"")</f>
        <v/>
      </c>
      <c r="W1665" s="13" t="str">
        <f>IFERROR(COUNTIF(#REF!,Tabela1[[#This Row],[Colunas5]]),"")</f>
        <v/>
      </c>
      <c r="X1665" s="14">
        <f>Tabela1[[#This Row],[QIANTIDADE EXPEDIDA]]*Tabela1[[#This Row],[PESO UNI]]</f>
        <v>0</v>
      </c>
      <c r="Y1665" s="14">
        <f t="shared" si="232"/>
        <v>0</v>
      </c>
      <c r="Z1665" s="21">
        <f>Tabela1[[#This Row],[PESO TOTAL]]-Tabela1[[#This Row],[Peso Expedido]]</f>
        <v>0</v>
      </c>
      <c r="AA1665" s="18"/>
      <c r="AB1665" s="40"/>
      <c r="AC1665" s="40"/>
      <c r="AD1665" s="40"/>
      <c r="AE1665" s="40"/>
      <c r="AF1665" s="40"/>
      <c r="AG1665" s="40"/>
      <c r="AH1665" s="40"/>
      <c r="AI1665" s="40" t="str">
        <f t="shared" si="228"/>
        <v>ok</v>
      </c>
      <c r="AJ1665"/>
      <c r="AK1665" t="str">
        <f>Tabela1[[#This Row],[Coluna1]]&amp;Tabela1[[#This Row],[PEDIDO]]</f>
        <v/>
      </c>
      <c r="AL1665"/>
      <c r="AM1665"/>
      <c r="AN1665"/>
      <c r="AO1665" t="str">
        <f t="shared" si="233"/>
        <v>/</v>
      </c>
      <c r="AP1665" t="str">
        <f>Tabela1[[#This Row],[TAG]]&amp;Tabela1[[#This Row],[PEDIDO]]&amp;Tabela1[[#This Row],[PRODUTO]]</f>
        <v/>
      </c>
      <c r="AQ1665" s="23" t="str">
        <f>Tabela1[[#This Row],[PRODUTO]]&amp;Tabela1[[#This Row],[TAG]]</f>
        <v/>
      </c>
      <c r="AR1665" s="183">
        <f>Tabela1[[#This Row],[PESO TOTAL]]*Tabela1[[#This Row],[MATÉRIA PRIMA]]</f>
        <v>0</v>
      </c>
      <c r="AS1665" s="28">
        <f>Tabela1[[#This Row],[PESO TOTAL]]*Tabela1[[#This Row],[PREPARAÇÃO ]]</f>
        <v>0</v>
      </c>
      <c r="AT1665" s="28">
        <f>Tabela1[[#This Row],[PESO TOTAL]]*Tabela1[[#This Row],[CALDEIRARIA]]</f>
        <v>0</v>
      </c>
      <c r="AU1665" s="28">
        <f>Tabela1[[#This Row],[PESO TOTAL]]*Tabela1[[#This Row],[SOLDA]]</f>
        <v>0</v>
      </c>
      <c r="AV1665" s="28">
        <f>Tabela1[[#This Row],[PESO TOTAL]]*Tabela1[[#This Row],[ACABAMENTO]]</f>
        <v>0</v>
      </c>
      <c r="AW1665" s="28">
        <f>Tabela1[[#This Row],[PESO TOTAL]]*Tabela1[[#This Row],[PRONTO ACABADO]]</f>
        <v>0</v>
      </c>
      <c r="AX1665" s="28">
        <f>Tabela1[[#This Row],[PESO TOTAL]]*Tabela1[[#This Row],[EXPEDIÇÃO ]]</f>
        <v>0</v>
      </c>
      <c r="AY1665" s="28" t="str">
        <f>Tabela1[[#This Row],[PEDIDO]]&amp;Tabela1[[#This Row],[PRODUTO]]</f>
        <v/>
      </c>
      <c r="AZ1665" s="44">
        <f>IF(AF1665="",0,IF(ISTEXT(AF1665),H1665*VALUE(SUBSTITUTE(AF1665,"%",""))/100,H1665*AF1665))-Tabela1[[#This Row],[PRONTO ACABADO2]]</f>
        <v>0</v>
      </c>
      <c r="BA1665" s="44">
        <f>IF(AG1665="",0,IF(ISTEXT(AG1665),H1665*VALUE(SUBSTITUTE(AG1665,"%",""))/100,H1665*AG1665))-Tabela1[[#This Row],[PESO EXPEDIDO2]]</f>
        <v>0</v>
      </c>
      <c r="BB1665" s="44">
        <f t="shared" si="234"/>
        <v>0</v>
      </c>
      <c r="BC1665" s="44">
        <f t="shared" si="235"/>
        <v>0</v>
      </c>
      <c r="BD1665" s="44"/>
    </row>
    <row r="1666" spans="1:56" ht="15.75" hidden="1" customHeight="1" x14ac:dyDescent="0.25">
      <c r="A1666" s="6"/>
      <c r="B1666" s="22"/>
      <c r="C1666" s="7"/>
      <c r="D1666" s="46"/>
      <c r="E1666" s="7"/>
      <c r="F1666" s="7"/>
      <c r="G1666" s="44"/>
      <c r="H1666" s="41">
        <f>Tabela1[[#This Row],[PESO UNI]]*Tabela1[[#This Row],[QTE]]</f>
        <v>0</v>
      </c>
      <c r="I1666" s="7"/>
      <c r="J1666" s="8"/>
      <c r="K1666" s="8"/>
      <c r="L1666" s="9"/>
      <c r="M1666" s="10"/>
      <c r="N1666" s="8"/>
      <c r="O1666" s="12"/>
      <c r="P1666" s="13"/>
      <c r="Q1666" s="14">
        <f>Tabela1[[#This Row],[QTDE/ Fabricação]]-Tabela1[[#This Row],[QTE]]</f>
        <v>0</v>
      </c>
      <c r="R1666" s="19">
        <f t="shared" si="230"/>
        <v>0</v>
      </c>
      <c r="S1666" s="19">
        <f t="shared" si="229"/>
        <v>0</v>
      </c>
      <c r="T1666" s="20">
        <f t="shared" si="231"/>
        <v>0</v>
      </c>
      <c r="U1666" s="17">
        <f>IFERROR(SUMIF('LISTA DE EMBARQUE'!B:B,MICRO!E:E,'LISTA DE EMBARQUE'!G:G),"")</f>
        <v>0</v>
      </c>
      <c r="V1666" s="12" t="str">
        <f>IFERROR(VLOOKUP(Tabela1[[#This Row],[COD.MDE]],'LISTA DE EMBARQUE'!B:L,11,0),"")</f>
        <v/>
      </c>
      <c r="W1666" s="13" t="str">
        <f>IFERROR(COUNTIF(#REF!,Tabela1[[#This Row],[Colunas5]]),"")</f>
        <v/>
      </c>
      <c r="X1666" s="14">
        <f>Tabela1[[#This Row],[QIANTIDADE EXPEDIDA]]*Tabela1[[#This Row],[PESO UNI]]</f>
        <v>0</v>
      </c>
      <c r="Y1666" s="14">
        <f t="shared" si="232"/>
        <v>0</v>
      </c>
      <c r="Z1666" s="21">
        <f>Tabela1[[#This Row],[PESO TOTAL]]-Tabela1[[#This Row],[Peso Expedido]]</f>
        <v>0</v>
      </c>
      <c r="AA1666" s="18"/>
      <c r="AB1666" s="40"/>
      <c r="AC1666" s="40"/>
      <c r="AD1666" s="40"/>
      <c r="AE1666" s="40"/>
      <c r="AF1666" s="40"/>
      <c r="AG1666" s="40"/>
      <c r="AH1666" s="40"/>
      <c r="AI1666" s="40" t="str">
        <f t="shared" si="228"/>
        <v>ok</v>
      </c>
      <c r="AJ1666"/>
      <c r="AK1666" t="str">
        <f>Tabela1[[#This Row],[Coluna1]]&amp;Tabela1[[#This Row],[PEDIDO]]</f>
        <v/>
      </c>
      <c r="AL1666"/>
      <c r="AM1666"/>
      <c r="AN1666"/>
      <c r="AO1666" t="str">
        <f t="shared" si="233"/>
        <v>/</v>
      </c>
      <c r="AP1666" t="str">
        <f>Tabela1[[#This Row],[TAG]]&amp;Tabela1[[#This Row],[PEDIDO]]&amp;Tabela1[[#This Row],[PRODUTO]]</f>
        <v/>
      </c>
      <c r="AQ1666" s="23" t="str">
        <f>Tabela1[[#This Row],[PRODUTO]]&amp;Tabela1[[#This Row],[TAG]]</f>
        <v/>
      </c>
      <c r="AR1666" s="183">
        <f>Tabela1[[#This Row],[PESO TOTAL]]*Tabela1[[#This Row],[MATÉRIA PRIMA]]</f>
        <v>0</v>
      </c>
      <c r="AS1666" s="28">
        <f>Tabela1[[#This Row],[PESO TOTAL]]*Tabela1[[#This Row],[PREPARAÇÃO ]]</f>
        <v>0</v>
      </c>
      <c r="AT1666" s="28">
        <f>Tabela1[[#This Row],[PESO TOTAL]]*Tabela1[[#This Row],[CALDEIRARIA]]</f>
        <v>0</v>
      </c>
      <c r="AU1666" s="28">
        <f>Tabela1[[#This Row],[PESO TOTAL]]*Tabela1[[#This Row],[SOLDA]]</f>
        <v>0</v>
      </c>
      <c r="AV1666" s="28">
        <f>Tabela1[[#This Row],[PESO TOTAL]]*Tabela1[[#This Row],[ACABAMENTO]]</f>
        <v>0</v>
      </c>
      <c r="AW1666" s="28">
        <f>Tabela1[[#This Row],[PESO TOTAL]]*Tabela1[[#This Row],[PRONTO ACABADO]]</f>
        <v>0</v>
      </c>
      <c r="AX1666" s="28">
        <f>Tabela1[[#This Row],[PESO TOTAL]]*Tabela1[[#This Row],[EXPEDIÇÃO ]]</f>
        <v>0</v>
      </c>
      <c r="AY1666" s="28" t="str">
        <f>Tabela1[[#This Row],[PEDIDO]]&amp;Tabela1[[#This Row],[PRODUTO]]</f>
        <v/>
      </c>
      <c r="AZ1666" s="44">
        <f>IF(AF1666="",0,IF(ISTEXT(AF1666),H1666*VALUE(SUBSTITUTE(AF1666,"%",""))/100,H1666*AF1666))-Tabela1[[#This Row],[PRONTO ACABADO2]]</f>
        <v>0</v>
      </c>
      <c r="BA1666" s="44">
        <f>IF(AG1666="",0,IF(ISTEXT(AG1666),H1666*VALUE(SUBSTITUTE(AG1666,"%",""))/100,H1666*AG1666))-Tabela1[[#This Row],[PESO EXPEDIDO2]]</f>
        <v>0</v>
      </c>
      <c r="BB1666" s="44">
        <f t="shared" si="234"/>
        <v>0</v>
      </c>
      <c r="BC1666" s="44">
        <f t="shared" si="235"/>
        <v>0</v>
      </c>
      <c r="BD1666" s="44"/>
    </row>
    <row r="1667" spans="1:56" ht="15.75" hidden="1" customHeight="1" x14ac:dyDescent="0.25">
      <c r="A1667" s="6"/>
      <c r="B1667" s="22"/>
      <c r="C1667" s="7"/>
      <c r="D1667" s="46"/>
      <c r="E1667" s="7"/>
      <c r="F1667" s="7"/>
      <c r="G1667" s="44"/>
      <c r="H1667" s="41">
        <f>Tabela1[[#This Row],[PESO UNI]]*Tabela1[[#This Row],[QTE]]</f>
        <v>0</v>
      </c>
      <c r="I1667" s="7"/>
      <c r="J1667" s="8"/>
      <c r="K1667" s="8"/>
      <c r="L1667" s="9"/>
      <c r="M1667" s="10"/>
      <c r="N1667" s="8"/>
      <c r="O1667" s="12"/>
      <c r="P1667" s="13"/>
      <c r="Q1667" s="14">
        <f>Tabela1[[#This Row],[QTDE/ Fabricação]]-Tabela1[[#This Row],[QTE]]</f>
        <v>0</v>
      </c>
      <c r="R1667" s="19">
        <f t="shared" si="230"/>
        <v>0</v>
      </c>
      <c r="S1667" s="19">
        <f t="shared" si="229"/>
        <v>0</v>
      </c>
      <c r="T1667" s="20">
        <f t="shared" si="231"/>
        <v>0</v>
      </c>
      <c r="U1667" s="17">
        <f>IFERROR(SUMIF('LISTA DE EMBARQUE'!B:B,MICRO!E:E,'LISTA DE EMBARQUE'!G:G),"")</f>
        <v>0</v>
      </c>
      <c r="V1667" s="12" t="str">
        <f>IFERROR(VLOOKUP(Tabela1[[#This Row],[COD.MDE]],'LISTA DE EMBARQUE'!B:L,11,0),"")</f>
        <v/>
      </c>
      <c r="W1667" s="13" t="str">
        <f>IFERROR(COUNTIF(#REF!,Tabela1[[#This Row],[Colunas5]]),"")</f>
        <v/>
      </c>
      <c r="X1667" s="14">
        <f>Tabela1[[#This Row],[QIANTIDADE EXPEDIDA]]*Tabela1[[#This Row],[PESO UNI]]</f>
        <v>0</v>
      </c>
      <c r="Y1667" s="14">
        <f t="shared" si="232"/>
        <v>0</v>
      </c>
      <c r="Z1667" s="21">
        <f>Tabela1[[#This Row],[PESO TOTAL]]-Tabela1[[#This Row],[Peso Expedido]]</f>
        <v>0</v>
      </c>
      <c r="AA1667" s="18"/>
      <c r="AB1667" s="40"/>
      <c r="AC1667" s="40"/>
      <c r="AD1667" s="40"/>
      <c r="AE1667" s="40"/>
      <c r="AF1667" s="40"/>
      <c r="AG1667" s="40"/>
      <c r="AH1667" s="40"/>
      <c r="AI1667" s="40" t="str">
        <f t="shared" si="228"/>
        <v>ok</v>
      </c>
      <c r="AJ1667"/>
      <c r="AK1667" t="str">
        <f>Tabela1[[#This Row],[Coluna1]]&amp;Tabela1[[#This Row],[PEDIDO]]</f>
        <v/>
      </c>
      <c r="AL1667"/>
      <c r="AM1667"/>
      <c r="AN1667"/>
      <c r="AO1667" t="str">
        <f t="shared" si="233"/>
        <v>/</v>
      </c>
      <c r="AP1667" t="str">
        <f>Tabela1[[#This Row],[TAG]]&amp;Tabela1[[#This Row],[PEDIDO]]&amp;Tabela1[[#This Row],[PRODUTO]]</f>
        <v/>
      </c>
      <c r="AQ1667" s="23" t="str">
        <f>Tabela1[[#This Row],[PRODUTO]]&amp;Tabela1[[#This Row],[TAG]]</f>
        <v/>
      </c>
      <c r="AR1667" s="183">
        <f>Tabela1[[#This Row],[PESO TOTAL]]*Tabela1[[#This Row],[MATÉRIA PRIMA]]</f>
        <v>0</v>
      </c>
      <c r="AS1667" s="28">
        <f>Tabela1[[#This Row],[PESO TOTAL]]*Tabela1[[#This Row],[PREPARAÇÃO ]]</f>
        <v>0</v>
      </c>
      <c r="AT1667" s="28">
        <f>Tabela1[[#This Row],[PESO TOTAL]]*Tabela1[[#This Row],[CALDEIRARIA]]</f>
        <v>0</v>
      </c>
      <c r="AU1667" s="28">
        <f>Tabela1[[#This Row],[PESO TOTAL]]*Tabela1[[#This Row],[SOLDA]]</f>
        <v>0</v>
      </c>
      <c r="AV1667" s="28">
        <f>Tabela1[[#This Row],[PESO TOTAL]]*Tabela1[[#This Row],[ACABAMENTO]]</f>
        <v>0</v>
      </c>
      <c r="AW1667" s="28">
        <f>Tabela1[[#This Row],[PESO TOTAL]]*Tabela1[[#This Row],[PRONTO ACABADO]]</f>
        <v>0</v>
      </c>
      <c r="AX1667" s="28">
        <f>Tabela1[[#This Row],[PESO TOTAL]]*Tabela1[[#This Row],[EXPEDIÇÃO ]]</f>
        <v>0</v>
      </c>
      <c r="AY1667" s="28" t="str">
        <f>Tabela1[[#This Row],[PEDIDO]]&amp;Tabela1[[#This Row],[PRODUTO]]</f>
        <v/>
      </c>
      <c r="AZ1667" s="44">
        <f>IF(AF1667="",0,IF(ISTEXT(AF1667),H1667*VALUE(SUBSTITUTE(AF1667,"%",""))/100,H1667*AF1667))-Tabela1[[#This Row],[PRONTO ACABADO2]]</f>
        <v>0</v>
      </c>
      <c r="BA1667" s="44">
        <f>IF(AG1667="",0,IF(ISTEXT(AG1667),H1667*VALUE(SUBSTITUTE(AG1667,"%",""))/100,H1667*AG1667))-Tabela1[[#This Row],[PESO EXPEDIDO2]]</f>
        <v>0</v>
      </c>
      <c r="BB1667" s="44">
        <f t="shared" si="234"/>
        <v>0</v>
      </c>
      <c r="BC1667" s="44">
        <f t="shared" si="235"/>
        <v>0</v>
      </c>
      <c r="BD1667" s="44"/>
    </row>
    <row r="1668" spans="1:56" ht="15.75" hidden="1" customHeight="1" x14ac:dyDescent="0.25">
      <c r="A1668" s="6"/>
      <c r="B1668" s="22"/>
      <c r="C1668" s="7"/>
      <c r="D1668" s="46"/>
      <c r="E1668" s="7"/>
      <c r="F1668" s="7"/>
      <c r="G1668" s="44"/>
      <c r="H1668" s="41">
        <f>Tabela1[[#This Row],[PESO UNI]]*Tabela1[[#This Row],[QTE]]</f>
        <v>0</v>
      </c>
      <c r="I1668" s="7"/>
      <c r="J1668" s="8"/>
      <c r="K1668" s="8"/>
      <c r="L1668" s="9"/>
      <c r="M1668" s="10"/>
      <c r="N1668" s="8"/>
      <c r="O1668" s="12"/>
      <c r="P1668" s="13"/>
      <c r="Q1668" s="14">
        <f>Tabela1[[#This Row],[QTDE/ Fabricação]]-Tabela1[[#This Row],[QTE]]</f>
        <v>0</v>
      </c>
      <c r="R1668" s="19">
        <f t="shared" si="230"/>
        <v>0</v>
      </c>
      <c r="S1668" s="19">
        <f t="shared" si="229"/>
        <v>0</v>
      </c>
      <c r="T1668" s="20">
        <f t="shared" si="231"/>
        <v>0</v>
      </c>
      <c r="U1668" s="17">
        <f>IFERROR(SUMIF('LISTA DE EMBARQUE'!B:B,MICRO!E:E,'LISTA DE EMBARQUE'!G:G),"")</f>
        <v>0</v>
      </c>
      <c r="V1668" s="12" t="str">
        <f>IFERROR(VLOOKUP(Tabela1[[#This Row],[COD.MDE]],'LISTA DE EMBARQUE'!B:L,11,0),"")</f>
        <v/>
      </c>
      <c r="W1668" s="13" t="str">
        <f>IFERROR(COUNTIF(#REF!,Tabela1[[#This Row],[Colunas5]]),"")</f>
        <v/>
      </c>
      <c r="X1668" s="14">
        <f>Tabela1[[#This Row],[QIANTIDADE EXPEDIDA]]*Tabela1[[#This Row],[PESO UNI]]</f>
        <v>0</v>
      </c>
      <c r="Y1668" s="14">
        <f t="shared" si="232"/>
        <v>0</v>
      </c>
      <c r="Z1668" s="21">
        <f>Tabela1[[#This Row],[PESO TOTAL]]-Tabela1[[#This Row],[Peso Expedido]]</f>
        <v>0</v>
      </c>
      <c r="AA1668" s="18"/>
      <c r="AB1668" s="40"/>
      <c r="AC1668" s="40"/>
      <c r="AD1668" s="40"/>
      <c r="AE1668" s="40"/>
      <c r="AF1668" s="40"/>
      <c r="AG1668" s="40"/>
      <c r="AH1668" s="40"/>
      <c r="AI1668" s="40" t="str">
        <f t="shared" si="228"/>
        <v>ok</v>
      </c>
      <c r="AJ1668"/>
      <c r="AK1668" t="str">
        <f>Tabela1[[#This Row],[Coluna1]]&amp;Tabela1[[#This Row],[PEDIDO]]</f>
        <v/>
      </c>
      <c r="AL1668"/>
      <c r="AM1668"/>
      <c r="AN1668"/>
      <c r="AO1668" t="str">
        <f t="shared" si="233"/>
        <v>/</v>
      </c>
      <c r="AP1668" t="str">
        <f>Tabela1[[#This Row],[TAG]]&amp;Tabela1[[#This Row],[PEDIDO]]&amp;Tabela1[[#This Row],[PRODUTO]]</f>
        <v/>
      </c>
      <c r="AQ1668" s="23" t="str">
        <f>Tabela1[[#This Row],[PRODUTO]]&amp;Tabela1[[#This Row],[TAG]]</f>
        <v/>
      </c>
      <c r="AR1668" s="183">
        <f>Tabela1[[#This Row],[PESO TOTAL]]*Tabela1[[#This Row],[MATÉRIA PRIMA]]</f>
        <v>0</v>
      </c>
      <c r="AS1668" s="28">
        <f>Tabela1[[#This Row],[PESO TOTAL]]*Tabela1[[#This Row],[PREPARAÇÃO ]]</f>
        <v>0</v>
      </c>
      <c r="AT1668" s="28">
        <f>Tabela1[[#This Row],[PESO TOTAL]]*Tabela1[[#This Row],[CALDEIRARIA]]</f>
        <v>0</v>
      </c>
      <c r="AU1668" s="28">
        <f>Tabela1[[#This Row],[PESO TOTAL]]*Tabela1[[#This Row],[SOLDA]]</f>
        <v>0</v>
      </c>
      <c r="AV1668" s="28">
        <f>Tabela1[[#This Row],[PESO TOTAL]]*Tabela1[[#This Row],[ACABAMENTO]]</f>
        <v>0</v>
      </c>
      <c r="AW1668" s="28">
        <f>Tabela1[[#This Row],[PESO TOTAL]]*Tabela1[[#This Row],[PRONTO ACABADO]]</f>
        <v>0</v>
      </c>
      <c r="AX1668" s="28">
        <f>Tabela1[[#This Row],[PESO TOTAL]]*Tabela1[[#This Row],[EXPEDIÇÃO ]]</f>
        <v>0</v>
      </c>
      <c r="AY1668" s="28" t="str">
        <f>Tabela1[[#This Row],[PEDIDO]]&amp;Tabela1[[#This Row],[PRODUTO]]</f>
        <v/>
      </c>
      <c r="AZ1668" s="44">
        <f>IF(AF1668="",0,IF(ISTEXT(AF1668),H1668*VALUE(SUBSTITUTE(AF1668,"%",""))/100,H1668*AF1668))-Tabela1[[#This Row],[PRONTO ACABADO2]]</f>
        <v>0</v>
      </c>
      <c r="BA1668" s="44">
        <f>IF(AG1668="",0,IF(ISTEXT(AG1668),H1668*VALUE(SUBSTITUTE(AG1668,"%",""))/100,H1668*AG1668))-Tabela1[[#This Row],[PESO EXPEDIDO2]]</f>
        <v>0</v>
      </c>
      <c r="BB1668" s="44">
        <f t="shared" si="234"/>
        <v>0</v>
      </c>
      <c r="BC1668" s="44">
        <f t="shared" si="235"/>
        <v>0</v>
      </c>
      <c r="BD1668" s="44"/>
    </row>
    <row r="1669" spans="1:56" ht="15.75" hidden="1" customHeight="1" x14ac:dyDescent="0.25">
      <c r="A1669" s="6"/>
      <c r="B1669" s="22"/>
      <c r="C1669" s="7"/>
      <c r="D1669" s="46"/>
      <c r="E1669" s="7"/>
      <c r="F1669" s="7"/>
      <c r="G1669" s="44"/>
      <c r="H1669" s="41">
        <f>Tabela1[[#This Row],[PESO UNI]]*Tabela1[[#This Row],[QTE]]</f>
        <v>0</v>
      </c>
      <c r="I1669" s="7"/>
      <c r="J1669" s="8"/>
      <c r="K1669" s="8"/>
      <c r="L1669" s="9"/>
      <c r="M1669" s="10"/>
      <c r="N1669" s="8"/>
      <c r="O1669" s="12"/>
      <c r="P1669" s="13"/>
      <c r="Q1669" s="14">
        <f>Tabela1[[#This Row],[QTDE/ Fabricação]]-Tabela1[[#This Row],[QTE]]</f>
        <v>0</v>
      </c>
      <c r="R1669" s="19">
        <f t="shared" si="230"/>
        <v>0</v>
      </c>
      <c r="S1669" s="19">
        <f t="shared" si="229"/>
        <v>0</v>
      </c>
      <c r="T1669" s="20">
        <f t="shared" si="231"/>
        <v>0</v>
      </c>
      <c r="U1669" s="17">
        <f>IFERROR(SUMIF('LISTA DE EMBARQUE'!B:B,MICRO!E:E,'LISTA DE EMBARQUE'!G:G),"")</f>
        <v>0</v>
      </c>
      <c r="V1669" s="12" t="str">
        <f>IFERROR(VLOOKUP(Tabela1[[#This Row],[COD.MDE]],'LISTA DE EMBARQUE'!B:L,11,0),"")</f>
        <v/>
      </c>
      <c r="W1669" s="13" t="str">
        <f>IFERROR(COUNTIF(#REF!,Tabela1[[#This Row],[Colunas5]]),"")</f>
        <v/>
      </c>
      <c r="X1669" s="14">
        <f>Tabela1[[#This Row],[QIANTIDADE EXPEDIDA]]*Tabela1[[#This Row],[PESO UNI]]</f>
        <v>0</v>
      </c>
      <c r="Y1669" s="14">
        <f t="shared" si="232"/>
        <v>0</v>
      </c>
      <c r="Z1669" s="21">
        <f>Tabela1[[#This Row],[PESO TOTAL]]-Tabela1[[#This Row],[Peso Expedido]]</f>
        <v>0</v>
      </c>
      <c r="AA1669" s="18"/>
      <c r="AB1669" s="40"/>
      <c r="AC1669" s="40"/>
      <c r="AD1669" s="40"/>
      <c r="AE1669" s="40"/>
      <c r="AF1669" s="40"/>
      <c r="AG1669" s="40"/>
      <c r="AH1669" s="40"/>
      <c r="AI1669" s="40" t="str">
        <f t="shared" si="228"/>
        <v>ok</v>
      </c>
      <c r="AJ1669"/>
      <c r="AK1669" t="str">
        <f>Tabela1[[#This Row],[Coluna1]]&amp;Tabela1[[#This Row],[PEDIDO]]</f>
        <v/>
      </c>
      <c r="AL1669"/>
      <c r="AM1669"/>
      <c r="AN1669"/>
      <c r="AO1669" t="str">
        <f t="shared" si="233"/>
        <v>/</v>
      </c>
      <c r="AP1669" t="str">
        <f>Tabela1[[#This Row],[TAG]]&amp;Tabela1[[#This Row],[PEDIDO]]&amp;Tabela1[[#This Row],[PRODUTO]]</f>
        <v/>
      </c>
      <c r="AQ1669" s="23" t="str">
        <f>Tabela1[[#This Row],[PRODUTO]]&amp;Tabela1[[#This Row],[TAG]]</f>
        <v/>
      </c>
      <c r="AR1669" s="183">
        <f>Tabela1[[#This Row],[PESO TOTAL]]*Tabela1[[#This Row],[MATÉRIA PRIMA]]</f>
        <v>0</v>
      </c>
      <c r="AS1669" s="28">
        <f>Tabela1[[#This Row],[PESO TOTAL]]*Tabela1[[#This Row],[PREPARAÇÃO ]]</f>
        <v>0</v>
      </c>
      <c r="AT1669" s="28">
        <f>Tabela1[[#This Row],[PESO TOTAL]]*Tabela1[[#This Row],[CALDEIRARIA]]</f>
        <v>0</v>
      </c>
      <c r="AU1669" s="28">
        <f>Tabela1[[#This Row],[PESO TOTAL]]*Tabela1[[#This Row],[SOLDA]]</f>
        <v>0</v>
      </c>
      <c r="AV1669" s="28">
        <f>Tabela1[[#This Row],[PESO TOTAL]]*Tabela1[[#This Row],[ACABAMENTO]]</f>
        <v>0</v>
      </c>
      <c r="AW1669" s="28">
        <f>Tabela1[[#This Row],[PESO TOTAL]]*Tabela1[[#This Row],[PRONTO ACABADO]]</f>
        <v>0</v>
      </c>
      <c r="AX1669" s="28">
        <f>Tabela1[[#This Row],[PESO TOTAL]]*Tabela1[[#This Row],[EXPEDIÇÃO ]]</f>
        <v>0</v>
      </c>
      <c r="AY1669" s="28" t="str">
        <f>Tabela1[[#This Row],[PEDIDO]]&amp;Tabela1[[#This Row],[PRODUTO]]</f>
        <v/>
      </c>
      <c r="AZ1669" s="44">
        <f>IF(AF1669="",0,IF(ISTEXT(AF1669),H1669*VALUE(SUBSTITUTE(AF1669,"%",""))/100,H1669*AF1669))-Tabela1[[#This Row],[PRONTO ACABADO2]]</f>
        <v>0</v>
      </c>
      <c r="BA1669" s="44">
        <f>IF(AG1669="",0,IF(ISTEXT(AG1669),H1669*VALUE(SUBSTITUTE(AG1669,"%",""))/100,H1669*AG1669))-Tabela1[[#This Row],[PESO EXPEDIDO2]]</f>
        <v>0</v>
      </c>
      <c r="BB1669" s="44">
        <f t="shared" si="234"/>
        <v>0</v>
      </c>
      <c r="BC1669" s="44">
        <f t="shared" si="235"/>
        <v>0</v>
      </c>
      <c r="BD1669" s="44"/>
    </row>
    <row r="1670" spans="1:56" ht="15.75" hidden="1" customHeight="1" x14ac:dyDescent="0.25">
      <c r="A1670" s="6"/>
      <c r="B1670" s="22"/>
      <c r="C1670" s="7"/>
      <c r="D1670" s="46"/>
      <c r="E1670" s="7"/>
      <c r="F1670" s="7"/>
      <c r="G1670" s="44"/>
      <c r="H1670" s="41">
        <f>Tabela1[[#This Row],[PESO UNI]]*Tabela1[[#This Row],[QTE]]</f>
        <v>0</v>
      </c>
      <c r="I1670" s="7"/>
      <c r="J1670" s="8"/>
      <c r="K1670" s="8"/>
      <c r="L1670" s="9"/>
      <c r="M1670" s="10"/>
      <c r="N1670" s="8"/>
      <c r="O1670" s="12"/>
      <c r="P1670" s="13"/>
      <c r="Q1670" s="14">
        <f>Tabela1[[#This Row],[QTDE/ Fabricação]]-Tabela1[[#This Row],[QTE]]</f>
        <v>0</v>
      </c>
      <c r="R1670" s="19">
        <f t="shared" si="230"/>
        <v>0</v>
      </c>
      <c r="S1670" s="19">
        <f t="shared" si="229"/>
        <v>0</v>
      </c>
      <c r="T1670" s="20">
        <f t="shared" si="231"/>
        <v>0</v>
      </c>
      <c r="U1670" s="17">
        <f>IFERROR(SUMIF('LISTA DE EMBARQUE'!B:B,MICRO!E:E,'LISTA DE EMBARQUE'!G:G),"")</f>
        <v>0</v>
      </c>
      <c r="V1670" s="12" t="str">
        <f>IFERROR(VLOOKUP(Tabela1[[#This Row],[COD.MDE]],'LISTA DE EMBARQUE'!B:L,11,0),"")</f>
        <v/>
      </c>
      <c r="W1670" s="13" t="str">
        <f>IFERROR(COUNTIF(#REF!,Tabela1[[#This Row],[Colunas5]]),"")</f>
        <v/>
      </c>
      <c r="X1670" s="14">
        <f>Tabela1[[#This Row],[QIANTIDADE EXPEDIDA]]*Tabela1[[#This Row],[PESO UNI]]</f>
        <v>0</v>
      </c>
      <c r="Y1670" s="14">
        <f t="shared" si="232"/>
        <v>0</v>
      </c>
      <c r="Z1670" s="21">
        <f>Tabela1[[#This Row],[PESO TOTAL]]-Tabela1[[#This Row],[Peso Expedido]]</f>
        <v>0</v>
      </c>
      <c r="AA1670" s="18"/>
      <c r="AB1670" s="40"/>
      <c r="AC1670" s="40"/>
      <c r="AD1670" s="40"/>
      <c r="AE1670" s="40"/>
      <c r="AF1670" s="40"/>
      <c r="AG1670" s="40"/>
      <c r="AH1670" s="40"/>
      <c r="AI1670" s="40" t="str">
        <f t="shared" si="228"/>
        <v>ok</v>
      </c>
      <c r="AJ1670"/>
      <c r="AK1670" t="str">
        <f>Tabela1[[#This Row],[Coluna1]]&amp;Tabela1[[#This Row],[PEDIDO]]</f>
        <v/>
      </c>
      <c r="AL1670"/>
      <c r="AM1670"/>
      <c r="AN1670"/>
      <c r="AO1670" t="str">
        <f t="shared" si="233"/>
        <v>/</v>
      </c>
      <c r="AP1670" t="str">
        <f>Tabela1[[#This Row],[TAG]]&amp;Tabela1[[#This Row],[PEDIDO]]&amp;Tabela1[[#This Row],[PRODUTO]]</f>
        <v/>
      </c>
      <c r="AQ1670" s="23" t="str">
        <f>Tabela1[[#This Row],[PRODUTO]]&amp;Tabela1[[#This Row],[TAG]]</f>
        <v/>
      </c>
      <c r="AR1670" s="183">
        <f>Tabela1[[#This Row],[PESO TOTAL]]*Tabela1[[#This Row],[MATÉRIA PRIMA]]</f>
        <v>0</v>
      </c>
      <c r="AS1670" s="28">
        <f>Tabela1[[#This Row],[PESO TOTAL]]*Tabela1[[#This Row],[PREPARAÇÃO ]]</f>
        <v>0</v>
      </c>
      <c r="AT1670" s="28">
        <f>Tabela1[[#This Row],[PESO TOTAL]]*Tabela1[[#This Row],[CALDEIRARIA]]</f>
        <v>0</v>
      </c>
      <c r="AU1670" s="28">
        <f>Tabela1[[#This Row],[PESO TOTAL]]*Tabela1[[#This Row],[SOLDA]]</f>
        <v>0</v>
      </c>
      <c r="AV1670" s="28">
        <f>Tabela1[[#This Row],[PESO TOTAL]]*Tabela1[[#This Row],[ACABAMENTO]]</f>
        <v>0</v>
      </c>
      <c r="AW1670" s="28">
        <f>Tabela1[[#This Row],[PESO TOTAL]]*Tabela1[[#This Row],[PRONTO ACABADO]]</f>
        <v>0</v>
      </c>
      <c r="AX1670" s="28">
        <f>Tabela1[[#This Row],[PESO TOTAL]]*Tabela1[[#This Row],[EXPEDIÇÃO ]]</f>
        <v>0</v>
      </c>
      <c r="AY1670" s="28" t="str">
        <f>Tabela1[[#This Row],[PEDIDO]]&amp;Tabela1[[#This Row],[PRODUTO]]</f>
        <v/>
      </c>
      <c r="AZ1670" s="44">
        <f>IF(AF1670="",0,IF(ISTEXT(AF1670),H1670*VALUE(SUBSTITUTE(AF1670,"%",""))/100,H1670*AF1670))-Tabela1[[#This Row],[PRONTO ACABADO2]]</f>
        <v>0</v>
      </c>
      <c r="BA1670" s="44">
        <f>IF(AG1670="",0,IF(ISTEXT(AG1670),H1670*VALUE(SUBSTITUTE(AG1670,"%",""))/100,H1670*AG1670))-Tabela1[[#This Row],[PESO EXPEDIDO2]]</f>
        <v>0</v>
      </c>
      <c r="BB1670" s="44">
        <f t="shared" si="234"/>
        <v>0</v>
      </c>
      <c r="BC1670" s="44">
        <f t="shared" si="235"/>
        <v>0</v>
      </c>
      <c r="BD1670" s="44"/>
    </row>
    <row r="1671" spans="1:56" ht="15.75" hidden="1" customHeight="1" x14ac:dyDescent="0.25">
      <c r="A1671" s="6"/>
      <c r="B1671" s="22"/>
      <c r="C1671" s="7"/>
      <c r="D1671" s="46"/>
      <c r="E1671" s="7"/>
      <c r="F1671" s="7"/>
      <c r="G1671" s="44"/>
      <c r="H1671" s="41">
        <f>Tabela1[[#This Row],[PESO UNI]]*Tabela1[[#This Row],[QTE]]</f>
        <v>0</v>
      </c>
      <c r="I1671" s="7"/>
      <c r="J1671" s="8"/>
      <c r="K1671" s="8"/>
      <c r="L1671" s="9"/>
      <c r="M1671" s="10"/>
      <c r="N1671" s="8"/>
      <c r="O1671" s="12"/>
      <c r="P1671" s="13"/>
      <c r="Q1671" s="14">
        <f>Tabela1[[#This Row],[QTDE/ Fabricação]]-Tabela1[[#This Row],[QTE]]</f>
        <v>0</v>
      </c>
      <c r="R1671" s="19">
        <f t="shared" si="230"/>
        <v>0</v>
      </c>
      <c r="S1671" s="19">
        <f t="shared" si="229"/>
        <v>0</v>
      </c>
      <c r="T1671" s="20">
        <f t="shared" si="231"/>
        <v>0</v>
      </c>
      <c r="U1671" s="17">
        <f>IFERROR(SUMIF('LISTA DE EMBARQUE'!B:B,MICRO!E:E,'LISTA DE EMBARQUE'!G:G),"")</f>
        <v>0</v>
      </c>
      <c r="V1671" s="12" t="str">
        <f>IFERROR(VLOOKUP(Tabela1[[#This Row],[COD.MDE]],'LISTA DE EMBARQUE'!B:L,11,0),"")</f>
        <v/>
      </c>
      <c r="W1671" s="13" t="str">
        <f>IFERROR(COUNTIF(#REF!,Tabela1[[#This Row],[Colunas5]]),"")</f>
        <v/>
      </c>
      <c r="X1671" s="14">
        <f>Tabela1[[#This Row],[QIANTIDADE EXPEDIDA]]*Tabela1[[#This Row],[PESO UNI]]</f>
        <v>0</v>
      </c>
      <c r="Y1671" s="14">
        <f t="shared" si="232"/>
        <v>0</v>
      </c>
      <c r="Z1671" s="21">
        <f>Tabela1[[#This Row],[PESO TOTAL]]-Tabela1[[#This Row],[Peso Expedido]]</f>
        <v>0</v>
      </c>
      <c r="AA1671" s="18"/>
      <c r="AB1671" s="40"/>
      <c r="AC1671" s="40"/>
      <c r="AD1671" s="40"/>
      <c r="AE1671" s="40"/>
      <c r="AF1671" s="40"/>
      <c r="AG1671" s="40"/>
      <c r="AH1671" s="40"/>
      <c r="AI1671" s="40" t="str">
        <f t="shared" si="228"/>
        <v>ok</v>
      </c>
      <c r="AJ1671"/>
      <c r="AK1671" t="str">
        <f>Tabela1[[#This Row],[Coluna1]]&amp;Tabela1[[#This Row],[PEDIDO]]</f>
        <v/>
      </c>
      <c r="AL1671"/>
      <c r="AM1671"/>
      <c r="AN1671"/>
      <c r="AO1671" t="str">
        <f t="shared" si="233"/>
        <v>/</v>
      </c>
      <c r="AP1671" t="str">
        <f>Tabela1[[#This Row],[TAG]]&amp;Tabela1[[#This Row],[PEDIDO]]&amp;Tabela1[[#This Row],[PRODUTO]]</f>
        <v/>
      </c>
      <c r="AQ1671" s="23" t="str">
        <f>Tabela1[[#This Row],[PRODUTO]]&amp;Tabela1[[#This Row],[TAG]]</f>
        <v/>
      </c>
      <c r="AR1671" s="183">
        <f>Tabela1[[#This Row],[PESO TOTAL]]*Tabela1[[#This Row],[MATÉRIA PRIMA]]</f>
        <v>0</v>
      </c>
      <c r="AS1671" s="28">
        <f>Tabela1[[#This Row],[PESO TOTAL]]*Tabela1[[#This Row],[PREPARAÇÃO ]]</f>
        <v>0</v>
      </c>
      <c r="AT1671" s="28">
        <f>Tabela1[[#This Row],[PESO TOTAL]]*Tabela1[[#This Row],[CALDEIRARIA]]</f>
        <v>0</v>
      </c>
      <c r="AU1671" s="28">
        <f>Tabela1[[#This Row],[PESO TOTAL]]*Tabela1[[#This Row],[SOLDA]]</f>
        <v>0</v>
      </c>
      <c r="AV1671" s="28">
        <f>Tabela1[[#This Row],[PESO TOTAL]]*Tabela1[[#This Row],[ACABAMENTO]]</f>
        <v>0</v>
      </c>
      <c r="AW1671" s="28">
        <f>Tabela1[[#This Row],[PESO TOTAL]]*Tabela1[[#This Row],[PRONTO ACABADO]]</f>
        <v>0</v>
      </c>
      <c r="AX1671" s="28">
        <f>Tabela1[[#This Row],[PESO TOTAL]]*Tabela1[[#This Row],[EXPEDIÇÃO ]]</f>
        <v>0</v>
      </c>
      <c r="AY1671" s="28" t="str">
        <f>Tabela1[[#This Row],[PEDIDO]]&amp;Tabela1[[#This Row],[PRODUTO]]</f>
        <v/>
      </c>
      <c r="AZ1671" s="44">
        <f>IF(AF1671="",0,IF(ISTEXT(AF1671),H1671*VALUE(SUBSTITUTE(AF1671,"%",""))/100,H1671*AF1671))-Tabela1[[#This Row],[PRONTO ACABADO2]]</f>
        <v>0</v>
      </c>
      <c r="BA1671" s="44">
        <f>IF(AG1671="",0,IF(ISTEXT(AG1671),H1671*VALUE(SUBSTITUTE(AG1671,"%",""))/100,H1671*AG1671))-Tabela1[[#This Row],[PESO EXPEDIDO2]]</f>
        <v>0</v>
      </c>
      <c r="BB1671" s="44">
        <f t="shared" si="234"/>
        <v>0</v>
      </c>
      <c r="BC1671" s="44">
        <f t="shared" si="235"/>
        <v>0</v>
      </c>
      <c r="BD1671" s="44"/>
    </row>
    <row r="1672" spans="1:56" ht="15.75" hidden="1" customHeight="1" x14ac:dyDescent="0.25">
      <c r="A1672" s="6"/>
      <c r="B1672" s="22"/>
      <c r="C1672" s="7"/>
      <c r="D1672" s="46"/>
      <c r="E1672" s="7"/>
      <c r="F1672" s="7"/>
      <c r="G1672" s="44"/>
      <c r="H1672" s="41">
        <f>Tabela1[[#This Row],[PESO UNI]]*Tabela1[[#This Row],[QTE]]</f>
        <v>0</v>
      </c>
      <c r="I1672" s="7"/>
      <c r="J1672" s="8"/>
      <c r="K1672" s="8"/>
      <c r="L1672" s="9"/>
      <c r="M1672" s="10"/>
      <c r="N1672" s="8"/>
      <c r="O1672" s="12"/>
      <c r="P1672" s="13"/>
      <c r="Q1672" s="14">
        <f>Tabela1[[#This Row],[QTDE/ Fabricação]]-Tabela1[[#This Row],[QTE]]</f>
        <v>0</v>
      </c>
      <c r="R1672" s="19">
        <f t="shared" si="230"/>
        <v>0</v>
      </c>
      <c r="S1672" s="19">
        <f t="shared" si="229"/>
        <v>0</v>
      </c>
      <c r="T1672" s="20">
        <f t="shared" si="231"/>
        <v>0</v>
      </c>
      <c r="U1672" s="17">
        <f>IFERROR(SUMIF('LISTA DE EMBARQUE'!B:B,MICRO!E:E,'LISTA DE EMBARQUE'!G:G),"")</f>
        <v>0</v>
      </c>
      <c r="V1672" s="12" t="str">
        <f>IFERROR(VLOOKUP(Tabela1[[#This Row],[COD.MDE]],'LISTA DE EMBARQUE'!B:L,11,0),"")</f>
        <v/>
      </c>
      <c r="W1672" s="13" t="str">
        <f>IFERROR(COUNTIF(#REF!,Tabela1[[#This Row],[Colunas5]]),"")</f>
        <v/>
      </c>
      <c r="X1672" s="14">
        <f>Tabela1[[#This Row],[QIANTIDADE EXPEDIDA]]*Tabela1[[#This Row],[PESO UNI]]</f>
        <v>0</v>
      </c>
      <c r="Y1672" s="14">
        <f t="shared" si="232"/>
        <v>0</v>
      </c>
      <c r="Z1672" s="21">
        <f>Tabela1[[#This Row],[PESO TOTAL]]-Tabela1[[#This Row],[Peso Expedido]]</f>
        <v>0</v>
      </c>
      <c r="AA1672" s="18"/>
      <c r="AB1672" s="40"/>
      <c r="AC1672" s="40"/>
      <c r="AD1672" s="40"/>
      <c r="AE1672" s="40"/>
      <c r="AF1672" s="40"/>
      <c r="AG1672" s="40"/>
      <c r="AH1672" s="40"/>
      <c r="AI1672" s="40" t="str">
        <f t="shared" si="228"/>
        <v>ok</v>
      </c>
      <c r="AJ1672"/>
      <c r="AK1672" t="str">
        <f>Tabela1[[#This Row],[Coluna1]]&amp;Tabela1[[#This Row],[PEDIDO]]</f>
        <v/>
      </c>
      <c r="AL1672"/>
      <c r="AM1672"/>
      <c r="AN1672"/>
      <c r="AO1672" t="str">
        <f t="shared" si="233"/>
        <v>/</v>
      </c>
      <c r="AP1672" t="str">
        <f>Tabela1[[#This Row],[TAG]]&amp;Tabela1[[#This Row],[PEDIDO]]&amp;Tabela1[[#This Row],[PRODUTO]]</f>
        <v/>
      </c>
      <c r="AQ1672" s="23" t="str">
        <f>Tabela1[[#This Row],[PRODUTO]]&amp;Tabela1[[#This Row],[TAG]]</f>
        <v/>
      </c>
      <c r="AR1672" s="183">
        <f>Tabela1[[#This Row],[PESO TOTAL]]*Tabela1[[#This Row],[MATÉRIA PRIMA]]</f>
        <v>0</v>
      </c>
      <c r="AS1672" s="28">
        <f>Tabela1[[#This Row],[PESO TOTAL]]*Tabela1[[#This Row],[PREPARAÇÃO ]]</f>
        <v>0</v>
      </c>
      <c r="AT1672" s="28">
        <f>Tabela1[[#This Row],[PESO TOTAL]]*Tabela1[[#This Row],[CALDEIRARIA]]</f>
        <v>0</v>
      </c>
      <c r="AU1672" s="28">
        <f>Tabela1[[#This Row],[PESO TOTAL]]*Tabela1[[#This Row],[SOLDA]]</f>
        <v>0</v>
      </c>
      <c r="AV1672" s="28">
        <f>Tabela1[[#This Row],[PESO TOTAL]]*Tabela1[[#This Row],[ACABAMENTO]]</f>
        <v>0</v>
      </c>
      <c r="AW1672" s="28">
        <f>Tabela1[[#This Row],[PESO TOTAL]]*Tabela1[[#This Row],[PRONTO ACABADO]]</f>
        <v>0</v>
      </c>
      <c r="AX1672" s="28">
        <f>Tabela1[[#This Row],[PESO TOTAL]]*Tabela1[[#This Row],[EXPEDIÇÃO ]]</f>
        <v>0</v>
      </c>
      <c r="AY1672" s="28" t="str">
        <f>Tabela1[[#This Row],[PEDIDO]]&amp;Tabela1[[#This Row],[PRODUTO]]</f>
        <v/>
      </c>
      <c r="AZ1672" s="44">
        <f>IF(AF1672="",0,IF(ISTEXT(AF1672),H1672*VALUE(SUBSTITUTE(AF1672,"%",""))/100,H1672*AF1672))-Tabela1[[#This Row],[PRONTO ACABADO2]]</f>
        <v>0</v>
      </c>
      <c r="BA1672" s="44">
        <f>IF(AG1672="",0,IF(ISTEXT(AG1672),H1672*VALUE(SUBSTITUTE(AG1672,"%",""))/100,H1672*AG1672))-Tabela1[[#This Row],[PESO EXPEDIDO2]]</f>
        <v>0</v>
      </c>
      <c r="BB1672" s="44">
        <f t="shared" si="234"/>
        <v>0</v>
      </c>
      <c r="BC1672" s="44">
        <f t="shared" si="235"/>
        <v>0</v>
      </c>
      <c r="BD1672" s="44"/>
    </row>
    <row r="1673" spans="1:56" ht="15.75" hidden="1" customHeight="1" x14ac:dyDescent="0.25">
      <c r="A1673" s="6"/>
      <c r="B1673" s="22"/>
      <c r="C1673" s="7"/>
      <c r="D1673" s="46"/>
      <c r="E1673" s="7"/>
      <c r="F1673" s="7"/>
      <c r="G1673" s="44"/>
      <c r="H1673" s="41">
        <f>Tabela1[[#This Row],[PESO UNI]]*Tabela1[[#This Row],[QTE]]</f>
        <v>0</v>
      </c>
      <c r="I1673" s="7"/>
      <c r="J1673" s="8"/>
      <c r="K1673" s="8"/>
      <c r="L1673" s="9"/>
      <c r="M1673" s="10"/>
      <c r="N1673" s="8"/>
      <c r="O1673" s="12"/>
      <c r="P1673" s="13"/>
      <c r="Q1673" s="14">
        <f>Tabela1[[#This Row],[QTDE/ Fabricação]]-Tabela1[[#This Row],[QTE]]</f>
        <v>0</v>
      </c>
      <c r="R1673" s="19">
        <f t="shared" si="230"/>
        <v>0</v>
      </c>
      <c r="S1673" s="19">
        <f t="shared" si="229"/>
        <v>0</v>
      </c>
      <c r="T1673" s="20">
        <f t="shared" si="231"/>
        <v>0</v>
      </c>
      <c r="U1673" s="17">
        <f>IFERROR(SUMIF('LISTA DE EMBARQUE'!B:B,MICRO!E:E,'LISTA DE EMBARQUE'!G:G),"")</f>
        <v>0</v>
      </c>
      <c r="V1673" s="12" t="str">
        <f>IFERROR(VLOOKUP(Tabela1[[#This Row],[COD.MDE]],'LISTA DE EMBARQUE'!B:L,11,0),"")</f>
        <v/>
      </c>
      <c r="W1673" s="13" t="str">
        <f>IFERROR(COUNTIF(#REF!,Tabela1[[#This Row],[Colunas5]]),"")</f>
        <v/>
      </c>
      <c r="X1673" s="14">
        <f>Tabela1[[#This Row],[QIANTIDADE EXPEDIDA]]*Tabela1[[#This Row],[PESO UNI]]</f>
        <v>0</v>
      </c>
      <c r="Y1673" s="14">
        <f t="shared" si="232"/>
        <v>0</v>
      </c>
      <c r="Z1673" s="21">
        <f>Tabela1[[#This Row],[PESO TOTAL]]-Tabela1[[#This Row],[Peso Expedido]]</f>
        <v>0</v>
      </c>
      <c r="AA1673" s="18"/>
      <c r="AB1673" s="40"/>
      <c r="AC1673" s="40"/>
      <c r="AD1673" s="40"/>
      <c r="AE1673" s="40"/>
      <c r="AF1673" s="40"/>
      <c r="AG1673" s="40"/>
      <c r="AH1673" s="40"/>
      <c r="AI1673" s="40" t="str">
        <f t="shared" si="228"/>
        <v>ok</v>
      </c>
      <c r="AJ1673"/>
      <c r="AK1673" t="str">
        <f>Tabela1[[#This Row],[Coluna1]]&amp;Tabela1[[#This Row],[PEDIDO]]</f>
        <v/>
      </c>
      <c r="AL1673"/>
      <c r="AM1673"/>
      <c r="AN1673"/>
      <c r="AO1673" t="str">
        <f t="shared" si="233"/>
        <v>/</v>
      </c>
      <c r="AP1673" t="str">
        <f>Tabela1[[#This Row],[TAG]]&amp;Tabela1[[#This Row],[PEDIDO]]&amp;Tabela1[[#This Row],[PRODUTO]]</f>
        <v/>
      </c>
      <c r="AQ1673" s="23" t="str">
        <f>Tabela1[[#This Row],[PRODUTO]]&amp;Tabela1[[#This Row],[TAG]]</f>
        <v/>
      </c>
      <c r="AR1673" s="183">
        <f>Tabela1[[#This Row],[PESO TOTAL]]*Tabela1[[#This Row],[MATÉRIA PRIMA]]</f>
        <v>0</v>
      </c>
      <c r="AS1673" s="28">
        <f>Tabela1[[#This Row],[PESO TOTAL]]*Tabela1[[#This Row],[PREPARAÇÃO ]]</f>
        <v>0</v>
      </c>
      <c r="AT1673" s="28">
        <f>Tabela1[[#This Row],[PESO TOTAL]]*Tabela1[[#This Row],[CALDEIRARIA]]</f>
        <v>0</v>
      </c>
      <c r="AU1673" s="28">
        <f>Tabela1[[#This Row],[PESO TOTAL]]*Tabela1[[#This Row],[SOLDA]]</f>
        <v>0</v>
      </c>
      <c r="AV1673" s="28">
        <f>Tabela1[[#This Row],[PESO TOTAL]]*Tabela1[[#This Row],[ACABAMENTO]]</f>
        <v>0</v>
      </c>
      <c r="AW1673" s="28">
        <f>Tabela1[[#This Row],[PESO TOTAL]]*Tabela1[[#This Row],[PRONTO ACABADO]]</f>
        <v>0</v>
      </c>
      <c r="AX1673" s="28">
        <f>Tabela1[[#This Row],[PESO TOTAL]]*Tabela1[[#This Row],[EXPEDIÇÃO ]]</f>
        <v>0</v>
      </c>
      <c r="AY1673" s="28" t="str">
        <f>Tabela1[[#This Row],[PEDIDO]]&amp;Tabela1[[#This Row],[PRODUTO]]</f>
        <v/>
      </c>
      <c r="AZ1673" s="44">
        <f>IF(AF1673="",0,IF(ISTEXT(AF1673),H1673*VALUE(SUBSTITUTE(AF1673,"%",""))/100,H1673*AF1673))-Tabela1[[#This Row],[PRONTO ACABADO2]]</f>
        <v>0</v>
      </c>
      <c r="BA1673" s="44">
        <f>IF(AG1673="",0,IF(ISTEXT(AG1673),H1673*VALUE(SUBSTITUTE(AG1673,"%",""))/100,H1673*AG1673))-Tabela1[[#This Row],[PESO EXPEDIDO2]]</f>
        <v>0</v>
      </c>
      <c r="BB1673" s="44">
        <f t="shared" si="234"/>
        <v>0</v>
      </c>
      <c r="BC1673" s="44">
        <f t="shared" si="235"/>
        <v>0</v>
      </c>
      <c r="BD1673" s="44"/>
    </row>
    <row r="1674" spans="1:56" ht="15.75" hidden="1" customHeight="1" x14ac:dyDescent="0.25">
      <c r="A1674" s="6"/>
      <c r="B1674" s="22"/>
      <c r="C1674" s="7"/>
      <c r="D1674" s="46"/>
      <c r="E1674" s="7"/>
      <c r="F1674" s="7"/>
      <c r="G1674" s="44"/>
      <c r="H1674" s="41">
        <f>Tabela1[[#This Row],[PESO UNI]]*Tabela1[[#This Row],[QTE]]</f>
        <v>0</v>
      </c>
      <c r="I1674" s="7"/>
      <c r="J1674" s="8"/>
      <c r="K1674" s="8"/>
      <c r="L1674" s="9"/>
      <c r="M1674" s="10"/>
      <c r="N1674" s="8"/>
      <c r="O1674" s="12"/>
      <c r="P1674" s="13"/>
      <c r="Q1674" s="14">
        <f>Tabela1[[#This Row],[QTDE/ Fabricação]]-Tabela1[[#This Row],[QTE]]</f>
        <v>0</v>
      </c>
      <c r="R1674" s="19">
        <f t="shared" si="230"/>
        <v>0</v>
      </c>
      <c r="S1674" s="19">
        <f t="shared" si="229"/>
        <v>0</v>
      </c>
      <c r="T1674" s="20">
        <f t="shared" si="231"/>
        <v>0</v>
      </c>
      <c r="U1674" s="17">
        <f>IFERROR(SUMIF('LISTA DE EMBARQUE'!B:B,MICRO!E:E,'LISTA DE EMBARQUE'!G:G),"")</f>
        <v>0</v>
      </c>
      <c r="V1674" s="12" t="str">
        <f>IFERROR(VLOOKUP(Tabela1[[#This Row],[COD.MDE]],'LISTA DE EMBARQUE'!B:L,11,0),"")</f>
        <v/>
      </c>
      <c r="W1674" s="13" t="str">
        <f>IFERROR(COUNTIF(#REF!,Tabela1[[#This Row],[Colunas5]]),"")</f>
        <v/>
      </c>
      <c r="X1674" s="14">
        <f>Tabela1[[#This Row],[QIANTIDADE EXPEDIDA]]*Tabela1[[#This Row],[PESO UNI]]</f>
        <v>0</v>
      </c>
      <c r="Y1674" s="14">
        <f t="shared" si="232"/>
        <v>0</v>
      </c>
      <c r="Z1674" s="21">
        <f>Tabela1[[#This Row],[PESO TOTAL]]-Tabela1[[#This Row],[Peso Expedido]]</f>
        <v>0</v>
      </c>
      <c r="AA1674" s="18"/>
      <c r="AB1674" s="40"/>
      <c r="AC1674" s="40"/>
      <c r="AD1674" s="40"/>
      <c r="AE1674" s="40"/>
      <c r="AF1674" s="40"/>
      <c r="AG1674" s="40"/>
      <c r="AH1674" s="40"/>
      <c r="AI1674" s="40" t="str">
        <f t="shared" si="228"/>
        <v>ok</v>
      </c>
      <c r="AJ1674"/>
      <c r="AK1674" t="str">
        <f>Tabela1[[#This Row],[Coluna1]]&amp;Tabela1[[#This Row],[PEDIDO]]</f>
        <v/>
      </c>
      <c r="AL1674"/>
      <c r="AM1674"/>
      <c r="AN1674"/>
      <c r="AO1674" t="str">
        <f t="shared" si="233"/>
        <v>/</v>
      </c>
      <c r="AP1674" t="str">
        <f>Tabela1[[#This Row],[TAG]]&amp;Tabela1[[#This Row],[PEDIDO]]&amp;Tabela1[[#This Row],[PRODUTO]]</f>
        <v/>
      </c>
      <c r="AQ1674" s="23" t="str">
        <f>Tabela1[[#This Row],[PRODUTO]]&amp;Tabela1[[#This Row],[TAG]]</f>
        <v/>
      </c>
      <c r="AR1674" s="183">
        <f>Tabela1[[#This Row],[PESO TOTAL]]*Tabela1[[#This Row],[MATÉRIA PRIMA]]</f>
        <v>0</v>
      </c>
      <c r="AS1674" s="28">
        <f>Tabela1[[#This Row],[PESO TOTAL]]*Tabela1[[#This Row],[PREPARAÇÃO ]]</f>
        <v>0</v>
      </c>
      <c r="AT1674" s="28">
        <f>Tabela1[[#This Row],[PESO TOTAL]]*Tabela1[[#This Row],[CALDEIRARIA]]</f>
        <v>0</v>
      </c>
      <c r="AU1674" s="28">
        <f>Tabela1[[#This Row],[PESO TOTAL]]*Tabela1[[#This Row],[SOLDA]]</f>
        <v>0</v>
      </c>
      <c r="AV1674" s="28">
        <f>Tabela1[[#This Row],[PESO TOTAL]]*Tabela1[[#This Row],[ACABAMENTO]]</f>
        <v>0</v>
      </c>
      <c r="AW1674" s="28">
        <f>Tabela1[[#This Row],[PESO TOTAL]]*Tabela1[[#This Row],[PRONTO ACABADO]]</f>
        <v>0</v>
      </c>
      <c r="AX1674" s="28">
        <f>Tabela1[[#This Row],[PESO TOTAL]]*Tabela1[[#This Row],[EXPEDIÇÃO ]]</f>
        <v>0</v>
      </c>
      <c r="AY1674" s="28" t="str">
        <f>Tabela1[[#This Row],[PEDIDO]]&amp;Tabela1[[#This Row],[PRODUTO]]</f>
        <v/>
      </c>
      <c r="AZ1674" s="44">
        <f>IF(AF1674="",0,IF(ISTEXT(AF1674),H1674*VALUE(SUBSTITUTE(AF1674,"%",""))/100,H1674*AF1674))-Tabela1[[#This Row],[PRONTO ACABADO2]]</f>
        <v>0</v>
      </c>
      <c r="BA1674" s="44">
        <f>IF(AG1674="",0,IF(ISTEXT(AG1674),H1674*VALUE(SUBSTITUTE(AG1674,"%",""))/100,H1674*AG1674))-Tabela1[[#This Row],[PESO EXPEDIDO2]]</f>
        <v>0</v>
      </c>
      <c r="BB1674" s="44">
        <f t="shared" si="234"/>
        <v>0</v>
      </c>
      <c r="BC1674" s="44">
        <f t="shared" si="235"/>
        <v>0</v>
      </c>
      <c r="BD1674" s="44"/>
    </row>
    <row r="1675" spans="1:56" ht="15.75" hidden="1" customHeight="1" x14ac:dyDescent="0.25">
      <c r="A1675" s="6"/>
      <c r="B1675" s="22"/>
      <c r="C1675" s="7"/>
      <c r="D1675" s="46"/>
      <c r="E1675" s="7"/>
      <c r="F1675" s="7"/>
      <c r="G1675" s="44"/>
      <c r="H1675" s="41">
        <f>Tabela1[[#This Row],[PESO UNI]]*Tabela1[[#This Row],[QTE]]</f>
        <v>0</v>
      </c>
      <c r="I1675" s="7"/>
      <c r="J1675" s="8"/>
      <c r="K1675" s="8"/>
      <c r="L1675" s="9"/>
      <c r="M1675" s="10"/>
      <c r="N1675" s="8"/>
      <c r="O1675" s="12"/>
      <c r="P1675" s="13"/>
      <c r="Q1675" s="14">
        <f>Tabela1[[#This Row],[QTDE/ Fabricação]]-Tabela1[[#This Row],[QTE]]</f>
        <v>0</v>
      </c>
      <c r="R1675" s="19">
        <f t="shared" si="230"/>
        <v>0</v>
      </c>
      <c r="S1675" s="19">
        <f t="shared" si="229"/>
        <v>0</v>
      </c>
      <c r="T1675" s="20">
        <f t="shared" si="231"/>
        <v>0</v>
      </c>
      <c r="U1675" s="17">
        <f>IFERROR(SUMIF('LISTA DE EMBARQUE'!B:B,MICRO!E:E,'LISTA DE EMBARQUE'!G:G),"")</f>
        <v>0</v>
      </c>
      <c r="V1675" s="12" t="str">
        <f>IFERROR(VLOOKUP(Tabela1[[#This Row],[COD.MDE]],'LISTA DE EMBARQUE'!B:L,11,0),"")</f>
        <v/>
      </c>
      <c r="W1675" s="13" t="str">
        <f>IFERROR(COUNTIF(#REF!,Tabela1[[#This Row],[Colunas5]]),"")</f>
        <v/>
      </c>
      <c r="X1675" s="14">
        <f>Tabela1[[#This Row],[QIANTIDADE EXPEDIDA]]*Tabela1[[#This Row],[PESO UNI]]</f>
        <v>0</v>
      </c>
      <c r="Y1675" s="14">
        <f t="shared" si="232"/>
        <v>0</v>
      </c>
      <c r="Z1675" s="21">
        <f>Tabela1[[#This Row],[PESO TOTAL]]-Tabela1[[#This Row],[Peso Expedido]]</f>
        <v>0</v>
      </c>
      <c r="AA1675" s="18"/>
      <c r="AB1675" s="40"/>
      <c r="AC1675" s="40"/>
      <c r="AD1675" s="40"/>
      <c r="AE1675" s="40"/>
      <c r="AF1675" s="40"/>
      <c r="AG1675" s="40"/>
      <c r="AH1675" s="40"/>
      <c r="AI1675" s="40" t="str">
        <f t="shared" si="228"/>
        <v>ok</v>
      </c>
      <c r="AJ1675"/>
      <c r="AK1675" t="str">
        <f>Tabela1[[#This Row],[Coluna1]]&amp;Tabela1[[#This Row],[PEDIDO]]</f>
        <v/>
      </c>
      <c r="AL1675"/>
      <c r="AM1675"/>
      <c r="AN1675"/>
      <c r="AO1675" t="str">
        <f t="shared" si="233"/>
        <v>/</v>
      </c>
      <c r="AP1675" t="str">
        <f>Tabela1[[#This Row],[TAG]]&amp;Tabela1[[#This Row],[PEDIDO]]&amp;Tabela1[[#This Row],[PRODUTO]]</f>
        <v/>
      </c>
      <c r="AQ1675" s="23" t="str">
        <f>Tabela1[[#This Row],[PRODUTO]]&amp;Tabela1[[#This Row],[TAG]]</f>
        <v/>
      </c>
      <c r="AR1675" s="183">
        <f>Tabela1[[#This Row],[PESO TOTAL]]*Tabela1[[#This Row],[MATÉRIA PRIMA]]</f>
        <v>0</v>
      </c>
      <c r="AS1675" s="28">
        <f>Tabela1[[#This Row],[PESO TOTAL]]*Tabela1[[#This Row],[PREPARAÇÃO ]]</f>
        <v>0</v>
      </c>
      <c r="AT1675" s="28">
        <f>Tabela1[[#This Row],[PESO TOTAL]]*Tabela1[[#This Row],[CALDEIRARIA]]</f>
        <v>0</v>
      </c>
      <c r="AU1675" s="28">
        <f>Tabela1[[#This Row],[PESO TOTAL]]*Tabela1[[#This Row],[SOLDA]]</f>
        <v>0</v>
      </c>
      <c r="AV1675" s="28">
        <f>Tabela1[[#This Row],[PESO TOTAL]]*Tabela1[[#This Row],[ACABAMENTO]]</f>
        <v>0</v>
      </c>
      <c r="AW1675" s="28">
        <f>Tabela1[[#This Row],[PESO TOTAL]]*Tabela1[[#This Row],[PRONTO ACABADO]]</f>
        <v>0</v>
      </c>
      <c r="AX1675" s="28">
        <f>Tabela1[[#This Row],[PESO TOTAL]]*Tabela1[[#This Row],[EXPEDIÇÃO ]]</f>
        <v>0</v>
      </c>
      <c r="AY1675" s="28" t="str">
        <f>Tabela1[[#This Row],[PEDIDO]]&amp;Tabela1[[#This Row],[PRODUTO]]</f>
        <v/>
      </c>
      <c r="AZ1675" s="44">
        <f>IF(AF1675="",0,IF(ISTEXT(AF1675),H1675*VALUE(SUBSTITUTE(AF1675,"%",""))/100,H1675*AF1675))-Tabela1[[#This Row],[PRONTO ACABADO2]]</f>
        <v>0</v>
      </c>
      <c r="BA1675" s="44">
        <f>IF(AG1675="",0,IF(ISTEXT(AG1675),H1675*VALUE(SUBSTITUTE(AG1675,"%",""))/100,H1675*AG1675))-Tabela1[[#This Row],[PESO EXPEDIDO2]]</f>
        <v>0</v>
      </c>
      <c r="BB1675" s="44">
        <f t="shared" si="234"/>
        <v>0</v>
      </c>
      <c r="BC1675" s="44">
        <f t="shared" si="235"/>
        <v>0</v>
      </c>
      <c r="BD1675" s="44"/>
    </row>
    <row r="1676" spans="1:56" ht="15.75" hidden="1" customHeight="1" x14ac:dyDescent="0.25">
      <c r="A1676" s="6"/>
      <c r="B1676" s="22"/>
      <c r="C1676" s="7"/>
      <c r="D1676" s="46"/>
      <c r="E1676" s="7"/>
      <c r="F1676" s="7"/>
      <c r="G1676" s="44"/>
      <c r="H1676" s="41">
        <f>Tabela1[[#This Row],[PESO UNI]]*Tabela1[[#This Row],[QTE]]</f>
        <v>0</v>
      </c>
      <c r="I1676" s="7"/>
      <c r="J1676" s="8"/>
      <c r="K1676" s="8"/>
      <c r="L1676" s="9"/>
      <c r="M1676" s="10"/>
      <c r="N1676" s="8"/>
      <c r="O1676" s="12"/>
      <c r="P1676" s="13"/>
      <c r="Q1676" s="14">
        <f>Tabela1[[#This Row],[QTDE/ Fabricação]]-Tabela1[[#This Row],[QTE]]</f>
        <v>0</v>
      </c>
      <c r="R1676" s="19">
        <f t="shared" si="230"/>
        <v>0</v>
      </c>
      <c r="S1676" s="19">
        <f t="shared" si="229"/>
        <v>0</v>
      </c>
      <c r="T1676" s="20">
        <f t="shared" si="231"/>
        <v>0</v>
      </c>
      <c r="U1676" s="17">
        <f>IFERROR(SUMIF('LISTA DE EMBARQUE'!B:B,MICRO!E:E,'LISTA DE EMBARQUE'!G:G),"")</f>
        <v>0</v>
      </c>
      <c r="V1676" s="12" t="str">
        <f>IFERROR(VLOOKUP(Tabela1[[#This Row],[COD.MDE]],'LISTA DE EMBARQUE'!B:L,11,0),"")</f>
        <v/>
      </c>
      <c r="W1676" s="13" t="str">
        <f>IFERROR(COUNTIF(#REF!,Tabela1[[#This Row],[Colunas5]]),"")</f>
        <v/>
      </c>
      <c r="X1676" s="14">
        <f>Tabela1[[#This Row],[QIANTIDADE EXPEDIDA]]*Tabela1[[#This Row],[PESO UNI]]</f>
        <v>0</v>
      </c>
      <c r="Y1676" s="14">
        <f t="shared" si="232"/>
        <v>0</v>
      </c>
      <c r="Z1676" s="21">
        <f>Tabela1[[#This Row],[PESO TOTAL]]-Tabela1[[#This Row],[Peso Expedido]]</f>
        <v>0</v>
      </c>
      <c r="AA1676" s="18"/>
      <c r="AB1676" s="40"/>
      <c r="AC1676" s="40"/>
      <c r="AD1676" s="40"/>
      <c r="AE1676" s="40"/>
      <c r="AF1676" s="40"/>
      <c r="AG1676" s="40"/>
      <c r="AH1676" s="40"/>
      <c r="AI1676" s="40" t="str">
        <f t="shared" si="228"/>
        <v>ok</v>
      </c>
      <c r="AJ1676"/>
      <c r="AK1676" t="str">
        <f>Tabela1[[#This Row],[Coluna1]]&amp;Tabela1[[#This Row],[PEDIDO]]</f>
        <v/>
      </c>
      <c r="AL1676"/>
      <c r="AM1676"/>
      <c r="AN1676"/>
      <c r="AO1676" t="str">
        <f t="shared" si="233"/>
        <v>/</v>
      </c>
      <c r="AP1676" t="str">
        <f>Tabela1[[#This Row],[TAG]]&amp;Tabela1[[#This Row],[PEDIDO]]&amp;Tabela1[[#This Row],[PRODUTO]]</f>
        <v/>
      </c>
      <c r="AQ1676" s="23" t="str">
        <f>Tabela1[[#This Row],[PRODUTO]]&amp;Tabela1[[#This Row],[TAG]]</f>
        <v/>
      </c>
      <c r="AR1676" s="183">
        <f>Tabela1[[#This Row],[PESO TOTAL]]*Tabela1[[#This Row],[MATÉRIA PRIMA]]</f>
        <v>0</v>
      </c>
      <c r="AS1676" s="28">
        <f>Tabela1[[#This Row],[PESO TOTAL]]*Tabela1[[#This Row],[PREPARAÇÃO ]]</f>
        <v>0</v>
      </c>
      <c r="AT1676" s="28">
        <f>Tabela1[[#This Row],[PESO TOTAL]]*Tabela1[[#This Row],[CALDEIRARIA]]</f>
        <v>0</v>
      </c>
      <c r="AU1676" s="28">
        <f>Tabela1[[#This Row],[PESO TOTAL]]*Tabela1[[#This Row],[SOLDA]]</f>
        <v>0</v>
      </c>
      <c r="AV1676" s="28">
        <f>Tabela1[[#This Row],[PESO TOTAL]]*Tabela1[[#This Row],[ACABAMENTO]]</f>
        <v>0</v>
      </c>
      <c r="AW1676" s="28">
        <f>Tabela1[[#This Row],[PESO TOTAL]]*Tabela1[[#This Row],[PRONTO ACABADO]]</f>
        <v>0</v>
      </c>
      <c r="AX1676" s="28">
        <f>Tabela1[[#This Row],[PESO TOTAL]]*Tabela1[[#This Row],[EXPEDIÇÃO ]]</f>
        <v>0</v>
      </c>
      <c r="AY1676" s="28" t="str">
        <f>Tabela1[[#This Row],[PEDIDO]]&amp;Tabela1[[#This Row],[PRODUTO]]</f>
        <v/>
      </c>
      <c r="AZ1676" s="44">
        <f>IF(AF1676="",0,IF(ISTEXT(AF1676),H1676*VALUE(SUBSTITUTE(AF1676,"%",""))/100,H1676*AF1676))-Tabela1[[#This Row],[PRONTO ACABADO2]]</f>
        <v>0</v>
      </c>
      <c r="BA1676" s="44">
        <f>IF(AG1676="",0,IF(ISTEXT(AG1676),H1676*VALUE(SUBSTITUTE(AG1676,"%",""))/100,H1676*AG1676))-Tabela1[[#This Row],[PESO EXPEDIDO2]]</f>
        <v>0</v>
      </c>
      <c r="BB1676" s="44">
        <f t="shared" si="234"/>
        <v>0</v>
      </c>
      <c r="BC1676" s="44">
        <f t="shared" si="235"/>
        <v>0</v>
      </c>
      <c r="BD1676" s="44"/>
    </row>
    <row r="1677" spans="1:56" ht="15.75" hidden="1" customHeight="1" x14ac:dyDescent="0.25">
      <c r="A1677" s="6"/>
      <c r="B1677" s="22"/>
      <c r="C1677" s="7"/>
      <c r="D1677" s="46"/>
      <c r="E1677" s="7"/>
      <c r="F1677" s="7"/>
      <c r="G1677" s="44"/>
      <c r="H1677" s="41">
        <f>Tabela1[[#This Row],[PESO UNI]]*Tabela1[[#This Row],[QTE]]</f>
        <v>0</v>
      </c>
      <c r="I1677" s="7"/>
      <c r="J1677" s="8"/>
      <c r="K1677" s="8"/>
      <c r="L1677" s="9"/>
      <c r="M1677" s="10"/>
      <c r="N1677" s="8"/>
      <c r="O1677" s="12"/>
      <c r="P1677" s="13"/>
      <c r="Q1677" s="14">
        <f>Tabela1[[#This Row],[QTDE/ Fabricação]]-Tabela1[[#This Row],[QTE]]</f>
        <v>0</v>
      </c>
      <c r="R1677" s="19">
        <f t="shared" si="230"/>
        <v>0</v>
      </c>
      <c r="S1677" s="19">
        <f t="shared" si="229"/>
        <v>0</v>
      </c>
      <c r="T1677" s="20">
        <f t="shared" si="231"/>
        <v>0</v>
      </c>
      <c r="U1677" s="17">
        <f>IFERROR(SUMIF('LISTA DE EMBARQUE'!B:B,MICRO!E:E,'LISTA DE EMBARQUE'!G:G),"")</f>
        <v>0</v>
      </c>
      <c r="V1677" s="12" t="str">
        <f>IFERROR(VLOOKUP(Tabela1[[#This Row],[COD.MDE]],'LISTA DE EMBARQUE'!B:L,11,0),"")</f>
        <v/>
      </c>
      <c r="W1677" s="13" t="str">
        <f>IFERROR(COUNTIF(#REF!,Tabela1[[#This Row],[Colunas5]]),"")</f>
        <v/>
      </c>
      <c r="X1677" s="14">
        <f>Tabela1[[#This Row],[QIANTIDADE EXPEDIDA]]*Tabela1[[#This Row],[PESO UNI]]</f>
        <v>0</v>
      </c>
      <c r="Y1677" s="14">
        <f t="shared" si="232"/>
        <v>0</v>
      </c>
      <c r="Z1677" s="21">
        <f>Tabela1[[#This Row],[PESO TOTAL]]-Tabela1[[#This Row],[Peso Expedido]]</f>
        <v>0</v>
      </c>
      <c r="AA1677" s="18"/>
      <c r="AB1677" s="40"/>
      <c r="AC1677" s="40"/>
      <c r="AD1677" s="40"/>
      <c r="AE1677" s="40"/>
      <c r="AF1677" s="40"/>
      <c r="AG1677" s="40"/>
      <c r="AH1677" s="40"/>
      <c r="AI1677" s="40" t="str">
        <f t="shared" si="228"/>
        <v>ok</v>
      </c>
      <c r="AJ1677"/>
      <c r="AK1677" t="str">
        <f>Tabela1[[#This Row],[Coluna1]]&amp;Tabela1[[#This Row],[PEDIDO]]</f>
        <v/>
      </c>
      <c r="AL1677"/>
      <c r="AM1677"/>
      <c r="AN1677"/>
      <c r="AO1677" t="str">
        <f t="shared" si="233"/>
        <v>/</v>
      </c>
      <c r="AP1677" t="str">
        <f>Tabela1[[#This Row],[TAG]]&amp;Tabela1[[#This Row],[PEDIDO]]&amp;Tabela1[[#This Row],[PRODUTO]]</f>
        <v/>
      </c>
      <c r="AQ1677" s="23" t="str">
        <f>Tabela1[[#This Row],[PRODUTO]]&amp;Tabela1[[#This Row],[TAG]]</f>
        <v/>
      </c>
      <c r="AR1677" s="183">
        <f>Tabela1[[#This Row],[PESO TOTAL]]*Tabela1[[#This Row],[MATÉRIA PRIMA]]</f>
        <v>0</v>
      </c>
      <c r="AS1677" s="28">
        <f>Tabela1[[#This Row],[PESO TOTAL]]*Tabela1[[#This Row],[PREPARAÇÃO ]]</f>
        <v>0</v>
      </c>
      <c r="AT1677" s="28">
        <f>Tabela1[[#This Row],[PESO TOTAL]]*Tabela1[[#This Row],[CALDEIRARIA]]</f>
        <v>0</v>
      </c>
      <c r="AU1677" s="28">
        <f>Tabela1[[#This Row],[PESO TOTAL]]*Tabela1[[#This Row],[SOLDA]]</f>
        <v>0</v>
      </c>
      <c r="AV1677" s="28">
        <f>Tabela1[[#This Row],[PESO TOTAL]]*Tabela1[[#This Row],[ACABAMENTO]]</f>
        <v>0</v>
      </c>
      <c r="AW1677" s="28">
        <f>Tabela1[[#This Row],[PESO TOTAL]]*Tabela1[[#This Row],[PRONTO ACABADO]]</f>
        <v>0</v>
      </c>
      <c r="AX1677" s="28">
        <f>Tabela1[[#This Row],[PESO TOTAL]]*Tabela1[[#This Row],[EXPEDIÇÃO ]]</f>
        <v>0</v>
      </c>
      <c r="AY1677" s="28" t="str">
        <f>Tabela1[[#This Row],[PEDIDO]]&amp;Tabela1[[#This Row],[PRODUTO]]</f>
        <v/>
      </c>
      <c r="AZ1677" s="44">
        <f>IF(AF1677="",0,IF(ISTEXT(AF1677),H1677*VALUE(SUBSTITUTE(AF1677,"%",""))/100,H1677*AF1677))-Tabela1[[#This Row],[PRONTO ACABADO2]]</f>
        <v>0</v>
      </c>
      <c r="BA1677" s="44">
        <f>IF(AG1677="",0,IF(ISTEXT(AG1677),H1677*VALUE(SUBSTITUTE(AG1677,"%",""))/100,H1677*AG1677))-Tabela1[[#This Row],[PESO EXPEDIDO2]]</f>
        <v>0</v>
      </c>
      <c r="BB1677" s="44">
        <f t="shared" si="234"/>
        <v>0</v>
      </c>
      <c r="BC1677" s="44">
        <f t="shared" si="235"/>
        <v>0</v>
      </c>
      <c r="BD1677" s="44"/>
    </row>
    <row r="1678" spans="1:56" ht="15.75" hidden="1" customHeight="1" x14ac:dyDescent="0.25">
      <c r="A1678" s="6"/>
      <c r="B1678" s="22"/>
      <c r="C1678" s="7"/>
      <c r="D1678" s="46"/>
      <c r="E1678" s="7"/>
      <c r="F1678" s="7"/>
      <c r="G1678" s="44"/>
      <c r="H1678" s="41">
        <f>Tabela1[[#This Row],[PESO UNI]]*Tabela1[[#This Row],[QTE]]</f>
        <v>0</v>
      </c>
      <c r="I1678" s="7"/>
      <c r="J1678" s="8"/>
      <c r="K1678" s="8"/>
      <c r="L1678" s="9"/>
      <c r="M1678" s="10"/>
      <c r="N1678" s="8"/>
      <c r="O1678" s="12"/>
      <c r="P1678" s="13"/>
      <c r="Q1678" s="14">
        <f>Tabela1[[#This Row],[QTDE/ Fabricação]]-Tabela1[[#This Row],[QTE]]</f>
        <v>0</v>
      </c>
      <c r="R1678" s="19">
        <f t="shared" si="230"/>
        <v>0</v>
      </c>
      <c r="S1678" s="19">
        <f t="shared" si="229"/>
        <v>0</v>
      </c>
      <c r="T1678" s="20">
        <f t="shared" si="231"/>
        <v>0</v>
      </c>
      <c r="U1678" s="17">
        <f>IFERROR(SUMIF('LISTA DE EMBARQUE'!B:B,MICRO!E:E,'LISTA DE EMBARQUE'!G:G),"")</f>
        <v>0</v>
      </c>
      <c r="V1678" s="12" t="str">
        <f>IFERROR(VLOOKUP(Tabela1[[#This Row],[COD.MDE]],'LISTA DE EMBARQUE'!B:L,11,0),"")</f>
        <v/>
      </c>
      <c r="W1678" s="13" t="str">
        <f>IFERROR(COUNTIF(#REF!,Tabela1[[#This Row],[Colunas5]]),"")</f>
        <v/>
      </c>
      <c r="X1678" s="14">
        <f>Tabela1[[#This Row],[QIANTIDADE EXPEDIDA]]*Tabela1[[#This Row],[PESO UNI]]</f>
        <v>0</v>
      </c>
      <c r="Y1678" s="14">
        <f t="shared" si="232"/>
        <v>0</v>
      </c>
      <c r="Z1678" s="21">
        <f>Tabela1[[#This Row],[PESO TOTAL]]-Tabela1[[#This Row],[Peso Expedido]]</f>
        <v>0</v>
      </c>
      <c r="AA1678" s="18"/>
      <c r="AB1678" s="40"/>
      <c r="AC1678" s="40"/>
      <c r="AD1678" s="40"/>
      <c r="AE1678" s="40"/>
      <c r="AF1678" s="40"/>
      <c r="AG1678" s="40"/>
      <c r="AH1678" s="40"/>
      <c r="AI1678" s="40" t="str">
        <f t="shared" si="228"/>
        <v>ok</v>
      </c>
      <c r="AJ1678"/>
      <c r="AK1678" t="str">
        <f>Tabela1[[#This Row],[Coluna1]]&amp;Tabela1[[#This Row],[PEDIDO]]</f>
        <v/>
      </c>
      <c r="AL1678"/>
      <c r="AM1678"/>
      <c r="AN1678"/>
      <c r="AO1678" t="str">
        <f t="shared" si="233"/>
        <v>/</v>
      </c>
      <c r="AP1678" t="str">
        <f>Tabela1[[#This Row],[TAG]]&amp;Tabela1[[#This Row],[PEDIDO]]&amp;Tabela1[[#This Row],[PRODUTO]]</f>
        <v/>
      </c>
      <c r="AQ1678" s="23" t="str">
        <f>Tabela1[[#This Row],[PRODUTO]]&amp;Tabela1[[#This Row],[TAG]]</f>
        <v/>
      </c>
      <c r="AR1678" s="183">
        <f>Tabela1[[#This Row],[PESO TOTAL]]*Tabela1[[#This Row],[MATÉRIA PRIMA]]</f>
        <v>0</v>
      </c>
      <c r="AS1678" s="28">
        <f>Tabela1[[#This Row],[PESO TOTAL]]*Tabela1[[#This Row],[PREPARAÇÃO ]]</f>
        <v>0</v>
      </c>
      <c r="AT1678" s="28">
        <f>Tabela1[[#This Row],[PESO TOTAL]]*Tabela1[[#This Row],[CALDEIRARIA]]</f>
        <v>0</v>
      </c>
      <c r="AU1678" s="28">
        <f>Tabela1[[#This Row],[PESO TOTAL]]*Tabela1[[#This Row],[SOLDA]]</f>
        <v>0</v>
      </c>
      <c r="AV1678" s="28">
        <f>Tabela1[[#This Row],[PESO TOTAL]]*Tabela1[[#This Row],[ACABAMENTO]]</f>
        <v>0</v>
      </c>
      <c r="AW1678" s="28">
        <f>Tabela1[[#This Row],[PESO TOTAL]]*Tabela1[[#This Row],[PRONTO ACABADO]]</f>
        <v>0</v>
      </c>
      <c r="AX1678" s="28">
        <f>Tabela1[[#This Row],[PESO TOTAL]]*Tabela1[[#This Row],[EXPEDIÇÃO ]]</f>
        <v>0</v>
      </c>
      <c r="AY1678" s="28" t="str">
        <f>Tabela1[[#This Row],[PEDIDO]]&amp;Tabela1[[#This Row],[PRODUTO]]</f>
        <v/>
      </c>
      <c r="AZ1678" s="44">
        <f>IF(AF1678="",0,IF(ISTEXT(AF1678),H1678*VALUE(SUBSTITUTE(AF1678,"%",""))/100,H1678*AF1678))-Tabela1[[#This Row],[PRONTO ACABADO2]]</f>
        <v>0</v>
      </c>
      <c r="BA1678" s="44">
        <f>IF(AG1678="",0,IF(ISTEXT(AG1678),H1678*VALUE(SUBSTITUTE(AG1678,"%",""))/100,H1678*AG1678))-Tabela1[[#This Row],[PESO EXPEDIDO2]]</f>
        <v>0</v>
      </c>
      <c r="BB1678" s="44">
        <f t="shared" si="234"/>
        <v>0</v>
      </c>
      <c r="BC1678" s="44">
        <f t="shared" si="235"/>
        <v>0</v>
      </c>
      <c r="BD1678" s="44"/>
    </row>
    <row r="1679" spans="1:56" ht="15.75" hidden="1" customHeight="1" x14ac:dyDescent="0.25">
      <c r="A1679" s="6"/>
      <c r="B1679" s="22"/>
      <c r="C1679" s="7"/>
      <c r="D1679" s="46"/>
      <c r="E1679" s="7"/>
      <c r="F1679" s="7"/>
      <c r="G1679" s="44"/>
      <c r="H1679" s="41">
        <f>Tabela1[[#This Row],[PESO UNI]]*Tabela1[[#This Row],[QTE]]</f>
        <v>0</v>
      </c>
      <c r="I1679" s="7"/>
      <c r="J1679" s="8"/>
      <c r="K1679" s="8"/>
      <c r="L1679" s="9"/>
      <c r="M1679" s="10"/>
      <c r="N1679" s="8"/>
      <c r="O1679" s="12"/>
      <c r="P1679" s="13"/>
      <c r="Q1679" s="14">
        <f>Tabela1[[#This Row],[QTDE/ Fabricação]]-Tabela1[[#This Row],[QTE]]</f>
        <v>0</v>
      </c>
      <c r="R1679" s="19">
        <f t="shared" si="230"/>
        <v>0</v>
      </c>
      <c r="S1679" s="19">
        <f t="shared" si="229"/>
        <v>0</v>
      </c>
      <c r="T1679" s="20">
        <f t="shared" si="231"/>
        <v>0</v>
      </c>
      <c r="U1679" s="17">
        <f>IFERROR(SUMIF('LISTA DE EMBARQUE'!B:B,MICRO!E:E,'LISTA DE EMBARQUE'!G:G),"")</f>
        <v>0</v>
      </c>
      <c r="V1679" s="12" t="str">
        <f>IFERROR(VLOOKUP(Tabela1[[#This Row],[COD.MDE]],'LISTA DE EMBARQUE'!B:L,11,0),"")</f>
        <v/>
      </c>
      <c r="W1679" s="13" t="str">
        <f>IFERROR(COUNTIF(#REF!,Tabela1[[#This Row],[Colunas5]]),"")</f>
        <v/>
      </c>
      <c r="X1679" s="14">
        <f>Tabela1[[#This Row],[QIANTIDADE EXPEDIDA]]*Tabela1[[#This Row],[PESO UNI]]</f>
        <v>0</v>
      </c>
      <c r="Y1679" s="14">
        <f t="shared" si="232"/>
        <v>0</v>
      </c>
      <c r="Z1679" s="21">
        <f>Tabela1[[#This Row],[PESO TOTAL]]-Tabela1[[#This Row],[Peso Expedido]]</f>
        <v>0</v>
      </c>
      <c r="AA1679" s="18"/>
      <c r="AB1679" s="40"/>
      <c r="AC1679" s="40"/>
      <c r="AD1679" s="40"/>
      <c r="AE1679" s="40"/>
      <c r="AF1679" s="40"/>
      <c r="AG1679" s="40"/>
      <c r="AH1679" s="40"/>
      <c r="AI1679" s="40" t="str">
        <f t="shared" si="228"/>
        <v>ok</v>
      </c>
      <c r="AJ1679"/>
      <c r="AK1679" t="str">
        <f>Tabela1[[#This Row],[Coluna1]]&amp;Tabela1[[#This Row],[PEDIDO]]</f>
        <v/>
      </c>
      <c r="AL1679"/>
      <c r="AM1679"/>
      <c r="AN1679"/>
      <c r="AO1679" t="str">
        <f t="shared" si="233"/>
        <v>/</v>
      </c>
      <c r="AP1679" t="str">
        <f>Tabela1[[#This Row],[TAG]]&amp;Tabela1[[#This Row],[PEDIDO]]&amp;Tabela1[[#This Row],[PRODUTO]]</f>
        <v/>
      </c>
      <c r="AQ1679" s="23" t="str">
        <f>Tabela1[[#This Row],[PRODUTO]]&amp;Tabela1[[#This Row],[TAG]]</f>
        <v/>
      </c>
      <c r="AR1679" s="183">
        <f>Tabela1[[#This Row],[PESO TOTAL]]*Tabela1[[#This Row],[MATÉRIA PRIMA]]</f>
        <v>0</v>
      </c>
      <c r="AS1679" s="28">
        <f>Tabela1[[#This Row],[PESO TOTAL]]*Tabela1[[#This Row],[PREPARAÇÃO ]]</f>
        <v>0</v>
      </c>
      <c r="AT1679" s="28">
        <f>Tabela1[[#This Row],[PESO TOTAL]]*Tabela1[[#This Row],[CALDEIRARIA]]</f>
        <v>0</v>
      </c>
      <c r="AU1679" s="28">
        <f>Tabela1[[#This Row],[PESO TOTAL]]*Tabela1[[#This Row],[SOLDA]]</f>
        <v>0</v>
      </c>
      <c r="AV1679" s="28">
        <f>Tabela1[[#This Row],[PESO TOTAL]]*Tabela1[[#This Row],[ACABAMENTO]]</f>
        <v>0</v>
      </c>
      <c r="AW1679" s="28">
        <f>Tabela1[[#This Row],[PESO TOTAL]]*Tabela1[[#This Row],[PRONTO ACABADO]]</f>
        <v>0</v>
      </c>
      <c r="AX1679" s="28">
        <f>Tabela1[[#This Row],[PESO TOTAL]]*Tabela1[[#This Row],[EXPEDIÇÃO ]]</f>
        <v>0</v>
      </c>
      <c r="AY1679" s="28" t="str">
        <f>Tabela1[[#This Row],[PEDIDO]]&amp;Tabela1[[#This Row],[PRODUTO]]</f>
        <v/>
      </c>
      <c r="AZ1679" s="44">
        <f>IF(AF1679="",0,IF(ISTEXT(AF1679),H1679*VALUE(SUBSTITUTE(AF1679,"%",""))/100,H1679*AF1679))-Tabela1[[#This Row],[PRONTO ACABADO2]]</f>
        <v>0</v>
      </c>
      <c r="BA1679" s="44">
        <f>IF(AG1679="",0,IF(ISTEXT(AG1679),H1679*VALUE(SUBSTITUTE(AG1679,"%",""))/100,H1679*AG1679))-Tabela1[[#This Row],[PESO EXPEDIDO2]]</f>
        <v>0</v>
      </c>
      <c r="BB1679" s="44">
        <f t="shared" si="234"/>
        <v>0</v>
      </c>
      <c r="BC1679" s="44">
        <f t="shared" si="235"/>
        <v>0</v>
      </c>
      <c r="BD1679" s="44"/>
    </row>
    <row r="1680" spans="1:56" ht="15.75" hidden="1" customHeight="1" x14ac:dyDescent="0.25">
      <c r="A1680" s="6"/>
      <c r="B1680" s="22"/>
      <c r="C1680" s="7"/>
      <c r="D1680" s="46"/>
      <c r="E1680" s="7"/>
      <c r="F1680" s="7"/>
      <c r="G1680" s="44"/>
      <c r="H1680" s="41">
        <f>Tabela1[[#This Row],[PESO UNI]]*Tabela1[[#This Row],[QTE]]</f>
        <v>0</v>
      </c>
      <c r="I1680" s="7"/>
      <c r="J1680" s="8"/>
      <c r="K1680" s="8"/>
      <c r="L1680" s="9"/>
      <c r="M1680" s="10"/>
      <c r="N1680" s="8"/>
      <c r="O1680" s="12"/>
      <c r="P1680" s="13"/>
      <c r="Q1680" s="14">
        <f>Tabela1[[#This Row],[QTDE/ Fabricação]]-Tabela1[[#This Row],[QTE]]</f>
        <v>0</v>
      </c>
      <c r="R1680" s="19">
        <f t="shared" si="230"/>
        <v>0</v>
      </c>
      <c r="S1680" s="19">
        <f t="shared" si="229"/>
        <v>0</v>
      </c>
      <c r="T1680" s="20">
        <f t="shared" si="231"/>
        <v>0</v>
      </c>
      <c r="U1680" s="17">
        <f>IFERROR(SUMIF('LISTA DE EMBARQUE'!B:B,MICRO!E:E,'LISTA DE EMBARQUE'!G:G),"")</f>
        <v>0</v>
      </c>
      <c r="V1680" s="12" t="str">
        <f>IFERROR(VLOOKUP(Tabela1[[#This Row],[COD.MDE]],'LISTA DE EMBARQUE'!B:L,11,0),"")</f>
        <v/>
      </c>
      <c r="W1680" s="13" t="str">
        <f>IFERROR(COUNTIF(#REF!,Tabela1[[#This Row],[Colunas5]]),"")</f>
        <v/>
      </c>
      <c r="X1680" s="14">
        <f>Tabela1[[#This Row],[QIANTIDADE EXPEDIDA]]*Tabela1[[#This Row],[PESO UNI]]</f>
        <v>0</v>
      </c>
      <c r="Y1680" s="14">
        <f t="shared" si="232"/>
        <v>0</v>
      </c>
      <c r="Z1680" s="21">
        <f>Tabela1[[#This Row],[PESO TOTAL]]-Tabela1[[#This Row],[Peso Expedido]]</f>
        <v>0</v>
      </c>
      <c r="AA1680" s="18"/>
      <c r="AB1680" s="40"/>
      <c r="AC1680" s="40"/>
      <c r="AD1680" s="40"/>
      <c r="AE1680" s="40"/>
      <c r="AF1680" s="40"/>
      <c r="AG1680" s="40"/>
      <c r="AH1680" s="40"/>
      <c r="AI1680" s="40" t="str">
        <f t="shared" si="228"/>
        <v>ok</v>
      </c>
      <c r="AJ1680"/>
      <c r="AK1680" t="str">
        <f>Tabela1[[#This Row],[Coluna1]]&amp;Tabela1[[#This Row],[PEDIDO]]</f>
        <v/>
      </c>
      <c r="AL1680"/>
      <c r="AM1680"/>
      <c r="AN1680"/>
      <c r="AO1680" t="str">
        <f t="shared" si="233"/>
        <v>/</v>
      </c>
      <c r="AP1680" t="str">
        <f>Tabela1[[#This Row],[TAG]]&amp;Tabela1[[#This Row],[PEDIDO]]&amp;Tabela1[[#This Row],[PRODUTO]]</f>
        <v/>
      </c>
      <c r="AQ1680" s="23" t="str">
        <f>Tabela1[[#This Row],[PRODUTO]]&amp;Tabela1[[#This Row],[TAG]]</f>
        <v/>
      </c>
      <c r="AR1680" s="183">
        <f>Tabela1[[#This Row],[PESO TOTAL]]*Tabela1[[#This Row],[MATÉRIA PRIMA]]</f>
        <v>0</v>
      </c>
      <c r="AS1680" s="28">
        <f>Tabela1[[#This Row],[PESO TOTAL]]*Tabela1[[#This Row],[PREPARAÇÃO ]]</f>
        <v>0</v>
      </c>
      <c r="AT1680" s="28">
        <f>Tabela1[[#This Row],[PESO TOTAL]]*Tabela1[[#This Row],[CALDEIRARIA]]</f>
        <v>0</v>
      </c>
      <c r="AU1680" s="28">
        <f>Tabela1[[#This Row],[PESO TOTAL]]*Tabela1[[#This Row],[SOLDA]]</f>
        <v>0</v>
      </c>
      <c r="AV1680" s="28">
        <f>Tabela1[[#This Row],[PESO TOTAL]]*Tabela1[[#This Row],[ACABAMENTO]]</f>
        <v>0</v>
      </c>
      <c r="AW1680" s="28">
        <f>Tabela1[[#This Row],[PESO TOTAL]]*Tabela1[[#This Row],[PRONTO ACABADO]]</f>
        <v>0</v>
      </c>
      <c r="AX1680" s="28">
        <f>Tabela1[[#This Row],[PESO TOTAL]]*Tabela1[[#This Row],[EXPEDIÇÃO ]]</f>
        <v>0</v>
      </c>
      <c r="AY1680" s="28" t="str">
        <f>Tabela1[[#This Row],[PEDIDO]]&amp;Tabela1[[#This Row],[PRODUTO]]</f>
        <v/>
      </c>
      <c r="AZ1680" s="44">
        <f>IF(AF1680="",0,IF(ISTEXT(AF1680),H1680*VALUE(SUBSTITUTE(AF1680,"%",""))/100,H1680*AF1680))-Tabela1[[#This Row],[PRONTO ACABADO2]]</f>
        <v>0</v>
      </c>
      <c r="BA1680" s="44">
        <f>IF(AG1680="",0,IF(ISTEXT(AG1680),H1680*VALUE(SUBSTITUTE(AG1680,"%",""))/100,H1680*AG1680))-Tabela1[[#This Row],[PESO EXPEDIDO2]]</f>
        <v>0</v>
      </c>
      <c r="BB1680" s="44">
        <f t="shared" si="234"/>
        <v>0</v>
      </c>
      <c r="BC1680" s="44">
        <f t="shared" si="235"/>
        <v>0</v>
      </c>
      <c r="BD1680" s="44"/>
    </row>
    <row r="1681" spans="1:56" ht="15.75" hidden="1" customHeight="1" x14ac:dyDescent="0.25">
      <c r="A1681" s="6"/>
      <c r="B1681" s="22"/>
      <c r="C1681" s="7"/>
      <c r="D1681" s="46"/>
      <c r="E1681" s="7"/>
      <c r="F1681" s="7"/>
      <c r="G1681" s="44"/>
      <c r="H1681" s="41">
        <f>Tabela1[[#This Row],[PESO UNI]]*Tabela1[[#This Row],[QTE]]</f>
        <v>0</v>
      </c>
      <c r="I1681" s="7"/>
      <c r="J1681" s="8"/>
      <c r="K1681" s="8"/>
      <c r="L1681" s="9"/>
      <c r="M1681" s="10"/>
      <c r="N1681" s="8"/>
      <c r="O1681" s="12"/>
      <c r="P1681" s="13"/>
      <c r="Q1681" s="14">
        <f>Tabela1[[#This Row],[QTDE/ Fabricação]]-Tabela1[[#This Row],[QTE]]</f>
        <v>0</v>
      </c>
      <c r="R1681" s="19">
        <f t="shared" si="230"/>
        <v>0</v>
      </c>
      <c r="S1681" s="19">
        <f t="shared" si="229"/>
        <v>0</v>
      </c>
      <c r="T1681" s="20">
        <f t="shared" si="231"/>
        <v>0</v>
      </c>
      <c r="U1681" s="17">
        <f>IFERROR(SUMIF('LISTA DE EMBARQUE'!B:B,MICRO!E:E,'LISTA DE EMBARQUE'!G:G),"")</f>
        <v>0</v>
      </c>
      <c r="V1681" s="12" t="str">
        <f>IFERROR(VLOOKUP(Tabela1[[#This Row],[COD.MDE]],'LISTA DE EMBARQUE'!B:L,11,0),"")</f>
        <v/>
      </c>
      <c r="W1681" s="13" t="str">
        <f>IFERROR(COUNTIF(#REF!,Tabela1[[#This Row],[Colunas5]]),"")</f>
        <v/>
      </c>
      <c r="X1681" s="14">
        <f>Tabela1[[#This Row],[QIANTIDADE EXPEDIDA]]*Tabela1[[#This Row],[PESO UNI]]</f>
        <v>0</v>
      </c>
      <c r="Y1681" s="14">
        <f t="shared" si="232"/>
        <v>0</v>
      </c>
      <c r="Z1681" s="21">
        <f>Tabela1[[#This Row],[PESO TOTAL]]-Tabela1[[#This Row],[Peso Expedido]]</f>
        <v>0</v>
      </c>
      <c r="AA1681" s="18"/>
      <c r="AB1681" s="40"/>
      <c r="AC1681" s="40"/>
      <c r="AD1681" s="40"/>
      <c r="AE1681" s="40"/>
      <c r="AF1681" s="40"/>
      <c r="AG1681" s="40"/>
      <c r="AH1681" s="40"/>
      <c r="AI1681" s="40" t="str">
        <f t="shared" ref="AI1681:AI1744" si="236">IF(Z1681&lt;=0,"ok","")</f>
        <v>ok</v>
      </c>
      <c r="AJ1681"/>
      <c r="AK1681" t="str">
        <f>Tabela1[[#This Row],[Coluna1]]&amp;Tabela1[[#This Row],[PEDIDO]]</f>
        <v/>
      </c>
      <c r="AL1681"/>
      <c r="AM1681"/>
      <c r="AN1681"/>
      <c r="AO1681" t="str">
        <f t="shared" si="233"/>
        <v>/</v>
      </c>
      <c r="AP1681" t="str">
        <f>Tabela1[[#This Row],[TAG]]&amp;Tabela1[[#This Row],[PEDIDO]]&amp;Tabela1[[#This Row],[PRODUTO]]</f>
        <v/>
      </c>
      <c r="AQ1681" s="23" t="str">
        <f>Tabela1[[#This Row],[PRODUTO]]&amp;Tabela1[[#This Row],[TAG]]</f>
        <v/>
      </c>
      <c r="AR1681" s="183">
        <f>Tabela1[[#This Row],[PESO TOTAL]]*Tabela1[[#This Row],[MATÉRIA PRIMA]]</f>
        <v>0</v>
      </c>
      <c r="AS1681" s="28">
        <f>Tabela1[[#This Row],[PESO TOTAL]]*Tabela1[[#This Row],[PREPARAÇÃO ]]</f>
        <v>0</v>
      </c>
      <c r="AT1681" s="28">
        <f>Tabela1[[#This Row],[PESO TOTAL]]*Tabela1[[#This Row],[CALDEIRARIA]]</f>
        <v>0</v>
      </c>
      <c r="AU1681" s="28">
        <f>Tabela1[[#This Row],[PESO TOTAL]]*Tabela1[[#This Row],[SOLDA]]</f>
        <v>0</v>
      </c>
      <c r="AV1681" s="28">
        <f>Tabela1[[#This Row],[PESO TOTAL]]*Tabela1[[#This Row],[ACABAMENTO]]</f>
        <v>0</v>
      </c>
      <c r="AW1681" s="28">
        <f>Tabela1[[#This Row],[PESO TOTAL]]*Tabela1[[#This Row],[PRONTO ACABADO]]</f>
        <v>0</v>
      </c>
      <c r="AX1681" s="28">
        <f>Tabela1[[#This Row],[PESO TOTAL]]*Tabela1[[#This Row],[EXPEDIÇÃO ]]</f>
        <v>0</v>
      </c>
      <c r="AY1681" s="28" t="str">
        <f>Tabela1[[#This Row],[PEDIDO]]&amp;Tabela1[[#This Row],[PRODUTO]]</f>
        <v/>
      </c>
      <c r="AZ1681" s="44">
        <f>IF(AF1681="",0,IF(ISTEXT(AF1681),H1681*VALUE(SUBSTITUTE(AF1681,"%",""))/100,H1681*AF1681))-Tabela1[[#This Row],[PRONTO ACABADO2]]</f>
        <v>0</v>
      </c>
      <c r="BA1681" s="44">
        <f>IF(AG1681="",0,IF(ISTEXT(AG1681),H1681*VALUE(SUBSTITUTE(AG1681,"%",""))/100,H1681*AG1681))-Tabela1[[#This Row],[PESO EXPEDIDO2]]</f>
        <v>0</v>
      </c>
      <c r="BB1681" s="44">
        <f t="shared" si="234"/>
        <v>0</v>
      </c>
      <c r="BC1681" s="44">
        <f t="shared" si="235"/>
        <v>0</v>
      </c>
      <c r="BD1681" s="44"/>
    </row>
    <row r="1682" spans="1:56" ht="15.75" hidden="1" customHeight="1" x14ac:dyDescent="0.25">
      <c r="A1682" s="6"/>
      <c r="B1682" s="22"/>
      <c r="C1682" s="7"/>
      <c r="D1682" s="46"/>
      <c r="E1682" s="7"/>
      <c r="F1682" s="7"/>
      <c r="G1682" s="44"/>
      <c r="H1682" s="41">
        <f>Tabela1[[#This Row],[PESO UNI]]*Tabela1[[#This Row],[QTE]]</f>
        <v>0</v>
      </c>
      <c r="I1682" s="7"/>
      <c r="J1682" s="8"/>
      <c r="K1682" s="8"/>
      <c r="L1682" s="9"/>
      <c r="M1682" s="10"/>
      <c r="N1682" s="8"/>
      <c r="O1682" s="12"/>
      <c r="P1682" s="13"/>
      <c r="Q1682" s="14">
        <f>Tabela1[[#This Row],[QTDE/ Fabricação]]-Tabela1[[#This Row],[QTE]]</f>
        <v>0</v>
      </c>
      <c r="R1682" s="19">
        <f t="shared" si="230"/>
        <v>0</v>
      </c>
      <c r="S1682" s="19">
        <f t="shared" si="229"/>
        <v>0</v>
      </c>
      <c r="T1682" s="20">
        <f t="shared" si="231"/>
        <v>0</v>
      </c>
      <c r="U1682" s="17">
        <f>IFERROR(SUMIF('LISTA DE EMBARQUE'!B:B,MICRO!E:E,'LISTA DE EMBARQUE'!G:G),"")</f>
        <v>0</v>
      </c>
      <c r="V1682" s="12" t="str">
        <f>IFERROR(VLOOKUP(Tabela1[[#This Row],[COD.MDE]],'LISTA DE EMBARQUE'!B:L,11,0),"")</f>
        <v/>
      </c>
      <c r="W1682" s="13" t="str">
        <f>IFERROR(COUNTIF(#REF!,Tabela1[[#This Row],[Colunas5]]),"")</f>
        <v/>
      </c>
      <c r="X1682" s="14">
        <f>Tabela1[[#This Row],[QIANTIDADE EXPEDIDA]]*Tabela1[[#This Row],[PESO UNI]]</f>
        <v>0</v>
      </c>
      <c r="Y1682" s="14">
        <f t="shared" si="232"/>
        <v>0</v>
      </c>
      <c r="Z1682" s="21">
        <f>Tabela1[[#This Row],[PESO TOTAL]]-Tabela1[[#This Row],[Peso Expedido]]</f>
        <v>0</v>
      </c>
      <c r="AA1682" s="18"/>
      <c r="AB1682" s="40"/>
      <c r="AC1682" s="40"/>
      <c r="AD1682" s="40"/>
      <c r="AE1682" s="40"/>
      <c r="AF1682" s="40"/>
      <c r="AG1682" s="40"/>
      <c r="AH1682" s="40"/>
      <c r="AI1682" s="40" t="str">
        <f t="shared" si="236"/>
        <v>ok</v>
      </c>
      <c r="AJ1682"/>
      <c r="AK1682" t="str">
        <f>Tabela1[[#This Row],[Coluna1]]&amp;Tabela1[[#This Row],[PEDIDO]]</f>
        <v/>
      </c>
      <c r="AL1682"/>
      <c r="AM1682"/>
      <c r="AN1682"/>
      <c r="AO1682" t="str">
        <f t="shared" si="233"/>
        <v>/</v>
      </c>
      <c r="AP1682" t="str">
        <f>Tabela1[[#This Row],[TAG]]&amp;Tabela1[[#This Row],[PEDIDO]]&amp;Tabela1[[#This Row],[PRODUTO]]</f>
        <v/>
      </c>
      <c r="AQ1682" s="23" t="str">
        <f>Tabela1[[#This Row],[PRODUTO]]&amp;Tabela1[[#This Row],[TAG]]</f>
        <v/>
      </c>
      <c r="AR1682" s="183">
        <f>Tabela1[[#This Row],[PESO TOTAL]]*Tabela1[[#This Row],[MATÉRIA PRIMA]]</f>
        <v>0</v>
      </c>
      <c r="AS1682" s="28">
        <f>Tabela1[[#This Row],[PESO TOTAL]]*Tabela1[[#This Row],[PREPARAÇÃO ]]</f>
        <v>0</v>
      </c>
      <c r="AT1682" s="28">
        <f>Tabela1[[#This Row],[PESO TOTAL]]*Tabela1[[#This Row],[CALDEIRARIA]]</f>
        <v>0</v>
      </c>
      <c r="AU1682" s="28">
        <f>Tabela1[[#This Row],[PESO TOTAL]]*Tabela1[[#This Row],[SOLDA]]</f>
        <v>0</v>
      </c>
      <c r="AV1682" s="28">
        <f>Tabela1[[#This Row],[PESO TOTAL]]*Tabela1[[#This Row],[ACABAMENTO]]</f>
        <v>0</v>
      </c>
      <c r="AW1682" s="28">
        <f>Tabela1[[#This Row],[PESO TOTAL]]*Tabela1[[#This Row],[PRONTO ACABADO]]</f>
        <v>0</v>
      </c>
      <c r="AX1682" s="28">
        <f>Tabela1[[#This Row],[PESO TOTAL]]*Tabela1[[#This Row],[EXPEDIÇÃO ]]</f>
        <v>0</v>
      </c>
      <c r="AY1682" s="28" t="str">
        <f>Tabela1[[#This Row],[PEDIDO]]&amp;Tabela1[[#This Row],[PRODUTO]]</f>
        <v/>
      </c>
      <c r="AZ1682" s="44">
        <f>IF(AF1682="",0,IF(ISTEXT(AF1682),H1682*VALUE(SUBSTITUTE(AF1682,"%",""))/100,H1682*AF1682))-Tabela1[[#This Row],[PRONTO ACABADO2]]</f>
        <v>0</v>
      </c>
      <c r="BA1682" s="44">
        <f>IF(AG1682="",0,IF(ISTEXT(AG1682),H1682*VALUE(SUBSTITUTE(AG1682,"%",""))/100,H1682*AG1682))-Tabela1[[#This Row],[PESO EXPEDIDO2]]</f>
        <v>0</v>
      </c>
      <c r="BB1682" s="44">
        <f t="shared" si="234"/>
        <v>0</v>
      </c>
      <c r="BC1682" s="44">
        <f t="shared" si="235"/>
        <v>0</v>
      </c>
      <c r="BD1682" s="44"/>
    </row>
    <row r="1683" spans="1:56" ht="15.75" hidden="1" customHeight="1" x14ac:dyDescent="0.25">
      <c r="A1683" s="6"/>
      <c r="B1683" s="22"/>
      <c r="C1683" s="7"/>
      <c r="D1683" s="46"/>
      <c r="E1683" s="7"/>
      <c r="F1683" s="7"/>
      <c r="G1683" s="44"/>
      <c r="H1683" s="41">
        <f>Tabela1[[#This Row],[PESO UNI]]*Tabela1[[#This Row],[QTE]]</f>
        <v>0</v>
      </c>
      <c r="I1683" s="7"/>
      <c r="J1683" s="8"/>
      <c r="K1683" s="8"/>
      <c r="L1683" s="9"/>
      <c r="M1683" s="10"/>
      <c r="N1683" s="8"/>
      <c r="O1683" s="12"/>
      <c r="P1683" s="13"/>
      <c r="Q1683" s="14">
        <f>Tabela1[[#This Row],[QTDE/ Fabricação]]-Tabela1[[#This Row],[QTE]]</f>
        <v>0</v>
      </c>
      <c r="R1683" s="19">
        <f t="shared" si="230"/>
        <v>0</v>
      </c>
      <c r="S1683" s="19">
        <f t="shared" si="229"/>
        <v>0</v>
      </c>
      <c r="T1683" s="20">
        <f t="shared" si="231"/>
        <v>0</v>
      </c>
      <c r="U1683" s="17">
        <f>IFERROR(SUMIF('LISTA DE EMBARQUE'!B:B,MICRO!E:E,'LISTA DE EMBARQUE'!G:G),"")</f>
        <v>0</v>
      </c>
      <c r="V1683" s="12" t="str">
        <f>IFERROR(VLOOKUP(Tabela1[[#This Row],[COD.MDE]],'LISTA DE EMBARQUE'!B:L,11,0),"")</f>
        <v/>
      </c>
      <c r="W1683" s="13" t="str">
        <f>IFERROR(COUNTIF(#REF!,Tabela1[[#This Row],[Colunas5]]),"")</f>
        <v/>
      </c>
      <c r="X1683" s="14">
        <f>Tabela1[[#This Row],[QIANTIDADE EXPEDIDA]]*Tabela1[[#This Row],[PESO UNI]]</f>
        <v>0</v>
      </c>
      <c r="Y1683" s="14">
        <f t="shared" si="232"/>
        <v>0</v>
      </c>
      <c r="Z1683" s="21">
        <f>Tabela1[[#This Row],[PESO TOTAL]]-Tabela1[[#This Row],[Peso Expedido]]</f>
        <v>0</v>
      </c>
      <c r="AA1683" s="18"/>
      <c r="AB1683" s="40"/>
      <c r="AC1683" s="40"/>
      <c r="AD1683" s="40"/>
      <c r="AE1683" s="40"/>
      <c r="AF1683" s="40"/>
      <c r="AG1683" s="40"/>
      <c r="AH1683" s="40"/>
      <c r="AI1683" s="40" t="str">
        <f t="shared" si="236"/>
        <v>ok</v>
      </c>
      <c r="AJ1683"/>
      <c r="AK1683" t="str">
        <f>Tabela1[[#This Row],[Coluna1]]&amp;Tabela1[[#This Row],[PEDIDO]]</f>
        <v/>
      </c>
      <c r="AL1683"/>
      <c r="AM1683"/>
      <c r="AN1683"/>
      <c r="AO1683" t="str">
        <f t="shared" si="233"/>
        <v>/</v>
      </c>
      <c r="AP1683" t="str">
        <f>Tabela1[[#This Row],[TAG]]&amp;Tabela1[[#This Row],[PEDIDO]]&amp;Tabela1[[#This Row],[PRODUTO]]</f>
        <v/>
      </c>
      <c r="AQ1683" s="23" t="str">
        <f>Tabela1[[#This Row],[PRODUTO]]&amp;Tabela1[[#This Row],[TAG]]</f>
        <v/>
      </c>
      <c r="AR1683" s="183">
        <f>Tabela1[[#This Row],[PESO TOTAL]]*Tabela1[[#This Row],[MATÉRIA PRIMA]]</f>
        <v>0</v>
      </c>
      <c r="AS1683" s="28">
        <f>Tabela1[[#This Row],[PESO TOTAL]]*Tabela1[[#This Row],[PREPARAÇÃO ]]</f>
        <v>0</v>
      </c>
      <c r="AT1683" s="28">
        <f>Tabela1[[#This Row],[PESO TOTAL]]*Tabela1[[#This Row],[CALDEIRARIA]]</f>
        <v>0</v>
      </c>
      <c r="AU1683" s="28">
        <f>Tabela1[[#This Row],[PESO TOTAL]]*Tabela1[[#This Row],[SOLDA]]</f>
        <v>0</v>
      </c>
      <c r="AV1683" s="28">
        <f>Tabela1[[#This Row],[PESO TOTAL]]*Tabela1[[#This Row],[ACABAMENTO]]</f>
        <v>0</v>
      </c>
      <c r="AW1683" s="28">
        <f>Tabela1[[#This Row],[PESO TOTAL]]*Tabela1[[#This Row],[PRONTO ACABADO]]</f>
        <v>0</v>
      </c>
      <c r="AX1683" s="28">
        <f>Tabela1[[#This Row],[PESO TOTAL]]*Tabela1[[#This Row],[EXPEDIÇÃO ]]</f>
        <v>0</v>
      </c>
      <c r="AY1683" s="28" t="str">
        <f>Tabela1[[#This Row],[PEDIDO]]&amp;Tabela1[[#This Row],[PRODUTO]]</f>
        <v/>
      </c>
      <c r="AZ1683" s="44">
        <f>IF(AF1683="",0,IF(ISTEXT(AF1683),H1683*VALUE(SUBSTITUTE(AF1683,"%",""))/100,H1683*AF1683))-Tabela1[[#This Row],[PRONTO ACABADO2]]</f>
        <v>0</v>
      </c>
      <c r="BA1683" s="44">
        <f>IF(AG1683="",0,IF(ISTEXT(AG1683),H1683*VALUE(SUBSTITUTE(AG1683,"%",""))/100,H1683*AG1683))-Tabela1[[#This Row],[PESO EXPEDIDO2]]</f>
        <v>0</v>
      </c>
      <c r="BB1683" s="44">
        <f t="shared" si="234"/>
        <v>0</v>
      </c>
      <c r="BC1683" s="44">
        <f t="shared" si="235"/>
        <v>0</v>
      </c>
      <c r="BD1683" s="44"/>
    </row>
    <row r="1684" spans="1:56" ht="15.75" hidden="1" customHeight="1" x14ac:dyDescent="0.25">
      <c r="A1684" s="6"/>
      <c r="B1684" s="22"/>
      <c r="C1684" s="7"/>
      <c r="D1684" s="46"/>
      <c r="E1684" s="7"/>
      <c r="F1684" s="7"/>
      <c r="G1684" s="44"/>
      <c r="H1684" s="41">
        <f>Tabela1[[#This Row],[PESO UNI]]*Tabela1[[#This Row],[QTE]]</f>
        <v>0</v>
      </c>
      <c r="I1684" s="7"/>
      <c r="J1684" s="8"/>
      <c r="K1684" s="8"/>
      <c r="L1684" s="9"/>
      <c r="M1684" s="10"/>
      <c r="N1684" s="8"/>
      <c r="O1684" s="12"/>
      <c r="P1684" s="13"/>
      <c r="Q1684" s="14">
        <f>Tabela1[[#This Row],[QTDE/ Fabricação]]-Tabela1[[#This Row],[QTE]]</f>
        <v>0</v>
      </c>
      <c r="R1684" s="19">
        <f t="shared" si="230"/>
        <v>0</v>
      </c>
      <c r="S1684" s="19">
        <f t="shared" si="229"/>
        <v>0</v>
      </c>
      <c r="T1684" s="20">
        <f t="shared" si="231"/>
        <v>0</v>
      </c>
      <c r="U1684" s="17">
        <f>IFERROR(SUMIF('LISTA DE EMBARQUE'!B:B,MICRO!E:E,'LISTA DE EMBARQUE'!G:G),"")</f>
        <v>0</v>
      </c>
      <c r="V1684" s="12" t="str">
        <f>IFERROR(VLOOKUP(Tabela1[[#This Row],[COD.MDE]],'LISTA DE EMBARQUE'!B:L,11,0),"")</f>
        <v/>
      </c>
      <c r="W1684" s="13" t="str">
        <f>IFERROR(COUNTIF(#REF!,Tabela1[[#This Row],[Colunas5]]),"")</f>
        <v/>
      </c>
      <c r="X1684" s="14">
        <f>Tabela1[[#This Row],[QIANTIDADE EXPEDIDA]]*Tabela1[[#This Row],[PESO UNI]]</f>
        <v>0</v>
      </c>
      <c r="Y1684" s="14">
        <f t="shared" si="232"/>
        <v>0</v>
      </c>
      <c r="Z1684" s="21">
        <f>Tabela1[[#This Row],[PESO TOTAL]]-Tabela1[[#This Row],[Peso Expedido]]</f>
        <v>0</v>
      </c>
      <c r="AA1684" s="18"/>
      <c r="AB1684" s="40"/>
      <c r="AC1684" s="40"/>
      <c r="AD1684" s="40"/>
      <c r="AE1684" s="40"/>
      <c r="AF1684" s="40"/>
      <c r="AG1684" s="40"/>
      <c r="AH1684" s="40"/>
      <c r="AI1684" s="40" t="str">
        <f t="shared" si="236"/>
        <v>ok</v>
      </c>
      <c r="AJ1684"/>
      <c r="AK1684" t="str">
        <f>Tabela1[[#This Row],[Coluna1]]&amp;Tabela1[[#This Row],[PEDIDO]]</f>
        <v/>
      </c>
      <c r="AL1684"/>
      <c r="AM1684"/>
      <c r="AN1684"/>
      <c r="AO1684" t="str">
        <f t="shared" si="233"/>
        <v>/</v>
      </c>
      <c r="AP1684" t="str">
        <f>Tabela1[[#This Row],[TAG]]&amp;Tabela1[[#This Row],[PEDIDO]]&amp;Tabela1[[#This Row],[PRODUTO]]</f>
        <v/>
      </c>
      <c r="AQ1684" s="23" t="str">
        <f>Tabela1[[#This Row],[PRODUTO]]&amp;Tabela1[[#This Row],[TAG]]</f>
        <v/>
      </c>
      <c r="AR1684" s="183">
        <f>Tabela1[[#This Row],[PESO TOTAL]]*Tabela1[[#This Row],[MATÉRIA PRIMA]]</f>
        <v>0</v>
      </c>
      <c r="AS1684" s="28">
        <f>Tabela1[[#This Row],[PESO TOTAL]]*Tabela1[[#This Row],[PREPARAÇÃO ]]</f>
        <v>0</v>
      </c>
      <c r="AT1684" s="28">
        <f>Tabela1[[#This Row],[PESO TOTAL]]*Tabela1[[#This Row],[CALDEIRARIA]]</f>
        <v>0</v>
      </c>
      <c r="AU1684" s="28">
        <f>Tabela1[[#This Row],[PESO TOTAL]]*Tabela1[[#This Row],[SOLDA]]</f>
        <v>0</v>
      </c>
      <c r="AV1684" s="28">
        <f>Tabela1[[#This Row],[PESO TOTAL]]*Tabela1[[#This Row],[ACABAMENTO]]</f>
        <v>0</v>
      </c>
      <c r="AW1684" s="28">
        <f>Tabela1[[#This Row],[PESO TOTAL]]*Tabela1[[#This Row],[PRONTO ACABADO]]</f>
        <v>0</v>
      </c>
      <c r="AX1684" s="28">
        <f>Tabela1[[#This Row],[PESO TOTAL]]*Tabela1[[#This Row],[EXPEDIÇÃO ]]</f>
        <v>0</v>
      </c>
      <c r="AY1684" s="28" t="str">
        <f>Tabela1[[#This Row],[PEDIDO]]&amp;Tabela1[[#This Row],[PRODUTO]]</f>
        <v/>
      </c>
      <c r="AZ1684" s="44">
        <f>IF(AF1684="",0,IF(ISTEXT(AF1684),H1684*VALUE(SUBSTITUTE(AF1684,"%",""))/100,H1684*AF1684))-Tabela1[[#This Row],[PRONTO ACABADO2]]</f>
        <v>0</v>
      </c>
      <c r="BA1684" s="44">
        <f>IF(AG1684="",0,IF(ISTEXT(AG1684),H1684*VALUE(SUBSTITUTE(AG1684,"%",""))/100,H1684*AG1684))-Tabela1[[#This Row],[PESO EXPEDIDO2]]</f>
        <v>0</v>
      </c>
      <c r="BB1684" s="44">
        <f t="shared" si="234"/>
        <v>0</v>
      </c>
      <c r="BC1684" s="44">
        <f t="shared" si="235"/>
        <v>0</v>
      </c>
      <c r="BD1684" s="44"/>
    </row>
    <row r="1685" spans="1:56" ht="15.75" hidden="1" customHeight="1" x14ac:dyDescent="0.25">
      <c r="A1685" s="6"/>
      <c r="B1685" s="22"/>
      <c r="C1685" s="7"/>
      <c r="D1685" s="46"/>
      <c r="E1685" s="7"/>
      <c r="F1685" s="7"/>
      <c r="G1685" s="44"/>
      <c r="H1685" s="41">
        <f>Tabela1[[#This Row],[PESO UNI]]*Tabela1[[#This Row],[QTE]]</f>
        <v>0</v>
      </c>
      <c r="I1685" s="7"/>
      <c r="J1685" s="8"/>
      <c r="K1685" s="8"/>
      <c r="L1685" s="9"/>
      <c r="M1685" s="10"/>
      <c r="N1685" s="8"/>
      <c r="O1685" s="12"/>
      <c r="P1685" s="13"/>
      <c r="Q1685" s="14">
        <f>Tabela1[[#This Row],[QTDE/ Fabricação]]-Tabela1[[#This Row],[QTE]]</f>
        <v>0</v>
      </c>
      <c r="R1685" s="19">
        <f t="shared" si="230"/>
        <v>0</v>
      </c>
      <c r="S1685" s="19">
        <f t="shared" si="229"/>
        <v>0</v>
      </c>
      <c r="T1685" s="20">
        <f t="shared" si="231"/>
        <v>0</v>
      </c>
      <c r="U1685" s="17">
        <f>IFERROR(SUMIF('LISTA DE EMBARQUE'!B:B,MICRO!E:E,'LISTA DE EMBARQUE'!G:G),"")</f>
        <v>0</v>
      </c>
      <c r="V1685" s="12" t="str">
        <f>IFERROR(VLOOKUP(Tabela1[[#This Row],[COD.MDE]],'LISTA DE EMBARQUE'!B:L,11,0),"")</f>
        <v/>
      </c>
      <c r="W1685" s="13" t="str">
        <f>IFERROR(COUNTIF(#REF!,Tabela1[[#This Row],[Colunas5]]),"")</f>
        <v/>
      </c>
      <c r="X1685" s="14">
        <f>Tabela1[[#This Row],[QIANTIDADE EXPEDIDA]]*Tabela1[[#This Row],[PESO UNI]]</f>
        <v>0</v>
      </c>
      <c r="Y1685" s="14">
        <f t="shared" si="232"/>
        <v>0</v>
      </c>
      <c r="Z1685" s="21">
        <f>Tabela1[[#This Row],[PESO TOTAL]]-Tabela1[[#This Row],[Peso Expedido]]</f>
        <v>0</v>
      </c>
      <c r="AA1685" s="18"/>
      <c r="AB1685" s="40"/>
      <c r="AC1685" s="40"/>
      <c r="AD1685" s="40"/>
      <c r="AE1685" s="40"/>
      <c r="AF1685" s="40"/>
      <c r="AG1685" s="40"/>
      <c r="AH1685" s="40"/>
      <c r="AI1685" s="40" t="str">
        <f t="shared" si="236"/>
        <v>ok</v>
      </c>
      <c r="AJ1685"/>
      <c r="AK1685" t="str">
        <f>Tabela1[[#This Row],[Coluna1]]&amp;Tabela1[[#This Row],[PEDIDO]]</f>
        <v/>
      </c>
      <c r="AL1685"/>
      <c r="AM1685"/>
      <c r="AN1685"/>
      <c r="AO1685" t="str">
        <f t="shared" si="233"/>
        <v>/</v>
      </c>
      <c r="AP1685" t="str">
        <f>Tabela1[[#This Row],[TAG]]&amp;Tabela1[[#This Row],[PEDIDO]]&amp;Tabela1[[#This Row],[PRODUTO]]</f>
        <v/>
      </c>
      <c r="AQ1685" s="23" t="str">
        <f>Tabela1[[#This Row],[PRODUTO]]&amp;Tabela1[[#This Row],[TAG]]</f>
        <v/>
      </c>
      <c r="AR1685" s="183">
        <f>Tabela1[[#This Row],[PESO TOTAL]]*Tabela1[[#This Row],[MATÉRIA PRIMA]]</f>
        <v>0</v>
      </c>
      <c r="AS1685" s="28">
        <f>Tabela1[[#This Row],[PESO TOTAL]]*Tabela1[[#This Row],[PREPARAÇÃO ]]</f>
        <v>0</v>
      </c>
      <c r="AT1685" s="28">
        <f>Tabela1[[#This Row],[PESO TOTAL]]*Tabela1[[#This Row],[CALDEIRARIA]]</f>
        <v>0</v>
      </c>
      <c r="AU1685" s="28">
        <f>Tabela1[[#This Row],[PESO TOTAL]]*Tabela1[[#This Row],[SOLDA]]</f>
        <v>0</v>
      </c>
      <c r="AV1685" s="28">
        <f>Tabela1[[#This Row],[PESO TOTAL]]*Tabela1[[#This Row],[ACABAMENTO]]</f>
        <v>0</v>
      </c>
      <c r="AW1685" s="28">
        <f>Tabela1[[#This Row],[PESO TOTAL]]*Tabela1[[#This Row],[PRONTO ACABADO]]</f>
        <v>0</v>
      </c>
      <c r="AX1685" s="28">
        <f>Tabela1[[#This Row],[PESO TOTAL]]*Tabela1[[#This Row],[EXPEDIÇÃO ]]</f>
        <v>0</v>
      </c>
      <c r="AY1685" s="28" t="str">
        <f>Tabela1[[#This Row],[PEDIDO]]&amp;Tabela1[[#This Row],[PRODUTO]]</f>
        <v/>
      </c>
      <c r="AZ1685" s="44">
        <f>IF(AF1685="",0,IF(ISTEXT(AF1685),H1685*VALUE(SUBSTITUTE(AF1685,"%",""))/100,H1685*AF1685))-Tabela1[[#This Row],[PRONTO ACABADO2]]</f>
        <v>0</v>
      </c>
      <c r="BA1685" s="44">
        <f>IF(AG1685="",0,IF(ISTEXT(AG1685),H1685*VALUE(SUBSTITUTE(AG1685,"%",""))/100,H1685*AG1685))-Tabela1[[#This Row],[PESO EXPEDIDO2]]</f>
        <v>0</v>
      </c>
      <c r="BB1685" s="44">
        <f t="shared" si="234"/>
        <v>0</v>
      </c>
      <c r="BC1685" s="44">
        <f t="shared" si="235"/>
        <v>0</v>
      </c>
      <c r="BD1685" s="44"/>
    </row>
    <row r="1686" spans="1:56" ht="15.75" hidden="1" customHeight="1" x14ac:dyDescent="0.25">
      <c r="A1686" s="6"/>
      <c r="B1686" s="22"/>
      <c r="C1686" s="7"/>
      <c r="D1686" s="46"/>
      <c r="E1686" s="7"/>
      <c r="F1686" s="7"/>
      <c r="G1686" s="44"/>
      <c r="H1686" s="41">
        <f>Tabela1[[#This Row],[PESO UNI]]*Tabela1[[#This Row],[QTE]]</f>
        <v>0</v>
      </c>
      <c r="I1686" s="7"/>
      <c r="J1686" s="8"/>
      <c r="K1686" s="8"/>
      <c r="L1686" s="9"/>
      <c r="M1686" s="10"/>
      <c r="N1686" s="8"/>
      <c r="O1686" s="12"/>
      <c r="P1686" s="13"/>
      <c r="Q1686" s="14">
        <f>Tabela1[[#This Row],[QTDE/ Fabricação]]-Tabela1[[#This Row],[QTE]]</f>
        <v>0</v>
      </c>
      <c r="R1686" s="19">
        <f t="shared" si="230"/>
        <v>0</v>
      </c>
      <c r="S1686" s="19">
        <f t="shared" si="229"/>
        <v>0</v>
      </c>
      <c r="T1686" s="20">
        <f t="shared" si="231"/>
        <v>0</v>
      </c>
      <c r="U1686" s="17">
        <f>IFERROR(SUMIF('LISTA DE EMBARQUE'!B:B,MICRO!E:E,'LISTA DE EMBARQUE'!G:G),"")</f>
        <v>0</v>
      </c>
      <c r="V1686" s="12" t="str">
        <f>IFERROR(VLOOKUP(Tabela1[[#This Row],[COD.MDE]],'LISTA DE EMBARQUE'!B:L,11,0),"")</f>
        <v/>
      </c>
      <c r="W1686" s="13" t="str">
        <f>IFERROR(COUNTIF(#REF!,Tabela1[[#This Row],[Colunas5]]),"")</f>
        <v/>
      </c>
      <c r="X1686" s="14">
        <f>Tabela1[[#This Row],[QIANTIDADE EXPEDIDA]]*Tabela1[[#This Row],[PESO UNI]]</f>
        <v>0</v>
      </c>
      <c r="Y1686" s="14">
        <f t="shared" si="232"/>
        <v>0</v>
      </c>
      <c r="Z1686" s="21">
        <f>Tabela1[[#This Row],[PESO TOTAL]]-Tabela1[[#This Row],[Peso Expedido]]</f>
        <v>0</v>
      </c>
      <c r="AA1686" s="18"/>
      <c r="AB1686" s="40"/>
      <c r="AC1686" s="40"/>
      <c r="AD1686" s="40"/>
      <c r="AE1686" s="40"/>
      <c r="AF1686" s="40"/>
      <c r="AG1686" s="40"/>
      <c r="AH1686" s="40"/>
      <c r="AI1686" s="40" t="str">
        <f t="shared" si="236"/>
        <v>ok</v>
      </c>
      <c r="AJ1686"/>
      <c r="AK1686" t="str">
        <f>Tabela1[[#This Row],[Coluna1]]&amp;Tabela1[[#This Row],[PEDIDO]]</f>
        <v/>
      </c>
      <c r="AL1686"/>
      <c r="AM1686"/>
      <c r="AN1686"/>
      <c r="AO1686" t="str">
        <f t="shared" si="233"/>
        <v>/</v>
      </c>
      <c r="AP1686" t="str">
        <f>Tabela1[[#This Row],[TAG]]&amp;Tabela1[[#This Row],[PEDIDO]]&amp;Tabela1[[#This Row],[PRODUTO]]</f>
        <v/>
      </c>
      <c r="AQ1686" s="23" t="str">
        <f>Tabela1[[#This Row],[PRODUTO]]&amp;Tabela1[[#This Row],[TAG]]</f>
        <v/>
      </c>
      <c r="AR1686" s="183">
        <f>Tabela1[[#This Row],[PESO TOTAL]]*Tabela1[[#This Row],[MATÉRIA PRIMA]]</f>
        <v>0</v>
      </c>
      <c r="AS1686" s="28">
        <f>Tabela1[[#This Row],[PESO TOTAL]]*Tabela1[[#This Row],[PREPARAÇÃO ]]</f>
        <v>0</v>
      </c>
      <c r="AT1686" s="28">
        <f>Tabela1[[#This Row],[PESO TOTAL]]*Tabela1[[#This Row],[CALDEIRARIA]]</f>
        <v>0</v>
      </c>
      <c r="AU1686" s="28">
        <f>Tabela1[[#This Row],[PESO TOTAL]]*Tabela1[[#This Row],[SOLDA]]</f>
        <v>0</v>
      </c>
      <c r="AV1686" s="28">
        <f>Tabela1[[#This Row],[PESO TOTAL]]*Tabela1[[#This Row],[ACABAMENTO]]</f>
        <v>0</v>
      </c>
      <c r="AW1686" s="28">
        <f>Tabela1[[#This Row],[PESO TOTAL]]*Tabela1[[#This Row],[PRONTO ACABADO]]</f>
        <v>0</v>
      </c>
      <c r="AX1686" s="28">
        <f>Tabela1[[#This Row],[PESO TOTAL]]*Tabela1[[#This Row],[EXPEDIÇÃO ]]</f>
        <v>0</v>
      </c>
      <c r="AY1686" s="28" t="str">
        <f>Tabela1[[#This Row],[PEDIDO]]&amp;Tabela1[[#This Row],[PRODUTO]]</f>
        <v/>
      </c>
      <c r="AZ1686" s="44">
        <f>IF(AF1686="",0,IF(ISTEXT(AF1686),H1686*VALUE(SUBSTITUTE(AF1686,"%",""))/100,H1686*AF1686))-Tabela1[[#This Row],[PRONTO ACABADO2]]</f>
        <v>0</v>
      </c>
      <c r="BA1686" s="44">
        <f>IF(AG1686="",0,IF(ISTEXT(AG1686),H1686*VALUE(SUBSTITUTE(AG1686,"%",""))/100,H1686*AG1686))-Tabela1[[#This Row],[PESO EXPEDIDO2]]</f>
        <v>0</v>
      </c>
      <c r="BB1686" s="44">
        <f t="shared" si="234"/>
        <v>0</v>
      </c>
      <c r="BC1686" s="44">
        <f t="shared" si="235"/>
        <v>0</v>
      </c>
      <c r="BD1686" s="44"/>
    </row>
    <row r="1687" spans="1:56" ht="15.75" hidden="1" customHeight="1" x14ac:dyDescent="0.25">
      <c r="A1687" s="6"/>
      <c r="B1687" s="22"/>
      <c r="C1687" s="7"/>
      <c r="D1687" s="46"/>
      <c r="E1687" s="7"/>
      <c r="F1687" s="7"/>
      <c r="G1687" s="44"/>
      <c r="H1687" s="41">
        <f>Tabela1[[#This Row],[PESO UNI]]*Tabela1[[#This Row],[QTE]]</f>
        <v>0</v>
      </c>
      <c r="I1687" s="7"/>
      <c r="J1687" s="8"/>
      <c r="K1687" s="8"/>
      <c r="L1687" s="9"/>
      <c r="M1687" s="10"/>
      <c r="N1687" s="8"/>
      <c r="O1687" s="12"/>
      <c r="P1687" s="13"/>
      <c r="Q1687" s="14">
        <f>Tabela1[[#This Row],[QTDE/ Fabricação]]-Tabela1[[#This Row],[QTE]]</f>
        <v>0</v>
      </c>
      <c r="R1687" s="19">
        <f t="shared" si="230"/>
        <v>0</v>
      </c>
      <c r="S1687" s="19">
        <f t="shared" si="229"/>
        <v>0</v>
      </c>
      <c r="T1687" s="20">
        <f t="shared" si="231"/>
        <v>0</v>
      </c>
      <c r="U1687" s="17">
        <f>IFERROR(SUMIF('LISTA DE EMBARQUE'!B:B,MICRO!E:E,'LISTA DE EMBARQUE'!G:G),"")</f>
        <v>0</v>
      </c>
      <c r="V1687" s="12" t="str">
        <f>IFERROR(VLOOKUP(Tabela1[[#This Row],[COD.MDE]],'LISTA DE EMBARQUE'!B:L,11,0),"")</f>
        <v/>
      </c>
      <c r="W1687" s="13" t="str">
        <f>IFERROR(COUNTIF(#REF!,Tabela1[[#This Row],[Colunas5]]),"")</f>
        <v/>
      </c>
      <c r="X1687" s="14">
        <f>Tabela1[[#This Row],[QIANTIDADE EXPEDIDA]]*Tabela1[[#This Row],[PESO UNI]]</f>
        <v>0</v>
      </c>
      <c r="Y1687" s="14">
        <f t="shared" si="232"/>
        <v>0</v>
      </c>
      <c r="Z1687" s="21">
        <f>Tabela1[[#This Row],[PESO TOTAL]]-Tabela1[[#This Row],[Peso Expedido]]</f>
        <v>0</v>
      </c>
      <c r="AA1687" s="18"/>
      <c r="AB1687" s="40"/>
      <c r="AC1687" s="40"/>
      <c r="AD1687" s="40"/>
      <c r="AE1687" s="40"/>
      <c r="AF1687" s="40"/>
      <c r="AG1687" s="40"/>
      <c r="AH1687" s="40"/>
      <c r="AI1687" s="40" t="str">
        <f t="shared" si="236"/>
        <v>ok</v>
      </c>
      <c r="AJ1687"/>
      <c r="AK1687" t="str">
        <f>Tabela1[[#This Row],[Coluna1]]&amp;Tabela1[[#This Row],[PEDIDO]]</f>
        <v/>
      </c>
      <c r="AL1687"/>
      <c r="AM1687"/>
      <c r="AN1687"/>
      <c r="AO1687" t="str">
        <f t="shared" si="233"/>
        <v>/</v>
      </c>
      <c r="AP1687" t="str">
        <f>Tabela1[[#This Row],[TAG]]&amp;Tabela1[[#This Row],[PEDIDO]]&amp;Tabela1[[#This Row],[PRODUTO]]</f>
        <v/>
      </c>
      <c r="AQ1687" s="23" t="str">
        <f>Tabela1[[#This Row],[PRODUTO]]&amp;Tabela1[[#This Row],[TAG]]</f>
        <v/>
      </c>
      <c r="AR1687" s="183">
        <f>Tabela1[[#This Row],[PESO TOTAL]]*Tabela1[[#This Row],[MATÉRIA PRIMA]]</f>
        <v>0</v>
      </c>
      <c r="AS1687" s="28">
        <f>Tabela1[[#This Row],[PESO TOTAL]]*Tabela1[[#This Row],[PREPARAÇÃO ]]</f>
        <v>0</v>
      </c>
      <c r="AT1687" s="28">
        <f>Tabela1[[#This Row],[PESO TOTAL]]*Tabela1[[#This Row],[CALDEIRARIA]]</f>
        <v>0</v>
      </c>
      <c r="AU1687" s="28">
        <f>Tabela1[[#This Row],[PESO TOTAL]]*Tabela1[[#This Row],[SOLDA]]</f>
        <v>0</v>
      </c>
      <c r="AV1687" s="28">
        <f>Tabela1[[#This Row],[PESO TOTAL]]*Tabela1[[#This Row],[ACABAMENTO]]</f>
        <v>0</v>
      </c>
      <c r="AW1687" s="28">
        <f>Tabela1[[#This Row],[PESO TOTAL]]*Tabela1[[#This Row],[PRONTO ACABADO]]</f>
        <v>0</v>
      </c>
      <c r="AX1687" s="28">
        <f>Tabela1[[#This Row],[PESO TOTAL]]*Tabela1[[#This Row],[EXPEDIÇÃO ]]</f>
        <v>0</v>
      </c>
      <c r="AY1687" s="28" t="str">
        <f>Tabela1[[#This Row],[PEDIDO]]&amp;Tabela1[[#This Row],[PRODUTO]]</f>
        <v/>
      </c>
      <c r="AZ1687" s="44">
        <f>IF(AF1687="",0,IF(ISTEXT(AF1687),H1687*VALUE(SUBSTITUTE(AF1687,"%",""))/100,H1687*AF1687))-Tabela1[[#This Row],[PRONTO ACABADO2]]</f>
        <v>0</v>
      </c>
      <c r="BA1687" s="44">
        <f>IF(AG1687="",0,IF(ISTEXT(AG1687),H1687*VALUE(SUBSTITUTE(AG1687,"%",""))/100,H1687*AG1687))-Tabela1[[#This Row],[PESO EXPEDIDO2]]</f>
        <v>0</v>
      </c>
      <c r="BB1687" s="44">
        <f t="shared" si="234"/>
        <v>0</v>
      </c>
      <c r="BC1687" s="44">
        <f t="shared" si="235"/>
        <v>0</v>
      </c>
      <c r="BD1687" s="44"/>
    </row>
    <row r="1688" spans="1:56" ht="15.75" hidden="1" customHeight="1" x14ac:dyDescent="0.25">
      <c r="A1688" s="6"/>
      <c r="B1688" s="22"/>
      <c r="C1688" s="7"/>
      <c r="D1688" s="46"/>
      <c r="E1688" s="7"/>
      <c r="F1688" s="7"/>
      <c r="G1688" s="44"/>
      <c r="H1688" s="41">
        <f>Tabela1[[#This Row],[PESO UNI]]*Tabela1[[#This Row],[QTE]]</f>
        <v>0</v>
      </c>
      <c r="I1688" s="7"/>
      <c r="J1688" s="8"/>
      <c r="K1688" s="8"/>
      <c r="L1688" s="9"/>
      <c r="M1688" s="10"/>
      <c r="N1688" s="8"/>
      <c r="O1688" s="12"/>
      <c r="P1688" s="13"/>
      <c r="Q1688" s="14">
        <f>Tabela1[[#This Row],[QTDE/ Fabricação]]-Tabela1[[#This Row],[QTE]]</f>
        <v>0</v>
      </c>
      <c r="R1688" s="19">
        <f t="shared" si="230"/>
        <v>0</v>
      </c>
      <c r="S1688" s="19">
        <f t="shared" si="229"/>
        <v>0</v>
      </c>
      <c r="T1688" s="20">
        <f t="shared" si="231"/>
        <v>0</v>
      </c>
      <c r="U1688" s="17">
        <f>IFERROR(SUMIF('LISTA DE EMBARQUE'!B:B,MICRO!E:E,'LISTA DE EMBARQUE'!G:G),"")</f>
        <v>0</v>
      </c>
      <c r="V1688" s="12" t="str">
        <f>IFERROR(VLOOKUP(Tabela1[[#This Row],[COD.MDE]],'LISTA DE EMBARQUE'!B:L,11,0),"")</f>
        <v/>
      </c>
      <c r="W1688" s="13" t="str">
        <f>IFERROR(COUNTIF(#REF!,Tabela1[[#This Row],[Colunas5]]),"")</f>
        <v/>
      </c>
      <c r="X1688" s="14">
        <f>Tabela1[[#This Row],[QIANTIDADE EXPEDIDA]]*Tabela1[[#This Row],[PESO UNI]]</f>
        <v>0</v>
      </c>
      <c r="Y1688" s="14">
        <f t="shared" si="232"/>
        <v>0</v>
      </c>
      <c r="Z1688" s="21">
        <f>Tabela1[[#This Row],[PESO TOTAL]]-Tabela1[[#This Row],[Peso Expedido]]</f>
        <v>0</v>
      </c>
      <c r="AA1688" s="18"/>
      <c r="AB1688" s="40"/>
      <c r="AC1688" s="40"/>
      <c r="AD1688" s="40"/>
      <c r="AE1688" s="40"/>
      <c r="AF1688" s="40"/>
      <c r="AG1688" s="40"/>
      <c r="AH1688" s="40"/>
      <c r="AI1688" s="40" t="str">
        <f t="shared" si="236"/>
        <v>ok</v>
      </c>
      <c r="AJ1688"/>
      <c r="AK1688" t="str">
        <f>Tabela1[[#This Row],[Coluna1]]&amp;Tabela1[[#This Row],[PEDIDO]]</f>
        <v/>
      </c>
      <c r="AL1688"/>
      <c r="AM1688"/>
      <c r="AN1688"/>
      <c r="AO1688" t="str">
        <f t="shared" si="233"/>
        <v>/</v>
      </c>
      <c r="AP1688" t="str">
        <f>Tabela1[[#This Row],[TAG]]&amp;Tabela1[[#This Row],[PEDIDO]]&amp;Tabela1[[#This Row],[PRODUTO]]</f>
        <v/>
      </c>
      <c r="AQ1688" s="23" t="str">
        <f>Tabela1[[#This Row],[PRODUTO]]&amp;Tabela1[[#This Row],[TAG]]</f>
        <v/>
      </c>
      <c r="AR1688" s="183">
        <f>Tabela1[[#This Row],[PESO TOTAL]]*Tabela1[[#This Row],[MATÉRIA PRIMA]]</f>
        <v>0</v>
      </c>
      <c r="AS1688" s="28">
        <f>Tabela1[[#This Row],[PESO TOTAL]]*Tabela1[[#This Row],[PREPARAÇÃO ]]</f>
        <v>0</v>
      </c>
      <c r="AT1688" s="28">
        <f>Tabela1[[#This Row],[PESO TOTAL]]*Tabela1[[#This Row],[CALDEIRARIA]]</f>
        <v>0</v>
      </c>
      <c r="AU1688" s="28">
        <f>Tabela1[[#This Row],[PESO TOTAL]]*Tabela1[[#This Row],[SOLDA]]</f>
        <v>0</v>
      </c>
      <c r="AV1688" s="28">
        <f>Tabela1[[#This Row],[PESO TOTAL]]*Tabela1[[#This Row],[ACABAMENTO]]</f>
        <v>0</v>
      </c>
      <c r="AW1688" s="28">
        <f>Tabela1[[#This Row],[PESO TOTAL]]*Tabela1[[#This Row],[PRONTO ACABADO]]</f>
        <v>0</v>
      </c>
      <c r="AX1688" s="28">
        <f>Tabela1[[#This Row],[PESO TOTAL]]*Tabela1[[#This Row],[EXPEDIÇÃO ]]</f>
        <v>0</v>
      </c>
      <c r="AY1688" s="28" t="str">
        <f>Tabela1[[#This Row],[PEDIDO]]&amp;Tabela1[[#This Row],[PRODUTO]]</f>
        <v/>
      </c>
      <c r="AZ1688" s="44">
        <f>IF(AF1688="",0,IF(ISTEXT(AF1688),H1688*VALUE(SUBSTITUTE(AF1688,"%",""))/100,H1688*AF1688))-Tabela1[[#This Row],[PRONTO ACABADO2]]</f>
        <v>0</v>
      </c>
      <c r="BA1688" s="44">
        <f>IF(AG1688="",0,IF(ISTEXT(AG1688),H1688*VALUE(SUBSTITUTE(AG1688,"%",""))/100,H1688*AG1688))-Tabela1[[#This Row],[PESO EXPEDIDO2]]</f>
        <v>0</v>
      </c>
      <c r="BB1688" s="44">
        <f t="shared" si="234"/>
        <v>0</v>
      </c>
      <c r="BC1688" s="44">
        <f t="shared" si="235"/>
        <v>0</v>
      </c>
      <c r="BD1688" s="44"/>
    </row>
    <row r="1689" spans="1:56" ht="15.75" hidden="1" customHeight="1" x14ac:dyDescent="0.25">
      <c r="A1689" s="6"/>
      <c r="B1689" s="22"/>
      <c r="C1689" s="7"/>
      <c r="D1689" s="46"/>
      <c r="E1689" s="7"/>
      <c r="F1689" s="7"/>
      <c r="G1689" s="44"/>
      <c r="H1689" s="41">
        <f>Tabela1[[#This Row],[PESO UNI]]*Tabela1[[#This Row],[QTE]]</f>
        <v>0</v>
      </c>
      <c r="I1689" s="7"/>
      <c r="J1689" s="8"/>
      <c r="K1689" s="8"/>
      <c r="L1689" s="9"/>
      <c r="M1689" s="10"/>
      <c r="N1689" s="8"/>
      <c r="O1689" s="12"/>
      <c r="P1689" s="13"/>
      <c r="Q1689" s="14">
        <f>Tabela1[[#This Row],[QTDE/ Fabricação]]-Tabela1[[#This Row],[QTE]]</f>
        <v>0</v>
      </c>
      <c r="R1689" s="19">
        <f t="shared" si="230"/>
        <v>0</v>
      </c>
      <c r="S1689" s="19">
        <f t="shared" si="229"/>
        <v>0</v>
      </c>
      <c r="T1689" s="20">
        <f t="shared" si="231"/>
        <v>0</v>
      </c>
      <c r="U1689" s="17">
        <f>IFERROR(SUMIF('LISTA DE EMBARQUE'!B:B,MICRO!E:E,'LISTA DE EMBARQUE'!G:G),"")</f>
        <v>0</v>
      </c>
      <c r="V1689" s="12" t="str">
        <f>IFERROR(VLOOKUP(Tabela1[[#This Row],[COD.MDE]],'LISTA DE EMBARQUE'!B:L,11,0),"")</f>
        <v/>
      </c>
      <c r="W1689" s="13" t="str">
        <f>IFERROR(COUNTIF(#REF!,Tabela1[[#This Row],[Colunas5]]),"")</f>
        <v/>
      </c>
      <c r="X1689" s="14">
        <f>Tabela1[[#This Row],[QIANTIDADE EXPEDIDA]]*Tabela1[[#This Row],[PESO UNI]]</f>
        <v>0</v>
      </c>
      <c r="Y1689" s="14">
        <f t="shared" si="232"/>
        <v>0</v>
      </c>
      <c r="Z1689" s="21">
        <f>Tabela1[[#This Row],[PESO TOTAL]]-Tabela1[[#This Row],[Peso Expedido]]</f>
        <v>0</v>
      </c>
      <c r="AA1689" s="18"/>
      <c r="AB1689" s="40"/>
      <c r="AC1689" s="40"/>
      <c r="AD1689" s="40"/>
      <c r="AE1689" s="40"/>
      <c r="AF1689" s="40"/>
      <c r="AG1689" s="40"/>
      <c r="AH1689" s="40"/>
      <c r="AI1689" s="40" t="str">
        <f t="shared" si="236"/>
        <v>ok</v>
      </c>
      <c r="AJ1689"/>
      <c r="AK1689" t="str">
        <f>Tabela1[[#This Row],[Coluna1]]&amp;Tabela1[[#This Row],[PEDIDO]]</f>
        <v/>
      </c>
      <c r="AL1689"/>
      <c r="AM1689"/>
      <c r="AN1689"/>
      <c r="AO1689" t="str">
        <f t="shared" si="233"/>
        <v>/</v>
      </c>
      <c r="AP1689" t="str">
        <f>Tabela1[[#This Row],[TAG]]&amp;Tabela1[[#This Row],[PEDIDO]]&amp;Tabela1[[#This Row],[PRODUTO]]</f>
        <v/>
      </c>
      <c r="AQ1689" s="23" t="str">
        <f>Tabela1[[#This Row],[PRODUTO]]&amp;Tabela1[[#This Row],[TAG]]</f>
        <v/>
      </c>
      <c r="AR1689" s="183">
        <f>Tabela1[[#This Row],[PESO TOTAL]]*Tabela1[[#This Row],[MATÉRIA PRIMA]]</f>
        <v>0</v>
      </c>
      <c r="AS1689" s="28">
        <f>Tabela1[[#This Row],[PESO TOTAL]]*Tabela1[[#This Row],[PREPARAÇÃO ]]</f>
        <v>0</v>
      </c>
      <c r="AT1689" s="28">
        <f>Tabela1[[#This Row],[PESO TOTAL]]*Tabela1[[#This Row],[CALDEIRARIA]]</f>
        <v>0</v>
      </c>
      <c r="AU1689" s="28">
        <f>Tabela1[[#This Row],[PESO TOTAL]]*Tabela1[[#This Row],[SOLDA]]</f>
        <v>0</v>
      </c>
      <c r="AV1689" s="28">
        <f>Tabela1[[#This Row],[PESO TOTAL]]*Tabela1[[#This Row],[ACABAMENTO]]</f>
        <v>0</v>
      </c>
      <c r="AW1689" s="28">
        <f>Tabela1[[#This Row],[PESO TOTAL]]*Tabela1[[#This Row],[PRONTO ACABADO]]</f>
        <v>0</v>
      </c>
      <c r="AX1689" s="28">
        <f>Tabela1[[#This Row],[PESO TOTAL]]*Tabela1[[#This Row],[EXPEDIÇÃO ]]</f>
        <v>0</v>
      </c>
      <c r="AY1689" s="28" t="str">
        <f>Tabela1[[#This Row],[PEDIDO]]&amp;Tabela1[[#This Row],[PRODUTO]]</f>
        <v/>
      </c>
      <c r="AZ1689" s="44">
        <f>IF(AF1689="",0,IF(ISTEXT(AF1689),H1689*VALUE(SUBSTITUTE(AF1689,"%",""))/100,H1689*AF1689))-Tabela1[[#This Row],[PRONTO ACABADO2]]</f>
        <v>0</v>
      </c>
      <c r="BA1689" s="44">
        <f>IF(AG1689="",0,IF(ISTEXT(AG1689),H1689*VALUE(SUBSTITUTE(AG1689,"%",""))/100,H1689*AG1689))-Tabela1[[#This Row],[PESO EXPEDIDO2]]</f>
        <v>0</v>
      </c>
      <c r="BB1689" s="44">
        <f t="shared" si="234"/>
        <v>0</v>
      </c>
      <c r="BC1689" s="44">
        <f t="shared" si="235"/>
        <v>0</v>
      </c>
      <c r="BD1689" s="44"/>
    </row>
    <row r="1690" spans="1:56" ht="15.75" hidden="1" customHeight="1" x14ac:dyDescent="0.25">
      <c r="A1690" s="6"/>
      <c r="B1690" s="22"/>
      <c r="C1690" s="7"/>
      <c r="D1690" s="46"/>
      <c r="E1690" s="7"/>
      <c r="F1690" s="7"/>
      <c r="G1690" s="44"/>
      <c r="H1690" s="41">
        <f>Tabela1[[#This Row],[PESO UNI]]*Tabela1[[#This Row],[QTE]]</f>
        <v>0</v>
      </c>
      <c r="I1690" s="7"/>
      <c r="J1690" s="8"/>
      <c r="K1690" s="8"/>
      <c r="L1690" s="9"/>
      <c r="M1690" s="10"/>
      <c r="N1690" s="8"/>
      <c r="O1690" s="12"/>
      <c r="P1690" s="13"/>
      <c r="Q1690" s="14">
        <f>Tabela1[[#This Row],[QTDE/ Fabricação]]-Tabela1[[#This Row],[QTE]]</f>
        <v>0</v>
      </c>
      <c r="R1690" s="19">
        <f t="shared" si="230"/>
        <v>0</v>
      </c>
      <c r="S1690" s="19">
        <f t="shared" si="229"/>
        <v>0</v>
      </c>
      <c r="T1690" s="20">
        <f t="shared" si="231"/>
        <v>0</v>
      </c>
      <c r="U1690" s="17">
        <f>IFERROR(SUMIF('LISTA DE EMBARQUE'!B:B,MICRO!E:E,'LISTA DE EMBARQUE'!G:G),"")</f>
        <v>0</v>
      </c>
      <c r="V1690" s="12" t="str">
        <f>IFERROR(VLOOKUP(Tabela1[[#This Row],[COD.MDE]],'LISTA DE EMBARQUE'!B:L,11,0),"")</f>
        <v/>
      </c>
      <c r="W1690" s="13" t="str">
        <f>IFERROR(COUNTIF(#REF!,Tabela1[[#This Row],[Colunas5]]),"")</f>
        <v/>
      </c>
      <c r="X1690" s="14">
        <f>Tabela1[[#This Row],[QIANTIDADE EXPEDIDA]]*Tabela1[[#This Row],[PESO UNI]]</f>
        <v>0</v>
      </c>
      <c r="Y1690" s="14">
        <f t="shared" si="232"/>
        <v>0</v>
      </c>
      <c r="Z1690" s="21">
        <f>Tabela1[[#This Row],[PESO TOTAL]]-Tabela1[[#This Row],[Peso Expedido]]</f>
        <v>0</v>
      </c>
      <c r="AA1690" s="18"/>
      <c r="AB1690" s="40"/>
      <c r="AC1690" s="40"/>
      <c r="AD1690" s="40"/>
      <c r="AE1690" s="40"/>
      <c r="AF1690" s="40"/>
      <c r="AG1690" s="40"/>
      <c r="AH1690" s="40"/>
      <c r="AI1690" s="40" t="str">
        <f t="shared" si="236"/>
        <v>ok</v>
      </c>
      <c r="AJ1690"/>
      <c r="AK1690" t="str">
        <f>Tabela1[[#This Row],[Coluna1]]&amp;Tabela1[[#This Row],[PEDIDO]]</f>
        <v/>
      </c>
      <c r="AL1690"/>
      <c r="AM1690"/>
      <c r="AN1690"/>
      <c r="AO1690" t="str">
        <f t="shared" si="233"/>
        <v>/</v>
      </c>
      <c r="AP1690" t="str">
        <f>Tabela1[[#This Row],[TAG]]&amp;Tabela1[[#This Row],[PEDIDO]]&amp;Tabela1[[#This Row],[PRODUTO]]</f>
        <v/>
      </c>
      <c r="AQ1690" s="23" t="str">
        <f>Tabela1[[#This Row],[PRODUTO]]&amp;Tabela1[[#This Row],[TAG]]</f>
        <v/>
      </c>
      <c r="AR1690" s="183">
        <f>Tabela1[[#This Row],[PESO TOTAL]]*Tabela1[[#This Row],[MATÉRIA PRIMA]]</f>
        <v>0</v>
      </c>
      <c r="AS1690" s="28">
        <f>Tabela1[[#This Row],[PESO TOTAL]]*Tabela1[[#This Row],[PREPARAÇÃO ]]</f>
        <v>0</v>
      </c>
      <c r="AT1690" s="28">
        <f>Tabela1[[#This Row],[PESO TOTAL]]*Tabela1[[#This Row],[CALDEIRARIA]]</f>
        <v>0</v>
      </c>
      <c r="AU1690" s="28">
        <f>Tabela1[[#This Row],[PESO TOTAL]]*Tabela1[[#This Row],[SOLDA]]</f>
        <v>0</v>
      </c>
      <c r="AV1690" s="28">
        <f>Tabela1[[#This Row],[PESO TOTAL]]*Tabela1[[#This Row],[ACABAMENTO]]</f>
        <v>0</v>
      </c>
      <c r="AW1690" s="28">
        <f>Tabela1[[#This Row],[PESO TOTAL]]*Tabela1[[#This Row],[PRONTO ACABADO]]</f>
        <v>0</v>
      </c>
      <c r="AX1690" s="28">
        <f>Tabela1[[#This Row],[PESO TOTAL]]*Tabela1[[#This Row],[EXPEDIÇÃO ]]</f>
        <v>0</v>
      </c>
      <c r="AY1690" s="28" t="str">
        <f>Tabela1[[#This Row],[PEDIDO]]&amp;Tabela1[[#This Row],[PRODUTO]]</f>
        <v/>
      </c>
      <c r="AZ1690" s="44">
        <f>IF(AF1690="",0,IF(ISTEXT(AF1690),H1690*VALUE(SUBSTITUTE(AF1690,"%",""))/100,H1690*AF1690))-Tabela1[[#This Row],[PRONTO ACABADO2]]</f>
        <v>0</v>
      </c>
      <c r="BA1690" s="44">
        <f>IF(AG1690="",0,IF(ISTEXT(AG1690),H1690*VALUE(SUBSTITUTE(AG1690,"%",""))/100,H1690*AG1690))-Tabela1[[#This Row],[PESO EXPEDIDO2]]</f>
        <v>0</v>
      </c>
      <c r="BB1690" s="44">
        <f t="shared" si="234"/>
        <v>0</v>
      </c>
      <c r="BC1690" s="44">
        <f t="shared" si="235"/>
        <v>0</v>
      </c>
      <c r="BD1690" s="44"/>
    </row>
    <row r="1691" spans="1:56" ht="15.75" hidden="1" customHeight="1" x14ac:dyDescent="0.25">
      <c r="A1691" s="6"/>
      <c r="B1691" s="22"/>
      <c r="C1691" s="7"/>
      <c r="D1691" s="46"/>
      <c r="E1691" s="7"/>
      <c r="F1691" s="7"/>
      <c r="G1691" s="44"/>
      <c r="H1691" s="41">
        <f>Tabela1[[#This Row],[PESO UNI]]*Tabela1[[#This Row],[QTE]]</f>
        <v>0</v>
      </c>
      <c r="I1691" s="7"/>
      <c r="J1691" s="8"/>
      <c r="K1691" s="8"/>
      <c r="L1691" s="9"/>
      <c r="M1691" s="10"/>
      <c r="N1691" s="8"/>
      <c r="O1691" s="12"/>
      <c r="P1691" s="13"/>
      <c r="Q1691" s="14">
        <f>Tabela1[[#This Row],[QTDE/ Fabricação]]-Tabela1[[#This Row],[QTE]]</f>
        <v>0</v>
      </c>
      <c r="R1691" s="19">
        <f t="shared" si="230"/>
        <v>0</v>
      </c>
      <c r="S1691" s="19">
        <f t="shared" si="229"/>
        <v>0</v>
      </c>
      <c r="T1691" s="20">
        <f t="shared" si="231"/>
        <v>0</v>
      </c>
      <c r="U1691" s="17">
        <f>IFERROR(SUMIF('LISTA DE EMBARQUE'!B:B,MICRO!E:E,'LISTA DE EMBARQUE'!G:G),"")</f>
        <v>0</v>
      </c>
      <c r="V1691" s="12" t="str">
        <f>IFERROR(VLOOKUP(Tabela1[[#This Row],[COD.MDE]],'LISTA DE EMBARQUE'!B:L,11,0),"")</f>
        <v/>
      </c>
      <c r="W1691" s="13" t="str">
        <f>IFERROR(COUNTIF(#REF!,Tabela1[[#This Row],[Colunas5]]),"")</f>
        <v/>
      </c>
      <c r="X1691" s="14">
        <f>Tabela1[[#This Row],[QIANTIDADE EXPEDIDA]]*Tabela1[[#This Row],[PESO UNI]]</f>
        <v>0</v>
      </c>
      <c r="Y1691" s="14">
        <f t="shared" si="232"/>
        <v>0</v>
      </c>
      <c r="Z1691" s="21">
        <f>Tabela1[[#This Row],[PESO TOTAL]]-Tabela1[[#This Row],[Peso Expedido]]</f>
        <v>0</v>
      </c>
      <c r="AA1691" s="18"/>
      <c r="AB1691" s="40"/>
      <c r="AC1691" s="40"/>
      <c r="AD1691" s="40"/>
      <c r="AE1691" s="40"/>
      <c r="AF1691" s="40"/>
      <c r="AG1691" s="40"/>
      <c r="AH1691" s="40"/>
      <c r="AI1691" s="40" t="str">
        <f t="shared" si="236"/>
        <v>ok</v>
      </c>
      <c r="AJ1691"/>
      <c r="AK1691" t="str">
        <f>Tabela1[[#This Row],[Coluna1]]&amp;Tabela1[[#This Row],[PEDIDO]]</f>
        <v/>
      </c>
      <c r="AL1691"/>
      <c r="AM1691"/>
      <c r="AN1691"/>
      <c r="AO1691" t="str">
        <f t="shared" si="233"/>
        <v>/</v>
      </c>
      <c r="AP1691" t="str">
        <f>Tabela1[[#This Row],[TAG]]&amp;Tabela1[[#This Row],[PEDIDO]]&amp;Tabela1[[#This Row],[PRODUTO]]</f>
        <v/>
      </c>
      <c r="AQ1691" s="23" t="str">
        <f>Tabela1[[#This Row],[PRODUTO]]&amp;Tabela1[[#This Row],[TAG]]</f>
        <v/>
      </c>
      <c r="AR1691" s="183">
        <f>Tabela1[[#This Row],[PESO TOTAL]]*Tabela1[[#This Row],[MATÉRIA PRIMA]]</f>
        <v>0</v>
      </c>
      <c r="AS1691" s="28">
        <f>Tabela1[[#This Row],[PESO TOTAL]]*Tabela1[[#This Row],[PREPARAÇÃO ]]</f>
        <v>0</v>
      </c>
      <c r="AT1691" s="28">
        <f>Tabela1[[#This Row],[PESO TOTAL]]*Tabela1[[#This Row],[CALDEIRARIA]]</f>
        <v>0</v>
      </c>
      <c r="AU1691" s="28">
        <f>Tabela1[[#This Row],[PESO TOTAL]]*Tabela1[[#This Row],[SOLDA]]</f>
        <v>0</v>
      </c>
      <c r="AV1691" s="28">
        <f>Tabela1[[#This Row],[PESO TOTAL]]*Tabela1[[#This Row],[ACABAMENTO]]</f>
        <v>0</v>
      </c>
      <c r="AW1691" s="28">
        <f>Tabela1[[#This Row],[PESO TOTAL]]*Tabela1[[#This Row],[PRONTO ACABADO]]</f>
        <v>0</v>
      </c>
      <c r="AX1691" s="28">
        <f>Tabela1[[#This Row],[PESO TOTAL]]*Tabela1[[#This Row],[EXPEDIÇÃO ]]</f>
        <v>0</v>
      </c>
      <c r="AY1691" s="28" t="str">
        <f>Tabela1[[#This Row],[PEDIDO]]&amp;Tabela1[[#This Row],[PRODUTO]]</f>
        <v/>
      </c>
      <c r="AZ1691" s="44">
        <f>IF(AF1691="",0,IF(ISTEXT(AF1691),H1691*VALUE(SUBSTITUTE(AF1691,"%",""))/100,H1691*AF1691))-Tabela1[[#This Row],[PRONTO ACABADO2]]</f>
        <v>0</v>
      </c>
      <c r="BA1691" s="44">
        <f>IF(AG1691="",0,IF(ISTEXT(AG1691),H1691*VALUE(SUBSTITUTE(AG1691,"%",""))/100,H1691*AG1691))-Tabela1[[#This Row],[PESO EXPEDIDO2]]</f>
        <v>0</v>
      </c>
      <c r="BB1691" s="44">
        <f t="shared" si="234"/>
        <v>0</v>
      </c>
      <c r="BC1691" s="44">
        <f t="shared" si="235"/>
        <v>0</v>
      </c>
      <c r="BD1691" s="44"/>
    </row>
    <row r="1692" spans="1:56" ht="15.75" hidden="1" customHeight="1" x14ac:dyDescent="0.25">
      <c r="A1692" s="6"/>
      <c r="B1692" s="22"/>
      <c r="C1692" s="7"/>
      <c r="D1692" s="46"/>
      <c r="E1692" s="7"/>
      <c r="F1692" s="7"/>
      <c r="G1692" s="44"/>
      <c r="H1692" s="41">
        <f>Tabela1[[#This Row],[PESO UNI]]*Tabela1[[#This Row],[QTE]]</f>
        <v>0</v>
      </c>
      <c r="I1692" s="7"/>
      <c r="J1692" s="8"/>
      <c r="K1692" s="8"/>
      <c r="L1692" s="9"/>
      <c r="M1692" s="10"/>
      <c r="N1692" s="8"/>
      <c r="O1692" s="12"/>
      <c r="P1692" s="13"/>
      <c r="Q1692" s="14">
        <f>Tabela1[[#This Row],[QTDE/ Fabricação]]-Tabela1[[#This Row],[QTE]]</f>
        <v>0</v>
      </c>
      <c r="R1692" s="19">
        <f t="shared" si="230"/>
        <v>0</v>
      </c>
      <c r="S1692" s="19">
        <f t="shared" si="229"/>
        <v>0</v>
      </c>
      <c r="T1692" s="20">
        <f t="shared" si="231"/>
        <v>0</v>
      </c>
      <c r="U1692" s="17">
        <f>IFERROR(SUMIF('LISTA DE EMBARQUE'!B:B,MICRO!E:E,'LISTA DE EMBARQUE'!G:G),"")</f>
        <v>0</v>
      </c>
      <c r="V1692" s="12" t="str">
        <f>IFERROR(VLOOKUP(Tabela1[[#This Row],[COD.MDE]],'LISTA DE EMBARQUE'!B:L,11,0),"")</f>
        <v/>
      </c>
      <c r="W1692" s="13" t="str">
        <f>IFERROR(COUNTIF(#REF!,Tabela1[[#This Row],[Colunas5]]),"")</f>
        <v/>
      </c>
      <c r="X1692" s="14">
        <f>Tabela1[[#This Row],[QIANTIDADE EXPEDIDA]]*Tabela1[[#This Row],[PESO UNI]]</f>
        <v>0</v>
      </c>
      <c r="Y1692" s="14">
        <f t="shared" si="232"/>
        <v>0</v>
      </c>
      <c r="Z1692" s="21">
        <f>Tabela1[[#This Row],[PESO TOTAL]]-Tabela1[[#This Row],[Peso Expedido]]</f>
        <v>0</v>
      </c>
      <c r="AA1692" s="18"/>
      <c r="AB1692" s="40"/>
      <c r="AC1692" s="40"/>
      <c r="AD1692" s="40"/>
      <c r="AE1692" s="40"/>
      <c r="AF1692" s="40"/>
      <c r="AG1692" s="40"/>
      <c r="AH1692" s="40"/>
      <c r="AI1692" s="40" t="str">
        <f t="shared" si="236"/>
        <v>ok</v>
      </c>
      <c r="AJ1692"/>
      <c r="AK1692" t="str">
        <f>Tabela1[[#This Row],[Coluna1]]&amp;Tabela1[[#This Row],[PEDIDO]]</f>
        <v/>
      </c>
      <c r="AL1692"/>
      <c r="AM1692"/>
      <c r="AN1692"/>
      <c r="AO1692" t="str">
        <f t="shared" si="233"/>
        <v>/</v>
      </c>
      <c r="AP1692" t="str">
        <f>Tabela1[[#This Row],[TAG]]&amp;Tabela1[[#This Row],[PEDIDO]]&amp;Tabela1[[#This Row],[PRODUTO]]</f>
        <v/>
      </c>
      <c r="AQ1692" s="23" t="str">
        <f>Tabela1[[#This Row],[PRODUTO]]&amp;Tabela1[[#This Row],[TAG]]</f>
        <v/>
      </c>
      <c r="AR1692" s="183">
        <f>Tabela1[[#This Row],[PESO TOTAL]]*Tabela1[[#This Row],[MATÉRIA PRIMA]]</f>
        <v>0</v>
      </c>
      <c r="AS1692" s="28">
        <f>Tabela1[[#This Row],[PESO TOTAL]]*Tabela1[[#This Row],[PREPARAÇÃO ]]</f>
        <v>0</v>
      </c>
      <c r="AT1692" s="28">
        <f>Tabela1[[#This Row],[PESO TOTAL]]*Tabela1[[#This Row],[CALDEIRARIA]]</f>
        <v>0</v>
      </c>
      <c r="AU1692" s="28">
        <f>Tabela1[[#This Row],[PESO TOTAL]]*Tabela1[[#This Row],[SOLDA]]</f>
        <v>0</v>
      </c>
      <c r="AV1692" s="28">
        <f>Tabela1[[#This Row],[PESO TOTAL]]*Tabela1[[#This Row],[ACABAMENTO]]</f>
        <v>0</v>
      </c>
      <c r="AW1692" s="28">
        <f>Tabela1[[#This Row],[PESO TOTAL]]*Tabela1[[#This Row],[PRONTO ACABADO]]</f>
        <v>0</v>
      </c>
      <c r="AX1692" s="28">
        <f>Tabela1[[#This Row],[PESO TOTAL]]*Tabela1[[#This Row],[EXPEDIÇÃO ]]</f>
        <v>0</v>
      </c>
      <c r="AY1692" s="28" t="str">
        <f>Tabela1[[#This Row],[PEDIDO]]&amp;Tabela1[[#This Row],[PRODUTO]]</f>
        <v/>
      </c>
      <c r="AZ1692" s="44">
        <f>IF(AF1692="",0,IF(ISTEXT(AF1692),H1692*VALUE(SUBSTITUTE(AF1692,"%",""))/100,H1692*AF1692))-Tabela1[[#This Row],[PRONTO ACABADO2]]</f>
        <v>0</v>
      </c>
      <c r="BA1692" s="44">
        <f>IF(AG1692="",0,IF(ISTEXT(AG1692),H1692*VALUE(SUBSTITUTE(AG1692,"%",""))/100,H1692*AG1692))-Tabela1[[#This Row],[PESO EXPEDIDO2]]</f>
        <v>0</v>
      </c>
      <c r="BB1692" s="44">
        <f t="shared" si="234"/>
        <v>0</v>
      </c>
      <c r="BC1692" s="44">
        <f t="shared" si="235"/>
        <v>0</v>
      </c>
      <c r="BD1692" s="44"/>
    </row>
    <row r="1693" spans="1:56" ht="15.75" hidden="1" customHeight="1" x14ac:dyDescent="0.25">
      <c r="A1693" s="6"/>
      <c r="B1693" s="22"/>
      <c r="C1693" s="7"/>
      <c r="D1693" s="46"/>
      <c r="E1693" s="7"/>
      <c r="F1693" s="7"/>
      <c r="G1693" s="44"/>
      <c r="H1693" s="41">
        <f>Tabela1[[#This Row],[PESO UNI]]*Tabela1[[#This Row],[QTE]]</f>
        <v>0</v>
      </c>
      <c r="I1693" s="7"/>
      <c r="J1693" s="8"/>
      <c r="K1693" s="8"/>
      <c r="L1693" s="9"/>
      <c r="M1693" s="10"/>
      <c r="N1693" s="8"/>
      <c r="O1693" s="12"/>
      <c r="P1693" s="13"/>
      <c r="Q1693" s="14">
        <f>Tabela1[[#This Row],[QTDE/ Fabricação]]-Tabela1[[#This Row],[QTE]]</f>
        <v>0</v>
      </c>
      <c r="R1693" s="19">
        <f t="shared" si="230"/>
        <v>0</v>
      </c>
      <c r="S1693" s="19">
        <f t="shared" si="229"/>
        <v>0</v>
      </c>
      <c r="T1693" s="20">
        <f t="shared" si="231"/>
        <v>0</v>
      </c>
      <c r="U1693" s="17">
        <f>IFERROR(SUMIF('LISTA DE EMBARQUE'!B:B,MICRO!E:E,'LISTA DE EMBARQUE'!G:G),"")</f>
        <v>0</v>
      </c>
      <c r="V1693" s="12" t="str">
        <f>IFERROR(VLOOKUP(Tabela1[[#This Row],[COD.MDE]],'LISTA DE EMBARQUE'!B:L,11,0),"")</f>
        <v/>
      </c>
      <c r="W1693" s="13" t="str">
        <f>IFERROR(COUNTIF(#REF!,Tabela1[[#This Row],[Colunas5]]),"")</f>
        <v/>
      </c>
      <c r="X1693" s="14">
        <f>Tabela1[[#This Row],[QIANTIDADE EXPEDIDA]]*Tabela1[[#This Row],[PESO UNI]]</f>
        <v>0</v>
      </c>
      <c r="Y1693" s="14">
        <f t="shared" si="232"/>
        <v>0</v>
      </c>
      <c r="Z1693" s="21">
        <f>Tabela1[[#This Row],[PESO TOTAL]]-Tabela1[[#This Row],[Peso Expedido]]</f>
        <v>0</v>
      </c>
      <c r="AA1693" s="18"/>
      <c r="AB1693" s="40"/>
      <c r="AC1693" s="40"/>
      <c r="AD1693" s="40"/>
      <c r="AE1693" s="40"/>
      <c r="AF1693" s="40"/>
      <c r="AG1693" s="40"/>
      <c r="AH1693" s="40"/>
      <c r="AI1693" s="40" t="str">
        <f t="shared" si="236"/>
        <v>ok</v>
      </c>
      <c r="AJ1693"/>
      <c r="AK1693" t="str">
        <f>Tabela1[[#This Row],[Coluna1]]&amp;Tabela1[[#This Row],[PEDIDO]]</f>
        <v/>
      </c>
      <c r="AL1693"/>
      <c r="AM1693"/>
      <c r="AN1693"/>
      <c r="AO1693" t="str">
        <f t="shared" si="233"/>
        <v>/</v>
      </c>
      <c r="AP1693" t="str">
        <f>Tabela1[[#This Row],[TAG]]&amp;Tabela1[[#This Row],[PEDIDO]]&amp;Tabela1[[#This Row],[PRODUTO]]</f>
        <v/>
      </c>
      <c r="AQ1693" s="23" t="str">
        <f>Tabela1[[#This Row],[PRODUTO]]&amp;Tabela1[[#This Row],[TAG]]</f>
        <v/>
      </c>
      <c r="AR1693" s="183">
        <f>Tabela1[[#This Row],[PESO TOTAL]]*Tabela1[[#This Row],[MATÉRIA PRIMA]]</f>
        <v>0</v>
      </c>
      <c r="AS1693" s="28">
        <f>Tabela1[[#This Row],[PESO TOTAL]]*Tabela1[[#This Row],[PREPARAÇÃO ]]</f>
        <v>0</v>
      </c>
      <c r="AT1693" s="28">
        <f>Tabela1[[#This Row],[PESO TOTAL]]*Tabela1[[#This Row],[CALDEIRARIA]]</f>
        <v>0</v>
      </c>
      <c r="AU1693" s="28">
        <f>Tabela1[[#This Row],[PESO TOTAL]]*Tabela1[[#This Row],[SOLDA]]</f>
        <v>0</v>
      </c>
      <c r="AV1693" s="28">
        <f>Tabela1[[#This Row],[PESO TOTAL]]*Tabela1[[#This Row],[ACABAMENTO]]</f>
        <v>0</v>
      </c>
      <c r="AW1693" s="28">
        <f>Tabela1[[#This Row],[PESO TOTAL]]*Tabela1[[#This Row],[PRONTO ACABADO]]</f>
        <v>0</v>
      </c>
      <c r="AX1693" s="28">
        <f>Tabela1[[#This Row],[PESO TOTAL]]*Tabela1[[#This Row],[EXPEDIÇÃO ]]</f>
        <v>0</v>
      </c>
      <c r="AY1693" s="28" t="str">
        <f>Tabela1[[#This Row],[PEDIDO]]&amp;Tabela1[[#This Row],[PRODUTO]]</f>
        <v/>
      </c>
      <c r="AZ1693" s="44">
        <f>IF(AF1693="",0,IF(ISTEXT(AF1693),H1693*VALUE(SUBSTITUTE(AF1693,"%",""))/100,H1693*AF1693))-Tabela1[[#This Row],[PRONTO ACABADO2]]</f>
        <v>0</v>
      </c>
      <c r="BA1693" s="44">
        <f>IF(AG1693="",0,IF(ISTEXT(AG1693),H1693*VALUE(SUBSTITUTE(AG1693,"%",""))/100,H1693*AG1693))-Tabela1[[#This Row],[PESO EXPEDIDO2]]</f>
        <v>0</v>
      </c>
      <c r="BB1693" s="44">
        <f t="shared" si="234"/>
        <v>0</v>
      </c>
      <c r="BC1693" s="44">
        <f t="shared" si="235"/>
        <v>0</v>
      </c>
      <c r="BD1693" s="44"/>
    </row>
    <row r="1694" spans="1:56" ht="15.75" hidden="1" customHeight="1" x14ac:dyDescent="0.25">
      <c r="A1694" s="6"/>
      <c r="B1694" s="22"/>
      <c r="C1694" s="7"/>
      <c r="D1694" s="46"/>
      <c r="E1694" s="7"/>
      <c r="F1694" s="7"/>
      <c r="G1694" s="44"/>
      <c r="H1694" s="41">
        <f>Tabela1[[#This Row],[PESO UNI]]*Tabela1[[#This Row],[QTE]]</f>
        <v>0</v>
      </c>
      <c r="I1694" s="7"/>
      <c r="J1694" s="8"/>
      <c r="K1694" s="8"/>
      <c r="L1694" s="9"/>
      <c r="M1694" s="10"/>
      <c r="N1694" s="8"/>
      <c r="O1694" s="12"/>
      <c r="P1694" s="13"/>
      <c r="Q1694" s="14">
        <f>Tabela1[[#This Row],[QTDE/ Fabricação]]-Tabela1[[#This Row],[QTE]]</f>
        <v>0</v>
      </c>
      <c r="R1694" s="19">
        <f t="shared" si="230"/>
        <v>0</v>
      </c>
      <c r="S1694" s="19">
        <f t="shared" si="229"/>
        <v>0</v>
      </c>
      <c r="T1694" s="20">
        <f t="shared" si="231"/>
        <v>0</v>
      </c>
      <c r="U1694" s="17">
        <f>IFERROR(SUMIF('LISTA DE EMBARQUE'!B:B,MICRO!E:E,'LISTA DE EMBARQUE'!G:G),"")</f>
        <v>0</v>
      </c>
      <c r="V1694" s="12" t="str">
        <f>IFERROR(VLOOKUP(Tabela1[[#This Row],[COD.MDE]],'LISTA DE EMBARQUE'!B:L,11,0),"")</f>
        <v/>
      </c>
      <c r="W1694" s="13" t="str">
        <f>IFERROR(COUNTIF(#REF!,Tabela1[[#This Row],[Colunas5]]),"")</f>
        <v/>
      </c>
      <c r="X1694" s="14">
        <f>Tabela1[[#This Row],[QIANTIDADE EXPEDIDA]]*Tabela1[[#This Row],[PESO UNI]]</f>
        <v>0</v>
      </c>
      <c r="Y1694" s="14">
        <f t="shared" si="232"/>
        <v>0</v>
      </c>
      <c r="Z1694" s="21">
        <f>Tabela1[[#This Row],[PESO TOTAL]]-Tabela1[[#This Row],[Peso Expedido]]</f>
        <v>0</v>
      </c>
      <c r="AA1694" s="18"/>
      <c r="AB1694" s="40"/>
      <c r="AC1694" s="40"/>
      <c r="AD1694" s="40"/>
      <c r="AE1694" s="40"/>
      <c r="AF1694" s="40"/>
      <c r="AG1694" s="40"/>
      <c r="AH1694" s="40"/>
      <c r="AI1694" s="40" t="str">
        <f t="shared" si="236"/>
        <v>ok</v>
      </c>
      <c r="AJ1694"/>
      <c r="AK1694" t="str">
        <f>Tabela1[[#This Row],[Coluna1]]&amp;Tabela1[[#This Row],[PEDIDO]]</f>
        <v/>
      </c>
      <c r="AL1694"/>
      <c r="AM1694"/>
      <c r="AN1694"/>
      <c r="AO1694" t="str">
        <f t="shared" si="233"/>
        <v>/</v>
      </c>
      <c r="AP1694" t="str">
        <f>Tabela1[[#This Row],[TAG]]&amp;Tabela1[[#This Row],[PEDIDO]]&amp;Tabela1[[#This Row],[PRODUTO]]</f>
        <v/>
      </c>
      <c r="AQ1694" s="23" t="str">
        <f>Tabela1[[#This Row],[PRODUTO]]&amp;Tabela1[[#This Row],[TAG]]</f>
        <v/>
      </c>
      <c r="AR1694" s="183">
        <f>Tabela1[[#This Row],[PESO TOTAL]]*Tabela1[[#This Row],[MATÉRIA PRIMA]]</f>
        <v>0</v>
      </c>
      <c r="AS1694" s="28">
        <f>Tabela1[[#This Row],[PESO TOTAL]]*Tabela1[[#This Row],[PREPARAÇÃO ]]</f>
        <v>0</v>
      </c>
      <c r="AT1694" s="28">
        <f>Tabela1[[#This Row],[PESO TOTAL]]*Tabela1[[#This Row],[CALDEIRARIA]]</f>
        <v>0</v>
      </c>
      <c r="AU1694" s="28">
        <f>Tabela1[[#This Row],[PESO TOTAL]]*Tabela1[[#This Row],[SOLDA]]</f>
        <v>0</v>
      </c>
      <c r="AV1694" s="28">
        <f>Tabela1[[#This Row],[PESO TOTAL]]*Tabela1[[#This Row],[ACABAMENTO]]</f>
        <v>0</v>
      </c>
      <c r="AW1694" s="28">
        <f>Tabela1[[#This Row],[PESO TOTAL]]*Tabela1[[#This Row],[PRONTO ACABADO]]</f>
        <v>0</v>
      </c>
      <c r="AX1694" s="28">
        <f>Tabela1[[#This Row],[PESO TOTAL]]*Tabela1[[#This Row],[EXPEDIÇÃO ]]</f>
        <v>0</v>
      </c>
      <c r="AY1694" s="28" t="str">
        <f>Tabela1[[#This Row],[PEDIDO]]&amp;Tabela1[[#This Row],[PRODUTO]]</f>
        <v/>
      </c>
      <c r="AZ1694" s="44">
        <f>IF(AF1694="",0,IF(ISTEXT(AF1694),H1694*VALUE(SUBSTITUTE(AF1694,"%",""))/100,H1694*AF1694))-Tabela1[[#This Row],[PRONTO ACABADO2]]</f>
        <v>0</v>
      </c>
      <c r="BA1694" s="44">
        <f>IF(AG1694="",0,IF(ISTEXT(AG1694),H1694*VALUE(SUBSTITUTE(AG1694,"%",""))/100,H1694*AG1694))-Tabela1[[#This Row],[PESO EXPEDIDO2]]</f>
        <v>0</v>
      </c>
      <c r="BB1694" s="44">
        <f t="shared" si="234"/>
        <v>0</v>
      </c>
      <c r="BC1694" s="44">
        <f t="shared" si="235"/>
        <v>0</v>
      </c>
      <c r="BD1694" s="44"/>
    </row>
    <row r="1695" spans="1:56" ht="15.75" hidden="1" customHeight="1" x14ac:dyDescent="0.25">
      <c r="A1695" s="6"/>
      <c r="B1695" s="22"/>
      <c r="C1695" s="7"/>
      <c r="D1695" s="46"/>
      <c r="E1695" s="7"/>
      <c r="F1695" s="7"/>
      <c r="G1695" s="44"/>
      <c r="H1695" s="41">
        <f>Tabela1[[#This Row],[PESO UNI]]*Tabela1[[#This Row],[QTE]]</f>
        <v>0</v>
      </c>
      <c r="I1695" s="7"/>
      <c r="J1695" s="8"/>
      <c r="K1695" s="8"/>
      <c r="L1695" s="9"/>
      <c r="M1695" s="10"/>
      <c r="N1695" s="8"/>
      <c r="O1695" s="12"/>
      <c r="P1695" s="13"/>
      <c r="Q1695" s="14">
        <f>Tabela1[[#This Row],[QTDE/ Fabricação]]-Tabela1[[#This Row],[QTE]]</f>
        <v>0</v>
      </c>
      <c r="R1695" s="19">
        <f t="shared" si="230"/>
        <v>0</v>
      </c>
      <c r="S1695" s="19">
        <f t="shared" si="229"/>
        <v>0</v>
      </c>
      <c r="T1695" s="20">
        <f t="shared" si="231"/>
        <v>0</v>
      </c>
      <c r="U1695" s="17">
        <f>IFERROR(SUMIF('LISTA DE EMBARQUE'!B:B,MICRO!E:E,'LISTA DE EMBARQUE'!G:G),"")</f>
        <v>0</v>
      </c>
      <c r="V1695" s="12" t="str">
        <f>IFERROR(VLOOKUP(Tabela1[[#This Row],[COD.MDE]],'LISTA DE EMBARQUE'!B:L,11,0),"")</f>
        <v/>
      </c>
      <c r="W1695" s="13" t="str">
        <f>IFERROR(COUNTIF(#REF!,Tabela1[[#This Row],[Colunas5]]),"")</f>
        <v/>
      </c>
      <c r="X1695" s="14">
        <f>Tabela1[[#This Row],[QIANTIDADE EXPEDIDA]]*Tabela1[[#This Row],[PESO UNI]]</f>
        <v>0</v>
      </c>
      <c r="Y1695" s="14">
        <f t="shared" si="232"/>
        <v>0</v>
      </c>
      <c r="Z1695" s="21">
        <f>Tabela1[[#This Row],[PESO TOTAL]]-Tabela1[[#This Row],[Peso Expedido]]</f>
        <v>0</v>
      </c>
      <c r="AA1695" s="18"/>
      <c r="AB1695" s="40"/>
      <c r="AC1695" s="40"/>
      <c r="AD1695" s="40"/>
      <c r="AE1695" s="40"/>
      <c r="AF1695" s="40"/>
      <c r="AG1695" s="40"/>
      <c r="AH1695" s="40"/>
      <c r="AI1695" s="40" t="str">
        <f t="shared" si="236"/>
        <v>ok</v>
      </c>
      <c r="AJ1695"/>
      <c r="AK1695" t="str">
        <f>Tabela1[[#This Row],[Coluna1]]&amp;Tabela1[[#This Row],[PEDIDO]]</f>
        <v/>
      </c>
      <c r="AL1695"/>
      <c r="AM1695"/>
      <c r="AN1695"/>
      <c r="AO1695" t="str">
        <f t="shared" si="233"/>
        <v>/</v>
      </c>
      <c r="AP1695" t="str">
        <f>Tabela1[[#This Row],[TAG]]&amp;Tabela1[[#This Row],[PEDIDO]]&amp;Tabela1[[#This Row],[PRODUTO]]</f>
        <v/>
      </c>
      <c r="AQ1695" s="23" t="str">
        <f>Tabela1[[#This Row],[PRODUTO]]&amp;Tabela1[[#This Row],[TAG]]</f>
        <v/>
      </c>
      <c r="AR1695" s="183">
        <f>Tabela1[[#This Row],[PESO TOTAL]]*Tabela1[[#This Row],[MATÉRIA PRIMA]]</f>
        <v>0</v>
      </c>
      <c r="AS1695" s="28">
        <f>Tabela1[[#This Row],[PESO TOTAL]]*Tabela1[[#This Row],[PREPARAÇÃO ]]</f>
        <v>0</v>
      </c>
      <c r="AT1695" s="28">
        <f>Tabela1[[#This Row],[PESO TOTAL]]*Tabela1[[#This Row],[CALDEIRARIA]]</f>
        <v>0</v>
      </c>
      <c r="AU1695" s="28">
        <f>Tabela1[[#This Row],[PESO TOTAL]]*Tabela1[[#This Row],[SOLDA]]</f>
        <v>0</v>
      </c>
      <c r="AV1695" s="28">
        <f>Tabela1[[#This Row],[PESO TOTAL]]*Tabela1[[#This Row],[ACABAMENTO]]</f>
        <v>0</v>
      </c>
      <c r="AW1695" s="28">
        <f>Tabela1[[#This Row],[PESO TOTAL]]*Tabela1[[#This Row],[PRONTO ACABADO]]</f>
        <v>0</v>
      </c>
      <c r="AX1695" s="28">
        <f>Tabela1[[#This Row],[PESO TOTAL]]*Tabela1[[#This Row],[EXPEDIÇÃO ]]</f>
        <v>0</v>
      </c>
      <c r="AY1695" s="28" t="str">
        <f>Tabela1[[#This Row],[PEDIDO]]&amp;Tabela1[[#This Row],[PRODUTO]]</f>
        <v/>
      </c>
      <c r="AZ1695" s="44">
        <f>IF(AF1695="",0,IF(ISTEXT(AF1695),H1695*VALUE(SUBSTITUTE(AF1695,"%",""))/100,H1695*AF1695))-Tabela1[[#This Row],[PRONTO ACABADO2]]</f>
        <v>0</v>
      </c>
      <c r="BA1695" s="44">
        <f>IF(AG1695="",0,IF(ISTEXT(AG1695),H1695*VALUE(SUBSTITUTE(AG1695,"%",""))/100,H1695*AG1695))-Tabela1[[#This Row],[PESO EXPEDIDO2]]</f>
        <v>0</v>
      </c>
      <c r="BB1695" s="44">
        <f t="shared" si="234"/>
        <v>0</v>
      </c>
      <c r="BC1695" s="44">
        <f t="shared" si="235"/>
        <v>0</v>
      </c>
      <c r="BD1695" s="44"/>
    </row>
    <row r="1696" spans="1:56" ht="15.75" hidden="1" customHeight="1" x14ac:dyDescent="0.25">
      <c r="A1696" s="6"/>
      <c r="B1696" s="22"/>
      <c r="C1696" s="7"/>
      <c r="D1696" s="46"/>
      <c r="E1696" s="7"/>
      <c r="F1696" s="7"/>
      <c r="G1696" s="44"/>
      <c r="H1696" s="41">
        <f>Tabela1[[#This Row],[PESO UNI]]*Tabela1[[#This Row],[QTE]]</f>
        <v>0</v>
      </c>
      <c r="I1696" s="7"/>
      <c r="J1696" s="8"/>
      <c r="K1696" s="8"/>
      <c r="L1696" s="9"/>
      <c r="M1696" s="10"/>
      <c r="N1696" s="8"/>
      <c r="O1696" s="12"/>
      <c r="P1696" s="13"/>
      <c r="Q1696" s="14">
        <f>Tabela1[[#This Row],[QTDE/ Fabricação]]-Tabela1[[#This Row],[QTE]]</f>
        <v>0</v>
      </c>
      <c r="R1696" s="19">
        <f t="shared" si="230"/>
        <v>0</v>
      </c>
      <c r="S1696" s="19">
        <f t="shared" si="229"/>
        <v>0</v>
      </c>
      <c r="T1696" s="20">
        <f t="shared" si="231"/>
        <v>0</v>
      </c>
      <c r="U1696" s="17">
        <f>IFERROR(SUMIF('LISTA DE EMBARQUE'!B:B,MICRO!E:E,'LISTA DE EMBARQUE'!G:G),"")</f>
        <v>0</v>
      </c>
      <c r="V1696" s="12" t="str">
        <f>IFERROR(VLOOKUP(Tabela1[[#This Row],[COD.MDE]],'LISTA DE EMBARQUE'!B:L,11,0),"")</f>
        <v/>
      </c>
      <c r="W1696" s="13" t="str">
        <f>IFERROR(COUNTIF(#REF!,Tabela1[[#This Row],[Colunas5]]),"")</f>
        <v/>
      </c>
      <c r="X1696" s="14">
        <f>Tabela1[[#This Row],[QIANTIDADE EXPEDIDA]]*Tabela1[[#This Row],[PESO UNI]]</f>
        <v>0</v>
      </c>
      <c r="Y1696" s="14">
        <f t="shared" si="232"/>
        <v>0</v>
      </c>
      <c r="Z1696" s="21">
        <f>Tabela1[[#This Row],[PESO TOTAL]]-Tabela1[[#This Row],[Peso Expedido]]</f>
        <v>0</v>
      </c>
      <c r="AA1696" s="18"/>
      <c r="AB1696" s="40"/>
      <c r="AC1696" s="40"/>
      <c r="AD1696" s="40"/>
      <c r="AE1696" s="40"/>
      <c r="AF1696" s="40"/>
      <c r="AG1696" s="40"/>
      <c r="AH1696" s="40"/>
      <c r="AI1696" s="40" t="str">
        <f t="shared" si="236"/>
        <v>ok</v>
      </c>
      <c r="AJ1696"/>
      <c r="AK1696" t="str">
        <f>Tabela1[[#This Row],[Coluna1]]&amp;Tabela1[[#This Row],[PEDIDO]]</f>
        <v/>
      </c>
      <c r="AL1696"/>
      <c r="AM1696"/>
      <c r="AN1696"/>
      <c r="AO1696" t="str">
        <f t="shared" si="233"/>
        <v>/</v>
      </c>
      <c r="AP1696" t="str">
        <f>Tabela1[[#This Row],[TAG]]&amp;Tabela1[[#This Row],[PEDIDO]]&amp;Tabela1[[#This Row],[PRODUTO]]</f>
        <v/>
      </c>
      <c r="AQ1696" s="23" t="str">
        <f>Tabela1[[#This Row],[PRODUTO]]&amp;Tabela1[[#This Row],[TAG]]</f>
        <v/>
      </c>
      <c r="AR1696" s="183">
        <f>Tabela1[[#This Row],[PESO TOTAL]]*Tabela1[[#This Row],[MATÉRIA PRIMA]]</f>
        <v>0</v>
      </c>
      <c r="AS1696" s="28">
        <f>Tabela1[[#This Row],[PESO TOTAL]]*Tabela1[[#This Row],[PREPARAÇÃO ]]</f>
        <v>0</v>
      </c>
      <c r="AT1696" s="28">
        <f>Tabela1[[#This Row],[PESO TOTAL]]*Tabela1[[#This Row],[CALDEIRARIA]]</f>
        <v>0</v>
      </c>
      <c r="AU1696" s="28">
        <f>Tabela1[[#This Row],[PESO TOTAL]]*Tabela1[[#This Row],[SOLDA]]</f>
        <v>0</v>
      </c>
      <c r="AV1696" s="28">
        <f>Tabela1[[#This Row],[PESO TOTAL]]*Tabela1[[#This Row],[ACABAMENTO]]</f>
        <v>0</v>
      </c>
      <c r="AW1696" s="28">
        <f>Tabela1[[#This Row],[PESO TOTAL]]*Tabela1[[#This Row],[PRONTO ACABADO]]</f>
        <v>0</v>
      </c>
      <c r="AX1696" s="28">
        <f>Tabela1[[#This Row],[PESO TOTAL]]*Tabela1[[#This Row],[EXPEDIÇÃO ]]</f>
        <v>0</v>
      </c>
      <c r="AY1696" s="28" t="str">
        <f>Tabela1[[#This Row],[PEDIDO]]&amp;Tabela1[[#This Row],[PRODUTO]]</f>
        <v/>
      </c>
      <c r="AZ1696" s="44">
        <f>IF(AF1696="",0,IF(ISTEXT(AF1696),H1696*VALUE(SUBSTITUTE(AF1696,"%",""))/100,H1696*AF1696))-Tabela1[[#This Row],[PRONTO ACABADO2]]</f>
        <v>0</v>
      </c>
      <c r="BA1696" s="44">
        <f>IF(AG1696="",0,IF(ISTEXT(AG1696),H1696*VALUE(SUBSTITUTE(AG1696,"%",""))/100,H1696*AG1696))-Tabela1[[#This Row],[PESO EXPEDIDO2]]</f>
        <v>0</v>
      </c>
      <c r="BB1696" s="44">
        <f t="shared" si="234"/>
        <v>0</v>
      </c>
      <c r="BC1696" s="44">
        <f t="shared" si="235"/>
        <v>0</v>
      </c>
      <c r="BD1696" s="44"/>
    </row>
    <row r="1697" spans="1:56" ht="15.75" hidden="1" customHeight="1" x14ac:dyDescent="0.25">
      <c r="A1697" s="6"/>
      <c r="B1697" s="22"/>
      <c r="C1697" s="7"/>
      <c r="D1697" s="46"/>
      <c r="E1697" s="7"/>
      <c r="F1697" s="7"/>
      <c r="G1697" s="44"/>
      <c r="H1697" s="41">
        <f>Tabela1[[#This Row],[PESO UNI]]*Tabela1[[#This Row],[QTE]]</f>
        <v>0</v>
      </c>
      <c r="I1697" s="7"/>
      <c r="J1697" s="8"/>
      <c r="K1697" s="8"/>
      <c r="L1697" s="9"/>
      <c r="M1697" s="10"/>
      <c r="N1697" s="8"/>
      <c r="O1697" s="12"/>
      <c r="P1697" s="13"/>
      <c r="Q1697" s="14">
        <f>Tabela1[[#This Row],[QTDE/ Fabricação]]-Tabela1[[#This Row],[QTE]]</f>
        <v>0</v>
      </c>
      <c r="R1697" s="19">
        <f t="shared" si="230"/>
        <v>0</v>
      </c>
      <c r="S1697" s="19">
        <f t="shared" si="229"/>
        <v>0</v>
      </c>
      <c r="T1697" s="20">
        <f t="shared" si="231"/>
        <v>0</v>
      </c>
      <c r="U1697" s="17">
        <f>IFERROR(SUMIF('LISTA DE EMBARQUE'!B:B,MICRO!E:E,'LISTA DE EMBARQUE'!G:G),"")</f>
        <v>0</v>
      </c>
      <c r="V1697" s="12" t="str">
        <f>IFERROR(VLOOKUP(Tabela1[[#This Row],[COD.MDE]],'LISTA DE EMBARQUE'!B:L,11,0),"")</f>
        <v/>
      </c>
      <c r="W1697" s="13" t="str">
        <f>IFERROR(COUNTIF(#REF!,Tabela1[[#This Row],[Colunas5]]),"")</f>
        <v/>
      </c>
      <c r="X1697" s="14">
        <f>Tabela1[[#This Row],[QIANTIDADE EXPEDIDA]]*Tabela1[[#This Row],[PESO UNI]]</f>
        <v>0</v>
      </c>
      <c r="Y1697" s="14">
        <f t="shared" si="232"/>
        <v>0</v>
      </c>
      <c r="Z1697" s="21">
        <f>Tabela1[[#This Row],[PESO TOTAL]]-Tabela1[[#This Row],[Peso Expedido]]</f>
        <v>0</v>
      </c>
      <c r="AA1697" s="18"/>
      <c r="AB1697" s="40"/>
      <c r="AC1697" s="40"/>
      <c r="AD1697" s="40"/>
      <c r="AE1697" s="40"/>
      <c r="AF1697" s="40"/>
      <c r="AG1697" s="40"/>
      <c r="AH1697" s="40"/>
      <c r="AI1697" s="40" t="str">
        <f t="shared" si="236"/>
        <v>ok</v>
      </c>
      <c r="AJ1697"/>
      <c r="AK1697" t="str">
        <f>Tabela1[[#This Row],[Coluna1]]&amp;Tabela1[[#This Row],[PEDIDO]]</f>
        <v/>
      </c>
      <c r="AL1697"/>
      <c r="AM1697"/>
      <c r="AN1697"/>
      <c r="AO1697" t="str">
        <f t="shared" si="233"/>
        <v>/</v>
      </c>
      <c r="AP1697" t="str">
        <f>Tabela1[[#This Row],[TAG]]&amp;Tabela1[[#This Row],[PEDIDO]]&amp;Tabela1[[#This Row],[PRODUTO]]</f>
        <v/>
      </c>
      <c r="AQ1697" s="23" t="str">
        <f>Tabela1[[#This Row],[PRODUTO]]&amp;Tabela1[[#This Row],[TAG]]</f>
        <v/>
      </c>
      <c r="AR1697" s="183">
        <f>Tabela1[[#This Row],[PESO TOTAL]]*Tabela1[[#This Row],[MATÉRIA PRIMA]]</f>
        <v>0</v>
      </c>
      <c r="AS1697" s="28">
        <f>Tabela1[[#This Row],[PESO TOTAL]]*Tabela1[[#This Row],[PREPARAÇÃO ]]</f>
        <v>0</v>
      </c>
      <c r="AT1697" s="28">
        <f>Tabela1[[#This Row],[PESO TOTAL]]*Tabela1[[#This Row],[CALDEIRARIA]]</f>
        <v>0</v>
      </c>
      <c r="AU1697" s="28">
        <f>Tabela1[[#This Row],[PESO TOTAL]]*Tabela1[[#This Row],[SOLDA]]</f>
        <v>0</v>
      </c>
      <c r="AV1697" s="28">
        <f>Tabela1[[#This Row],[PESO TOTAL]]*Tabela1[[#This Row],[ACABAMENTO]]</f>
        <v>0</v>
      </c>
      <c r="AW1697" s="28">
        <f>Tabela1[[#This Row],[PESO TOTAL]]*Tabela1[[#This Row],[PRONTO ACABADO]]</f>
        <v>0</v>
      </c>
      <c r="AX1697" s="28">
        <f>Tabela1[[#This Row],[PESO TOTAL]]*Tabela1[[#This Row],[EXPEDIÇÃO ]]</f>
        <v>0</v>
      </c>
      <c r="AY1697" s="28" t="str">
        <f>Tabela1[[#This Row],[PEDIDO]]&amp;Tabela1[[#This Row],[PRODUTO]]</f>
        <v/>
      </c>
      <c r="AZ1697" s="44">
        <f>IF(AF1697="",0,IF(ISTEXT(AF1697),H1697*VALUE(SUBSTITUTE(AF1697,"%",""))/100,H1697*AF1697))-Tabela1[[#This Row],[PRONTO ACABADO2]]</f>
        <v>0</v>
      </c>
      <c r="BA1697" s="44">
        <f>IF(AG1697="",0,IF(ISTEXT(AG1697),H1697*VALUE(SUBSTITUTE(AG1697,"%",""))/100,H1697*AG1697))-Tabela1[[#This Row],[PESO EXPEDIDO2]]</f>
        <v>0</v>
      </c>
      <c r="BB1697" s="44">
        <f t="shared" si="234"/>
        <v>0</v>
      </c>
      <c r="BC1697" s="44">
        <f t="shared" si="235"/>
        <v>0</v>
      </c>
      <c r="BD1697" s="44"/>
    </row>
    <row r="1698" spans="1:56" ht="15.75" hidden="1" customHeight="1" x14ac:dyDescent="0.25">
      <c r="A1698" s="6"/>
      <c r="B1698" s="22"/>
      <c r="C1698" s="7"/>
      <c r="D1698" s="46"/>
      <c r="E1698" s="7"/>
      <c r="F1698" s="7"/>
      <c r="G1698" s="44"/>
      <c r="H1698" s="41">
        <f>Tabela1[[#This Row],[PESO UNI]]*Tabela1[[#This Row],[QTE]]</f>
        <v>0</v>
      </c>
      <c r="I1698" s="7"/>
      <c r="J1698" s="8"/>
      <c r="K1698" s="8"/>
      <c r="L1698" s="9"/>
      <c r="M1698" s="10"/>
      <c r="N1698" s="8"/>
      <c r="O1698" s="12"/>
      <c r="P1698" s="13"/>
      <c r="Q1698" s="14">
        <f>Tabela1[[#This Row],[QTDE/ Fabricação]]-Tabela1[[#This Row],[QTE]]</f>
        <v>0</v>
      </c>
      <c r="R1698" s="19">
        <f t="shared" si="230"/>
        <v>0</v>
      </c>
      <c r="S1698" s="19">
        <f t="shared" si="229"/>
        <v>0</v>
      </c>
      <c r="T1698" s="20">
        <f t="shared" si="231"/>
        <v>0</v>
      </c>
      <c r="U1698" s="17">
        <f>IFERROR(SUMIF('LISTA DE EMBARQUE'!B:B,MICRO!E:E,'LISTA DE EMBARQUE'!G:G),"")</f>
        <v>0</v>
      </c>
      <c r="V1698" s="12" t="str">
        <f>IFERROR(VLOOKUP(Tabela1[[#This Row],[COD.MDE]],'LISTA DE EMBARQUE'!B:L,11,0),"")</f>
        <v/>
      </c>
      <c r="W1698" s="13" t="str">
        <f>IFERROR(COUNTIF(#REF!,Tabela1[[#This Row],[Colunas5]]),"")</f>
        <v/>
      </c>
      <c r="X1698" s="14">
        <f>Tabela1[[#This Row],[QIANTIDADE EXPEDIDA]]*Tabela1[[#This Row],[PESO UNI]]</f>
        <v>0</v>
      </c>
      <c r="Y1698" s="14">
        <f t="shared" si="232"/>
        <v>0</v>
      </c>
      <c r="Z1698" s="21">
        <f>Tabela1[[#This Row],[PESO TOTAL]]-Tabela1[[#This Row],[Peso Expedido]]</f>
        <v>0</v>
      </c>
      <c r="AA1698" s="18"/>
      <c r="AB1698" s="40"/>
      <c r="AC1698" s="40"/>
      <c r="AD1698" s="40"/>
      <c r="AE1698" s="40"/>
      <c r="AF1698" s="40"/>
      <c r="AG1698" s="40"/>
      <c r="AH1698" s="40"/>
      <c r="AI1698" s="40" t="str">
        <f t="shared" si="236"/>
        <v>ok</v>
      </c>
      <c r="AJ1698"/>
      <c r="AK1698" t="str">
        <f>Tabela1[[#This Row],[Coluna1]]&amp;Tabela1[[#This Row],[PEDIDO]]</f>
        <v/>
      </c>
      <c r="AL1698"/>
      <c r="AM1698"/>
      <c r="AN1698"/>
      <c r="AO1698" t="str">
        <f t="shared" si="233"/>
        <v>/</v>
      </c>
      <c r="AP1698" t="str">
        <f>Tabela1[[#This Row],[TAG]]&amp;Tabela1[[#This Row],[PEDIDO]]&amp;Tabela1[[#This Row],[PRODUTO]]</f>
        <v/>
      </c>
      <c r="AQ1698" s="23" t="str">
        <f>Tabela1[[#This Row],[PRODUTO]]&amp;Tabela1[[#This Row],[TAG]]</f>
        <v/>
      </c>
      <c r="AR1698" s="183">
        <f>Tabela1[[#This Row],[PESO TOTAL]]*Tabela1[[#This Row],[MATÉRIA PRIMA]]</f>
        <v>0</v>
      </c>
      <c r="AS1698" s="28">
        <f>Tabela1[[#This Row],[PESO TOTAL]]*Tabela1[[#This Row],[PREPARAÇÃO ]]</f>
        <v>0</v>
      </c>
      <c r="AT1698" s="28">
        <f>Tabela1[[#This Row],[PESO TOTAL]]*Tabela1[[#This Row],[CALDEIRARIA]]</f>
        <v>0</v>
      </c>
      <c r="AU1698" s="28">
        <f>Tabela1[[#This Row],[PESO TOTAL]]*Tabela1[[#This Row],[SOLDA]]</f>
        <v>0</v>
      </c>
      <c r="AV1698" s="28">
        <f>Tabela1[[#This Row],[PESO TOTAL]]*Tabela1[[#This Row],[ACABAMENTO]]</f>
        <v>0</v>
      </c>
      <c r="AW1698" s="28">
        <f>Tabela1[[#This Row],[PESO TOTAL]]*Tabela1[[#This Row],[PRONTO ACABADO]]</f>
        <v>0</v>
      </c>
      <c r="AX1698" s="28">
        <f>Tabela1[[#This Row],[PESO TOTAL]]*Tabela1[[#This Row],[EXPEDIÇÃO ]]</f>
        <v>0</v>
      </c>
      <c r="AY1698" s="28" t="str">
        <f>Tabela1[[#This Row],[PEDIDO]]&amp;Tabela1[[#This Row],[PRODUTO]]</f>
        <v/>
      </c>
      <c r="AZ1698" s="44">
        <f>IF(AF1698="",0,IF(ISTEXT(AF1698),H1698*VALUE(SUBSTITUTE(AF1698,"%",""))/100,H1698*AF1698))-Tabela1[[#This Row],[PRONTO ACABADO2]]</f>
        <v>0</v>
      </c>
      <c r="BA1698" s="44">
        <f>IF(AG1698="",0,IF(ISTEXT(AG1698),H1698*VALUE(SUBSTITUTE(AG1698,"%",""))/100,H1698*AG1698))-Tabela1[[#This Row],[PESO EXPEDIDO2]]</f>
        <v>0</v>
      </c>
      <c r="BB1698" s="44">
        <f t="shared" si="234"/>
        <v>0</v>
      </c>
      <c r="BC1698" s="44">
        <f t="shared" si="235"/>
        <v>0</v>
      </c>
      <c r="BD1698" s="44"/>
    </row>
    <row r="1699" spans="1:56" ht="15.75" hidden="1" customHeight="1" x14ac:dyDescent="0.25">
      <c r="A1699" s="6"/>
      <c r="B1699" s="22"/>
      <c r="C1699" s="7"/>
      <c r="D1699" s="46"/>
      <c r="E1699" s="7"/>
      <c r="F1699" s="7"/>
      <c r="G1699" s="44"/>
      <c r="H1699" s="41">
        <f>Tabela1[[#This Row],[PESO UNI]]*Tabela1[[#This Row],[QTE]]</f>
        <v>0</v>
      </c>
      <c r="I1699" s="7"/>
      <c r="J1699" s="8"/>
      <c r="K1699" s="8"/>
      <c r="L1699" s="9"/>
      <c r="M1699" s="10"/>
      <c r="N1699" s="8"/>
      <c r="O1699" s="12"/>
      <c r="P1699" s="13"/>
      <c r="Q1699" s="14">
        <f>Tabela1[[#This Row],[QTDE/ Fabricação]]-Tabela1[[#This Row],[QTE]]</f>
        <v>0</v>
      </c>
      <c r="R1699" s="19">
        <f t="shared" si="230"/>
        <v>0</v>
      </c>
      <c r="S1699" s="19">
        <f t="shared" si="229"/>
        <v>0</v>
      </c>
      <c r="T1699" s="20">
        <f t="shared" si="231"/>
        <v>0</v>
      </c>
      <c r="U1699" s="17">
        <f>IFERROR(SUMIF('LISTA DE EMBARQUE'!B:B,MICRO!E:E,'LISTA DE EMBARQUE'!G:G),"")</f>
        <v>0</v>
      </c>
      <c r="V1699" s="12" t="str">
        <f>IFERROR(VLOOKUP(Tabela1[[#This Row],[COD.MDE]],'LISTA DE EMBARQUE'!B:L,11,0),"")</f>
        <v/>
      </c>
      <c r="W1699" s="13" t="str">
        <f>IFERROR(COUNTIF(#REF!,Tabela1[[#This Row],[Colunas5]]),"")</f>
        <v/>
      </c>
      <c r="X1699" s="14">
        <f>Tabela1[[#This Row],[QIANTIDADE EXPEDIDA]]*Tabela1[[#This Row],[PESO UNI]]</f>
        <v>0</v>
      </c>
      <c r="Y1699" s="14">
        <f t="shared" si="232"/>
        <v>0</v>
      </c>
      <c r="Z1699" s="21">
        <f>Tabela1[[#This Row],[PESO TOTAL]]-Tabela1[[#This Row],[Peso Expedido]]</f>
        <v>0</v>
      </c>
      <c r="AA1699" s="18"/>
      <c r="AB1699" s="40"/>
      <c r="AC1699" s="40"/>
      <c r="AD1699" s="40"/>
      <c r="AE1699" s="40"/>
      <c r="AF1699" s="40"/>
      <c r="AG1699" s="40"/>
      <c r="AH1699" s="40"/>
      <c r="AI1699" s="40" t="str">
        <f t="shared" si="236"/>
        <v>ok</v>
      </c>
      <c r="AJ1699"/>
      <c r="AK1699" t="str">
        <f>Tabela1[[#This Row],[Coluna1]]&amp;Tabela1[[#This Row],[PEDIDO]]</f>
        <v/>
      </c>
      <c r="AL1699"/>
      <c r="AM1699"/>
      <c r="AN1699"/>
      <c r="AO1699" t="str">
        <f t="shared" si="233"/>
        <v>/</v>
      </c>
      <c r="AP1699" t="str">
        <f>Tabela1[[#This Row],[TAG]]&amp;Tabela1[[#This Row],[PEDIDO]]&amp;Tabela1[[#This Row],[PRODUTO]]</f>
        <v/>
      </c>
      <c r="AQ1699" s="23" t="str">
        <f>Tabela1[[#This Row],[PRODUTO]]&amp;Tabela1[[#This Row],[TAG]]</f>
        <v/>
      </c>
      <c r="AR1699" s="183">
        <f>Tabela1[[#This Row],[PESO TOTAL]]*Tabela1[[#This Row],[MATÉRIA PRIMA]]</f>
        <v>0</v>
      </c>
      <c r="AS1699" s="28">
        <f>Tabela1[[#This Row],[PESO TOTAL]]*Tabela1[[#This Row],[PREPARAÇÃO ]]</f>
        <v>0</v>
      </c>
      <c r="AT1699" s="28">
        <f>Tabela1[[#This Row],[PESO TOTAL]]*Tabela1[[#This Row],[CALDEIRARIA]]</f>
        <v>0</v>
      </c>
      <c r="AU1699" s="28">
        <f>Tabela1[[#This Row],[PESO TOTAL]]*Tabela1[[#This Row],[SOLDA]]</f>
        <v>0</v>
      </c>
      <c r="AV1699" s="28">
        <f>Tabela1[[#This Row],[PESO TOTAL]]*Tabela1[[#This Row],[ACABAMENTO]]</f>
        <v>0</v>
      </c>
      <c r="AW1699" s="28">
        <f>Tabela1[[#This Row],[PESO TOTAL]]*Tabela1[[#This Row],[PRONTO ACABADO]]</f>
        <v>0</v>
      </c>
      <c r="AX1699" s="28">
        <f>Tabela1[[#This Row],[PESO TOTAL]]*Tabela1[[#This Row],[EXPEDIÇÃO ]]</f>
        <v>0</v>
      </c>
      <c r="AY1699" s="28" t="str">
        <f>Tabela1[[#This Row],[PEDIDO]]&amp;Tabela1[[#This Row],[PRODUTO]]</f>
        <v/>
      </c>
      <c r="AZ1699" s="44">
        <f>IF(AF1699="",0,IF(ISTEXT(AF1699),H1699*VALUE(SUBSTITUTE(AF1699,"%",""))/100,H1699*AF1699))-Tabela1[[#This Row],[PRONTO ACABADO2]]</f>
        <v>0</v>
      </c>
      <c r="BA1699" s="44">
        <f>IF(AG1699="",0,IF(ISTEXT(AG1699),H1699*VALUE(SUBSTITUTE(AG1699,"%",""))/100,H1699*AG1699))-Tabela1[[#This Row],[PESO EXPEDIDO2]]</f>
        <v>0</v>
      </c>
      <c r="BB1699" s="44">
        <f t="shared" si="234"/>
        <v>0</v>
      </c>
      <c r="BC1699" s="44">
        <f t="shared" si="235"/>
        <v>0</v>
      </c>
      <c r="BD1699" s="44"/>
    </row>
    <row r="1700" spans="1:56" ht="15.75" hidden="1" customHeight="1" x14ac:dyDescent="0.25">
      <c r="A1700" s="6"/>
      <c r="B1700" s="22"/>
      <c r="C1700" s="7"/>
      <c r="D1700" s="46"/>
      <c r="E1700" s="7"/>
      <c r="F1700" s="7"/>
      <c r="G1700" s="44"/>
      <c r="H1700" s="41">
        <f>Tabela1[[#This Row],[PESO UNI]]*Tabela1[[#This Row],[QTE]]</f>
        <v>0</v>
      </c>
      <c r="I1700" s="7"/>
      <c r="J1700" s="8"/>
      <c r="K1700" s="8"/>
      <c r="L1700" s="9"/>
      <c r="M1700" s="10"/>
      <c r="N1700" s="8"/>
      <c r="O1700" s="12"/>
      <c r="P1700" s="13"/>
      <c r="Q1700" s="14">
        <f>Tabela1[[#This Row],[QTDE/ Fabricação]]-Tabela1[[#This Row],[QTE]]</f>
        <v>0</v>
      </c>
      <c r="R1700" s="19">
        <f t="shared" si="230"/>
        <v>0</v>
      </c>
      <c r="S1700" s="19">
        <f t="shared" si="229"/>
        <v>0</v>
      </c>
      <c r="T1700" s="20">
        <f t="shared" si="231"/>
        <v>0</v>
      </c>
      <c r="U1700" s="17">
        <f>IFERROR(SUMIF('LISTA DE EMBARQUE'!B:B,MICRO!E:E,'LISTA DE EMBARQUE'!G:G),"")</f>
        <v>0</v>
      </c>
      <c r="V1700" s="12" t="str">
        <f>IFERROR(VLOOKUP(Tabela1[[#This Row],[COD.MDE]],'LISTA DE EMBARQUE'!B:L,11,0),"")</f>
        <v/>
      </c>
      <c r="W1700" s="13" t="str">
        <f>IFERROR(COUNTIF(#REF!,Tabela1[[#This Row],[Colunas5]]),"")</f>
        <v/>
      </c>
      <c r="X1700" s="14">
        <f>Tabela1[[#This Row],[QIANTIDADE EXPEDIDA]]*Tabela1[[#This Row],[PESO UNI]]</f>
        <v>0</v>
      </c>
      <c r="Y1700" s="14">
        <f t="shared" si="232"/>
        <v>0</v>
      </c>
      <c r="Z1700" s="21">
        <f>Tabela1[[#This Row],[PESO TOTAL]]-Tabela1[[#This Row],[Peso Expedido]]</f>
        <v>0</v>
      </c>
      <c r="AA1700" s="18"/>
      <c r="AB1700" s="40"/>
      <c r="AC1700" s="40"/>
      <c r="AD1700" s="40"/>
      <c r="AE1700" s="40"/>
      <c r="AF1700" s="40"/>
      <c r="AG1700" s="40"/>
      <c r="AH1700" s="40"/>
      <c r="AI1700" s="40" t="str">
        <f t="shared" si="236"/>
        <v>ok</v>
      </c>
      <c r="AJ1700"/>
      <c r="AK1700" t="str">
        <f>Tabela1[[#This Row],[Coluna1]]&amp;Tabela1[[#This Row],[PEDIDO]]</f>
        <v/>
      </c>
      <c r="AL1700"/>
      <c r="AM1700"/>
      <c r="AN1700"/>
      <c r="AO1700" t="str">
        <f t="shared" si="233"/>
        <v>/</v>
      </c>
      <c r="AP1700" t="str">
        <f>Tabela1[[#This Row],[TAG]]&amp;Tabela1[[#This Row],[PEDIDO]]&amp;Tabela1[[#This Row],[PRODUTO]]</f>
        <v/>
      </c>
      <c r="AQ1700" s="23" t="str">
        <f>Tabela1[[#This Row],[PRODUTO]]&amp;Tabela1[[#This Row],[TAG]]</f>
        <v/>
      </c>
      <c r="AR1700" s="183">
        <f>Tabela1[[#This Row],[PESO TOTAL]]*Tabela1[[#This Row],[MATÉRIA PRIMA]]</f>
        <v>0</v>
      </c>
      <c r="AS1700" s="28">
        <f>Tabela1[[#This Row],[PESO TOTAL]]*Tabela1[[#This Row],[PREPARAÇÃO ]]</f>
        <v>0</v>
      </c>
      <c r="AT1700" s="28">
        <f>Tabela1[[#This Row],[PESO TOTAL]]*Tabela1[[#This Row],[CALDEIRARIA]]</f>
        <v>0</v>
      </c>
      <c r="AU1700" s="28">
        <f>Tabela1[[#This Row],[PESO TOTAL]]*Tabela1[[#This Row],[SOLDA]]</f>
        <v>0</v>
      </c>
      <c r="AV1700" s="28">
        <f>Tabela1[[#This Row],[PESO TOTAL]]*Tabela1[[#This Row],[ACABAMENTO]]</f>
        <v>0</v>
      </c>
      <c r="AW1700" s="28">
        <f>Tabela1[[#This Row],[PESO TOTAL]]*Tabela1[[#This Row],[PRONTO ACABADO]]</f>
        <v>0</v>
      </c>
      <c r="AX1700" s="28">
        <f>Tabela1[[#This Row],[PESO TOTAL]]*Tabela1[[#This Row],[EXPEDIÇÃO ]]</f>
        <v>0</v>
      </c>
      <c r="AY1700" s="28" t="str">
        <f>Tabela1[[#This Row],[PEDIDO]]&amp;Tabela1[[#This Row],[PRODUTO]]</f>
        <v/>
      </c>
      <c r="AZ1700" s="44">
        <f>IF(AF1700="",0,IF(ISTEXT(AF1700),H1700*VALUE(SUBSTITUTE(AF1700,"%",""))/100,H1700*AF1700))-Tabela1[[#This Row],[PRONTO ACABADO2]]</f>
        <v>0</v>
      </c>
      <c r="BA1700" s="44">
        <f>IF(AG1700="",0,IF(ISTEXT(AG1700),H1700*VALUE(SUBSTITUTE(AG1700,"%",""))/100,H1700*AG1700))-Tabela1[[#This Row],[PESO EXPEDIDO2]]</f>
        <v>0</v>
      </c>
      <c r="BB1700" s="44">
        <f t="shared" si="234"/>
        <v>0</v>
      </c>
      <c r="BC1700" s="44">
        <f t="shared" si="235"/>
        <v>0</v>
      </c>
      <c r="BD1700" s="44"/>
    </row>
    <row r="1701" spans="1:56" ht="15.75" hidden="1" customHeight="1" x14ac:dyDescent="0.25">
      <c r="A1701" s="6"/>
      <c r="B1701" s="22"/>
      <c r="C1701" s="7"/>
      <c r="D1701" s="46"/>
      <c r="E1701" s="7"/>
      <c r="F1701" s="7"/>
      <c r="G1701" s="44"/>
      <c r="H1701" s="41">
        <f>Tabela1[[#This Row],[PESO UNI]]*Tabela1[[#This Row],[QTE]]</f>
        <v>0</v>
      </c>
      <c r="I1701" s="7"/>
      <c r="J1701" s="8"/>
      <c r="K1701" s="8"/>
      <c r="L1701" s="9"/>
      <c r="M1701" s="10"/>
      <c r="N1701" s="8"/>
      <c r="O1701" s="12"/>
      <c r="P1701" s="13"/>
      <c r="Q1701" s="14">
        <f>Tabela1[[#This Row],[QTDE/ Fabricação]]-Tabela1[[#This Row],[QTE]]</f>
        <v>0</v>
      </c>
      <c r="R1701" s="19">
        <f t="shared" si="230"/>
        <v>0</v>
      </c>
      <c r="S1701" s="19">
        <f t="shared" si="229"/>
        <v>0</v>
      </c>
      <c r="T1701" s="20">
        <f t="shared" si="231"/>
        <v>0</v>
      </c>
      <c r="U1701" s="17">
        <f>IFERROR(SUMIF('LISTA DE EMBARQUE'!B:B,MICRO!E:E,'LISTA DE EMBARQUE'!G:G),"")</f>
        <v>0</v>
      </c>
      <c r="V1701" s="12" t="str">
        <f>IFERROR(VLOOKUP(Tabela1[[#This Row],[COD.MDE]],'LISTA DE EMBARQUE'!B:L,11,0),"")</f>
        <v/>
      </c>
      <c r="W1701" s="13" t="str">
        <f>IFERROR(COUNTIF(#REF!,Tabela1[[#This Row],[Colunas5]]),"")</f>
        <v/>
      </c>
      <c r="X1701" s="14">
        <f>Tabela1[[#This Row],[QIANTIDADE EXPEDIDA]]*Tabela1[[#This Row],[PESO UNI]]</f>
        <v>0</v>
      </c>
      <c r="Y1701" s="14">
        <f t="shared" si="232"/>
        <v>0</v>
      </c>
      <c r="Z1701" s="21">
        <f>Tabela1[[#This Row],[PESO TOTAL]]-Tabela1[[#This Row],[Peso Expedido]]</f>
        <v>0</v>
      </c>
      <c r="AA1701" s="18"/>
      <c r="AB1701" s="40"/>
      <c r="AC1701" s="40"/>
      <c r="AD1701" s="40"/>
      <c r="AE1701" s="40"/>
      <c r="AF1701" s="40"/>
      <c r="AG1701" s="40"/>
      <c r="AH1701" s="40"/>
      <c r="AI1701" s="40" t="str">
        <f t="shared" si="236"/>
        <v>ok</v>
      </c>
      <c r="AJ1701"/>
      <c r="AK1701" t="str">
        <f>Tabela1[[#This Row],[Coluna1]]&amp;Tabela1[[#This Row],[PEDIDO]]</f>
        <v/>
      </c>
      <c r="AL1701"/>
      <c r="AM1701"/>
      <c r="AN1701"/>
      <c r="AO1701" t="str">
        <f t="shared" si="233"/>
        <v>/</v>
      </c>
      <c r="AP1701" t="str">
        <f>Tabela1[[#This Row],[TAG]]&amp;Tabela1[[#This Row],[PEDIDO]]&amp;Tabela1[[#This Row],[PRODUTO]]</f>
        <v/>
      </c>
      <c r="AQ1701" s="23" t="str">
        <f>Tabela1[[#This Row],[PRODUTO]]&amp;Tabela1[[#This Row],[TAG]]</f>
        <v/>
      </c>
      <c r="AR1701" s="183">
        <f>Tabela1[[#This Row],[PESO TOTAL]]*Tabela1[[#This Row],[MATÉRIA PRIMA]]</f>
        <v>0</v>
      </c>
      <c r="AS1701" s="28">
        <f>Tabela1[[#This Row],[PESO TOTAL]]*Tabela1[[#This Row],[PREPARAÇÃO ]]</f>
        <v>0</v>
      </c>
      <c r="AT1701" s="28">
        <f>Tabela1[[#This Row],[PESO TOTAL]]*Tabela1[[#This Row],[CALDEIRARIA]]</f>
        <v>0</v>
      </c>
      <c r="AU1701" s="28">
        <f>Tabela1[[#This Row],[PESO TOTAL]]*Tabela1[[#This Row],[SOLDA]]</f>
        <v>0</v>
      </c>
      <c r="AV1701" s="28">
        <f>Tabela1[[#This Row],[PESO TOTAL]]*Tabela1[[#This Row],[ACABAMENTO]]</f>
        <v>0</v>
      </c>
      <c r="AW1701" s="28">
        <f>Tabela1[[#This Row],[PESO TOTAL]]*Tabela1[[#This Row],[PRONTO ACABADO]]</f>
        <v>0</v>
      </c>
      <c r="AX1701" s="28">
        <f>Tabela1[[#This Row],[PESO TOTAL]]*Tabela1[[#This Row],[EXPEDIÇÃO ]]</f>
        <v>0</v>
      </c>
      <c r="AY1701" s="28" t="str">
        <f>Tabela1[[#This Row],[PEDIDO]]&amp;Tabela1[[#This Row],[PRODUTO]]</f>
        <v/>
      </c>
      <c r="AZ1701" s="44">
        <f>IF(AF1701="",0,IF(ISTEXT(AF1701),H1701*VALUE(SUBSTITUTE(AF1701,"%",""))/100,H1701*AF1701))-Tabela1[[#This Row],[PRONTO ACABADO2]]</f>
        <v>0</v>
      </c>
      <c r="BA1701" s="44">
        <f>IF(AG1701="",0,IF(ISTEXT(AG1701),H1701*VALUE(SUBSTITUTE(AG1701,"%",""))/100,H1701*AG1701))-Tabela1[[#This Row],[PESO EXPEDIDO2]]</f>
        <v>0</v>
      </c>
      <c r="BB1701" s="44">
        <f t="shared" si="234"/>
        <v>0</v>
      </c>
      <c r="BC1701" s="44">
        <f t="shared" si="235"/>
        <v>0</v>
      </c>
      <c r="BD1701" s="44"/>
    </row>
    <row r="1702" spans="1:56" ht="15.75" hidden="1" customHeight="1" x14ac:dyDescent="0.25">
      <c r="A1702" s="6"/>
      <c r="B1702" s="22"/>
      <c r="C1702" s="7"/>
      <c r="D1702" s="46"/>
      <c r="E1702" s="7"/>
      <c r="F1702" s="7"/>
      <c r="G1702" s="44"/>
      <c r="H1702" s="41">
        <f>Tabela1[[#This Row],[PESO UNI]]*Tabela1[[#This Row],[QTE]]</f>
        <v>0</v>
      </c>
      <c r="I1702" s="7"/>
      <c r="J1702" s="8"/>
      <c r="K1702" s="8"/>
      <c r="L1702" s="9"/>
      <c r="M1702" s="10"/>
      <c r="N1702" s="8"/>
      <c r="O1702" s="12"/>
      <c r="P1702" s="13"/>
      <c r="Q1702" s="14">
        <f>Tabela1[[#This Row],[QTDE/ Fabricação]]-Tabela1[[#This Row],[QTE]]</f>
        <v>0</v>
      </c>
      <c r="R1702" s="19">
        <f t="shared" si="230"/>
        <v>0</v>
      </c>
      <c r="S1702" s="19">
        <f t="shared" si="229"/>
        <v>0</v>
      </c>
      <c r="T1702" s="20">
        <f t="shared" si="231"/>
        <v>0</v>
      </c>
      <c r="U1702" s="17">
        <f>IFERROR(SUMIF('LISTA DE EMBARQUE'!B:B,MICRO!E:E,'LISTA DE EMBARQUE'!G:G),"")</f>
        <v>0</v>
      </c>
      <c r="V1702" s="12" t="str">
        <f>IFERROR(VLOOKUP(Tabela1[[#This Row],[COD.MDE]],'LISTA DE EMBARQUE'!B:L,11,0),"")</f>
        <v/>
      </c>
      <c r="W1702" s="13" t="str">
        <f>IFERROR(COUNTIF(#REF!,Tabela1[[#This Row],[Colunas5]]),"")</f>
        <v/>
      </c>
      <c r="X1702" s="14">
        <f>Tabela1[[#This Row],[QIANTIDADE EXPEDIDA]]*Tabela1[[#This Row],[PESO UNI]]</f>
        <v>0</v>
      </c>
      <c r="Y1702" s="14">
        <f t="shared" si="232"/>
        <v>0</v>
      </c>
      <c r="Z1702" s="21">
        <f>Tabela1[[#This Row],[PESO TOTAL]]-Tabela1[[#This Row],[Peso Expedido]]</f>
        <v>0</v>
      </c>
      <c r="AA1702" s="18"/>
      <c r="AB1702" s="40"/>
      <c r="AC1702" s="40"/>
      <c r="AD1702" s="40"/>
      <c r="AE1702" s="40"/>
      <c r="AF1702" s="40"/>
      <c r="AG1702" s="40"/>
      <c r="AH1702" s="40"/>
      <c r="AI1702" s="40" t="str">
        <f t="shared" si="236"/>
        <v>ok</v>
      </c>
      <c r="AJ1702"/>
      <c r="AK1702" t="str">
        <f>Tabela1[[#This Row],[Coluna1]]&amp;Tabela1[[#This Row],[PEDIDO]]</f>
        <v/>
      </c>
      <c r="AL1702"/>
      <c r="AM1702"/>
      <c r="AN1702"/>
      <c r="AO1702" t="str">
        <f t="shared" si="233"/>
        <v>/</v>
      </c>
      <c r="AP1702" t="str">
        <f>Tabela1[[#This Row],[TAG]]&amp;Tabela1[[#This Row],[PEDIDO]]&amp;Tabela1[[#This Row],[PRODUTO]]</f>
        <v/>
      </c>
      <c r="AQ1702" s="23" t="str">
        <f>Tabela1[[#This Row],[PRODUTO]]&amp;Tabela1[[#This Row],[TAG]]</f>
        <v/>
      </c>
      <c r="AR1702" s="183">
        <f>Tabela1[[#This Row],[PESO TOTAL]]*Tabela1[[#This Row],[MATÉRIA PRIMA]]</f>
        <v>0</v>
      </c>
      <c r="AS1702" s="28">
        <f>Tabela1[[#This Row],[PESO TOTAL]]*Tabela1[[#This Row],[PREPARAÇÃO ]]</f>
        <v>0</v>
      </c>
      <c r="AT1702" s="28">
        <f>Tabela1[[#This Row],[PESO TOTAL]]*Tabela1[[#This Row],[CALDEIRARIA]]</f>
        <v>0</v>
      </c>
      <c r="AU1702" s="28">
        <f>Tabela1[[#This Row],[PESO TOTAL]]*Tabela1[[#This Row],[SOLDA]]</f>
        <v>0</v>
      </c>
      <c r="AV1702" s="28">
        <f>Tabela1[[#This Row],[PESO TOTAL]]*Tabela1[[#This Row],[ACABAMENTO]]</f>
        <v>0</v>
      </c>
      <c r="AW1702" s="28">
        <f>Tabela1[[#This Row],[PESO TOTAL]]*Tabela1[[#This Row],[PRONTO ACABADO]]</f>
        <v>0</v>
      </c>
      <c r="AX1702" s="28">
        <f>Tabela1[[#This Row],[PESO TOTAL]]*Tabela1[[#This Row],[EXPEDIÇÃO ]]</f>
        <v>0</v>
      </c>
      <c r="AY1702" s="28" t="str">
        <f>Tabela1[[#This Row],[PEDIDO]]&amp;Tabela1[[#This Row],[PRODUTO]]</f>
        <v/>
      </c>
      <c r="AZ1702" s="44">
        <f>IF(AF1702="",0,IF(ISTEXT(AF1702),H1702*VALUE(SUBSTITUTE(AF1702,"%",""))/100,H1702*AF1702))-Tabela1[[#This Row],[PRONTO ACABADO2]]</f>
        <v>0</v>
      </c>
      <c r="BA1702" s="44">
        <f>IF(AG1702="",0,IF(ISTEXT(AG1702),H1702*VALUE(SUBSTITUTE(AG1702,"%",""))/100,H1702*AG1702))-Tabela1[[#This Row],[PESO EXPEDIDO2]]</f>
        <v>0</v>
      </c>
      <c r="BB1702" s="44">
        <f t="shared" si="234"/>
        <v>0</v>
      </c>
      <c r="BC1702" s="44">
        <f t="shared" si="235"/>
        <v>0</v>
      </c>
      <c r="BD1702" s="44"/>
    </row>
    <row r="1703" spans="1:56" ht="15.75" hidden="1" customHeight="1" x14ac:dyDescent="0.25">
      <c r="A1703" s="6"/>
      <c r="B1703" s="22"/>
      <c r="C1703" s="7"/>
      <c r="D1703" s="46"/>
      <c r="E1703" s="7"/>
      <c r="F1703" s="7"/>
      <c r="G1703" s="44"/>
      <c r="H1703" s="41">
        <f>Tabela1[[#This Row],[PESO UNI]]*Tabela1[[#This Row],[QTE]]</f>
        <v>0</v>
      </c>
      <c r="I1703" s="7"/>
      <c r="J1703" s="8"/>
      <c r="K1703" s="8"/>
      <c r="L1703" s="9"/>
      <c r="M1703" s="10"/>
      <c r="N1703" s="8"/>
      <c r="O1703" s="12"/>
      <c r="P1703" s="13"/>
      <c r="Q1703" s="14">
        <f>Tabela1[[#This Row],[QTDE/ Fabricação]]-Tabela1[[#This Row],[QTE]]</f>
        <v>0</v>
      </c>
      <c r="R1703" s="19">
        <f t="shared" si="230"/>
        <v>0</v>
      </c>
      <c r="S1703" s="19">
        <f t="shared" si="229"/>
        <v>0</v>
      </c>
      <c r="T1703" s="20">
        <f t="shared" si="231"/>
        <v>0</v>
      </c>
      <c r="U1703" s="17">
        <f>IFERROR(SUMIF('LISTA DE EMBARQUE'!B:B,MICRO!E:E,'LISTA DE EMBARQUE'!G:G),"")</f>
        <v>0</v>
      </c>
      <c r="V1703" s="12" t="str">
        <f>IFERROR(VLOOKUP(Tabela1[[#This Row],[COD.MDE]],'LISTA DE EMBARQUE'!B:L,11,0),"")</f>
        <v/>
      </c>
      <c r="W1703" s="13" t="str">
        <f>IFERROR(COUNTIF(#REF!,Tabela1[[#This Row],[Colunas5]]),"")</f>
        <v/>
      </c>
      <c r="X1703" s="14">
        <f>Tabela1[[#This Row],[QIANTIDADE EXPEDIDA]]*Tabela1[[#This Row],[PESO UNI]]</f>
        <v>0</v>
      </c>
      <c r="Y1703" s="14">
        <f t="shared" si="232"/>
        <v>0</v>
      </c>
      <c r="Z1703" s="21">
        <f>Tabela1[[#This Row],[PESO TOTAL]]-Tabela1[[#This Row],[Peso Expedido]]</f>
        <v>0</v>
      </c>
      <c r="AA1703" s="18"/>
      <c r="AB1703" s="40"/>
      <c r="AC1703" s="40"/>
      <c r="AD1703" s="40"/>
      <c r="AE1703" s="40"/>
      <c r="AF1703" s="40"/>
      <c r="AG1703" s="40"/>
      <c r="AH1703" s="40"/>
      <c r="AI1703" s="40" t="str">
        <f t="shared" si="236"/>
        <v>ok</v>
      </c>
      <c r="AJ1703"/>
      <c r="AK1703" t="str">
        <f>Tabela1[[#This Row],[Coluna1]]&amp;Tabela1[[#This Row],[PEDIDO]]</f>
        <v/>
      </c>
      <c r="AL1703"/>
      <c r="AM1703"/>
      <c r="AN1703"/>
      <c r="AO1703" t="str">
        <f t="shared" si="233"/>
        <v>/</v>
      </c>
      <c r="AP1703" t="str">
        <f>Tabela1[[#This Row],[TAG]]&amp;Tabela1[[#This Row],[PEDIDO]]&amp;Tabela1[[#This Row],[PRODUTO]]</f>
        <v/>
      </c>
      <c r="AQ1703" s="23" t="str">
        <f>Tabela1[[#This Row],[PRODUTO]]&amp;Tabela1[[#This Row],[TAG]]</f>
        <v/>
      </c>
      <c r="AR1703" s="183">
        <f>Tabela1[[#This Row],[PESO TOTAL]]*Tabela1[[#This Row],[MATÉRIA PRIMA]]</f>
        <v>0</v>
      </c>
      <c r="AS1703" s="28">
        <f>Tabela1[[#This Row],[PESO TOTAL]]*Tabela1[[#This Row],[PREPARAÇÃO ]]</f>
        <v>0</v>
      </c>
      <c r="AT1703" s="28">
        <f>Tabela1[[#This Row],[PESO TOTAL]]*Tabela1[[#This Row],[CALDEIRARIA]]</f>
        <v>0</v>
      </c>
      <c r="AU1703" s="28">
        <f>Tabela1[[#This Row],[PESO TOTAL]]*Tabela1[[#This Row],[SOLDA]]</f>
        <v>0</v>
      </c>
      <c r="AV1703" s="28">
        <f>Tabela1[[#This Row],[PESO TOTAL]]*Tabela1[[#This Row],[ACABAMENTO]]</f>
        <v>0</v>
      </c>
      <c r="AW1703" s="28">
        <f>Tabela1[[#This Row],[PESO TOTAL]]*Tabela1[[#This Row],[PRONTO ACABADO]]</f>
        <v>0</v>
      </c>
      <c r="AX1703" s="28">
        <f>Tabela1[[#This Row],[PESO TOTAL]]*Tabela1[[#This Row],[EXPEDIÇÃO ]]</f>
        <v>0</v>
      </c>
      <c r="AY1703" s="28" t="str">
        <f>Tabela1[[#This Row],[PEDIDO]]&amp;Tabela1[[#This Row],[PRODUTO]]</f>
        <v/>
      </c>
      <c r="AZ1703" s="44">
        <f>IF(AF1703="",0,IF(ISTEXT(AF1703),H1703*VALUE(SUBSTITUTE(AF1703,"%",""))/100,H1703*AF1703))-Tabela1[[#This Row],[PRONTO ACABADO2]]</f>
        <v>0</v>
      </c>
      <c r="BA1703" s="44">
        <f>IF(AG1703="",0,IF(ISTEXT(AG1703),H1703*VALUE(SUBSTITUTE(AG1703,"%",""))/100,H1703*AG1703))-Tabela1[[#This Row],[PESO EXPEDIDO2]]</f>
        <v>0</v>
      </c>
      <c r="BB1703" s="44">
        <f t="shared" si="234"/>
        <v>0</v>
      </c>
      <c r="BC1703" s="44">
        <f t="shared" si="235"/>
        <v>0</v>
      </c>
      <c r="BD1703" s="44"/>
    </row>
    <row r="1704" spans="1:56" ht="15.75" hidden="1" customHeight="1" x14ac:dyDescent="0.25">
      <c r="A1704" s="6"/>
      <c r="B1704" s="22"/>
      <c r="C1704" s="7"/>
      <c r="D1704" s="46"/>
      <c r="E1704" s="7"/>
      <c r="F1704" s="7"/>
      <c r="G1704" s="44"/>
      <c r="H1704" s="41">
        <f>Tabela1[[#This Row],[PESO UNI]]*Tabela1[[#This Row],[QTE]]</f>
        <v>0</v>
      </c>
      <c r="I1704" s="7"/>
      <c r="J1704" s="8"/>
      <c r="K1704" s="8"/>
      <c r="L1704" s="9"/>
      <c r="M1704" s="10"/>
      <c r="N1704" s="8"/>
      <c r="O1704" s="12"/>
      <c r="P1704" s="13"/>
      <c r="Q1704" s="14">
        <f>Tabela1[[#This Row],[QTDE/ Fabricação]]-Tabela1[[#This Row],[QTE]]</f>
        <v>0</v>
      </c>
      <c r="R1704" s="19">
        <f t="shared" si="230"/>
        <v>0</v>
      </c>
      <c r="S1704" s="19">
        <f t="shared" si="229"/>
        <v>0</v>
      </c>
      <c r="T1704" s="20">
        <f t="shared" si="231"/>
        <v>0</v>
      </c>
      <c r="U1704" s="17">
        <f>IFERROR(SUMIF('LISTA DE EMBARQUE'!B:B,MICRO!E:E,'LISTA DE EMBARQUE'!G:G),"")</f>
        <v>0</v>
      </c>
      <c r="V1704" s="12" t="str">
        <f>IFERROR(VLOOKUP(Tabela1[[#This Row],[COD.MDE]],'LISTA DE EMBARQUE'!B:L,11,0),"")</f>
        <v/>
      </c>
      <c r="W1704" s="13" t="str">
        <f>IFERROR(COUNTIF(#REF!,Tabela1[[#This Row],[Colunas5]]),"")</f>
        <v/>
      </c>
      <c r="X1704" s="14">
        <f>Tabela1[[#This Row],[QIANTIDADE EXPEDIDA]]*Tabela1[[#This Row],[PESO UNI]]</f>
        <v>0</v>
      </c>
      <c r="Y1704" s="14">
        <f t="shared" si="232"/>
        <v>0</v>
      </c>
      <c r="Z1704" s="21">
        <f>Tabela1[[#This Row],[PESO TOTAL]]-Tabela1[[#This Row],[Peso Expedido]]</f>
        <v>0</v>
      </c>
      <c r="AA1704" s="18"/>
      <c r="AB1704" s="40"/>
      <c r="AC1704" s="40"/>
      <c r="AD1704" s="40"/>
      <c r="AE1704" s="40"/>
      <c r="AF1704" s="40"/>
      <c r="AG1704" s="40"/>
      <c r="AH1704" s="40"/>
      <c r="AI1704" s="40" t="str">
        <f t="shared" si="236"/>
        <v>ok</v>
      </c>
      <c r="AJ1704"/>
      <c r="AK1704" t="str">
        <f>Tabela1[[#This Row],[Coluna1]]&amp;Tabela1[[#This Row],[PEDIDO]]</f>
        <v/>
      </c>
      <c r="AL1704"/>
      <c r="AM1704"/>
      <c r="AN1704"/>
      <c r="AO1704" t="str">
        <f t="shared" si="233"/>
        <v>/</v>
      </c>
      <c r="AP1704" t="str">
        <f>Tabela1[[#This Row],[TAG]]&amp;Tabela1[[#This Row],[PEDIDO]]&amp;Tabela1[[#This Row],[PRODUTO]]</f>
        <v/>
      </c>
      <c r="AQ1704" s="23" t="str">
        <f>Tabela1[[#This Row],[PRODUTO]]&amp;Tabela1[[#This Row],[TAG]]</f>
        <v/>
      </c>
      <c r="AR1704" s="183">
        <f>Tabela1[[#This Row],[PESO TOTAL]]*Tabela1[[#This Row],[MATÉRIA PRIMA]]</f>
        <v>0</v>
      </c>
      <c r="AS1704" s="28">
        <f>Tabela1[[#This Row],[PESO TOTAL]]*Tabela1[[#This Row],[PREPARAÇÃO ]]</f>
        <v>0</v>
      </c>
      <c r="AT1704" s="28">
        <f>Tabela1[[#This Row],[PESO TOTAL]]*Tabela1[[#This Row],[CALDEIRARIA]]</f>
        <v>0</v>
      </c>
      <c r="AU1704" s="28">
        <f>Tabela1[[#This Row],[PESO TOTAL]]*Tabela1[[#This Row],[SOLDA]]</f>
        <v>0</v>
      </c>
      <c r="AV1704" s="28">
        <f>Tabela1[[#This Row],[PESO TOTAL]]*Tabela1[[#This Row],[ACABAMENTO]]</f>
        <v>0</v>
      </c>
      <c r="AW1704" s="28">
        <f>Tabela1[[#This Row],[PESO TOTAL]]*Tabela1[[#This Row],[PRONTO ACABADO]]</f>
        <v>0</v>
      </c>
      <c r="AX1704" s="28">
        <f>Tabela1[[#This Row],[PESO TOTAL]]*Tabela1[[#This Row],[EXPEDIÇÃO ]]</f>
        <v>0</v>
      </c>
      <c r="AY1704" s="28" t="str">
        <f>Tabela1[[#This Row],[PEDIDO]]&amp;Tabela1[[#This Row],[PRODUTO]]</f>
        <v/>
      </c>
      <c r="AZ1704" s="44">
        <f>IF(AF1704="",0,IF(ISTEXT(AF1704),H1704*VALUE(SUBSTITUTE(AF1704,"%",""))/100,H1704*AF1704))-Tabela1[[#This Row],[PRONTO ACABADO2]]</f>
        <v>0</v>
      </c>
      <c r="BA1704" s="44">
        <f>IF(AG1704="",0,IF(ISTEXT(AG1704),H1704*VALUE(SUBSTITUTE(AG1704,"%",""))/100,H1704*AG1704))-Tabela1[[#This Row],[PESO EXPEDIDO2]]</f>
        <v>0</v>
      </c>
      <c r="BB1704" s="44">
        <f t="shared" si="234"/>
        <v>0</v>
      </c>
      <c r="BC1704" s="44">
        <f t="shared" si="235"/>
        <v>0</v>
      </c>
      <c r="BD1704" s="44"/>
    </row>
    <row r="1705" spans="1:56" ht="15.75" hidden="1" customHeight="1" x14ac:dyDescent="0.25">
      <c r="A1705" s="6"/>
      <c r="B1705" s="22"/>
      <c r="C1705" s="7"/>
      <c r="D1705" s="46"/>
      <c r="E1705" s="7"/>
      <c r="F1705" s="7"/>
      <c r="G1705" s="44"/>
      <c r="H1705" s="41">
        <f>Tabela1[[#This Row],[PESO UNI]]*Tabela1[[#This Row],[QTE]]</f>
        <v>0</v>
      </c>
      <c r="I1705" s="7"/>
      <c r="J1705" s="8"/>
      <c r="K1705" s="8"/>
      <c r="L1705" s="9"/>
      <c r="M1705" s="10"/>
      <c r="N1705" s="8"/>
      <c r="O1705" s="12"/>
      <c r="P1705" s="13"/>
      <c r="Q1705" s="14">
        <f>Tabela1[[#This Row],[QTDE/ Fabricação]]-Tabela1[[#This Row],[QTE]]</f>
        <v>0</v>
      </c>
      <c r="R1705" s="19">
        <f t="shared" si="230"/>
        <v>0</v>
      </c>
      <c r="S1705" s="19">
        <f t="shared" si="229"/>
        <v>0</v>
      </c>
      <c r="T1705" s="20">
        <f t="shared" si="231"/>
        <v>0</v>
      </c>
      <c r="U1705" s="17">
        <f>IFERROR(SUMIF('LISTA DE EMBARQUE'!B:B,MICRO!E:E,'LISTA DE EMBARQUE'!G:G),"")</f>
        <v>0</v>
      </c>
      <c r="V1705" s="12" t="str">
        <f>IFERROR(VLOOKUP(Tabela1[[#This Row],[COD.MDE]],'LISTA DE EMBARQUE'!B:L,11,0),"")</f>
        <v/>
      </c>
      <c r="W1705" s="13" t="str">
        <f>IFERROR(COUNTIF(#REF!,Tabela1[[#This Row],[Colunas5]]),"")</f>
        <v/>
      </c>
      <c r="X1705" s="14">
        <f>Tabela1[[#This Row],[QIANTIDADE EXPEDIDA]]*Tabela1[[#This Row],[PESO UNI]]</f>
        <v>0</v>
      </c>
      <c r="Y1705" s="14">
        <f t="shared" si="232"/>
        <v>0</v>
      </c>
      <c r="Z1705" s="21">
        <f>Tabela1[[#This Row],[PESO TOTAL]]-Tabela1[[#This Row],[Peso Expedido]]</f>
        <v>0</v>
      </c>
      <c r="AA1705" s="18"/>
      <c r="AB1705" s="40"/>
      <c r="AC1705" s="40"/>
      <c r="AD1705" s="40"/>
      <c r="AE1705" s="40"/>
      <c r="AF1705" s="40"/>
      <c r="AG1705" s="40"/>
      <c r="AH1705" s="40"/>
      <c r="AI1705" s="40" t="str">
        <f t="shared" si="236"/>
        <v>ok</v>
      </c>
      <c r="AJ1705"/>
      <c r="AK1705" t="str">
        <f>Tabela1[[#This Row],[Coluna1]]&amp;Tabela1[[#This Row],[PEDIDO]]</f>
        <v/>
      </c>
      <c r="AL1705"/>
      <c r="AM1705"/>
      <c r="AN1705"/>
      <c r="AO1705" t="str">
        <f t="shared" si="233"/>
        <v>/</v>
      </c>
      <c r="AP1705" t="str">
        <f>Tabela1[[#This Row],[TAG]]&amp;Tabela1[[#This Row],[PEDIDO]]&amp;Tabela1[[#This Row],[PRODUTO]]</f>
        <v/>
      </c>
      <c r="AQ1705" s="23" t="str">
        <f>Tabela1[[#This Row],[PRODUTO]]&amp;Tabela1[[#This Row],[TAG]]</f>
        <v/>
      </c>
      <c r="AR1705" s="183">
        <f>Tabela1[[#This Row],[PESO TOTAL]]*Tabela1[[#This Row],[MATÉRIA PRIMA]]</f>
        <v>0</v>
      </c>
      <c r="AS1705" s="28">
        <f>Tabela1[[#This Row],[PESO TOTAL]]*Tabela1[[#This Row],[PREPARAÇÃO ]]</f>
        <v>0</v>
      </c>
      <c r="AT1705" s="28">
        <f>Tabela1[[#This Row],[PESO TOTAL]]*Tabela1[[#This Row],[CALDEIRARIA]]</f>
        <v>0</v>
      </c>
      <c r="AU1705" s="28">
        <f>Tabela1[[#This Row],[PESO TOTAL]]*Tabela1[[#This Row],[SOLDA]]</f>
        <v>0</v>
      </c>
      <c r="AV1705" s="28">
        <f>Tabela1[[#This Row],[PESO TOTAL]]*Tabela1[[#This Row],[ACABAMENTO]]</f>
        <v>0</v>
      </c>
      <c r="AW1705" s="28">
        <f>Tabela1[[#This Row],[PESO TOTAL]]*Tabela1[[#This Row],[PRONTO ACABADO]]</f>
        <v>0</v>
      </c>
      <c r="AX1705" s="28">
        <f>Tabela1[[#This Row],[PESO TOTAL]]*Tabela1[[#This Row],[EXPEDIÇÃO ]]</f>
        <v>0</v>
      </c>
      <c r="AY1705" s="28" t="str">
        <f>Tabela1[[#This Row],[PEDIDO]]&amp;Tabela1[[#This Row],[PRODUTO]]</f>
        <v/>
      </c>
      <c r="AZ1705" s="44">
        <f>IF(AF1705="",0,IF(ISTEXT(AF1705),H1705*VALUE(SUBSTITUTE(AF1705,"%",""))/100,H1705*AF1705))-Tabela1[[#This Row],[PRONTO ACABADO2]]</f>
        <v>0</v>
      </c>
      <c r="BA1705" s="44">
        <f>IF(AG1705="",0,IF(ISTEXT(AG1705),H1705*VALUE(SUBSTITUTE(AG1705,"%",""))/100,H1705*AG1705))-Tabela1[[#This Row],[PESO EXPEDIDO2]]</f>
        <v>0</v>
      </c>
      <c r="BB1705" s="44">
        <f t="shared" si="234"/>
        <v>0</v>
      </c>
      <c r="BC1705" s="44">
        <f t="shared" si="235"/>
        <v>0</v>
      </c>
      <c r="BD1705" s="44"/>
    </row>
    <row r="1706" spans="1:56" ht="15.75" hidden="1" customHeight="1" x14ac:dyDescent="0.25">
      <c r="A1706" s="6"/>
      <c r="B1706" s="22"/>
      <c r="C1706" s="7"/>
      <c r="D1706" s="46"/>
      <c r="E1706" s="7"/>
      <c r="F1706" s="7"/>
      <c r="G1706" s="44"/>
      <c r="H1706" s="41">
        <f>Tabela1[[#This Row],[PESO UNI]]*Tabela1[[#This Row],[QTE]]</f>
        <v>0</v>
      </c>
      <c r="I1706" s="7"/>
      <c r="J1706" s="8"/>
      <c r="K1706" s="8"/>
      <c r="L1706" s="9"/>
      <c r="M1706" s="10"/>
      <c r="N1706" s="8"/>
      <c r="O1706" s="12"/>
      <c r="P1706" s="13"/>
      <c r="Q1706" s="14">
        <f>Tabela1[[#This Row],[QTDE/ Fabricação]]-Tabela1[[#This Row],[QTE]]</f>
        <v>0</v>
      </c>
      <c r="R1706" s="19">
        <f t="shared" si="230"/>
        <v>0</v>
      </c>
      <c r="S1706" s="19">
        <f t="shared" si="229"/>
        <v>0</v>
      </c>
      <c r="T1706" s="20">
        <f t="shared" si="231"/>
        <v>0</v>
      </c>
      <c r="U1706" s="17">
        <f>IFERROR(SUMIF('LISTA DE EMBARQUE'!B:B,MICRO!E:E,'LISTA DE EMBARQUE'!G:G),"")</f>
        <v>0</v>
      </c>
      <c r="V1706" s="12" t="str">
        <f>IFERROR(VLOOKUP(Tabela1[[#This Row],[COD.MDE]],'LISTA DE EMBARQUE'!B:L,11,0),"")</f>
        <v/>
      </c>
      <c r="W1706" s="13" t="str">
        <f>IFERROR(COUNTIF(#REF!,Tabela1[[#This Row],[Colunas5]]),"")</f>
        <v/>
      </c>
      <c r="X1706" s="14">
        <f>Tabela1[[#This Row],[QIANTIDADE EXPEDIDA]]*Tabela1[[#This Row],[PESO UNI]]</f>
        <v>0</v>
      </c>
      <c r="Y1706" s="14">
        <f t="shared" si="232"/>
        <v>0</v>
      </c>
      <c r="Z1706" s="21">
        <f>Tabela1[[#This Row],[PESO TOTAL]]-Tabela1[[#This Row],[Peso Expedido]]</f>
        <v>0</v>
      </c>
      <c r="AA1706" s="18"/>
      <c r="AB1706" s="40"/>
      <c r="AC1706" s="40"/>
      <c r="AD1706" s="40"/>
      <c r="AE1706" s="40"/>
      <c r="AF1706" s="40"/>
      <c r="AG1706" s="40"/>
      <c r="AH1706" s="40"/>
      <c r="AI1706" s="40" t="str">
        <f t="shared" si="236"/>
        <v>ok</v>
      </c>
      <c r="AJ1706"/>
      <c r="AK1706" t="str">
        <f>Tabela1[[#This Row],[Coluna1]]&amp;Tabela1[[#This Row],[PEDIDO]]</f>
        <v/>
      </c>
      <c r="AL1706"/>
      <c r="AM1706"/>
      <c r="AN1706"/>
      <c r="AO1706" t="str">
        <f t="shared" si="233"/>
        <v>/</v>
      </c>
      <c r="AP1706" t="str">
        <f>Tabela1[[#This Row],[TAG]]&amp;Tabela1[[#This Row],[PEDIDO]]&amp;Tabela1[[#This Row],[PRODUTO]]</f>
        <v/>
      </c>
      <c r="AQ1706" s="23" t="str">
        <f>Tabela1[[#This Row],[PRODUTO]]&amp;Tabela1[[#This Row],[TAG]]</f>
        <v/>
      </c>
      <c r="AR1706" s="183">
        <f>Tabela1[[#This Row],[PESO TOTAL]]*Tabela1[[#This Row],[MATÉRIA PRIMA]]</f>
        <v>0</v>
      </c>
      <c r="AS1706" s="28">
        <f>Tabela1[[#This Row],[PESO TOTAL]]*Tabela1[[#This Row],[PREPARAÇÃO ]]</f>
        <v>0</v>
      </c>
      <c r="AT1706" s="28">
        <f>Tabela1[[#This Row],[PESO TOTAL]]*Tabela1[[#This Row],[CALDEIRARIA]]</f>
        <v>0</v>
      </c>
      <c r="AU1706" s="28">
        <f>Tabela1[[#This Row],[PESO TOTAL]]*Tabela1[[#This Row],[SOLDA]]</f>
        <v>0</v>
      </c>
      <c r="AV1706" s="28">
        <f>Tabela1[[#This Row],[PESO TOTAL]]*Tabela1[[#This Row],[ACABAMENTO]]</f>
        <v>0</v>
      </c>
      <c r="AW1706" s="28">
        <f>Tabela1[[#This Row],[PESO TOTAL]]*Tabela1[[#This Row],[PRONTO ACABADO]]</f>
        <v>0</v>
      </c>
      <c r="AX1706" s="28">
        <f>Tabela1[[#This Row],[PESO TOTAL]]*Tabela1[[#This Row],[EXPEDIÇÃO ]]</f>
        <v>0</v>
      </c>
      <c r="AY1706" s="28" t="str">
        <f>Tabela1[[#This Row],[PEDIDO]]&amp;Tabela1[[#This Row],[PRODUTO]]</f>
        <v/>
      </c>
      <c r="AZ1706" s="44">
        <f>IF(AF1706="",0,IF(ISTEXT(AF1706),H1706*VALUE(SUBSTITUTE(AF1706,"%",""))/100,H1706*AF1706))-Tabela1[[#This Row],[PRONTO ACABADO2]]</f>
        <v>0</v>
      </c>
      <c r="BA1706" s="44">
        <f>IF(AG1706="",0,IF(ISTEXT(AG1706),H1706*VALUE(SUBSTITUTE(AG1706,"%",""))/100,H1706*AG1706))-Tabela1[[#This Row],[PESO EXPEDIDO2]]</f>
        <v>0</v>
      </c>
      <c r="BB1706" s="44">
        <f t="shared" si="234"/>
        <v>0</v>
      </c>
      <c r="BC1706" s="44">
        <f t="shared" si="235"/>
        <v>0</v>
      </c>
      <c r="BD1706" s="44"/>
    </row>
    <row r="1707" spans="1:56" ht="15.75" hidden="1" customHeight="1" x14ac:dyDescent="0.25">
      <c r="A1707" s="6"/>
      <c r="B1707" s="22"/>
      <c r="C1707" s="7"/>
      <c r="D1707" s="46"/>
      <c r="E1707" s="7"/>
      <c r="F1707" s="7"/>
      <c r="G1707" s="44"/>
      <c r="H1707" s="41">
        <f>Tabela1[[#This Row],[PESO UNI]]*Tabela1[[#This Row],[QTE]]</f>
        <v>0</v>
      </c>
      <c r="I1707" s="7"/>
      <c r="J1707" s="8"/>
      <c r="K1707" s="8"/>
      <c r="L1707" s="9"/>
      <c r="M1707" s="10"/>
      <c r="N1707" s="8"/>
      <c r="O1707" s="12"/>
      <c r="P1707" s="13"/>
      <c r="Q1707" s="14">
        <f>Tabela1[[#This Row],[QTDE/ Fabricação]]-Tabela1[[#This Row],[QTE]]</f>
        <v>0</v>
      </c>
      <c r="R1707" s="19">
        <f t="shared" si="230"/>
        <v>0</v>
      </c>
      <c r="S1707" s="19">
        <f t="shared" si="229"/>
        <v>0</v>
      </c>
      <c r="T1707" s="20">
        <f t="shared" si="231"/>
        <v>0</v>
      </c>
      <c r="U1707" s="17">
        <f>IFERROR(SUMIF('LISTA DE EMBARQUE'!B:B,MICRO!E:E,'LISTA DE EMBARQUE'!G:G),"")</f>
        <v>0</v>
      </c>
      <c r="V1707" s="12" t="str">
        <f>IFERROR(VLOOKUP(Tabela1[[#This Row],[COD.MDE]],'LISTA DE EMBARQUE'!B:L,11,0),"")</f>
        <v/>
      </c>
      <c r="W1707" s="13" t="str">
        <f>IFERROR(COUNTIF(#REF!,Tabela1[[#This Row],[Colunas5]]),"")</f>
        <v/>
      </c>
      <c r="X1707" s="14">
        <f>Tabela1[[#This Row],[QIANTIDADE EXPEDIDA]]*Tabela1[[#This Row],[PESO UNI]]</f>
        <v>0</v>
      </c>
      <c r="Y1707" s="14">
        <f t="shared" si="232"/>
        <v>0</v>
      </c>
      <c r="Z1707" s="21">
        <f>Tabela1[[#This Row],[PESO TOTAL]]-Tabela1[[#This Row],[Peso Expedido]]</f>
        <v>0</v>
      </c>
      <c r="AA1707" s="18"/>
      <c r="AB1707" s="40"/>
      <c r="AC1707" s="40"/>
      <c r="AD1707" s="40"/>
      <c r="AE1707" s="40"/>
      <c r="AF1707" s="40"/>
      <c r="AG1707" s="40"/>
      <c r="AH1707" s="40"/>
      <c r="AI1707" s="40" t="str">
        <f t="shared" si="236"/>
        <v>ok</v>
      </c>
      <c r="AJ1707"/>
      <c r="AK1707" t="str">
        <f>Tabela1[[#This Row],[Coluna1]]&amp;Tabela1[[#This Row],[PEDIDO]]</f>
        <v/>
      </c>
      <c r="AL1707"/>
      <c r="AM1707"/>
      <c r="AN1707"/>
      <c r="AO1707" t="str">
        <f t="shared" si="233"/>
        <v>/</v>
      </c>
      <c r="AP1707" t="str">
        <f>Tabela1[[#This Row],[TAG]]&amp;Tabela1[[#This Row],[PEDIDO]]&amp;Tabela1[[#This Row],[PRODUTO]]</f>
        <v/>
      </c>
      <c r="AQ1707" s="23" t="str">
        <f>Tabela1[[#This Row],[PRODUTO]]&amp;Tabela1[[#This Row],[TAG]]</f>
        <v/>
      </c>
      <c r="AR1707" s="183">
        <f>Tabela1[[#This Row],[PESO TOTAL]]*Tabela1[[#This Row],[MATÉRIA PRIMA]]</f>
        <v>0</v>
      </c>
      <c r="AS1707" s="28">
        <f>Tabela1[[#This Row],[PESO TOTAL]]*Tabela1[[#This Row],[PREPARAÇÃO ]]</f>
        <v>0</v>
      </c>
      <c r="AT1707" s="28">
        <f>Tabela1[[#This Row],[PESO TOTAL]]*Tabela1[[#This Row],[CALDEIRARIA]]</f>
        <v>0</v>
      </c>
      <c r="AU1707" s="28">
        <f>Tabela1[[#This Row],[PESO TOTAL]]*Tabela1[[#This Row],[SOLDA]]</f>
        <v>0</v>
      </c>
      <c r="AV1707" s="28">
        <f>Tabela1[[#This Row],[PESO TOTAL]]*Tabela1[[#This Row],[ACABAMENTO]]</f>
        <v>0</v>
      </c>
      <c r="AW1707" s="28">
        <f>Tabela1[[#This Row],[PESO TOTAL]]*Tabela1[[#This Row],[PRONTO ACABADO]]</f>
        <v>0</v>
      </c>
      <c r="AX1707" s="28">
        <f>Tabela1[[#This Row],[PESO TOTAL]]*Tabela1[[#This Row],[EXPEDIÇÃO ]]</f>
        <v>0</v>
      </c>
      <c r="AY1707" s="28" t="str">
        <f>Tabela1[[#This Row],[PEDIDO]]&amp;Tabela1[[#This Row],[PRODUTO]]</f>
        <v/>
      </c>
      <c r="AZ1707" s="44">
        <f>IF(AF1707="",0,IF(ISTEXT(AF1707),H1707*VALUE(SUBSTITUTE(AF1707,"%",""))/100,H1707*AF1707))-Tabela1[[#This Row],[PRONTO ACABADO2]]</f>
        <v>0</v>
      </c>
      <c r="BA1707" s="44">
        <f>IF(AG1707="",0,IF(ISTEXT(AG1707),H1707*VALUE(SUBSTITUTE(AG1707,"%",""))/100,H1707*AG1707))-Tabela1[[#This Row],[PESO EXPEDIDO2]]</f>
        <v>0</v>
      </c>
      <c r="BB1707" s="44">
        <f t="shared" si="234"/>
        <v>0</v>
      </c>
      <c r="BC1707" s="44">
        <f t="shared" si="235"/>
        <v>0</v>
      </c>
      <c r="BD1707" s="44"/>
    </row>
    <row r="1708" spans="1:56" ht="15.75" hidden="1" customHeight="1" x14ac:dyDescent="0.25">
      <c r="A1708" s="6"/>
      <c r="B1708" s="22"/>
      <c r="C1708" s="7"/>
      <c r="D1708" s="46"/>
      <c r="E1708" s="7"/>
      <c r="F1708" s="7"/>
      <c r="G1708" s="44"/>
      <c r="H1708" s="41">
        <f>Tabela1[[#This Row],[PESO UNI]]*Tabela1[[#This Row],[QTE]]</f>
        <v>0</v>
      </c>
      <c r="I1708" s="7"/>
      <c r="J1708" s="8"/>
      <c r="K1708" s="8"/>
      <c r="L1708" s="9"/>
      <c r="M1708" s="10"/>
      <c r="N1708" s="8"/>
      <c r="O1708" s="12"/>
      <c r="P1708" s="13"/>
      <c r="Q1708" s="14">
        <f>Tabela1[[#This Row],[QTDE/ Fabricação]]-Tabela1[[#This Row],[QTE]]</f>
        <v>0</v>
      </c>
      <c r="R1708" s="19">
        <f t="shared" si="230"/>
        <v>0</v>
      </c>
      <c r="S1708" s="19">
        <f t="shared" si="229"/>
        <v>0</v>
      </c>
      <c r="T1708" s="20">
        <f t="shared" si="231"/>
        <v>0</v>
      </c>
      <c r="U1708" s="17">
        <f>IFERROR(SUMIF('LISTA DE EMBARQUE'!B:B,MICRO!E:E,'LISTA DE EMBARQUE'!G:G),"")</f>
        <v>0</v>
      </c>
      <c r="V1708" s="12" t="str">
        <f>IFERROR(VLOOKUP(Tabela1[[#This Row],[COD.MDE]],'LISTA DE EMBARQUE'!B:L,11,0),"")</f>
        <v/>
      </c>
      <c r="W1708" s="13" t="str">
        <f>IFERROR(COUNTIF(#REF!,Tabela1[[#This Row],[Colunas5]]),"")</f>
        <v/>
      </c>
      <c r="X1708" s="14">
        <f>Tabela1[[#This Row],[QIANTIDADE EXPEDIDA]]*Tabela1[[#This Row],[PESO UNI]]</f>
        <v>0</v>
      </c>
      <c r="Y1708" s="14">
        <f t="shared" si="232"/>
        <v>0</v>
      </c>
      <c r="Z1708" s="21">
        <f>Tabela1[[#This Row],[PESO TOTAL]]-Tabela1[[#This Row],[Peso Expedido]]</f>
        <v>0</v>
      </c>
      <c r="AA1708" s="18"/>
      <c r="AB1708" s="40"/>
      <c r="AC1708" s="40"/>
      <c r="AD1708" s="40"/>
      <c r="AE1708" s="40"/>
      <c r="AF1708" s="40"/>
      <c r="AG1708" s="40"/>
      <c r="AH1708" s="40"/>
      <c r="AI1708" s="40" t="str">
        <f t="shared" si="236"/>
        <v>ok</v>
      </c>
      <c r="AJ1708"/>
      <c r="AK1708" t="str">
        <f>Tabela1[[#This Row],[Coluna1]]&amp;Tabela1[[#This Row],[PEDIDO]]</f>
        <v/>
      </c>
      <c r="AL1708"/>
      <c r="AM1708"/>
      <c r="AN1708"/>
      <c r="AO1708" t="str">
        <f t="shared" si="233"/>
        <v>/</v>
      </c>
      <c r="AP1708" t="str">
        <f>Tabela1[[#This Row],[TAG]]&amp;Tabela1[[#This Row],[PEDIDO]]&amp;Tabela1[[#This Row],[PRODUTO]]</f>
        <v/>
      </c>
      <c r="AQ1708" s="23" t="str">
        <f>Tabela1[[#This Row],[PRODUTO]]&amp;Tabela1[[#This Row],[TAG]]</f>
        <v/>
      </c>
      <c r="AR1708" s="183">
        <f>Tabela1[[#This Row],[PESO TOTAL]]*Tabela1[[#This Row],[MATÉRIA PRIMA]]</f>
        <v>0</v>
      </c>
      <c r="AS1708" s="28">
        <f>Tabela1[[#This Row],[PESO TOTAL]]*Tabela1[[#This Row],[PREPARAÇÃO ]]</f>
        <v>0</v>
      </c>
      <c r="AT1708" s="28">
        <f>Tabela1[[#This Row],[PESO TOTAL]]*Tabela1[[#This Row],[CALDEIRARIA]]</f>
        <v>0</v>
      </c>
      <c r="AU1708" s="28">
        <f>Tabela1[[#This Row],[PESO TOTAL]]*Tabela1[[#This Row],[SOLDA]]</f>
        <v>0</v>
      </c>
      <c r="AV1708" s="28">
        <f>Tabela1[[#This Row],[PESO TOTAL]]*Tabela1[[#This Row],[ACABAMENTO]]</f>
        <v>0</v>
      </c>
      <c r="AW1708" s="28">
        <f>Tabela1[[#This Row],[PESO TOTAL]]*Tabela1[[#This Row],[PRONTO ACABADO]]</f>
        <v>0</v>
      </c>
      <c r="AX1708" s="28">
        <f>Tabela1[[#This Row],[PESO TOTAL]]*Tabela1[[#This Row],[EXPEDIÇÃO ]]</f>
        <v>0</v>
      </c>
      <c r="AY1708" s="28" t="str">
        <f>Tabela1[[#This Row],[PEDIDO]]&amp;Tabela1[[#This Row],[PRODUTO]]</f>
        <v/>
      </c>
      <c r="AZ1708" s="44">
        <f>IF(AF1708="",0,IF(ISTEXT(AF1708),H1708*VALUE(SUBSTITUTE(AF1708,"%",""))/100,H1708*AF1708))-Tabela1[[#This Row],[PRONTO ACABADO2]]</f>
        <v>0</v>
      </c>
      <c r="BA1708" s="44">
        <f>IF(AG1708="",0,IF(ISTEXT(AG1708),H1708*VALUE(SUBSTITUTE(AG1708,"%",""))/100,H1708*AG1708))-Tabela1[[#This Row],[PESO EXPEDIDO2]]</f>
        <v>0</v>
      </c>
      <c r="BB1708" s="44">
        <f t="shared" si="234"/>
        <v>0</v>
      </c>
      <c r="BC1708" s="44">
        <f t="shared" si="235"/>
        <v>0</v>
      </c>
      <c r="BD1708" s="44"/>
    </row>
    <row r="1709" spans="1:56" ht="15.75" hidden="1" customHeight="1" x14ac:dyDescent="0.25">
      <c r="A1709" s="6"/>
      <c r="B1709" s="22"/>
      <c r="C1709" s="7"/>
      <c r="D1709" s="46"/>
      <c r="E1709" s="7"/>
      <c r="F1709" s="7"/>
      <c r="G1709" s="44"/>
      <c r="H1709" s="41">
        <f>Tabela1[[#This Row],[PESO UNI]]*Tabela1[[#This Row],[QTE]]</f>
        <v>0</v>
      </c>
      <c r="I1709" s="7"/>
      <c r="J1709" s="8"/>
      <c r="K1709" s="8"/>
      <c r="L1709" s="9"/>
      <c r="M1709" s="10"/>
      <c r="N1709" s="8"/>
      <c r="O1709" s="12"/>
      <c r="P1709" s="13"/>
      <c r="Q1709" s="14">
        <f>Tabela1[[#This Row],[QTDE/ Fabricação]]-Tabela1[[#This Row],[QTE]]</f>
        <v>0</v>
      </c>
      <c r="R1709" s="19">
        <f t="shared" si="230"/>
        <v>0</v>
      </c>
      <c r="S1709" s="19">
        <f t="shared" si="229"/>
        <v>0</v>
      </c>
      <c r="T1709" s="20">
        <f t="shared" si="231"/>
        <v>0</v>
      </c>
      <c r="U1709" s="17">
        <f>IFERROR(SUMIF('LISTA DE EMBARQUE'!B:B,MICRO!E:E,'LISTA DE EMBARQUE'!G:G),"")</f>
        <v>0</v>
      </c>
      <c r="V1709" s="12" t="str">
        <f>IFERROR(VLOOKUP(Tabela1[[#This Row],[COD.MDE]],'LISTA DE EMBARQUE'!B:L,11,0),"")</f>
        <v/>
      </c>
      <c r="W1709" s="13" t="str">
        <f>IFERROR(COUNTIF(#REF!,Tabela1[[#This Row],[Colunas5]]),"")</f>
        <v/>
      </c>
      <c r="X1709" s="14">
        <f>Tabela1[[#This Row],[QIANTIDADE EXPEDIDA]]*Tabela1[[#This Row],[PESO UNI]]</f>
        <v>0</v>
      </c>
      <c r="Y1709" s="14">
        <f t="shared" si="232"/>
        <v>0</v>
      </c>
      <c r="Z1709" s="21">
        <f>Tabela1[[#This Row],[PESO TOTAL]]-Tabela1[[#This Row],[Peso Expedido]]</f>
        <v>0</v>
      </c>
      <c r="AA1709" s="18"/>
      <c r="AB1709" s="40"/>
      <c r="AC1709" s="40"/>
      <c r="AD1709" s="40"/>
      <c r="AE1709" s="40"/>
      <c r="AF1709" s="40"/>
      <c r="AG1709" s="40"/>
      <c r="AH1709" s="40"/>
      <c r="AI1709" s="40" t="str">
        <f t="shared" si="236"/>
        <v>ok</v>
      </c>
      <c r="AJ1709"/>
      <c r="AK1709" t="str">
        <f>Tabela1[[#This Row],[Coluna1]]&amp;Tabela1[[#This Row],[PEDIDO]]</f>
        <v/>
      </c>
      <c r="AL1709"/>
      <c r="AM1709"/>
      <c r="AN1709"/>
      <c r="AO1709" t="str">
        <f t="shared" si="233"/>
        <v>/</v>
      </c>
      <c r="AP1709" t="str">
        <f>Tabela1[[#This Row],[TAG]]&amp;Tabela1[[#This Row],[PEDIDO]]&amp;Tabela1[[#This Row],[PRODUTO]]</f>
        <v/>
      </c>
      <c r="AQ1709" s="23" t="str">
        <f>Tabela1[[#This Row],[PRODUTO]]&amp;Tabela1[[#This Row],[TAG]]</f>
        <v/>
      </c>
      <c r="AR1709" s="183">
        <f>Tabela1[[#This Row],[PESO TOTAL]]*Tabela1[[#This Row],[MATÉRIA PRIMA]]</f>
        <v>0</v>
      </c>
      <c r="AS1709" s="28">
        <f>Tabela1[[#This Row],[PESO TOTAL]]*Tabela1[[#This Row],[PREPARAÇÃO ]]</f>
        <v>0</v>
      </c>
      <c r="AT1709" s="28">
        <f>Tabela1[[#This Row],[PESO TOTAL]]*Tabela1[[#This Row],[CALDEIRARIA]]</f>
        <v>0</v>
      </c>
      <c r="AU1709" s="28">
        <f>Tabela1[[#This Row],[PESO TOTAL]]*Tabela1[[#This Row],[SOLDA]]</f>
        <v>0</v>
      </c>
      <c r="AV1709" s="28">
        <f>Tabela1[[#This Row],[PESO TOTAL]]*Tabela1[[#This Row],[ACABAMENTO]]</f>
        <v>0</v>
      </c>
      <c r="AW1709" s="28">
        <f>Tabela1[[#This Row],[PESO TOTAL]]*Tabela1[[#This Row],[PRONTO ACABADO]]</f>
        <v>0</v>
      </c>
      <c r="AX1709" s="28">
        <f>Tabela1[[#This Row],[PESO TOTAL]]*Tabela1[[#This Row],[EXPEDIÇÃO ]]</f>
        <v>0</v>
      </c>
      <c r="AY1709" s="28" t="str">
        <f>Tabela1[[#This Row],[PEDIDO]]&amp;Tabela1[[#This Row],[PRODUTO]]</f>
        <v/>
      </c>
      <c r="AZ1709" s="44">
        <f>IF(AF1709="",0,IF(ISTEXT(AF1709),H1709*VALUE(SUBSTITUTE(AF1709,"%",""))/100,H1709*AF1709))-Tabela1[[#This Row],[PRONTO ACABADO2]]</f>
        <v>0</v>
      </c>
      <c r="BA1709" s="44">
        <f>IF(AG1709="",0,IF(ISTEXT(AG1709),H1709*VALUE(SUBSTITUTE(AG1709,"%",""))/100,H1709*AG1709))-Tabela1[[#This Row],[PESO EXPEDIDO2]]</f>
        <v>0</v>
      </c>
      <c r="BB1709" s="44">
        <f t="shared" si="234"/>
        <v>0</v>
      </c>
      <c r="BC1709" s="44">
        <f t="shared" si="235"/>
        <v>0</v>
      </c>
      <c r="BD1709" s="44"/>
    </row>
    <row r="1710" spans="1:56" ht="15.75" hidden="1" customHeight="1" x14ac:dyDescent="0.25">
      <c r="A1710" s="6"/>
      <c r="B1710" s="22"/>
      <c r="C1710" s="7"/>
      <c r="D1710" s="46"/>
      <c r="E1710" s="7"/>
      <c r="F1710" s="7"/>
      <c r="G1710" s="44"/>
      <c r="H1710" s="41">
        <f>Tabela1[[#This Row],[PESO UNI]]*Tabela1[[#This Row],[QTE]]</f>
        <v>0</v>
      </c>
      <c r="I1710" s="7"/>
      <c r="J1710" s="8"/>
      <c r="K1710" s="8"/>
      <c r="L1710" s="9"/>
      <c r="M1710" s="10"/>
      <c r="N1710" s="8"/>
      <c r="O1710" s="12"/>
      <c r="P1710" s="13"/>
      <c r="Q1710" s="14">
        <f>Tabela1[[#This Row],[QTDE/ Fabricação]]-Tabela1[[#This Row],[QTE]]</f>
        <v>0</v>
      </c>
      <c r="R1710" s="19">
        <f t="shared" si="230"/>
        <v>0</v>
      </c>
      <c r="S1710" s="19">
        <f t="shared" si="229"/>
        <v>0</v>
      </c>
      <c r="T1710" s="20">
        <f t="shared" si="231"/>
        <v>0</v>
      </c>
      <c r="U1710" s="17">
        <f>IFERROR(SUMIF('LISTA DE EMBARQUE'!B:B,MICRO!E:E,'LISTA DE EMBARQUE'!G:G),"")</f>
        <v>0</v>
      </c>
      <c r="V1710" s="12" t="str">
        <f>IFERROR(VLOOKUP(Tabela1[[#This Row],[COD.MDE]],'LISTA DE EMBARQUE'!B:L,11,0),"")</f>
        <v/>
      </c>
      <c r="W1710" s="13" t="str">
        <f>IFERROR(COUNTIF(#REF!,Tabela1[[#This Row],[Colunas5]]),"")</f>
        <v/>
      </c>
      <c r="X1710" s="14">
        <f>Tabela1[[#This Row],[QIANTIDADE EXPEDIDA]]*Tabela1[[#This Row],[PESO UNI]]</f>
        <v>0</v>
      </c>
      <c r="Y1710" s="14">
        <f t="shared" si="232"/>
        <v>0</v>
      </c>
      <c r="Z1710" s="21">
        <f>Tabela1[[#This Row],[PESO TOTAL]]-Tabela1[[#This Row],[Peso Expedido]]</f>
        <v>0</v>
      </c>
      <c r="AA1710" s="18"/>
      <c r="AB1710" s="40"/>
      <c r="AC1710" s="40"/>
      <c r="AD1710" s="40"/>
      <c r="AE1710" s="40"/>
      <c r="AF1710" s="40"/>
      <c r="AG1710" s="40"/>
      <c r="AH1710" s="40"/>
      <c r="AI1710" s="40" t="str">
        <f t="shared" si="236"/>
        <v>ok</v>
      </c>
      <c r="AJ1710"/>
      <c r="AK1710" t="str">
        <f>Tabela1[[#This Row],[Coluna1]]&amp;Tabela1[[#This Row],[PEDIDO]]</f>
        <v/>
      </c>
      <c r="AL1710"/>
      <c r="AM1710"/>
      <c r="AN1710"/>
      <c r="AO1710" t="str">
        <f t="shared" si="233"/>
        <v>/</v>
      </c>
      <c r="AP1710" t="str">
        <f>Tabela1[[#This Row],[TAG]]&amp;Tabela1[[#This Row],[PEDIDO]]&amp;Tabela1[[#This Row],[PRODUTO]]</f>
        <v/>
      </c>
      <c r="AQ1710" s="23" t="str">
        <f>Tabela1[[#This Row],[PRODUTO]]&amp;Tabela1[[#This Row],[TAG]]</f>
        <v/>
      </c>
      <c r="AR1710" s="183">
        <f>Tabela1[[#This Row],[PESO TOTAL]]*Tabela1[[#This Row],[MATÉRIA PRIMA]]</f>
        <v>0</v>
      </c>
      <c r="AS1710" s="28">
        <f>Tabela1[[#This Row],[PESO TOTAL]]*Tabela1[[#This Row],[PREPARAÇÃO ]]</f>
        <v>0</v>
      </c>
      <c r="AT1710" s="28">
        <f>Tabela1[[#This Row],[PESO TOTAL]]*Tabela1[[#This Row],[CALDEIRARIA]]</f>
        <v>0</v>
      </c>
      <c r="AU1710" s="28">
        <f>Tabela1[[#This Row],[PESO TOTAL]]*Tabela1[[#This Row],[SOLDA]]</f>
        <v>0</v>
      </c>
      <c r="AV1710" s="28">
        <f>Tabela1[[#This Row],[PESO TOTAL]]*Tabela1[[#This Row],[ACABAMENTO]]</f>
        <v>0</v>
      </c>
      <c r="AW1710" s="28">
        <f>Tabela1[[#This Row],[PESO TOTAL]]*Tabela1[[#This Row],[PRONTO ACABADO]]</f>
        <v>0</v>
      </c>
      <c r="AX1710" s="28">
        <f>Tabela1[[#This Row],[PESO TOTAL]]*Tabela1[[#This Row],[EXPEDIÇÃO ]]</f>
        <v>0</v>
      </c>
      <c r="AY1710" s="28" t="str">
        <f>Tabela1[[#This Row],[PEDIDO]]&amp;Tabela1[[#This Row],[PRODUTO]]</f>
        <v/>
      </c>
      <c r="AZ1710" s="44">
        <f>IF(AF1710="",0,IF(ISTEXT(AF1710),H1710*VALUE(SUBSTITUTE(AF1710,"%",""))/100,H1710*AF1710))-Tabela1[[#This Row],[PRONTO ACABADO2]]</f>
        <v>0</v>
      </c>
      <c r="BA1710" s="44">
        <f>IF(AG1710="",0,IF(ISTEXT(AG1710),H1710*VALUE(SUBSTITUTE(AG1710,"%",""))/100,H1710*AG1710))-Tabela1[[#This Row],[PESO EXPEDIDO2]]</f>
        <v>0</v>
      </c>
      <c r="BB1710" s="44">
        <f t="shared" si="234"/>
        <v>0</v>
      </c>
      <c r="BC1710" s="44">
        <f t="shared" si="235"/>
        <v>0</v>
      </c>
      <c r="BD1710" s="44"/>
    </row>
    <row r="1711" spans="1:56" ht="15.75" hidden="1" customHeight="1" x14ac:dyDescent="0.25">
      <c r="A1711" s="6"/>
      <c r="B1711" s="22"/>
      <c r="C1711" s="7"/>
      <c r="D1711" s="46"/>
      <c r="E1711" s="7"/>
      <c r="F1711" s="7"/>
      <c r="G1711" s="44"/>
      <c r="H1711" s="41">
        <f>Tabela1[[#This Row],[PESO UNI]]*Tabela1[[#This Row],[QTE]]</f>
        <v>0</v>
      </c>
      <c r="I1711" s="7"/>
      <c r="J1711" s="8"/>
      <c r="K1711" s="8"/>
      <c r="L1711" s="9"/>
      <c r="M1711" s="10"/>
      <c r="N1711" s="8"/>
      <c r="O1711" s="12"/>
      <c r="P1711" s="13"/>
      <c r="Q1711" s="14">
        <f>Tabela1[[#This Row],[QTDE/ Fabricação]]-Tabela1[[#This Row],[QTE]]</f>
        <v>0</v>
      </c>
      <c r="R1711" s="19">
        <f t="shared" si="230"/>
        <v>0</v>
      </c>
      <c r="S1711" s="19">
        <f t="shared" si="229"/>
        <v>0</v>
      </c>
      <c r="T1711" s="20">
        <f t="shared" si="231"/>
        <v>0</v>
      </c>
      <c r="U1711" s="17">
        <f>IFERROR(SUMIF('LISTA DE EMBARQUE'!B:B,MICRO!E:E,'LISTA DE EMBARQUE'!G:G),"")</f>
        <v>0</v>
      </c>
      <c r="V1711" s="12" t="str">
        <f>IFERROR(VLOOKUP(Tabela1[[#This Row],[COD.MDE]],'LISTA DE EMBARQUE'!B:L,11,0),"")</f>
        <v/>
      </c>
      <c r="W1711" s="13" t="str">
        <f>IFERROR(COUNTIF(#REF!,Tabela1[[#This Row],[Colunas5]]),"")</f>
        <v/>
      </c>
      <c r="X1711" s="14">
        <f>Tabela1[[#This Row],[QIANTIDADE EXPEDIDA]]*Tabela1[[#This Row],[PESO UNI]]</f>
        <v>0</v>
      </c>
      <c r="Y1711" s="14">
        <f t="shared" si="232"/>
        <v>0</v>
      </c>
      <c r="Z1711" s="21">
        <f>Tabela1[[#This Row],[PESO TOTAL]]-Tabela1[[#This Row],[Peso Expedido]]</f>
        <v>0</v>
      </c>
      <c r="AA1711" s="18"/>
      <c r="AB1711" s="40"/>
      <c r="AC1711" s="40"/>
      <c r="AD1711" s="40"/>
      <c r="AE1711" s="40"/>
      <c r="AF1711" s="40"/>
      <c r="AG1711" s="40"/>
      <c r="AH1711" s="40"/>
      <c r="AI1711" s="40" t="str">
        <f t="shared" si="236"/>
        <v>ok</v>
      </c>
      <c r="AJ1711"/>
      <c r="AK1711" t="str">
        <f>Tabela1[[#This Row],[Coluna1]]&amp;Tabela1[[#This Row],[PEDIDO]]</f>
        <v/>
      </c>
      <c r="AL1711"/>
      <c r="AM1711"/>
      <c r="AN1711"/>
      <c r="AO1711" t="str">
        <f t="shared" si="233"/>
        <v>/</v>
      </c>
      <c r="AP1711" t="str">
        <f>Tabela1[[#This Row],[TAG]]&amp;Tabela1[[#This Row],[PEDIDO]]&amp;Tabela1[[#This Row],[PRODUTO]]</f>
        <v/>
      </c>
      <c r="AQ1711" s="23" t="str">
        <f>Tabela1[[#This Row],[PRODUTO]]&amp;Tabela1[[#This Row],[TAG]]</f>
        <v/>
      </c>
      <c r="AR1711" s="183">
        <f>Tabela1[[#This Row],[PESO TOTAL]]*Tabela1[[#This Row],[MATÉRIA PRIMA]]</f>
        <v>0</v>
      </c>
      <c r="AS1711" s="28">
        <f>Tabela1[[#This Row],[PESO TOTAL]]*Tabela1[[#This Row],[PREPARAÇÃO ]]</f>
        <v>0</v>
      </c>
      <c r="AT1711" s="28">
        <f>Tabela1[[#This Row],[PESO TOTAL]]*Tabela1[[#This Row],[CALDEIRARIA]]</f>
        <v>0</v>
      </c>
      <c r="AU1711" s="28">
        <f>Tabela1[[#This Row],[PESO TOTAL]]*Tabela1[[#This Row],[SOLDA]]</f>
        <v>0</v>
      </c>
      <c r="AV1711" s="28">
        <f>Tabela1[[#This Row],[PESO TOTAL]]*Tabela1[[#This Row],[ACABAMENTO]]</f>
        <v>0</v>
      </c>
      <c r="AW1711" s="28">
        <f>Tabela1[[#This Row],[PESO TOTAL]]*Tabela1[[#This Row],[PRONTO ACABADO]]</f>
        <v>0</v>
      </c>
      <c r="AX1711" s="28">
        <f>Tabela1[[#This Row],[PESO TOTAL]]*Tabela1[[#This Row],[EXPEDIÇÃO ]]</f>
        <v>0</v>
      </c>
      <c r="AY1711" s="28" t="str">
        <f>Tabela1[[#This Row],[PEDIDO]]&amp;Tabela1[[#This Row],[PRODUTO]]</f>
        <v/>
      </c>
      <c r="AZ1711" s="44">
        <f>IF(AF1711="",0,IF(ISTEXT(AF1711),H1711*VALUE(SUBSTITUTE(AF1711,"%",""))/100,H1711*AF1711))-Tabela1[[#This Row],[PRONTO ACABADO2]]</f>
        <v>0</v>
      </c>
      <c r="BA1711" s="44">
        <f>IF(AG1711="",0,IF(ISTEXT(AG1711),H1711*VALUE(SUBSTITUTE(AG1711,"%",""))/100,H1711*AG1711))-Tabela1[[#This Row],[PESO EXPEDIDO2]]</f>
        <v>0</v>
      </c>
      <c r="BB1711" s="44">
        <f t="shared" si="234"/>
        <v>0</v>
      </c>
      <c r="BC1711" s="44">
        <f t="shared" si="235"/>
        <v>0</v>
      </c>
      <c r="BD1711" s="44"/>
    </row>
    <row r="1712" spans="1:56" ht="15.75" hidden="1" customHeight="1" x14ac:dyDescent="0.25">
      <c r="A1712" s="6"/>
      <c r="B1712" s="22"/>
      <c r="C1712" s="7"/>
      <c r="D1712" s="46"/>
      <c r="E1712" s="7"/>
      <c r="F1712" s="7"/>
      <c r="G1712" s="44"/>
      <c r="H1712" s="41">
        <f>Tabela1[[#This Row],[PESO UNI]]*Tabela1[[#This Row],[QTE]]</f>
        <v>0</v>
      </c>
      <c r="I1712" s="7"/>
      <c r="J1712" s="8"/>
      <c r="K1712" s="8"/>
      <c r="L1712" s="9"/>
      <c r="M1712" s="10"/>
      <c r="N1712" s="8"/>
      <c r="O1712" s="12"/>
      <c r="P1712" s="13"/>
      <c r="Q1712" s="14">
        <f>Tabela1[[#This Row],[QTDE/ Fabricação]]-Tabela1[[#This Row],[QTE]]</f>
        <v>0</v>
      </c>
      <c r="R1712" s="19">
        <f t="shared" si="230"/>
        <v>0</v>
      </c>
      <c r="S1712" s="19">
        <f t="shared" si="229"/>
        <v>0</v>
      </c>
      <c r="T1712" s="20">
        <f t="shared" si="231"/>
        <v>0</v>
      </c>
      <c r="U1712" s="17">
        <f>IFERROR(SUMIF('LISTA DE EMBARQUE'!B:B,MICRO!E:E,'LISTA DE EMBARQUE'!G:G),"")</f>
        <v>0</v>
      </c>
      <c r="V1712" s="12" t="str">
        <f>IFERROR(VLOOKUP(Tabela1[[#This Row],[COD.MDE]],'LISTA DE EMBARQUE'!B:L,11,0),"")</f>
        <v/>
      </c>
      <c r="W1712" s="13" t="str">
        <f>IFERROR(COUNTIF(#REF!,Tabela1[[#This Row],[Colunas5]]),"")</f>
        <v/>
      </c>
      <c r="X1712" s="14">
        <f>Tabela1[[#This Row],[QIANTIDADE EXPEDIDA]]*Tabela1[[#This Row],[PESO UNI]]</f>
        <v>0</v>
      </c>
      <c r="Y1712" s="14">
        <f t="shared" si="232"/>
        <v>0</v>
      </c>
      <c r="Z1712" s="21">
        <f>Tabela1[[#This Row],[PESO TOTAL]]-Tabela1[[#This Row],[Peso Expedido]]</f>
        <v>0</v>
      </c>
      <c r="AA1712" s="18"/>
      <c r="AB1712" s="40"/>
      <c r="AC1712" s="40"/>
      <c r="AD1712" s="40"/>
      <c r="AE1712" s="40"/>
      <c r="AF1712" s="40"/>
      <c r="AG1712" s="40"/>
      <c r="AH1712" s="40"/>
      <c r="AI1712" s="40" t="str">
        <f t="shared" si="236"/>
        <v>ok</v>
      </c>
      <c r="AJ1712"/>
      <c r="AK1712" t="str">
        <f>Tabela1[[#This Row],[Coluna1]]&amp;Tabela1[[#This Row],[PEDIDO]]</f>
        <v/>
      </c>
      <c r="AL1712"/>
      <c r="AM1712"/>
      <c r="AN1712"/>
      <c r="AO1712" t="str">
        <f t="shared" si="233"/>
        <v>/</v>
      </c>
      <c r="AP1712" t="str">
        <f>Tabela1[[#This Row],[TAG]]&amp;Tabela1[[#This Row],[PEDIDO]]&amp;Tabela1[[#This Row],[PRODUTO]]</f>
        <v/>
      </c>
      <c r="AQ1712" s="23" t="str">
        <f>Tabela1[[#This Row],[PRODUTO]]&amp;Tabela1[[#This Row],[TAG]]</f>
        <v/>
      </c>
      <c r="AR1712" s="183">
        <f>Tabela1[[#This Row],[PESO TOTAL]]*Tabela1[[#This Row],[MATÉRIA PRIMA]]</f>
        <v>0</v>
      </c>
      <c r="AS1712" s="28">
        <f>Tabela1[[#This Row],[PESO TOTAL]]*Tabela1[[#This Row],[PREPARAÇÃO ]]</f>
        <v>0</v>
      </c>
      <c r="AT1712" s="28">
        <f>Tabela1[[#This Row],[PESO TOTAL]]*Tabela1[[#This Row],[CALDEIRARIA]]</f>
        <v>0</v>
      </c>
      <c r="AU1712" s="28">
        <f>Tabela1[[#This Row],[PESO TOTAL]]*Tabela1[[#This Row],[SOLDA]]</f>
        <v>0</v>
      </c>
      <c r="AV1712" s="28">
        <f>Tabela1[[#This Row],[PESO TOTAL]]*Tabela1[[#This Row],[ACABAMENTO]]</f>
        <v>0</v>
      </c>
      <c r="AW1712" s="28">
        <f>Tabela1[[#This Row],[PESO TOTAL]]*Tabela1[[#This Row],[PRONTO ACABADO]]</f>
        <v>0</v>
      </c>
      <c r="AX1712" s="28">
        <f>Tabela1[[#This Row],[PESO TOTAL]]*Tabela1[[#This Row],[EXPEDIÇÃO ]]</f>
        <v>0</v>
      </c>
      <c r="AY1712" s="28" t="str">
        <f>Tabela1[[#This Row],[PEDIDO]]&amp;Tabela1[[#This Row],[PRODUTO]]</f>
        <v/>
      </c>
      <c r="AZ1712" s="44">
        <f>IF(AF1712="",0,IF(ISTEXT(AF1712),H1712*VALUE(SUBSTITUTE(AF1712,"%",""))/100,H1712*AF1712))-Tabela1[[#This Row],[PRONTO ACABADO2]]</f>
        <v>0</v>
      </c>
      <c r="BA1712" s="44">
        <f>IF(AG1712="",0,IF(ISTEXT(AG1712),H1712*VALUE(SUBSTITUTE(AG1712,"%",""))/100,H1712*AG1712))-Tabela1[[#This Row],[PESO EXPEDIDO2]]</f>
        <v>0</v>
      </c>
      <c r="BB1712" s="44">
        <f t="shared" si="234"/>
        <v>0</v>
      </c>
      <c r="BC1712" s="44">
        <f t="shared" si="235"/>
        <v>0</v>
      </c>
      <c r="BD1712" s="44"/>
    </row>
    <row r="1713" spans="1:56" ht="15.75" hidden="1" customHeight="1" x14ac:dyDescent="0.25">
      <c r="A1713" s="6"/>
      <c r="B1713" s="22"/>
      <c r="C1713" s="7"/>
      <c r="D1713" s="46"/>
      <c r="E1713" s="7"/>
      <c r="F1713" s="7"/>
      <c r="G1713" s="44"/>
      <c r="H1713" s="41">
        <f>Tabela1[[#This Row],[PESO UNI]]*Tabela1[[#This Row],[QTE]]</f>
        <v>0</v>
      </c>
      <c r="I1713" s="7"/>
      <c r="J1713" s="8"/>
      <c r="K1713" s="8"/>
      <c r="L1713" s="9"/>
      <c r="M1713" s="10"/>
      <c r="N1713" s="8"/>
      <c r="O1713" s="12"/>
      <c r="P1713" s="13"/>
      <c r="Q1713" s="14">
        <f>Tabela1[[#This Row],[QTDE/ Fabricação]]-Tabela1[[#This Row],[QTE]]</f>
        <v>0</v>
      </c>
      <c r="R1713" s="19">
        <f t="shared" si="230"/>
        <v>0</v>
      </c>
      <c r="S1713" s="19">
        <f t="shared" si="229"/>
        <v>0</v>
      </c>
      <c r="T1713" s="20">
        <f t="shared" si="231"/>
        <v>0</v>
      </c>
      <c r="U1713" s="17">
        <f>IFERROR(SUMIF('LISTA DE EMBARQUE'!B:B,MICRO!E:E,'LISTA DE EMBARQUE'!G:G),"")</f>
        <v>0</v>
      </c>
      <c r="V1713" s="12" t="str">
        <f>IFERROR(VLOOKUP(Tabela1[[#This Row],[COD.MDE]],'LISTA DE EMBARQUE'!B:L,11,0),"")</f>
        <v/>
      </c>
      <c r="W1713" s="13" t="str">
        <f>IFERROR(COUNTIF(#REF!,Tabela1[[#This Row],[Colunas5]]),"")</f>
        <v/>
      </c>
      <c r="X1713" s="14">
        <f>Tabela1[[#This Row],[QIANTIDADE EXPEDIDA]]*Tabela1[[#This Row],[PESO UNI]]</f>
        <v>0</v>
      </c>
      <c r="Y1713" s="14">
        <f t="shared" si="232"/>
        <v>0</v>
      </c>
      <c r="Z1713" s="21">
        <f>Tabela1[[#This Row],[PESO TOTAL]]-Tabela1[[#This Row],[Peso Expedido]]</f>
        <v>0</v>
      </c>
      <c r="AA1713" s="18"/>
      <c r="AB1713" s="40"/>
      <c r="AC1713" s="40"/>
      <c r="AD1713" s="40"/>
      <c r="AE1713" s="40"/>
      <c r="AF1713" s="40"/>
      <c r="AG1713" s="40"/>
      <c r="AH1713" s="40"/>
      <c r="AI1713" s="40" t="str">
        <f t="shared" si="236"/>
        <v>ok</v>
      </c>
      <c r="AJ1713"/>
      <c r="AK1713" t="str">
        <f>Tabela1[[#This Row],[Coluna1]]&amp;Tabela1[[#This Row],[PEDIDO]]</f>
        <v/>
      </c>
      <c r="AL1713"/>
      <c r="AM1713"/>
      <c r="AN1713"/>
      <c r="AO1713" t="str">
        <f t="shared" si="233"/>
        <v>/</v>
      </c>
      <c r="AP1713" t="str">
        <f>Tabela1[[#This Row],[TAG]]&amp;Tabela1[[#This Row],[PEDIDO]]&amp;Tabela1[[#This Row],[PRODUTO]]</f>
        <v/>
      </c>
      <c r="AQ1713" s="23" t="str">
        <f>Tabela1[[#This Row],[PRODUTO]]&amp;Tabela1[[#This Row],[TAG]]</f>
        <v/>
      </c>
      <c r="AR1713" s="183">
        <f>Tabela1[[#This Row],[PESO TOTAL]]*Tabela1[[#This Row],[MATÉRIA PRIMA]]</f>
        <v>0</v>
      </c>
      <c r="AS1713" s="28">
        <f>Tabela1[[#This Row],[PESO TOTAL]]*Tabela1[[#This Row],[PREPARAÇÃO ]]</f>
        <v>0</v>
      </c>
      <c r="AT1713" s="28">
        <f>Tabela1[[#This Row],[PESO TOTAL]]*Tabela1[[#This Row],[CALDEIRARIA]]</f>
        <v>0</v>
      </c>
      <c r="AU1713" s="28">
        <f>Tabela1[[#This Row],[PESO TOTAL]]*Tabela1[[#This Row],[SOLDA]]</f>
        <v>0</v>
      </c>
      <c r="AV1713" s="28">
        <f>Tabela1[[#This Row],[PESO TOTAL]]*Tabela1[[#This Row],[ACABAMENTO]]</f>
        <v>0</v>
      </c>
      <c r="AW1713" s="28">
        <f>Tabela1[[#This Row],[PESO TOTAL]]*Tabela1[[#This Row],[PRONTO ACABADO]]</f>
        <v>0</v>
      </c>
      <c r="AX1713" s="28">
        <f>Tabela1[[#This Row],[PESO TOTAL]]*Tabela1[[#This Row],[EXPEDIÇÃO ]]</f>
        <v>0</v>
      </c>
      <c r="AY1713" s="28" t="str">
        <f>Tabela1[[#This Row],[PEDIDO]]&amp;Tabela1[[#This Row],[PRODUTO]]</f>
        <v/>
      </c>
      <c r="AZ1713" s="44">
        <f>IF(AF1713="",0,IF(ISTEXT(AF1713),H1713*VALUE(SUBSTITUTE(AF1713,"%",""))/100,H1713*AF1713))-Tabela1[[#This Row],[PRONTO ACABADO2]]</f>
        <v>0</v>
      </c>
      <c r="BA1713" s="44">
        <f>IF(AG1713="",0,IF(ISTEXT(AG1713),H1713*VALUE(SUBSTITUTE(AG1713,"%",""))/100,H1713*AG1713))-Tabela1[[#This Row],[PESO EXPEDIDO2]]</f>
        <v>0</v>
      </c>
      <c r="BB1713" s="44">
        <f t="shared" si="234"/>
        <v>0</v>
      </c>
      <c r="BC1713" s="44">
        <f t="shared" si="235"/>
        <v>0</v>
      </c>
      <c r="BD1713" s="44"/>
    </row>
    <row r="1714" spans="1:56" ht="15.75" hidden="1" customHeight="1" x14ac:dyDescent="0.25">
      <c r="A1714" s="6"/>
      <c r="B1714" s="22"/>
      <c r="C1714" s="7"/>
      <c r="D1714" s="46"/>
      <c r="E1714" s="7"/>
      <c r="F1714" s="7"/>
      <c r="G1714" s="44"/>
      <c r="H1714" s="41">
        <f>Tabela1[[#This Row],[PESO UNI]]*Tabela1[[#This Row],[QTE]]</f>
        <v>0</v>
      </c>
      <c r="I1714" s="7"/>
      <c r="J1714" s="8"/>
      <c r="K1714" s="8"/>
      <c r="L1714" s="9"/>
      <c r="M1714" s="10"/>
      <c r="N1714" s="8"/>
      <c r="O1714" s="12"/>
      <c r="P1714" s="13"/>
      <c r="Q1714" s="14">
        <f>Tabela1[[#This Row],[QTDE/ Fabricação]]-Tabela1[[#This Row],[QTE]]</f>
        <v>0</v>
      </c>
      <c r="R1714" s="19">
        <f t="shared" si="230"/>
        <v>0</v>
      </c>
      <c r="S1714" s="19">
        <f t="shared" si="229"/>
        <v>0</v>
      </c>
      <c r="T1714" s="20">
        <f t="shared" si="231"/>
        <v>0</v>
      </c>
      <c r="U1714" s="17">
        <f>IFERROR(SUMIF('LISTA DE EMBARQUE'!B:B,MICRO!E:E,'LISTA DE EMBARQUE'!G:G),"")</f>
        <v>0</v>
      </c>
      <c r="V1714" s="12" t="str">
        <f>IFERROR(VLOOKUP(Tabela1[[#This Row],[COD.MDE]],'LISTA DE EMBARQUE'!B:L,11,0),"")</f>
        <v/>
      </c>
      <c r="W1714" s="13" t="str">
        <f>IFERROR(COUNTIF(#REF!,Tabela1[[#This Row],[Colunas5]]),"")</f>
        <v/>
      </c>
      <c r="X1714" s="14">
        <f>Tabela1[[#This Row],[QIANTIDADE EXPEDIDA]]*Tabela1[[#This Row],[PESO UNI]]</f>
        <v>0</v>
      </c>
      <c r="Y1714" s="14">
        <f t="shared" si="232"/>
        <v>0</v>
      </c>
      <c r="Z1714" s="21">
        <f>Tabela1[[#This Row],[PESO TOTAL]]-Tabela1[[#This Row],[Peso Expedido]]</f>
        <v>0</v>
      </c>
      <c r="AA1714" s="18"/>
      <c r="AB1714" s="40"/>
      <c r="AC1714" s="40"/>
      <c r="AD1714" s="40"/>
      <c r="AE1714" s="40"/>
      <c r="AF1714" s="40"/>
      <c r="AG1714" s="40"/>
      <c r="AH1714" s="40"/>
      <c r="AI1714" s="40" t="str">
        <f t="shared" si="236"/>
        <v>ok</v>
      </c>
      <c r="AJ1714"/>
      <c r="AK1714" t="str">
        <f>Tabela1[[#This Row],[Coluna1]]&amp;Tabela1[[#This Row],[PEDIDO]]</f>
        <v/>
      </c>
      <c r="AL1714"/>
      <c r="AM1714"/>
      <c r="AN1714"/>
      <c r="AO1714" t="str">
        <f t="shared" si="233"/>
        <v>/</v>
      </c>
      <c r="AP1714" t="str">
        <f>Tabela1[[#This Row],[TAG]]&amp;Tabela1[[#This Row],[PEDIDO]]&amp;Tabela1[[#This Row],[PRODUTO]]</f>
        <v/>
      </c>
      <c r="AQ1714" s="23" t="str">
        <f>Tabela1[[#This Row],[PRODUTO]]&amp;Tabela1[[#This Row],[TAG]]</f>
        <v/>
      </c>
      <c r="AR1714" s="183">
        <f>Tabela1[[#This Row],[PESO TOTAL]]*Tabela1[[#This Row],[MATÉRIA PRIMA]]</f>
        <v>0</v>
      </c>
      <c r="AS1714" s="28">
        <f>Tabela1[[#This Row],[PESO TOTAL]]*Tabela1[[#This Row],[PREPARAÇÃO ]]</f>
        <v>0</v>
      </c>
      <c r="AT1714" s="28">
        <f>Tabela1[[#This Row],[PESO TOTAL]]*Tabela1[[#This Row],[CALDEIRARIA]]</f>
        <v>0</v>
      </c>
      <c r="AU1714" s="28">
        <f>Tabela1[[#This Row],[PESO TOTAL]]*Tabela1[[#This Row],[SOLDA]]</f>
        <v>0</v>
      </c>
      <c r="AV1714" s="28">
        <f>Tabela1[[#This Row],[PESO TOTAL]]*Tabela1[[#This Row],[ACABAMENTO]]</f>
        <v>0</v>
      </c>
      <c r="AW1714" s="28">
        <f>Tabela1[[#This Row],[PESO TOTAL]]*Tabela1[[#This Row],[PRONTO ACABADO]]</f>
        <v>0</v>
      </c>
      <c r="AX1714" s="28">
        <f>Tabela1[[#This Row],[PESO TOTAL]]*Tabela1[[#This Row],[EXPEDIÇÃO ]]</f>
        <v>0</v>
      </c>
      <c r="AY1714" s="28" t="str">
        <f>Tabela1[[#This Row],[PEDIDO]]&amp;Tabela1[[#This Row],[PRODUTO]]</f>
        <v/>
      </c>
      <c r="AZ1714" s="44">
        <f>IF(AF1714="",0,IF(ISTEXT(AF1714),H1714*VALUE(SUBSTITUTE(AF1714,"%",""))/100,H1714*AF1714))-Tabela1[[#This Row],[PRONTO ACABADO2]]</f>
        <v>0</v>
      </c>
      <c r="BA1714" s="44">
        <f>IF(AG1714="",0,IF(ISTEXT(AG1714),H1714*VALUE(SUBSTITUTE(AG1714,"%",""))/100,H1714*AG1714))-Tabela1[[#This Row],[PESO EXPEDIDO2]]</f>
        <v>0</v>
      </c>
      <c r="BB1714" s="44">
        <f t="shared" si="234"/>
        <v>0</v>
      </c>
      <c r="BC1714" s="44">
        <f t="shared" si="235"/>
        <v>0</v>
      </c>
      <c r="BD1714" s="44"/>
    </row>
    <row r="1715" spans="1:56" ht="15.75" hidden="1" customHeight="1" x14ac:dyDescent="0.25">
      <c r="A1715" s="6"/>
      <c r="B1715" s="22"/>
      <c r="C1715" s="7"/>
      <c r="D1715" s="46"/>
      <c r="E1715" s="7"/>
      <c r="F1715" s="7"/>
      <c r="G1715" s="44"/>
      <c r="H1715" s="41">
        <f>Tabela1[[#This Row],[PESO UNI]]*Tabela1[[#This Row],[QTE]]</f>
        <v>0</v>
      </c>
      <c r="I1715" s="7"/>
      <c r="J1715" s="8"/>
      <c r="K1715" s="8"/>
      <c r="L1715" s="9"/>
      <c r="M1715" s="10"/>
      <c r="N1715" s="8"/>
      <c r="O1715" s="12"/>
      <c r="P1715" s="13"/>
      <c r="Q1715" s="14">
        <f>Tabela1[[#This Row],[QTDE/ Fabricação]]-Tabela1[[#This Row],[QTE]]</f>
        <v>0</v>
      </c>
      <c r="R1715" s="19">
        <f t="shared" si="230"/>
        <v>0</v>
      </c>
      <c r="S1715" s="19">
        <f t="shared" si="229"/>
        <v>0</v>
      </c>
      <c r="T1715" s="20">
        <f t="shared" si="231"/>
        <v>0</v>
      </c>
      <c r="U1715" s="17">
        <f>IFERROR(SUMIF('LISTA DE EMBARQUE'!B:B,MICRO!E:E,'LISTA DE EMBARQUE'!G:G),"")</f>
        <v>0</v>
      </c>
      <c r="V1715" s="12" t="str">
        <f>IFERROR(VLOOKUP(Tabela1[[#This Row],[COD.MDE]],'LISTA DE EMBARQUE'!B:L,11,0),"")</f>
        <v/>
      </c>
      <c r="W1715" s="13" t="str">
        <f>IFERROR(COUNTIF(#REF!,Tabela1[[#This Row],[Colunas5]]),"")</f>
        <v/>
      </c>
      <c r="X1715" s="14">
        <f>Tabela1[[#This Row],[QIANTIDADE EXPEDIDA]]*Tabela1[[#This Row],[PESO UNI]]</f>
        <v>0</v>
      </c>
      <c r="Y1715" s="14">
        <f t="shared" si="232"/>
        <v>0</v>
      </c>
      <c r="Z1715" s="21">
        <f>Tabela1[[#This Row],[PESO TOTAL]]-Tabela1[[#This Row],[Peso Expedido]]</f>
        <v>0</v>
      </c>
      <c r="AA1715" s="18"/>
      <c r="AB1715" s="40"/>
      <c r="AC1715" s="40"/>
      <c r="AD1715" s="40"/>
      <c r="AE1715" s="40"/>
      <c r="AF1715" s="40"/>
      <c r="AG1715" s="40"/>
      <c r="AH1715" s="40"/>
      <c r="AI1715" s="40" t="str">
        <f t="shared" si="236"/>
        <v>ok</v>
      </c>
      <c r="AJ1715"/>
      <c r="AK1715" t="str">
        <f>Tabela1[[#This Row],[Coluna1]]&amp;Tabela1[[#This Row],[PEDIDO]]</f>
        <v/>
      </c>
      <c r="AL1715"/>
      <c r="AM1715"/>
      <c r="AN1715"/>
      <c r="AO1715" t="str">
        <f t="shared" si="233"/>
        <v>/</v>
      </c>
      <c r="AP1715" t="str">
        <f>Tabela1[[#This Row],[TAG]]&amp;Tabela1[[#This Row],[PEDIDO]]&amp;Tabela1[[#This Row],[PRODUTO]]</f>
        <v/>
      </c>
      <c r="AQ1715" s="23" t="str">
        <f>Tabela1[[#This Row],[PRODUTO]]&amp;Tabela1[[#This Row],[TAG]]</f>
        <v/>
      </c>
      <c r="AR1715" s="183">
        <f>Tabela1[[#This Row],[PESO TOTAL]]*Tabela1[[#This Row],[MATÉRIA PRIMA]]</f>
        <v>0</v>
      </c>
      <c r="AS1715" s="28">
        <f>Tabela1[[#This Row],[PESO TOTAL]]*Tabela1[[#This Row],[PREPARAÇÃO ]]</f>
        <v>0</v>
      </c>
      <c r="AT1715" s="28">
        <f>Tabela1[[#This Row],[PESO TOTAL]]*Tabela1[[#This Row],[CALDEIRARIA]]</f>
        <v>0</v>
      </c>
      <c r="AU1715" s="28">
        <f>Tabela1[[#This Row],[PESO TOTAL]]*Tabela1[[#This Row],[SOLDA]]</f>
        <v>0</v>
      </c>
      <c r="AV1715" s="28">
        <f>Tabela1[[#This Row],[PESO TOTAL]]*Tabela1[[#This Row],[ACABAMENTO]]</f>
        <v>0</v>
      </c>
      <c r="AW1715" s="28">
        <f>Tabela1[[#This Row],[PESO TOTAL]]*Tabela1[[#This Row],[PRONTO ACABADO]]</f>
        <v>0</v>
      </c>
      <c r="AX1715" s="28">
        <f>Tabela1[[#This Row],[PESO TOTAL]]*Tabela1[[#This Row],[EXPEDIÇÃO ]]</f>
        <v>0</v>
      </c>
      <c r="AY1715" s="28" t="str">
        <f>Tabela1[[#This Row],[PEDIDO]]&amp;Tabela1[[#This Row],[PRODUTO]]</f>
        <v/>
      </c>
      <c r="AZ1715" s="44">
        <f>IF(AF1715="",0,IF(ISTEXT(AF1715),H1715*VALUE(SUBSTITUTE(AF1715,"%",""))/100,H1715*AF1715))-Tabela1[[#This Row],[PRONTO ACABADO2]]</f>
        <v>0</v>
      </c>
      <c r="BA1715" s="44">
        <f>IF(AG1715="",0,IF(ISTEXT(AG1715),H1715*VALUE(SUBSTITUTE(AG1715,"%",""))/100,H1715*AG1715))-Tabela1[[#This Row],[PESO EXPEDIDO2]]</f>
        <v>0</v>
      </c>
      <c r="BB1715" s="44">
        <f t="shared" si="234"/>
        <v>0</v>
      </c>
      <c r="BC1715" s="44">
        <f t="shared" si="235"/>
        <v>0</v>
      </c>
      <c r="BD1715" s="44"/>
    </row>
    <row r="1716" spans="1:56" ht="15.75" hidden="1" customHeight="1" x14ac:dyDescent="0.25">
      <c r="A1716" s="6"/>
      <c r="B1716" s="22"/>
      <c r="C1716" s="7"/>
      <c r="D1716" s="46"/>
      <c r="E1716" s="7"/>
      <c r="F1716" s="7"/>
      <c r="G1716" s="44"/>
      <c r="H1716" s="41">
        <f>Tabela1[[#This Row],[PESO UNI]]*Tabela1[[#This Row],[QTE]]</f>
        <v>0</v>
      </c>
      <c r="I1716" s="7"/>
      <c r="J1716" s="8"/>
      <c r="K1716" s="8"/>
      <c r="L1716" s="9"/>
      <c r="M1716" s="10"/>
      <c r="N1716" s="8"/>
      <c r="O1716" s="12"/>
      <c r="P1716" s="13"/>
      <c r="Q1716" s="14">
        <f>Tabela1[[#This Row],[QTDE/ Fabricação]]-Tabela1[[#This Row],[QTE]]</f>
        <v>0</v>
      </c>
      <c r="R1716" s="19">
        <f t="shared" si="230"/>
        <v>0</v>
      </c>
      <c r="S1716" s="19">
        <f t="shared" si="229"/>
        <v>0</v>
      </c>
      <c r="T1716" s="20">
        <f t="shared" si="231"/>
        <v>0</v>
      </c>
      <c r="U1716" s="17">
        <f>IFERROR(SUMIF('LISTA DE EMBARQUE'!B:B,MICRO!E:E,'LISTA DE EMBARQUE'!G:G),"")</f>
        <v>0</v>
      </c>
      <c r="V1716" s="12" t="str">
        <f>IFERROR(VLOOKUP(Tabela1[[#This Row],[COD.MDE]],'LISTA DE EMBARQUE'!B:L,11,0),"")</f>
        <v/>
      </c>
      <c r="W1716" s="13" t="str">
        <f>IFERROR(COUNTIF(#REF!,Tabela1[[#This Row],[Colunas5]]),"")</f>
        <v/>
      </c>
      <c r="X1716" s="14">
        <f>Tabela1[[#This Row],[QIANTIDADE EXPEDIDA]]*Tabela1[[#This Row],[PESO UNI]]</f>
        <v>0</v>
      </c>
      <c r="Y1716" s="14">
        <f t="shared" si="232"/>
        <v>0</v>
      </c>
      <c r="Z1716" s="21">
        <f>Tabela1[[#This Row],[PESO TOTAL]]-Tabela1[[#This Row],[Peso Expedido]]</f>
        <v>0</v>
      </c>
      <c r="AA1716" s="18"/>
      <c r="AB1716" s="40"/>
      <c r="AC1716" s="40"/>
      <c r="AD1716" s="40"/>
      <c r="AE1716" s="40"/>
      <c r="AF1716" s="40"/>
      <c r="AG1716" s="40"/>
      <c r="AH1716" s="40"/>
      <c r="AI1716" s="40" t="str">
        <f t="shared" si="236"/>
        <v>ok</v>
      </c>
      <c r="AJ1716"/>
      <c r="AK1716" t="str">
        <f>Tabela1[[#This Row],[Coluna1]]&amp;Tabela1[[#This Row],[PEDIDO]]</f>
        <v/>
      </c>
      <c r="AL1716"/>
      <c r="AM1716"/>
      <c r="AN1716"/>
      <c r="AO1716" t="str">
        <f t="shared" si="233"/>
        <v>/</v>
      </c>
      <c r="AP1716" t="str">
        <f>Tabela1[[#This Row],[TAG]]&amp;Tabela1[[#This Row],[PEDIDO]]&amp;Tabela1[[#This Row],[PRODUTO]]</f>
        <v/>
      </c>
      <c r="AQ1716" s="23" t="str">
        <f>Tabela1[[#This Row],[PRODUTO]]&amp;Tabela1[[#This Row],[TAG]]</f>
        <v/>
      </c>
      <c r="AR1716" s="183">
        <f>Tabela1[[#This Row],[PESO TOTAL]]*Tabela1[[#This Row],[MATÉRIA PRIMA]]</f>
        <v>0</v>
      </c>
      <c r="AS1716" s="28">
        <f>Tabela1[[#This Row],[PESO TOTAL]]*Tabela1[[#This Row],[PREPARAÇÃO ]]</f>
        <v>0</v>
      </c>
      <c r="AT1716" s="28">
        <f>Tabela1[[#This Row],[PESO TOTAL]]*Tabela1[[#This Row],[CALDEIRARIA]]</f>
        <v>0</v>
      </c>
      <c r="AU1716" s="28">
        <f>Tabela1[[#This Row],[PESO TOTAL]]*Tabela1[[#This Row],[SOLDA]]</f>
        <v>0</v>
      </c>
      <c r="AV1716" s="28">
        <f>Tabela1[[#This Row],[PESO TOTAL]]*Tabela1[[#This Row],[ACABAMENTO]]</f>
        <v>0</v>
      </c>
      <c r="AW1716" s="28">
        <f>Tabela1[[#This Row],[PESO TOTAL]]*Tabela1[[#This Row],[PRONTO ACABADO]]</f>
        <v>0</v>
      </c>
      <c r="AX1716" s="28">
        <f>Tabela1[[#This Row],[PESO TOTAL]]*Tabela1[[#This Row],[EXPEDIÇÃO ]]</f>
        <v>0</v>
      </c>
      <c r="AY1716" s="28" t="str">
        <f>Tabela1[[#This Row],[PEDIDO]]&amp;Tabela1[[#This Row],[PRODUTO]]</f>
        <v/>
      </c>
      <c r="AZ1716" s="44">
        <f>IF(AF1716="",0,IF(ISTEXT(AF1716),H1716*VALUE(SUBSTITUTE(AF1716,"%",""))/100,H1716*AF1716))-Tabela1[[#This Row],[PRONTO ACABADO2]]</f>
        <v>0</v>
      </c>
      <c r="BA1716" s="44">
        <f>IF(AG1716="",0,IF(ISTEXT(AG1716),H1716*VALUE(SUBSTITUTE(AG1716,"%",""))/100,H1716*AG1716))-Tabela1[[#This Row],[PESO EXPEDIDO2]]</f>
        <v>0</v>
      </c>
      <c r="BB1716" s="44">
        <f t="shared" si="234"/>
        <v>0</v>
      </c>
      <c r="BC1716" s="44">
        <f t="shared" si="235"/>
        <v>0</v>
      </c>
      <c r="BD1716" s="44"/>
    </row>
    <row r="1717" spans="1:56" ht="15.75" hidden="1" customHeight="1" x14ac:dyDescent="0.25">
      <c r="A1717" s="6"/>
      <c r="B1717" s="22"/>
      <c r="C1717" s="7"/>
      <c r="D1717" s="46"/>
      <c r="E1717" s="7"/>
      <c r="F1717" s="7"/>
      <c r="G1717" s="44"/>
      <c r="H1717" s="41">
        <f>Tabela1[[#This Row],[PESO UNI]]*Tabela1[[#This Row],[QTE]]</f>
        <v>0</v>
      </c>
      <c r="I1717" s="7"/>
      <c r="J1717" s="8"/>
      <c r="K1717" s="8"/>
      <c r="L1717" s="9"/>
      <c r="M1717" s="10"/>
      <c r="N1717" s="8"/>
      <c r="O1717" s="12"/>
      <c r="P1717" s="13"/>
      <c r="Q1717" s="14">
        <f>Tabela1[[#This Row],[QTDE/ Fabricação]]-Tabela1[[#This Row],[QTE]]</f>
        <v>0</v>
      </c>
      <c r="R1717" s="19">
        <f t="shared" si="230"/>
        <v>0</v>
      </c>
      <c r="S1717" s="19">
        <f t="shared" si="229"/>
        <v>0</v>
      </c>
      <c r="T1717" s="20">
        <f t="shared" si="231"/>
        <v>0</v>
      </c>
      <c r="U1717" s="17">
        <f>IFERROR(SUMIF('LISTA DE EMBARQUE'!B:B,MICRO!E:E,'LISTA DE EMBARQUE'!G:G),"")</f>
        <v>0</v>
      </c>
      <c r="V1717" s="12" t="str">
        <f>IFERROR(VLOOKUP(Tabela1[[#This Row],[COD.MDE]],'LISTA DE EMBARQUE'!B:L,11,0),"")</f>
        <v/>
      </c>
      <c r="W1717" s="13" t="str">
        <f>IFERROR(COUNTIF(#REF!,Tabela1[[#This Row],[Colunas5]]),"")</f>
        <v/>
      </c>
      <c r="X1717" s="14">
        <f>Tabela1[[#This Row],[QIANTIDADE EXPEDIDA]]*Tabela1[[#This Row],[PESO UNI]]</f>
        <v>0</v>
      </c>
      <c r="Y1717" s="14">
        <f t="shared" si="232"/>
        <v>0</v>
      </c>
      <c r="Z1717" s="21">
        <f>Tabela1[[#This Row],[PESO TOTAL]]-Tabela1[[#This Row],[Peso Expedido]]</f>
        <v>0</v>
      </c>
      <c r="AA1717" s="18"/>
      <c r="AB1717" s="40"/>
      <c r="AC1717" s="40"/>
      <c r="AD1717" s="40"/>
      <c r="AE1717" s="40"/>
      <c r="AF1717" s="40"/>
      <c r="AG1717" s="40"/>
      <c r="AH1717" s="40"/>
      <c r="AI1717" s="40" t="str">
        <f t="shared" si="236"/>
        <v>ok</v>
      </c>
      <c r="AJ1717"/>
      <c r="AK1717" t="str">
        <f>Tabela1[[#This Row],[Coluna1]]&amp;Tabela1[[#This Row],[PEDIDO]]</f>
        <v/>
      </c>
      <c r="AL1717"/>
      <c r="AM1717"/>
      <c r="AN1717"/>
      <c r="AO1717" t="str">
        <f t="shared" si="233"/>
        <v>/</v>
      </c>
      <c r="AP1717" t="str">
        <f>Tabela1[[#This Row],[TAG]]&amp;Tabela1[[#This Row],[PEDIDO]]&amp;Tabela1[[#This Row],[PRODUTO]]</f>
        <v/>
      </c>
      <c r="AQ1717" s="23" t="str">
        <f>Tabela1[[#This Row],[PRODUTO]]&amp;Tabela1[[#This Row],[TAG]]</f>
        <v/>
      </c>
      <c r="AR1717" s="183">
        <f>Tabela1[[#This Row],[PESO TOTAL]]*Tabela1[[#This Row],[MATÉRIA PRIMA]]</f>
        <v>0</v>
      </c>
      <c r="AS1717" s="28">
        <f>Tabela1[[#This Row],[PESO TOTAL]]*Tabela1[[#This Row],[PREPARAÇÃO ]]</f>
        <v>0</v>
      </c>
      <c r="AT1717" s="28">
        <f>Tabela1[[#This Row],[PESO TOTAL]]*Tabela1[[#This Row],[CALDEIRARIA]]</f>
        <v>0</v>
      </c>
      <c r="AU1717" s="28">
        <f>Tabela1[[#This Row],[PESO TOTAL]]*Tabela1[[#This Row],[SOLDA]]</f>
        <v>0</v>
      </c>
      <c r="AV1717" s="28">
        <f>Tabela1[[#This Row],[PESO TOTAL]]*Tabela1[[#This Row],[ACABAMENTO]]</f>
        <v>0</v>
      </c>
      <c r="AW1717" s="28">
        <f>Tabela1[[#This Row],[PESO TOTAL]]*Tabela1[[#This Row],[PRONTO ACABADO]]</f>
        <v>0</v>
      </c>
      <c r="AX1717" s="28">
        <f>Tabela1[[#This Row],[PESO TOTAL]]*Tabela1[[#This Row],[EXPEDIÇÃO ]]</f>
        <v>0</v>
      </c>
      <c r="AY1717" s="28" t="str">
        <f>Tabela1[[#This Row],[PEDIDO]]&amp;Tabela1[[#This Row],[PRODUTO]]</f>
        <v/>
      </c>
      <c r="AZ1717" s="44">
        <f>IF(AF1717="",0,IF(ISTEXT(AF1717),H1717*VALUE(SUBSTITUTE(AF1717,"%",""))/100,H1717*AF1717))-Tabela1[[#This Row],[PRONTO ACABADO2]]</f>
        <v>0</v>
      </c>
      <c r="BA1717" s="44">
        <f>IF(AG1717="",0,IF(ISTEXT(AG1717),H1717*VALUE(SUBSTITUTE(AG1717,"%",""))/100,H1717*AG1717))-Tabela1[[#This Row],[PESO EXPEDIDO2]]</f>
        <v>0</v>
      </c>
      <c r="BB1717" s="44">
        <f t="shared" si="234"/>
        <v>0</v>
      </c>
      <c r="BC1717" s="44">
        <f t="shared" si="235"/>
        <v>0</v>
      </c>
      <c r="BD1717" s="44"/>
    </row>
    <row r="1718" spans="1:56" ht="15.75" hidden="1" customHeight="1" x14ac:dyDescent="0.25">
      <c r="A1718" s="6"/>
      <c r="B1718" s="22"/>
      <c r="C1718" s="7"/>
      <c r="D1718" s="46"/>
      <c r="E1718" s="7"/>
      <c r="F1718" s="7"/>
      <c r="G1718" s="44"/>
      <c r="H1718" s="41">
        <f>Tabela1[[#This Row],[PESO UNI]]*Tabela1[[#This Row],[QTE]]</f>
        <v>0</v>
      </c>
      <c r="I1718" s="7"/>
      <c r="J1718" s="8"/>
      <c r="K1718" s="8"/>
      <c r="L1718" s="9"/>
      <c r="M1718" s="10"/>
      <c r="N1718" s="8"/>
      <c r="O1718" s="12"/>
      <c r="P1718" s="13"/>
      <c r="Q1718" s="14">
        <f>Tabela1[[#This Row],[QTDE/ Fabricação]]-Tabela1[[#This Row],[QTE]]</f>
        <v>0</v>
      </c>
      <c r="R1718" s="19">
        <f t="shared" si="230"/>
        <v>0</v>
      </c>
      <c r="S1718" s="19">
        <f t="shared" si="229"/>
        <v>0</v>
      </c>
      <c r="T1718" s="20">
        <f t="shared" si="231"/>
        <v>0</v>
      </c>
      <c r="U1718" s="17">
        <f>IFERROR(SUMIF('LISTA DE EMBARQUE'!B:B,MICRO!E:E,'LISTA DE EMBARQUE'!G:G),"")</f>
        <v>0</v>
      </c>
      <c r="V1718" s="12" t="str">
        <f>IFERROR(VLOOKUP(Tabela1[[#This Row],[COD.MDE]],'LISTA DE EMBARQUE'!B:L,11,0),"")</f>
        <v/>
      </c>
      <c r="W1718" s="13" t="str">
        <f>IFERROR(COUNTIF(#REF!,Tabela1[[#This Row],[Colunas5]]),"")</f>
        <v/>
      </c>
      <c r="X1718" s="14">
        <f>Tabela1[[#This Row],[QIANTIDADE EXPEDIDA]]*Tabela1[[#This Row],[PESO UNI]]</f>
        <v>0</v>
      </c>
      <c r="Y1718" s="14">
        <f t="shared" si="232"/>
        <v>0</v>
      </c>
      <c r="Z1718" s="21">
        <f>Tabela1[[#This Row],[PESO TOTAL]]-Tabela1[[#This Row],[Peso Expedido]]</f>
        <v>0</v>
      </c>
      <c r="AA1718" s="18"/>
      <c r="AB1718" s="40"/>
      <c r="AC1718" s="40"/>
      <c r="AD1718" s="40"/>
      <c r="AE1718" s="40"/>
      <c r="AF1718" s="40"/>
      <c r="AG1718" s="40"/>
      <c r="AH1718" s="40"/>
      <c r="AI1718" s="40" t="str">
        <f t="shared" si="236"/>
        <v>ok</v>
      </c>
      <c r="AJ1718"/>
      <c r="AK1718" t="str">
        <f>Tabela1[[#This Row],[Coluna1]]&amp;Tabela1[[#This Row],[PEDIDO]]</f>
        <v/>
      </c>
      <c r="AL1718"/>
      <c r="AM1718"/>
      <c r="AN1718"/>
      <c r="AO1718" t="str">
        <f t="shared" si="233"/>
        <v>/</v>
      </c>
      <c r="AP1718" t="str">
        <f>Tabela1[[#This Row],[TAG]]&amp;Tabela1[[#This Row],[PEDIDO]]&amp;Tabela1[[#This Row],[PRODUTO]]</f>
        <v/>
      </c>
      <c r="AQ1718" s="23" t="str">
        <f>Tabela1[[#This Row],[PRODUTO]]&amp;Tabela1[[#This Row],[TAG]]</f>
        <v/>
      </c>
      <c r="AR1718" s="183">
        <f>Tabela1[[#This Row],[PESO TOTAL]]*Tabela1[[#This Row],[MATÉRIA PRIMA]]</f>
        <v>0</v>
      </c>
      <c r="AS1718" s="28">
        <f>Tabela1[[#This Row],[PESO TOTAL]]*Tabela1[[#This Row],[PREPARAÇÃO ]]</f>
        <v>0</v>
      </c>
      <c r="AT1718" s="28">
        <f>Tabela1[[#This Row],[PESO TOTAL]]*Tabela1[[#This Row],[CALDEIRARIA]]</f>
        <v>0</v>
      </c>
      <c r="AU1718" s="28">
        <f>Tabela1[[#This Row],[PESO TOTAL]]*Tabela1[[#This Row],[SOLDA]]</f>
        <v>0</v>
      </c>
      <c r="AV1718" s="28">
        <f>Tabela1[[#This Row],[PESO TOTAL]]*Tabela1[[#This Row],[ACABAMENTO]]</f>
        <v>0</v>
      </c>
      <c r="AW1718" s="28">
        <f>Tabela1[[#This Row],[PESO TOTAL]]*Tabela1[[#This Row],[PRONTO ACABADO]]</f>
        <v>0</v>
      </c>
      <c r="AX1718" s="28">
        <f>Tabela1[[#This Row],[PESO TOTAL]]*Tabela1[[#This Row],[EXPEDIÇÃO ]]</f>
        <v>0</v>
      </c>
      <c r="AY1718" s="28" t="str">
        <f>Tabela1[[#This Row],[PEDIDO]]&amp;Tabela1[[#This Row],[PRODUTO]]</f>
        <v/>
      </c>
      <c r="AZ1718" s="44">
        <f>IF(AF1718="",0,IF(ISTEXT(AF1718),H1718*VALUE(SUBSTITUTE(AF1718,"%",""))/100,H1718*AF1718))-Tabela1[[#This Row],[PRONTO ACABADO2]]</f>
        <v>0</v>
      </c>
      <c r="BA1718" s="44">
        <f>IF(AG1718="",0,IF(ISTEXT(AG1718),H1718*VALUE(SUBSTITUTE(AG1718,"%",""))/100,H1718*AG1718))-Tabela1[[#This Row],[PESO EXPEDIDO2]]</f>
        <v>0</v>
      </c>
      <c r="BB1718" s="44">
        <f t="shared" si="234"/>
        <v>0</v>
      </c>
      <c r="BC1718" s="44">
        <f t="shared" si="235"/>
        <v>0</v>
      </c>
      <c r="BD1718" s="44"/>
    </row>
    <row r="1719" spans="1:56" ht="15.75" hidden="1" customHeight="1" x14ac:dyDescent="0.25">
      <c r="A1719" s="6"/>
      <c r="B1719" s="22"/>
      <c r="C1719" s="7"/>
      <c r="D1719" s="46"/>
      <c r="E1719" s="7"/>
      <c r="F1719" s="7"/>
      <c r="G1719" s="44"/>
      <c r="H1719" s="41">
        <f>Tabela1[[#This Row],[PESO UNI]]*Tabela1[[#This Row],[QTE]]</f>
        <v>0</v>
      </c>
      <c r="I1719" s="7"/>
      <c r="J1719" s="8"/>
      <c r="K1719" s="8"/>
      <c r="L1719" s="9"/>
      <c r="M1719" s="10"/>
      <c r="N1719" s="8"/>
      <c r="O1719" s="12"/>
      <c r="P1719" s="13"/>
      <c r="Q1719" s="14">
        <f>Tabela1[[#This Row],[QTDE/ Fabricação]]-Tabela1[[#This Row],[QTE]]</f>
        <v>0</v>
      </c>
      <c r="R1719" s="19">
        <f t="shared" si="230"/>
        <v>0</v>
      </c>
      <c r="S1719" s="19">
        <f t="shared" si="229"/>
        <v>0</v>
      </c>
      <c r="T1719" s="20">
        <f t="shared" si="231"/>
        <v>0</v>
      </c>
      <c r="U1719" s="17">
        <f>IFERROR(SUMIF('LISTA DE EMBARQUE'!B:B,MICRO!E:E,'LISTA DE EMBARQUE'!G:G),"")</f>
        <v>0</v>
      </c>
      <c r="V1719" s="12" t="str">
        <f>IFERROR(VLOOKUP(Tabela1[[#This Row],[COD.MDE]],'LISTA DE EMBARQUE'!B:L,11,0),"")</f>
        <v/>
      </c>
      <c r="W1719" s="13" t="str">
        <f>IFERROR(COUNTIF(#REF!,Tabela1[[#This Row],[Colunas5]]),"")</f>
        <v/>
      </c>
      <c r="X1719" s="14">
        <f>Tabela1[[#This Row],[QIANTIDADE EXPEDIDA]]*Tabela1[[#This Row],[PESO UNI]]</f>
        <v>0</v>
      </c>
      <c r="Y1719" s="14">
        <f t="shared" si="232"/>
        <v>0</v>
      </c>
      <c r="Z1719" s="21">
        <f>Tabela1[[#This Row],[PESO TOTAL]]-Tabela1[[#This Row],[Peso Expedido]]</f>
        <v>0</v>
      </c>
      <c r="AA1719" s="18"/>
      <c r="AB1719" s="40"/>
      <c r="AC1719" s="40"/>
      <c r="AD1719" s="40"/>
      <c r="AE1719" s="40"/>
      <c r="AF1719" s="40"/>
      <c r="AG1719" s="40"/>
      <c r="AH1719" s="40"/>
      <c r="AI1719" s="40" t="str">
        <f t="shared" si="236"/>
        <v>ok</v>
      </c>
      <c r="AJ1719"/>
      <c r="AK1719" t="str">
        <f>Tabela1[[#This Row],[Coluna1]]&amp;Tabela1[[#This Row],[PEDIDO]]</f>
        <v/>
      </c>
      <c r="AL1719"/>
      <c r="AM1719"/>
      <c r="AN1719"/>
      <c r="AO1719" t="str">
        <f t="shared" si="233"/>
        <v>/</v>
      </c>
      <c r="AP1719" t="str">
        <f>Tabela1[[#This Row],[TAG]]&amp;Tabela1[[#This Row],[PEDIDO]]&amp;Tabela1[[#This Row],[PRODUTO]]</f>
        <v/>
      </c>
      <c r="AQ1719" s="23" t="str">
        <f>Tabela1[[#This Row],[PRODUTO]]&amp;Tabela1[[#This Row],[TAG]]</f>
        <v/>
      </c>
      <c r="AR1719" s="183">
        <f>Tabela1[[#This Row],[PESO TOTAL]]*Tabela1[[#This Row],[MATÉRIA PRIMA]]</f>
        <v>0</v>
      </c>
      <c r="AS1719" s="28">
        <f>Tabela1[[#This Row],[PESO TOTAL]]*Tabela1[[#This Row],[PREPARAÇÃO ]]</f>
        <v>0</v>
      </c>
      <c r="AT1719" s="28">
        <f>Tabela1[[#This Row],[PESO TOTAL]]*Tabela1[[#This Row],[CALDEIRARIA]]</f>
        <v>0</v>
      </c>
      <c r="AU1719" s="28">
        <f>Tabela1[[#This Row],[PESO TOTAL]]*Tabela1[[#This Row],[SOLDA]]</f>
        <v>0</v>
      </c>
      <c r="AV1719" s="28">
        <f>Tabela1[[#This Row],[PESO TOTAL]]*Tabela1[[#This Row],[ACABAMENTO]]</f>
        <v>0</v>
      </c>
      <c r="AW1719" s="28">
        <f>Tabela1[[#This Row],[PESO TOTAL]]*Tabela1[[#This Row],[PRONTO ACABADO]]</f>
        <v>0</v>
      </c>
      <c r="AX1719" s="28">
        <f>Tabela1[[#This Row],[PESO TOTAL]]*Tabela1[[#This Row],[EXPEDIÇÃO ]]</f>
        <v>0</v>
      </c>
      <c r="AY1719" s="28" t="str">
        <f>Tabela1[[#This Row],[PEDIDO]]&amp;Tabela1[[#This Row],[PRODUTO]]</f>
        <v/>
      </c>
      <c r="AZ1719" s="44">
        <f>IF(AF1719="",0,IF(ISTEXT(AF1719),H1719*VALUE(SUBSTITUTE(AF1719,"%",""))/100,H1719*AF1719))-Tabela1[[#This Row],[PRONTO ACABADO2]]</f>
        <v>0</v>
      </c>
      <c r="BA1719" s="44">
        <f>IF(AG1719="",0,IF(ISTEXT(AG1719),H1719*VALUE(SUBSTITUTE(AG1719,"%",""))/100,H1719*AG1719))-Tabela1[[#This Row],[PESO EXPEDIDO2]]</f>
        <v>0</v>
      </c>
      <c r="BB1719" s="44">
        <f t="shared" si="234"/>
        <v>0</v>
      </c>
      <c r="BC1719" s="44">
        <f t="shared" si="235"/>
        <v>0</v>
      </c>
      <c r="BD1719" s="44"/>
    </row>
    <row r="1720" spans="1:56" ht="15.75" hidden="1" customHeight="1" x14ac:dyDescent="0.25">
      <c r="A1720" s="6"/>
      <c r="B1720" s="22"/>
      <c r="C1720" s="7"/>
      <c r="D1720" s="46"/>
      <c r="E1720" s="7"/>
      <c r="F1720" s="7"/>
      <c r="G1720" s="44"/>
      <c r="H1720" s="41">
        <f>Tabela1[[#This Row],[PESO UNI]]*Tabela1[[#This Row],[QTE]]</f>
        <v>0</v>
      </c>
      <c r="I1720" s="7"/>
      <c r="J1720" s="8"/>
      <c r="K1720" s="8"/>
      <c r="L1720" s="9"/>
      <c r="M1720" s="10"/>
      <c r="N1720" s="8"/>
      <c r="O1720" s="12"/>
      <c r="P1720" s="13"/>
      <c r="Q1720" s="14">
        <f>Tabela1[[#This Row],[QTDE/ Fabricação]]-Tabela1[[#This Row],[QTE]]</f>
        <v>0</v>
      </c>
      <c r="R1720" s="19">
        <f t="shared" si="230"/>
        <v>0</v>
      </c>
      <c r="S1720" s="19">
        <f t="shared" si="229"/>
        <v>0</v>
      </c>
      <c r="T1720" s="20">
        <f t="shared" si="231"/>
        <v>0</v>
      </c>
      <c r="U1720" s="17">
        <f>IFERROR(SUMIF('LISTA DE EMBARQUE'!B:B,MICRO!E:E,'LISTA DE EMBARQUE'!G:G),"")</f>
        <v>0</v>
      </c>
      <c r="V1720" s="12" t="str">
        <f>IFERROR(VLOOKUP(Tabela1[[#This Row],[COD.MDE]],'LISTA DE EMBARQUE'!B:L,11,0),"")</f>
        <v/>
      </c>
      <c r="W1720" s="13" t="str">
        <f>IFERROR(COUNTIF(#REF!,Tabela1[[#This Row],[Colunas5]]),"")</f>
        <v/>
      </c>
      <c r="X1720" s="14">
        <f>Tabela1[[#This Row],[QIANTIDADE EXPEDIDA]]*Tabela1[[#This Row],[PESO UNI]]</f>
        <v>0</v>
      </c>
      <c r="Y1720" s="14">
        <f t="shared" si="232"/>
        <v>0</v>
      </c>
      <c r="Z1720" s="21">
        <f>Tabela1[[#This Row],[PESO TOTAL]]-Tabela1[[#This Row],[Peso Expedido]]</f>
        <v>0</v>
      </c>
      <c r="AA1720" s="18"/>
      <c r="AB1720" s="40"/>
      <c r="AC1720" s="40"/>
      <c r="AD1720" s="40"/>
      <c r="AE1720" s="40"/>
      <c r="AF1720" s="40"/>
      <c r="AG1720" s="40"/>
      <c r="AH1720" s="40"/>
      <c r="AI1720" s="40" t="str">
        <f t="shared" si="236"/>
        <v>ok</v>
      </c>
      <c r="AJ1720"/>
      <c r="AK1720" t="str">
        <f>Tabela1[[#This Row],[Coluna1]]&amp;Tabela1[[#This Row],[PEDIDO]]</f>
        <v/>
      </c>
      <c r="AL1720"/>
      <c r="AM1720"/>
      <c r="AN1720"/>
      <c r="AO1720" t="str">
        <f t="shared" si="233"/>
        <v>/</v>
      </c>
      <c r="AP1720" t="str">
        <f>Tabela1[[#This Row],[TAG]]&amp;Tabela1[[#This Row],[PEDIDO]]&amp;Tabela1[[#This Row],[PRODUTO]]</f>
        <v/>
      </c>
      <c r="AQ1720" s="23" t="str">
        <f>Tabela1[[#This Row],[PRODUTO]]&amp;Tabela1[[#This Row],[TAG]]</f>
        <v/>
      </c>
      <c r="AR1720" s="183">
        <f>Tabela1[[#This Row],[PESO TOTAL]]*Tabela1[[#This Row],[MATÉRIA PRIMA]]</f>
        <v>0</v>
      </c>
      <c r="AS1720" s="28">
        <f>Tabela1[[#This Row],[PESO TOTAL]]*Tabela1[[#This Row],[PREPARAÇÃO ]]</f>
        <v>0</v>
      </c>
      <c r="AT1720" s="28">
        <f>Tabela1[[#This Row],[PESO TOTAL]]*Tabela1[[#This Row],[CALDEIRARIA]]</f>
        <v>0</v>
      </c>
      <c r="AU1720" s="28">
        <f>Tabela1[[#This Row],[PESO TOTAL]]*Tabela1[[#This Row],[SOLDA]]</f>
        <v>0</v>
      </c>
      <c r="AV1720" s="28">
        <f>Tabela1[[#This Row],[PESO TOTAL]]*Tabela1[[#This Row],[ACABAMENTO]]</f>
        <v>0</v>
      </c>
      <c r="AW1720" s="28">
        <f>Tabela1[[#This Row],[PESO TOTAL]]*Tabela1[[#This Row],[PRONTO ACABADO]]</f>
        <v>0</v>
      </c>
      <c r="AX1720" s="28">
        <f>Tabela1[[#This Row],[PESO TOTAL]]*Tabela1[[#This Row],[EXPEDIÇÃO ]]</f>
        <v>0</v>
      </c>
      <c r="AY1720" s="28" t="str">
        <f>Tabela1[[#This Row],[PEDIDO]]&amp;Tabela1[[#This Row],[PRODUTO]]</f>
        <v/>
      </c>
      <c r="AZ1720" s="44">
        <f>IF(AF1720="",0,IF(ISTEXT(AF1720),H1720*VALUE(SUBSTITUTE(AF1720,"%",""))/100,H1720*AF1720))-Tabela1[[#This Row],[PRONTO ACABADO2]]</f>
        <v>0</v>
      </c>
      <c r="BA1720" s="44">
        <f>IF(AG1720="",0,IF(ISTEXT(AG1720),H1720*VALUE(SUBSTITUTE(AG1720,"%",""))/100,H1720*AG1720))-Tabela1[[#This Row],[PESO EXPEDIDO2]]</f>
        <v>0</v>
      </c>
      <c r="BB1720" s="44">
        <f t="shared" si="234"/>
        <v>0</v>
      </c>
      <c r="BC1720" s="44">
        <f t="shared" si="235"/>
        <v>0</v>
      </c>
      <c r="BD1720" s="44"/>
    </row>
    <row r="1721" spans="1:56" ht="15.75" hidden="1" customHeight="1" x14ac:dyDescent="0.25">
      <c r="A1721" s="6"/>
      <c r="B1721" s="22"/>
      <c r="C1721" s="7"/>
      <c r="D1721" s="46"/>
      <c r="E1721" s="7"/>
      <c r="F1721" s="7"/>
      <c r="G1721" s="44"/>
      <c r="H1721" s="41">
        <f>Tabela1[[#This Row],[PESO UNI]]*Tabela1[[#This Row],[QTE]]</f>
        <v>0</v>
      </c>
      <c r="I1721" s="7"/>
      <c r="J1721" s="8"/>
      <c r="K1721" s="8"/>
      <c r="L1721" s="9"/>
      <c r="M1721" s="10"/>
      <c r="N1721" s="8"/>
      <c r="O1721" s="12"/>
      <c r="P1721" s="13"/>
      <c r="Q1721" s="14">
        <f>Tabela1[[#This Row],[QTDE/ Fabricação]]-Tabela1[[#This Row],[QTE]]</f>
        <v>0</v>
      </c>
      <c r="R1721" s="19">
        <f t="shared" si="230"/>
        <v>0</v>
      </c>
      <c r="S1721" s="19">
        <f t="shared" si="229"/>
        <v>0</v>
      </c>
      <c r="T1721" s="20">
        <f t="shared" si="231"/>
        <v>0</v>
      </c>
      <c r="U1721" s="17">
        <f>IFERROR(SUMIF('LISTA DE EMBARQUE'!B:B,MICRO!E:E,'LISTA DE EMBARQUE'!G:G),"")</f>
        <v>0</v>
      </c>
      <c r="V1721" s="12" t="str">
        <f>IFERROR(VLOOKUP(Tabela1[[#This Row],[COD.MDE]],'LISTA DE EMBARQUE'!B:L,11,0),"")</f>
        <v/>
      </c>
      <c r="W1721" s="13" t="str">
        <f>IFERROR(COUNTIF(#REF!,Tabela1[[#This Row],[Colunas5]]),"")</f>
        <v/>
      </c>
      <c r="X1721" s="14">
        <f>Tabela1[[#This Row],[QIANTIDADE EXPEDIDA]]*Tabela1[[#This Row],[PESO UNI]]</f>
        <v>0</v>
      </c>
      <c r="Y1721" s="14">
        <f t="shared" si="232"/>
        <v>0</v>
      </c>
      <c r="Z1721" s="21">
        <f>Tabela1[[#This Row],[PESO TOTAL]]-Tabela1[[#This Row],[Peso Expedido]]</f>
        <v>0</v>
      </c>
      <c r="AA1721" s="18"/>
      <c r="AB1721" s="40"/>
      <c r="AC1721" s="40"/>
      <c r="AD1721" s="40"/>
      <c r="AE1721" s="40"/>
      <c r="AF1721" s="40"/>
      <c r="AG1721" s="40"/>
      <c r="AH1721" s="40"/>
      <c r="AI1721" s="40" t="str">
        <f t="shared" si="236"/>
        <v>ok</v>
      </c>
      <c r="AJ1721"/>
      <c r="AK1721" t="str">
        <f>Tabela1[[#This Row],[Coluna1]]&amp;Tabela1[[#This Row],[PEDIDO]]</f>
        <v/>
      </c>
      <c r="AL1721"/>
      <c r="AM1721"/>
      <c r="AN1721"/>
      <c r="AO1721" t="str">
        <f t="shared" si="233"/>
        <v>/</v>
      </c>
      <c r="AP1721" t="str">
        <f>Tabela1[[#This Row],[TAG]]&amp;Tabela1[[#This Row],[PEDIDO]]&amp;Tabela1[[#This Row],[PRODUTO]]</f>
        <v/>
      </c>
      <c r="AQ1721" s="23" t="str">
        <f>Tabela1[[#This Row],[PRODUTO]]&amp;Tabela1[[#This Row],[TAG]]</f>
        <v/>
      </c>
      <c r="AR1721" s="183">
        <f>Tabela1[[#This Row],[PESO TOTAL]]*Tabela1[[#This Row],[MATÉRIA PRIMA]]</f>
        <v>0</v>
      </c>
      <c r="AS1721" s="28">
        <f>Tabela1[[#This Row],[PESO TOTAL]]*Tabela1[[#This Row],[PREPARAÇÃO ]]</f>
        <v>0</v>
      </c>
      <c r="AT1721" s="28">
        <f>Tabela1[[#This Row],[PESO TOTAL]]*Tabela1[[#This Row],[CALDEIRARIA]]</f>
        <v>0</v>
      </c>
      <c r="AU1721" s="28">
        <f>Tabela1[[#This Row],[PESO TOTAL]]*Tabela1[[#This Row],[SOLDA]]</f>
        <v>0</v>
      </c>
      <c r="AV1721" s="28">
        <f>Tabela1[[#This Row],[PESO TOTAL]]*Tabela1[[#This Row],[ACABAMENTO]]</f>
        <v>0</v>
      </c>
      <c r="AW1721" s="28">
        <f>Tabela1[[#This Row],[PESO TOTAL]]*Tabela1[[#This Row],[PRONTO ACABADO]]</f>
        <v>0</v>
      </c>
      <c r="AX1721" s="28">
        <f>Tabela1[[#This Row],[PESO TOTAL]]*Tabela1[[#This Row],[EXPEDIÇÃO ]]</f>
        <v>0</v>
      </c>
      <c r="AY1721" s="28" t="str">
        <f>Tabela1[[#This Row],[PEDIDO]]&amp;Tabela1[[#This Row],[PRODUTO]]</f>
        <v/>
      </c>
      <c r="AZ1721" s="44">
        <f>IF(AF1721="",0,IF(ISTEXT(AF1721),H1721*VALUE(SUBSTITUTE(AF1721,"%",""))/100,H1721*AF1721))-Tabela1[[#This Row],[PRONTO ACABADO2]]</f>
        <v>0</v>
      </c>
      <c r="BA1721" s="44">
        <f>IF(AG1721="",0,IF(ISTEXT(AG1721),H1721*VALUE(SUBSTITUTE(AG1721,"%",""))/100,H1721*AG1721))-Tabela1[[#This Row],[PESO EXPEDIDO2]]</f>
        <v>0</v>
      </c>
      <c r="BB1721" s="44">
        <f t="shared" si="234"/>
        <v>0</v>
      </c>
      <c r="BC1721" s="44">
        <f t="shared" si="235"/>
        <v>0</v>
      </c>
      <c r="BD1721" s="44"/>
    </row>
    <row r="1722" spans="1:56" ht="15.75" hidden="1" customHeight="1" x14ac:dyDescent="0.25">
      <c r="A1722" s="6"/>
      <c r="B1722" s="22"/>
      <c r="C1722" s="7"/>
      <c r="D1722" s="46"/>
      <c r="E1722" s="7"/>
      <c r="F1722" s="7"/>
      <c r="G1722" s="44"/>
      <c r="H1722" s="41">
        <f>Tabela1[[#This Row],[PESO UNI]]*Tabela1[[#This Row],[QTE]]</f>
        <v>0</v>
      </c>
      <c r="I1722" s="7"/>
      <c r="J1722" s="8"/>
      <c r="K1722" s="8"/>
      <c r="L1722" s="9"/>
      <c r="M1722" s="10"/>
      <c r="N1722" s="8"/>
      <c r="O1722" s="12"/>
      <c r="P1722" s="13"/>
      <c r="Q1722" s="14">
        <f>Tabela1[[#This Row],[QTDE/ Fabricação]]-Tabela1[[#This Row],[QTE]]</f>
        <v>0</v>
      </c>
      <c r="R1722" s="19">
        <f t="shared" si="230"/>
        <v>0</v>
      </c>
      <c r="S1722" s="19">
        <f t="shared" ref="S1722:S1785" si="237">IFERROR(H1722*AG1722,"")</f>
        <v>0</v>
      </c>
      <c r="T1722" s="20">
        <f t="shared" si="231"/>
        <v>0</v>
      </c>
      <c r="U1722" s="17">
        <f>IFERROR(SUMIF('LISTA DE EMBARQUE'!B:B,MICRO!E:E,'LISTA DE EMBARQUE'!G:G),"")</f>
        <v>0</v>
      </c>
      <c r="V1722" s="12" t="str">
        <f>IFERROR(VLOOKUP(Tabela1[[#This Row],[COD.MDE]],'LISTA DE EMBARQUE'!B:L,11,0),"")</f>
        <v/>
      </c>
      <c r="W1722" s="13" t="str">
        <f>IFERROR(COUNTIF(#REF!,Tabela1[[#This Row],[Colunas5]]),"")</f>
        <v/>
      </c>
      <c r="X1722" s="14">
        <f>Tabela1[[#This Row],[QIANTIDADE EXPEDIDA]]*Tabela1[[#This Row],[PESO UNI]]</f>
        <v>0</v>
      </c>
      <c r="Y1722" s="14">
        <f t="shared" si="232"/>
        <v>0</v>
      </c>
      <c r="Z1722" s="21">
        <f>Tabela1[[#This Row],[PESO TOTAL]]-Tabela1[[#This Row],[Peso Expedido]]</f>
        <v>0</v>
      </c>
      <c r="AA1722" s="18"/>
      <c r="AB1722" s="40"/>
      <c r="AC1722" s="40"/>
      <c r="AD1722" s="40"/>
      <c r="AE1722" s="40"/>
      <c r="AF1722" s="40"/>
      <c r="AG1722" s="40"/>
      <c r="AH1722" s="40"/>
      <c r="AI1722" s="40" t="str">
        <f t="shared" si="236"/>
        <v>ok</v>
      </c>
      <c r="AJ1722"/>
      <c r="AK1722" t="str">
        <f>Tabela1[[#This Row],[Coluna1]]&amp;Tabela1[[#This Row],[PEDIDO]]</f>
        <v/>
      </c>
      <c r="AL1722"/>
      <c r="AM1722"/>
      <c r="AN1722"/>
      <c r="AO1722" t="str">
        <f t="shared" si="233"/>
        <v>/</v>
      </c>
      <c r="AP1722" t="str">
        <f>Tabela1[[#This Row],[TAG]]&amp;Tabela1[[#This Row],[PEDIDO]]&amp;Tabela1[[#This Row],[PRODUTO]]</f>
        <v/>
      </c>
      <c r="AQ1722" s="23" t="str">
        <f>Tabela1[[#This Row],[PRODUTO]]&amp;Tabela1[[#This Row],[TAG]]</f>
        <v/>
      </c>
      <c r="AR1722" s="183">
        <f>Tabela1[[#This Row],[PESO TOTAL]]*Tabela1[[#This Row],[MATÉRIA PRIMA]]</f>
        <v>0</v>
      </c>
      <c r="AS1722" s="28">
        <f>Tabela1[[#This Row],[PESO TOTAL]]*Tabela1[[#This Row],[PREPARAÇÃO ]]</f>
        <v>0</v>
      </c>
      <c r="AT1722" s="28">
        <f>Tabela1[[#This Row],[PESO TOTAL]]*Tabela1[[#This Row],[CALDEIRARIA]]</f>
        <v>0</v>
      </c>
      <c r="AU1722" s="28">
        <f>Tabela1[[#This Row],[PESO TOTAL]]*Tabela1[[#This Row],[SOLDA]]</f>
        <v>0</v>
      </c>
      <c r="AV1722" s="28">
        <f>Tabela1[[#This Row],[PESO TOTAL]]*Tabela1[[#This Row],[ACABAMENTO]]</f>
        <v>0</v>
      </c>
      <c r="AW1722" s="28">
        <f>Tabela1[[#This Row],[PESO TOTAL]]*Tabela1[[#This Row],[PRONTO ACABADO]]</f>
        <v>0</v>
      </c>
      <c r="AX1722" s="28">
        <f>Tabela1[[#This Row],[PESO TOTAL]]*Tabela1[[#This Row],[EXPEDIÇÃO ]]</f>
        <v>0</v>
      </c>
      <c r="AY1722" s="28" t="str">
        <f>Tabela1[[#This Row],[PEDIDO]]&amp;Tabela1[[#This Row],[PRODUTO]]</f>
        <v/>
      </c>
      <c r="AZ1722" s="44">
        <f>IF(AF1722="",0,IF(ISTEXT(AF1722),H1722*VALUE(SUBSTITUTE(AF1722,"%",""))/100,H1722*AF1722))-Tabela1[[#This Row],[PRONTO ACABADO2]]</f>
        <v>0</v>
      </c>
      <c r="BA1722" s="44">
        <f>IF(AG1722="",0,IF(ISTEXT(AG1722),H1722*VALUE(SUBSTITUTE(AG1722,"%",""))/100,H1722*AG1722))-Tabela1[[#This Row],[PESO EXPEDIDO2]]</f>
        <v>0</v>
      </c>
      <c r="BB1722" s="44">
        <f t="shared" si="234"/>
        <v>0</v>
      </c>
      <c r="BC1722" s="44">
        <f t="shared" si="235"/>
        <v>0</v>
      </c>
      <c r="BD1722" s="44"/>
    </row>
    <row r="1723" spans="1:56" ht="15.75" hidden="1" customHeight="1" x14ac:dyDescent="0.25">
      <c r="A1723" s="6"/>
      <c r="B1723" s="22"/>
      <c r="C1723" s="7"/>
      <c r="D1723" s="46"/>
      <c r="E1723" s="7"/>
      <c r="F1723" s="7"/>
      <c r="G1723" s="44"/>
      <c r="H1723" s="41">
        <f>Tabela1[[#This Row],[PESO UNI]]*Tabela1[[#This Row],[QTE]]</f>
        <v>0</v>
      </c>
      <c r="I1723" s="7"/>
      <c r="J1723" s="8"/>
      <c r="K1723" s="8"/>
      <c r="L1723" s="9"/>
      <c r="M1723" s="10"/>
      <c r="N1723" s="8"/>
      <c r="O1723" s="12"/>
      <c r="P1723" s="13"/>
      <c r="Q1723" s="14">
        <f>Tabela1[[#This Row],[QTDE/ Fabricação]]-Tabela1[[#This Row],[QTE]]</f>
        <v>0</v>
      </c>
      <c r="R1723" s="19">
        <f t="shared" si="230"/>
        <v>0</v>
      </c>
      <c r="S1723" s="19">
        <f t="shared" si="237"/>
        <v>0</v>
      </c>
      <c r="T1723" s="20">
        <f t="shared" si="231"/>
        <v>0</v>
      </c>
      <c r="U1723" s="17">
        <f>IFERROR(SUMIF('LISTA DE EMBARQUE'!B:B,MICRO!E:E,'LISTA DE EMBARQUE'!G:G),"")</f>
        <v>0</v>
      </c>
      <c r="V1723" s="12" t="str">
        <f>IFERROR(VLOOKUP(Tabela1[[#This Row],[COD.MDE]],'LISTA DE EMBARQUE'!B:L,11,0),"")</f>
        <v/>
      </c>
      <c r="W1723" s="13" t="str">
        <f>IFERROR(COUNTIF(#REF!,Tabela1[[#This Row],[Colunas5]]),"")</f>
        <v/>
      </c>
      <c r="X1723" s="14">
        <f>Tabela1[[#This Row],[QIANTIDADE EXPEDIDA]]*Tabela1[[#This Row],[PESO UNI]]</f>
        <v>0</v>
      </c>
      <c r="Y1723" s="14">
        <f t="shared" si="232"/>
        <v>0</v>
      </c>
      <c r="Z1723" s="21">
        <f>Tabela1[[#This Row],[PESO TOTAL]]-Tabela1[[#This Row],[Peso Expedido]]</f>
        <v>0</v>
      </c>
      <c r="AA1723" s="18"/>
      <c r="AB1723" s="40"/>
      <c r="AC1723" s="40"/>
      <c r="AD1723" s="40"/>
      <c r="AE1723" s="40"/>
      <c r="AF1723" s="40"/>
      <c r="AG1723" s="40"/>
      <c r="AH1723" s="40"/>
      <c r="AI1723" s="40" t="str">
        <f t="shared" si="236"/>
        <v>ok</v>
      </c>
      <c r="AJ1723"/>
      <c r="AK1723" t="str">
        <f>Tabela1[[#This Row],[Coluna1]]&amp;Tabela1[[#This Row],[PEDIDO]]</f>
        <v/>
      </c>
      <c r="AL1723"/>
      <c r="AM1723"/>
      <c r="AN1723"/>
      <c r="AO1723" t="str">
        <f t="shared" si="233"/>
        <v>/</v>
      </c>
      <c r="AP1723" t="str">
        <f>Tabela1[[#This Row],[TAG]]&amp;Tabela1[[#This Row],[PEDIDO]]&amp;Tabela1[[#This Row],[PRODUTO]]</f>
        <v/>
      </c>
      <c r="AQ1723" s="23" t="str">
        <f>Tabela1[[#This Row],[PRODUTO]]&amp;Tabela1[[#This Row],[TAG]]</f>
        <v/>
      </c>
      <c r="AR1723" s="183">
        <f>Tabela1[[#This Row],[PESO TOTAL]]*Tabela1[[#This Row],[MATÉRIA PRIMA]]</f>
        <v>0</v>
      </c>
      <c r="AS1723" s="28">
        <f>Tabela1[[#This Row],[PESO TOTAL]]*Tabela1[[#This Row],[PREPARAÇÃO ]]</f>
        <v>0</v>
      </c>
      <c r="AT1723" s="28">
        <f>Tabela1[[#This Row],[PESO TOTAL]]*Tabela1[[#This Row],[CALDEIRARIA]]</f>
        <v>0</v>
      </c>
      <c r="AU1723" s="28">
        <f>Tabela1[[#This Row],[PESO TOTAL]]*Tabela1[[#This Row],[SOLDA]]</f>
        <v>0</v>
      </c>
      <c r="AV1723" s="28">
        <f>Tabela1[[#This Row],[PESO TOTAL]]*Tabela1[[#This Row],[ACABAMENTO]]</f>
        <v>0</v>
      </c>
      <c r="AW1723" s="28">
        <f>Tabela1[[#This Row],[PESO TOTAL]]*Tabela1[[#This Row],[PRONTO ACABADO]]</f>
        <v>0</v>
      </c>
      <c r="AX1723" s="28">
        <f>Tabela1[[#This Row],[PESO TOTAL]]*Tabela1[[#This Row],[EXPEDIÇÃO ]]</f>
        <v>0</v>
      </c>
      <c r="AY1723" s="28" t="str">
        <f>Tabela1[[#This Row],[PEDIDO]]&amp;Tabela1[[#This Row],[PRODUTO]]</f>
        <v/>
      </c>
      <c r="AZ1723" s="44">
        <f>IF(AF1723="",0,IF(ISTEXT(AF1723),H1723*VALUE(SUBSTITUTE(AF1723,"%",""))/100,H1723*AF1723))-Tabela1[[#This Row],[PRONTO ACABADO2]]</f>
        <v>0</v>
      </c>
      <c r="BA1723" s="44">
        <f>IF(AG1723="",0,IF(ISTEXT(AG1723),H1723*VALUE(SUBSTITUTE(AG1723,"%",""))/100,H1723*AG1723))-Tabela1[[#This Row],[PESO EXPEDIDO2]]</f>
        <v>0</v>
      </c>
      <c r="BB1723" s="44">
        <f t="shared" si="234"/>
        <v>0</v>
      </c>
      <c r="BC1723" s="44">
        <f t="shared" si="235"/>
        <v>0</v>
      </c>
      <c r="BD1723" s="44"/>
    </row>
    <row r="1724" spans="1:56" ht="15.75" hidden="1" customHeight="1" x14ac:dyDescent="0.25">
      <c r="A1724" s="6"/>
      <c r="B1724" s="22"/>
      <c r="C1724" s="7"/>
      <c r="D1724" s="46"/>
      <c r="E1724" s="7"/>
      <c r="F1724" s="7"/>
      <c r="G1724" s="44"/>
      <c r="H1724" s="41">
        <f>Tabela1[[#This Row],[PESO UNI]]*Tabela1[[#This Row],[QTE]]</f>
        <v>0</v>
      </c>
      <c r="I1724" s="7"/>
      <c r="J1724" s="8"/>
      <c r="K1724" s="8"/>
      <c r="L1724" s="9"/>
      <c r="M1724" s="10"/>
      <c r="N1724" s="8"/>
      <c r="O1724" s="12"/>
      <c r="P1724" s="13"/>
      <c r="Q1724" s="14">
        <f>Tabela1[[#This Row],[QTDE/ Fabricação]]-Tabela1[[#This Row],[QTE]]</f>
        <v>0</v>
      </c>
      <c r="R1724" s="19">
        <f t="shared" si="230"/>
        <v>0</v>
      </c>
      <c r="S1724" s="19">
        <f t="shared" si="237"/>
        <v>0</v>
      </c>
      <c r="T1724" s="20">
        <f t="shared" si="231"/>
        <v>0</v>
      </c>
      <c r="U1724" s="17">
        <f>IFERROR(SUMIF('LISTA DE EMBARQUE'!B:B,MICRO!E:E,'LISTA DE EMBARQUE'!G:G),"")</f>
        <v>0</v>
      </c>
      <c r="V1724" s="12" t="str">
        <f>IFERROR(VLOOKUP(Tabela1[[#This Row],[COD.MDE]],'LISTA DE EMBARQUE'!B:L,11,0),"")</f>
        <v/>
      </c>
      <c r="W1724" s="13" t="str">
        <f>IFERROR(COUNTIF(#REF!,Tabela1[[#This Row],[Colunas5]]),"")</f>
        <v/>
      </c>
      <c r="X1724" s="14">
        <f>Tabela1[[#This Row],[QIANTIDADE EXPEDIDA]]*Tabela1[[#This Row],[PESO UNI]]</f>
        <v>0</v>
      </c>
      <c r="Y1724" s="14">
        <f t="shared" si="232"/>
        <v>0</v>
      </c>
      <c r="Z1724" s="21">
        <f>Tabela1[[#This Row],[PESO TOTAL]]-Tabela1[[#This Row],[Peso Expedido]]</f>
        <v>0</v>
      </c>
      <c r="AA1724" s="18"/>
      <c r="AB1724" s="40"/>
      <c r="AC1724" s="40"/>
      <c r="AD1724" s="40"/>
      <c r="AE1724" s="40"/>
      <c r="AF1724" s="40"/>
      <c r="AG1724" s="40"/>
      <c r="AH1724" s="40"/>
      <c r="AI1724" s="40" t="str">
        <f t="shared" si="236"/>
        <v>ok</v>
      </c>
      <c r="AJ1724"/>
      <c r="AK1724" t="str">
        <f>Tabela1[[#This Row],[Coluna1]]&amp;Tabela1[[#This Row],[PEDIDO]]</f>
        <v/>
      </c>
      <c r="AL1724"/>
      <c r="AM1724"/>
      <c r="AN1724"/>
      <c r="AO1724" t="str">
        <f t="shared" si="233"/>
        <v>/</v>
      </c>
      <c r="AP1724" t="str">
        <f>Tabela1[[#This Row],[TAG]]&amp;Tabela1[[#This Row],[PEDIDO]]&amp;Tabela1[[#This Row],[PRODUTO]]</f>
        <v/>
      </c>
      <c r="AQ1724" s="23" t="str">
        <f>Tabela1[[#This Row],[PRODUTO]]&amp;Tabela1[[#This Row],[TAG]]</f>
        <v/>
      </c>
      <c r="AR1724" s="183">
        <f>Tabela1[[#This Row],[PESO TOTAL]]*Tabela1[[#This Row],[MATÉRIA PRIMA]]</f>
        <v>0</v>
      </c>
      <c r="AS1724" s="28">
        <f>Tabela1[[#This Row],[PESO TOTAL]]*Tabela1[[#This Row],[PREPARAÇÃO ]]</f>
        <v>0</v>
      </c>
      <c r="AT1724" s="28">
        <f>Tabela1[[#This Row],[PESO TOTAL]]*Tabela1[[#This Row],[CALDEIRARIA]]</f>
        <v>0</v>
      </c>
      <c r="AU1724" s="28">
        <f>Tabela1[[#This Row],[PESO TOTAL]]*Tabela1[[#This Row],[SOLDA]]</f>
        <v>0</v>
      </c>
      <c r="AV1724" s="28">
        <f>Tabela1[[#This Row],[PESO TOTAL]]*Tabela1[[#This Row],[ACABAMENTO]]</f>
        <v>0</v>
      </c>
      <c r="AW1724" s="28">
        <f>Tabela1[[#This Row],[PESO TOTAL]]*Tabela1[[#This Row],[PRONTO ACABADO]]</f>
        <v>0</v>
      </c>
      <c r="AX1724" s="28">
        <f>Tabela1[[#This Row],[PESO TOTAL]]*Tabela1[[#This Row],[EXPEDIÇÃO ]]</f>
        <v>0</v>
      </c>
      <c r="AY1724" s="28" t="str">
        <f>Tabela1[[#This Row],[PEDIDO]]&amp;Tabela1[[#This Row],[PRODUTO]]</f>
        <v/>
      </c>
      <c r="AZ1724" s="44">
        <f>IF(AF1724="",0,IF(ISTEXT(AF1724),H1724*VALUE(SUBSTITUTE(AF1724,"%",""))/100,H1724*AF1724))-Tabela1[[#This Row],[PRONTO ACABADO2]]</f>
        <v>0</v>
      </c>
      <c r="BA1724" s="44">
        <f>IF(AG1724="",0,IF(ISTEXT(AG1724),H1724*VALUE(SUBSTITUTE(AG1724,"%",""))/100,H1724*AG1724))-Tabela1[[#This Row],[PESO EXPEDIDO2]]</f>
        <v>0</v>
      </c>
      <c r="BB1724" s="44">
        <f t="shared" si="234"/>
        <v>0</v>
      </c>
      <c r="BC1724" s="44">
        <f t="shared" si="235"/>
        <v>0</v>
      </c>
      <c r="BD1724" s="44"/>
    </row>
    <row r="1725" spans="1:56" ht="15.75" hidden="1" customHeight="1" x14ac:dyDescent="0.25">
      <c r="A1725" s="6"/>
      <c r="B1725" s="22"/>
      <c r="C1725" s="7"/>
      <c r="D1725" s="46"/>
      <c r="E1725" s="7"/>
      <c r="F1725" s="7"/>
      <c r="G1725" s="44"/>
      <c r="H1725" s="41">
        <f>Tabela1[[#This Row],[PESO UNI]]*Tabela1[[#This Row],[QTE]]</f>
        <v>0</v>
      </c>
      <c r="I1725" s="7"/>
      <c r="J1725" s="8"/>
      <c r="K1725" s="8"/>
      <c r="L1725" s="9"/>
      <c r="M1725" s="10"/>
      <c r="N1725" s="8"/>
      <c r="O1725" s="12"/>
      <c r="P1725" s="13"/>
      <c r="Q1725" s="14">
        <f>Tabela1[[#This Row],[QTDE/ Fabricação]]-Tabela1[[#This Row],[QTE]]</f>
        <v>0</v>
      </c>
      <c r="R1725" s="19">
        <f t="shared" ref="R1725:R1788" si="238">IFERROR(H1725*((AA1725*0.25)+(AC1725*0.25)+(AD1725*0.225)+(AE1725*0.225)+(AF1725*0.05)),"")</f>
        <v>0</v>
      </c>
      <c r="S1725" s="19">
        <f t="shared" si="237"/>
        <v>0</v>
      </c>
      <c r="T1725" s="20">
        <f t="shared" ref="T1725:T1788" si="239">IFERROR(S1725-H1725,"")</f>
        <v>0</v>
      </c>
      <c r="U1725" s="17">
        <f>IFERROR(SUMIF('LISTA DE EMBARQUE'!B:B,MICRO!E:E,'LISTA DE EMBARQUE'!G:G),"")</f>
        <v>0</v>
      </c>
      <c r="V1725" s="12" t="str">
        <f>IFERROR(VLOOKUP(Tabela1[[#This Row],[COD.MDE]],'LISTA DE EMBARQUE'!B:L,11,0),"")</f>
        <v/>
      </c>
      <c r="W1725" s="13" t="str">
        <f>IFERROR(COUNTIF(#REF!,Tabela1[[#This Row],[Colunas5]]),"")</f>
        <v/>
      </c>
      <c r="X1725" s="14">
        <f>Tabela1[[#This Row],[QIANTIDADE EXPEDIDA]]*Tabela1[[#This Row],[PESO UNI]]</f>
        <v>0</v>
      </c>
      <c r="Y1725" s="14">
        <f t="shared" ref="Y1725:Y1788" si="240">U1725-C1725</f>
        <v>0</v>
      </c>
      <c r="Z1725" s="21">
        <f>Tabela1[[#This Row],[PESO TOTAL]]-Tabela1[[#This Row],[Peso Expedido]]</f>
        <v>0</v>
      </c>
      <c r="AA1725" s="18"/>
      <c r="AB1725" s="40"/>
      <c r="AC1725" s="40"/>
      <c r="AD1725" s="40"/>
      <c r="AE1725" s="40"/>
      <c r="AF1725" s="40"/>
      <c r="AG1725" s="40"/>
      <c r="AH1725" s="40"/>
      <c r="AI1725" s="40" t="str">
        <f t="shared" si="236"/>
        <v>ok</v>
      </c>
      <c r="AJ1725"/>
      <c r="AK1725" t="str">
        <f>Tabela1[[#This Row],[Coluna1]]&amp;Tabela1[[#This Row],[PEDIDO]]</f>
        <v/>
      </c>
      <c r="AL1725"/>
      <c r="AM1725"/>
      <c r="AN1725"/>
      <c r="AO1725" t="str">
        <f t="shared" ref="AO1725:AO1788" si="241">A1725&amp;"/"&amp;J1725</f>
        <v>/</v>
      </c>
      <c r="AP1725" t="str">
        <f>Tabela1[[#This Row],[TAG]]&amp;Tabela1[[#This Row],[PEDIDO]]&amp;Tabela1[[#This Row],[PRODUTO]]</f>
        <v/>
      </c>
      <c r="AQ1725" s="23" t="str">
        <f>Tabela1[[#This Row],[PRODUTO]]&amp;Tabela1[[#This Row],[TAG]]</f>
        <v/>
      </c>
      <c r="AR1725" s="183">
        <f>Tabela1[[#This Row],[PESO TOTAL]]*Tabela1[[#This Row],[MATÉRIA PRIMA]]</f>
        <v>0</v>
      </c>
      <c r="AS1725" s="28">
        <f>Tabela1[[#This Row],[PESO TOTAL]]*Tabela1[[#This Row],[PREPARAÇÃO ]]</f>
        <v>0</v>
      </c>
      <c r="AT1725" s="28">
        <f>Tabela1[[#This Row],[PESO TOTAL]]*Tabela1[[#This Row],[CALDEIRARIA]]</f>
        <v>0</v>
      </c>
      <c r="AU1725" s="28">
        <f>Tabela1[[#This Row],[PESO TOTAL]]*Tabela1[[#This Row],[SOLDA]]</f>
        <v>0</v>
      </c>
      <c r="AV1725" s="28">
        <f>Tabela1[[#This Row],[PESO TOTAL]]*Tabela1[[#This Row],[ACABAMENTO]]</f>
        <v>0</v>
      </c>
      <c r="AW1725" s="28">
        <f>Tabela1[[#This Row],[PESO TOTAL]]*Tabela1[[#This Row],[PRONTO ACABADO]]</f>
        <v>0</v>
      </c>
      <c r="AX1725" s="28">
        <f>Tabela1[[#This Row],[PESO TOTAL]]*Tabela1[[#This Row],[EXPEDIÇÃO ]]</f>
        <v>0</v>
      </c>
      <c r="AY1725" s="28" t="str">
        <f>Tabela1[[#This Row],[PEDIDO]]&amp;Tabela1[[#This Row],[PRODUTO]]</f>
        <v/>
      </c>
      <c r="AZ1725" s="44">
        <f>IF(AF1725="",0,IF(ISTEXT(AF1725),H1725*VALUE(SUBSTITUTE(AF1725,"%",""))/100,H1725*AF1725))-Tabela1[[#This Row],[PRONTO ACABADO2]]</f>
        <v>0</v>
      </c>
      <c r="BA1725" s="44">
        <f>IF(AG1725="",0,IF(ISTEXT(AG1725),H1725*VALUE(SUBSTITUTE(AG1725,"%",""))/100,H1725*AG1725))-Tabela1[[#This Row],[PESO EXPEDIDO2]]</f>
        <v>0</v>
      </c>
      <c r="BB1725" s="44">
        <f t="shared" ref="BB1725:BB1788" si="242">IF(AH1725="",0,IF(ISTEXT(AH1725),H1725*VALUE(SUBSTITUTE(AH1725,"%",""))/100,H1725*AH1725))</f>
        <v>0</v>
      </c>
      <c r="BC1725" s="44">
        <f t="shared" ref="BC1725:BC1788" si="243">IF(AG1725="",0,IF(ISTEXT(AG1725),H1725*VALUE(SUBSTITUTE(AG1725,"%",""))/100,H1725*AG1725))</f>
        <v>0</v>
      </c>
      <c r="BD1725" s="44"/>
    </row>
    <row r="1726" spans="1:56" ht="15.75" hidden="1" customHeight="1" x14ac:dyDescent="0.25">
      <c r="A1726" s="6"/>
      <c r="B1726" s="22"/>
      <c r="C1726" s="7"/>
      <c r="D1726" s="46"/>
      <c r="E1726" s="7"/>
      <c r="F1726" s="7"/>
      <c r="G1726" s="44"/>
      <c r="H1726" s="41">
        <f>Tabela1[[#This Row],[PESO UNI]]*Tabela1[[#This Row],[QTE]]</f>
        <v>0</v>
      </c>
      <c r="I1726" s="7"/>
      <c r="J1726" s="8"/>
      <c r="K1726" s="8"/>
      <c r="L1726" s="9"/>
      <c r="M1726" s="10"/>
      <c r="N1726" s="8"/>
      <c r="O1726" s="12"/>
      <c r="P1726" s="13"/>
      <c r="Q1726" s="14">
        <f>Tabela1[[#This Row],[QTDE/ Fabricação]]-Tabela1[[#This Row],[QTE]]</f>
        <v>0</v>
      </c>
      <c r="R1726" s="19">
        <f t="shared" si="238"/>
        <v>0</v>
      </c>
      <c r="S1726" s="19">
        <f t="shared" si="237"/>
        <v>0</v>
      </c>
      <c r="T1726" s="20">
        <f t="shared" si="239"/>
        <v>0</v>
      </c>
      <c r="U1726" s="17">
        <f>IFERROR(SUMIF('LISTA DE EMBARQUE'!B:B,MICRO!E:E,'LISTA DE EMBARQUE'!G:G),"")</f>
        <v>0</v>
      </c>
      <c r="V1726" s="12" t="str">
        <f>IFERROR(VLOOKUP(Tabela1[[#This Row],[COD.MDE]],'LISTA DE EMBARQUE'!B:L,11,0),"")</f>
        <v/>
      </c>
      <c r="W1726" s="13" t="str">
        <f>IFERROR(COUNTIF(#REF!,Tabela1[[#This Row],[Colunas5]]),"")</f>
        <v/>
      </c>
      <c r="X1726" s="14">
        <f>Tabela1[[#This Row],[QIANTIDADE EXPEDIDA]]*Tabela1[[#This Row],[PESO UNI]]</f>
        <v>0</v>
      </c>
      <c r="Y1726" s="14">
        <f t="shared" si="240"/>
        <v>0</v>
      </c>
      <c r="Z1726" s="21">
        <f>Tabela1[[#This Row],[PESO TOTAL]]-Tabela1[[#This Row],[Peso Expedido]]</f>
        <v>0</v>
      </c>
      <c r="AA1726" s="18"/>
      <c r="AB1726" s="40"/>
      <c r="AC1726" s="40"/>
      <c r="AD1726" s="40"/>
      <c r="AE1726" s="40"/>
      <c r="AF1726" s="40"/>
      <c r="AG1726" s="40"/>
      <c r="AH1726" s="40"/>
      <c r="AI1726" s="40" t="str">
        <f t="shared" si="236"/>
        <v>ok</v>
      </c>
      <c r="AJ1726"/>
      <c r="AK1726" t="str">
        <f>Tabela1[[#This Row],[Coluna1]]&amp;Tabela1[[#This Row],[PEDIDO]]</f>
        <v/>
      </c>
      <c r="AL1726"/>
      <c r="AM1726"/>
      <c r="AN1726"/>
      <c r="AO1726" t="str">
        <f t="shared" si="241"/>
        <v>/</v>
      </c>
      <c r="AP1726" t="str">
        <f>Tabela1[[#This Row],[TAG]]&amp;Tabela1[[#This Row],[PEDIDO]]&amp;Tabela1[[#This Row],[PRODUTO]]</f>
        <v/>
      </c>
      <c r="AQ1726" s="23" t="str">
        <f>Tabela1[[#This Row],[PRODUTO]]&amp;Tabela1[[#This Row],[TAG]]</f>
        <v/>
      </c>
      <c r="AR1726" s="183">
        <f>Tabela1[[#This Row],[PESO TOTAL]]*Tabela1[[#This Row],[MATÉRIA PRIMA]]</f>
        <v>0</v>
      </c>
      <c r="AS1726" s="28">
        <f>Tabela1[[#This Row],[PESO TOTAL]]*Tabela1[[#This Row],[PREPARAÇÃO ]]</f>
        <v>0</v>
      </c>
      <c r="AT1726" s="28">
        <f>Tabela1[[#This Row],[PESO TOTAL]]*Tabela1[[#This Row],[CALDEIRARIA]]</f>
        <v>0</v>
      </c>
      <c r="AU1726" s="28">
        <f>Tabela1[[#This Row],[PESO TOTAL]]*Tabela1[[#This Row],[SOLDA]]</f>
        <v>0</v>
      </c>
      <c r="AV1726" s="28">
        <f>Tabela1[[#This Row],[PESO TOTAL]]*Tabela1[[#This Row],[ACABAMENTO]]</f>
        <v>0</v>
      </c>
      <c r="AW1726" s="28">
        <f>Tabela1[[#This Row],[PESO TOTAL]]*Tabela1[[#This Row],[PRONTO ACABADO]]</f>
        <v>0</v>
      </c>
      <c r="AX1726" s="28">
        <f>Tabela1[[#This Row],[PESO TOTAL]]*Tabela1[[#This Row],[EXPEDIÇÃO ]]</f>
        <v>0</v>
      </c>
      <c r="AY1726" s="28" t="str">
        <f>Tabela1[[#This Row],[PEDIDO]]&amp;Tabela1[[#This Row],[PRODUTO]]</f>
        <v/>
      </c>
      <c r="AZ1726" s="44">
        <f>IF(AF1726="",0,IF(ISTEXT(AF1726),H1726*VALUE(SUBSTITUTE(AF1726,"%",""))/100,H1726*AF1726))-Tabela1[[#This Row],[PRONTO ACABADO2]]</f>
        <v>0</v>
      </c>
      <c r="BA1726" s="44">
        <f>IF(AG1726="",0,IF(ISTEXT(AG1726),H1726*VALUE(SUBSTITUTE(AG1726,"%",""))/100,H1726*AG1726))-Tabela1[[#This Row],[PESO EXPEDIDO2]]</f>
        <v>0</v>
      </c>
      <c r="BB1726" s="44">
        <f t="shared" si="242"/>
        <v>0</v>
      </c>
      <c r="BC1726" s="44">
        <f t="shared" si="243"/>
        <v>0</v>
      </c>
      <c r="BD1726" s="44"/>
    </row>
    <row r="1727" spans="1:56" ht="15.75" hidden="1" customHeight="1" x14ac:dyDescent="0.25">
      <c r="A1727" s="6"/>
      <c r="B1727" s="22"/>
      <c r="C1727" s="7"/>
      <c r="D1727" s="46"/>
      <c r="E1727" s="7"/>
      <c r="F1727" s="7"/>
      <c r="G1727" s="44"/>
      <c r="H1727" s="41">
        <f>Tabela1[[#This Row],[PESO UNI]]*Tabela1[[#This Row],[QTE]]</f>
        <v>0</v>
      </c>
      <c r="I1727" s="7"/>
      <c r="J1727" s="8"/>
      <c r="K1727" s="8"/>
      <c r="L1727" s="9"/>
      <c r="M1727" s="10"/>
      <c r="N1727" s="8"/>
      <c r="O1727" s="12"/>
      <c r="P1727" s="13"/>
      <c r="Q1727" s="14">
        <f>Tabela1[[#This Row],[QTDE/ Fabricação]]-Tabela1[[#This Row],[QTE]]</f>
        <v>0</v>
      </c>
      <c r="R1727" s="19">
        <f t="shared" si="238"/>
        <v>0</v>
      </c>
      <c r="S1727" s="19">
        <f t="shared" si="237"/>
        <v>0</v>
      </c>
      <c r="T1727" s="20">
        <f t="shared" si="239"/>
        <v>0</v>
      </c>
      <c r="U1727" s="17">
        <f>IFERROR(SUMIF('LISTA DE EMBARQUE'!B:B,MICRO!E:E,'LISTA DE EMBARQUE'!G:G),"")</f>
        <v>0</v>
      </c>
      <c r="V1727" s="12" t="str">
        <f>IFERROR(VLOOKUP(Tabela1[[#This Row],[COD.MDE]],'LISTA DE EMBARQUE'!B:L,11,0),"")</f>
        <v/>
      </c>
      <c r="W1727" s="13" t="str">
        <f>IFERROR(COUNTIF(#REF!,Tabela1[[#This Row],[Colunas5]]),"")</f>
        <v/>
      </c>
      <c r="X1727" s="14">
        <f>Tabela1[[#This Row],[QIANTIDADE EXPEDIDA]]*Tabela1[[#This Row],[PESO UNI]]</f>
        <v>0</v>
      </c>
      <c r="Y1727" s="14">
        <f t="shared" si="240"/>
        <v>0</v>
      </c>
      <c r="Z1727" s="21">
        <f>Tabela1[[#This Row],[PESO TOTAL]]-Tabela1[[#This Row],[Peso Expedido]]</f>
        <v>0</v>
      </c>
      <c r="AA1727" s="18"/>
      <c r="AB1727" s="40"/>
      <c r="AC1727" s="40"/>
      <c r="AD1727" s="40"/>
      <c r="AE1727" s="40"/>
      <c r="AF1727" s="40"/>
      <c r="AG1727" s="40"/>
      <c r="AH1727" s="40"/>
      <c r="AI1727" s="40" t="str">
        <f t="shared" si="236"/>
        <v>ok</v>
      </c>
      <c r="AJ1727"/>
      <c r="AK1727" t="str">
        <f>Tabela1[[#This Row],[Coluna1]]&amp;Tabela1[[#This Row],[PEDIDO]]</f>
        <v/>
      </c>
      <c r="AL1727"/>
      <c r="AM1727"/>
      <c r="AN1727"/>
      <c r="AO1727" t="str">
        <f t="shared" si="241"/>
        <v>/</v>
      </c>
      <c r="AP1727" t="str">
        <f>Tabela1[[#This Row],[TAG]]&amp;Tabela1[[#This Row],[PEDIDO]]&amp;Tabela1[[#This Row],[PRODUTO]]</f>
        <v/>
      </c>
      <c r="AQ1727" s="23" t="str">
        <f>Tabela1[[#This Row],[PRODUTO]]&amp;Tabela1[[#This Row],[TAG]]</f>
        <v/>
      </c>
      <c r="AR1727" s="183">
        <f>Tabela1[[#This Row],[PESO TOTAL]]*Tabela1[[#This Row],[MATÉRIA PRIMA]]</f>
        <v>0</v>
      </c>
      <c r="AS1727" s="28">
        <f>Tabela1[[#This Row],[PESO TOTAL]]*Tabela1[[#This Row],[PREPARAÇÃO ]]</f>
        <v>0</v>
      </c>
      <c r="AT1727" s="28">
        <f>Tabela1[[#This Row],[PESO TOTAL]]*Tabela1[[#This Row],[CALDEIRARIA]]</f>
        <v>0</v>
      </c>
      <c r="AU1727" s="28">
        <f>Tabela1[[#This Row],[PESO TOTAL]]*Tabela1[[#This Row],[SOLDA]]</f>
        <v>0</v>
      </c>
      <c r="AV1727" s="28">
        <f>Tabela1[[#This Row],[PESO TOTAL]]*Tabela1[[#This Row],[ACABAMENTO]]</f>
        <v>0</v>
      </c>
      <c r="AW1727" s="28">
        <f>Tabela1[[#This Row],[PESO TOTAL]]*Tabela1[[#This Row],[PRONTO ACABADO]]</f>
        <v>0</v>
      </c>
      <c r="AX1727" s="28">
        <f>Tabela1[[#This Row],[PESO TOTAL]]*Tabela1[[#This Row],[EXPEDIÇÃO ]]</f>
        <v>0</v>
      </c>
      <c r="AY1727" s="28" t="str">
        <f>Tabela1[[#This Row],[PEDIDO]]&amp;Tabela1[[#This Row],[PRODUTO]]</f>
        <v/>
      </c>
      <c r="AZ1727" s="44">
        <f>IF(AF1727="",0,IF(ISTEXT(AF1727),H1727*VALUE(SUBSTITUTE(AF1727,"%",""))/100,H1727*AF1727))-Tabela1[[#This Row],[PRONTO ACABADO2]]</f>
        <v>0</v>
      </c>
      <c r="BA1727" s="44">
        <f>IF(AG1727="",0,IF(ISTEXT(AG1727),H1727*VALUE(SUBSTITUTE(AG1727,"%",""))/100,H1727*AG1727))-Tabela1[[#This Row],[PESO EXPEDIDO2]]</f>
        <v>0</v>
      </c>
      <c r="BB1727" s="44">
        <f t="shared" si="242"/>
        <v>0</v>
      </c>
      <c r="BC1727" s="44">
        <f t="shared" si="243"/>
        <v>0</v>
      </c>
      <c r="BD1727" s="44"/>
    </row>
    <row r="1728" spans="1:56" ht="15.75" hidden="1" customHeight="1" x14ac:dyDescent="0.25">
      <c r="A1728" s="6"/>
      <c r="B1728" s="22"/>
      <c r="C1728" s="7"/>
      <c r="D1728" s="46"/>
      <c r="E1728" s="7"/>
      <c r="F1728" s="7"/>
      <c r="G1728" s="44"/>
      <c r="H1728" s="41">
        <f>Tabela1[[#This Row],[PESO UNI]]*Tabela1[[#This Row],[QTE]]</f>
        <v>0</v>
      </c>
      <c r="I1728" s="7"/>
      <c r="J1728" s="8"/>
      <c r="K1728" s="8"/>
      <c r="L1728" s="9"/>
      <c r="M1728" s="10"/>
      <c r="N1728" s="8"/>
      <c r="O1728" s="12"/>
      <c r="P1728" s="13"/>
      <c r="Q1728" s="14">
        <f>Tabela1[[#This Row],[QTDE/ Fabricação]]-Tabela1[[#This Row],[QTE]]</f>
        <v>0</v>
      </c>
      <c r="R1728" s="19">
        <f t="shared" si="238"/>
        <v>0</v>
      </c>
      <c r="S1728" s="19">
        <f t="shared" si="237"/>
        <v>0</v>
      </c>
      <c r="T1728" s="20">
        <f t="shared" si="239"/>
        <v>0</v>
      </c>
      <c r="U1728" s="17">
        <f>IFERROR(SUMIF('LISTA DE EMBARQUE'!B:B,MICRO!E:E,'LISTA DE EMBARQUE'!G:G),"")</f>
        <v>0</v>
      </c>
      <c r="V1728" s="12" t="str">
        <f>IFERROR(VLOOKUP(Tabela1[[#This Row],[COD.MDE]],'LISTA DE EMBARQUE'!B:L,11,0),"")</f>
        <v/>
      </c>
      <c r="W1728" s="13" t="str">
        <f>IFERROR(COUNTIF(#REF!,Tabela1[[#This Row],[Colunas5]]),"")</f>
        <v/>
      </c>
      <c r="X1728" s="14">
        <f>Tabela1[[#This Row],[QIANTIDADE EXPEDIDA]]*Tabela1[[#This Row],[PESO UNI]]</f>
        <v>0</v>
      </c>
      <c r="Y1728" s="14">
        <f t="shared" si="240"/>
        <v>0</v>
      </c>
      <c r="Z1728" s="21">
        <f>Tabela1[[#This Row],[PESO TOTAL]]-Tabela1[[#This Row],[Peso Expedido]]</f>
        <v>0</v>
      </c>
      <c r="AA1728" s="18"/>
      <c r="AB1728" s="40"/>
      <c r="AC1728" s="40"/>
      <c r="AD1728" s="40"/>
      <c r="AE1728" s="40"/>
      <c r="AF1728" s="40"/>
      <c r="AG1728" s="40"/>
      <c r="AH1728" s="40"/>
      <c r="AI1728" s="40" t="str">
        <f t="shared" si="236"/>
        <v>ok</v>
      </c>
      <c r="AJ1728"/>
      <c r="AK1728" t="str">
        <f>Tabela1[[#This Row],[Coluna1]]&amp;Tabela1[[#This Row],[PEDIDO]]</f>
        <v/>
      </c>
      <c r="AL1728"/>
      <c r="AM1728"/>
      <c r="AN1728"/>
      <c r="AO1728" t="str">
        <f t="shared" si="241"/>
        <v>/</v>
      </c>
      <c r="AP1728" t="str">
        <f>Tabela1[[#This Row],[TAG]]&amp;Tabela1[[#This Row],[PEDIDO]]&amp;Tabela1[[#This Row],[PRODUTO]]</f>
        <v/>
      </c>
      <c r="AQ1728" s="23" t="str">
        <f>Tabela1[[#This Row],[PRODUTO]]&amp;Tabela1[[#This Row],[TAG]]</f>
        <v/>
      </c>
      <c r="AR1728" s="183">
        <f>Tabela1[[#This Row],[PESO TOTAL]]*Tabela1[[#This Row],[MATÉRIA PRIMA]]</f>
        <v>0</v>
      </c>
      <c r="AS1728" s="28">
        <f>Tabela1[[#This Row],[PESO TOTAL]]*Tabela1[[#This Row],[PREPARAÇÃO ]]</f>
        <v>0</v>
      </c>
      <c r="AT1728" s="28">
        <f>Tabela1[[#This Row],[PESO TOTAL]]*Tabela1[[#This Row],[CALDEIRARIA]]</f>
        <v>0</v>
      </c>
      <c r="AU1728" s="28">
        <f>Tabela1[[#This Row],[PESO TOTAL]]*Tabela1[[#This Row],[SOLDA]]</f>
        <v>0</v>
      </c>
      <c r="AV1728" s="28">
        <f>Tabela1[[#This Row],[PESO TOTAL]]*Tabela1[[#This Row],[ACABAMENTO]]</f>
        <v>0</v>
      </c>
      <c r="AW1728" s="28">
        <f>Tabela1[[#This Row],[PESO TOTAL]]*Tabela1[[#This Row],[PRONTO ACABADO]]</f>
        <v>0</v>
      </c>
      <c r="AX1728" s="28">
        <f>Tabela1[[#This Row],[PESO TOTAL]]*Tabela1[[#This Row],[EXPEDIÇÃO ]]</f>
        <v>0</v>
      </c>
      <c r="AY1728" s="28" t="str">
        <f>Tabela1[[#This Row],[PEDIDO]]&amp;Tabela1[[#This Row],[PRODUTO]]</f>
        <v/>
      </c>
      <c r="AZ1728" s="44">
        <f>IF(AF1728="",0,IF(ISTEXT(AF1728),H1728*VALUE(SUBSTITUTE(AF1728,"%",""))/100,H1728*AF1728))-Tabela1[[#This Row],[PRONTO ACABADO2]]</f>
        <v>0</v>
      </c>
      <c r="BA1728" s="44">
        <f>IF(AG1728="",0,IF(ISTEXT(AG1728),H1728*VALUE(SUBSTITUTE(AG1728,"%",""))/100,H1728*AG1728))-Tabela1[[#This Row],[PESO EXPEDIDO2]]</f>
        <v>0</v>
      </c>
      <c r="BB1728" s="44">
        <f t="shared" si="242"/>
        <v>0</v>
      </c>
      <c r="BC1728" s="44">
        <f t="shared" si="243"/>
        <v>0</v>
      </c>
      <c r="BD1728" s="44"/>
    </row>
    <row r="1729" spans="1:56" ht="15.75" hidden="1" customHeight="1" x14ac:dyDescent="0.25">
      <c r="A1729" s="6"/>
      <c r="B1729" s="22"/>
      <c r="C1729" s="7"/>
      <c r="D1729" s="46"/>
      <c r="E1729" s="7"/>
      <c r="F1729" s="7"/>
      <c r="G1729" s="44"/>
      <c r="H1729" s="41">
        <f>Tabela1[[#This Row],[PESO UNI]]*Tabela1[[#This Row],[QTE]]</f>
        <v>0</v>
      </c>
      <c r="I1729" s="7"/>
      <c r="J1729" s="8"/>
      <c r="K1729" s="8"/>
      <c r="L1729" s="9"/>
      <c r="M1729" s="10"/>
      <c r="N1729" s="8"/>
      <c r="O1729" s="12"/>
      <c r="P1729" s="13"/>
      <c r="Q1729" s="14">
        <f>Tabela1[[#This Row],[QTDE/ Fabricação]]-Tabela1[[#This Row],[QTE]]</f>
        <v>0</v>
      </c>
      <c r="R1729" s="19">
        <f t="shared" si="238"/>
        <v>0</v>
      </c>
      <c r="S1729" s="19">
        <f t="shared" si="237"/>
        <v>0</v>
      </c>
      <c r="T1729" s="20">
        <f t="shared" si="239"/>
        <v>0</v>
      </c>
      <c r="U1729" s="17">
        <f>IFERROR(SUMIF('LISTA DE EMBARQUE'!B:B,MICRO!E:E,'LISTA DE EMBARQUE'!G:G),"")</f>
        <v>0</v>
      </c>
      <c r="V1729" s="12" t="str">
        <f>IFERROR(VLOOKUP(Tabela1[[#This Row],[COD.MDE]],'LISTA DE EMBARQUE'!B:L,11,0),"")</f>
        <v/>
      </c>
      <c r="W1729" s="13" t="str">
        <f>IFERROR(COUNTIF(#REF!,Tabela1[[#This Row],[Colunas5]]),"")</f>
        <v/>
      </c>
      <c r="X1729" s="14">
        <f>Tabela1[[#This Row],[QIANTIDADE EXPEDIDA]]*Tabela1[[#This Row],[PESO UNI]]</f>
        <v>0</v>
      </c>
      <c r="Y1729" s="14">
        <f t="shared" si="240"/>
        <v>0</v>
      </c>
      <c r="Z1729" s="21">
        <f>Tabela1[[#This Row],[PESO TOTAL]]-Tabela1[[#This Row],[Peso Expedido]]</f>
        <v>0</v>
      </c>
      <c r="AA1729" s="18"/>
      <c r="AB1729" s="40"/>
      <c r="AC1729" s="40"/>
      <c r="AD1729" s="40"/>
      <c r="AE1729" s="40"/>
      <c r="AF1729" s="40"/>
      <c r="AG1729" s="40"/>
      <c r="AH1729" s="40"/>
      <c r="AI1729" s="40" t="str">
        <f t="shared" si="236"/>
        <v>ok</v>
      </c>
      <c r="AJ1729"/>
      <c r="AK1729" t="str">
        <f>Tabela1[[#This Row],[Coluna1]]&amp;Tabela1[[#This Row],[PEDIDO]]</f>
        <v/>
      </c>
      <c r="AL1729"/>
      <c r="AM1729"/>
      <c r="AN1729"/>
      <c r="AO1729" t="str">
        <f t="shared" si="241"/>
        <v>/</v>
      </c>
      <c r="AP1729" t="str">
        <f>Tabela1[[#This Row],[TAG]]&amp;Tabela1[[#This Row],[PEDIDO]]&amp;Tabela1[[#This Row],[PRODUTO]]</f>
        <v/>
      </c>
      <c r="AQ1729" s="23" t="str">
        <f>Tabela1[[#This Row],[PRODUTO]]&amp;Tabela1[[#This Row],[TAG]]</f>
        <v/>
      </c>
      <c r="AR1729" s="183">
        <f>Tabela1[[#This Row],[PESO TOTAL]]*Tabela1[[#This Row],[MATÉRIA PRIMA]]</f>
        <v>0</v>
      </c>
      <c r="AS1729" s="28">
        <f>Tabela1[[#This Row],[PESO TOTAL]]*Tabela1[[#This Row],[PREPARAÇÃO ]]</f>
        <v>0</v>
      </c>
      <c r="AT1729" s="28">
        <f>Tabela1[[#This Row],[PESO TOTAL]]*Tabela1[[#This Row],[CALDEIRARIA]]</f>
        <v>0</v>
      </c>
      <c r="AU1729" s="28">
        <f>Tabela1[[#This Row],[PESO TOTAL]]*Tabela1[[#This Row],[SOLDA]]</f>
        <v>0</v>
      </c>
      <c r="AV1729" s="28">
        <f>Tabela1[[#This Row],[PESO TOTAL]]*Tabela1[[#This Row],[ACABAMENTO]]</f>
        <v>0</v>
      </c>
      <c r="AW1729" s="28">
        <f>Tabela1[[#This Row],[PESO TOTAL]]*Tabela1[[#This Row],[PRONTO ACABADO]]</f>
        <v>0</v>
      </c>
      <c r="AX1729" s="28">
        <f>Tabela1[[#This Row],[PESO TOTAL]]*Tabela1[[#This Row],[EXPEDIÇÃO ]]</f>
        <v>0</v>
      </c>
      <c r="AY1729" s="28" t="str">
        <f>Tabela1[[#This Row],[PEDIDO]]&amp;Tabela1[[#This Row],[PRODUTO]]</f>
        <v/>
      </c>
      <c r="AZ1729" s="44">
        <f>IF(AF1729="",0,IF(ISTEXT(AF1729),H1729*VALUE(SUBSTITUTE(AF1729,"%",""))/100,H1729*AF1729))-Tabela1[[#This Row],[PRONTO ACABADO2]]</f>
        <v>0</v>
      </c>
      <c r="BA1729" s="44">
        <f>IF(AG1729="",0,IF(ISTEXT(AG1729),H1729*VALUE(SUBSTITUTE(AG1729,"%",""))/100,H1729*AG1729))-Tabela1[[#This Row],[PESO EXPEDIDO2]]</f>
        <v>0</v>
      </c>
      <c r="BB1729" s="44">
        <f t="shared" si="242"/>
        <v>0</v>
      </c>
      <c r="BC1729" s="44">
        <f t="shared" si="243"/>
        <v>0</v>
      </c>
      <c r="BD1729" s="44"/>
    </row>
    <row r="1730" spans="1:56" ht="15.75" hidden="1" customHeight="1" x14ac:dyDescent="0.25">
      <c r="A1730" s="6"/>
      <c r="B1730" s="22"/>
      <c r="C1730" s="7"/>
      <c r="D1730" s="46"/>
      <c r="E1730" s="7"/>
      <c r="F1730" s="7"/>
      <c r="G1730" s="44"/>
      <c r="H1730" s="41">
        <f>Tabela1[[#This Row],[PESO UNI]]*Tabela1[[#This Row],[QTE]]</f>
        <v>0</v>
      </c>
      <c r="I1730" s="7"/>
      <c r="J1730" s="8"/>
      <c r="K1730" s="8"/>
      <c r="L1730" s="9"/>
      <c r="M1730" s="10"/>
      <c r="N1730" s="8"/>
      <c r="O1730" s="12"/>
      <c r="P1730" s="13"/>
      <c r="Q1730" s="14">
        <f>Tabela1[[#This Row],[QTDE/ Fabricação]]-Tabela1[[#This Row],[QTE]]</f>
        <v>0</v>
      </c>
      <c r="R1730" s="19">
        <f t="shared" si="238"/>
        <v>0</v>
      </c>
      <c r="S1730" s="19">
        <f t="shared" si="237"/>
        <v>0</v>
      </c>
      <c r="T1730" s="20">
        <f t="shared" si="239"/>
        <v>0</v>
      </c>
      <c r="U1730" s="17">
        <f>IFERROR(SUMIF('LISTA DE EMBARQUE'!B:B,MICRO!E:E,'LISTA DE EMBARQUE'!G:G),"")</f>
        <v>0</v>
      </c>
      <c r="V1730" s="12" t="str">
        <f>IFERROR(VLOOKUP(Tabela1[[#This Row],[COD.MDE]],'LISTA DE EMBARQUE'!B:L,11,0),"")</f>
        <v/>
      </c>
      <c r="W1730" s="13" t="str">
        <f>IFERROR(COUNTIF(#REF!,Tabela1[[#This Row],[Colunas5]]),"")</f>
        <v/>
      </c>
      <c r="X1730" s="14">
        <f>Tabela1[[#This Row],[QIANTIDADE EXPEDIDA]]*Tabela1[[#This Row],[PESO UNI]]</f>
        <v>0</v>
      </c>
      <c r="Y1730" s="14">
        <f t="shared" si="240"/>
        <v>0</v>
      </c>
      <c r="Z1730" s="21">
        <f>Tabela1[[#This Row],[PESO TOTAL]]-Tabela1[[#This Row],[Peso Expedido]]</f>
        <v>0</v>
      </c>
      <c r="AA1730" s="18"/>
      <c r="AB1730" s="40"/>
      <c r="AC1730" s="40"/>
      <c r="AD1730" s="40"/>
      <c r="AE1730" s="40"/>
      <c r="AF1730" s="40"/>
      <c r="AG1730" s="40"/>
      <c r="AH1730" s="40"/>
      <c r="AI1730" s="40" t="str">
        <f t="shared" si="236"/>
        <v>ok</v>
      </c>
      <c r="AJ1730"/>
      <c r="AK1730" t="str">
        <f>Tabela1[[#This Row],[Coluna1]]&amp;Tabela1[[#This Row],[PEDIDO]]</f>
        <v/>
      </c>
      <c r="AL1730"/>
      <c r="AM1730"/>
      <c r="AN1730"/>
      <c r="AO1730" t="str">
        <f t="shared" si="241"/>
        <v>/</v>
      </c>
      <c r="AP1730" t="str">
        <f>Tabela1[[#This Row],[TAG]]&amp;Tabela1[[#This Row],[PEDIDO]]&amp;Tabela1[[#This Row],[PRODUTO]]</f>
        <v/>
      </c>
      <c r="AQ1730" s="23" t="str">
        <f>Tabela1[[#This Row],[PRODUTO]]&amp;Tabela1[[#This Row],[TAG]]</f>
        <v/>
      </c>
      <c r="AR1730" s="183">
        <f>Tabela1[[#This Row],[PESO TOTAL]]*Tabela1[[#This Row],[MATÉRIA PRIMA]]</f>
        <v>0</v>
      </c>
      <c r="AS1730" s="28">
        <f>Tabela1[[#This Row],[PESO TOTAL]]*Tabela1[[#This Row],[PREPARAÇÃO ]]</f>
        <v>0</v>
      </c>
      <c r="AT1730" s="28">
        <f>Tabela1[[#This Row],[PESO TOTAL]]*Tabela1[[#This Row],[CALDEIRARIA]]</f>
        <v>0</v>
      </c>
      <c r="AU1730" s="28">
        <f>Tabela1[[#This Row],[PESO TOTAL]]*Tabela1[[#This Row],[SOLDA]]</f>
        <v>0</v>
      </c>
      <c r="AV1730" s="28">
        <f>Tabela1[[#This Row],[PESO TOTAL]]*Tabela1[[#This Row],[ACABAMENTO]]</f>
        <v>0</v>
      </c>
      <c r="AW1730" s="28">
        <f>Tabela1[[#This Row],[PESO TOTAL]]*Tabela1[[#This Row],[PRONTO ACABADO]]</f>
        <v>0</v>
      </c>
      <c r="AX1730" s="28">
        <f>Tabela1[[#This Row],[PESO TOTAL]]*Tabela1[[#This Row],[EXPEDIÇÃO ]]</f>
        <v>0</v>
      </c>
      <c r="AY1730" s="28" t="str">
        <f>Tabela1[[#This Row],[PEDIDO]]&amp;Tabela1[[#This Row],[PRODUTO]]</f>
        <v/>
      </c>
      <c r="AZ1730" s="44">
        <f>IF(AF1730="",0,IF(ISTEXT(AF1730),H1730*VALUE(SUBSTITUTE(AF1730,"%",""))/100,H1730*AF1730))-Tabela1[[#This Row],[PRONTO ACABADO2]]</f>
        <v>0</v>
      </c>
      <c r="BA1730" s="44">
        <f>IF(AG1730="",0,IF(ISTEXT(AG1730),H1730*VALUE(SUBSTITUTE(AG1730,"%",""))/100,H1730*AG1730))-Tabela1[[#This Row],[PESO EXPEDIDO2]]</f>
        <v>0</v>
      </c>
      <c r="BB1730" s="44">
        <f t="shared" si="242"/>
        <v>0</v>
      </c>
      <c r="BC1730" s="44">
        <f t="shared" si="243"/>
        <v>0</v>
      </c>
      <c r="BD1730" s="44"/>
    </row>
    <row r="1731" spans="1:56" ht="15.75" hidden="1" customHeight="1" x14ac:dyDescent="0.25">
      <c r="A1731" s="6"/>
      <c r="B1731" s="22"/>
      <c r="C1731" s="7"/>
      <c r="D1731" s="46"/>
      <c r="E1731" s="7"/>
      <c r="F1731" s="7"/>
      <c r="G1731" s="44"/>
      <c r="H1731" s="41">
        <f>Tabela1[[#This Row],[PESO UNI]]*Tabela1[[#This Row],[QTE]]</f>
        <v>0</v>
      </c>
      <c r="I1731" s="7"/>
      <c r="J1731" s="8"/>
      <c r="K1731" s="8"/>
      <c r="L1731" s="9"/>
      <c r="M1731" s="10"/>
      <c r="N1731" s="8"/>
      <c r="O1731" s="12"/>
      <c r="P1731" s="13"/>
      <c r="Q1731" s="14">
        <f>Tabela1[[#This Row],[QTDE/ Fabricação]]-Tabela1[[#This Row],[QTE]]</f>
        <v>0</v>
      </c>
      <c r="R1731" s="19">
        <f t="shared" si="238"/>
        <v>0</v>
      </c>
      <c r="S1731" s="19">
        <f t="shared" si="237"/>
        <v>0</v>
      </c>
      <c r="T1731" s="20">
        <f t="shared" si="239"/>
        <v>0</v>
      </c>
      <c r="U1731" s="17">
        <f>IFERROR(SUMIF('LISTA DE EMBARQUE'!B:B,MICRO!E:E,'LISTA DE EMBARQUE'!G:G),"")</f>
        <v>0</v>
      </c>
      <c r="V1731" s="12" t="str">
        <f>IFERROR(VLOOKUP(Tabela1[[#This Row],[COD.MDE]],'LISTA DE EMBARQUE'!B:L,11,0),"")</f>
        <v/>
      </c>
      <c r="W1731" s="13" t="str">
        <f>IFERROR(COUNTIF(#REF!,Tabela1[[#This Row],[Colunas5]]),"")</f>
        <v/>
      </c>
      <c r="X1731" s="14">
        <f>Tabela1[[#This Row],[QIANTIDADE EXPEDIDA]]*Tabela1[[#This Row],[PESO UNI]]</f>
        <v>0</v>
      </c>
      <c r="Y1731" s="14">
        <f t="shared" si="240"/>
        <v>0</v>
      </c>
      <c r="Z1731" s="21">
        <f>Tabela1[[#This Row],[PESO TOTAL]]-Tabela1[[#This Row],[Peso Expedido]]</f>
        <v>0</v>
      </c>
      <c r="AA1731" s="18"/>
      <c r="AB1731" s="40"/>
      <c r="AC1731" s="40"/>
      <c r="AD1731" s="40"/>
      <c r="AE1731" s="40"/>
      <c r="AF1731" s="40"/>
      <c r="AG1731" s="40"/>
      <c r="AH1731" s="40"/>
      <c r="AI1731" s="40" t="str">
        <f t="shared" si="236"/>
        <v>ok</v>
      </c>
      <c r="AJ1731"/>
      <c r="AK1731" t="str">
        <f>Tabela1[[#This Row],[Coluna1]]&amp;Tabela1[[#This Row],[PEDIDO]]</f>
        <v/>
      </c>
      <c r="AL1731"/>
      <c r="AM1731"/>
      <c r="AN1731"/>
      <c r="AO1731" t="str">
        <f t="shared" si="241"/>
        <v>/</v>
      </c>
      <c r="AP1731" t="str">
        <f>Tabela1[[#This Row],[TAG]]&amp;Tabela1[[#This Row],[PEDIDO]]&amp;Tabela1[[#This Row],[PRODUTO]]</f>
        <v/>
      </c>
      <c r="AQ1731" s="23" t="str">
        <f>Tabela1[[#This Row],[PRODUTO]]&amp;Tabela1[[#This Row],[TAG]]</f>
        <v/>
      </c>
      <c r="AR1731" s="183">
        <f>Tabela1[[#This Row],[PESO TOTAL]]*Tabela1[[#This Row],[MATÉRIA PRIMA]]</f>
        <v>0</v>
      </c>
      <c r="AS1731" s="28">
        <f>Tabela1[[#This Row],[PESO TOTAL]]*Tabela1[[#This Row],[PREPARAÇÃO ]]</f>
        <v>0</v>
      </c>
      <c r="AT1731" s="28">
        <f>Tabela1[[#This Row],[PESO TOTAL]]*Tabela1[[#This Row],[CALDEIRARIA]]</f>
        <v>0</v>
      </c>
      <c r="AU1731" s="28">
        <f>Tabela1[[#This Row],[PESO TOTAL]]*Tabela1[[#This Row],[SOLDA]]</f>
        <v>0</v>
      </c>
      <c r="AV1731" s="28">
        <f>Tabela1[[#This Row],[PESO TOTAL]]*Tabela1[[#This Row],[ACABAMENTO]]</f>
        <v>0</v>
      </c>
      <c r="AW1731" s="28">
        <f>Tabela1[[#This Row],[PESO TOTAL]]*Tabela1[[#This Row],[PRONTO ACABADO]]</f>
        <v>0</v>
      </c>
      <c r="AX1731" s="28">
        <f>Tabela1[[#This Row],[PESO TOTAL]]*Tabela1[[#This Row],[EXPEDIÇÃO ]]</f>
        <v>0</v>
      </c>
      <c r="AY1731" s="28" t="str">
        <f>Tabela1[[#This Row],[PEDIDO]]&amp;Tabela1[[#This Row],[PRODUTO]]</f>
        <v/>
      </c>
      <c r="AZ1731" s="44">
        <f>IF(AF1731="",0,IF(ISTEXT(AF1731),H1731*VALUE(SUBSTITUTE(AF1731,"%",""))/100,H1731*AF1731))-Tabela1[[#This Row],[PRONTO ACABADO2]]</f>
        <v>0</v>
      </c>
      <c r="BA1731" s="44">
        <f>IF(AG1731="",0,IF(ISTEXT(AG1731),H1731*VALUE(SUBSTITUTE(AG1731,"%",""))/100,H1731*AG1731))-Tabela1[[#This Row],[PESO EXPEDIDO2]]</f>
        <v>0</v>
      </c>
      <c r="BB1731" s="44">
        <f t="shared" si="242"/>
        <v>0</v>
      </c>
      <c r="BC1731" s="44">
        <f t="shared" si="243"/>
        <v>0</v>
      </c>
      <c r="BD1731" s="44"/>
    </row>
    <row r="1732" spans="1:56" ht="15.75" hidden="1" customHeight="1" x14ac:dyDescent="0.25">
      <c r="A1732" s="6"/>
      <c r="B1732" s="22"/>
      <c r="C1732" s="7"/>
      <c r="D1732" s="46"/>
      <c r="E1732" s="7"/>
      <c r="F1732" s="7"/>
      <c r="G1732" s="44"/>
      <c r="H1732" s="41">
        <f>Tabela1[[#This Row],[PESO UNI]]*Tabela1[[#This Row],[QTE]]</f>
        <v>0</v>
      </c>
      <c r="I1732" s="7"/>
      <c r="J1732" s="8"/>
      <c r="K1732" s="8"/>
      <c r="L1732" s="9"/>
      <c r="M1732" s="10"/>
      <c r="N1732" s="8"/>
      <c r="O1732" s="12"/>
      <c r="P1732" s="13"/>
      <c r="Q1732" s="14">
        <f>Tabela1[[#This Row],[QTDE/ Fabricação]]-Tabela1[[#This Row],[QTE]]</f>
        <v>0</v>
      </c>
      <c r="R1732" s="19">
        <f t="shared" si="238"/>
        <v>0</v>
      </c>
      <c r="S1732" s="19">
        <f t="shared" si="237"/>
        <v>0</v>
      </c>
      <c r="T1732" s="20">
        <f t="shared" si="239"/>
        <v>0</v>
      </c>
      <c r="U1732" s="17">
        <f>IFERROR(SUMIF('LISTA DE EMBARQUE'!B:B,MICRO!E:E,'LISTA DE EMBARQUE'!G:G),"")</f>
        <v>0</v>
      </c>
      <c r="V1732" s="12" t="str">
        <f>IFERROR(VLOOKUP(Tabela1[[#This Row],[COD.MDE]],'LISTA DE EMBARQUE'!B:L,11,0),"")</f>
        <v/>
      </c>
      <c r="W1732" s="13" t="str">
        <f>IFERROR(COUNTIF(#REF!,Tabela1[[#This Row],[Colunas5]]),"")</f>
        <v/>
      </c>
      <c r="X1732" s="14">
        <f>Tabela1[[#This Row],[QIANTIDADE EXPEDIDA]]*Tabela1[[#This Row],[PESO UNI]]</f>
        <v>0</v>
      </c>
      <c r="Y1732" s="14">
        <f t="shared" si="240"/>
        <v>0</v>
      </c>
      <c r="Z1732" s="21">
        <f>Tabela1[[#This Row],[PESO TOTAL]]-Tabela1[[#This Row],[Peso Expedido]]</f>
        <v>0</v>
      </c>
      <c r="AA1732" s="18"/>
      <c r="AB1732" s="40"/>
      <c r="AC1732" s="40"/>
      <c r="AD1732" s="40"/>
      <c r="AE1732" s="40"/>
      <c r="AF1732" s="40"/>
      <c r="AG1732" s="40"/>
      <c r="AH1732" s="40"/>
      <c r="AI1732" s="40" t="str">
        <f t="shared" si="236"/>
        <v>ok</v>
      </c>
      <c r="AJ1732"/>
      <c r="AK1732" t="str">
        <f>Tabela1[[#This Row],[Coluna1]]&amp;Tabela1[[#This Row],[PEDIDO]]</f>
        <v/>
      </c>
      <c r="AL1732"/>
      <c r="AM1732"/>
      <c r="AN1732"/>
      <c r="AO1732" t="str">
        <f t="shared" si="241"/>
        <v>/</v>
      </c>
      <c r="AP1732" t="str">
        <f>Tabela1[[#This Row],[TAG]]&amp;Tabela1[[#This Row],[PEDIDO]]&amp;Tabela1[[#This Row],[PRODUTO]]</f>
        <v/>
      </c>
      <c r="AQ1732" s="23" t="str">
        <f>Tabela1[[#This Row],[PRODUTO]]&amp;Tabela1[[#This Row],[TAG]]</f>
        <v/>
      </c>
      <c r="AR1732" s="183">
        <f>Tabela1[[#This Row],[PESO TOTAL]]*Tabela1[[#This Row],[MATÉRIA PRIMA]]</f>
        <v>0</v>
      </c>
      <c r="AS1732" s="28">
        <f>Tabela1[[#This Row],[PESO TOTAL]]*Tabela1[[#This Row],[PREPARAÇÃO ]]</f>
        <v>0</v>
      </c>
      <c r="AT1732" s="28">
        <f>Tabela1[[#This Row],[PESO TOTAL]]*Tabela1[[#This Row],[CALDEIRARIA]]</f>
        <v>0</v>
      </c>
      <c r="AU1732" s="28">
        <f>Tabela1[[#This Row],[PESO TOTAL]]*Tabela1[[#This Row],[SOLDA]]</f>
        <v>0</v>
      </c>
      <c r="AV1732" s="28">
        <f>Tabela1[[#This Row],[PESO TOTAL]]*Tabela1[[#This Row],[ACABAMENTO]]</f>
        <v>0</v>
      </c>
      <c r="AW1732" s="28">
        <f>Tabela1[[#This Row],[PESO TOTAL]]*Tabela1[[#This Row],[PRONTO ACABADO]]</f>
        <v>0</v>
      </c>
      <c r="AX1732" s="28">
        <f>Tabela1[[#This Row],[PESO TOTAL]]*Tabela1[[#This Row],[EXPEDIÇÃO ]]</f>
        <v>0</v>
      </c>
      <c r="AY1732" s="28" t="str">
        <f>Tabela1[[#This Row],[PEDIDO]]&amp;Tabela1[[#This Row],[PRODUTO]]</f>
        <v/>
      </c>
      <c r="AZ1732" s="44">
        <f>IF(AF1732="",0,IF(ISTEXT(AF1732),H1732*VALUE(SUBSTITUTE(AF1732,"%",""))/100,H1732*AF1732))-Tabela1[[#This Row],[PRONTO ACABADO2]]</f>
        <v>0</v>
      </c>
      <c r="BA1732" s="44">
        <f>IF(AG1732="",0,IF(ISTEXT(AG1732),H1732*VALUE(SUBSTITUTE(AG1732,"%",""))/100,H1732*AG1732))-Tabela1[[#This Row],[PESO EXPEDIDO2]]</f>
        <v>0</v>
      </c>
      <c r="BB1732" s="44">
        <f t="shared" si="242"/>
        <v>0</v>
      </c>
      <c r="BC1732" s="44">
        <f t="shared" si="243"/>
        <v>0</v>
      </c>
      <c r="BD1732" s="44"/>
    </row>
    <row r="1733" spans="1:56" ht="15.75" hidden="1" customHeight="1" x14ac:dyDescent="0.25">
      <c r="A1733" s="6"/>
      <c r="B1733" s="22"/>
      <c r="C1733" s="7"/>
      <c r="D1733" s="46"/>
      <c r="E1733" s="7"/>
      <c r="F1733" s="7"/>
      <c r="G1733" s="44"/>
      <c r="H1733" s="41">
        <f>Tabela1[[#This Row],[PESO UNI]]*Tabela1[[#This Row],[QTE]]</f>
        <v>0</v>
      </c>
      <c r="I1733" s="7"/>
      <c r="J1733" s="8"/>
      <c r="K1733" s="8"/>
      <c r="L1733" s="9"/>
      <c r="M1733" s="10"/>
      <c r="N1733" s="8"/>
      <c r="O1733" s="12"/>
      <c r="P1733" s="13"/>
      <c r="Q1733" s="14">
        <f>Tabela1[[#This Row],[QTDE/ Fabricação]]-Tabela1[[#This Row],[QTE]]</f>
        <v>0</v>
      </c>
      <c r="R1733" s="19">
        <f t="shared" si="238"/>
        <v>0</v>
      </c>
      <c r="S1733" s="19">
        <f t="shared" si="237"/>
        <v>0</v>
      </c>
      <c r="T1733" s="20">
        <f t="shared" si="239"/>
        <v>0</v>
      </c>
      <c r="U1733" s="17">
        <f>IFERROR(SUMIF('LISTA DE EMBARQUE'!B:B,MICRO!E:E,'LISTA DE EMBARQUE'!G:G),"")</f>
        <v>0</v>
      </c>
      <c r="V1733" s="12" t="str">
        <f>IFERROR(VLOOKUP(Tabela1[[#This Row],[COD.MDE]],'LISTA DE EMBARQUE'!B:L,11,0),"")</f>
        <v/>
      </c>
      <c r="W1733" s="13" t="str">
        <f>IFERROR(COUNTIF(#REF!,Tabela1[[#This Row],[Colunas5]]),"")</f>
        <v/>
      </c>
      <c r="X1733" s="14">
        <f>Tabela1[[#This Row],[QIANTIDADE EXPEDIDA]]*Tabela1[[#This Row],[PESO UNI]]</f>
        <v>0</v>
      </c>
      <c r="Y1733" s="14">
        <f t="shared" si="240"/>
        <v>0</v>
      </c>
      <c r="Z1733" s="21">
        <f>Tabela1[[#This Row],[PESO TOTAL]]-Tabela1[[#This Row],[Peso Expedido]]</f>
        <v>0</v>
      </c>
      <c r="AA1733" s="18"/>
      <c r="AB1733" s="40"/>
      <c r="AC1733" s="40"/>
      <c r="AD1733" s="40"/>
      <c r="AE1733" s="40"/>
      <c r="AF1733" s="40"/>
      <c r="AG1733" s="40"/>
      <c r="AH1733" s="40"/>
      <c r="AI1733" s="40" t="str">
        <f t="shared" si="236"/>
        <v>ok</v>
      </c>
      <c r="AJ1733"/>
      <c r="AK1733" t="str">
        <f>Tabela1[[#This Row],[Coluna1]]&amp;Tabela1[[#This Row],[PEDIDO]]</f>
        <v/>
      </c>
      <c r="AL1733"/>
      <c r="AM1733"/>
      <c r="AN1733"/>
      <c r="AO1733" t="str">
        <f t="shared" si="241"/>
        <v>/</v>
      </c>
      <c r="AP1733" t="str">
        <f>Tabela1[[#This Row],[TAG]]&amp;Tabela1[[#This Row],[PEDIDO]]&amp;Tabela1[[#This Row],[PRODUTO]]</f>
        <v/>
      </c>
      <c r="AQ1733" s="23" t="str">
        <f>Tabela1[[#This Row],[PRODUTO]]&amp;Tabela1[[#This Row],[TAG]]</f>
        <v/>
      </c>
      <c r="AR1733" s="183">
        <f>Tabela1[[#This Row],[PESO TOTAL]]*Tabela1[[#This Row],[MATÉRIA PRIMA]]</f>
        <v>0</v>
      </c>
      <c r="AS1733" s="28">
        <f>Tabela1[[#This Row],[PESO TOTAL]]*Tabela1[[#This Row],[PREPARAÇÃO ]]</f>
        <v>0</v>
      </c>
      <c r="AT1733" s="28">
        <f>Tabela1[[#This Row],[PESO TOTAL]]*Tabela1[[#This Row],[CALDEIRARIA]]</f>
        <v>0</v>
      </c>
      <c r="AU1733" s="28">
        <f>Tabela1[[#This Row],[PESO TOTAL]]*Tabela1[[#This Row],[SOLDA]]</f>
        <v>0</v>
      </c>
      <c r="AV1733" s="28">
        <f>Tabela1[[#This Row],[PESO TOTAL]]*Tabela1[[#This Row],[ACABAMENTO]]</f>
        <v>0</v>
      </c>
      <c r="AW1733" s="28">
        <f>Tabela1[[#This Row],[PESO TOTAL]]*Tabela1[[#This Row],[PRONTO ACABADO]]</f>
        <v>0</v>
      </c>
      <c r="AX1733" s="28">
        <f>Tabela1[[#This Row],[PESO TOTAL]]*Tabela1[[#This Row],[EXPEDIÇÃO ]]</f>
        <v>0</v>
      </c>
      <c r="AY1733" s="28" t="str">
        <f>Tabela1[[#This Row],[PEDIDO]]&amp;Tabela1[[#This Row],[PRODUTO]]</f>
        <v/>
      </c>
      <c r="AZ1733" s="44">
        <f>IF(AF1733="",0,IF(ISTEXT(AF1733),H1733*VALUE(SUBSTITUTE(AF1733,"%",""))/100,H1733*AF1733))-Tabela1[[#This Row],[PRONTO ACABADO2]]</f>
        <v>0</v>
      </c>
      <c r="BA1733" s="44">
        <f>IF(AG1733="",0,IF(ISTEXT(AG1733),H1733*VALUE(SUBSTITUTE(AG1733,"%",""))/100,H1733*AG1733))-Tabela1[[#This Row],[PESO EXPEDIDO2]]</f>
        <v>0</v>
      </c>
      <c r="BB1733" s="44">
        <f t="shared" si="242"/>
        <v>0</v>
      </c>
      <c r="BC1733" s="44">
        <f t="shared" si="243"/>
        <v>0</v>
      </c>
      <c r="BD1733" s="44"/>
    </row>
    <row r="1734" spans="1:56" ht="15.75" hidden="1" customHeight="1" x14ac:dyDescent="0.25">
      <c r="A1734" s="6"/>
      <c r="B1734" s="22"/>
      <c r="C1734" s="7"/>
      <c r="D1734" s="46"/>
      <c r="E1734" s="7"/>
      <c r="F1734" s="7"/>
      <c r="G1734" s="44"/>
      <c r="H1734" s="41">
        <f>Tabela1[[#This Row],[PESO UNI]]*Tabela1[[#This Row],[QTE]]</f>
        <v>0</v>
      </c>
      <c r="I1734" s="7"/>
      <c r="J1734" s="8"/>
      <c r="K1734" s="8"/>
      <c r="L1734" s="9"/>
      <c r="M1734" s="10"/>
      <c r="N1734" s="8"/>
      <c r="O1734" s="12"/>
      <c r="P1734" s="13"/>
      <c r="Q1734" s="14">
        <f>Tabela1[[#This Row],[QTDE/ Fabricação]]-Tabela1[[#This Row],[QTE]]</f>
        <v>0</v>
      </c>
      <c r="R1734" s="19">
        <f t="shared" si="238"/>
        <v>0</v>
      </c>
      <c r="S1734" s="19">
        <f t="shared" si="237"/>
        <v>0</v>
      </c>
      <c r="T1734" s="20">
        <f t="shared" si="239"/>
        <v>0</v>
      </c>
      <c r="U1734" s="17">
        <f>IFERROR(SUMIF('LISTA DE EMBARQUE'!B:B,MICRO!E:E,'LISTA DE EMBARQUE'!G:G),"")</f>
        <v>0</v>
      </c>
      <c r="V1734" s="12" t="str">
        <f>IFERROR(VLOOKUP(Tabela1[[#This Row],[COD.MDE]],'LISTA DE EMBARQUE'!B:L,11,0),"")</f>
        <v/>
      </c>
      <c r="W1734" s="13" t="str">
        <f>IFERROR(COUNTIF(#REF!,Tabela1[[#This Row],[Colunas5]]),"")</f>
        <v/>
      </c>
      <c r="X1734" s="14">
        <f>Tabela1[[#This Row],[QIANTIDADE EXPEDIDA]]*Tabela1[[#This Row],[PESO UNI]]</f>
        <v>0</v>
      </c>
      <c r="Y1734" s="14">
        <f t="shared" si="240"/>
        <v>0</v>
      </c>
      <c r="Z1734" s="21">
        <f>Tabela1[[#This Row],[PESO TOTAL]]-Tabela1[[#This Row],[Peso Expedido]]</f>
        <v>0</v>
      </c>
      <c r="AA1734" s="18"/>
      <c r="AB1734" s="40"/>
      <c r="AC1734" s="40"/>
      <c r="AD1734" s="40"/>
      <c r="AE1734" s="40"/>
      <c r="AF1734" s="40"/>
      <c r="AG1734" s="40"/>
      <c r="AH1734" s="40"/>
      <c r="AI1734" s="40" t="str">
        <f t="shared" si="236"/>
        <v>ok</v>
      </c>
      <c r="AJ1734"/>
      <c r="AK1734" t="str">
        <f>Tabela1[[#This Row],[Coluna1]]&amp;Tabela1[[#This Row],[PEDIDO]]</f>
        <v/>
      </c>
      <c r="AL1734"/>
      <c r="AM1734"/>
      <c r="AN1734"/>
      <c r="AO1734" t="str">
        <f t="shared" si="241"/>
        <v>/</v>
      </c>
      <c r="AP1734" t="str">
        <f>Tabela1[[#This Row],[TAG]]&amp;Tabela1[[#This Row],[PEDIDO]]&amp;Tabela1[[#This Row],[PRODUTO]]</f>
        <v/>
      </c>
      <c r="AQ1734" s="23" t="str">
        <f>Tabela1[[#This Row],[PRODUTO]]&amp;Tabela1[[#This Row],[TAG]]</f>
        <v/>
      </c>
      <c r="AR1734" s="183">
        <f>Tabela1[[#This Row],[PESO TOTAL]]*Tabela1[[#This Row],[MATÉRIA PRIMA]]</f>
        <v>0</v>
      </c>
      <c r="AS1734" s="28">
        <f>Tabela1[[#This Row],[PESO TOTAL]]*Tabela1[[#This Row],[PREPARAÇÃO ]]</f>
        <v>0</v>
      </c>
      <c r="AT1734" s="28">
        <f>Tabela1[[#This Row],[PESO TOTAL]]*Tabela1[[#This Row],[CALDEIRARIA]]</f>
        <v>0</v>
      </c>
      <c r="AU1734" s="28">
        <f>Tabela1[[#This Row],[PESO TOTAL]]*Tabela1[[#This Row],[SOLDA]]</f>
        <v>0</v>
      </c>
      <c r="AV1734" s="28">
        <f>Tabela1[[#This Row],[PESO TOTAL]]*Tabela1[[#This Row],[ACABAMENTO]]</f>
        <v>0</v>
      </c>
      <c r="AW1734" s="28">
        <f>Tabela1[[#This Row],[PESO TOTAL]]*Tabela1[[#This Row],[PRONTO ACABADO]]</f>
        <v>0</v>
      </c>
      <c r="AX1734" s="28">
        <f>Tabela1[[#This Row],[PESO TOTAL]]*Tabela1[[#This Row],[EXPEDIÇÃO ]]</f>
        <v>0</v>
      </c>
      <c r="AY1734" s="28" t="str">
        <f>Tabela1[[#This Row],[PEDIDO]]&amp;Tabela1[[#This Row],[PRODUTO]]</f>
        <v/>
      </c>
      <c r="AZ1734" s="44">
        <f>IF(AF1734="",0,IF(ISTEXT(AF1734),H1734*VALUE(SUBSTITUTE(AF1734,"%",""))/100,H1734*AF1734))-Tabela1[[#This Row],[PRONTO ACABADO2]]</f>
        <v>0</v>
      </c>
      <c r="BA1734" s="44">
        <f>IF(AG1734="",0,IF(ISTEXT(AG1734),H1734*VALUE(SUBSTITUTE(AG1734,"%",""))/100,H1734*AG1734))-Tabela1[[#This Row],[PESO EXPEDIDO2]]</f>
        <v>0</v>
      </c>
      <c r="BB1734" s="44">
        <f t="shared" si="242"/>
        <v>0</v>
      </c>
      <c r="BC1734" s="44">
        <f t="shared" si="243"/>
        <v>0</v>
      </c>
      <c r="BD1734" s="44"/>
    </row>
    <row r="1735" spans="1:56" ht="15.75" hidden="1" customHeight="1" x14ac:dyDescent="0.25">
      <c r="A1735" s="6"/>
      <c r="B1735" s="22"/>
      <c r="C1735" s="7"/>
      <c r="D1735" s="46"/>
      <c r="E1735" s="7"/>
      <c r="F1735" s="7"/>
      <c r="G1735" s="44"/>
      <c r="H1735" s="41">
        <f>Tabela1[[#This Row],[PESO UNI]]*Tabela1[[#This Row],[QTE]]</f>
        <v>0</v>
      </c>
      <c r="I1735" s="7"/>
      <c r="J1735" s="8"/>
      <c r="K1735" s="8"/>
      <c r="L1735" s="9"/>
      <c r="M1735" s="10"/>
      <c r="N1735" s="8"/>
      <c r="O1735" s="12"/>
      <c r="P1735" s="13"/>
      <c r="Q1735" s="14">
        <f>Tabela1[[#This Row],[QTDE/ Fabricação]]-Tabela1[[#This Row],[QTE]]</f>
        <v>0</v>
      </c>
      <c r="R1735" s="19">
        <f t="shared" si="238"/>
        <v>0</v>
      </c>
      <c r="S1735" s="19">
        <f t="shared" si="237"/>
        <v>0</v>
      </c>
      <c r="T1735" s="20">
        <f t="shared" si="239"/>
        <v>0</v>
      </c>
      <c r="U1735" s="17">
        <f>IFERROR(SUMIF('LISTA DE EMBARQUE'!B:B,MICRO!E:E,'LISTA DE EMBARQUE'!G:G),"")</f>
        <v>0</v>
      </c>
      <c r="V1735" s="12" t="str">
        <f>IFERROR(VLOOKUP(Tabela1[[#This Row],[COD.MDE]],'LISTA DE EMBARQUE'!B:L,11,0),"")</f>
        <v/>
      </c>
      <c r="W1735" s="13" t="str">
        <f>IFERROR(COUNTIF(#REF!,Tabela1[[#This Row],[Colunas5]]),"")</f>
        <v/>
      </c>
      <c r="X1735" s="14">
        <f>Tabela1[[#This Row],[QIANTIDADE EXPEDIDA]]*Tabela1[[#This Row],[PESO UNI]]</f>
        <v>0</v>
      </c>
      <c r="Y1735" s="14">
        <f t="shared" si="240"/>
        <v>0</v>
      </c>
      <c r="Z1735" s="21">
        <f>Tabela1[[#This Row],[PESO TOTAL]]-Tabela1[[#This Row],[Peso Expedido]]</f>
        <v>0</v>
      </c>
      <c r="AA1735" s="18"/>
      <c r="AB1735" s="40"/>
      <c r="AC1735" s="40"/>
      <c r="AD1735" s="40"/>
      <c r="AE1735" s="40"/>
      <c r="AF1735" s="40"/>
      <c r="AG1735" s="40"/>
      <c r="AH1735" s="40"/>
      <c r="AI1735" s="40" t="str">
        <f t="shared" si="236"/>
        <v>ok</v>
      </c>
      <c r="AJ1735"/>
      <c r="AK1735" t="str">
        <f>Tabela1[[#This Row],[Coluna1]]&amp;Tabela1[[#This Row],[PEDIDO]]</f>
        <v/>
      </c>
      <c r="AL1735"/>
      <c r="AM1735"/>
      <c r="AN1735"/>
      <c r="AO1735" t="str">
        <f t="shared" si="241"/>
        <v>/</v>
      </c>
      <c r="AP1735" t="str">
        <f>Tabela1[[#This Row],[TAG]]&amp;Tabela1[[#This Row],[PEDIDO]]&amp;Tabela1[[#This Row],[PRODUTO]]</f>
        <v/>
      </c>
      <c r="AQ1735" s="23" t="str">
        <f>Tabela1[[#This Row],[PRODUTO]]&amp;Tabela1[[#This Row],[TAG]]</f>
        <v/>
      </c>
      <c r="AR1735" s="183">
        <f>Tabela1[[#This Row],[PESO TOTAL]]*Tabela1[[#This Row],[MATÉRIA PRIMA]]</f>
        <v>0</v>
      </c>
      <c r="AS1735" s="28">
        <f>Tabela1[[#This Row],[PESO TOTAL]]*Tabela1[[#This Row],[PREPARAÇÃO ]]</f>
        <v>0</v>
      </c>
      <c r="AT1735" s="28">
        <f>Tabela1[[#This Row],[PESO TOTAL]]*Tabela1[[#This Row],[CALDEIRARIA]]</f>
        <v>0</v>
      </c>
      <c r="AU1735" s="28">
        <f>Tabela1[[#This Row],[PESO TOTAL]]*Tabela1[[#This Row],[SOLDA]]</f>
        <v>0</v>
      </c>
      <c r="AV1735" s="28">
        <f>Tabela1[[#This Row],[PESO TOTAL]]*Tabela1[[#This Row],[ACABAMENTO]]</f>
        <v>0</v>
      </c>
      <c r="AW1735" s="28">
        <f>Tabela1[[#This Row],[PESO TOTAL]]*Tabela1[[#This Row],[PRONTO ACABADO]]</f>
        <v>0</v>
      </c>
      <c r="AX1735" s="28">
        <f>Tabela1[[#This Row],[PESO TOTAL]]*Tabela1[[#This Row],[EXPEDIÇÃO ]]</f>
        <v>0</v>
      </c>
      <c r="AY1735" s="28" t="str">
        <f>Tabela1[[#This Row],[PEDIDO]]&amp;Tabela1[[#This Row],[PRODUTO]]</f>
        <v/>
      </c>
      <c r="AZ1735" s="44">
        <f>IF(AF1735="",0,IF(ISTEXT(AF1735),H1735*VALUE(SUBSTITUTE(AF1735,"%",""))/100,H1735*AF1735))-Tabela1[[#This Row],[PRONTO ACABADO2]]</f>
        <v>0</v>
      </c>
      <c r="BA1735" s="44">
        <f>IF(AG1735="",0,IF(ISTEXT(AG1735),H1735*VALUE(SUBSTITUTE(AG1735,"%",""))/100,H1735*AG1735))-Tabela1[[#This Row],[PESO EXPEDIDO2]]</f>
        <v>0</v>
      </c>
      <c r="BB1735" s="44">
        <f t="shared" si="242"/>
        <v>0</v>
      </c>
      <c r="BC1735" s="44">
        <f t="shared" si="243"/>
        <v>0</v>
      </c>
      <c r="BD1735" s="44"/>
    </row>
    <row r="1736" spans="1:56" ht="15.75" hidden="1" customHeight="1" x14ac:dyDescent="0.25">
      <c r="A1736" s="6"/>
      <c r="B1736" s="22"/>
      <c r="C1736" s="7"/>
      <c r="D1736" s="46"/>
      <c r="E1736" s="7"/>
      <c r="F1736" s="7"/>
      <c r="G1736" s="44"/>
      <c r="H1736" s="41">
        <f>Tabela1[[#This Row],[PESO UNI]]*Tabela1[[#This Row],[QTE]]</f>
        <v>0</v>
      </c>
      <c r="I1736" s="7"/>
      <c r="J1736" s="8"/>
      <c r="K1736" s="8"/>
      <c r="L1736" s="9"/>
      <c r="M1736" s="10"/>
      <c r="N1736" s="8"/>
      <c r="O1736" s="12"/>
      <c r="P1736" s="13"/>
      <c r="Q1736" s="14">
        <f>Tabela1[[#This Row],[QTDE/ Fabricação]]-Tabela1[[#This Row],[QTE]]</f>
        <v>0</v>
      </c>
      <c r="R1736" s="19">
        <f t="shared" si="238"/>
        <v>0</v>
      </c>
      <c r="S1736" s="19">
        <f t="shared" si="237"/>
        <v>0</v>
      </c>
      <c r="T1736" s="20">
        <f t="shared" si="239"/>
        <v>0</v>
      </c>
      <c r="U1736" s="17">
        <f>IFERROR(SUMIF('LISTA DE EMBARQUE'!B:B,MICRO!E:E,'LISTA DE EMBARQUE'!G:G),"")</f>
        <v>0</v>
      </c>
      <c r="V1736" s="12" t="str">
        <f>IFERROR(VLOOKUP(Tabela1[[#This Row],[COD.MDE]],'LISTA DE EMBARQUE'!B:L,11,0),"")</f>
        <v/>
      </c>
      <c r="W1736" s="13" t="str">
        <f>IFERROR(COUNTIF(#REF!,Tabela1[[#This Row],[Colunas5]]),"")</f>
        <v/>
      </c>
      <c r="X1736" s="14">
        <f>Tabela1[[#This Row],[QIANTIDADE EXPEDIDA]]*Tabela1[[#This Row],[PESO UNI]]</f>
        <v>0</v>
      </c>
      <c r="Y1736" s="14">
        <f t="shared" si="240"/>
        <v>0</v>
      </c>
      <c r="Z1736" s="21">
        <f>Tabela1[[#This Row],[PESO TOTAL]]-Tabela1[[#This Row],[Peso Expedido]]</f>
        <v>0</v>
      </c>
      <c r="AA1736" s="18"/>
      <c r="AB1736" s="40"/>
      <c r="AC1736" s="40"/>
      <c r="AD1736" s="40"/>
      <c r="AE1736" s="40"/>
      <c r="AF1736" s="40"/>
      <c r="AG1736" s="40"/>
      <c r="AH1736" s="40"/>
      <c r="AI1736" s="40" t="str">
        <f t="shared" si="236"/>
        <v>ok</v>
      </c>
      <c r="AJ1736"/>
      <c r="AK1736" t="str">
        <f>Tabela1[[#This Row],[Coluna1]]&amp;Tabela1[[#This Row],[PEDIDO]]</f>
        <v/>
      </c>
      <c r="AL1736"/>
      <c r="AM1736"/>
      <c r="AN1736"/>
      <c r="AO1736" t="str">
        <f t="shared" si="241"/>
        <v>/</v>
      </c>
      <c r="AP1736" t="str">
        <f>Tabela1[[#This Row],[TAG]]&amp;Tabela1[[#This Row],[PEDIDO]]&amp;Tabela1[[#This Row],[PRODUTO]]</f>
        <v/>
      </c>
      <c r="AQ1736" s="23" t="str">
        <f>Tabela1[[#This Row],[PRODUTO]]&amp;Tabela1[[#This Row],[TAG]]</f>
        <v/>
      </c>
      <c r="AR1736" s="183">
        <f>Tabela1[[#This Row],[PESO TOTAL]]*Tabela1[[#This Row],[MATÉRIA PRIMA]]</f>
        <v>0</v>
      </c>
      <c r="AS1736" s="28">
        <f>Tabela1[[#This Row],[PESO TOTAL]]*Tabela1[[#This Row],[PREPARAÇÃO ]]</f>
        <v>0</v>
      </c>
      <c r="AT1736" s="28">
        <f>Tabela1[[#This Row],[PESO TOTAL]]*Tabela1[[#This Row],[CALDEIRARIA]]</f>
        <v>0</v>
      </c>
      <c r="AU1736" s="28">
        <f>Tabela1[[#This Row],[PESO TOTAL]]*Tabela1[[#This Row],[SOLDA]]</f>
        <v>0</v>
      </c>
      <c r="AV1736" s="28">
        <f>Tabela1[[#This Row],[PESO TOTAL]]*Tabela1[[#This Row],[ACABAMENTO]]</f>
        <v>0</v>
      </c>
      <c r="AW1736" s="28">
        <f>Tabela1[[#This Row],[PESO TOTAL]]*Tabela1[[#This Row],[PRONTO ACABADO]]</f>
        <v>0</v>
      </c>
      <c r="AX1736" s="28">
        <f>Tabela1[[#This Row],[PESO TOTAL]]*Tabela1[[#This Row],[EXPEDIÇÃO ]]</f>
        <v>0</v>
      </c>
      <c r="AY1736" s="28" t="str">
        <f>Tabela1[[#This Row],[PEDIDO]]&amp;Tabela1[[#This Row],[PRODUTO]]</f>
        <v/>
      </c>
      <c r="AZ1736" s="44">
        <f>IF(AF1736="",0,IF(ISTEXT(AF1736),H1736*VALUE(SUBSTITUTE(AF1736,"%",""))/100,H1736*AF1736))-Tabela1[[#This Row],[PRONTO ACABADO2]]</f>
        <v>0</v>
      </c>
      <c r="BA1736" s="44">
        <f>IF(AG1736="",0,IF(ISTEXT(AG1736),H1736*VALUE(SUBSTITUTE(AG1736,"%",""))/100,H1736*AG1736))-Tabela1[[#This Row],[PESO EXPEDIDO2]]</f>
        <v>0</v>
      </c>
      <c r="BB1736" s="44">
        <f t="shared" si="242"/>
        <v>0</v>
      </c>
      <c r="BC1736" s="44">
        <f t="shared" si="243"/>
        <v>0</v>
      </c>
      <c r="BD1736" s="44"/>
    </row>
    <row r="1737" spans="1:56" ht="15.75" hidden="1" customHeight="1" x14ac:dyDescent="0.25">
      <c r="A1737" s="6"/>
      <c r="B1737" s="22"/>
      <c r="C1737" s="7"/>
      <c r="D1737" s="46"/>
      <c r="E1737" s="7"/>
      <c r="F1737" s="7"/>
      <c r="G1737" s="44"/>
      <c r="H1737" s="41">
        <f>Tabela1[[#This Row],[PESO UNI]]*Tabela1[[#This Row],[QTE]]</f>
        <v>0</v>
      </c>
      <c r="I1737" s="7"/>
      <c r="J1737" s="8"/>
      <c r="K1737" s="8"/>
      <c r="L1737" s="9"/>
      <c r="M1737" s="10"/>
      <c r="N1737" s="8"/>
      <c r="O1737" s="12"/>
      <c r="P1737" s="13"/>
      <c r="Q1737" s="14">
        <f>Tabela1[[#This Row],[QTDE/ Fabricação]]-Tabela1[[#This Row],[QTE]]</f>
        <v>0</v>
      </c>
      <c r="R1737" s="19">
        <f t="shared" si="238"/>
        <v>0</v>
      </c>
      <c r="S1737" s="19">
        <f t="shared" si="237"/>
        <v>0</v>
      </c>
      <c r="T1737" s="20">
        <f t="shared" si="239"/>
        <v>0</v>
      </c>
      <c r="U1737" s="17">
        <f>IFERROR(SUMIF('LISTA DE EMBARQUE'!B:B,MICRO!E:E,'LISTA DE EMBARQUE'!G:G),"")</f>
        <v>0</v>
      </c>
      <c r="V1737" s="12" t="str">
        <f>IFERROR(VLOOKUP(Tabela1[[#This Row],[COD.MDE]],'LISTA DE EMBARQUE'!B:L,11,0),"")</f>
        <v/>
      </c>
      <c r="W1737" s="13" t="str">
        <f>IFERROR(COUNTIF(#REF!,Tabela1[[#This Row],[Colunas5]]),"")</f>
        <v/>
      </c>
      <c r="X1737" s="14">
        <f>Tabela1[[#This Row],[QIANTIDADE EXPEDIDA]]*Tabela1[[#This Row],[PESO UNI]]</f>
        <v>0</v>
      </c>
      <c r="Y1737" s="14">
        <f t="shared" si="240"/>
        <v>0</v>
      </c>
      <c r="Z1737" s="21">
        <f>Tabela1[[#This Row],[PESO TOTAL]]-Tabela1[[#This Row],[Peso Expedido]]</f>
        <v>0</v>
      </c>
      <c r="AA1737" s="18"/>
      <c r="AB1737" s="40"/>
      <c r="AC1737" s="40"/>
      <c r="AD1737" s="40"/>
      <c r="AE1737" s="40"/>
      <c r="AF1737" s="40"/>
      <c r="AG1737" s="40"/>
      <c r="AH1737" s="40"/>
      <c r="AI1737" s="40" t="str">
        <f t="shared" si="236"/>
        <v>ok</v>
      </c>
      <c r="AJ1737"/>
      <c r="AK1737" t="str">
        <f>Tabela1[[#This Row],[Coluna1]]&amp;Tabela1[[#This Row],[PEDIDO]]</f>
        <v/>
      </c>
      <c r="AL1737"/>
      <c r="AM1737"/>
      <c r="AN1737"/>
      <c r="AO1737" t="str">
        <f t="shared" si="241"/>
        <v>/</v>
      </c>
      <c r="AP1737" t="str">
        <f>Tabela1[[#This Row],[TAG]]&amp;Tabela1[[#This Row],[PEDIDO]]&amp;Tabela1[[#This Row],[PRODUTO]]</f>
        <v/>
      </c>
      <c r="AQ1737" s="23" t="str">
        <f>Tabela1[[#This Row],[PRODUTO]]&amp;Tabela1[[#This Row],[TAG]]</f>
        <v/>
      </c>
      <c r="AR1737" s="183">
        <f>Tabela1[[#This Row],[PESO TOTAL]]*Tabela1[[#This Row],[MATÉRIA PRIMA]]</f>
        <v>0</v>
      </c>
      <c r="AS1737" s="28">
        <f>Tabela1[[#This Row],[PESO TOTAL]]*Tabela1[[#This Row],[PREPARAÇÃO ]]</f>
        <v>0</v>
      </c>
      <c r="AT1737" s="28">
        <f>Tabela1[[#This Row],[PESO TOTAL]]*Tabela1[[#This Row],[CALDEIRARIA]]</f>
        <v>0</v>
      </c>
      <c r="AU1737" s="28">
        <f>Tabela1[[#This Row],[PESO TOTAL]]*Tabela1[[#This Row],[SOLDA]]</f>
        <v>0</v>
      </c>
      <c r="AV1737" s="28">
        <f>Tabela1[[#This Row],[PESO TOTAL]]*Tabela1[[#This Row],[ACABAMENTO]]</f>
        <v>0</v>
      </c>
      <c r="AW1737" s="28">
        <f>Tabela1[[#This Row],[PESO TOTAL]]*Tabela1[[#This Row],[PRONTO ACABADO]]</f>
        <v>0</v>
      </c>
      <c r="AX1737" s="28">
        <f>Tabela1[[#This Row],[PESO TOTAL]]*Tabela1[[#This Row],[EXPEDIÇÃO ]]</f>
        <v>0</v>
      </c>
      <c r="AY1737" s="28" t="str">
        <f>Tabela1[[#This Row],[PEDIDO]]&amp;Tabela1[[#This Row],[PRODUTO]]</f>
        <v/>
      </c>
      <c r="AZ1737" s="44">
        <f>IF(AF1737="",0,IF(ISTEXT(AF1737),H1737*VALUE(SUBSTITUTE(AF1737,"%",""))/100,H1737*AF1737))-Tabela1[[#This Row],[PRONTO ACABADO2]]</f>
        <v>0</v>
      </c>
      <c r="BA1737" s="44">
        <f>IF(AG1737="",0,IF(ISTEXT(AG1737),H1737*VALUE(SUBSTITUTE(AG1737,"%",""))/100,H1737*AG1737))-Tabela1[[#This Row],[PESO EXPEDIDO2]]</f>
        <v>0</v>
      </c>
      <c r="BB1737" s="44">
        <f t="shared" si="242"/>
        <v>0</v>
      </c>
      <c r="BC1737" s="44">
        <f t="shared" si="243"/>
        <v>0</v>
      </c>
      <c r="BD1737" s="44"/>
    </row>
    <row r="1738" spans="1:56" ht="15.75" hidden="1" customHeight="1" x14ac:dyDescent="0.25">
      <c r="A1738" s="6"/>
      <c r="B1738" s="22"/>
      <c r="C1738" s="7"/>
      <c r="D1738" s="46"/>
      <c r="E1738" s="7"/>
      <c r="F1738" s="7"/>
      <c r="G1738" s="44"/>
      <c r="H1738" s="41">
        <f>Tabela1[[#This Row],[PESO UNI]]*Tabela1[[#This Row],[QTE]]</f>
        <v>0</v>
      </c>
      <c r="I1738" s="7"/>
      <c r="J1738" s="8"/>
      <c r="K1738" s="8"/>
      <c r="L1738" s="9"/>
      <c r="M1738" s="10"/>
      <c r="N1738" s="8"/>
      <c r="O1738" s="12"/>
      <c r="P1738" s="13"/>
      <c r="Q1738" s="14">
        <f>Tabela1[[#This Row],[QTDE/ Fabricação]]-Tabela1[[#This Row],[QTE]]</f>
        <v>0</v>
      </c>
      <c r="R1738" s="19">
        <f t="shared" si="238"/>
        <v>0</v>
      </c>
      <c r="S1738" s="19">
        <f t="shared" si="237"/>
        <v>0</v>
      </c>
      <c r="T1738" s="20">
        <f t="shared" si="239"/>
        <v>0</v>
      </c>
      <c r="U1738" s="17">
        <f>IFERROR(SUMIF('LISTA DE EMBARQUE'!B:B,MICRO!E:E,'LISTA DE EMBARQUE'!G:G),"")</f>
        <v>0</v>
      </c>
      <c r="V1738" s="12" t="str">
        <f>IFERROR(VLOOKUP(Tabela1[[#This Row],[COD.MDE]],'LISTA DE EMBARQUE'!B:L,11,0),"")</f>
        <v/>
      </c>
      <c r="W1738" s="13" t="str">
        <f>IFERROR(COUNTIF(#REF!,Tabela1[[#This Row],[Colunas5]]),"")</f>
        <v/>
      </c>
      <c r="X1738" s="14">
        <f>Tabela1[[#This Row],[QIANTIDADE EXPEDIDA]]*Tabela1[[#This Row],[PESO UNI]]</f>
        <v>0</v>
      </c>
      <c r="Y1738" s="14">
        <f t="shared" si="240"/>
        <v>0</v>
      </c>
      <c r="Z1738" s="21">
        <f>Tabela1[[#This Row],[PESO TOTAL]]-Tabela1[[#This Row],[Peso Expedido]]</f>
        <v>0</v>
      </c>
      <c r="AA1738" s="18"/>
      <c r="AB1738" s="40"/>
      <c r="AC1738" s="40"/>
      <c r="AD1738" s="40"/>
      <c r="AE1738" s="40"/>
      <c r="AF1738" s="40"/>
      <c r="AG1738" s="40"/>
      <c r="AH1738" s="40"/>
      <c r="AI1738" s="40" t="str">
        <f t="shared" si="236"/>
        <v>ok</v>
      </c>
      <c r="AJ1738"/>
      <c r="AK1738" t="str">
        <f>Tabela1[[#This Row],[Coluna1]]&amp;Tabela1[[#This Row],[PEDIDO]]</f>
        <v/>
      </c>
      <c r="AL1738"/>
      <c r="AM1738"/>
      <c r="AN1738"/>
      <c r="AO1738" t="str">
        <f t="shared" si="241"/>
        <v>/</v>
      </c>
      <c r="AP1738" t="str">
        <f>Tabela1[[#This Row],[TAG]]&amp;Tabela1[[#This Row],[PEDIDO]]&amp;Tabela1[[#This Row],[PRODUTO]]</f>
        <v/>
      </c>
      <c r="AQ1738" s="23" t="str">
        <f>Tabela1[[#This Row],[PRODUTO]]&amp;Tabela1[[#This Row],[TAG]]</f>
        <v/>
      </c>
      <c r="AR1738" s="183">
        <f>Tabela1[[#This Row],[PESO TOTAL]]*Tabela1[[#This Row],[MATÉRIA PRIMA]]</f>
        <v>0</v>
      </c>
      <c r="AS1738" s="28">
        <f>Tabela1[[#This Row],[PESO TOTAL]]*Tabela1[[#This Row],[PREPARAÇÃO ]]</f>
        <v>0</v>
      </c>
      <c r="AT1738" s="28">
        <f>Tabela1[[#This Row],[PESO TOTAL]]*Tabela1[[#This Row],[CALDEIRARIA]]</f>
        <v>0</v>
      </c>
      <c r="AU1738" s="28">
        <f>Tabela1[[#This Row],[PESO TOTAL]]*Tabela1[[#This Row],[SOLDA]]</f>
        <v>0</v>
      </c>
      <c r="AV1738" s="28">
        <f>Tabela1[[#This Row],[PESO TOTAL]]*Tabela1[[#This Row],[ACABAMENTO]]</f>
        <v>0</v>
      </c>
      <c r="AW1738" s="28">
        <f>Tabela1[[#This Row],[PESO TOTAL]]*Tabela1[[#This Row],[PRONTO ACABADO]]</f>
        <v>0</v>
      </c>
      <c r="AX1738" s="28">
        <f>Tabela1[[#This Row],[PESO TOTAL]]*Tabela1[[#This Row],[EXPEDIÇÃO ]]</f>
        <v>0</v>
      </c>
      <c r="AY1738" s="28" t="str">
        <f>Tabela1[[#This Row],[PEDIDO]]&amp;Tabela1[[#This Row],[PRODUTO]]</f>
        <v/>
      </c>
      <c r="AZ1738" s="44">
        <f>IF(AF1738="",0,IF(ISTEXT(AF1738),H1738*VALUE(SUBSTITUTE(AF1738,"%",""))/100,H1738*AF1738))-Tabela1[[#This Row],[PRONTO ACABADO2]]</f>
        <v>0</v>
      </c>
      <c r="BA1738" s="44">
        <f>IF(AG1738="",0,IF(ISTEXT(AG1738),H1738*VALUE(SUBSTITUTE(AG1738,"%",""))/100,H1738*AG1738))-Tabela1[[#This Row],[PESO EXPEDIDO2]]</f>
        <v>0</v>
      </c>
      <c r="BB1738" s="44">
        <f t="shared" si="242"/>
        <v>0</v>
      </c>
      <c r="BC1738" s="44">
        <f t="shared" si="243"/>
        <v>0</v>
      </c>
      <c r="BD1738" s="44"/>
    </row>
    <row r="1739" spans="1:56" ht="15.75" hidden="1" customHeight="1" x14ac:dyDescent="0.25">
      <c r="A1739" s="6"/>
      <c r="B1739" s="22"/>
      <c r="C1739" s="7"/>
      <c r="D1739" s="46"/>
      <c r="E1739" s="7"/>
      <c r="F1739" s="7"/>
      <c r="G1739" s="44"/>
      <c r="H1739" s="41">
        <f>Tabela1[[#This Row],[PESO UNI]]*Tabela1[[#This Row],[QTE]]</f>
        <v>0</v>
      </c>
      <c r="I1739" s="7"/>
      <c r="J1739" s="8"/>
      <c r="K1739" s="8"/>
      <c r="L1739" s="9"/>
      <c r="M1739" s="10"/>
      <c r="N1739" s="8"/>
      <c r="O1739" s="12"/>
      <c r="P1739" s="13"/>
      <c r="Q1739" s="14">
        <f>Tabela1[[#This Row],[QTDE/ Fabricação]]-Tabela1[[#This Row],[QTE]]</f>
        <v>0</v>
      </c>
      <c r="R1739" s="19">
        <f t="shared" si="238"/>
        <v>0</v>
      </c>
      <c r="S1739" s="19">
        <f t="shared" si="237"/>
        <v>0</v>
      </c>
      <c r="T1739" s="20">
        <f t="shared" si="239"/>
        <v>0</v>
      </c>
      <c r="U1739" s="17">
        <f>IFERROR(SUMIF('LISTA DE EMBARQUE'!B:B,MICRO!E:E,'LISTA DE EMBARQUE'!G:G),"")</f>
        <v>0</v>
      </c>
      <c r="V1739" s="12" t="str">
        <f>IFERROR(VLOOKUP(Tabela1[[#This Row],[COD.MDE]],'LISTA DE EMBARQUE'!B:L,11,0),"")</f>
        <v/>
      </c>
      <c r="W1739" s="13" t="str">
        <f>IFERROR(COUNTIF(#REF!,Tabela1[[#This Row],[Colunas5]]),"")</f>
        <v/>
      </c>
      <c r="X1739" s="14">
        <f>Tabela1[[#This Row],[QIANTIDADE EXPEDIDA]]*Tabela1[[#This Row],[PESO UNI]]</f>
        <v>0</v>
      </c>
      <c r="Y1739" s="14">
        <f t="shared" si="240"/>
        <v>0</v>
      </c>
      <c r="Z1739" s="21">
        <f>Tabela1[[#This Row],[PESO TOTAL]]-Tabela1[[#This Row],[Peso Expedido]]</f>
        <v>0</v>
      </c>
      <c r="AA1739" s="18"/>
      <c r="AB1739" s="40"/>
      <c r="AC1739" s="40"/>
      <c r="AD1739" s="40"/>
      <c r="AE1739" s="40"/>
      <c r="AF1739" s="40"/>
      <c r="AG1739" s="40"/>
      <c r="AH1739" s="40"/>
      <c r="AI1739" s="40" t="str">
        <f t="shared" si="236"/>
        <v>ok</v>
      </c>
      <c r="AJ1739"/>
      <c r="AK1739" t="str">
        <f>Tabela1[[#This Row],[Coluna1]]&amp;Tabela1[[#This Row],[PEDIDO]]</f>
        <v/>
      </c>
      <c r="AL1739"/>
      <c r="AM1739"/>
      <c r="AN1739"/>
      <c r="AO1739" t="str">
        <f t="shared" si="241"/>
        <v>/</v>
      </c>
      <c r="AP1739" t="str">
        <f>Tabela1[[#This Row],[TAG]]&amp;Tabela1[[#This Row],[PEDIDO]]&amp;Tabela1[[#This Row],[PRODUTO]]</f>
        <v/>
      </c>
      <c r="AQ1739" s="23" t="str">
        <f>Tabela1[[#This Row],[PRODUTO]]&amp;Tabela1[[#This Row],[TAG]]</f>
        <v/>
      </c>
      <c r="AR1739" s="183">
        <f>Tabela1[[#This Row],[PESO TOTAL]]*Tabela1[[#This Row],[MATÉRIA PRIMA]]</f>
        <v>0</v>
      </c>
      <c r="AS1739" s="28">
        <f>Tabela1[[#This Row],[PESO TOTAL]]*Tabela1[[#This Row],[PREPARAÇÃO ]]</f>
        <v>0</v>
      </c>
      <c r="AT1739" s="28">
        <f>Tabela1[[#This Row],[PESO TOTAL]]*Tabela1[[#This Row],[CALDEIRARIA]]</f>
        <v>0</v>
      </c>
      <c r="AU1739" s="28">
        <f>Tabela1[[#This Row],[PESO TOTAL]]*Tabela1[[#This Row],[SOLDA]]</f>
        <v>0</v>
      </c>
      <c r="AV1739" s="28">
        <f>Tabela1[[#This Row],[PESO TOTAL]]*Tabela1[[#This Row],[ACABAMENTO]]</f>
        <v>0</v>
      </c>
      <c r="AW1739" s="28">
        <f>Tabela1[[#This Row],[PESO TOTAL]]*Tabela1[[#This Row],[PRONTO ACABADO]]</f>
        <v>0</v>
      </c>
      <c r="AX1739" s="28">
        <f>Tabela1[[#This Row],[PESO TOTAL]]*Tabela1[[#This Row],[EXPEDIÇÃO ]]</f>
        <v>0</v>
      </c>
      <c r="AY1739" s="28" t="str">
        <f>Tabela1[[#This Row],[PEDIDO]]&amp;Tabela1[[#This Row],[PRODUTO]]</f>
        <v/>
      </c>
      <c r="AZ1739" s="44">
        <f>IF(AF1739="",0,IF(ISTEXT(AF1739),H1739*VALUE(SUBSTITUTE(AF1739,"%",""))/100,H1739*AF1739))-Tabela1[[#This Row],[PRONTO ACABADO2]]</f>
        <v>0</v>
      </c>
      <c r="BA1739" s="44">
        <f>IF(AG1739="",0,IF(ISTEXT(AG1739),H1739*VALUE(SUBSTITUTE(AG1739,"%",""))/100,H1739*AG1739))-Tabela1[[#This Row],[PESO EXPEDIDO2]]</f>
        <v>0</v>
      </c>
      <c r="BB1739" s="44">
        <f t="shared" si="242"/>
        <v>0</v>
      </c>
      <c r="BC1739" s="44">
        <f t="shared" si="243"/>
        <v>0</v>
      </c>
      <c r="BD1739" s="44"/>
    </row>
    <row r="1740" spans="1:56" ht="15.75" hidden="1" customHeight="1" x14ac:dyDescent="0.25">
      <c r="A1740" s="6"/>
      <c r="B1740" s="22"/>
      <c r="C1740" s="7"/>
      <c r="D1740" s="46"/>
      <c r="E1740" s="7"/>
      <c r="F1740" s="7"/>
      <c r="G1740" s="44"/>
      <c r="H1740" s="41">
        <f>Tabela1[[#This Row],[PESO UNI]]*Tabela1[[#This Row],[QTE]]</f>
        <v>0</v>
      </c>
      <c r="I1740" s="7"/>
      <c r="J1740" s="8"/>
      <c r="K1740" s="8"/>
      <c r="L1740" s="9"/>
      <c r="M1740" s="10"/>
      <c r="N1740" s="8"/>
      <c r="O1740" s="12"/>
      <c r="P1740" s="13"/>
      <c r="Q1740" s="14">
        <f>Tabela1[[#This Row],[QTDE/ Fabricação]]-Tabela1[[#This Row],[QTE]]</f>
        <v>0</v>
      </c>
      <c r="R1740" s="19">
        <f t="shared" si="238"/>
        <v>0</v>
      </c>
      <c r="S1740" s="19">
        <f t="shared" si="237"/>
        <v>0</v>
      </c>
      <c r="T1740" s="20">
        <f t="shared" si="239"/>
        <v>0</v>
      </c>
      <c r="U1740" s="17">
        <f>IFERROR(SUMIF('LISTA DE EMBARQUE'!B:B,MICRO!E:E,'LISTA DE EMBARQUE'!G:G),"")</f>
        <v>0</v>
      </c>
      <c r="V1740" s="12" t="str">
        <f>IFERROR(VLOOKUP(Tabela1[[#This Row],[COD.MDE]],'LISTA DE EMBARQUE'!B:L,11,0),"")</f>
        <v/>
      </c>
      <c r="W1740" s="13" t="str">
        <f>IFERROR(COUNTIF(#REF!,Tabela1[[#This Row],[Colunas5]]),"")</f>
        <v/>
      </c>
      <c r="X1740" s="14">
        <f>Tabela1[[#This Row],[QIANTIDADE EXPEDIDA]]*Tabela1[[#This Row],[PESO UNI]]</f>
        <v>0</v>
      </c>
      <c r="Y1740" s="14">
        <f t="shared" si="240"/>
        <v>0</v>
      </c>
      <c r="Z1740" s="21">
        <f>Tabela1[[#This Row],[PESO TOTAL]]-Tabela1[[#This Row],[Peso Expedido]]</f>
        <v>0</v>
      </c>
      <c r="AA1740" s="18"/>
      <c r="AB1740" s="40"/>
      <c r="AC1740" s="40"/>
      <c r="AD1740" s="40"/>
      <c r="AE1740" s="40"/>
      <c r="AF1740" s="40"/>
      <c r="AG1740" s="40"/>
      <c r="AH1740" s="40"/>
      <c r="AI1740" s="40" t="str">
        <f t="shared" si="236"/>
        <v>ok</v>
      </c>
      <c r="AJ1740"/>
      <c r="AK1740" t="str">
        <f>Tabela1[[#This Row],[Coluna1]]&amp;Tabela1[[#This Row],[PEDIDO]]</f>
        <v/>
      </c>
      <c r="AL1740"/>
      <c r="AM1740"/>
      <c r="AN1740"/>
      <c r="AO1740" t="str">
        <f t="shared" si="241"/>
        <v>/</v>
      </c>
      <c r="AP1740" t="str">
        <f>Tabela1[[#This Row],[TAG]]&amp;Tabela1[[#This Row],[PEDIDO]]&amp;Tabela1[[#This Row],[PRODUTO]]</f>
        <v/>
      </c>
      <c r="AQ1740" s="23" t="str">
        <f>Tabela1[[#This Row],[PRODUTO]]&amp;Tabela1[[#This Row],[TAG]]</f>
        <v/>
      </c>
      <c r="AR1740" s="183">
        <f>Tabela1[[#This Row],[PESO TOTAL]]*Tabela1[[#This Row],[MATÉRIA PRIMA]]</f>
        <v>0</v>
      </c>
      <c r="AS1740" s="28">
        <f>Tabela1[[#This Row],[PESO TOTAL]]*Tabela1[[#This Row],[PREPARAÇÃO ]]</f>
        <v>0</v>
      </c>
      <c r="AT1740" s="28">
        <f>Tabela1[[#This Row],[PESO TOTAL]]*Tabela1[[#This Row],[CALDEIRARIA]]</f>
        <v>0</v>
      </c>
      <c r="AU1740" s="28">
        <f>Tabela1[[#This Row],[PESO TOTAL]]*Tabela1[[#This Row],[SOLDA]]</f>
        <v>0</v>
      </c>
      <c r="AV1740" s="28">
        <f>Tabela1[[#This Row],[PESO TOTAL]]*Tabela1[[#This Row],[ACABAMENTO]]</f>
        <v>0</v>
      </c>
      <c r="AW1740" s="28">
        <f>Tabela1[[#This Row],[PESO TOTAL]]*Tabela1[[#This Row],[PRONTO ACABADO]]</f>
        <v>0</v>
      </c>
      <c r="AX1740" s="28">
        <f>Tabela1[[#This Row],[PESO TOTAL]]*Tabela1[[#This Row],[EXPEDIÇÃO ]]</f>
        <v>0</v>
      </c>
      <c r="AY1740" s="28" t="str">
        <f>Tabela1[[#This Row],[PEDIDO]]&amp;Tabela1[[#This Row],[PRODUTO]]</f>
        <v/>
      </c>
      <c r="AZ1740" s="44">
        <f>IF(AF1740="",0,IF(ISTEXT(AF1740),H1740*VALUE(SUBSTITUTE(AF1740,"%",""))/100,H1740*AF1740))-Tabela1[[#This Row],[PRONTO ACABADO2]]</f>
        <v>0</v>
      </c>
      <c r="BA1740" s="44">
        <f>IF(AG1740="",0,IF(ISTEXT(AG1740),H1740*VALUE(SUBSTITUTE(AG1740,"%",""))/100,H1740*AG1740))-Tabela1[[#This Row],[PESO EXPEDIDO2]]</f>
        <v>0</v>
      </c>
      <c r="BB1740" s="44">
        <f t="shared" si="242"/>
        <v>0</v>
      </c>
      <c r="BC1740" s="44">
        <f t="shared" si="243"/>
        <v>0</v>
      </c>
      <c r="BD1740" s="44"/>
    </row>
    <row r="1741" spans="1:56" ht="15.75" hidden="1" customHeight="1" x14ac:dyDescent="0.25">
      <c r="A1741" s="6"/>
      <c r="B1741" s="22"/>
      <c r="C1741" s="7"/>
      <c r="D1741" s="46"/>
      <c r="E1741" s="7"/>
      <c r="F1741" s="7"/>
      <c r="G1741" s="44"/>
      <c r="H1741" s="41">
        <f>Tabela1[[#This Row],[PESO UNI]]*Tabela1[[#This Row],[QTE]]</f>
        <v>0</v>
      </c>
      <c r="I1741" s="7"/>
      <c r="J1741" s="8"/>
      <c r="K1741" s="8"/>
      <c r="L1741" s="9"/>
      <c r="M1741" s="10"/>
      <c r="N1741" s="8"/>
      <c r="O1741" s="12"/>
      <c r="P1741" s="13"/>
      <c r="Q1741" s="14">
        <f>Tabela1[[#This Row],[QTDE/ Fabricação]]-Tabela1[[#This Row],[QTE]]</f>
        <v>0</v>
      </c>
      <c r="R1741" s="19">
        <f t="shared" si="238"/>
        <v>0</v>
      </c>
      <c r="S1741" s="19">
        <f t="shared" si="237"/>
        <v>0</v>
      </c>
      <c r="T1741" s="20">
        <f t="shared" si="239"/>
        <v>0</v>
      </c>
      <c r="U1741" s="17">
        <f>IFERROR(SUMIF('LISTA DE EMBARQUE'!B:B,MICRO!E:E,'LISTA DE EMBARQUE'!G:G),"")</f>
        <v>0</v>
      </c>
      <c r="V1741" s="12" t="str">
        <f>IFERROR(VLOOKUP(Tabela1[[#This Row],[COD.MDE]],'LISTA DE EMBARQUE'!B:L,11,0),"")</f>
        <v/>
      </c>
      <c r="W1741" s="13" t="str">
        <f>IFERROR(COUNTIF(#REF!,Tabela1[[#This Row],[Colunas5]]),"")</f>
        <v/>
      </c>
      <c r="X1741" s="14">
        <f>Tabela1[[#This Row],[QIANTIDADE EXPEDIDA]]*Tabela1[[#This Row],[PESO UNI]]</f>
        <v>0</v>
      </c>
      <c r="Y1741" s="14">
        <f t="shared" si="240"/>
        <v>0</v>
      </c>
      <c r="Z1741" s="21">
        <f>Tabela1[[#This Row],[PESO TOTAL]]-Tabela1[[#This Row],[Peso Expedido]]</f>
        <v>0</v>
      </c>
      <c r="AA1741" s="18"/>
      <c r="AB1741" s="40"/>
      <c r="AC1741" s="40"/>
      <c r="AD1741" s="40"/>
      <c r="AE1741" s="40"/>
      <c r="AF1741" s="40"/>
      <c r="AG1741" s="40"/>
      <c r="AH1741" s="40"/>
      <c r="AI1741" s="40" t="str">
        <f t="shared" si="236"/>
        <v>ok</v>
      </c>
      <c r="AJ1741"/>
      <c r="AK1741" t="str">
        <f>Tabela1[[#This Row],[Coluna1]]&amp;Tabela1[[#This Row],[PEDIDO]]</f>
        <v/>
      </c>
      <c r="AL1741"/>
      <c r="AM1741"/>
      <c r="AN1741"/>
      <c r="AO1741" t="str">
        <f t="shared" si="241"/>
        <v>/</v>
      </c>
      <c r="AP1741" t="str">
        <f>Tabela1[[#This Row],[TAG]]&amp;Tabela1[[#This Row],[PEDIDO]]&amp;Tabela1[[#This Row],[PRODUTO]]</f>
        <v/>
      </c>
      <c r="AQ1741" s="23" t="str">
        <f>Tabela1[[#This Row],[PRODUTO]]&amp;Tabela1[[#This Row],[TAG]]</f>
        <v/>
      </c>
      <c r="AR1741" s="183">
        <f>Tabela1[[#This Row],[PESO TOTAL]]*Tabela1[[#This Row],[MATÉRIA PRIMA]]</f>
        <v>0</v>
      </c>
      <c r="AS1741" s="28">
        <f>Tabela1[[#This Row],[PESO TOTAL]]*Tabela1[[#This Row],[PREPARAÇÃO ]]</f>
        <v>0</v>
      </c>
      <c r="AT1741" s="28">
        <f>Tabela1[[#This Row],[PESO TOTAL]]*Tabela1[[#This Row],[CALDEIRARIA]]</f>
        <v>0</v>
      </c>
      <c r="AU1741" s="28">
        <f>Tabela1[[#This Row],[PESO TOTAL]]*Tabela1[[#This Row],[SOLDA]]</f>
        <v>0</v>
      </c>
      <c r="AV1741" s="28">
        <f>Tabela1[[#This Row],[PESO TOTAL]]*Tabela1[[#This Row],[ACABAMENTO]]</f>
        <v>0</v>
      </c>
      <c r="AW1741" s="28">
        <f>Tabela1[[#This Row],[PESO TOTAL]]*Tabela1[[#This Row],[PRONTO ACABADO]]</f>
        <v>0</v>
      </c>
      <c r="AX1741" s="28">
        <f>Tabela1[[#This Row],[PESO TOTAL]]*Tabela1[[#This Row],[EXPEDIÇÃO ]]</f>
        <v>0</v>
      </c>
      <c r="AY1741" s="28" t="str">
        <f>Tabela1[[#This Row],[PEDIDO]]&amp;Tabela1[[#This Row],[PRODUTO]]</f>
        <v/>
      </c>
      <c r="AZ1741" s="44">
        <f>IF(AF1741="",0,IF(ISTEXT(AF1741),H1741*VALUE(SUBSTITUTE(AF1741,"%",""))/100,H1741*AF1741))-Tabela1[[#This Row],[PRONTO ACABADO2]]</f>
        <v>0</v>
      </c>
      <c r="BA1741" s="44">
        <f>IF(AG1741="",0,IF(ISTEXT(AG1741),H1741*VALUE(SUBSTITUTE(AG1741,"%",""))/100,H1741*AG1741))-Tabela1[[#This Row],[PESO EXPEDIDO2]]</f>
        <v>0</v>
      </c>
      <c r="BB1741" s="44">
        <f t="shared" si="242"/>
        <v>0</v>
      </c>
      <c r="BC1741" s="44">
        <f t="shared" si="243"/>
        <v>0</v>
      </c>
      <c r="BD1741" s="44"/>
    </row>
    <row r="1742" spans="1:56" ht="15.75" hidden="1" customHeight="1" x14ac:dyDescent="0.25">
      <c r="A1742" s="6"/>
      <c r="B1742" s="22"/>
      <c r="C1742" s="7"/>
      <c r="D1742" s="46"/>
      <c r="E1742" s="7"/>
      <c r="F1742" s="7"/>
      <c r="G1742" s="44"/>
      <c r="H1742" s="41">
        <f>Tabela1[[#This Row],[PESO UNI]]*Tabela1[[#This Row],[QTE]]</f>
        <v>0</v>
      </c>
      <c r="I1742" s="7"/>
      <c r="J1742" s="8"/>
      <c r="K1742" s="8"/>
      <c r="L1742" s="9"/>
      <c r="M1742" s="10"/>
      <c r="N1742" s="8"/>
      <c r="O1742" s="12"/>
      <c r="P1742" s="13"/>
      <c r="Q1742" s="14">
        <f>Tabela1[[#This Row],[QTDE/ Fabricação]]-Tabela1[[#This Row],[QTE]]</f>
        <v>0</v>
      </c>
      <c r="R1742" s="19">
        <f t="shared" si="238"/>
        <v>0</v>
      </c>
      <c r="S1742" s="19">
        <f t="shared" si="237"/>
        <v>0</v>
      </c>
      <c r="T1742" s="20">
        <f t="shared" si="239"/>
        <v>0</v>
      </c>
      <c r="U1742" s="17">
        <f>IFERROR(SUMIF('LISTA DE EMBARQUE'!B:B,MICRO!E:E,'LISTA DE EMBARQUE'!G:G),"")</f>
        <v>0</v>
      </c>
      <c r="V1742" s="12" t="str">
        <f>IFERROR(VLOOKUP(Tabela1[[#This Row],[COD.MDE]],'LISTA DE EMBARQUE'!B:L,11,0),"")</f>
        <v/>
      </c>
      <c r="W1742" s="13" t="str">
        <f>IFERROR(COUNTIF(#REF!,Tabela1[[#This Row],[Colunas5]]),"")</f>
        <v/>
      </c>
      <c r="X1742" s="14">
        <f>Tabela1[[#This Row],[QIANTIDADE EXPEDIDA]]*Tabela1[[#This Row],[PESO UNI]]</f>
        <v>0</v>
      </c>
      <c r="Y1742" s="14">
        <f t="shared" si="240"/>
        <v>0</v>
      </c>
      <c r="Z1742" s="21">
        <f>Tabela1[[#This Row],[PESO TOTAL]]-Tabela1[[#This Row],[Peso Expedido]]</f>
        <v>0</v>
      </c>
      <c r="AA1742" s="18"/>
      <c r="AB1742" s="40"/>
      <c r="AC1742" s="40"/>
      <c r="AD1742" s="40"/>
      <c r="AE1742" s="40"/>
      <c r="AF1742" s="40"/>
      <c r="AG1742" s="40"/>
      <c r="AH1742" s="40"/>
      <c r="AI1742" s="40" t="str">
        <f t="shared" si="236"/>
        <v>ok</v>
      </c>
      <c r="AJ1742"/>
      <c r="AK1742" t="str">
        <f>Tabela1[[#This Row],[Coluna1]]&amp;Tabela1[[#This Row],[PEDIDO]]</f>
        <v/>
      </c>
      <c r="AL1742"/>
      <c r="AM1742"/>
      <c r="AN1742"/>
      <c r="AO1742" t="str">
        <f t="shared" si="241"/>
        <v>/</v>
      </c>
      <c r="AP1742" t="str">
        <f>Tabela1[[#This Row],[TAG]]&amp;Tabela1[[#This Row],[PEDIDO]]&amp;Tabela1[[#This Row],[PRODUTO]]</f>
        <v/>
      </c>
      <c r="AQ1742" s="23" t="str">
        <f>Tabela1[[#This Row],[PRODUTO]]&amp;Tabela1[[#This Row],[TAG]]</f>
        <v/>
      </c>
      <c r="AR1742" s="183">
        <f>Tabela1[[#This Row],[PESO TOTAL]]*Tabela1[[#This Row],[MATÉRIA PRIMA]]</f>
        <v>0</v>
      </c>
      <c r="AS1742" s="28">
        <f>Tabela1[[#This Row],[PESO TOTAL]]*Tabela1[[#This Row],[PREPARAÇÃO ]]</f>
        <v>0</v>
      </c>
      <c r="AT1742" s="28">
        <f>Tabela1[[#This Row],[PESO TOTAL]]*Tabela1[[#This Row],[CALDEIRARIA]]</f>
        <v>0</v>
      </c>
      <c r="AU1742" s="28">
        <f>Tabela1[[#This Row],[PESO TOTAL]]*Tabela1[[#This Row],[SOLDA]]</f>
        <v>0</v>
      </c>
      <c r="AV1742" s="28">
        <f>Tabela1[[#This Row],[PESO TOTAL]]*Tabela1[[#This Row],[ACABAMENTO]]</f>
        <v>0</v>
      </c>
      <c r="AW1742" s="28">
        <f>Tabela1[[#This Row],[PESO TOTAL]]*Tabela1[[#This Row],[PRONTO ACABADO]]</f>
        <v>0</v>
      </c>
      <c r="AX1742" s="28">
        <f>Tabela1[[#This Row],[PESO TOTAL]]*Tabela1[[#This Row],[EXPEDIÇÃO ]]</f>
        <v>0</v>
      </c>
      <c r="AY1742" s="28" t="str">
        <f>Tabela1[[#This Row],[PEDIDO]]&amp;Tabela1[[#This Row],[PRODUTO]]</f>
        <v/>
      </c>
      <c r="AZ1742" s="44">
        <f>IF(AF1742="",0,IF(ISTEXT(AF1742),H1742*VALUE(SUBSTITUTE(AF1742,"%",""))/100,H1742*AF1742))-Tabela1[[#This Row],[PRONTO ACABADO2]]</f>
        <v>0</v>
      </c>
      <c r="BA1742" s="44">
        <f>IF(AG1742="",0,IF(ISTEXT(AG1742),H1742*VALUE(SUBSTITUTE(AG1742,"%",""))/100,H1742*AG1742))-Tabela1[[#This Row],[PESO EXPEDIDO2]]</f>
        <v>0</v>
      </c>
      <c r="BB1742" s="44">
        <f t="shared" si="242"/>
        <v>0</v>
      </c>
      <c r="BC1742" s="44">
        <f t="shared" si="243"/>
        <v>0</v>
      </c>
      <c r="BD1742" s="44"/>
    </row>
    <row r="1743" spans="1:56" ht="15.75" hidden="1" customHeight="1" x14ac:dyDescent="0.25">
      <c r="A1743" s="6"/>
      <c r="B1743" s="22"/>
      <c r="C1743" s="7"/>
      <c r="D1743" s="46"/>
      <c r="E1743" s="7"/>
      <c r="F1743" s="7"/>
      <c r="G1743" s="44"/>
      <c r="H1743" s="41">
        <f>Tabela1[[#This Row],[PESO UNI]]*Tabela1[[#This Row],[QTE]]</f>
        <v>0</v>
      </c>
      <c r="I1743" s="7"/>
      <c r="J1743" s="8"/>
      <c r="K1743" s="8"/>
      <c r="L1743" s="9"/>
      <c r="M1743" s="10"/>
      <c r="N1743" s="8"/>
      <c r="O1743" s="12"/>
      <c r="P1743" s="13"/>
      <c r="Q1743" s="14">
        <f>Tabela1[[#This Row],[QTDE/ Fabricação]]-Tabela1[[#This Row],[QTE]]</f>
        <v>0</v>
      </c>
      <c r="R1743" s="19">
        <f t="shared" si="238"/>
        <v>0</v>
      </c>
      <c r="S1743" s="19">
        <f t="shared" si="237"/>
        <v>0</v>
      </c>
      <c r="T1743" s="20">
        <f t="shared" si="239"/>
        <v>0</v>
      </c>
      <c r="U1743" s="17">
        <f>IFERROR(SUMIF('LISTA DE EMBARQUE'!B:B,MICRO!E:E,'LISTA DE EMBARQUE'!G:G),"")</f>
        <v>0</v>
      </c>
      <c r="V1743" s="12" t="str">
        <f>IFERROR(VLOOKUP(Tabela1[[#This Row],[COD.MDE]],'LISTA DE EMBARQUE'!B:L,11,0),"")</f>
        <v/>
      </c>
      <c r="W1743" s="13" t="str">
        <f>IFERROR(COUNTIF(#REF!,Tabela1[[#This Row],[Colunas5]]),"")</f>
        <v/>
      </c>
      <c r="X1743" s="14">
        <f>Tabela1[[#This Row],[QIANTIDADE EXPEDIDA]]*Tabela1[[#This Row],[PESO UNI]]</f>
        <v>0</v>
      </c>
      <c r="Y1743" s="14">
        <f t="shared" si="240"/>
        <v>0</v>
      </c>
      <c r="Z1743" s="21">
        <f>Tabela1[[#This Row],[PESO TOTAL]]-Tabela1[[#This Row],[Peso Expedido]]</f>
        <v>0</v>
      </c>
      <c r="AA1743" s="18"/>
      <c r="AB1743" s="40"/>
      <c r="AC1743" s="40"/>
      <c r="AD1743" s="40"/>
      <c r="AE1743" s="40"/>
      <c r="AF1743" s="40"/>
      <c r="AG1743" s="40"/>
      <c r="AH1743" s="40"/>
      <c r="AI1743" s="40" t="str">
        <f t="shared" si="236"/>
        <v>ok</v>
      </c>
      <c r="AJ1743"/>
      <c r="AK1743" t="str">
        <f>Tabela1[[#This Row],[Coluna1]]&amp;Tabela1[[#This Row],[PEDIDO]]</f>
        <v/>
      </c>
      <c r="AL1743"/>
      <c r="AM1743"/>
      <c r="AN1743"/>
      <c r="AO1743" t="str">
        <f t="shared" si="241"/>
        <v>/</v>
      </c>
      <c r="AP1743" t="str">
        <f>Tabela1[[#This Row],[TAG]]&amp;Tabela1[[#This Row],[PEDIDO]]&amp;Tabela1[[#This Row],[PRODUTO]]</f>
        <v/>
      </c>
      <c r="AQ1743" s="23" t="str">
        <f>Tabela1[[#This Row],[PRODUTO]]&amp;Tabela1[[#This Row],[TAG]]</f>
        <v/>
      </c>
      <c r="AR1743" s="183">
        <f>Tabela1[[#This Row],[PESO TOTAL]]*Tabela1[[#This Row],[MATÉRIA PRIMA]]</f>
        <v>0</v>
      </c>
      <c r="AS1743" s="28">
        <f>Tabela1[[#This Row],[PESO TOTAL]]*Tabela1[[#This Row],[PREPARAÇÃO ]]</f>
        <v>0</v>
      </c>
      <c r="AT1743" s="28">
        <f>Tabela1[[#This Row],[PESO TOTAL]]*Tabela1[[#This Row],[CALDEIRARIA]]</f>
        <v>0</v>
      </c>
      <c r="AU1743" s="28">
        <f>Tabela1[[#This Row],[PESO TOTAL]]*Tabela1[[#This Row],[SOLDA]]</f>
        <v>0</v>
      </c>
      <c r="AV1743" s="28">
        <f>Tabela1[[#This Row],[PESO TOTAL]]*Tabela1[[#This Row],[ACABAMENTO]]</f>
        <v>0</v>
      </c>
      <c r="AW1743" s="28">
        <f>Tabela1[[#This Row],[PESO TOTAL]]*Tabela1[[#This Row],[PRONTO ACABADO]]</f>
        <v>0</v>
      </c>
      <c r="AX1743" s="28">
        <f>Tabela1[[#This Row],[PESO TOTAL]]*Tabela1[[#This Row],[EXPEDIÇÃO ]]</f>
        <v>0</v>
      </c>
      <c r="AY1743" s="28" t="str">
        <f>Tabela1[[#This Row],[PEDIDO]]&amp;Tabela1[[#This Row],[PRODUTO]]</f>
        <v/>
      </c>
      <c r="AZ1743" s="44">
        <f>IF(AF1743="",0,IF(ISTEXT(AF1743),H1743*VALUE(SUBSTITUTE(AF1743,"%",""))/100,H1743*AF1743))-Tabela1[[#This Row],[PRONTO ACABADO2]]</f>
        <v>0</v>
      </c>
      <c r="BA1743" s="44">
        <f>IF(AG1743="",0,IF(ISTEXT(AG1743),H1743*VALUE(SUBSTITUTE(AG1743,"%",""))/100,H1743*AG1743))-Tabela1[[#This Row],[PESO EXPEDIDO2]]</f>
        <v>0</v>
      </c>
      <c r="BB1743" s="44">
        <f t="shared" si="242"/>
        <v>0</v>
      </c>
      <c r="BC1743" s="44">
        <f t="shared" si="243"/>
        <v>0</v>
      </c>
      <c r="BD1743" s="44"/>
    </row>
    <row r="1744" spans="1:56" ht="15.75" hidden="1" customHeight="1" x14ac:dyDescent="0.25">
      <c r="A1744" s="6"/>
      <c r="B1744" s="22"/>
      <c r="C1744" s="7"/>
      <c r="D1744" s="46"/>
      <c r="E1744" s="7"/>
      <c r="F1744" s="7"/>
      <c r="G1744" s="44"/>
      <c r="H1744" s="41">
        <f>Tabela1[[#This Row],[PESO UNI]]*Tabela1[[#This Row],[QTE]]</f>
        <v>0</v>
      </c>
      <c r="I1744" s="7"/>
      <c r="J1744" s="8"/>
      <c r="K1744" s="8"/>
      <c r="L1744" s="9"/>
      <c r="M1744" s="10"/>
      <c r="N1744" s="8"/>
      <c r="O1744" s="12"/>
      <c r="P1744" s="13"/>
      <c r="Q1744" s="14">
        <f>Tabela1[[#This Row],[QTDE/ Fabricação]]-Tabela1[[#This Row],[QTE]]</f>
        <v>0</v>
      </c>
      <c r="R1744" s="19">
        <f t="shared" si="238"/>
        <v>0</v>
      </c>
      <c r="S1744" s="19">
        <f t="shared" si="237"/>
        <v>0</v>
      </c>
      <c r="T1744" s="20">
        <f t="shared" si="239"/>
        <v>0</v>
      </c>
      <c r="U1744" s="17">
        <f>IFERROR(SUMIF('LISTA DE EMBARQUE'!B:B,MICRO!E:E,'LISTA DE EMBARQUE'!G:G),"")</f>
        <v>0</v>
      </c>
      <c r="V1744" s="12" t="str">
        <f>IFERROR(VLOOKUP(Tabela1[[#This Row],[COD.MDE]],'LISTA DE EMBARQUE'!B:L,11,0),"")</f>
        <v/>
      </c>
      <c r="W1744" s="13" t="str">
        <f>IFERROR(COUNTIF(#REF!,Tabela1[[#This Row],[Colunas5]]),"")</f>
        <v/>
      </c>
      <c r="X1744" s="14">
        <f>Tabela1[[#This Row],[QIANTIDADE EXPEDIDA]]*Tabela1[[#This Row],[PESO UNI]]</f>
        <v>0</v>
      </c>
      <c r="Y1744" s="14">
        <f t="shared" si="240"/>
        <v>0</v>
      </c>
      <c r="Z1744" s="21">
        <f>Tabela1[[#This Row],[PESO TOTAL]]-Tabela1[[#This Row],[Peso Expedido]]</f>
        <v>0</v>
      </c>
      <c r="AA1744" s="18"/>
      <c r="AB1744" s="40"/>
      <c r="AC1744" s="40"/>
      <c r="AD1744" s="40"/>
      <c r="AE1744" s="40"/>
      <c r="AF1744" s="40"/>
      <c r="AG1744" s="40"/>
      <c r="AH1744" s="40"/>
      <c r="AI1744" s="40" t="str">
        <f t="shared" si="236"/>
        <v>ok</v>
      </c>
      <c r="AJ1744"/>
      <c r="AK1744" t="str">
        <f>Tabela1[[#This Row],[Coluna1]]&amp;Tabela1[[#This Row],[PEDIDO]]</f>
        <v/>
      </c>
      <c r="AL1744"/>
      <c r="AM1744"/>
      <c r="AN1744"/>
      <c r="AO1744" t="str">
        <f t="shared" si="241"/>
        <v>/</v>
      </c>
      <c r="AP1744" t="str">
        <f>Tabela1[[#This Row],[TAG]]&amp;Tabela1[[#This Row],[PEDIDO]]&amp;Tabela1[[#This Row],[PRODUTO]]</f>
        <v/>
      </c>
      <c r="AQ1744" s="23" t="str">
        <f>Tabela1[[#This Row],[PRODUTO]]&amp;Tabela1[[#This Row],[TAG]]</f>
        <v/>
      </c>
      <c r="AR1744" s="183">
        <f>Tabela1[[#This Row],[PESO TOTAL]]*Tabela1[[#This Row],[MATÉRIA PRIMA]]</f>
        <v>0</v>
      </c>
      <c r="AS1744" s="28">
        <f>Tabela1[[#This Row],[PESO TOTAL]]*Tabela1[[#This Row],[PREPARAÇÃO ]]</f>
        <v>0</v>
      </c>
      <c r="AT1744" s="28">
        <f>Tabela1[[#This Row],[PESO TOTAL]]*Tabela1[[#This Row],[CALDEIRARIA]]</f>
        <v>0</v>
      </c>
      <c r="AU1744" s="28">
        <f>Tabela1[[#This Row],[PESO TOTAL]]*Tabela1[[#This Row],[SOLDA]]</f>
        <v>0</v>
      </c>
      <c r="AV1744" s="28">
        <f>Tabela1[[#This Row],[PESO TOTAL]]*Tabela1[[#This Row],[ACABAMENTO]]</f>
        <v>0</v>
      </c>
      <c r="AW1744" s="28">
        <f>Tabela1[[#This Row],[PESO TOTAL]]*Tabela1[[#This Row],[PRONTO ACABADO]]</f>
        <v>0</v>
      </c>
      <c r="AX1744" s="28">
        <f>Tabela1[[#This Row],[PESO TOTAL]]*Tabela1[[#This Row],[EXPEDIÇÃO ]]</f>
        <v>0</v>
      </c>
      <c r="AY1744" s="28" t="str">
        <f>Tabela1[[#This Row],[PEDIDO]]&amp;Tabela1[[#This Row],[PRODUTO]]</f>
        <v/>
      </c>
      <c r="AZ1744" s="44">
        <f>IF(AF1744="",0,IF(ISTEXT(AF1744),H1744*VALUE(SUBSTITUTE(AF1744,"%",""))/100,H1744*AF1744))-Tabela1[[#This Row],[PRONTO ACABADO2]]</f>
        <v>0</v>
      </c>
      <c r="BA1744" s="44">
        <f>IF(AG1744="",0,IF(ISTEXT(AG1744),H1744*VALUE(SUBSTITUTE(AG1744,"%",""))/100,H1744*AG1744))-Tabela1[[#This Row],[PESO EXPEDIDO2]]</f>
        <v>0</v>
      </c>
      <c r="BB1744" s="44">
        <f t="shared" si="242"/>
        <v>0</v>
      </c>
      <c r="BC1744" s="44">
        <f t="shared" si="243"/>
        <v>0</v>
      </c>
      <c r="BD1744" s="44"/>
    </row>
    <row r="1745" spans="1:56" ht="15.75" hidden="1" customHeight="1" x14ac:dyDescent="0.25">
      <c r="A1745" s="6"/>
      <c r="B1745" s="22"/>
      <c r="C1745" s="7"/>
      <c r="D1745" s="46"/>
      <c r="E1745" s="7"/>
      <c r="F1745" s="7"/>
      <c r="G1745" s="44"/>
      <c r="H1745" s="41">
        <f>Tabela1[[#This Row],[PESO UNI]]*Tabela1[[#This Row],[QTE]]</f>
        <v>0</v>
      </c>
      <c r="I1745" s="7"/>
      <c r="J1745" s="8"/>
      <c r="K1745" s="8"/>
      <c r="L1745" s="9"/>
      <c r="M1745" s="10"/>
      <c r="N1745" s="8"/>
      <c r="O1745" s="12"/>
      <c r="P1745" s="13"/>
      <c r="Q1745" s="14">
        <f>Tabela1[[#This Row],[QTDE/ Fabricação]]-Tabela1[[#This Row],[QTE]]</f>
        <v>0</v>
      </c>
      <c r="R1745" s="19">
        <f t="shared" si="238"/>
        <v>0</v>
      </c>
      <c r="S1745" s="19">
        <f t="shared" si="237"/>
        <v>0</v>
      </c>
      <c r="T1745" s="20">
        <f t="shared" si="239"/>
        <v>0</v>
      </c>
      <c r="U1745" s="17">
        <f>IFERROR(SUMIF('LISTA DE EMBARQUE'!B:B,MICRO!E:E,'LISTA DE EMBARQUE'!G:G),"")</f>
        <v>0</v>
      </c>
      <c r="V1745" s="12" t="str">
        <f>IFERROR(VLOOKUP(Tabela1[[#This Row],[COD.MDE]],'LISTA DE EMBARQUE'!B:L,11,0),"")</f>
        <v/>
      </c>
      <c r="W1745" s="13" t="str">
        <f>IFERROR(COUNTIF(#REF!,Tabela1[[#This Row],[Colunas5]]),"")</f>
        <v/>
      </c>
      <c r="X1745" s="14">
        <f>Tabela1[[#This Row],[QIANTIDADE EXPEDIDA]]*Tabela1[[#This Row],[PESO UNI]]</f>
        <v>0</v>
      </c>
      <c r="Y1745" s="14">
        <f t="shared" si="240"/>
        <v>0</v>
      </c>
      <c r="Z1745" s="21">
        <f>Tabela1[[#This Row],[PESO TOTAL]]-Tabela1[[#This Row],[Peso Expedido]]</f>
        <v>0</v>
      </c>
      <c r="AA1745" s="18"/>
      <c r="AB1745" s="40"/>
      <c r="AC1745" s="40"/>
      <c r="AD1745" s="40"/>
      <c r="AE1745" s="40"/>
      <c r="AF1745" s="40"/>
      <c r="AG1745" s="40"/>
      <c r="AH1745" s="40"/>
      <c r="AI1745" s="40" t="str">
        <f t="shared" ref="AI1745:AI1808" si="244">IF(Z1745&lt;=0,"ok","")</f>
        <v>ok</v>
      </c>
      <c r="AJ1745"/>
      <c r="AK1745" t="str">
        <f>Tabela1[[#This Row],[Coluna1]]&amp;Tabela1[[#This Row],[PEDIDO]]</f>
        <v/>
      </c>
      <c r="AL1745"/>
      <c r="AM1745"/>
      <c r="AN1745"/>
      <c r="AO1745" t="str">
        <f t="shared" si="241"/>
        <v>/</v>
      </c>
      <c r="AP1745" t="str">
        <f>Tabela1[[#This Row],[TAG]]&amp;Tabela1[[#This Row],[PEDIDO]]&amp;Tabela1[[#This Row],[PRODUTO]]</f>
        <v/>
      </c>
      <c r="AQ1745" s="23" t="str">
        <f>Tabela1[[#This Row],[PRODUTO]]&amp;Tabela1[[#This Row],[TAG]]</f>
        <v/>
      </c>
      <c r="AR1745" s="183">
        <f>Tabela1[[#This Row],[PESO TOTAL]]*Tabela1[[#This Row],[MATÉRIA PRIMA]]</f>
        <v>0</v>
      </c>
      <c r="AS1745" s="28">
        <f>Tabela1[[#This Row],[PESO TOTAL]]*Tabela1[[#This Row],[PREPARAÇÃO ]]</f>
        <v>0</v>
      </c>
      <c r="AT1745" s="28">
        <f>Tabela1[[#This Row],[PESO TOTAL]]*Tabela1[[#This Row],[CALDEIRARIA]]</f>
        <v>0</v>
      </c>
      <c r="AU1745" s="28">
        <f>Tabela1[[#This Row],[PESO TOTAL]]*Tabela1[[#This Row],[SOLDA]]</f>
        <v>0</v>
      </c>
      <c r="AV1745" s="28">
        <f>Tabela1[[#This Row],[PESO TOTAL]]*Tabela1[[#This Row],[ACABAMENTO]]</f>
        <v>0</v>
      </c>
      <c r="AW1745" s="28">
        <f>Tabela1[[#This Row],[PESO TOTAL]]*Tabela1[[#This Row],[PRONTO ACABADO]]</f>
        <v>0</v>
      </c>
      <c r="AX1745" s="28">
        <f>Tabela1[[#This Row],[PESO TOTAL]]*Tabela1[[#This Row],[EXPEDIÇÃO ]]</f>
        <v>0</v>
      </c>
      <c r="AY1745" s="28" t="str">
        <f>Tabela1[[#This Row],[PEDIDO]]&amp;Tabela1[[#This Row],[PRODUTO]]</f>
        <v/>
      </c>
      <c r="AZ1745" s="44">
        <f>IF(AF1745="",0,IF(ISTEXT(AF1745),H1745*VALUE(SUBSTITUTE(AF1745,"%",""))/100,H1745*AF1745))-Tabela1[[#This Row],[PRONTO ACABADO2]]</f>
        <v>0</v>
      </c>
      <c r="BA1745" s="44">
        <f>IF(AG1745="",0,IF(ISTEXT(AG1745),H1745*VALUE(SUBSTITUTE(AG1745,"%",""))/100,H1745*AG1745))-Tabela1[[#This Row],[PESO EXPEDIDO2]]</f>
        <v>0</v>
      </c>
      <c r="BB1745" s="44">
        <f t="shared" si="242"/>
        <v>0</v>
      </c>
      <c r="BC1745" s="44">
        <f t="shared" si="243"/>
        <v>0</v>
      </c>
      <c r="BD1745" s="44"/>
    </row>
    <row r="1746" spans="1:56" ht="15.75" hidden="1" customHeight="1" x14ac:dyDescent="0.25">
      <c r="A1746" s="6"/>
      <c r="B1746" s="22"/>
      <c r="C1746" s="7"/>
      <c r="D1746" s="46"/>
      <c r="E1746" s="7"/>
      <c r="F1746" s="7"/>
      <c r="G1746" s="44"/>
      <c r="H1746" s="41">
        <f>Tabela1[[#This Row],[PESO UNI]]*Tabela1[[#This Row],[QTE]]</f>
        <v>0</v>
      </c>
      <c r="I1746" s="7"/>
      <c r="J1746" s="8"/>
      <c r="K1746" s="8"/>
      <c r="L1746" s="9"/>
      <c r="M1746" s="10"/>
      <c r="N1746" s="8"/>
      <c r="O1746" s="12"/>
      <c r="P1746" s="13"/>
      <c r="Q1746" s="14">
        <f>Tabela1[[#This Row],[QTDE/ Fabricação]]-Tabela1[[#This Row],[QTE]]</f>
        <v>0</v>
      </c>
      <c r="R1746" s="19">
        <f t="shared" si="238"/>
        <v>0</v>
      </c>
      <c r="S1746" s="19">
        <f t="shared" si="237"/>
        <v>0</v>
      </c>
      <c r="T1746" s="20">
        <f t="shared" si="239"/>
        <v>0</v>
      </c>
      <c r="U1746" s="17">
        <f>IFERROR(SUMIF('LISTA DE EMBARQUE'!B:B,MICRO!E:E,'LISTA DE EMBARQUE'!G:G),"")</f>
        <v>0</v>
      </c>
      <c r="V1746" s="12" t="str">
        <f>IFERROR(VLOOKUP(Tabela1[[#This Row],[COD.MDE]],'LISTA DE EMBARQUE'!B:L,11,0),"")</f>
        <v/>
      </c>
      <c r="W1746" s="13" t="str">
        <f>IFERROR(COUNTIF(#REF!,Tabela1[[#This Row],[Colunas5]]),"")</f>
        <v/>
      </c>
      <c r="X1746" s="14">
        <f>Tabela1[[#This Row],[QIANTIDADE EXPEDIDA]]*Tabela1[[#This Row],[PESO UNI]]</f>
        <v>0</v>
      </c>
      <c r="Y1746" s="14">
        <f t="shared" si="240"/>
        <v>0</v>
      </c>
      <c r="Z1746" s="21">
        <f>Tabela1[[#This Row],[PESO TOTAL]]-Tabela1[[#This Row],[Peso Expedido]]</f>
        <v>0</v>
      </c>
      <c r="AA1746" s="18"/>
      <c r="AB1746" s="40"/>
      <c r="AC1746" s="40"/>
      <c r="AD1746" s="40"/>
      <c r="AE1746" s="40"/>
      <c r="AF1746" s="40"/>
      <c r="AG1746" s="40"/>
      <c r="AH1746" s="40"/>
      <c r="AI1746" s="40" t="str">
        <f t="shared" si="244"/>
        <v>ok</v>
      </c>
      <c r="AJ1746"/>
      <c r="AK1746" t="str">
        <f>Tabela1[[#This Row],[Coluna1]]&amp;Tabela1[[#This Row],[PEDIDO]]</f>
        <v/>
      </c>
      <c r="AL1746"/>
      <c r="AM1746"/>
      <c r="AN1746"/>
      <c r="AO1746" t="str">
        <f t="shared" si="241"/>
        <v>/</v>
      </c>
      <c r="AP1746" t="str">
        <f>Tabela1[[#This Row],[TAG]]&amp;Tabela1[[#This Row],[PEDIDO]]&amp;Tabela1[[#This Row],[PRODUTO]]</f>
        <v/>
      </c>
      <c r="AQ1746" s="23" t="str">
        <f>Tabela1[[#This Row],[PRODUTO]]&amp;Tabela1[[#This Row],[TAG]]</f>
        <v/>
      </c>
      <c r="AR1746" s="183">
        <f>Tabela1[[#This Row],[PESO TOTAL]]*Tabela1[[#This Row],[MATÉRIA PRIMA]]</f>
        <v>0</v>
      </c>
      <c r="AS1746" s="28">
        <f>Tabela1[[#This Row],[PESO TOTAL]]*Tabela1[[#This Row],[PREPARAÇÃO ]]</f>
        <v>0</v>
      </c>
      <c r="AT1746" s="28">
        <f>Tabela1[[#This Row],[PESO TOTAL]]*Tabela1[[#This Row],[CALDEIRARIA]]</f>
        <v>0</v>
      </c>
      <c r="AU1746" s="28">
        <f>Tabela1[[#This Row],[PESO TOTAL]]*Tabela1[[#This Row],[SOLDA]]</f>
        <v>0</v>
      </c>
      <c r="AV1746" s="28">
        <f>Tabela1[[#This Row],[PESO TOTAL]]*Tabela1[[#This Row],[ACABAMENTO]]</f>
        <v>0</v>
      </c>
      <c r="AW1746" s="28">
        <f>Tabela1[[#This Row],[PESO TOTAL]]*Tabela1[[#This Row],[PRONTO ACABADO]]</f>
        <v>0</v>
      </c>
      <c r="AX1746" s="28">
        <f>Tabela1[[#This Row],[PESO TOTAL]]*Tabela1[[#This Row],[EXPEDIÇÃO ]]</f>
        <v>0</v>
      </c>
      <c r="AY1746" s="28" t="str">
        <f>Tabela1[[#This Row],[PEDIDO]]&amp;Tabela1[[#This Row],[PRODUTO]]</f>
        <v/>
      </c>
      <c r="AZ1746" s="44">
        <f>IF(AF1746="",0,IF(ISTEXT(AF1746),H1746*VALUE(SUBSTITUTE(AF1746,"%",""))/100,H1746*AF1746))-Tabela1[[#This Row],[PRONTO ACABADO2]]</f>
        <v>0</v>
      </c>
      <c r="BA1746" s="44">
        <f>IF(AG1746="",0,IF(ISTEXT(AG1746),H1746*VALUE(SUBSTITUTE(AG1746,"%",""))/100,H1746*AG1746))-Tabela1[[#This Row],[PESO EXPEDIDO2]]</f>
        <v>0</v>
      </c>
      <c r="BB1746" s="44">
        <f t="shared" si="242"/>
        <v>0</v>
      </c>
      <c r="BC1746" s="44">
        <f t="shared" si="243"/>
        <v>0</v>
      </c>
      <c r="BD1746" s="44"/>
    </row>
    <row r="1747" spans="1:56" ht="15.75" hidden="1" customHeight="1" x14ac:dyDescent="0.25">
      <c r="A1747" s="6"/>
      <c r="B1747" s="22"/>
      <c r="C1747" s="7"/>
      <c r="D1747" s="46"/>
      <c r="E1747" s="7"/>
      <c r="F1747" s="7"/>
      <c r="G1747" s="44"/>
      <c r="H1747" s="41">
        <f>Tabela1[[#This Row],[PESO UNI]]*Tabela1[[#This Row],[QTE]]</f>
        <v>0</v>
      </c>
      <c r="I1747" s="7"/>
      <c r="J1747" s="8"/>
      <c r="K1747" s="8"/>
      <c r="L1747" s="9"/>
      <c r="M1747" s="10"/>
      <c r="N1747" s="8"/>
      <c r="O1747" s="12"/>
      <c r="P1747" s="13"/>
      <c r="Q1747" s="14">
        <f>Tabela1[[#This Row],[QTDE/ Fabricação]]-Tabela1[[#This Row],[QTE]]</f>
        <v>0</v>
      </c>
      <c r="R1747" s="19">
        <f t="shared" si="238"/>
        <v>0</v>
      </c>
      <c r="S1747" s="19">
        <f t="shared" si="237"/>
        <v>0</v>
      </c>
      <c r="T1747" s="20">
        <f t="shared" si="239"/>
        <v>0</v>
      </c>
      <c r="U1747" s="17">
        <f>IFERROR(SUMIF('LISTA DE EMBARQUE'!B:B,MICRO!E:E,'LISTA DE EMBARQUE'!G:G),"")</f>
        <v>0</v>
      </c>
      <c r="V1747" s="12" t="str">
        <f>IFERROR(VLOOKUP(Tabela1[[#This Row],[COD.MDE]],'LISTA DE EMBARQUE'!B:L,11,0),"")</f>
        <v/>
      </c>
      <c r="W1747" s="13" t="str">
        <f>IFERROR(COUNTIF(#REF!,Tabela1[[#This Row],[Colunas5]]),"")</f>
        <v/>
      </c>
      <c r="X1747" s="14">
        <f>Tabela1[[#This Row],[QIANTIDADE EXPEDIDA]]*Tabela1[[#This Row],[PESO UNI]]</f>
        <v>0</v>
      </c>
      <c r="Y1747" s="14">
        <f t="shared" si="240"/>
        <v>0</v>
      </c>
      <c r="Z1747" s="21">
        <f>Tabela1[[#This Row],[PESO TOTAL]]-Tabela1[[#This Row],[Peso Expedido]]</f>
        <v>0</v>
      </c>
      <c r="AA1747" s="18"/>
      <c r="AB1747" s="40"/>
      <c r="AC1747" s="40"/>
      <c r="AD1747" s="40"/>
      <c r="AE1747" s="40"/>
      <c r="AF1747" s="40"/>
      <c r="AG1747" s="40"/>
      <c r="AH1747" s="40"/>
      <c r="AI1747" s="40" t="str">
        <f t="shared" si="244"/>
        <v>ok</v>
      </c>
      <c r="AJ1747"/>
      <c r="AK1747" t="str">
        <f>Tabela1[[#This Row],[Coluna1]]&amp;Tabela1[[#This Row],[PEDIDO]]</f>
        <v/>
      </c>
      <c r="AL1747"/>
      <c r="AM1747"/>
      <c r="AN1747"/>
      <c r="AO1747" t="str">
        <f t="shared" si="241"/>
        <v>/</v>
      </c>
      <c r="AP1747" t="str">
        <f>Tabela1[[#This Row],[TAG]]&amp;Tabela1[[#This Row],[PEDIDO]]&amp;Tabela1[[#This Row],[PRODUTO]]</f>
        <v/>
      </c>
      <c r="AQ1747" s="23" t="str">
        <f>Tabela1[[#This Row],[PRODUTO]]&amp;Tabela1[[#This Row],[TAG]]</f>
        <v/>
      </c>
      <c r="AR1747" s="183">
        <f>Tabela1[[#This Row],[PESO TOTAL]]*Tabela1[[#This Row],[MATÉRIA PRIMA]]</f>
        <v>0</v>
      </c>
      <c r="AS1747" s="28">
        <f>Tabela1[[#This Row],[PESO TOTAL]]*Tabela1[[#This Row],[PREPARAÇÃO ]]</f>
        <v>0</v>
      </c>
      <c r="AT1747" s="28">
        <f>Tabela1[[#This Row],[PESO TOTAL]]*Tabela1[[#This Row],[CALDEIRARIA]]</f>
        <v>0</v>
      </c>
      <c r="AU1747" s="28">
        <f>Tabela1[[#This Row],[PESO TOTAL]]*Tabela1[[#This Row],[SOLDA]]</f>
        <v>0</v>
      </c>
      <c r="AV1747" s="28">
        <f>Tabela1[[#This Row],[PESO TOTAL]]*Tabela1[[#This Row],[ACABAMENTO]]</f>
        <v>0</v>
      </c>
      <c r="AW1747" s="28">
        <f>Tabela1[[#This Row],[PESO TOTAL]]*Tabela1[[#This Row],[PRONTO ACABADO]]</f>
        <v>0</v>
      </c>
      <c r="AX1747" s="28">
        <f>Tabela1[[#This Row],[PESO TOTAL]]*Tabela1[[#This Row],[EXPEDIÇÃO ]]</f>
        <v>0</v>
      </c>
      <c r="AY1747" s="28" t="str">
        <f>Tabela1[[#This Row],[PEDIDO]]&amp;Tabela1[[#This Row],[PRODUTO]]</f>
        <v/>
      </c>
      <c r="AZ1747" s="44">
        <f>IF(AF1747="",0,IF(ISTEXT(AF1747),H1747*VALUE(SUBSTITUTE(AF1747,"%",""))/100,H1747*AF1747))-Tabela1[[#This Row],[PRONTO ACABADO2]]</f>
        <v>0</v>
      </c>
      <c r="BA1747" s="44">
        <f>IF(AG1747="",0,IF(ISTEXT(AG1747),H1747*VALUE(SUBSTITUTE(AG1747,"%",""))/100,H1747*AG1747))-Tabela1[[#This Row],[PESO EXPEDIDO2]]</f>
        <v>0</v>
      </c>
      <c r="BB1747" s="44">
        <f t="shared" si="242"/>
        <v>0</v>
      </c>
      <c r="BC1747" s="44">
        <f t="shared" si="243"/>
        <v>0</v>
      </c>
      <c r="BD1747" s="44"/>
    </row>
    <row r="1748" spans="1:56" ht="15.75" hidden="1" customHeight="1" x14ac:dyDescent="0.25">
      <c r="A1748" s="6"/>
      <c r="B1748" s="22"/>
      <c r="C1748" s="7"/>
      <c r="D1748" s="46"/>
      <c r="E1748" s="7"/>
      <c r="F1748" s="7"/>
      <c r="G1748" s="44"/>
      <c r="H1748" s="41">
        <f>Tabela1[[#This Row],[PESO UNI]]*Tabela1[[#This Row],[QTE]]</f>
        <v>0</v>
      </c>
      <c r="I1748" s="7"/>
      <c r="J1748" s="8"/>
      <c r="K1748" s="8"/>
      <c r="L1748" s="9"/>
      <c r="M1748" s="10"/>
      <c r="N1748" s="8"/>
      <c r="O1748" s="12"/>
      <c r="P1748" s="13"/>
      <c r="Q1748" s="14">
        <f>Tabela1[[#This Row],[QTDE/ Fabricação]]-Tabela1[[#This Row],[QTE]]</f>
        <v>0</v>
      </c>
      <c r="R1748" s="19">
        <f t="shared" si="238"/>
        <v>0</v>
      </c>
      <c r="S1748" s="19">
        <f t="shared" si="237"/>
        <v>0</v>
      </c>
      <c r="T1748" s="20">
        <f t="shared" si="239"/>
        <v>0</v>
      </c>
      <c r="U1748" s="17">
        <f>IFERROR(SUMIF('LISTA DE EMBARQUE'!B:B,MICRO!E:E,'LISTA DE EMBARQUE'!G:G),"")</f>
        <v>0</v>
      </c>
      <c r="V1748" s="12" t="str">
        <f>IFERROR(VLOOKUP(Tabela1[[#This Row],[COD.MDE]],'LISTA DE EMBARQUE'!B:L,11,0),"")</f>
        <v/>
      </c>
      <c r="W1748" s="13" t="str">
        <f>IFERROR(COUNTIF(#REF!,Tabela1[[#This Row],[Colunas5]]),"")</f>
        <v/>
      </c>
      <c r="X1748" s="14">
        <f>Tabela1[[#This Row],[QIANTIDADE EXPEDIDA]]*Tabela1[[#This Row],[PESO UNI]]</f>
        <v>0</v>
      </c>
      <c r="Y1748" s="14">
        <f t="shared" si="240"/>
        <v>0</v>
      </c>
      <c r="Z1748" s="21">
        <f>Tabela1[[#This Row],[PESO TOTAL]]-Tabela1[[#This Row],[Peso Expedido]]</f>
        <v>0</v>
      </c>
      <c r="AA1748" s="18"/>
      <c r="AB1748" s="40"/>
      <c r="AC1748" s="40"/>
      <c r="AD1748" s="40"/>
      <c r="AE1748" s="40"/>
      <c r="AF1748" s="40"/>
      <c r="AG1748" s="40"/>
      <c r="AH1748" s="40"/>
      <c r="AI1748" s="40" t="str">
        <f t="shared" si="244"/>
        <v>ok</v>
      </c>
      <c r="AJ1748"/>
      <c r="AK1748" t="str">
        <f>Tabela1[[#This Row],[Coluna1]]&amp;Tabela1[[#This Row],[PEDIDO]]</f>
        <v/>
      </c>
      <c r="AL1748"/>
      <c r="AM1748"/>
      <c r="AN1748"/>
      <c r="AO1748" t="str">
        <f t="shared" si="241"/>
        <v>/</v>
      </c>
      <c r="AP1748" t="str">
        <f>Tabela1[[#This Row],[TAG]]&amp;Tabela1[[#This Row],[PEDIDO]]&amp;Tabela1[[#This Row],[PRODUTO]]</f>
        <v/>
      </c>
      <c r="AQ1748" s="23" t="str">
        <f>Tabela1[[#This Row],[PRODUTO]]&amp;Tabela1[[#This Row],[TAG]]</f>
        <v/>
      </c>
      <c r="AR1748" s="183">
        <f>Tabela1[[#This Row],[PESO TOTAL]]*Tabela1[[#This Row],[MATÉRIA PRIMA]]</f>
        <v>0</v>
      </c>
      <c r="AS1748" s="28">
        <f>Tabela1[[#This Row],[PESO TOTAL]]*Tabela1[[#This Row],[PREPARAÇÃO ]]</f>
        <v>0</v>
      </c>
      <c r="AT1748" s="28">
        <f>Tabela1[[#This Row],[PESO TOTAL]]*Tabela1[[#This Row],[CALDEIRARIA]]</f>
        <v>0</v>
      </c>
      <c r="AU1748" s="28">
        <f>Tabela1[[#This Row],[PESO TOTAL]]*Tabela1[[#This Row],[SOLDA]]</f>
        <v>0</v>
      </c>
      <c r="AV1748" s="28">
        <f>Tabela1[[#This Row],[PESO TOTAL]]*Tabela1[[#This Row],[ACABAMENTO]]</f>
        <v>0</v>
      </c>
      <c r="AW1748" s="28">
        <f>Tabela1[[#This Row],[PESO TOTAL]]*Tabela1[[#This Row],[PRONTO ACABADO]]</f>
        <v>0</v>
      </c>
      <c r="AX1748" s="28">
        <f>Tabela1[[#This Row],[PESO TOTAL]]*Tabela1[[#This Row],[EXPEDIÇÃO ]]</f>
        <v>0</v>
      </c>
      <c r="AY1748" s="28" t="str">
        <f>Tabela1[[#This Row],[PEDIDO]]&amp;Tabela1[[#This Row],[PRODUTO]]</f>
        <v/>
      </c>
      <c r="AZ1748" s="44">
        <f>IF(AF1748="",0,IF(ISTEXT(AF1748),H1748*VALUE(SUBSTITUTE(AF1748,"%",""))/100,H1748*AF1748))-Tabela1[[#This Row],[PRONTO ACABADO2]]</f>
        <v>0</v>
      </c>
      <c r="BA1748" s="44">
        <f>IF(AG1748="",0,IF(ISTEXT(AG1748),H1748*VALUE(SUBSTITUTE(AG1748,"%",""))/100,H1748*AG1748))-Tabela1[[#This Row],[PESO EXPEDIDO2]]</f>
        <v>0</v>
      </c>
      <c r="BB1748" s="44">
        <f t="shared" si="242"/>
        <v>0</v>
      </c>
      <c r="BC1748" s="44">
        <f t="shared" si="243"/>
        <v>0</v>
      </c>
      <c r="BD1748" s="44"/>
    </row>
    <row r="1749" spans="1:56" ht="15.75" hidden="1" customHeight="1" x14ac:dyDescent="0.25">
      <c r="A1749" s="6"/>
      <c r="B1749" s="22"/>
      <c r="C1749" s="7"/>
      <c r="D1749" s="46"/>
      <c r="E1749" s="7"/>
      <c r="F1749" s="7"/>
      <c r="G1749" s="44"/>
      <c r="H1749" s="41">
        <f>Tabela1[[#This Row],[PESO UNI]]*Tabela1[[#This Row],[QTE]]</f>
        <v>0</v>
      </c>
      <c r="I1749" s="7"/>
      <c r="J1749" s="8"/>
      <c r="K1749" s="8"/>
      <c r="L1749" s="9"/>
      <c r="M1749" s="10"/>
      <c r="N1749" s="8"/>
      <c r="O1749" s="12"/>
      <c r="P1749" s="13"/>
      <c r="Q1749" s="14">
        <f>Tabela1[[#This Row],[QTDE/ Fabricação]]-Tabela1[[#This Row],[QTE]]</f>
        <v>0</v>
      </c>
      <c r="R1749" s="19">
        <f t="shared" si="238"/>
        <v>0</v>
      </c>
      <c r="S1749" s="19">
        <f t="shared" si="237"/>
        <v>0</v>
      </c>
      <c r="T1749" s="20">
        <f t="shared" si="239"/>
        <v>0</v>
      </c>
      <c r="U1749" s="17">
        <f>IFERROR(SUMIF('LISTA DE EMBARQUE'!B:B,MICRO!E:E,'LISTA DE EMBARQUE'!G:G),"")</f>
        <v>0</v>
      </c>
      <c r="V1749" s="12" t="str">
        <f>IFERROR(VLOOKUP(Tabela1[[#This Row],[COD.MDE]],'LISTA DE EMBARQUE'!B:L,11,0),"")</f>
        <v/>
      </c>
      <c r="W1749" s="13" t="str">
        <f>IFERROR(COUNTIF(#REF!,Tabela1[[#This Row],[Colunas5]]),"")</f>
        <v/>
      </c>
      <c r="X1749" s="14">
        <f>Tabela1[[#This Row],[QIANTIDADE EXPEDIDA]]*Tabela1[[#This Row],[PESO UNI]]</f>
        <v>0</v>
      </c>
      <c r="Y1749" s="14">
        <f t="shared" si="240"/>
        <v>0</v>
      </c>
      <c r="Z1749" s="21">
        <f>Tabela1[[#This Row],[PESO TOTAL]]-Tabela1[[#This Row],[Peso Expedido]]</f>
        <v>0</v>
      </c>
      <c r="AA1749" s="18"/>
      <c r="AB1749" s="40"/>
      <c r="AC1749" s="40"/>
      <c r="AD1749" s="40"/>
      <c r="AE1749" s="40"/>
      <c r="AF1749" s="40"/>
      <c r="AG1749" s="40"/>
      <c r="AH1749" s="40"/>
      <c r="AI1749" s="40" t="str">
        <f t="shared" si="244"/>
        <v>ok</v>
      </c>
      <c r="AJ1749"/>
      <c r="AK1749" t="str">
        <f>Tabela1[[#This Row],[Coluna1]]&amp;Tabela1[[#This Row],[PEDIDO]]</f>
        <v/>
      </c>
      <c r="AL1749"/>
      <c r="AM1749"/>
      <c r="AN1749"/>
      <c r="AO1749" t="str">
        <f t="shared" si="241"/>
        <v>/</v>
      </c>
      <c r="AP1749" t="str">
        <f>Tabela1[[#This Row],[TAG]]&amp;Tabela1[[#This Row],[PEDIDO]]&amp;Tabela1[[#This Row],[PRODUTO]]</f>
        <v/>
      </c>
      <c r="AQ1749" s="23" t="str">
        <f>Tabela1[[#This Row],[PRODUTO]]&amp;Tabela1[[#This Row],[TAG]]</f>
        <v/>
      </c>
      <c r="AR1749" s="183">
        <f>Tabela1[[#This Row],[PESO TOTAL]]*Tabela1[[#This Row],[MATÉRIA PRIMA]]</f>
        <v>0</v>
      </c>
      <c r="AS1749" s="28">
        <f>Tabela1[[#This Row],[PESO TOTAL]]*Tabela1[[#This Row],[PREPARAÇÃO ]]</f>
        <v>0</v>
      </c>
      <c r="AT1749" s="28">
        <f>Tabela1[[#This Row],[PESO TOTAL]]*Tabela1[[#This Row],[CALDEIRARIA]]</f>
        <v>0</v>
      </c>
      <c r="AU1749" s="28">
        <f>Tabela1[[#This Row],[PESO TOTAL]]*Tabela1[[#This Row],[SOLDA]]</f>
        <v>0</v>
      </c>
      <c r="AV1749" s="28">
        <f>Tabela1[[#This Row],[PESO TOTAL]]*Tabela1[[#This Row],[ACABAMENTO]]</f>
        <v>0</v>
      </c>
      <c r="AW1749" s="28">
        <f>Tabela1[[#This Row],[PESO TOTAL]]*Tabela1[[#This Row],[PRONTO ACABADO]]</f>
        <v>0</v>
      </c>
      <c r="AX1749" s="28">
        <f>Tabela1[[#This Row],[PESO TOTAL]]*Tabela1[[#This Row],[EXPEDIÇÃO ]]</f>
        <v>0</v>
      </c>
      <c r="AY1749" s="28" t="str">
        <f>Tabela1[[#This Row],[PEDIDO]]&amp;Tabela1[[#This Row],[PRODUTO]]</f>
        <v/>
      </c>
      <c r="AZ1749" s="44">
        <f>IF(AF1749="",0,IF(ISTEXT(AF1749),H1749*VALUE(SUBSTITUTE(AF1749,"%",""))/100,H1749*AF1749))-Tabela1[[#This Row],[PRONTO ACABADO2]]</f>
        <v>0</v>
      </c>
      <c r="BA1749" s="44">
        <f>IF(AG1749="",0,IF(ISTEXT(AG1749),H1749*VALUE(SUBSTITUTE(AG1749,"%",""))/100,H1749*AG1749))-Tabela1[[#This Row],[PESO EXPEDIDO2]]</f>
        <v>0</v>
      </c>
      <c r="BB1749" s="44">
        <f t="shared" si="242"/>
        <v>0</v>
      </c>
      <c r="BC1749" s="44">
        <f t="shared" si="243"/>
        <v>0</v>
      </c>
      <c r="BD1749" s="44"/>
    </row>
    <row r="1750" spans="1:56" ht="15.75" hidden="1" customHeight="1" x14ac:dyDescent="0.25">
      <c r="A1750" s="6"/>
      <c r="B1750" s="22"/>
      <c r="C1750" s="7"/>
      <c r="D1750" s="46"/>
      <c r="E1750" s="7"/>
      <c r="F1750" s="7"/>
      <c r="G1750" s="44"/>
      <c r="H1750" s="41">
        <f>Tabela1[[#This Row],[PESO UNI]]*Tabela1[[#This Row],[QTE]]</f>
        <v>0</v>
      </c>
      <c r="I1750" s="7"/>
      <c r="J1750" s="8"/>
      <c r="K1750" s="8"/>
      <c r="L1750" s="9"/>
      <c r="M1750" s="10"/>
      <c r="N1750" s="8"/>
      <c r="O1750" s="12"/>
      <c r="P1750" s="13"/>
      <c r="Q1750" s="14">
        <f>Tabela1[[#This Row],[QTDE/ Fabricação]]-Tabela1[[#This Row],[QTE]]</f>
        <v>0</v>
      </c>
      <c r="R1750" s="19">
        <f t="shared" si="238"/>
        <v>0</v>
      </c>
      <c r="S1750" s="19">
        <f t="shared" si="237"/>
        <v>0</v>
      </c>
      <c r="T1750" s="20">
        <f t="shared" si="239"/>
        <v>0</v>
      </c>
      <c r="U1750" s="17">
        <f>IFERROR(SUMIF('LISTA DE EMBARQUE'!B:B,MICRO!E:E,'LISTA DE EMBARQUE'!G:G),"")</f>
        <v>0</v>
      </c>
      <c r="V1750" s="12" t="str">
        <f>IFERROR(VLOOKUP(Tabela1[[#This Row],[COD.MDE]],'LISTA DE EMBARQUE'!B:L,11,0),"")</f>
        <v/>
      </c>
      <c r="W1750" s="13" t="str">
        <f>IFERROR(COUNTIF(#REF!,Tabela1[[#This Row],[Colunas5]]),"")</f>
        <v/>
      </c>
      <c r="X1750" s="14">
        <f>Tabela1[[#This Row],[QIANTIDADE EXPEDIDA]]*Tabela1[[#This Row],[PESO UNI]]</f>
        <v>0</v>
      </c>
      <c r="Y1750" s="14">
        <f t="shared" si="240"/>
        <v>0</v>
      </c>
      <c r="Z1750" s="21">
        <f>Tabela1[[#This Row],[PESO TOTAL]]-Tabela1[[#This Row],[Peso Expedido]]</f>
        <v>0</v>
      </c>
      <c r="AA1750" s="18"/>
      <c r="AB1750" s="40"/>
      <c r="AC1750" s="40"/>
      <c r="AD1750" s="40"/>
      <c r="AE1750" s="40"/>
      <c r="AF1750" s="40"/>
      <c r="AG1750" s="40"/>
      <c r="AH1750" s="40"/>
      <c r="AI1750" s="40" t="str">
        <f t="shared" si="244"/>
        <v>ok</v>
      </c>
      <c r="AJ1750"/>
      <c r="AK1750" t="str">
        <f>Tabela1[[#This Row],[Coluna1]]&amp;Tabela1[[#This Row],[PEDIDO]]</f>
        <v/>
      </c>
      <c r="AL1750"/>
      <c r="AM1750"/>
      <c r="AN1750"/>
      <c r="AO1750" t="str">
        <f t="shared" si="241"/>
        <v>/</v>
      </c>
      <c r="AP1750" t="str">
        <f>Tabela1[[#This Row],[TAG]]&amp;Tabela1[[#This Row],[PEDIDO]]&amp;Tabela1[[#This Row],[PRODUTO]]</f>
        <v/>
      </c>
      <c r="AQ1750" s="23" t="str">
        <f>Tabela1[[#This Row],[PRODUTO]]&amp;Tabela1[[#This Row],[TAG]]</f>
        <v/>
      </c>
      <c r="AR1750" s="183">
        <f>Tabela1[[#This Row],[PESO TOTAL]]*Tabela1[[#This Row],[MATÉRIA PRIMA]]</f>
        <v>0</v>
      </c>
      <c r="AS1750" s="28">
        <f>Tabela1[[#This Row],[PESO TOTAL]]*Tabela1[[#This Row],[PREPARAÇÃO ]]</f>
        <v>0</v>
      </c>
      <c r="AT1750" s="28">
        <f>Tabela1[[#This Row],[PESO TOTAL]]*Tabela1[[#This Row],[CALDEIRARIA]]</f>
        <v>0</v>
      </c>
      <c r="AU1750" s="28">
        <f>Tabela1[[#This Row],[PESO TOTAL]]*Tabela1[[#This Row],[SOLDA]]</f>
        <v>0</v>
      </c>
      <c r="AV1750" s="28">
        <f>Tabela1[[#This Row],[PESO TOTAL]]*Tabela1[[#This Row],[ACABAMENTO]]</f>
        <v>0</v>
      </c>
      <c r="AW1750" s="28">
        <f>Tabela1[[#This Row],[PESO TOTAL]]*Tabela1[[#This Row],[PRONTO ACABADO]]</f>
        <v>0</v>
      </c>
      <c r="AX1750" s="28">
        <f>Tabela1[[#This Row],[PESO TOTAL]]*Tabela1[[#This Row],[EXPEDIÇÃO ]]</f>
        <v>0</v>
      </c>
      <c r="AY1750" s="28" t="str">
        <f>Tabela1[[#This Row],[PEDIDO]]&amp;Tabela1[[#This Row],[PRODUTO]]</f>
        <v/>
      </c>
      <c r="AZ1750" s="44">
        <f>IF(AF1750="",0,IF(ISTEXT(AF1750),H1750*VALUE(SUBSTITUTE(AF1750,"%",""))/100,H1750*AF1750))-Tabela1[[#This Row],[PRONTO ACABADO2]]</f>
        <v>0</v>
      </c>
      <c r="BA1750" s="44">
        <f>IF(AG1750="",0,IF(ISTEXT(AG1750),H1750*VALUE(SUBSTITUTE(AG1750,"%",""))/100,H1750*AG1750))-Tabela1[[#This Row],[PESO EXPEDIDO2]]</f>
        <v>0</v>
      </c>
      <c r="BB1750" s="44">
        <f t="shared" si="242"/>
        <v>0</v>
      </c>
      <c r="BC1750" s="44">
        <f t="shared" si="243"/>
        <v>0</v>
      </c>
      <c r="BD1750" s="44"/>
    </row>
    <row r="1751" spans="1:56" ht="15.75" hidden="1" customHeight="1" x14ac:dyDescent="0.25">
      <c r="A1751" s="6"/>
      <c r="B1751" s="22"/>
      <c r="C1751" s="7"/>
      <c r="D1751" s="46"/>
      <c r="E1751" s="7"/>
      <c r="F1751" s="7"/>
      <c r="G1751" s="44"/>
      <c r="H1751" s="41">
        <f>Tabela1[[#This Row],[PESO UNI]]*Tabela1[[#This Row],[QTE]]</f>
        <v>0</v>
      </c>
      <c r="I1751" s="7"/>
      <c r="J1751" s="8"/>
      <c r="K1751" s="8"/>
      <c r="L1751" s="9"/>
      <c r="M1751" s="10"/>
      <c r="N1751" s="8"/>
      <c r="O1751" s="12"/>
      <c r="P1751" s="13"/>
      <c r="Q1751" s="14">
        <f>Tabela1[[#This Row],[QTDE/ Fabricação]]-Tabela1[[#This Row],[QTE]]</f>
        <v>0</v>
      </c>
      <c r="R1751" s="19">
        <f t="shared" si="238"/>
        <v>0</v>
      </c>
      <c r="S1751" s="19">
        <f t="shared" si="237"/>
        <v>0</v>
      </c>
      <c r="T1751" s="20">
        <f t="shared" si="239"/>
        <v>0</v>
      </c>
      <c r="U1751" s="17">
        <f>IFERROR(SUMIF('LISTA DE EMBARQUE'!B:B,MICRO!E:E,'LISTA DE EMBARQUE'!G:G),"")</f>
        <v>0</v>
      </c>
      <c r="V1751" s="12" t="str">
        <f>IFERROR(VLOOKUP(Tabela1[[#This Row],[COD.MDE]],'LISTA DE EMBARQUE'!B:L,11,0),"")</f>
        <v/>
      </c>
      <c r="W1751" s="13" t="str">
        <f>IFERROR(COUNTIF(#REF!,Tabela1[[#This Row],[Colunas5]]),"")</f>
        <v/>
      </c>
      <c r="X1751" s="14">
        <f>Tabela1[[#This Row],[QIANTIDADE EXPEDIDA]]*Tabela1[[#This Row],[PESO UNI]]</f>
        <v>0</v>
      </c>
      <c r="Y1751" s="14">
        <f t="shared" si="240"/>
        <v>0</v>
      </c>
      <c r="Z1751" s="21">
        <f>Tabela1[[#This Row],[PESO TOTAL]]-Tabela1[[#This Row],[Peso Expedido]]</f>
        <v>0</v>
      </c>
      <c r="AA1751" s="18"/>
      <c r="AB1751" s="40"/>
      <c r="AC1751" s="40"/>
      <c r="AD1751" s="40"/>
      <c r="AE1751" s="40"/>
      <c r="AF1751" s="40"/>
      <c r="AG1751" s="40"/>
      <c r="AH1751" s="40"/>
      <c r="AI1751" s="40" t="str">
        <f t="shared" si="244"/>
        <v>ok</v>
      </c>
      <c r="AJ1751"/>
      <c r="AK1751" t="str">
        <f>Tabela1[[#This Row],[Coluna1]]&amp;Tabela1[[#This Row],[PEDIDO]]</f>
        <v/>
      </c>
      <c r="AL1751"/>
      <c r="AM1751"/>
      <c r="AN1751"/>
      <c r="AO1751" t="str">
        <f t="shared" si="241"/>
        <v>/</v>
      </c>
      <c r="AP1751" t="str">
        <f>Tabela1[[#This Row],[TAG]]&amp;Tabela1[[#This Row],[PEDIDO]]&amp;Tabela1[[#This Row],[PRODUTO]]</f>
        <v/>
      </c>
      <c r="AQ1751" s="23" t="str">
        <f>Tabela1[[#This Row],[PRODUTO]]&amp;Tabela1[[#This Row],[TAG]]</f>
        <v/>
      </c>
      <c r="AR1751" s="183">
        <f>Tabela1[[#This Row],[PESO TOTAL]]*Tabela1[[#This Row],[MATÉRIA PRIMA]]</f>
        <v>0</v>
      </c>
      <c r="AS1751" s="28">
        <f>Tabela1[[#This Row],[PESO TOTAL]]*Tabela1[[#This Row],[PREPARAÇÃO ]]</f>
        <v>0</v>
      </c>
      <c r="AT1751" s="28">
        <f>Tabela1[[#This Row],[PESO TOTAL]]*Tabela1[[#This Row],[CALDEIRARIA]]</f>
        <v>0</v>
      </c>
      <c r="AU1751" s="28">
        <f>Tabela1[[#This Row],[PESO TOTAL]]*Tabela1[[#This Row],[SOLDA]]</f>
        <v>0</v>
      </c>
      <c r="AV1751" s="28">
        <f>Tabela1[[#This Row],[PESO TOTAL]]*Tabela1[[#This Row],[ACABAMENTO]]</f>
        <v>0</v>
      </c>
      <c r="AW1751" s="28">
        <f>Tabela1[[#This Row],[PESO TOTAL]]*Tabela1[[#This Row],[PRONTO ACABADO]]</f>
        <v>0</v>
      </c>
      <c r="AX1751" s="28">
        <f>Tabela1[[#This Row],[PESO TOTAL]]*Tabela1[[#This Row],[EXPEDIÇÃO ]]</f>
        <v>0</v>
      </c>
      <c r="AY1751" s="28" t="str">
        <f>Tabela1[[#This Row],[PEDIDO]]&amp;Tabela1[[#This Row],[PRODUTO]]</f>
        <v/>
      </c>
      <c r="AZ1751" s="44">
        <f>IF(AF1751="",0,IF(ISTEXT(AF1751),H1751*VALUE(SUBSTITUTE(AF1751,"%",""))/100,H1751*AF1751))-Tabela1[[#This Row],[PRONTO ACABADO2]]</f>
        <v>0</v>
      </c>
      <c r="BA1751" s="44">
        <f>IF(AG1751="",0,IF(ISTEXT(AG1751),H1751*VALUE(SUBSTITUTE(AG1751,"%",""))/100,H1751*AG1751))-Tabela1[[#This Row],[PESO EXPEDIDO2]]</f>
        <v>0</v>
      </c>
      <c r="BB1751" s="44">
        <f t="shared" si="242"/>
        <v>0</v>
      </c>
      <c r="BC1751" s="44">
        <f t="shared" si="243"/>
        <v>0</v>
      </c>
      <c r="BD1751" s="44"/>
    </row>
    <row r="1752" spans="1:56" ht="15.75" hidden="1" customHeight="1" x14ac:dyDescent="0.25">
      <c r="A1752" s="6"/>
      <c r="B1752" s="22"/>
      <c r="C1752" s="7"/>
      <c r="D1752" s="46"/>
      <c r="E1752" s="7"/>
      <c r="F1752" s="7"/>
      <c r="G1752" s="44"/>
      <c r="H1752" s="41">
        <f>Tabela1[[#This Row],[PESO UNI]]*Tabela1[[#This Row],[QTE]]</f>
        <v>0</v>
      </c>
      <c r="I1752" s="7"/>
      <c r="J1752" s="8"/>
      <c r="K1752" s="8"/>
      <c r="L1752" s="9"/>
      <c r="M1752" s="10"/>
      <c r="N1752" s="8"/>
      <c r="O1752" s="12"/>
      <c r="P1752" s="13"/>
      <c r="Q1752" s="14">
        <f>Tabela1[[#This Row],[QTDE/ Fabricação]]-Tabela1[[#This Row],[QTE]]</f>
        <v>0</v>
      </c>
      <c r="R1752" s="19">
        <f t="shared" si="238"/>
        <v>0</v>
      </c>
      <c r="S1752" s="19">
        <f t="shared" si="237"/>
        <v>0</v>
      </c>
      <c r="T1752" s="20">
        <f t="shared" si="239"/>
        <v>0</v>
      </c>
      <c r="U1752" s="17">
        <f>IFERROR(SUMIF('LISTA DE EMBARQUE'!B:B,MICRO!E:E,'LISTA DE EMBARQUE'!G:G),"")</f>
        <v>0</v>
      </c>
      <c r="V1752" s="12" t="str">
        <f>IFERROR(VLOOKUP(Tabela1[[#This Row],[COD.MDE]],'LISTA DE EMBARQUE'!B:L,11,0),"")</f>
        <v/>
      </c>
      <c r="W1752" s="13" t="str">
        <f>IFERROR(COUNTIF(#REF!,Tabela1[[#This Row],[Colunas5]]),"")</f>
        <v/>
      </c>
      <c r="X1752" s="14">
        <f>Tabela1[[#This Row],[QIANTIDADE EXPEDIDA]]*Tabela1[[#This Row],[PESO UNI]]</f>
        <v>0</v>
      </c>
      <c r="Y1752" s="14">
        <f t="shared" si="240"/>
        <v>0</v>
      </c>
      <c r="Z1752" s="21">
        <f>Tabela1[[#This Row],[PESO TOTAL]]-Tabela1[[#This Row],[Peso Expedido]]</f>
        <v>0</v>
      </c>
      <c r="AA1752" s="18"/>
      <c r="AB1752" s="40"/>
      <c r="AC1752" s="40"/>
      <c r="AD1752" s="40"/>
      <c r="AE1752" s="40"/>
      <c r="AF1752" s="40"/>
      <c r="AG1752" s="40"/>
      <c r="AH1752" s="40"/>
      <c r="AI1752" s="40" t="str">
        <f t="shared" si="244"/>
        <v>ok</v>
      </c>
      <c r="AJ1752"/>
      <c r="AK1752" t="str">
        <f>Tabela1[[#This Row],[Coluna1]]&amp;Tabela1[[#This Row],[PEDIDO]]</f>
        <v/>
      </c>
      <c r="AL1752"/>
      <c r="AM1752"/>
      <c r="AN1752"/>
      <c r="AO1752" t="str">
        <f t="shared" si="241"/>
        <v>/</v>
      </c>
      <c r="AP1752" t="str">
        <f>Tabela1[[#This Row],[TAG]]&amp;Tabela1[[#This Row],[PEDIDO]]&amp;Tabela1[[#This Row],[PRODUTO]]</f>
        <v/>
      </c>
      <c r="AQ1752" s="23" t="str">
        <f>Tabela1[[#This Row],[PRODUTO]]&amp;Tabela1[[#This Row],[TAG]]</f>
        <v/>
      </c>
      <c r="AR1752" s="183">
        <f>Tabela1[[#This Row],[PESO TOTAL]]*Tabela1[[#This Row],[MATÉRIA PRIMA]]</f>
        <v>0</v>
      </c>
      <c r="AS1752" s="28">
        <f>Tabela1[[#This Row],[PESO TOTAL]]*Tabela1[[#This Row],[PREPARAÇÃO ]]</f>
        <v>0</v>
      </c>
      <c r="AT1752" s="28">
        <f>Tabela1[[#This Row],[PESO TOTAL]]*Tabela1[[#This Row],[CALDEIRARIA]]</f>
        <v>0</v>
      </c>
      <c r="AU1752" s="28">
        <f>Tabela1[[#This Row],[PESO TOTAL]]*Tabela1[[#This Row],[SOLDA]]</f>
        <v>0</v>
      </c>
      <c r="AV1752" s="28">
        <f>Tabela1[[#This Row],[PESO TOTAL]]*Tabela1[[#This Row],[ACABAMENTO]]</f>
        <v>0</v>
      </c>
      <c r="AW1752" s="28">
        <f>Tabela1[[#This Row],[PESO TOTAL]]*Tabela1[[#This Row],[PRONTO ACABADO]]</f>
        <v>0</v>
      </c>
      <c r="AX1752" s="28">
        <f>Tabela1[[#This Row],[PESO TOTAL]]*Tabela1[[#This Row],[EXPEDIÇÃO ]]</f>
        <v>0</v>
      </c>
      <c r="AY1752" s="28" t="str">
        <f>Tabela1[[#This Row],[PEDIDO]]&amp;Tabela1[[#This Row],[PRODUTO]]</f>
        <v/>
      </c>
      <c r="AZ1752" s="44">
        <f>IF(AF1752="",0,IF(ISTEXT(AF1752),H1752*VALUE(SUBSTITUTE(AF1752,"%",""))/100,H1752*AF1752))-Tabela1[[#This Row],[PRONTO ACABADO2]]</f>
        <v>0</v>
      </c>
      <c r="BA1752" s="44">
        <f>IF(AG1752="",0,IF(ISTEXT(AG1752),H1752*VALUE(SUBSTITUTE(AG1752,"%",""))/100,H1752*AG1752))-Tabela1[[#This Row],[PESO EXPEDIDO2]]</f>
        <v>0</v>
      </c>
      <c r="BB1752" s="44">
        <f t="shared" si="242"/>
        <v>0</v>
      </c>
      <c r="BC1752" s="44">
        <f t="shared" si="243"/>
        <v>0</v>
      </c>
      <c r="BD1752" s="44"/>
    </row>
    <row r="1753" spans="1:56" ht="15.75" hidden="1" customHeight="1" x14ac:dyDescent="0.25">
      <c r="A1753" s="6"/>
      <c r="B1753" s="22"/>
      <c r="C1753" s="7"/>
      <c r="D1753" s="46"/>
      <c r="E1753" s="7"/>
      <c r="F1753" s="7"/>
      <c r="G1753" s="44"/>
      <c r="H1753" s="41">
        <f>Tabela1[[#This Row],[PESO UNI]]*Tabela1[[#This Row],[QTE]]</f>
        <v>0</v>
      </c>
      <c r="I1753" s="7"/>
      <c r="J1753" s="8"/>
      <c r="K1753" s="8"/>
      <c r="L1753" s="9"/>
      <c r="M1753" s="10"/>
      <c r="N1753" s="8"/>
      <c r="O1753" s="12"/>
      <c r="P1753" s="13"/>
      <c r="Q1753" s="14">
        <f>Tabela1[[#This Row],[QTDE/ Fabricação]]-Tabela1[[#This Row],[QTE]]</f>
        <v>0</v>
      </c>
      <c r="R1753" s="19">
        <f t="shared" si="238"/>
        <v>0</v>
      </c>
      <c r="S1753" s="19">
        <f t="shared" si="237"/>
        <v>0</v>
      </c>
      <c r="T1753" s="20">
        <f t="shared" si="239"/>
        <v>0</v>
      </c>
      <c r="U1753" s="17">
        <f>IFERROR(SUMIF('LISTA DE EMBARQUE'!B:B,MICRO!E:E,'LISTA DE EMBARQUE'!G:G),"")</f>
        <v>0</v>
      </c>
      <c r="V1753" s="12" t="str">
        <f>IFERROR(VLOOKUP(Tabela1[[#This Row],[COD.MDE]],'LISTA DE EMBARQUE'!B:L,11,0),"")</f>
        <v/>
      </c>
      <c r="W1753" s="13" t="str">
        <f>IFERROR(COUNTIF(#REF!,Tabela1[[#This Row],[Colunas5]]),"")</f>
        <v/>
      </c>
      <c r="X1753" s="14">
        <f>Tabela1[[#This Row],[QIANTIDADE EXPEDIDA]]*Tabela1[[#This Row],[PESO UNI]]</f>
        <v>0</v>
      </c>
      <c r="Y1753" s="14">
        <f t="shared" si="240"/>
        <v>0</v>
      </c>
      <c r="Z1753" s="21">
        <f>Tabela1[[#This Row],[PESO TOTAL]]-Tabela1[[#This Row],[Peso Expedido]]</f>
        <v>0</v>
      </c>
      <c r="AA1753" s="18"/>
      <c r="AB1753" s="40"/>
      <c r="AC1753" s="40"/>
      <c r="AD1753" s="40"/>
      <c r="AE1753" s="40"/>
      <c r="AF1753" s="40"/>
      <c r="AG1753" s="40"/>
      <c r="AH1753" s="40"/>
      <c r="AI1753" s="40" t="str">
        <f t="shared" si="244"/>
        <v>ok</v>
      </c>
      <c r="AJ1753"/>
      <c r="AK1753" t="str">
        <f>Tabela1[[#This Row],[Coluna1]]&amp;Tabela1[[#This Row],[PEDIDO]]</f>
        <v/>
      </c>
      <c r="AL1753"/>
      <c r="AM1753"/>
      <c r="AN1753"/>
      <c r="AO1753" t="str">
        <f t="shared" si="241"/>
        <v>/</v>
      </c>
      <c r="AP1753" t="str">
        <f>Tabela1[[#This Row],[TAG]]&amp;Tabela1[[#This Row],[PEDIDO]]&amp;Tabela1[[#This Row],[PRODUTO]]</f>
        <v/>
      </c>
      <c r="AQ1753" s="23" t="str">
        <f>Tabela1[[#This Row],[PRODUTO]]&amp;Tabela1[[#This Row],[TAG]]</f>
        <v/>
      </c>
      <c r="AR1753" s="183">
        <f>Tabela1[[#This Row],[PESO TOTAL]]*Tabela1[[#This Row],[MATÉRIA PRIMA]]</f>
        <v>0</v>
      </c>
      <c r="AS1753" s="28">
        <f>Tabela1[[#This Row],[PESO TOTAL]]*Tabela1[[#This Row],[PREPARAÇÃO ]]</f>
        <v>0</v>
      </c>
      <c r="AT1753" s="28">
        <f>Tabela1[[#This Row],[PESO TOTAL]]*Tabela1[[#This Row],[CALDEIRARIA]]</f>
        <v>0</v>
      </c>
      <c r="AU1753" s="28">
        <f>Tabela1[[#This Row],[PESO TOTAL]]*Tabela1[[#This Row],[SOLDA]]</f>
        <v>0</v>
      </c>
      <c r="AV1753" s="28">
        <f>Tabela1[[#This Row],[PESO TOTAL]]*Tabela1[[#This Row],[ACABAMENTO]]</f>
        <v>0</v>
      </c>
      <c r="AW1753" s="28">
        <f>Tabela1[[#This Row],[PESO TOTAL]]*Tabela1[[#This Row],[PRONTO ACABADO]]</f>
        <v>0</v>
      </c>
      <c r="AX1753" s="28">
        <f>Tabela1[[#This Row],[PESO TOTAL]]*Tabela1[[#This Row],[EXPEDIÇÃO ]]</f>
        <v>0</v>
      </c>
      <c r="AY1753" s="28" t="str">
        <f>Tabela1[[#This Row],[PEDIDO]]&amp;Tabela1[[#This Row],[PRODUTO]]</f>
        <v/>
      </c>
      <c r="AZ1753" s="44">
        <f>IF(AF1753="",0,IF(ISTEXT(AF1753),H1753*VALUE(SUBSTITUTE(AF1753,"%",""))/100,H1753*AF1753))-Tabela1[[#This Row],[PRONTO ACABADO2]]</f>
        <v>0</v>
      </c>
      <c r="BA1753" s="44">
        <f>IF(AG1753="",0,IF(ISTEXT(AG1753),H1753*VALUE(SUBSTITUTE(AG1753,"%",""))/100,H1753*AG1753))-Tabela1[[#This Row],[PESO EXPEDIDO2]]</f>
        <v>0</v>
      </c>
      <c r="BB1753" s="44">
        <f t="shared" si="242"/>
        <v>0</v>
      </c>
      <c r="BC1753" s="44">
        <f t="shared" si="243"/>
        <v>0</v>
      </c>
      <c r="BD1753" s="44"/>
    </row>
    <row r="1754" spans="1:56" ht="15.75" hidden="1" customHeight="1" x14ac:dyDescent="0.25">
      <c r="A1754" s="6"/>
      <c r="B1754" s="22"/>
      <c r="C1754" s="7"/>
      <c r="D1754" s="46"/>
      <c r="E1754" s="7"/>
      <c r="F1754" s="7"/>
      <c r="G1754" s="44"/>
      <c r="H1754" s="41">
        <f>Tabela1[[#This Row],[PESO UNI]]*Tabela1[[#This Row],[QTE]]</f>
        <v>0</v>
      </c>
      <c r="I1754" s="7"/>
      <c r="J1754" s="8"/>
      <c r="K1754" s="8"/>
      <c r="L1754" s="9"/>
      <c r="M1754" s="10"/>
      <c r="N1754" s="8"/>
      <c r="O1754" s="12"/>
      <c r="P1754" s="13"/>
      <c r="Q1754" s="14">
        <f>Tabela1[[#This Row],[QTDE/ Fabricação]]-Tabela1[[#This Row],[QTE]]</f>
        <v>0</v>
      </c>
      <c r="R1754" s="19">
        <f t="shared" si="238"/>
        <v>0</v>
      </c>
      <c r="S1754" s="19">
        <f t="shared" si="237"/>
        <v>0</v>
      </c>
      <c r="T1754" s="20">
        <f t="shared" si="239"/>
        <v>0</v>
      </c>
      <c r="U1754" s="17">
        <f>IFERROR(SUMIF('LISTA DE EMBARQUE'!B:B,MICRO!E:E,'LISTA DE EMBARQUE'!G:G),"")</f>
        <v>0</v>
      </c>
      <c r="V1754" s="12" t="str">
        <f>IFERROR(VLOOKUP(Tabela1[[#This Row],[COD.MDE]],'LISTA DE EMBARQUE'!B:L,11,0),"")</f>
        <v/>
      </c>
      <c r="W1754" s="13" t="str">
        <f>IFERROR(COUNTIF(#REF!,Tabela1[[#This Row],[Colunas5]]),"")</f>
        <v/>
      </c>
      <c r="X1754" s="14">
        <f>Tabela1[[#This Row],[QIANTIDADE EXPEDIDA]]*Tabela1[[#This Row],[PESO UNI]]</f>
        <v>0</v>
      </c>
      <c r="Y1754" s="14">
        <f t="shared" si="240"/>
        <v>0</v>
      </c>
      <c r="Z1754" s="21">
        <f>Tabela1[[#This Row],[PESO TOTAL]]-Tabela1[[#This Row],[Peso Expedido]]</f>
        <v>0</v>
      </c>
      <c r="AA1754" s="18"/>
      <c r="AB1754" s="40"/>
      <c r="AC1754" s="40"/>
      <c r="AD1754" s="40"/>
      <c r="AE1754" s="40"/>
      <c r="AF1754" s="40"/>
      <c r="AG1754" s="40"/>
      <c r="AH1754" s="40"/>
      <c r="AI1754" s="40" t="str">
        <f t="shared" si="244"/>
        <v>ok</v>
      </c>
      <c r="AJ1754"/>
      <c r="AK1754" t="str">
        <f>Tabela1[[#This Row],[Coluna1]]&amp;Tabela1[[#This Row],[PEDIDO]]</f>
        <v/>
      </c>
      <c r="AL1754"/>
      <c r="AM1754"/>
      <c r="AN1754"/>
      <c r="AO1754" t="str">
        <f t="shared" si="241"/>
        <v>/</v>
      </c>
      <c r="AP1754" t="str">
        <f>Tabela1[[#This Row],[TAG]]&amp;Tabela1[[#This Row],[PEDIDO]]&amp;Tabela1[[#This Row],[PRODUTO]]</f>
        <v/>
      </c>
      <c r="AQ1754" s="23" t="str">
        <f>Tabela1[[#This Row],[PRODUTO]]&amp;Tabela1[[#This Row],[TAG]]</f>
        <v/>
      </c>
      <c r="AR1754" s="183">
        <f>Tabela1[[#This Row],[PESO TOTAL]]*Tabela1[[#This Row],[MATÉRIA PRIMA]]</f>
        <v>0</v>
      </c>
      <c r="AS1754" s="28">
        <f>Tabela1[[#This Row],[PESO TOTAL]]*Tabela1[[#This Row],[PREPARAÇÃO ]]</f>
        <v>0</v>
      </c>
      <c r="AT1754" s="28">
        <f>Tabela1[[#This Row],[PESO TOTAL]]*Tabela1[[#This Row],[CALDEIRARIA]]</f>
        <v>0</v>
      </c>
      <c r="AU1754" s="28">
        <f>Tabela1[[#This Row],[PESO TOTAL]]*Tabela1[[#This Row],[SOLDA]]</f>
        <v>0</v>
      </c>
      <c r="AV1754" s="28">
        <f>Tabela1[[#This Row],[PESO TOTAL]]*Tabela1[[#This Row],[ACABAMENTO]]</f>
        <v>0</v>
      </c>
      <c r="AW1754" s="28">
        <f>Tabela1[[#This Row],[PESO TOTAL]]*Tabela1[[#This Row],[PRONTO ACABADO]]</f>
        <v>0</v>
      </c>
      <c r="AX1754" s="28">
        <f>Tabela1[[#This Row],[PESO TOTAL]]*Tabela1[[#This Row],[EXPEDIÇÃO ]]</f>
        <v>0</v>
      </c>
      <c r="AY1754" s="28" t="str">
        <f>Tabela1[[#This Row],[PEDIDO]]&amp;Tabela1[[#This Row],[PRODUTO]]</f>
        <v/>
      </c>
      <c r="AZ1754" s="44">
        <f>IF(AF1754="",0,IF(ISTEXT(AF1754),H1754*VALUE(SUBSTITUTE(AF1754,"%",""))/100,H1754*AF1754))-Tabela1[[#This Row],[PRONTO ACABADO2]]</f>
        <v>0</v>
      </c>
      <c r="BA1754" s="44">
        <f>IF(AG1754="",0,IF(ISTEXT(AG1754),H1754*VALUE(SUBSTITUTE(AG1754,"%",""))/100,H1754*AG1754))-Tabela1[[#This Row],[PESO EXPEDIDO2]]</f>
        <v>0</v>
      </c>
      <c r="BB1754" s="44">
        <f t="shared" si="242"/>
        <v>0</v>
      </c>
      <c r="BC1754" s="44">
        <f t="shared" si="243"/>
        <v>0</v>
      </c>
      <c r="BD1754" s="44"/>
    </row>
    <row r="1755" spans="1:56" ht="15.75" hidden="1" customHeight="1" x14ac:dyDescent="0.25">
      <c r="A1755" s="6"/>
      <c r="B1755" s="22"/>
      <c r="C1755" s="7"/>
      <c r="D1755" s="46"/>
      <c r="E1755" s="7"/>
      <c r="F1755" s="7"/>
      <c r="G1755" s="44"/>
      <c r="H1755" s="41">
        <f>Tabela1[[#This Row],[PESO UNI]]*Tabela1[[#This Row],[QTE]]</f>
        <v>0</v>
      </c>
      <c r="I1755" s="7"/>
      <c r="J1755" s="8"/>
      <c r="K1755" s="8"/>
      <c r="L1755" s="9"/>
      <c r="M1755" s="10"/>
      <c r="N1755" s="8"/>
      <c r="O1755" s="12"/>
      <c r="P1755" s="13"/>
      <c r="Q1755" s="14">
        <f>Tabela1[[#This Row],[QTDE/ Fabricação]]-Tabela1[[#This Row],[QTE]]</f>
        <v>0</v>
      </c>
      <c r="R1755" s="19">
        <f t="shared" si="238"/>
        <v>0</v>
      </c>
      <c r="S1755" s="19">
        <f t="shared" si="237"/>
        <v>0</v>
      </c>
      <c r="T1755" s="20">
        <f t="shared" si="239"/>
        <v>0</v>
      </c>
      <c r="U1755" s="17">
        <f>IFERROR(SUMIF('LISTA DE EMBARQUE'!B:B,MICRO!E:E,'LISTA DE EMBARQUE'!G:G),"")</f>
        <v>0</v>
      </c>
      <c r="V1755" s="12" t="str">
        <f>IFERROR(VLOOKUP(Tabela1[[#This Row],[COD.MDE]],'LISTA DE EMBARQUE'!B:L,11,0),"")</f>
        <v/>
      </c>
      <c r="W1755" s="13" t="str">
        <f>IFERROR(COUNTIF(#REF!,Tabela1[[#This Row],[Colunas5]]),"")</f>
        <v/>
      </c>
      <c r="X1755" s="14">
        <f>Tabela1[[#This Row],[QIANTIDADE EXPEDIDA]]*Tabela1[[#This Row],[PESO UNI]]</f>
        <v>0</v>
      </c>
      <c r="Y1755" s="14">
        <f t="shared" si="240"/>
        <v>0</v>
      </c>
      <c r="Z1755" s="21">
        <f>Tabela1[[#This Row],[PESO TOTAL]]-Tabela1[[#This Row],[Peso Expedido]]</f>
        <v>0</v>
      </c>
      <c r="AA1755" s="18"/>
      <c r="AB1755" s="40"/>
      <c r="AC1755" s="40"/>
      <c r="AD1755" s="40"/>
      <c r="AE1755" s="40"/>
      <c r="AF1755" s="40"/>
      <c r="AG1755" s="40"/>
      <c r="AH1755" s="40"/>
      <c r="AI1755" s="40" t="str">
        <f t="shared" si="244"/>
        <v>ok</v>
      </c>
      <c r="AJ1755"/>
      <c r="AK1755" t="str">
        <f>Tabela1[[#This Row],[Coluna1]]&amp;Tabela1[[#This Row],[PEDIDO]]</f>
        <v/>
      </c>
      <c r="AL1755"/>
      <c r="AM1755"/>
      <c r="AN1755"/>
      <c r="AO1755" t="str">
        <f t="shared" si="241"/>
        <v>/</v>
      </c>
      <c r="AP1755" t="str">
        <f>Tabela1[[#This Row],[TAG]]&amp;Tabela1[[#This Row],[PEDIDO]]&amp;Tabela1[[#This Row],[PRODUTO]]</f>
        <v/>
      </c>
      <c r="AQ1755" s="23" t="str">
        <f>Tabela1[[#This Row],[PRODUTO]]&amp;Tabela1[[#This Row],[TAG]]</f>
        <v/>
      </c>
      <c r="AR1755" s="183">
        <f>Tabela1[[#This Row],[PESO TOTAL]]*Tabela1[[#This Row],[MATÉRIA PRIMA]]</f>
        <v>0</v>
      </c>
      <c r="AS1755" s="28">
        <f>Tabela1[[#This Row],[PESO TOTAL]]*Tabela1[[#This Row],[PREPARAÇÃO ]]</f>
        <v>0</v>
      </c>
      <c r="AT1755" s="28">
        <f>Tabela1[[#This Row],[PESO TOTAL]]*Tabela1[[#This Row],[CALDEIRARIA]]</f>
        <v>0</v>
      </c>
      <c r="AU1755" s="28">
        <f>Tabela1[[#This Row],[PESO TOTAL]]*Tabela1[[#This Row],[SOLDA]]</f>
        <v>0</v>
      </c>
      <c r="AV1755" s="28">
        <f>Tabela1[[#This Row],[PESO TOTAL]]*Tabela1[[#This Row],[ACABAMENTO]]</f>
        <v>0</v>
      </c>
      <c r="AW1755" s="28">
        <f>Tabela1[[#This Row],[PESO TOTAL]]*Tabela1[[#This Row],[PRONTO ACABADO]]</f>
        <v>0</v>
      </c>
      <c r="AX1755" s="28">
        <f>Tabela1[[#This Row],[PESO TOTAL]]*Tabela1[[#This Row],[EXPEDIÇÃO ]]</f>
        <v>0</v>
      </c>
      <c r="AY1755" s="28" t="str">
        <f>Tabela1[[#This Row],[PEDIDO]]&amp;Tabela1[[#This Row],[PRODUTO]]</f>
        <v/>
      </c>
      <c r="AZ1755" s="44">
        <f>IF(AF1755="",0,IF(ISTEXT(AF1755),H1755*VALUE(SUBSTITUTE(AF1755,"%",""))/100,H1755*AF1755))-Tabela1[[#This Row],[PRONTO ACABADO2]]</f>
        <v>0</v>
      </c>
      <c r="BA1755" s="44">
        <f>IF(AG1755="",0,IF(ISTEXT(AG1755),H1755*VALUE(SUBSTITUTE(AG1755,"%",""))/100,H1755*AG1755))-Tabela1[[#This Row],[PESO EXPEDIDO2]]</f>
        <v>0</v>
      </c>
      <c r="BB1755" s="44">
        <f t="shared" si="242"/>
        <v>0</v>
      </c>
      <c r="BC1755" s="44">
        <f t="shared" si="243"/>
        <v>0</v>
      </c>
      <c r="BD1755" s="44"/>
    </row>
    <row r="1756" spans="1:56" ht="15.75" hidden="1" customHeight="1" x14ac:dyDescent="0.25">
      <c r="A1756" s="6"/>
      <c r="B1756" s="22"/>
      <c r="C1756" s="7"/>
      <c r="D1756" s="46"/>
      <c r="E1756" s="7"/>
      <c r="F1756" s="7"/>
      <c r="G1756" s="44"/>
      <c r="H1756" s="41">
        <f>Tabela1[[#This Row],[PESO UNI]]*Tabela1[[#This Row],[QTE]]</f>
        <v>0</v>
      </c>
      <c r="I1756" s="7"/>
      <c r="J1756" s="8"/>
      <c r="K1756" s="8"/>
      <c r="L1756" s="9"/>
      <c r="M1756" s="10"/>
      <c r="N1756" s="8"/>
      <c r="O1756" s="12"/>
      <c r="P1756" s="13"/>
      <c r="Q1756" s="14">
        <f>Tabela1[[#This Row],[QTDE/ Fabricação]]-Tabela1[[#This Row],[QTE]]</f>
        <v>0</v>
      </c>
      <c r="R1756" s="19">
        <f t="shared" si="238"/>
        <v>0</v>
      </c>
      <c r="S1756" s="19">
        <f t="shared" si="237"/>
        <v>0</v>
      </c>
      <c r="T1756" s="20">
        <f t="shared" si="239"/>
        <v>0</v>
      </c>
      <c r="U1756" s="17">
        <f>IFERROR(SUMIF('LISTA DE EMBARQUE'!B:B,MICRO!E:E,'LISTA DE EMBARQUE'!G:G),"")</f>
        <v>0</v>
      </c>
      <c r="V1756" s="12" t="str">
        <f>IFERROR(VLOOKUP(Tabela1[[#This Row],[COD.MDE]],'LISTA DE EMBARQUE'!B:L,11,0),"")</f>
        <v/>
      </c>
      <c r="W1756" s="13" t="str">
        <f>IFERROR(COUNTIF(#REF!,Tabela1[[#This Row],[Colunas5]]),"")</f>
        <v/>
      </c>
      <c r="X1756" s="14">
        <f>Tabela1[[#This Row],[QIANTIDADE EXPEDIDA]]*Tabela1[[#This Row],[PESO UNI]]</f>
        <v>0</v>
      </c>
      <c r="Y1756" s="14">
        <f t="shared" si="240"/>
        <v>0</v>
      </c>
      <c r="Z1756" s="21">
        <f>Tabela1[[#This Row],[PESO TOTAL]]-Tabela1[[#This Row],[Peso Expedido]]</f>
        <v>0</v>
      </c>
      <c r="AA1756" s="18"/>
      <c r="AB1756" s="40"/>
      <c r="AC1756" s="40"/>
      <c r="AD1756" s="40"/>
      <c r="AE1756" s="40"/>
      <c r="AF1756" s="40"/>
      <c r="AG1756" s="40"/>
      <c r="AH1756" s="40"/>
      <c r="AI1756" s="40" t="str">
        <f t="shared" si="244"/>
        <v>ok</v>
      </c>
      <c r="AJ1756"/>
      <c r="AK1756" t="str">
        <f>Tabela1[[#This Row],[Coluna1]]&amp;Tabela1[[#This Row],[PEDIDO]]</f>
        <v/>
      </c>
      <c r="AL1756"/>
      <c r="AM1756"/>
      <c r="AN1756"/>
      <c r="AO1756" t="str">
        <f t="shared" si="241"/>
        <v>/</v>
      </c>
      <c r="AP1756" t="str">
        <f>Tabela1[[#This Row],[TAG]]&amp;Tabela1[[#This Row],[PEDIDO]]&amp;Tabela1[[#This Row],[PRODUTO]]</f>
        <v/>
      </c>
      <c r="AQ1756" s="23" t="str">
        <f>Tabela1[[#This Row],[PRODUTO]]&amp;Tabela1[[#This Row],[TAG]]</f>
        <v/>
      </c>
      <c r="AR1756" s="183">
        <f>Tabela1[[#This Row],[PESO TOTAL]]*Tabela1[[#This Row],[MATÉRIA PRIMA]]</f>
        <v>0</v>
      </c>
      <c r="AS1756" s="28">
        <f>Tabela1[[#This Row],[PESO TOTAL]]*Tabela1[[#This Row],[PREPARAÇÃO ]]</f>
        <v>0</v>
      </c>
      <c r="AT1756" s="28">
        <f>Tabela1[[#This Row],[PESO TOTAL]]*Tabela1[[#This Row],[CALDEIRARIA]]</f>
        <v>0</v>
      </c>
      <c r="AU1756" s="28">
        <f>Tabela1[[#This Row],[PESO TOTAL]]*Tabela1[[#This Row],[SOLDA]]</f>
        <v>0</v>
      </c>
      <c r="AV1756" s="28">
        <f>Tabela1[[#This Row],[PESO TOTAL]]*Tabela1[[#This Row],[ACABAMENTO]]</f>
        <v>0</v>
      </c>
      <c r="AW1756" s="28">
        <f>Tabela1[[#This Row],[PESO TOTAL]]*Tabela1[[#This Row],[PRONTO ACABADO]]</f>
        <v>0</v>
      </c>
      <c r="AX1756" s="28">
        <f>Tabela1[[#This Row],[PESO TOTAL]]*Tabela1[[#This Row],[EXPEDIÇÃO ]]</f>
        <v>0</v>
      </c>
      <c r="AY1756" s="28" t="str">
        <f>Tabela1[[#This Row],[PEDIDO]]&amp;Tabela1[[#This Row],[PRODUTO]]</f>
        <v/>
      </c>
      <c r="AZ1756" s="44">
        <f>IF(AF1756="",0,IF(ISTEXT(AF1756),H1756*VALUE(SUBSTITUTE(AF1756,"%",""))/100,H1756*AF1756))-Tabela1[[#This Row],[PRONTO ACABADO2]]</f>
        <v>0</v>
      </c>
      <c r="BA1756" s="44">
        <f>IF(AG1756="",0,IF(ISTEXT(AG1756),H1756*VALUE(SUBSTITUTE(AG1756,"%",""))/100,H1756*AG1756))-Tabela1[[#This Row],[PESO EXPEDIDO2]]</f>
        <v>0</v>
      </c>
      <c r="BB1756" s="44">
        <f t="shared" si="242"/>
        <v>0</v>
      </c>
      <c r="BC1756" s="44">
        <f t="shared" si="243"/>
        <v>0</v>
      </c>
      <c r="BD1756" s="44"/>
    </row>
    <row r="1757" spans="1:56" ht="15.75" hidden="1" customHeight="1" x14ac:dyDescent="0.25">
      <c r="A1757" s="6"/>
      <c r="B1757" s="22"/>
      <c r="C1757" s="7"/>
      <c r="D1757" s="46"/>
      <c r="E1757" s="7"/>
      <c r="F1757" s="7"/>
      <c r="G1757" s="44"/>
      <c r="H1757" s="41">
        <f>Tabela1[[#This Row],[PESO UNI]]*Tabela1[[#This Row],[QTE]]</f>
        <v>0</v>
      </c>
      <c r="I1757" s="7"/>
      <c r="J1757" s="8"/>
      <c r="K1757" s="8"/>
      <c r="L1757" s="9"/>
      <c r="M1757" s="10"/>
      <c r="N1757" s="8"/>
      <c r="O1757" s="12"/>
      <c r="P1757" s="13"/>
      <c r="Q1757" s="14">
        <f>Tabela1[[#This Row],[QTDE/ Fabricação]]-Tabela1[[#This Row],[QTE]]</f>
        <v>0</v>
      </c>
      <c r="R1757" s="19">
        <f t="shared" si="238"/>
        <v>0</v>
      </c>
      <c r="S1757" s="19">
        <f t="shared" si="237"/>
        <v>0</v>
      </c>
      <c r="T1757" s="20">
        <f t="shared" si="239"/>
        <v>0</v>
      </c>
      <c r="U1757" s="17">
        <f>IFERROR(SUMIF('LISTA DE EMBARQUE'!B:B,MICRO!E:E,'LISTA DE EMBARQUE'!G:G),"")</f>
        <v>0</v>
      </c>
      <c r="V1757" s="12" t="str">
        <f>IFERROR(VLOOKUP(Tabela1[[#This Row],[COD.MDE]],'LISTA DE EMBARQUE'!B:L,11,0),"")</f>
        <v/>
      </c>
      <c r="W1757" s="13" t="str">
        <f>IFERROR(COUNTIF(#REF!,Tabela1[[#This Row],[Colunas5]]),"")</f>
        <v/>
      </c>
      <c r="X1757" s="14">
        <f>Tabela1[[#This Row],[QIANTIDADE EXPEDIDA]]*Tabela1[[#This Row],[PESO UNI]]</f>
        <v>0</v>
      </c>
      <c r="Y1757" s="14">
        <f t="shared" si="240"/>
        <v>0</v>
      </c>
      <c r="Z1757" s="21">
        <f>Tabela1[[#This Row],[PESO TOTAL]]-Tabela1[[#This Row],[Peso Expedido]]</f>
        <v>0</v>
      </c>
      <c r="AA1757" s="18"/>
      <c r="AB1757" s="40"/>
      <c r="AC1757" s="40"/>
      <c r="AD1757" s="40"/>
      <c r="AE1757" s="40"/>
      <c r="AF1757" s="40"/>
      <c r="AG1757" s="40"/>
      <c r="AH1757" s="40"/>
      <c r="AI1757" s="40" t="str">
        <f t="shared" si="244"/>
        <v>ok</v>
      </c>
      <c r="AJ1757"/>
      <c r="AK1757" t="str">
        <f>Tabela1[[#This Row],[Coluna1]]&amp;Tabela1[[#This Row],[PEDIDO]]</f>
        <v/>
      </c>
      <c r="AL1757"/>
      <c r="AM1757"/>
      <c r="AN1757"/>
      <c r="AO1757" t="str">
        <f t="shared" si="241"/>
        <v>/</v>
      </c>
      <c r="AP1757" t="str">
        <f>Tabela1[[#This Row],[TAG]]&amp;Tabela1[[#This Row],[PEDIDO]]&amp;Tabela1[[#This Row],[PRODUTO]]</f>
        <v/>
      </c>
      <c r="AQ1757" s="23" t="str">
        <f>Tabela1[[#This Row],[PRODUTO]]&amp;Tabela1[[#This Row],[TAG]]</f>
        <v/>
      </c>
      <c r="AR1757" s="183">
        <f>Tabela1[[#This Row],[PESO TOTAL]]*Tabela1[[#This Row],[MATÉRIA PRIMA]]</f>
        <v>0</v>
      </c>
      <c r="AS1757" s="28">
        <f>Tabela1[[#This Row],[PESO TOTAL]]*Tabela1[[#This Row],[PREPARAÇÃO ]]</f>
        <v>0</v>
      </c>
      <c r="AT1757" s="28">
        <f>Tabela1[[#This Row],[PESO TOTAL]]*Tabela1[[#This Row],[CALDEIRARIA]]</f>
        <v>0</v>
      </c>
      <c r="AU1757" s="28">
        <f>Tabela1[[#This Row],[PESO TOTAL]]*Tabela1[[#This Row],[SOLDA]]</f>
        <v>0</v>
      </c>
      <c r="AV1757" s="28">
        <f>Tabela1[[#This Row],[PESO TOTAL]]*Tabela1[[#This Row],[ACABAMENTO]]</f>
        <v>0</v>
      </c>
      <c r="AW1757" s="28">
        <f>Tabela1[[#This Row],[PESO TOTAL]]*Tabela1[[#This Row],[PRONTO ACABADO]]</f>
        <v>0</v>
      </c>
      <c r="AX1757" s="28">
        <f>Tabela1[[#This Row],[PESO TOTAL]]*Tabela1[[#This Row],[EXPEDIÇÃO ]]</f>
        <v>0</v>
      </c>
      <c r="AY1757" s="28" t="str">
        <f>Tabela1[[#This Row],[PEDIDO]]&amp;Tabela1[[#This Row],[PRODUTO]]</f>
        <v/>
      </c>
      <c r="AZ1757" s="44">
        <f>IF(AF1757="",0,IF(ISTEXT(AF1757),H1757*VALUE(SUBSTITUTE(AF1757,"%",""))/100,H1757*AF1757))-Tabela1[[#This Row],[PRONTO ACABADO2]]</f>
        <v>0</v>
      </c>
      <c r="BA1757" s="44">
        <f>IF(AG1757="",0,IF(ISTEXT(AG1757),H1757*VALUE(SUBSTITUTE(AG1757,"%",""))/100,H1757*AG1757))-Tabela1[[#This Row],[PESO EXPEDIDO2]]</f>
        <v>0</v>
      </c>
      <c r="BB1757" s="44">
        <f t="shared" si="242"/>
        <v>0</v>
      </c>
      <c r="BC1757" s="44">
        <f t="shared" si="243"/>
        <v>0</v>
      </c>
      <c r="BD1757" s="44"/>
    </row>
    <row r="1758" spans="1:56" ht="15.75" hidden="1" customHeight="1" x14ac:dyDescent="0.25">
      <c r="A1758" s="6"/>
      <c r="B1758" s="22"/>
      <c r="C1758" s="7"/>
      <c r="D1758" s="46"/>
      <c r="E1758" s="7"/>
      <c r="F1758" s="7"/>
      <c r="G1758" s="44"/>
      <c r="H1758" s="41">
        <f>Tabela1[[#This Row],[PESO UNI]]*Tabela1[[#This Row],[QTE]]</f>
        <v>0</v>
      </c>
      <c r="I1758" s="7"/>
      <c r="J1758" s="8"/>
      <c r="K1758" s="8"/>
      <c r="L1758" s="9"/>
      <c r="M1758" s="10"/>
      <c r="N1758" s="8"/>
      <c r="O1758" s="12"/>
      <c r="P1758" s="13"/>
      <c r="Q1758" s="14">
        <f>Tabela1[[#This Row],[QTDE/ Fabricação]]-Tabela1[[#This Row],[QTE]]</f>
        <v>0</v>
      </c>
      <c r="R1758" s="19">
        <f t="shared" si="238"/>
        <v>0</v>
      </c>
      <c r="S1758" s="19">
        <f t="shared" si="237"/>
        <v>0</v>
      </c>
      <c r="T1758" s="20">
        <f t="shared" si="239"/>
        <v>0</v>
      </c>
      <c r="U1758" s="17">
        <f>IFERROR(SUMIF('LISTA DE EMBARQUE'!B:B,MICRO!E:E,'LISTA DE EMBARQUE'!G:G),"")</f>
        <v>0</v>
      </c>
      <c r="V1758" s="12" t="str">
        <f>IFERROR(VLOOKUP(Tabela1[[#This Row],[COD.MDE]],'LISTA DE EMBARQUE'!B:L,11,0),"")</f>
        <v/>
      </c>
      <c r="W1758" s="13" t="str">
        <f>IFERROR(COUNTIF(#REF!,Tabela1[[#This Row],[Colunas5]]),"")</f>
        <v/>
      </c>
      <c r="X1758" s="14">
        <f>Tabela1[[#This Row],[QIANTIDADE EXPEDIDA]]*Tabela1[[#This Row],[PESO UNI]]</f>
        <v>0</v>
      </c>
      <c r="Y1758" s="14">
        <f t="shared" si="240"/>
        <v>0</v>
      </c>
      <c r="Z1758" s="21">
        <f>Tabela1[[#This Row],[PESO TOTAL]]-Tabela1[[#This Row],[Peso Expedido]]</f>
        <v>0</v>
      </c>
      <c r="AA1758" s="18"/>
      <c r="AB1758" s="40"/>
      <c r="AC1758" s="40"/>
      <c r="AD1758" s="40"/>
      <c r="AE1758" s="40"/>
      <c r="AF1758" s="40"/>
      <c r="AG1758" s="40"/>
      <c r="AH1758" s="40"/>
      <c r="AI1758" s="40" t="str">
        <f t="shared" si="244"/>
        <v>ok</v>
      </c>
      <c r="AJ1758"/>
      <c r="AK1758" t="str">
        <f>Tabela1[[#This Row],[Coluna1]]&amp;Tabela1[[#This Row],[PEDIDO]]</f>
        <v/>
      </c>
      <c r="AL1758"/>
      <c r="AM1758"/>
      <c r="AN1758"/>
      <c r="AO1758" t="str">
        <f t="shared" si="241"/>
        <v>/</v>
      </c>
      <c r="AP1758" t="str">
        <f>Tabela1[[#This Row],[TAG]]&amp;Tabela1[[#This Row],[PEDIDO]]&amp;Tabela1[[#This Row],[PRODUTO]]</f>
        <v/>
      </c>
      <c r="AQ1758" s="23" t="str">
        <f>Tabela1[[#This Row],[PRODUTO]]&amp;Tabela1[[#This Row],[TAG]]</f>
        <v/>
      </c>
      <c r="AR1758" s="183">
        <f>Tabela1[[#This Row],[PESO TOTAL]]*Tabela1[[#This Row],[MATÉRIA PRIMA]]</f>
        <v>0</v>
      </c>
      <c r="AS1758" s="28">
        <f>Tabela1[[#This Row],[PESO TOTAL]]*Tabela1[[#This Row],[PREPARAÇÃO ]]</f>
        <v>0</v>
      </c>
      <c r="AT1758" s="28">
        <f>Tabela1[[#This Row],[PESO TOTAL]]*Tabela1[[#This Row],[CALDEIRARIA]]</f>
        <v>0</v>
      </c>
      <c r="AU1758" s="28">
        <f>Tabela1[[#This Row],[PESO TOTAL]]*Tabela1[[#This Row],[SOLDA]]</f>
        <v>0</v>
      </c>
      <c r="AV1758" s="28">
        <f>Tabela1[[#This Row],[PESO TOTAL]]*Tabela1[[#This Row],[ACABAMENTO]]</f>
        <v>0</v>
      </c>
      <c r="AW1758" s="28">
        <f>Tabela1[[#This Row],[PESO TOTAL]]*Tabela1[[#This Row],[PRONTO ACABADO]]</f>
        <v>0</v>
      </c>
      <c r="AX1758" s="28">
        <f>Tabela1[[#This Row],[PESO TOTAL]]*Tabela1[[#This Row],[EXPEDIÇÃO ]]</f>
        <v>0</v>
      </c>
      <c r="AY1758" s="28" t="str">
        <f>Tabela1[[#This Row],[PEDIDO]]&amp;Tabela1[[#This Row],[PRODUTO]]</f>
        <v/>
      </c>
      <c r="AZ1758" s="44">
        <f>IF(AF1758="",0,IF(ISTEXT(AF1758),H1758*VALUE(SUBSTITUTE(AF1758,"%",""))/100,H1758*AF1758))-Tabela1[[#This Row],[PRONTO ACABADO2]]</f>
        <v>0</v>
      </c>
      <c r="BA1758" s="44">
        <f>IF(AG1758="",0,IF(ISTEXT(AG1758),H1758*VALUE(SUBSTITUTE(AG1758,"%",""))/100,H1758*AG1758))-Tabela1[[#This Row],[PESO EXPEDIDO2]]</f>
        <v>0</v>
      </c>
      <c r="BB1758" s="44">
        <f t="shared" si="242"/>
        <v>0</v>
      </c>
      <c r="BC1758" s="44">
        <f t="shared" si="243"/>
        <v>0</v>
      </c>
      <c r="BD1758" s="44"/>
    </row>
    <row r="1759" spans="1:56" ht="15.75" hidden="1" customHeight="1" x14ac:dyDescent="0.25">
      <c r="A1759" s="6"/>
      <c r="B1759" s="22"/>
      <c r="C1759" s="7"/>
      <c r="D1759" s="46"/>
      <c r="E1759" s="7"/>
      <c r="F1759" s="7"/>
      <c r="G1759" s="44"/>
      <c r="H1759" s="41">
        <f>Tabela1[[#This Row],[PESO UNI]]*Tabela1[[#This Row],[QTE]]</f>
        <v>0</v>
      </c>
      <c r="I1759" s="7"/>
      <c r="J1759" s="8"/>
      <c r="K1759" s="8"/>
      <c r="L1759" s="9"/>
      <c r="M1759" s="10"/>
      <c r="N1759" s="8"/>
      <c r="O1759" s="12"/>
      <c r="P1759" s="13"/>
      <c r="Q1759" s="14">
        <f>Tabela1[[#This Row],[QTDE/ Fabricação]]-Tabela1[[#This Row],[QTE]]</f>
        <v>0</v>
      </c>
      <c r="R1759" s="19">
        <f t="shared" si="238"/>
        <v>0</v>
      </c>
      <c r="S1759" s="19">
        <f t="shared" si="237"/>
        <v>0</v>
      </c>
      <c r="T1759" s="20">
        <f t="shared" si="239"/>
        <v>0</v>
      </c>
      <c r="U1759" s="17">
        <f>IFERROR(SUMIF('LISTA DE EMBARQUE'!B:B,MICRO!E:E,'LISTA DE EMBARQUE'!G:G),"")</f>
        <v>0</v>
      </c>
      <c r="V1759" s="12" t="str">
        <f>IFERROR(VLOOKUP(Tabela1[[#This Row],[COD.MDE]],'LISTA DE EMBARQUE'!B:L,11,0),"")</f>
        <v/>
      </c>
      <c r="W1759" s="13" t="str">
        <f>IFERROR(COUNTIF(#REF!,Tabela1[[#This Row],[Colunas5]]),"")</f>
        <v/>
      </c>
      <c r="X1759" s="14">
        <f>Tabela1[[#This Row],[QIANTIDADE EXPEDIDA]]*Tabela1[[#This Row],[PESO UNI]]</f>
        <v>0</v>
      </c>
      <c r="Y1759" s="14">
        <f t="shared" si="240"/>
        <v>0</v>
      </c>
      <c r="Z1759" s="21">
        <f>Tabela1[[#This Row],[PESO TOTAL]]-Tabela1[[#This Row],[Peso Expedido]]</f>
        <v>0</v>
      </c>
      <c r="AA1759" s="18"/>
      <c r="AB1759" s="40"/>
      <c r="AC1759" s="40"/>
      <c r="AD1759" s="40"/>
      <c r="AE1759" s="40"/>
      <c r="AF1759" s="40"/>
      <c r="AG1759" s="40"/>
      <c r="AH1759" s="40"/>
      <c r="AI1759" s="40" t="str">
        <f t="shared" si="244"/>
        <v>ok</v>
      </c>
      <c r="AJ1759"/>
      <c r="AK1759" t="str">
        <f>Tabela1[[#This Row],[Coluna1]]&amp;Tabela1[[#This Row],[PEDIDO]]</f>
        <v/>
      </c>
      <c r="AL1759"/>
      <c r="AM1759"/>
      <c r="AN1759"/>
      <c r="AO1759" t="str">
        <f t="shared" si="241"/>
        <v>/</v>
      </c>
      <c r="AP1759" t="str">
        <f>Tabela1[[#This Row],[TAG]]&amp;Tabela1[[#This Row],[PEDIDO]]&amp;Tabela1[[#This Row],[PRODUTO]]</f>
        <v/>
      </c>
      <c r="AQ1759" s="23" t="str">
        <f>Tabela1[[#This Row],[PRODUTO]]&amp;Tabela1[[#This Row],[TAG]]</f>
        <v/>
      </c>
      <c r="AR1759" s="183">
        <f>Tabela1[[#This Row],[PESO TOTAL]]*Tabela1[[#This Row],[MATÉRIA PRIMA]]</f>
        <v>0</v>
      </c>
      <c r="AS1759" s="28">
        <f>Tabela1[[#This Row],[PESO TOTAL]]*Tabela1[[#This Row],[PREPARAÇÃO ]]</f>
        <v>0</v>
      </c>
      <c r="AT1759" s="28">
        <f>Tabela1[[#This Row],[PESO TOTAL]]*Tabela1[[#This Row],[CALDEIRARIA]]</f>
        <v>0</v>
      </c>
      <c r="AU1759" s="28">
        <f>Tabela1[[#This Row],[PESO TOTAL]]*Tabela1[[#This Row],[SOLDA]]</f>
        <v>0</v>
      </c>
      <c r="AV1759" s="28">
        <f>Tabela1[[#This Row],[PESO TOTAL]]*Tabela1[[#This Row],[ACABAMENTO]]</f>
        <v>0</v>
      </c>
      <c r="AW1759" s="28">
        <f>Tabela1[[#This Row],[PESO TOTAL]]*Tabela1[[#This Row],[PRONTO ACABADO]]</f>
        <v>0</v>
      </c>
      <c r="AX1759" s="28">
        <f>Tabela1[[#This Row],[PESO TOTAL]]*Tabela1[[#This Row],[EXPEDIÇÃO ]]</f>
        <v>0</v>
      </c>
      <c r="AY1759" s="28" t="str">
        <f>Tabela1[[#This Row],[PEDIDO]]&amp;Tabela1[[#This Row],[PRODUTO]]</f>
        <v/>
      </c>
      <c r="AZ1759" s="44">
        <f>IF(AF1759="",0,IF(ISTEXT(AF1759),H1759*VALUE(SUBSTITUTE(AF1759,"%",""))/100,H1759*AF1759))-Tabela1[[#This Row],[PRONTO ACABADO2]]</f>
        <v>0</v>
      </c>
      <c r="BA1759" s="44">
        <f>IF(AG1759="",0,IF(ISTEXT(AG1759),H1759*VALUE(SUBSTITUTE(AG1759,"%",""))/100,H1759*AG1759))-Tabela1[[#This Row],[PESO EXPEDIDO2]]</f>
        <v>0</v>
      </c>
      <c r="BB1759" s="44">
        <f t="shared" si="242"/>
        <v>0</v>
      </c>
      <c r="BC1759" s="44">
        <f t="shared" si="243"/>
        <v>0</v>
      </c>
      <c r="BD1759" s="44"/>
    </row>
    <row r="1760" spans="1:56" ht="15.75" hidden="1" customHeight="1" x14ac:dyDescent="0.25">
      <c r="A1760" s="6"/>
      <c r="B1760" s="22"/>
      <c r="C1760" s="7"/>
      <c r="D1760" s="46"/>
      <c r="E1760" s="7"/>
      <c r="F1760" s="7"/>
      <c r="G1760" s="44"/>
      <c r="H1760" s="41">
        <f>Tabela1[[#This Row],[PESO UNI]]*Tabela1[[#This Row],[QTE]]</f>
        <v>0</v>
      </c>
      <c r="I1760" s="7"/>
      <c r="J1760" s="8"/>
      <c r="K1760" s="8"/>
      <c r="L1760" s="9"/>
      <c r="M1760" s="10"/>
      <c r="N1760" s="8"/>
      <c r="O1760" s="12"/>
      <c r="P1760" s="13"/>
      <c r="Q1760" s="14">
        <f>Tabela1[[#This Row],[QTDE/ Fabricação]]-Tabela1[[#This Row],[QTE]]</f>
        <v>0</v>
      </c>
      <c r="R1760" s="19">
        <f t="shared" si="238"/>
        <v>0</v>
      </c>
      <c r="S1760" s="19">
        <f t="shared" si="237"/>
        <v>0</v>
      </c>
      <c r="T1760" s="20">
        <f t="shared" si="239"/>
        <v>0</v>
      </c>
      <c r="U1760" s="17">
        <f>IFERROR(SUMIF('LISTA DE EMBARQUE'!B:B,MICRO!E:E,'LISTA DE EMBARQUE'!G:G),"")</f>
        <v>0</v>
      </c>
      <c r="V1760" s="12" t="str">
        <f>IFERROR(VLOOKUP(Tabela1[[#This Row],[COD.MDE]],'LISTA DE EMBARQUE'!B:L,11,0),"")</f>
        <v/>
      </c>
      <c r="W1760" s="13" t="str">
        <f>IFERROR(COUNTIF(#REF!,Tabela1[[#This Row],[Colunas5]]),"")</f>
        <v/>
      </c>
      <c r="X1760" s="14">
        <f>Tabela1[[#This Row],[QIANTIDADE EXPEDIDA]]*Tabela1[[#This Row],[PESO UNI]]</f>
        <v>0</v>
      </c>
      <c r="Y1760" s="14">
        <f t="shared" si="240"/>
        <v>0</v>
      </c>
      <c r="Z1760" s="21">
        <f>Tabela1[[#This Row],[PESO TOTAL]]-Tabela1[[#This Row],[Peso Expedido]]</f>
        <v>0</v>
      </c>
      <c r="AA1760" s="18"/>
      <c r="AB1760" s="40"/>
      <c r="AC1760" s="40"/>
      <c r="AD1760" s="40"/>
      <c r="AE1760" s="40"/>
      <c r="AF1760" s="40"/>
      <c r="AG1760" s="40"/>
      <c r="AH1760" s="40"/>
      <c r="AI1760" s="40" t="str">
        <f t="shared" si="244"/>
        <v>ok</v>
      </c>
      <c r="AJ1760"/>
      <c r="AK1760" t="str">
        <f>Tabela1[[#This Row],[Coluna1]]&amp;Tabela1[[#This Row],[PEDIDO]]</f>
        <v/>
      </c>
      <c r="AL1760"/>
      <c r="AM1760"/>
      <c r="AN1760"/>
      <c r="AO1760" t="str">
        <f t="shared" si="241"/>
        <v>/</v>
      </c>
      <c r="AP1760" t="str">
        <f>Tabela1[[#This Row],[TAG]]&amp;Tabela1[[#This Row],[PEDIDO]]&amp;Tabela1[[#This Row],[PRODUTO]]</f>
        <v/>
      </c>
      <c r="AQ1760" s="23" t="str">
        <f>Tabela1[[#This Row],[PRODUTO]]&amp;Tabela1[[#This Row],[TAG]]</f>
        <v/>
      </c>
      <c r="AR1760" s="183">
        <f>Tabela1[[#This Row],[PESO TOTAL]]*Tabela1[[#This Row],[MATÉRIA PRIMA]]</f>
        <v>0</v>
      </c>
      <c r="AS1760" s="28">
        <f>Tabela1[[#This Row],[PESO TOTAL]]*Tabela1[[#This Row],[PREPARAÇÃO ]]</f>
        <v>0</v>
      </c>
      <c r="AT1760" s="28">
        <f>Tabela1[[#This Row],[PESO TOTAL]]*Tabela1[[#This Row],[CALDEIRARIA]]</f>
        <v>0</v>
      </c>
      <c r="AU1760" s="28">
        <f>Tabela1[[#This Row],[PESO TOTAL]]*Tabela1[[#This Row],[SOLDA]]</f>
        <v>0</v>
      </c>
      <c r="AV1760" s="28">
        <f>Tabela1[[#This Row],[PESO TOTAL]]*Tabela1[[#This Row],[ACABAMENTO]]</f>
        <v>0</v>
      </c>
      <c r="AW1760" s="28">
        <f>Tabela1[[#This Row],[PESO TOTAL]]*Tabela1[[#This Row],[PRONTO ACABADO]]</f>
        <v>0</v>
      </c>
      <c r="AX1760" s="28">
        <f>Tabela1[[#This Row],[PESO TOTAL]]*Tabela1[[#This Row],[EXPEDIÇÃO ]]</f>
        <v>0</v>
      </c>
      <c r="AY1760" s="28" t="str">
        <f>Tabela1[[#This Row],[PEDIDO]]&amp;Tabela1[[#This Row],[PRODUTO]]</f>
        <v/>
      </c>
      <c r="AZ1760" s="44">
        <f>IF(AF1760="",0,IF(ISTEXT(AF1760),H1760*VALUE(SUBSTITUTE(AF1760,"%",""))/100,H1760*AF1760))-Tabela1[[#This Row],[PRONTO ACABADO2]]</f>
        <v>0</v>
      </c>
      <c r="BA1760" s="44">
        <f>IF(AG1760="",0,IF(ISTEXT(AG1760),H1760*VALUE(SUBSTITUTE(AG1760,"%",""))/100,H1760*AG1760))-Tabela1[[#This Row],[PESO EXPEDIDO2]]</f>
        <v>0</v>
      </c>
      <c r="BB1760" s="44">
        <f t="shared" si="242"/>
        <v>0</v>
      </c>
      <c r="BC1760" s="44">
        <f t="shared" si="243"/>
        <v>0</v>
      </c>
      <c r="BD1760" s="44"/>
    </row>
    <row r="1761" spans="1:56" ht="15.75" hidden="1" customHeight="1" x14ac:dyDescent="0.25">
      <c r="A1761" s="6"/>
      <c r="B1761" s="22"/>
      <c r="C1761" s="7"/>
      <c r="D1761" s="46"/>
      <c r="E1761" s="7"/>
      <c r="F1761" s="7"/>
      <c r="G1761" s="44"/>
      <c r="H1761" s="41">
        <f>Tabela1[[#This Row],[PESO UNI]]*Tabela1[[#This Row],[QTE]]</f>
        <v>0</v>
      </c>
      <c r="I1761" s="7"/>
      <c r="J1761" s="8"/>
      <c r="K1761" s="8"/>
      <c r="L1761" s="9"/>
      <c r="M1761" s="10"/>
      <c r="N1761" s="8"/>
      <c r="O1761" s="12"/>
      <c r="P1761" s="13"/>
      <c r="Q1761" s="14">
        <f>Tabela1[[#This Row],[QTDE/ Fabricação]]-Tabela1[[#This Row],[QTE]]</f>
        <v>0</v>
      </c>
      <c r="R1761" s="19">
        <f t="shared" si="238"/>
        <v>0</v>
      </c>
      <c r="S1761" s="19">
        <f t="shared" si="237"/>
        <v>0</v>
      </c>
      <c r="T1761" s="20">
        <f t="shared" si="239"/>
        <v>0</v>
      </c>
      <c r="U1761" s="17">
        <f>IFERROR(SUMIF('LISTA DE EMBARQUE'!B:B,MICRO!E:E,'LISTA DE EMBARQUE'!G:G),"")</f>
        <v>0</v>
      </c>
      <c r="V1761" s="12" t="str">
        <f>IFERROR(VLOOKUP(Tabela1[[#This Row],[COD.MDE]],'LISTA DE EMBARQUE'!B:L,11,0),"")</f>
        <v/>
      </c>
      <c r="W1761" s="13" t="str">
        <f>IFERROR(COUNTIF(#REF!,Tabela1[[#This Row],[Colunas5]]),"")</f>
        <v/>
      </c>
      <c r="X1761" s="14">
        <f>Tabela1[[#This Row],[QIANTIDADE EXPEDIDA]]*Tabela1[[#This Row],[PESO UNI]]</f>
        <v>0</v>
      </c>
      <c r="Y1761" s="14">
        <f t="shared" si="240"/>
        <v>0</v>
      </c>
      <c r="Z1761" s="21">
        <f>Tabela1[[#This Row],[PESO TOTAL]]-Tabela1[[#This Row],[Peso Expedido]]</f>
        <v>0</v>
      </c>
      <c r="AA1761" s="18"/>
      <c r="AB1761" s="40"/>
      <c r="AC1761" s="40"/>
      <c r="AD1761" s="40"/>
      <c r="AE1761" s="40"/>
      <c r="AF1761" s="40"/>
      <c r="AG1761" s="40"/>
      <c r="AH1761" s="40"/>
      <c r="AI1761" s="40" t="str">
        <f t="shared" si="244"/>
        <v>ok</v>
      </c>
      <c r="AJ1761"/>
      <c r="AK1761" t="str">
        <f>Tabela1[[#This Row],[Coluna1]]&amp;Tabela1[[#This Row],[PEDIDO]]</f>
        <v/>
      </c>
      <c r="AL1761"/>
      <c r="AM1761"/>
      <c r="AN1761"/>
      <c r="AO1761" t="str">
        <f t="shared" si="241"/>
        <v>/</v>
      </c>
      <c r="AP1761" t="str">
        <f>Tabela1[[#This Row],[TAG]]&amp;Tabela1[[#This Row],[PEDIDO]]&amp;Tabela1[[#This Row],[PRODUTO]]</f>
        <v/>
      </c>
      <c r="AQ1761" s="23" t="str">
        <f>Tabela1[[#This Row],[PRODUTO]]&amp;Tabela1[[#This Row],[TAG]]</f>
        <v/>
      </c>
      <c r="AR1761" s="183">
        <f>Tabela1[[#This Row],[PESO TOTAL]]*Tabela1[[#This Row],[MATÉRIA PRIMA]]</f>
        <v>0</v>
      </c>
      <c r="AS1761" s="28">
        <f>Tabela1[[#This Row],[PESO TOTAL]]*Tabela1[[#This Row],[PREPARAÇÃO ]]</f>
        <v>0</v>
      </c>
      <c r="AT1761" s="28">
        <f>Tabela1[[#This Row],[PESO TOTAL]]*Tabela1[[#This Row],[CALDEIRARIA]]</f>
        <v>0</v>
      </c>
      <c r="AU1761" s="28">
        <f>Tabela1[[#This Row],[PESO TOTAL]]*Tabela1[[#This Row],[SOLDA]]</f>
        <v>0</v>
      </c>
      <c r="AV1761" s="28">
        <f>Tabela1[[#This Row],[PESO TOTAL]]*Tabela1[[#This Row],[ACABAMENTO]]</f>
        <v>0</v>
      </c>
      <c r="AW1761" s="28">
        <f>Tabela1[[#This Row],[PESO TOTAL]]*Tabela1[[#This Row],[PRONTO ACABADO]]</f>
        <v>0</v>
      </c>
      <c r="AX1761" s="28">
        <f>Tabela1[[#This Row],[PESO TOTAL]]*Tabela1[[#This Row],[EXPEDIÇÃO ]]</f>
        <v>0</v>
      </c>
      <c r="AY1761" s="28" t="str">
        <f>Tabela1[[#This Row],[PEDIDO]]&amp;Tabela1[[#This Row],[PRODUTO]]</f>
        <v/>
      </c>
      <c r="AZ1761" s="44">
        <f>IF(AF1761="",0,IF(ISTEXT(AF1761),H1761*VALUE(SUBSTITUTE(AF1761,"%",""))/100,H1761*AF1761))-Tabela1[[#This Row],[PRONTO ACABADO2]]</f>
        <v>0</v>
      </c>
      <c r="BA1761" s="44">
        <f>IF(AG1761="",0,IF(ISTEXT(AG1761),H1761*VALUE(SUBSTITUTE(AG1761,"%",""))/100,H1761*AG1761))-Tabela1[[#This Row],[PESO EXPEDIDO2]]</f>
        <v>0</v>
      </c>
      <c r="BB1761" s="44">
        <f t="shared" si="242"/>
        <v>0</v>
      </c>
      <c r="BC1761" s="44">
        <f t="shared" si="243"/>
        <v>0</v>
      </c>
      <c r="BD1761" s="44"/>
    </row>
    <row r="1762" spans="1:56" ht="15.75" hidden="1" customHeight="1" x14ac:dyDescent="0.25">
      <c r="A1762" s="6"/>
      <c r="B1762" s="22"/>
      <c r="C1762" s="7"/>
      <c r="D1762" s="46"/>
      <c r="E1762" s="7"/>
      <c r="F1762" s="7"/>
      <c r="G1762" s="44"/>
      <c r="H1762" s="41">
        <f>Tabela1[[#This Row],[PESO UNI]]*Tabela1[[#This Row],[QTE]]</f>
        <v>0</v>
      </c>
      <c r="I1762" s="7"/>
      <c r="J1762" s="8"/>
      <c r="K1762" s="8"/>
      <c r="L1762" s="9"/>
      <c r="M1762" s="10"/>
      <c r="N1762" s="8"/>
      <c r="O1762" s="12"/>
      <c r="P1762" s="13"/>
      <c r="Q1762" s="14">
        <f>Tabela1[[#This Row],[QTDE/ Fabricação]]-Tabela1[[#This Row],[QTE]]</f>
        <v>0</v>
      </c>
      <c r="R1762" s="19">
        <f t="shared" si="238"/>
        <v>0</v>
      </c>
      <c r="S1762" s="19">
        <f t="shared" si="237"/>
        <v>0</v>
      </c>
      <c r="T1762" s="20">
        <f t="shared" si="239"/>
        <v>0</v>
      </c>
      <c r="U1762" s="17">
        <f>IFERROR(SUMIF('LISTA DE EMBARQUE'!B:B,MICRO!E:E,'LISTA DE EMBARQUE'!G:G),"")</f>
        <v>0</v>
      </c>
      <c r="V1762" s="12" t="str">
        <f>IFERROR(VLOOKUP(Tabela1[[#This Row],[COD.MDE]],'LISTA DE EMBARQUE'!B:L,11,0),"")</f>
        <v/>
      </c>
      <c r="W1762" s="13" t="str">
        <f>IFERROR(COUNTIF(#REF!,Tabela1[[#This Row],[Colunas5]]),"")</f>
        <v/>
      </c>
      <c r="X1762" s="14">
        <f>Tabela1[[#This Row],[QIANTIDADE EXPEDIDA]]*Tabela1[[#This Row],[PESO UNI]]</f>
        <v>0</v>
      </c>
      <c r="Y1762" s="14">
        <f t="shared" si="240"/>
        <v>0</v>
      </c>
      <c r="Z1762" s="21">
        <f>Tabela1[[#This Row],[PESO TOTAL]]-Tabela1[[#This Row],[Peso Expedido]]</f>
        <v>0</v>
      </c>
      <c r="AA1762" s="18"/>
      <c r="AB1762" s="40"/>
      <c r="AC1762" s="40"/>
      <c r="AD1762" s="40"/>
      <c r="AE1762" s="40"/>
      <c r="AF1762" s="40"/>
      <c r="AG1762" s="40"/>
      <c r="AH1762" s="40"/>
      <c r="AI1762" s="40" t="str">
        <f t="shared" si="244"/>
        <v>ok</v>
      </c>
      <c r="AJ1762"/>
      <c r="AK1762" t="str">
        <f>Tabela1[[#This Row],[Coluna1]]&amp;Tabela1[[#This Row],[PEDIDO]]</f>
        <v/>
      </c>
      <c r="AL1762"/>
      <c r="AM1762"/>
      <c r="AN1762"/>
      <c r="AO1762" t="str">
        <f t="shared" si="241"/>
        <v>/</v>
      </c>
      <c r="AP1762" t="str">
        <f>Tabela1[[#This Row],[TAG]]&amp;Tabela1[[#This Row],[PEDIDO]]&amp;Tabela1[[#This Row],[PRODUTO]]</f>
        <v/>
      </c>
      <c r="AQ1762" s="23" t="str">
        <f>Tabela1[[#This Row],[PRODUTO]]&amp;Tabela1[[#This Row],[TAG]]</f>
        <v/>
      </c>
      <c r="AR1762" s="183">
        <f>Tabela1[[#This Row],[PESO TOTAL]]*Tabela1[[#This Row],[MATÉRIA PRIMA]]</f>
        <v>0</v>
      </c>
      <c r="AS1762" s="28">
        <f>Tabela1[[#This Row],[PESO TOTAL]]*Tabela1[[#This Row],[PREPARAÇÃO ]]</f>
        <v>0</v>
      </c>
      <c r="AT1762" s="28">
        <f>Tabela1[[#This Row],[PESO TOTAL]]*Tabela1[[#This Row],[CALDEIRARIA]]</f>
        <v>0</v>
      </c>
      <c r="AU1762" s="28">
        <f>Tabela1[[#This Row],[PESO TOTAL]]*Tabela1[[#This Row],[SOLDA]]</f>
        <v>0</v>
      </c>
      <c r="AV1762" s="28">
        <f>Tabela1[[#This Row],[PESO TOTAL]]*Tabela1[[#This Row],[ACABAMENTO]]</f>
        <v>0</v>
      </c>
      <c r="AW1762" s="28">
        <f>Tabela1[[#This Row],[PESO TOTAL]]*Tabela1[[#This Row],[PRONTO ACABADO]]</f>
        <v>0</v>
      </c>
      <c r="AX1762" s="28">
        <f>Tabela1[[#This Row],[PESO TOTAL]]*Tabela1[[#This Row],[EXPEDIÇÃO ]]</f>
        <v>0</v>
      </c>
      <c r="AY1762" s="28" t="str">
        <f>Tabela1[[#This Row],[PEDIDO]]&amp;Tabela1[[#This Row],[PRODUTO]]</f>
        <v/>
      </c>
      <c r="AZ1762" s="44">
        <f>IF(AF1762="",0,IF(ISTEXT(AF1762),H1762*VALUE(SUBSTITUTE(AF1762,"%",""))/100,H1762*AF1762))-Tabela1[[#This Row],[PRONTO ACABADO2]]</f>
        <v>0</v>
      </c>
      <c r="BA1762" s="44">
        <f>IF(AG1762="",0,IF(ISTEXT(AG1762),H1762*VALUE(SUBSTITUTE(AG1762,"%",""))/100,H1762*AG1762))-Tabela1[[#This Row],[PESO EXPEDIDO2]]</f>
        <v>0</v>
      </c>
      <c r="BB1762" s="44">
        <f t="shared" si="242"/>
        <v>0</v>
      </c>
      <c r="BC1762" s="44">
        <f t="shared" si="243"/>
        <v>0</v>
      </c>
      <c r="BD1762" s="44"/>
    </row>
    <row r="1763" spans="1:56" ht="15.75" hidden="1" customHeight="1" x14ac:dyDescent="0.25">
      <c r="A1763" s="6"/>
      <c r="B1763" s="22"/>
      <c r="C1763" s="7"/>
      <c r="D1763" s="46"/>
      <c r="E1763" s="7"/>
      <c r="F1763" s="7"/>
      <c r="G1763" s="44"/>
      <c r="H1763" s="41">
        <f>Tabela1[[#This Row],[PESO UNI]]*Tabela1[[#This Row],[QTE]]</f>
        <v>0</v>
      </c>
      <c r="I1763" s="7"/>
      <c r="J1763" s="8"/>
      <c r="K1763" s="8"/>
      <c r="L1763" s="9"/>
      <c r="M1763" s="10"/>
      <c r="N1763" s="8"/>
      <c r="O1763" s="12"/>
      <c r="P1763" s="13"/>
      <c r="Q1763" s="14">
        <f>Tabela1[[#This Row],[QTDE/ Fabricação]]-Tabela1[[#This Row],[QTE]]</f>
        <v>0</v>
      </c>
      <c r="R1763" s="19">
        <f t="shared" si="238"/>
        <v>0</v>
      </c>
      <c r="S1763" s="19">
        <f t="shared" si="237"/>
        <v>0</v>
      </c>
      <c r="T1763" s="20">
        <f t="shared" si="239"/>
        <v>0</v>
      </c>
      <c r="U1763" s="17">
        <f>IFERROR(SUMIF('LISTA DE EMBARQUE'!B:B,MICRO!E:E,'LISTA DE EMBARQUE'!G:G),"")</f>
        <v>0</v>
      </c>
      <c r="V1763" s="12" t="str">
        <f>IFERROR(VLOOKUP(Tabela1[[#This Row],[COD.MDE]],'LISTA DE EMBARQUE'!B:L,11,0),"")</f>
        <v/>
      </c>
      <c r="W1763" s="13" t="str">
        <f>IFERROR(COUNTIF(#REF!,Tabela1[[#This Row],[Colunas5]]),"")</f>
        <v/>
      </c>
      <c r="X1763" s="14">
        <f>Tabela1[[#This Row],[QIANTIDADE EXPEDIDA]]*Tabela1[[#This Row],[PESO UNI]]</f>
        <v>0</v>
      </c>
      <c r="Y1763" s="14">
        <f t="shared" si="240"/>
        <v>0</v>
      </c>
      <c r="Z1763" s="21">
        <f>Tabela1[[#This Row],[PESO TOTAL]]-Tabela1[[#This Row],[Peso Expedido]]</f>
        <v>0</v>
      </c>
      <c r="AA1763" s="18"/>
      <c r="AB1763" s="40"/>
      <c r="AC1763" s="40"/>
      <c r="AD1763" s="40"/>
      <c r="AE1763" s="40"/>
      <c r="AF1763" s="40"/>
      <c r="AG1763" s="40"/>
      <c r="AH1763" s="40"/>
      <c r="AI1763" s="40" t="str">
        <f t="shared" si="244"/>
        <v>ok</v>
      </c>
      <c r="AJ1763"/>
      <c r="AK1763" t="str">
        <f>Tabela1[[#This Row],[Coluna1]]&amp;Tabela1[[#This Row],[PEDIDO]]</f>
        <v/>
      </c>
      <c r="AL1763"/>
      <c r="AM1763"/>
      <c r="AN1763"/>
      <c r="AO1763" t="str">
        <f t="shared" si="241"/>
        <v>/</v>
      </c>
      <c r="AP1763" t="str">
        <f>Tabela1[[#This Row],[TAG]]&amp;Tabela1[[#This Row],[PEDIDO]]&amp;Tabela1[[#This Row],[PRODUTO]]</f>
        <v/>
      </c>
      <c r="AQ1763" s="23" t="str">
        <f>Tabela1[[#This Row],[PRODUTO]]&amp;Tabela1[[#This Row],[TAG]]</f>
        <v/>
      </c>
      <c r="AR1763" s="183">
        <f>Tabela1[[#This Row],[PESO TOTAL]]*Tabela1[[#This Row],[MATÉRIA PRIMA]]</f>
        <v>0</v>
      </c>
      <c r="AS1763" s="28">
        <f>Tabela1[[#This Row],[PESO TOTAL]]*Tabela1[[#This Row],[PREPARAÇÃO ]]</f>
        <v>0</v>
      </c>
      <c r="AT1763" s="28">
        <f>Tabela1[[#This Row],[PESO TOTAL]]*Tabela1[[#This Row],[CALDEIRARIA]]</f>
        <v>0</v>
      </c>
      <c r="AU1763" s="28">
        <f>Tabela1[[#This Row],[PESO TOTAL]]*Tabela1[[#This Row],[SOLDA]]</f>
        <v>0</v>
      </c>
      <c r="AV1763" s="28">
        <f>Tabela1[[#This Row],[PESO TOTAL]]*Tabela1[[#This Row],[ACABAMENTO]]</f>
        <v>0</v>
      </c>
      <c r="AW1763" s="28">
        <f>Tabela1[[#This Row],[PESO TOTAL]]*Tabela1[[#This Row],[PRONTO ACABADO]]</f>
        <v>0</v>
      </c>
      <c r="AX1763" s="28">
        <f>Tabela1[[#This Row],[PESO TOTAL]]*Tabela1[[#This Row],[EXPEDIÇÃO ]]</f>
        <v>0</v>
      </c>
      <c r="AY1763" s="28" t="str">
        <f>Tabela1[[#This Row],[PEDIDO]]&amp;Tabela1[[#This Row],[PRODUTO]]</f>
        <v/>
      </c>
      <c r="AZ1763" s="44">
        <f>IF(AF1763="",0,IF(ISTEXT(AF1763),H1763*VALUE(SUBSTITUTE(AF1763,"%",""))/100,H1763*AF1763))-Tabela1[[#This Row],[PRONTO ACABADO2]]</f>
        <v>0</v>
      </c>
      <c r="BA1763" s="44">
        <f>IF(AG1763="",0,IF(ISTEXT(AG1763),H1763*VALUE(SUBSTITUTE(AG1763,"%",""))/100,H1763*AG1763))-Tabela1[[#This Row],[PESO EXPEDIDO2]]</f>
        <v>0</v>
      </c>
      <c r="BB1763" s="44">
        <f t="shared" si="242"/>
        <v>0</v>
      </c>
      <c r="BC1763" s="44">
        <f t="shared" si="243"/>
        <v>0</v>
      </c>
      <c r="BD1763" s="44"/>
    </row>
    <row r="1764" spans="1:56" ht="15.75" hidden="1" customHeight="1" x14ac:dyDescent="0.25">
      <c r="A1764" s="6"/>
      <c r="B1764" s="22"/>
      <c r="C1764" s="7"/>
      <c r="D1764" s="46"/>
      <c r="E1764" s="7"/>
      <c r="F1764" s="7"/>
      <c r="G1764" s="44"/>
      <c r="H1764" s="41">
        <f>Tabela1[[#This Row],[PESO UNI]]*Tabela1[[#This Row],[QTE]]</f>
        <v>0</v>
      </c>
      <c r="I1764" s="7"/>
      <c r="J1764" s="8"/>
      <c r="K1764" s="8"/>
      <c r="L1764" s="9"/>
      <c r="M1764" s="10"/>
      <c r="N1764" s="8"/>
      <c r="O1764" s="12"/>
      <c r="P1764" s="13"/>
      <c r="Q1764" s="14">
        <f>Tabela1[[#This Row],[QTDE/ Fabricação]]-Tabela1[[#This Row],[QTE]]</f>
        <v>0</v>
      </c>
      <c r="R1764" s="19">
        <f t="shared" si="238"/>
        <v>0</v>
      </c>
      <c r="S1764" s="19">
        <f t="shared" si="237"/>
        <v>0</v>
      </c>
      <c r="T1764" s="20">
        <f t="shared" si="239"/>
        <v>0</v>
      </c>
      <c r="U1764" s="17">
        <f>IFERROR(SUMIF('LISTA DE EMBARQUE'!B:B,MICRO!E:E,'LISTA DE EMBARQUE'!G:G),"")</f>
        <v>0</v>
      </c>
      <c r="V1764" s="12" t="str">
        <f>IFERROR(VLOOKUP(Tabela1[[#This Row],[COD.MDE]],'LISTA DE EMBARQUE'!B:L,11,0),"")</f>
        <v/>
      </c>
      <c r="W1764" s="13" t="str">
        <f>IFERROR(COUNTIF(#REF!,Tabela1[[#This Row],[Colunas5]]),"")</f>
        <v/>
      </c>
      <c r="X1764" s="14">
        <f>Tabela1[[#This Row],[QIANTIDADE EXPEDIDA]]*Tabela1[[#This Row],[PESO UNI]]</f>
        <v>0</v>
      </c>
      <c r="Y1764" s="14">
        <f t="shared" si="240"/>
        <v>0</v>
      </c>
      <c r="Z1764" s="21">
        <f>Tabela1[[#This Row],[PESO TOTAL]]-Tabela1[[#This Row],[Peso Expedido]]</f>
        <v>0</v>
      </c>
      <c r="AA1764" s="18"/>
      <c r="AB1764" s="40"/>
      <c r="AC1764" s="40"/>
      <c r="AD1764" s="40"/>
      <c r="AE1764" s="40"/>
      <c r="AF1764" s="40"/>
      <c r="AG1764" s="40"/>
      <c r="AH1764" s="40"/>
      <c r="AI1764" s="40" t="str">
        <f t="shared" si="244"/>
        <v>ok</v>
      </c>
      <c r="AJ1764"/>
      <c r="AK1764" t="str">
        <f>Tabela1[[#This Row],[Coluna1]]&amp;Tabela1[[#This Row],[PEDIDO]]</f>
        <v/>
      </c>
      <c r="AL1764"/>
      <c r="AM1764"/>
      <c r="AN1764"/>
      <c r="AO1764" t="str">
        <f t="shared" si="241"/>
        <v>/</v>
      </c>
      <c r="AP1764" t="str">
        <f>Tabela1[[#This Row],[TAG]]&amp;Tabela1[[#This Row],[PEDIDO]]&amp;Tabela1[[#This Row],[PRODUTO]]</f>
        <v/>
      </c>
      <c r="AQ1764" s="23" t="str">
        <f>Tabela1[[#This Row],[PRODUTO]]&amp;Tabela1[[#This Row],[TAG]]</f>
        <v/>
      </c>
      <c r="AR1764" s="183">
        <f>Tabela1[[#This Row],[PESO TOTAL]]*Tabela1[[#This Row],[MATÉRIA PRIMA]]</f>
        <v>0</v>
      </c>
      <c r="AS1764" s="28">
        <f>Tabela1[[#This Row],[PESO TOTAL]]*Tabela1[[#This Row],[PREPARAÇÃO ]]</f>
        <v>0</v>
      </c>
      <c r="AT1764" s="28">
        <f>Tabela1[[#This Row],[PESO TOTAL]]*Tabela1[[#This Row],[CALDEIRARIA]]</f>
        <v>0</v>
      </c>
      <c r="AU1764" s="28">
        <f>Tabela1[[#This Row],[PESO TOTAL]]*Tabela1[[#This Row],[SOLDA]]</f>
        <v>0</v>
      </c>
      <c r="AV1764" s="28">
        <f>Tabela1[[#This Row],[PESO TOTAL]]*Tabela1[[#This Row],[ACABAMENTO]]</f>
        <v>0</v>
      </c>
      <c r="AW1764" s="28">
        <f>Tabela1[[#This Row],[PESO TOTAL]]*Tabela1[[#This Row],[PRONTO ACABADO]]</f>
        <v>0</v>
      </c>
      <c r="AX1764" s="28">
        <f>Tabela1[[#This Row],[PESO TOTAL]]*Tabela1[[#This Row],[EXPEDIÇÃO ]]</f>
        <v>0</v>
      </c>
      <c r="AY1764" s="28" t="str">
        <f>Tabela1[[#This Row],[PEDIDO]]&amp;Tabela1[[#This Row],[PRODUTO]]</f>
        <v/>
      </c>
      <c r="AZ1764" s="44">
        <f>IF(AF1764="",0,IF(ISTEXT(AF1764),H1764*VALUE(SUBSTITUTE(AF1764,"%",""))/100,H1764*AF1764))-Tabela1[[#This Row],[PRONTO ACABADO2]]</f>
        <v>0</v>
      </c>
      <c r="BA1764" s="44">
        <f>IF(AG1764="",0,IF(ISTEXT(AG1764),H1764*VALUE(SUBSTITUTE(AG1764,"%",""))/100,H1764*AG1764))-Tabela1[[#This Row],[PESO EXPEDIDO2]]</f>
        <v>0</v>
      </c>
      <c r="BB1764" s="44">
        <f t="shared" si="242"/>
        <v>0</v>
      </c>
      <c r="BC1764" s="44">
        <f t="shared" si="243"/>
        <v>0</v>
      </c>
      <c r="BD1764" s="44"/>
    </row>
    <row r="1765" spans="1:56" ht="15.75" hidden="1" customHeight="1" x14ac:dyDescent="0.25">
      <c r="A1765" s="6"/>
      <c r="B1765" s="22"/>
      <c r="C1765" s="7"/>
      <c r="D1765" s="46"/>
      <c r="E1765" s="7"/>
      <c r="F1765" s="7"/>
      <c r="G1765" s="44"/>
      <c r="H1765" s="41">
        <f>Tabela1[[#This Row],[PESO UNI]]*Tabela1[[#This Row],[QTE]]</f>
        <v>0</v>
      </c>
      <c r="I1765" s="7"/>
      <c r="J1765" s="8"/>
      <c r="K1765" s="8"/>
      <c r="L1765" s="9"/>
      <c r="M1765" s="10"/>
      <c r="N1765" s="8"/>
      <c r="O1765" s="12"/>
      <c r="P1765" s="13"/>
      <c r="Q1765" s="14">
        <f>Tabela1[[#This Row],[QTDE/ Fabricação]]-Tabela1[[#This Row],[QTE]]</f>
        <v>0</v>
      </c>
      <c r="R1765" s="19">
        <f t="shared" si="238"/>
        <v>0</v>
      </c>
      <c r="S1765" s="19">
        <f t="shared" si="237"/>
        <v>0</v>
      </c>
      <c r="T1765" s="20">
        <f t="shared" si="239"/>
        <v>0</v>
      </c>
      <c r="U1765" s="17">
        <f>IFERROR(SUMIF('LISTA DE EMBARQUE'!B:B,MICRO!E:E,'LISTA DE EMBARQUE'!G:G),"")</f>
        <v>0</v>
      </c>
      <c r="V1765" s="12" t="str">
        <f>IFERROR(VLOOKUP(Tabela1[[#This Row],[COD.MDE]],'LISTA DE EMBARQUE'!B:L,11,0),"")</f>
        <v/>
      </c>
      <c r="W1765" s="13" t="str">
        <f>IFERROR(COUNTIF(#REF!,Tabela1[[#This Row],[Colunas5]]),"")</f>
        <v/>
      </c>
      <c r="X1765" s="14">
        <f>Tabela1[[#This Row],[QIANTIDADE EXPEDIDA]]*Tabela1[[#This Row],[PESO UNI]]</f>
        <v>0</v>
      </c>
      <c r="Y1765" s="14">
        <f t="shared" si="240"/>
        <v>0</v>
      </c>
      <c r="Z1765" s="21">
        <f>Tabela1[[#This Row],[PESO TOTAL]]-Tabela1[[#This Row],[Peso Expedido]]</f>
        <v>0</v>
      </c>
      <c r="AA1765" s="18"/>
      <c r="AB1765" s="40"/>
      <c r="AC1765" s="40"/>
      <c r="AD1765" s="40"/>
      <c r="AE1765" s="40"/>
      <c r="AF1765" s="40"/>
      <c r="AG1765" s="40"/>
      <c r="AH1765" s="40"/>
      <c r="AI1765" s="40" t="str">
        <f t="shared" si="244"/>
        <v>ok</v>
      </c>
      <c r="AJ1765"/>
      <c r="AK1765" t="str">
        <f>Tabela1[[#This Row],[Coluna1]]&amp;Tabela1[[#This Row],[PEDIDO]]</f>
        <v/>
      </c>
      <c r="AL1765"/>
      <c r="AM1765"/>
      <c r="AN1765"/>
      <c r="AO1765" t="str">
        <f t="shared" si="241"/>
        <v>/</v>
      </c>
      <c r="AP1765" t="str">
        <f>Tabela1[[#This Row],[TAG]]&amp;Tabela1[[#This Row],[PEDIDO]]&amp;Tabela1[[#This Row],[PRODUTO]]</f>
        <v/>
      </c>
      <c r="AQ1765" s="23" t="str">
        <f>Tabela1[[#This Row],[PRODUTO]]&amp;Tabela1[[#This Row],[TAG]]</f>
        <v/>
      </c>
      <c r="AR1765" s="183">
        <f>Tabela1[[#This Row],[PESO TOTAL]]*Tabela1[[#This Row],[MATÉRIA PRIMA]]</f>
        <v>0</v>
      </c>
      <c r="AS1765" s="28">
        <f>Tabela1[[#This Row],[PESO TOTAL]]*Tabela1[[#This Row],[PREPARAÇÃO ]]</f>
        <v>0</v>
      </c>
      <c r="AT1765" s="28">
        <f>Tabela1[[#This Row],[PESO TOTAL]]*Tabela1[[#This Row],[CALDEIRARIA]]</f>
        <v>0</v>
      </c>
      <c r="AU1765" s="28">
        <f>Tabela1[[#This Row],[PESO TOTAL]]*Tabela1[[#This Row],[SOLDA]]</f>
        <v>0</v>
      </c>
      <c r="AV1765" s="28">
        <f>Tabela1[[#This Row],[PESO TOTAL]]*Tabela1[[#This Row],[ACABAMENTO]]</f>
        <v>0</v>
      </c>
      <c r="AW1765" s="28">
        <f>Tabela1[[#This Row],[PESO TOTAL]]*Tabela1[[#This Row],[PRONTO ACABADO]]</f>
        <v>0</v>
      </c>
      <c r="AX1765" s="28">
        <f>Tabela1[[#This Row],[PESO TOTAL]]*Tabela1[[#This Row],[EXPEDIÇÃO ]]</f>
        <v>0</v>
      </c>
      <c r="AY1765" s="28" t="str">
        <f>Tabela1[[#This Row],[PEDIDO]]&amp;Tabela1[[#This Row],[PRODUTO]]</f>
        <v/>
      </c>
      <c r="AZ1765" s="44">
        <f>IF(AF1765="",0,IF(ISTEXT(AF1765),H1765*VALUE(SUBSTITUTE(AF1765,"%",""))/100,H1765*AF1765))-Tabela1[[#This Row],[PRONTO ACABADO2]]</f>
        <v>0</v>
      </c>
      <c r="BA1765" s="44">
        <f>IF(AG1765="",0,IF(ISTEXT(AG1765),H1765*VALUE(SUBSTITUTE(AG1765,"%",""))/100,H1765*AG1765))-Tabela1[[#This Row],[PESO EXPEDIDO2]]</f>
        <v>0</v>
      </c>
      <c r="BB1765" s="44">
        <f t="shared" si="242"/>
        <v>0</v>
      </c>
      <c r="BC1765" s="44">
        <f t="shared" si="243"/>
        <v>0</v>
      </c>
      <c r="BD1765" s="44"/>
    </row>
    <row r="1766" spans="1:56" ht="15.75" hidden="1" customHeight="1" x14ac:dyDescent="0.25">
      <c r="A1766" s="6"/>
      <c r="B1766" s="22"/>
      <c r="C1766" s="7"/>
      <c r="D1766" s="46"/>
      <c r="E1766" s="7"/>
      <c r="F1766" s="7"/>
      <c r="G1766" s="44"/>
      <c r="H1766" s="41">
        <f>Tabela1[[#This Row],[PESO UNI]]*Tabela1[[#This Row],[QTE]]</f>
        <v>0</v>
      </c>
      <c r="I1766" s="7"/>
      <c r="J1766" s="8"/>
      <c r="K1766" s="8"/>
      <c r="L1766" s="9"/>
      <c r="M1766" s="10"/>
      <c r="N1766" s="8"/>
      <c r="O1766" s="12"/>
      <c r="P1766" s="13"/>
      <c r="Q1766" s="14">
        <f>Tabela1[[#This Row],[QTDE/ Fabricação]]-Tabela1[[#This Row],[QTE]]</f>
        <v>0</v>
      </c>
      <c r="R1766" s="19">
        <f t="shared" si="238"/>
        <v>0</v>
      </c>
      <c r="S1766" s="19">
        <f t="shared" si="237"/>
        <v>0</v>
      </c>
      <c r="T1766" s="20">
        <f t="shared" si="239"/>
        <v>0</v>
      </c>
      <c r="U1766" s="17">
        <f>IFERROR(SUMIF('LISTA DE EMBARQUE'!B:B,MICRO!E:E,'LISTA DE EMBARQUE'!G:G),"")</f>
        <v>0</v>
      </c>
      <c r="V1766" s="12" t="str">
        <f>IFERROR(VLOOKUP(Tabela1[[#This Row],[COD.MDE]],'LISTA DE EMBARQUE'!B:L,11,0),"")</f>
        <v/>
      </c>
      <c r="W1766" s="13" t="str">
        <f>IFERROR(COUNTIF(#REF!,Tabela1[[#This Row],[Colunas5]]),"")</f>
        <v/>
      </c>
      <c r="X1766" s="14">
        <f>Tabela1[[#This Row],[QIANTIDADE EXPEDIDA]]*Tabela1[[#This Row],[PESO UNI]]</f>
        <v>0</v>
      </c>
      <c r="Y1766" s="14">
        <f t="shared" si="240"/>
        <v>0</v>
      </c>
      <c r="Z1766" s="21">
        <f>Tabela1[[#This Row],[PESO TOTAL]]-Tabela1[[#This Row],[Peso Expedido]]</f>
        <v>0</v>
      </c>
      <c r="AA1766" s="18"/>
      <c r="AB1766" s="40"/>
      <c r="AC1766" s="40"/>
      <c r="AD1766" s="40"/>
      <c r="AE1766" s="40"/>
      <c r="AF1766" s="40"/>
      <c r="AG1766" s="40"/>
      <c r="AH1766" s="40"/>
      <c r="AI1766" s="40" t="str">
        <f t="shared" si="244"/>
        <v>ok</v>
      </c>
      <c r="AJ1766"/>
      <c r="AK1766" t="str">
        <f>Tabela1[[#This Row],[Coluna1]]&amp;Tabela1[[#This Row],[PEDIDO]]</f>
        <v/>
      </c>
      <c r="AL1766"/>
      <c r="AM1766"/>
      <c r="AN1766"/>
      <c r="AO1766" t="str">
        <f t="shared" si="241"/>
        <v>/</v>
      </c>
      <c r="AP1766" t="str">
        <f>Tabela1[[#This Row],[TAG]]&amp;Tabela1[[#This Row],[PEDIDO]]&amp;Tabela1[[#This Row],[PRODUTO]]</f>
        <v/>
      </c>
      <c r="AQ1766" s="23" t="str">
        <f>Tabela1[[#This Row],[PRODUTO]]&amp;Tabela1[[#This Row],[TAG]]</f>
        <v/>
      </c>
      <c r="AR1766" s="183">
        <f>Tabela1[[#This Row],[PESO TOTAL]]*Tabela1[[#This Row],[MATÉRIA PRIMA]]</f>
        <v>0</v>
      </c>
      <c r="AS1766" s="28">
        <f>Tabela1[[#This Row],[PESO TOTAL]]*Tabela1[[#This Row],[PREPARAÇÃO ]]</f>
        <v>0</v>
      </c>
      <c r="AT1766" s="28">
        <f>Tabela1[[#This Row],[PESO TOTAL]]*Tabela1[[#This Row],[CALDEIRARIA]]</f>
        <v>0</v>
      </c>
      <c r="AU1766" s="28">
        <f>Tabela1[[#This Row],[PESO TOTAL]]*Tabela1[[#This Row],[SOLDA]]</f>
        <v>0</v>
      </c>
      <c r="AV1766" s="28">
        <f>Tabela1[[#This Row],[PESO TOTAL]]*Tabela1[[#This Row],[ACABAMENTO]]</f>
        <v>0</v>
      </c>
      <c r="AW1766" s="28">
        <f>Tabela1[[#This Row],[PESO TOTAL]]*Tabela1[[#This Row],[PRONTO ACABADO]]</f>
        <v>0</v>
      </c>
      <c r="AX1766" s="28">
        <f>Tabela1[[#This Row],[PESO TOTAL]]*Tabela1[[#This Row],[EXPEDIÇÃO ]]</f>
        <v>0</v>
      </c>
      <c r="AY1766" s="28" t="str">
        <f>Tabela1[[#This Row],[PEDIDO]]&amp;Tabela1[[#This Row],[PRODUTO]]</f>
        <v/>
      </c>
      <c r="AZ1766" s="44">
        <f>IF(AF1766="",0,IF(ISTEXT(AF1766),H1766*VALUE(SUBSTITUTE(AF1766,"%",""))/100,H1766*AF1766))-Tabela1[[#This Row],[PRONTO ACABADO2]]</f>
        <v>0</v>
      </c>
      <c r="BA1766" s="44">
        <f>IF(AG1766="",0,IF(ISTEXT(AG1766),H1766*VALUE(SUBSTITUTE(AG1766,"%",""))/100,H1766*AG1766))-Tabela1[[#This Row],[PESO EXPEDIDO2]]</f>
        <v>0</v>
      </c>
      <c r="BB1766" s="44">
        <f t="shared" si="242"/>
        <v>0</v>
      </c>
      <c r="BC1766" s="44">
        <f t="shared" si="243"/>
        <v>0</v>
      </c>
      <c r="BD1766" s="44"/>
    </row>
    <row r="1767" spans="1:56" ht="15.75" hidden="1" customHeight="1" x14ac:dyDescent="0.25">
      <c r="A1767" s="6"/>
      <c r="B1767" s="22"/>
      <c r="C1767" s="7"/>
      <c r="D1767" s="46"/>
      <c r="E1767" s="7"/>
      <c r="F1767" s="7"/>
      <c r="G1767" s="44"/>
      <c r="H1767" s="41">
        <f>Tabela1[[#This Row],[PESO UNI]]*Tabela1[[#This Row],[QTE]]</f>
        <v>0</v>
      </c>
      <c r="I1767" s="7"/>
      <c r="J1767" s="8"/>
      <c r="K1767" s="8"/>
      <c r="L1767" s="9"/>
      <c r="M1767" s="10"/>
      <c r="N1767" s="8"/>
      <c r="O1767" s="12"/>
      <c r="P1767" s="13"/>
      <c r="Q1767" s="14">
        <f>Tabela1[[#This Row],[QTDE/ Fabricação]]-Tabela1[[#This Row],[QTE]]</f>
        <v>0</v>
      </c>
      <c r="R1767" s="19">
        <f t="shared" si="238"/>
        <v>0</v>
      </c>
      <c r="S1767" s="19">
        <f t="shared" si="237"/>
        <v>0</v>
      </c>
      <c r="T1767" s="20">
        <f t="shared" si="239"/>
        <v>0</v>
      </c>
      <c r="U1767" s="17">
        <f>IFERROR(SUMIF('LISTA DE EMBARQUE'!B:B,MICRO!E:E,'LISTA DE EMBARQUE'!G:G),"")</f>
        <v>0</v>
      </c>
      <c r="V1767" s="12" t="str">
        <f>IFERROR(VLOOKUP(Tabela1[[#This Row],[COD.MDE]],'LISTA DE EMBARQUE'!B:L,11,0),"")</f>
        <v/>
      </c>
      <c r="W1767" s="13" t="str">
        <f>IFERROR(COUNTIF(#REF!,Tabela1[[#This Row],[Colunas5]]),"")</f>
        <v/>
      </c>
      <c r="X1767" s="14">
        <f>Tabela1[[#This Row],[QIANTIDADE EXPEDIDA]]*Tabela1[[#This Row],[PESO UNI]]</f>
        <v>0</v>
      </c>
      <c r="Y1767" s="14">
        <f t="shared" si="240"/>
        <v>0</v>
      </c>
      <c r="Z1767" s="21">
        <f>Tabela1[[#This Row],[PESO TOTAL]]-Tabela1[[#This Row],[Peso Expedido]]</f>
        <v>0</v>
      </c>
      <c r="AA1767" s="18"/>
      <c r="AB1767" s="40"/>
      <c r="AC1767" s="40"/>
      <c r="AD1767" s="40"/>
      <c r="AE1767" s="40"/>
      <c r="AF1767" s="40"/>
      <c r="AG1767" s="40"/>
      <c r="AH1767" s="40"/>
      <c r="AI1767" s="40" t="str">
        <f t="shared" si="244"/>
        <v>ok</v>
      </c>
      <c r="AJ1767"/>
      <c r="AK1767" t="str">
        <f>Tabela1[[#This Row],[Coluna1]]&amp;Tabela1[[#This Row],[PEDIDO]]</f>
        <v/>
      </c>
      <c r="AL1767"/>
      <c r="AM1767"/>
      <c r="AN1767"/>
      <c r="AO1767" t="str">
        <f t="shared" si="241"/>
        <v>/</v>
      </c>
      <c r="AP1767" t="str">
        <f>Tabela1[[#This Row],[TAG]]&amp;Tabela1[[#This Row],[PEDIDO]]&amp;Tabela1[[#This Row],[PRODUTO]]</f>
        <v/>
      </c>
      <c r="AQ1767" s="23" t="str">
        <f>Tabela1[[#This Row],[PRODUTO]]&amp;Tabela1[[#This Row],[TAG]]</f>
        <v/>
      </c>
      <c r="AR1767" s="183">
        <f>Tabela1[[#This Row],[PESO TOTAL]]*Tabela1[[#This Row],[MATÉRIA PRIMA]]</f>
        <v>0</v>
      </c>
      <c r="AS1767" s="28">
        <f>Tabela1[[#This Row],[PESO TOTAL]]*Tabela1[[#This Row],[PREPARAÇÃO ]]</f>
        <v>0</v>
      </c>
      <c r="AT1767" s="28">
        <f>Tabela1[[#This Row],[PESO TOTAL]]*Tabela1[[#This Row],[CALDEIRARIA]]</f>
        <v>0</v>
      </c>
      <c r="AU1767" s="28">
        <f>Tabela1[[#This Row],[PESO TOTAL]]*Tabela1[[#This Row],[SOLDA]]</f>
        <v>0</v>
      </c>
      <c r="AV1767" s="28">
        <f>Tabela1[[#This Row],[PESO TOTAL]]*Tabela1[[#This Row],[ACABAMENTO]]</f>
        <v>0</v>
      </c>
      <c r="AW1767" s="28">
        <f>Tabela1[[#This Row],[PESO TOTAL]]*Tabela1[[#This Row],[PRONTO ACABADO]]</f>
        <v>0</v>
      </c>
      <c r="AX1767" s="28">
        <f>Tabela1[[#This Row],[PESO TOTAL]]*Tabela1[[#This Row],[EXPEDIÇÃO ]]</f>
        <v>0</v>
      </c>
      <c r="AY1767" s="28" t="str">
        <f>Tabela1[[#This Row],[PEDIDO]]&amp;Tabela1[[#This Row],[PRODUTO]]</f>
        <v/>
      </c>
      <c r="AZ1767" s="44">
        <f>IF(AF1767="",0,IF(ISTEXT(AF1767),H1767*VALUE(SUBSTITUTE(AF1767,"%",""))/100,H1767*AF1767))-Tabela1[[#This Row],[PRONTO ACABADO2]]</f>
        <v>0</v>
      </c>
      <c r="BA1767" s="44">
        <f>IF(AG1767="",0,IF(ISTEXT(AG1767),H1767*VALUE(SUBSTITUTE(AG1767,"%",""))/100,H1767*AG1767))-Tabela1[[#This Row],[PESO EXPEDIDO2]]</f>
        <v>0</v>
      </c>
      <c r="BB1767" s="44">
        <f t="shared" si="242"/>
        <v>0</v>
      </c>
      <c r="BC1767" s="44">
        <f t="shared" si="243"/>
        <v>0</v>
      </c>
      <c r="BD1767" s="44"/>
    </row>
    <row r="1768" spans="1:56" ht="15.75" hidden="1" customHeight="1" x14ac:dyDescent="0.25">
      <c r="A1768" s="6"/>
      <c r="B1768" s="22"/>
      <c r="C1768" s="7"/>
      <c r="D1768" s="46"/>
      <c r="E1768" s="7"/>
      <c r="F1768" s="7"/>
      <c r="G1768" s="44"/>
      <c r="H1768" s="41">
        <f>Tabela1[[#This Row],[PESO UNI]]*Tabela1[[#This Row],[QTE]]</f>
        <v>0</v>
      </c>
      <c r="I1768" s="7"/>
      <c r="J1768" s="8"/>
      <c r="K1768" s="8"/>
      <c r="L1768" s="9"/>
      <c r="M1768" s="10"/>
      <c r="N1768" s="8"/>
      <c r="O1768" s="12"/>
      <c r="P1768" s="13"/>
      <c r="Q1768" s="14">
        <f>Tabela1[[#This Row],[QTDE/ Fabricação]]-Tabela1[[#This Row],[QTE]]</f>
        <v>0</v>
      </c>
      <c r="R1768" s="19">
        <f t="shared" si="238"/>
        <v>0</v>
      </c>
      <c r="S1768" s="19">
        <f t="shared" si="237"/>
        <v>0</v>
      </c>
      <c r="T1768" s="20">
        <f t="shared" si="239"/>
        <v>0</v>
      </c>
      <c r="U1768" s="17">
        <f>IFERROR(SUMIF('LISTA DE EMBARQUE'!B:B,MICRO!E:E,'LISTA DE EMBARQUE'!G:G),"")</f>
        <v>0</v>
      </c>
      <c r="V1768" s="12" t="str">
        <f>IFERROR(VLOOKUP(Tabela1[[#This Row],[COD.MDE]],'LISTA DE EMBARQUE'!B:L,11,0),"")</f>
        <v/>
      </c>
      <c r="W1768" s="13" t="str">
        <f>IFERROR(COUNTIF(#REF!,Tabela1[[#This Row],[Colunas5]]),"")</f>
        <v/>
      </c>
      <c r="X1768" s="14">
        <f>Tabela1[[#This Row],[QIANTIDADE EXPEDIDA]]*Tabela1[[#This Row],[PESO UNI]]</f>
        <v>0</v>
      </c>
      <c r="Y1768" s="14">
        <f t="shared" si="240"/>
        <v>0</v>
      </c>
      <c r="Z1768" s="21">
        <f>Tabela1[[#This Row],[PESO TOTAL]]-Tabela1[[#This Row],[Peso Expedido]]</f>
        <v>0</v>
      </c>
      <c r="AA1768" s="18"/>
      <c r="AB1768" s="40"/>
      <c r="AC1768" s="40"/>
      <c r="AD1768" s="40"/>
      <c r="AE1768" s="40"/>
      <c r="AF1768" s="40"/>
      <c r="AG1768" s="40"/>
      <c r="AH1768" s="40"/>
      <c r="AI1768" s="40" t="str">
        <f t="shared" si="244"/>
        <v>ok</v>
      </c>
      <c r="AJ1768"/>
      <c r="AK1768" t="str">
        <f>Tabela1[[#This Row],[Coluna1]]&amp;Tabela1[[#This Row],[PEDIDO]]</f>
        <v/>
      </c>
      <c r="AL1768"/>
      <c r="AM1768"/>
      <c r="AN1768"/>
      <c r="AO1768" t="str">
        <f t="shared" si="241"/>
        <v>/</v>
      </c>
      <c r="AP1768" t="str">
        <f>Tabela1[[#This Row],[TAG]]&amp;Tabela1[[#This Row],[PEDIDO]]&amp;Tabela1[[#This Row],[PRODUTO]]</f>
        <v/>
      </c>
      <c r="AQ1768" s="23" t="str">
        <f>Tabela1[[#This Row],[PRODUTO]]&amp;Tabela1[[#This Row],[TAG]]</f>
        <v/>
      </c>
      <c r="AR1768" s="183">
        <f>Tabela1[[#This Row],[PESO TOTAL]]*Tabela1[[#This Row],[MATÉRIA PRIMA]]</f>
        <v>0</v>
      </c>
      <c r="AS1768" s="28">
        <f>Tabela1[[#This Row],[PESO TOTAL]]*Tabela1[[#This Row],[PREPARAÇÃO ]]</f>
        <v>0</v>
      </c>
      <c r="AT1768" s="28">
        <f>Tabela1[[#This Row],[PESO TOTAL]]*Tabela1[[#This Row],[CALDEIRARIA]]</f>
        <v>0</v>
      </c>
      <c r="AU1768" s="28">
        <f>Tabela1[[#This Row],[PESO TOTAL]]*Tabela1[[#This Row],[SOLDA]]</f>
        <v>0</v>
      </c>
      <c r="AV1768" s="28">
        <f>Tabela1[[#This Row],[PESO TOTAL]]*Tabela1[[#This Row],[ACABAMENTO]]</f>
        <v>0</v>
      </c>
      <c r="AW1768" s="28">
        <f>Tabela1[[#This Row],[PESO TOTAL]]*Tabela1[[#This Row],[PRONTO ACABADO]]</f>
        <v>0</v>
      </c>
      <c r="AX1768" s="28">
        <f>Tabela1[[#This Row],[PESO TOTAL]]*Tabela1[[#This Row],[EXPEDIÇÃO ]]</f>
        <v>0</v>
      </c>
      <c r="AY1768" s="28" t="str">
        <f>Tabela1[[#This Row],[PEDIDO]]&amp;Tabela1[[#This Row],[PRODUTO]]</f>
        <v/>
      </c>
      <c r="AZ1768" s="44">
        <f>IF(AF1768="",0,IF(ISTEXT(AF1768),H1768*VALUE(SUBSTITUTE(AF1768,"%",""))/100,H1768*AF1768))-Tabela1[[#This Row],[PRONTO ACABADO2]]</f>
        <v>0</v>
      </c>
      <c r="BA1768" s="44">
        <f>IF(AG1768="",0,IF(ISTEXT(AG1768),H1768*VALUE(SUBSTITUTE(AG1768,"%",""))/100,H1768*AG1768))-Tabela1[[#This Row],[PESO EXPEDIDO2]]</f>
        <v>0</v>
      </c>
      <c r="BB1768" s="44">
        <f t="shared" si="242"/>
        <v>0</v>
      </c>
      <c r="BC1768" s="44">
        <f t="shared" si="243"/>
        <v>0</v>
      </c>
      <c r="BD1768" s="44"/>
    </row>
    <row r="1769" spans="1:56" ht="15.75" hidden="1" customHeight="1" x14ac:dyDescent="0.25">
      <c r="A1769" s="6"/>
      <c r="B1769" s="22"/>
      <c r="C1769" s="7"/>
      <c r="D1769" s="46"/>
      <c r="E1769" s="7"/>
      <c r="F1769" s="7"/>
      <c r="G1769" s="44"/>
      <c r="H1769" s="41">
        <f>Tabela1[[#This Row],[PESO UNI]]*Tabela1[[#This Row],[QTE]]</f>
        <v>0</v>
      </c>
      <c r="I1769" s="7"/>
      <c r="J1769" s="8"/>
      <c r="K1769" s="8"/>
      <c r="L1769" s="9"/>
      <c r="M1769" s="10"/>
      <c r="N1769" s="8"/>
      <c r="O1769" s="12"/>
      <c r="P1769" s="13"/>
      <c r="Q1769" s="14">
        <f>Tabela1[[#This Row],[QTDE/ Fabricação]]-Tabela1[[#This Row],[QTE]]</f>
        <v>0</v>
      </c>
      <c r="R1769" s="19">
        <f t="shared" si="238"/>
        <v>0</v>
      </c>
      <c r="S1769" s="19">
        <f t="shared" si="237"/>
        <v>0</v>
      </c>
      <c r="T1769" s="20">
        <f t="shared" si="239"/>
        <v>0</v>
      </c>
      <c r="U1769" s="17">
        <f>IFERROR(SUMIF('LISTA DE EMBARQUE'!B:B,MICRO!E:E,'LISTA DE EMBARQUE'!G:G),"")</f>
        <v>0</v>
      </c>
      <c r="V1769" s="12" t="str">
        <f>IFERROR(VLOOKUP(Tabela1[[#This Row],[COD.MDE]],'LISTA DE EMBARQUE'!B:L,11,0),"")</f>
        <v/>
      </c>
      <c r="W1769" s="13" t="str">
        <f>IFERROR(COUNTIF(#REF!,Tabela1[[#This Row],[Colunas5]]),"")</f>
        <v/>
      </c>
      <c r="X1769" s="14">
        <f>Tabela1[[#This Row],[QIANTIDADE EXPEDIDA]]*Tabela1[[#This Row],[PESO UNI]]</f>
        <v>0</v>
      </c>
      <c r="Y1769" s="14">
        <f t="shared" si="240"/>
        <v>0</v>
      </c>
      <c r="Z1769" s="21">
        <f>Tabela1[[#This Row],[PESO TOTAL]]-Tabela1[[#This Row],[Peso Expedido]]</f>
        <v>0</v>
      </c>
      <c r="AA1769" s="18"/>
      <c r="AB1769" s="40"/>
      <c r="AC1769" s="40"/>
      <c r="AD1769" s="40"/>
      <c r="AE1769" s="40"/>
      <c r="AF1769" s="40"/>
      <c r="AG1769" s="40"/>
      <c r="AH1769" s="40"/>
      <c r="AI1769" s="40" t="str">
        <f t="shared" si="244"/>
        <v>ok</v>
      </c>
      <c r="AJ1769"/>
      <c r="AK1769" t="str">
        <f>Tabela1[[#This Row],[Coluna1]]&amp;Tabela1[[#This Row],[PEDIDO]]</f>
        <v/>
      </c>
      <c r="AL1769"/>
      <c r="AM1769"/>
      <c r="AN1769"/>
      <c r="AO1769" t="str">
        <f t="shared" si="241"/>
        <v>/</v>
      </c>
      <c r="AP1769" t="str">
        <f>Tabela1[[#This Row],[TAG]]&amp;Tabela1[[#This Row],[PEDIDO]]&amp;Tabela1[[#This Row],[PRODUTO]]</f>
        <v/>
      </c>
      <c r="AQ1769" s="23" t="str">
        <f>Tabela1[[#This Row],[PRODUTO]]&amp;Tabela1[[#This Row],[TAG]]</f>
        <v/>
      </c>
      <c r="AR1769" s="183">
        <f>Tabela1[[#This Row],[PESO TOTAL]]*Tabela1[[#This Row],[MATÉRIA PRIMA]]</f>
        <v>0</v>
      </c>
      <c r="AS1769" s="28">
        <f>Tabela1[[#This Row],[PESO TOTAL]]*Tabela1[[#This Row],[PREPARAÇÃO ]]</f>
        <v>0</v>
      </c>
      <c r="AT1769" s="28">
        <f>Tabela1[[#This Row],[PESO TOTAL]]*Tabela1[[#This Row],[CALDEIRARIA]]</f>
        <v>0</v>
      </c>
      <c r="AU1769" s="28">
        <f>Tabela1[[#This Row],[PESO TOTAL]]*Tabela1[[#This Row],[SOLDA]]</f>
        <v>0</v>
      </c>
      <c r="AV1769" s="28">
        <f>Tabela1[[#This Row],[PESO TOTAL]]*Tabela1[[#This Row],[ACABAMENTO]]</f>
        <v>0</v>
      </c>
      <c r="AW1769" s="28">
        <f>Tabela1[[#This Row],[PESO TOTAL]]*Tabela1[[#This Row],[PRONTO ACABADO]]</f>
        <v>0</v>
      </c>
      <c r="AX1769" s="28">
        <f>Tabela1[[#This Row],[PESO TOTAL]]*Tabela1[[#This Row],[EXPEDIÇÃO ]]</f>
        <v>0</v>
      </c>
      <c r="AY1769" s="28" t="str">
        <f>Tabela1[[#This Row],[PEDIDO]]&amp;Tabela1[[#This Row],[PRODUTO]]</f>
        <v/>
      </c>
      <c r="AZ1769" s="44">
        <f>IF(AF1769="",0,IF(ISTEXT(AF1769),H1769*VALUE(SUBSTITUTE(AF1769,"%",""))/100,H1769*AF1769))-Tabela1[[#This Row],[PRONTO ACABADO2]]</f>
        <v>0</v>
      </c>
      <c r="BA1769" s="44">
        <f>IF(AG1769="",0,IF(ISTEXT(AG1769),H1769*VALUE(SUBSTITUTE(AG1769,"%",""))/100,H1769*AG1769))-Tabela1[[#This Row],[PESO EXPEDIDO2]]</f>
        <v>0</v>
      </c>
      <c r="BB1769" s="44">
        <f t="shared" si="242"/>
        <v>0</v>
      </c>
      <c r="BC1769" s="44">
        <f t="shared" si="243"/>
        <v>0</v>
      </c>
      <c r="BD1769" s="44"/>
    </row>
    <row r="1770" spans="1:56" ht="15.75" hidden="1" customHeight="1" x14ac:dyDescent="0.25">
      <c r="A1770" s="6"/>
      <c r="B1770" s="22"/>
      <c r="C1770" s="7"/>
      <c r="D1770" s="46"/>
      <c r="E1770" s="7"/>
      <c r="F1770" s="7"/>
      <c r="G1770" s="44"/>
      <c r="H1770" s="41">
        <f>Tabela1[[#This Row],[PESO UNI]]*Tabela1[[#This Row],[QTE]]</f>
        <v>0</v>
      </c>
      <c r="I1770" s="7"/>
      <c r="J1770" s="8"/>
      <c r="K1770" s="8"/>
      <c r="L1770" s="9"/>
      <c r="M1770" s="10"/>
      <c r="N1770" s="8"/>
      <c r="O1770" s="12"/>
      <c r="P1770" s="13"/>
      <c r="Q1770" s="14">
        <f>Tabela1[[#This Row],[QTDE/ Fabricação]]-Tabela1[[#This Row],[QTE]]</f>
        <v>0</v>
      </c>
      <c r="R1770" s="19">
        <f t="shared" si="238"/>
        <v>0</v>
      </c>
      <c r="S1770" s="19">
        <f t="shared" si="237"/>
        <v>0</v>
      </c>
      <c r="T1770" s="20">
        <f t="shared" si="239"/>
        <v>0</v>
      </c>
      <c r="U1770" s="17">
        <f>IFERROR(SUMIF('LISTA DE EMBARQUE'!B:B,MICRO!E:E,'LISTA DE EMBARQUE'!G:G),"")</f>
        <v>0</v>
      </c>
      <c r="V1770" s="12" t="str">
        <f>IFERROR(VLOOKUP(Tabela1[[#This Row],[COD.MDE]],'LISTA DE EMBARQUE'!B:L,11,0),"")</f>
        <v/>
      </c>
      <c r="W1770" s="13" t="str">
        <f>IFERROR(COUNTIF(#REF!,Tabela1[[#This Row],[Colunas5]]),"")</f>
        <v/>
      </c>
      <c r="X1770" s="14">
        <f>Tabela1[[#This Row],[QIANTIDADE EXPEDIDA]]*Tabela1[[#This Row],[PESO UNI]]</f>
        <v>0</v>
      </c>
      <c r="Y1770" s="14">
        <f t="shared" si="240"/>
        <v>0</v>
      </c>
      <c r="Z1770" s="21">
        <f>Tabela1[[#This Row],[PESO TOTAL]]-Tabela1[[#This Row],[Peso Expedido]]</f>
        <v>0</v>
      </c>
      <c r="AA1770" s="18"/>
      <c r="AB1770" s="40"/>
      <c r="AC1770" s="40"/>
      <c r="AD1770" s="40"/>
      <c r="AE1770" s="40"/>
      <c r="AF1770" s="40"/>
      <c r="AG1770" s="40"/>
      <c r="AH1770" s="40"/>
      <c r="AI1770" s="40" t="str">
        <f t="shared" si="244"/>
        <v>ok</v>
      </c>
      <c r="AJ1770"/>
      <c r="AK1770" t="str">
        <f>Tabela1[[#This Row],[Coluna1]]&amp;Tabela1[[#This Row],[PEDIDO]]</f>
        <v/>
      </c>
      <c r="AL1770"/>
      <c r="AM1770"/>
      <c r="AN1770"/>
      <c r="AO1770" t="str">
        <f t="shared" si="241"/>
        <v>/</v>
      </c>
      <c r="AP1770" t="str">
        <f>Tabela1[[#This Row],[TAG]]&amp;Tabela1[[#This Row],[PEDIDO]]&amp;Tabela1[[#This Row],[PRODUTO]]</f>
        <v/>
      </c>
      <c r="AQ1770" s="23" t="str">
        <f>Tabela1[[#This Row],[PRODUTO]]&amp;Tabela1[[#This Row],[TAG]]</f>
        <v/>
      </c>
      <c r="AR1770" s="183">
        <f>Tabela1[[#This Row],[PESO TOTAL]]*Tabela1[[#This Row],[MATÉRIA PRIMA]]</f>
        <v>0</v>
      </c>
      <c r="AS1770" s="28">
        <f>Tabela1[[#This Row],[PESO TOTAL]]*Tabela1[[#This Row],[PREPARAÇÃO ]]</f>
        <v>0</v>
      </c>
      <c r="AT1770" s="28">
        <f>Tabela1[[#This Row],[PESO TOTAL]]*Tabela1[[#This Row],[CALDEIRARIA]]</f>
        <v>0</v>
      </c>
      <c r="AU1770" s="28">
        <f>Tabela1[[#This Row],[PESO TOTAL]]*Tabela1[[#This Row],[SOLDA]]</f>
        <v>0</v>
      </c>
      <c r="AV1770" s="28">
        <f>Tabela1[[#This Row],[PESO TOTAL]]*Tabela1[[#This Row],[ACABAMENTO]]</f>
        <v>0</v>
      </c>
      <c r="AW1770" s="28">
        <f>Tabela1[[#This Row],[PESO TOTAL]]*Tabela1[[#This Row],[PRONTO ACABADO]]</f>
        <v>0</v>
      </c>
      <c r="AX1770" s="28">
        <f>Tabela1[[#This Row],[PESO TOTAL]]*Tabela1[[#This Row],[EXPEDIÇÃO ]]</f>
        <v>0</v>
      </c>
      <c r="AY1770" s="28" t="str">
        <f>Tabela1[[#This Row],[PEDIDO]]&amp;Tabela1[[#This Row],[PRODUTO]]</f>
        <v/>
      </c>
      <c r="AZ1770" s="44">
        <f>IF(AF1770="",0,IF(ISTEXT(AF1770),H1770*VALUE(SUBSTITUTE(AF1770,"%",""))/100,H1770*AF1770))-Tabela1[[#This Row],[PRONTO ACABADO2]]</f>
        <v>0</v>
      </c>
      <c r="BA1770" s="44">
        <f>IF(AG1770="",0,IF(ISTEXT(AG1770),H1770*VALUE(SUBSTITUTE(AG1770,"%",""))/100,H1770*AG1770))-Tabela1[[#This Row],[PESO EXPEDIDO2]]</f>
        <v>0</v>
      </c>
      <c r="BB1770" s="44">
        <f t="shared" si="242"/>
        <v>0</v>
      </c>
      <c r="BC1770" s="44">
        <f t="shared" si="243"/>
        <v>0</v>
      </c>
      <c r="BD1770" s="44"/>
    </row>
    <row r="1771" spans="1:56" ht="15.75" hidden="1" customHeight="1" x14ac:dyDescent="0.25">
      <c r="A1771" s="6"/>
      <c r="B1771" s="22"/>
      <c r="C1771" s="7"/>
      <c r="D1771" s="46"/>
      <c r="E1771" s="7"/>
      <c r="F1771" s="7"/>
      <c r="G1771" s="44"/>
      <c r="H1771" s="41">
        <f>Tabela1[[#This Row],[PESO UNI]]*Tabela1[[#This Row],[QTE]]</f>
        <v>0</v>
      </c>
      <c r="I1771" s="7"/>
      <c r="J1771" s="8"/>
      <c r="K1771" s="8"/>
      <c r="L1771" s="9"/>
      <c r="M1771" s="10"/>
      <c r="N1771" s="8"/>
      <c r="O1771" s="12"/>
      <c r="P1771" s="13"/>
      <c r="Q1771" s="14">
        <f>Tabela1[[#This Row],[QTDE/ Fabricação]]-Tabela1[[#This Row],[QTE]]</f>
        <v>0</v>
      </c>
      <c r="R1771" s="19">
        <f t="shared" si="238"/>
        <v>0</v>
      </c>
      <c r="S1771" s="19">
        <f t="shared" si="237"/>
        <v>0</v>
      </c>
      <c r="T1771" s="20">
        <f t="shared" si="239"/>
        <v>0</v>
      </c>
      <c r="U1771" s="17">
        <f>IFERROR(SUMIF('LISTA DE EMBARQUE'!B:B,MICRO!E:E,'LISTA DE EMBARQUE'!G:G),"")</f>
        <v>0</v>
      </c>
      <c r="V1771" s="12" t="str">
        <f>IFERROR(VLOOKUP(Tabela1[[#This Row],[COD.MDE]],'LISTA DE EMBARQUE'!B:L,11,0),"")</f>
        <v/>
      </c>
      <c r="W1771" s="13" t="str">
        <f>IFERROR(COUNTIF(#REF!,Tabela1[[#This Row],[Colunas5]]),"")</f>
        <v/>
      </c>
      <c r="X1771" s="14">
        <f>Tabela1[[#This Row],[QIANTIDADE EXPEDIDA]]*Tabela1[[#This Row],[PESO UNI]]</f>
        <v>0</v>
      </c>
      <c r="Y1771" s="14">
        <f t="shared" si="240"/>
        <v>0</v>
      </c>
      <c r="Z1771" s="21">
        <f>Tabela1[[#This Row],[PESO TOTAL]]-Tabela1[[#This Row],[Peso Expedido]]</f>
        <v>0</v>
      </c>
      <c r="AA1771" s="18"/>
      <c r="AB1771" s="40"/>
      <c r="AC1771" s="40"/>
      <c r="AD1771" s="40"/>
      <c r="AE1771" s="40"/>
      <c r="AF1771" s="40"/>
      <c r="AG1771" s="40"/>
      <c r="AH1771" s="40"/>
      <c r="AI1771" s="40" t="str">
        <f t="shared" si="244"/>
        <v>ok</v>
      </c>
      <c r="AJ1771"/>
      <c r="AK1771" t="str">
        <f>Tabela1[[#This Row],[Coluna1]]&amp;Tabela1[[#This Row],[PEDIDO]]</f>
        <v/>
      </c>
      <c r="AL1771"/>
      <c r="AM1771"/>
      <c r="AN1771"/>
      <c r="AO1771" t="str">
        <f t="shared" si="241"/>
        <v>/</v>
      </c>
      <c r="AP1771" t="str">
        <f>Tabela1[[#This Row],[TAG]]&amp;Tabela1[[#This Row],[PEDIDO]]&amp;Tabela1[[#This Row],[PRODUTO]]</f>
        <v/>
      </c>
      <c r="AQ1771" s="23" t="str">
        <f>Tabela1[[#This Row],[PRODUTO]]&amp;Tabela1[[#This Row],[TAG]]</f>
        <v/>
      </c>
      <c r="AR1771" s="183">
        <f>Tabela1[[#This Row],[PESO TOTAL]]*Tabela1[[#This Row],[MATÉRIA PRIMA]]</f>
        <v>0</v>
      </c>
      <c r="AS1771" s="28">
        <f>Tabela1[[#This Row],[PESO TOTAL]]*Tabela1[[#This Row],[PREPARAÇÃO ]]</f>
        <v>0</v>
      </c>
      <c r="AT1771" s="28">
        <f>Tabela1[[#This Row],[PESO TOTAL]]*Tabela1[[#This Row],[CALDEIRARIA]]</f>
        <v>0</v>
      </c>
      <c r="AU1771" s="28">
        <f>Tabela1[[#This Row],[PESO TOTAL]]*Tabela1[[#This Row],[SOLDA]]</f>
        <v>0</v>
      </c>
      <c r="AV1771" s="28">
        <f>Tabela1[[#This Row],[PESO TOTAL]]*Tabela1[[#This Row],[ACABAMENTO]]</f>
        <v>0</v>
      </c>
      <c r="AW1771" s="28">
        <f>Tabela1[[#This Row],[PESO TOTAL]]*Tabela1[[#This Row],[PRONTO ACABADO]]</f>
        <v>0</v>
      </c>
      <c r="AX1771" s="28">
        <f>Tabela1[[#This Row],[PESO TOTAL]]*Tabela1[[#This Row],[EXPEDIÇÃO ]]</f>
        <v>0</v>
      </c>
      <c r="AY1771" s="28" t="str">
        <f>Tabela1[[#This Row],[PEDIDO]]&amp;Tabela1[[#This Row],[PRODUTO]]</f>
        <v/>
      </c>
      <c r="AZ1771" s="44">
        <f>IF(AF1771="",0,IF(ISTEXT(AF1771),H1771*VALUE(SUBSTITUTE(AF1771,"%",""))/100,H1771*AF1771))-Tabela1[[#This Row],[PRONTO ACABADO2]]</f>
        <v>0</v>
      </c>
      <c r="BA1771" s="44">
        <f>IF(AG1771="",0,IF(ISTEXT(AG1771),H1771*VALUE(SUBSTITUTE(AG1771,"%",""))/100,H1771*AG1771))-Tabela1[[#This Row],[PESO EXPEDIDO2]]</f>
        <v>0</v>
      </c>
      <c r="BB1771" s="44">
        <f t="shared" si="242"/>
        <v>0</v>
      </c>
      <c r="BC1771" s="44">
        <f t="shared" si="243"/>
        <v>0</v>
      </c>
      <c r="BD1771" s="44"/>
    </row>
    <row r="1772" spans="1:56" ht="15.75" hidden="1" customHeight="1" x14ac:dyDescent="0.25">
      <c r="A1772" s="6"/>
      <c r="B1772" s="22"/>
      <c r="C1772" s="7"/>
      <c r="D1772" s="46"/>
      <c r="E1772" s="7"/>
      <c r="F1772" s="7"/>
      <c r="G1772" s="44"/>
      <c r="H1772" s="41">
        <f>Tabela1[[#This Row],[PESO UNI]]*Tabela1[[#This Row],[QTE]]</f>
        <v>0</v>
      </c>
      <c r="I1772" s="7"/>
      <c r="J1772" s="8"/>
      <c r="K1772" s="8"/>
      <c r="L1772" s="9"/>
      <c r="M1772" s="10"/>
      <c r="N1772" s="8"/>
      <c r="O1772" s="12"/>
      <c r="P1772" s="13"/>
      <c r="Q1772" s="14">
        <f>Tabela1[[#This Row],[QTDE/ Fabricação]]-Tabela1[[#This Row],[QTE]]</f>
        <v>0</v>
      </c>
      <c r="R1772" s="19">
        <f t="shared" si="238"/>
        <v>0</v>
      </c>
      <c r="S1772" s="19">
        <f t="shared" si="237"/>
        <v>0</v>
      </c>
      <c r="T1772" s="20">
        <f t="shared" si="239"/>
        <v>0</v>
      </c>
      <c r="U1772" s="17">
        <f>IFERROR(SUMIF('LISTA DE EMBARQUE'!B:B,MICRO!E:E,'LISTA DE EMBARQUE'!G:G),"")</f>
        <v>0</v>
      </c>
      <c r="V1772" s="12" t="str">
        <f>IFERROR(VLOOKUP(Tabela1[[#This Row],[COD.MDE]],'LISTA DE EMBARQUE'!B:L,11,0),"")</f>
        <v/>
      </c>
      <c r="W1772" s="13" t="str">
        <f>IFERROR(COUNTIF(#REF!,Tabela1[[#This Row],[Colunas5]]),"")</f>
        <v/>
      </c>
      <c r="X1772" s="14">
        <f>Tabela1[[#This Row],[QIANTIDADE EXPEDIDA]]*Tabela1[[#This Row],[PESO UNI]]</f>
        <v>0</v>
      </c>
      <c r="Y1772" s="14">
        <f t="shared" si="240"/>
        <v>0</v>
      </c>
      <c r="Z1772" s="21">
        <f>Tabela1[[#This Row],[PESO TOTAL]]-Tabela1[[#This Row],[Peso Expedido]]</f>
        <v>0</v>
      </c>
      <c r="AA1772" s="18"/>
      <c r="AB1772" s="40"/>
      <c r="AC1772" s="40"/>
      <c r="AD1772" s="40"/>
      <c r="AE1772" s="40"/>
      <c r="AF1772" s="40"/>
      <c r="AG1772" s="40"/>
      <c r="AH1772" s="40"/>
      <c r="AI1772" s="40" t="str">
        <f t="shared" si="244"/>
        <v>ok</v>
      </c>
      <c r="AJ1772"/>
      <c r="AK1772" t="str">
        <f>Tabela1[[#This Row],[Coluna1]]&amp;Tabela1[[#This Row],[PEDIDO]]</f>
        <v/>
      </c>
      <c r="AL1772"/>
      <c r="AM1772"/>
      <c r="AN1772"/>
      <c r="AO1772" t="str">
        <f t="shared" si="241"/>
        <v>/</v>
      </c>
      <c r="AP1772" t="str">
        <f>Tabela1[[#This Row],[TAG]]&amp;Tabela1[[#This Row],[PEDIDO]]&amp;Tabela1[[#This Row],[PRODUTO]]</f>
        <v/>
      </c>
      <c r="AQ1772" s="23" t="str">
        <f>Tabela1[[#This Row],[PRODUTO]]&amp;Tabela1[[#This Row],[TAG]]</f>
        <v/>
      </c>
      <c r="AR1772" s="183">
        <f>Tabela1[[#This Row],[PESO TOTAL]]*Tabela1[[#This Row],[MATÉRIA PRIMA]]</f>
        <v>0</v>
      </c>
      <c r="AS1772" s="28">
        <f>Tabela1[[#This Row],[PESO TOTAL]]*Tabela1[[#This Row],[PREPARAÇÃO ]]</f>
        <v>0</v>
      </c>
      <c r="AT1772" s="28">
        <f>Tabela1[[#This Row],[PESO TOTAL]]*Tabela1[[#This Row],[CALDEIRARIA]]</f>
        <v>0</v>
      </c>
      <c r="AU1772" s="28">
        <f>Tabela1[[#This Row],[PESO TOTAL]]*Tabela1[[#This Row],[SOLDA]]</f>
        <v>0</v>
      </c>
      <c r="AV1772" s="28">
        <f>Tabela1[[#This Row],[PESO TOTAL]]*Tabela1[[#This Row],[ACABAMENTO]]</f>
        <v>0</v>
      </c>
      <c r="AW1772" s="28">
        <f>Tabela1[[#This Row],[PESO TOTAL]]*Tabela1[[#This Row],[PRONTO ACABADO]]</f>
        <v>0</v>
      </c>
      <c r="AX1772" s="28">
        <f>Tabela1[[#This Row],[PESO TOTAL]]*Tabela1[[#This Row],[EXPEDIÇÃO ]]</f>
        <v>0</v>
      </c>
      <c r="AY1772" s="28" t="str">
        <f>Tabela1[[#This Row],[PEDIDO]]&amp;Tabela1[[#This Row],[PRODUTO]]</f>
        <v/>
      </c>
      <c r="AZ1772" s="44">
        <f>IF(AF1772="",0,IF(ISTEXT(AF1772),H1772*VALUE(SUBSTITUTE(AF1772,"%",""))/100,H1772*AF1772))-Tabela1[[#This Row],[PRONTO ACABADO2]]</f>
        <v>0</v>
      </c>
      <c r="BA1772" s="44">
        <f>IF(AG1772="",0,IF(ISTEXT(AG1772),H1772*VALUE(SUBSTITUTE(AG1772,"%",""))/100,H1772*AG1772))-Tabela1[[#This Row],[PESO EXPEDIDO2]]</f>
        <v>0</v>
      </c>
      <c r="BB1772" s="44">
        <f t="shared" si="242"/>
        <v>0</v>
      </c>
      <c r="BC1772" s="44">
        <f t="shared" si="243"/>
        <v>0</v>
      </c>
      <c r="BD1772" s="44"/>
    </row>
    <row r="1773" spans="1:56" ht="15.75" hidden="1" customHeight="1" x14ac:dyDescent="0.25">
      <c r="A1773" s="6"/>
      <c r="B1773" s="22"/>
      <c r="C1773" s="7"/>
      <c r="D1773" s="46"/>
      <c r="E1773" s="7"/>
      <c r="F1773" s="7"/>
      <c r="G1773" s="44"/>
      <c r="H1773" s="41">
        <f>Tabela1[[#This Row],[PESO UNI]]*Tabela1[[#This Row],[QTE]]</f>
        <v>0</v>
      </c>
      <c r="I1773" s="7"/>
      <c r="J1773" s="8"/>
      <c r="K1773" s="8"/>
      <c r="L1773" s="9"/>
      <c r="M1773" s="10"/>
      <c r="N1773" s="8"/>
      <c r="O1773" s="12"/>
      <c r="P1773" s="13"/>
      <c r="Q1773" s="14">
        <f>Tabela1[[#This Row],[QTDE/ Fabricação]]-Tabela1[[#This Row],[QTE]]</f>
        <v>0</v>
      </c>
      <c r="R1773" s="19">
        <f t="shared" si="238"/>
        <v>0</v>
      </c>
      <c r="S1773" s="19">
        <f t="shared" si="237"/>
        <v>0</v>
      </c>
      <c r="T1773" s="20">
        <f t="shared" si="239"/>
        <v>0</v>
      </c>
      <c r="U1773" s="17">
        <f>IFERROR(SUMIF('LISTA DE EMBARQUE'!B:B,MICRO!E:E,'LISTA DE EMBARQUE'!G:G),"")</f>
        <v>0</v>
      </c>
      <c r="V1773" s="12" t="str">
        <f>IFERROR(VLOOKUP(Tabela1[[#This Row],[COD.MDE]],'LISTA DE EMBARQUE'!B:L,11,0),"")</f>
        <v/>
      </c>
      <c r="W1773" s="13" t="str">
        <f>IFERROR(COUNTIF(#REF!,Tabela1[[#This Row],[Colunas5]]),"")</f>
        <v/>
      </c>
      <c r="X1773" s="14">
        <f>Tabela1[[#This Row],[QIANTIDADE EXPEDIDA]]*Tabela1[[#This Row],[PESO UNI]]</f>
        <v>0</v>
      </c>
      <c r="Y1773" s="14">
        <f t="shared" si="240"/>
        <v>0</v>
      </c>
      <c r="Z1773" s="21">
        <f>Tabela1[[#This Row],[PESO TOTAL]]-Tabela1[[#This Row],[Peso Expedido]]</f>
        <v>0</v>
      </c>
      <c r="AA1773" s="18"/>
      <c r="AB1773" s="40"/>
      <c r="AC1773" s="40"/>
      <c r="AD1773" s="40"/>
      <c r="AE1773" s="40"/>
      <c r="AF1773" s="40"/>
      <c r="AG1773" s="40"/>
      <c r="AH1773" s="40"/>
      <c r="AI1773" s="40" t="str">
        <f t="shared" si="244"/>
        <v>ok</v>
      </c>
      <c r="AJ1773"/>
      <c r="AK1773" t="str">
        <f>Tabela1[[#This Row],[Coluna1]]&amp;Tabela1[[#This Row],[PEDIDO]]</f>
        <v/>
      </c>
      <c r="AL1773"/>
      <c r="AM1773"/>
      <c r="AN1773"/>
      <c r="AO1773" t="str">
        <f t="shared" si="241"/>
        <v>/</v>
      </c>
      <c r="AP1773" t="str">
        <f>Tabela1[[#This Row],[TAG]]&amp;Tabela1[[#This Row],[PEDIDO]]&amp;Tabela1[[#This Row],[PRODUTO]]</f>
        <v/>
      </c>
      <c r="AQ1773" s="23" t="str">
        <f>Tabela1[[#This Row],[PRODUTO]]&amp;Tabela1[[#This Row],[TAG]]</f>
        <v/>
      </c>
      <c r="AR1773" s="183">
        <f>Tabela1[[#This Row],[PESO TOTAL]]*Tabela1[[#This Row],[MATÉRIA PRIMA]]</f>
        <v>0</v>
      </c>
      <c r="AS1773" s="28">
        <f>Tabela1[[#This Row],[PESO TOTAL]]*Tabela1[[#This Row],[PREPARAÇÃO ]]</f>
        <v>0</v>
      </c>
      <c r="AT1773" s="28">
        <f>Tabela1[[#This Row],[PESO TOTAL]]*Tabela1[[#This Row],[CALDEIRARIA]]</f>
        <v>0</v>
      </c>
      <c r="AU1773" s="28">
        <f>Tabela1[[#This Row],[PESO TOTAL]]*Tabela1[[#This Row],[SOLDA]]</f>
        <v>0</v>
      </c>
      <c r="AV1773" s="28">
        <f>Tabela1[[#This Row],[PESO TOTAL]]*Tabela1[[#This Row],[ACABAMENTO]]</f>
        <v>0</v>
      </c>
      <c r="AW1773" s="28">
        <f>Tabela1[[#This Row],[PESO TOTAL]]*Tabela1[[#This Row],[PRONTO ACABADO]]</f>
        <v>0</v>
      </c>
      <c r="AX1773" s="28">
        <f>Tabela1[[#This Row],[PESO TOTAL]]*Tabela1[[#This Row],[EXPEDIÇÃO ]]</f>
        <v>0</v>
      </c>
      <c r="AY1773" s="28" t="str">
        <f>Tabela1[[#This Row],[PEDIDO]]&amp;Tabela1[[#This Row],[PRODUTO]]</f>
        <v/>
      </c>
      <c r="AZ1773" s="44">
        <f>IF(AF1773="",0,IF(ISTEXT(AF1773),H1773*VALUE(SUBSTITUTE(AF1773,"%",""))/100,H1773*AF1773))-Tabela1[[#This Row],[PRONTO ACABADO2]]</f>
        <v>0</v>
      </c>
      <c r="BA1773" s="44">
        <f>IF(AG1773="",0,IF(ISTEXT(AG1773),H1773*VALUE(SUBSTITUTE(AG1773,"%",""))/100,H1773*AG1773))-Tabela1[[#This Row],[PESO EXPEDIDO2]]</f>
        <v>0</v>
      </c>
      <c r="BB1773" s="44">
        <f t="shared" si="242"/>
        <v>0</v>
      </c>
      <c r="BC1773" s="44">
        <f t="shared" si="243"/>
        <v>0</v>
      </c>
      <c r="BD1773" s="44"/>
    </row>
    <row r="1774" spans="1:56" ht="15.75" hidden="1" customHeight="1" x14ac:dyDescent="0.25">
      <c r="A1774" s="6"/>
      <c r="B1774" s="22"/>
      <c r="C1774" s="7"/>
      <c r="D1774" s="46"/>
      <c r="E1774" s="7"/>
      <c r="F1774" s="7"/>
      <c r="G1774" s="44"/>
      <c r="H1774" s="41">
        <f>Tabela1[[#This Row],[PESO UNI]]*Tabela1[[#This Row],[QTE]]</f>
        <v>0</v>
      </c>
      <c r="I1774" s="7"/>
      <c r="J1774" s="8"/>
      <c r="K1774" s="8"/>
      <c r="L1774" s="9"/>
      <c r="M1774" s="10"/>
      <c r="N1774" s="8"/>
      <c r="O1774" s="12"/>
      <c r="P1774" s="13"/>
      <c r="Q1774" s="14">
        <f>Tabela1[[#This Row],[QTDE/ Fabricação]]-Tabela1[[#This Row],[QTE]]</f>
        <v>0</v>
      </c>
      <c r="R1774" s="19">
        <f t="shared" si="238"/>
        <v>0</v>
      </c>
      <c r="S1774" s="19">
        <f t="shared" si="237"/>
        <v>0</v>
      </c>
      <c r="T1774" s="20">
        <f t="shared" si="239"/>
        <v>0</v>
      </c>
      <c r="U1774" s="17">
        <f>IFERROR(SUMIF('LISTA DE EMBARQUE'!B:B,MICRO!E:E,'LISTA DE EMBARQUE'!G:G),"")</f>
        <v>0</v>
      </c>
      <c r="V1774" s="12" t="str">
        <f>IFERROR(VLOOKUP(Tabela1[[#This Row],[COD.MDE]],'LISTA DE EMBARQUE'!B:L,11,0),"")</f>
        <v/>
      </c>
      <c r="W1774" s="13" t="str">
        <f>IFERROR(COUNTIF(#REF!,Tabela1[[#This Row],[Colunas5]]),"")</f>
        <v/>
      </c>
      <c r="X1774" s="14">
        <f>Tabela1[[#This Row],[QIANTIDADE EXPEDIDA]]*Tabela1[[#This Row],[PESO UNI]]</f>
        <v>0</v>
      </c>
      <c r="Y1774" s="14">
        <f t="shared" si="240"/>
        <v>0</v>
      </c>
      <c r="Z1774" s="21">
        <f>Tabela1[[#This Row],[PESO TOTAL]]-Tabela1[[#This Row],[Peso Expedido]]</f>
        <v>0</v>
      </c>
      <c r="AA1774" s="18"/>
      <c r="AB1774" s="40"/>
      <c r="AC1774" s="40"/>
      <c r="AD1774" s="40"/>
      <c r="AE1774" s="40"/>
      <c r="AF1774" s="40"/>
      <c r="AG1774" s="40"/>
      <c r="AH1774" s="40"/>
      <c r="AI1774" s="40" t="str">
        <f t="shared" si="244"/>
        <v>ok</v>
      </c>
      <c r="AJ1774"/>
      <c r="AK1774" t="str">
        <f>Tabela1[[#This Row],[Coluna1]]&amp;Tabela1[[#This Row],[PEDIDO]]</f>
        <v/>
      </c>
      <c r="AL1774"/>
      <c r="AM1774"/>
      <c r="AN1774"/>
      <c r="AO1774" t="str">
        <f t="shared" si="241"/>
        <v>/</v>
      </c>
      <c r="AP1774" t="str">
        <f>Tabela1[[#This Row],[TAG]]&amp;Tabela1[[#This Row],[PEDIDO]]&amp;Tabela1[[#This Row],[PRODUTO]]</f>
        <v/>
      </c>
      <c r="AQ1774" s="23" t="str">
        <f>Tabela1[[#This Row],[PRODUTO]]&amp;Tabela1[[#This Row],[TAG]]</f>
        <v/>
      </c>
      <c r="AR1774" s="183">
        <f>Tabela1[[#This Row],[PESO TOTAL]]*Tabela1[[#This Row],[MATÉRIA PRIMA]]</f>
        <v>0</v>
      </c>
      <c r="AS1774" s="28">
        <f>Tabela1[[#This Row],[PESO TOTAL]]*Tabela1[[#This Row],[PREPARAÇÃO ]]</f>
        <v>0</v>
      </c>
      <c r="AT1774" s="28">
        <f>Tabela1[[#This Row],[PESO TOTAL]]*Tabela1[[#This Row],[CALDEIRARIA]]</f>
        <v>0</v>
      </c>
      <c r="AU1774" s="28">
        <f>Tabela1[[#This Row],[PESO TOTAL]]*Tabela1[[#This Row],[SOLDA]]</f>
        <v>0</v>
      </c>
      <c r="AV1774" s="28">
        <f>Tabela1[[#This Row],[PESO TOTAL]]*Tabela1[[#This Row],[ACABAMENTO]]</f>
        <v>0</v>
      </c>
      <c r="AW1774" s="28">
        <f>Tabela1[[#This Row],[PESO TOTAL]]*Tabela1[[#This Row],[PRONTO ACABADO]]</f>
        <v>0</v>
      </c>
      <c r="AX1774" s="28">
        <f>Tabela1[[#This Row],[PESO TOTAL]]*Tabela1[[#This Row],[EXPEDIÇÃO ]]</f>
        <v>0</v>
      </c>
      <c r="AY1774" s="28" t="str">
        <f>Tabela1[[#This Row],[PEDIDO]]&amp;Tabela1[[#This Row],[PRODUTO]]</f>
        <v/>
      </c>
      <c r="AZ1774" s="44">
        <f>IF(AF1774="",0,IF(ISTEXT(AF1774),H1774*VALUE(SUBSTITUTE(AF1774,"%",""))/100,H1774*AF1774))-Tabela1[[#This Row],[PRONTO ACABADO2]]</f>
        <v>0</v>
      </c>
      <c r="BA1774" s="44">
        <f>IF(AG1774="",0,IF(ISTEXT(AG1774),H1774*VALUE(SUBSTITUTE(AG1774,"%",""))/100,H1774*AG1774))-Tabela1[[#This Row],[PESO EXPEDIDO2]]</f>
        <v>0</v>
      </c>
      <c r="BB1774" s="44">
        <f t="shared" si="242"/>
        <v>0</v>
      </c>
      <c r="BC1774" s="44">
        <f t="shared" si="243"/>
        <v>0</v>
      </c>
      <c r="BD1774" s="44"/>
    </row>
    <row r="1775" spans="1:56" ht="15.75" hidden="1" customHeight="1" x14ac:dyDescent="0.25">
      <c r="A1775" s="6"/>
      <c r="B1775" s="22"/>
      <c r="C1775" s="7"/>
      <c r="D1775" s="46"/>
      <c r="E1775" s="7"/>
      <c r="F1775" s="7"/>
      <c r="G1775" s="44"/>
      <c r="H1775" s="41">
        <f>Tabela1[[#This Row],[PESO UNI]]*Tabela1[[#This Row],[QTE]]</f>
        <v>0</v>
      </c>
      <c r="I1775" s="7"/>
      <c r="J1775" s="8"/>
      <c r="K1775" s="8"/>
      <c r="L1775" s="9"/>
      <c r="M1775" s="10"/>
      <c r="N1775" s="8"/>
      <c r="O1775" s="12"/>
      <c r="P1775" s="13"/>
      <c r="Q1775" s="14">
        <f>Tabela1[[#This Row],[QTDE/ Fabricação]]-Tabela1[[#This Row],[QTE]]</f>
        <v>0</v>
      </c>
      <c r="R1775" s="19">
        <f t="shared" si="238"/>
        <v>0</v>
      </c>
      <c r="S1775" s="19">
        <f t="shared" si="237"/>
        <v>0</v>
      </c>
      <c r="T1775" s="20">
        <f t="shared" si="239"/>
        <v>0</v>
      </c>
      <c r="U1775" s="17">
        <f>IFERROR(SUMIF('LISTA DE EMBARQUE'!B:B,MICRO!E:E,'LISTA DE EMBARQUE'!G:G),"")</f>
        <v>0</v>
      </c>
      <c r="V1775" s="12" t="str">
        <f>IFERROR(VLOOKUP(Tabela1[[#This Row],[COD.MDE]],'LISTA DE EMBARQUE'!B:L,11,0),"")</f>
        <v/>
      </c>
      <c r="W1775" s="13" t="str">
        <f>IFERROR(COUNTIF(#REF!,Tabela1[[#This Row],[Colunas5]]),"")</f>
        <v/>
      </c>
      <c r="X1775" s="14">
        <f>Tabela1[[#This Row],[QIANTIDADE EXPEDIDA]]*Tabela1[[#This Row],[PESO UNI]]</f>
        <v>0</v>
      </c>
      <c r="Y1775" s="14">
        <f t="shared" si="240"/>
        <v>0</v>
      </c>
      <c r="Z1775" s="21">
        <f>Tabela1[[#This Row],[PESO TOTAL]]-Tabela1[[#This Row],[Peso Expedido]]</f>
        <v>0</v>
      </c>
      <c r="AA1775" s="18"/>
      <c r="AB1775" s="40"/>
      <c r="AC1775" s="40"/>
      <c r="AD1775" s="40"/>
      <c r="AE1775" s="40"/>
      <c r="AF1775" s="40"/>
      <c r="AG1775" s="40"/>
      <c r="AH1775" s="40"/>
      <c r="AI1775" s="40" t="str">
        <f t="shared" si="244"/>
        <v>ok</v>
      </c>
      <c r="AJ1775"/>
      <c r="AK1775" t="str">
        <f>Tabela1[[#This Row],[Coluna1]]&amp;Tabela1[[#This Row],[PEDIDO]]</f>
        <v/>
      </c>
      <c r="AL1775"/>
      <c r="AM1775"/>
      <c r="AN1775"/>
      <c r="AO1775" t="str">
        <f t="shared" si="241"/>
        <v>/</v>
      </c>
      <c r="AP1775" t="str">
        <f>Tabela1[[#This Row],[TAG]]&amp;Tabela1[[#This Row],[PEDIDO]]&amp;Tabela1[[#This Row],[PRODUTO]]</f>
        <v/>
      </c>
      <c r="AQ1775" s="23" t="str">
        <f>Tabela1[[#This Row],[PRODUTO]]&amp;Tabela1[[#This Row],[TAG]]</f>
        <v/>
      </c>
      <c r="AR1775" s="183">
        <f>Tabela1[[#This Row],[PESO TOTAL]]*Tabela1[[#This Row],[MATÉRIA PRIMA]]</f>
        <v>0</v>
      </c>
      <c r="AS1775" s="28">
        <f>Tabela1[[#This Row],[PESO TOTAL]]*Tabela1[[#This Row],[PREPARAÇÃO ]]</f>
        <v>0</v>
      </c>
      <c r="AT1775" s="28">
        <f>Tabela1[[#This Row],[PESO TOTAL]]*Tabela1[[#This Row],[CALDEIRARIA]]</f>
        <v>0</v>
      </c>
      <c r="AU1775" s="28">
        <f>Tabela1[[#This Row],[PESO TOTAL]]*Tabela1[[#This Row],[SOLDA]]</f>
        <v>0</v>
      </c>
      <c r="AV1775" s="28">
        <f>Tabela1[[#This Row],[PESO TOTAL]]*Tabela1[[#This Row],[ACABAMENTO]]</f>
        <v>0</v>
      </c>
      <c r="AW1775" s="28">
        <f>Tabela1[[#This Row],[PESO TOTAL]]*Tabela1[[#This Row],[PRONTO ACABADO]]</f>
        <v>0</v>
      </c>
      <c r="AX1775" s="28">
        <f>Tabela1[[#This Row],[PESO TOTAL]]*Tabela1[[#This Row],[EXPEDIÇÃO ]]</f>
        <v>0</v>
      </c>
      <c r="AY1775" s="28" t="str">
        <f>Tabela1[[#This Row],[PEDIDO]]&amp;Tabela1[[#This Row],[PRODUTO]]</f>
        <v/>
      </c>
      <c r="AZ1775" s="44">
        <f>IF(AF1775="",0,IF(ISTEXT(AF1775),H1775*VALUE(SUBSTITUTE(AF1775,"%",""))/100,H1775*AF1775))-Tabela1[[#This Row],[PRONTO ACABADO2]]</f>
        <v>0</v>
      </c>
      <c r="BA1775" s="44">
        <f>IF(AG1775="",0,IF(ISTEXT(AG1775),H1775*VALUE(SUBSTITUTE(AG1775,"%",""))/100,H1775*AG1775))-Tabela1[[#This Row],[PESO EXPEDIDO2]]</f>
        <v>0</v>
      </c>
      <c r="BB1775" s="44">
        <f t="shared" si="242"/>
        <v>0</v>
      </c>
      <c r="BC1775" s="44">
        <f t="shared" si="243"/>
        <v>0</v>
      </c>
      <c r="BD1775" s="44"/>
    </row>
    <row r="1776" spans="1:56" ht="15.75" hidden="1" customHeight="1" x14ac:dyDescent="0.25">
      <c r="A1776" s="6"/>
      <c r="B1776" s="22"/>
      <c r="C1776" s="7"/>
      <c r="D1776" s="46"/>
      <c r="E1776" s="7"/>
      <c r="F1776" s="7"/>
      <c r="G1776" s="44"/>
      <c r="H1776" s="41">
        <f>Tabela1[[#This Row],[PESO UNI]]*Tabela1[[#This Row],[QTE]]</f>
        <v>0</v>
      </c>
      <c r="I1776" s="7"/>
      <c r="J1776" s="8"/>
      <c r="K1776" s="8"/>
      <c r="L1776" s="9"/>
      <c r="M1776" s="10"/>
      <c r="N1776" s="8"/>
      <c r="O1776" s="12"/>
      <c r="P1776" s="13"/>
      <c r="Q1776" s="14">
        <f>Tabela1[[#This Row],[QTDE/ Fabricação]]-Tabela1[[#This Row],[QTE]]</f>
        <v>0</v>
      </c>
      <c r="R1776" s="19">
        <f t="shared" si="238"/>
        <v>0</v>
      </c>
      <c r="S1776" s="19">
        <f t="shared" si="237"/>
        <v>0</v>
      </c>
      <c r="T1776" s="20">
        <f t="shared" si="239"/>
        <v>0</v>
      </c>
      <c r="U1776" s="17">
        <f>IFERROR(SUMIF('LISTA DE EMBARQUE'!B:B,MICRO!E:E,'LISTA DE EMBARQUE'!G:G),"")</f>
        <v>0</v>
      </c>
      <c r="V1776" s="12" t="str">
        <f>IFERROR(VLOOKUP(Tabela1[[#This Row],[COD.MDE]],'LISTA DE EMBARQUE'!B:L,11,0),"")</f>
        <v/>
      </c>
      <c r="W1776" s="13" t="str">
        <f>IFERROR(COUNTIF(#REF!,Tabela1[[#This Row],[Colunas5]]),"")</f>
        <v/>
      </c>
      <c r="X1776" s="14">
        <f>Tabela1[[#This Row],[QIANTIDADE EXPEDIDA]]*Tabela1[[#This Row],[PESO UNI]]</f>
        <v>0</v>
      </c>
      <c r="Y1776" s="14">
        <f t="shared" si="240"/>
        <v>0</v>
      </c>
      <c r="Z1776" s="21">
        <f>Tabela1[[#This Row],[PESO TOTAL]]-Tabela1[[#This Row],[Peso Expedido]]</f>
        <v>0</v>
      </c>
      <c r="AA1776" s="18"/>
      <c r="AB1776" s="40"/>
      <c r="AC1776" s="40"/>
      <c r="AD1776" s="40"/>
      <c r="AE1776" s="40"/>
      <c r="AF1776" s="40"/>
      <c r="AG1776" s="40"/>
      <c r="AH1776" s="40"/>
      <c r="AI1776" s="40" t="str">
        <f t="shared" si="244"/>
        <v>ok</v>
      </c>
      <c r="AJ1776"/>
      <c r="AK1776" t="str">
        <f>Tabela1[[#This Row],[Coluna1]]&amp;Tabela1[[#This Row],[PEDIDO]]</f>
        <v/>
      </c>
      <c r="AL1776"/>
      <c r="AM1776"/>
      <c r="AN1776"/>
      <c r="AO1776" t="str">
        <f t="shared" si="241"/>
        <v>/</v>
      </c>
      <c r="AP1776" t="str">
        <f>Tabela1[[#This Row],[TAG]]&amp;Tabela1[[#This Row],[PEDIDO]]&amp;Tabela1[[#This Row],[PRODUTO]]</f>
        <v/>
      </c>
      <c r="AQ1776" s="23" t="str">
        <f>Tabela1[[#This Row],[PRODUTO]]&amp;Tabela1[[#This Row],[TAG]]</f>
        <v/>
      </c>
      <c r="AR1776" s="183">
        <f>Tabela1[[#This Row],[PESO TOTAL]]*Tabela1[[#This Row],[MATÉRIA PRIMA]]</f>
        <v>0</v>
      </c>
      <c r="AS1776" s="28">
        <f>Tabela1[[#This Row],[PESO TOTAL]]*Tabela1[[#This Row],[PREPARAÇÃO ]]</f>
        <v>0</v>
      </c>
      <c r="AT1776" s="28">
        <f>Tabela1[[#This Row],[PESO TOTAL]]*Tabela1[[#This Row],[CALDEIRARIA]]</f>
        <v>0</v>
      </c>
      <c r="AU1776" s="28">
        <f>Tabela1[[#This Row],[PESO TOTAL]]*Tabela1[[#This Row],[SOLDA]]</f>
        <v>0</v>
      </c>
      <c r="AV1776" s="28">
        <f>Tabela1[[#This Row],[PESO TOTAL]]*Tabela1[[#This Row],[ACABAMENTO]]</f>
        <v>0</v>
      </c>
      <c r="AW1776" s="28">
        <f>Tabela1[[#This Row],[PESO TOTAL]]*Tabela1[[#This Row],[PRONTO ACABADO]]</f>
        <v>0</v>
      </c>
      <c r="AX1776" s="28">
        <f>Tabela1[[#This Row],[PESO TOTAL]]*Tabela1[[#This Row],[EXPEDIÇÃO ]]</f>
        <v>0</v>
      </c>
      <c r="AY1776" s="28" t="str">
        <f>Tabela1[[#This Row],[PEDIDO]]&amp;Tabela1[[#This Row],[PRODUTO]]</f>
        <v/>
      </c>
      <c r="AZ1776" s="44">
        <f>IF(AF1776="",0,IF(ISTEXT(AF1776),H1776*VALUE(SUBSTITUTE(AF1776,"%",""))/100,H1776*AF1776))-Tabela1[[#This Row],[PRONTO ACABADO2]]</f>
        <v>0</v>
      </c>
      <c r="BA1776" s="44">
        <f>IF(AG1776="",0,IF(ISTEXT(AG1776),H1776*VALUE(SUBSTITUTE(AG1776,"%",""))/100,H1776*AG1776))-Tabela1[[#This Row],[PESO EXPEDIDO2]]</f>
        <v>0</v>
      </c>
      <c r="BB1776" s="44">
        <f t="shared" si="242"/>
        <v>0</v>
      </c>
      <c r="BC1776" s="44">
        <f t="shared" si="243"/>
        <v>0</v>
      </c>
      <c r="BD1776" s="44"/>
    </row>
    <row r="1777" spans="1:56" ht="15.75" hidden="1" customHeight="1" x14ac:dyDescent="0.25">
      <c r="A1777" s="6"/>
      <c r="B1777" s="22"/>
      <c r="C1777" s="7"/>
      <c r="D1777" s="46"/>
      <c r="E1777" s="7"/>
      <c r="F1777" s="7"/>
      <c r="G1777" s="44"/>
      <c r="H1777" s="41">
        <f>Tabela1[[#This Row],[PESO UNI]]*Tabela1[[#This Row],[QTE]]</f>
        <v>0</v>
      </c>
      <c r="I1777" s="7"/>
      <c r="J1777" s="8"/>
      <c r="K1777" s="8"/>
      <c r="L1777" s="9"/>
      <c r="M1777" s="10"/>
      <c r="N1777" s="8"/>
      <c r="O1777" s="12"/>
      <c r="P1777" s="13"/>
      <c r="Q1777" s="14">
        <f>Tabela1[[#This Row],[QTDE/ Fabricação]]-Tabela1[[#This Row],[QTE]]</f>
        <v>0</v>
      </c>
      <c r="R1777" s="19">
        <f t="shared" si="238"/>
        <v>0</v>
      </c>
      <c r="S1777" s="19">
        <f t="shared" si="237"/>
        <v>0</v>
      </c>
      <c r="T1777" s="20">
        <f t="shared" si="239"/>
        <v>0</v>
      </c>
      <c r="U1777" s="17">
        <f>IFERROR(SUMIF('LISTA DE EMBARQUE'!B:B,MICRO!E:E,'LISTA DE EMBARQUE'!G:G),"")</f>
        <v>0</v>
      </c>
      <c r="V1777" s="12" t="str">
        <f>IFERROR(VLOOKUP(Tabela1[[#This Row],[COD.MDE]],'LISTA DE EMBARQUE'!B:L,11,0),"")</f>
        <v/>
      </c>
      <c r="W1777" s="13" t="str">
        <f>IFERROR(COUNTIF(#REF!,Tabela1[[#This Row],[Colunas5]]),"")</f>
        <v/>
      </c>
      <c r="X1777" s="14">
        <f>Tabela1[[#This Row],[QIANTIDADE EXPEDIDA]]*Tabela1[[#This Row],[PESO UNI]]</f>
        <v>0</v>
      </c>
      <c r="Y1777" s="14">
        <f t="shared" si="240"/>
        <v>0</v>
      </c>
      <c r="Z1777" s="21">
        <f>Tabela1[[#This Row],[PESO TOTAL]]-Tabela1[[#This Row],[Peso Expedido]]</f>
        <v>0</v>
      </c>
      <c r="AA1777" s="18"/>
      <c r="AB1777" s="40"/>
      <c r="AC1777" s="40"/>
      <c r="AD1777" s="40"/>
      <c r="AE1777" s="40"/>
      <c r="AF1777" s="40"/>
      <c r="AG1777" s="40"/>
      <c r="AH1777" s="40"/>
      <c r="AI1777" s="40" t="str">
        <f t="shared" si="244"/>
        <v>ok</v>
      </c>
      <c r="AJ1777"/>
      <c r="AK1777" t="str">
        <f>Tabela1[[#This Row],[Coluna1]]&amp;Tabela1[[#This Row],[PEDIDO]]</f>
        <v/>
      </c>
      <c r="AL1777"/>
      <c r="AM1777"/>
      <c r="AN1777"/>
      <c r="AO1777" t="str">
        <f t="shared" si="241"/>
        <v>/</v>
      </c>
      <c r="AP1777" t="str">
        <f>Tabela1[[#This Row],[TAG]]&amp;Tabela1[[#This Row],[PEDIDO]]&amp;Tabela1[[#This Row],[PRODUTO]]</f>
        <v/>
      </c>
      <c r="AQ1777" s="23" t="str">
        <f>Tabela1[[#This Row],[PRODUTO]]&amp;Tabela1[[#This Row],[TAG]]</f>
        <v/>
      </c>
      <c r="AR1777" s="183">
        <f>Tabela1[[#This Row],[PESO TOTAL]]*Tabela1[[#This Row],[MATÉRIA PRIMA]]</f>
        <v>0</v>
      </c>
      <c r="AS1777" s="28">
        <f>Tabela1[[#This Row],[PESO TOTAL]]*Tabela1[[#This Row],[PREPARAÇÃO ]]</f>
        <v>0</v>
      </c>
      <c r="AT1777" s="28">
        <f>Tabela1[[#This Row],[PESO TOTAL]]*Tabela1[[#This Row],[CALDEIRARIA]]</f>
        <v>0</v>
      </c>
      <c r="AU1777" s="28">
        <f>Tabela1[[#This Row],[PESO TOTAL]]*Tabela1[[#This Row],[SOLDA]]</f>
        <v>0</v>
      </c>
      <c r="AV1777" s="28">
        <f>Tabela1[[#This Row],[PESO TOTAL]]*Tabela1[[#This Row],[ACABAMENTO]]</f>
        <v>0</v>
      </c>
      <c r="AW1777" s="28">
        <f>Tabela1[[#This Row],[PESO TOTAL]]*Tabela1[[#This Row],[PRONTO ACABADO]]</f>
        <v>0</v>
      </c>
      <c r="AX1777" s="28">
        <f>Tabela1[[#This Row],[PESO TOTAL]]*Tabela1[[#This Row],[EXPEDIÇÃO ]]</f>
        <v>0</v>
      </c>
      <c r="AY1777" s="28" t="str">
        <f>Tabela1[[#This Row],[PEDIDO]]&amp;Tabela1[[#This Row],[PRODUTO]]</f>
        <v/>
      </c>
      <c r="AZ1777" s="44">
        <f>IF(AF1777="",0,IF(ISTEXT(AF1777),H1777*VALUE(SUBSTITUTE(AF1777,"%",""))/100,H1777*AF1777))-Tabela1[[#This Row],[PRONTO ACABADO2]]</f>
        <v>0</v>
      </c>
      <c r="BA1777" s="44">
        <f>IF(AG1777="",0,IF(ISTEXT(AG1777),H1777*VALUE(SUBSTITUTE(AG1777,"%",""))/100,H1777*AG1777))-Tabela1[[#This Row],[PESO EXPEDIDO2]]</f>
        <v>0</v>
      </c>
      <c r="BB1777" s="44">
        <f t="shared" si="242"/>
        <v>0</v>
      </c>
      <c r="BC1777" s="44">
        <f t="shared" si="243"/>
        <v>0</v>
      </c>
      <c r="BD1777" s="44"/>
    </row>
    <row r="1778" spans="1:56" ht="15.75" hidden="1" customHeight="1" x14ac:dyDescent="0.25">
      <c r="A1778" s="6"/>
      <c r="B1778" s="22"/>
      <c r="C1778" s="7"/>
      <c r="D1778" s="46"/>
      <c r="E1778" s="7"/>
      <c r="F1778" s="7"/>
      <c r="G1778" s="44"/>
      <c r="H1778" s="41">
        <f>Tabela1[[#This Row],[PESO UNI]]*Tabela1[[#This Row],[QTE]]</f>
        <v>0</v>
      </c>
      <c r="I1778" s="7"/>
      <c r="J1778" s="8"/>
      <c r="K1778" s="8"/>
      <c r="L1778" s="9"/>
      <c r="M1778" s="10"/>
      <c r="N1778" s="8"/>
      <c r="O1778" s="12"/>
      <c r="P1778" s="13"/>
      <c r="Q1778" s="14">
        <f>Tabela1[[#This Row],[QTDE/ Fabricação]]-Tabela1[[#This Row],[QTE]]</f>
        <v>0</v>
      </c>
      <c r="R1778" s="19">
        <f t="shared" si="238"/>
        <v>0</v>
      </c>
      <c r="S1778" s="19">
        <f t="shared" si="237"/>
        <v>0</v>
      </c>
      <c r="T1778" s="20">
        <f t="shared" si="239"/>
        <v>0</v>
      </c>
      <c r="U1778" s="17">
        <f>IFERROR(SUMIF('LISTA DE EMBARQUE'!B:B,MICRO!E:E,'LISTA DE EMBARQUE'!G:G),"")</f>
        <v>0</v>
      </c>
      <c r="V1778" s="12" t="str">
        <f>IFERROR(VLOOKUP(Tabela1[[#This Row],[COD.MDE]],'LISTA DE EMBARQUE'!B:L,11,0),"")</f>
        <v/>
      </c>
      <c r="W1778" s="13" t="str">
        <f>IFERROR(COUNTIF(#REF!,Tabela1[[#This Row],[Colunas5]]),"")</f>
        <v/>
      </c>
      <c r="X1778" s="14">
        <f>Tabela1[[#This Row],[QIANTIDADE EXPEDIDA]]*Tabela1[[#This Row],[PESO UNI]]</f>
        <v>0</v>
      </c>
      <c r="Y1778" s="14">
        <f t="shared" si="240"/>
        <v>0</v>
      </c>
      <c r="Z1778" s="21">
        <f>Tabela1[[#This Row],[PESO TOTAL]]-Tabela1[[#This Row],[Peso Expedido]]</f>
        <v>0</v>
      </c>
      <c r="AA1778" s="18"/>
      <c r="AB1778" s="40"/>
      <c r="AC1778" s="40"/>
      <c r="AD1778" s="40"/>
      <c r="AE1778" s="40"/>
      <c r="AF1778" s="40"/>
      <c r="AG1778" s="40"/>
      <c r="AH1778" s="40"/>
      <c r="AI1778" s="40" t="str">
        <f t="shared" si="244"/>
        <v>ok</v>
      </c>
      <c r="AJ1778"/>
      <c r="AK1778" t="str">
        <f>Tabela1[[#This Row],[Coluna1]]&amp;Tabela1[[#This Row],[PEDIDO]]</f>
        <v/>
      </c>
      <c r="AL1778"/>
      <c r="AM1778"/>
      <c r="AN1778"/>
      <c r="AO1778" t="str">
        <f t="shared" si="241"/>
        <v>/</v>
      </c>
      <c r="AP1778" t="str">
        <f>Tabela1[[#This Row],[TAG]]&amp;Tabela1[[#This Row],[PEDIDO]]&amp;Tabela1[[#This Row],[PRODUTO]]</f>
        <v/>
      </c>
      <c r="AQ1778" s="23" t="str">
        <f>Tabela1[[#This Row],[PRODUTO]]&amp;Tabela1[[#This Row],[TAG]]</f>
        <v/>
      </c>
      <c r="AR1778" s="183">
        <f>Tabela1[[#This Row],[PESO TOTAL]]*Tabela1[[#This Row],[MATÉRIA PRIMA]]</f>
        <v>0</v>
      </c>
      <c r="AS1778" s="28">
        <f>Tabela1[[#This Row],[PESO TOTAL]]*Tabela1[[#This Row],[PREPARAÇÃO ]]</f>
        <v>0</v>
      </c>
      <c r="AT1778" s="28">
        <f>Tabela1[[#This Row],[PESO TOTAL]]*Tabela1[[#This Row],[CALDEIRARIA]]</f>
        <v>0</v>
      </c>
      <c r="AU1778" s="28">
        <f>Tabela1[[#This Row],[PESO TOTAL]]*Tabela1[[#This Row],[SOLDA]]</f>
        <v>0</v>
      </c>
      <c r="AV1778" s="28">
        <f>Tabela1[[#This Row],[PESO TOTAL]]*Tabela1[[#This Row],[ACABAMENTO]]</f>
        <v>0</v>
      </c>
      <c r="AW1778" s="28">
        <f>Tabela1[[#This Row],[PESO TOTAL]]*Tabela1[[#This Row],[PRONTO ACABADO]]</f>
        <v>0</v>
      </c>
      <c r="AX1778" s="28">
        <f>Tabela1[[#This Row],[PESO TOTAL]]*Tabela1[[#This Row],[EXPEDIÇÃO ]]</f>
        <v>0</v>
      </c>
      <c r="AY1778" s="28" t="str">
        <f>Tabela1[[#This Row],[PEDIDO]]&amp;Tabela1[[#This Row],[PRODUTO]]</f>
        <v/>
      </c>
      <c r="AZ1778" s="44">
        <f>IF(AF1778="",0,IF(ISTEXT(AF1778),H1778*VALUE(SUBSTITUTE(AF1778,"%",""))/100,H1778*AF1778))-Tabela1[[#This Row],[PRONTO ACABADO2]]</f>
        <v>0</v>
      </c>
      <c r="BA1778" s="44">
        <f>IF(AG1778="",0,IF(ISTEXT(AG1778),H1778*VALUE(SUBSTITUTE(AG1778,"%",""))/100,H1778*AG1778))-Tabela1[[#This Row],[PESO EXPEDIDO2]]</f>
        <v>0</v>
      </c>
      <c r="BB1778" s="44">
        <f t="shared" si="242"/>
        <v>0</v>
      </c>
      <c r="BC1778" s="44">
        <f t="shared" si="243"/>
        <v>0</v>
      </c>
      <c r="BD1778" s="44"/>
    </row>
    <row r="1779" spans="1:56" ht="15.75" hidden="1" customHeight="1" x14ac:dyDescent="0.25">
      <c r="A1779" s="6"/>
      <c r="B1779" s="22"/>
      <c r="C1779" s="7"/>
      <c r="D1779" s="46"/>
      <c r="E1779" s="7"/>
      <c r="F1779" s="7"/>
      <c r="G1779" s="44"/>
      <c r="H1779" s="41">
        <f>Tabela1[[#This Row],[PESO UNI]]*Tabela1[[#This Row],[QTE]]</f>
        <v>0</v>
      </c>
      <c r="I1779" s="7"/>
      <c r="J1779" s="8"/>
      <c r="K1779" s="8"/>
      <c r="L1779" s="9"/>
      <c r="M1779" s="10"/>
      <c r="N1779" s="8"/>
      <c r="O1779" s="12"/>
      <c r="P1779" s="13"/>
      <c r="Q1779" s="14">
        <f>Tabela1[[#This Row],[QTDE/ Fabricação]]-Tabela1[[#This Row],[QTE]]</f>
        <v>0</v>
      </c>
      <c r="R1779" s="19">
        <f t="shared" si="238"/>
        <v>0</v>
      </c>
      <c r="S1779" s="19">
        <f t="shared" si="237"/>
        <v>0</v>
      </c>
      <c r="T1779" s="20">
        <f t="shared" si="239"/>
        <v>0</v>
      </c>
      <c r="U1779" s="17">
        <f>IFERROR(SUMIF('LISTA DE EMBARQUE'!B:B,MICRO!E:E,'LISTA DE EMBARQUE'!G:G),"")</f>
        <v>0</v>
      </c>
      <c r="V1779" s="12" t="str">
        <f>IFERROR(VLOOKUP(Tabela1[[#This Row],[COD.MDE]],'LISTA DE EMBARQUE'!B:L,11,0),"")</f>
        <v/>
      </c>
      <c r="W1779" s="13" t="str">
        <f>IFERROR(COUNTIF(#REF!,Tabela1[[#This Row],[Colunas5]]),"")</f>
        <v/>
      </c>
      <c r="X1779" s="14">
        <f>Tabela1[[#This Row],[QIANTIDADE EXPEDIDA]]*Tabela1[[#This Row],[PESO UNI]]</f>
        <v>0</v>
      </c>
      <c r="Y1779" s="14">
        <f t="shared" si="240"/>
        <v>0</v>
      </c>
      <c r="Z1779" s="21">
        <f>Tabela1[[#This Row],[PESO TOTAL]]-Tabela1[[#This Row],[Peso Expedido]]</f>
        <v>0</v>
      </c>
      <c r="AA1779" s="18"/>
      <c r="AB1779" s="40"/>
      <c r="AC1779" s="40"/>
      <c r="AD1779" s="40"/>
      <c r="AE1779" s="40"/>
      <c r="AF1779" s="40"/>
      <c r="AG1779" s="40"/>
      <c r="AH1779" s="40"/>
      <c r="AI1779" s="40" t="str">
        <f t="shared" si="244"/>
        <v>ok</v>
      </c>
      <c r="AJ1779"/>
      <c r="AK1779" t="str">
        <f>Tabela1[[#This Row],[Coluna1]]&amp;Tabela1[[#This Row],[PEDIDO]]</f>
        <v/>
      </c>
      <c r="AL1779"/>
      <c r="AM1779"/>
      <c r="AN1779"/>
      <c r="AO1779" t="str">
        <f t="shared" si="241"/>
        <v>/</v>
      </c>
      <c r="AP1779" t="str">
        <f>Tabela1[[#This Row],[TAG]]&amp;Tabela1[[#This Row],[PEDIDO]]&amp;Tabela1[[#This Row],[PRODUTO]]</f>
        <v/>
      </c>
      <c r="AQ1779" s="23" t="str">
        <f>Tabela1[[#This Row],[PRODUTO]]&amp;Tabela1[[#This Row],[TAG]]</f>
        <v/>
      </c>
      <c r="AR1779" s="183">
        <f>Tabela1[[#This Row],[PESO TOTAL]]*Tabela1[[#This Row],[MATÉRIA PRIMA]]</f>
        <v>0</v>
      </c>
      <c r="AS1779" s="28">
        <f>Tabela1[[#This Row],[PESO TOTAL]]*Tabela1[[#This Row],[PREPARAÇÃO ]]</f>
        <v>0</v>
      </c>
      <c r="AT1779" s="28">
        <f>Tabela1[[#This Row],[PESO TOTAL]]*Tabela1[[#This Row],[CALDEIRARIA]]</f>
        <v>0</v>
      </c>
      <c r="AU1779" s="28">
        <f>Tabela1[[#This Row],[PESO TOTAL]]*Tabela1[[#This Row],[SOLDA]]</f>
        <v>0</v>
      </c>
      <c r="AV1779" s="28">
        <f>Tabela1[[#This Row],[PESO TOTAL]]*Tabela1[[#This Row],[ACABAMENTO]]</f>
        <v>0</v>
      </c>
      <c r="AW1779" s="28">
        <f>Tabela1[[#This Row],[PESO TOTAL]]*Tabela1[[#This Row],[PRONTO ACABADO]]</f>
        <v>0</v>
      </c>
      <c r="AX1779" s="28">
        <f>Tabela1[[#This Row],[PESO TOTAL]]*Tabela1[[#This Row],[EXPEDIÇÃO ]]</f>
        <v>0</v>
      </c>
      <c r="AY1779" s="28" t="str">
        <f>Tabela1[[#This Row],[PEDIDO]]&amp;Tabela1[[#This Row],[PRODUTO]]</f>
        <v/>
      </c>
      <c r="AZ1779" s="44">
        <f>IF(AF1779="",0,IF(ISTEXT(AF1779),H1779*VALUE(SUBSTITUTE(AF1779,"%",""))/100,H1779*AF1779))-Tabela1[[#This Row],[PRONTO ACABADO2]]</f>
        <v>0</v>
      </c>
      <c r="BA1779" s="44">
        <f>IF(AG1779="",0,IF(ISTEXT(AG1779),H1779*VALUE(SUBSTITUTE(AG1779,"%",""))/100,H1779*AG1779))-Tabela1[[#This Row],[PESO EXPEDIDO2]]</f>
        <v>0</v>
      </c>
      <c r="BB1779" s="44">
        <f t="shared" si="242"/>
        <v>0</v>
      </c>
      <c r="BC1779" s="44">
        <f t="shared" si="243"/>
        <v>0</v>
      </c>
      <c r="BD1779" s="44"/>
    </row>
    <row r="1780" spans="1:56" ht="15.75" hidden="1" customHeight="1" x14ac:dyDescent="0.25">
      <c r="A1780" s="6"/>
      <c r="B1780" s="22"/>
      <c r="C1780" s="7"/>
      <c r="D1780" s="46"/>
      <c r="E1780" s="7"/>
      <c r="F1780" s="7"/>
      <c r="G1780" s="44"/>
      <c r="H1780" s="41">
        <f>Tabela1[[#This Row],[PESO UNI]]*Tabela1[[#This Row],[QTE]]</f>
        <v>0</v>
      </c>
      <c r="I1780" s="7"/>
      <c r="J1780" s="8"/>
      <c r="K1780" s="8"/>
      <c r="L1780" s="9"/>
      <c r="M1780" s="10"/>
      <c r="N1780" s="8"/>
      <c r="O1780" s="12"/>
      <c r="P1780" s="13"/>
      <c r="Q1780" s="14">
        <f>Tabela1[[#This Row],[QTDE/ Fabricação]]-Tabela1[[#This Row],[QTE]]</f>
        <v>0</v>
      </c>
      <c r="R1780" s="19">
        <f t="shared" si="238"/>
        <v>0</v>
      </c>
      <c r="S1780" s="19">
        <f t="shared" si="237"/>
        <v>0</v>
      </c>
      <c r="T1780" s="20">
        <f t="shared" si="239"/>
        <v>0</v>
      </c>
      <c r="U1780" s="17">
        <f>IFERROR(SUMIF('LISTA DE EMBARQUE'!B:B,MICRO!E:E,'LISTA DE EMBARQUE'!G:G),"")</f>
        <v>0</v>
      </c>
      <c r="V1780" s="12" t="str">
        <f>IFERROR(VLOOKUP(Tabela1[[#This Row],[COD.MDE]],'LISTA DE EMBARQUE'!B:L,11,0),"")</f>
        <v/>
      </c>
      <c r="W1780" s="13" t="str">
        <f>IFERROR(COUNTIF(#REF!,Tabela1[[#This Row],[Colunas5]]),"")</f>
        <v/>
      </c>
      <c r="X1780" s="14">
        <f>Tabela1[[#This Row],[QIANTIDADE EXPEDIDA]]*Tabela1[[#This Row],[PESO UNI]]</f>
        <v>0</v>
      </c>
      <c r="Y1780" s="14">
        <f t="shared" si="240"/>
        <v>0</v>
      </c>
      <c r="Z1780" s="21">
        <f>Tabela1[[#This Row],[PESO TOTAL]]-Tabela1[[#This Row],[Peso Expedido]]</f>
        <v>0</v>
      </c>
      <c r="AA1780" s="18"/>
      <c r="AB1780" s="40"/>
      <c r="AC1780" s="40"/>
      <c r="AD1780" s="40"/>
      <c r="AE1780" s="40"/>
      <c r="AF1780" s="40"/>
      <c r="AG1780" s="40"/>
      <c r="AH1780" s="40"/>
      <c r="AI1780" s="40" t="str">
        <f t="shared" si="244"/>
        <v>ok</v>
      </c>
      <c r="AJ1780"/>
      <c r="AK1780" t="str">
        <f>Tabela1[[#This Row],[Coluna1]]&amp;Tabela1[[#This Row],[PEDIDO]]</f>
        <v/>
      </c>
      <c r="AL1780"/>
      <c r="AM1780"/>
      <c r="AN1780"/>
      <c r="AO1780" t="str">
        <f t="shared" si="241"/>
        <v>/</v>
      </c>
      <c r="AP1780" t="str">
        <f>Tabela1[[#This Row],[TAG]]&amp;Tabela1[[#This Row],[PEDIDO]]&amp;Tabela1[[#This Row],[PRODUTO]]</f>
        <v/>
      </c>
      <c r="AQ1780" s="23" t="str">
        <f>Tabela1[[#This Row],[PRODUTO]]&amp;Tabela1[[#This Row],[TAG]]</f>
        <v/>
      </c>
      <c r="AR1780" s="183">
        <f>Tabela1[[#This Row],[PESO TOTAL]]*Tabela1[[#This Row],[MATÉRIA PRIMA]]</f>
        <v>0</v>
      </c>
      <c r="AS1780" s="28">
        <f>Tabela1[[#This Row],[PESO TOTAL]]*Tabela1[[#This Row],[PREPARAÇÃO ]]</f>
        <v>0</v>
      </c>
      <c r="AT1780" s="28">
        <f>Tabela1[[#This Row],[PESO TOTAL]]*Tabela1[[#This Row],[CALDEIRARIA]]</f>
        <v>0</v>
      </c>
      <c r="AU1780" s="28">
        <f>Tabela1[[#This Row],[PESO TOTAL]]*Tabela1[[#This Row],[SOLDA]]</f>
        <v>0</v>
      </c>
      <c r="AV1780" s="28">
        <f>Tabela1[[#This Row],[PESO TOTAL]]*Tabela1[[#This Row],[ACABAMENTO]]</f>
        <v>0</v>
      </c>
      <c r="AW1780" s="28">
        <f>Tabela1[[#This Row],[PESO TOTAL]]*Tabela1[[#This Row],[PRONTO ACABADO]]</f>
        <v>0</v>
      </c>
      <c r="AX1780" s="28">
        <f>Tabela1[[#This Row],[PESO TOTAL]]*Tabela1[[#This Row],[EXPEDIÇÃO ]]</f>
        <v>0</v>
      </c>
      <c r="AY1780" s="28" t="str">
        <f>Tabela1[[#This Row],[PEDIDO]]&amp;Tabela1[[#This Row],[PRODUTO]]</f>
        <v/>
      </c>
      <c r="AZ1780" s="44">
        <f>IF(AF1780="",0,IF(ISTEXT(AF1780),H1780*VALUE(SUBSTITUTE(AF1780,"%",""))/100,H1780*AF1780))-Tabela1[[#This Row],[PRONTO ACABADO2]]</f>
        <v>0</v>
      </c>
      <c r="BA1780" s="44">
        <f>IF(AG1780="",0,IF(ISTEXT(AG1780),H1780*VALUE(SUBSTITUTE(AG1780,"%",""))/100,H1780*AG1780))-Tabela1[[#This Row],[PESO EXPEDIDO2]]</f>
        <v>0</v>
      </c>
      <c r="BB1780" s="44">
        <f t="shared" si="242"/>
        <v>0</v>
      </c>
      <c r="BC1780" s="44">
        <f t="shared" si="243"/>
        <v>0</v>
      </c>
      <c r="BD1780" s="44"/>
    </row>
    <row r="1781" spans="1:56" ht="15.75" hidden="1" customHeight="1" x14ac:dyDescent="0.25">
      <c r="A1781" s="6"/>
      <c r="B1781" s="22"/>
      <c r="C1781" s="7"/>
      <c r="D1781" s="46"/>
      <c r="E1781" s="7"/>
      <c r="F1781" s="7"/>
      <c r="G1781" s="44"/>
      <c r="H1781" s="41">
        <f>Tabela1[[#This Row],[PESO UNI]]*Tabela1[[#This Row],[QTE]]</f>
        <v>0</v>
      </c>
      <c r="I1781" s="7"/>
      <c r="J1781" s="8"/>
      <c r="K1781" s="8"/>
      <c r="L1781" s="9"/>
      <c r="M1781" s="10"/>
      <c r="N1781" s="8"/>
      <c r="O1781" s="12"/>
      <c r="P1781" s="13"/>
      <c r="Q1781" s="14">
        <f>Tabela1[[#This Row],[QTDE/ Fabricação]]-Tabela1[[#This Row],[QTE]]</f>
        <v>0</v>
      </c>
      <c r="R1781" s="19">
        <f t="shared" si="238"/>
        <v>0</v>
      </c>
      <c r="S1781" s="19">
        <f t="shared" si="237"/>
        <v>0</v>
      </c>
      <c r="T1781" s="20">
        <f t="shared" si="239"/>
        <v>0</v>
      </c>
      <c r="U1781" s="17">
        <f>IFERROR(SUMIF('LISTA DE EMBARQUE'!B:B,MICRO!E:E,'LISTA DE EMBARQUE'!G:G),"")</f>
        <v>0</v>
      </c>
      <c r="V1781" s="12" t="str">
        <f>IFERROR(VLOOKUP(Tabela1[[#This Row],[COD.MDE]],'LISTA DE EMBARQUE'!B:L,11,0),"")</f>
        <v/>
      </c>
      <c r="W1781" s="13" t="str">
        <f>IFERROR(COUNTIF(#REF!,Tabela1[[#This Row],[Colunas5]]),"")</f>
        <v/>
      </c>
      <c r="X1781" s="14">
        <f>Tabela1[[#This Row],[QIANTIDADE EXPEDIDA]]*Tabela1[[#This Row],[PESO UNI]]</f>
        <v>0</v>
      </c>
      <c r="Y1781" s="14">
        <f t="shared" si="240"/>
        <v>0</v>
      </c>
      <c r="Z1781" s="21">
        <f>Tabela1[[#This Row],[PESO TOTAL]]-Tabela1[[#This Row],[Peso Expedido]]</f>
        <v>0</v>
      </c>
      <c r="AA1781" s="18"/>
      <c r="AB1781" s="40"/>
      <c r="AC1781" s="40"/>
      <c r="AD1781" s="40"/>
      <c r="AE1781" s="40"/>
      <c r="AF1781" s="40"/>
      <c r="AG1781" s="40"/>
      <c r="AH1781" s="40"/>
      <c r="AI1781" s="40" t="str">
        <f t="shared" si="244"/>
        <v>ok</v>
      </c>
      <c r="AJ1781"/>
      <c r="AK1781" t="str">
        <f>Tabela1[[#This Row],[Coluna1]]&amp;Tabela1[[#This Row],[PEDIDO]]</f>
        <v/>
      </c>
      <c r="AL1781"/>
      <c r="AM1781"/>
      <c r="AN1781"/>
      <c r="AO1781" t="str">
        <f t="shared" si="241"/>
        <v>/</v>
      </c>
      <c r="AP1781" t="str">
        <f>Tabela1[[#This Row],[TAG]]&amp;Tabela1[[#This Row],[PEDIDO]]&amp;Tabela1[[#This Row],[PRODUTO]]</f>
        <v/>
      </c>
      <c r="AQ1781" s="23" t="str">
        <f>Tabela1[[#This Row],[PRODUTO]]&amp;Tabela1[[#This Row],[TAG]]</f>
        <v/>
      </c>
      <c r="AR1781" s="183">
        <f>Tabela1[[#This Row],[PESO TOTAL]]*Tabela1[[#This Row],[MATÉRIA PRIMA]]</f>
        <v>0</v>
      </c>
      <c r="AS1781" s="28">
        <f>Tabela1[[#This Row],[PESO TOTAL]]*Tabela1[[#This Row],[PREPARAÇÃO ]]</f>
        <v>0</v>
      </c>
      <c r="AT1781" s="28">
        <f>Tabela1[[#This Row],[PESO TOTAL]]*Tabela1[[#This Row],[CALDEIRARIA]]</f>
        <v>0</v>
      </c>
      <c r="AU1781" s="28">
        <f>Tabela1[[#This Row],[PESO TOTAL]]*Tabela1[[#This Row],[SOLDA]]</f>
        <v>0</v>
      </c>
      <c r="AV1781" s="28">
        <f>Tabela1[[#This Row],[PESO TOTAL]]*Tabela1[[#This Row],[ACABAMENTO]]</f>
        <v>0</v>
      </c>
      <c r="AW1781" s="28">
        <f>Tabela1[[#This Row],[PESO TOTAL]]*Tabela1[[#This Row],[PRONTO ACABADO]]</f>
        <v>0</v>
      </c>
      <c r="AX1781" s="28">
        <f>Tabela1[[#This Row],[PESO TOTAL]]*Tabela1[[#This Row],[EXPEDIÇÃO ]]</f>
        <v>0</v>
      </c>
      <c r="AY1781" s="28" t="str">
        <f>Tabela1[[#This Row],[PEDIDO]]&amp;Tabela1[[#This Row],[PRODUTO]]</f>
        <v/>
      </c>
      <c r="AZ1781" s="44">
        <f>IF(AF1781="",0,IF(ISTEXT(AF1781),H1781*VALUE(SUBSTITUTE(AF1781,"%",""))/100,H1781*AF1781))-Tabela1[[#This Row],[PRONTO ACABADO2]]</f>
        <v>0</v>
      </c>
      <c r="BA1781" s="44">
        <f>IF(AG1781="",0,IF(ISTEXT(AG1781),H1781*VALUE(SUBSTITUTE(AG1781,"%",""))/100,H1781*AG1781))-Tabela1[[#This Row],[PESO EXPEDIDO2]]</f>
        <v>0</v>
      </c>
      <c r="BB1781" s="44">
        <f t="shared" si="242"/>
        <v>0</v>
      </c>
      <c r="BC1781" s="44">
        <f t="shared" si="243"/>
        <v>0</v>
      </c>
      <c r="BD1781" s="44"/>
    </row>
    <row r="1782" spans="1:56" ht="15.75" hidden="1" customHeight="1" x14ac:dyDescent="0.25">
      <c r="A1782" s="6"/>
      <c r="B1782" s="22"/>
      <c r="C1782" s="7"/>
      <c r="D1782" s="46"/>
      <c r="E1782" s="7"/>
      <c r="F1782" s="7"/>
      <c r="G1782" s="44"/>
      <c r="H1782" s="41">
        <f>Tabela1[[#This Row],[PESO UNI]]*Tabela1[[#This Row],[QTE]]</f>
        <v>0</v>
      </c>
      <c r="I1782" s="7"/>
      <c r="J1782" s="8"/>
      <c r="K1782" s="8"/>
      <c r="L1782" s="9"/>
      <c r="M1782" s="10"/>
      <c r="N1782" s="8"/>
      <c r="O1782" s="12"/>
      <c r="P1782" s="13"/>
      <c r="Q1782" s="14">
        <f>Tabela1[[#This Row],[QTDE/ Fabricação]]-Tabela1[[#This Row],[QTE]]</f>
        <v>0</v>
      </c>
      <c r="R1782" s="19">
        <f t="shared" si="238"/>
        <v>0</v>
      </c>
      <c r="S1782" s="19">
        <f t="shared" si="237"/>
        <v>0</v>
      </c>
      <c r="T1782" s="20">
        <f t="shared" si="239"/>
        <v>0</v>
      </c>
      <c r="U1782" s="17">
        <f>IFERROR(SUMIF('LISTA DE EMBARQUE'!B:B,MICRO!E:E,'LISTA DE EMBARQUE'!G:G),"")</f>
        <v>0</v>
      </c>
      <c r="V1782" s="12" t="str">
        <f>IFERROR(VLOOKUP(Tabela1[[#This Row],[COD.MDE]],'LISTA DE EMBARQUE'!B:L,11,0),"")</f>
        <v/>
      </c>
      <c r="W1782" s="13" t="str">
        <f>IFERROR(COUNTIF(#REF!,Tabela1[[#This Row],[Colunas5]]),"")</f>
        <v/>
      </c>
      <c r="X1782" s="14">
        <f>Tabela1[[#This Row],[QIANTIDADE EXPEDIDA]]*Tabela1[[#This Row],[PESO UNI]]</f>
        <v>0</v>
      </c>
      <c r="Y1782" s="14">
        <f t="shared" si="240"/>
        <v>0</v>
      </c>
      <c r="Z1782" s="21">
        <f>Tabela1[[#This Row],[PESO TOTAL]]-Tabela1[[#This Row],[Peso Expedido]]</f>
        <v>0</v>
      </c>
      <c r="AA1782" s="18"/>
      <c r="AB1782" s="40"/>
      <c r="AC1782" s="40"/>
      <c r="AD1782" s="40"/>
      <c r="AE1782" s="40"/>
      <c r="AF1782" s="40"/>
      <c r="AG1782" s="40"/>
      <c r="AH1782" s="40"/>
      <c r="AI1782" s="40" t="str">
        <f t="shared" si="244"/>
        <v>ok</v>
      </c>
      <c r="AJ1782"/>
      <c r="AK1782" t="str">
        <f>Tabela1[[#This Row],[Coluna1]]&amp;Tabela1[[#This Row],[PEDIDO]]</f>
        <v/>
      </c>
      <c r="AL1782"/>
      <c r="AM1782"/>
      <c r="AN1782"/>
      <c r="AO1782" t="str">
        <f t="shared" si="241"/>
        <v>/</v>
      </c>
      <c r="AP1782" t="str">
        <f>Tabela1[[#This Row],[TAG]]&amp;Tabela1[[#This Row],[PEDIDO]]&amp;Tabela1[[#This Row],[PRODUTO]]</f>
        <v/>
      </c>
      <c r="AQ1782" s="23" t="str">
        <f>Tabela1[[#This Row],[PRODUTO]]&amp;Tabela1[[#This Row],[TAG]]</f>
        <v/>
      </c>
      <c r="AR1782" s="183">
        <f>Tabela1[[#This Row],[PESO TOTAL]]*Tabela1[[#This Row],[MATÉRIA PRIMA]]</f>
        <v>0</v>
      </c>
      <c r="AS1782" s="28">
        <f>Tabela1[[#This Row],[PESO TOTAL]]*Tabela1[[#This Row],[PREPARAÇÃO ]]</f>
        <v>0</v>
      </c>
      <c r="AT1782" s="28">
        <f>Tabela1[[#This Row],[PESO TOTAL]]*Tabela1[[#This Row],[CALDEIRARIA]]</f>
        <v>0</v>
      </c>
      <c r="AU1782" s="28">
        <f>Tabela1[[#This Row],[PESO TOTAL]]*Tabela1[[#This Row],[SOLDA]]</f>
        <v>0</v>
      </c>
      <c r="AV1782" s="28">
        <f>Tabela1[[#This Row],[PESO TOTAL]]*Tabela1[[#This Row],[ACABAMENTO]]</f>
        <v>0</v>
      </c>
      <c r="AW1782" s="28">
        <f>Tabela1[[#This Row],[PESO TOTAL]]*Tabela1[[#This Row],[PRONTO ACABADO]]</f>
        <v>0</v>
      </c>
      <c r="AX1782" s="28">
        <f>Tabela1[[#This Row],[PESO TOTAL]]*Tabela1[[#This Row],[EXPEDIÇÃO ]]</f>
        <v>0</v>
      </c>
      <c r="AY1782" s="28" t="str">
        <f>Tabela1[[#This Row],[PEDIDO]]&amp;Tabela1[[#This Row],[PRODUTO]]</f>
        <v/>
      </c>
      <c r="AZ1782" s="44">
        <f>IF(AF1782="",0,IF(ISTEXT(AF1782),H1782*VALUE(SUBSTITUTE(AF1782,"%",""))/100,H1782*AF1782))-Tabela1[[#This Row],[PRONTO ACABADO2]]</f>
        <v>0</v>
      </c>
      <c r="BA1782" s="44">
        <f>IF(AG1782="",0,IF(ISTEXT(AG1782),H1782*VALUE(SUBSTITUTE(AG1782,"%",""))/100,H1782*AG1782))-Tabela1[[#This Row],[PESO EXPEDIDO2]]</f>
        <v>0</v>
      </c>
      <c r="BB1782" s="44">
        <f t="shared" si="242"/>
        <v>0</v>
      </c>
      <c r="BC1782" s="44">
        <f t="shared" si="243"/>
        <v>0</v>
      </c>
      <c r="BD1782" s="44"/>
    </row>
    <row r="1783" spans="1:56" ht="15.75" hidden="1" customHeight="1" x14ac:dyDescent="0.25">
      <c r="A1783" s="6"/>
      <c r="B1783" s="22"/>
      <c r="C1783" s="7"/>
      <c r="D1783" s="46"/>
      <c r="E1783" s="7"/>
      <c r="F1783" s="7"/>
      <c r="G1783" s="44"/>
      <c r="H1783" s="41">
        <f>Tabela1[[#This Row],[PESO UNI]]*Tabela1[[#This Row],[QTE]]</f>
        <v>0</v>
      </c>
      <c r="I1783" s="7"/>
      <c r="J1783" s="8"/>
      <c r="K1783" s="8"/>
      <c r="L1783" s="9"/>
      <c r="M1783" s="10"/>
      <c r="N1783" s="8"/>
      <c r="O1783" s="12"/>
      <c r="P1783" s="13"/>
      <c r="Q1783" s="14">
        <f>Tabela1[[#This Row],[QTDE/ Fabricação]]-Tabela1[[#This Row],[QTE]]</f>
        <v>0</v>
      </c>
      <c r="R1783" s="19">
        <f t="shared" si="238"/>
        <v>0</v>
      </c>
      <c r="S1783" s="19">
        <f t="shared" si="237"/>
        <v>0</v>
      </c>
      <c r="T1783" s="20">
        <f t="shared" si="239"/>
        <v>0</v>
      </c>
      <c r="U1783" s="17">
        <f>IFERROR(SUMIF('LISTA DE EMBARQUE'!B:B,MICRO!E:E,'LISTA DE EMBARQUE'!G:G),"")</f>
        <v>0</v>
      </c>
      <c r="V1783" s="12" t="str">
        <f>IFERROR(VLOOKUP(Tabela1[[#This Row],[COD.MDE]],'LISTA DE EMBARQUE'!B:L,11,0),"")</f>
        <v/>
      </c>
      <c r="W1783" s="13" t="str">
        <f>IFERROR(COUNTIF(#REF!,Tabela1[[#This Row],[Colunas5]]),"")</f>
        <v/>
      </c>
      <c r="X1783" s="14">
        <f>Tabela1[[#This Row],[QIANTIDADE EXPEDIDA]]*Tabela1[[#This Row],[PESO UNI]]</f>
        <v>0</v>
      </c>
      <c r="Y1783" s="14">
        <f t="shared" si="240"/>
        <v>0</v>
      </c>
      <c r="Z1783" s="21">
        <f>Tabela1[[#This Row],[PESO TOTAL]]-Tabela1[[#This Row],[Peso Expedido]]</f>
        <v>0</v>
      </c>
      <c r="AA1783" s="18"/>
      <c r="AB1783" s="40"/>
      <c r="AC1783" s="40"/>
      <c r="AD1783" s="40"/>
      <c r="AE1783" s="40"/>
      <c r="AF1783" s="40"/>
      <c r="AG1783" s="40"/>
      <c r="AH1783" s="40"/>
      <c r="AI1783" s="40" t="str">
        <f t="shared" si="244"/>
        <v>ok</v>
      </c>
      <c r="AJ1783"/>
      <c r="AK1783" t="str">
        <f>Tabela1[[#This Row],[Coluna1]]&amp;Tabela1[[#This Row],[PEDIDO]]</f>
        <v/>
      </c>
      <c r="AL1783"/>
      <c r="AM1783"/>
      <c r="AN1783"/>
      <c r="AO1783" t="str">
        <f t="shared" si="241"/>
        <v>/</v>
      </c>
      <c r="AP1783" t="str">
        <f>Tabela1[[#This Row],[TAG]]&amp;Tabela1[[#This Row],[PEDIDO]]&amp;Tabela1[[#This Row],[PRODUTO]]</f>
        <v/>
      </c>
      <c r="AQ1783" s="23" t="str">
        <f>Tabela1[[#This Row],[PRODUTO]]&amp;Tabela1[[#This Row],[TAG]]</f>
        <v/>
      </c>
      <c r="AR1783" s="183">
        <f>Tabela1[[#This Row],[PESO TOTAL]]*Tabela1[[#This Row],[MATÉRIA PRIMA]]</f>
        <v>0</v>
      </c>
      <c r="AS1783" s="28">
        <f>Tabela1[[#This Row],[PESO TOTAL]]*Tabela1[[#This Row],[PREPARAÇÃO ]]</f>
        <v>0</v>
      </c>
      <c r="AT1783" s="28">
        <f>Tabela1[[#This Row],[PESO TOTAL]]*Tabela1[[#This Row],[CALDEIRARIA]]</f>
        <v>0</v>
      </c>
      <c r="AU1783" s="28">
        <f>Tabela1[[#This Row],[PESO TOTAL]]*Tabela1[[#This Row],[SOLDA]]</f>
        <v>0</v>
      </c>
      <c r="AV1783" s="28">
        <f>Tabela1[[#This Row],[PESO TOTAL]]*Tabela1[[#This Row],[ACABAMENTO]]</f>
        <v>0</v>
      </c>
      <c r="AW1783" s="28">
        <f>Tabela1[[#This Row],[PESO TOTAL]]*Tabela1[[#This Row],[PRONTO ACABADO]]</f>
        <v>0</v>
      </c>
      <c r="AX1783" s="28">
        <f>Tabela1[[#This Row],[PESO TOTAL]]*Tabela1[[#This Row],[EXPEDIÇÃO ]]</f>
        <v>0</v>
      </c>
      <c r="AY1783" s="28" t="str">
        <f>Tabela1[[#This Row],[PEDIDO]]&amp;Tabela1[[#This Row],[PRODUTO]]</f>
        <v/>
      </c>
      <c r="AZ1783" s="44">
        <f>IF(AF1783="",0,IF(ISTEXT(AF1783),H1783*VALUE(SUBSTITUTE(AF1783,"%",""))/100,H1783*AF1783))-Tabela1[[#This Row],[PRONTO ACABADO2]]</f>
        <v>0</v>
      </c>
      <c r="BA1783" s="44">
        <f>IF(AG1783="",0,IF(ISTEXT(AG1783),H1783*VALUE(SUBSTITUTE(AG1783,"%",""))/100,H1783*AG1783))-Tabela1[[#This Row],[PESO EXPEDIDO2]]</f>
        <v>0</v>
      </c>
      <c r="BB1783" s="44">
        <f t="shared" si="242"/>
        <v>0</v>
      </c>
      <c r="BC1783" s="44">
        <f t="shared" si="243"/>
        <v>0</v>
      </c>
      <c r="BD1783" s="44"/>
    </row>
    <row r="1784" spans="1:56" ht="15.75" hidden="1" customHeight="1" x14ac:dyDescent="0.25">
      <c r="A1784" s="6"/>
      <c r="B1784" s="22"/>
      <c r="C1784" s="7"/>
      <c r="D1784" s="46"/>
      <c r="E1784" s="7"/>
      <c r="F1784" s="7"/>
      <c r="G1784" s="44"/>
      <c r="H1784" s="41">
        <f>Tabela1[[#This Row],[PESO UNI]]*Tabela1[[#This Row],[QTE]]</f>
        <v>0</v>
      </c>
      <c r="I1784" s="7"/>
      <c r="J1784" s="8"/>
      <c r="K1784" s="8"/>
      <c r="L1784" s="9"/>
      <c r="M1784" s="10"/>
      <c r="N1784" s="8"/>
      <c r="O1784" s="12"/>
      <c r="P1784" s="13"/>
      <c r="Q1784" s="14">
        <f>Tabela1[[#This Row],[QTDE/ Fabricação]]-Tabela1[[#This Row],[QTE]]</f>
        <v>0</v>
      </c>
      <c r="R1784" s="19">
        <f t="shared" si="238"/>
        <v>0</v>
      </c>
      <c r="S1784" s="19">
        <f t="shared" si="237"/>
        <v>0</v>
      </c>
      <c r="T1784" s="20">
        <f t="shared" si="239"/>
        <v>0</v>
      </c>
      <c r="U1784" s="17">
        <f>IFERROR(SUMIF('LISTA DE EMBARQUE'!B:B,MICRO!E:E,'LISTA DE EMBARQUE'!G:G),"")</f>
        <v>0</v>
      </c>
      <c r="V1784" s="12" t="str">
        <f>IFERROR(VLOOKUP(Tabela1[[#This Row],[COD.MDE]],'LISTA DE EMBARQUE'!B:L,11,0),"")</f>
        <v/>
      </c>
      <c r="W1784" s="13" t="str">
        <f>IFERROR(COUNTIF(#REF!,Tabela1[[#This Row],[Colunas5]]),"")</f>
        <v/>
      </c>
      <c r="X1784" s="14">
        <f>Tabela1[[#This Row],[QIANTIDADE EXPEDIDA]]*Tabela1[[#This Row],[PESO UNI]]</f>
        <v>0</v>
      </c>
      <c r="Y1784" s="14">
        <f t="shared" si="240"/>
        <v>0</v>
      </c>
      <c r="Z1784" s="21">
        <f>Tabela1[[#This Row],[PESO TOTAL]]-Tabela1[[#This Row],[Peso Expedido]]</f>
        <v>0</v>
      </c>
      <c r="AA1784" s="18"/>
      <c r="AB1784" s="40"/>
      <c r="AC1784" s="40"/>
      <c r="AD1784" s="40"/>
      <c r="AE1784" s="40"/>
      <c r="AF1784" s="40"/>
      <c r="AG1784" s="40"/>
      <c r="AH1784" s="40"/>
      <c r="AI1784" s="40" t="str">
        <f t="shared" si="244"/>
        <v>ok</v>
      </c>
      <c r="AJ1784"/>
      <c r="AK1784" t="str">
        <f>Tabela1[[#This Row],[Coluna1]]&amp;Tabela1[[#This Row],[PEDIDO]]</f>
        <v/>
      </c>
      <c r="AL1784"/>
      <c r="AM1784"/>
      <c r="AN1784"/>
      <c r="AO1784" t="str">
        <f t="shared" si="241"/>
        <v>/</v>
      </c>
      <c r="AP1784" t="str">
        <f>Tabela1[[#This Row],[TAG]]&amp;Tabela1[[#This Row],[PEDIDO]]&amp;Tabela1[[#This Row],[PRODUTO]]</f>
        <v/>
      </c>
      <c r="AQ1784" s="23" t="str">
        <f>Tabela1[[#This Row],[PRODUTO]]&amp;Tabela1[[#This Row],[TAG]]</f>
        <v/>
      </c>
      <c r="AR1784" s="183">
        <f>Tabela1[[#This Row],[PESO TOTAL]]*Tabela1[[#This Row],[MATÉRIA PRIMA]]</f>
        <v>0</v>
      </c>
      <c r="AS1784" s="28">
        <f>Tabela1[[#This Row],[PESO TOTAL]]*Tabela1[[#This Row],[PREPARAÇÃO ]]</f>
        <v>0</v>
      </c>
      <c r="AT1784" s="28">
        <f>Tabela1[[#This Row],[PESO TOTAL]]*Tabela1[[#This Row],[CALDEIRARIA]]</f>
        <v>0</v>
      </c>
      <c r="AU1784" s="28">
        <f>Tabela1[[#This Row],[PESO TOTAL]]*Tabela1[[#This Row],[SOLDA]]</f>
        <v>0</v>
      </c>
      <c r="AV1784" s="28">
        <f>Tabela1[[#This Row],[PESO TOTAL]]*Tabela1[[#This Row],[ACABAMENTO]]</f>
        <v>0</v>
      </c>
      <c r="AW1784" s="28">
        <f>Tabela1[[#This Row],[PESO TOTAL]]*Tabela1[[#This Row],[PRONTO ACABADO]]</f>
        <v>0</v>
      </c>
      <c r="AX1784" s="28">
        <f>Tabela1[[#This Row],[PESO TOTAL]]*Tabela1[[#This Row],[EXPEDIÇÃO ]]</f>
        <v>0</v>
      </c>
      <c r="AY1784" s="28" t="str">
        <f>Tabela1[[#This Row],[PEDIDO]]&amp;Tabela1[[#This Row],[PRODUTO]]</f>
        <v/>
      </c>
      <c r="AZ1784" s="44">
        <f>IF(AF1784="",0,IF(ISTEXT(AF1784),H1784*VALUE(SUBSTITUTE(AF1784,"%",""))/100,H1784*AF1784))-Tabela1[[#This Row],[PRONTO ACABADO2]]</f>
        <v>0</v>
      </c>
      <c r="BA1784" s="44">
        <f>IF(AG1784="",0,IF(ISTEXT(AG1784),H1784*VALUE(SUBSTITUTE(AG1784,"%",""))/100,H1784*AG1784))-Tabela1[[#This Row],[PESO EXPEDIDO2]]</f>
        <v>0</v>
      </c>
      <c r="BB1784" s="44">
        <f t="shared" si="242"/>
        <v>0</v>
      </c>
      <c r="BC1784" s="44">
        <f t="shared" si="243"/>
        <v>0</v>
      </c>
      <c r="BD1784" s="44"/>
    </row>
    <row r="1785" spans="1:56" ht="15.75" hidden="1" customHeight="1" x14ac:dyDescent="0.25">
      <c r="A1785" s="6"/>
      <c r="B1785" s="22"/>
      <c r="C1785" s="7"/>
      <c r="D1785" s="46"/>
      <c r="E1785" s="7"/>
      <c r="F1785" s="7"/>
      <c r="G1785" s="44"/>
      <c r="H1785" s="41">
        <f>Tabela1[[#This Row],[PESO UNI]]*Tabela1[[#This Row],[QTE]]</f>
        <v>0</v>
      </c>
      <c r="I1785" s="7"/>
      <c r="J1785" s="8"/>
      <c r="K1785" s="8"/>
      <c r="L1785" s="9"/>
      <c r="M1785" s="10"/>
      <c r="N1785" s="8"/>
      <c r="O1785" s="12"/>
      <c r="P1785" s="13"/>
      <c r="Q1785" s="14">
        <f>Tabela1[[#This Row],[QTDE/ Fabricação]]-Tabela1[[#This Row],[QTE]]</f>
        <v>0</v>
      </c>
      <c r="R1785" s="19">
        <f t="shared" si="238"/>
        <v>0</v>
      </c>
      <c r="S1785" s="19">
        <f t="shared" si="237"/>
        <v>0</v>
      </c>
      <c r="T1785" s="20">
        <f t="shared" si="239"/>
        <v>0</v>
      </c>
      <c r="U1785" s="17">
        <f>IFERROR(SUMIF('LISTA DE EMBARQUE'!B:B,MICRO!E:E,'LISTA DE EMBARQUE'!G:G),"")</f>
        <v>0</v>
      </c>
      <c r="V1785" s="12" t="str">
        <f>IFERROR(VLOOKUP(Tabela1[[#This Row],[COD.MDE]],'LISTA DE EMBARQUE'!B:L,11,0),"")</f>
        <v/>
      </c>
      <c r="W1785" s="13" t="str">
        <f>IFERROR(COUNTIF(#REF!,Tabela1[[#This Row],[Colunas5]]),"")</f>
        <v/>
      </c>
      <c r="X1785" s="14">
        <f>Tabela1[[#This Row],[QIANTIDADE EXPEDIDA]]*Tabela1[[#This Row],[PESO UNI]]</f>
        <v>0</v>
      </c>
      <c r="Y1785" s="14">
        <f t="shared" si="240"/>
        <v>0</v>
      </c>
      <c r="Z1785" s="21">
        <f>Tabela1[[#This Row],[PESO TOTAL]]-Tabela1[[#This Row],[Peso Expedido]]</f>
        <v>0</v>
      </c>
      <c r="AA1785" s="18"/>
      <c r="AB1785" s="40"/>
      <c r="AC1785" s="40"/>
      <c r="AD1785" s="40"/>
      <c r="AE1785" s="40"/>
      <c r="AF1785" s="40"/>
      <c r="AG1785" s="40"/>
      <c r="AH1785" s="40"/>
      <c r="AI1785" s="40" t="str">
        <f t="shared" si="244"/>
        <v>ok</v>
      </c>
      <c r="AJ1785"/>
      <c r="AK1785" t="str">
        <f>Tabela1[[#This Row],[Coluna1]]&amp;Tabela1[[#This Row],[PEDIDO]]</f>
        <v/>
      </c>
      <c r="AL1785"/>
      <c r="AM1785"/>
      <c r="AN1785"/>
      <c r="AO1785" t="str">
        <f t="shared" si="241"/>
        <v>/</v>
      </c>
      <c r="AP1785" t="str">
        <f>Tabela1[[#This Row],[TAG]]&amp;Tabela1[[#This Row],[PEDIDO]]&amp;Tabela1[[#This Row],[PRODUTO]]</f>
        <v/>
      </c>
      <c r="AQ1785" s="23" t="str">
        <f>Tabela1[[#This Row],[PRODUTO]]&amp;Tabela1[[#This Row],[TAG]]</f>
        <v/>
      </c>
      <c r="AR1785" s="183">
        <f>Tabela1[[#This Row],[PESO TOTAL]]*Tabela1[[#This Row],[MATÉRIA PRIMA]]</f>
        <v>0</v>
      </c>
      <c r="AS1785" s="28">
        <f>Tabela1[[#This Row],[PESO TOTAL]]*Tabela1[[#This Row],[PREPARAÇÃO ]]</f>
        <v>0</v>
      </c>
      <c r="AT1785" s="28">
        <f>Tabela1[[#This Row],[PESO TOTAL]]*Tabela1[[#This Row],[CALDEIRARIA]]</f>
        <v>0</v>
      </c>
      <c r="AU1785" s="28">
        <f>Tabela1[[#This Row],[PESO TOTAL]]*Tabela1[[#This Row],[SOLDA]]</f>
        <v>0</v>
      </c>
      <c r="AV1785" s="28">
        <f>Tabela1[[#This Row],[PESO TOTAL]]*Tabela1[[#This Row],[ACABAMENTO]]</f>
        <v>0</v>
      </c>
      <c r="AW1785" s="28">
        <f>Tabela1[[#This Row],[PESO TOTAL]]*Tabela1[[#This Row],[PRONTO ACABADO]]</f>
        <v>0</v>
      </c>
      <c r="AX1785" s="28">
        <f>Tabela1[[#This Row],[PESO TOTAL]]*Tabela1[[#This Row],[EXPEDIÇÃO ]]</f>
        <v>0</v>
      </c>
      <c r="AY1785" s="28" t="str">
        <f>Tabela1[[#This Row],[PEDIDO]]&amp;Tabela1[[#This Row],[PRODUTO]]</f>
        <v/>
      </c>
      <c r="AZ1785" s="44">
        <f>IF(AF1785="",0,IF(ISTEXT(AF1785),H1785*VALUE(SUBSTITUTE(AF1785,"%",""))/100,H1785*AF1785))-Tabela1[[#This Row],[PRONTO ACABADO2]]</f>
        <v>0</v>
      </c>
      <c r="BA1785" s="44">
        <f>IF(AG1785="",0,IF(ISTEXT(AG1785),H1785*VALUE(SUBSTITUTE(AG1785,"%",""))/100,H1785*AG1785))-Tabela1[[#This Row],[PESO EXPEDIDO2]]</f>
        <v>0</v>
      </c>
      <c r="BB1785" s="44">
        <f t="shared" si="242"/>
        <v>0</v>
      </c>
      <c r="BC1785" s="44">
        <f t="shared" si="243"/>
        <v>0</v>
      </c>
      <c r="BD1785" s="44"/>
    </row>
    <row r="1786" spans="1:56" ht="15.75" hidden="1" customHeight="1" x14ac:dyDescent="0.25">
      <c r="A1786" s="6"/>
      <c r="B1786" s="22"/>
      <c r="C1786" s="7"/>
      <c r="D1786" s="46"/>
      <c r="E1786" s="7"/>
      <c r="F1786" s="7"/>
      <c r="G1786" s="44"/>
      <c r="H1786" s="41">
        <f>Tabela1[[#This Row],[PESO UNI]]*Tabela1[[#This Row],[QTE]]</f>
        <v>0</v>
      </c>
      <c r="I1786" s="7"/>
      <c r="J1786" s="8"/>
      <c r="K1786" s="8"/>
      <c r="L1786" s="9"/>
      <c r="M1786" s="10"/>
      <c r="N1786" s="8"/>
      <c r="O1786" s="12"/>
      <c r="P1786" s="13"/>
      <c r="Q1786" s="14">
        <f>Tabela1[[#This Row],[QTDE/ Fabricação]]-Tabela1[[#This Row],[QTE]]</f>
        <v>0</v>
      </c>
      <c r="R1786" s="19">
        <f t="shared" si="238"/>
        <v>0</v>
      </c>
      <c r="S1786" s="19">
        <f t="shared" ref="S1786:S1849" si="245">IFERROR(H1786*AG1786,"")</f>
        <v>0</v>
      </c>
      <c r="T1786" s="20">
        <f t="shared" si="239"/>
        <v>0</v>
      </c>
      <c r="U1786" s="17">
        <f>IFERROR(SUMIF('LISTA DE EMBARQUE'!B:B,MICRO!E:E,'LISTA DE EMBARQUE'!G:G),"")</f>
        <v>0</v>
      </c>
      <c r="V1786" s="12" t="str">
        <f>IFERROR(VLOOKUP(Tabela1[[#This Row],[COD.MDE]],'LISTA DE EMBARQUE'!B:L,11,0),"")</f>
        <v/>
      </c>
      <c r="W1786" s="13" t="str">
        <f>IFERROR(COUNTIF(#REF!,Tabela1[[#This Row],[Colunas5]]),"")</f>
        <v/>
      </c>
      <c r="X1786" s="14">
        <f>Tabela1[[#This Row],[QIANTIDADE EXPEDIDA]]*Tabela1[[#This Row],[PESO UNI]]</f>
        <v>0</v>
      </c>
      <c r="Y1786" s="14">
        <f t="shared" si="240"/>
        <v>0</v>
      </c>
      <c r="Z1786" s="21">
        <f>Tabela1[[#This Row],[PESO TOTAL]]-Tabela1[[#This Row],[Peso Expedido]]</f>
        <v>0</v>
      </c>
      <c r="AA1786" s="18"/>
      <c r="AB1786" s="40"/>
      <c r="AC1786" s="40"/>
      <c r="AD1786" s="40"/>
      <c r="AE1786" s="40"/>
      <c r="AF1786" s="40"/>
      <c r="AG1786" s="40"/>
      <c r="AH1786" s="40"/>
      <c r="AI1786" s="40" t="str">
        <f t="shared" si="244"/>
        <v>ok</v>
      </c>
      <c r="AJ1786"/>
      <c r="AK1786" t="str">
        <f>Tabela1[[#This Row],[Coluna1]]&amp;Tabela1[[#This Row],[PEDIDO]]</f>
        <v/>
      </c>
      <c r="AL1786"/>
      <c r="AM1786"/>
      <c r="AN1786"/>
      <c r="AO1786" t="str">
        <f t="shared" si="241"/>
        <v>/</v>
      </c>
      <c r="AP1786" t="str">
        <f>Tabela1[[#This Row],[TAG]]&amp;Tabela1[[#This Row],[PEDIDO]]&amp;Tabela1[[#This Row],[PRODUTO]]</f>
        <v/>
      </c>
      <c r="AQ1786" s="23" t="str">
        <f>Tabela1[[#This Row],[PRODUTO]]&amp;Tabela1[[#This Row],[TAG]]</f>
        <v/>
      </c>
      <c r="AR1786" s="183">
        <f>Tabela1[[#This Row],[PESO TOTAL]]*Tabela1[[#This Row],[MATÉRIA PRIMA]]</f>
        <v>0</v>
      </c>
      <c r="AS1786" s="28">
        <f>Tabela1[[#This Row],[PESO TOTAL]]*Tabela1[[#This Row],[PREPARAÇÃO ]]</f>
        <v>0</v>
      </c>
      <c r="AT1786" s="28">
        <f>Tabela1[[#This Row],[PESO TOTAL]]*Tabela1[[#This Row],[CALDEIRARIA]]</f>
        <v>0</v>
      </c>
      <c r="AU1786" s="28">
        <f>Tabela1[[#This Row],[PESO TOTAL]]*Tabela1[[#This Row],[SOLDA]]</f>
        <v>0</v>
      </c>
      <c r="AV1786" s="28">
        <f>Tabela1[[#This Row],[PESO TOTAL]]*Tabela1[[#This Row],[ACABAMENTO]]</f>
        <v>0</v>
      </c>
      <c r="AW1786" s="28">
        <f>Tabela1[[#This Row],[PESO TOTAL]]*Tabela1[[#This Row],[PRONTO ACABADO]]</f>
        <v>0</v>
      </c>
      <c r="AX1786" s="28">
        <f>Tabela1[[#This Row],[PESO TOTAL]]*Tabela1[[#This Row],[EXPEDIÇÃO ]]</f>
        <v>0</v>
      </c>
      <c r="AY1786" s="28" t="str">
        <f>Tabela1[[#This Row],[PEDIDO]]&amp;Tabela1[[#This Row],[PRODUTO]]</f>
        <v/>
      </c>
      <c r="AZ1786" s="44">
        <f>IF(AF1786="",0,IF(ISTEXT(AF1786),H1786*VALUE(SUBSTITUTE(AF1786,"%",""))/100,H1786*AF1786))-Tabela1[[#This Row],[PRONTO ACABADO2]]</f>
        <v>0</v>
      </c>
      <c r="BA1786" s="44">
        <f>IF(AG1786="",0,IF(ISTEXT(AG1786),H1786*VALUE(SUBSTITUTE(AG1786,"%",""))/100,H1786*AG1786))-Tabela1[[#This Row],[PESO EXPEDIDO2]]</f>
        <v>0</v>
      </c>
      <c r="BB1786" s="44">
        <f t="shared" si="242"/>
        <v>0</v>
      </c>
      <c r="BC1786" s="44">
        <f t="shared" si="243"/>
        <v>0</v>
      </c>
      <c r="BD1786" s="44"/>
    </row>
    <row r="1787" spans="1:56" ht="15.75" hidden="1" customHeight="1" x14ac:dyDescent="0.25">
      <c r="A1787" s="6"/>
      <c r="B1787" s="22"/>
      <c r="C1787" s="7"/>
      <c r="D1787" s="46"/>
      <c r="E1787" s="7"/>
      <c r="F1787" s="7"/>
      <c r="G1787" s="44"/>
      <c r="H1787" s="41">
        <f>Tabela1[[#This Row],[PESO UNI]]*Tabela1[[#This Row],[QTE]]</f>
        <v>0</v>
      </c>
      <c r="I1787" s="7"/>
      <c r="J1787" s="8"/>
      <c r="K1787" s="8"/>
      <c r="L1787" s="9"/>
      <c r="M1787" s="10"/>
      <c r="N1787" s="8"/>
      <c r="O1787" s="12"/>
      <c r="P1787" s="13"/>
      <c r="Q1787" s="14">
        <f>Tabela1[[#This Row],[QTDE/ Fabricação]]-Tabela1[[#This Row],[QTE]]</f>
        <v>0</v>
      </c>
      <c r="R1787" s="19">
        <f t="shared" si="238"/>
        <v>0</v>
      </c>
      <c r="S1787" s="19">
        <f t="shared" si="245"/>
        <v>0</v>
      </c>
      <c r="T1787" s="20">
        <f t="shared" si="239"/>
        <v>0</v>
      </c>
      <c r="U1787" s="17">
        <f>IFERROR(SUMIF('LISTA DE EMBARQUE'!B:B,MICRO!E:E,'LISTA DE EMBARQUE'!G:G),"")</f>
        <v>0</v>
      </c>
      <c r="V1787" s="12" t="str">
        <f>IFERROR(VLOOKUP(Tabela1[[#This Row],[COD.MDE]],'LISTA DE EMBARQUE'!B:L,11,0),"")</f>
        <v/>
      </c>
      <c r="W1787" s="13" t="str">
        <f>IFERROR(COUNTIF(#REF!,Tabela1[[#This Row],[Colunas5]]),"")</f>
        <v/>
      </c>
      <c r="X1787" s="14">
        <f>Tabela1[[#This Row],[QIANTIDADE EXPEDIDA]]*Tabela1[[#This Row],[PESO UNI]]</f>
        <v>0</v>
      </c>
      <c r="Y1787" s="14">
        <f t="shared" si="240"/>
        <v>0</v>
      </c>
      <c r="Z1787" s="21">
        <f>Tabela1[[#This Row],[PESO TOTAL]]-Tabela1[[#This Row],[Peso Expedido]]</f>
        <v>0</v>
      </c>
      <c r="AA1787" s="18"/>
      <c r="AB1787" s="40"/>
      <c r="AC1787" s="40"/>
      <c r="AD1787" s="40"/>
      <c r="AE1787" s="40"/>
      <c r="AF1787" s="40"/>
      <c r="AG1787" s="40"/>
      <c r="AH1787" s="40"/>
      <c r="AI1787" s="40" t="str">
        <f t="shared" si="244"/>
        <v>ok</v>
      </c>
      <c r="AJ1787"/>
      <c r="AK1787" t="str">
        <f>Tabela1[[#This Row],[Coluna1]]&amp;Tabela1[[#This Row],[PEDIDO]]</f>
        <v/>
      </c>
      <c r="AL1787"/>
      <c r="AM1787"/>
      <c r="AN1787"/>
      <c r="AO1787" t="str">
        <f t="shared" si="241"/>
        <v>/</v>
      </c>
      <c r="AP1787" t="str">
        <f>Tabela1[[#This Row],[TAG]]&amp;Tabela1[[#This Row],[PEDIDO]]&amp;Tabela1[[#This Row],[PRODUTO]]</f>
        <v/>
      </c>
      <c r="AQ1787" s="23" t="str">
        <f>Tabela1[[#This Row],[PRODUTO]]&amp;Tabela1[[#This Row],[TAG]]</f>
        <v/>
      </c>
      <c r="AR1787" s="183">
        <f>Tabela1[[#This Row],[PESO TOTAL]]*Tabela1[[#This Row],[MATÉRIA PRIMA]]</f>
        <v>0</v>
      </c>
      <c r="AS1787" s="28">
        <f>Tabela1[[#This Row],[PESO TOTAL]]*Tabela1[[#This Row],[PREPARAÇÃO ]]</f>
        <v>0</v>
      </c>
      <c r="AT1787" s="28">
        <f>Tabela1[[#This Row],[PESO TOTAL]]*Tabela1[[#This Row],[CALDEIRARIA]]</f>
        <v>0</v>
      </c>
      <c r="AU1787" s="28">
        <f>Tabela1[[#This Row],[PESO TOTAL]]*Tabela1[[#This Row],[SOLDA]]</f>
        <v>0</v>
      </c>
      <c r="AV1787" s="28">
        <f>Tabela1[[#This Row],[PESO TOTAL]]*Tabela1[[#This Row],[ACABAMENTO]]</f>
        <v>0</v>
      </c>
      <c r="AW1787" s="28">
        <f>Tabela1[[#This Row],[PESO TOTAL]]*Tabela1[[#This Row],[PRONTO ACABADO]]</f>
        <v>0</v>
      </c>
      <c r="AX1787" s="28">
        <f>Tabela1[[#This Row],[PESO TOTAL]]*Tabela1[[#This Row],[EXPEDIÇÃO ]]</f>
        <v>0</v>
      </c>
      <c r="AY1787" s="28" t="str">
        <f>Tabela1[[#This Row],[PEDIDO]]&amp;Tabela1[[#This Row],[PRODUTO]]</f>
        <v/>
      </c>
      <c r="AZ1787" s="44">
        <f>IF(AF1787="",0,IF(ISTEXT(AF1787),H1787*VALUE(SUBSTITUTE(AF1787,"%",""))/100,H1787*AF1787))-Tabela1[[#This Row],[PRONTO ACABADO2]]</f>
        <v>0</v>
      </c>
      <c r="BA1787" s="44">
        <f>IF(AG1787="",0,IF(ISTEXT(AG1787),H1787*VALUE(SUBSTITUTE(AG1787,"%",""))/100,H1787*AG1787))-Tabela1[[#This Row],[PESO EXPEDIDO2]]</f>
        <v>0</v>
      </c>
      <c r="BB1787" s="44">
        <f t="shared" si="242"/>
        <v>0</v>
      </c>
      <c r="BC1787" s="44">
        <f t="shared" si="243"/>
        <v>0</v>
      </c>
      <c r="BD1787" s="44"/>
    </row>
    <row r="1788" spans="1:56" ht="15.75" hidden="1" customHeight="1" x14ac:dyDescent="0.25">
      <c r="A1788" s="6"/>
      <c r="B1788" s="22"/>
      <c r="C1788" s="7"/>
      <c r="D1788" s="46"/>
      <c r="E1788" s="7"/>
      <c r="F1788" s="7"/>
      <c r="G1788" s="44"/>
      <c r="H1788" s="41">
        <f>Tabela1[[#This Row],[PESO UNI]]*Tabela1[[#This Row],[QTE]]</f>
        <v>0</v>
      </c>
      <c r="I1788" s="7"/>
      <c r="J1788" s="8"/>
      <c r="K1788" s="8"/>
      <c r="L1788" s="9"/>
      <c r="M1788" s="10"/>
      <c r="N1788" s="8"/>
      <c r="O1788" s="12"/>
      <c r="P1788" s="13"/>
      <c r="Q1788" s="14">
        <f>Tabela1[[#This Row],[QTDE/ Fabricação]]-Tabela1[[#This Row],[QTE]]</f>
        <v>0</v>
      </c>
      <c r="R1788" s="19">
        <f t="shared" si="238"/>
        <v>0</v>
      </c>
      <c r="S1788" s="19">
        <f t="shared" si="245"/>
        <v>0</v>
      </c>
      <c r="T1788" s="20">
        <f t="shared" si="239"/>
        <v>0</v>
      </c>
      <c r="U1788" s="17">
        <f>IFERROR(SUMIF('LISTA DE EMBARQUE'!B:B,MICRO!E:E,'LISTA DE EMBARQUE'!G:G),"")</f>
        <v>0</v>
      </c>
      <c r="V1788" s="12" t="str">
        <f>IFERROR(VLOOKUP(Tabela1[[#This Row],[COD.MDE]],'LISTA DE EMBARQUE'!B:L,11,0),"")</f>
        <v/>
      </c>
      <c r="W1788" s="13" t="str">
        <f>IFERROR(COUNTIF(#REF!,Tabela1[[#This Row],[Colunas5]]),"")</f>
        <v/>
      </c>
      <c r="X1788" s="14">
        <f>Tabela1[[#This Row],[QIANTIDADE EXPEDIDA]]*Tabela1[[#This Row],[PESO UNI]]</f>
        <v>0</v>
      </c>
      <c r="Y1788" s="14">
        <f t="shared" si="240"/>
        <v>0</v>
      </c>
      <c r="Z1788" s="21">
        <f>Tabela1[[#This Row],[PESO TOTAL]]-Tabela1[[#This Row],[Peso Expedido]]</f>
        <v>0</v>
      </c>
      <c r="AA1788" s="18"/>
      <c r="AB1788" s="40"/>
      <c r="AC1788" s="40"/>
      <c r="AD1788" s="40"/>
      <c r="AE1788" s="40"/>
      <c r="AF1788" s="40"/>
      <c r="AG1788" s="40"/>
      <c r="AH1788" s="40"/>
      <c r="AI1788" s="40" t="str">
        <f t="shared" si="244"/>
        <v>ok</v>
      </c>
      <c r="AJ1788"/>
      <c r="AK1788" t="str">
        <f>Tabela1[[#This Row],[Coluna1]]&amp;Tabela1[[#This Row],[PEDIDO]]</f>
        <v/>
      </c>
      <c r="AL1788"/>
      <c r="AM1788"/>
      <c r="AN1788"/>
      <c r="AO1788" t="str">
        <f t="shared" si="241"/>
        <v>/</v>
      </c>
      <c r="AP1788" t="str">
        <f>Tabela1[[#This Row],[TAG]]&amp;Tabela1[[#This Row],[PEDIDO]]&amp;Tabela1[[#This Row],[PRODUTO]]</f>
        <v/>
      </c>
      <c r="AQ1788" s="23" t="str">
        <f>Tabela1[[#This Row],[PRODUTO]]&amp;Tabela1[[#This Row],[TAG]]</f>
        <v/>
      </c>
      <c r="AR1788" s="183">
        <f>Tabela1[[#This Row],[PESO TOTAL]]*Tabela1[[#This Row],[MATÉRIA PRIMA]]</f>
        <v>0</v>
      </c>
      <c r="AS1788" s="28">
        <f>Tabela1[[#This Row],[PESO TOTAL]]*Tabela1[[#This Row],[PREPARAÇÃO ]]</f>
        <v>0</v>
      </c>
      <c r="AT1788" s="28">
        <f>Tabela1[[#This Row],[PESO TOTAL]]*Tabela1[[#This Row],[CALDEIRARIA]]</f>
        <v>0</v>
      </c>
      <c r="AU1788" s="28">
        <f>Tabela1[[#This Row],[PESO TOTAL]]*Tabela1[[#This Row],[SOLDA]]</f>
        <v>0</v>
      </c>
      <c r="AV1788" s="28">
        <f>Tabela1[[#This Row],[PESO TOTAL]]*Tabela1[[#This Row],[ACABAMENTO]]</f>
        <v>0</v>
      </c>
      <c r="AW1788" s="28">
        <f>Tabela1[[#This Row],[PESO TOTAL]]*Tabela1[[#This Row],[PRONTO ACABADO]]</f>
        <v>0</v>
      </c>
      <c r="AX1788" s="28">
        <f>Tabela1[[#This Row],[PESO TOTAL]]*Tabela1[[#This Row],[EXPEDIÇÃO ]]</f>
        <v>0</v>
      </c>
      <c r="AY1788" s="28" t="str">
        <f>Tabela1[[#This Row],[PEDIDO]]&amp;Tabela1[[#This Row],[PRODUTO]]</f>
        <v/>
      </c>
      <c r="AZ1788" s="44">
        <f>IF(AF1788="",0,IF(ISTEXT(AF1788),H1788*VALUE(SUBSTITUTE(AF1788,"%",""))/100,H1788*AF1788))-Tabela1[[#This Row],[PRONTO ACABADO2]]</f>
        <v>0</v>
      </c>
      <c r="BA1788" s="44">
        <f>IF(AG1788="",0,IF(ISTEXT(AG1788),H1788*VALUE(SUBSTITUTE(AG1788,"%",""))/100,H1788*AG1788))-Tabela1[[#This Row],[PESO EXPEDIDO2]]</f>
        <v>0</v>
      </c>
      <c r="BB1788" s="44">
        <f t="shared" si="242"/>
        <v>0</v>
      </c>
      <c r="BC1788" s="44">
        <f t="shared" si="243"/>
        <v>0</v>
      </c>
      <c r="BD1788" s="44"/>
    </row>
    <row r="1789" spans="1:56" ht="15.75" hidden="1" customHeight="1" x14ac:dyDescent="0.25">
      <c r="A1789" s="6"/>
      <c r="B1789" s="22"/>
      <c r="C1789" s="7"/>
      <c r="D1789" s="46"/>
      <c r="E1789" s="7"/>
      <c r="F1789" s="7"/>
      <c r="G1789" s="44"/>
      <c r="H1789" s="41">
        <f>Tabela1[[#This Row],[PESO UNI]]*Tabela1[[#This Row],[QTE]]</f>
        <v>0</v>
      </c>
      <c r="I1789" s="7"/>
      <c r="J1789" s="8"/>
      <c r="K1789" s="8"/>
      <c r="L1789" s="9"/>
      <c r="M1789" s="10"/>
      <c r="N1789" s="8"/>
      <c r="O1789" s="12"/>
      <c r="P1789" s="13"/>
      <c r="Q1789" s="14">
        <f>Tabela1[[#This Row],[QTDE/ Fabricação]]-Tabela1[[#This Row],[QTE]]</f>
        <v>0</v>
      </c>
      <c r="R1789" s="19">
        <f t="shared" ref="R1789:R1852" si="246">IFERROR(H1789*((AA1789*0.25)+(AC1789*0.25)+(AD1789*0.225)+(AE1789*0.225)+(AF1789*0.05)),"")</f>
        <v>0</v>
      </c>
      <c r="S1789" s="19">
        <f t="shared" si="245"/>
        <v>0</v>
      </c>
      <c r="T1789" s="20">
        <f t="shared" ref="T1789:T1852" si="247">IFERROR(S1789-H1789,"")</f>
        <v>0</v>
      </c>
      <c r="U1789" s="17">
        <f>IFERROR(SUMIF('LISTA DE EMBARQUE'!B:B,MICRO!E:E,'LISTA DE EMBARQUE'!G:G),"")</f>
        <v>0</v>
      </c>
      <c r="V1789" s="12" t="str">
        <f>IFERROR(VLOOKUP(Tabela1[[#This Row],[COD.MDE]],'LISTA DE EMBARQUE'!B:L,11,0),"")</f>
        <v/>
      </c>
      <c r="W1789" s="13" t="str">
        <f>IFERROR(COUNTIF(#REF!,Tabela1[[#This Row],[Colunas5]]),"")</f>
        <v/>
      </c>
      <c r="X1789" s="14">
        <f>Tabela1[[#This Row],[QIANTIDADE EXPEDIDA]]*Tabela1[[#This Row],[PESO UNI]]</f>
        <v>0</v>
      </c>
      <c r="Y1789" s="14">
        <f t="shared" ref="Y1789:Y1852" si="248">U1789-C1789</f>
        <v>0</v>
      </c>
      <c r="Z1789" s="21">
        <f>Tabela1[[#This Row],[PESO TOTAL]]-Tabela1[[#This Row],[Peso Expedido]]</f>
        <v>0</v>
      </c>
      <c r="AA1789" s="18"/>
      <c r="AB1789" s="40"/>
      <c r="AC1789" s="40"/>
      <c r="AD1789" s="40"/>
      <c r="AE1789" s="40"/>
      <c r="AF1789" s="40"/>
      <c r="AG1789" s="40"/>
      <c r="AH1789" s="40"/>
      <c r="AI1789" s="40" t="str">
        <f t="shared" si="244"/>
        <v>ok</v>
      </c>
      <c r="AJ1789"/>
      <c r="AK1789" t="str">
        <f>Tabela1[[#This Row],[Coluna1]]&amp;Tabela1[[#This Row],[PEDIDO]]</f>
        <v/>
      </c>
      <c r="AL1789"/>
      <c r="AM1789"/>
      <c r="AN1789"/>
      <c r="AO1789" t="str">
        <f t="shared" ref="AO1789:AO1852" si="249">A1789&amp;"/"&amp;J1789</f>
        <v>/</v>
      </c>
      <c r="AP1789" t="str">
        <f>Tabela1[[#This Row],[TAG]]&amp;Tabela1[[#This Row],[PEDIDO]]&amp;Tabela1[[#This Row],[PRODUTO]]</f>
        <v/>
      </c>
      <c r="AQ1789" s="23" t="str">
        <f>Tabela1[[#This Row],[PRODUTO]]&amp;Tabela1[[#This Row],[TAG]]</f>
        <v/>
      </c>
      <c r="AR1789" s="183">
        <f>Tabela1[[#This Row],[PESO TOTAL]]*Tabela1[[#This Row],[MATÉRIA PRIMA]]</f>
        <v>0</v>
      </c>
      <c r="AS1789" s="28">
        <f>Tabela1[[#This Row],[PESO TOTAL]]*Tabela1[[#This Row],[PREPARAÇÃO ]]</f>
        <v>0</v>
      </c>
      <c r="AT1789" s="28">
        <f>Tabela1[[#This Row],[PESO TOTAL]]*Tabela1[[#This Row],[CALDEIRARIA]]</f>
        <v>0</v>
      </c>
      <c r="AU1789" s="28">
        <f>Tabela1[[#This Row],[PESO TOTAL]]*Tabela1[[#This Row],[SOLDA]]</f>
        <v>0</v>
      </c>
      <c r="AV1789" s="28">
        <f>Tabela1[[#This Row],[PESO TOTAL]]*Tabela1[[#This Row],[ACABAMENTO]]</f>
        <v>0</v>
      </c>
      <c r="AW1789" s="28">
        <f>Tabela1[[#This Row],[PESO TOTAL]]*Tabela1[[#This Row],[PRONTO ACABADO]]</f>
        <v>0</v>
      </c>
      <c r="AX1789" s="28">
        <f>Tabela1[[#This Row],[PESO TOTAL]]*Tabela1[[#This Row],[EXPEDIÇÃO ]]</f>
        <v>0</v>
      </c>
      <c r="AY1789" s="28" t="str">
        <f>Tabela1[[#This Row],[PEDIDO]]&amp;Tabela1[[#This Row],[PRODUTO]]</f>
        <v/>
      </c>
      <c r="AZ1789" s="44">
        <f>IF(AF1789="",0,IF(ISTEXT(AF1789),H1789*VALUE(SUBSTITUTE(AF1789,"%",""))/100,H1789*AF1789))-Tabela1[[#This Row],[PRONTO ACABADO2]]</f>
        <v>0</v>
      </c>
      <c r="BA1789" s="44">
        <f>IF(AG1789="",0,IF(ISTEXT(AG1789),H1789*VALUE(SUBSTITUTE(AG1789,"%",""))/100,H1789*AG1789))-Tabela1[[#This Row],[PESO EXPEDIDO2]]</f>
        <v>0</v>
      </c>
      <c r="BB1789" s="44">
        <f t="shared" ref="BB1789:BB1852" si="250">IF(AH1789="",0,IF(ISTEXT(AH1789),H1789*VALUE(SUBSTITUTE(AH1789,"%",""))/100,H1789*AH1789))</f>
        <v>0</v>
      </c>
      <c r="BC1789" s="44">
        <f t="shared" ref="BC1789:BC1852" si="251">IF(AG1789="",0,IF(ISTEXT(AG1789),H1789*VALUE(SUBSTITUTE(AG1789,"%",""))/100,H1789*AG1789))</f>
        <v>0</v>
      </c>
      <c r="BD1789" s="44"/>
    </row>
    <row r="1790" spans="1:56" ht="15.75" hidden="1" customHeight="1" x14ac:dyDescent="0.25">
      <c r="A1790" s="6"/>
      <c r="B1790" s="22"/>
      <c r="C1790" s="7"/>
      <c r="D1790" s="46"/>
      <c r="E1790" s="7"/>
      <c r="F1790" s="7"/>
      <c r="G1790" s="44"/>
      <c r="H1790" s="41">
        <f>Tabela1[[#This Row],[PESO UNI]]*Tabela1[[#This Row],[QTE]]</f>
        <v>0</v>
      </c>
      <c r="I1790" s="7"/>
      <c r="J1790" s="8"/>
      <c r="K1790" s="8"/>
      <c r="L1790" s="9"/>
      <c r="M1790" s="10"/>
      <c r="N1790" s="8"/>
      <c r="O1790" s="12"/>
      <c r="P1790" s="13"/>
      <c r="Q1790" s="14">
        <f>Tabela1[[#This Row],[QTDE/ Fabricação]]-Tabela1[[#This Row],[QTE]]</f>
        <v>0</v>
      </c>
      <c r="R1790" s="19">
        <f t="shared" si="246"/>
        <v>0</v>
      </c>
      <c r="S1790" s="19">
        <f t="shared" si="245"/>
        <v>0</v>
      </c>
      <c r="T1790" s="20">
        <f t="shared" si="247"/>
        <v>0</v>
      </c>
      <c r="U1790" s="17">
        <f>IFERROR(SUMIF('LISTA DE EMBARQUE'!B:B,MICRO!E:E,'LISTA DE EMBARQUE'!G:G),"")</f>
        <v>0</v>
      </c>
      <c r="V1790" s="12" t="str">
        <f>IFERROR(VLOOKUP(Tabela1[[#This Row],[COD.MDE]],'LISTA DE EMBARQUE'!B:L,11,0),"")</f>
        <v/>
      </c>
      <c r="W1790" s="13" t="str">
        <f>IFERROR(COUNTIF(#REF!,Tabela1[[#This Row],[Colunas5]]),"")</f>
        <v/>
      </c>
      <c r="X1790" s="14">
        <f>Tabela1[[#This Row],[QIANTIDADE EXPEDIDA]]*Tabela1[[#This Row],[PESO UNI]]</f>
        <v>0</v>
      </c>
      <c r="Y1790" s="14">
        <f t="shared" si="248"/>
        <v>0</v>
      </c>
      <c r="Z1790" s="21">
        <f>Tabela1[[#This Row],[PESO TOTAL]]-Tabela1[[#This Row],[Peso Expedido]]</f>
        <v>0</v>
      </c>
      <c r="AA1790" s="18"/>
      <c r="AB1790" s="40"/>
      <c r="AC1790" s="40"/>
      <c r="AD1790" s="40"/>
      <c r="AE1790" s="40"/>
      <c r="AF1790" s="40"/>
      <c r="AG1790" s="40"/>
      <c r="AH1790" s="40"/>
      <c r="AI1790" s="40" t="str">
        <f t="shared" si="244"/>
        <v>ok</v>
      </c>
      <c r="AJ1790"/>
      <c r="AK1790" t="str">
        <f>Tabela1[[#This Row],[Coluna1]]&amp;Tabela1[[#This Row],[PEDIDO]]</f>
        <v/>
      </c>
      <c r="AL1790"/>
      <c r="AM1790"/>
      <c r="AN1790"/>
      <c r="AO1790" t="str">
        <f t="shared" si="249"/>
        <v>/</v>
      </c>
      <c r="AP1790" t="str">
        <f>Tabela1[[#This Row],[TAG]]&amp;Tabela1[[#This Row],[PEDIDO]]&amp;Tabela1[[#This Row],[PRODUTO]]</f>
        <v/>
      </c>
      <c r="AQ1790" s="23" t="str">
        <f>Tabela1[[#This Row],[PRODUTO]]&amp;Tabela1[[#This Row],[TAG]]</f>
        <v/>
      </c>
      <c r="AR1790" s="183">
        <f>Tabela1[[#This Row],[PESO TOTAL]]*Tabela1[[#This Row],[MATÉRIA PRIMA]]</f>
        <v>0</v>
      </c>
      <c r="AS1790" s="28">
        <f>Tabela1[[#This Row],[PESO TOTAL]]*Tabela1[[#This Row],[PREPARAÇÃO ]]</f>
        <v>0</v>
      </c>
      <c r="AT1790" s="28">
        <f>Tabela1[[#This Row],[PESO TOTAL]]*Tabela1[[#This Row],[CALDEIRARIA]]</f>
        <v>0</v>
      </c>
      <c r="AU1790" s="28">
        <f>Tabela1[[#This Row],[PESO TOTAL]]*Tabela1[[#This Row],[SOLDA]]</f>
        <v>0</v>
      </c>
      <c r="AV1790" s="28">
        <f>Tabela1[[#This Row],[PESO TOTAL]]*Tabela1[[#This Row],[ACABAMENTO]]</f>
        <v>0</v>
      </c>
      <c r="AW1790" s="28">
        <f>Tabela1[[#This Row],[PESO TOTAL]]*Tabela1[[#This Row],[PRONTO ACABADO]]</f>
        <v>0</v>
      </c>
      <c r="AX1790" s="28">
        <f>Tabela1[[#This Row],[PESO TOTAL]]*Tabela1[[#This Row],[EXPEDIÇÃO ]]</f>
        <v>0</v>
      </c>
      <c r="AY1790" s="28" t="str">
        <f>Tabela1[[#This Row],[PEDIDO]]&amp;Tabela1[[#This Row],[PRODUTO]]</f>
        <v/>
      </c>
      <c r="AZ1790" s="44">
        <f>IF(AF1790="",0,IF(ISTEXT(AF1790),H1790*VALUE(SUBSTITUTE(AF1790,"%",""))/100,H1790*AF1790))-Tabela1[[#This Row],[PRONTO ACABADO2]]</f>
        <v>0</v>
      </c>
      <c r="BA1790" s="44">
        <f>IF(AG1790="",0,IF(ISTEXT(AG1790),H1790*VALUE(SUBSTITUTE(AG1790,"%",""))/100,H1790*AG1790))-Tabela1[[#This Row],[PESO EXPEDIDO2]]</f>
        <v>0</v>
      </c>
      <c r="BB1790" s="44">
        <f t="shared" si="250"/>
        <v>0</v>
      </c>
      <c r="BC1790" s="44">
        <f t="shared" si="251"/>
        <v>0</v>
      </c>
      <c r="BD1790" s="44"/>
    </row>
    <row r="1791" spans="1:56" ht="15.75" hidden="1" customHeight="1" x14ac:dyDescent="0.25">
      <c r="A1791" s="6"/>
      <c r="B1791" s="22"/>
      <c r="C1791" s="7"/>
      <c r="D1791" s="46"/>
      <c r="E1791" s="7"/>
      <c r="F1791" s="7"/>
      <c r="G1791" s="44"/>
      <c r="H1791" s="41">
        <f>Tabela1[[#This Row],[PESO UNI]]*Tabela1[[#This Row],[QTE]]</f>
        <v>0</v>
      </c>
      <c r="I1791" s="7"/>
      <c r="J1791" s="8"/>
      <c r="K1791" s="8"/>
      <c r="L1791" s="9"/>
      <c r="M1791" s="10"/>
      <c r="N1791" s="8"/>
      <c r="O1791" s="12"/>
      <c r="P1791" s="13"/>
      <c r="Q1791" s="14">
        <f>Tabela1[[#This Row],[QTDE/ Fabricação]]-Tabela1[[#This Row],[QTE]]</f>
        <v>0</v>
      </c>
      <c r="R1791" s="19">
        <f t="shared" si="246"/>
        <v>0</v>
      </c>
      <c r="S1791" s="19">
        <f t="shared" si="245"/>
        <v>0</v>
      </c>
      <c r="T1791" s="20">
        <f t="shared" si="247"/>
        <v>0</v>
      </c>
      <c r="U1791" s="17">
        <f>IFERROR(SUMIF('LISTA DE EMBARQUE'!B:B,MICRO!E:E,'LISTA DE EMBARQUE'!G:G),"")</f>
        <v>0</v>
      </c>
      <c r="V1791" s="12" t="str">
        <f>IFERROR(VLOOKUP(Tabela1[[#This Row],[COD.MDE]],'LISTA DE EMBARQUE'!B:L,11,0),"")</f>
        <v/>
      </c>
      <c r="W1791" s="13" t="str">
        <f>IFERROR(COUNTIF(#REF!,Tabela1[[#This Row],[Colunas5]]),"")</f>
        <v/>
      </c>
      <c r="X1791" s="14">
        <f>Tabela1[[#This Row],[QIANTIDADE EXPEDIDA]]*Tabela1[[#This Row],[PESO UNI]]</f>
        <v>0</v>
      </c>
      <c r="Y1791" s="14">
        <f t="shared" si="248"/>
        <v>0</v>
      </c>
      <c r="Z1791" s="21">
        <f>Tabela1[[#This Row],[PESO TOTAL]]-Tabela1[[#This Row],[Peso Expedido]]</f>
        <v>0</v>
      </c>
      <c r="AA1791" s="18"/>
      <c r="AB1791" s="40"/>
      <c r="AC1791" s="40"/>
      <c r="AD1791" s="40"/>
      <c r="AE1791" s="40"/>
      <c r="AF1791" s="40"/>
      <c r="AG1791" s="40"/>
      <c r="AH1791" s="40"/>
      <c r="AI1791" s="40" t="str">
        <f t="shared" si="244"/>
        <v>ok</v>
      </c>
      <c r="AJ1791"/>
      <c r="AK1791" t="str">
        <f>Tabela1[[#This Row],[Coluna1]]&amp;Tabela1[[#This Row],[PEDIDO]]</f>
        <v/>
      </c>
      <c r="AL1791"/>
      <c r="AM1791"/>
      <c r="AN1791"/>
      <c r="AO1791" t="str">
        <f t="shared" si="249"/>
        <v>/</v>
      </c>
      <c r="AP1791" t="str">
        <f>Tabela1[[#This Row],[TAG]]&amp;Tabela1[[#This Row],[PEDIDO]]&amp;Tabela1[[#This Row],[PRODUTO]]</f>
        <v/>
      </c>
      <c r="AQ1791" s="23" t="str">
        <f>Tabela1[[#This Row],[PRODUTO]]&amp;Tabela1[[#This Row],[TAG]]</f>
        <v/>
      </c>
      <c r="AR1791" s="183">
        <f>Tabela1[[#This Row],[PESO TOTAL]]*Tabela1[[#This Row],[MATÉRIA PRIMA]]</f>
        <v>0</v>
      </c>
      <c r="AS1791" s="28">
        <f>Tabela1[[#This Row],[PESO TOTAL]]*Tabela1[[#This Row],[PREPARAÇÃO ]]</f>
        <v>0</v>
      </c>
      <c r="AT1791" s="28">
        <f>Tabela1[[#This Row],[PESO TOTAL]]*Tabela1[[#This Row],[CALDEIRARIA]]</f>
        <v>0</v>
      </c>
      <c r="AU1791" s="28">
        <f>Tabela1[[#This Row],[PESO TOTAL]]*Tabela1[[#This Row],[SOLDA]]</f>
        <v>0</v>
      </c>
      <c r="AV1791" s="28">
        <f>Tabela1[[#This Row],[PESO TOTAL]]*Tabela1[[#This Row],[ACABAMENTO]]</f>
        <v>0</v>
      </c>
      <c r="AW1791" s="28">
        <f>Tabela1[[#This Row],[PESO TOTAL]]*Tabela1[[#This Row],[PRONTO ACABADO]]</f>
        <v>0</v>
      </c>
      <c r="AX1791" s="28">
        <f>Tabela1[[#This Row],[PESO TOTAL]]*Tabela1[[#This Row],[EXPEDIÇÃO ]]</f>
        <v>0</v>
      </c>
      <c r="AY1791" s="28" t="str">
        <f>Tabela1[[#This Row],[PEDIDO]]&amp;Tabela1[[#This Row],[PRODUTO]]</f>
        <v/>
      </c>
      <c r="AZ1791" s="44">
        <f>IF(AF1791="",0,IF(ISTEXT(AF1791),H1791*VALUE(SUBSTITUTE(AF1791,"%",""))/100,H1791*AF1791))-Tabela1[[#This Row],[PRONTO ACABADO2]]</f>
        <v>0</v>
      </c>
      <c r="BA1791" s="44">
        <f>IF(AG1791="",0,IF(ISTEXT(AG1791),H1791*VALUE(SUBSTITUTE(AG1791,"%",""))/100,H1791*AG1791))-Tabela1[[#This Row],[PESO EXPEDIDO2]]</f>
        <v>0</v>
      </c>
      <c r="BB1791" s="44">
        <f t="shared" si="250"/>
        <v>0</v>
      </c>
      <c r="BC1791" s="44">
        <f t="shared" si="251"/>
        <v>0</v>
      </c>
      <c r="BD1791" s="44"/>
    </row>
    <row r="1792" spans="1:56" ht="15.75" hidden="1" customHeight="1" x14ac:dyDescent="0.25">
      <c r="A1792" s="6"/>
      <c r="B1792" s="22"/>
      <c r="C1792" s="7"/>
      <c r="D1792" s="46"/>
      <c r="E1792" s="7"/>
      <c r="F1792" s="7"/>
      <c r="G1792" s="44"/>
      <c r="H1792" s="41">
        <f>Tabela1[[#This Row],[PESO UNI]]*Tabela1[[#This Row],[QTE]]</f>
        <v>0</v>
      </c>
      <c r="I1792" s="7"/>
      <c r="J1792" s="8"/>
      <c r="K1792" s="8"/>
      <c r="L1792" s="9"/>
      <c r="M1792" s="10"/>
      <c r="N1792" s="8"/>
      <c r="O1792" s="12"/>
      <c r="P1792" s="13"/>
      <c r="Q1792" s="14">
        <f>Tabela1[[#This Row],[QTDE/ Fabricação]]-Tabela1[[#This Row],[QTE]]</f>
        <v>0</v>
      </c>
      <c r="R1792" s="19">
        <f t="shared" si="246"/>
        <v>0</v>
      </c>
      <c r="S1792" s="19">
        <f t="shared" si="245"/>
        <v>0</v>
      </c>
      <c r="T1792" s="20">
        <f t="shared" si="247"/>
        <v>0</v>
      </c>
      <c r="U1792" s="17">
        <f>IFERROR(SUMIF('LISTA DE EMBARQUE'!B:B,MICRO!E:E,'LISTA DE EMBARQUE'!G:G),"")</f>
        <v>0</v>
      </c>
      <c r="V1792" s="12" t="str">
        <f>IFERROR(VLOOKUP(Tabela1[[#This Row],[COD.MDE]],'LISTA DE EMBARQUE'!B:L,11,0),"")</f>
        <v/>
      </c>
      <c r="W1792" s="13" t="str">
        <f>IFERROR(COUNTIF(#REF!,Tabela1[[#This Row],[Colunas5]]),"")</f>
        <v/>
      </c>
      <c r="X1792" s="14">
        <f>Tabela1[[#This Row],[QIANTIDADE EXPEDIDA]]*Tabela1[[#This Row],[PESO UNI]]</f>
        <v>0</v>
      </c>
      <c r="Y1792" s="14">
        <f t="shared" si="248"/>
        <v>0</v>
      </c>
      <c r="Z1792" s="21">
        <f>Tabela1[[#This Row],[PESO TOTAL]]-Tabela1[[#This Row],[Peso Expedido]]</f>
        <v>0</v>
      </c>
      <c r="AA1792" s="18"/>
      <c r="AB1792" s="40"/>
      <c r="AC1792" s="40"/>
      <c r="AD1792" s="40"/>
      <c r="AE1792" s="40"/>
      <c r="AF1792" s="40"/>
      <c r="AG1792" s="40"/>
      <c r="AH1792" s="40"/>
      <c r="AI1792" s="40" t="str">
        <f t="shared" si="244"/>
        <v>ok</v>
      </c>
      <c r="AJ1792"/>
      <c r="AK1792" t="str">
        <f>Tabela1[[#This Row],[Coluna1]]&amp;Tabela1[[#This Row],[PEDIDO]]</f>
        <v/>
      </c>
      <c r="AL1792"/>
      <c r="AM1792"/>
      <c r="AN1792"/>
      <c r="AO1792" t="str">
        <f t="shared" si="249"/>
        <v>/</v>
      </c>
      <c r="AP1792" t="str">
        <f>Tabela1[[#This Row],[TAG]]&amp;Tabela1[[#This Row],[PEDIDO]]&amp;Tabela1[[#This Row],[PRODUTO]]</f>
        <v/>
      </c>
      <c r="AQ1792" s="23" t="str">
        <f>Tabela1[[#This Row],[PRODUTO]]&amp;Tabela1[[#This Row],[TAG]]</f>
        <v/>
      </c>
      <c r="AR1792" s="183">
        <f>Tabela1[[#This Row],[PESO TOTAL]]*Tabela1[[#This Row],[MATÉRIA PRIMA]]</f>
        <v>0</v>
      </c>
      <c r="AS1792" s="28">
        <f>Tabela1[[#This Row],[PESO TOTAL]]*Tabela1[[#This Row],[PREPARAÇÃO ]]</f>
        <v>0</v>
      </c>
      <c r="AT1792" s="28">
        <f>Tabela1[[#This Row],[PESO TOTAL]]*Tabela1[[#This Row],[CALDEIRARIA]]</f>
        <v>0</v>
      </c>
      <c r="AU1792" s="28">
        <f>Tabela1[[#This Row],[PESO TOTAL]]*Tabela1[[#This Row],[SOLDA]]</f>
        <v>0</v>
      </c>
      <c r="AV1792" s="28">
        <f>Tabela1[[#This Row],[PESO TOTAL]]*Tabela1[[#This Row],[ACABAMENTO]]</f>
        <v>0</v>
      </c>
      <c r="AW1792" s="28">
        <f>Tabela1[[#This Row],[PESO TOTAL]]*Tabela1[[#This Row],[PRONTO ACABADO]]</f>
        <v>0</v>
      </c>
      <c r="AX1792" s="28">
        <f>Tabela1[[#This Row],[PESO TOTAL]]*Tabela1[[#This Row],[EXPEDIÇÃO ]]</f>
        <v>0</v>
      </c>
      <c r="AY1792" s="28" t="str">
        <f>Tabela1[[#This Row],[PEDIDO]]&amp;Tabela1[[#This Row],[PRODUTO]]</f>
        <v/>
      </c>
      <c r="AZ1792" s="44">
        <f>IF(AF1792="",0,IF(ISTEXT(AF1792),H1792*VALUE(SUBSTITUTE(AF1792,"%",""))/100,H1792*AF1792))-Tabela1[[#This Row],[PRONTO ACABADO2]]</f>
        <v>0</v>
      </c>
      <c r="BA1792" s="44">
        <f>IF(AG1792="",0,IF(ISTEXT(AG1792),H1792*VALUE(SUBSTITUTE(AG1792,"%",""))/100,H1792*AG1792))-Tabela1[[#This Row],[PESO EXPEDIDO2]]</f>
        <v>0</v>
      </c>
      <c r="BB1792" s="44">
        <f t="shared" si="250"/>
        <v>0</v>
      </c>
      <c r="BC1792" s="44">
        <f t="shared" si="251"/>
        <v>0</v>
      </c>
      <c r="BD1792" s="44"/>
    </row>
    <row r="1793" spans="1:56" ht="15.75" hidden="1" customHeight="1" x14ac:dyDescent="0.25">
      <c r="A1793" s="6"/>
      <c r="B1793" s="22"/>
      <c r="C1793" s="7"/>
      <c r="D1793" s="46"/>
      <c r="E1793" s="7"/>
      <c r="F1793" s="7"/>
      <c r="G1793" s="44"/>
      <c r="H1793" s="41">
        <f>Tabela1[[#This Row],[PESO UNI]]*Tabela1[[#This Row],[QTE]]</f>
        <v>0</v>
      </c>
      <c r="I1793" s="7"/>
      <c r="J1793" s="8"/>
      <c r="K1793" s="8"/>
      <c r="L1793" s="9"/>
      <c r="M1793" s="10"/>
      <c r="N1793" s="8"/>
      <c r="O1793" s="12"/>
      <c r="P1793" s="13"/>
      <c r="Q1793" s="14">
        <f>Tabela1[[#This Row],[QTDE/ Fabricação]]-Tabela1[[#This Row],[QTE]]</f>
        <v>0</v>
      </c>
      <c r="R1793" s="19">
        <f t="shared" si="246"/>
        <v>0</v>
      </c>
      <c r="S1793" s="19">
        <f t="shared" si="245"/>
        <v>0</v>
      </c>
      <c r="T1793" s="20">
        <f t="shared" si="247"/>
        <v>0</v>
      </c>
      <c r="U1793" s="17">
        <f>IFERROR(SUMIF('LISTA DE EMBARQUE'!B:B,MICRO!E:E,'LISTA DE EMBARQUE'!G:G),"")</f>
        <v>0</v>
      </c>
      <c r="V1793" s="12" t="str">
        <f>IFERROR(VLOOKUP(Tabela1[[#This Row],[COD.MDE]],'LISTA DE EMBARQUE'!B:L,11,0),"")</f>
        <v/>
      </c>
      <c r="W1793" s="13" t="str">
        <f>IFERROR(COUNTIF(#REF!,Tabela1[[#This Row],[Colunas5]]),"")</f>
        <v/>
      </c>
      <c r="X1793" s="14">
        <f>Tabela1[[#This Row],[QIANTIDADE EXPEDIDA]]*Tabela1[[#This Row],[PESO UNI]]</f>
        <v>0</v>
      </c>
      <c r="Y1793" s="14">
        <f t="shared" si="248"/>
        <v>0</v>
      </c>
      <c r="Z1793" s="21">
        <f>Tabela1[[#This Row],[PESO TOTAL]]-Tabela1[[#This Row],[Peso Expedido]]</f>
        <v>0</v>
      </c>
      <c r="AA1793" s="18"/>
      <c r="AB1793" s="40"/>
      <c r="AC1793" s="40"/>
      <c r="AD1793" s="40"/>
      <c r="AE1793" s="40"/>
      <c r="AF1793" s="40"/>
      <c r="AG1793" s="40"/>
      <c r="AH1793" s="40"/>
      <c r="AI1793" s="40" t="str">
        <f t="shared" si="244"/>
        <v>ok</v>
      </c>
      <c r="AJ1793"/>
      <c r="AK1793" t="str">
        <f>Tabela1[[#This Row],[Coluna1]]&amp;Tabela1[[#This Row],[PEDIDO]]</f>
        <v/>
      </c>
      <c r="AL1793"/>
      <c r="AM1793"/>
      <c r="AN1793"/>
      <c r="AO1793" t="str">
        <f t="shared" si="249"/>
        <v>/</v>
      </c>
      <c r="AP1793" t="str">
        <f>Tabela1[[#This Row],[TAG]]&amp;Tabela1[[#This Row],[PEDIDO]]&amp;Tabela1[[#This Row],[PRODUTO]]</f>
        <v/>
      </c>
      <c r="AQ1793" s="23" t="str">
        <f>Tabela1[[#This Row],[PRODUTO]]&amp;Tabela1[[#This Row],[TAG]]</f>
        <v/>
      </c>
      <c r="AR1793" s="183">
        <f>Tabela1[[#This Row],[PESO TOTAL]]*Tabela1[[#This Row],[MATÉRIA PRIMA]]</f>
        <v>0</v>
      </c>
      <c r="AS1793" s="28">
        <f>Tabela1[[#This Row],[PESO TOTAL]]*Tabela1[[#This Row],[PREPARAÇÃO ]]</f>
        <v>0</v>
      </c>
      <c r="AT1793" s="28">
        <f>Tabela1[[#This Row],[PESO TOTAL]]*Tabela1[[#This Row],[CALDEIRARIA]]</f>
        <v>0</v>
      </c>
      <c r="AU1793" s="28">
        <f>Tabela1[[#This Row],[PESO TOTAL]]*Tabela1[[#This Row],[SOLDA]]</f>
        <v>0</v>
      </c>
      <c r="AV1793" s="28">
        <f>Tabela1[[#This Row],[PESO TOTAL]]*Tabela1[[#This Row],[ACABAMENTO]]</f>
        <v>0</v>
      </c>
      <c r="AW1793" s="28">
        <f>Tabela1[[#This Row],[PESO TOTAL]]*Tabela1[[#This Row],[PRONTO ACABADO]]</f>
        <v>0</v>
      </c>
      <c r="AX1793" s="28">
        <f>Tabela1[[#This Row],[PESO TOTAL]]*Tabela1[[#This Row],[EXPEDIÇÃO ]]</f>
        <v>0</v>
      </c>
      <c r="AY1793" s="28" t="str">
        <f>Tabela1[[#This Row],[PEDIDO]]&amp;Tabela1[[#This Row],[PRODUTO]]</f>
        <v/>
      </c>
      <c r="AZ1793" s="44">
        <f>IF(AF1793="",0,IF(ISTEXT(AF1793),H1793*VALUE(SUBSTITUTE(AF1793,"%",""))/100,H1793*AF1793))-Tabela1[[#This Row],[PRONTO ACABADO2]]</f>
        <v>0</v>
      </c>
      <c r="BA1793" s="44">
        <f>IF(AG1793="",0,IF(ISTEXT(AG1793),H1793*VALUE(SUBSTITUTE(AG1793,"%",""))/100,H1793*AG1793))-Tabela1[[#This Row],[PESO EXPEDIDO2]]</f>
        <v>0</v>
      </c>
      <c r="BB1793" s="44">
        <f t="shared" si="250"/>
        <v>0</v>
      </c>
      <c r="BC1793" s="44">
        <f t="shared" si="251"/>
        <v>0</v>
      </c>
      <c r="BD1793" s="44"/>
    </row>
    <row r="1794" spans="1:56" ht="15.75" hidden="1" customHeight="1" x14ac:dyDescent="0.25">
      <c r="A1794" s="6"/>
      <c r="B1794" s="22"/>
      <c r="C1794" s="7"/>
      <c r="D1794" s="46"/>
      <c r="E1794" s="7"/>
      <c r="F1794" s="7"/>
      <c r="G1794" s="44"/>
      <c r="H1794" s="41">
        <f>Tabela1[[#This Row],[PESO UNI]]*Tabela1[[#This Row],[QTE]]</f>
        <v>0</v>
      </c>
      <c r="I1794" s="7"/>
      <c r="J1794" s="8"/>
      <c r="K1794" s="8"/>
      <c r="L1794" s="9"/>
      <c r="M1794" s="10"/>
      <c r="N1794" s="8"/>
      <c r="O1794" s="12"/>
      <c r="P1794" s="13"/>
      <c r="Q1794" s="14">
        <f>Tabela1[[#This Row],[QTDE/ Fabricação]]-Tabela1[[#This Row],[QTE]]</f>
        <v>0</v>
      </c>
      <c r="R1794" s="19">
        <f t="shared" si="246"/>
        <v>0</v>
      </c>
      <c r="S1794" s="19">
        <f t="shared" si="245"/>
        <v>0</v>
      </c>
      <c r="T1794" s="20">
        <f t="shared" si="247"/>
        <v>0</v>
      </c>
      <c r="U1794" s="17">
        <f>IFERROR(SUMIF('LISTA DE EMBARQUE'!B:B,MICRO!E:E,'LISTA DE EMBARQUE'!G:G),"")</f>
        <v>0</v>
      </c>
      <c r="V1794" s="12" t="str">
        <f>IFERROR(VLOOKUP(Tabela1[[#This Row],[COD.MDE]],'LISTA DE EMBARQUE'!B:L,11,0),"")</f>
        <v/>
      </c>
      <c r="W1794" s="13" t="str">
        <f>IFERROR(COUNTIF(#REF!,Tabela1[[#This Row],[Colunas5]]),"")</f>
        <v/>
      </c>
      <c r="X1794" s="14">
        <f>Tabela1[[#This Row],[QIANTIDADE EXPEDIDA]]*Tabela1[[#This Row],[PESO UNI]]</f>
        <v>0</v>
      </c>
      <c r="Y1794" s="14">
        <f t="shared" si="248"/>
        <v>0</v>
      </c>
      <c r="Z1794" s="21">
        <f>Tabela1[[#This Row],[PESO TOTAL]]-Tabela1[[#This Row],[Peso Expedido]]</f>
        <v>0</v>
      </c>
      <c r="AA1794" s="18"/>
      <c r="AB1794" s="40"/>
      <c r="AC1794" s="40"/>
      <c r="AD1794" s="40"/>
      <c r="AE1794" s="40"/>
      <c r="AF1794" s="40"/>
      <c r="AG1794" s="40"/>
      <c r="AH1794" s="40"/>
      <c r="AI1794" s="40" t="str">
        <f t="shared" si="244"/>
        <v>ok</v>
      </c>
      <c r="AJ1794"/>
      <c r="AK1794" t="str">
        <f>Tabela1[[#This Row],[Coluna1]]&amp;Tabela1[[#This Row],[PEDIDO]]</f>
        <v/>
      </c>
      <c r="AL1794"/>
      <c r="AM1794"/>
      <c r="AN1794"/>
      <c r="AO1794" t="str">
        <f t="shared" si="249"/>
        <v>/</v>
      </c>
      <c r="AP1794" t="str">
        <f>Tabela1[[#This Row],[TAG]]&amp;Tabela1[[#This Row],[PEDIDO]]&amp;Tabela1[[#This Row],[PRODUTO]]</f>
        <v/>
      </c>
      <c r="AQ1794" s="23" t="str">
        <f>Tabela1[[#This Row],[PRODUTO]]&amp;Tabela1[[#This Row],[TAG]]</f>
        <v/>
      </c>
      <c r="AR1794" s="183">
        <f>Tabela1[[#This Row],[PESO TOTAL]]*Tabela1[[#This Row],[MATÉRIA PRIMA]]</f>
        <v>0</v>
      </c>
      <c r="AS1794" s="28">
        <f>Tabela1[[#This Row],[PESO TOTAL]]*Tabela1[[#This Row],[PREPARAÇÃO ]]</f>
        <v>0</v>
      </c>
      <c r="AT1794" s="28">
        <f>Tabela1[[#This Row],[PESO TOTAL]]*Tabela1[[#This Row],[CALDEIRARIA]]</f>
        <v>0</v>
      </c>
      <c r="AU1794" s="28">
        <f>Tabela1[[#This Row],[PESO TOTAL]]*Tabela1[[#This Row],[SOLDA]]</f>
        <v>0</v>
      </c>
      <c r="AV1794" s="28">
        <f>Tabela1[[#This Row],[PESO TOTAL]]*Tabela1[[#This Row],[ACABAMENTO]]</f>
        <v>0</v>
      </c>
      <c r="AW1794" s="28">
        <f>Tabela1[[#This Row],[PESO TOTAL]]*Tabela1[[#This Row],[PRONTO ACABADO]]</f>
        <v>0</v>
      </c>
      <c r="AX1794" s="28">
        <f>Tabela1[[#This Row],[PESO TOTAL]]*Tabela1[[#This Row],[EXPEDIÇÃO ]]</f>
        <v>0</v>
      </c>
      <c r="AY1794" s="28" t="str">
        <f>Tabela1[[#This Row],[PEDIDO]]&amp;Tabela1[[#This Row],[PRODUTO]]</f>
        <v/>
      </c>
      <c r="AZ1794" s="44">
        <f>IF(AF1794="",0,IF(ISTEXT(AF1794),H1794*VALUE(SUBSTITUTE(AF1794,"%",""))/100,H1794*AF1794))-Tabela1[[#This Row],[PRONTO ACABADO2]]</f>
        <v>0</v>
      </c>
      <c r="BA1794" s="44">
        <f>IF(AG1794="",0,IF(ISTEXT(AG1794),H1794*VALUE(SUBSTITUTE(AG1794,"%",""))/100,H1794*AG1794))-Tabela1[[#This Row],[PESO EXPEDIDO2]]</f>
        <v>0</v>
      </c>
      <c r="BB1794" s="44">
        <f t="shared" si="250"/>
        <v>0</v>
      </c>
      <c r="BC1794" s="44">
        <f t="shared" si="251"/>
        <v>0</v>
      </c>
      <c r="BD1794" s="44"/>
    </row>
    <row r="1795" spans="1:56" ht="15.75" hidden="1" customHeight="1" x14ac:dyDescent="0.25">
      <c r="A1795" s="6"/>
      <c r="B1795" s="22"/>
      <c r="C1795" s="7"/>
      <c r="D1795" s="46"/>
      <c r="E1795" s="7"/>
      <c r="F1795" s="7"/>
      <c r="G1795" s="44"/>
      <c r="H1795" s="41">
        <f>Tabela1[[#This Row],[PESO UNI]]*Tabela1[[#This Row],[QTE]]</f>
        <v>0</v>
      </c>
      <c r="I1795" s="7"/>
      <c r="J1795" s="8"/>
      <c r="K1795" s="8"/>
      <c r="L1795" s="9"/>
      <c r="M1795" s="10"/>
      <c r="N1795" s="8"/>
      <c r="O1795" s="12"/>
      <c r="P1795" s="13"/>
      <c r="Q1795" s="14">
        <f>Tabela1[[#This Row],[QTDE/ Fabricação]]-Tabela1[[#This Row],[QTE]]</f>
        <v>0</v>
      </c>
      <c r="R1795" s="19">
        <f t="shared" si="246"/>
        <v>0</v>
      </c>
      <c r="S1795" s="19">
        <f t="shared" si="245"/>
        <v>0</v>
      </c>
      <c r="T1795" s="20">
        <f t="shared" si="247"/>
        <v>0</v>
      </c>
      <c r="U1795" s="17">
        <f>IFERROR(SUMIF('LISTA DE EMBARQUE'!B:B,MICRO!E:E,'LISTA DE EMBARQUE'!G:G),"")</f>
        <v>0</v>
      </c>
      <c r="V1795" s="12" t="str">
        <f>IFERROR(VLOOKUP(Tabela1[[#This Row],[COD.MDE]],'LISTA DE EMBARQUE'!B:L,11,0),"")</f>
        <v/>
      </c>
      <c r="W1795" s="13" t="str">
        <f>IFERROR(COUNTIF(#REF!,Tabela1[[#This Row],[Colunas5]]),"")</f>
        <v/>
      </c>
      <c r="X1795" s="14">
        <f>Tabela1[[#This Row],[QIANTIDADE EXPEDIDA]]*Tabela1[[#This Row],[PESO UNI]]</f>
        <v>0</v>
      </c>
      <c r="Y1795" s="14">
        <f t="shared" si="248"/>
        <v>0</v>
      </c>
      <c r="Z1795" s="21">
        <f>Tabela1[[#This Row],[PESO TOTAL]]-Tabela1[[#This Row],[Peso Expedido]]</f>
        <v>0</v>
      </c>
      <c r="AA1795" s="18"/>
      <c r="AB1795" s="40"/>
      <c r="AC1795" s="40"/>
      <c r="AD1795" s="40"/>
      <c r="AE1795" s="40"/>
      <c r="AF1795" s="40"/>
      <c r="AG1795" s="40"/>
      <c r="AH1795" s="40"/>
      <c r="AI1795" s="40" t="str">
        <f t="shared" si="244"/>
        <v>ok</v>
      </c>
      <c r="AJ1795"/>
      <c r="AK1795" t="str">
        <f>Tabela1[[#This Row],[Coluna1]]&amp;Tabela1[[#This Row],[PEDIDO]]</f>
        <v/>
      </c>
      <c r="AL1795"/>
      <c r="AM1795"/>
      <c r="AN1795"/>
      <c r="AO1795" t="str">
        <f t="shared" si="249"/>
        <v>/</v>
      </c>
      <c r="AP1795" t="str">
        <f>Tabela1[[#This Row],[TAG]]&amp;Tabela1[[#This Row],[PEDIDO]]&amp;Tabela1[[#This Row],[PRODUTO]]</f>
        <v/>
      </c>
      <c r="AQ1795" s="23" t="str">
        <f>Tabela1[[#This Row],[PRODUTO]]&amp;Tabela1[[#This Row],[TAG]]</f>
        <v/>
      </c>
      <c r="AR1795" s="183">
        <f>Tabela1[[#This Row],[PESO TOTAL]]*Tabela1[[#This Row],[MATÉRIA PRIMA]]</f>
        <v>0</v>
      </c>
      <c r="AS1795" s="28">
        <f>Tabela1[[#This Row],[PESO TOTAL]]*Tabela1[[#This Row],[PREPARAÇÃO ]]</f>
        <v>0</v>
      </c>
      <c r="AT1795" s="28">
        <f>Tabela1[[#This Row],[PESO TOTAL]]*Tabela1[[#This Row],[CALDEIRARIA]]</f>
        <v>0</v>
      </c>
      <c r="AU1795" s="28">
        <f>Tabela1[[#This Row],[PESO TOTAL]]*Tabela1[[#This Row],[SOLDA]]</f>
        <v>0</v>
      </c>
      <c r="AV1795" s="28">
        <f>Tabela1[[#This Row],[PESO TOTAL]]*Tabela1[[#This Row],[ACABAMENTO]]</f>
        <v>0</v>
      </c>
      <c r="AW1795" s="28">
        <f>Tabela1[[#This Row],[PESO TOTAL]]*Tabela1[[#This Row],[PRONTO ACABADO]]</f>
        <v>0</v>
      </c>
      <c r="AX1795" s="28">
        <f>Tabela1[[#This Row],[PESO TOTAL]]*Tabela1[[#This Row],[EXPEDIÇÃO ]]</f>
        <v>0</v>
      </c>
      <c r="AY1795" s="28" t="str">
        <f>Tabela1[[#This Row],[PEDIDO]]&amp;Tabela1[[#This Row],[PRODUTO]]</f>
        <v/>
      </c>
      <c r="AZ1795" s="44">
        <f>IF(AF1795="",0,IF(ISTEXT(AF1795),H1795*VALUE(SUBSTITUTE(AF1795,"%",""))/100,H1795*AF1795))-Tabela1[[#This Row],[PRONTO ACABADO2]]</f>
        <v>0</v>
      </c>
      <c r="BA1795" s="44">
        <f>IF(AG1795="",0,IF(ISTEXT(AG1795),H1795*VALUE(SUBSTITUTE(AG1795,"%",""))/100,H1795*AG1795))-Tabela1[[#This Row],[PESO EXPEDIDO2]]</f>
        <v>0</v>
      </c>
      <c r="BB1795" s="44">
        <f t="shared" si="250"/>
        <v>0</v>
      </c>
      <c r="BC1795" s="44">
        <f t="shared" si="251"/>
        <v>0</v>
      </c>
      <c r="BD1795" s="44"/>
    </row>
    <row r="1796" spans="1:56" ht="15.75" hidden="1" customHeight="1" x14ac:dyDescent="0.25">
      <c r="A1796" s="6"/>
      <c r="B1796" s="22"/>
      <c r="C1796" s="7"/>
      <c r="D1796" s="46"/>
      <c r="E1796" s="7"/>
      <c r="F1796" s="7"/>
      <c r="G1796" s="44"/>
      <c r="H1796" s="41">
        <f>Tabela1[[#This Row],[PESO UNI]]*Tabela1[[#This Row],[QTE]]</f>
        <v>0</v>
      </c>
      <c r="I1796" s="7"/>
      <c r="J1796" s="8"/>
      <c r="K1796" s="8"/>
      <c r="L1796" s="9"/>
      <c r="M1796" s="10"/>
      <c r="N1796" s="8"/>
      <c r="O1796" s="12"/>
      <c r="P1796" s="13"/>
      <c r="Q1796" s="14">
        <f>Tabela1[[#This Row],[QTDE/ Fabricação]]-Tabela1[[#This Row],[QTE]]</f>
        <v>0</v>
      </c>
      <c r="R1796" s="19">
        <f t="shared" si="246"/>
        <v>0</v>
      </c>
      <c r="S1796" s="19">
        <f t="shared" si="245"/>
        <v>0</v>
      </c>
      <c r="T1796" s="20">
        <f t="shared" si="247"/>
        <v>0</v>
      </c>
      <c r="U1796" s="17">
        <f>IFERROR(SUMIF('LISTA DE EMBARQUE'!B:B,MICRO!E:E,'LISTA DE EMBARQUE'!G:G),"")</f>
        <v>0</v>
      </c>
      <c r="V1796" s="12" t="str">
        <f>IFERROR(VLOOKUP(Tabela1[[#This Row],[COD.MDE]],'LISTA DE EMBARQUE'!B:L,11,0),"")</f>
        <v/>
      </c>
      <c r="W1796" s="13" t="str">
        <f>IFERROR(COUNTIF(#REF!,Tabela1[[#This Row],[Colunas5]]),"")</f>
        <v/>
      </c>
      <c r="X1796" s="14">
        <f>Tabela1[[#This Row],[QIANTIDADE EXPEDIDA]]*Tabela1[[#This Row],[PESO UNI]]</f>
        <v>0</v>
      </c>
      <c r="Y1796" s="14">
        <f t="shared" si="248"/>
        <v>0</v>
      </c>
      <c r="Z1796" s="21">
        <f>Tabela1[[#This Row],[PESO TOTAL]]-Tabela1[[#This Row],[Peso Expedido]]</f>
        <v>0</v>
      </c>
      <c r="AA1796" s="18"/>
      <c r="AB1796" s="40"/>
      <c r="AC1796" s="40"/>
      <c r="AD1796" s="40"/>
      <c r="AE1796" s="40"/>
      <c r="AF1796" s="40"/>
      <c r="AG1796" s="40"/>
      <c r="AH1796" s="40"/>
      <c r="AI1796" s="40" t="str">
        <f t="shared" si="244"/>
        <v>ok</v>
      </c>
      <c r="AJ1796"/>
      <c r="AK1796" t="str">
        <f>Tabela1[[#This Row],[Coluna1]]&amp;Tabela1[[#This Row],[PEDIDO]]</f>
        <v/>
      </c>
      <c r="AL1796"/>
      <c r="AM1796"/>
      <c r="AN1796"/>
      <c r="AO1796" t="str">
        <f t="shared" si="249"/>
        <v>/</v>
      </c>
      <c r="AP1796" t="str">
        <f>Tabela1[[#This Row],[TAG]]&amp;Tabela1[[#This Row],[PEDIDO]]&amp;Tabela1[[#This Row],[PRODUTO]]</f>
        <v/>
      </c>
      <c r="AQ1796" s="23" t="str">
        <f>Tabela1[[#This Row],[PRODUTO]]&amp;Tabela1[[#This Row],[TAG]]</f>
        <v/>
      </c>
      <c r="AR1796" s="183">
        <f>Tabela1[[#This Row],[PESO TOTAL]]*Tabela1[[#This Row],[MATÉRIA PRIMA]]</f>
        <v>0</v>
      </c>
      <c r="AS1796" s="28">
        <f>Tabela1[[#This Row],[PESO TOTAL]]*Tabela1[[#This Row],[PREPARAÇÃO ]]</f>
        <v>0</v>
      </c>
      <c r="AT1796" s="28">
        <f>Tabela1[[#This Row],[PESO TOTAL]]*Tabela1[[#This Row],[CALDEIRARIA]]</f>
        <v>0</v>
      </c>
      <c r="AU1796" s="28">
        <f>Tabela1[[#This Row],[PESO TOTAL]]*Tabela1[[#This Row],[SOLDA]]</f>
        <v>0</v>
      </c>
      <c r="AV1796" s="28">
        <f>Tabela1[[#This Row],[PESO TOTAL]]*Tabela1[[#This Row],[ACABAMENTO]]</f>
        <v>0</v>
      </c>
      <c r="AW1796" s="28">
        <f>Tabela1[[#This Row],[PESO TOTAL]]*Tabela1[[#This Row],[PRONTO ACABADO]]</f>
        <v>0</v>
      </c>
      <c r="AX1796" s="28">
        <f>Tabela1[[#This Row],[PESO TOTAL]]*Tabela1[[#This Row],[EXPEDIÇÃO ]]</f>
        <v>0</v>
      </c>
      <c r="AY1796" s="28" t="str">
        <f>Tabela1[[#This Row],[PEDIDO]]&amp;Tabela1[[#This Row],[PRODUTO]]</f>
        <v/>
      </c>
      <c r="AZ1796" s="44">
        <f>IF(AF1796="",0,IF(ISTEXT(AF1796),H1796*VALUE(SUBSTITUTE(AF1796,"%",""))/100,H1796*AF1796))-Tabela1[[#This Row],[PRONTO ACABADO2]]</f>
        <v>0</v>
      </c>
      <c r="BA1796" s="44">
        <f>IF(AG1796="",0,IF(ISTEXT(AG1796),H1796*VALUE(SUBSTITUTE(AG1796,"%",""))/100,H1796*AG1796))-Tabela1[[#This Row],[PESO EXPEDIDO2]]</f>
        <v>0</v>
      </c>
      <c r="BB1796" s="44">
        <f t="shared" si="250"/>
        <v>0</v>
      </c>
      <c r="BC1796" s="44">
        <f t="shared" si="251"/>
        <v>0</v>
      </c>
      <c r="BD1796" s="44"/>
    </row>
    <row r="1797" spans="1:56" ht="15.75" hidden="1" customHeight="1" x14ac:dyDescent="0.25">
      <c r="A1797" s="6"/>
      <c r="B1797" s="22"/>
      <c r="C1797" s="7"/>
      <c r="D1797" s="46"/>
      <c r="E1797" s="7"/>
      <c r="F1797" s="7"/>
      <c r="G1797" s="44"/>
      <c r="H1797" s="41">
        <f>Tabela1[[#This Row],[PESO UNI]]*Tabela1[[#This Row],[QTE]]</f>
        <v>0</v>
      </c>
      <c r="I1797" s="7"/>
      <c r="J1797" s="8"/>
      <c r="K1797" s="8"/>
      <c r="L1797" s="9"/>
      <c r="M1797" s="10"/>
      <c r="N1797" s="8"/>
      <c r="O1797" s="12"/>
      <c r="P1797" s="13"/>
      <c r="Q1797" s="14">
        <f>Tabela1[[#This Row],[QTDE/ Fabricação]]-Tabela1[[#This Row],[QTE]]</f>
        <v>0</v>
      </c>
      <c r="R1797" s="19">
        <f t="shared" si="246"/>
        <v>0</v>
      </c>
      <c r="S1797" s="19">
        <f t="shared" si="245"/>
        <v>0</v>
      </c>
      <c r="T1797" s="20">
        <f t="shared" si="247"/>
        <v>0</v>
      </c>
      <c r="U1797" s="17">
        <f>IFERROR(SUMIF('LISTA DE EMBARQUE'!B:B,MICRO!E:E,'LISTA DE EMBARQUE'!G:G),"")</f>
        <v>0</v>
      </c>
      <c r="V1797" s="12" t="str">
        <f>IFERROR(VLOOKUP(Tabela1[[#This Row],[COD.MDE]],'LISTA DE EMBARQUE'!B:L,11,0),"")</f>
        <v/>
      </c>
      <c r="W1797" s="13" t="str">
        <f>IFERROR(COUNTIF(#REF!,Tabela1[[#This Row],[Colunas5]]),"")</f>
        <v/>
      </c>
      <c r="X1797" s="14">
        <f>Tabela1[[#This Row],[QIANTIDADE EXPEDIDA]]*Tabela1[[#This Row],[PESO UNI]]</f>
        <v>0</v>
      </c>
      <c r="Y1797" s="14">
        <f t="shared" si="248"/>
        <v>0</v>
      </c>
      <c r="Z1797" s="21">
        <f>Tabela1[[#This Row],[PESO TOTAL]]-Tabela1[[#This Row],[Peso Expedido]]</f>
        <v>0</v>
      </c>
      <c r="AA1797" s="18"/>
      <c r="AB1797" s="40"/>
      <c r="AC1797" s="40"/>
      <c r="AD1797" s="40"/>
      <c r="AE1797" s="40"/>
      <c r="AF1797" s="40"/>
      <c r="AG1797" s="40"/>
      <c r="AH1797" s="40"/>
      <c r="AI1797" s="40" t="str">
        <f t="shared" si="244"/>
        <v>ok</v>
      </c>
      <c r="AJ1797"/>
      <c r="AK1797" t="str">
        <f>Tabela1[[#This Row],[Coluna1]]&amp;Tabela1[[#This Row],[PEDIDO]]</f>
        <v/>
      </c>
      <c r="AL1797"/>
      <c r="AM1797"/>
      <c r="AN1797"/>
      <c r="AO1797" t="str">
        <f t="shared" si="249"/>
        <v>/</v>
      </c>
      <c r="AP1797" t="str">
        <f>Tabela1[[#This Row],[TAG]]&amp;Tabela1[[#This Row],[PEDIDO]]&amp;Tabela1[[#This Row],[PRODUTO]]</f>
        <v/>
      </c>
      <c r="AQ1797" s="23" t="str">
        <f>Tabela1[[#This Row],[PRODUTO]]&amp;Tabela1[[#This Row],[TAG]]</f>
        <v/>
      </c>
      <c r="AR1797" s="183">
        <f>Tabela1[[#This Row],[PESO TOTAL]]*Tabela1[[#This Row],[MATÉRIA PRIMA]]</f>
        <v>0</v>
      </c>
      <c r="AS1797" s="28">
        <f>Tabela1[[#This Row],[PESO TOTAL]]*Tabela1[[#This Row],[PREPARAÇÃO ]]</f>
        <v>0</v>
      </c>
      <c r="AT1797" s="28">
        <f>Tabela1[[#This Row],[PESO TOTAL]]*Tabela1[[#This Row],[CALDEIRARIA]]</f>
        <v>0</v>
      </c>
      <c r="AU1797" s="28">
        <f>Tabela1[[#This Row],[PESO TOTAL]]*Tabela1[[#This Row],[SOLDA]]</f>
        <v>0</v>
      </c>
      <c r="AV1797" s="28">
        <f>Tabela1[[#This Row],[PESO TOTAL]]*Tabela1[[#This Row],[ACABAMENTO]]</f>
        <v>0</v>
      </c>
      <c r="AW1797" s="28">
        <f>Tabela1[[#This Row],[PESO TOTAL]]*Tabela1[[#This Row],[PRONTO ACABADO]]</f>
        <v>0</v>
      </c>
      <c r="AX1797" s="28">
        <f>Tabela1[[#This Row],[PESO TOTAL]]*Tabela1[[#This Row],[EXPEDIÇÃO ]]</f>
        <v>0</v>
      </c>
      <c r="AY1797" s="28" t="str">
        <f>Tabela1[[#This Row],[PEDIDO]]&amp;Tabela1[[#This Row],[PRODUTO]]</f>
        <v/>
      </c>
      <c r="AZ1797" s="44">
        <f>IF(AF1797="",0,IF(ISTEXT(AF1797),H1797*VALUE(SUBSTITUTE(AF1797,"%",""))/100,H1797*AF1797))-Tabela1[[#This Row],[PRONTO ACABADO2]]</f>
        <v>0</v>
      </c>
      <c r="BA1797" s="44">
        <f>IF(AG1797="",0,IF(ISTEXT(AG1797),H1797*VALUE(SUBSTITUTE(AG1797,"%",""))/100,H1797*AG1797))-Tabela1[[#This Row],[PESO EXPEDIDO2]]</f>
        <v>0</v>
      </c>
      <c r="BB1797" s="44">
        <f t="shared" si="250"/>
        <v>0</v>
      </c>
      <c r="BC1797" s="44">
        <f t="shared" si="251"/>
        <v>0</v>
      </c>
      <c r="BD1797" s="44"/>
    </row>
    <row r="1798" spans="1:56" ht="15.75" hidden="1" customHeight="1" x14ac:dyDescent="0.25">
      <c r="A1798" s="6"/>
      <c r="B1798" s="22"/>
      <c r="C1798" s="7"/>
      <c r="D1798" s="46"/>
      <c r="E1798" s="7"/>
      <c r="F1798" s="7"/>
      <c r="G1798" s="44"/>
      <c r="H1798" s="41">
        <f>Tabela1[[#This Row],[PESO UNI]]*Tabela1[[#This Row],[QTE]]</f>
        <v>0</v>
      </c>
      <c r="I1798" s="7"/>
      <c r="J1798" s="8"/>
      <c r="K1798" s="8"/>
      <c r="L1798" s="9"/>
      <c r="M1798" s="10"/>
      <c r="N1798" s="8"/>
      <c r="O1798" s="12"/>
      <c r="P1798" s="13"/>
      <c r="Q1798" s="14">
        <f>Tabela1[[#This Row],[QTDE/ Fabricação]]-Tabela1[[#This Row],[QTE]]</f>
        <v>0</v>
      </c>
      <c r="R1798" s="19">
        <f t="shared" si="246"/>
        <v>0</v>
      </c>
      <c r="S1798" s="19">
        <f t="shared" si="245"/>
        <v>0</v>
      </c>
      <c r="T1798" s="20">
        <f t="shared" si="247"/>
        <v>0</v>
      </c>
      <c r="U1798" s="17">
        <f>IFERROR(SUMIF('LISTA DE EMBARQUE'!B:B,MICRO!E:E,'LISTA DE EMBARQUE'!G:G),"")</f>
        <v>0</v>
      </c>
      <c r="V1798" s="12" t="str">
        <f>IFERROR(VLOOKUP(Tabela1[[#This Row],[COD.MDE]],'LISTA DE EMBARQUE'!B:L,11,0),"")</f>
        <v/>
      </c>
      <c r="W1798" s="13" t="str">
        <f>IFERROR(COUNTIF(#REF!,Tabela1[[#This Row],[Colunas5]]),"")</f>
        <v/>
      </c>
      <c r="X1798" s="14">
        <f>Tabela1[[#This Row],[QIANTIDADE EXPEDIDA]]*Tabela1[[#This Row],[PESO UNI]]</f>
        <v>0</v>
      </c>
      <c r="Y1798" s="14">
        <f t="shared" si="248"/>
        <v>0</v>
      </c>
      <c r="Z1798" s="21">
        <f>Tabela1[[#This Row],[PESO TOTAL]]-Tabela1[[#This Row],[Peso Expedido]]</f>
        <v>0</v>
      </c>
      <c r="AA1798" s="18"/>
      <c r="AB1798" s="40"/>
      <c r="AC1798" s="40"/>
      <c r="AD1798" s="40"/>
      <c r="AE1798" s="40"/>
      <c r="AF1798" s="40"/>
      <c r="AG1798" s="40"/>
      <c r="AH1798" s="40"/>
      <c r="AI1798" s="40" t="str">
        <f t="shared" si="244"/>
        <v>ok</v>
      </c>
      <c r="AJ1798"/>
      <c r="AK1798" t="str">
        <f>Tabela1[[#This Row],[Coluna1]]&amp;Tabela1[[#This Row],[PEDIDO]]</f>
        <v/>
      </c>
      <c r="AL1798"/>
      <c r="AM1798"/>
      <c r="AN1798"/>
      <c r="AO1798" t="str">
        <f t="shared" si="249"/>
        <v>/</v>
      </c>
      <c r="AP1798" t="str">
        <f>Tabela1[[#This Row],[TAG]]&amp;Tabela1[[#This Row],[PEDIDO]]&amp;Tabela1[[#This Row],[PRODUTO]]</f>
        <v/>
      </c>
      <c r="AQ1798" s="23" t="str">
        <f>Tabela1[[#This Row],[PRODUTO]]&amp;Tabela1[[#This Row],[TAG]]</f>
        <v/>
      </c>
      <c r="AR1798" s="183">
        <f>Tabela1[[#This Row],[PESO TOTAL]]*Tabela1[[#This Row],[MATÉRIA PRIMA]]</f>
        <v>0</v>
      </c>
      <c r="AS1798" s="28">
        <f>Tabela1[[#This Row],[PESO TOTAL]]*Tabela1[[#This Row],[PREPARAÇÃO ]]</f>
        <v>0</v>
      </c>
      <c r="AT1798" s="28">
        <f>Tabela1[[#This Row],[PESO TOTAL]]*Tabela1[[#This Row],[CALDEIRARIA]]</f>
        <v>0</v>
      </c>
      <c r="AU1798" s="28">
        <f>Tabela1[[#This Row],[PESO TOTAL]]*Tabela1[[#This Row],[SOLDA]]</f>
        <v>0</v>
      </c>
      <c r="AV1798" s="28">
        <f>Tabela1[[#This Row],[PESO TOTAL]]*Tabela1[[#This Row],[ACABAMENTO]]</f>
        <v>0</v>
      </c>
      <c r="AW1798" s="28">
        <f>Tabela1[[#This Row],[PESO TOTAL]]*Tabela1[[#This Row],[PRONTO ACABADO]]</f>
        <v>0</v>
      </c>
      <c r="AX1798" s="28">
        <f>Tabela1[[#This Row],[PESO TOTAL]]*Tabela1[[#This Row],[EXPEDIÇÃO ]]</f>
        <v>0</v>
      </c>
      <c r="AY1798" s="28" t="str">
        <f>Tabela1[[#This Row],[PEDIDO]]&amp;Tabela1[[#This Row],[PRODUTO]]</f>
        <v/>
      </c>
      <c r="AZ1798" s="44">
        <f>IF(AF1798="",0,IF(ISTEXT(AF1798),H1798*VALUE(SUBSTITUTE(AF1798,"%",""))/100,H1798*AF1798))-Tabela1[[#This Row],[PRONTO ACABADO2]]</f>
        <v>0</v>
      </c>
      <c r="BA1798" s="44">
        <f>IF(AG1798="",0,IF(ISTEXT(AG1798),H1798*VALUE(SUBSTITUTE(AG1798,"%",""))/100,H1798*AG1798))-Tabela1[[#This Row],[PESO EXPEDIDO2]]</f>
        <v>0</v>
      </c>
      <c r="BB1798" s="44">
        <f t="shared" si="250"/>
        <v>0</v>
      </c>
      <c r="BC1798" s="44">
        <f t="shared" si="251"/>
        <v>0</v>
      </c>
      <c r="BD1798" s="44"/>
    </row>
    <row r="1799" spans="1:56" ht="15.75" hidden="1" customHeight="1" x14ac:dyDescent="0.25">
      <c r="A1799" s="6"/>
      <c r="B1799" s="22"/>
      <c r="C1799" s="7"/>
      <c r="D1799" s="46"/>
      <c r="E1799" s="7"/>
      <c r="F1799" s="7"/>
      <c r="G1799" s="44"/>
      <c r="H1799" s="41">
        <f>Tabela1[[#This Row],[PESO UNI]]*Tabela1[[#This Row],[QTE]]</f>
        <v>0</v>
      </c>
      <c r="I1799" s="7"/>
      <c r="J1799" s="8"/>
      <c r="K1799" s="8"/>
      <c r="L1799" s="9"/>
      <c r="M1799" s="10"/>
      <c r="N1799" s="8"/>
      <c r="O1799" s="12"/>
      <c r="P1799" s="13"/>
      <c r="Q1799" s="14">
        <f>Tabela1[[#This Row],[QTDE/ Fabricação]]-Tabela1[[#This Row],[QTE]]</f>
        <v>0</v>
      </c>
      <c r="R1799" s="19">
        <f t="shared" si="246"/>
        <v>0</v>
      </c>
      <c r="S1799" s="19">
        <f t="shared" si="245"/>
        <v>0</v>
      </c>
      <c r="T1799" s="20">
        <f t="shared" si="247"/>
        <v>0</v>
      </c>
      <c r="U1799" s="17">
        <f>IFERROR(SUMIF('LISTA DE EMBARQUE'!B:B,MICRO!E:E,'LISTA DE EMBARQUE'!G:G),"")</f>
        <v>0</v>
      </c>
      <c r="V1799" s="12" t="str">
        <f>IFERROR(VLOOKUP(Tabela1[[#This Row],[COD.MDE]],'LISTA DE EMBARQUE'!B:L,11,0),"")</f>
        <v/>
      </c>
      <c r="W1799" s="13" t="str">
        <f>IFERROR(COUNTIF(#REF!,Tabela1[[#This Row],[Colunas5]]),"")</f>
        <v/>
      </c>
      <c r="X1799" s="14">
        <f>Tabela1[[#This Row],[QIANTIDADE EXPEDIDA]]*Tabela1[[#This Row],[PESO UNI]]</f>
        <v>0</v>
      </c>
      <c r="Y1799" s="14">
        <f t="shared" si="248"/>
        <v>0</v>
      </c>
      <c r="Z1799" s="21">
        <f>Tabela1[[#This Row],[PESO TOTAL]]-Tabela1[[#This Row],[Peso Expedido]]</f>
        <v>0</v>
      </c>
      <c r="AA1799" s="18"/>
      <c r="AB1799" s="40"/>
      <c r="AC1799" s="40"/>
      <c r="AD1799" s="40"/>
      <c r="AE1799" s="40"/>
      <c r="AF1799" s="40"/>
      <c r="AG1799" s="40"/>
      <c r="AH1799" s="40"/>
      <c r="AI1799" s="40" t="str">
        <f t="shared" si="244"/>
        <v>ok</v>
      </c>
      <c r="AJ1799"/>
      <c r="AK1799" t="str">
        <f>Tabela1[[#This Row],[Coluna1]]&amp;Tabela1[[#This Row],[PEDIDO]]</f>
        <v/>
      </c>
      <c r="AL1799"/>
      <c r="AM1799"/>
      <c r="AN1799"/>
      <c r="AO1799" t="str">
        <f t="shared" si="249"/>
        <v>/</v>
      </c>
      <c r="AP1799" t="str">
        <f>Tabela1[[#This Row],[TAG]]&amp;Tabela1[[#This Row],[PEDIDO]]&amp;Tabela1[[#This Row],[PRODUTO]]</f>
        <v/>
      </c>
      <c r="AQ1799" s="23" t="str">
        <f>Tabela1[[#This Row],[PRODUTO]]&amp;Tabela1[[#This Row],[TAG]]</f>
        <v/>
      </c>
      <c r="AR1799" s="183">
        <f>Tabela1[[#This Row],[PESO TOTAL]]*Tabela1[[#This Row],[MATÉRIA PRIMA]]</f>
        <v>0</v>
      </c>
      <c r="AS1799" s="28">
        <f>Tabela1[[#This Row],[PESO TOTAL]]*Tabela1[[#This Row],[PREPARAÇÃO ]]</f>
        <v>0</v>
      </c>
      <c r="AT1799" s="28">
        <f>Tabela1[[#This Row],[PESO TOTAL]]*Tabela1[[#This Row],[CALDEIRARIA]]</f>
        <v>0</v>
      </c>
      <c r="AU1799" s="28">
        <f>Tabela1[[#This Row],[PESO TOTAL]]*Tabela1[[#This Row],[SOLDA]]</f>
        <v>0</v>
      </c>
      <c r="AV1799" s="28">
        <f>Tabela1[[#This Row],[PESO TOTAL]]*Tabela1[[#This Row],[ACABAMENTO]]</f>
        <v>0</v>
      </c>
      <c r="AW1799" s="28">
        <f>Tabela1[[#This Row],[PESO TOTAL]]*Tabela1[[#This Row],[PRONTO ACABADO]]</f>
        <v>0</v>
      </c>
      <c r="AX1799" s="28">
        <f>Tabela1[[#This Row],[PESO TOTAL]]*Tabela1[[#This Row],[EXPEDIÇÃO ]]</f>
        <v>0</v>
      </c>
      <c r="AY1799" s="28" t="str">
        <f>Tabela1[[#This Row],[PEDIDO]]&amp;Tabela1[[#This Row],[PRODUTO]]</f>
        <v/>
      </c>
      <c r="AZ1799" s="44">
        <f>IF(AF1799="",0,IF(ISTEXT(AF1799),H1799*VALUE(SUBSTITUTE(AF1799,"%",""))/100,H1799*AF1799))-Tabela1[[#This Row],[PRONTO ACABADO2]]</f>
        <v>0</v>
      </c>
      <c r="BA1799" s="44">
        <f>IF(AG1799="",0,IF(ISTEXT(AG1799),H1799*VALUE(SUBSTITUTE(AG1799,"%",""))/100,H1799*AG1799))-Tabela1[[#This Row],[PESO EXPEDIDO2]]</f>
        <v>0</v>
      </c>
      <c r="BB1799" s="44">
        <f t="shared" si="250"/>
        <v>0</v>
      </c>
      <c r="BC1799" s="44">
        <f t="shared" si="251"/>
        <v>0</v>
      </c>
      <c r="BD1799" s="44"/>
    </row>
    <row r="1800" spans="1:56" ht="15.75" hidden="1" customHeight="1" x14ac:dyDescent="0.25">
      <c r="A1800" s="6"/>
      <c r="B1800" s="22"/>
      <c r="C1800" s="7"/>
      <c r="D1800" s="46"/>
      <c r="E1800" s="7"/>
      <c r="F1800" s="7"/>
      <c r="G1800" s="44"/>
      <c r="H1800" s="41">
        <f>Tabela1[[#This Row],[PESO UNI]]*Tabela1[[#This Row],[QTE]]</f>
        <v>0</v>
      </c>
      <c r="I1800" s="7"/>
      <c r="J1800" s="8"/>
      <c r="K1800" s="8"/>
      <c r="L1800" s="9"/>
      <c r="M1800" s="10"/>
      <c r="N1800" s="8"/>
      <c r="O1800" s="12"/>
      <c r="P1800" s="13"/>
      <c r="Q1800" s="14">
        <f>Tabela1[[#This Row],[QTDE/ Fabricação]]-Tabela1[[#This Row],[QTE]]</f>
        <v>0</v>
      </c>
      <c r="R1800" s="19">
        <f t="shared" si="246"/>
        <v>0</v>
      </c>
      <c r="S1800" s="19">
        <f t="shared" si="245"/>
        <v>0</v>
      </c>
      <c r="T1800" s="20">
        <f t="shared" si="247"/>
        <v>0</v>
      </c>
      <c r="U1800" s="17">
        <f>IFERROR(SUMIF('LISTA DE EMBARQUE'!B:B,MICRO!E:E,'LISTA DE EMBARQUE'!G:G),"")</f>
        <v>0</v>
      </c>
      <c r="V1800" s="12" t="str">
        <f>IFERROR(VLOOKUP(Tabela1[[#This Row],[COD.MDE]],'LISTA DE EMBARQUE'!B:L,11,0),"")</f>
        <v/>
      </c>
      <c r="W1800" s="13" t="str">
        <f>IFERROR(COUNTIF(#REF!,Tabela1[[#This Row],[Colunas5]]),"")</f>
        <v/>
      </c>
      <c r="X1800" s="14">
        <f>Tabela1[[#This Row],[QIANTIDADE EXPEDIDA]]*Tabela1[[#This Row],[PESO UNI]]</f>
        <v>0</v>
      </c>
      <c r="Y1800" s="14">
        <f t="shared" si="248"/>
        <v>0</v>
      </c>
      <c r="Z1800" s="21">
        <f>Tabela1[[#This Row],[PESO TOTAL]]-Tabela1[[#This Row],[Peso Expedido]]</f>
        <v>0</v>
      </c>
      <c r="AA1800" s="18"/>
      <c r="AB1800" s="40"/>
      <c r="AC1800" s="40"/>
      <c r="AD1800" s="40"/>
      <c r="AE1800" s="40"/>
      <c r="AF1800" s="40"/>
      <c r="AG1800" s="40"/>
      <c r="AH1800" s="40"/>
      <c r="AI1800" s="40" t="str">
        <f t="shared" si="244"/>
        <v>ok</v>
      </c>
      <c r="AJ1800"/>
      <c r="AK1800" t="str">
        <f>Tabela1[[#This Row],[Coluna1]]&amp;Tabela1[[#This Row],[PEDIDO]]</f>
        <v/>
      </c>
      <c r="AL1800"/>
      <c r="AM1800"/>
      <c r="AN1800"/>
      <c r="AO1800" t="str">
        <f t="shared" si="249"/>
        <v>/</v>
      </c>
      <c r="AP1800" t="str">
        <f>Tabela1[[#This Row],[TAG]]&amp;Tabela1[[#This Row],[PEDIDO]]&amp;Tabela1[[#This Row],[PRODUTO]]</f>
        <v/>
      </c>
      <c r="AQ1800" s="23" t="str">
        <f>Tabela1[[#This Row],[PRODUTO]]&amp;Tabela1[[#This Row],[TAG]]</f>
        <v/>
      </c>
      <c r="AR1800" s="183">
        <f>Tabela1[[#This Row],[PESO TOTAL]]*Tabela1[[#This Row],[MATÉRIA PRIMA]]</f>
        <v>0</v>
      </c>
      <c r="AS1800" s="28">
        <f>Tabela1[[#This Row],[PESO TOTAL]]*Tabela1[[#This Row],[PREPARAÇÃO ]]</f>
        <v>0</v>
      </c>
      <c r="AT1800" s="28">
        <f>Tabela1[[#This Row],[PESO TOTAL]]*Tabela1[[#This Row],[CALDEIRARIA]]</f>
        <v>0</v>
      </c>
      <c r="AU1800" s="28">
        <f>Tabela1[[#This Row],[PESO TOTAL]]*Tabela1[[#This Row],[SOLDA]]</f>
        <v>0</v>
      </c>
      <c r="AV1800" s="28">
        <f>Tabela1[[#This Row],[PESO TOTAL]]*Tabela1[[#This Row],[ACABAMENTO]]</f>
        <v>0</v>
      </c>
      <c r="AW1800" s="28">
        <f>Tabela1[[#This Row],[PESO TOTAL]]*Tabela1[[#This Row],[PRONTO ACABADO]]</f>
        <v>0</v>
      </c>
      <c r="AX1800" s="28">
        <f>Tabela1[[#This Row],[PESO TOTAL]]*Tabela1[[#This Row],[EXPEDIÇÃO ]]</f>
        <v>0</v>
      </c>
      <c r="AY1800" s="28" t="str">
        <f>Tabela1[[#This Row],[PEDIDO]]&amp;Tabela1[[#This Row],[PRODUTO]]</f>
        <v/>
      </c>
      <c r="AZ1800" s="44">
        <f>IF(AF1800="",0,IF(ISTEXT(AF1800),H1800*VALUE(SUBSTITUTE(AF1800,"%",""))/100,H1800*AF1800))-Tabela1[[#This Row],[PRONTO ACABADO2]]</f>
        <v>0</v>
      </c>
      <c r="BA1800" s="44">
        <f>IF(AG1800="",0,IF(ISTEXT(AG1800),H1800*VALUE(SUBSTITUTE(AG1800,"%",""))/100,H1800*AG1800))-Tabela1[[#This Row],[PESO EXPEDIDO2]]</f>
        <v>0</v>
      </c>
      <c r="BB1800" s="44">
        <f t="shared" si="250"/>
        <v>0</v>
      </c>
      <c r="BC1800" s="44">
        <f t="shared" si="251"/>
        <v>0</v>
      </c>
      <c r="BD1800" s="44"/>
    </row>
    <row r="1801" spans="1:56" ht="15.75" hidden="1" customHeight="1" x14ac:dyDescent="0.25">
      <c r="A1801" s="6"/>
      <c r="B1801" s="22"/>
      <c r="C1801" s="7"/>
      <c r="D1801" s="46"/>
      <c r="E1801" s="7"/>
      <c r="F1801" s="7"/>
      <c r="G1801" s="44"/>
      <c r="H1801" s="41">
        <f>Tabela1[[#This Row],[PESO UNI]]*Tabela1[[#This Row],[QTE]]</f>
        <v>0</v>
      </c>
      <c r="I1801" s="7"/>
      <c r="J1801" s="8"/>
      <c r="K1801" s="8"/>
      <c r="L1801" s="9"/>
      <c r="M1801" s="10"/>
      <c r="N1801" s="8"/>
      <c r="O1801" s="12"/>
      <c r="P1801" s="13"/>
      <c r="Q1801" s="14">
        <f>Tabela1[[#This Row],[QTDE/ Fabricação]]-Tabela1[[#This Row],[QTE]]</f>
        <v>0</v>
      </c>
      <c r="R1801" s="19">
        <f t="shared" si="246"/>
        <v>0</v>
      </c>
      <c r="S1801" s="19">
        <f t="shared" si="245"/>
        <v>0</v>
      </c>
      <c r="T1801" s="20">
        <f t="shared" si="247"/>
        <v>0</v>
      </c>
      <c r="U1801" s="17">
        <f>IFERROR(SUMIF('LISTA DE EMBARQUE'!B:B,MICRO!E:E,'LISTA DE EMBARQUE'!G:G),"")</f>
        <v>0</v>
      </c>
      <c r="V1801" s="12" t="str">
        <f>IFERROR(VLOOKUP(Tabela1[[#This Row],[COD.MDE]],'LISTA DE EMBARQUE'!B:L,11,0),"")</f>
        <v/>
      </c>
      <c r="W1801" s="13" t="str">
        <f>IFERROR(COUNTIF(#REF!,Tabela1[[#This Row],[Colunas5]]),"")</f>
        <v/>
      </c>
      <c r="X1801" s="14">
        <f>Tabela1[[#This Row],[QIANTIDADE EXPEDIDA]]*Tabela1[[#This Row],[PESO UNI]]</f>
        <v>0</v>
      </c>
      <c r="Y1801" s="14">
        <f t="shared" si="248"/>
        <v>0</v>
      </c>
      <c r="Z1801" s="21">
        <f>Tabela1[[#This Row],[PESO TOTAL]]-Tabela1[[#This Row],[Peso Expedido]]</f>
        <v>0</v>
      </c>
      <c r="AA1801" s="18"/>
      <c r="AB1801" s="40"/>
      <c r="AC1801" s="40"/>
      <c r="AD1801" s="40"/>
      <c r="AE1801" s="40"/>
      <c r="AF1801" s="40"/>
      <c r="AG1801" s="40"/>
      <c r="AH1801" s="40"/>
      <c r="AI1801" s="40" t="str">
        <f t="shared" si="244"/>
        <v>ok</v>
      </c>
      <c r="AJ1801"/>
      <c r="AK1801" t="str">
        <f>Tabela1[[#This Row],[Coluna1]]&amp;Tabela1[[#This Row],[PEDIDO]]</f>
        <v/>
      </c>
      <c r="AL1801"/>
      <c r="AM1801"/>
      <c r="AN1801"/>
      <c r="AO1801" t="str">
        <f t="shared" si="249"/>
        <v>/</v>
      </c>
      <c r="AP1801" t="str">
        <f>Tabela1[[#This Row],[TAG]]&amp;Tabela1[[#This Row],[PEDIDO]]&amp;Tabela1[[#This Row],[PRODUTO]]</f>
        <v/>
      </c>
      <c r="AQ1801" s="23" t="str">
        <f>Tabela1[[#This Row],[PRODUTO]]&amp;Tabela1[[#This Row],[TAG]]</f>
        <v/>
      </c>
      <c r="AR1801" s="183">
        <f>Tabela1[[#This Row],[PESO TOTAL]]*Tabela1[[#This Row],[MATÉRIA PRIMA]]</f>
        <v>0</v>
      </c>
      <c r="AS1801" s="28">
        <f>Tabela1[[#This Row],[PESO TOTAL]]*Tabela1[[#This Row],[PREPARAÇÃO ]]</f>
        <v>0</v>
      </c>
      <c r="AT1801" s="28">
        <f>Tabela1[[#This Row],[PESO TOTAL]]*Tabela1[[#This Row],[CALDEIRARIA]]</f>
        <v>0</v>
      </c>
      <c r="AU1801" s="28">
        <f>Tabela1[[#This Row],[PESO TOTAL]]*Tabela1[[#This Row],[SOLDA]]</f>
        <v>0</v>
      </c>
      <c r="AV1801" s="28">
        <f>Tabela1[[#This Row],[PESO TOTAL]]*Tabela1[[#This Row],[ACABAMENTO]]</f>
        <v>0</v>
      </c>
      <c r="AW1801" s="28">
        <f>Tabela1[[#This Row],[PESO TOTAL]]*Tabela1[[#This Row],[PRONTO ACABADO]]</f>
        <v>0</v>
      </c>
      <c r="AX1801" s="28">
        <f>Tabela1[[#This Row],[PESO TOTAL]]*Tabela1[[#This Row],[EXPEDIÇÃO ]]</f>
        <v>0</v>
      </c>
      <c r="AY1801" s="28" t="str">
        <f>Tabela1[[#This Row],[PEDIDO]]&amp;Tabela1[[#This Row],[PRODUTO]]</f>
        <v/>
      </c>
      <c r="AZ1801" s="44">
        <f>IF(AF1801="",0,IF(ISTEXT(AF1801),H1801*VALUE(SUBSTITUTE(AF1801,"%",""))/100,H1801*AF1801))-Tabela1[[#This Row],[PRONTO ACABADO2]]</f>
        <v>0</v>
      </c>
      <c r="BA1801" s="44">
        <f>IF(AG1801="",0,IF(ISTEXT(AG1801),H1801*VALUE(SUBSTITUTE(AG1801,"%",""))/100,H1801*AG1801))-Tabela1[[#This Row],[PESO EXPEDIDO2]]</f>
        <v>0</v>
      </c>
      <c r="BB1801" s="44">
        <f t="shared" si="250"/>
        <v>0</v>
      </c>
      <c r="BC1801" s="44">
        <f t="shared" si="251"/>
        <v>0</v>
      </c>
      <c r="BD1801" s="44"/>
    </row>
    <row r="1802" spans="1:56" ht="15.75" hidden="1" customHeight="1" x14ac:dyDescent="0.25">
      <c r="A1802" s="6"/>
      <c r="B1802" s="22"/>
      <c r="C1802" s="7"/>
      <c r="D1802" s="46"/>
      <c r="E1802" s="7"/>
      <c r="F1802" s="7"/>
      <c r="G1802" s="44"/>
      <c r="H1802" s="41">
        <f>Tabela1[[#This Row],[PESO UNI]]*Tabela1[[#This Row],[QTE]]</f>
        <v>0</v>
      </c>
      <c r="I1802" s="7"/>
      <c r="J1802" s="8"/>
      <c r="K1802" s="8"/>
      <c r="L1802" s="9"/>
      <c r="M1802" s="10"/>
      <c r="N1802" s="8"/>
      <c r="O1802" s="12"/>
      <c r="P1802" s="13"/>
      <c r="Q1802" s="14">
        <f>Tabela1[[#This Row],[QTDE/ Fabricação]]-Tabela1[[#This Row],[QTE]]</f>
        <v>0</v>
      </c>
      <c r="R1802" s="19">
        <f t="shared" si="246"/>
        <v>0</v>
      </c>
      <c r="S1802" s="19">
        <f t="shared" si="245"/>
        <v>0</v>
      </c>
      <c r="T1802" s="20">
        <f t="shared" si="247"/>
        <v>0</v>
      </c>
      <c r="U1802" s="17">
        <f>IFERROR(SUMIF('LISTA DE EMBARQUE'!B:B,MICRO!E:E,'LISTA DE EMBARQUE'!G:G),"")</f>
        <v>0</v>
      </c>
      <c r="V1802" s="12" t="str">
        <f>IFERROR(VLOOKUP(Tabela1[[#This Row],[COD.MDE]],'LISTA DE EMBARQUE'!B:L,11,0),"")</f>
        <v/>
      </c>
      <c r="W1802" s="13" t="str">
        <f>IFERROR(COUNTIF(#REF!,Tabela1[[#This Row],[Colunas5]]),"")</f>
        <v/>
      </c>
      <c r="X1802" s="14">
        <f>Tabela1[[#This Row],[QIANTIDADE EXPEDIDA]]*Tabela1[[#This Row],[PESO UNI]]</f>
        <v>0</v>
      </c>
      <c r="Y1802" s="14">
        <f t="shared" si="248"/>
        <v>0</v>
      </c>
      <c r="Z1802" s="21">
        <f>Tabela1[[#This Row],[PESO TOTAL]]-Tabela1[[#This Row],[Peso Expedido]]</f>
        <v>0</v>
      </c>
      <c r="AA1802" s="18"/>
      <c r="AB1802" s="40"/>
      <c r="AC1802" s="40"/>
      <c r="AD1802" s="40"/>
      <c r="AE1802" s="40"/>
      <c r="AF1802" s="40"/>
      <c r="AG1802" s="40"/>
      <c r="AH1802" s="40"/>
      <c r="AI1802" s="40" t="str">
        <f t="shared" si="244"/>
        <v>ok</v>
      </c>
      <c r="AJ1802"/>
      <c r="AK1802" t="str">
        <f>Tabela1[[#This Row],[Coluna1]]&amp;Tabela1[[#This Row],[PEDIDO]]</f>
        <v/>
      </c>
      <c r="AL1802"/>
      <c r="AM1802"/>
      <c r="AN1802"/>
      <c r="AO1802" t="str">
        <f t="shared" si="249"/>
        <v>/</v>
      </c>
      <c r="AP1802" t="str">
        <f>Tabela1[[#This Row],[TAG]]&amp;Tabela1[[#This Row],[PEDIDO]]&amp;Tabela1[[#This Row],[PRODUTO]]</f>
        <v/>
      </c>
      <c r="AQ1802" s="23" t="str">
        <f>Tabela1[[#This Row],[PRODUTO]]&amp;Tabela1[[#This Row],[TAG]]</f>
        <v/>
      </c>
      <c r="AR1802" s="183">
        <f>Tabela1[[#This Row],[PESO TOTAL]]*Tabela1[[#This Row],[MATÉRIA PRIMA]]</f>
        <v>0</v>
      </c>
      <c r="AS1802" s="28">
        <f>Tabela1[[#This Row],[PESO TOTAL]]*Tabela1[[#This Row],[PREPARAÇÃO ]]</f>
        <v>0</v>
      </c>
      <c r="AT1802" s="28">
        <f>Tabela1[[#This Row],[PESO TOTAL]]*Tabela1[[#This Row],[CALDEIRARIA]]</f>
        <v>0</v>
      </c>
      <c r="AU1802" s="28">
        <f>Tabela1[[#This Row],[PESO TOTAL]]*Tabela1[[#This Row],[SOLDA]]</f>
        <v>0</v>
      </c>
      <c r="AV1802" s="28">
        <f>Tabela1[[#This Row],[PESO TOTAL]]*Tabela1[[#This Row],[ACABAMENTO]]</f>
        <v>0</v>
      </c>
      <c r="AW1802" s="28">
        <f>Tabela1[[#This Row],[PESO TOTAL]]*Tabela1[[#This Row],[PRONTO ACABADO]]</f>
        <v>0</v>
      </c>
      <c r="AX1802" s="28">
        <f>Tabela1[[#This Row],[PESO TOTAL]]*Tabela1[[#This Row],[EXPEDIÇÃO ]]</f>
        <v>0</v>
      </c>
      <c r="AY1802" s="28" t="str">
        <f>Tabela1[[#This Row],[PEDIDO]]&amp;Tabela1[[#This Row],[PRODUTO]]</f>
        <v/>
      </c>
      <c r="AZ1802" s="44">
        <f>IF(AF1802="",0,IF(ISTEXT(AF1802),H1802*VALUE(SUBSTITUTE(AF1802,"%",""))/100,H1802*AF1802))-Tabela1[[#This Row],[PRONTO ACABADO2]]</f>
        <v>0</v>
      </c>
      <c r="BA1802" s="44">
        <f>IF(AG1802="",0,IF(ISTEXT(AG1802),H1802*VALUE(SUBSTITUTE(AG1802,"%",""))/100,H1802*AG1802))-Tabela1[[#This Row],[PESO EXPEDIDO2]]</f>
        <v>0</v>
      </c>
      <c r="BB1802" s="44">
        <f t="shared" si="250"/>
        <v>0</v>
      </c>
      <c r="BC1802" s="44">
        <f t="shared" si="251"/>
        <v>0</v>
      </c>
      <c r="BD1802" s="44"/>
    </row>
    <row r="1803" spans="1:56" ht="15.75" hidden="1" customHeight="1" x14ac:dyDescent="0.25">
      <c r="A1803" s="6"/>
      <c r="B1803" s="22"/>
      <c r="C1803" s="7"/>
      <c r="D1803" s="46"/>
      <c r="E1803" s="7"/>
      <c r="F1803" s="7"/>
      <c r="G1803" s="44"/>
      <c r="H1803" s="41">
        <f>Tabela1[[#This Row],[PESO UNI]]*Tabela1[[#This Row],[QTE]]</f>
        <v>0</v>
      </c>
      <c r="I1803" s="7"/>
      <c r="J1803" s="8"/>
      <c r="K1803" s="8"/>
      <c r="L1803" s="9"/>
      <c r="M1803" s="10"/>
      <c r="N1803" s="8"/>
      <c r="O1803" s="12"/>
      <c r="P1803" s="13"/>
      <c r="Q1803" s="14">
        <f>Tabela1[[#This Row],[QTDE/ Fabricação]]-Tabela1[[#This Row],[QTE]]</f>
        <v>0</v>
      </c>
      <c r="R1803" s="19">
        <f t="shared" si="246"/>
        <v>0</v>
      </c>
      <c r="S1803" s="19">
        <f t="shared" si="245"/>
        <v>0</v>
      </c>
      <c r="T1803" s="20">
        <f t="shared" si="247"/>
        <v>0</v>
      </c>
      <c r="U1803" s="17">
        <f>IFERROR(SUMIF('LISTA DE EMBARQUE'!B:B,MICRO!E:E,'LISTA DE EMBARQUE'!G:G),"")</f>
        <v>0</v>
      </c>
      <c r="V1803" s="12" t="str">
        <f>IFERROR(VLOOKUP(Tabela1[[#This Row],[COD.MDE]],'LISTA DE EMBARQUE'!B:L,11,0),"")</f>
        <v/>
      </c>
      <c r="W1803" s="13" t="str">
        <f>IFERROR(COUNTIF(#REF!,Tabela1[[#This Row],[Colunas5]]),"")</f>
        <v/>
      </c>
      <c r="X1803" s="14">
        <f>Tabela1[[#This Row],[QIANTIDADE EXPEDIDA]]*Tabela1[[#This Row],[PESO UNI]]</f>
        <v>0</v>
      </c>
      <c r="Y1803" s="14">
        <f t="shared" si="248"/>
        <v>0</v>
      </c>
      <c r="Z1803" s="21">
        <f>Tabela1[[#This Row],[PESO TOTAL]]-Tabela1[[#This Row],[Peso Expedido]]</f>
        <v>0</v>
      </c>
      <c r="AA1803" s="18"/>
      <c r="AB1803" s="40"/>
      <c r="AC1803" s="40"/>
      <c r="AD1803" s="40"/>
      <c r="AE1803" s="40"/>
      <c r="AF1803" s="40"/>
      <c r="AG1803" s="40"/>
      <c r="AH1803" s="40"/>
      <c r="AI1803" s="40" t="str">
        <f t="shared" si="244"/>
        <v>ok</v>
      </c>
      <c r="AJ1803"/>
      <c r="AK1803" t="str">
        <f>Tabela1[[#This Row],[Coluna1]]&amp;Tabela1[[#This Row],[PEDIDO]]</f>
        <v/>
      </c>
      <c r="AL1803"/>
      <c r="AM1803"/>
      <c r="AN1803"/>
      <c r="AO1803" t="str">
        <f t="shared" si="249"/>
        <v>/</v>
      </c>
      <c r="AP1803" t="str">
        <f>Tabela1[[#This Row],[TAG]]&amp;Tabela1[[#This Row],[PEDIDO]]&amp;Tabela1[[#This Row],[PRODUTO]]</f>
        <v/>
      </c>
      <c r="AQ1803" s="23" t="str">
        <f>Tabela1[[#This Row],[PRODUTO]]&amp;Tabela1[[#This Row],[TAG]]</f>
        <v/>
      </c>
      <c r="AR1803" s="183">
        <f>Tabela1[[#This Row],[PESO TOTAL]]*Tabela1[[#This Row],[MATÉRIA PRIMA]]</f>
        <v>0</v>
      </c>
      <c r="AS1803" s="28">
        <f>Tabela1[[#This Row],[PESO TOTAL]]*Tabela1[[#This Row],[PREPARAÇÃO ]]</f>
        <v>0</v>
      </c>
      <c r="AT1803" s="28">
        <f>Tabela1[[#This Row],[PESO TOTAL]]*Tabela1[[#This Row],[CALDEIRARIA]]</f>
        <v>0</v>
      </c>
      <c r="AU1803" s="28">
        <f>Tabela1[[#This Row],[PESO TOTAL]]*Tabela1[[#This Row],[SOLDA]]</f>
        <v>0</v>
      </c>
      <c r="AV1803" s="28">
        <f>Tabela1[[#This Row],[PESO TOTAL]]*Tabela1[[#This Row],[ACABAMENTO]]</f>
        <v>0</v>
      </c>
      <c r="AW1803" s="28">
        <f>Tabela1[[#This Row],[PESO TOTAL]]*Tabela1[[#This Row],[PRONTO ACABADO]]</f>
        <v>0</v>
      </c>
      <c r="AX1803" s="28">
        <f>Tabela1[[#This Row],[PESO TOTAL]]*Tabela1[[#This Row],[EXPEDIÇÃO ]]</f>
        <v>0</v>
      </c>
      <c r="AY1803" s="28" t="str">
        <f>Tabela1[[#This Row],[PEDIDO]]&amp;Tabela1[[#This Row],[PRODUTO]]</f>
        <v/>
      </c>
      <c r="AZ1803" s="44">
        <f>IF(AF1803="",0,IF(ISTEXT(AF1803),H1803*VALUE(SUBSTITUTE(AF1803,"%",""))/100,H1803*AF1803))-Tabela1[[#This Row],[PRONTO ACABADO2]]</f>
        <v>0</v>
      </c>
      <c r="BA1803" s="44">
        <f>IF(AG1803="",0,IF(ISTEXT(AG1803),H1803*VALUE(SUBSTITUTE(AG1803,"%",""))/100,H1803*AG1803))-Tabela1[[#This Row],[PESO EXPEDIDO2]]</f>
        <v>0</v>
      </c>
      <c r="BB1803" s="44">
        <f t="shared" si="250"/>
        <v>0</v>
      </c>
      <c r="BC1803" s="44">
        <f t="shared" si="251"/>
        <v>0</v>
      </c>
      <c r="BD1803" s="44"/>
    </row>
    <row r="1804" spans="1:56" ht="15.75" hidden="1" customHeight="1" x14ac:dyDescent="0.25">
      <c r="A1804" s="6"/>
      <c r="B1804" s="22"/>
      <c r="C1804" s="7"/>
      <c r="D1804" s="46"/>
      <c r="E1804" s="7"/>
      <c r="F1804" s="7"/>
      <c r="G1804" s="44"/>
      <c r="H1804" s="41">
        <f>Tabela1[[#This Row],[PESO UNI]]*Tabela1[[#This Row],[QTE]]</f>
        <v>0</v>
      </c>
      <c r="I1804" s="7"/>
      <c r="J1804" s="8"/>
      <c r="K1804" s="8"/>
      <c r="L1804" s="9"/>
      <c r="M1804" s="10"/>
      <c r="N1804" s="8"/>
      <c r="O1804" s="12"/>
      <c r="P1804" s="13"/>
      <c r="Q1804" s="14">
        <f>Tabela1[[#This Row],[QTDE/ Fabricação]]-Tabela1[[#This Row],[QTE]]</f>
        <v>0</v>
      </c>
      <c r="R1804" s="19">
        <f t="shared" si="246"/>
        <v>0</v>
      </c>
      <c r="S1804" s="19">
        <f t="shared" si="245"/>
        <v>0</v>
      </c>
      <c r="T1804" s="20">
        <f t="shared" si="247"/>
        <v>0</v>
      </c>
      <c r="U1804" s="17">
        <f>IFERROR(SUMIF('LISTA DE EMBARQUE'!B:B,MICRO!E:E,'LISTA DE EMBARQUE'!G:G),"")</f>
        <v>0</v>
      </c>
      <c r="V1804" s="12" t="str">
        <f>IFERROR(VLOOKUP(Tabela1[[#This Row],[COD.MDE]],'LISTA DE EMBARQUE'!B:L,11,0),"")</f>
        <v/>
      </c>
      <c r="W1804" s="13" t="str">
        <f>IFERROR(COUNTIF(#REF!,Tabela1[[#This Row],[Colunas5]]),"")</f>
        <v/>
      </c>
      <c r="X1804" s="14">
        <f>Tabela1[[#This Row],[QIANTIDADE EXPEDIDA]]*Tabela1[[#This Row],[PESO UNI]]</f>
        <v>0</v>
      </c>
      <c r="Y1804" s="14">
        <f t="shared" si="248"/>
        <v>0</v>
      </c>
      <c r="Z1804" s="21">
        <f>Tabela1[[#This Row],[PESO TOTAL]]-Tabela1[[#This Row],[Peso Expedido]]</f>
        <v>0</v>
      </c>
      <c r="AA1804" s="18"/>
      <c r="AB1804" s="40"/>
      <c r="AC1804" s="40"/>
      <c r="AD1804" s="40"/>
      <c r="AE1804" s="40"/>
      <c r="AF1804" s="40"/>
      <c r="AG1804" s="40"/>
      <c r="AH1804" s="40"/>
      <c r="AI1804" s="40" t="str">
        <f t="shared" si="244"/>
        <v>ok</v>
      </c>
      <c r="AJ1804"/>
      <c r="AK1804" t="str">
        <f>Tabela1[[#This Row],[Coluna1]]&amp;Tabela1[[#This Row],[PEDIDO]]</f>
        <v/>
      </c>
      <c r="AL1804"/>
      <c r="AM1804"/>
      <c r="AN1804"/>
      <c r="AO1804" t="str">
        <f t="shared" si="249"/>
        <v>/</v>
      </c>
      <c r="AP1804" t="str">
        <f>Tabela1[[#This Row],[TAG]]&amp;Tabela1[[#This Row],[PEDIDO]]&amp;Tabela1[[#This Row],[PRODUTO]]</f>
        <v/>
      </c>
      <c r="AQ1804" s="23" t="str">
        <f>Tabela1[[#This Row],[PRODUTO]]&amp;Tabela1[[#This Row],[TAG]]</f>
        <v/>
      </c>
      <c r="AR1804" s="183">
        <f>Tabela1[[#This Row],[PESO TOTAL]]*Tabela1[[#This Row],[MATÉRIA PRIMA]]</f>
        <v>0</v>
      </c>
      <c r="AS1804" s="28">
        <f>Tabela1[[#This Row],[PESO TOTAL]]*Tabela1[[#This Row],[PREPARAÇÃO ]]</f>
        <v>0</v>
      </c>
      <c r="AT1804" s="28">
        <f>Tabela1[[#This Row],[PESO TOTAL]]*Tabela1[[#This Row],[CALDEIRARIA]]</f>
        <v>0</v>
      </c>
      <c r="AU1804" s="28">
        <f>Tabela1[[#This Row],[PESO TOTAL]]*Tabela1[[#This Row],[SOLDA]]</f>
        <v>0</v>
      </c>
      <c r="AV1804" s="28">
        <f>Tabela1[[#This Row],[PESO TOTAL]]*Tabela1[[#This Row],[ACABAMENTO]]</f>
        <v>0</v>
      </c>
      <c r="AW1804" s="28">
        <f>Tabela1[[#This Row],[PESO TOTAL]]*Tabela1[[#This Row],[PRONTO ACABADO]]</f>
        <v>0</v>
      </c>
      <c r="AX1804" s="28">
        <f>Tabela1[[#This Row],[PESO TOTAL]]*Tabela1[[#This Row],[EXPEDIÇÃO ]]</f>
        <v>0</v>
      </c>
      <c r="AY1804" s="28" t="str">
        <f>Tabela1[[#This Row],[PEDIDO]]&amp;Tabela1[[#This Row],[PRODUTO]]</f>
        <v/>
      </c>
      <c r="AZ1804" s="44">
        <f>IF(AF1804="",0,IF(ISTEXT(AF1804),H1804*VALUE(SUBSTITUTE(AF1804,"%",""))/100,H1804*AF1804))-Tabela1[[#This Row],[PRONTO ACABADO2]]</f>
        <v>0</v>
      </c>
      <c r="BA1804" s="44">
        <f>IF(AG1804="",0,IF(ISTEXT(AG1804),H1804*VALUE(SUBSTITUTE(AG1804,"%",""))/100,H1804*AG1804))-Tabela1[[#This Row],[PESO EXPEDIDO2]]</f>
        <v>0</v>
      </c>
      <c r="BB1804" s="44">
        <f t="shared" si="250"/>
        <v>0</v>
      </c>
      <c r="BC1804" s="44">
        <f t="shared" si="251"/>
        <v>0</v>
      </c>
      <c r="BD1804" s="44"/>
    </row>
    <row r="1805" spans="1:56" ht="15.75" hidden="1" customHeight="1" x14ac:dyDescent="0.25">
      <c r="A1805" s="6"/>
      <c r="B1805" s="22"/>
      <c r="C1805" s="7"/>
      <c r="D1805" s="46"/>
      <c r="E1805" s="7"/>
      <c r="F1805" s="7"/>
      <c r="G1805" s="44"/>
      <c r="H1805" s="41">
        <f>Tabela1[[#This Row],[PESO UNI]]*Tabela1[[#This Row],[QTE]]</f>
        <v>0</v>
      </c>
      <c r="I1805" s="7"/>
      <c r="J1805" s="8"/>
      <c r="K1805" s="8"/>
      <c r="L1805" s="9"/>
      <c r="M1805" s="10"/>
      <c r="N1805" s="8"/>
      <c r="O1805" s="12"/>
      <c r="P1805" s="13"/>
      <c r="Q1805" s="14">
        <f>Tabela1[[#This Row],[QTDE/ Fabricação]]-Tabela1[[#This Row],[QTE]]</f>
        <v>0</v>
      </c>
      <c r="R1805" s="19">
        <f t="shared" si="246"/>
        <v>0</v>
      </c>
      <c r="S1805" s="19">
        <f t="shared" si="245"/>
        <v>0</v>
      </c>
      <c r="T1805" s="20">
        <f t="shared" si="247"/>
        <v>0</v>
      </c>
      <c r="U1805" s="17">
        <f>IFERROR(SUMIF('LISTA DE EMBARQUE'!B:B,MICRO!E:E,'LISTA DE EMBARQUE'!G:G),"")</f>
        <v>0</v>
      </c>
      <c r="V1805" s="12" t="str">
        <f>IFERROR(VLOOKUP(Tabela1[[#This Row],[COD.MDE]],'LISTA DE EMBARQUE'!B:L,11,0),"")</f>
        <v/>
      </c>
      <c r="W1805" s="13" t="str">
        <f>IFERROR(COUNTIF(#REF!,Tabela1[[#This Row],[Colunas5]]),"")</f>
        <v/>
      </c>
      <c r="X1805" s="14">
        <f>Tabela1[[#This Row],[QIANTIDADE EXPEDIDA]]*Tabela1[[#This Row],[PESO UNI]]</f>
        <v>0</v>
      </c>
      <c r="Y1805" s="14">
        <f t="shared" si="248"/>
        <v>0</v>
      </c>
      <c r="Z1805" s="21">
        <f>Tabela1[[#This Row],[PESO TOTAL]]-Tabela1[[#This Row],[Peso Expedido]]</f>
        <v>0</v>
      </c>
      <c r="AA1805" s="18"/>
      <c r="AB1805" s="40"/>
      <c r="AC1805" s="40"/>
      <c r="AD1805" s="40"/>
      <c r="AE1805" s="40"/>
      <c r="AF1805" s="40"/>
      <c r="AG1805" s="40"/>
      <c r="AH1805" s="40"/>
      <c r="AI1805" s="40" t="str">
        <f t="shared" si="244"/>
        <v>ok</v>
      </c>
      <c r="AJ1805"/>
      <c r="AK1805" t="str">
        <f>Tabela1[[#This Row],[Coluna1]]&amp;Tabela1[[#This Row],[PEDIDO]]</f>
        <v/>
      </c>
      <c r="AL1805"/>
      <c r="AM1805"/>
      <c r="AN1805"/>
      <c r="AO1805" t="str">
        <f t="shared" si="249"/>
        <v>/</v>
      </c>
      <c r="AP1805" t="str">
        <f>Tabela1[[#This Row],[TAG]]&amp;Tabela1[[#This Row],[PEDIDO]]&amp;Tabela1[[#This Row],[PRODUTO]]</f>
        <v/>
      </c>
      <c r="AQ1805" s="23" t="str">
        <f>Tabela1[[#This Row],[PRODUTO]]&amp;Tabela1[[#This Row],[TAG]]</f>
        <v/>
      </c>
      <c r="AR1805" s="183">
        <f>Tabela1[[#This Row],[PESO TOTAL]]*Tabela1[[#This Row],[MATÉRIA PRIMA]]</f>
        <v>0</v>
      </c>
      <c r="AS1805" s="28">
        <f>Tabela1[[#This Row],[PESO TOTAL]]*Tabela1[[#This Row],[PREPARAÇÃO ]]</f>
        <v>0</v>
      </c>
      <c r="AT1805" s="28">
        <f>Tabela1[[#This Row],[PESO TOTAL]]*Tabela1[[#This Row],[CALDEIRARIA]]</f>
        <v>0</v>
      </c>
      <c r="AU1805" s="28">
        <f>Tabela1[[#This Row],[PESO TOTAL]]*Tabela1[[#This Row],[SOLDA]]</f>
        <v>0</v>
      </c>
      <c r="AV1805" s="28">
        <f>Tabela1[[#This Row],[PESO TOTAL]]*Tabela1[[#This Row],[ACABAMENTO]]</f>
        <v>0</v>
      </c>
      <c r="AW1805" s="28">
        <f>Tabela1[[#This Row],[PESO TOTAL]]*Tabela1[[#This Row],[PRONTO ACABADO]]</f>
        <v>0</v>
      </c>
      <c r="AX1805" s="28">
        <f>Tabela1[[#This Row],[PESO TOTAL]]*Tabela1[[#This Row],[EXPEDIÇÃO ]]</f>
        <v>0</v>
      </c>
      <c r="AY1805" s="28" t="str">
        <f>Tabela1[[#This Row],[PEDIDO]]&amp;Tabela1[[#This Row],[PRODUTO]]</f>
        <v/>
      </c>
      <c r="AZ1805" s="44">
        <f>IF(AF1805="",0,IF(ISTEXT(AF1805),H1805*VALUE(SUBSTITUTE(AF1805,"%",""))/100,H1805*AF1805))-Tabela1[[#This Row],[PRONTO ACABADO2]]</f>
        <v>0</v>
      </c>
      <c r="BA1805" s="44">
        <f>IF(AG1805="",0,IF(ISTEXT(AG1805),H1805*VALUE(SUBSTITUTE(AG1805,"%",""))/100,H1805*AG1805))-Tabela1[[#This Row],[PESO EXPEDIDO2]]</f>
        <v>0</v>
      </c>
      <c r="BB1805" s="44">
        <f t="shared" si="250"/>
        <v>0</v>
      </c>
      <c r="BC1805" s="44">
        <f t="shared" si="251"/>
        <v>0</v>
      </c>
      <c r="BD1805" s="44"/>
    </row>
    <row r="1806" spans="1:56" ht="15.75" hidden="1" customHeight="1" x14ac:dyDescent="0.25">
      <c r="A1806" s="6"/>
      <c r="B1806" s="22"/>
      <c r="C1806" s="7"/>
      <c r="D1806" s="46"/>
      <c r="E1806" s="7"/>
      <c r="F1806" s="7"/>
      <c r="G1806" s="44"/>
      <c r="H1806" s="41">
        <f>Tabela1[[#This Row],[PESO UNI]]*Tabela1[[#This Row],[QTE]]</f>
        <v>0</v>
      </c>
      <c r="I1806" s="7"/>
      <c r="J1806" s="8"/>
      <c r="K1806" s="8"/>
      <c r="L1806" s="9"/>
      <c r="M1806" s="10"/>
      <c r="N1806" s="8"/>
      <c r="O1806" s="12"/>
      <c r="P1806" s="13"/>
      <c r="Q1806" s="14">
        <f>Tabela1[[#This Row],[QTDE/ Fabricação]]-Tabela1[[#This Row],[QTE]]</f>
        <v>0</v>
      </c>
      <c r="R1806" s="19">
        <f t="shared" si="246"/>
        <v>0</v>
      </c>
      <c r="S1806" s="19">
        <f t="shared" si="245"/>
        <v>0</v>
      </c>
      <c r="T1806" s="20">
        <f t="shared" si="247"/>
        <v>0</v>
      </c>
      <c r="U1806" s="17">
        <f>IFERROR(SUMIF('LISTA DE EMBARQUE'!B:B,MICRO!E:E,'LISTA DE EMBARQUE'!G:G),"")</f>
        <v>0</v>
      </c>
      <c r="V1806" s="12" t="str">
        <f>IFERROR(VLOOKUP(Tabela1[[#This Row],[COD.MDE]],'LISTA DE EMBARQUE'!B:L,11,0),"")</f>
        <v/>
      </c>
      <c r="W1806" s="13" t="str">
        <f>IFERROR(COUNTIF(#REF!,Tabela1[[#This Row],[Colunas5]]),"")</f>
        <v/>
      </c>
      <c r="X1806" s="14">
        <f>Tabela1[[#This Row],[QIANTIDADE EXPEDIDA]]*Tabela1[[#This Row],[PESO UNI]]</f>
        <v>0</v>
      </c>
      <c r="Y1806" s="14">
        <f t="shared" si="248"/>
        <v>0</v>
      </c>
      <c r="Z1806" s="21">
        <f>Tabela1[[#This Row],[PESO TOTAL]]-Tabela1[[#This Row],[Peso Expedido]]</f>
        <v>0</v>
      </c>
      <c r="AA1806" s="18"/>
      <c r="AB1806" s="40"/>
      <c r="AC1806" s="40"/>
      <c r="AD1806" s="40"/>
      <c r="AE1806" s="40"/>
      <c r="AF1806" s="40"/>
      <c r="AG1806" s="40"/>
      <c r="AH1806" s="40"/>
      <c r="AI1806" s="40" t="str">
        <f t="shared" si="244"/>
        <v>ok</v>
      </c>
      <c r="AJ1806"/>
      <c r="AK1806" t="str">
        <f>Tabela1[[#This Row],[Coluna1]]&amp;Tabela1[[#This Row],[PEDIDO]]</f>
        <v/>
      </c>
      <c r="AL1806"/>
      <c r="AM1806"/>
      <c r="AN1806"/>
      <c r="AO1806" t="str">
        <f t="shared" si="249"/>
        <v>/</v>
      </c>
      <c r="AP1806" t="str">
        <f>Tabela1[[#This Row],[TAG]]&amp;Tabela1[[#This Row],[PEDIDO]]&amp;Tabela1[[#This Row],[PRODUTO]]</f>
        <v/>
      </c>
      <c r="AQ1806" s="23" t="str">
        <f>Tabela1[[#This Row],[PRODUTO]]&amp;Tabela1[[#This Row],[TAG]]</f>
        <v/>
      </c>
      <c r="AR1806" s="183">
        <f>Tabela1[[#This Row],[PESO TOTAL]]*Tabela1[[#This Row],[MATÉRIA PRIMA]]</f>
        <v>0</v>
      </c>
      <c r="AS1806" s="28">
        <f>Tabela1[[#This Row],[PESO TOTAL]]*Tabela1[[#This Row],[PREPARAÇÃO ]]</f>
        <v>0</v>
      </c>
      <c r="AT1806" s="28">
        <f>Tabela1[[#This Row],[PESO TOTAL]]*Tabela1[[#This Row],[CALDEIRARIA]]</f>
        <v>0</v>
      </c>
      <c r="AU1806" s="28">
        <f>Tabela1[[#This Row],[PESO TOTAL]]*Tabela1[[#This Row],[SOLDA]]</f>
        <v>0</v>
      </c>
      <c r="AV1806" s="28">
        <f>Tabela1[[#This Row],[PESO TOTAL]]*Tabela1[[#This Row],[ACABAMENTO]]</f>
        <v>0</v>
      </c>
      <c r="AW1806" s="28">
        <f>Tabela1[[#This Row],[PESO TOTAL]]*Tabela1[[#This Row],[PRONTO ACABADO]]</f>
        <v>0</v>
      </c>
      <c r="AX1806" s="28">
        <f>Tabela1[[#This Row],[PESO TOTAL]]*Tabela1[[#This Row],[EXPEDIÇÃO ]]</f>
        <v>0</v>
      </c>
      <c r="AY1806" s="28" t="str">
        <f>Tabela1[[#This Row],[PEDIDO]]&amp;Tabela1[[#This Row],[PRODUTO]]</f>
        <v/>
      </c>
      <c r="AZ1806" s="44">
        <f>IF(AF1806="",0,IF(ISTEXT(AF1806),H1806*VALUE(SUBSTITUTE(AF1806,"%",""))/100,H1806*AF1806))-Tabela1[[#This Row],[PRONTO ACABADO2]]</f>
        <v>0</v>
      </c>
      <c r="BA1806" s="44">
        <f>IF(AG1806="",0,IF(ISTEXT(AG1806),H1806*VALUE(SUBSTITUTE(AG1806,"%",""))/100,H1806*AG1806))-Tabela1[[#This Row],[PESO EXPEDIDO2]]</f>
        <v>0</v>
      </c>
      <c r="BB1806" s="44">
        <f t="shared" si="250"/>
        <v>0</v>
      </c>
      <c r="BC1806" s="44">
        <f t="shared" si="251"/>
        <v>0</v>
      </c>
      <c r="BD1806" s="44"/>
    </row>
    <row r="1807" spans="1:56" ht="15.75" hidden="1" customHeight="1" x14ac:dyDescent="0.25">
      <c r="A1807" s="6"/>
      <c r="B1807" s="22"/>
      <c r="C1807" s="7"/>
      <c r="D1807" s="46"/>
      <c r="E1807" s="7"/>
      <c r="F1807" s="7"/>
      <c r="G1807" s="44"/>
      <c r="H1807" s="41">
        <f>Tabela1[[#This Row],[PESO UNI]]*Tabela1[[#This Row],[QTE]]</f>
        <v>0</v>
      </c>
      <c r="I1807" s="7"/>
      <c r="J1807" s="8"/>
      <c r="K1807" s="8"/>
      <c r="L1807" s="9"/>
      <c r="M1807" s="10"/>
      <c r="N1807" s="8"/>
      <c r="O1807" s="12"/>
      <c r="P1807" s="13"/>
      <c r="Q1807" s="14">
        <f>Tabela1[[#This Row],[QTDE/ Fabricação]]-Tabela1[[#This Row],[QTE]]</f>
        <v>0</v>
      </c>
      <c r="R1807" s="19">
        <f t="shared" si="246"/>
        <v>0</v>
      </c>
      <c r="S1807" s="19">
        <f t="shared" si="245"/>
        <v>0</v>
      </c>
      <c r="T1807" s="20">
        <f t="shared" si="247"/>
        <v>0</v>
      </c>
      <c r="U1807" s="17">
        <f>IFERROR(SUMIF('LISTA DE EMBARQUE'!B:B,MICRO!E:E,'LISTA DE EMBARQUE'!G:G),"")</f>
        <v>0</v>
      </c>
      <c r="V1807" s="12" t="str">
        <f>IFERROR(VLOOKUP(Tabela1[[#This Row],[COD.MDE]],'LISTA DE EMBARQUE'!B:L,11,0),"")</f>
        <v/>
      </c>
      <c r="W1807" s="13" t="str">
        <f>IFERROR(COUNTIF(#REF!,Tabela1[[#This Row],[Colunas5]]),"")</f>
        <v/>
      </c>
      <c r="X1807" s="14">
        <f>Tabela1[[#This Row],[QIANTIDADE EXPEDIDA]]*Tabela1[[#This Row],[PESO UNI]]</f>
        <v>0</v>
      </c>
      <c r="Y1807" s="14">
        <f t="shared" si="248"/>
        <v>0</v>
      </c>
      <c r="Z1807" s="21">
        <f>Tabela1[[#This Row],[PESO TOTAL]]-Tabela1[[#This Row],[Peso Expedido]]</f>
        <v>0</v>
      </c>
      <c r="AA1807" s="18"/>
      <c r="AB1807" s="40"/>
      <c r="AC1807" s="40"/>
      <c r="AD1807" s="40"/>
      <c r="AE1807" s="40"/>
      <c r="AF1807" s="40"/>
      <c r="AG1807" s="40"/>
      <c r="AH1807" s="40"/>
      <c r="AI1807" s="40" t="str">
        <f t="shared" si="244"/>
        <v>ok</v>
      </c>
      <c r="AJ1807"/>
      <c r="AK1807" t="str">
        <f>Tabela1[[#This Row],[Coluna1]]&amp;Tabela1[[#This Row],[PEDIDO]]</f>
        <v/>
      </c>
      <c r="AL1807"/>
      <c r="AM1807"/>
      <c r="AN1807"/>
      <c r="AO1807" t="str">
        <f t="shared" si="249"/>
        <v>/</v>
      </c>
      <c r="AP1807" t="str">
        <f>Tabela1[[#This Row],[TAG]]&amp;Tabela1[[#This Row],[PEDIDO]]&amp;Tabela1[[#This Row],[PRODUTO]]</f>
        <v/>
      </c>
      <c r="AQ1807" s="23" t="str">
        <f>Tabela1[[#This Row],[PRODUTO]]&amp;Tabela1[[#This Row],[TAG]]</f>
        <v/>
      </c>
      <c r="AR1807" s="183">
        <f>Tabela1[[#This Row],[PESO TOTAL]]*Tabela1[[#This Row],[MATÉRIA PRIMA]]</f>
        <v>0</v>
      </c>
      <c r="AS1807" s="28">
        <f>Tabela1[[#This Row],[PESO TOTAL]]*Tabela1[[#This Row],[PREPARAÇÃO ]]</f>
        <v>0</v>
      </c>
      <c r="AT1807" s="28">
        <f>Tabela1[[#This Row],[PESO TOTAL]]*Tabela1[[#This Row],[CALDEIRARIA]]</f>
        <v>0</v>
      </c>
      <c r="AU1807" s="28">
        <f>Tabela1[[#This Row],[PESO TOTAL]]*Tabela1[[#This Row],[SOLDA]]</f>
        <v>0</v>
      </c>
      <c r="AV1807" s="28">
        <f>Tabela1[[#This Row],[PESO TOTAL]]*Tabela1[[#This Row],[ACABAMENTO]]</f>
        <v>0</v>
      </c>
      <c r="AW1807" s="28">
        <f>Tabela1[[#This Row],[PESO TOTAL]]*Tabela1[[#This Row],[PRONTO ACABADO]]</f>
        <v>0</v>
      </c>
      <c r="AX1807" s="28">
        <f>Tabela1[[#This Row],[PESO TOTAL]]*Tabela1[[#This Row],[EXPEDIÇÃO ]]</f>
        <v>0</v>
      </c>
      <c r="AY1807" s="28" t="str">
        <f>Tabela1[[#This Row],[PEDIDO]]&amp;Tabela1[[#This Row],[PRODUTO]]</f>
        <v/>
      </c>
      <c r="AZ1807" s="44">
        <f>IF(AF1807="",0,IF(ISTEXT(AF1807),H1807*VALUE(SUBSTITUTE(AF1807,"%",""))/100,H1807*AF1807))-Tabela1[[#This Row],[PRONTO ACABADO2]]</f>
        <v>0</v>
      </c>
      <c r="BA1807" s="44">
        <f>IF(AG1807="",0,IF(ISTEXT(AG1807),H1807*VALUE(SUBSTITUTE(AG1807,"%",""))/100,H1807*AG1807))-Tabela1[[#This Row],[PESO EXPEDIDO2]]</f>
        <v>0</v>
      </c>
      <c r="BB1807" s="44">
        <f t="shared" si="250"/>
        <v>0</v>
      </c>
      <c r="BC1807" s="44">
        <f t="shared" si="251"/>
        <v>0</v>
      </c>
      <c r="BD1807" s="44"/>
    </row>
    <row r="1808" spans="1:56" ht="15.75" hidden="1" customHeight="1" x14ac:dyDescent="0.25">
      <c r="A1808" s="6"/>
      <c r="B1808" s="22"/>
      <c r="C1808" s="7"/>
      <c r="D1808" s="46"/>
      <c r="E1808" s="7"/>
      <c r="F1808" s="7"/>
      <c r="G1808" s="44"/>
      <c r="H1808" s="41">
        <f>Tabela1[[#This Row],[PESO UNI]]*Tabela1[[#This Row],[QTE]]</f>
        <v>0</v>
      </c>
      <c r="I1808" s="7"/>
      <c r="J1808" s="8"/>
      <c r="K1808" s="8"/>
      <c r="L1808" s="9"/>
      <c r="M1808" s="10"/>
      <c r="N1808" s="8"/>
      <c r="O1808" s="12"/>
      <c r="P1808" s="13"/>
      <c r="Q1808" s="14">
        <f>Tabela1[[#This Row],[QTDE/ Fabricação]]-Tabela1[[#This Row],[QTE]]</f>
        <v>0</v>
      </c>
      <c r="R1808" s="19">
        <f t="shared" si="246"/>
        <v>0</v>
      </c>
      <c r="S1808" s="19">
        <f t="shared" si="245"/>
        <v>0</v>
      </c>
      <c r="T1808" s="20">
        <f t="shared" si="247"/>
        <v>0</v>
      </c>
      <c r="U1808" s="17">
        <f>IFERROR(SUMIF('LISTA DE EMBARQUE'!B:B,MICRO!E:E,'LISTA DE EMBARQUE'!G:G),"")</f>
        <v>0</v>
      </c>
      <c r="V1808" s="12" t="str">
        <f>IFERROR(VLOOKUP(Tabela1[[#This Row],[COD.MDE]],'LISTA DE EMBARQUE'!B:L,11,0),"")</f>
        <v/>
      </c>
      <c r="W1808" s="13" t="str">
        <f>IFERROR(COUNTIF(#REF!,Tabela1[[#This Row],[Colunas5]]),"")</f>
        <v/>
      </c>
      <c r="X1808" s="14">
        <f>Tabela1[[#This Row],[QIANTIDADE EXPEDIDA]]*Tabela1[[#This Row],[PESO UNI]]</f>
        <v>0</v>
      </c>
      <c r="Y1808" s="14">
        <f t="shared" si="248"/>
        <v>0</v>
      </c>
      <c r="Z1808" s="21">
        <f>Tabela1[[#This Row],[PESO TOTAL]]-Tabela1[[#This Row],[Peso Expedido]]</f>
        <v>0</v>
      </c>
      <c r="AA1808" s="18"/>
      <c r="AB1808" s="40"/>
      <c r="AC1808" s="40"/>
      <c r="AD1808" s="40"/>
      <c r="AE1808" s="40"/>
      <c r="AF1808" s="40"/>
      <c r="AG1808" s="40"/>
      <c r="AH1808" s="40"/>
      <c r="AI1808" s="40" t="str">
        <f t="shared" si="244"/>
        <v>ok</v>
      </c>
      <c r="AJ1808"/>
      <c r="AK1808" t="str">
        <f>Tabela1[[#This Row],[Coluna1]]&amp;Tabela1[[#This Row],[PEDIDO]]</f>
        <v/>
      </c>
      <c r="AL1808"/>
      <c r="AM1808"/>
      <c r="AN1808"/>
      <c r="AO1808" t="str">
        <f t="shared" si="249"/>
        <v>/</v>
      </c>
      <c r="AP1808" t="str">
        <f>Tabela1[[#This Row],[TAG]]&amp;Tabela1[[#This Row],[PEDIDO]]&amp;Tabela1[[#This Row],[PRODUTO]]</f>
        <v/>
      </c>
      <c r="AQ1808" s="23" t="str">
        <f>Tabela1[[#This Row],[PRODUTO]]&amp;Tabela1[[#This Row],[TAG]]</f>
        <v/>
      </c>
      <c r="AR1808" s="183">
        <f>Tabela1[[#This Row],[PESO TOTAL]]*Tabela1[[#This Row],[MATÉRIA PRIMA]]</f>
        <v>0</v>
      </c>
      <c r="AS1808" s="28">
        <f>Tabela1[[#This Row],[PESO TOTAL]]*Tabela1[[#This Row],[PREPARAÇÃO ]]</f>
        <v>0</v>
      </c>
      <c r="AT1808" s="28">
        <f>Tabela1[[#This Row],[PESO TOTAL]]*Tabela1[[#This Row],[CALDEIRARIA]]</f>
        <v>0</v>
      </c>
      <c r="AU1808" s="28">
        <f>Tabela1[[#This Row],[PESO TOTAL]]*Tabela1[[#This Row],[SOLDA]]</f>
        <v>0</v>
      </c>
      <c r="AV1808" s="28">
        <f>Tabela1[[#This Row],[PESO TOTAL]]*Tabela1[[#This Row],[ACABAMENTO]]</f>
        <v>0</v>
      </c>
      <c r="AW1808" s="28">
        <f>Tabela1[[#This Row],[PESO TOTAL]]*Tabela1[[#This Row],[PRONTO ACABADO]]</f>
        <v>0</v>
      </c>
      <c r="AX1808" s="28">
        <f>Tabela1[[#This Row],[PESO TOTAL]]*Tabela1[[#This Row],[EXPEDIÇÃO ]]</f>
        <v>0</v>
      </c>
      <c r="AY1808" s="28" t="str">
        <f>Tabela1[[#This Row],[PEDIDO]]&amp;Tabela1[[#This Row],[PRODUTO]]</f>
        <v/>
      </c>
      <c r="AZ1808" s="44">
        <f>IF(AF1808="",0,IF(ISTEXT(AF1808),H1808*VALUE(SUBSTITUTE(AF1808,"%",""))/100,H1808*AF1808))-Tabela1[[#This Row],[PRONTO ACABADO2]]</f>
        <v>0</v>
      </c>
      <c r="BA1808" s="44">
        <f>IF(AG1808="",0,IF(ISTEXT(AG1808),H1808*VALUE(SUBSTITUTE(AG1808,"%",""))/100,H1808*AG1808))-Tabela1[[#This Row],[PESO EXPEDIDO2]]</f>
        <v>0</v>
      </c>
      <c r="BB1808" s="44">
        <f t="shared" si="250"/>
        <v>0</v>
      </c>
      <c r="BC1808" s="44">
        <f t="shared" si="251"/>
        <v>0</v>
      </c>
      <c r="BD1808" s="44"/>
    </row>
    <row r="1809" spans="1:56" ht="15.75" hidden="1" customHeight="1" x14ac:dyDescent="0.25">
      <c r="A1809" s="6"/>
      <c r="B1809" s="22"/>
      <c r="C1809" s="7"/>
      <c r="D1809" s="46"/>
      <c r="E1809" s="7"/>
      <c r="F1809" s="7"/>
      <c r="G1809" s="44"/>
      <c r="H1809" s="41">
        <f>Tabela1[[#This Row],[PESO UNI]]*Tabela1[[#This Row],[QTE]]</f>
        <v>0</v>
      </c>
      <c r="I1809" s="7"/>
      <c r="J1809" s="8"/>
      <c r="K1809" s="8"/>
      <c r="L1809" s="9"/>
      <c r="M1809" s="10"/>
      <c r="N1809" s="8"/>
      <c r="O1809" s="12"/>
      <c r="P1809" s="13"/>
      <c r="Q1809" s="14">
        <f>Tabela1[[#This Row],[QTDE/ Fabricação]]-Tabela1[[#This Row],[QTE]]</f>
        <v>0</v>
      </c>
      <c r="R1809" s="19">
        <f t="shared" si="246"/>
        <v>0</v>
      </c>
      <c r="S1809" s="19">
        <f t="shared" si="245"/>
        <v>0</v>
      </c>
      <c r="T1809" s="20">
        <f t="shared" si="247"/>
        <v>0</v>
      </c>
      <c r="U1809" s="17">
        <f>IFERROR(SUMIF('LISTA DE EMBARQUE'!B:B,MICRO!E:E,'LISTA DE EMBARQUE'!G:G),"")</f>
        <v>0</v>
      </c>
      <c r="V1809" s="12" t="str">
        <f>IFERROR(VLOOKUP(Tabela1[[#This Row],[COD.MDE]],'LISTA DE EMBARQUE'!B:L,11,0),"")</f>
        <v/>
      </c>
      <c r="W1809" s="13" t="str">
        <f>IFERROR(COUNTIF(#REF!,Tabela1[[#This Row],[Colunas5]]),"")</f>
        <v/>
      </c>
      <c r="X1809" s="14">
        <f>Tabela1[[#This Row],[QIANTIDADE EXPEDIDA]]*Tabela1[[#This Row],[PESO UNI]]</f>
        <v>0</v>
      </c>
      <c r="Y1809" s="14">
        <f t="shared" si="248"/>
        <v>0</v>
      </c>
      <c r="Z1809" s="21">
        <f>Tabela1[[#This Row],[PESO TOTAL]]-Tabela1[[#This Row],[Peso Expedido]]</f>
        <v>0</v>
      </c>
      <c r="AA1809" s="18"/>
      <c r="AB1809" s="40"/>
      <c r="AC1809" s="40"/>
      <c r="AD1809" s="40"/>
      <c r="AE1809" s="40"/>
      <c r="AF1809" s="40"/>
      <c r="AG1809" s="40"/>
      <c r="AH1809" s="40"/>
      <c r="AI1809" s="40" t="str">
        <f t="shared" ref="AI1809:AI1872" si="252">IF(Z1809&lt;=0,"ok","")</f>
        <v>ok</v>
      </c>
      <c r="AJ1809"/>
      <c r="AK1809" t="str">
        <f>Tabela1[[#This Row],[Coluna1]]&amp;Tabela1[[#This Row],[PEDIDO]]</f>
        <v/>
      </c>
      <c r="AL1809"/>
      <c r="AM1809"/>
      <c r="AN1809"/>
      <c r="AO1809" t="str">
        <f t="shared" si="249"/>
        <v>/</v>
      </c>
      <c r="AP1809" t="str">
        <f>Tabela1[[#This Row],[TAG]]&amp;Tabela1[[#This Row],[PEDIDO]]&amp;Tabela1[[#This Row],[PRODUTO]]</f>
        <v/>
      </c>
      <c r="AQ1809" s="23" t="str">
        <f>Tabela1[[#This Row],[PRODUTO]]&amp;Tabela1[[#This Row],[TAG]]</f>
        <v/>
      </c>
      <c r="AR1809" s="183">
        <f>Tabela1[[#This Row],[PESO TOTAL]]*Tabela1[[#This Row],[MATÉRIA PRIMA]]</f>
        <v>0</v>
      </c>
      <c r="AS1809" s="28">
        <f>Tabela1[[#This Row],[PESO TOTAL]]*Tabela1[[#This Row],[PREPARAÇÃO ]]</f>
        <v>0</v>
      </c>
      <c r="AT1809" s="28">
        <f>Tabela1[[#This Row],[PESO TOTAL]]*Tabela1[[#This Row],[CALDEIRARIA]]</f>
        <v>0</v>
      </c>
      <c r="AU1809" s="28">
        <f>Tabela1[[#This Row],[PESO TOTAL]]*Tabela1[[#This Row],[SOLDA]]</f>
        <v>0</v>
      </c>
      <c r="AV1809" s="28">
        <f>Tabela1[[#This Row],[PESO TOTAL]]*Tabela1[[#This Row],[ACABAMENTO]]</f>
        <v>0</v>
      </c>
      <c r="AW1809" s="28">
        <f>Tabela1[[#This Row],[PESO TOTAL]]*Tabela1[[#This Row],[PRONTO ACABADO]]</f>
        <v>0</v>
      </c>
      <c r="AX1809" s="28">
        <f>Tabela1[[#This Row],[PESO TOTAL]]*Tabela1[[#This Row],[EXPEDIÇÃO ]]</f>
        <v>0</v>
      </c>
      <c r="AY1809" s="28" t="str">
        <f>Tabela1[[#This Row],[PEDIDO]]&amp;Tabela1[[#This Row],[PRODUTO]]</f>
        <v/>
      </c>
      <c r="AZ1809" s="44">
        <f>IF(AF1809="",0,IF(ISTEXT(AF1809),H1809*VALUE(SUBSTITUTE(AF1809,"%",""))/100,H1809*AF1809))-Tabela1[[#This Row],[PRONTO ACABADO2]]</f>
        <v>0</v>
      </c>
      <c r="BA1809" s="44">
        <f>IF(AG1809="",0,IF(ISTEXT(AG1809),H1809*VALUE(SUBSTITUTE(AG1809,"%",""))/100,H1809*AG1809))-Tabela1[[#This Row],[PESO EXPEDIDO2]]</f>
        <v>0</v>
      </c>
      <c r="BB1809" s="44">
        <f t="shared" si="250"/>
        <v>0</v>
      </c>
      <c r="BC1809" s="44">
        <f t="shared" si="251"/>
        <v>0</v>
      </c>
      <c r="BD1809" s="44"/>
    </row>
    <row r="1810" spans="1:56" ht="15.75" hidden="1" customHeight="1" x14ac:dyDescent="0.25">
      <c r="A1810" s="6"/>
      <c r="B1810" s="22"/>
      <c r="C1810" s="7"/>
      <c r="D1810" s="46"/>
      <c r="E1810" s="7"/>
      <c r="F1810" s="7"/>
      <c r="G1810" s="44"/>
      <c r="H1810" s="41">
        <f>Tabela1[[#This Row],[PESO UNI]]*Tabela1[[#This Row],[QTE]]</f>
        <v>0</v>
      </c>
      <c r="I1810" s="7"/>
      <c r="J1810" s="8"/>
      <c r="K1810" s="8"/>
      <c r="L1810" s="9"/>
      <c r="M1810" s="10"/>
      <c r="N1810" s="8"/>
      <c r="O1810" s="12"/>
      <c r="P1810" s="13"/>
      <c r="Q1810" s="14">
        <f>Tabela1[[#This Row],[QTDE/ Fabricação]]-Tabela1[[#This Row],[QTE]]</f>
        <v>0</v>
      </c>
      <c r="R1810" s="19">
        <f t="shared" si="246"/>
        <v>0</v>
      </c>
      <c r="S1810" s="19">
        <f t="shared" si="245"/>
        <v>0</v>
      </c>
      <c r="T1810" s="20">
        <f t="shared" si="247"/>
        <v>0</v>
      </c>
      <c r="U1810" s="17">
        <f>IFERROR(SUMIF('LISTA DE EMBARQUE'!B:B,MICRO!E:E,'LISTA DE EMBARQUE'!G:G),"")</f>
        <v>0</v>
      </c>
      <c r="V1810" s="12" t="str">
        <f>IFERROR(VLOOKUP(Tabela1[[#This Row],[COD.MDE]],'LISTA DE EMBARQUE'!B:L,11,0),"")</f>
        <v/>
      </c>
      <c r="W1810" s="13" t="str">
        <f>IFERROR(COUNTIF(#REF!,Tabela1[[#This Row],[Colunas5]]),"")</f>
        <v/>
      </c>
      <c r="X1810" s="14">
        <f>Tabela1[[#This Row],[QIANTIDADE EXPEDIDA]]*Tabela1[[#This Row],[PESO UNI]]</f>
        <v>0</v>
      </c>
      <c r="Y1810" s="14">
        <f t="shared" si="248"/>
        <v>0</v>
      </c>
      <c r="Z1810" s="21">
        <f>Tabela1[[#This Row],[PESO TOTAL]]-Tabela1[[#This Row],[Peso Expedido]]</f>
        <v>0</v>
      </c>
      <c r="AA1810" s="18"/>
      <c r="AB1810" s="40"/>
      <c r="AC1810" s="40"/>
      <c r="AD1810" s="40"/>
      <c r="AE1810" s="40"/>
      <c r="AF1810" s="40"/>
      <c r="AG1810" s="40"/>
      <c r="AH1810" s="40"/>
      <c r="AI1810" s="40" t="str">
        <f t="shared" si="252"/>
        <v>ok</v>
      </c>
      <c r="AJ1810"/>
      <c r="AK1810" t="str">
        <f>Tabela1[[#This Row],[Coluna1]]&amp;Tabela1[[#This Row],[PEDIDO]]</f>
        <v/>
      </c>
      <c r="AL1810"/>
      <c r="AM1810"/>
      <c r="AN1810"/>
      <c r="AO1810" t="str">
        <f t="shared" si="249"/>
        <v>/</v>
      </c>
      <c r="AP1810" t="str">
        <f>Tabela1[[#This Row],[TAG]]&amp;Tabela1[[#This Row],[PEDIDO]]&amp;Tabela1[[#This Row],[PRODUTO]]</f>
        <v/>
      </c>
      <c r="AQ1810" s="23" t="str">
        <f>Tabela1[[#This Row],[PRODUTO]]&amp;Tabela1[[#This Row],[TAG]]</f>
        <v/>
      </c>
      <c r="AR1810" s="183">
        <f>Tabela1[[#This Row],[PESO TOTAL]]*Tabela1[[#This Row],[MATÉRIA PRIMA]]</f>
        <v>0</v>
      </c>
      <c r="AS1810" s="28">
        <f>Tabela1[[#This Row],[PESO TOTAL]]*Tabela1[[#This Row],[PREPARAÇÃO ]]</f>
        <v>0</v>
      </c>
      <c r="AT1810" s="28">
        <f>Tabela1[[#This Row],[PESO TOTAL]]*Tabela1[[#This Row],[CALDEIRARIA]]</f>
        <v>0</v>
      </c>
      <c r="AU1810" s="28">
        <f>Tabela1[[#This Row],[PESO TOTAL]]*Tabela1[[#This Row],[SOLDA]]</f>
        <v>0</v>
      </c>
      <c r="AV1810" s="28">
        <f>Tabela1[[#This Row],[PESO TOTAL]]*Tabela1[[#This Row],[ACABAMENTO]]</f>
        <v>0</v>
      </c>
      <c r="AW1810" s="28">
        <f>Tabela1[[#This Row],[PESO TOTAL]]*Tabela1[[#This Row],[PRONTO ACABADO]]</f>
        <v>0</v>
      </c>
      <c r="AX1810" s="28">
        <f>Tabela1[[#This Row],[PESO TOTAL]]*Tabela1[[#This Row],[EXPEDIÇÃO ]]</f>
        <v>0</v>
      </c>
      <c r="AY1810" s="28" t="str">
        <f>Tabela1[[#This Row],[PEDIDO]]&amp;Tabela1[[#This Row],[PRODUTO]]</f>
        <v/>
      </c>
      <c r="AZ1810" s="44">
        <f>IF(AF1810="",0,IF(ISTEXT(AF1810),H1810*VALUE(SUBSTITUTE(AF1810,"%",""))/100,H1810*AF1810))-Tabela1[[#This Row],[PRONTO ACABADO2]]</f>
        <v>0</v>
      </c>
      <c r="BA1810" s="44">
        <f>IF(AG1810="",0,IF(ISTEXT(AG1810),H1810*VALUE(SUBSTITUTE(AG1810,"%",""))/100,H1810*AG1810))-Tabela1[[#This Row],[PESO EXPEDIDO2]]</f>
        <v>0</v>
      </c>
      <c r="BB1810" s="44">
        <f t="shared" si="250"/>
        <v>0</v>
      </c>
      <c r="BC1810" s="44">
        <f t="shared" si="251"/>
        <v>0</v>
      </c>
      <c r="BD1810" s="44"/>
    </row>
    <row r="1811" spans="1:56" ht="15.75" hidden="1" customHeight="1" x14ac:dyDescent="0.25">
      <c r="A1811" s="6"/>
      <c r="B1811" s="22"/>
      <c r="C1811" s="7"/>
      <c r="D1811" s="46"/>
      <c r="E1811" s="7"/>
      <c r="F1811" s="7"/>
      <c r="G1811" s="44"/>
      <c r="H1811" s="41">
        <f>Tabela1[[#This Row],[PESO UNI]]*Tabela1[[#This Row],[QTE]]</f>
        <v>0</v>
      </c>
      <c r="I1811" s="7"/>
      <c r="J1811" s="8"/>
      <c r="K1811" s="8"/>
      <c r="L1811" s="9"/>
      <c r="M1811" s="10"/>
      <c r="N1811" s="8"/>
      <c r="O1811" s="12"/>
      <c r="P1811" s="13"/>
      <c r="Q1811" s="14">
        <f>Tabela1[[#This Row],[QTDE/ Fabricação]]-Tabela1[[#This Row],[QTE]]</f>
        <v>0</v>
      </c>
      <c r="R1811" s="19">
        <f t="shared" si="246"/>
        <v>0</v>
      </c>
      <c r="S1811" s="19">
        <f t="shared" si="245"/>
        <v>0</v>
      </c>
      <c r="T1811" s="20">
        <f t="shared" si="247"/>
        <v>0</v>
      </c>
      <c r="U1811" s="17">
        <f>IFERROR(SUMIF('LISTA DE EMBARQUE'!B:B,MICRO!E:E,'LISTA DE EMBARQUE'!G:G),"")</f>
        <v>0</v>
      </c>
      <c r="V1811" s="12" t="str">
        <f>IFERROR(VLOOKUP(Tabela1[[#This Row],[COD.MDE]],'LISTA DE EMBARQUE'!B:L,11,0),"")</f>
        <v/>
      </c>
      <c r="W1811" s="13" t="str">
        <f>IFERROR(COUNTIF(#REF!,Tabela1[[#This Row],[Colunas5]]),"")</f>
        <v/>
      </c>
      <c r="X1811" s="14">
        <f>Tabela1[[#This Row],[QIANTIDADE EXPEDIDA]]*Tabela1[[#This Row],[PESO UNI]]</f>
        <v>0</v>
      </c>
      <c r="Y1811" s="14">
        <f t="shared" si="248"/>
        <v>0</v>
      </c>
      <c r="Z1811" s="21">
        <f>Tabela1[[#This Row],[PESO TOTAL]]-Tabela1[[#This Row],[Peso Expedido]]</f>
        <v>0</v>
      </c>
      <c r="AA1811" s="18"/>
      <c r="AB1811" s="40"/>
      <c r="AC1811" s="40"/>
      <c r="AD1811" s="40"/>
      <c r="AE1811" s="40"/>
      <c r="AF1811" s="40"/>
      <c r="AG1811" s="40"/>
      <c r="AH1811" s="40"/>
      <c r="AI1811" s="40" t="str">
        <f t="shared" si="252"/>
        <v>ok</v>
      </c>
      <c r="AJ1811"/>
      <c r="AK1811" t="str">
        <f>Tabela1[[#This Row],[Coluna1]]&amp;Tabela1[[#This Row],[PEDIDO]]</f>
        <v/>
      </c>
      <c r="AL1811"/>
      <c r="AM1811"/>
      <c r="AN1811"/>
      <c r="AO1811" t="str">
        <f t="shared" si="249"/>
        <v>/</v>
      </c>
      <c r="AP1811" t="str">
        <f>Tabela1[[#This Row],[TAG]]&amp;Tabela1[[#This Row],[PEDIDO]]&amp;Tabela1[[#This Row],[PRODUTO]]</f>
        <v/>
      </c>
      <c r="AQ1811" s="23" t="str">
        <f>Tabela1[[#This Row],[PRODUTO]]&amp;Tabela1[[#This Row],[TAG]]</f>
        <v/>
      </c>
      <c r="AR1811" s="183">
        <f>Tabela1[[#This Row],[PESO TOTAL]]*Tabela1[[#This Row],[MATÉRIA PRIMA]]</f>
        <v>0</v>
      </c>
      <c r="AS1811" s="28">
        <f>Tabela1[[#This Row],[PESO TOTAL]]*Tabela1[[#This Row],[PREPARAÇÃO ]]</f>
        <v>0</v>
      </c>
      <c r="AT1811" s="28">
        <f>Tabela1[[#This Row],[PESO TOTAL]]*Tabela1[[#This Row],[CALDEIRARIA]]</f>
        <v>0</v>
      </c>
      <c r="AU1811" s="28">
        <f>Tabela1[[#This Row],[PESO TOTAL]]*Tabela1[[#This Row],[SOLDA]]</f>
        <v>0</v>
      </c>
      <c r="AV1811" s="28">
        <f>Tabela1[[#This Row],[PESO TOTAL]]*Tabela1[[#This Row],[ACABAMENTO]]</f>
        <v>0</v>
      </c>
      <c r="AW1811" s="28">
        <f>Tabela1[[#This Row],[PESO TOTAL]]*Tabela1[[#This Row],[PRONTO ACABADO]]</f>
        <v>0</v>
      </c>
      <c r="AX1811" s="28">
        <f>Tabela1[[#This Row],[PESO TOTAL]]*Tabela1[[#This Row],[EXPEDIÇÃO ]]</f>
        <v>0</v>
      </c>
      <c r="AY1811" s="28" t="str">
        <f>Tabela1[[#This Row],[PEDIDO]]&amp;Tabela1[[#This Row],[PRODUTO]]</f>
        <v/>
      </c>
      <c r="AZ1811" s="44">
        <f>IF(AF1811="",0,IF(ISTEXT(AF1811),H1811*VALUE(SUBSTITUTE(AF1811,"%",""))/100,H1811*AF1811))-Tabela1[[#This Row],[PRONTO ACABADO2]]</f>
        <v>0</v>
      </c>
      <c r="BA1811" s="44">
        <f>IF(AG1811="",0,IF(ISTEXT(AG1811),H1811*VALUE(SUBSTITUTE(AG1811,"%",""))/100,H1811*AG1811))-Tabela1[[#This Row],[PESO EXPEDIDO2]]</f>
        <v>0</v>
      </c>
      <c r="BB1811" s="44">
        <f t="shared" si="250"/>
        <v>0</v>
      </c>
      <c r="BC1811" s="44">
        <f t="shared" si="251"/>
        <v>0</v>
      </c>
      <c r="BD1811" s="44"/>
    </row>
    <row r="1812" spans="1:56" ht="15.75" hidden="1" customHeight="1" x14ac:dyDescent="0.25">
      <c r="A1812" s="6"/>
      <c r="B1812" s="22"/>
      <c r="C1812" s="7"/>
      <c r="D1812" s="46"/>
      <c r="E1812" s="7"/>
      <c r="F1812" s="7"/>
      <c r="G1812" s="44"/>
      <c r="H1812" s="41">
        <f>Tabela1[[#This Row],[PESO UNI]]*Tabela1[[#This Row],[QTE]]</f>
        <v>0</v>
      </c>
      <c r="I1812" s="7"/>
      <c r="J1812" s="8"/>
      <c r="K1812" s="8"/>
      <c r="L1812" s="9"/>
      <c r="M1812" s="10"/>
      <c r="N1812" s="8"/>
      <c r="O1812" s="12"/>
      <c r="P1812" s="13"/>
      <c r="Q1812" s="14">
        <f>Tabela1[[#This Row],[QTDE/ Fabricação]]-Tabela1[[#This Row],[QTE]]</f>
        <v>0</v>
      </c>
      <c r="R1812" s="19">
        <f t="shared" si="246"/>
        <v>0</v>
      </c>
      <c r="S1812" s="19">
        <f t="shared" si="245"/>
        <v>0</v>
      </c>
      <c r="T1812" s="20">
        <f t="shared" si="247"/>
        <v>0</v>
      </c>
      <c r="U1812" s="17">
        <f>IFERROR(SUMIF('LISTA DE EMBARQUE'!B:B,MICRO!E:E,'LISTA DE EMBARQUE'!G:G),"")</f>
        <v>0</v>
      </c>
      <c r="V1812" s="12" t="str">
        <f>IFERROR(VLOOKUP(Tabela1[[#This Row],[COD.MDE]],'LISTA DE EMBARQUE'!B:L,11,0),"")</f>
        <v/>
      </c>
      <c r="W1812" s="13" t="str">
        <f>IFERROR(COUNTIF(#REF!,Tabela1[[#This Row],[Colunas5]]),"")</f>
        <v/>
      </c>
      <c r="X1812" s="14">
        <f>Tabela1[[#This Row],[QIANTIDADE EXPEDIDA]]*Tabela1[[#This Row],[PESO UNI]]</f>
        <v>0</v>
      </c>
      <c r="Y1812" s="14">
        <f t="shared" si="248"/>
        <v>0</v>
      </c>
      <c r="Z1812" s="21">
        <f>Tabela1[[#This Row],[PESO TOTAL]]-Tabela1[[#This Row],[Peso Expedido]]</f>
        <v>0</v>
      </c>
      <c r="AA1812" s="18"/>
      <c r="AB1812" s="40"/>
      <c r="AC1812" s="40"/>
      <c r="AD1812" s="40"/>
      <c r="AE1812" s="40"/>
      <c r="AF1812" s="40"/>
      <c r="AG1812" s="40"/>
      <c r="AH1812" s="40"/>
      <c r="AI1812" s="40" t="str">
        <f t="shared" si="252"/>
        <v>ok</v>
      </c>
      <c r="AJ1812"/>
      <c r="AK1812" t="str">
        <f>Tabela1[[#This Row],[Coluna1]]&amp;Tabela1[[#This Row],[PEDIDO]]</f>
        <v/>
      </c>
      <c r="AL1812"/>
      <c r="AM1812"/>
      <c r="AN1812"/>
      <c r="AO1812" t="str">
        <f t="shared" si="249"/>
        <v>/</v>
      </c>
      <c r="AP1812" t="str">
        <f>Tabela1[[#This Row],[TAG]]&amp;Tabela1[[#This Row],[PEDIDO]]&amp;Tabela1[[#This Row],[PRODUTO]]</f>
        <v/>
      </c>
      <c r="AQ1812" s="23" t="str">
        <f>Tabela1[[#This Row],[PRODUTO]]&amp;Tabela1[[#This Row],[TAG]]</f>
        <v/>
      </c>
      <c r="AR1812" s="183">
        <f>Tabela1[[#This Row],[PESO TOTAL]]*Tabela1[[#This Row],[MATÉRIA PRIMA]]</f>
        <v>0</v>
      </c>
      <c r="AS1812" s="28">
        <f>Tabela1[[#This Row],[PESO TOTAL]]*Tabela1[[#This Row],[PREPARAÇÃO ]]</f>
        <v>0</v>
      </c>
      <c r="AT1812" s="28">
        <f>Tabela1[[#This Row],[PESO TOTAL]]*Tabela1[[#This Row],[CALDEIRARIA]]</f>
        <v>0</v>
      </c>
      <c r="AU1812" s="28">
        <f>Tabela1[[#This Row],[PESO TOTAL]]*Tabela1[[#This Row],[SOLDA]]</f>
        <v>0</v>
      </c>
      <c r="AV1812" s="28">
        <f>Tabela1[[#This Row],[PESO TOTAL]]*Tabela1[[#This Row],[ACABAMENTO]]</f>
        <v>0</v>
      </c>
      <c r="AW1812" s="28">
        <f>Tabela1[[#This Row],[PESO TOTAL]]*Tabela1[[#This Row],[PRONTO ACABADO]]</f>
        <v>0</v>
      </c>
      <c r="AX1812" s="28">
        <f>Tabela1[[#This Row],[PESO TOTAL]]*Tabela1[[#This Row],[EXPEDIÇÃO ]]</f>
        <v>0</v>
      </c>
      <c r="AY1812" s="28" t="str">
        <f>Tabela1[[#This Row],[PEDIDO]]&amp;Tabela1[[#This Row],[PRODUTO]]</f>
        <v/>
      </c>
      <c r="AZ1812" s="44">
        <f>IF(AF1812="",0,IF(ISTEXT(AF1812),H1812*VALUE(SUBSTITUTE(AF1812,"%",""))/100,H1812*AF1812))-Tabela1[[#This Row],[PRONTO ACABADO2]]</f>
        <v>0</v>
      </c>
      <c r="BA1812" s="44">
        <f>IF(AG1812="",0,IF(ISTEXT(AG1812),H1812*VALUE(SUBSTITUTE(AG1812,"%",""))/100,H1812*AG1812))-Tabela1[[#This Row],[PESO EXPEDIDO2]]</f>
        <v>0</v>
      </c>
      <c r="BB1812" s="44">
        <f t="shared" si="250"/>
        <v>0</v>
      </c>
      <c r="BC1812" s="44">
        <f t="shared" si="251"/>
        <v>0</v>
      </c>
      <c r="BD1812" s="44"/>
    </row>
    <row r="1813" spans="1:56" ht="15.75" hidden="1" customHeight="1" x14ac:dyDescent="0.25">
      <c r="A1813" s="6"/>
      <c r="B1813" s="22"/>
      <c r="C1813" s="7"/>
      <c r="D1813" s="46"/>
      <c r="E1813" s="7"/>
      <c r="F1813" s="7"/>
      <c r="G1813" s="44"/>
      <c r="H1813" s="41">
        <f>Tabela1[[#This Row],[PESO UNI]]*Tabela1[[#This Row],[QTE]]</f>
        <v>0</v>
      </c>
      <c r="I1813" s="7"/>
      <c r="J1813" s="8"/>
      <c r="K1813" s="8"/>
      <c r="L1813" s="9"/>
      <c r="M1813" s="10"/>
      <c r="N1813" s="8"/>
      <c r="O1813" s="12"/>
      <c r="P1813" s="13"/>
      <c r="Q1813" s="14">
        <f>Tabela1[[#This Row],[QTDE/ Fabricação]]-Tabela1[[#This Row],[QTE]]</f>
        <v>0</v>
      </c>
      <c r="R1813" s="19">
        <f t="shared" si="246"/>
        <v>0</v>
      </c>
      <c r="S1813" s="19">
        <f t="shared" si="245"/>
        <v>0</v>
      </c>
      <c r="T1813" s="20">
        <f t="shared" si="247"/>
        <v>0</v>
      </c>
      <c r="U1813" s="17">
        <f>IFERROR(SUMIF('LISTA DE EMBARQUE'!B:B,MICRO!E:E,'LISTA DE EMBARQUE'!G:G),"")</f>
        <v>0</v>
      </c>
      <c r="V1813" s="12" t="str">
        <f>IFERROR(VLOOKUP(Tabela1[[#This Row],[COD.MDE]],'LISTA DE EMBARQUE'!B:L,11,0),"")</f>
        <v/>
      </c>
      <c r="W1813" s="13" t="str">
        <f>IFERROR(COUNTIF(#REF!,Tabela1[[#This Row],[Colunas5]]),"")</f>
        <v/>
      </c>
      <c r="X1813" s="14">
        <f>Tabela1[[#This Row],[QIANTIDADE EXPEDIDA]]*Tabela1[[#This Row],[PESO UNI]]</f>
        <v>0</v>
      </c>
      <c r="Y1813" s="14">
        <f t="shared" si="248"/>
        <v>0</v>
      </c>
      <c r="Z1813" s="21">
        <f>Tabela1[[#This Row],[PESO TOTAL]]-Tabela1[[#This Row],[Peso Expedido]]</f>
        <v>0</v>
      </c>
      <c r="AA1813" s="18"/>
      <c r="AB1813" s="40"/>
      <c r="AC1813" s="40"/>
      <c r="AD1813" s="40"/>
      <c r="AE1813" s="40"/>
      <c r="AF1813" s="40"/>
      <c r="AG1813" s="40"/>
      <c r="AH1813" s="40"/>
      <c r="AI1813" s="40" t="str">
        <f t="shared" si="252"/>
        <v>ok</v>
      </c>
      <c r="AJ1813"/>
      <c r="AK1813" t="str">
        <f>Tabela1[[#This Row],[Coluna1]]&amp;Tabela1[[#This Row],[PEDIDO]]</f>
        <v/>
      </c>
      <c r="AL1813"/>
      <c r="AM1813"/>
      <c r="AN1813"/>
      <c r="AO1813" t="str">
        <f t="shared" si="249"/>
        <v>/</v>
      </c>
      <c r="AP1813" t="str">
        <f>Tabela1[[#This Row],[TAG]]&amp;Tabela1[[#This Row],[PEDIDO]]&amp;Tabela1[[#This Row],[PRODUTO]]</f>
        <v/>
      </c>
      <c r="AQ1813" s="23" t="str">
        <f>Tabela1[[#This Row],[PRODUTO]]&amp;Tabela1[[#This Row],[TAG]]</f>
        <v/>
      </c>
      <c r="AR1813" s="183">
        <f>Tabela1[[#This Row],[PESO TOTAL]]*Tabela1[[#This Row],[MATÉRIA PRIMA]]</f>
        <v>0</v>
      </c>
      <c r="AS1813" s="28">
        <f>Tabela1[[#This Row],[PESO TOTAL]]*Tabela1[[#This Row],[PREPARAÇÃO ]]</f>
        <v>0</v>
      </c>
      <c r="AT1813" s="28">
        <f>Tabela1[[#This Row],[PESO TOTAL]]*Tabela1[[#This Row],[CALDEIRARIA]]</f>
        <v>0</v>
      </c>
      <c r="AU1813" s="28">
        <f>Tabela1[[#This Row],[PESO TOTAL]]*Tabela1[[#This Row],[SOLDA]]</f>
        <v>0</v>
      </c>
      <c r="AV1813" s="28">
        <f>Tabela1[[#This Row],[PESO TOTAL]]*Tabela1[[#This Row],[ACABAMENTO]]</f>
        <v>0</v>
      </c>
      <c r="AW1813" s="28">
        <f>Tabela1[[#This Row],[PESO TOTAL]]*Tabela1[[#This Row],[PRONTO ACABADO]]</f>
        <v>0</v>
      </c>
      <c r="AX1813" s="28">
        <f>Tabela1[[#This Row],[PESO TOTAL]]*Tabela1[[#This Row],[EXPEDIÇÃO ]]</f>
        <v>0</v>
      </c>
      <c r="AY1813" s="28" t="str">
        <f>Tabela1[[#This Row],[PEDIDO]]&amp;Tabela1[[#This Row],[PRODUTO]]</f>
        <v/>
      </c>
      <c r="AZ1813" s="44">
        <f>IF(AF1813="",0,IF(ISTEXT(AF1813),H1813*VALUE(SUBSTITUTE(AF1813,"%",""))/100,H1813*AF1813))-Tabela1[[#This Row],[PRONTO ACABADO2]]</f>
        <v>0</v>
      </c>
      <c r="BA1813" s="44">
        <f>IF(AG1813="",0,IF(ISTEXT(AG1813),H1813*VALUE(SUBSTITUTE(AG1813,"%",""))/100,H1813*AG1813))-Tabela1[[#This Row],[PESO EXPEDIDO2]]</f>
        <v>0</v>
      </c>
      <c r="BB1813" s="44">
        <f t="shared" si="250"/>
        <v>0</v>
      </c>
      <c r="BC1813" s="44">
        <f t="shared" si="251"/>
        <v>0</v>
      </c>
      <c r="BD1813" s="44"/>
    </row>
    <row r="1814" spans="1:56" ht="15.75" hidden="1" customHeight="1" x14ac:dyDescent="0.25">
      <c r="A1814" s="6"/>
      <c r="B1814" s="22"/>
      <c r="C1814" s="7"/>
      <c r="D1814" s="46"/>
      <c r="E1814" s="7"/>
      <c r="F1814" s="7"/>
      <c r="G1814" s="44"/>
      <c r="H1814" s="41">
        <f>Tabela1[[#This Row],[PESO UNI]]*Tabela1[[#This Row],[QTE]]</f>
        <v>0</v>
      </c>
      <c r="I1814" s="7"/>
      <c r="J1814" s="8"/>
      <c r="K1814" s="8"/>
      <c r="L1814" s="9"/>
      <c r="M1814" s="10"/>
      <c r="N1814" s="8"/>
      <c r="O1814" s="12"/>
      <c r="P1814" s="13"/>
      <c r="Q1814" s="14">
        <f>Tabela1[[#This Row],[QTDE/ Fabricação]]-Tabela1[[#This Row],[QTE]]</f>
        <v>0</v>
      </c>
      <c r="R1814" s="19">
        <f t="shared" si="246"/>
        <v>0</v>
      </c>
      <c r="S1814" s="19">
        <f t="shared" si="245"/>
        <v>0</v>
      </c>
      <c r="T1814" s="20">
        <f t="shared" si="247"/>
        <v>0</v>
      </c>
      <c r="U1814" s="17">
        <f>IFERROR(SUMIF('LISTA DE EMBARQUE'!B:B,MICRO!E:E,'LISTA DE EMBARQUE'!G:G),"")</f>
        <v>0</v>
      </c>
      <c r="V1814" s="12" t="str">
        <f>IFERROR(VLOOKUP(Tabela1[[#This Row],[COD.MDE]],'LISTA DE EMBARQUE'!B:L,11,0),"")</f>
        <v/>
      </c>
      <c r="W1814" s="13" t="str">
        <f>IFERROR(COUNTIF(#REF!,Tabela1[[#This Row],[Colunas5]]),"")</f>
        <v/>
      </c>
      <c r="X1814" s="14">
        <f>Tabela1[[#This Row],[QIANTIDADE EXPEDIDA]]*Tabela1[[#This Row],[PESO UNI]]</f>
        <v>0</v>
      </c>
      <c r="Y1814" s="14">
        <f t="shared" si="248"/>
        <v>0</v>
      </c>
      <c r="Z1814" s="21">
        <f>Tabela1[[#This Row],[PESO TOTAL]]-Tabela1[[#This Row],[Peso Expedido]]</f>
        <v>0</v>
      </c>
      <c r="AA1814" s="18"/>
      <c r="AB1814" s="40"/>
      <c r="AC1814" s="40"/>
      <c r="AD1814" s="40"/>
      <c r="AE1814" s="40"/>
      <c r="AF1814" s="40"/>
      <c r="AG1814" s="40"/>
      <c r="AH1814" s="40"/>
      <c r="AI1814" s="40" t="str">
        <f t="shared" si="252"/>
        <v>ok</v>
      </c>
      <c r="AJ1814"/>
      <c r="AK1814" t="str">
        <f>Tabela1[[#This Row],[Coluna1]]&amp;Tabela1[[#This Row],[PEDIDO]]</f>
        <v/>
      </c>
      <c r="AL1814"/>
      <c r="AM1814"/>
      <c r="AN1814"/>
      <c r="AO1814" t="str">
        <f t="shared" si="249"/>
        <v>/</v>
      </c>
      <c r="AP1814" t="str">
        <f>Tabela1[[#This Row],[TAG]]&amp;Tabela1[[#This Row],[PEDIDO]]&amp;Tabela1[[#This Row],[PRODUTO]]</f>
        <v/>
      </c>
      <c r="AQ1814" s="23" t="str">
        <f>Tabela1[[#This Row],[PRODUTO]]&amp;Tabela1[[#This Row],[TAG]]</f>
        <v/>
      </c>
      <c r="AR1814" s="183">
        <f>Tabela1[[#This Row],[PESO TOTAL]]*Tabela1[[#This Row],[MATÉRIA PRIMA]]</f>
        <v>0</v>
      </c>
      <c r="AS1814" s="28">
        <f>Tabela1[[#This Row],[PESO TOTAL]]*Tabela1[[#This Row],[PREPARAÇÃO ]]</f>
        <v>0</v>
      </c>
      <c r="AT1814" s="28">
        <f>Tabela1[[#This Row],[PESO TOTAL]]*Tabela1[[#This Row],[CALDEIRARIA]]</f>
        <v>0</v>
      </c>
      <c r="AU1814" s="28">
        <f>Tabela1[[#This Row],[PESO TOTAL]]*Tabela1[[#This Row],[SOLDA]]</f>
        <v>0</v>
      </c>
      <c r="AV1814" s="28">
        <f>Tabela1[[#This Row],[PESO TOTAL]]*Tabela1[[#This Row],[ACABAMENTO]]</f>
        <v>0</v>
      </c>
      <c r="AW1814" s="28">
        <f>Tabela1[[#This Row],[PESO TOTAL]]*Tabela1[[#This Row],[PRONTO ACABADO]]</f>
        <v>0</v>
      </c>
      <c r="AX1814" s="28">
        <f>Tabela1[[#This Row],[PESO TOTAL]]*Tabela1[[#This Row],[EXPEDIÇÃO ]]</f>
        <v>0</v>
      </c>
      <c r="AY1814" s="28" t="str">
        <f>Tabela1[[#This Row],[PEDIDO]]&amp;Tabela1[[#This Row],[PRODUTO]]</f>
        <v/>
      </c>
      <c r="AZ1814" s="44">
        <f>IF(AF1814="",0,IF(ISTEXT(AF1814),H1814*VALUE(SUBSTITUTE(AF1814,"%",""))/100,H1814*AF1814))-Tabela1[[#This Row],[PRONTO ACABADO2]]</f>
        <v>0</v>
      </c>
      <c r="BA1814" s="44">
        <f>IF(AG1814="",0,IF(ISTEXT(AG1814),H1814*VALUE(SUBSTITUTE(AG1814,"%",""))/100,H1814*AG1814))-Tabela1[[#This Row],[PESO EXPEDIDO2]]</f>
        <v>0</v>
      </c>
      <c r="BB1814" s="44">
        <f t="shared" si="250"/>
        <v>0</v>
      </c>
      <c r="BC1814" s="44">
        <f t="shared" si="251"/>
        <v>0</v>
      </c>
      <c r="BD1814" s="44"/>
    </row>
    <row r="1815" spans="1:56" ht="15.75" hidden="1" customHeight="1" x14ac:dyDescent="0.25">
      <c r="A1815" s="6"/>
      <c r="B1815" s="22"/>
      <c r="C1815" s="7"/>
      <c r="D1815" s="46"/>
      <c r="E1815" s="7"/>
      <c r="F1815" s="7"/>
      <c r="G1815" s="44"/>
      <c r="H1815" s="41">
        <f>Tabela1[[#This Row],[PESO UNI]]*Tabela1[[#This Row],[QTE]]</f>
        <v>0</v>
      </c>
      <c r="I1815" s="7"/>
      <c r="J1815" s="8"/>
      <c r="K1815" s="8"/>
      <c r="L1815" s="9"/>
      <c r="M1815" s="10"/>
      <c r="N1815" s="8"/>
      <c r="O1815" s="12"/>
      <c r="P1815" s="13"/>
      <c r="Q1815" s="14">
        <f>Tabela1[[#This Row],[QTDE/ Fabricação]]-Tabela1[[#This Row],[QTE]]</f>
        <v>0</v>
      </c>
      <c r="R1815" s="19">
        <f t="shared" si="246"/>
        <v>0</v>
      </c>
      <c r="S1815" s="19">
        <f t="shared" si="245"/>
        <v>0</v>
      </c>
      <c r="T1815" s="20">
        <f t="shared" si="247"/>
        <v>0</v>
      </c>
      <c r="U1815" s="17">
        <f>IFERROR(SUMIF('LISTA DE EMBARQUE'!B:B,MICRO!E:E,'LISTA DE EMBARQUE'!G:G),"")</f>
        <v>0</v>
      </c>
      <c r="V1815" s="12" t="str">
        <f>IFERROR(VLOOKUP(Tabela1[[#This Row],[COD.MDE]],'LISTA DE EMBARQUE'!B:L,11,0),"")</f>
        <v/>
      </c>
      <c r="W1815" s="13" t="str">
        <f>IFERROR(COUNTIF(#REF!,Tabela1[[#This Row],[Colunas5]]),"")</f>
        <v/>
      </c>
      <c r="X1815" s="14">
        <f>Tabela1[[#This Row],[QIANTIDADE EXPEDIDA]]*Tabela1[[#This Row],[PESO UNI]]</f>
        <v>0</v>
      </c>
      <c r="Y1815" s="14">
        <f t="shared" si="248"/>
        <v>0</v>
      </c>
      <c r="Z1815" s="21">
        <f>Tabela1[[#This Row],[PESO TOTAL]]-Tabela1[[#This Row],[Peso Expedido]]</f>
        <v>0</v>
      </c>
      <c r="AA1815" s="18"/>
      <c r="AB1815" s="40"/>
      <c r="AC1815" s="40"/>
      <c r="AD1815" s="40"/>
      <c r="AE1815" s="40"/>
      <c r="AF1815" s="40"/>
      <c r="AG1815" s="40"/>
      <c r="AH1815" s="40"/>
      <c r="AI1815" s="40" t="str">
        <f t="shared" si="252"/>
        <v>ok</v>
      </c>
      <c r="AJ1815"/>
      <c r="AK1815" t="str">
        <f>Tabela1[[#This Row],[Coluna1]]&amp;Tabela1[[#This Row],[PEDIDO]]</f>
        <v/>
      </c>
      <c r="AL1815"/>
      <c r="AM1815"/>
      <c r="AN1815"/>
      <c r="AO1815" t="str">
        <f t="shared" si="249"/>
        <v>/</v>
      </c>
      <c r="AP1815" t="str">
        <f>Tabela1[[#This Row],[TAG]]&amp;Tabela1[[#This Row],[PEDIDO]]&amp;Tabela1[[#This Row],[PRODUTO]]</f>
        <v/>
      </c>
      <c r="AQ1815" s="23" t="str">
        <f>Tabela1[[#This Row],[PRODUTO]]&amp;Tabela1[[#This Row],[TAG]]</f>
        <v/>
      </c>
      <c r="AR1815" s="183">
        <f>Tabela1[[#This Row],[PESO TOTAL]]*Tabela1[[#This Row],[MATÉRIA PRIMA]]</f>
        <v>0</v>
      </c>
      <c r="AS1815" s="28">
        <f>Tabela1[[#This Row],[PESO TOTAL]]*Tabela1[[#This Row],[PREPARAÇÃO ]]</f>
        <v>0</v>
      </c>
      <c r="AT1815" s="28">
        <f>Tabela1[[#This Row],[PESO TOTAL]]*Tabela1[[#This Row],[CALDEIRARIA]]</f>
        <v>0</v>
      </c>
      <c r="AU1815" s="28">
        <f>Tabela1[[#This Row],[PESO TOTAL]]*Tabela1[[#This Row],[SOLDA]]</f>
        <v>0</v>
      </c>
      <c r="AV1815" s="28">
        <f>Tabela1[[#This Row],[PESO TOTAL]]*Tabela1[[#This Row],[ACABAMENTO]]</f>
        <v>0</v>
      </c>
      <c r="AW1815" s="28">
        <f>Tabela1[[#This Row],[PESO TOTAL]]*Tabela1[[#This Row],[PRONTO ACABADO]]</f>
        <v>0</v>
      </c>
      <c r="AX1815" s="28">
        <f>Tabela1[[#This Row],[PESO TOTAL]]*Tabela1[[#This Row],[EXPEDIÇÃO ]]</f>
        <v>0</v>
      </c>
      <c r="AY1815" s="28" t="str">
        <f>Tabela1[[#This Row],[PEDIDO]]&amp;Tabela1[[#This Row],[PRODUTO]]</f>
        <v/>
      </c>
      <c r="AZ1815" s="44">
        <f>IF(AF1815="",0,IF(ISTEXT(AF1815),H1815*VALUE(SUBSTITUTE(AF1815,"%",""))/100,H1815*AF1815))-Tabela1[[#This Row],[PRONTO ACABADO2]]</f>
        <v>0</v>
      </c>
      <c r="BA1815" s="44">
        <f>IF(AG1815="",0,IF(ISTEXT(AG1815),H1815*VALUE(SUBSTITUTE(AG1815,"%",""))/100,H1815*AG1815))-Tabela1[[#This Row],[PESO EXPEDIDO2]]</f>
        <v>0</v>
      </c>
      <c r="BB1815" s="44">
        <f t="shared" si="250"/>
        <v>0</v>
      </c>
      <c r="BC1815" s="44">
        <f t="shared" si="251"/>
        <v>0</v>
      </c>
      <c r="BD1815" s="44"/>
    </row>
    <row r="1816" spans="1:56" ht="15.75" hidden="1" customHeight="1" x14ac:dyDescent="0.25">
      <c r="A1816" s="6"/>
      <c r="B1816" s="22"/>
      <c r="C1816" s="7"/>
      <c r="D1816" s="46"/>
      <c r="E1816" s="7"/>
      <c r="F1816" s="7"/>
      <c r="G1816" s="44"/>
      <c r="H1816" s="41">
        <f>Tabela1[[#This Row],[PESO UNI]]*Tabela1[[#This Row],[QTE]]</f>
        <v>0</v>
      </c>
      <c r="I1816" s="7"/>
      <c r="J1816" s="8"/>
      <c r="K1816" s="8"/>
      <c r="L1816" s="9"/>
      <c r="M1816" s="10"/>
      <c r="N1816" s="8"/>
      <c r="O1816" s="12"/>
      <c r="P1816" s="13"/>
      <c r="Q1816" s="14">
        <f>Tabela1[[#This Row],[QTDE/ Fabricação]]-Tabela1[[#This Row],[QTE]]</f>
        <v>0</v>
      </c>
      <c r="R1816" s="19">
        <f t="shared" si="246"/>
        <v>0</v>
      </c>
      <c r="S1816" s="19">
        <f t="shared" si="245"/>
        <v>0</v>
      </c>
      <c r="T1816" s="20">
        <f t="shared" si="247"/>
        <v>0</v>
      </c>
      <c r="U1816" s="17">
        <f>IFERROR(SUMIF('LISTA DE EMBARQUE'!B:B,MICRO!E:E,'LISTA DE EMBARQUE'!G:G),"")</f>
        <v>0</v>
      </c>
      <c r="V1816" s="12" t="str">
        <f>IFERROR(VLOOKUP(Tabela1[[#This Row],[COD.MDE]],'LISTA DE EMBARQUE'!B:L,11,0),"")</f>
        <v/>
      </c>
      <c r="W1816" s="13" t="str">
        <f>IFERROR(COUNTIF(#REF!,Tabela1[[#This Row],[Colunas5]]),"")</f>
        <v/>
      </c>
      <c r="X1816" s="14">
        <f>Tabela1[[#This Row],[QIANTIDADE EXPEDIDA]]*Tabela1[[#This Row],[PESO UNI]]</f>
        <v>0</v>
      </c>
      <c r="Y1816" s="14">
        <f t="shared" si="248"/>
        <v>0</v>
      </c>
      <c r="Z1816" s="21">
        <f>Tabela1[[#This Row],[PESO TOTAL]]-Tabela1[[#This Row],[Peso Expedido]]</f>
        <v>0</v>
      </c>
      <c r="AA1816" s="18"/>
      <c r="AB1816" s="40"/>
      <c r="AC1816" s="40"/>
      <c r="AD1816" s="40"/>
      <c r="AE1816" s="40"/>
      <c r="AF1816" s="40"/>
      <c r="AG1816" s="40"/>
      <c r="AH1816" s="40"/>
      <c r="AI1816" s="40" t="str">
        <f t="shared" si="252"/>
        <v>ok</v>
      </c>
      <c r="AJ1816"/>
      <c r="AK1816" t="str">
        <f>Tabela1[[#This Row],[Coluna1]]&amp;Tabela1[[#This Row],[PEDIDO]]</f>
        <v/>
      </c>
      <c r="AL1816"/>
      <c r="AM1816"/>
      <c r="AN1816"/>
      <c r="AO1816" t="str">
        <f t="shared" si="249"/>
        <v>/</v>
      </c>
      <c r="AP1816" t="str">
        <f>Tabela1[[#This Row],[TAG]]&amp;Tabela1[[#This Row],[PEDIDO]]&amp;Tabela1[[#This Row],[PRODUTO]]</f>
        <v/>
      </c>
      <c r="AQ1816" s="23" t="str">
        <f>Tabela1[[#This Row],[PRODUTO]]&amp;Tabela1[[#This Row],[TAG]]</f>
        <v/>
      </c>
      <c r="AR1816" s="183">
        <f>Tabela1[[#This Row],[PESO TOTAL]]*Tabela1[[#This Row],[MATÉRIA PRIMA]]</f>
        <v>0</v>
      </c>
      <c r="AS1816" s="28">
        <f>Tabela1[[#This Row],[PESO TOTAL]]*Tabela1[[#This Row],[PREPARAÇÃO ]]</f>
        <v>0</v>
      </c>
      <c r="AT1816" s="28">
        <f>Tabela1[[#This Row],[PESO TOTAL]]*Tabela1[[#This Row],[CALDEIRARIA]]</f>
        <v>0</v>
      </c>
      <c r="AU1816" s="28">
        <f>Tabela1[[#This Row],[PESO TOTAL]]*Tabela1[[#This Row],[SOLDA]]</f>
        <v>0</v>
      </c>
      <c r="AV1816" s="28">
        <f>Tabela1[[#This Row],[PESO TOTAL]]*Tabela1[[#This Row],[ACABAMENTO]]</f>
        <v>0</v>
      </c>
      <c r="AW1816" s="28">
        <f>Tabela1[[#This Row],[PESO TOTAL]]*Tabela1[[#This Row],[PRONTO ACABADO]]</f>
        <v>0</v>
      </c>
      <c r="AX1816" s="28">
        <f>Tabela1[[#This Row],[PESO TOTAL]]*Tabela1[[#This Row],[EXPEDIÇÃO ]]</f>
        <v>0</v>
      </c>
      <c r="AY1816" s="28" t="str">
        <f>Tabela1[[#This Row],[PEDIDO]]&amp;Tabela1[[#This Row],[PRODUTO]]</f>
        <v/>
      </c>
      <c r="AZ1816" s="44">
        <f>IF(AF1816="",0,IF(ISTEXT(AF1816),H1816*VALUE(SUBSTITUTE(AF1816,"%",""))/100,H1816*AF1816))-Tabela1[[#This Row],[PRONTO ACABADO2]]</f>
        <v>0</v>
      </c>
      <c r="BA1816" s="44">
        <f>IF(AG1816="",0,IF(ISTEXT(AG1816),H1816*VALUE(SUBSTITUTE(AG1816,"%",""))/100,H1816*AG1816))-Tabela1[[#This Row],[PESO EXPEDIDO2]]</f>
        <v>0</v>
      </c>
      <c r="BB1816" s="44">
        <f t="shared" si="250"/>
        <v>0</v>
      </c>
      <c r="BC1816" s="44">
        <f t="shared" si="251"/>
        <v>0</v>
      </c>
      <c r="BD1816" s="44"/>
    </row>
    <row r="1817" spans="1:56" ht="15.75" hidden="1" customHeight="1" x14ac:dyDescent="0.25">
      <c r="A1817" s="6"/>
      <c r="B1817" s="22"/>
      <c r="C1817" s="7"/>
      <c r="D1817" s="46"/>
      <c r="E1817" s="7"/>
      <c r="F1817" s="7"/>
      <c r="G1817" s="44"/>
      <c r="H1817" s="41">
        <f>Tabela1[[#This Row],[PESO UNI]]*Tabela1[[#This Row],[QTE]]</f>
        <v>0</v>
      </c>
      <c r="I1817" s="7"/>
      <c r="J1817" s="8"/>
      <c r="K1817" s="8"/>
      <c r="L1817" s="9"/>
      <c r="M1817" s="10"/>
      <c r="N1817" s="8"/>
      <c r="O1817" s="12"/>
      <c r="P1817" s="13"/>
      <c r="Q1817" s="14">
        <f>Tabela1[[#This Row],[QTDE/ Fabricação]]-Tabela1[[#This Row],[QTE]]</f>
        <v>0</v>
      </c>
      <c r="R1817" s="19">
        <f t="shared" si="246"/>
        <v>0</v>
      </c>
      <c r="S1817" s="19">
        <f t="shared" si="245"/>
        <v>0</v>
      </c>
      <c r="T1817" s="20">
        <f t="shared" si="247"/>
        <v>0</v>
      </c>
      <c r="U1817" s="17">
        <f>IFERROR(SUMIF('LISTA DE EMBARQUE'!B:B,MICRO!E:E,'LISTA DE EMBARQUE'!G:G),"")</f>
        <v>0</v>
      </c>
      <c r="V1817" s="12" t="str">
        <f>IFERROR(VLOOKUP(Tabela1[[#This Row],[COD.MDE]],'LISTA DE EMBARQUE'!B:L,11,0),"")</f>
        <v/>
      </c>
      <c r="W1817" s="13" t="str">
        <f>IFERROR(COUNTIF(#REF!,Tabela1[[#This Row],[Colunas5]]),"")</f>
        <v/>
      </c>
      <c r="X1817" s="14">
        <f>Tabela1[[#This Row],[QIANTIDADE EXPEDIDA]]*Tabela1[[#This Row],[PESO UNI]]</f>
        <v>0</v>
      </c>
      <c r="Y1817" s="14">
        <f t="shared" si="248"/>
        <v>0</v>
      </c>
      <c r="Z1817" s="21">
        <f>Tabela1[[#This Row],[PESO TOTAL]]-Tabela1[[#This Row],[Peso Expedido]]</f>
        <v>0</v>
      </c>
      <c r="AA1817" s="18"/>
      <c r="AB1817" s="40"/>
      <c r="AC1817" s="40"/>
      <c r="AD1817" s="40"/>
      <c r="AE1817" s="40"/>
      <c r="AF1817" s="40"/>
      <c r="AG1817" s="40"/>
      <c r="AH1817" s="40"/>
      <c r="AI1817" s="40" t="str">
        <f t="shared" si="252"/>
        <v>ok</v>
      </c>
      <c r="AJ1817"/>
      <c r="AK1817" t="str">
        <f>Tabela1[[#This Row],[Coluna1]]&amp;Tabela1[[#This Row],[PEDIDO]]</f>
        <v/>
      </c>
      <c r="AL1817"/>
      <c r="AM1817"/>
      <c r="AN1817"/>
      <c r="AO1817" t="str">
        <f t="shared" si="249"/>
        <v>/</v>
      </c>
      <c r="AP1817" t="str">
        <f>Tabela1[[#This Row],[TAG]]&amp;Tabela1[[#This Row],[PEDIDO]]&amp;Tabela1[[#This Row],[PRODUTO]]</f>
        <v/>
      </c>
      <c r="AQ1817" s="23" t="str">
        <f>Tabela1[[#This Row],[PRODUTO]]&amp;Tabela1[[#This Row],[TAG]]</f>
        <v/>
      </c>
      <c r="AR1817" s="183">
        <f>Tabela1[[#This Row],[PESO TOTAL]]*Tabela1[[#This Row],[MATÉRIA PRIMA]]</f>
        <v>0</v>
      </c>
      <c r="AS1817" s="28">
        <f>Tabela1[[#This Row],[PESO TOTAL]]*Tabela1[[#This Row],[PREPARAÇÃO ]]</f>
        <v>0</v>
      </c>
      <c r="AT1817" s="28">
        <f>Tabela1[[#This Row],[PESO TOTAL]]*Tabela1[[#This Row],[CALDEIRARIA]]</f>
        <v>0</v>
      </c>
      <c r="AU1817" s="28">
        <f>Tabela1[[#This Row],[PESO TOTAL]]*Tabela1[[#This Row],[SOLDA]]</f>
        <v>0</v>
      </c>
      <c r="AV1817" s="28">
        <f>Tabela1[[#This Row],[PESO TOTAL]]*Tabela1[[#This Row],[ACABAMENTO]]</f>
        <v>0</v>
      </c>
      <c r="AW1817" s="28">
        <f>Tabela1[[#This Row],[PESO TOTAL]]*Tabela1[[#This Row],[PRONTO ACABADO]]</f>
        <v>0</v>
      </c>
      <c r="AX1817" s="28">
        <f>Tabela1[[#This Row],[PESO TOTAL]]*Tabela1[[#This Row],[EXPEDIÇÃO ]]</f>
        <v>0</v>
      </c>
      <c r="AY1817" s="28" t="str">
        <f>Tabela1[[#This Row],[PEDIDO]]&amp;Tabela1[[#This Row],[PRODUTO]]</f>
        <v/>
      </c>
      <c r="AZ1817" s="44">
        <f>IF(AF1817="",0,IF(ISTEXT(AF1817),H1817*VALUE(SUBSTITUTE(AF1817,"%",""))/100,H1817*AF1817))-Tabela1[[#This Row],[PRONTO ACABADO2]]</f>
        <v>0</v>
      </c>
      <c r="BA1817" s="44">
        <f>IF(AG1817="",0,IF(ISTEXT(AG1817),H1817*VALUE(SUBSTITUTE(AG1817,"%",""))/100,H1817*AG1817))-Tabela1[[#This Row],[PESO EXPEDIDO2]]</f>
        <v>0</v>
      </c>
      <c r="BB1817" s="44">
        <f t="shared" si="250"/>
        <v>0</v>
      </c>
      <c r="BC1817" s="44">
        <f t="shared" si="251"/>
        <v>0</v>
      </c>
      <c r="BD1817" s="44"/>
    </row>
    <row r="1818" spans="1:56" ht="15.75" hidden="1" customHeight="1" x14ac:dyDescent="0.25">
      <c r="A1818" s="6"/>
      <c r="B1818" s="22"/>
      <c r="C1818" s="7"/>
      <c r="D1818" s="46"/>
      <c r="E1818" s="7"/>
      <c r="F1818" s="7"/>
      <c r="G1818" s="44"/>
      <c r="H1818" s="41">
        <f>Tabela1[[#This Row],[PESO UNI]]*Tabela1[[#This Row],[QTE]]</f>
        <v>0</v>
      </c>
      <c r="I1818" s="7"/>
      <c r="J1818" s="8"/>
      <c r="K1818" s="8"/>
      <c r="L1818" s="9"/>
      <c r="M1818" s="10"/>
      <c r="N1818" s="8"/>
      <c r="O1818" s="12"/>
      <c r="P1818" s="13"/>
      <c r="Q1818" s="14">
        <f>Tabela1[[#This Row],[QTDE/ Fabricação]]-Tabela1[[#This Row],[QTE]]</f>
        <v>0</v>
      </c>
      <c r="R1818" s="19">
        <f t="shared" si="246"/>
        <v>0</v>
      </c>
      <c r="S1818" s="19">
        <f t="shared" si="245"/>
        <v>0</v>
      </c>
      <c r="T1818" s="20">
        <f t="shared" si="247"/>
        <v>0</v>
      </c>
      <c r="U1818" s="17">
        <f>IFERROR(SUMIF('LISTA DE EMBARQUE'!B:B,MICRO!E:E,'LISTA DE EMBARQUE'!G:G),"")</f>
        <v>0</v>
      </c>
      <c r="V1818" s="12" t="str">
        <f>IFERROR(VLOOKUP(Tabela1[[#This Row],[COD.MDE]],'LISTA DE EMBARQUE'!B:L,11,0),"")</f>
        <v/>
      </c>
      <c r="W1818" s="13" t="str">
        <f>IFERROR(COUNTIF(#REF!,Tabela1[[#This Row],[Colunas5]]),"")</f>
        <v/>
      </c>
      <c r="X1818" s="14">
        <f>Tabela1[[#This Row],[QIANTIDADE EXPEDIDA]]*Tabela1[[#This Row],[PESO UNI]]</f>
        <v>0</v>
      </c>
      <c r="Y1818" s="14">
        <f t="shared" si="248"/>
        <v>0</v>
      </c>
      <c r="Z1818" s="21">
        <f>Tabela1[[#This Row],[PESO TOTAL]]-Tabela1[[#This Row],[Peso Expedido]]</f>
        <v>0</v>
      </c>
      <c r="AA1818" s="18"/>
      <c r="AB1818" s="40"/>
      <c r="AC1818" s="40"/>
      <c r="AD1818" s="40"/>
      <c r="AE1818" s="40"/>
      <c r="AF1818" s="40"/>
      <c r="AG1818" s="40"/>
      <c r="AH1818" s="40"/>
      <c r="AI1818" s="40" t="str">
        <f t="shared" si="252"/>
        <v>ok</v>
      </c>
      <c r="AJ1818"/>
      <c r="AK1818" t="str">
        <f>Tabela1[[#This Row],[Coluna1]]&amp;Tabela1[[#This Row],[PEDIDO]]</f>
        <v/>
      </c>
      <c r="AL1818"/>
      <c r="AM1818"/>
      <c r="AN1818"/>
      <c r="AO1818" t="str">
        <f t="shared" si="249"/>
        <v>/</v>
      </c>
      <c r="AP1818" t="str">
        <f>Tabela1[[#This Row],[TAG]]&amp;Tabela1[[#This Row],[PEDIDO]]&amp;Tabela1[[#This Row],[PRODUTO]]</f>
        <v/>
      </c>
      <c r="AQ1818" s="23" t="str">
        <f>Tabela1[[#This Row],[PRODUTO]]&amp;Tabela1[[#This Row],[TAG]]</f>
        <v/>
      </c>
      <c r="AR1818" s="183">
        <f>Tabela1[[#This Row],[PESO TOTAL]]*Tabela1[[#This Row],[MATÉRIA PRIMA]]</f>
        <v>0</v>
      </c>
      <c r="AS1818" s="28">
        <f>Tabela1[[#This Row],[PESO TOTAL]]*Tabela1[[#This Row],[PREPARAÇÃO ]]</f>
        <v>0</v>
      </c>
      <c r="AT1818" s="28">
        <f>Tabela1[[#This Row],[PESO TOTAL]]*Tabela1[[#This Row],[CALDEIRARIA]]</f>
        <v>0</v>
      </c>
      <c r="AU1818" s="28">
        <f>Tabela1[[#This Row],[PESO TOTAL]]*Tabela1[[#This Row],[SOLDA]]</f>
        <v>0</v>
      </c>
      <c r="AV1818" s="28">
        <f>Tabela1[[#This Row],[PESO TOTAL]]*Tabela1[[#This Row],[ACABAMENTO]]</f>
        <v>0</v>
      </c>
      <c r="AW1818" s="28">
        <f>Tabela1[[#This Row],[PESO TOTAL]]*Tabela1[[#This Row],[PRONTO ACABADO]]</f>
        <v>0</v>
      </c>
      <c r="AX1818" s="28">
        <f>Tabela1[[#This Row],[PESO TOTAL]]*Tabela1[[#This Row],[EXPEDIÇÃO ]]</f>
        <v>0</v>
      </c>
      <c r="AY1818" s="28" t="str">
        <f>Tabela1[[#This Row],[PEDIDO]]&amp;Tabela1[[#This Row],[PRODUTO]]</f>
        <v/>
      </c>
      <c r="AZ1818" s="44">
        <f>IF(AF1818="",0,IF(ISTEXT(AF1818),H1818*VALUE(SUBSTITUTE(AF1818,"%",""))/100,H1818*AF1818))-Tabela1[[#This Row],[PRONTO ACABADO2]]</f>
        <v>0</v>
      </c>
      <c r="BA1818" s="44">
        <f>IF(AG1818="",0,IF(ISTEXT(AG1818),H1818*VALUE(SUBSTITUTE(AG1818,"%",""))/100,H1818*AG1818))-Tabela1[[#This Row],[PESO EXPEDIDO2]]</f>
        <v>0</v>
      </c>
      <c r="BB1818" s="44">
        <f t="shared" si="250"/>
        <v>0</v>
      </c>
      <c r="BC1818" s="44">
        <f t="shared" si="251"/>
        <v>0</v>
      </c>
      <c r="BD1818" s="44"/>
    </row>
    <row r="1819" spans="1:56" ht="15.75" hidden="1" customHeight="1" x14ac:dyDescent="0.25">
      <c r="A1819" s="6"/>
      <c r="B1819" s="22"/>
      <c r="C1819" s="7"/>
      <c r="D1819" s="46"/>
      <c r="E1819" s="7"/>
      <c r="F1819" s="7"/>
      <c r="G1819" s="44"/>
      <c r="H1819" s="41">
        <f>Tabela1[[#This Row],[PESO UNI]]*Tabela1[[#This Row],[QTE]]</f>
        <v>0</v>
      </c>
      <c r="I1819" s="7"/>
      <c r="J1819" s="8"/>
      <c r="K1819" s="8"/>
      <c r="L1819" s="9"/>
      <c r="M1819" s="10"/>
      <c r="N1819" s="8"/>
      <c r="O1819" s="12"/>
      <c r="P1819" s="13"/>
      <c r="Q1819" s="14">
        <f>Tabela1[[#This Row],[QTDE/ Fabricação]]-Tabela1[[#This Row],[QTE]]</f>
        <v>0</v>
      </c>
      <c r="R1819" s="19">
        <f t="shared" si="246"/>
        <v>0</v>
      </c>
      <c r="S1819" s="19">
        <f t="shared" si="245"/>
        <v>0</v>
      </c>
      <c r="T1819" s="20">
        <f t="shared" si="247"/>
        <v>0</v>
      </c>
      <c r="U1819" s="17">
        <f>IFERROR(SUMIF('LISTA DE EMBARQUE'!B:B,MICRO!E:E,'LISTA DE EMBARQUE'!G:G),"")</f>
        <v>0</v>
      </c>
      <c r="V1819" s="12" t="str">
        <f>IFERROR(VLOOKUP(Tabela1[[#This Row],[COD.MDE]],'LISTA DE EMBARQUE'!B:L,11,0),"")</f>
        <v/>
      </c>
      <c r="W1819" s="13" t="str">
        <f>IFERROR(COUNTIF(#REF!,Tabela1[[#This Row],[Colunas5]]),"")</f>
        <v/>
      </c>
      <c r="X1819" s="14">
        <f>Tabela1[[#This Row],[QIANTIDADE EXPEDIDA]]*Tabela1[[#This Row],[PESO UNI]]</f>
        <v>0</v>
      </c>
      <c r="Y1819" s="14">
        <f t="shared" si="248"/>
        <v>0</v>
      </c>
      <c r="Z1819" s="21">
        <f>Tabela1[[#This Row],[PESO TOTAL]]-Tabela1[[#This Row],[Peso Expedido]]</f>
        <v>0</v>
      </c>
      <c r="AA1819" s="18"/>
      <c r="AB1819" s="40"/>
      <c r="AC1819" s="40"/>
      <c r="AD1819" s="40"/>
      <c r="AE1819" s="40"/>
      <c r="AF1819" s="40"/>
      <c r="AG1819" s="40"/>
      <c r="AH1819" s="40"/>
      <c r="AI1819" s="40" t="str">
        <f t="shared" si="252"/>
        <v>ok</v>
      </c>
      <c r="AJ1819"/>
      <c r="AK1819" t="str">
        <f>Tabela1[[#This Row],[Coluna1]]&amp;Tabela1[[#This Row],[PEDIDO]]</f>
        <v/>
      </c>
      <c r="AL1819"/>
      <c r="AM1819"/>
      <c r="AN1819"/>
      <c r="AO1819" t="str">
        <f t="shared" si="249"/>
        <v>/</v>
      </c>
      <c r="AP1819" t="str">
        <f>Tabela1[[#This Row],[TAG]]&amp;Tabela1[[#This Row],[PEDIDO]]&amp;Tabela1[[#This Row],[PRODUTO]]</f>
        <v/>
      </c>
      <c r="AQ1819" s="23" t="str">
        <f>Tabela1[[#This Row],[PRODUTO]]&amp;Tabela1[[#This Row],[TAG]]</f>
        <v/>
      </c>
      <c r="AR1819" s="183">
        <f>Tabela1[[#This Row],[PESO TOTAL]]*Tabela1[[#This Row],[MATÉRIA PRIMA]]</f>
        <v>0</v>
      </c>
      <c r="AS1819" s="28">
        <f>Tabela1[[#This Row],[PESO TOTAL]]*Tabela1[[#This Row],[PREPARAÇÃO ]]</f>
        <v>0</v>
      </c>
      <c r="AT1819" s="28">
        <f>Tabela1[[#This Row],[PESO TOTAL]]*Tabela1[[#This Row],[CALDEIRARIA]]</f>
        <v>0</v>
      </c>
      <c r="AU1819" s="28">
        <f>Tabela1[[#This Row],[PESO TOTAL]]*Tabela1[[#This Row],[SOLDA]]</f>
        <v>0</v>
      </c>
      <c r="AV1819" s="28">
        <f>Tabela1[[#This Row],[PESO TOTAL]]*Tabela1[[#This Row],[ACABAMENTO]]</f>
        <v>0</v>
      </c>
      <c r="AW1819" s="28">
        <f>Tabela1[[#This Row],[PESO TOTAL]]*Tabela1[[#This Row],[PRONTO ACABADO]]</f>
        <v>0</v>
      </c>
      <c r="AX1819" s="28">
        <f>Tabela1[[#This Row],[PESO TOTAL]]*Tabela1[[#This Row],[EXPEDIÇÃO ]]</f>
        <v>0</v>
      </c>
      <c r="AY1819" s="28" t="str">
        <f>Tabela1[[#This Row],[PEDIDO]]&amp;Tabela1[[#This Row],[PRODUTO]]</f>
        <v/>
      </c>
      <c r="AZ1819" s="44">
        <f>IF(AF1819="",0,IF(ISTEXT(AF1819),H1819*VALUE(SUBSTITUTE(AF1819,"%",""))/100,H1819*AF1819))-Tabela1[[#This Row],[PRONTO ACABADO2]]</f>
        <v>0</v>
      </c>
      <c r="BA1819" s="44">
        <f>IF(AG1819="",0,IF(ISTEXT(AG1819),H1819*VALUE(SUBSTITUTE(AG1819,"%",""))/100,H1819*AG1819))-Tabela1[[#This Row],[PESO EXPEDIDO2]]</f>
        <v>0</v>
      </c>
      <c r="BB1819" s="44">
        <f t="shared" si="250"/>
        <v>0</v>
      </c>
      <c r="BC1819" s="44">
        <f t="shared" si="251"/>
        <v>0</v>
      </c>
      <c r="BD1819" s="44"/>
    </row>
    <row r="1820" spans="1:56" ht="15.75" hidden="1" customHeight="1" x14ac:dyDescent="0.25">
      <c r="A1820" s="6"/>
      <c r="B1820" s="22"/>
      <c r="C1820" s="7"/>
      <c r="D1820" s="46"/>
      <c r="E1820" s="7"/>
      <c r="F1820" s="7"/>
      <c r="G1820" s="44"/>
      <c r="H1820" s="41">
        <f>Tabela1[[#This Row],[PESO UNI]]*Tabela1[[#This Row],[QTE]]</f>
        <v>0</v>
      </c>
      <c r="I1820" s="7"/>
      <c r="J1820" s="8"/>
      <c r="K1820" s="8"/>
      <c r="L1820" s="9"/>
      <c r="M1820" s="10"/>
      <c r="N1820" s="8"/>
      <c r="O1820" s="12"/>
      <c r="P1820" s="13"/>
      <c r="Q1820" s="14">
        <f>Tabela1[[#This Row],[QTDE/ Fabricação]]-Tabela1[[#This Row],[QTE]]</f>
        <v>0</v>
      </c>
      <c r="R1820" s="19">
        <f t="shared" si="246"/>
        <v>0</v>
      </c>
      <c r="S1820" s="19">
        <f t="shared" si="245"/>
        <v>0</v>
      </c>
      <c r="T1820" s="20">
        <f t="shared" si="247"/>
        <v>0</v>
      </c>
      <c r="U1820" s="17">
        <f>IFERROR(SUMIF('LISTA DE EMBARQUE'!B:B,MICRO!E:E,'LISTA DE EMBARQUE'!G:G),"")</f>
        <v>0</v>
      </c>
      <c r="V1820" s="12" t="str">
        <f>IFERROR(VLOOKUP(Tabela1[[#This Row],[COD.MDE]],'LISTA DE EMBARQUE'!B:L,11,0),"")</f>
        <v/>
      </c>
      <c r="W1820" s="13" t="str">
        <f>IFERROR(COUNTIF(#REF!,Tabela1[[#This Row],[Colunas5]]),"")</f>
        <v/>
      </c>
      <c r="X1820" s="14">
        <f>Tabela1[[#This Row],[QIANTIDADE EXPEDIDA]]*Tabela1[[#This Row],[PESO UNI]]</f>
        <v>0</v>
      </c>
      <c r="Y1820" s="14">
        <f t="shared" si="248"/>
        <v>0</v>
      </c>
      <c r="Z1820" s="21">
        <f>Tabela1[[#This Row],[PESO TOTAL]]-Tabela1[[#This Row],[Peso Expedido]]</f>
        <v>0</v>
      </c>
      <c r="AA1820" s="18"/>
      <c r="AB1820" s="40"/>
      <c r="AC1820" s="40"/>
      <c r="AD1820" s="40"/>
      <c r="AE1820" s="40"/>
      <c r="AF1820" s="40"/>
      <c r="AG1820" s="40"/>
      <c r="AH1820" s="40"/>
      <c r="AI1820" s="40" t="str">
        <f t="shared" si="252"/>
        <v>ok</v>
      </c>
      <c r="AJ1820"/>
      <c r="AK1820" t="str">
        <f>Tabela1[[#This Row],[Coluna1]]&amp;Tabela1[[#This Row],[PEDIDO]]</f>
        <v/>
      </c>
      <c r="AL1820"/>
      <c r="AM1820"/>
      <c r="AN1820"/>
      <c r="AO1820" t="str">
        <f t="shared" si="249"/>
        <v>/</v>
      </c>
      <c r="AP1820" t="str">
        <f>Tabela1[[#This Row],[TAG]]&amp;Tabela1[[#This Row],[PEDIDO]]&amp;Tabela1[[#This Row],[PRODUTO]]</f>
        <v/>
      </c>
      <c r="AQ1820" s="23" t="str">
        <f>Tabela1[[#This Row],[PRODUTO]]&amp;Tabela1[[#This Row],[TAG]]</f>
        <v/>
      </c>
      <c r="AR1820" s="183">
        <f>Tabela1[[#This Row],[PESO TOTAL]]*Tabela1[[#This Row],[MATÉRIA PRIMA]]</f>
        <v>0</v>
      </c>
      <c r="AS1820" s="28">
        <f>Tabela1[[#This Row],[PESO TOTAL]]*Tabela1[[#This Row],[PREPARAÇÃO ]]</f>
        <v>0</v>
      </c>
      <c r="AT1820" s="28">
        <f>Tabela1[[#This Row],[PESO TOTAL]]*Tabela1[[#This Row],[CALDEIRARIA]]</f>
        <v>0</v>
      </c>
      <c r="AU1820" s="28">
        <f>Tabela1[[#This Row],[PESO TOTAL]]*Tabela1[[#This Row],[SOLDA]]</f>
        <v>0</v>
      </c>
      <c r="AV1820" s="28">
        <f>Tabela1[[#This Row],[PESO TOTAL]]*Tabela1[[#This Row],[ACABAMENTO]]</f>
        <v>0</v>
      </c>
      <c r="AW1820" s="28">
        <f>Tabela1[[#This Row],[PESO TOTAL]]*Tabela1[[#This Row],[PRONTO ACABADO]]</f>
        <v>0</v>
      </c>
      <c r="AX1820" s="28">
        <f>Tabela1[[#This Row],[PESO TOTAL]]*Tabela1[[#This Row],[EXPEDIÇÃO ]]</f>
        <v>0</v>
      </c>
      <c r="AY1820" s="28" t="str">
        <f>Tabela1[[#This Row],[PEDIDO]]&amp;Tabela1[[#This Row],[PRODUTO]]</f>
        <v/>
      </c>
      <c r="AZ1820" s="44">
        <f>IF(AF1820="",0,IF(ISTEXT(AF1820),H1820*VALUE(SUBSTITUTE(AF1820,"%",""))/100,H1820*AF1820))-Tabela1[[#This Row],[PRONTO ACABADO2]]</f>
        <v>0</v>
      </c>
      <c r="BA1820" s="44">
        <f>IF(AG1820="",0,IF(ISTEXT(AG1820),H1820*VALUE(SUBSTITUTE(AG1820,"%",""))/100,H1820*AG1820))-Tabela1[[#This Row],[PESO EXPEDIDO2]]</f>
        <v>0</v>
      </c>
      <c r="BB1820" s="44">
        <f t="shared" si="250"/>
        <v>0</v>
      </c>
      <c r="BC1820" s="44">
        <f t="shared" si="251"/>
        <v>0</v>
      </c>
      <c r="BD1820" s="44"/>
    </row>
    <row r="1821" spans="1:56" ht="15.75" hidden="1" customHeight="1" x14ac:dyDescent="0.25">
      <c r="A1821" s="6"/>
      <c r="B1821" s="22"/>
      <c r="C1821" s="7"/>
      <c r="D1821" s="46"/>
      <c r="E1821" s="7"/>
      <c r="F1821" s="7"/>
      <c r="G1821" s="44"/>
      <c r="H1821" s="41">
        <f>Tabela1[[#This Row],[PESO UNI]]*Tabela1[[#This Row],[QTE]]</f>
        <v>0</v>
      </c>
      <c r="I1821" s="7"/>
      <c r="J1821" s="8"/>
      <c r="K1821" s="8"/>
      <c r="L1821" s="9"/>
      <c r="M1821" s="10"/>
      <c r="N1821" s="8"/>
      <c r="O1821" s="12"/>
      <c r="P1821" s="13"/>
      <c r="Q1821" s="14">
        <f>Tabela1[[#This Row],[QTDE/ Fabricação]]-Tabela1[[#This Row],[QTE]]</f>
        <v>0</v>
      </c>
      <c r="R1821" s="19">
        <f t="shared" si="246"/>
        <v>0</v>
      </c>
      <c r="S1821" s="19">
        <f t="shared" si="245"/>
        <v>0</v>
      </c>
      <c r="T1821" s="20">
        <f t="shared" si="247"/>
        <v>0</v>
      </c>
      <c r="U1821" s="17">
        <f>IFERROR(SUMIF('LISTA DE EMBARQUE'!B:B,MICRO!E:E,'LISTA DE EMBARQUE'!G:G),"")</f>
        <v>0</v>
      </c>
      <c r="V1821" s="12" t="str">
        <f>IFERROR(VLOOKUP(Tabela1[[#This Row],[COD.MDE]],'LISTA DE EMBARQUE'!B:L,11,0),"")</f>
        <v/>
      </c>
      <c r="W1821" s="13" t="str">
        <f>IFERROR(COUNTIF(#REF!,Tabela1[[#This Row],[Colunas5]]),"")</f>
        <v/>
      </c>
      <c r="X1821" s="14">
        <f>Tabela1[[#This Row],[QIANTIDADE EXPEDIDA]]*Tabela1[[#This Row],[PESO UNI]]</f>
        <v>0</v>
      </c>
      <c r="Y1821" s="14">
        <f t="shared" si="248"/>
        <v>0</v>
      </c>
      <c r="Z1821" s="21">
        <f>Tabela1[[#This Row],[PESO TOTAL]]-Tabela1[[#This Row],[Peso Expedido]]</f>
        <v>0</v>
      </c>
      <c r="AA1821" s="18"/>
      <c r="AB1821" s="40"/>
      <c r="AC1821" s="40"/>
      <c r="AD1821" s="40"/>
      <c r="AE1821" s="40"/>
      <c r="AF1821" s="40"/>
      <c r="AG1821" s="40"/>
      <c r="AH1821" s="40"/>
      <c r="AI1821" s="40" t="str">
        <f t="shared" si="252"/>
        <v>ok</v>
      </c>
      <c r="AJ1821"/>
      <c r="AK1821" t="str">
        <f>Tabela1[[#This Row],[Coluna1]]&amp;Tabela1[[#This Row],[PEDIDO]]</f>
        <v/>
      </c>
      <c r="AL1821"/>
      <c r="AM1821"/>
      <c r="AN1821"/>
      <c r="AO1821" t="str">
        <f t="shared" si="249"/>
        <v>/</v>
      </c>
      <c r="AP1821" t="str">
        <f>Tabela1[[#This Row],[TAG]]&amp;Tabela1[[#This Row],[PEDIDO]]&amp;Tabela1[[#This Row],[PRODUTO]]</f>
        <v/>
      </c>
      <c r="AQ1821" s="23" t="str">
        <f>Tabela1[[#This Row],[PRODUTO]]&amp;Tabela1[[#This Row],[TAG]]</f>
        <v/>
      </c>
      <c r="AR1821" s="183">
        <f>Tabela1[[#This Row],[PESO TOTAL]]*Tabela1[[#This Row],[MATÉRIA PRIMA]]</f>
        <v>0</v>
      </c>
      <c r="AS1821" s="28">
        <f>Tabela1[[#This Row],[PESO TOTAL]]*Tabela1[[#This Row],[PREPARAÇÃO ]]</f>
        <v>0</v>
      </c>
      <c r="AT1821" s="28">
        <f>Tabela1[[#This Row],[PESO TOTAL]]*Tabela1[[#This Row],[CALDEIRARIA]]</f>
        <v>0</v>
      </c>
      <c r="AU1821" s="28">
        <f>Tabela1[[#This Row],[PESO TOTAL]]*Tabela1[[#This Row],[SOLDA]]</f>
        <v>0</v>
      </c>
      <c r="AV1821" s="28">
        <f>Tabela1[[#This Row],[PESO TOTAL]]*Tabela1[[#This Row],[ACABAMENTO]]</f>
        <v>0</v>
      </c>
      <c r="AW1821" s="28">
        <f>Tabela1[[#This Row],[PESO TOTAL]]*Tabela1[[#This Row],[PRONTO ACABADO]]</f>
        <v>0</v>
      </c>
      <c r="AX1821" s="28">
        <f>Tabela1[[#This Row],[PESO TOTAL]]*Tabela1[[#This Row],[EXPEDIÇÃO ]]</f>
        <v>0</v>
      </c>
      <c r="AY1821" s="28" t="str">
        <f>Tabela1[[#This Row],[PEDIDO]]&amp;Tabela1[[#This Row],[PRODUTO]]</f>
        <v/>
      </c>
      <c r="AZ1821" s="44">
        <f>IF(AF1821="",0,IF(ISTEXT(AF1821),H1821*VALUE(SUBSTITUTE(AF1821,"%",""))/100,H1821*AF1821))-Tabela1[[#This Row],[PRONTO ACABADO2]]</f>
        <v>0</v>
      </c>
      <c r="BA1821" s="44">
        <f>IF(AG1821="",0,IF(ISTEXT(AG1821),H1821*VALUE(SUBSTITUTE(AG1821,"%",""))/100,H1821*AG1821))-Tabela1[[#This Row],[PESO EXPEDIDO2]]</f>
        <v>0</v>
      </c>
      <c r="BB1821" s="44">
        <f t="shared" si="250"/>
        <v>0</v>
      </c>
      <c r="BC1821" s="44">
        <f t="shared" si="251"/>
        <v>0</v>
      </c>
      <c r="BD1821" s="44"/>
    </row>
    <row r="1822" spans="1:56" ht="15.75" hidden="1" customHeight="1" x14ac:dyDescent="0.25">
      <c r="A1822" s="6"/>
      <c r="B1822" s="22"/>
      <c r="C1822" s="7"/>
      <c r="D1822" s="46"/>
      <c r="E1822" s="7"/>
      <c r="F1822" s="7"/>
      <c r="G1822" s="44"/>
      <c r="H1822" s="41">
        <f>Tabela1[[#This Row],[PESO UNI]]*Tabela1[[#This Row],[QTE]]</f>
        <v>0</v>
      </c>
      <c r="I1822" s="7"/>
      <c r="J1822" s="8"/>
      <c r="K1822" s="8"/>
      <c r="L1822" s="9"/>
      <c r="M1822" s="10"/>
      <c r="N1822" s="8"/>
      <c r="O1822" s="12"/>
      <c r="P1822" s="13"/>
      <c r="Q1822" s="14">
        <f>Tabela1[[#This Row],[QTDE/ Fabricação]]-Tabela1[[#This Row],[QTE]]</f>
        <v>0</v>
      </c>
      <c r="R1822" s="19">
        <f t="shared" si="246"/>
        <v>0</v>
      </c>
      <c r="S1822" s="19">
        <f t="shared" si="245"/>
        <v>0</v>
      </c>
      <c r="T1822" s="20">
        <f t="shared" si="247"/>
        <v>0</v>
      </c>
      <c r="U1822" s="17">
        <f>IFERROR(SUMIF('LISTA DE EMBARQUE'!B:B,MICRO!E:E,'LISTA DE EMBARQUE'!G:G),"")</f>
        <v>0</v>
      </c>
      <c r="V1822" s="12" t="str">
        <f>IFERROR(VLOOKUP(Tabela1[[#This Row],[COD.MDE]],'LISTA DE EMBARQUE'!B:L,11,0),"")</f>
        <v/>
      </c>
      <c r="W1822" s="13" t="str">
        <f>IFERROR(COUNTIF(#REF!,Tabela1[[#This Row],[Colunas5]]),"")</f>
        <v/>
      </c>
      <c r="X1822" s="14">
        <f>Tabela1[[#This Row],[QIANTIDADE EXPEDIDA]]*Tabela1[[#This Row],[PESO UNI]]</f>
        <v>0</v>
      </c>
      <c r="Y1822" s="14">
        <f t="shared" si="248"/>
        <v>0</v>
      </c>
      <c r="Z1822" s="21">
        <f>Tabela1[[#This Row],[PESO TOTAL]]-Tabela1[[#This Row],[Peso Expedido]]</f>
        <v>0</v>
      </c>
      <c r="AA1822" s="18"/>
      <c r="AB1822" s="40"/>
      <c r="AC1822" s="40"/>
      <c r="AD1822" s="40"/>
      <c r="AE1822" s="40"/>
      <c r="AF1822" s="40"/>
      <c r="AG1822" s="40"/>
      <c r="AH1822" s="40"/>
      <c r="AI1822" s="40" t="str">
        <f t="shared" si="252"/>
        <v>ok</v>
      </c>
      <c r="AJ1822"/>
      <c r="AK1822" t="str">
        <f>Tabela1[[#This Row],[Coluna1]]&amp;Tabela1[[#This Row],[PEDIDO]]</f>
        <v/>
      </c>
      <c r="AL1822"/>
      <c r="AM1822"/>
      <c r="AN1822"/>
      <c r="AO1822" t="str">
        <f t="shared" si="249"/>
        <v>/</v>
      </c>
      <c r="AP1822" t="str">
        <f>Tabela1[[#This Row],[TAG]]&amp;Tabela1[[#This Row],[PEDIDO]]&amp;Tabela1[[#This Row],[PRODUTO]]</f>
        <v/>
      </c>
      <c r="AQ1822" s="23" t="str">
        <f>Tabela1[[#This Row],[PRODUTO]]&amp;Tabela1[[#This Row],[TAG]]</f>
        <v/>
      </c>
      <c r="AR1822" s="183">
        <f>Tabela1[[#This Row],[PESO TOTAL]]*Tabela1[[#This Row],[MATÉRIA PRIMA]]</f>
        <v>0</v>
      </c>
      <c r="AS1822" s="28">
        <f>Tabela1[[#This Row],[PESO TOTAL]]*Tabela1[[#This Row],[PREPARAÇÃO ]]</f>
        <v>0</v>
      </c>
      <c r="AT1822" s="28">
        <f>Tabela1[[#This Row],[PESO TOTAL]]*Tabela1[[#This Row],[CALDEIRARIA]]</f>
        <v>0</v>
      </c>
      <c r="AU1822" s="28">
        <f>Tabela1[[#This Row],[PESO TOTAL]]*Tabela1[[#This Row],[SOLDA]]</f>
        <v>0</v>
      </c>
      <c r="AV1822" s="28">
        <f>Tabela1[[#This Row],[PESO TOTAL]]*Tabela1[[#This Row],[ACABAMENTO]]</f>
        <v>0</v>
      </c>
      <c r="AW1822" s="28">
        <f>Tabela1[[#This Row],[PESO TOTAL]]*Tabela1[[#This Row],[PRONTO ACABADO]]</f>
        <v>0</v>
      </c>
      <c r="AX1822" s="28">
        <f>Tabela1[[#This Row],[PESO TOTAL]]*Tabela1[[#This Row],[EXPEDIÇÃO ]]</f>
        <v>0</v>
      </c>
      <c r="AY1822" s="28" t="str">
        <f>Tabela1[[#This Row],[PEDIDO]]&amp;Tabela1[[#This Row],[PRODUTO]]</f>
        <v/>
      </c>
      <c r="AZ1822" s="44">
        <f>IF(AF1822="",0,IF(ISTEXT(AF1822),H1822*VALUE(SUBSTITUTE(AF1822,"%",""))/100,H1822*AF1822))-Tabela1[[#This Row],[PRONTO ACABADO2]]</f>
        <v>0</v>
      </c>
      <c r="BA1822" s="44">
        <f>IF(AG1822="",0,IF(ISTEXT(AG1822),H1822*VALUE(SUBSTITUTE(AG1822,"%",""))/100,H1822*AG1822))-Tabela1[[#This Row],[PESO EXPEDIDO2]]</f>
        <v>0</v>
      </c>
      <c r="BB1822" s="44">
        <f t="shared" si="250"/>
        <v>0</v>
      </c>
      <c r="BC1822" s="44">
        <f t="shared" si="251"/>
        <v>0</v>
      </c>
      <c r="BD1822" s="44"/>
    </row>
    <row r="1823" spans="1:56" ht="15.75" hidden="1" customHeight="1" x14ac:dyDescent="0.25">
      <c r="A1823" s="6"/>
      <c r="B1823" s="22"/>
      <c r="C1823" s="7"/>
      <c r="D1823" s="46"/>
      <c r="E1823" s="7"/>
      <c r="F1823" s="7"/>
      <c r="G1823" s="44"/>
      <c r="H1823" s="41">
        <f>Tabela1[[#This Row],[PESO UNI]]*Tabela1[[#This Row],[QTE]]</f>
        <v>0</v>
      </c>
      <c r="I1823" s="7"/>
      <c r="J1823" s="8"/>
      <c r="K1823" s="8"/>
      <c r="L1823" s="9"/>
      <c r="M1823" s="10"/>
      <c r="N1823" s="8"/>
      <c r="O1823" s="12"/>
      <c r="P1823" s="13"/>
      <c r="Q1823" s="14">
        <f>Tabela1[[#This Row],[QTDE/ Fabricação]]-Tabela1[[#This Row],[QTE]]</f>
        <v>0</v>
      </c>
      <c r="R1823" s="19">
        <f t="shared" si="246"/>
        <v>0</v>
      </c>
      <c r="S1823" s="19">
        <f t="shared" si="245"/>
        <v>0</v>
      </c>
      <c r="T1823" s="20">
        <f t="shared" si="247"/>
        <v>0</v>
      </c>
      <c r="U1823" s="17">
        <f>IFERROR(SUMIF('LISTA DE EMBARQUE'!B:B,MICRO!E:E,'LISTA DE EMBARQUE'!G:G),"")</f>
        <v>0</v>
      </c>
      <c r="V1823" s="12" t="str">
        <f>IFERROR(VLOOKUP(Tabela1[[#This Row],[COD.MDE]],'LISTA DE EMBARQUE'!B:L,11,0),"")</f>
        <v/>
      </c>
      <c r="W1823" s="13" t="str">
        <f>IFERROR(COUNTIF(#REF!,Tabela1[[#This Row],[Colunas5]]),"")</f>
        <v/>
      </c>
      <c r="X1823" s="14">
        <f>Tabela1[[#This Row],[QIANTIDADE EXPEDIDA]]*Tabela1[[#This Row],[PESO UNI]]</f>
        <v>0</v>
      </c>
      <c r="Y1823" s="14">
        <f t="shared" si="248"/>
        <v>0</v>
      </c>
      <c r="Z1823" s="21">
        <f>Tabela1[[#This Row],[PESO TOTAL]]-Tabela1[[#This Row],[Peso Expedido]]</f>
        <v>0</v>
      </c>
      <c r="AA1823" s="18"/>
      <c r="AB1823" s="40"/>
      <c r="AC1823" s="40"/>
      <c r="AD1823" s="40"/>
      <c r="AE1823" s="40"/>
      <c r="AF1823" s="40"/>
      <c r="AG1823" s="40"/>
      <c r="AH1823" s="40"/>
      <c r="AI1823" s="40" t="str">
        <f t="shared" si="252"/>
        <v>ok</v>
      </c>
      <c r="AJ1823"/>
      <c r="AK1823" t="str">
        <f>Tabela1[[#This Row],[Coluna1]]&amp;Tabela1[[#This Row],[PEDIDO]]</f>
        <v/>
      </c>
      <c r="AL1823"/>
      <c r="AM1823"/>
      <c r="AN1823"/>
      <c r="AO1823" t="str">
        <f t="shared" si="249"/>
        <v>/</v>
      </c>
      <c r="AP1823" t="str">
        <f>Tabela1[[#This Row],[TAG]]&amp;Tabela1[[#This Row],[PEDIDO]]&amp;Tabela1[[#This Row],[PRODUTO]]</f>
        <v/>
      </c>
      <c r="AQ1823" s="23" t="str">
        <f>Tabela1[[#This Row],[PRODUTO]]&amp;Tabela1[[#This Row],[TAG]]</f>
        <v/>
      </c>
      <c r="AR1823" s="183">
        <f>Tabela1[[#This Row],[PESO TOTAL]]*Tabela1[[#This Row],[MATÉRIA PRIMA]]</f>
        <v>0</v>
      </c>
      <c r="AS1823" s="28">
        <f>Tabela1[[#This Row],[PESO TOTAL]]*Tabela1[[#This Row],[PREPARAÇÃO ]]</f>
        <v>0</v>
      </c>
      <c r="AT1823" s="28">
        <f>Tabela1[[#This Row],[PESO TOTAL]]*Tabela1[[#This Row],[CALDEIRARIA]]</f>
        <v>0</v>
      </c>
      <c r="AU1823" s="28">
        <f>Tabela1[[#This Row],[PESO TOTAL]]*Tabela1[[#This Row],[SOLDA]]</f>
        <v>0</v>
      </c>
      <c r="AV1823" s="28">
        <f>Tabela1[[#This Row],[PESO TOTAL]]*Tabela1[[#This Row],[ACABAMENTO]]</f>
        <v>0</v>
      </c>
      <c r="AW1823" s="28">
        <f>Tabela1[[#This Row],[PESO TOTAL]]*Tabela1[[#This Row],[PRONTO ACABADO]]</f>
        <v>0</v>
      </c>
      <c r="AX1823" s="28">
        <f>Tabela1[[#This Row],[PESO TOTAL]]*Tabela1[[#This Row],[EXPEDIÇÃO ]]</f>
        <v>0</v>
      </c>
      <c r="AY1823" s="28" t="str">
        <f>Tabela1[[#This Row],[PEDIDO]]&amp;Tabela1[[#This Row],[PRODUTO]]</f>
        <v/>
      </c>
      <c r="AZ1823" s="44">
        <f>IF(AF1823="",0,IF(ISTEXT(AF1823),H1823*VALUE(SUBSTITUTE(AF1823,"%",""))/100,H1823*AF1823))-Tabela1[[#This Row],[PRONTO ACABADO2]]</f>
        <v>0</v>
      </c>
      <c r="BA1823" s="44">
        <f>IF(AG1823="",0,IF(ISTEXT(AG1823),H1823*VALUE(SUBSTITUTE(AG1823,"%",""))/100,H1823*AG1823))-Tabela1[[#This Row],[PESO EXPEDIDO2]]</f>
        <v>0</v>
      </c>
      <c r="BB1823" s="44">
        <f t="shared" si="250"/>
        <v>0</v>
      </c>
      <c r="BC1823" s="44">
        <f t="shared" si="251"/>
        <v>0</v>
      </c>
      <c r="BD1823" s="44"/>
    </row>
    <row r="1824" spans="1:56" ht="15.75" hidden="1" customHeight="1" x14ac:dyDescent="0.25">
      <c r="A1824" s="6"/>
      <c r="B1824" s="22"/>
      <c r="C1824" s="7"/>
      <c r="D1824" s="46"/>
      <c r="E1824" s="7"/>
      <c r="F1824" s="7"/>
      <c r="G1824" s="44"/>
      <c r="H1824" s="41">
        <f>Tabela1[[#This Row],[PESO UNI]]*Tabela1[[#This Row],[QTE]]</f>
        <v>0</v>
      </c>
      <c r="I1824" s="7"/>
      <c r="J1824" s="8"/>
      <c r="K1824" s="8"/>
      <c r="L1824" s="9"/>
      <c r="M1824" s="10"/>
      <c r="N1824" s="8"/>
      <c r="O1824" s="12"/>
      <c r="P1824" s="13"/>
      <c r="Q1824" s="14">
        <f>Tabela1[[#This Row],[QTDE/ Fabricação]]-Tabela1[[#This Row],[QTE]]</f>
        <v>0</v>
      </c>
      <c r="R1824" s="19">
        <f t="shared" si="246"/>
        <v>0</v>
      </c>
      <c r="S1824" s="19">
        <f t="shared" si="245"/>
        <v>0</v>
      </c>
      <c r="T1824" s="20">
        <f t="shared" si="247"/>
        <v>0</v>
      </c>
      <c r="U1824" s="17">
        <f>IFERROR(SUMIF('LISTA DE EMBARQUE'!B:B,MICRO!E:E,'LISTA DE EMBARQUE'!G:G),"")</f>
        <v>0</v>
      </c>
      <c r="V1824" s="12" t="str">
        <f>IFERROR(VLOOKUP(Tabela1[[#This Row],[COD.MDE]],'LISTA DE EMBARQUE'!B:L,11,0),"")</f>
        <v/>
      </c>
      <c r="W1824" s="13" t="str">
        <f>IFERROR(COUNTIF(#REF!,Tabela1[[#This Row],[Colunas5]]),"")</f>
        <v/>
      </c>
      <c r="X1824" s="14">
        <f>Tabela1[[#This Row],[QIANTIDADE EXPEDIDA]]*Tabela1[[#This Row],[PESO UNI]]</f>
        <v>0</v>
      </c>
      <c r="Y1824" s="14">
        <f t="shared" si="248"/>
        <v>0</v>
      </c>
      <c r="Z1824" s="21">
        <f>Tabela1[[#This Row],[PESO TOTAL]]-Tabela1[[#This Row],[Peso Expedido]]</f>
        <v>0</v>
      </c>
      <c r="AA1824" s="18"/>
      <c r="AB1824" s="40"/>
      <c r="AC1824" s="40"/>
      <c r="AD1824" s="40"/>
      <c r="AE1824" s="40"/>
      <c r="AF1824" s="40"/>
      <c r="AG1824" s="40"/>
      <c r="AH1824" s="40"/>
      <c r="AI1824" s="40" t="str">
        <f t="shared" si="252"/>
        <v>ok</v>
      </c>
      <c r="AJ1824"/>
      <c r="AK1824" t="str">
        <f>Tabela1[[#This Row],[Coluna1]]&amp;Tabela1[[#This Row],[PEDIDO]]</f>
        <v/>
      </c>
      <c r="AL1824"/>
      <c r="AM1824"/>
      <c r="AN1824"/>
      <c r="AO1824" t="str">
        <f t="shared" si="249"/>
        <v>/</v>
      </c>
      <c r="AP1824" t="str">
        <f>Tabela1[[#This Row],[TAG]]&amp;Tabela1[[#This Row],[PEDIDO]]&amp;Tabela1[[#This Row],[PRODUTO]]</f>
        <v/>
      </c>
      <c r="AQ1824" s="23" t="str">
        <f>Tabela1[[#This Row],[PRODUTO]]&amp;Tabela1[[#This Row],[TAG]]</f>
        <v/>
      </c>
      <c r="AR1824" s="183">
        <f>Tabela1[[#This Row],[PESO TOTAL]]*Tabela1[[#This Row],[MATÉRIA PRIMA]]</f>
        <v>0</v>
      </c>
      <c r="AS1824" s="28">
        <f>Tabela1[[#This Row],[PESO TOTAL]]*Tabela1[[#This Row],[PREPARAÇÃO ]]</f>
        <v>0</v>
      </c>
      <c r="AT1824" s="28">
        <f>Tabela1[[#This Row],[PESO TOTAL]]*Tabela1[[#This Row],[CALDEIRARIA]]</f>
        <v>0</v>
      </c>
      <c r="AU1824" s="28">
        <f>Tabela1[[#This Row],[PESO TOTAL]]*Tabela1[[#This Row],[SOLDA]]</f>
        <v>0</v>
      </c>
      <c r="AV1824" s="28">
        <f>Tabela1[[#This Row],[PESO TOTAL]]*Tabela1[[#This Row],[ACABAMENTO]]</f>
        <v>0</v>
      </c>
      <c r="AW1824" s="28">
        <f>Tabela1[[#This Row],[PESO TOTAL]]*Tabela1[[#This Row],[PRONTO ACABADO]]</f>
        <v>0</v>
      </c>
      <c r="AX1824" s="28">
        <f>Tabela1[[#This Row],[PESO TOTAL]]*Tabela1[[#This Row],[EXPEDIÇÃO ]]</f>
        <v>0</v>
      </c>
      <c r="AY1824" s="28" t="str">
        <f>Tabela1[[#This Row],[PEDIDO]]&amp;Tabela1[[#This Row],[PRODUTO]]</f>
        <v/>
      </c>
      <c r="AZ1824" s="44">
        <f>IF(AF1824="",0,IF(ISTEXT(AF1824),H1824*VALUE(SUBSTITUTE(AF1824,"%",""))/100,H1824*AF1824))-Tabela1[[#This Row],[PRONTO ACABADO2]]</f>
        <v>0</v>
      </c>
      <c r="BA1824" s="44">
        <f>IF(AG1824="",0,IF(ISTEXT(AG1824),H1824*VALUE(SUBSTITUTE(AG1824,"%",""))/100,H1824*AG1824))-Tabela1[[#This Row],[PESO EXPEDIDO2]]</f>
        <v>0</v>
      </c>
      <c r="BB1824" s="44">
        <f t="shared" si="250"/>
        <v>0</v>
      </c>
      <c r="BC1824" s="44">
        <f t="shared" si="251"/>
        <v>0</v>
      </c>
      <c r="BD1824" s="44"/>
    </row>
    <row r="1825" spans="1:56" ht="15.75" hidden="1" customHeight="1" x14ac:dyDescent="0.25">
      <c r="A1825" s="6"/>
      <c r="B1825" s="22"/>
      <c r="C1825" s="7"/>
      <c r="D1825" s="46"/>
      <c r="E1825" s="7"/>
      <c r="F1825" s="7"/>
      <c r="G1825" s="44"/>
      <c r="H1825" s="41">
        <f>Tabela1[[#This Row],[PESO UNI]]*Tabela1[[#This Row],[QTE]]</f>
        <v>0</v>
      </c>
      <c r="I1825" s="7"/>
      <c r="J1825" s="8"/>
      <c r="K1825" s="8"/>
      <c r="L1825" s="9"/>
      <c r="M1825" s="10"/>
      <c r="N1825" s="8"/>
      <c r="O1825" s="12"/>
      <c r="P1825" s="13"/>
      <c r="Q1825" s="14">
        <f>Tabela1[[#This Row],[QTDE/ Fabricação]]-Tabela1[[#This Row],[QTE]]</f>
        <v>0</v>
      </c>
      <c r="R1825" s="19">
        <f t="shared" si="246"/>
        <v>0</v>
      </c>
      <c r="S1825" s="19">
        <f t="shared" si="245"/>
        <v>0</v>
      </c>
      <c r="T1825" s="20">
        <f t="shared" si="247"/>
        <v>0</v>
      </c>
      <c r="U1825" s="17">
        <f>IFERROR(SUMIF('LISTA DE EMBARQUE'!B:B,MICRO!E:E,'LISTA DE EMBARQUE'!G:G),"")</f>
        <v>0</v>
      </c>
      <c r="V1825" s="12" t="str">
        <f>IFERROR(VLOOKUP(Tabela1[[#This Row],[COD.MDE]],'LISTA DE EMBARQUE'!B:L,11,0),"")</f>
        <v/>
      </c>
      <c r="W1825" s="13" t="str">
        <f>IFERROR(COUNTIF(#REF!,Tabela1[[#This Row],[Colunas5]]),"")</f>
        <v/>
      </c>
      <c r="X1825" s="14">
        <f>Tabela1[[#This Row],[QIANTIDADE EXPEDIDA]]*Tabela1[[#This Row],[PESO UNI]]</f>
        <v>0</v>
      </c>
      <c r="Y1825" s="14">
        <f t="shared" si="248"/>
        <v>0</v>
      </c>
      <c r="Z1825" s="21">
        <f>Tabela1[[#This Row],[PESO TOTAL]]-Tabela1[[#This Row],[Peso Expedido]]</f>
        <v>0</v>
      </c>
      <c r="AA1825" s="18"/>
      <c r="AB1825" s="40"/>
      <c r="AC1825" s="40"/>
      <c r="AD1825" s="40"/>
      <c r="AE1825" s="40"/>
      <c r="AF1825" s="40"/>
      <c r="AG1825" s="40"/>
      <c r="AH1825" s="40"/>
      <c r="AI1825" s="40" t="str">
        <f t="shared" si="252"/>
        <v>ok</v>
      </c>
      <c r="AJ1825"/>
      <c r="AK1825" t="str">
        <f>Tabela1[[#This Row],[Coluna1]]&amp;Tabela1[[#This Row],[PEDIDO]]</f>
        <v/>
      </c>
      <c r="AL1825"/>
      <c r="AM1825"/>
      <c r="AN1825"/>
      <c r="AO1825" t="str">
        <f t="shared" si="249"/>
        <v>/</v>
      </c>
      <c r="AP1825" t="str">
        <f>Tabela1[[#This Row],[TAG]]&amp;Tabela1[[#This Row],[PEDIDO]]&amp;Tabela1[[#This Row],[PRODUTO]]</f>
        <v/>
      </c>
      <c r="AQ1825" s="23" t="str">
        <f>Tabela1[[#This Row],[PRODUTO]]&amp;Tabela1[[#This Row],[TAG]]</f>
        <v/>
      </c>
      <c r="AR1825" s="183">
        <f>Tabela1[[#This Row],[PESO TOTAL]]*Tabela1[[#This Row],[MATÉRIA PRIMA]]</f>
        <v>0</v>
      </c>
      <c r="AS1825" s="28">
        <f>Tabela1[[#This Row],[PESO TOTAL]]*Tabela1[[#This Row],[PREPARAÇÃO ]]</f>
        <v>0</v>
      </c>
      <c r="AT1825" s="28">
        <f>Tabela1[[#This Row],[PESO TOTAL]]*Tabela1[[#This Row],[CALDEIRARIA]]</f>
        <v>0</v>
      </c>
      <c r="AU1825" s="28">
        <f>Tabela1[[#This Row],[PESO TOTAL]]*Tabela1[[#This Row],[SOLDA]]</f>
        <v>0</v>
      </c>
      <c r="AV1825" s="28">
        <f>Tabela1[[#This Row],[PESO TOTAL]]*Tabela1[[#This Row],[ACABAMENTO]]</f>
        <v>0</v>
      </c>
      <c r="AW1825" s="28">
        <f>Tabela1[[#This Row],[PESO TOTAL]]*Tabela1[[#This Row],[PRONTO ACABADO]]</f>
        <v>0</v>
      </c>
      <c r="AX1825" s="28">
        <f>Tabela1[[#This Row],[PESO TOTAL]]*Tabela1[[#This Row],[EXPEDIÇÃO ]]</f>
        <v>0</v>
      </c>
      <c r="AY1825" s="28" t="str">
        <f>Tabela1[[#This Row],[PEDIDO]]&amp;Tabela1[[#This Row],[PRODUTO]]</f>
        <v/>
      </c>
      <c r="AZ1825" s="44">
        <f>IF(AF1825="",0,IF(ISTEXT(AF1825),H1825*VALUE(SUBSTITUTE(AF1825,"%",""))/100,H1825*AF1825))-Tabela1[[#This Row],[PRONTO ACABADO2]]</f>
        <v>0</v>
      </c>
      <c r="BA1825" s="44">
        <f>IF(AG1825="",0,IF(ISTEXT(AG1825),H1825*VALUE(SUBSTITUTE(AG1825,"%",""))/100,H1825*AG1825))-Tabela1[[#This Row],[PESO EXPEDIDO2]]</f>
        <v>0</v>
      </c>
      <c r="BB1825" s="44">
        <f t="shared" si="250"/>
        <v>0</v>
      </c>
      <c r="BC1825" s="44">
        <f t="shared" si="251"/>
        <v>0</v>
      </c>
      <c r="BD1825" s="44"/>
    </row>
    <row r="1826" spans="1:56" ht="15.75" hidden="1" customHeight="1" x14ac:dyDescent="0.25">
      <c r="A1826" s="6"/>
      <c r="B1826" s="22"/>
      <c r="C1826" s="7"/>
      <c r="D1826" s="46"/>
      <c r="E1826" s="7"/>
      <c r="F1826" s="7"/>
      <c r="G1826" s="44"/>
      <c r="H1826" s="41">
        <f>Tabela1[[#This Row],[PESO UNI]]*Tabela1[[#This Row],[QTE]]</f>
        <v>0</v>
      </c>
      <c r="I1826" s="7"/>
      <c r="J1826" s="8"/>
      <c r="K1826" s="8"/>
      <c r="L1826" s="9"/>
      <c r="M1826" s="10"/>
      <c r="N1826" s="8"/>
      <c r="O1826" s="12"/>
      <c r="P1826" s="13"/>
      <c r="Q1826" s="14">
        <f>Tabela1[[#This Row],[QTDE/ Fabricação]]-Tabela1[[#This Row],[QTE]]</f>
        <v>0</v>
      </c>
      <c r="R1826" s="19">
        <f t="shared" si="246"/>
        <v>0</v>
      </c>
      <c r="S1826" s="19">
        <f t="shared" si="245"/>
        <v>0</v>
      </c>
      <c r="T1826" s="20">
        <f t="shared" si="247"/>
        <v>0</v>
      </c>
      <c r="U1826" s="17">
        <f>IFERROR(SUMIF('LISTA DE EMBARQUE'!B:B,MICRO!E:E,'LISTA DE EMBARQUE'!G:G),"")</f>
        <v>0</v>
      </c>
      <c r="V1826" s="12" t="str">
        <f>IFERROR(VLOOKUP(Tabela1[[#This Row],[COD.MDE]],'LISTA DE EMBARQUE'!B:L,11,0),"")</f>
        <v/>
      </c>
      <c r="W1826" s="13" t="str">
        <f>IFERROR(COUNTIF(#REF!,Tabela1[[#This Row],[Colunas5]]),"")</f>
        <v/>
      </c>
      <c r="X1826" s="14">
        <f>Tabela1[[#This Row],[QIANTIDADE EXPEDIDA]]*Tabela1[[#This Row],[PESO UNI]]</f>
        <v>0</v>
      </c>
      <c r="Y1826" s="14">
        <f t="shared" si="248"/>
        <v>0</v>
      </c>
      <c r="Z1826" s="21">
        <f>Tabela1[[#This Row],[PESO TOTAL]]-Tabela1[[#This Row],[Peso Expedido]]</f>
        <v>0</v>
      </c>
      <c r="AA1826" s="18"/>
      <c r="AB1826" s="40"/>
      <c r="AC1826" s="40"/>
      <c r="AD1826" s="40"/>
      <c r="AE1826" s="40"/>
      <c r="AF1826" s="40"/>
      <c r="AG1826" s="40"/>
      <c r="AH1826" s="40"/>
      <c r="AI1826" s="40" t="str">
        <f t="shared" si="252"/>
        <v>ok</v>
      </c>
      <c r="AJ1826"/>
      <c r="AK1826" t="str">
        <f>Tabela1[[#This Row],[Coluna1]]&amp;Tabela1[[#This Row],[PEDIDO]]</f>
        <v/>
      </c>
      <c r="AL1826"/>
      <c r="AM1826"/>
      <c r="AN1826"/>
      <c r="AO1826" t="str">
        <f t="shared" si="249"/>
        <v>/</v>
      </c>
      <c r="AP1826" t="str">
        <f>Tabela1[[#This Row],[TAG]]&amp;Tabela1[[#This Row],[PEDIDO]]&amp;Tabela1[[#This Row],[PRODUTO]]</f>
        <v/>
      </c>
      <c r="AQ1826" s="23" t="str">
        <f>Tabela1[[#This Row],[PRODUTO]]&amp;Tabela1[[#This Row],[TAG]]</f>
        <v/>
      </c>
      <c r="AR1826" s="183">
        <f>Tabela1[[#This Row],[PESO TOTAL]]*Tabela1[[#This Row],[MATÉRIA PRIMA]]</f>
        <v>0</v>
      </c>
      <c r="AS1826" s="28">
        <f>Tabela1[[#This Row],[PESO TOTAL]]*Tabela1[[#This Row],[PREPARAÇÃO ]]</f>
        <v>0</v>
      </c>
      <c r="AT1826" s="28">
        <f>Tabela1[[#This Row],[PESO TOTAL]]*Tabela1[[#This Row],[CALDEIRARIA]]</f>
        <v>0</v>
      </c>
      <c r="AU1826" s="28">
        <f>Tabela1[[#This Row],[PESO TOTAL]]*Tabela1[[#This Row],[SOLDA]]</f>
        <v>0</v>
      </c>
      <c r="AV1826" s="28">
        <f>Tabela1[[#This Row],[PESO TOTAL]]*Tabela1[[#This Row],[ACABAMENTO]]</f>
        <v>0</v>
      </c>
      <c r="AW1826" s="28">
        <f>Tabela1[[#This Row],[PESO TOTAL]]*Tabela1[[#This Row],[PRONTO ACABADO]]</f>
        <v>0</v>
      </c>
      <c r="AX1826" s="28">
        <f>Tabela1[[#This Row],[PESO TOTAL]]*Tabela1[[#This Row],[EXPEDIÇÃO ]]</f>
        <v>0</v>
      </c>
      <c r="AY1826" s="28" t="str">
        <f>Tabela1[[#This Row],[PEDIDO]]&amp;Tabela1[[#This Row],[PRODUTO]]</f>
        <v/>
      </c>
      <c r="AZ1826" s="44">
        <f>IF(AF1826="",0,IF(ISTEXT(AF1826),H1826*VALUE(SUBSTITUTE(AF1826,"%",""))/100,H1826*AF1826))-Tabela1[[#This Row],[PRONTO ACABADO2]]</f>
        <v>0</v>
      </c>
      <c r="BA1826" s="44">
        <f>IF(AG1826="",0,IF(ISTEXT(AG1826),H1826*VALUE(SUBSTITUTE(AG1826,"%",""))/100,H1826*AG1826))-Tabela1[[#This Row],[PESO EXPEDIDO2]]</f>
        <v>0</v>
      </c>
      <c r="BB1826" s="44">
        <f t="shared" si="250"/>
        <v>0</v>
      </c>
      <c r="BC1826" s="44">
        <f t="shared" si="251"/>
        <v>0</v>
      </c>
      <c r="BD1826" s="44"/>
    </row>
    <row r="1827" spans="1:56" ht="15.75" hidden="1" customHeight="1" x14ac:dyDescent="0.25">
      <c r="A1827" s="6"/>
      <c r="B1827" s="22"/>
      <c r="C1827" s="7"/>
      <c r="D1827" s="46"/>
      <c r="E1827" s="7"/>
      <c r="F1827" s="7"/>
      <c r="G1827" s="44"/>
      <c r="H1827" s="41">
        <f>Tabela1[[#This Row],[PESO UNI]]*Tabela1[[#This Row],[QTE]]</f>
        <v>0</v>
      </c>
      <c r="I1827" s="7"/>
      <c r="J1827" s="8"/>
      <c r="K1827" s="8"/>
      <c r="L1827" s="9"/>
      <c r="M1827" s="10"/>
      <c r="N1827" s="8"/>
      <c r="O1827" s="12"/>
      <c r="P1827" s="13"/>
      <c r="Q1827" s="14">
        <f>Tabela1[[#This Row],[QTDE/ Fabricação]]-Tabela1[[#This Row],[QTE]]</f>
        <v>0</v>
      </c>
      <c r="R1827" s="19">
        <f t="shared" si="246"/>
        <v>0</v>
      </c>
      <c r="S1827" s="19">
        <f t="shared" si="245"/>
        <v>0</v>
      </c>
      <c r="T1827" s="20">
        <f t="shared" si="247"/>
        <v>0</v>
      </c>
      <c r="U1827" s="17">
        <f>IFERROR(SUMIF('LISTA DE EMBARQUE'!B:B,MICRO!E:E,'LISTA DE EMBARQUE'!G:G),"")</f>
        <v>0</v>
      </c>
      <c r="V1827" s="12" t="str">
        <f>IFERROR(VLOOKUP(Tabela1[[#This Row],[COD.MDE]],'LISTA DE EMBARQUE'!B:L,11,0),"")</f>
        <v/>
      </c>
      <c r="W1827" s="13" t="str">
        <f>IFERROR(COUNTIF(#REF!,Tabela1[[#This Row],[Colunas5]]),"")</f>
        <v/>
      </c>
      <c r="X1827" s="14">
        <f>Tabela1[[#This Row],[QIANTIDADE EXPEDIDA]]*Tabela1[[#This Row],[PESO UNI]]</f>
        <v>0</v>
      </c>
      <c r="Y1827" s="14">
        <f t="shared" si="248"/>
        <v>0</v>
      </c>
      <c r="Z1827" s="21">
        <f>Tabela1[[#This Row],[PESO TOTAL]]-Tabela1[[#This Row],[Peso Expedido]]</f>
        <v>0</v>
      </c>
      <c r="AA1827" s="18"/>
      <c r="AB1827" s="40"/>
      <c r="AC1827" s="40"/>
      <c r="AD1827" s="40"/>
      <c r="AE1827" s="40"/>
      <c r="AF1827" s="40"/>
      <c r="AG1827" s="40"/>
      <c r="AH1827" s="40"/>
      <c r="AI1827" s="40" t="str">
        <f t="shared" si="252"/>
        <v>ok</v>
      </c>
      <c r="AJ1827"/>
      <c r="AK1827" t="str">
        <f>Tabela1[[#This Row],[Coluna1]]&amp;Tabela1[[#This Row],[PEDIDO]]</f>
        <v/>
      </c>
      <c r="AL1827"/>
      <c r="AM1827"/>
      <c r="AN1827"/>
      <c r="AO1827" t="str">
        <f t="shared" si="249"/>
        <v>/</v>
      </c>
      <c r="AP1827" t="str">
        <f>Tabela1[[#This Row],[TAG]]&amp;Tabela1[[#This Row],[PEDIDO]]&amp;Tabela1[[#This Row],[PRODUTO]]</f>
        <v/>
      </c>
      <c r="AQ1827" s="23" t="str">
        <f>Tabela1[[#This Row],[PRODUTO]]&amp;Tabela1[[#This Row],[TAG]]</f>
        <v/>
      </c>
      <c r="AR1827" s="183">
        <f>Tabela1[[#This Row],[PESO TOTAL]]*Tabela1[[#This Row],[MATÉRIA PRIMA]]</f>
        <v>0</v>
      </c>
      <c r="AS1827" s="28">
        <f>Tabela1[[#This Row],[PESO TOTAL]]*Tabela1[[#This Row],[PREPARAÇÃO ]]</f>
        <v>0</v>
      </c>
      <c r="AT1827" s="28">
        <f>Tabela1[[#This Row],[PESO TOTAL]]*Tabela1[[#This Row],[CALDEIRARIA]]</f>
        <v>0</v>
      </c>
      <c r="AU1827" s="28">
        <f>Tabela1[[#This Row],[PESO TOTAL]]*Tabela1[[#This Row],[SOLDA]]</f>
        <v>0</v>
      </c>
      <c r="AV1827" s="28">
        <f>Tabela1[[#This Row],[PESO TOTAL]]*Tabela1[[#This Row],[ACABAMENTO]]</f>
        <v>0</v>
      </c>
      <c r="AW1827" s="28">
        <f>Tabela1[[#This Row],[PESO TOTAL]]*Tabela1[[#This Row],[PRONTO ACABADO]]</f>
        <v>0</v>
      </c>
      <c r="AX1827" s="28">
        <f>Tabela1[[#This Row],[PESO TOTAL]]*Tabela1[[#This Row],[EXPEDIÇÃO ]]</f>
        <v>0</v>
      </c>
      <c r="AY1827" s="28" t="str">
        <f>Tabela1[[#This Row],[PEDIDO]]&amp;Tabela1[[#This Row],[PRODUTO]]</f>
        <v/>
      </c>
      <c r="AZ1827" s="44">
        <f>IF(AF1827="",0,IF(ISTEXT(AF1827),H1827*VALUE(SUBSTITUTE(AF1827,"%",""))/100,H1827*AF1827))-Tabela1[[#This Row],[PRONTO ACABADO2]]</f>
        <v>0</v>
      </c>
      <c r="BA1827" s="44">
        <f>IF(AG1827="",0,IF(ISTEXT(AG1827),H1827*VALUE(SUBSTITUTE(AG1827,"%",""))/100,H1827*AG1827))-Tabela1[[#This Row],[PESO EXPEDIDO2]]</f>
        <v>0</v>
      </c>
      <c r="BB1827" s="44">
        <f t="shared" si="250"/>
        <v>0</v>
      </c>
      <c r="BC1827" s="44">
        <f t="shared" si="251"/>
        <v>0</v>
      </c>
      <c r="BD1827" s="44"/>
    </row>
    <row r="1828" spans="1:56" ht="15.75" hidden="1" customHeight="1" x14ac:dyDescent="0.25">
      <c r="A1828" s="6"/>
      <c r="B1828" s="22"/>
      <c r="C1828" s="7"/>
      <c r="D1828" s="46"/>
      <c r="E1828" s="7"/>
      <c r="F1828" s="7"/>
      <c r="G1828" s="44"/>
      <c r="H1828" s="41">
        <f>Tabela1[[#This Row],[PESO UNI]]*Tabela1[[#This Row],[QTE]]</f>
        <v>0</v>
      </c>
      <c r="I1828" s="7"/>
      <c r="J1828" s="8"/>
      <c r="K1828" s="8"/>
      <c r="L1828" s="9"/>
      <c r="M1828" s="10"/>
      <c r="N1828" s="8"/>
      <c r="O1828" s="12"/>
      <c r="P1828" s="13"/>
      <c r="Q1828" s="14">
        <f>Tabela1[[#This Row],[QTDE/ Fabricação]]-Tabela1[[#This Row],[QTE]]</f>
        <v>0</v>
      </c>
      <c r="R1828" s="19">
        <f t="shared" si="246"/>
        <v>0</v>
      </c>
      <c r="S1828" s="19">
        <f t="shared" si="245"/>
        <v>0</v>
      </c>
      <c r="T1828" s="20">
        <f t="shared" si="247"/>
        <v>0</v>
      </c>
      <c r="U1828" s="17">
        <f>IFERROR(SUMIF('LISTA DE EMBARQUE'!B:B,MICRO!E:E,'LISTA DE EMBARQUE'!G:G),"")</f>
        <v>0</v>
      </c>
      <c r="V1828" s="12" t="str">
        <f>IFERROR(VLOOKUP(Tabela1[[#This Row],[COD.MDE]],'LISTA DE EMBARQUE'!B:L,11,0),"")</f>
        <v/>
      </c>
      <c r="W1828" s="13" t="str">
        <f>IFERROR(COUNTIF(#REF!,Tabela1[[#This Row],[Colunas5]]),"")</f>
        <v/>
      </c>
      <c r="X1828" s="14">
        <f>Tabela1[[#This Row],[QIANTIDADE EXPEDIDA]]*Tabela1[[#This Row],[PESO UNI]]</f>
        <v>0</v>
      </c>
      <c r="Y1828" s="14">
        <f t="shared" si="248"/>
        <v>0</v>
      </c>
      <c r="Z1828" s="21">
        <f>Tabela1[[#This Row],[PESO TOTAL]]-Tabela1[[#This Row],[Peso Expedido]]</f>
        <v>0</v>
      </c>
      <c r="AA1828" s="18"/>
      <c r="AB1828" s="40"/>
      <c r="AC1828" s="40"/>
      <c r="AD1828" s="40"/>
      <c r="AE1828" s="40"/>
      <c r="AF1828" s="40"/>
      <c r="AG1828" s="40"/>
      <c r="AH1828" s="40"/>
      <c r="AI1828" s="40" t="str">
        <f t="shared" si="252"/>
        <v>ok</v>
      </c>
      <c r="AJ1828"/>
      <c r="AK1828" t="str">
        <f>Tabela1[[#This Row],[Coluna1]]&amp;Tabela1[[#This Row],[PEDIDO]]</f>
        <v/>
      </c>
      <c r="AL1828"/>
      <c r="AM1828"/>
      <c r="AN1828"/>
      <c r="AO1828" t="str">
        <f t="shared" si="249"/>
        <v>/</v>
      </c>
      <c r="AP1828" t="str">
        <f>Tabela1[[#This Row],[TAG]]&amp;Tabela1[[#This Row],[PEDIDO]]&amp;Tabela1[[#This Row],[PRODUTO]]</f>
        <v/>
      </c>
      <c r="AQ1828" s="23" t="str">
        <f>Tabela1[[#This Row],[PRODUTO]]&amp;Tabela1[[#This Row],[TAG]]</f>
        <v/>
      </c>
      <c r="AR1828" s="183">
        <f>Tabela1[[#This Row],[PESO TOTAL]]*Tabela1[[#This Row],[MATÉRIA PRIMA]]</f>
        <v>0</v>
      </c>
      <c r="AS1828" s="28">
        <f>Tabela1[[#This Row],[PESO TOTAL]]*Tabela1[[#This Row],[PREPARAÇÃO ]]</f>
        <v>0</v>
      </c>
      <c r="AT1828" s="28">
        <f>Tabela1[[#This Row],[PESO TOTAL]]*Tabela1[[#This Row],[CALDEIRARIA]]</f>
        <v>0</v>
      </c>
      <c r="AU1828" s="28">
        <f>Tabela1[[#This Row],[PESO TOTAL]]*Tabela1[[#This Row],[SOLDA]]</f>
        <v>0</v>
      </c>
      <c r="AV1828" s="28">
        <f>Tabela1[[#This Row],[PESO TOTAL]]*Tabela1[[#This Row],[ACABAMENTO]]</f>
        <v>0</v>
      </c>
      <c r="AW1828" s="28">
        <f>Tabela1[[#This Row],[PESO TOTAL]]*Tabela1[[#This Row],[PRONTO ACABADO]]</f>
        <v>0</v>
      </c>
      <c r="AX1828" s="28">
        <f>Tabela1[[#This Row],[PESO TOTAL]]*Tabela1[[#This Row],[EXPEDIÇÃO ]]</f>
        <v>0</v>
      </c>
      <c r="AY1828" s="28" t="str">
        <f>Tabela1[[#This Row],[PEDIDO]]&amp;Tabela1[[#This Row],[PRODUTO]]</f>
        <v/>
      </c>
      <c r="AZ1828" s="44">
        <f>IF(AF1828="",0,IF(ISTEXT(AF1828),H1828*VALUE(SUBSTITUTE(AF1828,"%",""))/100,H1828*AF1828))-Tabela1[[#This Row],[PRONTO ACABADO2]]</f>
        <v>0</v>
      </c>
      <c r="BA1828" s="44">
        <f>IF(AG1828="",0,IF(ISTEXT(AG1828),H1828*VALUE(SUBSTITUTE(AG1828,"%",""))/100,H1828*AG1828))-Tabela1[[#This Row],[PESO EXPEDIDO2]]</f>
        <v>0</v>
      </c>
      <c r="BB1828" s="44">
        <f t="shared" si="250"/>
        <v>0</v>
      </c>
      <c r="BC1828" s="44">
        <f t="shared" si="251"/>
        <v>0</v>
      </c>
      <c r="BD1828" s="44"/>
    </row>
    <row r="1829" spans="1:56" ht="15.75" hidden="1" customHeight="1" x14ac:dyDescent="0.25">
      <c r="A1829" s="6"/>
      <c r="B1829" s="22"/>
      <c r="C1829" s="7"/>
      <c r="D1829" s="46"/>
      <c r="E1829" s="7"/>
      <c r="F1829" s="7"/>
      <c r="G1829" s="44"/>
      <c r="H1829" s="41">
        <f>Tabela1[[#This Row],[PESO UNI]]*Tabela1[[#This Row],[QTE]]</f>
        <v>0</v>
      </c>
      <c r="I1829" s="7"/>
      <c r="J1829" s="8"/>
      <c r="K1829" s="8"/>
      <c r="L1829" s="9"/>
      <c r="M1829" s="10"/>
      <c r="N1829" s="8"/>
      <c r="O1829" s="12"/>
      <c r="P1829" s="13"/>
      <c r="Q1829" s="14">
        <f>Tabela1[[#This Row],[QTDE/ Fabricação]]-Tabela1[[#This Row],[QTE]]</f>
        <v>0</v>
      </c>
      <c r="R1829" s="19">
        <f t="shared" si="246"/>
        <v>0</v>
      </c>
      <c r="S1829" s="19">
        <f t="shared" si="245"/>
        <v>0</v>
      </c>
      <c r="T1829" s="20">
        <f t="shared" si="247"/>
        <v>0</v>
      </c>
      <c r="U1829" s="17">
        <f>IFERROR(SUMIF('LISTA DE EMBARQUE'!B:B,MICRO!E:E,'LISTA DE EMBARQUE'!G:G),"")</f>
        <v>0</v>
      </c>
      <c r="V1829" s="12" t="str">
        <f>IFERROR(VLOOKUP(Tabela1[[#This Row],[COD.MDE]],'LISTA DE EMBARQUE'!B:L,11,0),"")</f>
        <v/>
      </c>
      <c r="W1829" s="13" t="str">
        <f>IFERROR(COUNTIF(#REF!,Tabela1[[#This Row],[Colunas5]]),"")</f>
        <v/>
      </c>
      <c r="X1829" s="14">
        <f>Tabela1[[#This Row],[QIANTIDADE EXPEDIDA]]*Tabela1[[#This Row],[PESO UNI]]</f>
        <v>0</v>
      </c>
      <c r="Y1829" s="14">
        <f t="shared" si="248"/>
        <v>0</v>
      </c>
      <c r="Z1829" s="21">
        <f>Tabela1[[#This Row],[PESO TOTAL]]-Tabela1[[#This Row],[Peso Expedido]]</f>
        <v>0</v>
      </c>
      <c r="AA1829" s="18"/>
      <c r="AB1829" s="40"/>
      <c r="AC1829" s="40"/>
      <c r="AD1829" s="40"/>
      <c r="AE1829" s="40"/>
      <c r="AF1829" s="40"/>
      <c r="AG1829" s="40"/>
      <c r="AH1829" s="40"/>
      <c r="AI1829" s="40" t="str">
        <f t="shared" si="252"/>
        <v>ok</v>
      </c>
      <c r="AJ1829"/>
      <c r="AK1829" t="str">
        <f>Tabela1[[#This Row],[Coluna1]]&amp;Tabela1[[#This Row],[PEDIDO]]</f>
        <v/>
      </c>
      <c r="AL1829"/>
      <c r="AM1829"/>
      <c r="AN1829"/>
      <c r="AO1829" t="str">
        <f t="shared" si="249"/>
        <v>/</v>
      </c>
      <c r="AP1829" t="str">
        <f>Tabela1[[#This Row],[TAG]]&amp;Tabela1[[#This Row],[PEDIDO]]&amp;Tabela1[[#This Row],[PRODUTO]]</f>
        <v/>
      </c>
      <c r="AQ1829" s="23" t="str">
        <f>Tabela1[[#This Row],[PRODUTO]]&amp;Tabela1[[#This Row],[TAG]]</f>
        <v/>
      </c>
      <c r="AR1829" s="183">
        <f>Tabela1[[#This Row],[PESO TOTAL]]*Tabela1[[#This Row],[MATÉRIA PRIMA]]</f>
        <v>0</v>
      </c>
      <c r="AS1829" s="28">
        <f>Tabela1[[#This Row],[PESO TOTAL]]*Tabela1[[#This Row],[PREPARAÇÃO ]]</f>
        <v>0</v>
      </c>
      <c r="AT1829" s="28">
        <f>Tabela1[[#This Row],[PESO TOTAL]]*Tabela1[[#This Row],[CALDEIRARIA]]</f>
        <v>0</v>
      </c>
      <c r="AU1829" s="28">
        <f>Tabela1[[#This Row],[PESO TOTAL]]*Tabela1[[#This Row],[SOLDA]]</f>
        <v>0</v>
      </c>
      <c r="AV1829" s="28">
        <f>Tabela1[[#This Row],[PESO TOTAL]]*Tabela1[[#This Row],[ACABAMENTO]]</f>
        <v>0</v>
      </c>
      <c r="AW1829" s="28">
        <f>Tabela1[[#This Row],[PESO TOTAL]]*Tabela1[[#This Row],[PRONTO ACABADO]]</f>
        <v>0</v>
      </c>
      <c r="AX1829" s="28">
        <f>Tabela1[[#This Row],[PESO TOTAL]]*Tabela1[[#This Row],[EXPEDIÇÃO ]]</f>
        <v>0</v>
      </c>
      <c r="AY1829" s="28" t="str">
        <f>Tabela1[[#This Row],[PEDIDO]]&amp;Tabela1[[#This Row],[PRODUTO]]</f>
        <v/>
      </c>
      <c r="AZ1829" s="44">
        <f>IF(AF1829="",0,IF(ISTEXT(AF1829),H1829*VALUE(SUBSTITUTE(AF1829,"%",""))/100,H1829*AF1829))-Tabela1[[#This Row],[PRONTO ACABADO2]]</f>
        <v>0</v>
      </c>
      <c r="BA1829" s="44">
        <f>IF(AG1829="",0,IF(ISTEXT(AG1829),H1829*VALUE(SUBSTITUTE(AG1829,"%",""))/100,H1829*AG1829))-Tabela1[[#This Row],[PESO EXPEDIDO2]]</f>
        <v>0</v>
      </c>
      <c r="BB1829" s="44">
        <f t="shared" si="250"/>
        <v>0</v>
      </c>
      <c r="BC1829" s="44">
        <f t="shared" si="251"/>
        <v>0</v>
      </c>
      <c r="BD1829" s="44"/>
    </row>
    <row r="1830" spans="1:56" ht="15.75" hidden="1" customHeight="1" x14ac:dyDescent="0.25">
      <c r="A1830" s="6"/>
      <c r="B1830" s="22"/>
      <c r="C1830" s="7"/>
      <c r="D1830" s="46"/>
      <c r="E1830" s="7"/>
      <c r="F1830" s="7"/>
      <c r="G1830" s="44"/>
      <c r="H1830" s="41">
        <f>Tabela1[[#This Row],[PESO UNI]]*Tabela1[[#This Row],[QTE]]</f>
        <v>0</v>
      </c>
      <c r="I1830" s="7"/>
      <c r="J1830" s="8"/>
      <c r="K1830" s="8"/>
      <c r="L1830" s="9"/>
      <c r="M1830" s="10"/>
      <c r="N1830" s="8"/>
      <c r="O1830" s="12"/>
      <c r="P1830" s="13"/>
      <c r="Q1830" s="14">
        <f>Tabela1[[#This Row],[QTDE/ Fabricação]]-Tabela1[[#This Row],[QTE]]</f>
        <v>0</v>
      </c>
      <c r="R1830" s="19">
        <f t="shared" si="246"/>
        <v>0</v>
      </c>
      <c r="S1830" s="19">
        <f t="shared" si="245"/>
        <v>0</v>
      </c>
      <c r="T1830" s="20">
        <f t="shared" si="247"/>
        <v>0</v>
      </c>
      <c r="U1830" s="17">
        <f>IFERROR(SUMIF('LISTA DE EMBARQUE'!B:B,MICRO!E:E,'LISTA DE EMBARQUE'!G:G),"")</f>
        <v>0</v>
      </c>
      <c r="V1830" s="12" t="str">
        <f>IFERROR(VLOOKUP(Tabela1[[#This Row],[COD.MDE]],'LISTA DE EMBARQUE'!B:L,11,0),"")</f>
        <v/>
      </c>
      <c r="W1830" s="13" t="str">
        <f>IFERROR(COUNTIF(#REF!,Tabela1[[#This Row],[Colunas5]]),"")</f>
        <v/>
      </c>
      <c r="X1830" s="14">
        <f>Tabela1[[#This Row],[QIANTIDADE EXPEDIDA]]*Tabela1[[#This Row],[PESO UNI]]</f>
        <v>0</v>
      </c>
      <c r="Y1830" s="14">
        <f t="shared" si="248"/>
        <v>0</v>
      </c>
      <c r="Z1830" s="21">
        <f>Tabela1[[#This Row],[PESO TOTAL]]-Tabela1[[#This Row],[Peso Expedido]]</f>
        <v>0</v>
      </c>
      <c r="AA1830" s="18"/>
      <c r="AB1830" s="40"/>
      <c r="AC1830" s="40"/>
      <c r="AD1830" s="40"/>
      <c r="AE1830" s="40"/>
      <c r="AF1830" s="40"/>
      <c r="AG1830" s="40"/>
      <c r="AH1830" s="40"/>
      <c r="AI1830" s="40" t="str">
        <f t="shared" si="252"/>
        <v>ok</v>
      </c>
      <c r="AJ1830"/>
      <c r="AK1830" t="str">
        <f>Tabela1[[#This Row],[Coluna1]]&amp;Tabela1[[#This Row],[PEDIDO]]</f>
        <v/>
      </c>
      <c r="AL1830"/>
      <c r="AM1830"/>
      <c r="AN1830"/>
      <c r="AO1830" t="str">
        <f t="shared" si="249"/>
        <v>/</v>
      </c>
      <c r="AP1830" t="str">
        <f>Tabela1[[#This Row],[TAG]]&amp;Tabela1[[#This Row],[PEDIDO]]&amp;Tabela1[[#This Row],[PRODUTO]]</f>
        <v/>
      </c>
      <c r="AQ1830" s="23" t="str">
        <f>Tabela1[[#This Row],[PRODUTO]]&amp;Tabela1[[#This Row],[TAG]]</f>
        <v/>
      </c>
      <c r="AR1830" s="183">
        <f>Tabela1[[#This Row],[PESO TOTAL]]*Tabela1[[#This Row],[MATÉRIA PRIMA]]</f>
        <v>0</v>
      </c>
      <c r="AS1830" s="28">
        <f>Tabela1[[#This Row],[PESO TOTAL]]*Tabela1[[#This Row],[PREPARAÇÃO ]]</f>
        <v>0</v>
      </c>
      <c r="AT1830" s="28">
        <f>Tabela1[[#This Row],[PESO TOTAL]]*Tabela1[[#This Row],[CALDEIRARIA]]</f>
        <v>0</v>
      </c>
      <c r="AU1830" s="28">
        <f>Tabela1[[#This Row],[PESO TOTAL]]*Tabela1[[#This Row],[SOLDA]]</f>
        <v>0</v>
      </c>
      <c r="AV1830" s="28">
        <f>Tabela1[[#This Row],[PESO TOTAL]]*Tabela1[[#This Row],[ACABAMENTO]]</f>
        <v>0</v>
      </c>
      <c r="AW1830" s="28">
        <f>Tabela1[[#This Row],[PESO TOTAL]]*Tabela1[[#This Row],[PRONTO ACABADO]]</f>
        <v>0</v>
      </c>
      <c r="AX1830" s="28">
        <f>Tabela1[[#This Row],[PESO TOTAL]]*Tabela1[[#This Row],[EXPEDIÇÃO ]]</f>
        <v>0</v>
      </c>
      <c r="AY1830" s="28" t="str">
        <f>Tabela1[[#This Row],[PEDIDO]]&amp;Tabela1[[#This Row],[PRODUTO]]</f>
        <v/>
      </c>
      <c r="AZ1830" s="44">
        <f>IF(AF1830="",0,IF(ISTEXT(AF1830),H1830*VALUE(SUBSTITUTE(AF1830,"%",""))/100,H1830*AF1830))-Tabela1[[#This Row],[PRONTO ACABADO2]]</f>
        <v>0</v>
      </c>
      <c r="BA1830" s="44">
        <f>IF(AG1830="",0,IF(ISTEXT(AG1830),H1830*VALUE(SUBSTITUTE(AG1830,"%",""))/100,H1830*AG1830))-Tabela1[[#This Row],[PESO EXPEDIDO2]]</f>
        <v>0</v>
      </c>
      <c r="BB1830" s="44">
        <f t="shared" si="250"/>
        <v>0</v>
      </c>
      <c r="BC1830" s="44">
        <f t="shared" si="251"/>
        <v>0</v>
      </c>
      <c r="BD1830" s="44"/>
    </row>
    <row r="1831" spans="1:56" ht="15.75" hidden="1" customHeight="1" x14ac:dyDescent="0.25">
      <c r="A1831" s="6"/>
      <c r="B1831" s="22"/>
      <c r="C1831" s="7"/>
      <c r="D1831" s="46"/>
      <c r="E1831" s="7"/>
      <c r="F1831" s="7"/>
      <c r="G1831" s="44"/>
      <c r="H1831" s="41">
        <f>Tabela1[[#This Row],[PESO UNI]]*Tabela1[[#This Row],[QTE]]</f>
        <v>0</v>
      </c>
      <c r="I1831" s="7"/>
      <c r="J1831" s="8"/>
      <c r="K1831" s="8"/>
      <c r="L1831" s="9"/>
      <c r="M1831" s="10"/>
      <c r="N1831" s="8"/>
      <c r="O1831" s="12"/>
      <c r="P1831" s="13"/>
      <c r="Q1831" s="14">
        <f>Tabela1[[#This Row],[QTDE/ Fabricação]]-Tabela1[[#This Row],[QTE]]</f>
        <v>0</v>
      </c>
      <c r="R1831" s="19">
        <f t="shared" si="246"/>
        <v>0</v>
      </c>
      <c r="S1831" s="19">
        <f t="shared" si="245"/>
        <v>0</v>
      </c>
      <c r="T1831" s="20">
        <f t="shared" si="247"/>
        <v>0</v>
      </c>
      <c r="U1831" s="17">
        <f>IFERROR(SUMIF('LISTA DE EMBARQUE'!B:B,MICRO!E:E,'LISTA DE EMBARQUE'!G:G),"")</f>
        <v>0</v>
      </c>
      <c r="V1831" s="12" t="str">
        <f>IFERROR(VLOOKUP(Tabela1[[#This Row],[COD.MDE]],'LISTA DE EMBARQUE'!B:L,11,0),"")</f>
        <v/>
      </c>
      <c r="W1831" s="13" t="str">
        <f>IFERROR(COUNTIF(#REF!,Tabela1[[#This Row],[Colunas5]]),"")</f>
        <v/>
      </c>
      <c r="X1831" s="14">
        <f>Tabela1[[#This Row],[QIANTIDADE EXPEDIDA]]*Tabela1[[#This Row],[PESO UNI]]</f>
        <v>0</v>
      </c>
      <c r="Y1831" s="14">
        <f t="shared" si="248"/>
        <v>0</v>
      </c>
      <c r="Z1831" s="21">
        <f>Tabela1[[#This Row],[PESO TOTAL]]-Tabela1[[#This Row],[Peso Expedido]]</f>
        <v>0</v>
      </c>
      <c r="AA1831" s="18"/>
      <c r="AB1831" s="40"/>
      <c r="AC1831" s="40"/>
      <c r="AD1831" s="40"/>
      <c r="AE1831" s="40"/>
      <c r="AF1831" s="40"/>
      <c r="AG1831" s="40"/>
      <c r="AH1831" s="40"/>
      <c r="AI1831" s="40" t="str">
        <f t="shared" si="252"/>
        <v>ok</v>
      </c>
      <c r="AJ1831"/>
      <c r="AK1831" t="str">
        <f>Tabela1[[#This Row],[Coluna1]]&amp;Tabela1[[#This Row],[PEDIDO]]</f>
        <v/>
      </c>
      <c r="AL1831"/>
      <c r="AM1831"/>
      <c r="AN1831"/>
      <c r="AO1831" t="str">
        <f t="shared" si="249"/>
        <v>/</v>
      </c>
      <c r="AP1831" t="str">
        <f>Tabela1[[#This Row],[TAG]]&amp;Tabela1[[#This Row],[PEDIDO]]&amp;Tabela1[[#This Row],[PRODUTO]]</f>
        <v/>
      </c>
      <c r="AQ1831" s="23" t="str">
        <f>Tabela1[[#This Row],[PRODUTO]]&amp;Tabela1[[#This Row],[TAG]]</f>
        <v/>
      </c>
      <c r="AR1831" s="183">
        <f>Tabela1[[#This Row],[PESO TOTAL]]*Tabela1[[#This Row],[MATÉRIA PRIMA]]</f>
        <v>0</v>
      </c>
      <c r="AS1831" s="28">
        <f>Tabela1[[#This Row],[PESO TOTAL]]*Tabela1[[#This Row],[PREPARAÇÃO ]]</f>
        <v>0</v>
      </c>
      <c r="AT1831" s="28">
        <f>Tabela1[[#This Row],[PESO TOTAL]]*Tabela1[[#This Row],[CALDEIRARIA]]</f>
        <v>0</v>
      </c>
      <c r="AU1831" s="28">
        <f>Tabela1[[#This Row],[PESO TOTAL]]*Tabela1[[#This Row],[SOLDA]]</f>
        <v>0</v>
      </c>
      <c r="AV1831" s="28">
        <f>Tabela1[[#This Row],[PESO TOTAL]]*Tabela1[[#This Row],[ACABAMENTO]]</f>
        <v>0</v>
      </c>
      <c r="AW1831" s="28">
        <f>Tabela1[[#This Row],[PESO TOTAL]]*Tabela1[[#This Row],[PRONTO ACABADO]]</f>
        <v>0</v>
      </c>
      <c r="AX1831" s="28">
        <f>Tabela1[[#This Row],[PESO TOTAL]]*Tabela1[[#This Row],[EXPEDIÇÃO ]]</f>
        <v>0</v>
      </c>
      <c r="AY1831" s="28" t="str">
        <f>Tabela1[[#This Row],[PEDIDO]]&amp;Tabela1[[#This Row],[PRODUTO]]</f>
        <v/>
      </c>
      <c r="AZ1831" s="44">
        <f>IF(AF1831="",0,IF(ISTEXT(AF1831),H1831*VALUE(SUBSTITUTE(AF1831,"%",""))/100,H1831*AF1831))-Tabela1[[#This Row],[PRONTO ACABADO2]]</f>
        <v>0</v>
      </c>
      <c r="BA1831" s="44">
        <f>IF(AG1831="",0,IF(ISTEXT(AG1831),H1831*VALUE(SUBSTITUTE(AG1831,"%",""))/100,H1831*AG1831))-Tabela1[[#This Row],[PESO EXPEDIDO2]]</f>
        <v>0</v>
      </c>
      <c r="BB1831" s="44">
        <f t="shared" si="250"/>
        <v>0</v>
      </c>
      <c r="BC1831" s="44">
        <f t="shared" si="251"/>
        <v>0</v>
      </c>
      <c r="BD1831" s="44"/>
    </row>
    <row r="1832" spans="1:56" ht="15.75" hidden="1" customHeight="1" x14ac:dyDescent="0.25">
      <c r="A1832" s="6"/>
      <c r="B1832" s="22"/>
      <c r="C1832" s="7"/>
      <c r="D1832" s="46"/>
      <c r="E1832" s="7"/>
      <c r="F1832" s="7"/>
      <c r="G1832" s="44"/>
      <c r="H1832" s="41">
        <f>Tabela1[[#This Row],[PESO UNI]]*Tabela1[[#This Row],[QTE]]</f>
        <v>0</v>
      </c>
      <c r="I1832" s="7"/>
      <c r="J1832" s="8"/>
      <c r="K1832" s="8"/>
      <c r="L1832" s="9"/>
      <c r="M1832" s="10"/>
      <c r="N1832" s="8"/>
      <c r="O1832" s="12"/>
      <c r="P1832" s="13"/>
      <c r="Q1832" s="14">
        <f>Tabela1[[#This Row],[QTDE/ Fabricação]]-Tabela1[[#This Row],[QTE]]</f>
        <v>0</v>
      </c>
      <c r="R1832" s="19">
        <f t="shared" si="246"/>
        <v>0</v>
      </c>
      <c r="S1832" s="19">
        <f t="shared" si="245"/>
        <v>0</v>
      </c>
      <c r="T1832" s="20">
        <f t="shared" si="247"/>
        <v>0</v>
      </c>
      <c r="U1832" s="17">
        <f>IFERROR(SUMIF('LISTA DE EMBARQUE'!B:B,MICRO!E:E,'LISTA DE EMBARQUE'!G:G),"")</f>
        <v>0</v>
      </c>
      <c r="V1832" s="12" t="str">
        <f>IFERROR(VLOOKUP(Tabela1[[#This Row],[COD.MDE]],'LISTA DE EMBARQUE'!B:L,11,0),"")</f>
        <v/>
      </c>
      <c r="W1832" s="13" t="str">
        <f>IFERROR(COUNTIF(#REF!,Tabela1[[#This Row],[Colunas5]]),"")</f>
        <v/>
      </c>
      <c r="X1832" s="14">
        <f>Tabela1[[#This Row],[QIANTIDADE EXPEDIDA]]*Tabela1[[#This Row],[PESO UNI]]</f>
        <v>0</v>
      </c>
      <c r="Y1832" s="14">
        <f t="shared" si="248"/>
        <v>0</v>
      </c>
      <c r="Z1832" s="21">
        <f>Tabela1[[#This Row],[PESO TOTAL]]-Tabela1[[#This Row],[Peso Expedido]]</f>
        <v>0</v>
      </c>
      <c r="AA1832" s="18"/>
      <c r="AB1832" s="40"/>
      <c r="AC1832" s="40"/>
      <c r="AD1832" s="40"/>
      <c r="AE1832" s="40"/>
      <c r="AF1832" s="40"/>
      <c r="AG1832" s="40"/>
      <c r="AH1832" s="40"/>
      <c r="AI1832" s="40" t="str">
        <f t="shared" si="252"/>
        <v>ok</v>
      </c>
      <c r="AJ1832"/>
      <c r="AK1832" t="str">
        <f>Tabela1[[#This Row],[Coluna1]]&amp;Tabela1[[#This Row],[PEDIDO]]</f>
        <v/>
      </c>
      <c r="AL1832"/>
      <c r="AM1832"/>
      <c r="AN1832"/>
      <c r="AO1832" t="str">
        <f t="shared" si="249"/>
        <v>/</v>
      </c>
      <c r="AP1832" t="str">
        <f>Tabela1[[#This Row],[TAG]]&amp;Tabela1[[#This Row],[PEDIDO]]&amp;Tabela1[[#This Row],[PRODUTO]]</f>
        <v/>
      </c>
      <c r="AQ1832" s="23" t="str">
        <f>Tabela1[[#This Row],[PRODUTO]]&amp;Tabela1[[#This Row],[TAG]]</f>
        <v/>
      </c>
      <c r="AR1832" s="183">
        <f>Tabela1[[#This Row],[PESO TOTAL]]*Tabela1[[#This Row],[MATÉRIA PRIMA]]</f>
        <v>0</v>
      </c>
      <c r="AS1832" s="28">
        <f>Tabela1[[#This Row],[PESO TOTAL]]*Tabela1[[#This Row],[PREPARAÇÃO ]]</f>
        <v>0</v>
      </c>
      <c r="AT1832" s="28">
        <f>Tabela1[[#This Row],[PESO TOTAL]]*Tabela1[[#This Row],[CALDEIRARIA]]</f>
        <v>0</v>
      </c>
      <c r="AU1832" s="28">
        <f>Tabela1[[#This Row],[PESO TOTAL]]*Tabela1[[#This Row],[SOLDA]]</f>
        <v>0</v>
      </c>
      <c r="AV1832" s="28">
        <f>Tabela1[[#This Row],[PESO TOTAL]]*Tabela1[[#This Row],[ACABAMENTO]]</f>
        <v>0</v>
      </c>
      <c r="AW1832" s="28">
        <f>Tabela1[[#This Row],[PESO TOTAL]]*Tabela1[[#This Row],[PRONTO ACABADO]]</f>
        <v>0</v>
      </c>
      <c r="AX1832" s="28">
        <f>Tabela1[[#This Row],[PESO TOTAL]]*Tabela1[[#This Row],[EXPEDIÇÃO ]]</f>
        <v>0</v>
      </c>
      <c r="AY1832" s="28" t="str">
        <f>Tabela1[[#This Row],[PEDIDO]]&amp;Tabela1[[#This Row],[PRODUTO]]</f>
        <v/>
      </c>
      <c r="AZ1832" s="44">
        <f>IF(AF1832="",0,IF(ISTEXT(AF1832),H1832*VALUE(SUBSTITUTE(AF1832,"%",""))/100,H1832*AF1832))-Tabela1[[#This Row],[PRONTO ACABADO2]]</f>
        <v>0</v>
      </c>
      <c r="BA1832" s="44">
        <f>IF(AG1832="",0,IF(ISTEXT(AG1832),H1832*VALUE(SUBSTITUTE(AG1832,"%",""))/100,H1832*AG1832))-Tabela1[[#This Row],[PESO EXPEDIDO2]]</f>
        <v>0</v>
      </c>
      <c r="BB1832" s="44">
        <f t="shared" si="250"/>
        <v>0</v>
      </c>
      <c r="BC1832" s="44">
        <f t="shared" si="251"/>
        <v>0</v>
      </c>
      <c r="BD1832" s="44"/>
    </row>
    <row r="1833" spans="1:56" ht="15.75" hidden="1" customHeight="1" x14ac:dyDescent="0.25">
      <c r="A1833" s="6"/>
      <c r="B1833" s="22"/>
      <c r="C1833" s="7"/>
      <c r="D1833" s="46"/>
      <c r="E1833" s="7"/>
      <c r="F1833" s="7"/>
      <c r="G1833" s="44"/>
      <c r="H1833" s="41">
        <f>Tabela1[[#This Row],[PESO UNI]]*Tabela1[[#This Row],[QTE]]</f>
        <v>0</v>
      </c>
      <c r="I1833" s="7"/>
      <c r="J1833" s="8"/>
      <c r="K1833" s="8"/>
      <c r="L1833" s="9"/>
      <c r="M1833" s="10"/>
      <c r="N1833" s="8"/>
      <c r="O1833" s="12"/>
      <c r="P1833" s="13"/>
      <c r="Q1833" s="14">
        <f>Tabela1[[#This Row],[QTDE/ Fabricação]]-Tabela1[[#This Row],[QTE]]</f>
        <v>0</v>
      </c>
      <c r="R1833" s="19">
        <f t="shared" si="246"/>
        <v>0</v>
      </c>
      <c r="S1833" s="19">
        <f t="shared" si="245"/>
        <v>0</v>
      </c>
      <c r="T1833" s="20">
        <f t="shared" si="247"/>
        <v>0</v>
      </c>
      <c r="U1833" s="17">
        <f>IFERROR(SUMIF('LISTA DE EMBARQUE'!B:B,MICRO!E:E,'LISTA DE EMBARQUE'!G:G),"")</f>
        <v>0</v>
      </c>
      <c r="V1833" s="12" t="str">
        <f>IFERROR(VLOOKUP(Tabela1[[#This Row],[COD.MDE]],'LISTA DE EMBARQUE'!B:L,11,0),"")</f>
        <v/>
      </c>
      <c r="W1833" s="13" t="str">
        <f>IFERROR(COUNTIF(#REF!,Tabela1[[#This Row],[Colunas5]]),"")</f>
        <v/>
      </c>
      <c r="X1833" s="14">
        <f>Tabela1[[#This Row],[QIANTIDADE EXPEDIDA]]*Tabela1[[#This Row],[PESO UNI]]</f>
        <v>0</v>
      </c>
      <c r="Y1833" s="14">
        <f t="shared" si="248"/>
        <v>0</v>
      </c>
      <c r="Z1833" s="21">
        <f>Tabela1[[#This Row],[PESO TOTAL]]-Tabela1[[#This Row],[Peso Expedido]]</f>
        <v>0</v>
      </c>
      <c r="AA1833" s="18"/>
      <c r="AB1833" s="40"/>
      <c r="AC1833" s="40"/>
      <c r="AD1833" s="40"/>
      <c r="AE1833" s="40"/>
      <c r="AF1833" s="40"/>
      <c r="AG1833" s="40"/>
      <c r="AH1833" s="40"/>
      <c r="AI1833" s="40" t="str">
        <f t="shared" si="252"/>
        <v>ok</v>
      </c>
      <c r="AJ1833"/>
      <c r="AK1833" t="str">
        <f>Tabela1[[#This Row],[Coluna1]]&amp;Tabela1[[#This Row],[PEDIDO]]</f>
        <v/>
      </c>
      <c r="AL1833"/>
      <c r="AM1833"/>
      <c r="AN1833"/>
      <c r="AO1833" t="str">
        <f t="shared" si="249"/>
        <v>/</v>
      </c>
      <c r="AP1833" t="str">
        <f>Tabela1[[#This Row],[TAG]]&amp;Tabela1[[#This Row],[PEDIDO]]&amp;Tabela1[[#This Row],[PRODUTO]]</f>
        <v/>
      </c>
      <c r="AQ1833" s="23" t="str">
        <f>Tabela1[[#This Row],[PRODUTO]]&amp;Tabela1[[#This Row],[TAG]]</f>
        <v/>
      </c>
      <c r="AR1833" s="183">
        <f>Tabela1[[#This Row],[PESO TOTAL]]*Tabela1[[#This Row],[MATÉRIA PRIMA]]</f>
        <v>0</v>
      </c>
      <c r="AS1833" s="28">
        <f>Tabela1[[#This Row],[PESO TOTAL]]*Tabela1[[#This Row],[PREPARAÇÃO ]]</f>
        <v>0</v>
      </c>
      <c r="AT1833" s="28">
        <f>Tabela1[[#This Row],[PESO TOTAL]]*Tabela1[[#This Row],[CALDEIRARIA]]</f>
        <v>0</v>
      </c>
      <c r="AU1833" s="28">
        <f>Tabela1[[#This Row],[PESO TOTAL]]*Tabela1[[#This Row],[SOLDA]]</f>
        <v>0</v>
      </c>
      <c r="AV1833" s="28">
        <f>Tabela1[[#This Row],[PESO TOTAL]]*Tabela1[[#This Row],[ACABAMENTO]]</f>
        <v>0</v>
      </c>
      <c r="AW1833" s="28">
        <f>Tabela1[[#This Row],[PESO TOTAL]]*Tabela1[[#This Row],[PRONTO ACABADO]]</f>
        <v>0</v>
      </c>
      <c r="AX1833" s="28">
        <f>Tabela1[[#This Row],[PESO TOTAL]]*Tabela1[[#This Row],[EXPEDIÇÃO ]]</f>
        <v>0</v>
      </c>
      <c r="AY1833" s="28" t="str">
        <f>Tabela1[[#This Row],[PEDIDO]]&amp;Tabela1[[#This Row],[PRODUTO]]</f>
        <v/>
      </c>
      <c r="AZ1833" s="44">
        <f>IF(AF1833="",0,IF(ISTEXT(AF1833),H1833*VALUE(SUBSTITUTE(AF1833,"%",""))/100,H1833*AF1833))-Tabela1[[#This Row],[PRONTO ACABADO2]]</f>
        <v>0</v>
      </c>
      <c r="BA1833" s="44">
        <f>IF(AG1833="",0,IF(ISTEXT(AG1833),H1833*VALUE(SUBSTITUTE(AG1833,"%",""))/100,H1833*AG1833))-Tabela1[[#This Row],[PESO EXPEDIDO2]]</f>
        <v>0</v>
      </c>
      <c r="BB1833" s="44">
        <f t="shared" si="250"/>
        <v>0</v>
      </c>
      <c r="BC1833" s="44">
        <f t="shared" si="251"/>
        <v>0</v>
      </c>
      <c r="BD1833" s="44"/>
    </row>
    <row r="1834" spans="1:56" ht="15.75" hidden="1" customHeight="1" x14ac:dyDescent="0.25">
      <c r="A1834" s="6"/>
      <c r="B1834" s="22"/>
      <c r="C1834" s="7"/>
      <c r="D1834" s="46"/>
      <c r="E1834" s="7"/>
      <c r="F1834" s="7"/>
      <c r="G1834" s="44"/>
      <c r="H1834" s="41">
        <f>Tabela1[[#This Row],[PESO UNI]]*Tabela1[[#This Row],[QTE]]</f>
        <v>0</v>
      </c>
      <c r="I1834" s="7"/>
      <c r="J1834" s="8"/>
      <c r="K1834" s="8"/>
      <c r="L1834" s="9"/>
      <c r="M1834" s="10"/>
      <c r="N1834" s="8"/>
      <c r="O1834" s="12"/>
      <c r="P1834" s="13"/>
      <c r="Q1834" s="14">
        <f>Tabela1[[#This Row],[QTDE/ Fabricação]]-Tabela1[[#This Row],[QTE]]</f>
        <v>0</v>
      </c>
      <c r="R1834" s="19">
        <f t="shared" si="246"/>
        <v>0</v>
      </c>
      <c r="S1834" s="19">
        <f t="shared" si="245"/>
        <v>0</v>
      </c>
      <c r="T1834" s="20">
        <f t="shared" si="247"/>
        <v>0</v>
      </c>
      <c r="U1834" s="17">
        <f>IFERROR(SUMIF('LISTA DE EMBARQUE'!B:B,MICRO!E:E,'LISTA DE EMBARQUE'!G:G),"")</f>
        <v>0</v>
      </c>
      <c r="V1834" s="12" t="str">
        <f>IFERROR(VLOOKUP(Tabela1[[#This Row],[COD.MDE]],'LISTA DE EMBARQUE'!B:L,11,0),"")</f>
        <v/>
      </c>
      <c r="W1834" s="13" t="str">
        <f>IFERROR(COUNTIF(#REF!,Tabela1[[#This Row],[Colunas5]]),"")</f>
        <v/>
      </c>
      <c r="X1834" s="14">
        <f>Tabela1[[#This Row],[QIANTIDADE EXPEDIDA]]*Tabela1[[#This Row],[PESO UNI]]</f>
        <v>0</v>
      </c>
      <c r="Y1834" s="14">
        <f t="shared" si="248"/>
        <v>0</v>
      </c>
      <c r="Z1834" s="21">
        <f>Tabela1[[#This Row],[PESO TOTAL]]-Tabela1[[#This Row],[Peso Expedido]]</f>
        <v>0</v>
      </c>
      <c r="AA1834" s="18"/>
      <c r="AB1834" s="40"/>
      <c r="AC1834" s="40"/>
      <c r="AD1834" s="40"/>
      <c r="AE1834" s="40"/>
      <c r="AF1834" s="40"/>
      <c r="AG1834" s="40"/>
      <c r="AH1834" s="40"/>
      <c r="AI1834" s="40" t="str">
        <f t="shared" si="252"/>
        <v>ok</v>
      </c>
      <c r="AJ1834"/>
      <c r="AK1834" t="str">
        <f>Tabela1[[#This Row],[Coluna1]]&amp;Tabela1[[#This Row],[PEDIDO]]</f>
        <v/>
      </c>
      <c r="AL1834"/>
      <c r="AM1834"/>
      <c r="AN1834"/>
      <c r="AO1834" t="str">
        <f t="shared" si="249"/>
        <v>/</v>
      </c>
      <c r="AP1834" t="str">
        <f>Tabela1[[#This Row],[TAG]]&amp;Tabela1[[#This Row],[PEDIDO]]&amp;Tabela1[[#This Row],[PRODUTO]]</f>
        <v/>
      </c>
      <c r="AQ1834" s="23" t="str">
        <f>Tabela1[[#This Row],[PRODUTO]]&amp;Tabela1[[#This Row],[TAG]]</f>
        <v/>
      </c>
      <c r="AR1834" s="183">
        <f>Tabela1[[#This Row],[PESO TOTAL]]*Tabela1[[#This Row],[MATÉRIA PRIMA]]</f>
        <v>0</v>
      </c>
      <c r="AS1834" s="28">
        <f>Tabela1[[#This Row],[PESO TOTAL]]*Tabela1[[#This Row],[PREPARAÇÃO ]]</f>
        <v>0</v>
      </c>
      <c r="AT1834" s="28">
        <f>Tabela1[[#This Row],[PESO TOTAL]]*Tabela1[[#This Row],[CALDEIRARIA]]</f>
        <v>0</v>
      </c>
      <c r="AU1834" s="28">
        <f>Tabela1[[#This Row],[PESO TOTAL]]*Tabela1[[#This Row],[SOLDA]]</f>
        <v>0</v>
      </c>
      <c r="AV1834" s="28">
        <f>Tabela1[[#This Row],[PESO TOTAL]]*Tabela1[[#This Row],[ACABAMENTO]]</f>
        <v>0</v>
      </c>
      <c r="AW1834" s="28">
        <f>Tabela1[[#This Row],[PESO TOTAL]]*Tabela1[[#This Row],[PRONTO ACABADO]]</f>
        <v>0</v>
      </c>
      <c r="AX1834" s="28">
        <f>Tabela1[[#This Row],[PESO TOTAL]]*Tabela1[[#This Row],[EXPEDIÇÃO ]]</f>
        <v>0</v>
      </c>
      <c r="AY1834" s="28" t="str">
        <f>Tabela1[[#This Row],[PEDIDO]]&amp;Tabela1[[#This Row],[PRODUTO]]</f>
        <v/>
      </c>
      <c r="AZ1834" s="44">
        <f>IF(AF1834="",0,IF(ISTEXT(AF1834),H1834*VALUE(SUBSTITUTE(AF1834,"%",""))/100,H1834*AF1834))-Tabela1[[#This Row],[PRONTO ACABADO2]]</f>
        <v>0</v>
      </c>
      <c r="BA1834" s="44">
        <f>IF(AG1834="",0,IF(ISTEXT(AG1834),H1834*VALUE(SUBSTITUTE(AG1834,"%",""))/100,H1834*AG1834))-Tabela1[[#This Row],[PESO EXPEDIDO2]]</f>
        <v>0</v>
      </c>
      <c r="BB1834" s="44">
        <f t="shared" si="250"/>
        <v>0</v>
      </c>
      <c r="BC1834" s="44">
        <f t="shared" si="251"/>
        <v>0</v>
      </c>
      <c r="BD1834" s="44"/>
    </row>
    <row r="1835" spans="1:56" ht="15.75" hidden="1" customHeight="1" x14ac:dyDescent="0.25">
      <c r="A1835" s="6"/>
      <c r="B1835" s="22"/>
      <c r="C1835" s="7"/>
      <c r="D1835" s="46"/>
      <c r="E1835" s="7"/>
      <c r="F1835" s="7"/>
      <c r="G1835" s="44"/>
      <c r="H1835" s="41">
        <f>Tabela1[[#This Row],[PESO UNI]]*Tabela1[[#This Row],[QTE]]</f>
        <v>0</v>
      </c>
      <c r="I1835" s="7"/>
      <c r="J1835" s="8"/>
      <c r="K1835" s="8"/>
      <c r="L1835" s="9"/>
      <c r="M1835" s="10"/>
      <c r="N1835" s="8"/>
      <c r="O1835" s="12"/>
      <c r="P1835" s="13"/>
      <c r="Q1835" s="14">
        <f>Tabela1[[#This Row],[QTDE/ Fabricação]]-Tabela1[[#This Row],[QTE]]</f>
        <v>0</v>
      </c>
      <c r="R1835" s="19">
        <f t="shared" si="246"/>
        <v>0</v>
      </c>
      <c r="S1835" s="19">
        <f t="shared" si="245"/>
        <v>0</v>
      </c>
      <c r="T1835" s="20">
        <f t="shared" si="247"/>
        <v>0</v>
      </c>
      <c r="U1835" s="17">
        <f>IFERROR(SUMIF('LISTA DE EMBARQUE'!B:B,MICRO!E:E,'LISTA DE EMBARQUE'!G:G),"")</f>
        <v>0</v>
      </c>
      <c r="V1835" s="12" t="str">
        <f>IFERROR(VLOOKUP(Tabela1[[#This Row],[COD.MDE]],'LISTA DE EMBARQUE'!B:L,11,0),"")</f>
        <v/>
      </c>
      <c r="W1835" s="13" t="str">
        <f>IFERROR(COUNTIF(#REF!,Tabela1[[#This Row],[Colunas5]]),"")</f>
        <v/>
      </c>
      <c r="X1835" s="14">
        <f>Tabela1[[#This Row],[QIANTIDADE EXPEDIDA]]*Tabela1[[#This Row],[PESO UNI]]</f>
        <v>0</v>
      </c>
      <c r="Y1835" s="14">
        <f t="shared" si="248"/>
        <v>0</v>
      </c>
      <c r="Z1835" s="21">
        <f>Tabela1[[#This Row],[PESO TOTAL]]-Tabela1[[#This Row],[Peso Expedido]]</f>
        <v>0</v>
      </c>
      <c r="AA1835" s="18"/>
      <c r="AB1835" s="40"/>
      <c r="AC1835" s="40"/>
      <c r="AD1835" s="40"/>
      <c r="AE1835" s="40"/>
      <c r="AF1835" s="40"/>
      <c r="AG1835" s="40"/>
      <c r="AH1835" s="40"/>
      <c r="AI1835" s="40" t="str">
        <f t="shared" si="252"/>
        <v>ok</v>
      </c>
      <c r="AJ1835"/>
      <c r="AK1835" t="str">
        <f>Tabela1[[#This Row],[Coluna1]]&amp;Tabela1[[#This Row],[PEDIDO]]</f>
        <v/>
      </c>
      <c r="AL1835"/>
      <c r="AM1835"/>
      <c r="AN1835"/>
      <c r="AO1835" t="str">
        <f t="shared" si="249"/>
        <v>/</v>
      </c>
      <c r="AP1835" t="str">
        <f>Tabela1[[#This Row],[TAG]]&amp;Tabela1[[#This Row],[PEDIDO]]&amp;Tabela1[[#This Row],[PRODUTO]]</f>
        <v/>
      </c>
      <c r="AQ1835" s="23" t="str">
        <f>Tabela1[[#This Row],[PRODUTO]]&amp;Tabela1[[#This Row],[TAG]]</f>
        <v/>
      </c>
      <c r="AR1835" s="183">
        <f>Tabela1[[#This Row],[PESO TOTAL]]*Tabela1[[#This Row],[MATÉRIA PRIMA]]</f>
        <v>0</v>
      </c>
      <c r="AS1835" s="28">
        <f>Tabela1[[#This Row],[PESO TOTAL]]*Tabela1[[#This Row],[PREPARAÇÃO ]]</f>
        <v>0</v>
      </c>
      <c r="AT1835" s="28">
        <f>Tabela1[[#This Row],[PESO TOTAL]]*Tabela1[[#This Row],[CALDEIRARIA]]</f>
        <v>0</v>
      </c>
      <c r="AU1835" s="28">
        <f>Tabela1[[#This Row],[PESO TOTAL]]*Tabela1[[#This Row],[SOLDA]]</f>
        <v>0</v>
      </c>
      <c r="AV1835" s="28">
        <f>Tabela1[[#This Row],[PESO TOTAL]]*Tabela1[[#This Row],[ACABAMENTO]]</f>
        <v>0</v>
      </c>
      <c r="AW1835" s="28">
        <f>Tabela1[[#This Row],[PESO TOTAL]]*Tabela1[[#This Row],[PRONTO ACABADO]]</f>
        <v>0</v>
      </c>
      <c r="AX1835" s="28">
        <f>Tabela1[[#This Row],[PESO TOTAL]]*Tabela1[[#This Row],[EXPEDIÇÃO ]]</f>
        <v>0</v>
      </c>
      <c r="AY1835" s="28" t="str">
        <f>Tabela1[[#This Row],[PEDIDO]]&amp;Tabela1[[#This Row],[PRODUTO]]</f>
        <v/>
      </c>
      <c r="AZ1835" s="44">
        <f>IF(AF1835="",0,IF(ISTEXT(AF1835),H1835*VALUE(SUBSTITUTE(AF1835,"%",""))/100,H1835*AF1835))-Tabela1[[#This Row],[PRONTO ACABADO2]]</f>
        <v>0</v>
      </c>
      <c r="BA1835" s="44">
        <f>IF(AG1835="",0,IF(ISTEXT(AG1835),H1835*VALUE(SUBSTITUTE(AG1835,"%",""))/100,H1835*AG1835))-Tabela1[[#This Row],[PESO EXPEDIDO2]]</f>
        <v>0</v>
      </c>
      <c r="BB1835" s="44">
        <f t="shared" si="250"/>
        <v>0</v>
      </c>
      <c r="BC1835" s="44">
        <f t="shared" si="251"/>
        <v>0</v>
      </c>
      <c r="BD1835" s="44"/>
    </row>
    <row r="1836" spans="1:56" ht="15.75" hidden="1" customHeight="1" x14ac:dyDescent="0.25">
      <c r="A1836" s="6"/>
      <c r="B1836" s="22"/>
      <c r="C1836" s="7"/>
      <c r="D1836" s="46"/>
      <c r="E1836" s="7"/>
      <c r="F1836" s="7"/>
      <c r="G1836" s="44"/>
      <c r="H1836" s="41">
        <f>Tabela1[[#This Row],[PESO UNI]]*Tabela1[[#This Row],[QTE]]</f>
        <v>0</v>
      </c>
      <c r="I1836" s="7"/>
      <c r="J1836" s="8"/>
      <c r="K1836" s="8"/>
      <c r="L1836" s="9"/>
      <c r="M1836" s="10"/>
      <c r="N1836" s="8"/>
      <c r="O1836" s="12"/>
      <c r="P1836" s="13"/>
      <c r="Q1836" s="14">
        <f>Tabela1[[#This Row],[QTDE/ Fabricação]]-Tabela1[[#This Row],[QTE]]</f>
        <v>0</v>
      </c>
      <c r="R1836" s="19">
        <f t="shared" si="246"/>
        <v>0</v>
      </c>
      <c r="S1836" s="19">
        <f t="shared" si="245"/>
        <v>0</v>
      </c>
      <c r="T1836" s="20">
        <f t="shared" si="247"/>
        <v>0</v>
      </c>
      <c r="U1836" s="17">
        <f>IFERROR(SUMIF('LISTA DE EMBARQUE'!B:B,MICRO!E:E,'LISTA DE EMBARQUE'!G:G),"")</f>
        <v>0</v>
      </c>
      <c r="V1836" s="12" t="str">
        <f>IFERROR(VLOOKUP(Tabela1[[#This Row],[COD.MDE]],'LISTA DE EMBARQUE'!B:L,11,0),"")</f>
        <v/>
      </c>
      <c r="W1836" s="13" t="str">
        <f>IFERROR(COUNTIF(#REF!,Tabela1[[#This Row],[Colunas5]]),"")</f>
        <v/>
      </c>
      <c r="X1836" s="14">
        <f>Tabela1[[#This Row],[QIANTIDADE EXPEDIDA]]*Tabela1[[#This Row],[PESO UNI]]</f>
        <v>0</v>
      </c>
      <c r="Y1836" s="14">
        <f t="shared" si="248"/>
        <v>0</v>
      </c>
      <c r="Z1836" s="21">
        <f>Tabela1[[#This Row],[PESO TOTAL]]-Tabela1[[#This Row],[Peso Expedido]]</f>
        <v>0</v>
      </c>
      <c r="AA1836" s="18"/>
      <c r="AB1836" s="40"/>
      <c r="AC1836" s="40"/>
      <c r="AD1836" s="40"/>
      <c r="AE1836" s="40"/>
      <c r="AF1836" s="40"/>
      <c r="AG1836" s="40"/>
      <c r="AH1836" s="40"/>
      <c r="AI1836" s="40" t="str">
        <f t="shared" si="252"/>
        <v>ok</v>
      </c>
      <c r="AJ1836"/>
      <c r="AK1836" t="str">
        <f>Tabela1[[#This Row],[Coluna1]]&amp;Tabela1[[#This Row],[PEDIDO]]</f>
        <v/>
      </c>
      <c r="AL1836"/>
      <c r="AM1836"/>
      <c r="AN1836"/>
      <c r="AO1836" t="str">
        <f t="shared" si="249"/>
        <v>/</v>
      </c>
      <c r="AP1836" t="str">
        <f>Tabela1[[#This Row],[TAG]]&amp;Tabela1[[#This Row],[PEDIDO]]&amp;Tabela1[[#This Row],[PRODUTO]]</f>
        <v/>
      </c>
      <c r="AQ1836" s="23" t="str">
        <f>Tabela1[[#This Row],[PRODUTO]]&amp;Tabela1[[#This Row],[TAG]]</f>
        <v/>
      </c>
      <c r="AR1836" s="183">
        <f>Tabela1[[#This Row],[PESO TOTAL]]*Tabela1[[#This Row],[MATÉRIA PRIMA]]</f>
        <v>0</v>
      </c>
      <c r="AS1836" s="28">
        <f>Tabela1[[#This Row],[PESO TOTAL]]*Tabela1[[#This Row],[PREPARAÇÃO ]]</f>
        <v>0</v>
      </c>
      <c r="AT1836" s="28">
        <f>Tabela1[[#This Row],[PESO TOTAL]]*Tabela1[[#This Row],[CALDEIRARIA]]</f>
        <v>0</v>
      </c>
      <c r="AU1836" s="28">
        <f>Tabela1[[#This Row],[PESO TOTAL]]*Tabela1[[#This Row],[SOLDA]]</f>
        <v>0</v>
      </c>
      <c r="AV1836" s="28">
        <f>Tabela1[[#This Row],[PESO TOTAL]]*Tabela1[[#This Row],[ACABAMENTO]]</f>
        <v>0</v>
      </c>
      <c r="AW1836" s="28">
        <f>Tabela1[[#This Row],[PESO TOTAL]]*Tabela1[[#This Row],[PRONTO ACABADO]]</f>
        <v>0</v>
      </c>
      <c r="AX1836" s="28">
        <f>Tabela1[[#This Row],[PESO TOTAL]]*Tabela1[[#This Row],[EXPEDIÇÃO ]]</f>
        <v>0</v>
      </c>
      <c r="AY1836" s="28" t="str">
        <f>Tabela1[[#This Row],[PEDIDO]]&amp;Tabela1[[#This Row],[PRODUTO]]</f>
        <v/>
      </c>
      <c r="AZ1836" s="44">
        <f>IF(AF1836="",0,IF(ISTEXT(AF1836),H1836*VALUE(SUBSTITUTE(AF1836,"%",""))/100,H1836*AF1836))-Tabela1[[#This Row],[PRONTO ACABADO2]]</f>
        <v>0</v>
      </c>
      <c r="BA1836" s="44">
        <f>IF(AG1836="",0,IF(ISTEXT(AG1836),H1836*VALUE(SUBSTITUTE(AG1836,"%",""))/100,H1836*AG1836))-Tabela1[[#This Row],[PESO EXPEDIDO2]]</f>
        <v>0</v>
      </c>
      <c r="BB1836" s="44">
        <f t="shared" si="250"/>
        <v>0</v>
      </c>
      <c r="BC1836" s="44">
        <f t="shared" si="251"/>
        <v>0</v>
      </c>
      <c r="BD1836" s="44"/>
    </row>
    <row r="1837" spans="1:56" ht="15.75" hidden="1" customHeight="1" x14ac:dyDescent="0.25">
      <c r="A1837" s="6"/>
      <c r="B1837" s="22"/>
      <c r="C1837" s="7"/>
      <c r="D1837" s="46"/>
      <c r="E1837" s="7"/>
      <c r="F1837" s="7"/>
      <c r="G1837" s="44"/>
      <c r="H1837" s="41">
        <f>Tabela1[[#This Row],[PESO UNI]]*Tabela1[[#This Row],[QTE]]</f>
        <v>0</v>
      </c>
      <c r="I1837" s="7"/>
      <c r="J1837" s="8"/>
      <c r="K1837" s="8"/>
      <c r="L1837" s="9"/>
      <c r="M1837" s="10"/>
      <c r="N1837" s="8"/>
      <c r="O1837" s="12"/>
      <c r="P1837" s="13"/>
      <c r="Q1837" s="14">
        <f>Tabela1[[#This Row],[QTDE/ Fabricação]]-Tabela1[[#This Row],[QTE]]</f>
        <v>0</v>
      </c>
      <c r="R1837" s="19">
        <f t="shared" si="246"/>
        <v>0</v>
      </c>
      <c r="S1837" s="19">
        <f t="shared" si="245"/>
        <v>0</v>
      </c>
      <c r="T1837" s="20">
        <f t="shared" si="247"/>
        <v>0</v>
      </c>
      <c r="U1837" s="17">
        <f>IFERROR(SUMIF('LISTA DE EMBARQUE'!B:B,MICRO!E:E,'LISTA DE EMBARQUE'!G:G),"")</f>
        <v>0</v>
      </c>
      <c r="V1837" s="12" t="str">
        <f>IFERROR(VLOOKUP(Tabela1[[#This Row],[COD.MDE]],'LISTA DE EMBARQUE'!B:L,11,0),"")</f>
        <v/>
      </c>
      <c r="W1837" s="13" t="str">
        <f>IFERROR(COUNTIF(#REF!,Tabela1[[#This Row],[Colunas5]]),"")</f>
        <v/>
      </c>
      <c r="X1837" s="14">
        <f>Tabela1[[#This Row],[QIANTIDADE EXPEDIDA]]*Tabela1[[#This Row],[PESO UNI]]</f>
        <v>0</v>
      </c>
      <c r="Y1837" s="14">
        <f t="shared" si="248"/>
        <v>0</v>
      </c>
      <c r="Z1837" s="21">
        <f>Tabela1[[#This Row],[PESO TOTAL]]-Tabela1[[#This Row],[Peso Expedido]]</f>
        <v>0</v>
      </c>
      <c r="AA1837" s="18"/>
      <c r="AB1837" s="40"/>
      <c r="AC1837" s="40"/>
      <c r="AD1837" s="40"/>
      <c r="AE1837" s="40"/>
      <c r="AF1837" s="40"/>
      <c r="AG1837" s="40"/>
      <c r="AH1837" s="40"/>
      <c r="AI1837" s="40" t="str">
        <f t="shared" si="252"/>
        <v>ok</v>
      </c>
      <c r="AJ1837"/>
      <c r="AK1837" t="str">
        <f>Tabela1[[#This Row],[Coluna1]]&amp;Tabela1[[#This Row],[PEDIDO]]</f>
        <v/>
      </c>
      <c r="AL1837"/>
      <c r="AM1837"/>
      <c r="AN1837"/>
      <c r="AO1837" t="str">
        <f t="shared" si="249"/>
        <v>/</v>
      </c>
      <c r="AP1837" t="str">
        <f>Tabela1[[#This Row],[TAG]]&amp;Tabela1[[#This Row],[PEDIDO]]&amp;Tabela1[[#This Row],[PRODUTO]]</f>
        <v/>
      </c>
      <c r="AQ1837" s="23" t="str">
        <f>Tabela1[[#This Row],[PRODUTO]]&amp;Tabela1[[#This Row],[TAG]]</f>
        <v/>
      </c>
      <c r="AR1837" s="183">
        <f>Tabela1[[#This Row],[PESO TOTAL]]*Tabela1[[#This Row],[MATÉRIA PRIMA]]</f>
        <v>0</v>
      </c>
      <c r="AS1837" s="28">
        <f>Tabela1[[#This Row],[PESO TOTAL]]*Tabela1[[#This Row],[PREPARAÇÃO ]]</f>
        <v>0</v>
      </c>
      <c r="AT1837" s="28">
        <f>Tabela1[[#This Row],[PESO TOTAL]]*Tabela1[[#This Row],[CALDEIRARIA]]</f>
        <v>0</v>
      </c>
      <c r="AU1837" s="28">
        <f>Tabela1[[#This Row],[PESO TOTAL]]*Tabela1[[#This Row],[SOLDA]]</f>
        <v>0</v>
      </c>
      <c r="AV1837" s="28">
        <f>Tabela1[[#This Row],[PESO TOTAL]]*Tabela1[[#This Row],[ACABAMENTO]]</f>
        <v>0</v>
      </c>
      <c r="AW1837" s="28">
        <f>Tabela1[[#This Row],[PESO TOTAL]]*Tabela1[[#This Row],[PRONTO ACABADO]]</f>
        <v>0</v>
      </c>
      <c r="AX1837" s="28">
        <f>Tabela1[[#This Row],[PESO TOTAL]]*Tabela1[[#This Row],[EXPEDIÇÃO ]]</f>
        <v>0</v>
      </c>
      <c r="AY1837" s="28" t="str">
        <f>Tabela1[[#This Row],[PEDIDO]]&amp;Tabela1[[#This Row],[PRODUTO]]</f>
        <v/>
      </c>
      <c r="AZ1837" s="44">
        <f>IF(AF1837="",0,IF(ISTEXT(AF1837),H1837*VALUE(SUBSTITUTE(AF1837,"%",""))/100,H1837*AF1837))-Tabela1[[#This Row],[PRONTO ACABADO2]]</f>
        <v>0</v>
      </c>
      <c r="BA1837" s="44">
        <f>IF(AG1837="",0,IF(ISTEXT(AG1837),H1837*VALUE(SUBSTITUTE(AG1837,"%",""))/100,H1837*AG1837))-Tabela1[[#This Row],[PESO EXPEDIDO2]]</f>
        <v>0</v>
      </c>
      <c r="BB1837" s="44">
        <f t="shared" si="250"/>
        <v>0</v>
      </c>
      <c r="BC1837" s="44">
        <f t="shared" si="251"/>
        <v>0</v>
      </c>
      <c r="BD1837" s="44"/>
    </row>
    <row r="1838" spans="1:56" ht="15.75" hidden="1" customHeight="1" x14ac:dyDescent="0.25">
      <c r="A1838" s="6"/>
      <c r="B1838" s="22"/>
      <c r="C1838" s="7"/>
      <c r="D1838" s="46"/>
      <c r="E1838" s="7"/>
      <c r="F1838" s="7"/>
      <c r="G1838" s="44"/>
      <c r="H1838" s="41">
        <f>Tabela1[[#This Row],[PESO UNI]]*Tabela1[[#This Row],[QTE]]</f>
        <v>0</v>
      </c>
      <c r="I1838" s="7"/>
      <c r="J1838" s="8"/>
      <c r="K1838" s="8"/>
      <c r="L1838" s="9"/>
      <c r="M1838" s="10"/>
      <c r="N1838" s="8"/>
      <c r="O1838" s="12"/>
      <c r="P1838" s="13"/>
      <c r="Q1838" s="14">
        <f>Tabela1[[#This Row],[QTDE/ Fabricação]]-Tabela1[[#This Row],[QTE]]</f>
        <v>0</v>
      </c>
      <c r="R1838" s="19">
        <f t="shared" si="246"/>
        <v>0</v>
      </c>
      <c r="S1838" s="19">
        <f t="shared" si="245"/>
        <v>0</v>
      </c>
      <c r="T1838" s="20">
        <f t="shared" si="247"/>
        <v>0</v>
      </c>
      <c r="U1838" s="17">
        <f>IFERROR(SUMIF('LISTA DE EMBARQUE'!B:B,MICRO!E:E,'LISTA DE EMBARQUE'!G:G),"")</f>
        <v>0</v>
      </c>
      <c r="V1838" s="12" t="str">
        <f>IFERROR(VLOOKUP(Tabela1[[#This Row],[COD.MDE]],'LISTA DE EMBARQUE'!B:L,11,0),"")</f>
        <v/>
      </c>
      <c r="W1838" s="13" t="str">
        <f>IFERROR(COUNTIF(#REF!,Tabela1[[#This Row],[Colunas5]]),"")</f>
        <v/>
      </c>
      <c r="X1838" s="14">
        <f>Tabela1[[#This Row],[QIANTIDADE EXPEDIDA]]*Tabela1[[#This Row],[PESO UNI]]</f>
        <v>0</v>
      </c>
      <c r="Y1838" s="14">
        <f t="shared" si="248"/>
        <v>0</v>
      </c>
      <c r="Z1838" s="21">
        <f>Tabela1[[#This Row],[PESO TOTAL]]-Tabela1[[#This Row],[Peso Expedido]]</f>
        <v>0</v>
      </c>
      <c r="AA1838" s="18"/>
      <c r="AB1838" s="40"/>
      <c r="AC1838" s="40"/>
      <c r="AD1838" s="40"/>
      <c r="AE1838" s="40"/>
      <c r="AF1838" s="40"/>
      <c r="AG1838" s="40"/>
      <c r="AH1838" s="40"/>
      <c r="AI1838" s="40" t="str">
        <f t="shared" si="252"/>
        <v>ok</v>
      </c>
      <c r="AJ1838"/>
      <c r="AK1838" t="str">
        <f>Tabela1[[#This Row],[Coluna1]]&amp;Tabela1[[#This Row],[PEDIDO]]</f>
        <v/>
      </c>
      <c r="AL1838"/>
      <c r="AM1838"/>
      <c r="AN1838"/>
      <c r="AO1838" t="str">
        <f t="shared" si="249"/>
        <v>/</v>
      </c>
      <c r="AP1838" t="str">
        <f>Tabela1[[#This Row],[TAG]]&amp;Tabela1[[#This Row],[PEDIDO]]&amp;Tabela1[[#This Row],[PRODUTO]]</f>
        <v/>
      </c>
      <c r="AQ1838" s="23" t="str">
        <f>Tabela1[[#This Row],[PRODUTO]]&amp;Tabela1[[#This Row],[TAG]]</f>
        <v/>
      </c>
      <c r="AR1838" s="183">
        <f>Tabela1[[#This Row],[PESO TOTAL]]*Tabela1[[#This Row],[MATÉRIA PRIMA]]</f>
        <v>0</v>
      </c>
      <c r="AS1838" s="28">
        <f>Tabela1[[#This Row],[PESO TOTAL]]*Tabela1[[#This Row],[PREPARAÇÃO ]]</f>
        <v>0</v>
      </c>
      <c r="AT1838" s="28">
        <f>Tabela1[[#This Row],[PESO TOTAL]]*Tabela1[[#This Row],[CALDEIRARIA]]</f>
        <v>0</v>
      </c>
      <c r="AU1838" s="28">
        <f>Tabela1[[#This Row],[PESO TOTAL]]*Tabela1[[#This Row],[SOLDA]]</f>
        <v>0</v>
      </c>
      <c r="AV1838" s="28">
        <f>Tabela1[[#This Row],[PESO TOTAL]]*Tabela1[[#This Row],[ACABAMENTO]]</f>
        <v>0</v>
      </c>
      <c r="AW1838" s="28">
        <f>Tabela1[[#This Row],[PESO TOTAL]]*Tabela1[[#This Row],[PRONTO ACABADO]]</f>
        <v>0</v>
      </c>
      <c r="AX1838" s="28">
        <f>Tabela1[[#This Row],[PESO TOTAL]]*Tabela1[[#This Row],[EXPEDIÇÃO ]]</f>
        <v>0</v>
      </c>
      <c r="AY1838" s="28" t="str">
        <f>Tabela1[[#This Row],[PEDIDO]]&amp;Tabela1[[#This Row],[PRODUTO]]</f>
        <v/>
      </c>
      <c r="AZ1838" s="44">
        <f>IF(AF1838="",0,IF(ISTEXT(AF1838),H1838*VALUE(SUBSTITUTE(AF1838,"%",""))/100,H1838*AF1838))-Tabela1[[#This Row],[PRONTO ACABADO2]]</f>
        <v>0</v>
      </c>
      <c r="BA1838" s="44">
        <f>IF(AG1838="",0,IF(ISTEXT(AG1838),H1838*VALUE(SUBSTITUTE(AG1838,"%",""))/100,H1838*AG1838))-Tabela1[[#This Row],[PESO EXPEDIDO2]]</f>
        <v>0</v>
      </c>
      <c r="BB1838" s="44">
        <f t="shared" si="250"/>
        <v>0</v>
      </c>
      <c r="BC1838" s="44">
        <f t="shared" si="251"/>
        <v>0</v>
      </c>
      <c r="BD1838" s="44"/>
    </row>
    <row r="1839" spans="1:56" ht="15.75" hidden="1" customHeight="1" x14ac:dyDescent="0.25">
      <c r="A1839" s="6"/>
      <c r="B1839" s="22"/>
      <c r="C1839" s="7"/>
      <c r="D1839" s="46"/>
      <c r="E1839" s="7"/>
      <c r="F1839" s="7"/>
      <c r="G1839" s="44"/>
      <c r="H1839" s="41">
        <f>Tabela1[[#This Row],[PESO UNI]]*Tabela1[[#This Row],[QTE]]</f>
        <v>0</v>
      </c>
      <c r="I1839" s="7"/>
      <c r="J1839" s="8"/>
      <c r="K1839" s="8"/>
      <c r="L1839" s="9"/>
      <c r="M1839" s="10"/>
      <c r="N1839" s="8"/>
      <c r="O1839" s="12"/>
      <c r="P1839" s="13"/>
      <c r="Q1839" s="14">
        <f>Tabela1[[#This Row],[QTDE/ Fabricação]]-Tabela1[[#This Row],[QTE]]</f>
        <v>0</v>
      </c>
      <c r="R1839" s="19">
        <f t="shared" si="246"/>
        <v>0</v>
      </c>
      <c r="S1839" s="19">
        <f t="shared" si="245"/>
        <v>0</v>
      </c>
      <c r="T1839" s="20">
        <f t="shared" si="247"/>
        <v>0</v>
      </c>
      <c r="U1839" s="17">
        <f>IFERROR(SUMIF('LISTA DE EMBARQUE'!B:B,MICRO!E:E,'LISTA DE EMBARQUE'!G:G),"")</f>
        <v>0</v>
      </c>
      <c r="V1839" s="12" t="str">
        <f>IFERROR(VLOOKUP(Tabela1[[#This Row],[COD.MDE]],'LISTA DE EMBARQUE'!B:L,11,0),"")</f>
        <v/>
      </c>
      <c r="W1839" s="13" t="str">
        <f>IFERROR(COUNTIF(#REF!,Tabela1[[#This Row],[Colunas5]]),"")</f>
        <v/>
      </c>
      <c r="X1839" s="14">
        <f>Tabela1[[#This Row],[QIANTIDADE EXPEDIDA]]*Tabela1[[#This Row],[PESO UNI]]</f>
        <v>0</v>
      </c>
      <c r="Y1839" s="14">
        <f t="shared" si="248"/>
        <v>0</v>
      </c>
      <c r="Z1839" s="21">
        <f>Tabela1[[#This Row],[PESO TOTAL]]-Tabela1[[#This Row],[Peso Expedido]]</f>
        <v>0</v>
      </c>
      <c r="AA1839" s="18"/>
      <c r="AB1839" s="40"/>
      <c r="AC1839" s="40"/>
      <c r="AD1839" s="40"/>
      <c r="AE1839" s="40"/>
      <c r="AF1839" s="40"/>
      <c r="AG1839" s="40"/>
      <c r="AH1839" s="40"/>
      <c r="AI1839" s="40" t="str">
        <f t="shared" si="252"/>
        <v>ok</v>
      </c>
      <c r="AJ1839"/>
      <c r="AK1839" t="str">
        <f>Tabela1[[#This Row],[Coluna1]]&amp;Tabela1[[#This Row],[PEDIDO]]</f>
        <v/>
      </c>
      <c r="AL1839"/>
      <c r="AM1839"/>
      <c r="AN1839"/>
      <c r="AO1839" t="str">
        <f t="shared" si="249"/>
        <v>/</v>
      </c>
      <c r="AP1839" t="str">
        <f>Tabela1[[#This Row],[TAG]]&amp;Tabela1[[#This Row],[PEDIDO]]&amp;Tabela1[[#This Row],[PRODUTO]]</f>
        <v/>
      </c>
      <c r="AQ1839" s="23" t="str">
        <f>Tabela1[[#This Row],[PRODUTO]]&amp;Tabela1[[#This Row],[TAG]]</f>
        <v/>
      </c>
      <c r="AR1839" s="183">
        <f>Tabela1[[#This Row],[PESO TOTAL]]*Tabela1[[#This Row],[MATÉRIA PRIMA]]</f>
        <v>0</v>
      </c>
      <c r="AS1839" s="28">
        <f>Tabela1[[#This Row],[PESO TOTAL]]*Tabela1[[#This Row],[PREPARAÇÃO ]]</f>
        <v>0</v>
      </c>
      <c r="AT1839" s="28">
        <f>Tabela1[[#This Row],[PESO TOTAL]]*Tabela1[[#This Row],[CALDEIRARIA]]</f>
        <v>0</v>
      </c>
      <c r="AU1839" s="28">
        <f>Tabela1[[#This Row],[PESO TOTAL]]*Tabela1[[#This Row],[SOLDA]]</f>
        <v>0</v>
      </c>
      <c r="AV1839" s="28">
        <f>Tabela1[[#This Row],[PESO TOTAL]]*Tabela1[[#This Row],[ACABAMENTO]]</f>
        <v>0</v>
      </c>
      <c r="AW1839" s="28">
        <f>Tabela1[[#This Row],[PESO TOTAL]]*Tabela1[[#This Row],[PRONTO ACABADO]]</f>
        <v>0</v>
      </c>
      <c r="AX1839" s="28">
        <f>Tabela1[[#This Row],[PESO TOTAL]]*Tabela1[[#This Row],[EXPEDIÇÃO ]]</f>
        <v>0</v>
      </c>
      <c r="AY1839" s="28" t="str">
        <f>Tabela1[[#This Row],[PEDIDO]]&amp;Tabela1[[#This Row],[PRODUTO]]</f>
        <v/>
      </c>
      <c r="AZ1839" s="44">
        <f>IF(AF1839="",0,IF(ISTEXT(AF1839),H1839*VALUE(SUBSTITUTE(AF1839,"%",""))/100,H1839*AF1839))-Tabela1[[#This Row],[PRONTO ACABADO2]]</f>
        <v>0</v>
      </c>
      <c r="BA1839" s="44">
        <f>IF(AG1839="",0,IF(ISTEXT(AG1839),H1839*VALUE(SUBSTITUTE(AG1839,"%",""))/100,H1839*AG1839))-Tabela1[[#This Row],[PESO EXPEDIDO2]]</f>
        <v>0</v>
      </c>
      <c r="BB1839" s="44">
        <f t="shared" si="250"/>
        <v>0</v>
      </c>
      <c r="BC1839" s="44">
        <f t="shared" si="251"/>
        <v>0</v>
      </c>
      <c r="BD1839" s="44"/>
    </row>
    <row r="1840" spans="1:56" ht="15.75" hidden="1" customHeight="1" x14ac:dyDescent="0.25">
      <c r="A1840" s="6"/>
      <c r="B1840" s="22"/>
      <c r="C1840" s="7"/>
      <c r="D1840" s="46"/>
      <c r="E1840" s="7"/>
      <c r="F1840" s="7"/>
      <c r="G1840" s="44"/>
      <c r="H1840" s="41">
        <f>Tabela1[[#This Row],[PESO UNI]]*Tabela1[[#This Row],[QTE]]</f>
        <v>0</v>
      </c>
      <c r="I1840" s="7"/>
      <c r="J1840" s="8"/>
      <c r="K1840" s="8"/>
      <c r="L1840" s="9"/>
      <c r="M1840" s="10"/>
      <c r="N1840" s="8"/>
      <c r="O1840" s="12"/>
      <c r="P1840" s="13"/>
      <c r="Q1840" s="14">
        <f>Tabela1[[#This Row],[QTDE/ Fabricação]]-Tabela1[[#This Row],[QTE]]</f>
        <v>0</v>
      </c>
      <c r="R1840" s="19">
        <f t="shared" si="246"/>
        <v>0</v>
      </c>
      <c r="S1840" s="19">
        <f t="shared" si="245"/>
        <v>0</v>
      </c>
      <c r="T1840" s="20">
        <f t="shared" si="247"/>
        <v>0</v>
      </c>
      <c r="U1840" s="17">
        <f>IFERROR(SUMIF('LISTA DE EMBARQUE'!B:B,MICRO!E:E,'LISTA DE EMBARQUE'!G:G),"")</f>
        <v>0</v>
      </c>
      <c r="V1840" s="12" t="str">
        <f>IFERROR(VLOOKUP(Tabela1[[#This Row],[COD.MDE]],'LISTA DE EMBARQUE'!B:L,11,0),"")</f>
        <v/>
      </c>
      <c r="W1840" s="13" t="str">
        <f>IFERROR(COUNTIF(#REF!,Tabela1[[#This Row],[Colunas5]]),"")</f>
        <v/>
      </c>
      <c r="X1840" s="14">
        <f>Tabela1[[#This Row],[QIANTIDADE EXPEDIDA]]*Tabela1[[#This Row],[PESO UNI]]</f>
        <v>0</v>
      </c>
      <c r="Y1840" s="14">
        <f t="shared" si="248"/>
        <v>0</v>
      </c>
      <c r="Z1840" s="21">
        <f>Tabela1[[#This Row],[PESO TOTAL]]-Tabela1[[#This Row],[Peso Expedido]]</f>
        <v>0</v>
      </c>
      <c r="AA1840" s="18"/>
      <c r="AB1840" s="40"/>
      <c r="AC1840" s="40"/>
      <c r="AD1840" s="40"/>
      <c r="AE1840" s="40"/>
      <c r="AF1840" s="40"/>
      <c r="AG1840" s="40"/>
      <c r="AH1840" s="40"/>
      <c r="AI1840" s="40" t="str">
        <f t="shared" si="252"/>
        <v>ok</v>
      </c>
      <c r="AJ1840"/>
      <c r="AK1840" t="str">
        <f>Tabela1[[#This Row],[Coluna1]]&amp;Tabela1[[#This Row],[PEDIDO]]</f>
        <v/>
      </c>
      <c r="AL1840"/>
      <c r="AM1840"/>
      <c r="AN1840"/>
      <c r="AO1840" t="str">
        <f t="shared" si="249"/>
        <v>/</v>
      </c>
      <c r="AP1840" t="str">
        <f>Tabela1[[#This Row],[TAG]]&amp;Tabela1[[#This Row],[PEDIDO]]&amp;Tabela1[[#This Row],[PRODUTO]]</f>
        <v/>
      </c>
      <c r="AQ1840" s="23" t="str">
        <f>Tabela1[[#This Row],[PRODUTO]]&amp;Tabela1[[#This Row],[TAG]]</f>
        <v/>
      </c>
      <c r="AR1840" s="183">
        <f>Tabela1[[#This Row],[PESO TOTAL]]*Tabela1[[#This Row],[MATÉRIA PRIMA]]</f>
        <v>0</v>
      </c>
      <c r="AS1840" s="28">
        <f>Tabela1[[#This Row],[PESO TOTAL]]*Tabela1[[#This Row],[PREPARAÇÃO ]]</f>
        <v>0</v>
      </c>
      <c r="AT1840" s="28">
        <f>Tabela1[[#This Row],[PESO TOTAL]]*Tabela1[[#This Row],[CALDEIRARIA]]</f>
        <v>0</v>
      </c>
      <c r="AU1840" s="28">
        <f>Tabela1[[#This Row],[PESO TOTAL]]*Tabela1[[#This Row],[SOLDA]]</f>
        <v>0</v>
      </c>
      <c r="AV1840" s="28">
        <f>Tabela1[[#This Row],[PESO TOTAL]]*Tabela1[[#This Row],[ACABAMENTO]]</f>
        <v>0</v>
      </c>
      <c r="AW1840" s="28">
        <f>Tabela1[[#This Row],[PESO TOTAL]]*Tabela1[[#This Row],[PRONTO ACABADO]]</f>
        <v>0</v>
      </c>
      <c r="AX1840" s="28">
        <f>Tabela1[[#This Row],[PESO TOTAL]]*Tabela1[[#This Row],[EXPEDIÇÃO ]]</f>
        <v>0</v>
      </c>
      <c r="AY1840" s="28" t="str">
        <f>Tabela1[[#This Row],[PEDIDO]]&amp;Tabela1[[#This Row],[PRODUTO]]</f>
        <v/>
      </c>
      <c r="AZ1840" s="44">
        <f>IF(AF1840="",0,IF(ISTEXT(AF1840),H1840*VALUE(SUBSTITUTE(AF1840,"%",""))/100,H1840*AF1840))-Tabela1[[#This Row],[PRONTO ACABADO2]]</f>
        <v>0</v>
      </c>
      <c r="BA1840" s="44">
        <f>IF(AG1840="",0,IF(ISTEXT(AG1840),H1840*VALUE(SUBSTITUTE(AG1840,"%",""))/100,H1840*AG1840))-Tabela1[[#This Row],[PESO EXPEDIDO2]]</f>
        <v>0</v>
      </c>
      <c r="BB1840" s="44">
        <f t="shared" si="250"/>
        <v>0</v>
      </c>
      <c r="BC1840" s="44">
        <f t="shared" si="251"/>
        <v>0</v>
      </c>
      <c r="BD1840" s="44"/>
    </row>
    <row r="1841" spans="1:56" ht="15.75" hidden="1" customHeight="1" x14ac:dyDescent="0.25">
      <c r="A1841" s="6"/>
      <c r="B1841" s="22"/>
      <c r="C1841" s="7"/>
      <c r="D1841" s="46"/>
      <c r="E1841" s="7"/>
      <c r="F1841" s="7"/>
      <c r="G1841" s="44"/>
      <c r="H1841" s="41">
        <f>Tabela1[[#This Row],[PESO UNI]]*Tabela1[[#This Row],[QTE]]</f>
        <v>0</v>
      </c>
      <c r="I1841" s="7"/>
      <c r="J1841" s="8"/>
      <c r="K1841" s="8"/>
      <c r="L1841" s="9"/>
      <c r="M1841" s="10"/>
      <c r="N1841" s="8"/>
      <c r="O1841" s="12"/>
      <c r="P1841" s="13"/>
      <c r="Q1841" s="14">
        <f>Tabela1[[#This Row],[QTDE/ Fabricação]]-Tabela1[[#This Row],[QTE]]</f>
        <v>0</v>
      </c>
      <c r="R1841" s="19">
        <f t="shared" si="246"/>
        <v>0</v>
      </c>
      <c r="S1841" s="19">
        <f t="shared" si="245"/>
        <v>0</v>
      </c>
      <c r="T1841" s="20">
        <f t="shared" si="247"/>
        <v>0</v>
      </c>
      <c r="U1841" s="17">
        <f>IFERROR(SUMIF('LISTA DE EMBARQUE'!B:B,MICRO!E:E,'LISTA DE EMBARQUE'!G:G),"")</f>
        <v>0</v>
      </c>
      <c r="V1841" s="12" t="str">
        <f>IFERROR(VLOOKUP(Tabela1[[#This Row],[COD.MDE]],'LISTA DE EMBARQUE'!B:L,11,0),"")</f>
        <v/>
      </c>
      <c r="W1841" s="13" t="str">
        <f>IFERROR(COUNTIF(#REF!,Tabela1[[#This Row],[Colunas5]]),"")</f>
        <v/>
      </c>
      <c r="X1841" s="14">
        <f>Tabela1[[#This Row],[QIANTIDADE EXPEDIDA]]*Tabela1[[#This Row],[PESO UNI]]</f>
        <v>0</v>
      </c>
      <c r="Y1841" s="14">
        <f t="shared" si="248"/>
        <v>0</v>
      </c>
      <c r="Z1841" s="21">
        <f>Tabela1[[#This Row],[PESO TOTAL]]-Tabela1[[#This Row],[Peso Expedido]]</f>
        <v>0</v>
      </c>
      <c r="AA1841" s="18"/>
      <c r="AB1841" s="40"/>
      <c r="AC1841" s="40"/>
      <c r="AD1841" s="40"/>
      <c r="AE1841" s="40"/>
      <c r="AF1841" s="40"/>
      <c r="AG1841" s="40"/>
      <c r="AH1841" s="40"/>
      <c r="AI1841" s="40" t="str">
        <f t="shared" si="252"/>
        <v>ok</v>
      </c>
      <c r="AJ1841"/>
      <c r="AK1841" t="str">
        <f>Tabela1[[#This Row],[Coluna1]]&amp;Tabela1[[#This Row],[PEDIDO]]</f>
        <v/>
      </c>
      <c r="AL1841"/>
      <c r="AM1841"/>
      <c r="AN1841"/>
      <c r="AO1841" t="str">
        <f t="shared" si="249"/>
        <v>/</v>
      </c>
      <c r="AP1841" t="str">
        <f>Tabela1[[#This Row],[TAG]]&amp;Tabela1[[#This Row],[PEDIDO]]&amp;Tabela1[[#This Row],[PRODUTO]]</f>
        <v/>
      </c>
      <c r="AQ1841" s="23" t="str">
        <f>Tabela1[[#This Row],[PRODUTO]]&amp;Tabela1[[#This Row],[TAG]]</f>
        <v/>
      </c>
      <c r="AR1841" s="183">
        <f>Tabela1[[#This Row],[PESO TOTAL]]*Tabela1[[#This Row],[MATÉRIA PRIMA]]</f>
        <v>0</v>
      </c>
      <c r="AS1841" s="28">
        <f>Tabela1[[#This Row],[PESO TOTAL]]*Tabela1[[#This Row],[PREPARAÇÃO ]]</f>
        <v>0</v>
      </c>
      <c r="AT1841" s="28">
        <f>Tabela1[[#This Row],[PESO TOTAL]]*Tabela1[[#This Row],[CALDEIRARIA]]</f>
        <v>0</v>
      </c>
      <c r="AU1841" s="28">
        <f>Tabela1[[#This Row],[PESO TOTAL]]*Tabela1[[#This Row],[SOLDA]]</f>
        <v>0</v>
      </c>
      <c r="AV1841" s="28">
        <f>Tabela1[[#This Row],[PESO TOTAL]]*Tabela1[[#This Row],[ACABAMENTO]]</f>
        <v>0</v>
      </c>
      <c r="AW1841" s="28">
        <f>Tabela1[[#This Row],[PESO TOTAL]]*Tabela1[[#This Row],[PRONTO ACABADO]]</f>
        <v>0</v>
      </c>
      <c r="AX1841" s="28">
        <f>Tabela1[[#This Row],[PESO TOTAL]]*Tabela1[[#This Row],[EXPEDIÇÃO ]]</f>
        <v>0</v>
      </c>
      <c r="AY1841" s="28" t="str">
        <f>Tabela1[[#This Row],[PEDIDO]]&amp;Tabela1[[#This Row],[PRODUTO]]</f>
        <v/>
      </c>
      <c r="AZ1841" s="44">
        <f>IF(AF1841="",0,IF(ISTEXT(AF1841),H1841*VALUE(SUBSTITUTE(AF1841,"%",""))/100,H1841*AF1841))-Tabela1[[#This Row],[PRONTO ACABADO2]]</f>
        <v>0</v>
      </c>
      <c r="BA1841" s="44">
        <f>IF(AG1841="",0,IF(ISTEXT(AG1841),H1841*VALUE(SUBSTITUTE(AG1841,"%",""))/100,H1841*AG1841))-Tabela1[[#This Row],[PESO EXPEDIDO2]]</f>
        <v>0</v>
      </c>
      <c r="BB1841" s="44">
        <f t="shared" si="250"/>
        <v>0</v>
      </c>
      <c r="BC1841" s="44">
        <f t="shared" si="251"/>
        <v>0</v>
      </c>
      <c r="BD1841" s="44"/>
    </row>
    <row r="1842" spans="1:56" ht="15.75" hidden="1" customHeight="1" x14ac:dyDescent="0.25">
      <c r="A1842" s="6"/>
      <c r="B1842" s="22"/>
      <c r="C1842" s="7"/>
      <c r="D1842" s="46"/>
      <c r="E1842" s="7"/>
      <c r="F1842" s="7"/>
      <c r="G1842" s="44"/>
      <c r="H1842" s="41">
        <f>Tabela1[[#This Row],[PESO UNI]]*Tabela1[[#This Row],[QTE]]</f>
        <v>0</v>
      </c>
      <c r="I1842" s="7"/>
      <c r="J1842" s="8"/>
      <c r="K1842" s="8"/>
      <c r="L1842" s="9"/>
      <c r="M1842" s="10"/>
      <c r="N1842" s="8"/>
      <c r="O1842" s="12"/>
      <c r="P1842" s="13"/>
      <c r="Q1842" s="14">
        <f>Tabela1[[#This Row],[QTDE/ Fabricação]]-Tabela1[[#This Row],[QTE]]</f>
        <v>0</v>
      </c>
      <c r="R1842" s="19">
        <f t="shared" si="246"/>
        <v>0</v>
      </c>
      <c r="S1842" s="19">
        <f t="shared" si="245"/>
        <v>0</v>
      </c>
      <c r="T1842" s="20">
        <f t="shared" si="247"/>
        <v>0</v>
      </c>
      <c r="U1842" s="17">
        <f>IFERROR(SUMIF('LISTA DE EMBARQUE'!B:B,MICRO!E:E,'LISTA DE EMBARQUE'!G:G),"")</f>
        <v>0</v>
      </c>
      <c r="V1842" s="12" t="str">
        <f>IFERROR(VLOOKUP(Tabela1[[#This Row],[COD.MDE]],'LISTA DE EMBARQUE'!B:L,11,0),"")</f>
        <v/>
      </c>
      <c r="W1842" s="13" t="str">
        <f>IFERROR(COUNTIF(#REF!,Tabela1[[#This Row],[Colunas5]]),"")</f>
        <v/>
      </c>
      <c r="X1842" s="14">
        <f>Tabela1[[#This Row],[QIANTIDADE EXPEDIDA]]*Tabela1[[#This Row],[PESO UNI]]</f>
        <v>0</v>
      </c>
      <c r="Y1842" s="14">
        <f t="shared" si="248"/>
        <v>0</v>
      </c>
      <c r="Z1842" s="21">
        <f>Tabela1[[#This Row],[PESO TOTAL]]-Tabela1[[#This Row],[Peso Expedido]]</f>
        <v>0</v>
      </c>
      <c r="AA1842" s="18"/>
      <c r="AB1842" s="40"/>
      <c r="AC1842" s="40"/>
      <c r="AD1842" s="40"/>
      <c r="AE1842" s="40"/>
      <c r="AF1842" s="40"/>
      <c r="AG1842" s="40"/>
      <c r="AH1842" s="40"/>
      <c r="AI1842" s="40" t="str">
        <f t="shared" si="252"/>
        <v>ok</v>
      </c>
      <c r="AJ1842"/>
      <c r="AK1842" t="str">
        <f>Tabela1[[#This Row],[Coluna1]]&amp;Tabela1[[#This Row],[PEDIDO]]</f>
        <v/>
      </c>
      <c r="AL1842"/>
      <c r="AM1842"/>
      <c r="AN1842"/>
      <c r="AO1842" t="str">
        <f t="shared" si="249"/>
        <v>/</v>
      </c>
      <c r="AP1842" t="str">
        <f>Tabela1[[#This Row],[TAG]]&amp;Tabela1[[#This Row],[PEDIDO]]&amp;Tabela1[[#This Row],[PRODUTO]]</f>
        <v/>
      </c>
      <c r="AQ1842" s="23" t="str">
        <f>Tabela1[[#This Row],[PRODUTO]]&amp;Tabela1[[#This Row],[TAG]]</f>
        <v/>
      </c>
      <c r="AR1842" s="183">
        <f>Tabela1[[#This Row],[PESO TOTAL]]*Tabela1[[#This Row],[MATÉRIA PRIMA]]</f>
        <v>0</v>
      </c>
      <c r="AS1842" s="28">
        <f>Tabela1[[#This Row],[PESO TOTAL]]*Tabela1[[#This Row],[PREPARAÇÃO ]]</f>
        <v>0</v>
      </c>
      <c r="AT1842" s="28">
        <f>Tabela1[[#This Row],[PESO TOTAL]]*Tabela1[[#This Row],[CALDEIRARIA]]</f>
        <v>0</v>
      </c>
      <c r="AU1842" s="28">
        <f>Tabela1[[#This Row],[PESO TOTAL]]*Tabela1[[#This Row],[SOLDA]]</f>
        <v>0</v>
      </c>
      <c r="AV1842" s="28">
        <f>Tabela1[[#This Row],[PESO TOTAL]]*Tabela1[[#This Row],[ACABAMENTO]]</f>
        <v>0</v>
      </c>
      <c r="AW1842" s="28">
        <f>Tabela1[[#This Row],[PESO TOTAL]]*Tabela1[[#This Row],[PRONTO ACABADO]]</f>
        <v>0</v>
      </c>
      <c r="AX1842" s="28">
        <f>Tabela1[[#This Row],[PESO TOTAL]]*Tabela1[[#This Row],[EXPEDIÇÃO ]]</f>
        <v>0</v>
      </c>
      <c r="AY1842" s="28" t="str">
        <f>Tabela1[[#This Row],[PEDIDO]]&amp;Tabela1[[#This Row],[PRODUTO]]</f>
        <v/>
      </c>
      <c r="AZ1842" s="44">
        <f>IF(AF1842="",0,IF(ISTEXT(AF1842),H1842*VALUE(SUBSTITUTE(AF1842,"%",""))/100,H1842*AF1842))-Tabela1[[#This Row],[PRONTO ACABADO2]]</f>
        <v>0</v>
      </c>
      <c r="BA1842" s="44">
        <f>IF(AG1842="",0,IF(ISTEXT(AG1842),H1842*VALUE(SUBSTITUTE(AG1842,"%",""))/100,H1842*AG1842))-Tabela1[[#This Row],[PESO EXPEDIDO2]]</f>
        <v>0</v>
      </c>
      <c r="BB1842" s="44">
        <f t="shared" si="250"/>
        <v>0</v>
      </c>
      <c r="BC1842" s="44">
        <f t="shared" si="251"/>
        <v>0</v>
      </c>
      <c r="BD1842" s="44"/>
    </row>
    <row r="1843" spans="1:56" ht="15.75" hidden="1" customHeight="1" x14ac:dyDescent="0.25">
      <c r="A1843" s="6"/>
      <c r="B1843" s="22"/>
      <c r="C1843" s="7"/>
      <c r="D1843" s="46"/>
      <c r="E1843" s="7"/>
      <c r="F1843" s="7"/>
      <c r="G1843" s="44"/>
      <c r="H1843" s="41">
        <f>Tabela1[[#This Row],[PESO UNI]]*Tabela1[[#This Row],[QTE]]</f>
        <v>0</v>
      </c>
      <c r="I1843" s="7"/>
      <c r="J1843" s="8"/>
      <c r="K1843" s="8"/>
      <c r="L1843" s="9"/>
      <c r="M1843" s="10"/>
      <c r="N1843" s="8"/>
      <c r="O1843" s="12"/>
      <c r="P1843" s="13"/>
      <c r="Q1843" s="14">
        <f>Tabela1[[#This Row],[QTDE/ Fabricação]]-Tabela1[[#This Row],[QTE]]</f>
        <v>0</v>
      </c>
      <c r="R1843" s="19">
        <f t="shared" si="246"/>
        <v>0</v>
      </c>
      <c r="S1843" s="19">
        <f t="shared" si="245"/>
        <v>0</v>
      </c>
      <c r="T1843" s="20">
        <f t="shared" si="247"/>
        <v>0</v>
      </c>
      <c r="U1843" s="17">
        <f>IFERROR(SUMIF('LISTA DE EMBARQUE'!B:B,MICRO!E:E,'LISTA DE EMBARQUE'!G:G),"")</f>
        <v>0</v>
      </c>
      <c r="V1843" s="12" t="str">
        <f>IFERROR(VLOOKUP(Tabela1[[#This Row],[COD.MDE]],'LISTA DE EMBARQUE'!B:L,11,0),"")</f>
        <v/>
      </c>
      <c r="W1843" s="13" t="str">
        <f>IFERROR(COUNTIF(#REF!,Tabela1[[#This Row],[Colunas5]]),"")</f>
        <v/>
      </c>
      <c r="X1843" s="14">
        <f>Tabela1[[#This Row],[QIANTIDADE EXPEDIDA]]*Tabela1[[#This Row],[PESO UNI]]</f>
        <v>0</v>
      </c>
      <c r="Y1843" s="14">
        <f t="shared" si="248"/>
        <v>0</v>
      </c>
      <c r="Z1843" s="21">
        <f>Tabela1[[#This Row],[PESO TOTAL]]-Tabela1[[#This Row],[Peso Expedido]]</f>
        <v>0</v>
      </c>
      <c r="AA1843" s="18"/>
      <c r="AB1843" s="40"/>
      <c r="AC1843" s="40"/>
      <c r="AD1843" s="40"/>
      <c r="AE1843" s="40"/>
      <c r="AF1843" s="40"/>
      <c r="AG1843" s="40"/>
      <c r="AH1843" s="40"/>
      <c r="AI1843" s="40" t="str">
        <f t="shared" si="252"/>
        <v>ok</v>
      </c>
      <c r="AJ1843"/>
      <c r="AK1843" t="str">
        <f>Tabela1[[#This Row],[Coluna1]]&amp;Tabela1[[#This Row],[PEDIDO]]</f>
        <v/>
      </c>
      <c r="AL1843"/>
      <c r="AM1843"/>
      <c r="AN1843"/>
      <c r="AO1843" t="str">
        <f t="shared" si="249"/>
        <v>/</v>
      </c>
      <c r="AP1843" t="str">
        <f>Tabela1[[#This Row],[TAG]]&amp;Tabela1[[#This Row],[PEDIDO]]&amp;Tabela1[[#This Row],[PRODUTO]]</f>
        <v/>
      </c>
      <c r="AQ1843" s="23" t="str">
        <f>Tabela1[[#This Row],[PRODUTO]]&amp;Tabela1[[#This Row],[TAG]]</f>
        <v/>
      </c>
      <c r="AR1843" s="183">
        <f>Tabela1[[#This Row],[PESO TOTAL]]*Tabela1[[#This Row],[MATÉRIA PRIMA]]</f>
        <v>0</v>
      </c>
      <c r="AS1843" s="28">
        <f>Tabela1[[#This Row],[PESO TOTAL]]*Tabela1[[#This Row],[PREPARAÇÃO ]]</f>
        <v>0</v>
      </c>
      <c r="AT1843" s="28">
        <f>Tabela1[[#This Row],[PESO TOTAL]]*Tabela1[[#This Row],[CALDEIRARIA]]</f>
        <v>0</v>
      </c>
      <c r="AU1843" s="28">
        <f>Tabela1[[#This Row],[PESO TOTAL]]*Tabela1[[#This Row],[SOLDA]]</f>
        <v>0</v>
      </c>
      <c r="AV1843" s="28">
        <f>Tabela1[[#This Row],[PESO TOTAL]]*Tabela1[[#This Row],[ACABAMENTO]]</f>
        <v>0</v>
      </c>
      <c r="AW1843" s="28">
        <f>Tabela1[[#This Row],[PESO TOTAL]]*Tabela1[[#This Row],[PRONTO ACABADO]]</f>
        <v>0</v>
      </c>
      <c r="AX1843" s="28">
        <f>Tabela1[[#This Row],[PESO TOTAL]]*Tabela1[[#This Row],[EXPEDIÇÃO ]]</f>
        <v>0</v>
      </c>
      <c r="AY1843" s="28" t="str">
        <f>Tabela1[[#This Row],[PEDIDO]]&amp;Tabela1[[#This Row],[PRODUTO]]</f>
        <v/>
      </c>
      <c r="AZ1843" s="44">
        <f>IF(AF1843="",0,IF(ISTEXT(AF1843),H1843*VALUE(SUBSTITUTE(AF1843,"%",""))/100,H1843*AF1843))-Tabela1[[#This Row],[PRONTO ACABADO2]]</f>
        <v>0</v>
      </c>
      <c r="BA1843" s="44">
        <f>IF(AG1843="",0,IF(ISTEXT(AG1843),H1843*VALUE(SUBSTITUTE(AG1843,"%",""))/100,H1843*AG1843))-Tabela1[[#This Row],[PESO EXPEDIDO2]]</f>
        <v>0</v>
      </c>
      <c r="BB1843" s="44">
        <f t="shared" si="250"/>
        <v>0</v>
      </c>
      <c r="BC1843" s="44">
        <f t="shared" si="251"/>
        <v>0</v>
      </c>
      <c r="BD1843" s="44"/>
    </row>
    <row r="1844" spans="1:56" ht="15.75" hidden="1" customHeight="1" x14ac:dyDescent="0.25">
      <c r="A1844" s="6"/>
      <c r="B1844" s="22"/>
      <c r="C1844" s="7"/>
      <c r="D1844" s="46"/>
      <c r="E1844" s="7"/>
      <c r="F1844" s="7"/>
      <c r="G1844" s="44"/>
      <c r="H1844" s="41">
        <f>Tabela1[[#This Row],[PESO UNI]]*Tabela1[[#This Row],[QTE]]</f>
        <v>0</v>
      </c>
      <c r="I1844" s="7"/>
      <c r="J1844" s="8"/>
      <c r="K1844" s="8"/>
      <c r="L1844" s="9"/>
      <c r="M1844" s="10"/>
      <c r="N1844" s="8"/>
      <c r="O1844" s="12"/>
      <c r="P1844" s="13"/>
      <c r="Q1844" s="14">
        <f>Tabela1[[#This Row],[QTDE/ Fabricação]]-Tabela1[[#This Row],[QTE]]</f>
        <v>0</v>
      </c>
      <c r="R1844" s="19">
        <f t="shared" si="246"/>
        <v>0</v>
      </c>
      <c r="S1844" s="19">
        <f t="shared" si="245"/>
        <v>0</v>
      </c>
      <c r="T1844" s="20">
        <f t="shared" si="247"/>
        <v>0</v>
      </c>
      <c r="U1844" s="17">
        <f>IFERROR(SUMIF('LISTA DE EMBARQUE'!B:B,MICRO!E:E,'LISTA DE EMBARQUE'!G:G),"")</f>
        <v>0</v>
      </c>
      <c r="V1844" s="12" t="str">
        <f>IFERROR(VLOOKUP(Tabela1[[#This Row],[COD.MDE]],'LISTA DE EMBARQUE'!B:L,11,0),"")</f>
        <v/>
      </c>
      <c r="W1844" s="13" t="str">
        <f>IFERROR(COUNTIF(#REF!,Tabela1[[#This Row],[Colunas5]]),"")</f>
        <v/>
      </c>
      <c r="X1844" s="14">
        <f>Tabela1[[#This Row],[QIANTIDADE EXPEDIDA]]*Tabela1[[#This Row],[PESO UNI]]</f>
        <v>0</v>
      </c>
      <c r="Y1844" s="14">
        <f t="shared" si="248"/>
        <v>0</v>
      </c>
      <c r="Z1844" s="21">
        <f>Tabela1[[#This Row],[PESO TOTAL]]-Tabela1[[#This Row],[Peso Expedido]]</f>
        <v>0</v>
      </c>
      <c r="AA1844" s="18"/>
      <c r="AB1844" s="40"/>
      <c r="AC1844" s="40"/>
      <c r="AD1844" s="40"/>
      <c r="AE1844" s="40"/>
      <c r="AF1844" s="40"/>
      <c r="AG1844" s="40"/>
      <c r="AH1844" s="40"/>
      <c r="AI1844" s="40" t="str">
        <f t="shared" si="252"/>
        <v>ok</v>
      </c>
      <c r="AJ1844"/>
      <c r="AK1844" t="str">
        <f>Tabela1[[#This Row],[Coluna1]]&amp;Tabela1[[#This Row],[PEDIDO]]</f>
        <v/>
      </c>
      <c r="AL1844"/>
      <c r="AM1844"/>
      <c r="AN1844"/>
      <c r="AO1844" t="str">
        <f t="shared" si="249"/>
        <v>/</v>
      </c>
      <c r="AP1844" t="str">
        <f>Tabela1[[#This Row],[TAG]]&amp;Tabela1[[#This Row],[PEDIDO]]&amp;Tabela1[[#This Row],[PRODUTO]]</f>
        <v/>
      </c>
      <c r="AQ1844" s="23" t="str">
        <f>Tabela1[[#This Row],[PRODUTO]]&amp;Tabela1[[#This Row],[TAG]]</f>
        <v/>
      </c>
      <c r="AR1844" s="183">
        <f>Tabela1[[#This Row],[PESO TOTAL]]*Tabela1[[#This Row],[MATÉRIA PRIMA]]</f>
        <v>0</v>
      </c>
      <c r="AS1844" s="28">
        <f>Tabela1[[#This Row],[PESO TOTAL]]*Tabela1[[#This Row],[PREPARAÇÃO ]]</f>
        <v>0</v>
      </c>
      <c r="AT1844" s="28">
        <f>Tabela1[[#This Row],[PESO TOTAL]]*Tabela1[[#This Row],[CALDEIRARIA]]</f>
        <v>0</v>
      </c>
      <c r="AU1844" s="28">
        <f>Tabela1[[#This Row],[PESO TOTAL]]*Tabela1[[#This Row],[SOLDA]]</f>
        <v>0</v>
      </c>
      <c r="AV1844" s="28">
        <f>Tabela1[[#This Row],[PESO TOTAL]]*Tabela1[[#This Row],[ACABAMENTO]]</f>
        <v>0</v>
      </c>
      <c r="AW1844" s="28">
        <f>Tabela1[[#This Row],[PESO TOTAL]]*Tabela1[[#This Row],[PRONTO ACABADO]]</f>
        <v>0</v>
      </c>
      <c r="AX1844" s="28">
        <f>Tabela1[[#This Row],[PESO TOTAL]]*Tabela1[[#This Row],[EXPEDIÇÃO ]]</f>
        <v>0</v>
      </c>
      <c r="AY1844" s="28" t="str">
        <f>Tabela1[[#This Row],[PEDIDO]]&amp;Tabela1[[#This Row],[PRODUTO]]</f>
        <v/>
      </c>
      <c r="AZ1844" s="44">
        <f>IF(AF1844="",0,IF(ISTEXT(AF1844),H1844*VALUE(SUBSTITUTE(AF1844,"%",""))/100,H1844*AF1844))-Tabela1[[#This Row],[PRONTO ACABADO2]]</f>
        <v>0</v>
      </c>
      <c r="BA1844" s="44">
        <f>IF(AG1844="",0,IF(ISTEXT(AG1844),H1844*VALUE(SUBSTITUTE(AG1844,"%",""))/100,H1844*AG1844))-Tabela1[[#This Row],[PESO EXPEDIDO2]]</f>
        <v>0</v>
      </c>
      <c r="BB1844" s="44">
        <f t="shared" si="250"/>
        <v>0</v>
      </c>
      <c r="BC1844" s="44">
        <f t="shared" si="251"/>
        <v>0</v>
      </c>
      <c r="BD1844" s="44"/>
    </row>
    <row r="1845" spans="1:56" ht="15.75" hidden="1" customHeight="1" x14ac:dyDescent="0.25">
      <c r="A1845" s="6"/>
      <c r="B1845" s="22"/>
      <c r="C1845" s="7"/>
      <c r="D1845" s="46"/>
      <c r="E1845" s="7"/>
      <c r="F1845" s="7"/>
      <c r="G1845" s="44"/>
      <c r="H1845" s="41">
        <f>Tabela1[[#This Row],[PESO UNI]]*Tabela1[[#This Row],[QTE]]</f>
        <v>0</v>
      </c>
      <c r="I1845" s="7"/>
      <c r="J1845" s="8"/>
      <c r="K1845" s="8"/>
      <c r="L1845" s="9"/>
      <c r="M1845" s="10"/>
      <c r="N1845" s="8"/>
      <c r="O1845" s="12"/>
      <c r="P1845" s="13"/>
      <c r="Q1845" s="14">
        <f>Tabela1[[#This Row],[QTDE/ Fabricação]]-Tabela1[[#This Row],[QTE]]</f>
        <v>0</v>
      </c>
      <c r="R1845" s="19">
        <f t="shared" si="246"/>
        <v>0</v>
      </c>
      <c r="S1845" s="19">
        <f t="shared" si="245"/>
        <v>0</v>
      </c>
      <c r="T1845" s="20">
        <f t="shared" si="247"/>
        <v>0</v>
      </c>
      <c r="U1845" s="17">
        <f>IFERROR(SUMIF('LISTA DE EMBARQUE'!B:B,MICRO!E:E,'LISTA DE EMBARQUE'!G:G),"")</f>
        <v>0</v>
      </c>
      <c r="V1845" s="12" t="str">
        <f>IFERROR(VLOOKUP(Tabela1[[#This Row],[COD.MDE]],'LISTA DE EMBARQUE'!B:L,11,0),"")</f>
        <v/>
      </c>
      <c r="W1845" s="13" t="str">
        <f>IFERROR(COUNTIF(#REF!,Tabela1[[#This Row],[Colunas5]]),"")</f>
        <v/>
      </c>
      <c r="X1845" s="14">
        <f>Tabela1[[#This Row],[QIANTIDADE EXPEDIDA]]*Tabela1[[#This Row],[PESO UNI]]</f>
        <v>0</v>
      </c>
      <c r="Y1845" s="14">
        <f t="shared" si="248"/>
        <v>0</v>
      </c>
      <c r="Z1845" s="21">
        <f>Tabela1[[#This Row],[PESO TOTAL]]-Tabela1[[#This Row],[Peso Expedido]]</f>
        <v>0</v>
      </c>
      <c r="AA1845" s="18"/>
      <c r="AB1845" s="40"/>
      <c r="AC1845" s="40"/>
      <c r="AD1845" s="40"/>
      <c r="AE1845" s="40"/>
      <c r="AF1845" s="40"/>
      <c r="AG1845" s="40"/>
      <c r="AH1845" s="40"/>
      <c r="AI1845" s="40" t="str">
        <f t="shared" si="252"/>
        <v>ok</v>
      </c>
      <c r="AJ1845"/>
      <c r="AK1845" t="str">
        <f>Tabela1[[#This Row],[Coluna1]]&amp;Tabela1[[#This Row],[PEDIDO]]</f>
        <v/>
      </c>
      <c r="AL1845"/>
      <c r="AM1845"/>
      <c r="AN1845"/>
      <c r="AO1845" t="str">
        <f t="shared" si="249"/>
        <v>/</v>
      </c>
      <c r="AP1845" t="str">
        <f>Tabela1[[#This Row],[TAG]]&amp;Tabela1[[#This Row],[PEDIDO]]&amp;Tabela1[[#This Row],[PRODUTO]]</f>
        <v/>
      </c>
      <c r="AQ1845" s="23" t="str">
        <f>Tabela1[[#This Row],[PRODUTO]]&amp;Tabela1[[#This Row],[TAG]]</f>
        <v/>
      </c>
      <c r="AR1845" s="183">
        <f>Tabela1[[#This Row],[PESO TOTAL]]*Tabela1[[#This Row],[MATÉRIA PRIMA]]</f>
        <v>0</v>
      </c>
      <c r="AS1845" s="28">
        <f>Tabela1[[#This Row],[PESO TOTAL]]*Tabela1[[#This Row],[PREPARAÇÃO ]]</f>
        <v>0</v>
      </c>
      <c r="AT1845" s="28">
        <f>Tabela1[[#This Row],[PESO TOTAL]]*Tabela1[[#This Row],[CALDEIRARIA]]</f>
        <v>0</v>
      </c>
      <c r="AU1845" s="28">
        <f>Tabela1[[#This Row],[PESO TOTAL]]*Tabela1[[#This Row],[SOLDA]]</f>
        <v>0</v>
      </c>
      <c r="AV1845" s="28">
        <f>Tabela1[[#This Row],[PESO TOTAL]]*Tabela1[[#This Row],[ACABAMENTO]]</f>
        <v>0</v>
      </c>
      <c r="AW1845" s="28">
        <f>Tabela1[[#This Row],[PESO TOTAL]]*Tabela1[[#This Row],[PRONTO ACABADO]]</f>
        <v>0</v>
      </c>
      <c r="AX1845" s="28">
        <f>Tabela1[[#This Row],[PESO TOTAL]]*Tabela1[[#This Row],[EXPEDIÇÃO ]]</f>
        <v>0</v>
      </c>
      <c r="AY1845" s="28" t="str">
        <f>Tabela1[[#This Row],[PEDIDO]]&amp;Tabela1[[#This Row],[PRODUTO]]</f>
        <v/>
      </c>
      <c r="AZ1845" s="44">
        <f>IF(AF1845="",0,IF(ISTEXT(AF1845),H1845*VALUE(SUBSTITUTE(AF1845,"%",""))/100,H1845*AF1845))-Tabela1[[#This Row],[PRONTO ACABADO2]]</f>
        <v>0</v>
      </c>
      <c r="BA1845" s="44">
        <f>IF(AG1845="",0,IF(ISTEXT(AG1845),H1845*VALUE(SUBSTITUTE(AG1845,"%",""))/100,H1845*AG1845))-Tabela1[[#This Row],[PESO EXPEDIDO2]]</f>
        <v>0</v>
      </c>
      <c r="BB1845" s="44">
        <f t="shared" si="250"/>
        <v>0</v>
      </c>
      <c r="BC1845" s="44">
        <f t="shared" si="251"/>
        <v>0</v>
      </c>
      <c r="BD1845" s="44"/>
    </row>
    <row r="1846" spans="1:56" ht="15.75" hidden="1" customHeight="1" x14ac:dyDescent="0.25">
      <c r="A1846" s="6"/>
      <c r="B1846" s="22"/>
      <c r="C1846" s="7"/>
      <c r="D1846" s="46"/>
      <c r="E1846" s="7"/>
      <c r="F1846" s="7"/>
      <c r="G1846" s="44"/>
      <c r="H1846" s="41">
        <f>Tabela1[[#This Row],[PESO UNI]]*Tabela1[[#This Row],[QTE]]</f>
        <v>0</v>
      </c>
      <c r="I1846" s="7"/>
      <c r="J1846" s="8"/>
      <c r="K1846" s="8"/>
      <c r="L1846" s="9"/>
      <c r="M1846" s="10"/>
      <c r="N1846" s="8"/>
      <c r="O1846" s="12"/>
      <c r="P1846" s="13"/>
      <c r="Q1846" s="14">
        <f>Tabela1[[#This Row],[QTDE/ Fabricação]]-Tabela1[[#This Row],[QTE]]</f>
        <v>0</v>
      </c>
      <c r="R1846" s="19">
        <f t="shared" si="246"/>
        <v>0</v>
      </c>
      <c r="S1846" s="19">
        <f t="shared" si="245"/>
        <v>0</v>
      </c>
      <c r="T1846" s="20">
        <f t="shared" si="247"/>
        <v>0</v>
      </c>
      <c r="U1846" s="17">
        <f>IFERROR(SUMIF('LISTA DE EMBARQUE'!B:B,MICRO!E:E,'LISTA DE EMBARQUE'!G:G),"")</f>
        <v>0</v>
      </c>
      <c r="V1846" s="12" t="str">
        <f>IFERROR(VLOOKUP(Tabela1[[#This Row],[COD.MDE]],'LISTA DE EMBARQUE'!B:L,11,0),"")</f>
        <v/>
      </c>
      <c r="W1846" s="13" t="str">
        <f>IFERROR(COUNTIF(#REF!,Tabela1[[#This Row],[Colunas5]]),"")</f>
        <v/>
      </c>
      <c r="X1846" s="14">
        <f>Tabela1[[#This Row],[QIANTIDADE EXPEDIDA]]*Tabela1[[#This Row],[PESO UNI]]</f>
        <v>0</v>
      </c>
      <c r="Y1846" s="14">
        <f t="shared" si="248"/>
        <v>0</v>
      </c>
      <c r="Z1846" s="21">
        <f>Tabela1[[#This Row],[PESO TOTAL]]-Tabela1[[#This Row],[Peso Expedido]]</f>
        <v>0</v>
      </c>
      <c r="AA1846" s="18"/>
      <c r="AB1846" s="40"/>
      <c r="AC1846" s="40"/>
      <c r="AD1846" s="40"/>
      <c r="AE1846" s="40"/>
      <c r="AF1846" s="40"/>
      <c r="AG1846" s="40"/>
      <c r="AH1846" s="40"/>
      <c r="AI1846" s="40" t="str">
        <f t="shared" si="252"/>
        <v>ok</v>
      </c>
      <c r="AJ1846"/>
      <c r="AK1846" t="str">
        <f>Tabela1[[#This Row],[Coluna1]]&amp;Tabela1[[#This Row],[PEDIDO]]</f>
        <v/>
      </c>
      <c r="AL1846"/>
      <c r="AM1846"/>
      <c r="AN1846"/>
      <c r="AO1846" t="str">
        <f t="shared" si="249"/>
        <v>/</v>
      </c>
      <c r="AP1846" t="str">
        <f>Tabela1[[#This Row],[TAG]]&amp;Tabela1[[#This Row],[PEDIDO]]&amp;Tabela1[[#This Row],[PRODUTO]]</f>
        <v/>
      </c>
      <c r="AQ1846" s="23" t="str">
        <f>Tabela1[[#This Row],[PRODUTO]]&amp;Tabela1[[#This Row],[TAG]]</f>
        <v/>
      </c>
      <c r="AR1846" s="183">
        <f>Tabela1[[#This Row],[PESO TOTAL]]*Tabela1[[#This Row],[MATÉRIA PRIMA]]</f>
        <v>0</v>
      </c>
      <c r="AS1846" s="28">
        <f>Tabela1[[#This Row],[PESO TOTAL]]*Tabela1[[#This Row],[PREPARAÇÃO ]]</f>
        <v>0</v>
      </c>
      <c r="AT1846" s="28">
        <f>Tabela1[[#This Row],[PESO TOTAL]]*Tabela1[[#This Row],[CALDEIRARIA]]</f>
        <v>0</v>
      </c>
      <c r="AU1846" s="28">
        <f>Tabela1[[#This Row],[PESO TOTAL]]*Tabela1[[#This Row],[SOLDA]]</f>
        <v>0</v>
      </c>
      <c r="AV1846" s="28">
        <f>Tabela1[[#This Row],[PESO TOTAL]]*Tabela1[[#This Row],[ACABAMENTO]]</f>
        <v>0</v>
      </c>
      <c r="AW1846" s="28">
        <f>Tabela1[[#This Row],[PESO TOTAL]]*Tabela1[[#This Row],[PRONTO ACABADO]]</f>
        <v>0</v>
      </c>
      <c r="AX1846" s="28">
        <f>Tabela1[[#This Row],[PESO TOTAL]]*Tabela1[[#This Row],[EXPEDIÇÃO ]]</f>
        <v>0</v>
      </c>
      <c r="AY1846" s="28" t="str">
        <f>Tabela1[[#This Row],[PEDIDO]]&amp;Tabela1[[#This Row],[PRODUTO]]</f>
        <v/>
      </c>
      <c r="AZ1846" s="44">
        <f>IF(AF1846="",0,IF(ISTEXT(AF1846),H1846*VALUE(SUBSTITUTE(AF1846,"%",""))/100,H1846*AF1846))-Tabela1[[#This Row],[PRONTO ACABADO2]]</f>
        <v>0</v>
      </c>
      <c r="BA1846" s="44">
        <f>IF(AG1846="",0,IF(ISTEXT(AG1846),H1846*VALUE(SUBSTITUTE(AG1846,"%",""))/100,H1846*AG1846))-Tabela1[[#This Row],[PESO EXPEDIDO2]]</f>
        <v>0</v>
      </c>
      <c r="BB1846" s="44">
        <f t="shared" si="250"/>
        <v>0</v>
      </c>
      <c r="BC1846" s="44">
        <f t="shared" si="251"/>
        <v>0</v>
      </c>
      <c r="BD1846" s="44"/>
    </row>
    <row r="1847" spans="1:56" ht="15.75" hidden="1" customHeight="1" x14ac:dyDescent="0.25">
      <c r="A1847" s="6"/>
      <c r="B1847" s="22"/>
      <c r="C1847" s="7"/>
      <c r="D1847" s="46"/>
      <c r="E1847" s="7"/>
      <c r="F1847" s="7"/>
      <c r="G1847" s="44"/>
      <c r="H1847" s="41">
        <f>Tabela1[[#This Row],[PESO UNI]]*Tabela1[[#This Row],[QTE]]</f>
        <v>0</v>
      </c>
      <c r="I1847" s="7"/>
      <c r="J1847" s="8"/>
      <c r="K1847" s="8"/>
      <c r="L1847" s="9"/>
      <c r="M1847" s="10"/>
      <c r="N1847" s="8"/>
      <c r="O1847" s="12"/>
      <c r="P1847" s="13"/>
      <c r="Q1847" s="14">
        <f>Tabela1[[#This Row],[QTDE/ Fabricação]]-Tabela1[[#This Row],[QTE]]</f>
        <v>0</v>
      </c>
      <c r="R1847" s="19">
        <f t="shared" si="246"/>
        <v>0</v>
      </c>
      <c r="S1847" s="19">
        <f t="shared" si="245"/>
        <v>0</v>
      </c>
      <c r="T1847" s="20">
        <f t="shared" si="247"/>
        <v>0</v>
      </c>
      <c r="U1847" s="17">
        <f>IFERROR(SUMIF('LISTA DE EMBARQUE'!B:B,MICRO!E:E,'LISTA DE EMBARQUE'!G:G),"")</f>
        <v>0</v>
      </c>
      <c r="V1847" s="12" t="str">
        <f>IFERROR(VLOOKUP(Tabela1[[#This Row],[COD.MDE]],'LISTA DE EMBARQUE'!B:L,11,0),"")</f>
        <v/>
      </c>
      <c r="W1847" s="13" t="str">
        <f>IFERROR(COUNTIF(#REF!,Tabela1[[#This Row],[Colunas5]]),"")</f>
        <v/>
      </c>
      <c r="X1847" s="14">
        <f>Tabela1[[#This Row],[QIANTIDADE EXPEDIDA]]*Tabela1[[#This Row],[PESO UNI]]</f>
        <v>0</v>
      </c>
      <c r="Y1847" s="14">
        <f t="shared" si="248"/>
        <v>0</v>
      </c>
      <c r="Z1847" s="21">
        <f>Tabela1[[#This Row],[PESO TOTAL]]-Tabela1[[#This Row],[Peso Expedido]]</f>
        <v>0</v>
      </c>
      <c r="AA1847" s="18"/>
      <c r="AB1847" s="40"/>
      <c r="AC1847" s="40"/>
      <c r="AD1847" s="40"/>
      <c r="AE1847" s="40"/>
      <c r="AF1847" s="40"/>
      <c r="AG1847" s="40"/>
      <c r="AH1847" s="40"/>
      <c r="AI1847" s="40" t="str">
        <f t="shared" si="252"/>
        <v>ok</v>
      </c>
      <c r="AJ1847"/>
      <c r="AK1847" t="str">
        <f>Tabela1[[#This Row],[Coluna1]]&amp;Tabela1[[#This Row],[PEDIDO]]</f>
        <v/>
      </c>
      <c r="AL1847"/>
      <c r="AM1847"/>
      <c r="AN1847"/>
      <c r="AO1847" t="str">
        <f t="shared" si="249"/>
        <v>/</v>
      </c>
      <c r="AP1847" t="str">
        <f>Tabela1[[#This Row],[TAG]]&amp;Tabela1[[#This Row],[PEDIDO]]&amp;Tabela1[[#This Row],[PRODUTO]]</f>
        <v/>
      </c>
      <c r="AQ1847" s="23" t="str">
        <f>Tabela1[[#This Row],[PRODUTO]]&amp;Tabela1[[#This Row],[TAG]]</f>
        <v/>
      </c>
      <c r="AR1847" s="183">
        <f>Tabela1[[#This Row],[PESO TOTAL]]*Tabela1[[#This Row],[MATÉRIA PRIMA]]</f>
        <v>0</v>
      </c>
      <c r="AS1847" s="28">
        <f>Tabela1[[#This Row],[PESO TOTAL]]*Tabela1[[#This Row],[PREPARAÇÃO ]]</f>
        <v>0</v>
      </c>
      <c r="AT1847" s="28">
        <f>Tabela1[[#This Row],[PESO TOTAL]]*Tabela1[[#This Row],[CALDEIRARIA]]</f>
        <v>0</v>
      </c>
      <c r="AU1847" s="28">
        <f>Tabela1[[#This Row],[PESO TOTAL]]*Tabela1[[#This Row],[SOLDA]]</f>
        <v>0</v>
      </c>
      <c r="AV1847" s="28">
        <f>Tabela1[[#This Row],[PESO TOTAL]]*Tabela1[[#This Row],[ACABAMENTO]]</f>
        <v>0</v>
      </c>
      <c r="AW1847" s="28">
        <f>Tabela1[[#This Row],[PESO TOTAL]]*Tabela1[[#This Row],[PRONTO ACABADO]]</f>
        <v>0</v>
      </c>
      <c r="AX1847" s="28">
        <f>Tabela1[[#This Row],[PESO TOTAL]]*Tabela1[[#This Row],[EXPEDIÇÃO ]]</f>
        <v>0</v>
      </c>
      <c r="AY1847" s="28" t="str">
        <f>Tabela1[[#This Row],[PEDIDO]]&amp;Tabela1[[#This Row],[PRODUTO]]</f>
        <v/>
      </c>
      <c r="AZ1847" s="44">
        <f>IF(AF1847="",0,IF(ISTEXT(AF1847),H1847*VALUE(SUBSTITUTE(AF1847,"%",""))/100,H1847*AF1847))-Tabela1[[#This Row],[PRONTO ACABADO2]]</f>
        <v>0</v>
      </c>
      <c r="BA1847" s="44">
        <f>IF(AG1847="",0,IF(ISTEXT(AG1847),H1847*VALUE(SUBSTITUTE(AG1847,"%",""))/100,H1847*AG1847))-Tabela1[[#This Row],[PESO EXPEDIDO2]]</f>
        <v>0</v>
      </c>
      <c r="BB1847" s="44">
        <f t="shared" si="250"/>
        <v>0</v>
      </c>
      <c r="BC1847" s="44">
        <f t="shared" si="251"/>
        <v>0</v>
      </c>
      <c r="BD1847" s="44"/>
    </row>
    <row r="1848" spans="1:56" ht="15.75" hidden="1" customHeight="1" x14ac:dyDescent="0.25">
      <c r="A1848" s="6"/>
      <c r="B1848" s="22"/>
      <c r="C1848" s="7"/>
      <c r="D1848" s="46"/>
      <c r="E1848" s="7"/>
      <c r="F1848" s="7"/>
      <c r="G1848" s="44"/>
      <c r="H1848" s="41">
        <f>Tabela1[[#This Row],[PESO UNI]]*Tabela1[[#This Row],[QTE]]</f>
        <v>0</v>
      </c>
      <c r="I1848" s="7"/>
      <c r="J1848" s="8"/>
      <c r="K1848" s="8"/>
      <c r="L1848" s="9"/>
      <c r="M1848" s="10"/>
      <c r="N1848" s="8"/>
      <c r="O1848" s="12"/>
      <c r="P1848" s="13"/>
      <c r="Q1848" s="14">
        <f>Tabela1[[#This Row],[QTDE/ Fabricação]]-Tabela1[[#This Row],[QTE]]</f>
        <v>0</v>
      </c>
      <c r="R1848" s="19">
        <f t="shared" si="246"/>
        <v>0</v>
      </c>
      <c r="S1848" s="19">
        <f t="shared" si="245"/>
        <v>0</v>
      </c>
      <c r="T1848" s="20">
        <f t="shared" si="247"/>
        <v>0</v>
      </c>
      <c r="U1848" s="17">
        <f>IFERROR(SUMIF('LISTA DE EMBARQUE'!B:B,MICRO!E:E,'LISTA DE EMBARQUE'!G:G),"")</f>
        <v>0</v>
      </c>
      <c r="V1848" s="12" t="str">
        <f>IFERROR(VLOOKUP(Tabela1[[#This Row],[COD.MDE]],'LISTA DE EMBARQUE'!B:L,11,0),"")</f>
        <v/>
      </c>
      <c r="W1848" s="13" t="str">
        <f>IFERROR(COUNTIF(#REF!,Tabela1[[#This Row],[Colunas5]]),"")</f>
        <v/>
      </c>
      <c r="X1848" s="14">
        <f>Tabela1[[#This Row],[QIANTIDADE EXPEDIDA]]*Tabela1[[#This Row],[PESO UNI]]</f>
        <v>0</v>
      </c>
      <c r="Y1848" s="14">
        <f t="shared" si="248"/>
        <v>0</v>
      </c>
      <c r="Z1848" s="21">
        <f>Tabela1[[#This Row],[PESO TOTAL]]-Tabela1[[#This Row],[Peso Expedido]]</f>
        <v>0</v>
      </c>
      <c r="AA1848" s="18"/>
      <c r="AB1848" s="40"/>
      <c r="AC1848" s="40"/>
      <c r="AD1848" s="40"/>
      <c r="AE1848" s="40"/>
      <c r="AF1848" s="40"/>
      <c r="AG1848" s="40"/>
      <c r="AH1848" s="40"/>
      <c r="AI1848" s="40" t="str">
        <f t="shared" si="252"/>
        <v>ok</v>
      </c>
      <c r="AJ1848"/>
      <c r="AK1848" t="str">
        <f>Tabela1[[#This Row],[Coluna1]]&amp;Tabela1[[#This Row],[PEDIDO]]</f>
        <v/>
      </c>
      <c r="AL1848"/>
      <c r="AM1848"/>
      <c r="AN1848"/>
      <c r="AO1848" t="str">
        <f t="shared" si="249"/>
        <v>/</v>
      </c>
      <c r="AP1848" t="str">
        <f>Tabela1[[#This Row],[TAG]]&amp;Tabela1[[#This Row],[PEDIDO]]&amp;Tabela1[[#This Row],[PRODUTO]]</f>
        <v/>
      </c>
      <c r="AQ1848" s="23" t="str">
        <f>Tabela1[[#This Row],[PRODUTO]]&amp;Tabela1[[#This Row],[TAG]]</f>
        <v/>
      </c>
      <c r="AR1848" s="183">
        <f>Tabela1[[#This Row],[PESO TOTAL]]*Tabela1[[#This Row],[MATÉRIA PRIMA]]</f>
        <v>0</v>
      </c>
      <c r="AS1848" s="28">
        <f>Tabela1[[#This Row],[PESO TOTAL]]*Tabela1[[#This Row],[PREPARAÇÃO ]]</f>
        <v>0</v>
      </c>
      <c r="AT1848" s="28">
        <f>Tabela1[[#This Row],[PESO TOTAL]]*Tabela1[[#This Row],[CALDEIRARIA]]</f>
        <v>0</v>
      </c>
      <c r="AU1848" s="28">
        <f>Tabela1[[#This Row],[PESO TOTAL]]*Tabela1[[#This Row],[SOLDA]]</f>
        <v>0</v>
      </c>
      <c r="AV1848" s="28">
        <f>Tabela1[[#This Row],[PESO TOTAL]]*Tabela1[[#This Row],[ACABAMENTO]]</f>
        <v>0</v>
      </c>
      <c r="AW1848" s="28">
        <f>Tabela1[[#This Row],[PESO TOTAL]]*Tabela1[[#This Row],[PRONTO ACABADO]]</f>
        <v>0</v>
      </c>
      <c r="AX1848" s="28">
        <f>Tabela1[[#This Row],[PESO TOTAL]]*Tabela1[[#This Row],[EXPEDIÇÃO ]]</f>
        <v>0</v>
      </c>
      <c r="AY1848" s="28" t="str">
        <f>Tabela1[[#This Row],[PEDIDO]]&amp;Tabela1[[#This Row],[PRODUTO]]</f>
        <v/>
      </c>
      <c r="AZ1848" s="44">
        <f>IF(AF1848="",0,IF(ISTEXT(AF1848),H1848*VALUE(SUBSTITUTE(AF1848,"%",""))/100,H1848*AF1848))-Tabela1[[#This Row],[PRONTO ACABADO2]]</f>
        <v>0</v>
      </c>
      <c r="BA1848" s="44">
        <f>IF(AG1848="",0,IF(ISTEXT(AG1848),H1848*VALUE(SUBSTITUTE(AG1848,"%",""))/100,H1848*AG1848))-Tabela1[[#This Row],[PESO EXPEDIDO2]]</f>
        <v>0</v>
      </c>
      <c r="BB1848" s="44">
        <f t="shared" si="250"/>
        <v>0</v>
      </c>
      <c r="BC1848" s="44">
        <f t="shared" si="251"/>
        <v>0</v>
      </c>
      <c r="BD1848" s="44"/>
    </row>
    <row r="1849" spans="1:56" ht="15.75" hidden="1" customHeight="1" x14ac:dyDescent="0.25">
      <c r="A1849" s="6"/>
      <c r="B1849" s="22"/>
      <c r="C1849" s="7"/>
      <c r="D1849" s="46"/>
      <c r="E1849" s="7"/>
      <c r="F1849" s="7"/>
      <c r="G1849" s="44"/>
      <c r="H1849" s="41">
        <f>Tabela1[[#This Row],[PESO UNI]]*Tabela1[[#This Row],[QTE]]</f>
        <v>0</v>
      </c>
      <c r="I1849" s="7"/>
      <c r="J1849" s="8"/>
      <c r="K1849" s="8"/>
      <c r="L1849" s="9"/>
      <c r="M1849" s="10"/>
      <c r="N1849" s="8"/>
      <c r="O1849" s="12"/>
      <c r="P1849" s="13"/>
      <c r="Q1849" s="14">
        <f>Tabela1[[#This Row],[QTDE/ Fabricação]]-Tabela1[[#This Row],[QTE]]</f>
        <v>0</v>
      </c>
      <c r="R1849" s="19">
        <f t="shared" si="246"/>
        <v>0</v>
      </c>
      <c r="S1849" s="19">
        <f t="shared" si="245"/>
        <v>0</v>
      </c>
      <c r="T1849" s="20">
        <f t="shared" si="247"/>
        <v>0</v>
      </c>
      <c r="U1849" s="17">
        <f>IFERROR(SUMIF('LISTA DE EMBARQUE'!B:B,MICRO!E:E,'LISTA DE EMBARQUE'!G:G),"")</f>
        <v>0</v>
      </c>
      <c r="V1849" s="12" t="str">
        <f>IFERROR(VLOOKUP(Tabela1[[#This Row],[COD.MDE]],'LISTA DE EMBARQUE'!B:L,11,0),"")</f>
        <v/>
      </c>
      <c r="W1849" s="13" t="str">
        <f>IFERROR(COUNTIF(#REF!,Tabela1[[#This Row],[Colunas5]]),"")</f>
        <v/>
      </c>
      <c r="X1849" s="14">
        <f>Tabela1[[#This Row],[QIANTIDADE EXPEDIDA]]*Tabela1[[#This Row],[PESO UNI]]</f>
        <v>0</v>
      </c>
      <c r="Y1849" s="14">
        <f t="shared" si="248"/>
        <v>0</v>
      </c>
      <c r="Z1849" s="21">
        <f>Tabela1[[#This Row],[PESO TOTAL]]-Tabela1[[#This Row],[Peso Expedido]]</f>
        <v>0</v>
      </c>
      <c r="AA1849" s="18"/>
      <c r="AB1849" s="40"/>
      <c r="AC1849" s="40"/>
      <c r="AD1849" s="40"/>
      <c r="AE1849" s="40"/>
      <c r="AF1849" s="40"/>
      <c r="AG1849" s="40"/>
      <c r="AH1849" s="40"/>
      <c r="AI1849" s="40" t="str">
        <f t="shared" si="252"/>
        <v>ok</v>
      </c>
      <c r="AJ1849"/>
      <c r="AK1849" t="str">
        <f>Tabela1[[#This Row],[Coluna1]]&amp;Tabela1[[#This Row],[PEDIDO]]</f>
        <v/>
      </c>
      <c r="AL1849"/>
      <c r="AM1849"/>
      <c r="AN1849"/>
      <c r="AO1849" t="str">
        <f t="shared" si="249"/>
        <v>/</v>
      </c>
      <c r="AP1849" t="str">
        <f>Tabela1[[#This Row],[TAG]]&amp;Tabela1[[#This Row],[PEDIDO]]&amp;Tabela1[[#This Row],[PRODUTO]]</f>
        <v/>
      </c>
      <c r="AQ1849" s="23" t="str">
        <f>Tabela1[[#This Row],[PRODUTO]]&amp;Tabela1[[#This Row],[TAG]]</f>
        <v/>
      </c>
      <c r="AR1849" s="183">
        <f>Tabela1[[#This Row],[PESO TOTAL]]*Tabela1[[#This Row],[MATÉRIA PRIMA]]</f>
        <v>0</v>
      </c>
      <c r="AS1849" s="28">
        <f>Tabela1[[#This Row],[PESO TOTAL]]*Tabela1[[#This Row],[PREPARAÇÃO ]]</f>
        <v>0</v>
      </c>
      <c r="AT1849" s="28">
        <f>Tabela1[[#This Row],[PESO TOTAL]]*Tabela1[[#This Row],[CALDEIRARIA]]</f>
        <v>0</v>
      </c>
      <c r="AU1849" s="28">
        <f>Tabela1[[#This Row],[PESO TOTAL]]*Tabela1[[#This Row],[SOLDA]]</f>
        <v>0</v>
      </c>
      <c r="AV1849" s="28">
        <f>Tabela1[[#This Row],[PESO TOTAL]]*Tabela1[[#This Row],[ACABAMENTO]]</f>
        <v>0</v>
      </c>
      <c r="AW1849" s="28">
        <f>Tabela1[[#This Row],[PESO TOTAL]]*Tabela1[[#This Row],[PRONTO ACABADO]]</f>
        <v>0</v>
      </c>
      <c r="AX1849" s="28">
        <f>Tabela1[[#This Row],[PESO TOTAL]]*Tabela1[[#This Row],[EXPEDIÇÃO ]]</f>
        <v>0</v>
      </c>
      <c r="AY1849" s="28" t="str">
        <f>Tabela1[[#This Row],[PEDIDO]]&amp;Tabela1[[#This Row],[PRODUTO]]</f>
        <v/>
      </c>
      <c r="AZ1849" s="44">
        <f>IF(AF1849="",0,IF(ISTEXT(AF1849),H1849*VALUE(SUBSTITUTE(AF1849,"%",""))/100,H1849*AF1849))-Tabela1[[#This Row],[PRONTO ACABADO2]]</f>
        <v>0</v>
      </c>
      <c r="BA1849" s="44">
        <f>IF(AG1849="",0,IF(ISTEXT(AG1849),H1849*VALUE(SUBSTITUTE(AG1849,"%",""))/100,H1849*AG1849))-Tabela1[[#This Row],[PESO EXPEDIDO2]]</f>
        <v>0</v>
      </c>
      <c r="BB1849" s="44">
        <f t="shared" si="250"/>
        <v>0</v>
      </c>
      <c r="BC1849" s="44">
        <f t="shared" si="251"/>
        <v>0</v>
      </c>
      <c r="BD1849" s="44"/>
    </row>
    <row r="1850" spans="1:56" ht="15.75" hidden="1" customHeight="1" x14ac:dyDescent="0.25">
      <c r="A1850" s="6"/>
      <c r="B1850" s="22"/>
      <c r="C1850" s="7"/>
      <c r="D1850" s="46"/>
      <c r="E1850" s="7"/>
      <c r="F1850" s="7"/>
      <c r="G1850" s="44"/>
      <c r="H1850" s="41">
        <f>Tabela1[[#This Row],[PESO UNI]]*Tabela1[[#This Row],[QTE]]</f>
        <v>0</v>
      </c>
      <c r="I1850" s="7"/>
      <c r="J1850" s="8"/>
      <c r="K1850" s="8"/>
      <c r="L1850" s="9"/>
      <c r="M1850" s="10"/>
      <c r="N1850" s="8"/>
      <c r="O1850" s="12"/>
      <c r="P1850" s="13"/>
      <c r="Q1850" s="14">
        <f>Tabela1[[#This Row],[QTDE/ Fabricação]]-Tabela1[[#This Row],[QTE]]</f>
        <v>0</v>
      </c>
      <c r="R1850" s="19">
        <f t="shared" si="246"/>
        <v>0</v>
      </c>
      <c r="S1850" s="19">
        <f t="shared" ref="S1850:S1913" si="253">IFERROR(H1850*AG1850,"")</f>
        <v>0</v>
      </c>
      <c r="T1850" s="20">
        <f t="shared" si="247"/>
        <v>0</v>
      </c>
      <c r="U1850" s="17">
        <f>IFERROR(SUMIF('LISTA DE EMBARQUE'!B:B,MICRO!E:E,'LISTA DE EMBARQUE'!G:G),"")</f>
        <v>0</v>
      </c>
      <c r="V1850" s="12" t="str">
        <f>IFERROR(VLOOKUP(Tabela1[[#This Row],[COD.MDE]],'LISTA DE EMBARQUE'!B:L,11,0),"")</f>
        <v/>
      </c>
      <c r="W1850" s="13" t="str">
        <f>IFERROR(COUNTIF(#REF!,Tabela1[[#This Row],[Colunas5]]),"")</f>
        <v/>
      </c>
      <c r="X1850" s="14">
        <f>Tabela1[[#This Row],[QIANTIDADE EXPEDIDA]]*Tabela1[[#This Row],[PESO UNI]]</f>
        <v>0</v>
      </c>
      <c r="Y1850" s="14">
        <f t="shared" si="248"/>
        <v>0</v>
      </c>
      <c r="Z1850" s="21">
        <f>Tabela1[[#This Row],[PESO TOTAL]]-Tabela1[[#This Row],[Peso Expedido]]</f>
        <v>0</v>
      </c>
      <c r="AA1850" s="18"/>
      <c r="AB1850" s="40"/>
      <c r="AC1850" s="40"/>
      <c r="AD1850" s="40"/>
      <c r="AE1850" s="40"/>
      <c r="AF1850" s="40"/>
      <c r="AG1850" s="40"/>
      <c r="AH1850" s="40"/>
      <c r="AI1850" s="40" t="str">
        <f t="shared" si="252"/>
        <v>ok</v>
      </c>
      <c r="AJ1850"/>
      <c r="AK1850" t="str">
        <f>Tabela1[[#This Row],[Coluna1]]&amp;Tabela1[[#This Row],[PEDIDO]]</f>
        <v/>
      </c>
      <c r="AL1850"/>
      <c r="AM1850"/>
      <c r="AN1850"/>
      <c r="AO1850" t="str">
        <f t="shared" si="249"/>
        <v>/</v>
      </c>
      <c r="AP1850" t="str">
        <f>Tabela1[[#This Row],[TAG]]&amp;Tabela1[[#This Row],[PEDIDO]]&amp;Tabela1[[#This Row],[PRODUTO]]</f>
        <v/>
      </c>
      <c r="AQ1850" s="23" t="str">
        <f>Tabela1[[#This Row],[PRODUTO]]&amp;Tabela1[[#This Row],[TAG]]</f>
        <v/>
      </c>
      <c r="AR1850" s="183">
        <f>Tabela1[[#This Row],[PESO TOTAL]]*Tabela1[[#This Row],[MATÉRIA PRIMA]]</f>
        <v>0</v>
      </c>
      <c r="AS1850" s="28">
        <f>Tabela1[[#This Row],[PESO TOTAL]]*Tabela1[[#This Row],[PREPARAÇÃO ]]</f>
        <v>0</v>
      </c>
      <c r="AT1850" s="28">
        <f>Tabela1[[#This Row],[PESO TOTAL]]*Tabela1[[#This Row],[CALDEIRARIA]]</f>
        <v>0</v>
      </c>
      <c r="AU1850" s="28">
        <f>Tabela1[[#This Row],[PESO TOTAL]]*Tabela1[[#This Row],[SOLDA]]</f>
        <v>0</v>
      </c>
      <c r="AV1850" s="28">
        <f>Tabela1[[#This Row],[PESO TOTAL]]*Tabela1[[#This Row],[ACABAMENTO]]</f>
        <v>0</v>
      </c>
      <c r="AW1850" s="28">
        <f>Tabela1[[#This Row],[PESO TOTAL]]*Tabela1[[#This Row],[PRONTO ACABADO]]</f>
        <v>0</v>
      </c>
      <c r="AX1850" s="28">
        <f>Tabela1[[#This Row],[PESO TOTAL]]*Tabela1[[#This Row],[EXPEDIÇÃO ]]</f>
        <v>0</v>
      </c>
      <c r="AY1850" s="28" t="str">
        <f>Tabela1[[#This Row],[PEDIDO]]&amp;Tabela1[[#This Row],[PRODUTO]]</f>
        <v/>
      </c>
      <c r="AZ1850" s="44">
        <f>IF(AF1850="",0,IF(ISTEXT(AF1850),H1850*VALUE(SUBSTITUTE(AF1850,"%",""))/100,H1850*AF1850))-Tabela1[[#This Row],[PRONTO ACABADO2]]</f>
        <v>0</v>
      </c>
      <c r="BA1850" s="44">
        <f>IF(AG1850="",0,IF(ISTEXT(AG1850),H1850*VALUE(SUBSTITUTE(AG1850,"%",""))/100,H1850*AG1850))-Tabela1[[#This Row],[PESO EXPEDIDO2]]</f>
        <v>0</v>
      </c>
      <c r="BB1850" s="44">
        <f t="shared" si="250"/>
        <v>0</v>
      </c>
      <c r="BC1850" s="44">
        <f t="shared" si="251"/>
        <v>0</v>
      </c>
      <c r="BD1850" s="44"/>
    </row>
    <row r="1851" spans="1:56" ht="15.75" hidden="1" customHeight="1" x14ac:dyDescent="0.25">
      <c r="A1851" s="6"/>
      <c r="B1851" s="22"/>
      <c r="C1851" s="7"/>
      <c r="D1851" s="46"/>
      <c r="E1851" s="7"/>
      <c r="F1851" s="7"/>
      <c r="G1851" s="44"/>
      <c r="H1851" s="41">
        <f>Tabela1[[#This Row],[PESO UNI]]*Tabela1[[#This Row],[QTE]]</f>
        <v>0</v>
      </c>
      <c r="I1851" s="7"/>
      <c r="J1851" s="8"/>
      <c r="K1851" s="8"/>
      <c r="L1851" s="9"/>
      <c r="M1851" s="10"/>
      <c r="N1851" s="8"/>
      <c r="O1851" s="12"/>
      <c r="P1851" s="13"/>
      <c r="Q1851" s="14">
        <f>Tabela1[[#This Row],[QTDE/ Fabricação]]-Tabela1[[#This Row],[QTE]]</f>
        <v>0</v>
      </c>
      <c r="R1851" s="19">
        <f t="shared" si="246"/>
        <v>0</v>
      </c>
      <c r="S1851" s="19">
        <f t="shared" si="253"/>
        <v>0</v>
      </c>
      <c r="T1851" s="20">
        <f t="shared" si="247"/>
        <v>0</v>
      </c>
      <c r="U1851" s="17">
        <f>IFERROR(SUMIF('LISTA DE EMBARQUE'!B:B,MICRO!E:E,'LISTA DE EMBARQUE'!G:G),"")</f>
        <v>0</v>
      </c>
      <c r="V1851" s="12" t="str">
        <f>IFERROR(VLOOKUP(Tabela1[[#This Row],[COD.MDE]],'LISTA DE EMBARQUE'!B:L,11,0),"")</f>
        <v/>
      </c>
      <c r="W1851" s="13" t="str">
        <f>IFERROR(COUNTIF(#REF!,Tabela1[[#This Row],[Colunas5]]),"")</f>
        <v/>
      </c>
      <c r="X1851" s="14">
        <f>Tabela1[[#This Row],[QIANTIDADE EXPEDIDA]]*Tabela1[[#This Row],[PESO UNI]]</f>
        <v>0</v>
      </c>
      <c r="Y1851" s="14">
        <f t="shared" si="248"/>
        <v>0</v>
      </c>
      <c r="Z1851" s="21">
        <f>Tabela1[[#This Row],[PESO TOTAL]]-Tabela1[[#This Row],[Peso Expedido]]</f>
        <v>0</v>
      </c>
      <c r="AA1851" s="18"/>
      <c r="AB1851" s="40"/>
      <c r="AC1851" s="40"/>
      <c r="AD1851" s="40"/>
      <c r="AE1851" s="40"/>
      <c r="AF1851" s="40"/>
      <c r="AG1851" s="40"/>
      <c r="AH1851" s="40"/>
      <c r="AI1851" s="40" t="str">
        <f t="shared" si="252"/>
        <v>ok</v>
      </c>
      <c r="AJ1851"/>
      <c r="AK1851" t="str">
        <f>Tabela1[[#This Row],[Coluna1]]&amp;Tabela1[[#This Row],[PEDIDO]]</f>
        <v/>
      </c>
      <c r="AL1851"/>
      <c r="AM1851"/>
      <c r="AN1851"/>
      <c r="AO1851" t="str">
        <f t="shared" si="249"/>
        <v>/</v>
      </c>
      <c r="AP1851" t="str">
        <f>Tabela1[[#This Row],[TAG]]&amp;Tabela1[[#This Row],[PEDIDO]]&amp;Tabela1[[#This Row],[PRODUTO]]</f>
        <v/>
      </c>
      <c r="AQ1851" s="23" t="str">
        <f>Tabela1[[#This Row],[PRODUTO]]&amp;Tabela1[[#This Row],[TAG]]</f>
        <v/>
      </c>
      <c r="AR1851" s="183">
        <f>Tabela1[[#This Row],[PESO TOTAL]]*Tabela1[[#This Row],[MATÉRIA PRIMA]]</f>
        <v>0</v>
      </c>
      <c r="AS1851" s="28">
        <f>Tabela1[[#This Row],[PESO TOTAL]]*Tabela1[[#This Row],[PREPARAÇÃO ]]</f>
        <v>0</v>
      </c>
      <c r="AT1851" s="28">
        <f>Tabela1[[#This Row],[PESO TOTAL]]*Tabela1[[#This Row],[CALDEIRARIA]]</f>
        <v>0</v>
      </c>
      <c r="AU1851" s="28">
        <f>Tabela1[[#This Row],[PESO TOTAL]]*Tabela1[[#This Row],[SOLDA]]</f>
        <v>0</v>
      </c>
      <c r="AV1851" s="28">
        <f>Tabela1[[#This Row],[PESO TOTAL]]*Tabela1[[#This Row],[ACABAMENTO]]</f>
        <v>0</v>
      </c>
      <c r="AW1851" s="28">
        <f>Tabela1[[#This Row],[PESO TOTAL]]*Tabela1[[#This Row],[PRONTO ACABADO]]</f>
        <v>0</v>
      </c>
      <c r="AX1851" s="28">
        <f>Tabela1[[#This Row],[PESO TOTAL]]*Tabela1[[#This Row],[EXPEDIÇÃO ]]</f>
        <v>0</v>
      </c>
      <c r="AY1851" s="28" t="str">
        <f>Tabela1[[#This Row],[PEDIDO]]&amp;Tabela1[[#This Row],[PRODUTO]]</f>
        <v/>
      </c>
      <c r="AZ1851" s="44">
        <f>IF(AF1851="",0,IF(ISTEXT(AF1851),H1851*VALUE(SUBSTITUTE(AF1851,"%",""))/100,H1851*AF1851))-Tabela1[[#This Row],[PRONTO ACABADO2]]</f>
        <v>0</v>
      </c>
      <c r="BA1851" s="44">
        <f>IF(AG1851="",0,IF(ISTEXT(AG1851),H1851*VALUE(SUBSTITUTE(AG1851,"%",""))/100,H1851*AG1851))-Tabela1[[#This Row],[PESO EXPEDIDO2]]</f>
        <v>0</v>
      </c>
      <c r="BB1851" s="44">
        <f t="shared" si="250"/>
        <v>0</v>
      </c>
      <c r="BC1851" s="44">
        <f t="shared" si="251"/>
        <v>0</v>
      </c>
      <c r="BD1851" s="44"/>
    </row>
    <row r="1852" spans="1:56" ht="15.75" hidden="1" customHeight="1" x14ac:dyDescent="0.25">
      <c r="A1852" s="6"/>
      <c r="B1852" s="22"/>
      <c r="C1852" s="7"/>
      <c r="D1852" s="46"/>
      <c r="E1852" s="7"/>
      <c r="F1852" s="7"/>
      <c r="G1852" s="44"/>
      <c r="H1852" s="41">
        <f>Tabela1[[#This Row],[PESO UNI]]*Tabela1[[#This Row],[QTE]]</f>
        <v>0</v>
      </c>
      <c r="I1852" s="7"/>
      <c r="J1852" s="8"/>
      <c r="K1852" s="8"/>
      <c r="L1852" s="9"/>
      <c r="M1852" s="10"/>
      <c r="N1852" s="8"/>
      <c r="O1852" s="12"/>
      <c r="P1852" s="13"/>
      <c r="Q1852" s="14">
        <f>Tabela1[[#This Row],[QTDE/ Fabricação]]-Tabela1[[#This Row],[QTE]]</f>
        <v>0</v>
      </c>
      <c r="R1852" s="19">
        <f t="shared" si="246"/>
        <v>0</v>
      </c>
      <c r="S1852" s="19">
        <f t="shared" si="253"/>
        <v>0</v>
      </c>
      <c r="T1852" s="20">
        <f t="shared" si="247"/>
        <v>0</v>
      </c>
      <c r="U1852" s="17">
        <f>IFERROR(SUMIF('LISTA DE EMBARQUE'!B:B,MICRO!E:E,'LISTA DE EMBARQUE'!G:G),"")</f>
        <v>0</v>
      </c>
      <c r="V1852" s="12" t="str">
        <f>IFERROR(VLOOKUP(Tabela1[[#This Row],[COD.MDE]],'LISTA DE EMBARQUE'!B:L,11,0),"")</f>
        <v/>
      </c>
      <c r="W1852" s="13" t="str">
        <f>IFERROR(COUNTIF(#REF!,Tabela1[[#This Row],[Colunas5]]),"")</f>
        <v/>
      </c>
      <c r="X1852" s="14">
        <f>Tabela1[[#This Row],[QIANTIDADE EXPEDIDA]]*Tabela1[[#This Row],[PESO UNI]]</f>
        <v>0</v>
      </c>
      <c r="Y1852" s="14">
        <f t="shared" si="248"/>
        <v>0</v>
      </c>
      <c r="Z1852" s="21">
        <f>Tabela1[[#This Row],[PESO TOTAL]]-Tabela1[[#This Row],[Peso Expedido]]</f>
        <v>0</v>
      </c>
      <c r="AA1852" s="18"/>
      <c r="AB1852" s="40"/>
      <c r="AC1852" s="40"/>
      <c r="AD1852" s="40"/>
      <c r="AE1852" s="40"/>
      <c r="AF1852" s="40"/>
      <c r="AG1852" s="40"/>
      <c r="AH1852" s="40"/>
      <c r="AI1852" s="40" t="str">
        <f t="shared" si="252"/>
        <v>ok</v>
      </c>
      <c r="AJ1852"/>
      <c r="AK1852" t="str">
        <f>Tabela1[[#This Row],[Coluna1]]&amp;Tabela1[[#This Row],[PEDIDO]]</f>
        <v/>
      </c>
      <c r="AL1852"/>
      <c r="AM1852"/>
      <c r="AN1852"/>
      <c r="AO1852" t="str">
        <f t="shared" si="249"/>
        <v>/</v>
      </c>
      <c r="AP1852" t="str">
        <f>Tabela1[[#This Row],[TAG]]&amp;Tabela1[[#This Row],[PEDIDO]]&amp;Tabela1[[#This Row],[PRODUTO]]</f>
        <v/>
      </c>
      <c r="AQ1852" s="23" t="str">
        <f>Tabela1[[#This Row],[PRODUTO]]&amp;Tabela1[[#This Row],[TAG]]</f>
        <v/>
      </c>
      <c r="AR1852" s="183">
        <f>Tabela1[[#This Row],[PESO TOTAL]]*Tabela1[[#This Row],[MATÉRIA PRIMA]]</f>
        <v>0</v>
      </c>
      <c r="AS1852" s="28">
        <f>Tabela1[[#This Row],[PESO TOTAL]]*Tabela1[[#This Row],[PREPARAÇÃO ]]</f>
        <v>0</v>
      </c>
      <c r="AT1852" s="28">
        <f>Tabela1[[#This Row],[PESO TOTAL]]*Tabela1[[#This Row],[CALDEIRARIA]]</f>
        <v>0</v>
      </c>
      <c r="AU1852" s="28">
        <f>Tabela1[[#This Row],[PESO TOTAL]]*Tabela1[[#This Row],[SOLDA]]</f>
        <v>0</v>
      </c>
      <c r="AV1852" s="28">
        <f>Tabela1[[#This Row],[PESO TOTAL]]*Tabela1[[#This Row],[ACABAMENTO]]</f>
        <v>0</v>
      </c>
      <c r="AW1852" s="28">
        <f>Tabela1[[#This Row],[PESO TOTAL]]*Tabela1[[#This Row],[PRONTO ACABADO]]</f>
        <v>0</v>
      </c>
      <c r="AX1852" s="28">
        <f>Tabela1[[#This Row],[PESO TOTAL]]*Tabela1[[#This Row],[EXPEDIÇÃO ]]</f>
        <v>0</v>
      </c>
      <c r="AY1852" s="28" t="str">
        <f>Tabela1[[#This Row],[PEDIDO]]&amp;Tabela1[[#This Row],[PRODUTO]]</f>
        <v/>
      </c>
      <c r="AZ1852" s="44">
        <f>IF(AF1852="",0,IF(ISTEXT(AF1852),H1852*VALUE(SUBSTITUTE(AF1852,"%",""))/100,H1852*AF1852))-Tabela1[[#This Row],[PRONTO ACABADO2]]</f>
        <v>0</v>
      </c>
      <c r="BA1852" s="44">
        <f>IF(AG1852="",0,IF(ISTEXT(AG1852),H1852*VALUE(SUBSTITUTE(AG1852,"%",""))/100,H1852*AG1852))-Tabela1[[#This Row],[PESO EXPEDIDO2]]</f>
        <v>0</v>
      </c>
      <c r="BB1852" s="44">
        <f t="shared" si="250"/>
        <v>0</v>
      </c>
      <c r="BC1852" s="44">
        <f t="shared" si="251"/>
        <v>0</v>
      </c>
      <c r="BD1852" s="44"/>
    </row>
    <row r="1853" spans="1:56" ht="15.75" hidden="1" customHeight="1" x14ac:dyDescent="0.25">
      <c r="A1853" s="6"/>
      <c r="B1853" s="22"/>
      <c r="C1853" s="7"/>
      <c r="D1853" s="46"/>
      <c r="E1853" s="7"/>
      <c r="F1853" s="7"/>
      <c r="G1853" s="44"/>
      <c r="H1853" s="41">
        <f>Tabela1[[#This Row],[PESO UNI]]*Tabela1[[#This Row],[QTE]]</f>
        <v>0</v>
      </c>
      <c r="I1853" s="7"/>
      <c r="J1853" s="8"/>
      <c r="K1853" s="8"/>
      <c r="L1853" s="9"/>
      <c r="M1853" s="10"/>
      <c r="N1853" s="8"/>
      <c r="O1853" s="12"/>
      <c r="P1853" s="13"/>
      <c r="Q1853" s="14">
        <f>Tabela1[[#This Row],[QTDE/ Fabricação]]-Tabela1[[#This Row],[QTE]]</f>
        <v>0</v>
      </c>
      <c r="R1853" s="19">
        <f t="shared" ref="R1853:R1916" si="254">IFERROR(H1853*((AA1853*0.25)+(AC1853*0.25)+(AD1853*0.225)+(AE1853*0.225)+(AF1853*0.05)),"")</f>
        <v>0</v>
      </c>
      <c r="S1853" s="19">
        <f t="shared" si="253"/>
        <v>0</v>
      </c>
      <c r="T1853" s="20">
        <f t="shared" ref="T1853:T1916" si="255">IFERROR(S1853-H1853,"")</f>
        <v>0</v>
      </c>
      <c r="U1853" s="17">
        <f>IFERROR(SUMIF('LISTA DE EMBARQUE'!B:B,MICRO!E:E,'LISTA DE EMBARQUE'!G:G),"")</f>
        <v>0</v>
      </c>
      <c r="V1853" s="12" t="str">
        <f>IFERROR(VLOOKUP(Tabela1[[#This Row],[COD.MDE]],'LISTA DE EMBARQUE'!B:L,11,0),"")</f>
        <v/>
      </c>
      <c r="W1853" s="13" t="str">
        <f>IFERROR(COUNTIF(#REF!,Tabela1[[#This Row],[Colunas5]]),"")</f>
        <v/>
      </c>
      <c r="X1853" s="14">
        <f>Tabela1[[#This Row],[QIANTIDADE EXPEDIDA]]*Tabela1[[#This Row],[PESO UNI]]</f>
        <v>0</v>
      </c>
      <c r="Y1853" s="14">
        <f t="shared" ref="Y1853:Y1916" si="256">U1853-C1853</f>
        <v>0</v>
      </c>
      <c r="Z1853" s="21">
        <f>Tabela1[[#This Row],[PESO TOTAL]]-Tabela1[[#This Row],[Peso Expedido]]</f>
        <v>0</v>
      </c>
      <c r="AA1853" s="18"/>
      <c r="AB1853" s="40"/>
      <c r="AC1853" s="40"/>
      <c r="AD1853" s="40"/>
      <c r="AE1853" s="40"/>
      <c r="AF1853" s="40"/>
      <c r="AG1853" s="40"/>
      <c r="AH1853" s="40"/>
      <c r="AI1853" s="40" t="str">
        <f t="shared" si="252"/>
        <v>ok</v>
      </c>
      <c r="AJ1853"/>
      <c r="AK1853" t="str">
        <f>Tabela1[[#This Row],[Coluna1]]&amp;Tabela1[[#This Row],[PEDIDO]]</f>
        <v/>
      </c>
      <c r="AL1853"/>
      <c r="AM1853"/>
      <c r="AN1853"/>
      <c r="AO1853" t="str">
        <f t="shared" ref="AO1853:AO1916" si="257">A1853&amp;"/"&amp;J1853</f>
        <v>/</v>
      </c>
      <c r="AP1853" t="str">
        <f>Tabela1[[#This Row],[TAG]]&amp;Tabela1[[#This Row],[PEDIDO]]&amp;Tabela1[[#This Row],[PRODUTO]]</f>
        <v/>
      </c>
      <c r="AQ1853" s="23" t="str">
        <f>Tabela1[[#This Row],[PRODUTO]]&amp;Tabela1[[#This Row],[TAG]]</f>
        <v/>
      </c>
      <c r="AR1853" s="183">
        <f>Tabela1[[#This Row],[PESO TOTAL]]*Tabela1[[#This Row],[MATÉRIA PRIMA]]</f>
        <v>0</v>
      </c>
      <c r="AS1853" s="28">
        <f>Tabela1[[#This Row],[PESO TOTAL]]*Tabela1[[#This Row],[PREPARAÇÃO ]]</f>
        <v>0</v>
      </c>
      <c r="AT1853" s="28">
        <f>Tabela1[[#This Row],[PESO TOTAL]]*Tabela1[[#This Row],[CALDEIRARIA]]</f>
        <v>0</v>
      </c>
      <c r="AU1853" s="28">
        <f>Tabela1[[#This Row],[PESO TOTAL]]*Tabela1[[#This Row],[SOLDA]]</f>
        <v>0</v>
      </c>
      <c r="AV1853" s="28">
        <f>Tabela1[[#This Row],[PESO TOTAL]]*Tabela1[[#This Row],[ACABAMENTO]]</f>
        <v>0</v>
      </c>
      <c r="AW1853" s="28">
        <f>Tabela1[[#This Row],[PESO TOTAL]]*Tabela1[[#This Row],[PRONTO ACABADO]]</f>
        <v>0</v>
      </c>
      <c r="AX1853" s="28">
        <f>Tabela1[[#This Row],[PESO TOTAL]]*Tabela1[[#This Row],[EXPEDIÇÃO ]]</f>
        <v>0</v>
      </c>
      <c r="AY1853" s="28" t="str">
        <f>Tabela1[[#This Row],[PEDIDO]]&amp;Tabela1[[#This Row],[PRODUTO]]</f>
        <v/>
      </c>
      <c r="AZ1853" s="44">
        <f>IF(AF1853="",0,IF(ISTEXT(AF1853),H1853*VALUE(SUBSTITUTE(AF1853,"%",""))/100,H1853*AF1853))-Tabela1[[#This Row],[PRONTO ACABADO2]]</f>
        <v>0</v>
      </c>
      <c r="BA1853" s="44">
        <f>IF(AG1853="",0,IF(ISTEXT(AG1853),H1853*VALUE(SUBSTITUTE(AG1853,"%",""))/100,H1853*AG1853))-Tabela1[[#This Row],[PESO EXPEDIDO2]]</f>
        <v>0</v>
      </c>
      <c r="BB1853" s="44">
        <f t="shared" ref="BB1853:BB1916" si="258">IF(AH1853="",0,IF(ISTEXT(AH1853),H1853*VALUE(SUBSTITUTE(AH1853,"%",""))/100,H1853*AH1853))</f>
        <v>0</v>
      </c>
      <c r="BC1853" s="44">
        <f t="shared" ref="BC1853:BC1916" si="259">IF(AG1853="",0,IF(ISTEXT(AG1853),H1853*VALUE(SUBSTITUTE(AG1853,"%",""))/100,H1853*AG1853))</f>
        <v>0</v>
      </c>
      <c r="BD1853" s="44"/>
    </row>
    <row r="1854" spans="1:56" ht="15.75" hidden="1" customHeight="1" x14ac:dyDescent="0.25">
      <c r="A1854" s="6"/>
      <c r="B1854" s="22"/>
      <c r="C1854" s="7"/>
      <c r="D1854" s="46"/>
      <c r="E1854" s="7"/>
      <c r="F1854" s="7"/>
      <c r="G1854" s="44"/>
      <c r="H1854" s="41">
        <f>Tabela1[[#This Row],[PESO UNI]]*Tabela1[[#This Row],[QTE]]</f>
        <v>0</v>
      </c>
      <c r="I1854" s="7"/>
      <c r="J1854" s="8"/>
      <c r="K1854" s="8"/>
      <c r="L1854" s="9"/>
      <c r="M1854" s="10"/>
      <c r="N1854" s="8"/>
      <c r="O1854" s="12"/>
      <c r="P1854" s="13"/>
      <c r="Q1854" s="14">
        <f>Tabela1[[#This Row],[QTDE/ Fabricação]]-Tabela1[[#This Row],[QTE]]</f>
        <v>0</v>
      </c>
      <c r="R1854" s="19">
        <f t="shared" si="254"/>
        <v>0</v>
      </c>
      <c r="S1854" s="19">
        <f t="shared" si="253"/>
        <v>0</v>
      </c>
      <c r="T1854" s="20">
        <f t="shared" si="255"/>
        <v>0</v>
      </c>
      <c r="U1854" s="17">
        <f>IFERROR(SUMIF('LISTA DE EMBARQUE'!B:B,MICRO!E:E,'LISTA DE EMBARQUE'!G:G),"")</f>
        <v>0</v>
      </c>
      <c r="V1854" s="12" t="str">
        <f>IFERROR(VLOOKUP(Tabela1[[#This Row],[COD.MDE]],'LISTA DE EMBARQUE'!B:L,11,0),"")</f>
        <v/>
      </c>
      <c r="W1854" s="13" t="str">
        <f>IFERROR(COUNTIF(#REF!,Tabela1[[#This Row],[Colunas5]]),"")</f>
        <v/>
      </c>
      <c r="X1854" s="14">
        <f>Tabela1[[#This Row],[QIANTIDADE EXPEDIDA]]*Tabela1[[#This Row],[PESO UNI]]</f>
        <v>0</v>
      </c>
      <c r="Y1854" s="14">
        <f t="shared" si="256"/>
        <v>0</v>
      </c>
      <c r="Z1854" s="21">
        <f>Tabela1[[#This Row],[PESO TOTAL]]-Tabela1[[#This Row],[Peso Expedido]]</f>
        <v>0</v>
      </c>
      <c r="AA1854" s="18"/>
      <c r="AB1854" s="40"/>
      <c r="AC1854" s="40"/>
      <c r="AD1854" s="40"/>
      <c r="AE1854" s="40"/>
      <c r="AF1854" s="40"/>
      <c r="AG1854" s="40"/>
      <c r="AH1854" s="40"/>
      <c r="AI1854" s="40" t="str">
        <f t="shared" si="252"/>
        <v>ok</v>
      </c>
      <c r="AJ1854"/>
      <c r="AK1854" t="str">
        <f>Tabela1[[#This Row],[Coluna1]]&amp;Tabela1[[#This Row],[PEDIDO]]</f>
        <v/>
      </c>
      <c r="AL1854"/>
      <c r="AM1854"/>
      <c r="AN1854"/>
      <c r="AO1854" t="str">
        <f t="shared" si="257"/>
        <v>/</v>
      </c>
      <c r="AP1854" t="str">
        <f>Tabela1[[#This Row],[TAG]]&amp;Tabela1[[#This Row],[PEDIDO]]&amp;Tabela1[[#This Row],[PRODUTO]]</f>
        <v/>
      </c>
      <c r="AQ1854" s="23" t="str">
        <f>Tabela1[[#This Row],[PRODUTO]]&amp;Tabela1[[#This Row],[TAG]]</f>
        <v/>
      </c>
      <c r="AR1854" s="183">
        <f>Tabela1[[#This Row],[PESO TOTAL]]*Tabela1[[#This Row],[MATÉRIA PRIMA]]</f>
        <v>0</v>
      </c>
      <c r="AS1854" s="28">
        <f>Tabela1[[#This Row],[PESO TOTAL]]*Tabela1[[#This Row],[PREPARAÇÃO ]]</f>
        <v>0</v>
      </c>
      <c r="AT1854" s="28">
        <f>Tabela1[[#This Row],[PESO TOTAL]]*Tabela1[[#This Row],[CALDEIRARIA]]</f>
        <v>0</v>
      </c>
      <c r="AU1854" s="28">
        <f>Tabela1[[#This Row],[PESO TOTAL]]*Tabela1[[#This Row],[SOLDA]]</f>
        <v>0</v>
      </c>
      <c r="AV1854" s="28">
        <f>Tabela1[[#This Row],[PESO TOTAL]]*Tabela1[[#This Row],[ACABAMENTO]]</f>
        <v>0</v>
      </c>
      <c r="AW1854" s="28">
        <f>Tabela1[[#This Row],[PESO TOTAL]]*Tabela1[[#This Row],[PRONTO ACABADO]]</f>
        <v>0</v>
      </c>
      <c r="AX1854" s="28">
        <f>Tabela1[[#This Row],[PESO TOTAL]]*Tabela1[[#This Row],[EXPEDIÇÃO ]]</f>
        <v>0</v>
      </c>
      <c r="AY1854" s="28" t="str">
        <f>Tabela1[[#This Row],[PEDIDO]]&amp;Tabela1[[#This Row],[PRODUTO]]</f>
        <v/>
      </c>
      <c r="AZ1854" s="44">
        <f>IF(AF1854="",0,IF(ISTEXT(AF1854),H1854*VALUE(SUBSTITUTE(AF1854,"%",""))/100,H1854*AF1854))-Tabela1[[#This Row],[PRONTO ACABADO2]]</f>
        <v>0</v>
      </c>
      <c r="BA1854" s="44">
        <f>IF(AG1854="",0,IF(ISTEXT(AG1854),H1854*VALUE(SUBSTITUTE(AG1854,"%",""))/100,H1854*AG1854))-Tabela1[[#This Row],[PESO EXPEDIDO2]]</f>
        <v>0</v>
      </c>
      <c r="BB1854" s="44">
        <f t="shared" si="258"/>
        <v>0</v>
      </c>
      <c r="BC1854" s="44">
        <f t="shared" si="259"/>
        <v>0</v>
      </c>
      <c r="BD1854" s="44"/>
    </row>
    <row r="1855" spans="1:56" ht="15.75" hidden="1" customHeight="1" x14ac:dyDescent="0.25">
      <c r="A1855" s="6"/>
      <c r="B1855" s="22"/>
      <c r="C1855" s="7"/>
      <c r="D1855" s="46"/>
      <c r="E1855" s="7"/>
      <c r="F1855" s="7"/>
      <c r="G1855" s="44"/>
      <c r="H1855" s="41">
        <f>Tabela1[[#This Row],[PESO UNI]]*Tabela1[[#This Row],[QTE]]</f>
        <v>0</v>
      </c>
      <c r="I1855" s="7"/>
      <c r="J1855" s="8"/>
      <c r="K1855" s="8"/>
      <c r="L1855" s="9"/>
      <c r="M1855" s="10"/>
      <c r="N1855" s="8"/>
      <c r="O1855" s="12"/>
      <c r="P1855" s="13"/>
      <c r="Q1855" s="14">
        <f>Tabela1[[#This Row],[QTDE/ Fabricação]]-Tabela1[[#This Row],[QTE]]</f>
        <v>0</v>
      </c>
      <c r="R1855" s="19">
        <f t="shared" si="254"/>
        <v>0</v>
      </c>
      <c r="S1855" s="19">
        <f t="shared" si="253"/>
        <v>0</v>
      </c>
      <c r="T1855" s="20">
        <f t="shared" si="255"/>
        <v>0</v>
      </c>
      <c r="U1855" s="17">
        <f>IFERROR(SUMIF('LISTA DE EMBARQUE'!B:B,MICRO!E:E,'LISTA DE EMBARQUE'!G:G),"")</f>
        <v>0</v>
      </c>
      <c r="V1855" s="12" t="str">
        <f>IFERROR(VLOOKUP(Tabela1[[#This Row],[COD.MDE]],'LISTA DE EMBARQUE'!B:L,11,0),"")</f>
        <v/>
      </c>
      <c r="W1855" s="13" t="str">
        <f>IFERROR(COUNTIF(#REF!,Tabela1[[#This Row],[Colunas5]]),"")</f>
        <v/>
      </c>
      <c r="X1855" s="14">
        <f>Tabela1[[#This Row],[QIANTIDADE EXPEDIDA]]*Tabela1[[#This Row],[PESO UNI]]</f>
        <v>0</v>
      </c>
      <c r="Y1855" s="14">
        <f t="shared" si="256"/>
        <v>0</v>
      </c>
      <c r="Z1855" s="21">
        <f>Tabela1[[#This Row],[PESO TOTAL]]-Tabela1[[#This Row],[Peso Expedido]]</f>
        <v>0</v>
      </c>
      <c r="AA1855" s="18"/>
      <c r="AB1855" s="40"/>
      <c r="AC1855" s="40"/>
      <c r="AD1855" s="40"/>
      <c r="AE1855" s="40"/>
      <c r="AF1855" s="40"/>
      <c r="AG1855" s="40"/>
      <c r="AH1855" s="40"/>
      <c r="AI1855" s="40" t="str">
        <f t="shared" si="252"/>
        <v>ok</v>
      </c>
      <c r="AJ1855"/>
      <c r="AK1855" t="str">
        <f>Tabela1[[#This Row],[Coluna1]]&amp;Tabela1[[#This Row],[PEDIDO]]</f>
        <v/>
      </c>
      <c r="AL1855"/>
      <c r="AM1855"/>
      <c r="AN1855"/>
      <c r="AO1855" t="str">
        <f t="shared" si="257"/>
        <v>/</v>
      </c>
      <c r="AP1855" t="str">
        <f>Tabela1[[#This Row],[TAG]]&amp;Tabela1[[#This Row],[PEDIDO]]&amp;Tabela1[[#This Row],[PRODUTO]]</f>
        <v/>
      </c>
      <c r="AQ1855" s="23" t="str">
        <f>Tabela1[[#This Row],[PRODUTO]]&amp;Tabela1[[#This Row],[TAG]]</f>
        <v/>
      </c>
      <c r="AR1855" s="183">
        <f>Tabela1[[#This Row],[PESO TOTAL]]*Tabela1[[#This Row],[MATÉRIA PRIMA]]</f>
        <v>0</v>
      </c>
      <c r="AS1855" s="28">
        <f>Tabela1[[#This Row],[PESO TOTAL]]*Tabela1[[#This Row],[PREPARAÇÃO ]]</f>
        <v>0</v>
      </c>
      <c r="AT1855" s="28">
        <f>Tabela1[[#This Row],[PESO TOTAL]]*Tabela1[[#This Row],[CALDEIRARIA]]</f>
        <v>0</v>
      </c>
      <c r="AU1855" s="28">
        <f>Tabela1[[#This Row],[PESO TOTAL]]*Tabela1[[#This Row],[SOLDA]]</f>
        <v>0</v>
      </c>
      <c r="AV1855" s="28">
        <f>Tabela1[[#This Row],[PESO TOTAL]]*Tabela1[[#This Row],[ACABAMENTO]]</f>
        <v>0</v>
      </c>
      <c r="AW1855" s="28">
        <f>Tabela1[[#This Row],[PESO TOTAL]]*Tabela1[[#This Row],[PRONTO ACABADO]]</f>
        <v>0</v>
      </c>
      <c r="AX1855" s="28">
        <f>Tabela1[[#This Row],[PESO TOTAL]]*Tabela1[[#This Row],[EXPEDIÇÃO ]]</f>
        <v>0</v>
      </c>
      <c r="AY1855" s="28" t="str">
        <f>Tabela1[[#This Row],[PEDIDO]]&amp;Tabela1[[#This Row],[PRODUTO]]</f>
        <v/>
      </c>
      <c r="AZ1855" s="44">
        <f>IF(AF1855="",0,IF(ISTEXT(AF1855),H1855*VALUE(SUBSTITUTE(AF1855,"%",""))/100,H1855*AF1855))-Tabela1[[#This Row],[PRONTO ACABADO2]]</f>
        <v>0</v>
      </c>
      <c r="BA1855" s="44">
        <f>IF(AG1855="",0,IF(ISTEXT(AG1855),H1855*VALUE(SUBSTITUTE(AG1855,"%",""))/100,H1855*AG1855))-Tabela1[[#This Row],[PESO EXPEDIDO2]]</f>
        <v>0</v>
      </c>
      <c r="BB1855" s="44">
        <f t="shared" si="258"/>
        <v>0</v>
      </c>
      <c r="BC1855" s="44">
        <f t="shared" si="259"/>
        <v>0</v>
      </c>
      <c r="BD1855" s="44"/>
    </row>
    <row r="1856" spans="1:56" ht="15.75" hidden="1" customHeight="1" x14ac:dyDescent="0.25">
      <c r="A1856" s="6"/>
      <c r="B1856" s="22"/>
      <c r="C1856" s="7"/>
      <c r="D1856" s="46"/>
      <c r="E1856" s="7"/>
      <c r="F1856" s="7"/>
      <c r="G1856" s="44"/>
      <c r="H1856" s="41">
        <f>Tabela1[[#This Row],[PESO UNI]]*Tabela1[[#This Row],[QTE]]</f>
        <v>0</v>
      </c>
      <c r="I1856" s="7"/>
      <c r="J1856" s="8"/>
      <c r="K1856" s="8"/>
      <c r="L1856" s="9"/>
      <c r="M1856" s="10"/>
      <c r="N1856" s="8"/>
      <c r="O1856" s="12"/>
      <c r="P1856" s="13"/>
      <c r="Q1856" s="14">
        <f>Tabela1[[#This Row],[QTDE/ Fabricação]]-Tabela1[[#This Row],[QTE]]</f>
        <v>0</v>
      </c>
      <c r="R1856" s="19">
        <f t="shared" si="254"/>
        <v>0</v>
      </c>
      <c r="S1856" s="19">
        <f t="shared" si="253"/>
        <v>0</v>
      </c>
      <c r="T1856" s="20">
        <f t="shared" si="255"/>
        <v>0</v>
      </c>
      <c r="U1856" s="17">
        <f>IFERROR(SUMIF('LISTA DE EMBARQUE'!B:B,MICRO!E:E,'LISTA DE EMBARQUE'!G:G),"")</f>
        <v>0</v>
      </c>
      <c r="V1856" s="12" t="str">
        <f>IFERROR(VLOOKUP(Tabela1[[#This Row],[COD.MDE]],'LISTA DE EMBARQUE'!B:L,11,0),"")</f>
        <v/>
      </c>
      <c r="W1856" s="13" t="str">
        <f>IFERROR(COUNTIF(#REF!,Tabela1[[#This Row],[Colunas5]]),"")</f>
        <v/>
      </c>
      <c r="X1856" s="14">
        <f>Tabela1[[#This Row],[QIANTIDADE EXPEDIDA]]*Tabela1[[#This Row],[PESO UNI]]</f>
        <v>0</v>
      </c>
      <c r="Y1856" s="14">
        <f t="shared" si="256"/>
        <v>0</v>
      </c>
      <c r="Z1856" s="21">
        <f>Tabela1[[#This Row],[PESO TOTAL]]-Tabela1[[#This Row],[Peso Expedido]]</f>
        <v>0</v>
      </c>
      <c r="AA1856" s="18"/>
      <c r="AB1856" s="40"/>
      <c r="AC1856" s="40"/>
      <c r="AD1856" s="40"/>
      <c r="AE1856" s="40"/>
      <c r="AF1856" s="40"/>
      <c r="AG1856" s="40"/>
      <c r="AH1856" s="40"/>
      <c r="AI1856" s="40" t="str">
        <f t="shared" si="252"/>
        <v>ok</v>
      </c>
      <c r="AJ1856"/>
      <c r="AK1856" t="str">
        <f>Tabela1[[#This Row],[Coluna1]]&amp;Tabela1[[#This Row],[PEDIDO]]</f>
        <v/>
      </c>
      <c r="AL1856"/>
      <c r="AM1856"/>
      <c r="AN1856"/>
      <c r="AO1856" t="str">
        <f t="shared" si="257"/>
        <v>/</v>
      </c>
      <c r="AP1856" t="str">
        <f>Tabela1[[#This Row],[TAG]]&amp;Tabela1[[#This Row],[PEDIDO]]&amp;Tabela1[[#This Row],[PRODUTO]]</f>
        <v/>
      </c>
      <c r="AQ1856" s="23" t="str">
        <f>Tabela1[[#This Row],[PRODUTO]]&amp;Tabela1[[#This Row],[TAG]]</f>
        <v/>
      </c>
      <c r="AR1856" s="183">
        <f>Tabela1[[#This Row],[PESO TOTAL]]*Tabela1[[#This Row],[MATÉRIA PRIMA]]</f>
        <v>0</v>
      </c>
      <c r="AS1856" s="28">
        <f>Tabela1[[#This Row],[PESO TOTAL]]*Tabela1[[#This Row],[PREPARAÇÃO ]]</f>
        <v>0</v>
      </c>
      <c r="AT1856" s="28">
        <f>Tabela1[[#This Row],[PESO TOTAL]]*Tabela1[[#This Row],[CALDEIRARIA]]</f>
        <v>0</v>
      </c>
      <c r="AU1856" s="28">
        <f>Tabela1[[#This Row],[PESO TOTAL]]*Tabela1[[#This Row],[SOLDA]]</f>
        <v>0</v>
      </c>
      <c r="AV1856" s="28">
        <f>Tabela1[[#This Row],[PESO TOTAL]]*Tabela1[[#This Row],[ACABAMENTO]]</f>
        <v>0</v>
      </c>
      <c r="AW1856" s="28">
        <f>Tabela1[[#This Row],[PESO TOTAL]]*Tabela1[[#This Row],[PRONTO ACABADO]]</f>
        <v>0</v>
      </c>
      <c r="AX1856" s="28">
        <f>Tabela1[[#This Row],[PESO TOTAL]]*Tabela1[[#This Row],[EXPEDIÇÃO ]]</f>
        <v>0</v>
      </c>
      <c r="AY1856" s="28" t="str">
        <f>Tabela1[[#This Row],[PEDIDO]]&amp;Tabela1[[#This Row],[PRODUTO]]</f>
        <v/>
      </c>
      <c r="AZ1856" s="44">
        <f>IF(AF1856="",0,IF(ISTEXT(AF1856),H1856*VALUE(SUBSTITUTE(AF1856,"%",""))/100,H1856*AF1856))-Tabela1[[#This Row],[PRONTO ACABADO2]]</f>
        <v>0</v>
      </c>
      <c r="BA1856" s="44">
        <f>IF(AG1856="",0,IF(ISTEXT(AG1856),H1856*VALUE(SUBSTITUTE(AG1856,"%",""))/100,H1856*AG1856))-Tabela1[[#This Row],[PESO EXPEDIDO2]]</f>
        <v>0</v>
      </c>
      <c r="BB1856" s="44">
        <f t="shared" si="258"/>
        <v>0</v>
      </c>
      <c r="BC1856" s="44">
        <f t="shared" si="259"/>
        <v>0</v>
      </c>
      <c r="BD1856" s="44"/>
    </row>
    <row r="1857" spans="1:56" ht="15.75" hidden="1" customHeight="1" x14ac:dyDescent="0.25">
      <c r="A1857" s="6"/>
      <c r="B1857" s="22"/>
      <c r="C1857" s="7"/>
      <c r="D1857" s="46"/>
      <c r="E1857" s="7"/>
      <c r="F1857" s="7"/>
      <c r="G1857" s="44"/>
      <c r="H1857" s="41">
        <f>Tabela1[[#This Row],[PESO UNI]]*Tabela1[[#This Row],[QTE]]</f>
        <v>0</v>
      </c>
      <c r="I1857" s="7"/>
      <c r="J1857" s="8"/>
      <c r="K1857" s="8"/>
      <c r="L1857" s="9"/>
      <c r="M1857" s="10"/>
      <c r="N1857" s="8"/>
      <c r="O1857" s="12"/>
      <c r="P1857" s="13"/>
      <c r="Q1857" s="14">
        <f>Tabela1[[#This Row],[QTDE/ Fabricação]]-Tabela1[[#This Row],[QTE]]</f>
        <v>0</v>
      </c>
      <c r="R1857" s="19">
        <f t="shared" si="254"/>
        <v>0</v>
      </c>
      <c r="S1857" s="19">
        <f t="shared" si="253"/>
        <v>0</v>
      </c>
      <c r="T1857" s="20">
        <f t="shared" si="255"/>
        <v>0</v>
      </c>
      <c r="U1857" s="17">
        <f>IFERROR(SUMIF('LISTA DE EMBARQUE'!B:B,MICRO!E:E,'LISTA DE EMBARQUE'!G:G),"")</f>
        <v>0</v>
      </c>
      <c r="V1857" s="12" t="str">
        <f>IFERROR(VLOOKUP(Tabela1[[#This Row],[COD.MDE]],'LISTA DE EMBARQUE'!B:L,11,0),"")</f>
        <v/>
      </c>
      <c r="W1857" s="13" t="str">
        <f>IFERROR(COUNTIF(#REF!,Tabela1[[#This Row],[Colunas5]]),"")</f>
        <v/>
      </c>
      <c r="X1857" s="14">
        <f>Tabela1[[#This Row],[QIANTIDADE EXPEDIDA]]*Tabela1[[#This Row],[PESO UNI]]</f>
        <v>0</v>
      </c>
      <c r="Y1857" s="14">
        <f t="shared" si="256"/>
        <v>0</v>
      </c>
      <c r="Z1857" s="21">
        <f>Tabela1[[#This Row],[PESO TOTAL]]-Tabela1[[#This Row],[Peso Expedido]]</f>
        <v>0</v>
      </c>
      <c r="AA1857" s="18"/>
      <c r="AB1857" s="40"/>
      <c r="AC1857" s="40"/>
      <c r="AD1857" s="40"/>
      <c r="AE1857" s="40"/>
      <c r="AF1857" s="40"/>
      <c r="AG1857" s="40"/>
      <c r="AH1857" s="40"/>
      <c r="AI1857" s="40" t="str">
        <f t="shared" si="252"/>
        <v>ok</v>
      </c>
      <c r="AJ1857"/>
      <c r="AK1857" t="str">
        <f>Tabela1[[#This Row],[Coluna1]]&amp;Tabela1[[#This Row],[PEDIDO]]</f>
        <v/>
      </c>
      <c r="AL1857"/>
      <c r="AM1857"/>
      <c r="AN1857"/>
      <c r="AO1857" t="str">
        <f t="shared" si="257"/>
        <v>/</v>
      </c>
      <c r="AP1857" t="str">
        <f>Tabela1[[#This Row],[TAG]]&amp;Tabela1[[#This Row],[PEDIDO]]&amp;Tabela1[[#This Row],[PRODUTO]]</f>
        <v/>
      </c>
      <c r="AQ1857" s="23" t="str">
        <f>Tabela1[[#This Row],[PRODUTO]]&amp;Tabela1[[#This Row],[TAG]]</f>
        <v/>
      </c>
      <c r="AR1857" s="183">
        <f>Tabela1[[#This Row],[PESO TOTAL]]*Tabela1[[#This Row],[MATÉRIA PRIMA]]</f>
        <v>0</v>
      </c>
      <c r="AS1857" s="28">
        <f>Tabela1[[#This Row],[PESO TOTAL]]*Tabela1[[#This Row],[PREPARAÇÃO ]]</f>
        <v>0</v>
      </c>
      <c r="AT1857" s="28">
        <f>Tabela1[[#This Row],[PESO TOTAL]]*Tabela1[[#This Row],[CALDEIRARIA]]</f>
        <v>0</v>
      </c>
      <c r="AU1857" s="28">
        <f>Tabela1[[#This Row],[PESO TOTAL]]*Tabela1[[#This Row],[SOLDA]]</f>
        <v>0</v>
      </c>
      <c r="AV1857" s="28">
        <f>Tabela1[[#This Row],[PESO TOTAL]]*Tabela1[[#This Row],[ACABAMENTO]]</f>
        <v>0</v>
      </c>
      <c r="AW1857" s="28">
        <f>Tabela1[[#This Row],[PESO TOTAL]]*Tabela1[[#This Row],[PRONTO ACABADO]]</f>
        <v>0</v>
      </c>
      <c r="AX1857" s="28">
        <f>Tabela1[[#This Row],[PESO TOTAL]]*Tabela1[[#This Row],[EXPEDIÇÃO ]]</f>
        <v>0</v>
      </c>
      <c r="AY1857" s="28" t="str">
        <f>Tabela1[[#This Row],[PEDIDO]]&amp;Tabela1[[#This Row],[PRODUTO]]</f>
        <v/>
      </c>
      <c r="AZ1857" s="44">
        <f>IF(AF1857="",0,IF(ISTEXT(AF1857),H1857*VALUE(SUBSTITUTE(AF1857,"%",""))/100,H1857*AF1857))-Tabela1[[#This Row],[PRONTO ACABADO2]]</f>
        <v>0</v>
      </c>
      <c r="BA1857" s="44">
        <f>IF(AG1857="",0,IF(ISTEXT(AG1857),H1857*VALUE(SUBSTITUTE(AG1857,"%",""))/100,H1857*AG1857))-Tabela1[[#This Row],[PESO EXPEDIDO2]]</f>
        <v>0</v>
      </c>
      <c r="BB1857" s="44">
        <f t="shared" si="258"/>
        <v>0</v>
      </c>
      <c r="BC1857" s="44">
        <f t="shared" si="259"/>
        <v>0</v>
      </c>
      <c r="BD1857" s="44"/>
    </row>
    <row r="1858" spans="1:56" ht="15.75" hidden="1" customHeight="1" x14ac:dyDescent="0.25">
      <c r="A1858" s="6"/>
      <c r="B1858" s="22"/>
      <c r="C1858" s="7"/>
      <c r="D1858" s="46"/>
      <c r="E1858" s="7"/>
      <c r="F1858" s="7"/>
      <c r="G1858" s="44"/>
      <c r="H1858" s="41">
        <f>Tabela1[[#This Row],[PESO UNI]]*Tabela1[[#This Row],[QTE]]</f>
        <v>0</v>
      </c>
      <c r="I1858" s="7"/>
      <c r="J1858" s="8"/>
      <c r="K1858" s="8"/>
      <c r="L1858" s="9"/>
      <c r="M1858" s="10"/>
      <c r="N1858" s="8"/>
      <c r="O1858" s="12"/>
      <c r="P1858" s="13"/>
      <c r="Q1858" s="14">
        <f>Tabela1[[#This Row],[QTDE/ Fabricação]]-Tabela1[[#This Row],[QTE]]</f>
        <v>0</v>
      </c>
      <c r="R1858" s="19">
        <f t="shared" si="254"/>
        <v>0</v>
      </c>
      <c r="S1858" s="19">
        <f t="shared" si="253"/>
        <v>0</v>
      </c>
      <c r="T1858" s="20">
        <f t="shared" si="255"/>
        <v>0</v>
      </c>
      <c r="U1858" s="17">
        <f>IFERROR(SUMIF('LISTA DE EMBARQUE'!B:B,MICRO!E:E,'LISTA DE EMBARQUE'!G:G),"")</f>
        <v>0</v>
      </c>
      <c r="V1858" s="12" t="str">
        <f>IFERROR(VLOOKUP(Tabela1[[#This Row],[COD.MDE]],'LISTA DE EMBARQUE'!B:L,11,0),"")</f>
        <v/>
      </c>
      <c r="W1858" s="13" t="str">
        <f>IFERROR(COUNTIF(#REF!,Tabela1[[#This Row],[Colunas5]]),"")</f>
        <v/>
      </c>
      <c r="X1858" s="14">
        <f>Tabela1[[#This Row],[QIANTIDADE EXPEDIDA]]*Tabela1[[#This Row],[PESO UNI]]</f>
        <v>0</v>
      </c>
      <c r="Y1858" s="14">
        <f t="shared" si="256"/>
        <v>0</v>
      </c>
      <c r="Z1858" s="21">
        <f>Tabela1[[#This Row],[PESO TOTAL]]-Tabela1[[#This Row],[Peso Expedido]]</f>
        <v>0</v>
      </c>
      <c r="AA1858" s="18"/>
      <c r="AB1858" s="40"/>
      <c r="AC1858" s="40"/>
      <c r="AD1858" s="40"/>
      <c r="AE1858" s="40"/>
      <c r="AF1858" s="40"/>
      <c r="AG1858" s="40"/>
      <c r="AH1858" s="40"/>
      <c r="AI1858" s="40" t="str">
        <f t="shared" si="252"/>
        <v>ok</v>
      </c>
      <c r="AJ1858"/>
      <c r="AK1858" t="str">
        <f>Tabela1[[#This Row],[Coluna1]]&amp;Tabela1[[#This Row],[PEDIDO]]</f>
        <v/>
      </c>
      <c r="AL1858"/>
      <c r="AM1858"/>
      <c r="AN1858"/>
      <c r="AO1858" t="str">
        <f t="shared" si="257"/>
        <v>/</v>
      </c>
      <c r="AP1858" t="str">
        <f>Tabela1[[#This Row],[TAG]]&amp;Tabela1[[#This Row],[PEDIDO]]&amp;Tabela1[[#This Row],[PRODUTO]]</f>
        <v/>
      </c>
      <c r="AQ1858" s="23" t="str">
        <f>Tabela1[[#This Row],[PRODUTO]]&amp;Tabela1[[#This Row],[TAG]]</f>
        <v/>
      </c>
      <c r="AR1858" s="183">
        <f>Tabela1[[#This Row],[PESO TOTAL]]*Tabela1[[#This Row],[MATÉRIA PRIMA]]</f>
        <v>0</v>
      </c>
      <c r="AS1858" s="28">
        <f>Tabela1[[#This Row],[PESO TOTAL]]*Tabela1[[#This Row],[PREPARAÇÃO ]]</f>
        <v>0</v>
      </c>
      <c r="AT1858" s="28">
        <f>Tabela1[[#This Row],[PESO TOTAL]]*Tabela1[[#This Row],[CALDEIRARIA]]</f>
        <v>0</v>
      </c>
      <c r="AU1858" s="28">
        <f>Tabela1[[#This Row],[PESO TOTAL]]*Tabela1[[#This Row],[SOLDA]]</f>
        <v>0</v>
      </c>
      <c r="AV1858" s="28">
        <f>Tabela1[[#This Row],[PESO TOTAL]]*Tabela1[[#This Row],[ACABAMENTO]]</f>
        <v>0</v>
      </c>
      <c r="AW1858" s="28">
        <f>Tabela1[[#This Row],[PESO TOTAL]]*Tabela1[[#This Row],[PRONTO ACABADO]]</f>
        <v>0</v>
      </c>
      <c r="AX1858" s="28">
        <f>Tabela1[[#This Row],[PESO TOTAL]]*Tabela1[[#This Row],[EXPEDIÇÃO ]]</f>
        <v>0</v>
      </c>
      <c r="AY1858" s="28" t="str">
        <f>Tabela1[[#This Row],[PEDIDO]]&amp;Tabela1[[#This Row],[PRODUTO]]</f>
        <v/>
      </c>
      <c r="AZ1858" s="44">
        <f>IF(AF1858="",0,IF(ISTEXT(AF1858),H1858*VALUE(SUBSTITUTE(AF1858,"%",""))/100,H1858*AF1858))-Tabela1[[#This Row],[PRONTO ACABADO2]]</f>
        <v>0</v>
      </c>
      <c r="BA1858" s="44">
        <f>IF(AG1858="",0,IF(ISTEXT(AG1858),H1858*VALUE(SUBSTITUTE(AG1858,"%",""))/100,H1858*AG1858))-Tabela1[[#This Row],[PESO EXPEDIDO2]]</f>
        <v>0</v>
      </c>
      <c r="BB1858" s="44">
        <f t="shared" si="258"/>
        <v>0</v>
      </c>
      <c r="BC1858" s="44">
        <f t="shared" si="259"/>
        <v>0</v>
      </c>
      <c r="BD1858" s="44"/>
    </row>
    <row r="1859" spans="1:56" ht="15.75" hidden="1" customHeight="1" x14ac:dyDescent="0.25">
      <c r="A1859" s="6"/>
      <c r="B1859" s="22"/>
      <c r="C1859" s="7"/>
      <c r="D1859" s="46"/>
      <c r="E1859" s="7"/>
      <c r="F1859" s="7"/>
      <c r="G1859" s="44"/>
      <c r="H1859" s="41">
        <f>Tabela1[[#This Row],[PESO UNI]]*Tabela1[[#This Row],[QTE]]</f>
        <v>0</v>
      </c>
      <c r="I1859" s="7"/>
      <c r="J1859" s="8"/>
      <c r="K1859" s="8"/>
      <c r="L1859" s="9"/>
      <c r="M1859" s="10"/>
      <c r="N1859" s="8"/>
      <c r="O1859" s="12"/>
      <c r="P1859" s="13"/>
      <c r="Q1859" s="14">
        <f>Tabela1[[#This Row],[QTDE/ Fabricação]]-Tabela1[[#This Row],[QTE]]</f>
        <v>0</v>
      </c>
      <c r="R1859" s="19">
        <f t="shared" si="254"/>
        <v>0</v>
      </c>
      <c r="S1859" s="19">
        <f t="shared" si="253"/>
        <v>0</v>
      </c>
      <c r="T1859" s="20">
        <f t="shared" si="255"/>
        <v>0</v>
      </c>
      <c r="U1859" s="17">
        <f>IFERROR(SUMIF('LISTA DE EMBARQUE'!B:B,MICRO!E:E,'LISTA DE EMBARQUE'!G:G),"")</f>
        <v>0</v>
      </c>
      <c r="V1859" s="12" t="str">
        <f>IFERROR(VLOOKUP(Tabela1[[#This Row],[COD.MDE]],'LISTA DE EMBARQUE'!B:L,11,0),"")</f>
        <v/>
      </c>
      <c r="W1859" s="13" t="str">
        <f>IFERROR(COUNTIF(#REF!,Tabela1[[#This Row],[Colunas5]]),"")</f>
        <v/>
      </c>
      <c r="X1859" s="14">
        <f>Tabela1[[#This Row],[QIANTIDADE EXPEDIDA]]*Tabela1[[#This Row],[PESO UNI]]</f>
        <v>0</v>
      </c>
      <c r="Y1859" s="14">
        <f t="shared" si="256"/>
        <v>0</v>
      </c>
      <c r="Z1859" s="21">
        <f>Tabela1[[#This Row],[PESO TOTAL]]-Tabela1[[#This Row],[Peso Expedido]]</f>
        <v>0</v>
      </c>
      <c r="AA1859" s="18"/>
      <c r="AB1859" s="40"/>
      <c r="AC1859" s="40"/>
      <c r="AD1859" s="40"/>
      <c r="AE1859" s="40"/>
      <c r="AF1859" s="40"/>
      <c r="AG1859" s="40"/>
      <c r="AH1859" s="40"/>
      <c r="AI1859" s="40" t="str">
        <f t="shared" si="252"/>
        <v>ok</v>
      </c>
      <c r="AJ1859"/>
      <c r="AK1859" t="str">
        <f>Tabela1[[#This Row],[Coluna1]]&amp;Tabela1[[#This Row],[PEDIDO]]</f>
        <v/>
      </c>
      <c r="AL1859"/>
      <c r="AM1859"/>
      <c r="AN1859"/>
      <c r="AO1859" t="str">
        <f t="shared" si="257"/>
        <v>/</v>
      </c>
      <c r="AP1859" t="str">
        <f>Tabela1[[#This Row],[TAG]]&amp;Tabela1[[#This Row],[PEDIDO]]&amp;Tabela1[[#This Row],[PRODUTO]]</f>
        <v/>
      </c>
      <c r="AQ1859" s="23" t="str">
        <f>Tabela1[[#This Row],[PRODUTO]]&amp;Tabela1[[#This Row],[TAG]]</f>
        <v/>
      </c>
      <c r="AR1859" s="183">
        <f>Tabela1[[#This Row],[PESO TOTAL]]*Tabela1[[#This Row],[MATÉRIA PRIMA]]</f>
        <v>0</v>
      </c>
      <c r="AS1859" s="28">
        <f>Tabela1[[#This Row],[PESO TOTAL]]*Tabela1[[#This Row],[PREPARAÇÃO ]]</f>
        <v>0</v>
      </c>
      <c r="AT1859" s="28">
        <f>Tabela1[[#This Row],[PESO TOTAL]]*Tabela1[[#This Row],[CALDEIRARIA]]</f>
        <v>0</v>
      </c>
      <c r="AU1859" s="28">
        <f>Tabela1[[#This Row],[PESO TOTAL]]*Tabela1[[#This Row],[SOLDA]]</f>
        <v>0</v>
      </c>
      <c r="AV1859" s="28">
        <f>Tabela1[[#This Row],[PESO TOTAL]]*Tabela1[[#This Row],[ACABAMENTO]]</f>
        <v>0</v>
      </c>
      <c r="AW1859" s="28">
        <f>Tabela1[[#This Row],[PESO TOTAL]]*Tabela1[[#This Row],[PRONTO ACABADO]]</f>
        <v>0</v>
      </c>
      <c r="AX1859" s="28">
        <f>Tabela1[[#This Row],[PESO TOTAL]]*Tabela1[[#This Row],[EXPEDIÇÃO ]]</f>
        <v>0</v>
      </c>
      <c r="AY1859" s="28" t="str">
        <f>Tabela1[[#This Row],[PEDIDO]]&amp;Tabela1[[#This Row],[PRODUTO]]</f>
        <v/>
      </c>
      <c r="AZ1859" s="44">
        <f>IF(AF1859="",0,IF(ISTEXT(AF1859),H1859*VALUE(SUBSTITUTE(AF1859,"%",""))/100,H1859*AF1859))-Tabela1[[#This Row],[PRONTO ACABADO2]]</f>
        <v>0</v>
      </c>
      <c r="BA1859" s="44">
        <f>IF(AG1859="",0,IF(ISTEXT(AG1859),H1859*VALUE(SUBSTITUTE(AG1859,"%",""))/100,H1859*AG1859))-Tabela1[[#This Row],[PESO EXPEDIDO2]]</f>
        <v>0</v>
      </c>
      <c r="BB1859" s="44">
        <f t="shared" si="258"/>
        <v>0</v>
      </c>
      <c r="BC1859" s="44">
        <f t="shared" si="259"/>
        <v>0</v>
      </c>
      <c r="BD1859" s="44"/>
    </row>
    <row r="1860" spans="1:56" ht="15.75" hidden="1" customHeight="1" x14ac:dyDescent="0.25">
      <c r="A1860" s="6"/>
      <c r="B1860" s="22"/>
      <c r="C1860" s="7"/>
      <c r="D1860" s="46"/>
      <c r="E1860" s="7"/>
      <c r="F1860" s="7"/>
      <c r="G1860" s="44"/>
      <c r="H1860" s="41">
        <f>Tabela1[[#This Row],[PESO UNI]]*Tabela1[[#This Row],[QTE]]</f>
        <v>0</v>
      </c>
      <c r="I1860" s="7"/>
      <c r="J1860" s="8"/>
      <c r="K1860" s="8"/>
      <c r="L1860" s="9"/>
      <c r="M1860" s="10"/>
      <c r="N1860" s="8"/>
      <c r="O1860" s="12"/>
      <c r="P1860" s="13"/>
      <c r="Q1860" s="14">
        <f>Tabela1[[#This Row],[QTDE/ Fabricação]]-Tabela1[[#This Row],[QTE]]</f>
        <v>0</v>
      </c>
      <c r="R1860" s="19">
        <f t="shared" si="254"/>
        <v>0</v>
      </c>
      <c r="S1860" s="19">
        <f t="shared" si="253"/>
        <v>0</v>
      </c>
      <c r="T1860" s="20">
        <f t="shared" si="255"/>
        <v>0</v>
      </c>
      <c r="U1860" s="17">
        <f>IFERROR(SUMIF('LISTA DE EMBARQUE'!B:B,MICRO!E:E,'LISTA DE EMBARQUE'!G:G),"")</f>
        <v>0</v>
      </c>
      <c r="V1860" s="12" t="str">
        <f>IFERROR(VLOOKUP(Tabela1[[#This Row],[COD.MDE]],'LISTA DE EMBARQUE'!B:L,11,0),"")</f>
        <v/>
      </c>
      <c r="W1860" s="13" t="str">
        <f>IFERROR(COUNTIF(#REF!,Tabela1[[#This Row],[Colunas5]]),"")</f>
        <v/>
      </c>
      <c r="X1860" s="14">
        <f>Tabela1[[#This Row],[QIANTIDADE EXPEDIDA]]*Tabela1[[#This Row],[PESO UNI]]</f>
        <v>0</v>
      </c>
      <c r="Y1860" s="14">
        <f t="shared" si="256"/>
        <v>0</v>
      </c>
      <c r="Z1860" s="21">
        <f>Tabela1[[#This Row],[PESO TOTAL]]-Tabela1[[#This Row],[Peso Expedido]]</f>
        <v>0</v>
      </c>
      <c r="AA1860" s="18"/>
      <c r="AB1860" s="40"/>
      <c r="AC1860" s="40"/>
      <c r="AD1860" s="40"/>
      <c r="AE1860" s="40"/>
      <c r="AF1860" s="40"/>
      <c r="AG1860" s="40"/>
      <c r="AH1860" s="40"/>
      <c r="AI1860" s="40" t="str">
        <f t="shared" si="252"/>
        <v>ok</v>
      </c>
      <c r="AJ1860"/>
      <c r="AK1860" t="str">
        <f>Tabela1[[#This Row],[Coluna1]]&amp;Tabela1[[#This Row],[PEDIDO]]</f>
        <v/>
      </c>
      <c r="AL1860"/>
      <c r="AM1860"/>
      <c r="AN1860"/>
      <c r="AO1860" t="str">
        <f t="shared" si="257"/>
        <v>/</v>
      </c>
      <c r="AP1860" t="str">
        <f>Tabela1[[#This Row],[TAG]]&amp;Tabela1[[#This Row],[PEDIDO]]&amp;Tabela1[[#This Row],[PRODUTO]]</f>
        <v/>
      </c>
      <c r="AQ1860" s="23" t="str">
        <f>Tabela1[[#This Row],[PRODUTO]]&amp;Tabela1[[#This Row],[TAG]]</f>
        <v/>
      </c>
      <c r="AR1860" s="183">
        <f>Tabela1[[#This Row],[PESO TOTAL]]*Tabela1[[#This Row],[MATÉRIA PRIMA]]</f>
        <v>0</v>
      </c>
      <c r="AS1860" s="28">
        <f>Tabela1[[#This Row],[PESO TOTAL]]*Tabela1[[#This Row],[PREPARAÇÃO ]]</f>
        <v>0</v>
      </c>
      <c r="AT1860" s="28">
        <f>Tabela1[[#This Row],[PESO TOTAL]]*Tabela1[[#This Row],[CALDEIRARIA]]</f>
        <v>0</v>
      </c>
      <c r="AU1860" s="28">
        <f>Tabela1[[#This Row],[PESO TOTAL]]*Tabela1[[#This Row],[SOLDA]]</f>
        <v>0</v>
      </c>
      <c r="AV1860" s="28">
        <f>Tabela1[[#This Row],[PESO TOTAL]]*Tabela1[[#This Row],[ACABAMENTO]]</f>
        <v>0</v>
      </c>
      <c r="AW1860" s="28">
        <f>Tabela1[[#This Row],[PESO TOTAL]]*Tabela1[[#This Row],[PRONTO ACABADO]]</f>
        <v>0</v>
      </c>
      <c r="AX1860" s="28">
        <f>Tabela1[[#This Row],[PESO TOTAL]]*Tabela1[[#This Row],[EXPEDIÇÃO ]]</f>
        <v>0</v>
      </c>
      <c r="AY1860" s="28" t="str">
        <f>Tabela1[[#This Row],[PEDIDO]]&amp;Tabela1[[#This Row],[PRODUTO]]</f>
        <v/>
      </c>
      <c r="AZ1860" s="44">
        <f>IF(AF1860="",0,IF(ISTEXT(AF1860),H1860*VALUE(SUBSTITUTE(AF1860,"%",""))/100,H1860*AF1860))-Tabela1[[#This Row],[PRONTO ACABADO2]]</f>
        <v>0</v>
      </c>
      <c r="BA1860" s="44">
        <f>IF(AG1860="",0,IF(ISTEXT(AG1860),H1860*VALUE(SUBSTITUTE(AG1860,"%",""))/100,H1860*AG1860))-Tabela1[[#This Row],[PESO EXPEDIDO2]]</f>
        <v>0</v>
      </c>
      <c r="BB1860" s="44">
        <f t="shared" si="258"/>
        <v>0</v>
      </c>
      <c r="BC1860" s="44">
        <f t="shared" si="259"/>
        <v>0</v>
      </c>
      <c r="BD1860" s="44"/>
    </row>
    <row r="1861" spans="1:56" ht="15.75" hidden="1" customHeight="1" x14ac:dyDescent="0.25">
      <c r="A1861" s="6"/>
      <c r="B1861" s="22"/>
      <c r="C1861" s="7"/>
      <c r="D1861" s="46"/>
      <c r="E1861" s="7"/>
      <c r="F1861" s="7"/>
      <c r="G1861" s="44"/>
      <c r="H1861" s="41">
        <f>Tabela1[[#This Row],[PESO UNI]]*Tabela1[[#This Row],[QTE]]</f>
        <v>0</v>
      </c>
      <c r="I1861" s="7"/>
      <c r="J1861" s="8"/>
      <c r="K1861" s="8"/>
      <c r="L1861" s="9"/>
      <c r="M1861" s="10"/>
      <c r="N1861" s="8"/>
      <c r="O1861" s="12"/>
      <c r="P1861" s="13"/>
      <c r="Q1861" s="14">
        <f>Tabela1[[#This Row],[QTDE/ Fabricação]]-Tabela1[[#This Row],[QTE]]</f>
        <v>0</v>
      </c>
      <c r="R1861" s="19">
        <f t="shared" si="254"/>
        <v>0</v>
      </c>
      <c r="S1861" s="19">
        <f t="shared" si="253"/>
        <v>0</v>
      </c>
      <c r="T1861" s="20">
        <f t="shared" si="255"/>
        <v>0</v>
      </c>
      <c r="U1861" s="17">
        <f>IFERROR(SUMIF('LISTA DE EMBARQUE'!B:B,MICRO!E:E,'LISTA DE EMBARQUE'!G:G),"")</f>
        <v>0</v>
      </c>
      <c r="V1861" s="12" t="str">
        <f>IFERROR(VLOOKUP(Tabela1[[#This Row],[COD.MDE]],'LISTA DE EMBARQUE'!B:L,11,0),"")</f>
        <v/>
      </c>
      <c r="W1861" s="13" t="str">
        <f>IFERROR(COUNTIF(#REF!,Tabela1[[#This Row],[Colunas5]]),"")</f>
        <v/>
      </c>
      <c r="X1861" s="14">
        <f>Tabela1[[#This Row],[QIANTIDADE EXPEDIDA]]*Tabela1[[#This Row],[PESO UNI]]</f>
        <v>0</v>
      </c>
      <c r="Y1861" s="14">
        <f t="shared" si="256"/>
        <v>0</v>
      </c>
      <c r="Z1861" s="21">
        <f>Tabela1[[#This Row],[PESO TOTAL]]-Tabela1[[#This Row],[Peso Expedido]]</f>
        <v>0</v>
      </c>
      <c r="AA1861" s="18"/>
      <c r="AB1861" s="40"/>
      <c r="AC1861" s="40"/>
      <c r="AD1861" s="40"/>
      <c r="AE1861" s="40"/>
      <c r="AF1861" s="40"/>
      <c r="AG1861" s="40"/>
      <c r="AH1861" s="40"/>
      <c r="AI1861" s="40" t="str">
        <f t="shared" si="252"/>
        <v>ok</v>
      </c>
      <c r="AJ1861"/>
      <c r="AK1861" t="str">
        <f>Tabela1[[#This Row],[Coluna1]]&amp;Tabela1[[#This Row],[PEDIDO]]</f>
        <v/>
      </c>
      <c r="AL1861"/>
      <c r="AM1861"/>
      <c r="AN1861"/>
      <c r="AO1861" t="str">
        <f t="shared" si="257"/>
        <v>/</v>
      </c>
      <c r="AP1861" t="str">
        <f>Tabela1[[#This Row],[TAG]]&amp;Tabela1[[#This Row],[PEDIDO]]&amp;Tabela1[[#This Row],[PRODUTO]]</f>
        <v/>
      </c>
      <c r="AQ1861" s="23" t="str">
        <f>Tabela1[[#This Row],[PRODUTO]]&amp;Tabela1[[#This Row],[TAG]]</f>
        <v/>
      </c>
      <c r="AR1861" s="183">
        <f>Tabela1[[#This Row],[PESO TOTAL]]*Tabela1[[#This Row],[MATÉRIA PRIMA]]</f>
        <v>0</v>
      </c>
      <c r="AS1861" s="28">
        <f>Tabela1[[#This Row],[PESO TOTAL]]*Tabela1[[#This Row],[PREPARAÇÃO ]]</f>
        <v>0</v>
      </c>
      <c r="AT1861" s="28">
        <f>Tabela1[[#This Row],[PESO TOTAL]]*Tabela1[[#This Row],[CALDEIRARIA]]</f>
        <v>0</v>
      </c>
      <c r="AU1861" s="28">
        <f>Tabela1[[#This Row],[PESO TOTAL]]*Tabela1[[#This Row],[SOLDA]]</f>
        <v>0</v>
      </c>
      <c r="AV1861" s="28">
        <f>Tabela1[[#This Row],[PESO TOTAL]]*Tabela1[[#This Row],[ACABAMENTO]]</f>
        <v>0</v>
      </c>
      <c r="AW1861" s="28">
        <f>Tabela1[[#This Row],[PESO TOTAL]]*Tabela1[[#This Row],[PRONTO ACABADO]]</f>
        <v>0</v>
      </c>
      <c r="AX1861" s="28">
        <f>Tabela1[[#This Row],[PESO TOTAL]]*Tabela1[[#This Row],[EXPEDIÇÃO ]]</f>
        <v>0</v>
      </c>
      <c r="AY1861" s="28" t="str">
        <f>Tabela1[[#This Row],[PEDIDO]]&amp;Tabela1[[#This Row],[PRODUTO]]</f>
        <v/>
      </c>
      <c r="AZ1861" s="44">
        <f>IF(AF1861="",0,IF(ISTEXT(AF1861),H1861*VALUE(SUBSTITUTE(AF1861,"%",""))/100,H1861*AF1861))-Tabela1[[#This Row],[PRONTO ACABADO2]]</f>
        <v>0</v>
      </c>
      <c r="BA1861" s="44">
        <f>IF(AG1861="",0,IF(ISTEXT(AG1861),H1861*VALUE(SUBSTITUTE(AG1861,"%",""))/100,H1861*AG1861))-Tabela1[[#This Row],[PESO EXPEDIDO2]]</f>
        <v>0</v>
      </c>
      <c r="BB1861" s="44">
        <f t="shared" si="258"/>
        <v>0</v>
      </c>
      <c r="BC1861" s="44">
        <f t="shared" si="259"/>
        <v>0</v>
      </c>
      <c r="BD1861" s="44"/>
    </row>
    <row r="1862" spans="1:56" ht="15.75" hidden="1" customHeight="1" x14ac:dyDescent="0.25">
      <c r="A1862" s="6"/>
      <c r="B1862" s="22"/>
      <c r="C1862" s="7"/>
      <c r="D1862" s="46"/>
      <c r="E1862" s="7"/>
      <c r="F1862" s="7"/>
      <c r="G1862" s="44"/>
      <c r="H1862" s="41">
        <f>Tabela1[[#This Row],[PESO UNI]]*Tabela1[[#This Row],[QTE]]</f>
        <v>0</v>
      </c>
      <c r="I1862" s="7"/>
      <c r="J1862" s="8"/>
      <c r="K1862" s="8"/>
      <c r="L1862" s="9"/>
      <c r="M1862" s="10"/>
      <c r="N1862" s="8"/>
      <c r="O1862" s="12"/>
      <c r="P1862" s="13"/>
      <c r="Q1862" s="14">
        <f>Tabela1[[#This Row],[QTDE/ Fabricação]]-Tabela1[[#This Row],[QTE]]</f>
        <v>0</v>
      </c>
      <c r="R1862" s="19">
        <f t="shared" si="254"/>
        <v>0</v>
      </c>
      <c r="S1862" s="19">
        <f t="shared" si="253"/>
        <v>0</v>
      </c>
      <c r="T1862" s="20">
        <f t="shared" si="255"/>
        <v>0</v>
      </c>
      <c r="U1862" s="17">
        <f>IFERROR(SUMIF('LISTA DE EMBARQUE'!B:B,MICRO!E:E,'LISTA DE EMBARQUE'!G:G),"")</f>
        <v>0</v>
      </c>
      <c r="V1862" s="12" t="str">
        <f>IFERROR(VLOOKUP(Tabela1[[#This Row],[COD.MDE]],'LISTA DE EMBARQUE'!B:L,11,0),"")</f>
        <v/>
      </c>
      <c r="W1862" s="13" t="str">
        <f>IFERROR(COUNTIF(#REF!,Tabela1[[#This Row],[Colunas5]]),"")</f>
        <v/>
      </c>
      <c r="X1862" s="14">
        <f>Tabela1[[#This Row],[QIANTIDADE EXPEDIDA]]*Tabela1[[#This Row],[PESO UNI]]</f>
        <v>0</v>
      </c>
      <c r="Y1862" s="14">
        <f t="shared" si="256"/>
        <v>0</v>
      </c>
      <c r="Z1862" s="21">
        <f>Tabela1[[#This Row],[PESO TOTAL]]-Tabela1[[#This Row],[Peso Expedido]]</f>
        <v>0</v>
      </c>
      <c r="AA1862" s="18"/>
      <c r="AB1862" s="40"/>
      <c r="AC1862" s="40"/>
      <c r="AD1862" s="40"/>
      <c r="AE1862" s="40"/>
      <c r="AF1862" s="40"/>
      <c r="AG1862" s="40"/>
      <c r="AH1862" s="40"/>
      <c r="AI1862" s="40" t="str">
        <f t="shared" si="252"/>
        <v>ok</v>
      </c>
      <c r="AJ1862"/>
      <c r="AK1862" t="str">
        <f>Tabela1[[#This Row],[Coluna1]]&amp;Tabela1[[#This Row],[PEDIDO]]</f>
        <v/>
      </c>
      <c r="AL1862"/>
      <c r="AM1862"/>
      <c r="AN1862"/>
      <c r="AO1862" t="str">
        <f t="shared" si="257"/>
        <v>/</v>
      </c>
      <c r="AP1862" t="str">
        <f>Tabela1[[#This Row],[TAG]]&amp;Tabela1[[#This Row],[PEDIDO]]&amp;Tabela1[[#This Row],[PRODUTO]]</f>
        <v/>
      </c>
      <c r="AQ1862" s="23" t="str">
        <f>Tabela1[[#This Row],[PRODUTO]]&amp;Tabela1[[#This Row],[TAG]]</f>
        <v/>
      </c>
      <c r="AR1862" s="183">
        <f>Tabela1[[#This Row],[PESO TOTAL]]*Tabela1[[#This Row],[MATÉRIA PRIMA]]</f>
        <v>0</v>
      </c>
      <c r="AS1862" s="28">
        <f>Tabela1[[#This Row],[PESO TOTAL]]*Tabela1[[#This Row],[PREPARAÇÃO ]]</f>
        <v>0</v>
      </c>
      <c r="AT1862" s="28">
        <f>Tabela1[[#This Row],[PESO TOTAL]]*Tabela1[[#This Row],[CALDEIRARIA]]</f>
        <v>0</v>
      </c>
      <c r="AU1862" s="28">
        <f>Tabela1[[#This Row],[PESO TOTAL]]*Tabela1[[#This Row],[SOLDA]]</f>
        <v>0</v>
      </c>
      <c r="AV1862" s="28">
        <f>Tabela1[[#This Row],[PESO TOTAL]]*Tabela1[[#This Row],[ACABAMENTO]]</f>
        <v>0</v>
      </c>
      <c r="AW1862" s="28">
        <f>Tabela1[[#This Row],[PESO TOTAL]]*Tabela1[[#This Row],[PRONTO ACABADO]]</f>
        <v>0</v>
      </c>
      <c r="AX1862" s="28">
        <f>Tabela1[[#This Row],[PESO TOTAL]]*Tabela1[[#This Row],[EXPEDIÇÃO ]]</f>
        <v>0</v>
      </c>
      <c r="AY1862" s="28" t="str">
        <f>Tabela1[[#This Row],[PEDIDO]]&amp;Tabela1[[#This Row],[PRODUTO]]</f>
        <v/>
      </c>
      <c r="AZ1862" s="44">
        <f>IF(AF1862="",0,IF(ISTEXT(AF1862),H1862*VALUE(SUBSTITUTE(AF1862,"%",""))/100,H1862*AF1862))-Tabela1[[#This Row],[PRONTO ACABADO2]]</f>
        <v>0</v>
      </c>
      <c r="BA1862" s="44">
        <f>IF(AG1862="",0,IF(ISTEXT(AG1862),H1862*VALUE(SUBSTITUTE(AG1862,"%",""))/100,H1862*AG1862))-Tabela1[[#This Row],[PESO EXPEDIDO2]]</f>
        <v>0</v>
      </c>
      <c r="BB1862" s="44">
        <f t="shared" si="258"/>
        <v>0</v>
      </c>
      <c r="BC1862" s="44">
        <f t="shared" si="259"/>
        <v>0</v>
      </c>
      <c r="BD1862" s="44"/>
    </row>
    <row r="1863" spans="1:56" ht="15.75" hidden="1" customHeight="1" x14ac:dyDescent="0.25">
      <c r="A1863" s="6"/>
      <c r="B1863" s="22"/>
      <c r="C1863" s="7"/>
      <c r="D1863" s="46"/>
      <c r="E1863" s="7"/>
      <c r="F1863" s="7"/>
      <c r="G1863" s="44"/>
      <c r="H1863" s="41">
        <f>Tabela1[[#This Row],[PESO UNI]]*Tabela1[[#This Row],[QTE]]</f>
        <v>0</v>
      </c>
      <c r="I1863" s="7"/>
      <c r="J1863" s="8"/>
      <c r="K1863" s="8"/>
      <c r="L1863" s="9"/>
      <c r="M1863" s="10"/>
      <c r="N1863" s="8"/>
      <c r="O1863" s="12"/>
      <c r="P1863" s="13"/>
      <c r="Q1863" s="14">
        <f>Tabela1[[#This Row],[QTDE/ Fabricação]]-Tabela1[[#This Row],[QTE]]</f>
        <v>0</v>
      </c>
      <c r="R1863" s="19">
        <f t="shared" si="254"/>
        <v>0</v>
      </c>
      <c r="S1863" s="19">
        <f t="shared" si="253"/>
        <v>0</v>
      </c>
      <c r="T1863" s="20">
        <f t="shared" si="255"/>
        <v>0</v>
      </c>
      <c r="U1863" s="17">
        <f>IFERROR(SUMIF('LISTA DE EMBARQUE'!B:B,MICRO!E:E,'LISTA DE EMBARQUE'!G:G),"")</f>
        <v>0</v>
      </c>
      <c r="V1863" s="12" t="str">
        <f>IFERROR(VLOOKUP(Tabela1[[#This Row],[COD.MDE]],'LISTA DE EMBARQUE'!B:L,11,0),"")</f>
        <v/>
      </c>
      <c r="W1863" s="13" t="str">
        <f>IFERROR(COUNTIF(#REF!,Tabela1[[#This Row],[Colunas5]]),"")</f>
        <v/>
      </c>
      <c r="X1863" s="14">
        <f>Tabela1[[#This Row],[QIANTIDADE EXPEDIDA]]*Tabela1[[#This Row],[PESO UNI]]</f>
        <v>0</v>
      </c>
      <c r="Y1863" s="14">
        <f t="shared" si="256"/>
        <v>0</v>
      </c>
      <c r="Z1863" s="21">
        <f>Tabela1[[#This Row],[PESO TOTAL]]-Tabela1[[#This Row],[Peso Expedido]]</f>
        <v>0</v>
      </c>
      <c r="AA1863" s="18"/>
      <c r="AB1863" s="40"/>
      <c r="AC1863" s="40"/>
      <c r="AD1863" s="40"/>
      <c r="AE1863" s="40"/>
      <c r="AF1863" s="40"/>
      <c r="AG1863" s="40"/>
      <c r="AH1863" s="40"/>
      <c r="AI1863" s="40" t="str">
        <f t="shared" si="252"/>
        <v>ok</v>
      </c>
      <c r="AJ1863"/>
      <c r="AK1863" t="str">
        <f>Tabela1[[#This Row],[Coluna1]]&amp;Tabela1[[#This Row],[PEDIDO]]</f>
        <v/>
      </c>
      <c r="AL1863"/>
      <c r="AM1863"/>
      <c r="AN1863"/>
      <c r="AO1863" t="str">
        <f t="shared" si="257"/>
        <v>/</v>
      </c>
      <c r="AP1863" t="str">
        <f>Tabela1[[#This Row],[TAG]]&amp;Tabela1[[#This Row],[PEDIDO]]&amp;Tabela1[[#This Row],[PRODUTO]]</f>
        <v/>
      </c>
      <c r="AQ1863" s="23" t="str">
        <f>Tabela1[[#This Row],[PRODUTO]]&amp;Tabela1[[#This Row],[TAG]]</f>
        <v/>
      </c>
      <c r="AR1863" s="183">
        <f>Tabela1[[#This Row],[PESO TOTAL]]*Tabela1[[#This Row],[MATÉRIA PRIMA]]</f>
        <v>0</v>
      </c>
      <c r="AS1863" s="28">
        <f>Tabela1[[#This Row],[PESO TOTAL]]*Tabela1[[#This Row],[PREPARAÇÃO ]]</f>
        <v>0</v>
      </c>
      <c r="AT1863" s="28">
        <f>Tabela1[[#This Row],[PESO TOTAL]]*Tabela1[[#This Row],[CALDEIRARIA]]</f>
        <v>0</v>
      </c>
      <c r="AU1863" s="28">
        <f>Tabela1[[#This Row],[PESO TOTAL]]*Tabela1[[#This Row],[SOLDA]]</f>
        <v>0</v>
      </c>
      <c r="AV1863" s="28">
        <f>Tabela1[[#This Row],[PESO TOTAL]]*Tabela1[[#This Row],[ACABAMENTO]]</f>
        <v>0</v>
      </c>
      <c r="AW1863" s="28">
        <f>Tabela1[[#This Row],[PESO TOTAL]]*Tabela1[[#This Row],[PRONTO ACABADO]]</f>
        <v>0</v>
      </c>
      <c r="AX1863" s="28">
        <f>Tabela1[[#This Row],[PESO TOTAL]]*Tabela1[[#This Row],[EXPEDIÇÃO ]]</f>
        <v>0</v>
      </c>
      <c r="AY1863" s="28" t="str">
        <f>Tabela1[[#This Row],[PEDIDO]]&amp;Tabela1[[#This Row],[PRODUTO]]</f>
        <v/>
      </c>
      <c r="AZ1863" s="44">
        <f>IF(AF1863="",0,IF(ISTEXT(AF1863),H1863*VALUE(SUBSTITUTE(AF1863,"%",""))/100,H1863*AF1863))-Tabela1[[#This Row],[PRONTO ACABADO2]]</f>
        <v>0</v>
      </c>
      <c r="BA1863" s="44">
        <f>IF(AG1863="",0,IF(ISTEXT(AG1863),H1863*VALUE(SUBSTITUTE(AG1863,"%",""))/100,H1863*AG1863))-Tabela1[[#This Row],[PESO EXPEDIDO2]]</f>
        <v>0</v>
      </c>
      <c r="BB1863" s="44">
        <f t="shared" si="258"/>
        <v>0</v>
      </c>
      <c r="BC1863" s="44">
        <f t="shared" si="259"/>
        <v>0</v>
      </c>
      <c r="BD1863" s="44"/>
    </row>
    <row r="1864" spans="1:56" ht="15.75" hidden="1" customHeight="1" x14ac:dyDescent="0.25">
      <c r="A1864" s="6"/>
      <c r="B1864" s="22"/>
      <c r="C1864" s="7"/>
      <c r="D1864" s="46"/>
      <c r="E1864" s="7"/>
      <c r="F1864" s="7"/>
      <c r="G1864" s="44"/>
      <c r="H1864" s="41">
        <f>Tabela1[[#This Row],[PESO UNI]]*Tabela1[[#This Row],[QTE]]</f>
        <v>0</v>
      </c>
      <c r="I1864" s="7"/>
      <c r="J1864" s="8"/>
      <c r="K1864" s="8"/>
      <c r="L1864" s="9"/>
      <c r="M1864" s="10"/>
      <c r="N1864" s="8"/>
      <c r="O1864" s="12"/>
      <c r="P1864" s="13"/>
      <c r="Q1864" s="14">
        <f>Tabela1[[#This Row],[QTDE/ Fabricação]]-Tabela1[[#This Row],[QTE]]</f>
        <v>0</v>
      </c>
      <c r="R1864" s="19">
        <f t="shared" si="254"/>
        <v>0</v>
      </c>
      <c r="S1864" s="19">
        <f t="shared" si="253"/>
        <v>0</v>
      </c>
      <c r="T1864" s="20">
        <f t="shared" si="255"/>
        <v>0</v>
      </c>
      <c r="U1864" s="17">
        <f>IFERROR(SUMIF('LISTA DE EMBARQUE'!B:B,MICRO!E:E,'LISTA DE EMBARQUE'!G:G),"")</f>
        <v>0</v>
      </c>
      <c r="V1864" s="12" t="str">
        <f>IFERROR(VLOOKUP(Tabela1[[#This Row],[COD.MDE]],'LISTA DE EMBARQUE'!B:L,11,0),"")</f>
        <v/>
      </c>
      <c r="W1864" s="13" t="str">
        <f>IFERROR(COUNTIF(#REF!,Tabela1[[#This Row],[Colunas5]]),"")</f>
        <v/>
      </c>
      <c r="X1864" s="14">
        <f>Tabela1[[#This Row],[QIANTIDADE EXPEDIDA]]*Tabela1[[#This Row],[PESO UNI]]</f>
        <v>0</v>
      </c>
      <c r="Y1864" s="14">
        <f t="shared" si="256"/>
        <v>0</v>
      </c>
      <c r="Z1864" s="21">
        <f>Tabela1[[#This Row],[PESO TOTAL]]-Tabela1[[#This Row],[Peso Expedido]]</f>
        <v>0</v>
      </c>
      <c r="AA1864" s="18"/>
      <c r="AB1864" s="40"/>
      <c r="AC1864" s="40"/>
      <c r="AD1864" s="40"/>
      <c r="AE1864" s="40"/>
      <c r="AF1864" s="40"/>
      <c r="AG1864" s="40"/>
      <c r="AH1864" s="40"/>
      <c r="AI1864" s="40" t="str">
        <f t="shared" si="252"/>
        <v>ok</v>
      </c>
      <c r="AJ1864"/>
      <c r="AK1864" t="str">
        <f>Tabela1[[#This Row],[Coluna1]]&amp;Tabela1[[#This Row],[PEDIDO]]</f>
        <v/>
      </c>
      <c r="AL1864"/>
      <c r="AM1864"/>
      <c r="AN1864"/>
      <c r="AO1864" t="str">
        <f t="shared" si="257"/>
        <v>/</v>
      </c>
      <c r="AP1864" t="str">
        <f>Tabela1[[#This Row],[TAG]]&amp;Tabela1[[#This Row],[PEDIDO]]&amp;Tabela1[[#This Row],[PRODUTO]]</f>
        <v/>
      </c>
      <c r="AQ1864" s="23" t="str">
        <f>Tabela1[[#This Row],[PRODUTO]]&amp;Tabela1[[#This Row],[TAG]]</f>
        <v/>
      </c>
      <c r="AR1864" s="183">
        <f>Tabela1[[#This Row],[PESO TOTAL]]*Tabela1[[#This Row],[MATÉRIA PRIMA]]</f>
        <v>0</v>
      </c>
      <c r="AS1864" s="28">
        <f>Tabela1[[#This Row],[PESO TOTAL]]*Tabela1[[#This Row],[PREPARAÇÃO ]]</f>
        <v>0</v>
      </c>
      <c r="AT1864" s="28">
        <f>Tabela1[[#This Row],[PESO TOTAL]]*Tabela1[[#This Row],[CALDEIRARIA]]</f>
        <v>0</v>
      </c>
      <c r="AU1864" s="28">
        <f>Tabela1[[#This Row],[PESO TOTAL]]*Tabela1[[#This Row],[SOLDA]]</f>
        <v>0</v>
      </c>
      <c r="AV1864" s="28">
        <f>Tabela1[[#This Row],[PESO TOTAL]]*Tabela1[[#This Row],[ACABAMENTO]]</f>
        <v>0</v>
      </c>
      <c r="AW1864" s="28">
        <f>Tabela1[[#This Row],[PESO TOTAL]]*Tabela1[[#This Row],[PRONTO ACABADO]]</f>
        <v>0</v>
      </c>
      <c r="AX1864" s="28">
        <f>Tabela1[[#This Row],[PESO TOTAL]]*Tabela1[[#This Row],[EXPEDIÇÃO ]]</f>
        <v>0</v>
      </c>
      <c r="AY1864" s="28" t="str">
        <f>Tabela1[[#This Row],[PEDIDO]]&amp;Tabela1[[#This Row],[PRODUTO]]</f>
        <v/>
      </c>
      <c r="AZ1864" s="44">
        <f>IF(AF1864="",0,IF(ISTEXT(AF1864),H1864*VALUE(SUBSTITUTE(AF1864,"%",""))/100,H1864*AF1864))-Tabela1[[#This Row],[PRONTO ACABADO2]]</f>
        <v>0</v>
      </c>
      <c r="BA1864" s="44">
        <f>IF(AG1864="",0,IF(ISTEXT(AG1864),H1864*VALUE(SUBSTITUTE(AG1864,"%",""))/100,H1864*AG1864))-Tabela1[[#This Row],[PESO EXPEDIDO2]]</f>
        <v>0</v>
      </c>
      <c r="BB1864" s="44">
        <f t="shared" si="258"/>
        <v>0</v>
      </c>
      <c r="BC1864" s="44">
        <f t="shared" si="259"/>
        <v>0</v>
      </c>
      <c r="BD1864" s="44"/>
    </row>
    <row r="1865" spans="1:56" ht="15.75" hidden="1" customHeight="1" x14ac:dyDescent="0.25">
      <c r="A1865" s="6"/>
      <c r="B1865" s="22"/>
      <c r="C1865" s="7"/>
      <c r="D1865" s="46"/>
      <c r="E1865" s="7"/>
      <c r="F1865" s="7"/>
      <c r="G1865" s="44"/>
      <c r="H1865" s="41">
        <f>Tabela1[[#This Row],[PESO UNI]]*Tabela1[[#This Row],[QTE]]</f>
        <v>0</v>
      </c>
      <c r="I1865" s="7"/>
      <c r="J1865" s="8"/>
      <c r="K1865" s="8"/>
      <c r="L1865" s="9"/>
      <c r="M1865" s="10"/>
      <c r="N1865" s="8"/>
      <c r="O1865" s="12"/>
      <c r="P1865" s="13"/>
      <c r="Q1865" s="14">
        <f>Tabela1[[#This Row],[QTDE/ Fabricação]]-Tabela1[[#This Row],[QTE]]</f>
        <v>0</v>
      </c>
      <c r="R1865" s="19">
        <f t="shared" si="254"/>
        <v>0</v>
      </c>
      <c r="S1865" s="19">
        <f t="shared" si="253"/>
        <v>0</v>
      </c>
      <c r="T1865" s="20">
        <f t="shared" si="255"/>
        <v>0</v>
      </c>
      <c r="U1865" s="17">
        <f>IFERROR(SUMIF('LISTA DE EMBARQUE'!B:B,MICRO!E:E,'LISTA DE EMBARQUE'!G:G),"")</f>
        <v>0</v>
      </c>
      <c r="V1865" s="12" t="str">
        <f>IFERROR(VLOOKUP(Tabela1[[#This Row],[COD.MDE]],'LISTA DE EMBARQUE'!B:L,11,0),"")</f>
        <v/>
      </c>
      <c r="W1865" s="13" t="str">
        <f>IFERROR(COUNTIF(#REF!,Tabela1[[#This Row],[Colunas5]]),"")</f>
        <v/>
      </c>
      <c r="X1865" s="14">
        <f>Tabela1[[#This Row],[QIANTIDADE EXPEDIDA]]*Tabela1[[#This Row],[PESO UNI]]</f>
        <v>0</v>
      </c>
      <c r="Y1865" s="14">
        <f t="shared" si="256"/>
        <v>0</v>
      </c>
      <c r="Z1865" s="21">
        <f>Tabela1[[#This Row],[PESO TOTAL]]-Tabela1[[#This Row],[Peso Expedido]]</f>
        <v>0</v>
      </c>
      <c r="AA1865" s="18"/>
      <c r="AB1865" s="40"/>
      <c r="AC1865" s="40"/>
      <c r="AD1865" s="40"/>
      <c r="AE1865" s="40"/>
      <c r="AF1865" s="40"/>
      <c r="AG1865" s="40"/>
      <c r="AH1865" s="40"/>
      <c r="AI1865" s="40" t="str">
        <f t="shared" si="252"/>
        <v>ok</v>
      </c>
      <c r="AJ1865"/>
      <c r="AK1865" t="str">
        <f>Tabela1[[#This Row],[Coluna1]]&amp;Tabela1[[#This Row],[PEDIDO]]</f>
        <v/>
      </c>
      <c r="AL1865"/>
      <c r="AM1865"/>
      <c r="AN1865"/>
      <c r="AO1865" t="str">
        <f t="shared" si="257"/>
        <v>/</v>
      </c>
      <c r="AP1865" t="str">
        <f>Tabela1[[#This Row],[TAG]]&amp;Tabela1[[#This Row],[PEDIDO]]&amp;Tabela1[[#This Row],[PRODUTO]]</f>
        <v/>
      </c>
      <c r="AQ1865" s="23" t="str">
        <f>Tabela1[[#This Row],[PRODUTO]]&amp;Tabela1[[#This Row],[TAG]]</f>
        <v/>
      </c>
      <c r="AR1865" s="183">
        <f>Tabela1[[#This Row],[PESO TOTAL]]*Tabela1[[#This Row],[MATÉRIA PRIMA]]</f>
        <v>0</v>
      </c>
      <c r="AS1865" s="28">
        <f>Tabela1[[#This Row],[PESO TOTAL]]*Tabela1[[#This Row],[PREPARAÇÃO ]]</f>
        <v>0</v>
      </c>
      <c r="AT1865" s="28">
        <f>Tabela1[[#This Row],[PESO TOTAL]]*Tabela1[[#This Row],[CALDEIRARIA]]</f>
        <v>0</v>
      </c>
      <c r="AU1865" s="28">
        <f>Tabela1[[#This Row],[PESO TOTAL]]*Tabela1[[#This Row],[SOLDA]]</f>
        <v>0</v>
      </c>
      <c r="AV1865" s="28">
        <f>Tabela1[[#This Row],[PESO TOTAL]]*Tabela1[[#This Row],[ACABAMENTO]]</f>
        <v>0</v>
      </c>
      <c r="AW1865" s="28">
        <f>Tabela1[[#This Row],[PESO TOTAL]]*Tabela1[[#This Row],[PRONTO ACABADO]]</f>
        <v>0</v>
      </c>
      <c r="AX1865" s="28">
        <f>Tabela1[[#This Row],[PESO TOTAL]]*Tabela1[[#This Row],[EXPEDIÇÃO ]]</f>
        <v>0</v>
      </c>
      <c r="AY1865" s="28" t="str">
        <f>Tabela1[[#This Row],[PEDIDO]]&amp;Tabela1[[#This Row],[PRODUTO]]</f>
        <v/>
      </c>
      <c r="AZ1865" s="44">
        <f>IF(AF1865="",0,IF(ISTEXT(AF1865),H1865*VALUE(SUBSTITUTE(AF1865,"%",""))/100,H1865*AF1865))-Tabela1[[#This Row],[PRONTO ACABADO2]]</f>
        <v>0</v>
      </c>
      <c r="BA1865" s="44">
        <f>IF(AG1865="",0,IF(ISTEXT(AG1865),H1865*VALUE(SUBSTITUTE(AG1865,"%",""))/100,H1865*AG1865))-Tabela1[[#This Row],[PESO EXPEDIDO2]]</f>
        <v>0</v>
      </c>
      <c r="BB1865" s="44">
        <f t="shared" si="258"/>
        <v>0</v>
      </c>
      <c r="BC1865" s="44">
        <f t="shared" si="259"/>
        <v>0</v>
      </c>
      <c r="BD1865" s="44"/>
    </row>
    <row r="1866" spans="1:56" ht="15.75" hidden="1" customHeight="1" x14ac:dyDescent="0.25">
      <c r="A1866" s="6"/>
      <c r="B1866" s="22"/>
      <c r="C1866" s="7"/>
      <c r="D1866" s="46"/>
      <c r="E1866" s="7"/>
      <c r="F1866" s="7"/>
      <c r="G1866" s="44"/>
      <c r="H1866" s="41">
        <f>Tabela1[[#This Row],[PESO UNI]]*Tabela1[[#This Row],[QTE]]</f>
        <v>0</v>
      </c>
      <c r="I1866" s="7"/>
      <c r="J1866" s="8"/>
      <c r="K1866" s="8"/>
      <c r="L1866" s="9"/>
      <c r="M1866" s="10"/>
      <c r="N1866" s="8"/>
      <c r="O1866" s="12"/>
      <c r="P1866" s="13"/>
      <c r="Q1866" s="14">
        <f>Tabela1[[#This Row],[QTDE/ Fabricação]]-Tabela1[[#This Row],[QTE]]</f>
        <v>0</v>
      </c>
      <c r="R1866" s="19">
        <f t="shared" si="254"/>
        <v>0</v>
      </c>
      <c r="S1866" s="19">
        <f t="shared" si="253"/>
        <v>0</v>
      </c>
      <c r="T1866" s="20">
        <f t="shared" si="255"/>
        <v>0</v>
      </c>
      <c r="U1866" s="17">
        <f>IFERROR(SUMIF('LISTA DE EMBARQUE'!B:B,MICRO!E:E,'LISTA DE EMBARQUE'!G:G),"")</f>
        <v>0</v>
      </c>
      <c r="V1866" s="12" t="str">
        <f>IFERROR(VLOOKUP(Tabela1[[#This Row],[COD.MDE]],'LISTA DE EMBARQUE'!B:L,11,0),"")</f>
        <v/>
      </c>
      <c r="W1866" s="13" t="str">
        <f>IFERROR(COUNTIF(#REF!,Tabela1[[#This Row],[Colunas5]]),"")</f>
        <v/>
      </c>
      <c r="X1866" s="14">
        <f>Tabela1[[#This Row],[QIANTIDADE EXPEDIDA]]*Tabela1[[#This Row],[PESO UNI]]</f>
        <v>0</v>
      </c>
      <c r="Y1866" s="14">
        <f t="shared" si="256"/>
        <v>0</v>
      </c>
      <c r="Z1866" s="21">
        <f>Tabela1[[#This Row],[PESO TOTAL]]-Tabela1[[#This Row],[Peso Expedido]]</f>
        <v>0</v>
      </c>
      <c r="AA1866" s="18"/>
      <c r="AB1866" s="40"/>
      <c r="AC1866" s="40"/>
      <c r="AD1866" s="40"/>
      <c r="AE1866" s="40"/>
      <c r="AF1866" s="40"/>
      <c r="AG1866" s="40"/>
      <c r="AH1866" s="40"/>
      <c r="AI1866" s="40" t="str">
        <f t="shared" si="252"/>
        <v>ok</v>
      </c>
      <c r="AJ1866"/>
      <c r="AK1866" t="str">
        <f>Tabela1[[#This Row],[Coluna1]]&amp;Tabela1[[#This Row],[PEDIDO]]</f>
        <v/>
      </c>
      <c r="AL1866"/>
      <c r="AM1866"/>
      <c r="AN1866"/>
      <c r="AO1866" t="str">
        <f t="shared" si="257"/>
        <v>/</v>
      </c>
      <c r="AP1866" t="str">
        <f>Tabela1[[#This Row],[TAG]]&amp;Tabela1[[#This Row],[PEDIDO]]&amp;Tabela1[[#This Row],[PRODUTO]]</f>
        <v/>
      </c>
      <c r="AQ1866" s="23" t="str">
        <f>Tabela1[[#This Row],[PRODUTO]]&amp;Tabela1[[#This Row],[TAG]]</f>
        <v/>
      </c>
      <c r="AR1866" s="183">
        <f>Tabela1[[#This Row],[PESO TOTAL]]*Tabela1[[#This Row],[MATÉRIA PRIMA]]</f>
        <v>0</v>
      </c>
      <c r="AS1866" s="28">
        <f>Tabela1[[#This Row],[PESO TOTAL]]*Tabela1[[#This Row],[PREPARAÇÃO ]]</f>
        <v>0</v>
      </c>
      <c r="AT1866" s="28">
        <f>Tabela1[[#This Row],[PESO TOTAL]]*Tabela1[[#This Row],[CALDEIRARIA]]</f>
        <v>0</v>
      </c>
      <c r="AU1866" s="28">
        <f>Tabela1[[#This Row],[PESO TOTAL]]*Tabela1[[#This Row],[SOLDA]]</f>
        <v>0</v>
      </c>
      <c r="AV1866" s="28">
        <f>Tabela1[[#This Row],[PESO TOTAL]]*Tabela1[[#This Row],[ACABAMENTO]]</f>
        <v>0</v>
      </c>
      <c r="AW1866" s="28">
        <f>Tabela1[[#This Row],[PESO TOTAL]]*Tabela1[[#This Row],[PRONTO ACABADO]]</f>
        <v>0</v>
      </c>
      <c r="AX1866" s="28">
        <f>Tabela1[[#This Row],[PESO TOTAL]]*Tabela1[[#This Row],[EXPEDIÇÃO ]]</f>
        <v>0</v>
      </c>
      <c r="AY1866" s="28" t="str">
        <f>Tabela1[[#This Row],[PEDIDO]]&amp;Tabela1[[#This Row],[PRODUTO]]</f>
        <v/>
      </c>
      <c r="AZ1866" s="44">
        <f>IF(AF1866="",0,IF(ISTEXT(AF1866),H1866*VALUE(SUBSTITUTE(AF1866,"%",""))/100,H1866*AF1866))-Tabela1[[#This Row],[PRONTO ACABADO2]]</f>
        <v>0</v>
      </c>
      <c r="BA1866" s="44">
        <f>IF(AG1866="",0,IF(ISTEXT(AG1866),H1866*VALUE(SUBSTITUTE(AG1866,"%",""))/100,H1866*AG1866))-Tabela1[[#This Row],[PESO EXPEDIDO2]]</f>
        <v>0</v>
      </c>
      <c r="BB1866" s="44">
        <f t="shared" si="258"/>
        <v>0</v>
      </c>
      <c r="BC1866" s="44">
        <f t="shared" si="259"/>
        <v>0</v>
      </c>
      <c r="BD1866" s="44"/>
    </row>
    <row r="1867" spans="1:56" ht="15.75" hidden="1" customHeight="1" x14ac:dyDescent="0.25">
      <c r="A1867" s="6"/>
      <c r="B1867" s="22"/>
      <c r="C1867" s="7"/>
      <c r="D1867" s="46"/>
      <c r="E1867" s="7"/>
      <c r="F1867" s="7"/>
      <c r="G1867" s="44"/>
      <c r="H1867" s="41">
        <f>Tabela1[[#This Row],[PESO UNI]]*Tabela1[[#This Row],[QTE]]</f>
        <v>0</v>
      </c>
      <c r="I1867" s="7"/>
      <c r="J1867" s="8"/>
      <c r="K1867" s="8"/>
      <c r="L1867" s="9"/>
      <c r="M1867" s="10"/>
      <c r="N1867" s="8"/>
      <c r="O1867" s="12"/>
      <c r="P1867" s="13"/>
      <c r="Q1867" s="14">
        <f>Tabela1[[#This Row],[QTDE/ Fabricação]]-Tabela1[[#This Row],[QTE]]</f>
        <v>0</v>
      </c>
      <c r="R1867" s="19">
        <f t="shared" si="254"/>
        <v>0</v>
      </c>
      <c r="S1867" s="19">
        <f t="shared" si="253"/>
        <v>0</v>
      </c>
      <c r="T1867" s="20">
        <f t="shared" si="255"/>
        <v>0</v>
      </c>
      <c r="U1867" s="17">
        <f>IFERROR(SUMIF('LISTA DE EMBARQUE'!B:B,MICRO!E:E,'LISTA DE EMBARQUE'!G:G),"")</f>
        <v>0</v>
      </c>
      <c r="V1867" s="12" t="str">
        <f>IFERROR(VLOOKUP(Tabela1[[#This Row],[COD.MDE]],'LISTA DE EMBARQUE'!B:L,11,0),"")</f>
        <v/>
      </c>
      <c r="W1867" s="13" t="str">
        <f>IFERROR(COUNTIF(#REF!,Tabela1[[#This Row],[Colunas5]]),"")</f>
        <v/>
      </c>
      <c r="X1867" s="14">
        <f>Tabela1[[#This Row],[QIANTIDADE EXPEDIDA]]*Tabela1[[#This Row],[PESO UNI]]</f>
        <v>0</v>
      </c>
      <c r="Y1867" s="14">
        <f t="shared" si="256"/>
        <v>0</v>
      </c>
      <c r="Z1867" s="21">
        <f>Tabela1[[#This Row],[PESO TOTAL]]-Tabela1[[#This Row],[Peso Expedido]]</f>
        <v>0</v>
      </c>
      <c r="AA1867" s="18"/>
      <c r="AB1867" s="40"/>
      <c r="AC1867" s="40"/>
      <c r="AD1867" s="40"/>
      <c r="AE1867" s="40"/>
      <c r="AF1867" s="40"/>
      <c r="AG1867" s="40"/>
      <c r="AH1867" s="40"/>
      <c r="AI1867" s="40" t="str">
        <f t="shared" si="252"/>
        <v>ok</v>
      </c>
      <c r="AJ1867"/>
      <c r="AK1867" t="str">
        <f>Tabela1[[#This Row],[Coluna1]]&amp;Tabela1[[#This Row],[PEDIDO]]</f>
        <v/>
      </c>
      <c r="AL1867"/>
      <c r="AM1867"/>
      <c r="AN1867"/>
      <c r="AO1867" t="str">
        <f t="shared" si="257"/>
        <v>/</v>
      </c>
      <c r="AP1867" t="str">
        <f>Tabela1[[#This Row],[TAG]]&amp;Tabela1[[#This Row],[PEDIDO]]&amp;Tabela1[[#This Row],[PRODUTO]]</f>
        <v/>
      </c>
      <c r="AQ1867" s="23" t="str">
        <f>Tabela1[[#This Row],[PRODUTO]]&amp;Tabela1[[#This Row],[TAG]]</f>
        <v/>
      </c>
      <c r="AR1867" s="183">
        <f>Tabela1[[#This Row],[PESO TOTAL]]*Tabela1[[#This Row],[MATÉRIA PRIMA]]</f>
        <v>0</v>
      </c>
      <c r="AS1867" s="28">
        <f>Tabela1[[#This Row],[PESO TOTAL]]*Tabela1[[#This Row],[PREPARAÇÃO ]]</f>
        <v>0</v>
      </c>
      <c r="AT1867" s="28">
        <f>Tabela1[[#This Row],[PESO TOTAL]]*Tabela1[[#This Row],[CALDEIRARIA]]</f>
        <v>0</v>
      </c>
      <c r="AU1867" s="28">
        <f>Tabela1[[#This Row],[PESO TOTAL]]*Tabela1[[#This Row],[SOLDA]]</f>
        <v>0</v>
      </c>
      <c r="AV1867" s="28">
        <f>Tabela1[[#This Row],[PESO TOTAL]]*Tabela1[[#This Row],[ACABAMENTO]]</f>
        <v>0</v>
      </c>
      <c r="AW1867" s="28">
        <f>Tabela1[[#This Row],[PESO TOTAL]]*Tabela1[[#This Row],[PRONTO ACABADO]]</f>
        <v>0</v>
      </c>
      <c r="AX1867" s="28">
        <f>Tabela1[[#This Row],[PESO TOTAL]]*Tabela1[[#This Row],[EXPEDIÇÃO ]]</f>
        <v>0</v>
      </c>
      <c r="AY1867" s="28" t="str">
        <f>Tabela1[[#This Row],[PEDIDO]]&amp;Tabela1[[#This Row],[PRODUTO]]</f>
        <v/>
      </c>
      <c r="AZ1867" s="44">
        <f>IF(AF1867="",0,IF(ISTEXT(AF1867),H1867*VALUE(SUBSTITUTE(AF1867,"%",""))/100,H1867*AF1867))-Tabela1[[#This Row],[PRONTO ACABADO2]]</f>
        <v>0</v>
      </c>
      <c r="BA1867" s="44">
        <f>IF(AG1867="",0,IF(ISTEXT(AG1867),H1867*VALUE(SUBSTITUTE(AG1867,"%",""))/100,H1867*AG1867))-Tabela1[[#This Row],[PESO EXPEDIDO2]]</f>
        <v>0</v>
      </c>
      <c r="BB1867" s="44">
        <f t="shared" si="258"/>
        <v>0</v>
      </c>
      <c r="BC1867" s="44">
        <f t="shared" si="259"/>
        <v>0</v>
      </c>
      <c r="BD1867" s="44"/>
    </row>
    <row r="1868" spans="1:56" ht="15.75" hidden="1" customHeight="1" x14ac:dyDescent="0.25">
      <c r="A1868" s="6"/>
      <c r="B1868" s="22"/>
      <c r="C1868" s="7"/>
      <c r="D1868" s="46"/>
      <c r="E1868" s="7"/>
      <c r="F1868" s="7"/>
      <c r="G1868" s="44"/>
      <c r="H1868" s="41">
        <f>Tabela1[[#This Row],[PESO UNI]]*Tabela1[[#This Row],[QTE]]</f>
        <v>0</v>
      </c>
      <c r="I1868" s="7"/>
      <c r="J1868" s="8"/>
      <c r="K1868" s="8"/>
      <c r="L1868" s="9"/>
      <c r="M1868" s="10"/>
      <c r="N1868" s="8"/>
      <c r="O1868" s="12"/>
      <c r="P1868" s="13"/>
      <c r="Q1868" s="14">
        <f>Tabela1[[#This Row],[QTDE/ Fabricação]]-Tabela1[[#This Row],[QTE]]</f>
        <v>0</v>
      </c>
      <c r="R1868" s="19">
        <f t="shared" si="254"/>
        <v>0</v>
      </c>
      <c r="S1868" s="19">
        <f t="shared" si="253"/>
        <v>0</v>
      </c>
      <c r="T1868" s="20">
        <f t="shared" si="255"/>
        <v>0</v>
      </c>
      <c r="U1868" s="17">
        <f>IFERROR(SUMIF('LISTA DE EMBARQUE'!B:B,MICRO!E:E,'LISTA DE EMBARQUE'!G:G),"")</f>
        <v>0</v>
      </c>
      <c r="V1868" s="12" t="str">
        <f>IFERROR(VLOOKUP(Tabela1[[#This Row],[COD.MDE]],'LISTA DE EMBARQUE'!B:L,11,0),"")</f>
        <v/>
      </c>
      <c r="W1868" s="13" t="str">
        <f>IFERROR(COUNTIF(#REF!,Tabela1[[#This Row],[Colunas5]]),"")</f>
        <v/>
      </c>
      <c r="X1868" s="14">
        <f>Tabela1[[#This Row],[QIANTIDADE EXPEDIDA]]*Tabela1[[#This Row],[PESO UNI]]</f>
        <v>0</v>
      </c>
      <c r="Y1868" s="14">
        <f t="shared" si="256"/>
        <v>0</v>
      </c>
      <c r="Z1868" s="21">
        <f>Tabela1[[#This Row],[PESO TOTAL]]-Tabela1[[#This Row],[Peso Expedido]]</f>
        <v>0</v>
      </c>
      <c r="AA1868" s="18"/>
      <c r="AB1868" s="40"/>
      <c r="AC1868" s="40"/>
      <c r="AD1868" s="40"/>
      <c r="AE1868" s="40"/>
      <c r="AF1868" s="40"/>
      <c r="AG1868" s="40"/>
      <c r="AH1868" s="40"/>
      <c r="AI1868" s="40" t="str">
        <f t="shared" si="252"/>
        <v>ok</v>
      </c>
      <c r="AJ1868"/>
      <c r="AK1868" t="str">
        <f>Tabela1[[#This Row],[Coluna1]]&amp;Tabela1[[#This Row],[PEDIDO]]</f>
        <v/>
      </c>
      <c r="AL1868"/>
      <c r="AM1868"/>
      <c r="AN1868"/>
      <c r="AO1868" t="str">
        <f t="shared" si="257"/>
        <v>/</v>
      </c>
      <c r="AP1868" t="str">
        <f>Tabela1[[#This Row],[TAG]]&amp;Tabela1[[#This Row],[PEDIDO]]&amp;Tabela1[[#This Row],[PRODUTO]]</f>
        <v/>
      </c>
      <c r="AQ1868" s="23" t="str">
        <f>Tabela1[[#This Row],[PRODUTO]]&amp;Tabela1[[#This Row],[TAG]]</f>
        <v/>
      </c>
      <c r="AR1868" s="183">
        <f>Tabela1[[#This Row],[PESO TOTAL]]*Tabela1[[#This Row],[MATÉRIA PRIMA]]</f>
        <v>0</v>
      </c>
      <c r="AS1868" s="28">
        <f>Tabela1[[#This Row],[PESO TOTAL]]*Tabela1[[#This Row],[PREPARAÇÃO ]]</f>
        <v>0</v>
      </c>
      <c r="AT1868" s="28">
        <f>Tabela1[[#This Row],[PESO TOTAL]]*Tabela1[[#This Row],[CALDEIRARIA]]</f>
        <v>0</v>
      </c>
      <c r="AU1868" s="28">
        <f>Tabela1[[#This Row],[PESO TOTAL]]*Tabela1[[#This Row],[SOLDA]]</f>
        <v>0</v>
      </c>
      <c r="AV1868" s="28">
        <f>Tabela1[[#This Row],[PESO TOTAL]]*Tabela1[[#This Row],[ACABAMENTO]]</f>
        <v>0</v>
      </c>
      <c r="AW1868" s="28">
        <f>Tabela1[[#This Row],[PESO TOTAL]]*Tabela1[[#This Row],[PRONTO ACABADO]]</f>
        <v>0</v>
      </c>
      <c r="AX1868" s="28">
        <f>Tabela1[[#This Row],[PESO TOTAL]]*Tabela1[[#This Row],[EXPEDIÇÃO ]]</f>
        <v>0</v>
      </c>
      <c r="AY1868" s="28" t="str">
        <f>Tabela1[[#This Row],[PEDIDO]]&amp;Tabela1[[#This Row],[PRODUTO]]</f>
        <v/>
      </c>
      <c r="AZ1868" s="44">
        <f>IF(AF1868="",0,IF(ISTEXT(AF1868),H1868*VALUE(SUBSTITUTE(AF1868,"%",""))/100,H1868*AF1868))-Tabela1[[#This Row],[PRONTO ACABADO2]]</f>
        <v>0</v>
      </c>
      <c r="BA1868" s="44">
        <f>IF(AG1868="",0,IF(ISTEXT(AG1868),H1868*VALUE(SUBSTITUTE(AG1868,"%",""))/100,H1868*AG1868))-Tabela1[[#This Row],[PESO EXPEDIDO2]]</f>
        <v>0</v>
      </c>
      <c r="BB1868" s="44">
        <f t="shared" si="258"/>
        <v>0</v>
      </c>
      <c r="BC1868" s="44">
        <f t="shared" si="259"/>
        <v>0</v>
      </c>
      <c r="BD1868" s="44"/>
    </row>
    <row r="1869" spans="1:56" ht="15.75" hidden="1" customHeight="1" x14ac:dyDescent="0.25">
      <c r="A1869" s="6"/>
      <c r="B1869" s="22"/>
      <c r="C1869" s="7"/>
      <c r="D1869" s="46"/>
      <c r="E1869" s="7"/>
      <c r="F1869" s="7"/>
      <c r="G1869" s="44"/>
      <c r="H1869" s="41">
        <f>Tabela1[[#This Row],[PESO UNI]]*Tabela1[[#This Row],[QTE]]</f>
        <v>0</v>
      </c>
      <c r="I1869" s="7"/>
      <c r="J1869" s="8"/>
      <c r="K1869" s="8"/>
      <c r="L1869" s="9"/>
      <c r="M1869" s="10"/>
      <c r="N1869" s="8"/>
      <c r="O1869" s="12"/>
      <c r="P1869" s="13"/>
      <c r="Q1869" s="14">
        <f>Tabela1[[#This Row],[QTDE/ Fabricação]]-Tabela1[[#This Row],[QTE]]</f>
        <v>0</v>
      </c>
      <c r="R1869" s="19">
        <f t="shared" si="254"/>
        <v>0</v>
      </c>
      <c r="S1869" s="19">
        <f t="shared" si="253"/>
        <v>0</v>
      </c>
      <c r="T1869" s="20">
        <f t="shared" si="255"/>
        <v>0</v>
      </c>
      <c r="U1869" s="17">
        <f>IFERROR(SUMIF('LISTA DE EMBARQUE'!B:B,MICRO!E:E,'LISTA DE EMBARQUE'!G:G),"")</f>
        <v>0</v>
      </c>
      <c r="V1869" s="12" t="str">
        <f>IFERROR(VLOOKUP(Tabela1[[#This Row],[COD.MDE]],'LISTA DE EMBARQUE'!B:L,11,0),"")</f>
        <v/>
      </c>
      <c r="W1869" s="13" t="str">
        <f>IFERROR(COUNTIF(#REF!,Tabela1[[#This Row],[Colunas5]]),"")</f>
        <v/>
      </c>
      <c r="X1869" s="14">
        <f>Tabela1[[#This Row],[QIANTIDADE EXPEDIDA]]*Tabela1[[#This Row],[PESO UNI]]</f>
        <v>0</v>
      </c>
      <c r="Y1869" s="14">
        <f t="shared" si="256"/>
        <v>0</v>
      </c>
      <c r="Z1869" s="21">
        <f>Tabela1[[#This Row],[PESO TOTAL]]-Tabela1[[#This Row],[Peso Expedido]]</f>
        <v>0</v>
      </c>
      <c r="AA1869" s="18"/>
      <c r="AB1869" s="40"/>
      <c r="AC1869" s="40"/>
      <c r="AD1869" s="40"/>
      <c r="AE1869" s="40"/>
      <c r="AF1869" s="40"/>
      <c r="AG1869" s="40"/>
      <c r="AH1869" s="40"/>
      <c r="AI1869" s="40" t="str">
        <f t="shared" si="252"/>
        <v>ok</v>
      </c>
      <c r="AJ1869"/>
      <c r="AK1869" t="str">
        <f>Tabela1[[#This Row],[Coluna1]]&amp;Tabela1[[#This Row],[PEDIDO]]</f>
        <v/>
      </c>
      <c r="AL1869"/>
      <c r="AM1869"/>
      <c r="AN1869"/>
      <c r="AO1869" t="str">
        <f t="shared" si="257"/>
        <v>/</v>
      </c>
      <c r="AP1869" t="str">
        <f>Tabela1[[#This Row],[TAG]]&amp;Tabela1[[#This Row],[PEDIDO]]&amp;Tabela1[[#This Row],[PRODUTO]]</f>
        <v/>
      </c>
      <c r="AQ1869" s="23" t="str">
        <f>Tabela1[[#This Row],[PRODUTO]]&amp;Tabela1[[#This Row],[TAG]]</f>
        <v/>
      </c>
      <c r="AR1869" s="183">
        <f>Tabela1[[#This Row],[PESO TOTAL]]*Tabela1[[#This Row],[MATÉRIA PRIMA]]</f>
        <v>0</v>
      </c>
      <c r="AS1869" s="28">
        <f>Tabela1[[#This Row],[PESO TOTAL]]*Tabela1[[#This Row],[PREPARAÇÃO ]]</f>
        <v>0</v>
      </c>
      <c r="AT1869" s="28">
        <f>Tabela1[[#This Row],[PESO TOTAL]]*Tabela1[[#This Row],[CALDEIRARIA]]</f>
        <v>0</v>
      </c>
      <c r="AU1869" s="28">
        <f>Tabela1[[#This Row],[PESO TOTAL]]*Tabela1[[#This Row],[SOLDA]]</f>
        <v>0</v>
      </c>
      <c r="AV1869" s="28">
        <f>Tabela1[[#This Row],[PESO TOTAL]]*Tabela1[[#This Row],[ACABAMENTO]]</f>
        <v>0</v>
      </c>
      <c r="AW1869" s="28">
        <f>Tabela1[[#This Row],[PESO TOTAL]]*Tabela1[[#This Row],[PRONTO ACABADO]]</f>
        <v>0</v>
      </c>
      <c r="AX1869" s="28">
        <f>Tabela1[[#This Row],[PESO TOTAL]]*Tabela1[[#This Row],[EXPEDIÇÃO ]]</f>
        <v>0</v>
      </c>
      <c r="AY1869" s="28" t="str">
        <f>Tabela1[[#This Row],[PEDIDO]]&amp;Tabela1[[#This Row],[PRODUTO]]</f>
        <v/>
      </c>
      <c r="AZ1869" s="44">
        <f>IF(AF1869="",0,IF(ISTEXT(AF1869),H1869*VALUE(SUBSTITUTE(AF1869,"%",""))/100,H1869*AF1869))-Tabela1[[#This Row],[PRONTO ACABADO2]]</f>
        <v>0</v>
      </c>
      <c r="BA1869" s="44">
        <f>IF(AG1869="",0,IF(ISTEXT(AG1869),H1869*VALUE(SUBSTITUTE(AG1869,"%",""))/100,H1869*AG1869))-Tabela1[[#This Row],[PESO EXPEDIDO2]]</f>
        <v>0</v>
      </c>
      <c r="BB1869" s="44">
        <f t="shared" si="258"/>
        <v>0</v>
      </c>
      <c r="BC1869" s="44">
        <f t="shared" si="259"/>
        <v>0</v>
      </c>
      <c r="BD1869" s="44"/>
    </row>
    <row r="1870" spans="1:56" ht="15.75" hidden="1" customHeight="1" x14ac:dyDescent="0.25">
      <c r="A1870" s="6"/>
      <c r="B1870" s="22"/>
      <c r="C1870" s="7"/>
      <c r="D1870" s="46"/>
      <c r="E1870" s="7"/>
      <c r="F1870" s="7"/>
      <c r="G1870" s="44"/>
      <c r="H1870" s="41">
        <f>Tabela1[[#This Row],[PESO UNI]]*Tabela1[[#This Row],[QTE]]</f>
        <v>0</v>
      </c>
      <c r="I1870" s="7"/>
      <c r="J1870" s="8"/>
      <c r="K1870" s="8"/>
      <c r="L1870" s="9"/>
      <c r="M1870" s="10"/>
      <c r="N1870" s="8"/>
      <c r="O1870" s="12"/>
      <c r="P1870" s="13"/>
      <c r="Q1870" s="14">
        <f>Tabela1[[#This Row],[QTDE/ Fabricação]]-Tabela1[[#This Row],[QTE]]</f>
        <v>0</v>
      </c>
      <c r="R1870" s="19">
        <f t="shared" si="254"/>
        <v>0</v>
      </c>
      <c r="S1870" s="19">
        <f t="shared" si="253"/>
        <v>0</v>
      </c>
      <c r="T1870" s="20">
        <f t="shared" si="255"/>
        <v>0</v>
      </c>
      <c r="U1870" s="17">
        <f>IFERROR(SUMIF('LISTA DE EMBARQUE'!B:B,MICRO!E:E,'LISTA DE EMBARQUE'!G:G),"")</f>
        <v>0</v>
      </c>
      <c r="V1870" s="12" t="str">
        <f>IFERROR(VLOOKUP(Tabela1[[#This Row],[COD.MDE]],'LISTA DE EMBARQUE'!B:L,11,0),"")</f>
        <v/>
      </c>
      <c r="W1870" s="13" t="str">
        <f>IFERROR(COUNTIF(#REF!,Tabela1[[#This Row],[Colunas5]]),"")</f>
        <v/>
      </c>
      <c r="X1870" s="14">
        <f>Tabela1[[#This Row],[QIANTIDADE EXPEDIDA]]*Tabela1[[#This Row],[PESO UNI]]</f>
        <v>0</v>
      </c>
      <c r="Y1870" s="14">
        <f t="shared" si="256"/>
        <v>0</v>
      </c>
      <c r="Z1870" s="21">
        <f>Tabela1[[#This Row],[PESO TOTAL]]-Tabela1[[#This Row],[Peso Expedido]]</f>
        <v>0</v>
      </c>
      <c r="AA1870" s="18"/>
      <c r="AB1870" s="40"/>
      <c r="AC1870" s="40"/>
      <c r="AD1870" s="40"/>
      <c r="AE1870" s="40"/>
      <c r="AF1870" s="40"/>
      <c r="AG1870" s="40"/>
      <c r="AH1870" s="40"/>
      <c r="AI1870" s="40" t="str">
        <f t="shared" si="252"/>
        <v>ok</v>
      </c>
      <c r="AJ1870"/>
      <c r="AK1870" t="str">
        <f>Tabela1[[#This Row],[Coluna1]]&amp;Tabela1[[#This Row],[PEDIDO]]</f>
        <v/>
      </c>
      <c r="AL1870"/>
      <c r="AM1870"/>
      <c r="AN1870"/>
      <c r="AO1870" t="str">
        <f t="shared" si="257"/>
        <v>/</v>
      </c>
      <c r="AP1870" t="str">
        <f>Tabela1[[#This Row],[TAG]]&amp;Tabela1[[#This Row],[PEDIDO]]&amp;Tabela1[[#This Row],[PRODUTO]]</f>
        <v/>
      </c>
      <c r="AQ1870" s="23" t="str">
        <f>Tabela1[[#This Row],[PRODUTO]]&amp;Tabela1[[#This Row],[TAG]]</f>
        <v/>
      </c>
      <c r="AR1870" s="183">
        <f>Tabela1[[#This Row],[PESO TOTAL]]*Tabela1[[#This Row],[MATÉRIA PRIMA]]</f>
        <v>0</v>
      </c>
      <c r="AS1870" s="28">
        <f>Tabela1[[#This Row],[PESO TOTAL]]*Tabela1[[#This Row],[PREPARAÇÃO ]]</f>
        <v>0</v>
      </c>
      <c r="AT1870" s="28">
        <f>Tabela1[[#This Row],[PESO TOTAL]]*Tabela1[[#This Row],[CALDEIRARIA]]</f>
        <v>0</v>
      </c>
      <c r="AU1870" s="28">
        <f>Tabela1[[#This Row],[PESO TOTAL]]*Tabela1[[#This Row],[SOLDA]]</f>
        <v>0</v>
      </c>
      <c r="AV1870" s="28">
        <f>Tabela1[[#This Row],[PESO TOTAL]]*Tabela1[[#This Row],[ACABAMENTO]]</f>
        <v>0</v>
      </c>
      <c r="AW1870" s="28">
        <f>Tabela1[[#This Row],[PESO TOTAL]]*Tabela1[[#This Row],[PRONTO ACABADO]]</f>
        <v>0</v>
      </c>
      <c r="AX1870" s="28">
        <f>Tabela1[[#This Row],[PESO TOTAL]]*Tabela1[[#This Row],[EXPEDIÇÃO ]]</f>
        <v>0</v>
      </c>
      <c r="AY1870" s="28" t="str">
        <f>Tabela1[[#This Row],[PEDIDO]]&amp;Tabela1[[#This Row],[PRODUTO]]</f>
        <v/>
      </c>
      <c r="AZ1870" s="44">
        <f>IF(AF1870="",0,IF(ISTEXT(AF1870),H1870*VALUE(SUBSTITUTE(AF1870,"%",""))/100,H1870*AF1870))-Tabela1[[#This Row],[PRONTO ACABADO2]]</f>
        <v>0</v>
      </c>
      <c r="BA1870" s="44">
        <f>IF(AG1870="",0,IF(ISTEXT(AG1870),H1870*VALUE(SUBSTITUTE(AG1870,"%",""))/100,H1870*AG1870))-Tabela1[[#This Row],[PESO EXPEDIDO2]]</f>
        <v>0</v>
      </c>
      <c r="BB1870" s="44">
        <f t="shared" si="258"/>
        <v>0</v>
      </c>
      <c r="BC1870" s="44">
        <f t="shared" si="259"/>
        <v>0</v>
      </c>
      <c r="BD1870" s="44"/>
    </row>
    <row r="1871" spans="1:56" ht="15.75" hidden="1" customHeight="1" x14ac:dyDescent="0.25">
      <c r="A1871" s="6"/>
      <c r="B1871" s="22"/>
      <c r="C1871" s="7"/>
      <c r="D1871" s="46"/>
      <c r="E1871" s="7"/>
      <c r="F1871" s="7"/>
      <c r="G1871" s="44"/>
      <c r="H1871" s="41">
        <f>Tabela1[[#This Row],[PESO UNI]]*Tabela1[[#This Row],[QTE]]</f>
        <v>0</v>
      </c>
      <c r="I1871" s="7"/>
      <c r="J1871" s="8"/>
      <c r="K1871" s="8"/>
      <c r="L1871" s="9"/>
      <c r="M1871" s="10"/>
      <c r="N1871" s="8"/>
      <c r="O1871" s="12"/>
      <c r="P1871" s="13"/>
      <c r="Q1871" s="14">
        <f>Tabela1[[#This Row],[QTDE/ Fabricação]]-Tabela1[[#This Row],[QTE]]</f>
        <v>0</v>
      </c>
      <c r="R1871" s="19">
        <f t="shared" si="254"/>
        <v>0</v>
      </c>
      <c r="S1871" s="19">
        <f t="shared" si="253"/>
        <v>0</v>
      </c>
      <c r="T1871" s="20">
        <f t="shared" si="255"/>
        <v>0</v>
      </c>
      <c r="U1871" s="17">
        <f>IFERROR(SUMIF('LISTA DE EMBARQUE'!B:B,MICRO!E:E,'LISTA DE EMBARQUE'!G:G),"")</f>
        <v>0</v>
      </c>
      <c r="V1871" s="12" t="str">
        <f>IFERROR(VLOOKUP(Tabela1[[#This Row],[COD.MDE]],'LISTA DE EMBARQUE'!B:L,11,0),"")</f>
        <v/>
      </c>
      <c r="W1871" s="13" t="str">
        <f>IFERROR(COUNTIF(#REF!,Tabela1[[#This Row],[Colunas5]]),"")</f>
        <v/>
      </c>
      <c r="X1871" s="14">
        <f>Tabela1[[#This Row],[QIANTIDADE EXPEDIDA]]*Tabela1[[#This Row],[PESO UNI]]</f>
        <v>0</v>
      </c>
      <c r="Y1871" s="14">
        <f t="shared" si="256"/>
        <v>0</v>
      </c>
      <c r="Z1871" s="21">
        <f>Tabela1[[#This Row],[PESO TOTAL]]-Tabela1[[#This Row],[Peso Expedido]]</f>
        <v>0</v>
      </c>
      <c r="AA1871" s="18"/>
      <c r="AB1871" s="40"/>
      <c r="AC1871" s="40"/>
      <c r="AD1871" s="40"/>
      <c r="AE1871" s="40"/>
      <c r="AF1871" s="40"/>
      <c r="AG1871" s="40"/>
      <c r="AH1871" s="40"/>
      <c r="AI1871" s="40" t="str">
        <f t="shared" si="252"/>
        <v>ok</v>
      </c>
      <c r="AJ1871"/>
      <c r="AK1871" t="str">
        <f>Tabela1[[#This Row],[Coluna1]]&amp;Tabela1[[#This Row],[PEDIDO]]</f>
        <v/>
      </c>
      <c r="AL1871"/>
      <c r="AM1871"/>
      <c r="AN1871"/>
      <c r="AO1871" t="str">
        <f t="shared" si="257"/>
        <v>/</v>
      </c>
      <c r="AP1871" t="str">
        <f>Tabela1[[#This Row],[TAG]]&amp;Tabela1[[#This Row],[PEDIDO]]&amp;Tabela1[[#This Row],[PRODUTO]]</f>
        <v/>
      </c>
      <c r="AQ1871" s="23" t="str">
        <f>Tabela1[[#This Row],[PRODUTO]]&amp;Tabela1[[#This Row],[TAG]]</f>
        <v/>
      </c>
      <c r="AR1871" s="183">
        <f>Tabela1[[#This Row],[PESO TOTAL]]*Tabela1[[#This Row],[MATÉRIA PRIMA]]</f>
        <v>0</v>
      </c>
      <c r="AS1871" s="28">
        <f>Tabela1[[#This Row],[PESO TOTAL]]*Tabela1[[#This Row],[PREPARAÇÃO ]]</f>
        <v>0</v>
      </c>
      <c r="AT1871" s="28">
        <f>Tabela1[[#This Row],[PESO TOTAL]]*Tabela1[[#This Row],[CALDEIRARIA]]</f>
        <v>0</v>
      </c>
      <c r="AU1871" s="28">
        <f>Tabela1[[#This Row],[PESO TOTAL]]*Tabela1[[#This Row],[SOLDA]]</f>
        <v>0</v>
      </c>
      <c r="AV1871" s="28">
        <f>Tabela1[[#This Row],[PESO TOTAL]]*Tabela1[[#This Row],[ACABAMENTO]]</f>
        <v>0</v>
      </c>
      <c r="AW1871" s="28">
        <f>Tabela1[[#This Row],[PESO TOTAL]]*Tabela1[[#This Row],[PRONTO ACABADO]]</f>
        <v>0</v>
      </c>
      <c r="AX1871" s="28">
        <f>Tabela1[[#This Row],[PESO TOTAL]]*Tabela1[[#This Row],[EXPEDIÇÃO ]]</f>
        <v>0</v>
      </c>
      <c r="AY1871" s="28" t="str">
        <f>Tabela1[[#This Row],[PEDIDO]]&amp;Tabela1[[#This Row],[PRODUTO]]</f>
        <v/>
      </c>
      <c r="AZ1871" s="44">
        <f>IF(AF1871="",0,IF(ISTEXT(AF1871),H1871*VALUE(SUBSTITUTE(AF1871,"%",""))/100,H1871*AF1871))-Tabela1[[#This Row],[PRONTO ACABADO2]]</f>
        <v>0</v>
      </c>
      <c r="BA1871" s="44">
        <f>IF(AG1871="",0,IF(ISTEXT(AG1871),H1871*VALUE(SUBSTITUTE(AG1871,"%",""))/100,H1871*AG1871))-Tabela1[[#This Row],[PESO EXPEDIDO2]]</f>
        <v>0</v>
      </c>
      <c r="BB1871" s="44">
        <f t="shared" si="258"/>
        <v>0</v>
      </c>
      <c r="BC1871" s="44">
        <f t="shared" si="259"/>
        <v>0</v>
      </c>
      <c r="BD1871" s="44"/>
    </row>
    <row r="1872" spans="1:56" ht="15.75" hidden="1" customHeight="1" x14ac:dyDescent="0.25">
      <c r="A1872" s="6"/>
      <c r="B1872" s="22"/>
      <c r="C1872" s="7"/>
      <c r="D1872" s="46"/>
      <c r="E1872" s="7"/>
      <c r="F1872" s="7"/>
      <c r="G1872" s="44"/>
      <c r="H1872" s="41">
        <f>Tabela1[[#This Row],[PESO UNI]]*Tabela1[[#This Row],[QTE]]</f>
        <v>0</v>
      </c>
      <c r="I1872" s="7"/>
      <c r="J1872" s="8"/>
      <c r="K1872" s="8"/>
      <c r="L1872" s="9"/>
      <c r="M1872" s="10"/>
      <c r="N1872" s="8"/>
      <c r="O1872" s="12"/>
      <c r="P1872" s="13"/>
      <c r="Q1872" s="14">
        <f>Tabela1[[#This Row],[QTDE/ Fabricação]]-Tabela1[[#This Row],[QTE]]</f>
        <v>0</v>
      </c>
      <c r="R1872" s="19">
        <f t="shared" si="254"/>
        <v>0</v>
      </c>
      <c r="S1872" s="19">
        <f t="shared" si="253"/>
        <v>0</v>
      </c>
      <c r="T1872" s="20">
        <f t="shared" si="255"/>
        <v>0</v>
      </c>
      <c r="U1872" s="17">
        <f>IFERROR(SUMIF('LISTA DE EMBARQUE'!B:B,MICRO!E:E,'LISTA DE EMBARQUE'!G:G),"")</f>
        <v>0</v>
      </c>
      <c r="V1872" s="12" t="str">
        <f>IFERROR(VLOOKUP(Tabela1[[#This Row],[COD.MDE]],'LISTA DE EMBARQUE'!B:L,11,0),"")</f>
        <v/>
      </c>
      <c r="W1872" s="13" t="str">
        <f>IFERROR(COUNTIF(#REF!,Tabela1[[#This Row],[Colunas5]]),"")</f>
        <v/>
      </c>
      <c r="X1872" s="14">
        <f>Tabela1[[#This Row],[QIANTIDADE EXPEDIDA]]*Tabela1[[#This Row],[PESO UNI]]</f>
        <v>0</v>
      </c>
      <c r="Y1872" s="14">
        <f t="shared" si="256"/>
        <v>0</v>
      </c>
      <c r="Z1872" s="21">
        <f>Tabela1[[#This Row],[PESO TOTAL]]-Tabela1[[#This Row],[Peso Expedido]]</f>
        <v>0</v>
      </c>
      <c r="AA1872" s="18"/>
      <c r="AB1872" s="40"/>
      <c r="AC1872" s="40"/>
      <c r="AD1872" s="40"/>
      <c r="AE1872" s="40"/>
      <c r="AF1872" s="40"/>
      <c r="AG1872" s="40"/>
      <c r="AH1872" s="40"/>
      <c r="AI1872" s="40" t="str">
        <f t="shared" si="252"/>
        <v>ok</v>
      </c>
      <c r="AJ1872"/>
      <c r="AK1872" t="str">
        <f>Tabela1[[#This Row],[Coluna1]]&amp;Tabela1[[#This Row],[PEDIDO]]</f>
        <v/>
      </c>
      <c r="AL1872"/>
      <c r="AM1872"/>
      <c r="AN1872"/>
      <c r="AO1872" t="str">
        <f t="shared" si="257"/>
        <v>/</v>
      </c>
      <c r="AP1872" t="str">
        <f>Tabela1[[#This Row],[TAG]]&amp;Tabela1[[#This Row],[PEDIDO]]&amp;Tabela1[[#This Row],[PRODUTO]]</f>
        <v/>
      </c>
      <c r="AQ1872" s="23" t="str">
        <f>Tabela1[[#This Row],[PRODUTO]]&amp;Tabela1[[#This Row],[TAG]]</f>
        <v/>
      </c>
      <c r="AR1872" s="183">
        <f>Tabela1[[#This Row],[PESO TOTAL]]*Tabela1[[#This Row],[MATÉRIA PRIMA]]</f>
        <v>0</v>
      </c>
      <c r="AS1872" s="28">
        <f>Tabela1[[#This Row],[PESO TOTAL]]*Tabela1[[#This Row],[PREPARAÇÃO ]]</f>
        <v>0</v>
      </c>
      <c r="AT1872" s="28">
        <f>Tabela1[[#This Row],[PESO TOTAL]]*Tabela1[[#This Row],[CALDEIRARIA]]</f>
        <v>0</v>
      </c>
      <c r="AU1872" s="28">
        <f>Tabela1[[#This Row],[PESO TOTAL]]*Tabela1[[#This Row],[SOLDA]]</f>
        <v>0</v>
      </c>
      <c r="AV1872" s="28">
        <f>Tabela1[[#This Row],[PESO TOTAL]]*Tabela1[[#This Row],[ACABAMENTO]]</f>
        <v>0</v>
      </c>
      <c r="AW1872" s="28">
        <f>Tabela1[[#This Row],[PESO TOTAL]]*Tabela1[[#This Row],[PRONTO ACABADO]]</f>
        <v>0</v>
      </c>
      <c r="AX1872" s="28">
        <f>Tabela1[[#This Row],[PESO TOTAL]]*Tabela1[[#This Row],[EXPEDIÇÃO ]]</f>
        <v>0</v>
      </c>
      <c r="AY1872" s="28" t="str">
        <f>Tabela1[[#This Row],[PEDIDO]]&amp;Tabela1[[#This Row],[PRODUTO]]</f>
        <v/>
      </c>
      <c r="AZ1872" s="44">
        <f>IF(AF1872="",0,IF(ISTEXT(AF1872),H1872*VALUE(SUBSTITUTE(AF1872,"%",""))/100,H1872*AF1872))-Tabela1[[#This Row],[PRONTO ACABADO2]]</f>
        <v>0</v>
      </c>
      <c r="BA1872" s="44">
        <f>IF(AG1872="",0,IF(ISTEXT(AG1872),H1872*VALUE(SUBSTITUTE(AG1872,"%",""))/100,H1872*AG1872))-Tabela1[[#This Row],[PESO EXPEDIDO2]]</f>
        <v>0</v>
      </c>
      <c r="BB1872" s="44">
        <f t="shared" si="258"/>
        <v>0</v>
      </c>
      <c r="BC1872" s="44">
        <f t="shared" si="259"/>
        <v>0</v>
      </c>
      <c r="BD1872" s="44"/>
    </row>
    <row r="1873" spans="1:56" ht="15.75" hidden="1" customHeight="1" x14ac:dyDescent="0.25">
      <c r="A1873" s="6"/>
      <c r="B1873" s="22"/>
      <c r="C1873" s="7"/>
      <c r="D1873" s="46"/>
      <c r="E1873" s="7"/>
      <c r="F1873" s="7"/>
      <c r="G1873" s="44"/>
      <c r="H1873" s="41">
        <f>Tabela1[[#This Row],[PESO UNI]]*Tabela1[[#This Row],[QTE]]</f>
        <v>0</v>
      </c>
      <c r="I1873" s="7"/>
      <c r="J1873" s="8"/>
      <c r="K1873" s="8"/>
      <c r="L1873" s="9"/>
      <c r="M1873" s="10"/>
      <c r="N1873" s="8"/>
      <c r="O1873" s="12"/>
      <c r="P1873" s="13"/>
      <c r="Q1873" s="14">
        <f>Tabela1[[#This Row],[QTDE/ Fabricação]]-Tabela1[[#This Row],[QTE]]</f>
        <v>0</v>
      </c>
      <c r="R1873" s="19">
        <f t="shared" si="254"/>
        <v>0</v>
      </c>
      <c r="S1873" s="19">
        <f t="shared" si="253"/>
        <v>0</v>
      </c>
      <c r="T1873" s="20">
        <f t="shared" si="255"/>
        <v>0</v>
      </c>
      <c r="U1873" s="17">
        <f>IFERROR(SUMIF('LISTA DE EMBARQUE'!B:B,MICRO!E:E,'LISTA DE EMBARQUE'!G:G),"")</f>
        <v>0</v>
      </c>
      <c r="V1873" s="12" t="str">
        <f>IFERROR(VLOOKUP(Tabela1[[#This Row],[COD.MDE]],'LISTA DE EMBARQUE'!B:L,11,0),"")</f>
        <v/>
      </c>
      <c r="W1873" s="13" t="str">
        <f>IFERROR(COUNTIF(#REF!,Tabela1[[#This Row],[Colunas5]]),"")</f>
        <v/>
      </c>
      <c r="X1873" s="14">
        <f>Tabela1[[#This Row],[QIANTIDADE EXPEDIDA]]*Tabela1[[#This Row],[PESO UNI]]</f>
        <v>0</v>
      </c>
      <c r="Y1873" s="14">
        <f t="shared" si="256"/>
        <v>0</v>
      </c>
      <c r="Z1873" s="21">
        <f>Tabela1[[#This Row],[PESO TOTAL]]-Tabela1[[#This Row],[Peso Expedido]]</f>
        <v>0</v>
      </c>
      <c r="AA1873" s="18"/>
      <c r="AB1873" s="40"/>
      <c r="AC1873" s="40"/>
      <c r="AD1873" s="40"/>
      <c r="AE1873" s="40"/>
      <c r="AF1873" s="40"/>
      <c r="AG1873" s="40"/>
      <c r="AH1873" s="40"/>
      <c r="AI1873" s="40" t="str">
        <f t="shared" ref="AI1873:AI1936" si="260">IF(Z1873&lt;=0,"ok","")</f>
        <v>ok</v>
      </c>
      <c r="AJ1873"/>
      <c r="AK1873" t="str">
        <f>Tabela1[[#This Row],[Coluna1]]&amp;Tabela1[[#This Row],[PEDIDO]]</f>
        <v/>
      </c>
      <c r="AL1873"/>
      <c r="AM1873"/>
      <c r="AN1873"/>
      <c r="AO1873" t="str">
        <f t="shared" si="257"/>
        <v>/</v>
      </c>
      <c r="AP1873" t="str">
        <f>Tabela1[[#This Row],[TAG]]&amp;Tabela1[[#This Row],[PEDIDO]]&amp;Tabela1[[#This Row],[PRODUTO]]</f>
        <v/>
      </c>
      <c r="AQ1873" s="23" t="str">
        <f>Tabela1[[#This Row],[PRODUTO]]&amp;Tabela1[[#This Row],[TAG]]</f>
        <v/>
      </c>
      <c r="AR1873" s="183">
        <f>Tabela1[[#This Row],[PESO TOTAL]]*Tabela1[[#This Row],[MATÉRIA PRIMA]]</f>
        <v>0</v>
      </c>
      <c r="AS1873" s="28">
        <f>Tabela1[[#This Row],[PESO TOTAL]]*Tabela1[[#This Row],[PREPARAÇÃO ]]</f>
        <v>0</v>
      </c>
      <c r="AT1873" s="28">
        <f>Tabela1[[#This Row],[PESO TOTAL]]*Tabela1[[#This Row],[CALDEIRARIA]]</f>
        <v>0</v>
      </c>
      <c r="AU1873" s="28">
        <f>Tabela1[[#This Row],[PESO TOTAL]]*Tabela1[[#This Row],[SOLDA]]</f>
        <v>0</v>
      </c>
      <c r="AV1873" s="28">
        <f>Tabela1[[#This Row],[PESO TOTAL]]*Tabela1[[#This Row],[ACABAMENTO]]</f>
        <v>0</v>
      </c>
      <c r="AW1873" s="28">
        <f>Tabela1[[#This Row],[PESO TOTAL]]*Tabela1[[#This Row],[PRONTO ACABADO]]</f>
        <v>0</v>
      </c>
      <c r="AX1873" s="28">
        <f>Tabela1[[#This Row],[PESO TOTAL]]*Tabela1[[#This Row],[EXPEDIÇÃO ]]</f>
        <v>0</v>
      </c>
      <c r="AY1873" s="28" t="str">
        <f>Tabela1[[#This Row],[PEDIDO]]&amp;Tabela1[[#This Row],[PRODUTO]]</f>
        <v/>
      </c>
      <c r="AZ1873" s="44">
        <f>IF(AF1873="",0,IF(ISTEXT(AF1873),H1873*VALUE(SUBSTITUTE(AF1873,"%",""))/100,H1873*AF1873))-Tabela1[[#This Row],[PRONTO ACABADO2]]</f>
        <v>0</v>
      </c>
      <c r="BA1873" s="44">
        <f>IF(AG1873="",0,IF(ISTEXT(AG1873),H1873*VALUE(SUBSTITUTE(AG1873,"%",""))/100,H1873*AG1873))-Tabela1[[#This Row],[PESO EXPEDIDO2]]</f>
        <v>0</v>
      </c>
      <c r="BB1873" s="44">
        <f t="shared" si="258"/>
        <v>0</v>
      </c>
      <c r="BC1873" s="44">
        <f t="shared" si="259"/>
        <v>0</v>
      </c>
      <c r="BD1873" s="44"/>
    </row>
    <row r="1874" spans="1:56" ht="15.75" hidden="1" customHeight="1" x14ac:dyDescent="0.25">
      <c r="A1874" s="6"/>
      <c r="B1874" s="22"/>
      <c r="C1874" s="7"/>
      <c r="D1874" s="46"/>
      <c r="E1874" s="7"/>
      <c r="F1874" s="7"/>
      <c r="G1874" s="44"/>
      <c r="H1874" s="41">
        <f>Tabela1[[#This Row],[PESO UNI]]*Tabela1[[#This Row],[QTE]]</f>
        <v>0</v>
      </c>
      <c r="I1874" s="7"/>
      <c r="J1874" s="8"/>
      <c r="K1874" s="8"/>
      <c r="L1874" s="9"/>
      <c r="M1874" s="10"/>
      <c r="N1874" s="8"/>
      <c r="O1874" s="12"/>
      <c r="P1874" s="13"/>
      <c r="Q1874" s="14">
        <f>Tabela1[[#This Row],[QTDE/ Fabricação]]-Tabela1[[#This Row],[QTE]]</f>
        <v>0</v>
      </c>
      <c r="R1874" s="19">
        <f t="shared" si="254"/>
        <v>0</v>
      </c>
      <c r="S1874" s="19">
        <f t="shared" si="253"/>
        <v>0</v>
      </c>
      <c r="T1874" s="20">
        <f t="shared" si="255"/>
        <v>0</v>
      </c>
      <c r="U1874" s="17">
        <f>IFERROR(SUMIF('LISTA DE EMBARQUE'!B:B,MICRO!E:E,'LISTA DE EMBARQUE'!G:G),"")</f>
        <v>0</v>
      </c>
      <c r="V1874" s="12" t="str">
        <f>IFERROR(VLOOKUP(Tabela1[[#This Row],[COD.MDE]],'LISTA DE EMBARQUE'!B:L,11,0),"")</f>
        <v/>
      </c>
      <c r="W1874" s="13" t="str">
        <f>IFERROR(COUNTIF(#REF!,Tabela1[[#This Row],[Colunas5]]),"")</f>
        <v/>
      </c>
      <c r="X1874" s="14">
        <f>Tabela1[[#This Row],[QIANTIDADE EXPEDIDA]]*Tabela1[[#This Row],[PESO UNI]]</f>
        <v>0</v>
      </c>
      <c r="Y1874" s="14">
        <f t="shared" si="256"/>
        <v>0</v>
      </c>
      <c r="Z1874" s="21">
        <f>Tabela1[[#This Row],[PESO TOTAL]]-Tabela1[[#This Row],[Peso Expedido]]</f>
        <v>0</v>
      </c>
      <c r="AA1874" s="18"/>
      <c r="AB1874" s="40"/>
      <c r="AC1874" s="40"/>
      <c r="AD1874" s="40"/>
      <c r="AE1874" s="40"/>
      <c r="AF1874" s="40"/>
      <c r="AG1874" s="40"/>
      <c r="AH1874" s="40"/>
      <c r="AI1874" s="40" t="str">
        <f t="shared" si="260"/>
        <v>ok</v>
      </c>
      <c r="AJ1874"/>
      <c r="AK1874" t="str">
        <f>Tabela1[[#This Row],[Coluna1]]&amp;Tabela1[[#This Row],[PEDIDO]]</f>
        <v/>
      </c>
      <c r="AL1874"/>
      <c r="AM1874"/>
      <c r="AN1874"/>
      <c r="AO1874" t="str">
        <f t="shared" si="257"/>
        <v>/</v>
      </c>
      <c r="AP1874" t="str">
        <f>Tabela1[[#This Row],[TAG]]&amp;Tabela1[[#This Row],[PEDIDO]]&amp;Tabela1[[#This Row],[PRODUTO]]</f>
        <v/>
      </c>
      <c r="AQ1874" s="23" t="str">
        <f>Tabela1[[#This Row],[PRODUTO]]&amp;Tabela1[[#This Row],[TAG]]</f>
        <v/>
      </c>
      <c r="AR1874" s="183">
        <f>Tabela1[[#This Row],[PESO TOTAL]]*Tabela1[[#This Row],[MATÉRIA PRIMA]]</f>
        <v>0</v>
      </c>
      <c r="AS1874" s="28">
        <f>Tabela1[[#This Row],[PESO TOTAL]]*Tabela1[[#This Row],[PREPARAÇÃO ]]</f>
        <v>0</v>
      </c>
      <c r="AT1874" s="28">
        <f>Tabela1[[#This Row],[PESO TOTAL]]*Tabela1[[#This Row],[CALDEIRARIA]]</f>
        <v>0</v>
      </c>
      <c r="AU1874" s="28">
        <f>Tabela1[[#This Row],[PESO TOTAL]]*Tabela1[[#This Row],[SOLDA]]</f>
        <v>0</v>
      </c>
      <c r="AV1874" s="28">
        <f>Tabela1[[#This Row],[PESO TOTAL]]*Tabela1[[#This Row],[ACABAMENTO]]</f>
        <v>0</v>
      </c>
      <c r="AW1874" s="28">
        <f>Tabela1[[#This Row],[PESO TOTAL]]*Tabela1[[#This Row],[PRONTO ACABADO]]</f>
        <v>0</v>
      </c>
      <c r="AX1874" s="28">
        <f>Tabela1[[#This Row],[PESO TOTAL]]*Tabela1[[#This Row],[EXPEDIÇÃO ]]</f>
        <v>0</v>
      </c>
      <c r="AY1874" s="28" t="str">
        <f>Tabela1[[#This Row],[PEDIDO]]&amp;Tabela1[[#This Row],[PRODUTO]]</f>
        <v/>
      </c>
      <c r="AZ1874" s="44">
        <f>IF(AF1874="",0,IF(ISTEXT(AF1874),H1874*VALUE(SUBSTITUTE(AF1874,"%",""))/100,H1874*AF1874))-Tabela1[[#This Row],[PRONTO ACABADO2]]</f>
        <v>0</v>
      </c>
      <c r="BA1874" s="44">
        <f>IF(AG1874="",0,IF(ISTEXT(AG1874),H1874*VALUE(SUBSTITUTE(AG1874,"%",""))/100,H1874*AG1874))-Tabela1[[#This Row],[PESO EXPEDIDO2]]</f>
        <v>0</v>
      </c>
      <c r="BB1874" s="44">
        <f t="shared" si="258"/>
        <v>0</v>
      </c>
      <c r="BC1874" s="44">
        <f t="shared" si="259"/>
        <v>0</v>
      </c>
      <c r="BD1874" s="44"/>
    </row>
    <row r="1875" spans="1:56" ht="15.75" hidden="1" customHeight="1" x14ac:dyDescent="0.25">
      <c r="A1875" s="6"/>
      <c r="B1875" s="22"/>
      <c r="C1875" s="7"/>
      <c r="D1875" s="46"/>
      <c r="E1875" s="7"/>
      <c r="F1875" s="7"/>
      <c r="G1875" s="44"/>
      <c r="H1875" s="41">
        <f>Tabela1[[#This Row],[PESO UNI]]*Tabela1[[#This Row],[QTE]]</f>
        <v>0</v>
      </c>
      <c r="I1875" s="7"/>
      <c r="J1875" s="8"/>
      <c r="K1875" s="8"/>
      <c r="L1875" s="9"/>
      <c r="M1875" s="10"/>
      <c r="N1875" s="8"/>
      <c r="O1875" s="12"/>
      <c r="P1875" s="13"/>
      <c r="Q1875" s="14">
        <f>Tabela1[[#This Row],[QTDE/ Fabricação]]-Tabela1[[#This Row],[QTE]]</f>
        <v>0</v>
      </c>
      <c r="R1875" s="19">
        <f t="shared" si="254"/>
        <v>0</v>
      </c>
      <c r="S1875" s="19">
        <f t="shared" si="253"/>
        <v>0</v>
      </c>
      <c r="T1875" s="20">
        <f t="shared" si="255"/>
        <v>0</v>
      </c>
      <c r="U1875" s="17">
        <f>IFERROR(SUMIF('LISTA DE EMBARQUE'!B:B,MICRO!E:E,'LISTA DE EMBARQUE'!G:G),"")</f>
        <v>0</v>
      </c>
      <c r="V1875" s="12" t="str">
        <f>IFERROR(VLOOKUP(Tabela1[[#This Row],[COD.MDE]],'LISTA DE EMBARQUE'!B:L,11,0),"")</f>
        <v/>
      </c>
      <c r="W1875" s="13" t="str">
        <f>IFERROR(COUNTIF(#REF!,Tabela1[[#This Row],[Colunas5]]),"")</f>
        <v/>
      </c>
      <c r="X1875" s="14">
        <f>Tabela1[[#This Row],[QIANTIDADE EXPEDIDA]]*Tabela1[[#This Row],[PESO UNI]]</f>
        <v>0</v>
      </c>
      <c r="Y1875" s="14">
        <f t="shared" si="256"/>
        <v>0</v>
      </c>
      <c r="Z1875" s="21">
        <f>Tabela1[[#This Row],[PESO TOTAL]]-Tabela1[[#This Row],[Peso Expedido]]</f>
        <v>0</v>
      </c>
      <c r="AA1875" s="18"/>
      <c r="AB1875" s="40"/>
      <c r="AC1875" s="40"/>
      <c r="AD1875" s="40"/>
      <c r="AE1875" s="40"/>
      <c r="AF1875" s="40"/>
      <c r="AG1875" s="40"/>
      <c r="AH1875" s="40"/>
      <c r="AI1875" s="40" t="str">
        <f t="shared" si="260"/>
        <v>ok</v>
      </c>
      <c r="AJ1875"/>
      <c r="AK1875" t="str">
        <f>Tabela1[[#This Row],[Coluna1]]&amp;Tabela1[[#This Row],[PEDIDO]]</f>
        <v/>
      </c>
      <c r="AL1875"/>
      <c r="AM1875"/>
      <c r="AN1875"/>
      <c r="AO1875" t="str">
        <f t="shared" si="257"/>
        <v>/</v>
      </c>
      <c r="AP1875" t="str">
        <f>Tabela1[[#This Row],[TAG]]&amp;Tabela1[[#This Row],[PEDIDO]]&amp;Tabela1[[#This Row],[PRODUTO]]</f>
        <v/>
      </c>
      <c r="AQ1875" s="23" t="str">
        <f>Tabela1[[#This Row],[PRODUTO]]&amp;Tabela1[[#This Row],[TAG]]</f>
        <v/>
      </c>
      <c r="AR1875" s="183">
        <f>Tabela1[[#This Row],[PESO TOTAL]]*Tabela1[[#This Row],[MATÉRIA PRIMA]]</f>
        <v>0</v>
      </c>
      <c r="AS1875" s="28">
        <f>Tabela1[[#This Row],[PESO TOTAL]]*Tabela1[[#This Row],[PREPARAÇÃO ]]</f>
        <v>0</v>
      </c>
      <c r="AT1875" s="28">
        <f>Tabela1[[#This Row],[PESO TOTAL]]*Tabela1[[#This Row],[CALDEIRARIA]]</f>
        <v>0</v>
      </c>
      <c r="AU1875" s="28">
        <f>Tabela1[[#This Row],[PESO TOTAL]]*Tabela1[[#This Row],[SOLDA]]</f>
        <v>0</v>
      </c>
      <c r="AV1875" s="28">
        <f>Tabela1[[#This Row],[PESO TOTAL]]*Tabela1[[#This Row],[ACABAMENTO]]</f>
        <v>0</v>
      </c>
      <c r="AW1875" s="28">
        <f>Tabela1[[#This Row],[PESO TOTAL]]*Tabela1[[#This Row],[PRONTO ACABADO]]</f>
        <v>0</v>
      </c>
      <c r="AX1875" s="28">
        <f>Tabela1[[#This Row],[PESO TOTAL]]*Tabela1[[#This Row],[EXPEDIÇÃO ]]</f>
        <v>0</v>
      </c>
      <c r="AY1875" s="28" t="str">
        <f>Tabela1[[#This Row],[PEDIDO]]&amp;Tabela1[[#This Row],[PRODUTO]]</f>
        <v/>
      </c>
      <c r="AZ1875" s="44">
        <f>IF(AF1875="",0,IF(ISTEXT(AF1875),H1875*VALUE(SUBSTITUTE(AF1875,"%",""))/100,H1875*AF1875))-Tabela1[[#This Row],[PRONTO ACABADO2]]</f>
        <v>0</v>
      </c>
      <c r="BA1875" s="44">
        <f>IF(AG1875="",0,IF(ISTEXT(AG1875),H1875*VALUE(SUBSTITUTE(AG1875,"%",""))/100,H1875*AG1875))-Tabela1[[#This Row],[PESO EXPEDIDO2]]</f>
        <v>0</v>
      </c>
      <c r="BB1875" s="44">
        <f t="shared" si="258"/>
        <v>0</v>
      </c>
      <c r="BC1875" s="44">
        <f t="shared" si="259"/>
        <v>0</v>
      </c>
      <c r="BD1875" s="44"/>
    </row>
    <row r="1876" spans="1:56" ht="15.75" hidden="1" customHeight="1" x14ac:dyDescent="0.25">
      <c r="A1876" s="6"/>
      <c r="B1876" s="22"/>
      <c r="C1876" s="7"/>
      <c r="D1876" s="46"/>
      <c r="E1876" s="7"/>
      <c r="F1876" s="7"/>
      <c r="G1876" s="44"/>
      <c r="H1876" s="41">
        <f>Tabela1[[#This Row],[PESO UNI]]*Tabela1[[#This Row],[QTE]]</f>
        <v>0</v>
      </c>
      <c r="I1876" s="7"/>
      <c r="J1876" s="8"/>
      <c r="K1876" s="8"/>
      <c r="L1876" s="9"/>
      <c r="M1876" s="10"/>
      <c r="N1876" s="8"/>
      <c r="O1876" s="12"/>
      <c r="P1876" s="13"/>
      <c r="Q1876" s="14">
        <f>Tabela1[[#This Row],[QTDE/ Fabricação]]-Tabela1[[#This Row],[QTE]]</f>
        <v>0</v>
      </c>
      <c r="R1876" s="19">
        <f t="shared" si="254"/>
        <v>0</v>
      </c>
      <c r="S1876" s="19">
        <f t="shared" si="253"/>
        <v>0</v>
      </c>
      <c r="T1876" s="20">
        <f t="shared" si="255"/>
        <v>0</v>
      </c>
      <c r="U1876" s="17">
        <f>IFERROR(SUMIF('LISTA DE EMBARQUE'!B:B,MICRO!E:E,'LISTA DE EMBARQUE'!G:G),"")</f>
        <v>0</v>
      </c>
      <c r="V1876" s="12" t="str">
        <f>IFERROR(VLOOKUP(Tabela1[[#This Row],[COD.MDE]],'LISTA DE EMBARQUE'!B:L,11,0),"")</f>
        <v/>
      </c>
      <c r="W1876" s="13" t="str">
        <f>IFERROR(COUNTIF(#REF!,Tabela1[[#This Row],[Colunas5]]),"")</f>
        <v/>
      </c>
      <c r="X1876" s="14">
        <f>Tabela1[[#This Row],[QIANTIDADE EXPEDIDA]]*Tabela1[[#This Row],[PESO UNI]]</f>
        <v>0</v>
      </c>
      <c r="Y1876" s="14">
        <f t="shared" si="256"/>
        <v>0</v>
      </c>
      <c r="Z1876" s="21">
        <f>Tabela1[[#This Row],[PESO TOTAL]]-Tabela1[[#This Row],[Peso Expedido]]</f>
        <v>0</v>
      </c>
      <c r="AA1876" s="18"/>
      <c r="AB1876" s="40"/>
      <c r="AC1876" s="40"/>
      <c r="AD1876" s="40"/>
      <c r="AE1876" s="40"/>
      <c r="AF1876" s="40"/>
      <c r="AG1876" s="40"/>
      <c r="AH1876" s="40"/>
      <c r="AI1876" s="40" t="str">
        <f t="shared" si="260"/>
        <v>ok</v>
      </c>
      <c r="AJ1876"/>
      <c r="AK1876" t="str">
        <f>Tabela1[[#This Row],[Coluna1]]&amp;Tabela1[[#This Row],[PEDIDO]]</f>
        <v/>
      </c>
      <c r="AL1876"/>
      <c r="AM1876"/>
      <c r="AN1876"/>
      <c r="AO1876" t="str">
        <f t="shared" si="257"/>
        <v>/</v>
      </c>
      <c r="AP1876" t="str">
        <f>Tabela1[[#This Row],[TAG]]&amp;Tabela1[[#This Row],[PEDIDO]]&amp;Tabela1[[#This Row],[PRODUTO]]</f>
        <v/>
      </c>
      <c r="AQ1876" s="23" t="str">
        <f>Tabela1[[#This Row],[PRODUTO]]&amp;Tabela1[[#This Row],[TAG]]</f>
        <v/>
      </c>
      <c r="AR1876" s="183">
        <f>Tabela1[[#This Row],[PESO TOTAL]]*Tabela1[[#This Row],[MATÉRIA PRIMA]]</f>
        <v>0</v>
      </c>
      <c r="AS1876" s="28">
        <f>Tabela1[[#This Row],[PESO TOTAL]]*Tabela1[[#This Row],[PREPARAÇÃO ]]</f>
        <v>0</v>
      </c>
      <c r="AT1876" s="28">
        <f>Tabela1[[#This Row],[PESO TOTAL]]*Tabela1[[#This Row],[CALDEIRARIA]]</f>
        <v>0</v>
      </c>
      <c r="AU1876" s="28">
        <f>Tabela1[[#This Row],[PESO TOTAL]]*Tabela1[[#This Row],[SOLDA]]</f>
        <v>0</v>
      </c>
      <c r="AV1876" s="28">
        <f>Tabela1[[#This Row],[PESO TOTAL]]*Tabela1[[#This Row],[ACABAMENTO]]</f>
        <v>0</v>
      </c>
      <c r="AW1876" s="28">
        <f>Tabela1[[#This Row],[PESO TOTAL]]*Tabela1[[#This Row],[PRONTO ACABADO]]</f>
        <v>0</v>
      </c>
      <c r="AX1876" s="28">
        <f>Tabela1[[#This Row],[PESO TOTAL]]*Tabela1[[#This Row],[EXPEDIÇÃO ]]</f>
        <v>0</v>
      </c>
      <c r="AY1876" s="28" t="str">
        <f>Tabela1[[#This Row],[PEDIDO]]&amp;Tabela1[[#This Row],[PRODUTO]]</f>
        <v/>
      </c>
      <c r="AZ1876" s="44">
        <f>IF(AF1876="",0,IF(ISTEXT(AF1876),H1876*VALUE(SUBSTITUTE(AF1876,"%",""))/100,H1876*AF1876))-Tabela1[[#This Row],[PRONTO ACABADO2]]</f>
        <v>0</v>
      </c>
      <c r="BA1876" s="44">
        <f>IF(AG1876="",0,IF(ISTEXT(AG1876),H1876*VALUE(SUBSTITUTE(AG1876,"%",""))/100,H1876*AG1876))-Tabela1[[#This Row],[PESO EXPEDIDO2]]</f>
        <v>0</v>
      </c>
      <c r="BB1876" s="44">
        <f t="shared" si="258"/>
        <v>0</v>
      </c>
      <c r="BC1876" s="44">
        <f t="shared" si="259"/>
        <v>0</v>
      </c>
      <c r="BD1876" s="44"/>
    </row>
    <row r="1877" spans="1:56" ht="15.75" hidden="1" customHeight="1" x14ac:dyDescent="0.25">
      <c r="A1877" s="6"/>
      <c r="B1877" s="22"/>
      <c r="C1877" s="7"/>
      <c r="D1877" s="46"/>
      <c r="E1877" s="7"/>
      <c r="F1877" s="7"/>
      <c r="G1877" s="44"/>
      <c r="H1877" s="41">
        <f>Tabela1[[#This Row],[PESO UNI]]*Tabela1[[#This Row],[QTE]]</f>
        <v>0</v>
      </c>
      <c r="I1877" s="7"/>
      <c r="J1877" s="8"/>
      <c r="K1877" s="8"/>
      <c r="L1877" s="9"/>
      <c r="M1877" s="10"/>
      <c r="N1877" s="8"/>
      <c r="O1877" s="12"/>
      <c r="P1877" s="13"/>
      <c r="Q1877" s="14">
        <f>Tabela1[[#This Row],[QTDE/ Fabricação]]-Tabela1[[#This Row],[QTE]]</f>
        <v>0</v>
      </c>
      <c r="R1877" s="19">
        <f t="shared" si="254"/>
        <v>0</v>
      </c>
      <c r="S1877" s="19">
        <f t="shared" si="253"/>
        <v>0</v>
      </c>
      <c r="T1877" s="20">
        <f t="shared" si="255"/>
        <v>0</v>
      </c>
      <c r="U1877" s="17">
        <f>IFERROR(SUMIF('LISTA DE EMBARQUE'!B:B,MICRO!E:E,'LISTA DE EMBARQUE'!G:G),"")</f>
        <v>0</v>
      </c>
      <c r="V1877" s="12" t="str">
        <f>IFERROR(VLOOKUP(Tabela1[[#This Row],[COD.MDE]],'LISTA DE EMBARQUE'!B:L,11,0),"")</f>
        <v/>
      </c>
      <c r="W1877" s="13" t="str">
        <f>IFERROR(COUNTIF(#REF!,Tabela1[[#This Row],[Colunas5]]),"")</f>
        <v/>
      </c>
      <c r="X1877" s="14">
        <f>Tabela1[[#This Row],[QIANTIDADE EXPEDIDA]]*Tabela1[[#This Row],[PESO UNI]]</f>
        <v>0</v>
      </c>
      <c r="Y1877" s="14">
        <f t="shared" si="256"/>
        <v>0</v>
      </c>
      <c r="Z1877" s="21">
        <f>Tabela1[[#This Row],[PESO TOTAL]]-Tabela1[[#This Row],[Peso Expedido]]</f>
        <v>0</v>
      </c>
      <c r="AA1877" s="18"/>
      <c r="AB1877" s="40"/>
      <c r="AC1877" s="40"/>
      <c r="AD1877" s="40"/>
      <c r="AE1877" s="40"/>
      <c r="AF1877" s="40"/>
      <c r="AG1877" s="40"/>
      <c r="AH1877" s="40"/>
      <c r="AI1877" s="40" t="str">
        <f t="shared" si="260"/>
        <v>ok</v>
      </c>
      <c r="AJ1877"/>
      <c r="AK1877" t="str">
        <f>Tabela1[[#This Row],[Coluna1]]&amp;Tabela1[[#This Row],[PEDIDO]]</f>
        <v/>
      </c>
      <c r="AL1877"/>
      <c r="AM1877"/>
      <c r="AN1877"/>
      <c r="AO1877" t="str">
        <f t="shared" si="257"/>
        <v>/</v>
      </c>
      <c r="AP1877" t="str">
        <f>Tabela1[[#This Row],[TAG]]&amp;Tabela1[[#This Row],[PEDIDO]]&amp;Tabela1[[#This Row],[PRODUTO]]</f>
        <v/>
      </c>
      <c r="AQ1877" s="23" t="str">
        <f>Tabela1[[#This Row],[PRODUTO]]&amp;Tabela1[[#This Row],[TAG]]</f>
        <v/>
      </c>
      <c r="AR1877" s="183">
        <f>Tabela1[[#This Row],[PESO TOTAL]]*Tabela1[[#This Row],[MATÉRIA PRIMA]]</f>
        <v>0</v>
      </c>
      <c r="AS1877" s="28">
        <f>Tabela1[[#This Row],[PESO TOTAL]]*Tabela1[[#This Row],[PREPARAÇÃO ]]</f>
        <v>0</v>
      </c>
      <c r="AT1877" s="28">
        <f>Tabela1[[#This Row],[PESO TOTAL]]*Tabela1[[#This Row],[CALDEIRARIA]]</f>
        <v>0</v>
      </c>
      <c r="AU1877" s="28">
        <f>Tabela1[[#This Row],[PESO TOTAL]]*Tabela1[[#This Row],[SOLDA]]</f>
        <v>0</v>
      </c>
      <c r="AV1877" s="28">
        <f>Tabela1[[#This Row],[PESO TOTAL]]*Tabela1[[#This Row],[ACABAMENTO]]</f>
        <v>0</v>
      </c>
      <c r="AW1877" s="28">
        <f>Tabela1[[#This Row],[PESO TOTAL]]*Tabela1[[#This Row],[PRONTO ACABADO]]</f>
        <v>0</v>
      </c>
      <c r="AX1877" s="28">
        <f>Tabela1[[#This Row],[PESO TOTAL]]*Tabela1[[#This Row],[EXPEDIÇÃO ]]</f>
        <v>0</v>
      </c>
      <c r="AY1877" s="28" t="str">
        <f>Tabela1[[#This Row],[PEDIDO]]&amp;Tabela1[[#This Row],[PRODUTO]]</f>
        <v/>
      </c>
      <c r="AZ1877" s="44">
        <f>IF(AF1877="",0,IF(ISTEXT(AF1877),H1877*VALUE(SUBSTITUTE(AF1877,"%",""))/100,H1877*AF1877))-Tabela1[[#This Row],[PRONTO ACABADO2]]</f>
        <v>0</v>
      </c>
      <c r="BA1877" s="44">
        <f>IF(AG1877="",0,IF(ISTEXT(AG1877),H1877*VALUE(SUBSTITUTE(AG1877,"%",""))/100,H1877*AG1877))-Tabela1[[#This Row],[PESO EXPEDIDO2]]</f>
        <v>0</v>
      </c>
      <c r="BB1877" s="44">
        <f t="shared" si="258"/>
        <v>0</v>
      </c>
      <c r="BC1877" s="44">
        <f t="shared" si="259"/>
        <v>0</v>
      </c>
      <c r="BD1877" s="44"/>
    </row>
    <row r="1878" spans="1:56" ht="15.75" hidden="1" customHeight="1" x14ac:dyDescent="0.25">
      <c r="A1878" s="6"/>
      <c r="B1878" s="22"/>
      <c r="C1878" s="7"/>
      <c r="D1878" s="46"/>
      <c r="E1878" s="7"/>
      <c r="F1878" s="7"/>
      <c r="G1878" s="44"/>
      <c r="H1878" s="41">
        <f>Tabela1[[#This Row],[PESO UNI]]*Tabela1[[#This Row],[QTE]]</f>
        <v>0</v>
      </c>
      <c r="I1878" s="7"/>
      <c r="J1878" s="8"/>
      <c r="K1878" s="8"/>
      <c r="L1878" s="9"/>
      <c r="M1878" s="10"/>
      <c r="N1878" s="8"/>
      <c r="O1878" s="12"/>
      <c r="P1878" s="13"/>
      <c r="Q1878" s="14">
        <f>Tabela1[[#This Row],[QTDE/ Fabricação]]-Tabela1[[#This Row],[QTE]]</f>
        <v>0</v>
      </c>
      <c r="R1878" s="19">
        <f t="shared" si="254"/>
        <v>0</v>
      </c>
      <c r="S1878" s="19">
        <f t="shared" si="253"/>
        <v>0</v>
      </c>
      <c r="T1878" s="20">
        <f t="shared" si="255"/>
        <v>0</v>
      </c>
      <c r="U1878" s="17">
        <f>IFERROR(SUMIF('LISTA DE EMBARQUE'!B:B,MICRO!E:E,'LISTA DE EMBARQUE'!G:G),"")</f>
        <v>0</v>
      </c>
      <c r="V1878" s="12" t="str">
        <f>IFERROR(VLOOKUP(Tabela1[[#This Row],[COD.MDE]],'LISTA DE EMBARQUE'!B:L,11,0),"")</f>
        <v/>
      </c>
      <c r="W1878" s="13" t="str">
        <f>IFERROR(COUNTIF(#REF!,Tabela1[[#This Row],[Colunas5]]),"")</f>
        <v/>
      </c>
      <c r="X1878" s="14">
        <f>Tabela1[[#This Row],[QIANTIDADE EXPEDIDA]]*Tabela1[[#This Row],[PESO UNI]]</f>
        <v>0</v>
      </c>
      <c r="Y1878" s="14">
        <f t="shared" si="256"/>
        <v>0</v>
      </c>
      <c r="Z1878" s="21">
        <f>Tabela1[[#This Row],[PESO TOTAL]]-Tabela1[[#This Row],[Peso Expedido]]</f>
        <v>0</v>
      </c>
      <c r="AA1878" s="18"/>
      <c r="AB1878" s="40"/>
      <c r="AC1878" s="40"/>
      <c r="AD1878" s="40"/>
      <c r="AE1878" s="40"/>
      <c r="AF1878" s="40"/>
      <c r="AG1878" s="40"/>
      <c r="AH1878" s="40"/>
      <c r="AI1878" s="40" t="str">
        <f t="shared" si="260"/>
        <v>ok</v>
      </c>
      <c r="AJ1878"/>
      <c r="AK1878" t="str">
        <f>Tabela1[[#This Row],[Coluna1]]&amp;Tabela1[[#This Row],[PEDIDO]]</f>
        <v/>
      </c>
      <c r="AL1878"/>
      <c r="AM1878"/>
      <c r="AN1878"/>
      <c r="AO1878" t="str">
        <f t="shared" si="257"/>
        <v>/</v>
      </c>
      <c r="AP1878" t="str">
        <f>Tabela1[[#This Row],[TAG]]&amp;Tabela1[[#This Row],[PEDIDO]]&amp;Tabela1[[#This Row],[PRODUTO]]</f>
        <v/>
      </c>
      <c r="AQ1878" s="23" t="str">
        <f>Tabela1[[#This Row],[PRODUTO]]&amp;Tabela1[[#This Row],[TAG]]</f>
        <v/>
      </c>
      <c r="AR1878" s="183">
        <f>Tabela1[[#This Row],[PESO TOTAL]]*Tabela1[[#This Row],[MATÉRIA PRIMA]]</f>
        <v>0</v>
      </c>
      <c r="AS1878" s="28">
        <f>Tabela1[[#This Row],[PESO TOTAL]]*Tabela1[[#This Row],[PREPARAÇÃO ]]</f>
        <v>0</v>
      </c>
      <c r="AT1878" s="28">
        <f>Tabela1[[#This Row],[PESO TOTAL]]*Tabela1[[#This Row],[CALDEIRARIA]]</f>
        <v>0</v>
      </c>
      <c r="AU1878" s="28">
        <f>Tabela1[[#This Row],[PESO TOTAL]]*Tabela1[[#This Row],[SOLDA]]</f>
        <v>0</v>
      </c>
      <c r="AV1878" s="28">
        <f>Tabela1[[#This Row],[PESO TOTAL]]*Tabela1[[#This Row],[ACABAMENTO]]</f>
        <v>0</v>
      </c>
      <c r="AW1878" s="28">
        <f>Tabela1[[#This Row],[PESO TOTAL]]*Tabela1[[#This Row],[PRONTO ACABADO]]</f>
        <v>0</v>
      </c>
      <c r="AX1878" s="28">
        <f>Tabela1[[#This Row],[PESO TOTAL]]*Tabela1[[#This Row],[EXPEDIÇÃO ]]</f>
        <v>0</v>
      </c>
      <c r="AY1878" s="28" t="str">
        <f>Tabela1[[#This Row],[PEDIDO]]&amp;Tabela1[[#This Row],[PRODUTO]]</f>
        <v/>
      </c>
      <c r="AZ1878" s="44">
        <f>IF(AF1878="",0,IF(ISTEXT(AF1878),H1878*VALUE(SUBSTITUTE(AF1878,"%",""))/100,H1878*AF1878))-Tabela1[[#This Row],[PRONTO ACABADO2]]</f>
        <v>0</v>
      </c>
      <c r="BA1878" s="44">
        <f>IF(AG1878="",0,IF(ISTEXT(AG1878),H1878*VALUE(SUBSTITUTE(AG1878,"%",""))/100,H1878*AG1878))-Tabela1[[#This Row],[PESO EXPEDIDO2]]</f>
        <v>0</v>
      </c>
      <c r="BB1878" s="44">
        <f t="shared" si="258"/>
        <v>0</v>
      </c>
      <c r="BC1878" s="44">
        <f t="shared" si="259"/>
        <v>0</v>
      </c>
      <c r="BD1878" s="44"/>
    </row>
    <row r="1879" spans="1:56" ht="15.75" hidden="1" customHeight="1" x14ac:dyDescent="0.25">
      <c r="A1879" s="6"/>
      <c r="B1879" s="22"/>
      <c r="C1879" s="7"/>
      <c r="D1879" s="46"/>
      <c r="E1879" s="7"/>
      <c r="F1879" s="7"/>
      <c r="G1879" s="44"/>
      <c r="H1879" s="41">
        <f>Tabela1[[#This Row],[PESO UNI]]*Tabela1[[#This Row],[QTE]]</f>
        <v>0</v>
      </c>
      <c r="I1879" s="7"/>
      <c r="J1879" s="8"/>
      <c r="K1879" s="8"/>
      <c r="L1879" s="9"/>
      <c r="M1879" s="10"/>
      <c r="N1879" s="8"/>
      <c r="O1879" s="12"/>
      <c r="P1879" s="13"/>
      <c r="Q1879" s="14">
        <f>Tabela1[[#This Row],[QTDE/ Fabricação]]-Tabela1[[#This Row],[QTE]]</f>
        <v>0</v>
      </c>
      <c r="R1879" s="19">
        <f t="shared" si="254"/>
        <v>0</v>
      </c>
      <c r="S1879" s="19">
        <f t="shared" si="253"/>
        <v>0</v>
      </c>
      <c r="T1879" s="20">
        <f t="shared" si="255"/>
        <v>0</v>
      </c>
      <c r="U1879" s="17">
        <f>IFERROR(SUMIF('LISTA DE EMBARQUE'!B:B,MICRO!E:E,'LISTA DE EMBARQUE'!G:G),"")</f>
        <v>0</v>
      </c>
      <c r="V1879" s="12" t="str">
        <f>IFERROR(VLOOKUP(Tabela1[[#This Row],[COD.MDE]],'LISTA DE EMBARQUE'!B:L,11,0),"")</f>
        <v/>
      </c>
      <c r="W1879" s="13" t="str">
        <f>IFERROR(COUNTIF(#REF!,Tabela1[[#This Row],[Colunas5]]),"")</f>
        <v/>
      </c>
      <c r="X1879" s="14">
        <f>Tabela1[[#This Row],[QIANTIDADE EXPEDIDA]]*Tabela1[[#This Row],[PESO UNI]]</f>
        <v>0</v>
      </c>
      <c r="Y1879" s="14">
        <f t="shared" si="256"/>
        <v>0</v>
      </c>
      <c r="Z1879" s="21">
        <f>Tabela1[[#This Row],[PESO TOTAL]]-Tabela1[[#This Row],[Peso Expedido]]</f>
        <v>0</v>
      </c>
      <c r="AA1879" s="18"/>
      <c r="AB1879" s="40"/>
      <c r="AC1879" s="40"/>
      <c r="AD1879" s="40"/>
      <c r="AE1879" s="40"/>
      <c r="AF1879" s="40"/>
      <c r="AG1879" s="40"/>
      <c r="AH1879" s="40"/>
      <c r="AI1879" s="40" t="str">
        <f t="shared" si="260"/>
        <v>ok</v>
      </c>
      <c r="AJ1879"/>
      <c r="AK1879" t="str">
        <f>Tabela1[[#This Row],[Coluna1]]&amp;Tabela1[[#This Row],[PEDIDO]]</f>
        <v/>
      </c>
      <c r="AL1879"/>
      <c r="AM1879"/>
      <c r="AN1879"/>
      <c r="AO1879" t="str">
        <f t="shared" si="257"/>
        <v>/</v>
      </c>
      <c r="AP1879" t="str">
        <f>Tabela1[[#This Row],[TAG]]&amp;Tabela1[[#This Row],[PEDIDO]]&amp;Tabela1[[#This Row],[PRODUTO]]</f>
        <v/>
      </c>
      <c r="AQ1879" s="23" t="str">
        <f>Tabela1[[#This Row],[PRODUTO]]&amp;Tabela1[[#This Row],[TAG]]</f>
        <v/>
      </c>
      <c r="AR1879" s="183">
        <f>Tabela1[[#This Row],[PESO TOTAL]]*Tabela1[[#This Row],[MATÉRIA PRIMA]]</f>
        <v>0</v>
      </c>
      <c r="AS1879" s="28">
        <f>Tabela1[[#This Row],[PESO TOTAL]]*Tabela1[[#This Row],[PREPARAÇÃO ]]</f>
        <v>0</v>
      </c>
      <c r="AT1879" s="28">
        <f>Tabela1[[#This Row],[PESO TOTAL]]*Tabela1[[#This Row],[CALDEIRARIA]]</f>
        <v>0</v>
      </c>
      <c r="AU1879" s="28">
        <f>Tabela1[[#This Row],[PESO TOTAL]]*Tabela1[[#This Row],[SOLDA]]</f>
        <v>0</v>
      </c>
      <c r="AV1879" s="28">
        <f>Tabela1[[#This Row],[PESO TOTAL]]*Tabela1[[#This Row],[ACABAMENTO]]</f>
        <v>0</v>
      </c>
      <c r="AW1879" s="28">
        <f>Tabela1[[#This Row],[PESO TOTAL]]*Tabela1[[#This Row],[PRONTO ACABADO]]</f>
        <v>0</v>
      </c>
      <c r="AX1879" s="28">
        <f>Tabela1[[#This Row],[PESO TOTAL]]*Tabela1[[#This Row],[EXPEDIÇÃO ]]</f>
        <v>0</v>
      </c>
      <c r="AY1879" s="28" t="str">
        <f>Tabela1[[#This Row],[PEDIDO]]&amp;Tabela1[[#This Row],[PRODUTO]]</f>
        <v/>
      </c>
      <c r="AZ1879" s="44">
        <f>IF(AF1879="",0,IF(ISTEXT(AF1879),H1879*VALUE(SUBSTITUTE(AF1879,"%",""))/100,H1879*AF1879))-Tabela1[[#This Row],[PRONTO ACABADO2]]</f>
        <v>0</v>
      </c>
      <c r="BA1879" s="44">
        <f>IF(AG1879="",0,IF(ISTEXT(AG1879),H1879*VALUE(SUBSTITUTE(AG1879,"%",""))/100,H1879*AG1879))-Tabela1[[#This Row],[PESO EXPEDIDO2]]</f>
        <v>0</v>
      </c>
      <c r="BB1879" s="44">
        <f t="shared" si="258"/>
        <v>0</v>
      </c>
      <c r="BC1879" s="44">
        <f t="shared" si="259"/>
        <v>0</v>
      </c>
      <c r="BD1879" s="44"/>
    </row>
    <row r="1880" spans="1:56" ht="15.75" hidden="1" customHeight="1" x14ac:dyDescent="0.25">
      <c r="A1880" s="6"/>
      <c r="B1880" s="22"/>
      <c r="C1880" s="7"/>
      <c r="D1880" s="46"/>
      <c r="E1880" s="7"/>
      <c r="F1880" s="7"/>
      <c r="G1880" s="44"/>
      <c r="H1880" s="41">
        <f>Tabela1[[#This Row],[PESO UNI]]*Tabela1[[#This Row],[QTE]]</f>
        <v>0</v>
      </c>
      <c r="I1880" s="7"/>
      <c r="J1880" s="8"/>
      <c r="K1880" s="8"/>
      <c r="L1880" s="9"/>
      <c r="M1880" s="10"/>
      <c r="N1880" s="8"/>
      <c r="O1880" s="12"/>
      <c r="P1880" s="13"/>
      <c r="Q1880" s="14">
        <f>Tabela1[[#This Row],[QTDE/ Fabricação]]-Tabela1[[#This Row],[QTE]]</f>
        <v>0</v>
      </c>
      <c r="R1880" s="19">
        <f t="shared" si="254"/>
        <v>0</v>
      </c>
      <c r="S1880" s="19">
        <f t="shared" si="253"/>
        <v>0</v>
      </c>
      <c r="T1880" s="20">
        <f t="shared" si="255"/>
        <v>0</v>
      </c>
      <c r="U1880" s="17">
        <f>IFERROR(SUMIF('LISTA DE EMBARQUE'!B:B,MICRO!E:E,'LISTA DE EMBARQUE'!G:G),"")</f>
        <v>0</v>
      </c>
      <c r="V1880" s="12" t="str">
        <f>IFERROR(VLOOKUP(Tabela1[[#This Row],[COD.MDE]],'LISTA DE EMBARQUE'!B:L,11,0),"")</f>
        <v/>
      </c>
      <c r="W1880" s="13" t="str">
        <f>IFERROR(COUNTIF(#REF!,Tabela1[[#This Row],[Colunas5]]),"")</f>
        <v/>
      </c>
      <c r="X1880" s="14">
        <f>Tabela1[[#This Row],[QIANTIDADE EXPEDIDA]]*Tabela1[[#This Row],[PESO UNI]]</f>
        <v>0</v>
      </c>
      <c r="Y1880" s="14">
        <f t="shared" si="256"/>
        <v>0</v>
      </c>
      <c r="Z1880" s="21">
        <f>Tabela1[[#This Row],[PESO TOTAL]]-Tabela1[[#This Row],[Peso Expedido]]</f>
        <v>0</v>
      </c>
      <c r="AA1880" s="18"/>
      <c r="AB1880" s="40"/>
      <c r="AC1880" s="40"/>
      <c r="AD1880" s="40"/>
      <c r="AE1880" s="40"/>
      <c r="AF1880" s="40"/>
      <c r="AG1880" s="40"/>
      <c r="AH1880" s="40"/>
      <c r="AI1880" s="40" t="str">
        <f t="shared" si="260"/>
        <v>ok</v>
      </c>
      <c r="AJ1880"/>
      <c r="AK1880" t="str">
        <f>Tabela1[[#This Row],[Coluna1]]&amp;Tabela1[[#This Row],[PEDIDO]]</f>
        <v/>
      </c>
      <c r="AL1880"/>
      <c r="AM1880"/>
      <c r="AN1880"/>
      <c r="AO1880" t="str">
        <f t="shared" si="257"/>
        <v>/</v>
      </c>
      <c r="AP1880" t="str">
        <f>Tabela1[[#This Row],[TAG]]&amp;Tabela1[[#This Row],[PEDIDO]]&amp;Tabela1[[#This Row],[PRODUTO]]</f>
        <v/>
      </c>
      <c r="AQ1880" s="23" t="str">
        <f>Tabela1[[#This Row],[PRODUTO]]&amp;Tabela1[[#This Row],[TAG]]</f>
        <v/>
      </c>
      <c r="AR1880" s="183">
        <f>Tabela1[[#This Row],[PESO TOTAL]]*Tabela1[[#This Row],[MATÉRIA PRIMA]]</f>
        <v>0</v>
      </c>
      <c r="AS1880" s="28">
        <f>Tabela1[[#This Row],[PESO TOTAL]]*Tabela1[[#This Row],[PREPARAÇÃO ]]</f>
        <v>0</v>
      </c>
      <c r="AT1880" s="28">
        <f>Tabela1[[#This Row],[PESO TOTAL]]*Tabela1[[#This Row],[CALDEIRARIA]]</f>
        <v>0</v>
      </c>
      <c r="AU1880" s="28">
        <f>Tabela1[[#This Row],[PESO TOTAL]]*Tabela1[[#This Row],[SOLDA]]</f>
        <v>0</v>
      </c>
      <c r="AV1880" s="28">
        <f>Tabela1[[#This Row],[PESO TOTAL]]*Tabela1[[#This Row],[ACABAMENTO]]</f>
        <v>0</v>
      </c>
      <c r="AW1880" s="28">
        <f>Tabela1[[#This Row],[PESO TOTAL]]*Tabela1[[#This Row],[PRONTO ACABADO]]</f>
        <v>0</v>
      </c>
      <c r="AX1880" s="28">
        <f>Tabela1[[#This Row],[PESO TOTAL]]*Tabela1[[#This Row],[EXPEDIÇÃO ]]</f>
        <v>0</v>
      </c>
      <c r="AY1880" s="28" t="str">
        <f>Tabela1[[#This Row],[PEDIDO]]&amp;Tabela1[[#This Row],[PRODUTO]]</f>
        <v/>
      </c>
      <c r="AZ1880" s="44">
        <f>IF(AF1880="",0,IF(ISTEXT(AF1880),H1880*VALUE(SUBSTITUTE(AF1880,"%",""))/100,H1880*AF1880))-Tabela1[[#This Row],[PRONTO ACABADO2]]</f>
        <v>0</v>
      </c>
      <c r="BA1880" s="44">
        <f>IF(AG1880="",0,IF(ISTEXT(AG1880),H1880*VALUE(SUBSTITUTE(AG1880,"%",""))/100,H1880*AG1880))-Tabela1[[#This Row],[PESO EXPEDIDO2]]</f>
        <v>0</v>
      </c>
      <c r="BB1880" s="44">
        <f t="shared" si="258"/>
        <v>0</v>
      </c>
      <c r="BC1880" s="44">
        <f t="shared" si="259"/>
        <v>0</v>
      </c>
      <c r="BD1880" s="44"/>
    </row>
    <row r="1881" spans="1:56" ht="15.75" hidden="1" customHeight="1" x14ac:dyDescent="0.25">
      <c r="A1881" s="6"/>
      <c r="B1881" s="22"/>
      <c r="C1881" s="7"/>
      <c r="D1881" s="46"/>
      <c r="E1881" s="7"/>
      <c r="F1881" s="7"/>
      <c r="G1881" s="44"/>
      <c r="H1881" s="41">
        <f>Tabela1[[#This Row],[PESO UNI]]*Tabela1[[#This Row],[QTE]]</f>
        <v>0</v>
      </c>
      <c r="I1881" s="7"/>
      <c r="J1881" s="8"/>
      <c r="K1881" s="8"/>
      <c r="L1881" s="9"/>
      <c r="M1881" s="10"/>
      <c r="N1881" s="8"/>
      <c r="O1881" s="12"/>
      <c r="P1881" s="13"/>
      <c r="Q1881" s="14">
        <f>Tabela1[[#This Row],[QTDE/ Fabricação]]-Tabela1[[#This Row],[QTE]]</f>
        <v>0</v>
      </c>
      <c r="R1881" s="19">
        <f t="shared" si="254"/>
        <v>0</v>
      </c>
      <c r="S1881" s="19">
        <f t="shared" si="253"/>
        <v>0</v>
      </c>
      <c r="T1881" s="20">
        <f t="shared" si="255"/>
        <v>0</v>
      </c>
      <c r="U1881" s="17">
        <f>IFERROR(SUMIF('LISTA DE EMBARQUE'!B:B,MICRO!E:E,'LISTA DE EMBARQUE'!G:G),"")</f>
        <v>0</v>
      </c>
      <c r="V1881" s="12" t="str">
        <f>IFERROR(VLOOKUP(Tabela1[[#This Row],[COD.MDE]],'LISTA DE EMBARQUE'!B:L,11,0),"")</f>
        <v/>
      </c>
      <c r="W1881" s="13" t="str">
        <f>IFERROR(COUNTIF(#REF!,Tabela1[[#This Row],[Colunas5]]),"")</f>
        <v/>
      </c>
      <c r="X1881" s="14">
        <f>Tabela1[[#This Row],[QIANTIDADE EXPEDIDA]]*Tabela1[[#This Row],[PESO UNI]]</f>
        <v>0</v>
      </c>
      <c r="Y1881" s="14">
        <f t="shared" si="256"/>
        <v>0</v>
      </c>
      <c r="Z1881" s="21">
        <f>Tabela1[[#This Row],[PESO TOTAL]]-Tabela1[[#This Row],[Peso Expedido]]</f>
        <v>0</v>
      </c>
      <c r="AA1881" s="18"/>
      <c r="AB1881" s="40"/>
      <c r="AC1881" s="40"/>
      <c r="AD1881" s="40"/>
      <c r="AE1881" s="40"/>
      <c r="AF1881" s="40"/>
      <c r="AG1881" s="40"/>
      <c r="AH1881" s="40"/>
      <c r="AI1881" s="40" t="str">
        <f t="shared" si="260"/>
        <v>ok</v>
      </c>
      <c r="AJ1881"/>
      <c r="AK1881" t="str">
        <f>Tabela1[[#This Row],[Coluna1]]&amp;Tabela1[[#This Row],[PEDIDO]]</f>
        <v/>
      </c>
      <c r="AL1881"/>
      <c r="AM1881"/>
      <c r="AN1881"/>
      <c r="AO1881" t="str">
        <f t="shared" si="257"/>
        <v>/</v>
      </c>
      <c r="AP1881" t="str">
        <f>Tabela1[[#This Row],[TAG]]&amp;Tabela1[[#This Row],[PEDIDO]]&amp;Tabela1[[#This Row],[PRODUTO]]</f>
        <v/>
      </c>
      <c r="AQ1881" s="23" t="str">
        <f>Tabela1[[#This Row],[PRODUTO]]&amp;Tabela1[[#This Row],[TAG]]</f>
        <v/>
      </c>
      <c r="AR1881" s="183">
        <f>Tabela1[[#This Row],[PESO TOTAL]]*Tabela1[[#This Row],[MATÉRIA PRIMA]]</f>
        <v>0</v>
      </c>
      <c r="AS1881" s="28">
        <f>Tabela1[[#This Row],[PESO TOTAL]]*Tabela1[[#This Row],[PREPARAÇÃO ]]</f>
        <v>0</v>
      </c>
      <c r="AT1881" s="28">
        <f>Tabela1[[#This Row],[PESO TOTAL]]*Tabela1[[#This Row],[CALDEIRARIA]]</f>
        <v>0</v>
      </c>
      <c r="AU1881" s="28">
        <f>Tabela1[[#This Row],[PESO TOTAL]]*Tabela1[[#This Row],[SOLDA]]</f>
        <v>0</v>
      </c>
      <c r="AV1881" s="28">
        <f>Tabela1[[#This Row],[PESO TOTAL]]*Tabela1[[#This Row],[ACABAMENTO]]</f>
        <v>0</v>
      </c>
      <c r="AW1881" s="28">
        <f>Tabela1[[#This Row],[PESO TOTAL]]*Tabela1[[#This Row],[PRONTO ACABADO]]</f>
        <v>0</v>
      </c>
      <c r="AX1881" s="28">
        <f>Tabela1[[#This Row],[PESO TOTAL]]*Tabela1[[#This Row],[EXPEDIÇÃO ]]</f>
        <v>0</v>
      </c>
      <c r="AY1881" s="28" t="str">
        <f>Tabela1[[#This Row],[PEDIDO]]&amp;Tabela1[[#This Row],[PRODUTO]]</f>
        <v/>
      </c>
      <c r="AZ1881" s="44">
        <f>IF(AF1881="",0,IF(ISTEXT(AF1881),H1881*VALUE(SUBSTITUTE(AF1881,"%",""))/100,H1881*AF1881))-Tabela1[[#This Row],[PRONTO ACABADO2]]</f>
        <v>0</v>
      </c>
      <c r="BA1881" s="44">
        <f>IF(AG1881="",0,IF(ISTEXT(AG1881),H1881*VALUE(SUBSTITUTE(AG1881,"%",""))/100,H1881*AG1881))-Tabela1[[#This Row],[PESO EXPEDIDO2]]</f>
        <v>0</v>
      </c>
      <c r="BB1881" s="44">
        <f t="shared" si="258"/>
        <v>0</v>
      </c>
      <c r="BC1881" s="44">
        <f t="shared" si="259"/>
        <v>0</v>
      </c>
      <c r="BD1881" s="44"/>
    </row>
    <row r="1882" spans="1:56" ht="15.75" hidden="1" customHeight="1" x14ac:dyDescent="0.25">
      <c r="A1882" s="6"/>
      <c r="B1882" s="22"/>
      <c r="C1882" s="7"/>
      <c r="D1882" s="46"/>
      <c r="E1882" s="7"/>
      <c r="F1882" s="7"/>
      <c r="G1882" s="44"/>
      <c r="H1882" s="41">
        <f>Tabela1[[#This Row],[PESO UNI]]*Tabela1[[#This Row],[QTE]]</f>
        <v>0</v>
      </c>
      <c r="I1882" s="7"/>
      <c r="J1882" s="8"/>
      <c r="K1882" s="8"/>
      <c r="L1882" s="9"/>
      <c r="M1882" s="10"/>
      <c r="N1882" s="8"/>
      <c r="O1882" s="12"/>
      <c r="P1882" s="13"/>
      <c r="Q1882" s="14">
        <f>Tabela1[[#This Row],[QTDE/ Fabricação]]-Tabela1[[#This Row],[QTE]]</f>
        <v>0</v>
      </c>
      <c r="R1882" s="19">
        <f t="shared" si="254"/>
        <v>0</v>
      </c>
      <c r="S1882" s="19">
        <f t="shared" si="253"/>
        <v>0</v>
      </c>
      <c r="T1882" s="20">
        <f t="shared" si="255"/>
        <v>0</v>
      </c>
      <c r="U1882" s="17">
        <f>IFERROR(SUMIF('LISTA DE EMBARQUE'!B:B,MICRO!E:E,'LISTA DE EMBARQUE'!G:G),"")</f>
        <v>0</v>
      </c>
      <c r="V1882" s="12" t="str">
        <f>IFERROR(VLOOKUP(Tabela1[[#This Row],[COD.MDE]],'LISTA DE EMBARQUE'!B:L,11,0),"")</f>
        <v/>
      </c>
      <c r="W1882" s="13" t="str">
        <f>IFERROR(COUNTIF(#REF!,Tabela1[[#This Row],[Colunas5]]),"")</f>
        <v/>
      </c>
      <c r="X1882" s="14">
        <f>Tabela1[[#This Row],[QIANTIDADE EXPEDIDA]]*Tabela1[[#This Row],[PESO UNI]]</f>
        <v>0</v>
      </c>
      <c r="Y1882" s="14">
        <f t="shared" si="256"/>
        <v>0</v>
      </c>
      <c r="Z1882" s="21">
        <f>Tabela1[[#This Row],[PESO TOTAL]]-Tabela1[[#This Row],[Peso Expedido]]</f>
        <v>0</v>
      </c>
      <c r="AA1882" s="18"/>
      <c r="AB1882" s="40"/>
      <c r="AC1882" s="40"/>
      <c r="AD1882" s="40"/>
      <c r="AE1882" s="40"/>
      <c r="AF1882" s="40"/>
      <c r="AG1882" s="40"/>
      <c r="AH1882" s="40"/>
      <c r="AI1882" s="40" t="str">
        <f t="shared" si="260"/>
        <v>ok</v>
      </c>
      <c r="AJ1882"/>
      <c r="AK1882" t="str">
        <f>Tabela1[[#This Row],[Coluna1]]&amp;Tabela1[[#This Row],[PEDIDO]]</f>
        <v/>
      </c>
      <c r="AL1882"/>
      <c r="AM1882"/>
      <c r="AN1882"/>
      <c r="AO1882" t="str">
        <f t="shared" si="257"/>
        <v>/</v>
      </c>
      <c r="AP1882" t="str">
        <f>Tabela1[[#This Row],[TAG]]&amp;Tabela1[[#This Row],[PEDIDO]]&amp;Tabela1[[#This Row],[PRODUTO]]</f>
        <v/>
      </c>
      <c r="AQ1882" s="23" t="str">
        <f>Tabela1[[#This Row],[PRODUTO]]&amp;Tabela1[[#This Row],[TAG]]</f>
        <v/>
      </c>
      <c r="AR1882" s="183">
        <f>Tabela1[[#This Row],[PESO TOTAL]]*Tabela1[[#This Row],[MATÉRIA PRIMA]]</f>
        <v>0</v>
      </c>
      <c r="AS1882" s="28">
        <f>Tabela1[[#This Row],[PESO TOTAL]]*Tabela1[[#This Row],[PREPARAÇÃO ]]</f>
        <v>0</v>
      </c>
      <c r="AT1882" s="28">
        <f>Tabela1[[#This Row],[PESO TOTAL]]*Tabela1[[#This Row],[CALDEIRARIA]]</f>
        <v>0</v>
      </c>
      <c r="AU1882" s="28">
        <f>Tabela1[[#This Row],[PESO TOTAL]]*Tabela1[[#This Row],[SOLDA]]</f>
        <v>0</v>
      </c>
      <c r="AV1882" s="28">
        <f>Tabela1[[#This Row],[PESO TOTAL]]*Tabela1[[#This Row],[ACABAMENTO]]</f>
        <v>0</v>
      </c>
      <c r="AW1882" s="28">
        <f>Tabela1[[#This Row],[PESO TOTAL]]*Tabela1[[#This Row],[PRONTO ACABADO]]</f>
        <v>0</v>
      </c>
      <c r="AX1882" s="28">
        <f>Tabela1[[#This Row],[PESO TOTAL]]*Tabela1[[#This Row],[EXPEDIÇÃO ]]</f>
        <v>0</v>
      </c>
      <c r="AY1882" s="28" t="str">
        <f>Tabela1[[#This Row],[PEDIDO]]&amp;Tabela1[[#This Row],[PRODUTO]]</f>
        <v/>
      </c>
      <c r="AZ1882" s="44">
        <f>IF(AF1882="",0,IF(ISTEXT(AF1882),H1882*VALUE(SUBSTITUTE(AF1882,"%",""))/100,H1882*AF1882))-Tabela1[[#This Row],[PRONTO ACABADO2]]</f>
        <v>0</v>
      </c>
      <c r="BA1882" s="44">
        <f>IF(AG1882="",0,IF(ISTEXT(AG1882),H1882*VALUE(SUBSTITUTE(AG1882,"%",""))/100,H1882*AG1882))-Tabela1[[#This Row],[PESO EXPEDIDO2]]</f>
        <v>0</v>
      </c>
      <c r="BB1882" s="44">
        <f t="shared" si="258"/>
        <v>0</v>
      </c>
      <c r="BC1882" s="44">
        <f t="shared" si="259"/>
        <v>0</v>
      </c>
      <c r="BD1882" s="44"/>
    </row>
    <row r="1883" spans="1:56" ht="15.75" hidden="1" customHeight="1" x14ac:dyDescent="0.25">
      <c r="A1883" s="6"/>
      <c r="B1883" s="22"/>
      <c r="C1883" s="7"/>
      <c r="D1883" s="46"/>
      <c r="E1883" s="7"/>
      <c r="F1883" s="7"/>
      <c r="G1883" s="44"/>
      <c r="H1883" s="41">
        <f>Tabela1[[#This Row],[PESO UNI]]*Tabela1[[#This Row],[QTE]]</f>
        <v>0</v>
      </c>
      <c r="I1883" s="7"/>
      <c r="J1883" s="8"/>
      <c r="K1883" s="8"/>
      <c r="L1883" s="9"/>
      <c r="M1883" s="10"/>
      <c r="N1883" s="8"/>
      <c r="O1883" s="12"/>
      <c r="P1883" s="13"/>
      <c r="Q1883" s="14">
        <f>Tabela1[[#This Row],[QTDE/ Fabricação]]-Tabela1[[#This Row],[QTE]]</f>
        <v>0</v>
      </c>
      <c r="R1883" s="19">
        <f t="shared" si="254"/>
        <v>0</v>
      </c>
      <c r="S1883" s="19">
        <f t="shared" si="253"/>
        <v>0</v>
      </c>
      <c r="T1883" s="20">
        <f t="shared" si="255"/>
        <v>0</v>
      </c>
      <c r="U1883" s="17">
        <f>IFERROR(SUMIF('LISTA DE EMBARQUE'!B:B,MICRO!E:E,'LISTA DE EMBARQUE'!G:G),"")</f>
        <v>0</v>
      </c>
      <c r="V1883" s="12" t="str">
        <f>IFERROR(VLOOKUP(Tabela1[[#This Row],[COD.MDE]],'LISTA DE EMBARQUE'!B:L,11,0),"")</f>
        <v/>
      </c>
      <c r="W1883" s="13" t="str">
        <f>IFERROR(COUNTIF(#REF!,Tabela1[[#This Row],[Colunas5]]),"")</f>
        <v/>
      </c>
      <c r="X1883" s="14">
        <f>Tabela1[[#This Row],[QIANTIDADE EXPEDIDA]]*Tabela1[[#This Row],[PESO UNI]]</f>
        <v>0</v>
      </c>
      <c r="Y1883" s="14">
        <f t="shared" si="256"/>
        <v>0</v>
      </c>
      <c r="Z1883" s="21">
        <f>Tabela1[[#This Row],[PESO TOTAL]]-Tabela1[[#This Row],[Peso Expedido]]</f>
        <v>0</v>
      </c>
      <c r="AA1883" s="18"/>
      <c r="AB1883" s="40"/>
      <c r="AC1883" s="40"/>
      <c r="AD1883" s="40"/>
      <c r="AE1883" s="40"/>
      <c r="AF1883" s="40"/>
      <c r="AG1883" s="40"/>
      <c r="AH1883" s="40"/>
      <c r="AI1883" s="40" t="str">
        <f t="shared" si="260"/>
        <v>ok</v>
      </c>
      <c r="AJ1883"/>
      <c r="AK1883" t="str">
        <f>Tabela1[[#This Row],[Coluna1]]&amp;Tabela1[[#This Row],[PEDIDO]]</f>
        <v/>
      </c>
      <c r="AL1883"/>
      <c r="AM1883"/>
      <c r="AN1883"/>
      <c r="AO1883" t="str">
        <f t="shared" si="257"/>
        <v>/</v>
      </c>
      <c r="AP1883" t="str">
        <f>Tabela1[[#This Row],[TAG]]&amp;Tabela1[[#This Row],[PEDIDO]]&amp;Tabela1[[#This Row],[PRODUTO]]</f>
        <v/>
      </c>
      <c r="AQ1883" s="23" t="str">
        <f>Tabela1[[#This Row],[PRODUTO]]&amp;Tabela1[[#This Row],[TAG]]</f>
        <v/>
      </c>
      <c r="AR1883" s="183">
        <f>Tabela1[[#This Row],[PESO TOTAL]]*Tabela1[[#This Row],[MATÉRIA PRIMA]]</f>
        <v>0</v>
      </c>
      <c r="AS1883" s="28">
        <f>Tabela1[[#This Row],[PESO TOTAL]]*Tabela1[[#This Row],[PREPARAÇÃO ]]</f>
        <v>0</v>
      </c>
      <c r="AT1883" s="28">
        <f>Tabela1[[#This Row],[PESO TOTAL]]*Tabela1[[#This Row],[CALDEIRARIA]]</f>
        <v>0</v>
      </c>
      <c r="AU1883" s="28">
        <f>Tabela1[[#This Row],[PESO TOTAL]]*Tabela1[[#This Row],[SOLDA]]</f>
        <v>0</v>
      </c>
      <c r="AV1883" s="28">
        <f>Tabela1[[#This Row],[PESO TOTAL]]*Tabela1[[#This Row],[ACABAMENTO]]</f>
        <v>0</v>
      </c>
      <c r="AW1883" s="28">
        <f>Tabela1[[#This Row],[PESO TOTAL]]*Tabela1[[#This Row],[PRONTO ACABADO]]</f>
        <v>0</v>
      </c>
      <c r="AX1883" s="28">
        <f>Tabela1[[#This Row],[PESO TOTAL]]*Tabela1[[#This Row],[EXPEDIÇÃO ]]</f>
        <v>0</v>
      </c>
      <c r="AY1883" s="28" t="str">
        <f>Tabela1[[#This Row],[PEDIDO]]&amp;Tabela1[[#This Row],[PRODUTO]]</f>
        <v/>
      </c>
      <c r="AZ1883" s="44">
        <f>IF(AF1883="",0,IF(ISTEXT(AF1883),H1883*VALUE(SUBSTITUTE(AF1883,"%",""))/100,H1883*AF1883))-Tabela1[[#This Row],[PRONTO ACABADO2]]</f>
        <v>0</v>
      </c>
      <c r="BA1883" s="44">
        <f>IF(AG1883="",0,IF(ISTEXT(AG1883),H1883*VALUE(SUBSTITUTE(AG1883,"%",""))/100,H1883*AG1883))-Tabela1[[#This Row],[PESO EXPEDIDO2]]</f>
        <v>0</v>
      </c>
      <c r="BB1883" s="44">
        <f t="shared" si="258"/>
        <v>0</v>
      </c>
      <c r="BC1883" s="44">
        <f t="shared" si="259"/>
        <v>0</v>
      </c>
      <c r="BD1883" s="44"/>
    </row>
    <row r="1884" spans="1:56" ht="15.75" hidden="1" customHeight="1" x14ac:dyDescent="0.25">
      <c r="A1884" s="6"/>
      <c r="B1884" s="22"/>
      <c r="C1884" s="7"/>
      <c r="D1884" s="46"/>
      <c r="E1884" s="7"/>
      <c r="F1884" s="7"/>
      <c r="G1884" s="44"/>
      <c r="H1884" s="41">
        <f>Tabela1[[#This Row],[PESO UNI]]*Tabela1[[#This Row],[QTE]]</f>
        <v>0</v>
      </c>
      <c r="I1884" s="7"/>
      <c r="J1884" s="8"/>
      <c r="K1884" s="8"/>
      <c r="L1884" s="9"/>
      <c r="M1884" s="10"/>
      <c r="N1884" s="8"/>
      <c r="O1884" s="12"/>
      <c r="P1884" s="13"/>
      <c r="Q1884" s="14">
        <f>Tabela1[[#This Row],[QTDE/ Fabricação]]-Tabela1[[#This Row],[QTE]]</f>
        <v>0</v>
      </c>
      <c r="R1884" s="19">
        <f t="shared" si="254"/>
        <v>0</v>
      </c>
      <c r="S1884" s="19">
        <f t="shared" si="253"/>
        <v>0</v>
      </c>
      <c r="T1884" s="20">
        <f t="shared" si="255"/>
        <v>0</v>
      </c>
      <c r="U1884" s="17">
        <f>IFERROR(SUMIF('LISTA DE EMBARQUE'!B:B,MICRO!E:E,'LISTA DE EMBARQUE'!G:G),"")</f>
        <v>0</v>
      </c>
      <c r="V1884" s="12" t="str">
        <f>IFERROR(VLOOKUP(Tabela1[[#This Row],[COD.MDE]],'LISTA DE EMBARQUE'!B:L,11,0),"")</f>
        <v/>
      </c>
      <c r="W1884" s="13" t="str">
        <f>IFERROR(COUNTIF(#REF!,Tabela1[[#This Row],[Colunas5]]),"")</f>
        <v/>
      </c>
      <c r="X1884" s="14">
        <f>Tabela1[[#This Row],[QIANTIDADE EXPEDIDA]]*Tabela1[[#This Row],[PESO UNI]]</f>
        <v>0</v>
      </c>
      <c r="Y1884" s="14">
        <f t="shared" si="256"/>
        <v>0</v>
      </c>
      <c r="Z1884" s="21">
        <f>Tabela1[[#This Row],[PESO TOTAL]]-Tabela1[[#This Row],[Peso Expedido]]</f>
        <v>0</v>
      </c>
      <c r="AA1884" s="18"/>
      <c r="AB1884" s="40"/>
      <c r="AC1884" s="40"/>
      <c r="AD1884" s="40"/>
      <c r="AE1884" s="40"/>
      <c r="AF1884" s="40"/>
      <c r="AG1884" s="40"/>
      <c r="AH1884" s="40"/>
      <c r="AI1884" s="40" t="str">
        <f t="shared" si="260"/>
        <v>ok</v>
      </c>
      <c r="AJ1884"/>
      <c r="AK1884" t="str">
        <f>Tabela1[[#This Row],[Coluna1]]&amp;Tabela1[[#This Row],[PEDIDO]]</f>
        <v/>
      </c>
      <c r="AL1884"/>
      <c r="AM1884"/>
      <c r="AN1884"/>
      <c r="AO1884" t="str">
        <f t="shared" si="257"/>
        <v>/</v>
      </c>
      <c r="AP1884" t="str">
        <f>Tabela1[[#This Row],[TAG]]&amp;Tabela1[[#This Row],[PEDIDO]]&amp;Tabela1[[#This Row],[PRODUTO]]</f>
        <v/>
      </c>
      <c r="AQ1884" s="23" t="str">
        <f>Tabela1[[#This Row],[PRODUTO]]&amp;Tabela1[[#This Row],[TAG]]</f>
        <v/>
      </c>
      <c r="AR1884" s="183">
        <f>Tabela1[[#This Row],[PESO TOTAL]]*Tabela1[[#This Row],[MATÉRIA PRIMA]]</f>
        <v>0</v>
      </c>
      <c r="AS1884" s="28">
        <f>Tabela1[[#This Row],[PESO TOTAL]]*Tabela1[[#This Row],[PREPARAÇÃO ]]</f>
        <v>0</v>
      </c>
      <c r="AT1884" s="28">
        <f>Tabela1[[#This Row],[PESO TOTAL]]*Tabela1[[#This Row],[CALDEIRARIA]]</f>
        <v>0</v>
      </c>
      <c r="AU1884" s="28">
        <f>Tabela1[[#This Row],[PESO TOTAL]]*Tabela1[[#This Row],[SOLDA]]</f>
        <v>0</v>
      </c>
      <c r="AV1884" s="28">
        <f>Tabela1[[#This Row],[PESO TOTAL]]*Tabela1[[#This Row],[ACABAMENTO]]</f>
        <v>0</v>
      </c>
      <c r="AW1884" s="28">
        <f>Tabela1[[#This Row],[PESO TOTAL]]*Tabela1[[#This Row],[PRONTO ACABADO]]</f>
        <v>0</v>
      </c>
      <c r="AX1884" s="28">
        <f>Tabela1[[#This Row],[PESO TOTAL]]*Tabela1[[#This Row],[EXPEDIÇÃO ]]</f>
        <v>0</v>
      </c>
      <c r="AY1884" s="28" t="str">
        <f>Tabela1[[#This Row],[PEDIDO]]&amp;Tabela1[[#This Row],[PRODUTO]]</f>
        <v/>
      </c>
      <c r="AZ1884" s="44">
        <f>IF(AF1884="",0,IF(ISTEXT(AF1884),H1884*VALUE(SUBSTITUTE(AF1884,"%",""))/100,H1884*AF1884))-Tabela1[[#This Row],[PRONTO ACABADO2]]</f>
        <v>0</v>
      </c>
      <c r="BA1884" s="44">
        <f>IF(AG1884="",0,IF(ISTEXT(AG1884),H1884*VALUE(SUBSTITUTE(AG1884,"%",""))/100,H1884*AG1884))-Tabela1[[#This Row],[PESO EXPEDIDO2]]</f>
        <v>0</v>
      </c>
      <c r="BB1884" s="44">
        <f t="shared" si="258"/>
        <v>0</v>
      </c>
      <c r="BC1884" s="44">
        <f t="shared" si="259"/>
        <v>0</v>
      </c>
      <c r="BD1884" s="44"/>
    </row>
    <row r="1885" spans="1:56" ht="15.75" hidden="1" customHeight="1" x14ac:dyDescent="0.25">
      <c r="A1885" s="6"/>
      <c r="B1885" s="22"/>
      <c r="C1885" s="7"/>
      <c r="D1885" s="46"/>
      <c r="E1885" s="7"/>
      <c r="F1885" s="7"/>
      <c r="G1885" s="44"/>
      <c r="H1885" s="41">
        <f>Tabela1[[#This Row],[PESO UNI]]*Tabela1[[#This Row],[QTE]]</f>
        <v>0</v>
      </c>
      <c r="I1885" s="7"/>
      <c r="J1885" s="8"/>
      <c r="K1885" s="8"/>
      <c r="L1885" s="9"/>
      <c r="M1885" s="10"/>
      <c r="N1885" s="8"/>
      <c r="O1885" s="12"/>
      <c r="P1885" s="13"/>
      <c r="Q1885" s="14">
        <f>Tabela1[[#This Row],[QTDE/ Fabricação]]-Tabela1[[#This Row],[QTE]]</f>
        <v>0</v>
      </c>
      <c r="R1885" s="19">
        <f t="shared" si="254"/>
        <v>0</v>
      </c>
      <c r="S1885" s="19">
        <f t="shared" si="253"/>
        <v>0</v>
      </c>
      <c r="T1885" s="20">
        <f t="shared" si="255"/>
        <v>0</v>
      </c>
      <c r="U1885" s="17">
        <f>IFERROR(SUMIF('LISTA DE EMBARQUE'!B:B,MICRO!E:E,'LISTA DE EMBARQUE'!G:G),"")</f>
        <v>0</v>
      </c>
      <c r="V1885" s="12" t="str">
        <f>IFERROR(VLOOKUP(Tabela1[[#This Row],[COD.MDE]],'LISTA DE EMBARQUE'!B:L,11,0),"")</f>
        <v/>
      </c>
      <c r="W1885" s="13" t="str">
        <f>IFERROR(COUNTIF(#REF!,Tabela1[[#This Row],[Colunas5]]),"")</f>
        <v/>
      </c>
      <c r="X1885" s="14">
        <f>Tabela1[[#This Row],[QIANTIDADE EXPEDIDA]]*Tabela1[[#This Row],[PESO UNI]]</f>
        <v>0</v>
      </c>
      <c r="Y1885" s="14">
        <f t="shared" si="256"/>
        <v>0</v>
      </c>
      <c r="Z1885" s="21">
        <f>Tabela1[[#This Row],[PESO TOTAL]]-Tabela1[[#This Row],[Peso Expedido]]</f>
        <v>0</v>
      </c>
      <c r="AA1885" s="18"/>
      <c r="AB1885" s="40"/>
      <c r="AC1885" s="40"/>
      <c r="AD1885" s="40"/>
      <c r="AE1885" s="40"/>
      <c r="AF1885" s="40"/>
      <c r="AG1885" s="40"/>
      <c r="AH1885" s="40"/>
      <c r="AI1885" s="40" t="str">
        <f t="shared" si="260"/>
        <v>ok</v>
      </c>
      <c r="AJ1885"/>
      <c r="AK1885" t="str">
        <f>Tabela1[[#This Row],[Coluna1]]&amp;Tabela1[[#This Row],[PEDIDO]]</f>
        <v/>
      </c>
      <c r="AL1885"/>
      <c r="AM1885"/>
      <c r="AN1885"/>
      <c r="AO1885" t="str">
        <f t="shared" si="257"/>
        <v>/</v>
      </c>
      <c r="AP1885" t="str">
        <f>Tabela1[[#This Row],[TAG]]&amp;Tabela1[[#This Row],[PEDIDO]]&amp;Tabela1[[#This Row],[PRODUTO]]</f>
        <v/>
      </c>
      <c r="AQ1885" s="23" t="str">
        <f>Tabela1[[#This Row],[PRODUTO]]&amp;Tabela1[[#This Row],[TAG]]</f>
        <v/>
      </c>
      <c r="AR1885" s="183">
        <f>Tabela1[[#This Row],[PESO TOTAL]]*Tabela1[[#This Row],[MATÉRIA PRIMA]]</f>
        <v>0</v>
      </c>
      <c r="AS1885" s="28">
        <f>Tabela1[[#This Row],[PESO TOTAL]]*Tabela1[[#This Row],[PREPARAÇÃO ]]</f>
        <v>0</v>
      </c>
      <c r="AT1885" s="28">
        <f>Tabela1[[#This Row],[PESO TOTAL]]*Tabela1[[#This Row],[CALDEIRARIA]]</f>
        <v>0</v>
      </c>
      <c r="AU1885" s="28">
        <f>Tabela1[[#This Row],[PESO TOTAL]]*Tabela1[[#This Row],[SOLDA]]</f>
        <v>0</v>
      </c>
      <c r="AV1885" s="28">
        <f>Tabela1[[#This Row],[PESO TOTAL]]*Tabela1[[#This Row],[ACABAMENTO]]</f>
        <v>0</v>
      </c>
      <c r="AW1885" s="28">
        <f>Tabela1[[#This Row],[PESO TOTAL]]*Tabela1[[#This Row],[PRONTO ACABADO]]</f>
        <v>0</v>
      </c>
      <c r="AX1885" s="28">
        <f>Tabela1[[#This Row],[PESO TOTAL]]*Tabela1[[#This Row],[EXPEDIÇÃO ]]</f>
        <v>0</v>
      </c>
      <c r="AY1885" s="28" t="str">
        <f>Tabela1[[#This Row],[PEDIDO]]&amp;Tabela1[[#This Row],[PRODUTO]]</f>
        <v/>
      </c>
      <c r="AZ1885" s="44">
        <f>IF(AF1885="",0,IF(ISTEXT(AF1885),H1885*VALUE(SUBSTITUTE(AF1885,"%",""))/100,H1885*AF1885))-Tabela1[[#This Row],[PRONTO ACABADO2]]</f>
        <v>0</v>
      </c>
      <c r="BA1885" s="44">
        <f>IF(AG1885="",0,IF(ISTEXT(AG1885),H1885*VALUE(SUBSTITUTE(AG1885,"%",""))/100,H1885*AG1885))-Tabela1[[#This Row],[PESO EXPEDIDO2]]</f>
        <v>0</v>
      </c>
      <c r="BB1885" s="44">
        <f t="shared" si="258"/>
        <v>0</v>
      </c>
      <c r="BC1885" s="44">
        <f t="shared" si="259"/>
        <v>0</v>
      </c>
      <c r="BD1885" s="44"/>
    </row>
    <row r="1886" spans="1:56" ht="15.75" hidden="1" customHeight="1" x14ac:dyDescent="0.25">
      <c r="A1886" s="6"/>
      <c r="B1886" s="22"/>
      <c r="C1886" s="7"/>
      <c r="D1886" s="46"/>
      <c r="E1886" s="7"/>
      <c r="F1886" s="7"/>
      <c r="G1886" s="44"/>
      <c r="H1886" s="41">
        <f>Tabela1[[#This Row],[PESO UNI]]*Tabela1[[#This Row],[QTE]]</f>
        <v>0</v>
      </c>
      <c r="I1886" s="7"/>
      <c r="J1886" s="8"/>
      <c r="K1886" s="8"/>
      <c r="L1886" s="9"/>
      <c r="M1886" s="10"/>
      <c r="N1886" s="8"/>
      <c r="O1886" s="12"/>
      <c r="P1886" s="13"/>
      <c r="Q1886" s="14">
        <f>Tabela1[[#This Row],[QTDE/ Fabricação]]-Tabela1[[#This Row],[QTE]]</f>
        <v>0</v>
      </c>
      <c r="R1886" s="19">
        <f t="shared" si="254"/>
        <v>0</v>
      </c>
      <c r="S1886" s="19">
        <f t="shared" si="253"/>
        <v>0</v>
      </c>
      <c r="T1886" s="20">
        <f t="shared" si="255"/>
        <v>0</v>
      </c>
      <c r="U1886" s="17">
        <f>IFERROR(SUMIF('LISTA DE EMBARQUE'!B:B,MICRO!E:E,'LISTA DE EMBARQUE'!G:G),"")</f>
        <v>0</v>
      </c>
      <c r="V1886" s="12" t="str">
        <f>IFERROR(VLOOKUP(Tabela1[[#This Row],[COD.MDE]],'LISTA DE EMBARQUE'!B:L,11,0),"")</f>
        <v/>
      </c>
      <c r="W1886" s="13" t="str">
        <f>IFERROR(COUNTIF(#REF!,Tabela1[[#This Row],[Colunas5]]),"")</f>
        <v/>
      </c>
      <c r="X1886" s="14">
        <f>Tabela1[[#This Row],[QIANTIDADE EXPEDIDA]]*Tabela1[[#This Row],[PESO UNI]]</f>
        <v>0</v>
      </c>
      <c r="Y1886" s="14">
        <f t="shared" si="256"/>
        <v>0</v>
      </c>
      <c r="Z1886" s="21">
        <f>Tabela1[[#This Row],[PESO TOTAL]]-Tabela1[[#This Row],[Peso Expedido]]</f>
        <v>0</v>
      </c>
      <c r="AA1886" s="18"/>
      <c r="AB1886" s="40"/>
      <c r="AC1886" s="40"/>
      <c r="AD1886" s="40"/>
      <c r="AE1886" s="40"/>
      <c r="AF1886" s="40"/>
      <c r="AG1886" s="40"/>
      <c r="AH1886" s="40"/>
      <c r="AI1886" s="40" t="str">
        <f t="shared" si="260"/>
        <v>ok</v>
      </c>
      <c r="AJ1886"/>
      <c r="AK1886" t="str">
        <f>Tabela1[[#This Row],[Coluna1]]&amp;Tabela1[[#This Row],[PEDIDO]]</f>
        <v/>
      </c>
      <c r="AL1886"/>
      <c r="AM1886"/>
      <c r="AN1886"/>
      <c r="AO1886" t="str">
        <f t="shared" si="257"/>
        <v>/</v>
      </c>
      <c r="AP1886" t="str">
        <f>Tabela1[[#This Row],[TAG]]&amp;Tabela1[[#This Row],[PEDIDO]]&amp;Tabela1[[#This Row],[PRODUTO]]</f>
        <v/>
      </c>
      <c r="AQ1886" s="23" t="str">
        <f>Tabela1[[#This Row],[PRODUTO]]&amp;Tabela1[[#This Row],[TAG]]</f>
        <v/>
      </c>
      <c r="AR1886" s="183">
        <f>Tabela1[[#This Row],[PESO TOTAL]]*Tabela1[[#This Row],[MATÉRIA PRIMA]]</f>
        <v>0</v>
      </c>
      <c r="AS1886" s="28">
        <f>Tabela1[[#This Row],[PESO TOTAL]]*Tabela1[[#This Row],[PREPARAÇÃO ]]</f>
        <v>0</v>
      </c>
      <c r="AT1886" s="28">
        <f>Tabela1[[#This Row],[PESO TOTAL]]*Tabela1[[#This Row],[CALDEIRARIA]]</f>
        <v>0</v>
      </c>
      <c r="AU1886" s="28">
        <f>Tabela1[[#This Row],[PESO TOTAL]]*Tabela1[[#This Row],[SOLDA]]</f>
        <v>0</v>
      </c>
      <c r="AV1886" s="28">
        <f>Tabela1[[#This Row],[PESO TOTAL]]*Tabela1[[#This Row],[ACABAMENTO]]</f>
        <v>0</v>
      </c>
      <c r="AW1886" s="28">
        <f>Tabela1[[#This Row],[PESO TOTAL]]*Tabela1[[#This Row],[PRONTO ACABADO]]</f>
        <v>0</v>
      </c>
      <c r="AX1886" s="28">
        <f>Tabela1[[#This Row],[PESO TOTAL]]*Tabela1[[#This Row],[EXPEDIÇÃO ]]</f>
        <v>0</v>
      </c>
      <c r="AY1886" s="28" t="str">
        <f>Tabela1[[#This Row],[PEDIDO]]&amp;Tabela1[[#This Row],[PRODUTO]]</f>
        <v/>
      </c>
      <c r="AZ1886" s="44">
        <f>IF(AF1886="",0,IF(ISTEXT(AF1886),H1886*VALUE(SUBSTITUTE(AF1886,"%",""))/100,H1886*AF1886))-Tabela1[[#This Row],[PRONTO ACABADO2]]</f>
        <v>0</v>
      </c>
      <c r="BA1886" s="44">
        <f>IF(AG1886="",0,IF(ISTEXT(AG1886),H1886*VALUE(SUBSTITUTE(AG1886,"%",""))/100,H1886*AG1886))-Tabela1[[#This Row],[PESO EXPEDIDO2]]</f>
        <v>0</v>
      </c>
      <c r="BB1886" s="44">
        <f t="shared" si="258"/>
        <v>0</v>
      </c>
      <c r="BC1886" s="44">
        <f t="shared" si="259"/>
        <v>0</v>
      </c>
      <c r="BD1886" s="44"/>
    </row>
    <row r="1887" spans="1:56" ht="15.75" hidden="1" customHeight="1" x14ac:dyDescent="0.25">
      <c r="A1887" s="6"/>
      <c r="B1887" s="22"/>
      <c r="C1887" s="7"/>
      <c r="D1887" s="46"/>
      <c r="E1887" s="7"/>
      <c r="F1887" s="7"/>
      <c r="G1887" s="44"/>
      <c r="H1887" s="41">
        <f>Tabela1[[#This Row],[PESO UNI]]*Tabela1[[#This Row],[QTE]]</f>
        <v>0</v>
      </c>
      <c r="I1887" s="7"/>
      <c r="J1887" s="8"/>
      <c r="K1887" s="8"/>
      <c r="L1887" s="9"/>
      <c r="M1887" s="10"/>
      <c r="N1887" s="8"/>
      <c r="O1887" s="12"/>
      <c r="P1887" s="13"/>
      <c r="Q1887" s="14">
        <f>Tabela1[[#This Row],[QTDE/ Fabricação]]-Tabela1[[#This Row],[QTE]]</f>
        <v>0</v>
      </c>
      <c r="R1887" s="19">
        <f t="shared" si="254"/>
        <v>0</v>
      </c>
      <c r="S1887" s="19">
        <f t="shared" si="253"/>
        <v>0</v>
      </c>
      <c r="T1887" s="20">
        <f t="shared" si="255"/>
        <v>0</v>
      </c>
      <c r="U1887" s="17">
        <f>IFERROR(SUMIF('LISTA DE EMBARQUE'!B:B,MICRO!E:E,'LISTA DE EMBARQUE'!G:G),"")</f>
        <v>0</v>
      </c>
      <c r="V1887" s="12" t="str">
        <f>IFERROR(VLOOKUP(Tabela1[[#This Row],[COD.MDE]],'LISTA DE EMBARQUE'!B:L,11,0),"")</f>
        <v/>
      </c>
      <c r="W1887" s="13" t="str">
        <f>IFERROR(COUNTIF(#REF!,Tabela1[[#This Row],[Colunas5]]),"")</f>
        <v/>
      </c>
      <c r="X1887" s="14">
        <f>Tabela1[[#This Row],[QIANTIDADE EXPEDIDA]]*Tabela1[[#This Row],[PESO UNI]]</f>
        <v>0</v>
      </c>
      <c r="Y1887" s="14">
        <f t="shared" si="256"/>
        <v>0</v>
      </c>
      <c r="Z1887" s="21">
        <f>Tabela1[[#This Row],[PESO TOTAL]]-Tabela1[[#This Row],[Peso Expedido]]</f>
        <v>0</v>
      </c>
      <c r="AA1887" s="18"/>
      <c r="AB1887" s="40"/>
      <c r="AC1887" s="40"/>
      <c r="AD1887" s="40"/>
      <c r="AE1887" s="40"/>
      <c r="AF1887" s="40"/>
      <c r="AG1887" s="40"/>
      <c r="AH1887" s="40"/>
      <c r="AI1887" s="40" t="str">
        <f t="shared" si="260"/>
        <v>ok</v>
      </c>
      <c r="AJ1887"/>
      <c r="AK1887" t="str">
        <f>Tabela1[[#This Row],[Coluna1]]&amp;Tabela1[[#This Row],[PEDIDO]]</f>
        <v/>
      </c>
      <c r="AL1887"/>
      <c r="AM1887"/>
      <c r="AN1887"/>
      <c r="AO1887" t="str">
        <f t="shared" si="257"/>
        <v>/</v>
      </c>
      <c r="AP1887" t="str">
        <f>Tabela1[[#This Row],[TAG]]&amp;Tabela1[[#This Row],[PEDIDO]]&amp;Tabela1[[#This Row],[PRODUTO]]</f>
        <v/>
      </c>
      <c r="AQ1887" s="23" t="str">
        <f>Tabela1[[#This Row],[PRODUTO]]&amp;Tabela1[[#This Row],[TAG]]</f>
        <v/>
      </c>
      <c r="AR1887" s="183">
        <f>Tabela1[[#This Row],[PESO TOTAL]]*Tabela1[[#This Row],[MATÉRIA PRIMA]]</f>
        <v>0</v>
      </c>
      <c r="AS1887" s="28">
        <f>Tabela1[[#This Row],[PESO TOTAL]]*Tabela1[[#This Row],[PREPARAÇÃO ]]</f>
        <v>0</v>
      </c>
      <c r="AT1887" s="28">
        <f>Tabela1[[#This Row],[PESO TOTAL]]*Tabela1[[#This Row],[CALDEIRARIA]]</f>
        <v>0</v>
      </c>
      <c r="AU1887" s="28">
        <f>Tabela1[[#This Row],[PESO TOTAL]]*Tabela1[[#This Row],[SOLDA]]</f>
        <v>0</v>
      </c>
      <c r="AV1887" s="28">
        <f>Tabela1[[#This Row],[PESO TOTAL]]*Tabela1[[#This Row],[ACABAMENTO]]</f>
        <v>0</v>
      </c>
      <c r="AW1887" s="28">
        <f>Tabela1[[#This Row],[PESO TOTAL]]*Tabela1[[#This Row],[PRONTO ACABADO]]</f>
        <v>0</v>
      </c>
      <c r="AX1887" s="28">
        <f>Tabela1[[#This Row],[PESO TOTAL]]*Tabela1[[#This Row],[EXPEDIÇÃO ]]</f>
        <v>0</v>
      </c>
      <c r="AY1887" s="28" t="str">
        <f>Tabela1[[#This Row],[PEDIDO]]&amp;Tabela1[[#This Row],[PRODUTO]]</f>
        <v/>
      </c>
      <c r="AZ1887" s="44">
        <f>IF(AF1887="",0,IF(ISTEXT(AF1887),H1887*VALUE(SUBSTITUTE(AF1887,"%",""))/100,H1887*AF1887))-Tabela1[[#This Row],[PRONTO ACABADO2]]</f>
        <v>0</v>
      </c>
      <c r="BA1887" s="44">
        <f>IF(AG1887="",0,IF(ISTEXT(AG1887),H1887*VALUE(SUBSTITUTE(AG1887,"%",""))/100,H1887*AG1887))-Tabela1[[#This Row],[PESO EXPEDIDO2]]</f>
        <v>0</v>
      </c>
      <c r="BB1887" s="44">
        <f t="shared" si="258"/>
        <v>0</v>
      </c>
      <c r="BC1887" s="44">
        <f t="shared" si="259"/>
        <v>0</v>
      </c>
      <c r="BD1887" s="44"/>
    </row>
    <row r="1888" spans="1:56" ht="15.75" hidden="1" customHeight="1" x14ac:dyDescent="0.25">
      <c r="A1888" s="6"/>
      <c r="B1888" s="22"/>
      <c r="C1888" s="7"/>
      <c r="D1888" s="46"/>
      <c r="E1888" s="7"/>
      <c r="F1888" s="7"/>
      <c r="G1888" s="44"/>
      <c r="H1888" s="41">
        <f>Tabela1[[#This Row],[PESO UNI]]*Tabela1[[#This Row],[QTE]]</f>
        <v>0</v>
      </c>
      <c r="I1888" s="7"/>
      <c r="J1888" s="8"/>
      <c r="K1888" s="8"/>
      <c r="L1888" s="9"/>
      <c r="M1888" s="10"/>
      <c r="N1888" s="8"/>
      <c r="O1888" s="12"/>
      <c r="P1888" s="13"/>
      <c r="Q1888" s="14">
        <f>Tabela1[[#This Row],[QTDE/ Fabricação]]-Tabela1[[#This Row],[QTE]]</f>
        <v>0</v>
      </c>
      <c r="R1888" s="19">
        <f t="shared" si="254"/>
        <v>0</v>
      </c>
      <c r="S1888" s="19">
        <f t="shared" si="253"/>
        <v>0</v>
      </c>
      <c r="T1888" s="20">
        <f t="shared" si="255"/>
        <v>0</v>
      </c>
      <c r="U1888" s="17">
        <f>IFERROR(SUMIF('LISTA DE EMBARQUE'!B:B,MICRO!E:E,'LISTA DE EMBARQUE'!G:G),"")</f>
        <v>0</v>
      </c>
      <c r="V1888" s="12" t="str">
        <f>IFERROR(VLOOKUP(Tabela1[[#This Row],[COD.MDE]],'LISTA DE EMBARQUE'!B:L,11,0),"")</f>
        <v/>
      </c>
      <c r="W1888" s="13" t="str">
        <f>IFERROR(COUNTIF(#REF!,Tabela1[[#This Row],[Colunas5]]),"")</f>
        <v/>
      </c>
      <c r="X1888" s="14">
        <f>Tabela1[[#This Row],[QIANTIDADE EXPEDIDA]]*Tabela1[[#This Row],[PESO UNI]]</f>
        <v>0</v>
      </c>
      <c r="Y1888" s="14">
        <f t="shared" si="256"/>
        <v>0</v>
      </c>
      <c r="Z1888" s="21">
        <f>Tabela1[[#This Row],[PESO TOTAL]]-Tabela1[[#This Row],[Peso Expedido]]</f>
        <v>0</v>
      </c>
      <c r="AA1888" s="18"/>
      <c r="AB1888" s="40"/>
      <c r="AC1888" s="40"/>
      <c r="AD1888" s="40"/>
      <c r="AE1888" s="40"/>
      <c r="AF1888" s="40"/>
      <c r="AG1888" s="40"/>
      <c r="AH1888" s="40"/>
      <c r="AI1888" s="40" t="str">
        <f t="shared" si="260"/>
        <v>ok</v>
      </c>
      <c r="AJ1888"/>
      <c r="AK1888" t="str">
        <f>Tabela1[[#This Row],[Coluna1]]&amp;Tabela1[[#This Row],[PEDIDO]]</f>
        <v/>
      </c>
      <c r="AL1888"/>
      <c r="AM1888"/>
      <c r="AN1888"/>
      <c r="AO1888" t="str">
        <f t="shared" si="257"/>
        <v>/</v>
      </c>
      <c r="AP1888" t="str">
        <f>Tabela1[[#This Row],[TAG]]&amp;Tabela1[[#This Row],[PEDIDO]]&amp;Tabela1[[#This Row],[PRODUTO]]</f>
        <v/>
      </c>
      <c r="AQ1888" s="23" t="str">
        <f>Tabela1[[#This Row],[PRODUTO]]&amp;Tabela1[[#This Row],[TAG]]</f>
        <v/>
      </c>
      <c r="AR1888" s="183">
        <f>Tabela1[[#This Row],[PESO TOTAL]]*Tabela1[[#This Row],[MATÉRIA PRIMA]]</f>
        <v>0</v>
      </c>
      <c r="AS1888" s="28">
        <f>Tabela1[[#This Row],[PESO TOTAL]]*Tabela1[[#This Row],[PREPARAÇÃO ]]</f>
        <v>0</v>
      </c>
      <c r="AT1888" s="28">
        <f>Tabela1[[#This Row],[PESO TOTAL]]*Tabela1[[#This Row],[CALDEIRARIA]]</f>
        <v>0</v>
      </c>
      <c r="AU1888" s="28">
        <f>Tabela1[[#This Row],[PESO TOTAL]]*Tabela1[[#This Row],[SOLDA]]</f>
        <v>0</v>
      </c>
      <c r="AV1888" s="28">
        <f>Tabela1[[#This Row],[PESO TOTAL]]*Tabela1[[#This Row],[ACABAMENTO]]</f>
        <v>0</v>
      </c>
      <c r="AW1888" s="28">
        <f>Tabela1[[#This Row],[PESO TOTAL]]*Tabela1[[#This Row],[PRONTO ACABADO]]</f>
        <v>0</v>
      </c>
      <c r="AX1888" s="28">
        <f>Tabela1[[#This Row],[PESO TOTAL]]*Tabela1[[#This Row],[EXPEDIÇÃO ]]</f>
        <v>0</v>
      </c>
      <c r="AY1888" s="28" t="str">
        <f>Tabela1[[#This Row],[PEDIDO]]&amp;Tabela1[[#This Row],[PRODUTO]]</f>
        <v/>
      </c>
      <c r="AZ1888" s="44">
        <f>IF(AF1888="",0,IF(ISTEXT(AF1888),H1888*VALUE(SUBSTITUTE(AF1888,"%",""))/100,H1888*AF1888))-Tabela1[[#This Row],[PRONTO ACABADO2]]</f>
        <v>0</v>
      </c>
      <c r="BA1888" s="44">
        <f>IF(AG1888="",0,IF(ISTEXT(AG1888),H1888*VALUE(SUBSTITUTE(AG1888,"%",""))/100,H1888*AG1888))-Tabela1[[#This Row],[PESO EXPEDIDO2]]</f>
        <v>0</v>
      </c>
      <c r="BB1888" s="44">
        <f t="shared" si="258"/>
        <v>0</v>
      </c>
      <c r="BC1888" s="44">
        <f t="shared" si="259"/>
        <v>0</v>
      </c>
      <c r="BD1888" s="44"/>
    </row>
    <row r="1889" spans="1:56" ht="15.75" hidden="1" customHeight="1" x14ac:dyDescent="0.25">
      <c r="A1889" s="6"/>
      <c r="B1889" s="22"/>
      <c r="C1889" s="7"/>
      <c r="D1889" s="46"/>
      <c r="E1889" s="7"/>
      <c r="F1889" s="7"/>
      <c r="G1889" s="44"/>
      <c r="H1889" s="41">
        <f>Tabela1[[#This Row],[PESO UNI]]*Tabela1[[#This Row],[QTE]]</f>
        <v>0</v>
      </c>
      <c r="I1889" s="7"/>
      <c r="J1889" s="8"/>
      <c r="K1889" s="8"/>
      <c r="L1889" s="9"/>
      <c r="M1889" s="10"/>
      <c r="N1889" s="8"/>
      <c r="O1889" s="12"/>
      <c r="P1889" s="13"/>
      <c r="Q1889" s="14">
        <f>Tabela1[[#This Row],[QTDE/ Fabricação]]-Tabela1[[#This Row],[QTE]]</f>
        <v>0</v>
      </c>
      <c r="R1889" s="19">
        <f t="shared" si="254"/>
        <v>0</v>
      </c>
      <c r="S1889" s="19">
        <f t="shared" si="253"/>
        <v>0</v>
      </c>
      <c r="T1889" s="20">
        <f t="shared" si="255"/>
        <v>0</v>
      </c>
      <c r="U1889" s="17">
        <f>IFERROR(SUMIF('LISTA DE EMBARQUE'!B:B,MICRO!E:E,'LISTA DE EMBARQUE'!G:G),"")</f>
        <v>0</v>
      </c>
      <c r="V1889" s="12" t="str">
        <f>IFERROR(VLOOKUP(Tabela1[[#This Row],[COD.MDE]],'LISTA DE EMBARQUE'!B:L,11,0),"")</f>
        <v/>
      </c>
      <c r="W1889" s="13" t="str">
        <f>IFERROR(COUNTIF(#REF!,Tabela1[[#This Row],[Colunas5]]),"")</f>
        <v/>
      </c>
      <c r="X1889" s="14">
        <f>Tabela1[[#This Row],[QIANTIDADE EXPEDIDA]]*Tabela1[[#This Row],[PESO UNI]]</f>
        <v>0</v>
      </c>
      <c r="Y1889" s="14">
        <f t="shared" si="256"/>
        <v>0</v>
      </c>
      <c r="Z1889" s="21">
        <f>Tabela1[[#This Row],[PESO TOTAL]]-Tabela1[[#This Row],[Peso Expedido]]</f>
        <v>0</v>
      </c>
      <c r="AA1889" s="18"/>
      <c r="AB1889" s="40"/>
      <c r="AC1889" s="40"/>
      <c r="AD1889" s="40"/>
      <c r="AE1889" s="40"/>
      <c r="AF1889" s="40"/>
      <c r="AG1889" s="40"/>
      <c r="AH1889" s="40"/>
      <c r="AI1889" s="40" t="str">
        <f t="shared" si="260"/>
        <v>ok</v>
      </c>
      <c r="AJ1889"/>
      <c r="AK1889" t="str">
        <f>Tabela1[[#This Row],[Coluna1]]&amp;Tabela1[[#This Row],[PEDIDO]]</f>
        <v/>
      </c>
      <c r="AL1889"/>
      <c r="AM1889"/>
      <c r="AN1889"/>
      <c r="AO1889" t="str">
        <f t="shared" si="257"/>
        <v>/</v>
      </c>
      <c r="AP1889" t="str">
        <f>Tabela1[[#This Row],[TAG]]&amp;Tabela1[[#This Row],[PEDIDO]]&amp;Tabela1[[#This Row],[PRODUTO]]</f>
        <v/>
      </c>
      <c r="AQ1889" s="23" t="str">
        <f>Tabela1[[#This Row],[PRODUTO]]&amp;Tabela1[[#This Row],[TAG]]</f>
        <v/>
      </c>
      <c r="AR1889" s="183">
        <f>Tabela1[[#This Row],[PESO TOTAL]]*Tabela1[[#This Row],[MATÉRIA PRIMA]]</f>
        <v>0</v>
      </c>
      <c r="AS1889" s="28">
        <f>Tabela1[[#This Row],[PESO TOTAL]]*Tabela1[[#This Row],[PREPARAÇÃO ]]</f>
        <v>0</v>
      </c>
      <c r="AT1889" s="28">
        <f>Tabela1[[#This Row],[PESO TOTAL]]*Tabela1[[#This Row],[CALDEIRARIA]]</f>
        <v>0</v>
      </c>
      <c r="AU1889" s="28">
        <f>Tabela1[[#This Row],[PESO TOTAL]]*Tabela1[[#This Row],[SOLDA]]</f>
        <v>0</v>
      </c>
      <c r="AV1889" s="28">
        <f>Tabela1[[#This Row],[PESO TOTAL]]*Tabela1[[#This Row],[ACABAMENTO]]</f>
        <v>0</v>
      </c>
      <c r="AW1889" s="28">
        <f>Tabela1[[#This Row],[PESO TOTAL]]*Tabela1[[#This Row],[PRONTO ACABADO]]</f>
        <v>0</v>
      </c>
      <c r="AX1889" s="28">
        <f>Tabela1[[#This Row],[PESO TOTAL]]*Tabela1[[#This Row],[EXPEDIÇÃO ]]</f>
        <v>0</v>
      </c>
      <c r="AY1889" s="28" t="str">
        <f>Tabela1[[#This Row],[PEDIDO]]&amp;Tabela1[[#This Row],[PRODUTO]]</f>
        <v/>
      </c>
      <c r="AZ1889" s="44">
        <f>IF(AF1889="",0,IF(ISTEXT(AF1889),H1889*VALUE(SUBSTITUTE(AF1889,"%",""))/100,H1889*AF1889))-Tabela1[[#This Row],[PRONTO ACABADO2]]</f>
        <v>0</v>
      </c>
      <c r="BA1889" s="44">
        <f>IF(AG1889="",0,IF(ISTEXT(AG1889),H1889*VALUE(SUBSTITUTE(AG1889,"%",""))/100,H1889*AG1889))-Tabela1[[#This Row],[PESO EXPEDIDO2]]</f>
        <v>0</v>
      </c>
      <c r="BB1889" s="44">
        <f t="shared" si="258"/>
        <v>0</v>
      </c>
      <c r="BC1889" s="44">
        <f t="shared" si="259"/>
        <v>0</v>
      </c>
      <c r="BD1889" s="44"/>
    </row>
    <row r="1890" spans="1:56" ht="15.75" hidden="1" customHeight="1" x14ac:dyDescent="0.25">
      <c r="A1890" s="6"/>
      <c r="B1890" s="22"/>
      <c r="C1890" s="7"/>
      <c r="D1890" s="46"/>
      <c r="E1890" s="7"/>
      <c r="F1890" s="7"/>
      <c r="G1890" s="44"/>
      <c r="H1890" s="41">
        <f>Tabela1[[#This Row],[PESO UNI]]*Tabela1[[#This Row],[QTE]]</f>
        <v>0</v>
      </c>
      <c r="I1890" s="7"/>
      <c r="J1890" s="8"/>
      <c r="K1890" s="8"/>
      <c r="L1890" s="9"/>
      <c r="M1890" s="10"/>
      <c r="N1890" s="8"/>
      <c r="O1890" s="12"/>
      <c r="P1890" s="13"/>
      <c r="Q1890" s="14">
        <f>Tabela1[[#This Row],[QTDE/ Fabricação]]-Tabela1[[#This Row],[QTE]]</f>
        <v>0</v>
      </c>
      <c r="R1890" s="19">
        <f t="shared" si="254"/>
        <v>0</v>
      </c>
      <c r="S1890" s="19">
        <f t="shared" si="253"/>
        <v>0</v>
      </c>
      <c r="T1890" s="20">
        <f t="shared" si="255"/>
        <v>0</v>
      </c>
      <c r="U1890" s="17">
        <f>IFERROR(SUMIF('LISTA DE EMBARQUE'!B:B,MICRO!E:E,'LISTA DE EMBARQUE'!G:G),"")</f>
        <v>0</v>
      </c>
      <c r="V1890" s="12" t="str">
        <f>IFERROR(VLOOKUP(Tabela1[[#This Row],[COD.MDE]],'LISTA DE EMBARQUE'!B:L,11,0),"")</f>
        <v/>
      </c>
      <c r="W1890" s="13" t="str">
        <f>IFERROR(COUNTIF(#REF!,Tabela1[[#This Row],[Colunas5]]),"")</f>
        <v/>
      </c>
      <c r="X1890" s="14">
        <f>Tabela1[[#This Row],[QIANTIDADE EXPEDIDA]]*Tabela1[[#This Row],[PESO UNI]]</f>
        <v>0</v>
      </c>
      <c r="Y1890" s="14">
        <f t="shared" si="256"/>
        <v>0</v>
      </c>
      <c r="Z1890" s="21">
        <f>Tabela1[[#This Row],[PESO TOTAL]]-Tabela1[[#This Row],[Peso Expedido]]</f>
        <v>0</v>
      </c>
      <c r="AA1890" s="18"/>
      <c r="AB1890" s="40"/>
      <c r="AC1890" s="40"/>
      <c r="AD1890" s="40"/>
      <c r="AE1890" s="40"/>
      <c r="AF1890" s="40"/>
      <c r="AG1890" s="40"/>
      <c r="AH1890" s="40"/>
      <c r="AI1890" s="40" t="str">
        <f t="shared" si="260"/>
        <v>ok</v>
      </c>
      <c r="AJ1890"/>
      <c r="AK1890" t="str">
        <f>Tabela1[[#This Row],[Coluna1]]&amp;Tabela1[[#This Row],[PEDIDO]]</f>
        <v/>
      </c>
      <c r="AL1890"/>
      <c r="AM1890"/>
      <c r="AN1890"/>
      <c r="AO1890" t="str">
        <f t="shared" si="257"/>
        <v>/</v>
      </c>
      <c r="AP1890" t="str">
        <f>Tabela1[[#This Row],[TAG]]&amp;Tabela1[[#This Row],[PEDIDO]]&amp;Tabela1[[#This Row],[PRODUTO]]</f>
        <v/>
      </c>
      <c r="AQ1890" s="23" t="str">
        <f>Tabela1[[#This Row],[PRODUTO]]&amp;Tabela1[[#This Row],[TAG]]</f>
        <v/>
      </c>
      <c r="AR1890" s="183">
        <f>Tabela1[[#This Row],[PESO TOTAL]]*Tabela1[[#This Row],[MATÉRIA PRIMA]]</f>
        <v>0</v>
      </c>
      <c r="AS1890" s="28">
        <f>Tabela1[[#This Row],[PESO TOTAL]]*Tabela1[[#This Row],[PREPARAÇÃO ]]</f>
        <v>0</v>
      </c>
      <c r="AT1890" s="28">
        <f>Tabela1[[#This Row],[PESO TOTAL]]*Tabela1[[#This Row],[CALDEIRARIA]]</f>
        <v>0</v>
      </c>
      <c r="AU1890" s="28">
        <f>Tabela1[[#This Row],[PESO TOTAL]]*Tabela1[[#This Row],[SOLDA]]</f>
        <v>0</v>
      </c>
      <c r="AV1890" s="28">
        <f>Tabela1[[#This Row],[PESO TOTAL]]*Tabela1[[#This Row],[ACABAMENTO]]</f>
        <v>0</v>
      </c>
      <c r="AW1890" s="28">
        <f>Tabela1[[#This Row],[PESO TOTAL]]*Tabela1[[#This Row],[PRONTO ACABADO]]</f>
        <v>0</v>
      </c>
      <c r="AX1890" s="28">
        <f>Tabela1[[#This Row],[PESO TOTAL]]*Tabela1[[#This Row],[EXPEDIÇÃO ]]</f>
        <v>0</v>
      </c>
      <c r="AY1890" s="28" t="str">
        <f>Tabela1[[#This Row],[PEDIDO]]&amp;Tabela1[[#This Row],[PRODUTO]]</f>
        <v/>
      </c>
      <c r="AZ1890" s="44">
        <f>IF(AF1890="",0,IF(ISTEXT(AF1890),H1890*VALUE(SUBSTITUTE(AF1890,"%",""))/100,H1890*AF1890))-Tabela1[[#This Row],[PRONTO ACABADO2]]</f>
        <v>0</v>
      </c>
      <c r="BA1890" s="44">
        <f>IF(AG1890="",0,IF(ISTEXT(AG1890),H1890*VALUE(SUBSTITUTE(AG1890,"%",""))/100,H1890*AG1890))-Tabela1[[#This Row],[PESO EXPEDIDO2]]</f>
        <v>0</v>
      </c>
      <c r="BB1890" s="44">
        <f t="shared" si="258"/>
        <v>0</v>
      </c>
      <c r="BC1890" s="44">
        <f t="shared" si="259"/>
        <v>0</v>
      </c>
      <c r="BD1890" s="44"/>
    </row>
    <row r="1891" spans="1:56" ht="15.75" hidden="1" customHeight="1" x14ac:dyDescent="0.25">
      <c r="A1891" s="6"/>
      <c r="B1891" s="22"/>
      <c r="C1891" s="7"/>
      <c r="D1891" s="46"/>
      <c r="E1891" s="7"/>
      <c r="F1891" s="7"/>
      <c r="G1891" s="44"/>
      <c r="H1891" s="41">
        <f>Tabela1[[#This Row],[PESO UNI]]*Tabela1[[#This Row],[QTE]]</f>
        <v>0</v>
      </c>
      <c r="I1891" s="7"/>
      <c r="J1891" s="8"/>
      <c r="K1891" s="8"/>
      <c r="L1891" s="9"/>
      <c r="M1891" s="10"/>
      <c r="N1891" s="8"/>
      <c r="O1891" s="12"/>
      <c r="P1891" s="13"/>
      <c r="Q1891" s="14">
        <f>Tabela1[[#This Row],[QTDE/ Fabricação]]-Tabela1[[#This Row],[QTE]]</f>
        <v>0</v>
      </c>
      <c r="R1891" s="19">
        <f t="shared" si="254"/>
        <v>0</v>
      </c>
      <c r="S1891" s="19">
        <f t="shared" si="253"/>
        <v>0</v>
      </c>
      <c r="T1891" s="20">
        <f t="shared" si="255"/>
        <v>0</v>
      </c>
      <c r="U1891" s="17">
        <f>IFERROR(SUMIF('LISTA DE EMBARQUE'!B:B,MICRO!E:E,'LISTA DE EMBARQUE'!G:G),"")</f>
        <v>0</v>
      </c>
      <c r="V1891" s="12" t="str">
        <f>IFERROR(VLOOKUP(Tabela1[[#This Row],[COD.MDE]],'LISTA DE EMBARQUE'!B:L,11,0),"")</f>
        <v/>
      </c>
      <c r="W1891" s="13" t="str">
        <f>IFERROR(COUNTIF(#REF!,Tabela1[[#This Row],[Colunas5]]),"")</f>
        <v/>
      </c>
      <c r="X1891" s="14">
        <f>Tabela1[[#This Row],[QIANTIDADE EXPEDIDA]]*Tabela1[[#This Row],[PESO UNI]]</f>
        <v>0</v>
      </c>
      <c r="Y1891" s="14">
        <f t="shared" si="256"/>
        <v>0</v>
      </c>
      <c r="Z1891" s="21">
        <f>Tabela1[[#This Row],[PESO TOTAL]]-Tabela1[[#This Row],[Peso Expedido]]</f>
        <v>0</v>
      </c>
      <c r="AA1891" s="18"/>
      <c r="AB1891" s="40"/>
      <c r="AC1891" s="40"/>
      <c r="AD1891" s="40"/>
      <c r="AE1891" s="40"/>
      <c r="AF1891" s="40"/>
      <c r="AG1891" s="40"/>
      <c r="AH1891" s="40"/>
      <c r="AI1891" s="40" t="str">
        <f t="shared" si="260"/>
        <v>ok</v>
      </c>
      <c r="AJ1891"/>
      <c r="AK1891" t="str">
        <f>Tabela1[[#This Row],[Coluna1]]&amp;Tabela1[[#This Row],[PEDIDO]]</f>
        <v/>
      </c>
      <c r="AL1891"/>
      <c r="AM1891"/>
      <c r="AN1891"/>
      <c r="AO1891" t="str">
        <f t="shared" si="257"/>
        <v>/</v>
      </c>
      <c r="AP1891" t="str">
        <f>Tabela1[[#This Row],[TAG]]&amp;Tabela1[[#This Row],[PEDIDO]]&amp;Tabela1[[#This Row],[PRODUTO]]</f>
        <v/>
      </c>
      <c r="AQ1891" s="23" t="str">
        <f>Tabela1[[#This Row],[PRODUTO]]&amp;Tabela1[[#This Row],[TAG]]</f>
        <v/>
      </c>
      <c r="AR1891" s="183">
        <f>Tabela1[[#This Row],[PESO TOTAL]]*Tabela1[[#This Row],[MATÉRIA PRIMA]]</f>
        <v>0</v>
      </c>
      <c r="AS1891" s="28">
        <f>Tabela1[[#This Row],[PESO TOTAL]]*Tabela1[[#This Row],[PREPARAÇÃO ]]</f>
        <v>0</v>
      </c>
      <c r="AT1891" s="28">
        <f>Tabela1[[#This Row],[PESO TOTAL]]*Tabela1[[#This Row],[CALDEIRARIA]]</f>
        <v>0</v>
      </c>
      <c r="AU1891" s="28">
        <f>Tabela1[[#This Row],[PESO TOTAL]]*Tabela1[[#This Row],[SOLDA]]</f>
        <v>0</v>
      </c>
      <c r="AV1891" s="28">
        <f>Tabela1[[#This Row],[PESO TOTAL]]*Tabela1[[#This Row],[ACABAMENTO]]</f>
        <v>0</v>
      </c>
      <c r="AW1891" s="28">
        <f>Tabela1[[#This Row],[PESO TOTAL]]*Tabela1[[#This Row],[PRONTO ACABADO]]</f>
        <v>0</v>
      </c>
      <c r="AX1891" s="28">
        <f>Tabela1[[#This Row],[PESO TOTAL]]*Tabela1[[#This Row],[EXPEDIÇÃO ]]</f>
        <v>0</v>
      </c>
      <c r="AY1891" s="28" t="str">
        <f>Tabela1[[#This Row],[PEDIDO]]&amp;Tabela1[[#This Row],[PRODUTO]]</f>
        <v/>
      </c>
      <c r="AZ1891" s="44">
        <f>IF(AF1891="",0,IF(ISTEXT(AF1891),H1891*VALUE(SUBSTITUTE(AF1891,"%",""))/100,H1891*AF1891))-Tabela1[[#This Row],[PRONTO ACABADO2]]</f>
        <v>0</v>
      </c>
      <c r="BA1891" s="44">
        <f>IF(AG1891="",0,IF(ISTEXT(AG1891),H1891*VALUE(SUBSTITUTE(AG1891,"%",""))/100,H1891*AG1891))-Tabela1[[#This Row],[PESO EXPEDIDO2]]</f>
        <v>0</v>
      </c>
      <c r="BB1891" s="44">
        <f t="shared" si="258"/>
        <v>0</v>
      </c>
      <c r="BC1891" s="44">
        <f t="shared" si="259"/>
        <v>0</v>
      </c>
      <c r="BD1891" s="44"/>
    </row>
    <row r="1892" spans="1:56" ht="15.75" hidden="1" customHeight="1" x14ac:dyDescent="0.25">
      <c r="A1892" s="6"/>
      <c r="B1892" s="22"/>
      <c r="C1892" s="7"/>
      <c r="D1892" s="46"/>
      <c r="E1892" s="7"/>
      <c r="F1892" s="7"/>
      <c r="G1892" s="44"/>
      <c r="H1892" s="41">
        <f>Tabela1[[#This Row],[PESO UNI]]*Tabela1[[#This Row],[QTE]]</f>
        <v>0</v>
      </c>
      <c r="I1892" s="7"/>
      <c r="J1892" s="8"/>
      <c r="K1892" s="8"/>
      <c r="L1892" s="9"/>
      <c r="M1892" s="10"/>
      <c r="N1892" s="8"/>
      <c r="O1892" s="12"/>
      <c r="P1892" s="13"/>
      <c r="Q1892" s="14">
        <f>Tabela1[[#This Row],[QTDE/ Fabricação]]-Tabela1[[#This Row],[QTE]]</f>
        <v>0</v>
      </c>
      <c r="R1892" s="19">
        <f t="shared" si="254"/>
        <v>0</v>
      </c>
      <c r="S1892" s="19">
        <f t="shared" si="253"/>
        <v>0</v>
      </c>
      <c r="T1892" s="20">
        <f t="shared" si="255"/>
        <v>0</v>
      </c>
      <c r="U1892" s="17">
        <f>IFERROR(SUMIF('LISTA DE EMBARQUE'!B:B,MICRO!E:E,'LISTA DE EMBARQUE'!G:G),"")</f>
        <v>0</v>
      </c>
      <c r="V1892" s="12" t="str">
        <f>IFERROR(VLOOKUP(Tabela1[[#This Row],[COD.MDE]],'LISTA DE EMBARQUE'!B:L,11,0),"")</f>
        <v/>
      </c>
      <c r="W1892" s="13" t="str">
        <f>IFERROR(COUNTIF(#REF!,Tabela1[[#This Row],[Colunas5]]),"")</f>
        <v/>
      </c>
      <c r="X1892" s="14">
        <f>Tabela1[[#This Row],[QIANTIDADE EXPEDIDA]]*Tabela1[[#This Row],[PESO UNI]]</f>
        <v>0</v>
      </c>
      <c r="Y1892" s="14">
        <f t="shared" si="256"/>
        <v>0</v>
      </c>
      <c r="Z1892" s="21">
        <f>Tabela1[[#This Row],[PESO TOTAL]]-Tabela1[[#This Row],[Peso Expedido]]</f>
        <v>0</v>
      </c>
      <c r="AA1892" s="18"/>
      <c r="AB1892" s="40"/>
      <c r="AC1892" s="40"/>
      <c r="AD1892" s="40"/>
      <c r="AE1892" s="40"/>
      <c r="AF1892" s="40"/>
      <c r="AG1892" s="40"/>
      <c r="AH1892" s="40"/>
      <c r="AI1892" s="40" t="str">
        <f t="shared" si="260"/>
        <v>ok</v>
      </c>
      <c r="AJ1892"/>
      <c r="AK1892" t="str">
        <f>Tabela1[[#This Row],[Coluna1]]&amp;Tabela1[[#This Row],[PEDIDO]]</f>
        <v/>
      </c>
      <c r="AL1892"/>
      <c r="AM1892"/>
      <c r="AN1892"/>
      <c r="AO1892" t="str">
        <f t="shared" si="257"/>
        <v>/</v>
      </c>
      <c r="AP1892" t="str">
        <f>Tabela1[[#This Row],[TAG]]&amp;Tabela1[[#This Row],[PEDIDO]]&amp;Tabela1[[#This Row],[PRODUTO]]</f>
        <v/>
      </c>
      <c r="AQ1892" s="23" t="str">
        <f>Tabela1[[#This Row],[PRODUTO]]&amp;Tabela1[[#This Row],[TAG]]</f>
        <v/>
      </c>
      <c r="AR1892" s="183">
        <f>Tabela1[[#This Row],[PESO TOTAL]]*Tabela1[[#This Row],[MATÉRIA PRIMA]]</f>
        <v>0</v>
      </c>
      <c r="AS1892" s="28">
        <f>Tabela1[[#This Row],[PESO TOTAL]]*Tabela1[[#This Row],[PREPARAÇÃO ]]</f>
        <v>0</v>
      </c>
      <c r="AT1892" s="28">
        <f>Tabela1[[#This Row],[PESO TOTAL]]*Tabela1[[#This Row],[CALDEIRARIA]]</f>
        <v>0</v>
      </c>
      <c r="AU1892" s="28">
        <f>Tabela1[[#This Row],[PESO TOTAL]]*Tabela1[[#This Row],[SOLDA]]</f>
        <v>0</v>
      </c>
      <c r="AV1892" s="28">
        <f>Tabela1[[#This Row],[PESO TOTAL]]*Tabela1[[#This Row],[ACABAMENTO]]</f>
        <v>0</v>
      </c>
      <c r="AW1892" s="28">
        <f>Tabela1[[#This Row],[PESO TOTAL]]*Tabela1[[#This Row],[PRONTO ACABADO]]</f>
        <v>0</v>
      </c>
      <c r="AX1892" s="28">
        <f>Tabela1[[#This Row],[PESO TOTAL]]*Tabela1[[#This Row],[EXPEDIÇÃO ]]</f>
        <v>0</v>
      </c>
      <c r="AY1892" s="28" t="str">
        <f>Tabela1[[#This Row],[PEDIDO]]&amp;Tabela1[[#This Row],[PRODUTO]]</f>
        <v/>
      </c>
      <c r="AZ1892" s="44">
        <f>IF(AF1892="",0,IF(ISTEXT(AF1892),H1892*VALUE(SUBSTITUTE(AF1892,"%",""))/100,H1892*AF1892))-Tabela1[[#This Row],[PRONTO ACABADO2]]</f>
        <v>0</v>
      </c>
      <c r="BA1892" s="44">
        <f>IF(AG1892="",0,IF(ISTEXT(AG1892),H1892*VALUE(SUBSTITUTE(AG1892,"%",""))/100,H1892*AG1892))-Tabela1[[#This Row],[PESO EXPEDIDO2]]</f>
        <v>0</v>
      </c>
      <c r="BB1892" s="44">
        <f t="shared" si="258"/>
        <v>0</v>
      </c>
      <c r="BC1892" s="44">
        <f t="shared" si="259"/>
        <v>0</v>
      </c>
      <c r="BD1892" s="44"/>
    </row>
    <row r="1893" spans="1:56" ht="15.75" hidden="1" customHeight="1" x14ac:dyDescent="0.25">
      <c r="A1893" s="6"/>
      <c r="B1893" s="22"/>
      <c r="C1893" s="7"/>
      <c r="D1893" s="46"/>
      <c r="E1893" s="7"/>
      <c r="F1893" s="7"/>
      <c r="G1893" s="44"/>
      <c r="H1893" s="41">
        <f>Tabela1[[#This Row],[PESO UNI]]*Tabela1[[#This Row],[QTE]]</f>
        <v>0</v>
      </c>
      <c r="I1893" s="7"/>
      <c r="J1893" s="8"/>
      <c r="K1893" s="8"/>
      <c r="L1893" s="9"/>
      <c r="M1893" s="10"/>
      <c r="N1893" s="8"/>
      <c r="O1893" s="12"/>
      <c r="P1893" s="13"/>
      <c r="Q1893" s="14">
        <f>Tabela1[[#This Row],[QTDE/ Fabricação]]-Tabela1[[#This Row],[QTE]]</f>
        <v>0</v>
      </c>
      <c r="R1893" s="19">
        <f t="shared" si="254"/>
        <v>0</v>
      </c>
      <c r="S1893" s="19">
        <f t="shared" si="253"/>
        <v>0</v>
      </c>
      <c r="T1893" s="20">
        <f t="shared" si="255"/>
        <v>0</v>
      </c>
      <c r="U1893" s="17">
        <f>IFERROR(SUMIF('LISTA DE EMBARQUE'!B:B,MICRO!E:E,'LISTA DE EMBARQUE'!G:G),"")</f>
        <v>0</v>
      </c>
      <c r="V1893" s="12" t="str">
        <f>IFERROR(VLOOKUP(Tabela1[[#This Row],[COD.MDE]],'LISTA DE EMBARQUE'!B:L,11,0),"")</f>
        <v/>
      </c>
      <c r="W1893" s="13" t="str">
        <f>IFERROR(COUNTIF(#REF!,Tabela1[[#This Row],[Colunas5]]),"")</f>
        <v/>
      </c>
      <c r="X1893" s="14">
        <f>Tabela1[[#This Row],[QIANTIDADE EXPEDIDA]]*Tabela1[[#This Row],[PESO UNI]]</f>
        <v>0</v>
      </c>
      <c r="Y1893" s="14">
        <f t="shared" si="256"/>
        <v>0</v>
      </c>
      <c r="Z1893" s="21">
        <f>Tabela1[[#This Row],[PESO TOTAL]]-Tabela1[[#This Row],[Peso Expedido]]</f>
        <v>0</v>
      </c>
      <c r="AA1893" s="18"/>
      <c r="AB1893" s="40"/>
      <c r="AC1893" s="40"/>
      <c r="AD1893" s="40"/>
      <c r="AE1893" s="40"/>
      <c r="AF1893" s="40"/>
      <c r="AG1893" s="40"/>
      <c r="AH1893" s="40"/>
      <c r="AI1893" s="40" t="str">
        <f t="shared" si="260"/>
        <v>ok</v>
      </c>
      <c r="AJ1893"/>
      <c r="AK1893" t="str">
        <f>Tabela1[[#This Row],[Coluna1]]&amp;Tabela1[[#This Row],[PEDIDO]]</f>
        <v/>
      </c>
      <c r="AL1893"/>
      <c r="AM1893"/>
      <c r="AN1893"/>
      <c r="AO1893" t="str">
        <f t="shared" si="257"/>
        <v>/</v>
      </c>
      <c r="AP1893" t="str">
        <f>Tabela1[[#This Row],[TAG]]&amp;Tabela1[[#This Row],[PEDIDO]]&amp;Tabela1[[#This Row],[PRODUTO]]</f>
        <v/>
      </c>
      <c r="AQ1893" s="23" t="str">
        <f>Tabela1[[#This Row],[PRODUTO]]&amp;Tabela1[[#This Row],[TAG]]</f>
        <v/>
      </c>
      <c r="AR1893" s="183">
        <f>Tabela1[[#This Row],[PESO TOTAL]]*Tabela1[[#This Row],[MATÉRIA PRIMA]]</f>
        <v>0</v>
      </c>
      <c r="AS1893" s="28">
        <f>Tabela1[[#This Row],[PESO TOTAL]]*Tabela1[[#This Row],[PREPARAÇÃO ]]</f>
        <v>0</v>
      </c>
      <c r="AT1893" s="28">
        <f>Tabela1[[#This Row],[PESO TOTAL]]*Tabela1[[#This Row],[CALDEIRARIA]]</f>
        <v>0</v>
      </c>
      <c r="AU1893" s="28">
        <f>Tabela1[[#This Row],[PESO TOTAL]]*Tabela1[[#This Row],[SOLDA]]</f>
        <v>0</v>
      </c>
      <c r="AV1893" s="28">
        <f>Tabela1[[#This Row],[PESO TOTAL]]*Tabela1[[#This Row],[ACABAMENTO]]</f>
        <v>0</v>
      </c>
      <c r="AW1893" s="28">
        <f>Tabela1[[#This Row],[PESO TOTAL]]*Tabela1[[#This Row],[PRONTO ACABADO]]</f>
        <v>0</v>
      </c>
      <c r="AX1893" s="28">
        <f>Tabela1[[#This Row],[PESO TOTAL]]*Tabela1[[#This Row],[EXPEDIÇÃO ]]</f>
        <v>0</v>
      </c>
      <c r="AY1893" s="28" t="str">
        <f>Tabela1[[#This Row],[PEDIDO]]&amp;Tabela1[[#This Row],[PRODUTO]]</f>
        <v/>
      </c>
      <c r="AZ1893" s="44">
        <f>IF(AF1893="",0,IF(ISTEXT(AF1893),H1893*VALUE(SUBSTITUTE(AF1893,"%",""))/100,H1893*AF1893))-Tabela1[[#This Row],[PRONTO ACABADO2]]</f>
        <v>0</v>
      </c>
      <c r="BA1893" s="44">
        <f>IF(AG1893="",0,IF(ISTEXT(AG1893),H1893*VALUE(SUBSTITUTE(AG1893,"%",""))/100,H1893*AG1893))-Tabela1[[#This Row],[PESO EXPEDIDO2]]</f>
        <v>0</v>
      </c>
      <c r="BB1893" s="44">
        <f t="shared" si="258"/>
        <v>0</v>
      </c>
      <c r="BC1893" s="44">
        <f t="shared" si="259"/>
        <v>0</v>
      </c>
      <c r="BD1893" s="44"/>
    </row>
    <row r="1894" spans="1:56" ht="15.75" hidden="1" customHeight="1" x14ac:dyDescent="0.25">
      <c r="A1894" s="6"/>
      <c r="B1894" s="22"/>
      <c r="C1894" s="7"/>
      <c r="D1894" s="46"/>
      <c r="E1894" s="7"/>
      <c r="F1894" s="7"/>
      <c r="G1894" s="44"/>
      <c r="H1894" s="41">
        <f>Tabela1[[#This Row],[PESO UNI]]*Tabela1[[#This Row],[QTE]]</f>
        <v>0</v>
      </c>
      <c r="I1894" s="7"/>
      <c r="J1894" s="8"/>
      <c r="K1894" s="8"/>
      <c r="L1894" s="9"/>
      <c r="M1894" s="10"/>
      <c r="N1894" s="8"/>
      <c r="O1894" s="12"/>
      <c r="P1894" s="13"/>
      <c r="Q1894" s="14">
        <f>Tabela1[[#This Row],[QTDE/ Fabricação]]-Tabela1[[#This Row],[QTE]]</f>
        <v>0</v>
      </c>
      <c r="R1894" s="19">
        <f t="shared" si="254"/>
        <v>0</v>
      </c>
      <c r="S1894" s="19">
        <f t="shared" si="253"/>
        <v>0</v>
      </c>
      <c r="T1894" s="20">
        <f t="shared" si="255"/>
        <v>0</v>
      </c>
      <c r="U1894" s="17">
        <f>IFERROR(SUMIF('LISTA DE EMBARQUE'!B:B,MICRO!E:E,'LISTA DE EMBARQUE'!G:G),"")</f>
        <v>0</v>
      </c>
      <c r="V1894" s="12" t="str">
        <f>IFERROR(VLOOKUP(Tabela1[[#This Row],[COD.MDE]],'LISTA DE EMBARQUE'!B:L,11,0),"")</f>
        <v/>
      </c>
      <c r="W1894" s="13" t="str">
        <f>IFERROR(COUNTIF(#REF!,Tabela1[[#This Row],[Colunas5]]),"")</f>
        <v/>
      </c>
      <c r="X1894" s="14">
        <f>Tabela1[[#This Row],[QIANTIDADE EXPEDIDA]]*Tabela1[[#This Row],[PESO UNI]]</f>
        <v>0</v>
      </c>
      <c r="Y1894" s="14">
        <f t="shared" si="256"/>
        <v>0</v>
      </c>
      <c r="Z1894" s="21">
        <f>Tabela1[[#This Row],[PESO TOTAL]]-Tabela1[[#This Row],[Peso Expedido]]</f>
        <v>0</v>
      </c>
      <c r="AA1894" s="18"/>
      <c r="AB1894" s="40"/>
      <c r="AC1894" s="40"/>
      <c r="AD1894" s="40"/>
      <c r="AE1894" s="40"/>
      <c r="AF1894" s="40"/>
      <c r="AG1894" s="40"/>
      <c r="AH1894" s="40"/>
      <c r="AI1894" s="40" t="str">
        <f t="shared" si="260"/>
        <v>ok</v>
      </c>
      <c r="AJ1894"/>
      <c r="AK1894" t="str">
        <f>Tabela1[[#This Row],[Coluna1]]&amp;Tabela1[[#This Row],[PEDIDO]]</f>
        <v/>
      </c>
      <c r="AL1894"/>
      <c r="AM1894"/>
      <c r="AN1894"/>
      <c r="AO1894" t="str">
        <f t="shared" si="257"/>
        <v>/</v>
      </c>
      <c r="AP1894" t="str">
        <f>Tabela1[[#This Row],[TAG]]&amp;Tabela1[[#This Row],[PEDIDO]]&amp;Tabela1[[#This Row],[PRODUTO]]</f>
        <v/>
      </c>
      <c r="AQ1894" s="23" t="str">
        <f>Tabela1[[#This Row],[PRODUTO]]&amp;Tabela1[[#This Row],[TAG]]</f>
        <v/>
      </c>
      <c r="AR1894" s="183">
        <f>Tabela1[[#This Row],[PESO TOTAL]]*Tabela1[[#This Row],[MATÉRIA PRIMA]]</f>
        <v>0</v>
      </c>
      <c r="AS1894" s="28">
        <f>Tabela1[[#This Row],[PESO TOTAL]]*Tabela1[[#This Row],[PREPARAÇÃO ]]</f>
        <v>0</v>
      </c>
      <c r="AT1894" s="28">
        <f>Tabela1[[#This Row],[PESO TOTAL]]*Tabela1[[#This Row],[CALDEIRARIA]]</f>
        <v>0</v>
      </c>
      <c r="AU1894" s="28">
        <f>Tabela1[[#This Row],[PESO TOTAL]]*Tabela1[[#This Row],[SOLDA]]</f>
        <v>0</v>
      </c>
      <c r="AV1894" s="28">
        <f>Tabela1[[#This Row],[PESO TOTAL]]*Tabela1[[#This Row],[ACABAMENTO]]</f>
        <v>0</v>
      </c>
      <c r="AW1894" s="28">
        <f>Tabela1[[#This Row],[PESO TOTAL]]*Tabela1[[#This Row],[PRONTO ACABADO]]</f>
        <v>0</v>
      </c>
      <c r="AX1894" s="28">
        <f>Tabela1[[#This Row],[PESO TOTAL]]*Tabela1[[#This Row],[EXPEDIÇÃO ]]</f>
        <v>0</v>
      </c>
      <c r="AY1894" s="28" t="str">
        <f>Tabela1[[#This Row],[PEDIDO]]&amp;Tabela1[[#This Row],[PRODUTO]]</f>
        <v/>
      </c>
      <c r="AZ1894" s="44">
        <f>IF(AF1894="",0,IF(ISTEXT(AF1894),H1894*VALUE(SUBSTITUTE(AF1894,"%",""))/100,H1894*AF1894))-Tabela1[[#This Row],[PRONTO ACABADO2]]</f>
        <v>0</v>
      </c>
      <c r="BA1894" s="44">
        <f>IF(AG1894="",0,IF(ISTEXT(AG1894),H1894*VALUE(SUBSTITUTE(AG1894,"%",""))/100,H1894*AG1894))-Tabela1[[#This Row],[PESO EXPEDIDO2]]</f>
        <v>0</v>
      </c>
      <c r="BB1894" s="44">
        <f t="shared" si="258"/>
        <v>0</v>
      </c>
      <c r="BC1894" s="44">
        <f t="shared" si="259"/>
        <v>0</v>
      </c>
      <c r="BD1894" s="44"/>
    </row>
    <row r="1895" spans="1:56" ht="15.75" hidden="1" customHeight="1" x14ac:dyDescent="0.25">
      <c r="A1895" s="6"/>
      <c r="B1895" s="22"/>
      <c r="C1895" s="7"/>
      <c r="D1895" s="46"/>
      <c r="E1895" s="7"/>
      <c r="F1895" s="7"/>
      <c r="G1895" s="44"/>
      <c r="H1895" s="41">
        <f>Tabela1[[#This Row],[PESO UNI]]*Tabela1[[#This Row],[QTE]]</f>
        <v>0</v>
      </c>
      <c r="I1895" s="7"/>
      <c r="J1895" s="8"/>
      <c r="K1895" s="8"/>
      <c r="L1895" s="9"/>
      <c r="M1895" s="10"/>
      <c r="N1895" s="8"/>
      <c r="O1895" s="12"/>
      <c r="P1895" s="13"/>
      <c r="Q1895" s="14">
        <f>Tabela1[[#This Row],[QTDE/ Fabricação]]-Tabela1[[#This Row],[QTE]]</f>
        <v>0</v>
      </c>
      <c r="R1895" s="19">
        <f t="shared" si="254"/>
        <v>0</v>
      </c>
      <c r="S1895" s="19">
        <f t="shared" si="253"/>
        <v>0</v>
      </c>
      <c r="T1895" s="20">
        <f t="shared" si="255"/>
        <v>0</v>
      </c>
      <c r="U1895" s="17">
        <f>IFERROR(SUMIF('LISTA DE EMBARQUE'!B:B,MICRO!E:E,'LISTA DE EMBARQUE'!G:G),"")</f>
        <v>0</v>
      </c>
      <c r="V1895" s="12" t="str">
        <f>IFERROR(VLOOKUP(Tabela1[[#This Row],[COD.MDE]],'LISTA DE EMBARQUE'!B:L,11,0),"")</f>
        <v/>
      </c>
      <c r="W1895" s="13" t="str">
        <f>IFERROR(COUNTIF(#REF!,Tabela1[[#This Row],[Colunas5]]),"")</f>
        <v/>
      </c>
      <c r="X1895" s="14">
        <f>Tabela1[[#This Row],[QIANTIDADE EXPEDIDA]]*Tabela1[[#This Row],[PESO UNI]]</f>
        <v>0</v>
      </c>
      <c r="Y1895" s="14">
        <f t="shared" si="256"/>
        <v>0</v>
      </c>
      <c r="Z1895" s="21">
        <f>Tabela1[[#This Row],[PESO TOTAL]]-Tabela1[[#This Row],[Peso Expedido]]</f>
        <v>0</v>
      </c>
      <c r="AA1895" s="18"/>
      <c r="AB1895" s="40"/>
      <c r="AC1895" s="40"/>
      <c r="AD1895" s="40"/>
      <c r="AE1895" s="40"/>
      <c r="AF1895" s="40"/>
      <c r="AG1895" s="40"/>
      <c r="AH1895" s="40"/>
      <c r="AI1895" s="40" t="str">
        <f t="shared" si="260"/>
        <v>ok</v>
      </c>
      <c r="AJ1895"/>
      <c r="AK1895" t="str">
        <f>Tabela1[[#This Row],[Coluna1]]&amp;Tabela1[[#This Row],[PEDIDO]]</f>
        <v/>
      </c>
      <c r="AL1895"/>
      <c r="AM1895"/>
      <c r="AN1895"/>
      <c r="AO1895" t="str">
        <f t="shared" si="257"/>
        <v>/</v>
      </c>
      <c r="AP1895" t="str">
        <f>Tabela1[[#This Row],[TAG]]&amp;Tabela1[[#This Row],[PEDIDO]]&amp;Tabela1[[#This Row],[PRODUTO]]</f>
        <v/>
      </c>
      <c r="AQ1895" s="23" t="str">
        <f>Tabela1[[#This Row],[PRODUTO]]&amp;Tabela1[[#This Row],[TAG]]</f>
        <v/>
      </c>
      <c r="AR1895" s="183">
        <f>Tabela1[[#This Row],[PESO TOTAL]]*Tabela1[[#This Row],[MATÉRIA PRIMA]]</f>
        <v>0</v>
      </c>
      <c r="AS1895" s="28">
        <f>Tabela1[[#This Row],[PESO TOTAL]]*Tabela1[[#This Row],[PREPARAÇÃO ]]</f>
        <v>0</v>
      </c>
      <c r="AT1895" s="28">
        <f>Tabela1[[#This Row],[PESO TOTAL]]*Tabela1[[#This Row],[CALDEIRARIA]]</f>
        <v>0</v>
      </c>
      <c r="AU1895" s="28">
        <f>Tabela1[[#This Row],[PESO TOTAL]]*Tabela1[[#This Row],[SOLDA]]</f>
        <v>0</v>
      </c>
      <c r="AV1895" s="28">
        <f>Tabela1[[#This Row],[PESO TOTAL]]*Tabela1[[#This Row],[ACABAMENTO]]</f>
        <v>0</v>
      </c>
      <c r="AW1895" s="28">
        <f>Tabela1[[#This Row],[PESO TOTAL]]*Tabela1[[#This Row],[PRONTO ACABADO]]</f>
        <v>0</v>
      </c>
      <c r="AX1895" s="28">
        <f>Tabela1[[#This Row],[PESO TOTAL]]*Tabela1[[#This Row],[EXPEDIÇÃO ]]</f>
        <v>0</v>
      </c>
      <c r="AY1895" s="28" t="str">
        <f>Tabela1[[#This Row],[PEDIDO]]&amp;Tabela1[[#This Row],[PRODUTO]]</f>
        <v/>
      </c>
      <c r="AZ1895" s="44">
        <f>IF(AF1895="",0,IF(ISTEXT(AF1895),H1895*VALUE(SUBSTITUTE(AF1895,"%",""))/100,H1895*AF1895))-Tabela1[[#This Row],[PRONTO ACABADO2]]</f>
        <v>0</v>
      </c>
      <c r="BA1895" s="44">
        <f>IF(AG1895="",0,IF(ISTEXT(AG1895),H1895*VALUE(SUBSTITUTE(AG1895,"%",""))/100,H1895*AG1895))-Tabela1[[#This Row],[PESO EXPEDIDO2]]</f>
        <v>0</v>
      </c>
      <c r="BB1895" s="44">
        <f t="shared" si="258"/>
        <v>0</v>
      </c>
      <c r="BC1895" s="44">
        <f t="shared" si="259"/>
        <v>0</v>
      </c>
      <c r="BD1895" s="44"/>
    </row>
    <row r="1896" spans="1:56" ht="15.75" hidden="1" customHeight="1" x14ac:dyDescent="0.25">
      <c r="A1896" s="6"/>
      <c r="B1896" s="22"/>
      <c r="C1896" s="7"/>
      <c r="D1896" s="46"/>
      <c r="E1896" s="7"/>
      <c r="F1896" s="7"/>
      <c r="G1896" s="44"/>
      <c r="H1896" s="41">
        <f>Tabela1[[#This Row],[PESO UNI]]*Tabela1[[#This Row],[QTE]]</f>
        <v>0</v>
      </c>
      <c r="I1896" s="7"/>
      <c r="J1896" s="8"/>
      <c r="K1896" s="8"/>
      <c r="L1896" s="9"/>
      <c r="M1896" s="10"/>
      <c r="N1896" s="8"/>
      <c r="O1896" s="12"/>
      <c r="P1896" s="13"/>
      <c r="Q1896" s="14">
        <f>Tabela1[[#This Row],[QTDE/ Fabricação]]-Tabela1[[#This Row],[QTE]]</f>
        <v>0</v>
      </c>
      <c r="R1896" s="19">
        <f t="shared" si="254"/>
        <v>0</v>
      </c>
      <c r="S1896" s="19">
        <f t="shared" si="253"/>
        <v>0</v>
      </c>
      <c r="T1896" s="20">
        <f t="shared" si="255"/>
        <v>0</v>
      </c>
      <c r="U1896" s="17">
        <f>IFERROR(SUMIF('LISTA DE EMBARQUE'!B:B,MICRO!E:E,'LISTA DE EMBARQUE'!G:G),"")</f>
        <v>0</v>
      </c>
      <c r="V1896" s="12" t="str">
        <f>IFERROR(VLOOKUP(Tabela1[[#This Row],[COD.MDE]],'LISTA DE EMBARQUE'!B:L,11,0),"")</f>
        <v/>
      </c>
      <c r="W1896" s="13" t="str">
        <f>IFERROR(COUNTIF(#REF!,Tabela1[[#This Row],[Colunas5]]),"")</f>
        <v/>
      </c>
      <c r="X1896" s="14">
        <f>Tabela1[[#This Row],[QIANTIDADE EXPEDIDA]]*Tabela1[[#This Row],[PESO UNI]]</f>
        <v>0</v>
      </c>
      <c r="Y1896" s="14">
        <f t="shared" si="256"/>
        <v>0</v>
      </c>
      <c r="Z1896" s="21">
        <f>Tabela1[[#This Row],[PESO TOTAL]]-Tabela1[[#This Row],[Peso Expedido]]</f>
        <v>0</v>
      </c>
      <c r="AA1896" s="18"/>
      <c r="AB1896" s="40"/>
      <c r="AC1896" s="40"/>
      <c r="AD1896" s="40"/>
      <c r="AE1896" s="40"/>
      <c r="AF1896" s="40"/>
      <c r="AG1896" s="40"/>
      <c r="AH1896" s="40"/>
      <c r="AI1896" s="40" t="str">
        <f t="shared" si="260"/>
        <v>ok</v>
      </c>
      <c r="AJ1896"/>
      <c r="AK1896" t="str">
        <f>Tabela1[[#This Row],[Coluna1]]&amp;Tabela1[[#This Row],[PEDIDO]]</f>
        <v/>
      </c>
      <c r="AL1896"/>
      <c r="AM1896"/>
      <c r="AN1896"/>
      <c r="AO1896" t="str">
        <f t="shared" si="257"/>
        <v>/</v>
      </c>
      <c r="AP1896" t="str">
        <f>Tabela1[[#This Row],[TAG]]&amp;Tabela1[[#This Row],[PEDIDO]]&amp;Tabela1[[#This Row],[PRODUTO]]</f>
        <v/>
      </c>
      <c r="AQ1896" s="23" t="str">
        <f>Tabela1[[#This Row],[PRODUTO]]&amp;Tabela1[[#This Row],[TAG]]</f>
        <v/>
      </c>
      <c r="AR1896" s="183">
        <f>Tabela1[[#This Row],[PESO TOTAL]]*Tabela1[[#This Row],[MATÉRIA PRIMA]]</f>
        <v>0</v>
      </c>
      <c r="AS1896" s="28">
        <f>Tabela1[[#This Row],[PESO TOTAL]]*Tabela1[[#This Row],[PREPARAÇÃO ]]</f>
        <v>0</v>
      </c>
      <c r="AT1896" s="28">
        <f>Tabela1[[#This Row],[PESO TOTAL]]*Tabela1[[#This Row],[CALDEIRARIA]]</f>
        <v>0</v>
      </c>
      <c r="AU1896" s="28">
        <f>Tabela1[[#This Row],[PESO TOTAL]]*Tabela1[[#This Row],[SOLDA]]</f>
        <v>0</v>
      </c>
      <c r="AV1896" s="28">
        <f>Tabela1[[#This Row],[PESO TOTAL]]*Tabela1[[#This Row],[ACABAMENTO]]</f>
        <v>0</v>
      </c>
      <c r="AW1896" s="28">
        <f>Tabela1[[#This Row],[PESO TOTAL]]*Tabela1[[#This Row],[PRONTO ACABADO]]</f>
        <v>0</v>
      </c>
      <c r="AX1896" s="28">
        <f>Tabela1[[#This Row],[PESO TOTAL]]*Tabela1[[#This Row],[EXPEDIÇÃO ]]</f>
        <v>0</v>
      </c>
      <c r="AY1896" s="28" t="str">
        <f>Tabela1[[#This Row],[PEDIDO]]&amp;Tabela1[[#This Row],[PRODUTO]]</f>
        <v/>
      </c>
      <c r="AZ1896" s="44">
        <f>IF(AF1896="",0,IF(ISTEXT(AF1896),H1896*VALUE(SUBSTITUTE(AF1896,"%",""))/100,H1896*AF1896))-Tabela1[[#This Row],[PRONTO ACABADO2]]</f>
        <v>0</v>
      </c>
      <c r="BA1896" s="44">
        <f>IF(AG1896="",0,IF(ISTEXT(AG1896),H1896*VALUE(SUBSTITUTE(AG1896,"%",""))/100,H1896*AG1896))-Tabela1[[#This Row],[PESO EXPEDIDO2]]</f>
        <v>0</v>
      </c>
      <c r="BB1896" s="44">
        <f t="shared" si="258"/>
        <v>0</v>
      </c>
      <c r="BC1896" s="44">
        <f t="shared" si="259"/>
        <v>0</v>
      </c>
      <c r="BD1896" s="44"/>
    </row>
    <row r="1897" spans="1:56" ht="15.75" hidden="1" customHeight="1" x14ac:dyDescent="0.25">
      <c r="A1897" s="6"/>
      <c r="B1897" s="22"/>
      <c r="C1897" s="7"/>
      <c r="D1897" s="46"/>
      <c r="E1897" s="7"/>
      <c r="F1897" s="7"/>
      <c r="G1897" s="44"/>
      <c r="H1897" s="41">
        <f>Tabela1[[#This Row],[PESO UNI]]*Tabela1[[#This Row],[QTE]]</f>
        <v>0</v>
      </c>
      <c r="I1897" s="7"/>
      <c r="J1897" s="8"/>
      <c r="K1897" s="8"/>
      <c r="L1897" s="9"/>
      <c r="M1897" s="10"/>
      <c r="N1897" s="8"/>
      <c r="O1897" s="12"/>
      <c r="P1897" s="13"/>
      <c r="Q1897" s="14">
        <f>Tabela1[[#This Row],[QTDE/ Fabricação]]-Tabela1[[#This Row],[QTE]]</f>
        <v>0</v>
      </c>
      <c r="R1897" s="19">
        <f t="shared" si="254"/>
        <v>0</v>
      </c>
      <c r="S1897" s="19">
        <f t="shared" si="253"/>
        <v>0</v>
      </c>
      <c r="T1897" s="20">
        <f t="shared" si="255"/>
        <v>0</v>
      </c>
      <c r="U1897" s="17">
        <f>IFERROR(SUMIF('LISTA DE EMBARQUE'!B:B,MICRO!E:E,'LISTA DE EMBARQUE'!G:G),"")</f>
        <v>0</v>
      </c>
      <c r="V1897" s="12" t="str">
        <f>IFERROR(VLOOKUP(Tabela1[[#This Row],[COD.MDE]],'LISTA DE EMBARQUE'!B:L,11,0),"")</f>
        <v/>
      </c>
      <c r="W1897" s="13" t="str">
        <f>IFERROR(COUNTIF(#REF!,Tabela1[[#This Row],[Colunas5]]),"")</f>
        <v/>
      </c>
      <c r="X1897" s="14">
        <f>Tabela1[[#This Row],[QIANTIDADE EXPEDIDA]]*Tabela1[[#This Row],[PESO UNI]]</f>
        <v>0</v>
      </c>
      <c r="Y1897" s="14">
        <f t="shared" si="256"/>
        <v>0</v>
      </c>
      <c r="Z1897" s="21">
        <f>Tabela1[[#This Row],[PESO TOTAL]]-Tabela1[[#This Row],[Peso Expedido]]</f>
        <v>0</v>
      </c>
      <c r="AA1897" s="18"/>
      <c r="AB1897" s="40"/>
      <c r="AC1897" s="40"/>
      <c r="AD1897" s="40"/>
      <c r="AE1897" s="40"/>
      <c r="AF1897" s="40"/>
      <c r="AG1897" s="40"/>
      <c r="AH1897" s="40"/>
      <c r="AI1897" s="40" t="str">
        <f t="shared" si="260"/>
        <v>ok</v>
      </c>
      <c r="AJ1897"/>
      <c r="AK1897" t="str">
        <f>Tabela1[[#This Row],[Coluna1]]&amp;Tabela1[[#This Row],[PEDIDO]]</f>
        <v/>
      </c>
      <c r="AL1897"/>
      <c r="AM1897"/>
      <c r="AN1897"/>
      <c r="AO1897" t="str">
        <f t="shared" si="257"/>
        <v>/</v>
      </c>
      <c r="AP1897" t="str">
        <f>Tabela1[[#This Row],[TAG]]&amp;Tabela1[[#This Row],[PEDIDO]]&amp;Tabela1[[#This Row],[PRODUTO]]</f>
        <v/>
      </c>
      <c r="AQ1897" s="23" t="str">
        <f>Tabela1[[#This Row],[PRODUTO]]&amp;Tabela1[[#This Row],[TAG]]</f>
        <v/>
      </c>
      <c r="AR1897" s="183">
        <f>Tabela1[[#This Row],[PESO TOTAL]]*Tabela1[[#This Row],[MATÉRIA PRIMA]]</f>
        <v>0</v>
      </c>
      <c r="AS1897" s="28">
        <f>Tabela1[[#This Row],[PESO TOTAL]]*Tabela1[[#This Row],[PREPARAÇÃO ]]</f>
        <v>0</v>
      </c>
      <c r="AT1897" s="28">
        <f>Tabela1[[#This Row],[PESO TOTAL]]*Tabela1[[#This Row],[CALDEIRARIA]]</f>
        <v>0</v>
      </c>
      <c r="AU1897" s="28">
        <f>Tabela1[[#This Row],[PESO TOTAL]]*Tabela1[[#This Row],[SOLDA]]</f>
        <v>0</v>
      </c>
      <c r="AV1897" s="28">
        <f>Tabela1[[#This Row],[PESO TOTAL]]*Tabela1[[#This Row],[ACABAMENTO]]</f>
        <v>0</v>
      </c>
      <c r="AW1897" s="28">
        <f>Tabela1[[#This Row],[PESO TOTAL]]*Tabela1[[#This Row],[PRONTO ACABADO]]</f>
        <v>0</v>
      </c>
      <c r="AX1897" s="28">
        <f>Tabela1[[#This Row],[PESO TOTAL]]*Tabela1[[#This Row],[EXPEDIÇÃO ]]</f>
        <v>0</v>
      </c>
      <c r="AY1897" s="28" t="str">
        <f>Tabela1[[#This Row],[PEDIDO]]&amp;Tabela1[[#This Row],[PRODUTO]]</f>
        <v/>
      </c>
      <c r="AZ1897" s="44">
        <f>IF(AF1897="",0,IF(ISTEXT(AF1897),H1897*VALUE(SUBSTITUTE(AF1897,"%",""))/100,H1897*AF1897))-Tabela1[[#This Row],[PRONTO ACABADO2]]</f>
        <v>0</v>
      </c>
      <c r="BA1897" s="44">
        <f>IF(AG1897="",0,IF(ISTEXT(AG1897),H1897*VALUE(SUBSTITUTE(AG1897,"%",""))/100,H1897*AG1897))-Tabela1[[#This Row],[PESO EXPEDIDO2]]</f>
        <v>0</v>
      </c>
      <c r="BB1897" s="44">
        <f t="shared" si="258"/>
        <v>0</v>
      </c>
      <c r="BC1897" s="44">
        <f t="shared" si="259"/>
        <v>0</v>
      </c>
      <c r="BD1897" s="44"/>
    </row>
    <row r="1898" spans="1:56" ht="15.75" hidden="1" customHeight="1" x14ac:dyDescent="0.25">
      <c r="A1898" s="6"/>
      <c r="B1898" s="22"/>
      <c r="C1898" s="7"/>
      <c r="D1898" s="46"/>
      <c r="E1898" s="7"/>
      <c r="F1898" s="7"/>
      <c r="G1898" s="44"/>
      <c r="H1898" s="41">
        <f>Tabela1[[#This Row],[PESO UNI]]*Tabela1[[#This Row],[QTE]]</f>
        <v>0</v>
      </c>
      <c r="I1898" s="7"/>
      <c r="J1898" s="8"/>
      <c r="K1898" s="8"/>
      <c r="L1898" s="9"/>
      <c r="M1898" s="10"/>
      <c r="N1898" s="8"/>
      <c r="O1898" s="12"/>
      <c r="P1898" s="13"/>
      <c r="Q1898" s="14">
        <f>Tabela1[[#This Row],[QTDE/ Fabricação]]-Tabela1[[#This Row],[QTE]]</f>
        <v>0</v>
      </c>
      <c r="R1898" s="19">
        <f t="shared" si="254"/>
        <v>0</v>
      </c>
      <c r="S1898" s="19">
        <f t="shared" si="253"/>
        <v>0</v>
      </c>
      <c r="T1898" s="20">
        <f t="shared" si="255"/>
        <v>0</v>
      </c>
      <c r="U1898" s="17">
        <f>IFERROR(SUMIF('LISTA DE EMBARQUE'!B:B,MICRO!E:E,'LISTA DE EMBARQUE'!G:G),"")</f>
        <v>0</v>
      </c>
      <c r="V1898" s="12" t="str">
        <f>IFERROR(VLOOKUP(Tabela1[[#This Row],[COD.MDE]],'LISTA DE EMBARQUE'!B:L,11,0),"")</f>
        <v/>
      </c>
      <c r="W1898" s="13" t="str">
        <f>IFERROR(COUNTIF(#REF!,Tabela1[[#This Row],[Colunas5]]),"")</f>
        <v/>
      </c>
      <c r="X1898" s="14">
        <f>Tabela1[[#This Row],[QIANTIDADE EXPEDIDA]]*Tabela1[[#This Row],[PESO UNI]]</f>
        <v>0</v>
      </c>
      <c r="Y1898" s="14">
        <f t="shared" si="256"/>
        <v>0</v>
      </c>
      <c r="Z1898" s="21">
        <f>Tabela1[[#This Row],[PESO TOTAL]]-Tabela1[[#This Row],[Peso Expedido]]</f>
        <v>0</v>
      </c>
      <c r="AA1898" s="18"/>
      <c r="AB1898" s="40"/>
      <c r="AC1898" s="40"/>
      <c r="AD1898" s="40"/>
      <c r="AE1898" s="40"/>
      <c r="AF1898" s="40"/>
      <c r="AG1898" s="40"/>
      <c r="AH1898" s="40"/>
      <c r="AI1898" s="40" t="str">
        <f t="shared" si="260"/>
        <v>ok</v>
      </c>
      <c r="AJ1898"/>
      <c r="AK1898" t="str">
        <f>Tabela1[[#This Row],[Coluna1]]&amp;Tabela1[[#This Row],[PEDIDO]]</f>
        <v/>
      </c>
      <c r="AL1898"/>
      <c r="AM1898"/>
      <c r="AN1898"/>
      <c r="AO1898" t="str">
        <f t="shared" si="257"/>
        <v>/</v>
      </c>
      <c r="AP1898" t="str">
        <f>Tabela1[[#This Row],[TAG]]&amp;Tabela1[[#This Row],[PEDIDO]]&amp;Tabela1[[#This Row],[PRODUTO]]</f>
        <v/>
      </c>
      <c r="AQ1898" s="23" t="str">
        <f>Tabela1[[#This Row],[PRODUTO]]&amp;Tabela1[[#This Row],[TAG]]</f>
        <v/>
      </c>
      <c r="AR1898" s="183">
        <f>Tabela1[[#This Row],[PESO TOTAL]]*Tabela1[[#This Row],[MATÉRIA PRIMA]]</f>
        <v>0</v>
      </c>
      <c r="AS1898" s="28">
        <f>Tabela1[[#This Row],[PESO TOTAL]]*Tabela1[[#This Row],[PREPARAÇÃO ]]</f>
        <v>0</v>
      </c>
      <c r="AT1898" s="28">
        <f>Tabela1[[#This Row],[PESO TOTAL]]*Tabela1[[#This Row],[CALDEIRARIA]]</f>
        <v>0</v>
      </c>
      <c r="AU1898" s="28">
        <f>Tabela1[[#This Row],[PESO TOTAL]]*Tabela1[[#This Row],[SOLDA]]</f>
        <v>0</v>
      </c>
      <c r="AV1898" s="28">
        <f>Tabela1[[#This Row],[PESO TOTAL]]*Tabela1[[#This Row],[ACABAMENTO]]</f>
        <v>0</v>
      </c>
      <c r="AW1898" s="28">
        <f>Tabela1[[#This Row],[PESO TOTAL]]*Tabela1[[#This Row],[PRONTO ACABADO]]</f>
        <v>0</v>
      </c>
      <c r="AX1898" s="28">
        <f>Tabela1[[#This Row],[PESO TOTAL]]*Tabela1[[#This Row],[EXPEDIÇÃO ]]</f>
        <v>0</v>
      </c>
      <c r="AY1898" s="28" t="str">
        <f>Tabela1[[#This Row],[PEDIDO]]&amp;Tabela1[[#This Row],[PRODUTO]]</f>
        <v/>
      </c>
      <c r="AZ1898" s="44">
        <f>IF(AF1898="",0,IF(ISTEXT(AF1898),H1898*VALUE(SUBSTITUTE(AF1898,"%",""))/100,H1898*AF1898))-Tabela1[[#This Row],[PRONTO ACABADO2]]</f>
        <v>0</v>
      </c>
      <c r="BA1898" s="44">
        <f>IF(AG1898="",0,IF(ISTEXT(AG1898),H1898*VALUE(SUBSTITUTE(AG1898,"%",""))/100,H1898*AG1898))-Tabela1[[#This Row],[PESO EXPEDIDO2]]</f>
        <v>0</v>
      </c>
      <c r="BB1898" s="44">
        <f t="shared" si="258"/>
        <v>0</v>
      </c>
      <c r="BC1898" s="44">
        <f t="shared" si="259"/>
        <v>0</v>
      </c>
      <c r="BD1898" s="44"/>
    </row>
    <row r="1899" spans="1:56" ht="15.75" hidden="1" customHeight="1" x14ac:dyDescent="0.25">
      <c r="A1899" s="6"/>
      <c r="B1899" s="22"/>
      <c r="C1899" s="7"/>
      <c r="D1899" s="46"/>
      <c r="E1899" s="7"/>
      <c r="F1899" s="7"/>
      <c r="G1899" s="44"/>
      <c r="H1899" s="41">
        <f>Tabela1[[#This Row],[PESO UNI]]*Tabela1[[#This Row],[QTE]]</f>
        <v>0</v>
      </c>
      <c r="I1899" s="7"/>
      <c r="J1899" s="8"/>
      <c r="K1899" s="8"/>
      <c r="L1899" s="9"/>
      <c r="M1899" s="10"/>
      <c r="N1899" s="8"/>
      <c r="O1899" s="12"/>
      <c r="P1899" s="13"/>
      <c r="Q1899" s="14">
        <f>Tabela1[[#This Row],[QTDE/ Fabricação]]-Tabela1[[#This Row],[QTE]]</f>
        <v>0</v>
      </c>
      <c r="R1899" s="19">
        <f t="shared" si="254"/>
        <v>0</v>
      </c>
      <c r="S1899" s="19">
        <f t="shared" si="253"/>
        <v>0</v>
      </c>
      <c r="T1899" s="20">
        <f t="shared" si="255"/>
        <v>0</v>
      </c>
      <c r="U1899" s="17">
        <f>IFERROR(SUMIF('LISTA DE EMBARQUE'!B:B,MICRO!E:E,'LISTA DE EMBARQUE'!G:G),"")</f>
        <v>0</v>
      </c>
      <c r="V1899" s="12" t="str">
        <f>IFERROR(VLOOKUP(Tabela1[[#This Row],[COD.MDE]],'LISTA DE EMBARQUE'!B:L,11,0),"")</f>
        <v/>
      </c>
      <c r="W1899" s="13" t="str">
        <f>IFERROR(COUNTIF(#REF!,Tabela1[[#This Row],[Colunas5]]),"")</f>
        <v/>
      </c>
      <c r="X1899" s="14">
        <f>Tabela1[[#This Row],[QIANTIDADE EXPEDIDA]]*Tabela1[[#This Row],[PESO UNI]]</f>
        <v>0</v>
      </c>
      <c r="Y1899" s="14">
        <f t="shared" si="256"/>
        <v>0</v>
      </c>
      <c r="Z1899" s="21">
        <f>Tabela1[[#This Row],[PESO TOTAL]]-Tabela1[[#This Row],[Peso Expedido]]</f>
        <v>0</v>
      </c>
      <c r="AA1899" s="18"/>
      <c r="AB1899" s="40"/>
      <c r="AC1899" s="40"/>
      <c r="AD1899" s="40"/>
      <c r="AE1899" s="40"/>
      <c r="AF1899" s="40"/>
      <c r="AG1899" s="40"/>
      <c r="AH1899" s="40"/>
      <c r="AI1899" s="40" t="str">
        <f t="shared" si="260"/>
        <v>ok</v>
      </c>
      <c r="AJ1899"/>
      <c r="AK1899" t="str">
        <f>Tabela1[[#This Row],[Coluna1]]&amp;Tabela1[[#This Row],[PEDIDO]]</f>
        <v/>
      </c>
      <c r="AL1899"/>
      <c r="AM1899"/>
      <c r="AN1899"/>
      <c r="AO1899" t="str">
        <f t="shared" si="257"/>
        <v>/</v>
      </c>
      <c r="AP1899" t="str">
        <f>Tabela1[[#This Row],[TAG]]&amp;Tabela1[[#This Row],[PEDIDO]]&amp;Tabela1[[#This Row],[PRODUTO]]</f>
        <v/>
      </c>
      <c r="AQ1899" s="23" t="str">
        <f>Tabela1[[#This Row],[PRODUTO]]&amp;Tabela1[[#This Row],[TAG]]</f>
        <v/>
      </c>
      <c r="AR1899" s="183">
        <f>Tabela1[[#This Row],[PESO TOTAL]]*Tabela1[[#This Row],[MATÉRIA PRIMA]]</f>
        <v>0</v>
      </c>
      <c r="AS1899" s="28">
        <f>Tabela1[[#This Row],[PESO TOTAL]]*Tabela1[[#This Row],[PREPARAÇÃO ]]</f>
        <v>0</v>
      </c>
      <c r="AT1899" s="28">
        <f>Tabela1[[#This Row],[PESO TOTAL]]*Tabela1[[#This Row],[CALDEIRARIA]]</f>
        <v>0</v>
      </c>
      <c r="AU1899" s="28">
        <f>Tabela1[[#This Row],[PESO TOTAL]]*Tabela1[[#This Row],[SOLDA]]</f>
        <v>0</v>
      </c>
      <c r="AV1899" s="28">
        <f>Tabela1[[#This Row],[PESO TOTAL]]*Tabela1[[#This Row],[ACABAMENTO]]</f>
        <v>0</v>
      </c>
      <c r="AW1899" s="28">
        <f>Tabela1[[#This Row],[PESO TOTAL]]*Tabela1[[#This Row],[PRONTO ACABADO]]</f>
        <v>0</v>
      </c>
      <c r="AX1899" s="28">
        <f>Tabela1[[#This Row],[PESO TOTAL]]*Tabela1[[#This Row],[EXPEDIÇÃO ]]</f>
        <v>0</v>
      </c>
      <c r="AY1899" s="28" t="str">
        <f>Tabela1[[#This Row],[PEDIDO]]&amp;Tabela1[[#This Row],[PRODUTO]]</f>
        <v/>
      </c>
      <c r="AZ1899" s="44">
        <f>IF(AF1899="",0,IF(ISTEXT(AF1899),H1899*VALUE(SUBSTITUTE(AF1899,"%",""))/100,H1899*AF1899))-Tabela1[[#This Row],[PRONTO ACABADO2]]</f>
        <v>0</v>
      </c>
      <c r="BA1899" s="44">
        <f>IF(AG1899="",0,IF(ISTEXT(AG1899),H1899*VALUE(SUBSTITUTE(AG1899,"%",""))/100,H1899*AG1899))-Tabela1[[#This Row],[PESO EXPEDIDO2]]</f>
        <v>0</v>
      </c>
      <c r="BB1899" s="44">
        <f t="shared" si="258"/>
        <v>0</v>
      </c>
      <c r="BC1899" s="44">
        <f t="shared" si="259"/>
        <v>0</v>
      </c>
      <c r="BD1899" s="44"/>
    </row>
    <row r="1900" spans="1:56" ht="15.75" hidden="1" customHeight="1" x14ac:dyDescent="0.25">
      <c r="A1900" s="6"/>
      <c r="B1900" s="22"/>
      <c r="C1900" s="7"/>
      <c r="D1900" s="46"/>
      <c r="E1900" s="7"/>
      <c r="F1900" s="7"/>
      <c r="G1900" s="44"/>
      <c r="H1900" s="41">
        <f>Tabela1[[#This Row],[PESO UNI]]*Tabela1[[#This Row],[QTE]]</f>
        <v>0</v>
      </c>
      <c r="I1900" s="7"/>
      <c r="J1900" s="8"/>
      <c r="K1900" s="8"/>
      <c r="L1900" s="9"/>
      <c r="M1900" s="10"/>
      <c r="N1900" s="8"/>
      <c r="O1900" s="12"/>
      <c r="P1900" s="13"/>
      <c r="Q1900" s="14">
        <f>Tabela1[[#This Row],[QTDE/ Fabricação]]-Tabela1[[#This Row],[QTE]]</f>
        <v>0</v>
      </c>
      <c r="R1900" s="19">
        <f t="shared" si="254"/>
        <v>0</v>
      </c>
      <c r="S1900" s="19">
        <f t="shared" si="253"/>
        <v>0</v>
      </c>
      <c r="T1900" s="20">
        <f t="shared" si="255"/>
        <v>0</v>
      </c>
      <c r="U1900" s="17">
        <f>IFERROR(SUMIF('LISTA DE EMBARQUE'!B:B,MICRO!E:E,'LISTA DE EMBARQUE'!G:G),"")</f>
        <v>0</v>
      </c>
      <c r="V1900" s="12" t="str">
        <f>IFERROR(VLOOKUP(Tabela1[[#This Row],[COD.MDE]],'LISTA DE EMBARQUE'!B:L,11,0),"")</f>
        <v/>
      </c>
      <c r="W1900" s="13" t="str">
        <f>IFERROR(COUNTIF(#REF!,Tabela1[[#This Row],[Colunas5]]),"")</f>
        <v/>
      </c>
      <c r="X1900" s="14">
        <f>Tabela1[[#This Row],[QIANTIDADE EXPEDIDA]]*Tabela1[[#This Row],[PESO UNI]]</f>
        <v>0</v>
      </c>
      <c r="Y1900" s="14">
        <f t="shared" si="256"/>
        <v>0</v>
      </c>
      <c r="Z1900" s="21">
        <f>Tabela1[[#This Row],[PESO TOTAL]]-Tabela1[[#This Row],[Peso Expedido]]</f>
        <v>0</v>
      </c>
      <c r="AA1900" s="18"/>
      <c r="AB1900" s="40"/>
      <c r="AC1900" s="40"/>
      <c r="AD1900" s="40"/>
      <c r="AE1900" s="40"/>
      <c r="AF1900" s="40"/>
      <c r="AG1900" s="40"/>
      <c r="AH1900" s="40"/>
      <c r="AI1900" s="40" t="str">
        <f t="shared" si="260"/>
        <v>ok</v>
      </c>
      <c r="AJ1900"/>
      <c r="AK1900" t="str">
        <f>Tabela1[[#This Row],[Coluna1]]&amp;Tabela1[[#This Row],[PEDIDO]]</f>
        <v/>
      </c>
      <c r="AL1900"/>
      <c r="AM1900"/>
      <c r="AN1900"/>
      <c r="AO1900" t="str">
        <f t="shared" si="257"/>
        <v>/</v>
      </c>
      <c r="AP1900" t="str">
        <f>Tabela1[[#This Row],[TAG]]&amp;Tabela1[[#This Row],[PEDIDO]]&amp;Tabela1[[#This Row],[PRODUTO]]</f>
        <v/>
      </c>
      <c r="AQ1900" s="23" t="str">
        <f>Tabela1[[#This Row],[PRODUTO]]&amp;Tabela1[[#This Row],[TAG]]</f>
        <v/>
      </c>
      <c r="AR1900" s="183">
        <f>Tabela1[[#This Row],[PESO TOTAL]]*Tabela1[[#This Row],[MATÉRIA PRIMA]]</f>
        <v>0</v>
      </c>
      <c r="AS1900" s="28">
        <f>Tabela1[[#This Row],[PESO TOTAL]]*Tabela1[[#This Row],[PREPARAÇÃO ]]</f>
        <v>0</v>
      </c>
      <c r="AT1900" s="28">
        <f>Tabela1[[#This Row],[PESO TOTAL]]*Tabela1[[#This Row],[CALDEIRARIA]]</f>
        <v>0</v>
      </c>
      <c r="AU1900" s="28">
        <f>Tabela1[[#This Row],[PESO TOTAL]]*Tabela1[[#This Row],[SOLDA]]</f>
        <v>0</v>
      </c>
      <c r="AV1900" s="28">
        <f>Tabela1[[#This Row],[PESO TOTAL]]*Tabela1[[#This Row],[ACABAMENTO]]</f>
        <v>0</v>
      </c>
      <c r="AW1900" s="28">
        <f>Tabela1[[#This Row],[PESO TOTAL]]*Tabela1[[#This Row],[PRONTO ACABADO]]</f>
        <v>0</v>
      </c>
      <c r="AX1900" s="28">
        <f>Tabela1[[#This Row],[PESO TOTAL]]*Tabela1[[#This Row],[EXPEDIÇÃO ]]</f>
        <v>0</v>
      </c>
      <c r="AY1900" s="28" t="str">
        <f>Tabela1[[#This Row],[PEDIDO]]&amp;Tabela1[[#This Row],[PRODUTO]]</f>
        <v/>
      </c>
      <c r="AZ1900" s="44">
        <f>IF(AF1900="",0,IF(ISTEXT(AF1900),H1900*VALUE(SUBSTITUTE(AF1900,"%",""))/100,H1900*AF1900))-Tabela1[[#This Row],[PRONTO ACABADO2]]</f>
        <v>0</v>
      </c>
      <c r="BA1900" s="44">
        <f>IF(AG1900="",0,IF(ISTEXT(AG1900),H1900*VALUE(SUBSTITUTE(AG1900,"%",""))/100,H1900*AG1900))-Tabela1[[#This Row],[PESO EXPEDIDO2]]</f>
        <v>0</v>
      </c>
      <c r="BB1900" s="44">
        <f t="shared" si="258"/>
        <v>0</v>
      </c>
      <c r="BC1900" s="44">
        <f t="shared" si="259"/>
        <v>0</v>
      </c>
      <c r="BD1900" s="44"/>
    </row>
    <row r="1901" spans="1:56" ht="15.75" hidden="1" customHeight="1" x14ac:dyDescent="0.25">
      <c r="A1901" s="6"/>
      <c r="B1901" s="22"/>
      <c r="C1901" s="7"/>
      <c r="D1901" s="46"/>
      <c r="E1901" s="7"/>
      <c r="F1901" s="7"/>
      <c r="G1901" s="44"/>
      <c r="H1901" s="41">
        <f>Tabela1[[#This Row],[PESO UNI]]*Tabela1[[#This Row],[QTE]]</f>
        <v>0</v>
      </c>
      <c r="I1901" s="7"/>
      <c r="J1901" s="8"/>
      <c r="K1901" s="8"/>
      <c r="L1901" s="9"/>
      <c r="M1901" s="10"/>
      <c r="N1901" s="8"/>
      <c r="O1901" s="12"/>
      <c r="P1901" s="13"/>
      <c r="Q1901" s="14">
        <f>Tabela1[[#This Row],[QTDE/ Fabricação]]-Tabela1[[#This Row],[QTE]]</f>
        <v>0</v>
      </c>
      <c r="R1901" s="19">
        <f t="shared" si="254"/>
        <v>0</v>
      </c>
      <c r="S1901" s="19">
        <f t="shared" si="253"/>
        <v>0</v>
      </c>
      <c r="T1901" s="20">
        <f t="shared" si="255"/>
        <v>0</v>
      </c>
      <c r="U1901" s="17">
        <f>IFERROR(SUMIF('LISTA DE EMBARQUE'!B:B,MICRO!E:E,'LISTA DE EMBARQUE'!G:G),"")</f>
        <v>0</v>
      </c>
      <c r="V1901" s="12" t="str">
        <f>IFERROR(VLOOKUP(Tabela1[[#This Row],[COD.MDE]],'LISTA DE EMBARQUE'!B:L,11,0),"")</f>
        <v/>
      </c>
      <c r="W1901" s="13" t="str">
        <f>IFERROR(COUNTIF(#REF!,Tabela1[[#This Row],[Colunas5]]),"")</f>
        <v/>
      </c>
      <c r="X1901" s="14">
        <f>Tabela1[[#This Row],[QIANTIDADE EXPEDIDA]]*Tabela1[[#This Row],[PESO UNI]]</f>
        <v>0</v>
      </c>
      <c r="Y1901" s="14">
        <f t="shared" si="256"/>
        <v>0</v>
      </c>
      <c r="Z1901" s="21">
        <f>Tabela1[[#This Row],[PESO TOTAL]]-Tabela1[[#This Row],[Peso Expedido]]</f>
        <v>0</v>
      </c>
      <c r="AA1901" s="18"/>
      <c r="AB1901" s="40"/>
      <c r="AC1901" s="40"/>
      <c r="AD1901" s="40"/>
      <c r="AE1901" s="40"/>
      <c r="AF1901" s="40"/>
      <c r="AG1901" s="40"/>
      <c r="AH1901" s="40"/>
      <c r="AI1901" s="40" t="str">
        <f t="shared" si="260"/>
        <v>ok</v>
      </c>
      <c r="AJ1901"/>
      <c r="AK1901" t="str">
        <f>Tabela1[[#This Row],[Coluna1]]&amp;Tabela1[[#This Row],[PEDIDO]]</f>
        <v/>
      </c>
      <c r="AL1901"/>
      <c r="AM1901"/>
      <c r="AN1901"/>
      <c r="AO1901" t="str">
        <f t="shared" si="257"/>
        <v>/</v>
      </c>
      <c r="AP1901" t="str">
        <f>Tabela1[[#This Row],[TAG]]&amp;Tabela1[[#This Row],[PEDIDO]]&amp;Tabela1[[#This Row],[PRODUTO]]</f>
        <v/>
      </c>
      <c r="AQ1901" s="23" t="str">
        <f>Tabela1[[#This Row],[PRODUTO]]&amp;Tabela1[[#This Row],[TAG]]</f>
        <v/>
      </c>
      <c r="AR1901" s="183">
        <f>Tabela1[[#This Row],[PESO TOTAL]]*Tabela1[[#This Row],[MATÉRIA PRIMA]]</f>
        <v>0</v>
      </c>
      <c r="AS1901" s="28">
        <f>Tabela1[[#This Row],[PESO TOTAL]]*Tabela1[[#This Row],[PREPARAÇÃO ]]</f>
        <v>0</v>
      </c>
      <c r="AT1901" s="28">
        <f>Tabela1[[#This Row],[PESO TOTAL]]*Tabela1[[#This Row],[CALDEIRARIA]]</f>
        <v>0</v>
      </c>
      <c r="AU1901" s="28">
        <f>Tabela1[[#This Row],[PESO TOTAL]]*Tabela1[[#This Row],[SOLDA]]</f>
        <v>0</v>
      </c>
      <c r="AV1901" s="28">
        <f>Tabela1[[#This Row],[PESO TOTAL]]*Tabela1[[#This Row],[ACABAMENTO]]</f>
        <v>0</v>
      </c>
      <c r="AW1901" s="28">
        <f>Tabela1[[#This Row],[PESO TOTAL]]*Tabela1[[#This Row],[PRONTO ACABADO]]</f>
        <v>0</v>
      </c>
      <c r="AX1901" s="28">
        <f>Tabela1[[#This Row],[PESO TOTAL]]*Tabela1[[#This Row],[EXPEDIÇÃO ]]</f>
        <v>0</v>
      </c>
      <c r="AY1901" s="28" t="str">
        <f>Tabela1[[#This Row],[PEDIDO]]&amp;Tabela1[[#This Row],[PRODUTO]]</f>
        <v/>
      </c>
      <c r="AZ1901" s="44">
        <f>IF(AF1901="",0,IF(ISTEXT(AF1901),H1901*VALUE(SUBSTITUTE(AF1901,"%",""))/100,H1901*AF1901))-Tabela1[[#This Row],[PRONTO ACABADO2]]</f>
        <v>0</v>
      </c>
      <c r="BA1901" s="44">
        <f>IF(AG1901="",0,IF(ISTEXT(AG1901),H1901*VALUE(SUBSTITUTE(AG1901,"%",""))/100,H1901*AG1901))-Tabela1[[#This Row],[PESO EXPEDIDO2]]</f>
        <v>0</v>
      </c>
      <c r="BB1901" s="44">
        <f t="shared" si="258"/>
        <v>0</v>
      </c>
      <c r="BC1901" s="44">
        <f t="shared" si="259"/>
        <v>0</v>
      </c>
      <c r="BD1901" s="44"/>
    </row>
    <row r="1902" spans="1:56" ht="15.75" hidden="1" customHeight="1" x14ac:dyDescent="0.25">
      <c r="A1902" s="6"/>
      <c r="B1902" s="22"/>
      <c r="C1902" s="7"/>
      <c r="D1902" s="46"/>
      <c r="E1902" s="7"/>
      <c r="F1902" s="7"/>
      <c r="G1902" s="44"/>
      <c r="H1902" s="41">
        <f>Tabela1[[#This Row],[PESO UNI]]*Tabela1[[#This Row],[QTE]]</f>
        <v>0</v>
      </c>
      <c r="I1902" s="7"/>
      <c r="J1902" s="8"/>
      <c r="K1902" s="8"/>
      <c r="L1902" s="9"/>
      <c r="M1902" s="10"/>
      <c r="N1902" s="8"/>
      <c r="O1902" s="12"/>
      <c r="P1902" s="13"/>
      <c r="Q1902" s="14">
        <f>Tabela1[[#This Row],[QTDE/ Fabricação]]-Tabela1[[#This Row],[QTE]]</f>
        <v>0</v>
      </c>
      <c r="R1902" s="19">
        <f t="shared" si="254"/>
        <v>0</v>
      </c>
      <c r="S1902" s="19">
        <f t="shared" si="253"/>
        <v>0</v>
      </c>
      <c r="T1902" s="20">
        <f t="shared" si="255"/>
        <v>0</v>
      </c>
      <c r="U1902" s="17">
        <f>IFERROR(SUMIF('LISTA DE EMBARQUE'!B:B,MICRO!E:E,'LISTA DE EMBARQUE'!G:G),"")</f>
        <v>0</v>
      </c>
      <c r="V1902" s="12" t="str">
        <f>IFERROR(VLOOKUP(Tabela1[[#This Row],[COD.MDE]],'LISTA DE EMBARQUE'!B:L,11,0),"")</f>
        <v/>
      </c>
      <c r="W1902" s="13" t="str">
        <f>IFERROR(COUNTIF(#REF!,Tabela1[[#This Row],[Colunas5]]),"")</f>
        <v/>
      </c>
      <c r="X1902" s="14">
        <f>Tabela1[[#This Row],[QIANTIDADE EXPEDIDA]]*Tabela1[[#This Row],[PESO UNI]]</f>
        <v>0</v>
      </c>
      <c r="Y1902" s="14">
        <f t="shared" si="256"/>
        <v>0</v>
      </c>
      <c r="Z1902" s="21">
        <f>Tabela1[[#This Row],[PESO TOTAL]]-Tabela1[[#This Row],[Peso Expedido]]</f>
        <v>0</v>
      </c>
      <c r="AA1902" s="18"/>
      <c r="AB1902" s="40"/>
      <c r="AC1902" s="40"/>
      <c r="AD1902" s="40"/>
      <c r="AE1902" s="40"/>
      <c r="AF1902" s="40"/>
      <c r="AG1902" s="40"/>
      <c r="AH1902" s="40"/>
      <c r="AI1902" s="40" t="str">
        <f t="shared" si="260"/>
        <v>ok</v>
      </c>
      <c r="AJ1902"/>
      <c r="AK1902" t="str">
        <f>Tabela1[[#This Row],[Coluna1]]&amp;Tabela1[[#This Row],[PEDIDO]]</f>
        <v/>
      </c>
      <c r="AL1902"/>
      <c r="AM1902"/>
      <c r="AN1902"/>
      <c r="AO1902" t="str">
        <f t="shared" si="257"/>
        <v>/</v>
      </c>
      <c r="AP1902" t="str">
        <f>Tabela1[[#This Row],[TAG]]&amp;Tabela1[[#This Row],[PEDIDO]]&amp;Tabela1[[#This Row],[PRODUTO]]</f>
        <v/>
      </c>
      <c r="AQ1902" s="23" t="str">
        <f>Tabela1[[#This Row],[PRODUTO]]&amp;Tabela1[[#This Row],[TAG]]</f>
        <v/>
      </c>
      <c r="AR1902" s="183">
        <f>Tabela1[[#This Row],[PESO TOTAL]]*Tabela1[[#This Row],[MATÉRIA PRIMA]]</f>
        <v>0</v>
      </c>
      <c r="AS1902" s="28">
        <f>Tabela1[[#This Row],[PESO TOTAL]]*Tabela1[[#This Row],[PREPARAÇÃO ]]</f>
        <v>0</v>
      </c>
      <c r="AT1902" s="28">
        <f>Tabela1[[#This Row],[PESO TOTAL]]*Tabela1[[#This Row],[CALDEIRARIA]]</f>
        <v>0</v>
      </c>
      <c r="AU1902" s="28">
        <f>Tabela1[[#This Row],[PESO TOTAL]]*Tabela1[[#This Row],[SOLDA]]</f>
        <v>0</v>
      </c>
      <c r="AV1902" s="28">
        <f>Tabela1[[#This Row],[PESO TOTAL]]*Tabela1[[#This Row],[ACABAMENTO]]</f>
        <v>0</v>
      </c>
      <c r="AW1902" s="28">
        <f>Tabela1[[#This Row],[PESO TOTAL]]*Tabela1[[#This Row],[PRONTO ACABADO]]</f>
        <v>0</v>
      </c>
      <c r="AX1902" s="28">
        <f>Tabela1[[#This Row],[PESO TOTAL]]*Tabela1[[#This Row],[EXPEDIÇÃO ]]</f>
        <v>0</v>
      </c>
      <c r="AY1902" s="28" t="str">
        <f>Tabela1[[#This Row],[PEDIDO]]&amp;Tabela1[[#This Row],[PRODUTO]]</f>
        <v/>
      </c>
      <c r="AZ1902" s="44">
        <f>IF(AF1902="",0,IF(ISTEXT(AF1902),H1902*VALUE(SUBSTITUTE(AF1902,"%",""))/100,H1902*AF1902))-Tabela1[[#This Row],[PRONTO ACABADO2]]</f>
        <v>0</v>
      </c>
      <c r="BA1902" s="44">
        <f>IF(AG1902="",0,IF(ISTEXT(AG1902),H1902*VALUE(SUBSTITUTE(AG1902,"%",""))/100,H1902*AG1902))-Tabela1[[#This Row],[PESO EXPEDIDO2]]</f>
        <v>0</v>
      </c>
      <c r="BB1902" s="44">
        <f t="shared" si="258"/>
        <v>0</v>
      </c>
      <c r="BC1902" s="44">
        <f t="shared" si="259"/>
        <v>0</v>
      </c>
      <c r="BD1902" s="44"/>
    </row>
    <row r="1903" spans="1:56" ht="15.75" hidden="1" customHeight="1" x14ac:dyDescent="0.25">
      <c r="A1903" s="6"/>
      <c r="B1903" s="22"/>
      <c r="C1903" s="7"/>
      <c r="D1903" s="46"/>
      <c r="E1903" s="7"/>
      <c r="F1903" s="7"/>
      <c r="G1903" s="44"/>
      <c r="H1903" s="41">
        <f>Tabela1[[#This Row],[PESO UNI]]*Tabela1[[#This Row],[QTE]]</f>
        <v>0</v>
      </c>
      <c r="I1903" s="7"/>
      <c r="J1903" s="8"/>
      <c r="K1903" s="8"/>
      <c r="L1903" s="9"/>
      <c r="M1903" s="10"/>
      <c r="N1903" s="8"/>
      <c r="O1903" s="12"/>
      <c r="P1903" s="13"/>
      <c r="Q1903" s="14">
        <f>Tabela1[[#This Row],[QTDE/ Fabricação]]-Tabela1[[#This Row],[QTE]]</f>
        <v>0</v>
      </c>
      <c r="R1903" s="19">
        <f t="shared" si="254"/>
        <v>0</v>
      </c>
      <c r="S1903" s="19">
        <f t="shared" si="253"/>
        <v>0</v>
      </c>
      <c r="T1903" s="20">
        <f t="shared" si="255"/>
        <v>0</v>
      </c>
      <c r="U1903" s="17">
        <f>IFERROR(SUMIF('LISTA DE EMBARQUE'!B:B,MICRO!E:E,'LISTA DE EMBARQUE'!G:G),"")</f>
        <v>0</v>
      </c>
      <c r="V1903" s="12" t="str">
        <f>IFERROR(VLOOKUP(Tabela1[[#This Row],[COD.MDE]],'LISTA DE EMBARQUE'!B:L,11,0),"")</f>
        <v/>
      </c>
      <c r="W1903" s="13" t="str">
        <f>IFERROR(COUNTIF(#REF!,Tabela1[[#This Row],[Colunas5]]),"")</f>
        <v/>
      </c>
      <c r="X1903" s="14">
        <f>Tabela1[[#This Row],[QIANTIDADE EXPEDIDA]]*Tabela1[[#This Row],[PESO UNI]]</f>
        <v>0</v>
      </c>
      <c r="Y1903" s="14">
        <f t="shared" si="256"/>
        <v>0</v>
      </c>
      <c r="Z1903" s="21">
        <f>Tabela1[[#This Row],[PESO TOTAL]]-Tabela1[[#This Row],[Peso Expedido]]</f>
        <v>0</v>
      </c>
      <c r="AA1903" s="18"/>
      <c r="AB1903" s="40"/>
      <c r="AC1903" s="40"/>
      <c r="AD1903" s="40"/>
      <c r="AE1903" s="40"/>
      <c r="AF1903" s="40"/>
      <c r="AG1903" s="40"/>
      <c r="AH1903" s="40"/>
      <c r="AI1903" s="40" t="str">
        <f t="shared" si="260"/>
        <v>ok</v>
      </c>
      <c r="AJ1903"/>
      <c r="AK1903" t="str">
        <f>Tabela1[[#This Row],[Coluna1]]&amp;Tabela1[[#This Row],[PEDIDO]]</f>
        <v/>
      </c>
      <c r="AL1903"/>
      <c r="AM1903"/>
      <c r="AN1903"/>
      <c r="AO1903" t="str">
        <f t="shared" si="257"/>
        <v>/</v>
      </c>
      <c r="AP1903" t="str">
        <f>Tabela1[[#This Row],[TAG]]&amp;Tabela1[[#This Row],[PEDIDO]]&amp;Tabela1[[#This Row],[PRODUTO]]</f>
        <v/>
      </c>
      <c r="AQ1903" s="23" t="str">
        <f>Tabela1[[#This Row],[PRODUTO]]&amp;Tabela1[[#This Row],[TAG]]</f>
        <v/>
      </c>
      <c r="AR1903" s="183">
        <f>Tabela1[[#This Row],[PESO TOTAL]]*Tabela1[[#This Row],[MATÉRIA PRIMA]]</f>
        <v>0</v>
      </c>
      <c r="AS1903" s="28">
        <f>Tabela1[[#This Row],[PESO TOTAL]]*Tabela1[[#This Row],[PREPARAÇÃO ]]</f>
        <v>0</v>
      </c>
      <c r="AT1903" s="28">
        <f>Tabela1[[#This Row],[PESO TOTAL]]*Tabela1[[#This Row],[CALDEIRARIA]]</f>
        <v>0</v>
      </c>
      <c r="AU1903" s="28">
        <f>Tabela1[[#This Row],[PESO TOTAL]]*Tabela1[[#This Row],[SOLDA]]</f>
        <v>0</v>
      </c>
      <c r="AV1903" s="28">
        <f>Tabela1[[#This Row],[PESO TOTAL]]*Tabela1[[#This Row],[ACABAMENTO]]</f>
        <v>0</v>
      </c>
      <c r="AW1903" s="28">
        <f>Tabela1[[#This Row],[PESO TOTAL]]*Tabela1[[#This Row],[PRONTO ACABADO]]</f>
        <v>0</v>
      </c>
      <c r="AX1903" s="28">
        <f>Tabela1[[#This Row],[PESO TOTAL]]*Tabela1[[#This Row],[EXPEDIÇÃO ]]</f>
        <v>0</v>
      </c>
      <c r="AY1903" s="28" t="str">
        <f>Tabela1[[#This Row],[PEDIDO]]&amp;Tabela1[[#This Row],[PRODUTO]]</f>
        <v/>
      </c>
      <c r="AZ1903" s="44">
        <f>IF(AF1903="",0,IF(ISTEXT(AF1903),H1903*VALUE(SUBSTITUTE(AF1903,"%",""))/100,H1903*AF1903))-Tabela1[[#This Row],[PRONTO ACABADO2]]</f>
        <v>0</v>
      </c>
      <c r="BA1903" s="44">
        <f>IF(AG1903="",0,IF(ISTEXT(AG1903),H1903*VALUE(SUBSTITUTE(AG1903,"%",""))/100,H1903*AG1903))-Tabela1[[#This Row],[PESO EXPEDIDO2]]</f>
        <v>0</v>
      </c>
      <c r="BB1903" s="44">
        <f t="shared" si="258"/>
        <v>0</v>
      </c>
      <c r="BC1903" s="44">
        <f t="shared" si="259"/>
        <v>0</v>
      </c>
      <c r="BD1903" s="44"/>
    </row>
    <row r="1904" spans="1:56" ht="15.75" hidden="1" customHeight="1" x14ac:dyDescent="0.25">
      <c r="A1904" s="6"/>
      <c r="B1904" s="22"/>
      <c r="C1904" s="7"/>
      <c r="D1904" s="46"/>
      <c r="E1904" s="7"/>
      <c r="F1904" s="7"/>
      <c r="G1904" s="44"/>
      <c r="H1904" s="41">
        <f>Tabela1[[#This Row],[PESO UNI]]*Tabela1[[#This Row],[QTE]]</f>
        <v>0</v>
      </c>
      <c r="I1904" s="7"/>
      <c r="J1904" s="8"/>
      <c r="K1904" s="8"/>
      <c r="L1904" s="9"/>
      <c r="M1904" s="10"/>
      <c r="N1904" s="8"/>
      <c r="O1904" s="12"/>
      <c r="P1904" s="13"/>
      <c r="Q1904" s="14">
        <f>Tabela1[[#This Row],[QTDE/ Fabricação]]-Tabela1[[#This Row],[QTE]]</f>
        <v>0</v>
      </c>
      <c r="R1904" s="19">
        <f t="shared" si="254"/>
        <v>0</v>
      </c>
      <c r="S1904" s="19">
        <f t="shared" si="253"/>
        <v>0</v>
      </c>
      <c r="T1904" s="20">
        <f t="shared" si="255"/>
        <v>0</v>
      </c>
      <c r="U1904" s="17">
        <f>IFERROR(SUMIF('LISTA DE EMBARQUE'!B:B,MICRO!E:E,'LISTA DE EMBARQUE'!G:G),"")</f>
        <v>0</v>
      </c>
      <c r="V1904" s="12" t="str">
        <f>IFERROR(VLOOKUP(Tabela1[[#This Row],[COD.MDE]],'LISTA DE EMBARQUE'!B:L,11,0),"")</f>
        <v/>
      </c>
      <c r="W1904" s="13" t="str">
        <f>IFERROR(COUNTIF(#REF!,Tabela1[[#This Row],[Colunas5]]),"")</f>
        <v/>
      </c>
      <c r="X1904" s="14">
        <f>Tabela1[[#This Row],[QIANTIDADE EXPEDIDA]]*Tabela1[[#This Row],[PESO UNI]]</f>
        <v>0</v>
      </c>
      <c r="Y1904" s="14">
        <f t="shared" si="256"/>
        <v>0</v>
      </c>
      <c r="Z1904" s="21">
        <f>Tabela1[[#This Row],[PESO TOTAL]]-Tabela1[[#This Row],[Peso Expedido]]</f>
        <v>0</v>
      </c>
      <c r="AA1904" s="18"/>
      <c r="AB1904" s="40"/>
      <c r="AC1904" s="40"/>
      <c r="AD1904" s="40"/>
      <c r="AE1904" s="40"/>
      <c r="AF1904" s="40"/>
      <c r="AG1904" s="40"/>
      <c r="AH1904" s="40"/>
      <c r="AI1904" s="40" t="str">
        <f t="shared" si="260"/>
        <v>ok</v>
      </c>
      <c r="AJ1904"/>
      <c r="AK1904" t="str">
        <f>Tabela1[[#This Row],[Coluna1]]&amp;Tabela1[[#This Row],[PEDIDO]]</f>
        <v/>
      </c>
      <c r="AL1904"/>
      <c r="AM1904"/>
      <c r="AN1904"/>
      <c r="AO1904" t="str">
        <f t="shared" si="257"/>
        <v>/</v>
      </c>
      <c r="AP1904" t="str">
        <f>Tabela1[[#This Row],[TAG]]&amp;Tabela1[[#This Row],[PEDIDO]]&amp;Tabela1[[#This Row],[PRODUTO]]</f>
        <v/>
      </c>
      <c r="AQ1904" s="23" t="str">
        <f>Tabela1[[#This Row],[PRODUTO]]&amp;Tabela1[[#This Row],[TAG]]</f>
        <v/>
      </c>
      <c r="AR1904" s="183">
        <f>Tabela1[[#This Row],[PESO TOTAL]]*Tabela1[[#This Row],[MATÉRIA PRIMA]]</f>
        <v>0</v>
      </c>
      <c r="AS1904" s="28">
        <f>Tabela1[[#This Row],[PESO TOTAL]]*Tabela1[[#This Row],[PREPARAÇÃO ]]</f>
        <v>0</v>
      </c>
      <c r="AT1904" s="28">
        <f>Tabela1[[#This Row],[PESO TOTAL]]*Tabela1[[#This Row],[CALDEIRARIA]]</f>
        <v>0</v>
      </c>
      <c r="AU1904" s="28">
        <f>Tabela1[[#This Row],[PESO TOTAL]]*Tabela1[[#This Row],[SOLDA]]</f>
        <v>0</v>
      </c>
      <c r="AV1904" s="28">
        <f>Tabela1[[#This Row],[PESO TOTAL]]*Tabela1[[#This Row],[ACABAMENTO]]</f>
        <v>0</v>
      </c>
      <c r="AW1904" s="28">
        <f>Tabela1[[#This Row],[PESO TOTAL]]*Tabela1[[#This Row],[PRONTO ACABADO]]</f>
        <v>0</v>
      </c>
      <c r="AX1904" s="28">
        <f>Tabela1[[#This Row],[PESO TOTAL]]*Tabela1[[#This Row],[EXPEDIÇÃO ]]</f>
        <v>0</v>
      </c>
      <c r="AY1904" s="28" t="str">
        <f>Tabela1[[#This Row],[PEDIDO]]&amp;Tabela1[[#This Row],[PRODUTO]]</f>
        <v/>
      </c>
      <c r="AZ1904" s="44">
        <f>IF(AF1904="",0,IF(ISTEXT(AF1904),H1904*VALUE(SUBSTITUTE(AF1904,"%",""))/100,H1904*AF1904))-Tabela1[[#This Row],[PRONTO ACABADO2]]</f>
        <v>0</v>
      </c>
      <c r="BA1904" s="44">
        <f>IF(AG1904="",0,IF(ISTEXT(AG1904),H1904*VALUE(SUBSTITUTE(AG1904,"%",""))/100,H1904*AG1904))-Tabela1[[#This Row],[PESO EXPEDIDO2]]</f>
        <v>0</v>
      </c>
      <c r="BB1904" s="44">
        <f t="shared" si="258"/>
        <v>0</v>
      </c>
      <c r="BC1904" s="44">
        <f t="shared" si="259"/>
        <v>0</v>
      </c>
      <c r="BD1904" s="44"/>
    </row>
    <row r="1905" spans="1:56" ht="15.75" hidden="1" customHeight="1" x14ac:dyDescent="0.25">
      <c r="A1905" s="6"/>
      <c r="B1905" s="22"/>
      <c r="C1905" s="7"/>
      <c r="D1905" s="46"/>
      <c r="E1905" s="7"/>
      <c r="F1905" s="7"/>
      <c r="G1905" s="44"/>
      <c r="H1905" s="41">
        <f>Tabela1[[#This Row],[PESO UNI]]*Tabela1[[#This Row],[QTE]]</f>
        <v>0</v>
      </c>
      <c r="I1905" s="7"/>
      <c r="J1905" s="8"/>
      <c r="K1905" s="8"/>
      <c r="L1905" s="9"/>
      <c r="M1905" s="10"/>
      <c r="N1905" s="8"/>
      <c r="O1905" s="12"/>
      <c r="P1905" s="13"/>
      <c r="Q1905" s="14">
        <f>Tabela1[[#This Row],[QTDE/ Fabricação]]-Tabela1[[#This Row],[QTE]]</f>
        <v>0</v>
      </c>
      <c r="R1905" s="19">
        <f t="shared" si="254"/>
        <v>0</v>
      </c>
      <c r="S1905" s="19">
        <f t="shared" si="253"/>
        <v>0</v>
      </c>
      <c r="T1905" s="20">
        <f t="shared" si="255"/>
        <v>0</v>
      </c>
      <c r="U1905" s="17">
        <f>IFERROR(SUMIF('LISTA DE EMBARQUE'!B:B,MICRO!E:E,'LISTA DE EMBARQUE'!G:G),"")</f>
        <v>0</v>
      </c>
      <c r="V1905" s="12" t="str">
        <f>IFERROR(VLOOKUP(Tabela1[[#This Row],[COD.MDE]],'LISTA DE EMBARQUE'!B:L,11,0),"")</f>
        <v/>
      </c>
      <c r="W1905" s="13" t="str">
        <f>IFERROR(COUNTIF(#REF!,Tabela1[[#This Row],[Colunas5]]),"")</f>
        <v/>
      </c>
      <c r="X1905" s="14">
        <f>Tabela1[[#This Row],[QIANTIDADE EXPEDIDA]]*Tabela1[[#This Row],[PESO UNI]]</f>
        <v>0</v>
      </c>
      <c r="Y1905" s="14">
        <f t="shared" si="256"/>
        <v>0</v>
      </c>
      <c r="Z1905" s="21">
        <f>Tabela1[[#This Row],[PESO TOTAL]]-Tabela1[[#This Row],[Peso Expedido]]</f>
        <v>0</v>
      </c>
      <c r="AA1905" s="18"/>
      <c r="AB1905" s="40"/>
      <c r="AC1905" s="40"/>
      <c r="AD1905" s="40"/>
      <c r="AE1905" s="40"/>
      <c r="AF1905" s="40"/>
      <c r="AG1905" s="40"/>
      <c r="AH1905" s="40"/>
      <c r="AI1905" s="40" t="str">
        <f t="shared" si="260"/>
        <v>ok</v>
      </c>
      <c r="AJ1905"/>
      <c r="AK1905" t="str">
        <f>Tabela1[[#This Row],[Coluna1]]&amp;Tabela1[[#This Row],[PEDIDO]]</f>
        <v/>
      </c>
      <c r="AL1905"/>
      <c r="AM1905"/>
      <c r="AN1905"/>
      <c r="AO1905" t="str">
        <f t="shared" si="257"/>
        <v>/</v>
      </c>
      <c r="AP1905" t="str">
        <f>Tabela1[[#This Row],[TAG]]&amp;Tabela1[[#This Row],[PEDIDO]]&amp;Tabela1[[#This Row],[PRODUTO]]</f>
        <v/>
      </c>
      <c r="AQ1905" s="23" t="str">
        <f>Tabela1[[#This Row],[PRODUTO]]&amp;Tabela1[[#This Row],[TAG]]</f>
        <v/>
      </c>
      <c r="AR1905" s="183">
        <f>Tabela1[[#This Row],[PESO TOTAL]]*Tabela1[[#This Row],[MATÉRIA PRIMA]]</f>
        <v>0</v>
      </c>
      <c r="AS1905" s="28">
        <f>Tabela1[[#This Row],[PESO TOTAL]]*Tabela1[[#This Row],[PREPARAÇÃO ]]</f>
        <v>0</v>
      </c>
      <c r="AT1905" s="28">
        <f>Tabela1[[#This Row],[PESO TOTAL]]*Tabela1[[#This Row],[CALDEIRARIA]]</f>
        <v>0</v>
      </c>
      <c r="AU1905" s="28">
        <f>Tabela1[[#This Row],[PESO TOTAL]]*Tabela1[[#This Row],[SOLDA]]</f>
        <v>0</v>
      </c>
      <c r="AV1905" s="28">
        <f>Tabela1[[#This Row],[PESO TOTAL]]*Tabela1[[#This Row],[ACABAMENTO]]</f>
        <v>0</v>
      </c>
      <c r="AW1905" s="28">
        <f>Tabela1[[#This Row],[PESO TOTAL]]*Tabela1[[#This Row],[PRONTO ACABADO]]</f>
        <v>0</v>
      </c>
      <c r="AX1905" s="28">
        <f>Tabela1[[#This Row],[PESO TOTAL]]*Tabela1[[#This Row],[EXPEDIÇÃO ]]</f>
        <v>0</v>
      </c>
      <c r="AY1905" s="28" t="str">
        <f>Tabela1[[#This Row],[PEDIDO]]&amp;Tabela1[[#This Row],[PRODUTO]]</f>
        <v/>
      </c>
      <c r="AZ1905" s="44">
        <f>IF(AF1905="",0,IF(ISTEXT(AF1905),H1905*VALUE(SUBSTITUTE(AF1905,"%",""))/100,H1905*AF1905))-Tabela1[[#This Row],[PRONTO ACABADO2]]</f>
        <v>0</v>
      </c>
      <c r="BA1905" s="44">
        <f>IF(AG1905="",0,IF(ISTEXT(AG1905),H1905*VALUE(SUBSTITUTE(AG1905,"%",""))/100,H1905*AG1905))-Tabela1[[#This Row],[PESO EXPEDIDO2]]</f>
        <v>0</v>
      </c>
      <c r="BB1905" s="44">
        <f t="shared" si="258"/>
        <v>0</v>
      </c>
      <c r="BC1905" s="44">
        <f t="shared" si="259"/>
        <v>0</v>
      </c>
      <c r="BD1905" s="44"/>
    </row>
    <row r="1906" spans="1:56" ht="15.75" hidden="1" customHeight="1" x14ac:dyDescent="0.25">
      <c r="A1906" s="6"/>
      <c r="B1906" s="22"/>
      <c r="C1906" s="7"/>
      <c r="D1906" s="46"/>
      <c r="E1906" s="7"/>
      <c r="F1906" s="7"/>
      <c r="G1906" s="44"/>
      <c r="H1906" s="41">
        <f>Tabela1[[#This Row],[PESO UNI]]*Tabela1[[#This Row],[QTE]]</f>
        <v>0</v>
      </c>
      <c r="I1906" s="7"/>
      <c r="J1906" s="8"/>
      <c r="K1906" s="8"/>
      <c r="L1906" s="9"/>
      <c r="M1906" s="10"/>
      <c r="N1906" s="8"/>
      <c r="O1906" s="12"/>
      <c r="P1906" s="13"/>
      <c r="Q1906" s="14">
        <f>Tabela1[[#This Row],[QTDE/ Fabricação]]-Tabela1[[#This Row],[QTE]]</f>
        <v>0</v>
      </c>
      <c r="R1906" s="19">
        <f t="shared" si="254"/>
        <v>0</v>
      </c>
      <c r="S1906" s="19">
        <f t="shared" si="253"/>
        <v>0</v>
      </c>
      <c r="T1906" s="20">
        <f t="shared" si="255"/>
        <v>0</v>
      </c>
      <c r="U1906" s="17">
        <f>IFERROR(SUMIF('LISTA DE EMBARQUE'!B:B,MICRO!E:E,'LISTA DE EMBARQUE'!G:G),"")</f>
        <v>0</v>
      </c>
      <c r="V1906" s="12" t="str">
        <f>IFERROR(VLOOKUP(Tabela1[[#This Row],[COD.MDE]],'LISTA DE EMBARQUE'!B:L,11,0),"")</f>
        <v/>
      </c>
      <c r="W1906" s="13" t="str">
        <f>IFERROR(COUNTIF(#REF!,Tabela1[[#This Row],[Colunas5]]),"")</f>
        <v/>
      </c>
      <c r="X1906" s="14">
        <f>Tabela1[[#This Row],[QIANTIDADE EXPEDIDA]]*Tabela1[[#This Row],[PESO UNI]]</f>
        <v>0</v>
      </c>
      <c r="Y1906" s="14">
        <f t="shared" si="256"/>
        <v>0</v>
      </c>
      <c r="Z1906" s="21">
        <f>Tabela1[[#This Row],[PESO TOTAL]]-Tabela1[[#This Row],[Peso Expedido]]</f>
        <v>0</v>
      </c>
      <c r="AA1906" s="18"/>
      <c r="AB1906" s="40"/>
      <c r="AC1906" s="40"/>
      <c r="AD1906" s="40"/>
      <c r="AE1906" s="40"/>
      <c r="AF1906" s="40"/>
      <c r="AG1906" s="40"/>
      <c r="AH1906" s="40"/>
      <c r="AI1906" s="40" t="str">
        <f t="shared" si="260"/>
        <v>ok</v>
      </c>
      <c r="AJ1906"/>
      <c r="AK1906" t="str">
        <f>Tabela1[[#This Row],[Coluna1]]&amp;Tabela1[[#This Row],[PEDIDO]]</f>
        <v/>
      </c>
      <c r="AL1906"/>
      <c r="AM1906"/>
      <c r="AN1906"/>
      <c r="AO1906" t="str">
        <f t="shared" si="257"/>
        <v>/</v>
      </c>
      <c r="AP1906" t="str">
        <f>Tabela1[[#This Row],[TAG]]&amp;Tabela1[[#This Row],[PEDIDO]]&amp;Tabela1[[#This Row],[PRODUTO]]</f>
        <v/>
      </c>
      <c r="AQ1906" s="23" t="str">
        <f>Tabela1[[#This Row],[PRODUTO]]&amp;Tabela1[[#This Row],[TAG]]</f>
        <v/>
      </c>
      <c r="AR1906" s="183">
        <f>Tabela1[[#This Row],[PESO TOTAL]]*Tabela1[[#This Row],[MATÉRIA PRIMA]]</f>
        <v>0</v>
      </c>
      <c r="AS1906" s="28">
        <f>Tabela1[[#This Row],[PESO TOTAL]]*Tabela1[[#This Row],[PREPARAÇÃO ]]</f>
        <v>0</v>
      </c>
      <c r="AT1906" s="28">
        <f>Tabela1[[#This Row],[PESO TOTAL]]*Tabela1[[#This Row],[CALDEIRARIA]]</f>
        <v>0</v>
      </c>
      <c r="AU1906" s="28">
        <f>Tabela1[[#This Row],[PESO TOTAL]]*Tabela1[[#This Row],[SOLDA]]</f>
        <v>0</v>
      </c>
      <c r="AV1906" s="28">
        <f>Tabela1[[#This Row],[PESO TOTAL]]*Tabela1[[#This Row],[ACABAMENTO]]</f>
        <v>0</v>
      </c>
      <c r="AW1906" s="28">
        <f>Tabela1[[#This Row],[PESO TOTAL]]*Tabela1[[#This Row],[PRONTO ACABADO]]</f>
        <v>0</v>
      </c>
      <c r="AX1906" s="28">
        <f>Tabela1[[#This Row],[PESO TOTAL]]*Tabela1[[#This Row],[EXPEDIÇÃO ]]</f>
        <v>0</v>
      </c>
      <c r="AY1906" s="28" t="str">
        <f>Tabela1[[#This Row],[PEDIDO]]&amp;Tabela1[[#This Row],[PRODUTO]]</f>
        <v/>
      </c>
      <c r="AZ1906" s="44">
        <f>IF(AF1906="",0,IF(ISTEXT(AF1906),H1906*VALUE(SUBSTITUTE(AF1906,"%",""))/100,H1906*AF1906))-Tabela1[[#This Row],[PRONTO ACABADO2]]</f>
        <v>0</v>
      </c>
      <c r="BA1906" s="44">
        <f>IF(AG1906="",0,IF(ISTEXT(AG1906),H1906*VALUE(SUBSTITUTE(AG1906,"%",""))/100,H1906*AG1906))-Tabela1[[#This Row],[PESO EXPEDIDO2]]</f>
        <v>0</v>
      </c>
      <c r="BB1906" s="44">
        <f t="shared" si="258"/>
        <v>0</v>
      </c>
      <c r="BC1906" s="44">
        <f t="shared" si="259"/>
        <v>0</v>
      </c>
      <c r="BD1906" s="44"/>
    </row>
    <row r="1907" spans="1:56" ht="15.75" hidden="1" customHeight="1" x14ac:dyDescent="0.25">
      <c r="A1907" s="6"/>
      <c r="B1907" s="22"/>
      <c r="C1907" s="7"/>
      <c r="D1907" s="46"/>
      <c r="E1907" s="7"/>
      <c r="F1907" s="7"/>
      <c r="G1907" s="44"/>
      <c r="H1907" s="41">
        <f>Tabela1[[#This Row],[PESO UNI]]*Tabela1[[#This Row],[QTE]]</f>
        <v>0</v>
      </c>
      <c r="I1907" s="7"/>
      <c r="J1907" s="8"/>
      <c r="K1907" s="8"/>
      <c r="L1907" s="9"/>
      <c r="M1907" s="10"/>
      <c r="N1907" s="8"/>
      <c r="O1907" s="12"/>
      <c r="P1907" s="13"/>
      <c r="Q1907" s="14">
        <f>Tabela1[[#This Row],[QTDE/ Fabricação]]-Tabela1[[#This Row],[QTE]]</f>
        <v>0</v>
      </c>
      <c r="R1907" s="19">
        <f t="shared" si="254"/>
        <v>0</v>
      </c>
      <c r="S1907" s="19">
        <f t="shared" si="253"/>
        <v>0</v>
      </c>
      <c r="T1907" s="20">
        <f t="shared" si="255"/>
        <v>0</v>
      </c>
      <c r="U1907" s="17">
        <f>IFERROR(SUMIF('LISTA DE EMBARQUE'!B:B,MICRO!E:E,'LISTA DE EMBARQUE'!G:G),"")</f>
        <v>0</v>
      </c>
      <c r="V1907" s="12" t="str">
        <f>IFERROR(VLOOKUP(Tabela1[[#This Row],[COD.MDE]],'LISTA DE EMBARQUE'!B:L,11,0),"")</f>
        <v/>
      </c>
      <c r="W1907" s="13" t="str">
        <f>IFERROR(COUNTIF(#REF!,Tabela1[[#This Row],[Colunas5]]),"")</f>
        <v/>
      </c>
      <c r="X1907" s="14">
        <f>Tabela1[[#This Row],[QIANTIDADE EXPEDIDA]]*Tabela1[[#This Row],[PESO UNI]]</f>
        <v>0</v>
      </c>
      <c r="Y1907" s="14">
        <f t="shared" si="256"/>
        <v>0</v>
      </c>
      <c r="Z1907" s="21">
        <f>Tabela1[[#This Row],[PESO TOTAL]]-Tabela1[[#This Row],[Peso Expedido]]</f>
        <v>0</v>
      </c>
      <c r="AA1907" s="18"/>
      <c r="AB1907" s="40"/>
      <c r="AC1907" s="40"/>
      <c r="AD1907" s="40"/>
      <c r="AE1907" s="40"/>
      <c r="AF1907" s="40"/>
      <c r="AG1907" s="40"/>
      <c r="AH1907" s="40"/>
      <c r="AI1907" s="40" t="str">
        <f t="shared" si="260"/>
        <v>ok</v>
      </c>
      <c r="AJ1907"/>
      <c r="AK1907" t="str">
        <f>Tabela1[[#This Row],[Coluna1]]&amp;Tabela1[[#This Row],[PEDIDO]]</f>
        <v/>
      </c>
      <c r="AL1907"/>
      <c r="AM1907"/>
      <c r="AN1907"/>
      <c r="AO1907" t="str">
        <f t="shared" si="257"/>
        <v>/</v>
      </c>
      <c r="AP1907" t="str">
        <f>Tabela1[[#This Row],[TAG]]&amp;Tabela1[[#This Row],[PEDIDO]]&amp;Tabela1[[#This Row],[PRODUTO]]</f>
        <v/>
      </c>
      <c r="AQ1907" s="23" t="str">
        <f>Tabela1[[#This Row],[PRODUTO]]&amp;Tabela1[[#This Row],[TAG]]</f>
        <v/>
      </c>
      <c r="AR1907" s="183">
        <f>Tabela1[[#This Row],[PESO TOTAL]]*Tabela1[[#This Row],[MATÉRIA PRIMA]]</f>
        <v>0</v>
      </c>
      <c r="AS1907" s="28">
        <f>Tabela1[[#This Row],[PESO TOTAL]]*Tabela1[[#This Row],[PREPARAÇÃO ]]</f>
        <v>0</v>
      </c>
      <c r="AT1907" s="28">
        <f>Tabela1[[#This Row],[PESO TOTAL]]*Tabela1[[#This Row],[CALDEIRARIA]]</f>
        <v>0</v>
      </c>
      <c r="AU1907" s="28">
        <f>Tabela1[[#This Row],[PESO TOTAL]]*Tabela1[[#This Row],[SOLDA]]</f>
        <v>0</v>
      </c>
      <c r="AV1907" s="28">
        <f>Tabela1[[#This Row],[PESO TOTAL]]*Tabela1[[#This Row],[ACABAMENTO]]</f>
        <v>0</v>
      </c>
      <c r="AW1907" s="28">
        <f>Tabela1[[#This Row],[PESO TOTAL]]*Tabela1[[#This Row],[PRONTO ACABADO]]</f>
        <v>0</v>
      </c>
      <c r="AX1907" s="28">
        <f>Tabela1[[#This Row],[PESO TOTAL]]*Tabela1[[#This Row],[EXPEDIÇÃO ]]</f>
        <v>0</v>
      </c>
      <c r="AY1907" s="28" t="str">
        <f>Tabela1[[#This Row],[PEDIDO]]&amp;Tabela1[[#This Row],[PRODUTO]]</f>
        <v/>
      </c>
      <c r="AZ1907" s="44">
        <f>IF(AF1907="",0,IF(ISTEXT(AF1907),H1907*VALUE(SUBSTITUTE(AF1907,"%",""))/100,H1907*AF1907))-Tabela1[[#This Row],[PRONTO ACABADO2]]</f>
        <v>0</v>
      </c>
      <c r="BA1907" s="44">
        <f>IF(AG1907="",0,IF(ISTEXT(AG1907),H1907*VALUE(SUBSTITUTE(AG1907,"%",""))/100,H1907*AG1907))-Tabela1[[#This Row],[PESO EXPEDIDO2]]</f>
        <v>0</v>
      </c>
      <c r="BB1907" s="44">
        <f t="shared" si="258"/>
        <v>0</v>
      </c>
      <c r="BC1907" s="44">
        <f t="shared" si="259"/>
        <v>0</v>
      </c>
      <c r="BD1907" s="44"/>
    </row>
    <row r="1908" spans="1:56" ht="15.75" hidden="1" customHeight="1" x14ac:dyDescent="0.25">
      <c r="A1908" s="6"/>
      <c r="B1908" s="22"/>
      <c r="C1908" s="7"/>
      <c r="D1908" s="46"/>
      <c r="E1908" s="7"/>
      <c r="F1908" s="7"/>
      <c r="G1908" s="44"/>
      <c r="H1908" s="41">
        <f>Tabela1[[#This Row],[PESO UNI]]*Tabela1[[#This Row],[QTE]]</f>
        <v>0</v>
      </c>
      <c r="I1908" s="7"/>
      <c r="J1908" s="8"/>
      <c r="K1908" s="8"/>
      <c r="L1908" s="9"/>
      <c r="M1908" s="10"/>
      <c r="N1908" s="8"/>
      <c r="O1908" s="12"/>
      <c r="P1908" s="13"/>
      <c r="Q1908" s="14">
        <f>Tabela1[[#This Row],[QTDE/ Fabricação]]-Tabela1[[#This Row],[QTE]]</f>
        <v>0</v>
      </c>
      <c r="R1908" s="19">
        <f t="shared" si="254"/>
        <v>0</v>
      </c>
      <c r="S1908" s="19">
        <f t="shared" si="253"/>
        <v>0</v>
      </c>
      <c r="T1908" s="20">
        <f t="shared" si="255"/>
        <v>0</v>
      </c>
      <c r="U1908" s="17">
        <f>IFERROR(SUMIF('LISTA DE EMBARQUE'!B:B,MICRO!E:E,'LISTA DE EMBARQUE'!G:G),"")</f>
        <v>0</v>
      </c>
      <c r="V1908" s="12" t="str">
        <f>IFERROR(VLOOKUP(Tabela1[[#This Row],[COD.MDE]],'LISTA DE EMBARQUE'!B:L,11,0),"")</f>
        <v/>
      </c>
      <c r="W1908" s="13" t="str">
        <f>IFERROR(COUNTIF(#REF!,Tabela1[[#This Row],[Colunas5]]),"")</f>
        <v/>
      </c>
      <c r="X1908" s="14">
        <f>Tabela1[[#This Row],[QIANTIDADE EXPEDIDA]]*Tabela1[[#This Row],[PESO UNI]]</f>
        <v>0</v>
      </c>
      <c r="Y1908" s="14">
        <f t="shared" si="256"/>
        <v>0</v>
      </c>
      <c r="Z1908" s="21">
        <f>Tabela1[[#This Row],[PESO TOTAL]]-Tabela1[[#This Row],[Peso Expedido]]</f>
        <v>0</v>
      </c>
      <c r="AA1908" s="18"/>
      <c r="AB1908" s="40"/>
      <c r="AC1908" s="40"/>
      <c r="AD1908" s="40"/>
      <c r="AE1908" s="40"/>
      <c r="AF1908" s="40"/>
      <c r="AG1908" s="40"/>
      <c r="AH1908" s="40"/>
      <c r="AI1908" s="40" t="str">
        <f t="shared" si="260"/>
        <v>ok</v>
      </c>
      <c r="AJ1908"/>
      <c r="AK1908" t="str">
        <f>Tabela1[[#This Row],[Coluna1]]&amp;Tabela1[[#This Row],[PEDIDO]]</f>
        <v/>
      </c>
      <c r="AL1908"/>
      <c r="AM1908"/>
      <c r="AN1908"/>
      <c r="AO1908" t="str">
        <f t="shared" si="257"/>
        <v>/</v>
      </c>
      <c r="AP1908" t="str">
        <f>Tabela1[[#This Row],[TAG]]&amp;Tabela1[[#This Row],[PEDIDO]]&amp;Tabela1[[#This Row],[PRODUTO]]</f>
        <v/>
      </c>
      <c r="AQ1908" s="23" t="str">
        <f>Tabela1[[#This Row],[PRODUTO]]&amp;Tabela1[[#This Row],[TAG]]</f>
        <v/>
      </c>
      <c r="AR1908" s="183">
        <f>Tabela1[[#This Row],[PESO TOTAL]]*Tabela1[[#This Row],[MATÉRIA PRIMA]]</f>
        <v>0</v>
      </c>
      <c r="AS1908" s="28">
        <f>Tabela1[[#This Row],[PESO TOTAL]]*Tabela1[[#This Row],[PREPARAÇÃO ]]</f>
        <v>0</v>
      </c>
      <c r="AT1908" s="28">
        <f>Tabela1[[#This Row],[PESO TOTAL]]*Tabela1[[#This Row],[CALDEIRARIA]]</f>
        <v>0</v>
      </c>
      <c r="AU1908" s="28">
        <f>Tabela1[[#This Row],[PESO TOTAL]]*Tabela1[[#This Row],[SOLDA]]</f>
        <v>0</v>
      </c>
      <c r="AV1908" s="28">
        <f>Tabela1[[#This Row],[PESO TOTAL]]*Tabela1[[#This Row],[ACABAMENTO]]</f>
        <v>0</v>
      </c>
      <c r="AW1908" s="28">
        <f>Tabela1[[#This Row],[PESO TOTAL]]*Tabela1[[#This Row],[PRONTO ACABADO]]</f>
        <v>0</v>
      </c>
      <c r="AX1908" s="28">
        <f>Tabela1[[#This Row],[PESO TOTAL]]*Tabela1[[#This Row],[EXPEDIÇÃO ]]</f>
        <v>0</v>
      </c>
      <c r="AY1908" s="28" t="str">
        <f>Tabela1[[#This Row],[PEDIDO]]&amp;Tabela1[[#This Row],[PRODUTO]]</f>
        <v/>
      </c>
      <c r="AZ1908" s="44">
        <f>IF(AF1908="",0,IF(ISTEXT(AF1908),H1908*VALUE(SUBSTITUTE(AF1908,"%",""))/100,H1908*AF1908))-Tabela1[[#This Row],[PRONTO ACABADO2]]</f>
        <v>0</v>
      </c>
      <c r="BA1908" s="44">
        <f>IF(AG1908="",0,IF(ISTEXT(AG1908),H1908*VALUE(SUBSTITUTE(AG1908,"%",""))/100,H1908*AG1908))-Tabela1[[#This Row],[PESO EXPEDIDO2]]</f>
        <v>0</v>
      </c>
      <c r="BB1908" s="44">
        <f t="shared" si="258"/>
        <v>0</v>
      </c>
      <c r="BC1908" s="44">
        <f t="shared" si="259"/>
        <v>0</v>
      </c>
      <c r="BD1908" s="44"/>
    </row>
    <row r="1909" spans="1:56" ht="15.75" hidden="1" customHeight="1" x14ac:dyDescent="0.25">
      <c r="A1909" s="6"/>
      <c r="B1909" s="22"/>
      <c r="C1909" s="7"/>
      <c r="D1909" s="46"/>
      <c r="E1909" s="7"/>
      <c r="F1909" s="7"/>
      <c r="G1909" s="44"/>
      <c r="H1909" s="41">
        <f>Tabela1[[#This Row],[PESO UNI]]*Tabela1[[#This Row],[QTE]]</f>
        <v>0</v>
      </c>
      <c r="I1909" s="7"/>
      <c r="J1909" s="8"/>
      <c r="K1909" s="8"/>
      <c r="L1909" s="9"/>
      <c r="M1909" s="10"/>
      <c r="N1909" s="8"/>
      <c r="O1909" s="12"/>
      <c r="P1909" s="13"/>
      <c r="Q1909" s="14">
        <f>Tabela1[[#This Row],[QTDE/ Fabricação]]-Tabela1[[#This Row],[QTE]]</f>
        <v>0</v>
      </c>
      <c r="R1909" s="19">
        <f t="shared" si="254"/>
        <v>0</v>
      </c>
      <c r="S1909" s="19">
        <f t="shared" si="253"/>
        <v>0</v>
      </c>
      <c r="T1909" s="20">
        <f t="shared" si="255"/>
        <v>0</v>
      </c>
      <c r="U1909" s="17">
        <f>IFERROR(SUMIF('LISTA DE EMBARQUE'!B:B,MICRO!E:E,'LISTA DE EMBARQUE'!G:G),"")</f>
        <v>0</v>
      </c>
      <c r="V1909" s="12" t="str">
        <f>IFERROR(VLOOKUP(Tabela1[[#This Row],[COD.MDE]],'LISTA DE EMBARQUE'!B:L,11,0),"")</f>
        <v/>
      </c>
      <c r="W1909" s="13" t="str">
        <f>IFERROR(COUNTIF(#REF!,Tabela1[[#This Row],[Colunas5]]),"")</f>
        <v/>
      </c>
      <c r="X1909" s="14">
        <f>Tabela1[[#This Row],[QIANTIDADE EXPEDIDA]]*Tabela1[[#This Row],[PESO UNI]]</f>
        <v>0</v>
      </c>
      <c r="Y1909" s="14">
        <f t="shared" si="256"/>
        <v>0</v>
      </c>
      <c r="Z1909" s="21">
        <f>Tabela1[[#This Row],[PESO TOTAL]]-Tabela1[[#This Row],[Peso Expedido]]</f>
        <v>0</v>
      </c>
      <c r="AA1909" s="18"/>
      <c r="AB1909" s="40"/>
      <c r="AC1909" s="40"/>
      <c r="AD1909" s="40"/>
      <c r="AE1909" s="40"/>
      <c r="AF1909" s="40"/>
      <c r="AG1909" s="40"/>
      <c r="AH1909" s="40"/>
      <c r="AI1909" s="40" t="str">
        <f t="shared" si="260"/>
        <v>ok</v>
      </c>
      <c r="AJ1909"/>
      <c r="AK1909" t="str">
        <f>Tabela1[[#This Row],[Coluna1]]&amp;Tabela1[[#This Row],[PEDIDO]]</f>
        <v/>
      </c>
      <c r="AL1909"/>
      <c r="AM1909"/>
      <c r="AN1909"/>
      <c r="AO1909" t="str">
        <f t="shared" si="257"/>
        <v>/</v>
      </c>
      <c r="AP1909" t="str">
        <f>Tabela1[[#This Row],[TAG]]&amp;Tabela1[[#This Row],[PEDIDO]]&amp;Tabela1[[#This Row],[PRODUTO]]</f>
        <v/>
      </c>
      <c r="AQ1909" s="23" t="str">
        <f>Tabela1[[#This Row],[PRODUTO]]&amp;Tabela1[[#This Row],[TAG]]</f>
        <v/>
      </c>
      <c r="AR1909" s="183">
        <f>Tabela1[[#This Row],[PESO TOTAL]]*Tabela1[[#This Row],[MATÉRIA PRIMA]]</f>
        <v>0</v>
      </c>
      <c r="AS1909" s="28">
        <f>Tabela1[[#This Row],[PESO TOTAL]]*Tabela1[[#This Row],[PREPARAÇÃO ]]</f>
        <v>0</v>
      </c>
      <c r="AT1909" s="28">
        <f>Tabela1[[#This Row],[PESO TOTAL]]*Tabela1[[#This Row],[CALDEIRARIA]]</f>
        <v>0</v>
      </c>
      <c r="AU1909" s="28">
        <f>Tabela1[[#This Row],[PESO TOTAL]]*Tabela1[[#This Row],[SOLDA]]</f>
        <v>0</v>
      </c>
      <c r="AV1909" s="28">
        <f>Tabela1[[#This Row],[PESO TOTAL]]*Tabela1[[#This Row],[ACABAMENTO]]</f>
        <v>0</v>
      </c>
      <c r="AW1909" s="28">
        <f>Tabela1[[#This Row],[PESO TOTAL]]*Tabela1[[#This Row],[PRONTO ACABADO]]</f>
        <v>0</v>
      </c>
      <c r="AX1909" s="28">
        <f>Tabela1[[#This Row],[PESO TOTAL]]*Tabela1[[#This Row],[EXPEDIÇÃO ]]</f>
        <v>0</v>
      </c>
      <c r="AY1909" s="28" t="str">
        <f>Tabela1[[#This Row],[PEDIDO]]&amp;Tabela1[[#This Row],[PRODUTO]]</f>
        <v/>
      </c>
      <c r="AZ1909" s="44">
        <f>IF(AF1909="",0,IF(ISTEXT(AF1909),H1909*VALUE(SUBSTITUTE(AF1909,"%",""))/100,H1909*AF1909))-Tabela1[[#This Row],[PRONTO ACABADO2]]</f>
        <v>0</v>
      </c>
      <c r="BA1909" s="44">
        <f>IF(AG1909="",0,IF(ISTEXT(AG1909),H1909*VALUE(SUBSTITUTE(AG1909,"%",""))/100,H1909*AG1909))-Tabela1[[#This Row],[PESO EXPEDIDO2]]</f>
        <v>0</v>
      </c>
      <c r="BB1909" s="44">
        <f t="shared" si="258"/>
        <v>0</v>
      </c>
      <c r="BC1909" s="44">
        <f t="shared" si="259"/>
        <v>0</v>
      </c>
      <c r="BD1909" s="44"/>
    </row>
    <row r="1910" spans="1:56" ht="15.75" hidden="1" customHeight="1" x14ac:dyDescent="0.25">
      <c r="A1910" s="6"/>
      <c r="B1910" s="22"/>
      <c r="C1910" s="7"/>
      <c r="D1910" s="46"/>
      <c r="E1910" s="7"/>
      <c r="F1910" s="7"/>
      <c r="G1910" s="44"/>
      <c r="H1910" s="41">
        <f>Tabela1[[#This Row],[PESO UNI]]*Tabela1[[#This Row],[QTE]]</f>
        <v>0</v>
      </c>
      <c r="I1910" s="7"/>
      <c r="J1910" s="8"/>
      <c r="K1910" s="8"/>
      <c r="L1910" s="9"/>
      <c r="M1910" s="10"/>
      <c r="N1910" s="8"/>
      <c r="O1910" s="12"/>
      <c r="P1910" s="13"/>
      <c r="Q1910" s="14">
        <f>Tabela1[[#This Row],[QTDE/ Fabricação]]-Tabela1[[#This Row],[QTE]]</f>
        <v>0</v>
      </c>
      <c r="R1910" s="19">
        <f t="shared" si="254"/>
        <v>0</v>
      </c>
      <c r="S1910" s="19">
        <f t="shared" si="253"/>
        <v>0</v>
      </c>
      <c r="T1910" s="20">
        <f t="shared" si="255"/>
        <v>0</v>
      </c>
      <c r="U1910" s="17">
        <f>IFERROR(SUMIF('LISTA DE EMBARQUE'!B:B,MICRO!E:E,'LISTA DE EMBARQUE'!G:G),"")</f>
        <v>0</v>
      </c>
      <c r="V1910" s="12" t="str">
        <f>IFERROR(VLOOKUP(Tabela1[[#This Row],[COD.MDE]],'LISTA DE EMBARQUE'!B:L,11,0),"")</f>
        <v/>
      </c>
      <c r="W1910" s="13" t="str">
        <f>IFERROR(COUNTIF(#REF!,Tabela1[[#This Row],[Colunas5]]),"")</f>
        <v/>
      </c>
      <c r="X1910" s="14">
        <f>Tabela1[[#This Row],[QIANTIDADE EXPEDIDA]]*Tabela1[[#This Row],[PESO UNI]]</f>
        <v>0</v>
      </c>
      <c r="Y1910" s="14">
        <f t="shared" si="256"/>
        <v>0</v>
      </c>
      <c r="Z1910" s="21">
        <f>Tabela1[[#This Row],[PESO TOTAL]]-Tabela1[[#This Row],[Peso Expedido]]</f>
        <v>0</v>
      </c>
      <c r="AA1910" s="18"/>
      <c r="AB1910" s="40"/>
      <c r="AC1910" s="40"/>
      <c r="AD1910" s="40"/>
      <c r="AE1910" s="40"/>
      <c r="AF1910" s="40"/>
      <c r="AG1910" s="40"/>
      <c r="AH1910" s="40"/>
      <c r="AI1910" s="40" t="str">
        <f t="shared" si="260"/>
        <v>ok</v>
      </c>
      <c r="AJ1910"/>
      <c r="AK1910" t="str">
        <f>Tabela1[[#This Row],[Coluna1]]&amp;Tabela1[[#This Row],[PEDIDO]]</f>
        <v/>
      </c>
      <c r="AL1910"/>
      <c r="AM1910"/>
      <c r="AN1910"/>
      <c r="AO1910" t="str">
        <f t="shared" si="257"/>
        <v>/</v>
      </c>
      <c r="AP1910" t="str">
        <f>Tabela1[[#This Row],[TAG]]&amp;Tabela1[[#This Row],[PEDIDO]]&amp;Tabela1[[#This Row],[PRODUTO]]</f>
        <v/>
      </c>
      <c r="AQ1910" s="23" t="str">
        <f>Tabela1[[#This Row],[PRODUTO]]&amp;Tabela1[[#This Row],[TAG]]</f>
        <v/>
      </c>
      <c r="AR1910" s="183">
        <f>Tabela1[[#This Row],[PESO TOTAL]]*Tabela1[[#This Row],[MATÉRIA PRIMA]]</f>
        <v>0</v>
      </c>
      <c r="AS1910" s="28">
        <f>Tabela1[[#This Row],[PESO TOTAL]]*Tabela1[[#This Row],[PREPARAÇÃO ]]</f>
        <v>0</v>
      </c>
      <c r="AT1910" s="28">
        <f>Tabela1[[#This Row],[PESO TOTAL]]*Tabela1[[#This Row],[CALDEIRARIA]]</f>
        <v>0</v>
      </c>
      <c r="AU1910" s="28">
        <f>Tabela1[[#This Row],[PESO TOTAL]]*Tabela1[[#This Row],[SOLDA]]</f>
        <v>0</v>
      </c>
      <c r="AV1910" s="28">
        <f>Tabela1[[#This Row],[PESO TOTAL]]*Tabela1[[#This Row],[ACABAMENTO]]</f>
        <v>0</v>
      </c>
      <c r="AW1910" s="28">
        <f>Tabela1[[#This Row],[PESO TOTAL]]*Tabela1[[#This Row],[PRONTO ACABADO]]</f>
        <v>0</v>
      </c>
      <c r="AX1910" s="28">
        <f>Tabela1[[#This Row],[PESO TOTAL]]*Tabela1[[#This Row],[EXPEDIÇÃO ]]</f>
        <v>0</v>
      </c>
      <c r="AY1910" s="28" t="str">
        <f>Tabela1[[#This Row],[PEDIDO]]&amp;Tabela1[[#This Row],[PRODUTO]]</f>
        <v/>
      </c>
      <c r="AZ1910" s="44">
        <f>IF(AF1910="",0,IF(ISTEXT(AF1910),H1910*VALUE(SUBSTITUTE(AF1910,"%",""))/100,H1910*AF1910))-Tabela1[[#This Row],[PRONTO ACABADO2]]</f>
        <v>0</v>
      </c>
      <c r="BA1910" s="44">
        <f>IF(AG1910="",0,IF(ISTEXT(AG1910),H1910*VALUE(SUBSTITUTE(AG1910,"%",""))/100,H1910*AG1910))-Tabela1[[#This Row],[PESO EXPEDIDO2]]</f>
        <v>0</v>
      </c>
      <c r="BB1910" s="44">
        <f t="shared" si="258"/>
        <v>0</v>
      </c>
      <c r="BC1910" s="44">
        <f t="shared" si="259"/>
        <v>0</v>
      </c>
      <c r="BD1910" s="44"/>
    </row>
    <row r="1911" spans="1:56" ht="15.75" hidden="1" customHeight="1" x14ac:dyDescent="0.25">
      <c r="A1911" s="6"/>
      <c r="B1911" s="22"/>
      <c r="C1911" s="7"/>
      <c r="D1911" s="46"/>
      <c r="E1911" s="7"/>
      <c r="F1911" s="7"/>
      <c r="G1911" s="44"/>
      <c r="H1911" s="41">
        <f>Tabela1[[#This Row],[PESO UNI]]*Tabela1[[#This Row],[QTE]]</f>
        <v>0</v>
      </c>
      <c r="I1911" s="7"/>
      <c r="J1911" s="8"/>
      <c r="K1911" s="8"/>
      <c r="L1911" s="9"/>
      <c r="M1911" s="10"/>
      <c r="N1911" s="8"/>
      <c r="O1911" s="12"/>
      <c r="P1911" s="13"/>
      <c r="Q1911" s="14">
        <f>Tabela1[[#This Row],[QTDE/ Fabricação]]-Tabela1[[#This Row],[QTE]]</f>
        <v>0</v>
      </c>
      <c r="R1911" s="19">
        <f t="shared" si="254"/>
        <v>0</v>
      </c>
      <c r="S1911" s="19">
        <f t="shared" si="253"/>
        <v>0</v>
      </c>
      <c r="T1911" s="20">
        <f t="shared" si="255"/>
        <v>0</v>
      </c>
      <c r="U1911" s="17">
        <f>IFERROR(SUMIF('LISTA DE EMBARQUE'!B:B,MICRO!E:E,'LISTA DE EMBARQUE'!G:G),"")</f>
        <v>0</v>
      </c>
      <c r="V1911" s="12" t="str">
        <f>IFERROR(VLOOKUP(Tabela1[[#This Row],[COD.MDE]],'LISTA DE EMBARQUE'!B:L,11,0),"")</f>
        <v/>
      </c>
      <c r="W1911" s="13" t="str">
        <f>IFERROR(COUNTIF(#REF!,Tabela1[[#This Row],[Colunas5]]),"")</f>
        <v/>
      </c>
      <c r="X1911" s="14">
        <f>Tabela1[[#This Row],[QIANTIDADE EXPEDIDA]]*Tabela1[[#This Row],[PESO UNI]]</f>
        <v>0</v>
      </c>
      <c r="Y1911" s="14">
        <f t="shared" si="256"/>
        <v>0</v>
      </c>
      <c r="Z1911" s="21">
        <f>Tabela1[[#This Row],[PESO TOTAL]]-Tabela1[[#This Row],[Peso Expedido]]</f>
        <v>0</v>
      </c>
      <c r="AA1911" s="18"/>
      <c r="AB1911" s="40"/>
      <c r="AC1911" s="40"/>
      <c r="AD1911" s="40"/>
      <c r="AE1911" s="40"/>
      <c r="AF1911" s="40"/>
      <c r="AG1911" s="40"/>
      <c r="AH1911" s="40"/>
      <c r="AI1911" s="40" t="str">
        <f t="shared" si="260"/>
        <v>ok</v>
      </c>
      <c r="AJ1911"/>
      <c r="AK1911" t="str">
        <f>Tabela1[[#This Row],[Coluna1]]&amp;Tabela1[[#This Row],[PEDIDO]]</f>
        <v/>
      </c>
      <c r="AL1911"/>
      <c r="AM1911"/>
      <c r="AN1911"/>
      <c r="AO1911" t="str">
        <f t="shared" si="257"/>
        <v>/</v>
      </c>
      <c r="AP1911" t="str">
        <f>Tabela1[[#This Row],[TAG]]&amp;Tabela1[[#This Row],[PEDIDO]]&amp;Tabela1[[#This Row],[PRODUTO]]</f>
        <v/>
      </c>
      <c r="AQ1911" s="23" t="str">
        <f>Tabela1[[#This Row],[PRODUTO]]&amp;Tabela1[[#This Row],[TAG]]</f>
        <v/>
      </c>
      <c r="AR1911" s="183">
        <f>Tabela1[[#This Row],[PESO TOTAL]]*Tabela1[[#This Row],[MATÉRIA PRIMA]]</f>
        <v>0</v>
      </c>
      <c r="AS1911" s="28">
        <f>Tabela1[[#This Row],[PESO TOTAL]]*Tabela1[[#This Row],[PREPARAÇÃO ]]</f>
        <v>0</v>
      </c>
      <c r="AT1911" s="28">
        <f>Tabela1[[#This Row],[PESO TOTAL]]*Tabela1[[#This Row],[CALDEIRARIA]]</f>
        <v>0</v>
      </c>
      <c r="AU1911" s="28">
        <f>Tabela1[[#This Row],[PESO TOTAL]]*Tabela1[[#This Row],[SOLDA]]</f>
        <v>0</v>
      </c>
      <c r="AV1911" s="28">
        <f>Tabela1[[#This Row],[PESO TOTAL]]*Tabela1[[#This Row],[ACABAMENTO]]</f>
        <v>0</v>
      </c>
      <c r="AW1911" s="28">
        <f>Tabela1[[#This Row],[PESO TOTAL]]*Tabela1[[#This Row],[PRONTO ACABADO]]</f>
        <v>0</v>
      </c>
      <c r="AX1911" s="28">
        <f>Tabela1[[#This Row],[PESO TOTAL]]*Tabela1[[#This Row],[EXPEDIÇÃO ]]</f>
        <v>0</v>
      </c>
      <c r="AY1911" s="28" t="str">
        <f>Tabela1[[#This Row],[PEDIDO]]&amp;Tabela1[[#This Row],[PRODUTO]]</f>
        <v/>
      </c>
      <c r="AZ1911" s="44">
        <f>IF(AF1911="",0,IF(ISTEXT(AF1911),H1911*VALUE(SUBSTITUTE(AF1911,"%",""))/100,H1911*AF1911))-Tabela1[[#This Row],[PRONTO ACABADO2]]</f>
        <v>0</v>
      </c>
      <c r="BA1911" s="44">
        <f>IF(AG1911="",0,IF(ISTEXT(AG1911),H1911*VALUE(SUBSTITUTE(AG1911,"%",""))/100,H1911*AG1911))-Tabela1[[#This Row],[PESO EXPEDIDO2]]</f>
        <v>0</v>
      </c>
      <c r="BB1911" s="44">
        <f t="shared" si="258"/>
        <v>0</v>
      </c>
      <c r="BC1911" s="44">
        <f t="shared" si="259"/>
        <v>0</v>
      </c>
      <c r="BD1911" s="44"/>
    </row>
    <row r="1912" spans="1:56" ht="15.75" hidden="1" customHeight="1" x14ac:dyDescent="0.25">
      <c r="A1912" s="6"/>
      <c r="B1912" s="22"/>
      <c r="C1912" s="7"/>
      <c r="D1912" s="46"/>
      <c r="E1912" s="7"/>
      <c r="F1912" s="7"/>
      <c r="G1912" s="44"/>
      <c r="H1912" s="41">
        <f>Tabela1[[#This Row],[PESO UNI]]*Tabela1[[#This Row],[QTE]]</f>
        <v>0</v>
      </c>
      <c r="I1912" s="7"/>
      <c r="J1912" s="8"/>
      <c r="K1912" s="8"/>
      <c r="L1912" s="9"/>
      <c r="M1912" s="10"/>
      <c r="N1912" s="8"/>
      <c r="O1912" s="12"/>
      <c r="P1912" s="13"/>
      <c r="Q1912" s="14">
        <f>Tabela1[[#This Row],[QTDE/ Fabricação]]-Tabela1[[#This Row],[QTE]]</f>
        <v>0</v>
      </c>
      <c r="R1912" s="19">
        <f t="shared" si="254"/>
        <v>0</v>
      </c>
      <c r="S1912" s="19">
        <f t="shared" si="253"/>
        <v>0</v>
      </c>
      <c r="T1912" s="20">
        <f t="shared" si="255"/>
        <v>0</v>
      </c>
      <c r="U1912" s="17">
        <f>IFERROR(SUMIF('LISTA DE EMBARQUE'!B:B,MICRO!E:E,'LISTA DE EMBARQUE'!G:G),"")</f>
        <v>0</v>
      </c>
      <c r="V1912" s="12" t="str">
        <f>IFERROR(VLOOKUP(Tabela1[[#This Row],[COD.MDE]],'LISTA DE EMBARQUE'!B:L,11,0),"")</f>
        <v/>
      </c>
      <c r="W1912" s="13" t="str">
        <f>IFERROR(COUNTIF(#REF!,Tabela1[[#This Row],[Colunas5]]),"")</f>
        <v/>
      </c>
      <c r="X1912" s="14">
        <f>Tabela1[[#This Row],[QIANTIDADE EXPEDIDA]]*Tabela1[[#This Row],[PESO UNI]]</f>
        <v>0</v>
      </c>
      <c r="Y1912" s="14">
        <f t="shared" si="256"/>
        <v>0</v>
      </c>
      <c r="Z1912" s="21">
        <f>Tabela1[[#This Row],[PESO TOTAL]]-Tabela1[[#This Row],[Peso Expedido]]</f>
        <v>0</v>
      </c>
      <c r="AA1912" s="18"/>
      <c r="AB1912" s="40"/>
      <c r="AC1912" s="40"/>
      <c r="AD1912" s="40"/>
      <c r="AE1912" s="40"/>
      <c r="AF1912" s="40"/>
      <c r="AG1912" s="40"/>
      <c r="AH1912" s="40"/>
      <c r="AI1912" s="40" t="str">
        <f t="shared" si="260"/>
        <v>ok</v>
      </c>
      <c r="AJ1912"/>
      <c r="AK1912" t="str">
        <f>Tabela1[[#This Row],[Coluna1]]&amp;Tabela1[[#This Row],[PEDIDO]]</f>
        <v/>
      </c>
      <c r="AL1912"/>
      <c r="AM1912"/>
      <c r="AN1912"/>
      <c r="AO1912" t="str">
        <f t="shared" si="257"/>
        <v>/</v>
      </c>
      <c r="AP1912" t="str">
        <f>Tabela1[[#This Row],[TAG]]&amp;Tabela1[[#This Row],[PEDIDO]]&amp;Tabela1[[#This Row],[PRODUTO]]</f>
        <v/>
      </c>
      <c r="AQ1912" s="23" t="str">
        <f>Tabela1[[#This Row],[PRODUTO]]&amp;Tabela1[[#This Row],[TAG]]</f>
        <v/>
      </c>
      <c r="AR1912" s="183">
        <f>Tabela1[[#This Row],[PESO TOTAL]]*Tabela1[[#This Row],[MATÉRIA PRIMA]]</f>
        <v>0</v>
      </c>
      <c r="AS1912" s="28">
        <f>Tabela1[[#This Row],[PESO TOTAL]]*Tabela1[[#This Row],[PREPARAÇÃO ]]</f>
        <v>0</v>
      </c>
      <c r="AT1912" s="28">
        <f>Tabela1[[#This Row],[PESO TOTAL]]*Tabela1[[#This Row],[CALDEIRARIA]]</f>
        <v>0</v>
      </c>
      <c r="AU1912" s="28">
        <f>Tabela1[[#This Row],[PESO TOTAL]]*Tabela1[[#This Row],[SOLDA]]</f>
        <v>0</v>
      </c>
      <c r="AV1912" s="28">
        <f>Tabela1[[#This Row],[PESO TOTAL]]*Tabela1[[#This Row],[ACABAMENTO]]</f>
        <v>0</v>
      </c>
      <c r="AW1912" s="28">
        <f>Tabela1[[#This Row],[PESO TOTAL]]*Tabela1[[#This Row],[PRONTO ACABADO]]</f>
        <v>0</v>
      </c>
      <c r="AX1912" s="28">
        <f>Tabela1[[#This Row],[PESO TOTAL]]*Tabela1[[#This Row],[EXPEDIÇÃO ]]</f>
        <v>0</v>
      </c>
      <c r="AY1912" s="28" t="str">
        <f>Tabela1[[#This Row],[PEDIDO]]&amp;Tabela1[[#This Row],[PRODUTO]]</f>
        <v/>
      </c>
      <c r="AZ1912" s="44">
        <f>IF(AF1912="",0,IF(ISTEXT(AF1912),H1912*VALUE(SUBSTITUTE(AF1912,"%",""))/100,H1912*AF1912))-Tabela1[[#This Row],[PRONTO ACABADO2]]</f>
        <v>0</v>
      </c>
      <c r="BA1912" s="44">
        <f>IF(AG1912="",0,IF(ISTEXT(AG1912),H1912*VALUE(SUBSTITUTE(AG1912,"%",""))/100,H1912*AG1912))-Tabela1[[#This Row],[PESO EXPEDIDO2]]</f>
        <v>0</v>
      </c>
      <c r="BB1912" s="44">
        <f t="shared" si="258"/>
        <v>0</v>
      </c>
      <c r="BC1912" s="44">
        <f t="shared" si="259"/>
        <v>0</v>
      </c>
      <c r="BD1912" s="44"/>
    </row>
    <row r="1913" spans="1:56" ht="15.75" hidden="1" customHeight="1" x14ac:dyDescent="0.25">
      <c r="A1913" s="6"/>
      <c r="B1913" s="22"/>
      <c r="C1913" s="7"/>
      <c r="D1913" s="46"/>
      <c r="E1913" s="7"/>
      <c r="F1913" s="7"/>
      <c r="G1913" s="44"/>
      <c r="H1913" s="41">
        <f>Tabela1[[#This Row],[PESO UNI]]*Tabela1[[#This Row],[QTE]]</f>
        <v>0</v>
      </c>
      <c r="I1913" s="7"/>
      <c r="J1913" s="8"/>
      <c r="K1913" s="8"/>
      <c r="L1913" s="9"/>
      <c r="M1913" s="10"/>
      <c r="N1913" s="8"/>
      <c r="O1913" s="12"/>
      <c r="P1913" s="13"/>
      <c r="Q1913" s="14">
        <f>Tabela1[[#This Row],[QTDE/ Fabricação]]-Tabela1[[#This Row],[QTE]]</f>
        <v>0</v>
      </c>
      <c r="R1913" s="19">
        <f t="shared" si="254"/>
        <v>0</v>
      </c>
      <c r="S1913" s="19">
        <f t="shared" si="253"/>
        <v>0</v>
      </c>
      <c r="T1913" s="20">
        <f t="shared" si="255"/>
        <v>0</v>
      </c>
      <c r="U1913" s="17">
        <f>IFERROR(SUMIF('LISTA DE EMBARQUE'!B:B,MICRO!E:E,'LISTA DE EMBARQUE'!G:G),"")</f>
        <v>0</v>
      </c>
      <c r="V1913" s="12" t="str">
        <f>IFERROR(VLOOKUP(Tabela1[[#This Row],[COD.MDE]],'LISTA DE EMBARQUE'!B:L,11,0),"")</f>
        <v/>
      </c>
      <c r="W1913" s="13" t="str">
        <f>IFERROR(COUNTIF(#REF!,Tabela1[[#This Row],[Colunas5]]),"")</f>
        <v/>
      </c>
      <c r="X1913" s="14">
        <f>Tabela1[[#This Row],[QIANTIDADE EXPEDIDA]]*Tabela1[[#This Row],[PESO UNI]]</f>
        <v>0</v>
      </c>
      <c r="Y1913" s="14">
        <f t="shared" si="256"/>
        <v>0</v>
      </c>
      <c r="Z1913" s="21">
        <f>Tabela1[[#This Row],[PESO TOTAL]]-Tabela1[[#This Row],[Peso Expedido]]</f>
        <v>0</v>
      </c>
      <c r="AA1913" s="18"/>
      <c r="AB1913" s="40"/>
      <c r="AC1913" s="40"/>
      <c r="AD1913" s="40"/>
      <c r="AE1913" s="40"/>
      <c r="AF1913" s="40"/>
      <c r="AG1913" s="40"/>
      <c r="AH1913" s="40"/>
      <c r="AI1913" s="40" t="str">
        <f t="shared" si="260"/>
        <v>ok</v>
      </c>
      <c r="AJ1913"/>
      <c r="AK1913" t="str">
        <f>Tabela1[[#This Row],[Coluna1]]&amp;Tabela1[[#This Row],[PEDIDO]]</f>
        <v/>
      </c>
      <c r="AL1913"/>
      <c r="AM1913"/>
      <c r="AN1913"/>
      <c r="AO1913" t="str">
        <f t="shared" si="257"/>
        <v>/</v>
      </c>
      <c r="AP1913" t="str">
        <f>Tabela1[[#This Row],[TAG]]&amp;Tabela1[[#This Row],[PEDIDO]]&amp;Tabela1[[#This Row],[PRODUTO]]</f>
        <v/>
      </c>
      <c r="AQ1913" s="23" t="str">
        <f>Tabela1[[#This Row],[PRODUTO]]&amp;Tabela1[[#This Row],[TAG]]</f>
        <v/>
      </c>
      <c r="AR1913" s="183">
        <f>Tabela1[[#This Row],[PESO TOTAL]]*Tabela1[[#This Row],[MATÉRIA PRIMA]]</f>
        <v>0</v>
      </c>
      <c r="AS1913" s="28">
        <f>Tabela1[[#This Row],[PESO TOTAL]]*Tabela1[[#This Row],[PREPARAÇÃO ]]</f>
        <v>0</v>
      </c>
      <c r="AT1913" s="28">
        <f>Tabela1[[#This Row],[PESO TOTAL]]*Tabela1[[#This Row],[CALDEIRARIA]]</f>
        <v>0</v>
      </c>
      <c r="AU1913" s="28">
        <f>Tabela1[[#This Row],[PESO TOTAL]]*Tabela1[[#This Row],[SOLDA]]</f>
        <v>0</v>
      </c>
      <c r="AV1913" s="28">
        <f>Tabela1[[#This Row],[PESO TOTAL]]*Tabela1[[#This Row],[ACABAMENTO]]</f>
        <v>0</v>
      </c>
      <c r="AW1913" s="28">
        <f>Tabela1[[#This Row],[PESO TOTAL]]*Tabela1[[#This Row],[PRONTO ACABADO]]</f>
        <v>0</v>
      </c>
      <c r="AX1913" s="28">
        <f>Tabela1[[#This Row],[PESO TOTAL]]*Tabela1[[#This Row],[EXPEDIÇÃO ]]</f>
        <v>0</v>
      </c>
      <c r="AY1913" s="28" t="str">
        <f>Tabela1[[#This Row],[PEDIDO]]&amp;Tabela1[[#This Row],[PRODUTO]]</f>
        <v/>
      </c>
      <c r="AZ1913" s="44">
        <f>IF(AF1913="",0,IF(ISTEXT(AF1913),H1913*VALUE(SUBSTITUTE(AF1913,"%",""))/100,H1913*AF1913))-Tabela1[[#This Row],[PRONTO ACABADO2]]</f>
        <v>0</v>
      </c>
      <c r="BA1913" s="44">
        <f>IF(AG1913="",0,IF(ISTEXT(AG1913),H1913*VALUE(SUBSTITUTE(AG1913,"%",""))/100,H1913*AG1913))-Tabela1[[#This Row],[PESO EXPEDIDO2]]</f>
        <v>0</v>
      </c>
      <c r="BB1913" s="44">
        <f t="shared" si="258"/>
        <v>0</v>
      </c>
      <c r="BC1913" s="44">
        <f t="shared" si="259"/>
        <v>0</v>
      </c>
      <c r="BD1913" s="44"/>
    </row>
    <row r="1914" spans="1:56" ht="15.75" hidden="1" customHeight="1" x14ac:dyDescent="0.25">
      <c r="A1914" s="6"/>
      <c r="B1914" s="22"/>
      <c r="C1914" s="7"/>
      <c r="D1914" s="46"/>
      <c r="E1914" s="7"/>
      <c r="F1914" s="7"/>
      <c r="G1914" s="44"/>
      <c r="H1914" s="41">
        <f>Tabela1[[#This Row],[PESO UNI]]*Tabela1[[#This Row],[QTE]]</f>
        <v>0</v>
      </c>
      <c r="I1914" s="7"/>
      <c r="J1914" s="8"/>
      <c r="K1914" s="8"/>
      <c r="L1914" s="9"/>
      <c r="M1914" s="10"/>
      <c r="N1914" s="8"/>
      <c r="O1914" s="12"/>
      <c r="P1914" s="13"/>
      <c r="Q1914" s="14">
        <f>Tabela1[[#This Row],[QTDE/ Fabricação]]-Tabela1[[#This Row],[QTE]]</f>
        <v>0</v>
      </c>
      <c r="R1914" s="19">
        <f t="shared" si="254"/>
        <v>0</v>
      </c>
      <c r="S1914" s="19">
        <f t="shared" ref="S1914:S1977" si="261">IFERROR(H1914*AG1914,"")</f>
        <v>0</v>
      </c>
      <c r="T1914" s="20">
        <f t="shared" si="255"/>
        <v>0</v>
      </c>
      <c r="U1914" s="17">
        <f>IFERROR(SUMIF('LISTA DE EMBARQUE'!B:B,MICRO!E:E,'LISTA DE EMBARQUE'!G:G),"")</f>
        <v>0</v>
      </c>
      <c r="V1914" s="12" t="str">
        <f>IFERROR(VLOOKUP(Tabela1[[#This Row],[COD.MDE]],'LISTA DE EMBARQUE'!B:L,11,0),"")</f>
        <v/>
      </c>
      <c r="W1914" s="13" t="str">
        <f>IFERROR(COUNTIF(#REF!,Tabela1[[#This Row],[Colunas5]]),"")</f>
        <v/>
      </c>
      <c r="X1914" s="14">
        <f>Tabela1[[#This Row],[QIANTIDADE EXPEDIDA]]*Tabela1[[#This Row],[PESO UNI]]</f>
        <v>0</v>
      </c>
      <c r="Y1914" s="14">
        <f t="shared" si="256"/>
        <v>0</v>
      </c>
      <c r="Z1914" s="21">
        <f>Tabela1[[#This Row],[PESO TOTAL]]-Tabela1[[#This Row],[Peso Expedido]]</f>
        <v>0</v>
      </c>
      <c r="AA1914" s="18"/>
      <c r="AB1914" s="40"/>
      <c r="AC1914" s="40"/>
      <c r="AD1914" s="40"/>
      <c r="AE1914" s="40"/>
      <c r="AF1914" s="40"/>
      <c r="AG1914" s="40"/>
      <c r="AH1914" s="40"/>
      <c r="AI1914" s="40" t="str">
        <f t="shared" si="260"/>
        <v>ok</v>
      </c>
      <c r="AJ1914"/>
      <c r="AK1914" t="str">
        <f>Tabela1[[#This Row],[Coluna1]]&amp;Tabela1[[#This Row],[PEDIDO]]</f>
        <v/>
      </c>
      <c r="AL1914"/>
      <c r="AM1914"/>
      <c r="AN1914"/>
      <c r="AO1914" t="str">
        <f t="shared" si="257"/>
        <v>/</v>
      </c>
      <c r="AP1914" t="str">
        <f>Tabela1[[#This Row],[TAG]]&amp;Tabela1[[#This Row],[PEDIDO]]&amp;Tabela1[[#This Row],[PRODUTO]]</f>
        <v/>
      </c>
      <c r="AQ1914" s="23" t="str">
        <f>Tabela1[[#This Row],[PRODUTO]]&amp;Tabela1[[#This Row],[TAG]]</f>
        <v/>
      </c>
      <c r="AR1914" s="183">
        <f>Tabela1[[#This Row],[PESO TOTAL]]*Tabela1[[#This Row],[MATÉRIA PRIMA]]</f>
        <v>0</v>
      </c>
      <c r="AS1914" s="28">
        <f>Tabela1[[#This Row],[PESO TOTAL]]*Tabela1[[#This Row],[PREPARAÇÃO ]]</f>
        <v>0</v>
      </c>
      <c r="AT1914" s="28">
        <f>Tabela1[[#This Row],[PESO TOTAL]]*Tabela1[[#This Row],[CALDEIRARIA]]</f>
        <v>0</v>
      </c>
      <c r="AU1914" s="28">
        <f>Tabela1[[#This Row],[PESO TOTAL]]*Tabela1[[#This Row],[SOLDA]]</f>
        <v>0</v>
      </c>
      <c r="AV1914" s="28">
        <f>Tabela1[[#This Row],[PESO TOTAL]]*Tabela1[[#This Row],[ACABAMENTO]]</f>
        <v>0</v>
      </c>
      <c r="AW1914" s="28">
        <f>Tabela1[[#This Row],[PESO TOTAL]]*Tabela1[[#This Row],[PRONTO ACABADO]]</f>
        <v>0</v>
      </c>
      <c r="AX1914" s="28">
        <f>Tabela1[[#This Row],[PESO TOTAL]]*Tabela1[[#This Row],[EXPEDIÇÃO ]]</f>
        <v>0</v>
      </c>
      <c r="AY1914" s="28" t="str">
        <f>Tabela1[[#This Row],[PEDIDO]]&amp;Tabela1[[#This Row],[PRODUTO]]</f>
        <v/>
      </c>
      <c r="AZ1914" s="44">
        <f>IF(AF1914="",0,IF(ISTEXT(AF1914),H1914*VALUE(SUBSTITUTE(AF1914,"%",""))/100,H1914*AF1914))-Tabela1[[#This Row],[PRONTO ACABADO2]]</f>
        <v>0</v>
      </c>
      <c r="BA1914" s="44">
        <f>IF(AG1914="",0,IF(ISTEXT(AG1914),H1914*VALUE(SUBSTITUTE(AG1914,"%",""))/100,H1914*AG1914))-Tabela1[[#This Row],[PESO EXPEDIDO2]]</f>
        <v>0</v>
      </c>
      <c r="BB1914" s="44">
        <f t="shared" si="258"/>
        <v>0</v>
      </c>
      <c r="BC1914" s="44">
        <f t="shared" si="259"/>
        <v>0</v>
      </c>
      <c r="BD1914" s="44"/>
    </row>
    <row r="1915" spans="1:56" ht="15.75" hidden="1" customHeight="1" x14ac:dyDescent="0.25">
      <c r="A1915" s="6"/>
      <c r="B1915" s="22"/>
      <c r="C1915" s="7"/>
      <c r="D1915" s="46"/>
      <c r="E1915" s="7"/>
      <c r="F1915" s="7"/>
      <c r="G1915" s="44"/>
      <c r="H1915" s="41">
        <f>Tabela1[[#This Row],[PESO UNI]]*Tabela1[[#This Row],[QTE]]</f>
        <v>0</v>
      </c>
      <c r="I1915" s="7"/>
      <c r="J1915" s="8"/>
      <c r="K1915" s="8"/>
      <c r="L1915" s="9"/>
      <c r="M1915" s="10"/>
      <c r="N1915" s="8"/>
      <c r="O1915" s="12"/>
      <c r="P1915" s="13"/>
      <c r="Q1915" s="14">
        <f>Tabela1[[#This Row],[QTDE/ Fabricação]]-Tabela1[[#This Row],[QTE]]</f>
        <v>0</v>
      </c>
      <c r="R1915" s="19">
        <f t="shared" si="254"/>
        <v>0</v>
      </c>
      <c r="S1915" s="19">
        <f t="shared" si="261"/>
        <v>0</v>
      </c>
      <c r="T1915" s="20">
        <f t="shared" si="255"/>
        <v>0</v>
      </c>
      <c r="U1915" s="17">
        <f>IFERROR(SUMIF('LISTA DE EMBARQUE'!B:B,MICRO!E:E,'LISTA DE EMBARQUE'!G:G),"")</f>
        <v>0</v>
      </c>
      <c r="V1915" s="12" t="str">
        <f>IFERROR(VLOOKUP(Tabela1[[#This Row],[COD.MDE]],'LISTA DE EMBARQUE'!B:L,11,0),"")</f>
        <v/>
      </c>
      <c r="W1915" s="13" t="str">
        <f>IFERROR(COUNTIF(#REF!,Tabela1[[#This Row],[Colunas5]]),"")</f>
        <v/>
      </c>
      <c r="X1915" s="14">
        <f>Tabela1[[#This Row],[QIANTIDADE EXPEDIDA]]*Tabela1[[#This Row],[PESO UNI]]</f>
        <v>0</v>
      </c>
      <c r="Y1915" s="14">
        <f t="shared" si="256"/>
        <v>0</v>
      </c>
      <c r="Z1915" s="21">
        <f>Tabela1[[#This Row],[PESO TOTAL]]-Tabela1[[#This Row],[Peso Expedido]]</f>
        <v>0</v>
      </c>
      <c r="AA1915" s="18"/>
      <c r="AB1915" s="40"/>
      <c r="AC1915" s="40"/>
      <c r="AD1915" s="40"/>
      <c r="AE1915" s="40"/>
      <c r="AF1915" s="40"/>
      <c r="AG1915" s="40"/>
      <c r="AH1915" s="40"/>
      <c r="AI1915" s="40" t="str">
        <f t="shared" si="260"/>
        <v>ok</v>
      </c>
      <c r="AJ1915"/>
      <c r="AK1915" t="str">
        <f>Tabela1[[#This Row],[Coluna1]]&amp;Tabela1[[#This Row],[PEDIDO]]</f>
        <v/>
      </c>
      <c r="AL1915"/>
      <c r="AM1915"/>
      <c r="AN1915"/>
      <c r="AO1915" t="str">
        <f t="shared" si="257"/>
        <v>/</v>
      </c>
      <c r="AP1915" t="str">
        <f>Tabela1[[#This Row],[TAG]]&amp;Tabela1[[#This Row],[PEDIDO]]&amp;Tabela1[[#This Row],[PRODUTO]]</f>
        <v/>
      </c>
      <c r="AQ1915" s="23" t="str">
        <f>Tabela1[[#This Row],[PRODUTO]]&amp;Tabela1[[#This Row],[TAG]]</f>
        <v/>
      </c>
      <c r="AR1915" s="183">
        <f>Tabela1[[#This Row],[PESO TOTAL]]*Tabela1[[#This Row],[MATÉRIA PRIMA]]</f>
        <v>0</v>
      </c>
      <c r="AS1915" s="28">
        <f>Tabela1[[#This Row],[PESO TOTAL]]*Tabela1[[#This Row],[PREPARAÇÃO ]]</f>
        <v>0</v>
      </c>
      <c r="AT1915" s="28">
        <f>Tabela1[[#This Row],[PESO TOTAL]]*Tabela1[[#This Row],[CALDEIRARIA]]</f>
        <v>0</v>
      </c>
      <c r="AU1915" s="28">
        <f>Tabela1[[#This Row],[PESO TOTAL]]*Tabela1[[#This Row],[SOLDA]]</f>
        <v>0</v>
      </c>
      <c r="AV1915" s="28">
        <f>Tabela1[[#This Row],[PESO TOTAL]]*Tabela1[[#This Row],[ACABAMENTO]]</f>
        <v>0</v>
      </c>
      <c r="AW1915" s="28">
        <f>Tabela1[[#This Row],[PESO TOTAL]]*Tabela1[[#This Row],[PRONTO ACABADO]]</f>
        <v>0</v>
      </c>
      <c r="AX1915" s="28">
        <f>Tabela1[[#This Row],[PESO TOTAL]]*Tabela1[[#This Row],[EXPEDIÇÃO ]]</f>
        <v>0</v>
      </c>
      <c r="AY1915" s="28" t="str">
        <f>Tabela1[[#This Row],[PEDIDO]]&amp;Tabela1[[#This Row],[PRODUTO]]</f>
        <v/>
      </c>
      <c r="AZ1915" s="44">
        <f>IF(AF1915="",0,IF(ISTEXT(AF1915),H1915*VALUE(SUBSTITUTE(AF1915,"%",""))/100,H1915*AF1915))-Tabela1[[#This Row],[PRONTO ACABADO2]]</f>
        <v>0</v>
      </c>
      <c r="BA1915" s="44">
        <f>IF(AG1915="",0,IF(ISTEXT(AG1915),H1915*VALUE(SUBSTITUTE(AG1915,"%",""))/100,H1915*AG1915))-Tabela1[[#This Row],[PESO EXPEDIDO2]]</f>
        <v>0</v>
      </c>
      <c r="BB1915" s="44">
        <f t="shared" si="258"/>
        <v>0</v>
      </c>
      <c r="BC1915" s="44">
        <f t="shared" si="259"/>
        <v>0</v>
      </c>
      <c r="BD1915" s="44"/>
    </row>
    <row r="1916" spans="1:56" ht="15.75" hidden="1" customHeight="1" x14ac:dyDescent="0.25">
      <c r="A1916" s="6"/>
      <c r="B1916" s="22"/>
      <c r="C1916" s="7"/>
      <c r="D1916" s="46"/>
      <c r="E1916" s="7"/>
      <c r="F1916" s="7"/>
      <c r="G1916" s="44"/>
      <c r="H1916" s="41">
        <f>Tabela1[[#This Row],[PESO UNI]]*Tabela1[[#This Row],[QTE]]</f>
        <v>0</v>
      </c>
      <c r="I1916" s="7"/>
      <c r="J1916" s="8"/>
      <c r="K1916" s="8"/>
      <c r="L1916" s="9"/>
      <c r="M1916" s="10"/>
      <c r="N1916" s="8"/>
      <c r="O1916" s="12"/>
      <c r="P1916" s="13"/>
      <c r="Q1916" s="14">
        <f>Tabela1[[#This Row],[QTDE/ Fabricação]]-Tabela1[[#This Row],[QTE]]</f>
        <v>0</v>
      </c>
      <c r="R1916" s="19">
        <f t="shared" si="254"/>
        <v>0</v>
      </c>
      <c r="S1916" s="19">
        <f t="shared" si="261"/>
        <v>0</v>
      </c>
      <c r="T1916" s="20">
        <f t="shared" si="255"/>
        <v>0</v>
      </c>
      <c r="U1916" s="17">
        <f>IFERROR(SUMIF('LISTA DE EMBARQUE'!B:B,MICRO!E:E,'LISTA DE EMBARQUE'!G:G),"")</f>
        <v>0</v>
      </c>
      <c r="V1916" s="12" t="str">
        <f>IFERROR(VLOOKUP(Tabela1[[#This Row],[COD.MDE]],'LISTA DE EMBARQUE'!B:L,11,0),"")</f>
        <v/>
      </c>
      <c r="W1916" s="13" t="str">
        <f>IFERROR(COUNTIF(#REF!,Tabela1[[#This Row],[Colunas5]]),"")</f>
        <v/>
      </c>
      <c r="X1916" s="14">
        <f>Tabela1[[#This Row],[QIANTIDADE EXPEDIDA]]*Tabela1[[#This Row],[PESO UNI]]</f>
        <v>0</v>
      </c>
      <c r="Y1916" s="14">
        <f t="shared" si="256"/>
        <v>0</v>
      </c>
      <c r="Z1916" s="21">
        <f>Tabela1[[#This Row],[PESO TOTAL]]-Tabela1[[#This Row],[Peso Expedido]]</f>
        <v>0</v>
      </c>
      <c r="AA1916" s="18"/>
      <c r="AB1916" s="40"/>
      <c r="AC1916" s="40"/>
      <c r="AD1916" s="40"/>
      <c r="AE1916" s="40"/>
      <c r="AF1916" s="40"/>
      <c r="AG1916" s="40"/>
      <c r="AH1916" s="40"/>
      <c r="AI1916" s="40" t="str">
        <f t="shared" si="260"/>
        <v>ok</v>
      </c>
      <c r="AJ1916"/>
      <c r="AK1916" t="str">
        <f>Tabela1[[#This Row],[Coluna1]]&amp;Tabela1[[#This Row],[PEDIDO]]</f>
        <v/>
      </c>
      <c r="AL1916"/>
      <c r="AM1916"/>
      <c r="AN1916"/>
      <c r="AO1916" t="str">
        <f t="shared" si="257"/>
        <v>/</v>
      </c>
      <c r="AP1916" t="str">
        <f>Tabela1[[#This Row],[TAG]]&amp;Tabela1[[#This Row],[PEDIDO]]&amp;Tabela1[[#This Row],[PRODUTO]]</f>
        <v/>
      </c>
      <c r="AQ1916" s="23" t="str">
        <f>Tabela1[[#This Row],[PRODUTO]]&amp;Tabela1[[#This Row],[TAG]]</f>
        <v/>
      </c>
      <c r="AR1916" s="183">
        <f>Tabela1[[#This Row],[PESO TOTAL]]*Tabela1[[#This Row],[MATÉRIA PRIMA]]</f>
        <v>0</v>
      </c>
      <c r="AS1916" s="28">
        <f>Tabela1[[#This Row],[PESO TOTAL]]*Tabela1[[#This Row],[PREPARAÇÃO ]]</f>
        <v>0</v>
      </c>
      <c r="AT1916" s="28">
        <f>Tabela1[[#This Row],[PESO TOTAL]]*Tabela1[[#This Row],[CALDEIRARIA]]</f>
        <v>0</v>
      </c>
      <c r="AU1916" s="28">
        <f>Tabela1[[#This Row],[PESO TOTAL]]*Tabela1[[#This Row],[SOLDA]]</f>
        <v>0</v>
      </c>
      <c r="AV1916" s="28">
        <f>Tabela1[[#This Row],[PESO TOTAL]]*Tabela1[[#This Row],[ACABAMENTO]]</f>
        <v>0</v>
      </c>
      <c r="AW1916" s="28">
        <f>Tabela1[[#This Row],[PESO TOTAL]]*Tabela1[[#This Row],[PRONTO ACABADO]]</f>
        <v>0</v>
      </c>
      <c r="AX1916" s="28">
        <f>Tabela1[[#This Row],[PESO TOTAL]]*Tabela1[[#This Row],[EXPEDIÇÃO ]]</f>
        <v>0</v>
      </c>
      <c r="AY1916" s="28" t="str">
        <f>Tabela1[[#This Row],[PEDIDO]]&amp;Tabela1[[#This Row],[PRODUTO]]</f>
        <v/>
      </c>
      <c r="AZ1916" s="44">
        <f>IF(AF1916="",0,IF(ISTEXT(AF1916),H1916*VALUE(SUBSTITUTE(AF1916,"%",""))/100,H1916*AF1916))-Tabela1[[#This Row],[PRONTO ACABADO2]]</f>
        <v>0</v>
      </c>
      <c r="BA1916" s="44">
        <f>IF(AG1916="",0,IF(ISTEXT(AG1916),H1916*VALUE(SUBSTITUTE(AG1916,"%",""))/100,H1916*AG1916))-Tabela1[[#This Row],[PESO EXPEDIDO2]]</f>
        <v>0</v>
      </c>
      <c r="BB1916" s="44">
        <f t="shared" si="258"/>
        <v>0</v>
      </c>
      <c r="BC1916" s="44">
        <f t="shared" si="259"/>
        <v>0</v>
      </c>
      <c r="BD1916" s="44"/>
    </row>
    <row r="1917" spans="1:56" ht="15.75" hidden="1" customHeight="1" x14ac:dyDescent="0.25">
      <c r="A1917" s="6"/>
      <c r="B1917" s="22"/>
      <c r="C1917" s="7"/>
      <c r="D1917" s="46"/>
      <c r="E1917" s="7"/>
      <c r="F1917" s="7"/>
      <c r="G1917" s="44"/>
      <c r="H1917" s="41">
        <f>Tabela1[[#This Row],[PESO UNI]]*Tabela1[[#This Row],[QTE]]</f>
        <v>0</v>
      </c>
      <c r="I1917" s="7"/>
      <c r="J1917" s="8"/>
      <c r="K1917" s="8"/>
      <c r="L1917" s="9"/>
      <c r="M1917" s="10"/>
      <c r="N1917" s="8"/>
      <c r="O1917" s="12"/>
      <c r="P1917" s="13"/>
      <c r="Q1917" s="14">
        <f>Tabela1[[#This Row],[QTDE/ Fabricação]]-Tabela1[[#This Row],[QTE]]</f>
        <v>0</v>
      </c>
      <c r="R1917" s="19">
        <f t="shared" ref="R1917:R1980" si="262">IFERROR(H1917*((AA1917*0.25)+(AC1917*0.25)+(AD1917*0.225)+(AE1917*0.225)+(AF1917*0.05)),"")</f>
        <v>0</v>
      </c>
      <c r="S1917" s="19">
        <f t="shared" si="261"/>
        <v>0</v>
      </c>
      <c r="T1917" s="20">
        <f t="shared" ref="T1917:T1980" si="263">IFERROR(S1917-H1917,"")</f>
        <v>0</v>
      </c>
      <c r="U1917" s="17">
        <f>IFERROR(SUMIF('LISTA DE EMBARQUE'!B:B,MICRO!E:E,'LISTA DE EMBARQUE'!G:G),"")</f>
        <v>0</v>
      </c>
      <c r="V1917" s="12" t="str">
        <f>IFERROR(VLOOKUP(Tabela1[[#This Row],[COD.MDE]],'LISTA DE EMBARQUE'!B:L,11,0),"")</f>
        <v/>
      </c>
      <c r="W1917" s="13" t="str">
        <f>IFERROR(COUNTIF(#REF!,Tabela1[[#This Row],[Colunas5]]),"")</f>
        <v/>
      </c>
      <c r="X1917" s="14">
        <f>Tabela1[[#This Row],[QIANTIDADE EXPEDIDA]]*Tabela1[[#This Row],[PESO UNI]]</f>
        <v>0</v>
      </c>
      <c r="Y1917" s="14">
        <f t="shared" ref="Y1917:Y1980" si="264">U1917-C1917</f>
        <v>0</v>
      </c>
      <c r="Z1917" s="21">
        <f>Tabela1[[#This Row],[PESO TOTAL]]-Tabela1[[#This Row],[Peso Expedido]]</f>
        <v>0</v>
      </c>
      <c r="AA1917" s="18"/>
      <c r="AB1917" s="40"/>
      <c r="AC1917" s="40"/>
      <c r="AD1917" s="40"/>
      <c r="AE1917" s="40"/>
      <c r="AF1917" s="40"/>
      <c r="AG1917" s="40"/>
      <c r="AH1917" s="40"/>
      <c r="AI1917" s="40" t="str">
        <f t="shared" si="260"/>
        <v>ok</v>
      </c>
      <c r="AJ1917"/>
      <c r="AK1917" t="str">
        <f>Tabela1[[#This Row],[Coluna1]]&amp;Tabela1[[#This Row],[PEDIDO]]</f>
        <v/>
      </c>
      <c r="AL1917"/>
      <c r="AM1917"/>
      <c r="AN1917"/>
      <c r="AO1917" t="str">
        <f t="shared" ref="AO1917:AO1980" si="265">A1917&amp;"/"&amp;J1917</f>
        <v>/</v>
      </c>
      <c r="AP1917" t="str">
        <f>Tabela1[[#This Row],[TAG]]&amp;Tabela1[[#This Row],[PEDIDO]]&amp;Tabela1[[#This Row],[PRODUTO]]</f>
        <v/>
      </c>
      <c r="AQ1917" s="23" t="str">
        <f>Tabela1[[#This Row],[PRODUTO]]&amp;Tabela1[[#This Row],[TAG]]</f>
        <v/>
      </c>
      <c r="AR1917" s="183">
        <f>Tabela1[[#This Row],[PESO TOTAL]]*Tabela1[[#This Row],[MATÉRIA PRIMA]]</f>
        <v>0</v>
      </c>
      <c r="AS1917" s="28">
        <f>Tabela1[[#This Row],[PESO TOTAL]]*Tabela1[[#This Row],[PREPARAÇÃO ]]</f>
        <v>0</v>
      </c>
      <c r="AT1917" s="28">
        <f>Tabela1[[#This Row],[PESO TOTAL]]*Tabela1[[#This Row],[CALDEIRARIA]]</f>
        <v>0</v>
      </c>
      <c r="AU1917" s="28">
        <f>Tabela1[[#This Row],[PESO TOTAL]]*Tabela1[[#This Row],[SOLDA]]</f>
        <v>0</v>
      </c>
      <c r="AV1917" s="28">
        <f>Tabela1[[#This Row],[PESO TOTAL]]*Tabela1[[#This Row],[ACABAMENTO]]</f>
        <v>0</v>
      </c>
      <c r="AW1917" s="28">
        <f>Tabela1[[#This Row],[PESO TOTAL]]*Tabela1[[#This Row],[PRONTO ACABADO]]</f>
        <v>0</v>
      </c>
      <c r="AX1917" s="28">
        <f>Tabela1[[#This Row],[PESO TOTAL]]*Tabela1[[#This Row],[EXPEDIÇÃO ]]</f>
        <v>0</v>
      </c>
      <c r="AY1917" s="28" t="str">
        <f>Tabela1[[#This Row],[PEDIDO]]&amp;Tabela1[[#This Row],[PRODUTO]]</f>
        <v/>
      </c>
      <c r="AZ1917" s="44">
        <f>IF(AF1917="",0,IF(ISTEXT(AF1917),H1917*VALUE(SUBSTITUTE(AF1917,"%",""))/100,H1917*AF1917))-Tabela1[[#This Row],[PRONTO ACABADO2]]</f>
        <v>0</v>
      </c>
      <c r="BA1917" s="44">
        <f>IF(AG1917="",0,IF(ISTEXT(AG1917),H1917*VALUE(SUBSTITUTE(AG1917,"%",""))/100,H1917*AG1917))-Tabela1[[#This Row],[PESO EXPEDIDO2]]</f>
        <v>0</v>
      </c>
      <c r="BB1917" s="44">
        <f t="shared" ref="BB1917:BB1980" si="266">IF(AH1917="",0,IF(ISTEXT(AH1917),H1917*VALUE(SUBSTITUTE(AH1917,"%",""))/100,H1917*AH1917))</f>
        <v>0</v>
      </c>
      <c r="BC1917" s="44">
        <f t="shared" ref="BC1917:BC1980" si="267">IF(AG1917="",0,IF(ISTEXT(AG1917),H1917*VALUE(SUBSTITUTE(AG1917,"%",""))/100,H1917*AG1917))</f>
        <v>0</v>
      </c>
      <c r="BD1917" s="44"/>
    </row>
    <row r="1918" spans="1:56" ht="15.75" hidden="1" customHeight="1" x14ac:dyDescent="0.25">
      <c r="A1918" s="6"/>
      <c r="B1918" s="22"/>
      <c r="C1918" s="7"/>
      <c r="D1918" s="46"/>
      <c r="E1918" s="7"/>
      <c r="F1918" s="7"/>
      <c r="G1918" s="44"/>
      <c r="H1918" s="41">
        <f>Tabela1[[#This Row],[PESO UNI]]*Tabela1[[#This Row],[QTE]]</f>
        <v>0</v>
      </c>
      <c r="I1918" s="7"/>
      <c r="J1918" s="8"/>
      <c r="K1918" s="8"/>
      <c r="L1918" s="9"/>
      <c r="M1918" s="10"/>
      <c r="N1918" s="8"/>
      <c r="O1918" s="12"/>
      <c r="P1918" s="13"/>
      <c r="Q1918" s="14">
        <f>Tabela1[[#This Row],[QTDE/ Fabricação]]-Tabela1[[#This Row],[QTE]]</f>
        <v>0</v>
      </c>
      <c r="R1918" s="19">
        <f t="shared" si="262"/>
        <v>0</v>
      </c>
      <c r="S1918" s="19">
        <f t="shared" si="261"/>
        <v>0</v>
      </c>
      <c r="T1918" s="20">
        <f t="shared" si="263"/>
        <v>0</v>
      </c>
      <c r="U1918" s="17">
        <f>IFERROR(SUMIF('LISTA DE EMBARQUE'!B:B,MICRO!E:E,'LISTA DE EMBARQUE'!G:G),"")</f>
        <v>0</v>
      </c>
      <c r="V1918" s="12" t="str">
        <f>IFERROR(VLOOKUP(Tabela1[[#This Row],[COD.MDE]],'LISTA DE EMBARQUE'!B:L,11,0),"")</f>
        <v/>
      </c>
      <c r="W1918" s="13" t="str">
        <f>IFERROR(COUNTIF(#REF!,Tabela1[[#This Row],[Colunas5]]),"")</f>
        <v/>
      </c>
      <c r="X1918" s="14">
        <f>Tabela1[[#This Row],[QIANTIDADE EXPEDIDA]]*Tabela1[[#This Row],[PESO UNI]]</f>
        <v>0</v>
      </c>
      <c r="Y1918" s="14">
        <f t="shared" si="264"/>
        <v>0</v>
      </c>
      <c r="Z1918" s="21">
        <f>Tabela1[[#This Row],[PESO TOTAL]]-Tabela1[[#This Row],[Peso Expedido]]</f>
        <v>0</v>
      </c>
      <c r="AA1918" s="18"/>
      <c r="AB1918" s="40"/>
      <c r="AC1918" s="40"/>
      <c r="AD1918" s="40"/>
      <c r="AE1918" s="40"/>
      <c r="AF1918" s="40"/>
      <c r="AG1918" s="40"/>
      <c r="AH1918" s="40"/>
      <c r="AI1918" s="40" t="str">
        <f t="shared" si="260"/>
        <v>ok</v>
      </c>
      <c r="AJ1918"/>
      <c r="AK1918" t="str">
        <f>Tabela1[[#This Row],[Coluna1]]&amp;Tabela1[[#This Row],[PEDIDO]]</f>
        <v/>
      </c>
      <c r="AL1918"/>
      <c r="AM1918"/>
      <c r="AN1918"/>
      <c r="AO1918" t="str">
        <f t="shared" si="265"/>
        <v>/</v>
      </c>
      <c r="AP1918" t="str">
        <f>Tabela1[[#This Row],[TAG]]&amp;Tabela1[[#This Row],[PEDIDO]]&amp;Tabela1[[#This Row],[PRODUTO]]</f>
        <v/>
      </c>
      <c r="AQ1918" s="23" t="str">
        <f>Tabela1[[#This Row],[PRODUTO]]&amp;Tabela1[[#This Row],[TAG]]</f>
        <v/>
      </c>
      <c r="AR1918" s="183">
        <f>Tabela1[[#This Row],[PESO TOTAL]]*Tabela1[[#This Row],[MATÉRIA PRIMA]]</f>
        <v>0</v>
      </c>
      <c r="AS1918" s="28">
        <f>Tabela1[[#This Row],[PESO TOTAL]]*Tabela1[[#This Row],[PREPARAÇÃO ]]</f>
        <v>0</v>
      </c>
      <c r="AT1918" s="28">
        <f>Tabela1[[#This Row],[PESO TOTAL]]*Tabela1[[#This Row],[CALDEIRARIA]]</f>
        <v>0</v>
      </c>
      <c r="AU1918" s="28">
        <f>Tabela1[[#This Row],[PESO TOTAL]]*Tabela1[[#This Row],[SOLDA]]</f>
        <v>0</v>
      </c>
      <c r="AV1918" s="28">
        <f>Tabela1[[#This Row],[PESO TOTAL]]*Tabela1[[#This Row],[ACABAMENTO]]</f>
        <v>0</v>
      </c>
      <c r="AW1918" s="28">
        <f>Tabela1[[#This Row],[PESO TOTAL]]*Tabela1[[#This Row],[PRONTO ACABADO]]</f>
        <v>0</v>
      </c>
      <c r="AX1918" s="28">
        <f>Tabela1[[#This Row],[PESO TOTAL]]*Tabela1[[#This Row],[EXPEDIÇÃO ]]</f>
        <v>0</v>
      </c>
      <c r="AY1918" s="28" t="str">
        <f>Tabela1[[#This Row],[PEDIDO]]&amp;Tabela1[[#This Row],[PRODUTO]]</f>
        <v/>
      </c>
      <c r="AZ1918" s="44">
        <f>IF(AF1918="",0,IF(ISTEXT(AF1918),H1918*VALUE(SUBSTITUTE(AF1918,"%",""))/100,H1918*AF1918))-Tabela1[[#This Row],[PRONTO ACABADO2]]</f>
        <v>0</v>
      </c>
      <c r="BA1918" s="44">
        <f>IF(AG1918="",0,IF(ISTEXT(AG1918),H1918*VALUE(SUBSTITUTE(AG1918,"%",""))/100,H1918*AG1918))-Tabela1[[#This Row],[PESO EXPEDIDO2]]</f>
        <v>0</v>
      </c>
      <c r="BB1918" s="44">
        <f t="shared" si="266"/>
        <v>0</v>
      </c>
      <c r="BC1918" s="44">
        <f t="shared" si="267"/>
        <v>0</v>
      </c>
      <c r="BD1918" s="44"/>
    </row>
    <row r="1919" spans="1:56" ht="15.75" hidden="1" customHeight="1" x14ac:dyDescent="0.25">
      <c r="A1919" s="6"/>
      <c r="B1919" s="22"/>
      <c r="C1919" s="7"/>
      <c r="D1919" s="46"/>
      <c r="E1919" s="7"/>
      <c r="F1919" s="7"/>
      <c r="G1919" s="44"/>
      <c r="H1919" s="41">
        <f>Tabela1[[#This Row],[PESO UNI]]*Tabela1[[#This Row],[QTE]]</f>
        <v>0</v>
      </c>
      <c r="I1919" s="7"/>
      <c r="J1919" s="8"/>
      <c r="K1919" s="8"/>
      <c r="L1919" s="9"/>
      <c r="M1919" s="10"/>
      <c r="N1919" s="8"/>
      <c r="O1919" s="12"/>
      <c r="P1919" s="13"/>
      <c r="Q1919" s="14">
        <f>Tabela1[[#This Row],[QTDE/ Fabricação]]-Tabela1[[#This Row],[QTE]]</f>
        <v>0</v>
      </c>
      <c r="R1919" s="19">
        <f t="shared" si="262"/>
        <v>0</v>
      </c>
      <c r="S1919" s="19">
        <f t="shared" si="261"/>
        <v>0</v>
      </c>
      <c r="T1919" s="20">
        <f t="shared" si="263"/>
        <v>0</v>
      </c>
      <c r="U1919" s="17">
        <f>IFERROR(SUMIF('LISTA DE EMBARQUE'!B:B,MICRO!E:E,'LISTA DE EMBARQUE'!G:G),"")</f>
        <v>0</v>
      </c>
      <c r="V1919" s="12" t="str">
        <f>IFERROR(VLOOKUP(Tabela1[[#This Row],[COD.MDE]],'LISTA DE EMBARQUE'!B:L,11,0),"")</f>
        <v/>
      </c>
      <c r="W1919" s="13" t="str">
        <f>IFERROR(COUNTIF(#REF!,Tabela1[[#This Row],[Colunas5]]),"")</f>
        <v/>
      </c>
      <c r="X1919" s="14">
        <f>Tabela1[[#This Row],[QIANTIDADE EXPEDIDA]]*Tabela1[[#This Row],[PESO UNI]]</f>
        <v>0</v>
      </c>
      <c r="Y1919" s="14">
        <f t="shared" si="264"/>
        <v>0</v>
      </c>
      <c r="Z1919" s="21">
        <f>Tabela1[[#This Row],[PESO TOTAL]]-Tabela1[[#This Row],[Peso Expedido]]</f>
        <v>0</v>
      </c>
      <c r="AA1919" s="18"/>
      <c r="AB1919" s="40"/>
      <c r="AC1919" s="40"/>
      <c r="AD1919" s="40"/>
      <c r="AE1919" s="40"/>
      <c r="AF1919" s="40"/>
      <c r="AG1919" s="40"/>
      <c r="AH1919" s="40"/>
      <c r="AI1919" s="40" t="str">
        <f t="shared" si="260"/>
        <v>ok</v>
      </c>
      <c r="AJ1919"/>
      <c r="AK1919" t="str">
        <f>Tabela1[[#This Row],[Coluna1]]&amp;Tabela1[[#This Row],[PEDIDO]]</f>
        <v/>
      </c>
      <c r="AL1919"/>
      <c r="AM1919"/>
      <c r="AN1919"/>
      <c r="AO1919" t="str">
        <f t="shared" si="265"/>
        <v>/</v>
      </c>
      <c r="AP1919" t="str">
        <f>Tabela1[[#This Row],[TAG]]&amp;Tabela1[[#This Row],[PEDIDO]]&amp;Tabela1[[#This Row],[PRODUTO]]</f>
        <v/>
      </c>
      <c r="AQ1919" s="23" t="str">
        <f>Tabela1[[#This Row],[PRODUTO]]&amp;Tabela1[[#This Row],[TAG]]</f>
        <v/>
      </c>
      <c r="AR1919" s="183">
        <f>Tabela1[[#This Row],[PESO TOTAL]]*Tabela1[[#This Row],[MATÉRIA PRIMA]]</f>
        <v>0</v>
      </c>
      <c r="AS1919" s="28">
        <f>Tabela1[[#This Row],[PESO TOTAL]]*Tabela1[[#This Row],[PREPARAÇÃO ]]</f>
        <v>0</v>
      </c>
      <c r="AT1919" s="28">
        <f>Tabela1[[#This Row],[PESO TOTAL]]*Tabela1[[#This Row],[CALDEIRARIA]]</f>
        <v>0</v>
      </c>
      <c r="AU1919" s="28">
        <f>Tabela1[[#This Row],[PESO TOTAL]]*Tabela1[[#This Row],[SOLDA]]</f>
        <v>0</v>
      </c>
      <c r="AV1919" s="28">
        <f>Tabela1[[#This Row],[PESO TOTAL]]*Tabela1[[#This Row],[ACABAMENTO]]</f>
        <v>0</v>
      </c>
      <c r="AW1919" s="28">
        <f>Tabela1[[#This Row],[PESO TOTAL]]*Tabela1[[#This Row],[PRONTO ACABADO]]</f>
        <v>0</v>
      </c>
      <c r="AX1919" s="28">
        <f>Tabela1[[#This Row],[PESO TOTAL]]*Tabela1[[#This Row],[EXPEDIÇÃO ]]</f>
        <v>0</v>
      </c>
      <c r="AY1919" s="28" t="str">
        <f>Tabela1[[#This Row],[PEDIDO]]&amp;Tabela1[[#This Row],[PRODUTO]]</f>
        <v/>
      </c>
      <c r="AZ1919" s="44">
        <f>IF(AF1919="",0,IF(ISTEXT(AF1919),H1919*VALUE(SUBSTITUTE(AF1919,"%",""))/100,H1919*AF1919))-Tabela1[[#This Row],[PRONTO ACABADO2]]</f>
        <v>0</v>
      </c>
      <c r="BA1919" s="44">
        <f>IF(AG1919="",0,IF(ISTEXT(AG1919),H1919*VALUE(SUBSTITUTE(AG1919,"%",""))/100,H1919*AG1919))-Tabela1[[#This Row],[PESO EXPEDIDO2]]</f>
        <v>0</v>
      </c>
      <c r="BB1919" s="44">
        <f t="shared" si="266"/>
        <v>0</v>
      </c>
      <c r="BC1919" s="44">
        <f t="shared" si="267"/>
        <v>0</v>
      </c>
      <c r="BD1919" s="44"/>
    </row>
    <row r="1920" spans="1:56" ht="15.75" hidden="1" customHeight="1" x14ac:dyDescent="0.25">
      <c r="A1920" s="6"/>
      <c r="B1920" s="22"/>
      <c r="C1920" s="7"/>
      <c r="D1920" s="46"/>
      <c r="E1920" s="7"/>
      <c r="F1920" s="7"/>
      <c r="G1920" s="44"/>
      <c r="H1920" s="41">
        <f>Tabela1[[#This Row],[PESO UNI]]*Tabela1[[#This Row],[QTE]]</f>
        <v>0</v>
      </c>
      <c r="I1920" s="7"/>
      <c r="J1920" s="8"/>
      <c r="K1920" s="8"/>
      <c r="L1920" s="9"/>
      <c r="M1920" s="10"/>
      <c r="N1920" s="8"/>
      <c r="O1920" s="12"/>
      <c r="P1920" s="13"/>
      <c r="Q1920" s="14">
        <f>Tabela1[[#This Row],[QTDE/ Fabricação]]-Tabela1[[#This Row],[QTE]]</f>
        <v>0</v>
      </c>
      <c r="R1920" s="19">
        <f t="shared" si="262"/>
        <v>0</v>
      </c>
      <c r="S1920" s="19">
        <f t="shared" si="261"/>
        <v>0</v>
      </c>
      <c r="T1920" s="20">
        <f t="shared" si="263"/>
        <v>0</v>
      </c>
      <c r="U1920" s="17">
        <f>IFERROR(SUMIF('LISTA DE EMBARQUE'!B:B,MICRO!E:E,'LISTA DE EMBARQUE'!G:G),"")</f>
        <v>0</v>
      </c>
      <c r="V1920" s="12" t="str">
        <f>IFERROR(VLOOKUP(Tabela1[[#This Row],[COD.MDE]],'LISTA DE EMBARQUE'!B:L,11,0),"")</f>
        <v/>
      </c>
      <c r="W1920" s="13" t="str">
        <f>IFERROR(COUNTIF(#REF!,Tabela1[[#This Row],[Colunas5]]),"")</f>
        <v/>
      </c>
      <c r="X1920" s="14">
        <f>Tabela1[[#This Row],[QIANTIDADE EXPEDIDA]]*Tabela1[[#This Row],[PESO UNI]]</f>
        <v>0</v>
      </c>
      <c r="Y1920" s="14">
        <f t="shared" si="264"/>
        <v>0</v>
      </c>
      <c r="Z1920" s="21">
        <f>Tabela1[[#This Row],[PESO TOTAL]]-Tabela1[[#This Row],[Peso Expedido]]</f>
        <v>0</v>
      </c>
      <c r="AA1920" s="18"/>
      <c r="AB1920" s="40"/>
      <c r="AC1920" s="40"/>
      <c r="AD1920" s="40"/>
      <c r="AE1920" s="40"/>
      <c r="AF1920" s="40"/>
      <c r="AG1920" s="40"/>
      <c r="AH1920" s="40"/>
      <c r="AI1920" s="40" t="str">
        <f t="shared" si="260"/>
        <v>ok</v>
      </c>
      <c r="AJ1920"/>
      <c r="AK1920" t="str">
        <f>Tabela1[[#This Row],[Coluna1]]&amp;Tabela1[[#This Row],[PEDIDO]]</f>
        <v/>
      </c>
      <c r="AL1920"/>
      <c r="AM1920"/>
      <c r="AN1920"/>
      <c r="AO1920" t="str">
        <f t="shared" si="265"/>
        <v>/</v>
      </c>
      <c r="AP1920" t="str">
        <f>Tabela1[[#This Row],[TAG]]&amp;Tabela1[[#This Row],[PEDIDO]]&amp;Tabela1[[#This Row],[PRODUTO]]</f>
        <v/>
      </c>
      <c r="AQ1920" s="23" t="str">
        <f>Tabela1[[#This Row],[PRODUTO]]&amp;Tabela1[[#This Row],[TAG]]</f>
        <v/>
      </c>
      <c r="AR1920" s="183">
        <f>Tabela1[[#This Row],[PESO TOTAL]]*Tabela1[[#This Row],[MATÉRIA PRIMA]]</f>
        <v>0</v>
      </c>
      <c r="AS1920" s="28">
        <f>Tabela1[[#This Row],[PESO TOTAL]]*Tabela1[[#This Row],[PREPARAÇÃO ]]</f>
        <v>0</v>
      </c>
      <c r="AT1920" s="28">
        <f>Tabela1[[#This Row],[PESO TOTAL]]*Tabela1[[#This Row],[CALDEIRARIA]]</f>
        <v>0</v>
      </c>
      <c r="AU1920" s="28">
        <f>Tabela1[[#This Row],[PESO TOTAL]]*Tabela1[[#This Row],[SOLDA]]</f>
        <v>0</v>
      </c>
      <c r="AV1920" s="28">
        <f>Tabela1[[#This Row],[PESO TOTAL]]*Tabela1[[#This Row],[ACABAMENTO]]</f>
        <v>0</v>
      </c>
      <c r="AW1920" s="28">
        <f>Tabela1[[#This Row],[PESO TOTAL]]*Tabela1[[#This Row],[PRONTO ACABADO]]</f>
        <v>0</v>
      </c>
      <c r="AX1920" s="28">
        <f>Tabela1[[#This Row],[PESO TOTAL]]*Tabela1[[#This Row],[EXPEDIÇÃO ]]</f>
        <v>0</v>
      </c>
      <c r="AY1920" s="28" t="str">
        <f>Tabela1[[#This Row],[PEDIDO]]&amp;Tabela1[[#This Row],[PRODUTO]]</f>
        <v/>
      </c>
      <c r="AZ1920" s="44">
        <f>IF(AF1920="",0,IF(ISTEXT(AF1920),H1920*VALUE(SUBSTITUTE(AF1920,"%",""))/100,H1920*AF1920))-Tabela1[[#This Row],[PRONTO ACABADO2]]</f>
        <v>0</v>
      </c>
      <c r="BA1920" s="44">
        <f>IF(AG1920="",0,IF(ISTEXT(AG1920),H1920*VALUE(SUBSTITUTE(AG1920,"%",""))/100,H1920*AG1920))-Tabela1[[#This Row],[PESO EXPEDIDO2]]</f>
        <v>0</v>
      </c>
      <c r="BB1920" s="44">
        <f t="shared" si="266"/>
        <v>0</v>
      </c>
      <c r="BC1920" s="44">
        <f t="shared" si="267"/>
        <v>0</v>
      </c>
      <c r="BD1920" s="44"/>
    </row>
    <row r="1921" spans="1:56" ht="15.75" hidden="1" customHeight="1" x14ac:dyDescent="0.25">
      <c r="A1921" s="6"/>
      <c r="B1921" s="22"/>
      <c r="C1921" s="7"/>
      <c r="D1921" s="46"/>
      <c r="E1921" s="7"/>
      <c r="F1921" s="7"/>
      <c r="G1921" s="44"/>
      <c r="H1921" s="41">
        <f>Tabela1[[#This Row],[PESO UNI]]*Tabela1[[#This Row],[QTE]]</f>
        <v>0</v>
      </c>
      <c r="I1921" s="7"/>
      <c r="J1921" s="8"/>
      <c r="K1921" s="8"/>
      <c r="L1921" s="9"/>
      <c r="M1921" s="10"/>
      <c r="N1921" s="8"/>
      <c r="O1921" s="12"/>
      <c r="P1921" s="13"/>
      <c r="Q1921" s="14">
        <f>Tabela1[[#This Row],[QTDE/ Fabricação]]-Tabela1[[#This Row],[QTE]]</f>
        <v>0</v>
      </c>
      <c r="R1921" s="19">
        <f t="shared" si="262"/>
        <v>0</v>
      </c>
      <c r="S1921" s="19">
        <f t="shared" si="261"/>
        <v>0</v>
      </c>
      <c r="T1921" s="20">
        <f t="shared" si="263"/>
        <v>0</v>
      </c>
      <c r="U1921" s="17">
        <f>IFERROR(SUMIF('LISTA DE EMBARQUE'!B:B,MICRO!E:E,'LISTA DE EMBARQUE'!G:G),"")</f>
        <v>0</v>
      </c>
      <c r="V1921" s="12" t="str">
        <f>IFERROR(VLOOKUP(Tabela1[[#This Row],[COD.MDE]],'LISTA DE EMBARQUE'!B:L,11,0),"")</f>
        <v/>
      </c>
      <c r="W1921" s="13" t="str">
        <f>IFERROR(COUNTIF(#REF!,Tabela1[[#This Row],[Colunas5]]),"")</f>
        <v/>
      </c>
      <c r="X1921" s="14">
        <f>Tabela1[[#This Row],[QIANTIDADE EXPEDIDA]]*Tabela1[[#This Row],[PESO UNI]]</f>
        <v>0</v>
      </c>
      <c r="Y1921" s="14">
        <f t="shared" si="264"/>
        <v>0</v>
      </c>
      <c r="Z1921" s="21">
        <f>Tabela1[[#This Row],[PESO TOTAL]]-Tabela1[[#This Row],[Peso Expedido]]</f>
        <v>0</v>
      </c>
      <c r="AA1921" s="18"/>
      <c r="AB1921" s="40"/>
      <c r="AC1921" s="40"/>
      <c r="AD1921" s="40"/>
      <c r="AE1921" s="40"/>
      <c r="AF1921" s="40"/>
      <c r="AG1921" s="40"/>
      <c r="AH1921" s="40"/>
      <c r="AI1921" s="40" t="str">
        <f t="shared" si="260"/>
        <v>ok</v>
      </c>
      <c r="AJ1921"/>
      <c r="AK1921" t="str">
        <f>Tabela1[[#This Row],[Coluna1]]&amp;Tabela1[[#This Row],[PEDIDO]]</f>
        <v/>
      </c>
      <c r="AL1921"/>
      <c r="AM1921"/>
      <c r="AN1921"/>
      <c r="AO1921" t="str">
        <f t="shared" si="265"/>
        <v>/</v>
      </c>
      <c r="AP1921" t="str">
        <f>Tabela1[[#This Row],[TAG]]&amp;Tabela1[[#This Row],[PEDIDO]]&amp;Tabela1[[#This Row],[PRODUTO]]</f>
        <v/>
      </c>
      <c r="AQ1921" s="23" t="str">
        <f>Tabela1[[#This Row],[PRODUTO]]&amp;Tabela1[[#This Row],[TAG]]</f>
        <v/>
      </c>
      <c r="AR1921" s="183">
        <f>Tabela1[[#This Row],[PESO TOTAL]]*Tabela1[[#This Row],[MATÉRIA PRIMA]]</f>
        <v>0</v>
      </c>
      <c r="AS1921" s="28">
        <f>Tabela1[[#This Row],[PESO TOTAL]]*Tabela1[[#This Row],[PREPARAÇÃO ]]</f>
        <v>0</v>
      </c>
      <c r="AT1921" s="28">
        <f>Tabela1[[#This Row],[PESO TOTAL]]*Tabela1[[#This Row],[CALDEIRARIA]]</f>
        <v>0</v>
      </c>
      <c r="AU1921" s="28">
        <f>Tabela1[[#This Row],[PESO TOTAL]]*Tabela1[[#This Row],[SOLDA]]</f>
        <v>0</v>
      </c>
      <c r="AV1921" s="28">
        <f>Tabela1[[#This Row],[PESO TOTAL]]*Tabela1[[#This Row],[ACABAMENTO]]</f>
        <v>0</v>
      </c>
      <c r="AW1921" s="28">
        <f>Tabela1[[#This Row],[PESO TOTAL]]*Tabela1[[#This Row],[PRONTO ACABADO]]</f>
        <v>0</v>
      </c>
      <c r="AX1921" s="28">
        <f>Tabela1[[#This Row],[PESO TOTAL]]*Tabela1[[#This Row],[EXPEDIÇÃO ]]</f>
        <v>0</v>
      </c>
      <c r="AY1921" s="28" t="str">
        <f>Tabela1[[#This Row],[PEDIDO]]&amp;Tabela1[[#This Row],[PRODUTO]]</f>
        <v/>
      </c>
      <c r="AZ1921" s="44">
        <f>IF(AF1921="",0,IF(ISTEXT(AF1921),H1921*VALUE(SUBSTITUTE(AF1921,"%",""))/100,H1921*AF1921))-Tabela1[[#This Row],[PRONTO ACABADO2]]</f>
        <v>0</v>
      </c>
      <c r="BA1921" s="44">
        <f>IF(AG1921="",0,IF(ISTEXT(AG1921),H1921*VALUE(SUBSTITUTE(AG1921,"%",""))/100,H1921*AG1921))-Tabela1[[#This Row],[PESO EXPEDIDO2]]</f>
        <v>0</v>
      </c>
      <c r="BB1921" s="44">
        <f t="shared" si="266"/>
        <v>0</v>
      </c>
      <c r="BC1921" s="44">
        <f t="shared" si="267"/>
        <v>0</v>
      </c>
      <c r="BD1921" s="44"/>
    </row>
    <row r="1922" spans="1:56" ht="15.75" hidden="1" customHeight="1" x14ac:dyDescent="0.25">
      <c r="A1922" s="6"/>
      <c r="B1922" s="22"/>
      <c r="C1922" s="7"/>
      <c r="D1922" s="46"/>
      <c r="E1922" s="7"/>
      <c r="F1922" s="7"/>
      <c r="G1922" s="44"/>
      <c r="H1922" s="41">
        <f>Tabela1[[#This Row],[PESO UNI]]*Tabela1[[#This Row],[QTE]]</f>
        <v>0</v>
      </c>
      <c r="I1922" s="7"/>
      <c r="J1922" s="8"/>
      <c r="K1922" s="8"/>
      <c r="L1922" s="9"/>
      <c r="M1922" s="10"/>
      <c r="N1922" s="8"/>
      <c r="O1922" s="12"/>
      <c r="P1922" s="13"/>
      <c r="Q1922" s="14">
        <f>Tabela1[[#This Row],[QTDE/ Fabricação]]-Tabela1[[#This Row],[QTE]]</f>
        <v>0</v>
      </c>
      <c r="R1922" s="19">
        <f t="shared" si="262"/>
        <v>0</v>
      </c>
      <c r="S1922" s="19">
        <f t="shared" si="261"/>
        <v>0</v>
      </c>
      <c r="T1922" s="20">
        <f t="shared" si="263"/>
        <v>0</v>
      </c>
      <c r="U1922" s="17">
        <f>IFERROR(SUMIF('LISTA DE EMBARQUE'!B:B,MICRO!E:E,'LISTA DE EMBARQUE'!G:G),"")</f>
        <v>0</v>
      </c>
      <c r="V1922" s="12" t="str">
        <f>IFERROR(VLOOKUP(Tabela1[[#This Row],[COD.MDE]],'LISTA DE EMBARQUE'!B:L,11,0),"")</f>
        <v/>
      </c>
      <c r="W1922" s="13" t="str">
        <f>IFERROR(COUNTIF(#REF!,Tabela1[[#This Row],[Colunas5]]),"")</f>
        <v/>
      </c>
      <c r="X1922" s="14">
        <f>Tabela1[[#This Row],[QIANTIDADE EXPEDIDA]]*Tabela1[[#This Row],[PESO UNI]]</f>
        <v>0</v>
      </c>
      <c r="Y1922" s="14">
        <f t="shared" si="264"/>
        <v>0</v>
      </c>
      <c r="Z1922" s="21">
        <f>Tabela1[[#This Row],[PESO TOTAL]]-Tabela1[[#This Row],[Peso Expedido]]</f>
        <v>0</v>
      </c>
      <c r="AA1922" s="18"/>
      <c r="AB1922" s="40"/>
      <c r="AC1922" s="40"/>
      <c r="AD1922" s="40"/>
      <c r="AE1922" s="40"/>
      <c r="AF1922" s="40"/>
      <c r="AG1922" s="40"/>
      <c r="AH1922" s="40"/>
      <c r="AI1922" s="40" t="str">
        <f t="shared" si="260"/>
        <v>ok</v>
      </c>
      <c r="AJ1922"/>
      <c r="AK1922" t="str">
        <f>Tabela1[[#This Row],[Coluna1]]&amp;Tabela1[[#This Row],[PEDIDO]]</f>
        <v/>
      </c>
      <c r="AL1922"/>
      <c r="AM1922"/>
      <c r="AN1922"/>
      <c r="AO1922" t="str">
        <f t="shared" si="265"/>
        <v>/</v>
      </c>
      <c r="AP1922" t="str">
        <f>Tabela1[[#This Row],[TAG]]&amp;Tabela1[[#This Row],[PEDIDO]]&amp;Tabela1[[#This Row],[PRODUTO]]</f>
        <v/>
      </c>
      <c r="AQ1922" s="23" t="str">
        <f>Tabela1[[#This Row],[PRODUTO]]&amp;Tabela1[[#This Row],[TAG]]</f>
        <v/>
      </c>
      <c r="AR1922" s="183">
        <f>Tabela1[[#This Row],[PESO TOTAL]]*Tabela1[[#This Row],[MATÉRIA PRIMA]]</f>
        <v>0</v>
      </c>
      <c r="AS1922" s="28">
        <f>Tabela1[[#This Row],[PESO TOTAL]]*Tabela1[[#This Row],[PREPARAÇÃO ]]</f>
        <v>0</v>
      </c>
      <c r="AT1922" s="28">
        <f>Tabela1[[#This Row],[PESO TOTAL]]*Tabela1[[#This Row],[CALDEIRARIA]]</f>
        <v>0</v>
      </c>
      <c r="AU1922" s="28">
        <f>Tabela1[[#This Row],[PESO TOTAL]]*Tabela1[[#This Row],[SOLDA]]</f>
        <v>0</v>
      </c>
      <c r="AV1922" s="28">
        <f>Tabela1[[#This Row],[PESO TOTAL]]*Tabela1[[#This Row],[ACABAMENTO]]</f>
        <v>0</v>
      </c>
      <c r="AW1922" s="28">
        <f>Tabela1[[#This Row],[PESO TOTAL]]*Tabela1[[#This Row],[PRONTO ACABADO]]</f>
        <v>0</v>
      </c>
      <c r="AX1922" s="28">
        <f>Tabela1[[#This Row],[PESO TOTAL]]*Tabela1[[#This Row],[EXPEDIÇÃO ]]</f>
        <v>0</v>
      </c>
      <c r="AY1922" s="28" t="str">
        <f>Tabela1[[#This Row],[PEDIDO]]&amp;Tabela1[[#This Row],[PRODUTO]]</f>
        <v/>
      </c>
      <c r="AZ1922" s="44">
        <f>IF(AF1922="",0,IF(ISTEXT(AF1922),H1922*VALUE(SUBSTITUTE(AF1922,"%",""))/100,H1922*AF1922))-Tabela1[[#This Row],[PRONTO ACABADO2]]</f>
        <v>0</v>
      </c>
      <c r="BA1922" s="44">
        <f>IF(AG1922="",0,IF(ISTEXT(AG1922),H1922*VALUE(SUBSTITUTE(AG1922,"%",""))/100,H1922*AG1922))-Tabela1[[#This Row],[PESO EXPEDIDO2]]</f>
        <v>0</v>
      </c>
      <c r="BB1922" s="44">
        <f t="shared" si="266"/>
        <v>0</v>
      </c>
      <c r="BC1922" s="44">
        <f t="shared" si="267"/>
        <v>0</v>
      </c>
      <c r="BD1922" s="44"/>
    </row>
    <row r="1923" spans="1:56" ht="15.75" hidden="1" customHeight="1" x14ac:dyDescent="0.25">
      <c r="A1923" s="6"/>
      <c r="B1923" s="22"/>
      <c r="C1923" s="7"/>
      <c r="D1923" s="46"/>
      <c r="E1923" s="7"/>
      <c r="F1923" s="7"/>
      <c r="G1923" s="44"/>
      <c r="H1923" s="41">
        <f>Tabela1[[#This Row],[PESO UNI]]*Tabela1[[#This Row],[QTE]]</f>
        <v>0</v>
      </c>
      <c r="I1923" s="7"/>
      <c r="J1923" s="8"/>
      <c r="K1923" s="8"/>
      <c r="L1923" s="9"/>
      <c r="M1923" s="10"/>
      <c r="N1923" s="8"/>
      <c r="O1923" s="12"/>
      <c r="P1923" s="13"/>
      <c r="Q1923" s="14">
        <f>Tabela1[[#This Row],[QTDE/ Fabricação]]-Tabela1[[#This Row],[QTE]]</f>
        <v>0</v>
      </c>
      <c r="R1923" s="19">
        <f t="shared" si="262"/>
        <v>0</v>
      </c>
      <c r="S1923" s="19">
        <f t="shared" si="261"/>
        <v>0</v>
      </c>
      <c r="T1923" s="20">
        <f t="shared" si="263"/>
        <v>0</v>
      </c>
      <c r="U1923" s="17">
        <f>IFERROR(SUMIF('LISTA DE EMBARQUE'!B:B,MICRO!E:E,'LISTA DE EMBARQUE'!G:G),"")</f>
        <v>0</v>
      </c>
      <c r="V1923" s="12" t="str">
        <f>IFERROR(VLOOKUP(Tabela1[[#This Row],[COD.MDE]],'LISTA DE EMBARQUE'!B:L,11,0),"")</f>
        <v/>
      </c>
      <c r="W1923" s="13" t="str">
        <f>IFERROR(COUNTIF(#REF!,Tabela1[[#This Row],[Colunas5]]),"")</f>
        <v/>
      </c>
      <c r="X1923" s="14">
        <f>Tabela1[[#This Row],[QIANTIDADE EXPEDIDA]]*Tabela1[[#This Row],[PESO UNI]]</f>
        <v>0</v>
      </c>
      <c r="Y1923" s="14">
        <f t="shared" si="264"/>
        <v>0</v>
      </c>
      <c r="Z1923" s="21">
        <f>Tabela1[[#This Row],[PESO TOTAL]]-Tabela1[[#This Row],[Peso Expedido]]</f>
        <v>0</v>
      </c>
      <c r="AA1923" s="18"/>
      <c r="AB1923" s="40"/>
      <c r="AC1923" s="40"/>
      <c r="AD1923" s="40"/>
      <c r="AE1923" s="40"/>
      <c r="AF1923" s="40"/>
      <c r="AG1923" s="40"/>
      <c r="AH1923" s="40"/>
      <c r="AI1923" s="40" t="str">
        <f t="shared" si="260"/>
        <v>ok</v>
      </c>
      <c r="AJ1923"/>
      <c r="AK1923" t="str">
        <f>Tabela1[[#This Row],[Coluna1]]&amp;Tabela1[[#This Row],[PEDIDO]]</f>
        <v/>
      </c>
      <c r="AL1923"/>
      <c r="AM1923"/>
      <c r="AN1923"/>
      <c r="AO1923" t="str">
        <f t="shared" si="265"/>
        <v>/</v>
      </c>
      <c r="AP1923" t="str">
        <f>Tabela1[[#This Row],[TAG]]&amp;Tabela1[[#This Row],[PEDIDO]]&amp;Tabela1[[#This Row],[PRODUTO]]</f>
        <v/>
      </c>
      <c r="AQ1923" s="23" t="str">
        <f>Tabela1[[#This Row],[PRODUTO]]&amp;Tabela1[[#This Row],[TAG]]</f>
        <v/>
      </c>
      <c r="AR1923" s="183">
        <f>Tabela1[[#This Row],[PESO TOTAL]]*Tabela1[[#This Row],[MATÉRIA PRIMA]]</f>
        <v>0</v>
      </c>
      <c r="AS1923" s="28">
        <f>Tabela1[[#This Row],[PESO TOTAL]]*Tabela1[[#This Row],[PREPARAÇÃO ]]</f>
        <v>0</v>
      </c>
      <c r="AT1923" s="28">
        <f>Tabela1[[#This Row],[PESO TOTAL]]*Tabela1[[#This Row],[CALDEIRARIA]]</f>
        <v>0</v>
      </c>
      <c r="AU1923" s="28">
        <f>Tabela1[[#This Row],[PESO TOTAL]]*Tabela1[[#This Row],[SOLDA]]</f>
        <v>0</v>
      </c>
      <c r="AV1923" s="28">
        <f>Tabela1[[#This Row],[PESO TOTAL]]*Tabela1[[#This Row],[ACABAMENTO]]</f>
        <v>0</v>
      </c>
      <c r="AW1923" s="28">
        <f>Tabela1[[#This Row],[PESO TOTAL]]*Tabela1[[#This Row],[PRONTO ACABADO]]</f>
        <v>0</v>
      </c>
      <c r="AX1923" s="28">
        <f>Tabela1[[#This Row],[PESO TOTAL]]*Tabela1[[#This Row],[EXPEDIÇÃO ]]</f>
        <v>0</v>
      </c>
      <c r="AY1923" s="28" t="str">
        <f>Tabela1[[#This Row],[PEDIDO]]&amp;Tabela1[[#This Row],[PRODUTO]]</f>
        <v/>
      </c>
      <c r="AZ1923" s="44">
        <f>IF(AF1923="",0,IF(ISTEXT(AF1923),H1923*VALUE(SUBSTITUTE(AF1923,"%",""))/100,H1923*AF1923))-Tabela1[[#This Row],[PRONTO ACABADO2]]</f>
        <v>0</v>
      </c>
      <c r="BA1923" s="44">
        <f>IF(AG1923="",0,IF(ISTEXT(AG1923),H1923*VALUE(SUBSTITUTE(AG1923,"%",""))/100,H1923*AG1923))-Tabela1[[#This Row],[PESO EXPEDIDO2]]</f>
        <v>0</v>
      </c>
      <c r="BB1923" s="44">
        <f t="shared" si="266"/>
        <v>0</v>
      </c>
      <c r="BC1923" s="44">
        <f t="shared" si="267"/>
        <v>0</v>
      </c>
      <c r="BD1923" s="44"/>
    </row>
    <row r="1924" spans="1:56" ht="15.75" hidden="1" customHeight="1" x14ac:dyDescent="0.25">
      <c r="A1924" s="6"/>
      <c r="B1924" s="22"/>
      <c r="C1924" s="7"/>
      <c r="D1924" s="46"/>
      <c r="E1924" s="7"/>
      <c r="F1924" s="7"/>
      <c r="G1924" s="44"/>
      <c r="H1924" s="41">
        <f>Tabela1[[#This Row],[PESO UNI]]*Tabela1[[#This Row],[QTE]]</f>
        <v>0</v>
      </c>
      <c r="I1924" s="7"/>
      <c r="J1924" s="8"/>
      <c r="K1924" s="8"/>
      <c r="L1924" s="9"/>
      <c r="M1924" s="10"/>
      <c r="N1924" s="8"/>
      <c r="O1924" s="12"/>
      <c r="P1924" s="13"/>
      <c r="Q1924" s="14">
        <f>Tabela1[[#This Row],[QTDE/ Fabricação]]-Tabela1[[#This Row],[QTE]]</f>
        <v>0</v>
      </c>
      <c r="R1924" s="19">
        <f t="shared" si="262"/>
        <v>0</v>
      </c>
      <c r="S1924" s="19">
        <f t="shared" si="261"/>
        <v>0</v>
      </c>
      <c r="T1924" s="20">
        <f t="shared" si="263"/>
        <v>0</v>
      </c>
      <c r="U1924" s="17">
        <f>IFERROR(SUMIF('LISTA DE EMBARQUE'!B:B,MICRO!E:E,'LISTA DE EMBARQUE'!G:G),"")</f>
        <v>0</v>
      </c>
      <c r="V1924" s="12" t="str">
        <f>IFERROR(VLOOKUP(Tabela1[[#This Row],[COD.MDE]],'LISTA DE EMBARQUE'!B:L,11,0),"")</f>
        <v/>
      </c>
      <c r="W1924" s="13" t="str">
        <f>IFERROR(COUNTIF(#REF!,Tabela1[[#This Row],[Colunas5]]),"")</f>
        <v/>
      </c>
      <c r="X1924" s="14">
        <f>Tabela1[[#This Row],[QIANTIDADE EXPEDIDA]]*Tabela1[[#This Row],[PESO UNI]]</f>
        <v>0</v>
      </c>
      <c r="Y1924" s="14">
        <f t="shared" si="264"/>
        <v>0</v>
      </c>
      <c r="Z1924" s="21">
        <f>Tabela1[[#This Row],[PESO TOTAL]]-Tabela1[[#This Row],[Peso Expedido]]</f>
        <v>0</v>
      </c>
      <c r="AA1924" s="18"/>
      <c r="AB1924" s="40"/>
      <c r="AC1924" s="40"/>
      <c r="AD1924" s="40"/>
      <c r="AE1924" s="40"/>
      <c r="AF1924" s="40"/>
      <c r="AG1924" s="40"/>
      <c r="AH1924" s="40"/>
      <c r="AI1924" s="40" t="str">
        <f t="shared" si="260"/>
        <v>ok</v>
      </c>
      <c r="AJ1924"/>
      <c r="AK1924" t="str">
        <f>Tabela1[[#This Row],[Coluna1]]&amp;Tabela1[[#This Row],[PEDIDO]]</f>
        <v/>
      </c>
      <c r="AL1924"/>
      <c r="AM1924"/>
      <c r="AN1924"/>
      <c r="AO1924" t="str">
        <f t="shared" si="265"/>
        <v>/</v>
      </c>
      <c r="AP1924" t="str">
        <f>Tabela1[[#This Row],[TAG]]&amp;Tabela1[[#This Row],[PEDIDO]]&amp;Tabela1[[#This Row],[PRODUTO]]</f>
        <v/>
      </c>
      <c r="AQ1924" s="23" t="str">
        <f>Tabela1[[#This Row],[PRODUTO]]&amp;Tabela1[[#This Row],[TAG]]</f>
        <v/>
      </c>
      <c r="AR1924" s="183">
        <f>Tabela1[[#This Row],[PESO TOTAL]]*Tabela1[[#This Row],[MATÉRIA PRIMA]]</f>
        <v>0</v>
      </c>
      <c r="AS1924" s="28">
        <f>Tabela1[[#This Row],[PESO TOTAL]]*Tabela1[[#This Row],[PREPARAÇÃO ]]</f>
        <v>0</v>
      </c>
      <c r="AT1924" s="28">
        <f>Tabela1[[#This Row],[PESO TOTAL]]*Tabela1[[#This Row],[CALDEIRARIA]]</f>
        <v>0</v>
      </c>
      <c r="AU1924" s="28">
        <f>Tabela1[[#This Row],[PESO TOTAL]]*Tabela1[[#This Row],[SOLDA]]</f>
        <v>0</v>
      </c>
      <c r="AV1924" s="28">
        <f>Tabela1[[#This Row],[PESO TOTAL]]*Tabela1[[#This Row],[ACABAMENTO]]</f>
        <v>0</v>
      </c>
      <c r="AW1924" s="28">
        <f>Tabela1[[#This Row],[PESO TOTAL]]*Tabela1[[#This Row],[PRONTO ACABADO]]</f>
        <v>0</v>
      </c>
      <c r="AX1924" s="28">
        <f>Tabela1[[#This Row],[PESO TOTAL]]*Tabela1[[#This Row],[EXPEDIÇÃO ]]</f>
        <v>0</v>
      </c>
      <c r="AY1924" s="28" t="str">
        <f>Tabela1[[#This Row],[PEDIDO]]&amp;Tabela1[[#This Row],[PRODUTO]]</f>
        <v/>
      </c>
      <c r="AZ1924" s="44">
        <f>IF(AF1924="",0,IF(ISTEXT(AF1924),H1924*VALUE(SUBSTITUTE(AF1924,"%",""))/100,H1924*AF1924))-Tabela1[[#This Row],[PRONTO ACABADO2]]</f>
        <v>0</v>
      </c>
      <c r="BA1924" s="44">
        <f>IF(AG1924="",0,IF(ISTEXT(AG1924),H1924*VALUE(SUBSTITUTE(AG1924,"%",""))/100,H1924*AG1924))-Tabela1[[#This Row],[PESO EXPEDIDO2]]</f>
        <v>0</v>
      </c>
      <c r="BB1924" s="44">
        <f t="shared" si="266"/>
        <v>0</v>
      </c>
      <c r="BC1924" s="44">
        <f t="shared" si="267"/>
        <v>0</v>
      </c>
      <c r="BD1924" s="44"/>
    </row>
    <row r="1925" spans="1:56" ht="15.75" hidden="1" customHeight="1" x14ac:dyDescent="0.25">
      <c r="A1925" s="6"/>
      <c r="B1925" s="22"/>
      <c r="C1925" s="7"/>
      <c r="D1925" s="46"/>
      <c r="E1925" s="7"/>
      <c r="F1925" s="7"/>
      <c r="G1925" s="44"/>
      <c r="H1925" s="41">
        <f>Tabela1[[#This Row],[PESO UNI]]*Tabela1[[#This Row],[QTE]]</f>
        <v>0</v>
      </c>
      <c r="I1925" s="7"/>
      <c r="J1925" s="8"/>
      <c r="K1925" s="8"/>
      <c r="L1925" s="9"/>
      <c r="M1925" s="10"/>
      <c r="N1925" s="8"/>
      <c r="O1925" s="12"/>
      <c r="P1925" s="13"/>
      <c r="Q1925" s="14">
        <f>Tabela1[[#This Row],[QTDE/ Fabricação]]-Tabela1[[#This Row],[QTE]]</f>
        <v>0</v>
      </c>
      <c r="R1925" s="19">
        <f t="shared" si="262"/>
        <v>0</v>
      </c>
      <c r="S1925" s="19">
        <f t="shared" si="261"/>
        <v>0</v>
      </c>
      <c r="T1925" s="20">
        <f t="shared" si="263"/>
        <v>0</v>
      </c>
      <c r="U1925" s="17">
        <f>IFERROR(SUMIF('LISTA DE EMBARQUE'!B:B,MICRO!E:E,'LISTA DE EMBARQUE'!G:G),"")</f>
        <v>0</v>
      </c>
      <c r="V1925" s="12" t="str">
        <f>IFERROR(VLOOKUP(Tabela1[[#This Row],[COD.MDE]],'LISTA DE EMBARQUE'!B:L,11,0),"")</f>
        <v/>
      </c>
      <c r="W1925" s="13" t="str">
        <f>IFERROR(COUNTIF(#REF!,Tabela1[[#This Row],[Colunas5]]),"")</f>
        <v/>
      </c>
      <c r="X1925" s="14">
        <f>Tabela1[[#This Row],[QIANTIDADE EXPEDIDA]]*Tabela1[[#This Row],[PESO UNI]]</f>
        <v>0</v>
      </c>
      <c r="Y1925" s="14">
        <f t="shared" si="264"/>
        <v>0</v>
      </c>
      <c r="Z1925" s="21">
        <f>Tabela1[[#This Row],[PESO TOTAL]]-Tabela1[[#This Row],[Peso Expedido]]</f>
        <v>0</v>
      </c>
      <c r="AA1925" s="18"/>
      <c r="AB1925" s="40"/>
      <c r="AC1925" s="40"/>
      <c r="AD1925" s="40"/>
      <c r="AE1925" s="40"/>
      <c r="AF1925" s="40"/>
      <c r="AG1925" s="40"/>
      <c r="AH1925" s="40"/>
      <c r="AI1925" s="40" t="str">
        <f t="shared" si="260"/>
        <v>ok</v>
      </c>
      <c r="AJ1925"/>
      <c r="AK1925" t="str">
        <f>Tabela1[[#This Row],[Coluna1]]&amp;Tabela1[[#This Row],[PEDIDO]]</f>
        <v/>
      </c>
      <c r="AL1925"/>
      <c r="AM1925"/>
      <c r="AN1925"/>
      <c r="AO1925" t="str">
        <f t="shared" si="265"/>
        <v>/</v>
      </c>
      <c r="AP1925" t="str">
        <f>Tabela1[[#This Row],[TAG]]&amp;Tabela1[[#This Row],[PEDIDO]]&amp;Tabela1[[#This Row],[PRODUTO]]</f>
        <v/>
      </c>
      <c r="AQ1925" s="23" t="str">
        <f>Tabela1[[#This Row],[PRODUTO]]&amp;Tabela1[[#This Row],[TAG]]</f>
        <v/>
      </c>
      <c r="AR1925" s="183">
        <f>Tabela1[[#This Row],[PESO TOTAL]]*Tabela1[[#This Row],[MATÉRIA PRIMA]]</f>
        <v>0</v>
      </c>
      <c r="AS1925" s="28">
        <f>Tabela1[[#This Row],[PESO TOTAL]]*Tabela1[[#This Row],[PREPARAÇÃO ]]</f>
        <v>0</v>
      </c>
      <c r="AT1925" s="28">
        <f>Tabela1[[#This Row],[PESO TOTAL]]*Tabela1[[#This Row],[CALDEIRARIA]]</f>
        <v>0</v>
      </c>
      <c r="AU1925" s="28">
        <f>Tabela1[[#This Row],[PESO TOTAL]]*Tabela1[[#This Row],[SOLDA]]</f>
        <v>0</v>
      </c>
      <c r="AV1925" s="28">
        <f>Tabela1[[#This Row],[PESO TOTAL]]*Tabela1[[#This Row],[ACABAMENTO]]</f>
        <v>0</v>
      </c>
      <c r="AW1925" s="28">
        <f>Tabela1[[#This Row],[PESO TOTAL]]*Tabela1[[#This Row],[PRONTO ACABADO]]</f>
        <v>0</v>
      </c>
      <c r="AX1925" s="28">
        <f>Tabela1[[#This Row],[PESO TOTAL]]*Tabela1[[#This Row],[EXPEDIÇÃO ]]</f>
        <v>0</v>
      </c>
      <c r="AY1925" s="28" t="str">
        <f>Tabela1[[#This Row],[PEDIDO]]&amp;Tabela1[[#This Row],[PRODUTO]]</f>
        <v/>
      </c>
      <c r="AZ1925" s="44">
        <f>IF(AF1925="",0,IF(ISTEXT(AF1925),H1925*VALUE(SUBSTITUTE(AF1925,"%",""))/100,H1925*AF1925))-Tabela1[[#This Row],[PRONTO ACABADO2]]</f>
        <v>0</v>
      </c>
      <c r="BA1925" s="44">
        <f>IF(AG1925="",0,IF(ISTEXT(AG1925),H1925*VALUE(SUBSTITUTE(AG1925,"%",""))/100,H1925*AG1925))-Tabela1[[#This Row],[PESO EXPEDIDO2]]</f>
        <v>0</v>
      </c>
      <c r="BB1925" s="44">
        <f t="shared" si="266"/>
        <v>0</v>
      </c>
      <c r="BC1925" s="44">
        <f t="shared" si="267"/>
        <v>0</v>
      </c>
      <c r="BD1925" s="44"/>
    </row>
    <row r="1926" spans="1:56" ht="15.75" hidden="1" customHeight="1" x14ac:dyDescent="0.25">
      <c r="A1926" s="6"/>
      <c r="B1926" s="22"/>
      <c r="C1926" s="7"/>
      <c r="D1926" s="46"/>
      <c r="E1926" s="7"/>
      <c r="F1926" s="7"/>
      <c r="G1926" s="44"/>
      <c r="H1926" s="41">
        <f>Tabela1[[#This Row],[PESO UNI]]*Tabela1[[#This Row],[QTE]]</f>
        <v>0</v>
      </c>
      <c r="I1926" s="7"/>
      <c r="J1926" s="8"/>
      <c r="K1926" s="8"/>
      <c r="L1926" s="9"/>
      <c r="M1926" s="10"/>
      <c r="N1926" s="8"/>
      <c r="O1926" s="12"/>
      <c r="P1926" s="13"/>
      <c r="Q1926" s="14">
        <f>Tabela1[[#This Row],[QTDE/ Fabricação]]-Tabela1[[#This Row],[QTE]]</f>
        <v>0</v>
      </c>
      <c r="R1926" s="19">
        <f t="shared" si="262"/>
        <v>0</v>
      </c>
      <c r="S1926" s="19">
        <f t="shared" si="261"/>
        <v>0</v>
      </c>
      <c r="T1926" s="20">
        <f t="shared" si="263"/>
        <v>0</v>
      </c>
      <c r="U1926" s="17">
        <f>IFERROR(SUMIF('LISTA DE EMBARQUE'!B:B,MICRO!E:E,'LISTA DE EMBARQUE'!G:G),"")</f>
        <v>0</v>
      </c>
      <c r="V1926" s="12" t="str">
        <f>IFERROR(VLOOKUP(Tabela1[[#This Row],[COD.MDE]],'LISTA DE EMBARQUE'!B:L,11,0),"")</f>
        <v/>
      </c>
      <c r="W1926" s="13" t="str">
        <f>IFERROR(COUNTIF(#REF!,Tabela1[[#This Row],[Colunas5]]),"")</f>
        <v/>
      </c>
      <c r="X1926" s="14">
        <f>Tabela1[[#This Row],[QIANTIDADE EXPEDIDA]]*Tabela1[[#This Row],[PESO UNI]]</f>
        <v>0</v>
      </c>
      <c r="Y1926" s="14">
        <f t="shared" si="264"/>
        <v>0</v>
      </c>
      <c r="Z1926" s="21">
        <f>Tabela1[[#This Row],[PESO TOTAL]]-Tabela1[[#This Row],[Peso Expedido]]</f>
        <v>0</v>
      </c>
      <c r="AA1926" s="18"/>
      <c r="AB1926" s="40"/>
      <c r="AC1926" s="40"/>
      <c r="AD1926" s="40"/>
      <c r="AE1926" s="40"/>
      <c r="AF1926" s="40"/>
      <c r="AG1926" s="40"/>
      <c r="AH1926" s="40"/>
      <c r="AI1926" s="40" t="str">
        <f t="shared" si="260"/>
        <v>ok</v>
      </c>
      <c r="AJ1926"/>
      <c r="AK1926" t="str">
        <f>Tabela1[[#This Row],[Coluna1]]&amp;Tabela1[[#This Row],[PEDIDO]]</f>
        <v/>
      </c>
      <c r="AL1926"/>
      <c r="AM1926"/>
      <c r="AN1926"/>
      <c r="AO1926" t="str">
        <f t="shared" si="265"/>
        <v>/</v>
      </c>
      <c r="AP1926" t="str">
        <f>Tabela1[[#This Row],[TAG]]&amp;Tabela1[[#This Row],[PEDIDO]]&amp;Tabela1[[#This Row],[PRODUTO]]</f>
        <v/>
      </c>
      <c r="AQ1926" s="23" t="str">
        <f>Tabela1[[#This Row],[PRODUTO]]&amp;Tabela1[[#This Row],[TAG]]</f>
        <v/>
      </c>
      <c r="AR1926" s="183">
        <f>Tabela1[[#This Row],[PESO TOTAL]]*Tabela1[[#This Row],[MATÉRIA PRIMA]]</f>
        <v>0</v>
      </c>
      <c r="AS1926" s="28">
        <f>Tabela1[[#This Row],[PESO TOTAL]]*Tabela1[[#This Row],[PREPARAÇÃO ]]</f>
        <v>0</v>
      </c>
      <c r="AT1926" s="28">
        <f>Tabela1[[#This Row],[PESO TOTAL]]*Tabela1[[#This Row],[CALDEIRARIA]]</f>
        <v>0</v>
      </c>
      <c r="AU1926" s="28">
        <f>Tabela1[[#This Row],[PESO TOTAL]]*Tabela1[[#This Row],[SOLDA]]</f>
        <v>0</v>
      </c>
      <c r="AV1926" s="28">
        <f>Tabela1[[#This Row],[PESO TOTAL]]*Tabela1[[#This Row],[ACABAMENTO]]</f>
        <v>0</v>
      </c>
      <c r="AW1926" s="28">
        <f>Tabela1[[#This Row],[PESO TOTAL]]*Tabela1[[#This Row],[PRONTO ACABADO]]</f>
        <v>0</v>
      </c>
      <c r="AX1926" s="28">
        <f>Tabela1[[#This Row],[PESO TOTAL]]*Tabela1[[#This Row],[EXPEDIÇÃO ]]</f>
        <v>0</v>
      </c>
      <c r="AY1926" s="28" t="str">
        <f>Tabela1[[#This Row],[PEDIDO]]&amp;Tabela1[[#This Row],[PRODUTO]]</f>
        <v/>
      </c>
      <c r="AZ1926" s="44">
        <f>IF(AF1926="",0,IF(ISTEXT(AF1926),H1926*VALUE(SUBSTITUTE(AF1926,"%",""))/100,H1926*AF1926))-Tabela1[[#This Row],[PRONTO ACABADO2]]</f>
        <v>0</v>
      </c>
      <c r="BA1926" s="44">
        <f>IF(AG1926="",0,IF(ISTEXT(AG1926),H1926*VALUE(SUBSTITUTE(AG1926,"%",""))/100,H1926*AG1926))-Tabela1[[#This Row],[PESO EXPEDIDO2]]</f>
        <v>0</v>
      </c>
      <c r="BB1926" s="44">
        <f t="shared" si="266"/>
        <v>0</v>
      </c>
      <c r="BC1926" s="44">
        <f t="shared" si="267"/>
        <v>0</v>
      </c>
      <c r="BD1926" s="44"/>
    </row>
    <row r="1927" spans="1:56" ht="15.75" hidden="1" customHeight="1" x14ac:dyDescent="0.25">
      <c r="A1927" s="6"/>
      <c r="B1927" s="22"/>
      <c r="C1927" s="7"/>
      <c r="D1927" s="46"/>
      <c r="E1927" s="7"/>
      <c r="F1927" s="7"/>
      <c r="G1927" s="44"/>
      <c r="H1927" s="41">
        <f>Tabela1[[#This Row],[PESO UNI]]*Tabela1[[#This Row],[QTE]]</f>
        <v>0</v>
      </c>
      <c r="I1927" s="7"/>
      <c r="J1927" s="8"/>
      <c r="K1927" s="8"/>
      <c r="L1927" s="9"/>
      <c r="M1927" s="10"/>
      <c r="N1927" s="8"/>
      <c r="O1927" s="12"/>
      <c r="P1927" s="13"/>
      <c r="Q1927" s="14">
        <f>Tabela1[[#This Row],[QTDE/ Fabricação]]-Tabela1[[#This Row],[QTE]]</f>
        <v>0</v>
      </c>
      <c r="R1927" s="19">
        <f t="shared" si="262"/>
        <v>0</v>
      </c>
      <c r="S1927" s="19">
        <f t="shared" si="261"/>
        <v>0</v>
      </c>
      <c r="T1927" s="20">
        <f t="shared" si="263"/>
        <v>0</v>
      </c>
      <c r="U1927" s="17">
        <f>IFERROR(SUMIF('LISTA DE EMBARQUE'!B:B,MICRO!E:E,'LISTA DE EMBARQUE'!G:G),"")</f>
        <v>0</v>
      </c>
      <c r="V1927" s="12" t="str">
        <f>IFERROR(VLOOKUP(Tabela1[[#This Row],[COD.MDE]],'LISTA DE EMBARQUE'!B:L,11,0),"")</f>
        <v/>
      </c>
      <c r="W1927" s="13" t="str">
        <f>IFERROR(COUNTIF(#REF!,Tabela1[[#This Row],[Colunas5]]),"")</f>
        <v/>
      </c>
      <c r="X1927" s="14">
        <f>Tabela1[[#This Row],[QIANTIDADE EXPEDIDA]]*Tabela1[[#This Row],[PESO UNI]]</f>
        <v>0</v>
      </c>
      <c r="Y1927" s="14">
        <f t="shared" si="264"/>
        <v>0</v>
      </c>
      <c r="Z1927" s="21">
        <f>Tabela1[[#This Row],[PESO TOTAL]]-Tabela1[[#This Row],[Peso Expedido]]</f>
        <v>0</v>
      </c>
      <c r="AA1927" s="18"/>
      <c r="AB1927" s="40"/>
      <c r="AC1927" s="40"/>
      <c r="AD1927" s="40"/>
      <c r="AE1927" s="40"/>
      <c r="AF1927" s="40"/>
      <c r="AG1927" s="40"/>
      <c r="AH1927" s="40"/>
      <c r="AI1927" s="40" t="str">
        <f t="shared" si="260"/>
        <v>ok</v>
      </c>
      <c r="AJ1927"/>
      <c r="AK1927" t="str">
        <f>Tabela1[[#This Row],[Coluna1]]&amp;Tabela1[[#This Row],[PEDIDO]]</f>
        <v/>
      </c>
      <c r="AL1927"/>
      <c r="AM1927"/>
      <c r="AN1927"/>
      <c r="AO1927" t="str">
        <f t="shared" si="265"/>
        <v>/</v>
      </c>
      <c r="AP1927" t="str">
        <f>Tabela1[[#This Row],[TAG]]&amp;Tabela1[[#This Row],[PEDIDO]]&amp;Tabela1[[#This Row],[PRODUTO]]</f>
        <v/>
      </c>
      <c r="AQ1927" s="23" t="str">
        <f>Tabela1[[#This Row],[PRODUTO]]&amp;Tabela1[[#This Row],[TAG]]</f>
        <v/>
      </c>
      <c r="AR1927" s="183">
        <f>Tabela1[[#This Row],[PESO TOTAL]]*Tabela1[[#This Row],[MATÉRIA PRIMA]]</f>
        <v>0</v>
      </c>
      <c r="AS1927" s="28">
        <f>Tabela1[[#This Row],[PESO TOTAL]]*Tabela1[[#This Row],[PREPARAÇÃO ]]</f>
        <v>0</v>
      </c>
      <c r="AT1927" s="28">
        <f>Tabela1[[#This Row],[PESO TOTAL]]*Tabela1[[#This Row],[CALDEIRARIA]]</f>
        <v>0</v>
      </c>
      <c r="AU1927" s="28">
        <f>Tabela1[[#This Row],[PESO TOTAL]]*Tabela1[[#This Row],[SOLDA]]</f>
        <v>0</v>
      </c>
      <c r="AV1927" s="28">
        <f>Tabela1[[#This Row],[PESO TOTAL]]*Tabela1[[#This Row],[ACABAMENTO]]</f>
        <v>0</v>
      </c>
      <c r="AW1927" s="28">
        <f>Tabela1[[#This Row],[PESO TOTAL]]*Tabela1[[#This Row],[PRONTO ACABADO]]</f>
        <v>0</v>
      </c>
      <c r="AX1927" s="28">
        <f>Tabela1[[#This Row],[PESO TOTAL]]*Tabela1[[#This Row],[EXPEDIÇÃO ]]</f>
        <v>0</v>
      </c>
      <c r="AY1927" s="28" t="str">
        <f>Tabela1[[#This Row],[PEDIDO]]&amp;Tabela1[[#This Row],[PRODUTO]]</f>
        <v/>
      </c>
      <c r="AZ1927" s="44">
        <f>IF(AF1927="",0,IF(ISTEXT(AF1927),H1927*VALUE(SUBSTITUTE(AF1927,"%",""))/100,H1927*AF1927))-Tabela1[[#This Row],[PRONTO ACABADO2]]</f>
        <v>0</v>
      </c>
      <c r="BA1927" s="44">
        <f>IF(AG1927="",0,IF(ISTEXT(AG1927),H1927*VALUE(SUBSTITUTE(AG1927,"%",""))/100,H1927*AG1927))-Tabela1[[#This Row],[PESO EXPEDIDO2]]</f>
        <v>0</v>
      </c>
      <c r="BB1927" s="44">
        <f t="shared" si="266"/>
        <v>0</v>
      </c>
      <c r="BC1927" s="44">
        <f t="shared" si="267"/>
        <v>0</v>
      </c>
      <c r="BD1927" s="44"/>
    </row>
    <row r="1928" spans="1:56" ht="15.75" hidden="1" customHeight="1" x14ac:dyDescent="0.25">
      <c r="A1928" s="6"/>
      <c r="B1928" s="22"/>
      <c r="C1928" s="7"/>
      <c r="D1928" s="46"/>
      <c r="E1928" s="7"/>
      <c r="F1928" s="7"/>
      <c r="G1928" s="44"/>
      <c r="H1928" s="41">
        <f>Tabela1[[#This Row],[PESO UNI]]*Tabela1[[#This Row],[QTE]]</f>
        <v>0</v>
      </c>
      <c r="I1928" s="7"/>
      <c r="J1928" s="8"/>
      <c r="K1928" s="8"/>
      <c r="L1928" s="9"/>
      <c r="M1928" s="10"/>
      <c r="N1928" s="8"/>
      <c r="O1928" s="12"/>
      <c r="P1928" s="13"/>
      <c r="Q1928" s="14">
        <f>Tabela1[[#This Row],[QTDE/ Fabricação]]-Tabela1[[#This Row],[QTE]]</f>
        <v>0</v>
      </c>
      <c r="R1928" s="19">
        <f t="shared" si="262"/>
        <v>0</v>
      </c>
      <c r="S1928" s="19">
        <f t="shared" si="261"/>
        <v>0</v>
      </c>
      <c r="T1928" s="20">
        <f t="shared" si="263"/>
        <v>0</v>
      </c>
      <c r="U1928" s="17">
        <f>IFERROR(SUMIF('LISTA DE EMBARQUE'!B:B,MICRO!E:E,'LISTA DE EMBARQUE'!G:G),"")</f>
        <v>0</v>
      </c>
      <c r="V1928" s="12" t="str">
        <f>IFERROR(VLOOKUP(Tabela1[[#This Row],[COD.MDE]],'LISTA DE EMBARQUE'!B:L,11,0),"")</f>
        <v/>
      </c>
      <c r="W1928" s="13" t="str">
        <f>IFERROR(COUNTIF(#REF!,Tabela1[[#This Row],[Colunas5]]),"")</f>
        <v/>
      </c>
      <c r="X1928" s="14">
        <f>Tabela1[[#This Row],[QIANTIDADE EXPEDIDA]]*Tabela1[[#This Row],[PESO UNI]]</f>
        <v>0</v>
      </c>
      <c r="Y1928" s="14">
        <f t="shared" si="264"/>
        <v>0</v>
      </c>
      <c r="Z1928" s="21">
        <f>Tabela1[[#This Row],[PESO TOTAL]]-Tabela1[[#This Row],[Peso Expedido]]</f>
        <v>0</v>
      </c>
      <c r="AA1928" s="18"/>
      <c r="AB1928" s="40"/>
      <c r="AC1928" s="40"/>
      <c r="AD1928" s="40"/>
      <c r="AE1928" s="40"/>
      <c r="AF1928" s="40"/>
      <c r="AG1928" s="40"/>
      <c r="AH1928" s="40"/>
      <c r="AI1928" s="40" t="str">
        <f t="shared" si="260"/>
        <v>ok</v>
      </c>
      <c r="AJ1928"/>
      <c r="AK1928" t="str">
        <f>Tabela1[[#This Row],[Coluna1]]&amp;Tabela1[[#This Row],[PEDIDO]]</f>
        <v/>
      </c>
      <c r="AL1928"/>
      <c r="AM1928"/>
      <c r="AN1928"/>
      <c r="AO1928" t="str">
        <f t="shared" si="265"/>
        <v>/</v>
      </c>
      <c r="AP1928" t="str">
        <f>Tabela1[[#This Row],[TAG]]&amp;Tabela1[[#This Row],[PEDIDO]]&amp;Tabela1[[#This Row],[PRODUTO]]</f>
        <v/>
      </c>
      <c r="AQ1928" s="23" t="str">
        <f>Tabela1[[#This Row],[PRODUTO]]&amp;Tabela1[[#This Row],[TAG]]</f>
        <v/>
      </c>
      <c r="AR1928" s="183">
        <f>Tabela1[[#This Row],[PESO TOTAL]]*Tabela1[[#This Row],[MATÉRIA PRIMA]]</f>
        <v>0</v>
      </c>
      <c r="AS1928" s="28">
        <f>Tabela1[[#This Row],[PESO TOTAL]]*Tabela1[[#This Row],[PREPARAÇÃO ]]</f>
        <v>0</v>
      </c>
      <c r="AT1928" s="28">
        <f>Tabela1[[#This Row],[PESO TOTAL]]*Tabela1[[#This Row],[CALDEIRARIA]]</f>
        <v>0</v>
      </c>
      <c r="AU1928" s="28">
        <f>Tabela1[[#This Row],[PESO TOTAL]]*Tabela1[[#This Row],[SOLDA]]</f>
        <v>0</v>
      </c>
      <c r="AV1928" s="28">
        <f>Tabela1[[#This Row],[PESO TOTAL]]*Tabela1[[#This Row],[ACABAMENTO]]</f>
        <v>0</v>
      </c>
      <c r="AW1928" s="28">
        <f>Tabela1[[#This Row],[PESO TOTAL]]*Tabela1[[#This Row],[PRONTO ACABADO]]</f>
        <v>0</v>
      </c>
      <c r="AX1928" s="28">
        <f>Tabela1[[#This Row],[PESO TOTAL]]*Tabela1[[#This Row],[EXPEDIÇÃO ]]</f>
        <v>0</v>
      </c>
      <c r="AY1928" s="28" t="str">
        <f>Tabela1[[#This Row],[PEDIDO]]&amp;Tabela1[[#This Row],[PRODUTO]]</f>
        <v/>
      </c>
      <c r="AZ1928" s="44">
        <f>IF(AF1928="",0,IF(ISTEXT(AF1928),H1928*VALUE(SUBSTITUTE(AF1928,"%",""))/100,H1928*AF1928))-Tabela1[[#This Row],[PRONTO ACABADO2]]</f>
        <v>0</v>
      </c>
      <c r="BA1928" s="44">
        <f>IF(AG1928="",0,IF(ISTEXT(AG1928),H1928*VALUE(SUBSTITUTE(AG1928,"%",""))/100,H1928*AG1928))-Tabela1[[#This Row],[PESO EXPEDIDO2]]</f>
        <v>0</v>
      </c>
      <c r="BB1928" s="44">
        <f t="shared" si="266"/>
        <v>0</v>
      </c>
      <c r="BC1928" s="44">
        <f t="shared" si="267"/>
        <v>0</v>
      </c>
      <c r="BD1928" s="44"/>
    </row>
    <row r="1929" spans="1:56" ht="15.75" hidden="1" customHeight="1" x14ac:dyDescent="0.25">
      <c r="A1929" s="6"/>
      <c r="B1929" s="22"/>
      <c r="C1929" s="7"/>
      <c r="D1929" s="46"/>
      <c r="E1929" s="7"/>
      <c r="F1929" s="7"/>
      <c r="G1929" s="44"/>
      <c r="H1929" s="41">
        <f>Tabela1[[#This Row],[PESO UNI]]*Tabela1[[#This Row],[QTE]]</f>
        <v>0</v>
      </c>
      <c r="I1929" s="7"/>
      <c r="J1929" s="8"/>
      <c r="K1929" s="8"/>
      <c r="L1929" s="9"/>
      <c r="M1929" s="10"/>
      <c r="N1929" s="8"/>
      <c r="O1929" s="12"/>
      <c r="P1929" s="13"/>
      <c r="Q1929" s="14">
        <f>Tabela1[[#This Row],[QTDE/ Fabricação]]-Tabela1[[#This Row],[QTE]]</f>
        <v>0</v>
      </c>
      <c r="R1929" s="19">
        <f t="shared" si="262"/>
        <v>0</v>
      </c>
      <c r="S1929" s="19">
        <f t="shared" si="261"/>
        <v>0</v>
      </c>
      <c r="T1929" s="20">
        <f t="shared" si="263"/>
        <v>0</v>
      </c>
      <c r="U1929" s="17">
        <f>IFERROR(SUMIF('LISTA DE EMBARQUE'!B:B,MICRO!E:E,'LISTA DE EMBARQUE'!G:G),"")</f>
        <v>0</v>
      </c>
      <c r="V1929" s="12" t="str">
        <f>IFERROR(VLOOKUP(Tabela1[[#This Row],[COD.MDE]],'LISTA DE EMBARQUE'!B:L,11,0),"")</f>
        <v/>
      </c>
      <c r="W1929" s="13" t="str">
        <f>IFERROR(COUNTIF(#REF!,Tabela1[[#This Row],[Colunas5]]),"")</f>
        <v/>
      </c>
      <c r="X1929" s="14">
        <f>Tabela1[[#This Row],[QIANTIDADE EXPEDIDA]]*Tabela1[[#This Row],[PESO UNI]]</f>
        <v>0</v>
      </c>
      <c r="Y1929" s="14">
        <f t="shared" si="264"/>
        <v>0</v>
      </c>
      <c r="Z1929" s="21">
        <f>Tabela1[[#This Row],[PESO TOTAL]]-Tabela1[[#This Row],[Peso Expedido]]</f>
        <v>0</v>
      </c>
      <c r="AA1929" s="18"/>
      <c r="AB1929" s="40"/>
      <c r="AC1929" s="40"/>
      <c r="AD1929" s="40"/>
      <c r="AE1929" s="40"/>
      <c r="AF1929" s="40"/>
      <c r="AG1929" s="40"/>
      <c r="AH1929" s="40"/>
      <c r="AI1929" s="40" t="str">
        <f t="shared" si="260"/>
        <v>ok</v>
      </c>
      <c r="AJ1929"/>
      <c r="AK1929" t="str">
        <f>Tabela1[[#This Row],[Coluna1]]&amp;Tabela1[[#This Row],[PEDIDO]]</f>
        <v/>
      </c>
      <c r="AL1929"/>
      <c r="AM1929"/>
      <c r="AN1929"/>
      <c r="AO1929" t="str">
        <f t="shared" si="265"/>
        <v>/</v>
      </c>
      <c r="AP1929" t="str">
        <f>Tabela1[[#This Row],[TAG]]&amp;Tabela1[[#This Row],[PEDIDO]]&amp;Tabela1[[#This Row],[PRODUTO]]</f>
        <v/>
      </c>
      <c r="AQ1929" s="23" t="str">
        <f>Tabela1[[#This Row],[PRODUTO]]&amp;Tabela1[[#This Row],[TAG]]</f>
        <v/>
      </c>
      <c r="AR1929" s="183">
        <f>Tabela1[[#This Row],[PESO TOTAL]]*Tabela1[[#This Row],[MATÉRIA PRIMA]]</f>
        <v>0</v>
      </c>
      <c r="AS1929" s="28">
        <f>Tabela1[[#This Row],[PESO TOTAL]]*Tabela1[[#This Row],[PREPARAÇÃO ]]</f>
        <v>0</v>
      </c>
      <c r="AT1929" s="28">
        <f>Tabela1[[#This Row],[PESO TOTAL]]*Tabela1[[#This Row],[CALDEIRARIA]]</f>
        <v>0</v>
      </c>
      <c r="AU1929" s="28">
        <f>Tabela1[[#This Row],[PESO TOTAL]]*Tabela1[[#This Row],[SOLDA]]</f>
        <v>0</v>
      </c>
      <c r="AV1929" s="28">
        <f>Tabela1[[#This Row],[PESO TOTAL]]*Tabela1[[#This Row],[ACABAMENTO]]</f>
        <v>0</v>
      </c>
      <c r="AW1929" s="28">
        <f>Tabela1[[#This Row],[PESO TOTAL]]*Tabela1[[#This Row],[PRONTO ACABADO]]</f>
        <v>0</v>
      </c>
      <c r="AX1929" s="28">
        <f>Tabela1[[#This Row],[PESO TOTAL]]*Tabela1[[#This Row],[EXPEDIÇÃO ]]</f>
        <v>0</v>
      </c>
      <c r="AY1929" s="28" t="str">
        <f>Tabela1[[#This Row],[PEDIDO]]&amp;Tabela1[[#This Row],[PRODUTO]]</f>
        <v/>
      </c>
      <c r="AZ1929" s="44">
        <f>IF(AF1929="",0,IF(ISTEXT(AF1929),H1929*VALUE(SUBSTITUTE(AF1929,"%",""))/100,H1929*AF1929))-Tabela1[[#This Row],[PRONTO ACABADO2]]</f>
        <v>0</v>
      </c>
      <c r="BA1929" s="44">
        <f>IF(AG1929="",0,IF(ISTEXT(AG1929),H1929*VALUE(SUBSTITUTE(AG1929,"%",""))/100,H1929*AG1929))-Tabela1[[#This Row],[PESO EXPEDIDO2]]</f>
        <v>0</v>
      </c>
      <c r="BB1929" s="44">
        <f t="shared" si="266"/>
        <v>0</v>
      </c>
      <c r="BC1929" s="44">
        <f t="shared" si="267"/>
        <v>0</v>
      </c>
      <c r="BD1929" s="44"/>
    </row>
    <row r="1930" spans="1:56" ht="15.75" hidden="1" customHeight="1" x14ac:dyDescent="0.25">
      <c r="A1930" s="6"/>
      <c r="B1930" s="22"/>
      <c r="C1930" s="7"/>
      <c r="D1930" s="46"/>
      <c r="E1930" s="7"/>
      <c r="F1930" s="7"/>
      <c r="G1930" s="44"/>
      <c r="H1930" s="41">
        <f>Tabela1[[#This Row],[PESO UNI]]*Tabela1[[#This Row],[QTE]]</f>
        <v>0</v>
      </c>
      <c r="I1930" s="7"/>
      <c r="J1930" s="8"/>
      <c r="K1930" s="8"/>
      <c r="L1930" s="9"/>
      <c r="M1930" s="10"/>
      <c r="N1930" s="8"/>
      <c r="O1930" s="12"/>
      <c r="P1930" s="13"/>
      <c r="Q1930" s="14">
        <f>Tabela1[[#This Row],[QTDE/ Fabricação]]-Tabela1[[#This Row],[QTE]]</f>
        <v>0</v>
      </c>
      <c r="R1930" s="19">
        <f t="shared" si="262"/>
        <v>0</v>
      </c>
      <c r="S1930" s="19">
        <f t="shared" si="261"/>
        <v>0</v>
      </c>
      <c r="T1930" s="20">
        <f t="shared" si="263"/>
        <v>0</v>
      </c>
      <c r="U1930" s="17">
        <f>IFERROR(SUMIF('LISTA DE EMBARQUE'!B:B,MICRO!E:E,'LISTA DE EMBARQUE'!G:G),"")</f>
        <v>0</v>
      </c>
      <c r="V1930" s="12" t="str">
        <f>IFERROR(VLOOKUP(Tabela1[[#This Row],[COD.MDE]],'LISTA DE EMBARQUE'!B:L,11,0),"")</f>
        <v/>
      </c>
      <c r="W1930" s="13" t="str">
        <f>IFERROR(COUNTIF(#REF!,Tabela1[[#This Row],[Colunas5]]),"")</f>
        <v/>
      </c>
      <c r="X1930" s="14">
        <f>Tabela1[[#This Row],[QIANTIDADE EXPEDIDA]]*Tabela1[[#This Row],[PESO UNI]]</f>
        <v>0</v>
      </c>
      <c r="Y1930" s="14">
        <f t="shared" si="264"/>
        <v>0</v>
      </c>
      <c r="Z1930" s="21">
        <f>Tabela1[[#This Row],[PESO TOTAL]]-Tabela1[[#This Row],[Peso Expedido]]</f>
        <v>0</v>
      </c>
      <c r="AA1930" s="18"/>
      <c r="AB1930" s="40"/>
      <c r="AC1930" s="40"/>
      <c r="AD1930" s="40"/>
      <c r="AE1930" s="40"/>
      <c r="AF1930" s="40"/>
      <c r="AG1930" s="40"/>
      <c r="AH1930" s="40"/>
      <c r="AI1930" s="40" t="str">
        <f t="shared" si="260"/>
        <v>ok</v>
      </c>
      <c r="AJ1930"/>
      <c r="AK1930" t="str">
        <f>Tabela1[[#This Row],[Coluna1]]&amp;Tabela1[[#This Row],[PEDIDO]]</f>
        <v/>
      </c>
      <c r="AL1930"/>
      <c r="AM1930"/>
      <c r="AN1930"/>
      <c r="AO1930" t="str">
        <f t="shared" si="265"/>
        <v>/</v>
      </c>
      <c r="AP1930" t="str">
        <f>Tabela1[[#This Row],[TAG]]&amp;Tabela1[[#This Row],[PEDIDO]]&amp;Tabela1[[#This Row],[PRODUTO]]</f>
        <v/>
      </c>
      <c r="AQ1930" s="23" t="str">
        <f>Tabela1[[#This Row],[PRODUTO]]&amp;Tabela1[[#This Row],[TAG]]</f>
        <v/>
      </c>
      <c r="AR1930" s="183">
        <f>Tabela1[[#This Row],[PESO TOTAL]]*Tabela1[[#This Row],[MATÉRIA PRIMA]]</f>
        <v>0</v>
      </c>
      <c r="AS1930" s="28">
        <f>Tabela1[[#This Row],[PESO TOTAL]]*Tabela1[[#This Row],[PREPARAÇÃO ]]</f>
        <v>0</v>
      </c>
      <c r="AT1930" s="28">
        <f>Tabela1[[#This Row],[PESO TOTAL]]*Tabela1[[#This Row],[CALDEIRARIA]]</f>
        <v>0</v>
      </c>
      <c r="AU1930" s="28">
        <f>Tabela1[[#This Row],[PESO TOTAL]]*Tabela1[[#This Row],[SOLDA]]</f>
        <v>0</v>
      </c>
      <c r="AV1930" s="28">
        <f>Tabela1[[#This Row],[PESO TOTAL]]*Tabela1[[#This Row],[ACABAMENTO]]</f>
        <v>0</v>
      </c>
      <c r="AW1930" s="28">
        <f>Tabela1[[#This Row],[PESO TOTAL]]*Tabela1[[#This Row],[PRONTO ACABADO]]</f>
        <v>0</v>
      </c>
      <c r="AX1930" s="28">
        <f>Tabela1[[#This Row],[PESO TOTAL]]*Tabela1[[#This Row],[EXPEDIÇÃO ]]</f>
        <v>0</v>
      </c>
      <c r="AY1930" s="28" t="str">
        <f>Tabela1[[#This Row],[PEDIDO]]&amp;Tabela1[[#This Row],[PRODUTO]]</f>
        <v/>
      </c>
      <c r="AZ1930" s="44">
        <f>IF(AF1930="",0,IF(ISTEXT(AF1930),H1930*VALUE(SUBSTITUTE(AF1930,"%",""))/100,H1930*AF1930))-Tabela1[[#This Row],[PRONTO ACABADO2]]</f>
        <v>0</v>
      </c>
      <c r="BA1930" s="44">
        <f>IF(AG1930="",0,IF(ISTEXT(AG1930),H1930*VALUE(SUBSTITUTE(AG1930,"%",""))/100,H1930*AG1930))-Tabela1[[#This Row],[PESO EXPEDIDO2]]</f>
        <v>0</v>
      </c>
      <c r="BB1930" s="44">
        <f t="shared" si="266"/>
        <v>0</v>
      </c>
      <c r="BC1930" s="44">
        <f t="shared" si="267"/>
        <v>0</v>
      </c>
      <c r="BD1930" s="44"/>
    </row>
    <row r="1931" spans="1:56" ht="15.75" hidden="1" customHeight="1" x14ac:dyDescent="0.25">
      <c r="A1931" s="6"/>
      <c r="B1931" s="22"/>
      <c r="C1931" s="7"/>
      <c r="D1931" s="46"/>
      <c r="E1931" s="7"/>
      <c r="F1931" s="7"/>
      <c r="G1931" s="44"/>
      <c r="H1931" s="41">
        <f>Tabela1[[#This Row],[PESO UNI]]*Tabela1[[#This Row],[QTE]]</f>
        <v>0</v>
      </c>
      <c r="I1931" s="7"/>
      <c r="J1931" s="8"/>
      <c r="K1931" s="8"/>
      <c r="L1931" s="9"/>
      <c r="M1931" s="10"/>
      <c r="N1931" s="8"/>
      <c r="O1931" s="12"/>
      <c r="P1931" s="13"/>
      <c r="Q1931" s="14">
        <f>Tabela1[[#This Row],[QTDE/ Fabricação]]-Tabela1[[#This Row],[QTE]]</f>
        <v>0</v>
      </c>
      <c r="R1931" s="19">
        <f t="shared" si="262"/>
        <v>0</v>
      </c>
      <c r="S1931" s="19">
        <f t="shared" si="261"/>
        <v>0</v>
      </c>
      <c r="T1931" s="20">
        <f t="shared" si="263"/>
        <v>0</v>
      </c>
      <c r="U1931" s="17">
        <f>IFERROR(SUMIF('LISTA DE EMBARQUE'!B:B,MICRO!E:E,'LISTA DE EMBARQUE'!G:G),"")</f>
        <v>0</v>
      </c>
      <c r="V1931" s="12" t="str">
        <f>IFERROR(VLOOKUP(Tabela1[[#This Row],[COD.MDE]],'LISTA DE EMBARQUE'!B:L,11,0),"")</f>
        <v/>
      </c>
      <c r="W1931" s="13" t="str">
        <f>IFERROR(COUNTIF(#REF!,Tabela1[[#This Row],[Colunas5]]),"")</f>
        <v/>
      </c>
      <c r="X1931" s="14">
        <f>Tabela1[[#This Row],[QIANTIDADE EXPEDIDA]]*Tabela1[[#This Row],[PESO UNI]]</f>
        <v>0</v>
      </c>
      <c r="Y1931" s="14">
        <f t="shared" si="264"/>
        <v>0</v>
      </c>
      <c r="Z1931" s="21">
        <f>Tabela1[[#This Row],[PESO TOTAL]]-Tabela1[[#This Row],[Peso Expedido]]</f>
        <v>0</v>
      </c>
      <c r="AA1931" s="18"/>
      <c r="AB1931" s="40"/>
      <c r="AC1931" s="40"/>
      <c r="AD1931" s="40"/>
      <c r="AE1931" s="40"/>
      <c r="AF1931" s="40"/>
      <c r="AG1931" s="40"/>
      <c r="AH1931" s="40"/>
      <c r="AI1931" s="40" t="str">
        <f t="shared" si="260"/>
        <v>ok</v>
      </c>
      <c r="AJ1931"/>
      <c r="AK1931" t="str">
        <f>Tabela1[[#This Row],[Coluna1]]&amp;Tabela1[[#This Row],[PEDIDO]]</f>
        <v/>
      </c>
      <c r="AL1931"/>
      <c r="AM1931"/>
      <c r="AN1931"/>
      <c r="AO1931" t="str">
        <f t="shared" si="265"/>
        <v>/</v>
      </c>
      <c r="AP1931" t="str">
        <f>Tabela1[[#This Row],[TAG]]&amp;Tabela1[[#This Row],[PEDIDO]]&amp;Tabela1[[#This Row],[PRODUTO]]</f>
        <v/>
      </c>
      <c r="AQ1931" s="23" t="str">
        <f>Tabela1[[#This Row],[PRODUTO]]&amp;Tabela1[[#This Row],[TAG]]</f>
        <v/>
      </c>
      <c r="AR1931" s="183">
        <f>Tabela1[[#This Row],[PESO TOTAL]]*Tabela1[[#This Row],[MATÉRIA PRIMA]]</f>
        <v>0</v>
      </c>
      <c r="AS1931" s="28">
        <f>Tabela1[[#This Row],[PESO TOTAL]]*Tabela1[[#This Row],[PREPARAÇÃO ]]</f>
        <v>0</v>
      </c>
      <c r="AT1931" s="28">
        <f>Tabela1[[#This Row],[PESO TOTAL]]*Tabela1[[#This Row],[CALDEIRARIA]]</f>
        <v>0</v>
      </c>
      <c r="AU1931" s="28">
        <f>Tabela1[[#This Row],[PESO TOTAL]]*Tabela1[[#This Row],[SOLDA]]</f>
        <v>0</v>
      </c>
      <c r="AV1931" s="28">
        <f>Tabela1[[#This Row],[PESO TOTAL]]*Tabela1[[#This Row],[ACABAMENTO]]</f>
        <v>0</v>
      </c>
      <c r="AW1931" s="28">
        <f>Tabela1[[#This Row],[PESO TOTAL]]*Tabela1[[#This Row],[PRONTO ACABADO]]</f>
        <v>0</v>
      </c>
      <c r="AX1931" s="28">
        <f>Tabela1[[#This Row],[PESO TOTAL]]*Tabela1[[#This Row],[EXPEDIÇÃO ]]</f>
        <v>0</v>
      </c>
      <c r="AY1931" s="28" t="str">
        <f>Tabela1[[#This Row],[PEDIDO]]&amp;Tabela1[[#This Row],[PRODUTO]]</f>
        <v/>
      </c>
      <c r="AZ1931" s="44">
        <f>IF(AF1931="",0,IF(ISTEXT(AF1931),H1931*VALUE(SUBSTITUTE(AF1931,"%",""))/100,H1931*AF1931))-Tabela1[[#This Row],[PRONTO ACABADO2]]</f>
        <v>0</v>
      </c>
      <c r="BA1931" s="44">
        <f>IF(AG1931="",0,IF(ISTEXT(AG1931),H1931*VALUE(SUBSTITUTE(AG1931,"%",""))/100,H1931*AG1931))-Tabela1[[#This Row],[PESO EXPEDIDO2]]</f>
        <v>0</v>
      </c>
      <c r="BB1931" s="44">
        <f t="shared" si="266"/>
        <v>0</v>
      </c>
      <c r="BC1931" s="44">
        <f t="shared" si="267"/>
        <v>0</v>
      </c>
      <c r="BD1931" s="44"/>
    </row>
    <row r="1932" spans="1:56" ht="15.75" hidden="1" customHeight="1" x14ac:dyDescent="0.25">
      <c r="A1932" s="6"/>
      <c r="B1932" s="22"/>
      <c r="C1932" s="7"/>
      <c r="D1932" s="46"/>
      <c r="E1932" s="7"/>
      <c r="F1932" s="7"/>
      <c r="G1932" s="44"/>
      <c r="H1932" s="41">
        <f>Tabela1[[#This Row],[PESO UNI]]*Tabela1[[#This Row],[QTE]]</f>
        <v>0</v>
      </c>
      <c r="I1932" s="7"/>
      <c r="J1932" s="8"/>
      <c r="K1932" s="8"/>
      <c r="L1932" s="9"/>
      <c r="M1932" s="10"/>
      <c r="N1932" s="8"/>
      <c r="O1932" s="12"/>
      <c r="P1932" s="13"/>
      <c r="Q1932" s="14">
        <f>Tabela1[[#This Row],[QTDE/ Fabricação]]-Tabela1[[#This Row],[QTE]]</f>
        <v>0</v>
      </c>
      <c r="R1932" s="19">
        <f t="shared" si="262"/>
        <v>0</v>
      </c>
      <c r="S1932" s="19">
        <f t="shared" si="261"/>
        <v>0</v>
      </c>
      <c r="T1932" s="20">
        <f t="shared" si="263"/>
        <v>0</v>
      </c>
      <c r="U1932" s="17">
        <f>IFERROR(SUMIF('LISTA DE EMBARQUE'!B:B,MICRO!E:E,'LISTA DE EMBARQUE'!G:G),"")</f>
        <v>0</v>
      </c>
      <c r="V1932" s="12" t="str">
        <f>IFERROR(VLOOKUP(Tabela1[[#This Row],[COD.MDE]],'LISTA DE EMBARQUE'!B:L,11,0),"")</f>
        <v/>
      </c>
      <c r="W1932" s="13" t="str">
        <f>IFERROR(COUNTIF(#REF!,Tabela1[[#This Row],[Colunas5]]),"")</f>
        <v/>
      </c>
      <c r="X1932" s="14">
        <f>Tabela1[[#This Row],[QIANTIDADE EXPEDIDA]]*Tabela1[[#This Row],[PESO UNI]]</f>
        <v>0</v>
      </c>
      <c r="Y1932" s="14">
        <f t="shared" si="264"/>
        <v>0</v>
      </c>
      <c r="Z1932" s="21">
        <f>Tabela1[[#This Row],[PESO TOTAL]]-Tabela1[[#This Row],[Peso Expedido]]</f>
        <v>0</v>
      </c>
      <c r="AA1932" s="18"/>
      <c r="AB1932" s="40"/>
      <c r="AC1932" s="40"/>
      <c r="AD1932" s="40"/>
      <c r="AE1932" s="40"/>
      <c r="AF1932" s="40"/>
      <c r="AG1932" s="40"/>
      <c r="AH1932" s="40"/>
      <c r="AI1932" s="40" t="str">
        <f t="shared" si="260"/>
        <v>ok</v>
      </c>
      <c r="AJ1932"/>
      <c r="AK1932" t="str">
        <f>Tabela1[[#This Row],[Coluna1]]&amp;Tabela1[[#This Row],[PEDIDO]]</f>
        <v/>
      </c>
      <c r="AL1932"/>
      <c r="AM1932"/>
      <c r="AN1932"/>
      <c r="AO1932" t="str">
        <f t="shared" si="265"/>
        <v>/</v>
      </c>
      <c r="AP1932" t="str">
        <f>Tabela1[[#This Row],[TAG]]&amp;Tabela1[[#This Row],[PEDIDO]]&amp;Tabela1[[#This Row],[PRODUTO]]</f>
        <v/>
      </c>
      <c r="AQ1932" s="23" t="str">
        <f>Tabela1[[#This Row],[PRODUTO]]&amp;Tabela1[[#This Row],[TAG]]</f>
        <v/>
      </c>
      <c r="AR1932" s="183">
        <f>Tabela1[[#This Row],[PESO TOTAL]]*Tabela1[[#This Row],[MATÉRIA PRIMA]]</f>
        <v>0</v>
      </c>
      <c r="AS1932" s="28">
        <f>Tabela1[[#This Row],[PESO TOTAL]]*Tabela1[[#This Row],[PREPARAÇÃO ]]</f>
        <v>0</v>
      </c>
      <c r="AT1932" s="28">
        <f>Tabela1[[#This Row],[PESO TOTAL]]*Tabela1[[#This Row],[CALDEIRARIA]]</f>
        <v>0</v>
      </c>
      <c r="AU1932" s="28">
        <f>Tabela1[[#This Row],[PESO TOTAL]]*Tabela1[[#This Row],[SOLDA]]</f>
        <v>0</v>
      </c>
      <c r="AV1932" s="28">
        <f>Tabela1[[#This Row],[PESO TOTAL]]*Tabela1[[#This Row],[ACABAMENTO]]</f>
        <v>0</v>
      </c>
      <c r="AW1932" s="28">
        <f>Tabela1[[#This Row],[PESO TOTAL]]*Tabela1[[#This Row],[PRONTO ACABADO]]</f>
        <v>0</v>
      </c>
      <c r="AX1932" s="28">
        <f>Tabela1[[#This Row],[PESO TOTAL]]*Tabela1[[#This Row],[EXPEDIÇÃO ]]</f>
        <v>0</v>
      </c>
      <c r="AY1932" s="28" t="str">
        <f>Tabela1[[#This Row],[PEDIDO]]&amp;Tabela1[[#This Row],[PRODUTO]]</f>
        <v/>
      </c>
      <c r="AZ1932" s="44">
        <f>IF(AF1932="",0,IF(ISTEXT(AF1932),H1932*VALUE(SUBSTITUTE(AF1932,"%",""))/100,H1932*AF1932))-Tabela1[[#This Row],[PRONTO ACABADO2]]</f>
        <v>0</v>
      </c>
      <c r="BA1932" s="44">
        <f>IF(AG1932="",0,IF(ISTEXT(AG1932),H1932*VALUE(SUBSTITUTE(AG1932,"%",""))/100,H1932*AG1932))-Tabela1[[#This Row],[PESO EXPEDIDO2]]</f>
        <v>0</v>
      </c>
      <c r="BB1932" s="44">
        <f t="shared" si="266"/>
        <v>0</v>
      </c>
      <c r="BC1932" s="44">
        <f t="shared" si="267"/>
        <v>0</v>
      </c>
      <c r="BD1932" s="44"/>
    </row>
    <row r="1933" spans="1:56" ht="15.75" hidden="1" customHeight="1" x14ac:dyDescent="0.25">
      <c r="A1933" s="6"/>
      <c r="B1933" s="22"/>
      <c r="C1933" s="7"/>
      <c r="D1933" s="46"/>
      <c r="E1933" s="7"/>
      <c r="F1933" s="7"/>
      <c r="G1933" s="44"/>
      <c r="H1933" s="41">
        <f>Tabela1[[#This Row],[PESO UNI]]*Tabela1[[#This Row],[QTE]]</f>
        <v>0</v>
      </c>
      <c r="I1933" s="7"/>
      <c r="J1933" s="8"/>
      <c r="K1933" s="8"/>
      <c r="L1933" s="9"/>
      <c r="M1933" s="10"/>
      <c r="N1933" s="8"/>
      <c r="O1933" s="12"/>
      <c r="P1933" s="13"/>
      <c r="Q1933" s="14">
        <f>Tabela1[[#This Row],[QTDE/ Fabricação]]-Tabela1[[#This Row],[QTE]]</f>
        <v>0</v>
      </c>
      <c r="R1933" s="19">
        <f t="shared" si="262"/>
        <v>0</v>
      </c>
      <c r="S1933" s="19">
        <f t="shared" si="261"/>
        <v>0</v>
      </c>
      <c r="T1933" s="20">
        <f t="shared" si="263"/>
        <v>0</v>
      </c>
      <c r="U1933" s="17">
        <f>IFERROR(SUMIF('LISTA DE EMBARQUE'!B:B,MICRO!E:E,'LISTA DE EMBARQUE'!G:G),"")</f>
        <v>0</v>
      </c>
      <c r="V1933" s="12" t="str">
        <f>IFERROR(VLOOKUP(Tabela1[[#This Row],[COD.MDE]],'LISTA DE EMBARQUE'!B:L,11,0),"")</f>
        <v/>
      </c>
      <c r="W1933" s="13" t="str">
        <f>IFERROR(COUNTIF(#REF!,Tabela1[[#This Row],[Colunas5]]),"")</f>
        <v/>
      </c>
      <c r="X1933" s="14">
        <f>Tabela1[[#This Row],[QIANTIDADE EXPEDIDA]]*Tabela1[[#This Row],[PESO UNI]]</f>
        <v>0</v>
      </c>
      <c r="Y1933" s="14">
        <f t="shared" si="264"/>
        <v>0</v>
      </c>
      <c r="Z1933" s="21">
        <f>Tabela1[[#This Row],[PESO TOTAL]]-Tabela1[[#This Row],[Peso Expedido]]</f>
        <v>0</v>
      </c>
      <c r="AA1933" s="18"/>
      <c r="AB1933" s="40"/>
      <c r="AC1933" s="40"/>
      <c r="AD1933" s="40"/>
      <c r="AE1933" s="40"/>
      <c r="AF1933" s="40"/>
      <c r="AG1933" s="40"/>
      <c r="AH1933" s="40"/>
      <c r="AI1933" s="40" t="str">
        <f t="shared" si="260"/>
        <v>ok</v>
      </c>
      <c r="AJ1933"/>
      <c r="AK1933" t="str">
        <f>Tabela1[[#This Row],[Coluna1]]&amp;Tabela1[[#This Row],[PEDIDO]]</f>
        <v/>
      </c>
      <c r="AL1933"/>
      <c r="AM1933"/>
      <c r="AN1933"/>
      <c r="AO1933" t="str">
        <f t="shared" si="265"/>
        <v>/</v>
      </c>
      <c r="AP1933" t="str">
        <f>Tabela1[[#This Row],[TAG]]&amp;Tabela1[[#This Row],[PEDIDO]]&amp;Tabela1[[#This Row],[PRODUTO]]</f>
        <v/>
      </c>
      <c r="AQ1933" s="23" t="str">
        <f>Tabela1[[#This Row],[PRODUTO]]&amp;Tabela1[[#This Row],[TAG]]</f>
        <v/>
      </c>
      <c r="AR1933" s="183">
        <f>Tabela1[[#This Row],[PESO TOTAL]]*Tabela1[[#This Row],[MATÉRIA PRIMA]]</f>
        <v>0</v>
      </c>
      <c r="AS1933" s="28">
        <f>Tabela1[[#This Row],[PESO TOTAL]]*Tabela1[[#This Row],[PREPARAÇÃO ]]</f>
        <v>0</v>
      </c>
      <c r="AT1933" s="28">
        <f>Tabela1[[#This Row],[PESO TOTAL]]*Tabela1[[#This Row],[CALDEIRARIA]]</f>
        <v>0</v>
      </c>
      <c r="AU1933" s="28">
        <f>Tabela1[[#This Row],[PESO TOTAL]]*Tabela1[[#This Row],[SOLDA]]</f>
        <v>0</v>
      </c>
      <c r="AV1933" s="28">
        <f>Tabela1[[#This Row],[PESO TOTAL]]*Tabela1[[#This Row],[ACABAMENTO]]</f>
        <v>0</v>
      </c>
      <c r="AW1933" s="28">
        <f>Tabela1[[#This Row],[PESO TOTAL]]*Tabela1[[#This Row],[PRONTO ACABADO]]</f>
        <v>0</v>
      </c>
      <c r="AX1933" s="28">
        <f>Tabela1[[#This Row],[PESO TOTAL]]*Tabela1[[#This Row],[EXPEDIÇÃO ]]</f>
        <v>0</v>
      </c>
      <c r="AY1933" s="28" t="str">
        <f>Tabela1[[#This Row],[PEDIDO]]&amp;Tabela1[[#This Row],[PRODUTO]]</f>
        <v/>
      </c>
      <c r="AZ1933" s="44">
        <f>IF(AF1933="",0,IF(ISTEXT(AF1933),H1933*VALUE(SUBSTITUTE(AF1933,"%",""))/100,H1933*AF1933))-Tabela1[[#This Row],[PRONTO ACABADO2]]</f>
        <v>0</v>
      </c>
      <c r="BA1933" s="44">
        <f>IF(AG1933="",0,IF(ISTEXT(AG1933),H1933*VALUE(SUBSTITUTE(AG1933,"%",""))/100,H1933*AG1933))-Tabela1[[#This Row],[PESO EXPEDIDO2]]</f>
        <v>0</v>
      </c>
      <c r="BB1933" s="44">
        <f t="shared" si="266"/>
        <v>0</v>
      </c>
      <c r="BC1933" s="44">
        <f t="shared" si="267"/>
        <v>0</v>
      </c>
      <c r="BD1933" s="44"/>
    </row>
    <row r="1934" spans="1:56" ht="15.75" hidden="1" customHeight="1" x14ac:dyDescent="0.25">
      <c r="A1934" s="6"/>
      <c r="B1934" s="22"/>
      <c r="C1934" s="7"/>
      <c r="D1934" s="46"/>
      <c r="E1934" s="7"/>
      <c r="F1934" s="7"/>
      <c r="G1934" s="44"/>
      <c r="H1934" s="41">
        <f>Tabela1[[#This Row],[PESO UNI]]*Tabela1[[#This Row],[QTE]]</f>
        <v>0</v>
      </c>
      <c r="I1934" s="7"/>
      <c r="J1934" s="8"/>
      <c r="K1934" s="8"/>
      <c r="L1934" s="9"/>
      <c r="M1934" s="10"/>
      <c r="N1934" s="8"/>
      <c r="O1934" s="12"/>
      <c r="P1934" s="13"/>
      <c r="Q1934" s="14">
        <f>Tabela1[[#This Row],[QTDE/ Fabricação]]-Tabela1[[#This Row],[QTE]]</f>
        <v>0</v>
      </c>
      <c r="R1934" s="19">
        <f t="shared" si="262"/>
        <v>0</v>
      </c>
      <c r="S1934" s="19">
        <f t="shared" si="261"/>
        <v>0</v>
      </c>
      <c r="T1934" s="20">
        <f t="shared" si="263"/>
        <v>0</v>
      </c>
      <c r="U1934" s="17">
        <f>IFERROR(SUMIF('LISTA DE EMBARQUE'!B:B,MICRO!E:E,'LISTA DE EMBARQUE'!G:G),"")</f>
        <v>0</v>
      </c>
      <c r="V1934" s="12" t="str">
        <f>IFERROR(VLOOKUP(Tabela1[[#This Row],[COD.MDE]],'LISTA DE EMBARQUE'!B:L,11,0),"")</f>
        <v/>
      </c>
      <c r="W1934" s="13" t="str">
        <f>IFERROR(COUNTIF(#REF!,Tabela1[[#This Row],[Colunas5]]),"")</f>
        <v/>
      </c>
      <c r="X1934" s="14">
        <f>Tabela1[[#This Row],[QIANTIDADE EXPEDIDA]]*Tabela1[[#This Row],[PESO UNI]]</f>
        <v>0</v>
      </c>
      <c r="Y1934" s="14">
        <f t="shared" si="264"/>
        <v>0</v>
      </c>
      <c r="Z1934" s="21">
        <f>Tabela1[[#This Row],[PESO TOTAL]]-Tabela1[[#This Row],[Peso Expedido]]</f>
        <v>0</v>
      </c>
      <c r="AA1934" s="18"/>
      <c r="AB1934" s="40"/>
      <c r="AC1934" s="40"/>
      <c r="AD1934" s="40"/>
      <c r="AE1934" s="40"/>
      <c r="AF1934" s="40"/>
      <c r="AG1934" s="40"/>
      <c r="AH1934" s="40"/>
      <c r="AI1934" s="40" t="str">
        <f t="shared" si="260"/>
        <v>ok</v>
      </c>
      <c r="AJ1934"/>
      <c r="AK1934" t="str">
        <f>Tabela1[[#This Row],[Coluna1]]&amp;Tabela1[[#This Row],[PEDIDO]]</f>
        <v/>
      </c>
      <c r="AL1934"/>
      <c r="AM1934"/>
      <c r="AN1934"/>
      <c r="AO1934" t="str">
        <f t="shared" si="265"/>
        <v>/</v>
      </c>
      <c r="AP1934" t="str">
        <f>Tabela1[[#This Row],[TAG]]&amp;Tabela1[[#This Row],[PEDIDO]]&amp;Tabela1[[#This Row],[PRODUTO]]</f>
        <v/>
      </c>
      <c r="AQ1934" s="23" t="str">
        <f>Tabela1[[#This Row],[PRODUTO]]&amp;Tabela1[[#This Row],[TAG]]</f>
        <v/>
      </c>
      <c r="AR1934" s="183">
        <f>Tabela1[[#This Row],[PESO TOTAL]]*Tabela1[[#This Row],[MATÉRIA PRIMA]]</f>
        <v>0</v>
      </c>
      <c r="AS1934" s="28">
        <f>Tabela1[[#This Row],[PESO TOTAL]]*Tabela1[[#This Row],[PREPARAÇÃO ]]</f>
        <v>0</v>
      </c>
      <c r="AT1934" s="28">
        <f>Tabela1[[#This Row],[PESO TOTAL]]*Tabela1[[#This Row],[CALDEIRARIA]]</f>
        <v>0</v>
      </c>
      <c r="AU1934" s="28">
        <f>Tabela1[[#This Row],[PESO TOTAL]]*Tabela1[[#This Row],[SOLDA]]</f>
        <v>0</v>
      </c>
      <c r="AV1934" s="28">
        <f>Tabela1[[#This Row],[PESO TOTAL]]*Tabela1[[#This Row],[ACABAMENTO]]</f>
        <v>0</v>
      </c>
      <c r="AW1934" s="28">
        <f>Tabela1[[#This Row],[PESO TOTAL]]*Tabela1[[#This Row],[PRONTO ACABADO]]</f>
        <v>0</v>
      </c>
      <c r="AX1934" s="28">
        <f>Tabela1[[#This Row],[PESO TOTAL]]*Tabela1[[#This Row],[EXPEDIÇÃO ]]</f>
        <v>0</v>
      </c>
      <c r="AY1934" s="28" t="str">
        <f>Tabela1[[#This Row],[PEDIDO]]&amp;Tabela1[[#This Row],[PRODUTO]]</f>
        <v/>
      </c>
      <c r="AZ1934" s="44">
        <f>IF(AF1934="",0,IF(ISTEXT(AF1934),H1934*VALUE(SUBSTITUTE(AF1934,"%",""))/100,H1934*AF1934))-Tabela1[[#This Row],[PRONTO ACABADO2]]</f>
        <v>0</v>
      </c>
      <c r="BA1934" s="44">
        <f>IF(AG1934="",0,IF(ISTEXT(AG1934),H1934*VALUE(SUBSTITUTE(AG1934,"%",""))/100,H1934*AG1934))-Tabela1[[#This Row],[PESO EXPEDIDO2]]</f>
        <v>0</v>
      </c>
      <c r="BB1934" s="44">
        <f t="shared" si="266"/>
        <v>0</v>
      </c>
      <c r="BC1934" s="44">
        <f t="shared" si="267"/>
        <v>0</v>
      </c>
      <c r="BD1934" s="44"/>
    </row>
    <row r="1935" spans="1:56" ht="15.75" hidden="1" customHeight="1" x14ac:dyDescent="0.25">
      <c r="A1935" s="6"/>
      <c r="B1935" s="22"/>
      <c r="C1935" s="7"/>
      <c r="D1935" s="46"/>
      <c r="E1935" s="7"/>
      <c r="F1935" s="7"/>
      <c r="G1935" s="44"/>
      <c r="H1935" s="41">
        <f>Tabela1[[#This Row],[PESO UNI]]*Tabela1[[#This Row],[QTE]]</f>
        <v>0</v>
      </c>
      <c r="I1935" s="7"/>
      <c r="J1935" s="8"/>
      <c r="K1935" s="8"/>
      <c r="L1935" s="9"/>
      <c r="M1935" s="10"/>
      <c r="N1935" s="8"/>
      <c r="O1935" s="12"/>
      <c r="P1935" s="13"/>
      <c r="Q1935" s="14">
        <f>Tabela1[[#This Row],[QTDE/ Fabricação]]-Tabela1[[#This Row],[QTE]]</f>
        <v>0</v>
      </c>
      <c r="R1935" s="19">
        <f t="shared" si="262"/>
        <v>0</v>
      </c>
      <c r="S1935" s="19">
        <f t="shared" si="261"/>
        <v>0</v>
      </c>
      <c r="T1935" s="20">
        <f t="shared" si="263"/>
        <v>0</v>
      </c>
      <c r="U1935" s="17">
        <f>IFERROR(SUMIF('LISTA DE EMBARQUE'!B:B,MICRO!E:E,'LISTA DE EMBARQUE'!G:G),"")</f>
        <v>0</v>
      </c>
      <c r="V1935" s="12" t="str">
        <f>IFERROR(VLOOKUP(Tabela1[[#This Row],[COD.MDE]],'LISTA DE EMBARQUE'!B:L,11,0),"")</f>
        <v/>
      </c>
      <c r="W1935" s="13" t="str">
        <f>IFERROR(COUNTIF(#REF!,Tabela1[[#This Row],[Colunas5]]),"")</f>
        <v/>
      </c>
      <c r="X1935" s="14">
        <f>Tabela1[[#This Row],[QIANTIDADE EXPEDIDA]]*Tabela1[[#This Row],[PESO UNI]]</f>
        <v>0</v>
      </c>
      <c r="Y1935" s="14">
        <f t="shared" si="264"/>
        <v>0</v>
      </c>
      <c r="Z1935" s="21">
        <f>Tabela1[[#This Row],[PESO TOTAL]]-Tabela1[[#This Row],[Peso Expedido]]</f>
        <v>0</v>
      </c>
      <c r="AA1935" s="18"/>
      <c r="AB1935" s="40"/>
      <c r="AC1935" s="40"/>
      <c r="AD1935" s="40"/>
      <c r="AE1935" s="40"/>
      <c r="AF1935" s="40"/>
      <c r="AG1935" s="40"/>
      <c r="AH1935" s="40"/>
      <c r="AI1935" s="40" t="str">
        <f t="shared" si="260"/>
        <v>ok</v>
      </c>
      <c r="AJ1935"/>
      <c r="AK1935" t="str">
        <f>Tabela1[[#This Row],[Coluna1]]&amp;Tabela1[[#This Row],[PEDIDO]]</f>
        <v/>
      </c>
      <c r="AL1935"/>
      <c r="AM1935"/>
      <c r="AN1935"/>
      <c r="AO1935" t="str">
        <f t="shared" si="265"/>
        <v>/</v>
      </c>
      <c r="AP1935" t="str">
        <f>Tabela1[[#This Row],[TAG]]&amp;Tabela1[[#This Row],[PEDIDO]]&amp;Tabela1[[#This Row],[PRODUTO]]</f>
        <v/>
      </c>
      <c r="AQ1935" s="23" t="str">
        <f>Tabela1[[#This Row],[PRODUTO]]&amp;Tabela1[[#This Row],[TAG]]</f>
        <v/>
      </c>
      <c r="AR1935" s="183">
        <f>Tabela1[[#This Row],[PESO TOTAL]]*Tabela1[[#This Row],[MATÉRIA PRIMA]]</f>
        <v>0</v>
      </c>
      <c r="AS1935" s="28">
        <f>Tabela1[[#This Row],[PESO TOTAL]]*Tabela1[[#This Row],[PREPARAÇÃO ]]</f>
        <v>0</v>
      </c>
      <c r="AT1935" s="28">
        <f>Tabela1[[#This Row],[PESO TOTAL]]*Tabela1[[#This Row],[CALDEIRARIA]]</f>
        <v>0</v>
      </c>
      <c r="AU1935" s="28">
        <f>Tabela1[[#This Row],[PESO TOTAL]]*Tabela1[[#This Row],[SOLDA]]</f>
        <v>0</v>
      </c>
      <c r="AV1935" s="28">
        <f>Tabela1[[#This Row],[PESO TOTAL]]*Tabela1[[#This Row],[ACABAMENTO]]</f>
        <v>0</v>
      </c>
      <c r="AW1935" s="28">
        <f>Tabela1[[#This Row],[PESO TOTAL]]*Tabela1[[#This Row],[PRONTO ACABADO]]</f>
        <v>0</v>
      </c>
      <c r="AX1935" s="28">
        <f>Tabela1[[#This Row],[PESO TOTAL]]*Tabela1[[#This Row],[EXPEDIÇÃO ]]</f>
        <v>0</v>
      </c>
      <c r="AY1935" s="28" t="str">
        <f>Tabela1[[#This Row],[PEDIDO]]&amp;Tabela1[[#This Row],[PRODUTO]]</f>
        <v/>
      </c>
      <c r="AZ1935" s="44">
        <f>IF(AF1935="",0,IF(ISTEXT(AF1935),H1935*VALUE(SUBSTITUTE(AF1935,"%",""))/100,H1935*AF1935))-Tabela1[[#This Row],[PRONTO ACABADO2]]</f>
        <v>0</v>
      </c>
      <c r="BA1935" s="44">
        <f>IF(AG1935="",0,IF(ISTEXT(AG1935),H1935*VALUE(SUBSTITUTE(AG1935,"%",""))/100,H1935*AG1935))-Tabela1[[#This Row],[PESO EXPEDIDO2]]</f>
        <v>0</v>
      </c>
      <c r="BB1935" s="44">
        <f t="shared" si="266"/>
        <v>0</v>
      </c>
      <c r="BC1935" s="44">
        <f t="shared" si="267"/>
        <v>0</v>
      </c>
      <c r="BD1935" s="44"/>
    </row>
    <row r="1936" spans="1:56" ht="15.75" hidden="1" customHeight="1" x14ac:dyDescent="0.25">
      <c r="A1936" s="6"/>
      <c r="B1936" s="22"/>
      <c r="C1936" s="7"/>
      <c r="D1936" s="46"/>
      <c r="E1936" s="7"/>
      <c r="F1936" s="7"/>
      <c r="G1936" s="44"/>
      <c r="H1936" s="41">
        <f>Tabela1[[#This Row],[PESO UNI]]*Tabela1[[#This Row],[QTE]]</f>
        <v>0</v>
      </c>
      <c r="I1936" s="7"/>
      <c r="J1936" s="8"/>
      <c r="K1936" s="8"/>
      <c r="L1936" s="9"/>
      <c r="M1936" s="10"/>
      <c r="N1936" s="8"/>
      <c r="O1936" s="12"/>
      <c r="P1936" s="13"/>
      <c r="Q1936" s="14">
        <f>Tabela1[[#This Row],[QTDE/ Fabricação]]-Tabela1[[#This Row],[QTE]]</f>
        <v>0</v>
      </c>
      <c r="R1936" s="19">
        <f t="shared" si="262"/>
        <v>0</v>
      </c>
      <c r="S1936" s="19">
        <f t="shared" si="261"/>
        <v>0</v>
      </c>
      <c r="T1936" s="20">
        <f t="shared" si="263"/>
        <v>0</v>
      </c>
      <c r="U1936" s="17">
        <f>IFERROR(SUMIF('LISTA DE EMBARQUE'!B:B,MICRO!E:E,'LISTA DE EMBARQUE'!G:G),"")</f>
        <v>0</v>
      </c>
      <c r="V1936" s="12" t="str">
        <f>IFERROR(VLOOKUP(Tabela1[[#This Row],[COD.MDE]],'LISTA DE EMBARQUE'!B:L,11,0),"")</f>
        <v/>
      </c>
      <c r="W1936" s="13" t="str">
        <f>IFERROR(COUNTIF(#REF!,Tabela1[[#This Row],[Colunas5]]),"")</f>
        <v/>
      </c>
      <c r="X1936" s="14">
        <f>Tabela1[[#This Row],[QIANTIDADE EXPEDIDA]]*Tabela1[[#This Row],[PESO UNI]]</f>
        <v>0</v>
      </c>
      <c r="Y1936" s="14">
        <f t="shared" si="264"/>
        <v>0</v>
      </c>
      <c r="Z1936" s="21">
        <f>Tabela1[[#This Row],[PESO TOTAL]]-Tabela1[[#This Row],[Peso Expedido]]</f>
        <v>0</v>
      </c>
      <c r="AA1936" s="18"/>
      <c r="AB1936" s="40"/>
      <c r="AC1936" s="40"/>
      <c r="AD1936" s="40"/>
      <c r="AE1936" s="40"/>
      <c r="AF1936" s="40"/>
      <c r="AG1936" s="40"/>
      <c r="AH1936" s="40"/>
      <c r="AI1936" s="40" t="str">
        <f t="shared" si="260"/>
        <v>ok</v>
      </c>
      <c r="AJ1936"/>
      <c r="AK1936" t="str">
        <f>Tabela1[[#This Row],[Coluna1]]&amp;Tabela1[[#This Row],[PEDIDO]]</f>
        <v/>
      </c>
      <c r="AL1936"/>
      <c r="AM1936"/>
      <c r="AN1936"/>
      <c r="AO1936" t="str">
        <f t="shared" si="265"/>
        <v>/</v>
      </c>
      <c r="AP1936" t="str">
        <f>Tabela1[[#This Row],[TAG]]&amp;Tabela1[[#This Row],[PEDIDO]]&amp;Tabela1[[#This Row],[PRODUTO]]</f>
        <v/>
      </c>
      <c r="AQ1936" s="23" t="str">
        <f>Tabela1[[#This Row],[PRODUTO]]&amp;Tabela1[[#This Row],[TAG]]</f>
        <v/>
      </c>
      <c r="AR1936" s="183">
        <f>Tabela1[[#This Row],[PESO TOTAL]]*Tabela1[[#This Row],[MATÉRIA PRIMA]]</f>
        <v>0</v>
      </c>
      <c r="AS1936" s="28">
        <f>Tabela1[[#This Row],[PESO TOTAL]]*Tabela1[[#This Row],[PREPARAÇÃO ]]</f>
        <v>0</v>
      </c>
      <c r="AT1936" s="28">
        <f>Tabela1[[#This Row],[PESO TOTAL]]*Tabela1[[#This Row],[CALDEIRARIA]]</f>
        <v>0</v>
      </c>
      <c r="AU1936" s="28">
        <f>Tabela1[[#This Row],[PESO TOTAL]]*Tabela1[[#This Row],[SOLDA]]</f>
        <v>0</v>
      </c>
      <c r="AV1936" s="28">
        <f>Tabela1[[#This Row],[PESO TOTAL]]*Tabela1[[#This Row],[ACABAMENTO]]</f>
        <v>0</v>
      </c>
      <c r="AW1936" s="28">
        <f>Tabela1[[#This Row],[PESO TOTAL]]*Tabela1[[#This Row],[PRONTO ACABADO]]</f>
        <v>0</v>
      </c>
      <c r="AX1936" s="28">
        <f>Tabela1[[#This Row],[PESO TOTAL]]*Tabela1[[#This Row],[EXPEDIÇÃO ]]</f>
        <v>0</v>
      </c>
      <c r="AY1936" s="28" t="str">
        <f>Tabela1[[#This Row],[PEDIDO]]&amp;Tabela1[[#This Row],[PRODUTO]]</f>
        <v/>
      </c>
      <c r="AZ1936" s="44">
        <f>IF(AF1936="",0,IF(ISTEXT(AF1936),H1936*VALUE(SUBSTITUTE(AF1936,"%",""))/100,H1936*AF1936))-Tabela1[[#This Row],[PRONTO ACABADO2]]</f>
        <v>0</v>
      </c>
      <c r="BA1936" s="44">
        <f>IF(AG1936="",0,IF(ISTEXT(AG1936),H1936*VALUE(SUBSTITUTE(AG1936,"%",""))/100,H1936*AG1936))-Tabela1[[#This Row],[PESO EXPEDIDO2]]</f>
        <v>0</v>
      </c>
      <c r="BB1936" s="44">
        <f t="shared" si="266"/>
        <v>0</v>
      </c>
      <c r="BC1936" s="44">
        <f t="shared" si="267"/>
        <v>0</v>
      </c>
      <c r="BD1936" s="44"/>
    </row>
    <row r="1937" spans="1:56" ht="15.75" hidden="1" customHeight="1" x14ac:dyDescent="0.25">
      <c r="A1937" s="6"/>
      <c r="B1937" s="22"/>
      <c r="C1937" s="7"/>
      <c r="D1937" s="46"/>
      <c r="E1937" s="7"/>
      <c r="F1937" s="7"/>
      <c r="G1937" s="44"/>
      <c r="H1937" s="41">
        <f>Tabela1[[#This Row],[PESO UNI]]*Tabela1[[#This Row],[QTE]]</f>
        <v>0</v>
      </c>
      <c r="I1937" s="7"/>
      <c r="J1937" s="8"/>
      <c r="K1937" s="8"/>
      <c r="L1937" s="9"/>
      <c r="M1937" s="10"/>
      <c r="N1937" s="8"/>
      <c r="O1937" s="12"/>
      <c r="P1937" s="13"/>
      <c r="Q1937" s="14">
        <f>Tabela1[[#This Row],[QTDE/ Fabricação]]-Tabela1[[#This Row],[QTE]]</f>
        <v>0</v>
      </c>
      <c r="R1937" s="19">
        <f t="shared" si="262"/>
        <v>0</v>
      </c>
      <c r="S1937" s="19">
        <f t="shared" si="261"/>
        <v>0</v>
      </c>
      <c r="T1937" s="20">
        <f t="shared" si="263"/>
        <v>0</v>
      </c>
      <c r="U1937" s="17">
        <f>IFERROR(SUMIF('LISTA DE EMBARQUE'!B:B,MICRO!E:E,'LISTA DE EMBARQUE'!G:G),"")</f>
        <v>0</v>
      </c>
      <c r="V1937" s="12" t="str">
        <f>IFERROR(VLOOKUP(Tabela1[[#This Row],[COD.MDE]],'LISTA DE EMBARQUE'!B:L,11,0),"")</f>
        <v/>
      </c>
      <c r="W1937" s="13" t="str">
        <f>IFERROR(COUNTIF(#REF!,Tabela1[[#This Row],[Colunas5]]),"")</f>
        <v/>
      </c>
      <c r="X1937" s="14">
        <f>Tabela1[[#This Row],[QIANTIDADE EXPEDIDA]]*Tabela1[[#This Row],[PESO UNI]]</f>
        <v>0</v>
      </c>
      <c r="Y1937" s="14">
        <f t="shared" si="264"/>
        <v>0</v>
      </c>
      <c r="Z1937" s="21">
        <f>Tabela1[[#This Row],[PESO TOTAL]]-Tabela1[[#This Row],[Peso Expedido]]</f>
        <v>0</v>
      </c>
      <c r="AA1937" s="18"/>
      <c r="AB1937" s="40"/>
      <c r="AC1937" s="40"/>
      <c r="AD1937" s="40"/>
      <c r="AE1937" s="40"/>
      <c r="AF1937" s="40"/>
      <c r="AG1937" s="40"/>
      <c r="AH1937" s="40"/>
      <c r="AI1937" s="40" t="str">
        <f t="shared" ref="AI1937:AI2000" si="268">IF(Z1937&lt;=0,"ok","")</f>
        <v>ok</v>
      </c>
      <c r="AJ1937"/>
      <c r="AK1937" t="str">
        <f>Tabela1[[#This Row],[Coluna1]]&amp;Tabela1[[#This Row],[PEDIDO]]</f>
        <v/>
      </c>
      <c r="AL1937"/>
      <c r="AM1937"/>
      <c r="AN1937"/>
      <c r="AO1937" t="str">
        <f t="shared" si="265"/>
        <v>/</v>
      </c>
      <c r="AP1937" t="str">
        <f>Tabela1[[#This Row],[TAG]]&amp;Tabela1[[#This Row],[PEDIDO]]&amp;Tabela1[[#This Row],[PRODUTO]]</f>
        <v/>
      </c>
      <c r="AQ1937" s="23" t="str">
        <f>Tabela1[[#This Row],[PRODUTO]]&amp;Tabela1[[#This Row],[TAG]]</f>
        <v/>
      </c>
      <c r="AR1937" s="183">
        <f>Tabela1[[#This Row],[PESO TOTAL]]*Tabela1[[#This Row],[MATÉRIA PRIMA]]</f>
        <v>0</v>
      </c>
      <c r="AS1937" s="28">
        <f>Tabela1[[#This Row],[PESO TOTAL]]*Tabela1[[#This Row],[PREPARAÇÃO ]]</f>
        <v>0</v>
      </c>
      <c r="AT1937" s="28">
        <f>Tabela1[[#This Row],[PESO TOTAL]]*Tabela1[[#This Row],[CALDEIRARIA]]</f>
        <v>0</v>
      </c>
      <c r="AU1937" s="28">
        <f>Tabela1[[#This Row],[PESO TOTAL]]*Tabela1[[#This Row],[SOLDA]]</f>
        <v>0</v>
      </c>
      <c r="AV1937" s="28">
        <f>Tabela1[[#This Row],[PESO TOTAL]]*Tabela1[[#This Row],[ACABAMENTO]]</f>
        <v>0</v>
      </c>
      <c r="AW1937" s="28">
        <f>Tabela1[[#This Row],[PESO TOTAL]]*Tabela1[[#This Row],[PRONTO ACABADO]]</f>
        <v>0</v>
      </c>
      <c r="AX1937" s="28">
        <f>Tabela1[[#This Row],[PESO TOTAL]]*Tabela1[[#This Row],[EXPEDIÇÃO ]]</f>
        <v>0</v>
      </c>
      <c r="AY1937" s="28" t="str">
        <f>Tabela1[[#This Row],[PEDIDO]]&amp;Tabela1[[#This Row],[PRODUTO]]</f>
        <v/>
      </c>
      <c r="AZ1937" s="44">
        <f>IF(AF1937="",0,IF(ISTEXT(AF1937),H1937*VALUE(SUBSTITUTE(AF1937,"%",""))/100,H1937*AF1937))-Tabela1[[#This Row],[PRONTO ACABADO2]]</f>
        <v>0</v>
      </c>
      <c r="BA1937" s="44">
        <f>IF(AG1937="",0,IF(ISTEXT(AG1937),H1937*VALUE(SUBSTITUTE(AG1937,"%",""))/100,H1937*AG1937))-Tabela1[[#This Row],[PESO EXPEDIDO2]]</f>
        <v>0</v>
      </c>
      <c r="BB1937" s="44">
        <f t="shared" si="266"/>
        <v>0</v>
      </c>
      <c r="BC1937" s="44">
        <f t="shared" si="267"/>
        <v>0</v>
      </c>
      <c r="BD1937" s="44"/>
    </row>
    <row r="1938" spans="1:56" ht="15.75" hidden="1" customHeight="1" x14ac:dyDescent="0.25">
      <c r="A1938" s="6"/>
      <c r="B1938" s="22"/>
      <c r="C1938" s="7"/>
      <c r="D1938" s="46"/>
      <c r="E1938" s="7"/>
      <c r="F1938" s="7"/>
      <c r="G1938" s="44"/>
      <c r="H1938" s="41">
        <f>Tabela1[[#This Row],[PESO UNI]]*Tabela1[[#This Row],[QTE]]</f>
        <v>0</v>
      </c>
      <c r="I1938" s="7"/>
      <c r="J1938" s="8"/>
      <c r="K1938" s="8"/>
      <c r="L1938" s="9"/>
      <c r="M1938" s="10"/>
      <c r="N1938" s="8"/>
      <c r="O1938" s="12"/>
      <c r="P1938" s="13"/>
      <c r="Q1938" s="14">
        <f>Tabela1[[#This Row],[QTDE/ Fabricação]]-Tabela1[[#This Row],[QTE]]</f>
        <v>0</v>
      </c>
      <c r="R1938" s="19">
        <f t="shared" si="262"/>
        <v>0</v>
      </c>
      <c r="S1938" s="19">
        <f t="shared" si="261"/>
        <v>0</v>
      </c>
      <c r="T1938" s="20">
        <f t="shared" si="263"/>
        <v>0</v>
      </c>
      <c r="U1938" s="17">
        <f>IFERROR(SUMIF('LISTA DE EMBARQUE'!B:B,MICRO!E:E,'LISTA DE EMBARQUE'!G:G),"")</f>
        <v>0</v>
      </c>
      <c r="V1938" s="12" t="str">
        <f>IFERROR(VLOOKUP(Tabela1[[#This Row],[COD.MDE]],'LISTA DE EMBARQUE'!B:L,11,0),"")</f>
        <v/>
      </c>
      <c r="W1938" s="13" t="str">
        <f>IFERROR(COUNTIF(#REF!,Tabela1[[#This Row],[Colunas5]]),"")</f>
        <v/>
      </c>
      <c r="X1938" s="14">
        <f>Tabela1[[#This Row],[QIANTIDADE EXPEDIDA]]*Tabela1[[#This Row],[PESO UNI]]</f>
        <v>0</v>
      </c>
      <c r="Y1938" s="14">
        <f t="shared" si="264"/>
        <v>0</v>
      </c>
      <c r="Z1938" s="21">
        <f>Tabela1[[#This Row],[PESO TOTAL]]-Tabela1[[#This Row],[Peso Expedido]]</f>
        <v>0</v>
      </c>
      <c r="AA1938" s="18"/>
      <c r="AB1938" s="40"/>
      <c r="AC1938" s="40"/>
      <c r="AD1938" s="40"/>
      <c r="AE1938" s="40"/>
      <c r="AF1938" s="40"/>
      <c r="AG1938" s="40"/>
      <c r="AH1938" s="40"/>
      <c r="AI1938" s="40" t="str">
        <f t="shared" si="268"/>
        <v>ok</v>
      </c>
      <c r="AJ1938"/>
      <c r="AK1938" t="str">
        <f>Tabela1[[#This Row],[Coluna1]]&amp;Tabela1[[#This Row],[PEDIDO]]</f>
        <v/>
      </c>
      <c r="AL1938"/>
      <c r="AM1938"/>
      <c r="AN1938"/>
      <c r="AO1938" t="str">
        <f t="shared" si="265"/>
        <v>/</v>
      </c>
      <c r="AP1938" t="str">
        <f>Tabela1[[#This Row],[TAG]]&amp;Tabela1[[#This Row],[PEDIDO]]&amp;Tabela1[[#This Row],[PRODUTO]]</f>
        <v/>
      </c>
      <c r="AQ1938" s="23" t="str">
        <f>Tabela1[[#This Row],[PRODUTO]]&amp;Tabela1[[#This Row],[TAG]]</f>
        <v/>
      </c>
      <c r="AR1938" s="183">
        <f>Tabela1[[#This Row],[PESO TOTAL]]*Tabela1[[#This Row],[MATÉRIA PRIMA]]</f>
        <v>0</v>
      </c>
      <c r="AS1938" s="28">
        <f>Tabela1[[#This Row],[PESO TOTAL]]*Tabela1[[#This Row],[PREPARAÇÃO ]]</f>
        <v>0</v>
      </c>
      <c r="AT1938" s="28">
        <f>Tabela1[[#This Row],[PESO TOTAL]]*Tabela1[[#This Row],[CALDEIRARIA]]</f>
        <v>0</v>
      </c>
      <c r="AU1938" s="28">
        <f>Tabela1[[#This Row],[PESO TOTAL]]*Tabela1[[#This Row],[SOLDA]]</f>
        <v>0</v>
      </c>
      <c r="AV1938" s="28">
        <f>Tabela1[[#This Row],[PESO TOTAL]]*Tabela1[[#This Row],[ACABAMENTO]]</f>
        <v>0</v>
      </c>
      <c r="AW1938" s="28">
        <f>Tabela1[[#This Row],[PESO TOTAL]]*Tabela1[[#This Row],[PRONTO ACABADO]]</f>
        <v>0</v>
      </c>
      <c r="AX1938" s="28">
        <f>Tabela1[[#This Row],[PESO TOTAL]]*Tabela1[[#This Row],[EXPEDIÇÃO ]]</f>
        <v>0</v>
      </c>
      <c r="AY1938" s="28" t="str">
        <f>Tabela1[[#This Row],[PEDIDO]]&amp;Tabela1[[#This Row],[PRODUTO]]</f>
        <v/>
      </c>
      <c r="AZ1938" s="44">
        <f>IF(AF1938="",0,IF(ISTEXT(AF1938),H1938*VALUE(SUBSTITUTE(AF1938,"%",""))/100,H1938*AF1938))-Tabela1[[#This Row],[PRONTO ACABADO2]]</f>
        <v>0</v>
      </c>
      <c r="BA1938" s="44">
        <f>IF(AG1938="",0,IF(ISTEXT(AG1938),H1938*VALUE(SUBSTITUTE(AG1938,"%",""))/100,H1938*AG1938))-Tabela1[[#This Row],[PESO EXPEDIDO2]]</f>
        <v>0</v>
      </c>
      <c r="BB1938" s="44">
        <f t="shared" si="266"/>
        <v>0</v>
      </c>
      <c r="BC1938" s="44">
        <f t="shared" si="267"/>
        <v>0</v>
      </c>
      <c r="BD1938" s="44"/>
    </row>
    <row r="1939" spans="1:56" ht="15.75" hidden="1" customHeight="1" x14ac:dyDescent="0.25">
      <c r="A1939" s="6"/>
      <c r="B1939" s="22"/>
      <c r="C1939" s="7"/>
      <c r="D1939" s="46"/>
      <c r="E1939" s="7"/>
      <c r="F1939" s="7"/>
      <c r="G1939" s="44"/>
      <c r="H1939" s="41">
        <f>Tabela1[[#This Row],[PESO UNI]]*Tabela1[[#This Row],[QTE]]</f>
        <v>0</v>
      </c>
      <c r="I1939" s="7"/>
      <c r="J1939" s="8"/>
      <c r="K1939" s="8"/>
      <c r="L1939" s="9"/>
      <c r="M1939" s="10"/>
      <c r="N1939" s="8"/>
      <c r="O1939" s="12"/>
      <c r="P1939" s="13"/>
      <c r="Q1939" s="14">
        <f>Tabela1[[#This Row],[QTDE/ Fabricação]]-Tabela1[[#This Row],[QTE]]</f>
        <v>0</v>
      </c>
      <c r="R1939" s="19">
        <f t="shared" si="262"/>
        <v>0</v>
      </c>
      <c r="S1939" s="19">
        <f t="shared" si="261"/>
        <v>0</v>
      </c>
      <c r="T1939" s="20">
        <f t="shared" si="263"/>
        <v>0</v>
      </c>
      <c r="U1939" s="17">
        <f>IFERROR(SUMIF('LISTA DE EMBARQUE'!B:B,MICRO!E:E,'LISTA DE EMBARQUE'!G:G),"")</f>
        <v>0</v>
      </c>
      <c r="V1939" s="12" t="str">
        <f>IFERROR(VLOOKUP(Tabela1[[#This Row],[COD.MDE]],'LISTA DE EMBARQUE'!B:L,11,0),"")</f>
        <v/>
      </c>
      <c r="W1939" s="13" t="str">
        <f>IFERROR(COUNTIF(#REF!,Tabela1[[#This Row],[Colunas5]]),"")</f>
        <v/>
      </c>
      <c r="X1939" s="14">
        <f>Tabela1[[#This Row],[QIANTIDADE EXPEDIDA]]*Tabela1[[#This Row],[PESO UNI]]</f>
        <v>0</v>
      </c>
      <c r="Y1939" s="14">
        <f t="shared" si="264"/>
        <v>0</v>
      </c>
      <c r="Z1939" s="21">
        <f>Tabela1[[#This Row],[PESO TOTAL]]-Tabela1[[#This Row],[Peso Expedido]]</f>
        <v>0</v>
      </c>
      <c r="AA1939" s="18"/>
      <c r="AB1939" s="40"/>
      <c r="AC1939" s="40"/>
      <c r="AD1939" s="40"/>
      <c r="AE1939" s="40"/>
      <c r="AF1939" s="40"/>
      <c r="AG1939" s="40"/>
      <c r="AH1939" s="40"/>
      <c r="AI1939" s="40" t="str">
        <f t="shared" si="268"/>
        <v>ok</v>
      </c>
      <c r="AJ1939"/>
      <c r="AK1939" t="str">
        <f>Tabela1[[#This Row],[Coluna1]]&amp;Tabela1[[#This Row],[PEDIDO]]</f>
        <v/>
      </c>
      <c r="AL1939"/>
      <c r="AM1939"/>
      <c r="AN1939"/>
      <c r="AO1939" t="str">
        <f t="shared" si="265"/>
        <v>/</v>
      </c>
      <c r="AP1939" t="str">
        <f>Tabela1[[#This Row],[TAG]]&amp;Tabela1[[#This Row],[PEDIDO]]&amp;Tabela1[[#This Row],[PRODUTO]]</f>
        <v/>
      </c>
      <c r="AQ1939" s="23" t="str">
        <f>Tabela1[[#This Row],[PRODUTO]]&amp;Tabela1[[#This Row],[TAG]]</f>
        <v/>
      </c>
      <c r="AR1939" s="183">
        <f>Tabela1[[#This Row],[PESO TOTAL]]*Tabela1[[#This Row],[MATÉRIA PRIMA]]</f>
        <v>0</v>
      </c>
      <c r="AS1939" s="28">
        <f>Tabela1[[#This Row],[PESO TOTAL]]*Tabela1[[#This Row],[PREPARAÇÃO ]]</f>
        <v>0</v>
      </c>
      <c r="AT1939" s="28">
        <f>Tabela1[[#This Row],[PESO TOTAL]]*Tabela1[[#This Row],[CALDEIRARIA]]</f>
        <v>0</v>
      </c>
      <c r="AU1939" s="28">
        <f>Tabela1[[#This Row],[PESO TOTAL]]*Tabela1[[#This Row],[SOLDA]]</f>
        <v>0</v>
      </c>
      <c r="AV1939" s="28">
        <f>Tabela1[[#This Row],[PESO TOTAL]]*Tabela1[[#This Row],[ACABAMENTO]]</f>
        <v>0</v>
      </c>
      <c r="AW1939" s="28">
        <f>Tabela1[[#This Row],[PESO TOTAL]]*Tabela1[[#This Row],[PRONTO ACABADO]]</f>
        <v>0</v>
      </c>
      <c r="AX1939" s="28">
        <f>Tabela1[[#This Row],[PESO TOTAL]]*Tabela1[[#This Row],[EXPEDIÇÃO ]]</f>
        <v>0</v>
      </c>
      <c r="AY1939" s="28" t="str">
        <f>Tabela1[[#This Row],[PEDIDO]]&amp;Tabela1[[#This Row],[PRODUTO]]</f>
        <v/>
      </c>
      <c r="AZ1939" s="44">
        <f>IF(AF1939="",0,IF(ISTEXT(AF1939),H1939*VALUE(SUBSTITUTE(AF1939,"%",""))/100,H1939*AF1939))-Tabela1[[#This Row],[PRONTO ACABADO2]]</f>
        <v>0</v>
      </c>
      <c r="BA1939" s="44">
        <f>IF(AG1939="",0,IF(ISTEXT(AG1939),H1939*VALUE(SUBSTITUTE(AG1939,"%",""))/100,H1939*AG1939))-Tabela1[[#This Row],[PESO EXPEDIDO2]]</f>
        <v>0</v>
      </c>
      <c r="BB1939" s="44">
        <f t="shared" si="266"/>
        <v>0</v>
      </c>
      <c r="BC1939" s="44">
        <f t="shared" si="267"/>
        <v>0</v>
      </c>
      <c r="BD1939" s="44"/>
    </row>
    <row r="1940" spans="1:56" ht="15.75" hidden="1" customHeight="1" x14ac:dyDescent="0.25">
      <c r="A1940" s="6"/>
      <c r="B1940" s="22"/>
      <c r="C1940" s="7"/>
      <c r="D1940" s="46"/>
      <c r="E1940" s="7"/>
      <c r="F1940" s="7"/>
      <c r="G1940" s="44"/>
      <c r="H1940" s="41">
        <f>Tabela1[[#This Row],[PESO UNI]]*Tabela1[[#This Row],[QTE]]</f>
        <v>0</v>
      </c>
      <c r="I1940" s="7"/>
      <c r="J1940" s="8"/>
      <c r="K1940" s="8"/>
      <c r="L1940" s="9"/>
      <c r="M1940" s="10"/>
      <c r="N1940" s="8"/>
      <c r="O1940" s="12"/>
      <c r="P1940" s="13"/>
      <c r="Q1940" s="14">
        <f>Tabela1[[#This Row],[QTDE/ Fabricação]]-Tabela1[[#This Row],[QTE]]</f>
        <v>0</v>
      </c>
      <c r="R1940" s="19">
        <f t="shared" si="262"/>
        <v>0</v>
      </c>
      <c r="S1940" s="19">
        <f t="shared" si="261"/>
        <v>0</v>
      </c>
      <c r="T1940" s="20">
        <f t="shared" si="263"/>
        <v>0</v>
      </c>
      <c r="U1940" s="17">
        <f>IFERROR(SUMIF('LISTA DE EMBARQUE'!B:B,MICRO!E:E,'LISTA DE EMBARQUE'!G:G),"")</f>
        <v>0</v>
      </c>
      <c r="V1940" s="12" t="str">
        <f>IFERROR(VLOOKUP(Tabela1[[#This Row],[COD.MDE]],'LISTA DE EMBARQUE'!B:L,11,0),"")</f>
        <v/>
      </c>
      <c r="W1940" s="13" t="str">
        <f>IFERROR(COUNTIF(#REF!,Tabela1[[#This Row],[Colunas5]]),"")</f>
        <v/>
      </c>
      <c r="X1940" s="14">
        <f>Tabela1[[#This Row],[QIANTIDADE EXPEDIDA]]*Tabela1[[#This Row],[PESO UNI]]</f>
        <v>0</v>
      </c>
      <c r="Y1940" s="14">
        <f t="shared" si="264"/>
        <v>0</v>
      </c>
      <c r="Z1940" s="21">
        <f>Tabela1[[#This Row],[PESO TOTAL]]-Tabela1[[#This Row],[Peso Expedido]]</f>
        <v>0</v>
      </c>
      <c r="AA1940" s="18"/>
      <c r="AB1940" s="40"/>
      <c r="AC1940" s="40"/>
      <c r="AD1940" s="40"/>
      <c r="AE1940" s="40"/>
      <c r="AF1940" s="40"/>
      <c r="AG1940" s="40"/>
      <c r="AH1940" s="40"/>
      <c r="AI1940" s="40" t="str">
        <f t="shared" si="268"/>
        <v>ok</v>
      </c>
      <c r="AJ1940"/>
      <c r="AK1940" t="str">
        <f>Tabela1[[#This Row],[Coluna1]]&amp;Tabela1[[#This Row],[PEDIDO]]</f>
        <v/>
      </c>
      <c r="AL1940"/>
      <c r="AM1940"/>
      <c r="AN1940"/>
      <c r="AO1940" t="str">
        <f t="shared" si="265"/>
        <v>/</v>
      </c>
      <c r="AP1940" t="str">
        <f>Tabela1[[#This Row],[TAG]]&amp;Tabela1[[#This Row],[PEDIDO]]&amp;Tabela1[[#This Row],[PRODUTO]]</f>
        <v/>
      </c>
      <c r="AQ1940" s="23" t="str">
        <f>Tabela1[[#This Row],[PRODUTO]]&amp;Tabela1[[#This Row],[TAG]]</f>
        <v/>
      </c>
      <c r="AR1940" s="183">
        <f>Tabela1[[#This Row],[PESO TOTAL]]*Tabela1[[#This Row],[MATÉRIA PRIMA]]</f>
        <v>0</v>
      </c>
      <c r="AS1940" s="28">
        <f>Tabela1[[#This Row],[PESO TOTAL]]*Tabela1[[#This Row],[PREPARAÇÃO ]]</f>
        <v>0</v>
      </c>
      <c r="AT1940" s="28">
        <f>Tabela1[[#This Row],[PESO TOTAL]]*Tabela1[[#This Row],[CALDEIRARIA]]</f>
        <v>0</v>
      </c>
      <c r="AU1940" s="28">
        <f>Tabela1[[#This Row],[PESO TOTAL]]*Tabela1[[#This Row],[SOLDA]]</f>
        <v>0</v>
      </c>
      <c r="AV1940" s="28">
        <f>Tabela1[[#This Row],[PESO TOTAL]]*Tabela1[[#This Row],[ACABAMENTO]]</f>
        <v>0</v>
      </c>
      <c r="AW1940" s="28">
        <f>Tabela1[[#This Row],[PESO TOTAL]]*Tabela1[[#This Row],[PRONTO ACABADO]]</f>
        <v>0</v>
      </c>
      <c r="AX1940" s="28">
        <f>Tabela1[[#This Row],[PESO TOTAL]]*Tabela1[[#This Row],[EXPEDIÇÃO ]]</f>
        <v>0</v>
      </c>
      <c r="AY1940" s="28" t="str">
        <f>Tabela1[[#This Row],[PEDIDO]]&amp;Tabela1[[#This Row],[PRODUTO]]</f>
        <v/>
      </c>
      <c r="AZ1940" s="44">
        <f>IF(AF1940="",0,IF(ISTEXT(AF1940),H1940*VALUE(SUBSTITUTE(AF1940,"%",""))/100,H1940*AF1940))-Tabela1[[#This Row],[PRONTO ACABADO2]]</f>
        <v>0</v>
      </c>
      <c r="BA1940" s="44">
        <f>IF(AG1940="",0,IF(ISTEXT(AG1940),H1940*VALUE(SUBSTITUTE(AG1940,"%",""))/100,H1940*AG1940))-Tabela1[[#This Row],[PESO EXPEDIDO2]]</f>
        <v>0</v>
      </c>
      <c r="BB1940" s="44">
        <f t="shared" si="266"/>
        <v>0</v>
      </c>
      <c r="BC1940" s="44">
        <f t="shared" si="267"/>
        <v>0</v>
      </c>
      <c r="BD1940" s="44"/>
    </row>
    <row r="1941" spans="1:56" ht="15.75" hidden="1" customHeight="1" x14ac:dyDescent="0.25">
      <c r="A1941" s="6"/>
      <c r="B1941" s="22"/>
      <c r="C1941" s="7"/>
      <c r="D1941" s="46"/>
      <c r="E1941" s="7"/>
      <c r="F1941" s="7"/>
      <c r="G1941" s="44"/>
      <c r="H1941" s="41">
        <f>Tabela1[[#This Row],[PESO UNI]]*Tabela1[[#This Row],[QTE]]</f>
        <v>0</v>
      </c>
      <c r="I1941" s="7"/>
      <c r="J1941" s="8"/>
      <c r="K1941" s="8"/>
      <c r="L1941" s="9"/>
      <c r="M1941" s="10"/>
      <c r="N1941" s="8"/>
      <c r="O1941" s="12"/>
      <c r="P1941" s="13"/>
      <c r="Q1941" s="14">
        <f>Tabela1[[#This Row],[QTDE/ Fabricação]]-Tabela1[[#This Row],[QTE]]</f>
        <v>0</v>
      </c>
      <c r="R1941" s="19">
        <f t="shared" si="262"/>
        <v>0</v>
      </c>
      <c r="S1941" s="19">
        <f t="shared" si="261"/>
        <v>0</v>
      </c>
      <c r="T1941" s="20">
        <f t="shared" si="263"/>
        <v>0</v>
      </c>
      <c r="U1941" s="17">
        <f>IFERROR(SUMIF('LISTA DE EMBARQUE'!B:B,MICRO!E:E,'LISTA DE EMBARQUE'!G:G),"")</f>
        <v>0</v>
      </c>
      <c r="V1941" s="12" t="str">
        <f>IFERROR(VLOOKUP(Tabela1[[#This Row],[COD.MDE]],'LISTA DE EMBARQUE'!B:L,11,0),"")</f>
        <v/>
      </c>
      <c r="W1941" s="13" t="str">
        <f>IFERROR(COUNTIF(#REF!,Tabela1[[#This Row],[Colunas5]]),"")</f>
        <v/>
      </c>
      <c r="X1941" s="14">
        <f>Tabela1[[#This Row],[QIANTIDADE EXPEDIDA]]*Tabela1[[#This Row],[PESO UNI]]</f>
        <v>0</v>
      </c>
      <c r="Y1941" s="14">
        <f t="shared" si="264"/>
        <v>0</v>
      </c>
      <c r="Z1941" s="21">
        <f>Tabela1[[#This Row],[PESO TOTAL]]-Tabela1[[#This Row],[Peso Expedido]]</f>
        <v>0</v>
      </c>
      <c r="AA1941" s="18"/>
      <c r="AB1941" s="40"/>
      <c r="AC1941" s="40"/>
      <c r="AD1941" s="40"/>
      <c r="AE1941" s="40"/>
      <c r="AF1941" s="40"/>
      <c r="AG1941" s="40"/>
      <c r="AH1941" s="40"/>
      <c r="AI1941" s="40" t="str">
        <f t="shared" si="268"/>
        <v>ok</v>
      </c>
      <c r="AJ1941"/>
      <c r="AK1941" t="str">
        <f>Tabela1[[#This Row],[Coluna1]]&amp;Tabela1[[#This Row],[PEDIDO]]</f>
        <v/>
      </c>
      <c r="AL1941"/>
      <c r="AM1941"/>
      <c r="AN1941"/>
      <c r="AO1941" t="str">
        <f t="shared" si="265"/>
        <v>/</v>
      </c>
      <c r="AP1941" t="str">
        <f>Tabela1[[#This Row],[TAG]]&amp;Tabela1[[#This Row],[PEDIDO]]&amp;Tabela1[[#This Row],[PRODUTO]]</f>
        <v/>
      </c>
      <c r="AQ1941" s="23" t="str">
        <f>Tabela1[[#This Row],[PRODUTO]]&amp;Tabela1[[#This Row],[TAG]]</f>
        <v/>
      </c>
      <c r="AR1941" s="183">
        <f>Tabela1[[#This Row],[PESO TOTAL]]*Tabela1[[#This Row],[MATÉRIA PRIMA]]</f>
        <v>0</v>
      </c>
      <c r="AS1941" s="28">
        <f>Tabela1[[#This Row],[PESO TOTAL]]*Tabela1[[#This Row],[PREPARAÇÃO ]]</f>
        <v>0</v>
      </c>
      <c r="AT1941" s="28">
        <f>Tabela1[[#This Row],[PESO TOTAL]]*Tabela1[[#This Row],[CALDEIRARIA]]</f>
        <v>0</v>
      </c>
      <c r="AU1941" s="28">
        <f>Tabela1[[#This Row],[PESO TOTAL]]*Tabela1[[#This Row],[SOLDA]]</f>
        <v>0</v>
      </c>
      <c r="AV1941" s="28">
        <f>Tabela1[[#This Row],[PESO TOTAL]]*Tabela1[[#This Row],[ACABAMENTO]]</f>
        <v>0</v>
      </c>
      <c r="AW1941" s="28">
        <f>Tabela1[[#This Row],[PESO TOTAL]]*Tabela1[[#This Row],[PRONTO ACABADO]]</f>
        <v>0</v>
      </c>
      <c r="AX1941" s="28">
        <f>Tabela1[[#This Row],[PESO TOTAL]]*Tabela1[[#This Row],[EXPEDIÇÃO ]]</f>
        <v>0</v>
      </c>
      <c r="AY1941" s="28" t="str">
        <f>Tabela1[[#This Row],[PEDIDO]]&amp;Tabela1[[#This Row],[PRODUTO]]</f>
        <v/>
      </c>
      <c r="AZ1941" s="44">
        <f>IF(AF1941="",0,IF(ISTEXT(AF1941),H1941*VALUE(SUBSTITUTE(AF1941,"%",""))/100,H1941*AF1941))-Tabela1[[#This Row],[PRONTO ACABADO2]]</f>
        <v>0</v>
      </c>
      <c r="BA1941" s="44">
        <f>IF(AG1941="",0,IF(ISTEXT(AG1941),H1941*VALUE(SUBSTITUTE(AG1941,"%",""))/100,H1941*AG1941))-Tabela1[[#This Row],[PESO EXPEDIDO2]]</f>
        <v>0</v>
      </c>
      <c r="BB1941" s="44">
        <f t="shared" si="266"/>
        <v>0</v>
      </c>
      <c r="BC1941" s="44">
        <f t="shared" si="267"/>
        <v>0</v>
      </c>
      <c r="BD1941" s="44"/>
    </row>
    <row r="1942" spans="1:56" ht="15.75" hidden="1" customHeight="1" x14ac:dyDescent="0.25">
      <c r="A1942" s="6"/>
      <c r="B1942" s="22"/>
      <c r="C1942" s="7"/>
      <c r="D1942" s="46"/>
      <c r="E1942" s="7"/>
      <c r="F1942" s="7"/>
      <c r="G1942" s="44"/>
      <c r="H1942" s="41">
        <f>Tabela1[[#This Row],[PESO UNI]]*Tabela1[[#This Row],[QTE]]</f>
        <v>0</v>
      </c>
      <c r="I1942" s="7"/>
      <c r="J1942" s="8"/>
      <c r="K1942" s="8"/>
      <c r="L1942" s="9"/>
      <c r="M1942" s="10"/>
      <c r="N1942" s="8"/>
      <c r="O1942" s="12"/>
      <c r="P1942" s="13"/>
      <c r="Q1942" s="14">
        <f>Tabela1[[#This Row],[QTDE/ Fabricação]]-Tabela1[[#This Row],[QTE]]</f>
        <v>0</v>
      </c>
      <c r="R1942" s="19">
        <f t="shared" si="262"/>
        <v>0</v>
      </c>
      <c r="S1942" s="19">
        <f t="shared" si="261"/>
        <v>0</v>
      </c>
      <c r="T1942" s="20">
        <f t="shared" si="263"/>
        <v>0</v>
      </c>
      <c r="U1942" s="17">
        <f>IFERROR(SUMIF('LISTA DE EMBARQUE'!B:B,MICRO!E:E,'LISTA DE EMBARQUE'!G:G),"")</f>
        <v>0</v>
      </c>
      <c r="V1942" s="12" t="str">
        <f>IFERROR(VLOOKUP(Tabela1[[#This Row],[COD.MDE]],'LISTA DE EMBARQUE'!B:L,11,0),"")</f>
        <v/>
      </c>
      <c r="W1942" s="13" t="str">
        <f>IFERROR(COUNTIF(#REF!,Tabela1[[#This Row],[Colunas5]]),"")</f>
        <v/>
      </c>
      <c r="X1942" s="14">
        <f>Tabela1[[#This Row],[QIANTIDADE EXPEDIDA]]*Tabela1[[#This Row],[PESO UNI]]</f>
        <v>0</v>
      </c>
      <c r="Y1942" s="14">
        <f t="shared" si="264"/>
        <v>0</v>
      </c>
      <c r="Z1942" s="21">
        <f>Tabela1[[#This Row],[PESO TOTAL]]-Tabela1[[#This Row],[Peso Expedido]]</f>
        <v>0</v>
      </c>
      <c r="AA1942" s="18"/>
      <c r="AB1942" s="40"/>
      <c r="AC1942" s="40"/>
      <c r="AD1942" s="40"/>
      <c r="AE1942" s="40"/>
      <c r="AF1942" s="40"/>
      <c r="AG1942" s="40"/>
      <c r="AH1942" s="40"/>
      <c r="AI1942" s="40" t="str">
        <f t="shared" si="268"/>
        <v>ok</v>
      </c>
      <c r="AJ1942"/>
      <c r="AK1942" t="str">
        <f>Tabela1[[#This Row],[Coluna1]]&amp;Tabela1[[#This Row],[PEDIDO]]</f>
        <v/>
      </c>
      <c r="AL1942"/>
      <c r="AM1942"/>
      <c r="AN1942"/>
      <c r="AO1942" t="str">
        <f t="shared" si="265"/>
        <v>/</v>
      </c>
      <c r="AP1942" t="str">
        <f>Tabela1[[#This Row],[TAG]]&amp;Tabela1[[#This Row],[PEDIDO]]&amp;Tabela1[[#This Row],[PRODUTO]]</f>
        <v/>
      </c>
      <c r="AQ1942" s="23" t="str">
        <f>Tabela1[[#This Row],[PRODUTO]]&amp;Tabela1[[#This Row],[TAG]]</f>
        <v/>
      </c>
      <c r="AR1942" s="183">
        <f>Tabela1[[#This Row],[PESO TOTAL]]*Tabela1[[#This Row],[MATÉRIA PRIMA]]</f>
        <v>0</v>
      </c>
      <c r="AS1942" s="28">
        <f>Tabela1[[#This Row],[PESO TOTAL]]*Tabela1[[#This Row],[PREPARAÇÃO ]]</f>
        <v>0</v>
      </c>
      <c r="AT1942" s="28">
        <f>Tabela1[[#This Row],[PESO TOTAL]]*Tabela1[[#This Row],[CALDEIRARIA]]</f>
        <v>0</v>
      </c>
      <c r="AU1942" s="28">
        <f>Tabela1[[#This Row],[PESO TOTAL]]*Tabela1[[#This Row],[SOLDA]]</f>
        <v>0</v>
      </c>
      <c r="AV1942" s="28">
        <f>Tabela1[[#This Row],[PESO TOTAL]]*Tabela1[[#This Row],[ACABAMENTO]]</f>
        <v>0</v>
      </c>
      <c r="AW1942" s="28">
        <f>Tabela1[[#This Row],[PESO TOTAL]]*Tabela1[[#This Row],[PRONTO ACABADO]]</f>
        <v>0</v>
      </c>
      <c r="AX1942" s="28">
        <f>Tabela1[[#This Row],[PESO TOTAL]]*Tabela1[[#This Row],[EXPEDIÇÃO ]]</f>
        <v>0</v>
      </c>
      <c r="AY1942" s="28" t="str">
        <f>Tabela1[[#This Row],[PEDIDO]]&amp;Tabela1[[#This Row],[PRODUTO]]</f>
        <v/>
      </c>
      <c r="AZ1942" s="44">
        <f>IF(AF1942="",0,IF(ISTEXT(AF1942),H1942*VALUE(SUBSTITUTE(AF1942,"%",""))/100,H1942*AF1942))-Tabela1[[#This Row],[PRONTO ACABADO2]]</f>
        <v>0</v>
      </c>
      <c r="BA1942" s="44">
        <f>IF(AG1942="",0,IF(ISTEXT(AG1942),H1942*VALUE(SUBSTITUTE(AG1942,"%",""))/100,H1942*AG1942))-Tabela1[[#This Row],[PESO EXPEDIDO2]]</f>
        <v>0</v>
      </c>
      <c r="BB1942" s="44">
        <f t="shared" si="266"/>
        <v>0</v>
      </c>
      <c r="BC1942" s="44">
        <f t="shared" si="267"/>
        <v>0</v>
      </c>
      <c r="BD1942" s="44"/>
    </row>
    <row r="1943" spans="1:56" ht="15.75" hidden="1" customHeight="1" x14ac:dyDescent="0.25">
      <c r="A1943" s="6"/>
      <c r="B1943" s="22"/>
      <c r="C1943" s="7"/>
      <c r="D1943" s="46"/>
      <c r="E1943" s="7"/>
      <c r="F1943" s="7"/>
      <c r="G1943" s="44"/>
      <c r="H1943" s="41">
        <f>Tabela1[[#This Row],[PESO UNI]]*Tabela1[[#This Row],[QTE]]</f>
        <v>0</v>
      </c>
      <c r="I1943" s="7"/>
      <c r="J1943" s="8"/>
      <c r="K1943" s="8"/>
      <c r="L1943" s="9"/>
      <c r="M1943" s="10"/>
      <c r="N1943" s="8"/>
      <c r="O1943" s="12"/>
      <c r="P1943" s="13"/>
      <c r="Q1943" s="14">
        <f>Tabela1[[#This Row],[QTDE/ Fabricação]]-Tabela1[[#This Row],[QTE]]</f>
        <v>0</v>
      </c>
      <c r="R1943" s="19">
        <f t="shared" si="262"/>
        <v>0</v>
      </c>
      <c r="S1943" s="19">
        <f t="shared" si="261"/>
        <v>0</v>
      </c>
      <c r="T1943" s="20">
        <f t="shared" si="263"/>
        <v>0</v>
      </c>
      <c r="U1943" s="17">
        <f>IFERROR(SUMIF('LISTA DE EMBARQUE'!B:B,MICRO!E:E,'LISTA DE EMBARQUE'!G:G),"")</f>
        <v>0</v>
      </c>
      <c r="V1943" s="12" t="str">
        <f>IFERROR(VLOOKUP(Tabela1[[#This Row],[COD.MDE]],'LISTA DE EMBARQUE'!B:L,11,0),"")</f>
        <v/>
      </c>
      <c r="W1943" s="13" t="str">
        <f>IFERROR(COUNTIF(#REF!,Tabela1[[#This Row],[Colunas5]]),"")</f>
        <v/>
      </c>
      <c r="X1943" s="14">
        <f>Tabela1[[#This Row],[QIANTIDADE EXPEDIDA]]*Tabela1[[#This Row],[PESO UNI]]</f>
        <v>0</v>
      </c>
      <c r="Y1943" s="14">
        <f t="shared" si="264"/>
        <v>0</v>
      </c>
      <c r="Z1943" s="21">
        <f>Tabela1[[#This Row],[PESO TOTAL]]-Tabela1[[#This Row],[Peso Expedido]]</f>
        <v>0</v>
      </c>
      <c r="AA1943" s="18"/>
      <c r="AB1943" s="40"/>
      <c r="AC1943" s="40"/>
      <c r="AD1943" s="40"/>
      <c r="AE1943" s="40"/>
      <c r="AF1943" s="40"/>
      <c r="AG1943" s="40"/>
      <c r="AH1943" s="40"/>
      <c r="AI1943" s="40" t="str">
        <f t="shared" si="268"/>
        <v>ok</v>
      </c>
      <c r="AJ1943"/>
      <c r="AK1943" t="str">
        <f>Tabela1[[#This Row],[Coluna1]]&amp;Tabela1[[#This Row],[PEDIDO]]</f>
        <v/>
      </c>
      <c r="AL1943"/>
      <c r="AM1943"/>
      <c r="AN1943"/>
      <c r="AO1943" t="str">
        <f t="shared" si="265"/>
        <v>/</v>
      </c>
      <c r="AP1943" t="str">
        <f>Tabela1[[#This Row],[TAG]]&amp;Tabela1[[#This Row],[PEDIDO]]&amp;Tabela1[[#This Row],[PRODUTO]]</f>
        <v/>
      </c>
      <c r="AQ1943" s="23" t="str">
        <f>Tabela1[[#This Row],[PRODUTO]]&amp;Tabela1[[#This Row],[TAG]]</f>
        <v/>
      </c>
      <c r="AR1943" s="183">
        <f>Tabela1[[#This Row],[PESO TOTAL]]*Tabela1[[#This Row],[MATÉRIA PRIMA]]</f>
        <v>0</v>
      </c>
      <c r="AS1943" s="28">
        <f>Tabela1[[#This Row],[PESO TOTAL]]*Tabela1[[#This Row],[PREPARAÇÃO ]]</f>
        <v>0</v>
      </c>
      <c r="AT1943" s="28">
        <f>Tabela1[[#This Row],[PESO TOTAL]]*Tabela1[[#This Row],[CALDEIRARIA]]</f>
        <v>0</v>
      </c>
      <c r="AU1943" s="28">
        <f>Tabela1[[#This Row],[PESO TOTAL]]*Tabela1[[#This Row],[SOLDA]]</f>
        <v>0</v>
      </c>
      <c r="AV1943" s="28">
        <f>Tabela1[[#This Row],[PESO TOTAL]]*Tabela1[[#This Row],[ACABAMENTO]]</f>
        <v>0</v>
      </c>
      <c r="AW1943" s="28">
        <f>Tabela1[[#This Row],[PESO TOTAL]]*Tabela1[[#This Row],[PRONTO ACABADO]]</f>
        <v>0</v>
      </c>
      <c r="AX1943" s="28">
        <f>Tabela1[[#This Row],[PESO TOTAL]]*Tabela1[[#This Row],[EXPEDIÇÃO ]]</f>
        <v>0</v>
      </c>
      <c r="AY1943" s="28" t="str">
        <f>Tabela1[[#This Row],[PEDIDO]]&amp;Tabela1[[#This Row],[PRODUTO]]</f>
        <v/>
      </c>
      <c r="AZ1943" s="44">
        <f>IF(AF1943="",0,IF(ISTEXT(AF1943),H1943*VALUE(SUBSTITUTE(AF1943,"%",""))/100,H1943*AF1943))-Tabela1[[#This Row],[PRONTO ACABADO2]]</f>
        <v>0</v>
      </c>
      <c r="BA1943" s="44">
        <f>IF(AG1943="",0,IF(ISTEXT(AG1943),H1943*VALUE(SUBSTITUTE(AG1943,"%",""))/100,H1943*AG1943))-Tabela1[[#This Row],[PESO EXPEDIDO2]]</f>
        <v>0</v>
      </c>
      <c r="BB1943" s="44">
        <f t="shared" si="266"/>
        <v>0</v>
      </c>
      <c r="BC1943" s="44">
        <f t="shared" si="267"/>
        <v>0</v>
      </c>
      <c r="BD1943" s="44"/>
    </row>
    <row r="1944" spans="1:56" ht="15.75" hidden="1" customHeight="1" x14ac:dyDescent="0.25">
      <c r="A1944" s="6"/>
      <c r="B1944" s="22"/>
      <c r="C1944" s="7"/>
      <c r="D1944" s="46"/>
      <c r="E1944" s="7"/>
      <c r="F1944" s="7"/>
      <c r="G1944" s="44"/>
      <c r="H1944" s="41">
        <f>Tabela1[[#This Row],[PESO UNI]]*Tabela1[[#This Row],[QTE]]</f>
        <v>0</v>
      </c>
      <c r="I1944" s="7"/>
      <c r="J1944" s="8"/>
      <c r="K1944" s="8"/>
      <c r="L1944" s="9"/>
      <c r="M1944" s="10"/>
      <c r="N1944" s="8"/>
      <c r="O1944" s="12"/>
      <c r="P1944" s="13"/>
      <c r="Q1944" s="14">
        <f>Tabela1[[#This Row],[QTDE/ Fabricação]]-Tabela1[[#This Row],[QTE]]</f>
        <v>0</v>
      </c>
      <c r="R1944" s="19">
        <f t="shared" si="262"/>
        <v>0</v>
      </c>
      <c r="S1944" s="19">
        <f t="shared" si="261"/>
        <v>0</v>
      </c>
      <c r="T1944" s="20">
        <f t="shared" si="263"/>
        <v>0</v>
      </c>
      <c r="U1944" s="17">
        <f>IFERROR(SUMIF('LISTA DE EMBARQUE'!B:B,MICRO!E:E,'LISTA DE EMBARQUE'!G:G),"")</f>
        <v>0</v>
      </c>
      <c r="V1944" s="12" t="str">
        <f>IFERROR(VLOOKUP(Tabela1[[#This Row],[COD.MDE]],'LISTA DE EMBARQUE'!B:L,11,0),"")</f>
        <v/>
      </c>
      <c r="W1944" s="13" t="str">
        <f>IFERROR(COUNTIF(#REF!,Tabela1[[#This Row],[Colunas5]]),"")</f>
        <v/>
      </c>
      <c r="X1944" s="14">
        <f>Tabela1[[#This Row],[QIANTIDADE EXPEDIDA]]*Tabela1[[#This Row],[PESO UNI]]</f>
        <v>0</v>
      </c>
      <c r="Y1944" s="14">
        <f t="shared" si="264"/>
        <v>0</v>
      </c>
      <c r="Z1944" s="21">
        <f>Tabela1[[#This Row],[PESO TOTAL]]-Tabela1[[#This Row],[Peso Expedido]]</f>
        <v>0</v>
      </c>
      <c r="AA1944" s="18"/>
      <c r="AB1944" s="40"/>
      <c r="AC1944" s="40"/>
      <c r="AD1944" s="40"/>
      <c r="AE1944" s="40"/>
      <c r="AF1944" s="40"/>
      <c r="AG1944" s="40"/>
      <c r="AH1944" s="40"/>
      <c r="AI1944" s="40" t="str">
        <f t="shared" si="268"/>
        <v>ok</v>
      </c>
      <c r="AJ1944"/>
      <c r="AK1944" t="str">
        <f>Tabela1[[#This Row],[Coluna1]]&amp;Tabela1[[#This Row],[PEDIDO]]</f>
        <v/>
      </c>
      <c r="AL1944"/>
      <c r="AM1944"/>
      <c r="AN1944"/>
      <c r="AO1944" t="str">
        <f t="shared" si="265"/>
        <v>/</v>
      </c>
      <c r="AP1944" t="str">
        <f>Tabela1[[#This Row],[TAG]]&amp;Tabela1[[#This Row],[PEDIDO]]&amp;Tabela1[[#This Row],[PRODUTO]]</f>
        <v/>
      </c>
      <c r="AQ1944" s="23" t="str">
        <f>Tabela1[[#This Row],[PRODUTO]]&amp;Tabela1[[#This Row],[TAG]]</f>
        <v/>
      </c>
      <c r="AR1944" s="183">
        <f>Tabela1[[#This Row],[PESO TOTAL]]*Tabela1[[#This Row],[MATÉRIA PRIMA]]</f>
        <v>0</v>
      </c>
      <c r="AS1944" s="28">
        <f>Tabela1[[#This Row],[PESO TOTAL]]*Tabela1[[#This Row],[PREPARAÇÃO ]]</f>
        <v>0</v>
      </c>
      <c r="AT1944" s="28">
        <f>Tabela1[[#This Row],[PESO TOTAL]]*Tabela1[[#This Row],[CALDEIRARIA]]</f>
        <v>0</v>
      </c>
      <c r="AU1944" s="28">
        <f>Tabela1[[#This Row],[PESO TOTAL]]*Tabela1[[#This Row],[SOLDA]]</f>
        <v>0</v>
      </c>
      <c r="AV1944" s="28">
        <f>Tabela1[[#This Row],[PESO TOTAL]]*Tabela1[[#This Row],[ACABAMENTO]]</f>
        <v>0</v>
      </c>
      <c r="AW1944" s="28">
        <f>Tabela1[[#This Row],[PESO TOTAL]]*Tabela1[[#This Row],[PRONTO ACABADO]]</f>
        <v>0</v>
      </c>
      <c r="AX1944" s="28">
        <f>Tabela1[[#This Row],[PESO TOTAL]]*Tabela1[[#This Row],[EXPEDIÇÃO ]]</f>
        <v>0</v>
      </c>
      <c r="AY1944" s="28" t="str">
        <f>Tabela1[[#This Row],[PEDIDO]]&amp;Tabela1[[#This Row],[PRODUTO]]</f>
        <v/>
      </c>
      <c r="AZ1944" s="44">
        <f>IF(AF1944="",0,IF(ISTEXT(AF1944),H1944*VALUE(SUBSTITUTE(AF1944,"%",""))/100,H1944*AF1944))-Tabela1[[#This Row],[PRONTO ACABADO2]]</f>
        <v>0</v>
      </c>
      <c r="BA1944" s="44">
        <f>IF(AG1944="",0,IF(ISTEXT(AG1944),H1944*VALUE(SUBSTITUTE(AG1944,"%",""))/100,H1944*AG1944))-Tabela1[[#This Row],[PESO EXPEDIDO2]]</f>
        <v>0</v>
      </c>
      <c r="BB1944" s="44">
        <f t="shared" si="266"/>
        <v>0</v>
      </c>
      <c r="BC1944" s="44">
        <f t="shared" si="267"/>
        <v>0</v>
      </c>
      <c r="BD1944" s="44"/>
    </row>
    <row r="1945" spans="1:56" ht="15.75" hidden="1" customHeight="1" x14ac:dyDescent="0.25">
      <c r="A1945" s="6"/>
      <c r="B1945" s="22"/>
      <c r="C1945" s="7"/>
      <c r="D1945" s="46"/>
      <c r="E1945" s="7"/>
      <c r="F1945" s="7"/>
      <c r="G1945" s="44"/>
      <c r="H1945" s="41">
        <f>Tabela1[[#This Row],[PESO UNI]]*Tabela1[[#This Row],[QTE]]</f>
        <v>0</v>
      </c>
      <c r="I1945" s="7"/>
      <c r="J1945" s="8"/>
      <c r="K1945" s="8"/>
      <c r="L1945" s="9"/>
      <c r="M1945" s="10"/>
      <c r="N1945" s="8"/>
      <c r="O1945" s="12"/>
      <c r="P1945" s="13"/>
      <c r="Q1945" s="14">
        <f>Tabela1[[#This Row],[QTDE/ Fabricação]]-Tabela1[[#This Row],[QTE]]</f>
        <v>0</v>
      </c>
      <c r="R1945" s="19">
        <f t="shared" si="262"/>
        <v>0</v>
      </c>
      <c r="S1945" s="19">
        <f t="shared" si="261"/>
        <v>0</v>
      </c>
      <c r="T1945" s="20">
        <f t="shared" si="263"/>
        <v>0</v>
      </c>
      <c r="U1945" s="17">
        <f>IFERROR(SUMIF('LISTA DE EMBARQUE'!B:B,MICRO!E:E,'LISTA DE EMBARQUE'!G:G),"")</f>
        <v>0</v>
      </c>
      <c r="V1945" s="12" t="str">
        <f>IFERROR(VLOOKUP(Tabela1[[#This Row],[COD.MDE]],'LISTA DE EMBARQUE'!B:L,11,0),"")</f>
        <v/>
      </c>
      <c r="W1945" s="13" t="str">
        <f>IFERROR(COUNTIF(#REF!,Tabela1[[#This Row],[Colunas5]]),"")</f>
        <v/>
      </c>
      <c r="X1945" s="14">
        <f>Tabela1[[#This Row],[QIANTIDADE EXPEDIDA]]*Tabela1[[#This Row],[PESO UNI]]</f>
        <v>0</v>
      </c>
      <c r="Y1945" s="14">
        <f t="shared" si="264"/>
        <v>0</v>
      </c>
      <c r="Z1945" s="21">
        <f>Tabela1[[#This Row],[PESO TOTAL]]-Tabela1[[#This Row],[Peso Expedido]]</f>
        <v>0</v>
      </c>
      <c r="AA1945" s="18"/>
      <c r="AB1945" s="40"/>
      <c r="AC1945" s="40"/>
      <c r="AD1945" s="40"/>
      <c r="AE1945" s="40"/>
      <c r="AF1945" s="40"/>
      <c r="AG1945" s="40"/>
      <c r="AH1945" s="40"/>
      <c r="AI1945" s="40" t="str">
        <f t="shared" si="268"/>
        <v>ok</v>
      </c>
      <c r="AJ1945"/>
      <c r="AK1945" t="str">
        <f>Tabela1[[#This Row],[Coluna1]]&amp;Tabela1[[#This Row],[PEDIDO]]</f>
        <v/>
      </c>
      <c r="AL1945"/>
      <c r="AM1945"/>
      <c r="AN1945"/>
      <c r="AO1945" t="str">
        <f t="shared" si="265"/>
        <v>/</v>
      </c>
      <c r="AP1945" t="str">
        <f>Tabela1[[#This Row],[TAG]]&amp;Tabela1[[#This Row],[PEDIDO]]&amp;Tabela1[[#This Row],[PRODUTO]]</f>
        <v/>
      </c>
      <c r="AQ1945" s="23" t="str">
        <f>Tabela1[[#This Row],[PRODUTO]]&amp;Tabela1[[#This Row],[TAG]]</f>
        <v/>
      </c>
      <c r="AR1945" s="183">
        <f>Tabela1[[#This Row],[PESO TOTAL]]*Tabela1[[#This Row],[MATÉRIA PRIMA]]</f>
        <v>0</v>
      </c>
      <c r="AS1945" s="28">
        <f>Tabela1[[#This Row],[PESO TOTAL]]*Tabela1[[#This Row],[PREPARAÇÃO ]]</f>
        <v>0</v>
      </c>
      <c r="AT1945" s="28">
        <f>Tabela1[[#This Row],[PESO TOTAL]]*Tabela1[[#This Row],[CALDEIRARIA]]</f>
        <v>0</v>
      </c>
      <c r="AU1945" s="28">
        <f>Tabela1[[#This Row],[PESO TOTAL]]*Tabela1[[#This Row],[SOLDA]]</f>
        <v>0</v>
      </c>
      <c r="AV1945" s="28">
        <f>Tabela1[[#This Row],[PESO TOTAL]]*Tabela1[[#This Row],[ACABAMENTO]]</f>
        <v>0</v>
      </c>
      <c r="AW1945" s="28">
        <f>Tabela1[[#This Row],[PESO TOTAL]]*Tabela1[[#This Row],[PRONTO ACABADO]]</f>
        <v>0</v>
      </c>
      <c r="AX1945" s="28">
        <f>Tabela1[[#This Row],[PESO TOTAL]]*Tabela1[[#This Row],[EXPEDIÇÃO ]]</f>
        <v>0</v>
      </c>
      <c r="AY1945" s="28" t="str">
        <f>Tabela1[[#This Row],[PEDIDO]]&amp;Tabela1[[#This Row],[PRODUTO]]</f>
        <v/>
      </c>
      <c r="AZ1945" s="44">
        <f>IF(AF1945="",0,IF(ISTEXT(AF1945),H1945*VALUE(SUBSTITUTE(AF1945,"%",""))/100,H1945*AF1945))-Tabela1[[#This Row],[PRONTO ACABADO2]]</f>
        <v>0</v>
      </c>
      <c r="BA1945" s="44">
        <f>IF(AG1945="",0,IF(ISTEXT(AG1945),H1945*VALUE(SUBSTITUTE(AG1945,"%",""))/100,H1945*AG1945))-Tabela1[[#This Row],[PESO EXPEDIDO2]]</f>
        <v>0</v>
      </c>
      <c r="BB1945" s="44">
        <f t="shared" si="266"/>
        <v>0</v>
      </c>
      <c r="BC1945" s="44">
        <f t="shared" si="267"/>
        <v>0</v>
      </c>
      <c r="BD1945" s="44"/>
    </row>
    <row r="1946" spans="1:56" ht="15.75" hidden="1" customHeight="1" x14ac:dyDescent="0.25">
      <c r="A1946" s="6"/>
      <c r="B1946" s="22"/>
      <c r="C1946" s="7"/>
      <c r="D1946" s="46"/>
      <c r="E1946" s="7"/>
      <c r="F1946" s="7"/>
      <c r="G1946" s="44"/>
      <c r="H1946" s="41">
        <f>Tabela1[[#This Row],[PESO UNI]]*Tabela1[[#This Row],[QTE]]</f>
        <v>0</v>
      </c>
      <c r="I1946" s="7"/>
      <c r="J1946" s="8"/>
      <c r="K1946" s="8"/>
      <c r="L1946" s="9"/>
      <c r="M1946" s="10"/>
      <c r="N1946" s="8"/>
      <c r="O1946" s="12"/>
      <c r="P1946" s="13"/>
      <c r="Q1946" s="14">
        <f>Tabela1[[#This Row],[QTDE/ Fabricação]]-Tabela1[[#This Row],[QTE]]</f>
        <v>0</v>
      </c>
      <c r="R1946" s="19">
        <f t="shared" si="262"/>
        <v>0</v>
      </c>
      <c r="S1946" s="19">
        <f t="shared" si="261"/>
        <v>0</v>
      </c>
      <c r="T1946" s="20">
        <f t="shared" si="263"/>
        <v>0</v>
      </c>
      <c r="U1946" s="17">
        <f>IFERROR(SUMIF('LISTA DE EMBARQUE'!B:B,MICRO!E:E,'LISTA DE EMBARQUE'!G:G),"")</f>
        <v>0</v>
      </c>
      <c r="V1946" s="12" t="str">
        <f>IFERROR(VLOOKUP(Tabela1[[#This Row],[COD.MDE]],'LISTA DE EMBARQUE'!B:L,11,0),"")</f>
        <v/>
      </c>
      <c r="W1946" s="13" t="str">
        <f>IFERROR(COUNTIF(#REF!,Tabela1[[#This Row],[Colunas5]]),"")</f>
        <v/>
      </c>
      <c r="X1946" s="14">
        <f>Tabela1[[#This Row],[QIANTIDADE EXPEDIDA]]*Tabela1[[#This Row],[PESO UNI]]</f>
        <v>0</v>
      </c>
      <c r="Y1946" s="14">
        <f t="shared" si="264"/>
        <v>0</v>
      </c>
      <c r="Z1946" s="21">
        <f>Tabela1[[#This Row],[PESO TOTAL]]-Tabela1[[#This Row],[Peso Expedido]]</f>
        <v>0</v>
      </c>
      <c r="AA1946" s="18"/>
      <c r="AB1946" s="40"/>
      <c r="AC1946" s="40"/>
      <c r="AD1946" s="40"/>
      <c r="AE1946" s="40"/>
      <c r="AF1946" s="40"/>
      <c r="AG1946" s="40"/>
      <c r="AH1946" s="40"/>
      <c r="AI1946" s="40" t="str">
        <f t="shared" si="268"/>
        <v>ok</v>
      </c>
      <c r="AJ1946"/>
      <c r="AK1946" t="str">
        <f>Tabela1[[#This Row],[Coluna1]]&amp;Tabela1[[#This Row],[PEDIDO]]</f>
        <v/>
      </c>
      <c r="AL1946"/>
      <c r="AM1946"/>
      <c r="AN1946"/>
      <c r="AO1946" t="str">
        <f t="shared" si="265"/>
        <v>/</v>
      </c>
      <c r="AP1946" t="str">
        <f>Tabela1[[#This Row],[TAG]]&amp;Tabela1[[#This Row],[PEDIDO]]&amp;Tabela1[[#This Row],[PRODUTO]]</f>
        <v/>
      </c>
      <c r="AQ1946" s="23" t="str">
        <f>Tabela1[[#This Row],[PRODUTO]]&amp;Tabela1[[#This Row],[TAG]]</f>
        <v/>
      </c>
      <c r="AR1946" s="183">
        <f>Tabela1[[#This Row],[PESO TOTAL]]*Tabela1[[#This Row],[MATÉRIA PRIMA]]</f>
        <v>0</v>
      </c>
      <c r="AS1946" s="28">
        <f>Tabela1[[#This Row],[PESO TOTAL]]*Tabela1[[#This Row],[PREPARAÇÃO ]]</f>
        <v>0</v>
      </c>
      <c r="AT1946" s="28">
        <f>Tabela1[[#This Row],[PESO TOTAL]]*Tabela1[[#This Row],[CALDEIRARIA]]</f>
        <v>0</v>
      </c>
      <c r="AU1946" s="28">
        <f>Tabela1[[#This Row],[PESO TOTAL]]*Tabela1[[#This Row],[SOLDA]]</f>
        <v>0</v>
      </c>
      <c r="AV1946" s="28">
        <f>Tabela1[[#This Row],[PESO TOTAL]]*Tabela1[[#This Row],[ACABAMENTO]]</f>
        <v>0</v>
      </c>
      <c r="AW1946" s="28">
        <f>Tabela1[[#This Row],[PESO TOTAL]]*Tabela1[[#This Row],[PRONTO ACABADO]]</f>
        <v>0</v>
      </c>
      <c r="AX1946" s="28">
        <f>Tabela1[[#This Row],[PESO TOTAL]]*Tabela1[[#This Row],[EXPEDIÇÃO ]]</f>
        <v>0</v>
      </c>
      <c r="AY1946" s="28" t="str">
        <f>Tabela1[[#This Row],[PEDIDO]]&amp;Tabela1[[#This Row],[PRODUTO]]</f>
        <v/>
      </c>
      <c r="AZ1946" s="44">
        <f>IF(AF1946="",0,IF(ISTEXT(AF1946),H1946*VALUE(SUBSTITUTE(AF1946,"%",""))/100,H1946*AF1946))-Tabela1[[#This Row],[PRONTO ACABADO2]]</f>
        <v>0</v>
      </c>
      <c r="BA1946" s="44">
        <f>IF(AG1946="",0,IF(ISTEXT(AG1946),H1946*VALUE(SUBSTITUTE(AG1946,"%",""))/100,H1946*AG1946))-Tabela1[[#This Row],[PESO EXPEDIDO2]]</f>
        <v>0</v>
      </c>
      <c r="BB1946" s="44">
        <f t="shared" si="266"/>
        <v>0</v>
      </c>
      <c r="BC1946" s="44">
        <f t="shared" si="267"/>
        <v>0</v>
      </c>
      <c r="BD1946" s="44"/>
    </row>
    <row r="1947" spans="1:56" ht="15.75" hidden="1" customHeight="1" x14ac:dyDescent="0.25">
      <c r="A1947" s="6"/>
      <c r="B1947" s="22"/>
      <c r="C1947" s="7"/>
      <c r="D1947" s="46"/>
      <c r="E1947" s="7"/>
      <c r="F1947" s="7"/>
      <c r="G1947" s="44"/>
      <c r="H1947" s="41">
        <f>Tabela1[[#This Row],[PESO UNI]]*Tabela1[[#This Row],[QTE]]</f>
        <v>0</v>
      </c>
      <c r="I1947" s="7"/>
      <c r="J1947" s="8"/>
      <c r="K1947" s="8"/>
      <c r="L1947" s="9"/>
      <c r="M1947" s="10"/>
      <c r="N1947" s="8"/>
      <c r="O1947" s="12"/>
      <c r="P1947" s="13"/>
      <c r="Q1947" s="14">
        <f>Tabela1[[#This Row],[QTDE/ Fabricação]]-Tabela1[[#This Row],[QTE]]</f>
        <v>0</v>
      </c>
      <c r="R1947" s="19">
        <f t="shared" si="262"/>
        <v>0</v>
      </c>
      <c r="S1947" s="19">
        <f t="shared" si="261"/>
        <v>0</v>
      </c>
      <c r="T1947" s="20">
        <f t="shared" si="263"/>
        <v>0</v>
      </c>
      <c r="U1947" s="17">
        <f>IFERROR(SUMIF('LISTA DE EMBARQUE'!B:B,MICRO!E:E,'LISTA DE EMBARQUE'!G:G),"")</f>
        <v>0</v>
      </c>
      <c r="V1947" s="12" t="str">
        <f>IFERROR(VLOOKUP(Tabela1[[#This Row],[COD.MDE]],'LISTA DE EMBARQUE'!B:L,11,0),"")</f>
        <v/>
      </c>
      <c r="W1947" s="13" t="str">
        <f>IFERROR(COUNTIF(#REF!,Tabela1[[#This Row],[Colunas5]]),"")</f>
        <v/>
      </c>
      <c r="X1947" s="14">
        <f>Tabela1[[#This Row],[QIANTIDADE EXPEDIDA]]*Tabela1[[#This Row],[PESO UNI]]</f>
        <v>0</v>
      </c>
      <c r="Y1947" s="14">
        <f t="shared" si="264"/>
        <v>0</v>
      </c>
      <c r="Z1947" s="21">
        <f>Tabela1[[#This Row],[PESO TOTAL]]-Tabela1[[#This Row],[Peso Expedido]]</f>
        <v>0</v>
      </c>
      <c r="AA1947" s="18"/>
      <c r="AB1947" s="40"/>
      <c r="AC1947" s="40"/>
      <c r="AD1947" s="40"/>
      <c r="AE1947" s="40"/>
      <c r="AF1947" s="40"/>
      <c r="AG1947" s="40"/>
      <c r="AH1947" s="40"/>
      <c r="AI1947" s="40" t="str">
        <f t="shared" si="268"/>
        <v>ok</v>
      </c>
      <c r="AJ1947"/>
      <c r="AK1947" t="str">
        <f>Tabela1[[#This Row],[Coluna1]]&amp;Tabela1[[#This Row],[PEDIDO]]</f>
        <v/>
      </c>
      <c r="AL1947"/>
      <c r="AM1947"/>
      <c r="AN1947"/>
      <c r="AO1947" t="str">
        <f t="shared" si="265"/>
        <v>/</v>
      </c>
      <c r="AP1947" t="str">
        <f>Tabela1[[#This Row],[TAG]]&amp;Tabela1[[#This Row],[PEDIDO]]&amp;Tabela1[[#This Row],[PRODUTO]]</f>
        <v/>
      </c>
      <c r="AQ1947" s="23" t="str">
        <f>Tabela1[[#This Row],[PRODUTO]]&amp;Tabela1[[#This Row],[TAG]]</f>
        <v/>
      </c>
      <c r="AR1947" s="183">
        <f>Tabela1[[#This Row],[PESO TOTAL]]*Tabela1[[#This Row],[MATÉRIA PRIMA]]</f>
        <v>0</v>
      </c>
      <c r="AS1947" s="28">
        <f>Tabela1[[#This Row],[PESO TOTAL]]*Tabela1[[#This Row],[PREPARAÇÃO ]]</f>
        <v>0</v>
      </c>
      <c r="AT1947" s="28">
        <f>Tabela1[[#This Row],[PESO TOTAL]]*Tabela1[[#This Row],[CALDEIRARIA]]</f>
        <v>0</v>
      </c>
      <c r="AU1947" s="28">
        <f>Tabela1[[#This Row],[PESO TOTAL]]*Tabela1[[#This Row],[SOLDA]]</f>
        <v>0</v>
      </c>
      <c r="AV1947" s="28">
        <f>Tabela1[[#This Row],[PESO TOTAL]]*Tabela1[[#This Row],[ACABAMENTO]]</f>
        <v>0</v>
      </c>
      <c r="AW1947" s="28">
        <f>Tabela1[[#This Row],[PESO TOTAL]]*Tabela1[[#This Row],[PRONTO ACABADO]]</f>
        <v>0</v>
      </c>
      <c r="AX1947" s="28">
        <f>Tabela1[[#This Row],[PESO TOTAL]]*Tabela1[[#This Row],[EXPEDIÇÃO ]]</f>
        <v>0</v>
      </c>
      <c r="AY1947" s="28" t="str">
        <f>Tabela1[[#This Row],[PEDIDO]]&amp;Tabela1[[#This Row],[PRODUTO]]</f>
        <v/>
      </c>
      <c r="AZ1947" s="44">
        <f>IF(AF1947="",0,IF(ISTEXT(AF1947),H1947*VALUE(SUBSTITUTE(AF1947,"%",""))/100,H1947*AF1947))-Tabela1[[#This Row],[PRONTO ACABADO2]]</f>
        <v>0</v>
      </c>
      <c r="BA1947" s="44">
        <f>IF(AG1947="",0,IF(ISTEXT(AG1947),H1947*VALUE(SUBSTITUTE(AG1947,"%",""))/100,H1947*AG1947))-Tabela1[[#This Row],[PESO EXPEDIDO2]]</f>
        <v>0</v>
      </c>
      <c r="BB1947" s="44">
        <f t="shared" si="266"/>
        <v>0</v>
      </c>
      <c r="BC1947" s="44">
        <f t="shared" si="267"/>
        <v>0</v>
      </c>
      <c r="BD1947" s="44"/>
    </row>
    <row r="1948" spans="1:56" ht="15.75" hidden="1" customHeight="1" x14ac:dyDescent="0.25">
      <c r="A1948" s="6"/>
      <c r="B1948" s="22"/>
      <c r="C1948" s="7"/>
      <c r="D1948" s="46"/>
      <c r="E1948" s="7"/>
      <c r="F1948" s="7"/>
      <c r="G1948" s="44"/>
      <c r="H1948" s="41">
        <f>Tabela1[[#This Row],[PESO UNI]]*Tabela1[[#This Row],[QTE]]</f>
        <v>0</v>
      </c>
      <c r="I1948" s="7"/>
      <c r="J1948" s="8"/>
      <c r="K1948" s="8"/>
      <c r="L1948" s="9"/>
      <c r="M1948" s="10"/>
      <c r="N1948" s="8"/>
      <c r="O1948" s="12"/>
      <c r="P1948" s="13"/>
      <c r="Q1948" s="14">
        <f>Tabela1[[#This Row],[QTDE/ Fabricação]]-Tabela1[[#This Row],[QTE]]</f>
        <v>0</v>
      </c>
      <c r="R1948" s="19">
        <f t="shared" si="262"/>
        <v>0</v>
      </c>
      <c r="S1948" s="19">
        <f t="shared" si="261"/>
        <v>0</v>
      </c>
      <c r="T1948" s="20">
        <f t="shared" si="263"/>
        <v>0</v>
      </c>
      <c r="U1948" s="17">
        <f>IFERROR(SUMIF('LISTA DE EMBARQUE'!B:B,MICRO!E:E,'LISTA DE EMBARQUE'!G:G),"")</f>
        <v>0</v>
      </c>
      <c r="V1948" s="12" t="str">
        <f>IFERROR(VLOOKUP(Tabela1[[#This Row],[COD.MDE]],'LISTA DE EMBARQUE'!B:L,11,0),"")</f>
        <v/>
      </c>
      <c r="W1948" s="13" t="str">
        <f>IFERROR(COUNTIF(#REF!,Tabela1[[#This Row],[Colunas5]]),"")</f>
        <v/>
      </c>
      <c r="X1948" s="14">
        <f>Tabela1[[#This Row],[QIANTIDADE EXPEDIDA]]*Tabela1[[#This Row],[PESO UNI]]</f>
        <v>0</v>
      </c>
      <c r="Y1948" s="14">
        <f t="shared" si="264"/>
        <v>0</v>
      </c>
      <c r="Z1948" s="21">
        <f>Tabela1[[#This Row],[PESO TOTAL]]-Tabela1[[#This Row],[Peso Expedido]]</f>
        <v>0</v>
      </c>
      <c r="AA1948" s="18"/>
      <c r="AB1948" s="40"/>
      <c r="AC1948" s="40"/>
      <c r="AD1948" s="40"/>
      <c r="AE1948" s="40"/>
      <c r="AF1948" s="40"/>
      <c r="AG1948" s="40"/>
      <c r="AH1948" s="40"/>
      <c r="AI1948" s="40" t="str">
        <f t="shared" si="268"/>
        <v>ok</v>
      </c>
      <c r="AJ1948"/>
      <c r="AK1948" t="str">
        <f>Tabela1[[#This Row],[Coluna1]]&amp;Tabela1[[#This Row],[PEDIDO]]</f>
        <v/>
      </c>
      <c r="AL1948"/>
      <c r="AM1948"/>
      <c r="AN1948"/>
      <c r="AO1948" t="str">
        <f t="shared" si="265"/>
        <v>/</v>
      </c>
      <c r="AP1948" t="str">
        <f>Tabela1[[#This Row],[TAG]]&amp;Tabela1[[#This Row],[PEDIDO]]&amp;Tabela1[[#This Row],[PRODUTO]]</f>
        <v/>
      </c>
      <c r="AQ1948" s="23" t="str">
        <f>Tabela1[[#This Row],[PRODUTO]]&amp;Tabela1[[#This Row],[TAG]]</f>
        <v/>
      </c>
      <c r="AR1948" s="183">
        <f>Tabela1[[#This Row],[PESO TOTAL]]*Tabela1[[#This Row],[MATÉRIA PRIMA]]</f>
        <v>0</v>
      </c>
      <c r="AS1948" s="28">
        <f>Tabela1[[#This Row],[PESO TOTAL]]*Tabela1[[#This Row],[PREPARAÇÃO ]]</f>
        <v>0</v>
      </c>
      <c r="AT1948" s="28">
        <f>Tabela1[[#This Row],[PESO TOTAL]]*Tabela1[[#This Row],[CALDEIRARIA]]</f>
        <v>0</v>
      </c>
      <c r="AU1948" s="28">
        <f>Tabela1[[#This Row],[PESO TOTAL]]*Tabela1[[#This Row],[SOLDA]]</f>
        <v>0</v>
      </c>
      <c r="AV1948" s="28">
        <f>Tabela1[[#This Row],[PESO TOTAL]]*Tabela1[[#This Row],[ACABAMENTO]]</f>
        <v>0</v>
      </c>
      <c r="AW1948" s="28">
        <f>Tabela1[[#This Row],[PESO TOTAL]]*Tabela1[[#This Row],[PRONTO ACABADO]]</f>
        <v>0</v>
      </c>
      <c r="AX1948" s="28">
        <f>Tabela1[[#This Row],[PESO TOTAL]]*Tabela1[[#This Row],[EXPEDIÇÃO ]]</f>
        <v>0</v>
      </c>
      <c r="AY1948" s="28" t="str">
        <f>Tabela1[[#This Row],[PEDIDO]]&amp;Tabela1[[#This Row],[PRODUTO]]</f>
        <v/>
      </c>
      <c r="AZ1948" s="44">
        <f>IF(AF1948="",0,IF(ISTEXT(AF1948),H1948*VALUE(SUBSTITUTE(AF1948,"%",""))/100,H1948*AF1948))-Tabela1[[#This Row],[PRONTO ACABADO2]]</f>
        <v>0</v>
      </c>
      <c r="BA1948" s="44">
        <f>IF(AG1948="",0,IF(ISTEXT(AG1948),H1948*VALUE(SUBSTITUTE(AG1948,"%",""))/100,H1948*AG1948))-Tabela1[[#This Row],[PESO EXPEDIDO2]]</f>
        <v>0</v>
      </c>
      <c r="BB1948" s="44">
        <f t="shared" si="266"/>
        <v>0</v>
      </c>
      <c r="BC1948" s="44">
        <f t="shared" si="267"/>
        <v>0</v>
      </c>
      <c r="BD1948" s="44"/>
    </row>
    <row r="1949" spans="1:56" ht="15.75" hidden="1" customHeight="1" x14ac:dyDescent="0.25">
      <c r="A1949" s="6"/>
      <c r="B1949" s="22"/>
      <c r="C1949" s="7"/>
      <c r="D1949" s="46"/>
      <c r="E1949" s="7"/>
      <c r="F1949" s="7"/>
      <c r="G1949" s="44"/>
      <c r="H1949" s="41">
        <f>Tabela1[[#This Row],[PESO UNI]]*Tabela1[[#This Row],[QTE]]</f>
        <v>0</v>
      </c>
      <c r="I1949" s="7"/>
      <c r="J1949" s="8"/>
      <c r="K1949" s="8"/>
      <c r="L1949" s="9"/>
      <c r="M1949" s="10"/>
      <c r="N1949" s="8"/>
      <c r="O1949" s="12"/>
      <c r="P1949" s="13"/>
      <c r="Q1949" s="14">
        <f>Tabela1[[#This Row],[QTDE/ Fabricação]]-Tabela1[[#This Row],[QTE]]</f>
        <v>0</v>
      </c>
      <c r="R1949" s="19">
        <f t="shared" si="262"/>
        <v>0</v>
      </c>
      <c r="S1949" s="19">
        <f t="shared" si="261"/>
        <v>0</v>
      </c>
      <c r="T1949" s="20">
        <f t="shared" si="263"/>
        <v>0</v>
      </c>
      <c r="U1949" s="17">
        <f>IFERROR(SUMIF('LISTA DE EMBARQUE'!B:B,MICRO!E:E,'LISTA DE EMBARQUE'!G:G),"")</f>
        <v>0</v>
      </c>
      <c r="V1949" s="12" t="str">
        <f>IFERROR(VLOOKUP(Tabela1[[#This Row],[COD.MDE]],'LISTA DE EMBARQUE'!B:L,11,0),"")</f>
        <v/>
      </c>
      <c r="W1949" s="13" t="str">
        <f>IFERROR(COUNTIF(#REF!,Tabela1[[#This Row],[Colunas5]]),"")</f>
        <v/>
      </c>
      <c r="X1949" s="14">
        <f>Tabela1[[#This Row],[QIANTIDADE EXPEDIDA]]*Tabela1[[#This Row],[PESO UNI]]</f>
        <v>0</v>
      </c>
      <c r="Y1949" s="14">
        <f t="shared" si="264"/>
        <v>0</v>
      </c>
      <c r="Z1949" s="21">
        <f>Tabela1[[#This Row],[PESO TOTAL]]-Tabela1[[#This Row],[Peso Expedido]]</f>
        <v>0</v>
      </c>
      <c r="AA1949" s="18"/>
      <c r="AB1949" s="40"/>
      <c r="AC1949" s="40"/>
      <c r="AD1949" s="40"/>
      <c r="AE1949" s="40"/>
      <c r="AF1949" s="40"/>
      <c r="AG1949" s="40"/>
      <c r="AH1949" s="40"/>
      <c r="AI1949" s="40" t="str">
        <f t="shared" si="268"/>
        <v>ok</v>
      </c>
      <c r="AJ1949"/>
      <c r="AK1949" t="str">
        <f>Tabela1[[#This Row],[Coluna1]]&amp;Tabela1[[#This Row],[PEDIDO]]</f>
        <v/>
      </c>
      <c r="AL1949"/>
      <c r="AM1949"/>
      <c r="AN1949"/>
      <c r="AO1949" t="str">
        <f t="shared" si="265"/>
        <v>/</v>
      </c>
      <c r="AP1949" t="str">
        <f>Tabela1[[#This Row],[TAG]]&amp;Tabela1[[#This Row],[PEDIDO]]&amp;Tabela1[[#This Row],[PRODUTO]]</f>
        <v/>
      </c>
      <c r="AQ1949" s="23" t="str">
        <f>Tabela1[[#This Row],[PRODUTO]]&amp;Tabela1[[#This Row],[TAG]]</f>
        <v/>
      </c>
      <c r="AR1949" s="183">
        <f>Tabela1[[#This Row],[PESO TOTAL]]*Tabela1[[#This Row],[MATÉRIA PRIMA]]</f>
        <v>0</v>
      </c>
      <c r="AS1949" s="28">
        <f>Tabela1[[#This Row],[PESO TOTAL]]*Tabela1[[#This Row],[PREPARAÇÃO ]]</f>
        <v>0</v>
      </c>
      <c r="AT1949" s="28">
        <f>Tabela1[[#This Row],[PESO TOTAL]]*Tabela1[[#This Row],[CALDEIRARIA]]</f>
        <v>0</v>
      </c>
      <c r="AU1949" s="28">
        <f>Tabela1[[#This Row],[PESO TOTAL]]*Tabela1[[#This Row],[SOLDA]]</f>
        <v>0</v>
      </c>
      <c r="AV1949" s="28">
        <f>Tabela1[[#This Row],[PESO TOTAL]]*Tabela1[[#This Row],[ACABAMENTO]]</f>
        <v>0</v>
      </c>
      <c r="AW1949" s="28">
        <f>Tabela1[[#This Row],[PESO TOTAL]]*Tabela1[[#This Row],[PRONTO ACABADO]]</f>
        <v>0</v>
      </c>
      <c r="AX1949" s="28">
        <f>Tabela1[[#This Row],[PESO TOTAL]]*Tabela1[[#This Row],[EXPEDIÇÃO ]]</f>
        <v>0</v>
      </c>
      <c r="AY1949" s="28" t="str">
        <f>Tabela1[[#This Row],[PEDIDO]]&amp;Tabela1[[#This Row],[PRODUTO]]</f>
        <v/>
      </c>
      <c r="AZ1949" s="44">
        <f>IF(AF1949="",0,IF(ISTEXT(AF1949),H1949*VALUE(SUBSTITUTE(AF1949,"%",""))/100,H1949*AF1949))-Tabela1[[#This Row],[PRONTO ACABADO2]]</f>
        <v>0</v>
      </c>
      <c r="BA1949" s="44">
        <f>IF(AG1949="",0,IF(ISTEXT(AG1949),H1949*VALUE(SUBSTITUTE(AG1949,"%",""))/100,H1949*AG1949))-Tabela1[[#This Row],[PESO EXPEDIDO2]]</f>
        <v>0</v>
      </c>
      <c r="BB1949" s="44">
        <f t="shared" si="266"/>
        <v>0</v>
      </c>
      <c r="BC1949" s="44">
        <f t="shared" si="267"/>
        <v>0</v>
      </c>
      <c r="BD1949" s="44"/>
    </row>
    <row r="1950" spans="1:56" ht="15.75" hidden="1" customHeight="1" x14ac:dyDescent="0.25">
      <c r="A1950" s="6"/>
      <c r="B1950" s="22"/>
      <c r="C1950" s="7"/>
      <c r="D1950" s="46"/>
      <c r="E1950" s="7"/>
      <c r="F1950" s="7"/>
      <c r="G1950" s="44"/>
      <c r="H1950" s="41">
        <f>Tabela1[[#This Row],[PESO UNI]]*Tabela1[[#This Row],[QTE]]</f>
        <v>0</v>
      </c>
      <c r="I1950" s="7"/>
      <c r="J1950" s="8"/>
      <c r="K1950" s="8"/>
      <c r="L1950" s="9"/>
      <c r="M1950" s="10"/>
      <c r="N1950" s="8"/>
      <c r="O1950" s="12"/>
      <c r="P1950" s="13"/>
      <c r="Q1950" s="14">
        <f>Tabela1[[#This Row],[QTDE/ Fabricação]]-Tabela1[[#This Row],[QTE]]</f>
        <v>0</v>
      </c>
      <c r="R1950" s="19">
        <f t="shared" si="262"/>
        <v>0</v>
      </c>
      <c r="S1950" s="19">
        <f t="shared" si="261"/>
        <v>0</v>
      </c>
      <c r="T1950" s="20">
        <f t="shared" si="263"/>
        <v>0</v>
      </c>
      <c r="U1950" s="17">
        <f>IFERROR(SUMIF('LISTA DE EMBARQUE'!B:B,MICRO!E:E,'LISTA DE EMBARQUE'!G:G),"")</f>
        <v>0</v>
      </c>
      <c r="V1950" s="12" t="str">
        <f>IFERROR(VLOOKUP(Tabela1[[#This Row],[COD.MDE]],'LISTA DE EMBARQUE'!B:L,11,0),"")</f>
        <v/>
      </c>
      <c r="W1950" s="13" t="str">
        <f>IFERROR(COUNTIF(#REF!,Tabela1[[#This Row],[Colunas5]]),"")</f>
        <v/>
      </c>
      <c r="X1950" s="14">
        <f>Tabela1[[#This Row],[QIANTIDADE EXPEDIDA]]*Tabela1[[#This Row],[PESO UNI]]</f>
        <v>0</v>
      </c>
      <c r="Y1950" s="14">
        <f t="shared" si="264"/>
        <v>0</v>
      </c>
      <c r="Z1950" s="21">
        <f>Tabela1[[#This Row],[PESO TOTAL]]-Tabela1[[#This Row],[Peso Expedido]]</f>
        <v>0</v>
      </c>
      <c r="AA1950" s="18"/>
      <c r="AB1950" s="40"/>
      <c r="AC1950" s="40"/>
      <c r="AD1950" s="40"/>
      <c r="AE1950" s="40"/>
      <c r="AF1950" s="40"/>
      <c r="AG1950" s="40"/>
      <c r="AH1950" s="40"/>
      <c r="AI1950" s="40" t="str">
        <f t="shared" si="268"/>
        <v>ok</v>
      </c>
      <c r="AJ1950"/>
      <c r="AK1950" t="str">
        <f>Tabela1[[#This Row],[Coluna1]]&amp;Tabela1[[#This Row],[PEDIDO]]</f>
        <v/>
      </c>
      <c r="AL1950"/>
      <c r="AM1950"/>
      <c r="AN1950"/>
      <c r="AO1950" t="str">
        <f t="shared" si="265"/>
        <v>/</v>
      </c>
      <c r="AP1950" t="str">
        <f>Tabela1[[#This Row],[TAG]]&amp;Tabela1[[#This Row],[PEDIDO]]&amp;Tabela1[[#This Row],[PRODUTO]]</f>
        <v/>
      </c>
      <c r="AQ1950" s="23" t="str">
        <f>Tabela1[[#This Row],[PRODUTO]]&amp;Tabela1[[#This Row],[TAG]]</f>
        <v/>
      </c>
      <c r="AR1950" s="183">
        <f>Tabela1[[#This Row],[PESO TOTAL]]*Tabela1[[#This Row],[MATÉRIA PRIMA]]</f>
        <v>0</v>
      </c>
      <c r="AS1950" s="28">
        <f>Tabela1[[#This Row],[PESO TOTAL]]*Tabela1[[#This Row],[PREPARAÇÃO ]]</f>
        <v>0</v>
      </c>
      <c r="AT1950" s="28">
        <f>Tabela1[[#This Row],[PESO TOTAL]]*Tabela1[[#This Row],[CALDEIRARIA]]</f>
        <v>0</v>
      </c>
      <c r="AU1950" s="28">
        <f>Tabela1[[#This Row],[PESO TOTAL]]*Tabela1[[#This Row],[SOLDA]]</f>
        <v>0</v>
      </c>
      <c r="AV1950" s="28">
        <f>Tabela1[[#This Row],[PESO TOTAL]]*Tabela1[[#This Row],[ACABAMENTO]]</f>
        <v>0</v>
      </c>
      <c r="AW1950" s="28">
        <f>Tabela1[[#This Row],[PESO TOTAL]]*Tabela1[[#This Row],[PRONTO ACABADO]]</f>
        <v>0</v>
      </c>
      <c r="AX1950" s="28">
        <f>Tabela1[[#This Row],[PESO TOTAL]]*Tabela1[[#This Row],[EXPEDIÇÃO ]]</f>
        <v>0</v>
      </c>
      <c r="AY1950" s="28" t="str">
        <f>Tabela1[[#This Row],[PEDIDO]]&amp;Tabela1[[#This Row],[PRODUTO]]</f>
        <v/>
      </c>
      <c r="AZ1950" s="44">
        <f>IF(AF1950="",0,IF(ISTEXT(AF1950),H1950*VALUE(SUBSTITUTE(AF1950,"%",""))/100,H1950*AF1950))-Tabela1[[#This Row],[PRONTO ACABADO2]]</f>
        <v>0</v>
      </c>
      <c r="BA1950" s="44">
        <f>IF(AG1950="",0,IF(ISTEXT(AG1950),H1950*VALUE(SUBSTITUTE(AG1950,"%",""))/100,H1950*AG1950))-Tabela1[[#This Row],[PESO EXPEDIDO2]]</f>
        <v>0</v>
      </c>
      <c r="BB1950" s="44">
        <f t="shared" si="266"/>
        <v>0</v>
      </c>
      <c r="BC1950" s="44">
        <f t="shared" si="267"/>
        <v>0</v>
      </c>
      <c r="BD1950" s="44"/>
    </row>
    <row r="1951" spans="1:56" ht="15.75" hidden="1" customHeight="1" x14ac:dyDescent="0.25">
      <c r="A1951" s="6"/>
      <c r="B1951" s="22"/>
      <c r="C1951" s="7"/>
      <c r="D1951" s="46"/>
      <c r="E1951" s="7"/>
      <c r="F1951" s="7"/>
      <c r="G1951" s="44"/>
      <c r="H1951" s="41">
        <f>Tabela1[[#This Row],[PESO UNI]]*Tabela1[[#This Row],[QTE]]</f>
        <v>0</v>
      </c>
      <c r="I1951" s="7"/>
      <c r="J1951" s="8"/>
      <c r="K1951" s="8"/>
      <c r="L1951" s="9"/>
      <c r="M1951" s="10"/>
      <c r="N1951" s="8"/>
      <c r="O1951" s="12"/>
      <c r="P1951" s="13"/>
      <c r="Q1951" s="14">
        <f>Tabela1[[#This Row],[QTDE/ Fabricação]]-Tabela1[[#This Row],[QTE]]</f>
        <v>0</v>
      </c>
      <c r="R1951" s="19">
        <f t="shared" si="262"/>
        <v>0</v>
      </c>
      <c r="S1951" s="19">
        <f t="shared" si="261"/>
        <v>0</v>
      </c>
      <c r="T1951" s="20">
        <f t="shared" si="263"/>
        <v>0</v>
      </c>
      <c r="U1951" s="17">
        <f>IFERROR(SUMIF('LISTA DE EMBARQUE'!B:B,MICRO!E:E,'LISTA DE EMBARQUE'!G:G),"")</f>
        <v>0</v>
      </c>
      <c r="V1951" s="12" t="str">
        <f>IFERROR(VLOOKUP(Tabela1[[#This Row],[COD.MDE]],'LISTA DE EMBARQUE'!B:L,11,0),"")</f>
        <v/>
      </c>
      <c r="W1951" s="13" t="str">
        <f>IFERROR(COUNTIF(#REF!,Tabela1[[#This Row],[Colunas5]]),"")</f>
        <v/>
      </c>
      <c r="X1951" s="14">
        <f>Tabela1[[#This Row],[QIANTIDADE EXPEDIDA]]*Tabela1[[#This Row],[PESO UNI]]</f>
        <v>0</v>
      </c>
      <c r="Y1951" s="14">
        <f t="shared" si="264"/>
        <v>0</v>
      </c>
      <c r="Z1951" s="21">
        <f>Tabela1[[#This Row],[PESO TOTAL]]-Tabela1[[#This Row],[Peso Expedido]]</f>
        <v>0</v>
      </c>
      <c r="AA1951" s="18"/>
      <c r="AB1951" s="40"/>
      <c r="AC1951" s="40"/>
      <c r="AD1951" s="40"/>
      <c r="AE1951" s="40"/>
      <c r="AF1951" s="40"/>
      <c r="AG1951" s="40"/>
      <c r="AH1951" s="40"/>
      <c r="AI1951" s="40" t="str">
        <f t="shared" si="268"/>
        <v>ok</v>
      </c>
      <c r="AJ1951"/>
      <c r="AK1951" t="str">
        <f>Tabela1[[#This Row],[Coluna1]]&amp;Tabela1[[#This Row],[PEDIDO]]</f>
        <v/>
      </c>
      <c r="AL1951"/>
      <c r="AM1951"/>
      <c r="AN1951"/>
      <c r="AO1951" t="str">
        <f t="shared" si="265"/>
        <v>/</v>
      </c>
      <c r="AP1951" t="str">
        <f>Tabela1[[#This Row],[TAG]]&amp;Tabela1[[#This Row],[PEDIDO]]&amp;Tabela1[[#This Row],[PRODUTO]]</f>
        <v/>
      </c>
      <c r="AQ1951" s="23" t="str">
        <f>Tabela1[[#This Row],[PRODUTO]]&amp;Tabela1[[#This Row],[TAG]]</f>
        <v/>
      </c>
      <c r="AR1951" s="183">
        <f>Tabela1[[#This Row],[PESO TOTAL]]*Tabela1[[#This Row],[MATÉRIA PRIMA]]</f>
        <v>0</v>
      </c>
      <c r="AS1951" s="28">
        <f>Tabela1[[#This Row],[PESO TOTAL]]*Tabela1[[#This Row],[PREPARAÇÃO ]]</f>
        <v>0</v>
      </c>
      <c r="AT1951" s="28">
        <f>Tabela1[[#This Row],[PESO TOTAL]]*Tabela1[[#This Row],[CALDEIRARIA]]</f>
        <v>0</v>
      </c>
      <c r="AU1951" s="28">
        <f>Tabela1[[#This Row],[PESO TOTAL]]*Tabela1[[#This Row],[SOLDA]]</f>
        <v>0</v>
      </c>
      <c r="AV1951" s="28">
        <f>Tabela1[[#This Row],[PESO TOTAL]]*Tabela1[[#This Row],[ACABAMENTO]]</f>
        <v>0</v>
      </c>
      <c r="AW1951" s="28">
        <f>Tabela1[[#This Row],[PESO TOTAL]]*Tabela1[[#This Row],[PRONTO ACABADO]]</f>
        <v>0</v>
      </c>
      <c r="AX1951" s="28">
        <f>Tabela1[[#This Row],[PESO TOTAL]]*Tabela1[[#This Row],[EXPEDIÇÃO ]]</f>
        <v>0</v>
      </c>
      <c r="AY1951" s="28" t="str">
        <f>Tabela1[[#This Row],[PEDIDO]]&amp;Tabela1[[#This Row],[PRODUTO]]</f>
        <v/>
      </c>
      <c r="AZ1951" s="44">
        <f>IF(AF1951="",0,IF(ISTEXT(AF1951),H1951*VALUE(SUBSTITUTE(AF1951,"%",""))/100,H1951*AF1951))-Tabela1[[#This Row],[PRONTO ACABADO2]]</f>
        <v>0</v>
      </c>
      <c r="BA1951" s="44">
        <f>IF(AG1951="",0,IF(ISTEXT(AG1951),H1951*VALUE(SUBSTITUTE(AG1951,"%",""))/100,H1951*AG1951))-Tabela1[[#This Row],[PESO EXPEDIDO2]]</f>
        <v>0</v>
      </c>
      <c r="BB1951" s="44">
        <f t="shared" si="266"/>
        <v>0</v>
      </c>
      <c r="BC1951" s="44">
        <f t="shared" si="267"/>
        <v>0</v>
      </c>
      <c r="BD1951" s="44"/>
    </row>
    <row r="1952" spans="1:56" ht="15.75" hidden="1" customHeight="1" x14ac:dyDescent="0.25">
      <c r="A1952" s="6"/>
      <c r="B1952" s="22"/>
      <c r="C1952" s="7"/>
      <c r="D1952" s="46"/>
      <c r="E1952" s="7"/>
      <c r="F1952" s="7"/>
      <c r="G1952" s="44"/>
      <c r="H1952" s="41">
        <f>Tabela1[[#This Row],[PESO UNI]]*Tabela1[[#This Row],[QTE]]</f>
        <v>0</v>
      </c>
      <c r="I1952" s="7"/>
      <c r="J1952" s="8"/>
      <c r="K1952" s="8"/>
      <c r="L1952" s="9"/>
      <c r="M1952" s="10"/>
      <c r="N1952" s="8"/>
      <c r="O1952" s="12"/>
      <c r="P1952" s="13"/>
      <c r="Q1952" s="14">
        <f>Tabela1[[#This Row],[QTDE/ Fabricação]]-Tabela1[[#This Row],[QTE]]</f>
        <v>0</v>
      </c>
      <c r="R1952" s="19">
        <f t="shared" si="262"/>
        <v>0</v>
      </c>
      <c r="S1952" s="19">
        <f t="shared" si="261"/>
        <v>0</v>
      </c>
      <c r="T1952" s="20">
        <f t="shared" si="263"/>
        <v>0</v>
      </c>
      <c r="U1952" s="17">
        <f>IFERROR(SUMIF('LISTA DE EMBARQUE'!B:B,MICRO!E:E,'LISTA DE EMBARQUE'!G:G),"")</f>
        <v>0</v>
      </c>
      <c r="V1952" s="12" t="str">
        <f>IFERROR(VLOOKUP(Tabela1[[#This Row],[COD.MDE]],'LISTA DE EMBARQUE'!B:L,11,0),"")</f>
        <v/>
      </c>
      <c r="W1952" s="13" t="str">
        <f>IFERROR(COUNTIF(#REF!,Tabela1[[#This Row],[Colunas5]]),"")</f>
        <v/>
      </c>
      <c r="X1952" s="14">
        <f>Tabela1[[#This Row],[QIANTIDADE EXPEDIDA]]*Tabela1[[#This Row],[PESO UNI]]</f>
        <v>0</v>
      </c>
      <c r="Y1952" s="14">
        <f t="shared" si="264"/>
        <v>0</v>
      </c>
      <c r="Z1952" s="21">
        <f>Tabela1[[#This Row],[PESO TOTAL]]-Tabela1[[#This Row],[Peso Expedido]]</f>
        <v>0</v>
      </c>
      <c r="AA1952" s="18"/>
      <c r="AB1952" s="40"/>
      <c r="AC1952" s="40"/>
      <c r="AD1952" s="40"/>
      <c r="AE1952" s="40"/>
      <c r="AF1952" s="40"/>
      <c r="AG1952" s="40"/>
      <c r="AH1952" s="40"/>
      <c r="AI1952" s="40" t="str">
        <f t="shared" si="268"/>
        <v>ok</v>
      </c>
      <c r="AJ1952"/>
      <c r="AK1952" t="str">
        <f>Tabela1[[#This Row],[Coluna1]]&amp;Tabela1[[#This Row],[PEDIDO]]</f>
        <v/>
      </c>
      <c r="AL1952"/>
      <c r="AM1952"/>
      <c r="AN1952"/>
      <c r="AO1952" t="str">
        <f t="shared" si="265"/>
        <v>/</v>
      </c>
      <c r="AP1952" t="str">
        <f>Tabela1[[#This Row],[TAG]]&amp;Tabela1[[#This Row],[PEDIDO]]&amp;Tabela1[[#This Row],[PRODUTO]]</f>
        <v/>
      </c>
      <c r="AQ1952" s="23" t="str">
        <f>Tabela1[[#This Row],[PRODUTO]]&amp;Tabela1[[#This Row],[TAG]]</f>
        <v/>
      </c>
      <c r="AR1952" s="183">
        <f>Tabela1[[#This Row],[PESO TOTAL]]*Tabela1[[#This Row],[MATÉRIA PRIMA]]</f>
        <v>0</v>
      </c>
      <c r="AS1952" s="28">
        <f>Tabela1[[#This Row],[PESO TOTAL]]*Tabela1[[#This Row],[PREPARAÇÃO ]]</f>
        <v>0</v>
      </c>
      <c r="AT1952" s="28">
        <f>Tabela1[[#This Row],[PESO TOTAL]]*Tabela1[[#This Row],[CALDEIRARIA]]</f>
        <v>0</v>
      </c>
      <c r="AU1952" s="28">
        <f>Tabela1[[#This Row],[PESO TOTAL]]*Tabela1[[#This Row],[SOLDA]]</f>
        <v>0</v>
      </c>
      <c r="AV1952" s="28">
        <f>Tabela1[[#This Row],[PESO TOTAL]]*Tabela1[[#This Row],[ACABAMENTO]]</f>
        <v>0</v>
      </c>
      <c r="AW1952" s="28">
        <f>Tabela1[[#This Row],[PESO TOTAL]]*Tabela1[[#This Row],[PRONTO ACABADO]]</f>
        <v>0</v>
      </c>
      <c r="AX1952" s="28">
        <f>Tabela1[[#This Row],[PESO TOTAL]]*Tabela1[[#This Row],[EXPEDIÇÃO ]]</f>
        <v>0</v>
      </c>
      <c r="AY1952" s="28" t="str">
        <f>Tabela1[[#This Row],[PEDIDO]]&amp;Tabela1[[#This Row],[PRODUTO]]</f>
        <v/>
      </c>
      <c r="AZ1952" s="44">
        <f>IF(AF1952="",0,IF(ISTEXT(AF1952),H1952*VALUE(SUBSTITUTE(AF1952,"%",""))/100,H1952*AF1952))-Tabela1[[#This Row],[PRONTO ACABADO2]]</f>
        <v>0</v>
      </c>
      <c r="BA1952" s="44">
        <f>IF(AG1952="",0,IF(ISTEXT(AG1952),H1952*VALUE(SUBSTITUTE(AG1952,"%",""))/100,H1952*AG1952))-Tabela1[[#This Row],[PESO EXPEDIDO2]]</f>
        <v>0</v>
      </c>
      <c r="BB1952" s="44">
        <f t="shared" si="266"/>
        <v>0</v>
      </c>
      <c r="BC1952" s="44">
        <f t="shared" si="267"/>
        <v>0</v>
      </c>
      <c r="BD1952" s="44"/>
    </row>
    <row r="1953" spans="1:56" ht="15.75" hidden="1" customHeight="1" x14ac:dyDescent="0.25">
      <c r="A1953" s="6"/>
      <c r="B1953" s="22"/>
      <c r="C1953" s="7"/>
      <c r="D1953" s="46"/>
      <c r="E1953" s="7"/>
      <c r="F1953" s="7"/>
      <c r="G1953" s="44"/>
      <c r="H1953" s="41">
        <f>Tabela1[[#This Row],[PESO UNI]]*Tabela1[[#This Row],[QTE]]</f>
        <v>0</v>
      </c>
      <c r="I1953" s="7"/>
      <c r="J1953" s="8"/>
      <c r="K1953" s="8"/>
      <c r="L1953" s="9"/>
      <c r="M1953" s="10"/>
      <c r="N1953" s="8"/>
      <c r="O1953" s="12"/>
      <c r="P1953" s="13"/>
      <c r="Q1953" s="14">
        <f>Tabela1[[#This Row],[QTDE/ Fabricação]]-Tabela1[[#This Row],[QTE]]</f>
        <v>0</v>
      </c>
      <c r="R1953" s="19">
        <f t="shared" si="262"/>
        <v>0</v>
      </c>
      <c r="S1953" s="19">
        <f t="shared" si="261"/>
        <v>0</v>
      </c>
      <c r="T1953" s="20">
        <f t="shared" si="263"/>
        <v>0</v>
      </c>
      <c r="U1953" s="17">
        <f>IFERROR(SUMIF('LISTA DE EMBARQUE'!B:B,MICRO!E:E,'LISTA DE EMBARQUE'!G:G),"")</f>
        <v>0</v>
      </c>
      <c r="V1953" s="12" t="str">
        <f>IFERROR(VLOOKUP(Tabela1[[#This Row],[COD.MDE]],'LISTA DE EMBARQUE'!B:L,11,0),"")</f>
        <v/>
      </c>
      <c r="W1953" s="13" t="str">
        <f>IFERROR(COUNTIF(#REF!,Tabela1[[#This Row],[Colunas5]]),"")</f>
        <v/>
      </c>
      <c r="X1953" s="14">
        <f>Tabela1[[#This Row],[QIANTIDADE EXPEDIDA]]*Tabela1[[#This Row],[PESO UNI]]</f>
        <v>0</v>
      </c>
      <c r="Y1953" s="14">
        <f t="shared" si="264"/>
        <v>0</v>
      </c>
      <c r="Z1953" s="21">
        <f>Tabela1[[#This Row],[PESO TOTAL]]-Tabela1[[#This Row],[Peso Expedido]]</f>
        <v>0</v>
      </c>
      <c r="AA1953" s="18"/>
      <c r="AB1953" s="40"/>
      <c r="AC1953" s="40"/>
      <c r="AD1953" s="40"/>
      <c r="AE1953" s="40"/>
      <c r="AF1953" s="40"/>
      <c r="AG1953" s="40"/>
      <c r="AH1953" s="40"/>
      <c r="AI1953" s="40" t="str">
        <f t="shared" si="268"/>
        <v>ok</v>
      </c>
      <c r="AJ1953"/>
      <c r="AK1953" t="str">
        <f>Tabela1[[#This Row],[Coluna1]]&amp;Tabela1[[#This Row],[PEDIDO]]</f>
        <v/>
      </c>
      <c r="AL1953"/>
      <c r="AM1953"/>
      <c r="AN1953"/>
      <c r="AO1953" t="str">
        <f t="shared" si="265"/>
        <v>/</v>
      </c>
      <c r="AP1953" t="str">
        <f>Tabela1[[#This Row],[TAG]]&amp;Tabela1[[#This Row],[PEDIDO]]&amp;Tabela1[[#This Row],[PRODUTO]]</f>
        <v/>
      </c>
      <c r="AQ1953" s="23" t="str">
        <f>Tabela1[[#This Row],[PRODUTO]]&amp;Tabela1[[#This Row],[TAG]]</f>
        <v/>
      </c>
      <c r="AR1953" s="183">
        <f>Tabela1[[#This Row],[PESO TOTAL]]*Tabela1[[#This Row],[MATÉRIA PRIMA]]</f>
        <v>0</v>
      </c>
      <c r="AS1953" s="28">
        <f>Tabela1[[#This Row],[PESO TOTAL]]*Tabela1[[#This Row],[PREPARAÇÃO ]]</f>
        <v>0</v>
      </c>
      <c r="AT1953" s="28">
        <f>Tabela1[[#This Row],[PESO TOTAL]]*Tabela1[[#This Row],[CALDEIRARIA]]</f>
        <v>0</v>
      </c>
      <c r="AU1953" s="28">
        <f>Tabela1[[#This Row],[PESO TOTAL]]*Tabela1[[#This Row],[SOLDA]]</f>
        <v>0</v>
      </c>
      <c r="AV1953" s="28">
        <f>Tabela1[[#This Row],[PESO TOTAL]]*Tabela1[[#This Row],[ACABAMENTO]]</f>
        <v>0</v>
      </c>
      <c r="AW1953" s="28">
        <f>Tabela1[[#This Row],[PESO TOTAL]]*Tabela1[[#This Row],[PRONTO ACABADO]]</f>
        <v>0</v>
      </c>
      <c r="AX1953" s="28">
        <f>Tabela1[[#This Row],[PESO TOTAL]]*Tabela1[[#This Row],[EXPEDIÇÃO ]]</f>
        <v>0</v>
      </c>
      <c r="AY1953" s="28" t="str">
        <f>Tabela1[[#This Row],[PEDIDO]]&amp;Tabela1[[#This Row],[PRODUTO]]</f>
        <v/>
      </c>
      <c r="AZ1953" s="44">
        <f>IF(AF1953="",0,IF(ISTEXT(AF1953),H1953*VALUE(SUBSTITUTE(AF1953,"%",""))/100,H1953*AF1953))-Tabela1[[#This Row],[PRONTO ACABADO2]]</f>
        <v>0</v>
      </c>
      <c r="BA1953" s="44">
        <f>IF(AG1953="",0,IF(ISTEXT(AG1953),H1953*VALUE(SUBSTITUTE(AG1953,"%",""))/100,H1953*AG1953))-Tabela1[[#This Row],[PESO EXPEDIDO2]]</f>
        <v>0</v>
      </c>
      <c r="BB1953" s="44">
        <f t="shared" si="266"/>
        <v>0</v>
      </c>
      <c r="BC1953" s="44">
        <f t="shared" si="267"/>
        <v>0</v>
      </c>
      <c r="BD1953" s="44"/>
    </row>
    <row r="1954" spans="1:56" ht="15.75" hidden="1" customHeight="1" x14ac:dyDescent="0.25">
      <c r="A1954" s="6"/>
      <c r="B1954" s="22"/>
      <c r="C1954" s="7"/>
      <c r="D1954" s="46"/>
      <c r="E1954" s="7"/>
      <c r="F1954" s="7"/>
      <c r="G1954" s="44"/>
      <c r="H1954" s="41">
        <f>Tabela1[[#This Row],[PESO UNI]]*Tabela1[[#This Row],[QTE]]</f>
        <v>0</v>
      </c>
      <c r="I1954" s="7"/>
      <c r="J1954" s="8"/>
      <c r="K1954" s="8"/>
      <c r="L1954" s="9"/>
      <c r="M1954" s="10"/>
      <c r="N1954" s="8"/>
      <c r="O1954" s="12"/>
      <c r="P1954" s="13"/>
      <c r="Q1954" s="14">
        <f>Tabela1[[#This Row],[QTDE/ Fabricação]]-Tabela1[[#This Row],[QTE]]</f>
        <v>0</v>
      </c>
      <c r="R1954" s="19">
        <f t="shared" si="262"/>
        <v>0</v>
      </c>
      <c r="S1954" s="19">
        <f t="shared" si="261"/>
        <v>0</v>
      </c>
      <c r="T1954" s="20">
        <f t="shared" si="263"/>
        <v>0</v>
      </c>
      <c r="U1954" s="17">
        <f>IFERROR(SUMIF('LISTA DE EMBARQUE'!B:B,MICRO!E:E,'LISTA DE EMBARQUE'!G:G),"")</f>
        <v>0</v>
      </c>
      <c r="V1954" s="12" t="str">
        <f>IFERROR(VLOOKUP(Tabela1[[#This Row],[COD.MDE]],'LISTA DE EMBARQUE'!B:L,11,0),"")</f>
        <v/>
      </c>
      <c r="W1954" s="13" t="str">
        <f>IFERROR(COUNTIF(#REF!,Tabela1[[#This Row],[Colunas5]]),"")</f>
        <v/>
      </c>
      <c r="X1954" s="14">
        <f>Tabela1[[#This Row],[QIANTIDADE EXPEDIDA]]*Tabela1[[#This Row],[PESO UNI]]</f>
        <v>0</v>
      </c>
      <c r="Y1954" s="14">
        <f t="shared" si="264"/>
        <v>0</v>
      </c>
      <c r="Z1954" s="21">
        <f>Tabela1[[#This Row],[PESO TOTAL]]-Tabela1[[#This Row],[Peso Expedido]]</f>
        <v>0</v>
      </c>
      <c r="AA1954" s="18"/>
      <c r="AB1954" s="40"/>
      <c r="AC1954" s="40"/>
      <c r="AD1954" s="40"/>
      <c r="AE1954" s="40"/>
      <c r="AF1954" s="40"/>
      <c r="AG1954" s="40"/>
      <c r="AH1954" s="40"/>
      <c r="AI1954" s="40" t="str">
        <f t="shared" si="268"/>
        <v>ok</v>
      </c>
      <c r="AJ1954"/>
      <c r="AK1954" t="str">
        <f>Tabela1[[#This Row],[Coluna1]]&amp;Tabela1[[#This Row],[PEDIDO]]</f>
        <v/>
      </c>
      <c r="AL1954"/>
      <c r="AM1954"/>
      <c r="AN1954"/>
      <c r="AO1954" t="str">
        <f t="shared" si="265"/>
        <v>/</v>
      </c>
      <c r="AP1954" t="str">
        <f>Tabela1[[#This Row],[TAG]]&amp;Tabela1[[#This Row],[PEDIDO]]&amp;Tabela1[[#This Row],[PRODUTO]]</f>
        <v/>
      </c>
      <c r="AQ1954" s="23" t="str">
        <f>Tabela1[[#This Row],[PRODUTO]]&amp;Tabela1[[#This Row],[TAG]]</f>
        <v/>
      </c>
      <c r="AR1954" s="183">
        <f>Tabela1[[#This Row],[PESO TOTAL]]*Tabela1[[#This Row],[MATÉRIA PRIMA]]</f>
        <v>0</v>
      </c>
      <c r="AS1954" s="28">
        <f>Tabela1[[#This Row],[PESO TOTAL]]*Tabela1[[#This Row],[PREPARAÇÃO ]]</f>
        <v>0</v>
      </c>
      <c r="AT1954" s="28">
        <f>Tabela1[[#This Row],[PESO TOTAL]]*Tabela1[[#This Row],[CALDEIRARIA]]</f>
        <v>0</v>
      </c>
      <c r="AU1954" s="28">
        <f>Tabela1[[#This Row],[PESO TOTAL]]*Tabela1[[#This Row],[SOLDA]]</f>
        <v>0</v>
      </c>
      <c r="AV1954" s="28">
        <f>Tabela1[[#This Row],[PESO TOTAL]]*Tabela1[[#This Row],[ACABAMENTO]]</f>
        <v>0</v>
      </c>
      <c r="AW1954" s="28">
        <f>Tabela1[[#This Row],[PESO TOTAL]]*Tabela1[[#This Row],[PRONTO ACABADO]]</f>
        <v>0</v>
      </c>
      <c r="AX1954" s="28">
        <f>Tabela1[[#This Row],[PESO TOTAL]]*Tabela1[[#This Row],[EXPEDIÇÃO ]]</f>
        <v>0</v>
      </c>
      <c r="AY1954" s="28" t="str">
        <f>Tabela1[[#This Row],[PEDIDO]]&amp;Tabela1[[#This Row],[PRODUTO]]</f>
        <v/>
      </c>
      <c r="AZ1954" s="44">
        <f>IF(AF1954="",0,IF(ISTEXT(AF1954),H1954*VALUE(SUBSTITUTE(AF1954,"%",""))/100,H1954*AF1954))-Tabela1[[#This Row],[PRONTO ACABADO2]]</f>
        <v>0</v>
      </c>
      <c r="BA1954" s="44">
        <f>IF(AG1954="",0,IF(ISTEXT(AG1954),H1954*VALUE(SUBSTITUTE(AG1954,"%",""))/100,H1954*AG1954))-Tabela1[[#This Row],[PESO EXPEDIDO2]]</f>
        <v>0</v>
      </c>
      <c r="BB1954" s="44">
        <f t="shared" si="266"/>
        <v>0</v>
      </c>
      <c r="BC1954" s="44">
        <f t="shared" si="267"/>
        <v>0</v>
      </c>
      <c r="BD1954" s="44"/>
    </row>
    <row r="1955" spans="1:56" ht="15.75" hidden="1" customHeight="1" x14ac:dyDescent="0.25">
      <c r="A1955" s="6"/>
      <c r="B1955" s="22"/>
      <c r="C1955" s="7"/>
      <c r="D1955" s="46"/>
      <c r="E1955" s="7"/>
      <c r="F1955" s="7"/>
      <c r="G1955" s="44"/>
      <c r="H1955" s="41">
        <f>Tabela1[[#This Row],[PESO UNI]]*Tabela1[[#This Row],[QTE]]</f>
        <v>0</v>
      </c>
      <c r="I1955" s="7"/>
      <c r="J1955" s="8"/>
      <c r="K1955" s="8"/>
      <c r="L1955" s="9"/>
      <c r="M1955" s="10"/>
      <c r="N1955" s="8"/>
      <c r="O1955" s="12"/>
      <c r="P1955" s="13"/>
      <c r="Q1955" s="14">
        <f>Tabela1[[#This Row],[QTDE/ Fabricação]]-Tabela1[[#This Row],[QTE]]</f>
        <v>0</v>
      </c>
      <c r="R1955" s="19">
        <f t="shared" si="262"/>
        <v>0</v>
      </c>
      <c r="S1955" s="19">
        <f t="shared" si="261"/>
        <v>0</v>
      </c>
      <c r="T1955" s="20">
        <f t="shared" si="263"/>
        <v>0</v>
      </c>
      <c r="U1955" s="17">
        <f>IFERROR(SUMIF('LISTA DE EMBARQUE'!B:B,MICRO!E:E,'LISTA DE EMBARQUE'!G:G),"")</f>
        <v>0</v>
      </c>
      <c r="V1955" s="12" t="str">
        <f>IFERROR(VLOOKUP(Tabela1[[#This Row],[COD.MDE]],'LISTA DE EMBARQUE'!B:L,11,0),"")</f>
        <v/>
      </c>
      <c r="W1955" s="13" t="str">
        <f>IFERROR(COUNTIF(#REF!,Tabela1[[#This Row],[Colunas5]]),"")</f>
        <v/>
      </c>
      <c r="X1955" s="14">
        <f>Tabela1[[#This Row],[QIANTIDADE EXPEDIDA]]*Tabela1[[#This Row],[PESO UNI]]</f>
        <v>0</v>
      </c>
      <c r="Y1955" s="14">
        <f t="shared" si="264"/>
        <v>0</v>
      </c>
      <c r="Z1955" s="21">
        <f>Tabela1[[#This Row],[PESO TOTAL]]-Tabela1[[#This Row],[Peso Expedido]]</f>
        <v>0</v>
      </c>
      <c r="AA1955" s="18"/>
      <c r="AB1955" s="40"/>
      <c r="AC1955" s="40"/>
      <c r="AD1955" s="40"/>
      <c r="AE1955" s="40"/>
      <c r="AF1955" s="40"/>
      <c r="AG1955" s="40"/>
      <c r="AH1955" s="40"/>
      <c r="AI1955" s="40" t="str">
        <f t="shared" si="268"/>
        <v>ok</v>
      </c>
      <c r="AJ1955"/>
      <c r="AK1955" t="str">
        <f>Tabela1[[#This Row],[Coluna1]]&amp;Tabela1[[#This Row],[PEDIDO]]</f>
        <v/>
      </c>
      <c r="AL1955"/>
      <c r="AM1955"/>
      <c r="AN1955"/>
      <c r="AO1955" t="str">
        <f t="shared" si="265"/>
        <v>/</v>
      </c>
      <c r="AP1955" t="str">
        <f>Tabela1[[#This Row],[TAG]]&amp;Tabela1[[#This Row],[PEDIDO]]&amp;Tabela1[[#This Row],[PRODUTO]]</f>
        <v/>
      </c>
      <c r="AQ1955" s="23" t="str">
        <f>Tabela1[[#This Row],[PRODUTO]]&amp;Tabela1[[#This Row],[TAG]]</f>
        <v/>
      </c>
      <c r="AR1955" s="183">
        <f>Tabela1[[#This Row],[PESO TOTAL]]*Tabela1[[#This Row],[MATÉRIA PRIMA]]</f>
        <v>0</v>
      </c>
      <c r="AS1955" s="28">
        <f>Tabela1[[#This Row],[PESO TOTAL]]*Tabela1[[#This Row],[PREPARAÇÃO ]]</f>
        <v>0</v>
      </c>
      <c r="AT1955" s="28">
        <f>Tabela1[[#This Row],[PESO TOTAL]]*Tabela1[[#This Row],[CALDEIRARIA]]</f>
        <v>0</v>
      </c>
      <c r="AU1955" s="28">
        <f>Tabela1[[#This Row],[PESO TOTAL]]*Tabela1[[#This Row],[SOLDA]]</f>
        <v>0</v>
      </c>
      <c r="AV1955" s="28">
        <f>Tabela1[[#This Row],[PESO TOTAL]]*Tabela1[[#This Row],[ACABAMENTO]]</f>
        <v>0</v>
      </c>
      <c r="AW1955" s="28">
        <f>Tabela1[[#This Row],[PESO TOTAL]]*Tabela1[[#This Row],[PRONTO ACABADO]]</f>
        <v>0</v>
      </c>
      <c r="AX1955" s="28">
        <f>Tabela1[[#This Row],[PESO TOTAL]]*Tabela1[[#This Row],[EXPEDIÇÃO ]]</f>
        <v>0</v>
      </c>
      <c r="AY1955" s="28" t="str">
        <f>Tabela1[[#This Row],[PEDIDO]]&amp;Tabela1[[#This Row],[PRODUTO]]</f>
        <v/>
      </c>
      <c r="AZ1955" s="44">
        <f>IF(AF1955="",0,IF(ISTEXT(AF1955),H1955*VALUE(SUBSTITUTE(AF1955,"%",""))/100,H1955*AF1955))-Tabela1[[#This Row],[PRONTO ACABADO2]]</f>
        <v>0</v>
      </c>
      <c r="BA1955" s="44">
        <f>IF(AG1955="",0,IF(ISTEXT(AG1955),H1955*VALUE(SUBSTITUTE(AG1955,"%",""))/100,H1955*AG1955))-Tabela1[[#This Row],[PESO EXPEDIDO2]]</f>
        <v>0</v>
      </c>
      <c r="BB1955" s="44">
        <f t="shared" si="266"/>
        <v>0</v>
      </c>
      <c r="BC1955" s="44">
        <f t="shared" si="267"/>
        <v>0</v>
      </c>
      <c r="BD1955" s="44"/>
    </row>
    <row r="1956" spans="1:56" ht="15.75" hidden="1" customHeight="1" x14ac:dyDescent="0.25">
      <c r="A1956" s="6"/>
      <c r="B1956" s="22"/>
      <c r="C1956" s="7"/>
      <c r="D1956" s="46"/>
      <c r="E1956" s="7"/>
      <c r="F1956" s="7"/>
      <c r="G1956" s="44"/>
      <c r="H1956" s="41">
        <f>Tabela1[[#This Row],[PESO UNI]]*Tabela1[[#This Row],[QTE]]</f>
        <v>0</v>
      </c>
      <c r="I1956" s="7"/>
      <c r="J1956" s="8"/>
      <c r="K1956" s="8"/>
      <c r="L1956" s="9"/>
      <c r="M1956" s="10"/>
      <c r="N1956" s="8"/>
      <c r="O1956" s="12"/>
      <c r="P1956" s="13"/>
      <c r="Q1956" s="14">
        <f>Tabela1[[#This Row],[QTDE/ Fabricação]]-Tabela1[[#This Row],[QTE]]</f>
        <v>0</v>
      </c>
      <c r="R1956" s="19">
        <f t="shared" si="262"/>
        <v>0</v>
      </c>
      <c r="S1956" s="19">
        <f t="shared" si="261"/>
        <v>0</v>
      </c>
      <c r="T1956" s="20">
        <f t="shared" si="263"/>
        <v>0</v>
      </c>
      <c r="U1956" s="17">
        <f>IFERROR(SUMIF('LISTA DE EMBARQUE'!B:B,MICRO!E:E,'LISTA DE EMBARQUE'!G:G),"")</f>
        <v>0</v>
      </c>
      <c r="V1956" s="12" t="str">
        <f>IFERROR(VLOOKUP(Tabela1[[#This Row],[COD.MDE]],'LISTA DE EMBARQUE'!B:L,11,0),"")</f>
        <v/>
      </c>
      <c r="W1956" s="13" t="str">
        <f>IFERROR(COUNTIF(#REF!,Tabela1[[#This Row],[Colunas5]]),"")</f>
        <v/>
      </c>
      <c r="X1956" s="14">
        <f>Tabela1[[#This Row],[QIANTIDADE EXPEDIDA]]*Tabela1[[#This Row],[PESO UNI]]</f>
        <v>0</v>
      </c>
      <c r="Y1956" s="14">
        <f t="shared" si="264"/>
        <v>0</v>
      </c>
      <c r="Z1956" s="21">
        <f>Tabela1[[#This Row],[PESO TOTAL]]-Tabela1[[#This Row],[Peso Expedido]]</f>
        <v>0</v>
      </c>
      <c r="AA1956" s="18"/>
      <c r="AB1956" s="40"/>
      <c r="AC1956" s="40"/>
      <c r="AD1956" s="40"/>
      <c r="AE1956" s="40"/>
      <c r="AF1956" s="40"/>
      <c r="AG1956" s="40"/>
      <c r="AH1956" s="40"/>
      <c r="AI1956" s="40" t="str">
        <f t="shared" si="268"/>
        <v>ok</v>
      </c>
      <c r="AJ1956"/>
      <c r="AK1956" t="str">
        <f>Tabela1[[#This Row],[Coluna1]]&amp;Tabela1[[#This Row],[PEDIDO]]</f>
        <v/>
      </c>
      <c r="AL1956"/>
      <c r="AM1956"/>
      <c r="AN1956"/>
      <c r="AO1956" t="str">
        <f t="shared" si="265"/>
        <v>/</v>
      </c>
      <c r="AP1956" t="str">
        <f>Tabela1[[#This Row],[TAG]]&amp;Tabela1[[#This Row],[PEDIDO]]&amp;Tabela1[[#This Row],[PRODUTO]]</f>
        <v/>
      </c>
      <c r="AQ1956" s="23" t="str">
        <f>Tabela1[[#This Row],[PRODUTO]]&amp;Tabela1[[#This Row],[TAG]]</f>
        <v/>
      </c>
      <c r="AR1956" s="183">
        <f>Tabela1[[#This Row],[PESO TOTAL]]*Tabela1[[#This Row],[MATÉRIA PRIMA]]</f>
        <v>0</v>
      </c>
      <c r="AS1956" s="28">
        <f>Tabela1[[#This Row],[PESO TOTAL]]*Tabela1[[#This Row],[PREPARAÇÃO ]]</f>
        <v>0</v>
      </c>
      <c r="AT1956" s="28">
        <f>Tabela1[[#This Row],[PESO TOTAL]]*Tabela1[[#This Row],[CALDEIRARIA]]</f>
        <v>0</v>
      </c>
      <c r="AU1956" s="28">
        <f>Tabela1[[#This Row],[PESO TOTAL]]*Tabela1[[#This Row],[SOLDA]]</f>
        <v>0</v>
      </c>
      <c r="AV1956" s="28">
        <f>Tabela1[[#This Row],[PESO TOTAL]]*Tabela1[[#This Row],[ACABAMENTO]]</f>
        <v>0</v>
      </c>
      <c r="AW1956" s="28">
        <f>Tabela1[[#This Row],[PESO TOTAL]]*Tabela1[[#This Row],[PRONTO ACABADO]]</f>
        <v>0</v>
      </c>
      <c r="AX1956" s="28">
        <f>Tabela1[[#This Row],[PESO TOTAL]]*Tabela1[[#This Row],[EXPEDIÇÃO ]]</f>
        <v>0</v>
      </c>
      <c r="AY1956" s="28" t="str">
        <f>Tabela1[[#This Row],[PEDIDO]]&amp;Tabela1[[#This Row],[PRODUTO]]</f>
        <v/>
      </c>
      <c r="AZ1956" s="44">
        <f>IF(AF1956="",0,IF(ISTEXT(AF1956),H1956*VALUE(SUBSTITUTE(AF1956,"%",""))/100,H1956*AF1956))-Tabela1[[#This Row],[PRONTO ACABADO2]]</f>
        <v>0</v>
      </c>
      <c r="BA1956" s="44">
        <f>IF(AG1956="",0,IF(ISTEXT(AG1956),H1956*VALUE(SUBSTITUTE(AG1956,"%",""))/100,H1956*AG1956))-Tabela1[[#This Row],[PESO EXPEDIDO2]]</f>
        <v>0</v>
      </c>
      <c r="BB1956" s="44">
        <f t="shared" si="266"/>
        <v>0</v>
      </c>
      <c r="BC1956" s="44">
        <f t="shared" si="267"/>
        <v>0</v>
      </c>
      <c r="BD1956" s="44"/>
    </row>
    <row r="1957" spans="1:56" ht="15.75" hidden="1" customHeight="1" x14ac:dyDescent="0.25">
      <c r="A1957" s="6"/>
      <c r="B1957" s="22"/>
      <c r="C1957" s="7"/>
      <c r="D1957" s="46"/>
      <c r="E1957" s="7"/>
      <c r="F1957" s="7"/>
      <c r="G1957" s="44"/>
      <c r="H1957" s="41">
        <f>Tabela1[[#This Row],[PESO UNI]]*Tabela1[[#This Row],[QTE]]</f>
        <v>0</v>
      </c>
      <c r="I1957" s="7"/>
      <c r="J1957" s="8"/>
      <c r="K1957" s="8"/>
      <c r="L1957" s="9"/>
      <c r="M1957" s="10"/>
      <c r="N1957" s="8"/>
      <c r="O1957" s="12"/>
      <c r="P1957" s="13"/>
      <c r="Q1957" s="14">
        <f>Tabela1[[#This Row],[QTDE/ Fabricação]]-Tabela1[[#This Row],[QTE]]</f>
        <v>0</v>
      </c>
      <c r="R1957" s="19">
        <f t="shared" si="262"/>
        <v>0</v>
      </c>
      <c r="S1957" s="19">
        <f t="shared" si="261"/>
        <v>0</v>
      </c>
      <c r="T1957" s="20">
        <f t="shared" si="263"/>
        <v>0</v>
      </c>
      <c r="U1957" s="17">
        <f>IFERROR(SUMIF('LISTA DE EMBARQUE'!B:B,MICRO!E:E,'LISTA DE EMBARQUE'!G:G),"")</f>
        <v>0</v>
      </c>
      <c r="V1957" s="12" t="str">
        <f>IFERROR(VLOOKUP(Tabela1[[#This Row],[COD.MDE]],'LISTA DE EMBARQUE'!B:L,11,0),"")</f>
        <v/>
      </c>
      <c r="W1957" s="13" t="str">
        <f>IFERROR(COUNTIF(#REF!,Tabela1[[#This Row],[Colunas5]]),"")</f>
        <v/>
      </c>
      <c r="X1957" s="14">
        <f>Tabela1[[#This Row],[QIANTIDADE EXPEDIDA]]*Tabela1[[#This Row],[PESO UNI]]</f>
        <v>0</v>
      </c>
      <c r="Y1957" s="14">
        <f t="shared" si="264"/>
        <v>0</v>
      </c>
      <c r="Z1957" s="21">
        <f>Tabela1[[#This Row],[PESO TOTAL]]-Tabela1[[#This Row],[Peso Expedido]]</f>
        <v>0</v>
      </c>
      <c r="AA1957" s="18"/>
      <c r="AB1957" s="40"/>
      <c r="AC1957" s="40"/>
      <c r="AD1957" s="40"/>
      <c r="AE1957" s="40"/>
      <c r="AF1957" s="40"/>
      <c r="AG1957" s="40"/>
      <c r="AH1957" s="40"/>
      <c r="AI1957" s="40" t="str">
        <f t="shared" si="268"/>
        <v>ok</v>
      </c>
      <c r="AJ1957"/>
      <c r="AK1957" t="str">
        <f>Tabela1[[#This Row],[Coluna1]]&amp;Tabela1[[#This Row],[PEDIDO]]</f>
        <v/>
      </c>
      <c r="AL1957"/>
      <c r="AM1957"/>
      <c r="AN1957"/>
      <c r="AO1957" t="str">
        <f t="shared" si="265"/>
        <v>/</v>
      </c>
      <c r="AP1957" t="str">
        <f>Tabela1[[#This Row],[TAG]]&amp;Tabela1[[#This Row],[PEDIDO]]&amp;Tabela1[[#This Row],[PRODUTO]]</f>
        <v/>
      </c>
      <c r="AQ1957" s="23" t="str">
        <f>Tabela1[[#This Row],[PRODUTO]]&amp;Tabela1[[#This Row],[TAG]]</f>
        <v/>
      </c>
      <c r="AR1957" s="183">
        <f>Tabela1[[#This Row],[PESO TOTAL]]*Tabela1[[#This Row],[MATÉRIA PRIMA]]</f>
        <v>0</v>
      </c>
      <c r="AS1957" s="28">
        <f>Tabela1[[#This Row],[PESO TOTAL]]*Tabela1[[#This Row],[PREPARAÇÃO ]]</f>
        <v>0</v>
      </c>
      <c r="AT1957" s="28">
        <f>Tabela1[[#This Row],[PESO TOTAL]]*Tabela1[[#This Row],[CALDEIRARIA]]</f>
        <v>0</v>
      </c>
      <c r="AU1957" s="28">
        <f>Tabela1[[#This Row],[PESO TOTAL]]*Tabela1[[#This Row],[SOLDA]]</f>
        <v>0</v>
      </c>
      <c r="AV1957" s="28">
        <f>Tabela1[[#This Row],[PESO TOTAL]]*Tabela1[[#This Row],[ACABAMENTO]]</f>
        <v>0</v>
      </c>
      <c r="AW1957" s="28">
        <f>Tabela1[[#This Row],[PESO TOTAL]]*Tabela1[[#This Row],[PRONTO ACABADO]]</f>
        <v>0</v>
      </c>
      <c r="AX1957" s="28">
        <f>Tabela1[[#This Row],[PESO TOTAL]]*Tabela1[[#This Row],[EXPEDIÇÃO ]]</f>
        <v>0</v>
      </c>
      <c r="AY1957" s="28" t="str">
        <f>Tabela1[[#This Row],[PEDIDO]]&amp;Tabela1[[#This Row],[PRODUTO]]</f>
        <v/>
      </c>
      <c r="AZ1957" s="44">
        <f>IF(AF1957="",0,IF(ISTEXT(AF1957),H1957*VALUE(SUBSTITUTE(AF1957,"%",""))/100,H1957*AF1957))-Tabela1[[#This Row],[PRONTO ACABADO2]]</f>
        <v>0</v>
      </c>
      <c r="BA1957" s="44">
        <f>IF(AG1957="",0,IF(ISTEXT(AG1957),H1957*VALUE(SUBSTITUTE(AG1957,"%",""))/100,H1957*AG1957))-Tabela1[[#This Row],[PESO EXPEDIDO2]]</f>
        <v>0</v>
      </c>
      <c r="BB1957" s="44">
        <f t="shared" si="266"/>
        <v>0</v>
      </c>
      <c r="BC1957" s="44">
        <f t="shared" si="267"/>
        <v>0</v>
      </c>
      <c r="BD1957" s="44"/>
    </row>
    <row r="1958" spans="1:56" ht="15.75" hidden="1" customHeight="1" x14ac:dyDescent="0.25">
      <c r="A1958" s="6"/>
      <c r="B1958" s="22"/>
      <c r="C1958" s="7"/>
      <c r="D1958" s="46"/>
      <c r="E1958" s="7"/>
      <c r="F1958" s="7"/>
      <c r="G1958" s="44"/>
      <c r="H1958" s="41">
        <f>Tabela1[[#This Row],[PESO UNI]]*Tabela1[[#This Row],[QTE]]</f>
        <v>0</v>
      </c>
      <c r="I1958" s="7"/>
      <c r="J1958" s="8"/>
      <c r="K1958" s="8"/>
      <c r="L1958" s="9"/>
      <c r="M1958" s="10"/>
      <c r="N1958" s="8"/>
      <c r="O1958" s="12"/>
      <c r="P1958" s="13"/>
      <c r="Q1958" s="14">
        <f>Tabela1[[#This Row],[QTDE/ Fabricação]]-Tabela1[[#This Row],[QTE]]</f>
        <v>0</v>
      </c>
      <c r="R1958" s="19">
        <f t="shared" si="262"/>
        <v>0</v>
      </c>
      <c r="S1958" s="19">
        <f t="shared" si="261"/>
        <v>0</v>
      </c>
      <c r="T1958" s="20">
        <f t="shared" si="263"/>
        <v>0</v>
      </c>
      <c r="U1958" s="17">
        <f>IFERROR(SUMIF('LISTA DE EMBARQUE'!B:B,MICRO!E:E,'LISTA DE EMBARQUE'!G:G),"")</f>
        <v>0</v>
      </c>
      <c r="V1958" s="12" t="str">
        <f>IFERROR(VLOOKUP(Tabela1[[#This Row],[COD.MDE]],'LISTA DE EMBARQUE'!B:L,11,0),"")</f>
        <v/>
      </c>
      <c r="W1958" s="13" t="str">
        <f>IFERROR(COUNTIF(#REF!,Tabela1[[#This Row],[Colunas5]]),"")</f>
        <v/>
      </c>
      <c r="X1958" s="14">
        <f>Tabela1[[#This Row],[QIANTIDADE EXPEDIDA]]*Tabela1[[#This Row],[PESO UNI]]</f>
        <v>0</v>
      </c>
      <c r="Y1958" s="14">
        <f t="shared" si="264"/>
        <v>0</v>
      </c>
      <c r="Z1958" s="21">
        <f>Tabela1[[#This Row],[PESO TOTAL]]-Tabela1[[#This Row],[Peso Expedido]]</f>
        <v>0</v>
      </c>
      <c r="AA1958" s="18"/>
      <c r="AB1958" s="40" t="s">
        <v>3204</v>
      </c>
      <c r="AC1958" s="40"/>
      <c r="AD1958" s="40"/>
      <c r="AE1958" s="40"/>
      <c r="AF1958" s="40"/>
      <c r="AG1958" s="40"/>
      <c r="AH1958" s="40"/>
      <c r="AI1958" s="40" t="str">
        <f t="shared" si="268"/>
        <v>ok</v>
      </c>
      <c r="AJ1958"/>
      <c r="AK1958" t="str">
        <f>Tabela1[[#This Row],[Coluna1]]&amp;Tabela1[[#This Row],[PEDIDO]]</f>
        <v/>
      </c>
      <c r="AL1958"/>
      <c r="AM1958"/>
      <c r="AN1958"/>
      <c r="AO1958" t="str">
        <f t="shared" si="265"/>
        <v>/</v>
      </c>
      <c r="AP1958" t="str">
        <f>Tabela1[[#This Row],[TAG]]&amp;Tabela1[[#This Row],[PEDIDO]]&amp;Tabela1[[#This Row],[PRODUTO]]</f>
        <v/>
      </c>
      <c r="AQ1958" s="23" t="str">
        <f>Tabela1[[#This Row],[PRODUTO]]&amp;Tabela1[[#This Row],[TAG]]</f>
        <v/>
      </c>
      <c r="AR1958" s="183">
        <f>Tabela1[[#This Row],[PESO TOTAL]]*Tabela1[[#This Row],[MATÉRIA PRIMA]]</f>
        <v>0</v>
      </c>
      <c r="AS1958" s="28">
        <f>Tabela1[[#This Row],[PESO TOTAL]]*Tabela1[[#This Row],[PREPARAÇÃO ]]</f>
        <v>0</v>
      </c>
      <c r="AT1958" s="28">
        <f>Tabela1[[#This Row],[PESO TOTAL]]*Tabela1[[#This Row],[CALDEIRARIA]]</f>
        <v>0</v>
      </c>
      <c r="AU1958" s="28">
        <f>Tabela1[[#This Row],[PESO TOTAL]]*Tabela1[[#This Row],[SOLDA]]</f>
        <v>0</v>
      </c>
      <c r="AV1958" s="28">
        <f>Tabela1[[#This Row],[PESO TOTAL]]*Tabela1[[#This Row],[ACABAMENTO]]</f>
        <v>0</v>
      </c>
      <c r="AW1958" s="28">
        <f>Tabela1[[#This Row],[PESO TOTAL]]*Tabela1[[#This Row],[PRONTO ACABADO]]</f>
        <v>0</v>
      </c>
      <c r="AX1958" s="28">
        <f>Tabela1[[#This Row],[PESO TOTAL]]*Tabela1[[#This Row],[EXPEDIÇÃO ]]</f>
        <v>0</v>
      </c>
      <c r="AY1958" s="28" t="str">
        <f>Tabela1[[#This Row],[PEDIDO]]&amp;Tabela1[[#This Row],[PRODUTO]]</f>
        <v/>
      </c>
      <c r="AZ1958" s="44">
        <f>IF(AF1958="",0,IF(ISTEXT(AF1958),H1958*VALUE(SUBSTITUTE(AF1958,"%",""))/100,H1958*AF1958))-Tabela1[[#This Row],[PRONTO ACABADO2]]</f>
        <v>0</v>
      </c>
      <c r="BA1958" s="44">
        <f>IF(AG1958="",0,IF(ISTEXT(AG1958),H1958*VALUE(SUBSTITUTE(AG1958,"%",""))/100,H1958*AG1958))-Tabela1[[#This Row],[PESO EXPEDIDO2]]</f>
        <v>0</v>
      </c>
      <c r="BB1958" s="44">
        <f t="shared" si="266"/>
        <v>0</v>
      </c>
      <c r="BC1958" s="44">
        <f t="shared" si="267"/>
        <v>0</v>
      </c>
      <c r="BD1958" s="44"/>
    </row>
    <row r="1959" spans="1:56" ht="15.75" hidden="1" customHeight="1" x14ac:dyDescent="0.25">
      <c r="A1959" s="6"/>
      <c r="B1959" s="22"/>
      <c r="C1959" s="7"/>
      <c r="D1959" s="46"/>
      <c r="E1959" s="7"/>
      <c r="F1959" s="7"/>
      <c r="G1959" s="44"/>
      <c r="H1959" s="41">
        <f>Tabela1[[#This Row],[PESO UNI]]*Tabela1[[#This Row],[QTE]]</f>
        <v>0</v>
      </c>
      <c r="I1959" s="7"/>
      <c r="J1959" s="8"/>
      <c r="K1959" s="8"/>
      <c r="L1959" s="9"/>
      <c r="M1959" s="10"/>
      <c r="N1959" s="8"/>
      <c r="O1959" s="12"/>
      <c r="P1959" s="13"/>
      <c r="Q1959" s="14">
        <f>Tabela1[[#This Row],[QTDE/ Fabricação]]-Tabela1[[#This Row],[QTE]]</f>
        <v>0</v>
      </c>
      <c r="R1959" s="19">
        <f t="shared" si="262"/>
        <v>0</v>
      </c>
      <c r="S1959" s="19">
        <f t="shared" si="261"/>
        <v>0</v>
      </c>
      <c r="T1959" s="20">
        <f t="shared" si="263"/>
        <v>0</v>
      </c>
      <c r="U1959" s="17">
        <f>IFERROR(SUMIF('LISTA DE EMBARQUE'!B:B,MICRO!E:E,'LISTA DE EMBARQUE'!G:G),"")</f>
        <v>0</v>
      </c>
      <c r="V1959" s="12" t="str">
        <f>IFERROR(VLOOKUP(Tabela1[[#This Row],[COD.MDE]],'LISTA DE EMBARQUE'!B:L,11,0),"")</f>
        <v/>
      </c>
      <c r="W1959" s="13" t="str">
        <f>IFERROR(COUNTIF(#REF!,Tabela1[[#This Row],[Colunas5]]),"")</f>
        <v/>
      </c>
      <c r="X1959" s="14">
        <f>Tabela1[[#This Row],[QIANTIDADE EXPEDIDA]]*Tabela1[[#This Row],[PESO UNI]]</f>
        <v>0</v>
      </c>
      <c r="Y1959" s="14">
        <f t="shared" si="264"/>
        <v>0</v>
      </c>
      <c r="Z1959" s="21">
        <f>Tabela1[[#This Row],[PESO TOTAL]]-Tabela1[[#This Row],[Peso Expedido]]</f>
        <v>0</v>
      </c>
      <c r="AA1959" s="18"/>
      <c r="AB1959" s="40" t="s">
        <v>3204</v>
      </c>
      <c r="AC1959" s="40"/>
      <c r="AD1959" s="40"/>
      <c r="AE1959" s="40"/>
      <c r="AF1959" s="40"/>
      <c r="AG1959" s="40"/>
      <c r="AH1959" s="40"/>
      <c r="AI1959" s="40" t="str">
        <f t="shared" si="268"/>
        <v>ok</v>
      </c>
      <c r="AJ1959"/>
      <c r="AK1959" t="str">
        <f>Tabela1[[#This Row],[Coluna1]]&amp;Tabela1[[#This Row],[PEDIDO]]</f>
        <v/>
      </c>
      <c r="AL1959"/>
      <c r="AM1959"/>
      <c r="AN1959"/>
      <c r="AO1959" t="str">
        <f t="shared" si="265"/>
        <v>/</v>
      </c>
      <c r="AP1959" t="str">
        <f>Tabela1[[#This Row],[TAG]]&amp;Tabela1[[#This Row],[PEDIDO]]&amp;Tabela1[[#This Row],[PRODUTO]]</f>
        <v/>
      </c>
      <c r="AQ1959" s="23" t="str">
        <f>Tabela1[[#This Row],[PRODUTO]]&amp;Tabela1[[#This Row],[TAG]]</f>
        <v/>
      </c>
      <c r="AR1959" s="183">
        <f>Tabela1[[#This Row],[PESO TOTAL]]*Tabela1[[#This Row],[MATÉRIA PRIMA]]</f>
        <v>0</v>
      </c>
      <c r="AS1959" s="28">
        <f>Tabela1[[#This Row],[PESO TOTAL]]*Tabela1[[#This Row],[PREPARAÇÃO ]]</f>
        <v>0</v>
      </c>
      <c r="AT1959" s="28">
        <f>Tabela1[[#This Row],[PESO TOTAL]]*Tabela1[[#This Row],[CALDEIRARIA]]</f>
        <v>0</v>
      </c>
      <c r="AU1959" s="28">
        <f>Tabela1[[#This Row],[PESO TOTAL]]*Tabela1[[#This Row],[SOLDA]]</f>
        <v>0</v>
      </c>
      <c r="AV1959" s="28">
        <f>Tabela1[[#This Row],[PESO TOTAL]]*Tabela1[[#This Row],[ACABAMENTO]]</f>
        <v>0</v>
      </c>
      <c r="AW1959" s="28">
        <f>Tabela1[[#This Row],[PESO TOTAL]]*Tabela1[[#This Row],[PRONTO ACABADO]]</f>
        <v>0</v>
      </c>
      <c r="AX1959" s="28">
        <f>Tabela1[[#This Row],[PESO TOTAL]]*Tabela1[[#This Row],[EXPEDIÇÃO ]]</f>
        <v>0</v>
      </c>
      <c r="AY1959" s="28" t="str">
        <f>Tabela1[[#This Row],[PEDIDO]]&amp;Tabela1[[#This Row],[PRODUTO]]</f>
        <v/>
      </c>
      <c r="AZ1959" s="44">
        <f>IF(AF1959="",0,IF(ISTEXT(AF1959),H1959*VALUE(SUBSTITUTE(AF1959,"%",""))/100,H1959*AF1959))-Tabela1[[#This Row],[PRONTO ACABADO2]]</f>
        <v>0</v>
      </c>
      <c r="BA1959" s="44">
        <f>IF(AG1959="",0,IF(ISTEXT(AG1959),H1959*VALUE(SUBSTITUTE(AG1959,"%",""))/100,H1959*AG1959))-Tabela1[[#This Row],[PESO EXPEDIDO2]]</f>
        <v>0</v>
      </c>
      <c r="BB1959" s="44">
        <f t="shared" si="266"/>
        <v>0</v>
      </c>
      <c r="BC1959" s="44">
        <f t="shared" si="267"/>
        <v>0</v>
      </c>
      <c r="BD1959" s="44"/>
    </row>
    <row r="1960" spans="1:56" ht="15.75" hidden="1" customHeight="1" x14ac:dyDescent="0.25">
      <c r="A1960" s="6"/>
      <c r="B1960" s="22"/>
      <c r="C1960" s="7"/>
      <c r="D1960" s="46"/>
      <c r="E1960" s="7"/>
      <c r="F1960" s="7"/>
      <c r="G1960" s="44"/>
      <c r="H1960" s="41">
        <f>Tabela1[[#This Row],[PESO UNI]]*Tabela1[[#This Row],[QTE]]</f>
        <v>0</v>
      </c>
      <c r="I1960" s="7"/>
      <c r="J1960" s="8"/>
      <c r="K1960" s="8"/>
      <c r="L1960" s="9"/>
      <c r="M1960" s="10"/>
      <c r="N1960" s="8"/>
      <c r="O1960" s="12"/>
      <c r="P1960" s="13"/>
      <c r="Q1960" s="14">
        <f>Tabela1[[#This Row],[QTDE/ Fabricação]]-Tabela1[[#This Row],[QTE]]</f>
        <v>0</v>
      </c>
      <c r="R1960" s="19">
        <f t="shared" si="262"/>
        <v>0</v>
      </c>
      <c r="S1960" s="19">
        <f t="shared" si="261"/>
        <v>0</v>
      </c>
      <c r="T1960" s="20">
        <f t="shared" si="263"/>
        <v>0</v>
      </c>
      <c r="U1960" s="17">
        <f>IFERROR(SUMIF('LISTA DE EMBARQUE'!B:B,MICRO!E:E,'LISTA DE EMBARQUE'!G:G),"")</f>
        <v>0</v>
      </c>
      <c r="V1960" s="12" t="str">
        <f>IFERROR(VLOOKUP(Tabela1[[#This Row],[COD.MDE]],'LISTA DE EMBARQUE'!B:L,11,0),"")</f>
        <v/>
      </c>
      <c r="W1960" s="13" t="str">
        <f>IFERROR(COUNTIF(#REF!,Tabela1[[#This Row],[Colunas5]]),"")</f>
        <v/>
      </c>
      <c r="X1960" s="14">
        <f>Tabela1[[#This Row],[QIANTIDADE EXPEDIDA]]*Tabela1[[#This Row],[PESO UNI]]</f>
        <v>0</v>
      </c>
      <c r="Y1960" s="14">
        <f t="shared" si="264"/>
        <v>0</v>
      </c>
      <c r="Z1960" s="21">
        <f>Tabela1[[#This Row],[PESO TOTAL]]-Tabela1[[#This Row],[Peso Expedido]]</f>
        <v>0</v>
      </c>
      <c r="AA1960" s="18"/>
      <c r="AB1960" s="40" t="s">
        <v>3204</v>
      </c>
      <c r="AC1960" s="40"/>
      <c r="AD1960" s="40"/>
      <c r="AE1960" s="40"/>
      <c r="AF1960" s="40"/>
      <c r="AG1960" s="40"/>
      <c r="AH1960" s="40"/>
      <c r="AI1960" s="40" t="str">
        <f t="shared" si="268"/>
        <v>ok</v>
      </c>
      <c r="AJ1960"/>
      <c r="AK1960" t="str">
        <f>Tabela1[[#This Row],[Coluna1]]&amp;Tabela1[[#This Row],[PEDIDO]]</f>
        <v/>
      </c>
      <c r="AL1960"/>
      <c r="AM1960"/>
      <c r="AN1960"/>
      <c r="AO1960" t="str">
        <f t="shared" si="265"/>
        <v>/</v>
      </c>
      <c r="AP1960" t="str">
        <f>Tabela1[[#This Row],[TAG]]&amp;Tabela1[[#This Row],[PEDIDO]]&amp;Tabela1[[#This Row],[PRODUTO]]</f>
        <v/>
      </c>
      <c r="AQ1960" s="23" t="str">
        <f>Tabela1[[#This Row],[PRODUTO]]&amp;Tabela1[[#This Row],[TAG]]</f>
        <v/>
      </c>
      <c r="AR1960" s="183">
        <f>Tabela1[[#This Row],[PESO TOTAL]]*Tabela1[[#This Row],[MATÉRIA PRIMA]]</f>
        <v>0</v>
      </c>
      <c r="AS1960" s="28">
        <f>Tabela1[[#This Row],[PESO TOTAL]]*Tabela1[[#This Row],[PREPARAÇÃO ]]</f>
        <v>0</v>
      </c>
      <c r="AT1960" s="28">
        <f>Tabela1[[#This Row],[PESO TOTAL]]*Tabela1[[#This Row],[CALDEIRARIA]]</f>
        <v>0</v>
      </c>
      <c r="AU1960" s="28">
        <f>Tabela1[[#This Row],[PESO TOTAL]]*Tabela1[[#This Row],[SOLDA]]</f>
        <v>0</v>
      </c>
      <c r="AV1960" s="28">
        <f>Tabela1[[#This Row],[PESO TOTAL]]*Tabela1[[#This Row],[ACABAMENTO]]</f>
        <v>0</v>
      </c>
      <c r="AW1960" s="28">
        <f>Tabela1[[#This Row],[PESO TOTAL]]*Tabela1[[#This Row],[PRONTO ACABADO]]</f>
        <v>0</v>
      </c>
      <c r="AX1960" s="28">
        <f>Tabela1[[#This Row],[PESO TOTAL]]*Tabela1[[#This Row],[EXPEDIÇÃO ]]</f>
        <v>0</v>
      </c>
      <c r="AY1960" s="28" t="str">
        <f>Tabela1[[#This Row],[PEDIDO]]&amp;Tabela1[[#This Row],[PRODUTO]]</f>
        <v/>
      </c>
      <c r="AZ1960" s="44">
        <f>IF(AF1960="",0,IF(ISTEXT(AF1960),H1960*VALUE(SUBSTITUTE(AF1960,"%",""))/100,H1960*AF1960))-Tabela1[[#This Row],[PRONTO ACABADO2]]</f>
        <v>0</v>
      </c>
      <c r="BA1960" s="44">
        <f>IF(AG1960="",0,IF(ISTEXT(AG1960),H1960*VALUE(SUBSTITUTE(AG1960,"%",""))/100,H1960*AG1960))-Tabela1[[#This Row],[PESO EXPEDIDO2]]</f>
        <v>0</v>
      </c>
      <c r="BB1960" s="44">
        <f t="shared" si="266"/>
        <v>0</v>
      </c>
      <c r="BC1960" s="44">
        <f t="shared" si="267"/>
        <v>0</v>
      </c>
      <c r="BD1960" s="44"/>
    </row>
    <row r="1961" spans="1:56" ht="15.75" hidden="1" customHeight="1" x14ac:dyDescent="0.25">
      <c r="A1961" s="6"/>
      <c r="B1961" s="22"/>
      <c r="C1961" s="7"/>
      <c r="D1961" s="46"/>
      <c r="E1961" s="7"/>
      <c r="F1961" s="7"/>
      <c r="G1961" s="44"/>
      <c r="H1961" s="41">
        <f>Tabela1[[#This Row],[PESO UNI]]*Tabela1[[#This Row],[QTE]]</f>
        <v>0</v>
      </c>
      <c r="I1961" s="7"/>
      <c r="J1961" s="8"/>
      <c r="K1961" s="8"/>
      <c r="L1961" s="9"/>
      <c r="M1961" s="10"/>
      <c r="N1961" s="8"/>
      <c r="O1961" s="12"/>
      <c r="P1961" s="13"/>
      <c r="Q1961" s="14">
        <f>Tabela1[[#This Row],[QTDE/ Fabricação]]-Tabela1[[#This Row],[QTE]]</f>
        <v>0</v>
      </c>
      <c r="R1961" s="19">
        <f t="shared" si="262"/>
        <v>0</v>
      </c>
      <c r="S1961" s="19">
        <f t="shared" si="261"/>
        <v>0</v>
      </c>
      <c r="T1961" s="20">
        <f t="shared" si="263"/>
        <v>0</v>
      </c>
      <c r="U1961" s="17">
        <f>IFERROR(SUMIF('LISTA DE EMBARQUE'!B:B,MICRO!E:E,'LISTA DE EMBARQUE'!G:G),"")</f>
        <v>0</v>
      </c>
      <c r="V1961" s="12" t="str">
        <f>IFERROR(VLOOKUP(Tabela1[[#This Row],[COD.MDE]],'LISTA DE EMBARQUE'!B:L,11,0),"")</f>
        <v/>
      </c>
      <c r="W1961" s="13" t="str">
        <f>IFERROR(COUNTIF(#REF!,Tabela1[[#This Row],[Colunas5]]),"")</f>
        <v/>
      </c>
      <c r="X1961" s="14">
        <f>Tabela1[[#This Row],[QIANTIDADE EXPEDIDA]]*Tabela1[[#This Row],[PESO UNI]]</f>
        <v>0</v>
      </c>
      <c r="Y1961" s="14">
        <f t="shared" si="264"/>
        <v>0</v>
      </c>
      <c r="Z1961" s="21">
        <f>Tabela1[[#This Row],[PESO TOTAL]]-Tabela1[[#This Row],[Peso Expedido]]</f>
        <v>0</v>
      </c>
      <c r="AA1961" s="18"/>
      <c r="AB1961" s="40"/>
      <c r="AC1961" s="40"/>
      <c r="AD1961" s="40"/>
      <c r="AE1961" s="40"/>
      <c r="AF1961" s="40"/>
      <c r="AG1961" s="40"/>
      <c r="AH1961" s="40"/>
      <c r="AI1961" s="40" t="str">
        <f t="shared" si="268"/>
        <v>ok</v>
      </c>
      <c r="AJ1961"/>
      <c r="AK1961" t="str">
        <f>Tabela1[[#This Row],[Coluna1]]&amp;Tabela1[[#This Row],[PEDIDO]]</f>
        <v/>
      </c>
      <c r="AL1961"/>
      <c r="AM1961"/>
      <c r="AN1961"/>
      <c r="AO1961" t="str">
        <f t="shared" si="265"/>
        <v>/</v>
      </c>
      <c r="AP1961" t="str">
        <f>Tabela1[[#This Row],[TAG]]&amp;Tabela1[[#This Row],[PEDIDO]]&amp;Tabela1[[#This Row],[PRODUTO]]</f>
        <v/>
      </c>
      <c r="AQ1961" s="23" t="str">
        <f>Tabela1[[#This Row],[PRODUTO]]&amp;Tabela1[[#This Row],[TAG]]</f>
        <v/>
      </c>
      <c r="AR1961" s="183">
        <f>Tabela1[[#This Row],[PESO TOTAL]]*Tabela1[[#This Row],[MATÉRIA PRIMA]]</f>
        <v>0</v>
      </c>
      <c r="AS1961" s="28">
        <f>Tabela1[[#This Row],[PESO TOTAL]]*Tabela1[[#This Row],[PREPARAÇÃO ]]</f>
        <v>0</v>
      </c>
      <c r="AT1961" s="28">
        <f>Tabela1[[#This Row],[PESO TOTAL]]*Tabela1[[#This Row],[CALDEIRARIA]]</f>
        <v>0</v>
      </c>
      <c r="AU1961" s="28">
        <f>Tabela1[[#This Row],[PESO TOTAL]]*Tabela1[[#This Row],[SOLDA]]</f>
        <v>0</v>
      </c>
      <c r="AV1961" s="28">
        <f>Tabela1[[#This Row],[PESO TOTAL]]*Tabela1[[#This Row],[ACABAMENTO]]</f>
        <v>0</v>
      </c>
      <c r="AW1961" s="28">
        <f>Tabela1[[#This Row],[PESO TOTAL]]*Tabela1[[#This Row],[PRONTO ACABADO]]</f>
        <v>0</v>
      </c>
      <c r="AX1961" s="28">
        <f>Tabela1[[#This Row],[PESO TOTAL]]*Tabela1[[#This Row],[EXPEDIÇÃO ]]</f>
        <v>0</v>
      </c>
      <c r="AY1961" s="28" t="str">
        <f>Tabela1[[#This Row],[PEDIDO]]&amp;Tabela1[[#This Row],[PRODUTO]]</f>
        <v/>
      </c>
      <c r="AZ1961" s="44">
        <f>IF(AF1961="",0,IF(ISTEXT(AF1961),H1961*VALUE(SUBSTITUTE(AF1961,"%",""))/100,H1961*AF1961))-Tabela1[[#This Row],[PRONTO ACABADO2]]</f>
        <v>0</v>
      </c>
      <c r="BA1961" s="44">
        <f>IF(AG1961="",0,IF(ISTEXT(AG1961),H1961*VALUE(SUBSTITUTE(AG1961,"%",""))/100,H1961*AG1961))-Tabela1[[#This Row],[PESO EXPEDIDO2]]</f>
        <v>0</v>
      </c>
      <c r="BB1961" s="44">
        <f t="shared" si="266"/>
        <v>0</v>
      </c>
      <c r="BC1961" s="44">
        <f t="shared" si="267"/>
        <v>0</v>
      </c>
      <c r="BD1961" s="44"/>
    </row>
    <row r="1962" spans="1:56" ht="15.75" hidden="1" customHeight="1" x14ac:dyDescent="0.25">
      <c r="A1962" s="6"/>
      <c r="B1962" s="22"/>
      <c r="C1962" s="7"/>
      <c r="D1962" s="46"/>
      <c r="E1962" s="7"/>
      <c r="F1962" s="7"/>
      <c r="G1962" s="44"/>
      <c r="H1962" s="41">
        <f>Tabela1[[#This Row],[PESO UNI]]*Tabela1[[#This Row],[QTE]]</f>
        <v>0</v>
      </c>
      <c r="I1962" s="7"/>
      <c r="J1962" s="8"/>
      <c r="K1962" s="8"/>
      <c r="L1962" s="9"/>
      <c r="M1962" s="10"/>
      <c r="N1962" s="8"/>
      <c r="O1962" s="12"/>
      <c r="P1962" s="13"/>
      <c r="Q1962" s="14">
        <f>Tabela1[[#This Row],[QTDE/ Fabricação]]-Tabela1[[#This Row],[QTE]]</f>
        <v>0</v>
      </c>
      <c r="R1962" s="19">
        <f t="shared" si="262"/>
        <v>0</v>
      </c>
      <c r="S1962" s="19">
        <f t="shared" si="261"/>
        <v>0</v>
      </c>
      <c r="T1962" s="20">
        <f t="shared" si="263"/>
        <v>0</v>
      </c>
      <c r="U1962" s="17">
        <f>IFERROR(SUMIF('LISTA DE EMBARQUE'!B:B,MICRO!E:E,'LISTA DE EMBARQUE'!G:G),"")</f>
        <v>0</v>
      </c>
      <c r="V1962" s="12" t="str">
        <f>IFERROR(VLOOKUP(Tabela1[[#This Row],[COD.MDE]],'LISTA DE EMBARQUE'!B:L,11,0),"")</f>
        <v/>
      </c>
      <c r="W1962" s="13" t="str">
        <f>IFERROR(COUNTIF(#REF!,Tabela1[[#This Row],[Colunas5]]),"")</f>
        <v/>
      </c>
      <c r="X1962" s="14">
        <f>Tabela1[[#This Row],[QIANTIDADE EXPEDIDA]]*Tabela1[[#This Row],[PESO UNI]]</f>
        <v>0</v>
      </c>
      <c r="Y1962" s="14">
        <f t="shared" si="264"/>
        <v>0</v>
      </c>
      <c r="Z1962" s="21">
        <f>Tabela1[[#This Row],[PESO TOTAL]]-Tabela1[[#This Row],[Peso Expedido]]</f>
        <v>0</v>
      </c>
      <c r="AA1962" s="18"/>
      <c r="AB1962" s="40"/>
      <c r="AC1962" s="40"/>
      <c r="AD1962" s="40"/>
      <c r="AE1962" s="40"/>
      <c r="AF1962" s="40"/>
      <c r="AG1962" s="40"/>
      <c r="AH1962" s="40"/>
      <c r="AI1962" s="40" t="str">
        <f t="shared" si="268"/>
        <v>ok</v>
      </c>
      <c r="AJ1962"/>
      <c r="AK1962" t="str">
        <f>Tabela1[[#This Row],[Coluna1]]&amp;Tabela1[[#This Row],[PEDIDO]]</f>
        <v/>
      </c>
      <c r="AL1962"/>
      <c r="AM1962"/>
      <c r="AN1962"/>
      <c r="AO1962" t="str">
        <f t="shared" si="265"/>
        <v>/</v>
      </c>
      <c r="AP1962" t="str">
        <f>Tabela1[[#This Row],[TAG]]&amp;Tabela1[[#This Row],[PEDIDO]]&amp;Tabela1[[#This Row],[PRODUTO]]</f>
        <v/>
      </c>
      <c r="AQ1962" s="23" t="str">
        <f>Tabela1[[#This Row],[PRODUTO]]&amp;Tabela1[[#This Row],[TAG]]</f>
        <v/>
      </c>
      <c r="AR1962" s="183">
        <f>Tabela1[[#This Row],[PESO TOTAL]]*Tabela1[[#This Row],[MATÉRIA PRIMA]]</f>
        <v>0</v>
      </c>
      <c r="AS1962" s="28">
        <f>Tabela1[[#This Row],[PESO TOTAL]]*Tabela1[[#This Row],[PREPARAÇÃO ]]</f>
        <v>0</v>
      </c>
      <c r="AT1962" s="28">
        <f>Tabela1[[#This Row],[PESO TOTAL]]*Tabela1[[#This Row],[CALDEIRARIA]]</f>
        <v>0</v>
      </c>
      <c r="AU1962" s="28">
        <f>Tabela1[[#This Row],[PESO TOTAL]]*Tabela1[[#This Row],[SOLDA]]</f>
        <v>0</v>
      </c>
      <c r="AV1962" s="28">
        <f>Tabela1[[#This Row],[PESO TOTAL]]*Tabela1[[#This Row],[ACABAMENTO]]</f>
        <v>0</v>
      </c>
      <c r="AW1962" s="28">
        <f>Tabela1[[#This Row],[PESO TOTAL]]*Tabela1[[#This Row],[PRONTO ACABADO]]</f>
        <v>0</v>
      </c>
      <c r="AX1962" s="28">
        <f>Tabela1[[#This Row],[PESO TOTAL]]*Tabela1[[#This Row],[EXPEDIÇÃO ]]</f>
        <v>0</v>
      </c>
      <c r="AY1962" s="28" t="str">
        <f>Tabela1[[#This Row],[PEDIDO]]&amp;Tabela1[[#This Row],[PRODUTO]]</f>
        <v/>
      </c>
      <c r="AZ1962" s="44">
        <f>IF(AF1962="",0,IF(ISTEXT(AF1962),H1962*VALUE(SUBSTITUTE(AF1962,"%",""))/100,H1962*AF1962))-Tabela1[[#This Row],[PRONTO ACABADO2]]</f>
        <v>0</v>
      </c>
      <c r="BA1962" s="44">
        <f>IF(AG1962="",0,IF(ISTEXT(AG1962),H1962*VALUE(SUBSTITUTE(AG1962,"%",""))/100,H1962*AG1962))-Tabela1[[#This Row],[PESO EXPEDIDO2]]</f>
        <v>0</v>
      </c>
      <c r="BB1962" s="44">
        <f t="shared" si="266"/>
        <v>0</v>
      </c>
      <c r="BC1962" s="44">
        <f t="shared" si="267"/>
        <v>0</v>
      </c>
      <c r="BD1962" s="44"/>
    </row>
    <row r="1963" spans="1:56" ht="15.75" hidden="1" customHeight="1" x14ac:dyDescent="0.25">
      <c r="A1963" s="6"/>
      <c r="B1963" s="22"/>
      <c r="C1963" s="7"/>
      <c r="D1963" s="46"/>
      <c r="E1963" s="7"/>
      <c r="F1963" s="7"/>
      <c r="G1963" s="44"/>
      <c r="H1963" s="41">
        <f>Tabela1[[#This Row],[PESO UNI]]*Tabela1[[#This Row],[QTE]]</f>
        <v>0</v>
      </c>
      <c r="I1963" s="7"/>
      <c r="J1963" s="8"/>
      <c r="K1963" s="8"/>
      <c r="L1963" s="9"/>
      <c r="M1963" s="10"/>
      <c r="N1963" s="8"/>
      <c r="O1963" s="12"/>
      <c r="P1963" s="13"/>
      <c r="Q1963" s="14">
        <f>Tabela1[[#This Row],[QTDE/ Fabricação]]-Tabela1[[#This Row],[QTE]]</f>
        <v>0</v>
      </c>
      <c r="R1963" s="19">
        <f t="shared" si="262"/>
        <v>0</v>
      </c>
      <c r="S1963" s="19">
        <f t="shared" si="261"/>
        <v>0</v>
      </c>
      <c r="T1963" s="20">
        <f t="shared" si="263"/>
        <v>0</v>
      </c>
      <c r="U1963" s="17">
        <f>IFERROR(SUMIF('LISTA DE EMBARQUE'!B:B,MICRO!E:E,'LISTA DE EMBARQUE'!G:G),"")</f>
        <v>0</v>
      </c>
      <c r="V1963" s="12" t="str">
        <f>IFERROR(VLOOKUP(Tabela1[[#This Row],[COD.MDE]],'LISTA DE EMBARQUE'!B:L,11,0),"")</f>
        <v/>
      </c>
      <c r="W1963" s="13" t="str">
        <f>IFERROR(COUNTIF(#REF!,Tabela1[[#This Row],[Colunas5]]),"")</f>
        <v/>
      </c>
      <c r="X1963" s="14">
        <f>Tabela1[[#This Row],[QIANTIDADE EXPEDIDA]]*Tabela1[[#This Row],[PESO UNI]]</f>
        <v>0</v>
      </c>
      <c r="Y1963" s="14">
        <f t="shared" si="264"/>
        <v>0</v>
      </c>
      <c r="Z1963" s="21">
        <f>Tabela1[[#This Row],[PESO TOTAL]]-Tabela1[[#This Row],[Peso Expedido]]</f>
        <v>0</v>
      </c>
      <c r="AA1963" s="18"/>
      <c r="AB1963" s="40"/>
      <c r="AC1963" s="40"/>
      <c r="AD1963" s="40"/>
      <c r="AE1963" s="40"/>
      <c r="AF1963" s="40"/>
      <c r="AG1963" s="40"/>
      <c r="AH1963" s="40"/>
      <c r="AI1963" s="40" t="str">
        <f t="shared" si="268"/>
        <v>ok</v>
      </c>
      <c r="AJ1963"/>
      <c r="AK1963" t="str">
        <f>Tabela1[[#This Row],[Coluna1]]&amp;Tabela1[[#This Row],[PEDIDO]]</f>
        <v/>
      </c>
      <c r="AL1963"/>
      <c r="AM1963"/>
      <c r="AN1963"/>
      <c r="AO1963" t="str">
        <f t="shared" si="265"/>
        <v>/</v>
      </c>
      <c r="AP1963" t="str">
        <f>Tabela1[[#This Row],[TAG]]&amp;Tabela1[[#This Row],[PEDIDO]]&amp;Tabela1[[#This Row],[PRODUTO]]</f>
        <v/>
      </c>
      <c r="AQ1963" s="23" t="str">
        <f>Tabela1[[#This Row],[PRODUTO]]&amp;Tabela1[[#This Row],[TAG]]</f>
        <v/>
      </c>
      <c r="AR1963" s="183">
        <f>Tabela1[[#This Row],[PESO TOTAL]]*Tabela1[[#This Row],[MATÉRIA PRIMA]]</f>
        <v>0</v>
      </c>
      <c r="AS1963" s="28">
        <f>Tabela1[[#This Row],[PESO TOTAL]]*Tabela1[[#This Row],[PREPARAÇÃO ]]</f>
        <v>0</v>
      </c>
      <c r="AT1963" s="28">
        <f>Tabela1[[#This Row],[PESO TOTAL]]*Tabela1[[#This Row],[CALDEIRARIA]]</f>
        <v>0</v>
      </c>
      <c r="AU1963" s="28">
        <f>Tabela1[[#This Row],[PESO TOTAL]]*Tabela1[[#This Row],[SOLDA]]</f>
        <v>0</v>
      </c>
      <c r="AV1963" s="28">
        <f>Tabela1[[#This Row],[PESO TOTAL]]*Tabela1[[#This Row],[ACABAMENTO]]</f>
        <v>0</v>
      </c>
      <c r="AW1963" s="28">
        <f>Tabela1[[#This Row],[PESO TOTAL]]*Tabela1[[#This Row],[PRONTO ACABADO]]</f>
        <v>0</v>
      </c>
      <c r="AX1963" s="28">
        <f>Tabela1[[#This Row],[PESO TOTAL]]*Tabela1[[#This Row],[EXPEDIÇÃO ]]</f>
        <v>0</v>
      </c>
      <c r="AY1963" s="28" t="str">
        <f>Tabela1[[#This Row],[PEDIDO]]&amp;Tabela1[[#This Row],[PRODUTO]]</f>
        <v/>
      </c>
      <c r="AZ1963" s="44">
        <f>IF(AF1963="",0,IF(ISTEXT(AF1963),H1963*VALUE(SUBSTITUTE(AF1963,"%",""))/100,H1963*AF1963))-Tabela1[[#This Row],[PRONTO ACABADO2]]</f>
        <v>0</v>
      </c>
      <c r="BA1963" s="44">
        <f>IF(AG1963="",0,IF(ISTEXT(AG1963),H1963*VALUE(SUBSTITUTE(AG1963,"%",""))/100,H1963*AG1963))-Tabela1[[#This Row],[PESO EXPEDIDO2]]</f>
        <v>0</v>
      </c>
      <c r="BB1963" s="44">
        <f t="shared" si="266"/>
        <v>0</v>
      </c>
      <c r="BC1963" s="44">
        <f t="shared" si="267"/>
        <v>0</v>
      </c>
      <c r="BD1963" s="44"/>
    </row>
    <row r="1964" spans="1:56" ht="15.75" hidden="1" customHeight="1" x14ac:dyDescent="0.25">
      <c r="A1964" s="6"/>
      <c r="B1964" s="22"/>
      <c r="C1964" s="7"/>
      <c r="D1964" s="46"/>
      <c r="E1964" s="7"/>
      <c r="F1964" s="7"/>
      <c r="G1964" s="44"/>
      <c r="H1964" s="41">
        <f>Tabela1[[#This Row],[PESO UNI]]*Tabela1[[#This Row],[QTE]]</f>
        <v>0</v>
      </c>
      <c r="I1964" s="7"/>
      <c r="J1964" s="8"/>
      <c r="K1964" s="8"/>
      <c r="L1964" s="9"/>
      <c r="M1964" s="10"/>
      <c r="N1964" s="8"/>
      <c r="O1964" s="12"/>
      <c r="P1964" s="13"/>
      <c r="Q1964" s="14">
        <f>Tabela1[[#This Row],[QTDE/ Fabricação]]-Tabela1[[#This Row],[QTE]]</f>
        <v>0</v>
      </c>
      <c r="R1964" s="19">
        <f t="shared" si="262"/>
        <v>0</v>
      </c>
      <c r="S1964" s="19">
        <f t="shared" si="261"/>
        <v>0</v>
      </c>
      <c r="T1964" s="20">
        <f t="shared" si="263"/>
        <v>0</v>
      </c>
      <c r="U1964" s="17">
        <f>IFERROR(SUMIF('LISTA DE EMBARQUE'!B:B,MICRO!E:E,'LISTA DE EMBARQUE'!G:G),"")</f>
        <v>0</v>
      </c>
      <c r="V1964" s="12" t="str">
        <f>IFERROR(VLOOKUP(Tabela1[[#This Row],[COD.MDE]],'LISTA DE EMBARQUE'!B:L,11,0),"")</f>
        <v/>
      </c>
      <c r="W1964" s="13" t="str">
        <f>IFERROR(COUNTIF(#REF!,Tabela1[[#This Row],[Colunas5]]),"")</f>
        <v/>
      </c>
      <c r="X1964" s="14">
        <f>Tabela1[[#This Row],[QIANTIDADE EXPEDIDA]]*Tabela1[[#This Row],[PESO UNI]]</f>
        <v>0</v>
      </c>
      <c r="Y1964" s="14">
        <f t="shared" si="264"/>
        <v>0</v>
      </c>
      <c r="Z1964" s="21">
        <f>Tabela1[[#This Row],[PESO TOTAL]]-Tabela1[[#This Row],[Peso Expedido]]</f>
        <v>0</v>
      </c>
      <c r="AA1964" s="18"/>
      <c r="AB1964" s="40"/>
      <c r="AC1964" s="40"/>
      <c r="AD1964" s="40"/>
      <c r="AE1964" s="40"/>
      <c r="AF1964" s="40"/>
      <c r="AG1964" s="40"/>
      <c r="AH1964" s="40"/>
      <c r="AI1964" s="40" t="str">
        <f t="shared" si="268"/>
        <v>ok</v>
      </c>
      <c r="AJ1964"/>
      <c r="AK1964" t="str">
        <f>Tabela1[[#This Row],[Coluna1]]&amp;Tabela1[[#This Row],[PEDIDO]]</f>
        <v/>
      </c>
      <c r="AL1964"/>
      <c r="AM1964"/>
      <c r="AN1964"/>
      <c r="AO1964" t="str">
        <f t="shared" si="265"/>
        <v>/</v>
      </c>
      <c r="AP1964" t="str">
        <f>Tabela1[[#This Row],[TAG]]&amp;Tabela1[[#This Row],[PEDIDO]]&amp;Tabela1[[#This Row],[PRODUTO]]</f>
        <v/>
      </c>
      <c r="AQ1964" s="23" t="str">
        <f>Tabela1[[#This Row],[PRODUTO]]&amp;Tabela1[[#This Row],[TAG]]</f>
        <v/>
      </c>
      <c r="AR1964" s="183">
        <f>Tabela1[[#This Row],[PESO TOTAL]]*Tabela1[[#This Row],[MATÉRIA PRIMA]]</f>
        <v>0</v>
      </c>
      <c r="AS1964" s="28">
        <f>Tabela1[[#This Row],[PESO TOTAL]]*Tabela1[[#This Row],[PREPARAÇÃO ]]</f>
        <v>0</v>
      </c>
      <c r="AT1964" s="28">
        <f>Tabela1[[#This Row],[PESO TOTAL]]*Tabela1[[#This Row],[CALDEIRARIA]]</f>
        <v>0</v>
      </c>
      <c r="AU1964" s="28">
        <f>Tabela1[[#This Row],[PESO TOTAL]]*Tabela1[[#This Row],[SOLDA]]</f>
        <v>0</v>
      </c>
      <c r="AV1964" s="28">
        <f>Tabela1[[#This Row],[PESO TOTAL]]*Tabela1[[#This Row],[ACABAMENTO]]</f>
        <v>0</v>
      </c>
      <c r="AW1964" s="28">
        <f>Tabela1[[#This Row],[PESO TOTAL]]*Tabela1[[#This Row],[PRONTO ACABADO]]</f>
        <v>0</v>
      </c>
      <c r="AX1964" s="28">
        <f>Tabela1[[#This Row],[PESO TOTAL]]*Tabela1[[#This Row],[EXPEDIÇÃO ]]</f>
        <v>0</v>
      </c>
      <c r="AY1964" s="28" t="str">
        <f>Tabela1[[#This Row],[PEDIDO]]&amp;Tabela1[[#This Row],[PRODUTO]]</f>
        <v/>
      </c>
      <c r="AZ1964" s="44">
        <f>IF(AF1964="",0,IF(ISTEXT(AF1964),H1964*VALUE(SUBSTITUTE(AF1964,"%",""))/100,H1964*AF1964))-Tabela1[[#This Row],[PRONTO ACABADO2]]</f>
        <v>0</v>
      </c>
      <c r="BA1964" s="44">
        <f>IF(AG1964="",0,IF(ISTEXT(AG1964),H1964*VALUE(SUBSTITUTE(AG1964,"%",""))/100,H1964*AG1964))-Tabela1[[#This Row],[PESO EXPEDIDO2]]</f>
        <v>0</v>
      </c>
      <c r="BB1964" s="44">
        <f t="shared" si="266"/>
        <v>0</v>
      </c>
      <c r="BC1964" s="44">
        <f t="shared" si="267"/>
        <v>0</v>
      </c>
      <c r="BD1964" s="44"/>
    </row>
    <row r="1965" spans="1:56" ht="15.75" hidden="1" customHeight="1" x14ac:dyDescent="0.25">
      <c r="A1965" s="6"/>
      <c r="B1965" s="22"/>
      <c r="C1965" s="7"/>
      <c r="D1965" s="46"/>
      <c r="E1965" s="7"/>
      <c r="F1965" s="7"/>
      <c r="G1965" s="44"/>
      <c r="H1965" s="41">
        <f>Tabela1[[#This Row],[PESO UNI]]*Tabela1[[#This Row],[QTE]]</f>
        <v>0</v>
      </c>
      <c r="I1965" s="7"/>
      <c r="J1965" s="8"/>
      <c r="K1965" s="8"/>
      <c r="L1965" s="9"/>
      <c r="M1965" s="10"/>
      <c r="N1965" s="8"/>
      <c r="O1965" s="12"/>
      <c r="P1965" s="13"/>
      <c r="Q1965" s="14">
        <f>Tabela1[[#This Row],[QTDE/ Fabricação]]-Tabela1[[#This Row],[QTE]]</f>
        <v>0</v>
      </c>
      <c r="R1965" s="19">
        <f t="shared" si="262"/>
        <v>0</v>
      </c>
      <c r="S1965" s="19">
        <f t="shared" si="261"/>
        <v>0</v>
      </c>
      <c r="T1965" s="20">
        <f t="shared" si="263"/>
        <v>0</v>
      </c>
      <c r="U1965" s="17">
        <f>IFERROR(SUMIF('LISTA DE EMBARQUE'!B:B,MICRO!E:E,'LISTA DE EMBARQUE'!G:G),"")</f>
        <v>0</v>
      </c>
      <c r="V1965" s="12" t="str">
        <f>IFERROR(VLOOKUP(Tabela1[[#This Row],[COD.MDE]],'LISTA DE EMBARQUE'!B:L,11,0),"")</f>
        <v/>
      </c>
      <c r="W1965" s="13" t="str">
        <f>IFERROR(COUNTIF(#REF!,Tabela1[[#This Row],[Colunas5]]),"")</f>
        <v/>
      </c>
      <c r="X1965" s="14">
        <f>Tabela1[[#This Row],[QIANTIDADE EXPEDIDA]]*Tabela1[[#This Row],[PESO UNI]]</f>
        <v>0</v>
      </c>
      <c r="Y1965" s="14">
        <f t="shared" si="264"/>
        <v>0</v>
      </c>
      <c r="Z1965" s="21">
        <f>Tabela1[[#This Row],[PESO TOTAL]]-Tabela1[[#This Row],[Peso Expedido]]</f>
        <v>0</v>
      </c>
      <c r="AA1965" s="18"/>
      <c r="AB1965" s="40"/>
      <c r="AC1965" s="40"/>
      <c r="AD1965" s="40"/>
      <c r="AE1965" s="40"/>
      <c r="AF1965" s="40"/>
      <c r="AG1965" s="40"/>
      <c r="AH1965" s="40"/>
      <c r="AI1965" s="40" t="str">
        <f t="shared" si="268"/>
        <v>ok</v>
      </c>
      <c r="AJ1965"/>
      <c r="AK1965" t="str">
        <f>Tabela1[[#This Row],[Coluna1]]&amp;Tabela1[[#This Row],[PEDIDO]]</f>
        <v/>
      </c>
      <c r="AL1965"/>
      <c r="AM1965"/>
      <c r="AN1965"/>
      <c r="AO1965" t="str">
        <f t="shared" si="265"/>
        <v>/</v>
      </c>
      <c r="AP1965" t="str">
        <f>Tabela1[[#This Row],[TAG]]&amp;Tabela1[[#This Row],[PEDIDO]]&amp;Tabela1[[#This Row],[PRODUTO]]</f>
        <v/>
      </c>
      <c r="AQ1965" s="23" t="str">
        <f>Tabela1[[#This Row],[PRODUTO]]&amp;Tabela1[[#This Row],[TAG]]</f>
        <v/>
      </c>
      <c r="AR1965" s="183">
        <f>Tabela1[[#This Row],[PESO TOTAL]]*Tabela1[[#This Row],[MATÉRIA PRIMA]]</f>
        <v>0</v>
      </c>
      <c r="AS1965" s="28">
        <f>Tabela1[[#This Row],[PESO TOTAL]]*Tabela1[[#This Row],[PREPARAÇÃO ]]</f>
        <v>0</v>
      </c>
      <c r="AT1965" s="28">
        <f>Tabela1[[#This Row],[PESO TOTAL]]*Tabela1[[#This Row],[CALDEIRARIA]]</f>
        <v>0</v>
      </c>
      <c r="AU1965" s="28">
        <f>Tabela1[[#This Row],[PESO TOTAL]]*Tabela1[[#This Row],[SOLDA]]</f>
        <v>0</v>
      </c>
      <c r="AV1965" s="28">
        <f>Tabela1[[#This Row],[PESO TOTAL]]*Tabela1[[#This Row],[ACABAMENTO]]</f>
        <v>0</v>
      </c>
      <c r="AW1965" s="28">
        <f>Tabela1[[#This Row],[PESO TOTAL]]*Tabela1[[#This Row],[PRONTO ACABADO]]</f>
        <v>0</v>
      </c>
      <c r="AX1965" s="28">
        <f>Tabela1[[#This Row],[PESO TOTAL]]*Tabela1[[#This Row],[EXPEDIÇÃO ]]</f>
        <v>0</v>
      </c>
      <c r="AY1965" s="28" t="str">
        <f>Tabela1[[#This Row],[PEDIDO]]&amp;Tabela1[[#This Row],[PRODUTO]]</f>
        <v/>
      </c>
      <c r="AZ1965" s="44">
        <f>IF(AF1965="",0,IF(ISTEXT(AF1965),H1965*VALUE(SUBSTITUTE(AF1965,"%",""))/100,H1965*AF1965))-Tabela1[[#This Row],[PRONTO ACABADO2]]</f>
        <v>0</v>
      </c>
      <c r="BA1965" s="44">
        <f>IF(AG1965="",0,IF(ISTEXT(AG1965),H1965*VALUE(SUBSTITUTE(AG1965,"%",""))/100,H1965*AG1965))-Tabela1[[#This Row],[PESO EXPEDIDO2]]</f>
        <v>0</v>
      </c>
      <c r="BB1965" s="44">
        <f t="shared" si="266"/>
        <v>0</v>
      </c>
      <c r="BC1965" s="44">
        <f t="shared" si="267"/>
        <v>0</v>
      </c>
      <c r="BD1965" s="44"/>
    </row>
    <row r="1966" spans="1:56" ht="15.75" hidden="1" customHeight="1" x14ac:dyDescent="0.25">
      <c r="A1966" s="6"/>
      <c r="B1966" s="22"/>
      <c r="C1966" s="7"/>
      <c r="D1966" s="46"/>
      <c r="E1966" s="7"/>
      <c r="F1966" s="7"/>
      <c r="G1966" s="44"/>
      <c r="H1966" s="41">
        <f>Tabela1[[#This Row],[PESO UNI]]*Tabela1[[#This Row],[QTE]]</f>
        <v>0</v>
      </c>
      <c r="I1966" s="7"/>
      <c r="J1966" s="8"/>
      <c r="K1966" s="8"/>
      <c r="L1966" s="9"/>
      <c r="M1966" s="10"/>
      <c r="N1966" s="8"/>
      <c r="O1966" s="12"/>
      <c r="P1966" s="13"/>
      <c r="Q1966" s="14">
        <f>Tabela1[[#This Row],[QTDE/ Fabricação]]-Tabela1[[#This Row],[QTE]]</f>
        <v>0</v>
      </c>
      <c r="R1966" s="19">
        <f t="shared" si="262"/>
        <v>0</v>
      </c>
      <c r="S1966" s="19">
        <f t="shared" si="261"/>
        <v>0</v>
      </c>
      <c r="T1966" s="20">
        <f t="shared" si="263"/>
        <v>0</v>
      </c>
      <c r="U1966" s="17">
        <f>IFERROR(SUMIF('LISTA DE EMBARQUE'!B:B,MICRO!E:E,'LISTA DE EMBARQUE'!G:G),"")</f>
        <v>0</v>
      </c>
      <c r="V1966" s="12" t="str">
        <f>IFERROR(VLOOKUP(Tabela1[[#This Row],[COD.MDE]],'LISTA DE EMBARQUE'!B:L,11,0),"")</f>
        <v/>
      </c>
      <c r="W1966" s="13" t="str">
        <f>IFERROR(COUNTIF(#REF!,Tabela1[[#This Row],[Colunas5]]),"")</f>
        <v/>
      </c>
      <c r="X1966" s="14">
        <f>Tabela1[[#This Row],[QIANTIDADE EXPEDIDA]]*Tabela1[[#This Row],[PESO UNI]]</f>
        <v>0</v>
      </c>
      <c r="Y1966" s="14">
        <f t="shared" si="264"/>
        <v>0</v>
      </c>
      <c r="Z1966" s="21">
        <f>Tabela1[[#This Row],[PESO TOTAL]]-Tabela1[[#This Row],[Peso Expedido]]</f>
        <v>0</v>
      </c>
      <c r="AA1966" s="18"/>
      <c r="AB1966" s="40"/>
      <c r="AC1966" s="40"/>
      <c r="AD1966" s="40"/>
      <c r="AE1966" s="40"/>
      <c r="AF1966" s="40"/>
      <c r="AG1966" s="40"/>
      <c r="AH1966" s="40"/>
      <c r="AI1966" s="40" t="str">
        <f t="shared" si="268"/>
        <v>ok</v>
      </c>
      <c r="AJ1966"/>
      <c r="AK1966" t="str">
        <f>Tabela1[[#This Row],[Coluna1]]&amp;Tabela1[[#This Row],[PEDIDO]]</f>
        <v/>
      </c>
      <c r="AL1966"/>
      <c r="AM1966"/>
      <c r="AN1966"/>
      <c r="AO1966" t="str">
        <f t="shared" si="265"/>
        <v>/</v>
      </c>
      <c r="AP1966" t="str">
        <f>Tabela1[[#This Row],[TAG]]&amp;Tabela1[[#This Row],[PEDIDO]]&amp;Tabela1[[#This Row],[PRODUTO]]</f>
        <v/>
      </c>
      <c r="AQ1966" s="23" t="str">
        <f>Tabela1[[#This Row],[PRODUTO]]&amp;Tabela1[[#This Row],[TAG]]</f>
        <v/>
      </c>
      <c r="AR1966" s="183">
        <f>Tabela1[[#This Row],[PESO TOTAL]]*Tabela1[[#This Row],[MATÉRIA PRIMA]]</f>
        <v>0</v>
      </c>
      <c r="AS1966" s="28">
        <f>Tabela1[[#This Row],[PESO TOTAL]]*Tabela1[[#This Row],[PREPARAÇÃO ]]</f>
        <v>0</v>
      </c>
      <c r="AT1966" s="28">
        <f>Tabela1[[#This Row],[PESO TOTAL]]*Tabela1[[#This Row],[CALDEIRARIA]]</f>
        <v>0</v>
      </c>
      <c r="AU1966" s="28">
        <f>Tabela1[[#This Row],[PESO TOTAL]]*Tabela1[[#This Row],[SOLDA]]</f>
        <v>0</v>
      </c>
      <c r="AV1966" s="28">
        <f>Tabela1[[#This Row],[PESO TOTAL]]*Tabela1[[#This Row],[ACABAMENTO]]</f>
        <v>0</v>
      </c>
      <c r="AW1966" s="28">
        <f>Tabela1[[#This Row],[PESO TOTAL]]*Tabela1[[#This Row],[PRONTO ACABADO]]</f>
        <v>0</v>
      </c>
      <c r="AX1966" s="28">
        <f>Tabela1[[#This Row],[PESO TOTAL]]*Tabela1[[#This Row],[EXPEDIÇÃO ]]</f>
        <v>0</v>
      </c>
      <c r="AY1966" s="28" t="str">
        <f>Tabela1[[#This Row],[PEDIDO]]&amp;Tabela1[[#This Row],[PRODUTO]]</f>
        <v/>
      </c>
      <c r="AZ1966" s="44">
        <f>IF(AF1966="",0,IF(ISTEXT(AF1966),H1966*VALUE(SUBSTITUTE(AF1966,"%",""))/100,H1966*AF1966))-Tabela1[[#This Row],[PRONTO ACABADO2]]</f>
        <v>0</v>
      </c>
      <c r="BA1966" s="44">
        <f>IF(AG1966="",0,IF(ISTEXT(AG1966),H1966*VALUE(SUBSTITUTE(AG1966,"%",""))/100,H1966*AG1966))-Tabela1[[#This Row],[PESO EXPEDIDO2]]</f>
        <v>0</v>
      </c>
      <c r="BB1966" s="44">
        <f t="shared" si="266"/>
        <v>0</v>
      </c>
      <c r="BC1966" s="44">
        <f t="shared" si="267"/>
        <v>0</v>
      </c>
      <c r="BD1966" s="44"/>
    </row>
    <row r="1967" spans="1:56" ht="15.75" hidden="1" customHeight="1" x14ac:dyDescent="0.25">
      <c r="A1967" s="6"/>
      <c r="B1967" s="22"/>
      <c r="C1967" s="7"/>
      <c r="D1967" s="46"/>
      <c r="E1967" s="7"/>
      <c r="F1967" s="7"/>
      <c r="G1967" s="44"/>
      <c r="H1967" s="41">
        <f>Tabela1[[#This Row],[PESO UNI]]*Tabela1[[#This Row],[QTE]]</f>
        <v>0</v>
      </c>
      <c r="I1967" s="7"/>
      <c r="J1967" s="8"/>
      <c r="K1967" s="8"/>
      <c r="L1967" s="9"/>
      <c r="M1967" s="10"/>
      <c r="N1967" s="8"/>
      <c r="O1967" s="12"/>
      <c r="P1967" s="13"/>
      <c r="Q1967" s="14">
        <f>Tabela1[[#This Row],[QTDE/ Fabricação]]-Tabela1[[#This Row],[QTE]]</f>
        <v>0</v>
      </c>
      <c r="R1967" s="19">
        <f t="shared" si="262"/>
        <v>0</v>
      </c>
      <c r="S1967" s="19">
        <f t="shared" si="261"/>
        <v>0</v>
      </c>
      <c r="T1967" s="20">
        <f t="shared" si="263"/>
        <v>0</v>
      </c>
      <c r="U1967" s="17">
        <f>IFERROR(SUMIF('LISTA DE EMBARQUE'!B:B,MICRO!E:E,'LISTA DE EMBARQUE'!G:G),"")</f>
        <v>0</v>
      </c>
      <c r="V1967" s="12" t="str">
        <f>IFERROR(VLOOKUP(Tabela1[[#This Row],[COD.MDE]],'LISTA DE EMBARQUE'!B:L,11,0),"")</f>
        <v/>
      </c>
      <c r="W1967" s="13" t="str">
        <f>IFERROR(COUNTIF(#REF!,Tabela1[[#This Row],[Colunas5]]),"")</f>
        <v/>
      </c>
      <c r="X1967" s="14">
        <f>Tabela1[[#This Row],[QIANTIDADE EXPEDIDA]]*Tabela1[[#This Row],[PESO UNI]]</f>
        <v>0</v>
      </c>
      <c r="Y1967" s="14">
        <f t="shared" si="264"/>
        <v>0</v>
      </c>
      <c r="Z1967" s="21">
        <f>Tabela1[[#This Row],[PESO TOTAL]]-Tabela1[[#This Row],[Peso Expedido]]</f>
        <v>0</v>
      </c>
      <c r="AA1967" s="18"/>
      <c r="AB1967" s="40"/>
      <c r="AC1967" s="40"/>
      <c r="AD1967" s="40"/>
      <c r="AE1967" s="40"/>
      <c r="AF1967" s="40"/>
      <c r="AG1967" s="40"/>
      <c r="AH1967" s="40"/>
      <c r="AI1967" s="40" t="str">
        <f t="shared" si="268"/>
        <v>ok</v>
      </c>
      <c r="AJ1967"/>
      <c r="AK1967" t="str">
        <f>Tabela1[[#This Row],[Coluna1]]&amp;Tabela1[[#This Row],[PEDIDO]]</f>
        <v/>
      </c>
      <c r="AL1967"/>
      <c r="AM1967"/>
      <c r="AN1967"/>
      <c r="AO1967" t="str">
        <f t="shared" si="265"/>
        <v>/</v>
      </c>
      <c r="AP1967" t="str">
        <f>Tabela1[[#This Row],[TAG]]&amp;Tabela1[[#This Row],[PEDIDO]]&amp;Tabela1[[#This Row],[PRODUTO]]</f>
        <v/>
      </c>
      <c r="AQ1967" s="23" t="str">
        <f>Tabela1[[#This Row],[PRODUTO]]&amp;Tabela1[[#This Row],[TAG]]</f>
        <v/>
      </c>
      <c r="AR1967" s="183">
        <f>Tabela1[[#This Row],[PESO TOTAL]]*Tabela1[[#This Row],[MATÉRIA PRIMA]]</f>
        <v>0</v>
      </c>
      <c r="AS1967" s="28">
        <f>Tabela1[[#This Row],[PESO TOTAL]]*Tabela1[[#This Row],[PREPARAÇÃO ]]</f>
        <v>0</v>
      </c>
      <c r="AT1967" s="28">
        <f>Tabela1[[#This Row],[PESO TOTAL]]*Tabela1[[#This Row],[CALDEIRARIA]]</f>
        <v>0</v>
      </c>
      <c r="AU1967" s="28">
        <f>Tabela1[[#This Row],[PESO TOTAL]]*Tabela1[[#This Row],[SOLDA]]</f>
        <v>0</v>
      </c>
      <c r="AV1967" s="28">
        <f>Tabela1[[#This Row],[PESO TOTAL]]*Tabela1[[#This Row],[ACABAMENTO]]</f>
        <v>0</v>
      </c>
      <c r="AW1967" s="28">
        <f>Tabela1[[#This Row],[PESO TOTAL]]*Tabela1[[#This Row],[PRONTO ACABADO]]</f>
        <v>0</v>
      </c>
      <c r="AX1967" s="28">
        <f>Tabela1[[#This Row],[PESO TOTAL]]*Tabela1[[#This Row],[EXPEDIÇÃO ]]</f>
        <v>0</v>
      </c>
      <c r="AY1967" s="28" t="str">
        <f>Tabela1[[#This Row],[PEDIDO]]&amp;Tabela1[[#This Row],[PRODUTO]]</f>
        <v/>
      </c>
      <c r="AZ1967" s="44">
        <f>IF(AF1967="",0,IF(ISTEXT(AF1967),H1967*VALUE(SUBSTITUTE(AF1967,"%",""))/100,H1967*AF1967))-Tabela1[[#This Row],[PRONTO ACABADO2]]</f>
        <v>0</v>
      </c>
      <c r="BA1967" s="44">
        <f>IF(AG1967="",0,IF(ISTEXT(AG1967),H1967*VALUE(SUBSTITUTE(AG1967,"%",""))/100,H1967*AG1967))-Tabela1[[#This Row],[PESO EXPEDIDO2]]</f>
        <v>0</v>
      </c>
      <c r="BB1967" s="44">
        <f t="shared" si="266"/>
        <v>0</v>
      </c>
      <c r="BC1967" s="44">
        <f t="shared" si="267"/>
        <v>0</v>
      </c>
      <c r="BD1967" s="44"/>
    </row>
    <row r="1968" spans="1:56" ht="15.75" hidden="1" customHeight="1" x14ac:dyDescent="0.25">
      <c r="A1968" s="6"/>
      <c r="B1968" s="22"/>
      <c r="C1968" s="7"/>
      <c r="D1968" s="46"/>
      <c r="E1968" s="7"/>
      <c r="F1968" s="7"/>
      <c r="G1968" s="44"/>
      <c r="H1968" s="41">
        <f>Tabela1[[#This Row],[PESO UNI]]*Tabela1[[#This Row],[QTE]]</f>
        <v>0</v>
      </c>
      <c r="I1968" s="7"/>
      <c r="J1968" s="8"/>
      <c r="K1968" s="8"/>
      <c r="L1968" s="9"/>
      <c r="M1968" s="10"/>
      <c r="N1968" s="8"/>
      <c r="O1968" s="12"/>
      <c r="P1968" s="13"/>
      <c r="Q1968" s="14">
        <f>Tabela1[[#This Row],[QTDE/ Fabricação]]-Tabela1[[#This Row],[QTE]]</f>
        <v>0</v>
      </c>
      <c r="R1968" s="19">
        <f t="shared" si="262"/>
        <v>0</v>
      </c>
      <c r="S1968" s="19">
        <f t="shared" si="261"/>
        <v>0</v>
      </c>
      <c r="T1968" s="20">
        <f t="shared" si="263"/>
        <v>0</v>
      </c>
      <c r="U1968" s="17">
        <f>IFERROR(SUMIF('LISTA DE EMBARQUE'!B:B,MICRO!E:E,'LISTA DE EMBARQUE'!G:G),"")</f>
        <v>0</v>
      </c>
      <c r="V1968" s="12" t="str">
        <f>IFERROR(VLOOKUP(Tabela1[[#This Row],[COD.MDE]],'LISTA DE EMBARQUE'!B:L,11,0),"")</f>
        <v/>
      </c>
      <c r="W1968" s="13" t="str">
        <f>IFERROR(COUNTIF(#REF!,Tabela1[[#This Row],[Colunas5]]),"")</f>
        <v/>
      </c>
      <c r="X1968" s="14">
        <f>Tabela1[[#This Row],[QIANTIDADE EXPEDIDA]]*Tabela1[[#This Row],[PESO UNI]]</f>
        <v>0</v>
      </c>
      <c r="Y1968" s="14">
        <f t="shared" si="264"/>
        <v>0</v>
      </c>
      <c r="Z1968" s="21">
        <f>Tabela1[[#This Row],[PESO TOTAL]]-Tabela1[[#This Row],[Peso Expedido]]</f>
        <v>0</v>
      </c>
      <c r="AA1968" s="18"/>
      <c r="AB1968" s="40"/>
      <c r="AC1968" s="40"/>
      <c r="AD1968" s="40"/>
      <c r="AE1968" s="40"/>
      <c r="AF1968" s="40"/>
      <c r="AG1968" s="40"/>
      <c r="AH1968" s="40"/>
      <c r="AI1968" s="40" t="str">
        <f t="shared" si="268"/>
        <v>ok</v>
      </c>
      <c r="AJ1968"/>
      <c r="AK1968" t="str">
        <f>Tabela1[[#This Row],[Coluna1]]&amp;Tabela1[[#This Row],[PEDIDO]]</f>
        <v/>
      </c>
      <c r="AL1968"/>
      <c r="AM1968"/>
      <c r="AN1968"/>
      <c r="AO1968" t="str">
        <f t="shared" si="265"/>
        <v>/</v>
      </c>
      <c r="AP1968" t="str">
        <f>Tabela1[[#This Row],[TAG]]&amp;Tabela1[[#This Row],[PEDIDO]]&amp;Tabela1[[#This Row],[PRODUTO]]</f>
        <v/>
      </c>
      <c r="AQ1968" s="23" t="str">
        <f>Tabela1[[#This Row],[PRODUTO]]&amp;Tabela1[[#This Row],[TAG]]</f>
        <v/>
      </c>
      <c r="AR1968" s="183">
        <f>Tabela1[[#This Row],[PESO TOTAL]]*Tabela1[[#This Row],[MATÉRIA PRIMA]]</f>
        <v>0</v>
      </c>
      <c r="AS1968" s="28">
        <f>Tabela1[[#This Row],[PESO TOTAL]]*Tabela1[[#This Row],[PREPARAÇÃO ]]</f>
        <v>0</v>
      </c>
      <c r="AT1968" s="28">
        <f>Tabela1[[#This Row],[PESO TOTAL]]*Tabela1[[#This Row],[CALDEIRARIA]]</f>
        <v>0</v>
      </c>
      <c r="AU1968" s="28">
        <f>Tabela1[[#This Row],[PESO TOTAL]]*Tabela1[[#This Row],[SOLDA]]</f>
        <v>0</v>
      </c>
      <c r="AV1968" s="28">
        <f>Tabela1[[#This Row],[PESO TOTAL]]*Tabela1[[#This Row],[ACABAMENTO]]</f>
        <v>0</v>
      </c>
      <c r="AW1968" s="28">
        <f>Tabela1[[#This Row],[PESO TOTAL]]*Tabela1[[#This Row],[PRONTO ACABADO]]</f>
        <v>0</v>
      </c>
      <c r="AX1968" s="28">
        <f>Tabela1[[#This Row],[PESO TOTAL]]*Tabela1[[#This Row],[EXPEDIÇÃO ]]</f>
        <v>0</v>
      </c>
      <c r="AY1968" s="28" t="str">
        <f>Tabela1[[#This Row],[PEDIDO]]&amp;Tabela1[[#This Row],[PRODUTO]]</f>
        <v/>
      </c>
      <c r="AZ1968" s="44">
        <f>IF(AF1968="",0,IF(ISTEXT(AF1968),H1968*VALUE(SUBSTITUTE(AF1968,"%",""))/100,H1968*AF1968))-Tabela1[[#This Row],[PRONTO ACABADO2]]</f>
        <v>0</v>
      </c>
      <c r="BA1968" s="44">
        <f>IF(AG1968="",0,IF(ISTEXT(AG1968),H1968*VALUE(SUBSTITUTE(AG1968,"%",""))/100,H1968*AG1968))-Tabela1[[#This Row],[PESO EXPEDIDO2]]</f>
        <v>0</v>
      </c>
      <c r="BB1968" s="44">
        <f t="shared" si="266"/>
        <v>0</v>
      </c>
      <c r="BC1968" s="44">
        <f t="shared" si="267"/>
        <v>0</v>
      </c>
      <c r="BD1968" s="44"/>
    </row>
    <row r="1969" spans="1:56" ht="15.75" hidden="1" customHeight="1" x14ac:dyDescent="0.25">
      <c r="A1969" s="6"/>
      <c r="B1969" s="22"/>
      <c r="C1969" s="7"/>
      <c r="D1969" s="46"/>
      <c r="E1969" s="7"/>
      <c r="F1969" s="7"/>
      <c r="G1969" s="44"/>
      <c r="H1969" s="41">
        <f>Tabela1[[#This Row],[PESO UNI]]*Tabela1[[#This Row],[QTE]]</f>
        <v>0</v>
      </c>
      <c r="I1969" s="7"/>
      <c r="J1969" s="8"/>
      <c r="K1969" s="8"/>
      <c r="L1969" s="9"/>
      <c r="M1969" s="10"/>
      <c r="N1969" s="8"/>
      <c r="O1969" s="12"/>
      <c r="P1969" s="13"/>
      <c r="Q1969" s="14">
        <f>Tabela1[[#This Row],[QTDE/ Fabricação]]-Tabela1[[#This Row],[QTE]]</f>
        <v>0</v>
      </c>
      <c r="R1969" s="19">
        <f t="shared" si="262"/>
        <v>0</v>
      </c>
      <c r="S1969" s="19">
        <f t="shared" si="261"/>
        <v>0</v>
      </c>
      <c r="T1969" s="20">
        <f t="shared" si="263"/>
        <v>0</v>
      </c>
      <c r="U1969" s="17">
        <f>IFERROR(SUMIF('LISTA DE EMBARQUE'!B:B,MICRO!E:E,'LISTA DE EMBARQUE'!G:G),"")</f>
        <v>0</v>
      </c>
      <c r="V1969" s="12" t="str">
        <f>IFERROR(VLOOKUP(Tabela1[[#This Row],[COD.MDE]],'LISTA DE EMBARQUE'!B:L,11,0),"")</f>
        <v/>
      </c>
      <c r="W1969" s="13" t="str">
        <f>IFERROR(COUNTIF(#REF!,Tabela1[[#This Row],[Colunas5]]),"")</f>
        <v/>
      </c>
      <c r="X1969" s="14">
        <f>Tabela1[[#This Row],[QIANTIDADE EXPEDIDA]]*Tabela1[[#This Row],[PESO UNI]]</f>
        <v>0</v>
      </c>
      <c r="Y1969" s="14">
        <f t="shared" si="264"/>
        <v>0</v>
      </c>
      <c r="Z1969" s="21">
        <f>Tabela1[[#This Row],[PESO TOTAL]]-Tabela1[[#This Row],[Peso Expedido]]</f>
        <v>0</v>
      </c>
      <c r="AA1969" s="18"/>
      <c r="AB1969" s="40"/>
      <c r="AC1969" s="40"/>
      <c r="AD1969" s="40"/>
      <c r="AE1969" s="40"/>
      <c r="AF1969" s="40"/>
      <c r="AG1969" s="40"/>
      <c r="AH1969" s="40"/>
      <c r="AI1969" s="40" t="str">
        <f t="shared" si="268"/>
        <v>ok</v>
      </c>
      <c r="AJ1969"/>
      <c r="AK1969" t="str">
        <f>Tabela1[[#This Row],[Coluna1]]&amp;Tabela1[[#This Row],[PEDIDO]]</f>
        <v/>
      </c>
      <c r="AL1969"/>
      <c r="AM1969"/>
      <c r="AN1969"/>
      <c r="AO1969" t="str">
        <f t="shared" si="265"/>
        <v>/</v>
      </c>
      <c r="AP1969" t="str">
        <f>Tabela1[[#This Row],[TAG]]&amp;Tabela1[[#This Row],[PEDIDO]]&amp;Tabela1[[#This Row],[PRODUTO]]</f>
        <v/>
      </c>
      <c r="AQ1969" s="23" t="str">
        <f>Tabela1[[#This Row],[PRODUTO]]&amp;Tabela1[[#This Row],[TAG]]</f>
        <v/>
      </c>
      <c r="AR1969" s="183">
        <f>Tabela1[[#This Row],[PESO TOTAL]]*Tabela1[[#This Row],[MATÉRIA PRIMA]]</f>
        <v>0</v>
      </c>
      <c r="AS1969" s="28">
        <f>Tabela1[[#This Row],[PESO TOTAL]]*Tabela1[[#This Row],[PREPARAÇÃO ]]</f>
        <v>0</v>
      </c>
      <c r="AT1969" s="28">
        <f>Tabela1[[#This Row],[PESO TOTAL]]*Tabela1[[#This Row],[CALDEIRARIA]]</f>
        <v>0</v>
      </c>
      <c r="AU1969" s="28">
        <f>Tabela1[[#This Row],[PESO TOTAL]]*Tabela1[[#This Row],[SOLDA]]</f>
        <v>0</v>
      </c>
      <c r="AV1969" s="28">
        <f>Tabela1[[#This Row],[PESO TOTAL]]*Tabela1[[#This Row],[ACABAMENTO]]</f>
        <v>0</v>
      </c>
      <c r="AW1969" s="28">
        <f>Tabela1[[#This Row],[PESO TOTAL]]*Tabela1[[#This Row],[PRONTO ACABADO]]</f>
        <v>0</v>
      </c>
      <c r="AX1969" s="28">
        <f>Tabela1[[#This Row],[PESO TOTAL]]*Tabela1[[#This Row],[EXPEDIÇÃO ]]</f>
        <v>0</v>
      </c>
      <c r="AY1969" s="28" t="str">
        <f>Tabela1[[#This Row],[PEDIDO]]&amp;Tabela1[[#This Row],[PRODUTO]]</f>
        <v/>
      </c>
      <c r="AZ1969" s="44">
        <f>IF(AF1969="",0,IF(ISTEXT(AF1969),H1969*VALUE(SUBSTITUTE(AF1969,"%",""))/100,H1969*AF1969))-Tabela1[[#This Row],[PRONTO ACABADO2]]</f>
        <v>0</v>
      </c>
      <c r="BA1969" s="44">
        <f>IF(AG1969="",0,IF(ISTEXT(AG1969),H1969*VALUE(SUBSTITUTE(AG1969,"%",""))/100,H1969*AG1969))-Tabela1[[#This Row],[PESO EXPEDIDO2]]</f>
        <v>0</v>
      </c>
      <c r="BB1969" s="44">
        <f t="shared" si="266"/>
        <v>0</v>
      </c>
      <c r="BC1969" s="44">
        <f t="shared" si="267"/>
        <v>0</v>
      </c>
      <c r="BD1969" s="44"/>
    </row>
    <row r="1970" spans="1:56" ht="15.75" hidden="1" customHeight="1" x14ac:dyDescent="0.25">
      <c r="A1970" s="6"/>
      <c r="B1970" s="22"/>
      <c r="C1970" s="7"/>
      <c r="D1970" s="46"/>
      <c r="E1970" s="7"/>
      <c r="F1970" s="7"/>
      <c r="G1970" s="44"/>
      <c r="H1970" s="41">
        <f>Tabela1[[#This Row],[PESO UNI]]*Tabela1[[#This Row],[QTE]]</f>
        <v>0</v>
      </c>
      <c r="I1970" s="7"/>
      <c r="J1970" s="8"/>
      <c r="K1970" s="8"/>
      <c r="L1970" s="9"/>
      <c r="M1970" s="10"/>
      <c r="N1970" s="8"/>
      <c r="O1970" s="12"/>
      <c r="P1970" s="13"/>
      <c r="Q1970" s="14">
        <f>Tabela1[[#This Row],[QTDE/ Fabricação]]-Tabela1[[#This Row],[QTE]]</f>
        <v>0</v>
      </c>
      <c r="R1970" s="19">
        <f t="shared" si="262"/>
        <v>0</v>
      </c>
      <c r="S1970" s="19">
        <f t="shared" si="261"/>
        <v>0</v>
      </c>
      <c r="T1970" s="20">
        <f t="shared" si="263"/>
        <v>0</v>
      </c>
      <c r="U1970" s="17">
        <f>IFERROR(SUMIF('LISTA DE EMBARQUE'!B:B,MICRO!E:E,'LISTA DE EMBARQUE'!G:G),"")</f>
        <v>0</v>
      </c>
      <c r="V1970" s="12" t="str">
        <f>IFERROR(VLOOKUP(Tabela1[[#This Row],[COD.MDE]],'LISTA DE EMBARQUE'!B:L,11,0),"")</f>
        <v/>
      </c>
      <c r="W1970" s="13" t="str">
        <f>IFERROR(COUNTIF(#REF!,Tabela1[[#This Row],[Colunas5]]),"")</f>
        <v/>
      </c>
      <c r="X1970" s="14">
        <f>Tabela1[[#This Row],[QIANTIDADE EXPEDIDA]]*Tabela1[[#This Row],[PESO UNI]]</f>
        <v>0</v>
      </c>
      <c r="Y1970" s="14">
        <f t="shared" si="264"/>
        <v>0</v>
      </c>
      <c r="Z1970" s="21">
        <f>Tabela1[[#This Row],[PESO TOTAL]]-Tabela1[[#This Row],[Peso Expedido]]</f>
        <v>0</v>
      </c>
      <c r="AA1970" s="18"/>
      <c r="AB1970" s="40"/>
      <c r="AC1970" s="40"/>
      <c r="AD1970" s="40"/>
      <c r="AE1970" s="40"/>
      <c r="AF1970" s="40"/>
      <c r="AG1970" s="40"/>
      <c r="AH1970" s="40"/>
      <c r="AI1970" s="40" t="str">
        <f t="shared" si="268"/>
        <v>ok</v>
      </c>
      <c r="AJ1970"/>
      <c r="AK1970" t="str">
        <f>Tabela1[[#This Row],[Coluna1]]&amp;Tabela1[[#This Row],[PEDIDO]]</f>
        <v/>
      </c>
      <c r="AL1970"/>
      <c r="AM1970"/>
      <c r="AN1970"/>
      <c r="AO1970" t="str">
        <f t="shared" si="265"/>
        <v>/</v>
      </c>
      <c r="AP1970" t="str">
        <f>Tabela1[[#This Row],[TAG]]&amp;Tabela1[[#This Row],[PEDIDO]]&amp;Tabela1[[#This Row],[PRODUTO]]</f>
        <v/>
      </c>
      <c r="AQ1970" s="23" t="str">
        <f>Tabela1[[#This Row],[PRODUTO]]&amp;Tabela1[[#This Row],[TAG]]</f>
        <v/>
      </c>
      <c r="AR1970" s="183">
        <f>Tabela1[[#This Row],[PESO TOTAL]]*Tabela1[[#This Row],[MATÉRIA PRIMA]]</f>
        <v>0</v>
      </c>
      <c r="AS1970" s="28">
        <f>Tabela1[[#This Row],[PESO TOTAL]]*Tabela1[[#This Row],[PREPARAÇÃO ]]</f>
        <v>0</v>
      </c>
      <c r="AT1970" s="28">
        <f>Tabela1[[#This Row],[PESO TOTAL]]*Tabela1[[#This Row],[CALDEIRARIA]]</f>
        <v>0</v>
      </c>
      <c r="AU1970" s="28">
        <f>Tabela1[[#This Row],[PESO TOTAL]]*Tabela1[[#This Row],[SOLDA]]</f>
        <v>0</v>
      </c>
      <c r="AV1970" s="28">
        <f>Tabela1[[#This Row],[PESO TOTAL]]*Tabela1[[#This Row],[ACABAMENTO]]</f>
        <v>0</v>
      </c>
      <c r="AW1970" s="28">
        <f>Tabela1[[#This Row],[PESO TOTAL]]*Tabela1[[#This Row],[PRONTO ACABADO]]</f>
        <v>0</v>
      </c>
      <c r="AX1970" s="28">
        <f>Tabela1[[#This Row],[PESO TOTAL]]*Tabela1[[#This Row],[EXPEDIÇÃO ]]</f>
        <v>0</v>
      </c>
      <c r="AY1970" s="28" t="str">
        <f>Tabela1[[#This Row],[PEDIDO]]&amp;Tabela1[[#This Row],[PRODUTO]]</f>
        <v/>
      </c>
      <c r="AZ1970" s="44">
        <f>IF(AF1970="",0,IF(ISTEXT(AF1970),H1970*VALUE(SUBSTITUTE(AF1970,"%",""))/100,H1970*AF1970))-Tabela1[[#This Row],[PRONTO ACABADO2]]</f>
        <v>0</v>
      </c>
      <c r="BA1970" s="44">
        <f>IF(AG1970="",0,IF(ISTEXT(AG1970),H1970*VALUE(SUBSTITUTE(AG1970,"%",""))/100,H1970*AG1970))-Tabela1[[#This Row],[PESO EXPEDIDO2]]</f>
        <v>0</v>
      </c>
      <c r="BB1970" s="44">
        <f t="shared" si="266"/>
        <v>0</v>
      </c>
      <c r="BC1970" s="44">
        <f t="shared" si="267"/>
        <v>0</v>
      </c>
      <c r="BD1970" s="44"/>
    </row>
    <row r="1971" spans="1:56" ht="15.75" hidden="1" customHeight="1" x14ac:dyDescent="0.25">
      <c r="A1971" s="6"/>
      <c r="B1971" s="22"/>
      <c r="C1971" s="7"/>
      <c r="D1971" s="46"/>
      <c r="E1971" s="7"/>
      <c r="F1971" s="7"/>
      <c r="G1971" s="44"/>
      <c r="H1971" s="41">
        <f>Tabela1[[#This Row],[PESO UNI]]*Tabela1[[#This Row],[QTE]]</f>
        <v>0</v>
      </c>
      <c r="I1971" s="7"/>
      <c r="J1971" s="8"/>
      <c r="K1971" s="8"/>
      <c r="L1971" s="9"/>
      <c r="M1971" s="10"/>
      <c r="N1971" s="8"/>
      <c r="O1971" s="12"/>
      <c r="P1971" s="13"/>
      <c r="Q1971" s="14">
        <f>Tabela1[[#This Row],[QTDE/ Fabricação]]-Tabela1[[#This Row],[QTE]]</f>
        <v>0</v>
      </c>
      <c r="R1971" s="19">
        <f t="shared" si="262"/>
        <v>0</v>
      </c>
      <c r="S1971" s="19">
        <f t="shared" si="261"/>
        <v>0</v>
      </c>
      <c r="T1971" s="20">
        <f t="shared" si="263"/>
        <v>0</v>
      </c>
      <c r="U1971" s="17">
        <f>IFERROR(SUMIF('LISTA DE EMBARQUE'!B:B,MICRO!E:E,'LISTA DE EMBARQUE'!G:G),"")</f>
        <v>0</v>
      </c>
      <c r="V1971" s="12" t="str">
        <f>IFERROR(VLOOKUP(Tabela1[[#This Row],[COD.MDE]],'LISTA DE EMBARQUE'!B:L,11,0),"")</f>
        <v/>
      </c>
      <c r="W1971" s="13" t="str">
        <f>IFERROR(COUNTIF(#REF!,Tabela1[[#This Row],[Colunas5]]),"")</f>
        <v/>
      </c>
      <c r="X1971" s="14">
        <f>Tabela1[[#This Row],[QIANTIDADE EXPEDIDA]]*Tabela1[[#This Row],[PESO UNI]]</f>
        <v>0</v>
      </c>
      <c r="Y1971" s="14">
        <f t="shared" si="264"/>
        <v>0</v>
      </c>
      <c r="Z1971" s="21">
        <f>Tabela1[[#This Row],[PESO TOTAL]]-Tabela1[[#This Row],[Peso Expedido]]</f>
        <v>0</v>
      </c>
      <c r="AA1971" s="18"/>
      <c r="AB1971" s="40"/>
      <c r="AC1971" s="40"/>
      <c r="AD1971" s="40"/>
      <c r="AE1971" s="40"/>
      <c r="AF1971" s="40"/>
      <c r="AG1971" s="40"/>
      <c r="AH1971" s="40"/>
      <c r="AI1971" s="40" t="str">
        <f t="shared" si="268"/>
        <v>ok</v>
      </c>
      <c r="AJ1971"/>
      <c r="AK1971" t="str">
        <f>Tabela1[[#This Row],[Coluna1]]&amp;Tabela1[[#This Row],[PEDIDO]]</f>
        <v/>
      </c>
      <c r="AL1971"/>
      <c r="AM1971"/>
      <c r="AN1971"/>
      <c r="AO1971" t="str">
        <f t="shared" si="265"/>
        <v>/</v>
      </c>
      <c r="AP1971" t="str">
        <f>Tabela1[[#This Row],[TAG]]&amp;Tabela1[[#This Row],[PEDIDO]]&amp;Tabela1[[#This Row],[PRODUTO]]</f>
        <v/>
      </c>
      <c r="AQ1971" s="23" t="str">
        <f>Tabela1[[#This Row],[PRODUTO]]&amp;Tabela1[[#This Row],[TAG]]</f>
        <v/>
      </c>
      <c r="AR1971" s="183">
        <f>Tabela1[[#This Row],[PESO TOTAL]]*Tabela1[[#This Row],[MATÉRIA PRIMA]]</f>
        <v>0</v>
      </c>
      <c r="AS1971" s="28">
        <f>Tabela1[[#This Row],[PESO TOTAL]]*Tabela1[[#This Row],[PREPARAÇÃO ]]</f>
        <v>0</v>
      </c>
      <c r="AT1971" s="28">
        <f>Tabela1[[#This Row],[PESO TOTAL]]*Tabela1[[#This Row],[CALDEIRARIA]]</f>
        <v>0</v>
      </c>
      <c r="AU1971" s="28">
        <f>Tabela1[[#This Row],[PESO TOTAL]]*Tabela1[[#This Row],[SOLDA]]</f>
        <v>0</v>
      </c>
      <c r="AV1971" s="28">
        <f>Tabela1[[#This Row],[PESO TOTAL]]*Tabela1[[#This Row],[ACABAMENTO]]</f>
        <v>0</v>
      </c>
      <c r="AW1971" s="28">
        <f>Tabela1[[#This Row],[PESO TOTAL]]*Tabela1[[#This Row],[PRONTO ACABADO]]</f>
        <v>0</v>
      </c>
      <c r="AX1971" s="28">
        <f>Tabela1[[#This Row],[PESO TOTAL]]*Tabela1[[#This Row],[EXPEDIÇÃO ]]</f>
        <v>0</v>
      </c>
      <c r="AY1971" s="28" t="str">
        <f>Tabela1[[#This Row],[PEDIDO]]&amp;Tabela1[[#This Row],[PRODUTO]]</f>
        <v/>
      </c>
      <c r="AZ1971" s="44">
        <f>IF(AF1971="",0,IF(ISTEXT(AF1971),H1971*VALUE(SUBSTITUTE(AF1971,"%",""))/100,H1971*AF1971))-Tabela1[[#This Row],[PRONTO ACABADO2]]</f>
        <v>0</v>
      </c>
      <c r="BA1971" s="44">
        <f>IF(AG1971="",0,IF(ISTEXT(AG1971),H1971*VALUE(SUBSTITUTE(AG1971,"%",""))/100,H1971*AG1971))-Tabela1[[#This Row],[PESO EXPEDIDO2]]</f>
        <v>0</v>
      </c>
      <c r="BB1971" s="44">
        <f t="shared" si="266"/>
        <v>0</v>
      </c>
      <c r="BC1971" s="44">
        <f t="shared" si="267"/>
        <v>0</v>
      </c>
      <c r="BD1971" s="44"/>
    </row>
    <row r="1972" spans="1:56" ht="15.75" hidden="1" customHeight="1" x14ac:dyDescent="0.25">
      <c r="A1972" s="6"/>
      <c r="B1972" s="22"/>
      <c r="C1972" s="7"/>
      <c r="D1972" s="46"/>
      <c r="E1972" s="7"/>
      <c r="F1972" s="7"/>
      <c r="G1972" s="44"/>
      <c r="H1972" s="41">
        <f>Tabela1[[#This Row],[PESO UNI]]*Tabela1[[#This Row],[QTE]]</f>
        <v>0</v>
      </c>
      <c r="I1972" s="7"/>
      <c r="J1972" s="8"/>
      <c r="K1972" s="8"/>
      <c r="L1972" s="9"/>
      <c r="M1972" s="10"/>
      <c r="N1972" s="8"/>
      <c r="O1972" s="12"/>
      <c r="P1972" s="13"/>
      <c r="Q1972" s="14">
        <f>Tabela1[[#This Row],[QTDE/ Fabricação]]-Tabela1[[#This Row],[QTE]]</f>
        <v>0</v>
      </c>
      <c r="R1972" s="19">
        <f t="shared" si="262"/>
        <v>0</v>
      </c>
      <c r="S1972" s="19">
        <f t="shared" si="261"/>
        <v>0</v>
      </c>
      <c r="T1972" s="20">
        <f t="shared" si="263"/>
        <v>0</v>
      </c>
      <c r="U1972" s="17">
        <f>IFERROR(SUMIF('LISTA DE EMBARQUE'!B:B,MICRO!E:E,'LISTA DE EMBARQUE'!G:G),"")</f>
        <v>0</v>
      </c>
      <c r="V1972" s="12" t="str">
        <f>IFERROR(VLOOKUP(Tabela1[[#This Row],[COD.MDE]],'LISTA DE EMBARQUE'!B:L,11,0),"")</f>
        <v/>
      </c>
      <c r="W1972" s="13" t="str">
        <f>IFERROR(COUNTIF(#REF!,Tabela1[[#This Row],[Colunas5]]),"")</f>
        <v/>
      </c>
      <c r="X1972" s="14">
        <f>Tabela1[[#This Row],[QIANTIDADE EXPEDIDA]]*Tabela1[[#This Row],[PESO UNI]]</f>
        <v>0</v>
      </c>
      <c r="Y1972" s="14">
        <f t="shared" si="264"/>
        <v>0</v>
      </c>
      <c r="Z1972" s="21">
        <f>Tabela1[[#This Row],[PESO TOTAL]]-Tabela1[[#This Row],[Peso Expedido]]</f>
        <v>0</v>
      </c>
      <c r="AA1972" s="18"/>
      <c r="AB1972" s="40"/>
      <c r="AC1972" s="40"/>
      <c r="AD1972" s="40"/>
      <c r="AE1972" s="40"/>
      <c r="AF1972" s="40"/>
      <c r="AG1972" s="40"/>
      <c r="AH1972" s="40"/>
      <c r="AI1972" s="40" t="str">
        <f t="shared" si="268"/>
        <v>ok</v>
      </c>
      <c r="AJ1972"/>
      <c r="AK1972" t="str">
        <f>Tabela1[[#This Row],[Coluna1]]&amp;Tabela1[[#This Row],[PEDIDO]]</f>
        <v/>
      </c>
      <c r="AL1972"/>
      <c r="AM1972"/>
      <c r="AN1972"/>
      <c r="AO1972" t="str">
        <f t="shared" si="265"/>
        <v>/</v>
      </c>
      <c r="AP1972" t="str">
        <f>Tabela1[[#This Row],[TAG]]&amp;Tabela1[[#This Row],[PEDIDO]]&amp;Tabela1[[#This Row],[PRODUTO]]</f>
        <v/>
      </c>
      <c r="AQ1972" s="23" t="str">
        <f>Tabela1[[#This Row],[PRODUTO]]&amp;Tabela1[[#This Row],[TAG]]</f>
        <v/>
      </c>
      <c r="AR1972" s="183">
        <f>Tabela1[[#This Row],[PESO TOTAL]]*Tabela1[[#This Row],[MATÉRIA PRIMA]]</f>
        <v>0</v>
      </c>
      <c r="AS1972" s="28">
        <f>Tabela1[[#This Row],[PESO TOTAL]]*Tabela1[[#This Row],[PREPARAÇÃO ]]</f>
        <v>0</v>
      </c>
      <c r="AT1972" s="28">
        <f>Tabela1[[#This Row],[PESO TOTAL]]*Tabela1[[#This Row],[CALDEIRARIA]]</f>
        <v>0</v>
      </c>
      <c r="AU1972" s="28">
        <f>Tabela1[[#This Row],[PESO TOTAL]]*Tabela1[[#This Row],[SOLDA]]</f>
        <v>0</v>
      </c>
      <c r="AV1972" s="28">
        <f>Tabela1[[#This Row],[PESO TOTAL]]*Tabela1[[#This Row],[ACABAMENTO]]</f>
        <v>0</v>
      </c>
      <c r="AW1972" s="28">
        <f>Tabela1[[#This Row],[PESO TOTAL]]*Tabela1[[#This Row],[PRONTO ACABADO]]</f>
        <v>0</v>
      </c>
      <c r="AX1972" s="28">
        <f>Tabela1[[#This Row],[PESO TOTAL]]*Tabela1[[#This Row],[EXPEDIÇÃO ]]</f>
        <v>0</v>
      </c>
      <c r="AY1972" s="28" t="str">
        <f>Tabela1[[#This Row],[PEDIDO]]&amp;Tabela1[[#This Row],[PRODUTO]]</f>
        <v/>
      </c>
      <c r="AZ1972" s="44">
        <f>IF(AF1972="",0,IF(ISTEXT(AF1972),H1972*VALUE(SUBSTITUTE(AF1972,"%",""))/100,H1972*AF1972))-Tabela1[[#This Row],[PRONTO ACABADO2]]</f>
        <v>0</v>
      </c>
      <c r="BA1972" s="44">
        <f>IF(AG1972="",0,IF(ISTEXT(AG1972),H1972*VALUE(SUBSTITUTE(AG1972,"%",""))/100,H1972*AG1972))-Tabela1[[#This Row],[PESO EXPEDIDO2]]</f>
        <v>0</v>
      </c>
      <c r="BB1972" s="44">
        <f t="shared" si="266"/>
        <v>0</v>
      </c>
      <c r="BC1972" s="44">
        <f t="shared" si="267"/>
        <v>0</v>
      </c>
      <c r="BD1972" s="44"/>
    </row>
    <row r="1973" spans="1:56" ht="15.75" hidden="1" customHeight="1" x14ac:dyDescent="0.25">
      <c r="A1973" s="6"/>
      <c r="B1973" s="22"/>
      <c r="C1973" s="7"/>
      <c r="D1973" s="46"/>
      <c r="E1973" s="7"/>
      <c r="F1973" s="7"/>
      <c r="G1973" s="44"/>
      <c r="H1973" s="41">
        <f>Tabela1[[#This Row],[PESO UNI]]*Tabela1[[#This Row],[QTE]]</f>
        <v>0</v>
      </c>
      <c r="I1973" s="7"/>
      <c r="J1973" s="8"/>
      <c r="K1973" s="8"/>
      <c r="L1973" s="9"/>
      <c r="M1973" s="10"/>
      <c r="N1973" s="8"/>
      <c r="O1973" s="12"/>
      <c r="P1973" s="13"/>
      <c r="Q1973" s="14">
        <f>Tabela1[[#This Row],[QTDE/ Fabricação]]-Tabela1[[#This Row],[QTE]]</f>
        <v>0</v>
      </c>
      <c r="R1973" s="19">
        <f t="shared" si="262"/>
        <v>0</v>
      </c>
      <c r="S1973" s="19">
        <f t="shared" si="261"/>
        <v>0</v>
      </c>
      <c r="T1973" s="20">
        <f t="shared" si="263"/>
        <v>0</v>
      </c>
      <c r="U1973" s="17">
        <f>IFERROR(SUMIF('LISTA DE EMBARQUE'!B:B,MICRO!E:E,'LISTA DE EMBARQUE'!G:G),"")</f>
        <v>0</v>
      </c>
      <c r="V1973" s="12" t="str">
        <f>IFERROR(VLOOKUP(Tabela1[[#This Row],[COD.MDE]],'LISTA DE EMBARQUE'!B:L,11,0),"")</f>
        <v/>
      </c>
      <c r="W1973" s="13" t="str">
        <f>IFERROR(COUNTIF(#REF!,Tabela1[[#This Row],[Colunas5]]),"")</f>
        <v/>
      </c>
      <c r="X1973" s="14">
        <f>Tabela1[[#This Row],[QIANTIDADE EXPEDIDA]]*Tabela1[[#This Row],[PESO UNI]]</f>
        <v>0</v>
      </c>
      <c r="Y1973" s="14">
        <f t="shared" si="264"/>
        <v>0</v>
      </c>
      <c r="Z1973" s="21">
        <f>Tabela1[[#This Row],[PESO TOTAL]]-Tabela1[[#This Row],[Peso Expedido]]</f>
        <v>0</v>
      </c>
      <c r="AA1973" s="18"/>
      <c r="AB1973" s="40"/>
      <c r="AC1973" s="40"/>
      <c r="AD1973" s="40"/>
      <c r="AE1973" s="40"/>
      <c r="AF1973" s="40"/>
      <c r="AG1973" s="40"/>
      <c r="AH1973" s="40"/>
      <c r="AI1973" s="40" t="str">
        <f t="shared" si="268"/>
        <v>ok</v>
      </c>
      <c r="AJ1973"/>
      <c r="AK1973" t="str">
        <f>Tabela1[[#This Row],[Coluna1]]&amp;Tabela1[[#This Row],[PEDIDO]]</f>
        <v/>
      </c>
      <c r="AL1973"/>
      <c r="AM1973"/>
      <c r="AN1973"/>
      <c r="AO1973" t="str">
        <f t="shared" si="265"/>
        <v>/</v>
      </c>
      <c r="AP1973" t="str">
        <f>Tabela1[[#This Row],[TAG]]&amp;Tabela1[[#This Row],[PEDIDO]]&amp;Tabela1[[#This Row],[PRODUTO]]</f>
        <v/>
      </c>
      <c r="AQ1973" s="23" t="str">
        <f>Tabela1[[#This Row],[PRODUTO]]&amp;Tabela1[[#This Row],[TAG]]</f>
        <v/>
      </c>
      <c r="AR1973" s="183">
        <f>Tabela1[[#This Row],[PESO TOTAL]]*Tabela1[[#This Row],[MATÉRIA PRIMA]]</f>
        <v>0</v>
      </c>
      <c r="AS1973" s="28">
        <f>Tabela1[[#This Row],[PESO TOTAL]]*Tabela1[[#This Row],[PREPARAÇÃO ]]</f>
        <v>0</v>
      </c>
      <c r="AT1973" s="28">
        <f>Tabela1[[#This Row],[PESO TOTAL]]*Tabela1[[#This Row],[CALDEIRARIA]]</f>
        <v>0</v>
      </c>
      <c r="AU1973" s="28">
        <f>Tabela1[[#This Row],[PESO TOTAL]]*Tabela1[[#This Row],[SOLDA]]</f>
        <v>0</v>
      </c>
      <c r="AV1973" s="28">
        <f>Tabela1[[#This Row],[PESO TOTAL]]*Tabela1[[#This Row],[ACABAMENTO]]</f>
        <v>0</v>
      </c>
      <c r="AW1973" s="28">
        <f>Tabela1[[#This Row],[PESO TOTAL]]*Tabela1[[#This Row],[PRONTO ACABADO]]</f>
        <v>0</v>
      </c>
      <c r="AX1973" s="28">
        <f>Tabela1[[#This Row],[PESO TOTAL]]*Tabela1[[#This Row],[EXPEDIÇÃO ]]</f>
        <v>0</v>
      </c>
      <c r="AY1973" s="28" t="str">
        <f>Tabela1[[#This Row],[PEDIDO]]&amp;Tabela1[[#This Row],[PRODUTO]]</f>
        <v/>
      </c>
      <c r="AZ1973" s="44">
        <f>IF(AF1973="",0,IF(ISTEXT(AF1973),H1973*VALUE(SUBSTITUTE(AF1973,"%",""))/100,H1973*AF1973))-Tabela1[[#This Row],[PRONTO ACABADO2]]</f>
        <v>0</v>
      </c>
      <c r="BA1973" s="44">
        <f>IF(AG1973="",0,IF(ISTEXT(AG1973),H1973*VALUE(SUBSTITUTE(AG1973,"%",""))/100,H1973*AG1973))-Tabela1[[#This Row],[PESO EXPEDIDO2]]</f>
        <v>0</v>
      </c>
      <c r="BB1973" s="44">
        <f t="shared" si="266"/>
        <v>0</v>
      </c>
      <c r="BC1973" s="44">
        <f t="shared" si="267"/>
        <v>0</v>
      </c>
      <c r="BD1973" s="44"/>
    </row>
    <row r="1974" spans="1:56" ht="15.75" hidden="1" customHeight="1" x14ac:dyDescent="0.25">
      <c r="A1974" s="6"/>
      <c r="B1974" s="22"/>
      <c r="C1974" s="7"/>
      <c r="D1974" s="46"/>
      <c r="E1974" s="7"/>
      <c r="F1974" s="7"/>
      <c r="G1974" s="44"/>
      <c r="H1974" s="41">
        <f>Tabela1[[#This Row],[PESO UNI]]*Tabela1[[#This Row],[QTE]]</f>
        <v>0</v>
      </c>
      <c r="I1974" s="7"/>
      <c r="J1974" s="8"/>
      <c r="K1974" s="8"/>
      <c r="L1974" s="9"/>
      <c r="M1974" s="10"/>
      <c r="N1974" s="8"/>
      <c r="O1974" s="12"/>
      <c r="P1974" s="13"/>
      <c r="Q1974" s="14">
        <f>Tabela1[[#This Row],[QTDE/ Fabricação]]-Tabela1[[#This Row],[QTE]]</f>
        <v>0</v>
      </c>
      <c r="R1974" s="19">
        <f t="shared" si="262"/>
        <v>0</v>
      </c>
      <c r="S1974" s="19">
        <f t="shared" si="261"/>
        <v>0</v>
      </c>
      <c r="T1974" s="20">
        <f t="shared" si="263"/>
        <v>0</v>
      </c>
      <c r="U1974" s="17">
        <f>IFERROR(SUMIF('LISTA DE EMBARQUE'!B:B,MICRO!E:E,'LISTA DE EMBARQUE'!G:G),"")</f>
        <v>0</v>
      </c>
      <c r="V1974" s="12" t="str">
        <f>IFERROR(VLOOKUP(Tabela1[[#This Row],[COD.MDE]],'LISTA DE EMBARQUE'!B:L,11,0),"")</f>
        <v/>
      </c>
      <c r="W1974" s="13" t="str">
        <f>IFERROR(COUNTIF(#REF!,Tabela1[[#This Row],[Colunas5]]),"")</f>
        <v/>
      </c>
      <c r="X1974" s="14">
        <f>Tabela1[[#This Row],[QIANTIDADE EXPEDIDA]]*Tabela1[[#This Row],[PESO UNI]]</f>
        <v>0</v>
      </c>
      <c r="Y1974" s="14">
        <f t="shared" si="264"/>
        <v>0</v>
      </c>
      <c r="Z1974" s="21">
        <f>Tabela1[[#This Row],[PESO TOTAL]]-Tabela1[[#This Row],[Peso Expedido]]</f>
        <v>0</v>
      </c>
      <c r="AA1974" s="18"/>
      <c r="AB1974" s="40"/>
      <c r="AC1974" s="40"/>
      <c r="AD1974" s="40"/>
      <c r="AE1974" s="40"/>
      <c r="AF1974" s="40"/>
      <c r="AG1974" s="40"/>
      <c r="AH1974" s="40"/>
      <c r="AI1974" s="40" t="str">
        <f t="shared" si="268"/>
        <v>ok</v>
      </c>
      <c r="AJ1974"/>
      <c r="AK1974" t="str">
        <f>Tabela1[[#This Row],[Coluna1]]&amp;Tabela1[[#This Row],[PEDIDO]]</f>
        <v/>
      </c>
      <c r="AL1974"/>
      <c r="AM1974"/>
      <c r="AN1974"/>
      <c r="AO1974" t="str">
        <f t="shared" si="265"/>
        <v>/</v>
      </c>
      <c r="AP1974" t="str">
        <f>Tabela1[[#This Row],[TAG]]&amp;Tabela1[[#This Row],[PEDIDO]]&amp;Tabela1[[#This Row],[PRODUTO]]</f>
        <v/>
      </c>
      <c r="AQ1974" s="23" t="str">
        <f>Tabela1[[#This Row],[PRODUTO]]&amp;Tabela1[[#This Row],[TAG]]</f>
        <v/>
      </c>
      <c r="AR1974" s="183">
        <f>Tabela1[[#This Row],[PESO TOTAL]]*Tabela1[[#This Row],[MATÉRIA PRIMA]]</f>
        <v>0</v>
      </c>
      <c r="AS1974" s="28">
        <f>Tabela1[[#This Row],[PESO TOTAL]]*Tabela1[[#This Row],[PREPARAÇÃO ]]</f>
        <v>0</v>
      </c>
      <c r="AT1974" s="28">
        <f>Tabela1[[#This Row],[PESO TOTAL]]*Tabela1[[#This Row],[CALDEIRARIA]]</f>
        <v>0</v>
      </c>
      <c r="AU1974" s="28">
        <f>Tabela1[[#This Row],[PESO TOTAL]]*Tabela1[[#This Row],[SOLDA]]</f>
        <v>0</v>
      </c>
      <c r="AV1974" s="28">
        <f>Tabela1[[#This Row],[PESO TOTAL]]*Tabela1[[#This Row],[ACABAMENTO]]</f>
        <v>0</v>
      </c>
      <c r="AW1974" s="28">
        <f>Tabela1[[#This Row],[PESO TOTAL]]*Tabela1[[#This Row],[PRONTO ACABADO]]</f>
        <v>0</v>
      </c>
      <c r="AX1974" s="28">
        <f>Tabela1[[#This Row],[PESO TOTAL]]*Tabela1[[#This Row],[EXPEDIÇÃO ]]</f>
        <v>0</v>
      </c>
      <c r="AY1974" s="28" t="str">
        <f>Tabela1[[#This Row],[PEDIDO]]&amp;Tabela1[[#This Row],[PRODUTO]]</f>
        <v/>
      </c>
      <c r="AZ1974" s="44">
        <f>IF(AF1974="",0,IF(ISTEXT(AF1974),H1974*VALUE(SUBSTITUTE(AF1974,"%",""))/100,H1974*AF1974))-Tabela1[[#This Row],[PRONTO ACABADO2]]</f>
        <v>0</v>
      </c>
      <c r="BA1974" s="44">
        <f>IF(AG1974="",0,IF(ISTEXT(AG1974),H1974*VALUE(SUBSTITUTE(AG1974,"%",""))/100,H1974*AG1974))-Tabela1[[#This Row],[PESO EXPEDIDO2]]</f>
        <v>0</v>
      </c>
      <c r="BB1974" s="44">
        <f t="shared" si="266"/>
        <v>0</v>
      </c>
      <c r="BC1974" s="44">
        <f t="shared" si="267"/>
        <v>0</v>
      </c>
      <c r="BD1974" s="44"/>
    </row>
    <row r="1975" spans="1:56" ht="15.75" hidden="1" customHeight="1" x14ac:dyDescent="0.25">
      <c r="A1975" s="6"/>
      <c r="B1975" s="22"/>
      <c r="C1975" s="7"/>
      <c r="D1975" s="46"/>
      <c r="E1975" s="7"/>
      <c r="F1975" s="7"/>
      <c r="G1975" s="44"/>
      <c r="H1975" s="41">
        <f>Tabela1[[#This Row],[PESO UNI]]*Tabela1[[#This Row],[QTE]]</f>
        <v>0</v>
      </c>
      <c r="I1975" s="7"/>
      <c r="J1975" s="8"/>
      <c r="K1975" s="8"/>
      <c r="L1975" s="9"/>
      <c r="M1975" s="10"/>
      <c r="N1975" s="8"/>
      <c r="O1975" s="12"/>
      <c r="P1975" s="13"/>
      <c r="Q1975" s="14">
        <f>Tabela1[[#This Row],[QTDE/ Fabricação]]-Tabela1[[#This Row],[QTE]]</f>
        <v>0</v>
      </c>
      <c r="R1975" s="19">
        <f t="shared" si="262"/>
        <v>0</v>
      </c>
      <c r="S1975" s="19">
        <f t="shared" si="261"/>
        <v>0</v>
      </c>
      <c r="T1975" s="20">
        <f t="shared" si="263"/>
        <v>0</v>
      </c>
      <c r="U1975" s="17">
        <f>IFERROR(SUMIF('LISTA DE EMBARQUE'!B:B,MICRO!E:E,'LISTA DE EMBARQUE'!G:G),"")</f>
        <v>0</v>
      </c>
      <c r="V1975" s="12" t="str">
        <f>IFERROR(VLOOKUP(Tabela1[[#This Row],[COD.MDE]],'LISTA DE EMBARQUE'!B:L,11,0),"")</f>
        <v/>
      </c>
      <c r="W1975" s="13" t="str">
        <f>IFERROR(COUNTIF(#REF!,Tabela1[[#This Row],[Colunas5]]),"")</f>
        <v/>
      </c>
      <c r="X1975" s="14">
        <f>Tabela1[[#This Row],[QIANTIDADE EXPEDIDA]]*Tabela1[[#This Row],[PESO UNI]]</f>
        <v>0</v>
      </c>
      <c r="Y1975" s="14">
        <f t="shared" si="264"/>
        <v>0</v>
      </c>
      <c r="Z1975" s="21">
        <f>Tabela1[[#This Row],[PESO TOTAL]]-Tabela1[[#This Row],[Peso Expedido]]</f>
        <v>0</v>
      </c>
      <c r="AA1975" s="18"/>
      <c r="AB1975" s="40"/>
      <c r="AC1975" s="40"/>
      <c r="AD1975" s="40"/>
      <c r="AE1975" s="40"/>
      <c r="AF1975" s="40"/>
      <c r="AG1975" s="40"/>
      <c r="AH1975" s="40"/>
      <c r="AI1975" s="40" t="str">
        <f t="shared" si="268"/>
        <v>ok</v>
      </c>
      <c r="AJ1975"/>
      <c r="AK1975" t="str">
        <f>Tabela1[[#This Row],[Coluna1]]&amp;Tabela1[[#This Row],[PEDIDO]]</f>
        <v/>
      </c>
      <c r="AL1975"/>
      <c r="AM1975"/>
      <c r="AN1975"/>
      <c r="AO1975" t="str">
        <f t="shared" si="265"/>
        <v>/</v>
      </c>
      <c r="AP1975" t="str">
        <f>Tabela1[[#This Row],[TAG]]&amp;Tabela1[[#This Row],[PEDIDO]]&amp;Tabela1[[#This Row],[PRODUTO]]</f>
        <v/>
      </c>
      <c r="AQ1975" s="23" t="str">
        <f>Tabela1[[#This Row],[PRODUTO]]&amp;Tabela1[[#This Row],[TAG]]</f>
        <v/>
      </c>
      <c r="AR1975" s="183">
        <f>Tabela1[[#This Row],[PESO TOTAL]]*Tabela1[[#This Row],[MATÉRIA PRIMA]]</f>
        <v>0</v>
      </c>
      <c r="AS1975" s="28">
        <f>Tabela1[[#This Row],[PESO TOTAL]]*Tabela1[[#This Row],[PREPARAÇÃO ]]</f>
        <v>0</v>
      </c>
      <c r="AT1975" s="28">
        <f>Tabela1[[#This Row],[PESO TOTAL]]*Tabela1[[#This Row],[CALDEIRARIA]]</f>
        <v>0</v>
      </c>
      <c r="AU1975" s="28">
        <f>Tabela1[[#This Row],[PESO TOTAL]]*Tabela1[[#This Row],[SOLDA]]</f>
        <v>0</v>
      </c>
      <c r="AV1975" s="28">
        <f>Tabela1[[#This Row],[PESO TOTAL]]*Tabela1[[#This Row],[ACABAMENTO]]</f>
        <v>0</v>
      </c>
      <c r="AW1975" s="28">
        <f>Tabela1[[#This Row],[PESO TOTAL]]*Tabela1[[#This Row],[PRONTO ACABADO]]</f>
        <v>0</v>
      </c>
      <c r="AX1975" s="28">
        <f>Tabela1[[#This Row],[PESO TOTAL]]*Tabela1[[#This Row],[EXPEDIÇÃO ]]</f>
        <v>0</v>
      </c>
      <c r="AY1975" s="28" t="str">
        <f>Tabela1[[#This Row],[PEDIDO]]&amp;Tabela1[[#This Row],[PRODUTO]]</f>
        <v/>
      </c>
      <c r="AZ1975" s="44">
        <f>IF(AF1975="",0,IF(ISTEXT(AF1975),H1975*VALUE(SUBSTITUTE(AF1975,"%",""))/100,H1975*AF1975))-Tabela1[[#This Row],[PRONTO ACABADO2]]</f>
        <v>0</v>
      </c>
      <c r="BA1975" s="44">
        <f>IF(AG1975="",0,IF(ISTEXT(AG1975),H1975*VALUE(SUBSTITUTE(AG1975,"%",""))/100,H1975*AG1975))-Tabela1[[#This Row],[PESO EXPEDIDO2]]</f>
        <v>0</v>
      </c>
      <c r="BB1975" s="44">
        <f t="shared" si="266"/>
        <v>0</v>
      </c>
      <c r="BC1975" s="44">
        <f t="shared" si="267"/>
        <v>0</v>
      </c>
      <c r="BD1975" s="44"/>
    </row>
    <row r="1976" spans="1:56" ht="15.75" hidden="1" customHeight="1" x14ac:dyDescent="0.25">
      <c r="A1976" s="6"/>
      <c r="B1976" s="22"/>
      <c r="C1976" s="7"/>
      <c r="D1976" s="46"/>
      <c r="E1976" s="7"/>
      <c r="F1976" s="7"/>
      <c r="G1976" s="44"/>
      <c r="H1976" s="41">
        <f>Tabela1[[#This Row],[PESO UNI]]*Tabela1[[#This Row],[QTE]]</f>
        <v>0</v>
      </c>
      <c r="I1976" s="7"/>
      <c r="J1976" s="8"/>
      <c r="K1976" s="8"/>
      <c r="L1976" s="9"/>
      <c r="M1976" s="10"/>
      <c r="N1976" s="8"/>
      <c r="O1976" s="12"/>
      <c r="P1976" s="13"/>
      <c r="Q1976" s="14">
        <f>Tabela1[[#This Row],[QTDE/ Fabricação]]-Tabela1[[#This Row],[QTE]]</f>
        <v>0</v>
      </c>
      <c r="R1976" s="19">
        <f t="shared" si="262"/>
        <v>0</v>
      </c>
      <c r="S1976" s="19">
        <f t="shared" si="261"/>
        <v>0</v>
      </c>
      <c r="T1976" s="20">
        <f t="shared" si="263"/>
        <v>0</v>
      </c>
      <c r="U1976" s="17">
        <f>IFERROR(SUMIF('LISTA DE EMBARQUE'!B:B,MICRO!E:E,'LISTA DE EMBARQUE'!G:G),"")</f>
        <v>0</v>
      </c>
      <c r="V1976" s="12" t="str">
        <f>IFERROR(VLOOKUP(Tabela1[[#This Row],[COD.MDE]],'LISTA DE EMBARQUE'!B:L,11,0),"")</f>
        <v/>
      </c>
      <c r="W1976" s="13" t="str">
        <f>IFERROR(COUNTIF(#REF!,Tabela1[[#This Row],[Colunas5]]),"")</f>
        <v/>
      </c>
      <c r="X1976" s="14">
        <f>Tabela1[[#This Row],[QIANTIDADE EXPEDIDA]]*Tabela1[[#This Row],[PESO UNI]]</f>
        <v>0</v>
      </c>
      <c r="Y1976" s="14">
        <f t="shared" si="264"/>
        <v>0</v>
      </c>
      <c r="Z1976" s="21">
        <f>Tabela1[[#This Row],[PESO TOTAL]]-Tabela1[[#This Row],[Peso Expedido]]</f>
        <v>0</v>
      </c>
      <c r="AA1976" s="18"/>
      <c r="AB1976" s="40"/>
      <c r="AC1976" s="40"/>
      <c r="AD1976" s="40"/>
      <c r="AE1976" s="40"/>
      <c r="AF1976" s="40"/>
      <c r="AG1976" s="40"/>
      <c r="AH1976" s="40"/>
      <c r="AI1976" s="40" t="str">
        <f t="shared" si="268"/>
        <v>ok</v>
      </c>
      <c r="AJ1976"/>
      <c r="AK1976" t="str">
        <f>Tabela1[[#This Row],[Coluna1]]&amp;Tabela1[[#This Row],[PEDIDO]]</f>
        <v/>
      </c>
      <c r="AL1976"/>
      <c r="AM1976"/>
      <c r="AN1976"/>
      <c r="AO1976" t="str">
        <f t="shared" si="265"/>
        <v>/</v>
      </c>
      <c r="AP1976" t="str">
        <f>Tabela1[[#This Row],[TAG]]&amp;Tabela1[[#This Row],[PEDIDO]]&amp;Tabela1[[#This Row],[PRODUTO]]</f>
        <v/>
      </c>
      <c r="AQ1976" s="23" t="str">
        <f>Tabela1[[#This Row],[PRODUTO]]&amp;Tabela1[[#This Row],[TAG]]</f>
        <v/>
      </c>
      <c r="AR1976" s="183">
        <f>Tabela1[[#This Row],[PESO TOTAL]]*Tabela1[[#This Row],[MATÉRIA PRIMA]]</f>
        <v>0</v>
      </c>
      <c r="AS1976" s="28">
        <f>Tabela1[[#This Row],[PESO TOTAL]]*Tabela1[[#This Row],[PREPARAÇÃO ]]</f>
        <v>0</v>
      </c>
      <c r="AT1976" s="28">
        <f>Tabela1[[#This Row],[PESO TOTAL]]*Tabela1[[#This Row],[CALDEIRARIA]]</f>
        <v>0</v>
      </c>
      <c r="AU1976" s="28">
        <f>Tabela1[[#This Row],[PESO TOTAL]]*Tabela1[[#This Row],[SOLDA]]</f>
        <v>0</v>
      </c>
      <c r="AV1976" s="28">
        <f>Tabela1[[#This Row],[PESO TOTAL]]*Tabela1[[#This Row],[ACABAMENTO]]</f>
        <v>0</v>
      </c>
      <c r="AW1976" s="28">
        <f>Tabela1[[#This Row],[PESO TOTAL]]*Tabela1[[#This Row],[PRONTO ACABADO]]</f>
        <v>0</v>
      </c>
      <c r="AX1976" s="28">
        <f>Tabela1[[#This Row],[PESO TOTAL]]*Tabela1[[#This Row],[EXPEDIÇÃO ]]</f>
        <v>0</v>
      </c>
      <c r="AY1976" s="28" t="str">
        <f>Tabela1[[#This Row],[PEDIDO]]&amp;Tabela1[[#This Row],[PRODUTO]]</f>
        <v/>
      </c>
      <c r="AZ1976" s="44">
        <f>IF(AF1976="",0,IF(ISTEXT(AF1976),H1976*VALUE(SUBSTITUTE(AF1976,"%",""))/100,H1976*AF1976))-Tabela1[[#This Row],[PRONTO ACABADO2]]</f>
        <v>0</v>
      </c>
      <c r="BA1976" s="44">
        <f>IF(AG1976="",0,IF(ISTEXT(AG1976),H1976*VALUE(SUBSTITUTE(AG1976,"%",""))/100,H1976*AG1976))-Tabela1[[#This Row],[PESO EXPEDIDO2]]</f>
        <v>0</v>
      </c>
      <c r="BB1976" s="44">
        <f t="shared" si="266"/>
        <v>0</v>
      </c>
      <c r="BC1976" s="44">
        <f t="shared" si="267"/>
        <v>0</v>
      </c>
      <c r="BD1976" s="44"/>
    </row>
    <row r="1977" spans="1:56" ht="15.75" hidden="1" customHeight="1" x14ac:dyDescent="0.25">
      <c r="A1977" s="6"/>
      <c r="B1977" s="22"/>
      <c r="C1977" s="7"/>
      <c r="D1977" s="46"/>
      <c r="E1977" s="7"/>
      <c r="F1977" s="7"/>
      <c r="G1977" s="44"/>
      <c r="H1977" s="41">
        <f>Tabela1[[#This Row],[PESO UNI]]*Tabela1[[#This Row],[QTE]]</f>
        <v>0</v>
      </c>
      <c r="I1977" s="7"/>
      <c r="J1977" s="8"/>
      <c r="K1977" s="8"/>
      <c r="L1977" s="9"/>
      <c r="M1977" s="10"/>
      <c r="N1977" s="8"/>
      <c r="O1977" s="12"/>
      <c r="P1977" s="13"/>
      <c r="Q1977" s="14">
        <f>Tabela1[[#This Row],[QTDE/ Fabricação]]-Tabela1[[#This Row],[QTE]]</f>
        <v>0</v>
      </c>
      <c r="R1977" s="19">
        <f t="shared" si="262"/>
        <v>0</v>
      </c>
      <c r="S1977" s="19">
        <f t="shared" si="261"/>
        <v>0</v>
      </c>
      <c r="T1977" s="20">
        <f t="shared" si="263"/>
        <v>0</v>
      </c>
      <c r="U1977" s="17">
        <f>IFERROR(SUMIF('LISTA DE EMBARQUE'!B:B,MICRO!E:E,'LISTA DE EMBARQUE'!G:G),"")</f>
        <v>0</v>
      </c>
      <c r="V1977" s="12" t="str">
        <f>IFERROR(VLOOKUP(Tabela1[[#This Row],[COD.MDE]],'LISTA DE EMBARQUE'!B:L,11,0),"")</f>
        <v/>
      </c>
      <c r="W1977" s="13" t="str">
        <f>IFERROR(COUNTIF(#REF!,Tabela1[[#This Row],[Colunas5]]),"")</f>
        <v/>
      </c>
      <c r="X1977" s="14">
        <f>Tabela1[[#This Row],[QIANTIDADE EXPEDIDA]]*Tabela1[[#This Row],[PESO UNI]]</f>
        <v>0</v>
      </c>
      <c r="Y1977" s="14">
        <f t="shared" si="264"/>
        <v>0</v>
      </c>
      <c r="Z1977" s="21">
        <f>Tabela1[[#This Row],[PESO TOTAL]]-Tabela1[[#This Row],[Peso Expedido]]</f>
        <v>0</v>
      </c>
      <c r="AA1977" s="18"/>
      <c r="AB1977" s="40"/>
      <c r="AC1977" s="40"/>
      <c r="AD1977" s="40"/>
      <c r="AE1977" s="40"/>
      <c r="AF1977" s="40"/>
      <c r="AG1977" s="40"/>
      <c r="AH1977" s="40"/>
      <c r="AI1977" s="40" t="str">
        <f t="shared" si="268"/>
        <v>ok</v>
      </c>
      <c r="AJ1977"/>
      <c r="AK1977" t="str">
        <f>Tabela1[[#This Row],[Coluna1]]&amp;Tabela1[[#This Row],[PEDIDO]]</f>
        <v/>
      </c>
      <c r="AL1977"/>
      <c r="AM1977"/>
      <c r="AN1977"/>
      <c r="AO1977" t="str">
        <f t="shared" si="265"/>
        <v>/</v>
      </c>
      <c r="AP1977" t="str">
        <f>Tabela1[[#This Row],[TAG]]&amp;Tabela1[[#This Row],[PEDIDO]]&amp;Tabela1[[#This Row],[PRODUTO]]</f>
        <v/>
      </c>
      <c r="AQ1977" s="23" t="str">
        <f>Tabela1[[#This Row],[PRODUTO]]&amp;Tabela1[[#This Row],[TAG]]</f>
        <v/>
      </c>
      <c r="AR1977" s="183">
        <f>Tabela1[[#This Row],[PESO TOTAL]]*Tabela1[[#This Row],[MATÉRIA PRIMA]]</f>
        <v>0</v>
      </c>
      <c r="AS1977" s="28">
        <f>Tabela1[[#This Row],[PESO TOTAL]]*Tabela1[[#This Row],[PREPARAÇÃO ]]</f>
        <v>0</v>
      </c>
      <c r="AT1977" s="28">
        <f>Tabela1[[#This Row],[PESO TOTAL]]*Tabela1[[#This Row],[CALDEIRARIA]]</f>
        <v>0</v>
      </c>
      <c r="AU1977" s="28">
        <f>Tabela1[[#This Row],[PESO TOTAL]]*Tabela1[[#This Row],[SOLDA]]</f>
        <v>0</v>
      </c>
      <c r="AV1977" s="28">
        <f>Tabela1[[#This Row],[PESO TOTAL]]*Tabela1[[#This Row],[ACABAMENTO]]</f>
        <v>0</v>
      </c>
      <c r="AW1977" s="28">
        <f>Tabela1[[#This Row],[PESO TOTAL]]*Tabela1[[#This Row],[PRONTO ACABADO]]</f>
        <v>0</v>
      </c>
      <c r="AX1977" s="28">
        <f>Tabela1[[#This Row],[PESO TOTAL]]*Tabela1[[#This Row],[EXPEDIÇÃO ]]</f>
        <v>0</v>
      </c>
      <c r="AY1977" s="28" t="str">
        <f>Tabela1[[#This Row],[PEDIDO]]&amp;Tabela1[[#This Row],[PRODUTO]]</f>
        <v/>
      </c>
      <c r="AZ1977" s="44">
        <f>IF(AF1977="",0,IF(ISTEXT(AF1977),H1977*VALUE(SUBSTITUTE(AF1977,"%",""))/100,H1977*AF1977))-Tabela1[[#This Row],[PRONTO ACABADO2]]</f>
        <v>0</v>
      </c>
      <c r="BA1977" s="44">
        <f>IF(AG1977="",0,IF(ISTEXT(AG1977),H1977*VALUE(SUBSTITUTE(AG1977,"%",""))/100,H1977*AG1977))-Tabela1[[#This Row],[PESO EXPEDIDO2]]</f>
        <v>0</v>
      </c>
      <c r="BB1977" s="44">
        <f t="shared" si="266"/>
        <v>0</v>
      </c>
      <c r="BC1977" s="44">
        <f t="shared" si="267"/>
        <v>0</v>
      </c>
      <c r="BD1977" s="44"/>
    </row>
    <row r="1978" spans="1:56" ht="15.75" hidden="1" customHeight="1" x14ac:dyDescent="0.25">
      <c r="A1978" s="6"/>
      <c r="B1978" s="22"/>
      <c r="C1978" s="7"/>
      <c r="D1978" s="46"/>
      <c r="E1978" s="7"/>
      <c r="F1978" s="7"/>
      <c r="G1978" s="44"/>
      <c r="H1978" s="41">
        <f>Tabela1[[#This Row],[PESO UNI]]*Tabela1[[#This Row],[QTE]]</f>
        <v>0</v>
      </c>
      <c r="I1978" s="7"/>
      <c r="J1978" s="8"/>
      <c r="K1978" s="8"/>
      <c r="L1978" s="9"/>
      <c r="M1978" s="10"/>
      <c r="N1978" s="8"/>
      <c r="O1978" s="12"/>
      <c r="P1978" s="13"/>
      <c r="Q1978" s="14">
        <f>Tabela1[[#This Row],[QTDE/ Fabricação]]-Tabela1[[#This Row],[QTE]]</f>
        <v>0</v>
      </c>
      <c r="R1978" s="19">
        <f t="shared" si="262"/>
        <v>0</v>
      </c>
      <c r="S1978" s="19">
        <f t="shared" ref="S1978:S2041" si="269">IFERROR(H1978*AG1978,"")</f>
        <v>0</v>
      </c>
      <c r="T1978" s="20">
        <f t="shared" si="263"/>
        <v>0</v>
      </c>
      <c r="U1978" s="17">
        <f>IFERROR(SUMIF('LISTA DE EMBARQUE'!B:B,MICRO!E:E,'LISTA DE EMBARQUE'!G:G),"")</f>
        <v>0</v>
      </c>
      <c r="V1978" s="12" t="str">
        <f>IFERROR(VLOOKUP(Tabela1[[#This Row],[COD.MDE]],'LISTA DE EMBARQUE'!B:L,11,0),"")</f>
        <v/>
      </c>
      <c r="W1978" s="13" t="str">
        <f>IFERROR(COUNTIF(#REF!,Tabela1[[#This Row],[Colunas5]]),"")</f>
        <v/>
      </c>
      <c r="X1978" s="14">
        <f>Tabela1[[#This Row],[QIANTIDADE EXPEDIDA]]*Tabela1[[#This Row],[PESO UNI]]</f>
        <v>0</v>
      </c>
      <c r="Y1978" s="14">
        <f t="shared" si="264"/>
        <v>0</v>
      </c>
      <c r="Z1978" s="21">
        <f>Tabela1[[#This Row],[PESO TOTAL]]-Tabela1[[#This Row],[Peso Expedido]]</f>
        <v>0</v>
      </c>
      <c r="AA1978" s="18"/>
      <c r="AB1978" s="40"/>
      <c r="AC1978" s="40"/>
      <c r="AD1978" s="40"/>
      <c r="AE1978" s="40"/>
      <c r="AF1978" s="40"/>
      <c r="AG1978" s="40"/>
      <c r="AH1978" s="40"/>
      <c r="AI1978" s="40" t="str">
        <f t="shared" si="268"/>
        <v>ok</v>
      </c>
      <c r="AJ1978"/>
      <c r="AK1978" t="str">
        <f>Tabela1[[#This Row],[Coluna1]]&amp;Tabela1[[#This Row],[PEDIDO]]</f>
        <v/>
      </c>
      <c r="AL1978"/>
      <c r="AM1978"/>
      <c r="AN1978"/>
      <c r="AO1978" t="str">
        <f t="shared" si="265"/>
        <v>/</v>
      </c>
      <c r="AP1978" t="str">
        <f>Tabela1[[#This Row],[TAG]]&amp;Tabela1[[#This Row],[PEDIDO]]&amp;Tabela1[[#This Row],[PRODUTO]]</f>
        <v/>
      </c>
      <c r="AQ1978" s="23" t="str">
        <f>Tabela1[[#This Row],[PRODUTO]]&amp;Tabela1[[#This Row],[TAG]]</f>
        <v/>
      </c>
      <c r="AR1978" s="183">
        <f>Tabela1[[#This Row],[PESO TOTAL]]*Tabela1[[#This Row],[MATÉRIA PRIMA]]</f>
        <v>0</v>
      </c>
      <c r="AS1978" s="28">
        <f>Tabela1[[#This Row],[PESO TOTAL]]*Tabela1[[#This Row],[PREPARAÇÃO ]]</f>
        <v>0</v>
      </c>
      <c r="AT1978" s="28">
        <f>Tabela1[[#This Row],[PESO TOTAL]]*Tabela1[[#This Row],[CALDEIRARIA]]</f>
        <v>0</v>
      </c>
      <c r="AU1978" s="28">
        <f>Tabela1[[#This Row],[PESO TOTAL]]*Tabela1[[#This Row],[SOLDA]]</f>
        <v>0</v>
      </c>
      <c r="AV1978" s="28">
        <f>Tabela1[[#This Row],[PESO TOTAL]]*Tabela1[[#This Row],[ACABAMENTO]]</f>
        <v>0</v>
      </c>
      <c r="AW1978" s="28">
        <f>Tabela1[[#This Row],[PESO TOTAL]]*Tabela1[[#This Row],[PRONTO ACABADO]]</f>
        <v>0</v>
      </c>
      <c r="AX1978" s="28">
        <f>Tabela1[[#This Row],[PESO TOTAL]]*Tabela1[[#This Row],[EXPEDIÇÃO ]]</f>
        <v>0</v>
      </c>
      <c r="AY1978" s="28" t="str">
        <f>Tabela1[[#This Row],[PEDIDO]]&amp;Tabela1[[#This Row],[PRODUTO]]</f>
        <v/>
      </c>
      <c r="AZ1978" s="44">
        <f>IF(AF1978="",0,IF(ISTEXT(AF1978),H1978*VALUE(SUBSTITUTE(AF1978,"%",""))/100,H1978*AF1978))-Tabela1[[#This Row],[PRONTO ACABADO2]]</f>
        <v>0</v>
      </c>
      <c r="BA1978" s="44">
        <f>IF(AG1978="",0,IF(ISTEXT(AG1978),H1978*VALUE(SUBSTITUTE(AG1978,"%",""))/100,H1978*AG1978))-Tabela1[[#This Row],[PESO EXPEDIDO2]]</f>
        <v>0</v>
      </c>
      <c r="BB1978" s="44">
        <f t="shared" si="266"/>
        <v>0</v>
      </c>
      <c r="BC1978" s="44">
        <f t="shared" si="267"/>
        <v>0</v>
      </c>
      <c r="BD1978" s="44"/>
    </row>
    <row r="1979" spans="1:56" ht="15.75" hidden="1" customHeight="1" x14ac:dyDescent="0.25">
      <c r="A1979" s="6"/>
      <c r="B1979" s="22"/>
      <c r="C1979" s="7"/>
      <c r="D1979" s="46"/>
      <c r="E1979" s="7"/>
      <c r="F1979" s="7"/>
      <c r="G1979" s="44"/>
      <c r="H1979" s="41">
        <f>Tabela1[[#This Row],[PESO UNI]]*Tabela1[[#This Row],[QTE]]</f>
        <v>0</v>
      </c>
      <c r="I1979" s="7"/>
      <c r="J1979" s="8"/>
      <c r="K1979" s="8"/>
      <c r="L1979" s="9"/>
      <c r="M1979" s="10"/>
      <c r="N1979" s="8"/>
      <c r="O1979" s="12"/>
      <c r="P1979" s="13"/>
      <c r="Q1979" s="14">
        <f>Tabela1[[#This Row],[QTDE/ Fabricação]]-Tabela1[[#This Row],[QTE]]</f>
        <v>0</v>
      </c>
      <c r="R1979" s="19">
        <f t="shared" si="262"/>
        <v>0</v>
      </c>
      <c r="S1979" s="19">
        <f t="shared" si="269"/>
        <v>0</v>
      </c>
      <c r="T1979" s="20">
        <f t="shared" si="263"/>
        <v>0</v>
      </c>
      <c r="U1979" s="17">
        <f>IFERROR(SUMIF('LISTA DE EMBARQUE'!B:B,MICRO!E:E,'LISTA DE EMBARQUE'!G:G),"")</f>
        <v>0</v>
      </c>
      <c r="V1979" s="12" t="str">
        <f>IFERROR(VLOOKUP(Tabela1[[#This Row],[COD.MDE]],'LISTA DE EMBARQUE'!B:L,11,0),"")</f>
        <v/>
      </c>
      <c r="W1979" s="13" t="str">
        <f>IFERROR(COUNTIF(#REF!,Tabela1[[#This Row],[Colunas5]]),"")</f>
        <v/>
      </c>
      <c r="X1979" s="14">
        <f>Tabela1[[#This Row],[QIANTIDADE EXPEDIDA]]*Tabela1[[#This Row],[PESO UNI]]</f>
        <v>0</v>
      </c>
      <c r="Y1979" s="14">
        <f t="shared" si="264"/>
        <v>0</v>
      </c>
      <c r="Z1979" s="21">
        <f>Tabela1[[#This Row],[PESO TOTAL]]-Tabela1[[#This Row],[Peso Expedido]]</f>
        <v>0</v>
      </c>
      <c r="AA1979" s="18"/>
      <c r="AB1979" s="40"/>
      <c r="AC1979" s="40"/>
      <c r="AD1979" s="40"/>
      <c r="AE1979" s="40"/>
      <c r="AF1979" s="40"/>
      <c r="AG1979" s="40"/>
      <c r="AH1979" s="40"/>
      <c r="AI1979" s="40" t="str">
        <f t="shared" si="268"/>
        <v>ok</v>
      </c>
      <c r="AJ1979"/>
      <c r="AK1979" t="str">
        <f>Tabela1[[#This Row],[Coluna1]]&amp;Tabela1[[#This Row],[PEDIDO]]</f>
        <v/>
      </c>
      <c r="AL1979"/>
      <c r="AM1979"/>
      <c r="AN1979"/>
      <c r="AO1979" t="str">
        <f t="shared" si="265"/>
        <v>/</v>
      </c>
      <c r="AP1979" t="str">
        <f>Tabela1[[#This Row],[TAG]]&amp;Tabela1[[#This Row],[PEDIDO]]&amp;Tabela1[[#This Row],[PRODUTO]]</f>
        <v/>
      </c>
      <c r="AQ1979" s="23" t="str">
        <f>Tabela1[[#This Row],[PRODUTO]]&amp;Tabela1[[#This Row],[TAG]]</f>
        <v/>
      </c>
      <c r="AR1979" s="183">
        <f>Tabela1[[#This Row],[PESO TOTAL]]*Tabela1[[#This Row],[MATÉRIA PRIMA]]</f>
        <v>0</v>
      </c>
      <c r="AS1979" s="28">
        <f>Tabela1[[#This Row],[PESO TOTAL]]*Tabela1[[#This Row],[PREPARAÇÃO ]]</f>
        <v>0</v>
      </c>
      <c r="AT1979" s="28">
        <f>Tabela1[[#This Row],[PESO TOTAL]]*Tabela1[[#This Row],[CALDEIRARIA]]</f>
        <v>0</v>
      </c>
      <c r="AU1979" s="28">
        <f>Tabela1[[#This Row],[PESO TOTAL]]*Tabela1[[#This Row],[SOLDA]]</f>
        <v>0</v>
      </c>
      <c r="AV1979" s="28">
        <f>Tabela1[[#This Row],[PESO TOTAL]]*Tabela1[[#This Row],[ACABAMENTO]]</f>
        <v>0</v>
      </c>
      <c r="AW1979" s="28">
        <f>Tabela1[[#This Row],[PESO TOTAL]]*Tabela1[[#This Row],[PRONTO ACABADO]]</f>
        <v>0</v>
      </c>
      <c r="AX1979" s="28">
        <f>Tabela1[[#This Row],[PESO TOTAL]]*Tabela1[[#This Row],[EXPEDIÇÃO ]]</f>
        <v>0</v>
      </c>
      <c r="AY1979" s="28" t="str">
        <f>Tabela1[[#This Row],[PEDIDO]]&amp;Tabela1[[#This Row],[PRODUTO]]</f>
        <v/>
      </c>
      <c r="AZ1979" s="44">
        <f>IF(AF1979="",0,IF(ISTEXT(AF1979),H1979*VALUE(SUBSTITUTE(AF1979,"%",""))/100,H1979*AF1979))-Tabela1[[#This Row],[PRONTO ACABADO2]]</f>
        <v>0</v>
      </c>
      <c r="BA1979" s="44">
        <f>IF(AG1979="",0,IF(ISTEXT(AG1979),H1979*VALUE(SUBSTITUTE(AG1979,"%",""))/100,H1979*AG1979))-Tabela1[[#This Row],[PESO EXPEDIDO2]]</f>
        <v>0</v>
      </c>
      <c r="BB1979" s="44">
        <f t="shared" si="266"/>
        <v>0</v>
      </c>
      <c r="BC1979" s="44">
        <f t="shared" si="267"/>
        <v>0</v>
      </c>
      <c r="BD1979" s="44"/>
    </row>
    <row r="1980" spans="1:56" ht="15.75" hidden="1" customHeight="1" x14ac:dyDescent="0.25">
      <c r="A1980" s="6"/>
      <c r="B1980" s="22"/>
      <c r="C1980" s="7"/>
      <c r="D1980" s="46"/>
      <c r="E1980" s="7"/>
      <c r="F1980" s="7"/>
      <c r="G1980" s="44"/>
      <c r="H1980" s="41">
        <f>Tabela1[[#This Row],[PESO UNI]]*Tabela1[[#This Row],[QTE]]</f>
        <v>0</v>
      </c>
      <c r="I1980" s="7"/>
      <c r="J1980" s="8"/>
      <c r="K1980" s="8"/>
      <c r="L1980" s="9"/>
      <c r="M1980" s="10"/>
      <c r="N1980" s="8"/>
      <c r="O1980" s="12"/>
      <c r="P1980" s="13"/>
      <c r="Q1980" s="14">
        <f>Tabela1[[#This Row],[QTDE/ Fabricação]]-Tabela1[[#This Row],[QTE]]</f>
        <v>0</v>
      </c>
      <c r="R1980" s="19">
        <f t="shared" si="262"/>
        <v>0</v>
      </c>
      <c r="S1980" s="19">
        <f t="shared" si="269"/>
        <v>0</v>
      </c>
      <c r="T1980" s="20">
        <f t="shared" si="263"/>
        <v>0</v>
      </c>
      <c r="U1980" s="17">
        <f>IFERROR(SUMIF('LISTA DE EMBARQUE'!B:B,MICRO!E:E,'LISTA DE EMBARQUE'!G:G),"")</f>
        <v>0</v>
      </c>
      <c r="V1980" s="12" t="str">
        <f>IFERROR(VLOOKUP(Tabela1[[#This Row],[COD.MDE]],'LISTA DE EMBARQUE'!B:L,11,0),"")</f>
        <v/>
      </c>
      <c r="W1980" s="13" t="str">
        <f>IFERROR(COUNTIF(#REF!,Tabela1[[#This Row],[Colunas5]]),"")</f>
        <v/>
      </c>
      <c r="X1980" s="14">
        <f>Tabela1[[#This Row],[QIANTIDADE EXPEDIDA]]*Tabela1[[#This Row],[PESO UNI]]</f>
        <v>0</v>
      </c>
      <c r="Y1980" s="14">
        <f t="shared" si="264"/>
        <v>0</v>
      </c>
      <c r="Z1980" s="21">
        <f>Tabela1[[#This Row],[PESO TOTAL]]-Tabela1[[#This Row],[Peso Expedido]]</f>
        <v>0</v>
      </c>
      <c r="AA1980" s="18"/>
      <c r="AB1980" s="40"/>
      <c r="AC1980" s="40"/>
      <c r="AD1980" s="40"/>
      <c r="AE1980" s="40"/>
      <c r="AF1980" s="40"/>
      <c r="AG1980" s="40"/>
      <c r="AH1980" s="40"/>
      <c r="AI1980" s="40" t="str">
        <f t="shared" si="268"/>
        <v>ok</v>
      </c>
      <c r="AJ1980"/>
      <c r="AK1980" t="str">
        <f>Tabela1[[#This Row],[Coluna1]]&amp;Tabela1[[#This Row],[PEDIDO]]</f>
        <v/>
      </c>
      <c r="AL1980"/>
      <c r="AM1980"/>
      <c r="AN1980"/>
      <c r="AO1980" t="str">
        <f t="shared" si="265"/>
        <v>/</v>
      </c>
      <c r="AP1980" t="str">
        <f>Tabela1[[#This Row],[TAG]]&amp;Tabela1[[#This Row],[PEDIDO]]&amp;Tabela1[[#This Row],[PRODUTO]]</f>
        <v/>
      </c>
      <c r="AQ1980" s="23" t="str">
        <f>Tabela1[[#This Row],[PRODUTO]]&amp;Tabela1[[#This Row],[TAG]]</f>
        <v/>
      </c>
      <c r="AR1980" s="183">
        <f>Tabela1[[#This Row],[PESO TOTAL]]*Tabela1[[#This Row],[MATÉRIA PRIMA]]</f>
        <v>0</v>
      </c>
      <c r="AS1980" s="28">
        <f>Tabela1[[#This Row],[PESO TOTAL]]*Tabela1[[#This Row],[PREPARAÇÃO ]]</f>
        <v>0</v>
      </c>
      <c r="AT1980" s="28">
        <f>Tabela1[[#This Row],[PESO TOTAL]]*Tabela1[[#This Row],[CALDEIRARIA]]</f>
        <v>0</v>
      </c>
      <c r="AU1980" s="28">
        <f>Tabela1[[#This Row],[PESO TOTAL]]*Tabela1[[#This Row],[SOLDA]]</f>
        <v>0</v>
      </c>
      <c r="AV1980" s="28">
        <f>Tabela1[[#This Row],[PESO TOTAL]]*Tabela1[[#This Row],[ACABAMENTO]]</f>
        <v>0</v>
      </c>
      <c r="AW1980" s="28">
        <f>Tabela1[[#This Row],[PESO TOTAL]]*Tabela1[[#This Row],[PRONTO ACABADO]]</f>
        <v>0</v>
      </c>
      <c r="AX1980" s="28">
        <f>Tabela1[[#This Row],[PESO TOTAL]]*Tabela1[[#This Row],[EXPEDIÇÃO ]]</f>
        <v>0</v>
      </c>
      <c r="AY1980" s="28" t="str">
        <f>Tabela1[[#This Row],[PEDIDO]]&amp;Tabela1[[#This Row],[PRODUTO]]</f>
        <v/>
      </c>
      <c r="AZ1980" s="44">
        <f>IF(AF1980="",0,IF(ISTEXT(AF1980),H1980*VALUE(SUBSTITUTE(AF1980,"%",""))/100,H1980*AF1980))-Tabela1[[#This Row],[PRONTO ACABADO2]]</f>
        <v>0</v>
      </c>
      <c r="BA1980" s="44">
        <f>IF(AG1980="",0,IF(ISTEXT(AG1980),H1980*VALUE(SUBSTITUTE(AG1980,"%",""))/100,H1980*AG1980))-Tabela1[[#This Row],[PESO EXPEDIDO2]]</f>
        <v>0</v>
      </c>
      <c r="BB1980" s="44">
        <f t="shared" si="266"/>
        <v>0</v>
      </c>
      <c r="BC1980" s="44">
        <f t="shared" si="267"/>
        <v>0</v>
      </c>
      <c r="BD1980" s="44"/>
    </row>
    <row r="1981" spans="1:56" ht="15.75" hidden="1" customHeight="1" x14ac:dyDescent="0.25">
      <c r="A1981" s="6"/>
      <c r="B1981" s="22"/>
      <c r="C1981" s="7"/>
      <c r="D1981" s="46"/>
      <c r="E1981" s="7"/>
      <c r="F1981" s="7"/>
      <c r="G1981" s="44"/>
      <c r="H1981" s="41">
        <f>Tabela1[[#This Row],[PESO UNI]]*Tabela1[[#This Row],[QTE]]</f>
        <v>0</v>
      </c>
      <c r="I1981" s="7"/>
      <c r="J1981" s="8"/>
      <c r="K1981" s="8"/>
      <c r="L1981" s="9"/>
      <c r="M1981" s="10"/>
      <c r="N1981" s="8"/>
      <c r="O1981" s="12"/>
      <c r="P1981" s="13"/>
      <c r="Q1981" s="14">
        <f>Tabela1[[#This Row],[QTDE/ Fabricação]]-Tabela1[[#This Row],[QTE]]</f>
        <v>0</v>
      </c>
      <c r="R1981" s="19">
        <f t="shared" ref="R1981:R2044" si="270">IFERROR(H1981*((AA1981*0.25)+(AC1981*0.25)+(AD1981*0.225)+(AE1981*0.225)+(AF1981*0.05)),"")</f>
        <v>0</v>
      </c>
      <c r="S1981" s="19">
        <f t="shared" si="269"/>
        <v>0</v>
      </c>
      <c r="T1981" s="20">
        <f t="shared" ref="T1981:T2044" si="271">IFERROR(S1981-H1981,"")</f>
        <v>0</v>
      </c>
      <c r="U1981" s="17">
        <f>IFERROR(SUMIF('LISTA DE EMBARQUE'!B:B,MICRO!E:E,'LISTA DE EMBARQUE'!G:G),"")</f>
        <v>0</v>
      </c>
      <c r="V1981" s="12" t="str">
        <f>IFERROR(VLOOKUP(Tabela1[[#This Row],[COD.MDE]],'LISTA DE EMBARQUE'!B:L,11,0),"")</f>
        <v/>
      </c>
      <c r="W1981" s="13" t="str">
        <f>IFERROR(COUNTIF(#REF!,Tabela1[[#This Row],[Colunas5]]),"")</f>
        <v/>
      </c>
      <c r="X1981" s="14">
        <f>Tabela1[[#This Row],[QIANTIDADE EXPEDIDA]]*Tabela1[[#This Row],[PESO UNI]]</f>
        <v>0</v>
      </c>
      <c r="Y1981" s="14">
        <f t="shared" ref="Y1981:Y2044" si="272">U1981-C1981</f>
        <v>0</v>
      </c>
      <c r="Z1981" s="21">
        <f>Tabela1[[#This Row],[PESO TOTAL]]-Tabela1[[#This Row],[Peso Expedido]]</f>
        <v>0</v>
      </c>
      <c r="AA1981" s="18"/>
      <c r="AB1981" s="40"/>
      <c r="AC1981" s="40"/>
      <c r="AD1981" s="40"/>
      <c r="AE1981" s="40"/>
      <c r="AF1981" s="40"/>
      <c r="AG1981" s="40"/>
      <c r="AH1981" s="40"/>
      <c r="AI1981" s="40" t="str">
        <f t="shared" si="268"/>
        <v>ok</v>
      </c>
      <c r="AJ1981"/>
      <c r="AK1981" t="str">
        <f>Tabela1[[#This Row],[Coluna1]]&amp;Tabela1[[#This Row],[PEDIDO]]</f>
        <v/>
      </c>
      <c r="AL1981"/>
      <c r="AM1981"/>
      <c r="AN1981"/>
      <c r="AO1981" t="str">
        <f t="shared" ref="AO1981:AO2044" si="273">A1981&amp;"/"&amp;J1981</f>
        <v>/</v>
      </c>
      <c r="AP1981" t="str">
        <f>Tabela1[[#This Row],[TAG]]&amp;Tabela1[[#This Row],[PEDIDO]]&amp;Tabela1[[#This Row],[PRODUTO]]</f>
        <v/>
      </c>
      <c r="AQ1981" s="23" t="str">
        <f>Tabela1[[#This Row],[PRODUTO]]&amp;Tabela1[[#This Row],[TAG]]</f>
        <v/>
      </c>
      <c r="AR1981" s="183">
        <f>Tabela1[[#This Row],[PESO TOTAL]]*Tabela1[[#This Row],[MATÉRIA PRIMA]]</f>
        <v>0</v>
      </c>
      <c r="AS1981" s="28">
        <f>Tabela1[[#This Row],[PESO TOTAL]]*Tabela1[[#This Row],[PREPARAÇÃO ]]</f>
        <v>0</v>
      </c>
      <c r="AT1981" s="28">
        <f>Tabela1[[#This Row],[PESO TOTAL]]*Tabela1[[#This Row],[CALDEIRARIA]]</f>
        <v>0</v>
      </c>
      <c r="AU1981" s="28">
        <f>Tabela1[[#This Row],[PESO TOTAL]]*Tabela1[[#This Row],[SOLDA]]</f>
        <v>0</v>
      </c>
      <c r="AV1981" s="28">
        <f>Tabela1[[#This Row],[PESO TOTAL]]*Tabela1[[#This Row],[ACABAMENTO]]</f>
        <v>0</v>
      </c>
      <c r="AW1981" s="28">
        <f>Tabela1[[#This Row],[PESO TOTAL]]*Tabela1[[#This Row],[PRONTO ACABADO]]</f>
        <v>0</v>
      </c>
      <c r="AX1981" s="28">
        <f>Tabela1[[#This Row],[PESO TOTAL]]*Tabela1[[#This Row],[EXPEDIÇÃO ]]</f>
        <v>0</v>
      </c>
      <c r="AY1981" s="28" t="str">
        <f>Tabela1[[#This Row],[PEDIDO]]&amp;Tabela1[[#This Row],[PRODUTO]]</f>
        <v/>
      </c>
      <c r="AZ1981" s="44">
        <f>IF(AF1981="",0,IF(ISTEXT(AF1981),H1981*VALUE(SUBSTITUTE(AF1981,"%",""))/100,H1981*AF1981))-Tabela1[[#This Row],[PRONTO ACABADO2]]</f>
        <v>0</v>
      </c>
      <c r="BA1981" s="44">
        <f>IF(AG1981="",0,IF(ISTEXT(AG1981),H1981*VALUE(SUBSTITUTE(AG1981,"%",""))/100,H1981*AG1981))-Tabela1[[#This Row],[PESO EXPEDIDO2]]</f>
        <v>0</v>
      </c>
      <c r="BB1981" s="44">
        <f t="shared" ref="BB1981:BB2044" si="274">IF(AH1981="",0,IF(ISTEXT(AH1981),H1981*VALUE(SUBSTITUTE(AH1981,"%",""))/100,H1981*AH1981))</f>
        <v>0</v>
      </c>
      <c r="BC1981" s="44">
        <f t="shared" ref="BC1981:BC2044" si="275">IF(AG1981="",0,IF(ISTEXT(AG1981),H1981*VALUE(SUBSTITUTE(AG1981,"%",""))/100,H1981*AG1981))</f>
        <v>0</v>
      </c>
      <c r="BD1981" s="44"/>
    </row>
    <row r="1982" spans="1:56" ht="15.75" hidden="1" customHeight="1" x14ac:dyDescent="0.25">
      <c r="A1982" s="6"/>
      <c r="B1982" s="22"/>
      <c r="C1982" s="7"/>
      <c r="D1982" s="46"/>
      <c r="E1982" s="7"/>
      <c r="F1982" s="7"/>
      <c r="G1982" s="44"/>
      <c r="H1982" s="41">
        <f>Tabela1[[#This Row],[PESO UNI]]*Tabela1[[#This Row],[QTE]]</f>
        <v>0</v>
      </c>
      <c r="I1982" s="7"/>
      <c r="J1982" s="8"/>
      <c r="K1982" s="8"/>
      <c r="L1982" s="9"/>
      <c r="M1982" s="10"/>
      <c r="N1982" s="8"/>
      <c r="O1982" s="12"/>
      <c r="P1982" s="13"/>
      <c r="Q1982" s="14">
        <f>Tabela1[[#This Row],[QTDE/ Fabricação]]-Tabela1[[#This Row],[QTE]]</f>
        <v>0</v>
      </c>
      <c r="R1982" s="19">
        <f t="shared" si="270"/>
        <v>0</v>
      </c>
      <c r="S1982" s="19">
        <f t="shared" si="269"/>
        <v>0</v>
      </c>
      <c r="T1982" s="20">
        <f t="shared" si="271"/>
        <v>0</v>
      </c>
      <c r="U1982" s="17">
        <f>IFERROR(SUMIF('LISTA DE EMBARQUE'!B:B,MICRO!E:E,'LISTA DE EMBARQUE'!G:G),"")</f>
        <v>0</v>
      </c>
      <c r="V1982" s="12" t="str">
        <f>IFERROR(VLOOKUP(Tabela1[[#This Row],[COD.MDE]],'LISTA DE EMBARQUE'!B:L,11,0),"")</f>
        <v/>
      </c>
      <c r="W1982" s="13" t="str">
        <f>IFERROR(COUNTIF(#REF!,Tabela1[[#This Row],[Colunas5]]),"")</f>
        <v/>
      </c>
      <c r="X1982" s="14">
        <f>Tabela1[[#This Row],[QIANTIDADE EXPEDIDA]]*Tabela1[[#This Row],[PESO UNI]]</f>
        <v>0</v>
      </c>
      <c r="Y1982" s="14">
        <f t="shared" si="272"/>
        <v>0</v>
      </c>
      <c r="Z1982" s="21">
        <f>Tabela1[[#This Row],[PESO TOTAL]]-Tabela1[[#This Row],[Peso Expedido]]</f>
        <v>0</v>
      </c>
      <c r="AA1982" s="18"/>
      <c r="AB1982" s="40"/>
      <c r="AC1982" s="40"/>
      <c r="AD1982" s="40"/>
      <c r="AE1982" s="40"/>
      <c r="AF1982" s="40"/>
      <c r="AG1982" s="40"/>
      <c r="AH1982" s="40"/>
      <c r="AI1982" s="40" t="str">
        <f t="shared" si="268"/>
        <v>ok</v>
      </c>
      <c r="AJ1982"/>
      <c r="AK1982" t="str">
        <f>Tabela1[[#This Row],[Coluna1]]&amp;Tabela1[[#This Row],[PEDIDO]]</f>
        <v/>
      </c>
      <c r="AL1982"/>
      <c r="AM1982"/>
      <c r="AN1982"/>
      <c r="AO1982" t="str">
        <f t="shared" si="273"/>
        <v>/</v>
      </c>
      <c r="AP1982" t="str">
        <f>Tabela1[[#This Row],[TAG]]&amp;Tabela1[[#This Row],[PEDIDO]]&amp;Tabela1[[#This Row],[PRODUTO]]</f>
        <v/>
      </c>
      <c r="AQ1982" s="23" t="str">
        <f>Tabela1[[#This Row],[PRODUTO]]&amp;Tabela1[[#This Row],[TAG]]</f>
        <v/>
      </c>
      <c r="AR1982" s="183">
        <f>Tabela1[[#This Row],[PESO TOTAL]]*Tabela1[[#This Row],[MATÉRIA PRIMA]]</f>
        <v>0</v>
      </c>
      <c r="AS1982" s="28">
        <f>Tabela1[[#This Row],[PESO TOTAL]]*Tabela1[[#This Row],[PREPARAÇÃO ]]</f>
        <v>0</v>
      </c>
      <c r="AT1982" s="28">
        <f>Tabela1[[#This Row],[PESO TOTAL]]*Tabela1[[#This Row],[CALDEIRARIA]]</f>
        <v>0</v>
      </c>
      <c r="AU1982" s="28">
        <f>Tabela1[[#This Row],[PESO TOTAL]]*Tabela1[[#This Row],[SOLDA]]</f>
        <v>0</v>
      </c>
      <c r="AV1982" s="28">
        <f>Tabela1[[#This Row],[PESO TOTAL]]*Tabela1[[#This Row],[ACABAMENTO]]</f>
        <v>0</v>
      </c>
      <c r="AW1982" s="28">
        <f>Tabela1[[#This Row],[PESO TOTAL]]*Tabela1[[#This Row],[PRONTO ACABADO]]</f>
        <v>0</v>
      </c>
      <c r="AX1982" s="28">
        <f>Tabela1[[#This Row],[PESO TOTAL]]*Tabela1[[#This Row],[EXPEDIÇÃO ]]</f>
        <v>0</v>
      </c>
      <c r="AY1982" s="28" t="str">
        <f>Tabela1[[#This Row],[PEDIDO]]&amp;Tabela1[[#This Row],[PRODUTO]]</f>
        <v/>
      </c>
      <c r="AZ1982" s="44">
        <f>IF(AF1982="",0,IF(ISTEXT(AF1982),H1982*VALUE(SUBSTITUTE(AF1982,"%",""))/100,H1982*AF1982))-Tabela1[[#This Row],[PRONTO ACABADO2]]</f>
        <v>0</v>
      </c>
      <c r="BA1982" s="44">
        <f>IF(AG1982="",0,IF(ISTEXT(AG1982),H1982*VALUE(SUBSTITUTE(AG1982,"%",""))/100,H1982*AG1982))-Tabela1[[#This Row],[PESO EXPEDIDO2]]</f>
        <v>0</v>
      </c>
      <c r="BB1982" s="44">
        <f t="shared" si="274"/>
        <v>0</v>
      </c>
      <c r="BC1982" s="44">
        <f t="shared" si="275"/>
        <v>0</v>
      </c>
      <c r="BD1982" s="44"/>
    </row>
    <row r="1983" spans="1:56" ht="15.75" hidden="1" customHeight="1" x14ac:dyDescent="0.25">
      <c r="A1983" s="6"/>
      <c r="B1983" s="22"/>
      <c r="C1983" s="7"/>
      <c r="D1983" s="46"/>
      <c r="E1983" s="7"/>
      <c r="F1983" s="7"/>
      <c r="G1983" s="44"/>
      <c r="H1983" s="41">
        <f>Tabela1[[#This Row],[PESO UNI]]*Tabela1[[#This Row],[QTE]]</f>
        <v>0</v>
      </c>
      <c r="I1983" s="7"/>
      <c r="J1983" s="8"/>
      <c r="K1983" s="8"/>
      <c r="L1983" s="9"/>
      <c r="M1983" s="10"/>
      <c r="N1983" s="8"/>
      <c r="O1983" s="12"/>
      <c r="P1983" s="13"/>
      <c r="Q1983" s="14">
        <f>Tabela1[[#This Row],[QTDE/ Fabricação]]-Tabela1[[#This Row],[QTE]]</f>
        <v>0</v>
      </c>
      <c r="R1983" s="19">
        <f t="shared" si="270"/>
        <v>0</v>
      </c>
      <c r="S1983" s="19">
        <f t="shared" si="269"/>
        <v>0</v>
      </c>
      <c r="T1983" s="20">
        <f t="shared" si="271"/>
        <v>0</v>
      </c>
      <c r="U1983" s="17">
        <f>IFERROR(SUMIF('LISTA DE EMBARQUE'!B:B,MICRO!E:E,'LISTA DE EMBARQUE'!G:G),"")</f>
        <v>0</v>
      </c>
      <c r="V1983" s="12" t="str">
        <f>IFERROR(VLOOKUP(Tabela1[[#This Row],[COD.MDE]],'LISTA DE EMBARQUE'!B:L,11,0),"")</f>
        <v/>
      </c>
      <c r="W1983" s="13" t="str">
        <f>IFERROR(COUNTIF(#REF!,Tabela1[[#This Row],[Colunas5]]),"")</f>
        <v/>
      </c>
      <c r="X1983" s="14">
        <f>Tabela1[[#This Row],[QIANTIDADE EXPEDIDA]]*Tabela1[[#This Row],[PESO UNI]]</f>
        <v>0</v>
      </c>
      <c r="Y1983" s="14">
        <f t="shared" si="272"/>
        <v>0</v>
      </c>
      <c r="Z1983" s="21">
        <f>Tabela1[[#This Row],[PESO TOTAL]]-Tabela1[[#This Row],[Peso Expedido]]</f>
        <v>0</v>
      </c>
      <c r="AA1983" s="18"/>
      <c r="AB1983" s="40"/>
      <c r="AC1983" s="40"/>
      <c r="AD1983" s="40"/>
      <c r="AE1983" s="40"/>
      <c r="AF1983" s="40"/>
      <c r="AG1983" s="40"/>
      <c r="AH1983" s="40"/>
      <c r="AI1983" s="40" t="str">
        <f t="shared" si="268"/>
        <v>ok</v>
      </c>
      <c r="AJ1983"/>
      <c r="AK1983" t="str">
        <f>Tabela1[[#This Row],[Coluna1]]&amp;Tabela1[[#This Row],[PEDIDO]]</f>
        <v/>
      </c>
      <c r="AL1983"/>
      <c r="AM1983"/>
      <c r="AN1983"/>
      <c r="AO1983" t="str">
        <f t="shared" si="273"/>
        <v>/</v>
      </c>
      <c r="AP1983" t="str">
        <f>Tabela1[[#This Row],[TAG]]&amp;Tabela1[[#This Row],[PEDIDO]]&amp;Tabela1[[#This Row],[PRODUTO]]</f>
        <v/>
      </c>
      <c r="AQ1983" s="23" t="str">
        <f>Tabela1[[#This Row],[PRODUTO]]&amp;Tabela1[[#This Row],[TAG]]</f>
        <v/>
      </c>
      <c r="AR1983" s="183">
        <f>Tabela1[[#This Row],[PESO TOTAL]]*Tabela1[[#This Row],[MATÉRIA PRIMA]]</f>
        <v>0</v>
      </c>
      <c r="AS1983" s="28">
        <f>Tabela1[[#This Row],[PESO TOTAL]]*Tabela1[[#This Row],[PREPARAÇÃO ]]</f>
        <v>0</v>
      </c>
      <c r="AT1983" s="28">
        <f>Tabela1[[#This Row],[PESO TOTAL]]*Tabela1[[#This Row],[CALDEIRARIA]]</f>
        <v>0</v>
      </c>
      <c r="AU1983" s="28">
        <f>Tabela1[[#This Row],[PESO TOTAL]]*Tabela1[[#This Row],[SOLDA]]</f>
        <v>0</v>
      </c>
      <c r="AV1983" s="28">
        <f>Tabela1[[#This Row],[PESO TOTAL]]*Tabela1[[#This Row],[ACABAMENTO]]</f>
        <v>0</v>
      </c>
      <c r="AW1983" s="28">
        <f>Tabela1[[#This Row],[PESO TOTAL]]*Tabela1[[#This Row],[PRONTO ACABADO]]</f>
        <v>0</v>
      </c>
      <c r="AX1983" s="28">
        <f>Tabela1[[#This Row],[PESO TOTAL]]*Tabela1[[#This Row],[EXPEDIÇÃO ]]</f>
        <v>0</v>
      </c>
      <c r="AY1983" s="28" t="str">
        <f>Tabela1[[#This Row],[PEDIDO]]&amp;Tabela1[[#This Row],[PRODUTO]]</f>
        <v/>
      </c>
      <c r="AZ1983" s="44">
        <f>IF(AF1983="",0,IF(ISTEXT(AF1983),H1983*VALUE(SUBSTITUTE(AF1983,"%",""))/100,H1983*AF1983))-Tabela1[[#This Row],[PRONTO ACABADO2]]</f>
        <v>0</v>
      </c>
      <c r="BA1983" s="44">
        <f>IF(AG1983="",0,IF(ISTEXT(AG1983),H1983*VALUE(SUBSTITUTE(AG1983,"%",""))/100,H1983*AG1983))-Tabela1[[#This Row],[PESO EXPEDIDO2]]</f>
        <v>0</v>
      </c>
      <c r="BB1983" s="44">
        <f t="shared" si="274"/>
        <v>0</v>
      </c>
      <c r="BC1983" s="44">
        <f t="shared" si="275"/>
        <v>0</v>
      </c>
      <c r="BD1983" s="44"/>
    </row>
    <row r="1984" spans="1:56" ht="15.75" hidden="1" customHeight="1" x14ac:dyDescent="0.25">
      <c r="A1984" s="6"/>
      <c r="B1984" s="22"/>
      <c r="C1984" s="7"/>
      <c r="D1984" s="46"/>
      <c r="E1984" s="7"/>
      <c r="F1984" s="7"/>
      <c r="G1984" s="44"/>
      <c r="H1984" s="41">
        <f>Tabela1[[#This Row],[PESO UNI]]*Tabela1[[#This Row],[QTE]]</f>
        <v>0</v>
      </c>
      <c r="I1984" s="7"/>
      <c r="J1984" s="8"/>
      <c r="K1984" s="8"/>
      <c r="L1984" s="9"/>
      <c r="M1984" s="10"/>
      <c r="N1984" s="8"/>
      <c r="O1984" s="12"/>
      <c r="P1984" s="13"/>
      <c r="Q1984" s="14">
        <f>Tabela1[[#This Row],[QTDE/ Fabricação]]-Tabela1[[#This Row],[QTE]]</f>
        <v>0</v>
      </c>
      <c r="R1984" s="19">
        <f t="shared" si="270"/>
        <v>0</v>
      </c>
      <c r="S1984" s="19">
        <f t="shared" si="269"/>
        <v>0</v>
      </c>
      <c r="T1984" s="20">
        <f t="shared" si="271"/>
        <v>0</v>
      </c>
      <c r="U1984" s="17">
        <f>IFERROR(SUMIF('LISTA DE EMBARQUE'!B:B,MICRO!E:E,'LISTA DE EMBARQUE'!G:G),"")</f>
        <v>0</v>
      </c>
      <c r="V1984" s="12" t="str">
        <f>IFERROR(VLOOKUP(Tabela1[[#This Row],[COD.MDE]],'LISTA DE EMBARQUE'!B:L,11,0),"")</f>
        <v/>
      </c>
      <c r="W1984" s="13" t="str">
        <f>IFERROR(COUNTIF(#REF!,Tabela1[[#This Row],[Colunas5]]),"")</f>
        <v/>
      </c>
      <c r="X1984" s="14">
        <f>Tabela1[[#This Row],[QIANTIDADE EXPEDIDA]]*Tabela1[[#This Row],[PESO UNI]]</f>
        <v>0</v>
      </c>
      <c r="Y1984" s="14">
        <f t="shared" si="272"/>
        <v>0</v>
      </c>
      <c r="Z1984" s="21">
        <f>Tabela1[[#This Row],[PESO TOTAL]]-Tabela1[[#This Row],[Peso Expedido]]</f>
        <v>0</v>
      </c>
      <c r="AA1984" s="18"/>
      <c r="AB1984" s="40"/>
      <c r="AC1984" s="40"/>
      <c r="AD1984" s="40"/>
      <c r="AE1984" s="40"/>
      <c r="AF1984" s="40"/>
      <c r="AG1984" s="40"/>
      <c r="AH1984" s="40"/>
      <c r="AI1984" s="40" t="str">
        <f t="shared" si="268"/>
        <v>ok</v>
      </c>
      <c r="AJ1984"/>
      <c r="AK1984" t="str">
        <f>Tabela1[[#This Row],[Coluna1]]&amp;Tabela1[[#This Row],[PEDIDO]]</f>
        <v/>
      </c>
      <c r="AL1984"/>
      <c r="AM1984"/>
      <c r="AN1984"/>
      <c r="AO1984" t="str">
        <f t="shared" si="273"/>
        <v>/</v>
      </c>
      <c r="AP1984" t="str">
        <f>Tabela1[[#This Row],[TAG]]&amp;Tabela1[[#This Row],[PEDIDO]]&amp;Tabela1[[#This Row],[PRODUTO]]</f>
        <v/>
      </c>
      <c r="AQ1984" s="23" t="str">
        <f>Tabela1[[#This Row],[PRODUTO]]&amp;Tabela1[[#This Row],[TAG]]</f>
        <v/>
      </c>
      <c r="AR1984" s="183">
        <f>Tabela1[[#This Row],[PESO TOTAL]]*Tabela1[[#This Row],[MATÉRIA PRIMA]]</f>
        <v>0</v>
      </c>
      <c r="AS1984" s="28">
        <f>Tabela1[[#This Row],[PESO TOTAL]]*Tabela1[[#This Row],[PREPARAÇÃO ]]</f>
        <v>0</v>
      </c>
      <c r="AT1984" s="28">
        <f>Tabela1[[#This Row],[PESO TOTAL]]*Tabela1[[#This Row],[CALDEIRARIA]]</f>
        <v>0</v>
      </c>
      <c r="AU1984" s="28">
        <f>Tabela1[[#This Row],[PESO TOTAL]]*Tabela1[[#This Row],[SOLDA]]</f>
        <v>0</v>
      </c>
      <c r="AV1984" s="28">
        <f>Tabela1[[#This Row],[PESO TOTAL]]*Tabela1[[#This Row],[ACABAMENTO]]</f>
        <v>0</v>
      </c>
      <c r="AW1984" s="28">
        <f>Tabela1[[#This Row],[PESO TOTAL]]*Tabela1[[#This Row],[PRONTO ACABADO]]</f>
        <v>0</v>
      </c>
      <c r="AX1984" s="28">
        <f>Tabela1[[#This Row],[PESO TOTAL]]*Tabela1[[#This Row],[EXPEDIÇÃO ]]</f>
        <v>0</v>
      </c>
      <c r="AY1984" s="28" t="str">
        <f>Tabela1[[#This Row],[PEDIDO]]&amp;Tabela1[[#This Row],[PRODUTO]]</f>
        <v/>
      </c>
      <c r="AZ1984" s="44">
        <f>IF(AF1984="",0,IF(ISTEXT(AF1984),H1984*VALUE(SUBSTITUTE(AF1984,"%",""))/100,H1984*AF1984))-Tabela1[[#This Row],[PRONTO ACABADO2]]</f>
        <v>0</v>
      </c>
      <c r="BA1984" s="44">
        <f>IF(AG1984="",0,IF(ISTEXT(AG1984),H1984*VALUE(SUBSTITUTE(AG1984,"%",""))/100,H1984*AG1984))-Tabela1[[#This Row],[PESO EXPEDIDO2]]</f>
        <v>0</v>
      </c>
      <c r="BB1984" s="44">
        <f t="shared" si="274"/>
        <v>0</v>
      </c>
      <c r="BC1984" s="44">
        <f t="shared" si="275"/>
        <v>0</v>
      </c>
      <c r="BD1984" s="44"/>
    </row>
    <row r="1985" spans="1:56" ht="15.75" hidden="1" customHeight="1" x14ac:dyDescent="0.25">
      <c r="A1985" s="6"/>
      <c r="B1985" s="22"/>
      <c r="C1985" s="7"/>
      <c r="D1985" s="46"/>
      <c r="E1985" s="7"/>
      <c r="F1985" s="7"/>
      <c r="G1985" s="44"/>
      <c r="H1985" s="41">
        <f>Tabela1[[#This Row],[PESO UNI]]*Tabela1[[#This Row],[QTE]]</f>
        <v>0</v>
      </c>
      <c r="I1985" s="7"/>
      <c r="J1985" s="8"/>
      <c r="K1985" s="8"/>
      <c r="L1985" s="9"/>
      <c r="M1985" s="10"/>
      <c r="N1985" s="8"/>
      <c r="O1985" s="12"/>
      <c r="P1985" s="13"/>
      <c r="Q1985" s="14">
        <f>Tabela1[[#This Row],[QTDE/ Fabricação]]-Tabela1[[#This Row],[QTE]]</f>
        <v>0</v>
      </c>
      <c r="R1985" s="19">
        <f t="shared" si="270"/>
        <v>0</v>
      </c>
      <c r="S1985" s="19">
        <f t="shared" si="269"/>
        <v>0</v>
      </c>
      <c r="T1985" s="20">
        <f t="shared" si="271"/>
        <v>0</v>
      </c>
      <c r="U1985" s="17">
        <f>IFERROR(SUMIF('LISTA DE EMBARQUE'!B:B,MICRO!E:E,'LISTA DE EMBARQUE'!G:G),"")</f>
        <v>0</v>
      </c>
      <c r="V1985" s="12" t="str">
        <f>IFERROR(VLOOKUP(Tabela1[[#This Row],[COD.MDE]],'LISTA DE EMBARQUE'!B:L,11,0),"")</f>
        <v/>
      </c>
      <c r="W1985" s="13" t="str">
        <f>IFERROR(COUNTIF(#REF!,Tabela1[[#This Row],[Colunas5]]),"")</f>
        <v/>
      </c>
      <c r="X1985" s="14">
        <f>Tabela1[[#This Row],[QIANTIDADE EXPEDIDA]]*Tabela1[[#This Row],[PESO UNI]]</f>
        <v>0</v>
      </c>
      <c r="Y1985" s="14">
        <f t="shared" si="272"/>
        <v>0</v>
      </c>
      <c r="Z1985" s="21">
        <f>Tabela1[[#This Row],[PESO TOTAL]]-Tabela1[[#This Row],[Peso Expedido]]</f>
        <v>0</v>
      </c>
      <c r="AA1985" s="18"/>
      <c r="AB1985" s="40"/>
      <c r="AC1985" s="40"/>
      <c r="AD1985" s="40"/>
      <c r="AE1985" s="40"/>
      <c r="AF1985" s="40"/>
      <c r="AG1985" s="40"/>
      <c r="AH1985" s="40"/>
      <c r="AI1985" s="40" t="str">
        <f t="shared" si="268"/>
        <v>ok</v>
      </c>
      <c r="AJ1985"/>
      <c r="AK1985" t="str">
        <f>Tabela1[[#This Row],[Coluna1]]&amp;Tabela1[[#This Row],[PEDIDO]]</f>
        <v/>
      </c>
      <c r="AL1985"/>
      <c r="AM1985"/>
      <c r="AN1985"/>
      <c r="AO1985" t="str">
        <f t="shared" si="273"/>
        <v>/</v>
      </c>
      <c r="AP1985" t="str">
        <f>Tabela1[[#This Row],[TAG]]&amp;Tabela1[[#This Row],[PEDIDO]]&amp;Tabela1[[#This Row],[PRODUTO]]</f>
        <v/>
      </c>
      <c r="AQ1985" s="23" t="str">
        <f>Tabela1[[#This Row],[PRODUTO]]&amp;Tabela1[[#This Row],[TAG]]</f>
        <v/>
      </c>
      <c r="AR1985" s="183">
        <f>Tabela1[[#This Row],[PESO TOTAL]]*Tabela1[[#This Row],[MATÉRIA PRIMA]]</f>
        <v>0</v>
      </c>
      <c r="AS1985" s="28">
        <f>Tabela1[[#This Row],[PESO TOTAL]]*Tabela1[[#This Row],[PREPARAÇÃO ]]</f>
        <v>0</v>
      </c>
      <c r="AT1985" s="28">
        <f>Tabela1[[#This Row],[PESO TOTAL]]*Tabela1[[#This Row],[CALDEIRARIA]]</f>
        <v>0</v>
      </c>
      <c r="AU1985" s="28">
        <f>Tabela1[[#This Row],[PESO TOTAL]]*Tabela1[[#This Row],[SOLDA]]</f>
        <v>0</v>
      </c>
      <c r="AV1985" s="28">
        <f>Tabela1[[#This Row],[PESO TOTAL]]*Tabela1[[#This Row],[ACABAMENTO]]</f>
        <v>0</v>
      </c>
      <c r="AW1985" s="28">
        <f>Tabela1[[#This Row],[PESO TOTAL]]*Tabela1[[#This Row],[PRONTO ACABADO]]</f>
        <v>0</v>
      </c>
      <c r="AX1985" s="28">
        <f>Tabela1[[#This Row],[PESO TOTAL]]*Tabela1[[#This Row],[EXPEDIÇÃO ]]</f>
        <v>0</v>
      </c>
      <c r="AY1985" s="28" t="str">
        <f>Tabela1[[#This Row],[PEDIDO]]&amp;Tabela1[[#This Row],[PRODUTO]]</f>
        <v/>
      </c>
      <c r="AZ1985" s="44">
        <f>IF(AF1985="",0,IF(ISTEXT(AF1985),H1985*VALUE(SUBSTITUTE(AF1985,"%",""))/100,H1985*AF1985))-Tabela1[[#This Row],[PRONTO ACABADO2]]</f>
        <v>0</v>
      </c>
      <c r="BA1985" s="44">
        <f>IF(AG1985="",0,IF(ISTEXT(AG1985),H1985*VALUE(SUBSTITUTE(AG1985,"%",""))/100,H1985*AG1985))-Tabela1[[#This Row],[PESO EXPEDIDO2]]</f>
        <v>0</v>
      </c>
      <c r="BB1985" s="44">
        <f t="shared" si="274"/>
        <v>0</v>
      </c>
      <c r="BC1985" s="44">
        <f t="shared" si="275"/>
        <v>0</v>
      </c>
      <c r="BD1985" s="44"/>
    </row>
    <row r="1986" spans="1:56" ht="15.75" hidden="1" customHeight="1" x14ac:dyDescent="0.25">
      <c r="A1986" s="6"/>
      <c r="B1986" s="22"/>
      <c r="C1986" s="7"/>
      <c r="D1986" s="46"/>
      <c r="E1986" s="7"/>
      <c r="F1986" s="7"/>
      <c r="G1986" s="44"/>
      <c r="H1986" s="41">
        <f>Tabela1[[#This Row],[PESO UNI]]*Tabela1[[#This Row],[QTE]]</f>
        <v>0</v>
      </c>
      <c r="I1986" s="7"/>
      <c r="J1986" s="8"/>
      <c r="K1986" s="8"/>
      <c r="L1986" s="9"/>
      <c r="M1986" s="10"/>
      <c r="N1986" s="8"/>
      <c r="O1986" s="12"/>
      <c r="P1986" s="13"/>
      <c r="Q1986" s="14">
        <f>Tabela1[[#This Row],[QTDE/ Fabricação]]-Tabela1[[#This Row],[QTE]]</f>
        <v>0</v>
      </c>
      <c r="R1986" s="19">
        <f t="shared" si="270"/>
        <v>0</v>
      </c>
      <c r="S1986" s="19">
        <f t="shared" si="269"/>
        <v>0</v>
      </c>
      <c r="T1986" s="20">
        <f t="shared" si="271"/>
        <v>0</v>
      </c>
      <c r="U1986" s="17">
        <f>IFERROR(SUMIF('LISTA DE EMBARQUE'!B:B,MICRO!E:E,'LISTA DE EMBARQUE'!G:G),"")</f>
        <v>0</v>
      </c>
      <c r="V1986" s="12" t="str">
        <f>IFERROR(VLOOKUP(Tabela1[[#This Row],[COD.MDE]],'LISTA DE EMBARQUE'!B:L,11,0),"")</f>
        <v/>
      </c>
      <c r="W1986" s="13" t="str">
        <f>IFERROR(COUNTIF(#REF!,Tabela1[[#This Row],[Colunas5]]),"")</f>
        <v/>
      </c>
      <c r="X1986" s="14">
        <f>Tabela1[[#This Row],[QIANTIDADE EXPEDIDA]]*Tabela1[[#This Row],[PESO UNI]]</f>
        <v>0</v>
      </c>
      <c r="Y1986" s="14">
        <f t="shared" si="272"/>
        <v>0</v>
      </c>
      <c r="Z1986" s="21">
        <f>Tabela1[[#This Row],[PESO TOTAL]]-Tabela1[[#This Row],[Peso Expedido]]</f>
        <v>0</v>
      </c>
      <c r="AA1986" s="18"/>
      <c r="AB1986" s="40"/>
      <c r="AC1986" s="40"/>
      <c r="AD1986" s="40"/>
      <c r="AE1986" s="40"/>
      <c r="AF1986" s="40"/>
      <c r="AG1986" s="40"/>
      <c r="AH1986" s="40"/>
      <c r="AI1986" s="40" t="str">
        <f t="shared" si="268"/>
        <v>ok</v>
      </c>
      <c r="AJ1986"/>
      <c r="AK1986" t="str">
        <f>Tabela1[[#This Row],[Coluna1]]&amp;Tabela1[[#This Row],[PEDIDO]]</f>
        <v/>
      </c>
      <c r="AL1986"/>
      <c r="AM1986"/>
      <c r="AN1986"/>
      <c r="AO1986" t="str">
        <f t="shared" si="273"/>
        <v>/</v>
      </c>
      <c r="AP1986" t="str">
        <f>Tabela1[[#This Row],[TAG]]&amp;Tabela1[[#This Row],[PEDIDO]]&amp;Tabela1[[#This Row],[PRODUTO]]</f>
        <v/>
      </c>
      <c r="AQ1986" s="23" t="str">
        <f>Tabela1[[#This Row],[PRODUTO]]&amp;Tabela1[[#This Row],[TAG]]</f>
        <v/>
      </c>
      <c r="AR1986" s="183">
        <f>Tabela1[[#This Row],[PESO TOTAL]]*Tabela1[[#This Row],[MATÉRIA PRIMA]]</f>
        <v>0</v>
      </c>
      <c r="AS1986" s="28">
        <f>Tabela1[[#This Row],[PESO TOTAL]]*Tabela1[[#This Row],[PREPARAÇÃO ]]</f>
        <v>0</v>
      </c>
      <c r="AT1986" s="28">
        <f>Tabela1[[#This Row],[PESO TOTAL]]*Tabela1[[#This Row],[CALDEIRARIA]]</f>
        <v>0</v>
      </c>
      <c r="AU1986" s="28">
        <f>Tabela1[[#This Row],[PESO TOTAL]]*Tabela1[[#This Row],[SOLDA]]</f>
        <v>0</v>
      </c>
      <c r="AV1986" s="28">
        <f>Tabela1[[#This Row],[PESO TOTAL]]*Tabela1[[#This Row],[ACABAMENTO]]</f>
        <v>0</v>
      </c>
      <c r="AW1986" s="28">
        <f>Tabela1[[#This Row],[PESO TOTAL]]*Tabela1[[#This Row],[PRONTO ACABADO]]</f>
        <v>0</v>
      </c>
      <c r="AX1986" s="28">
        <f>Tabela1[[#This Row],[PESO TOTAL]]*Tabela1[[#This Row],[EXPEDIÇÃO ]]</f>
        <v>0</v>
      </c>
      <c r="AY1986" s="28" t="str">
        <f>Tabela1[[#This Row],[PEDIDO]]&amp;Tabela1[[#This Row],[PRODUTO]]</f>
        <v/>
      </c>
      <c r="AZ1986" s="44">
        <f>IF(AF1986="",0,IF(ISTEXT(AF1986),H1986*VALUE(SUBSTITUTE(AF1986,"%",""))/100,H1986*AF1986))-Tabela1[[#This Row],[PRONTO ACABADO2]]</f>
        <v>0</v>
      </c>
      <c r="BA1986" s="44">
        <f>IF(AG1986="",0,IF(ISTEXT(AG1986),H1986*VALUE(SUBSTITUTE(AG1986,"%",""))/100,H1986*AG1986))-Tabela1[[#This Row],[PESO EXPEDIDO2]]</f>
        <v>0</v>
      </c>
      <c r="BB1986" s="44">
        <f t="shared" si="274"/>
        <v>0</v>
      </c>
      <c r="BC1986" s="44">
        <f t="shared" si="275"/>
        <v>0</v>
      </c>
      <c r="BD1986" s="44"/>
    </row>
    <row r="1987" spans="1:56" ht="15.75" hidden="1" customHeight="1" x14ac:dyDescent="0.25">
      <c r="A1987" s="6"/>
      <c r="B1987" s="22"/>
      <c r="C1987" s="7"/>
      <c r="D1987" s="46"/>
      <c r="E1987" s="7"/>
      <c r="F1987" s="7"/>
      <c r="G1987" s="44"/>
      <c r="H1987" s="41">
        <f>Tabela1[[#This Row],[PESO UNI]]*Tabela1[[#This Row],[QTE]]</f>
        <v>0</v>
      </c>
      <c r="I1987" s="7"/>
      <c r="J1987" s="8"/>
      <c r="K1987" s="8"/>
      <c r="L1987" s="9"/>
      <c r="M1987" s="10"/>
      <c r="N1987" s="8"/>
      <c r="O1987" s="12"/>
      <c r="P1987" s="13"/>
      <c r="Q1987" s="14">
        <f>Tabela1[[#This Row],[QTDE/ Fabricação]]-Tabela1[[#This Row],[QTE]]</f>
        <v>0</v>
      </c>
      <c r="R1987" s="19">
        <f t="shared" si="270"/>
        <v>0</v>
      </c>
      <c r="S1987" s="19">
        <f t="shared" si="269"/>
        <v>0</v>
      </c>
      <c r="T1987" s="20">
        <f t="shared" si="271"/>
        <v>0</v>
      </c>
      <c r="U1987" s="17">
        <f>IFERROR(SUMIF('LISTA DE EMBARQUE'!B:B,MICRO!E:E,'LISTA DE EMBARQUE'!G:G),"")</f>
        <v>0</v>
      </c>
      <c r="V1987" s="12" t="str">
        <f>IFERROR(VLOOKUP(Tabela1[[#This Row],[COD.MDE]],'LISTA DE EMBARQUE'!B:L,11,0),"")</f>
        <v/>
      </c>
      <c r="W1987" s="13" t="str">
        <f>IFERROR(COUNTIF(#REF!,Tabela1[[#This Row],[Colunas5]]),"")</f>
        <v/>
      </c>
      <c r="X1987" s="14">
        <f>Tabela1[[#This Row],[QIANTIDADE EXPEDIDA]]*Tabela1[[#This Row],[PESO UNI]]</f>
        <v>0</v>
      </c>
      <c r="Y1987" s="14">
        <f t="shared" si="272"/>
        <v>0</v>
      </c>
      <c r="Z1987" s="21">
        <f>Tabela1[[#This Row],[PESO TOTAL]]-Tabela1[[#This Row],[Peso Expedido]]</f>
        <v>0</v>
      </c>
      <c r="AA1987" s="18"/>
      <c r="AB1987" s="40"/>
      <c r="AC1987" s="40"/>
      <c r="AD1987" s="40"/>
      <c r="AE1987" s="40"/>
      <c r="AF1987" s="40"/>
      <c r="AG1987" s="40"/>
      <c r="AH1987" s="40"/>
      <c r="AI1987" s="40" t="str">
        <f t="shared" si="268"/>
        <v>ok</v>
      </c>
      <c r="AJ1987"/>
      <c r="AK1987" t="str">
        <f>Tabela1[[#This Row],[Coluna1]]&amp;Tabela1[[#This Row],[PEDIDO]]</f>
        <v/>
      </c>
      <c r="AL1987"/>
      <c r="AM1987"/>
      <c r="AN1987"/>
      <c r="AO1987" t="str">
        <f t="shared" si="273"/>
        <v>/</v>
      </c>
      <c r="AP1987" t="str">
        <f>Tabela1[[#This Row],[TAG]]&amp;Tabela1[[#This Row],[PEDIDO]]&amp;Tabela1[[#This Row],[PRODUTO]]</f>
        <v/>
      </c>
      <c r="AQ1987" s="23" t="str">
        <f>Tabela1[[#This Row],[PRODUTO]]&amp;Tabela1[[#This Row],[TAG]]</f>
        <v/>
      </c>
      <c r="AR1987" s="183">
        <f>Tabela1[[#This Row],[PESO TOTAL]]*Tabela1[[#This Row],[MATÉRIA PRIMA]]</f>
        <v>0</v>
      </c>
      <c r="AS1987" s="28">
        <f>Tabela1[[#This Row],[PESO TOTAL]]*Tabela1[[#This Row],[PREPARAÇÃO ]]</f>
        <v>0</v>
      </c>
      <c r="AT1987" s="28">
        <f>Tabela1[[#This Row],[PESO TOTAL]]*Tabela1[[#This Row],[CALDEIRARIA]]</f>
        <v>0</v>
      </c>
      <c r="AU1987" s="28">
        <f>Tabela1[[#This Row],[PESO TOTAL]]*Tabela1[[#This Row],[SOLDA]]</f>
        <v>0</v>
      </c>
      <c r="AV1987" s="28">
        <f>Tabela1[[#This Row],[PESO TOTAL]]*Tabela1[[#This Row],[ACABAMENTO]]</f>
        <v>0</v>
      </c>
      <c r="AW1987" s="28">
        <f>Tabela1[[#This Row],[PESO TOTAL]]*Tabela1[[#This Row],[PRONTO ACABADO]]</f>
        <v>0</v>
      </c>
      <c r="AX1987" s="28">
        <f>Tabela1[[#This Row],[PESO TOTAL]]*Tabela1[[#This Row],[EXPEDIÇÃO ]]</f>
        <v>0</v>
      </c>
      <c r="AY1987" s="28" t="str">
        <f>Tabela1[[#This Row],[PEDIDO]]&amp;Tabela1[[#This Row],[PRODUTO]]</f>
        <v/>
      </c>
      <c r="AZ1987" s="44">
        <f>IF(AF1987="",0,IF(ISTEXT(AF1987),H1987*VALUE(SUBSTITUTE(AF1987,"%",""))/100,H1987*AF1987))-Tabela1[[#This Row],[PRONTO ACABADO2]]</f>
        <v>0</v>
      </c>
      <c r="BA1987" s="44">
        <f>IF(AG1987="",0,IF(ISTEXT(AG1987),H1987*VALUE(SUBSTITUTE(AG1987,"%",""))/100,H1987*AG1987))-Tabela1[[#This Row],[PESO EXPEDIDO2]]</f>
        <v>0</v>
      </c>
      <c r="BB1987" s="44">
        <f t="shared" si="274"/>
        <v>0</v>
      </c>
      <c r="BC1987" s="44">
        <f t="shared" si="275"/>
        <v>0</v>
      </c>
      <c r="BD1987" s="44"/>
    </row>
    <row r="1988" spans="1:56" ht="15.75" hidden="1" customHeight="1" x14ac:dyDescent="0.25">
      <c r="A1988" s="6"/>
      <c r="B1988" s="22"/>
      <c r="C1988" s="7"/>
      <c r="D1988" s="46"/>
      <c r="E1988" s="7"/>
      <c r="F1988" s="7"/>
      <c r="G1988" s="44"/>
      <c r="H1988" s="41">
        <f>Tabela1[[#This Row],[PESO UNI]]*Tabela1[[#This Row],[QTE]]</f>
        <v>0</v>
      </c>
      <c r="I1988" s="7"/>
      <c r="J1988" s="8"/>
      <c r="K1988" s="8"/>
      <c r="L1988" s="9"/>
      <c r="M1988" s="10"/>
      <c r="N1988" s="8"/>
      <c r="O1988" s="12"/>
      <c r="P1988" s="13"/>
      <c r="Q1988" s="14">
        <f>Tabela1[[#This Row],[QTDE/ Fabricação]]-Tabela1[[#This Row],[QTE]]</f>
        <v>0</v>
      </c>
      <c r="R1988" s="19">
        <f t="shared" si="270"/>
        <v>0</v>
      </c>
      <c r="S1988" s="19">
        <f t="shared" si="269"/>
        <v>0</v>
      </c>
      <c r="T1988" s="20">
        <f t="shared" si="271"/>
        <v>0</v>
      </c>
      <c r="U1988" s="17">
        <f>IFERROR(SUMIF('LISTA DE EMBARQUE'!B:B,MICRO!E:E,'LISTA DE EMBARQUE'!G:G),"")</f>
        <v>0</v>
      </c>
      <c r="V1988" s="12" t="str">
        <f>IFERROR(VLOOKUP(Tabela1[[#This Row],[COD.MDE]],'LISTA DE EMBARQUE'!B:L,11,0),"")</f>
        <v/>
      </c>
      <c r="W1988" s="13" t="str">
        <f>IFERROR(COUNTIF(#REF!,Tabela1[[#This Row],[Colunas5]]),"")</f>
        <v/>
      </c>
      <c r="X1988" s="14">
        <f>Tabela1[[#This Row],[QIANTIDADE EXPEDIDA]]*Tabela1[[#This Row],[PESO UNI]]</f>
        <v>0</v>
      </c>
      <c r="Y1988" s="14">
        <f t="shared" si="272"/>
        <v>0</v>
      </c>
      <c r="Z1988" s="21">
        <f>Tabela1[[#This Row],[PESO TOTAL]]-Tabela1[[#This Row],[Peso Expedido]]</f>
        <v>0</v>
      </c>
      <c r="AA1988" s="18"/>
      <c r="AB1988" s="40"/>
      <c r="AC1988" s="40"/>
      <c r="AD1988" s="40"/>
      <c r="AE1988" s="40"/>
      <c r="AF1988" s="40"/>
      <c r="AG1988" s="40"/>
      <c r="AH1988" s="40"/>
      <c r="AI1988" s="40" t="str">
        <f t="shared" si="268"/>
        <v>ok</v>
      </c>
      <c r="AJ1988"/>
      <c r="AK1988" t="str">
        <f>Tabela1[[#This Row],[Coluna1]]&amp;Tabela1[[#This Row],[PEDIDO]]</f>
        <v/>
      </c>
      <c r="AL1988"/>
      <c r="AM1988"/>
      <c r="AN1988"/>
      <c r="AO1988" t="str">
        <f t="shared" si="273"/>
        <v>/</v>
      </c>
      <c r="AP1988" t="str">
        <f>Tabela1[[#This Row],[TAG]]&amp;Tabela1[[#This Row],[PEDIDO]]&amp;Tabela1[[#This Row],[PRODUTO]]</f>
        <v/>
      </c>
      <c r="AQ1988" s="23" t="str">
        <f>Tabela1[[#This Row],[PRODUTO]]&amp;Tabela1[[#This Row],[TAG]]</f>
        <v/>
      </c>
      <c r="AR1988" s="183">
        <f>Tabela1[[#This Row],[PESO TOTAL]]*Tabela1[[#This Row],[MATÉRIA PRIMA]]</f>
        <v>0</v>
      </c>
      <c r="AS1988" s="28">
        <f>Tabela1[[#This Row],[PESO TOTAL]]*Tabela1[[#This Row],[PREPARAÇÃO ]]</f>
        <v>0</v>
      </c>
      <c r="AT1988" s="28">
        <f>Tabela1[[#This Row],[PESO TOTAL]]*Tabela1[[#This Row],[CALDEIRARIA]]</f>
        <v>0</v>
      </c>
      <c r="AU1988" s="28">
        <f>Tabela1[[#This Row],[PESO TOTAL]]*Tabela1[[#This Row],[SOLDA]]</f>
        <v>0</v>
      </c>
      <c r="AV1988" s="28">
        <f>Tabela1[[#This Row],[PESO TOTAL]]*Tabela1[[#This Row],[ACABAMENTO]]</f>
        <v>0</v>
      </c>
      <c r="AW1988" s="28">
        <f>Tabela1[[#This Row],[PESO TOTAL]]*Tabela1[[#This Row],[PRONTO ACABADO]]</f>
        <v>0</v>
      </c>
      <c r="AX1988" s="28">
        <f>Tabela1[[#This Row],[PESO TOTAL]]*Tabela1[[#This Row],[EXPEDIÇÃO ]]</f>
        <v>0</v>
      </c>
      <c r="AY1988" s="28" t="str">
        <f>Tabela1[[#This Row],[PEDIDO]]&amp;Tabela1[[#This Row],[PRODUTO]]</f>
        <v/>
      </c>
      <c r="AZ1988" s="44">
        <f>IF(AF1988="",0,IF(ISTEXT(AF1988),H1988*VALUE(SUBSTITUTE(AF1988,"%",""))/100,H1988*AF1988))-Tabela1[[#This Row],[PRONTO ACABADO2]]</f>
        <v>0</v>
      </c>
      <c r="BA1988" s="44">
        <f>IF(AG1988="",0,IF(ISTEXT(AG1988),H1988*VALUE(SUBSTITUTE(AG1988,"%",""))/100,H1988*AG1988))-Tabela1[[#This Row],[PESO EXPEDIDO2]]</f>
        <v>0</v>
      </c>
      <c r="BB1988" s="44">
        <f t="shared" si="274"/>
        <v>0</v>
      </c>
      <c r="BC1988" s="44">
        <f t="shared" si="275"/>
        <v>0</v>
      </c>
      <c r="BD1988" s="44"/>
    </row>
    <row r="1989" spans="1:56" ht="15.75" hidden="1" customHeight="1" x14ac:dyDescent="0.25">
      <c r="A1989" s="6"/>
      <c r="B1989" s="22"/>
      <c r="C1989" s="7"/>
      <c r="D1989" s="46"/>
      <c r="E1989" s="7"/>
      <c r="F1989" s="7"/>
      <c r="G1989" s="44"/>
      <c r="H1989" s="41">
        <f>Tabela1[[#This Row],[PESO UNI]]*Tabela1[[#This Row],[QTE]]</f>
        <v>0</v>
      </c>
      <c r="I1989" s="7"/>
      <c r="J1989" s="8"/>
      <c r="K1989" s="8"/>
      <c r="L1989" s="9"/>
      <c r="M1989" s="10"/>
      <c r="N1989" s="8"/>
      <c r="O1989" s="12"/>
      <c r="P1989" s="13"/>
      <c r="Q1989" s="14">
        <f>Tabela1[[#This Row],[QTDE/ Fabricação]]-Tabela1[[#This Row],[QTE]]</f>
        <v>0</v>
      </c>
      <c r="R1989" s="19">
        <f t="shared" si="270"/>
        <v>0</v>
      </c>
      <c r="S1989" s="19">
        <f t="shared" si="269"/>
        <v>0</v>
      </c>
      <c r="T1989" s="20">
        <f t="shared" si="271"/>
        <v>0</v>
      </c>
      <c r="U1989" s="17">
        <f>IFERROR(SUMIF('LISTA DE EMBARQUE'!B:B,MICRO!E:E,'LISTA DE EMBARQUE'!G:G),"")</f>
        <v>0</v>
      </c>
      <c r="V1989" s="12" t="str">
        <f>IFERROR(VLOOKUP(Tabela1[[#This Row],[COD.MDE]],'LISTA DE EMBARQUE'!B:L,11,0),"")</f>
        <v/>
      </c>
      <c r="W1989" s="13" t="str">
        <f>IFERROR(COUNTIF(#REF!,Tabela1[[#This Row],[Colunas5]]),"")</f>
        <v/>
      </c>
      <c r="X1989" s="14">
        <f>Tabela1[[#This Row],[QIANTIDADE EXPEDIDA]]*Tabela1[[#This Row],[PESO UNI]]</f>
        <v>0</v>
      </c>
      <c r="Y1989" s="14">
        <f t="shared" si="272"/>
        <v>0</v>
      </c>
      <c r="Z1989" s="21">
        <f>Tabela1[[#This Row],[PESO TOTAL]]-Tabela1[[#This Row],[Peso Expedido]]</f>
        <v>0</v>
      </c>
      <c r="AA1989" s="18"/>
      <c r="AB1989" s="40"/>
      <c r="AC1989" s="40"/>
      <c r="AD1989" s="40"/>
      <c r="AE1989" s="40"/>
      <c r="AF1989" s="40"/>
      <c r="AG1989" s="40"/>
      <c r="AH1989" s="40"/>
      <c r="AI1989" s="40" t="str">
        <f t="shared" si="268"/>
        <v>ok</v>
      </c>
      <c r="AJ1989"/>
      <c r="AK1989" t="str">
        <f>Tabela1[[#This Row],[Coluna1]]&amp;Tabela1[[#This Row],[PEDIDO]]</f>
        <v/>
      </c>
      <c r="AL1989"/>
      <c r="AM1989"/>
      <c r="AN1989"/>
      <c r="AO1989" t="str">
        <f t="shared" si="273"/>
        <v>/</v>
      </c>
      <c r="AP1989" t="str">
        <f>Tabela1[[#This Row],[TAG]]&amp;Tabela1[[#This Row],[PEDIDO]]&amp;Tabela1[[#This Row],[PRODUTO]]</f>
        <v/>
      </c>
      <c r="AQ1989" s="23" t="str">
        <f>Tabela1[[#This Row],[PRODUTO]]&amp;Tabela1[[#This Row],[TAG]]</f>
        <v/>
      </c>
      <c r="AR1989" s="183">
        <f>Tabela1[[#This Row],[PESO TOTAL]]*Tabela1[[#This Row],[MATÉRIA PRIMA]]</f>
        <v>0</v>
      </c>
      <c r="AS1989" s="28">
        <f>Tabela1[[#This Row],[PESO TOTAL]]*Tabela1[[#This Row],[PREPARAÇÃO ]]</f>
        <v>0</v>
      </c>
      <c r="AT1989" s="28">
        <f>Tabela1[[#This Row],[PESO TOTAL]]*Tabela1[[#This Row],[CALDEIRARIA]]</f>
        <v>0</v>
      </c>
      <c r="AU1989" s="28">
        <f>Tabela1[[#This Row],[PESO TOTAL]]*Tabela1[[#This Row],[SOLDA]]</f>
        <v>0</v>
      </c>
      <c r="AV1989" s="28">
        <f>Tabela1[[#This Row],[PESO TOTAL]]*Tabela1[[#This Row],[ACABAMENTO]]</f>
        <v>0</v>
      </c>
      <c r="AW1989" s="28">
        <f>Tabela1[[#This Row],[PESO TOTAL]]*Tabela1[[#This Row],[PRONTO ACABADO]]</f>
        <v>0</v>
      </c>
      <c r="AX1989" s="28">
        <f>Tabela1[[#This Row],[PESO TOTAL]]*Tabela1[[#This Row],[EXPEDIÇÃO ]]</f>
        <v>0</v>
      </c>
      <c r="AY1989" s="28" t="str">
        <f>Tabela1[[#This Row],[PEDIDO]]&amp;Tabela1[[#This Row],[PRODUTO]]</f>
        <v/>
      </c>
      <c r="AZ1989" s="44">
        <f>IF(AF1989="",0,IF(ISTEXT(AF1989),H1989*VALUE(SUBSTITUTE(AF1989,"%",""))/100,H1989*AF1989))-Tabela1[[#This Row],[PRONTO ACABADO2]]</f>
        <v>0</v>
      </c>
      <c r="BA1989" s="44">
        <f>IF(AG1989="",0,IF(ISTEXT(AG1989),H1989*VALUE(SUBSTITUTE(AG1989,"%",""))/100,H1989*AG1989))-Tabela1[[#This Row],[PESO EXPEDIDO2]]</f>
        <v>0</v>
      </c>
      <c r="BB1989" s="44">
        <f t="shared" si="274"/>
        <v>0</v>
      </c>
      <c r="BC1989" s="44">
        <f t="shared" si="275"/>
        <v>0</v>
      </c>
      <c r="BD1989" s="44"/>
    </row>
    <row r="1990" spans="1:56" ht="15.75" hidden="1" customHeight="1" x14ac:dyDescent="0.25">
      <c r="A1990" s="6"/>
      <c r="B1990" s="22"/>
      <c r="C1990" s="7"/>
      <c r="D1990" s="46"/>
      <c r="E1990" s="7"/>
      <c r="F1990" s="7"/>
      <c r="G1990" s="44"/>
      <c r="H1990" s="41">
        <f>Tabela1[[#This Row],[PESO UNI]]*Tabela1[[#This Row],[QTE]]</f>
        <v>0</v>
      </c>
      <c r="I1990" s="7"/>
      <c r="J1990" s="8"/>
      <c r="K1990" s="8"/>
      <c r="L1990" s="9"/>
      <c r="M1990" s="10"/>
      <c r="N1990" s="8"/>
      <c r="O1990" s="12"/>
      <c r="P1990" s="13"/>
      <c r="Q1990" s="14">
        <f>Tabela1[[#This Row],[QTDE/ Fabricação]]-Tabela1[[#This Row],[QTE]]</f>
        <v>0</v>
      </c>
      <c r="R1990" s="19">
        <f t="shared" si="270"/>
        <v>0</v>
      </c>
      <c r="S1990" s="19">
        <f t="shared" si="269"/>
        <v>0</v>
      </c>
      <c r="T1990" s="20">
        <f t="shared" si="271"/>
        <v>0</v>
      </c>
      <c r="U1990" s="17">
        <f>IFERROR(SUMIF('LISTA DE EMBARQUE'!B:B,MICRO!E:E,'LISTA DE EMBARQUE'!G:G),"")</f>
        <v>0</v>
      </c>
      <c r="V1990" s="12" t="str">
        <f>IFERROR(VLOOKUP(Tabela1[[#This Row],[COD.MDE]],'LISTA DE EMBARQUE'!B:L,11,0),"")</f>
        <v/>
      </c>
      <c r="W1990" s="13" t="str">
        <f>IFERROR(COUNTIF(#REF!,Tabela1[[#This Row],[Colunas5]]),"")</f>
        <v/>
      </c>
      <c r="X1990" s="14">
        <f>Tabela1[[#This Row],[QIANTIDADE EXPEDIDA]]*Tabela1[[#This Row],[PESO UNI]]</f>
        <v>0</v>
      </c>
      <c r="Y1990" s="14">
        <f t="shared" si="272"/>
        <v>0</v>
      </c>
      <c r="Z1990" s="21">
        <f>Tabela1[[#This Row],[PESO TOTAL]]-Tabela1[[#This Row],[Peso Expedido]]</f>
        <v>0</v>
      </c>
      <c r="AA1990" s="18"/>
      <c r="AB1990" s="40"/>
      <c r="AC1990" s="40"/>
      <c r="AD1990" s="40"/>
      <c r="AE1990" s="40"/>
      <c r="AF1990" s="40"/>
      <c r="AG1990" s="40"/>
      <c r="AH1990" s="40"/>
      <c r="AI1990" s="40" t="str">
        <f t="shared" si="268"/>
        <v>ok</v>
      </c>
      <c r="AJ1990"/>
      <c r="AK1990" t="str">
        <f>Tabela1[[#This Row],[Coluna1]]&amp;Tabela1[[#This Row],[PEDIDO]]</f>
        <v/>
      </c>
      <c r="AL1990"/>
      <c r="AM1990"/>
      <c r="AN1990"/>
      <c r="AO1990" t="str">
        <f t="shared" si="273"/>
        <v>/</v>
      </c>
      <c r="AP1990" t="str">
        <f>Tabela1[[#This Row],[TAG]]&amp;Tabela1[[#This Row],[PEDIDO]]&amp;Tabela1[[#This Row],[PRODUTO]]</f>
        <v/>
      </c>
      <c r="AQ1990" s="23" t="str">
        <f>Tabela1[[#This Row],[PRODUTO]]&amp;Tabela1[[#This Row],[TAG]]</f>
        <v/>
      </c>
      <c r="AR1990" s="183">
        <f>Tabela1[[#This Row],[PESO TOTAL]]*Tabela1[[#This Row],[MATÉRIA PRIMA]]</f>
        <v>0</v>
      </c>
      <c r="AS1990" s="28">
        <f>Tabela1[[#This Row],[PESO TOTAL]]*Tabela1[[#This Row],[PREPARAÇÃO ]]</f>
        <v>0</v>
      </c>
      <c r="AT1990" s="28">
        <f>Tabela1[[#This Row],[PESO TOTAL]]*Tabela1[[#This Row],[CALDEIRARIA]]</f>
        <v>0</v>
      </c>
      <c r="AU1990" s="28">
        <f>Tabela1[[#This Row],[PESO TOTAL]]*Tabela1[[#This Row],[SOLDA]]</f>
        <v>0</v>
      </c>
      <c r="AV1990" s="28">
        <f>Tabela1[[#This Row],[PESO TOTAL]]*Tabela1[[#This Row],[ACABAMENTO]]</f>
        <v>0</v>
      </c>
      <c r="AW1990" s="28">
        <f>Tabela1[[#This Row],[PESO TOTAL]]*Tabela1[[#This Row],[PRONTO ACABADO]]</f>
        <v>0</v>
      </c>
      <c r="AX1990" s="28">
        <f>Tabela1[[#This Row],[PESO TOTAL]]*Tabela1[[#This Row],[EXPEDIÇÃO ]]</f>
        <v>0</v>
      </c>
      <c r="AY1990" s="28" t="str">
        <f>Tabela1[[#This Row],[PEDIDO]]&amp;Tabela1[[#This Row],[PRODUTO]]</f>
        <v/>
      </c>
      <c r="AZ1990" s="44">
        <f>IF(AF1990="",0,IF(ISTEXT(AF1990),H1990*VALUE(SUBSTITUTE(AF1990,"%",""))/100,H1990*AF1990))-Tabela1[[#This Row],[PRONTO ACABADO2]]</f>
        <v>0</v>
      </c>
      <c r="BA1990" s="44">
        <f>IF(AG1990="",0,IF(ISTEXT(AG1990),H1990*VALUE(SUBSTITUTE(AG1990,"%",""))/100,H1990*AG1990))-Tabela1[[#This Row],[PESO EXPEDIDO2]]</f>
        <v>0</v>
      </c>
      <c r="BB1990" s="44">
        <f t="shared" si="274"/>
        <v>0</v>
      </c>
      <c r="BC1990" s="44">
        <f t="shared" si="275"/>
        <v>0</v>
      </c>
      <c r="BD1990" s="44"/>
    </row>
    <row r="1991" spans="1:56" ht="15.75" hidden="1" customHeight="1" x14ac:dyDescent="0.25">
      <c r="A1991" s="6"/>
      <c r="B1991" s="22"/>
      <c r="C1991" s="7"/>
      <c r="D1991" s="46"/>
      <c r="E1991" s="7"/>
      <c r="F1991" s="7"/>
      <c r="G1991" s="44"/>
      <c r="H1991" s="41">
        <f>Tabela1[[#This Row],[PESO UNI]]*Tabela1[[#This Row],[QTE]]</f>
        <v>0</v>
      </c>
      <c r="I1991" s="7"/>
      <c r="J1991" s="8"/>
      <c r="K1991" s="8"/>
      <c r="L1991" s="9"/>
      <c r="M1991" s="10"/>
      <c r="N1991" s="8"/>
      <c r="O1991" s="12"/>
      <c r="P1991" s="13"/>
      <c r="Q1991" s="14">
        <f>Tabela1[[#This Row],[QTDE/ Fabricação]]-Tabela1[[#This Row],[QTE]]</f>
        <v>0</v>
      </c>
      <c r="R1991" s="19">
        <f t="shared" si="270"/>
        <v>0</v>
      </c>
      <c r="S1991" s="19">
        <f t="shared" si="269"/>
        <v>0</v>
      </c>
      <c r="T1991" s="20">
        <f t="shared" si="271"/>
        <v>0</v>
      </c>
      <c r="U1991" s="17">
        <f>IFERROR(SUMIF('LISTA DE EMBARQUE'!B:B,MICRO!E:E,'LISTA DE EMBARQUE'!G:G),"")</f>
        <v>0</v>
      </c>
      <c r="V1991" s="12" t="str">
        <f>IFERROR(VLOOKUP(Tabela1[[#This Row],[COD.MDE]],'LISTA DE EMBARQUE'!B:L,11,0),"")</f>
        <v/>
      </c>
      <c r="W1991" s="13" t="str">
        <f>IFERROR(COUNTIF(#REF!,Tabela1[[#This Row],[Colunas5]]),"")</f>
        <v/>
      </c>
      <c r="X1991" s="14">
        <f>Tabela1[[#This Row],[QIANTIDADE EXPEDIDA]]*Tabela1[[#This Row],[PESO UNI]]</f>
        <v>0</v>
      </c>
      <c r="Y1991" s="14">
        <f t="shared" si="272"/>
        <v>0</v>
      </c>
      <c r="Z1991" s="21">
        <f>Tabela1[[#This Row],[PESO TOTAL]]-Tabela1[[#This Row],[Peso Expedido]]</f>
        <v>0</v>
      </c>
      <c r="AA1991" s="18"/>
      <c r="AB1991" s="40"/>
      <c r="AC1991" s="40"/>
      <c r="AD1991" s="40"/>
      <c r="AE1991" s="40"/>
      <c r="AF1991" s="40"/>
      <c r="AG1991" s="40"/>
      <c r="AH1991" s="40"/>
      <c r="AI1991" s="40" t="str">
        <f t="shared" si="268"/>
        <v>ok</v>
      </c>
      <c r="AJ1991"/>
      <c r="AK1991" t="str">
        <f>Tabela1[[#This Row],[Coluna1]]&amp;Tabela1[[#This Row],[PEDIDO]]</f>
        <v/>
      </c>
      <c r="AL1991"/>
      <c r="AM1991"/>
      <c r="AN1991"/>
      <c r="AO1991" t="str">
        <f t="shared" si="273"/>
        <v>/</v>
      </c>
      <c r="AP1991" t="str">
        <f>Tabela1[[#This Row],[TAG]]&amp;Tabela1[[#This Row],[PEDIDO]]&amp;Tabela1[[#This Row],[PRODUTO]]</f>
        <v/>
      </c>
      <c r="AQ1991" s="23" t="str">
        <f>Tabela1[[#This Row],[PRODUTO]]&amp;Tabela1[[#This Row],[TAG]]</f>
        <v/>
      </c>
      <c r="AR1991" s="183">
        <f>Tabela1[[#This Row],[PESO TOTAL]]*Tabela1[[#This Row],[MATÉRIA PRIMA]]</f>
        <v>0</v>
      </c>
      <c r="AS1991" s="28">
        <f>Tabela1[[#This Row],[PESO TOTAL]]*Tabela1[[#This Row],[PREPARAÇÃO ]]</f>
        <v>0</v>
      </c>
      <c r="AT1991" s="28">
        <f>Tabela1[[#This Row],[PESO TOTAL]]*Tabela1[[#This Row],[CALDEIRARIA]]</f>
        <v>0</v>
      </c>
      <c r="AU1991" s="28">
        <f>Tabela1[[#This Row],[PESO TOTAL]]*Tabela1[[#This Row],[SOLDA]]</f>
        <v>0</v>
      </c>
      <c r="AV1991" s="28">
        <f>Tabela1[[#This Row],[PESO TOTAL]]*Tabela1[[#This Row],[ACABAMENTO]]</f>
        <v>0</v>
      </c>
      <c r="AW1991" s="28">
        <f>Tabela1[[#This Row],[PESO TOTAL]]*Tabela1[[#This Row],[PRONTO ACABADO]]</f>
        <v>0</v>
      </c>
      <c r="AX1991" s="28">
        <f>Tabela1[[#This Row],[PESO TOTAL]]*Tabela1[[#This Row],[EXPEDIÇÃO ]]</f>
        <v>0</v>
      </c>
      <c r="AY1991" s="28" t="str">
        <f>Tabela1[[#This Row],[PEDIDO]]&amp;Tabela1[[#This Row],[PRODUTO]]</f>
        <v/>
      </c>
      <c r="AZ1991" s="44">
        <f>IF(AF1991="",0,IF(ISTEXT(AF1991),H1991*VALUE(SUBSTITUTE(AF1991,"%",""))/100,H1991*AF1991))-Tabela1[[#This Row],[PRONTO ACABADO2]]</f>
        <v>0</v>
      </c>
      <c r="BA1991" s="44">
        <f>IF(AG1991="",0,IF(ISTEXT(AG1991),H1991*VALUE(SUBSTITUTE(AG1991,"%",""))/100,H1991*AG1991))-Tabela1[[#This Row],[PESO EXPEDIDO2]]</f>
        <v>0</v>
      </c>
      <c r="BB1991" s="44">
        <f t="shared" si="274"/>
        <v>0</v>
      </c>
      <c r="BC1991" s="44">
        <f t="shared" si="275"/>
        <v>0</v>
      </c>
      <c r="BD1991" s="44"/>
    </row>
    <row r="1992" spans="1:56" ht="15.75" hidden="1" customHeight="1" x14ac:dyDescent="0.25">
      <c r="A1992" s="6"/>
      <c r="B1992" s="22"/>
      <c r="C1992" s="7"/>
      <c r="D1992" s="46"/>
      <c r="E1992" s="7"/>
      <c r="F1992" s="7"/>
      <c r="G1992" s="44"/>
      <c r="H1992" s="41">
        <f>Tabela1[[#This Row],[PESO UNI]]*Tabela1[[#This Row],[QTE]]</f>
        <v>0</v>
      </c>
      <c r="I1992" s="7"/>
      <c r="J1992" s="8"/>
      <c r="K1992" s="8"/>
      <c r="L1992" s="9"/>
      <c r="M1992" s="10"/>
      <c r="N1992" s="8"/>
      <c r="O1992" s="12"/>
      <c r="P1992" s="13"/>
      <c r="Q1992" s="14">
        <f>Tabela1[[#This Row],[QTDE/ Fabricação]]-Tabela1[[#This Row],[QTE]]</f>
        <v>0</v>
      </c>
      <c r="R1992" s="19">
        <f t="shared" si="270"/>
        <v>0</v>
      </c>
      <c r="S1992" s="19">
        <f t="shared" si="269"/>
        <v>0</v>
      </c>
      <c r="T1992" s="20">
        <f t="shared" si="271"/>
        <v>0</v>
      </c>
      <c r="U1992" s="17">
        <f>IFERROR(SUMIF('LISTA DE EMBARQUE'!B:B,MICRO!E:E,'LISTA DE EMBARQUE'!G:G),"")</f>
        <v>0</v>
      </c>
      <c r="V1992" s="12" t="str">
        <f>IFERROR(VLOOKUP(Tabela1[[#This Row],[COD.MDE]],'LISTA DE EMBARQUE'!B:L,11,0),"")</f>
        <v/>
      </c>
      <c r="W1992" s="13" t="str">
        <f>IFERROR(COUNTIF(#REF!,Tabela1[[#This Row],[Colunas5]]),"")</f>
        <v/>
      </c>
      <c r="X1992" s="14">
        <f>Tabela1[[#This Row],[QIANTIDADE EXPEDIDA]]*Tabela1[[#This Row],[PESO UNI]]</f>
        <v>0</v>
      </c>
      <c r="Y1992" s="14">
        <f t="shared" si="272"/>
        <v>0</v>
      </c>
      <c r="Z1992" s="21">
        <f>Tabela1[[#This Row],[PESO TOTAL]]-Tabela1[[#This Row],[Peso Expedido]]</f>
        <v>0</v>
      </c>
      <c r="AA1992" s="18"/>
      <c r="AB1992" s="40"/>
      <c r="AC1992" s="40"/>
      <c r="AD1992" s="40"/>
      <c r="AE1992" s="40"/>
      <c r="AF1992" s="40"/>
      <c r="AG1992" s="40"/>
      <c r="AH1992" s="40"/>
      <c r="AI1992" s="40" t="str">
        <f t="shared" si="268"/>
        <v>ok</v>
      </c>
      <c r="AJ1992"/>
      <c r="AK1992" t="str">
        <f>Tabela1[[#This Row],[Coluna1]]&amp;Tabela1[[#This Row],[PEDIDO]]</f>
        <v/>
      </c>
      <c r="AL1992"/>
      <c r="AM1992"/>
      <c r="AN1992"/>
      <c r="AO1992" t="str">
        <f t="shared" si="273"/>
        <v>/</v>
      </c>
      <c r="AP1992" t="str">
        <f>Tabela1[[#This Row],[TAG]]&amp;Tabela1[[#This Row],[PEDIDO]]&amp;Tabela1[[#This Row],[PRODUTO]]</f>
        <v/>
      </c>
      <c r="AQ1992" s="23" t="str">
        <f>Tabela1[[#This Row],[PRODUTO]]&amp;Tabela1[[#This Row],[TAG]]</f>
        <v/>
      </c>
      <c r="AR1992" s="183">
        <f>Tabela1[[#This Row],[PESO TOTAL]]*Tabela1[[#This Row],[MATÉRIA PRIMA]]</f>
        <v>0</v>
      </c>
      <c r="AS1992" s="28">
        <f>Tabela1[[#This Row],[PESO TOTAL]]*Tabela1[[#This Row],[PREPARAÇÃO ]]</f>
        <v>0</v>
      </c>
      <c r="AT1992" s="28">
        <f>Tabela1[[#This Row],[PESO TOTAL]]*Tabela1[[#This Row],[CALDEIRARIA]]</f>
        <v>0</v>
      </c>
      <c r="AU1992" s="28">
        <f>Tabela1[[#This Row],[PESO TOTAL]]*Tabela1[[#This Row],[SOLDA]]</f>
        <v>0</v>
      </c>
      <c r="AV1992" s="28">
        <f>Tabela1[[#This Row],[PESO TOTAL]]*Tabela1[[#This Row],[ACABAMENTO]]</f>
        <v>0</v>
      </c>
      <c r="AW1992" s="28">
        <f>Tabela1[[#This Row],[PESO TOTAL]]*Tabela1[[#This Row],[PRONTO ACABADO]]</f>
        <v>0</v>
      </c>
      <c r="AX1992" s="28">
        <f>Tabela1[[#This Row],[PESO TOTAL]]*Tabela1[[#This Row],[EXPEDIÇÃO ]]</f>
        <v>0</v>
      </c>
      <c r="AY1992" s="28" t="str">
        <f>Tabela1[[#This Row],[PEDIDO]]&amp;Tabela1[[#This Row],[PRODUTO]]</f>
        <v/>
      </c>
      <c r="AZ1992" s="44">
        <f>IF(AF1992="",0,IF(ISTEXT(AF1992),H1992*VALUE(SUBSTITUTE(AF1992,"%",""))/100,H1992*AF1992))-Tabela1[[#This Row],[PRONTO ACABADO2]]</f>
        <v>0</v>
      </c>
      <c r="BA1992" s="44">
        <f>IF(AG1992="",0,IF(ISTEXT(AG1992),H1992*VALUE(SUBSTITUTE(AG1992,"%",""))/100,H1992*AG1992))-Tabela1[[#This Row],[PESO EXPEDIDO2]]</f>
        <v>0</v>
      </c>
      <c r="BB1992" s="44">
        <f t="shared" si="274"/>
        <v>0</v>
      </c>
      <c r="BC1992" s="44">
        <f t="shared" si="275"/>
        <v>0</v>
      </c>
      <c r="BD1992" s="44"/>
    </row>
    <row r="1993" spans="1:56" ht="15.75" hidden="1" customHeight="1" x14ac:dyDescent="0.25">
      <c r="A1993" s="6"/>
      <c r="B1993" s="22"/>
      <c r="C1993" s="7"/>
      <c r="D1993" s="46"/>
      <c r="E1993" s="7"/>
      <c r="F1993" s="7"/>
      <c r="G1993" s="44"/>
      <c r="H1993" s="41">
        <f>Tabela1[[#This Row],[PESO UNI]]*Tabela1[[#This Row],[QTE]]</f>
        <v>0</v>
      </c>
      <c r="I1993" s="7"/>
      <c r="J1993" s="8"/>
      <c r="K1993" s="8"/>
      <c r="L1993" s="9"/>
      <c r="M1993" s="10"/>
      <c r="N1993" s="8"/>
      <c r="O1993" s="12"/>
      <c r="P1993" s="13"/>
      <c r="Q1993" s="14">
        <f>Tabela1[[#This Row],[QTDE/ Fabricação]]-Tabela1[[#This Row],[QTE]]</f>
        <v>0</v>
      </c>
      <c r="R1993" s="19">
        <f t="shared" si="270"/>
        <v>0</v>
      </c>
      <c r="S1993" s="19">
        <f t="shared" si="269"/>
        <v>0</v>
      </c>
      <c r="T1993" s="20">
        <f t="shared" si="271"/>
        <v>0</v>
      </c>
      <c r="U1993" s="17">
        <f>IFERROR(SUMIF('LISTA DE EMBARQUE'!B:B,MICRO!E:E,'LISTA DE EMBARQUE'!G:G),"")</f>
        <v>0</v>
      </c>
      <c r="V1993" s="12" t="str">
        <f>IFERROR(VLOOKUP(Tabela1[[#This Row],[COD.MDE]],'LISTA DE EMBARQUE'!B:L,11,0),"")</f>
        <v/>
      </c>
      <c r="W1993" s="13" t="str">
        <f>IFERROR(COUNTIF(#REF!,Tabela1[[#This Row],[Colunas5]]),"")</f>
        <v/>
      </c>
      <c r="X1993" s="14">
        <f>Tabela1[[#This Row],[QIANTIDADE EXPEDIDA]]*Tabela1[[#This Row],[PESO UNI]]</f>
        <v>0</v>
      </c>
      <c r="Y1993" s="14">
        <f t="shared" si="272"/>
        <v>0</v>
      </c>
      <c r="Z1993" s="21">
        <f>Tabela1[[#This Row],[PESO TOTAL]]-Tabela1[[#This Row],[Peso Expedido]]</f>
        <v>0</v>
      </c>
      <c r="AA1993" s="18"/>
      <c r="AB1993" s="40"/>
      <c r="AC1993" s="40"/>
      <c r="AD1993" s="40"/>
      <c r="AE1993" s="40"/>
      <c r="AF1993" s="40"/>
      <c r="AG1993" s="40"/>
      <c r="AH1993" s="40"/>
      <c r="AI1993" s="40" t="str">
        <f t="shared" si="268"/>
        <v>ok</v>
      </c>
      <c r="AJ1993"/>
      <c r="AK1993" t="str">
        <f>Tabela1[[#This Row],[Coluna1]]&amp;Tabela1[[#This Row],[PEDIDO]]</f>
        <v/>
      </c>
      <c r="AL1993"/>
      <c r="AM1993"/>
      <c r="AN1993"/>
      <c r="AO1993" t="str">
        <f t="shared" si="273"/>
        <v>/</v>
      </c>
      <c r="AP1993" t="str">
        <f>Tabela1[[#This Row],[TAG]]&amp;Tabela1[[#This Row],[PEDIDO]]&amp;Tabela1[[#This Row],[PRODUTO]]</f>
        <v/>
      </c>
      <c r="AQ1993" s="23" t="str">
        <f>Tabela1[[#This Row],[PRODUTO]]&amp;Tabela1[[#This Row],[TAG]]</f>
        <v/>
      </c>
      <c r="AR1993" s="183">
        <f>Tabela1[[#This Row],[PESO TOTAL]]*Tabela1[[#This Row],[MATÉRIA PRIMA]]</f>
        <v>0</v>
      </c>
      <c r="AS1993" s="28">
        <f>Tabela1[[#This Row],[PESO TOTAL]]*Tabela1[[#This Row],[PREPARAÇÃO ]]</f>
        <v>0</v>
      </c>
      <c r="AT1993" s="28">
        <f>Tabela1[[#This Row],[PESO TOTAL]]*Tabela1[[#This Row],[CALDEIRARIA]]</f>
        <v>0</v>
      </c>
      <c r="AU1993" s="28">
        <f>Tabela1[[#This Row],[PESO TOTAL]]*Tabela1[[#This Row],[SOLDA]]</f>
        <v>0</v>
      </c>
      <c r="AV1993" s="28">
        <f>Tabela1[[#This Row],[PESO TOTAL]]*Tabela1[[#This Row],[ACABAMENTO]]</f>
        <v>0</v>
      </c>
      <c r="AW1993" s="28">
        <f>Tabela1[[#This Row],[PESO TOTAL]]*Tabela1[[#This Row],[PRONTO ACABADO]]</f>
        <v>0</v>
      </c>
      <c r="AX1993" s="28">
        <f>Tabela1[[#This Row],[PESO TOTAL]]*Tabela1[[#This Row],[EXPEDIÇÃO ]]</f>
        <v>0</v>
      </c>
      <c r="AY1993" s="28" t="str">
        <f>Tabela1[[#This Row],[PEDIDO]]&amp;Tabela1[[#This Row],[PRODUTO]]</f>
        <v/>
      </c>
      <c r="AZ1993" s="44">
        <f>IF(AF1993="",0,IF(ISTEXT(AF1993),H1993*VALUE(SUBSTITUTE(AF1993,"%",""))/100,H1993*AF1993))-Tabela1[[#This Row],[PRONTO ACABADO2]]</f>
        <v>0</v>
      </c>
      <c r="BA1993" s="44">
        <f>IF(AG1993="",0,IF(ISTEXT(AG1993),H1993*VALUE(SUBSTITUTE(AG1993,"%",""))/100,H1993*AG1993))-Tabela1[[#This Row],[PESO EXPEDIDO2]]</f>
        <v>0</v>
      </c>
      <c r="BB1993" s="44">
        <f t="shared" si="274"/>
        <v>0</v>
      </c>
      <c r="BC1993" s="44">
        <f t="shared" si="275"/>
        <v>0</v>
      </c>
      <c r="BD1993" s="44"/>
    </row>
    <row r="1994" spans="1:56" ht="15.75" hidden="1" customHeight="1" x14ac:dyDescent="0.25">
      <c r="A1994" s="6"/>
      <c r="B1994" s="22"/>
      <c r="C1994" s="7"/>
      <c r="D1994" s="46"/>
      <c r="E1994" s="7"/>
      <c r="F1994" s="7"/>
      <c r="G1994" s="44"/>
      <c r="H1994" s="41">
        <f>Tabela1[[#This Row],[PESO UNI]]*Tabela1[[#This Row],[QTE]]</f>
        <v>0</v>
      </c>
      <c r="I1994" s="7"/>
      <c r="J1994" s="8"/>
      <c r="K1994" s="8"/>
      <c r="L1994" s="9"/>
      <c r="M1994" s="10"/>
      <c r="N1994" s="8"/>
      <c r="O1994" s="12"/>
      <c r="P1994" s="13"/>
      <c r="Q1994" s="14">
        <f>Tabela1[[#This Row],[QTDE/ Fabricação]]-Tabela1[[#This Row],[QTE]]</f>
        <v>0</v>
      </c>
      <c r="R1994" s="19">
        <f t="shared" si="270"/>
        <v>0</v>
      </c>
      <c r="S1994" s="19">
        <f t="shared" si="269"/>
        <v>0</v>
      </c>
      <c r="T1994" s="20">
        <f t="shared" si="271"/>
        <v>0</v>
      </c>
      <c r="U1994" s="17">
        <f>IFERROR(SUMIF('LISTA DE EMBARQUE'!B:B,MICRO!E:E,'LISTA DE EMBARQUE'!G:G),"")</f>
        <v>0</v>
      </c>
      <c r="V1994" s="12" t="str">
        <f>IFERROR(VLOOKUP(Tabela1[[#This Row],[COD.MDE]],'LISTA DE EMBARQUE'!B:L,11,0),"")</f>
        <v/>
      </c>
      <c r="W1994" s="13" t="str">
        <f>IFERROR(COUNTIF(#REF!,Tabela1[[#This Row],[Colunas5]]),"")</f>
        <v/>
      </c>
      <c r="X1994" s="14">
        <f>Tabela1[[#This Row],[QIANTIDADE EXPEDIDA]]*Tabela1[[#This Row],[PESO UNI]]</f>
        <v>0</v>
      </c>
      <c r="Y1994" s="14">
        <f t="shared" si="272"/>
        <v>0</v>
      </c>
      <c r="Z1994" s="21">
        <f>Tabela1[[#This Row],[PESO TOTAL]]-Tabela1[[#This Row],[Peso Expedido]]</f>
        <v>0</v>
      </c>
      <c r="AA1994" s="18"/>
      <c r="AB1994" s="40"/>
      <c r="AC1994" s="40"/>
      <c r="AD1994" s="40"/>
      <c r="AE1994" s="40"/>
      <c r="AF1994" s="40"/>
      <c r="AG1994" s="40"/>
      <c r="AH1994" s="40"/>
      <c r="AI1994" s="40" t="str">
        <f t="shared" si="268"/>
        <v>ok</v>
      </c>
      <c r="AJ1994"/>
      <c r="AK1994" t="str">
        <f>Tabela1[[#This Row],[Coluna1]]&amp;Tabela1[[#This Row],[PEDIDO]]</f>
        <v/>
      </c>
      <c r="AL1994"/>
      <c r="AM1994"/>
      <c r="AN1994"/>
      <c r="AO1994" t="str">
        <f t="shared" si="273"/>
        <v>/</v>
      </c>
      <c r="AP1994" t="str">
        <f>Tabela1[[#This Row],[TAG]]&amp;Tabela1[[#This Row],[PEDIDO]]&amp;Tabela1[[#This Row],[PRODUTO]]</f>
        <v/>
      </c>
      <c r="AQ1994" s="23" t="str">
        <f>Tabela1[[#This Row],[PRODUTO]]&amp;Tabela1[[#This Row],[TAG]]</f>
        <v/>
      </c>
      <c r="AR1994" s="183">
        <f>Tabela1[[#This Row],[PESO TOTAL]]*Tabela1[[#This Row],[MATÉRIA PRIMA]]</f>
        <v>0</v>
      </c>
      <c r="AS1994" s="28">
        <f>Tabela1[[#This Row],[PESO TOTAL]]*Tabela1[[#This Row],[PREPARAÇÃO ]]</f>
        <v>0</v>
      </c>
      <c r="AT1994" s="28">
        <f>Tabela1[[#This Row],[PESO TOTAL]]*Tabela1[[#This Row],[CALDEIRARIA]]</f>
        <v>0</v>
      </c>
      <c r="AU1994" s="28">
        <f>Tabela1[[#This Row],[PESO TOTAL]]*Tabela1[[#This Row],[SOLDA]]</f>
        <v>0</v>
      </c>
      <c r="AV1994" s="28">
        <f>Tabela1[[#This Row],[PESO TOTAL]]*Tabela1[[#This Row],[ACABAMENTO]]</f>
        <v>0</v>
      </c>
      <c r="AW1994" s="28">
        <f>Tabela1[[#This Row],[PESO TOTAL]]*Tabela1[[#This Row],[PRONTO ACABADO]]</f>
        <v>0</v>
      </c>
      <c r="AX1994" s="28">
        <f>Tabela1[[#This Row],[PESO TOTAL]]*Tabela1[[#This Row],[EXPEDIÇÃO ]]</f>
        <v>0</v>
      </c>
      <c r="AY1994" s="28" t="str">
        <f>Tabela1[[#This Row],[PEDIDO]]&amp;Tabela1[[#This Row],[PRODUTO]]</f>
        <v/>
      </c>
      <c r="AZ1994" s="44">
        <f>IF(AF1994="",0,IF(ISTEXT(AF1994),H1994*VALUE(SUBSTITUTE(AF1994,"%",""))/100,H1994*AF1994))-Tabela1[[#This Row],[PRONTO ACABADO2]]</f>
        <v>0</v>
      </c>
      <c r="BA1994" s="44">
        <f>IF(AG1994="",0,IF(ISTEXT(AG1994),H1994*VALUE(SUBSTITUTE(AG1994,"%",""))/100,H1994*AG1994))-Tabela1[[#This Row],[PESO EXPEDIDO2]]</f>
        <v>0</v>
      </c>
      <c r="BB1994" s="44">
        <f t="shared" si="274"/>
        <v>0</v>
      </c>
      <c r="BC1994" s="44">
        <f t="shared" si="275"/>
        <v>0</v>
      </c>
      <c r="BD1994" s="44"/>
    </row>
    <row r="1995" spans="1:56" ht="15.75" hidden="1" customHeight="1" x14ac:dyDescent="0.25">
      <c r="A1995" s="6"/>
      <c r="B1995" s="22"/>
      <c r="C1995" s="7"/>
      <c r="D1995" s="46"/>
      <c r="E1995" s="7"/>
      <c r="F1995" s="7"/>
      <c r="G1995" s="44"/>
      <c r="H1995" s="41">
        <f>Tabela1[[#This Row],[PESO UNI]]*Tabela1[[#This Row],[QTE]]</f>
        <v>0</v>
      </c>
      <c r="I1995" s="7"/>
      <c r="J1995" s="8"/>
      <c r="K1995" s="8"/>
      <c r="L1995" s="9"/>
      <c r="M1995" s="10"/>
      <c r="N1995" s="8"/>
      <c r="O1995" s="12"/>
      <c r="P1995" s="13"/>
      <c r="Q1995" s="14">
        <f>Tabela1[[#This Row],[QTDE/ Fabricação]]-Tabela1[[#This Row],[QTE]]</f>
        <v>0</v>
      </c>
      <c r="R1995" s="19">
        <f t="shared" si="270"/>
        <v>0</v>
      </c>
      <c r="S1995" s="19">
        <f t="shared" si="269"/>
        <v>0</v>
      </c>
      <c r="T1995" s="20">
        <f t="shared" si="271"/>
        <v>0</v>
      </c>
      <c r="U1995" s="17">
        <f>IFERROR(SUMIF('LISTA DE EMBARQUE'!B:B,MICRO!E:E,'LISTA DE EMBARQUE'!G:G),"")</f>
        <v>0</v>
      </c>
      <c r="V1995" s="12" t="str">
        <f>IFERROR(VLOOKUP(Tabela1[[#This Row],[COD.MDE]],'LISTA DE EMBARQUE'!B:L,11,0),"")</f>
        <v/>
      </c>
      <c r="W1995" s="13" t="str">
        <f>IFERROR(COUNTIF(#REF!,Tabela1[[#This Row],[Colunas5]]),"")</f>
        <v/>
      </c>
      <c r="X1995" s="14">
        <f>Tabela1[[#This Row],[QIANTIDADE EXPEDIDA]]*Tabela1[[#This Row],[PESO UNI]]</f>
        <v>0</v>
      </c>
      <c r="Y1995" s="14">
        <f t="shared" si="272"/>
        <v>0</v>
      </c>
      <c r="Z1995" s="21">
        <f>Tabela1[[#This Row],[PESO TOTAL]]-Tabela1[[#This Row],[Peso Expedido]]</f>
        <v>0</v>
      </c>
      <c r="AA1995" s="18"/>
      <c r="AB1995" s="40"/>
      <c r="AC1995" s="40"/>
      <c r="AD1995" s="40"/>
      <c r="AE1995" s="40"/>
      <c r="AF1995" s="40"/>
      <c r="AG1995" s="40"/>
      <c r="AH1995" s="40"/>
      <c r="AI1995" s="40" t="str">
        <f t="shared" si="268"/>
        <v>ok</v>
      </c>
      <c r="AJ1995"/>
      <c r="AK1995" t="str">
        <f>Tabela1[[#This Row],[Coluna1]]&amp;Tabela1[[#This Row],[PEDIDO]]</f>
        <v/>
      </c>
      <c r="AL1995"/>
      <c r="AM1995"/>
      <c r="AN1995"/>
      <c r="AO1995" t="str">
        <f t="shared" si="273"/>
        <v>/</v>
      </c>
      <c r="AP1995" t="str">
        <f>Tabela1[[#This Row],[TAG]]&amp;Tabela1[[#This Row],[PEDIDO]]&amp;Tabela1[[#This Row],[PRODUTO]]</f>
        <v/>
      </c>
      <c r="AQ1995" s="23" t="str">
        <f>Tabela1[[#This Row],[PRODUTO]]&amp;Tabela1[[#This Row],[TAG]]</f>
        <v/>
      </c>
      <c r="AR1995" s="183">
        <f>Tabela1[[#This Row],[PESO TOTAL]]*Tabela1[[#This Row],[MATÉRIA PRIMA]]</f>
        <v>0</v>
      </c>
      <c r="AS1995" s="28">
        <f>Tabela1[[#This Row],[PESO TOTAL]]*Tabela1[[#This Row],[PREPARAÇÃO ]]</f>
        <v>0</v>
      </c>
      <c r="AT1995" s="28">
        <f>Tabela1[[#This Row],[PESO TOTAL]]*Tabela1[[#This Row],[CALDEIRARIA]]</f>
        <v>0</v>
      </c>
      <c r="AU1995" s="28">
        <f>Tabela1[[#This Row],[PESO TOTAL]]*Tabela1[[#This Row],[SOLDA]]</f>
        <v>0</v>
      </c>
      <c r="AV1995" s="28">
        <f>Tabela1[[#This Row],[PESO TOTAL]]*Tabela1[[#This Row],[ACABAMENTO]]</f>
        <v>0</v>
      </c>
      <c r="AW1995" s="28">
        <f>Tabela1[[#This Row],[PESO TOTAL]]*Tabela1[[#This Row],[PRONTO ACABADO]]</f>
        <v>0</v>
      </c>
      <c r="AX1995" s="28">
        <f>Tabela1[[#This Row],[PESO TOTAL]]*Tabela1[[#This Row],[EXPEDIÇÃO ]]</f>
        <v>0</v>
      </c>
      <c r="AY1995" s="28" t="str">
        <f>Tabela1[[#This Row],[PEDIDO]]&amp;Tabela1[[#This Row],[PRODUTO]]</f>
        <v/>
      </c>
      <c r="AZ1995" s="44">
        <f>IF(AF1995="",0,IF(ISTEXT(AF1995),H1995*VALUE(SUBSTITUTE(AF1995,"%",""))/100,H1995*AF1995))-Tabela1[[#This Row],[PRONTO ACABADO2]]</f>
        <v>0</v>
      </c>
      <c r="BA1995" s="44">
        <f>IF(AG1995="",0,IF(ISTEXT(AG1995),H1995*VALUE(SUBSTITUTE(AG1995,"%",""))/100,H1995*AG1995))-Tabela1[[#This Row],[PESO EXPEDIDO2]]</f>
        <v>0</v>
      </c>
      <c r="BB1995" s="44">
        <f t="shared" si="274"/>
        <v>0</v>
      </c>
      <c r="BC1995" s="44">
        <f t="shared" si="275"/>
        <v>0</v>
      </c>
      <c r="BD1995" s="44"/>
    </row>
    <row r="1996" spans="1:56" ht="15.75" hidden="1" customHeight="1" x14ac:dyDescent="0.25">
      <c r="A1996" s="6"/>
      <c r="B1996" s="22"/>
      <c r="C1996" s="7"/>
      <c r="D1996" s="46"/>
      <c r="E1996" s="7"/>
      <c r="F1996" s="7"/>
      <c r="G1996" s="44"/>
      <c r="H1996" s="41">
        <f>Tabela1[[#This Row],[PESO UNI]]*Tabela1[[#This Row],[QTE]]</f>
        <v>0</v>
      </c>
      <c r="I1996" s="7"/>
      <c r="J1996" s="8"/>
      <c r="K1996" s="8"/>
      <c r="L1996" s="9"/>
      <c r="M1996" s="10"/>
      <c r="N1996" s="8"/>
      <c r="O1996" s="12"/>
      <c r="P1996" s="13"/>
      <c r="Q1996" s="14">
        <f>Tabela1[[#This Row],[QTDE/ Fabricação]]-Tabela1[[#This Row],[QTE]]</f>
        <v>0</v>
      </c>
      <c r="R1996" s="19">
        <f t="shared" si="270"/>
        <v>0</v>
      </c>
      <c r="S1996" s="19">
        <f t="shared" si="269"/>
        <v>0</v>
      </c>
      <c r="T1996" s="20">
        <f t="shared" si="271"/>
        <v>0</v>
      </c>
      <c r="U1996" s="17">
        <f>IFERROR(SUMIF('LISTA DE EMBARQUE'!B:B,MICRO!E:E,'LISTA DE EMBARQUE'!G:G),"")</f>
        <v>0</v>
      </c>
      <c r="V1996" s="12" t="str">
        <f>IFERROR(VLOOKUP(Tabela1[[#This Row],[COD.MDE]],'LISTA DE EMBARQUE'!B:L,11,0),"")</f>
        <v/>
      </c>
      <c r="W1996" s="13" t="str">
        <f>IFERROR(COUNTIF(#REF!,Tabela1[[#This Row],[Colunas5]]),"")</f>
        <v/>
      </c>
      <c r="X1996" s="14">
        <f>Tabela1[[#This Row],[QIANTIDADE EXPEDIDA]]*Tabela1[[#This Row],[PESO UNI]]</f>
        <v>0</v>
      </c>
      <c r="Y1996" s="14">
        <f t="shared" si="272"/>
        <v>0</v>
      </c>
      <c r="Z1996" s="21">
        <f>Tabela1[[#This Row],[PESO TOTAL]]-Tabela1[[#This Row],[Peso Expedido]]</f>
        <v>0</v>
      </c>
      <c r="AA1996" s="18"/>
      <c r="AB1996" s="40"/>
      <c r="AC1996" s="40"/>
      <c r="AD1996" s="40"/>
      <c r="AE1996" s="40"/>
      <c r="AF1996" s="40"/>
      <c r="AG1996" s="40"/>
      <c r="AH1996" s="40"/>
      <c r="AI1996" s="40" t="str">
        <f t="shared" si="268"/>
        <v>ok</v>
      </c>
      <c r="AJ1996"/>
      <c r="AK1996" t="str">
        <f>Tabela1[[#This Row],[Coluna1]]&amp;Tabela1[[#This Row],[PEDIDO]]</f>
        <v/>
      </c>
      <c r="AL1996"/>
      <c r="AM1996"/>
      <c r="AN1996"/>
      <c r="AO1996" t="str">
        <f t="shared" si="273"/>
        <v>/</v>
      </c>
      <c r="AP1996" t="str">
        <f>Tabela1[[#This Row],[TAG]]&amp;Tabela1[[#This Row],[PEDIDO]]&amp;Tabela1[[#This Row],[PRODUTO]]</f>
        <v/>
      </c>
      <c r="AQ1996" s="23" t="str">
        <f>Tabela1[[#This Row],[PRODUTO]]&amp;Tabela1[[#This Row],[TAG]]</f>
        <v/>
      </c>
      <c r="AR1996" s="183">
        <f>Tabela1[[#This Row],[PESO TOTAL]]*Tabela1[[#This Row],[MATÉRIA PRIMA]]</f>
        <v>0</v>
      </c>
      <c r="AS1996" s="28">
        <f>Tabela1[[#This Row],[PESO TOTAL]]*Tabela1[[#This Row],[PREPARAÇÃO ]]</f>
        <v>0</v>
      </c>
      <c r="AT1996" s="28">
        <f>Tabela1[[#This Row],[PESO TOTAL]]*Tabela1[[#This Row],[CALDEIRARIA]]</f>
        <v>0</v>
      </c>
      <c r="AU1996" s="28">
        <f>Tabela1[[#This Row],[PESO TOTAL]]*Tabela1[[#This Row],[SOLDA]]</f>
        <v>0</v>
      </c>
      <c r="AV1996" s="28">
        <f>Tabela1[[#This Row],[PESO TOTAL]]*Tabela1[[#This Row],[ACABAMENTO]]</f>
        <v>0</v>
      </c>
      <c r="AW1996" s="28">
        <f>Tabela1[[#This Row],[PESO TOTAL]]*Tabela1[[#This Row],[PRONTO ACABADO]]</f>
        <v>0</v>
      </c>
      <c r="AX1996" s="28">
        <f>Tabela1[[#This Row],[PESO TOTAL]]*Tabela1[[#This Row],[EXPEDIÇÃO ]]</f>
        <v>0</v>
      </c>
      <c r="AY1996" s="28" t="str">
        <f>Tabela1[[#This Row],[PEDIDO]]&amp;Tabela1[[#This Row],[PRODUTO]]</f>
        <v/>
      </c>
      <c r="AZ1996" s="44">
        <f>IF(AF1996="",0,IF(ISTEXT(AF1996),H1996*VALUE(SUBSTITUTE(AF1996,"%",""))/100,H1996*AF1996))-Tabela1[[#This Row],[PRONTO ACABADO2]]</f>
        <v>0</v>
      </c>
      <c r="BA1996" s="44">
        <f>IF(AG1996="",0,IF(ISTEXT(AG1996),H1996*VALUE(SUBSTITUTE(AG1996,"%",""))/100,H1996*AG1996))-Tabela1[[#This Row],[PESO EXPEDIDO2]]</f>
        <v>0</v>
      </c>
      <c r="BB1996" s="44">
        <f t="shared" si="274"/>
        <v>0</v>
      </c>
      <c r="BC1996" s="44">
        <f t="shared" si="275"/>
        <v>0</v>
      </c>
      <c r="BD1996" s="44"/>
    </row>
    <row r="1997" spans="1:56" ht="15.75" hidden="1" customHeight="1" x14ac:dyDescent="0.25">
      <c r="A1997" s="6"/>
      <c r="B1997" s="22"/>
      <c r="C1997" s="7"/>
      <c r="D1997" s="46"/>
      <c r="E1997" s="7"/>
      <c r="F1997" s="7"/>
      <c r="G1997" s="44"/>
      <c r="H1997" s="41">
        <f>Tabela1[[#This Row],[PESO UNI]]*Tabela1[[#This Row],[QTE]]</f>
        <v>0</v>
      </c>
      <c r="I1997" s="7"/>
      <c r="J1997" s="8"/>
      <c r="K1997" s="8"/>
      <c r="L1997" s="9"/>
      <c r="M1997" s="10"/>
      <c r="N1997" s="8"/>
      <c r="O1997" s="12"/>
      <c r="P1997" s="13"/>
      <c r="Q1997" s="14">
        <f>Tabela1[[#This Row],[QTDE/ Fabricação]]-Tabela1[[#This Row],[QTE]]</f>
        <v>0</v>
      </c>
      <c r="R1997" s="19">
        <f t="shared" si="270"/>
        <v>0</v>
      </c>
      <c r="S1997" s="19">
        <f t="shared" si="269"/>
        <v>0</v>
      </c>
      <c r="T1997" s="20">
        <f t="shared" si="271"/>
        <v>0</v>
      </c>
      <c r="U1997" s="17">
        <f>IFERROR(SUMIF('LISTA DE EMBARQUE'!B:B,MICRO!E:E,'LISTA DE EMBARQUE'!G:G),"")</f>
        <v>0</v>
      </c>
      <c r="V1997" s="12" t="str">
        <f>IFERROR(VLOOKUP(Tabela1[[#This Row],[COD.MDE]],'LISTA DE EMBARQUE'!B:L,11,0),"")</f>
        <v/>
      </c>
      <c r="W1997" s="13" t="str">
        <f>IFERROR(COUNTIF(#REF!,Tabela1[[#This Row],[Colunas5]]),"")</f>
        <v/>
      </c>
      <c r="X1997" s="14">
        <f>Tabela1[[#This Row],[QIANTIDADE EXPEDIDA]]*Tabela1[[#This Row],[PESO UNI]]</f>
        <v>0</v>
      </c>
      <c r="Y1997" s="14">
        <f t="shared" si="272"/>
        <v>0</v>
      </c>
      <c r="Z1997" s="21">
        <f>Tabela1[[#This Row],[PESO TOTAL]]-Tabela1[[#This Row],[Peso Expedido]]</f>
        <v>0</v>
      </c>
      <c r="AA1997" s="18"/>
      <c r="AB1997" s="40"/>
      <c r="AC1997" s="40"/>
      <c r="AD1997" s="40"/>
      <c r="AE1997" s="40"/>
      <c r="AF1997" s="40"/>
      <c r="AG1997" s="40"/>
      <c r="AH1997" s="40"/>
      <c r="AI1997" s="40" t="str">
        <f t="shared" si="268"/>
        <v>ok</v>
      </c>
      <c r="AJ1997"/>
      <c r="AK1997" t="str">
        <f>Tabela1[[#This Row],[Coluna1]]&amp;Tabela1[[#This Row],[PEDIDO]]</f>
        <v/>
      </c>
      <c r="AL1997"/>
      <c r="AM1997"/>
      <c r="AN1997"/>
      <c r="AO1997" t="str">
        <f t="shared" si="273"/>
        <v>/</v>
      </c>
      <c r="AP1997" t="str">
        <f>Tabela1[[#This Row],[TAG]]&amp;Tabela1[[#This Row],[PEDIDO]]&amp;Tabela1[[#This Row],[PRODUTO]]</f>
        <v/>
      </c>
      <c r="AQ1997" s="23" t="str">
        <f>Tabela1[[#This Row],[PRODUTO]]&amp;Tabela1[[#This Row],[TAG]]</f>
        <v/>
      </c>
      <c r="AR1997" s="183">
        <f>Tabela1[[#This Row],[PESO TOTAL]]*Tabela1[[#This Row],[MATÉRIA PRIMA]]</f>
        <v>0</v>
      </c>
      <c r="AS1997" s="28">
        <f>Tabela1[[#This Row],[PESO TOTAL]]*Tabela1[[#This Row],[PREPARAÇÃO ]]</f>
        <v>0</v>
      </c>
      <c r="AT1997" s="28">
        <f>Tabela1[[#This Row],[PESO TOTAL]]*Tabela1[[#This Row],[CALDEIRARIA]]</f>
        <v>0</v>
      </c>
      <c r="AU1997" s="28">
        <f>Tabela1[[#This Row],[PESO TOTAL]]*Tabela1[[#This Row],[SOLDA]]</f>
        <v>0</v>
      </c>
      <c r="AV1997" s="28">
        <f>Tabela1[[#This Row],[PESO TOTAL]]*Tabela1[[#This Row],[ACABAMENTO]]</f>
        <v>0</v>
      </c>
      <c r="AW1997" s="28">
        <f>Tabela1[[#This Row],[PESO TOTAL]]*Tabela1[[#This Row],[PRONTO ACABADO]]</f>
        <v>0</v>
      </c>
      <c r="AX1997" s="28">
        <f>Tabela1[[#This Row],[PESO TOTAL]]*Tabela1[[#This Row],[EXPEDIÇÃO ]]</f>
        <v>0</v>
      </c>
      <c r="AY1997" s="28" t="str">
        <f>Tabela1[[#This Row],[PEDIDO]]&amp;Tabela1[[#This Row],[PRODUTO]]</f>
        <v/>
      </c>
      <c r="AZ1997" s="44">
        <f>IF(AF1997="",0,IF(ISTEXT(AF1997),H1997*VALUE(SUBSTITUTE(AF1997,"%",""))/100,H1997*AF1997))-Tabela1[[#This Row],[PRONTO ACABADO2]]</f>
        <v>0</v>
      </c>
      <c r="BA1997" s="44">
        <f>IF(AG1997="",0,IF(ISTEXT(AG1997),H1997*VALUE(SUBSTITUTE(AG1997,"%",""))/100,H1997*AG1997))-Tabela1[[#This Row],[PESO EXPEDIDO2]]</f>
        <v>0</v>
      </c>
      <c r="BB1997" s="44">
        <f t="shared" si="274"/>
        <v>0</v>
      </c>
      <c r="BC1997" s="44">
        <f t="shared" si="275"/>
        <v>0</v>
      </c>
      <c r="BD1997" s="44"/>
    </row>
    <row r="1998" spans="1:56" ht="15.75" hidden="1" customHeight="1" x14ac:dyDescent="0.25">
      <c r="A1998" s="6"/>
      <c r="B1998" s="22"/>
      <c r="C1998" s="7"/>
      <c r="D1998" s="46"/>
      <c r="E1998" s="7"/>
      <c r="F1998" s="7"/>
      <c r="G1998" s="44"/>
      <c r="H1998" s="41">
        <f>Tabela1[[#This Row],[PESO UNI]]*Tabela1[[#This Row],[QTE]]</f>
        <v>0</v>
      </c>
      <c r="I1998" s="7"/>
      <c r="J1998" s="8"/>
      <c r="K1998" s="8"/>
      <c r="L1998" s="9"/>
      <c r="M1998" s="10"/>
      <c r="N1998" s="8"/>
      <c r="O1998" s="12"/>
      <c r="P1998" s="13"/>
      <c r="Q1998" s="14">
        <f>Tabela1[[#This Row],[QTDE/ Fabricação]]-Tabela1[[#This Row],[QTE]]</f>
        <v>0</v>
      </c>
      <c r="R1998" s="19">
        <f t="shared" si="270"/>
        <v>0</v>
      </c>
      <c r="S1998" s="19">
        <f t="shared" si="269"/>
        <v>0</v>
      </c>
      <c r="T1998" s="20">
        <f t="shared" si="271"/>
        <v>0</v>
      </c>
      <c r="U1998" s="17">
        <f>IFERROR(SUMIF('LISTA DE EMBARQUE'!B:B,MICRO!E:E,'LISTA DE EMBARQUE'!G:G),"")</f>
        <v>0</v>
      </c>
      <c r="V1998" s="12" t="str">
        <f>IFERROR(VLOOKUP(Tabela1[[#This Row],[COD.MDE]],'LISTA DE EMBARQUE'!B:L,11,0),"")</f>
        <v/>
      </c>
      <c r="W1998" s="13" t="str">
        <f>IFERROR(COUNTIF(#REF!,Tabela1[[#This Row],[Colunas5]]),"")</f>
        <v/>
      </c>
      <c r="X1998" s="14">
        <f>Tabela1[[#This Row],[QIANTIDADE EXPEDIDA]]*Tabela1[[#This Row],[PESO UNI]]</f>
        <v>0</v>
      </c>
      <c r="Y1998" s="14">
        <f t="shared" si="272"/>
        <v>0</v>
      </c>
      <c r="Z1998" s="21">
        <f>Tabela1[[#This Row],[PESO TOTAL]]-Tabela1[[#This Row],[Peso Expedido]]</f>
        <v>0</v>
      </c>
      <c r="AA1998" s="18"/>
      <c r="AB1998" s="40"/>
      <c r="AC1998" s="40"/>
      <c r="AD1998" s="40"/>
      <c r="AE1998" s="40"/>
      <c r="AF1998" s="40"/>
      <c r="AG1998" s="40"/>
      <c r="AH1998" s="40"/>
      <c r="AI1998" s="40" t="str">
        <f t="shared" si="268"/>
        <v>ok</v>
      </c>
      <c r="AJ1998"/>
      <c r="AK1998" t="str">
        <f>Tabela1[[#This Row],[Coluna1]]&amp;Tabela1[[#This Row],[PEDIDO]]</f>
        <v/>
      </c>
      <c r="AL1998"/>
      <c r="AM1998"/>
      <c r="AN1998"/>
      <c r="AO1998" t="str">
        <f t="shared" si="273"/>
        <v>/</v>
      </c>
      <c r="AP1998" t="str">
        <f>Tabela1[[#This Row],[TAG]]&amp;Tabela1[[#This Row],[PEDIDO]]&amp;Tabela1[[#This Row],[PRODUTO]]</f>
        <v/>
      </c>
      <c r="AQ1998" s="23" t="str">
        <f>Tabela1[[#This Row],[PRODUTO]]&amp;Tabela1[[#This Row],[TAG]]</f>
        <v/>
      </c>
      <c r="AR1998" s="183">
        <f>Tabela1[[#This Row],[PESO TOTAL]]*Tabela1[[#This Row],[MATÉRIA PRIMA]]</f>
        <v>0</v>
      </c>
      <c r="AS1998" s="28">
        <f>Tabela1[[#This Row],[PESO TOTAL]]*Tabela1[[#This Row],[PREPARAÇÃO ]]</f>
        <v>0</v>
      </c>
      <c r="AT1998" s="28">
        <f>Tabela1[[#This Row],[PESO TOTAL]]*Tabela1[[#This Row],[CALDEIRARIA]]</f>
        <v>0</v>
      </c>
      <c r="AU1998" s="28">
        <f>Tabela1[[#This Row],[PESO TOTAL]]*Tabela1[[#This Row],[SOLDA]]</f>
        <v>0</v>
      </c>
      <c r="AV1998" s="28">
        <f>Tabela1[[#This Row],[PESO TOTAL]]*Tabela1[[#This Row],[ACABAMENTO]]</f>
        <v>0</v>
      </c>
      <c r="AW1998" s="28">
        <f>Tabela1[[#This Row],[PESO TOTAL]]*Tabela1[[#This Row],[PRONTO ACABADO]]</f>
        <v>0</v>
      </c>
      <c r="AX1998" s="28">
        <f>Tabela1[[#This Row],[PESO TOTAL]]*Tabela1[[#This Row],[EXPEDIÇÃO ]]</f>
        <v>0</v>
      </c>
      <c r="AY1998" s="28" t="str">
        <f>Tabela1[[#This Row],[PEDIDO]]&amp;Tabela1[[#This Row],[PRODUTO]]</f>
        <v/>
      </c>
      <c r="AZ1998" s="44">
        <f>IF(AF1998="",0,IF(ISTEXT(AF1998),H1998*VALUE(SUBSTITUTE(AF1998,"%",""))/100,H1998*AF1998))-Tabela1[[#This Row],[PRONTO ACABADO2]]</f>
        <v>0</v>
      </c>
      <c r="BA1998" s="44">
        <f>IF(AG1998="",0,IF(ISTEXT(AG1998),H1998*VALUE(SUBSTITUTE(AG1998,"%",""))/100,H1998*AG1998))-Tabela1[[#This Row],[PESO EXPEDIDO2]]</f>
        <v>0</v>
      </c>
      <c r="BB1998" s="44">
        <f t="shared" si="274"/>
        <v>0</v>
      </c>
      <c r="BC1998" s="44">
        <f t="shared" si="275"/>
        <v>0</v>
      </c>
      <c r="BD1998" s="44"/>
    </row>
    <row r="1999" spans="1:56" ht="15.75" hidden="1" customHeight="1" x14ac:dyDescent="0.25">
      <c r="A1999" s="6"/>
      <c r="B1999" s="22"/>
      <c r="C1999" s="7"/>
      <c r="D1999" s="46"/>
      <c r="E1999" s="7"/>
      <c r="F1999" s="7"/>
      <c r="G1999" s="44"/>
      <c r="H1999" s="41">
        <f>Tabela1[[#This Row],[PESO UNI]]*Tabela1[[#This Row],[QTE]]</f>
        <v>0</v>
      </c>
      <c r="I1999" s="7"/>
      <c r="J1999" s="8"/>
      <c r="K1999" s="8"/>
      <c r="L1999" s="9"/>
      <c r="M1999" s="10"/>
      <c r="N1999" s="8"/>
      <c r="O1999" s="12"/>
      <c r="P1999" s="13"/>
      <c r="Q1999" s="14">
        <f>Tabela1[[#This Row],[QTDE/ Fabricação]]-Tabela1[[#This Row],[QTE]]</f>
        <v>0</v>
      </c>
      <c r="R1999" s="19">
        <f t="shared" si="270"/>
        <v>0</v>
      </c>
      <c r="S1999" s="19">
        <f t="shared" si="269"/>
        <v>0</v>
      </c>
      <c r="T1999" s="20">
        <f t="shared" si="271"/>
        <v>0</v>
      </c>
      <c r="U1999" s="17">
        <f>IFERROR(SUMIF('LISTA DE EMBARQUE'!B:B,MICRO!E:E,'LISTA DE EMBARQUE'!G:G),"")</f>
        <v>0</v>
      </c>
      <c r="V1999" s="12" t="str">
        <f>IFERROR(VLOOKUP(Tabela1[[#This Row],[COD.MDE]],'LISTA DE EMBARQUE'!B:L,11,0),"")</f>
        <v/>
      </c>
      <c r="W1999" s="13" t="str">
        <f>IFERROR(COUNTIF(#REF!,Tabela1[[#This Row],[Colunas5]]),"")</f>
        <v/>
      </c>
      <c r="X1999" s="14">
        <f>Tabela1[[#This Row],[QIANTIDADE EXPEDIDA]]*Tabela1[[#This Row],[PESO UNI]]</f>
        <v>0</v>
      </c>
      <c r="Y1999" s="14">
        <f t="shared" si="272"/>
        <v>0</v>
      </c>
      <c r="Z1999" s="21">
        <f>Tabela1[[#This Row],[PESO TOTAL]]-Tabela1[[#This Row],[Peso Expedido]]</f>
        <v>0</v>
      </c>
      <c r="AA1999" s="18"/>
      <c r="AB1999" s="40"/>
      <c r="AC1999" s="40"/>
      <c r="AD1999" s="40"/>
      <c r="AE1999" s="40"/>
      <c r="AF1999" s="40"/>
      <c r="AG1999" s="40"/>
      <c r="AH1999" s="40"/>
      <c r="AI1999" s="40" t="str">
        <f t="shared" si="268"/>
        <v>ok</v>
      </c>
      <c r="AJ1999"/>
      <c r="AK1999" t="str">
        <f>Tabela1[[#This Row],[Coluna1]]&amp;Tabela1[[#This Row],[PEDIDO]]</f>
        <v/>
      </c>
      <c r="AL1999"/>
      <c r="AM1999"/>
      <c r="AN1999"/>
      <c r="AO1999" t="str">
        <f t="shared" si="273"/>
        <v>/</v>
      </c>
      <c r="AP1999" t="str">
        <f>Tabela1[[#This Row],[TAG]]&amp;Tabela1[[#This Row],[PEDIDO]]&amp;Tabela1[[#This Row],[PRODUTO]]</f>
        <v/>
      </c>
      <c r="AQ1999" s="23" t="str">
        <f>Tabela1[[#This Row],[PRODUTO]]&amp;Tabela1[[#This Row],[TAG]]</f>
        <v/>
      </c>
      <c r="AR1999" s="183">
        <f>Tabela1[[#This Row],[PESO TOTAL]]*Tabela1[[#This Row],[MATÉRIA PRIMA]]</f>
        <v>0</v>
      </c>
      <c r="AS1999" s="28">
        <f>Tabela1[[#This Row],[PESO TOTAL]]*Tabela1[[#This Row],[PREPARAÇÃO ]]</f>
        <v>0</v>
      </c>
      <c r="AT1999" s="28">
        <f>Tabela1[[#This Row],[PESO TOTAL]]*Tabela1[[#This Row],[CALDEIRARIA]]</f>
        <v>0</v>
      </c>
      <c r="AU1999" s="28">
        <f>Tabela1[[#This Row],[PESO TOTAL]]*Tabela1[[#This Row],[SOLDA]]</f>
        <v>0</v>
      </c>
      <c r="AV1999" s="28">
        <f>Tabela1[[#This Row],[PESO TOTAL]]*Tabela1[[#This Row],[ACABAMENTO]]</f>
        <v>0</v>
      </c>
      <c r="AW1999" s="28">
        <f>Tabela1[[#This Row],[PESO TOTAL]]*Tabela1[[#This Row],[PRONTO ACABADO]]</f>
        <v>0</v>
      </c>
      <c r="AX1999" s="28">
        <f>Tabela1[[#This Row],[PESO TOTAL]]*Tabela1[[#This Row],[EXPEDIÇÃO ]]</f>
        <v>0</v>
      </c>
      <c r="AY1999" s="28" t="str">
        <f>Tabela1[[#This Row],[PEDIDO]]&amp;Tabela1[[#This Row],[PRODUTO]]</f>
        <v/>
      </c>
      <c r="AZ1999" s="44">
        <f>IF(AF1999="",0,IF(ISTEXT(AF1999),H1999*VALUE(SUBSTITUTE(AF1999,"%",""))/100,H1999*AF1999))-Tabela1[[#This Row],[PRONTO ACABADO2]]</f>
        <v>0</v>
      </c>
      <c r="BA1999" s="44">
        <f>IF(AG1999="",0,IF(ISTEXT(AG1999),H1999*VALUE(SUBSTITUTE(AG1999,"%",""))/100,H1999*AG1999))-Tabela1[[#This Row],[PESO EXPEDIDO2]]</f>
        <v>0</v>
      </c>
      <c r="BB1999" s="44">
        <f t="shared" si="274"/>
        <v>0</v>
      </c>
      <c r="BC1999" s="44">
        <f t="shared" si="275"/>
        <v>0</v>
      </c>
      <c r="BD1999" s="44"/>
    </row>
    <row r="2000" spans="1:56" ht="15.75" hidden="1" customHeight="1" x14ac:dyDescent="0.25">
      <c r="A2000" s="6"/>
      <c r="B2000" s="22"/>
      <c r="C2000" s="7"/>
      <c r="D2000" s="46"/>
      <c r="E2000" s="7"/>
      <c r="F2000" s="7"/>
      <c r="G2000" s="44"/>
      <c r="H2000" s="41">
        <f>Tabela1[[#This Row],[PESO UNI]]*Tabela1[[#This Row],[QTE]]</f>
        <v>0</v>
      </c>
      <c r="I2000" s="7"/>
      <c r="J2000" s="8"/>
      <c r="K2000" s="8"/>
      <c r="L2000" s="9"/>
      <c r="M2000" s="10"/>
      <c r="N2000" s="8"/>
      <c r="O2000" s="12"/>
      <c r="P2000" s="13"/>
      <c r="Q2000" s="14">
        <f>Tabela1[[#This Row],[QTDE/ Fabricação]]-Tabela1[[#This Row],[QTE]]</f>
        <v>0</v>
      </c>
      <c r="R2000" s="19">
        <f t="shared" si="270"/>
        <v>0</v>
      </c>
      <c r="S2000" s="19">
        <f t="shared" si="269"/>
        <v>0</v>
      </c>
      <c r="T2000" s="20">
        <f t="shared" si="271"/>
        <v>0</v>
      </c>
      <c r="U2000" s="17">
        <f>IFERROR(SUMIF('LISTA DE EMBARQUE'!B:B,MICRO!E:E,'LISTA DE EMBARQUE'!G:G),"")</f>
        <v>0</v>
      </c>
      <c r="V2000" s="12" t="str">
        <f>IFERROR(VLOOKUP(Tabela1[[#This Row],[COD.MDE]],'LISTA DE EMBARQUE'!B:L,11,0),"")</f>
        <v/>
      </c>
      <c r="W2000" s="13" t="str">
        <f>IFERROR(COUNTIF(#REF!,Tabela1[[#This Row],[Colunas5]]),"")</f>
        <v/>
      </c>
      <c r="X2000" s="14">
        <f>Tabela1[[#This Row],[QIANTIDADE EXPEDIDA]]*Tabela1[[#This Row],[PESO UNI]]</f>
        <v>0</v>
      </c>
      <c r="Y2000" s="14">
        <f t="shared" si="272"/>
        <v>0</v>
      </c>
      <c r="Z2000" s="21">
        <f>Tabela1[[#This Row],[PESO TOTAL]]-Tabela1[[#This Row],[Peso Expedido]]</f>
        <v>0</v>
      </c>
      <c r="AA2000" s="18"/>
      <c r="AB2000" s="40"/>
      <c r="AC2000" s="40"/>
      <c r="AD2000" s="40"/>
      <c r="AE2000" s="40"/>
      <c r="AF2000" s="40"/>
      <c r="AG2000" s="40"/>
      <c r="AH2000" s="40"/>
      <c r="AI2000" s="40" t="str">
        <f t="shared" si="268"/>
        <v>ok</v>
      </c>
      <c r="AJ2000"/>
      <c r="AK2000" t="str">
        <f>Tabela1[[#This Row],[Coluna1]]&amp;Tabela1[[#This Row],[PEDIDO]]</f>
        <v/>
      </c>
      <c r="AL2000"/>
      <c r="AM2000"/>
      <c r="AN2000"/>
      <c r="AO2000" t="str">
        <f t="shared" si="273"/>
        <v>/</v>
      </c>
      <c r="AP2000" t="str">
        <f>Tabela1[[#This Row],[TAG]]&amp;Tabela1[[#This Row],[PEDIDO]]&amp;Tabela1[[#This Row],[PRODUTO]]</f>
        <v/>
      </c>
      <c r="AQ2000" s="23" t="str">
        <f>Tabela1[[#This Row],[PRODUTO]]&amp;Tabela1[[#This Row],[TAG]]</f>
        <v/>
      </c>
      <c r="AR2000" s="183">
        <f>Tabela1[[#This Row],[PESO TOTAL]]*Tabela1[[#This Row],[MATÉRIA PRIMA]]</f>
        <v>0</v>
      </c>
      <c r="AS2000" s="28">
        <f>Tabela1[[#This Row],[PESO TOTAL]]*Tabela1[[#This Row],[PREPARAÇÃO ]]</f>
        <v>0</v>
      </c>
      <c r="AT2000" s="28">
        <f>Tabela1[[#This Row],[PESO TOTAL]]*Tabela1[[#This Row],[CALDEIRARIA]]</f>
        <v>0</v>
      </c>
      <c r="AU2000" s="28">
        <f>Tabela1[[#This Row],[PESO TOTAL]]*Tabela1[[#This Row],[SOLDA]]</f>
        <v>0</v>
      </c>
      <c r="AV2000" s="28">
        <f>Tabela1[[#This Row],[PESO TOTAL]]*Tabela1[[#This Row],[ACABAMENTO]]</f>
        <v>0</v>
      </c>
      <c r="AW2000" s="28">
        <f>Tabela1[[#This Row],[PESO TOTAL]]*Tabela1[[#This Row],[PRONTO ACABADO]]</f>
        <v>0</v>
      </c>
      <c r="AX2000" s="28">
        <f>Tabela1[[#This Row],[PESO TOTAL]]*Tabela1[[#This Row],[EXPEDIÇÃO ]]</f>
        <v>0</v>
      </c>
      <c r="AY2000" s="28" t="str">
        <f>Tabela1[[#This Row],[PEDIDO]]&amp;Tabela1[[#This Row],[PRODUTO]]</f>
        <v/>
      </c>
      <c r="AZ2000" s="44">
        <f>IF(AF2000="",0,IF(ISTEXT(AF2000),H2000*VALUE(SUBSTITUTE(AF2000,"%",""))/100,H2000*AF2000))-Tabela1[[#This Row],[PRONTO ACABADO2]]</f>
        <v>0</v>
      </c>
      <c r="BA2000" s="44">
        <f>IF(AG2000="",0,IF(ISTEXT(AG2000),H2000*VALUE(SUBSTITUTE(AG2000,"%",""))/100,H2000*AG2000))-Tabela1[[#This Row],[PESO EXPEDIDO2]]</f>
        <v>0</v>
      </c>
      <c r="BB2000" s="44">
        <f t="shared" si="274"/>
        <v>0</v>
      </c>
      <c r="BC2000" s="44">
        <f t="shared" si="275"/>
        <v>0</v>
      </c>
      <c r="BD2000" s="44"/>
    </row>
    <row r="2001" spans="1:56" ht="15.75" hidden="1" customHeight="1" x14ac:dyDescent="0.25">
      <c r="A2001" s="6"/>
      <c r="B2001" s="22"/>
      <c r="C2001" s="7"/>
      <c r="D2001" s="46"/>
      <c r="E2001" s="7"/>
      <c r="F2001" s="7"/>
      <c r="G2001" s="44"/>
      <c r="H2001" s="41">
        <f>Tabela1[[#This Row],[PESO UNI]]*Tabela1[[#This Row],[QTE]]</f>
        <v>0</v>
      </c>
      <c r="I2001" s="7"/>
      <c r="J2001" s="8"/>
      <c r="K2001" s="8"/>
      <c r="L2001" s="9"/>
      <c r="M2001" s="10"/>
      <c r="N2001" s="8"/>
      <c r="O2001" s="12"/>
      <c r="P2001" s="13"/>
      <c r="Q2001" s="14">
        <f>Tabela1[[#This Row],[QTDE/ Fabricação]]-Tabela1[[#This Row],[QTE]]</f>
        <v>0</v>
      </c>
      <c r="R2001" s="19">
        <f t="shared" si="270"/>
        <v>0</v>
      </c>
      <c r="S2001" s="19">
        <f t="shared" si="269"/>
        <v>0</v>
      </c>
      <c r="T2001" s="20">
        <f t="shared" si="271"/>
        <v>0</v>
      </c>
      <c r="U2001" s="17">
        <f>IFERROR(SUMIF('LISTA DE EMBARQUE'!B:B,MICRO!E:E,'LISTA DE EMBARQUE'!G:G),"")</f>
        <v>0</v>
      </c>
      <c r="V2001" s="12" t="str">
        <f>IFERROR(VLOOKUP(Tabela1[[#This Row],[COD.MDE]],'LISTA DE EMBARQUE'!B:L,11,0),"")</f>
        <v/>
      </c>
      <c r="W2001" s="13" t="str">
        <f>IFERROR(COUNTIF(#REF!,Tabela1[[#This Row],[Colunas5]]),"")</f>
        <v/>
      </c>
      <c r="X2001" s="14">
        <f>Tabela1[[#This Row],[QIANTIDADE EXPEDIDA]]*Tabela1[[#This Row],[PESO UNI]]</f>
        <v>0</v>
      </c>
      <c r="Y2001" s="14">
        <f t="shared" si="272"/>
        <v>0</v>
      </c>
      <c r="Z2001" s="21">
        <f>Tabela1[[#This Row],[PESO TOTAL]]-Tabela1[[#This Row],[Peso Expedido]]</f>
        <v>0</v>
      </c>
      <c r="AA2001" s="18"/>
      <c r="AB2001" s="40"/>
      <c r="AC2001" s="40"/>
      <c r="AD2001" s="40"/>
      <c r="AE2001" s="40"/>
      <c r="AF2001" s="40"/>
      <c r="AG2001" s="40"/>
      <c r="AH2001" s="40"/>
      <c r="AI2001" s="40" t="str">
        <f t="shared" ref="AI2001:AI2064" si="276">IF(Z2001&lt;=0,"ok","")</f>
        <v>ok</v>
      </c>
      <c r="AJ2001"/>
      <c r="AK2001" t="str">
        <f>Tabela1[[#This Row],[Coluna1]]&amp;Tabela1[[#This Row],[PEDIDO]]</f>
        <v/>
      </c>
      <c r="AL2001"/>
      <c r="AM2001"/>
      <c r="AN2001"/>
      <c r="AO2001" t="str">
        <f t="shared" si="273"/>
        <v>/</v>
      </c>
      <c r="AP2001" t="str">
        <f>Tabela1[[#This Row],[TAG]]&amp;Tabela1[[#This Row],[PEDIDO]]&amp;Tabela1[[#This Row],[PRODUTO]]</f>
        <v/>
      </c>
      <c r="AQ2001" s="23" t="str">
        <f>Tabela1[[#This Row],[PRODUTO]]&amp;Tabela1[[#This Row],[TAG]]</f>
        <v/>
      </c>
      <c r="AR2001" s="183">
        <f>Tabela1[[#This Row],[PESO TOTAL]]*Tabela1[[#This Row],[MATÉRIA PRIMA]]</f>
        <v>0</v>
      </c>
      <c r="AS2001" s="28">
        <f>Tabela1[[#This Row],[PESO TOTAL]]*Tabela1[[#This Row],[PREPARAÇÃO ]]</f>
        <v>0</v>
      </c>
      <c r="AT2001" s="28">
        <f>Tabela1[[#This Row],[PESO TOTAL]]*Tabela1[[#This Row],[CALDEIRARIA]]</f>
        <v>0</v>
      </c>
      <c r="AU2001" s="28">
        <f>Tabela1[[#This Row],[PESO TOTAL]]*Tabela1[[#This Row],[SOLDA]]</f>
        <v>0</v>
      </c>
      <c r="AV2001" s="28">
        <f>Tabela1[[#This Row],[PESO TOTAL]]*Tabela1[[#This Row],[ACABAMENTO]]</f>
        <v>0</v>
      </c>
      <c r="AW2001" s="28">
        <f>Tabela1[[#This Row],[PESO TOTAL]]*Tabela1[[#This Row],[PRONTO ACABADO]]</f>
        <v>0</v>
      </c>
      <c r="AX2001" s="28">
        <f>Tabela1[[#This Row],[PESO TOTAL]]*Tabela1[[#This Row],[EXPEDIÇÃO ]]</f>
        <v>0</v>
      </c>
      <c r="AY2001" s="28" t="str">
        <f>Tabela1[[#This Row],[PEDIDO]]&amp;Tabela1[[#This Row],[PRODUTO]]</f>
        <v/>
      </c>
      <c r="AZ2001" s="44">
        <f>IF(AF2001="",0,IF(ISTEXT(AF2001),H2001*VALUE(SUBSTITUTE(AF2001,"%",""))/100,H2001*AF2001))-Tabela1[[#This Row],[PRONTO ACABADO2]]</f>
        <v>0</v>
      </c>
      <c r="BA2001" s="44">
        <f>IF(AG2001="",0,IF(ISTEXT(AG2001),H2001*VALUE(SUBSTITUTE(AG2001,"%",""))/100,H2001*AG2001))-Tabela1[[#This Row],[PESO EXPEDIDO2]]</f>
        <v>0</v>
      </c>
      <c r="BB2001" s="44">
        <f t="shared" si="274"/>
        <v>0</v>
      </c>
      <c r="BC2001" s="44">
        <f t="shared" si="275"/>
        <v>0</v>
      </c>
      <c r="BD2001" s="44"/>
    </row>
    <row r="2002" spans="1:56" ht="15.75" hidden="1" customHeight="1" x14ac:dyDescent="0.25">
      <c r="A2002" s="6"/>
      <c r="B2002" s="22"/>
      <c r="C2002" s="7"/>
      <c r="D2002" s="46"/>
      <c r="E2002" s="7"/>
      <c r="F2002" s="7"/>
      <c r="G2002" s="44"/>
      <c r="H2002" s="41">
        <f>Tabela1[[#This Row],[PESO UNI]]*Tabela1[[#This Row],[QTE]]</f>
        <v>0</v>
      </c>
      <c r="I2002" s="7"/>
      <c r="J2002" s="8"/>
      <c r="K2002" s="8"/>
      <c r="L2002" s="9"/>
      <c r="M2002" s="10"/>
      <c r="N2002" s="8"/>
      <c r="O2002" s="12"/>
      <c r="P2002" s="13"/>
      <c r="Q2002" s="14">
        <f>Tabela1[[#This Row],[QTDE/ Fabricação]]-Tabela1[[#This Row],[QTE]]</f>
        <v>0</v>
      </c>
      <c r="R2002" s="19">
        <f t="shared" si="270"/>
        <v>0</v>
      </c>
      <c r="S2002" s="19">
        <f t="shared" si="269"/>
        <v>0</v>
      </c>
      <c r="T2002" s="20">
        <f t="shared" si="271"/>
        <v>0</v>
      </c>
      <c r="U2002" s="17">
        <f>IFERROR(SUMIF('LISTA DE EMBARQUE'!B:B,MICRO!E:E,'LISTA DE EMBARQUE'!G:G),"")</f>
        <v>0</v>
      </c>
      <c r="V2002" s="12" t="str">
        <f>IFERROR(VLOOKUP(Tabela1[[#This Row],[COD.MDE]],'LISTA DE EMBARQUE'!B:L,11,0),"")</f>
        <v/>
      </c>
      <c r="W2002" s="13" t="str">
        <f>IFERROR(COUNTIF(#REF!,Tabela1[[#This Row],[Colunas5]]),"")</f>
        <v/>
      </c>
      <c r="X2002" s="14">
        <f>Tabela1[[#This Row],[QIANTIDADE EXPEDIDA]]*Tabela1[[#This Row],[PESO UNI]]</f>
        <v>0</v>
      </c>
      <c r="Y2002" s="14">
        <f t="shared" si="272"/>
        <v>0</v>
      </c>
      <c r="Z2002" s="21">
        <f>Tabela1[[#This Row],[PESO TOTAL]]-Tabela1[[#This Row],[Peso Expedido]]</f>
        <v>0</v>
      </c>
      <c r="AA2002" s="18"/>
      <c r="AB2002" s="40"/>
      <c r="AC2002" s="40"/>
      <c r="AD2002" s="40"/>
      <c r="AE2002" s="40"/>
      <c r="AF2002" s="40"/>
      <c r="AG2002" s="40"/>
      <c r="AH2002" s="40"/>
      <c r="AI2002" s="40" t="str">
        <f t="shared" si="276"/>
        <v>ok</v>
      </c>
      <c r="AJ2002"/>
      <c r="AK2002" t="str">
        <f>Tabela1[[#This Row],[Coluna1]]&amp;Tabela1[[#This Row],[PEDIDO]]</f>
        <v/>
      </c>
      <c r="AL2002"/>
      <c r="AM2002"/>
      <c r="AN2002"/>
      <c r="AO2002" t="str">
        <f t="shared" si="273"/>
        <v>/</v>
      </c>
      <c r="AP2002" t="str">
        <f>Tabela1[[#This Row],[TAG]]&amp;Tabela1[[#This Row],[PEDIDO]]&amp;Tabela1[[#This Row],[PRODUTO]]</f>
        <v/>
      </c>
      <c r="AQ2002" s="23" t="str">
        <f>Tabela1[[#This Row],[PRODUTO]]&amp;Tabela1[[#This Row],[TAG]]</f>
        <v/>
      </c>
      <c r="AR2002" s="183">
        <f>Tabela1[[#This Row],[PESO TOTAL]]*Tabela1[[#This Row],[MATÉRIA PRIMA]]</f>
        <v>0</v>
      </c>
      <c r="AS2002" s="28">
        <f>Tabela1[[#This Row],[PESO TOTAL]]*Tabela1[[#This Row],[PREPARAÇÃO ]]</f>
        <v>0</v>
      </c>
      <c r="AT2002" s="28">
        <f>Tabela1[[#This Row],[PESO TOTAL]]*Tabela1[[#This Row],[CALDEIRARIA]]</f>
        <v>0</v>
      </c>
      <c r="AU2002" s="28">
        <f>Tabela1[[#This Row],[PESO TOTAL]]*Tabela1[[#This Row],[SOLDA]]</f>
        <v>0</v>
      </c>
      <c r="AV2002" s="28">
        <f>Tabela1[[#This Row],[PESO TOTAL]]*Tabela1[[#This Row],[ACABAMENTO]]</f>
        <v>0</v>
      </c>
      <c r="AW2002" s="28">
        <f>Tabela1[[#This Row],[PESO TOTAL]]*Tabela1[[#This Row],[PRONTO ACABADO]]</f>
        <v>0</v>
      </c>
      <c r="AX2002" s="28">
        <f>Tabela1[[#This Row],[PESO TOTAL]]*Tabela1[[#This Row],[EXPEDIÇÃO ]]</f>
        <v>0</v>
      </c>
      <c r="AY2002" s="28" t="str">
        <f>Tabela1[[#This Row],[PEDIDO]]&amp;Tabela1[[#This Row],[PRODUTO]]</f>
        <v/>
      </c>
      <c r="AZ2002" s="44">
        <f>IF(AF2002="",0,IF(ISTEXT(AF2002),H2002*VALUE(SUBSTITUTE(AF2002,"%",""))/100,H2002*AF2002))-Tabela1[[#This Row],[PRONTO ACABADO2]]</f>
        <v>0</v>
      </c>
      <c r="BA2002" s="44">
        <f>IF(AG2002="",0,IF(ISTEXT(AG2002),H2002*VALUE(SUBSTITUTE(AG2002,"%",""))/100,H2002*AG2002))-Tabela1[[#This Row],[PESO EXPEDIDO2]]</f>
        <v>0</v>
      </c>
      <c r="BB2002" s="44">
        <f t="shared" si="274"/>
        <v>0</v>
      </c>
      <c r="BC2002" s="44">
        <f t="shared" si="275"/>
        <v>0</v>
      </c>
      <c r="BD2002" s="44"/>
    </row>
    <row r="2003" spans="1:56" ht="15.75" hidden="1" customHeight="1" x14ac:dyDescent="0.25">
      <c r="A2003" s="6"/>
      <c r="B2003" s="22"/>
      <c r="C2003" s="7"/>
      <c r="D2003" s="46"/>
      <c r="E2003" s="7"/>
      <c r="F2003" s="7"/>
      <c r="G2003" s="44"/>
      <c r="H2003" s="41">
        <f>Tabela1[[#This Row],[PESO UNI]]*Tabela1[[#This Row],[QTE]]</f>
        <v>0</v>
      </c>
      <c r="I2003" s="7"/>
      <c r="J2003" s="8"/>
      <c r="K2003" s="8"/>
      <c r="L2003" s="9"/>
      <c r="M2003" s="10"/>
      <c r="N2003" s="8"/>
      <c r="O2003" s="12"/>
      <c r="P2003" s="13"/>
      <c r="Q2003" s="14">
        <f>Tabela1[[#This Row],[QTDE/ Fabricação]]-Tabela1[[#This Row],[QTE]]</f>
        <v>0</v>
      </c>
      <c r="R2003" s="19">
        <f t="shared" si="270"/>
        <v>0</v>
      </c>
      <c r="S2003" s="19">
        <f t="shared" si="269"/>
        <v>0</v>
      </c>
      <c r="T2003" s="20">
        <f t="shared" si="271"/>
        <v>0</v>
      </c>
      <c r="U2003" s="17">
        <f>IFERROR(SUMIF('LISTA DE EMBARQUE'!B:B,MICRO!E:E,'LISTA DE EMBARQUE'!G:G),"")</f>
        <v>0</v>
      </c>
      <c r="V2003" s="12" t="str">
        <f>IFERROR(VLOOKUP(Tabela1[[#This Row],[COD.MDE]],'LISTA DE EMBARQUE'!B:L,11,0),"")</f>
        <v/>
      </c>
      <c r="W2003" s="13" t="str">
        <f>IFERROR(COUNTIF(#REF!,Tabela1[[#This Row],[Colunas5]]),"")</f>
        <v/>
      </c>
      <c r="X2003" s="14">
        <f>Tabela1[[#This Row],[QIANTIDADE EXPEDIDA]]*Tabela1[[#This Row],[PESO UNI]]</f>
        <v>0</v>
      </c>
      <c r="Y2003" s="14">
        <f t="shared" si="272"/>
        <v>0</v>
      </c>
      <c r="Z2003" s="21">
        <f>Tabela1[[#This Row],[PESO TOTAL]]-Tabela1[[#This Row],[Peso Expedido]]</f>
        <v>0</v>
      </c>
      <c r="AA2003" s="18"/>
      <c r="AB2003" s="40"/>
      <c r="AC2003" s="40"/>
      <c r="AD2003" s="40"/>
      <c r="AE2003" s="40"/>
      <c r="AF2003" s="40"/>
      <c r="AG2003" s="40"/>
      <c r="AH2003" s="40"/>
      <c r="AI2003" s="40" t="str">
        <f t="shared" si="276"/>
        <v>ok</v>
      </c>
      <c r="AJ2003"/>
      <c r="AK2003" t="str">
        <f>Tabela1[[#This Row],[Coluna1]]&amp;Tabela1[[#This Row],[PEDIDO]]</f>
        <v/>
      </c>
      <c r="AL2003"/>
      <c r="AM2003"/>
      <c r="AN2003"/>
      <c r="AO2003" t="str">
        <f t="shared" si="273"/>
        <v>/</v>
      </c>
      <c r="AP2003" t="str">
        <f>Tabela1[[#This Row],[TAG]]&amp;Tabela1[[#This Row],[PEDIDO]]&amp;Tabela1[[#This Row],[PRODUTO]]</f>
        <v/>
      </c>
      <c r="AQ2003" s="23" t="str">
        <f>Tabela1[[#This Row],[PRODUTO]]&amp;Tabela1[[#This Row],[TAG]]</f>
        <v/>
      </c>
      <c r="AR2003" s="183">
        <f>Tabela1[[#This Row],[PESO TOTAL]]*Tabela1[[#This Row],[MATÉRIA PRIMA]]</f>
        <v>0</v>
      </c>
      <c r="AS2003" s="28">
        <f>Tabela1[[#This Row],[PESO TOTAL]]*Tabela1[[#This Row],[PREPARAÇÃO ]]</f>
        <v>0</v>
      </c>
      <c r="AT2003" s="28">
        <f>Tabela1[[#This Row],[PESO TOTAL]]*Tabela1[[#This Row],[CALDEIRARIA]]</f>
        <v>0</v>
      </c>
      <c r="AU2003" s="28">
        <f>Tabela1[[#This Row],[PESO TOTAL]]*Tabela1[[#This Row],[SOLDA]]</f>
        <v>0</v>
      </c>
      <c r="AV2003" s="28">
        <f>Tabela1[[#This Row],[PESO TOTAL]]*Tabela1[[#This Row],[ACABAMENTO]]</f>
        <v>0</v>
      </c>
      <c r="AW2003" s="28">
        <f>Tabela1[[#This Row],[PESO TOTAL]]*Tabela1[[#This Row],[PRONTO ACABADO]]</f>
        <v>0</v>
      </c>
      <c r="AX2003" s="28">
        <f>Tabela1[[#This Row],[PESO TOTAL]]*Tabela1[[#This Row],[EXPEDIÇÃO ]]</f>
        <v>0</v>
      </c>
      <c r="AY2003" s="28" t="str">
        <f>Tabela1[[#This Row],[PEDIDO]]&amp;Tabela1[[#This Row],[PRODUTO]]</f>
        <v/>
      </c>
      <c r="AZ2003" s="44">
        <f>IF(AF2003="",0,IF(ISTEXT(AF2003),H2003*VALUE(SUBSTITUTE(AF2003,"%",""))/100,H2003*AF2003))-Tabela1[[#This Row],[PRONTO ACABADO2]]</f>
        <v>0</v>
      </c>
      <c r="BA2003" s="44">
        <f>IF(AG2003="",0,IF(ISTEXT(AG2003),H2003*VALUE(SUBSTITUTE(AG2003,"%",""))/100,H2003*AG2003))-Tabela1[[#This Row],[PESO EXPEDIDO2]]</f>
        <v>0</v>
      </c>
      <c r="BB2003" s="44">
        <f t="shared" si="274"/>
        <v>0</v>
      </c>
      <c r="BC2003" s="44">
        <f t="shared" si="275"/>
        <v>0</v>
      </c>
      <c r="BD2003" s="44"/>
    </row>
    <row r="2004" spans="1:56" ht="15.75" hidden="1" customHeight="1" x14ac:dyDescent="0.25">
      <c r="A2004" s="6"/>
      <c r="B2004" s="22"/>
      <c r="C2004" s="7"/>
      <c r="D2004" s="46"/>
      <c r="E2004" s="7"/>
      <c r="F2004" s="7"/>
      <c r="G2004" s="44"/>
      <c r="H2004" s="41">
        <f>Tabela1[[#This Row],[PESO UNI]]*Tabela1[[#This Row],[QTE]]</f>
        <v>0</v>
      </c>
      <c r="I2004" s="7"/>
      <c r="J2004" s="8"/>
      <c r="K2004" s="8"/>
      <c r="L2004" s="9"/>
      <c r="M2004" s="10"/>
      <c r="N2004" s="8"/>
      <c r="O2004" s="12"/>
      <c r="P2004" s="13"/>
      <c r="Q2004" s="14">
        <f>Tabela1[[#This Row],[QTDE/ Fabricação]]-Tabela1[[#This Row],[QTE]]</f>
        <v>0</v>
      </c>
      <c r="R2004" s="19">
        <f t="shared" si="270"/>
        <v>0</v>
      </c>
      <c r="S2004" s="19">
        <f t="shared" si="269"/>
        <v>0</v>
      </c>
      <c r="T2004" s="20">
        <f t="shared" si="271"/>
        <v>0</v>
      </c>
      <c r="U2004" s="17">
        <f>IFERROR(SUMIF('LISTA DE EMBARQUE'!B:B,MICRO!E:E,'LISTA DE EMBARQUE'!G:G),"")</f>
        <v>0</v>
      </c>
      <c r="V2004" s="12" t="str">
        <f>IFERROR(VLOOKUP(Tabela1[[#This Row],[COD.MDE]],'LISTA DE EMBARQUE'!B:L,11,0),"")</f>
        <v/>
      </c>
      <c r="W2004" s="13" t="str">
        <f>IFERROR(COUNTIF(#REF!,Tabela1[[#This Row],[Colunas5]]),"")</f>
        <v/>
      </c>
      <c r="X2004" s="14">
        <f>Tabela1[[#This Row],[QIANTIDADE EXPEDIDA]]*Tabela1[[#This Row],[PESO UNI]]</f>
        <v>0</v>
      </c>
      <c r="Y2004" s="14">
        <f t="shared" si="272"/>
        <v>0</v>
      </c>
      <c r="Z2004" s="21">
        <f>Tabela1[[#This Row],[PESO TOTAL]]-Tabela1[[#This Row],[Peso Expedido]]</f>
        <v>0</v>
      </c>
      <c r="AA2004" s="18"/>
      <c r="AB2004" s="40"/>
      <c r="AC2004" s="40"/>
      <c r="AD2004" s="40"/>
      <c r="AE2004" s="40"/>
      <c r="AF2004" s="40"/>
      <c r="AG2004" s="40"/>
      <c r="AH2004" s="40"/>
      <c r="AI2004" s="40" t="str">
        <f t="shared" si="276"/>
        <v>ok</v>
      </c>
      <c r="AJ2004"/>
      <c r="AK2004" t="str">
        <f>Tabela1[[#This Row],[Coluna1]]&amp;Tabela1[[#This Row],[PEDIDO]]</f>
        <v/>
      </c>
      <c r="AL2004"/>
      <c r="AM2004"/>
      <c r="AN2004"/>
      <c r="AO2004" t="str">
        <f t="shared" si="273"/>
        <v>/</v>
      </c>
      <c r="AP2004" t="str">
        <f>Tabela1[[#This Row],[TAG]]&amp;Tabela1[[#This Row],[PEDIDO]]&amp;Tabela1[[#This Row],[PRODUTO]]</f>
        <v/>
      </c>
      <c r="AQ2004" s="23" t="str">
        <f>Tabela1[[#This Row],[PRODUTO]]&amp;Tabela1[[#This Row],[TAG]]</f>
        <v/>
      </c>
      <c r="AR2004" s="183">
        <f>Tabela1[[#This Row],[PESO TOTAL]]*Tabela1[[#This Row],[MATÉRIA PRIMA]]</f>
        <v>0</v>
      </c>
      <c r="AS2004" s="28">
        <f>Tabela1[[#This Row],[PESO TOTAL]]*Tabela1[[#This Row],[PREPARAÇÃO ]]</f>
        <v>0</v>
      </c>
      <c r="AT2004" s="28">
        <f>Tabela1[[#This Row],[PESO TOTAL]]*Tabela1[[#This Row],[CALDEIRARIA]]</f>
        <v>0</v>
      </c>
      <c r="AU2004" s="28">
        <f>Tabela1[[#This Row],[PESO TOTAL]]*Tabela1[[#This Row],[SOLDA]]</f>
        <v>0</v>
      </c>
      <c r="AV2004" s="28">
        <f>Tabela1[[#This Row],[PESO TOTAL]]*Tabela1[[#This Row],[ACABAMENTO]]</f>
        <v>0</v>
      </c>
      <c r="AW2004" s="28">
        <f>Tabela1[[#This Row],[PESO TOTAL]]*Tabela1[[#This Row],[PRONTO ACABADO]]</f>
        <v>0</v>
      </c>
      <c r="AX2004" s="28">
        <f>Tabela1[[#This Row],[PESO TOTAL]]*Tabela1[[#This Row],[EXPEDIÇÃO ]]</f>
        <v>0</v>
      </c>
      <c r="AY2004" s="28" t="str">
        <f>Tabela1[[#This Row],[PEDIDO]]&amp;Tabela1[[#This Row],[PRODUTO]]</f>
        <v/>
      </c>
      <c r="AZ2004" s="44">
        <f>IF(AF2004="",0,IF(ISTEXT(AF2004),H2004*VALUE(SUBSTITUTE(AF2004,"%",""))/100,H2004*AF2004))-Tabela1[[#This Row],[PRONTO ACABADO2]]</f>
        <v>0</v>
      </c>
      <c r="BA2004" s="44">
        <f>IF(AG2004="",0,IF(ISTEXT(AG2004),H2004*VALUE(SUBSTITUTE(AG2004,"%",""))/100,H2004*AG2004))-Tabela1[[#This Row],[PESO EXPEDIDO2]]</f>
        <v>0</v>
      </c>
      <c r="BB2004" s="44">
        <f t="shared" si="274"/>
        <v>0</v>
      </c>
      <c r="BC2004" s="44">
        <f t="shared" si="275"/>
        <v>0</v>
      </c>
      <c r="BD2004" s="44"/>
    </row>
    <row r="2005" spans="1:56" ht="15.75" hidden="1" customHeight="1" x14ac:dyDescent="0.25">
      <c r="A2005" s="6"/>
      <c r="B2005" s="22"/>
      <c r="C2005" s="7"/>
      <c r="D2005" s="46"/>
      <c r="E2005" s="7"/>
      <c r="F2005" s="7"/>
      <c r="G2005" s="44"/>
      <c r="H2005" s="41">
        <f>Tabela1[[#This Row],[PESO UNI]]*Tabela1[[#This Row],[QTE]]</f>
        <v>0</v>
      </c>
      <c r="I2005" s="7"/>
      <c r="J2005" s="8"/>
      <c r="K2005" s="8"/>
      <c r="L2005" s="9"/>
      <c r="M2005" s="10"/>
      <c r="N2005" s="8"/>
      <c r="O2005" s="12"/>
      <c r="P2005" s="13"/>
      <c r="Q2005" s="14">
        <f>Tabela1[[#This Row],[QTDE/ Fabricação]]-Tabela1[[#This Row],[QTE]]</f>
        <v>0</v>
      </c>
      <c r="R2005" s="19">
        <f t="shared" si="270"/>
        <v>0</v>
      </c>
      <c r="S2005" s="19">
        <f t="shared" si="269"/>
        <v>0</v>
      </c>
      <c r="T2005" s="20">
        <f t="shared" si="271"/>
        <v>0</v>
      </c>
      <c r="U2005" s="17">
        <f>IFERROR(SUMIF('LISTA DE EMBARQUE'!B:B,MICRO!E:E,'LISTA DE EMBARQUE'!G:G),"")</f>
        <v>0</v>
      </c>
      <c r="V2005" s="12" t="str">
        <f>IFERROR(VLOOKUP(Tabela1[[#This Row],[COD.MDE]],'LISTA DE EMBARQUE'!B:L,11,0),"")</f>
        <v/>
      </c>
      <c r="W2005" s="13" t="str">
        <f>IFERROR(COUNTIF(#REF!,Tabela1[[#This Row],[Colunas5]]),"")</f>
        <v/>
      </c>
      <c r="X2005" s="14">
        <f>Tabela1[[#This Row],[QIANTIDADE EXPEDIDA]]*Tabela1[[#This Row],[PESO UNI]]</f>
        <v>0</v>
      </c>
      <c r="Y2005" s="14">
        <f t="shared" si="272"/>
        <v>0</v>
      </c>
      <c r="Z2005" s="21">
        <f>Tabela1[[#This Row],[PESO TOTAL]]-Tabela1[[#This Row],[Peso Expedido]]</f>
        <v>0</v>
      </c>
      <c r="AA2005" s="18"/>
      <c r="AB2005" s="40"/>
      <c r="AC2005" s="40"/>
      <c r="AD2005" s="40"/>
      <c r="AE2005" s="40"/>
      <c r="AF2005" s="40"/>
      <c r="AG2005" s="40"/>
      <c r="AH2005" s="40"/>
      <c r="AI2005" s="40" t="str">
        <f t="shared" si="276"/>
        <v>ok</v>
      </c>
      <c r="AJ2005"/>
      <c r="AK2005" t="str">
        <f>Tabela1[[#This Row],[Coluna1]]&amp;Tabela1[[#This Row],[PEDIDO]]</f>
        <v/>
      </c>
      <c r="AL2005"/>
      <c r="AM2005"/>
      <c r="AN2005"/>
      <c r="AO2005" t="str">
        <f t="shared" si="273"/>
        <v>/</v>
      </c>
      <c r="AP2005" t="str">
        <f>Tabela1[[#This Row],[TAG]]&amp;Tabela1[[#This Row],[PEDIDO]]&amp;Tabela1[[#This Row],[PRODUTO]]</f>
        <v/>
      </c>
      <c r="AQ2005" s="23" t="str">
        <f>Tabela1[[#This Row],[PRODUTO]]&amp;Tabela1[[#This Row],[TAG]]</f>
        <v/>
      </c>
      <c r="AR2005" s="183">
        <f>Tabela1[[#This Row],[PESO TOTAL]]*Tabela1[[#This Row],[MATÉRIA PRIMA]]</f>
        <v>0</v>
      </c>
      <c r="AS2005" s="28">
        <f>Tabela1[[#This Row],[PESO TOTAL]]*Tabela1[[#This Row],[PREPARAÇÃO ]]</f>
        <v>0</v>
      </c>
      <c r="AT2005" s="28">
        <f>Tabela1[[#This Row],[PESO TOTAL]]*Tabela1[[#This Row],[CALDEIRARIA]]</f>
        <v>0</v>
      </c>
      <c r="AU2005" s="28">
        <f>Tabela1[[#This Row],[PESO TOTAL]]*Tabela1[[#This Row],[SOLDA]]</f>
        <v>0</v>
      </c>
      <c r="AV2005" s="28">
        <f>Tabela1[[#This Row],[PESO TOTAL]]*Tabela1[[#This Row],[ACABAMENTO]]</f>
        <v>0</v>
      </c>
      <c r="AW2005" s="28">
        <f>Tabela1[[#This Row],[PESO TOTAL]]*Tabela1[[#This Row],[PRONTO ACABADO]]</f>
        <v>0</v>
      </c>
      <c r="AX2005" s="28">
        <f>Tabela1[[#This Row],[PESO TOTAL]]*Tabela1[[#This Row],[EXPEDIÇÃO ]]</f>
        <v>0</v>
      </c>
      <c r="AY2005" s="28" t="str">
        <f>Tabela1[[#This Row],[PEDIDO]]&amp;Tabela1[[#This Row],[PRODUTO]]</f>
        <v/>
      </c>
      <c r="AZ2005" s="44">
        <f>IF(AF2005="",0,IF(ISTEXT(AF2005),H2005*VALUE(SUBSTITUTE(AF2005,"%",""))/100,H2005*AF2005))-Tabela1[[#This Row],[PRONTO ACABADO2]]</f>
        <v>0</v>
      </c>
      <c r="BA2005" s="44">
        <f>IF(AG2005="",0,IF(ISTEXT(AG2005),H2005*VALUE(SUBSTITUTE(AG2005,"%",""))/100,H2005*AG2005))-Tabela1[[#This Row],[PESO EXPEDIDO2]]</f>
        <v>0</v>
      </c>
      <c r="BB2005" s="44">
        <f t="shared" si="274"/>
        <v>0</v>
      </c>
      <c r="BC2005" s="44">
        <f t="shared" si="275"/>
        <v>0</v>
      </c>
      <c r="BD2005" s="44"/>
    </row>
    <row r="2006" spans="1:56" ht="15.75" hidden="1" customHeight="1" x14ac:dyDescent="0.25">
      <c r="A2006" s="6"/>
      <c r="B2006" s="22"/>
      <c r="C2006" s="7"/>
      <c r="D2006" s="46"/>
      <c r="E2006" s="7"/>
      <c r="F2006" s="7"/>
      <c r="G2006" s="44"/>
      <c r="H2006" s="41">
        <f>Tabela1[[#This Row],[PESO UNI]]*Tabela1[[#This Row],[QTE]]</f>
        <v>0</v>
      </c>
      <c r="I2006" s="7"/>
      <c r="J2006" s="8"/>
      <c r="K2006" s="8"/>
      <c r="L2006" s="9"/>
      <c r="M2006" s="10"/>
      <c r="N2006" s="8"/>
      <c r="O2006" s="12"/>
      <c r="P2006" s="13"/>
      <c r="Q2006" s="14">
        <f>Tabela1[[#This Row],[QTDE/ Fabricação]]-Tabela1[[#This Row],[QTE]]</f>
        <v>0</v>
      </c>
      <c r="R2006" s="19">
        <f t="shared" si="270"/>
        <v>0</v>
      </c>
      <c r="S2006" s="19">
        <f t="shared" si="269"/>
        <v>0</v>
      </c>
      <c r="T2006" s="20">
        <f t="shared" si="271"/>
        <v>0</v>
      </c>
      <c r="U2006" s="17">
        <f>IFERROR(SUMIF('LISTA DE EMBARQUE'!B:B,MICRO!E:E,'LISTA DE EMBARQUE'!G:G),"")</f>
        <v>0</v>
      </c>
      <c r="V2006" s="12" t="str">
        <f>IFERROR(VLOOKUP(Tabela1[[#This Row],[COD.MDE]],'LISTA DE EMBARQUE'!B:L,11,0),"")</f>
        <v/>
      </c>
      <c r="W2006" s="13" t="str">
        <f>IFERROR(COUNTIF(#REF!,Tabela1[[#This Row],[Colunas5]]),"")</f>
        <v/>
      </c>
      <c r="X2006" s="14">
        <f>Tabela1[[#This Row],[QIANTIDADE EXPEDIDA]]*Tabela1[[#This Row],[PESO UNI]]</f>
        <v>0</v>
      </c>
      <c r="Y2006" s="14">
        <f t="shared" si="272"/>
        <v>0</v>
      </c>
      <c r="Z2006" s="21">
        <f>Tabela1[[#This Row],[PESO TOTAL]]-Tabela1[[#This Row],[Peso Expedido]]</f>
        <v>0</v>
      </c>
      <c r="AA2006" s="18"/>
      <c r="AB2006" s="40"/>
      <c r="AC2006" s="40"/>
      <c r="AD2006" s="40"/>
      <c r="AE2006" s="40"/>
      <c r="AF2006" s="40"/>
      <c r="AG2006" s="40"/>
      <c r="AH2006" s="40"/>
      <c r="AI2006" s="40" t="str">
        <f t="shared" si="276"/>
        <v>ok</v>
      </c>
      <c r="AJ2006"/>
      <c r="AK2006" t="str">
        <f>Tabela1[[#This Row],[Coluna1]]&amp;Tabela1[[#This Row],[PEDIDO]]</f>
        <v/>
      </c>
      <c r="AL2006"/>
      <c r="AM2006"/>
      <c r="AN2006"/>
      <c r="AO2006" t="str">
        <f t="shared" si="273"/>
        <v>/</v>
      </c>
      <c r="AP2006" t="str">
        <f>Tabela1[[#This Row],[TAG]]&amp;Tabela1[[#This Row],[PEDIDO]]&amp;Tabela1[[#This Row],[PRODUTO]]</f>
        <v/>
      </c>
      <c r="AQ2006" s="23" t="str">
        <f>Tabela1[[#This Row],[PRODUTO]]&amp;Tabela1[[#This Row],[TAG]]</f>
        <v/>
      </c>
      <c r="AR2006" s="183">
        <f>Tabela1[[#This Row],[PESO TOTAL]]*Tabela1[[#This Row],[MATÉRIA PRIMA]]</f>
        <v>0</v>
      </c>
      <c r="AS2006" s="28">
        <f>Tabela1[[#This Row],[PESO TOTAL]]*Tabela1[[#This Row],[PREPARAÇÃO ]]</f>
        <v>0</v>
      </c>
      <c r="AT2006" s="28">
        <f>Tabela1[[#This Row],[PESO TOTAL]]*Tabela1[[#This Row],[CALDEIRARIA]]</f>
        <v>0</v>
      </c>
      <c r="AU2006" s="28">
        <f>Tabela1[[#This Row],[PESO TOTAL]]*Tabela1[[#This Row],[SOLDA]]</f>
        <v>0</v>
      </c>
      <c r="AV2006" s="28">
        <f>Tabela1[[#This Row],[PESO TOTAL]]*Tabela1[[#This Row],[ACABAMENTO]]</f>
        <v>0</v>
      </c>
      <c r="AW2006" s="28">
        <f>Tabela1[[#This Row],[PESO TOTAL]]*Tabela1[[#This Row],[PRONTO ACABADO]]</f>
        <v>0</v>
      </c>
      <c r="AX2006" s="28">
        <f>Tabela1[[#This Row],[PESO TOTAL]]*Tabela1[[#This Row],[EXPEDIÇÃO ]]</f>
        <v>0</v>
      </c>
      <c r="AY2006" s="28" t="str">
        <f>Tabela1[[#This Row],[PEDIDO]]&amp;Tabela1[[#This Row],[PRODUTO]]</f>
        <v/>
      </c>
      <c r="AZ2006" s="44">
        <f>IF(AF2006="",0,IF(ISTEXT(AF2006),H2006*VALUE(SUBSTITUTE(AF2006,"%",""))/100,H2006*AF2006))-Tabela1[[#This Row],[PRONTO ACABADO2]]</f>
        <v>0</v>
      </c>
      <c r="BA2006" s="44">
        <f>IF(AG2006="",0,IF(ISTEXT(AG2006),H2006*VALUE(SUBSTITUTE(AG2006,"%",""))/100,H2006*AG2006))-Tabela1[[#This Row],[PESO EXPEDIDO2]]</f>
        <v>0</v>
      </c>
      <c r="BB2006" s="44">
        <f t="shared" si="274"/>
        <v>0</v>
      </c>
      <c r="BC2006" s="44">
        <f t="shared" si="275"/>
        <v>0</v>
      </c>
      <c r="BD2006" s="44"/>
    </row>
    <row r="2007" spans="1:56" ht="15.75" hidden="1" customHeight="1" x14ac:dyDescent="0.25">
      <c r="A2007" s="6"/>
      <c r="B2007" s="22"/>
      <c r="C2007" s="7"/>
      <c r="D2007" s="46"/>
      <c r="E2007" s="7"/>
      <c r="F2007" s="7"/>
      <c r="G2007" s="44"/>
      <c r="H2007" s="41">
        <f>Tabela1[[#This Row],[PESO UNI]]*Tabela1[[#This Row],[QTE]]</f>
        <v>0</v>
      </c>
      <c r="I2007" s="7"/>
      <c r="J2007" s="8"/>
      <c r="K2007" s="8"/>
      <c r="L2007" s="9"/>
      <c r="M2007" s="10"/>
      <c r="N2007" s="8"/>
      <c r="O2007" s="12"/>
      <c r="P2007" s="13"/>
      <c r="Q2007" s="14">
        <f>Tabela1[[#This Row],[QTDE/ Fabricação]]-Tabela1[[#This Row],[QTE]]</f>
        <v>0</v>
      </c>
      <c r="R2007" s="19">
        <f t="shared" si="270"/>
        <v>0</v>
      </c>
      <c r="S2007" s="19">
        <f t="shared" si="269"/>
        <v>0</v>
      </c>
      <c r="T2007" s="20">
        <f t="shared" si="271"/>
        <v>0</v>
      </c>
      <c r="U2007" s="17">
        <f>IFERROR(SUMIF('LISTA DE EMBARQUE'!B:B,MICRO!E:E,'LISTA DE EMBARQUE'!G:G),"")</f>
        <v>0</v>
      </c>
      <c r="V2007" s="12" t="str">
        <f>IFERROR(VLOOKUP(Tabela1[[#This Row],[COD.MDE]],'LISTA DE EMBARQUE'!B:L,11,0),"")</f>
        <v/>
      </c>
      <c r="W2007" s="13" t="str">
        <f>IFERROR(COUNTIF(#REF!,Tabela1[[#This Row],[Colunas5]]),"")</f>
        <v/>
      </c>
      <c r="X2007" s="14">
        <f>Tabela1[[#This Row],[QIANTIDADE EXPEDIDA]]*Tabela1[[#This Row],[PESO UNI]]</f>
        <v>0</v>
      </c>
      <c r="Y2007" s="14">
        <f t="shared" si="272"/>
        <v>0</v>
      </c>
      <c r="Z2007" s="21">
        <f>Tabela1[[#This Row],[PESO TOTAL]]-Tabela1[[#This Row],[Peso Expedido]]</f>
        <v>0</v>
      </c>
      <c r="AA2007" s="18"/>
      <c r="AB2007" s="40"/>
      <c r="AC2007" s="40"/>
      <c r="AD2007" s="40"/>
      <c r="AE2007" s="40"/>
      <c r="AF2007" s="40"/>
      <c r="AG2007" s="40"/>
      <c r="AH2007" s="40"/>
      <c r="AI2007" s="40" t="str">
        <f t="shared" si="276"/>
        <v>ok</v>
      </c>
      <c r="AJ2007"/>
      <c r="AK2007" t="str">
        <f>Tabela1[[#This Row],[Coluna1]]&amp;Tabela1[[#This Row],[PEDIDO]]</f>
        <v/>
      </c>
      <c r="AL2007"/>
      <c r="AM2007"/>
      <c r="AN2007"/>
      <c r="AO2007" t="str">
        <f t="shared" si="273"/>
        <v>/</v>
      </c>
      <c r="AP2007" t="str">
        <f>Tabela1[[#This Row],[TAG]]&amp;Tabela1[[#This Row],[PEDIDO]]&amp;Tabela1[[#This Row],[PRODUTO]]</f>
        <v/>
      </c>
      <c r="AQ2007" s="23" t="str">
        <f>Tabela1[[#This Row],[PRODUTO]]&amp;Tabela1[[#This Row],[TAG]]</f>
        <v/>
      </c>
      <c r="AR2007" s="183">
        <f>Tabela1[[#This Row],[PESO TOTAL]]*Tabela1[[#This Row],[MATÉRIA PRIMA]]</f>
        <v>0</v>
      </c>
      <c r="AS2007" s="28">
        <f>Tabela1[[#This Row],[PESO TOTAL]]*Tabela1[[#This Row],[PREPARAÇÃO ]]</f>
        <v>0</v>
      </c>
      <c r="AT2007" s="28">
        <f>Tabela1[[#This Row],[PESO TOTAL]]*Tabela1[[#This Row],[CALDEIRARIA]]</f>
        <v>0</v>
      </c>
      <c r="AU2007" s="28">
        <f>Tabela1[[#This Row],[PESO TOTAL]]*Tabela1[[#This Row],[SOLDA]]</f>
        <v>0</v>
      </c>
      <c r="AV2007" s="28">
        <f>Tabela1[[#This Row],[PESO TOTAL]]*Tabela1[[#This Row],[ACABAMENTO]]</f>
        <v>0</v>
      </c>
      <c r="AW2007" s="28">
        <f>Tabela1[[#This Row],[PESO TOTAL]]*Tabela1[[#This Row],[PRONTO ACABADO]]</f>
        <v>0</v>
      </c>
      <c r="AX2007" s="28">
        <f>Tabela1[[#This Row],[PESO TOTAL]]*Tabela1[[#This Row],[EXPEDIÇÃO ]]</f>
        <v>0</v>
      </c>
      <c r="AY2007" s="28" t="str">
        <f>Tabela1[[#This Row],[PEDIDO]]&amp;Tabela1[[#This Row],[PRODUTO]]</f>
        <v/>
      </c>
      <c r="AZ2007" s="44">
        <f>IF(AF2007="",0,IF(ISTEXT(AF2007),H2007*VALUE(SUBSTITUTE(AF2007,"%",""))/100,H2007*AF2007))-Tabela1[[#This Row],[PRONTO ACABADO2]]</f>
        <v>0</v>
      </c>
      <c r="BA2007" s="44">
        <f>IF(AG2007="",0,IF(ISTEXT(AG2007),H2007*VALUE(SUBSTITUTE(AG2007,"%",""))/100,H2007*AG2007))-Tabela1[[#This Row],[PESO EXPEDIDO2]]</f>
        <v>0</v>
      </c>
      <c r="BB2007" s="44">
        <f t="shared" si="274"/>
        <v>0</v>
      </c>
      <c r="BC2007" s="44">
        <f t="shared" si="275"/>
        <v>0</v>
      </c>
      <c r="BD2007" s="44"/>
    </row>
    <row r="2008" spans="1:56" ht="15.75" hidden="1" customHeight="1" x14ac:dyDescent="0.25">
      <c r="A2008" s="6"/>
      <c r="B2008" s="22"/>
      <c r="C2008" s="7"/>
      <c r="D2008" s="46"/>
      <c r="E2008" s="7"/>
      <c r="F2008" s="7"/>
      <c r="G2008" s="44"/>
      <c r="H2008" s="41">
        <f>Tabela1[[#This Row],[PESO UNI]]*Tabela1[[#This Row],[QTE]]</f>
        <v>0</v>
      </c>
      <c r="I2008" s="7"/>
      <c r="J2008" s="8"/>
      <c r="K2008" s="8"/>
      <c r="L2008" s="9"/>
      <c r="M2008" s="10"/>
      <c r="N2008" s="8"/>
      <c r="O2008" s="12"/>
      <c r="P2008" s="13"/>
      <c r="Q2008" s="14">
        <f>Tabela1[[#This Row],[QTDE/ Fabricação]]-Tabela1[[#This Row],[QTE]]</f>
        <v>0</v>
      </c>
      <c r="R2008" s="19">
        <f t="shared" si="270"/>
        <v>0</v>
      </c>
      <c r="S2008" s="19">
        <f t="shared" si="269"/>
        <v>0</v>
      </c>
      <c r="T2008" s="20">
        <f t="shared" si="271"/>
        <v>0</v>
      </c>
      <c r="U2008" s="17">
        <f>IFERROR(SUMIF('LISTA DE EMBARQUE'!B:B,MICRO!E:E,'LISTA DE EMBARQUE'!G:G),"")</f>
        <v>0</v>
      </c>
      <c r="V2008" s="12" t="str">
        <f>IFERROR(VLOOKUP(Tabela1[[#This Row],[COD.MDE]],'LISTA DE EMBARQUE'!B:L,11,0),"")</f>
        <v/>
      </c>
      <c r="W2008" s="13" t="str">
        <f>IFERROR(COUNTIF(#REF!,Tabela1[[#This Row],[Colunas5]]),"")</f>
        <v/>
      </c>
      <c r="X2008" s="14">
        <f>Tabela1[[#This Row],[QIANTIDADE EXPEDIDA]]*Tabela1[[#This Row],[PESO UNI]]</f>
        <v>0</v>
      </c>
      <c r="Y2008" s="14">
        <f t="shared" si="272"/>
        <v>0</v>
      </c>
      <c r="Z2008" s="21">
        <f>Tabela1[[#This Row],[PESO TOTAL]]-Tabela1[[#This Row],[Peso Expedido]]</f>
        <v>0</v>
      </c>
      <c r="AA2008" s="18"/>
      <c r="AB2008" s="40"/>
      <c r="AC2008" s="40"/>
      <c r="AD2008" s="40"/>
      <c r="AE2008" s="40"/>
      <c r="AF2008" s="40"/>
      <c r="AG2008" s="40"/>
      <c r="AH2008" s="40"/>
      <c r="AI2008" s="40" t="str">
        <f t="shared" si="276"/>
        <v>ok</v>
      </c>
      <c r="AJ2008"/>
      <c r="AK2008" t="str">
        <f>Tabela1[[#This Row],[Coluna1]]&amp;Tabela1[[#This Row],[PEDIDO]]</f>
        <v/>
      </c>
      <c r="AL2008"/>
      <c r="AM2008"/>
      <c r="AN2008"/>
      <c r="AO2008" t="str">
        <f t="shared" si="273"/>
        <v>/</v>
      </c>
      <c r="AP2008" t="str">
        <f>Tabela1[[#This Row],[TAG]]&amp;Tabela1[[#This Row],[PEDIDO]]&amp;Tabela1[[#This Row],[PRODUTO]]</f>
        <v/>
      </c>
      <c r="AQ2008" s="23" t="str">
        <f>Tabela1[[#This Row],[PRODUTO]]&amp;Tabela1[[#This Row],[TAG]]</f>
        <v/>
      </c>
      <c r="AR2008" s="183">
        <f>Tabela1[[#This Row],[PESO TOTAL]]*Tabela1[[#This Row],[MATÉRIA PRIMA]]</f>
        <v>0</v>
      </c>
      <c r="AS2008" s="28">
        <f>Tabela1[[#This Row],[PESO TOTAL]]*Tabela1[[#This Row],[PREPARAÇÃO ]]</f>
        <v>0</v>
      </c>
      <c r="AT2008" s="28">
        <f>Tabela1[[#This Row],[PESO TOTAL]]*Tabela1[[#This Row],[CALDEIRARIA]]</f>
        <v>0</v>
      </c>
      <c r="AU2008" s="28">
        <f>Tabela1[[#This Row],[PESO TOTAL]]*Tabela1[[#This Row],[SOLDA]]</f>
        <v>0</v>
      </c>
      <c r="AV2008" s="28">
        <f>Tabela1[[#This Row],[PESO TOTAL]]*Tabela1[[#This Row],[ACABAMENTO]]</f>
        <v>0</v>
      </c>
      <c r="AW2008" s="28">
        <f>Tabela1[[#This Row],[PESO TOTAL]]*Tabela1[[#This Row],[PRONTO ACABADO]]</f>
        <v>0</v>
      </c>
      <c r="AX2008" s="28">
        <f>Tabela1[[#This Row],[PESO TOTAL]]*Tabela1[[#This Row],[EXPEDIÇÃO ]]</f>
        <v>0</v>
      </c>
      <c r="AY2008" s="28" t="str">
        <f>Tabela1[[#This Row],[PEDIDO]]&amp;Tabela1[[#This Row],[PRODUTO]]</f>
        <v/>
      </c>
      <c r="AZ2008" s="44">
        <f>IF(AF2008="",0,IF(ISTEXT(AF2008),H2008*VALUE(SUBSTITUTE(AF2008,"%",""))/100,H2008*AF2008))-Tabela1[[#This Row],[PRONTO ACABADO2]]</f>
        <v>0</v>
      </c>
      <c r="BA2008" s="44">
        <f>IF(AG2008="",0,IF(ISTEXT(AG2008),H2008*VALUE(SUBSTITUTE(AG2008,"%",""))/100,H2008*AG2008))-Tabela1[[#This Row],[PESO EXPEDIDO2]]</f>
        <v>0</v>
      </c>
      <c r="BB2008" s="44">
        <f t="shared" si="274"/>
        <v>0</v>
      </c>
      <c r="BC2008" s="44">
        <f t="shared" si="275"/>
        <v>0</v>
      </c>
      <c r="BD2008" s="44"/>
    </row>
    <row r="2009" spans="1:56" ht="15.75" hidden="1" customHeight="1" x14ac:dyDescent="0.25">
      <c r="A2009" s="6"/>
      <c r="B2009" s="22"/>
      <c r="C2009" s="7"/>
      <c r="D2009" s="46"/>
      <c r="E2009" s="7"/>
      <c r="F2009" s="7"/>
      <c r="G2009" s="44"/>
      <c r="H2009" s="41">
        <f>Tabela1[[#This Row],[PESO UNI]]*Tabela1[[#This Row],[QTE]]</f>
        <v>0</v>
      </c>
      <c r="I2009" s="7"/>
      <c r="J2009" s="8"/>
      <c r="K2009" s="8"/>
      <c r="L2009" s="9"/>
      <c r="M2009" s="10"/>
      <c r="N2009" s="8"/>
      <c r="O2009" s="12"/>
      <c r="P2009" s="13"/>
      <c r="Q2009" s="14">
        <f>Tabela1[[#This Row],[QTDE/ Fabricação]]-Tabela1[[#This Row],[QTE]]</f>
        <v>0</v>
      </c>
      <c r="R2009" s="19">
        <f t="shared" si="270"/>
        <v>0</v>
      </c>
      <c r="S2009" s="19">
        <f t="shared" si="269"/>
        <v>0</v>
      </c>
      <c r="T2009" s="20">
        <f t="shared" si="271"/>
        <v>0</v>
      </c>
      <c r="U2009" s="17">
        <f>IFERROR(SUMIF('LISTA DE EMBARQUE'!B:B,MICRO!E:E,'LISTA DE EMBARQUE'!G:G),"")</f>
        <v>0</v>
      </c>
      <c r="V2009" s="12" t="str">
        <f>IFERROR(VLOOKUP(Tabela1[[#This Row],[COD.MDE]],'LISTA DE EMBARQUE'!B:L,11,0),"")</f>
        <v/>
      </c>
      <c r="W2009" s="13" t="str">
        <f>IFERROR(COUNTIF(#REF!,Tabela1[[#This Row],[Colunas5]]),"")</f>
        <v/>
      </c>
      <c r="X2009" s="14">
        <f>Tabela1[[#This Row],[QIANTIDADE EXPEDIDA]]*Tabela1[[#This Row],[PESO UNI]]</f>
        <v>0</v>
      </c>
      <c r="Y2009" s="14">
        <f t="shared" si="272"/>
        <v>0</v>
      </c>
      <c r="Z2009" s="21">
        <f>Tabela1[[#This Row],[PESO TOTAL]]-Tabela1[[#This Row],[Peso Expedido]]</f>
        <v>0</v>
      </c>
      <c r="AA2009" s="18"/>
      <c r="AB2009" s="40"/>
      <c r="AC2009" s="40"/>
      <c r="AD2009" s="40"/>
      <c r="AE2009" s="40"/>
      <c r="AF2009" s="40"/>
      <c r="AG2009" s="40"/>
      <c r="AH2009" s="40"/>
      <c r="AI2009" s="40" t="str">
        <f t="shared" si="276"/>
        <v>ok</v>
      </c>
      <c r="AJ2009"/>
      <c r="AK2009" t="str">
        <f>Tabela1[[#This Row],[Coluna1]]&amp;Tabela1[[#This Row],[PEDIDO]]</f>
        <v/>
      </c>
      <c r="AL2009"/>
      <c r="AM2009"/>
      <c r="AN2009"/>
      <c r="AO2009" t="str">
        <f t="shared" si="273"/>
        <v>/</v>
      </c>
      <c r="AP2009" t="str">
        <f>Tabela1[[#This Row],[TAG]]&amp;Tabela1[[#This Row],[PEDIDO]]&amp;Tabela1[[#This Row],[PRODUTO]]</f>
        <v/>
      </c>
      <c r="AQ2009" s="23" t="str">
        <f>Tabela1[[#This Row],[PRODUTO]]&amp;Tabela1[[#This Row],[TAG]]</f>
        <v/>
      </c>
      <c r="AR2009" s="183">
        <f>Tabela1[[#This Row],[PESO TOTAL]]*Tabela1[[#This Row],[MATÉRIA PRIMA]]</f>
        <v>0</v>
      </c>
      <c r="AS2009" s="28">
        <f>Tabela1[[#This Row],[PESO TOTAL]]*Tabela1[[#This Row],[PREPARAÇÃO ]]</f>
        <v>0</v>
      </c>
      <c r="AT2009" s="28">
        <f>Tabela1[[#This Row],[PESO TOTAL]]*Tabela1[[#This Row],[CALDEIRARIA]]</f>
        <v>0</v>
      </c>
      <c r="AU2009" s="28">
        <f>Tabela1[[#This Row],[PESO TOTAL]]*Tabela1[[#This Row],[SOLDA]]</f>
        <v>0</v>
      </c>
      <c r="AV2009" s="28">
        <f>Tabela1[[#This Row],[PESO TOTAL]]*Tabela1[[#This Row],[ACABAMENTO]]</f>
        <v>0</v>
      </c>
      <c r="AW2009" s="28">
        <f>Tabela1[[#This Row],[PESO TOTAL]]*Tabela1[[#This Row],[PRONTO ACABADO]]</f>
        <v>0</v>
      </c>
      <c r="AX2009" s="28">
        <f>Tabela1[[#This Row],[PESO TOTAL]]*Tabela1[[#This Row],[EXPEDIÇÃO ]]</f>
        <v>0</v>
      </c>
      <c r="AY2009" s="28" t="str">
        <f>Tabela1[[#This Row],[PEDIDO]]&amp;Tabela1[[#This Row],[PRODUTO]]</f>
        <v/>
      </c>
      <c r="AZ2009" s="44">
        <f>IF(AF2009="",0,IF(ISTEXT(AF2009),H2009*VALUE(SUBSTITUTE(AF2009,"%",""))/100,H2009*AF2009))-Tabela1[[#This Row],[PRONTO ACABADO2]]</f>
        <v>0</v>
      </c>
      <c r="BA2009" s="44">
        <f>IF(AG2009="",0,IF(ISTEXT(AG2009),H2009*VALUE(SUBSTITUTE(AG2009,"%",""))/100,H2009*AG2009))-Tabela1[[#This Row],[PESO EXPEDIDO2]]</f>
        <v>0</v>
      </c>
      <c r="BB2009" s="44">
        <f t="shared" si="274"/>
        <v>0</v>
      </c>
      <c r="BC2009" s="44">
        <f t="shared" si="275"/>
        <v>0</v>
      </c>
      <c r="BD2009" s="44"/>
    </row>
    <row r="2010" spans="1:56" ht="15.75" hidden="1" customHeight="1" x14ac:dyDescent="0.25">
      <c r="A2010" s="6"/>
      <c r="B2010" s="22"/>
      <c r="C2010" s="7"/>
      <c r="D2010" s="46"/>
      <c r="E2010" s="7"/>
      <c r="F2010" s="7"/>
      <c r="G2010" s="44"/>
      <c r="H2010" s="41">
        <f>Tabela1[[#This Row],[PESO UNI]]*Tabela1[[#This Row],[QTE]]</f>
        <v>0</v>
      </c>
      <c r="I2010" s="7"/>
      <c r="J2010" s="8"/>
      <c r="K2010" s="8"/>
      <c r="L2010" s="9"/>
      <c r="M2010" s="10"/>
      <c r="N2010" s="8"/>
      <c r="O2010" s="12"/>
      <c r="P2010" s="13"/>
      <c r="Q2010" s="14">
        <f>Tabela1[[#This Row],[QTDE/ Fabricação]]-Tabela1[[#This Row],[QTE]]</f>
        <v>0</v>
      </c>
      <c r="R2010" s="19">
        <f t="shared" si="270"/>
        <v>0</v>
      </c>
      <c r="S2010" s="19">
        <f t="shared" si="269"/>
        <v>0</v>
      </c>
      <c r="T2010" s="20">
        <f t="shared" si="271"/>
        <v>0</v>
      </c>
      <c r="U2010" s="17">
        <f>IFERROR(SUMIF('LISTA DE EMBARQUE'!B:B,MICRO!E:E,'LISTA DE EMBARQUE'!G:G),"")</f>
        <v>0</v>
      </c>
      <c r="V2010" s="12" t="str">
        <f>IFERROR(VLOOKUP(Tabela1[[#This Row],[COD.MDE]],'LISTA DE EMBARQUE'!B:L,11,0),"")</f>
        <v/>
      </c>
      <c r="W2010" s="13" t="str">
        <f>IFERROR(COUNTIF(#REF!,Tabela1[[#This Row],[Colunas5]]),"")</f>
        <v/>
      </c>
      <c r="X2010" s="14">
        <f>Tabela1[[#This Row],[QIANTIDADE EXPEDIDA]]*Tabela1[[#This Row],[PESO UNI]]</f>
        <v>0</v>
      </c>
      <c r="Y2010" s="14">
        <f t="shared" si="272"/>
        <v>0</v>
      </c>
      <c r="Z2010" s="21">
        <f>Tabela1[[#This Row],[PESO TOTAL]]-Tabela1[[#This Row],[Peso Expedido]]</f>
        <v>0</v>
      </c>
      <c r="AA2010" s="18"/>
      <c r="AB2010" s="40"/>
      <c r="AC2010" s="40"/>
      <c r="AD2010" s="40"/>
      <c r="AE2010" s="40"/>
      <c r="AF2010" s="40"/>
      <c r="AG2010" s="40"/>
      <c r="AH2010" s="40"/>
      <c r="AI2010" s="40" t="str">
        <f t="shared" si="276"/>
        <v>ok</v>
      </c>
      <c r="AJ2010"/>
      <c r="AK2010" t="str">
        <f>Tabela1[[#This Row],[Coluna1]]&amp;Tabela1[[#This Row],[PEDIDO]]</f>
        <v/>
      </c>
      <c r="AL2010"/>
      <c r="AM2010"/>
      <c r="AN2010"/>
      <c r="AO2010" t="str">
        <f t="shared" si="273"/>
        <v>/</v>
      </c>
      <c r="AP2010" t="str">
        <f>Tabela1[[#This Row],[TAG]]&amp;Tabela1[[#This Row],[PEDIDO]]&amp;Tabela1[[#This Row],[PRODUTO]]</f>
        <v/>
      </c>
      <c r="AQ2010" s="23" t="str">
        <f>Tabela1[[#This Row],[PRODUTO]]&amp;Tabela1[[#This Row],[TAG]]</f>
        <v/>
      </c>
      <c r="AR2010" s="183">
        <f>Tabela1[[#This Row],[PESO TOTAL]]*Tabela1[[#This Row],[MATÉRIA PRIMA]]</f>
        <v>0</v>
      </c>
      <c r="AS2010" s="28">
        <f>Tabela1[[#This Row],[PESO TOTAL]]*Tabela1[[#This Row],[PREPARAÇÃO ]]</f>
        <v>0</v>
      </c>
      <c r="AT2010" s="28">
        <f>Tabela1[[#This Row],[PESO TOTAL]]*Tabela1[[#This Row],[CALDEIRARIA]]</f>
        <v>0</v>
      </c>
      <c r="AU2010" s="28">
        <f>Tabela1[[#This Row],[PESO TOTAL]]*Tabela1[[#This Row],[SOLDA]]</f>
        <v>0</v>
      </c>
      <c r="AV2010" s="28">
        <f>Tabela1[[#This Row],[PESO TOTAL]]*Tabela1[[#This Row],[ACABAMENTO]]</f>
        <v>0</v>
      </c>
      <c r="AW2010" s="28">
        <f>Tabela1[[#This Row],[PESO TOTAL]]*Tabela1[[#This Row],[PRONTO ACABADO]]</f>
        <v>0</v>
      </c>
      <c r="AX2010" s="28">
        <f>Tabela1[[#This Row],[PESO TOTAL]]*Tabela1[[#This Row],[EXPEDIÇÃO ]]</f>
        <v>0</v>
      </c>
      <c r="AY2010" s="28" t="str">
        <f>Tabela1[[#This Row],[PEDIDO]]&amp;Tabela1[[#This Row],[PRODUTO]]</f>
        <v/>
      </c>
      <c r="AZ2010" s="44">
        <f>IF(AF2010="",0,IF(ISTEXT(AF2010),H2010*VALUE(SUBSTITUTE(AF2010,"%",""))/100,H2010*AF2010))-Tabela1[[#This Row],[PRONTO ACABADO2]]</f>
        <v>0</v>
      </c>
      <c r="BA2010" s="44">
        <f>IF(AG2010="",0,IF(ISTEXT(AG2010),H2010*VALUE(SUBSTITUTE(AG2010,"%",""))/100,H2010*AG2010))-Tabela1[[#This Row],[PESO EXPEDIDO2]]</f>
        <v>0</v>
      </c>
      <c r="BB2010" s="44">
        <f t="shared" si="274"/>
        <v>0</v>
      </c>
      <c r="BC2010" s="44">
        <f t="shared" si="275"/>
        <v>0</v>
      </c>
      <c r="BD2010" s="44"/>
    </row>
    <row r="2011" spans="1:56" ht="15.75" hidden="1" customHeight="1" x14ac:dyDescent="0.25">
      <c r="A2011" s="6"/>
      <c r="B2011" s="22"/>
      <c r="C2011" s="7"/>
      <c r="D2011" s="46"/>
      <c r="E2011" s="7"/>
      <c r="F2011" s="7"/>
      <c r="G2011" s="44"/>
      <c r="H2011" s="41">
        <f>Tabela1[[#This Row],[PESO UNI]]*Tabela1[[#This Row],[QTE]]</f>
        <v>0</v>
      </c>
      <c r="I2011" s="7"/>
      <c r="J2011" s="8"/>
      <c r="K2011" s="8"/>
      <c r="L2011" s="9"/>
      <c r="M2011" s="10"/>
      <c r="N2011" s="8"/>
      <c r="O2011" s="12"/>
      <c r="P2011" s="13"/>
      <c r="Q2011" s="14">
        <f>Tabela1[[#This Row],[QTDE/ Fabricação]]-Tabela1[[#This Row],[QTE]]</f>
        <v>0</v>
      </c>
      <c r="R2011" s="19">
        <f t="shared" si="270"/>
        <v>0</v>
      </c>
      <c r="S2011" s="19">
        <f t="shared" si="269"/>
        <v>0</v>
      </c>
      <c r="T2011" s="20">
        <f t="shared" si="271"/>
        <v>0</v>
      </c>
      <c r="U2011" s="17">
        <f>IFERROR(SUMIF('LISTA DE EMBARQUE'!B:B,MICRO!E:E,'LISTA DE EMBARQUE'!G:G),"")</f>
        <v>0</v>
      </c>
      <c r="V2011" s="12" t="str">
        <f>IFERROR(VLOOKUP(Tabela1[[#This Row],[COD.MDE]],'LISTA DE EMBARQUE'!B:L,11,0),"")</f>
        <v/>
      </c>
      <c r="W2011" s="13" t="str">
        <f>IFERROR(COUNTIF(#REF!,Tabela1[[#This Row],[Colunas5]]),"")</f>
        <v/>
      </c>
      <c r="X2011" s="14">
        <f>Tabela1[[#This Row],[QIANTIDADE EXPEDIDA]]*Tabela1[[#This Row],[PESO UNI]]</f>
        <v>0</v>
      </c>
      <c r="Y2011" s="14">
        <f t="shared" si="272"/>
        <v>0</v>
      </c>
      <c r="Z2011" s="21">
        <f>Tabela1[[#This Row],[PESO TOTAL]]-Tabela1[[#This Row],[Peso Expedido]]</f>
        <v>0</v>
      </c>
      <c r="AA2011" s="18"/>
      <c r="AB2011" s="40"/>
      <c r="AC2011" s="40"/>
      <c r="AD2011" s="40"/>
      <c r="AE2011" s="40"/>
      <c r="AF2011" s="40"/>
      <c r="AG2011" s="40"/>
      <c r="AH2011" s="40"/>
      <c r="AI2011" s="40" t="str">
        <f t="shared" si="276"/>
        <v>ok</v>
      </c>
      <c r="AJ2011"/>
      <c r="AK2011" t="str">
        <f>Tabela1[[#This Row],[Coluna1]]&amp;Tabela1[[#This Row],[PEDIDO]]</f>
        <v/>
      </c>
      <c r="AL2011"/>
      <c r="AM2011"/>
      <c r="AN2011"/>
      <c r="AO2011" t="str">
        <f t="shared" si="273"/>
        <v>/</v>
      </c>
      <c r="AP2011" t="str">
        <f>Tabela1[[#This Row],[TAG]]&amp;Tabela1[[#This Row],[PEDIDO]]&amp;Tabela1[[#This Row],[PRODUTO]]</f>
        <v/>
      </c>
      <c r="AQ2011" s="23" t="str">
        <f>Tabela1[[#This Row],[PRODUTO]]&amp;Tabela1[[#This Row],[TAG]]</f>
        <v/>
      </c>
      <c r="AR2011" s="183">
        <f>Tabela1[[#This Row],[PESO TOTAL]]*Tabela1[[#This Row],[MATÉRIA PRIMA]]</f>
        <v>0</v>
      </c>
      <c r="AS2011" s="28">
        <f>Tabela1[[#This Row],[PESO TOTAL]]*Tabela1[[#This Row],[PREPARAÇÃO ]]</f>
        <v>0</v>
      </c>
      <c r="AT2011" s="28">
        <f>Tabela1[[#This Row],[PESO TOTAL]]*Tabela1[[#This Row],[CALDEIRARIA]]</f>
        <v>0</v>
      </c>
      <c r="AU2011" s="28">
        <f>Tabela1[[#This Row],[PESO TOTAL]]*Tabela1[[#This Row],[SOLDA]]</f>
        <v>0</v>
      </c>
      <c r="AV2011" s="28">
        <f>Tabela1[[#This Row],[PESO TOTAL]]*Tabela1[[#This Row],[ACABAMENTO]]</f>
        <v>0</v>
      </c>
      <c r="AW2011" s="28">
        <f>Tabela1[[#This Row],[PESO TOTAL]]*Tabela1[[#This Row],[PRONTO ACABADO]]</f>
        <v>0</v>
      </c>
      <c r="AX2011" s="28">
        <f>Tabela1[[#This Row],[PESO TOTAL]]*Tabela1[[#This Row],[EXPEDIÇÃO ]]</f>
        <v>0</v>
      </c>
      <c r="AY2011" s="28" t="str">
        <f>Tabela1[[#This Row],[PEDIDO]]&amp;Tabela1[[#This Row],[PRODUTO]]</f>
        <v/>
      </c>
      <c r="AZ2011" s="44">
        <f>IF(AF2011="",0,IF(ISTEXT(AF2011),H2011*VALUE(SUBSTITUTE(AF2011,"%",""))/100,H2011*AF2011))-Tabela1[[#This Row],[PRONTO ACABADO2]]</f>
        <v>0</v>
      </c>
      <c r="BA2011" s="44">
        <f>IF(AG2011="",0,IF(ISTEXT(AG2011),H2011*VALUE(SUBSTITUTE(AG2011,"%",""))/100,H2011*AG2011))-Tabela1[[#This Row],[PESO EXPEDIDO2]]</f>
        <v>0</v>
      </c>
      <c r="BB2011" s="44">
        <f t="shared" si="274"/>
        <v>0</v>
      </c>
      <c r="BC2011" s="44">
        <f t="shared" si="275"/>
        <v>0</v>
      </c>
      <c r="BD2011" s="44"/>
    </row>
    <row r="2012" spans="1:56" ht="15.75" hidden="1" customHeight="1" x14ac:dyDescent="0.25">
      <c r="A2012" s="6"/>
      <c r="B2012" s="22"/>
      <c r="C2012" s="7"/>
      <c r="D2012" s="46"/>
      <c r="E2012" s="7"/>
      <c r="F2012" s="7"/>
      <c r="G2012" s="44"/>
      <c r="H2012" s="41">
        <f>Tabela1[[#This Row],[PESO UNI]]*Tabela1[[#This Row],[QTE]]</f>
        <v>0</v>
      </c>
      <c r="I2012" s="7"/>
      <c r="J2012" s="8"/>
      <c r="K2012" s="8"/>
      <c r="L2012" s="9"/>
      <c r="M2012" s="10"/>
      <c r="N2012" s="8"/>
      <c r="O2012" s="12"/>
      <c r="P2012" s="13"/>
      <c r="Q2012" s="14">
        <f>Tabela1[[#This Row],[QTDE/ Fabricação]]-Tabela1[[#This Row],[QTE]]</f>
        <v>0</v>
      </c>
      <c r="R2012" s="19">
        <f t="shared" si="270"/>
        <v>0</v>
      </c>
      <c r="S2012" s="19">
        <f t="shared" si="269"/>
        <v>0</v>
      </c>
      <c r="T2012" s="20">
        <f t="shared" si="271"/>
        <v>0</v>
      </c>
      <c r="U2012" s="17">
        <f>IFERROR(SUMIF('LISTA DE EMBARQUE'!B:B,MICRO!E:E,'LISTA DE EMBARQUE'!G:G),"")</f>
        <v>0</v>
      </c>
      <c r="V2012" s="12" t="str">
        <f>IFERROR(VLOOKUP(Tabela1[[#This Row],[COD.MDE]],'LISTA DE EMBARQUE'!B:L,11,0),"")</f>
        <v/>
      </c>
      <c r="W2012" s="13" t="str">
        <f>IFERROR(COUNTIF(#REF!,Tabela1[[#This Row],[Colunas5]]),"")</f>
        <v/>
      </c>
      <c r="X2012" s="14">
        <f>Tabela1[[#This Row],[QIANTIDADE EXPEDIDA]]*Tabela1[[#This Row],[PESO UNI]]</f>
        <v>0</v>
      </c>
      <c r="Y2012" s="14">
        <f t="shared" si="272"/>
        <v>0</v>
      </c>
      <c r="Z2012" s="21">
        <f>Tabela1[[#This Row],[PESO TOTAL]]-Tabela1[[#This Row],[Peso Expedido]]</f>
        <v>0</v>
      </c>
      <c r="AA2012" s="18"/>
      <c r="AB2012" s="40"/>
      <c r="AC2012" s="40"/>
      <c r="AD2012" s="40"/>
      <c r="AE2012" s="40"/>
      <c r="AF2012" s="40"/>
      <c r="AG2012" s="40"/>
      <c r="AH2012" s="40"/>
      <c r="AI2012" s="40" t="str">
        <f t="shared" si="276"/>
        <v>ok</v>
      </c>
      <c r="AJ2012"/>
      <c r="AK2012" t="str">
        <f>Tabela1[[#This Row],[Coluna1]]&amp;Tabela1[[#This Row],[PEDIDO]]</f>
        <v/>
      </c>
      <c r="AL2012"/>
      <c r="AM2012"/>
      <c r="AN2012"/>
      <c r="AO2012" t="str">
        <f t="shared" si="273"/>
        <v>/</v>
      </c>
      <c r="AP2012" t="str">
        <f>Tabela1[[#This Row],[TAG]]&amp;Tabela1[[#This Row],[PEDIDO]]&amp;Tabela1[[#This Row],[PRODUTO]]</f>
        <v/>
      </c>
      <c r="AQ2012" s="23" t="str">
        <f>Tabela1[[#This Row],[PRODUTO]]&amp;Tabela1[[#This Row],[TAG]]</f>
        <v/>
      </c>
      <c r="AR2012" s="183">
        <f>Tabela1[[#This Row],[PESO TOTAL]]*Tabela1[[#This Row],[MATÉRIA PRIMA]]</f>
        <v>0</v>
      </c>
      <c r="AS2012" s="28">
        <f>Tabela1[[#This Row],[PESO TOTAL]]*Tabela1[[#This Row],[PREPARAÇÃO ]]</f>
        <v>0</v>
      </c>
      <c r="AT2012" s="28">
        <f>Tabela1[[#This Row],[PESO TOTAL]]*Tabela1[[#This Row],[CALDEIRARIA]]</f>
        <v>0</v>
      </c>
      <c r="AU2012" s="28">
        <f>Tabela1[[#This Row],[PESO TOTAL]]*Tabela1[[#This Row],[SOLDA]]</f>
        <v>0</v>
      </c>
      <c r="AV2012" s="28">
        <f>Tabela1[[#This Row],[PESO TOTAL]]*Tabela1[[#This Row],[ACABAMENTO]]</f>
        <v>0</v>
      </c>
      <c r="AW2012" s="28">
        <f>Tabela1[[#This Row],[PESO TOTAL]]*Tabela1[[#This Row],[PRONTO ACABADO]]</f>
        <v>0</v>
      </c>
      <c r="AX2012" s="28">
        <f>Tabela1[[#This Row],[PESO TOTAL]]*Tabela1[[#This Row],[EXPEDIÇÃO ]]</f>
        <v>0</v>
      </c>
      <c r="AY2012" s="28" t="str">
        <f>Tabela1[[#This Row],[PEDIDO]]&amp;Tabela1[[#This Row],[PRODUTO]]</f>
        <v/>
      </c>
      <c r="AZ2012" s="44">
        <f>IF(AF2012="",0,IF(ISTEXT(AF2012),H2012*VALUE(SUBSTITUTE(AF2012,"%",""))/100,H2012*AF2012))-Tabela1[[#This Row],[PRONTO ACABADO2]]</f>
        <v>0</v>
      </c>
      <c r="BA2012" s="44">
        <f>IF(AG2012="",0,IF(ISTEXT(AG2012),H2012*VALUE(SUBSTITUTE(AG2012,"%",""))/100,H2012*AG2012))-Tabela1[[#This Row],[PESO EXPEDIDO2]]</f>
        <v>0</v>
      </c>
      <c r="BB2012" s="44">
        <f t="shared" si="274"/>
        <v>0</v>
      </c>
      <c r="BC2012" s="44">
        <f t="shared" si="275"/>
        <v>0</v>
      </c>
      <c r="BD2012" s="44"/>
    </row>
    <row r="2013" spans="1:56" ht="15.75" hidden="1" customHeight="1" x14ac:dyDescent="0.25">
      <c r="A2013" s="6"/>
      <c r="B2013" s="22"/>
      <c r="C2013" s="7"/>
      <c r="D2013" s="46"/>
      <c r="E2013" s="7"/>
      <c r="F2013" s="7"/>
      <c r="G2013" s="44"/>
      <c r="H2013" s="41">
        <f>Tabela1[[#This Row],[PESO UNI]]*Tabela1[[#This Row],[QTE]]</f>
        <v>0</v>
      </c>
      <c r="I2013" s="7"/>
      <c r="J2013" s="8"/>
      <c r="K2013" s="8"/>
      <c r="L2013" s="9"/>
      <c r="M2013" s="10"/>
      <c r="N2013" s="8"/>
      <c r="O2013" s="12"/>
      <c r="P2013" s="13"/>
      <c r="Q2013" s="14">
        <f>Tabela1[[#This Row],[QTDE/ Fabricação]]-Tabela1[[#This Row],[QTE]]</f>
        <v>0</v>
      </c>
      <c r="R2013" s="19">
        <f t="shared" si="270"/>
        <v>0</v>
      </c>
      <c r="S2013" s="19">
        <f t="shared" si="269"/>
        <v>0</v>
      </c>
      <c r="T2013" s="20">
        <f t="shared" si="271"/>
        <v>0</v>
      </c>
      <c r="U2013" s="17">
        <f>IFERROR(SUMIF('LISTA DE EMBARQUE'!B:B,MICRO!E:E,'LISTA DE EMBARQUE'!G:G),"")</f>
        <v>0</v>
      </c>
      <c r="V2013" s="12" t="str">
        <f>IFERROR(VLOOKUP(Tabela1[[#This Row],[COD.MDE]],'LISTA DE EMBARQUE'!B:L,11,0),"")</f>
        <v/>
      </c>
      <c r="W2013" s="13" t="str">
        <f>IFERROR(COUNTIF(#REF!,Tabela1[[#This Row],[Colunas5]]),"")</f>
        <v/>
      </c>
      <c r="X2013" s="14">
        <f>Tabela1[[#This Row],[QIANTIDADE EXPEDIDA]]*Tabela1[[#This Row],[PESO UNI]]</f>
        <v>0</v>
      </c>
      <c r="Y2013" s="14">
        <f t="shared" si="272"/>
        <v>0</v>
      </c>
      <c r="Z2013" s="21">
        <f>Tabela1[[#This Row],[PESO TOTAL]]-Tabela1[[#This Row],[Peso Expedido]]</f>
        <v>0</v>
      </c>
      <c r="AA2013" s="18"/>
      <c r="AB2013" s="40"/>
      <c r="AC2013" s="40"/>
      <c r="AD2013" s="40"/>
      <c r="AE2013" s="40"/>
      <c r="AF2013" s="40"/>
      <c r="AG2013" s="40"/>
      <c r="AH2013" s="40"/>
      <c r="AI2013" s="40" t="str">
        <f t="shared" si="276"/>
        <v>ok</v>
      </c>
      <c r="AJ2013"/>
      <c r="AK2013" t="str">
        <f>Tabela1[[#This Row],[Coluna1]]&amp;Tabela1[[#This Row],[PEDIDO]]</f>
        <v/>
      </c>
      <c r="AL2013"/>
      <c r="AM2013"/>
      <c r="AN2013"/>
      <c r="AO2013" t="str">
        <f t="shared" si="273"/>
        <v>/</v>
      </c>
      <c r="AP2013" t="str">
        <f>Tabela1[[#This Row],[TAG]]&amp;Tabela1[[#This Row],[PEDIDO]]&amp;Tabela1[[#This Row],[PRODUTO]]</f>
        <v/>
      </c>
      <c r="AQ2013" s="23" t="str">
        <f>Tabela1[[#This Row],[PRODUTO]]&amp;Tabela1[[#This Row],[TAG]]</f>
        <v/>
      </c>
      <c r="AR2013" s="183">
        <f>Tabela1[[#This Row],[PESO TOTAL]]*Tabela1[[#This Row],[MATÉRIA PRIMA]]</f>
        <v>0</v>
      </c>
      <c r="AS2013" s="28">
        <f>Tabela1[[#This Row],[PESO TOTAL]]*Tabela1[[#This Row],[PREPARAÇÃO ]]</f>
        <v>0</v>
      </c>
      <c r="AT2013" s="28">
        <f>Tabela1[[#This Row],[PESO TOTAL]]*Tabela1[[#This Row],[CALDEIRARIA]]</f>
        <v>0</v>
      </c>
      <c r="AU2013" s="28">
        <f>Tabela1[[#This Row],[PESO TOTAL]]*Tabela1[[#This Row],[SOLDA]]</f>
        <v>0</v>
      </c>
      <c r="AV2013" s="28">
        <f>Tabela1[[#This Row],[PESO TOTAL]]*Tabela1[[#This Row],[ACABAMENTO]]</f>
        <v>0</v>
      </c>
      <c r="AW2013" s="28">
        <f>Tabela1[[#This Row],[PESO TOTAL]]*Tabela1[[#This Row],[PRONTO ACABADO]]</f>
        <v>0</v>
      </c>
      <c r="AX2013" s="28">
        <f>Tabela1[[#This Row],[PESO TOTAL]]*Tabela1[[#This Row],[EXPEDIÇÃO ]]</f>
        <v>0</v>
      </c>
      <c r="AY2013" s="28" t="str">
        <f>Tabela1[[#This Row],[PEDIDO]]&amp;Tabela1[[#This Row],[PRODUTO]]</f>
        <v/>
      </c>
      <c r="AZ2013" s="44">
        <f>IF(AF2013="",0,IF(ISTEXT(AF2013),H2013*VALUE(SUBSTITUTE(AF2013,"%",""))/100,H2013*AF2013))-Tabela1[[#This Row],[PRONTO ACABADO2]]</f>
        <v>0</v>
      </c>
      <c r="BA2013" s="44">
        <f>IF(AG2013="",0,IF(ISTEXT(AG2013),H2013*VALUE(SUBSTITUTE(AG2013,"%",""))/100,H2013*AG2013))-Tabela1[[#This Row],[PESO EXPEDIDO2]]</f>
        <v>0</v>
      </c>
      <c r="BB2013" s="44">
        <f t="shared" si="274"/>
        <v>0</v>
      </c>
      <c r="BC2013" s="44">
        <f t="shared" si="275"/>
        <v>0</v>
      </c>
      <c r="BD2013" s="44"/>
    </row>
    <row r="2014" spans="1:56" ht="15.75" hidden="1" customHeight="1" x14ac:dyDescent="0.25">
      <c r="A2014" s="6"/>
      <c r="B2014" s="22"/>
      <c r="C2014" s="7"/>
      <c r="D2014" s="46"/>
      <c r="E2014" s="7"/>
      <c r="F2014" s="7"/>
      <c r="G2014" s="44"/>
      <c r="H2014" s="41">
        <f>Tabela1[[#This Row],[PESO UNI]]*Tabela1[[#This Row],[QTE]]</f>
        <v>0</v>
      </c>
      <c r="I2014" s="7"/>
      <c r="J2014" s="8"/>
      <c r="K2014" s="8"/>
      <c r="L2014" s="9"/>
      <c r="M2014" s="10"/>
      <c r="N2014" s="8"/>
      <c r="O2014" s="12"/>
      <c r="P2014" s="13"/>
      <c r="Q2014" s="14">
        <f>Tabela1[[#This Row],[QTDE/ Fabricação]]-Tabela1[[#This Row],[QTE]]</f>
        <v>0</v>
      </c>
      <c r="R2014" s="19">
        <f t="shared" si="270"/>
        <v>0</v>
      </c>
      <c r="S2014" s="19">
        <f t="shared" si="269"/>
        <v>0</v>
      </c>
      <c r="T2014" s="20">
        <f t="shared" si="271"/>
        <v>0</v>
      </c>
      <c r="U2014" s="17">
        <f>IFERROR(SUMIF('LISTA DE EMBARQUE'!B:B,MICRO!E:E,'LISTA DE EMBARQUE'!G:G),"")</f>
        <v>0</v>
      </c>
      <c r="V2014" s="12" t="str">
        <f>IFERROR(VLOOKUP(Tabela1[[#This Row],[COD.MDE]],'LISTA DE EMBARQUE'!B:L,11,0),"")</f>
        <v/>
      </c>
      <c r="W2014" s="13" t="str">
        <f>IFERROR(COUNTIF(#REF!,Tabela1[[#This Row],[Colunas5]]),"")</f>
        <v/>
      </c>
      <c r="X2014" s="14">
        <f>Tabela1[[#This Row],[QIANTIDADE EXPEDIDA]]*Tabela1[[#This Row],[PESO UNI]]</f>
        <v>0</v>
      </c>
      <c r="Y2014" s="14">
        <f t="shared" si="272"/>
        <v>0</v>
      </c>
      <c r="Z2014" s="21">
        <f>Tabela1[[#This Row],[PESO TOTAL]]-Tabela1[[#This Row],[Peso Expedido]]</f>
        <v>0</v>
      </c>
      <c r="AA2014" s="18"/>
      <c r="AB2014" s="40"/>
      <c r="AC2014" s="40"/>
      <c r="AD2014" s="40"/>
      <c r="AE2014" s="40"/>
      <c r="AF2014" s="40"/>
      <c r="AG2014" s="40"/>
      <c r="AH2014" s="40"/>
      <c r="AI2014" s="40" t="str">
        <f t="shared" si="276"/>
        <v>ok</v>
      </c>
      <c r="AJ2014"/>
      <c r="AK2014" t="str">
        <f>Tabela1[[#This Row],[Coluna1]]&amp;Tabela1[[#This Row],[PEDIDO]]</f>
        <v/>
      </c>
      <c r="AL2014"/>
      <c r="AM2014"/>
      <c r="AN2014"/>
      <c r="AO2014" t="str">
        <f t="shared" si="273"/>
        <v>/</v>
      </c>
      <c r="AP2014" t="str">
        <f>Tabela1[[#This Row],[TAG]]&amp;Tabela1[[#This Row],[PEDIDO]]&amp;Tabela1[[#This Row],[PRODUTO]]</f>
        <v/>
      </c>
      <c r="AQ2014" s="23" t="str">
        <f>Tabela1[[#This Row],[PRODUTO]]&amp;Tabela1[[#This Row],[TAG]]</f>
        <v/>
      </c>
      <c r="AR2014" s="183">
        <f>Tabela1[[#This Row],[PESO TOTAL]]*Tabela1[[#This Row],[MATÉRIA PRIMA]]</f>
        <v>0</v>
      </c>
      <c r="AS2014" s="28">
        <f>Tabela1[[#This Row],[PESO TOTAL]]*Tabela1[[#This Row],[PREPARAÇÃO ]]</f>
        <v>0</v>
      </c>
      <c r="AT2014" s="28">
        <f>Tabela1[[#This Row],[PESO TOTAL]]*Tabela1[[#This Row],[CALDEIRARIA]]</f>
        <v>0</v>
      </c>
      <c r="AU2014" s="28">
        <f>Tabela1[[#This Row],[PESO TOTAL]]*Tabela1[[#This Row],[SOLDA]]</f>
        <v>0</v>
      </c>
      <c r="AV2014" s="28">
        <f>Tabela1[[#This Row],[PESO TOTAL]]*Tabela1[[#This Row],[ACABAMENTO]]</f>
        <v>0</v>
      </c>
      <c r="AW2014" s="28">
        <f>Tabela1[[#This Row],[PESO TOTAL]]*Tabela1[[#This Row],[PRONTO ACABADO]]</f>
        <v>0</v>
      </c>
      <c r="AX2014" s="28">
        <f>Tabela1[[#This Row],[PESO TOTAL]]*Tabela1[[#This Row],[EXPEDIÇÃO ]]</f>
        <v>0</v>
      </c>
      <c r="AY2014" s="28" t="str">
        <f>Tabela1[[#This Row],[PEDIDO]]&amp;Tabela1[[#This Row],[PRODUTO]]</f>
        <v/>
      </c>
      <c r="AZ2014" s="44">
        <f>IF(AF2014="",0,IF(ISTEXT(AF2014),H2014*VALUE(SUBSTITUTE(AF2014,"%",""))/100,H2014*AF2014))-Tabela1[[#This Row],[PRONTO ACABADO2]]</f>
        <v>0</v>
      </c>
      <c r="BA2014" s="44">
        <f>IF(AG2014="",0,IF(ISTEXT(AG2014),H2014*VALUE(SUBSTITUTE(AG2014,"%",""))/100,H2014*AG2014))-Tabela1[[#This Row],[PESO EXPEDIDO2]]</f>
        <v>0</v>
      </c>
      <c r="BB2014" s="44">
        <f t="shared" si="274"/>
        <v>0</v>
      </c>
      <c r="BC2014" s="44">
        <f t="shared" si="275"/>
        <v>0</v>
      </c>
      <c r="BD2014" s="44"/>
    </row>
    <row r="2015" spans="1:56" ht="15.75" hidden="1" customHeight="1" x14ac:dyDescent="0.25">
      <c r="A2015" s="6"/>
      <c r="B2015" s="22"/>
      <c r="C2015" s="7"/>
      <c r="D2015" s="46"/>
      <c r="E2015" s="7"/>
      <c r="F2015" s="7"/>
      <c r="G2015" s="44"/>
      <c r="H2015" s="41">
        <f>Tabela1[[#This Row],[PESO UNI]]*Tabela1[[#This Row],[QTE]]</f>
        <v>0</v>
      </c>
      <c r="I2015" s="7"/>
      <c r="J2015" s="8"/>
      <c r="K2015" s="8"/>
      <c r="L2015" s="9"/>
      <c r="M2015" s="10"/>
      <c r="N2015" s="8"/>
      <c r="O2015" s="12"/>
      <c r="P2015" s="13"/>
      <c r="Q2015" s="14">
        <f>Tabela1[[#This Row],[QTDE/ Fabricação]]-Tabela1[[#This Row],[QTE]]</f>
        <v>0</v>
      </c>
      <c r="R2015" s="19">
        <f t="shared" si="270"/>
        <v>0</v>
      </c>
      <c r="S2015" s="19">
        <f t="shared" si="269"/>
        <v>0</v>
      </c>
      <c r="T2015" s="20">
        <f t="shared" si="271"/>
        <v>0</v>
      </c>
      <c r="U2015" s="17">
        <f>IFERROR(SUMIF('LISTA DE EMBARQUE'!B:B,MICRO!E:E,'LISTA DE EMBARQUE'!G:G),"")</f>
        <v>0</v>
      </c>
      <c r="V2015" s="12" t="str">
        <f>IFERROR(VLOOKUP(Tabela1[[#This Row],[COD.MDE]],'LISTA DE EMBARQUE'!B:L,11,0),"")</f>
        <v/>
      </c>
      <c r="W2015" s="13" t="str">
        <f>IFERROR(COUNTIF(#REF!,Tabela1[[#This Row],[Colunas5]]),"")</f>
        <v/>
      </c>
      <c r="X2015" s="14">
        <f>Tabela1[[#This Row],[QIANTIDADE EXPEDIDA]]*Tabela1[[#This Row],[PESO UNI]]</f>
        <v>0</v>
      </c>
      <c r="Y2015" s="14">
        <f t="shared" si="272"/>
        <v>0</v>
      </c>
      <c r="Z2015" s="21">
        <f>Tabela1[[#This Row],[PESO TOTAL]]-Tabela1[[#This Row],[Peso Expedido]]</f>
        <v>0</v>
      </c>
      <c r="AA2015" s="18"/>
      <c r="AB2015" s="40"/>
      <c r="AC2015" s="40"/>
      <c r="AD2015" s="40"/>
      <c r="AE2015" s="40"/>
      <c r="AF2015" s="40"/>
      <c r="AG2015" s="40"/>
      <c r="AH2015" s="40"/>
      <c r="AI2015" s="40" t="str">
        <f t="shared" si="276"/>
        <v>ok</v>
      </c>
      <c r="AJ2015"/>
      <c r="AK2015" t="str">
        <f>Tabela1[[#This Row],[Coluna1]]&amp;Tabela1[[#This Row],[PEDIDO]]</f>
        <v/>
      </c>
      <c r="AL2015"/>
      <c r="AM2015"/>
      <c r="AN2015"/>
      <c r="AO2015" t="str">
        <f t="shared" si="273"/>
        <v>/</v>
      </c>
      <c r="AP2015" t="str">
        <f>Tabela1[[#This Row],[TAG]]&amp;Tabela1[[#This Row],[PEDIDO]]&amp;Tabela1[[#This Row],[PRODUTO]]</f>
        <v/>
      </c>
      <c r="AQ2015" s="23" t="str">
        <f>Tabela1[[#This Row],[PRODUTO]]&amp;Tabela1[[#This Row],[TAG]]</f>
        <v/>
      </c>
      <c r="AR2015" s="183">
        <f>Tabela1[[#This Row],[PESO TOTAL]]*Tabela1[[#This Row],[MATÉRIA PRIMA]]</f>
        <v>0</v>
      </c>
      <c r="AS2015" s="28">
        <f>Tabela1[[#This Row],[PESO TOTAL]]*Tabela1[[#This Row],[PREPARAÇÃO ]]</f>
        <v>0</v>
      </c>
      <c r="AT2015" s="28">
        <f>Tabela1[[#This Row],[PESO TOTAL]]*Tabela1[[#This Row],[CALDEIRARIA]]</f>
        <v>0</v>
      </c>
      <c r="AU2015" s="28">
        <f>Tabela1[[#This Row],[PESO TOTAL]]*Tabela1[[#This Row],[SOLDA]]</f>
        <v>0</v>
      </c>
      <c r="AV2015" s="28">
        <f>Tabela1[[#This Row],[PESO TOTAL]]*Tabela1[[#This Row],[ACABAMENTO]]</f>
        <v>0</v>
      </c>
      <c r="AW2015" s="28">
        <f>Tabela1[[#This Row],[PESO TOTAL]]*Tabela1[[#This Row],[PRONTO ACABADO]]</f>
        <v>0</v>
      </c>
      <c r="AX2015" s="28">
        <f>Tabela1[[#This Row],[PESO TOTAL]]*Tabela1[[#This Row],[EXPEDIÇÃO ]]</f>
        <v>0</v>
      </c>
      <c r="AY2015" s="28" t="str">
        <f>Tabela1[[#This Row],[PEDIDO]]&amp;Tabela1[[#This Row],[PRODUTO]]</f>
        <v/>
      </c>
      <c r="AZ2015" s="44">
        <f>IF(AF2015="",0,IF(ISTEXT(AF2015),H2015*VALUE(SUBSTITUTE(AF2015,"%",""))/100,H2015*AF2015))-Tabela1[[#This Row],[PRONTO ACABADO2]]</f>
        <v>0</v>
      </c>
      <c r="BA2015" s="44">
        <f>IF(AG2015="",0,IF(ISTEXT(AG2015),H2015*VALUE(SUBSTITUTE(AG2015,"%",""))/100,H2015*AG2015))-Tabela1[[#This Row],[PESO EXPEDIDO2]]</f>
        <v>0</v>
      </c>
      <c r="BB2015" s="44">
        <f t="shared" si="274"/>
        <v>0</v>
      </c>
      <c r="BC2015" s="44">
        <f t="shared" si="275"/>
        <v>0</v>
      </c>
      <c r="BD2015" s="44"/>
    </row>
    <row r="2016" spans="1:56" ht="15.75" hidden="1" customHeight="1" x14ac:dyDescent="0.25">
      <c r="A2016" s="6"/>
      <c r="B2016" s="22"/>
      <c r="C2016" s="7"/>
      <c r="D2016" s="46"/>
      <c r="E2016" s="7"/>
      <c r="F2016" s="7"/>
      <c r="G2016" s="44"/>
      <c r="H2016" s="41">
        <f>Tabela1[[#This Row],[PESO UNI]]*Tabela1[[#This Row],[QTE]]</f>
        <v>0</v>
      </c>
      <c r="I2016" s="7"/>
      <c r="J2016" s="8"/>
      <c r="K2016" s="8"/>
      <c r="L2016" s="9"/>
      <c r="M2016" s="10"/>
      <c r="N2016" s="8"/>
      <c r="O2016" s="12"/>
      <c r="P2016" s="13"/>
      <c r="Q2016" s="14">
        <f>Tabela1[[#This Row],[QTDE/ Fabricação]]-Tabela1[[#This Row],[QTE]]</f>
        <v>0</v>
      </c>
      <c r="R2016" s="19">
        <f t="shared" si="270"/>
        <v>0</v>
      </c>
      <c r="S2016" s="19">
        <f t="shared" si="269"/>
        <v>0</v>
      </c>
      <c r="T2016" s="20">
        <f t="shared" si="271"/>
        <v>0</v>
      </c>
      <c r="U2016" s="17">
        <f>IFERROR(SUMIF('LISTA DE EMBARQUE'!B:B,MICRO!E:E,'LISTA DE EMBARQUE'!G:G),"")</f>
        <v>0</v>
      </c>
      <c r="V2016" s="12" t="str">
        <f>IFERROR(VLOOKUP(Tabela1[[#This Row],[COD.MDE]],'LISTA DE EMBARQUE'!B:L,11,0),"")</f>
        <v/>
      </c>
      <c r="W2016" s="13" t="str">
        <f>IFERROR(COUNTIF(#REF!,Tabela1[[#This Row],[Colunas5]]),"")</f>
        <v/>
      </c>
      <c r="X2016" s="14">
        <f>Tabela1[[#This Row],[QIANTIDADE EXPEDIDA]]*Tabela1[[#This Row],[PESO UNI]]</f>
        <v>0</v>
      </c>
      <c r="Y2016" s="14">
        <f t="shared" si="272"/>
        <v>0</v>
      </c>
      <c r="Z2016" s="21">
        <f>Tabela1[[#This Row],[PESO TOTAL]]-Tabela1[[#This Row],[Peso Expedido]]</f>
        <v>0</v>
      </c>
      <c r="AA2016" s="18"/>
      <c r="AB2016" s="40"/>
      <c r="AC2016" s="40"/>
      <c r="AD2016" s="40"/>
      <c r="AE2016" s="40"/>
      <c r="AF2016" s="40"/>
      <c r="AG2016" s="40"/>
      <c r="AH2016" s="40"/>
      <c r="AI2016" s="40" t="str">
        <f t="shared" si="276"/>
        <v>ok</v>
      </c>
      <c r="AJ2016"/>
      <c r="AK2016" t="str">
        <f>Tabela1[[#This Row],[Coluna1]]&amp;Tabela1[[#This Row],[PEDIDO]]</f>
        <v/>
      </c>
      <c r="AL2016"/>
      <c r="AM2016"/>
      <c r="AN2016"/>
      <c r="AO2016" t="str">
        <f t="shared" si="273"/>
        <v>/</v>
      </c>
      <c r="AP2016" t="str">
        <f>Tabela1[[#This Row],[TAG]]&amp;Tabela1[[#This Row],[PEDIDO]]&amp;Tabela1[[#This Row],[PRODUTO]]</f>
        <v/>
      </c>
      <c r="AQ2016" s="23" t="str">
        <f>Tabela1[[#This Row],[PRODUTO]]&amp;Tabela1[[#This Row],[TAG]]</f>
        <v/>
      </c>
      <c r="AR2016" s="183">
        <f>Tabela1[[#This Row],[PESO TOTAL]]*Tabela1[[#This Row],[MATÉRIA PRIMA]]</f>
        <v>0</v>
      </c>
      <c r="AS2016" s="28">
        <f>Tabela1[[#This Row],[PESO TOTAL]]*Tabela1[[#This Row],[PREPARAÇÃO ]]</f>
        <v>0</v>
      </c>
      <c r="AT2016" s="28">
        <f>Tabela1[[#This Row],[PESO TOTAL]]*Tabela1[[#This Row],[CALDEIRARIA]]</f>
        <v>0</v>
      </c>
      <c r="AU2016" s="28">
        <f>Tabela1[[#This Row],[PESO TOTAL]]*Tabela1[[#This Row],[SOLDA]]</f>
        <v>0</v>
      </c>
      <c r="AV2016" s="28">
        <f>Tabela1[[#This Row],[PESO TOTAL]]*Tabela1[[#This Row],[ACABAMENTO]]</f>
        <v>0</v>
      </c>
      <c r="AW2016" s="28">
        <f>Tabela1[[#This Row],[PESO TOTAL]]*Tabela1[[#This Row],[PRONTO ACABADO]]</f>
        <v>0</v>
      </c>
      <c r="AX2016" s="28">
        <f>Tabela1[[#This Row],[PESO TOTAL]]*Tabela1[[#This Row],[EXPEDIÇÃO ]]</f>
        <v>0</v>
      </c>
      <c r="AY2016" s="28" t="str">
        <f>Tabela1[[#This Row],[PEDIDO]]&amp;Tabela1[[#This Row],[PRODUTO]]</f>
        <v/>
      </c>
      <c r="AZ2016" s="44">
        <f>IF(AF2016="",0,IF(ISTEXT(AF2016),H2016*VALUE(SUBSTITUTE(AF2016,"%",""))/100,H2016*AF2016))-Tabela1[[#This Row],[PRONTO ACABADO2]]</f>
        <v>0</v>
      </c>
      <c r="BA2016" s="44">
        <f>IF(AG2016="",0,IF(ISTEXT(AG2016),H2016*VALUE(SUBSTITUTE(AG2016,"%",""))/100,H2016*AG2016))-Tabela1[[#This Row],[PESO EXPEDIDO2]]</f>
        <v>0</v>
      </c>
      <c r="BB2016" s="44">
        <f t="shared" si="274"/>
        <v>0</v>
      </c>
      <c r="BC2016" s="44">
        <f t="shared" si="275"/>
        <v>0</v>
      </c>
      <c r="BD2016" s="44"/>
    </row>
    <row r="2017" spans="1:56" ht="15.75" hidden="1" customHeight="1" x14ac:dyDescent="0.25">
      <c r="A2017" s="6"/>
      <c r="B2017" s="22"/>
      <c r="C2017" s="7"/>
      <c r="D2017" s="46"/>
      <c r="E2017" s="7"/>
      <c r="F2017" s="7"/>
      <c r="G2017" s="44"/>
      <c r="H2017" s="41">
        <f>Tabela1[[#This Row],[PESO UNI]]*Tabela1[[#This Row],[QTE]]</f>
        <v>0</v>
      </c>
      <c r="I2017" s="7"/>
      <c r="J2017" s="8"/>
      <c r="K2017" s="8"/>
      <c r="L2017" s="9"/>
      <c r="M2017" s="10"/>
      <c r="N2017" s="8"/>
      <c r="O2017" s="12"/>
      <c r="P2017" s="13"/>
      <c r="Q2017" s="14">
        <f>Tabela1[[#This Row],[QTDE/ Fabricação]]-Tabela1[[#This Row],[QTE]]</f>
        <v>0</v>
      </c>
      <c r="R2017" s="19">
        <f t="shared" si="270"/>
        <v>0</v>
      </c>
      <c r="S2017" s="19">
        <f t="shared" si="269"/>
        <v>0</v>
      </c>
      <c r="T2017" s="20">
        <f t="shared" si="271"/>
        <v>0</v>
      </c>
      <c r="U2017" s="17">
        <f>IFERROR(SUMIF('LISTA DE EMBARQUE'!B:B,MICRO!E:E,'LISTA DE EMBARQUE'!G:G),"")</f>
        <v>0</v>
      </c>
      <c r="V2017" s="12" t="str">
        <f>IFERROR(VLOOKUP(Tabela1[[#This Row],[COD.MDE]],'LISTA DE EMBARQUE'!B:L,11,0),"")</f>
        <v/>
      </c>
      <c r="W2017" s="13" t="str">
        <f>IFERROR(COUNTIF(#REF!,Tabela1[[#This Row],[Colunas5]]),"")</f>
        <v/>
      </c>
      <c r="X2017" s="14">
        <f>Tabela1[[#This Row],[QIANTIDADE EXPEDIDA]]*Tabela1[[#This Row],[PESO UNI]]</f>
        <v>0</v>
      </c>
      <c r="Y2017" s="14">
        <f t="shared" si="272"/>
        <v>0</v>
      </c>
      <c r="Z2017" s="21">
        <f>Tabela1[[#This Row],[PESO TOTAL]]-Tabela1[[#This Row],[Peso Expedido]]</f>
        <v>0</v>
      </c>
      <c r="AA2017" s="18"/>
      <c r="AB2017" s="40"/>
      <c r="AC2017" s="40"/>
      <c r="AD2017" s="40"/>
      <c r="AE2017" s="40"/>
      <c r="AF2017" s="40"/>
      <c r="AG2017" s="40"/>
      <c r="AH2017" s="40"/>
      <c r="AI2017" s="40" t="str">
        <f t="shared" si="276"/>
        <v>ok</v>
      </c>
      <c r="AJ2017"/>
      <c r="AK2017" t="str">
        <f>Tabela1[[#This Row],[Coluna1]]&amp;Tabela1[[#This Row],[PEDIDO]]</f>
        <v/>
      </c>
      <c r="AL2017"/>
      <c r="AM2017"/>
      <c r="AN2017"/>
      <c r="AO2017" t="str">
        <f t="shared" si="273"/>
        <v>/</v>
      </c>
      <c r="AP2017" t="str">
        <f>Tabela1[[#This Row],[TAG]]&amp;Tabela1[[#This Row],[PEDIDO]]&amp;Tabela1[[#This Row],[PRODUTO]]</f>
        <v/>
      </c>
      <c r="AQ2017" s="23" t="str">
        <f>Tabela1[[#This Row],[PRODUTO]]&amp;Tabela1[[#This Row],[TAG]]</f>
        <v/>
      </c>
      <c r="AR2017" s="183">
        <f>Tabela1[[#This Row],[PESO TOTAL]]*Tabela1[[#This Row],[MATÉRIA PRIMA]]</f>
        <v>0</v>
      </c>
      <c r="AS2017" s="28">
        <f>Tabela1[[#This Row],[PESO TOTAL]]*Tabela1[[#This Row],[PREPARAÇÃO ]]</f>
        <v>0</v>
      </c>
      <c r="AT2017" s="28">
        <f>Tabela1[[#This Row],[PESO TOTAL]]*Tabela1[[#This Row],[CALDEIRARIA]]</f>
        <v>0</v>
      </c>
      <c r="AU2017" s="28">
        <f>Tabela1[[#This Row],[PESO TOTAL]]*Tabela1[[#This Row],[SOLDA]]</f>
        <v>0</v>
      </c>
      <c r="AV2017" s="28">
        <f>Tabela1[[#This Row],[PESO TOTAL]]*Tabela1[[#This Row],[ACABAMENTO]]</f>
        <v>0</v>
      </c>
      <c r="AW2017" s="28">
        <f>Tabela1[[#This Row],[PESO TOTAL]]*Tabela1[[#This Row],[PRONTO ACABADO]]</f>
        <v>0</v>
      </c>
      <c r="AX2017" s="28">
        <f>Tabela1[[#This Row],[PESO TOTAL]]*Tabela1[[#This Row],[EXPEDIÇÃO ]]</f>
        <v>0</v>
      </c>
      <c r="AY2017" s="28" t="str">
        <f>Tabela1[[#This Row],[PEDIDO]]&amp;Tabela1[[#This Row],[PRODUTO]]</f>
        <v/>
      </c>
      <c r="AZ2017" s="44">
        <f>IF(AF2017="",0,IF(ISTEXT(AF2017),H2017*VALUE(SUBSTITUTE(AF2017,"%",""))/100,H2017*AF2017))-Tabela1[[#This Row],[PRONTO ACABADO2]]</f>
        <v>0</v>
      </c>
      <c r="BA2017" s="44">
        <f>IF(AG2017="",0,IF(ISTEXT(AG2017),H2017*VALUE(SUBSTITUTE(AG2017,"%",""))/100,H2017*AG2017))-Tabela1[[#This Row],[PESO EXPEDIDO2]]</f>
        <v>0</v>
      </c>
      <c r="BB2017" s="44">
        <f t="shared" si="274"/>
        <v>0</v>
      </c>
      <c r="BC2017" s="44">
        <f t="shared" si="275"/>
        <v>0</v>
      </c>
      <c r="BD2017" s="44"/>
    </row>
    <row r="2018" spans="1:56" ht="15.75" hidden="1" customHeight="1" x14ac:dyDescent="0.25">
      <c r="A2018" s="6"/>
      <c r="B2018" s="22"/>
      <c r="C2018" s="7"/>
      <c r="D2018" s="46"/>
      <c r="E2018" s="7"/>
      <c r="F2018" s="7"/>
      <c r="G2018" s="44"/>
      <c r="H2018" s="41">
        <f>Tabela1[[#This Row],[PESO UNI]]*Tabela1[[#This Row],[QTE]]</f>
        <v>0</v>
      </c>
      <c r="I2018" s="7"/>
      <c r="J2018" s="8"/>
      <c r="K2018" s="8"/>
      <c r="L2018" s="9"/>
      <c r="M2018" s="10"/>
      <c r="N2018" s="8"/>
      <c r="O2018" s="12"/>
      <c r="P2018" s="13"/>
      <c r="Q2018" s="14">
        <f>Tabela1[[#This Row],[QTDE/ Fabricação]]-Tabela1[[#This Row],[QTE]]</f>
        <v>0</v>
      </c>
      <c r="R2018" s="19">
        <f t="shared" si="270"/>
        <v>0</v>
      </c>
      <c r="S2018" s="19">
        <f t="shared" si="269"/>
        <v>0</v>
      </c>
      <c r="T2018" s="20">
        <f t="shared" si="271"/>
        <v>0</v>
      </c>
      <c r="U2018" s="17">
        <f>IFERROR(SUMIF('LISTA DE EMBARQUE'!B:B,MICRO!E:E,'LISTA DE EMBARQUE'!G:G),"")</f>
        <v>0</v>
      </c>
      <c r="V2018" s="12" t="str">
        <f>IFERROR(VLOOKUP(Tabela1[[#This Row],[COD.MDE]],'LISTA DE EMBARQUE'!B:L,11,0),"")</f>
        <v/>
      </c>
      <c r="W2018" s="13" t="str">
        <f>IFERROR(COUNTIF(#REF!,Tabela1[[#This Row],[Colunas5]]),"")</f>
        <v/>
      </c>
      <c r="X2018" s="14">
        <f>Tabela1[[#This Row],[QIANTIDADE EXPEDIDA]]*Tabela1[[#This Row],[PESO UNI]]</f>
        <v>0</v>
      </c>
      <c r="Y2018" s="14">
        <f t="shared" si="272"/>
        <v>0</v>
      </c>
      <c r="Z2018" s="21">
        <f>Tabela1[[#This Row],[PESO TOTAL]]-Tabela1[[#This Row],[Peso Expedido]]</f>
        <v>0</v>
      </c>
      <c r="AA2018" s="18"/>
      <c r="AB2018" s="40"/>
      <c r="AC2018" s="40"/>
      <c r="AD2018" s="40"/>
      <c r="AE2018" s="40"/>
      <c r="AF2018" s="40"/>
      <c r="AG2018" s="40"/>
      <c r="AH2018" s="40"/>
      <c r="AI2018" s="40" t="str">
        <f t="shared" si="276"/>
        <v>ok</v>
      </c>
      <c r="AJ2018"/>
      <c r="AK2018" t="str">
        <f>Tabela1[[#This Row],[Coluna1]]&amp;Tabela1[[#This Row],[PEDIDO]]</f>
        <v/>
      </c>
      <c r="AL2018"/>
      <c r="AM2018"/>
      <c r="AN2018"/>
      <c r="AO2018" t="str">
        <f t="shared" si="273"/>
        <v>/</v>
      </c>
      <c r="AP2018" t="str">
        <f>Tabela1[[#This Row],[TAG]]&amp;Tabela1[[#This Row],[PEDIDO]]&amp;Tabela1[[#This Row],[PRODUTO]]</f>
        <v/>
      </c>
      <c r="AQ2018" s="23" t="str">
        <f>Tabela1[[#This Row],[PRODUTO]]&amp;Tabela1[[#This Row],[TAG]]</f>
        <v/>
      </c>
      <c r="AR2018" s="183">
        <f>Tabela1[[#This Row],[PESO TOTAL]]*Tabela1[[#This Row],[MATÉRIA PRIMA]]</f>
        <v>0</v>
      </c>
      <c r="AS2018" s="28">
        <f>Tabela1[[#This Row],[PESO TOTAL]]*Tabela1[[#This Row],[PREPARAÇÃO ]]</f>
        <v>0</v>
      </c>
      <c r="AT2018" s="28">
        <f>Tabela1[[#This Row],[PESO TOTAL]]*Tabela1[[#This Row],[CALDEIRARIA]]</f>
        <v>0</v>
      </c>
      <c r="AU2018" s="28">
        <f>Tabela1[[#This Row],[PESO TOTAL]]*Tabela1[[#This Row],[SOLDA]]</f>
        <v>0</v>
      </c>
      <c r="AV2018" s="28">
        <f>Tabela1[[#This Row],[PESO TOTAL]]*Tabela1[[#This Row],[ACABAMENTO]]</f>
        <v>0</v>
      </c>
      <c r="AW2018" s="28">
        <f>Tabela1[[#This Row],[PESO TOTAL]]*Tabela1[[#This Row],[PRONTO ACABADO]]</f>
        <v>0</v>
      </c>
      <c r="AX2018" s="28">
        <f>Tabela1[[#This Row],[PESO TOTAL]]*Tabela1[[#This Row],[EXPEDIÇÃO ]]</f>
        <v>0</v>
      </c>
      <c r="AY2018" s="28" t="str">
        <f>Tabela1[[#This Row],[PEDIDO]]&amp;Tabela1[[#This Row],[PRODUTO]]</f>
        <v/>
      </c>
      <c r="AZ2018" s="44">
        <f>IF(AF2018="",0,IF(ISTEXT(AF2018),H2018*VALUE(SUBSTITUTE(AF2018,"%",""))/100,H2018*AF2018))-Tabela1[[#This Row],[PRONTO ACABADO2]]</f>
        <v>0</v>
      </c>
      <c r="BA2018" s="44">
        <f>IF(AG2018="",0,IF(ISTEXT(AG2018),H2018*VALUE(SUBSTITUTE(AG2018,"%",""))/100,H2018*AG2018))-Tabela1[[#This Row],[PESO EXPEDIDO2]]</f>
        <v>0</v>
      </c>
      <c r="BB2018" s="44">
        <f t="shared" si="274"/>
        <v>0</v>
      </c>
      <c r="BC2018" s="44">
        <f t="shared" si="275"/>
        <v>0</v>
      </c>
      <c r="BD2018" s="44"/>
    </row>
    <row r="2019" spans="1:56" ht="15.75" hidden="1" customHeight="1" x14ac:dyDescent="0.25">
      <c r="A2019" s="6"/>
      <c r="B2019" s="22"/>
      <c r="C2019" s="7"/>
      <c r="D2019" s="46"/>
      <c r="E2019" s="7"/>
      <c r="F2019" s="7"/>
      <c r="G2019" s="44"/>
      <c r="H2019" s="41">
        <f>Tabela1[[#This Row],[PESO UNI]]*Tabela1[[#This Row],[QTE]]</f>
        <v>0</v>
      </c>
      <c r="I2019" s="7"/>
      <c r="J2019" s="8"/>
      <c r="K2019" s="8"/>
      <c r="L2019" s="9"/>
      <c r="M2019" s="10"/>
      <c r="N2019" s="8"/>
      <c r="O2019" s="12"/>
      <c r="P2019" s="13"/>
      <c r="Q2019" s="14">
        <f>Tabela1[[#This Row],[QTDE/ Fabricação]]-Tabela1[[#This Row],[QTE]]</f>
        <v>0</v>
      </c>
      <c r="R2019" s="19">
        <f t="shared" si="270"/>
        <v>0</v>
      </c>
      <c r="S2019" s="19">
        <f t="shared" si="269"/>
        <v>0</v>
      </c>
      <c r="T2019" s="20">
        <f t="shared" si="271"/>
        <v>0</v>
      </c>
      <c r="U2019" s="17">
        <f>IFERROR(SUMIF('LISTA DE EMBARQUE'!B:B,MICRO!E:E,'LISTA DE EMBARQUE'!G:G),"")</f>
        <v>0</v>
      </c>
      <c r="V2019" s="12" t="str">
        <f>IFERROR(VLOOKUP(Tabela1[[#This Row],[COD.MDE]],'LISTA DE EMBARQUE'!B:L,11,0),"")</f>
        <v/>
      </c>
      <c r="W2019" s="13" t="str">
        <f>IFERROR(COUNTIF(#REF!,Tabela1[[#This Row],[Colunas5]]),"")</f>
        <v/>
      </c>
      <c r="X2019" s="14">
        <f>Tabela1[[#This Row],[QIANTIDADE EXPEDIDA]]*Tabela1[[#This Row],[PESO UNI]]</f>
        <v>0</v>
      </c>
      <c r="Y2019" s="14">
        <f t="shared" si="272"/>
        <v>0</v>
      </c>
      <c r="Z2019" s="21">
        <f>Tabela1[[#This Row],[PESO TOTAL]]-Tabela1[[#This Row],[Peso Expedido]]</f>
        <v>0</v>
      </c>
      <c r="AA2019" s="18"/>
      <c r="AB2019" s="40"/>
      <c r="AC2019" s="40"/>
      <c r="AD2019" s="40"/>
      <c r="AE2019" s="40"/>
      <c r="AF2019" s="40"/>
      <c r="AG2019" s="40"/>
      <c r="AH2019" s="40"/>
      <c r="AI2019" s="40" t="str">
        <f t="shared" si="276"/>
        <v>ok</v>
      </c>
      <c r="AJ2019"/>
      <c r="AK2019" t="str">
        <f>Tabela1[[#This Row],[Coluna1]]&amp;Tabela1[[#This Row],[PEDIDO]]</f>
        <v/>
      </c>
      <c r="AL2019"/>
      <c r="AM2019"/>
      <c r="AN2019"/>
      <c r="AO2019" t="str">
        <f t="shared" si="273"/>
        <v>/</v>
      </c>
      <c r="AP2019" t="str">
        <f>Tabela1[[#This Row],[TAG]]&amp;Tabela1[[#This Row],[PEDIDO]]&amp;Tabela1[[#This Row],[PRODUTO]]</f>
        <v/>
      </c>
      <c r="AQ2019" s="23" t="str">
        <f>Tabela1[[#This Row],[PRODUTO]]&amp;Tabela1[[#This Row],[TAG]]</f>
        <v/>
      </c>
      <c r="AR2019" s="183">
        <f>Tabela1[[#This Row],[PESO TOTAL]]*Tabela1[[#This Row],[MATÉRIA PRIMA]]</f>
        <v>0</v>
      </c>
      <c r="AS2019" s="28">
        <f>Tabela1[[#This Row],[PESO TOTAL]]*Tabela1[[#This Row],[PREPARAÇÃO ]]</f>
        <v>0</v>
      </c>
      <c r="AT2019" s="28">
        <f>Tabela1[[#This Row],[PESO TOTAL]]*Tabela1[[#This Row],[CALDEIRARIA]]</f>
        <v>0</v>
      </c>
      <c r="AU2019" s="28">
        <f>Tabela1[[#This Row],[PESO TOTAL]]*Tabela1[[#This Row],[SOLDA]]</f>
        <v>0</v>
      </c>
      <c r="AV2019" s="28">
        <f>Tabela1[[#This Row],[PESO TOTAL]]*Tabela1[[#This Row],[ACABAMENTO]]</f>
        <v>0</v>
      </c>
      <c r="AW2019" s="28">
        <f>Tabela1[[#This Row],[PESO TOTAL]]*Tabela1[[#This Row],[PRONTO ACABADO]]</f>
        <v>0</v>
      </c>
      <c r="AX2019" s="28">
        <f>Tabela1[[#This Row],[PESO TOTAL]]*Tabela1[[#This Row],[EXPEDIÇÃO ]]</f>
        <v>0</v>
      </c>
      <c r="AY2019" s="28" t="str">
        <f>Tabela1[[#This Row],[PEDIDO]]&amp;Tabela1[[#This Row],[PRODUTO]]</f>
        <v/>
      </c>
      <c r="AZ2019" s="44">
        <f>IF(AF2019="",0,IF(ISTEXT(AF2019),H2019*VALUE(SUBSTITUTE(AF2019,"%",""))/100,H2019*AF2019))-Tabela1[[#This Row],[PRONTO ACABADO2]]</f>
        <v>0</v>
      </c>
      <c r="BA2019" s="44">
        <f>IF(AG2019="",0,IF(ISTEXT(AG2019),H2019*VALUE(SUBSTITUTE(AG2019,"%",""))/100,H2019*AG2019))-Tabela1[[#This Row],[PESO EXPEDIDO2]]</f>
        <v>0</v>
      </c>
      <c r="BB2019" s="44">
        <f t="shared" si="274"/>
        <v>0</v>
      </c>
      <c r="BC2019" s="44">
        <f t="shared" si="275"/>
        <v>0</v>
      </c>
      <c r="BD2019" s="44"/>
    </row>
    <row r="2020" spans="1:56" ht="15.75" hidden="1" customHeight="1" x14ac:dyDescent="0.25">
      <c r="A2020" s="6"/>
      <c r="B2020" s="22"/>
      <c r="C2020" s="7"/>
      <c r="D2020" s="46"/>
      <c r="E2020" s="7"/>
      <c r="F2020" s="7"/>
      <c r="G2020" s="44"/>
      <c r="H2020" s="41">
        <f>Tabela1[[#This Row],[PESO UNI]]*Tabela1[[#This Row],[QTE]]</f>
        <v>0</v>
      </c>
      <c r="I2020" s="7"/>
      <c r="J2020" s="8"/>
      <c r="K2020" s="8"/>
      <c r="L2020" s="9"/>
      <c r="M2020" s="10"/>
      <c r="N2020" s="8"/>
      <c r="O2020" s="12"/>
      <c r="P2020" s="13"/>
      <c r="Q2020" s="14">
        <f>Tabela1[[#This Row],[QTDE/ Fabricação]]-Tabela1[[#This Row],[QTE]]</f>
        <v>0</v>
      </c>
      <c r="R2020" s="19">
        <f t="shared" si="270"/>
        <v>0</v>
      </c>
      <c r="S2020" s="19">
        <f t="shared" si="269"/>
        <v>0</v>
      </c>
      <c r="T2020" s="20">
        <f t="shared" si="271"/>
        <v>0</v>
      </c>
      <c r="U2020" s="17">
        <f>IFERROR(SUMIF('LISTA DE EMBARQUE'!B:B,MICRO!E:E,'LISTA DE EMBARQUE'!G:G),"")</f>
        <v>0</v>
      </c>
      <c r="V2020" s="12" t="str">
        <f>IFERROR(VLOOKUP(Tabela1[[#This Row],[COD.MDE]],'LISTA DE EMBARQUE'!B:L,11,0),"")</f>
        <v/>
      </c>
      <c r="W2020" s="13" t="str">
        <f>IFERROR(COUNTIF(#REF!,Tabela1[[#This Row],[Colunas5]]),"")</f>
        <v/>
      </c>
      <c r="X2020" s="14">
        <f>Tabela1[[#This Row],[QIANTIDADE EXPEDIDA]]*Tabela1[[#This Row],[PESO UNI]]</f>
        <v>0</v>
      </c>
      <c r="Y2020" s="14">
        <f t="shared" si="272"/>
        <v>0</v>
      </c>
      <c r="Z2020" s="21">
        <f>Tabela1[[#This Row],[PESO TOTAL]]-Tabela1[[#This Row],[Peso Expedido]]</f>
        <v>0</v>
      </c>
      <c r="AA2020" s="18"/>
      <c r="AB2020" s="40"/>
      <c r="AC2020" s="40"/>
      <c r="AD2020" s="40"/>
      <c r="AE2020" s="40"/>
      <c r="AF2020" s="40"/>
      <c r="AG2020" s="40"/>
      <c r="AH2020" s="40"/>
      <c r="AI2020" s="40" t="str">
        <f t="shared" si="276"/>
        <v>ok</v>
      </c>
      <c r="AJ2020"/>
      <c r="AK2020" t="str">
        <f>Tabela1[[#This Row],[Coluna1]]&amp;Tabela1[[#This Row],[PEDIDO]]</f>
        <v/>
      </c>
      <c r="AL2020"/>
      <c r="AM2020"/>
      <c r="AN2020"/>
      <c r="AO2020" t="str">
        <f t="shared" si="273"/>
        <v>/</v>
      </c>
      <c r="AP2020" t="str">
        <f>Tabela1[[#This Row],[TAG]]&amp;Tabela1[[#This Row],[PEDIDO]]&amp;Tabela1[[#This Row],[PRODUTO]]</f>
        <v/>
      </c>
      <c r="AQ2020" s="23" t="str">
        <f>Tabela1[[#This Row],[PRODUTO]]&amp;Tabela1[[#This Row],[TAG]]</f>
        <v/>
      </c>
      <c r="AR2020" s="183">
        <f>Tabela1[[#This Row],[PESO TOTAL]]*Tabela1[[#This Row],[MATÉRIA PRIMA]]</f>
        <v>0</v>
      </c>
      <c r="AS2020" s="28">
        <f>Tabela1[[#This Row],[PESO TOTAL]]*Tabela1[[#This Row],[PREPARAÇÃO ]]</f>
        <v>0</v>
      </c>
      <c r="AT2020" s="28">
        <f>Tabela1[[#This Row],[PESO TOTAL]]*Tabela1[[#This Row],[CALDEIRARIA]]</f>
        <v>0</v>
      </c>
      <c r="AU2020" s="28">
        <f>Tabela1[[#This Row],[PESO TOTAL]]*Tabela1[[#This Row],[SOLDA]]</f>
        <v>0</v>
      </c>
      <c r="AV2020" s="28">
        <f>Tabela1[[#This Row],[PESO TOTAL]]*Tabela1[[#This Row],[ACABAMENTO]]</f>
        <v>0</v>
      </c>
      <c r="AW2020" s="28">
        <f>Tabela1[[#This Row],[PESO TOTAL]]*Tabela1[[#This Row],[PRONTO ACABADO]]</f>
        <v>0</v>
      </c>
      <c r="AX2020" s="28">
        <f>Tabela1[[#This Row],[PESO TOTAL]]*Tabela1[[#This Row],[EXPEDIÇÃO ]]</f>
        <v>0</v>
      </c>
      <c r="AY2020" s="28" t="str">
        <f>Tabela1[[#This Row],[PEDIDO]]&amp;Tabela1[[#This Row],[PRODUTO]]</f>
        <v/>
      </c>
      <c r="AZ2020" s="44">
        <f>IF(AF2020="",0,IF(ISTEXT(AF2020),H2020*VALUE(SUBSTITUTE(AF2020,"%",""))/100,H2020*AF2020))-Tabela1[[#This Row],[PRONTO ACABADO2]]</f>
        <v>0</v>
      </c>
      <c r="BA2020" s="44">
        <f>IF(AG2020="",0,IF(ISTEXT(AG2020),H2020*VALUE(SUBSTITUTE(AG2020,"%",""))/100,H2020*AG2020))-Tabela1[[#This Row],[PESO EXPEDIDO2]]</f>
        <v>0</v>
      </c>
      <c r="BB2020" s="44">
        <f t="shared" si="274"/>
        <v>0</v>
      </c>
      <c r="BC2020" s="44">
        <f t="shared" si="275"/>
        <v>0</v>
      </c>
      <c r="BD2020" s="44"/>
    </row>
    <row r="2021" spans="1:56" ht="15.75" hidden="1" customHeight="1" x14ac:dyDescent="0.25">
      <c r="A2021" s="6"/>
      <c r="B2021" s="22"/>
      <c r="C2021" s="7"/>
      <c r="D2021" s="46"/>
      <c r="E2021" s="7"/>
      <c r="F2021" s="7"/>
      <c r="G2021" s="44"/>
      <c r="H2021" s="41">
        <f>Tabela1[[#This Row],[PESO UNI]]*Tabela1[[#This Row],[QTE]]</f>
        <v>0</v>
      </c>
      <c r="I2021" s="7"/>
      <c r="J2021" s="8"/>
      <c r="K2021" s="8"/>
      <c r="L2021" s="9"/>
      <c r="M2021" s="10"/>
      <c r="N2021" s="8"/>
      <c r="O2021" s="12"/>
      <c r="P2021" s="13"/>
      <c r="Q2021" s="14">
        <f>Tabela1[[#This Row],[QTDE/ Fabricação]]-Tabela1[[#This Row],[QTE]]</f>
        <v>0</v>
      </c>
      <c r="R2021" s="19">
        <f t="shared" si="270"/>
        <v>0</v>
      </c>
      <c r="S2021" s="19">
        <f t="shared" si="269"/>
        <v>0</v>
      </c>
      <c r="T2021" s="20">
        <f t="shared" si="271"/>
        <v>0</v>
      </c>
      <c r="U2021" s="17">
        <f>IFERROR(SUMIF('LISTA DE EMBARQUE'!B:B,MICRO!E:E,'LISTA DE EMBARQUE'!G:G),"")</f>
        <v>0</v>
      </c>
      <c r="V2021" s="12" t="str">
        <f>IFERROR(VLOOKUP(Tabela1[[#This Row],[COD.MDE]],'LISTA DE EMBARQUE'!B:L,11,0),"")</f>
        <v/>
      </c>
      <c r="W2021" s="13" t="str">
        <f>IFERROR(COUNTIF(#REF!,Tabela1[[#This Row],[Colunas5]]),"")</f>
        <v/>
      </c>
      <c r="X2021" s="14">
        <f>Tabela1[[#This Row],[QIANTIDADE EXPEDIDA]]*Tabela1[[#This Row],[PESO UNI]]</f>
        <v>0</v>
      </c>
      <c r="Y2021" s="14">
        <f t="shared" si="272"/>
        <v>0</v>
      </c>
      <c r="Z2021" s="21">
        <f>Tabela1[[#This Row],[PESO TOTAL]]-Tabela1[[#This Row],[Peso Expedido]]</f>
        <v>0</v>
      </c>
      <c r="AA2021" s="18"/>
      <c r="AB2021" s="40"/>
      <c r="AC2021" s="40"/>
      <c r="AD2021" s="40"/>
      <c r="AE2021" s="40"/>
      <c r="AF2021" s="40"/>
      <c r="AG2021" s="40"/>
      <c r="AH2021" s="40"/>
      <c r="AI2021" s="40" t="str">
        <f t="shared" si="276"/>
        <v>ok</v>
      </c>
      <c r="AJ2021"/>
      <c r="AK2021" t="str">
        <f>Tabela1[[#This Row],[Coluna1]]&amp;Tabela1[[#This Row],[PEDIDO]]</f>
        <v/>
      </c>
      <c r="AL2021"/>
      <c r="AM2021"/>
      <c r="AN2021"/>
      <c r="AO2021" t="str">
        <f t="shared" si="273"/>
        <v>/</v>
      </c>
      <c r="AP2021" t="str">
        <f>Tabela1[[#This Row],[TAG]]&amp;Tabela1[[#This Row],[PEDIDO]]&amp;Tabela1[[#This Row],[PRODUTO]]</f>
        <v/>
      </c>
      <c r="AQ2021" s="23" t="str">
        <f>Tabela1[[#This Row],[PRODUTO]]&amp;Tabela1[[#This Row],[TAG]]</f>
        <v/>
      </c>
      <c r="AR2021" s="183">
        <f>Tabela1[[#This Row],[PESO TOTAL]]*Tabela1[[#This Row],[MATÉRIA PRIMA]]</f>
        <v>0</v>
      </c>
      <c r="AS2021" s="28">
        <f>Tabela1[[#This Row],[PESO TOTAL]]*Tabela1[[#This Row],[PREPARAÇÃO ]]</f>
        <v>0</v>
      </c>
      <c r="AT2021" s="28">
        <f>Tabela1[[#This Row],[PESO TOTAL]]*Tabela1[[#This Row],[CALDEIRARIA]]</f>
        <v>0</v>
      </c>
      <c r="AU2021" s="28">
        <f>Tabela1[[#This Row],[PESO TOTAL]]*Tabela1[[#This Row],[SOLDA]]</f>
        <v>0</v>
      </c>
      <c r="AV2021" s="28">
        <f>Tabela1[[#This Row],[PESO TOTAL]]*Tabela1[[#This Row],[ACABAMENTO]]</f>
        <v>0</v>
      </c>
      <c r="AW2021" s="28">
        <f>Tabela1[[#This Row],[PESO TOTAL]]*Tabela1[[#This Row],[PRONTO ACABADO]]</f>
        <v>0</v>
      </c>
      <c r="AX2021" s="28">
        <f>Tabela1[[#This Row],[PESO TOTAL]]*Tabela1[[#This Row],[EXPEDIÇÃO ]]</f>
        <v>0</v>
      </c>
      <c r="AY2021" s="28" t="str">
        <f>Tabela1[[#This Row],[PEDIDO]]&amp;Tabela1[[#This Row],[PRODUTO]]</f>
        <v/>
      </c>
      <c r="AZ2021" s="44">
        <f>IF(AF2021="",0,IF(ISTEXT(AF2021),H2021*VALUE(SUBSTITUTE(AF2021,"%",""))/100,H2021*AF2021))-Tabela1[[#This Row],[PRONTO ACABADO2]]</f>
        <v>0</v>
      </c>
      <c r="BA2021" s="44">
        <f>IF(AG2021="",0,IF(ISTEXT(AG2021),H2021*VALUE(SUBSTITUTE(AG2021,"%",""))/100,H2021*AG2021))-Tabela1[[#This Row],[PESO EXPEDIDO2]]</f>
        <v>0</v>
      </c>
      <c r="BB2021" s="44">
        <f t="shared" si="274"/>
        <v>0</v>
      </c>
      <c r="BC2021" s="44">
        <f t="shared" si="275"/>
        <v>0</v>
      </c>
      <c r="BD2021" s="44"/>
    </row>
    <row r="2022" spans="1:56" ht="15.75" hidden="1" customHeight="1" x14ac:dyDescent="0.25">
      <c r="A2022" s="6"/>
      <c r="B2022" s="22"/>
      <c r="C2022" s="7"/>
      <c r="D2022" s="46"/>
      <c r="E2022" s="7"/>
      <c r="F2022" s="7"/>
      <c r="G2022" s="44"/>
      <c r="H2022" s="41">
        <f>Tabela1[[#This Row],[PESO UNI]]*Tabela1[[#This Row],[QTE]]</f>
        <v>0</v>
      </c>
      <c r="I2022" s="7"/>
      <c r="J2022" s="8"/>
      <c r="K2022" s="8"/>
      <c r="L2022" s="9"/>
      <c r="M2022" s="10"/>
      <c r="N2022" s="8"/>
      <c r="O2022" s="12"/>
      <c r="P2022" s="13"/>
      <c r="Q2022" s="14">
        <f>Tabela1[[#This Row],[QTDE/ Fabricação]]-Tabela1[[#This Row],[QTE]]</f>
        <v>0</v>
      </c>
      <c r="R2022" s="19">
        <f t="shared" si="270"/>
        <v>0</v>
      </c>
      <c r="S2022" s="19">
        <f t="shared" si="269"/>
        <v>0</v>
      </c>
      <c r="T2022" s="20">
        <f t="shared" si="271"/>
        <v>0</v>
      </c>
      <c r="U2022" s="17">
        <f>IFERROR(SUMIF('LISTA DE EMBARQUE'!B:B,MICRO!E:E,'LISTA DE EMBARQUE'!G:G),"")</f>
        <v>0</v>
      </c>
      <c r="V2022" s="12" t="str">
        <f>IFERROR(VLOOKUP(Tabela1[[#This Row],[COD.MDE]],'LISTA DE EMBARQUE'!B:L,11,0),"")</f>
        <v/>
      </c>
      <c r="W2022" s="13" t="str">
        <f>IFERROR(COUNTIF(#REF!,Tabela1[[#This Row],[Colunas5]]),"")</f>
        <v/>
      </c>
      <c r="X2022" s="14">
        <f>Tabela1[[#This Row],[QIANTIDADE EXPEDIDA]]*Tabela1[[#This Row],[PESO UNI]]</f>
        <v>0</v>
      </c>
      <c r="Y2022" s="14">
        <f t="shared" si="272"/>
        <v>0</v>
      </c>
      <c r="Z2022" s="21">
        <f>Tabela1[[#This Row],[PESO TOTAL]]-Tabela1[[#This Row],[Peso Expedido]]</f>
        <v>0</v>
      </c>
      <c r="AA2022" s="18"/>
      <c r="AB2022" s="40"/>
      <c r="AC2022" s="40"/>
      <c r="AD2022" s="40"/>
      <c r="AE2022" s="40"/>
      <c r="AF2022" s="40"/>
      <c r="AG2022" s="40"/>
      <c r="AH2022" s="40"/>
      <c r="AI2022" s="40" t="str">
        <f t="shared" si="276"/>
        <v>ok</v>
      </c>
      <c r="AJ2022"/>
      <c r="AK2022" t="str">
        <f>Tabela1[[#This Row],[Coluna1]]&amp;Tabela1[[#This Row],[PEDIDO]]</f>
        <v/>
      </c>
      <c r="AL2022"/>
      <c r="AM2022"/>
      <c r="AN2022"/>
      <c r="AO2022" t="str">
        <f t="shared" si="273"/>
        <v>/</v>
      </c>
      <c r="AP2022" t="str">
        <f>Tabela1[[#This Row],[TAG]]&amp;Tabela1[[#This Row],[PEDIDO]]&amp;Tabela1[[#This Row],[PRODUTO]]</f>
        <v/>
      </c>
      <c r="AQ2022" s="23" t="str">
        <f>Tabela1[[#This Row],[PRODUTO]]&amp;Tabela1[[#This Row],[TAG]]</f>
        <v/>
      </c>
      <c r="AR2022" s="183">
        <f>Tabela1[[#This Row],[PESO TOTAL]]*Tabela1[[#This Row],[MATÉRIA PRIMA]]</f>
        <v>0</v>
      </c>
      <c r="AS2022" s="28">
        <f>Tabela1[[#This Row],[PESO TOTAL]]*Tabela1[[#This Row],[PREPARAÇÃO ]]</f>
        <v>0</v>
      </c>
      <c r="AT2022" s="28">
        <f>Tabela1[[#This Row],[PESO TOTAL]]*Tabela1[[#This Row],[CALDEIRARIA]]</f>
        <v>0</v>
      </c>
      <c r="AU2022" s="28">
        <f>Tabela1[[#This Row],[PESO TOTAL]]*Tabela1[[#This Row],[SOLDA]]</f>
        <v>0</v>
      </c>
      <c r="AV2022" s="28">
        <f>Tabela1[[#This Row],[PESO TOTAL]]*Tabela1[[#This Row],[ACABAMENTO]]</f>
        <v>0</v>
      </c>
      <c r="AW2022" s="28">
        <f>Tabela1[[#This Row],[PESO TOTAL]]*Tabela1[[#This Row],[PRONTO ACABADO]]</f>
        <v>0</v>
      </c>
      <c r="AX2022" s="28">
        <f>Tabela1[[#This Row],[PESO TOTAL]]*Tabela1[[#This Row],[EXPEDIÇÃO ]]</f>
        <v>0</v>
      </c>
      <c r="AY2022" s="28" t="str">
        <f>Tabela1[[#This Row],[PEDIDO]]&amp;Tabela1[[#This Row],[PRODUTO]]</f>
        <v/>
      </c>
      <c r="AZ2022" s="44">
        <f>IF(AF2022="",0,IF(ISTEXT(AF2022),H2022*VALUE(SUBSTITUTE(AF2022,"%",""))/100,H2022*AF2022))-Tabela1[[#This Row],[PRONTO ACABADO2]]</f>
        <v>0</v>
      </c>
      <c r="BA2022" s="44">
        <f>IF(AG2022="",0,IF(ISTEXT(AG2022),H2022*VALUE(SUBSTITUTE(AG2022,"%",""))/100,H2022*AG2022))-Tabela1[[#This Row],[PESO EXPEDIDO2]]</f>
        <v>0</v>
      </c>
      <c r="BB2022" s="44">
        <f t="shared" si="274"/>
        <v>0</v>
      </c>
      <c r="BC2022" s="44">
        <f t="shared" si="275"/>
        <v>0</v>
      </c>
      <c r="BD2022" s="44"/>
    </row>
    <row r="2023" spans="1:56" ht="15.75" hidden="1" customHeight="1" x14ac:dyDescent="0.25">
      <c r="A2023" s="6"/>
      <c r="B2023" s="22"/>
      <c r="C2023" s="7"/>
      <c r="D2023" s="46"/>
      <c r="E2023" s="7"/>
      <c r="F2023" s="7"/>
      <c r="G2023" s="44"/>
      <c r="H2023" s="41">
        <f>Tabela1[[#This Row],[PESO UNI]]*Tabela1[[#This Row],[QTE]]</f>
        <v>0</v>
      </c>
      <c r="I2023" s="7"/>
      <c r="J2023" s="8"/>
      <c r="K2023" s="8"/>
      <c r="L2023" s="9"/>
      <c r="M2023" s="10"/>
      <c r="N2023" s="8"/>
      <c r="O2023" s="12"/>
      <c r="P2023" s="13"/>
      <c r="Q2023" s="14">
        <f>Tabela1[[#This Row],[QTDE/ Fabricação]]-Tabela1[[#This Row],[QTE]]</f>
        <v>0</v>
      </c>
      <c r="R2023" s="19">
        <f t="shared" si="270"/>
        <v>0</v>
      </c>
      <c r="S2023" s="19">
        <f t="shared" si="269"/>
        <v>0</v>
      </c>
      <c r="T2023" s="20">
        <f t="shared" si="271"/>
        <v>0</v>
      </c>
      <c r="U2023" s="17">
        <f>IFERROR(SUMIF('LISTA DE EMBARQUE'!B:B,MICRO!E:E,'LISTA DE EMBARQUE'!G:G),"")</f>
        <v>0</v>
      </c>
      <c r="V2023" s="12" t="str">
        <f>IFERROR(VLOOKUP(Tabela1[[#This Row],[COD.MDE]],'LISTA DE EMBARQUE'!B:L,11,0),"")</f>
        <v/>
      </c>
      <c r="W2023" s="13" t="str">
        <f>IFERROR(COUNTIF(#REF!,Tabela1[[#This Row],[Colunas5]]),"")</f>
        <v/>
      </c>
      <c r="X2023" s="14">
        <f>Tabela1[[#This Row],[QIANTIDADE EXPEDIDA]]*Tabela1[[#This Row],[PESO UNI]]</f>
        <v>0</v>
      </c>
      <c r="Y2023" s="14">
        <f t="shared" si="272"/>
        <v>0</v>
      </c>
      <c r="Z2023" s="21">
        <f>Tabela1[[#This Row],[PESO TOTAL]]-Tabela1[[#This Row],[Peso Expedido]]</f>
        <v>0</v>
      </c>
      <c r="AA2023" s="18"/>
      <c r="AB2023" s="40" t="s">
        <v>3204</v>
      </c>
      <c r="AC2023" s="40"/>
      <c r="AD2023" s="40"/>
      <c r="AE2023" s="40"/>
      <c r="AF2023" s="40"/>
      <c r="AG2023" s="40"/>
      <c r="AH2023" s="40"/>
      <c r="AI2023" s="40" t="str">
        <f t="shared" si="276"/>
        <v>ok</v>
      </c>
      <c r="AJ2023"/>
      <c r="AK2023" t="str">
        <f>Tabela1[[#This Row],[Coluna1]]&amp;Tabela1[[#This Row],[PEDIDO]]</f>
        <v/>
      </c>
      <c r="AL2023"/>
      <c r="AM2023"/>
      <c r="AN2023"/>
      <c r="AO2023" t="str">
        <f t="shared" si="273"/>
        <v>/</v>
      </c>
      <c r="AP2023" t="str">
        <f>Tabela1[[#This Row],[TAG]]&amp;Tabela1[[#This Row],[PEDIDO]]&amp;Tabela1[[#This Row],[PRODUTO]]</f>
        <v/>
      </c>
      <c r="AQ2023" s="23" t="str">
        <f>Tabela1[[#This Row],[PRODUTO]]&amp;Tabela1[[#This Row],[TAG]]</f>
        <v/>
      </c>
      <c r="AR2023" s="183">
        <f>Tabela1[[#This Row],[PESO TOTAL]]*Tabela1[[#This Row],[MATÉRIA PRIMA]]</f>
        <v>0</v>
      </c>
      <c r="AS2023" s="28">
        <f>Tabela1[[#This Row],[PESO TOTAL]]*Tabela1[[#This Row],[PREPARAÇÃO ]]</f>
        <v>0</v>
      </c>
      <c r="AT2023" s="28">
        <f>Tabela1[[#This Row],[PESO TOTAL]]*Tabela1[[#This Row],[CALDEIRARIA]]</f>
        <v>0</v>
      </c>
      <c r="AU2023" s="28">
        <f>Tabela1[[#This Row],[PESO TOTAL]]*Tabela1[[#This Row],[SOLDA]]</f>
        <v>0</v>
      </c>
      <c r="AV2023" s="28">
        <f>Tabela1[[#This Row],[PESO TOTAL]]*Tabela1[[#This Row],[ACABAMENTO]]</f>
        <v>0</v>
      </c>
      <c r="AW2023" s="28">
        <f>Tabela1[[#This Row],[PESO TOTAL]]*Tabela1[[#This Row],[PRONTO ACABADO]]</f>
        <v>0</v>
      </c>
      <c r="AX2023" s="28">
        <f>Tabela1[[#This Row],[PESO TOTAL]]*Tabela1[[#This Row],[EXPEDIÇÃO ]]</f>
        <v>0</v>
      </c>
      <c r="AY2023" s="28" t="str">
        <f>Tabela1[[#This Row],[PEDIDO]]&amp;Tabela1[[#This Row],[PRODUTO]]</f>
        <v/>
      </c>
      <c r="AZ2023" s="44">
        <f>IF(AF2023="",0,IF(ISTEXT(AF2023),H2023*VALUE(SUBSTITUTE(AF2023,"%",""))/100,H2023*AF2023))-Tabela1[[#This Row],[PRONTO ACABADO2]]</f>
        <v>0</v>
      </c>
      <c r="BA2023" s="44">
        <f>IF(AG2023="",0,IF(ISTEXT(AG2023),H2023*VALUE(SUBSTITUTE(AG2023,"%",""))/100,H2023*AG2023))-Tabela1[[#This Row],[PESO EXPEDIDO2]]</f>
        <v>0</v>
      </c>
      <c r="BB2023" s="44">
        <f t="shared" si="274"/>
        <v>0</v>
      </c>
      <c r="BC2023" s="44">
        <f t="shared" si="275"/>
        <v>0</v>
      </c>
      <c r="BD2023" s="44"/>
    </row>
    <row r="2024" spans="1:56" ht="15.75" hidden="1" customHeight="1" x14ac:dyDescent="0.25">
      <c r="A2024" s="6"/>
      <c r="B2024" s="22"/>
      <c r="C2024" s="7"/>
      <c r="D2024" s="46"/>
      <c r="E2024" s="7"/>
      <c r="F2024" s="7"/>
      <c r="G2024" s="44"/>
      <c r="H2024" s="41">
        <f>Tabela1[[#This Row],[PESO UNI]]*Tabela1[[#This Row],[QTE]]</f>
        <v>0</v>
      </c>
      <c r="I2024" s="7"/>
      <c r="J2024" s="8"/>
      <c r="K2024" s="8"/>
      <c r="L2024" s="9"/>
      <c r="M2024" s="10"/>
      <c r="N2024" s="8"/>
      <c r="O2024" s="12"/>
      <c r="P2024" s="13"/>
      <c r="Q2024" s="14">
        <f>Tabela1[[#This Row],[QTDE/ Fabricação]]-Tabela1[[#This Row],[QTE]]</f>
        <v>0</v>
      </c>
      <c r="R2024" s="19">
        <f t="shared" si="270"/>
        <v>0</v>
      </c>
      <c r="S2024" s="19">
        <f t="shared" si="269"/>
        <v>0</v>
      </c>
      <c r="T2024" s="20">
        <f t="shared" si="271"/>
        <v>0</v>
      </c>
      <c r="U2024" s="17">
        <f>IFERROR(SUMIF('LISTA DE EMBARQUE'!B:B,MICRO!E:E,'LISTA DE EMBARQUE'!G:G),"")</f>
        <v>0</v>
      </c>
      <c r="V2024" s="12" t="str">
        <f>IFERROR(VLOOKUP(Tabela1[[#This Row],[COD.MDE]],'LISTA DE EMBARQUE'!B:L,11,0),"")</f>
        <v/>
      </c>
      <c r="W2024" s="13" t="str">
        <f>IFERROR(COUNTIF(#REF!,Tabela1[[#This Row],[Colunas5]]),"")</f>
        <v/>
      </c>
      <c r="X2024" s="14">
        <f>Tabela1[[#This Row],[QIANTIDADE EXPEDIDA]]*Tabela1[[#This Row],[PESO UNI]]</f>
        <v>0</v>
      </c>
      <c r="Y2024" s="14">
        <f t="shared" si="272"/>
        <v>0</v>
      </c>
      <c r="Z2024" s="21">
        <f>Tabela1[[#This Row],[PESO TOTAL]]-Tabela1[[#This Row],[Peso Expedido]]</f>
        <v>0</v>
      </c>
      <c r="AA2024" s="18"/>
      <c r="AB2024" s="40" t="s">
        <v>3204</v>
      </c>
      <c r="AC2024" s="40"/>
      <c r="AD2024" s="40"/>
      <c r="AE2024" s="40"/>
      <c r="AF2024" s="40"/>
      <c r="AG2024" s="40"/>
      <c r="AH2024" s="40"/>
      <c r="AI2024" s="40" t="str">
        <f t="shared" si="276"/>
        <v>ok</v>
      </c>
      <c r="AJ2024"/>
      <c r="AK2024" t="str">
        <f>Tabela1[[#This Row],[Coluna1]]&amp;Tabela1[[#This Row],[PEDIDO]]</f>
        <v/>
      </c>
      <c r="AL2024"/>
      <c r="AM2024"/>
      <c r="AN2024"/>
      <c r="AO2024" t="str">
        <f t="shared" si="273"/>
        <v>/</v>
      </c>
      <c r="AP2024" t="str">
        <f>Tabela1[[#This Row],[TAG]]&amp;Tabela1[[#This Row],[PEDIDO]]&amp;Tabela1[[#This Row],[PRODUTO]]</f>
        <v/>
      </c>
      <c r="AQ2024" s="23" t="str">
        <f>Tabela1[[#This Row],[PRODUTO]]&amp;Tabela1[[#This Row],[TAG]]</f>
        <v/>
      </c>
      <c r="AR2024" s="183">
        <f>Tabela1[[#This Row],[PESO TOTAL]]*Tabela1[[#This Row],[MATÉRIA PRIMA]]</f>
        <v>0</v>
      </c>
      <c r="AS2024" s="28">
        <f>Tabela1[[#This Row],[PESO TOTAL]]*Tabela1[[#This Row],[PREPARAÇÃO ]]</f>
        <v>0</v>
      </c>
      <c r="AT2024" s="28">
        <f>Tabela1[[#This Row],[PESO TOTAL]]*Tabela1[[#This Row],[CALDEIRARIA]]</f>
        <v>0</v>
      </c>
      <c r="AU2024" s="28">
        <f>Tabela1[[#This Row],[PESO TOTAL]]*Tabela1[[#This Row],[SOLDA]]</f>
        <v>0</v>
      </c>
      <c r="AV2024" s="28">
        <f>Tabela1[[#This Row],[PESO TOTAL]]*Tabela1[[#This Row],[ACABAMENTO]]</f>
        <v>0</v>
      </c>
      <c r="AW2024" s="28">
        <f>Tabela1[[#This Row],[PESO TOTAL]]*Tabela1[[#This Row],[PRONTO ACABADO]]</f>
        <v>0</v>
      </c>
      <c r="AX2024" s="28">
        <f>Tabela1[[#This Row],[PESO TOTAL]]*Tabela1[[#This Row],[EXPEDIÇÃO ]]</f>
        <v>0</v>
      </c>
      <c r="AY2024" s="28" t="str">
        <f>Tabela1[[#This Row],[PEDIDO]]&amp;Tabela1[[#This Row],[PRODUTO]]</f>
        <v/>
      </c>
      <c r="AZ2024" s="44">
        <f>IF(AF2024="",0,IF(ISTEXT(AF2024),H2024*VALUE(SUBSTITUTE(AF2024,"%",""))/100,H2024*AF2024))-Tabela1[[#This Row],[PRONTO ACABADO2]]</f>
        <v>0</v>
      </c>
      <c r="BA2024" s="44">
        <f>IF(AG2024="",0,IF(ISTEXT(AG2024),H2024*VALUE(SUBSTITUTE(AG2024,"%",""))/100,H2024*AG2024))-Tabela1[[#This Row],[PESO EXPEDIDO2]]</f>
        <v>0</v>
      </c>
      <c r="BB2024" s="44">
        <f t="shared" si="274"/>
        <v>0</v>
      </c>
      <c r="BC2024" s="44">
        <f t="shared" si="275"/>
        <v>0</v>
      </c>
      <c r="BD2024" s="44"/>
    </row>
    <row r="2025" spans="1:56" ht="15.75" hidden="1" customHeight="1" x14ac:dyDescent="0.25">
      <c r="A2025" s="6"/>
      <c r="B2025" s="22"/>
      <c r="C2025" s="7"/>
      <c r="D2025" s="46"/>
      <c r="E2025" s="7"/>
      <c r="F2025" s="7"/>
      <c r="G2025" s="44"/>
      <c r="H2025" s="41">
        <f>Tabela1[[#This Row],[PESO UNI]]*Tabela1[[#This Row],[QTE]]</f>
        <v>0</v>
      </c>
      <c r="I2025" s="7"/>
      <c r="J2025" s="8"/>
      <c r="K2025" s="8"/>
      <c r="L2025" s="9"/>
      <c r="M2025" s="10"/>
      <c r="N2025" s="8"/>
      <c r="O2025" s="12"/>
      <c r="P2025" s="13"/>
      <c r="Q2025" s="14">
        <f>Tabela1[[#This Row],[QTDE/ Fabricação]]-Tabela1[[#This Row],[QTE]]</f>
        <v>0</v>
      </c>
      <c r="R2025" s="19">
        <f t="shared" si="270"/>
        <v>0</v>
      </c>
      <c r="S2025" s="19">
        <f t="shared" si="269"/>
        <v>0</v>
      </c>
      <c r="T2025" s="20">
        <f t="shared" si="271"/>
        <v>0</v>
      </c>
      <c r="U2025" s="17">
        <f>IFERROR(SUMIF('LISTA DE EMBARQUE'!B:B,MICRO!E:E,'LISTA DE EMBARQUE'!G:G),"")</f>
        <v>0</v>
      </c>
      <c r="V2025" s="12" t="str">
        <f>IFERROR(VLOOKUP(Tabela1[[#This Row],[COD.MDE]],'LISTA DE EMBARQUE'!B:L,11,0),"")</f>
        <v/>
      </c>
      <c r="W2025" s="13" t="str">
        <f>IFERROR(COUNTIF(#REF!,Tabela1[[#This Row],[Colunas5]]),"")</f>
        <v/>
      </c>
      <c r="X2025" s="14">
        <f>Tabela1[[#This Row],[QIANTIDADE EXPEDIDA]]*Tabela1[[#This Row],[PESO UNI]]</f>
        <v>0</v>
      </c>
      <c r="Y2025" s="14">
        <f t="shared" si="272"/>
        <v>0</v>
      </c>
      <c r="Z2025" s="21">
        <f>Tabela1[[#This Row],[PESO TOTAL]]-Tabela1[[#This Row],[Peso Expedido]]</f>
        <v>0</v>
      </c>
      <c r="AA2025" s="18"/>
      <c r="AB2025" s="40" t="s">
        <v>3204</v>
      </c>
      <c r="AC2025" s="40"/>
      <c r="AD2025" s="40"/>
      <c r="AE2025" s="40"/>
      <c r="AF2025" s="40"/>
      <c r="AG2025" s="40"/>
      <c r="AH2025" s="40"/>
      <c r="AI2025" s="40" t="str">
        <f t="shared" si="276"/>
        <v>ok</v>
      </c>
      <c r="AJ2025"/>
      <c r="AK2025" t="str">
        <f>Tabela1[[#This Row],[Coluna1]]&amp;Tabela1[[#This Row],[PEDIDO]]</f>
        <v/>
      </c>
      <c r="AL2025"/>
      <c r="AM2025"/>
      <c r="AN2025"/>
      <c r="AO2025" t="str">
        <f t="shared" si="273"/>
        <v>/</v>
      </c>
      <c r="AP2025" t="str">
        <f>Tabela1[[#This Row],[TAG]]&amp;Tabela1[[#This Row],[PEDIDO]]&amp;Tabela1[[#This Row],[PRODUTO]]</f>
        <v/>
      </c>
      <c r="AQ2025" s="23" t="str">
        <f>Tabela1[[#This Row],[PRODUTO]]&amp;Tabela1[[#This Row],[TAG]]</f>
        <v/>
      </c>
      <c r="AR2025" s="183">
        <f>Tabela1[[#This Row],[PESO TOTAL]]*Tabela1[[#This Row],[MATÉRIA PRIMA]]</f>
        <v>0</v>
      </c>
      <c r="AS2025" s="28">
        <f>Tabela1[[#This Row],[PESO TOTAL]]*Tabela1[[#This Row],[PREPARAÇÃO ]]</f>
        <v>0</v>
      </c>
      <c r="AT2025" s="28">
        <f>Tabela1[[#This Row],[PESO TOTAL]]*Tabela1[[#This Row],[CALDEIRARIA]]</f>
        <v>0</v>
      </c>
      <c r="AU2025" s="28">
        <f>Tabela1[[#This Row],[PESO TOTAL]]*Tabela1[[#This Row],[SOLDA]]</f>
        <v>0</v>
      </c>
      <c r="AV2025" s="28">
        <f>Tabela1[[#This Row],[PESO TOTAL]]*Tabela1[[#This Row],[ACABAMENTO]]</f>
        <v>0</v>
      </c>
      <c r="AW2025" s="28">
        <f>Tabela1[[#This Row],[PESO TOTAL]]*Tabela1[[#This Row],[PRONTO ACABADO]]</f>
        <v>0</v>
      </c>
      <c r="AX2025" s="28">
        <f>Tabela1[[#This Row],[PESO TOTAL]]*Tabela1[[#This Row],[EXPEDIÇÃO ]]</f>
        <v>0</v>
      </c>
      <c r="AY2025" s="28" t="str">
        <f>Tabela1[[#This Row],[PEDIDO]]&amp;Tabela1[[#This Row],[PRODUTO]]</f>
        <v/>
      </c>
      <c r="AZ2025" s="44">
        <f>IF(AF2025="",0,IF(ISTEXT(AF2025),H2025*VALUE(SUBSTITUTE(AF2025,"%",""))/100,H2025*AF2025))-Tabela1[[#This Row],[PRONTO ACABADO2]]</f>
        <v>0</v>
      </c>
      <c r="BA2025" s="44">
        <f>IF(AG2025="",0,IF(ISTEXT(AG2025),H2025*VALUE(SUBSTITUTE(AG2025,"%",""))/100,H2025*AG2025))-Tabela1[[#This Row],[PESO EXPEDIDO2]]</f>
        <v>0</v>
      </c>
      <c r="BB2025" s="44">
        <f t="shared" si="274"/>
        <v>0</v>
      </c>
      <c r="BC2025" s="44">
        <f t="shared" si="275"/>
        <v>0</v>
      </c>
      <c r="BD2025" s="44"/>
    </row>
    <row r="2026" spans="1:56" ht="15.75" hidden="1" customHeight="1" x14ac:dyDescent="0.25">
      <c r="A2026" s="6"/>
      <c r="B2026" s="22"/>
      <c r="C2026" s="7"/>
      <c r="D2026" s="46"/>
      <c r="E2026" s="7"/>
      <c r="F2026" s="7"/>
      <c r="G2026" s="44"/>
      <c r="H2026" s="41">
        <f>Tabela1[[#This Row],[PESO UNI]]*Tabela1[[#This Row],[QTE]]</f>
        <v>0</v>
      </c>
      <c r="I2026" s="7"/>
      <c r="J2026" s="8"/>
      <c r="K2026" s="8"/>
      <c r="L2026" s="9"/>
      <c r="M2026" s="10"/>
      <c r="N2026" s="8"/>
      <c r="O2026" s="12"/>
      <c r="P2026" s="13"/>
      <c r="Q2026" s="14">
        <f>Tabela1[[#This Row],[QTDE/ Fabricação]]-Tabela1[[#This Row],[QTE]]</f>
        <v>0</v>
      </c>
      <c r="R2026" s="19">
        <f t="shared" si="270"/>
        <v>0</v>
      </c>
      <c r="S2026" s="19">
        <f t="shared" si="269"/>
        <v>0</v>
      </c>
      <c r="T2026" s="20">
        <f t="shared" si="271"/>
        <v>0</v>
      </c>
      <c r="U2026" s="17">
        <f>IFERROR(SUMIF('LISTA DE EMBARQUE'!B:B,MICRO!E:E,'LISTA DE EMBARQUE'!G:G),"")</f>
        <v>0</v>
      </c>
      <c r="V2026" s="12" t="str">
        <f>IFERROR(VLOOKUP(Tabela1[[#This Row],[COD.MDE]],'LISTA DE EMBARQUE'!B:L,11,0),"")</f>
        <v/>
      </c>
      <c r="W2026" s="13" t="str">
        <f>IFERROR(COUNTIF(#REF!,Tabela1[[#This Row],[Colunas5]]),"")</f>
        <v/>
      </c>
      <c r="X2026" s="14">
        <f>Tabela1[[#This Row],[QIANTIDADE EXPEDIDA]]*Tabela1[[#This Row],[PESO UNI]]</f>
        <v>0</v>
      </c>
      <c r="Y2026" s="14">
        <f t="shared" si="272"/>
        <v>0</v>
      </c>
      <c r="Z2026" s="21">
        <f>Tabela1[[#This Row],[PESO TOTAL]]-Tabela1[[#This Row],[Peso Expedido]]</f>
        <v>0</v>
      </c>
      <c r="AA2026" s="18"/>
      <c r="AB2026" s="40" t="s">
        <v>3204</v>
      </c>
      <c r="AC2026" s="40"/>
      <c r="AD2026" s="40"/>
      <c r="AE2026" s="40"/>
      <c r="AF2026" s="40"/>
      <c r="AG2026" s="40"/>
      <c r="AH2026" s="40"/>
      <c r="AI2026" s="40" t="str">
        <f t="shared" si="276"/>
        <v>ok</v>
      </c>
      <c r="AJ2026"/>
      <c r="AK2026" t="str">
        <f>Tabela1[[#This Row],[Coluna1]]&amp;Tabela1[[#This Row],[PEDIDO]]</f>
        <v/>
      </c>
      <c r="AL2026"/>
      <c r="AM2026"/>
      <c r="AN2026"/>
      <c r="AO2026" t="str">
        <f t="shared" si="273"/>
        <v>/</v>
      </c>
      <c r="AP2026" t="str">
        <f>Tabela1[[#This Row],[TAG]]&amp;Tabela1[[#This Row],[PEDIDO]]&amp;Tabela1[[#This Row],[PRODUTO]]</f>
        <v/>
      </c>
      <c r="AQ2026" s="23" t="str">
        <f>Tabela1[[#This Row],[PRODUTO]]&amp;Tabela1[[#This Row],[TAG]]</f>
        <v/>
      </c>
      <c r="AR2026" s="183">
        <f>Tabela1[[#This Row],[PESO TOTAL]]*Tabela1[[#This Row],[MATÉRIA PRIMA]]</f>
        <v>0</v>
      </c>
      <c r="AS2026" s="28">
        <f>Tabela1[[#This Row],[PESO TOTAL]]*Tabela1[[#This Row],[PREPARAÇÃO ]]</f>
        <v>0</v>
      </c>
      <c r="AT2026" s="28">
        <f>Tabela1[[#This Row],[PESO TOTAL]]*Tabela1[[#This Row],[CALDEIRARIA]]</f>
        <v>0</v>
      </c>
      <c r="AU2026" s="28">
        <f>Tabela1[[#This Row],[PESO TOTAL]]*Tabela1[[#This Row],[SOLDA]]</f>
        <v>0</v>
      </c>
      <c r="AV2026" s="28">
        <f>Tabela1[[#This Row],[PESO TOTAL]]*Tabela1[[#This Row],[ACABAMENTO]]</f>
        <v>0</v>
      </c>
      <c r="AW2026" s="28">
        <f>Tabela1[[#This Row],[PESO TOTAL]]*Tabela1[[#This Row],[PRONTO ACABADO]]</f>
        <v>0</v>
      </c>
      <c r="AX2026" s="28">
        <f>Tabela1[[#This Row],[PESO TOTAL]]*Tabela1[[#This Row],[EXPEDIÇÃO ]]</f>
        <v>0</v>
      </c>
      <c r="AY2026" s="28" t="str">
        <f>Tabela1[[#This Row],[PEDIDO]]&amp;Tabela1[[#This Row],[PRODUTO]]</f>
        <v/>
      </c>
      <c r="AZ2026" s="44">
        <f>IF(AF2026="",0,IF(ISTEXT(AF2026),H2026*VALUE(SUBSTITUTE(AF2026,"%",""))/100,H2026*AF2026))-Tabela1[[#This Row],[PRONTO ACABADO2]]</f>
        <v>0</v>
      </c>
      <c r="BA2026" s="44">
        <f>IF(AG2026="",0,IF(ISTEXT(AG2026),H2026*VALUE(SUBSTITUTE(AG2026,"%",""))/100,H2026*AG2026))-Tabela1[[#This Row],[PESO EXPEDIDO2]]</f>
        <v>0</v>
      </c>
      <c r="BB2026" s="44">
        <f t="shared" si="274"/>
        <v>0</v>
      </c>
      <c r="BC2026" s="44">
        <f t="shared" si="275"/>
        <v>0</v>
      </c>
      <c r="BD2026" s="44"/>
    </row>
    <row r="2027" spans="1:56" ht="15.75" hidden="1" customHeight="1" x14ac:dyDescent="0.25">
      <c r="A2027" s="6"/>
      <c r="B2027" s="22"/>
      <c r="C2027" s="7"/>
      <c r="D2027" s="46"/>
      <c r="E2027" s="7"/>
      <c r="F2027" s="7"/>
      <c r="G2027" s="44"/>
      <c r="H2027" s="41">
        <f>Tabela1[[#This Row],[PESO UNI]]*Tabela1[[#This Row],[QTE]]</f>
        <v>0</v>
      </c>
      <c r="I2027" s="7"/>
      <c r="J2027" s="8"/>
      <c r="K2027" s="8"/>
      <c r="L2027" s="9"/>
      <c r="M2027" s="10"/>
      <c r="N2027" s="8"/>
      <c r="O2027" s="12"/>
      <c r="P2027" s="13"/>
      <c r="Q2027" s="14">
        <f>Tabela1[[#This Row],[QTDE/ Fabricação]]-Tabela1[[#This Row],[QTE]]</f>
        <v>0</v>
      </c>
      <c r="R2027" s="19">
        <f t="shared" si="270"/>
        <v>0</v>
      </c>
      <c r="S2027" s="19">
        <f t="shared" si="269"/>
        <v>0</v>
      </c>
      <c r="T2027" s="20">
        <f t="shared" si="271"/>
        <v>0</v>
      </c>
      <c r="U2027" s="17">
        <f>IFERROR(SUMIF('LISTA DE EMBARQUE'!B:B,MICRO!E:E,'LISTA DE EMBARQUE'!G:G),"")</f>
        <v>0</v>
      </c>
      <c r="V2027" s="12" t="str">
        <f>IFERROR(VLOOKUP(Tabela1[[#This Row],[COD.MDE]],'LISTA DE EMBARQUE'!B:L,11,0),"")</f>
        <v/>
      </c>
      <c r="W2027" s="13" t="str">
        <f>IFERROR(COUNTIF(#REF!,Tabela1[[#This Row],[Colunas5]]),"")</f>
        <v/>
      </c>
      <c r="X2027" s="14">
        <f>Tabela1[[#This Row],[QIANTIDADE EXPEDIDA]]*Tabela1[[#This Row],[PESO UNI]]</f>
        <v>0</v>
      </c>
      <c r="Y2027" s="14">
        <f t="shared" si="272"/>
        <v>0</v>
      </c>
      <c r="Z2027" s="21">
        <f>Tabela1[[#This Row],[PESO TOTAL]]-Tabela1[[#This Row],[Peso Expedido]]</f>
        <v>0</v>
      </c>
      <c r="AA2027" s="18"/>
      <c r="AB2027" s="40" t="s">
        <v>3204</v>
      </c>
      <c r="AC2027" s="40"/>
      <c r="AD2027" s="40"/>
      <c r="AE2027" s="40"/>
      <c r="AF2027" s="40"/>
      <c r="AG2027" s="40"/>
      <c r="AH2027" s="40"/>
      <c r="AI2027" s="40" t="str">
        <f t="shared" si="276"/>
        <v>ok</v>
      </c>
      <c r="AJ2027"/>
      <c r="AK2027" t="str">
        <f>Tabela1[[#This Row],[Coluna1]]&amp;Tabela1[[#This Row],[PEDIDO]]</f>
        <v/>
      </c>
      <c r="AL2027"/>
      <c r="AM2027"/>
      <c r="AN2027"/>
      <c r="AO2027" t="str">
        <f t="shared" si="273"/>
        <v>/</v>
      </c>
      <c r="AP2027" t="str">
        <f>Tabela1[[#This Row],[TAG]]&amp;Tabela1[[#This Row],[PEDIDO]]&amp;Tabela1[[#This Row],[PRODUTO]]</f>
        <v/>
      </c>
      <c r="AQ2027" s="23" t="str">
        <f>Tabela1[[#This Row],[PRODUTO]]&amp;Tabela1[[#This Row],[TAG]]</f>
        <v/>
      </c>
      <c r="AR2027" s="183">
        <f>Tabela1[[#This Row],[PESO TOTAL]]*Tabela1[[#This Row],[MATÉRIA PRIMA]]</f>
        <v>0</v>
      </c>
      <c r="AS2027" s="28">
        <f>Tabela1[[#This Row],[PESO TOTAL]]*Tabela1[[#This Row],[PREPARAÇÃO ]]</f>
        <v>0</v>
      </c>
      <c r="AT2027" s="28">
        <f>Tabela1[[#This Row],[PESO TOTAL]]*Tabela1[[#This Row],[CALDEIRARIA]]</f>
        <v>0</v>
      </c>
      <c r="AU2027" s="28">
        <f>Tabela1[[#This Row],[PESO TOTAL]]*Tabela1[[#This Row],[SOLDA]]</f>
        <v>0</v>
      </c>
      <c r="AV2027" s="28">
        <f>Tabela1[[#This Row],[PESO TOTAL]]*Tabela1[[#This Row],[ACABAMENTO]]</f>
        <v>0</v>
      </c>
      <c r="AW2027" s="28">
        <f>Tabela1[[#This Row],[PESO TOTAL]]*Tabela1[[#This Row],[PRONTO ACABADO]]</f>
        <v>0</v>
      </c>
      <c r="AX2027" s="28">
        <f>Tabela1[[#This Row],[PESO TOTAL]]*Tabela1[[#This Row],[EXPEDIÇÃO ]]</f>
        <v>0</v>
      </c>
      <c r="AY2027" s="28" t="str">
        <f>Tabela1[[#This Row],[PEDIDO]]&amp;Tabela1[[#This Row],[PRODUTO]]</f>
        <v/>
      </c>
      <c r="AZ2027" s="44">
        <f>IF(AF2027="",0,IF(ISTEXT(AF2027),H2027*VALUE(SUBSTITUTE(AF2027,"%",""))/100,H2027*AF2027))-Tabela1[[#This Row],[PRONTO ACABADO2]]</f>
        <v>0</v>
      </c>
      <c r="BA2027" s="44">
        <f>IF(AG2027="",0,IF(ISTEXT(AG2027),H2027*VALUE(SUBSTITUTE(AG2027,"%",""))/100,H2027*AG2027))-Tabela1[[#This Row],[PESO EXPEDIDO2]]</f>
        <v>0</v>
      </c>
      <c r="BB2027" s="44">
        <f t="shared" si="274"/>
        <v>0</v>
      </c>
      <c r="BC2027" s="44">
        <f t="shared" si="275"/>
        <v>0</v>
      </c>
      <c r="BD2027" s="44"/>
    </row>
    <row r="2028" spans="1:56" ht="15.75" hidden="1" customHeight="1" x14ac:dyDescent="0.25">
      <c r="A2028" s="6"/>
      <c r="B2028" s="22"/>
      <c r="C2028" s="7"/>
      <c r="D2028" s="46"/>
      <c r="E2028" s="7"/>
      <c r="F2028" s="7"/>
      <c r="G2028" s="44"/>
      <c r="H2028" s="41">
        <f>Tabela1[[#This Row],[PESO UNI]]*Tabela1[[#This Row],[QTE]]</f>
        <v>0</v>
      </c>
      <c r="I2028" s="7"/>
      <c r="J2028" s="8"/>
      <c r="K2028" s="8"/>
      <c r="L2028" s="9"/>
      <c r="M2028" s="10"/>
      <c r="N2028" s="8"/>
      <c r="O2028" s="12"/>
      <c r="P2028" s="13"/>
      <c r="Q2028" s="14">
        <f>Tabela1[[#This Row],[QTDE/ Fabricação]]-Tabela1[[#This Row],[QTE]]</f>
        <v>0</v>
      </c>
      <c r="R2028" s="19">
        <f t="shared" si="270"/>
        <v>0</v>
      </c>
      <c r="S2028" s="19">
        <f t="shared" si="269"/>
        <v>0</v>
      </c>
      <c r="T2028" s="20">
        <f t="shared" si="271"/>
        <v>0</v>
      </c>
      <c r="U2028" s="17">
        <f>IFERROR(SUMIF('LISTA DE EMBARQUE'!B:B,MICRO!E:E,'LISTA DE EMBARQUE'!G:G),"")</f>
        <v>0</v>
      </c>
      <c r="V2028" s="12" t="str">
        <f>IFERROR(VLOOKUP(Tabela1[[#This Row],[COD.MDE]],'LISTA DE EMBARQUE'!B:L,11,0),"")</f>
        <v/>
      </c>
      <c r="W2028" s="13" t="str">
        <f>IFERROR(COUNTIF(#REF!,Tabela1[[#This Row],[Colunas5]]),"")</f>
        <v/>
      </c>
      <c r="X2028" s="14">
        <f>Tabela1[[#This Row],[QIANTIDADE EXPEDIDA]]*Tabela1[[#This Row],[PESO UNI]]</f>
        <v>0</v>
      </c>
      <c r="Y2028" s="14">
        <f t="shared" si="272"/>
        <v>0</v>
      </c>
      <c r="Z2028" s="21">
        <f>Tabela1[[#This Row],[PESO TOTAL]]-Tabela1[[#This Row],[Peso Expedido]]</f>
        <v>0</v>
      </c>
      <c r="AA2028" s="18"/>
      <c r="AB2028" s="40" t="s">
        <v>3204</v>
      </c>
      <c r="AC2028" s="40"/>
      <c r="AD2028" s="40"/>
      <c r="AE2028" s="40"/>
      <c r="AF2028" s="40"/>
      <c r="AG2028" s="40"/>
      <c r="AH2028" s="40"/>
      <c r="AI2028" s="40" t="str">
        <f t="shared" si="276"/>
        <v>ok</v>
      </c>
      <c r="AJ2028"/>
      <c r="AK2028" t="str">
        <f>Tabela1[[#This Row],[Coluna1]]&amp;Tabela1[[#This Row],[PEDIDO]]</f>
        <v/>
      </c>
      <c r="AL2028"/>
      <c r="AM2028"/>
      <c r="AN2028"/>
      <c r="AO2028" t="str">
        <f t="shared" si="273"/>
        <v>/</v>
      </c>
      <c r="AP2028" t="str">
        <f>Tabela1[[#This Row],[TAG]]&amp;Tabela1[[#This Row],[PEDIDO]]&amp;Tabela1[[#This Row],[PRODUTO]]</f>
        <v/>
      </c>
      <c r="AQ2028" s="23" t="str">
        <f>Tabela1[[#This Row],[PRODUTO]]&amp;Tabela1[[#This Row],[TAG]]</f>
        <v/>
      </c>
      <c r="AR2028" s="183">
        <f>Tabela1[[#This Row],[PESO TOTAL]]*Tabela1[[#This Row],[MATÉRIA PRIMA]]</f>
        <v>0</v>
      </c>
      <c r="AS2028" s="28">
        <f>Tabela1[[#This Row],[PESO TOTAL]]*Tabela1[[#This Row],[PREPARAÇÃO ]]</f>
        <v>0</v>
      </c>
      <c r="AT2028" s="28">
        <f>Tabela1[[#This Row],[PESO TOTAL]]*Tabela1[[#This Row],[CALDEIRARIA]]</f>
        <v>0</v>
      </c>
      <c r="AU2028" s="28">
        <f>Tabela1[[#This Row],[PESO TOTAL]]*Tabela1[[#This Row],[SOLDA]]</f>
        <v>0</v>
      </c>
      <c r="AV2028" s="28">
        <f>Tabela1[[#This Row],[PESO TOTAL]]*Tabela1[[#This Row],[ACABAMENTO]]</f>
        <v>0</v>
      </c>
      <c r="AW2028" s="28">
        <f>Tabela1[[#This Row],[PESO TOTAL]]*Tabela1[[#This Row],[PRONTO ACABADO]]</f>
        <v>0</v>
      </c>
      <c r="AX2028" s="28">
        <f>Tabela1[[#This Row],[PESO TOTAL]]*Tabela1[[#This Row],[EXPEDIÇÃO ]]</f>
        <v>0</v>
      </c>
      <c r="AY2028" s="28" t="str">
        <f>Tabela1[[#This Row],[PEDIDO]]&amp;Tabela1[[#This Row],[PRODUTO]]</f>
        <v/>
      </c>
      <c r="AZ2028" s="44">
        <f>IF(AF2028="",0,IF(ISTEXT(AF2028),H2028*VALUE(SUBSTITUTE(AF2028,"%",""))/100,H2028*AF2028))-Tabela1[[#This Row],[PRONTO ACABADO2]]</f>
        <v>0</v>
      </c>
      <c r="BA2028" s="44">
        <f>IF(AG2028="",0,IF(ISTEXT(AG2028),H2028*VALUE(SUBSTITUTE(AG2028,"%",""))/100,H2028*AG2028))-Tabela1[[#This Row],[PESO EXPEDIDO2]]</f>
        <v>0</v>
      </c>
      <c r="BB2028" s="44">
        <f t="shared" si="274"/>
        <v>0</v>
      </c>
      <c r="BC2028" s="44">
        <f t="shared" si="275"/>
        <v>0</v>
      </c>
      <c r="BD2028" s="44"/>
    </row>
    <row r="2029" spans="1:56" ht="15.75" hidden="1" customHeight="1" x14ac:dyDescent="0.25">
      <c r="A2029" s="6"/>
      <c r="B2029" s="22"/>
      <c r="C2029" s="7"/>
      <c r="D2029" s="46"/>
      <c r="E2029" s="7"/>
      <c r="F2029" s="7"/>
      <c r="G2029" s="44"/>
      <c r="H2029" s="41">
        <f>Tabela1[[#This Row],[PESO UNI]]*Tabela1[[#This Row],[QTE]]</f>
        <v>0</v>
      </c>
      <c r="I2029" s="7"/>
      <c r="J2029" s="8"/>
      <c r="K2029" s="8"/>
      <c r="L2029" s="9"/>
      <c r="M2029" s="10"/>
      <c r="N2029" s="8"/>
      <c r="O2029" s="12"/>
      <c r="P2029" s="13"/>
      <c r="Q2029" s="14">
        <f>Tabela1[[#This Row],[QTDE/ Fabricação]]-Tabela1[[#This Row],[QTE]]</f>
        <v>0</v>
      </c>
      <c r="R2029" s="19">
        <f t="shared" si="270"/>
        <v>0</v>
      </c>
      <c r="S2029" s="19">
        <f t="shared" si="269"/>
        <v>0</v>
      </c>
      <c r="T2029" s="20">
        <f t="shared" si="271"/>
        <v>0</v>
      </c>
      <c r="U2029" s="17">
        <f>IFERROR(SUMIF('LISTA DE EMBARQUE'!B:B,MICRO!E:E,'LISTA DE EMBARQUE'!G:G),"")</f>
        <v>0</v>
      </c>
      <c r="V2029" s="12" t="str">
        <f>IFERROR(VLOOKUP(Tabela1[[#This Row],[COD.MDE]],'LISTA DE EMBARQUE'!B:L,11,0),"")</f>
        <v/>
      </c>
      <c r="W2029" s="13" t="str">
        <f>IFERROR(COUNTIF(#REF!,Tabela1[[#This Row],[Colunas5]]),"")</f>
        <v/>
      </c>
      <c r="X2029" s="14">
        <f>Tabela1[[#This Row],[QIANTIDADE EXPEDIDA]]*Tabela1[[#This Row],[PESO UNI]]</f>
        <v>0</v>
      </c>
      <c r="Y2029" s="14">
        <f t="shared" si="272"/>
        <v>0</v>
      </c>
      <c r="Z2029" s="21">
        <f>Tabela1[[#This Row],[PESO TOTAL]]-Tabela1[[#This Row],[Peso Expedido]]</f>
        <v>0</v>
      </c>
      <c r="AA2029" s="18"/>
      <c r="AB2029" s="40" t="s">
        <v>3204</v>
      </c>
      <c r="AC2029" s="40"/>
      <c r="AD2029" s="40"/>
      <c r="AE2029" s="40"/>
      <c r="AF2029" s="40"/>
      <c r="AG2029" s="40"/>
      <c r="AH2029" s="40"/>
      <c r="AI2029" s="40" t="str">
        <f t="shared" si="276"/>
        <v>ok</v>
      </c>
      <c r="AJ2029"/>
      <c r="AK2029" t="str">
        <f>Tabela1[[#This Row],[Coluna1]]&amp;Tabela1[[#This Row],[PEDIDO]]</f>
        <v/>
      </c>
      <c r="AL2029"/>
      <c r="AM2029"/>
      <c r="AN2029"/>
      <c r="AO2029" t="str">
        <f t="shared" si="273"/>
        <v>/</v>
      </c>
      <c r="AP2029" t="str">
        <f>Tabela1[[#This Row],[TAG]]&amp;Tabela1[[#This Row],[PEDIDO]]&amp;Tabela1[[#This Row],[PRODUTO]]</f>
        <v/>
      </c>
      <c r="AQ2029" s="23" t="str">
        <f>Tabela1[[#This Row],[PRODUTO]]&amp;Tabela1[[#This Row],[TAG]]</f>
        <v/>
      </c>
      <c r="AR2029" s="183">
        <f>Tabela1[[#This Row],[PESO TOTAL]]*Tabela1[[#This Row],[MATÉRIA PRIMA]]</f>
        <v>0</v>
      </c>
      <c r="AS2029" s="28">
        <f>Tabela1[[#This Row],[PESO TOTAL]]*Tabela1[[#This Row],[PREPARAÇÃO ]]</f>
        <v>0</v>
      </c>
      <c r="AT2029" s="28">
        <f>Tabela1[[#This Row],[PESO TOTAL]]*Tabela1[[#This Row],[CALDEIRARIA]]</f>
        <v>0</v>
      </c>
      <c r="AU2029" s="28">
        <f>Tabela1[[#This Row],[PESO TOTAL]]*Tabela1[[#This Row],[SOLDA]]</f>
        <v>0</v>
      </c>
      <c r="AV2029" s="28">
        <f>Tabela1[[#This Row],[PESO TOTAL]]*Tabela1[[#This Row],[ACABAMENTO]]</f>
        <v>0</v>
      </c>
      <c r="AW2029" s="28">
        <f>Tabela1[[#This Row],[PESO TOTAL]]*Tabela1[[#This Row],[PRONTO ACABADO]]</f>
        <v>0</v>
      </c>
      <c r="AX2029" s="28">
        <f>Tabela1[[#This Row],[PESO TOTAL]]*Tabela1[[#This Row],[EXPEDIÇÃO ]]</f>
        <v>0</v>
      </c>
      <c r="AY2029" s="28" t="str">
        <f>Tabela1[[#This Row],[PEDIDO]]&amp;Tabela1[[#This Row],[PRODUTO]]</f>
        <v/>
      </c>
      <c r="AZ2029" s="44">
        <f>IF(AF2029="",0,IF(ISTEXT(AF2029),H2029*VALUE(SUBSTITUTE(AF2029,"%",""))/100,H2029*AF2029))-Tabela1[[#This Row],[PRONTO ACABADO2]]</f>
        <v>0</v>
      </c>
      <c r="BA2029" s="44">
        <f>IF(AG2029="",0,IF(ISTEXT(AG2029),H2029*VALUE(SUBSTITUTE(AG2029,"%",""))/100,H2029*AG2029))-Tabela1[[#This Row],[PESO EXPEDIDO2]]</f>
        <v>0</v>
      </c>
      <c r="BB2029" s="44">
        <f t="shared" si="274"/>
        <v>0</v>
      </c>
      <c r="BC2029" s="44">
        <f t="shared" si="275"/>
        <v>0</v>
      </c>
      <c r="BD2029" s="44"/>
    </row>
    <row r="2030" spans="1:56" ht="15.75" hidden="1" customHeight="1" x14ac:dyDescent="0.25">
      <c r="A2030" s="6"/>
      <c r="B2030" s="22"/>
      <c r="C2030" s="7"/>
      <c r="D2030" s="46"/>
      <c r="E2030" s="7"/>
      <c r="F2030" s="7"/>
      <c r="G2030" s="44"/>
      <c r="H2030" s="41">
        <f>Tabela1[[#This Row],[PESO UNI]]*Tabela1[[#This Row],[QTE]]</f>
        <v>0</v>
      </c>
      <c r="I2030" s="7"/>
      <c r="J2030" s="8"/>
      <c r="K2030" s="8"/>
      <c r="L2030" s="9"/>
      <c r="M2030" s="10"/>
      <c r="N2030" s="8"/>
      <c r="O2030" s="12"/>
      <c r="P2030" s="13"/>
      <c r="Q2030" s="14">
        <f>Tabela1[[#This Row],[QTDE/ Fabricação]]-Tabela1[[#This Row],[QTE]]</f>
        <v>0</v>
      </c>
      <c r="R2030" s="19">
        <f t="shared" si="270"/>
        <v>0</v>
      </c>
      <c r="S2030" s="19">
        <f t="shared" si="269"/>
        <v>0</v>
      </c>
      <c r="T2030" s="20">
        <f t="shared" si="271"/>
        <v>0</v>
      </c>
      <c r="U2030" s="17">
        <f>IFERROR(SUMIF('LISTA DE EMBARQUE'!B:B,MICRO!E:E,'LISTA DE EMBARQUE'!G:G),"")</f>
        <v>0</v>
      </c>
      <c r="V2030" s="12" t="str">
        <f>IFERROR(VLOOKUP(Tabela1[[#This Row],[COD.MDE]],'LISTA DE EMBARQUE'!B:L,11,0),"")</f>
        <v/>
      </c>
      <c r="W2030" s="13" t="str">
        <f>IFERROR(COUNTIF(#REF!,Tabela1[[#This Row],[Colunas5]]),"")</f>
        <v/>
      </c>
      <c r="X2030" s="14">
        <f>Tabela1[[#This Row],[QIANTIDADE EXPEDIDA]]*Tabela1[[#This Row],[PESO UNI]]</f>
        <v>0</v>
      </c>
      <c r="Y2030" s="14">
        <f t="shared" si="272"/>
        <v>0</v>
      </c>
      <c r="Z2030" s="21">
        <f>Tabela1[[#This Row],[PESO TOTAL]]-Tabela1[[#This Row],[Peso Expedido]]</f>
        <v>0</v>
      </c>
      <c r="AA2030" s="18"/>
      <c r="AB2030" s="40" t="s">
        <v>3204</v>
      </c>
      <c r="AC2030" s="40"/>
      <c r="AD2030" s="40"/>
      <c r="AE2030" s="40"/>
      <c r="AF2030" s="40"/>
      <c r="AG2030" s="40"/>
      <c r="AH2030" s="40"/>
      <c r="AI2030" s="40" t="str">
        <f t="shared" si="276"/>
        <v>ok</v>
      </c>
      <c r="AJ2030"/>
      <c r="AK2030" t="str">
        <f>Tabela1[[#This Row],[Coluna1]]&amp;Tabela1[[#This Row],[PEDIDO]]</f>
        <v/>
      </c>
      <c r="AL2030"/>
      <c r="AM2030"/>
      <c r="AN2030"/>
      <c r="AO2030" t="str">
        <f t="shared" si="273"/>
        <v>/</v>
      </c>
      <c r="AP2030" t="str">
        <f>Tabela1[[#This Row],[TAG]]&amp;Tabela1[[#This Row],[PEDIDO]]&amp;Tabela1[[#This Row],[PRODUTO]]</f>
        <v/>
      </c>
      <c r="AQ2030" s="23" t="str">
        <f>Tabela1[[#This Row],[PRODUTO]]&amp;Tabela1[[#This Row],[TAG]]</f>
        <v/>
      </c>
      <c r="AR2030" s="183">
        <f>Tabela1[[#This Row],[PESO TOTAL]]*Tabela1[[#This Row],[MATÉRIA PRIMA]]</f>
        <v>0</v>
      </c>
      <c r="AS2030" s="28">
        <f>Tabela1[[#This Row],[PESO TOTAL]]*Tabela1[[#This Row],[PREPARAÇÃO ]]</f>
        <v>0</v>
      </c>
      <c r="AT2030" s="28">
        <f>Tabela1[[#This Row],[PESO TOTAL]]*Tabela1[[#This Row],[CALDEIRARIA]]</f>
        <v>0</v>
      </c>
      <c r="AU2030" s="28">
        <f>Tabela1[[#This Row],[PESO TOTAL]]*Tabela1[[#This Row],[SOLDA]]</f>
        <v>0</v>
      </c>
      <c r="AV2030" s="28">
        <f>Tabela1[[#This Row],[PESO TOTAL]]*Tabela1[[#This Row],[ACABAMENTO]]</f>
        <v>0</v>
      </c>
      <c r="AW2030" s="28">
        <f>Tabela1[[#This Row],[PESO TOTAL]]*Tabela1[[#This Row],[PRONTO ACABADO]]</f>
        <v>0</v>
      </c>
      <c r="AX2030" s="28">
        <f>Tabela1[[#This Row],[PESO TOTAL]]*Tabela1[[#This Row],[EXPEDIÇÃO ]]</f>
        <v>0</v>
      </c>
      <c r="AY2030" s="28" t="str">
        <f>Tabela1[[#This Row],[PEDIDO]]&amp;Tabela1[[#This Row],[PRODUTO]]</f>
        <v/>
      </c>
      <c r="AZ2030" s="44">
        <f>IF(AF2030="",0,IF(ISTEXT(AF2030),H2030*VALUE(SUBSTITUTE(AF2030,"%",""))/100,H2030*AF2030))-Tabela1[[#This Row],[PRONTO ACABADO2]]</f>
        <v>0</v>
      </c>
      <c r="BA2030" s="44">
        <f>IF(AG2030="",0,IF(ISTEXT(AG2030),H2030*VALUE(SUBSTITUTE(AG2030,"%",""))/100,H2030*AG2030))-Tabela1[[#This Row],[PESO EXPEDIDO2]]</f>
        <v>0</v>
      </c>
      <c r="BB2030" s="44">
        <f t="shared" si="274"/>
        <v>0</v>
      </c>
      <c r="BC2030" s="44">
        <f t="shared" si="275"/>
        <v>0</v>
      </c>
      <c r="BD2030" s="44"/>
    </row>
    <row r="2031" spans="1:56" ht="15.75" hidden="1" customHeight="1" x14ac:dyDescent="0.25">
      <c r="A2031" s="6"/>
      <c r="B2031" s="22"/>
      <c r="C2031" s="7"/>
      <c r="D2031" s="46"/>
      <c r="E2031" s="7"/>
      <c r="F2031" s="7"/>
      <c r="G2031" s="44"/>
      <c r="H2031" s="41">
        <f>Tabela1[[#This Row],[PESO UNI]]*Tabela1[[#This Row],[QTE]]</f>
        <v>0</v>
      </c>
      <c r="I2031" s="7"/>
      <c r="J2031" s="8"/>
      <c r="K2031" s="8"/>
      <c r="L2031" s="9"/>
      <c r="M2031" s="10"/>
      <c r="N2031" s="8"/>
      <c r="O2031" s="12"/>
      <c r="P2031" s="13"/>
      <c r="Q2031" s="14">
        <f>Tabela1[[#This Row],[QTDE/ Fabricação]]-Tabela1[[#This Row],[QTE]]</f>
        <v>0</v>
      </c>
      <c r="R2031" s="19">
        <f t="shared" si="270"/>
        <v>0</v>
      </c>
      <c r="S2031" s="19">
        <f t="shared" si="269"/>
        <v>0</v>
      </c>
      <c r="T2031" s="20">
        <f t="shared" si="271"/>
        <v>0</v>
      </c>
      <c r="U2031" s="17">
        <f>IFERROR(SUMIF('LISTA DE EMBARQUE'!B:B,MICRO!E:E,'LISTA DE EMBARQUE'!G:G),"")</f>
        <v>0</v>
      </c>
      <c r="V2031" s="12" t="str">
        <f>IFERROR(VLOOKUP(Tabela1[[#This Row],[COD.MDE]],'LISTA DE EMBARQUE'!B:L,11,0),"")</f>
        <v/>
      </c>
      <c r="W2031" s="13" t="str">
        <f>IFERROR(COUNTIF(#REF!,Tabela1[[#This Row],[Colunas5]]),"")</f>
        <v/>
      </c>
      <c r="X2031" s="14">
        <f>Tabela1[[#This Row],[QIANTIDADE EXPEDIDA]]*Tabela1[[#This Row],[PESO UNI]]</f>
        <v>0</v>
      </c>
      <c r="Y2031" s="14">
        <f t="shared" si="272"/>
        <v>0</v>
      </c>
      <c r="Z2031" s="21">
        <f>Tabela1[[#This Row],[PESO TOTAL]]-Tabela1[[#This Row],[Peso Expedido]]</f>
        <v>0</v>
      </c>
      <c r="AA2031" s="18"/>
      <c r="AB2031" s="40"/>
      <c r="AC2031" s="40"/>
      <c r="AD2031" s="40"/>
      <c r="AE2031" s="40"/>
      <c r="AF2031" s="40"/>
      <c r="AG2031" s="40"/>
      <c r="AH2031" s="40"/>
      <c r="AI2031" s="40" t="str">
        <f t="shared" si="276"/>
        <v>ok</v>
      </c>
      <c r="AJ2031"/>
      <c r="AK2031" t="str">
        <f>Tabela1[[#This Row],[Coluna1]]&amp;Tabela1[[#This Row],[PEDIDO]]</f>
        <v/>
      </c>
      <c r="AL2031"/>
      <c r="AM2031"/>
      <c r="AN2031"/>
      <c r="AO2031" t="str">
        <f t="shared" si="273"/>
        <v>/</v>
      </c>
      <c r="AP2031" t="str">
        <f>Tabela1[[#This Row],[TAG]]&amp;Tabela1[[#This Row],[PEDIDO]]&amp;Tabela1[[#This Row],[PRODUTO]]</f>
        <v/>
      </c>
      <c r="AQ2031" s="23" t="str">
        <f>Tabela1[[#This Row],[PRODUTO]]&amp;Tabela1[[#This Row],[TAG]]</f>
        <v/>
      </c>
      <c r="AR2031" s="183">
        <f>Tabela1[[#This Row],[PESO TOTAL]]*Tabela1[[#This Row],[MATÉRIA PRIMA]]</f>
        <v>0</v>
      </c>
      <c r="AS2031" s="28">
        <f>Tabela1[[#This Row],[PESO TOTAL]]*Tabela1[[#This Row],[PREPARAÇÃO ]]</f>
        <v>0</v>
      </c>
      <c r="AT2031" s="28">
        <f>Tabela1[[#This Row],[PESO TOTAL]]*Tabela1[[#This Row],[CALDEIRARIA]]</f>
        <v>0</v>
      </c>
      <c r="AU2031" s="28">
        <f>Tabela1[[#This Row],[PESO TOTAL]]*Tabela1[[#This Row],[SOLDA]]</f>
        <v>0</v>
      </c>
      <c r="AV2031" s="28">
        <f>Tabela1[[#This Row],[PESO TOTAL]]*Tabela1[[#This Row],[ACABAMENTO]]</f>
        <v>0</v>
      </c>
      <c r="AW2031" s="28">
        <f>Tabela1[[#This Row],[PESO TOTAL]]*Tabela1[[#This Row],[PRONTO ACABADO]]</f>
        <v>0</v>
      </c>
      <c r="AX2031" s="28">
        <f>Tabela1[[#This Row],[PESO TOTAL]]*Tabela1[[#This Row],[EXPEDIÇÃO ]]</f>
        <v>0</v>
      </c>
      <c r="AY2031" s="28" t="str">
        <f>Tabela1[[#This Row],[PEDIDO]]&amp;Tabela1[[#This Row],[PRODUTO]]</f>
        <v/>
      </c>
      <c r="AZ2031" s="44">
        <f>IF(AF2031="",0,IF(ISTEXT(AF2031),H2031*VALUE(SUBSTITUTE(AF2031,"%",""))/100,H2031*AF2031))-Tabela1[[#This Row],[PRONTO ACABADO2]]</f>
        <v>0</v>
      </c>
      <c r="BA2031" s="44">
        <f>IF(AG2031="",0,IF(ISTEXT(AG2031),H2031*VALUE(SUBSTITUTE(AG2031,"%",""))/100,H2031*AG2031))-Tabela1[[#This Row],[PESO EXPEDIDO2]]</f>
        <v>0</v>
      </c>
      <c r="BB2031" s="44">
        <f t="shared" si="274"/>
        <v>0</v>
      </c>
      <c r="BC2031" s="44">
        <f t="shared" si="275"/>
        <v>0</v>
      </c>
      <c r="BD2031" s="44"/>
    </row>
    <row r="2032" spans="1:56" ht="15.75" hidden="1" customHeight="1" x14ac:dyDescent="0.25">
      <c r="A2032" s="6"/>
      <c r="B2032" s="22"/>
      <c r="C2032" s="7"/>
      <c r="D2032" s="46"/>
      <c r="E2032" s="7"/>
      <c r="F2032" s="7"/>
      <c r="G2032" s="44"/>
      <c r="H2032" s="41">
        <f>Tabela1[[#This Row],[PESO UNI]]*Tabela1[[#This Row],[QTE]]</f>
        <v>0</v>
      </c>
      <c r="I2032" s="7"/>
      <c r="J2032" s="8"/>
      <c r="K2032" s="8"/>
      <c r="L2032" s="9"/>
      <c r="M2032" s="10"/>
      <c r="N2032" s="8"/>
      <c r="O2032" s="12"/>
      <c r="P2032" s="13"/>
      <c r="Q2032" s="14">
        <f>Tabela1[[#This Row],[QTDE/ Fabricação]]-Tabela1[[#This Row],[QTE]]</f>
        <v>0</v>
      </c>
      <c r="R2032" s="19">
        <f t="shared" si="270"/>
        <v>0</v>
      </c>
      <c r="S2032" s="19">
        <f t="shared" si="269"/>
        <v>0</v>
      </c>
      <c r="T2032" s="20">
        <f t="shared" si="271"/>
        <v>0</v>
      </c>
      <c r="U2032" s="17">
        <f>IFERROR(SUMIF('LISTA DE EMBARQUE'!B:B,MICRO!E:E,'LISTA DE EMBARQUE'!G:G),"")</f>
        <v>0</v>
      </c>
      <c r="V2032" s="12" t="str">
        <f>IFERROR(VLOOKUP(Tabela1[[#This Row],[COD.MDE]],'LISTA DE EMBARQUE'!B:L,11,0),"")</f>
        <v/>
      </c>
      <c r="W2032" s="13" t="str">
        <f>IFERROR(COUNTIF(#REF!,Tabela1[[#This Row],[Colunas5]]),"")</f>
        <v/>
      </c>
      <c r="X2032" s="14">
        <f>Tabela1[[#This Row],[QIANTIDADE EXPEDIDA]]*Tabela1[[#This Row],[PESO UNI]]</f>
        <v>0</v>
      </c>
      <c r="Y2032" s="14">
        <f t="shared" si="272"/>
        <v>0</v>
      </c>
      <c r="Z2032" s="21">
        <f>Tabela1[[#This Row],[PESO TOTAL]]-Tabela1[[#This Row],[Peso Expedido]]</f>
        <v>0</v>
      </c>
      <c r="AA2032" s="18"/>
      <c r="AB2032" s="40"/>
      <c r="AC2032" s="40"/>
      <c r="AD2032" s="40"/>
      <c r="AE2032" s="40"/>
      <c r="AF2032" s="40"/>
      <c r="AG2032" s="40"/>
      <c r="AH2032" s="40"/>
      <c r="AI2032" s="40" t="str">
        <f t="shared" si="276"/>
        <v>ok</v>
      </c>
      <c r="AJ2032"/>
      <c r="AK2032" t="str">
        <f>Tabela1[[#This Row],[Coluna1]]&amp;Tabela1[[#This Row],[PEDIDO]]</f>
        <v/>
      </c>
      <c r="AL2032"/>
      <c r="AM2032"/>
      <c r="AN2032"/>
      <c r="AO2032" t="str">
        <f t="shared" si="273"/>
        <v>/</v>
      </c>
      <c r="AP2032" t="str">
        <f>Tabela1[[#This Row],[TAG]]&amp;Tabela1[[#This Row],[PEDIDO]]&amp;Tabela1[[#This Row],[PRODUTO]]</f>
        <v/>
      </c>
      <c r="AQ2032" s="23" t="str">
        <f>Tabela1[[#This Row],[PRODUTO]]&amp;Tabela1[[#This Row],[TAG]]</f>
        <v/>
      </c>
      <c r="AR2032" s="183">
        <f>Tabela1[[#This Row],[PESO TOTAL]]*Tabela1[[#This Row],[MATÉRIA PRIMA]]</f>
        <v>0</v>
      </c>
      <c r="AS2032" s="28">
        <f>Tabela1[[#This Row],[PESO TOTAL]]*Tabela1[[#This Row],[PREPARAÇÃO ]]</f>
        <v>0</v>
      </c>
      <c r="AT2032" s="28">
        <f>Tabela1[[#This Row],[PESO TOTAL]]*Tabela1[[#This Row],[CALDEIRARIA]]</f>
        <v>0</v>
      </c>
      <c r="AU2032" s="28">
        <f>Tabela1[[#This Row],[PESO TOTAL]]*Tabela1[[#This Row],[SOLDA]]</f>
        <v>0</v>
      </c>
      <c r="AV2032" s="28">
        <f>Tabela1[[#This Row],[PESO TOTAL]]*Tabela1[[#This Row],[ACABAMENTO]]</f>
        <v>0</v>
      </c>
      <c r="AW2032" s="28">
        <f>Tabela1[[#This Row],[PESO TOTAL]]*Tabela1[[#This Row],[PRONTO ACABADO]]</f>
        <v>0</v>
      </c>
      <c r="AX2032" s="28">
        <f>Tabela1[[#This Row],[PESO TOTAL]]*Tabela1[[#This Row],[EXPEDIÇÃO ]]</f>
        <v>0</v>
      </c>
      <c r="AY2032" s="28" t="str">
        <f>Tabela1[[#This Row],[PEDIDO]]&amp;Tabela1[[#This Row],[PRODUTO]]</f>
        <v/>
      </c>
      <c r="AZ2032" s="44">
        <f>IF(AF2032="",0,IF(ISTEXT(AF2032),H2032*VALUE(SUBSTITUTE(AF2032,"%",""))/100,H2032*AF2032))-Tabela1[[#This Row],[PRONTO ACABADO2]]</f>
        <v>0</v>
      </c>
      <c r="BA2032" s="44">
        <f>IF(AG2032="",0,IF(ISTEXT(AG2032),H2032*VALUE(SUBSTITUTE(AG2032,"%",""))/100,H2032*AG2032))-Tabela1[[#This Row],[PESO EXPEDIDO2]]</f>
        <v>0</v>
      </c>
      <c r="BB2032" s="44">
        <f t="shared" si="274"/>
        <v>0</v>
      </c>
      <c r="BC2032" s="44">
        <f t="shared" si="275"/>
        <v>0</v>
      </c>
      <c r="BD2032" s="44"/>
    </row>
    <row r="2033" spans="1:56" ht="15.75" hidden="1" customHeight="1" x14ac:dyDescent="0.25">
      <c r="A2033" s="6"/>
      <c r="B2033" s="22"/>
      <c r="C2033" s="7"/>
      <c r="D2033" s="46"/>
      <c r="E2033" s="7"/>
      <c r="F2033" s="7"/>
      <c r="G2033" s="44"/>
      <c r="H2033" s="41">
        <f>Tabela1[[#This Row],[PESO UNI]]*Tabela1[[#This Row],[QTE]]</f>
        <v>0</v>
      </c>
      <c r="I2033" s="7"/>
      <c r="J2033" s="8"/>
      <c r="K2033" s="8"/>
      <c r="L2033" s="9"/>
      <c r="M2033" s="10"/>
      <c r="N2033" s="8"/>
      <c r="O2033" s="12"/>
      <c r="P2033" s="13"/>
      <c r="Q2033" s="14">
        <f>Tabela1[[#This Row],[QTDE/ Fabricação]]-Tabela1[[#This Row],[QTE]]</f>
        <v>0</v>
      </c>
      <c r="R2033" s="19">
        <f t="shared" si="270"/>
        <v>0</v>
      </c>
      <c r="S2033" s="19">
        <f t="shared" si="269"/>
        <v>0</v>
      </c>
      <c r="T2033" s="20">
        <f t="shared" si="271"/>
        <v>0</v>
      </c>
      <c r="U2033" s="17">
        <f>IFERROR(SUMIF('LISTA DE EMBARQUE'!B:B,MICRO!E:E,'LISTA DE EMBARQUE'!G:G),"")</f>
        <v>0</v>
      </c>
      <c r="V2033" s="12" t="str">
        <f>IFERROR(VLOOKUP(Tabela1[[#This Row],[COD.MDE]],'LISTA DE EMBARQUE'!B:L,11,0),"")</f>
        <v/>
      </c>
      <c r="W2033" s="13" t="str">
        <f>IFERROR(COUNTIF(#REF!,Tabela1[[#This Row],[Colunas5]]),"")</f>
        <v/>
      </c>
      <c r="X2033" s="14">
        <f>Tabela1[[#This Row],[QIANTIDADE EXPEDIDA]]*Tabela1[[#This Row],[PESO UNI]]</f>
        <v>0</v>
      </c>
      <c r="Y2033" s="14">
        <f t="shared" si="272"/>
        <v>0</v>
      </c>
      <c r="Z2033" s="21">
        <f>Tabela1[[#This Row],[PESO TOTAL]]-Tabela1[[#This Row],[Peso Expedido]]</f>
        <v>0</v>
      </c>
      <c r="AA2033" s="18"/>
      <c r="AB2033" s="40"/>
      <c r="AC2033" s="40"/>
      <c r="AD2033" s="40"/>
      <c r="AE2033" s="40"/>
      <c r="AF2033" s="40"/>
      <c r="AG2033" s="40"/>
      <c r="AH2033" s="40"/>
      <c r="AI2033" s="40" t="str">
        <f t="shared" si="276"/>
        <v>ok</v>
      </c>
      <c r="AJ2033"/>
      <c r="AK2033" t="str">
        <f>Tabela1[[#This Row],[Coluna1]]&amp;Tabela1[[#This Row],[PEDIDO]]</f>
        <v/>
      </c>
      <c r="AL2033"/>
      <c r="AM2033"/>
      <c r="AN2033"/>
      <c r="AO2033" t="str">
        <f t="shared" si="273"/>
        <v>/</v>
      </c>
      <c r="AP2033" t="str">
        <f>Tabela1[[#This Row],[TAG]]&amp;Tabela1[[#This Row],[PEDIDO]]&amp;Tabela1[[#This Row],[PRODUTO]]</f>
        <v/>
      </c>
      <c r="AQ2033" s="23" t="str">
        <f>Tabela1[[#This Row],[PRODUTO]]&amp;Tabela1[[#This Row],[TAG]]</f>
        <v/>
      </c>
      <c r="AR2033" s="183">
        <f>Tabela1[[#This Row],[PESO TOTAL]]*Tabela1[[#This Row],[MATÉRIA PRIMA]]</f>
        <v>0</v>
      </c>
      <c r="AS2033" s="28">
        <f>Tabela1[[#This Row],[PESO TOTAL]]*Tabela1[[#This Row],[PREPARAÇÃO ]]</f>
        <v>0</v>
      </c>
      <c r="AT2033" s="28">
        <f>Tabela1[[#This Row],[PESO TOTAL]]*Tabela1[[#This Row],[CALDEIRARIA]]</f>
        <v>0</v>
      </c>
      <c r="AU2033" s="28">
        <f>Tabela1[[#This Row],[PESO TOTAL]]*Tabela1[[#This Row],[SOLDA]]</f>
        <v>0</v>
      </c>
      <c r="AV2033" s="28">
        <f>Tabela1[[#This Row],[PESO TOTAL]]*Tabela1[[#This Row],[ACABAMENTO]]</f>
        <v>0</v>
      </c>
      <c r="AW2033" s="28">
        <f>Tabela1[[#This Row],[PESO TOTAL]]*Tabela1[[#This Row],[PRONTO ACABADO]]</f>
        <v>0</v>
      </c>
      <c r="AX2033" s="28">
        <f>Tabela1[[#This Row],[PESO TOTAL]]*Tabela1[[#This Row],[EXPEDIÇÃO ]]</f>
        <v>0</v>
      </c>
      <c r="AY2033" s="28" t="str">
        <f>Tabela1[[#This Row],[PEDIDO]]&amp;Tabela1[[#This Row],[PRODUTO]]</f>
        <v/>
      </c>
      <c r="AZ2033" s="44">
        <f>IF(AF2033="",0,IF(ISTEXT(AF2033),H2033*VALUE(SUBSTITUTE(AF2033,"%",""))/100,H2033*AF2033))-Tabela1[[#This Row],[PRONTO ACABADO2]]</f>
        <v>0</v>
      </c>
      <c r="BA2033" s="44">
        <f>IF(AG2033="",0,IF(ISTEXT(AG2033),H2033*VALUE(SUBSTITUTE(AG2033,"%",""))/100,H2033*AG2033))-Tabela1[[#This Row],[PESO EXPEDIDO2]]</f>
        <v>0</v>
      </c>
      <c r="BB2033" s="44">
        <f t="shared" si="274"/>
        <v>0</v>
      </c>
      <c r="BC2033" s="44">
        <f t="shared" si="275"/>
        <v>0</v>
      </c>
      <c r="BD2033" s="44"/>
    </row>
    <row r="2034" spans="1:56" ht="15.75" hidden="1" customHeight="1" x14ac:dyDescent="0.25">
      <c r="A2034" s="6"/>
      <c r="B2034" s="22"/>
      <c r="C2034" s="7"/>
      <c r="D2034" s="46"/>
      <c r="E2034" s="7"/>
      <c r="F2034" s="7"/>
      <c r="G2034" s="44"/>
      <c r="H2034" s="41">
        <f>Tabela1[[#This Row],[PESO UNI]]*Tabela1[[#This Row],[QTE]]</f>
        <v>0</v>
      </c>
      <c r="I2034" s="7"/>
      <c r="J2034" s="8"/>
      <c r="K2034" s="8"/>
      <c r="L2034" s="9"/>
      <c r="M2034" s="10"/>
      <c r="N2034" s="8"/>
      <c r="O2034" s="12"/>
      <c r="P2034" s="13"/>
      <c r="Q2034" s="14">
        <f>Tabela1[[#This Row],[QTDE/ Fabricação]]-Tabela1[[#This Row],[QTE]]</f>
        <v>0</v>
      </c>
      <c r="R2034" s="19">
        <f t="shared" si="270"/>
        <v>0</v>
      </c>
      <c r="S2034" s="19">
        <f t="shared" si="269"/>
        <v>0</v>
      </c>
      <c r="T2034" s="20">
        <f t="shared" si="271"/>
        <v>0</v>
      </c>
      <c r="U2034" s="17">
        <f>IFERROR(SUMIF('LISTA DE EMBARQUE'!B:B,MICRO!E:E,'LISTA DE EMBARQUE'!G:G),"")</f>
        <v>0</v>
      </c>
      <c r="V2034" s="12" t="str">
        <f>IFERROR(VLOOKUP(Tabela1[[#This Row],[COD.MDE]],'LISTA DE EMBARQUE'!B:L,11,0),"")</f>
        <v/>
      </c>
      <c r="W2034" s="13" t="str">
        <f>IFERROR(COUNTIF(#REF!,Tabela1[[#This Row],[Colunas5]]),"")</f>
        <v/>
      </c>
      <c r="X2034" s="14">
        <f>Tabela1[[#This Row],[QIANTIDADE EXPEDIDA]]*Tabela1[[#This Row],[PESO UNI]]</f>
        <v>0</v>
      </c>
      <c r="Y2034" s="14">
        <f t="shared" si="272"/>
        <v>0</v>
      </c>
      <c r="Z2034" s="21">
        <f>Tabela1[[#This Row],[PESO TOTAL]]-Tabela1[[#This Row],[Peso Expedido]]</f>
        <v>0</v>
      </c>
      <c r="AA2034" s="18"/>
      <c r="AB2034" s="40"/>
      <c r="AC2034" s="40"/>
      <c r="AD2034" s="40"/>
      <c r="AE2034" s="40"/>
      <c r="AF2034" s="40"/>
      <c r="AG2034" s="40"/>
      <c r="AH2034" s="40"/>
      <c r="AI2034" s="40" t="str">
        <f t="shared" si="276"/>
        <v>ok</v>
      </c>
      <c r="AJ2034"/>
      <c r="AK2034" t="str">
        <f>Tabela1[[#This Row],[Coluna1]]&amp;Tabela1[[#This Row],[PEDIDO]]</f>
        <v/>
      </c>
      <c r="AL2034"/>
      <c r="AM2034"/>
      <c r="AN2034"/>
      <c r="AO2034" t="str">
        <f t="shared" si="273"/>
        <v>/</v>
      </c>
      <c r="AP2034" t="str">
        <f>Tabela1[[#This Row],[TAG]]&amp;Tabela1[[#This Row],[PEDIDO]]&amp;Tabela1[[#This Row],[PRODUTO]]</f>
        <v/>
      </c>
      <c r="AQ2034" s="23" t="str">
        <f>Tabela1[[#This Row],[PRODUTO]]&amp;Tabela1[[#This Row],[TAG]]</f>
        <v/>
      </c>
      <c r="AR2034" s="183">
        <f>Tabela1[[#This Row],[PESO TOTAL]]*Tabela1[[#This Row],[MATÉRIA PRIMA]]</f>
        <v>0</v>
      </c>
      <c r="AS2034" s="28">
        <f>Tabela1[[#This Row],[PESO TOTAL]]*Tabela1[[#This Row],[PREPARAÇÃO ]]</f>
        <v>0</v>
      </c>
      <c r="AT2034" s="28">
        <f>Tabela1[[#This Row],[PESO TOTAL]]*Tabela1[[#This Row],[CALDEIRARIA]]</f>
        <v>0</v>
      </c>
      <c r="AU2034" s="28">
        <f>Tabela1[[#This Row],[PESO TOTAL]]*Tabela1[[#This Row],[SOLDA]]</f>
        <v>0</v>
      </c>
      <c r="AV2034" s="28">
        <f>Tabela1[[#This Row],[PESO TOTAL]]*Tabela1[[#This Row],[ACABAMENTO]]</f>
        <v>0</v>
      </c>
      <c r="AW2034" s="28">
        <f>Tabela1[[#This Row],[PESO TOTAL]]*Tabela1[[#This Row],[PRONTO ACABADO]]</f>
        <v>0</v>
      </c>
      <c r="AX2034" s="28">
        <f>Tabela1[[#This Row],[PESO TOTAL]]*Tabela1[[#This Row],[EXPEDIÇÃO ]]</f>
        <v>0</v>
      </c>
      <c r="AY2034" s="28" t="str">
        <f>Tabela1[[#This Row],[PEDIDO]]&amp;Tabela1[[#This Row],[PRODUTO]]</f>
        <v/>
      </c>
      <c r="AZ2034" s="44">
        <f>IF(AF2034="",0,IF(ISTEXT(AF2034),H2034*VALUE(SUBSTITUTE(AF2034,"%",""))/100,H2034*AF2034))-Tabela1[[#This Row],[PRONTO ACABADO2]]</f>
        <v>0</v>
      </c>
      <c r="BA2034" s="44">
        <f>IF(AG2034="",0,IF(ISTEXT(AG2034),H2034*VALUE(SUBSTITUTE(AG2034,"%",""))/100,H2034*AG2034))-Tabela1[[#This Row],[PESO EXPEDIDO2]]</f>
        <v>0</v>
      </c>
      <c r="BB2034" s="44">
        <f t="shared" si="274"/>
        <v>0</v>
      </c>
      <c r="BC2034" s="44">
        <f t="shared" si="275"/>
        <v>0</v>
      </c>
      <c r="BD2034" s="44"/>
    </row>
    <row r="2035" spans="1:56" ht="15.75" hidden="1" customHeight="1" x14ac:dyDescent="0.25">
      <c r="A2035" s="6"/>
      <c r="B2035" s="22"/>
      <c r="C2035" s="7"/>
      <c r="D2035" s="46"/>
      <c r="E2035" s="7"/>
      <c r="F2035" s="7"/>
      <c r="G2035" s="44"/>
      <c r="H2035" s="41">
        <f>Tabela1[[#This Row],[PESO UNI]]*Tabela1[[#This Row],[QTE]]</f>
        <v>0</v>
      </c>
      <c r="I2035" s="7"/>
      <c r="J2035" s="8"/>
      <c r="K2035" s="8"/>
      <c r="L2035" s="9"/>
      <c r="M2035" s="10"/>
      <c r="N2035" s="8"/>
      <c r="O2035" s="12"/>
      <c r="P2035" s="13"/>
      <c r="Q2035" s="14">
        <f>Tabela1[[#This Row],[QTDE/ Fabricação]]-Tabela1[[#This Row],[QTE]]</f>
        <v>0</v>
      </c>
      <c r="R2035" s="19">
        <f t="shared" si="270"/>
        <v>0</v>
      </c>
      <c r="S2035" s="19">
        <f t="shared" si="269"/>
        <v>0</v>
      </c>
      <c r="T2035" s="20">
        <f t="shared" si="271"/>
        <v>0</v>
      </c>
      <c r="U2035" s="17">
        <f>IFERROR(SUMIF('LISTA DE EMBARQUE'!B:B,MICRO!E:E,'LISTA DE EMBARQUE'!G:G),"")</f>
        <v>0</v>
      </c>
      <c r="V2035" s="12" t="str">
        <f>IFERROR(VLOOKUP(Tabela1[[#This Row],[COD.MDE]],'LISTA DE EMBARQUE'!B:L,11,0),"")</f>
        <v/>
      </c>
      <c r="W2035" s="13" t="str">
        <f>IFERROR(COUNTIF(#REF!,Tabela1[[#This Row],[Colunas5]]),"")</f>
        <v/>
      </c>
      <c r="X2035" s="14">
        <f>Tabela1[[#This Row],[QIANTIDADE EXPEDIDA]]*Tabela1[[#This Row],[PESO UNI]]</f>
        <v>0</v>
      </c>
      <c r="Y2035" s="14">
        <f t="shared" si="272"/>
        <v>0</v>
      </c>
      <c r="Z2035" s="21">
        <f>Tabela1[[#This Row],[PESO TOTAL]]-Tabela1[[#This Row],[Peso Expedido]]</f>
        <v>0</v>
      </c>
      <c r="AA2035" s="18"/>
      <c r="AB2035" s="40"/>
      <c r="AC2035" s="40"/>
      <c r="AD2035" s="40"/>
      <c r="AE2035" s="40"/>
      <c r="AF2035" s="40"/>
      <c r="AG2035" s="40"/>
      <c r="AH2035" s="40"/>
      <c r="AI2035" s="40" t="str">
        <f t="shared" si="276"/>
        <v>ok</v>
      </c>
      <c r="AJ2035"/>
      <c r="AK2035" t="str">
        <f>Tabela1[[#This Row],[Coluna1]]&amp;Tabela1[[#This Row],[PEDIDO]]</f>
        <v/>
      </c>
      <c r="AL2035"/>
      <c r="AM2035"/>
      <c r="AN2035"/>
      <c r="AO2035" t="str">
        <f t="shared" si="273"/>
        <v>/</v>
      </c>
      <c r="AP2035" t="str">
        <f>Tabela1[[#This Row],[TAG]]&amp;Tabela1[[#This Row],[PEDIDO]]&amp;Tabela1[[#This Row],[PRODUTO]]</f>
        <v/>
      </c>
      <c r="AQ2035" s="23" t="str">
        <f>Tabela1[[#This Row],[PRODUTO]]&amp;Tabela1[[#This Row],[TAG]]</f>
        <v/>
      </c>
      <c r="AR2035" s="183">
        <f>Tabela1[[#This Row],[PESO TOTAL]]*Tabela1[[#This Row],[MATÉRIA PRIMA]]</f>
        <v>0</v>
      </c>
      <c r="AS2035" s="28">
        <f>Tabela1[[#This Row],[PESO TOTAL]]*Tabela1[[#This Row],[PREPARAÇÃO ]]</f>
        <v>0</v>
      </c>
      <c r="AT2035" s="28">
        <f>Tabela1[[#This Row],[PESO TOTAL]]*Tabela1[[#This Row],[CALDEIRARIA]]</f>
        <v>0</v>
      </c>
      <c r="AU2035" s="28">
        <f>Tabela1[[#This Row],[PESO TOTAL]]*Tabela1[[#This Row],[SOLDA]]</f>
        <v>0</v>
      </c>
      <c r="AV2035" s="28">
        <f>Tabela1[[#This Row],[PESO TOTAL]]*Tabela1[[#This Row],[ACABAMENTO]]</f>
        <v>0</v>
      </c>
      <c r="AW2035" s="28">
        <f>Tabela1[[#This Row],[PESO TOTAL]]*Tabela1[[#This Row],[PRONTO ACABADO]]</f>
        <v>0</v>
      </c>
      <c r="AX2035" s="28">
        <f>Tabela1[[#This Row],[PESO TOTAL]]*Tabela1[[#This Row],[EXPEDIÇÃO ]]</f>
        <v>0</v>
      </c>
      <c r="AY2035" s="28" t="str">
        <f>Tabela1[[#This Row],[PEDIDO]]&amp;Tabela1[[#This Row],[PRODUTO]]</f>
        <v/>
      </c>
      <c r="AZ2035" s="44">
        <f>IF(AF2035="",0,IF(ISTEXT(AF2035),H2035*VALUE(SUBSTITUTE(AF2035,"%",""))/100,H2035*AF2035))-Tabela1[[#This Row],[PRONTO ACABADO2]]</f>
        <v>0</v>
      </c>
      <c r="BA2035" s="44">
        <f>IF(AG2035="",0,IF(ISTEXT(AG2035),H2035*VALUE(SUBSTITUTE(AG2035,"%",""))/100,H2035*AG2035))-Tabela1[[#This Row],[PESO EXPEDIDO2]]</f>
        <v>0</v>
      </c>
      <c r="BB2035" s="44">
        <f t="shared" si="274"/>
        <v>0</v>
      </c>
      <c r="BC2035" s="44">
        <f t="shared" si="275"/>
        <v>0</v>
      </c>
      <c r="BD2035" s="44"/>
    </row>
    <row r="2036" spans="1:56" ht="15.75" hidden="1" customHeight="1" x14ac:dyDescent="0.25">
      <c r="A2036" s="6"/>
      <c r="B2036" s="22"/>
      <c r="C2036" s="7"/>
      <c r="D2036" s="46"/>
      <c r="E2036" s="7"/>
      <c r="F2036" s="7"/>
      <c r="G2036" s="44"/>
      <c r="H2036" s="41">
        <f>Tabela1[[#This Row],[PESO UNI]]*Tabela1[[#This Row],[QTE]]</f>
        <v>0</v>
      </c>
      <c r="I2036" s="7"/>
      <c r="J2036" s="8"/>
      <c r="K2036" s="8"/>
      <c r="L2036" s="9"/>
      <c r="M2036" s="10"/>
      <c r="N2036" s="8"/>
      <c r="O2036" s="12"/>
      <c r="P2036" s="13"/>
      <c r="Q2036" s="14">
        <f>Tabela1[[#This Row],[QTDE/ Fabricação]]-Tabela1[[#This Row],[QTE]]</f>
        <v>0</v>
      </c>
      <c r="R2036" s="19">
        <f t="shared" si="270"/>
        <v>0</v>
      </c>
      <c r="S2036" s="19">
        <f t="shared" si="269"/>
        <v>0</v>
      </c>
      <c r="T2036" s="20">
        <f t="shared" si="271"/>
        <v>0</v>
      </c>
      <c r="U2036" s="17">
        <f>IFERROR(SUMIF('LISTA DE EMBARQUE'!B:B,MICRO!E:E,'LISTA DE EMBARQUE'!G:G),"")</f>
        <v>0</v>
      </c>
      <c r="V2036" s="12" t="str">
        <f>IFERROR(VLOOKUP(Tabela1[[#This Row],[COD.MDE]],'LISTA DE EMBARQUE'!B:L,11,0),"")</f>
        <v/>
      </c>
      <c r="W2036" s="13" t="str">
        <f>IFERROR(COUNTIF(#REF!,Tabela1[[#This Row],[Colunas5]]),"")</f>
        <v/>
      </c>
      <c r="X2036" s="14">
        <f>Tabela1[[#This Row],[QIANTIDADE EXPEDIDA]]*Tabela1[[#This Row],[PESO UNI]]</f>
        <v>0</v>
      </c>
      <c r="Y2036" s="14">
        <f t="shared" si="272"/>
        <v>0</v>
      </c>
      <c r="Z2036" s="21">
        <f>Tabela1[[#This Row],[PESO TOTAL]]-Tabela1[[#This Row],[Peso Expedido]]</f>
        <v>0</v>
      </c>
      <c r="AA2036" s="18"/>
      <c r="AB2036" s="40"/>
      <c r="AC2036" s="40"/>
      <c r="AD2036" s="40"/>
      <c r="AE2036" s="40"/>
      <c r="AF2036" s="40"/>
      <c r="AG2036" s="40"/>
      <c r="AH2036" s="40"/>
      <c r="AI2036" s="40" t="str">
        <f t="shared" si="276"/>
        <v>ok</v>
      </c>
      <c r="AJ2036"/>
      <c r="AK2036" t="str">
        <f>Tabela1[[#This Row],[Coluna1]]&amp;Tabela1[[#This Row],[PEDIDO]]</f>
        <v/>
      </c>
      <c r="AL2036"/>
      <c r="AM2036"/>
      <c r="AN2036"/>
      <c r="AO2036" t="str">
        <f t="shared" si="273"/>
        <v>/</v>
      </c>
      <c r="AP2036" t="str">
        <f>Tabela1[[#This Row],[TAG]]&amp;Tabela1[[#This Row],[PEDIDO]]&amp;Tabela1[[#This Row],[PRODUTO]]</f>
        <v/>
      </c>
      <c r="AQ2036" s="23" t="str">
        <f>Tabela1[[#This Row],[PRODUTO]]&amp;Tabela1[[#This Row],[TAG]]</f>
        <v/>
      </c>
      <c r="AR2036" s="183">
        <f>Tabela1[[#This Row],[PESO TOTAL]]*Tabela1[[#This Row],[MATÉRIA PRIMA]]</f>
        <v>0</v>
      </c>
      <c r="AS2036" s="28">
        <f>Tabela1[[#This Row],[PESO TOTAL]]*Tabela1[[#This Row],[PREPARAÇÃO ]]</f>
        <v>0</v>
      </c>
      <c r="AT2036" s="28">
        <f>Tabela1[[#This Row],[PESO TOTAL]]*Tabela1[[#This Row],[CALDEIRARIA]]</f>
        <v>0</v>
      </c>
      <c r="AU2036" s="28">
        <f>Tabela1[[#This Row],[PESO TOTAL]]*Tabela1[[#This Row],[SOLDA]]</f>
        <v>0</v>
      </c>
      <c r="AV2036" s="28">
        <f>Tabela1[[#This Row],[PESO TOTAL]]*Tabela1[[#This Row],[ACABAMENTO]]</f>
        <v>0</v>
      </c>
      <c r="AW2036" s="28">
        <f>Tabela1[[#This Row],[PESO TOTAL]]*Tabela1[[#This Row],[PRONTO ACABADO]]</f>
        <v>0</v>
      </c>
      <c r="AX2036" s="28">
        <f>Tabela1[[#This Row],[PESO TOTAL]]*Tabela1[[#This Row],[EXPEDIÇÃO ]]</f>
        <v>0</v>
      </c>
      <c r="AY2036" s="28" t="str">
        <f>Tabela1[[#This Row],[PEDIDO]]&amp;Tabela1[[#This Row],[PRODUTO]]</f>
        <v/>
      </c>
      <c r="AZ2036" s="44">
        <f>IF(AF2036="",0,IF(ISTEXT(AF2036),H2036*VALUE(SUBSTITUTE(AF2036,"%",""))/100,H2036*AF2036))-Tabela1[[#This Row],[PRONTO ACABADO2]]</f>
        <v>0</v>
      </c>
      <c r="BA2036" s="44">
        <f>IF(AG2036="",0,IF(ISTEXT(AG2036),H2036*VALUE(SUBSTITUTE(AG2036,"%",""))/100,H2036*AG2036))-Tabela1[[#This Row],[PESO EXPEDIDO2]]</f>
        <v>0</v>
      </c>
      <c r="BB2036" s="44">
        <f t="shared" si="274"/>
        <v>0</v>
      </c>
      <c r="BC2036" s="44">
        <f t="shared" si="275"/>
        <v>0</v>
      </c>
      <c r="BD2036" s="44"/>
    </row>
    <row r="2037" spans="1:56" ht="15.75" hidden="1" customHeight="1" x14ac:dyDescent="0.25">
      <c r="A2037" s="6"/>
      <c r="B2037" s="22"/>
      <c r="C2037" s="7"/>
      <c r="D2037" s="46"/>
      <c r="E2037" s="7"/>
      <c r="F2037" s="7"/>
      <c r="G2037" s="44"/>
      <c r="H2037" s="41">
        <f>Tabela1[[#This Row],[PESO UNI]]*Tabela1[[#This Row],[QTE]]</f>
        <v>0</v>
      </c>
      <c r="I2037" s="7"/>
      <c r="J2037" s="8"/>
      <c r="K2037" s="8"/>
      <c r="L2037" s="9"/>
      <c r="M2037" s="10"/>
      <c r="N2037" s="8"/>
      <c r="O2037" s="12"/>
      <c r="P2037" s="13"/>
      <c r="Q2037" s="14">
        <f>Tabela1[[#This Row],[QTDE/ Fabricação]]-Tabela1[[#This Row],[QTE]]</f>
        <v>0</v>
      </c>
      <c r="R2037" s="19">
        <f t="shared" si="270"/>
        <v>0</v>
      </c>
      <c r="S2037" s="19">
        <f t="shared" si="269"/>
        <v>0</v>
      </c>
      <c r="T2037" s="20">
        <f t="shared" si="271"/>
        <v>0</v>
      </c>
      <c r="U2037" s="17">
        <f>IFERROR(SUMIF('LISTA DE EMBARQUE'!B:B,MICRO!E:E,'LISTA DE EMBARQUE'!G:G),"")</f>
        <v>0</v>
      </c>
      <c r="V2037" s="12" t="str">
        <f>IFERROR(VLOOKUP(Tabela1[[#This Row],[COD.MDE]],'LISTA DE EMBARQUE'!B:L,11,0),"")</f>
        <v/>
      </c>
      <c r="W2037" s="13" t="str">
        <f>IFERROR(COUNTIF(#REF!,Tabela1[[#This Row],[Colunas5]]),"")</f>
        <v/>
      </c>
      <c r="X2037" s="14">
        <f>Tabela1[[#This Row],[QIANTIDADE EXPEDIDA]]*Tabela1[[#This Row],[PESO UNI]]</f>
        <v>0</v>
      </c>
      <c r="Y2037" s="14">
        <f t="shared" si="272"/>
        <v>0</v>
      </c>
      <c r="Z2037" s="21">
        <f>Tabela1[[#This Row],[PESO TOTAL]]-Tabela1[[#This Row],[Peso Expedido]]</f>
        <v>0</v>
      </c>
      <c r="AA2037" s="18"/>
      <c r="AB2037" s="40"/>
      <c r="AC2037" s="40"/>
      <c r="AD2037" s="40"/>
      <c r="AE2037" s="40"/>
      <c r="AF2037" s="40"/>
      <c r="AG2037" s="40"/>
      <c r="AH2037" s="40"/>
      <c r="AI2037" s="40" t="str">
        <f t="shared" si="276"/>
        <v>ok</v>
      </c>
      <c r="AJ2037"/>
      <c r="AK2037" t="str">
        <f>Tabela1[[#This Row],[Coluna1]]&amp;Tabela1[[#This Row],[PEDIDO]]</f>
        <v/>
      </c>
      <c r="AL2037"/>
      <c r="AM2037"/>
      <c r="AN2037"/>
      <c r="AO2037" t="str">
        <f t="shared" si="273"/>
        <v>/</v>
      </c>
      <c r="AP2037" t="str">
        <f>Tabela1[[#This Row],[TAG]]&amp;Tabela1[[#This Row],[PEDIDO]]&amp;Tabela1[[#This Row],[PRODUTO]]</f>
        <v/>
      </c>
      <c r="AQ2037" s="23" t="str">
        <f>Tabela1[[#This Row],[PRODUTO]]&amp;Tabela1[[#This Row],[TAG]]</f>
        <v/>
      </c>
      <c r="AR2037" s="183">
        <f>Tabela1[[#This Row],[PESO TOTAL]]*Tabela1[[#This Row],[MATÉRIA PRIMA]]</f>
        <v>0</v>
      </c>
      <c r="AS2037" s="28">
        <f>Tabela1[[#This Row],[PESO TOTAL]]*Tabela1[[#This Row],[PREPARAÇÃO ]]</f>
        <v>0</v>
      </c>
      <c r="AT2037" s="28">
        <f>Tabela1[[#This Row],[PESO TOTAL]]*Tabela1[[#This Row],[CALDEIRARIA]]</f>
        <v>0</v>
      </c>
      <c r="AU2037" s="28">
        <f>Tabela1[[#This Row],[PESO TOTAL]]*Tabela1[[#This Row],[SOLDA]]</f>
        <v>0</v>
      </c>
      <c r="AV2037" s="28">
        <f>Tabela1[[#This Row],[PESO TOTAL]]*Tabela1[[#This Row],[ACABAMENTO]]</f>
        <v>0</v>
      </c>
      <c r="AW2037" s="28">
        <f>Tabela1[[#This Row],[PESO TOTAL]]*Tabela1[[#This Row],[PRONTO ACABADO]]</f>
        <v>0</v>
      </c>
      <c r="AX2037" s="28">
        <f>Tabela1[[#This Row],[PESO TOTAL]]*Tabela1[[#This Row],[EXPEDIÇÃO ]]</f>
        <v>0</v>
      </c>
      <c r="AY2037" s="28" t="str">
        <f>Tabela1[[#This Row],[PEDIDO]]&amp;Tabela1[[#This Row],[PRODUTO]]</f>
        <v/>
      </c>
      <c r="AZ2037" s="44">
        <f>IF(AF2037="",0,IF(ISTEXT(AF2037),H2037*VALUE(SUBSTITUTE(AF2037,"%",""))/100,H2037*AF2037))-Tabela1[[#This Row],[PRONTO ACABADO2]]</f>
        <v>0</v>
      </c>
      <c r="BA2037" s="44">
        <f>IF(AG2037="",0,IF(ISTEXT(AG2037),H2037*VALUE(SUBSTITUTE(AG2037,"%",""))/100,H2037*AG2037))-Tabela1[[#This Row],[PESO EXPEDIDO2]]</f>
        <v>0</v>
      </c>
      <c r="BB2037" s="44">
        <f t="shared" si="274"/>
        <v>0</v>
      </c>
      <c r="BC2037" s="44">
        <f t="shared" si="275"/>
        <v>0</v>
      </c>
      <c r="BD2037" s="44"/>
    </row>
    <row r="2038" spans="1:56" ht="15.75" hidden="1" customHeight="1" x14ac:dyDescent="0.25">
      <c r="A2038" s="6"/>
      <c r="B2038" s="22"/>
      <c r="C2038" s="7"/>
      <c r="D2038" s="46"/>
      <c r="E2038" s="7"/>
      <c r="F2038" s="7"/>
      <c r="G2038" s="44"/>
      <c r="H2038" s="41">
        <f>Tabela1[[#This Row],[PESO UNI]]*Tabela1[[#This Row],[QTE]]</f>
        <v>0</v>
      </c>
      <c r="I2038" s="7"/>
      <c r="J2038" s="8"/>
      <c r="K2038" s="8"/>
      <c r="L2038" s="9"/>
      <c r="M2038" s="10"/>
      <c r="N2038" s="8"/>
      <c r="O2038" s="12"/>
      <c r="P2038" s="13"/>
      <c r="Q2038" s="14">
        <f>Tabela1[[#This Row],[QTDE/ Fabricação]]-Tabela1[[#This Row],[QTE]]</f>
        <v>0</v>
      </c>
      <c r="R2038" s="19">
        <f t="shared" si="270"/>
        <v>0</v>
      </c>
      <c r="S2038" s="19">
        <f t="shared" si="269"/>
        <v>0</v>
      </c>
      <c r="T2038" s="20">
        <f t="shared" si="271"/>
        <v>0</v>
      </c>
      <c r="U2038" s="17">
        <f>IFERROR(SUMIF('LISTA DE EMBARQUE'!B:B,MICRO!E:E,'LISTA DE EMBARQUE'!G:G),"")</f>
        <v>0</v>
      </c>
      <c r="V2038" s="12" t="str">
        <f>IFERROR(VLOOKUP(Tabela1[[#This Row],[COD.MDE]],'LISTA DE EMBARQUE'!B:L,11,0),"")</f>
        <v/>
      </c>
      <c r="W2038" s="13" t="str">
        <f>IFERROR(COUNTIF(#REF!,Tabela1[[#This Row],[Colunas5]]),"")</f>
        <v/>
      </c>
      <c r="X2038" s="14">
        <f>Tabela1[[#This Row],[QIANTIDADE EXPEDIDA]]*Tabela1[[#This Row],[PESO UNI]]</f>
        <v>0</v>
      </c>
      <c r="Y2038" s="14">
        <f t="shared" si="272"/>
        <v>0</v>
      </c>
      <c r="Z2038" s="21">
        <f>Tabela1[[#This Row],[PESO TOTAL]]-Tabela1[[#This Row],[Peso Expedido]]</f>
        <v>0</v>
      </c>
      <c r="AA2038" s="18"/>
      <c r="AB2038" s="40"/>
      <c r="AC2038" s="40"/>
      <c r="AD2038" s="40"/>
      <c r="AE2038" s="40"/>
      <c r="AF2038" s="40"/>
      <c r="AG2038" s="40"/>
      <c r="AH2038" s="40"/>
      <c r="AI2038" s="40" t="str">
        <f t="shared" si="276"/>
        <v>ok</v>
      </c>
      <c r="AJ2038"/>
      <c r="AK2038" t="str">
        <f>Tabela1[[#This Row],[Coluna1]]&amp;Tabela1[[#This Row],[PEDIDO]]</f>
        <v/>
      </c>
      <c r="AL2038"/>
      <c r="AM2038"/>
      <c r="AN2038"/>
      <c r="AO2038" t="str">
        <f t="shared" si="273"/>
        <v>/</v>
      </c>
      <c r="AP2038" t="str">
        <f>Tabela1[[#This Row],[TAG]]&amp;Tabela1[[#This Row],[PEDIDO]]&amp;Tabela1[[#This Row],[PRODUTO]]</f>
        <v/>
      </c>
      <c r="AQ2038" s="23" t="str">
        <f>Tabela1[[#This Row],[PRODUTO]]&amp;Tabela1[[#This Row],[TAG]]</f>
        <v/>
      </c>
      <c r="AR2038" s="183">
        <f>Tabela1[[#This Row],[PESO TOTAL]]*Tabela1[[#This Row],[MATÉRIA PRIMA]]</f>
        <v>0</v>
      </c>
      <c r="AS2038" s="28">
        <f>Tabela1[[#This Row],[PESO TOTAL]]*Tabela1[[#This Row],[PREPARAÇÃO ]]</f>
        <v>0</v>
      </c>
      <c r="AT2038" s="28">
        <f>Tabela1[[#This Row],[PESO TOTAL]]*Tabela1[[#This Row],[CALDEIRARIA]]</f>
        <v>0</v>
      </c>
      <c r="AU2038" s="28">
        <f>Tabela1[[#This Row],[PESO TOTAL]]*Tabela1[[#This Row],[SOLDA]]</f>
        <v>0</v>
      </c>
      <c r="AV2038" s="28">
        <f>Tabela1[[#This Row],[PESO TOTAL]]*Tabela1[[#This Row],[ACABAMENTO]]</f>
        <v>0</v>
      </c>
      <c r="AW2038" s="28">
        <f>Tabela1[[#This Row],[PESO TOTAL]]*Tabela1[[#This Row],[PRONTO ACABADO]]</f>
        <v>0</v>
      </c>
      <c r="AX2038" s="28">
        <f>Tabela1[[#This Row],[PESO TOTAL]]*Tabela1[[#This Row],[EXPEDIÇÃO ]]</f>
        <v>0</v>
      </c>
      <c r="AY2038" s="28" t="str">
        <f>Tabela1[[#This Row],[PEDIDO]]&amp;Tabela1[[#This Row],[PRODUTO]]</f>
        <v/>
      </c>
      <c r="AZ2038" s="44">
        <f>IF(AF2038="",0,IF(ISTEXT(AF2038),H2038*VALUE(SUBSTITUTE(AF2038,"%",""))/100,H2038*AF2038))-Tabela1[[#This Row],[PRONTO ACABADO2]]</f>
        <v>0</v>
      </c>
      <c r="BA2038" s="44">
        <f>IF(AG2038="",0,IF(ISTEXT(AG2038),H2038*VALUE(SUBSTITUTE(AG2038,"%",""))/100,H2038*AG2038))-Tabela1[[#This Row],[PESO EXPEDIDO2]]</f>
        <v>0</v>
      </c>
      <c r="BB2038" s="44">
        <f t="shared" si="274"/>
        <v>0</v>
      </c>
      <c r="BC2038" s="44">
        <f t="shared" si="275"/>
        <v>0</v>
      </c>
      <c r="BD2038" s="44"/>
    </row>
    <row r="2039" spans="1:56" ht="15.75" hidden="1" customHeight="1" x14ac:dyDescent="0.25">
      <c r="A2039" s="6"/>
      <c r="B2039" s="22"/>
      <c r="C2039" s="7"/>
      <c r="D2039" s="46"/>
      <c r="E2039" s="7"/>
      <c r="F2039" s="7"/>
      <c r="G2039" s="44"/>
      <c r="H2039" s="41">
        <f>Tabela1[[#This Row],[PESO UNI]]*Tabela1[[#This Row],[QTE]]</f>
        <v>0</v>
      </c>
      <c r="I2039" s="7"/>
      <c r="J2039" s="8"/>
      <c r="K2039" s="8"/>
      <c r="L2039" s="9"/>
      <c r="M2039" s="10"/>
      <c r="N2039" s="8"/>
      <c r="O2039" s="12"/>
      <c r="P2039" s="13"/>
      <c r="Q2039" s="14">
        <f>Tabela1[[#This Row],[QTDE/ Fabricação]]-Tabela1[[#This Row],[QTE]]</f>
        <v>0</v>
      </c>
      <c r="R2039" s="19">
        <f t="shared" si="270"/>
        <v>0</v>
      </c>
      <c r="S2039" s="19">
        <f t="shared" si="269"/>
        <v>0</v>
      </c>
      <c r="T2039" s="20">
        <f t="shared" si="271"/>
        <v>0</v>
      </c>
      <c r="U2039" s="17">
        <f>IFERROR(SUMIF('LISTA DE EMBARQUE'!B:B,MICRO!E:E,'LISTA DE EMBARQUE'!G:G),"")</f>
        <v>0</v>
      </c>
      <c r="V2039" s="12" t="str">
        <f>IFERROR(VLOOKUP(Tabela1[[#This Row],[COD.MDE]],'LISTA DE EMBARQUE'!B:L,11,0),"")</f>
        <v/>
      </c>
      <c r="W2039" s="13" t="str">
        <f>IFERROR(COUNTIF(#REF!,Tabela1[[#This Row],[Colunas5]]),"")</f>
        <v/>
      </c>
      <c r="X2039" s="14">
        <f>Tabela1[[#This Row],[QIANTIDADE EXPEDIDA]]*Tabela1[[#This Row],[PESO UNI]]</f>
        <v>0</v>
      </c>
      <c r="Y2039" s="14">
        <f t="shared" si="272"/>
        <v>0</v>
      </c>
      <c r="Z2039" s="21">
        <f>Tabela1[[#This Row],[PESO TOTAL]]-Tabela1[[#This Row],[Peso Expedido]]</f>
        <v>0</v>
      </c>
      <c r="AA2039" s="18"/>
      <c r="AB2039" s="40"/>
      <c r="AC2039" s="40"/>
      <c r="AD2039" s="40"/>
      <c r="AE2039" s="40"/>
      <c r="AF2039" s="40"/>
      <c r="AG2039" s="40"/>
      <c r="AH2039" s="40"/>
      <c r="AI2039" s="40" t="str">
        <f t="shared" si="276"/>
        <v>ok</v>
      </c>
      <c r="AJ2039"/>
      <c r="AK2039" t="str">
        <f>Tabela1[[#This Row],[Coluna1]]&amp;Tabela1[[#This Row],[PEDIDO]]</f>
        <v/>
      </c>
      <c r="AL2039"/>
      <c r="AM2039"/>
      <c r="AN2039"/>
      <c r="AO2039" t="str">
        <f t="shared" si="273"/>
        <v>/</v>
      </c>
      <c r="AP2039" t="str">
        <f>Tabela1[[#This Row],[TAG]]&amp;Tabela1[[#This Row],[PEDIDO]]&amp;Tabela1[[#This Row],[PRODUTO]]</f>
        <v/>
      </c>
      <c r="AQ2039" s="23" t="str">
        <f>Tabela1[[#This Row],[PRODUTO]]&amp;Tabela1[[#This Row],[TAG]]</f>
        <v/>
      </c>
      <c r="AR2039" s="183">
        <f>Tabela1[[#This Row],[PESO TOTAL]]*Tabela1[[#This Row],[MATÉRIA PRIMA]]</f>
        <v>0</v>
      </c>
      <c r="AS2039" s="28">
        <f>Tabela1[[#This Row],[PESO TOTAL]]*Tabela1[[#This Row],[PREPARAÇÃO ]]</f>
        <v>0</v>
      </c>
      <c r="AT2039" s="28">
        <f>Tabela1[[#This Row],[PESO TOTAL]]*Tabela1[[#This Row],[CALDEIRARIA]]</f>
        <v>0</v>
      </c>
      <c r="AU2039" s="28">
        <f>Tabela1[[#This Row],[PESO TOTAL]]*Tabela1[[#This Row],[SOLDA]]</f>
        <v>0</v>
      </c>
      <c r="AV2039" s="28">
        <f>Tabela1[[#This Row],[PESO TOTAL]]*Tabela1[[#This Row],[ACABAMENTO]]</f>
        <v>0</v>
      </c>
      <c r="AW2039" s="28">
        <f>Tabela1[[#This Row],[PESO TOTAL]]*Tabela1[[#This Row],[PRONTO ACABADO]]</f>
        <v>0</v>
      </c>
      <c r="AX2039" s="28">
        <f>Tabela1[[#This Row],[PESO TOTAL]]*Tabela1[[#This Row],[EXPEDIÇÃO ]]</f>
        <v>0</v>
      </c>
      <c r="AY2039" s="28" t="str">
        <f>Tabela1[[#This Row],[PEDIDO]]&amp;Tabela1[[#This Row],[PRODUTO]]</f>
        <v/>
      </c>
      <c r="AZ2039" s="44">
        <f>IF(AF2039="",0,IF(ISTEXT(AF2039),H2039*VALUE(SUBSTITUTE(AF2039,"%",""))/100,H2039*AF2039))-Tabela1[[#This Row],[PRONTO ACABADO2]]</f>
        <v>0</v>
      </c>
      <c r="BA2039" s="44">
        <f>IF(AG2039="",0,IF(ISTEXT(AG2039),H2039*VALUE(SUBSTITUTE(AG2039,"%",""))/100,H2039*AG2039))-Tabela1[[#This Row],[PESO EXPEDIDO2]]</f>
        <v>0</v>
      </c>
      <c r="BB2039" s="44">
        <f t="shared" si="274"/>
        <v>0</v>
      </c>
      <c r="BC2039" s="44">
        <f t="shared" si="275"/>
        <v>0</v>
      </c>
      <c r="BD2039" s="44"/>
    </row>
    <row r="2040" spans="1:56" ht="15.75" hidden="1" customHeight="1" x14ac:dyDescent="0.25">
      <c r="A2040" s="6"/>
      <c r="B2040" s="22"/>
      <c r="C2040" s="7"/>
      <c r="D2040" s="46"/>
      <c r="E2040" s="7"/>
      <c r="F2040" s="7"/>
      <c r="G2040" s="44"/>
      <c r="H2040" s="41">
        <f>Tabela1[[#This Row],[PESO UNI]]*Tabela1[[#This Row],[QTE]]</f>
        <v>0</v>
      </c>
      <c r="I2040" s="7"/>
      <c r="J2040" s="8"/>
      <c r="K2040" s="8"/>
      <c r="L2040" s="9"/>
      <c r="M2040" s="10"/>
      <c r="N2040" s="8"/>
      <c r="O2040" s="12"/>
      <c r="P2040" s="13"/>
      <c r="Q2040" s="14">
        <f>Tabela1[[#This Row],[QTDE/ Fabricação]]-Tabela1[[#This Row],[QTE]]</f>
        <v>0</v>
      </c>
      <c r="R2040" s="19">
        <f t="shared" si="270"/>
        <v>0</v>
      </c>
      <c r="S2040" s="19">
        <f t="shared" si="269"/>
        <v>0</v>
      </c>
      <c r="T2040" s="20">
        <f t="shared" si="271"/>
        <v>0</v>
      </c>
      <c r="U2040" s="17">
        <f>IFERROR(SUMIF('LISTA DE EMBARQUE'!B:B,MICRO!E:E,'LISTA DE EMBARQUE'!G:G),"")</f>
        <v>0</v>
      </c>
      <c r="V2040" s="12" t="str">
        <f>IFERROR(VLOOKUP(Tabela1[[#This Row],[COD.MDE]],'LISTA DE EMBARQUE'!B:L,11,0),"")</f>
        <v/>
      </c>
      <c r="W2040" s="13" t="str">
        <f>IFERROR(COUNTIF(#REF!,Tabela1[[#This Row],[Colunas5]]),"")</f>
        <v/>
      </c>
      <c r="X2040" s="14">
        <f>Tabela1[[#This Row],[QIANTIDADE EXPEDIDA]]*Tabela1[[#This Row],[PESO UNI]]</f>
        <v>0</v>
      </c>
      <c r="Y2040" s="14">
        <f t="shared" si="272"/>
        <v>0</v>
      </c>
      <c r="Z2040" s="21">
        <f>Tabela1[[#This Row],[PESO TOTAL]]-Tabela1[[#This Row],[Peso Expedido]]</f>
        <v>0</v>
      </c>
      <c r="AA2040" s="18"/>
      <c r="AB2040" s="40"/>
      <c r="AC2040" s="40"/>
      <c r="AD2040" s="40"/>
      <c r="AE2040" s="40"/>
      <c r="AF2040" s="40"/>
      <c r="AG2040" s="40"/>
      <c r="AH2040" s="40"/>
      <c r="AI2040" s="40" t="str">
        <f t="shared" si="276"/>
        <v>ok</v>
      </c>
      <c r="AJ2040"/>
      <c r="AK2040" t="str">
        <f>Tabela1[[#This Row],[Coluna1]]&amp;Tabela1[[#This Row],[PEDIDO]]</f>
        <v/>
      </c>
      <c r="AL2040"/>
      <c r="AM2040"/>
      <c r="AN2040"/>
      <c r="AO2040" t="str">
        <f t="shared" si="273"/>
        <v>/</v>
      </c>
      <c r="AP2040" t="str">
        <f>Tabela1[[#This Row],[TAG]]&amp;Tabela1[[#This Row],[PEDIDO]]&amp;Tabela1[[#This Row],[PRODUTO]]</f>
        <v/>
      </c>
      <c r="AQ2040" s="23" t="str">
        <f>Tabela1[[#This Row],[PRODUTO]]&amp;Tabela1[[#This Row],[TAG]]</f>
        <v/>
      </c>
      <c r="AR2040" s="183">
        <f>Tabela1[[#This Row],[PESO TOTAL]]*Tabela1[[#This Row],[MATÉRIA PRIMA]]</f>
        <v>0</v>
      </c>
      <c r="AS2040" s="28">
        <f>Tabela1[[#This Row],[PESO TOTAL]]*Tabela1[[#This Row],[PREPARAÇÃO ]]</f>
        <v>0</v>
      </c>
      <c r="AT2040" s="28">
        <f>Tabela1[[#This Row],[PESO TOTAL]]*Tabela1[[#This Row],[CALDEIRARIA]]</f>
        <v>0</v>
      </c>
      <c r="AU2040" s="28">
        <f>Tabela1[[#This Row],[PESO TOTAL]]*Tabela1[[#This Row],[SOLDA]]</f>
        <v>0</v>
      </c>
      <c r="AV2040" s="28">
        <f>Tabela1[[#This Row],[PESO TOTAL]]*Tabela1[[#This Row],[ACABAMENTO]]</f>
        <v>0</v>
      </c>
      <c r="AW2040" s="28">
        <f>Tabela1[[#This Row],[PESO TOTAL]]*Tabela1[[#This Row],[PRONTO ACABADO]]</f>
        <v>0</v>
      </c>
      <c r="AX2040" s="28">
        <f>Tabela1[[#This Row],[PESO TOTAL]]*Tabela1[[#This Row],[EXPEDIÇÃO ]]</f>
        <v>0</v>
      </c>
      <c r="AY2040" s="28" t="str">
        <f>Tabela1[[#This Row],[PEDIDO]]&amp;Tabela1[[#This Row],[PRODUTO]]</f>
        <v/>
      </c>
      <c r="AZ2040" s="44">
        <f>IF(AF2040="",0,IF(ISTEXT(AF2040),H2040*VALUE(SUBSTITUTE(AF2040,"%",""))/100,H2040*AF2040))-Tabela1[[#This Row],[PRONTO ACABADO2]]</f>
        <v>0</v>
      </c>
      <c r="BA2040" s="44">
        <f>IF(AG2040="",0,IF(ISTEXT(AG2040),H2040*VALUE(SUBSTITUTE(AG2040,"%",""))/100,H2040*AG2040))-Tabela1[[#This Row],[PESO EXPEDIDO2]]</f>
        <v>0</v>
      </c>
      <c r="BB2040" s="44">
        <f t="shared" si="274"/>
        <v>0</v>
      </c>
      <c r="BC2040" s="44">
        <f t="shared" si="275"/>
        <v>0</v>
      </c>
      <c r="BD2040" s="44"/>
    </row>
    <row r="2041" spans="1:56" ht="15.75" hidden="1" customHeight="1" x14ac:dyDescent="0.25">
      <c r="A2041" s="6"/>
      <c r="B2041" s="22"/>
      <c r="C2041" s="7"/>
      <c r="D2041" s="46"/>
      <c r="E2041" s="7"/>
      <c r="F2041" s="7"/>
      <c r="G2041" s="44"/>
      <c r="H2041" s="41">
        <f>Tabela1[[#This Row],[PESO UNI]]*Tabela1[[#This Row],[QTE]]</f>
        <v>0</v>
      </c>
      <c r="I2041" s="7"/>
      <c r="J2041" s="8"/>
      <c r="K2041" s="8"/>
      <c r="L2041" s="9"/>
      <c r="M2041" s="10"/>
      <c r="N2041" s="8"/>
      <c r="O2041" s="12"/>
      <c r="P2041" s="13"/>
      <c r="Q2041" s="14">
        <f>Tabela1[[#This Row],[QTDE/ Fabricação]]-Tabela1[[#This Row],[QTE]]</f>
        <v>0</v>
      </c>
      <c r="R2041" s="19">
        <f t="shared" si="270"/>
        <v>0</v>
      </c>
      <c r="S2041" s="19">
        <f t="shared" si="269"/>
        <v>0</v>
      </c>
      <c r="T2041" s="20">
        <f t="shared" si="271"/>
        <v>0</v>
      </c>
      <c r="U2041" s="17">
        <f>IFERROR(SUMIF('LISTA DE EMBARQUE'!B:B,MICRO!E:E,'LISTA DE EMBARQUE'!G:G),"")</f>
        <v>0</v>
      </c>
      <c r="V2041" s="12" t="str">
        <f>IFERROR(VLOOKUP(Tabela1[[#This Row],[COD.MDE]],'LISTA DE EMBARQUE'!B:L,11,0),"")</f>
        <v/>
      </c>
      <c r="W2041" s="13" t="str">
        <f>IFERROR(COUNTIF(#REF!,Tabela1[[#This Row],[Colunas5]]),"")</f>
        <v/>
      </c>
      <c r="X2041" s="14">
        <f>Tabela1[[#This Row],[QIANTIDADE EXPEDIDA]]*Tabela1[[#This Row],[PESO UNI]]</f>
        <v>0</v>
      </c>
      <c r="Y2041" s="14">
        <f t="shared" si="272"/>
        <v>0</v>
      </c>
      <c r="Z2041" s="21">
        <f>Tabela1[[#This Row],[PESO TOTAL]]-Tabela1[[#This Row],[Peso Expedido]]</f>
        <v>0</v>
      </c>
      <c r="AA2041" s="18"/>
      <c r="AB2041" s="40"/>
      <c r="AC2041" s="40"/>
      <c r="AD2041" s="40"/>
      <c r="AE2041" s="40"/>
      <c r="AF2041" s="40"/>
      <c r="AG2041" s="40"/>
      <c r="AH2041" s="40"/>
      <c r="AI2041" s="40" t="str">
        <f t="shared" si="276"/>
        <v>ok</v>
      </c>
      <c r="AJ2041"/>
      <c r="AK2041" t="str">
        <f>Tabela1[[#This Row],[Coluna1]]&amp;Tabela1[[#This Row],[PEDIDO]]</f>
        <v/>
      </c>
      <c r="AL2041"/>
      <c r="AM2041"/>
      <c r="AN2041"/>
      <c r="AO2041" t="str">
        <f t="shared" si="273"/>
        <v>/</v>
      </c>
      <c r="AP2041" t="str">
        <f>Tabela1[[#This Row],[TAG]]&amp;Tabela1[[#This Row],[PEDIDO]]&amp;Tabela1[[#This Row],[PRODUTO]]</f>
        <v/>
      </c>
      <c r="AQ2041" s="23" t="str">
        <f>Tabela1[[#This Row],[PRODUTO]]&amp;Tabela1[[#This Row],[TAG]]</f>
        <v/>
      </c>
      <c r="AR2041" s="183">
        <f>Tabela1[[#This Row],[PESO TOTAL]]*Tabela1[[#This Row],[MATÉRIA PRIMA]]</f>
        <v>0</v>
      </c>
      <c r="AS2041" s="28">
        <f>Tabela1[[#This Row],[PESO TOTAL]]*Tabela1[[#This Row],[PREPARAÇÃO ]]</f>
        <v>0</v>
      </c>
      <c r="AT2041" s="28">
        <f>Tabela1[[#This Row],[PESO TOTAL]]*Tabela1[[#This Row],[CALDEIRARIA]]</f>
        <v>0</v>
      </c>
      <c r="AU2041" s="28">
        <f>Tabela1[[#This Row],[PESO TOTAL]]*Tabela1[[#This Row],[SOLDA]]</f>
        <v>0</v>
      </c>
      <c r="AV2041" s="28">
        <f>Tabela1[[#This Row],[PESO TOTAL]]*Tabela1[[#This Row],[ACABAMENTO]]</f>
        <v>0</v>
      </c>
      <c r="AW2041" s="28">
        <f>Tabela1[[#This Row],[PESO TOTAL]]*Tabela1[[#This Row],[PRONTO ACABADO]]</f>
        <v>0</v>
      </c>
      <c r="AX2041" s="28">
        <f>Tabela1[[#This Row],[PESO TOTAL]]*Tabela1[[#This Row],[EXPEDIÇÃO ]]</f>
        <v>0</v>
      </c>
      <c r="AY2041" s="28" t="str">
        <f>Tabela1[[#This Row],[PEDIDO]]&amp;Tabela1[[#This Row],[PRODUTO]]</f>
        <v/>
      </c>
      <c r="AZ2041" s="44">
        <f>IF(AF2041="",0,IF(ISTEXT(AF2041),H2041*VALUE(SUBSTITUTE(AF2041,"%",""))/100,H2041*AF2041))-Tabela1[[#This Row],[PRONTO ACABADO2]]</f>
        <v>0</v>
      </c>
      <c r="BA2041" s="44">
        <f>IF(AG2041="",0,IF(ISTEXT(AG2041),H2041*VALUE(SUBSTITUTE(AG2041,"%",""))/100,H2041*AG2041))-Tabela1[[#This Row],[PESO EXPEDIDO2]]</f>
        <v>0</v>
      </c>
      <c r="BB2041" s="44">
        <f t="shared" si="274"/>
        <v>0</v>
      </c>
      <c r="BC2041" s="44">
        <f t="shared" si="275"/>
        <v>0</v>
      </c>
      <c r="BD2041" s="44"/>
    </row>
    <row r="2042" spans="1:56" ht="15.75" hidden="1" customHeight="1" x14ac:dyDescent="0.25">
      <c r="A2042" s="6"/>
      <c r="B2042" s="22"/>
      <c r="C2042" s="7"/>
      <c r="D2042" s="46"/>
      <c r="E2042" s="7"/>
      <c r="F2042" s="7"/>
      <c r="G2042" s="44"/>
      <c r="H2042" s="41">
        <f>Tabela1[[#This Row],[PESO UNI]]*Tabela1[[#This Row],[QTE]]</f>
        <v>0</v>
      </c>
      <c r="I2042" s="7"/>
      <c r="J2042" s="8"/>
      <c r="K2042" s="8"/>
      <c r="L2042" s="9"/>
      <c r="M2042" s="10"/>
      <c r="N2042" s="8"/>
      <c r="O2042" s="12"/>
      <c r="P2042" s="13"/>
      <c r="Q2042" s="14">
        <f>Tabela1[[#This Row],[QTDE/ Fabricação]]-Tabela1[[#This Row],[QTE]]</f>
        <v>0</v>
      </c>
      <c r="R2042" s="19">
        <f t="shared" si="270"/>
        <v>0</v>
      </c>
      <c r="S2042" s="19">
        <f t="shared" ref="S2042:S2105" si="277">IFERROR(H2042*AG2042,"")</f>
        <v>0</v>
      </c>
      <c r="T2042" s="20">
        <f t="shared" si="271"/>
        <v>0</v>
      </c>
      <c r="U2042" s="17">
        <f>IFERROR(SUMIF('LISTA DE EMBARQUE'!B:B,MICRO!E:E,'LISTA DE EMBARQUE'!G:G),"")</f>
        <v>0</v>
      </c>
      <c r="V2042" s="12" t="str">
        <f>IFERROR(VLOOKUP(Tabela1[[#This Row],[COD.MDE]],'LISTA DE EMBARQUE'!B:L,11,0),"")</f>
        <v/>
      </c>
      <c r="W2042" s="13" t="str">
        <f>IFERROR(COUNTIF(#REF!,Tabela1[[#This Row],[Colunas5]]),"")</f>
        <v/>
      </c>
      <c r="X2042" s="14">
        <f>Tabela1[[#This Row],[QIANTIDADE EXPEDIDA]]*Tabela1[[#This Row],[PESO UNI]]</f>
        <v>0</v>
      </c>
      <c r="Y2042" s="14">
        <f t="shared" si="272"/>
        <v>0</v>
      </c>
      <c r="Z2042" s="21">
        <f>Tabela1[[#This Row],[PESO TOTAL]]-Tabela1[[#This Row],[Peso Expedido]]</f>
        <v>0</v>
      </c>
      <c r="AA2042" s="18"/>
      <c r="AB2042" s="40"/>
      <c r="AC2042" s="40"/>
      <c r="AD2042" s="40"/>
      <c r="AE2042" s="40"/>
      <c r="AF2042" s="40"/>
      <c r="AG2042" s="40"/>
      <c r="AH2042" s="40"/>
      <c r="AI2042" s="40" t="str">
        <f t="shared" si="276"/>
        <v>ok</v>
      </c>
      <c r="AJ2042"/>
      <c r="AK2042" t="str">
        <f>Tabela1[[#This Row],[Coluna1]]&amp;Tabela1[[#This Row],[PEDIDO]]</f>
        <v/>
      </c>
      <c r="AL2042"/>
      <c r="AM2042"/>
      <c r="AN2042"/>
      <c r="AO2042" t="str">
        <f t="shared" si="273"/>
        <v>/</v>
      </c>
      <c r="AP2042" t="str">
        <f>Tabela1[[#This Row],[TAG]]&amp;Tabela1[[#This Row],[PEDIDO]]&amp;Tabela1[[#This Row],[PRODUTO]]</f>
        <v/>
      </c>
      <c r="AQ2042" s="23" t="str">
        <f>Tabela1[[#This Row],[PRODUTO]]&amp;Tabela1[[#This Row],[TAG]]</f>
        <v/>
      </c>
      <c r="AR2042" s="183">
        <f>Tabela1[[#This Row],[PESO TOTAL]]*Tabela1[[#This Row],[MATÉRIA PRIMA]]</f>
        <v>0</v>
      </c>
      <c r="AS2042" s="28">
        <f>Tabela1[[#This Row],[PESO TOTAL]]*Tabela1[[#This Row],[PREPARAÇÃO ]]</f>
        <v>0</v>
      </c>
      <c r="AT2042" s="28">
        <f>Tabela1[[#This Row],[PESO TOTAL]]*Tabela1[[#This Row],[CALDEIRARIA]]</f>
        <v>0</v>
      </c>
      <c r="AU2042" s="28">
        <f>Tabela1[[#This Row],[PESO TOTAL]]*Tabela1[[#This Row],[SOLDA]]</f>
        <v>0</v>
      </c>
      <c r="AV2042" s="28">
        <f>Tabela1[[#This Row],[PESO TOTAL]]*Tabela1[[#This Row],[ACABAMENTO]]</f>
        <v>0</v>
      </c>
      <c r="AW2042" s="28">
        <f>Tabela1[[#This Row],[PESO TOTAL]]*Tabela1[[#This Row],[PRONTO ACABADO]]</f>
        <v>0</v>
      </c>
      <c r="AX2042" s="28">
        <f>Tabela1[[#This Row],[PESO TOTAL]]*Tabela1[[#This Row],[EXPEDIÇÃO ]]</f>
        <v>0</v>
      </c>
      <c r="AY2042" s="28" t="str">
        <f>Tabela1[[#This Row],[PEDIDO]]&amp;Tabela1[[#This Row],[PRODUTO]]</f>
        <v/>
      </c>
      <c r="AZ2042" s="44">
        <f>IF(AF2042="",0,IF(ISTEXT(AF2042),H2042*VALUE(SUBSTITUTE(AF2042,"%",""))/100,H2042*AF2042))-Tabela1[[#This Row],[PRONTO ACABADO2]]</f>
        <v>0</v>
      </c>
      <c r="BA2042" s="44">
        <f>IF(AG2042="",0,IF(ISTEXT(AG2042),H2042*VALUE(SUBSTITUTE(AG2042,"%",""))/100,H2042*AG2042))-Tabela1[[#This Row],[PESO EXPEDIDO2]]</f>
        <v>0</v>
      </c>
      <c r="BB2042" s="44">
        <f t="shared" si="274"/>
        <v>0</v>
      </c>
      <c r="BC2042" s="44">
        <f t="shared" si="275"/>
        <v>0</v>
      </c>
      <c r="BD2042" s="44"/>
    </row>
    <row r="2043" spans="1:56" ht="15.75" hidden="1" customHeight="1" x14ac:dyDescent="0.25">
      <c r="A2043" s="6"/>
      <c r="B2043" s="22"/>
      <c r="C2043" s="7"/>
      <c r="D2043" s="46"/>
      <c r="E2043" s="7"/>
      <c r="F2043" s="7"/>
      <c r="G2043" s="44"/>
      <c r="H2043" s="41">
        <f>Tabela1[[#This Row],[PESO UNI]]*Tabela1[[#This Row],[QTE]]</f>
        <v>0</v>
      </c>
      <c r="I2043" s="7"/>
      <c r="J2043" s="8"/>
      <c r="K2043" s="8"/>
      <c r="L2043" s="9"/>
      <c r="M2043" s="10"/>
      <c r="N2043" s="8"/>
      <c r="O2043" s="12"/>
      <c r="P2043" s="13"/>
      <c r="Q2043" s="14">
        <f>Tabela1[[#This Row],[QTDE/ Fabricação]]-Tabela1[[#This Row],[QTE]]</f>
        <v>0</v>
      </c>
      <c r="R2043" s="19">
        <f t="shared" si="270"/>
        <v>0</v>
      </c>
      <c r="S2043" s="19">
        <f t="shared" si="277"/>
        <v>0</v>
      </c>
      <c r="T2043" s="20">
        <f t="shared" si="271"/>
        <v>0</v>
      </c>
      <c r="U2043" s="17">
        <f>IFERROR(SUMIF('LISTA DE EMBARQUE'!B:B,MICRO!E:E,'LISTA DE EMBARQUE'!G:G),"")</f>
        <v>0</v>
      </c>
      <c r="V2043" s="12" t="str">
        <f>IFERROR(VLOOKUP(Tabela1[[#This Row],[COD.MDE]],'LISTA DE EMBARQUE'!B:L,11,0),"")</f>
        <v/>
      </c>
      <c r="W2043" s="13" t="str">
        <f>IFERROR(COUNTIF(#REF!,Tabela1[[#This Row],[Colunas5]]),"")</f>
        <v/>
      </c>
      <c r="X2043" s="14">
        <f>Tabela1[[#This Row],[QIANTIDADE EXPEDIDA]]*Tabela1[[#This Row],[PESO UNI]]</f>
        <v>0</v>
      </c>
      <c r="Y2043" s="14">
        <f t="shared" si="272"/>
        <v>0</v>
      </c>
      <c r="Z2043" s="21">
        <f>Tabela1[[#This Row],[PESO TOTAL]]-Tabela1[[#This Row],[Peso Expedido]]</f>
        <v>0</v>
      </c>
      <c r="AA2043" s="18"/>
      <c r="AB2043" s="40"/>
      <c r="AC2043" s="40"/>
      <c r="AD2043" s="40"/>
      <c r="AE2043" s="40"/>
      <c r="AF2043" s="40"/>
      <c r="AG2043" s="40"/>
      <c r="AH2043" s="40"/>
      <c r="AI2043" s="40" t="str">
        <f t="shared" si="276"/>
        <v>ok</v>
      </c>
      <c r="AJ2043"/>
      <c r="AK2043" t="str">
        <f>Tabela1[[#This Row],[Coluna1]]&amp;Tabela1[[#This Row],[PEDIDO]]</f>
        <v/>
      </c>
      <c r="AL2043"/>
      <c r="AM2043"/>
      <c r="AN2043"/>
      <c r="AO2043" t="str">
        <f t="shared" si="273"/>
        <v>/</v>
      </c>
      <c r="AP2043" t="str">
        <f>Tabela1[[#This Row],[TAG]]&amp;Tabela1[[#This Row],[PEDIDO]]&amp;Tabela1[[#This Row],[PRODUTO]]</f>
        <v/>
      </c>
      <c r="AQ2043" s="23" t="str">
        <f>Tabela1[[#This Row],[PRODUTO]]&amp;Tabela1[[#This Row],[TAG]]</f>
        <v/>
      </c>
      <c r="AR2043" s="183">
        <f>Tabela1[[#This Row],[PESO TOTAL]]*Tabela1[[#This Row],[MATÉRIA PRIMA]]</f>
        <v>0</v>
      </c>
      <c r="AS2043" s="28">
        <f>Tabela1[[#This Row],[PESO TOTAL]]*Tabela1[[#This Row],[PREPARAÇÃO ]]</f>
        <v>0</v>
      </c>
      <c r="AT2043" s="28">
        <f>Tabela1[[#This Row],[PESO TOTAL]]*Tabela1[[#This Row],[CALDEIRARIA]]</f>
        <v>0</v>
      </c>
      <c r="AU2043" s="28">
        <f>Tabela1[[#This Row],[PESO TOTAL]]*Tabela1[[#This Row],[SOLDA]]</f>
        <v>0</v>
      </c>
      <c r="AV2043" s="28">
        <f>Tabela1[[#This Row],[PESO TOTAL]]*Tabela1[[#This Row],[ACABAMENTO]]</f>
        <v>0</v>
      </c>
      <c r="AW2043" s="28">
        <f>Tabela1[[#This Row],[PESO TOTAL]]*Tabela1[[#This Row],[PRONTO ACABADO]]</f>
        <v>0</v>
      </c>
      <c r="AX2043" s="28">
        <f>Tabela1[[#This Row],[PESO TOTAL]]*Tabela1[[#This Row],[EXPEDIÇÃO ]]</f>
        <v>0</v>
      </c>
      <c r="AY2043" s="28" t="str">
        <f>Tabela1[[#This Row],[PEDIDO]]&amp;Tabela1[[#This Row],[PRODUTO]]</f>
        <v/>
      </c>
      <c r="AZ2043" s="44">
        <f>IF(AF2043="",0,IF(ISTEXT(AF2043),H2043*VALUE(SUBSTITUTE(AF2043,"%",""))/100,H2043*AF2043))-Tabela1[[#This Row],[PRONTO ACABADO2]]</f>
        <v>0</v>
      </c>
      <c r="BA2043" s="44">
        <f>IF(AG2043="",0,IF(ISTEXT(AG2043),H2043*VALUE(SUBSTITUTE(AG2043,"%",""))/100,H2043*AG2043))-Tabela1[[#This Row],[PESO EXPEDIDO2]]</f>
        <v>0</v>
      </c>
      <c r="BB2043" s="44">
        <f t="shared" si="274"/>
        <v>0</v>
      </c>
      <c r="BC2043" s="44">
        <f t="shared" si="275"/>
        <v>0</v>
      </c>
      <c r="BD2043" s="44"/>
    </row>
    <row r="2044" spans="1:56" ht="15.75" hidden="1" customHeight="1" x14ac:dyDescent="0.25">
      <c r="A2044" s="6"/>
      <c r="B2044" s="22"/>
      <c r="C2044" s="7"/>
      <c r="D2044" s="46"/>
      <c r="E2044" s="7"/>
      <c r="F2044" s="7"/>
      <c r="G2044" s="44"/>
      <c r="H2044" s="41">
        <f>Tabela1[[#This Row],[PESO UNI]]*Tabela1[[#This Row],[QTE]]</f>
        <v>0</v>
      </c>
      <c r="I2044" s="7"/>
      <c r="J2044" s="8"/>
      <c r="K2044" s="8"/>
      <c r="L2044" s="9"/>
      <c r="M2044" s="10"/>
      <c r="N2044" s="8"/>
      <c r="O2044" s="12"/>
      <c r="P2044" s="13"/>
      <c r="Q2044" s="14">
        <f>Tabela1[[#This Row],[QTDE/ Fabricação]]-Tabela1[[#This Row],[QTE]]</f>
        <v>0</v>
      </c>
      <c r="R2044" s="19">
        <f t="shared" si="270"/>
        <v>0</v>
      </c>
      <c r="S2044" s="19">
        <f t="shared" si="277"/>
        <v>0</v>
      </c>
      <c r="T2044" s="20">
        <f t="shared" si="271"/>
        <v>0</v>
      </c>
      <c r="U2044" s="17">
        <f>IFERROR(SUMIF('LISTA DE EMBARQUE'!B:B,MICRO!E:E,'LISTA DE EMBARQUE'!G:G),"")</f>
        <v>0</v>
      </c>
      <c r="V2044" s="12" t="str">
        <f>IFERROR(VLOOKUP(Tabela1[[#This Row],[COD.MDE]],'LISTA DE EMBARQUE'!B:L,11,0),"")</f>
        <v/>
      </c>
      <c r="W2044" s="13" t="str">
        <f>IFERROR(COUNTIF(#REF!,Tabela1[[#This Row],[Colunas5]]),"")</f>
        <v/>
      </c>
      <c r="X2044" s="14">
        <f>Tabela1[[#This Row],[QIANTIDADE EXPEDIDA]]*Tabela1[[#This Row],[PESO UNI]]</f>
        <v>0</v>
      </c>
      <c r="Y2044" s="14">
        <f t="shared" si="272"/>
        <v>0</v>
      </c>
      <c r="Z2044" s="21">
        <f>Tabela1[[#This Row],[PESO TOTAL]]-Tabela1[[#This Row],[Peso Expedido]]</f>
        <v>0</v>
      </c>
      <c r="AA2044" s="18"/>
      <c r="AB2044" s="40"/>
      <c r="AC2044" s="40"/>
      <c r="AD2044" s="40"/>
      <c r="AE2044" s="40"/>
      <c r="AF2044" s="40"/>
      <c r="AG2044" s="40"/>
      <c r="AH2044" s="40"/>
      <c r="AI2044" s="40" t="str">
        <f t="shared" si="276"/>
        <v>ok</v>
      </c>
      <c r="AJ2044"/>
      <c r="AK2044" t="str">
        <f>Tabela1[[#This Row],[Coluna1]]&amp;Tabela1[[#This Row],[PEDIDO]]</f>
        <v/>
      </c>
      <c r="AL2044"/>
      <c r="AM2044"/>
      <c r="AN2044"/>
      <c r="AO2044" t="str">
        <f t="shared" si="273"/>
        <v>/</v>
      </c>
      <c r="AP2044" t="str">
        <f>Tabela1[[#This Row],[TAG]]&amp;Tabela1[[#This Row],[PEDIDO]]&amp;Tabela1[[#This Row],[PRODUTO]]</f>
        <v/>
      </c>
      <c r="AQ2044" s="23" t="str">
        <f>Tabela1[[#This Row],[PRODUTO]]&amp;Tabela1[[#This Row],[TAG]]</f>
        <v/>
      </c>
      <c r="AR2044" s="183">
        <f>Tabela1[[#This Row],[PESO TOTAL]]*Tabela1[[#This Row],[MATÉRIA PRIMA]]</f>
        <v>0</v>
      </c>
      <c r="AS2044" s="28">
        <f>Tabela1[[#This Row],[PESO TOTAL]]*Tabela1[[#This Row],[PREPARAÇÃO ]]</f>
        <v>0</v>
      </c>
      <c r="AT2044" s="28">
        <f>Tabela1[[#This Row],[PESO TOTAL]]*Tabela1[[#This Row],[CALDEIRARIA]]</f>
        <v>0</v>
      </c>
      <c r="AU2044" s="28">
        <f>Tabela1[[#This Row],[PESO TOTAL]]*Tabela1[[#This Row],[SOLDA]]</f>
        <v>0</v>
      </c>
      <c r="AV2044" s="28">
        <f>Tabela1[[#This Row],[PESO TOTAL]]*Tabela1[[#This Row],[ACABAMENTO]]</f>
        <v>0</v>
      </c>
      <c r="AW2044" s="28">
        <f>Tabela1[[#This Row],[PESO TOTAL]]*Tabela1[[#This Row],[PRONTO ACABADO]]</f>
        <v>0</v>
      </c>
      <c r="AX2044" s="28">
        <f>Tabela1[[#This Row],[PESO TOTAL]]*Tabela1[[#This Row],[EXPEDIÇÃO ]]</f>
        <v>0</v>
      </c>
      <c r="AY2044" s="28" t="str">
        <f>Tabela1[[#This Row],[PEDIDO]]&amp;Tabela1[[#This Row],[PRODUTO]]</f>
        <v/>
      </c>
      <c r="AZ2044" s="44">
        <f>IF(AF2044="",0,IF(ISTEXT(AF2044),H2044*VALUE(SUBSTITUTE(AF2044,"%",""))/100,H2044*AF2044))-Tabela1[[#This Row],[PRONTO ACABADO2]]</f>
        <v>0</v>
      </c>
      <c r="BA2044" s="44">
        <f>IF(AG2044="",0,IF(ISTEXT(AG2044),H2044*VALUE(SUBSTITUTE(AG2044,"%",""))/100,H2044*AG2044))-Tabela1[[#This Row],[PESO EXPEDIDO2]]</f>
        <v>0</v>
      </c>
      <c r="BB2044" s="44">
        <f t="shared" si="274"/>
        <v>0</v>
      </c>
      <c r="BC2044" s="44">
        <f t="shared" si="275"/>
        <v>0</v>
      </c>
      <c r="BD2044" s="44"/>
    </row>
    <row r="2045" spans="1:56" ht="15.75" hidden="1" customHeight="1" x14ac:dyDescent="0.25">
      <c r="A2045" s="6"/>
      <c r="B2045" s="22"/>
      <c r="C2045" s="7"/>
      <c r="D2045" s="46"/>
      <c r="E2045" s="7"/>
      <c r="F2045" s="7"/>
      <c r="G2045" s="44"/>
      <c r="H2045" s="41">
        <f>Tabela1[[#This Row],[PESO UNI]]*Tabela1[[#This Row],[QTE]]</f>
        <v>0</v>
      </c>
      <c r="I2045" s="7"/>
      <c r="J2045" s="8"/>
      <c r="K2045" s="8"/>
      <c r="L2045" s="9"/>
      <c r="M2045" s="10"/>
      <c r="N2045" s="8"/>
      <c r="O2045" s="12"/>
      <c r="P2045" s="13"/>
      <c r="Q2045" s="14">
        <f>Tabela1[[#This Row],[QTDE/ Fabricação]]-Tabela1[[#This Row],[QTE]]</f>
        <v>0</v>
      </c>
      <c r="R2045" s="19">
        <f t="shared" ref="R2045:R2108" si="278">IFERROR(H2045*((AA2045*0.25)+(AC2045*0.25)+(AD2045*0.225)+(AE2045*0.225)+(AF2045*0.05)),"")</f>
        <v>0</v>
      </c>
      <c r="S2045" s="19">
        <f t="shared" si="277"/>
        <v>0</v>
      </c>
      <c r="T2045" s="20">
        <f t="shared" ref="T2045:T2108" si="279">IFERROR(S2045-H2045,"")</f>
        <v>0</v>
      </c>
      <c r="U2045" s="17">
        <f>IFERROR(SUMIF('LISTA DE EMBARQUE'!B:B,MICRO!E:E,'LISTA DE EMBARQUE'!G:G),"")</f>
        <v>0</v>
      </c>
      <c r="V2045" s="12" t="str">
        <f>IFERROR(VLOOKUP(Tabela1[[#This Row],[COD.MDE]],'LISTA DE EMBARQUE'!B:L,11,0),"")</f>
        <v/>
      </c>
      <c r="W2045" s="13" t="str">
        <f>IFERROR(COUNTIF(#REF!,Tabela1[[#This Row],[Colunas5]]),"")</f>
        <v/>
      </c>
      <c r="X2045" s="14">
        <f>Tabela1[[#This Row],[QIANTIDADE EXPEDIDA]]*Tabela1[[#This Row],[PESO UNI]]</f>
        <v>0</v>
      </c>
      <c r="Y2045" s="14">
        <f t="shared" ref="Y2045:Y2108" si="280">U2045-C2045</f>
        <v>0</v>
      </c>
      <c r="Z2045" s="21">
        <f>Tabela1[[#This Row],[PESO TOTAL]]-Tabela1[[#This Row],[Peso Expedido]]</f>
        <v>0</v>
      </c>
      <c r="AA2045" s="18"/>
      <c r="AB2045" s="40"/>
      <c r="AC2045" s="40"/>
      <c r="AD2045" s="40"/>
      <c r="AE2045" s="40"/>
      <c r="AF2045" s="40"/>
      <c r="AG2045" s="40"/>
      <c r="AH2045" s="40"/>
      <c r="AI2045" s="40" t="str">
        <f t="shared" si="276"/>
        <v>ok</v>
      </c>
      <c r="AJ2045"/>
      <c r="AK2045" t="str">
        <f>Tabela1[[#This Row],[Coluna1]]&amp;Tabela1[[#This Row],[PEDIDO]]</f>
        <v/>
      </c>
      <c r="AL2045"/>
      <c r="AM2045"/>
      <c r="AN2045"/>
      <c r="AO2045" t="str">
        <f t="shared" ref="AO2045:AO2108" si="281">A2045&amp;"/"&amp;J2045</f>
        <v>/</v>
      </c>
      <c r="AP2045" t="str">
        <f>Tabela1[[#This Row],[TAG]]&amp;Tabela1[[#This Row],[PEDIDO]]&amp;Tabela1[[#This Row],[PRODUTO]]</f>
        <v/>
      </c>
      <c r="AQ2045" s="23" t="str">
        <f>Tabela1[[#This Row],[PRODUTO]]&amp;Tabela1[[#This Row],[TAG]]</f>
        <v/>
      </c>
      <c r="AR2045" s="183">
        <f>Tabela1[[#This Row],[PESO TOTAL]]*Tabela1[[#This Row],[MATÉRIA PRIMA]]</f>
        <v>0</v>
      </c>
      <c r="AS2045" s="28">
        <f>Tabela1[[#This Row],[PESO TOTAL]]*Tabela1[[#This Row],[PREPARAÇÃO ]]</f>
        <v>0</v>
      </c>
      <c r="AT2045" s="28">
        <f>Tabela1[[#This Row],[PESO TOTAL]]*Tabela1[[#This Row],[CALDEIRARIA]]</f>
        <v>0</v>
      </c>
      <c r="AU2045" s="28">
        <f>Tabela1[[#This Row],[PESO TOTAL]]*Tabela1[[#This Row],[SOLDA]]</f>
        <v>0</v>
      </c>
      <c r="AV2045" s="28">
        <f>Tabela1[[#This Row],[PESO TOTAL]]*Tabela1[[#This Row],[ACABAMENTO]]</f>
        <v>0</v>
      </c>
      <c r="AW2045" s="28">
        <f>Tabela1[[#This Row],[PESO TOTAL]]*Tabela1[[#This Row],[PRONTO ACABADO]]</f>
        <v>0</v>
      </c>
      <c r="AX2045" s="28">
        <f>Tabela1[[#This Row],[PESO TOTAL]]*Tabela1[[#This Row],[EXPEDIÇÃO ]]</f>
        <v>0</v>
      </c>
      <c r="AY2045" s="28" t="str">
        <f>Tabela1[[#This Row],[PEDIDO]]&amp;Tabela1[[#This Row],[PRODUTO]]</f>
        <v/>
      </c>
      <c r="AZ2045" s="44">
        <f>IF(AF2045="",0,IF(ISTEXT(AF2045),H2045*VALUE(SUBSTITUTE(AF2045,"%",""))/100,H2045*AF2045))-Tabela1[[#This Row],[PRONTO ACABADO2]]</f>
        <v>0</v>
      </c>
      <c r="BA2045" s="44">
        <f>IF(AG2045="",0,IF(ISTEXT(AG2045),H2045*VALUE(SUBSTITUTE(AG2045,"%",""))/100,H2045*AG2045))-Tabela1[[#This Row],[PESO EXPEDIDO2]]</f>
        <v>0</v>
      </c>
      <c r="BB2045" s="44">
        <f t="shared" ref="BB2045:BB2108" si="282">IF(AH2045="",0,IF(ISTEXT(AH2045),H2045*VALUE(SUBSTITUTE(AH2045,"%",""))/100,H2045*AH2045))</f>
        <v>0</v>
      </c>
      <c r="BC2045" s="44">
        <f t="shared" ref="BC2045:BC2108" si="283">IF(AG2045="",0,IF(ISTEXT(AG2045),H2045*VALUE(SUBSTITUTE(AG2045,"%",""))/100,H2045*AG2045))</f>
        <v>0</v>
      </c>
      <c r="BD2045" s="44"/>
    </row>
    <row r="2046" spans="1:56" ht="15.75" hidden="1" customHeight="1" x14ac:dyDescent="0.25">
      <c r="A2046" s="6"/>
      <c r="B2046" s="22"/>
      <c r="C2046" s="7"/>
      <c r="D2046" s="46"/>
      <c r="E2046" s="7"/>
      <c r="F2046" s="7"/>
      <c r="G2046" s="44"/>
      <c r="H2046" s="41">
        <f>Tabela1[[#This Row],[PESO UNI]]*Tabela1[[#This Row],[QTE]]</f>
        <v>0</v>
      </c>
      <c r="I2046" s="7"/>
      <c r="J2046" s="8"/>
      <c r="K2046" s="8"/>
      <c r="L2046" s="9"/>
      <c r="M2046" s="10"/>
      <c r="N2046" s="8"/>
      <c r="O2046" s="12"/>
      <c r="P2046" s="13"/>
      <c r="Q2046" s="14">
        <f>Tabela1[[#This Row],[QTDE/ Fabricação]]-Tabela1[[#This Row],[QTE]]</f>
        <v>0</v>
      </c>
      <c r="R2046" s="19">
        <f t="shared" si="278"/>
        <v>0</v>
      </c>
      <c r="S2046" s="19">
        <f t="shared" si="277"/>
        <v>0</v>
      </c>
      <c r="T2046" s="20">
        <f t="shared" si="279"/>
        <v>0</v>
      </c>
      <c r="U2046" s="17">
        <f>IFERROR(SUMIF('LISTA DE EMBARQUE'!B:B,MICRO!E:E,'LISTA DE EMBARQUE'!G:G),"")</f>
        <v>0</v>
      </c>
      <c r="V2046" s="12" t="str">
        <f>IFERROR(VLOOKUP(Tabela1[[#This Row],[COD.MDE]],'LISTA DE EMBARQUE'!B:L,11,0),"")</f>
        <v/>
      </c>
      <c r="W2046" s="13" t="str">
        <f>IFERROR(COUNTIF(#REF!,Tabela1[[#This Row],[Colunas5]]),"")</f>
        <v/>
      </c>
      <c r="X2046" s="14">
        <f>Tabela1[[#This Row],[QIANTIDADE EXPEDIDA]]*Tabela1[[#This Row],[PESO UNI]]</f>
        <v>0</v>
      </c>
      <c r="Y2046" s="14">
        <f t="shared" si="280"/>
        <v>0</v>
      </c>
      <c r="Z2046" s="21">
        <f>Tabela1[[#This Row],[PESO TOTAL]]-Tabela1[[#This Row],[Peso Expedido]]</f>
        <v>0</v>
      </c>
      <c r="AA2046" s="18"/>
      <c r="AB2046" s="40"/>
      <c r="AC2046" s="40"/>
      <c r="AD2046" s="40"/>
      <c r="AE2046" s="40"/>
      <c r="AF2046" s="40"/>
      <c r="AG2046" s="40"/>
      <c r="AH2046" s="40"/>
      <c r="AI2046" s="40" t="str">
        <f t="shared" si="276"/>
        <v>ok</v>
      </c>
      <c r="AJ2046"/>
      <c r="AK2046" t="str">
        <f>Tabela1[[#This Row],[Coluna1]]&amp;Tabela1[[#This Row],[PEDIDO]]</f>
        <v/>
      </c>
      <c r="AL2046"/>
      <c r="AM2046"/>
      <c r="AN2046"/>
      <c r="AO2046" t="str">
        <f t="shared" si="281"/>
        <v>/</v>
      </c>
      <c r="AP2046" t="str">
        <f>Tabela1[[#This Row],[TAG]]&amp;Tabela1[[#This Row],[PEDIDO]]&amp;Tabela1[[#This Row],[PRODUTO]]</f>
        <v/>
      </c>
      <c r="AQ2046" s="23" t="str">
        <f>Tabela1[[#This Row],[PRODUTO]]&amp;Tabela1[[#This Row],[TAG]]</f>
        <v/>
      </c>
      <c r="AR2046" s="183">
        <f>Tabela1[[#This Row],[PESO TOTAL]]*Tabela1[[#This Row],[MATÉRIA PRIMA]]</f>
        <v>0</v>
      </c>
      <c r="AS2046" s="28">
        <f>Tabela1[[#This Row],[PESO TOTAL]]*Tabela1[[#This Row],[PREPARAÇÃO ]]</f>
        <v>0</v>
      </c>
      <c r="AT2046" s="28">
        <f>Tabela1[[#This Row],[PESO TOTAL]]*Tabela1[[#This Row],[CALDEIRARIA]]</f>
        <v>0</v>
      </c>
      <c r="AU2046" s="28">
        <f>Tabela1[[#This Row],[PESO TOTAL]]*Tabela1[[#This Row],[SOLDA]]</f>
        <v>0</v>
      </c>
      <c r="AV2046" s="28">
        <f>Tabela1[[#This Row],[PESO TOTAL]]*Tabela1[[#This Row],[ACABAMENTO]]</f>
        <v>0</v>
      </c>
      <c r="AW2046" s="28">
        <f>Tabela1[[#This Row],[PESO TOTAL]]*Tabela1[[#This Row],[PRONTO ACABADO]]</f>
        <v>0</v>
      </c>
      <c r="AX2046" s="28">
        <f>Tabela1[[#This Row],[PESO TOTAL]]*Tabela1[[#This Row],[EXPEDIÇÃO ]]</f>
        <v>0</v>
      </c>
      <c r="AY2046" s="28" t="str">
        <f>Tabela1[[#This Row],[PEDIDO]]&amp;Tabela1[[#This Row],[PRODUTO]]</f>
        <v/>
      </c>
      <c r="AZ2046" s="44">
        <f>IF(AF2046="",0,IF(ISTEXT(AF2046),H2046*VALUE(SUBSTITUTE(AF2046,"%",""))/100,H2046*AF2046))-Tabela1[[#This Row],[PRONTO ACABADO2]]</f>
        <v>0</v>
      </c>
      <c r="BA2046" s="44">
        <f>IF(AG2046="",0,IF(ISTEXT(AG2046),H2046*VALUE(SUBSTITUTE(AG2046,"%",""))/100,H2046*AG2046))-Tabela1[[#This Row],[PESO EXPEDIDO2]]</f>
        <v>0</v>
      </c>
      <c r="BB2046" s="44">
        <f t="shared" si="282"/>
        <v>0</v>
      </c>
      <c r="BC2046" s="44">
        <f t="shared" si="283"/>
        <v>0</v>
      </c>
      <c r="BD2046" s="44"/>
    </row>
    <row r="2047" spans="1:56" ht="15.75" hidden="1" customHeight="1" x14ac:dyDescent="0.25">
      <c r="A2047" s="6"/>
      <c r="B2047" s="22"/>
      <c r="C2047" s="7"/>
      <c r="D2047" s="46"/>
      <c r="E2047" s="7"/>
      <c r="F2047" s="7"/>
      <c r="G2047" s="44"/>
      <c r="H2047" s="41">
        <f>Tabela1[[#This Row],[PESO UNI]]*Tabela1[[#This Row],[QTE]]</f>
        <v>0</v>
      </c>
      <c r="I2047" s="7"/>
      <c r="J2047" s="8"/>
      <c r="K2047" s="8"/>
      <c r="L2047" s="9"/>
      <c r="M2047" s="10"/>
      <c r="N2047" s="8"/>
      <c r="O2047" s="12"/>
      <c r="P2047" s="13"/>
      <c r="Q2047" s="14">
        <f>Tabela1[[#This Row],[QTDE/ Fabricação]]-Tabela1[[#This Row],[QTE]]</f>
        <v>0</v>
      </c>
      <c r="R2047" s="19">
        <f t="shared" si="278"/>
        <v>0</v>
      </c>
      <c r="S2047" s="19">
        <f t="shared" si="277"/>
        <v>0</v>
      </c>
      <c r="T2047" s="20">
        <f t="shared" si="279"/>
        <v>0</v>
      </c>
      <c r="U2047" s="17">
        <f>IFERROR(SUMIF('LISTA DE EMBARQUE'!B:B,MICRO!E:E,'LISTA DE EMBARQUE'!G:G),"")</f>
        <v>0</v>
      </c>
      <c r="V2047" s="12" t="str">
        <f>IFERROR(VLOOKUP(Tabela1[[#This Row],[COD.MDE]],'LISTA DE EMBARQUE'!B:L,11,0),"")</f>
        <v/>
      </c>
      <c r="W2047" s="13" t="str">
        <f>IFERROR(COUNTIF(#REF!,Tabela1[[#This Row],[Colunas5]]),"")</f>
        <v/>
      </c>
      <c r="X2047" s="14">
        <f>Tabela1[[#This Row],[QIANTIDADE EXPEDIDA]]*Tabela1[[#This Row],[PESO UNI]]</f>
        <v>0</v>
      </c>
      <c r="Y2047" s="14">
        <f t="shared" si="280"/>
        <v>0</v>
      </c>
      <c r="Z2047" s="21">
        <f>Tabela1[[#This Row],[PESO TOTAL]]-Tabela1[[#This Row],[Peso Expedido]]</f>
        <v>0</v>
      </c>
      <c r="AA2047" s="18"/>
      <c r="AB2047" s="40"/>
      <c r="AC2047" s="40"/>
      <c r="AD2047" s="40"/>
      <c r="AE2047" s="40"/>
      <c r="AF2047" s="40"/>
      <c r="AG2047" s="40"/>
      <c r="AH2047" s="40"/>
      <c r="AI2047" s="40" t="str">
        <f t="shared" si="276"/>
        <v>ok</v>
      </c>
      <c r="AJ2047"/>
      <c r="AK2047" t="str">
        <f>Tabela1[[#This Row],[Coluna1]]&amp;Tabela1[[#This Row],[PEDIDO]]</f>
        <v/>
      </c>
      <c r="AL2047"/>
      <c r="AM2047"/>
      <c r="AN2047"/>
      <c r="AO2047" t="str">
        <f t="shared" si="281"/>
        <v>/</v>
      </c>
      <c r="AP2047" t="str">
        <f>Tabela1[[#This Row],[TAG]]&amp;Tabela1[[#This Row],[PEDIDO]]&amp;Tabela1[[#This Row],[PRODUTO]]</f>
        <v/>
      </c>
      <c r="AQ2047" s="23" t="str">
        <f>Tabela1[[#This Row],[PRODUTO]]&amp;Tabela1[[#This Row],[TAG]]</f>
        <v/>
      </c>
      <c r="AR2047" s="183">
        <f>Tabela1[[#This Row],[PESO TOTAL]]*Tabela1[[#This Row],[MATÉRIA PRIMA]]</f>
        <v>0</v>
      </c>
      <c r="AS2047" s="28">
        <f>Tabela1[[#This Row],[PESO TOTAL]]*Tabela1[[#This Row],[PREPARAÇÃO ]]</f>
        <v>0</v>
      </c>
      <c r="AT2047" s="28">
        <f>Tabela1[[#This Row],[PESO TOTAL]]*Tabela1[[#This Row],[CALDEIRARIA]]</f>
        <v>0</v>
      </c>
      <c r="AU2047" s="28">
        <f>Tabela1[[#This Row],[PESO TOTAL]]*Tabela1[[#This Row],[SOLDA]]</f>
        <v>0</v>
      </c>
      <c r="AV2047" s="28">
        <f>Tabela1[[#This Row],[PESO TOTAL]]*Tabela1[[#This Row],[ACABAMENTO]]</f>
        <v>0</v>
      </c>
      <c r="AW2047" s="28">
        <f>Tabela1[[#This Row],[PESO TOTAL]]*Tabela1[[#This Row],[PRONTO ACABADO]]</f>
        <v>0</v>
      </c>
      <c r="AX2047" s="28">
        <f>Tabela1[[#This Row],[PESO TOTAL]]*Tabela1[[#This Row],[EXPEDIÇÃO ]]</f>
        <v>0</v>
      </c>
      <c r="AY2047" s="28" t="str">
        <f>Tabela1[[#This Row],[PEDIDO]]&amp;Tabela1[[#This Row],[PRODUTO]]</f>
        <v/>
      </c>
      <c r="AZ2047" s="44">
        <f>IF(AF2047="",0,IF(ISTEXT(AF2047),H2047*VALUE(SUBSTITUTE(AF2047,"%",""))/100,H2047*AF2047))-Tabela1[[#This Row],[PRONTO ACABADO2]]</f>
        <v>0</v>
      </c>
      <c r="BA2047" s="44">
        <f>IF(AG2047="",0,IF(ISTEXT(AG2047),H2047*VALUE(SUBSTITUTE(AG2047,"%",""))/100,H2047*AG2047))-Tabela1[[#This Row],[PESO EXPEDIDO2]]</f>
        <v>0</v>
      </c>
      <c r="BB2047" s="44">
        <f t="shared" si="282"/>
        <v>0</v>
      </c>
      <c r="BC2047" s="44">
        <f t="shared" si="283"/>
        <v>0</v>
      </c>
      <c r="BD2047" s="44"/>
    </row>
    <row r="2048" spans="1:56" ht="15.75" hidden="1" customHeight="1" x14ac:dyDescent="0.25">
      <c r="A2048" s="6"/>
      <c r="B2048" s="22"/>
      <c r="C2048" s="7"/>
      <c r="D2048" s="46"/>
      <c r="E2048" s="7"/>
      <c r="F2048" s="7"/>
      <c r="G2048" s="44"/>
      <c r="H2048" s="41">
        <f>Tabela1[[#This Row],[PESO UNI]]*Tabela1[[#This Row],[QTE]]</f>
        <v>0</v>
      </c>
      <c r="I2048" s="7"/>
      <c r="J2048" s="8"/>
      <c r="K2048" s="8"/>
      <c r="L2048" s="9"/>
      <c r="M2048" s="10"/>
      <c r="N2048" s="8"/>
      <c r="O2048" s="12"/>
      <c r="P2048" s="13"/>
      <c r="Q2048" s="14">
        <f>Tabela1[[#This Row],[QTDE/ Fabricação]]-Tabela1[[#This Row],[QTE]]</f>
        <v>0</v>
      </c>
      <c r="R2048" s="19">
        <f t="shared" si="278"/>
        <v>0</v>
      </c>
      <c r="S2048" s="19">
        <f t="shared" si="277"/>
        <v>0</v>
      </c>
      <c r="T2048" s="20">
        <f t="shared" si="279"/>
        <v>0</v>
      </c>
      <c r="U2048" s="17">
        <f>IFERROR(SUMIF('LISTA DE EMBARQUE'!B:B,MICRO!E:E,'LISTA DE EMBARQUE'!G:G),"")</f>
        <v>0</v>
      </c>
      <c r="V2048" s="12" t="str">
        <f>IFERROR(VLOOKUP(Tabela1[[#This Row],[COD.MDE]],'LISTA DE EMBARQUE'!B:L,11,0),"")</f>
        <v/>
      </c>
      <c r="W2048" s="13" t="str">
        <f>IFERROR(COUNTIF(#REF!,Tabela1[[#This Row],[Colunas5]]),"")</f>
        <v/>
      </c>
      <c r="X2048" s="14">
        <f>Tabela1[[#This Row],[QIANTIDADE EXPEDIDA]]*Tabela1[[#This Row],[PESO UNI]]</f>
        <v>0</v>
      </c>
      <c r="Y2048" s="14">
        <f t="shared" si="280"/>
        <v>0</v>
      </c>
      <c r="Z2048" s="21">
        <f>Tabela1[[#This Row],[PESO TOTAL]]-Tabela1[[#This Row],[Peso Expedido]]</f>
        <v>0</v>
      </c>
      <c r="AA2048" s="18"/>
      <c r="AB2048" s="40"/>
      <c r="AC2048" s="40"/>
      <c r="AD2048" s="40"/>
      <c r="AE2048" s="40"/>
      <c r="AF2048" s="40"/>
      <c r="AG2048" s="40"/>
      <c r="AH2048" s="40"/>
      <c r="AI2048" s="40" t="str">
        <f t="shared" si="276"/>
        <v>ok</v>
      </c>
      <c r="AJ2048"/>
      <c r="AK2048" t="str">
        <f>Tabela1[[#This Row],[Coluna1]]&amp;Tabela1[[#This Row],[PEDIDO]]</f>
        <v/>
      </c>
      <c r="AL2048"/>
      <c r="AM2048"/>
      <c r="AN2048"/>
      <c r="AO2048" t="str">
        <f t="shared" si="281"/>
        <v>/</v>
      </c>
      <c r="AP2048" t="str">
        <f>Tabela1[[#This Row],[TAG]]&amp;Tabela1[[#This Row],[PEDIDO]]&amp;Tabela1[[#This Row],[PRODUTO]]</f>
        <v/>
      </c>
      <c r="AQ2048" s="23" t="str">
        <f>Tabela1[[#This Row],[PRODUTO]]&amp;Tabela1[[#This Row],[TAG]]</f>
        <v/>
      </c>
      <c r="AR2048" s="183">
        <f>Tabela1[[#This Row],[PESO TOTAL]]*Tabela1[[#This Row],[MATÉRIA PRIMA]]</f>
        <v>0</v>
      </c>
      <c r="AS2048" s="28">
        <f>Tabela1[[#This Row],[PESO TOTAL]]*Tabela1[[#This Row],[PREPARAÇÃO ]]</f>
        <v>0</v>
      </c>
      <c r="AT2048" s="28">
        <f>Tabela1[[#This Row],[PESO TOTAL]]*Tabela1[[#This Row],[CALDEIRARIA]]</f>
        <v>0</v>
      </c>
      <c r="AU2048" s="28">
        <f>Tabela1[[#This Row],[PESO TOTAL]]*Tabela1[[#This Row],[SOLDA]]</f>
        <v>0</v>
      </c>
      <c r="AV2048" s="28">
        <f>Tabela1[[#This Row],[PESO TOTAL]]*Tabela1[[#This Row],[ACABAMENTO]]</f>
        <v>0</v>
      </c>
      <c r="AW2048" s="28">
        <f>Tabela1[[#This Row],[PESO TOTAL]]*Tabela1[[#This Row],[PRONTO ACABADO]]</f>
        <v>0</v>
      </c>
      <c r="AX2048" s="28">
        <f>Tabela1[[#This Row],[PESO TOTAL]]*Tabela1[[#This Row],[EXPEDIÇÃO ]]</f>
        <v>0</v>
      </c>
      <c r="AY2048" s="28" t="str">
        <f>Tabela1[[#This Row],[PEDIDO]]&amp;Tabela1[[#This Row],[PRODUTO]]</f>
        <v/>
      </c>
      <c r="AZ2048" s="44">
        <f>IF(AF2048="",0,IF(ISTEXT(AF2048),H2048*VALUE(SUBSTITUTE(AF2048,"%",""))/100,H2048*AF2048))-Tabela1[[#This Row],[PRONTO ACABADO2]]</f>
        <v>0</v>
      </c>
      <c r="BA2048" s="44">
        <f>IF(AG2048="",0,IF(ISTEXT(AG2048),H2048*VALUE(SUBSTITUTE(AG2048,"%",""))/100,H2048*AG2048))-Tabela1[[#This Row],[PESO EXPEDIDO2]]</f>
        <v>0</v>
      </c>
      <c r="BB2048" s="44">
        <f t="shared" si="282"/>
        <v>0</v>
      </c>
      <c r="BC2048" s="44">
        <f t="shared" si="283"/>
        <v>0</v>
      </c>
      <c r="BD2048" s="44"/>
    </row>
    <row r="2049" spans="1:56" ht="15.75" hidden="1" customHeight="1" x14ac:dyDescent="0.25">
      <c r="A2049" s="6"/>
      <c r="B2049" s="22"/>
      <c r="C2049" s="7"/>
      <c r="D2049" s="46"/>
      <c r="E2049" s="7"/>
      <c r="F2049" s="7"/>
      <c r="G2049" s="44"/>
      <c r="H2049" s="41">
        <f>Tabela1[[#This Row],[PESO UNI]]*Tabela1[[#This Row],[QTE]]</f>
        <v>0</v>
      </c>
      <c r="I2049" s="7"/>
      <c r="J2049" s="8"/>
      <c r="K2049" s="8"/>
      <c r="L2049" s="9"/>
      <c r="M2049" s="10"/>
      <c r="N2049" s="8"/>
      <c r="O2049" s="12"/>
      <c r="P2049" s="13"/>
      <c r="Q2049" s="14">
        <f>Tabela1[[#This Row],[QTDE/ Fabricação]]-Tabela1[[#This Row],[QTE]]</f>
        <v>0</v>
      </c>
      <c r="R2049" s="19">
        <f t="shared" si="278"/>
        <v>0</v>
      </c>
      <c r="S2049" s="19">
        <f t="shared" si="277"/>
        <v>0</v>
      </c>
      <c r="T2049" s="20">
        <f t="shared" si="279"/>
        <v>0</v>
      </c>
      <c r="U2049" s="17">
        <f>IFERROR(SUMIF('LISTA DE EMBARQUE'!B:B,MICRO!E:E,'LISTA DE EMBARQUE'!G:G),"")</f>
        <v>0</v>
      </c>
      <c r="V2049" s="12" t="str">
        <f>IFERROR(VLOOKUP(Tabela1[[#This Row],[COD.MDE]],'LISTA DE EMBARQUE'!B:L,11,0),"")</f>
        <v/>
      </c>
      <c r="W2049" s="13" t="str">
        <f>IFERROR(COUNTIF(#REF!,Tabela1[[#This Row],[Colunas5]]),"")</f>
        <v/>
      </c>
      <c r="X2049" s="14">
        <f>Tabela1[[#This Row],[QIANTIDADE EXPEDIDA]]*Tabela1[[#This Row],[PESO UNI]]</f>
        <v>0</v>
      </c>
      <c r="Y2049" s="14">
        <f t="shared" si="280"/>
        <v>0</v>
      </c>
      <c r="Z2049" s="21">
        <f>Tabela1[[#This Row],[PESO TOTAL]]-Tabela1[[#This Row],[Peso Expedido]]</f>
        <v>0</v>
      </c>
      <c r="AA2049" s="18"/>
      <c r="AB2049" s="40"/>
      <c r="AC2049" s="40"/>
      <c r="AD2049" s="40"/>
      <c r="AE2049" s="40"/>
      <c r="AF2049" s="40"/>
      <c r="AG2049" s="40"/>
      <c r="AH2049" s="40"/>
      <c r="AI2049" s="40" t="str">
        <f t="shared" si="276"/>
        <v>ok</v>
      </c>
      <c r="AJ2049"/>
      <c r="AK2049" t="str">
        <f>Tabela1[[#This Row],[Coluna1]]&amp;Tabela1[[#This Row],[PEDIDO]]</f>
        <v/>
      </c>
      <c r="AL2049"/>
      <c r="AM2049"/>
      <c r="AN2049"/>
      <c r="AO2049" t="str">
        <f t="shared" si="281"/>
        <v>/</v>
      </c>
      <c r="AP2049" t="str">
        <f>Tabela1[[#This Row],[TAG]]&amp;Tabela1[[#This Row],[PEDIDO]]&amp;Tabela1[[#This Row],[PRODUTO]]</f>
        <v/>
      </c>
      <c r="AQ2049" s="23" t="str">
        <f>Tabela1[[#This Row],[PRODUTO]]&amp;Tabela1[[#This Row],[TAG]]</f>
        <v/>
      </c>
      <c r="AR2049" s="183">
        <f>Tabela1[[#This Row],[PESO TOTAL]]*Tabela1[[#This Row],[MATÉRIA PRIMA]]</f>
        <v>0</v>
      </c>
      <c r="AS2049" s="28">
        <f>Tabela1[[#This Row],[PESO TOTAL]]*Tabela1[[#This Row],[PREPARAÇÃO ]]</f>
        <v>0</v>
      </c>
      <c r="AT2049" s="28">
        <f>Tabela1[[#This Row],[PESO TOTAL]]*Tabela1[[#This Row],[CALDEIRARIA]]</f>
        <v>0</v>
      </c>
      <c r="AU2049" s="28">
        <f>Tabela1[[#This Row],[PESO TOTAL]]*Tabela1[[#This Row],[SOLDA]]</f>
        <v>0</v>
      </c>
      <c r="AV2049" s="28">
        <f>Tabela1[[#This Row],[PESO TOTAL]]*Tabela1[[#This Row],[ACABAMENTO]]</f>
        <v>0</v>
      </c>
      <c r="AW2049" s="28">
        <f>Tabela1[[#This Row],[PESO TOTAL]]*Tabela1[[#This Row],[PRONTO ACABADO]]</f>
        <v>0</v>
      </c>
      <c r="AX2049" s="28">
        <f>Tabela1[[#This Row],[PESO TOTAL]]*Tabela1[[#This Row],[EXPEDIÇÃO ]]</f>
        <v>0</v>
      </c>
      <c r="AY2049" s="28" t="str">
        <f>Tabela1[[#This Row],[PEDIDO]]&amp;Tabela1[[#This Row],[PRODUTO]]</f>
        <v/>
      </c>
      <c r="AZ2049" s="44">
        <f>IF(AF2049="",0,IF(ISTEXT(AF2049),H2049*VALUE(SUBSTITUTE(AF2049,"%",""))/100,H2049*AF2049))-Tabela1[[#This Row],[PRONTO ACABADO2]]</f>
        <v>0</v>
      </c>
      <c r="BA2049" s="44">
        <f>IF(AG2049="",0,IF(ISTEXT(AG2049),H2049*VALUE(SUBSTITUTE(AG2049,"%",""))/100,H2049*AG2049))-Tabela1[[#This Row],[PESO EXPEDIDO2]]</f>
        <v>0</v>
      </c>
      <c r="BB2049" s="44">
        <f t="shared" si="282"/>
        <v>0</v>
      </c>
      <c r="BC2049" s="44">
        <f t="shared" si="283"/>
        <v>0</v>
      </c>
      <c r="BD2049" s="44"/>
    </row>
    <row r="2050" spans="1:56" ht="15.75" hidden="1" customHeight="1" x14ac:dyDescent="0.25">
      <c r="A2050" s="6"/>
      <c r="B2050" s="22"/>
      <c r="C2050" s="7"/>
      <c r="D2050" s="46"/>
      <c r="E2050" s="7"/>
      <c r="F2050" s="7"/>
      <c r="G2050" s="44"/>
      <c r="H2050" s="41">
        <f>Tabela1[[#This Row],[PESO UNI]]*Tabela1[[#This Row],[QTE]]</f>
        <v>0</v>
      </c>
      <c r="I2050" s="7"/>
      <c r="J2050" s="8"/>
      <c r="K2050" s="8"/>
      <c r="L2050" s="9"/>
      <c r="M2050" s="10"/>
      <c r="N2050" s="8"/>
      <c r="O2050" s="12"/>
      <c r="P2050" s="13"/>
      <c r="Q2050" s="14">
        <f>Tabela1[[#This Row],[QTDE/ Fabricação]]-Tabela1[[#This Row],[QTE]]</f>
        <v>0</v>
      </c>
      <c r="R2050" s="19">
        <f t="shared" si="278"/>
        <v>0</v>
      </c>
      <c r="S2050" s="19">
        <f t="shared" si="277"/>
        <v>0</v>
      </c>
      <c r="T2050" s="20">
        <f t="shared" si="279"/>
        <v>0</v>
      </c>
      <c r="U2050" s="17">
        <f>IFERROR(SUMIF('LISTA DE EMBARQUE'!B:B,MICRO!E:E,'LISTA DE EMBARQUE'!G:G),"")</f>
        <v>0</v>
      </c>
      <c r="V2050" s="12" t="str">
        <f>IFERROR(VLOOKUP(Tabela1[[#This Row],[COD.MDE]],'LISTA DE EMBARQUE'!B:L,11,0),"")</f>
        <v/>
      </c>
      <c r="W2050" s="13" t="str">
        <f>IFERROR(COUNTIF(#REF!,Tabela1[[#This Row],[Colunas5]]),"")</f>
        <v/>
      </c>
      <c r="X2050" s="14">
        <f>Tabela1[[#This Row],[QIANTIDADE EXPEDIDA]]*Tabela1[[#This Row],[PESO UNI]]</f>
        <v>0</v>
      </c>
      <c r="Y2050" s="14">
        <f t="shared" si="280"/>
        <v>0</v>
      </c>
      <c r="Z2050" s="21">
        <f>Tabela1[[#This Row],[PESO TOTAL]]-Tabela1[[#This Row],[Peso Expedido]]</f>
        <v>0</v>
      </c>
      <c r="AA2050" s="18"/>
      <c r="AB2050" s="40"/>
      <c r="AC2050" s="40"/>
      <c r="AD2050" s="40"/>
      <c r="AE2050" s="40"/>
      <c r="AF2050" s="40"/>
      <c r="AG2050" s="40"/>
      <c r="AH2050" s="40"/>
      <c r="AI2050" s="40" t="str">
        <f t="shared" si="276"/>
        <v>ok</v>
      </c>
      <c r="AJ2050"/>
      <c r="AK2050" t="str">
        <f>Tabela1[[#This Row],[Coluna1]]&amp;Tabela1[[#This Row],[PEDIDO]]</f>
        <v/>
      </c>
      <c r="AL2050"/>
      <c r="AM2050"/>
      <c r="AN2050"/>
      <c r="AO2050" t="str">
        <f t="shared" si="281"/>
        <v>/</v>
      </c>
      <c r="AP2050" t="str">
        <f>Tabela1[[#This Row],[TAG]]&amp;Tabela1[[#This Row],[PEDIDO]]&amp;Tabela1[[#This Row],[PRODUTO]]</f>
        <v/>
      </c>
      <c r="AQ2050" s="23" t="str">
        <f>Tabela1[[#This Row],[PRODUTO]]&amp;Tabela1[[#This Row],[TAG]]</f>
        <v/>
      </c>
      <c r="AR2050" s="183">
        <f>Tabela1[[#This Row],[PESO TOTAL]]*Tabela1[[#This Row],[MATÉRIA PRIMA]]</f>
        <v>0</v>
      </c>
      <c r="AS2050" s="28">
        <f>Tabela1[[#This Row],[PESO TOTAL]]*Tabela1[[#This Row],[PREPARAÇÃO ]]</f>
        <v>0</v>
      </c>
      <c r="AT2050" s="28">
        <f>Tabela1[[#This Row],[PESO TOTAL]]*Tabela1[[#This Row],[CALDEIRARIA]]</f>
        <v>0</v>
      </c>
      <c r="AU2050" s="28">
        <f>Tabela1[[#This Row],[PESO TOTAL]]*Tabela1[[#This Row],[SOLDA]]</f>
        <v>0</v>
      </c>
      <c r="AV2050" s="28">
        <f>Tabela1[[#This Row],[PESO TOTAL]]*Tabela1[[#This Row],[ACABAMENTO]]</f>
        <v>0</v>
      </c>
      <c r="AW2050" s="28">
        <f>Tabela1[[#This Row],[PESO TOTAL]]*Tabela1[[#This Row],[PRONTO ACABADO]]</f>
        <v>0</v>
      </c>
      <c r="AX2050" s="28">
        <f>Tabela1[[#This Row],[PESO TOTAL]]*Tabela1[[#This Row],[EXPEDIÇÃO ]]</f>
        <v>0</v>
      </c>
      <c r="AY2050" s="28" t="str">
        <f>Tabela1[[#This Row],[PEDIDO]]&amp;Tabela1[[#This Row],[PRODUTO]]</f>
        <v/>
      </c>
      <c r="AZ2050" s="44">
        <f>IF(AF2050="",0,IF(ISTEXT(AF2050),H2050*VALUE(SUBSTITUTE(AF2050,"%",""))/100,H2050*AF2050))-Tabela1[[#This Row],[PRONTO ACABADO2]]</f>
        <v>0</v>
      </c>
      <c r="BA2050" s="44">
        <f>IF(AG2050="",0,IF(ISTEXT(AG2050),H2050*VALUE(SUBSTITUTE(AG2050,"%",""))/100,H2050*AG2050))-Tabela1[[#This Row],[PESO EXPEDIDO2]]</f>
        <v>0</v>
      </c>
      <c r="BB2050" s="44">
        <f t="shared" si="282"/>
        <v>0</v>
      </c>
      <c r="BC2050" s="44">
        <f t="shared" si="283"/>
        <v>0</v>
      </c>
      <c r="BD2050" s="44"/>
    </row>
    <row r="2051" spans="1:56" ht="15.75" hidden="1" customHeight="1" x14ac:dyDescent="0.25">
      <c r="A2051" s="6"/>
      <c r="B2051" s="22"/>
      <c r="C2051" s="7"/>
      <c r="D2051" s="46"/>
      <c r="E2051" s="7"/>
      <c r="F2051" s="7"/>
      <c r="G2051" s="44"/>
      <c r="H2051" s="41">
        <f>Tabela1[[#This Row],[PESO UNI]]*Tabela1[[#This Row],[QTE]]</f>
        <v>0</v>
      </c>
      <c r="I2051" s="7"/>
      <c r="J2051" s="8"/>
      <c r="K2051" s="8"/>
      <c r="L2051" s="9"/>
      <c r="M2051" s="10"/>
      <c r="N2051" s="8"/>
      <c r="O2051" s="12"/>
      <c r="P2051" s="13"/>
      <c r="Q2051" s="14">
        <f>Tabela1[[#This Row],[QTDE/ Fabricação]]-Tabela1[[#This Row],[QTE]]</f>
        <v>0</v>
      </c>
      <c r="R2051" s="19">
        <f t="shared" si="278"/>
        <v>0</v>
      </c>
      <c r="S2051" s="19">
        <f t="shared" si="277"/>
        <v>0</v>
      </c>
      <c r="T2051" s="20">
        <f t="shared" si="279"/>
        <v>0</v>
      </c>
      <c r="U2051" s="17">
        <f>IFERROR(SUMIF('LISTA DE EMBARQUE'!B:B,MICRO!E:E,'LISTA DE EMBARQUE'!G:G),"")</f>
        <v>0</v>
      </c>
      <c r="V2051" s="12" t="str">
        <f>IFERROR(VLOOKUP(Tabela1[[#This Row],[COD.MDE]],'LISTA DE EMBARQUE'!B:L,11,0),"")</f>
        <v/>
      </c>
      <c r="W2051" s="13" t="str">
        <f>IFERROR(COUNTIF(#REF!,Tabela1[[#This Row],[Colunas5]]),"")</f>
        <v/>
      </c>
      <c r="X2051" s="14">
        <f>Tabela1[[#This Row],[QIANTIDADE EXPEDIDA]]*Tabela1[[#This Row],[PESO UNI]]</f>
        <v>0</v>
      </c>
      <c r="Y2051" s="14">
        <f t="shared" si="280"/>
        <v>0</v>
      </c>
      <c r="Z2051" s="21">
        <f>Tabela1[[#This Row],[PESO TOTAL]]-Tabela1[[#This Row],[Peso Expedido]]</f>
        <v>0</v>
      </c>
      <c r="AA2051" s="18"/>
      <c r="AB2051" s="40"/>
      <c r="AC2051" s="40"/>
      <c r="AD2051" s="40"/>
      <c r="AE2051" s="40"/>
      <c r="AF2051" s="40"/>
      <c r="AG2051" s="40"/>
      <c r="AH2051" s="40"/>
      <c r="AI2051" s="40" t="str">
        <f t="shared" si="276"/>
        <v>ok</v>
      </c>
      <c r="AJ2051"/>
      <c r="AK2051" t="str">
        <f>Tabela1[[#This Row],[Coluna1]]&amp;Tabela1[[#This Row],[PEDIDO]]</f>
        <v/>
      </c>
      <c r="AL2051"/>
      <c r="AM2051"/>
      <c r="AN2051"/>
      <c r="AO2051" t="str">
        <f t="shared" si="281"/>
        <v>/</v>
      </c>
      <c r="AP2051" t="str">
        <f>Tabela1[[#This Row],[TAG]]&amp;Tabela1[[#This Row],[PEDIDO]]&amp;Tabela1[[#This Row],[PRODUTO]]</f>
        <v/>
      </c>
      <c r="AQ2051" s="23" t="str">
        <f>Tabela1[[#This Row],[PRODUTO]]&amp;Tabela1[[#This Row],[TAG]]</f>
        <v/>
      </c>
      <c r="AR2051" s="183">
        <f>Tabela1[[#This Row],[PESO TOTAL]]*Tabela1[[#This Row],[MATÉRIA PRIMA]]</f>
        <v>0</v>
      </c>
      <c r="AS2051" s="28">
        <f>Tabela1[[#This Row],[PESO TOTAL]]*Tabela1[[#This Row],[PREPARAÇÃO ]]</f>
        <v>0</v>
      </c>
      <c r="AT2051" s="28">
        <f>Tabela1[[#This Row],[PESO TOTAL]]*Tabela1[[#This Row],[CALDEIRARIA]]</f>
        <v>0</v>
      </c>
      <c r="AU2051" s="28">
        <f>Tabela1[[#This Row],[PESO TOTAL]]*Tabela1[[#This Row],[SOLDA]]</f>
        <v>0</v>
      </c>
      <c r="AV2051" s="28">
        <f>Tabela1[[#This Row],[PESO TOTAL]]*Tabela1[[#This Row],[ACABAMENTO]]</f>
        <v>0</v>
      </c>
      <c r="AW2051" s="28">
        <f>Tabela1[[#This Row],[PESO TOTAL]]*Tabela1[[#This Row],[PRONTO ACABADO]]</f>
        <v>0</v>
      </c>
      <c r="AX2051" s="28">
        <f>Tabela1[[#This Row],[PESO TOTAL]]*Tabela1[[#This Row],[EXPEDIÇÃO ]]</f>
        <v>0</v>
      </c>
      <c r="AY2051" s="28" t="str">
        <f>Tabela1[[#This Row],[PEDIDO]]&amp;Tabela1[[#This Row],[PRODUTO]]</f>
        <v/>
      </c>
      <c r="AZ2051" s="44">
        <f>IF(AF2051="",0,IF(ISTEXT(AF2051),H2051*VALUE(SUBSTITUTE(AF2051,"%",""))/100,H2051*AF2051))-Tabela1[[#This Row],[PRONTO ACABADO2]]</f>
        <v>0</v>
      </c>
      <c r="BA2051" s="44">
        <f>IF(AG2051="",0,IF(ISTEXT(AG2051),H2051*VALUE(SUBSTITUTE(AG2051,"%",""))/100,H2051*AG2051))-Tabela1[[#This Row],[PESO EXPEDIDO2]]</f>
        <v>0</v>
      </c>
      <c r="BB2051" s="44">
        <f t="shared" si="282"/>
        <v>0</v>
      </c>
      <c r="BC2051" s="44">
        <f t="shared" si="283"/>
        <v>0</v>
      </c>
      <c r="BD2051" s="44"/>
    </row>
    <row r="2052" spans="1:56" ht="15.75" hidden="1" customHeight="1" x14ac:dyDescent="0.25">
      <c r="A2052" s="6"/>
      <c r="B2052" s="22"/>
      <c r="C2052" s="7"/>
      <c r="D2052" s="46"/>
      <c r="E2052" s="7"/>
      <c r="F2052" s="7"/>
      <c r="G2052" s="44"/>
      <c r="H2052" s="41">
        <f>Tabela1[[#This Row],[PESO UNI]]*Tabela1[[#This Row],[QTE]]</f>
        <v>0</v>
      </c>
      <c r="I2052" s="7"/>
      <c r="J2052" s="8"/>
      <c r="K2052" s="8"/>
      <c r="L2052" s="9"/>
      <c r="M2052" s="10"/>
      <c r="N2052" s="8"/>
      <c r="O2052" s="12"/>
      <c r="P2052" s="13"/>
      <c r="Q2052" s="14">
        <f>Tabela1[[#This Row],[QTDE/ Fabricação]]-Tabela1[[#This Row],[QTE]]</f>
        <v>0</v>
      </c>
      <c r="R2052" s="19">
        <f t="shared" si="278"/>
        <v>0</v>
      </c>
      <c r="S2052" s="19">
        <f t="shared" si="277"/>
        <v>0</v>
      </c>
      <c r="T2052" s="20">
        <f t="shared" si="279"/>
        <v>0</v>
      </c>
      <c r="U2052" s="17">
        <f>IFERROR(SUMIF('LISTA DE EMBARQUE'!B:B,MICRO!E:E,'LISTA DE EMBARQUE'!G:G),"")</f>
        <v>0</v>
      </c>
      <c r="V2052" s="12" t="str">
        <f>IFERROR(VLOOKUP(Tabela1[[#This Row],[COD.MDE]],'LISTA DE EMBARQUE'!B:L,11,0),"")</f>
        <v/>
      </c>
      <c r="W2052" s="13" t="str">
        <f>IFERROR(COUNTIF(#REF!,Tabela1[[#This Row],[Colunas5]]),"")</f>
        <v/>
      </c>
      <c r="X2052" s="14">
        <f>Tabela1[[#This Row],[QIANTIDADE EXPEDIDA]]*Tabela1[[#This Row],[PESO UNI]]</f>
        <v>0</v>
      </c>
      <c r="Y2052" s="14">
        <f t="shared" si="280"/>
        <v>0</v>
      </c>
      <c r="Z2052" s="21">
        <f>Tabela1[[#This Row],[PESO TOTAL]]-Tabela1[[#This Row],[Peso Expedido]]</f>
        <v>0</v>
      </c>
      <c r="AA2052" s="18"/>
      <c r="AB2052" s="40"/>
      <c r="AC2052" s="40"/>
      <c r="AD2052" s="40"/>
      <c r="AE2052" s="40"/>
      <c r="AF2052" s="40"/>
      <c r="AG2052" s="40"/>
      <c r="AH2052" s="40"/>
      <c r="AI2052" s="40" t="str">
        <f t="shared" si="276"/>
        <v>ok</v>
      </c>
      <c r="AJ2052"/>
      <c r="AK2052" t="str">
        <f>Tabela1[[#This Row],[Coluna1]]&amp;Tabela1[[#This Row],[PEDIDO]]</f>
        <v/>
      </c>
      <c r="AL2052"/>
      <c r="AM2052"/>
      <c r="AN2052"/>
      <c r="AO2052" t="str">
        <f t="shared" si="281"/>
        <v>/</v>
      </c>
      <c r="AP2052" t="str">
        <f>Tabela1[[#This Row],[TAG]]&amp;Tabela1[[#This Row],[PEDIDO]]&amp;Tabela1[[#This Row],[PRODUTO]]</f>
        <v/>
      </c>
      <c r="AQ2052" s="23" t="str">
        <f>Tabela1[[#This Row],[PRODUTO]]&amp;Tabela1[[#This Row],[TAG]]</f>
        <v/>
      </c>
      <c r="AR2052" s="183">
        <f>Tabela1[[#This Row],[PESO TOTAL]]*Tabela1[[#This Row],[MATÉRIA PRIMA]]</f>
        <v>0</v>
      </c>
      <c r="AS2052" s="28">
        <f>Tabela1[[#This Row],[PESO TOTAL]]*Tabela1[[#This Row],[PREPARAÇÃO ]]</f>
        <v>0</v>
      </c>
      <c r="AT2052" s="28">
        <f>Tabela1[[#This Row],[PESO TOTAL]]*Tabela1[[#This Row],[CALDEIRARIA]]</f>
        <v>0</v>
      </c>
      <c r="AU2052" s="28">
        <f>Tabela1[[#This Row],[PESO TOTAL]]*Tabela1[[#This Row],[SOLDA]]</f>
        <v>0</v>
      </c>
      <c r="AV2052" s="28">
        <f>Tabela1[[#This Row],[PESO TOTAL]]*Tabela1[[#This Row],[ACABAMENTO]]</f>
        <v>0</v>
      </c>
      <c r="AW2052" s="28">
        <f>Tabela1[[#This Row],[PESO TOTAL]]*Tabela1[[#This Row],[PRONTO ACABADO]]</f>
        <v>0</v>
      </c>
      <c r="AX2052" s="28">
        <f>Tabela1[[#This Row],[PESO TOTAL]]*Tabela1[[#This Row],[EXPEDIÇÃO ]]</f>
        <v>0</v>
      </c>
      <c r="AY2052" s="28" t="str">
        <f>Tabela1[[#This Row],[PEDIDO]]&amp;Tabela1[[#This Row],[PRODUTO]]</f>
        <v/>
      </c>
      <c r="AZ2052" s="44">
        <f>IF(AF2052="",0,IF(ISTEXT(AF2052),H2052*VALUE(SUBSTITUTE(AF2052,"%",""))/100,H2052*AF2052))-Tabela1[[#This Row],[PRONTO ACABADO2]]</f>
        <v>0</v>
      </c>
      <c r="BA2052" s="44">
        <f>IF(AG2052="",0,IF(ISTEXT(AG2052),H2052*VALUE(SUBSTITUTE(AG2052,"%",""))/100,H2052*AG2052))-Tabela1[[#This Row],[PESO EXPEDIDO2]]</f>
        <v>0</v>
      </c>
      <c r="BB2052" s="44">
        <f t="shared" si="282"/>
        <v>0</v>
      </c>
      <c r="BC2052" s="44">
        <f t="shared" si="283"/>
        <v>0</v>
      </c>
      <c r="BD2052" s="44"/>
    </row>
    <row r="2053" spans="1:56" ht="15.75" hidden="1" customHeight="1" x14ac:dyDescent="0.25">
      <c r="A2053" s="6"/>
      <c r="B2053" s="22"/>
      <c r="C2053" s="7"/>
      <c r="D2053" s="46"/>
      <c r="E2053" s="7"/>
      <c r="F2053" s="7"/>
      <c r="G2053" s="44"/>
      <c r="H2053" s="41">
        <f>Tabela1[[#This Row],[PESO UNI]]*Tabela1[[#This Row],[QTE]]</f>
        <v>0</v>
      </c>
      <c r="I2053" s="7"/>
      <c r="J2053" s="8"/>
      <c r="K2053" s="8"/>
      <c r="L2053" s="9"/>
      <c r="M2053" s="10"/>
      <c r="N2053" s="8"/>
      <c r="O2053" s="12"/>
      <c r="P2053" s="13"/>
      <c r="Q2053" s="14">
        <f>Tabela1[[#This Row],[QTDE/ Fabricação]]-Tabela1[[#This Row],[QTE]]</f>
        <v>0</v>
      </c>
      <c r="R2053" s="19">
        <f t="shared" si="278"/>
        <v>0</v>
      </c>
      <c r="S2053" s="19">
        <f t="shared" si="277"/>
        <v>0</v>
      </c>
      <c r="T2053" s="20">
        <f t="shared" si="279"/>
        <v>0</v>
      </c>
      <c r="U2053" s="17">
        <f>IFERROR(SUMIF('LISTA DE EMBARQUE'!B:B,MICRO!E:E,'LISTA DE EMBARQUE'!G:G),"")</f>
        <v>0</v>
      </c>
      <c r="V2053" s="12" t="str">
        <f>IFERROR(VLOOKUP(Tabela1[[#This Row],[COD.MDE]],'LISTA DE EMBARQUE'!B:L,11,0),"")</f>
        <v/>
      </c>
      <c r="W2053" s="13" t="str">
        <f>IFERROR(COUNTIF(#REF!,Tabela1[[#This Row],[Colunas5]]),"")</f>
        <v/>
      </c>
      <c r="X2053" s="14">
        <f>Tabela1[[#This Row],[QIANTIDADE EXPEDIDA]]*Tabela1[[#This Row],[PESO UNI]]</f>
        <v>0</v>
      </c>
      <c r="Y2053" s="14">
        <f t="shared" si="280"/>
        <v>0</v>
      </c>
      <c r="Z2053" s="21">
        <f>Tabela1[[#This Row],[PESO TOTAL]]-Tabela1[[#This Row],[Peso Expedido]]</f>
        <v>0</v>
      </c>
      <c r="AA2053" s="18"/>
      <c r="AB2053" s="40"/>
      <c r="AC2053" s="40"/>
      <c r="AD2053" s="40"/>
      <c r="AE2053" s="40"/>
      <c r="AF2053" s="40"/>
      <c r="AG2053" s="40"/>
      <c r="AH2053" s="40"/>
      <c r="AI2053" s="40" t="str">
        <f t="shared" si="276"/>
        <v>ok</v>
      </c>
      <c r="AJ2053"/>
      <c r="AK2053" t="str">
        <f>Tabela1[[#This Row],[Coluna1]]&amp;Tabela1[[#This Row],[PEDIDO]]</f>
        <v/>
      </c>
      <c r="AL2053"/>
      <c r="AM2053"/>
      <c r="AN2053"/>
      <c r="AO2053" t="str">
        <f t="shared" si="281"/>
        <v>/</v>
      </c>
      <c r="AP2053" t="str">
        <f>Tabela1[[#This Row],[TAG]]&amp;Tabela1[[#This Row],[PEDIDO]]&amp;Tabela1[[#This Row],[PRODUTO]]</f>
        <v/>
      </c>
      <c r="AQ2053" s="23" t="str">
        <f>Tabela1[[#This Row],[PRODUTO]]&amp;Tabela1[[#This Row],[TAG]]</f>
        <v/>
      </c>
      <c r="AR2053" s="183">
        <f>Tabela1[[#This Row],[PESO TOTAL]]*Tabela1[[#This Row],[MATÉRIA PRIMA]]</f>
        <v>0</v>
      </c>
      <c r="AS2053" s="28">
        <f>Tabela1[[#This Row],[PESO TOTAL]]*Tabela1[[#This Row],[PREPARAÇÃO ]]</f>
        <v>0</v>
      </c>
      <c r="AT2053" s="28">
        <f>Tabela1[[#This Row],[PESO TOTAL]]*Tabela1[[#This Row],[CALDEIRARIA]]</f>
        <v>0</v>
      </c>
      <c r="AU2053" s="28">
        <f>Tabela1[[#This Row],[PESO TOTAL]]*Tabela1[[#This Row],[SOLDA]]</f>
        <v>0</v>
      </c>
      <c r="AV2053" s="28">
        <f>Tabela1[[#This Row],[PESO TOTAL]]*Tabela1[[#This Row],[ACABAMENTO]]</f>
        <v>0</v>
      </c>
      <c r="AW2053" s="28">
        <f>Tabela1[[#This Row],[PESO TOTAL]]*Tabela1[[#This Row],[PRONTO ACABADO]]</f>
        <v>0</v>
      </c>
      <c r="AX2053" s="28">
        <f>Tabela1[[#This Row],[PESO TOTAL]]*Tabela1[[#This Row],[EXPEDIÇÃO ]]</f>
        <v>0</v>
      </c>
      <c r="AY2053" s="28" t="str">
        <f>Tabela1[[#This Row],[PEDIDO]]&amp;Tabela1[[#This Row],[PRODUTO]]</f>
        <v/>
      </c>
      <c r="AZ2053" s="44">
        <f>IF(AF2053="",0,IF(ISTEXT(AF2053),H2053*VALUE(SUBSTITUTE(AF2053,"%",""))/100,H2053*AF2053))-Tabela1[[#This Row],[PRONTO ACABADO2]]</f>
        <v>0</v>
      </c>
      <c r="BA2053" s="44">
        <f>IF(AG2053="",0,IF(ISTEXT(AG2053),H2053*VALUE(SUBSTITUTE(AG2053,"%",""))/100,H2053*AG2053))-Tabela1[[#This Row],[PESO EXPEDIDO2]]</f>
        <v>0</v>
      </c>
      <c r="BB2053" s="44">
        <f t="shared" si="282"/>
        <v>0</v>
      </c>
      <c r="BC2053" s="44">
        <f t="shared" si="283"/>
        <v>0</v>
      </c>
      <c r="BD2053" s="44"/>
    </row>
    <row r="2054" spans="1:56" ht="15.75" hidden="1" customHeight="1" x14ac:dyDescent="0.25">
      <c r="A2054" s="6"/>
      <c r="B2054" s="22"/>
      <c r="C2054" s="7"/>
      <c r="D2054" s="46"/>
      <c r="E2054" s="7"/>
      <c r="F2054" s="7"/>
      <c r="G2054" s="44"/>
      <c r="H2054" s="41">
        <f>Tabela1[[#This Row],[PESO UNI]]*Tabela1[[#This Row],[QTE]]</f>
        <v>0</v>
      </c>
      <c r="I2054" s="7"/>
      <c r="J2054" s="8"/>
      <c r="K2054" s="8"/>
      <c r="L2054" s="9"/>
      <c r="M2054" s="10"/>
      <c r="N2054" s="8"/>
      <c r="O2054" s="12"/>
      <c r="P2054" s="13"/>
      <c r="Q2054" s="14">
        <f>Tabela1[[#This Row],[QTDE/ Fabricação]]-Tabela1[[#This Row],[QTE]]</f>
        <v>0</v>
      </c>
      <c r="R2054" s="19">
        <f t="shared" si="278"/>
        <v>0</v>
      </c>
      <c r="S2054" s="19">
        <f t="shared" si="277"/>
        <v>0</v>
      </c>
      <c r="T2054" s="20">
        <f t="shared" si="279"/>
        <v>0</v>
      </c>
      <c r="U2054" s="17">
        <f>IFERROR(SUMIF('LISTA DE EMBARQUE'!B:B,MICRO!E:E,'LISTA DE EMBARQUE'!G:G),"")</f>
        <v>0</v>
      </c>
      <c r="V2054" s="12" t="str">
        <f>IFERROR(VLOOKUP(Tabela1[[#This Row],[COD.MDE]],'LISTA DE EMBARQUE'!B:L,11,0),"")</f>
        <v/>
      </c>
      <c r="W2054" s="13" t="str">
        <f>IFERROR(COUNTIF(#REF!,Tabela1[[#This Row],[Colunas5]]),"")</f>
        <v/>
      </c>
      <c r="X2054" s="14">
        <f>Tabela1[[#This Row],[QIANTIDADE EXPEDIDA]]*Tabela1[[#This Row],[PESO UNI]]</f>
        <v>0</v>
      </c>
      <c r="Y2054" s="14">
        <f t="shared" si="280"/>
        <v>0</v>
      </c>
      <c r="Z2054" s="21">
        <f>Tabela1[[#This Row],[PESO TOTAL]]-Tabela1[[#This Row],[Peso Expedido]]</f>
        <v>0</v>
      </c>
      <c r="AA2054" s="18"/>
      <c r="AB2054" s="40"/>
      <c r="AC2054" s="40"/>
      <c r="AD2054" s="40"/>
      <c r="AE2054" s="40"/>
      <c r="AF2054" s="40"/>
      <c r="AG2054" s="40"/>
      <c r="AH2054" s="40"/>
      <c r="AI2054" s="40" t="str">
        <f t="shared" si="276"/>
        <v>ok</v>
      </c>
      <c r="AJ2054"/>
      <c r="AK2054" t="str">
        <f>Tabela1[[#This Row],[Coluna1]]&amp;Tabela1[[#This Row],[PEDIDO]]</f>
        <v/>
      </c>
      <c r="AL2054"/>
      <c r="AM2054"/>
      <c r="AN2054"/>
      <c r="AO2054" t="str">
        <f t="shared" si="281"/>
        <v>/</v>
      </c>
      <c r="AP2054" t="str">
        <f>Tabela1[[#This Row],[TAG]]&amp;Tabela1[[#This Row],[PEDIDO]]&amp;Tabela1[[#This Row],[PRODUTO]]</f>
        <v/>
      </c>
      <c r="AQ2054" s="23" t="str">
        <f>Tabela1[[#This Row],[PRODUTO]]&amp;Tabela1[[#This Row],[TAG]]</f>
        <v/>
      </c>
      <c r="AR2054" s="183">
        <f>Tabela1[[#This Row],[PESO TOTAL]]*Tabela1[[#This Row],[MATÉRIA PRIMA]]</f>
        <v>0</v>
      </c>
      <c r="AS2054" s="28">
        <f>Tabela1[[#This Row],[PESO TOTAL]]*Tabela1[[#This Row],[PREPARAÇÃO ]]</f>
        <v>0</v>
      </c>
      <c r="AT2054" s="28">
        <f>Tabela1[[#This Row],[PESO TOTAL]]*Tabela1[[#This Row],[CALDEIRARIA]]</f>
        <v>0</v>
      </c>
      <c r="AU2054" s="28">
        <f>Tabela1[[#This Row],[PESO TOTAL]]*Tabela1[[#This Row],[SOLDA]]</f>
        <v>0</v>
      </c>
      <c r="AV2054" s="28">
        <f>Tabela1[[#This Row],[PESO TOTAL]]*Tabela1[[#This Row],[ACABAMENTO]]</f>
        <v>0</v>
      </c>
      <c r="AW2054" s="28">
        <f>Tabela1[[#This Row],[PESO TOTAL]]*Tabela1[[#This Row],[PRONTO ACABADO]]</f>
        <v>0</v>
      </c>
      <c r="AX2054" s="28">
        <f>Tabela1[[#This Row],[PESO TOTAL]]*Tabela1[[#This Row],[EXPEDIÇÃO ]]</f>
        <v>0</v>
      </c>
      <c r="AY2054" s="28" t="str">
        <f>Tabela1[[#This Row],[PEDIDO]]&amp;Tabela1[[#This Row],[PRODUTO]]</f>
        <v/>
      </c>
      <c r="AZ2054" s="44">
        <f>IF(AF2054="",0,IF(ISTEXT(AF2054),H2054*VALUE(SUBSTITUTE(AF2054,"%",""))/100,H2054*AF2054))-Tabela1[[#This Row],[PRONTO ACABADO2]]</f>
        <v>0</v>
      </c>
      <c r="BA2054" s="44">
        <f>IF(AG2054="",0,IF(ISTEXT(AG2054),H2054*VALUE(SUBSTITUTE(AG2054,"%",""))/100,H2054*AG2054))-Tabela1[[#This Row],[PESO EXPEDIDO2]]</f>
        <v>0</v>
      </c>
      <c r="BB2054" s="44">
        <f t="shared" si="282"/>
        <v>0</v>
      </c>
      <c r="BC2054" s="44">
        <f t="shared" si="283"/>
        <v>0</v>
      </c>
      <c r="BD2054" s="44"/>
    </row>
    <row r="2055" spans="1:56" ht="15.75" hidden="1" customHeight="1" x14ac:dyDescent="0.25">
      <c r="A2055" s="6"/>
      <c r="B2055" s="22"/>
      <c r="C2055" s="7"/>
      <c r="D2055" s="46"/>
      <c r="E2055" s="7"/>
      <c r="F2055" s="7"/>
      <c r="G2055" s="44"/>
      <c r="H2055" s="41">
        <f>Tabela1[[#This Row],[PESO UNI]]*Tabela1[[#This Row],[QTE]]</f>
        <v>0</v>
      </c>
      <c r="I2055" s="7"/>
      <c r="J2055" s="8"/>
      <c r="K2055" s="8"/>
      <c r="L2055" s="9"/>
      <c r="M2055" s="10"/>
      <c r="N2055" s="8"/>
      <c r="O2055" s="12"/>
      <c r="P2055" s="13"/>
      <c r="Q2055" s="14">
        <f>Tabela1[[#This Row],[QTDE/ Fabricação]]-Tabela1[[#This Row],[QTE]]</f>
        <v>0</v>
      </c>
      <c r="R2055" s="19">
        <f t="shared" si="278"/>
        <v>0</v>
      </c>
      <c r="S2055" s="19">
        <f t="shared" si="277"/>
        <v>0</v>
      </c>
      <c r="T2055" s="20">
        <f t="shared" si="279"/>
        <v>0</v>
      </c>
      <c r="U2055" s="17">
        <f>IFERROR(SUMIF('LISTA DE EMBARQUE'!B:B,MICRO!E:E,'LISTA DE EMBARQUE'!G:G),"")</f>
        <v>0</v>
      </c>
      <c r="V2055" s="12" t="str">
        <f>IFERROR(VLOOKUP(Tabela1[[#This Row],[COD.MDE]],'LISTA DE EMBARQUE'!B:L,11,0),"")</f>
        <v/>
      </c>
      <c r="W2055" s="13" t="str">
        <f>IFERROR(COUNTIF(#REF!,Tabela1[[#This Row],[Colunas5]]),"")</f>
        <v/>
      </c>
      <c r="X2055" s="14">
        <f>Tabela1[[#This Row],[QIANTIDADE EXPEDIDA]]*Tabela1[[#This Row],[PESO UNI]]</f>
        <v>0</v>
      </c>
      <c r="Y2055" s="14">
        <f t="shared" si="280"/>
        <v>0</v>
      </c>
      <c r="Z2055" s="21">
        <f>Tabela1[[#This Row],[PESO TOTAL]]-Tabela1[[#This Row],[Peso Expedido]]</f>
        <v>0</v>
      </c>
      <c r="AA2055" s="18"/>
      <c r="AB2055" s="40"/>
      <c r="AC2055" s="40"/>
      <c r="AD2055" s="40"/>
      <c r="AE2055" s="40"/>
      <c r="AF2055" s="40"/>
      <c r="AG2055" s="40"/>
      <c r="AH2055" s="40"/>
      <c r="AI2055" s="40" t="str">
        <f t="shared" si="276"/>
        <v>ok</v>
      </c>
      <c r="AJ2055"/>
      <c r="AK2055" t="str">
        <f>Tabela1[[#This Row],[Coluna1]]&amp;Tabela1[[#This Row],[PEDIDO]]</f>
        <v/>
      </c>
      <c r="AL2055"/>
      <c r="AM2055"/>
      <c r="AN2055"/>
      <c r="AO2055" t="str">
        <f t="shared" si="281"/>
        <v>/</v>
      </c>
      <c r="AP2055" t="str">
        <f>Tabela1[[#This Row],[TAG]]&amp;Tabela1[[#This Row],[PEDIDO]]&amp;Tabela1[[#This Row],[PRODUTO]]</f>
        <v/>
      </c>
      <c r="AQ2055" s="23" t="str">
        <f>Tabela1[[#This Row],[PRODUTO]]&amp;Tabela1[[#This Row],[TAG]]</f>
        <v/>
      </c>
      <c r="AR2055" s="183">
        <f>Tabela1[[#This Row],[PESO TOTAL]]*Tabela1[[#This Row],[MATÉRIA PRIMA]]</f>
        <v>0</v>
      </c>
      <c r="AS2055" s="28">
        <f>Tabela1[[#This Row],[PESO TOTAL]]*Tabela1[[#This Row],[PREPARAÇÃO ]]</f>
        <v>0</v>
      </c>
      <c r="AT2055" s="28">
        <f>Tabela1[[#This Row],[PESO TOTAL]]*Tabela1[[#This Row],[CALDEIRARIA]]</f>
        <v>0</v>
      </c>
      <c r="AU2055" s="28">
        <f>Tabela1[[#This Row],[PESO TOTAL]]*Tabela1[[#This Row],[SOLDA]]</f>
        <v>0</v>
      </c>
      <c r="AV2055" s="28">
        <f>Tabela1[[#This Row],[PESO TOTAL]]*Tabela1[[#This Row],[ACABAMENTO]]</f>
        <v>0</v>
      </c>
      <c r="AW2055" s="28">
        <f>Tabela1[[#This Row],[PESO TOTAL]]*Tabela1[[#This Row],[PRONTO ACABADO]]</f>
        <v>0</v>
      </c>
      <c r="AX2055" s="28">
        <f>Tabela1[[#This Row],[PESO TOTAL]]*Tabela1[[#This Row],[EXPEDIÇÃO ]]</f>
        <v>0</v>
      </c>
      <c r="AY2055" s="28" t="str">
        <f>Tabela1[[#This Row],[PEDIDO]]&amp;Tabela1[[#This Row],[PRODUTO]]</f>
        <v/>
      </c>
      <c r="AZ2055" s="44">
        <f>IF(AF2055="",0,IF(ISTEXT(AF2055),H2055*VALUE(SUBSTITUTE(AF2055,"%",""))/100,H2055*AF2055))-Tabela1[[#This Row],[PRONTO ACABADO2]]</f>
        <v>0</v>
      </c>
      <c r="BA2055" s="44">
        <f>IF(AG2055="",0,IF(ISTEXT(AG2055),H2055*VALUE(SUBSTITUTE(AG2055,"%",""))/100,H2055*AG2055))-Tabela1[[#This Row],[PESO EXPEDIDO2]]</f>
        <v>0</v>
      </c>
      <c r="BB2055" s="44">
        <f t="shared" si="282"/>
        <v>0</v>
      </c>
      <c r="BC2055" s="44">
        <f t="shared" si="283"/>
        <v>0</v>
      </c>
      <c r="BD2055" s="44"/>
    </row>
    <row r="2056" spans="1:56" ht="15.75" hidden="1" customHeight="1" x14ac:dyDescent="0.25">
      <c r="A2056" s="6"/>
      <c r="B2056" s="22"/>
      <c r="C2056" s="7"/>
      <c r="D2056" s="46"/>
      <c r="E2056" s="7"/>
      <c r="F2056" s="7"/>
      <c r="G2056" s="44"/>
      <c r="H2056" s="41">
        <f>Tabela1[[#This Row],[PESO UNI]]*Tabela1[[#This Row],[QTE]]</f>
        <v>0</v>
      </c>
      <c r="I2056" s="7"/>
      <c r="J2056" s="8"/>
      <c r="K2056" s="8"/>
      <c r="L2056" s="9"/>
      <c r="M2056" s="10"/>
      <c r="N2056" s="8"/>
      <c r="O2056" s="12"/>
      <c r="P2056" s="13"/>
      <c r="Q2056" s="14">
        <f>Tabela1[[#This Row],[QTDE/ Fabricação]]-Tabela1[[#This Row],[QTE]]</f>
        <v>0</v>
      </c>
      <c r="R2056" s="19">
        <f t="shared" si="278"/>
        <v>0</v>
      </c>
      <c r="S2056" s="19">
        <f t="shared" si="277"/>
        <v>0</v>
      </c>
      <c r="T2056" s="20">
        <f t="shared" si="279"/>
        <v>0</v>
      </c>
      <c r="U2056" s="17">
        <f>IFERROR(SUMIF('LISTA DE EMBARQUE'!B:B,MICRO!E:E,'LISTA DE EMBARQUE'!G:G),"")</f>
        <v>0</v>
      </c>
      <c r="V2056" s="12" t="str">
        <f>IFERROR(VLOOKUP(Tabela1[[#This Row],[COD.MDE]],'LISTA DE EMBARQUE'!B:L,11,0),"")</f>
        <v/>
      </c>
      <c r="W2056" s="13" t="str">
        <f>IFERROR(COUNTIF(#REF!,Tabela1[[#This Row],[Colunas5]]),"")</f>
        <v/>
      </c>
      <c r="X2056" s="14">
        <f>Tabela1[[#This Row],[QIANTIDADE EXPEDIDA]]*Tabela1[[#This Row],[PESO UNI]]</f>
        <v>0</v>
      </c>
      <c r="Y2056" s="14">
        <f t="shared" si="280"/>
        <v>0</v>
      </c>
      <c r="Z2056" s="21">
        <f>Tabela1[[#This Row],[PESO TOTAL]]-Tabela1[[#This Row],[Peso Expedido]]</f>
        <v>0</v>
      </c>
      <c r="AA2056" s="18"/>
      <c r="AB2056" s="40"/>
      <c r="AC2056" s="40"/>
      <c r="AD2056" s="40"/>
      <c r="AE2056" s="40"/>
      <c r="AF2056" s="40"/>
      <c r="AG2056" s="40"/>
      <c r="AH2056" s="40"/>
      <c r="AI2056" s="40" t="str">
        <f t="shared" si="276"/>
        <v>ok</v>
      </c>
      <c r="AJ2056"/>
      <c r="AK2056" t="str">
        <f>Tabela1[[#This Row],[Coluna1]]&amp;Tabela1[[#This Row],[PEDIDO]]</f>
        <v/>
      </c>
      <c r="AL2056"/>
      <c r="AM2056"/>
      <c r="AN2056"/>
      <c r="AO2056" t="str">
        <f t="shared" si="281"/>
        <v>/</v>
      </c>
      <c r="AP2056" t="str">
        <f>Tabela1[[#This Row],[TAG]]&amp;Tabela1[[#This Row],[PEDIDO]]&amp;Tabela1[[#This Row],[PRODUTO]]</f>
        <v/>
      </c>
      <c r="AQ2056" s="23" t="str">
        <f>Tabela1[[#This Row],[PRODUTO]]&amp;Tabela1[[#This Row],[TAG]]</f>
        <v/>
      </c>
      <c r="AR2056" s="183">
        <f>Tabela1[[#This Row],[PESO TOTAL]]*Tabela1[[#This Row],[MATÉRIA PRIMA]]</f>
        <v>0</v>
      </c>
      <c r="AS2056" s="28">
        <f>Tabela1[[#This Row],[PESO TOTAL]]*Tabela1[[#This Row],[PREPARAÇÃO ]]</f>
        <v>0</v>
      </c>
      <c r="AT2056" s="28">
        <f>Tabela1[[#This Row],[PESO TOTAL]]*Tabela1[[#This Row],[CALDEIRARIA]]</f>
        <v>0</v>
      </c>
      <c r="AU2056" s="28">
        <f>Tabela1[[#This Row],[PESO TOTAL]]*Tabela1[[#This Row],[SOLDA]]</f>
        <v>0</v>
      </c>
      <c r="AV2056" s="28">
        <f>Tabela1[[#This Row],[PESO TOTAL]]*Tabela1[[#This Row],[ACABAMENTO]]</f>
        <v>0</v>
      </c>
      <c r="AW2056" s="28">
        <f>Tabela1[[#This Row],[PESO TOTAL]]*Tabela1[[#This Row],[PRONTO ACABADO]]</f>
        <v>0</v>
      </c>
      <c r="AX2056" s="28">
        <f>Tabela1[[#This Row],[PESO TOTAL]]*Tabela1[[#This Row],[EXPEDIÇÃO ]]</f>
        <v>0</v>
      </c>
      <c r="AY2056" s="28" t="str">
        <f>Tabela1[[#This Row],[PEDIDO]]&amp;Tabela1[[#This Row],[PRODUTO]]</f>
        <v/>
      </c>
      <c r="AZ2056" s="44">
        <f>IF(AF2056="",0,IF(ISTEXT(AF2056),H2056*VALUE(SUBSTITUTE(AF2056,"%",""))/100,H2056*AF2056))-Tabela1[[#This Row],[PRONTO ACABADO2]]</f>
        <v>0</v>
      </c>
      <c r="BA2056" s="44">
        <f>IF(AG2056="",0,IF(ISTEXT(AG2056),H2056*VALUE(SUBSTITUTE(AG2056,"%",""))/100,H2056*AG2056))-Tabela1[[#This Row],[PESO EXPEDIDO2]]</f>
        <v>0</v>
      </c>
      <c r="BB2056" s="44">
        <f t="shared" si="282"/>
        <v>0</v>
      </c>
      <c r="BC2056" s="44">
        <f t="shared" si="283"/>
        <v>0</v>
      </c>
      <c r="BD2056" s="44"/>
    </row>
    <row r="2057" spans="1:56" ht="15.75" hidden="1" customHeight="1" x14ac:dyDescent="0.25">
      <c r="A2057" s="6"/>
      <c r="B2057" s="22"/>
      <c r="C2057" s="7"/>
      <c r="D2057" s="46"/>
      <c r="E2057" s="7"/>
      <c r="F2057" s="7"/>
      <c r="G2057" s="44"/>
      <c r="H2057" s="41">
        <f>Tabela1[[#This Row],[PESO UNI]]*Tabela1[[#This Row],[QTE]]</f>
        <v>0</v>
      </c>
      <c r="I2057" s="7"/>
      <c r="J2057" s="8"/>
      <c r="K2057" s="8"/>
      <c r="L2057" s="9"/>
      <c r="M2057" s="10"/>
      <c r="N2057" s="8"/>
      <c r="O2057" s="12"/>
      <c r="P2057" s="13"/>
      <c r="Q2057" s="14">
        <f>Tabela1[[#This Row],[QTDE/ Fabricação]]-Tabela1[[#This Row],[QTE]]</f>
        <v>0</v>
      </c>
      <c r="R2057" s="19">
        <f t="shared" si="278"/>
        <v>0</v>
      </c>
      <c r="S2057" s="19">
        <f t="shared" si="277"/>
        <v>0</v>
      </c>
      <c r="T2057" s="20">
        <f t="shared" si="279"/>
        <v>0</v>
      </c>
      <c r="U2057" s="17">
        <f>IFERROR(SUMIF('LISTA DE EMBARQUE'!B:B,MICRO!E:E,'LISTA DE EMBARQUE'!G:G),"")</f>
        <v>0</v>
      </c>
      <c r="V2057" s="12" t="str">
        <f>IFERROR(VLOOKUP(Tabela1[[#This Row],[COD.MDE]],'LISTA DE EMBARQUE'!B:L,11,0),"")</f>
        <v/>
      </c>
      <c r="W2057" s="13" t="str">
        <f>IFERROR(COUNTIF(#REF!,Tabela1[[#This Row],[Colunas5]]),"")</f>
        <v/>
      </c>
      <c r="X2057" s="14">
        <f>Tabela1[[#This Row],[QIANTIDADE EXPEDIDA]]*Tabela1[[#This Row],[PESO UNI]]</f>
        <v>0</v>
      </c>
      <c r="Y2057" s="14">
        <f t="shared" si="280"/>
        <v>0</v>
      </c>
      <c r="Z2057" s="21">
        <f>Tabela1[[#This Row],[PESO TOTAL]]-Tabela1[[#This Row],[Peso Expedido]]</f>
        <v>0</v>
      </c>
      <c r="AA2057" s="18"/>
      <c r="AB2057" s="40"/>
      <c r="AC2057" s="40"/>
      <c r="AD2057" s="40"/>
      <c r="AE2057" s="40"/>
      <c r="AF2057" s="40"/>
      <c r="AG2057" s="40"/>
      <c r="AH2057" s="40"/>
      <c r="AI2057" s="40" t="str">
        <f t="shared" si="276"/>
        <v>ok</v>
      </c>
      <c r="AJ2057"/>
      <c r="AK2057" t="str">
        <f>Tabela1[[#This Row],[Coluna1]]&amp;Tabela1[[#This Row],[PEDIDO]]</f>
        <v/>
      </c>
      <c r="AL2057"/>
      <c r="AM2057"/>
      <c r="AN2057"/>
      <c r="AO2057" t="str">
        <f t="shared" si="281"/>
        <v>/</v>
      </c>
      <c r="AP2057" t="str">
        <f>Tabela1[[#This Row],[TAG]]&amp;Tabela1[[#This Row],[PEDIDO]]&amp;Tabela1[[#This Row],[PRODUTO]]</f>
        <v/>
      </c>
      <c r="AQ2057" s="23" t="str">
        <f>Tabela1[[#This Row],[PRODUTO]]&amp;Tabela1[[#This Row],[TAG]]</f>
        <v/>
      </c>
      <c r="AR2057" s="183">
        <f>Tabela1[[#This Row],[PESO TOTAL]]*Tabela1[[#This Row],[MATÉRIA PRIMA]]</f>
        <v>0</v>
      </c>
      <c r="AS2057" s="28">
        <f>Tabela1[[#This Row],[PESO TOTAL]]*Tabela1[[#This Row],[PREPARAÇÃO ]]</f>
        <v>0</v>
      </c>
      <c r="AT2057" s="28">
        <f>Tabela1[[#This Row],[PESO TOTAL]]*Tabela1[[#This Row],[CALDEIRARIA]]</f>
        <v>0</v>
      </c>
      <c r="AU2057" s="28">
        <f>Tabela1[[#This Row],[PESO TOTAL]]*Tabela1[[#This Row],[SOLDA]]</f>
        <v>0</v>
      </c>
      <c r="AV2057" s="28">
        <f>Tabela1[[#This Row],[PESO TOTAL]]*Tabela1[[#This Row],[ACABAMENTO]]</f>
        <v>0</v>
      </c>
      <c r="AW2057" s="28">
        <f>Tabela1[[#This Row],[PESO TOTAL]]*Tabela1[[#This Row],[PRONTO ACABADO]]</f>
        <v>0</v>
      </c>
      <c r="AX2057" s="28">
        <f>Tabela1[[#This Row],[PESO TOTAL]]*Tabela1[[#This Row],[EXPEDIÇÃO ]]</f>
        <v>0</v>
      </c>
      <c r="AY2057" s="28" t="str">
        <f>Tabela1[[#This Row],[PEDIDO]]&amp;Tabela1[[#This Row],[PRODUTO]]</f>
        <v/>
      </c>
      <c r="AZ2057" s="44">
        <f>IF(AF2057="",0,IF(ISTEXT(AF2057),H2057*VALUE(SUBSTITUTE(AF2057,"%",""))/100,H2057*AF2057))-Tabela1[[#This Row],[PRONTO ACABADO2]]</f>
        <v>0</v>
      </c>
      <c r="BA2057" s="44">
        <f>IF(AG2057="",0,IF(ISTEXT(AG2057),H2057*VALUE(SUBSTITUTE(AG2057,"%",""))/100,H2057*AG2057))-Tabela1[[#This Row],[PESO EXPEDIDO2]]</f>
        <v>0</v>
      </c>
      <c r="BB2057" s="44">
        <f t="shared" si="282"/>
        <v>0</v>
      </c>
      <c r="BC2057" s="44">
        <f t="shared" si="283"/>
        <v>0</v>
      </c>
      <c r="BD2057" s="44"/>
    </row>
    <row r="2058" spans="1:56" ht="15.75" hidden="1" customHeight="1" x14ac:dyDescent="0.25">
      <c r="A2058" s="6"/>
      <c r="B2058" s="22"/>
      <c r="C2058" s="7"/>
      <c r="D2058" s="46"/>
      <c r="E2058" s="7"/>
      <c r="F2058" s="7"/>
      <c r="G2058" s="44"/>
      <c r="H2058" s="41">
        <f>Tabela1[[#This Row],[PESO UNI]]*Tabela1[[#This Row],[QTE]]</f>
        <v>0</v>
      </c>
      <c r="I2058" s="7"/>
      <c r="J2058" s="8"/>
      <c r="K2058" s="8"/>
      <c r="L2058" s="9"/>
      <c r="M2058" s="10"/>
      <c r="N2058" s="8"/>
      <c r="O2058" s="12"/>
      <c r="P2058" s="13"/>
      <c r="Q2058" s="14">
        <f>Tabela1[[#This Row],[QTDE/ Fabricação]]-Tabela1[[#This Row],[QTE]]</f>
        <v>0</v>
      </c>
      <c r="R2058" s="19">
        <f t="shared" si="278"/>
        <v>0</v>
      </c>
      <c r="S2058" s="19">
        <f t="shared" si="277"/>
        <v>0</v>
      </c>
      <c r="T2058" s="20">
        <f t="shared" si="279"/>
        <v>0</v>
      </c>
      <c r="U2058" s="17">
        <f>IFERROR(SUMIF('LISTA DE EMBARQUE'!B:B,MICRO!E:E,'LISTA DE EMBARQUE'!G:G),"")</f>
        <v>0</v>
      </c>
      <c r="V2058" s="12" t="str">
        <f>IFERROR(VLOOKUP(Tabela1[[#This Row],[COD.MDE]],'LISTA DE EMBARQUE'!B:L,11,0),"")</f>
        <v/>
      </c>
      <c r="W2058" s="13" t="str">
        <f>IFERROR(COUNTIF(#REF!,Tabela1[[#This Row],[Colunas5]]),"")</f>
        <v/>
      </c>
      <c r="X2058" s="14">
        <f>Tabela1[[#This Row],[QIANTIDADE EXPEDIDA]]*Tabela1[[#This Row],[PESO UNI]]</f>
        <v>0</v>
      </c>
      <c r="Y2058" s="14">
        <f t="shared" si="280"/>
        <v>0</v>
      </c>
      <c r="Z2058" s="21">
        <f>Tabela1[[#This Row],[PESO TOTAL]]-Tabela1[[#This Row],[Peso Expedido]]</f>
        <v>0</v>
      </c>
      <c r="AA2058" s="18"/>
      <c r="AB2058" s="40"/>
      <c r="AC2058" s="40"/>
      <c r="AD2058" s="40"/>
      <c r="AE2058" s="40"/>
      <c r="AF2058" s="40"/>
      <c r="AG2058" s="40"/>
      <c r="AH2058" s="40"/>
      <c r="AI2058" s="40" t="str">
        <f t="shared" si="276"/>
        <v>ok</v>
      </c>
      <c r="AJ2058"/>
      <c r="AK2058" t="str">
        <f>Tabela1[[#This Row],[Coluna1]]&amp;Tabela1[[#This Row],[PEDIDO]]</f>
        <v/>
      </c>
      <c r="AL2058"/>
      <c r="AM2058"/>
      <c r="AN2058"/>
      <c r="AO2058" t="str">
        <f t="shared" si="281"/>
        <v>/</v>
      </c>
      <c r="AP2058" t="str">
        <f>Tabela1[[#This Row],[TAG]]&amp;Tabela1[[#This Row],[PEDIDO]]&amp;Tabela1[[#This Row],[PRODUTO]]</f>
        <v/>
      </c>
      <c r="AQ2058" s="23" t="str">
        <f>Tabela1[[#This Row],[PRODUTO]]&amp;Tabela1[[#This Row],[TAG]]</f>
        <v/>
      </c>
      <c r="AR2058" s="183">
        <f>Tabela1[[#This Row],[PESO TOTAL]]*Tabela1[[#This Row],[MATÉRIA PRIMA]]</f>
        <v>0</v>
      </c>
      <c r="AS2058" s="28">
        <f>Tabela1[[#This Row],[PESO TOTAL]]*Tabela1[[#This Row],[PREPARAÇÃO ]]</f>
        <v>0</v>
      </c>
      <c r="AT2058" s="28">
        <f>Tabela1[[#This Row],[PESO TOTAL]]*Tabela1[[#This Row],[CALDEIRARIA]]</f>
        <v>0</v>
      </c>
      <c r="AU2058" s="28">
        <f>Tabela1[[#This Row],[PESO TOTAL]]*Tabela1[[#This Row],[SOLDA]]</f>
        <v>0</v>
      </c>
      <c r="AV2058" s="28">
        <f>Tabela1[[#This Row],[PESO TOTAL]]*Tabela1[[#This Row],[ACABAMENTO]]</f>
        <v>0</v>
      </c>
      <c r="AW2058" s="28">
        <f>Tabela1[[#This Row],[PESO TOTAL]]*Tabela1[[#This Row],[PRONTO ACABADO]]</f>
        <v>0</v>
      </c>
      <c r="AX2058" s="28">
        <f>Tabela1[[#This Row],[PESO TOTAL]]*Tabela1[[#This Row],[EXPEDIÇÃO ]]</f>
        <v>0</v>
      </c>
      <c r="AY2058" s="28" t="str">
        <f>Tabela1[[#This Row],[PEDIDO]]&amp;Tabela1[[#This Row],[PRODUTO]]</f>
        <v/>
      </c>
      <c r="AZ2058" s="44">
        <f>IF(AF2058="",0,IF(ISTEXT(AF2058),H2058*VALUE(SUBSTITUTE(AF2058,"%",""))/100,H2058*AF2058))-Tabela1[[#This Row],[PRONTO ACABADO2]]</f>
        <v>0</v>
      </c>
      <c r="BA2058" s="44">
        <f>IF(AG2058="",0,IF(ISTEXT(AG2058),H2058*VALUE(SUBSTITUTE(AG2058,"%",""))/100,H2058*AG2058))-Tabela1[[#This Row],[PESO EXPEDIDO2]]</f>
        <v>0</v>
      </c>
      <c r="BB2058" s="44">
        <f t="shared" si="282"/>
        <v>0</v>
      </c>
      <c r="BC2058" s="44">
        <f t="shared" si="283"/>
        <v>0</v>
      </c>
      <c r="BD2058" s="44"/>
    </row>
    <row r="2059" spans="1:56" ht="15.75" hidden="1" customHeight="1" x14ac:dyDescent="0.25">
      <c r="A2059" s="6"/>
      <c r="B2059" s="22"/>
      <c r="C2059" s="7"/>
      <c r="D2059" s="46"/>
      <c r="E2059" s="7"/>
      <c r="F2059" s="7"/>
      <c r="G2059" s="44"/>
      <c r="H2059" s="41">
        <f>Tabela1[[#This Row],[PESO UNI]]*Tabela1[[#This Row],[QTE]]</f>
        <v>0</v>
      </c>
      <c r="I2059" s="7"/>
      <c r="J2059" s="8"/>
      <c r="K2059" s="8"/>
      <c r="L2059" s="9"/>
      <c r="M2059" s="10"/>
      <c r="N2059" s="8"/>
      <c r="O2059" s="12"/>
      <c r="P2059" s="13"/>
      <c r="Q2059" s="14">
        <f>Tabela1[[#This Row],[QTDE/ Fabricação]]-Tabela1[[#This Row],[QTE]]</f>
        <v>0</v>
      </c>
      <c r="R2059" s="19">
        <f t="shared" si="278"/>
        <v>0</v>
      </c>
      <c r="S2059" s="19">
        <f t="shared" si="277"/>
        <v>0</v>
      </c>
      <c r="T2059" s="20">
        <f t="shared" si="279"/>
        <v>0</v>
      </c>
      <c r="U2059" s="17">
        <f>IFERROR(SUMIF('LISTA DE EMBARQUE'!B:B,MICRO!E:E,'LISTA DE EMBARQUE'!G:G),"")</f>
        <v>0</v>
      </c>
      <c r="V2059" s="12" t="str">
        <f>IFERROR(VLOOKUP(Tabela1[[#This Row],[COD.MDE]],'LISTA DE EMBARQUE'!B:L,11,0),"")</f>
        <v/>
      </c>
      <c r="W2059" s="13" t="str">
        <f>IFERROR(COUNTIF(#REF!,Tabela1[[#This Row],[Colunas5]]),"")</f>
        <v/>
      </c>
      <c r="X2059" s="14">
        <f>Tabela1[[#This Row],[QIANTIDADE EXPEDIDA]]*Tabela1[[#This Row],[PESO UNI]]</f>
        <v>0</v>
      </c>
      <c r="Y2059" s="14">
        <f t="shared" si="280"/>
        <v>0</v>
      </c>
      <c r="Z2059" s="21">
        <f>Tabela1[[#This Row],[PESO TOTAL]]-Tabela1[[#This Row],[Peso Expedido]]</f>
        <v>0</v>
      </c>
      <c r="AA2059" s="18"/>
      <c r="AB2059" s="40"/>
      <c r="AC2059" s="40"/>
      <c r="AD2059" s="40"/>
      <c r="AE2059" s="40"/>
      <c r="AF2059" s="40"/>
      <c r="AG2059" s="40"/>
      <c r="AH2059" s="40"/>
      <c r="AI2059" s="40" t="str">
        <f t="shared" si="276"/>
        <v>ok</v>
      </c>
      <c r="AJ2059"/>
      <c r="AK2059" t="str">
        <f>Tabela1[[#This Row],[Coluna1]]&amp;Tabela1[[#This Row],[PEDIDO]]</f>
        <v/>
      </c>
      <c r="AL2059"/>
      <c r="AM2059"/>
      <c r="AN2059"/>
      <c r="AO2059" t="str">
        <f t="shared" si="281"/>
        <v>/</v>
      </c>
      <c r="AP2059" t="str">
        <f>Tabela1[[#This Row],[TAG]]&amp;Tabela1[[#This Row],[PEDIDO]]&amp;Tabela1[[#This Row],[PRODUTO]]</f>
        <v/>
      </c>
      <c r="AQ2059" s="23" t="str">
        <f>Tabela1[[#This Row],[PRODUTO]]&amp;Tabela1[[#This Row],[TAG]]</f>
        <v/>
      </c>
      <c r="AR2059" s="183">
        <f>Tabela1[[#This Row],[PESO TOTAL]]*Tabela1[[#This Row],[MATÉRIA PRIMA]]</f>
        <v>0</v>
      </c>
      <c r="AS2059" s="28">
        <f>Tabela1[[#This Row],[PESO TOTAL]]*Tabela1[[#This Row],[PREPARAÇÃO ]]</f>
        <v>0</v>
      </c>
      <c r="AT2059" s="28">
        <f>Tabela1[[#This Row],[PESO TOTAL]]*Tabela1[[#This Row],[CALDEIRARIA]]</f>
        <v>0</v>
      </c>
      <c r="AU2059" s="28">
        <f>Tabela1[[#This Row],[PESO TOTAL]]*Tabela1[[#This Row],[SOLDA]]</f>
        <v>0</v>
      </c>
      <c r="AV2059" s="28">
        <f>Tabela1[[#This Row],[PESO TOTAL]]*Tabela1[[#This Row],[ACABAMENTO]]</f>
        <v>0</v>
      </c>
      <c r="AW2059" s="28">
        <f>Tabela1[[#This Row],[PESO TOTAL]]*Tabela1[[#This Row],[PRONTO ACABADO]]</f>
        <v>0</v>
      </c>
      <c r="AX2059" s="28">
        <f>Tabela1[[#This Row],[PESO TOTAL]]*Tabela1[[#This Row],[EXPEDIÇÃO ]]</f>
        <v>0</v>
      </c>
      <c r="AY2059" s="28" t="str">
        <f>Tabela1[[#This Row],[PEDIDO]]&amp;Tabela1[[#This Row],[PRODUTO]]</f>
        <v/>
      </c>
      <c r="AZ2059" s="44">
        <f>IF(AF2059="",0,IF(ISTEXT(AF2059),H2059*VALUE(SUBSTITUTE(AF2059,"%",""))/100,H2059*AF2059))-Tabela1[[#This Row],[PRONTO ACABADO2]]</f>
        <v>0</v>
      </c>
      <c r="BA2059" s="44">
        <f>IF(AG2059="",0,IF(ISTEXT(AG2059),H2059*VALUE(SUBSTITUTE(AG2059,"%",""))/100,H2059*AG2059))-Tabela1[[#This Row],[PESO EXPEDIDO2]]</f>
        <v>0</v>
      </c>
      <c r="BB2059" s="44">
        <f t="shared" si="282"/>
        <v>0</v>
      </c>
      <c r="BC2059" s="44">
        <f t="shared" si="283"/>
        <v>0</v>
      </c>
      <c r="BD2059" s="44"/>
    </row>
    <row r="2060" spans="1:56" ht="15.75" hidden="1" customHeight="1" x14ac:dyDescent="0.25">
      <c r="A2060" s="6"/>
      <c r="B2060" s="22"/>
      <c r="C2060" s="7"/>
      <c r="D2060" s="46"/>
      <c r="E2060" s="7"/>
      <c r="F2060" s="7"/>
      <c r="G2060" s="44"/>
      <c r="H2060" s="41">
        <f>Tabela1[[#This Row],[PESO UNI]]*Tabela1[[#This Row],[QTE]]</f>
        <v>0</v>
      </c>
      <c r="I2060" s="7"/>
      <c r="J2060" s="8"/>
      <c r="K2060" s="8"/>
      <c r="L2060" s="9"/>
      <c r="M2060" s="10"/>
      <c r="N2060" s="8"/>
      <c r="O2060" s="12"/>
      <c r="P2060" s="13"/>
      <c r="Q2060" s="14">
        <f>Tabela1[[#This Row],[QTDE/ Fabricação]]-Tabela1[[#This Row],[QTE]]</f>
        <v>0</v>
      </c>
      <c r="R2060" s="19">
        <f t="shared" si="278"/>
        <v>0</v>
      </c>
      <c r="S2060" s="19">
        <f t="shared" si="277"/>
        <v>0</v>
      </c>
      <c r="T2060" s="20">
        <f t="shared" si="279"/>
        <v>0</v>
      </c>
      <c r="U2060" s="17">
        <f>IFERROR(SUMIF('LISTA DE EMBARQUE'!B:B,MICRO!E:E,'LISTA DE EMBARQUE'!G:G),"")</f>
        <v>0</v>
      </c>
      <c r="V2060" s="12" t="str">
        <f>IFERROR(VLOOKUP(Tabela1[[#This Row],[COD.MDE]],'LISTA DE EMBARQUE'!B:L,11,0),"")</f>
        <v/>
      </c>
      <c r="W2060" s="13" t="str">
        <f>IFERROR(COUNTIF(#REF!,Tabela1[[#This Row],[Colunas5]]),"")</f>
        <v/>
      </c>
      <c r="X2060" s="14">
        <f>Tabela1[[#This Row],[QIANTIDADE EXPEDIDA]]*Tabela1[[#This Row],[PESO UNI]]</f>
        <v>0</v>
      </c>
      <c r="Y2060" s="14">
        <f t="shared" si="280"/>
        <v>0</v>
      </c>
      <c r="Z2060" s="21">
        <f>Tabela1[[#This Row],[PESO TOTAL]]-Tabela1[[#This Row],[Peso Expedido]]</f>
        <v>0</v>
      </c>
      <c r="AA2060" s="18"/>
      <c r="AB2060" s="40"/>
      <c r="AC2060" s="40"/>
      <c r="AD2060" s="40"/>
      <c r="AE2060" s="40"/>
      <c r="AF2060" s="40"/>
      <c r="AG2060" s="40"/>
      <c r="AH2060" s="40"/>
      <c r="AI2060" s="40" t="str">
        <f t="shared" si="276"/>
        <v>ok</v>
      </c>
      <c r="AJ2060"/>
      <c r="AK2060" t="str">
        <f>Tabela1[[#This Row],[Coluna1]]&amp;Tabela1[[#This Row],[PEDIDO]]</f>
        <v/>
      </c>
      <c r="AL2060"/>
      <c r="AM2060"/>
      <c r="AN2060"/>
      <c r="AO2060" t="str">
        <f t="shared" si="281"/>
        <v>/</v>
      </c>
      <c r="AP2060" t="str">
        <f>Tabela1[[#This Row],[TAG]]&amp;Tabela1[[#This Row],[PEDIDO]]&amp;Tabela1[[#This Row],[PRODUTO]]</f>
        <v/>
      </c>
      <c r="AQ2060" s="23" t="str">
        <f>Tabela1[[#This Row],[PRODUTO]]&amp;Tabela1[[#This Row],[TAG]]</f>
        <v/>
      </c>
      <c r="AR2060" s="183">
        <f>Tabela1[[#This Row],[PESO TOTAL]]*Tabela1[[#This Row],[MATÉRIA PRIMA]]</f>
        <v>0</v>
      </c>
      <c r="AS2060" s="28">
        <f>Tabela1[[#This Row],[PESO TOTAL]]*Tabela1[[#This Row],[PREPARAÇÃO ]]</f>
        <v>0</v>
      </c>
      <c r="AT2060" s="28">
        <f>Tabela1[[#This Row],[PESO TOTAL]]*Tabela1[[#This Row],[CALDEIRARIA]]</f>
        <v>0</v>
      </c>
      <c r="AU2060" s="28">
        <f>Tabela1[[#This Row],[PESO TOTAL]]*Tabela1[[#This Row],[SOLDA]]</f>
        <v>0</v>
      </c>
      <c r="AV2060" s="28">
        <f>Tabela1[[#This Row],[PESO TOTAL]]*Tabela1[[#This Row],[ACABAMENTO]]</f>
        <v>0</v>
      </c>
      <c r="AW2060" s="28">
        <f>Tabela1[[#This Row],[PESO TOTAL]]*Tabela1[[#This Row],[PRONTO ACABADO]]</f>
        <v>0</v>
      </c>
      <c r="AX2060" s="28">
        <f>Tabela1[[#This Row],[PESO TOTAL]]*Tabela1[[#This Row],[EXPEDIÇÃO ]]</f>
        <v>0</v>
      </c>
      <c r="AY2060" s="28" t="str">
        <f>Tabela1[[#This Row],[PEDIDO]]&amp;Tabela1[[#This Row],[PRODUTO]]</f>
        <v/>
      </c>
      <c r="AZ2060" s="44">
        <f>IF(AF2060="",0,IF(ISTEXT(AF2060),H2060*VALUE(SUBSTITUTE(AF2060,"%",""))/100,H2060*AF2060))-Tabela1[[#This Row],[PRONTO ACABADO2]]</f>
        <v>0</v>
      </c>
      <c r="BA2060" s="44">
        <f>IF(AG2060="",0,IF(ISTEXT(AG2060),H2060*VALUE(SUBSTITUTE(AG2060,"%",""))/100,H2060*AG2060))-Tabela1[[#This Row],[PESO EXPEDIDO2]]</f>
        <v>0</v>
      </c>
      <c r="BB2060" s="44">
        <f t="shared" si="282"/>
        <v>0</v>
      </c>
      <c r="BC2060" s="44">
        <f t="shared" si="283"/>
        <v>0</v>
      </c>
      <c r="BD2060" s="44"/>
    </row>
    <row r="2061" spans="1:56" ht="15.75" hidden="1" customHeight="1" x14ac:dyDescent="0.25">
      <c r="A2061" s="6"/>
      <c r="B2061" s="22"/>
      <c r="C2061" s="7"/>
      <c r="D2061" s="46"/>
      <c r="E2061" s="7"/>
      <c r="F2061" s="7"/>
      <c r="G2061" s="44"/>
      <c r="H2061" s="41">
        <f>Tabela1[[#This Row],[PESO UNI]]*Tabela1[[#This Row],[QTE]]</f>
        <v>0</v>
      </c>
      <c r="I2061" s="7"/>
      <c r="J2061" s="8"/>
      <c r="K2061" s="8"/>
      <c r="L2061" s="9"/>
      <c r="M2061" s="10"/>
      <c r="N2061" s="8"/>
      <c r="O2061" s="12"/>
      <c r="P2061" s="13"/>
      <c r="Q2061" s="14">
        <f>Tabela1[[#This Row],[QTDE/ Fabricação]]-Tabela1[[#This Row],[QTE]]</f>
        <v>0</v>
      </c>
      <c r="R2061" s="19">
        <f t="shared" si="278"/>
        <v>0</v>
      </c>
      <c r="S2061" s="19">
        <f t="shared" si="277"/>
        <v>0</v>
      </c>
      <c r="T2061" s="20">
        <f t="shared" si="279"/>
        <v>0</v>
      </c>
      <c r="U2061" s="17">
        <f>IFERROR(SUMIF('LISTA DE EMBARQUE'!B:B,MICRO!E:E,'LISTA DE EMBARQUE'!G:G),"")</f>
        <v>0</v>
      </c>
      <c r="V2061" s="12" t="str">
        <f>IFERROR(VLOOKUP(Tabela1[[#This Row],[COD.MDE]],'LISTA DE EMBARQUE'!B:L,11,0),"")</f>
        <v/>
      </c>
      <c r="W2061" s="13" t="str">
        <f>IFERROR(COUNTIF(#REF!,Tabela1[[#This Row],[Colunas5]]),"")</f>
        <v/>
      </c>
      <c r="X2061" s="14">
        <f>Tabela1[[#This Row],[QIANTIDADE EXPEDIDA]]*Tabela1[[#This Row],[PESO UNI]]</f>
        <v>0</v>
      </c>
      <c r="Y2061" s="14">
        <f t="shared" si="280"/>
        <v>0</v>
      </c>
      <c r="Z2061" s="21">
        <f>Tabela1[[#This Row],[PESO TOTAL]]-Tabela1[[#This Row],[Peso Expedido]]</f>
        <v>0</v>
      </c>
      <c r="AA2061" s="18"/>
      <c r="AB2061" s="40"/>
      <c r="AC2061" s="40"/>
      <c r="AD2061" s="40"/>
      <c r="AE2061" s="40"/>
      <c r="AF2061" s="40"/>
      <c r="AG2061" s="40"/>
      <c r="AH2061" s="40"/>
      <c r="AI2061" s="40" t="str">
        <f t="shared" si="276"/>
        <v>ok</v>
      </c>
      <c r="AJ2061"/>
      <c r="AK2061" t="str">
        <f>Tabela1[[#This Row],[Coluna1]]&amp;Tabela1[[#This Row],[PEDIDO]]</f>
        <v/>
      </c>
      <c r="AL2061"/>
      <c r="AM2061"/>
      <c r="AN2061"/>
      <c r="AO2061" t="str">
        <f t="shared" si="281"/>
        <v>/</v>
      </c>
      <c r="AP2061" t="str">
        <f>Tabela1[[#This Row],[TAG]]&amp;Tabela1[[#This Row],[PEDIDO]]&amp;Tabela1[[#This Row],[PRODUTO]]</f>
        <v/>
      </c>
      <c r="AQ2061" s="23" t="str">
        <f>Tabela1[[#This Row],[PRODUTO]]&amp;Tabela1[[#This Row],[TAG]]</f>
        <v/>
      </c>
      <c r="AR2061" s="183">
        <f>Tabela1[[#This Row],[PESO TOTAL]]*Tabela1[[#This Row],[MATÉRIA PRIMA]]</f>
        <v>0</v>
      </c>
      <c r="AS2061" s="28">
        <f>Tabela1[[#This Row],[PESO TOTAL]]*Tabela1[[#This Row],[PREPARAÇÃO ]]</f>
        <v>0</v>
      </c>
      <c r="AT2061" s="28">
        <f>Tabela1[[#This Row],[PESO TOTAL]]*Tabela1[[#This Row],[CALDEIRARIA]]</f>
        <v>0</v>
      </c>
      <c r="AU2061" s="28">
        <f>Tabela1[[#This Row],[PESO TOTAL]]*Tabela1[[#This Row],[SOLDA]]</f>
        <v>0</v>
      </c>
      <c r="AV2061" s="28">
        <f>Tabela1[[#This Row],[PESO TOTAL]]*Tabela1[[#This Row],[ACABAMENTO]]</f>
        <v>0</v>
      </c>
      <c r="AW2061" s="28">
        <f>Tabela1[[#This Row],[PESO TOTAL]]*Tabela1[[#This Row],[PRONTO ACABADO]]</f>
        <v>0</v>
      </c>
      <c r="AX2061" s="28">
        <f>Tabela1[[#This Row],[PESO TOTAL]]*Tabela1[[#This Row],[EXPEDIÇÃO ]]</f>
        <v>0</v>
      </c>
      <c r="AY2061" s="28" t="str">
        <f>Tabela1[[#This Row],[PEDIDO]]&amp;Tabela1[[#This Row],[PRODUTO]]</f>
        <v/>
      </c>
      <c r="AZ2061" s="44">
        <f>IF(AF2061="",0,IF(ISTEXT(AF2061),H2061*VALUE(SUBSTITUTE(AF2061,"%",""))/100,H2061*AF2061))-Tabela1[[#This Row],[PRONTO ACABADO2]]</f>
        <v>0</v>
      </c>
      <c r="BA2061" s="44">
        <f>IF(AG2061="",0,IF(ISTEXT(AG2061),H2061*VALUE(SUBSTITUTE(AG2061,"%",""))/100,H2061*AG2061))-Tabela1[[#This Row],[PESO EXPEDIDO2]]</f>
        <v>0</v>
      </c>
      <c r="BB2061" s="44">
        <f t="shared" si="282"/>
        <v>0</v>
      </c>
      <c r="BC2061" s="44">
        <f t="shared" si="283"/>
        <v>0</v>
      </c>
      <c r="BD2061" s="44"/>
    </row>
    <row r="2062" spans="1:56" ht="15.75" hidden="1" customHeight="1" x14ac:dyDescent="0.25">
      <c r="A2062" s="6"/>
      <c r="B2062" s="22"/>
      <c r="C2062" s="7"/>
      <c r="D2062" s="46"/>
      <c r="E2062" s="7"/>
      <c r="F2062" s="7"/>
      <c r="G2062" s="44"/>
      <c r="H2062" s="41">
        <f>Tabela1[[#This Row],[PESO UNI]]*Tabela1[[#This Row],[QTE]]</f>
        <v>0</v>
      </c>
      <c r="I2062" s="7"/>
      <c r="J2062" s="8"/>
      <c r="K2062" s="8"/>
      <c r="L2062" s="9"/>
      <c r="M2062" s="10"/>
      <c r="N2062" s="8"/>
      <c r="O2062" s="12"/>
      <c r="P2062" s="13"/>
      <c r="Q2062" s="14">
        <f>Tabela1[[#This Row],[QTDE/ Fabricação]]-Tabela1[[#This Row],[QTE]]</f>
        <v>0</v>
      </c>
      <c r="R2062" s="19">
        <f t="shared" si="278"/>
        <v>0</v>
      </c>
      <c r="S2062" s="19">
        <f t="shared" si="277"/>
        <v>0</v>
      </c>
      <c r="T2062" s="20">
        <f t="shared" si="279"/>
        <v>0</v>
      </c>
      <c r="U2062" s="17">
        <f>IFERROR(SUMIF('LISTA DE EMBARQUE'!B:B,MICRO!E:E,'LISTA DE EMBARQUE'!G:G),"")</f>
        <v>0</v>
      </c>
      <c r="V2062" s="12" t="str">
        <f>IFERROR(VLOOKUP(Tabela1[[#This Row],[COD.MDE]],'LISTA DE EMBARQUE'!B:L,11,0),"")</f>
        <v/>
      </c>
      <c r="W2062" s="13" t="str">
        <f>IFERROR(COUNTIF(#REF!,Tabela1[[#This Row],[Colunas5]]),"")</f>
        <v/>
      </c>
      <c r="X2062" s="14">
        <f>Tabela1[[#This Row],[QIANTIDADE EXPEDIDA]]*Tabela1[[#This Row],[PESO UNI]]</f>
        <v>0</v>
      </c>
      <c r="Y2062" s="14">
        <f t="shared" si="280"/>
        <v>0</v>
      </c>
      <c r="Z2062" s="21">
        <f>Tabela1[[#This Row],[PESO TOTAL]]-Tabela1[[#This Row],[Peso Expedido]]</f>
        <v>0</v>
      </c>
      <c r="AA2062" s="18"/>
      <c r="AB2062" s="40"/>
      <c r="AC2062" s="40"/>
      <c r="AD2062" s="40"/>
      <c r="AE2062" s="40"/>
      <c r="AF2062" s="40"/>
      <c r="AG2062" s="40"/>
      <c r="AH2062" s="40"/>
      <c r="AI2062" s="40" t="str">
        <f t="shared" si="276"/>
        <v>ok</v>
      </c>
      <c r="AJ2062"/>
      <c r="AK2062" t="str">
        <f>Tabela1[[#This Row],[Coluna1]]&amp;Tabela1[[#This Row],[PEDIDO]]</f>
        <v/>
      </c>
      <c r="AL2062"/>
      <c r="AM2062"/>
      <c r="AN2062"/>
      <c r="AO2062" t="str">
        <f t="shared" si="281"/>
        <v>/</v>
      </c>
      <c r="AP2062" t="str">
        <f>Tabela1[[#This Row],[TAG]]&amp;Tabela1[[#This Row],[PEDIDO]]&amp;Tabela1[[#This Row],[PRODUTO]]</f>
        <v/>
      </c>
      <c r="AQ2062" s="23" t="str">
        <f>Tabela1[[#This Row],[PRODUTO]]&amp;Tabela1[[#This Row],[TAG]]</f>
        <v/>
      </c>
      <c r="AR2062" s="183">
        <f>Tabela1[[#This Row],[PESO TOTAL]]*Tabela1[[#This Row],[MATÉRIA PRIMA]]</f>
        <v>0</v>
      </c>
      <c r="AS2062" s="28">
        <f>Tabela1[[#This Row],[PESO TOTAL]]*Tabela1[[#This Row],[PREPARAÇÃO ]]</f>
        <v>0</v>
      </c>
      <c r="AT2062" s="28">
        <f>Tabela1[[#This Row],[PESO TOTAL]]*Tabela1[[#This Row],[CALDEIRARIA]]</f>
        <v>0</v>
      </c>
      <c r="AU2062" s="28">
        <f>Tabela1[[#This Row],[PESO TOTAL]]*Tabela1[[#This Row],[SOLDA]]</f>
        <v>0</v>
      </c>
      <c r="AV2062" s="28">
        <f>Tabela1[[#This Row],[PESO TOTAL]]*Tabela1[[#This Row],[ACABAMENTO]]</f>
        <v>0</v>
      </c>
      <c r="AW2062" s="28">
        <f>Tabela1[[#This Row],[PESO TOTAL]]*Tabela1[[#This Row],[PRONTO ACABADO]]</f>
        <v>0</v>
      </c>
      <c r="AX2062" s="28">
        <f>Tabela1[[#This Row],[PESO TOTAL]]*Tabela1[[#This Row],[EXPEDIÇÃO ]]</f>
        <v>0</v>
      </c>
      <c r="AY2062" s="28" t="str">
        <f>Tabela1[[#This Row],[PEDIDO]]&amp;Tabela1[[#This Row],[PRODUTO]]</f>
        <v/>
      </c>
      <c r="AZ2062" s="44">
        <f>IF(AF2062="",0,IF(ISTEXT(AF2062),H2062*VALUE(SUBSTITUTE(AF2062,"%",""))/100,H2062*AF2062))-Tabela1[[#This Row],[PRONTO ACABADO2]]</f>
        <v>0</v>
      </c>
      <c r="BA2062" s="44">
        <f>IF(AG2062="",0,IF(ISTEXT(AG2062),H2062*VALUE(SUBSTITUTE(AG2062,"%",""))/100,H2062*AG2062))-Tabela1[[#This Row],[PESO EXPEDIDO2]]</f>
        <v>0</v>
      </c>
      <c r="BB2062" s="44">
        <f t="shared" si="282"/>
        <v>0</v>
      </c>
      <c r="BC2062" s="44">
        <f t="shared" si="283"/>
        <v>0</v>
      </c>
      <c r="BD2062" s="44"/>
    </row>
    <row r="2063" spans="1:56" ht="15.75" hidden="1" customHeight="1" x14ac:dyDescent="0.25">
      <c r="A2063" s="6"/>
      <c r="B2063" s="22"/>
      <c r="C2063" s="7"/>
      <c r="D2063" s="46"/>
      <c r="E2063" s="7"/>
      <c r="F2063" s="7"/>
      <c r="G2063" s="44"/>
      <c r="H2063" s="41">
        <f>Tabela1[[#This Row],[PESO UNI]]*Tabela1[[#This Row],[QTE]]</f>
        <v>0</v>
      </c>
      <c r="I2063" s="7"/>
      <c r="J2063" s="8"/>
      <c r="K2063" s="8"/>
      <c r="L2063" s="9"/>
      <c r="M2063" s="10"/>
      <c r="N2063" s="8"/>
      <c r="O2063" s="12"/>
      <c r="P2063" s="13"/>
      <c r="Q2063" s="14">
        <f>Tabela1[[#This Row],[QTDE/ Fabricação]]-Tabela1[[#This Row],[QTE]]</f>
        <v>0</v>
      </c>
      <c r="R2063" s="19">
        <f t="shared" si="278"/>
        <v>0</v>
      </c>
      <c r="S2063" s="19">
        <f t="shared" si="277"/>
        <v>0</v>
      </c>
      <c r="T2063" s="20">
        <f t="shared" si="279"/>
        <v>0</v>
      </c>
      <c r="U2063" s="17">
        <f>IFERROR(SUMIF('LISTA DE EMBARQUE'!B:B,MICRO!E:E,'LISTA DE EMBARQUE'!G:G),"")</f>
        <v>0</v>
      </c>
      <c r="V2063" s="12" t="str">
        <f>IFERROR(VLOOKUP(Tabela1[[#This Row],[COD.MDE]],'LISTA DE EMBARQUE'!B:L,11,0),"")</f>
        <v/>
      </c>
      <c r="W2063" s="13" t="str">
        <f>IFERROR(COUNTIF(#REF!,Tabela1[[#This Row],[Colunas5]]),"")</f>
        <v/>
      </c>
      <c r="X2063" s="14">
        <f>Tabela1[[#This Row],[QIANTIDADE EXPEDIDA]]*Tabela1[[#This Row],[PESO UNI]]</f>
        <v>0</v>
      </c>
      <c r="Y2063" s="14">
        <f t="shared" si="280"/>
        <v>0</v>
      </c>
      <c r="Z2063" s="21">
        <f>Tabela1[[#This Row],[PESO TOTAL]]-Tabela1[[#This Row],[Peso Expedido]]</f>
        <v>0</v>
      </c>
      <c r="AA2063" s="18"/>
      <c r="AB2063" s="40"/>
      <c r="AC2063" s="40"/>
      <c r="AD2063" s="40"/>
      <c r="AE2063" s="40"/>
      <c r="AF2063" s="40"/>
      <c r="AG2063" s="40"/>
      <c r="AH2063" s="40"/>
      <c r="AI2063" s="40" t="str">
        <f t="shared" si="276"/>
        <v>ok</v>
      </c>
      <c r="AJ2063"/>
      <c r="AK2063" t="str">
        <f>Tabela1[[#This Row],[Coluna1]]&amp;Tabela1[[#This Row],[PEDIDO]]</f>
        <v/>
      </c>
      <c r="AL2063"/>
      <c r="AM2063"/>
      <c r="AN2063"/>
      <c r="AO2063" t="str">
        <f t="shared" si="281"/>
        <v>/</v>
      </c>
      <c r="AP2063" t="str">
        <f>Tabela1[[#This Row],[TAG]]&amp;Tabela1[[#This Row],[PEDIDO]]&amp;Tabela1[[#This Row],[PRODUTO]]</f>
        <v/>
      </c>
      <c r="AQ2063" s="23" t="str">
        <f>Tabela1[[#This Row],[PRODUTO]]&amp;Tabela1[[#This Row],[TAG]]</f>
        <v/>
      </c>
      <c r="AR2063" s="183">
        <f>Tabela1[[#This Row],[PESO TOTAL]]*Tabela1[[#This Row],[MATÉRIA PRIMA]]</f>
        <v>0</v>
      </c>
      <c r="AS2063" s="28">
        <f>Tabela1[[#This Row],[PESO TOTAL]]*Tabela1[[#This Row],[PREPARAÇÃO ]]</f>
        <v>0</v>
      </c>
      <c r="AT2063" s="28">
        <f>Tabela1[[#This Row],[PESO TOTAL]]*Tabela1[[#This Row],[CALDEIRARIA]]</f>
        <v>0</v>
      </c>
      <c r="AU2063" s="28">
        <f>Tabela1[[#This Row],[PESO TOTAL]]*Tabela1[[#This Row],[SOLDA]]</f>
        <v>0</v>
      </c>
      <c r="AV2063" s="28">
        <f>Tabela1[[#This Row],[PESO TOTAL]]*Tabela1[[#This Row],[ACABAMENTO]]</f>
        <v>0</v>
      </c>
      <c r="AW2063" s="28">
        <f>Tabela1[[#This Row],[PESO TOTAL]]*Tabela1[[#This Row],[PRONTO ACABADO]]</f>
        <v>0</v>
      </c>
      <c r="AX2063" s="28">
        <f>Tabela1[[#This Row],[PESO TOTAL]]*Tabela1[[#This Row],[EXPEDIÇÃO ]]</f>
        <v>0</v>
      </c>
      <c r="AY2063" s="28" t="str">
        <f>Tabela1[[#This Row],[PEDIDO]]&amp;Tabela1[[#This Row],[PRODUTO]]</f>
        <v/>
      </c>
      <c r="AZ2063" s="44">
        <f>IF(AF2063="",0,IF(ISTEXT(AF2063),H2063*VALUE(SUBSTITUTE(AF2063,"%",""))/100,H2063*AF2063))-Tabela1[[#This Row],[PRONTO ACABADO2]]</f>
        <v>0</v>
      </c>
      <c r="BA2063" s="44">
        <f>IF(AG2063="",0,IF(ISTEXT(AG2063),H2063*VALUE(SUBSTITUTE(AG2063,"%",""))/100,H2063*AG2063))-Tabela1[[#This Row],[PESO EXPEDIDO2]]</f>
        <v>0</v>
      </c>
      <c r="BB2063" s="44">
        <f t="shared" si="282"/>
        <v>0</v>
      </c>
      <c r="BC2063" s="44">
        <f t="shared" si="283"/>
        <v>0</v>
      </c>
      <c r="BD2063" s="44"/>
    </row>
    <row r="2064" spans="1:56" ht="15.75" hidden="1" customHeight="1" x14ac:dyDescent="0.25">
      <c r="A2064" s="6"/>
      <c r="B2064" s="22"/>
      <c r="C2064" s="7"/>
      <c r="D2064" s="46"/>
      <c r="E2064" s="7"/>
      <c r="F2064" s="7"/>
      <c r="G2064" s="44"/>
      <c r="H2064" s="41">
        <f>Tabela1[[#This Row],[PESO UNI]]*Tabela1[[#This Row],[QTE]]</f>
        <v>0</v>
      </c>
      <c r="I2064" s="7"/>
      <c r="J2064" s="8"/>
      <c r="K2064" s="8"/>
      <c r="L2064" s="9"/>
      <c r="M2064" s="10"/>
      <c r="N2064" s="8"/>
      <c r="O2064" s="12"/>
      <c r="P2064" s="13"/>
      <c r="Q2064" s="14">
        <f>Tabela1[[#This Row],[QTDE/ Fabricação]]-Tabela1[[#This Row],[QTE]]</f>
        <v>0</v>
      </c>
      <c r="R2064" s="19">
        <f t="shared" si="278"/>
        <v>0</v>
      </c>
      <c r="S2064" s="19">
        <f t="shared" si="277"/>
        <v>0</v>
      </c>
      <c r="T2064" s="20">
        <f t="shared" si="279"/>
        <v>0</v>
      </c>
      <c r="U2064" s="17">
        <f>IFERROR(SUMIF('LISTA DE EMBARQUE'!B:B,MICRO!E:E,'LISTA DE EMBARQUE'!G:G),"")</f>
        <v>0</v>
      </c>
      <c r="V2064" s="12" t="str">
        <f>IFERROR(VLOOKUP(Tabela1[[#This Row],[COD.MDE]],'LISTA DE EMBARQUE'!B:L,11,0),"")</f>
        <v/>
      </c>
      <c r="W2064" s="13" t="str">
        <f>IFERROR(COUNTIF(#REF!,Tabela1[[#This Row],[Colunas5]]),"")</f>
        <v/>
      </c>
      <c r="X2064" s="14">
        <f>Tabela1[[#This Row],[QIANTIDADE EXPEDIDA]]*Tabela1[[#This Row],[PESO UNI]]</f>
        <v>0</v>
      </c>
      <c r="Y2064" s="14">
        <f t="shared" si="280"/>
        <v>0</v>
      </c>
      <c r="Z2064" s="21">
        <f>Tabela1[[#This Row],[PESO TOTAL]]-Tabela1[[#This Row],[Peso Expedido]]</f>
        <v>0</v>
      </c>
      <c r="AA2064" s="18"/>
      <c r="AB2064" s="40"/>
      <c r="AC2064" s="40"/>
      <c r="AD2064" s="40"/>
      <c r="AE2064" s="40"/>
      <c r="AF2064" s="40"/>
      <c r="AG2064" s="40"/>
      <c r="AH2064" s="40"/>
      <c r="AI2064" s="40" t="str">
        <f t="shared" si="276"/>
        <v>ok</v>
      </c>
      <c r="AJ2064"/>
      <c r="AK2064" t="str">
        <f>Tabela1[[#This Row],[Coluna1]]&amp;Tabela1[[#This Row],[PEDIDO]]</f>
        <v/>
      </c>
      <c r="AL2064"/>
      <c r="AM2064"/>
      <c r="AN2064"/>
      <c r="AO2064" t="str">
        <f t="shared" si="281"/>
        <v>/</v>
      </c>
      <c r="AP2064" t="str">
        <f>Tabela1[[#This Row],[TAG]]&amp;Tabela1[[#This Row],[PEDIDO]]&amp;Tabela1[[#This Row],[PRODUTO]]</f>
        <v/>
      </c>
      <c r="AQ2064" s="23" t="str">
        <f>Tabela1[[#This Row],[PRODUTO]]&amp;Tabela1[[#This Row],[TAG]]</f>
        <v/>
      </c>
      <c r="AR2064" s="183">
        <f>Tabela1[[#This Row],[PESO TOTAL]]*Tabela1[[#This Row],[MATÉRIA PRIMA]]</f>
        <v>0</v>
      </c>
      <c r="AS2064" s="28">
        <f>Tabela1[[#This Row],[PESO TOTAL]]*Tabela1[[#This Row],[PREPARAÇÃO ]]</f>
        <v>0</v>
      </c>
      <c r="AT2064" s="28">
        <f>Tabela1[[#This Row],[PESO TOTAL]]*Tabela1[[#This Row],[CALDEIRARIA]]</f>
        <v>0</v>
      </c>
      <c r="AU2064" s="28">
        <f>Tabela1[[#This Row],[PESO TOTAL]]*Tabela1[[#This Row],[SOLDA]]</f>
        <v>0</v>
      </c>
      <c r="AV2064" s="28">
        <f>Tabela1[[#This Row],[PESO TOTAL]]*Tabela1[[#This Row],[ACABAMENTO]]</f>
        <v>0</v>
      </c>
      <c r="AW2064" s="28">
        <f>Tabela1[[#This Row],[PESO TOTAL]]*Tabela1[[#This Row],[PRONTO ACABADO]]</f>
        <v>0</v>
      </c>
      <c r="AX2064" s="28">
        <f>Tabela1[[#This Row],[PESO TOTAL]]*Tabela1[[#This Row],[EXPEDIÇÃO ]]</f>
        <v>0</v>
      </c>
      <c r="AY2064" s="28" t="str">
        <f>Tabela1[[#This Row],[PEDIDO]]&amp;Tabela1[[#This Row],[PRODUTO]]</f>
        <v/>
      </c>
      <c r="AZ2064" s="44">
        <f>IF(AF2064="",0,IF(ISTEXT(AF2064),H2064*VALUE(SUBSTITUTE(AF2064,"%",""))/100,H2064*AF2064))-Tabela1[[#This Row],[PRONTO ACABADO2]]</f>
        <v>0</v>
      </c>
      <c r="BA2064" s="44">
        <f>IF(AG2064="",0,IF(ISTEXT(AG2064),H2064*VALUE(SUBSTITUTE(AG2064,"%",""))/100,H2064*AG2064))-Tabela1[[#This Row],[PESO EXPEDIDO2]]</f>
        <v>0</v>
      </c>
      <c r="BB2064" s="44">
        <f t="shared" si="282"/>
        <v>0</v>
      </c>
      <c r="BC2064" s="44">
        <f t="shared" si="283"/>
        <v>0</v>
      </c>
      <c r="BD2064" s="44"/>
    </row>
    <row r="2065" spans="1:56" ht="15.75" hidden="1" customHeight="1" x14ac:dyDescent="0.25">
      <c r="A2065" s="6"/>
      <c r="B2065" s="22"/>
      <c r="C2065" s="7"/>
      <c r="D2065" s="46"/>
      <c r="E2065" s="7"/>
      <c r="F2065" s="7"/>
      <c r="G2065" s="44"/>
      <c r="H2065" s="41">
        <f>Tabela1[[#This Row],[PESO UNI]]*Tabela1[[#This Row],[QTE]]</f>
        <v>0</v>
      </c>
      <c r="I2065" s="7"/>
      <c r="J2065" s="8"/>
      <c r="K2065" s="8"/>
      <c r="L2065" s="9"/>
      <c r="M2065" s="10"/>
      <c r="N2065" s="8"/>
      <c r="O2065" s="12"/>
      <c r="P2065" s="13"/>
      <c r="Q2065" s="14">
        <f>Tabela1[[#This Row],[QTDE/ Fabricação]]-Tabela1[[#This Row],[QTE]]</f>
        <v>0</v>
      </c>
      <c r="R2065" s="19">
        <f t="shared" si="278"/>
        <v>0</v>
      </c>
      <c r="S2065" s="19">
        <f t="shared" si="277"/>
        <v>0</v>
      </c>
      <c r="T2065" s="20">
        <f t="shared" si="279"/>
        <v>0</v>
      </c>
      <c r="U2065" s="17">
        <f>IFERROR(SUMIF('LISTA DE EMBARQUE'!B:B,MICRO!E:E,'LISTA DE EMBARQUE'!G:G),"")</f>
        <v>0</v>
      </c>
      <c r="V2065" s="12" t="str">
        <f>IFERROR(VLOOKUP(Tabela1[[#This Row],[COD.MDE]],'LISTA DE EMBARQUE'!B:L,11,0),"")</f>
        <v/>
      </c>
      <c r="W2065" s="13" t="str">
        <f>IFERROR(COUNTIF(#REF!,Tabela1[[#This Row],[Colunas5]]),"")</f>
        <v/>
      </c>
      <c r="X2065" s="14">
        <f>Tabela1[[#This Row],[QIANTIDADE EXPEDIDA]]*Tabela1[[#This Row],[PESO UNI]]</f>
        <v>0</v>
      </c>
      <c r="Y2065" s="14">
        <f t="shared" si="280"/>
        <v>0</v>
      </c>
      <c r="Z2065" s="21">
        <f>Tabela1[[#This Row],[PESO TOTAL]]-Tabela1[[#This Row],[Peso Expedido]]</f>
        <v>0</v>
      </c>
      <c r="AA2065" s="18"/>
      <c r="AB2065" s="40"/>
      <c r="AC2065" s="40"/>
      <c r="AD2065" s="40"/>
      <c r="AE2065" s="40"/>
      <c r="AF2065" s="40"/>
      <c r="AG2065" s="40"/>
      <c r="AH2065" s="40"/>
      <c r="AI2065" s="40" t="str">
        <f t="shared" ref="AI2065:AI2128" si="284">IF(Z2065&lt;=0,"ok","")</f>
        <v>ok</v>
      </c>
      <c r="AJ2065"/>
      <c r="AK2065" t="str">
        <f>Tabela1[[#This Row],[Coluna1]]&amp;Tabela1[[#This Row],[PEDIDO]]</f>
        <v/>
      </c>
      <c r="AL2065"/>
      <c r="AM2065"/>
      <c r="AN2065"/>
      <c r="AO2065" t="str">
        <f t="shared" si="281"/>
        <v>/</v>
      </c>
      <c r="AP2065" t="str">
        <f>Tabela1[[#This Row],[TAG]]&amp;Tabela1[[#This Row],[PEDIDO]]&amp;Tabela1[[#This Row],[PRODUTO]]</f>
        <v/>
      </c>
      <c r="AQ2065" s="23" t="str">
        <f>Tabela1[[#This Row],[PRODUTO]]&amp;Tabela1[[#This Row],[TAG]]</f>
        <v/>
      </c>
      <c r="AR2065" s="183">
        <f>Tabela1[[#This Row],[PESO TOTAL]]*Tabela1[[#This Row],[MATÉRIA PRIMA]]</f>
        <v>0</v>
      </c>
      <c r="AS2065" s="28">
        <f>Tabela1[[#This Row],[PESO TOTAL]]*Tabela1[[#This Row],[PREPARAÇÃO ]]</f>
        <v>0</v>
      </c>
      <c r="AT2065" s="28">
        <f>Tabela1[[#This Row],[PESO TOTAL]]*Tabela1[[#This Row],[CALDEIRARIA]]</f>
        <v>0</v>
      </c>
      <c r="AU2065" s="28">
        <f>Tabela1[[#This Row],[PESO TOTAL]]*Tabela1[[#This Row],[SOLDA]]</f>
        <v>0</v>
      </c>
      <c r="AV2065" s="28">
        <f>Tabela1[[#This Row],[PESO TOTAL]]*Tabela1[[#This Row],[ACABAMENTO]]</f>
        <v>0</v>
      </c>
      <c r="AW2065" s="28">
        <f>Tabela1[[#This Row],[PESO TOTAL]]*Tabela1[[#This Row],[PRONTO ACABADO]]</f>
        <v>0</v>
      </c>
      <c r="AX2065" s="28">
        <f>Tabela1[[#This Row],[PESO TOTAL]]*Tabela1[[#This Row],[EXPEDIÇÃO ]]</f>
        <v>0</v>
      </c>
      <c r="AY2065" s="28" t="str">
        <f>Tabela1[[#This Row],[PEDIDO]]&amp;Tabela1[[#This Row],[PRODUTO]]</f>
        <v/>
      </c>
      <c r="AZ2065" s="44">
        <f>IF(AF2065="",0,IF(ISTEXT(AF2065),H2065*VALUE(SUBSTITUTE(AF2065,"%",""))/100,H2065*AF2065))-Tabela1[[#This Row],[PRONTO ACABADO2]]</f>
        <v>0</v>
      </c>
      <c r="BA2065" s="44">
        <f>IF(AG2065="",0,IF(ISTEXT(AG2065),H2065*VALUE(SUBSTITUTE(AG2065,"%",""))/100,H2065*AG2065))-Tabela1[[#This Row],[PESO EXPEDIDO2]]</f>
        <v>0</v>
      </c>
      <c r="BB2065" s="44">
        <f t="shared" si="282"/>
        <v>0</v>
      </c>
      <c r="BC2065" s="44">
        <f t="shared" si="283"/>
        <v>0</v>
      </c>
      <c r="BD2065" s="44"/>
    </row>
    <row r="2066" spans="1:56" ht="15.75" hidden="1" customHeight="1" x14ac:dyDescent="0.25">
      <c r="A2066" s="6"/>
      <c r="B2066" s="22"/>
      <c r="C2066" s="7"/>
      <c r="D2066" s="46"/>
      <c r="E2066" s="7"/>
      <c r="F2066" s="7"/>
      <c r="G2066" s="44"/>
      <c r="H2066" s="41">
        <f>Tabela1[[#This Row],[PESO UNI]]*Tabela1[[#This Row],[QTE]]</f>
        <v>0</v>
      </c>
      <c r="I2066" s="7"/>
      <c r="J2066" s="8"/>
      <c r="K2066" s="8"/>
      <c r="L2066" s="9"/>
      <c r="M2066" s="10"/>
      <c r="N2066" s="8"/>
      <c r="O2066" s="12"/>
      <c r="P2066" s="13"/>
      <c r="Q2066" s="14">
        <f>Tabela1[[#This Row],[QTDE/ Fabricação]]-Tabela1[[#This Row],[QTE]]</f>
        <v>0</v>
      </c>
      <c r="R2066" s="19">
        <f t="shared" si="278"/>
        <v>0</v>
      </c>
      <c r="S2066" s="19">
        <f t="shared" si="277"/>
        <v>0</v>
      </c>
      <c r="T2066" s="20">
        <f t="shared" si="279"/>
        <v>0</v>
      </c>
      <c r="U2066" s="17">
        <f>IFERROR(SUMIF('LISTA DE EMBARQUE'!B:B,MICRO!E:E,'LISTA DE EMBARQUE'!G:G),"")</f>
        <v>0</v>
      </c>
      <c r="V2066" s="12" t="str">
        <f>IFERROR(VLOOKUP(Tabela1[[#This Row],[COD.MDE]],'LISTA DE EMBARQUE'!B:L,11,0),"")</f>
        <v/>
      </c>
      <c r="W2066" s="13" t="str">
        <f>IFERROR(COUNTIF(#REF!,Tabela1[[#This Row],[Colunas5]]),"")</f>
        <v/>
      </c>
      <c r="X2066" s="14">
        <f>Tabela1[[#This Row],[QIANTIDADE EXPEDIDA]]*Tabela1[[#This Row],[PESO UNI]]</f>
        <v>0</v>
      </c>
      <c r="Y2066" s="14">
        <f t="shared" si="280"/>
        <v>0</v>
      </c>
      <c r="Z2066" s="21">
        <f>Tabela1[[#This Row],[PESO TOTAL]]-Tabela1[[#This Row],[Peso Expedido]]</f>
        <v>0</v>
      </c>
      <c r="AA2066" s="18"/>
      <c r="AB2066" s="40"/>
      <c r="AC2066" s="40"/>
      <c r="AD2066" s="40"/>
      <c r="AE2066" s="40"/>
      <c r="AF2066" s="40"/>
      <c r="AG2066" s="40"/>
      <c r="AH2066" s="40"/>
      <c r="AI2066" s="40" t="str">
        <f t="shared" si="284"/>
        <v>ok</v>
      </c>
      <c r="AJ2066"/>
      <c r="AK2066" t="str">
        <f>Tabela1[[#This Row],[Coluna1]]&amp;Tabela1[[#This Row],[PEDIDO]]</f>
        <v/>
      </c>
      <c r="AL2066"/>
      <c r="AM2066"/>
      <c r="AN2066"/>
      <c r="AO2066" t="str">
        <f t="shared" si="281"/>
        <v>/</v>
      </c>
      <c r="AP2066" t="str">
        <f>Tabela1[[#This Row],[TAG]]&amp;Tabela1[[#This Row],[PEDIDO]]&amp;Tabela1[[#This Row],[PRODUTO]]</f>
        <v/>
      </c>
      <c r="AQ2066" s="23" t="str">
        <f>Tabela1[[#This Row],[PRODUTO]]&amp;Tabela1[[#This Row],[TAG]]</f>
        <v/>
      </c>
      <c r="AR2066" s="183">
        <f>Tabela1[[#This Row],[PESO TOTAL]]*Tabela1[[#This Row],[MATÉRIA PRIMA]]</f>
        <v>0</v>
      </c>
      <c r="AS2066" s="28">
        <f>Tabela1[[#This Row],[PESO TOTAL]]*Tabela1[[#This Row],[PREPARAÇÃO ]]</f>
        <v>0</v>
      </c>
      <c r="AT2066" s="28">
        <f>Tabela1[[#This Row],[PESO TOTAL]]*Tabela1[[#This Row],[CALDEIRARIA]]</f>
        <v>0</v>
      </c>
      <c r="AU2066" s="28">
        <f>Tabela1[[#This Row],[PESO TOTAL]]*Tabela1[[#This Row],[SOLDA]]</f>
        <v>0</v>
      </c>
      <c r="AV2066" s="28">
        <f>Tabela1[[#This Row],[PESO TOTAL]]*Tabela1[[#This Row],[ACABAMENTO]]</f>
        <v>0</v>
      </c>
      <c r="AW2066" s="28">
        <f>Tabela1[[#This Row],[PESO TOTAL]]*Tabela1[[#This Row],[PRONTO ACABADO]]</f>
        <v>0</v>
      </c>
      <c r="AX2066" s="28">
        <f>Tabela1[[#This Row],[PESO TOTAL]]*Tabela1[[#This Row],[EXPEDIÇÃO ]]</f>
        <v>0</v>
      </c>
      <c r="AY2066" s="28" t="str">
        <f>Tabela1[[#This Row],[PEDIDO]]&amp;Tabela1[[#This Row],[PRODUTO]]</f>
        <v/>
      </c>
      <c r="AZ2066" s="44">
        <f>IF(AF2066="",0,IF(ISTEXT(AF2066),H2066*VALUE(SUBSTITUTE(AF2066,"%",""))/100,H2066*AF2066))-Tabela1[[#This Row],[PRONTO ACABADO2]]</f>
        <v>0</v>
      </c>
      <c r="BA2066" s="44">
        <f>IF(AG2066="",0,IF(ISTEXT(AG2066),H2066*VALUE(SUBSTITUTE(AG2066,"%",""))/100,H2066*AG2066))-Tabela1[[#This Row],[PESO EXPEDIDO2]]</f>
        <v>0</v>
      </c>
      <c r="BB2066" s="44">
        <f t="shared" si="282"/>
        <v>0</v>
      </c>
      <c r="BC2066" s="44">
        <f t="shared" si="283"/>
        <v>0</v>
      </c>
      <c r="BD2066" s="44"/>
    </row>
    <row r="2067" spans="1:56" ht="15.75" hidden="1" customHeight="1" x14ac:dyDescent="0.25">
      <c r="A2067" s="6"/>
      <c r="B2067" s="22"/>
      <c r="C2067" s="7"/>
      <c r="D2067" s="46"/>
      <c r="E2067" s="7"/>
      <c r="F2067" s="7"/>
      <c r="G2067" s="44"/>
      <c r="H2067" s="41">
        <f>Tabela1[[#This Row],[PESO UNI]]*Tabela1[[#This Row],[QTE]]</f>
        <v>0</v>
      </c>
      <c r="I2067" s="7"/>
      <c r="J2067" s="8"/>
      <c r="K2067" s="8"/>
      <c r="L2067" s="9"/>
      <c r="M2067" s="10"/>
      <c r="N2067" s="8"/>
      <c r="O2067" s="12"/>
      <c r="P2067" s="13"/>
      <c r="Q2067" s="14">
        <f>Tabela1[[#This Row],[QTDE/ Fabricação]]-Tabela1[[#This Row],[QTE]]</f>
        <v>0</v>
      </c>
      <c r="R2067" s="19">
        <f t="shared" si="278"/>
        <v>0</v>
      </c>
      <c r="S2067" s="19">
        <f t="shared" si="277"/>
        <v>0</v>
      </c>
      <c r="T2067" s="20">
        <f t="shared" si="279"/>
        <v>0</v>
      </c>
      <c r="U2067" s="17">
        <f>IFERROR(SUMIF('LISTA DE EMBARQUE'!B:B,MICRO!E:E,'LISTA DE EMBARQUE'!G:G),"")</f>
        <v>0</v>
      </c>
      <c r="V2067" s="12" t="str">
        <f>IFERROR(VLOOKUP(Tabela1[[#This Row],[COD.MDE]],'LISTA DE EMBARQUE'!B:L,11,0),"")</f>
        <v/>
      </c>
      <c r="W2067" s="13" t="str">
        <f>IFERROR(COUNTIF(#REF!,Tabela1[[#This Row],[Colunas5]]),"")</f>
        <v/>
      </c>
      <c r="X2067" s="14">
        <f>Tabela1[[#This Row],[QIANTIDADE EXPEDIDA]]*Tabela1[[#This Row],[PESO UNI]]</f>
        <v>0</v>
      </c>
      <c r="Y2067" s="14">
        <f t="shared" si="280"/>
        <v>0</v>
      </c>
      <c r="Z2067" s="21">
        <f>Tabela1[[#This Row],[PESO TOTAL]]-Tabela1[[#This Row],[Peso Expedido]]</f>
        <v>0</v>
      </c>
      <c r="AA2067" s="18"/>
      <c r="AB2067" s="40" t="s">
        <v>3204</v>
      </c>
      <c r="AC2067" s="40"/>
      <c r="AD2067" s="40"/>
      <c r="AE2067" s="40"/>
      <c r="AF2067" s="40"/>
      <c r="AG2067" s="40"/>
      <c r="AH2067" s="40"/>
      <c r="AI2067" s="40" t="str">
        <f t="shared" si="284"/>
        <v>ok</v>
      </c>
      <c r="AJ2067"/>
      <c r="AK2067" t="str">
        <f>Tabela1[[#This Row],[Coluna1]]&amp;Tabela1[[#This Row],[PEDIDO]]</f>
        <v/>
      </c>
      <c r="AL2067"/>
      <c r="AM2067"/>
      <c r="AN2067"/>
      <c r="AO2067" t="str">
        <f t="shared" si="281"/>
        <v>/</v>
      </c>
      <c r="AP2067" t="str">
        <f>Tabela1[[#This Row],[TAG]]&amp;Tabela1[[#This Row],[PEDIDO]]&amp;Tabela1[[#This Row],[PRODUTO]]</f>
        <v/>
      </c>
      <c r="AQ2067" s="23" t="str">
        <f>Tabela1[[#This Row],[PRODUTO]]&amp;Tabela1[[#This Row],[TAG]]</f>
        <v/>
      </c>
      <c r="AR2067" s="183">
        <f>Tabela1[[#This Row],[PESO TOTAL]]*Tabela1[[#This Row],[MATÉRIA PRIMA]]</f>
        <v>0</v>
      </c>
      <c r="AS2067" s="28">
        <f>Tabela1[[#This Row],[PESO TOTAL]]*Tabela1[[#This Row],[PREPARAÇÃO ]]</f>
        <v>0</v>
      </c>
      <c r="AT2067" s="28">
        <f>Tabela1[[#This Row],[PESO TOTAL]]*Tabela1[[#This Row],[CALDEIRARIA]]</f>
        <v>0</v>
      </c>
      <c r="AU2067" s="28">
        <f>Tabela1[[#This Row],[PESO TOTAL]]*Tabela1[[#This Row],[SOLDA]]</f>
        <v>0</v>
      </c>
      <c r="AV2067" s="28">
        <f>Tabela1[[#This Row],[PESO TOTAL]]*Tabela1[[#This Row],[ACABAMENTO]]</f>
        <v>0</v>
      </c>
      <c r="AW2067" s="28">
        <f>Tabela1[[#This Row],[PESO TOTAL]]*Tabela1[[#This Row],[PRONTO ACABADO]]</f>
        <v>0</v>
      </c>
      <c r="AX2067" s="28">
        <f>Tabela1[[#This Row],[PESO TOTAL]]*Tabela1[[#This Row],[EXPEDIÇÃO ]]</f>
        <v>0</v>
      </c>
      <c r="AY2067" s="28" t="str">
        <f>Tabela1[[#This Row],[PEDIDO]]&amp;Tabela1[[#This Row],[PRODUTO]]</f>
        <v/>
      </c>
      <c r="AZ2067" s="44">
        <f>IF(AF2067="",0,IF(ISTEXT(AF2067),H2067*VALUE(SUBSTITUTE(AF2067,"%",""))/100,H2067*AF2067))-Tabela1[[#This Row],[PRONTO ACABADO2]]</f>
        <v>0</v>
      </c>
      <c r="BA2067" s="44">
        <f>IF(AG2067="",0,IF(ISTEXT(AG2067),H2067*VALUE(SUBSTITUTE(AG2067,"%",""))/100,H2067*AG2067))-Tabela1[[#This Row],[PESO EXPEDIDO2]]</f>
        <v>0</v>
      </c>
      <c r="BB2067" s="44">
        <f t="shared" si="282"/>
        <v>0</v>
      </c>
      <c r="BC2067" s="44">
        <f t="shared" si="283"/>
        <v>0</v>
      </c>
      <c r="BD2067" s="44"/>
    </row>
    <row r="2068" spans="1:56" ht="15.75" hidden="1" customHeight="1" x14ac:dyDescent="0.25">
      <c r="A2068" s="6"/>
      <c r="B2068" s="22"/>
      <c r="C2068" s="7"/>
      <c r="D2068" s="46"/>
      <c r="E2068" s="7"/>
      <c r="F2068" s="7"/>
      <c r="G2068" s="44"/>
      <c r="H2068" s="41">
        <f>Tabela1[[#This Row],[PESO UNI]]*Tabela1[[#This Row],[QTE]]</f>
        <v>0</v>
      </c>
      <c r="I2068" s="7"/>
      <c r="J2068" s="8"/>
      <c r="K2068" s="8"/>
      <c r="L2068" s="9"/>
      <c r="M2068" s="10"/>
      <c r="N2068" s="8"/>
      <c r="O2068" s="12"/>
      <c r="P2068" s="13"/>
      <c r="Q2068" s="14">
        <f>Tabela1[[#This Row],[QTDE/ Fabricação]]-Tabela1[[#This Row],[QTE]]</f>
        <v>0</v>
      </c>
      <c r="R2068" s="19">
        <f t="shared" si="278"/>
        <v>0</v>
      </c>
      <c r="S2068" s="19">
        <f t="shared" si="277"/>
        <v>0</v>
      </c>
      <c r="T2068" s="20">
        <f t="shared" si="279"/>
        <v>0</v>
      </c>
      <c r="U2068" s="17">
        <f>IFERROR(SUMIF('LISTA DE EMBARQUE'!B:B,MICRO!E:E,'LISTA DE EMBARQUE'!G:G),"")</f>
        <v>0</v>
      </c>
      <c r="V2068" s="12" t="str">
        <f>IFERROR(VLOOKUP(Tabela1[[#This Row],[COD.MDE]],'LISTA DE EMBARQUE'!B:L,11,0),"")</f>
        <v/>
      </c>
      <c r="W2068" s="13" t="str">
        <f>IFERROR(COUNTIF(#REF!,Tabela1[[#This Row],[Colunas5]]),"")</f>
        <v/>
      </c>
      <c r="X2068" s="14">
        <f>Tabela1[[#This Row],[QIANTIDADE EXPEDIDA]]*Tabela1[[#This Row],[PESO UNI]]</f>
        <v>0</v>
      </c>
      <c r="Y2068" s="14">
        <f t="shared" si="280"/>
        <v>0</v>
      </c>
      <c r="Z2068" s="21">
        <f>Tabela1[[#This Row],[PESO TOTAL]]-Tabela1[[#This Row],[Peso Expedido]]</f>
        <v>0</v>
      </c>
      <c r="AA2068" s="18"/>
      <c r="AB2068" s="40"/>
      <c r="AC2068" s="40"/>
      <c r="AD2068" s="40"/>
      <c r="AE2068" s="40"/>
      <c r="AF2068" s="40"/>
      <c r="AG2068" s="40"/>
      <c r="AH2068" s="40"/>
      <c r="AI2068" s="40" t="str">
        <f t="shared" si="284"/>
        <v>ok</v>
      </c>
      <c r="AJ2068"/>
      <c r="AK2068" t="str">
        <f>Tabela1[[#This Row],[Coluna1]]&amp;Tabela1[[#This Row],[PEDIDO]]</f>
        <v/>
      </c>
      <c r="AL2068"/>
      <c r="AM2068"/>
      <c r="AN2068"/>
      <c r="AO2068" t="str">
        <f t="shared" si="281"/>
        <v>/</v>
      </c>
      <c r="AP2068" t="str">
        <f>Tabela1[[#This Row],[TAG]]&amp;Tabela1[[#This Row],[PEDIDO]]&amp;Tabela1[[#This Row],[PRODUTO]]</f>
        <v/>
      </c>
      <c r="AQ2068" s="23" t="str">
        <f>Tabela1[[#This Row],[PRODUTO]]&amp;Tabela1[[#This Row],[TAG]]</f>
        <v/>
      </c>
      <c r="AR2068" s="183">
        <f>Tabela1[[#This Row],[PESO TOTAL]]*Tabela1[[#This Row],[MATÉRIA PRIMA]]</f>
        <v>0</v>
      </c>
      <c r="AS2068" s="28">
        <f>Tabela1[[#This Row],[PESO TOTAL]]*Tabela1[[#This Row],[PREPARAÇÃO ]]</f>
        <v>0</v>
      </c>
      <c r="AT2068" s="28">
        <f>Tabela1[[#This Row],[PESO TOTAL]]*Tabela1[[#This Row],[CALDEIRARIA]]</f>
        <v>0</v>
      </c>
      <c r="AU2068" s="28">
        <f>Tabela1[[#This Row],[PESO TOTAL]]*Tabela1[[#This Row],[SOLDA]]</f>
        <v>0</v>
      </c>
      <c r="AV2068" s="28">
        <f>Tabela1[[#This Row],[PESO TOTAL]]*Tabela1[[#This Row],[ACABAMENTO]]</f>
        <v>0</v>
      </c>
      <c r="AW2068" s="28">
        <f>Tabela1[[#This Row],[PESO TOTAL]]*Tabela1[[#This Row],[PRONTO ACABADO]]</f>
        <v>0</v>
      </c>
      <c r="AX2068" s="28">
        <f>Tabela1[[#This Row],[PESO TOTAL]]*Tabela1[[#This Row],[EXPEDIÇÃO ]]</f>
        <v>0</v>
      </c>
      <c r="AY2068" s="28" t="str">
        <f>Tabela1[[#This Row],[PEDIDO]]&amp;Tabela1[[#This Row],[PRODUTO]]</f>
        <v/>
      </c>
      <c r="AZ2068" s="44">
        <f>IF(AF2068="",0,IF(ISTEXT(AF2068),H2068*VALUE(SUBSTITUTE(AF2068,"%",""))/100,H2068*AF2068))-Tabela1[[#This Row],[PRONTO ACABADO2]]</f>
        <v>0</v>
      </c>
      <c r="BA2068" s="44">
        <f>IF(AG2068="",0,IF(ISTEXT(AG2068),H2068*VALUE(SUBSTITUTE(AG2068,"%",""))/100,H2068*AG2068))-Tabela1[[#This Row],[PESO EXPEDIDO2]]</f>
        <v>0</v>
      </c>
      <c r="BB2068" s="44">
        <f t="shared" si="282"/>
        <v>0</v>
      </c>
      <c r="BC2068" s="44">
        <f t="shared" si="283"/>
        <v>0</v>
      </c>
      <c r="BD2068" s="44"/>
    </row>
    <row r="2069" spans="1:56" ht="15.75" hidden="1" customHeight="1" x14ac:dyDescent="0.25">
      <c r="A2069" s="6"/>
      <c r="B2069" s="22"/>
      <c r="C2069" s="7"/>
      <c r="D2069" s="46"/>
      <c r="E2069" s="7"/>
      <c r="F2069" s="7"/>
      <c r="G2069" s="44"/>
      <c r="H2069" s="41">
        <f>Tabela1[[#This Row],[PESO UNI]]*Tabela1[[#This Row],[QTE]]</f>
        <v>0</v>
      </c>
      <c r="I2069" s="7"/>
      <c r="J2069" s="8"/>
      <c r="K2069" s="8"/>
      <c r="L2069" s="9"/>
      <c r="M2069" s="10"/>
      <c r="N2069" s="8"/>
      <c r="O2069" s="12"/>
      <c r="P2069" s="13"/>
      <c r="Q2069" s="14">
        <f>Tabela1[[#This Row],[QTDE/ Fabricação]]-Tabela1[[#This Row],[QTE]]</f>
        <v>0</v>
      </c>
      <c r="R2069" s="19">
        <f t="shared" si="278"/>
        <v>0</v>
      </c>
      <c r="S2069" s="19">
        <f t="shared" si="277"/>
        <v>0</v>
      </c>
      <c r="T2069" s="20">
        <f t="shared" si="279"/>
        <v>0</v>
      </c>
      <c r="U2069" s="17">
        <f>IFERROR(SUMIF('LISTA DE EMBARQUE'!B:B,MICRO!E:E,'LISTA DE EMBARQUE'!G:G),"")</f>
        <v>0</v>
      </c>
      <c r="V2069" s="12" t="str">
        <f>IFERROR(VLOOKUP(Tabela1[[#This Row],[COD.MDE]],'LISTA DE EMBARQUE'!B:L,11,0),"")</f>
        <v/>
      </c>
      <c r="W2069" s="13" t="str">
        <f>IFERROR(COUNTIF(#REF!,Tabela1[[#This Row],[Colunas5]]),"")</f>
        <v/>
      </c>
      <c r="X2069" s="14">
        <f>Tabela1[[#This Row],[QIANTIDADE EXPEDIDA]]*Tabela1[[#This Row],[PESO UNI]]</f>
        <v>0</v>
      </c>
      <c r="Y2069" s="14">
        <f t="shared" si="280"/>
        <v>0</v>
      </c>
      <c r="Z2069" s="21">
        <f>Tabela1[[#This Row],[PESO TOTAL]]-Tabela1[[#This Row],[Peso Expedido]]</f>
        <v>0</v>
      </c>
      <c r="AA2069" s="18"/>
      <c r="AB2069" s="40"/>
      <c r="AC2069" s="40"/>
      <c r="AD2069" s="40"/>
      <c r="AE2069" s="40"/>
      <c r="AF2069" s="40"/>
      <c r="AG2069" s="40"/>
      <c r="AH2069" s="40"/>
      <c r="AI2069" s="40" t="str">
        <f t="shared" si="284"/>
        <v>ok</v>
      </c>
      <c r="AJ2069"/>
      <c r="AK2069" t="str">
        <f>Tabela1[[#This Row],[Coluna1]]&amp;Tabela1[[#This Row],[PEDIDO]]</f>
        <v/>
      </c>
      <c r="AL2069"/>
      <c r="AM2069"/>
      <c r="AN2069"/>
      <c r="AO2069" t="str">
        <f t="shared" si="281"/>
        <v>/</v>
      </c>
      <c r="AP2069" t="str">
        <f>Tabela1[[#This Row],[TAG]]&amp;Tabela1[[#This Row],[PEDIDO]]&amp;Tabela1[[#This Row],[PRODUTO]]</f>
        <v/>
      </c>
      <c r="AQ2069" s="23" t="str">
        <f>Tabela1[[#This Row],[PRODUTO]]&amp;Tabela1[[#This Row],[TAG]]</f>
        <v/>
      </c>
      <c r="AR2069" s="183">
        <f>Tabela1[[#This Row],[PESO TOTAL]]*Tabela1[[#This Row],[MATÉRIA PRIMA]]</f>
        <v>0</v>
      </c>
      <c r="AS2069" s="28">
        <f>Tabela1[[#This Row],[PESO TOTAL]]*Tabela1[[#This Row],[PREPARAÇÃO ]]</f>
        <v>0</v>
      </c>
      <c r="AT2069" s="28">
        <f>Tabela1[[#This Row],[PESO TOTAL]]*Tabela1[[#This Row],[CALDEIRARIA]]</f>
        <v>0</v>
      </c>
      <c r="AU2069" s="28">
        <f>Tabela1[[#This Row],[PESO TOTAL]]*Tabela1[[#This Row],[SOLDA]]</f>
        <v>0</v>
      </c>
      <c r="AV2069" s="28">
        <f>Tabela1[[#This Row],[PESO TOTAL]]*Tabela1[[#This Row],[ACABAMENTO]]</f>
        <v>0</v>
      </c>
      <c r="AW2069" s="28">
        <f>Tabela1[[#This Row],[PESO TOTAL]]*Tabela1[[#This Row],[PRONTO ACABADO]]</f>
        <v>0</v>
      </c>
      <c r="AX2069" s="28">
        <f>Tabela1[[#This Row],[PESO TOTAL]]*Tabela1[[#This Row],[EXPEDIÇÃO ]]</f>
        <v>0</v>
      </c>
      <c r="AY2069" s="28" t="str">
        <f>Tabela1[[#This Row],[PEDIDO]]&amp;Tabela1[[#This Row],[PRODUTO]]</f>
        <v/>
      </c>
      <c r="AZ2069" s="44">
        <f>IF(AF2069="",0,IF(ISTEXT(AF2069),H2069*VALUE(SUBSTITUTE(AF2069,"%",""))/100,H2069*AF2069))-Tabela1[[#This Row],[PRONTO ACABADO2]]</f>
        <v>0</v>
      </c>
      <c r="BA2069" s="44">
        <f>IF(AG2069="",0,IF(ISTEXT(AG2069),H2069*VALUE(SUBSTITUTE(AG2069,"%",""))/100,H2069*AG2069))-Tabela1[[#This Row],[PESO EXPEDIDO2]]</f>
        <v>0</v>
      </c>
      <c r="BB2069" s="44">
        <f t="shared" si="282"/>
        <v>0</v>
      </c>
      <c r="BC2069" s="44">
        <f t="shared" si="283"/>
        <v>0</v>
      </c>
      <c r="BD2069" s="44"/>
    </row>
    <row r="2070" spans="1:56" ht="15.75" hidden="1" customHeight="1" x14ac:dyDescent="0.25">
      <c r="A2070" s="6"/>
      <c r="B2070" s="22"/>
      <c r="C2070" s="7"/>
      <c r="D2070" s="46"/>
      <c r="E2070" s="7"/>
      <c r="F2070" s="7"/>
      <c r="G2070" s="44"/>
      <c r="H2070" s="41">
        <f>Tabela1[[#This Row],[PESO UNI]]*Tabela1[[#This Row],[QTE]]</f>
        <v>0</v>
      </c>
      <c r="I2070" s="7"/>
      <c r="J2070" s="8"/>
      <c r="K2070" s="8"/>
      <c r="L2070" s="9"/>
      <c r="M2070" s="10"/>
      <c r="N2070" s="8"/>
      <c r="O2070" s="12"/>
      <c r="P2070" s="13"/>
      <c r="Q2070" s="14">
        <f>Tabela1[[#This Row],[QTDE/ Fabricação]]-Tabela1[[#This Row],[QTE]]</f>
        <v>0</v>
      </c>
      <c r="R2070" s="19">
        <f t="shared" si="278"/>
        <v>0</v>
      </c>
      <c r="S2070" s="19">
        <f t="shared" si="277"/>
        <v>0</v>
      </c>
      <c r="T2070" s="20">
        <f t="shared" si="279"/>
        <v>0</v>
      </c>
      <c r="U2070" s="17">
        <f>IFERROR(SUMIF('LISTA DE EMBARQUE'!B:B,MICRO!E:E,'LISTA DE EMBARQUE'!G:G),"")</f>
        <v>0</v>
      </c>
      <c r="V2070" s="12" t="str">
        <f>IFERROR(VLOOKUP(Tabela1[[#This Row],[COD.MDE]],'LISTA DE EMBARQUE'!B:L,11,0),"")</f>
        <v/>
      </c>
      <c r="W2070" s="13" t="str">
        <f>IFERROR(COUNTIF(#REF!,Tabela1[[#This Row],[Colunas5]]),"")</f>
        <v/>
      </c>
      <c r="X2070" s="14">
        <f>Tabela1[[#This Row],[QIANTIDADE EXPEDIDA]]*Tabela1[[#This Row],[PESO UNI]]</f>
        <v>0</v>
      </c>
      <c r="Y2070" s="14">
        <f t="shared" si="280"/>
        <v>0</v>
      </c>
      <c r="Z2070" s="21">
        <f>Tabela1[[#This Row],[PESO TOTAL]]-Tabela1[[#This Row],[Peso Expedido]]</f>
        <v>0</v>
      </c>
      <c r="AA2070" s="18"/>
      <c r="AB2070" s="40"/>
      <c r="AC2070" s="40"/>
      <c r="AD2070" s="40"/>
      <c r="AE2070" s="40"/>
      <c r="AF2070" s="40"/>
      <c r="AG2070" s="40"/>
      <c r="AH2070" s="40"/>
      <c r="AI2070" s="40" t="str">
        <f t="shared" si="284"/>
        <v>ok</v>
      </c>
      <c r="AJ2070"/>
      <c r="AK2070" t="str">
        <f>Tabela1[[#This Row],[Coluna1]]&amp;Tabela1[[#This Row],[PEDIDO]]</f>
        <v/>
      </c>
      <c r="AL2070"/>
      <c r="AM2070"/>
      <c r="AN2070"/>
      <c r="AO2070" t="str">
        <f t="shared" si="281"/>
        <v>/</v>
      </c>
      <c r="AP2070" t="str">
        <f>Tabela1[[#This Row],[TAG]]&amp;Tabela1[[#This Row],[PEDIDO]]&amp;Tabela1[[#This Row],[PRODUTO]]</f>
        <v/>
      </c>
      <c r="AQ2070" s="23" t="str">
        <f>Tabela1[[#This Row],[PRODUTO]]&amp;Tabela1[[#This Row],[TAG]]</f>
        <v/>
      </c>
      <c r="AR2070" s="183">
        <f>Tabela1[[#This Row],[PESO TOTAL]]*Tabela1[[#This Row],[MATÉRIA PRIMA]]</f>
        <v>0</v>
      </c>
      <c r="AS2070" s="28">
        <f>Tabela1[[#This Row],[PESO TOTAL]]*Tabela1[[#This Row],[PREPARAÇÃO ]]</f>
        <v>0</v>
      </c>
      <c r="AT2070" s="28">
        <f>Tabela1[[#This Row],[PESO TOTAL]]*Tabela1[[#This Row],[CALDEIRARIA]]</f>
        <v>0</v>
      </c>
      <c r="AU2070" s="28">
        <f>Tabela1[[#This Row],[PESO TOTAL]]*Tabela1[[#This Row],[SOLDA]]</f>
        <v>0</v>
      </c>
      <c r="AV2070" s="28">
        <f>Tabela1[[#This Row],[PESO TOTAL]]*Tabela1[[#This Row],[ACABAMENTO]]</f>
        <v>0</v>
      </c>
      <c r="AW2070" s="28">
        <f>Tabela1[[#This Row],[PESO TOTAL]]*Tabela1[[#This Row],[PRONTO ACABADO]]</f>
        <v>0</v>
      </c>
      <c r="AX2070" s="28">
        <f>Tabela1[[#This Row],[PESO TOTAL]]*Tabela1[[#This Row],[EXPEDIÇÃO ]]</f>
        <v>0</v>
      </c>
      <c r="AY2070" s="28" t="str">
        <f>Tabela1[[#This Row],[PEDIDO]]&amp;Tabela1[[#This Row],[PRODUTO]]</f>
        <v/>
      </c>
      <c r="AZ2070" s="44">
        <f>IF(AF2070="",0,IF(ISTEXT(AF2070),H2070*VALUE(SUBSTITUTE(AF2070,"%",""))/100,H2070*AF2070))-Tabela1[[#This Row],[PRONTO ACABADO2]]</f>
        <v>0</v>
      </c>
      <c r="BA2070" s="44">
        <f>IF(AG2070="",0,IF(ISTEXT(AG2070),H2070*VALUE(SUBSTITUTE(AG2070,"%",""))/100,H2070*AG2070))-Tabela1[[#This Row],[PESO EXPEDIDO2]]</f>
        <v>0</v>
      </c>
      <c r="BB2070" s="44">
        <f t="shared" si="282"/>
        <v>0</v>
      </c>
      <c r="BC2070" s="44">
        <f t="shared" si="283"/>
        <v>0</v>
      </c>
      <c r="BD2070" s="44"/>
    </row>
    <row r="2071" spans="1:56" ht="15.75" hidden="1" customHeight="1" x14ac:dyDescent="0.25">
      <c r="A2071" s="6"/>
      <c r="B2071" s="22"/>
      <c r="C2071" s="7"/>
      <c r="D2071" s="46"/>
      <c r="E2071" s="7"/>
      <c r="F2071" s="7"/>
      <c r="G2071" s="44"/>
      <c r="H2071" s="41">
        <f>Tabela1[[#This Row],[PESO UNI]]*Tabela1[[#This Row],[QTE]]</f>
        <v>0</v>
      </c>
      <c r="I2071" s="7"/>
      <c r="J2071" s="8"/>
      <c r="K2071" s="8"/>
      <c r="L2071" s="9"/>
      <c r="M2071" s="10"/>
      <c r="N2071" s="8"/>
      <c r="O2071" s="12"/>
      <c r="P2071" s="13"/>
      <c r="Q2071" s="14">
        <f>Tabela1[[#This Row],[QTDE/ Fabricação]]-Tabela1[[#This Row],[QTE]]</f>
        <v>0</v>
      </c>
      <c r="R2071" s="19">
        <f t="shared" si="278"/>
        <v>0</v>
      </c>
      <c r="S2071" s="19">
        <f t="shared" si="277"/>
        <v>0</v>
      </c>
      <c r="T2071" s="20">
        <f t="shared" si="279"/>
        <v>0</v>
      </c>
      <c r="U2071" s="17">
        <f>IFERROR(SUMIF('LISTA DE EMBARQUE'!B:B,MICRO!E:E,'LISTA DE EMBARQUE'!G:G),"")</f>
        <v>0</v>
      </c>
      <c r="V2071" s="12" t="str">
        <f>IFERROR(VLOOKUP(Tabela1[[#This Row],[COD.MDE]],'LISTA DE EMBARQUE'!B:L,11,0),"")</f>
        <v/>
      </c>
      <c r="W2071" s="13" t="str">
        <f>IFERROR(COUNTIF(#REF!,Tabela1[[#This Row],[Colunas5]]),"")</f>
        <v/>
      </c>
      <c r="X2071" s="14">
        <f>Tabela1[[#This Row],[QIANTIDADE EXPEDIDA]]*Tabela1[[#This Row],[PESO UNI]]</f>
        <v>0</v>
      </c>
      <c r="Y2071" s="14">
        <f t="shared" si="280"/>
        <v>0</v>
      </c>
      <c r="Z2071" s="21">
        <f>Tabela1[[#This Row],[PESO TOTAL]]-Tabela1[[#This Row],[Peso Expedido]]</f>
        <v>0</v>
      </c>
      <c r="AA2071" s="18"/>
      <c r="AB2071" s="40"/>
      <c r="AC2071" s="40"/>
      <c r="AD2071" s="40"/>
      <c r="AE2071" s="40"/>
      <c r="AF2071" s="40"/>
      <c r="AG2071" s="40"/>
      <c r="AH2071" s="40"/>
      <c r="AI2071" s="40" t="str">
        <f t="shared" si="284"/>
        <v>ok</v>
      </c>
      <c r="AJ2071"/>
      <c r="AK2071" t="str">
        <f>Tabela1[[#This Row],[Coluna1]]&amp;Tabela1[[#This Row],[PEDIDO]]</f>
        <v/>
      </c>
      <c r="AL2071"/>
      <c r="AM2071"/>
      <c r="AN2071"/>
      <c r="AO2071" t="str">
        <f t="shared" si="281"/>
        <v>/</v>
      </c>
      <c r="AP2071" t="str">
        <f>Tabela1[[#This Row],[TAG]]&amp;Tabela1[[#This Row],[PEDIDO]]&amp;Tabela1[[#This Row],[PRODUTO]]</f>
        <v/>
      </c>
      <c r="AQ2071" s="23" t="str">
        <f>Tabela1[[#This Row],[PRODUTO]]&amp;Tabela1[[#This Row],[TAG]]</f>
        <v/>
      </c>
      <c r="AR2071" s="183">
        <f>Tabela1[[#This Row],[PESO TOTAL]]*Tabela1[[#This Row],[MATÉRIA PRIMA]]</f>
        <v>0</v>
      </c>
      <c r="AS2071" s="28">
        <f>Tabela1[[#This Row],[PESO TOTAL]]*Tabela1[[#This Row],[PREPARAÇÃO ]]</f>
        <v>0</v>
      </c>
      <c r="AT2071" s="28">
        <f>Tabela1[[#This Row],[PESO TOTAL]]*Tabela1[[#This Row],[CALDEIRARIA]]</f>
        <v>0</v>
      </c>
      <c r="AU2071" s="28">
        <f>Tabela1[[#This Row],[PESO TOTAL]]*Tabela1[[#This Row],[SOLDA]]</f>
        <v>0</v>
      </c>
      <c r="AV2071" s="28">
        <f>Tabela1[[#This Row],[PESO TOTAL]]*Tabela1[[#This Row],[ACABAMENTO]]</f>
        <v>0</v>
      </c>
      <c r="AW2071" s="28">
        <f>Tabela1[[#This Row],[PESO TOTAL]]*Tabela1[[#This Row],[PRONTO ACABADO]]</f>
        <v>0</v>
      </c>
      <c r="AX2071" s="28">
        <f>Tabela1[[#This Row],[PESO TOTAL]]*Tabela1[[#This Row],[EXPEDIÇÃO ]]</f>
        <v>0</v>
      </c>
      <c r="AY2071" s="28" t="str">
        <f>Tabela1[[#This Row],[PEDIDO]]&amp;Tabela1[[#This Row],[PRODUTO]]</f>
        <v/>
      </c>
      <c r="AZ2071" s="44">
        <f>IF(AF2071="",0,IF(ISTEXT(AF2071),H2071*VALUE(SUBSTITUTE(AF2071,"%",""))/100,H2071*AF2071))-Tabela1[[#This Row],[PRONTO ACABADO2]]</f>
        <v>0</v>
      </c>
      <c r="BA2071" s="44">
        <f>IF(AG2071="",0,IF(ISTEXT(AG2071),H2071*VALUE(SUBSTITUTE(AG2071,"%",""))/100,H2071*AG2071))-Tabela1[[#This Row],[PESO EXPEDIDO2]]</f>
        <v>0</v>
      </c>
      <c r="BB2071" s="44">
        <f t="shared" si="282"/>
        <v>0</v>
      </c>
      <c r="BC2071" s="44">
        <f t="shared" si="283"/>
        <v>0</v>
      </c>
      <c r="BD2071" s="44"/>
    </row>
    <row r="2072" spans="1:56" ht="15.75" hidden="1" customHeight="1" x14ac:dyDescent="0.25">
      <c r="A2072" s="6"/>
      <c r="B2072" s="22"/>
      <c r="C2072" s="7"/>
      <c r="D2072" s="46"/>
      <c r="E2072" s="7"/>
      <c r="F2072" s="7"/>
      <c r="G2072" s="44"/>
      <c r="H2072" s="41">
        <f>Tabela1[[#This Row],[PESO UNI]]*Tabela1[[#This Row],[QTE]]</f>
        <v>0</v>
      </c>
      <c r="I2072" s="7"/>
      <c r="J2072" s="8"/>
      <c r="K2072" s="8"/>
      <c r="L2072" s="9"/>
      <c r="M2072" s="10"/>
      <c r="N2072" s="8"/>
      <c r="O2072" s="12"/>
      <c r="P2072" s="13"/>
      <c r="Q2072" s="14">
        <f>Tabela1[[#This Row],[QTDE/ Fabricação]]-Tabela1[[#This Row],[QTE]]</f>
        <v>0</v>
      </c>
      <c r="R2072" s="19">
        <f t="shared" si="278"/>
        <v>0</v>
      </c>
      <c r="S2072" s="19">
        <f t="shared" si="277"/>
        <v>0</v>
      </c>
      <c r="T2072" s="20">
        <f t="shared" si="279"/>
        <v>0</v>
      </c>
      <c r="U2072" s="17">
        <f>IFERROR(SUMIF('LISTA DE EMBARQUE'!B:B,MICRO!E:E,'LISTA DE EMBARQUE'!G:G),"")</f>
        <v>0</v>
      </c>
      <c r="V2072" s="12" t="str">
        <f>IFERROR(VLOOKUP(Tabela1[[#This Row],[COD.MDE]],'LISTA DE EMBARQUE'!B:L,11,0),"")</f>
        <v/>
      </c>
      <c r="W2072" s="13" t="str">
        <f>IFERROR(COUNTIF(#REF!,Tabela1[[#This Row],[Colunas5]]),"")</f>
        <v/>
      </c>
      <c r="X2072" s="14">
        <f>Tabela1[[#This Row],[QIANTIDADE EXPEDIDA]]*Tabela1[[#This Row],[PESO UNI]]</f>
        <v>0</v>
      </c>
      <c r="Y2072" s="14">
        <f t="shared" si="280"/>
        <v>0</v>
      </c>
      <c r="Z2072" s="21">
        <f>Tabela1[[#This Row],[PESO TOTAL]]-Tabela1[[#This Row],[Peso Expedido]]</f>
        <v>0</v>
      </c>
      <c r="AA2072" s="18"/>
      <c r="AB2072" s="40"/>
      <c r="AC2072" s="40"/>
      <c r="AD2072" s="40"/>
      <c r="AE2072" s="40"/>
      <c r="AF2072" s="40"/>
      <c r="AG2072" s="40"/>
      <c r="AH2072" s="40"/>
      <c r="AI2072" s="40" t="str">
        <f t="shared" si="284"/>
        <v>ok</v>
      </c>
      <c r="AJ2072"/>
      <c r="AK2072" t="str">
        <f>Tabela1[[#This Row],[Coluna1]]&amp;Tabela1[[#This Row],[PEDIDO]]</f>
        <v/>
      </c>
      <c r="AL2072"/>
      <c r="AM2072"/>
      <c r="AN2072"/>
      <c r="AO2072" t="str">
        <f t="shared" si="281"/>
        <v>/</v>
      </c>
      <c r="AP2072" t="str">
        <f>Tabela1[[#This Row],[TAG]]&amp;Tabela1[[#This Row],[PEDIDO]]&amp;Tabela1[[#This Row],[PRODUTO]]</f>
        <v/>
      </c>
      <c r="AQ2072" s="23" t="str">
        <f>Tabela1[[#This Row],[PRODUTO]]&amp;Tabela1[[#This Row],[TAG]]</f>
        <v/>
      </c>
      <c r="AR2072" s="183">
        <f>Tabela1[[#This Row],[PESO TOTAL]]*Tabela1[[#This Row],[MATÉRIA PRIMA]]</f>
        <v>0</v>
      </c>
      <c r="AS2072" s="28">
        <f>Tabela1[[#This Row],[PESO TOTAL]]*Tabela1[[#This Row],[PREPARAÇÃO ]]</f>
        <v>0</v>
      </c>
      <c r="AT2072" s="28">
        <f>Tabela1[[#This Row],[PESO TOTAL]]*Tabela1[[#This Row],[CALDEIRARIA]]</f>
        <v>0</v>
      </c>
      <c r="AU2072" s="28">
        <f>Tabela1[[#This Row],[PESO TOTAL]]*Tabela1[[#This Row],[SOLDA]]</f>
        <v>0</v>
      </c>
      <c r="AV2072" s="28">
        <f>Tabela1[[#This Row],[PESO TOTAL]]*Tabela1[[#This Row],[ACABAMENTO]]</f>
        <v>0</v>
      </c>
      <c r="AW2072" s="28">
        <f>Tabela1[[#This Row],[PESO TOTAL]]*Tabela1[[#This Row],[PRONTO ACABADO]]</f>
        <v>0</v>
      </c>
      <c r="AX2072" s="28">
        <f>Tabela1[[#This Row],[PESO TOTAL]]*Tabela1[[#This Row],[EXPEDIÇÃO ]]</f>
        <v>0</v>
      </c>
      <c r="AY2072" s="28" t="str">
        <f>Tabela1[[#This Row],[PEDIDO]]&amp;Tabela1[[#This Row],[PRODUTO]]</f>
        <v/>
      </c>
      <c r="AZ2072" s="44">
        <f>IF(AF2072="",0,IF(ISTEXT(AF2072),H2072*VALUE(SUBSTITUTE(AF2072,"%",""))/100,H2072*AF2072))-Tabela1[[#This Row],[PRONTO ACABADO2]]</f>
        <v>0</v>
      </c>
      <c r="BA2072" s="44">
        <f>IF(AG2072="",0,IF(ISTEXT(AG2072),H2072*VALUE(SUBSTITUTE(AG2072,"%",""))/100,H2072*AG2072))-Tabela1[[#This Row],[PESO EXPEDIDO2]]</f>
        <v>0</v>
      </c>
      <c r="BB2072" s="44">
        <f t="shared" si="282"/>
        <v>0</v>
      </c>
      <c r="BC2072" s="44">
        <f t="shared" si="283"/>
        <v>0</v>
      </c>
      <c r="BD2072" s="44"/>
    </row>
    <row r="2073" spans="1:56" ht="15.75" hidden="1" customHeight="1" x14ac:dyDescent="0.25">
      <c r="A2073" s="6"/>
      <c r="B2073" s="22"/>
      <c r="C2073" s="7"/>
      <c r="D2073" s="46"/>
      <c r="E2073" s="7"/>
      <c r="F2073" s="7"/>
      <c r="G2073" s="44"/>
      <c r="H2073" s="41">
        <f>Tabela1[[#This Row],[PESO UNI]]*Tabela1[[#This Row],[QTE]]</f>
        <v>0</v>
      </c>
      <c r="I2073" s="7"/>
      <c r="J2073" s="8"/>
      <c r="K2073" s="8"/>
      <c r="L2073" s="9"/>
      <c r="M2073" s="10"/>
      <c r="N2073" s="8"/>
      <c r="O2073" s="12"/>
      <c r="P2073" s="13"/>
      <c r="Q2073" s="14">
        <f>Tabela1[[#This Row],[QTDE/ Fabricação]]-Tabela1[[#This Row],[QTE]]</f>
        <v>0</v>
      </c>
      <c r="R2073" s="19">
        <f t="shared" si="278"/>
        <v>0</v>
      </c>
      <c r="S2073" s="19">
        <f t="shared" si="277"/>
        <v>0</v>
      </c>
      <c r="T2073" s="20">
        <f t="shared" si="279"/>
        <v>0</v>
      </c>
      <c r="U2073" s="17">
        <f>IFERROR(SUMIF('LISTA DE EMBARQUE'!B:B,MICRO!E:E,'LISTA DE EMBARQUE'!G:G),"")</f>
        <v>0</v>
      </c>
      <c r="V2073" s="12" t="str">
        <f>IFERROR(VLOOKUP(Tabela1[[#This Row],[COD.MDE]],'LISTA DE EMBARQUE'!B:L,11,0),"")</f>
        <v/>
      </c>
      <c r="W2073" s="13" t="str">
        <f>IFERROR(COUNTIF(#REF!,Tabela1[[#This Row],[Colunas5]]),"")</f>
        <v/>
      </c>
      <c r="X2073" s="14">
        <f>Tabela1[[#This Row],[QIANTIDADE EXPEDIDA]]*Tabela1[[#This Row],[PESO UNI]]</f>
        <v>0</v>
      </c>
      <c r="Y2073" s="14">
        <f t="shared" si="280"/>
        <v>0</v>
      </c>
      <c r="Z2073" s="21">
        <f>Tabela1[[#This Row],[PESO TOTAL]]-Tabela1[[#This Row],[Peso Expedido]]</f>
        <v>0</v>
      </c>
      <c r="AA2073" s="18"/>
      <c r="AB2073" s="40"/>
      <c r="AC2073" s="40"/>
      <c r="AD2073" s="40"/>
      <c r="AE2073" s="40"/>
      <c r="AF2073" s="40"/>
      <c r="AG2073" s="40"/>
      <c r="AH2073" s="40"/>
      <c r="AI2073" s="40" t="str">
        <f t="shared" si="284"/>
        <v>ok</v>
      </c>
      <c r="AJ2073"/>
      <c r="AK2073" t="str">
        <f>Tabela1[[#This Row],[Coluna1]]&amp;Tabela1[[#This Row],[PEDIDO]]</f>
        <v/>
      </c>
      <c r="AL2073"/>
      <c r="AM2073"/>
      <c r="AN2073"/>
      <c r="AO2073" t="str">
        <f t="shared" si="281"/>
        <v>/</v>
      </c>
      <c r="AP2073" t="str">
        <f>Tabela1[[#This Row],[TAG]]&amp;Tabela1[[#This Row],[PEDIDO]]&amp;Tabela1[[#This Row],[PRODUTO]]</f>
        <v/>
      </c>
      <c r="AQ2073" s="23" t="str">
        <f>Tabela1[[#This Row],[PRODUTO]]&amp;Tabela1[[#This Row],[TAG]]</f>
        <v/>
      </c>
      <c r="AR2073" s="183">
        <f>Tabela1[[#This Row],[PESO TOTAL]]*Tabela1[[#This Row],[MATÉRIA PRIMA]]</f>
        <v>0</v>
      </c>
      <c r="AS2073" s="28">
        <f>Tabela1[[#This Row],[PESO TOTAL]]*Tabela1[[#This Row],[PREPARAÇÃO ]]</f>
        <v>0</v>
      </c>
      <c r="AT2073" s="28">
        <f>Tabela1[[#This Row],[PESO TOTAL]]*Tabela1[[#This Row],[CALDEIRARIA]]</f>
        <v>0</v>
      </c>
      <c r="AU2073" s="28">
        <f>Tabela1[[#This Row],[PESO TOTAL]]*Tabela1[[#This Row],[SOLDA]]</f>
        <v>0</v>
      </c>
      <c r="AV2073" s="28">
        <f>Tabela1[[#This Row],[PESO TOTAL]]*Tabela1[[#This Row],[ACABAMENTO]]</f>
        <v>0</v>
      </c>
      <c r="AW2073" s="28">
        <f>Tabela1[[#This Row],[PESO TOTAL]]*Tabela1[[#This Row],[PRONTO ACABADO]]</f>
        <v>0</v>
      </c>
      <c r="AX2073" s="28">
        <f>Tabela1[[#This Row],[PESO TOTAL]]*Tabela1[[#This Row],[EXPEDIÇÃO ]]</f>
        <v>0</v>
      </c>
      <c r="AY2073" s="28" t="str">
        <f>Tabela1[[#This Row],[PEDIDO]]&amp;Tabela1[[#This Row],[PRODUTO]]</f>
        <v/>
      </c>
      <c r="AZ2073" s="44">
        <f>IF(AF2073="",0,IF(ISTEXT(AF2073),H2073*VALUE(SUBSTITUTE(AF2073,"%",""))/100,H2073*AF2073))-Tabela1[[#This Row],[PRONTO ACABADO2]]</f>
        <v>0</v>
      </c>
      <c r="BA2073" s="44">
        <f>IF(AG2073="",0,IF(ISTEXT(AG2073),H2073*VALUE(SUBSTITUTE(AG2073,"%",""))/100,H2073*AG2073))-Tabela1[[#This Row],[PESO EXPEDIDO2]]</f>
        <v>0</v>
      </c>
      <c r="BB2073" s="44">
        <f t="shared" si="282"/>
        <v>0</v>
      </c>
      <c r="BC2073" s="44">
        <f t="shared" si="283"/>
        <v>0</v>
      </c>
      <c r="BD2073" s="44"/>
    </row>
    <row r="2074" spans="1:56" ht="15.75" hidden="1" customHeight="1" x14ac:dyDescent="0.25">
      <c r="A2074" s="6"/>
      <c r="B2074" s="22"/>
      <c r="C2074" s="7"/>
      <c r="D2074" s="46"/>
      <c r="E2074" s="7"/>
      <c r="F2074" s="7"/>
      <c r="G2074" s="44"/>
      <c r="H2074" s="41">
        <f>Tabela1[[#This Row],[PESO UNI]]*Tabela1[[#This Row],[QTE]]</f>
        <v>0</v>
      </c>
      <c r="I2074" s="7"/>
      <c r="J2074" s="8"/>
      <c r="K2074" s="8"/>
      <c r="L2074" s="9"/>
      <c r="M2074" s="10"/>
      <c r="N2074" s="8"/>
      <c r="O2074" s="12"/>
      <c r="P2074" s="13"/>
      <c r="Q2074" s="14">
        <f>Tabela1[[#This Row],[QTDE/ Fabricação]]-Tabela1[[#This Row],[QTE]]</f>
        <v>0</v>
      </c>
      <c r="R2074" s="19">
        <f t="shared" si="278"/>
        <v>0</v>
      </c>
      <c r="S2074" s="19">
        <f t="shared" si="277"/>
        <v>0</v>
      </c>
      <c r="T2074" s="20">
        <f t="shared" si="279"/>
        <v>0</v>
      </c>
      <c r="U2074" s="17">
        <f>IFERROR(SUMIF('LISTA DE EMBARQUE'!B:B,MICRO!E:E,'LISTA DE EMBARQUE'!G:G),"")</f>
        <v>0</v>
      </c>
      <c r="V2074" s="12" t="str">
        <f>IFERROR(VLOOKUP(Tabela1[[#This Row],[COD.MDE]],'LISTA DE EMBARQUE'!B:L,11,0),"")</f>
        <v/>
      </c>
      <c r="W2074" s="13" t="str">
        <f>IFERROR(COUNTIF(#REF!,Tabela1[[#This Row],[Colunas5]]),"")</f>
        <v/>
      </c>
      <c r="X2074" s="14">
        <f>Tabela1[[#This Row],[QIANTIDADE EXPEDIDA]]*Tabela1[[#This Row],[PESO UNI]]</f>
        <v>0</v>
      </c>
      <c r="Y2074" s="14">
        <f t="shared" si="280"/>
        <v>0</v>
      </c>
      <c r="Z2074" s="21">
        <f>Tabela1[[#This Row],[PESO TOTAL]]-Tabela1[[#This Row],[Peso Expedido]]</f>
        <v>0</v>
      </c>
      <c r="AA2074" s="18"/>
      <c r="AB2074" s="40"/>
      <c r="AC2074" s="40"/>
      <c r="AD2074" s="40"/>
      <c r="AE2074" s="40"/>
      <c r="AF2074" s="40"/>
      <c r="AG2074" s="40"/>
      <c r="AH2074" s="40"/>
      <c r="AI2074" s="40" t="str">
        <f t="shared" si="284"/>
        <v>ok</v>
      </c>
      <c r="AJ2074"/>
      <c r="AK2074" t="str">
        <f>Tabela1[[#This Row],[Coluna1]]&amp;Tabela1[[#This Row],[PEDIDO]]</f>
        <v/>
      </c>
      <c r="AL2074"/>
      <c r="AM2074"/>
      <c r="AN2074"/>
      <c r="AO2074" t="str">
        <f t="shared" si="281"/>
        <v>/</v>
      </c>
      <c r="AP2074" t="str">
        <f>Tabela1[[#This Row],[TAG]]&amp;Tabela1[[#This Row],[PEDIDO]]&amp;Tabela1[[#This Row],[PRODUTO]]</f>
        <v/>
      </c>
      <c r="AQ2074" s="23" t="str">
        <f>Tabela1[[#This Row],[PRODUTO]]&amp;Tabela1[[#This Row],[TAG]]</f>
        <v/>
      </c>
      <c r="AR2074" s="183">
        <f>Tabela1[[#This Row],[PESO TOTAL]]*Tabela1[[#This Row],[MATÉRIA PRIMA]]</f>
        <v>0</v>
      </c>
      <c r="AS2074" s="28">
        <f>Tabela1[[#This Row],[PESO TOTAL]]*Tabela1[[#This Row],[PREPARAÇÃO ]]</f>
        <v>0</v>
      </c>
      <c r="AT2074" s="28">
        <f>Tabela1[[#This Row],[PESO TOTAL]]*Tabela1[[#This Row],[CALDEIRARIA]]</f>
        <v>0</v>
      </c>
      <c r="AU2074" s="28">
        <f>Tabela1[[#This Row],[PESO TOTAL]]*Tabela1[[#This Row],[SOLDA]]</f>
        <v>0</v>
      </c>
      <c r="AV2074" s="28">
        <f>Tabela1[[#This Row],[PESO TOTAL]]*Tabela1[[#This Row],[ACABAMENTO]]</f>
        <v>0</v>
      </c>
      <c r="AW2074" s="28">
        <f>Tabela1[[#This Row],[PESO TOTAL]]*Tabela1[[#This Row],[PRONTO ACABADO]]</f>
        <v>0</v>
      </c>
      <c r="AX2074" s="28">
        <f>Tabela1[[#This Row],[PESO TOTAL]]*Tabela1[[#This Row],[EXPEDIÇÃO ]]</f>
        <v>0</v>
      </c>
      <c r="AY2074" s="28" t="str">
        <f>Tabela1[[#This Row],[PEDIDO]]&amp;Tabela1[[#This Row],[PRODUTO]]</f>
        <v/>
      </c>
      <c r="AZ2074" s="44">
        <f>IF(AF2074="",0,IF(ISTEXT(AF2074),H2074*VALUE(SUBSTITUTE(AF2074,"%",""))/100,H2074*AF2074))-Tabela1[[#This Row],[PRONTO ACABADO2]]</f>
        <v>0</v>
      </c>
      <c r="BA2074" s="44">
        <f>IF(AG2074="",0,IF(ISTEXT(AG2074),H2074*VALUE(SUBSTITUTE(AG2074,"%",""))/100,H2074*AG2074))-Tabela1[[#This Row],[PESO EXPEDIDO2]]</f>
        <v>0</v>
      </c>
      <c r="BB2074" s="44">
        <f t="shared" si="282"/>
        <v>0</v>
      </c>
      <c r="BC2074" s="44">
        <f t="shared" si="283"/>
        <v>0</v>
      </c>
      <c r="BD2074" s="44"/>
    </row>
    <row r="2075" spans="1:56" ht="15.75" hidden="1" customHeight="1" x14ac:dyDescent="0.25">
      <c r="A2075" s="6"/>
      <c r="B2075" s="22"/>
      <c r="C2075" s="7"/>
      <c r="D2075" s="46"/>
      <c r="E2075" s="7"/>
      <c r="F2075" s="7"/>
      <c r="G2075" s="44"/>
      <c r="H2075" s="41">
        <f>Tabela1[[#This Row],[PESO UNI]]*Tabela1[[#This Row],[QTE]]</f>
        <v>0</v>
      </c>
      <c r="I2075" s="7"/>
      <c r="J2075" s="8"/>
      <c r="K2075" s="8"/>
      <c r="L2075" s="9"/>
      <c r="M2075" s="10"/>
      <c r="N2075" s="8"/>
      <c r="O2075" s="12"/>
      <c r="P2075" s="13"/>
      <c r="Q2075" s="14">
        <f>Tabela1[[#This Row],[QTDE/ Fabricação]]-Tabela1[[#This Row],[QTE]]</f>
        <v>0</v>
      </c>
      <c r="R2075" s="19">
        <f t="shared" si="278"/>
        <v>0</v>
      </c>
      <c r="S2075" s="19">
        <f t="shared" si="277"/>
        <v>0</v>
      </c>
      <c r="T2075" s="20">
        <f t="shared" si="279"/>
        <v>0</v>
      </c>
      <c r="U2075" s="17">
        <f>IFERROR(SUMIF('LISTA DE EMBARQUE'!B:B,MICRO!E:E,'LISTA DE EMBARQUE'!G:G),"")</f>
        <v>0</v>
      </c>
      <c r="V2075" s="12" t="str">
        <f>IFERROR(VLOOKUP(Tabela1[[#This Row],[COD.MDE]],'LISTA DE EMBARQUE'!B:L,11,0),"")</f>
        <v/>
      </c>
      <c r="W2075" s="13" t="str">
        <f>IFERROR(COUNTIF(#REF!,Tabela1[[#This Row],[Colunas5]]),"")</f>
        <v/>
      </c>
      <c r="X2075" s="14">
        <f>Tabela1[[#This Row],[QIANTIDADE EXPEDIDA]]*Tabela1[[#This Row],[PESO UNI]]</f>
        <v>0</v>
      </c>
      <c r="Y2075" s="14">
        <f t="shared" si="280"/>
        <v>0</v>
      </c>
      <c r="Z2075" s="21">
        <f>Tabela1[[#This Row],[PESO TOTAL]]-Tabela1[[#This Row],[Peso Expedido]]</f>
        <v>0</v>
      </c>
      <c r="AA2075" s="18"/>
      <c r="AB2075" s="40"/>
      <c r="AC2075" s="40"/>
      <c r="AD2075" s="40"/>
      <c r="AE2075" s="40"/>
      <c r="AF2075" s="40"/>
      <c r="AG2075" s="40"/>
      <c r="AH2075" s="40"/>
      <c r="AI2075" s="40" t="str">
        <f t="shared" si="284"/>
        <v>ok</v>
      </c>
      <c r="AJ2075"/>
      <c r="AK2075" t="str">
        <f>Tabela1[[#This Row],[Coluna1]]&amp;Tabela1[[#This Row],[PEDIDO]]</f>
        <v/>
      </c>
      <c r="AL2075"/>
      <c r="AM2075"/>
      <c r="AN2075"/>
      <c r="AO2075" t="str">
        <f t="shared" si="281"/>
        <v>/</v>
      </c>
      <c r="AP2075" t="str">
        <f>Tabela1[[#This Row],[TAG]]&amp;Tabela1[[#This Row],[PEDIDO]]&amp;Tabela1[[#This Row],[PRODUTO]]</f>
        <v/>
      </c>
      <c r="AQ2075" s="23" t="str">
        <f>Tabela1[[#This Row],[PRODUTO]]&amp;Tabela1[[#This Row],[TAG]]</f>
        <v/>
      </c>
      <c r="AR2075" s="183">
        <f>Tabela1[[#This Row],[PESO TOTAL]]*Tabela1[[#This Row],[MATÉRIA PRIMA]]</f>
        <v>0</v>
      </c>
      <c r="AS2075" s="28">
        <f>Tabela1[[#This Row],[PESO TOTAL]]*Tabela1[[#This Row],[PREPARAÇÃO ]]</f>
        <v>0</v>
      </c>
      <c r="AT2075" s="28">
        <f>Tabela1[[#This Row],[PESO TOTAL]]*Tabela1[[#This Row],[CALDEIRARIA]]</f>
        <v>0</v>
      </c>
      <c r="AU2075" s="28">
        <f>Tabela1[[#This Row],[PESO TOTAL]]*Tabela1[[#This Row],[SOLDA]]</f>
        <v>0</v>
      </c>
      <c r="AV2075" s="28">
        <f>Tabela1[[#This Row],[PESO TOTAL]]*Tabela1[[#This Row],[ACABAMENTO]]</f>
        <v>0</v>
      </c>
      <c r="AW2075" s="28">
        <f>Tabela1[[#This Row],[PESO TOTAL]]*Tabela1[[#This Row],[PRONTO ACABADO]]</f>
        <v>0</v>
      </c>
      <c r="AX2075" s="28">
        <f>Tabela1[[#This Row],[PESO TOTAL]]*Tabela1[[#This Row],[EXPEDIÇÃO ]]</f>
        <v>0</v>
      </c>
      <c r="AY2075" s="28" t="str">
        <f>Tabela1[[#This Row],[PEDIDO]]&amp;Tabela1[[#This Row],[PRODUTO]]</f>
        <v/>
      </c>
      <c r="AZ2075" s="44">
        <f>IF(AF2075="",0,IF(ISTEXT(AF2075),H2075*VALUE(SUBSTITUTE(AF2075,"%",""))/100,H2075*AF2075))-Tabela1[[#This Row],[PRONTO ACABADO2]]</f>
        <v>0</v>
      </c>
      <c r="BA2075" s="44">
        <f>IF(AG2075="",0,IF(ISTEXT(AG2075),H2075*VALUE(SUBSTITUTE(AG2075,"%",""))/100,H2075*AG2075))-Tabela1[[#This Row],[PESO EXPEDIDO2]]</f>
        <v>0</v>
      </c>
      <c r="BB2075" s="44">
        <f t="shared" si="282"/>
        <v>0</v>
      </c>
      <c r="BC2075" s="44">
        <f t="shared" si="283"/>
        <v>0</v>
      </c>
      <c r="BD2075" s="44"/>
    </row>
    <row r="2076" spans="1:56" ht="15.75" hidden="1" customHeight="1" x14ac:dyDescent="0.25">
      <c r="A2076" s="6"/>
      <c r="B2076" s="22"/>
      <c r="C2076" s="7"/>
      <c r="D2076" s="46"/>
      <c r="E2076" s="7"/>
      <c r="F2076" s="7"/>
      <c r="G2076" s="44"/>
      <c r="H2076" s="41">
        <f>Tabela1[[#This Row],[PESO UNI]]*Tabela1[[#This Row],[QTE]]</f>
        <v>0</v>
      </c>
      <c r="I2076" s="7"/>
      <c r="J2076" s="8"/>
      <c r="K2076" s="8"/>
      <c r="L2076" s="9"/>
      <c r="M2076" s="10"/>
      <c r="N2076" s="8"/>
      <c r="O2076" s="12"/>
      <c r="P2076" s="13"/>
      <c r="Q2076" s="14">
        <f>Tabela1[[#This Row],[QTDE/ Fabricação]]-Tabela1[[#This Row],[QTE]]</f>
        <v>0</v>
      </c>
      <c r="R2076" s="19">
        <f t="shared" si="278"/>
        <v>0</v>
      </c>
      <c r="S2076" s="19">
        <f t="shared" si="277"/>
        <v>0</v>
      </c>
      <c r="T2076" s="20">
        <f t="shared" si="279"/>
        <v>0</v>
      </c>
      <c r="U2076" s="17">
        <f>IFERROR(SUMIF('LISTA DE EMBARQUE'!B:B,MICRO!E:E,'LISTA DE EMBARQUE'!G:G),"")</f>
        <v>0</v>
      </c>
      <c r="V2076" s="12" t="str">
        <f>IFERROR(VLOOKUP(Tabela1[[#This Row],[COD.MDE]],'LISTA DE EMBARQUE'!B:L,11,0),"")</f>
        <v/>
      </c>
      <c r="W2076" s="13" t="str">
        <f>IFERROR(COUNTIF(#REF!,Tabela1[[#This Row],[Colunas5]]),"")</f>
        <v/>
      </c>
      <c r="X2076" s="14">
        <f>Tabela1[[#This Row],[QIANTIDADE EXPEDIDA]]*Tabela1[[#This Row],[PESO UNI]]</f>
        <v>0</v>
      </c>
      <c r="Y2076" s="14">
        <f t="shared" si="280"/>
        <v>0</v>
      </c>
      <c r="Z2076" s="21">
        <f>Tabela1[[#This Row],[PESO TOTAL]]-Tabela1[[#This Row],[Peso Expedido]]</f>
        <v>0</v>
      </c>
      <c r="AA2076" s="18"/>
      <c r="AB2076" s="40"/>
      <c r="AC2076" s="40"/>
      <c r="AD2076" s="40"/>
      <c r="AE2076" s="40"/>
      <c r="AF2076" s="40"/>
      <c r="AG2076" s="40"/>
      <c r="AH2076" s="40"/>
      <c r="AI2076" s="40" t="str">
        <f t="shared" si="284"/>
        <v>ok</v>
      </c>
      <c r="AJ2076"/>
      <c r="AK2076" t="str">
        <f>Tabela1[[#This Row],[Coluna1]]&amp;Tabela1[[#This Row],[PEDIDO]]</f>
        <v/>
      </c>
      <c r="AL2076"/>
      <c r="AM2076"/>
      <c r="AN2076"/>
      <c r="AO2076" t="str">
        <f t="shared" si="281"/>
        <v>/</v>
      </c>
      <c r="AP2076" t="str">
        <f>Tabela1[[#This Row],[TAG]]&amp;Tabela1[[#This Row],[PEDIDO]]&amp;Tabela1[[#This Row],[PRODUTO]]</f>
        <v/>
      </c>
      <c r="AQ2076" s="23" t="str">
        <f>Tabela1[[#This Row],[PRODUTO]]&amp;Tabela1[[#This Row],[TAG]]</f>
        <v/>
      </c>
      <c r="AR2076" s="183">
        <f>Tabela1[[#This Row],[PESO TOTAL]]*Tabela1[[#This Row],[MATÉRIA PRIMA]]</f>
        <v>0</v>
      </c>
      <c r="AS2076" s="28">
        <f>Tabela1[[#This Row],[PESO TOTAL]]*Tabela1[[#This Row],[PREPARAÇÃO ]]</f>
        <v>0</v>
      </c>
      <c r="AT2076" s="28">
        <f>Tabela1[[#This Row],[PESO TOTAL]]*Tabela1[[#This Row],[CALDEIRARIA]]</f>
        <v>0</v>
      </c>
      <c r="AU2076" s="28">
        <f>Tabela1[[#This Row],[PESO TOTAL]]*Tabela1[[#This Row],[SOLDA]]</f>
        <v>0</v>
      </c>
      <c r="AV2076" s="28">
        <f>Tabela1[[#This Row],[PESO TOTAL]]*Tabela1[[#This Row],[ACABAMENTO]]</f>
        <v>0</v>
      </c>
      <c r="AW2076" s="28">
        <f>Tabela1[[#This Row],[PESO TOTAL]]*Tabela1[[#This Row],[PRONTO ACABADO]]</f>
        <v>0</v>
      </c>
      <c r="AX2076" s="28">
        <f>Tabela1[[#This Row],[PESO TOTAL]]*Tabela1[[#This Row],[EXPEDIÇÃO ]]</f>
        <v>0</v>
      </c>
      <c r="AY2076" s="28" t="str">
        <f>Tabela1[[#This Row],[PEDIDO]]&amp;Tabela1[[#This Row],[PRODUTO]]</f>
        <v/>
      </c>
      <c r="AZ2076" s="44">
        <f>IF(AF2076="",0,IF(ISTEXT(AF2076),H2076*VALUE(SUBSTITUTE(AF2076,"%",""))/100,H2076*AF2076))-Tabela1[[#This Row],[PRONTO ACABADO2]]</f>
        <v>0</v>
      </c>
      <c r="BA2076" s="44">
        <f>IF(AG2076="",0,IF(ISTEXT(AG2076),H2076*VALUE(SUBSTITUTE(AG2076,"%",""))/100,H2076*AG2076))-Tabela1[[#This Row],[PESO EXPEDIDO2]]</f>
        <v>0</v>
      </c>
      <c r="BB2076" s="44">
        <f t="shared" si="282"/>
        <v>0</v>
      </c>
      <c r="BC2076" s="44">
        <f t="shared" si="283"/>
        <v>0</v>
      </c>
      <c r="BD2076" s="44"/>
    </row>
    <row r="2077" spans="1:56" ht="15.75" hidden="1" customHeight="1" x14ac:dyDescent="0.25">
      <c r="A2077" s="6"/>
      <c r="B2077" s="22"/>
      <c r="C2077" s="7"/>
      <c r="D2077" s="46"/>
      <c r="E2077" s="7"/>
      <c r="F2077" s="7"/>
      <c r="G2077" s="44"/>
      <c r="H2077" s="41">
        <f>Tabela1[[#This Row],[PESO UNI]]*Tabela1[[#This Row],[QTE]]</f>
        <v>0</v>
      </c>
      <c r="I2077" s="7"/>
      <c r="J2077" s="8"/>
      <c r="K2077" s="8"/>
      <c r="L2077" s="9"/>
      <c r="M2077" s="10"/>
      <c r="N2077" s="8"/>
      <c r="O2077" s="12"/>
      <c r="P2077" s="13"/>
      <c r="Q2077" s="14">
        <f>Tabela1[[#This Row],[QTDE/ Fabricação]]-Tabela1[[#This Row],[QTE]]</f>
        <v>0</v>
      </c>
      <c r="R2077" s="19">
        <f t="shared" si="278"/>
        <v>0</v>
      </c>
      <c r="S2077" s="19">
        <f t="shared" si="277"/>
        <v>0</v>
      </c>
      <c r="T2077" s="20">
        <f t="shared" si="279"/>
        <v>0</v>
      </c>
      <c r="U2077" s="17">
        <f>IFERROR(SUMIF('LISTA DE EMBARQUE'!B:B,MICRO!E:E,'LISTA DE EMBARQUE'!G:G),"")</f>
        <v>0</v>
      </c>
      <c r="V2077" s="12" t="str">
        <f>IFERROR(VLOOKUP(Tabela1[[#This Row],[COD.MDE]],'LISTA DE EMBARQUE'!B:L,11,0),"")</f>
        <v/>
      </c>
      <c r="W2077" s="13" t="str">
        <f>IFERROR(COUNTIF(#REF!,Tabela1[[#This Row],[Colunas5]]),"")</f>
        <v/>
      </c>
      <c r="X2077" s="14">
        <f>Tabela1[[#This Row],[QIANTIDADE EXPEDIDA]]*Tabela1[[#This Row],[PESO UNI]]</f>
        <v>0</v>
      </c>
      <c r="Y2077" s="14">
        <f t="shared" si="280"/>
        <v>0</v>
      </c>
      <c r="Z2077" s="21">
        <f>Tabela1[[#This Row],[PESO TOTAL]]-Tabela1[[#This Row],[Peso Expedido]]</f>
        <v>0</v>
      </c>
      <c r="AA2077" s="18"/>
      <c r="AB2077" s="40" t="s">
        <v>3204</v>
      </c>
      <c r="AC2077" s="40"/>
      <c r="AD2077" s="40"/>
      <c r="AE2077" s="40"/>
      <c r="AF2077" s="40"/>
      <c r="AG2077" s="40"/>
      <c r="AH2077" s="40"/>
      <c r="AI2077" s="40" t="str">
        <f t="shared" si="284"/>
        <v>ok</v>
      </c>
      <c r="AJ2077"/>
      <c r="AK2077" t="str">
        <f>Tabela1[[#This Row],[Coluna1]]&amp;Tabela1[[#This Row],[PEDIDO]]</f>
        <v/>
      </c>
      <c r="AL2077"/>
      <c r="AM2077"/>
      <c r="AN2077"/>
      <c r="AO2077" t="str">
        <f t="shared" si="281"/>
        <v>/</v>
      </c>
      <c r="AP2077" t="str">
        <f>Tabela1[[#This Row],[TAG]]&amp;Tabela1[[#This Row],[PEDIDO]]&amp;Tabela1[[#This Row],[PRODUTO]]</f>
        <v/>
      </c>
      <c r="AQ2077" s="23" t="str">
        <f>Tabela1[[#This Row],[PRODUTO]]&amp;Tabela1[[#This Row],[TAG]]</f>
        <v/>
      </c>
      <c r="AR2077" s="183">
        <f>Tabela1[[#This Row],[PESO TOTAL]]*Tabela1[[#This Row],[MATÉRIA PRIMA]]</f>
        <v>0</v>
      </c>
      <c r="AS2077" s="28">
        <f>Tabela1[[#This Row],[PESO TOTAL]]*Tabela1[[#This Row],[PREPARAÇÃO ]]</f>
        <v>0</v>
      </c>
      <c r="AT2077" s="28">
        <f>Tabela1[[#This Row],[PESO TOTAL]]*Tabela1[[#This Row],[CALDEIRARIA]]</f>
        <v>0</v>
      </c>
      <c r="AU2077" s="28">
        <f>Tabela1[[#This Row],[PESO TOTAL]]*Tabela1[[#This Row],[SOLDA]]</f>
        <v>0</v>
      </c>
      <c r="AV2077" s="28">
        <f>Tabela1[[#This Row],[PESO TOTAL]]*Tabela1[[#This Row],[ACABAMENTO]]</f>
        <v>0</v>
      </c>
      <c r="AW2077" s="28">
        <f>Tabela1[[#This Row],[PESO TOTAL]]*Tabela1[[#This Row],[PRONTO ACABADO]]</f>
        <v>0</v>
      </c>
      <c r="AX2077" s="28">
        <f>Tabela1[[#This Row],[PESO TOTAL]]*Tabela1[[#This Row],[EXPEDIÇÃO ]]</f>
        <v>0</v>
      </c>
      <c r="AY2077" s="28" t="str">
        <f>Tabela1[[#This Row],[PEDIDO]]&amp;Tabela1[[#This Row],[PRODUTO]]</f>
        <v/>
      </c>
      <c r="AZ2077" s="44">
        <f>IF(AF2077="",0,IF(ISTEXT(AF2077),H2077*VALUE(SUBSTITUTE(AF2077,"%",""))/100,H2077*AF2077))-Tabela1[[#This Row],[PRONTO ACABADO2]]</f>
        <v>0</v>
      </c>
      <c r="BA2077" s="44">
        <f>IF(AG2077="",0,IF(ISTEXT(AG2077),H2077*VALUE(SUBSTITUTE(AG2077,"%",""))/100,H2077*AG2077))-Tabela1[[#This Row],[PESO EXPEDIDO2]]</f>
        <v>0</v>
      </c>
      <c r="BB2077" s="44">
        <f t="shared" si="282"/>
        <v>0</v>
      </c>
      <c r="BC2077" s="44">
        <f t="shared" si="283"/>
        <v>0</v>
      </c>
      <c r="BD2077" s="44"/>
    </row>
    <row r="2078" spans="1:56" ht="15.75" hidden="1" customHeight="1" x14ac:dyDescent="0.25">
      <c r="A2078" s="6"/>
      <c r="B2078" s="22"/>
      <c r="C2078" s="7"/>
      <c r="D2078" s="46"/>
      <c r="E2078" s="7"/>
      <c r="F2078" s="7"/>
      <c r="G2078" s="44"/>
      <c r="H2078" s="41">
        <f>Tabela1[[#This Row],[PESO UNI]]*Tabela1[[#This Row],[QTE]]</f>
        <v>0</v>
      </c>
      <c r="I2078" s="7"/>
      <c r="J2078" s="8"/>
      <c r="K2078" s="8"/>
      <c r="L2078" s="9"/>
      <c r="M2078" s="10"/>
      <c r="N2078" s="8"/>
      <c r="O2078" s="12"/>
      <c r="P2078" s="13"/>
      <c r="Q2078" s="14">
        <f>Tabela1[[#This Row],[QTDE/ Fabricação]]-Tabela1[[#This Row],[QTE]]</f>
        <v>0</v>
      </c>
      <c r="R2078" s="19">
        <f t="shared" si="278"/>
        <v>0</v>
      </c>
      <c r="S2078" s="19">
        <f t="shared" si="277"/>
        <v>0</v>
      </c>
      <c r="T2078" s="20">
        <f t="shared" si="279"/>
        <v>0</v>
      </c>
      <c r="U2078" s="17">
        <f>IFERROR(SUMIF('LISTA DE EMBARQUE'!B:B,MICRO!E:E,'LISTA DE EMBARQUE'!G:G),"")</f>
        <v>0</v>
      </c>
      <c r="V2078" s="12" t="str">
        <f>IFERROR(VLOOKUP(Tabela1[[#This Row],[COD.MDE]],'LISTA DE EMBARQUE'!B:L,11,0),"")</f>
        <v/>
      </c>
      <c r="W2078" s="13" t="str">
        <f>IFERROR(COUNTIF(#REF!,Tabela1[[#This Row],[Colunas5]]),"")</f>
        <v/>
      </c>
      <c r="X2078" s="14">
        <f>Tabela1[[#This Row],[QIANTIDADE EXPEDIDA]]*Tabela1[[#This Row],[PESO UNI]]</f>
        <v>0</v>
      </c>
      <c r="Y2078" s="14">
        <f t="shared" si="280"/>
        <v>0</v>
      </c>
      <c r="Z2078" s="21">
        <f>Tabela1[[#This Row],[PESO TOTAL]]-Tabela1[[#This Row],[Peso Expedido]]</f>
        <v>0</v>
      </c>
      <c r="AA2078" s="18"/>
      <c r="AB2078" s="40" t="s">
        <v>3204</v>
      </c>
      <c r="AC2078" s="40"/>
      <c r="AD2078" s="40"/>
      <c r="AE2078" s="40"/>
      <c r="AF2078" s="40"/>
      <c r="AG2078" s="40"/>
      <c r="AH2078" s="40"/>
      <c r="AI2078" s="40" t="str">
        <f t="shared" si="284"/>
        <v>ok</v>
      </c>
      <c r="AJ2078"/>
      <c r="AK2078" t="str">
        <f>Tabela1[[#This Row],[Coluna1]]&amp;Tabela1[[#This Row],[PEDIDO]]</f>
        <v/>
      </c>
      <c r="AL2078"/>
      <c r="AM2078"/>
      <c r="AN2078"/>
      <c r="AO2078" t="str">
        <f t="shared" si="281"/>
        <v>/</v>
      </c>
      <c r="AP2078" t="str">
        <f>Tabela1[[#This Row],[TAG]]&amp;Tabela1[[#This Row],[PEDIDO]]&amp;Tabela1[[#This Row],[PRODUTO]]</f>
        <v/>
      </c>
      <c r="AQ2078" s="23" t="str">
        <f>Tabela1[[#This Row],[PRODUTO]]&amp;Tabela1[[#This Row],[TAG]]</f>
        <v/>
      </c>
      <c r="AR2078" s="183">
        <f>Tabela1[[#This Row],[PESO TOTAL]]*Tabela1[[#This Row],[MATÉRIA PRIMA]]</f>
        <v>0</v>
      </c>
      <c r="AS2078" s="28">
        <f>Tabela1[[#This Row],[PESO TOTAL]]*Tabela1[[#This Row],[PREPARAÇÃO ]]</f>
        <v>0</v>
      </c>
      <c r="AT2078" s="28">
        <f>Tabela1[[#This Row],[PESO TOTAL]]*Tabela1[[#This Row],[CALDEIRARIA]]</f>
        <v>0</v>
      </c>
      <c r="AU2078" s="28">
        <f>Tabela1[[#This Row],[PESO TOTAL]]*Tabela1[[#This Row],[SOLDA]]</f>
        <v>0</v>
      </c>
      <c r="AV2078" s="28">
        <f>Tabela1[[#This Row],[PESO TOTAL]]*Tabela1[[#This Row],[ACABAMENTO]]</f>
        <v>0</v>
      </c>
      <c r="AW2078" s="28">
        <f>Tabela1[[#This Row],[PESO TOTAL]]*Tabela1[[#This Row],[PRONTO ACABADO]]</f>
        <v>0</v>
      </c>
      <c r="AX2078" s="28">
        <f>Tabela1[[#This Row],[PESO TOTAL]]*Tabela1[[#This Row],[EXPEDIÇÃO ]]</f>
        <v>0</v>
      </c>
      <c r="AY2078" s="28" t="str">
        <f>Tabela1[[#This Row],[PEDIDO]]&amp;Tabela1[[#This Row],[PRODUTO]]</f>
        <v/>
      </c>
      <c r="AZ2078" s="44">
        <f>IF(AF2078="",0,IF(ISTEXT(AF2078),H2078*VALUE(SUBSTITUTE(AF2078,"%",""))/100,H2078*AF2078))-Tabela1[[#This Row],[PRONTO ACABADO2]]</f>
        <v>0</v>
      </c>
      <c r="BA2078" s="44">
        <f>IF(AG2078="",0,IF(ISTEXT(AG2078),H2078*VALUE(SUBSTITUTE(AG2078,"%",""))/100,H2078*AG2078))-Tabela1[[#This Row],[PESO EXPEDIDO2]]</f>
        <v>0</v>
      </c>
      <c r="BB2078" s="44">
        <f t="shared" si="282"/>
        <v>0</v>
      </c>
      <c r="BC2078" s="44">
        <f t="shared" si="283"/>
        <v>0</v>
      </c>
      <c r="BD2078" s="44"/>
    </row>
    <row r="2079" spans="1:56" ht="15.75" hidden="1" customHeight="1" x14ac:dyDescent="0.25">
      <c r="A2079" s="6"/>
      <c r="B2079" s="22"/>
      <c r="C2079" s="7"/>
      <c r="D2079" s="46"/>
      <c r="E2079" s="7"/>
      <c r="F2079" s="7"/>
      <c r="G2079" s="44"/>
      <c r="H2079" s="41">
        <f>Tabela1[[#This Row],[PESO UNI]]*Tabela1[[#This Row],[QTE]]</f>
        <v>0</v>
      </c>
      <c r="I2079" s="7"/>
      <c r="J2079" s="8"/>
      <c r="K2079" s="8"/>
      <c r="L2079" s="9"/>
      <c r="M2079" s="10"/>
      <c r="N2079" s="8"/>
      <c r="O2079" s="12"/>
      <c r="P2079" s="13"/>
      <c r="Q2079" s="14">
        <f>Tabela1[[#This Row],[QTDE/ Fabricação]]-Tabela1[[#This Row],[QTE]]</f>
        <v>0</v>
      </c>
      <c r="R2079" s="19">
        <f t="shared" si="278"/>
        <v>0</v>
      </c>
      <c r="S2079" s="19">
        <f t="shared" si="277"/>
        <v>0</v>
      </c>
      <c r="T2079" s="20">
        <f t="shared" si="279"/>
        <v>0</v>
      </c>
      <c r="U2079" s="17">
        <f>IFERROR(SUMIF('LISTA DE EMBARQUE'!B:B,MICRO!E:E,'LISTA DE EMBARQUE'!G:G),"")</f>
        <v>0</v>
      </c>
      <c r="V2079" s="12" t="str">
        <f>IFERROR(VLOOKUP(Tabela1[[#This Row],[COD.MDE]],'LISTA DE EMBARQUE'!B:L,11,0),"")</f>
        <v/>
      </c>
      <c r="W2079" s="13" t="str">
        <f>IFERROR(COUNTIF(#REF!,Tabela1[[#This Row],[Colunas5]]),"")</f>
        <v/>
      </c>
      <c r="X2079" s="14">
        <f>Tabela1[[#This Row],[QIANTIDADE EXPEDIDA]]*Tabela1[[#This Row],[PESO UNI]]</f>
        <v>0</v>
      </c>
      <c r="Y2079" s="14">
        <f t="shared" si="280"/>
        <v>0</v>
      </c>
      <c r="Z2079" s="21">
        <f>Tabela1[[#This Row],[PESO TOTAL]]-Tabela1[[#This Row],[Peso Expedido]]</f>
        <v>0</v>
      </c>
      <c r="AA2079" s="18"/>
      <c r="AB2079" s="40" t="s">
        <v>3204</v>
      </c>
      <c r="AC2079" s="40"/>
      <c r="AD2079" s="40"/>
      <c r="AE2079" s="40"/>
      <c r="AF2079" s="40"/>
      <c r="AG2079" s="40"/>
      <c r="AH2079" s="40"/>
      <c r="AI2079" s="40" t="str">
        <f t="shared" si="284"/>
        <v>ok</v>
      </c>
      <c r="AJ2079"/>
      <c r="AK2079" t="str">
        <f>Tabela1[[#This Row],[Coluna1]]&amp;Tabela1[[#This Row],[PEDIDO]]</f>
        <v/>
      </c>
      <c r="AL2079"/>
      <c r="AM2079"/>
      <c r="AN2079"/>
      <c r="AO2079" t="str">
        <f t="shared" si="281"/>
        <v>/</v>
      </c>
      <c r="AP2079" t="str">
        <f>Tabela1[[#This Row],[TAG]]&amp;Tabela1[[#This Row],[PEDIDO]]&amp;Tabela1[[#This Row],[PRODUTO]]</f>
        <v/>
      </c>
      <c r="AQ2079" s="23" t="str">
        <f>Tabela1[[#This Row],[PRODUTO]]&amp;Tabela1[[#This Row],[TAG]]</f>
        <v/>
      </c>
      <c r="AR2079" s="183">
        <f>Tabela1[[#This Row],[PESO TOTAL]]*Tabela1[[#This Row],[MATÉRIA PRIMA]]</f>
        <v>0</v>
      </c>
      <c r="AS2079" s="28">
        <f>Tabela1[[#This Row],[PESO TOTAL]]*Tabela1[[#This Row],[PREPARAÇÃO ]]</f>
        <v>0</v>
      </c>
      <c r="AT2079" s="28">
        <f>Tabela1[[#This Row],[PESO TOTAL]]*Tabela1[[#This Row],[CALDEIRARIA]]</f>
        <v>0</v>
      </c>
      <c r="AU2079" s="28">
        <f>Tabela1[[#This Row],[PESO TOTAL]]*Tabela1[[#This Row],[SOLDA]]</f>
        <v>0</v>
      </c>
      <c r="AV2079" s="28">
        <f>Tabela1[[#This Row],[PESO TOTAL]]*Tabela1[[#This Row],[ACABAMENTO]]</f>
        <v>0</v>
      </c>
      <c r="AW2079" s="28">
        <f>Tabela1[[#This Row],[PESO TOTAL]]*Tabela1[[#This Row],[PRONTO ACABADO]]</f>
        <v>0</v>
      </c>
      <c r="AX2079" s="28">
        <f>Tabela1[[#This Row],[PESO TOTAL]]*Tabela1[[#This Row],[EXPEDIÇÃO ]]</f>
        <v>0</v>
      </c>
      <c r="AY2079" s="28" t="str">
        <f>Tabela1[[#This Row],[PEDIDO]]&amp;Tabela1[[#This Row],[PRODUTO]]</f>
        <v/>
      </c>
      <c r="AZ2079" s="44">
        <f>IF(AF2079="",0,IF(ISTEXT(AF2079),H2079*VALUE(SUBSTITUTE(AF2079,"%",""))/100,H2079*AF2079))-Tabela1[[#This Row],[PRONTO ACABADO2]]</f>
        <v>0</v>
      </c>
      <c r="BA2079" s="44">
        <f>IF(AG2079="",0,IF(ISTEXT(AG2079),H2079*VALUE(SUBSTITUTE(AG2079,"%",""))/100,H2079*AG2079))-Tabela1[[#This Row],[PESO EXPEDIDO2]]</f>
        <v>0</v>
      </c>
      <c r="BB2079" s="44">
        <f t="shared" si="282"/>
        <v>0</v>
      </c>
      <c r="BC2079" s="44">
        <f t="shared" si="283"/>
        <v>0</v>
      </c>
      <c r="BD2079" s="44"/>
    </row>
    <row r="2080" spans="1:56" ht="15.75" hidden="1" customHeight="1" x14ac:dyDescent="0.25">
      <c r="A2080" s="6"/>
      <c r="B2080" s="22"/>
      <c r="C2080" s="7"/>
      <c r="D2080" s="46"/>
      <c r="E2080" s="7"/>
      <c r="F2080" s="7"/>
      <c r="G2080" s="44"/>
      <c r="H2080" s="41">
        <f>Tabela1[[#This Row],[PESO UNI]]*Tabela1[[#This Row],[QTE]]</f>
        <v>0</v>
      </c>
      <c r="I2080" s="7"/>
      <c r="J2080" s="8"/>
      <c r="K2080" s="8"/>
      <c r="L2080" s="9"/>
      <c r="M2080" s="10"/>
      <c r="N2080" s="8"/>
      <c r="O2080" s="12"/>
      <c r="P2080" s="13"/>
      <c r="Q2080" s="14">
        <f>Tabela1[[#This Row],[QTDE/ Fabricação]]-Tabela1[[#This Row],[QTE]]</f>
        <v>0</v>
      </c>
      <c r="R2080" s="19">
        <f t="shared" si="278"/>
        <v>0</v>
      </c>
      <c r="S2080" s="19">
        <f t="shared" si="277"/>
        <v>0</v>
      </c>
      <c r="T2080" s="20">
        <f t="shared" si="279"/>
        <v>0</v>
      </c>
      <c r="U2080" s="17">
        <f>IFERROR(SUMIF('LISTA DE EMBARQUE'!B:B,MICRO!E:E,'LISTA DE EMBARQUE'!G:G),"")</f>
        <v>0</v>
      </c>
      <c r="V2080" s="12" t="str">
        <f>IFERROR(VLOOKUP(Tabela1[[#This Row],[COD.MDE]],'LISTA DE EMBARQUE'!B:L,11,0),"")</f>
        <v/>
      </c>
      <c r="W2080" s="13" t="str">
        <f>IFERROR(COUNTIF(#REF!,Tabela1[[#This Row],[Colunas5]]),"")</f>
        <v/>
      </c>
      <c r="X2080" s="14">
        <f>Tabela1[[#This Row],[QIANTIDADE EXPEDIDA]]*Tabela1[[#This Row],[PESO UNI]]</f>
        <v>0</v>
      </c>
      <c r="Y2080" s="14">
        <f t="shared" si="280"/>
        <v>0</v>
      </c>
      <c r="Z2080" s="21">
        <f>Tabela1[[#This Row],[PESO TOTAL]]-Tabela1[[#This Row],[Peso Expedido]]</f>
        <v>0</v>
      </c>
      <c r="AA2080" s="18"/>
      <c r="AB2080" s="40" t="s">
        <v>3204</v>
      </c>
      <c r="AC2080" s="40"/>
      <c r="AD2080" s="40"/>
      <c r="AE2080" s="40"/>
      <c r="AF2080" s="40"/>
      <c r="AG2080" s="40"/>
      <c r="AH2080" s="40"/>
      <c r="AI2080" s="40" t="str">
        <f t="shared" si="284"/>
        <v>ok</v>
      </c>
      <c r="AJ2080"/>
      <c r="AK2080" t="str">
        <f>Tabela1[[#This Row],[Coluna1]]&amp;Tabela1[[#This Row],[PEDIDO]]</f>
        <v/>
      </c>
      <c r="AL2080"/>
      <c r="AM2080"/>
      <c r="AN2080"/>
      <c r="AO2080" t="str">
        <f t="shared" si="281"/>
        <v>/</v>
      </c>
      <c r="AP2080" t="str">
        <f>Tabela1[[#This Row],[TAG]]&amp;Tabela1[[#This Row],[PEDIDO]]&amp;Tabela1[[#This Row],[PRODUTO]]</f>
        <v/>
      </c>
      <c r="AQ2080" s="23" t="str">
        <f>Tabela1[[#This Row],[PRODUTO]]&amp;Tabela1[[#This Row],[TAG]]</f>
        <v/>
      </c>
      <c r="AR2080" s="183">
        <f>Tabela1[[#This Row],[PESO TOTAL]]*Tabela1[[#This Row],[MATÉRIA PRIMA]]</f>
        <v>0</v>
      </c>
      <c r="AS2080" s="28">
        <f>Tabela1[[#This Row],[PESO TOTAL]]*Tabela1[[#This Row],[PREPARAÇÃO ]]</f>
        <v>0</v>
      </c>
      <c r="AT2080" s="28">
        <f>Tabela1[[#This Row],[PESO TOTAL]]*Tabela1[[#This Row],[CALDEIRARIA]]</f>
        <v>0</v>
      </c>
      <c r="AU2080" s="28">
        <f>Tabela1[[#This Row],[PESO TOTAL]]*Tabela1[[#This Row],[SOLDA]]</f>
        <v>0</v>
      </c>
      <c r="AV2080" s="28">
        <f>Tabela1[[#This Row],[PESO TOTAL]]*Tabela1[[#This Row],[ACABAMENTO]]</f>
        <v>0</v>
      </c>
      <c r="AW2080" s="28">
        <f>Tabela1[[#This Row],[PESO TOTAL]]*Tabela1[[#This Row],[PRONTO ACABADO]]</f>
        <v>0</v>
      </c>
      <c r="AX2080" s="28">
        <f>Tabela1[[#This Row],[PESO TOTAL]]*Tabela1[[#This Row],[EXPEDIÇÃO ]]</f>
        <v>0</v>
      </c>
      <c r="AY2080" s="28" t="str">
        <f>Tabela1[[#This Row],[PEDIDO]]&amp;Tabela1[[#This Row],[PRODUTO]]</f>
        <v/>
      </c>
      <c r="AZ2080" s="44">
        <f>IF(AF2080="",0,IF(ISTEXT(AF2080),H2080*VALUE(SUBSTITUTE(AF2080,"%",""))/100,H2080*AF2080))-Tabela1[[#This Row],[PRONTO ACABADO2]]</f>
        <v>0</v>
      </c>
      <c r="BA2080" s="44">
        <f>IF(AG2080="",0,IF(ISTEXT(AG2080),H2080*VALUE(SUBSTITUTE(AG2080,"%",""))/100,H2080*AG2080))-Tabela1[[#This Row],[PESO EXPEDIDO2]]</f>
        <v>0</v>
      </c>
      <c r="BB2080" s="44">
        <f t="shared" si="282"/>
        <v>0</v>
      </c>
      <c r="BC2080" s="44">
        <f t="shared" si="283"/>
        <v>0</v>
      </c>
      <c r="BD2080" s="44"/>
    </row>
    <row r="2081" spans="1:56" ht="15.75" hidden="1" customHeight="1" x14ac:dyDescent="0.25">
      <c r="A2081" s="6"/>
      <c r="B2081" s="22"/>
      <c r="C2081" s="7"/>
      <c r="D2081" s="46"/>
      <c r="E2081" s="7"/>
      <c r="F2081" s="7"/>
      <c r="G2081" s="44"/>
      <c r="H2081" s="41">
        <f>Tabela1[[#This Row],[PESO UNI]]*Tabela1[[#This Row],[QTE]]</f>
        <v>0</v>
      </c>
      <c r="I2081" s="7"/>
      <c r="J2081" s="8"/>
      <c r="K2081" s="8"/>
      <c r="L2081" s="9"/>
      <c r="M2081" s="10"/>
      <c r="N2081" s="8"/>
      <c r="O2081" s="12"/>
      <c r="P2081" s="13"/>
      <c r="Q2081" s="14">
        <f>Tabela1[[#This Row],[QTDE/ Fabricação]]-Tabela1[[#This Row],[QTE]]</f>
        <v>0</v>
      </c>
      <c r="R2081" s="19">
        <f t="shared" si="278"/>
        <v>0</v>
      </c>
      <c r="S2081" s="19">
        <f t="shared" si="277"/>
        <v>0</v>
      </c>
      <c r="T2081" s="20">
        <f t="shared" si="279"/>
        <v>0</v>
      </c>
      <c r="U2081" s="17">
        <f>IFERROR(SUMIF('LISTA DE EMBARQUE'!B:B,MICRO!E:E,'LISTA DE EMBARQUE'!G:G),"")</f>
        <v>0</v>
      </c>
      <c r="V2081" s="12" t="str">
        <f>IFERROR(VLOOKUP(Tabela1[[#This Row],[COD.MDE]],'LISTA DE EMBARQUE'!B:L,11,0),"")</f>
        <v/>
      </c>
      <c r="W2081" s="13" t="str">
        <f>IFERROR(COUNTIF(#REF!,Tabela1[[#This Row],[Colunas5]]),"")</f>
        <v/>
      </c>
      <c r="X2081" s="14">
        <f>Tabela1[[#This Row],[QIANTIDADE EXPEDIDA]]*Tabela1[[#This Row],[PESO UNI]]</f>
        <v>0</v>
      </c>
      <c r="Y2081" s="14">
        <f t="shared" si="280"/>
        <v>0</v>
      </c>
      <c r="Z2081" s="21">
        <f>Tabela1[[#This Row],[PESO TOTAL]]-Tabela1[[#This Row],[Peso Expedido]]</f>
        <v>0</v>
      </c>
      <c r="AA2081" s="18"/>
      <c r="AB2081" s="40" t="s">
        <v>3204</v>
      </c>
      <c r="AC2081" s="40"/>
      <c r="AD2081" s="40"/>
      <c r="AE2081" s="40"/>
      <c r="AF2081" s="40"/>
      <c r="AG2081" s="40"/>
      <c r="AH2081" s="40"/>
      <c r="AI2081" s="40" t="str">
        <f t="shared" si="284"/>
        <v>ok</v>
      </c>
      <c r="AJ2081"/>
      <c r="AK2081" t="str">
        <f>Tabela1[[#This Row],[Coluna1]]&amp;Tabela1[[#This Row],[PEDIDO]]</f>
        <v/>
      </c>
      <c r="AL2081"/>
      <c r="AM2081"/>
      <c r="AN2081"/>
      <c r="AO2081" t="str">
        <f t="shared" si="281"/>
        <v>/</v>
      </c>
      <c r="AP2081" t="str">
        <f>Tabela1[[#This Row],[TAG]]&amp;Tabela1[[#This Row],[PEDIDO]]&amp;Tabela1[[#This Row],[PRODUTO]]</f>
        <v/>
      </c>
      <c r="AQ2081" s="23" t="str">
        <f>Tabela1[[#This Row],[PRODUTO]]&amp;Tabela1[[#This Row],[TAG]]</f>
        <v/>
      </c>
      <c r="AR2081" s="183">
        <f>Tabela1[[#This Row],[PESO TOTAL]]*Tabela1[[#This Row],[MATÉRIA PRIMA]]</f>
        <v>0</v>
      </c>
      <c r="AS2081" s="28">
        <f>Tabela1[[#This Row],[PESO TOTAL]]*Tabela1[[#This Row],[PREPARAÇÃO ]]</f>
        <v>0</v>
      </c>
      <c r="AT2081" s="28">
        <f>Tabela1[[#This Row],[PESO TOTAL]]*Tabela1[[#This Row],[CALDEIRARIA]]</f>
        <v>0</v>
      </c>
      <c r="AU2081" s="28">
        <f>Tabela1[[#This Row],[PESO TOTAL]]*Tabela1[[#This Row],[SOLDA]]</f>
        <v>0</v>
      </c>
      <c r="AV2081" s="28">
        <f>Tabela1[[#This Row],[PESO TOTAL]]*Tabela1[[#This Row],[ACABAMENTO]]</f>
        <v>0</v>
      </c>
      <c r="AW2081" s="28">
        <f>Tabela1[[#This Row],[PESO TOTAL]]*Tabela1[[#This Row],[PRONTO ACABADO]]</f>
        <v>0</v>
      </c>
      <c r="AX2081" s="28">
        <f>Tabela1[[#This Row],[PESO TOTAL]]*Tabela1[[#This Row],[EXPEDIÇÃO ]]</f>
        <v>0</v>
      </c>
      <c r="AY2081" s="28" t="str">
        <f>Tabela1[[#This Row],[PEDIDO]]&amp;Tabela1[[#This Row],[PRODUTO]]</f>
        <v/>
      </c>
      <c r="AZ2081" s="44">
        <f>IF(AF2081="",0,IF(ISTEXT(AF2081),H2081*VALUE(SUBSTITUTE(AF2081,"%",""))/100,H2081*AF2081))-Tabela1[[#This Row],[PRONTO ACABADO2]]</f>
        <v>0</v>
      </c>
      <c r="BA2081" s="44">
        <f>IF(AG2081="",0,IF(ISTEXT(AG2081),H2081*VALUE(SUBSTITUTE(AG2081,"%",""))/100,H2081*AG2081))-Tabela1[[#This Row],[PESO EXPEDIDO2]]</f>
        <v>0</v>
      </c>
      <c r="BB2081" s="44">
        <f t="shared" si="282"/>
        <v>0</v>
      </c>
      <c r="BC2081" s="44">
        <f t="shared" si="283"/>
        <v>0</v>
      </c>
      <c r="BD2081" s="44"/>
    </row>
    <row r="2082" spans="1:56" ht="15.75" hidden="1" customHeight="1" x14ac:dyDescent="0.25">
      <c r="A2082" s="6"/>
      <c r="B2082" s="22"/>
      <c r="C2082" s="7"/>
      <c r="D2082" s="46"/>
      <c r="E2082" s="7"/>
      <c r="F2082" s="7"/>
      <c r="G2082" s="44"/>
      <c r="H2082" s="41">
        <f>Tabela1[[#This Row],[PESO UNI]]*Tabela1[[#This Row],[QTE]]</f>
        <v>0</v>
      </c>
      <c r="I2082" s="7"/>
      <c r="J2082" s="8"/>
      <c r="K2082" s="8"/>
      <c r="L2082" s="9"/>
      <c r="M2082" s="10"/>
      <c r="N2082" s="8"/>
      <c r="O2082" s="12"/>
      <c r="P2082" s="13"/>
      <c r="Q2082" s="14">
        <f>Tabela1[[#This Row],[QTDE/ Fabricação]]-Tabela1[[#This Row],[QTE]]</f>
        <v>0</v>
      </c>
      <c r="R2082" s="19">
        <f t="shared" si="278"/>
        <v>0</v>
      </c>
      <c r="S2082" s="19">
        <f t="shared" si="277"/>
        <v>0</v>
      </c>
      <c r="T2082" s="20">
        <f t="shared" si="279"/>
        <v>0</v>
      </c>
      <c r="U2082" s="17">
        <f>IFERROR(SUMIF('LISTA DE EMBARQUE'!B:B,MICRO!E:E,'LISTA DE EMBARQUE'!G:G),"")</f>
        <v>0</v>
      </c>
      <c r="V2082" s="12" t="str">
        <f>IFERROR(VLOOKUP(Tabela1[[#This Row],[COD.MDE]],'LISTA DE EMBARQUE'!B:L,11,0),"")</f>
        <v/>
      </c>
      <c r="W2082" s="13" t="str">
        <f>IFERROR(COUNTIF(#REF!,Tabela1[[#This Row],[Colunas5]]),"")</f>
        <v/>
      </c>
      <c r="X2082" s="14">
        <f>Tabela1[[#This Row],[QIANTIDADE EXPEDIDA]]*Tabela1[[#This Row],[PESO UNI]]</f>
        <v>0</v>
      </c>
      <c r="Y2082" s="14">
        <f t="shared" si="280"/>
        <v>0</v>
      </c>
      <c r="Z2082" s="21">
        <f>Tabela1[[#This Row],[PESO TOTAL]]-Tabela1[[#This Row],[Peso Expedido]]</f>
        <v>0</v>
      </c>
      <c r="AA2082" s="18"/>
      <c r="AB2082" s="40" t="s">
        <v>3204</v>
      </c>
      <c r="AC2082" s="40"/>
      <c r="AD2082" s="40"/>
      <c r="AE2082" s="40"/>
      <c r="AF2082" s="40"/>
      <c r="AG2082" s="40"/>
      <c r="AH2082" s="40"/>
      <c r="AI2082" s="40" t="str">
        <f t="shared" si="284"/>
        <v>ok</v>
      </c>
      <c r="AJ2082"/>
      <c r="AK2082" t="str">
        <f>Tabela1[[#This Row],[Coluna1]]&amp;Tabela1[[#This Row],[PEDIDO]]</f>
        <v/>
      </c>
      <c r="AL2082"/>
      <c r="AM2082"/>
      <c r="AN2082"/>
      <c r="AO2082" t="str">
        <f t="shared" si="281"/>
        <v>/</v>
      </c>
      <c r="AP2082" t="str">
        <f>Tabela1[[#This Row],[TAG]]&amp;Tabela1[[#This Row],[PEDIDO]]&amp;Tabela1[[#This Row],[PRODUTO]]</f>
        <v/>
      </c>
      <c r="AQ2082" s="23" t="str">
        <f>Tabela1[[#This Row],[PRODUTO]]&amp;Tabela1[[#This Row],[TAG]]</f>
        <v/>
      </c>
      <c r="AR2082" s="183">
        <f>Tabela1[[#This Row],[PESO TOTAL]]*Tabela1[[#This Row],[MATÉRIA PRIMA]]</f>
        <v>0</v>
      </c>
      <c r="AS2082" s="28">
        <f>Tabela1[[#This Row],[PESO TOTAL]]*Tabela1[[#This Row],[PREPARAÇÃO ]]</f>
        <v>0</v>
      </c>
      <c r="AT2082" s="28">
        <f>Tabela1[[#This Row],[PESO TOTAL]]*Tabela1[[#This Row],[CALDEIRARIA]]</f>
        <v>0</v>
      </c>
      <c r="AU2082" s="28">
        <f>Tabela1[[#This Row],[PESO TOTAL]]*Tabela1[[#This Row],[SOLDA]]</f>
        <v>0</v>
      </c>
      <c r="AV2082" s="28">
        <f>Tabela1[[#This Row],[PESO TOTAL]]*Tabela1[[#This Row],[ACABAMENTO]]</f>
        <v>0</v>
      </c>
      <c r="AW2082" s="28">
        <f>Tabela1[[#This Row],[PESO TOTAL]]*Tabela1[[#This Row],[PRONTO ACABADO]]</f>
        <v>0</v>
      </c>
      <c r="AX2082" s="28">
        <f>Tabela1[[#This Row],[PESO TOTAL]]*Tabela1[[#This Row],[EXPEDIÇÃO ]]</f>
        <v>0</v>
      </c>
      <c r="AY2082" s="28" t="str">
        <f>Tabela1[[#This Row],[PEDIDO]]&amp;Tabela1[[#This Row],[PRODUTO]]</f>
        <v/>
      </c>
      <c r="AZ2082" s="44">
        <f>IF(AF2082="",0,IF(ISTEXT(AF2082),H2082*VALUE(SUBSTITUTE(AF2082,"%",""))/100,H2082*AF2082))-Tabela1[[#This Row],[PRONTO ACABADO2]]</f>
        <v>0</v>
      </c>
      <c r="BA2082" s="44">
        <f>IF(AG2082="",0,IF(ISTEXT(AG2082),H2082*VALUE(SUBSTITUTE(AG2082,"%",""))/100,H2082*AG2082))-Tabela1[[#This Row],[PESO EXPEDIDO2]]</f>
        <v>0</v>
      </c>
      <c r="BB2082" s="44">
        <f t="shared" si="282"/>
        <v>0</v>
      </c>
      <c r="BC2082" s="44">
        <f t="shared" si="283"/>
        <v>0</v>
      </c>
      <c r="BD2082" s="44"/>
    </row>
    <row r="2083" spans="1:56" ht="15.75" hidden="1" customHeight="1" x14ac:dyDescent="0.25">
      <c r="A2083" s="6"/>
      <c r="B2083" s="22"/>
      <c r="C2083" s="7"/>
      <c r="D2083" s="46"/>
      <c r="E2083" s="7"/>
      <c r="F2083" s="7"/>
      <c r="G2083" s="44"/>
      <c r="H2083" s="41">
        <f>Tabela1[[#This Row],[PESO UNI]]*Tabela1[[#This Row],[QTE]]</f>
        <v>0</v>
      </c>
      <c r="I2083" s="7"/>
      <c r="J2083" s="8"/>
      <c r="K2083" s="8"/>
      <c r="L2083" s="9"/>
      <c r="M2083" s="10"/>
      <c r="N2083" s="8"/>
      <c r="O2083" s="12"/>
      <c r="P2083" s="13"/>
      <c r="Q2083" s="14">
        <f>Tabela1[[#This Row],[QTDE/ Fabricação]]-Tabela1[[#This Row],[QTE]]</f>
        <v>0</v>
      </c>
      <c r="R2083" s="19">
        <f t="shared" si="278"/>
        <v>0</v>
      </c>
      <c r="S2083" s="19">
        <f t="shared" si="277"/>
        <v>0</v>
      </c>
      <c r="T2083" s="20">
        <f t="shared" si="279"/>
        <v>0</v>
      </c>
      <c r="U2083" s="17">
        <f>IFERROR(SUMIF('LISTA DE EMBARQUE'!B:B,MICRO!E:E,'LISTA DE EMBARQUE'!G:G),"")</f>
        <v>0</v>
      </c>
      <c r="V2083" s="12" t="str">
        <f>IFERROR(VLOOKUP(Tabela1[[#This Row],[COD.MDE]],'LISTA DE EMBARQUE'!B:L,11,0),"")</f>
        <v/>
      </c>
      <c r="W2083" s="13" t="str">
        <f>IFERROR(COUNTIF(#REF!,Tabela1[[#This Row],[Colunas5]]),"")</f>
        <v/>
      </c>
      <c r="X2083" s="14">
        <f>Tabela1[[#This Row],[QIANTIDADE EXPEDIDA]]*Tabela1[[#This Row],[PESO UNI]]</f>
        <v>0</v>
      </c>
      <c r="Y2083" s="14">
        <f t="shared" si="280"/>
        <v>0</v>
      </c>
      <c r="Z2083" s="21">
        <f>Tabela1[[#This Row],[PESO TOTAL]]-Tabela1[[#This Row],[Peso Expedido]]</f>
        <v>0</v>
      </c>
      <c r="AA2083" s="18"/>
      <c r="AB2083" s="40" t="s">
        <v>3204</v>
      </c>
      <c r="AC2083" s="40"/>
      <c r="AD2083" s="40"/>
      <c r="AE2083" s="40"/>
      <c r="AF2083" s="40"/>
      <c r="AG2083" s="40"/>
      <c r="AH2083" s="40"/>
      <c r="AI2083" s="40" t="str">
        <f t="shared" si="284"/>
        <v>ok</v>
      </c>
      <c r="AJ2083"/>
      <c r="AK2083" t="str">
        <f>Tabela1[[#This Row],[Coluna1]]&amp;Tabela1[[#This Row],[PEDIDO]]</f>
        <v/>
      </c>
      <c r="AL2083"/>
      <c r="AM2083"/>
      <c r="AN2083"/>
      <c r="AO2083" t="str">
        <f t="shared" si="281"/>
        <v>/</v>
      </c>
      <c r="AP2083" t="str">
        <f>Tabela1[[#This Row],[TAG]]&amp;Tabela1[[#This Row],[PEDIDO]]&amp;Tabela1[[#This Row],[PRODUTO]]</f>
        <v/>
      </c>
      <c r="AQ2083" s="23" t="str">
        <f>Tabela1[[#This Row],[PRODUTO]]&amp;Tabela1[[#This Row],[TAG]]</f>
        <v/>
      </c>
      <c r="AR2083" s="183">
        <f>Tabela1[[#This Row],[PESO TOTAL]]*Tabela1[[#This Row],[MATÉRIA PRIMA]]</f>
        <v>0</v>
      </c>
      <c r="AS2083" s="28">
        <f>Tabela1[[#This Row],[PESO TOTAL]]*Tabela1[[#This Row],[PREPARAÇÃO ]]</f>
        <v>0</v>
      </c>
      <c r="AT2083" s="28">
        <f>Tabela1[[#This Row],[PESO TOTAL]]*Tabela1[[#This Row],[CALDEIRARIA]]</f>
        <v>0</v>
      </c>
      <c r="AU2083" s="28">
        <f>Tabela1[[#This Row],[PESO TOTAL]]*Tabela1[[#This Row],[SOLDA]]</f>
        <v>0</v>
      </c>
      <c r="AV2083" s="28">
        <f>Tabela1[[#This Row],[PESO TOTAL]]*Tabela1[[#This Row],[ACABAMENTO]]</f>
        <v>0</v>
      </c>
      <c r="AW2083" s="28">
        <f>Tabela1[[#This Row],[PESO TOTAL]]*Tabela1[[#This Row],[PRONTO ACABADO]]</f>
        <v>0</v>
      </c>
      <c r="AX2083" s="28">
        <f>Tabela1[[#This Row],[PESO TOTAL]]*Tabela1[[#This Row],[EXPEDIÇÃO ]]</f>
        <v>0</v>
      </c>
      <c r="AY2083" s="28" t="str">
        <f>Tabela1[[#This Row],[PEDIDO]]&amp;Tabela1[[#This Row],[PRODUTO]]</f>
        <v/>
      </c>
      <c r="AZ2083" s="44">
        <f>IF(AF2083="",0,IF(ISTEXT(AF2083),H2083*VALUE(SUBSTITUTE(AF2083,"%",""))/100,H2083*AF2083))-Tabela1[[#This Row],[PRONTO ACABADO2]]</f>
        <v>0</v>
      </c>
      <c r="BA2083" s="44">
        <f>IF(AG2083="",0,IF(ISTEXT(AG2083),H2083*VALUE(SUBSTITUTE(AG2083,"%",""))/100,H2083*AG2083))-Tabela1[[#This Row],[PESO EXPEDIDO2]]</f>
        <v>0</v>
      </c>
      <c r="BB2083" s="44">
        <f t="shared" si="282"/>
        <v>0</v>
      </c>
      <c r="BC2083" s="44">
        <f t="shared" si="283"/>
        <v>0</v>
      </c>
      <c r="BD2083" s="44"/>
    </row>
    <row r="2084" spans="1:56" ht="15.75" hidden="1" customHeight="1" x14ac:dyDescent="0.25">
      <c r="A2084" s="6"/>
      <c r="B2084" s="22"/>
      <c r="C2084" s="7"/>
      <c r="D2084" s="46"/>
      <c r="E2084" s="7"/>
      <c r="F2084" s="7"/>
      <c r="G2084" s="44"/>
      <c r="H2084" s="41">
        <f>Tabela1[[#This Row],[PESO UNI]]*Tabela1[[#This Row],[QTE]]</f>
        <v>0</v>
      </c>
      <c r="I2084" s="7"/>
      <c r="J2084" s="8"/>
      <c r="K2084" s="8"/>
      <c r="L2084" s="9"/>
      <c r="M2084" s="10"/>
      <c r="N2084" s="8"/>
      <c r="O2084" s="12"/>
      <c r="P2084" s="13"/>
      <c r="Q2084" s="14">
        <f>Tabela1[[#This Row],[QTDE/ Fabricação]]-Tabela1[[#This Row],[QTE]]</f>
        <v>0</v>
      </c>
      <c r="R2084" s="19">
        <f t="shared" si="278"/>
        <v>0</v>
      </c>
      <c r="S2084" s="19">
        <f t="shared" si="277"/>
        <v>0</v>
      </c>
      <c r="T2084" s="20">
        <f t="shared" si="279"/>
        <v>0</v>
      </c>
      <c r="U2084" s="17">
        <f>IFERROR(SUMIF('LISTA DE EMBARQUE'!B:B,MICRO!E:E,'LISTA DE EMBARQUE'!G:G),"")</f>
        <v>0</v>
      </c>
      <c r="V2084" s="12" t="str">
        <f>IFERROR(VLOOKUP(Tabela1[[#This Row],[COD.MDE]],'LISTA DE EMBARQUE'!B:L,11,0),"")</f>
        <v/>
      </c>
      <c r="W2084" s="13" t="str">
        <f>IFERROR(COUNTIF(#REF!,Tabela1[[#This Row],[Colunas5]]),"")</f>
        <v/>
      </c>
      <c r="X2084" s="14">
        <f>Tabela1[[#This Row],[QIANTIDADE EXPEDIDA]]*Tabela1[[#This Row],[PESO UNI]]</f>
        <v>0</v>
      </c>
      <c r="Y2084" s="14">
        <f t="shared" si="280"/>
        <v>0</v>
      </c>
      <c r="Z2084" s="21">
        <f>Tabela1[[#This Row],[PESO TOTAL]]-Tabela1[[#This Row],[Peso Expedido]]</f>
        <v>0</v>
      </c>
      <c r="AA2084" s="18"/>
      <c r="AB2084" s="40" t="s">
        <v>342</v>
      </c>
      <c r="AC2084" s="40"/>
      <c r="AD2084" s="40"/>
      <c r="AE2084" s="40"/>
      <c r="AF2084" s="40"/>
      <c r="AG2084" s="40"/>
      <c r="AH2084" s="40"/>
      <c r="AI2084" s="40" t="str">
        <f t="shared" si="284"/>
        <v>ok</v>
      </c>
      <c r="AJ2084"/>
      <c r="AK2084" t="str">
        <f>Tabela1[[#This Row],[Coluna1]]&amp;Tabela1[[#This Row],[PEDIDO]]</f>
        <v/>
      </c>
      <c r="AL2084"/>
      <c r="AM2084"/>
      <c r="AN2084"/>
      <c r="AO2084" t="str">
        <f t="shared" si="281"/>
        <v>/</v>
      </c>
      <c r="AP2084" t="str">
        <f>Tabela1[[#This Row],[TAG]]&amp;Tabela1[[#This Row],[PEDIDO]]&amp;Tabela1[[#This Row],[PRODUTO]]</f>
        <v/>
      </c>
      <c r="AQ2084" s="23" t="str">
        <f>Tabela1[[#This Row],[PRODUTO]]&amp;Tabela1[[#This Row],[TAG]]</f>
        <v/>
      </c>
      <c r="AR2084" s="183">
        <f>Tabela1[[#This Row],[PESO TOTAL]]*Tabela1[[#This Row],[MATÉRIA PRIMA]]</f>
        <v>0</v>
      </c>
      <c r="AS2084" s="28">
        <f>Tabela1[[#This Row],[PESO TOTAL]]*Tabela1[[#This Row],[PREPARAÇÃO ]]</f>
        <v>0</v>
      </c>
      <c r="AT2084" s="28">
        <f>Tabela1[[#This Row],[PESO TOTAL]]*Tabela1[[#This Row],[CALDEIRARIA]]</f>
        <v>0</v>
      </c>
      <c r="AU2084" s="28">
        <f>Tabela1[[#This Row],[PESO TOTAL]]*Tabela1[[#This Row],[SOLDA]]</f>
        <v>0</v>
      </c>
      <c r="AV2084" s="28">
        <f>Tabela1[[#This Row],[PESO TOTAL]]*Tabela1[[#This Row],[ACABAMENTO]]</f>
        <v>0</v>
      </c>
      <c r="AW2084" s="28">
        <f>Tabela1[[#This Row],[PESO TOTAL]]*Tabela1[[#This Row],[PRONTO ACABADO]]</f>
        <v>0</v>
      </c>
      <c r="AX2084" s="28">
        <f>Tabela1[[#This Row],[PESO TOTAL]]*Tabela1[[#This Row],[EXPEDIÇÃO ]]</f>
        <v>0</v>
      </c>
      <c r="AY2084" s="28" t="str">
        <f>Tabela1[[#This Row],[PEDIDO]]&amp;Tabela1[[#This Row],[PRODUTO]]</f>
        <v/>
      </c>
      <c r="AZ2084" s="44">
        <f>IF(AF2084="",0,IF(ISTEXT(AF2084),H2084*VALUE(SUBSTITUTE(AF2084,"%",""))/100,H2084*AF2084))-Tabela1[[#This Row],[PRONTO ACABADO2]]</f>
        <v>0</v>
      </c>
      <c r="BA2084" s="44">
        <f>IF(AG2084="",0,IF(ISTEXT(AG2084),H2084*VALUE(SUBSTITUTE(AG2084,"%",""))/100,H2084*AG2084))-Tabela1[[#This Row],[PESO EXPEDIDO2]]</f>
        <v>0</v>
      </c>
      <c r="BB2084" s="44">
        <f t="shared" si="282"/>
        <v>0</v>
      </c>
      <c r="BC2084" s="44">
        <f t="shared" si="283"/>
        <v>0</v>
      </c>
      <c r="BD2084" s="44"/>
    </row>
    <row r="2085" spans="1:56" ht="15.75" hidden="1" customHeight="1" x14ac:dyDescent="0.25">
      <c r="A2085" s="6"/>
      <c r="B2085" s="22"/>
      <c r="C2085" s="7"/>
      <c r="D2085" s="46"/>
      <c r="E2085" s="7"/>
      <c r="F2085" s="7"/>
      <c r="G2085" s="44"/>
      <c r="H2085" s="41">
        <f>Tabela1[[#This Row],[PESO UNI]]*Tabela1[[#This Row],[QTE]]</f>
        <v>0</v>
      </c>
      <c r="I2085" s="7"/>
      <c r="J2085" s="8"/>
      <c r="K2085" s="8"/>
      <c r="L2085" s="9"/>
      <c r="M2085" s="10"/>
      <c r="N2085" s="8"/>
      <c r="O2085" s="12"/>
      <c r="P2085" s="13"/>
      <c r="Q2085" s="14">
        <f>Tabela1[[#This Row],[QTDE/ Fabricação]]-Tabela1[[#This Row],[QTE]]</f>
        <v>0</v>
      </c>
      <c r="R2085" s="19">
        <f t="shared" si="278"/>
        <v>0</v>
      </c>
      <c r="S2085" s="19">
        <f t="shared" si="277"/>
        <v>0</v>
      </c>
      <c r="T2085" s="20">
        <f t="shared" si="279"/>
        <v>0</v>
      </c>
      <c r="U2085" s="17">
        <f>IFERROR(SUMIF('LISTA DE EMBARQUE'!B:B,MICRO!E:E,'LISTA DE EMBARQUE'!G:G),"")</f>
        <v>0</v>
      </c>
      <c r="V2085" s="12" t="str">
        <f>IFERROR(VLOOKUP(Tabela1[[#This Row],[COD.MDE]],'LISTA DE EMBARQUE'!B:L,11,0),"")</f>
        <v/>
      </c>
      <c r="W2085" s="13" t="str">
        <f>IFERROR(COUNTIF(#REF!,Tabela1[[#This Row],[Colunas5]]),"")</f>
        <v/>
      </c>
      <c r="X2085" s="14">
        <f>Tabela1[[#This Row],[QIANTIDADE EXPEDIDA]]*Tabela1[[#This Row],[PESO UNI]]</f>
        <v>0</v>
      </c>
      <c r="Y2085" s="14">
        <f t="shared" si="280"/>
        <v>0</v>
      </c>
      <c r="Z2085" s="21">
        <f>Tabela1[[#This Row],[PESO TOTAL]]-Tabela1[[#This Row],[Peso Expedido]]</f>
        <v>0</v>
      </c>
      <c r="AA2085" s="18"/>
      <c r="AB2085" s="40" t="s">
        <v>342</v>
      </c>
      <c r="AC2085" s="40"/>
      <c r="AD2085" s="40"/>
      <c r="AE2085" s="40"/>
      <c r="AF2085" s="40"/>
      <c r="AG2085" s="40"/>
      <c r="AH2085" s="40"/>
      <c r="AI2085" s="40" t="str">
        <f t="shared" si="284"/>
        <v>ok</v>
      </c>
      <c r="AJ2085"/>
      <c r="AK2085" t="str">
        <f>Tabela1[[#This Row],[Coluna1]]&amp;Tabela1[[#This Row],[PEDIDO]]</f>
        <v/>
      </c>
      <c r="AL2085"/>
      <c r="AM2085"/>
      <c r="AN2085"/>
      <c r="AO2085" t="str">
        <f t="shared" si="281"/>
        <v>/</v>
      </c>
      <c r="AP2085" t="str">
        <f>Tabela1[[#This Row],[TAG]]&amp;Tabela1[[#This Row],[PEDIDO]]&amp;Tabela1[[#This Row],[PRODUTO]]</f>
        <v/>
      </c>
      <c r="AQ2085" s="23" t="str">
        <f>Tabela1[[#This Row],[PRODUTO]]&amp;Tabela1[[#This Row],[TAG]]</f>
        <v/>
      </c>
      <c r="AR2085" s="183">
        <f>Tabela1[[#This Row],[PESO TOTAL]]*Tabela1[[#This Row],[MATÉRIA PRIMA]]</f>
        <v>0</v>
      </c>
      <c r="AS2085" s="28">
        <f>Tabela1[[#This Row],[PESO TOTAL]]*Tabela1[[#This Row],[PREPARAÇÃO ]]</f>
        <v>0</v>
      </c>
      <c r="AT2085" s="28">
        <f>Tabela1[[#This Row],[PESO TOTAL]]*Tabela1[[#This Row],[CALDEIRARIA]]</f>
        <v>0</v>
      </c>
      <c r="AU2085" s="28">
        <f>Tabela1[[#This Row],[PESO TOTAL]]*Tabela1[[#This Row],[SOLDA]]</f>
        <v>0</v>
      </c>
      <c r="AV2085" s="28">
        <f>Tabela1[[#This Row],[PESO TOTAL]]*Tabela1[[#This Row],[ACABAMENTO]]</f>
        <v>0</v>
      </c>
      <c r="AW2085" s="28">
        <f>Tabela1[[#This Row],[PESO TOTAL]]*Tabela1[[#This Row],[PRONTO ACABADO]]</f>
        <v>0</v>
      </c>
      <c r="AX2085" s="28">
        <f>Tabela1[[#This Row],[PESO TOTAL]]*Tabela1[[#This Row],[EXPEDIÇÃO ]]</f>
        <v>0</v>
      </c>
      <c r="AY2085" s="28" t="str">
        <f>Tabela1[[#This Row],[PEDIDO]]&amp;Tabela1[[#This Row],[PRODUTO]]</f>
        <v/>
      </c>
      <c r="AZ2085" s="44">
        <f>IF(AF2085="",0,IF(ISTEXT(AF2085),H2085*VALUE(SUBSTITUTE(AF2085,"%",""))/100,H2085*AF2085))-Tabela1[[#This Row],[PRONTO ACABADO2]]</f>
        <v>0</v>
      </c>
      <c r="BA2085" s="44">
        <f>IF(AG2085="",0,IF(ISTEXT(AG2085),H2085*VALUE(SUBSTITUTE(AG2085,"%",""))/100,H2085*AG2085))-Tabela1[[#This Row],[PESO EXPEDIDO2]]</f>
        <v>0</v>
      </c>
      <c r="BB2085" s="44">
        <f t="shared" si="282"/>
        <v>0</v>
      </c>
      <c r="BC2085" s="44">
        <f t="shared" si="283"/>
        <v>0</v>
      </c>
      <c r="BD2085" s="44"/>
    </row>
    <row r="2086" spans="1:56" ht="15.75" hidden="1" customHeight="1" x14ac:dyDescent="0.25">
      <c r="A2086" s="6"/>
      <c r="B2086" s="22"/>
      <c r="C2086" s="7"/>
      <c r="D2086" s="46"/>
      <c r="E2086" s="7"/>
      <c r="F2086" s="7"/>
      <c r="G2086" s="44"/>
      <c r="H2086" s="41">
        <f>Tabela1[[#This Row],[PESO UNI]]*Tabela1[[#This Row],[QTE]]</f>
        <v>0</v>
      </c>
      <c r="I2086" s="7"/>
      <c r="J2086" s="8"/>
      <c r="K2086" s="8"/>
      <c r="L2086" s="9"/>
      <c r="M2086" s="10"/>
      <c r="N2086" s="8"/>
      <c r="O2086" s="12"/>
      <c r="P2086" s="13"/>
      <c r="Q2086" s="14">
        <f>Tabela1[[#This Row],[QTDE/ Fabricação]]-Tabela1[[#This Row],[QTE]]</f>
        <v>0</v>
      </c>
      <c r="R2086" s="19">
        <f t="shared" si="278"/>
        <v>0</v>
      </c>
      <c r="S2086" s="19">
        <f t="shared" si="277"/>
        <v>0</v>
      </c>
      <c r="T2086" s="20">
        <f t="shared" si="279"/>
        <v>0</v>
      </c>
      <c r="U2086" s="17">
        <f>IFERROR(SUMIF('LISTA DE EMBARQUE'!B:B,MICRO!E:E,'LISTA DE EMBARQUE'!G:G),"")</f>
        <v>0</v>
      </c>
      <c r="V2086" s="12" t="str">
        <f>IFERROR(VLOOKUP(Tabela1[[#This Row],[COD.MDE]],'LISTA DE EMBARQUE'!B:L,11,0),"")</f>
        <v/>
      </c>
      <c r="W2086" s="13" t="str">
        <f>IFERROR(COUNTIF(#REF!,Tabela1[[#This Row],[Colunas5]]),"")</f>
        <v/>
      </c>
      <c r="X2086" s="14">
        <f>Tabela1[[#This Row],[QIANTIDADE EXPEDIDA]]*Tabela1[[#This Row],[PESO UNI]]</f>
        <v>0</v>
      </c>
      <c r="Y2086" s="14">
        <f t="shared" si="280"/>
        <v>0</v>
      </c>
      <c r="Z2086" s="21">
        <f>Tabela1[[#This Row],[PESO TOTAL]]-Tabela1[[#This Row],[Peso Expedido]]</f>
        <v>0</v>
      </c>
      <c r="AA2086" s="18"/>
      <c r="AB2086" s="40" t="s">
        <v>342</v>
      </c>
      <c r="AC2086" s="40"/>
      <c r="AD2086" s="40"/>
      <c r="AE2086" s="40"/>
      <c r="AF2086" s="40"/>
      <c r="AG2086" s="40"/>
      <c r="AH2086" s="40"/>
      <c r="AI2086" s="40" t="str">
        <f t="shared" si="284"/>
        <v>ok</v>
      </c>
      <c r="AJ2086"/>
      <c r="AK2086" t="str">
        <f>Tabela1[[#This Row],[Coluna1]]&amp;Tabela1[[#This Row],[PEDIDO]]</f>
        <v/>
      </c>
      <c r="AL2086"/>
      <c r="AM2086"/>
      <c r="AN2086"/>
      <c r="AO2086" t="str">
        <f t="shared" si="281"/>
        <v>/</v>
      </c>
      <c r="AP2086" t="str">
        <f>Tabela1[[#This Row],[TAG]]&amp;Tabela1[[#This Row],[PEDIDO]]&amp;Tabela1[[#This Row],[PRODUTO]]</f>
        <v/>
      </c>
      <c r="AQ2086" s="23" t="str">
        <f>Tabela1[[#This Row],[PRODUTO]]&amp;Tabela1[[#This Row],[TAG]]</f>
        <v/>
      </c>
      <c r="AR2086" s="183">
        <f>Tabela1[[#This Row],[PESO TOTAL]]*Tabela1[[#This Row],[MATÉRIA PRIMA]]</f>
        <v>0</v>
      </c>
      <c r="AS2086" s="28">
        <f>Tabela1[[#This Row],[PESO TOTAL]]*Tabela1[[#This Row],[PREPARAÇÃO ]]</f>
        <v>0</v>
      </c>
      <c r="AT2086" s="28">
        <f>Tabela1[[#This Row],[PESO TOTAL]]*Tabela1[[#This Row],[CALDEIRARIA]]</f>
        <v>0</v>
      </c>
      <c r="AU2086" s="28">
        <f>Tabela1[[#This Row],[PESO TOTAL]]*Tabela1[[#This Row],[SOLDA]]</f>
        <v>0</v>
      </c>
      <c r="AV2086" s="28">
        <f>Tabela1[[#This Row],[PESO TOTAL]]*Tabela1[[#This Row],[ACABAMENTO]]</f>
        <v>0</v>
      </c>
      <c r="AW2086" s="28">
        <f>Tabela1[[#This Row],[PESO TOTAL]]*Tabela1[[#This Row],[PRONTO ACABADO]]</f>
        <v>0</v>
      </c>
      <c r="AX2086" s="28">
        <f>Tabela1[[#This Row],[PESO TOTAL]]*Tabela1[[#This Row],[EXPEDIÇÃO ]]</f>
        <v>0</v>
      </c>
      <c r="AY2086" s="28" t="str">
        <f>Tabela1[[#This Row],[PEDIDO]]&amp;Tabela1[[#This Row],[PRODUTO]]</f>
        <v/>
      </c>
      <c r="AZ2086" s="44">
        <f>IF(AF2086="",0,IF(ISTEXT(AF2086),H2086*VALUE(SUBSTITUTE(AF2086,"%",""))/100,H2086*AF2086))-Tabela1[[#This Row],[PRONTO ACABADO2]]</f>
        <v>0</v>
      </c>
      <c r="BA2086" s="44">
        <f>IF(AG2086="",0,IF(ISTEXT(AG2086),H2086*VALUE(SUBSTITUTE(AG2086,"%",""))/100,H2086*AG2086))-Tabela1[[#This Row],[PESO EXPEDIDO2]]</f>
        <v>0</v>
      </c>
      <c r="BB2086" s="44">
        <f t="shared" si="282"/>
        <v>0</v>
      </c>
      <c r="BC2086" s="44">
        <f t="shared" si="283"/>
        <v>0</v>
      </c>
      <c r="BD2086" s="44"/>
    </row>
    <row r="2087" spans="1:56" ht="15.75" hidden="1" customHeight="1" x14ac:dyDescent="0.25">
      <c r="A2087" s="6"/>
      <c r="B2087" s="22"/>
      <c r="C2087" s="7"/>
      <c r="D2087" s="46"/>
      <c r="E2087" s="7"/>
      <c r="F2087" s="7"/>
      <c r="G2087" s="44"/>
      <c r="H2087" s="41">
        <f>Tabela1[[#This Row],[PESO UNI]]*Tabela1[[#This Row],[QTE]]</f>
        <v>0</v>
      </c>
      <c r="I2087" s="7"/>
      <c r="J2087" s="8"/>
      <c r="K2087" s="8"/>
      <c r="L2087" s="9"/>
      <c r="M2087" s="10"/>
      <c r="N2087" s="8"/>
      <c r="O2087" s="12"/>
      <c r="P2087" s="13"/>
      <c r="Q2087" s="14">
        <f>Tabela1[[#This Row],[QTDE/ Fabricação]]-Tabela1[[#This Row],[QTE]]</f>
        <v>0</v>
      </c>
      <c r="R2087" s="19">
        <f t="shared" si="278"/>
        <v>0</v>
      </c>
      <c r="S2087" s="19">
        <f t="shared" si="277"/>
        <v>0</v>
      </c>
      <c r="T2087" s="20">
        <f t="shared" si="279"/>
        <v>0</v>
      </c>
      <c r="U2087" s="17">
        <f>IFERROR(SUMIF('LISTA DE EMBARQUE'!B:B,MICRO!E:E,'LISTA DE EMBARQUE'!G:G),"")</f>
        <v>0</v>
      </c>
      <c r="V2087" s="12" t="str">
        <f>IFERROR(VLOOKUP(Tabela1[[#This Row],[COD.MDE]],'LISTA DE EMBARQUE'!B:L,11,0),"")</f>
        <v/>
      </c>
      <c r="W2087" s="13" t="str">
        <f>IFERROR(COUNTIF(#REF!,Tabela1[[#This Row],[Colunas5]]),"")</f>
        <v/>
      </c>
      <c r="X2087" s="14">
        <f>Tabela1[[#This Row],[QIANTIDADE EXPEDIDA]]*Tabela1[[#This Row],[PESO UNI]]</f>
        <v>0</v>
      </c>
      <c r="Y2087" s="14">
        <f t="shared" si="280"/>
        <v>0</v>
      </c>
      <c r="Z2087" s="21">
        <f>Tabela1[[#This Row],[PESO TOTAL]]-Tabela1[[#This Row],[Peso Expedido]]</f>
        <v>0</v>
      </c>
      <c r="AA2087" s="18"/>
      <c r="AB2087" s="40" t="s">
        <v>3204</v>
      </c>
      <c r="AC2087" s="40"/>
      <c r="AD2087" s="40"/>
      <c r="AE2087" s="40"/>
      <c r="AF2087" s="40"/>
      <c r="AG2087" s="40"/>
      <c r="AH2087" s="40"/>
      <c r="AI2087" s="40" t="str">
        <f t="shared" si="284"/>
        <v>ok</v>
      </c>
      <c r="AJ2087"/>
      <c r="AK2087" t="str">
        <f>Tabela1[[#This Row],[Coluna1]]&amp;Tabela1[[#This Row],[PEDIDO]]</f>
        <v/>
      </c>
      <c r="AL2087"/>
      <c r="AM2087"/>
      <c r="AN2087"/>
      <c r="AO2087" t="str">
        <f t="shared" si="281"/>
        <v>/</v>
      </c>
      <c r="AP2087" t="str">
        <f>Tabela1[[#This Row],[TAG]]&amp;Tabela1[[#This Row],[PEDIDO]]&amp;Tabela1[[#This Row],[PRODUTO]]</f>
        <v/>
      </c>
      <c r="AQ2087" s="23" t="str">
        <f>Tabela1[[#This Row],[PRODUTO]]&amp;Tabela1[[#This Row],[TAG]]</f>
        <v/>
      </c>
      <c r="AR2087" s="183">
        <f>Tabela1[[#This Row],[PESO TOTAL]]*Tabela1[[#This Row],[MATÉRIA PRIMA]]</f>
        <v>0</v>
      </c>
      <c r="AS2087" s="28">
        <f>Tabela1[[#This Row],[PESO TOTAL]]*Tabela1[[#This Row],[PREPARAÇÃO ]]</f>
        <v>0</v>
      </c>
      <c r="AT2087" s="28">
        <f>Tabela1[[#This Row],[PESO TOTAL]]*Tabela1[[#This Row],[CALDEIRARIA]]</f>
        <v>0</v>
      </c>
      <c r="AU2087" s="28">
        <f>Tabela1[[#This Row],[PESO TOTAL]]*Tabela1[[#This Row],[SOLDA]]</f>
        <v>0</v>
      </c>
      <c r="AV2087" s="28">
        <f>Tabela1[[#This Row],[PESO TOTAL]]*Tabela1[[#This Row],[ACABAMENTO]]</f>
        <v>0</v>
      </c>
      <c r="AW2087" s="28">
        <f>Tabela1[[#This Row],[PESO TOTAL]]*Tabela1[[#This Row],[PRONTO ACABADO]]</f>
        <v>0</v>
      </c>
      <c r="AX2087" s="28">
        <f>Tabela1[[#This Row],[PESO TOTAL]]*Tabela1[[#This Row],[EXPEDIÇÃO ]]</f>
        <v>0</v>
      </c>
      <c r="AY2087" s="28" t="str">
        <f>Tabela1[[#This Row],[PEDIDO]]&amp;Tabela1[[#This Row],[PRODUTO]]</f>
        <v/>
      </c>
      <c r="AZ2087" s="44">
        <f>IF(AF2087="",0,IF(ISTEXT(AF2087),H2087*VALUE(SUBSTITUTE(AF2087,"%",""))/100,H2087*AF2087))-Tabela1[[#This Row],[PRONTO ACABADO2]]</f>
        <v>0</v>
      </c>
      <c r="BA2087" s="44">
        <f>IF(AG2087="",0,IF(ISTEXT(AG2087),H2087*VALUE(SUBSTITUTE(AG2087,"%",""))/100,H2087*AG2087))-Tabela1[[#This Row],[PESO EXPEDIDO2]]</f>
        <v>0</v>
      </c>
      <c r="BB2087" s="44">
        <f t="shared" si="282"/>
        <v>0</v>
      </c>
      <c r="BC2087" s="44">
        <f t="shared" si="283"/>
        <v>0</v>
      </c>
      <c r="BD2087" s="44"/>
    </row>
    <row r="2088" spans="1:56" ht="15.75" hidden="1" customHeight="1" x14ac:dyDescent="0.25">
      <c r="A2088" s="6"/>
      <c r="B2088" s="22"/>
      <c r="C2088" s="7"/>
      <c r="D2088" s="46"/>
      <c r="E2088" s="7"/>
      <c r="F2088" s="7"/>
      <c r="G2088" s="44"/>
      <c r="H2088" s="41">
        <f>Tabela1[[#This Row],[PESO UNI]]*Tabela1[[#This Row],[QTE]]</f>
        <v>0</v>
      </c>
      <c r="I2088" s="7"/>
      <c r="J2088" s="8"/>
      <c r="K2088" s="8"/>
      <c r="L2088" s="9"/>
      <c r="M2088" s="10"/>
      <c r="N2088" s="8"/>
      <c r="O2088" s="12"/>
      <c r="P2088" s="13"/>
      <c r="Q2088" s="14">
        <f>Tabela1[[#This Row],[QTDE/ Fabricação]]-Tabela1[[#This Row],[QTE]]</f>
        <v>0</v>
      </c>
      <c r="R2088" s="19">
        <f t="shared" si="278"/>
        <v>0</v>
      </c>
      <c r="S2088" s="19">
        <f t="shared" si="277"/>
        <v>0</v>
      </c>
      <c r="T2088" s="20">
        <f t="shared" si="279"/>
        <v>0</v>
      </c>
      <c r="U2088" s="17">
        <f>IFERROR(SUMIF('LISTA DE EMBARQUE'!B:B,MICRO!E:E,'LISTA DE EMBARQUE'!G:G),"")</f>
        <v>0</v>
      </c>
      <c r="V2088" s="12" t="str">
        <f>IFERROR(VLOOKUP(Tabela1[[#This Row],[COD.MDE]],'LISTA DE EMBARQUE'!B:L,11,0),"")</f>
        <v/>
      </c>
      <c r="W2088" s="13" t="str">
        <f>IFERROR(COUNTIF(#REF!,Tabela1[[#This Row],[Colunas5]]),"")</f>
        <v/>
      </c>
      <c r="X2088" s="14">
        <f>Tabela1[[#This Row],[QIANTIDADE EXPEDIDA]]*Tabela1[[#This Row],[PESO UNI]]</f>
        <v>0</v>
      </c>
      <c r="Y2088" s="14">
        <f t="shared" si="280"/>
        <v>0</v>
      </c>
      <c r="Z2088" s="21">
        <f>Tabela1[[#This Row],[PESO TOTAL]]-Tabela1[[#This Row],[Peso Expedido]]</f>
        <v>0</v>
      </c>
      <c r="AA2088" s="18"/>
      <c r="AB2088" s="40" t="s">
        <v>3204</v>
      </c>
      <c r="AC2088" s="40"/>
      <c r="AD2088" s="40"/>
      <c r="AE2088" s="40"/>
      <c r="AF2088" s="40"/>
      <c r="AG2088" s="40"/>
      <c r="AH2088" s="40"/>
      <c r="AI2088" s="40" t="str">
        <f t="shared" si="284"/>
        <v>ok</v>
      </c>
      <c r="AJ2088"/>
      <c r="AK2088" t="str">
        <f>Tabela1[[#This Row],[Coluna1]]&amp;Tabela1[[#This Row],[PEDIDO]]</f>
        <v/>
      </c>
      <c r="AL2088"/>
      <c r="AM2088"/>
      <c r="AN2088"/>
      <c r="AO2088" t="str">
        <f t="shared" si="281"/>
        <v>/</v>
      </c>
      <c r="AP2088" t="str">
        <f>Tabela1[[#This Row],[TAG]]&amp;Tabela1[[#This Row],[PEDIDO]]&amp;Tabela1[[#This Row],[PRODUTO]]</f>
        <v/>
      </c>
      <c r="AQ2088" s="23" t="str">
        <f>Tabela1[[#This Row],[PRODUTO]]&amp;Tabela1[[#This Row],[TAG]]</f>
        <v/>
      </c>
      <c r="AR2088" s="183">
        <f>Tabela1[[#This Row],[PESO TOTAL]]*Tabela1[[#This Row],[MATÉRIA PRIMA]]</f>
        <v>0</v>
      </c>
      <c r="AS2088" s="28">
        <f>Tabela1[[#This Row],[PESO TOTAL]]*Tabela1[[#This Row],[PREPARAÇÃO ]]</f>
        <v>0</v>
      </c>
      <c r="AT2088" s="28">
        <f>Tabela1[[#This Row],[PESO TOTAL]]*Tabela1[[#This Row],[CALDEIRARIA]]</f>
        <v>0</v>
      </c>
      <c r="AU2088" s="28">
        <f>Tabela1[[#This Row],[PESO TOTAL]]*Tabela1[[#This Row],[SOLDA]]</f>
        <v>0</v>
      </c>
      <c r="AV2088" s="28">
        <f>Tabela1[[#This Row],[PESO TOTAL]]*Tabela1[[#This Row],[ACABAMENTO]]</f>
        <v>0</v>
      </c>
      <c r="AW2088" s="28">
        <f>Tabela1[[#This Row],[PESO TOTAL]]*Tabela1[[#This Row],[PRONTO ACABADO]]</f>
        <v>0</v>
      </c>
      <c r="AX2088" s="28">
        <f>Tabela1[[#This Row],[PESO TOTAL]]*Tabela1[[#This Row],[EXPEDIÇÃO ]]</f>
        <v>0</v>
      </c>
      <c r="AY2088" s="28" t="str">
        <f>Tabela1[[#This Row],[PEDIDO]]&amp;Tabela1[[#This Row],[PRODUTO]]</f>
        <v/>
      </c>
      <c r="AZ2088" s="44">
        <f>IF(AF2088="",0,IF(ISTEXT(AF2088),H2088*VALUE(SUBSTITUTE(AF2088,"%",""))/100,H2088*AF2088))-Tabela1[[#This Row],[PRONTO ACABADO2]]</f>
        <v>0</v>
      </c>
      <c r="BA2088" s="44">
        <f>IF(AG2088="",0,IF(ISTEXT(AG2088),H2088*VALUE(SUBSTITUTE(AG2088,"%",""))/100,H2088*AG2088))-Tabela1[[#This Row],[PESO EXPEDIDO2]]</f>
        <v>0</v>
      </c>
      <c r="BB2088" s="44">
        <f t="shared" si="282"/>
        <v>0</v>
      </c>
      <c r="BC2088" s="44">
        <f t="shared" si="283"/>
        <v>0</v>
      </c>
      <c r="BD2088" s="44"/>
    </row>
    <row r="2089" spans="1:56" ht="15.75" hidden="1" customHeight="1" x14ac:dyDescent="0.25">
      <c r="A2089" s="6"/>
      <c r="B2089" s="22"/>
      <c r="C2089" s="7"/>
      <c r="D2089" s="46"/>
      <c r="E2089" s="7"/>
      <c r="F2089" s="7"/>
      <c r="G2089" s="44"/>
      <c r="H2089" s="41">
        <f>Tabela1[[#This Row],[PESO UNI]]*Tabela1[[#This Row],[QTE]]</f>
        <v>0</v>
      </c>
      <c r="I2089" s="7"/>
      <c r="J2089" s="8"/>
      <c r="K2089" s="8"/>
      <c r="L2089" s="9"/>
      <c r="M2089" s="10"/>
      <c r="N2089" s="8"/>
      <c r="O2089" s="12"/>
      <c r="P2089" s="13"/>
      <c r="Q2089" s="14">
        <f>Tabela1[[#This Row],[QTDE/ Fabricação]]-Tabela1[[#This Row],[QTE]]</f>
        <v>0</v>
      </c>
      <c r="R2089" s="19">
        <f t="shared" si="278"/>
        <v>0</v>
      </c>
      <c r="S2089" s="19">
        <f t="shared" si="277"/>
        <v>0</v>
      </c>
      <c r="T2089" s="20">
        <f t="shared" si="279"/>
        <v>0</v>
      </c>
      <c r="U2089" s="17">
        <f>IFERROR(SUMIF('LISTA DE EMBARQUE'!B:B,MICRO!E:E,'LISTA DE EMBARQUE'!G:G),"")</f>
        <v>0</v>
      </c>
      <c r="V2089" s="12" t="str">
        <f>IFERROR(VLOOKUP(Tabela1[[#This Row],[COD.MDE]],'LISTA DE EMBARQUE'!B:L,11,0),"")</f>
        <v/>
      </c>
      <c r="W2089" s="13" t="str">
        <f>IFERROR(COUNTIF(#REF!,Tabela1[[#This Row],[Colunas5]]),"")</f>
        <v/>
      </c>
      <c r="X2089" s="14">
        <f>Tabela1[[#This Row],[QIANTIDADE EXPEDIDA]]*Tabela1[[#This Row],[PESO UNI]]</f>
        <v>0</v>
      </c>
      <c r="Y2089" s="14">
        <f t="shared" si="280"/>
        <v>0</v>
      </c>
      <c r="Z2089" s="21">
        <f>Tabela1[[#This Row],[PESO TOTAL]]-Tabela1[[#This Row],[Peso Expedido]]</f>
        <v>0</v>
      </c>
      <c r="AA2089" s="18"/>
      <c r="AB2089" s="40"/>
      <c r="AC2089" s="40"/>
      <c r="AD2089" s="40"/>
      <c r="AE2089" s="40"/>
      <c r="AF2089" s="40"/>
      <c r="AG2089" s="40"/>
      <c r="AH2089" s="40"/>
      <c r="AI2089" s="40" t="str">
        <f t="shared" si="284"/>
        <v>ok</v>
      </c>
      <c r="AJ2089"/>
      <c r="AK2089" t="str">
        <f>Tabela1[[#This Row],[Coluna1]]&amp;Tabela1[[#This Row],[PEDIDO]]</f>
        <v/>
      </c>
      <c r="AL2089"/>
      <c r="AM2089"/>
      <c r="AN2089"/>
      <c r="AO2089" t="str">
        <f t="shared" si="281"/>
        <v>/</v>
      </c>
      <c r="AP2089" t="str">
        <f>Tabela1[[#This Row],[TAG]]&amp;Tabela1[[#This Row],[PEDIDO]]&amp;Tabela1[[#This Row],[PRODUTO]]</f>
        <v/>
      </c>
      <c r="AQ2089" s="23" t="str">
        <f>Tabela1[[#This Row],[PRODUTO]]&amp;Tabela1[[#This Row],[TAG]]</f>
        <v/>
      </c>
      <c r="AR2089" s="183">
        <f>Tabela1[[#This Row],[PESO TOTAL]]*Tabela1[[#This Row],[MATÉRIA PRIMA]]</f>
        <v>0</v>
      </c>
      <c r="AS2089" s="28">
        <f>Tabela1[[#This Row],[PESO TOTAL]]*Tabela1[[#This Row],[PREPARAÇÃO ]]</f>
        <v>0</v>
      </c>
      <c r="AT2089" s="28">
        <f>Tabela1[[#This Row],[PESO TOTAL]]*Tabela1[[#This Row],[CALDEIRARIA]]</f>
        <v>0</v>
      </c>
      <c r="AU2089" s="28">
        <f>Tabela1[[#This Row],[PESO TOTAL]]*Tabela1[[#This Row],[SOLDA]]</f>
        <v>0</v>
      </c>
      <c r="AV2089" s="28">
        <f>Tabela1[[#This Row],[PESO TOTAL]]*Tabela1[[#This Row],[ACABAMENTO]]</f>
        <v>0</v>
      </c>
      <c r="AW2089" s="28">
        <f>Tabela1[[#This Row],[PESO TOTAL]]*Tabela1[[#This Row],[PRONTO ACABADO]]</f>
        <v>0</v>
      </c>
      <c r="AX2089" s="28">
        <f>Tabela1[[#This Row],[PESO TOTAL]]*Tabela1[[#This Row],[EXPEDIÇÃO ]]</f>
        <v>0</v>
      </c>
      <c r="AY2089" s="28" t="str">
        <f>Tabela1[[#This Row],[PEDIDO]]&amp;Tabela1[[#This Row],[PRODUTO]]</f>
        <v/>
      </c>
      <c r="AZ2089" s="44">
        <f>IF(AF2089="",0,IF(ISTEXT(AF2089),H2089*VALUE(SUBSTITUTE(AF2089,"%",""))/100,H2089*AF2089))-Tabela1[[#This Row],[PRONTO ACABADO2]]</f>
        <v>0</v>
      </c>
      <c r="BA2089" s="44">
        <f>IF(AG2089="",0,IF(ISTEXT(AG2089),H2089*VALUE(SUBSTITUTE(AG2089,"%",""))/100,H2089*AG2089))-Tabela1[[#This Row],[PESO EXPEDIDO2]]</f>
        <v>0</v>
      </c>
      <c r="BB2089" s="44">
        <f t="shared" si="282"/>
        <v>0</v>
      </c>
      <c r="BC2089" s="44">
        <f t="shared" si="283"/>
        <v>0</v>
      </c>
      <c r="BD2089" s="44"/>
    </row>
    <row r="2090" spans="1:56" ht="15.75" hidden="1" customHeight="1" x14ac:dyDescent="0.25">
      <c r="A2090" s="6"/>
      <c r="B2090" s="22"/>
      <c r="C2090" s="7"/>
      <c r="D2090" s="46"/>
      <c r="E2090" s="7"/>
      <c r="F2090" s="7"/>
      <c r="G2090" s="44"/>
      <c r="H2090" s="41">
        <f>Tabela1[[#This Row],[PESO UNI]]*Tabela1[[#This Row],[QTE]]</f>
        <v>0</v>
      </c>
      <c r="I2090" s="7"/>
      <c r="J2090" s="8"/>
      <c r="K2090" s="8"/>
      <c r="L2090" s="9"/>
      <c r="M2090" s="10"/>
      <c r="N2090" s="8"/>
      <c r="O2090" s="12"/>
      <c r="P2090" s="13"/>
      <c r="Q2090" s="14">
        <f>Tabela1[[#This Row],[QTDE/ Fabricação]]-Tabela1[[#This Row],[QTE]]</f>
        <v>0</v>
      </c>
      <c r="R2090" s="19">
        <f t="shared" si="278"/>
        <v>0</v>
      </c>
      <c r="S2090" s="19">
        <f t="shared" si="277"/>
        <v>0</v>
      </c>
      <c r="T2090" s="20">
        <f t="shared" si="279"/>
        <v>0</v>
      </c>
      <c r="U2090" s="17">
        <f>IFERROR(SUMIF('LISTA DE EMBARQUE'!B:B,MICRO!E:E,'LISTA DE EMBARQUE'!G:G),"")</f>
        <v>0</v>
      </c>
      <c r="V2090" s="12" t="str">
        <f>IFERROR(VLOOKUP(Tabela1[[#This Row],[COD.MDE]],'LISTA DE EMBARQUE'!B:L,11,0),"")</f>
        <v/>
      </c>
      <c r="W2090" s="13" t="str">
        <f>IFERROR(COUNTIF(#REF!,Tabela1[[#This Row],[Colunas5]]),"")</f>
        <v/>
      </c>
      <c r="X2090" s="14">
        <f>Tabela1[[#This Row],[QIANTIDADE EXPEDIDA]]*Tabela1[[#This Row],[PESO UNI]]</f>
        <v>0</v>
      </c>
      <c r="Y2090" s="14">
        <f t="shared" si="280"/>
        <v>0</v>
      </c>
      <c r="Z2090" s="21">
        <f>Tabela1[[#This Row],[PESO TOTAL]]-Tabela1[[#This Row],[Peso Expedido]]</f>
        <v>0</v>
      </c>
      <c r="AA2090" s="18"/>
      <c r="AB2090" s="40">
        <v>1</v>
      </c>
      <c r="AC2090" s="40"/>
      <c r="AD2090" s="40"/>
      <c r="AE2090" s="40"/>
      <c r="AF2090" s="40"/>
      <c r="AG2090" s="40"/>
      <c r="AH2090" s="40"/>
      <c r="AI2090" s="40" t="str">
        <f t="shared" si="284"/>
        <v>ok</v>
      </c>
      <c r="AJ2090"/>
      <c r="AK2090" t="str">
        <f>Tabela1[[#This Row],[Coluna1]]&amp;Tabela1[[#This Row],[PEDIDO]]</f>
        <v/>
      </c>
      <c r="AL2090"/>
      <c r="AM2090"/>
      <c r="AN2090"/>
      <c r="AO2090" t="str">
        <f t="shared" si="281"/>
        <v>/</v>
      </c>
      <c r="AP2090" t="str">
        <f>Tabela1[[#This Row],[TAG]]&amp;Tabela1[[#This Row],[PEDIDO]]&amp;Tabela1[[#This Row],[PRODUTO]]</f>
        <v/>
      </c>
      <c r="AQ2090" s="23" t="str">
        <f>Tabela1[[#This Row],[PRODUTO]]&amp;Tabela1[[#This Row],[TAG]]</f>
        <v/>
      </c>
      <c r="AR2090" s="183">
        <f>Tabela1[[#This Row],[PESO TOTAL]]*Tabela1[[#This Row],[MATÉRIA PRIMA]]</f>
        <v>0</v>
      </c>
      <c r="AS2090" s="28">
        <f>Tabela1[[#This Row],[PESO TOTAL]]*Tabela1[[#This Row],[PREPARAÇÃO ]]</f>
        <v>0</v>
      </c>
      <c r="AT2090" s="28">
        <f>Tabela1[[#This Row],[PESO TOTAL]]*Tabela1[[#This Row],[CALDEIRARIA]]</f>
        <v>0</v>
      </c>
      <c r="AU2090" s="28">
        <f>Tabela1[[#This Row],[PESO TOTAL]]*Tabela1[[#This Row],[SOLDA]]</f>
        <v>0</v>
      </c>
      <c r="AV2090" s="28">
        <f>Tabela1[[#This Row],[PESO TOTAL]]*Tabela1[[#This Row],[ACABAMENTO]]</f>
        <v>0</v>
      </c>
      <c r="AW2090" s="28">
        <f>Tabela1[[#This Row],[PESO TOTAL]]*Tabela1[[#This Row],[PRONTO ACABADO]]</f>
        <v>0</v>
      </c>
      <c r="AX2090" s="28">
        <f>Tabela1[[#This Row],[PESO TOTAL]]*Tabela1[[#This Row],[EXPEDIÇÃO ]]</f>
        <v>0</v>
      </c>
      <c r="AY2090" s="28" t="str">
        <f>Tabela1[[#This Row],[PEDIDO]]&amp;Tabela1[[#This Row],[PRODUTO]]</f>
        <v/>
      </c>
      <c r="AZ2090" s="44">
        <f>IF(AF2090="",0,IF(ISTEXT(AF2090),H2090*VALUE(SUBSTITUTE(AF2090,"%",""))/100,H2090*AF2090))-Tabela1[[#This Row],[PRONTO ACABADO2]]</f>
        <v>0</v>
      </c>
      <c r="BA2090" s="44">
        <f>IF(AG2090="",0,IF(ISTEXT(AG2090),H2090*VALUE(SUBSTITUTE(AG2090,"%",""))/100,H2090*AG2090))-Tabela1[[#This Row],[PESO EXPEDIDO2]]</f>
        <v>0</v>
      </c>
      <c r="BB2090" s="44">
        <f t="shared" si="282"/>
        <v>0</v>
      </c>
      <c r="BC2090" s="44">
        <f t="shared" si="283"/>
        <v>0</v>
      </c>
      <c r="BD2090" s="44"/>
    </row>
    <row r="2091" spans="1:56" ht="15.75" hidden="1" customHeight="1" x14ac:dyDescent="0.25">
      <c r="A2091" s="6"/>
      <c r="B2091" s="22"/>
      <c r="C2091" s="7"/>
      <c r="D2091" s="46"/>
      <c r="E2091" s="7"/>
      <c r="F2091" s="7"/>
      <c r="G2091" s="44"/>
      <c r="H2091" s="41">
        <f>Tabela1[[#This Row],[PESO UNI]]*Tabela1[[#This Row],[QTE]]</f>
        <v>0</v>
      </c>
      <c r="I2091" s="7"/>
      <c r="J2091" s="8"/>
      <c r="K2091" s="8"/>
      <c r="L2091" s="9"/>
      <c r="M2091" s="10"/>
      <c r="N2091" s="8"/>
      <c r="O2091" s="12"/>
      <c r="P2091" s="13"/>
      <c r="Q2091" s="14">
        <f>Tabela1[[#This Row],[QTDE/ Fabricação]]-Tabela1[[#This Row],[QTE]]</f>
        <v>0</v>
      </c>
      <c r="R2091" s="19">
        <f t="shared" si="278"/>
        <v>0</v>
      </c>
      <c r="S2091" s="19">
        <f t="shared" si="277"/>
        <v>0</v>
      </c>
      <c r="T2091" s="20">
        <f t="shared" si="279"/>
        <v>0</v>
      </c>
      <c r="U2091" s="17">
        <f>IFERROR(SUMIF('LISTA DE EMBARQUE'!B:B,MICRO!E:E,'LISTA DE EMBARQUE'!G:G),"")</f>
        <v>0</v>
      </c>
      <c r="V2091" s="12" t="str">
        <f>IFERROR(VLOOKUP(Tabela1[[#This Row],[COD.MDE]],'LISTA DE EMBARQUE'!B:L,11,0),"")</f>
        <v/>
      </c>
      <c r="W2091" s="13" t="str">
        <f>IFERROR(COUNTIF(#REF!,Tabela1[[#This Row],[Colunas5]]),"")</f>
        <v/>
      </c>
      <c r="X2091" s="14">
        <f>Tabela1[[#This Row],[QIANTIDADE EXPEDIDA]]*Tabela1[[#This Row],[PESO UNI]]</f>
        <v>0</v>
      </c>
      <c r="Y2091" s="14">
        <f t="shared" si="280"/>
        <v>0</v>
      </c>
      <c r="Z2091" s="21">
        <f>Tabela1[[#This Row],[PESO TOTAL]]-Tabela1[[#This Row],[Peso Expedido]]</f>
        <v>0</v>
      </c>
      <c r="AA2091" s="18"/>
      <c r="AB2091" s="40"/>
      <c r="AC2091" s="40"/>
      <c r="AD2091" s="40"/>
      <c r="AE2091" s="40"/>
      <c r="AF2091" s="40"/>
      <c r="AG2091" s="40"/>
      <c r="AH2091" s="40"/>
      <c r="AI2091" s="40" t="str">
        <f t="shared" si="284"/>
        <v>ok</v>
      </c>
      <c r="AJ2091"/>
      <c r="AK2091" t="str">
        <f>Tabela1[[#This Row],[Coluna1]]&amp;Tabela1[[#This Row],[PEDIDO]]</f>
        <v/>
      </c>
      <c r="AL2091"/>
      <c r="AM2091"/>
      <c r="AN2091"/>
      <c r="AO2091" t="str">
        <f t="shared" si="281"/>
        <v>/</v>
      </c>
      <c r="AP2091" t="str">
        <f>Tabela1[[#This Row],[TAG]]&amp;Tabela1[[#This Row],[PEDIDO]]&amp;Tabela1[[#This Row],[PRODUTO]]</f>
        <v/>
      </c>
      <c r="AQ2091" s="23" t="str">
        <f>Tabela1[[#This Row],[PRODUTO]]&amp;Tabela1[[#This Row],[TAG]]</f>
        <v/>
      </c>
      <c r="AR2091" s="183">
        <f>Tabela1[[#This Row],[PESO TOTAL]]*Tabela1[[#This Row],[MATÉRIA PRIMA]]</f>
        <v>0</v>
      </c>
      <c r="AS2091" s="28">
        <f>Tabela1[[#This Row],[PESO TOTAL]]*Tabela1[[#This Row],[PREPARAÇÃO ]]</f>
        <v>0</v>
      </c>
      <c r="AT2091" s="28">
        <f>Tabela1[[#This Row],[PESO TOTAL]]*Tabela1[[#This Row],[CALDEIRARIA]]</f>
        <v>0</v>
      </c>
      <c r="AU2091" s="28">
        <f>Tabela1[[#This Row],[PESO TOTAL]]*Tabela1[[#This Row],[SOLDA]]</f>
        <v>0</v>
      </c>
      <c r="AV2091" s="28">
        <f>Tabela1[[#This Row],[PESO TOTAL]]*Tabela1[[#This Row],[ACABAMENTO]]</f>
        <v>0</v>
      </c>
      <c r="AW2091" s="28">
        <f>Tabela1[[#This Row],[PESO TOTAL]]*Tabela1[[#This Row],[PRONTO ACABADO]]</f>
        <v>0</v>
      </c>
      <c r="AX2091" s="28">
        <f>Tabela1[[#This Row],[PESO TOTAL]]*Tabela1[[#This Row],[EXPEDIÇÃO ]]</f>
        <v>0</v>
      </c>
      <c r="AY2091" s="28" t="str">
        <f>Tabela1[[#This Row],[PEDIDO]]&amp;Tabela1[[#This Row],[PRODUTO]]</f>
        <v/>
      </c>
      <c r="AZ2091" s="44">
        <f>IF(AF2091="",0,IF(ISTEXT(AF2091),H2091*VALUE(SUBSTITUTE(AF2091,"%",""))/100,H2091*AF2091))-Tabela1[[#This Row],[PRONTO ACABADO2]]</f>
        <v>0</v>
      </c>
      <c r="BA2091" s="44">
        <f>IF(AG2091="",0,IF(ISTEXT(AG2091),H2091*VALUE(SUBSTITUTE(AG2091,"%",""))/100,H2091*AG2091))-Tabela1[[#This Row],[PESO EXPEDIDO2]]</f>
        <v>0</v>
      </c>
      <c r="BB2091" s="44">
        <f t="shared" si="282"/>
        <v>0</v>
      </c>
      <c r="BC2091" s="44">
        <f t="shared" si="283"/>
        <v>0</v>
      </c>
      <c r="BD2091" s="44"/>
    </row>
    <row r="2092" spans="1:56" ht="15.75" hidden="1" customHeight="1" x14ac:dyDescent="0.25">
      <c r="A2092" s="6"/>
      <c r="B2092" s="22"/>
      <c r="C2092" s="7"/>
      <c r="D2092" s="46"/>
      <c r="E2092" s="7"/>
      <c r="F2092" s="7"/>
      <c r="G2092" s="44"/>
      <c r="H2092" s="41">
        <f>Tabela1[[#This Row],[PESO UNI]]*Tabela1[[#This Row],[QTE]]</f>
        <v>0</v>
      </c>
      <c r="I2092" s="7"/>
      <c r="J2092" s="8"/>
      <c r="K2092" s="8"/>
      <c r="L2092" s="9"/>
      <c r="M2092" s="10"/>
      <c r="N2092" s="8"/>
      <c r="O2092" s="12"/>
      <c r="P2092" s="13"/>
      <c r="Q2092" s="14">
        <f>Tabela1[[#This Row],[QTDE/ Fabricação]]-Tabela1[[#This Row],[QTE]]</f>
        <v>0</v>
      </c>
      <c r="R2092" s="19">
        <f t="shared" si="278"/>
        <v>0</v>
      </c>
      <c r="S2092" s="19">
        <f t="shared" si="277"/>
        <v>0</v>
      </c>
      <c r="T2092" s="20">
        <f t="shared" si="279"/>
        <v>0</v>
      </c>
      <c r="U2092" s="17">
        <f>IFERROR(SUMIF('LISTA DE EMBARQUE'!B:B,MICRO!E:E,'LISTA DE EMBARQUE'!G:G),"")</f>
        <v>0</v>
      </c>
      <c r="V2092" s="12" t="str">
        <f>IFERROR(VLOOKUP(Tabela1[[#This Row],[COD.MDE]],'LISTA DE EMBARQUE'!B:L,11,0),"")</f>
        <v/>
      </c>
      <c r="W2092" s="13" t="str">
        <f>IFERROR(COUNTIF(#REF!,Tabela1[[#This Row],[Colunas5]]),"")</f>
        <v/>
      </c>
      <c r="X2092" s="14">
        <f>Tabela1[[#This Row],[QIANTIDADE EXPEDIDA]]*Tabela1[[#This Row],[PESO UNI]]</f>
        <v>0</v>
      </c>
      <c r="Y2092" s="14">
        <f t="shared" si="280"/>
        <v>0</v>
      </c>
      <c r="Z2092" s="21">
        <f>Tabela1[[#This Row],[PESO TOTAL]]-Tabela1[[#This Row],[Peso Expedido]]</f>
        <v>0</v>
      </c>
      <c r="AA2092" s="18"/>
      <c r="AB2092" s="40">
        <v>1</v>
      </c>
      <c r="AC2092" s="40"/>
      <c r="AD2092" s="40"/>
      <c r="AE2092" s="40"/>
      <c r="AF2092" s="40"/>
      <c r="AG2092" s="40"/>
      <c r="AH2092" s="40"/>
      <c r="AI2092" s="40" t="str">
        <f t="shared" si="284"/>
        <v>ok</v>
      </c>
      <c r="AJ2092"/>
      <c r="AK2092" t="str">
        <f>Tabela1[[#This Row],[Coluna1]]&amp;Tabela1[[#This Row],[PEDIDO]]</f>
        <v/>
      </c>
      <c r="AL2092"/>
      <c r="AM2092"/>
      <c r="AN2092"/>
      <c r="AO2092" t="str">
        <f t="shared" si="281"/>
        <v>/</v>
      </c>
      <c r="AP2092" t="str">
        <f>Tabela1[[#This Row],[TAG]]&amp;Tabela1[[#This Row],[PEDIDO]]&amp;Tabela1[[#This Row],[PRODUTO]]</f>
        <v/>
      </c>
      <c r="AQ2092" s="23" t="str">
        <f>Tabela1[[#This Row],[PRODUTO]]&amp;Tabela1[[#This Row],[TAG]]</f>
        <v/>
      </c>
      <c r="AR2092" s="183">
        <f>Tabela1[[#This Row],[PESO TOTAL]]*Tabela1[[#This Row],[MATÉRIA PRIMA]]</f>
        <v>0</v>
      </c>
      <c r="AS2092" s="28">
        <f>Tabela1[[#This Row],[PESO TOTAL]]*Tabela1[[#This Row],[PREPARAÇÃO ]]</f>
        <v>0</v>
      </c>
      <c r="AT2092" s="28">
        <f>Tabela1[[#This Row],[PESO TOTAL]]*Tabela1[[#This Row],[CALDEIRARIA]]</f>
        <v>0</v>
      </c>
      <c r="AU2092" s="28">
        <f>Tabela1[[#This Row],[PESO TOTAL]]*Tabela1[[#This Row],[SOLDA]]</f>
        <v>0</v>
      </c>
      <c r="AV2092" s="28">
        <f>Tabela1[[#This Row],[PESO TOTAL]]*Tabela1[[#This Row],[ACABAMENTO]]</f>
        <v>0</v>
      </c>
      <c r="AW2092" s="28">
        <f>Tabela1[[#This Row],[PESO TOTAL]]*Tabela1[[#This Row],[PRONTO ACABADO]]</f>
        <v>0</v>
      </c>
      <c r="AX2092" s="28">
        <f>Tabela1[[#This Row],[PESO TOTAL]]*Tabela1[[#This Row],[EXPEDIÇÃO ]]</f>
        <v>0</v>
      </c>
      <c r="AY2092" s="28" t="str">
        <f>Tabela1[[#This Row],[PEDIDO]]&amp;Tabela1[[#This Row],[PRODUTO]]</f>
        <v/>
      </c>
      <c r="AZ2092" s="44">
        <f>IF(AF2092="",0,IF(ISTEXT(AF2092),H2092*VALUE(SUBSTITUTE(AF2092,"%",""))/100,H2092*AF2092))-Tabela1[[#This Row],[PRONTO ACABADO2]]</f>
        <v>0</v>
      </c>
      <c r="BA2092" s="44">
        <f>IF(AG2092="",0,IF(ISTEXT(AG2092),H2092*VALUE(SUBSTITUTE(AG2092,"%",""))/100,H2092*AG2092))-Tabela1[[#This Row],[PESO EXPEDIDO2]]</f>
        <v>0</v>
      </c>
      <c r="BB2092" s="44">
        <f t="shared" si="282"/>
        <v>0</v>
      </c>
      <c r="BC2092" s="44">
        <f t="shared" si="283"/>
        <v>0</v>
      </c>
      <c r="BD2092" s="44"/>
    </row>
    <row r="2093" spans="1:56" ht="15.75" hidden="1" customHeight="1" x14ac:dyDescent="0.25">
      <c r="A2093" s="6"/>
      <c r="B2093" s="22"/>
      <c r="C2093" s="7"/>
      <c r="D2093" s="46"/>
      <c r="E2093" s="7"/>
      <c r="F2093" s="7"/>
      <c r="G2093" s="44"/>
      <c r="H2093" s="41">
        <f>Tabela1[[#This Row],[PESO UNI]]*Tabela1[[#This Row],[QTE]]</f>
        <v>0</v>
      </c>
      <c r="I2093" s="7"/>
      <c r="J2093" s="8"/>
      <c r="K2093" s="8"/>
      <c r="L2093" s="9"/>
      <c r="M2093" s="10"/>
      <c r="N2093" s="8"/>
      <c r="O2093" s="12"/>
      <c r="P2093" s="13"/>
      <c r="Q2093" s="14">
        <f>Tabela1[[#This Row],[QTDE/ Fabricação]]-Tabela1[[#This Row],[QTE]]</f>
        <v>0</v>
      </c>
      <c r="R2093" s="19">
        <f t="shared" si="278"/>
        <v>0</v>
      </c>
      <c r="S2093" s="19">
        <f t="shared" si="277"/>
        <v>0</v>
      </c>
      <c r="T2093" s="20">
        <f t="shared" si="279"/>
        <v>0</v>
      </c>
      <c r="U2093" s="17">
        <f>IFERROR(SUMIF('LISTA DE EMBARQUE'!B:B,MICRO!E:E,'LISTA DE EMBARQUE'!G:G),"")</f>
        <v>0</v>
      </c>
      <c r="V2093" s="12" t="str">
        <f>IFERROR(VLOOKUP(Tabela1[[#This Row],[COD.MDE]],'LISTA DE EMBARQUE'!B:L,11,0),"")</f>
        <v/>
      </c>
      <c r="W2093" s="13" t="str">
        <f>IFERROR(COUNTIF(#REF!,Tabela1[[#This Row],[Colunas5]]),"")</f>
        <v/>
      </c>
      <c r="X2093" s="14">
        <f>Tabela1[[#This Row],[QIANTIDADE EXPEDIDA]]*Tabela1[[#This Row],[PESO UNI]]</f>
        <v>0</v>
      </c>
      <c r="Y2093" s="14">
        <f t="shared" si="280"/>
        <v>0</v>
      </c>
      <c r="Z2093" s="21">
        <f>Tabela1[[#This Row],[PESO TOTAL]]-Tabela1[[#This Row],[Peso Expedido]]</f>
        <v>0</v>
      </c>
      <c r="AA2093" s="18"/>
      <c r="AB2093" s="40">
        <v>1</v>
      </c>
      <c r="AC2093" s="40"/>
      <c r="AD2093" s="40"/>
      <c r="AE2093" s="40"/>
      <c r="AF2093" s="40"/>
      <c r="AG2093" s="40"/>
      <c r="AH2093" s="40"/>
      <c r="AI2093" s="40" t="str">
        <f t="shared" si="284"/>
        <v>ok</v>
      </c>
      <c r="AJ2093"/>
      <c r="AK2093" t="str">
        <f>Tabela1[[#This Row],[Coluna1]]&amp;Tabela1[[#This Row],[PEDIDO]]</f>
        <v/>
      </c>
      <c r="AL2093"/>
      <c r="AM2093"/>
      <c r="AN2093"/>
      <c r="AO2093" t="str">
        <f t="shared" si="281"/>
        <v>/</v>
      </c>
      <c r="AP2093" t="str">
        <f>Tabela1[[#This Row],[TAG]]&amp;Tabela1[[#This Row],[PEDIDO]]&amp;Tabela1[[#This Row],[PRODUTO]]</f>
        <v/>
      </c>
      <c r="AQ2093" s="23" t="str">
        <f>Tabela1[[#This Row],[PRODUTO]]&amp;Tabela1[[#This Row],[TAG]]</f>
        <v/>
      </c>
      <c r="AR2093" s="183">
        <f>Tabela1[[#This Row],[PESO TOTAL]]*Tabela1[[#This Row],[MATÉRIA PRIMA]]</f>
        <v>0</v>
      </c>
      <c r="AS2093" s="28">
        <f>Tabela1[[#This Row],[PESO TOTAL]]*Tabela1[[#This Row],[PREPARAÇÃO ]]</f>
        <v>0</v>
      </c>
      <c r="AT2093" s="28">
        <f>Tabela1[[#This Row],[PESO TOTAL]]*Tabela1[[#This Row],[CALDEIRARIA]]</f>
        <v>0</v>
      </c>
      <c r="AU2093" s="28">
        <f>Tabela1[[#This Row],[PESO TOTAL]]*Tabela1[[#This Row],[SOLDA]]</f>
        <v>0</v>
      </c>
      <c r="AV2093" s="28">
        <f>Tabela1[[#This Row],[PESO TOTAL]]*Tabela1[[#This Row],[ACABAMENTO]]</f>
        <v>0</v>
      </c>
      <c r="AW2093" s="28">
        <f>Tabela1[[#This Row],[PESO TOTAL]]*Tabela1[[#This Row],[PRONTO ACABADO]]</f>
        <v>0</v>
      </c>
      <c r="AX2093" s="28">
        <f>Tabela1[[#This Row],[PESO TOTAL]]*Tabela1[[#This Row],[EXPEDIÇÃO ]]</f>
        <v>0</v>
      </c>
      <c r="AY2093" s="28" t="str">
        <f>Tabela1[[#This Row],[PEDIDO]]&amp;Tabela1[[#This Row],[PRODUTO]]</f>
        <v/>
      </c>
      <c r="AZ2093" s="44">
        <f>IF(AF2093="",0,IF(ISTEXT(AF2093),H2093*VALUE(SUBSTITUTE(AF2093,"%",""))/100,H2093*AF2093))-Tabela1[[#This Row],[PRONTO ACABADO2]]</f>
        <v>0</v>
      </c>
      <c r="BA2093" s="44">
        <f>IF(AG2093="",0,IF(ISTEXT(AG2093),H2093*VALUE(SUBSTITUTE(AG2093,"%",""))/100,H2093*AG2093))-Tabela1[[#This Row],[PESO EXPEDIDO2]]</f>
        <v>0</v>
      </c>
      <c r="BB2093" s="44">
        <f t="shared" si="282"/>
        <v>0</v>
      </c>
      <c r="BC2093" s="44">
        <f t="shared" si="283"/>
        <v>0</v>
      </c>
      <c r="BD2093" s="44"/>
    </row>
    <row r="2094" spans="1:56" ht="15.75" hidden="1" customHeight="1" x14ac:dyDescent="0.25">
      <c r="A2094" s="6"/>
      <c r="B2094" s="22"/>
      <c r="C2094" s="7"/>
      <c r="D2094" s="46"/>
      <c r="E2094" s="7"/>
      <c r="F2094" s="7"/>
      <c r="G2094" s="44"/>
      <c r="H2094" s="41">
        <f>Tabela1[[#This Row],[PESO UNI]]*Tabela1[[#This Row],[QTE]]</f>
        <v>0</v>
      </c>
      <c r="I2094" s="7"/>
      <c r="J2094" s="8"/>
      <c r="K2094" s="8"/>
      <c r="L2094" s="9"/>
      <c r="M2094" s="10"/>
      <c r="N2094" s="8"/>
      <c r="O2094" s="12"/>
      <c r="P2094" s="13"/>
      <c r="Q2094" s="14">
        <f>Tabela1[[#This Row],[QTDE/ Fabricação]]-Tabela1[[#This Row],[QTE]]</f>
        <v>0</v>
      </c>
      <c r="R2094" s="19">
        <f t="shared" si="278"/>
        <v>0</v>
      </c>
      <c r="S2094" s="19">
        <f t="shared" si="277"/>
        <v>0</v>
      </c>
      <c r="T2094" s="20">
        <f t="shared" si="279"/>
        <v>0</v>
      </c>
      <c r="U2094" s="17">
        <f>IFERROR(SUMIF('LISTA DE EMBARQUE'!B:B,MICRO!E:E,'LISTA DE EMBARQUE'!G:G),"")</f>
        <v>0</v>
      </c>
      <c r="V2094" s="12" t="str">
        <f>IFERROR(VLOOKUP(Tabela1[[#This Row],[COD.MDE]],'LISTA DE EMBARQUE'!B:L,11,0),"")</f>
        <v/>
      </c>
      <c r="W2094" s="13" t="str">
        <f>IFERROR(COUNTIF(#REF!,Tabela1[[#This Row],[Colunas5]]),"")</f>
        <v/>
      </c>
      <c r="X2094" s="14">
        <f>Tabela1[[#This Row],[QIANTIDADE EXPEDIDA]]*Tabela1[[#This Row],[PESO UNI]]</f>
        <v>0</v>
      </c>
      <c r="Y2094" s="14">
        <f t="shared" si="280"/>
        <v>0</v>
      </c>
      <c r="Z2094" s="21">
        <f>Tabela1[[#This Row],[PESO TOTAL]]-Tabela1[[#This Row],[Peso Expedido]]</f>
        <v>0</v>
      </c>
      <c r="AA2094" s="18"/>
      <c r="AB2094" s="40">
        <v>1</v>
      </c>
      <c r="AC2094" s="40"/>
      <c r="AD2094" s="40"/>
      <c r="AE2094" s="40"/>
      <c r="AF2094" s="40"/>
      <c r="AG2094" s="40"/>
      <c r="AH2094" s="40"/>
      <c r="AI2094" s="40" t="str">
        <f t="shared" si="284"/>
        <v>ok</v>
      </c>
      <c r="AJ2094"/>
      <c r="AK2094" t="str">
        <f>Tabela1[[#This Row],[Coluna1]]&amp;Tabela1[[#This Row],[PEDIDO]]</f>
        <v/>
      </c>
      <c r="AL2094"/>
      <c r="AM2094"/>
      <c r="AN2094"/>
      <c r="AO2094" t="str">
        <f t="shared" si="281"/>
        <v>/</v>
      </c>
      <c r="AP2094" t="str">
        <f>Tabela1[[#This Row],[TAG]]&amp;Tabela1[[#This Row],[PEDIDO]]&amp;Tabela1[[#This Row],[PRODUTO]]</f>
        <v/>
      </c>
      <c r="AQ2094" s="23" t="str">
        <f>Tabela1[[#This Row],[PRODUTO]]&amp;Tabela1[[#This Row],[TAG]]</f>
        <v/>
      </c>
      <c r="AR2094" s="183">
        <f>Tabela1[[#This Row],[PESO TOTAL]]*Tabela1[[#This Row],[MATÉRIA PRIMA]]</f>
        <v>0</v>
      </c>
      <c r="AS2094" s="28">
        <f>Tabela1[[#This Row],[PESO TOTAL]]*Tabela1[[#This Row],[PREPARAÇÃO ]]</f>
        <v>0</v>
      </c>
      <c r="AT2094" s="28">
        <f>Tabela1[[#This Row],[PESO TOTAL]]*Tabela1[[#This Row],[CALDEIRARIA]]</f>
        <v>0</v>
      </c>
      <c r="AU2094" s="28">
        <f>Tabela1[[#This Row],[PESO TOTAL]]*Tabela1[[#This Row],[SOLDA]]</f>
        <v>0</v>
      </c>
      <c r="AV2094" s="28">
        <f>Tabela1[[#This Row],[PESO TOTAL]]*Tabela1[[#This Row],[ACABAMENTO]]</f>
        <v>0</v>
      </c>
      <c r="AW2094" s="28">
        <f>Tabela1[[#This Row],[PESO TOTAL]]*Tabela1[[#This Row],[PRONTO ACABADO]]</f>
        <v>0</v>
      </c>
      <c r="AX2094" s="28">
        <f>Tabela1[[#This Row],[PESO TOTAL]]*Tabela1[[#This Row],[EXPEDIÇÃO ]]</f>
        <v>0</v>
      </c>
      <c r="AY2094" s="28" t="str">
        <f>Tabela1[[#This Row],[PEDIDO]]&amp;Tabela1[[#This Row],[PRODUTO]]</f>
        <v/>
      </c>
      <c r="AZ2094" s="44">
        <f>IF(AF2094="",0,IF(ISTEXT(AF2094),H2094*VALUE(SUBSTITUTE(AF2094,"%",""))/100,H2094*AF2094))-Tabela1[[#This Row],[PRONTO ACABADO2]]</f>
        <v>0</v>
      </c>
      <c r="BA2094" s="44">
        <f>IF(AG2094="",0,IF(ISTEXT(AG2094),H2094*VALUE(SUBSTITUTE(AG2094,"%",""))/100,H2094*AG2094))-Tabela1[[#This Row],[PESO EXPEDIDO2]]</f>
        <v>0</v>
      </c>
      <c r="BB2094" s="44">
        <f t="shared" si="282"/>
        <v>0</v>
      </c>
      <c r="BC2094" s="44">
        <f t="shared" si="283"/>
        <v>0</v>
      </c>
      <c r="BD2094" s="44"/>
    </row>
    <row r="2095" spans="1:56" ht="15.75" hidden="1" customHeight="1" x14ac:dyDescent="0.25">
      <c r="A2095" s="6"/>
      <c r="B2095" s="22"/>
      <c r="C2095" s="7"/>
      <c r="D2095" s="46"/>
      <c r="E2095" s="7"/>
      <c r="F2095" s="7"/>
      <c r="G2095" s="44"/>
      <c r="H2095" s="41">
        <f>Tabela1[[#This Row],[PESO UNI]]*Tabela1[[#This Row],[QTE]]</f>
        <v>0</v>
      </c>
      <c r="I2095" s="7"/>
      <c r="J2095" s="8"/>
      <c r="K2095" s="8"/>
      <c r="L2095" s="9"/>
      <c r="M2095" s="10"/>
      <c r="N2095" s="8"/>
      <c r="O2095" s="12"/>
      <c r="P2095" s="13"/>
      <c r="Q2095" s="14">
        <f>Tabela1[[#This Row],[QTDE/ Fabricação]]-Tabela1[[#This Row],[QTE]]</f>
        <v>0</v>
      </c>
      <c r="R2095" s="19">
        <f t="shared" si="278"/>
        <v>0</v>
      </c>
      <c r="S2095" s="19">
        <f t="shared" si="277"/>
        <v>0</v>
      </c>
      <c r="T2095" s="20">
        <f t="shared" si="279"/>
        <v>0</v>
      </c>
      <c r="U2095" s="17">
        <f>IFERROR(SUMIF('LISTA DE EMBARQUE'!B:B,MICRO!E:E,'LISTA DE EMBARQUE'!G:G),"")</f>
        <v>0</v>
      </c>
      <c r="V2095" s="12" t="str">
        <f>IFERROR(VLOOKUP(Tabela1[[#This Row],[COD.MDE]],'LISTA DE EMBARQUE'!B:L,11,0),"")</f>
        <v/>
      </c>
      <c r="W2095" s="13" t="str">
        <f>IFERROR(COUNTIF(#REF!,Tabela1[[#This Row],[Colunas5]]),"")</f>
        <v/>
      </c>
      <c r="X2095" s="14">
        <f>Tabela1[[#This Row],[QIANTIDADE EXPEDIDA]]*Tabela1[[#This Row],[PESO UNI]]</f>
        <v>0</v>
      </c>
      <c r="Y2095" s="14">
        <f t="shared" si="280"/>
        <v>0</v>
      </c>
      <c r="Z2095" s="21">
        <f>Tabela1[[#This Row],[PESO TOTAL]]-Tabela1[[#This Row],[Peso Expedido]]</f>
        <v>0</v>
      </c>
      <c r="AA2095" s="18"/>
      <c r="AB2095" s="40"/>
      <c r="AC2095" s="40"/>
      <c r="AD2095" s="40"/>
      <c r="AE2095" s="40"/>
      <c r="AF2095" s="40"/>
      <c r="AG2095" s="40"/>
      <c r="AH2095" s="40"/>
      <c r="AI2095" s="40" t="str">
        <f t="shared" si="284"/>
        <v>ok</v>
      </c>
      <c r="AJ2095"/>
      <c r="AK2095" t="str">
        <f>Tabela1[[#This Row],[Coluna1]]&amp;Tabela1[[#This Row],[PEDIDO]]</f>
        <v/>
      </c>
      <c r="AL2095"/>
      <c r="AM2095"/>
      <c r="AN2095"/>
      <c r="AO2095" t="str">
        <f t="shared" si="281"/>
        <v>/</v>
      </c>
      <c r="AP2095" t="str">
        <f>Tabela1[[#This Row],[TAG]]&amp;Tabela1[[#This Row],[PEDIDO]]&amp;Tabela1[[#This Row],[PRODUTO]]</f>
        <v/>
      </c>
      <c r="AQ2095" s="23" t="str">
        <f>Tabela1[[#This Row],[PRODUTO]]&amp;Tabela1[[#This Row],[TAG]]</f>
        <v/>
      </c>
      <c r="AR2095" s="183">
        <f>Tabela1[[#This Row],[PESO TOTAL]]*Tabela1[[#This Row],[MATÉRIA PRIMA]]</f>
        <v>0</v>
      </c>
      <c r="AS2095" s="28">
        <f>Tabela1[[#This Row],[PESO TOTAL]]*Tabela1[[#This Row],[PREPARAÇÃO ]]</f>
        <v>0</v>
      </c>
      <c r="AT2095" s="28">
        <f>Tabela1[[#This Row],[PESO TOTAL]]*Tabela1[[#This Row],[CALDEIRARIA]]</f>
        <v>0</v>
      </c>
      <c r="AU2095" s="28">
        <f>Tabela1[[#This Row],[PESO TOTAL]]*Tabela1[[#This Row],[SOLDA]]</f>
        <v>0</v>
      </c>
      <c r="AV2095" s="28">
        <f>Tabela1[[#This Row],[PESO TOTAL]]*Tabela1[[#This Row],[ACABAMENTO]]</f>
        <v>0</v>
      </c>
      <c r="AW2095" s="28">
        <f>Tabela1[[#This Row],[PESO TOTAL]]*Tabela1[[#This Row],[PRONTO ACABADO]]</f>
        <v>0</v>
      </c>
      <c r="AX2095" s="28">
        <f>Tabela1[[#This Row],[PESO TOTAL]]*Tabela1[[#This Row],[EXPEDIÇÃO ]]</f>
        <v>0</v>
      </c>
      <c r="AY2095" s="28" t="str">
        <f>Tabela1[[#This Row],[PEDIDO]]&amp;Tabela1[[#This Row],[PRODUTO]]</f>
        <v/>
      </c>
      <c r="AZ2095" s="44">
        <f>IF(AF2095="",0,IF(ISTEXT(AF2095),H2095*VALUE(SUBSTITUTE(AF2095,"%",""))/100,H2095*AF2095))-Tabela1[[#This Row],[PRONTO ACABADO2]]</f>
        <v>0</v>
      </c>
      <c r="BA2095" s="44">
        <f>IF(AG2095="",0,IF(ISTEXT(AG2095),H2095*VALUE(SUBSTITUTE(AG2095,"%",""))/100,H2095*AG2095))-Tabela1[[#This Row],[PESO EXPEDIDO2]]</f>
        <v>0</v>
      </c>
      <c r="BB2095" s="44">
        <f t="shared" si="282"/>
        <v>0</v>
      </c>
      <c r="BC2095" s="44">
        <f t="shared" si="283"/>
        <v>0</v>
      </c>
      <c r="BD2095" s="44"/>
    </row>
    <row r="2096" spans="1:56" ht="15.75" hidden="1" customHeight="1" x14ac:dyDescent="0.25">
      <c r="A2096" s="6"/>
      <c r="B2096" s="22"/>
      <c r="C2096" s="7"/>
      <c r="D2096" s="46"/>
      <c r="E2096" s="7"/>
      <c r="F2096" s="7"/>
      <c r="G2096" s="44"/>
      <c r="H2096" s="41">
        <f>Tabela1[[#This Row],[PESO UNI]]*Tabela1[[#This Row],[QTE]]</f>
        <v>0</v>
      </c>
      <c r="I2096" s="7"/>
      <c r="J2096" s="8"/>
      <c r="K2096" s="8"/>
      <c r="L2096" s="9"/>
      <c r="M2096" s="10"/>
      <c r="N2096" s="8"/>
      <c r="O2096" s="12"/>
      <c r="P2096" s="13"/>
      <c r="Q2096" s="14">
        <f>Tabela1[[#This Row],[QTDE/ Fabricação]]-Tabela1[[#This Row],[QTE]]</f>
        <v>0</v>
      </c>
      <c r="R2096" s="19">
        <f t="shared" si="278"/>
        <v>0</v>
      </c>
      <c r="S2096" s="19">
        <f t="shared" si="277"/>
        <v>0</v>
      </c>
      <c r="T2096" s="20">
        <f t="shared" si="279"/>
        <v>0</v>
      </c>
      <c r="U2096" s="17">
        <f>IFERROR(SUMIF('LISTA DE EMBARQUE'!B:B,MICRO!E:E,'LISTA DE EMBARQUE'!G:G),"")</f>
        <v>0</v>
      </c>
      <c r="V2096" s="12" t="str">
        <f>IFERROR(VLOOKUP(Tabela1[[#This Row],[COD.MDE]],'LISTA DE EMBARQUE'!B:L,11,0),"")</f>
        <v/>
      </c>
      <c r="W2096" s="13" t="str">
        <f>IFERROR(COUNTIF(#REF!,Tabela1[[#This Row],[Colunas5]]),"")</f>
        <v/>
      </c>
      <c r="X2096" s="14">
        <f>Tabela1[[#This Row],[QIANTIDADE EXPEDIDA]]*Tabela1[[#This Row],[PESO UNI]]</f>
        <v>0</v>
      </c>
      <c r="Y2096" s="14">
        <f t="shared" si="280"/>
        <v>0</v>
      </c>
      <c r="Z2096" s="21">
        <f>Tabela1[[#This Row],[PESO TOTAL]]-Tabela1[[#This Row],[Peso Expedido]]</f>
        <v>0</v>
      </c>
      <c r="AA2096" s="18"/>
      <c r="AB2096" s="40"/>
      <c r="AC2096" s="40"/>
      <c r="AD2096" s="40"/>
      <c r="AE2096" s="40"/>
      <c r="AF2096" s="40"/>
      <c r="AG2096" s="40"/>
      <c r="AH2096" s="40"/>
      <c r="AI2096" s="40" t="str">
        <f t="shared" si="284"/>
        <v>ok</v>
      </c>
      <c r="AJ2096"/>
      <c r="AK2096" t="str">
        <f>Tabela1[[#This Row],[Coluna1]]&amp;Tabela1[[#This Row],[PEDIDO]]</f>
        <v/>
      </c>
      <c r="AL2096"/>
      <c r="AM2096"/>
      <c r="AN2096"/>
      <c r="AO2096" t="str">
        <f t="shared" si="281"/>
        <v>/</v>
      </c>
      <c r="AP2096" t="str">
        <f>Tabela1[[#This Row],[TAG]]&amp;Tabela1[[#This Row],[PEDIDO]]&amp;Tabela1[[#This Row],[PRODUTO]]</f>
        <v/>
      </c>
      <c r="AQ2096" s="23" t="str">
        <f>Tabela1[[#This Row],[PRODUTO]]&amp;Tabela1[[#This Row],[TAG]]</f>
        <v/>
      </c>
      <c r="AR2096" s="183">
        <f>Tabela1[[#This Row],[PESO TOTAL]]*Tabela1[[#This Row],[MATÉRIA PRIMA]]</f>
        <v>0</v>
      </c>
      <c r="AS2096" s="28">
        <f>Tabela1[[#This Row],[PESO TOTAL]]*Tabela1[[#This Row],[PREPARAÇÃO ]]</f>
        <v>0</v>
      </c>
      <c r="AT2096" s="28">
        <f>Tabela1[[#This Row],[PESO TOTAL]]*Tabela1[[#This Row],[CALDEIRARIA]]</f>
        <v>0</v>
      </c>
      <c r="AU2096" s="28">
        <f>Tabela1[[#This Row],[PESO TOTAL]]*Tabela1[[#This Row],[SOLDA]]</f>
        <v>0</v>
      </c>
      <c r="AV2096" s="28">
        <f>Tabela1[[#This Row],[PESO TOTAL]]*Tabela1[[#This Row],[ACABAMENTO]]</f>
        <v>0</v>
      </c>
      <c r="AW2096" s="28">
        <f>Tabela1[[#This Row],[PESO TOTAL]]*Tabela1[[#This Row],[PRONTO ACABADO]]</f>
        <v>0</v>
      </c>
      <c r="AX2096" s="28">
        <f>Tabela1[[#This Row],[PESO TOTAL]]*Tabela1[[#This Row],[EXPEDIÇÃO ]]</f>
        <v>0</v>
      </c>
      <c r="AY2096" s="28" t="str">
        <f>Tabela1[[#This Row],[PEDIDO]]&amp;Tabela1[[#This Row],[PRODUTO]]</f>
        <v/>
      </c>
      <c r="AZ2096" s="44">
        <f>IF(AF2096="",0,IF(ISTEXT(AF2096),H2096*VALUE(SUBSTITUTE(AF2096,"%",""))/100,H2096*AF2096))-Tabela1[[#This Row],[PRONTO ACABADO2]]</f>
        <v>0</v>
      </c>
      <c r="BA2096" s="44">
        <f>IF(AG2096="",0,IF(ISTEXT(AG2096),H2096*VALUE(SUBSTITUTE(AG2096,"%",""))/100,H2096*AG2096))-Tabela1[[#This Row],[PESO EXPEDIDO2]]</f>
        <v>0</v>
      </c>
      <c r="BB2096" s="44">
        <f t="shared" si="282"/>
        <v>0</v>
      </c>
      <c r="BC2096" s="44">
        <f t="shared" si="283"/>
        <v>0</v>
      </c>
      <c r="BD2096" s="44"/>
    </row>
    <row r="2097" spans="1:56" ht="15.75" hidden="1" customHeight="1" x14ac:dyDescent="0.25">
      <c r="A2097" s="6"/>
      <c r="B2097" s="22"/>
      <c r="C2097" s="7"/>
      <c r="D2097" s="46"/>
      <c r="E2097" s="7"/>
      <c r="F2097" s="7"/>
      <c r="G2097" s="44"/>
      <c r="H2097" s="41">
        <f>Tabela1[[#This Row],[PESO UNI]]*Tabela1[[#This Row],[QTE]]</f>
        <v>0</v>
      </c>
      <c r="I2097" s="7"/>
      <c r="J2097" s="8"/>
      <c r="K2097" s="8"/>
      <c r="L2097" s="9"/>
      <c r="M2097" s="10"/>
      <c r="N2097" s="8"/>
      <c r="O2097" s="12"/>
      <c r="P2097" s="13"/>
      <c r="Q2097" s="14">
        <f>Tabela1[[#This Row],[QTDE/ Fabricação]]-Tabela1[[#This Row],[QTE]]</f>
        <v>0</v>
      </c>
      <c r="R2097" s="19">
        <f t="shared" si="278"/>
        <v>0</v>
      </c>
      <c r="S2097" s="19">
        <f t="shared" si="277"/>
        <v>0</v>
      </c>
      <c r="T2097" s="20">
        <f t="shared" si="279"/>
        <v>0</v>
      </c>
      <c r="U2097" s="17">
        <f>IFERROR(SUMIF('LISTA DE EMBARQUE'!B:B,MICRO!E:E,'LISTA DE EMBARQUE'!G:G),"")</f>
        <v>0</v>
      </c>
      <c r="V2097" s="12" t="str">
        <f>IFERROR(VLOOKUP(Tabela1[[#This Row],[COD.MDE]],'LISTA DE EMBARQUE'!B:L,11,0),"")</f>
        <v/>
      </c>
      <c r="W2097" s="13" t="str">
        <f>IFERROR(COUNTIF(#REF!,Tabela1[[#This Row],[Colunas5]]),"")</f>
        <v/>
      </c>
      <c r="X2097" s="14">
        <f>Tabela1[[#This Row],[QIANTIDADE EXPEDIDA]]*Tabela1[[#This Row],[PESO UNI]]</f>
        <v>0</v>
      </c>
      <c r="Y2097" s="14">
        <f t="shared" si="280"/>
        <v>0</v>
      </c>
      <c r="Z2097" s="21">
        <f>Tabela1[[#This Row],[PESO TOTAL]]-Tabela1[[#This Row],[Peso Expedido]]</f>
        <v>0</v>
      </c>
      <c r="AA2097" s="18"/>
      <c r="AB2097" s="40">
        <v>1</v>
      </c>
      <c r="AC2097" s="40"/>
      <c r="AD2097" s="40"/>
      <c r="AE2097" s="40"/>
      <c r="AF2097" s="40"/>
      <c r="AG2097" s="40"/>
      <c r="AH2097" s="40"/>
      <c r="AI2097" s="40" t="str">
        <f t="shared" si="284"/>
        <v>ok</v>
      </c>
      <c r="AJ2097"/>
      <c r="AK2097" t="str">
        <f>Tabela1[[#This Row],[Coluna1]]&amp;Tabela1[[#This Row],[PEDIDO]]</f>
        <v/>
      </c>
      <c r="AL2097"/>
      <c r="AM2097"/>
      <c r="AN2097"/>
      <c r="AO2097" t="str">
        <f t="shared" si="281"/>
        <v>/</v>
      </c>
      <c r="AP2097" t="str">
        <f>Tabela1[[#This Row],[TAG]]&amp;Tabela1[[#This Row],[PEDIDO]]&amp;Tabela1[[#This Row],[PRODUTO]]</f>
        <v/>
      </c>
      <c r="AQ2097" s="23" t="str">
        <f>Tabela1[[#This Row],[PRODUTO]]&amp;Tabela1[[#This Row],[TAG]]</f>
        <v/>
      </c>
      <c r="AR2097" s="183">
        <f>Tabela1[[#This Row],[PESO TOTAL]]*Tabela1[[#This Row],[MATÉRIA PRIMA]]</f>
        <v>0</v>
      </c>
      <c r="AS2097" s="28">
        <f>Tabela1[[#This Row],[PESO TOTAL]]*Tabela1[[#This Row],[PREPARAÇÃO ]]</f>
        <v>0</v>
      </c>
      <c r="AT2097" s="28">
        <f>Tabela1[[#This Row],[PESO TOTAL]]*Tabela1[[#This Row],[CALDEIRARIA]]</f>
        <v>0</v>
      </c>
      <c r="AU2097" s="28">
        <f>Tabela1[[#This Row],[PESO TOTAL]]*Tabela1[[#This Row],[SOLDA]]</f>
        <v>0</v>
      </c>
      <c r="AV2097" s="28">
        <f>Tabela1[[#This Row],[PESO TOTAL]]*Tabela1[[#This Row],[ACABAMENTO]]</f>
        <v>0</v>
      </c>
      <c r="AW2097" s="28">
        <f>Tabela1[[#This Row],[PESO TOTAL]]*Tabela1[[#This Row],[PRONTO ACABADO]]</f>
        <v>0</v>
      </c>
      <c r="AX2097" s="28">
        <f>Tabela1[[#This Row],[PESO TOTAL]]*Tabela1[[#This Row],[EXPEDIÇÃO ]]</f>
        <v>0</v>
      </c>
      <c r="AY2097" s="28" t="str">
        <f>Tabela1[[#This Row],[PEDIDO]]&amp;Tabela1[[#This Row],[PRODUTO]]</f>
        <v/>
      </c>
      <c r="AZ2097" s="44">
        <f>IF(AF2097="",0,IF(ISTEXT(AF2097),H2097*VALUE(SUBSTITUTE(AF2097,"%",""))/100,H2097*AF2097))-Tabela1[[#This Row],[PRONTO ACABADO2]]</f>
        <v>0</v>
      </c>
      <c r="BA2097" s="44">
        <f>IF(AG2097="",0,IF(ISTEXT(AG2097),H2097*VALUE(SUBSTITUTE(AG2097,"%",""))/100,H2097*AG2097))-Tabela1[[#This Row],[PESO EXPEDIDO2]]</f>
        <v>0</v>
      </c>
      <c r="BB2097" s="44">
        <f t="shared" si="282"/>
        <v>0</v>
      </c>
      <c r="BC2097" s="44">
        <f t="shared" si="283"/>
        <v>0</v>
      </c>
      <c r="BD2097" s="44"/>
    </row>
    <row r="2098" spans="1:56" ht="15.75" hidden="1" customHeight="1" x14ac:dyDescent="0.25">
      <c r="A2098" s="6"/>
      <c r="B2098" s="22"/>
      <c r="C2098" s="7"/>
      <c r="D2098" s="46"/>
      <c r="E2098" s="7"/>
      <c r="F2098" s="7"/>
      <c r="G2098" s="44"/>
      <c r="H2098" s="41">
        <f>Tabela1[[#This Row],[PESO UNI]]*Tabela1[[#This Row],[QTE]]</f>
        <v>0</v>
      </c>
      <c r="I2098" s="7"/>
      <c r="J2098" s="8"/>
      <c r="K2098" s="8"/>
      <c r="L2098" s="9"/>
      <c r="M2098" s="10"/>
      <c r="N2098" s="8"/>
      <c r="O2098" s="12"/>
      <c r="P2098" s="13"/>
      <c r="Q2098" s="14">
        <f>Tabela1[[#This Row],[QTDE/ Fabricação]]-Tabela1[[#This Row],[QTE]]</f>
        <v>0</v>
      </c>
      <c r="R2098" s="19">
        <f t="shared" si="278"/>
        <v>0</v>
      </c>
      <c r="S2098" s="19">
        <f t="shared" si="277"/>
        <v>0</v>
      </c>
      <c r="T2098" s="20">
        <f t="shared" si="279"/>
        <v>0</v>
      </c>
      <c r="U2098" s="17">
        <f>IFERROR(SUMIF('LISTA DE EMBARQUE'!B:B,MICRO!E:E,'LISTA DE EMBARQUE'!G:G),"")</f>
        <v>0</v>
      </c>
      <c r="V2098" s="12" t="str">
        <f>IFERROR(VLOOKUP(Tabela1[[#This Row],[COD.MDE]],'LISTA DE EMBARQUE'!B:L,11,0),"")</f>
        <v/>
      </c>
      <c r="W2098" s="13" t="str">
        <f>IFERROR(COUNTIF(#REF!,Tabela1[[#This Row],[Colunas5]]),"")</f>
        <v/>
      </c>
      <c r="X2098" s="14">
        <f>Tabela1[[#This Row],[QIANTIDADE EXPEDIDA]]*Tabela1[[#This Row],[PESO UNI]]</f>
        <v>0</v>
      </c>
      <c r="Y2098" s="14">
        <f t="shared" si="280"/>
        <v>0</v>
      </c>
      <c r="Z2098" s="21">
        <f>Tabela1[[#This Row],[PESO TOTAL]]-Tabela1[[#This Row],[Peso Expedido]]</f>
        <v>0</v>
      </c>
      <c r="AA2098" s="18"/>
      <c r="AB2098" s="40"/>
      <c r="AC2098" s="40"/>
      <c r="AD2098" s="40"/>
      <c r="AE2098" s="40"/>
      <c r="AF2098" s="40"/>
      <c r="AG2098" s="40"/>
      <c r="AH2098" s="40"/>
      <c r="AI2098" s="40" t="str">
        <f t="shared" si="284"/>
        <v>ok</v>
      </c>
      <c r="AJ2098"/>
      <c r="AK2098" t="str">
        <f>Tabela1[[#This Row],[Coluna1]]&amp;Tabela1[[#This Row],[PEDIDO]]</f>
        <v/>
      </c>
      <c r="AL2098"/>
      <c r="AM2098"/>
      <c r="AN2098"/>
      <c r="AO2098" t="str">
        <f t="shared" si="281"/>
        <v>/</v>
      </c>
      <c r="AP2098" t="str">
        <f>Tabela1[[#This Row],[TAG]]&amp;Tabela1[[#This Row],[PEDIDO]]&amp;Tabela1[[#This Row],[PRODUTO]]</f>
        <v/>
      </c>
      <c r="AQ2098" s="23" t="str">
        <f>Tabela1[[#This Row],[PRODUTO]]&amp;Tabela1[[#This Row],[TAG]]</f>
        <v/>
      </c>
      <c r="AR2098" s="183">
        <f>Tabela1[[#This Row],[PESO TOTAL]]*Tabela1[[#This Row],[MATÉRIA PRIMA]]</f>
        <v>0</v>
      </c>
      <c r="AS2098" s="28">
        <f>Tabela1[[#This Row],[PESO TOTAL]]*Tabela1[[#This Row],[PREPARAÇÃO ]]</f>
        <v>0</v>
      </c>
      <c r="AT2098" s="28">
        <f>Tabela1[[#This Row],[PESO TOTAL]]*Tabela1[[#This Row],[CALDEIRARIA]]</f>
        <v>0</v>
      </c>
      <c r="AU2098" s="28">
        <f>Tabela1[[#This Row],[PESO TOTAL]]*Tabela1[[#This Row],[SOLDA]]</f>
        <v>0</v>
      </c>
      <c r="AV2098" s="28">
        <f>Tabela1[[#This Row],[PESO TOTAL]]*Tabela1[[#This Row],[ACABAMENTO]]</f>
        <v>0</v>
      </c>
      <c r="AW2098" s="28">
        <f>Tabela1[[#This Row],[PESO TOTAL]]*Tabela1[[#This Row],[PRONTO ACABADO]]</f>
        <v>0</v>
      </c>
      <c r="AX2098" s="28">
        <f>Tabela1[[#This Row],[PESO TOTAL]]*Tabela1[[#This Row],[EXPEDIÇÃO ]]</f>
        <v>0</v>
      </c>
      <c r="AY2098" s="28" t="str">
        <f>Tabela1[[#This Row],[PEDIDO]]&amp;Tabela1[[#This Row],[PRODUTO]]</f>
        <v/>
      </c>
      <c r="AZ2098" s="44">
        <f>IF(AF2098="",0,IF(ISTEXT(AF2098),H2098*VALUE(SUBSTITUTE(AF2098,"%",""))/100,H2098*AF2098))-Tabela1[[#This Row],[PRONTO ACABADO2]]</f>
        <v>0</v>
      </c>
      <c r="BA2098" s="44">
        <f>IF(AG2098="",0,IF(ISTEXT(AG2098),H2098*VALUE(SUBSTITUTE(AG2098,"%",""))/100,H2098*AG2098))-Tabela1[[#This Row],[PESO EXPEDIDO2]]</f>
        <v>0</v>
      </c>
      <c r="BB2098" s="44">
        <f t="shared" si="282"/>
        <v>0</v>
      </c>
      <c r="BC2098" s="44">
        <f t="shared" si="283"/>
        <v>0</v>
      </c>
      <c r="BD2098" s="44"/>
    </row>
    <row r="2099" spans="1:56" ht="15.75" hidden="1" customHeight="1" x14ac:dyDescent="0.25">
      <c r="A2099" s="6"/>
      <c r="B2099" s="22"/>
      <c r="C2099" s="7"/>
      <c r="D2099" s="46"/>
      <c r="E2099" s="7"/>
      <c r="F2099" s="7"/>
      <c r="G2099" s="44"/>
      <c r="H2099" s="41">
        <f>Tabela1[[#This Row],[PESO UNI]]*Tabela1[[#This Row],[QTE]]</f>
        <v>0</v>
      </c>
      <c r="I2099" s="7"/>
      <c r="J2099" s="8"/>
      <c r="K2099" s="8"/>
      <c r="L2099" s="9"/>
      <c r="M2099" s="10"/>
      <c r="N2099" s="8"/>
      <c r="O2099" s="12"/>
      <c r="P2099" s="13"/>
      <c r="Q2099" s="14">
        <f>Tabela1[[#This Row],[QTDE/ Fabricação]]-Tabela1[[#This Row],[QTE]]</f>
        <v>0</v>
      </c>
      <c r="R2099" s="19">
        <f t="shared" si="278"/>
        <v>0</v>
      </c>
      <c r="S2099" s="19">
        <f t="shared" si="277"/>
        <v>0</v>
      </c>
      <c r="T2099" s="20">
        <f t="shared" si="279"/>
        <v>0</v>
      </c>
      <c r="U2099" s="17">
        <f>IFERROR(SUMIF('LISTA DE EMBARQUE'!B:B,MICRO!E:E,'LISTA DE EMBARQUE'!G:G),"")</f>
        <v>0</v>
      </c>
      <c r="V2099" s="12" t="str">
        <f>IFERROR(VLOOKUP(Tabela1[[#This Row],[COD.MDE]],'LISTA DE EMBARQUE'!B:L,11,0),"")</f>
        <v/>
      </c>
      <c r="W2099" s="13" t="str">
        <f>IFERROR(COUNTIF(#REF!,Tabela1[[#This Row],[Colunas5]]),"")</f>
        <v/>
      </c>
      <c r="X2099" s="14">
        <f>Tabela1[[#This Row],[QIANTIDADE EXPEDIDA]]*Tabela1[[#This Row],[PESO UNI]]</f>
        <v>0</v>
      </c>
      <c r="Y2099" s="14">
        <f t="shared" si="280"/>
        <v>0</v>
      </c>
      <c r="Z2099" s="21">
        <f>Tabela1[[#This Row],[PESO TOTAL]]-Tabela1[[#This Row],[Peso Expedido]]</f>
        <v>0</v>
      </c>
      <c r="AA2099" s="18"/>
      <c r="AB2099" s="40"/>
      <c r="AC2099" s="40"/>
      <c r="AD2099" s="40"/>
      <c r="AE2099" s="40"/>
      <c r="AF2099" s="40"/>
      <c r="AG2099" s="40"/>
      <c r="AH2099" s="40"/>
      <c r="AI2099" s="40" t="str">
        <f t="shared" si="284"/>
        <v>ok</v>
      </c>
      <c r="AJ2099"/>
      <c r="AK2099" t="str">
        <f>Tabela1[[#This Row],[Coluna1]]&amp;Tabela1[[#This Row],[PEDIDO]]</f>
        <v/>
      </c>
      <c r="AL2099"/>
      <c r="AM2099"/>
      <c r="AN2099"/>
      <c r="AO2099" t="str">
        <f t="shared" si="281"/>
        <v>/</v>
      </c>
      <c r="AP2099" t="str">
        <f>Tabela1[[#This Row],[TAG]]&amp;Tabela1[[#This Row],[PEDIDO]]&amp;Tabela1[[#This Row],[PRODUTO]]</f>
        <v/>
      </c>
      <c r="AQ2099" s="23" t="str">
        <f>Tabela1[[#This Row],[PRODUTO]]&amp;Tabela1[[#This Row],[TAG]]</f>
        <v/>
      </c>
      <c r="AR2099" s="183">
        <f>Tabela1[[#This Row],[PESO TOTAL]]*Tabela1[[#This Row],[MATÉRIA PRIMA]]</f>
        <v>0</v>
      </c>
      <c r="AS2099" s="28">
        <f>Tabela1[[#This Row],[PESO TOTAL]]*Tabela1[[#This Row],[PREPARAÇÃO ]]</f>
        <v>0</v>
      </c>
      <c r="AT2099" s="28">
        <f>Tabela1[[#This Row],[PESO TOTAL]]*Tabela1[[#This Row],[CALDEIRARIA]]</f>
        <v>0</v>
      </c>
      <c r="AU2099" s="28">
        <f>Tabela1[[#This Row],[PESO TOTAL]]*Tabela1[[#This Row],[SOLDA]]</f>
        <v>0</v>
      </c>
      <c r="AV2099" s="28">
        <f>Tabela1[[#This Row],[PESO TOTAL]]*Tabela1[[#This Row],[ACABAMENTO]]</f>
        <v>0</v>
      </c>
      <c r="AW2099" s="28">
        <f>Tabela1[[#This Row],[PESO TOTAL]]*Tabela1[[#This Row],[PRONTO ACABADO]]</f>
        <v>0</v>
      </c>
      <c r="AX2099" s="28">
        <f>Tabela1[[#This Row],[PESO TOTAL]]*Tabela1[[#This Row],[EXPEDIÇÃO ]]</f>
        <v>0</v>
      </c>
      <c r="AY2099" s="28" t="str">
        <f>Tabela1[[#This Row],[PEDIDO]]&amp;Tabela1[[#This Row],[PRODUTO]]</f>
        <v/>
      </c>
      <c r="AZ2099" s="44">
        <f>IF(AF2099="",0,IF(ISTEXT(AF2099),H2099*VALUE(SUBSTITUTE(AF2099,"%",""))/100,H2099*AF2099))-Tabela1[[#This Row],[PRONTO ACABADO2]]</f>
        <v>0</v>
      </c>
      <c r="BA2099" s="44">
        <f>IF(AG2099="",0,IF(ISTEXT(AG2099),H2099*VALUE(SUBSTITUTE(AG2099,"%",""))/100,H2099*AG2099))-Tabela1[[#This Row],[PESO EXPEDIDO2]]</f>
        <v>0</v>
      </c>
      <c r="BB2099" s="44">
        <f t="shared" si="282"/>
        <v>0</v>
      </c>
      <c r="BC2099" s="44">
        <f t="shared" si="283"/>
        <v>0</v>
      </c>
      <c r="BD2099" s="44"/>
    </row>
    <row r="2100" spans="1:56" ht="15.75" hidden="1" customHeight="1" x14ac:dyDescent="0.25">
      <c r="A2100" s="6"/>
      <c r="B2100" s="22"/>
      <c r="C2100" s="7"/>
      <c r="D2100" s="46"/>
      <c r="E2100" s="7"/>
      <c r="F2100" s="7"/>
      <c r="G2100" s="44"/>
      <c r="H2100" s="41">
        <f>Tabela1[[#This Row],[PESO UNI]]*Tabela1[[#This Row],[QTE]]</f>
        <v>0</v>
      </c>
      <c r="I2100" s="7"/>
      <c r="J2100" s="8"/>
      <c r="K2100" s="8"/>
      <c r="L2100" s="9"/>
      <c r="M2100" s="10"/>
      <c r="N2100" s="8"/>
      <c r="O2100" s="12"/>
      <c r="P2100" s="13"/>
      <c r="Q2100" s="14">
        <f>Tabela1[[#This Row],[QTDE/ Fabricação]]-Tabela1[[#This Row],[QTE]]</f>
        <v>0</v>
      </c>
      <c r="R2100" s="19">
        <f t="shared" si="278"/>
        <v>0</v>
      </c>
      <c r="S2100" s="19">
        <f t="shared" si="277"/>
        <v>0</v>
      </c>
      <c r="T2100" s="20">
        <f t="shared" si="279"/>
        <v>0</v>
      </c>
      <c r="U2100" s="17">
        <f>IFERROR(SUMIF('LISTA DE EMBARQUE'!B:B,MICRO!E:E,'LISTA DE EMBARQUE'!G:G),"")</f>
        <v>0</v>
      </c>
      <c r="V2100" s="12" t="str">
        <f>IFERROR(VLOOKUP(Tabela1[[#This Row],[COD.MDE]],'LISTA DE EMBARQUE'!B:L,11,0),"")</f>
        <v/>
      </c>
      <c r="W2100" s="13" t="str">
        <f>IFERROR(COUNTIF(#REF!,Tabela1[[#This Row],[Colunas5]]),"")</f>
        <v/>
      </c>
      <c r="X2100" s="14">
        <f>Tabela1[[#This Row],[QIANTIDADE EXPEDIDA]]*Tabela1[[#This Row],[PESO UNI]]</f>
        <v>0</v>
      </c>
      <c r="Y2100" s="14">
        <f t="shared" si="280"/>
        <v>0</v>
      </c>
      <c r="Z2100" s="21">
        <f>Tabela1[[#This Row],[PESO TOTAL]]-Tabela1[[#This Row],[Peso Expedido]]</f>
        <v>0</v>
      </c>
      <c r="AA2100" s="18"/>
      <c r="AB2100" s="40"/>
      <c r="AC2100" s="40"/>
      <c r="AD2100" s="40"/>
      <c r="AE2100" s="40"/>
      <c r="AF2100" s="40"/>
      <c r="AG2100" s="40"/>
      <c r="AH2100" s="40"/>
      <c r="AI2100" s="40" t="str">
        <f t="shared" si="284"/>
        <v>ok</v>
      </c>
      <c r="AJ2100"/>
      <c r="AK2100" t="str">
        <f>Tabela1[[#This Row],[Coluna1]]&amp;Tabela1[[#This Row],[PEDIDO]]</f>
        <v/>
      </c>
      <c r="AL2100"/>
      <c r="AM2100"/>
      <c r="AN2100"/>
      <c r="AO2100" t="str">
        <f t="shared" si="281"/>
        <v>/</v>
      </c>
      <c r="AP2100" t="str">
        <f>Tabela1[[#This Row],[TAG]]&amp;Tabela1[[#This Row],[PEDIDO]]&amp;Tabela1[[#This Row],[PRODUTO]]</f>
        <v/>
      </c>
      <c r="AQ2100" s="23" t="str">
        <f>Tabela1[[#This Row],[PRODUTO]]&amp;Tabela1[[#This Row],[TAG]]</f>
        <v/>
      </c>
      <c r="AR2100" s="183">
        <f>Tabela1[[#This Row],[PESO TOTAL]]*Tabela1[[#This Row],[MATÉRIA PRIMA]]</f>
        <v>0</v>
      </c>
      <c r="AS2100" s="28">
        <f>Tabela1[[#This Row],[PESO TOTAL]]*Tabela1[[#This Row],[PREPARAÇÃO ]]</f>
        <v>0</v>
      </c>
      <c r="AT2100" s="28">
        <f>Tabela1[[#This Row],[PESO TOTAL]]*Tabela1[[#This Row],[CALDEIRARIA]]</f>
        <v>0</v>
      </c>
      <c r="AU2100" s="28">
        <f>Tabela1[[#This Row],[PESO TOTAL]]*Tabela1[[#This Row],[SOLDA]]</f>
        <v>0</v>
      </c>
      <c r="AV2100" s="28">
        <f>Tabela1[[#This Row],[PESO TOTAL]]*Tabela1[[#This Row],[ACABAMENTO]]</f>
        <v>0</v>
      </c>
      <c r="AW2100" s="28">
        <f>Tabela1[[#This Row],[PESO TOTAL]]*Tabela1[[#This Row],[PRONTO ACABADO]]</f>
        <v>0</v>
      </c>
      <c r="AX2100" s="28">
        <f>Tabela1[[#This Row],[PESO TOTAL]]*Tabela1[[#This Row],[EXPEDIÇÃO ]]</f>
        <v>0</v>
      </c>
      <c r="AY2100" s="28" t="str">
        <f>Tabela1[[#This Row],[PEDIDO]]&amp;Tabela1[[#This Row],[PRODUTO]]</f>
        <v/>
      </c>
      <c r="AZ2100" s="44">
        <f>IF(AF2100="",0,IF(ISTEXT(AF2100),H2100*VALUE(SUBSTITUTE(AF2100,"%",""))/100,H2100*AF2100))-Tabela1[[#This Row],[PRONTO ACABADO2]]</f>
        <v>0</v>
      </c>
      <c r="BA2100" s="44">
        <f>IF(AG2100="",0,IF(ISTEXT(AG2100),H2100*VALUE(SUBSTITUTE(AG2100,"%",""))/100,H2100*AG2100))-Tabela1[[#This Row],[PESO EXPEDIDO2]]</f>
        <v>0</v>
      </c>
      <c r="BB2100" s="44">
        <f t="shared" si="282"/>
        <v>0</v>
      </c>
      <c r="BC2100" s="44">
        <f t="shared" si="283"/>
        <v>0</v>
      </c>
      <c r="BD2100" s="44"/>
    </row>
    <row r="2101" spans="1:56" ht="15.75" hidden="1" customHeight="1" x14ac:dyDescent="0.25">
      <c r="A2101" s="6"/>
      <c r="B2101" s="22"/>
      <c r="C2101" s="7"/>
      <c r="D2101" s="46"/>
      <c r="E2101" s="7"/>
      <c r="F2101" s="7"/>
      <c r="G2101" s="44"/>
      <c r="H2101" s="41">
        <f>Tabela1[[#This Row],[PESO UNI]]*Tabela1[[#This Row],[QTE]]</f>
        <v>0</v>
      </c>
      <c r="I2101" s="7"/>
      <c r="J2101" s="8"/>
      <c r="K2101" s="8"/>
      <c r="L2101" s="9"/>
      <c r="M2101" s="10"/>
      <c r="N2101" s="8"/>
      <c r="O2101" s="12"/>
      <c r="P2101" s="13"/>
      <c r="Q2101" s="14">
        <f>Tabela1[[#This Row],[QTDE/ Fabricação]]-Tabela1[[#This Row],[QTE]]</f>
        <v>0</v>
      </c>
      <c r="R2101" s="19">
        <f t="shared" si="278"/>
        <v>0</v>
      </c>
      <c r="S2101" s="19">
        <f t="shared" si="277"/>
        <v>0</v>
      </c>
      <c r="T2101" s="20">
        <f t="shared" si="279"/>
        <v>0</v>
      </c>
      <c r="U2101" s="17">
        <f>IFERROR(SUMIF('LISTA DE EMBARQUE'!B:B,MICRO!E:E,'LISTA DE EMBARQUE'!G:G),"")</f>
        <v>0</v>
      </c>
      <c r="V2101" s="12" t="str">
        <f>IFERROR(VLOOKUP(Tabela1[[#This Row],[COD.MDE]],'LISTA DE EMBARQUE'!B:L,11,0),"")</f>
        <v/>
      </c>
      <c r="W2101" s="13" t="str">
        <f>IFERROR(COUNTIF(#REF!,Tabela1[[#This Row],[Colunas5]]),"")</f>
        <v/>
      </c>
      <c r="X2101" s="14">
        <f>Tabela1[[#This Row],[QIANTIDADE EXPEDIDA]]*Tabela1[[#This Row],[PESO UNI]]</f>
        <v>0</v>
      </c>
      <c r="Y2101" s="14">
        <f t="shared" si="280"/>
        <v>0</v>
      </c>
      <c r="Z2101" s="21">
        <f>Tabela1[[#This Row],[PESO TOTAL]]-Tabela1[[#This Row],[Peso Expedido]]</f>
        <v>0</v>
      </c>
      <c r="AA2101" s="18"/>
      <c r="AB2101" s="40"/>
      <c r="AC2101" s="40"/>
      <c r="AD2101" s="40"/>
      <c r="AE2101" s="40"/>
      <c r="AF2101" s="40"/>
      <c r="AG2101" s="40"/>
      <c r="AH2101" s="40"/>
      <c r="AI2101" s="40" t="str">
        <f t="shared" si="284"/>
        <v>ok</v>
      </c>
      <c r="AJ2101"/>
      <c r="AK2101" t="str">
        <f>Tabela1[[#This Row],[Coluna1]]&amp;Tabela1[[#This Row],[PEDIDO]]</f>
        <v/>
      </c>
      <c r="AL2101"/>
      <c r="AM2101"/>
      <c r="AN2101"/>
      <c r="AO2101" t="str">
        <f t="shared" si="281"/>
        <v>/</v>
      </c>
      <c r="AP2101" t="str">
        <f>Tabela1[[#This Row],[TAG]]&amp;Tabela1[[#This Row],[PEDIDO]]&amp;Tabela1[[#This Row],[PRODUTO]]</f>
        <v/>
      </c>
      <c r="AQ2101" s="23" t="str">
        <f>Tabela1[[#This Row],[PRODUTO]]&amp;Tabela1[[#This Row],[TAG]]</f>
        <v/>
      </c>
      <c r="AR2101" s="183">
        <f>Tabela1[[#This Row],[PESO TOTAL]]*Tabela1[[#This Row],[MATÉRIA PRIMA]]</f>
        <v>0</v>
      </c>
      <c r="AS2101" s="28">
        <f>Tabela1[[#This Row],[PESO TOTAL]]*Tabela1[[#This Row],[PREPARAÇÃO ]]</f>
        <v>0</v>
      </c>
      <c r="AT2101" s="28">
        <f>Tabela1[[#This Row],[PESO TOTAL]]*Tabela1[[#This Row],[CALDEIRARIA]]</f>
        <v>0</v>
      </c>
      <c r="AU2101" s="28">
        <f>Tabela1[[#This Row],[PESO TOTAL]]*Tabela1[[#This Row],[SOLDA]]</f>
        <v>0</v>
      </c>
      <c r="AV2101" s="28">
        <f>Tabela1[[#This Row],[PESO TOTAL]]*Tabela1[[#This Row],[ACABAMENTO]]</f>
        <v>0</v>
      </c>
      <c r="AW2101" s="28">
        <f>Tabela1[[#This Row],[PESO TOTAL]]*Tabela1[[#This Row],[PRONTO ACABADO]]</f>
        <v>0</v>
      </c>
      <c r="AX2101" s="28">
        <f>Tabela1[[#This Row],[PESO TOTAL]]*Tabela1[[#This Row],[EXPEDIÇÃO ]]</f>
        <v>0</v>
      </c>
      <c r="AY2101" s="28" t="str">
        <f>Tabela1[[#This Row],[PEDIDO]]&amp;Tabela1[[#This Row],[PRODUTO]]</f>
        <v/>
      </c>
      <c r="AZ2101" s="44">
        <f>IF(AF2101="",0,IF(ISTEXT(AF2101),H2101*VALUE(SUBSTITUTE(AF2101,"%",""))/100,H2101*AF2101))-Tabela1[[#This Row],[PRONTO ACABADO2]]</f>
        <v>0</v>
      </c>
      <c r="BA2101" s="44">
        <f>IF(AG2101="",0,IF(ISTEXT(AG2101),H2101*VALUE(SUBSTITUTE(AG2101,"%",""))/100,H2101*AG2101))-Tabela1[[#This Row],[PESO EXPEDIDO2]]</f>
        <v>0</v>
      </c>
      <c r="BB2101" s="44">
        <f t="shared" si="282"/>
        <v>0</v>
      </c>
      <c r="BC2101" s="44">
        <f t="shared" si="283"/>
        <v>0</v>
      </c>
      <c r="BD2101" s="44"/>
    </row>
    <row r="2102" spans="1:56" ht="15.75" hidden="1" customHeight="1" x14ac:dyDescent="0.25">
      <c r="A2102" s="6"/>
      <c r="B2102" s="22"/>
      <c r="C2102" s="7"/>
      <c r="D2102" s="46"/>
      <c r="E2102" s="7"/>
      <c r="F2102" s="7"/>
      <c r="G2102" s="44"/>
      <c r="H2102" s="41">
        <f>Tabela1[[#This Row],[PESO UNI]]*Tabela1[[#This Row],[QTE]]</f>
        <v>0</v>
      </c>
      <c r="I2102" s="7"/>
      <c r="J2102" s="8"/>
      <c r="K2102" s="8"/>
      <c r="L2102" s="9"/>
      <c r="M2102" s="10"/>
      <c r="N2102" s="8"/>
      <c r="O2102" s="12"/>
      <c r="P2102" s="13"/>
      <c r="Q2102" s="14">
        <f>Tabela1[[#This Row],[QTDE/ Fabricação]]-Tabela1[[#This Row],[QTE]]</f>
        <v>0</v>
      </c>
      <c r="R2102" s="19">
        <f t="shared" si="278"/>
        <v>0</v>
      </c>
      <c r="S2102" s="19">
        <f t="shared" si="277"/>
        <v>0</v>
      </c>
      <c r="T2102" s="20">
        <f t="shared" si="279"/>
        <v>0</v>
      </c>
      <c r="U2102" s="17">
        <f>IFERROR(SUMIF('LISTA DE EMBARQUE'!B:B,MICRO!E:E,'LISTA DE EMBARQUE'!G:G),"")</f>
        <v>0</v>
      </c>
      <c r="V2102" s="12" t="str">
        <f>IFERROR(VLOOKUP(Tabela1[[#This Row],[COD.MDE]],'LISTA DE EMBARQUE'!B:L,11,0),"")</f>
        <v/>
      </c>
      <c r="W2102" s="13" t="str">
        <f>IFERROR(COUNTIF(#REF!,Tabela1[[#This Row],[Colunas5]]),"")</f>
        <v/>
      </c>
      <c r="X2102" s="14">
        <f>Tabela1[[#This Row],[QIANTIDADE EXPEDIDA]]*Tabela1[[#This Row],[PESO UNI]]</f>
        <v>0</v>
      </c>
      <c r="Y2102" s="14">
        <f t="shared" si="280"/>
        <v>0</v>
      </c>
      <c r="Z2102" s="21">
        <f>Tabela1[[#This Row],[PESO TOTAL]]-Tabela1[[#This Row],[Peso Expedido]]</f>
        <v>0</v>
      </c>
      <c r="AA2102" s="18"/>
      <c r="AB2102" s="40"/>
      <c r="AC2102" s="40"/>
      <c r="AD2102" s="40"/>
      <c r="AE2102" s="40"/>
      <c r="AF2102" s="40"/>
      <c r="AG2102" s="40"/>
      <c r="AH2102" s="40"/>
      <c r="AI2102" s="40" t="str">
        <f t="shared" si="284"/>
        <v>ok</v>
      </c>
      <c r="AJ2102"/>
      <c r="AK2102" t="str">
        <f>Tabela1[[#This Row],[Coluna1]]&amp;Tabela1[[#This Row],[PEDIDO]]</f>
        <v/>
      </c>
      <c r="AL2102"/>
      <c r="AM2102"/>
      <c r="AN2102"/>
      <c r="AO2102" t="str">
        <f t="shared" si="281"/>
        <v>/</v>
      </c>
      <c r="AP2102" t="str">
        <f>Tabela1[[#This Row],[TAG]]&amp;Tabela1[[#This Row],[PEDIDO]]&amp;Tabela1[[#This Row],[PRODUTO]]</f>
        <v/>
      </c>
      <c r="AQ2102" s="23" t="str">
        <f>Tabela1[[#This Row],[PRODUTO]]&amp;Tabela1[[#This Row],[TAG]]</f>
        <v/>
      </c>
      <c r="AR2102" s="183">
        <f>Tabela1[[#This Row],[PESO TOTAL]]*Tabela1[[#This Row],[MATÉRIA PRIMA]]</f>
        <v>0</v>
      </c>
      <c r="AS2102" s="28">
        <f>Tabela1[[#This Row],[PESO TOTAL]]*Tabela1[[#This Row],[PREPARAÇÃO ]]</f>
        <v>0</v>
      </c>
      <c r="AT2102" s="28">
        <f>Tabela1[[#This Row],[PESO TOTAL]]*Tabela1[[#This Row],[CALDEIRARIA]]</f>
        <v>0</v>
      </c>
      <c r="AU2102" s="28">
        <f>Tabela1[[#This Row],[PESO TOTAL]]*Tabela1[[#This Row],[SOLDA]]</f>
        <v>0</v>
      </c>
      <c r="AV2102" s="28">
        <f>Tabela1[[#This Row],[PESO TOTAL]]*Tabela1[[#This Row],[ACABAMENTO]]</f>
        <v>0</v>
      </c>
      <c r="AW2102" s="28">
        <f>Tabela1[[#This Row],[PESO TOTAL]]*Tabela1[[#This Row],[PRONTO ACABADO]]</f>
        <v>0</v>
      </c>
      <c r="AX2102" s="28">
        <f>Tabela1[[#This Row],[PESO TOTAL]]*Tabela1[[#This Row],[EXPEDIÇÃO ]]</f>
        <v>0</v>
      </c>
      <c r="AY2102" s="28" t="str">
        <f>Tabela1[[#This Row],[PEDIDO]]&amp;Tabela1[[#This Row],[PRODUTO]]</f>
        <v/>
      </c>
      <c r="AZ2102" s="44">
        <f>IF(AF2102="",0,IF(ISTEXT(AF2102),H2102*VALUE(SUBSTITUTE(AF2102,"%",""))/100,H2102*AF2102))-Tabela1[[#This Row],[PRONTO ACABADO2]]</f>
        <v>0</v>
      </c>
      <c r="BA2102" s="44">
        <f>IF(AG2102="",0,IF(ISTEXT(AG2102),H2102*VALUE(SUBSTITUTE(AG2102,"%",""))/100,H2102*AG2102))-Tabela1[[#This Row],[PESO EXPEDIDO2]]</f>
        <v>0</v>
      </c>
      <c r="BB2102" s="44">
        <f t="shared" si="282"/>
        <v>0</v>
      </c>
      <c r="BC2102" s="44">
        <f t="shared" si="283"/>
        <v>0</v>
      </c>
      <c r="BD2102" s="44"/>
    </row>
    <row r="2103" spans="1:56" ht="15.75" hidden="1" customHeight="1" x14ac:dyDescent="0.25">
      <c r="A2103" s="6"/>
      <c r="B2103" s="22"/>
      <c r="C2103" s="7"/>
      <c r="D2103" s="46"/>
      <c r="E2103" s="7"/>
      <c r="F2103" s="7"/>
      <c r="G2103" s="44"/>
      <c r="H2103" s="41">
        <f>Tabela1[[#This Row],[PESO UNI]]*Tabela1[[#This Row],[QTE]]</f>
        <v>0</v>
      </c>
      <c r="I2103" s="7"/>
      <c r="J2103" s="8"/>
      <c r="K2103" s="8"/>
      <c r="L2103" s="9"/>
      <c r="M2103" s="10"/>
      <c r="N2103" s="8"/>
      <c r="O2103" s="12"/>
      <c r="P2103" s="13"/>
      <c r="Q2103" s="14">
        <f>Tabela1[[#This Row],[QTDE/ Fabricação]]-Tabela1[[#This Row],[QTE]]</f>
        <v>0</v>
      </c>
      <c r="R2103" s="19">
        <f t="shared" si="278"/>
        <v>0</v>
      </c>
      <c r="S2103" s="19">
        <f t="shared" si="277"/>
        <v>0</v>
      </c>
      <c r="T2103" s="20">
        <f t="shared" si="279"/>
        <v>0</v>
      </c>
      <c r="U2103" s="17">
        <f>IFERROR(SUMIF('LISTA DE EMBARQUE'!B:B,MICRO!E:E,'LISTA DE EMBARQUE'!G:G),"")</f>
        <v>0</v>
      </c>
      <c r="V2103" s="12" t="str">
        <f>IFERROR(VLOOKUP(Tabela1[[#This Row],[COD.MDE]],'LISTA DE EMBARQUE'!B:L,11,0),"")</f>
        <v/>
      </c>
      <c r="W2103" s="13" t="str">
        <f>IFERROR(COUNTIF(#REF!,Tabela1[[#This Row],[Colunas5]]),"")</f>
        <v/>
      </c>
      <c r="X2103" s="14">
        <f>Tabela1[[#This Row],[QIANTIDADE EXPEDIDA]]*Tabela1[[#This Row],[PESO UNI]]</f>
        <v>0</v>
      </c>
      <c r="Y2103" s="14">
        <f t="shared" si="280"/>
        <v>0</v>
      </c>
      <c r="Z2103" s="21">
        <f>Tabela1[[#This Row],[PESO TOTAL]]-Tabela1[[#This Row],[Peso Expedido]]</f>
        <v>0</v>
      </c>
      <c r="AA2103" s="18"/>
      <c r="AB2103" s="40"/>
      <c r="AC2103" s="40"/>
      <c r="AD2103" s="40"/>
      <c r="AE2103" s="40"/>
      <c r="AF2103" s="40"/>
      <c r="AG2103" s="40"/>
      <c r="AH2103" s="40"/>
      <c r="AI2103" s="40" t="str">
        <f t="shared" si="284"/>
        <v>ok</v>
      </c>
      <c r="AJ2103"/>
      <c r="AK2103" t="str">
        <f>Tabela1[[#This Row],[Coluna1]]&amp;Tabela1[[#This Row],[PEDIDO]]</f>
        <v/>
      </c>
      <c r="AL2103"/>
      <c r="AM2103"/>
      <c r="AN2103"/>
      <c r="AO2103" t="str">
        <f t="shared" si="281"/>
        <v>/</v>
      </c>
      <c r="AP2103" t="str">
        <f>Tabela1[[#This Row],[TAG]]&amp;Tabela1[[#This Row],[PEDIDO]]&amp;Tabela1[[#This Row],[PRODUTO]]</f>
        <v/>
      </c>
      <c r="AQ2103" s="23" t="str">
        <f>Tabela1[[#This Row],[PRODUTO]]&amp;Tabela1[[#This Row],[TAG]]</f>
        <v/>
      </c>
      <c r="AR2103" s="183">
        <f>Tabela1[[#This Row],[PESO TOTAL]]*Tabela1[[#This Row],[MATÉRIA PRIMA]]</f>
        <v>0</v>
      </c>
      <c r="AS2103" s="28">
        <f>Tabela1[[#This Row],[PESO TOTAL]]*Tabela1[[#This Row],[PREPARAÇÃO ]]</f>
        <v>0</v>
      </c>
      <c r="AT2103" s="28">
        <f>Tabela1[[#This Row],[PESO TOTAL]]*Tabela1[[#This Row],[CALDEIRARIA]]</f>
        <v>0</v>
      </c>
      <c r="AU2103" s="28">
        <f>Tabela1[[#This Row],[PESO TOTAL]]*Tabela1[[#This Row],[SOLDA]]</f>
        <v>0</v>
      </c>
      <c r="AV2103" s="28">
        <f>Tabela1[[#This Row],[PESO TOTAL]]*Tabela1[[#This Row],[ACABAMENTO]]</f>
        <v>0</v>
      </c>
      <c r="AW2103" s="28">
        <f>Tabela1[[#This Row],[PESO TOTAL]]*Tabela1[[#This Row],[PRONTO ACABADO]]</f>
        <v>0</v>
      </c>
      <c r="AX2103" s="28">
        <f>Tabela1[[#This Row],[PESO TOTAL]]*Tabela1[[#This Row],[EXPEDIÇÃO ]]</f>
        <v>0</v>
      </c>
      <c r="AY2103" s="28" t="str">
        <f>Tabela1[[#This Row],[PEDIDO]]&amp;Tabela1[[#This Row],[PRODUTO]]</f>
        <v/>
      </c>
      <c r="AZ2103" s="44">
        <f>IF(AF2103="",0,IF(ISTEXT(AF2103),H2103*VALUE(SUBSTITUTE(AF2103,"%",""))/100,H2103*AF2103))-Tabela1[[#This Row],[PRONTO ACABADO2]]</f>
        <v>0</v>
      </c>
      <c r="BA2103" s="44">
        <f>IF(AG2103="",0,IF(ISTEXT(AG2103),H2103*VALUE(SUBSTITUTE(AG2103,"%",""))/100,H2103*AG2103))-Tabela1[[#This Row],[PESO EXPEDIDO2]]</f>
        <v>0</v>
      </c>
      <c r="BB2103" s="44">
        <f t="shared" si="282"/>
        <v>0</v>
      </c>
      <c r="BC2103" s="44">
        <f t="shared" si="283"/>
        <v>0</v>
      </c>
      <c r="BD2103" s="44"/>
    </row>
    <row r="2104" spans="1:56" ht="15.75" hidden="1" customHeight="1" x14ac:dyDescent="0.25">
      <c r="A2104" s="6"/>
      <c r="B2104" s="22"/>
      <c r="C2104" s="7"/>
      <c r="D2104" s="46"/>
      <c r="E2104" s="7"/>
      <c r="F2104" s="7"/>
      <c r="G2104" s="44"/>
      <c r="H2104" s="41">
        <f>Tabela1[[#This Row],[PESO UNI]]*Tabela1[[#This Row],[QTE]]</f>
        <v>0</v>
      </c>
      <c r="I2104" s="7"/>
      <c r="J2104" s="8"/>
      <c r="K2104" s="8"/>
      <c r="L2104" s="9"/>
      <c r="M2104" s="10"/>
      <c r="N2104" s="8"/>
      <c r="O2104" s="12"/>
      <c r="P2104" s="13"/>
      <c r="Q2104" s="14">
        <f>Tabela1[[#This Row],[QTDE/ Fabricação]]-Tabela1[[#This Row],[QTE]]</f>
        <v>0</v>
      </c>
      <c r="R2104" s="19">
        <f t="shared" si="278"/>
        <v>0</v>
      </c>
      <c r="S2104" s="19">
        <f t="shared" si="277"/>
        <v>0</v>
      </c>
      <c r="T2104" s="20">
        <f t="shared" si="279"/>
        <v>0</v>
      </c>
      <c r="U2104" s="17">
        <f>IFERROR(SUMIF('LISTA DE EMBARQUE'!B:B,MICRO!E:E,'LISTA DE EMBARQUE'!G:G),"")</f>
        <v>0</v>
      </c>
      <c r="V2104" s="12" t="str">
        <f>IFERROR(VLOOKUP(Tabela1[[#This Row],[COD.MDE]],'LISTA DE EMBARQUE'!B:L,11,0),"")</f>
        <v/>
      </c>
      <c r="W2104" s="13" t="str">
        <f>IFERROR(COUNTIF(#REF!,Tabela1[[#This Row],[Colunas5]]),"")</f>
        <v/>
      </c>
      <c r="X2104" s="14">
        <f>Tabela1[[#This Row],[QIANTIDADE EXPEDIDA]]*Tabela1[[#This Row],[PESO UNI]]</f>
        <v>0</v>
      </c>
      <c r="Y2104" s="14">
        <f t="shared" si="280"/>
        <v>0</v>
      </c>
      <c r="Z2104" s="21">
        <f>Tabela1[[#This Row],[PESO TOTAL]]-Tabela1[[#This Row],[Peso Expedido]]</f>
        <v>0</v>
      </c>
      <c r="AA2104" s="18"/>
      <c r="AB2104" s="40">
        <v>1</v>
      </c>
      <c r="AC2104" s="40"/>
      <c r="AD2104" s="40"/>
      <c r="AE2104" s="40"/>
      <c r="AF2104" s="40"/>
      <c r="AG2104" s="40"/>
      <c r="AH2104" s="40"/>
      <c r="AI2104" s="40" t="str">
        <f t="shared" si="284"/>
        <v>ok</v>
      </c>
      <c r="AJ2104"/>
      <c r="AK2104" t="str">
        <f>Tabela1[[#This Row],[Coluna1]]&amp;Tabela1[[#This Row],[PEDIDO]]</f>
        <v/>
      </c>
      <c r="AL2104"/>
      <c r="AM2104"/>
      <c r="AN2104"/>
      <c r="AO2104" t="str">
        <f t="shared" si="281"/>
        <v>/</v>
      </c>
      <c r="AP2104" t="str">
        <f>Tabela1[[#This Row],[TAG]]&amp;Tabela1[[#This Row],[PEDIDO]]&amp;Tabela1[[#This Row],[PRODUTO]]</f>
        <v/>
      </c>
      <c r="AQ2104" s="23" t="str">
        <f>Tabela1[[#This Row],[PRODUTO]]&amp;Tabela1[[#This Row],[TAG]]</f>
        <v/>
      </c>
      <c r="AR2104" s="183">
        <f>Tabela1[[#This Row],[PESO TOTAL]]*Tabela1[[#This Row],[MATÉRIA PRIMA]]</f>
        <v>0</v>
      </c>
      <c r="AS2104" s="28">
        <f>Tabela1[[#This Row],[PESO TOTAL]]*Tabela1[[#This Row],[PREPARAÇÃO ]]</f>
        <v>0</v>
      </c>
      <c r="AT2104" s="28">
        <f>Tabela1[[#This Row],[PESO TOTAL]]*Tabela1[[#This Row],[CALDEIRARIA]]</f>
        <v>0</v>
      </c>
      <c r="AU2104" s="28">
        <f>Tabela1[[#This Row],[PESO TOTAL]]*Tabela1[[#This Row],[SOLDA]]</f>
        <v>0</v>
      </c>
      <c r="AV2104" s="28">
        <f>Tabela1[[#This Row],[PESO TOTAL]]*Tabela1[[#This Row],[ACABAMENTO]]</f>
        <v>0</v>
      </c>
      <c r="AW2104" s="28">
        <f>Tabela1[[#This Row],[PESO TOTAL]]*Tabela1[[#This Row],[PRONTO ACABADO]]</f>
        <v>0</v>
      </c>
      <c r="AX2104" s="28">
        <f>Tabela1[[#This Row],[PESO TOTAL]]*Tabela1[[#This Row],[EXPEDIÇÃO ]]</f>
        <v>0</v>
      </c>
      <c r="AY2104" s="28" t="str">
        <f>Tabela1[[#This Row],[PEDIDO]]&amp;Tabela1[[#This Row],[PRODUTO]]</f>
        <v/>
      </c>
      <c r="AZ2104" s="44">
        <f>IF(AF2104="",0,IF(ISTEXT(AF2104),H2104*VALUE(SUBSTITUTE(AF2104,"%",""))/100,H2104*AF2104))-Tabela1[[#This Row],[PRONTO ACABADO2]]</f>
        <v>0</v>
      </c>
      <c r="BA2104" s="44">
        <f>IF(AG2104="",0,IF(ISTEXT(AG2104),H2104*VALUE(SUBSTITUTE(AG2104,"%",""))/100,H2104*AG2104))-Tabela1[[#This Row],[PESO EXPEDIDO2]]</f>
        <v>0</v>
      </c>
      <c r="BB2104" s="44">
        <f t="shared" si="282"/>
        <v>0</v>
      </c>
      <c r="BC2104" s="44">
        <f t="shared" si="283"/>
        <v>0</v>
      </c>
      <c r="BD2104" s="44"/>
    </row>
    <row r="2105" spans="1:56" ht="15.75" hidden="1" customHeight="1" x14ac:dyDescent="0.25">
      <c r="A2105" s="6"/>
      <c r="B2105" s="22"/>
      <c r="C2105" s="7"/>
      <c r="D2105" s="46"/>
      <c r="E2105" s="7"/>
      <c r="F2105" s="7"/>
      <c r="G2105" s="44"/>
      <c r="H2105" s="41">
        <f>Tabela1[[#This Row],[PESO UNI]]*Tabela1[[#This Row],[QTE]]</f>
        <v>0</v>
      </c>
      <c r="I2105" s="7"/>
      <c r="J2105" s="8"/>
      <c r="K2105" s="8"/>
      <c r="L2105" s="9"/>
      <c r="M2105" s="10"/>
      <c r="N2105" s="8"/>
      <c r="O2105" s="12"/>
      <c r="P2105" s="13"/>
      <c r="Q2105" s="14">
        <f>Tabela1[[#This Row],[QTDE/ Fabricação]]-Tabela1[[#This Row],[QTE]]</f>
        <v>0</v>
      </c>
      <c r="R2105" s="19">
        <f t="shared" si="278"/>
        <v>0</v>
      </c>
      <c r="S2105" s="19">
        <f t="shared" si="277"/>
        <v>0</v>
      </c>
      <c r="T2105" s="20">
        <f t="shared" si="279"/>
        <v>0</v>
      </c>
      <c r="U2105" s="17">
        <f>IFERROR(SUMIF('LISTA DE EMBARQUE'!B:B,MICRO!E:E,'LISTA DE EMBARQUE'!G:G),"")</f>
        <v>0</v>
      </c>
      <c r="V2105" s="12" t="str">
        <f>IFERROR(VLOOKUP(Tabela1[[#This Row],[COD.MDE]],'LISTA DE EMBARQUE'!B:L,11,0),"")</f>
        <v/>
      </c>
      <c r="W2105" s="13" t="str">
        <f>IFERROR(COUNTIF(#REF!,Tabela1[[#This Row],[Colunas5]]),"")</f>
        <v/>
      </c>
      <c r="X2105" s="14">
        <f>Tabela1[[#This Row],[QIANTIDADE EXPEDIDA]]*Tabela1[[#This Row],[PESO UNI]]</f>
        <v>0</v>
      </c>
      <c r="Y2105" s="14">
        <f t="shared" si="280"/>
        <v>0</v>
      </c>
      <c r="Z2105" s="21">
        <f>Tabela1[[#This Row],[PESO TOTAL]]-Tabela1[[#This Row],[Peso Expedido]]</f>
        <v>0</v>
      </c>
      <c r="AA2105" s="18"/>
      <c r="AB2105" s="40">
        <v>1</v>
      </c>
      <c r="AC2105" s="40"/>
      <c r="AD2105" s="40"/>
      <c r="AE2105" s="40"/>
      <c r="AF2105" s="40"/>
      <c r="AG2105" s="40"/>
      <c r="AH2105" s="40"/>
      <c r="AI2105" s="40" t="str">
        <f t="shared" si="284"/>
        <v>ok</v>
      </c>
      <c r="AJ2105"/>
      <c r="AK2105" t="str">
        <f>Tabela1[[#This Row],[Coluna1]]&amp;Tabela1[[#This Row],[PEDIDO]]</f>
        <v/>
      </c>
      <c r="AL2105"/>
      <c r="AM2105"/>
      <c r="AN2105"/>
      <c r="AO2105" t="str">
        <f t="shared" si="281"/>
        <v>/</v>
      </c>
      <c r="AP2105" t="str">
        <f>Tabela1[[#This Row],[TAG]]&amp;Tabela1[[#This Row],[PEDIDO]]&amp;Tabela1[[#This Row],[PRODUTO]]</f>
        <v/>
      </c>
      <c r="AQ2105" s="23" t="str">
        <f>Tabela1[[#This Row],[PRODUTO]]&amp;Tabela1[[#This Row],[TAG]]</f>
        <v/>
      </c>
      <c r="AR2105" s="183">
        <f>Tabela1[[#This Row],[PESO TOTAL]]*Tabela1[[#This Row],[MATÉRIA PRIMA]]</f>
        <v>0</v>
      </c>
      <c r="AS2105" s="28">
        <f>Tabela1[[#This Row],[PESO TOTAL]]*Tabela1[[#This Row],[PREPARAÇÃO ]]</f>
        <v>0</v>
      </c>
      <c r="AT2105" s="28">
        <f>Tabela1[[#This Row],[PESO TOTAL]]*Tabela1[[#This Row],[CALDEIRARIA]]</f>
        <v>0</v>
      </c>
      <c r="AU2105" s="28">
        <f>Tabela1[[#This Row],[PESO TOTAL]]*Tabela1[[#This Row],[SOLDA]]</f>
        <v>0</v>
      </c>
      <c r="AV2105" s="28">
        <f>Tabela1[[#This Row],[PESO TOTAL]]*Tabela1[[#This Row],[ACABAMENTO]]</f>
        <v>0</v>
      </c>
      <c r="AW2105" s="28">
        <f>Tabela1[[#This Row],[PESO TOTAL]]*Tabela1[[#This Row],[PRONTO ACABADO]]</f>
        <v>0</v>
      </c>
      <c r="AX2105" s="28">
        <f>Tabela1[[#This Row],[PESO TOTAL]]*Tabela1[[#This Row],[EXPEDIÇÃO ]]</f>
        <v>0</v>
      </c>
      <c r="AY2105" s="28" t="str">
        <f>Tabela1[[#This Row],[PEDIDO]]&amp;Tabela1[[#This Row],[PRODUTO]]</f>
        <v/>
      </c>
      <c r="AZ2105" s="44">
        <f>IF(AF2105="",0,IF(ISTEXT(AF2105),H2105*VALUE(SUBSTITUTE(AF2105,"%",""))/100,H2105*AF2105))-Tabela1[[#This Row],[PRONTO ACABADO2]]</f>
        <v>0</v>
      </c>
      <c r="BA2105" s="44">
        <f>IF(AG2105="",0,IF(ISTEXT(AG2105),H2105*VALUE(SUBSTITUTE(AG2105,"%",""))/100,H2105*AG2105))-Tabela1[[#This Row],[PESO EXPEDIDO2]]</f>
        <v>0</v>
      </c>
      <c r="BB2105" s="44">
        <f t="shared" si="282"/>
        <v>0</v>
      </c>
      <c r="BC2105" s="44">
        <f t="shared" si="283"/>
        <v>0</v>
      </c>
      <c r="BD2105" s="44"/>
    </row>
    <row r="2106" spans="1:56" ht="15.75" hidden="1" customHeight="1" x14ac:dyDescent="0.25">
      <c r="A2106" s="6"/>
      <c r="B2106" s="22"/>
      <c r="C2106" s="7"/>
      <c r="D2106" s="46"/>
      <c r="E2106" s="7"/>
      <c r="F2106" s="7"/>
      <c r="G2106" s="44"/>
      <c r="H2106" s="41">
        <f>Tabela1[[#This Row],[PESO UNI]]*Tabela1[[#This Row],[QTE]]</f>
        <v>0</v>
      </c>
      <c r="I2106" s="7"/>
      <c r="J2106" s="8"/>
      <c r="K2106" s="8"/>
      <c r="L2106" s="9"/>
      <c r="M2106" s="10"/>
      <c r="N2106" s="8"/>
      <c r="O2106" s="12"/>
      <c r="P2106" s="13"/>
      <c r="Q2106" s="14">
        <f>Tabela1[[#This Row],[QTDE/ Fabricação]]-Tabela1[[#This Row],[QTE]]</f>
        <v>0</v>
      </c>
      <c r="R2106" s="19">
        <f t="shared" si="278"/>
        <v>0</v>
      </c>
      <c r="S2106" s="19">
        <f t="shared" ref="S2106:S2169" si="285">IFERROR(H2106*AG2106,"")</f>
        <v>0</v>
      </c>
      <c r="T2106" s="20">
        <f t="shared" si="279"/>
        <v>0</v>
      </c>
      <c r="U2106" s="17">
        <f>IFERROR(SUMIF('LISTA DE EMBARQUE'!B:B,MICRO!E:E,'LISTA DE EMBARQUE'!G:G),"")</f>
        <v>0</v>
      </c>
      <c r="V2106" s="12" t="str">
        <f>IFERROR(VLOOKUP(Tabela1[[#This Row],[COD.MDE]],'LISTA DE EMBARQUE'!B:L,11,0),"")</f>
        <v/>
      </c>
      <c r="W2106" s="13" t="str">
        <f>IFERROR(COUNTIF(#REF!,Tabela1[[#This Row],[Colunas5]]),"")</f>
        <v/>
      </c>
      <c r="X2106" s="14">
        <f>Tabela1[[#This Row],[QIANTIDADE EXPEDIDA]]*Tabela1[[#This Row],[PESO UNI]]</f>
        <v>0</v>
      </c>
      <c r="Y2106" s="14">
        <f t="shared" si="280"/>
        <v>0</v>
      </c>
      <c r="Z2106" s="21">
        <f>Tabela1[[#This Row],[PESO TOTAL]]-Tabela1[[#This Row],[Peso Expedido]]</f>
        <v>0</v>
      </c>
      <c r="AA2106" s="18"/>
      <c r="AB2106" s="40">
        <v>1</v>
      </c>
      <c r="AC2106" s="40"/>
      <c r="AD2106" s="40"/>
      <c r="AE2106" s="40"/>
      <c r="AF2106" s="40"/>
      <c r="AG2106" s="40"/>
      <c r="AH2106" s="40"/>
      <c r="AI2106" s="40" t="str">
        <f t="shared" si="284"/>
        <v>ok</v>
      </c>
      <c r="AJ2106"/>
      <c r="AK2106" t="str">
        <f>Tabela1[[#This Row],[Coluna1]]&amp;Tabela1[[#This Row],[PEDIDO]]</f>
        <v/>
      </c>
      <c r="AL2106"/>
      <c r="AM2106"/>
      <c r="AN2106"/>
      <c r="AO2106" t="str">
        <f t="shared" si="281"/>
        <v>/</v>
      </c>
      <c r="AP2106" t="str">
        <f>Tabela1[[#This Row],[TAG]]&amp;Tabela1[[#This Row],[PEDIDO]]&amp;Tabela1[[#This Row],[PRODUTO]]</f>
        <v/>
      </c>
      <c r="AQ2106" s="23" t="str">
        <f>Tabela1[[#This Row],[PRODUTO]]&amp;Tabela1[[#This Row],[TAG]]</f>
        <v/>
      </c>
      <c r="AR2106" s="183">
        <f>Tabela1[[#This Row],[PESO TOTAL]]*Tabela1[[#This Row],[MATÉRIA PRIMA]]</f>
        <v>0</v>
      </c>
      <c r="AS2106" s="28">
        <f>Tabela1[[#This Row],[PESO TOTAL]]*Tabela1[[#This Row],[PREPARAÇÃO ]]</f>
        <v>0</v>
      </c>
      <c r="AT2106" s="28">
        <f>Tabela1[[#This Row],[PESO TOTAL]]*Tabela1[[#This Row],[CALDEIRARIA]]</f>
        <v>0</v>
      </c>
      <c r="AU2106" s="28">
        <f>Tabela1[[#This Row],[PESO TOTAL]]*Tabela1[[#This Row],[SOLDA]]</f>
        <v>0</v>
      </c>
      <c r="AV2106" s="28">
        <f>Tabela1[[#This Row],[PESO TOTAL]]*Tabela1[[#This Row],[ACABAMENTO]]</f>
        <v>0</v>
      </c>
      <c r="AW2106" s="28">
        <f>Tabela1[[#This Row],[PESO TOTAL]]*Tabela1[[#This Row],[PRONTO ACABADO]]</f>
        <v>0</v>
      </c>
      <c r="AX2106" s="28">
        <f>Tabela1[[#This Row],[PESO TOTAL]]*Tabela1[[#This Row],[EXPEDIÇÃO ]]</f>
        <v>0</v>
      </c>
      <c r="AY2106" s="28" t="str">
        <f>Tabela1[[#This Row],[PEDIDO]]&amp;Tabela1[[#This Row],[PRODUTO]]</f>
        <v/>
      </c>
      <c r="AZ2106" s="44">
        <f>IF(AF2106="",0,IF(ISTEXT(AF2106),H2106*VALUE(SUBSTITUTE(AF2106,"%",""))/100,H2106*AF2106))-Tabela1[[#This Row],[PRONTO ACABADO2]]</f>
        <v>0</v>
      </c>
      <c r="BA2106" s="44">
        <f>IF(AG2106="",0,IF(ISTEXT(AG2106),H2106*VALUE(SUBSTITUTE(AG2106,"%",""))/100,H2106*AG2106))-Tabela1[[#This Row],[PESO EXPEDIDO2]]</f>
        <v>0</v>
      </c>
      <c r="BB2106" s="44">
        <f t="shared" si="282"/>
        <v>0</v>
      </c>
      <c r="BC2106" s="44">
        <f t="shared" si="283"/>
        <v>0</v>
      </c>
      <c r="BD2106" s="44"/>
    </row>
    <row r="2107" spans="1:56" ht="15.75" hidden="1" customHeight="1" x14ac:dyDescent="0.25">
      <c r="A2107" s="6"/>
      <c r="B2107" s="22"/>
      <c r="C2107" s="7"/>
      <c r="D2107" s="46"/>
      <c r="E2107" s="7"/>
      <c r="F2107" s="7"/>
      <c r="G2107" s="44"/>
      <c r="H2107" s="41">
        <f>Tabela1[[#This Row],[PESO UNI]]*Tabela1[[#This Row],[QTE]]</f>
        <v>0</v>
      </c>
      <c r="I2107" s="7"/>
      <c r="J2107" s="8"/>
      <c r="K2107" s="8"/>
      <c r="L2107" s="9"/>
      <c r="M2107" s="10"/>
      <c r="N2107" s="8"/>
      <c r="O2107" s="12"/>
      <c r="P2107" s="13"/>
      <c r="Q2107" s="14">
        <f>Tabela1[[#This Row],[QTDE/ Fabricação]]-Tabela1[[#This Row],[QTE]]</f>
        <v>0</v>
      </c>
      <c r="R2107" s="19">
        <f t="shared" si="278"/>
        <v>0</v>
      </c>
      <c r="S2107" s="19">
        <f t="shared" si="285"/>
        <v>0</v>
      </c>
      <c r="T2107" s="20">
        <f t="shared" si="279"/>
        <v>0</v>
      </c>
      <c r="U2107" s="17">
        <f>IFERROR(SUMIF('LISTA DE EMBARQUE'!B:B,MICRO!E:E,'LISTA DE EMBARQUE'!G:G),"")</f>
        <v>0</v>
      </c>
      <c r="V2107" s="12" t="str">
        <f>IFERROR(VLOOKUP(Tabela1[[#This Row],[COD.MDE]],'LISTA DE EMBARQUE'!B:L,11,0),"")</f>
        <v/>
      </c>
      <c r="W2107" s="13" t="str">
        <f>IFERROR(COUNTIF(#REF!,Tabela1[[#This Row],[Colunas5]]),"")</f>
        <v/>
      </c>
      <c r="X2107" s="14">
        <f>Tabela1[[#This Row],[QIANTIDADE EXPEDIDA]]*Tabela1[[#This Row],[PESO UNI]]</f>
        <v>0</v>
      </c>
      <c r="Y2107" s="14">
        <f t="shared" si="280"/>
        <v>0</v>
      </c>
      <c r="Z2107" s="21">
        <f>Tabela1[[#This Row],[PESO TOTAL]]-Tabela1[[#This Row],[Peso Expedido]]</f>
        <v>0</v>
      </c>
      <c r="AA2107" s="18"/>
      <c r="AB2107" s="40"/>
      <c r="AC2107" s="40"/>
      <c r="AD2107" s="40"/>
      <c r="AE2107" s="40"/>
      <c r="AF2107" s="40"/>
      <c r="AG2107" s="40"/>
      <c r="AH2107" s="40"/>
      <c r="AI2107" s="40" t="str">
        <f t="shared" si="284"/>
        <v>ok</v>
      </c>
      <c r="AJ2107"/>
      <c r="AK2107" t="str">
        <f>Tabela1[[#This Row],[Coluna1]]&amp;Tabela1[[#This Row],[PEDIDO]]</f>
        <v/>
      </c>
      <c r="AL2107"/>
      <c r="AM2107"/>
      <c r="AN2107"/>
      <c r="AO2107" t="str">
        <f t="shared" si="281"/>
        <v>/</v>
      </c>
      <c r="AP2107" t="str">
        <f>Tabela1[[#This Row],[TAG]]&amp;Tabela1[[#This Row],[PEDIDO]]&amp;Tabela1[[#This Row],[PRODUTO]]</f>
        <v/>
      </c>
      <c r="AQ2107" s="23" t="str">
        <f>Tabela1[[#This Row],[PRODUTO]]&amp;Tabela1[[#This Row],[TAG]]</f>
        <v/>
      </c>
      <c r="AR2107" s="183">
        <f>Tabela1[[#This Row],[PESO TOTAL]]*Tabela1[[#This Row],[MATÉRIA PRIMA]]</f>
        <v>0</v>
      </c>
      <c r="AS2107" s="28">
        <f>Tabela1[[#This Row],[PESO TOTAL]]*Tabela1[[#This Row],[PREPARAÇÃO ]]</f>
        <v>0</v>
      </c>
      <c r="AT2107" s="28">
        <f>Tabela1[[#This Row],[PESO TOTAL]]*Tabela1[[#This Row],[CALDEIRARIA]]</f>
        <v>0</v>
      </c>
      <c r="AU2107" s="28">
        <f>Tabela1[[#This Row],[PESO TOTAL]]*Tabela1[[#This Row],[SOLDA]]</f>
        <v>0</v>
      </c>
      <c r="AV2107" s="28">
        <f>Tabela1[[#This Row],[PESO TOTAL]]*Tabela1[[#This Row],[ACABAMENTO]]</f>
        <v>0</v>
      </c>
      <c r="AW2107" s="28">
        <f>Tabela1[[#This Row],[PESO TOTAL]]*Tabela1[[#This Row],[PRONTO ACABADO]]</f>
        <v>0</v>
      </c>
      <c r="AX2107" s="28">
        <f>Tabela1[[#This Row],[PESO TOTAL]]*Tabela1[[#This Row],[EXPEDIÇÃO ]]</f>
        <v>0</v>
      </c>
      <c r="AY2107" s="28" t="str">
        <f>Tabela1[[#This Row],[PEDIDO]]&amp;Tabela1[[#This Row],[PRODUTO]]</f>
        <v/>
      </c>
      <c r="AZ2107" s="44">
        <f>IF(AF2107="",0,IF(ISTEXT(AF2107),H2107*VALUE(SUBSTITUTE(AF2107,"%",""))/100,H2107*AF2107))-Tabela1[[#This Row],[PRONTO ACABADO2]]</f>
        <v>0</v>
      </c>
      <c r="BA2107" s="44">
        <f>IF(AG2107="",0,IF(ISTEXT(AG2107),H2107*VALUE(SUBSTITUTE(AG2107,"%",""))/100,H2107*AG2107))-Tabela1[[#This Row],[PESO EXPEDIDO2]]</f>
        <v>0</v>
      </c>
      <c r="BB2107" s="44">
        <f t="shared" si="282"/>
        <v>0</v>
      </c>
      <c r="BC2107" s="44">
        <f t="shared" si="283"/>
        <v>0</v>
      </c>
      <c r="BD2107" s="44"/>
    </row>
    <row r="2108" spans="1:56" ht="15.75" hidden="1" customHeight="1" x14ac:dyDescent="0.25">
      <c r="A2108" s="6"/>
      <c r="B2108" s="22"/>
      <c r="C2108" s="7"/>
      <c r="D2108" s="46"/>
      <c r="E2108" s="7"/>
      <c r="F2108" s="7"/>
      <c r="G2108" s="44"/>
      <c r="H2108" s="41">
        <f>Tabela1[[#This Row],[PESO UNI]]*Tabela1[[#This Row],[QTE]]</f>
        <v>0</v>
      </c>
      <c r="I2108" s="7"/>
      <c r="J2108" s="8"/>
      <c r="K2108" s="8"/>
      <c r="L2108" s="9"/>
      <c r="M2108" s="10"/>
      <c r="N2108" s="8"/>
      <c r="O2108" s="12"/>
      <c r="P2108" s="13"/>
      <c r="Q2108" s="14">
        <f>Tabela1[[#This Row],[QTDE/ Fabricação]]-Tabela1[[#This Row],[QTE]]</f>
        <v>0</v>
      </c>
      <c r="R2108" s="19">
        <f t="shared" si="278"/>
        <v>0</v>
      </c>
      <c r="S2108" s="19">
        <f t="shared" si="285"/>
        <v>0</v>
      </c>
      <c r="T2108" s="20">
        <f t="shared" si="279"/>
        <v>0</v>
      </c>
      <c r="U2108" s="17">
        <f>IFERROR(SUMIF('LISTA DE EMBARQUE'!B:B,MICRO!E:E,'LISTA DE EMBARQUE'!G:G),"")</f>
        <v>0</v>
      </c>
      <c r="V2108" s="12" t="str">
        <f>IFERROR(VLOOKUP(Tabela1[[#This Row],[COD.MDE]],'LISTA DE EMBARQUE'!B:L,11,0),"")</f>
        <v/>
      </c>
      <c r="W2108" s="13" t="str">
        <f>IFERROR(COUNTIF(#REF!,Tabela1[[#This Row],[Colunas5]]),"")</f>
        <v/>
      </c>
      <c r="X2108" s="14">
        <f>Tabela1[[#This Row],[QIANTIDADE EXPEDIDA]]*Tabela1[[#This Row],[PESO UNI]]</f>
        <v>0</v>
      </c>
      <c r="Y2108" s="14">
        <f t="shared" si="280"/>
        <v>0</v>
      </c>
      <c r="Z2108" s="21">
        <f>Tabela1[[#This Row],[PESO TOTAL]]-Tabela1[[#This Row],[Peso Expedido]]</f>
        <v>0</v>
      </c>
      <c r="AA2108" s="18"/>
      <c r="AB2108" s="40">
        <v>1</v>
      </c>
      <c r="AC2108" s="40"/>
      <c r="AD2108" s="40"/>
      <c r="AE2108" s="40"/>
      <c r="AF2108" s="40"/>
      <c r="AG2108" s="40"/>
      <c r="AH2108" s="40"/>
      <c r="AI2108" s="40" t="str">
        <f t="shared" si="284"/>
        <v>ok</v>
      </c>
      <c r="AJ2108"/>
      <c r="AK2108" t="str">
        <f>Tabela1[[#This Row],[Coluna1]]&amp;Tabela1[[#This Row],[PEDIDO]]</f>
        <v/>
      </c>
      <c r="AL2108"/>
      <c r="AM2108"/>
      <c r="AN2108"/>
      <c r="AO2108" t="str">
        <f t="shared" si="281"/>
        <v>/</v>
      </c>
      <c r="AP2108" t="str">
        <f>Tabela1[[#This Row],[TAG]]&amp;Tabela1[[#This Row],[PEDIDO]]&amp;Tabela1[[#This Row],[PRODUTO]]</f>
        <v/>
      </c>
      <c r="AQ2108" s="23" t="str">
        <f>Tabela1[[#This Row],[PRODUTO]]&amp;Tabela1[[#This Row],[TAG]]</f>
        <v/>
      </c>
      <c r="AR2108" s="183">
        <f>Tabela1[[#This Row],[PESO TOTAL]]*Tabela1[[#This Row],[MATÉRIA PRIMA]]</f>
        <v>0</v>
      </c>
      <c r="AS2108" s="28">
        <f>Tabela1[[#This Row],[PESO TOTAL]]*Tabela1[[#This Row],[PREPARAÇÃO ]]</f>
        <v>0</v>
      </c>
      <c r="AT2108" s="28">
        <f>Tabela1[[#This Row],[PESO TOTAL]]*Tabela1[[#This Row],[CALDEIRARIA]]</f>
        <v>0</v>
      </c>
      <c r="AU2108" s="28">
        <f>Tabela1[[#This Row],[PESO TOTAL]]*Tabela1[[#This Row],[SOLDA]]</f>
        <v>0</v>
      </c>
      <c r="AV2108" s="28">
        <f>Tabela1[[#This Row],[PESO TOTAL]]*Tabela1[[#This Row],[ACABAMENTO]]</f>
        <v>0</v>
      </c>
      <c r="AW2108" s="28">
        <f>Tabela1[[#This Row],[PESO TOTAL]]*Tabela1[[#This Row],[PRONTO ACABADO]]</f>
        <v>0</v>
      </c>
      <c r="AX2108" s="28">
        <f>Tabela1[[#This Row],[PESO TOTAL]]*Tabela1[[#This Row],[EXPEDIÇÃO ]]</f>
        <v>0</v>
      </c>
      <c r="AY2108" s="28" t="str">
        <f>Tabela1[[#This Row],[PEDIDO]]&amp;Tabela1[[#This Row],[PRODUTO]]</f>
        <v/>
      </c>
      <c r="AZ2108" s="44">
        <f>IF(AF2108="",0,IF(ISTEXT(AF2108),H2108*VALUE(SUBSTITUTE(AF2108,"%",""))/100,H2108*AF2108))-Tabela1[[#This Row],[PRONTO ACABADO2]]</f>
        <v>0</v>
      </c>
      <c r="BA2108" s="44">
        <f>IF(AG2108="",0,IF(ISTEXT(AG2108),H2108*VALUE(SUBSTITUTE(AG2108,"%",""))/100,H2108*AG2108))-Tabela1[[#This Row],[PESO EXPEDIDO2]]</f>
        <v>0</v>
      </c>
      <c r="BB2108" s="44">
        <f t="shared" si="282"/>
        <v>0</v>
      </c>
      <c r="BC2108" s="44">
        <f t="shared" si="283"/>
        <v>0</v>
      </c>
      <c r="BD2108" s="44"/>
    </row>
    <row r="2109" spans="1:56" ht="15.75" hidden="1" customHeight="1" x14ac:dyDescent="0.25">
      <c r="A2109" s="6"/>
      <c r="B2109" s="22"/>
      <c r="C2109" s="7"/>
      <c r="D2109" s="46"/>
      <c r="E2109" s="7"/>
      <c r="F2109" s="7"/>
      <c r="G2109" s="44"/>
      <c r="H2109" s="41">
        <f>Tabela1[[#This Row],[PESO UNI]]*Tabela1[[#This Row],[QTE]]</f>
        <v>0</v>
      </c>
      <c r="I2109" s="7"/>
      <c r="J2109" s="8"/>
      <c r="K2109" s="8"/>
      <c r="L2109" s="9"/>
      <c r="M2109" s="10"/>
      <c r="N2109" s="8"/>
      <c r="O2109" s="12"/>
      <c r="P2109" s="13"/>
      <c r="Q2109" s="14">
        <f>Tabela1[[#This Row],[QTDE/ Fabricação]]-Tabela1[[#This Row],[QTE]]</f>
        <v>0</v>
      </c>
      <c r="R2109" s="19">
        <f t="shared" ref="R2109:R2172" si="286">IFERROR(H2109*((AA2109*0.25)+(AC2109*0.25)+(AD2109*0.225)+(AE2109*0.225)+(AF2109*0.05)),"")</f>
        <v>0</v>
      </c>
      <c r="S2109" s="19">
        <f t="shared" si="285"/>
        <v>0</v>
      </c>
      <c r="T2109" s="20">
        <f t="shared" ref="T2109:T2172" si="287">IFERROR(S2109-H2109,"")</f>
        <v>0</v>
      </c>
      <c r="U2109" s="17">
        <f>IFERROR(SUMIF('LISTA DE EMBARQUE'!B:B,MICRO!E:E,'LISTA DE EMBARQUE'!G:G),"")</f>
        <v>0</v>
      </c>
      <c r="V2109" s="12" t="str">
        <f>IFERROR(VLOOKUP(Tabela1[[#This Row],[COD.MDE]],'LISTA DE EMBARQUE'!B:L,11,0),"")</f>
        <v/>
      </c>
      <c r="W2109" s="13" t="str">
        <f>IFERROR(COUNTIF(#REF!,Tabela1[[#This Row],[Colunas5]]),"")</f>
        <v/>
      </c>
      <c r="X2109" s="14">
        <f>Tabela1[[#This Row],[QIANTIDADE EXPEDIDA]]*Tabela1[[#This Row],[PESO UNI]]</f>
        <v>0</v>
      </c>
      <c r="Y2109" s="14">
        <f t="shared" ref="Y2109:Y2172" si="288">U2109-C2109</f>
        <v>0</v>
      </c>
      <c r="Z2109" s="21">
        <f>Tabela1[[#This Row],[PESO TOTAL]]-Tabela1[[#This Row],[Peso Expedido]]</f>
        <v>0</v>
      </c>
      <c r="AA2109" s="18"/>
      <c r="AB2109" s="40">
        <v>1</v>
      </c>
      <c r="AC2109" s="40"/>
      <c r="AD2109" s="40"/>
      <c r="AE2109" s="40"/>
      <c r="AF2109" s="40"/>
      <c r="AG2109" s="40"/>
      <c r="AH2109" s="40"/>
      <c r="AI2109" s="40" t="str">
        <f t="shared" si="284"/>
        <v>ok</v>
      </c>
      <c r="AJ2109"/>
      <c r="AK2109" t="str">
        <f>Tabela1[[#This Row],[Coluna1]]&amp;Tabela1[[#This Row],[PEDIDO]]</f>
        <v/>
      </c>
      <c r="AL2109"/>
      <c r="AM2109"/>
      <c r="AN2109"/>
      <c r="AO2109" t="str">
        <f t="shared" ref="AO2109:AO2172" si="289">A2109&amp;"/"&amp;J2109</f>
        <v>/</v>
      </c>
      <c r="AP2109" t="str">
        <f>Tabela1[[#This Row],[TAG]]&amp;Tabela1[[#This Row],[PEDIDO]]&amp;Tabela1[[#This Row],[PRODUTO]]</f>
        <v/>
      </c>
      <c r="AQ2109" s="23" t="str">
        <f>Tabela1[[#This Row],[PRODUTO]]&amp;Tabela1[[#This Row],[TAG]]</f>
        <v/>
      </c>
      <c r="AR2109" s="183">
        <f>Tabela1[[#This Row],[PESO TOTAL]]*Tabela1[[#This Row],[MATÉRIA PRIMA]]</f>
        <v>0</v>
      </c>
      <c r="AS2109" s="28">
        <f>Tabela1[[#This Row],[PESO TOTAL]]*Tabela1[[#This Row],[PREPARAÇÃO ]]</f>
        <v>0</v>
      </c>
      <c r="AT2109" s="28">
        <f>Tabela1[[#This Row],[PESO TOTAL]]*Tabela1[[#This Row],[CALDEIRARIA]]</f>
        <v>0</v>
      </c>
      <c r="AU2109" s="28">
        <f>Tabela1[[#This Row],[PESO TOTAL]]*Tabela1[[#This Row],[SOLDA]]</f>
        <v>0</v>
      </c>
      <c r="AV2109" s="28">
        <f>Tabela1[[#This Row],[PESO TOTAL]]*Tabela1[[#This Row],[ACABAMENTO]]</f>
        <v>0</v>
      </c>
      <c r="AW2109" s="28">
        <f>Tabela1[[#This Row],[PESO TOTAL]]*Tabela1[[#This Row],[PRONTO ACABADO]]</f>
        <v>0</v>
      </c>
      <c r="AX2109" s="28">
        <f>Tabela1[[#This Row],[PESO TOTAL]]*Tabela1[[#This Row],[EXPEDIÇÃO ]]</f>
        <v>0</v>
      </c>
      <c r="AY2109" s="28" t="str">
        <f>Tabela1[[#This Row],[PEDIDO]]&amp;Tabela1[[#This Row],[PRODUTO]]</f>
        <v/>
      </c>
      <c r="AZ2109" s="44">
        <f>IF(AF2109="",0,IF(ISTEXT(AF2109),H2109*VALUE(SUBSTITUTE(AF2109,"%",""))/100,H2109*AF2109))-Tabela1[[#This Row],[PRONTO ACABADO2]]</f>
        <v>0</v>
      </c>
      <c r="BA2109" s="44">
        <f>IF(AG2109="",0,IF(ISTEXT(AG2109),H2109*VALUE(SUBSTITUTE(AG2109,"%",""))/100,H2109*AG2109))-Tabela1[[#This Row],[PESO EXPEDIDO2]]</f>
        <v>0</v>
      </c>
      <c r="BB2109" s="44">
        <f t="shared" ref="BB2109:BB2172" si="290">IF(AH2109="",0,IF(ISTEXT(AH2109),H2109*VALUE(SUBSTITUTE(AH2109,"%",""))/100,H2109*AH2109))</f>
        <v>0</v>
      </c>
      <c r="BC2109" s="44">
        <f t="shared" ref="BC2109:BC2172" si="291">IF(AG2109="",0,IF(ISTEXT(AG2109),H2109*VALUE(SUBSTITUTE(AG2109,"%",""))/100,H2109*AG2109))</f>
        <v>0</v>
      </c>
      <c r="BD2109" s="44"/>
    </row>
    <row r="2110" spans="1:56" ht="15.75" hidden="1" customHeight="1" x14ac:dyDescent="0.25">
      <c r="A2110" s="6"/>
      <c r="B2110" s="22"/>
      <c r="C2110" s="7"/>
      <c r="D2110" s="46"/>
      <c r="E2110" s="7"/>
      <c r="F2110" s="7"/>
      <c r="G2110" s="44"/>
      <c r="H2110" s="41">
        <f>Tabela1[[#This Row],[PESO UNI]]*Tabela1[[#This Row],[QTE]]</f>
        <v>0</v>
      </c>
      <c r="I2110" s="7"/>
      <c r="J2110" s="8"/>
      <c r="K2110" s="8"/>
      <c r="L2110" s="9"/>
      <c r="M2110" s="10"/>
      <c r="N2110" s="8"/>
      <c r="O2110" s="12"/>
      <c r="P2110" s="13"/>
      <c r="Q2110" s="14">
        <f>Tabela1[[#This Row],[QTDE/ Fabricação]]-Tabela1[[#This Row],[QTE]]</f>
        <v>0</v>
      </c>
      <c r="R2110" s="19">
        <f t="shared" si="286"/>
        <v>0</v>
      </c>
      <c r="S2110" s="19">
        <f t="shared" si="285"/>
        <v>0</v>
      </c>
      <c r="T2110" s="20">
        <f t="shared" si="287"/>
        <v>0</v>
      </c>
      <c r="U2110" s="17">
        <f>IFERROR(SUMIF('LISTA DE EMBARQUE'!B:B,MICRO!E:E,'LISTA DE EMBARQUE'!G:G),"")</f>
        <v>0</v>
      </c>
      <c r="V2110" s="12" t="str">
        <f>IFERROR(VLOOKUP(Tabela1[[#This Row],[COD.MDE]],'LISTA DE EMBARQUE'!B:L,11,0),"")</f>
        <v/>
      </c>
      <c r="W2110" s="13" t="str">
        <f>IFERROR(COUNTIF(#REF!,Tabela1[[#This Row],[Colunas5]]),"")</f>
        <v/>
      </c>
      <c r="X2110" s="14">
        <f>Tabela1[[#This Row],[QIANTIDADE EXPEDIDA]]*Tabela1[[#This Row],[PESO UNI]]</f>
        <v>0</v>
      </c>
      <c r="Y2110" s="14">
        <f t="shared" si="288"/>
        <v>0</v>
      </c>
      <c r="Z2110" s="21">
        <f>Tabela1[[#This Row],[PESO TOTAL]]-Tabela1[[#This Row],[Peso Expedido]]</f>
        <v>0</v>
      </c>
      <c r="AA2110" s="18"/>
      <c r="AB2110" s="40">
        <v>1</v>
      </c>
      <c r="AC2110" s="40"/>
      <c r="AD2110" s="40"/>
      <c r="AE2110" s="40"/>
      <c r="AF2110" s="40"/>
      <c r="AG2110" s="40"/>
      <c r="AH2110" s="40"/>
      <c r="AI2110" s="40" t="str">
        <f t="shared" si="284"/>
        <v>ok</v>
      </c>
      <c r="AJ2110"/>
      <c r="AK2110" t="str">
        <f>Tabela1[[#This Row],[Coluna1]]&amp;Tabela1[[#This Row],[PEDIDO]]</f>
        <v/>
      </c>
      <c r="AL2110"/>
      <c r="AM2110"/>
      <c r="AN2110"/>
      <c r="AO2110" t="str">
        <f t="shared" si="289"/>
        <v>/</v>
      </c>
      <c r="AP2110" t="str">
        <f>Tabela1[[#This Row],[TAG]]&amp;Tabela1[[#This Row],[PEDIDO]]&amp;Tabela1[[#This Row],[PRODUTO]]</f>
        <v/>
      </c>
      <c r="AQ2110" s="23" t="str">
        <f>Tabela1[[#This Row],[PRODUTO]]&amp;Tabela1[[#This Row],[TAG]]</f>
        <v/>
      </c>
      <c r="AR2110" s="183">
        <f>Tabela1[[#This Row],[PESO TOTAL]]*Tabela1[[#This Row],[MATÉRIA PRIMA]]</f>
        <v>0</v>
      </c>
      <c r="AS2110" s="28">
        <f>Tabela1[[#This Row],[PESO TOTAL]]*Tabela1[[#This Row],[PREPARAÇÃO ]]</f>
        <v>0</v>
      </c>
      <c r="AT2110" s="28">
        <f>Tabela1[[#This Row],[PESO TOTAL]]*Tabela1[[#This Row],[CALDEIRARIA]]</f>
        <v>0</v>
      </c>
      <c r="AU2110" s="28">
        <f>Tabela1[[#This Row],[PESO TOTAL]]*Tabela1[[#This Row],[SOLDA]]</f>
        <v>0</v>
      </c>
      <c r="AV2110" s="28">
        <f>Tabela1[[#This Row],[PESO TOTAL]]*Tabela1[[#This Row],[ACABAMENTO]]</f>
        <v>0</v>
      </c>
      <c r="AW2110" s="28">
        <f>Tabela1[[#This Row],[PESO TOTAL]]*Tabela1[[#This Row],[PRONTO ACABADO]]</f>
        <v>0</v>
      </c>
      <c r="AX2110" s="28">
        <f>Tabela1[[#This Row],[PESO TOTAL]]*Tabela1[[#This Row],[EXPEDIÇÃO ]]</f>
        <v>0</v>
      </c>
      <c r="AY2110" s="28" t="str">
        <f>Tabela1[[#This Row],[PEDIDO]]&amp;Tabela1[[#This Row],[PRODUTO]]</f>
        <v/>
      </c>
      <c r="AZ2110" s="44">
        <f>IF(AF2110="",0,IF(ISTEXT(AF2110),H2110*VALUE(SUBSTITUTE(AF2110,"%",""))/100,H2110*AF2110))-Tabela1[[#This Row],[PRONTO ACABADO2]]</f>
        <v>0</v>
      </c>
      <c r="BA2110" s="44">
        <f>IF(AG2110="",0,IF(ISTEXT(AG2110),H2110*VALUE(SUBSTITUTE(AG2110,"%",""))/100,H2110*AG2110))-Tabela1[[#This Row],[PESO EXPEDIDO2]]</f>
        <v>0</v>
      </c>
      <c r="BB2110" s="44">
        <f t="shared" si="290"/>
        <v>0</v>
      </c>
      <c r="BC2110" s="44">
        <f t="shared" si="291"/>
        <v>0</v>
      </c>
      <c r="BD2110" s="44"/>
    </row>
    <row r="2111" spans="1:56" ht="15.75" hidden="1" customHeight="1" x14ac:dyDescent="0.25">
      <c r="A2111" s="6"/>
      <c r="B2111" s="22"/>
      <c r="C2111" s="7"/>
      <c r="D2111" s="46"/>
      <c r="E2111" s="7"/>
      <c r="F2111" s="7"/>
      <c r="G2111" s="44"/>
      <c r="H2111" s="41">
        <f>Tabela1[[#This Row],[PESO UNI]]*Tabela1[[#This Row],[QTE]]</f>
        <v>0</v>
      </c>
      <c r="I2111" s="7"/>
      <c r="J2111" s="8"/>
      <c r="K2111" s="8"/>
      <c r="L2111" s="9"/>
      <c r="M2111" s="10"/>
      <c r="N2111" s="8"/>
      <c r="O2111" s="12"/>
      <c r="P2111" s="13"/>
      <c r="Q2111" s="14">
        <f>Tabela1[[#This Row],[QTDE/ Fabricação]]-Tabela1[[#This Row],[QTE]]</f>
        <v>0</v>
      </c>
      <c r="R2111" s="19">
        <f t="shared" si="286"/>
        <v>0</v>
      </c>
      <c r="S2111" s="19">
        <f t="shared" si="285"/>
        <v>0</v>
      </c>
      <c r="T2111" s="20">
        <f t="shared" si="287"/>
        <v>0</v>
      </c>
      <c r="U2111" s="17">
        <f>IFERROR(SUMIF('LISTA DE EMBARQUE'!B:B,MICRO!E:E,'LISTA DE EMBARQUE'!G:G),"")</f>
        <v>0</v>
      </c>
      <c r="V2111" s="12" t="str">
        <f>IFERROR(VLOOKUP(Tabela1[[#This Row],[COD.MDE]],'LISTA DE EMBARQUE'!B:L,11,0),"")</f>
        <v/>
      </c>
      <c r="W2111" s="13" t="str">
        <f>IFERROR(COUNTIF(#REF!,Tabela1[[#This Row],[Colunas5]]),"")</f>
        <v/>
      </c>
      <c r="X2111" s="14">
        <f>Tabela1[[#This Row],[QIANTIDADE EXPEDIDA]]*Tabela1[[#This Row],[PESO UNI]]</f>
        <v>0</v>
      </c>
      <c r="Y2111" s="14">
        <f t="shared" si="288"/>
        <v>0</v>
      </c>
      <c r="Z2111" s="21">
        <f>Tabela1[[#This Row],[PESO TOTAL]]-Tabela1[[#This Row],[Peso Expedido]]</f>
        <v>0</v>
      </c>
      <c r="AA2111" s="18"/>
      <c r="AB2111" s="40">
        <v>1</v>
      </c>
      <c r="AC2111" s="40"/>
      <c r="AD2111" s="40"/>
      <c r="AE2111" s="40"/>
      <c r="AF2111" s="40"/>
      <c r="AG2111" s="40"/>
      <c r="AH2111" s="40"/>
      <c r="AI2111" s="40" t="str">
        <f t="shared" si="284"/>
        <v>ok</v>
      </c>
      <c r="AJ2111"/>
      <c r="AK2111" t="str">
        <f>Tabela1[[#This Row],[Coluna1]]&amp;Tabela1[[#This Row],[PEDIDO]]</f>
        <v/>
      </c>
      <c r="AL2111"/>
      <c r="AM2111"/>
      <c r="AN2111"/>
      <c r="AO2111" t="str">
        <f t="shared" si="289"/>
        <v>/</v>
      </c>
      <c r="AP2111" t="str">
        <f>Tabela1[[#This Row],[TAG]]&amp;Tabela1[[#This Row],[PEDIDO]]&amp;Tabela1[[#This Row],[PRODUTO]]</f>
        <v/>
      </c>
      <c r="AQ2111" s="23" t="str">
        <f>Tabela1[[#This Row],[PRODUTO]]&amp;Tabela1[[#This Row],[TAG]]</f>
        <v/>
      </c>
      <c r="AR2111" s="183">
        <f>Tabela1[[#This Row],[PESO TOTAL]]*Tabela1[[#This Row],[MATÉRIA PRIMA]]</f>
        <v>0</v>
      </c>
      <c r="AS2111" s="28">
        <f>Tabela1[[#This Row],[PESO TOTAL]]*Tabela1[[#This Row],[PREPARAÇÃO ]]</f>
        <v>0</v>
      </c>
      <c r="AT2111" s="28">
        <f>Tabela1[[#This Row],[PESO TOTAL]]*Tabela1[[#This Row],[CALDEIRARIA]]</f>
        <v>0</v>
      </c>
      <c r="AU2111" s="28">
        <f>Tabela1[[#This Row],[PESO TOTAL]]*Tabela1[[#This Row],[SOLDA]]</f>
        <v>0</v>
      </c>
      <c r="AV2111" s="28">
        <f>Tabela1[[#This Row],[PESO TOTAL]]*Tabela1[[#This Row],[ACABAMENTO]]</f>
        <v>0</v>
      </c>
      <c r="AW2111" s="28">
        <f>Tabela1[[#This Row],[PESO TOTAL]]*Tabela1[[#This Row],[PRONTO ACABADO]]</f>
        <v>0</v>
      </c>
      <c r="AX2111" s="28">
        <f>Tabela1[[#This Row],[PESO TOTAL]]*Tabela1[[#This Row],[EXPEDIÇÃO ]]</f>
        <v>0</v>
      </c>
      <c r="AY2111" s="28" t="str">
        <f>Tabela1[[#This Row],[PEDIDO]]&amp;Tabela1[[#This Row],[PRODUTO]]</f>
        <v/>
      </c>
      <c r="AZ2111" s="44">
        <f>IF(AF2111="",0,IF(ISTEXT(AF2111),H2111*VALUE(SUBSTITUTE(AF2111,"%",""))/100,H2111*AF2111))-Tabela1[[#This Row],[PRONTO ACABADO2]]</f>
        <v>0</v>
      </c>
      <c r="BA2111" s="44">
        <f>IF(AG2111="",0,IF(ISTEXT(AG2111),H2111*VALUE(SUBSTITUTE(AG2111,"%",""))/100,H2111*AG2111))-Tabela1[[#This Row],[PESO EXPEDIDO2]]</f>
        <v>0</v>
      </c>
      <c r="BB2111" s="44">
        <f t="shared" si="290"/>
        <v>0</v>
      </c>
      <c r="BC2111" s="44">
        <f t="shared" si="291"/>
        <v>0</v>
      </c>
      <c r="BD2111" s="44"/>
    </row>
    <row r="2112" spans="1:56" ht="15.75" hidden="1" customHeight="1" x14ac:dyDescent="0.25">
      <c r="A2112" s="6"/>
      <c r="B2112" s="22"/>
      <c r="C2112" s="7"/>
      <c r="D2112" s="46"/>
      <c r="E2112" s="7"/>
      <c r="F2112" s="7"/>
      <c r="G2112" s="44"/>
      <c r="H2112" s="41">
        <f>Tabela1[[#This Row],[PESO UNI]]*Tabela1[[#This Row],[QTE]]</f>
        <v>0</v>
      </c>
      <c r="I2112" s="7"/>
      <c r="J2112" s="8"/>
      <c r="K2112" s="8"/>
      <c r="L2112" s="9"/>
      <c r="M2112" s="10"/>
      <c r="N2112" s="8"/>
      <c r="O2112" s="12"/>
      <c r="P2112" s="13"/>
      <c r="Q2112" s="14">
        <f>Tabela1[[#This Row],[QTDE/ Fabricação]]-Tabela1[[#This Row],[QTE]]</f>
        <v>0</v>
      </c>
      <c r="R2112" s="19">
        <f t="shared" si="286"/>
        <v>0</v>
      </c>
      <c r="S2112" s="19">
        <f t="shared" si="285"/>
        <v>0</v>
      </c>
      <c r="T2112" s="20">
        <f t="shared" si="287"/>
        <v>0</v>
      </c>
      <c r="U2112" s="17">
        <f>IFERROR(SUMIF('LISTA DE EMBARQUE'!B:B,MICRO!E:E,'LISTA DE EMBARQUE'!G:G),"")</f>
        <v>0</v>
      </c>
      <c r="V2112" s="12" t="str">
        <f>IFERROR(VLOOKUP(Tabela1[[#This Row],[COD.MDE]],'LISTA DE EMBARQUE'!B:L,11,0),"")</f>
        <v/>
      </c>
      <c r="W2112" s="13" t="str">
        <f>IFERROR(COUNTIF(#REF!,Tabela1[[#This Row],[Colunas5]]),"")</f>
        <v/>
      </c>
      <c r="X2112" s="14">
        <f>Tabela1[[#This Row],[QIANTIDADE EXPEDIDA]]*Tabela1[[#This Row],[PESO UNI]]</f>
        <v>0</v>
      </c>
      <c r="Y2112" s="14">
        <f t="shared" si="288"/>
        <v>0</v>
      </c>
      <c r="Z2112" s="21">
        <f>Tabela1[[#This Row],[PESO TOTAL]]-Tabela1[[#This Row],[Peso Expedido]]</f>
        <v>0</v>
      </c>
      <c r="AA2112" s="18"/>
      <c r="AB2112" s="40">
        <v>1</v>
      </c>
      <c r="AC2112" s="40"/>
      <c r="AD2112" s="40"/>
      <c r="AE2112" s="40"/>
      <c r="AF2112" s="40"/>
      <c r="AG2112" s="40"/>
      <c r="AH2112" s="40"/>
      <c r="AI2112" s="40" t="str">
        <f t="shared" si="284"/>
        <v>ok</v>
      </c>
      <c r="AJ2112"/>
      <c r="AK2112" t="str">
        <f>Tabela1[[#This Row],[Coluna1]]&amp;Tabela1[[#This Row],[PEDIDO]]</f>
        <v/>
      </c>
      <c r="AL2112"/>
      <c r="AM2112"/>
      <c r="AN2112"/>
      <c r="AO2112" t="str">
        <f t="shared" si="289"/>
        <v>/</v>
      </c>
      <c r="AP2112" t="str">
        <f>Tabela1[[#This Row],[TAG]]&amp;Tabela1[[#This Row],[PEDIDO]]&amp;Tabela1[[#This Row],[PRODUTO]]</f>
        <v/>
      </c>
      <c r="AQ2112" s="23" t="str">
        <f>Tabela1[[#This Row],[PRODUTO]]&amp;Tabela1[[#This Row],[TAG]]</f>
        <v/>
      </c>
      <c r="AR2112" s="183">
        <f>Tabela1[[#This Row],[PESO TOTAL]]*Tabela1[[#This Row],[MATÉRIA PRIMA]]</f>
        <v>0</v>
      </c>
      <c r="AS2112" s="28">
        <f>Tabela1[[#This Row],[PESO TOTAL]]*Tabela1[[#This Row],[PREPARAÇÃO ]]</f>
        <v>0</v>
      </c>
      <c r="AT2112" s="28">
        <f>Tabela1[[#This Row],[PESO TOTAL]]*Tabela1[[#This Row],[CALDEIRARIA]]</f>
        <v>0</v>
      </c>
      <c r="AU2112" s="28">
        <f>Tabela1[[#This Row],[PESO TOTAL]]*Tabela1[[#This Row],[SOLDA]]</f>
        <v>0</v>
      </c>
      <c r="AV2112" s="28">
        <f>Tabela1[[#This Row],[PESO TOTAL]]*Tabela1[[#This Row],[ACABAMENTO]]</f>
        <v>0</v>
      </c>
      <c r="AW2112" s="28">
        <f>Tabela1[[#This Row],[PESO TOTAL]]*Tabela1[[#This Row],[PRONTO ACABADO]]</f>
        <v>0</v>
      </c>
      <c r="AX2112" s="28">
        <f>Tabela1[[#This Row],[PESO TOTAL]]*Tabela1[[#This Row],[EXPEDIÇÃO ]]</f>
        <v>0</v>
      </c>
      <c r="AY2112" s="28" t="str">
        <f>Tabela1[[#This Row],[PEDIDO]]&amp;Tabela1[[#This Row],[PRODUTO]]</f>
        <v/>
      </c>
      <c r="AZ2112" s="44">
        <f>IF(AF2112="",0,IF(ISTEXT(AF2112),H2112*VALUE(SUBSTITUTE(AF2112,"%",""))/100,H2112*AF2112))-Tabela1[[#This Row],[PRONTO ACABADO2]]</f>
        <v>0</v>
      </c>
      <c r="BA2112" s="44">
        <f>IF(AG2112="",0,IF(ISTEXT(AG2112),H2112*VALUE(SUBSTITUTE(AG2112,"%",""))/100,H2112*AG2112))-Tabela1[[#This Row],[PESO EXPEDIDO2]]</f>
        <v>0</v>
      </c>
      <c r="BB2112" s="44">
        <f t="shared" si="290"/>
        <v>0</v>
      </c>
      <c r="BC2112" s="44">
        <f t="shared" si="291"/>
        <v>0</v>
      </c>
      <c r="BD2112" s="44"/>
    </row>
    <row r="2113" spans="1:56" ht="15.75" hidden="1" customHeight="1" x14ac:dyDescent="0.25">
      <c r="A2113" s="6"/>
      <c r="B2113" s="22"/>
      <c r="C2113" s="7"/>
      <c r="D2113" s="46"/>
      <c r="E2113" s="7"/>
      <c r="F2113" s="7"/>
      <c r="G2113" s="44"/>
      <c r="H2113" s="41">
        <f>Tabela1[[#This Row],[PESO UNI]]*Tabela1[[#This Row],[QTE]]</f>
        <v>0</v>
      </c>
      <c r="I2113" s="7"/>
      <c r="J2113" s="8"/>
      <c r="K2113" s="8"/>
      <c r="L2113" s="9"/>
      <c r="M2113" s="10"/>
      <c r="N2113" s="8"/>
      <c r="O2113" s="12"/>
      <c r="P2113" s="13"/>
      <c r="Q2113" s="14">
        <f>Tabela1[[#This Row],[QTDE/ Fabricação]]-Tabela1[[#This Row],[QTE]]</f>
        <v>0</v>
      </c>
      <c r="R2113" s="19">
        <f t="shared" si="286"/>
        <v>0</v>
      </c>
      <c r="S2113" s="19">
        <f t="shared" si="285"/>
        <v>0</v>
      </c>
      <c r="T2113" s="20">
        <f t="shared" si="287"/>
        <v>0</v>
      </c>
      <c r="U2113" s="17">
        <f>IFERROR(SUMIF('LISTA DE EMBARQUE'!B:B,MICRO!E:E,'LISTA DE EMBARQUE'!G:G),"")</f>
        <v>0</v>
      </c>
      <c r="V2113" s="12" t="str">
        <f>IFERROR(VLOOKUP(Tabela1[[#This Row],[COD.MDE]],'LISTA DE EMBARQUE'!B:L,11,0),"")</f>
        <v/>
      </c>
      <c r="W2113" s="13" t="str">
        <f>IFERROR(COUNTIF(#REF!,Tabela1[[#This Row],[Colunas5]]),"")</f>
        <v/>
      </c>
      <c r="X2113" s="14">
        <f>Tabela1[[#This Row],[QIANTIDADE EXPEDIDA]]*Tabela1[[#This Row],[PESO UNI]]</f>
        <v>0</v>
      </c>
      <c r="Y2113" s="14">
        <f t="shared" si="288"/>
        <v>0</v>
      </c>
      <c r="Z2113" s="21">
        <f>Tabela1[[#This Row],[PESO TOTAL]]-Tabela1[[#This Row],[Peso Expedido]]</f>
        <v>0</v>
      </c>
      <c r="AA2113" s="18"/>
      <c r="AB2113" s="40">
        <v>1</v>
      </c>
      <c r="AC2113" s="40"/>
      <c r="AD2113" s="40"/>
      <c r="AE2113" s="40"/>
      <c r="AF2113" s="40"/>
      <c r="AG2113" s="40"/>
      <c r="AH2113" s="40"/>
      <c r="AI2113" s="40" t="str">
        <f t="shared" si="284"/>
        <v>ok</v>
      </c>
      <c r="AJ2113"/>
      <c r="AK2113" t="str">
        <f>Tabela1[[#This Row],[Coluna1]]&amp;Tabela1[[#This Row],[PEDIDO]]</f>
        <v/>
      </c>
      <c r="AL2113"/>
      <c r="AM2113"/>
      <c r="AN2113"/>
      <c r="AO2113" t="str">
        <f t="shared" si="289"/>
        <v>/</v>
      </c>
      <c r="AP2113" t="str">
        <f>Tabela1[[#This Row],[TAG]]&amp;Tabela1[[#This Row],[PEDIDO]]&amp;Tabela1[[#This Row],[PRODUTO]]</f>
        <v/>
      </c>
      <c r="AQ2113" s="23" t="str">
        <f>Tabela1[[#This Row],[PRODUTO]]&amp;Tabela1[[#This Row],[TAG]]</f>
        <v/>
      </c>
      <c r="AR2113" s="183">
        <f>Tabela1[[#This Row],[PESO TOTAL]]*Tabela1[[#This Row],[MATÉRIA PRIMA]]</f>
        <v>0</v>
      </c>
      <c r="AS2113" s="28">
        <f>Tabela1[[#This Row],[PESO TOTAL]]*Tabela1[[#This Row],[PREPARAÇÃO ]]</f>
        <v>0</v>
      </c>
      <c r="AT2113" s="28">
        <f>Tabela1[[#This Row],[PESO TOTAL]]*Tabela1[[#This Row],[CALDEIRARIA]]</f>
        <v>0</v>
      </c>
      <c r="AU2113" s="28">
        <f>Tabela1[[#This Row],[PESO TOTAL]]*Tabela1[[#This Row],[SOLDA]]</f>
        <v>0</v>
      </c>
      <c r="AV2113" s="28">
        <f>Tabela1[[#This Row],[PESO TOTAL]]*Tabela1[[#This Row],[ACABAMENTO]]</f>
        <v>0</v>
      </c>
      <c r="AW2113" s="28">
        <f>Tabela1[[#This Row],[PESO TOTAL]]*Tabela1[[#This Row],[PRONTO ACABADO]]</f>
        <v>0</v>
      </c>
      <c r="AX2113" s="28">
        <f>Tabela1[[#This Row],[PESO TOTAL]]*Tabela1[[#This Row],[EXPEDIÇÃO ]]</f>
        <v>0</v>
      </c>
      <c r="AY2113" s="28" t="str">
        <f>Tabela1[[#This Row],[PEDIDO]]&amp;Tabela1[[#This Row],[PRODUTO]]</f>
        <v/>
      </c>
      <c r="AZ2113" s="44">
        <f>IF(AF2113="",0,IF(ISTEXT(AF2113),H2113*VALUE(SUBSTITUTE(AF2113,"%",""))/100,H2113*AF2113))-Tabela1[[#This Row],[PRONTO ACABADO2]]</f>
        <v>0</v>
      </c>
      <c r="BA2113" s="44">
        <f>IF(AG2113="",0,IF(ISTEXT(AG2113),H2113*VALUE(SUBSTITUTE(AG2113,"%",""))/100,H2113*AG2113))-Tabela1[[#This Row],[PESO EXPEDIDO2]]</f>
        <v>0</v>
      </c>
      <c r="BB2113" s="44">
        <f t="shared" si="290"/>
        <v>0</v>
      </c>
      <c r="BC2113" s="44">
        <f t="shared" si="291"/>
        <v>0</v>
      </c>
      <c r="BD2113" s="44"/>
    </row>
    <row r="2114" spans="1:56" ht="15.75" hidden="1" customHeight="1" x14ac:dyDescent="0.25">
      <c r="A2114" s="6"/>
      <c r="B2114" s="22"/>
      <c r="C2114" s="7"/>
      <c r="D2114" s="46"/>
      <c r="E2114" s="7"/>
      <c r="F2114" s="7"/>
      <c r="G2114" s="44"/>
      <c r="H2114" s="41">
        <f>Tabela1[[#This Row],[PESO UNI]]*Tabela1[[#This Row],[QTE]]</f>
        <v>0</v>
      </c>
      <c r="I2114" s="7"/>
      <c r="J2114" s="8"/>
      <c r="K2114" s="8"/>
      <c r="L2114" s="9"/>
      <c r="M2114" s="10"/>
      <c r="N2114" s="8"/>
      <c r="O2114" s="12"/>
      <c r="P2114" s="13"/>
      <c r="Q2114" s="14">
        <f>Tabela1[[#This Row],[QTDE/ Fabricação]]-Tabela1[[#This Row],[QTE]]</f>
        <v>0</v>
      </c>
      <c r="R2114" s="19">
        <f t="shared" si="286"/>
        <v>0</v>
      </c>
      <c r="S2114" s="19">
        <f t="shared" si="285"/>
        <v>0</v>
      </c>
      <c r="T2114" s="20">
        <f t="shared" si="287"/>
        <v>0</v>
      </c>
      <c r="U2114" s="17">
        <f>IFERROR(SUMIF('LISTA DE EMBARQUE'!B:B,MICRO!E:E,'LISTA DE EMBARQUE'!G:G),"")</f>
        <v>0</v>
      </c>
      <c r="V2114" s="12" t="str">
        <f>IFERROR(VLOOKUP(Tabela1[[#This Row],[COD.MDE]],'LISTA DE EMBARQUE'!B:L,11,0),"")</f>
        <v/>
      </c>
      <c r="W2114" s="13" t="str">
        <f>IFERROR(COUNTIF(#REF!,Tabela1[[#This Row],[Colunas5]]),"")</f>
        <v/>
      </c>
      <c r="X2114" s="14">
        <f>Tabela1[[#This Row],[QIANTIDADE EXPEDIDA]]*Tabela1[[#This Row],[PESO UNI]]</f>
        <v>0</v>
      </c>
      <c r="Y2114" s="14">
        <f t="shared" si="288"/>
        <v>0</v>
      </c>
      <c r="Z2114" s="21">
        <f>Tabela1[[#This Row],[PESO TOTAL]]-Tabela1[[#This Row],[Peso Expedido]]</f>
        <v>0</v>
      </c>
      <c r="AA2114" s="18"/>
      <c r="AB2114" s="40">
        <v>1</v>
      </c>
      <c r="AC2114" s="40"/>
      <c r="AD2114" s="40"/>
      <c r="AE2114" s="40"/>
      <c r="AF2114" s="40"/>
      <c r="AG2114" s="40"/>
      <c r="AH2114" s="40"/>
      <c r="AI2114" s="40" t="str">
        <f t="shared" si="284"/>
        <v>ok</v>
      </c>
      <c r="AJ2114"/>
      <c r="AK2114" t="str">
        <f>Tabela1[[#This Row],[Coluna1]]&amp;Tabela1[[#This Row],[PEDIDO]]</f>
        <v/>
      </c>
      <c r="AL2114"/>
      <c r="AM2114"/>
      <c r="AN2114"/>
      <c r="AO2114" t="str">
        <f t="shared" si="289"/>
        <v>/</v>
      </c>
      <c r="AP2114" t="str">
        <f>Tabela1[[#This Row],[TAG]]&amp;Tabela1[[#This Row],[PEDIDO]]&amp;Tabela1[[#This Row],[PRODUTO]]</f>
        <v/>
      </c>
      <c r="AQ2114" s="23" t="str">
        <f>Tabela1[[#This Row],[PRODUTO]]&amp;Tabela1[[#This Row],[TAG]]</f>
        <v/>
      </c>
      <c r="AR2114" s="183">
        <f>Tabela1[[#This Row],[PESO TOTAL]]*Tabela1[[#This Row],[MATÉRIA PRIMA]]</f>
        <v>0</v>
      </c>
      <c r="AS2114" s="28">
        <f>Tabela1[[#This Row],[PESO TOTAL]]*Tabela1[[#This Row],[PREPARAÇÃO ]]</f>
        <v>0</v>
      </c>
      <c r="AT2114" s="28">
        <f>Tabela1[[#This Row],[PESO TOTAL]]*Tabela1[[#This Row],[CALDEIRARIA]]</f>
        <v>0</v>
      </c>
      <c r="AU2114" s="28">
        <f>Tabela1[[#This Row],[PESO TOTAL]]*Tabela1[[#This Row],[SOLDA]]</f>
        <v>0</v>
      </c>
      <c r="AV2114" s="28">
        <f>Tabela1[[#This Row],[PESO TOTAL]]*Tabela1[[#This Row],[ACABAMENTO]]</f>
        <v>0</v>
      </c>
      <c r="AW2114" s="28">
        <f>Tabela1[[#This Row],[PESO TOTAL]]*Tabela1[[#This Row],[PRONTO ACABADO]]</f>
        <v>0</v>
      </c>
      <c r="AX2114" s="28">
        <f>Tabela1[[#This Row],[PESO TOTAL]]*Tabela1[[#This Row],[EXPEDIÇÃO ]]</f>
        <v>0</v>
      </c>
      <c r="AY2114" s="28" t="str">
        <f>Tabela1[[#This Row],[PEDIDO]]&amp;Tabela1[[#This Row],[PRODUTO]]</f>
        <v/>
      </c>
      <c r="AZ2114" s="44">
        <f>IF(AF2114="",0,IF(ISTEXT(AF2114),H2114*VALUE(SUBSTITUTE(AF2114,"%",""))/100,H2114*AF2114))-Tabela1[[#This Row],[PRONTO ACABADO2]]</f>
        <v>0</v>
      </c>
      <c r="BA2114" s="44">
        <f>IF(AG2114="",0,IF(ISTEXT(AG2114),H2114*VALUE(SUBSTITUTE(AG2114,"%",""))/100,H2114*AG2114))-Tabela1[[#This Row],[PESO EXPEDIDO2]]</f>
        <v>0</v>
      </c>
      <c r="BB2114" s="44">
        <f t="shared" si="290"/>
        <v>0</v>
      </c>
      <c r="BC2114" s="44">
        <f t="shared" si="291"/>
        <v>0</v>
      </c>
      <c r="BD2114" s="44"/>
    </row>
    <row r="2115" spans="1:56" ht="15.75" hidden="1" customHeight="1" x14ac:dyDescent="0.25">
      <c r="A2115" s="6"/>
      <c r="B2115" s="22"/>
      <c r="C2115" s="7"/>
      <c r="D2115" s="46"/>
      <c r="E2115" s="7"/>
      <c r="F2115" s="7"/>
      <c r="G2115" s="44"/>
      <c r="H2115" s="41">
        <f>Tabela1[[#This Row],[PESO UNI]]*Tabela1[[#This Row],[QTE]]</f>
        <v>0</v>
      </c>
      <c r="I2115" s="7"/>
      <c r="J2115" s="8"/>
      <c r="K2115" s="8"/>
      <c r="L2115" s="9"/>
      <c r="M2115" s="10"/>
      <c r="N2115" s="8"/>
      <c r="O2115" s="12"/>
      <c r="P2115" s="13"/>
      <c r="Q2115" s="14">
        <f>Tabela1[[#This Row],[QTDE/ Fabricação]]-Tabela1[[#This Row],[QTE]]</f>
        <v>0</v>
      </c>
      <c r="R2115" s="19">
        <f t="shared" si="286"/>
        <v>0</v>
      </c>
      <c r="S2115" s="19">
        <f t="shared" si="285"/>
        <v>0</v>
      </c>
      <c r="T2115" s="20">
        <f t="shared" si="287"/>
        <v>0</v>
      </c>
      <c r="U2115" s="17">
        <f>IFERROR(SUMIF('LISTA DE EMBARQUE'!B:B,MICRO!E:E,'LISTA DE EMBARQUE'!G:G),"")</f>
        <v>0</v>
      </c>
      <c r="V2115" s="12" t="str">
        <f>IFERROR(VLOOKUP(Tabela1[[#This Row],[COD.MDE]],'LISTA DE EMBARQUE'!B:L,11,0),"")</f>
        <v/>
      </c>
      <c r="W2115" s="13" t="str">
        <f>IFERROR(COUNTIF(#REF!,Tabela1[[#This Row],[Colunas5]]),"")</f>
        <v/>
      </c>
      <c r="X2115" s="14">
        <f>Tabela1[[#This Row],[QIANTIDADE EXPEDIDA]]*Tabela1[[#This Row],[PESO UNI]]</f>
        <v>0</v>
      </c>
      <c r="Y2115" s="14">
        <f t="shared" si="288"/>
        <v>0</v>
      </c>
      <c r="Z2115" s="21">
        <f>Tabela1[[#This Row],[PESO TOTAL]]-Tabela1[[#This Row],[Peso Expedido]]</f>
        <v>0</v>
      </c>
      <c r="AA2115" s="18"/>
      <c r="AB2115" s="40"/>
      <c r="AC2115" s="40"/>
      <c r="AD2115" s="40"/>
      <c r="AE2115" s="40"/>
      <c r="AF2115" s="40"/>
      <c r="AG2115" s="40"/>
      <c r="AH2115" s="40"/>
      <c r="AI2115" s="40" t="str">
        <f t="shared" si="284"/>
        <v>ok</v>
      </c>
      <c r="AJ2115"/>
      <c r="AK2115" t="str">
        <f>Tabela1[[#This Row],[Coluna1]]&amp;Tabela1[[#This Row],[PEDIDO]]</f>
        <v/>
      </c>
      <c r="AL2115"/>
      <c r="AM2115"/>
      <c r="AN2115"/>
      <c r="AO2115" t="str">
        <f t="shared" si="289"/>
        <v>/</v>
      </c>
      <c r="AP2115" t="str">
        <f>Tabela1[[#This Row],[TAG]]&amp;Tabela1[[#This Row],[PEDIDO]]&amp;Tabela1[[#This Row],[PRODUTO]]</f>
        <v/>
      </c>
      <c r="AQ2115" s="23" t="str">
        <f>Tabela1[[#This Row],[PRODUTO]]&amp;Tabela1[[#This Row],[TAG]]</f>
        <v/>
      </c>
      <c r="AR2115" s="183">
        <f>Tabela1[[#This Row],[PESO TOTAL]]*Tabela1[[#This Row],[MATÉRIA PRIMA]]</f>
        <v>0</v>
      </c>
      <c r="AS2115" s="28">
        <f>Tabela1[[#This Row],[PESO TOTAL]]*Tabela1[[#This Row],[PREPARAÇÃO ]]</f>
        <v>0</v>
      </c>
      <c r="AT2115" s="28">
        <f>Tabela1[[#This Row],[PESO TOTAL]]*Tabela1[[#This Row],[CALDEIRARIA]]</f>
        <v>0</v>
      </c>
      <c r="AU2115" s="28">
        <f>Tabela1[[#This Row],[PESO TOTAL]]*Tabela1[[#This Row],[SOLDA]]</f>
        <v>0</v>
      </c>
      <c r="AV2115" s="28">
        <f>Tabela1[[#This Row],[PESO TOTAL]]*Tabela1[[#This Row],[ACABAMENTO]]</f>
        <v>0</v>
      </c>
      <c r="AW2115" s="28">
        <f>Tabela1[[#This Row],[PESO TOTAL]]*Tabela1[[#This Row],[PRONTO ACABADO]]</f>
        <v>0</v>
      </c>
      <c r="AX2115" s="28">
        <f>Tabela1[[#This Row],[PESO TOTAL]]*Tabela1[[#This Row],[EXPEDIÇÃO ]]</f>
        <v>0</v>
      </c>
      <c r="AY2115" s="28" t="str">
        <f>Tabela1[[#This Row],[PEDIDO]]&amp;Tabela1[[#This Row],[PRODUTO]]</f>
        <v/>
      </c>
      <c r="AZ2115" s="44">
        <f>IF(AF2115="",0,IF(ISTEXT(AF2115),H2115*VALUE(SUBSTITUTE(AF2115,"%",""))/100,H2115*AF2115))-Tabela1[[#This Row],[PRONTO ACABADO2]]</f>
        <v>0</v>
      </c>
      <c r="BA2115" s="44">
        <f>IF(AG2115="",0,IF(ISTEXT(AG2115),H2115*VALUE(SUBSTITUTE(AG2115,"%",""))/100,H2115*AG2115))-Tabela1[[#This Row],[PESO EXPEDIDO2]]</f>
        <v>0</v>
      </c>
      <c r="BB2115" s="44">
        <f t="shared" si="290"/>
        <v>0</v>
      </c>
      <c r="BC2115" s="44">
        <f t="shared" si="291"/>
        <v>0</v>
      </c>
      <c r="BD2115" s="44"/>
    </row>
    <row r="2116" spans="1:56" ht="15.75" hidden="1" customHeight="1" x14ac:dyDescent="0.25">
      <c r="A2116" s="6"/>
      <c r="B2116" s="22"/>
      <c r="C2116" s="7"/>
      <c r="D2116" s="46"/>
      <c r="E2116" s="7"/>
      <c r="F2116" s="7"/>
      <c r="G2116" s="44"/>
      <c r="H2116" s="41">
        <f>Tabela1[[#This Row],[PESO UNI]]*Tabela1[[#This Row],[QTE]]</f>
        <v>0</v>
      </c>
      <c r="I2116" s="7"/>
      <c r="J2116" s="8"/>
      <c r="K2116" s="8"/>
      <c r="L2116" s="9"/>
      <c r="M2116" s="10"/>
      <c r="N2116" s="8"/>
      <c r="O2116" s="12"/>
      <c r="P2116" s="13"/>
      <c r="Q2116" s="14">
        <f>Tabela1[[#This Row],[QTDE/ Fabricação]]-Tabela1[[#This Row],[QTE]]</f>
        <v>0</v>
      </c>
      <c r="R2116" s="19">
        <f t="shared" si="286"/>
        <v>0</v>
      </c>
      <c r="S2116" s="19">
        <f t="shared" si="285"/>
        <v>0</v>
      </c>
      <c r="T2116" s="20">
        <f t="shared" si="287"/>
        <v>0</v>
      </c>
      <c r="U2116" s="17">
        <f>IFERROR(SUMIF('LISTA DE EMBARQUE'!B:B,MICRO!E:E,'LISTA DE EMBARQUE'!G:G),"")</f>
        <v>0</v>
      </c>
      <c r="V2116" s="12" t="str">
        <f>IFERROR(VLOOKUP(Tabela1[[#This Row],[COD.MDE]],'LISTA DE EMBARQUE'!B:L,11,0),"")</f>
        <v/>
      </c>
      <c r="W2116" s="13" t="str">
        <f>IFERROR(COUNTIF(#REF!,Tabela1[[#This Row],[Colunas5]]),"")</f>
        <v/>
      </c>
      <c r="X2116" s="14">
        <f>Tabela1[[#This Row],[QIANTIDADE EXPEDIDA]]*Tabela1[[#This Row],[PESO UNI]]</f>
        <v>0</v>
      </c>
      <c r="Y2116" s="14">
        <f t="shared" si="288"/>
        <v>0</v>
      </c>
      <c r="Z2116" s="21">
        <f>Tabela1[[#This Row],[PESO TOTAL]]-Tabela1[[#This Row],[Peso Expedido]]</f>
        <v>0</v>
      </c>
      <c r="AA2116" s="18"/>
      <c r="AB2116" s="40" t="s">
        <v>3204</v>
      </c>
      <c r="AC2116" s="40"/>
      <c r="AD2116" s="40"/>
      <c r="AE2116" s="40"/>
      <c r="AF2116" s="40"/>
      <c r="AG2116" s="40"/>
      <c r="AH2116" s="40"/>
      <c r="AI2116" s="40" t="str">
        <f t="shared" si="284"/>
        <v>ok</v>
      </c>
      <c r="AJ2116"/>
      <c r="AK2116" t="str">
        <f>Tabela1[[#This Row],[Coluna1]]&amp;Tabela1[[#This Row],[PEDIDO]]</f>
        <v/>
      </c>
      <c r="AL2116"/>
      <c r="AM2116"/>
      <c r="AN2116"/>
      <c r="AO2116" t="str">
        <f t="shared" si="289"/>
        <v>/</v>
      </c>
      <c r="AP2116" t="str">
        <f>Tabela1[[#This Row],[TAG]]&amp;Tabela1[[#This Row],[PEDIDO]]&amp;Tabela1[[#This Row],[PRODUTO]]</f>
        <v/>
      </c>
      <c r="AQ2116" s="23" t="str">
        <f>Tabela1[[#This Row],[PRODUTO]]&amp;Tabela1[[#This Row],[TAG]]</f>
        <v/>
      </c>
      <c r="AR2116" s="183">
        <f>Tabela1[[#This Row],[PESO TOTAL]]*Tabela1[[#This Row],[MATÉRIA PRIMA]]</f>
        <v>0</v>
      </c>
      <c r="AS2116" s="28">
        <f>Tabela1[[#This Row],[PESO TOTAL]]*Tabela1[[#This Row],[PREPARAÇÃO ]]</f>
        <v>0</v>
      </c>
      <c r="AT2116" s="28">
        <f>Tabela1[[#This Row],[PESO TOTAL]]*Tabela1[[#This Row],[CALDEIRARIA]]</f>
        <v>0</v>
      </c>
      <c r="AU2116" s="28">
        <f>Tabela1[[#This Row],[PESO TOTAL]]*Tabela1[[#This Row],[SOLDA]]</f>
        <v>0</v>
      </c>
      <c r="AV2116" s="28">
        <f>Tabela1[[#This Row],[PESO TOTAL]]*Tabela1[[#This Row],[ACABAMENTO]]</f>
        <v>0</v>
      </c>
      <c r="AW2116" s="28">
        <f>Tabela1[[#This Row],[PESO TOTAL]]*Tabela1[[#This Row],[PRONTO ACABADO]]</f>
        <v>0</v>
      </c>
      <c r="AX2116" s="28">
        <f>Tabela1[[#This Row],[PESO TOTAL]]*Tabela1[[#This Row],[EXPEDIÇÃO ]]</f>
        <v>0</v>
      </c>
      <c r="AY2116" s="28" t="str">
        <f>Tabela1[[#This Row],[PEDIDO]]&amp;Tabela1[[#This Row],[PRODUTO]]</f>
        <v/>
      </c>
      <c r="AZ2116" s="44">
        <f>IF(AF2116="",0,IF(ISTEXT(AF2116),H2116*VALUE(SUBSTITUTE(AF2116,"%",""))/100,H2116*AF2116))-Tabela1[[#This Row],[PRONTO ACABADO2]]</f>
        <v>0</v>
      </c>
      <c r="BA2116" s="44">
        <f>IF(AG2116="",0,IF(ISTEXT(AG2116),H2116*VALUE(SUBSTITUTE(AG2116,"%",""))/100,H2116*AG2116))-Tabela1[[#This Row],[PESO EXPEDIDO2]]</f>
        <v>0</v>
      </c>
      <c r="BB2116" s="44">
        <f t="shared" si="290"/>
        <v>0</v>
      </c>
      <c r="BC2116" s="44">
        <f t="shared" si="291"/>
        <v>0</v>
      </c>
      <c r="BD2116" s="44"/>
    </row>
    <row r="2117" spans="1:56" ht="15.75" hidden="1" customHeight="1" x14ac:dyDescent="0.25">
      <c r="A2117" s="6"/>
      <c r="B2117" s="22"/>
      <c r="C2117" s="7"/>
      <c r="D2117" s="46"/>
      <c r="E2117" s="7"/>
      <c r="F2117" s="7"/>
      <c r="G2117" s="44"/>
      <c r="H2117" s="41">
        <f>Tabela1[[#This Row],[PESO UNI]]*Tabela1[[#This Row],[QTE]]</f>
        <v>0</v>
      </c>
      <c r="I2117" s="7"/>
      <c r="J2117" s="8"/>
      <c r="K2117" s="8"/>
      <c r="L2117" s="9"/>
      <c r="M2117" s="10"/>
      <c r="N2117" s="8"/>
      <c r="O2117" s="12"/>
      <c r="P2117" s="13"/>
      <c r="Q2117" s="14">
        <f>Tabela1[[#This Row],[QTDE/ Fabricação]]-Tabela1[[#This Row],[QTE]]</f>
        <v>0</v>
      </c>
      <c r="R2117" s="19">
        <f t="shared" si="286"/>
        <v>0</v>
      </c>
      <c r="S2117" s="19">
        <f t="shared" si="285"/>
        <v>0</v>
      </c>
      <c r="T2117" s="20">
        <f t="shared" si="287"/>
        <v>0</v>
      </c>
      <c r="U2117" s="17">
        <f>IFERROR(SUMIF('LISTA DE EMBARQUE'!B:B,MICRO!E:E,'LISTA DE EMBARQUE'!G:G),"")</f>
        <v>0</v>
      </c>
      <c r="V2117" s="12" t="str">
        <f>IFERROR(VLOOKUP(Tabela1[[#This Row],[COD.MDE]],'LISTA DE EMBARQUE'!B:L,11,0),"")</f>
        <v/>
      </c>
      <c r="W2117" s="13" t="str">
        <f>IFERROR(COUNTIF(#REF!,Tabela1[[#This Row],[Colunas5]]),"")</f>
        <v/>
      </c>
      <c r="X2117" s="14">
        <f>Tabela1[[#This Row],[QIANTIDADE EXPEDIDA]]*Tabela1[[#This Row],[PESO UNI]]</f>
        <v>0</v>
      </c>
      <c r="Y2117" s="14">
        <f t="shared" si="288"/>
        <v>0</v>
      </c>
      <c r="Z2117" s="21">
        <f>Tabela1[[#This Row],[PESO TOTAL]]-Tabela1[[#This Row],[Peso Expedido]]</f>
        <v>0</v>
      </c>
      <c r="AA2117" s="18"/>
      <c r="AB2117" s="40" t="s">
        <v>3204</v>
      </c>
      <c r="AC2117" s="40"/>
      <c r="AD2117" s="40"/>
      <c r="AE2117" s="40"/>
      <c r="AF2117" s="40"/>
      <c r="AG2117" s="40"/>
      <c r="AH2117" s="40"/>
      <c r="AI2117" s="40" t="str">
        <f t="shared" si="284"/>
        <v>ok</v>
      </c>
      <c r="AJ2117"/>
      <c r="AK2117" t="str">
        <f>Tabela1[[#This Row],[Coluna1]]&amp;Tabela1[[#This Row],[PEDIDO]]</f>
        <v/>
      </c>
      <c r="AL2117"/>
      <c r="AM2117"/>
      <c r="AN2117"/>
      <c r="AO2117" t="str">
        <f t="shared" si="289"/>
        <v>/</v>
      </c>
      <c r="AP2117" t="str">
        <f>Tabela1[[#This Row],[TAG]]&amp;Tabela1[[#This Row],[PEDIDO]]&amp;Tabela1[[#This Row],[PRODUTO]]</f>
        <v/>
      </c>
      <c r="AQ2117" s="23" t="str">
        <f>Tabela1[[#This Row],[PRODUTO]]&amp;Tabela1[[#This Row],[TAG]]</f>
        <v/>
      </c>
      <c r="AR2117" s="183">
        <f>Tabela1[[#This Row],[PESO TOTAL]]*Tabela1[[#This Row],[MATÉRIA PRIMA]]</f>
        <v>0</v>
      </c>
      <c r="AS2117" s="28">
        <f>Tabela1[[#This Row],[PESO TOTAL]]*Tabela1[[#This Row],[PREPARAÇÃO ]]</f>
        <v>0</v>
      </c>
      <c r="AT2117" s="28">
        <f>Tabela1[[#This Row],[PESO TOTAL]]*Tabela1[[#This Row],[CALDEIRARIA]]</f>
        <v>0</v>
      </c>
      <c r="AU2117" s="28">
        <f>Tabela1[[#This Row],[PESO TOTAL]]*Tabela1[[#This Row],[SOLDA]]</f>
        <v>0</v>
      </c>
      <c r="AV2117" s="28">
        <f>Tabela1[[#This Row],[PESO TOTAL]]*Tabela1[[#This Row],[ACABAMENTO]]</f>
        <v>0</v>
      </c>
      <c r="AW2117" s="28">
        <f>Tabela1[[#This Row],[PESO TOTAL]]*Tabela1[[#This Row],[PRONTO ACABADO]]</f>
        <v>0</v>
      </c>
      <c r="AX2117" s="28">
        <f>Tabela1[[#This Row],[PESO TOTAL]]*Tabela1[[#This Row],[EXPEDIÇÃO ]]</f>
        <v>0</v>
      </c>
      <c r="AY2117" s="28" t="str">
        <f>Tabela1[[#This Row],[PEDIDO]]&amp;Tabela1[[#This Row],[PRODUTO]]</f>
        <v/>
      </c>
      <c r="AZ2117" s="44">
        <f>IF(AF2117="",0,IF(ISTEXT(AF2117),H2117*VALUE(SUBSTITUTE(AF2117,"%",""))/100,H2117*AF2117))-Tabela1[[#This Row],[PRONTO ACABADO2]]</f>
        <v>0</v>
      </c>
      <c r="BA2117" s="44">
        <f>IF(AG2117="",0,IF(ISTEXT(AG2117),H2117*VALUE(SUBSTITUTE(AG2117,"%",""))/100,H2117*AG2117))-Tabela1[[#This Row],[PESO EXPEDIDO2]]</f>
        <v>0</v>
      </c>
      <c r="BB2117" s="44">
        <f t="shared" si="290"/>
        <v>0</v>
      </c>
      <c r="BC2117" s="44">
        <f t="shared" si="291"/>
        <v>0</v>
      </c>
      <c r="BD2117" s="44"/>
    </row>
    <row r="2118" spans="1:56" ht="15.75" hidden="1" customHeight="1" x14ac:dyDescent="0.25">
      <c r="A2118" s="6"/>
      <c r="B2118" s="22"/>
      <c r="C2118" s="7"/>
      <c r="D2118" s="46"/>
      <c r="E2118" s="7"/>
      <c r="F2118" s="7"/>
      <c r="G2118" s="44"/>
      <c r="H2118" s="41">
        <f>Tabela1[[#This Row],[PESO UNI]]*Tabela1[[#This Row],[QTE]]</f>
        <v>0</v>
      </c>
      <c r="I2118" s="7"/>
      <c r="J2118" s="8"/>
      <c r="K2118" s="8"/>
      <c r="L2118" s="9"/>
      <c r="M2118" s="10"/>
      <c r="N2118" s="8"/>
      <c r="O2118" s="12"/>
      <c r="P2118" s="13"/>
      <c r="Q2118" s="14">
        <f>Tabela1[[#This Row],[QTDE/ Fabricação]]-Tabela1[[#This Row],[QTE]]</f>
        <v>0</v>
      </c>
      <c r="R2118" s="19">
        <f t="shared" si="286"/>
        <v>0</v>
      </c>
      <c r="S2118" s="19">
        <f t="shared" si="285"/>
        <v>0</v>
      </c>
      <c r="T2118" s="20">
        <f t="shared" si="287"/>
        <v>0</v>
      </c>
      <c r="U2118" s="17">
        <f>IFERROR(SUMIF('LISTA DE EMBARQUE'!B:B,MICRO!E:E,'LISTA DE EMBARQUE'!G:G),"")</f>
        <v>0</v>
      </c>
      <c r="V2118" s="12" t="str">
        <f>IFERROR(VLOOKUP(Tabela1[[#This Row],[COD.MDE]],'LISTA DE EMBARQUE'!B:L,11,0),"")</f>
        <v/>
      </c>
      <c r="W2118" s="13" t="str">
        <f>IFERROR(COUNTIF(#REF!,Tabela1[[#This Row],[Colunas5]]),"")</f>
        <v/>
      </c>
      <c r="X2118" s="14">
        <f>Tabela1[[#This Row],[QIANTIDADE EXPEDIDA]]*Tabela1[[#This Row],[PESO UNI]]</f>
        <v>0</v>
      </c>
      <c r="Y2118" s="14">
        <f t="shared" si="288"/>
        <v>0</v>
      </c>
      <c r="Z2118" s="21">
        <f>Tabela1[[#This Row],[PESO TOTAL]]-Tabela1[[#This Row],[Peso Expedido]]</f>
        <v>0</v>
      </c>
      <c r="AA2118" s="18"/>
      <c r="AB2118" s="40" t="s">
        <v>3204</v>
      </c>
      <c r="AC2118" s="40"/>
      <c r="AD2118" s="40"/>
      <c r="AE2118" s="40"/>
      <c r="AF2118" s="40"/>
      <c r="AG2118" s="40"/>
      <c r="AH2118" s="40"/>
      <c r="AI2118" s="40" t="str">
        <f t="shared" si="284"/>
        <v>ok</v>
      </c>
      <c r="AJ2118"/>
      <c r="AK2118" t="str">
        <f>Tabela1[[#This Row],[Coluna1]]&amp;Tabela1[[#This Row],[PEDIDO]]</f>
        <v/>
      </c>
      <c r="AL2118"/>
      <c r="AM2118"/>
      <c r="AN2118"/>
      <c r="AO2118" t="str">
        <f t="shared" si="289"/>
        <v>/</v>
      </c>
      <c r="AP2118" t="str">
        <f>Tabela1[[#This Row],[TAG]]&amp;Tabela1[[#This Row],[PEDIDO]]&amp;Tabela1[[#This Row],[PRODUTO]]</f>
        <v/>
      </c>
      <c r="AQ2118" s="23" t="str">
        <f>Tabela1[[#This Row],[PRODUTO]]&amp;Tabela1[[#This Row],[TAG]]</f>
        <v/>
      </c>
      <c r="AR2118" s="183">
        <f>Tabela1[[#This Row],[PESO TOTAL]]*Tabela1[[#This Row],[MATÉRIA PRIMA]]</f>
        <v>0</v>
      </c>
      <c r="AS2118" s="28">
        <f>Tabela1[[#This Row],[PESO TOTAL]]*Tabela1[[#This Row],[PREPARAÇÃO ]]</f>
        <v>0</v>
      </c>
      <c r="AT2118" s="28">
        <f>Tabela1[[#This Row],[PESO TOTAL]]*Tabela1[[#This Row],[CALDEIRARIA]]</f>
        <v>0</v>
      </c>
      <c r="AU2118" s="28">
        <f>Tabela1[[#This Row],[PESO TOTAL]]*Tabela1[[#This Row],[SOLDA]]</f>
        <v>0</v>
      </c>
      <c r="AV2118" s="28">
        <f>Tabela1[[#This Row],[PESO TOTAL]]*Tabela1[[#This Row],[ACABAMENTO]]</f>
        <v>0</v>
      </c>
      <c r="AW2118" s="28">
        <f>Tabela1[[#This Row],[PESO TOTAL]]*Tabela1[[#This Row],[PRONTO ACABADO]]</f>
        <v>0</v>
      </c>
      <c r="AX2118" s="28">
        <f>Tabela1[[#This Row],[PESO TOTAL]]*Tabela1[[#This Row],[EXPEDIÇÃO ]]</f>
        <v>0</v>
      </c>
      <c r="AY2118" s="28" t="str">
        <f>Tabela1[[#This Row],[PEDIDO]]&amp;Tabela1[[#This Row],[PRODUTO]]</f>
        <v/>
      </c>
      <c r="AZ2118" s="44">
        <f>IF(AF2118="",0,IF(ISTEXT(AF2118),H2118*VALUE(SUBSTITUTE(AF2118,"%",""))/100,H2118*AF2118))-Tabela1[[#This Row],[PRONTO ACABADO2]]</f>
        <v>0</v>
      </c>
      <c r="BA2118" s="44">
        <f>IF(AG2118="",0,IF(ISTEXT(AG2118),H2118*VALUE(SUBSTITUTE(AG2118,"%",""))/100,H2118*AG2118))-Tabela1[[#This Row],[PESO EXPEDIDO2]]</f>
        <v>0</v>
      </c>
      <c r="BB2118" s="44">
        <f t="shared" si="290"/>
        <v>0</v>
      </c>
      <c r="BC2118" s="44">
        <f t="shared" si="291"/>
        <v>0</v>
      </c>
      <c r="BD2118" s="44"/>
    </row>
    <row r="2119" spans="1:56" ht="15.75" hidden="1" customHeight="1" x14ac:dyDescent="0.25">
      <c r="A2119" s="6"/>
      <c r="B2119" s="22"/>
      <c r="C2119" s="7"/>
      <c r="D2119" s="46"/>
      <c r="E2119" s="7"/>
      <c r="F2119" s="7"/>
      <c r="G2119" s="44"/>
      <c r="H2119" s="41">
        <f>Tabela1[[#This Row],[PESO UNI]]*Tabela1[[#This Row],[QTE]]</f>
        <v>0</v>
      </c>
      <c r="I2119" s="7"/>
      <c r="J2119" s="8"/>
      <c r="K2119" s="8"/>
      <c r="L2119" s="9"/>
      <c r="M2119" s="10"/>
      <c r="N2119" s="8"/>
      <c r="O2119" s="12"/>
      <c r="P2119" s="13"/>
      <c r="Q2119" s="14">
        <f>Tabela1[[#This Row],[QTDE/ Fabricação]]-Tabela1[[#This Row],[QTE]]</f>
        <v>0</v>
      </c>
      <c r="R2119" s="19">
        <f t="shared" si="286"/>
        <v>0</v>
      </c>
      <c r="S2119" s="19">
        <f t="shared" si="285"/>
        <v>0</v>
      </c>
      <c r="T2119" s="20">
        <f t="shared" si="287"/>
        <v>0</v>
      </c>
      <c r="U2119" s="17">
        <f>IFERROR(SUMIF('LISTA DE EMBARQUE'!B:B,MICRO!E:E,'LISTA DE EMBARQUE'!G:G),"")</f>
        <v>0</v>
      </c>
      <c r="V2119" s="12" t="str">
        <f>IFERROR(VLOOKUP(Tabela1[[#This Row],[COD.MDE]],'LISTA DE EMBARQUE'!B:L,11,0),"")</f>
        <v/>
      </c>
      <c r="W2119" s="13" t="str">
        <f>IFERROR(COUNTIF(#REF!,Tabela1[[#This Row],[Colunas5]]),"")</f>
        <v/>
      </c>
      <c r="X2119" s="14">
        <f>Tabela1[[#This Row],[QIANTIDADE EXPEDIDA]]*Tabela1[[#This Row],[PESO UNI]]</f>
        <v>0</v>
      </c>
      <c r="Y2119" s="14">
        <f t="shared" si="288"/>
        <v>0</v>
      </c>
      <c r="Z2119" s="21">
        <f>Tabela1[[#This Row],[PESO TOTAL]]-Tabela1[[#This Row],[Peso Expedido]]</f>
        <v>0</v>
      </c>
      <c r="AA2119" s="18"/>
      <c r="AB2119" s="40" t="s">
        <v>3204</v>
      </c>
      <c r="AC2119" s="40"/>
      <c r="AD2119" s="40"/>
      <c r="AE2119" s="40"/>
      <c r="AF2119" s="40"/>
      <c r="AG2119" s="40"/>
      <c r="AH2119" s="40"/>
      <c r="AI2119" s="40" t="str">
        <f t="shared" si="284"/>
        <v>ok</v>
      </c>
      <c r="AJ2119"/>
      <c r="AK2119" t="str">
        <f>Tabela1[[#This Row],[Coluna1]]&amp;Tabela1[[#This Row],[PEDIDO]]</f>
        <v/>
      </c>
      <c r="AL2119"/>
      <c r="AM2119"/>
      <c r="AN2119"/>
      <c r="AO2119" t="str">
        <f t="shared" si="289"/>
        <v>/</v>
      </c>
      <c r="AP2119" t="str">
        <f>Tabela1[[#This Row],[TAG]]&amp;Tabela1[[#This Row],[PEDIDO]]&amp;Tabela1[[#This Row],[PRODUTO]]</f>
        <v/>
      </c>
      <c r="AQ2119" s="23" t="str">
        <f>Tabela1[[#This Row],[PRODUTO]]&amp;Tabela1[[#This Row],[TAG]]</f>
        <v/>
      </c>
      <c r="AR2119" s="183">
        <f>Tabela1[[#This Row],[PESO TOTAL]]*Tabela1[[#This Row],[MATÉRIA PRIMA]]</f>
        <v>0</v>
      </c>
      <c r="AS2119" s="28">
        <f>Tabela1[[#This Row],[PESO TOTAL]]*Tabela1[[#This Row],[PREPARAÇÃO ]]</f>
        <v>0</v>
      </c>
      <c r="AT2119" s="28">
        <f>Tabela1[[#This Row],[PESO TOTAL]]*Tabela1[[#This Row],[CALDEIRARIA]]</f>
        <v>0</v>
      </c>
      <c r="AU2119" s="28">
        <f>Tabela1[[#This Row],[PESO TOTAL]]*Tabela1[[#This Row],[SOLDA]]</f>
        <v>0</v>
      </c>
      <c r="AV2119" s="28">
        <f>Tabela1[[#This Row],[PESO TOTAL]]*Tabela1[[#This Row],[ACABAMENTO]]</f>
        <v>0</v>
      </c>
      <c r="AW2119" s="28">
        <f>Tabela1[[#This Row],[PESO TOTAL]]*Tabela1[[#This Row],[PRONTO ACABADO]]</f>
        <v>0</v>
      </c>
      <c r="AX2119" s="28">
        <f>Tabela1[[#This Row],[PESO TOTAL]]*Tabela1[[#This Row],[EXPEDIÇÃO ]]</f>
        <v>0</v>
      </c>
      <c r="AY2119" s="28" t="str">
        <f>Tabela1[[#This Row],[PEDIDO]]&amp;Tabela1[[#This Row],[PRODUTO]]</f>
        <v/>
      </c>
      <c r="AZ2119" s="44">
        <f>IF(AF2119="",0,IF(ISTEXT(AF2119),H2119*VALUE(SUBSTITUTE(AF2119,"%",""))/100,H2119*AF2119))-Tabela1[[#This Row],[PRONTO ACABADO2]]</f>
        <v>0</v>
      </c>
      <c r="BA2119" s="44">
        <f>IF(AG2119="",0,IF(ISTEXT(AG2119),H2119*VALUE(SUBSTITUTE(AG2119,"%",""))/100,H2119*AG2119))-Tabela1[[#This Row],[PESO EXPEDIDO2]]</f>
        <v>0</v>
      </c>
      <c r="BB2119" s="44">
        <f t="shared" si="290"/>
        <v>0</v>
      </c>
      <c r="BC2119" s="44">
        <f t="shared" si="291"/>
        <v>0</v>
      </c>
      <c r="BD2119" s="44"/>
    </row>
    <row r="2120" spans="1:56" ht="15.75" hidden="1" customHeight="1" x14ac:dyDescent="0.25">
      <c r="A2120" s="6"/>
      <c r="B2120" s="22"/>
      <c r="C2120" s="7"/>
      <c r="D2120" s="46"/>
      <c r="E2120" s="7"/>
      <c r="F2120" s="7"/>
      <c r="G2120" s="44"/>
      <c r="H2120" s="41">
        <f>Tabela1[[#This Row],[PESO UNI]]*Tabela1[[#This Row],[QTE]]</f>
        <v>0</v>
      </c>
      <c r="I2120" s="7"/>
      <c r="J2120" s="8"/>
      <c r="K2120" s="8"/>
      <c r="L2120" s="9"/>
      <c r="M2120" s="10"/>
      <c r="N2120" s="8"/>
      <c r="O2120" s="12"/>
      <c r="P2120" s="13"/>
      <c r="Q2120" s="14">
        <f>Tabela1[[#This Row],[QTDE/ Fabricação]]-Tabela1[[#This Row],[QTE]]</f>
        <v>0</v>
      </c>
      <c r="R2120" s="19">
        <f t="shared" si="286"/>
        <v>0</v>
      </c>
      <c r="S2120" s="19">
        <f t="shared" si="285"/>
        <v>0</v>
      </c>
      <c r="T2120" s="20">
        <f t="shared" si="287"/>
        <v>0</v>
      </c>
      <c r="U2120" s="17">
        <f>IFERROR(SUMIF('LISTA DE EMBARQUE'!B:B,MICRO!E:E,'LISTA DE EMBARQUE'!G:G),"")</f>
        <v>0</v>
      </c>
      <c r="V2120" s="12" t="str">
        <f>IFERROR(VLOOKUP(Tabela1[[#This Row],[COD.MDE]],'LISTA DE EMBARQUE'!B:L,11,0),"")</f>
        <v/>
      </c>
      <c r="W2120" s="13" t="str">
        <f>IFERROR(COUNTIF(#REF!,Tabela1[[#This Row],[Colunas5]]),"")</f>
        <v/>
      </c>
      <c r="X2120" s="14">
        <f>Tabela1[[#This Row],[QIANTIDADE EXPEDIDA]]*Tabela1[[#This Row],[PESO UNI]]</f>
        <v>0</v>
      </c>
      <c r="Y2120" s="14">
        <f t="shared" si="288"/>
        <v>0</v>
      </c>
      <c r="Z2120" s="21">
        <f>Tabela1[[#This Row],[PESO TOTAL]]-Tabela1[[#This Row],[Peso Expedido]]</f>
        <v>0</v>
      </c>
      <c r="AA2120" s="18"/>
      <c r="AB2120" s="40" t="s">
        <v>3204</v>
      </c>
      <c r="AC2120" s="40"/>
      <c r="AD2120" s="40"/>
      <c r="AE2120" s="40"/>
      <c r="AF2120" s="40"/>
      <c r="AG2120" s="40"/>
      <c r="AH2120" s="40"/>
      <c r="AI2120" s="40" t="str">
        <f t="shared" si="284"/>
        <v>ok</v>
      </c>
      <c r="AJ2120"/>
      <c r="AK2120" t="str">
        <f>Tabela1[[#This Row],[Coluna1]]&amp;Tabela1[[#This Row],[PEDIDO]]</f>
        <v/>
      </c>
      <c r="AL2120"/>
      <c r="AM2120"/>
      <c r="AN2120"/>
      <c r="AO2120" t="str">
        <f t="shared" si="289"/>
        <v>/</v>
      </c>
      <c r="AP2120" t="str">
        <f>Tabela1[[#This Row],[TAG]]&amp;Tabela1[[#This Row],[PEDIDO]]&amp;Tabela1[[#This Row],[PRODUTO]]</f>
        <v/>
      </c>
      <c r="AQ2120" s="23" t="str">
        <f>Tabela1[[#This Row],[PRODUTO]]&amp;Tabela1[[#This Row],[TAG]]</f>
        <v/>
      </c>
      <c r="AR2120" s="183">
        <f>Tabela1[[#This Row],[PESO TOTAL]]*Tabela1[[#This Row],[MATÉRIA PRIMA]]</f>
        <v>0</v>
      </c>
      <c r="AS2120" s="28">
        <f>Tabela1[[#This Row],[PESO TOTAL]]*Tabela1[[#This Row],[PREPARAÇÃO ]]</f>
        <v>0</v>
      </c>
      <c r="AT2120" s="28">
        <f>Tabela1[[#This Row],[PESO TOTAL]]*Tabela1[[#This Row],[CALDEIRARIA]]</f>
        <v>0</v>
      </c>
      <c r="AU2120" s="28">
        <f>Tabela1[[#This Row],[PESO TOTAL]]*Tabela1[[#This Row],[SOLDA]]</f>
        <v>0</v>
      </c>
      <c r="AV2120" s="28">
        <f>Tabela1[[#This Row],[PESO TOTAL]]*Tabela1[[#This Row],[ACABAMENTO]]</f>
        <v>0</v>
      </c>
      <c r="AW2120" s="28">
        <f>Tabela1[[#This Row],[PESO TOTAL]]*Tabela1[[#This Row],[PRONTO ACABADO]]</f>
        <v>0</v>
      </c>
      <c r="AX2120" s="28">
        <f>Tabela1[[#This Row],[PESO TOTAL]]*Tabela1[[#This Row],[EXPEDIÇÃO ]]</f>
        <v>0</v>
      </c>
      <c r="AY2120" s="28" t="str">
        <f>Tabela1[[#This Row],[PEDIDO]]&amp;Tabela1[[#This Row],[PRODUTO]]</f>
        <v/>
      </c>
      <c r="AZ2120" s="44">
        <f>IF(AF2120="",0,IF(ISTEXT(AF2120),H2120*VALUE(SUBSTITUTE(AF2120,"%",""))/100,H2120*AF2120))-Tabela1[[#This Row],[PRONTO ACABADO2]]</f>
        <v>0</v>
      </c>
      <c r="BA2120" s="44">
        <f>IF(AG2120="",0,IF(ISTEXT(AG2120),H2120*VALUE(SUBSTITUTE(AG2120,"%",""))/100,H2120*AG2120))-Tabela1[[#This Row],[PESO EXPEDIDO2]]</f>
        <v>0</v>
      </c>
      <c r="BB2120" s="44">
        <f t="shared" si="290"/>
        <v>0</v>
      </c>
      <c r="BC2120" s="44">
        <f t="shared" si="291"/>
        <v>0</v>
      </c>
      <c r="BD2120" s="44"/>
    </row>
    <row r="2121" spans="1:56" ht="15.75" hidden="1" customHeight="1" x14ac:dyDescent="0.25">
      <c r="A2121" s="6"/>
      <c r="B2121" s="22"/>
      <c r="C2121" s="7"/>
      <c r="D2121" s="46"/>
      <c r="E2121" s="7"/>
      <c r="F2121" s="7"/>
      <c r="G2121" s="44"/>
      <c r="H2121" s="41">
        <f>Tabela1[[#This Row],[PESO UNI]]*Tabela1[[#This Row],[QTE]]</f>
        <v>0</v>
      </c>
      <c r="I2121" s="7"/>
      <c r="J2121" s="8"/>
      <c r="K2121" s="8"/>
      <c r="L2121" s="9"/>
      <c r="M2121" s="10"/>
      <c r="N2121" s="8"/>
      <c r="O2121" s="12"/>
      <c r="P2121" s="13"/>
      <c r="Q2121" s="14">
        <f>Tabela1[[#This Row],[QTDE/ Fabricação]]-Tabela1[[#This Row],[QTE]]</f>
        <v>0</v>
      </c>
      <c r="R2121" s="19">
        <f t="shared" si="286"/>
        <v>0</v>
      </c>
      <c r="S2121" s="19">
        <f t="shared" si="285"/>
        <v>0</v>
      </c>
      <c r="T2121" s="20">
        <f t="shared" si="287"/>
        <v>0</v>
      </c>
      <c r="U2121" s="17">
        <f>IFERROR(SUMIF('LISTA DE EMBARQUE'!B:B,MICRO!E:E,'LISTA DE EMBARQUE'!G:G),"")</f>
        <v>0</v>
      </c>
      <c r="V2121" s="12" t="str">
        <f>IFERROR(VLOOKUP(Tabela1[[#This Row],[COD.MDE]],'LISTA DE EMBARQUE'!B:L,11,0),"")</f>
        <v/>
      </c>
      <c r="W2121" s="13" t="str">
        <f>IFERROR(COUNTIF(#REF!,Tabela1[[#This Row],[Colunas5]]),"")</f>
        <v/>
      </c>
      <c r="X2121" s="14">
        <f>Tabela1[[#This Row],[QIANTIDADE EXPEDIDA]]*Tabela1[[#This Row],[PESO UNI]]</f>
        <v>0</v>
      </c>
      <c r="Y2121" s="14">
        <f t="shared" si="288"/>
        <v>0</v>
      </c>
      <c r="Z2121" s="21">
        <f>Tabela1[[#This Row],[PESO TOTAL]]-Tabela1[[#This Row],[Peso Expedido]]</f>
        <v>0</v>
      </c>
      <c r="AA2121" s="18"/>
      <c r="AB2121" s="40" t="s">
        <v>3204</v>
      </c>
      <c r="AC2121" s="40"/>
      <c r="AD2121" s="40"/>
      <c r="AE2121" s="40"/>
      <c r="AF2121" s="40"/>
      <c r="AG2121" s="40"/>
      <c r="AH2121" s="40"/>
      <c r="AI2121" s="40" t="str">
        <f t="shared" si="284"/>
        <v>ok</v>
      </c>
      <c r="AJ2121"/>
      <c r="AK2121" t="str">
        <f>Tabela1[[#This Row],[Coluna1]]&amp;Tabela1[[#This Row],[PEDIDO]]</f>
        <v/>
      </c>
      <c r="AL2121"/>
      <c r="AM2121"/>
      <c r="AN2121"/>
      <c r="AO2121" t="str">
        <f t="shared" si="289"/>
        <v>/</v>
      </c>
      <c r="AP2121" t="str">
        <f>Tabela1[[#This Row],[TAG]]&amp;Tabela1[[#This Row],[PEDIDO]]&amp;Tabela1[[#This Row],[PRODUTO]]</f>
        <v/>
      </c>
      <c r="AQ2121" s="23" t="str">
        <f>Tabela1[[#This Row],[PRODUTO]]&amp;Tabela1[[#This Row],[TAG]]</f>
        <v/>
      </c>
      <c r="AR2121" s="183">
        <f>Tabela1[[#This Row],[PESO TOTAL]]*Tabela1[[#This Row],[MATÉRIA PRIMA]]</f>
        <v>0</v>
      </c>
      <c r="AS2121" s="28">
        <f>Tabela1[[#This Row],[PESO TOTAL]]*Tabela1[[#This Row],[PREPARAÇÃO ]]</f>
        <v>0</v>
      </c>
      <c r="AT2121" s="28">
        <f>Tabela1[[#This Row],[PESO TOTAL]]*Tabela1[[#This Row],[CALDEIRARIA]]</f>
        <v>0</v>
      </c>
      <c r="AU2121" s="28">
        <f>Tabela1[[#This Row],[PESO TOTAL]]*Tabela1[[#This Row],[SOLDA]]</f>
        <v>0</v>
      </c>
      <c r="AV2121" s="28">
        <f>Tabela1[[#This Row],[PESO TOTAL]]*Tabela1[[#This Row],[ACABAMENTO]]</f>
        <v>0</v>
      </c>
      <c r="AW2121" s="28">
        <f>Tabela1[[#This Row],[PESO TOTAL]]*Tabela1[[#This Row],[PRONTO ACABADO]]</f>
        <v>0</v>
      </c>
      <c r="AX2121" s="28">
        <f>Tabela1[[#This Row],[PESO TOTAL]]*Tabela1[[#This Row],[EXPEDIÇÃO ]]</f>
        <v>0</v>
      </c>
      <c r="AY2121" s="28" t="str">
        <f>Tabela1[[#This Row],[PEDIDO]]&amp;Tabela1[[#This Row],[PRODUTO]]</f>
        <v/>
      </c>
      <c r="AZ2121" s="44">
        <f>IF(AF2121="",0,IF(ISTEXT(AF2121),H2121*VALUE(SUBSTITUTE(AF2121,"%",""))/100,H2121*AF2121))-Tabela1[[#This Row],[PRONTO ACABADO2]]</f>
        <v>0</v>
      </c>
      <c r="BA2121" s="44">
        <f>IF(AG2121="",0,IF(ISTEXT(AG2121),H2121*VALUE(SUBSTITUTE(AG2121,"%",""))/100,H2121*AG2121))-Tabela1[[#This Row],[PESO EXPEDIDO2]]</f>
        <v>0</v>
      </c>
      <c r="BB2121" s="44">
        <f t="shared" si="290"/>
        <v>0</v>
      </c>
      <c r="BC2121" s="44">
        <f t="shared" si="291"/>
        <v>0</v>
      </c>
      <c r="BD2121" s="44"/>
    </row>
    <row r="2122" spans="1:56" ht="15.75" hidden="1" customHeight="1" x14ac:dyDescent="0.25">
      <c r="A2122" s="6"/>
      <c r="B2122" s="22"/>
      <c r="C2122" s="7"/>
      <c r="D2122" s="46"/>
      <c r="E2122" s="7"/>
      <c r="F2122" s="7"/>
      <c r="G2122" s="44"/>
      <c r="H2122" s="41">
        <f>Tabela1[[#This Row],[PESO UNI]]*Tabela1[[#This Row],[QTE]]</f>
        <v>0</v>
      </c>
      <c r="I2122" s="7"/>
      <c r="J2122" s="8"/>
      <c r="K2122" s="8"/>
      <c r="L2122" s="9"/>
      <c r="M2122" s="10"/>
      <c r="N2122" s="8"/>
      <c r="O2122" s="12"/>
      <c r="P2122" s="13"/>
      <c r="Q2122" s="14">
        <f>Tabela1[[#This Row],[QTDE/ Fabricação]]-Tabela1[[#This Row],[QTE]]</f>
        <v>0</v>
      </c>
      <c r="R2122" s="19">
        <f t="shared" si="286"/>
        <v>0</v>
      </c>
      <c r="S2122" s="19">
        <f t="shared" si="285"/>
        <v>0</v>
      </c>
      <c r="T2122" s="20">
        <f t="shared" si="287"/>
        <v>0</v>
      </c>
      <c r="U2122" s="17">
        <f>IFERROR(SUMIF('LISTA DE EMBARQUE'!B:B,MICRO!E:E,'LISTA DE EMBARQUE'!G:G),"")</f>
        <v>0</v>
      </c>
      <c r="V2122" s="12" t="str">
        <f>IFERROR(VLOOKUP(Tabela1[[#This Row],[COD.MDE]],'LISTA DE EMBARQUE'!B:L,11,0),"")</f>
        <v/>
      </c>
      <c r="W2122" s="13" t="str">
        <f>IFERROR(COUNTIF(#REF!,Tabela1[[#This Row],[Colunas5]]),"")</f>
        <v/>
      </c>
      <c r="X2122" s="14">
        <f>Tabela1[[#This Row],[QIANTIDADE EXPEDIDA]]*Tabela1[[#This Row],[PESO UNI]]</f>
        <v>0</v>
      </c>
      <c r="Y2122" s="14">
        <f t="shared" si="288"/>
        <v>0</v>
      </c>
      <c r="Z2122" s="21">
        <f>Tabela1[[#This Row],[PESO TOTAL]]-Tabela1[[#This Row],[Peso Expedido]]</f>
        <v>0</v>
      </c>
      <c r="AA2122" s="18"/>
      <c r="AB2122" s="40" t="s">
        <v>3204</v>
      </c>
      <c r="AC2122" s="40"/>
      <c r="AD2122" s="40"/>
      <c r="AE2122" s="40"/>
      <c r="AF2122" s="40"/>
      <c r="AG2122" s="40"/>
      <c r="AH2122" s="40"/>
      <c r="AI2122" s="40" t="str">
        <f t="shared" si="284"/>
        <v>ok</v>
      </c>
      <c r="AJ2122"/>
      <c r="AK2122" t="str">
        <f>Tabela1[[#This Row],[Coluna1]]&amp;Tabela1[[#This Row],[PEDIDO]]</f>
        <v/>
      </c>
      <c r="AL2122"/>
      <c r="AM2122"/>
      <c r="AN2122"/>
      <c r="AO2122" t="str">
        <f t="shared" si="289"/>
        <v>/</v>
      </c>
      <c r="AP2122" t="str">
        <f>Tabela1[[#This Row],[TAG]]&amp;Tabela1[[#This Row],[PEDIDO]]&amp;Tabela1[[#This Row],[PRODUTO]]</f>
        <v/>
      </c>
      <c r="AQ2122" s="23" t="str">
        <f>Tabela1[[#This Row],[PRODUTO]]&amp;Tabela1[[#This Row],[TAG]]</f>
        <v/>
      </c>
      <c r="AR2122" s="183">
        <f>Tabela1[[#This Row],[PESO TOTAL]]*Tabela1[[#This Row],[MATÉRIA PRIMA]]</f>
        <v>0</v>
      </c>
      <c r="AS2122" s="28">
        <f>Tabela1[[#This Row],[PESO TOTAL]]*Tabela1[[#This Row],[PREPARAÇÃO ]]</f>
        <v>0</v>
      </c>
      <c r="AT2122" s="28">
        <f>Tabela1[[#This Row],[PESO TOTAL]]*Tabela1[[#This Row],[CALDEIRARIA]]</f>
        <v>0</v>
      </c>
      <c r="AU2122" s="28">
        <f>Tabela1[[#This Row],[PESO TOTAL]]*Tabela1[[#This Row],[SOLDA]]</f>
        <v>0</v>
      </c>
      <c r="AV2122" s="28">
        <f>Tabela1[[#This Row],[PESO TOTAL]]*Tabela1[[#This Row],[ACABAMENTO]]</f>
        <v>0</v>
      </c>
      <c r="AW2122" s="28">
        <f>Tabela1[[#This Row],[PESO TOTAL]]*Tabela1[[#This Row],[PRONTO ACABADO]]</f>
        <v>0</v>
      </c>
      <c r="AX2122" s="28">
        <f>Tabela1[[#This Row],[PESO TOTAL]]*Tabela1[[#This Row],[EXPEDIÇÃO ]]</f>
        <v>0</v>
      </c>
      <c r="AY2122" s="28" t="str">
        <f>Tabela1[[#This Row],[PEDIDO]]&amp;Tabela1[[#This Row],[PRODUTO]]</f>
        <v/>
      </c>
      <c r="AZ2122" s="44">
        <f>IF(AF2122="",0,IF(ISTEXT(AF2122),H2122*VALUE(SUBSTITUTE(AF2122,"%",""))/100,H2122*AF2122))-Tabela1[[#This Row],[PRONTO ACABADO2]]</f>
        <v>0</v>
      </c>
      <c r="BA2122" s="44">
        <f>IF(AG2122="",0,IF(ISTEXT(AG2122),H2122*VALUE(SUBSTITUTE(AG2122,"%",""))/100,H2122*AG2122))-Tabela1[[#This Row],[PESO EXPEDIDO2]]</f>
        <v>0</v>
      </c>
      <c r="BB2122" s="44">
        <f t="shared" si="290"/>
        <v>0</v>
      </c>
      <c r="BC2122" s="44">
        <f t="shared" si="291"/>
        <v>0</v>
      </c>
      <c r="BD2122" s="44"/>
    </row>
    <row r="2123" spans="1:56" ht="15.75" hidden="1" customHeight="1" x14ac:dyDescent="0.25">
      <c r="A2123" s="6"/>
      <c r="B2123" s="22"/>
      <c r="C2123" s="7"/>
      <c r="D2123" s="46"/>
      <c r="E2123" s="7"/>
      <c r="F2123" s="7"/>
      <c r="G2123" s="44"/>
      <c r="H2123" s="41">
        <f>Tabela1[[#This Row],[PESO UNI]]*Tabela1[[#This Row],[QTE]]</f>
        <v>0</v>
      </c>
      <c r="I2123" s="7"/>
      <c r="J2123" s="8"/>
      <c r="K2123" s="8"/>
      <c r="L2123" s="9"/>
      <c r="M2123" s="10"/>
      <c r="N2123" s="8"/>
      <c r="O2123" s="12"/>
      <c r="P2123" s="13"/>
      <c r="Q2123" s="14">
        <f>Tabela1[[#This Row],[QTDE/ Fabricação]]-Tabela1[[#This Row],[QTE]]</f>
        <v>0</v>
      </c>
      <c r="R2123" s="19">
        <f t="shared" si="286"/>
        <v>0</v>
      </c>
      <c r="S2123" s="19">
        <f t="shared" si="285"/>
        <v>0</v>
      </c>
      <c r="T2123" s="20">
        <f t="shared" si="287"/>
        <v>0</v>
      </c>
      <c r="U2123" s="17">
        <f>IFERROR(SUMIF('LISTA DE EMBARQUE'!B:B,MICRO!E:E,'LISTA DE EMBARQUE'!G:G),"")</f>
        <v>0</v>
      </c>
      <c r="V2123" s="12" t="str">
        <f>IFERROR(VLOOKUP(Tabela1[[#This Row],[COD.MDE]],'LISTA DE EMBARQUE'!B:L,11,0),"")</f>
        <v/>
      </c>
      <c r="W2123" s="13" t="str">
        <f>IFERROR(COUNTIF(#REF!,Tabela1[[#This Row],[Colunas5]]),"")</f>
        <v/>
      </c>
      <c r="X2123" s="14">
        <f>Tabela1[[#This Row],[QIANTIDADE EXPEDIDA]]*Tabela1[[#This Row],[PESO UNI]]</f>
        <v>0</v>
      </c>
      <c r="Y2123" s="14">
        <f t="shared" si="288"/>
        <v>0</v>
      </c>
      <c r="Z2123" s="21">
        <f>Tabela1[[#This Row],[PESO TOTAL]]-Tabela1[[#This Row],[Peso Expedido]]</f>
        <v>0</v>
      </c>
      <c r="AA2123" s="18"/>
      <c r="AB2123" s="40" t="s">
        <v>3204</v>
      </c>
      <c r="AC2123" s="40"/>
      <c r="AD2123" s="40"/>
      <c r="AE2123" s="40"/>
      <c r="AF2123" s="40"/>
      <c r="AG2123" s="40"/>
      <c r="AH2123" s="40"/>
      <c r="AI2123" s="40" t="str">
        <f t="shared" si="284"/>
        <v>ok</v>
      </c>
      <c r="AJ2123"/>
      <c r="AK2123" t="str">
        <f>Tabela1[[#This Row],[Coluna1]]&amp;Tabela1[[#This Row],[PEDIDO]]</f>
        <v/>
      </c>
      <c r="AL2123"/>
      <c r="AM2123"/>
      <c r="AN2123"/>
      <c r="AO2123" t="str">
        <f t="shared" si="289"/>
        <v>/</v>
      </c>
      <c r="AP2123" t="str">
        <f>Tabela1[[#This Row],[TAG]]&amp;Tabela1[[#This Row],[PEDIDO]]&amp;Tabela1[[#This Row],[PRODUTO]]</f>
        <v/>
      </c>
      <c r="AQ2123" s="23" t="str">
        <f>Tabela1[[#This Row],[PRODUTO]]&amp;Tabela1[[#This Row],[TAG]]</f>
        <v/>
      </c>
      <c r="AR2123" s="183">
        <f>Tabela1[[#This Row],[PESO TOTAL]]*Tabela1[[#This Row],[MATÉRIA PRIMA]]</f>
        <v>0</v>
      </c>
      <c r="AS2123" s="28">
        <f>Tabela1[[#This Row],[PESO TOTAL]]*Tabela1[[#This Row],[PREPARAÇÃO ]]</f>
        <v>0</v>
      </c>
      <c r="AT2123" s="28">
        <f>Tabela1[[#This Row],[PESO TOTAL]]*Tabela1[[#This Row],[CALDEIRARIA]]</f>
        <v>0</v>
      </c>
      <c r="AU2123" s="28">
        <f>Tabela1[[#This Row],[PESO TOTAL]]*Tabela1[[#This Row],[SOLDA]]</f>
        <v>0</v>
      </c>
      <c r="AV2123" s="28">
        <f>Tabela1[[#This Row],[PESO TOTAL]]*Tabela1[[#This Row],[ACABAMENTO]]</f>
        <v>0</v>
      </c>
      <c r="AW2123" s="28">
        <f>Tabela1[[#This Row],[PESO TOTAL]]*Tabela1[[#This Row],[PRONTO ACABADO]]</f>
        <v>0</v>
      </c>
      <c r="AX2123" s="28">
        <f>Tabela1[[#This Row],[PESO TOTAL]]*Tabela1[[#This Row],[EXPEDIÇÃO ]]</f>
        <v>0</v>
      </c>
      <c r="AY2123" s="28" t="str">
        <f>Tabela1[[#This Row],[PEDIDO]]&amp;Tabela1[[#This Row],[PRODUTO]]</f>
        <v/>
      </c>
      <c r="AZ2123" s="44">
        <f>IF(AF2123="",0,IF(ISTEXT(AF2123),H2123*VALUE(SUBSTITUTE(AF2123,"%",""))/100,H2123*AF2123))-Tabela1[[#This Row],[PRONTO ACABADO2]]</f>
        <v>0</v>
      </c>
      <c r="BA2123" s="44">
        <f>IF(AG2123="",0,IF(ISTEXT(AG2123),H2123*VALUE(SUBSTITUTE(AG2123,"%",""))/100,H2123*AG2123))-Tabela1[[#This Row],[PESO EXPEDIDO2]]</f>
        <v>0</v>
      </c>
      <c r="BB2123" s="44">
        <f t="shared" si="290"/>
        <v>0</v>
      </c>
      <c r="BC2123" s="44">
        <f t="shared" si="291"/>
        <v>0</v>
      </c>
      <c r="BD2123" s="44"/>
    </row>
    <row r="2124" spans="1:56" ht="15.75" hidden="1" customHeight="1" x14ac:dyDescent="0.25">
      <c r="A2124" s="6"/>
      <c r="B2124" s="22"/>
      <c r="C2124" s="7"/>
      <c r="D2124" s="46"/>
      <c r="E2124" s="7"/>
      <c r="F2124" s="7"/>
      <c r="G2124" s="44"/>
      <c r="H2124" s="41">
        <f>Tabela1[[#This Row],[PESO UNI]]*Tabela1[[#This Row],[QTE]]</f>
        <v>0</v>
      </c>
      <c r="I2124" s="7"/>
      <c r="J2124" s="8"/>
      <c r="K2124" s="8"/>
      <c r="L2124" s="9"/>
      <c r="M2124" s="10"/>
      <c r="N2124" s="8"/>
      <c r="O2124" s="12"/>
      <c r="P2124" s="13"/>
      <c r="Q2124" s="14">
        <f>Tabela1[[#This Row],[QTDE/ Fabricação]]-Tabela1[[#This Row],[QTE]]</f>
        <v>0</v>
      </c>
      <c r="R2124" s="19">
        <f t="shared" si="286"/>
        <v>0</v>
      </c>
      <c r="S2124" s="19">
        <f t="shared" si="285"/>
        <v>0</v>
      </c>
      <c r="T2124" s="20">
        <f t="shared" si="287"/>
        <v>0</v>
      </c>
      <c r="U2124" s="17">
        <f>IFERROR(SUMIF('LISTA DE EMBARQUE'!B:B,MICRO!E:E,'LISTA DE EMBARQUE'!G:G),"")</f>
        <v>0</v>
      </c>
      <c r="V2124" s="12" t="str">
        <f>IFERROR(VLOOKUP(Tabela1[[#This Row],[COD.MDE]],'LISTA DE EMBARQUE'!B:L,11,0),"")</f>
        <v/>
      </c>
      <c r="W2124" s="13" t="str">
        <f>IFERROR(COUNTIF(#REF!,Tabela1[[#This Row],[Colunas5]]),"")</f>
        <v/>
      </c>
      <c r="X2124" s="14">
        <f>Tabela1[[#This Row],[QIANTIDADE EXPEDIDA]]*Tabela1[[#This Row],[PESO UNI]]</f>
        <v>0</v>
      </c>
      <c r="Y2124" s="14">
        <f t="shared" si="288"/>
        <v>0</v>
      </c>
      <c r="Z2124" s="21">
        <f>Tabela1[[#This Row],[PESO TOTAL]]-Tabela1[[#This Row],[Peso Expedido]]</f>
        <v>0</v>
      </c>
      <c r="AA2124" s="18"/>
      <c r="AB2124" s="40" t="s">
        <v>3204</v>
      </c>
      <c r="AC2124" s="40"/>
      <c r="AD2124" s="40"/>
      <c r="AE2124" s="40"/>
      <c r="AF2124" s="40"/>
      <c r="AG2124" s="40"/>
      <c r="AH2124" s="40"/>
      <c r="AI2124" s="40" t="str">
        <f t="shared" si="284"/>
        <v>ok</v>
      </c>
      <c r="AJ2124"/>
      <c r="AK2124" t="str">
        <f>Tabela1[[#This Row],[Coluna1]]&amp;Tabela1[[#This Row],[PEDIDO]]</f>
        <v/>
      </c>
      <c r="AL2124"/>
      <c r="AM2124"/>
      <c r="AN2124"/>
      <c r="AO2124" t="str">
        <f t="shared" si="289"/>
        <v>/</v>
      </c>
      <c r="AP2124" t="str">
        <f>Tabela1[[#This Row],[TAG]]&amp;Tabela1[[#This Row],[PEDIDO]]&amp;Tabela1[[#This Row],[PRODUTO]]</f>
        <v/>
      </c>
      <c r="AQ2124" s="23" t="str">
        <f>Tabela1[[#This Row],[PRODUTO]]&amp;Tabela1[[#This Row],[TAG]]</f>
        <v/>
      </c>
      <c r="AR2124" s="183">
        <f>Tabela1[[#This Row],[PESO TOTAL]]*Tabela1[[#This Row],[MATÉRIA PRIMA]]</f>
        <v>0</v>
      </c>
      <c r="AS2124" s="28">
        <f>Tabela1[[#This Row],[PESO TOTAL]]*Tabela1[[#This Row],[PREPARAÇÃO ]]</f>
        <v>0</v>
      </c>
      <c r="AT2124" s="28">
        <f>Tabela1[[#This Row],[PESO TOTAL]]*Tabela1[[#This Row],[CALDEIRARIA]]</f>
        <v>0</v>
      </c>
      <c r="AU2124" s="28">
        <f>Tabela1[[#This Row],[PESO TOTAL]]*Tabela1[[#This Row],[SOLDA]]</f>
        <v>0</v>
      </c>
      <c r="AV2124" s="28">
        <f>Tabela1[[#This Row],[PESO TOTAL]]*Tabela1[[#This Row],[ACABAMENTO]]</f>
        <v>0</v>
      </c>
      <c r="AW2124" s="28">
        <f>Tabela1[[#This Row],[PESO TOTAL]]*Tabela1[[#This Row],[PRONTO ACABADO]]</f>
        <v>0</v>
      </c>
      <c r="AX2124" s="28">
        <f>Tabela1[[#This Row],[PESO TOTAL]]*Tabela1[[#This Row],[EXPEDIÇÃO ]]</f>
        <v>0</v>
      </c>
      <c r="AY2124" s="28" t="str">
        <f>Tabela1[[#This Row],[PEDIDO]]&amp;Tabela1[[#This Row],[PRODUTO]]</f>
        <v/>
      </c>
      <c r="AZ2124" s="44">
        <f>IF(AF2124="",0,IF(ISTEXT(AF2124),H2124*VALUE(SUBSTITUTE(AF2124,"%",""))/100,H2124*AF2124))-Tabela1[[#This Row],[PRONTO ACABADO2]]</f>
        <v>0</v>
      </c>
      <c r="BA2124" s="44">
        <f>IF(AG2124="",0,IF(ISTEXT(AG2124),H2124*VALUE(SUBSTITUTE(AG2124,"%",""))/100,H2124*AG2124))-Tabela1[[#This Row],[PESO EXPEDIDO2]]</f>
        <v>0</v>
      </c>
      <c r="BB2124" s="44">
        <f t="shared" si="290"/>
        <v>0</v>
      </c>
      <c r="BC2124" s="44">
        <f t="shared" si="291"/>
        <v>0</v>
      </c>
      <c r="BD2124" s="44"/>
    </row>
    <row r="2125" spans="1:56" ht="15.75" hidden="1" customHeight="1" x14ac:dyDescent="0.25">
      <c r="A2125" s="6"/>
      <c r="B2125" s="22"/>
      <c r="C2125" s="7"/>
      <c r="D2125" s="46"/>
      <c r="E2125" s="7"/>
      <c r="F2125" s="7"/>
      <c r="G2125" s="44"/>
      <c r="H2125" s="41">
        <f>Tabela1[[#This Row],[PESO UNI]]*Tabela1[[#This Row],[QTE]]</f>
        <v>0</v>
      </c>
      <c r="I2125" s="7"/>
      <c r="J2125" s="8"/>
      <c r="K2125" s="8"/>
      <c r="L2125" s="9"/>
      <c r="M2125" s="10"/>
      <c r="N2125" s="8"/>
      <c r="O2125" s="12"/>
      <c r="P2125" s="13"/>
      <c r="Q2125" s="14">
        <f>Tabela1[[#This Row],[QTDE/ Fabricação]]-Tabela1[[#This Row],[QTE]]</f>
        <v>0</v>
      </c>
      <c r="R2125" s="19">
        <f t="shared" si="286"/>
        <v>0</v>
      </c>
      <c r="S2125" s="19">
        <f t="shared" si="285"/>
        <v>0</v>
      </c>
      <c r="T2125" s="20">
        <f t="shared" si="287"/>
        <v>0</v>
      </c>
      <c r="U2125" s="17">
        <f>IFERROR(SUMIF('LISTA DE EMBARQUE'!B:B,MICRO!E:E,'LISTA DE EMBARQUE'!G:G),"")</f>
        <v>0</v>
      </c>
      <c r="V2125" s="12" t="str">
        <f>IFERROR(VLOOKUP(Tabela1[[#This Row],[COD.MDE]],'LISTA DE EMBARQUE'!B:L,11,0),"")</f>
        <v/>
      </c>
      <c r="W2125" s="13" t="str">
        <f>IFERROR(COUNTIF(#REF!,Tabela1[[#This Row],[Colunas5]]),"")</f>
        <v/>
      </c>
      <c r="X2125" s="14">
        <f>Tabela1[[#This Row],[QIANTIDADE EXPEDIDA]]*Tabela1[[#This Row],[PESO UNI]]</f>
        <v>0</v>
      </c>
      <c r="Y2125" s="14">
        <f t="shared" si="288"/>
        <v>0</v>
      </c>
      <c r="Z2125" s="21">
        <f>Tabela1[[#This Row],[PESO TOTAL]]-Tabela1[[#This Row],[Peso Expedido]]</f>
        <v>0</v>
      </c>
      <c r="AA2125" s="18"/>
      <c r="AB2125" s="40" t="s">
        <v>3204</v>
      </c>
      <c r="AC2125" s="40"/>
      <c r="AD2125" s="40"/>
      <c r="AE2125" s="40"/>
      <c r="AF2125" s="40"/>
      <c r="AG2125" s="40"/>
      <c r="AH2125" s="40"/>
      <c r="AI2125" s="40" t="str">
        <f t="shared" si="284"/>
        <v>ok</v>
      </c>
      <c r="AJ2125"/>
      <c r="AK2125" t="str">
        <f>Tabela1[[#This Row],[Coluna1]]&amp;Tabela1[[#This Row],[PEDIDO]]</f>
        <v/>
      </c>
      <c r="AL2125"/>
      <c r="AM2125"/>
      <c r="AN2125"/>
      <c r="AO2125" t="str">
        <f t="shared" si="289"/>
        <v>/</v>
      </c>
      <c r="AP2125" t="str">
        <f>Tabela1[[#This Row],[TAG]]&amp;Tabela1[[#This Row],[PEDIDO]]&amp;Tabela1[[#This Row],[PRODUTO]]</f>
        <v/>
      </c>
      <c r="AQ2125" s="23" t="str">
        <f>Tabela1[[#This Row],[PRODUTO]]&amp;Tabela1[[#This Row],[TAG]]</f>
        <v/>
      </c>
      <c r="AR2125" s="183">
        <f>Tabela1[[#This Row],[PESO TOTAL]]*Tabela1[[#This Row],[MATÉRIA PRIMA]]</f>
        <v>0</v>
      </c>
      <c r="AS2125" s="28">
        <f>Tabela1[[#This Row],[PESO TOTAL]]*Tabela1[[#This Row],[PREPARAÇÃO ]]</f>
        <v>0</v>
      </c>
      <c r="AT2125" s="28">
        <f>Tabela1[[#This Row],[PESO TOTAL]]*Tabela1[[#This Row],[CALDEIRARIA]]</f>
        <v>0</v>
      </c>
      <c r="AU2125" s="28">
        <f>Tabela1[[#This Row],[PESO TOTAL]]*Tabela1[[#This Row],[SOLDA]]</f>
        <v>0</v>
      </c>
      <c r="AV2125" s="28">
        <f>Tabela1[[#This Row],[PESO TOTAL]]*Tabela1[[#This Row],[ACABAMENTO]]</f>
        <v>0</v>
      </c>
      <c r="AW2125" s="28">
        <f>Tabela1[[#This Row],[PESO TOTAL]]*Tabela1[[#This Row],[PRONTO ACABADO]]</f>
        <v>0</v>
      </c>
      <c r="AX2125" s="28">
        <f>Tabela1[[#This Row],[PESO TOTAL]]*Tabela1[[#This Row],[EXPEDIÇÃO ]]</f>
        <v>0</v>
      </c>
      <c r="AY2125" s="28" t="str">
        <f>Tabela1[[#This Row],[PEDIDO]]&amp;Tabela1[[#This Row],[PRODUTO]]</f>
        <v/>
      </c>
      <c r="AZ2125" s="44">
        <f>IF(AF2125="",0,IF(ISTEXT(AF2125),H2125*VALUE(SUBSTITUTE(AF2125,"%",""))/100,H2125*AF2125))-Tabela1[[#This Row],[PRONTO ACABADO2]]</f>
        <v>0</v>
      </c>
      <c r="BA2125" s="44">
        <f>IF(AG2125="",0,IF(ISTEXT(AG2125),H2125*VALUE(SUBSTITUTE(AG2125,"%",""))/100,H2125*AG2125))-Tabela1[[#This Row],[PESO EXPEDIDO2]]</f>
        <v>0</v>
      </c>
      <c r="BB2125" s="44">
        <f t="shared" si="290"/>
        <v>0</v>
      </c>
      <c r="BC2125" s="44">
        <f t="shared" si="291"/>
        <v>0</v>
      </c>
      <c r="BD2125" s="44"/>
    </row>
    <row r="2126" spans="1:56" ht="15.75" hidden="1" customHeight="1" x14ac:dyDescent="0.25">
      <c r="A2126" s="6"/>
      <c r="B2126" s="22"/>
      <c r="C2126" s="7"/>
      <c r="D2126" s="46"/>
      <c r="E2126" s="7"/>
      <c r="F2126" s="7"/>
      <c r="G2126" s="44"/>
      <c r="H2126" s="41">
        <f>Tabela1[[#This Row],[PESO UNI]]*Tabela1[[#This Row],[QTE]]</f>
        <v>0</v>
      </c>
      <c r="I2126" s="7"/>
      <c r="J2126" s="8"/>
      <c r="K2126" s="8"/>
      <c r="L2126" s="9"/>
      <c r="M2126" s="10"/>
      <c r="N2126" s="8"/>
      <c r="O2126" s="12"/>
      <c r="P2126" s="13"/>
      <c r="Q2126" s="14">
        <f>Tabela1[[#This Row],[QTDE/ Fabricação]]-Tabela1[[#This Row],[QTE]]</f>
        <v>0</v>
      </c>
      <c r="R2126" s="19">
        <f t="shared" si="286"/>
        <v>0</v>
      </c>
      <c r="S2126" s="19">
        <f t="shared" si="285"/>
        <v>0</v>
      </c>
      <c r="T2126" s="20">
        <f t="shared" si="287"/>
        <v>0</v>
      </c>
      <c r="U2126" s="17">
        <f>IFERROR(SUMIF('LISTA DE EMBARQUE'!B:B,MICRO!E:E,'LISTA DE EMBARQUE'!G:G),"")</f>
        <v>0</v>
      </c>
      <c r="V2126" s="12" t="str">
        <f>IFERROR(VLOOKUP(Tabela1[[#This Row],[COD.MDE]],'LISTA DE EMBARQUE'!B:L,11,0),"")</f>
        <v/>
      </c>
      <c r="W2126" s="13" t="str">
        <f>IFERROR(COUNTIF(#REF!,Tabela1[[#This Row],[Colunas5]]),"")</f>
        <v/>
      </c>
      <c r="X2126" s="14">
        <f>Tabela1[[#This Row],[QIANTIDADE EXPEDIDA]]*Tabela1[[#This Row],[PESO UNI]]</f>
        <v>0</v>
      </c>
      <c r="Y2126" s="14">
        <f t="shared" si="288"/>
        <v>0</v>
      </c>
      <c r="Z2126" s="21">
        <f>Tabela1[[#This Row],[PESO TOTAL]]-Tabela1[[#This Row],[Peso Expedido]]</f>
        <v>0</v>
      </c>
      <c r="AA2126" s="18"/>
      <c r="AB2126" s="40" t="s">
        <v>3204</v>
      </c>
      <c r="AC2126" s="40"/>
      <c r="AD2126" s="40"/>
      <c r="AE2126" s="40"/>
      <c r="AF2126" s="40"/>
      <c r="AG2126" s="40"/>
      <c r="AH2126" s="40"/>
      <c r="AI2126" s="40" t="str">
        <f t="shared" si="284"/>
        <v>ok</v>
      </c>
      <c r="AJ2126"/>
      <c r="AK2126" t="str">
        <f>Tabela1[[#This Row],[Coluna1]]&amp;Tabela1[[#This Row],[PEDIDO]]</f>
        <v/>
      </c>
      <c r="AL2126"/>
      <c r="AM2126"/>
      <c r="AN2126"/>
      <c r="AO2126" t="str">
        <f t="shared" si="289"/>
        <v>/</v>
      </c>
      <c r="AP2126" t="str">
        <f>Tabela1[[#This Row],[TAG]]&amp;Tabela1[[#This Row],[PEDIDO]]&amp;Tabela1[[#This Row],[PRODUTO]]</f>
        <v/>
      </c>
      <c r="AQ2126" s="23" t="str">
        <f>Tabela1[[#This Row],[PRODUTO]]&amp;Tabela1[[#This Row],[TAG]]</f>
        <v/>
      </c>
      <c r="AR2126" s="183">
        <f>Tabela1[[#This Row],[PESO TOTAL]]*Tabela1[[#This Row],[MATÉRIA PRIMA]]</f>
        <v>0</v>
      </c>
      <c r="AS2126" s="28">
        <f>Tabela1[[#This Row],[PESO TOTAL]]*Tabela1[[#This Row],[PREPARAÇÃO ]]</f>
        <v>0</v>
      </c>
      <c r="AT2126" s="28">
        <f>Tabela1[[#This Row],[PESO TOTAL]]*Tabela1[[#This Row],[CALDEIRARIA]]</f>
        <v>0</v>
      </c>
      <c r="AU2126" s="28">
        <f>Tabela1[[#This Row],[PESO TOTAL]]*Tabela1[[#This Row],[SOLDA]]</f>
        <v>0</v>
      </c>
      <c r="AV2126" s="28">
        <f>Tabela1[[#This Row],[PESO TOTAL]]*Tabela1[[#This Row],[ACABAMENTO]]</f>
        <v>0</v>
      </c>
      <c r="AW2126" s="28">
        <f>Tabela1[[#This Row],[PESO TOTAL]]*Tabela1[[#This Row],[PRONTO ACABADO]]</f>
        <v>0</v>
      </c>
      <c r="AX2126" s="28">
        <f>Tabela1[[#This Row],[PESO TOTAL]]*Tabela1[[#This Row],[EXPEDIÇÃO ]]</f>
        <v>0</v>
      </c>
      <c r="AY2126" s="28" t="str">
        <f>Tabela1[[#This Row],[PEDIDO]]&amp;Tabela1[[#This Row],[PRODUTO]]</f>
        <v/>
      </c>
      <c r="AZ2126" s="44">
        <f>IF(AF2126="",0,IF(ISTEXT(AF2126),H2126*VALUE(SUBSTITUTE(AF2126,"%",""))/100,H2126*AF2126))-Tabela1[[#This Row],[PRONTO ACABADO2]]</f>
        <v>0</v>
      </c>
      <c r="BA2126" s="44">
        <f>IF(AG2126="",0,IF(ISTEXT(AG2126),H2126*VALUE(SUBSTITUTE(AG2126,"%",""))/100,H2126*AG2126))-Tabela1[[#This Row],[PESO EXPEDIDO2]]</f>
        <v>0</v>
      </c>
      <c r="BB2126" s="44">
        <f t="shared" si="290"/>
        <v>0</v>
      </c>
      <c r="BC2126" s="44">
        <f t="shared" si="291"/>
        <v>0</v>
      </c>
      <c r="BD2126" s="44"/>
    </row>
    <row r="2127" spans="1:56" ht="15.75" hidden="1" customHeight="1" x14ac:dyDescent="0.25">
      <c r="A2127" s="6"/>
      <c r="B2127" s="22"/>
      <c r="C2127" s="7"/>
      <c r="D2127" s="46"/>
      <c r="E2127" s="7"/>
      <c r="F2127" s="7"/>
      <c r="G2127" s="44"/>
      <c r="H2127" s="41">
        <f>Tabela1[[#This Row],[PESO UNI]]*Tabela1[[#This Row],[QTE]]</f>
        <v>0</v>
      </c>
      <c r="I2127" s="7"/>
      <c r="J2127" s="8"/>
      <c r="K2127" s="8"/>
      <c r="L2127" s="9"/>
      <c r="M2127" s="10"/>
      <c r="N2127" s="8"/>
      <c r="O2127" s="12"/>
      <c r="P2127" s="13"/>
      <c r="Q2127" s="14">
        <f>Tabela1[[#This Row],[QTDE/ Fabricação]]-Tabela1[[#This Row],[QTE]]</f>
        <v>0</v>
      </c>
      <c r="R2127" s="19">
        <f t="shared" si="286"/>
        <v>0</v>
      </c>
      <c r="S2127" s="19">
        <f t="shared" si="285"/>
        <v>0</v>
      </c>
      <c r="T2127" s="20">
        <f t="shared" si="287"/>
        <v>0</v>
      </c>
      <c r="U2127" s="17">
        <f>IFERROR(SUMIF('LISTA DE EMBARQUE'!B:B,MICRO!E:E,'LISTA DE EMBARQUE'!G:G),"")</f>
        <v>0</v>
      </c>
      <c r="V2127" s="12" t="str">
        <f>IFERROR(VLOOKUP(Tabela1[[#This Row],[COD.MDE]],'LISTA DE EMBARQUE'!B:L,11,0),"")</f>
        <v/>
      </c>
      <c r="W2127" s="13" t="str">
        <f>IFERROR(COUNTIF(#REF!,Tabela1[[#This Row],[Colunas5]]),"")</f>
        <v/>
      </c>
      <c r="X2127" s="14">
        <f>Tabela1[[#This Row],[QIANTIDADE EXPEDIDA]]*Tabela1[[#This Row],[PESO UNI]]</f>
        <v>0</v>
      </c>
      <c r="Y2127" s="14">
        <f t="shared" si="288"/>
        <v>0</v>
      </c>
      <c r="Z2127" s="21">
        <f>Tabela1[[#This Row],[PESO TOTAL]]-Tabela1[[#This Row],[Peso Expedido]]</f>
        <v>0</v>
      </c>
      <c r="AA2127" s="18"/>
      <c r="AB2127" s="40" t="s">
        <v>3204</v>
      </c>
      <c r="AC2127" s="40"/>
      <c r="AD2127" s="40"/>
      <c r="AE2127" s="40"/>
      <c r="AF2127" s="40"/>
      <c r="AG2127" s="40"/>
      <c r="AH2127" s="40"/>
      <c r="AI2127" s="40" t="str">
        <f t="shared" si="284"/>
        <v>ok</v>
      </c>
      <c r="AJ2127"/>
      <c r="AK2127" t="str">
        <f>Tabela1[[#This Row],[Coluna1]]&amp;Tabela1[[#This Row],[PEDIDO]]</f>
        <v/>
      </c>
      <c r="AL2127"/>
      <c r="AM2127"/>
      <c r="AN2127"/>
      <c r="AO2127" t="str">
        <f t="shared" si="289"/>
        <v>/</v>
      </c>
      <c r="AP2127" t="str">
        <f>Tabela1[[#This Row],[TAG]]&amp;Tabela1[[#This Row],[PEDIDO]]&amp;Tabela1[[#This Row],[PRODUTO]]</f>
        <v/>
      </c>
      <c r="AQ2127" s="23" t="str">
        <f>Tabela1[[#This Row],[PRODUTO]]&amp;Tabela1[[#This Row],[TAG]]</f>
        <v/>
      </c>
      <c r="AR2127" s="183">
        <f>Tabela1[[#This Row],[PESO TOTAL]]*Tabela1[[#This Row],[MATÉRIA PRIMA]]</f>
        <v>0</v>
      </c>
      <c r="AS2127" s="28">
        <f>Tabela1[[#This Row],[PESO TOTAL]]*Tabela1[[#This Row],[PREPARAÇÃO ]]</f>
        <v>0</v>
      </c>
      <c r="AT2127" s="28">
        <f>Tabela1[[#This Row],[PESO TOTAL]]*Tabela1[[#This Row],[CALDEIRARIA]]</f>
        <v>0</v>
      </c>
      <c r="AU2127" s="28">
        <f>Tabela1[[#This Row],[PESO TOTAL]]*Tabela1[[#This Row],[SOLDA]]</f>
        <v>0</v>
      </c>
      <c r="AV2127" s="28">
        <f>Tabela1[[#This Row],[PESO TOTAL]]*Tabela1[[#This Row],[ACABAMENTO]]</f>
        <v>0</v>
      </c>
      <c r="AW2127" s="28">
        <f>Tabela1[[#This Row],[PESO TOTAL]]*Tabela1[[#This Row],[PRONTO ACABADO]]</f>
        <v>0</v>
      </c>
      <c r="AX2127" s="28">
        <f>Tabela1[[#This Row],[PESO TOTAL]]*Tabela1[[#This Row],[EXPEDIÇÃO ]]</f>
        <v>0</v>
      </c>
      <c r="AY2127" s="28" t="str">
        <f>Tabela1[[#This Row],[PEDIDO]]&amp;Tabela1[[#This Row],[PRODUTO]]</f>
        <v/>
      </c>
      <c r="AZ2127" s="44">
        <f>IF(AF2127="",0,IF(ISTEXT(AF2127),H2127*VALUE(SUBSTITUTE(AF2127,"%",""))/100,H2127*AF2127))-Tabela1[[#This Row],[PRONTO ACABADO2]]</f>
        <v>0</v>
      </c>
      <c r="BA2127" s="44">
        <f>IF(AG2127="",0,IF(ISTEXT(AG2127),H2127*VALUE(SUBSTITUTE(AG2127,"%",""))/100,H2127*AG2127))-Tabela1[[#This Row],[PESO EXPEDIDO2]]</f>
        <v>0</v>
      </c>
      <c r="BB2127" s="44">
        <f t="shared" si="290"/>
        <v>0</v>
      </c>
      <c r="BC2127" s="44">
        <f t="shared" si="291"/>
        <v>0</v>
      </c>
      <c r="BD2127" s="44"/>
    </row>
    <row r="2128" spans="1:56" ht="15.75" hidden="1" customHeight="1" x14ac:dyDescent="0.25">
      <c r="A2128" s="6"/>
      <c r="B2128" s="22"/>
      <c r="C2128" s="7"/>
      <c r="D2128" s="46"/>
      <c r="E2128" s="7"/>
      <c r="F2128" s="7"/>
      <c r="G2128" s="44"/>
      <c r="H2128" s="41">
        <f>Tabela1[[#This Row],[PESO UNI]]*Tabela1[[#This Row],[QTE]]</f>
        <v>0</v>
      </c>
      <c r="I2128" s="7"/>
      <c r="J2128" s="8"/>
      <c r="K2128" s="8"/>
      <c r="L2128" s="9"/>
      <c r="M2128" s="10"/>
      <c r="N2128" s="8"/>
      <c r="O2128" s="12"/>
      <c r="P2128" s="13"/>
      <c r="Q2128" s="14">
        <f>Tabela1[[#This Row],[QTDE/ Fabricação]]-Tabela1[[#This Row],[QTE]]</f>
        <v>0</v>
      </c>
      <c r="R2128" s="19">
        <f t="shared" si="286"/>
        <v>0</v>
      </c>
      <c r="S2128" s="19">
        <f t="shared" si="285"/>
        <v>0</v>
      </c>
      <c r="T2128" s="20">
        <f t="shared" si="287"/>
        <v>0</v>
      </c>
      <c r="U2128" s="17">
        <f>IFERROR(SUMIF('LISTA DE EMBARQUE'!B:B,MICRO!E:E,'LISTA DE EMBARQUE'!G:G),"")</f>
        <v>0</v>
      </c>
      <c r="V2128" s="12" t="str">
        <f>IFERROR(VLOOKUP(Tabela1[[#This Row],[COD.MDE]],'LISTA DE EMBARQUE'!B:L,11,0),"")</f>
        <v/>
      </c>
      <c r="W2128" s="13" t="str">
        <f>IFERROR(COUNTIF(#REF!,Tabela1[[#This Row],[Colunas5]]),"")</f>
        <v/>
      </c>
      <c r="X2128" s="14">
        <f>Tabela1[[#This Row],[QIANTIDADE EXPEDIDA]]*Tabela1[[#This Row],[PESO UNI]]</f>
        <v>0</v>
      </c>
      <c r="Y2128" s="14">
        <f t="shared" si="288"/>
        <v>0</v>
      </c>
      <c r="Z2128" s="21">
        <f>Tabela1[[#This Row],[PESO TOTAL]]-Tabela1[[#This Row],[Peso Expedido]]</f>
        <v>0</v>
      </c>
      <c r="AA2128" s="18"/>
      <c r="AB2128" s="40" t="s">
        <v>3204</v>
      </c>
      <c r="AC2128" s="40"/>
      <c r="AD2128" s="40"/>
      <c r="AE2128" s="40"/>
      <c r="AF2128" s="40"/>
      <c r="AG2128" s="40"/>
      <c r="AH2128" s="40"/>
      <c r="AI2128" s="40" t="str">
        <f t="shared" si="284"/>
        <v>ok</v>
      </c>
      <c r="AJ2128"/>
      <c r="AK2128" t="str">
        <f>Tabela1[[#This Row],[Coluna1]]&amp;Tabela1[[#This Row],[PEDIDO]]</f>
        <v/>
      </c>
      <c r="AL2128"/>
      <c r="AM2128"/>
      <c r="AN2128"/>
      <c r="AO2128" t="str">
        <f t="shared" si="289"/>
        <v>/</v>
      </c>
      <c r="AP2128" t="str">
        <f>Tabela1[[#This Row],[TAG]]&amp;Tabela1[[#This Row],[PEDIDO]]&amp;Tabela1[[#This Row],[PRODUTO]]</f>
        <v/>
      </c>
      <c r="AQ2128" s="23" t="str">
        <f>Tabela1[[#This Row],[PRODUTO]]&amp;Tabela1[[#This Row],[TAG]]</f>
        <v/>
      </c>
      <c r="AR2128" s="183">
        <f>Tabela1[[#This Row],[PESO TOTAL]]*Tabela1[[#This Row],[MATÉRIA PRIMA]]</f>
        <v>0</v>
      </c>
      <c r="AS2128" s="28">
        <f>Tabela1[[#This Row],[PESO TOTAL]]*Tabela1[[#This Row],[PREPARAÇÃO ]]</f>
        <v>0</v>
      </c>
      <c r="AT2128" s="28">
        <f>Tabela1[[#This Row],[PESO TOTAL]]*Tabela1[[#This Row],[CALDEIRARIA]]</f>
        <v>0</v>
      </c>
      <c r="AU2128" s="28">
        <f>Tabela1[[#This Row],[PESO TOTAL]]*Tabela1[[#This Row],[SOLDA]]</f>
        <v>0</v>
      </c>
      <c r="AV2128" s="28">
        <f>Tabela1[[#This Row],[PESO TOTAL]]*Tabela1[[#This Row],[ACABAMENTO]]</f>
        <v>0</v>
      </c>
      <c r="AW2128" s="28">
        <f>Tabela1[[#This Row],[PESO TOTAL]]*Tabela1[[#This Row],[PRONTO ACABADO]]</f>
        <v>0</v>
      </c>
      <c r="AX2128" s="28">
        <f>Tabela1[[#This Row],[PESO TOTAL]]*Tabela1[[#This Row],[EXPEDIÇÃO ]]</f>
        <v>0</v>
      </c>
      <c r="AY2128" s="28" t="str">
        <f>Tabela1[[#This Row],[PEDIDO]]&amp;Tabela1[[#This Row],[PRODUTO]]</f>
        <v/>
      </c>
      <c r="AZ2128" s="44">
        <f>IF(AF2128="",0,IF(ISTEXT(AF2128),H2128*VALUE(SUBSTITUTE(AF2128,"%",""))/100,H2128*AF2128))-Tabela1[[#This Row],[PRONTO ACABADO2]]</f>
        <v>0</v>
      </c>
      <c r="BA2128" s="44">
        <f>IF(AG2128="",0,IF(ISTEXT(AG2128),H2128*VALUE(SUBSTITUTE(AG2128,"%",""))/100,H2128*AG2128))-Tabela1[[#This Row],[PESO EXPEDIDO2]]</f>
        <v>0</v>
      </c>
      <c r="BB2128" s="44">
        <f t="shared" si="290"/>
        <v>0</v>
      </c>
      <c r="BC2128" s="44">
        <f t="shared" si="291"/>
        <v>0</v>
      </c>
      <c r="BD2128" s="44"/>
    </row>
    <row r="2129" spans="1:56" ht="15.75" hidden="1" customHeight="1" x14ac:dyDescent="0.25">
      <c r="A2129" s="6"/>
      <c r="B2129" s="22"/>
      <c r="C2129" s="7"/>
      <c r="D2129" s="46"/>
      <c r="E2129" s="7"/>
      <c r="F2129" s="7"/>
      <c r="G2129" s="44"/>
      <c r="H2129" s="41">
        <f>Tabela1[[#This Row],[PESO UNI]]*Tabela1[[#This Row],[QTE]]</f>
        <v>0</v>
      </c>
      <c r="I2129" s="7"/>
      <c r="J2129" s="8"/>
      <c r="K2129" s="8"/>
      <c r="L2129" s="9"/>
      <c r="M2129" s="10"/>
      <c r="N2129" s="8"/>
      <c r="O2129" s="12"/>
      <c r="P2129" s="13"/>
      <c r="Q2129" s="14">
        <f>Tabela1[[#This Row],[QTDE/ Fabricação]]-Tabela1[[#This Row],[QTE]]</f>
        <v>0</v>
      </c>
      <c r="R2129" s="19">
        <f t="shared" si="286"/>
        <v>0</v>
      </c>
      <c r="S2129" s="19">
        <f t="shared" si="285"/>
        <v>0</v>
      </c>
      <c r="T2129" s="20">
        <f t="shared" si="287"/>
        <v>0</v>
      </c>
      <c r="U2129" s="17">
        <f>IFERROR(SUMIF('LISTA DE EMBARQUE'!B:B,MICRO!E:E,'LISTA DE EMBARQUE'!G:G),"")</f>
        <v>0</v>
      </c>
      <c r="V2129" s="12" t="str">
        <f>IFERROR(VLOOKUP(Tabela1[[#This Row],[COD.MDE]],'LISTA DE EMBARQUE'!B:L,11,0),"")</f>
        <v/>
      </c>
      <c r="W2129" s="13" t="str">
        <f>IFERROR(COUNTIF(#REF!,Tabela1[[#This Row],[Colunas5]]),"")</f>
        <v/>
      </c>
      <c r="X2129" s="14">
        <f>Tabela1[[#This Row],[QIANTIDADE EXPEDIDA]]*Tabela1[[#This Row],[PESO UNI]]</f>
        <v>0</v>
      </c>
      <c r="Y2129" s="14">
        <f t="shared" si="288"/>
        <v>0</v>
      </c>
      <c r="Z2129" s="21">
        <f>Tabela1[[#This Row],[PESO TOTAL]]-Tabela1[[#This Row],[Peso Expedido]]</f>
        <v>0</v>
      </c>
      <c r="AA2129" s="18"/>
      <c r="AB2129" s="40" t="s">
        <v>3204</v>
      </c>
      <c r="AC2129" s="40"/>
      <c r="AD2129" s="40"/>
      <c r="AE2129" s="40"/>
      <c r="AF2129" s="40"/>
      <c r="AG2129" s="40"/>
      <c r="AH2129" s="40"/>
      <c r="AI2129" s="40" t="str">
        <f t="shared" ref="AI2129:AI2192" si="292">IF(Z2129&lt;=0,"ok","")</f>
        <v>ok</v>
      </c>
      <c r="AJ2129"/>
      <c r="AK2129" t="str">
        <f>Tabela1[[#This Row],[Coluna1]]&amp;Tabela1[[#This Row],[PEDIDO]]</f>
        <v/>
      </c>
      <c r="AL2129"/>
      <c r="AM2129"/>
      <c r="AN2129"/>
      <c r="AO2129" t="str">
        <f t="shared" si="289"/>
        <v>/</v>
      </c>
      <c r="AP2129" t="str">
        <f>Tabela1[[#This Row],[TAG]]&amp;Tabela1[[#This Row],[PEDIDO]]&amp;Tabela1[[#This Row],[PRODUTO]]</f>
        <v/>
      </c>
      <c r="AQ2129" s="23" t="str">
        <f>Tabela1[[#This Row],[PRODUTO]]&amp;Tabela1[[#This Row],[TAG]]</f>
        <v/>
      </c>
      <c r="AR2129" s="183">
        <f>Tabela1[[#This Row],[PESO TOTAL]]*Tabela1[[#This Row],[MATÉRIA PRIMA]]</f>
        <v>0</v>
      </c>
      <c r="AS2129" s="28">
        <f>Tabela1[[#This Row],[PESO TOTAL]]*Tabela1[[#This Row],[PREPARAÇÃO ]]</f>
        <v>0</v>
      </c>
      <c r="AT2129" s="28">
        <f>Tabela1[[#This Row],[PESO TOTAL]]*Tabela1[[#This Row],[CALDEIRARIA]]</f>
        <v>0</v>
      </c>
      <c r="AU2129" s="28">
        <f>Tabela1[[#This Row],[PESO TOTAL]]*Tabela1[[#This Row],[SOLDA]]</f>
        <v>0</v>
      </c>
      <c r="AV2129" s="28">
        <f>Tabela1[[#This Row],[PESO TOTAL]]*Tabela1[[#This Row],[ACABAMENTO]]</f>
        <v>0</v>
      </c>
      <c r="AW2129" s="28">
        <f>Tabela1[[#This Row],[PESO TOTAL]]*Tabela1[[#This Row],[PRONTO ACABADO]]</f>
        <v>0</v>
      </c>
      <c r="AX2129" s="28">
        <f>Tabela1[[#This Row],[PESO TOTAL]]*Tabela1[[#This Row],[EXPEDIÇÃO ]]</f>
        <v>0</v>
      </c>
      <c r="AY2129" s="28" t="str">
        <f>Tabela1[[#This Row],[PEDIDO]]&amp;Tabela1[[#This Row],[PRODUTO]]</f>
        <v/>
      </c>
      <c r="AZ2129" s="44">
        <f>IF(AF2129="",0,IF(ISTEXT(AF2129),H2129*VALUE(SUBSTITUTE(AF2129,"%",""))/100,H2129*AF2129))-Tabela1[[#This Row],[PRONTO ACABADO2]]</f>
        <v>0</v>
      </c>
      <c r="BA2129" s="44">
        <f>IF(AG2129="",0,IF(ISTEXT(AG2129),H2129*VALUE(SUBSTITUTE(AG2129,"%",""))/100,H2129*AG2129))-Tabela1[[#This Row],[PESO EXPEDIDO2]]</f>
        <v>0</v>
      </c>
      <c r="BB2129" s="44">
        <f t="shared" si="290"/>
        <v>0</v>
      </c>
      <c r="BC2129" s="44">
        <f t="shared" si="291"/>
        <v>0</v>
      </c>
      <c r="BD2129" s="44"/>
    </row>
    <row r="2130" spans="1:56" ht="15.75" hidden="1" customHeight="1" x14ac:dyDescent="0.25">
      <c r="A2130" s="6"/>
      <c r="B2130" s="22"/>
      <c r="C2130" s="7"/>
      <c r="D2130" s="46"/>
      <c r="E2130" s="7"/>
      <c r="F2130" s="7"/>
      <c r="G2130" s="44"/>
      <c r="H2130" s="41">
        <f>Tabela1[[#This Row],[PESO UNI]]*Tabela1[[#This Row],[QTE]]</f>
        <v>0</v>
      </c>
      <c r="I2130" s="7"/>
      <c r="J2130" s="8"/>
      <c r="K2130" s="8"/>
      <c r="L2130" s="9"/>
      <c r="M2130" s="10"/>
      <c r="N2130" s="8"/>
      <c r="O2130" s="12"/>
      <c r="P2130" s="13"/>
      <c r="Q2130" s="14">
        <f>Tabela1[[#This Row],[QTDE/ Fabricação]]-Tabela1[[#This Row],[QTE]]</f>
        <v>0</v>
      </c>
      <c r="R2130" s="19">
        <f t="shared" si="286"/>
        <v>0</v>
      </c>
      <c r="S2130" s="19">
        <f t="shared" si="285"/>
        <v>0</v>
      </c>
      <c r="T2130" s="20">
        <f t="shared" si="287"/>
        <v>0</v>
      </c>
      <c r="U2130" s="17">
        <f>IFERROR(SUMIF('LISTA DE EMBARQUE'!B:B,MICRO!E:E,'LISTA DE EMBARQUE'!G:G),"")</f>
        <v>0</v>
      </c>
      <c r="V2130" s="12" t="str">
        <f>IFERROR(VLOOKUP(Tabela1[[#This Row],[COD.MDE]],'LISTA DE EMBARQUE'!B:L,11,0),"")</f>
        <v/>
      </c>
      <c r="W2130" s="13" t="str">
        <f>IFERROR(COUNTIF(#REF!,Tabela1[[#This Row],[Colunas5]]),"")</f>
        <v/>
      </c>
      <c r="X2130" s="14">
        <f>Tabela1[[#This Row],[QIANTIDADE EXPEDIDA]]*Tabela1[[#This Row],[PESO UNI]]</f>
        <v>0</v>
      </c>
      <c r="Y2130" s="14">
        <f t="shared" si="288"/>
        <v>0</v>
      </c>
      <c r="Z2130" s="21">
        <f>Tabela1[[#This Row],[PESO TOTAL]]-Tabela1[[#This Row],[Peso Expedido]]</f>
        <v>0</v>
      </c>
      <c r="AA2130" s="18"/>
      <c r="AB2130" s="40" t="s">
        <v>3204</v>
      </c>
      <c r="AC2130" s="40"/>
      <c r="AD2130" s="40"/>
      <c r="AE2130" s="40"/>
      <c r="AF2130" s="40"/>
      <c r="AG2130" s="40"/>
      <c r="AH2130" s="40"/>
      <c r="AI2130" s="40" t="str">
        <f t="shared" si="292"/>
        <v>ok</v>
      </c>
      <c r="AJ2130"/>
      <c r="AK2130" t="str">
        <f>Tabela1[[#This Row],[Coluna1]]&amp;Tabela1[[#This Row],[PEDIDO]]</f>
        <v/>
      </c>
      <c r="AL2130"/>
      <c r="AM2130"/>
      <c r="AN2130"/>
      <c r="AO2130" t="str">
        <f t="shared" si="289"/>
        <v>/</v>
      </c>
      <c r="AP2130" t="str">
        <f>Tabela1[[#This Row],[TAG]]&amp;Tabela1[[#This Row],[PEDIDO]]&amp;Tabela1[[#This Row],[PRODUTO]]</f>
        <v/>
      </c>
      <c r="AQ2130" s="23" t="str">
        <f>Tabela1[[#This Row],[PRODUTO]]&amp;Tabela1[[#This Row],[TAG]]</f>
        <v/>
      </c>
      <c r="AR2130" s="183">
        <f>Tabela1[[#This Row],[PESO TOTAL]]*Tabela1[[#This Row],[MATÉRIA PRIMA]]</f>
        <v>0</v>
      </c>
      <c r="AS2130" s="28">
        <f>Tabela1[[#This Row],[PESO TOTAL]]*Tabela1[[#This Row],[PREPARAÇÃO ]]</f>
        <v>0</v>
      </c>
      <c r="AT2130" s="28">
        <f>Tabela1[[#This Row],[PESO TOTAL]]*Tabela1[[#This Row],[CALDEIRARIA]]</f>
        <v>0</v>
      </c>
      <c r="AU2130" s="28">
        <f>Tabela1[[#This Row],[PESO TOTAL]]*Tabela1[[#This Row],[SOLDA]]</f>
        <v>0</v>
      </c>
      <c r="AV2130" s="28">
        <f>Tabela1[[#This Row],[PESO TOTAL]]*Tabela1[[#This Row],[ACABAMENTO]]</f>
        <v>0</v>
      </c>
      <c r="AW2130" s="28">
        <f>Tabela1[[#This Row],[PESO TOTAL]]*Tabela1[[#This Row],[PRONTO ACABADO]]</f>
        <v>0</v>
      </c>
      <c r="AX2130" s="28">
        <f>Tabela1[[#This Row],[PESO TOTAL]]*Tabela1[[#This Row],[EXPEDIÇÃO ]]</f>
        <v>0</v>
      </c>
      <c r="AY2130" s="28" t="str">
        <f>Tabela1[[#This Row],[PEDIDO]]&amp;Tabela1[[#This Row],[PRODUTO]]</f>
        <v/>
      </c>
      <c r="AZ2130" s="44">
        <f>IF(AF2130="",0,IF(ISTEXT(AF2130),H2130*VALUE(SUBSTITUTE(AF2130,"%",""))/100,H2130*AF2130))-Tabela1[[#This Row],[PRONTO ACABADO2]]</f>
        <v>0</v>
      </c>
      <c r="BA2130" s="44">
        <f>IF(AG2130="",0,IF(ISTEXT(AG2130),H2130*VALUE(SUBSTITUTE(AG2130,"%",""))/100,H2130*AG2130))-Tabela1[[#This Row],[PESO EXPEDIDO2]]</f>
        <v>0</v>
      </c>
      <c r="BB2130" s="44">
        <f t="shared" si="290"/>
        <v>0</v>
      </c>
      <c r="BC2130" s="44">
        <f t="shared" si="291"/>
        <v>0</v>
      </c>
      <c r="BD2130" s="44"/>
    </row>
    <row r="2131" spans="1:56" ht="15.75" hidden="1" customHeight="1" x14ac:dyDescent="0.25">
      <c r="A2131" s="6"/>
      <c r="B2131" s="22"/>
      <c r="C2131" s="7"/>
      <c r="D2131" s="46"/>
      <c r="E2131" s="7"/>
      <c r="F2131" s="7"/>
      <c r="G2131" s="44"/>
      <c r="H2131" s="41">
        <f>Tabela1[[#This Row],[PESO UNI]]*Tabela1[[#This Row],[QTE]]</f>
        <v>0</v>
      </c>
      <c r="I2131" s="7"/>
      <c r="J2131" s="8"/>
      <c r="K2131" s="8"/>
      <c r="L2131" s="9"/>
      <c r="M2131" s="10"/>
      <c r="N2131" s="8"/>
      <c r="O2131" s="12"/>
      <c r="P2131" s="13"/>
      <c r="Q2131" s="14">
        <f>Tabela1[[#This Row],[QTDE/ Fabricação]]-Tabela1[[#This Row],[QTE]]</f>
        <v>0</v>
      </c>
      <c r="R2131" s="19">
        <f t="shared" si="286"/>
        <v>0</v>
      </c>
      <c r="S2131" s="19">
        <f t="shared" si="285"/>
        <v>0</v>
      </c>
      <c r="T2131" s="20">
        <f t="shared" si="287"/>
        <v>0</v>
      </c>
      <c r="U2131" s="17">
        <f>IFERROR(SUMIF('LISTA DE EMBARQUE'!B:B,MICRO!E:E,'LISTA DE EMBARQUE'!G:G),"")</f>
        <v>0</v>
      </c>
      <c r="V2131" s="12" t="str">
        <f>IFERROR(VLOOKUP(Tabela1[[#This Row],[COD.MDE]],'LISTA DE EMBARQUE'!B:L,11,0),"")</f>
        <v/>
      </c>
      <c r="W2131" s="13" t="str">
        <f>IFERROR(COUNTIF(#REF!,Tabela1[[#This Row],[Colunas5]]),"")</f>
        <v/>
      </c>
      <c r="X2131" s="14">
        <f>Tabela1[[#This Row],[QIANTIDADE EXPEDIDA]]*Tabela1[[#This Row],[PESO UNI]]</f>
        <v>0</v>
      </c>
      <c r="Y2131" s="14">
        <f t="shared" si="288"/>
        <v>0</v>
      </c>
      <c r="Z2131" s="21">
        <f>Tabela1[[#This Row],[PESO TOTAL]]-Tabela1[[#This Row],[Peso Expedido]]</f>
        <v>0</v>
      </c>
      <c r="AA2131" s="18"/>
      <c r="AB2131" s="40" t="s">
        <v>3204</v>
      </c>
      <c r="AC2131" s="40"/>
      <c r="AD2131" s="40"/>
      <c r="AE2131" s="40"/>
      <c r="AF2131" s="40"/>
      <c r="AG2131" s="40"/>
      <c r="AH2131" s="40"/>
      <c r="AI2131" s="40" t="str">
        <f t="shared" si="292"/>
        <v>ok</v>
      </c>
      <c r="AJ2131"/>
      <c r="AK2131" t="str">
        <f>Tabela1[[#This Row],[Coluna1]]&amp;Tabela1[[#This Row],[PEDIDO]]</f>
        <v/>
      </c>
      <c r="AL2131"/>
      <c r="AM2131"/>
      <c r="AN2131"/>
      <c r="AO2131" t="str">
        <f t="shared" si="289"/>
        <v>/</v>
      </c>
      <c r="AP2131" t="str">
        <f>Tabela1[[#This Row],[TAG]]&amp;Tabela1[[#This Row],[PEDIDO]]&amp;Tabela1[[#This Row],[PRODUTO]]</f>
        <v/>
      </c>
      <c r="AQ2131" s="23" t="str">
        <f>Tabela1[[#This Row],[PRODUTO]]&amp;Tabela1[[#This Row],[TAG]]</f>
        <v/>
      </c>
      <c r="AR2131" s="183">
        <f>Tabela1[[#This Row],[PESO TOTAL]]*Tabela1[[#This Row],[MATÉRIA PRIMA]]</f>
        <v>0</v>
      </c>
      <c r="AS2131" s="28">
        <f>Tabela1[[#This Row],[PESO TOTAL]]*Tabela1[[#This Row],[PREPARAÇÃO ]]</f>
        <v>0</v>
      </c>
      <c r="AT2131" s="28">
        <f>Tabela1[[#This Row],[PESO TOTAL]]*Tabela1[[#This Row],[CALDEIRARIA]]</f>
        <v>0</v>
      </c>
      <c r="AU2131" s="28">
        <f>Tabela1[[#This Row],[PESO TOTAL]]*Tabela1[[#This Row],[SOLDA]]</f>
        <v>0</v>
      </c>
      <c r="AV2131" s="28">
        <f>Tabela1[[#This Row],[PESO TOTAL]]*Tabela1[[#This Row],[ACABAMENTO]]</f>
        <v>0</v>
      </c>
      <c r="AW2131" s="28">
        <f>Tabela1[[#This Row],[PESO TOTAL]]*Tabela1[[#This Row],[PRONTO ACABADO]]</f>
        <v>0</v>
      </c>
      <c r="AX2131" s="28">
        <f>Tabela1[[#This Row],[PESO TOTAL]]*Tabela1[[#This Row],[EXPEDIÇÃO ]]</f>
        <v>0</v>
      </c>
      <c r="AY2131" s="28" t="str">
        <f>Tabela1[[#This Row],[PEDIDO]]&amp;Tabela1[[#This Row],[PRODUTO]]</f>
        <v/>
      </c>
      <c r="AZ2131" s="44">
        <f>IF(AF2131="",0,IF(ISTEXT(AF2131),H2131*VALUE(SUBSTITUTE(AF2131,"%",""))/100,H2131*AF2131))-Tabela1[[#This Row],[PRONTO ACABADO2]]</f>
        <v>0</v>
      </c>
      <c r="BA2131" s="44">
        <f>IF(AG2131="",0,IF(ISTEXT(AG2131),H2131*VALUE(SUBSTITUTE(AG2131,"%",""))/100,H2131*AG2131))-Tabela1[[#This Row],[PESO EXPEDIDO2]]</f>
        <v>0</v>
      </c>
      <c r="BB2131" s="44">
        <f t="shared" si="290"/>
        <v>0</v>
      </c>
      <c r="BC2131" s="44">
        <f t="shared" si="291"/>
        <v>0</v>
      </c>
      <c r="BD2131" s="44"/>
    </row>
    <row r="2132" spans="1:56" ht="15.75" hidden="1" customHeight="1" x14ac:dyDescent="0.25">
      <c r="A2132" s="6"/>
      <c r="B2132" s="22"/>
      <c r="C2132" s="7"/>
      <c r="D2132" s="46"/>
      <c r="E2132" s="7"/>
      <c r="F2132" s="7"/>
      <c r="G2132" s="44"/>
      <c r="H2132" s="41">
        <f>Tabela1[[#This Row],[PESO UNI]]*Tabela1[[#This Row],[QTE]]</f>
        <v>0</v>
      </c>
      <c r="I2132" s="7"/>
      <c r="J2132" s="8"/>
      <c r="K2132" s="8"/>
      <c r="L2132" s="9"/>
      <c r="M2132" s="10"/>
      <c r="N2132" s="8"/>
      <c r="O2132" s="12"/>
      <c r="P2132" s="13"/>
      <c r="Q2132" s="14">
        <f>Tabela1[[#This Row],[QTDE/ Fabricação]]-Tabela1[[#This Row],[QTE]]</f>
        <v>0</v>
      </c>
      <c r="R2132" s="19">
        <f t="shared" si="286"/>
        <v>0</v>
      </c>
      <c r="S2132" s="19">
        <f t="shared" si="285"/>
        <v>0</v>
      </c>
      <c r="T2132" s="20">
        <f t="shared" si="287"/>
        <v>0</v>
      </c>
      <c r="U2132" s="17">
        <f>IFERROR(SUMIF('LISTA DE EMBARQUE'!B:B,MICRO!E:E,'LISTA DE EMBARQUE'!G:G),"")</f>
        <v>0</v>
      </c>
      <c r="V2132" s="12" t="str">
        <f>IFERROR(VLOOKUP(Tabela1[[#This Row],[COD.MDE]],'LISTA DE EMBARQUE'!B:L,11,0),"")</f>
        <v/>
      </c>
      <c r="W2132" s="13" t="str">
        <f>IFERROR(COUNTIF(#REF!,Tabela1[[#This Row],[Colunas5]]),"")</f>
        <v/>
      </c>
      <c r="X2132" s="14">
        <f>Tabela1[[#This Row],[QIANTIDADE EXPEDIDA]]*Tabela1[[#This Row],[PESO UNI]]</f>
        <v>0</v>
      </c>
      <c r="Y2132" s="14">
        <f t="shared" si="288"/>
        <v>0</v>
      </c>
      <c r="Z2132" s="21">
        <f>Tabela1[[#This Row],[PESO TOTAL]]-Tabela1[[#This Row],[Peso Expedido]]</f>
        <v>0</v>
      </c>
      <c r="AA2132" s="18"/>
      <c r="AB2132" s="40" t="s">
        <v>3204</v>
      </c>
      <c r="AC2132" s="40"/>
      <c r="AD2132" s="40"/>
      <c r="AE2132" s="40"/>
      <c r="AF2132" s="40"/>
      <c r="AG2132" s="40"/>
      <c r="AH2132" s="40"/>
      <c r="AI2132" s="40" t="str">
        <f t="shared" si="292"/>
        <v>ok</v>
      </c>
      <c r="AJ2132"/>
      <c r="AK2132" t="str">
        <f>Tabela1[[#This Row],[Coluna1]]&amp;Tabela1[[#This Row],[PEDIDO]]</f>
        <v/>
      </c>
      <c r="AL2132"/>
      <c r="AM2132"/>
      <c r="AN2132"/>
      <c r="AO2132" t="str">
        <f t="shared" si="289"/>
        <v>/</v>
      </c>
      <c r="AP2132" t="str">
        <f>Tabela1[[#This Row],[TAG]]&amp;Tabela1[[#This Row],[PEDIDO]]&amp;Tabela1[[#This Row],[PRODUTO]]</f>
        <v/>
      </c>
      <c r="AQ2132" s="23" t="str">
        <f>Tabela1[[#This Row],[PRODUTO]]&amp;Tabela1[[#This Row],[TAG]]</f>
        <v/>
      </c>
      <c r="AR2132" s="183">
        <f>Tabela1[[#This Row],[PESO TOTAL]]*Tabela1[[#This Row],[MATÉRIA PRIMA]]</f>
        <v>0</v>
      </c>
      <c r="AS2132" s="28">
        <f>Tabela1[[#This Row],[PESO TOTAL]]*Tabela1[[#This Row],[PREPARAÇÃO ]]</f>
        <v>0</v>
      </c>
      <c r="AT2132" s="28">
        <f>Tabela1[[#This Row],[PESO TOTAL]]*Tabela1[[#This Row],[CALDEIRARIA]]</f>
        <v>0</v>
      </c>
      <c r="AU2132" s="28">
        <f>Tabela1[[#This Row],[PESO TOTAL]]*Tabela1[[#This Row],[SOLDA]]</f>
        <v>0</v>
      </c>
      <c r="AV2132" s="28">
        <f>Tabela1[[#This Row],[PESO TOTAL]]*Tabela1[[#This Row],[ACABAMENTO]]</f>
        <v>0</v>
      </c>
      <c r="AW2132" s="28">
        <f>Tabela1[[#This Row],[PESO TOTAL]]*Tabela1[[#This Row],[PRONTO ACABADO]]</f>
        <v>0</v>
      </c>
      <c r="AX2132" s="28">
        <f>Tabela1[[#This Row],[PESO TOTAL]]*Tabela1[[#This Row],[EXPEDIÇÃO ]]</f>
        <v>0</v>
      </c>
      <c r="AY2132" s="28" t="str">
        <f>Tabela1[[#This Row],[PEDIDO]]&amp;Tabela1[[#This Row],[PRODUTO]]</f>
        <v/>
      </c>
      <c r="AZ2132" s="44">
        <f>IF(AF2132="",0,IF(ISTEXT(AF2132),H2132*VALUE(SUBSTITUTE(AF2132,"%",""))/100,H2132*AF2132))-Tabela1[[#This Row],[PRONTO ACABADO2]]</f>
        <v>0</v>
      </c>
      <c r="BA2132" s="44">
        <f>IF(AG2132="",0,IF(ISTEXT(AG2132),H2132*VALUE(SUBSTITUTE(AG2132,"%",""))/100,H2132*AG2132))-Tabela1[[#This Row],[PESO EXPEDIDO2]]</f>
        <v>0</v>
      </c>
      <c r="BB2132" s="44">
        <f t="shared" si="290"/>
        <v>0</v>
      </c>
      <c r="BC2132" s="44">
        <f t="shared" si="291"/>
        <v>0</v>
      </c>
      <c r="BD2132" s="44"/>
    </row>
    <row r="2133" spans="1:56" ht="15.75" hidden="1" customHeight="1" x14ac:dyDescent="0.25">
      <c r="A2133" s="6"/>
      <c r="B2133" s="22"/>
      <c r="C2133" s="7"/>
      <c r="D2133" s="46"/>
      <c r="E2133" s="7"/>
      <c r="F2133" s="7"/>
      <c r="G2133" s="44"/>
      <c r="H2133" s="41">
        <f>Tabela1[[#This Row],[PESO UNI]]*Tabela1[[#This Row],[QTE]]</f>
        <v>0</v>
      </c>
      <c r="I2133" s="7"/>
      <c r="J2133" s="8"/>
      <c r="K2133" s="8"/>
      <c r="L2133" s="9"/>
      <c r="M2133" s="10"/>
      <c r="N2133" s="8"/>
      <c r="O2133" s="12"/>
      <c r="P2133" s="13"/>
      <c r="Q2133" s="14">
        <f>Tabela1[[#This Row],[QTDE/ Fabricação]]-Tabela1[[#This Row],[QTE]]</f>
        <v>0</v>
      </c>
      <c r="R2133" s="19">
        <f t="shared" si="286"/>
        <v>0</v>
      </c>
      <c r="S2133" s="19">
        <f t="shared" si="285"/>
        <v>0</v>
      </c>
      <c r="T2133" s="20">
        <f t="shared" si="287"/>
        <v>0</v>
      </c>
      <c r="U2133" s="17">
        <f>IFERROR(SUMIF('LISTA DE EMBARQUE'!B:B,MICRO!E:E,'LISTA DE EMBARQUE'!G:G),"")</f>
        <v>0</v>
      </c>
      <c r="V2133" s="12" t="str">
        <f>IFERROR(VLOOKUP(Tabela1[[#This Row],[COD.MDE]],'LISTA DE EMBARQUE'!B:L,11,0),"")</f>
        <v/>
      </c>
      <c r="W2133" s="13" t="str">
        <f>IFERROR(COUNTIF(#REF!,Tabela1[[#This Row],[Colunas5]]),"")</f>
        <v/>
      </c>
      <c r="X2133" s="14">
        <f>Tabela1[[#This Row],[QIANTIDADE EXPEDIDA]]*Tabela1[[#This Row],[PESO UNI]]</f>
        <v>0</v>
      </c>
      <c r="Y2133" s="14">
        <f t="shared" si="288"/>
        <v>0</v>
      </c>
      <c r="Z2133" s="21">
        <f>Tabela1[[#This Row],[PESO TOTAL]]-Tabela1[[#This Row],[Peso Expedido]]</f>
        <v>0</v>
      </c>
      <c r="AA2133" s="18"/>
      <c r="AB2133" s="40" t="s">
        <v>3204</v>
      </c>
      <c r="AC2133" s="40"/>
      <c r="AD2133" s="40"/>
      <c r="AE2133" s="40"/>
      <c r="AF2133" s="40"/>
      <c r="AG2133" s="40"/>
      <c r="AH2133" s="40"/>
      <c r="AI2133" s="40" t="str">
        <f t="shared" si="292"/>
        <v>ok</v>
      </c>
      <c r="AJ2133"/>
      <c r="AK2133" t="str">
        <f>Tabela1[[#This Row],[Coluna1]]&amp;Tabela1[[#This Row],[PEDIDO]]</f>
        <v/>
      </c>
      <c r="AL2133"/>
      <c r="AM2133"/>
      <c r="AN2133"/>
      <c r="AO2133" t="str">
        <f t="shared" si="289"/>
        <v>/</v>
      </c>
      <c r="AP2133" t="str">
        <f>Tabela1[[#This Row],[TAG]]&amp;Tabela1[[#This Row],[PEDIDO]]&amp;Tabela1[[#This Row],[PRODUTO]]</f>
        <v/>
      </c>
      <c r="AQ2133" s="23" t="str">
        <f>Tabela1[[#This Row],[PRODUTO]]&amp;Tabela1[[#This Row],[TAG]]</f>
        <v/>
      </c>
      <c r="AR2133" s="183">
        <f>Tabela1[[#This Row],[PESO TOTAL]]*Tabela1[[#This Row],[MATÉRIA PRIMA]]</f>
        <v>0</v>
      </c>
      <c r="AS2133" s="28">
        <f>Tabela1[[#This Row],[PESO TOTAL]]*Tabela1[[#This Row],[PREPARAÇÃO ]]</f>
        <v>0</v>
      </c>
      <c r="AT2133" s="28">
        <f>Tabela1[[#This Row],[PESO TOTAL]]*Tabela1[[#This Row],[CALDEIRARIA]]</f>
        <v>0</v>
      </c>
      <c r="AU2133" s="28">
        <f>Tabela1[[#This Row],[PESO TOTAL]]*Tabela1[[#This Row],[SOLDA]]</f>
        <v>0</v>
      </c>
      <c r="AV2133" s="28">
        <f>Tabela1[[#This Row],[PESO TOTAL]]*Tabela1[[#This Row],[ACABAMENTO]]</f>
        <v>0</v>
      </c>
      <c r="AW2133" s="28">
        <f>Tabela1[[#This Row],[PESO TOTAL]]*Tabela1[[#This Row],[PRONTO ACABADO]]</f>
        <v>0</v>
      </c>
      <c r="AX2133" s="28">
        <f>Tabela1[[#This Row],[PESO TOTAL]]*Tabela1[[#This Row],[EXPEDIÇÃO ]]</f>
        <v>0</v>
      </c>
      <c r="AY2133" s="28" t="str">
        <f>Tabela1[[#This Row],[PEDIDO]]&amp;Tabela1[[#This Row],[PRODUTO]]</f>
        <v/>
      </c>
      <c r="AZ2133" s="44">
        <f>IF(AF2133="",0,IF(ISTEXT(AF2133),H2133*VALUE(SUBSTITUTE(AF2133,"%",""))/100,H2133*AF2133))-Tabela1[[#This Row],[PRONTO ACABADO2]]</f>
        <v>0</v>
      </c>
      <c r="BA2133" s="44">
        <f>IF(AG2133="",0,IF(ISTEXT(AG2133),H2133*VALUE(SUBSTITUTE(AG2133,"%",""))/100,H2133*AG2133))-Tabela1[[#This Row],[PESO EXPEDIDO2]]</f>
        <v>0</v>
      </c>
      <c r="BB2133" s="44">
        <f t="shared" si="290"/>
        <v>0</v>
      </c>
      <c r="BC2133" s="44">
        <f t="shared" si="291"/>
        <v>0</v>
      </c>
      <c r="BD2133" s="44"/>
    </row>
    <row r="2134" spans="1:56" ht="15.75" hidden="1" customHeight="1" x14ac:dyDescent="0.25">
      <c r="A2134" s="6"/>
      <c r="B2134" s="22"/>
      <c r="C2134" s="7"/>
      <c r="D2134" s="46"/>
      <c r="E2134" s="7"/>
      <c r="F2134" s="7"/>
      <c r="G2134" s="44"/>
      <c r="H2134" s="41">
        <f>Tabela1[[#This Row],[PESO UNI]]*Tabela1[[#This Row],[QTE]]</f>
        <v>0</v>
      </c>
      <c r="I2134" s="7"/>
      <c r="J2134" s="8"/>
      <c r="K2134" s="8"/>
      <c r="L2134" s="9"/>
      <c r="M2134" s="10"/>
      <c r="N2134" s="8"/>
      <c r="O2134" s="12"/>
      <c r="P2134" s="13"/>
      <c r="Q2134" s="14">
        <f>Tabela1[[#This Row],[QTDE/ Fabricação]]-Tabela1[[#This Row],[QTE]]</f>
        <v>0</v>
      </c>
      <c r="R2134" s="19">
        <f t="shared" si="286"/>
        <v>0</v>
      </c>
      <c r="S2134" s="19">
        <f t="shared" si="285"/>
        <v>0</v>
      </c>
      <c r="T2134" s="20">
        <f t="shared" si="287"/>
        <v>0</v>
      </c>
      <c r="U2134" s="17">
        <f>IFERROR(SUMIF('LISTA DE EMBARQUE'!B:B,MICRO!E:E,'LISTA DE EMBARQUE'!G:G),"")</f>
        <v>0</v>
      </c>
      <c r="V2134" s="12" t="str">
        <f>IFERROR(VLOOKUP(Tabela1[[#This Row],[COD.MDE]],'LISTA DE EMBARQUE'!B:L,11,0),"")</f>
        <v/>
      </c>
      <c r="W2134" s="13" t="str">
        <f>IFERROR(COUNTIF(#REF!,Tabela1[[#This Row],[Colunas5]]),"")</f>
        <v/>
      </c>
      <c r="X2134" s="14">
        <f>Tabela1[[#This Row],[QIANTIDADE EXPEDIDA]]*Tabela1[[#This Row],[PESO UNI]]</f>
        <v>0</v>
      </c>
      <c r="Y2134" s="14">
        <f t="shared" si="288"/>
        <v>0</v>
      </c>
      <c r="Z2134" s="21">
        <f>Tabela1[[#This Row],[PESO TOTAL]]-Tabela1[[#This Row],[Peso Expedido]]</f>
        <v>0</v>
      </c>
      <c r="AA2134" s="18"/>
      <c r="AB2134" s="40" t="s">
        <v>3204</v>
      </c>
      <c r="AC2134" s="40"/>
      <c r="AD2134" s="40"/>
      <c r="AE2134" s="40"/>
      <c r="AF2134" s="40"/>
      <c r="AG2134" s="40"/>
      <c r="AH2134" s="40"/>
      <c r="AI2134" s="40" t="str">
        <f t="shared" si="292"/>
        <v>ok</v>
      </c>
      <c r="AJ2134"/>
      <c r="AK2134" t="str">
        <f>Tabela1[[#This Row],[Coluna1]]&amp;Tabela1[[#This Row],[PEDIDO]]</f>
        <v/>
      </c>
      <c r="AL2134"/>
      <c r="AM2134"/>
      <c r="AN2134"/>
      <c r="AO2134" t="str">
        <f t="shared" si="289"/>
        <v>/</v>
      </c>
      <c r="AP2134" t="str">
        <f>Tabela1[[#This Row],[TAG]]&amp;Tabela1[[#This Row],[PEDIDO]]&amp;Tabela1[[#This Row],[PRODUTO]]</f>
        <v/>
      </c>
      <c r="AQ2134" s="23" t="str">
        <f>Tabela1[[#This Row],[PRODUTO]]&amp;Tabela1[[#This Row],[TAG]]</f>
        <v/>
      </c>
      <c r="AR2134" s="183">
        <f>Tabela1[[#This Row],[PESO TOTAL]]*Tabela1[[#This Row],[MATÉRIA PRIMA]]</f>
        <v>0</v>
      </c>
      <c r="AS2134" s="28">
        <f>Tabela1[[#This Row],[PESO TOTAL]]*Tabela1[[#This Row],[PREPARAÇÃO ]]</f>
        <v>0</v>
      </c>
      <c r="AT2134" s="28">
        <f>Tabela1[[#This Row],[PESO TOTAL]]*Tabela1[[#This Row],[CALDEIRARIA]]</f>
        <v>0</v>
      </c>
      <c r="AU2134" s="28">
        <f>Tabela1[[#This Row],[PESO TOTAL]]*Tabela1[[#This Row],[SOLDA]]</f>
        <v>0</v>
      </c>
      <c r="AV2134" s="28">
        <f>Tabela1[[#This Row],[PESO TOTAL]]*Tabela1[[#This Row],[ACABAMENTO]]</f>
        <v>0</v>
      </c>
      <c r="AW2134" s="28">
        <f>Tabela1[[#This Row],[PESO TOTAL]]*Tabela1[[#This Row],[PRONTO ACABADO]]</f>
        <v>0</v>
      </c>
      <c r="AX2134" s="28">
        <f>Tabela1[[#This Row],[PESO TOTAL]]*Tabela1[[#This Row],[EXPEDIÇÃO ]]</f>
        <v>0</v>
      </c>
      <c r="AY2134" s="28" t="str">
        <f>Tabela1[[#This Row],[PEDIDO]]&amp;Tabela1[[#This Row],[PRODUTO]]</f>
        <v/>
      </c>
      <c r="AZ2134" s="44">
        <f>IF(AF2134="",0,IF(ISTEXT(AF2134),H2134*VALUE(SUBSTITUTE(AF2134,"%",""))/100,H2134*AF2134))-Tabela1[[#This Row],[PRONTO ACABADO2]]</f>
        <v>0</v>
      </c>
      <c r="BA2134" s="44">
        <f>IF(AG2134="",0,IF(ISTEXT(AG2134),H2134*VALUE(SUBSTITUTE(AG2134,"%",""))/100,H2134*AG2134))-Tabela1[[#This Row],[PESO EXPEDIDO2]]</f>
        <v>0</v>
      </c>
      <c r="BB2134" s="44">
        <f t="shared" si="290"/>
        <v>0</v>
      </c>
      <c r="BC2134" s="44">
        <f t="shared" si="291"/>
        <v>0</v>
      </c>
      <c r="BD2134" s="44"/>
    </row>
    <row r="2135" spans="1:56" ht="15.75" hidden="1" customHeight="1" x14ac:dyDescent="0.25">
      <c r="A2135" s="6"/>
      <c r="B2135" s="22"/>
      <c r="C2135" s="7"/>
      <c r="D2135" s="46"/>
      <c r="E2135" s="7"/>
      <c r="F2135" s="7"/>
      <c r="G2135" s="44"/>
      <c r="H2135" s="41">
        <f>Tabela1[[#This Row],[PESO UNI]]*Tabela1[[#This Row],[QTE]]</f>
        <v>0</v>
      </c>
      <c r="I2135" s="7"/>
      <c r="J2135" s="8"/>
      <c r="K2135" s="8"/>
      <c r="L2135" s="9"/>
      <c r="M2135" s="10"/>
      <c r="N2135" s="8"/>
      <c r="O2135" s="12"/>
      <c r="P2135" s="13"/>
      <c r="Q2135" s="14">
        <f>Tabela1[[#This Row],[QTDE/ Fabricação]]-Tabela1[[#This Row],[QTE]]</f>
        <v>0</v>
      </c>
      <c r="R2135" s="19">
        <f t="shared" si="286"/>
        <v>0</v>
      </c>
      <c r="S2135" s="19">
        <f t="shared" si="285"/>
        <v>0</v>
      </c>
      <c r="T2135" s="20">
        <f t="shared" si="287"/>
        <v>0</v>
      </c>
      <c r="U2135" s="17">
        <f>IFERROR(SUMIF('LISTA DE EMBARQUE'!B:B,MICRO!E:E,'LISTA DE EMBARQUE'!G:G),"")</f>
        <v>0</v>
      </c>
      <c r="V2135" s="12" t="str">
        <f>IFERROR(VLOOKUP(Tabela1[[#This Row],[COD.MDE]],'LISTA DE EMBARQUE'!B:L,11,0),"")</f>
        <v/>
      </c>
      <c r="W2135" s="13" t="str">
        <f>IFERROR(COUNTIF(#REF!,Tabela1[[#This Row],[Colunas5]]),"")</f>
        <v/>
      </c>
      <c r="X2135" s="14">
        <f>Tabela1[[#This Row],[QIANTIDADE EXPEDIDA]]*Tabela1[[#This Row],[PESO UNI]]</f>
        <v>0</v>
      </c>
      <c r="Y2135" s="14">
        <f t="shared" si="288"/>
        <v>0</v>
      </c>
      <c r="Z2135" s="21">
        <f>Tabela1[[#This Row],[PESO TOTAL]]-Tabela1[[#This Row],[Peso Expedido]]</f>
        <v>0</v>
      </c>
      <c r="AA2135" s="18"/>
      <c r="AB2135" s="40">
        <v>1</v>
      </c>
      <c r="AC2135" s="40"/>
      <c r="AD2135" s="40"/>
      <c r="AE2135" s="40"/>
      <c r="AF2135" s="40"/>
      <c r="AG2135" s="40"/>
      <c r="AH2135" s="40"/>
      <c r="AI2135" s="40" t="str">
        <f t="shared" si="292"/>
        <v>ok</v>
      </c>
      <c r="AJ2135"/>
      <c r="AK2135" t="str">
        <f>Tabela1[[#This Row],[Coluna1]]&amp;Tabela1[[#This Row],[PEDIDO]]</f>
        <v/>
      </c>
      <c r="AL2135"/>
      <c r="AM2135"/>
      <c r="AN2135"/>
      <c r="AO2135" t="str">
        <f t="shared" si="289"/>
        <v>/</v>
      </c>
      <c r="AP2135" t="str">
        <f>Tabela1[[#This Row],[TAG]]&amp;Tabela1[[#This Row],[PEDIDO]]&amp;Tabela1[[#This Row],[PRODUTO]]</f>
        <v/>
      </c>
      <c r="AQ2135" s="23" t="str">
        <f>Tabela1[[#This Row],[PRODUTO]]&amp;Tabela1[[#This Row],[TAG]]</f>
        <v/>
      </c>
      <c r="AR2135" s="183">
        <f>Tabela1[[#This Row],[PESO TOTAL]]*Tabela1[[#This Row],[MATÉRIA PRIMA]]</f>
        <v>0</v>
      </c>
      <c r="AS2135" s="28">
        <f>Tabela1[[#This Row],[PESO TOTAL]]*Tabela1[[#This Row],[PREPARAÇÃO ]]</f>
        <v>0</v>
      </c>
      <c r="AT2135" s="28">
        <f>Tabela1[[#This Row],[PESO TOTAL]]*Tabela1[[#This Row],[CALDEIRARIA]]</f>
        <v>0</v>
      </c>
      <c r="AU2135" s="28">
        <f>Tabela1[[#This Row],[PESO TOTAL]]*Tabela1[[#This Row],[SOLDA]]</f>
        <v>0</v>
      </c>
      <c r="AV2135" s="28">
        <f>Tabela1[[#This Row],[PESO TOTAL]]*Tabela1[[#This Row],[ACABAMENTO]]</f>
        <v>0</v>
      </c>
      <c r="AW2135" s="28">
        <f>Tabela1[[#This Row],[PESO TOTAL]]*Tabela1[[#This Row],[PRONTO ACABADO]]</f>
        <v>0</v>
      </c>
      <c r="AX2135" s="28">
        <f>Tabela1[[#This Row],[PESO TOTAL]]*Tabela1[[#This Row],[EXPEDIÇÃO ]]</f>
        <v>0</v>
      </c>
      <c r="AY2135" s="28" t="str">
        <f>Tabela1[[#This Row],[PEDIDO]]&amp;Tabela1[[#This Row],[PRODUTO]]</f>
        <v/>
      </c>
      <c r="AZ2135" s="44">
        <f>IF(AF2135="",0,IF(ISTEXT(AF2135),H2135*VALUE(SUBSTITUTE(AF2135,"%",""))/100,H2135*AF2135))-Tabela1[[#This Row],[PRONTO ACABADO2]]</f>
        <v>0</v>
      </c>
      <c r="BA2135" s="44">
        <f>IF(AG2135="",0,IF(ISTEXT(AG2135),H2135*VALUE(SUBSTITUTE(AG2135,"%",""))/100,H2135*AG2135))-Tabela1[[#This Row],[PESO EXPEDIDO2]]</f>
        <v>0</v>
      </c>
      <c r="BB2135" s="44">
        <f t="shared" si="290"/>
        <v>0</v>
      </c>
      <c r="BC2135" s="44">
        <f t="shared" si="291"/>
        <v>0</v>
      </c>
      <c r="BD2135" s="44"/>
    </row>
    <row r="2136" spans="1:56" ht="15.75" hidden="1" customHeight="1" x14ac:dyDescent="0.25">
      <c r="A2136" s="6"/>
      <c r="B2136" s="22"/>
      <c r="C2136" s="7"/>
      <c r="D2136" s="46"/>
      <c r="E2136" s="7"/>
      <c r="F2136" s="7"/>
      <c r="G2136" s="44"/>
      <c r="H2136" s="41">
        <f>Tabela1[[#This Row],[PESO UNI]]*Tabela1[[#This Row],[QTE]]</f>
        <v>0</v>
      </c>
      <c r="I2136" s="7"/>
      <c r="J2136" s="8"/>
      <c r="K2136" s="8"/>
      <c r="L2136" s="9"/>
      <c r="M2136" s="10"/>
      <c r="N2136" s="8"/>
      <c r="O2136" s="12"/>
      <c r="P2136" s="13"/>
      <c r="Q2136" s="14">
        <f>Tabela1[[#This Row],[QTDE/ Fabricação]]-Tabela1[[#This Row],[QTE]]</f>
        <v>0</v>
      </c>
      <c r="R2136" s="19">
        <f t="shared" si="286"/>
        <v>0</v>
      </c>
      <c r="S2136" s="19">
        <f t="shared" si="285"/>
        <v>0</v>
      </c>
      <c r="T2136" s="20">
        <f t="shared" si="287"/>
        <v>0</v>
      </c>
      <c r="U2136" s="17">
        <f>IFERROR(SUMIF('LISTA DE EMBARQUE'!B:B,MICRO!E:E,'LISTA DE EMBARQUE'!G:G),"")</f>
        <v>0</v>
      </c>
      <c r="V2136" s="12" t="str">
        <f>IFERROR(VLOOKUP(Tabela1[[#This Row],[COD.MDE]],'LISTA DE EMBARQUE'!B:L,11,0),"")</f>
        <v/>
      </c>
      <c r="W2136" s="13" t="str">
        <f>IFERROR(COUNTIF(#REF!,Tabela1[[#This Row],[Colunas5]]),"")</f>
        <v/>
      </c>
      <c r="X2136" s="14">
        <f>Tabela1[[#This Row],[QIANTIDADE EXPEDIDA]]*Tabela1[[#This Row],[PESO UNI]]</f>
        <v>0</v>
      </c>
      <c r="Y2136" s="14">
        <f t="shared" si="288"/>
        <v>0</v>
      </c>
      <c r="Z2136" s="21">
        <f>Tabela1[[#This Row],[PESO TOTAL]]-Tabela1[[#This Row],[Peso Expedido]]</f>
        <v>0</v>
      </c>
      <c r="AA2136" s="18"/>
      <c r="AB2136" s="40">
        <v>1</v>
      </c>
      <c r="AC2136" s="40"/>
      <c r="AD2136" s="40"/>
      <c r="AE2136" s="40"/>
      <c r="AF2136" s="40"/>
      <c r="AG2136" s="40"/>
      <c r="AH2136" s="40"/>
      <c r="AI2136" s="40" t="str">
        <f t="shared" si="292"/>
        <v>ok</v>
      </c>
      <c r="AJ2136"/>
      <c r="AK2136" t="str">
        <f>Tabela1[[#This Row],[Coluna1]]&amp;Tabela1[[#This Row],[PEDIDO]]</f>
        <v/>
      </c>
      <c r="AL2136"/>
      <c r="AM2136"/>
      <c r="AN2136"/>
      <c r="AO2136" t="str">
        <f t="shared" si="289"/>
        <v>/</v>
      </c>
      <c r="AP2136" t="str">
        <f>Tabela1[[#This Row],[TAG]]&amp;Tabela1[[#This Row],[PEDIDO]]&amp;Tabela1[[#This Row],[PRODUTO]]</f>
        <v/>
      </c>
      <c r="AQ2136" s="23" t="str">
        <f>Tabela1[[#This Row],[PRODUTO]]&amp;Tabela1[[#This Row],[TAG]]</f>
        <v/>
      </c>
      <c r="AR2136" s="183">
        <f>Tabela1[[#This Row],[PESO TOTAL]]*Tabela1[[#This Row],[MATÉRIA PRIMA]]</f>
        <v>0</v>
      </c>
      <c r="AS2136" s="28">
        <f>Tabela1[[#This Row],[PESO TOTAL]]*Tabela1[[#This Row],[PREPARAÇÃO ]]</f>
        <v>0</v>
      </c>
      <c r="AT2136" s="28">
        <f>Tabela1[[#This Row],[PESO TOTAL]]*Tabela1[[#This Row],[CALDEIRARIA]]</f>
        <v>0</v>
      </c>
      <c r="AU2136" s="28">
        <f>Tabela1[[#This Row],[PESO TOTAL]]*Tabela1[[#This Row],[SOLDA]]</f>
        <v>0</v>
      </c>
      <c r="AV2136" s="28">
        <f>Tabela1[[#This Row],[PESO TOTAL]]*Tabela1[[#This Row],[ACABAMENTO]]</f>
        <v>0</v>
      </c>
      <c r="AW2136" s="28">
        <f>Tabela1[[#This Row],[PESO TOTAL]]*Tabela1[[#This Row],[PRONTO ACABADO]]</f>
        <v>0</v>
      </c>
      <c r="AX2136" s="28">
        <f>Tabela1[[#This Row],[PESO TOTAL]]*Tabela1[[#This Row],[EXPEDIÇÃO ]]</f>
        <v>0</v>
      </c>
      <c r="AY2136" s="28" t="str">
        <f>Tabela1[[#This Row],[PEDIDO]]&amp;Tabela1[[#This Row],[PRODUTO]]</f>
        <v/>
      </c>
      <c r="AZ2136" s="44">
        <f>IF(AF2136="",0,IF(ISTEXT(AF2136),H2136*VALUE(SUBSTITUTE(AF2136,"%",""))/100,H2136*AF2136))-Tabela1[[#This Row],[PRONTO ACABADO2]]</f>
        <v>0</v>
      </c>
      <c r="BA2136" s="44">
        <f>IF(AG2136="",0,IF(ISTEXT(AG2136),H2136*VALUE(SUBSTITUTE(AG2136,"%",""))/100,H2136*AG2136))-Tabela1[[#This Row],[PESO EXPEDIDO2]]</f>
        <v>0</v>
      </c>
      <c r="BB2136" s="44">
        <f t="shared" si="290"/>
        <v>0</v>
      </c>
      <c r="BC2136" s="44">
        <f t="shared" si="291"/>
        <v>0</v>
      </c>
      <c r="BD2136" s="44"/>
    </row>
    <row r="2137" spans="1:56" ht="15.75" hidden="1" customHeight="1" x14ac:dyDescent="0.25">
      <c r="A2137" s="6"/>
      <c r="B2137" s="22"/>
      <c r="C2137" s="7"/>
      <c r="D2137" s="46"/>
      <c r="E2137" s="7"/>
      <c r="F2137" s="7"/>
      <c r="G2137" s="44"/>
      <c r="H2137" s="41">
        <f>Tabela1[[#This Row],[PESO UNI]]*Tabela1[[#This Row],[QTE]]</f>
        <v>0</v>
      </c>
      <c r="I2137" s="7"/>
      <c r="J2137" s="8"/>
      <c r="K2137" s="8"/>
      <c r="L2137" s="9"/>
      <c r="M2137" s="10"/>
      <c r="N2137" s="8"/>
      <c r="O2137" s="12"/>
      <c r="P2137" s="13"/>
      <c r="Q2137" s="14">
        <f>Tabela1[[#This Row],[QTDE/ Fabricação]]-Tabela1[[#This Row],[QTE]]</f>
        <v>0</v>
      </c>
      <c r="R2137" s="19">
        <f t="shared" si="286"/>
        <v>0</v>
      </c>
      <c r="S2137" s="19">
        <f t="shared" si="285"/>
        <v>0</v>
      </c>
      <c r="T2137" s="20">
        <f t="shared" si="287"/>
        <v>0</v>
      </c>
      <c r="U2137" s="17">
        <f>IFERROR(SUMIF('LISTA DE EMBARQUE'!B:B,MICRO!E:E,'LISTA DE EMBARQUE'!G:G),"")</f>
        <v>0</v>
      </c>
      <c r="V2137" s="12" t="str">
        <f>IFERROR(VLOOKUP(Tabela1[[#This Row],[COD.MDE]],'LISTA DE EMBARQUE'!B:L,11,0),"")</f>
        <v/>
      </c>
      <c r="W2137" s="13" t="str">
        <f>IFERROR(COUNTIF(#REF!,Tabela1[[#This Row],[Colunas5]]),"")</f>
        <v/>
      </c>
      <c r="X2137" s="14">
        <f>Tabela1[[#This Row],[QIANTIDADE EXPEDIDA]]*Tabela1[[#This Row],[PESO UNI]]</f>
        <v>0</v>
      </c>
      <c r="Y2137" s="14">
        <f t="shared" si="288"/>
        <v>0</v>
      </c>
      <c r="Z2137" s="21">
        <f>Tabela1[[#This Row],[PESO TOTAL]]-Tabela1[[#This Row],[Peso Expedido]]</f>
        <v>0</v>
      </c>
      <c r="AA2137" s="18"/>
      <c r="AB2137" s="40">
        <v>1</v>
      </c>
      <c r="AC2137" s="40"/>
      <c r="AD2137" s="40"/>
      <c r="AE2137" s="40"/>
      <c r="AF2137" s="40"/>
      <c r="AG2137" s="40"/>
      <c r="AH2137" s="40"/>
      <c r="AI2137" s="40" t="str">
        <f t="shared" si="292"/>
        <v>ok</v>
      </c>
      <c r="AJ2137"/>
      <c r="AK2137" t="str">
        <f>Tabela1[[#This Row],[Coluna1]]&amp;Tabela1[[#This Row],[PEDIDO]]</f>
        <v/>
      </c>
      <c r="AL2137"/>
      <c r="AM2137"/>
      <c r="AN2137"/>
      <c r="AO2137" t="str">
        <f t="shared" si="289"/>
        <v>/</v>
      </c>
      <c r="AP2137" t="str">
        <f>Tabela1[[#This Row],[TAG]]&amp;Tabela1[[#This Row],[PEDIDO]]&amp;Tabela1[[#This Row],[PRODUTO]]</f>
        <v/>
      </c>
      <c r="AQ2137" s="23" t="str">
        <f>Tabela1[[#This Row],[PRODUTO]]&amp;Tabela1[[#This Row],[TAG]]</f>
        <v/>
      </c>
      <c r="AR2137" s="183">
        <f>Tabela1[[#This Row],[PESO TOTAL]]*Tabela1[[#This Row],[MATÉRIA PRIMA]]</f>
        <v>0</v>
      </c>
      <c r="AS2137" s="28">
        <f>Tabela1[[#This Row],[PESO TOTAL]]*Tabela1[[#This Row],[PREPARAÇÃO ]]</f>
        <v>0</v>
      </c>
      <c r="AT2137" s="28">
        <f>Tabela1[[#This Row],[PESO TOTAL]]*Tabela1[[#This Row],[CALDEIRARIA]]</f>
        <v>0</v>
      </c>
      <c r="AU2137" s="28">
        <f>Tabela1[[#This Row],[PESO TOTAL]]*Tabela1[[#This Row],[SOLDA]]</f>
        <v>0</v>
      </c>
      <c r="AV2137" s="28">
        <f>Tabela1[[#This Row],[PESO TOTAL]]*Tabela1[[#This Row],[ACABAMENTO]]</f>
        <v>0</v>
      </c>
      <c r="AW2137" s="28">
        <f>Tabela1[[#This Row],[PESO TOTAL]]*Tabela1[[#This Row],[PRONTO ACABADO]]</f>
        <v>0</v>
      </c>
      <c r="AX2137" s="28">
        <f>Tabela1[[#This Row],[PESO TOTAL]]*Tabela1[[#This Row],[EXPEDIÇÃO ]]</f>
        <v>0</v>
      </c>
      <c r="AY2137" s="28" t="str">
        <f>Tabela1[[#This Row],[PEDIDO]]&amp;Tabela1[[#This Row],[PRODUTO]]</f>
        <v/>
      </c>
      <c r="AZ2137" s="44">
        <f>IF(AF2137="",0,IF(ISTEXT(AF2137),H2137*VALUE(SUBSTITUTE(AF2137,"%",""))/100,H2137*AF2137))-Tabela1[[#This Row],[PRONTO ACABADO2]]</f>
        <v>0</v>
      </c>
      <c r="BA2137" s="44">
        <f>IF(AG2137="",0,IF(ISTEXT(AG2137),H2137*VALUE(SUBSTITUTE(AG2137,"%",""))/100,H2137*AG2137))-Tabela1[[#This Row],[PESO EXPEDIDO2]]</f>
        <v>0</v>
      </c>
      <c r="BB2137" s="44">
        <f t="shared" si="290"/>
        <v>0</v>
      </c>
      <c r="BC2137" s="44">
        <f t="shared" si="291"/>
        <v>0</v>
      </c>
      <c r="BD2137" s="44"/>
    </row>
    <row r="2138" spans="1:56" ht="15.75" hidden="1" customHeight="1" x14ac:dyDescent="0.25">
      <c r="A2138" s="6"/>
      <c r="B2138" s="22"/>
      <c r="C2138" s="7"/>
      <c r="D2138" s="46"/>
      <c r="E2138" s="7"/>
      <c r="F2138" s="7"/>
      <c r="G2138" s="44"/>
      <c r="H2138" s="41">
        <f>Tabela1[[#This Row],[PESO UNI]]*Tabela1[[#This Row],[QTE]]</f>
        <v>0</v>
      </c>
      <c r="I2138" s="7"/>
      <c r="J2138" s="8"/>
      <c r="K2138" s="8"/>
      <c r="L2138" s="9"/>
      <c r="M2138" s="10"/>
      <c r="N2138" s="8"/>
      <c r="O2138" s="12"/>
      <c r="P2138" s="13"/>
      <c r="Q2138" s="14">
        <f>Tabela1[[#This Row],[QTDE/ Fabricação]]-Tabela1[[#This Row],[QTE]]</f>
        <v>0</v>
      </c>
      <c r="R2138" s="19">
        <f t="shared" si="286"/>
        <v>0</v>
      </c>
      <c r="S2138" s="19">
        <f t="shared" si="285"/>
        <v>0</v>
      </c>
      <c r="T2138" s="20">
        <f t="shared" si="287"/>
        <v>0</v>
      </c>
      <c r="U2138" s="17">
        <f>IFERROR(SUMIF('LISTA DE EMBARQUE'!B:B,MICRO!E:E,'LISTA DE EMBARQUE'!G:G),"")</f>
        <v>0</v>
      </c>
      <c r="V2138" s="12" t="str">
        <f>IFERROR(VLOOKUP(Tabela1[[#This Row],[COD.MDE]],'LISTA DE EMBARQUE'!B:L,11,0),"")</f>
        <v/>
      </c>
      <c r="W2138" s="13" t="str">
        <f>IFERROR(COUNTIF(#REF!,Tabela1[[#This Row],[Colunas5]]),"")</f>
        <v/>
      </c>
      <c r="X2138" s="14">
        <f>Tabela1[[#This Row],[QIANTIDADE EXPEDIDA]]*Tabela1[[#This Row],[PESO UNI]]</f>
        <v>0</v>
      </c>
      <c r="Y2138" s="14">
        <f t="shared" si="288"/>
        <v>0</v>
      </c>
      <c r="Z2138" s="21">
        <f>Tabela1[[#This Row],[PESO TOTAL]]-Tabela1[[#This Row],[Peso Expedido]]</f>
        <v>0</v>
      </c>
      <c r="AA2138" s="18"/>
      <c r="AB2138" s="40">
        <v>1</v>
      </c>
      <c r="AC2138" s="40"/>
      <c r="AD2138" s="40"/>
      <c r="AE2138" s="40"/>
      <c r="AF2138" s="40"/>
      <c r="AG2138" s="40"/>
      <c r="AH2138" s="40"/>
      <c r="AI2138" s="40" t="str">
        <f t="shared" si="292"/>
        <v>ok</v>
      </c>
      <c r="AJ2138"/>
      <c r="AK2138" t="str">
        <f>Tabela1[[#This Row],[Coluna1]]&amp;Tabela1[[#This Row],[PEDIDO]]</f>
        <v/>
      </c>
      <c r="AL2138"/>
      <c r="AM2138"/>
      <c r="AN2138"/>
      <c r="AO2138" t="str">
        <f t="shared" si="289"/>
        <v>/</v>
      </c>
      <c r="AP2138" t="str">
        <f>Tabela1[[#This Row],[TAG]]&amp;Tabela1[[#This Row],[PEDIDO]]&amp;Tabela1[[#This Row],[PRODUTO]]</f>
        <v/>
      </c>
      <c r="AQ2138" s="23" t="str">
        <f>Tabela1[[#This Row],[PRODUTO]]&amp;Tabela1[[#This Row],[TAG]]</f>
        <v/>
      </c>
      <c r="AR2138" s="183">
        <f>Tabela1[[#This Row],[PESO TOTAL]]*Tabela1[[#This Row],[MATÉRIA PRIMA]]</f>
        <v>0</v>
      </c>
      <c r="AS2138" s="28">
        <f>Tabela1[[#This Row],[PESO TOTAL]]*Tabela1[[#This Row],[PREPARAÇÃO ]]</f>
        <v>0</v>
      </c>
      <c r="AT2138" s="28">
        <f>Tabela1[[#This Row],[PESO TOTAL]]*Tabela1[[#This Row],[CALDEIRARIA]]</f>
        <v>0</v>
      </c>
      <c r="AU2138" s="28">
        <f>Tabela1[[#This Row],[PESO TOTAL]]*Tabela1[[#This Row],[SOLDA]]</f>
        <v>0</v>
      </c>
      <c r="AV2138" s="28">
        <f>Tabela1[[#This Row],[PESO TOTAL]]*Tabela1[[#This Row],[ACABAMENTO]]</f>
        <v>0</v>
      </c>
      <c r="AW2138" s="28">
        <f>Tabela1[[#This Row],[PESO TOTAL]]*Tabela1[[#This Row],[PRONTO ACABADO]]</f>
        <v>0</v>
      </c>
      <c r="AX2138" s="28">
        <f>Tabela1[[#This Row],[PESO TOTAL]]*Tabela1[[#This Row],[EXPEDIÇÃO ]]</f>
        <v>0</v>
      </c>
      <c r="AY2138" s="28" t="str">
        <f>Tabela1[[#This Row],[PEDIDO]]&amp;Tabela1[[#This Row],[PRODUTO]]</f>
        <v/>
      </c>
      <c r="AZ2138" s="44">
        <f>IF(AF2138="",0,IF(ISTEXT(AF2138),H2138*VALUE(SUBSTITUTE(AF2138,"%",""))/100,H2138*AF2138))-Tabela1[[#This Row],[PRONTO ACABADO2]]</f>
        <v>0</v>
      </c>
      <c r="BA2138" s="44">
        <f>IF(AG2138="",0,IF(ISTEXT(AG2138),H2138*VALUE(SUBSTITUTE(AG2138,"%",""))/100,H2138*AG2138))-Tabela1[[#This Row],[PESO EXPEDIDO2]]</f>
        <v>0</v>
      </c>
      <c r="BB2138" s="44">
        <f t="shared" si="290"/>
        <v>0</v>
      </c>
      <c r="BC2138" s="44">
        <f t="shared" si="291"/>
        <v>0</v>
      </c>
      <c r="BD2138" s="44"/>
    </row>
    <row r="2139" spans="1:56" ht="15.75" hidden="1" customHeight="1" x14ac:dyDescent="0.25">
      <c r="A2139" s="6"/>
      <c r="B2139" s="22"/>
      <c r="C2139" s="7"/>
      <c r="D2139" s="46"/>
      <c r="E2139" s="7"/>
      <c r="F2139" s="7"/>
      <c r="G2139" s="44"/>
      <c r="H2139" s="41">
        <f>Tabela1[[#This Row],[PESO UNI]]*Tabela1[[#This Row],[QTE]]</f>
        <v>0</v>
      </c>
      <c r="I2139" s="7"/>
      <c r="J2139" s="8"/>
      <c r="K2139" s="8"/>
      <c r="L2139" s="9"/>
      <c r="M2139" s="10"/>
      <c r="N2139" s="8"/>
      <c r="O2139" s="12"/>
      <c r="P2139" s="13"/>
      <c r="Q2139" s="14">
        <f>Tabela1[[#This Row],[QTDE/ Fabricação]]-Tabela1[[#This Row],[QTE]]</f>
        <v>0</v>
      </c>
      <c r="R2139" s="19">
        <f t="shared" si="286"/>
        <v>0</v>
      </c>
      <c r="S2139" s="19">
        <f t="shared" si="285"/>
        <v>0</v>
      </c>
      <c r="T2139" s="20">
        <f t="shared" si="287"/>
        <v>0</v>
      </c>
      <c r="U2139" s="17">
        <f>IFERROR(SUMIF('LISTA DE EMBARQUE'!B:B,MICRO!E:E,'LISTA DE EMBARQUE'!G:G),"")</f>
        <v>0</v>
      </c>
      <c r="V2139" s="12" t="str">
        <f>IFERROR(VLOOKUP(Tabela1[[#This Row],[COD.MDE]],'LISTA DE EMBARQUE'!B:L,11,0),"")</f>
        <v/>
      </c>
      <c r="W2139" s="13" t="str">
        <f>IFERROR(COUNTIF(#REF!,Tabela1[[#This Row],[Colunas5]]),"")</f>
        <v/>
      </c>
      <c r="X2139" s="14">
        <f>Tabela1[[#This Row],[QIANTIDADE EXPEDIDA]]*Tabela1[[#This Row],[PESO UNI]]</f>
        <v>0</v>
      </c>
      <c r="Y2139" s="14">
        <f t="shared" si="288"/>
        <v>0</v>
      </c>
      <c r="Z2139" s="21">
        <f>Tabela1[[#This Row],[PESO TOTAL]]-Tabela1[[#This Row],[Peso Expedido]]</f>
        <v>0</v>
      </c>
      <c r="AA2139" s="18"/>
      <c r="AB2139" s="40" t="s">
        <v>3204</v>
      </c>
      <c r="AC2139" s="40"/>
      <c r="AD2139" s="40"/>
      <c r="AE2139" s="40"/>
      <c r="AF2139" s="40"/>
      <c r="AG2139" s="40"/>
      <c r="AH2139" s="40"/>
      <c r="AI2139" s="40" t="str">
        <f t="shared" si="292"/>
        <v>ok</v>
      </c>
      <c r="AJ2139"/>
      <c r="AK2139" t="str">
        <f>Tabela1[[#This Row],[Coluna1]]&amp;Tabela1[[#This Row],[PEDIDO]]</f>
        <v/>
      </c>
      <c r="AL2139"/>
      <c r="AM2139"/>
      <c r="AN2139"/>
      <c r="AO2139" t="str">
        <f t="shared" si="289"/>
        <v>/</v>
      </c>
      <c r="AP2139" t="str">
        <f>Tabela1[[#This Row],[TAG]]&amp;Tabela1[[#This Row],[PEDIDO]]&amp;Tabela1[[#This Row],[PRODUTO]]</f>
        <v/>
      </c>
      <c r="AQ2139" s="23" t="str">
        <f>Tabela1[[#This Row],[PRODUTO]]&amp;Tabela1[[#This Row],[TAG]]</f>
        <v/>
      </c>
      <c r="AR2139" s="183">
        <f>Tabela1[[#This Row],[PESO TOTAL]]*Tabela1[[#This Row],[MATÉRIA PRIMA]]</f>
        <v>0</v>
      </c>
      <c r="AS2139" s="28">
        <f>Tabela1[[#This Row],[PESO TOTAL]]*Tabela1[[#This Row],[PREPARAÇÃO ]]</f>
        <v>0</v>
      </c>
      <c r="AT2139" s="28">
        <f>Tabela1[[#This Row],[PESO TOTAL]]*Tabela1[[#This Row],[CALDEIRARIA]]</f>
        <v>0</v>
      </c>
      <c r="AU2139" s="28">
        <f>Tabela1[[#This Row],[PESO TOTAL]]*Tabela1[[#This Row],[SOLDA]]</f>
        <v>0</v>
      </c>
      <c r="AV2139" s="28">
        <f>Tabela1[[#This Row],[PESO TOTAL]]*Tabela1[[#This Row],[ACABAMENTO]]</f>
        <v>0</v>
      </c>
      <c r="AW2139" s="28">
        <f>Tabela1[[#This Row],[PESO TOTAL]]*Tabela1[[#This Row],[PRONTO ACABADO]]</f>
        <v>0</v>
      </c>
      <c r="AX2139" s="28">
        <f>Tabela1[[#This Row],[PESO TOTAL]]*Tabela1[[#This Row],[EXPEDIÇÃO ]]</f>
        <v>0</v>
      </c>
      <c r="AY2139" s="28" t="str">
        <f>Tabela1[[#This Row],[PEDIDO]]&amp;Tabela1[[#This Row],[PRODUTO]]</f>
        <v/>
      </c>
      <c r="AZ2139" s="44">
        <f>IF(AF2139="",0,IF(ISTEXT(AF2139),H2139*VALUE(SUBSTITUTE(AF2139,"%",""))/100,H2139*AF2139))-Tabela1[[#This Row],[PRONTO ACABADO2]]</f>
        <v>0</v>
      </c>
      <c r="BA2139" s="44">
        <f>IF(AG2139="",0,IF(ISTEXT(AG2139),H2139*VALUE(SUBSTITUTE(AG2139,"%",""))/100,H2139*AG2139))-Tabela1[[#This Row],[PESO EXPEDIDO2]]</f>
        <v>0</v>
      </c>
      <c r="BB2139" s="44">
        <f t="shared" si="290"/>
        <v>0</v>
      </c>
      <c r="BC2139" s="44">
        <f t="shared" si="291"/>
        <v>0</v>
      </c>
      <c r="BD2139" s="44"/>
    </row>
    <row r="2140" spans="1:56" ht="15.75" hidden="1" customHeight="1" x14ac:dyDescent="0.25">
      <c r="A2140" s="6"/>
      <c r="B2140" s="22"/>
      <c r="C2140" s="7"/>
      <c r="D2140" s="46"/>
      <c r="E2140" s="7"/>
      <c r="F2140" s="7"/>
      <c r="G2140" s="44"/>
      <c r="H2140" s="41">
        <f>Tabela1[[#This Row],[PESO UNI]]*Tabela1[[#This Row],[QTE]]</f>
        <v>0</v>
      </c>
      <c r="I2140" s="7"/>
      <c r="J2140" s="8"/>
      <c r="K2140" s="8"/>
      <c r="L2140" s="9"/>
      <c r="M2140" s="10"/>
      <c r="N2140" s="8"/>
      <c r="O2140" s="12"/>
      <c r="P2140" s="13"/>
      <c r="Q2140" s="14">
        <f>Tabela1[[#This Row],[QTDE/ Fabricação]]-Tabela1[[#This Row],[QTE]]</f>
        <v>0</v>
      </c>
      <c r="R2140" s="19">
        <f t="shared" si="286"/>
        <v>0</v>
      </c>
      <c r="S2140" s="19">
        <f t="shared" si="285"/>
        <v>0</v>
      </c>
      <c r="T2140" s="20">
        <f t="shared" si="287"/>
        <v>0</v>
      </c>
      <c r="U2140" s="17">
        <f>IFERROR(SUMIF('LISTA DE EMBARQUE'!B:B,MICRO!E:E,'LISTA DE EMBARQUE'!G:G),"")</f>
        <v>0</v>
      </c>
      <c r="V2140" s="12" t="str">
        <f>IFERROR(VLOOKUP(Tabela1[[#This Row],[COD.MDE]],'LISTA DE EMBARQUE'!B:L,11,0),"")</f>
        <v/>
      </c>
      <c r="W2140" s="13" t="str">
        <f>IFERROR(COUNTIF(#REF!,Tabela1[[#This Row],[Colunas5]]),"")</f>
        <v/>
      </c>
      <c r="X2140" s="14">
        <f>Tabela1[[#This Row],[QIANTIDADE EXPEDIDA]]*Tabela1[[#This Row],[PESO UNI]]</f>
        <v>0</v>
      </c>
      <c r="Y2140" s="14">
        <f t="shared" si="288"/>
        <v>0</v>
      </c>
      <c r="Z2140" s="21">
        <f>Tabela1[[#This Row],[PESO TOTAL]]-Tabela1[[#This Row],[Peso Expedido]]</f>
        <v>0</v>
      </c>
      <c r="AA2140" s="18"/>
      <c r="AB2140" s="40" t="s">
        <v>3204</v>
      </c>
      <c r="AC2140" s="40"/>
      <c r="AD2140" s="40"/>
      <c r="AE2140" s="40"/>
      <c r="AF2140" s="40"/>
      <c r="AG2140" s="40"/>
      <c r="AH2140" s="40"/>
      <c r="AI2140" s="40" t="str">
        <f t="shared" si="292"/>
        <v>ok</v>
      </c>
      <c r="AJ2140"/>
      <c r="AK2140" t="str">
        <f>Tabela1[[#This Row],[Coluna1]]&amp;Tabela1[[#This Row],[PEDIDO]]</f>
        <v/>
      </c>
      <c r="AL2140"/>
      <c r="AM2140"/>
      <c r="AN2140"/>
      <c r="AO2140" t="str">
        <f t="shared" si="289"/>
        <v>/</v>
      </c>
      <c r="AP2140" t="str">
        <f>Tabela1[[#This Row],[TAG]]&amp;Tabela1[[#This Row],[PEDIDO]]&amp;Tabela1[[#This Row],[PRODUTO]]</f>
        <v/>
      </c>
      <c r="AQ2140" s="23" t="str">
        <f>Tabela1[[#This Row],[PRODUTO]]&amp;Tabela1[[#This Row],[TAG]]</f>
        <v/>
      </c>
      <c r="AR2140" s="183">
        <f>Tabela1[[#This Row],[PESO TOTAL]]*Tabela1[[#This Row],[MATÉRIA PRIMA]]</f>
        <v>0</v>
      </c>
      <c r="AS2140" s="28">
        <f>Tabela1[[#This Row],[PESO TOTAL]]*Tabela1[[#This Row],[PREPARAÇÃO ]]</f>
        <v>0</v>
      </c>
      <c r="AT2140" s="28">
        <f>Tabela1[[#This Row],[PESO TOTAL]]*Tabela1[[#This Row],[CALDEIRARIA]]</f>
        <v>0</v>
      </c>
      <c r="AU2140" s="28">
        <f>Tabela1[[#This Row],[PESO TOTAL]]*Tabela1[[#This Row],[SOLDA]]</f>
        <v>0</v>
      </c>
      <c r="AV2140" s="28">
        <f>Tabela1[[#This Row],[PESO TOTAL]]*Tabela1[[#This Row],[ACABAMENTO]]</f>
        <v>0</v>
      </c>
      <c r="AW2140" s="28">
        <f>Tabela1[[#This Row],[PESO TOTAL]]*Tabela1[[#This Row],[PRONTO ACABADO]]</f>
        <v>0</v>
      </c>
      <c r="AX2140" s="28">
        <f>Tabela1[[#This Row],[PESO TOTAL]]*Tabela1[[#This Row],[EXPEDIÇÃO ]]</f>
        <v>0</v>
      </c>
      <c r="AY2140" s="28" t="str">
        <f>Tabela1[[#This Row],[PEDIDO]]&amp;Tabela1[[#This Row],[PRODUTO]]</f>
        <v/>
      </c>
      <c r="AZ2140" s="44">
        <f>IF(AF2140="",0,IF(ISTEXT(AF2140),H2140*VALUE(SUBSTITUTE(AF2140,"%",""))/100,H2140*AF2140))-Tabela1[[#This Row],[PRONTO ACABADO2]]</f>
        <v>0</v>
      </c>
      <c r="BA2140" s="44">
        <f>IF(AG2140="",0,IF(ISTEXT(AG2140),H2140*VALUE(SUBSTITUTE(AG2140,"%",""))/100,H2140*AG2140))-Tabela1[[#This Row],[PESO EXPEDIDO2]]</f>
        <v>0</v>
      </c>
      <c r="BB2140" s="44">
        <f t="shared" si="290"/>
        <v>0</v>
      </c>
      <c r="BC2140" s="44">
        <f t="shared" si="291"/>
        <v>0</v>
      </c>
      <c r="BD2140" s="44"/>
    </row>
    <row r="2141" spans="1:56" ht="15.75" hidden="1" customHeight="1" x14ac:dyDescent="0.25">
      <c r="A2141" s="6"/>
      <c r="B2141" s="22"/>
      <c r="C2141" s="7"/>
      <c r="D2141" s="46"/>
      <c r="E2141" s="7"/>
      <c r="F2141" s="7"/>
      <c r="G2141" s="44"/>
      <c r="H2141" s="41">
        <f>Tabela1[[#This Row],[PESO UNI]]*Tabela1[[#This Row],[QTE]]</f>
        <v>0</v>
      </c>
      <c r="I2141" s="7"/>
      <c r="J2141" s="8"/>
      <c r="K2141" s="8"/>
      <c r="L2141" s="9"/>
      <c r="M2141" s="10"/>
      <c r="N2141" s="8"/>
      <c r="O2141" s="12"/>
      <c r="P2141" s="13"/>
      <c r="Q2141" s="14">
        <f>Tabela1[[#This Row],[QTDE/ Fabricação]]-Tabela1[[#This Row],[QTE]]</f>
        <v>0</v>
      </c>
      <c r="R2141" s="19">
        <f t="shared" si="286"/>
        <v>0</v>
      </c>
      <c r="S2141" s="19">
        <f t="shared" si="285"/>
        <v>0</v>
      </c>
      <c r="T2141" s="20">
        <f t="shared" si="287"/>
        <v>0</v>
      </c>
      <c r="U2141" s="17">
        <f>IFERROR(SUMIF('LISTA DE EMBARQUE'!B:B,MICRO!E:E,'LISTA DE EMBARQUE'!G:G),"")</f>
        <v>0</v>
      </c>
      <c r="V2141" s="12" t="str">
        <f>IFERROR(VLOOKUP(Tabela1[[#This Row],[COD.MDE]],'LISTA DE EMBARQUE'!B:L,11,0),"")</f>
        <v/>
      </c>
      <c r="W2141" s="13" t="str">
        <f>IFERROR(COUNTIF(#REF!,Tabela1[[#This Row],[Colunas5]]),"")</f>
        <v/>
      </c>
      <c r="X2141" s="14">
        <f>Tabela1[[#This Row],[QIANTIDADE EXPEDIDA]]*Tabela1[[#This Row],[PESO UNI]]</f>
        <v>0</v>
      </c>
      <c r="Y2141" s="14">
        <f t="shared" si="288"/>
        <v>0</v>
      </c>
      <c r="Z2141" s="21">
        <f>Tabela1[[#This Row],[PESO TOTAL]]-Tabela1[[#This Row],[Peso Expedido]]</f>
        <v>0</v>
      </c>
      <c r="AA2141" s="18"/>
      <c r="AB2141" s="40" t="s">
        <v>3204</v>
      </c>
      <c r="AC2141" s="40"/>
      <c r="AD2141" s="40"/>
      <c r="AE2141" s="40"/>
      <c r="AF2141" s="40"/>
      <c r="AG2141" s="40"/>
      <c r="AH2141" s="40"/>
      <c r="AI2141" s="40" t="str">
        <f t="shared" si="292"/>
        <v>ok</v>
      </c>
      <c r="AJ2141"/>
      <c r="AK2141" t="str">
        <f>Tabela1[[#This Row],[Coluna1]]&amp;Tabela1[[#This Row],[PEDIDO]]</f>
        <v/>
      </c>
      <c r="AL2141"/>
      <c r="AM2141"/>
      <c r="AN2141"/>
      <c r="AO2141" t="str">
        <f t="shared" si="289"/>
        <v>/</v>
      </c>
      <c r="AP2141" t="str">
        <f>Tabela1[[#This Row],[TAG]]&amp;Tabela1[[#This Row],[PEDIDO]]&amp;Tabela1[[#This Row],[PRODUTO]]</f>
        <v/>
      </c>
      <c r="AQ2141" s="23" t="str">
        <f>Tabela1[[#This Row],[PRODUTO]]&amp;Tabela1[[#This Row],[TAG]]</f>
        <v/>
      </c>
      <c r="AR2141" s="183">
        <f>Tabela1[[#This Row],[PESO TOTAL]]*Tabela1[[#This Row],[MATÉRIA PRIMA]]</f>
        <v>0</v>
      </c>
      <c r="AS2141" s="28">
        <f>Tabela1[[#This Row],[PESO TOTAL]]*Tabela1[[#This Row],[PREPARAÇÃO ]]</f>
        <v>0</v>
      </c>
      <c r="AT2141" s="28">
        <f>Tabela1[[#This Row],[PESO TOTAL]]*Tabela1[[#This Row],[CALDEIRARIA]]</f>
        <v>0</v>
      </c>
      <c r="AU2141" s="28">
        <f>Tabela1[[#This Row],[PESO TOTAL]]*Tabela1[[#This Row],[SOLDA]]</f>
        <v>0</v>
      </c>
      <c r="AV2141" s="28">
        <f>Tabela1[[#This Row],[PESO TOTAL]]*Tabela1[[#This Row],[ACABAMENTO]]</f>
        <v>0</v>
      </c>
      <c r="AW2141" s="28">
        <f>Tabela1[[#This Row],[PESO TOTAL]]*Tabela1[[#This Row],[PRONTO ACABADO]]</f>
        <v>0</v>
      </c>
      <c r="AX2141" s="28">
        <f>Tabela1[[#This Row],[PESO TOTAL]]*Tabela1[[#This Row],[EXPEDIÇÃO ]]</f>
        <v>0</v>
      </c>
      <c r="AY2141" s="28" t="str">
        <f>Tabela1[[#This Row],[PEDIDO]]&amp;Tabela1[[#This Row],[PRODUTO]]</f>
        <v/>
      </c>
      <c r="AZ2141" s="44">
        <f>IF(AF2141="",0,IF(ISTEXT(AF2141),H2141*VALUE(SUBSTITUTE(AF2141,"%",""))/100,H2141*AF2141))-Tabela1[[#This Row],[PRONTO ACABADO2]]</f>
        <v>0</v>
      </c>
      <c r="BA2141" s="44">
        <f>IF(AG2141="",0,IF(ISTEXT(AG2141),H2141*VALUE(SUBSTITUTE(AG2141,"%",""))/100,H2141*AG2141))-Tabela1[[#This Row],[PESO EXPEDIDO2]]</f>
        <v>0</v>
      </c>
      <c r="BB2141" s="44">
        <f t="shared" si="290"/>
        <v>0</v>
      </c>
      <c r="BC2141" s="44">
        <f t="shared" si="291"/>
        <v>0</v>
      </c>
      <c r="BD2141" s="44"/>
    </row>
    <row r="2142" spans="1:56" ht="15.75" hidden="1" customHeight="1" x14ac:dyDescent="0.25">
      <c r="A2142" s="6"/>
      <c r="B2142" s="22"/>
      <c r="C2142" s="7"/>
      <c r="D2142" s="46"/>
      <c r="E2142" s="7"/>
      <c r="F2142" s="7"/>
      <c r="G2142" s="44"/>
      <c r="H2142" s="41">
        <f>Tabela1[[#This Row],[PESO UNI]]*Tabela1[[#This Row],[QTE]]</f>
        <v>0</v>
      </c>
      <c r="I2142" s="7"/>
      <c r="J2142" s="8"/>
      <c r="K2142" s="8"/>
      <c r="L2142" s="9"/>
      <c r="M2142" s="10"/>
      <c r="N2142" s="8"/>
      <c r="O2142" s="12"/>
      <c r="P2142" s="13"/>
      <c r="Q2142" s="14">
        <f>Tabela1[[#This Row],[QTDE/ Fabricação]]-Tabela1[[#This Row],[QTE]]</f>
        <v>0</v>
      </c>
      <c r="R2142" s="19">
        <f t="shared" si="286"/>
        <v>0</v>
      </c>
      <c r="S2142" s="19">
        <f t="shared" si="285"/>
        <v>0</v>
      </c>
      <c r="T2142" s="20">
        <f t="shared" si="287"/>
        <v>0</v>
      </c>
      <c r="U2142" s="17">
        <f>IFERROR(SUMIF('LISTA DE EMBARQUE'!B:B,MICRO!E:E,'LISTA DE EMBARQUE'!G:G),"")</f>
        <v>0</v>
      </c>
      <c r="V2142" s="12" t="str">
        <f>IFERROR(VLOOKUP(Tabela1[[#This Row],[COD.MDE]],'LISTA DE EMBARQUE'!B:L,11,0),"")</f>
        <v/>
      </c>
      <c r="W2142" s="13" t="str">
        <f>IFERROR(COUNTIF(#REF!,Tabela1[[#This Row],[Colunas5]]),"")</f>
        <v/>
      </c>
      <c r="X2142" s="14">
        <f>Tabela1[[#This Row],[QIANTIDADE EXPEDIDA]]*Tabela1[[#This Row],[PESO UNI]]</f>
        <v>0</v>
      </c>
      <c r="Y2142" s="14">
        <f t="shared" si="288"/>
        <v>0</v>
      </c>
      <c r="Z2142" s="21">
        <f>Tabela1[[#This Row],[PESO TOTAL]]-Tabela1[[#This Row],[Peso Expedido]]</f>
        <v>0</v>
      </c>
      <c r="AA2142" s="18"/>
      <c r="AB2142" s="40"/>
      <c r="AC2142" s="40"/>
      <c r="AD2142" s="40"/>
      <c r="AE2142" s="40"/>
      <c r="AF2142" s="40"/>
      <c r="AG2142" s="40"/>
      <c r="AH2142" s="40"/>
      <c r="AI2142" s="40" t="str">
        <f t="shared" si="292"/>
        <v>ok</v>
      </c>
      <c r="AJ2142"/>
      <c r="AK2142" t="str">
        <f>Tabela1[[#This Row],[Coluna1]]&amp;Tabela1[[#This Row],[PEDIDO]]</f>
        <v/>
      </c>
      <c r="AL2142"/>
      <c r="AM2142"/>
      <c r="AN2142"/>
      <c r="AO2142" t="str">
        <f t="shared" si="289"/>
        <v>/</v>
      </c>
      <c r="AP2142" t="str">
        <f>Tabela1[[#This Row],[TAG]]&amp;Tabela1[[#This Row],[PEDIDO]]&amp;Tabela1[[#This Row],[PRODUTO]]</f>
        <v/>
      </c>
      <c r="AQ2142" s="23" t="str">
        <f>Tabela1[[#This Row],[PRODUTO]]&amp;Tabela1[[#This Row],[TAG]]</f>
        <v/>
      </c>
      <c r="AR2142" s="183">
        <f>Tabela1[[#This Row],[PESO TOTAL]]*Tabela1[[#This Row],[MATÉRIA PRIMA]]</f>
        <v>0</v>
      </c>
      <c r="AS2142" s="28">
        <f>Tabela1[[#This Row],[PESO TOTAL]]*Tabela1[[#This Row],[PREPARAÇÃO ]]</f>
        <v>0</v>
      </c>
      <c r="AT2142" s="28">
        <f>Tabela1[[#This Row],[PESO TOTAL]]*Tabela1[[#This Row],[CALDEIRARIA]]</f>
        <v>0</v>
      </c>
      <c r="AU2142" s="28">
        <f>Tabela1[[#This Row],[PESO TOTAL]]*Tabela1[[#This Row],[SOLDA]]</f>
        <v>0</v>
      </c>
      <c r="AV2142" s="28">
        <f>Tabela1[[#This Row],[PESO TOTAL]]*Tabela1[[#This Row],[ACABAMENTO]]</f>
        <v>0</v>
      </c>
      <c r="AW2142" s="28">
        <f>Tabela1[[#This Row],[PESO TOTAL]]*Tabela1[[#This Row],[PRONTO ACABADO]]</f>
        <v>0</v>
      </c>
      <c r="AX2142" s="28">
        <f>Tabela1[[#This Row],[PESO TOTAL]]*Tabela1[[#This Row],[EXPEDIÇÃO ]]</f>
        <v>0</v>
      </c>
      <c r="AY2142" s="28" t="str">
        <f>Tabela1[[#This Row],[PEDIDO]]&amp;Tabela1[[#This Row],[PRODUTO]]</f>
        <v/>
      </c>
      <c r="AZ2142" s="44">
        <f>IF(AF2142="",0,IF(ISTEXT(AF2142),H2142*VALUE(SUBSTITUTE(AF2142,"%",""))/100,H2142*AF2142))-Tabela1[[#This Row],[PRONTO ACABADO2]]</f>
        <v>0</v>
      </c>
      <c r="BA2142" s="44">
        <f>IF(AG2142="",0,IF(ISTEXT(AG2142),H2142*VALUE(SUBSTITUTE(AG2142,"%",""))/100,H2142*AG2142))-Tabela1[[#This Row],[PESO EXPEDIDO2]]</f>
        <v>0</v>
      </c>
      <c r="BB2142" s="44">
        <f t="shared" si="290"/>
        <v>0</v>
      </c>
      <c r="BC2142" s="44">
        <f t="shared" si="291"/>
        <v>0</v>
      </c>
      <c r="BD2142" s="44"/>
    </row>
    <row r="2143" spans="1:56" ht="15.75" hidden="1" customHeight="1" x14ac:dyDescent="0.25">
      <c r="A2143" s="6"/>
      <c r="B2143" s="22"/>
      <c r="C2143" s="7"/>
      <c r="D2143" s="46"/>
      <c r="E2143" s="7"/>
      <c r="F2143" s="7"/>
      <c r="G2143" s="44"/>
      <c r="H2143" s="41">
        <f>Tabela1[[#This Row],[PESO UNI]]*Tabela1[[#This Row],[QTE]]</f>
        <v>0</v>
      </c>
      <c r="I2143" s="7"/>
      <c r="J2143" s="8"/>
      <c r="K2143" s="8"/>
      <c r="L2143" s="9"/>
      <c r="M2143" s="10"/>
      <c r="N2143" s="8"/>
      <c r="O2143" s="12"/>
      <c r="P2143" s="13"/>
      <c r="Q2143" s="14">
        <f>Tabela1[[#This Row],[QTDE/ Fabricação]]-Tabela1[[#This Row],[QTE]]</f>
        <v>0</v>
      </c>
      <c r="R2143" s="19">
        <f t="shared" si="286"/>
        <v>0</v>
      </c>
      <c r="S2143" s="19">
        <f t="shared" si="285"/>
        <v>0</v>
      </c>
      <c r="T2143" s="20">
        <f t="shared" si="287"/>
        <v>0</v>
      </c>
      <c r="U2143" s="17">
        <f>IFERROR(SUMIF('LISTA DE EMBARQUE'!B:B,MICRO!E:E,'LISTA DE EMBARQUE'!G:G),"")</f>
        <v>0</v>
      </c>
      <c r="V2143" s="12" t="str">
        <f>IFERROR(VLOOKUP(Tabela1[[#This Row],[COD.MDE]],'LISTA DE EMBARQUE'!B:L,11,0),"")</f>
        <v/>
      </c>
      <c r="W2143" s="13" t="str">
        <f>IFERROR(COUNTIF(#REF!,Tabela1[[#This Row],[Colunas5]]),"")</f>
        <v/>
      </c>
      <c r="X2143" s="14">
        <f>Tabela1[[#This Row],[QIANTIDADE EXPEDIDA]]*Tabela1[[#This Row],[PESO UNI]]</f>
        <v>0</v>
      </c>
      <c r="Y2143" s="14">
        <f t="shared" si="288"/>
        <v>0</v>
      </c>
      <c r="Z2143" s="21">
        <f>Tabela1[[#This Row],[PESO TOTAL]]-Tabela1[[#This Row],[Peso Expedido]]</f>
        <v>0</v>
      </c>
      <c r="AA2143" s="18"/>
      <c r="AB2143" s="40"/>
      <c r="AC2143" s="40"/>
      <c r="AD2143" s="40"/>
      <c r="AE2143" s="40"/>
      <c r="AF2143" s="40"/>
      <c r="AG2143" s="40"/>
      <c r="AH2143" s="40"/>
      <c r="AI2143" s="40" t="str">
        <f t="shared" si="292"/>
        <v>ok</v>
      </c>
      <c r="AJ2143"/>
      <c r="AK2143" t="str">
        <f>Tabela1[[#This Row],[Coluna1]]&amp;Tabela1[[#This Row],[PEDIDO]]</f>
        <v/>
      </c>
      <c r="AL2143"/>
      <c r="AM2143"/>
      <c r="AN2143"/>
      <c r="AO2143" t="str">
        <f t="shared" si="289"/>
        <v>/</v>
      </c>
      <c r="AP2143" t="str">
        <f>Tabela1[[#This Row],[TAG]]&amp;Tabela1[[#This Row],[PEDIDO]]&amp;Tabela1[[#This Row],[PRODUTO]]</f>
        <v/>
      </c>
      <c r="AQ2143" s="23" t="str">
        <f>Tabela1[[#This Row],[PRODUTO]]&amp;Tabela1[[#This Row],[TAG]]</f>
        <v/>
      </c>
      <c r="AR2143" s="183">
        <f>Tabela1[[#This Row],[PESO TOTAL]]*Tabela1[[#This Row],[MATÉRIA PRIMA]]</f>
        <v>0</v>
      </c>
      <c r="AS2143" s="28">
        <f>Tabela1[[#This Row],[PESO TOTAL]]*Tabela1[[#This Row],[PREPARAÇÃO ]]</f>
        <v>0</v>
      </c>
      <c r="AT2143" s="28">
        <f>Tabela1[[#This Row],[PESO TOTAL]]*Tabela1[[#This Row],[CALDEIRARIA]]</f>
        <v>0</v>
      </c>
      <c r="AU2143" s="28">
        <f>Tabela1[[#This Row],[PESO TOTAL]]*Tabela1[[#This Row],[SOLDA]]</f>
        <v>0</v>
      </c>
      <c r="AV2143" s="28">
        <f>Tabela1[[#This Row],[PESO TOTAL]]*Tabela1[[#This Row],[ACABAMENTO]]</f>
        <v>0</v>
      </c>
      <c r="AW2143" s="28">
        <f>Tabela1[[#This Row],[PESO TOTAL]]*Tabela1[[#This Row],[PRONTO ACABADO]]</f>
        <v>0</v>
      </c>
      <c r="AX2143" s="28">
        <f>Tabela1[[#This Row],[PESO TOTAL]]*Tabela1[[#This Row],[EXPEDIÇÃO ]]</f>
        <v>0</v>
      </c>
      <c r="AY2143" s="28" t="str">
        <f>Tabela1[[#This Row],[PEDIDO]]&amp;Tabela1[[#This Row],[PRODUTO]]</f>
        <v/>
      </c>
      <c r="AZ2143" s="44">
        <f>IF(AF2143="",0,IF(ISTEXT(AF2143),H2143*VALUE(SUBSTITUTE(AF2143,"%",""))/100,H2143*AF2143))-Tabela1[[#This Row],[PRONTO ACABADO2]]</f>
        <v>0</v>
      </c>
      <c r="BA2143" s="44">
        <f>IF(AG2143="",0,IF(ISTEXT(AG2143),H2143*VALUE(SUBSTITUTE(AG2143,"%",""))/100,H2143*AG2143))-Tabela1[[#This Row],[PESO EXPEDIDO2]]</f>
        <v>0</v>
      </c>
      <c r="BB2143" s="44">
        <f t="shared" si="290"/>
        <v>0</v>
      </c>
      <c r="BC2143" s="44">
        <f t="shared" si="291"/>
        <v>0</v>
      </c>
      <c r="BD2143" s="44"/>
    </row>
    <row r="2144" spans="1:56" ht="15.75" hidden="1" customHeight="1" x14ac:dyDescent="0.25">
      <c r="A2144" s="6"/>
      <c r="B2144" s="22"/>
      <c r="C2144" s="7"/>
      <c r="D2144" s="46"/>
      <c r="E2144" s="7"/>
      <c r="F2144" s="7"/>
      <c r="G2144" s="44"/>
      <c r="H2144" s="41">
        <f>Tabela1[[#This Row],[PESO UNI]]*Tabela1[[#This Row],[QTE]]</f>
        <v>0</v>
      </c>
      <c r="I2144" s="7"/>
      <c r="J2144" s="8"/>
      <c r="K2144" s="8"/>
      <c r="L2144" s="9"/>
      <c r="M2144" s="10"/>
      <c r="N2144" s="8"/>
      <c r="O2144" s="12"/>
      <c r="P2144" s="13"/>
      <c r="Q2144" s="14">
        <f>Tabela1[[#This Row],[QTDE/ Fabricação]]-Tabela1[[#This Row],[QTE]]</f>
        <v>0</v>
      </c>
      <c r="R2144" s="19">
        <f t="shared" si="286"/>
        <v>0</v>
      </c>
      <c r="S2144" s="19">
        <f t="shared" si="285"/>
        <v>0</v>
      </c>
      <c r="T2144" s="20">
        <f t="shared" si="287"/>
        <v>0</v>
      </c>
      <c r="U2144" s="17">
        <f>IFERROR(SUMIF('LISTA DE EMBARQUE'!B:B,MICRO!E:E,'LISTA DE EMBARQUE'!G:G),"")</f>
        <v>0</v>
      </c>
      <c r="V2144" s="12" t="str">
        <f>IFERROR(VLOOKUP(Tabela1[[#This Row],[COD.MDE]],'LISTA DE EMBARQUE'!B:L,11,0),"")</f>
        <v/>
      </c>
      <c r="W2144" s="13" t="str">
        <f>IFERROR(COUNTIF(#REF!,Tabela1[[#This Row],[Colunas5]]),"")</f>
        <v/>
      </c>
      <c r="X2144" s="14">
        <f>Tabela1[[#This Row],[QIANTIDADE EXPEDIDA]]*Tabela1[[#This Row],[PESO UNI]]</f>
        <v>0</v>
      </c>
      <c r="Y2144" s="14">
        <f t="shared" si="288"/>
        <v>0</v>
      </c>
      <c r="Z2144" s="21">
        <f>Tabela1[[#This Row],[PESO TOTAL]]-Tabela1[[#This Row],[Peso Expedido]]</f>
        <v>0</v>
      </c>
      <c r="AA2144" s="18"/>
      <c r="AB2144" s="40" t="s">
        <v>3204</v>
      </c>
      <c r="AC2144" s="40"/>
      <c r="AD2144" s="40"/>
      <c r="AE2144" s="40"/>
      <c r="AF2144" s="40"/>
      <c r="AG2144" s="40"/>
      <c r="AH2144" s="40"/>
      <c r="AI2144" s="40" t="str">
        <f t="shared" si="292"/>
        <v>ok</v>
      </c>
      <c r="AJ2144"/>
      <c r="AK2144" t="str">
        <f>Tabela1[[#This Row],[Coluna1]]&amp;Tabela1[[#This Row],[PEDIDO]]</f>
        <v/>
      </c>
      <c r="AL2144"/>
      <c r="AM2144"/>
      <c r="AN2144"/>
      <c r="AO2144" t="str">
        <f t="shared" si="289"/>
        <v>/</v>
      </c>
      <c r="AP2144" t="str">
        <f>Tabela1[[#This Row],[TAG]]&amp;Tabela1[[#This Row],[PEDIDO]]&amp;Tabela1[[#This Row],[PRODUTO]]</f>
        <v/>
      </c>
      <c r="AQ2144" s="23" t="str">
        <f>Tabela1[[#This Row],[PRODUTO]]&amp;Tabela1[[#This Row],[TAG]]</f>
        <v/>
      </c>
      <c r="AR2144" s="183">
        <f>Tabela1[[#This Row],[PESO TOTAL]]*Tabela1[[#This Row],[MATÉRIA PRIMA]]</f>
        <v>0</v>
      </c>
      <c r="AS2144" s="28">
        <f>Tabela1[[#This Row],[PESO TOTAL]]*Tabela1[[#This Row],[PREPARAÇÃO ]]</f>
        <v>0</v>
      </c>
      <c r="AT2144" s="28">
        <f>Tabela1[[#This Row],[PESO TOTAL]]*Tabela1[[#This Row],[CALDEIRARIA]]</f>
        <v>0</v>
      </c>
      <c r="AU2144" s="28">
        <f>Tabela1[[#This Row],[PESO TOTAL]]*Tabela1[[#This Row],[SOLDA]]</f>
        <v>0</v>
      </c>
      <c r="AV2144" s="28">
        <f>Tabela1[[#This Row],[PESO TOTAL]]*Tabela1[[#This Row],[ACABAMENTO]]</f>
        <v>0</v>
      </c>
      <c r="AW2144" s="28">
        <f>Tabela1[[#This Row],[PESO TOTAL]]*Tabela1[[#This Row],[PRONTO ACABADO]]</f>
        <v>0</v>
      </c>
      <c r="AX2144" s="28">
        <f>Tabela1[[#This Row],[PESO TOTAL]]*Tabela1[[#This Row],[EXPEDIÇÃO ]]</f>
        <v>0</v>
      </c>
      <c r="AY2144" s="28" t="str">
        <f>Tabela1[[#This Row],[PEDIDO]]&amp;Tabela1[[#This Row],[PRODUTO]]</f>
        <v/>
      </c>
      <c r="AZ2144" s="44">
        <f>IF(AF2144="",0,IF(ISTEXT(AF2144),H2144*VALUE(SUBSTITUTE(AF2144,"%",""))/100,H2144*AF2144))-Tabela1[[#This Row],[PRONTO ACABADO2]]</f>
        <v>0</v>
      </c>
      <c r="BA2144" s="44">
        <f>IF(AG2144="",0,IF(ISTEXT(AG2144),H2144*VALUE(SUBSTITUTE(AG2144,"%",""))/100,H2144*AG2144))-Tabela1[[#This Row],[PESO EXPEDIDO2]]</f>
        <v>0</v>
      </c>
      <c r="BB2144" s="44">
        <f t="shared" si="290"/>
        <v>0</v>
      </c>
      <c r="BC2144" s="44">
        <f t="shared" si="291"/>
        <v>0</v>
      </c>
      <c r="BD2144" s="44"/>
    </row>
    <row r="2145" spans="1:56" ht="15.75" hidden="1" customHeight="1" x14ac:dyDescent="0.25">
      <c r="A2145" s="6"/>
      <c r="B2145" s="22"/>
      <c r="C2145" s="7"/>
      <c r="D2145" s="46"/>
      <c r="E2145" s="7"/>
      <c r="F2145" s="7"/>
      <c r="G2145" s="44"/>
      <c r="H2145" s="41">
        <f>Tabela1[[#This Row],[PESO UNI]]*Tabela1[[#This Row],[QTE]]</f>
        <v>0</v>
      </c>
      <c r="I2145" s="7"/>
      <c r="J2145" s="8"/>
      <c r="K2145" s="8"/>
      <c r="L2145" s="9"/>
      <c r="M2145" s="10"/>
      <c r="N2145" s="8"/>
      <c r="O2145" s="12"/>
      <c r="P2145" s="13"/>
      <c r="Q2145" s="14">
        <f>Tabela1[[#This Row],[QTDE/ Fabricação]]-Tabela1[[#This Row],[QTE]]</f>
        <v>0</v>
      </c>
      <c r="R2145" s="19">
        <f t="shared" si="286"/>
        <v>0</v>
      </c>
      <c r="S2145" s="19">
        <f t="shared" si="285"/>
        <v>0</v>
      </c>
      <c r="T2145" s="20">
        <f t="shared" si="287"/>
        <v>0</v>
      </c>
      <c r="U2145" s="17">
        <f>IFERROR(SUMIF('LISTA DE EMBARQUE'!B:B,MICRO!E:E,'LISTA DE EMBARQUE'!G:G),"")</f>
        <v>0</v>
      </c>
      <c r="V2145" s="12" t="str">
        <f>IFERROR(VLOOKUP(Tabela1[[#This Row],[COD.MDE]],'LISTA DE EMBARQUE'!B:L,11,0),"")</f>
        <v/>
      </c>
      <c r="W2145" s="13" t="str">
        <f>IFERROR(COUNTIF(#REF!,Tabela1[[#This Row],[Colunas5]]),"")</f>
        <v/>
      </c>
      <c r="X2145" s="14">
        <f>Tabela1[[#This Row],[QIANTIDADE EXPEDIDA]]*Tabela1[[#This Row],[PESO UNI]]</f>
        <v>0</v>
      </c>
      <c r="Y2145" s="14">
        <f t="shared" si="288"/>
        <v>0</v>
      </c>
      <c r="Z2145" s="21">
        <f>Tabela1[[#This Row],[PESO TOTAL]]-Tabela1[[#This Row],[Peso Expedido]]</f>
        <v>0</v>
      </c>
      <c r="AA2145" s="18"/>
      <c r="AB2145" s="40" t="s">
        <v>3204</v>
      </c>
      <c r="AC2145" s="40"/>
      <c r="AD2145" s="40"/>
      <c r="AE2145" s="40"/>
      <c r="AF2145" s="40"/>
      <c r="AG2145" s="40"/>
      <c r="AH2145" s="40"/>
      <c r="AI2145" s="40" t="str">
        <f t="shared" si="292"/>
        <v>ok</v>
      </c>
      <c r="AJ2145"/>
      <c r="AK2145" t="str">
        <f>Tabela1[[#This Row],[Coluna1]]&amp;Tabela1[[#This Row],[PEDIDO]]</f>
        <v/>
      </c>
      <c r="AL2145"/>
      <c r="AM2145"/>
      <c r="AN2145"/>
      <c r="AO2145" t="str">
        <f t="shared" si="289"/>
        <v>/</v>
      </c>
      <c r="AP2145" t="str">
        <f>Tabela1[[#This Row],[TAG]]&amp;Tabela1[[#This Row],[PEDIDO]]&amp;Tabela1[[#This Row],[PRODUTO]]</f>
        <v/>
      </c>
      <c r="AQ2145" s="23" t="str">
        <f>Tabela1[[#This Row],[PRODUTO]]&amp;Tabela1[[#This Row],[TAG]]</f>
        <v/>
      </c>
      <c r="AR2145" s="183">
        <f>Tabela1[[#This Row],[PESO TOTAL]]*Tabela1[[#This Row],[MATÉRIA PRIMA]]</f>
        <v>0</v>
      </c>
      <c r="AS2145" s="28">
        <f>Tabela1[[#This Row],[PESO TOTAL]]*Tabela1[[#This Row],[PREPARAÇÃO ]]</f>
        <v>0</v>
      </c>
      <c r="AT2145" s="28">
        <f>Tabela1[[#This Row],[PESO TOTAL]]*Tabela1[[#This Row],[CALDEIRARIA]]</f>
        <v>0</v>
      </c>
      <c r="AU2145" s="28">
        <f>Tabela1[[#This Row],[PESO TOTAL]]*Tabela1[[#This Row],[SOLDA]]</f>
        <v>0</v>
      </c>
      <c r="AV2145" s="28">
        <f>Tabela1[[#This Row],[PESO TOTAL]]*Tabela1[[#This Row],[ACABAMENTO]]</f>
        <v>0</v>
      </c>
      <c r="AW2145" s="28">
        <f>Tabela1[[#This Row],[PESO TOTAL]]*Tabela1[[#This Row],[PRONTO ACABADO]]</f>
        <v>0</v>
      </c>
      <c r="AX2145" s="28">
        <f>Tabela1[[#This Row],[PESO TOTAL]]*Tabela1[[#This Row],[EXPEDIÇÃO ]]</f>
        <v>0</v>
      </c>
      <c r="AY2145" s="28" t="str">
        <f>Tabela1[[#This Row],[PEDIDO]]&amp;Tabela1[[#This Row],[PRODUTO]]</f>
        <v/>
      </c>
      <c r="AZ2145" s="44">
        <f>IF(AF2145="",0,IF(ISTEXT(AF2145),H2145*VALUE(SUBSTITUTE(AF2145,"%",""))/100,H2145*AF2145))-Tabela1[[#This Row],[PRONTO ACABADO2]]</f>
        <v>0</v>
      </c>
      <c r="BA2145" s="44">
        <f>IF(AG2145="",0,IF(ISTEXT(AG2145),H2145*VALUE(SUBSTITUTE(AG2145,"%",""))/100,H2145*AG2145))-Tabela1[[#This Row],[PESO EXPEDIDO2]]</f>
        <v>0</v>
      </c>
      <c r="BB2145" s="44">
        <f t="shared" si="290"/>
        <v>0</v>
      </c>
      <c r="BC2145" s="44">
        <f t="shared" si="291"/>
        <v>0</v>
      </c>
      <c r="BD2145" s="44"/>
    </row>
    <row r="2146" spans="1:56" ht="15.75" hidden="1" customHeight="1" x14ac:dyDescent="0.25">
      <c r="A2146" s="6"/>
      <c r="B2146" s="22"/>
      <c r="C2146" s="7"/>
      <c r="D2146" s="46"/>
      <c r="E2146" s="7"/>
      <c r="F2146" s="7"/>
      <c r="G2146" s="44"/>
      <c r="H2146" s="41">
        <f>Tabela1[[#This Row],[PESO UNI]]*Tabela1[[#This Row],[QTE]]</f>
        <v>0</v>
      </c>
      <c r="I2146" s="7"/>
      <c r="J2146" s="8"/>
      <c r="K2146" s="8"/>
      <c r="L2146" s="9"/>
      <c r="M2146" s="10"/>
      <c r="N2146" s="8"/>
      <c r="O2146" s="12"/>
      <c r="P2146" s="13"/>
      <c r="Q2146" s="14">
        <f>Tabela1[[#This Row],[QTDE/ Fabricação]]-Tabela1[[#This Row],[QTE]]</f>
        <v>0</v>
      </c>
      <c r="R2146" s="19">
        <f t="shared" si="286"/>
        <v>0</v>
      </c>
      <c r="S2146" s="19">
        <f t="shared" si="285"/>
        <v>0</v>
      </c>
      <c r="T2146" s="20">
        <f t="shared" si="287"/>
        <v>0</v>
      </c>
      <c r="U2146" s="17">
        <f>IFERROR(SUMIF('LISTA DE EMBARQUE'!B:B,MICRO!E:E,'LISTA DE EMBARQUE'!G:G),"")</f>
        <v>0</v>
      </c>
      <c r="V2146" s="12" t="str">
        <f>IFERROR(VLOOKUP(Tabela1[[#This Row],[COD.MDE]],'LISTA DE EMBARQUE'!B:L,11,0),"")</f>
        <v/>
      </c>
      <c r="W2146" s="13" t="str">
        <f>IFERROR(COUNTIF(#REF!,Tabela1[[#This Row],[Colunas5]]),"")</f>
        <v/>
      </c>
      <c r="X2146" s="14">
        <f>Tabela1[[#This Row],[QIANTIDADE EXPEDIDA]]*Tabela1[[#This Row],[PESO UNI]]</f>
        <v>0</v>
      </c>
      <c r="Y2146" s="14">
        <f t="shared" si="288"/>
        <v>0</v>
      </c>
      <c r="Z2146" s="21">
        <f>Tabela1[[#This Row],[PESO TOTAL]]-Tabela1[[#This Row],[Peso Expedido]]</f>
        <v>0</v>
      </c>
      <c r="AA2146" s="18"/>
      <c r="AB2146" s="40" t="s">
        <v>3204</v>
      </c>
      <c r="AC2146" s="40"/>
      <c r="AD2146" s="40"/>
      <c r="AE2146" s="40"/>
      <c r="AF2146" s="40"/>
      <c r="AG2146" s="40"/>
      <c r="AH2146" s="40"/>
      <c r="AI2146" s="40" t="str">
        <f t="shared" si="292"/>
        <v>ok</v>
      </c>
      <c r="AJ2146"/>
      <c r="AK2146" t="str">
        <f>Tabela1[[#This Row],[Coluna1]]&amp;Tabela1[[#This Row],[PEDIDO]]</f>
        <v/>
      </c>
      <c r="AL2146"/>
      <c r="AM2146"/>
      <c r="AN2146"/>
      <c r="AO2146" t="str">
        <f t="shared" si="289"/>
        <v>/</v>
      </c>
      <c r="AP2146" t="str">
        <f>Tabela1[[#This Row],[TAG]]&amp;Tabela1[[#This Row],[PEDIDO]]&amp;Tabela1[[#This Row],[PRODUTO]]</f>
        <v/>
      </c>
      <c r="AQ2146" s="23" t="str">
        <f>Tabela1[[#This Row],[PRODUTO]]&amp;Tabela1[[#This Row],[TAG]]</f>
        <v/>
      </c>
      <c r="AR2146" s="183">
        <f>Tabela1[[#This Row],[PESO TOTAL]]*Tabela1[[#This Row],[MATÉRIA PRIMA]]</f>
        <v>0</v>
      </c>
      <c r="AS2146" s="28">
        <f>Tabela1[[#This Row],[PESO TOTAL]]*Tabela1[[#This Row],[PREPARAÇÃO ]]</f>
        <v>0</v>
      </c>
      <c r="AT2146" s="28">
        <f>Tabela1[[#This Row],[PESO TOTAL]]*Tabela1[[#This Row],[CALDEIRARIA]]</f>
        <v>0</v>
      </c>
      <c r="AU2146" s="28">
        <f>Tabela1[[#This Row],[PESO TOTAL]]*Tabela1[[#This Row],[SOLDA]]</f>
        <v>0</v>
      </c>
      <c r="AV2146" s="28">
        <f>Tabela1[[#This Row],[PESO TOTAL]]*Tabela1[[#This Row],[ACABAMENTO]]</f>
        <v>0</v>
      </c>
      <c r="AW2146" s="28">
        <f>Tabela1[[#This Row],[PESO TOTAL]]*Tabela1[[#This Row],[PRONTO ACABADO]]</f>
        <v>0</v>
      </c>
      <c r="AX2146" s="28">
        <f>Tabela1[[#This Row],[PESO TOTAL]]*Tabela1[[#This Row],[EXPEDIÇÃO ]]</f>
        <v>0</v>
      </c>
      <c r="AY2146" s="28" t="str">
        <f>Tabela1[[#This Row],[PEDIDO]]&amp;Tabela1[[#This Row],[PRODUTO]]</f>
        <v/>
      </c>
      <c r="AZ2146" s="44">
        <f>IF(AF2146="",0,IF(ISTEXT(AF2146),H2146*VALUE(SUBSTITUTE(AF2146,"%",""))/100,H2146*AF2146))-Tabela1[[#This Row],[PRONTO ACABADO2]]</f>
        <v>0</v>
      </c>
      <c r="BA2146" s="44">
        <f>IF(AG2146="",0,IF(ISTEXT(AG2146),H2146*VALUE(SUBSTITUTE(AG2146,"%",""))/100,H2146*AG2146))-Tabela1[[#This Row],[PESO EXPEDIDO2]]</f>
        <v>0</v>
      </c>
      <c r="BB2146" s="44">
        <f t="shared" si="290"/>
        <v>0</v>
      </c>
      <c r="BC2146" s="44">
        <f t="shared" si="291"/>
        <v>0</v>
      </c>
      <c r="BD2146" s="44"/>
    </row>
    <row r="2147" spans="1:56" ht="15.75" hidden="1" customHeight="1" x14ac:dyDescent="0.25">
      <c r="A2147" s="6"/>
      <c r="B2147" s="22"/>
      <c r="C2147" s="7"/>
      <c r="D2147" s="46"/>
      <c r="E2147" s="7"/>
      <c r="F2147" s="7"/>
      <c r="G2147" s="44"/>
      <c r="H2147" s="41">
        <f>Tabela1[[#This Row],[PESO UNI]]*Tabela1[[#This Row],[QTE]]</f>
        <v>0</v>
      </c>
      <c r="I2147" s="7"/>
      <c r="J2147" s="8"/>
      <c r="K2147" s="8"/>
      <c r="L2147" s="9"/>
      <c r="M2147" s="10"/>
      <c r="N2147" s="8"/>
      <c r="O2147" s="12"/>
      <c r="P2147" s="13"/>
      <c r="Q2147" s="14">
        <f>Tabela1[[#This Row],[QTDE/ Fabricação]]-Tabela1[[#This Row],[QTE]]</f>
        <v>0</v>
      </c>
      <c r="R2147" s="19">
        <f t="shared" si="286"/>
        <v>0</v>
      </c>
      <c r="S2147" s="19">
        <f t="shared" si="285"/>
        <v>0</v>
      </c>
      <c r="T2147" s="20">
        <f t="shared" si="287"/>
        <v>0</v>
      </c>
      <c r="U2147" s="17">
        <f>IFERROR(SUMIF('LISTA DE EMBARQUE'!B:B,MICRO!E:E,'LISTA DE EMBARQUE'!G:G),"")</f>
        <v>0</v>
      </c>
      <c r="V2147" s="12" t="str">
        <f>IFERROR(VLOOKUP(Tabela1[[#This Row],[COD.MDE]],'LISTA DE EMBARQUE'!B:L,11,0),"")</f>
        <v/>
      </c>
      <c r="W2147" s="13" t="str">
        <f>IFERROR(COUNTIF(#REF!,Tabela1[[#This Row],[Colunas5]]),"")</f>
        <v/>
      </c>
      <c r="X2147" s="14">
        <f>Tabela1[[#This Row],[QIANTIDADE EXPEDIDA]]*Tabela1[[#This Row],[PESO UNI]]</f>
        <v>0</v>
      </c>
      <c r="Y2147" s="14">
        <f t="shared" si="288"/>
        <v>0</v>
      </c>
      <c r="Z2147" s="21">
        <f>Tabela1[[#This Row],[PESO TOTAL]]-Tabela1[[#This Row],[Peso Expedido]]</f>
        <v>0</v>
      </c>
      <c r="AA2147" s="18"/>
      <c r="AB2147" s="40" t="s">
        <v>3204</v>
      </c>
      <c r="AC2147" s="40"/>
      <c r="AD2147" s="40"/>
      <c r="AE2147" s="40"/>
      <c r="AF2147" s="40"/>
      <c r="AG2147" s="40"/>
      <c r="AH2147" s="40"/>
      <c r="AI2147" s="40" t="str">
        <f t="shared" si="292"/>
        <v>ok</v>
      </c>
      <c r="AJ2147"/>
      <c r="AK2147" t="str">
        <f>Tabela1[[#This Row],[Coluna1]]&amp;Tabela1[[#This Row],[PEDIDO]]</f>
        <v/>
      </c>
      <c r="AL2147"/>
      <c r="AM2147"/>
      <c r="AN2147"/>
      <c r="AO2147" t="str">
        <f t="shared" si="289"/>
        <v>/</v>
      </c>
      <c r="AP2147" t="str">
        <f>Tabela1[[#This Row],[TAG]]&amp;Tabela1[[#This Row],[PEDIDO]]&amp;Tabela1[[#This Row],[PRODUTO]]</f>
        <v/>
      </c>
      <c r="AQ2147" s="23" t="str">
        <f>Tabela1[[#This Row],[PRODUTO]]&amp;Tabela1[[#This Row],[TAG]]</f>
        <v/>
      </c>
      <c r="AR2147" s="183">
        <f>Tabela1[[#This Row],[PESO TOTAL]]*Tabela1[[#This Row],[MATÉRIA PRIMA]]</f>
        <v>0</v>
      </c>
      <c r="AS2147" s="28">
        <f>Tabela1[[#This Row],[PESO TOTAL]]*Tabela1[[#This Row],[PREPARAÇÃO ]]</f>
        <v>0</v>
      </c>
      <c r="AT2147" s="28">
        <f>Tabela1[[#This Row],[PESO TOTAL]]*Tabela1[[#This Row],[CALDEIRARIA]]</f>
        <v>0</v>
      </c>
      <c r="AU2147" s="28">
        <f>Tabela1[[#This Row],[PESO TOTAL]]*Tabela1[[#This Row],[SOLDA]]</f>
        <v>0</v>
      </c>
      <c r="AV2147" s="28">
        <f>Tabela1[[#This Row],[PESO TOTAL]]*Tabela1[[#This Row],[ACABAMENTO]]</f>
        <v>0</v>
      </c>
      <c r="AW2147" s="28">
        <f>Tabela1[[#This Row],[PESO TOTAL]]*Tabela1[[#This Row],[PRONTO ACABADO]]</f>
        <v>0</v>
      </c>
      <c r="AX2147" s="28">
        <f>Tabela1[[#This Row],[PESO TOTAL]]*Tabela1[[#This Row],[EXPEDIÇÃO ]]</f>
        <v>0</v>
      </c>
      <c r="AY2147" s="28" t="str">
        <f>Tabela1[[#This Row],[PEDIDO]]&amp;Tabela1[[#This Row],[PRODUTO]]</f>
        <v/>
      </c>
      <c r="AZ2147" s="44">
        <f>IF(AF2147="",0,IF(ISTEXT(AF2147),H2147*VALUE(SUBSTITUTE(AF2147,"%",""))/100,H2147*AF2147))-Tabela1[[#This Row],[PRONTO ACABADO2]]</f>
        <v>0</v>
      </c>
      <c r="BA2147" s="44">
        <f>IF(AG2147="",0,IF(ISTEXT(AG2147),H2147*VALUE(SUBSTITUTE(AG2147,"%",""))/100,H2147*AG2147))-Tabela1[[#This Row],[PESO EXPEDIDO2]]</f>
        <v>0</v>
      </c>
      <c r="BB2147" s="44">
        <f t="shared" si="290"/>
        <v>0</v>
      </c>
      <c r="BC2147" s="44">
        <f t="shared" si="291"/>
        <v>0</v>
      </c>
      <c r="BD2147" s="44"/>
    </row>
    <row r="2148" spans="1:56" ht="15.75" hidden="1" customHeight="1" x14ac:dyDescent="0.25">
      <c r="A2148" s="6"/>
      <c r="B2148" s="22"/>
      <c r="C2148" s="7"/>
      <c r="D2148" s="46"/>
      <c r="E2148" s="7"/>
      <c r="F2148" s="7"/>
      <c r="G2148" s="44"/>
      <c r="H2148" s="41">
        <f>Tabela1[[#This Row],[PESO UNI]]*Tabela1[[#This Row],[QTE]]</f>
        <v>0</v>
      </c>
      <c r="I2148" s="7"/>
      <c r="J2148" s="8"/>
      <c r="K2148" s="8"/>
      <c r="L2148" s="9"/>
      <c r="M2148" s="10"/>
      <c r="N2148" s="8"/>
      <c r="O2148" s="12"/>
      <c r="P2148" s="13"/>
      <c r="Q2148" s="14">
        <f>Tabela1[[#This Row],[QTDE/ Fabricação]]-Tabela1[[#This Row],[QTE]]</f>
        <v>0</v>
      </c>
      <c r="R2148" s="19">
        <f t="shared" si="286"/>
        <v>0</v>
      </c>
      <c r="S2148" s="19">
        <f t="shared" si="285"/>
        <v>0</v>
      </c>
      <c r="T2148" s="20">
        <f t="shared" si="287"/>
        <v>0</v>
      </c>
      <c r="U2148" s="17">
        <f>IFERROR(SUMIF('LISTA DE EMBARQUE'!B:B,MICRO!E:E,'LISTA DE EMBARQUE'!G:G),"")</f>
        <v>0</v>
      </c>
      <c r="V2148" s="12" t="str">
        <f>IFERROR(VLOOKUP(Tabela1[[#This Row],[COD.MDE]],'LISTA DE EMBARQUE'!B:L,11,0),"")</f>
        <v/>
      </c>
      <c r="W2148" s="13" t="str">
        <f>IFERROR(COUNTIF(#REF!,Tabela1[[#This Row],[Colunas5]]),"")</f>
        <v/>
      </c>
      <c r="X2148" s="14">
        <f>Tabela1[[#This Row],[QIANTIDADE EXPEDIDA]]*Tabela1[[#This Row],[PESO UNI]]</f>
        <v>0</v>
      </c>
      <c r="Y2148" s="14">
        <f t="shared" si="288"/>
        <v>0</v>
      </c>
      <c r="Z2148" s="21">
        <f>Tabela1[[#This Row],[PESO TOTAL]]-Tabela1[[#This Row],[Peso Expedido]]</f>
        <v>0</v>
      </c>
      <c r="AA2148" s="18"/>
      <c r="AB2148" s="40" t="s">
        <v>3204</v>
      </c>
      <c r="AC2148" s="40"/>
      <c r="AD2148" s="40"/>
      <c r="AE2148" s="40"/>
      <c r="AF2148" s="40"/>
      <c r="AG2148" s="40"/>
      <c r="AH2148" s="40"/>
      <c r="AI2148" s="40" t="str">
        <f t="shared" si="292"/>
        <v>ok</v>
      </c>
      <c r="AJ2148"/>
      <c r="AK2148" t="str">
        <f>Tabela1[[#This Row],[Coluna1]]&amp;Tabela1[[#This Row],[PEDIDO]]</f>
        <v/>
      </c>
      <c r="AL2148"/>
      <c r="AM2148"/>
      <c r="AN2148"/>
      <c r="AO2148" t="str">
        <f t="shared" si="289"/>
        <v>/</v>
      </c>
      <c r="AP2148" t="str">
        <f>Tabela1[[#This Row],[TAG]]&amp;Tabela1[[#This Row],[PEDIDO]]&amp;Tabela1[[#This Row],[PRODUTO]]</f>
        <v/>
      </c>
      <c r="AQ2148" s="23" t="str">
        <f>Tabela1[[#This Row],[PRODUTO]]&amp;Tabela1[[#This Row],[TAG]]</f>
        <v/>
      </c>
      <c r="AR2148" s="183">
        <f>Tabela1[[#This Row],[PESO TOTAL]]*Tabela1[[#This Row],[MATÉRIA PRIMA]]</f>
        <v>0</v>
      </c>
      <c r="AS2148" s="28">
        <f>Tabela1[[#This Row],[PESO TOTAL]]*Tabela1[[#This Row],[PREPARAÇÃO ]]</f>
        <v>0</v>
      </c>
      <c r="AT2148" s="28">
        <f>Tabela1[[#This Row],[PESO TOTAL]]*Tabela1[[#This Row],[CALDEIRARIA]]</f>
        <v>0</v>
      </c>
      <c r="AU2148" s="28">
        <f>Tabela1[[#This Row],[PESO TOTAL]]*Tabela1[[#This Row],[SOLDA]]</f>
        <v>0</v>
      </c>
      <c r="AV2148" s="28">
        <f>Tabela1[[#This Row],[PESO TOTAL]]*Tabela1[[#This Row],[ACABAMENTO]]</f>
        <v>0</v>
      </c>
      <c r="AW2148" s="28">
        <f>Tabela1[[#This Row],[PESO TOTAL]]*Tabela1[[#This Row],[PRONTO ACABADO]]</f>
        <v>0</v>
      </c>
      <c r="AX2148" s="28">
        <f>Tabela1[[#This Row],[PESO TOTAL]]*Tabela1[[#This Row],[EXPEDIÇÃO ]]</f>
        <v>0</v>
      </c>
      <c r="AY2148" s="28" t="str">
        <f>Tabela1[[#This Row],[PEDIDO]]&amp;Tabela1[[#This Row],[PRODUTO]]</f>
        <v/>
      </c>
      <c r="AZ2148" s="44">
        <f>IF(AF2148="",0,IF(ISTEXT(AF2148),H2148*VALUE(SUBSTITUTE(AF2148,"%",""))/100,H2148*AF2148))-Tabela1[[#This Row],[PRONTO ACABADO2]]</f>
        <v>0</v>
      </c>
      <c r="BA2148" s="44">
        <f>IF(AG2148="",0,IF(ISTEXT(AG2148),H2148*VALUE(SUBSTITUTE(AG2148,"%",""))/100,H2148*AG2148))-Tabela1[[#This Row],[PESO EXPEDIDO2]]</f>
        <v>0</v>
      </c>
      <c r="BB2148" s="44">
        <f t="shared" si="290"/>
        <v>0</v>
      </c>
      <c r="BC2148" s="44">
        <f t="shared" si="291"/>
        <v>0</v>
      </c>
      <c r="BD2148" s="44"/>
    </row>
    <row r="2149" spans="1:56" ht="15.75" hidden="1" customHeight="1" x14ac:dyDescent="0.25">
      <c r="A2149" s="6"/>
      <c r="B2149" s="22"/>
      <c r="C2149" s="7"/>
      <c r="D2149" s="46"/>
      <c r="E2149" s="7"/>
      <c r="F2149" s="7"/>
      <c r="G2149" s="44"/>
      <c r="H2149" s="41">
        <f>Tabela1[[#This Row],[PESO UNI]]*Tabela1[[#This Row],[QTE]]</f>
        <v>0</v>
      </c>
      <c r="I2149" s="7"/>
      <c r="J2149" s="8"/>
      <c r="K2149" s="8"/>
      <c r="L2149" s="9"/>
      <c r="M2149" s="10"/>
      <c r="N2149" s="8"/>
      <c r="O2149" s="12"/>
      <c r="P2149" s="13"/>
      <c r="Q2149" s="14">
        <f>Tabela1[[#This Row],[QTDE/ Fabricação]]-Tabela1[[#This Row],[QTE]]</f>
        <v>0</v>
      </c>
      <c r="R2149" s="19">
        <f t="shared" si="286"/>
        <v>0</v>
      </c>
      <c r="S2149" s="19">
        <f t="shared" si="285"/>
        <v>0</v>
      </c>
      <c r="T2149" s="20">
        <f t="shared" si="287"/>
        <v>0</v>
      </c>
      <c r="U2149" s="17">
        <f>IFERROR(SUMIF('LISTA DE EMBARQUE'!B:B,MICRO!E:E,'LISTA DE EMBARQUE'!G:G),"")</f>
        <v>0</v>
      </c>
      <c r="V2149" s="12" t="str">
        <f>IFERROR(VLOOKUP(Tabela1[[#This Row],[COD.MDE]],'LISTA DE EMBARQUE'!B:L,11,0),"")</f>
        <v/>
      </c>
      <c r="W2149" s="13" t="str">
        <f>IFERROR(COUNTIF(#REF!,Tabela1[[#This Row],[Colunas5]]),"")</f>
        <v/>
      </c>
      <c r="X2149" s="14">
        <f>Tabela1[[#This Row],[QIANTIDADE EXPEDIDA]]*Tabela1[[#This Row],[PESO UNI]]</f>
        <v>0</v>
      </c>
      <c r="Y2149" s="14">
        <f t="shared" si="288"/>
        <v>0</v>
      </c>
      <c r="Z2149" s="21">
        <f>Tabela1[[#This Row],[PESO TOTAL]]-Tabela1[[#This Row],[Peso Expedido]]</f>
        <v>0</v>
      </c>
      <c r="AA2149" s="18"/>
      <c r="AB2149" s="40" t="s">
        <v>3204</v>
      </c>
      <c r="AC2149" s="40"/>
      <c r="AD2149" s="40"/>
      <c r="AE2149" s="40"/>
      <c r="AF2149" s="40"/>
      <c r="AG2149" s="40"/>
      <c r="AH2149" s="40"/>
      <c r="AI2149" s="40" t="str">
        <f t="shared" si="292"/>
        <v>ok</v>
      </c>
      <c r="AJ2149"/>
      <c r="AK2149" t="str">
        <f>Tabela1[[#This Row],[Coluna1]]&amp;Tabela1[[#This Row],[PEDIDO]]</f>
        <v/>
      </c>
      <c r="AL2149"/>
      <c r="AM2149"/>
      <c r="AN2149"/>
      <c r="AO2149" t="str">
        <f t="shared" si="289"/>
        <v>/</v>
      </c>
      <c r="AP2149" t="str">
        <f>Tabela1[[#This Row],[TAG]]&amp;Tabela1[[#This Row],[PEDIDO]]&amp;Tabela1[[#This Row],[PRODUTO]]</f>
        <v/>
      </c>
      <c r="AQ2149" s="23" t="str">
        <f>Tabela1[[#This Row],[PRODUTO]]&amp;Tabela1[[#This Row],[TAG]]</f>
        <v/>
      </c>
      <c r="AR2149" s="183">
        <f>Tabela1[[#This Row],[PESO TOTAL]]*Tabela1[[#This Row],[MATÉRIA PRIMA]]</f>
        <v>0</v>
      </c>
      <c r="AS2149" s="28">
        <f>Tabela1[[#This Row],[PESO TOTAL]]*Tabela1[[#This Row],[PREPARAÇÃO ]]</f>
        <v>0</v>
      </c>
      <c r="AT2149" s="28">
        <f>Tabela1[[#This Row],[PESO TOTAL]]*Tabela1[[#This Row],[CALDEIRARIA]]</f>
        <v>0</v>
      </c>
      <c r="AU2149" s="28">
        <f>Tabela1[[#This Row],[PESO TOTAL]]*Tabela1[[#This Row],[SOLDA]]</f>
        <v>0</v>
      </c>
      <c r="AV2149" s="28">
        <f>Tabela1[[#This Row],[PESO TOTAL]]*Tabela1[[#This Row],[ACABAMENTO]]</f>
        <v>0</v>
      </c>
      <c r="AW2149" s="28">
        <f>Tabela1[[#This Row],[PESO TOTAL]]*Tabela1[[#This Row],[PRONTO ACABADO]]</f>
        <v>0</v>
      </c>
      <c r="AX2149" s="28">
        <f>Tabela1[[#This Row],[PESO TOTAL]]*Tabela1[[#This Row],[EXPEDIÇÃO ]]</f>
        <v>0</v>
      </c>
      <c r="AY2149" s="28" t="str">
        <f>Tabela1[[#This Row],[PEDIDO]]&amp;Tabela1[[#This Row],[PRODUTO]]</f>
        <v/>
      </c>
      <c r="AZ2149" s="44">
        <f>IF(AF2149="",0,IF(ISTEXT(AF2149),H2149*VALUE(SUBSTITUTE(AF2149,"%",""))/100,H2149*AF2149))-Tabela1[[#This Row],[PRONTO ACABADO2]]</f>
        <v>0</v>
      </c>
      <c r="BA2149" s="44">
        <f>IF(AG2149="",0,IF(ISTEXT(AG2149),H2149*VALUE(SUBSTITUTE(AG2149,"%",""))/100,H2149*AG2149))-Tabela1[[#This Row],[PESO EXPEDIDO2]]</f>
        <v>0</v>
      </c>
      <c r="BB2149" s="44">
        <f t="shared" si="290"/>
        <v>0</v>
      </c>
      <c r="BC2149" s="44">
        <f t="shared" si="291"/>
        <v>0</v>
      </c>
      <c r="BD2149" s="44"/>
    </row>
    <row r="2150" spans="1:56" ht="15.75" hidden="1" customHeight="1" x14ac:dyDescent="0.25">
      <c r="A2150" s="6"/>
      <c r="B2150" s="22"/>
      <c r="C2150" s="7"/>
      <c r="D2150" s="46"/>
      <c r="E2150" s="7"/>
      <c r="F2150" s="7"/>
      <c r="G2150" s="44"/>
      <c r="H2150" s="41">
        <f>Tabela1[[#This Row],[PESO UNI]]*Tabela1[[#This Row],[QTE]]</f>
        <v>0</v>
      </c>
      <c r="I2150" s="7"/>
      <c r="J2150" s="8"/>
      <c r="K2150" s="8"/>
      <c r="L2150" s="9"/>
      <c r="M2150" s="10"/>
      <c r="N2150" s="8"/>
      <c r="O2150" s="12"/>
      <c r="P2150" s="13"/>
      <c r="Q2150" s="14">
        <f>Tabela1[[#This Row],[QTDE/ Fabricação]]-Tabela1[[#This Row],[QTE]]</f>
        <v>0</v>
      </c>
      <c r="R2150" s="19">
        <f t="shared" si="286"/>
        <v>0</v>
      </c>
      <c r="S2150" s="19">
        <f t="shared" si="285"/>
        <v>0</v>
      </c>
      <c r="T2150" s="20">
        <f t="shared" si="287"/>
        <v>0</v>
      </c>
      <c r="U2150" s="17">
        <f>IFERROR(SUMIF('LISTA DE EMBARQUE'!B:B,MICRO!E:E,'LISTA DE EMBARQUE'!G:G),"")</f>
        <v>0</v>
      </c>
      <c r="V2150" s="12" t="str">
        <f>IFERROR(VLOOKUP(Tabela1[[#This Row],[COD.MDE]],'LISTA DE EMBARQUE'!B:L,11,0),"")</f>
        <v/>
      </c>
      <c r="W2150" s="13" t="str">
        <f>IFERROR(COUNTIF(#REF!,Tabela1[[#This Row],[Colunas5]]),"")</f>
        <v/>
      </c>
      <c r="X2150" s="14">
        <f>Tabela1[[#This Row],[QIANTIDADE EXPEDIDA]]*Tabela1[[#This Row],[PESO UNI]]</f>
        <v>0</v>
      </c>
      <c r="Y2150" s="14">
        <f t="shared" si="288"/>
        <v>0</v>
      </c>
      <c r="Z2150" s="21">
        <f>Tabela1[[#This Row],[PESO TOTAL]]-Tabela1[[#This Row],[Peso Expedido]]</f>
        <v>0</v>
      </c>
      <c r="AA2150" s="18"/>
      <c r="AB2150" s="40" t="s">
        <v>3204</v>
      </c>
      <c r="AC2150" s="40"/>
      <c r="AD2150" s="40"/>
      <c r="AE2150" s="40"/>
      <c r="AF2150" s="40"/>
      <c r="AG2150" s="40"/>
      <c r="AH2150" s="40"/>
      <c r="AI2150" s="40" t="str">
        <f t="shared" si="292"/>
        <v>ok</v>
      </c>
      <c r="AJ2150"/>
      <c r="AK2150" t="str">
        <f>Tabela1[[#This Row],[Coluna1]]&amp;Tabela1[[#This Row],[PEDIDO]]</f>
        <v/>
      </c>
      <c r="AL2150"/>
      <c r="AM2150"/>
      <c r="AN2150"/>
      <c r="AO2150" t="str">
        <f t="shared" si="289"/>
        <v>/</v>
      </c>
      <c r="AP2150" t="str">
        <f>Tabela1[[#This Row],[TAG]]&amp;Tabela1[[#This Row],[PEDIDO]]&amp;Tabela1[[#This Row],[PRODUTO]]</f>
        <v/>
      </c>
      <c r="AQ2150" s="23" t="str">
        <f>Tabela1[[#This Row],[PRODUTO]]&amp;Tabela1[[#This Row],[TAG]]</f>
        <v/>
      </c>
      <c r="AR2150" s="183">
        <f>Tabela1[[#This Row],[PESO TOTAL]]*Tabela1[[#This Row],[MATÉRIA PRIMA]]</f>
        <v>0</v>
      </c>
      <c r="AS2150" s="28">
        <f>Tabela1[[#This Row],[PESO TOTAL]]*Tabela1[[#This Row],[PREPARAÇÃO ]]</f>
        <v>0</v>
      </c>
      <c r="AT2150" s="28">
        <f>Tabela1[[#This Row],[PESO TOTAL]]*Tabela1[[#This Row],[CALDEIRARIA]]</f>
        <v>0</v>
      </c>
      <c r="AU2150" s="28">
        <f>Tabela1[[#This Row],[PESO TOTAL]]*Tabela1[[#This Row],[SOLDA]]</f>
        <v>0</v>
      </c>
      <c r="AV2150" s="28">
        <f>Tabela1[[#This Row],[PESO TOTAL]]*Tabela1[[#This Row],[ACABAMENTO]]</f>
        <v>0</v>
      </c>
      <c r="AW2150" s="28">
        <f>Tabela1[[#This Row],[PESO TOTAL]]*Tabela1[[#This Row],[PRONTO ACABADO]]</f>
        <v>0</v>
      </c>
      <c r="AX2150" s="28">
        <f>Tabela1[[#This Row],[PESO TOTAL]]*Tabela1[[#This Row],[EXPEDIÇÃO ]]</f>
        <v>0</v>
      </c>
      <c r="AY2150" s="28" t="str">
        <f>Tabela1[[#This Row],[PEDIDO]]&amp;Tabela1[[#This Row],[PRODUTO]]</f>
        <v/>
      </c>
      <c r="AZ2150" s="44">
        <f>IF(AF2150="",0,IF(ISTEXT(AF2150),H2150*VALUE(SUBSTITUTE(AF2150,"%",""))/100,H2150*AF2150))-Tabela1[[#This Row],[PRONTO ACABADO2]]</f>
        <v>0</v>
      </c>
      <c r="BA2150" s="44">
        <f>IF(AG2150="",0,IF(ISTEXT(AG2150),H2150*VALUE(SUBSTITUTE(AG2150,"%",""))/100,H2150*AG2150))-Tabela1[[#This Row],[PESO EXPEDIDO2]]</f>
        <v>0</v>
      </c>
      <c r="BB2150" s="44">
        <f t="shared" si="290"/>
        <v>0</v>
      </c>
      <c r="BC2150" s="44">
        <f t="shared" si="291"/>
        <v>0</v>
      </c>
      <c r="BD2150" s="44"/>
    </row>
    <row r="2151" spans="1:56" ht="15.75" hidden="1" customHeight="1" x14ac:dyDescent="0.25">
      <c r="A2151" s="6"/>
      <c r="B2151" s="22"/>
      <c r="C2151" s="7"/>
      <c r="D2151" s="46"/>
      <c r="E2151" s="7"/>
      <c r="F2151" s="7"/>
      <c r="G2151" s="44"/>
      <c r="H2151" s="41">
        <f>Tabela1[[#This Row],[PESO UNI]]*Tabela1[[#This Row],[QTE]]</f>
        <v>0</v>
      </c>
      <c r="I2151" s="7"/>
      <c r="J2151" s="8"/>
      <c r="K2151" s="8"/>
      <c r="L2151" s="9"/>
      <c r="M2151" s="10"/>
      <c r="N2151" s="8"/>
      <c r="O2151" s="12"/>
      <c r="P2151" s="13"/>
      <c r="Q2151" s="14">
        <f>Tabela1[[#This Row],[QTDE/ Fabricação]]-Tabela1[[#This Row],[QTE]]</f>
        <v>0</v>
      </c>
      <c r="R2151" s="19">
        <f t="shared" si="286"/>
        <v>0</v>
      </c>
      <c r="S2151" s="19">
        <f t="shared" si="285"/>
        <v>0</v>
      </c>
      <c r="T2151" s="20">
        <f t="shared" si="287"/>
        <v>0</v>
      </c>
      <c r="U2151" s="17">
        <f>IFERROR(SUMIF('LISTA DE EMBARQUE'!B:B,MICRO!E:E,'LISTA DE EMBARQUE'!G:G),"")</f>
        <v>0</v>
      </c>
      <c r="V2151" s="12" t="str">
        <f>IFERROR(VLOOKUP(Tabela1[[#This Row],[COD.MDE]],'LISTA DE EMBARQUE'!B:L,11,0),"")</f>
        <v/>
      </c>
      <c r="W2151" s="13" t="str">
        <f>IFERROR(COUNTIF(#REF!,Tabela1[[#This Row],[Colunas5]]),"")</f>
        <v/>
      </c>
      <c r="X2151" s="14">
        <f>Tabela1[[#This Row],[QIANTIDADE EXPEDIDA]]*Tabela1[[#This Row],[PESO UNI]]</f>
        <v>0</v>
      </c>
      <c r="Y2151" s="14">
        <f t="shared" si="288"/>
        <v>0</v>
      </c>
      <c r="Z2151" s="21">
        <f>Tabela1[[#This Row],[PESO TOTAL]]-Tabela1[[#This Row],[Peso Expedido]]</f>
        <v>0</v>
      </c>
      <c r="AA2151" s="18"/>
      <c r="AB2151" s="40" t="s">
        <v>3204</v>
      </c>
      <c r="AC2151" s="40"/>
      <c r="AD2151" s="40"/>
      <c r="AE2151" s="40"/>
      <c r="AF2151" s="40"/>
      <c r="AG2151" s="40"/>
      <c r="AH2151" s="40"/>
      <c r="AI2151" s="40" t="str">
        <f t="shared" si="292"/>
        <v>ok</v>
      </c>
      <c r="AJ2151"/>
      <c r="AK2151" t="str">
        <f>Tabela1[[#This Row],[Coluna1]]&amp;Tabela1[[#This Row],[PEDIDO]]</f>
        <v/>
      </c>
      <c r="AL2151"/>
      <c r="AM2151"/>
      <c r="AN2151"/>
      <c r="AO2151" t="str">
        <f t="shared" si="289"/>
        <v>/</v>
      </c>
      <c r="AP2151" t="str">
        <f>Tabela1[[#This Row],[TAG]]&amp;Tabela1[[#This Row],[PEDIDO]]&amp;Tabela1[[#This Row],[PRODUTO]]</f>
        <v/>
      </c>
      <c r="AQ2151" s="23" t="str">
        <f>Tabela1[[#This Row],[PRODUTO]]&amp;Tabela1[[#This Row],[TAG]]</f>
        <v/>
      </c>
      <c r="AR2151" s="183">
        <f>Tabela1[[#This Row],[PESO TOTAL]]*Tabela1[[#This Row],[MATÉRIA PRIMA]]</f>
        <v>0</v>
      </c>
      <c r="AS2151" s="28">
        <f>Tabela1[[#This Row],[PESO TOTAL]]*Tabela1[[#This Row],[PREPARAÇÃO ]]</f>
        <v>0</v>
      </c>
      <c r="AT2151" s="28">
        <f>Tabela1[[#This Row],[PESO TOTAL]]*Tabela1[[#This Row],[CALDEIRARIA]]</f>
        <v>0</v>
      </c>
      <c r="AU2151" s="28">
        <f>Tabela1[[#This Row],[PESO TOTAL]]*Tabela1[[#This Row],[SOLDA]]</f>
        <v>0</v>
      </c>
      <c r="AV2151" s="28">
        <f>Tabela1[[#This Row],[PESO TOTAL]]*Tabela1[[#This Row],[ACABAMENTO]]</f>
        <v>0</v>
      </c>
      <c r="AW2151" s="28">
        <f>Tabela1[[#This Row],[PESO TOTAL]]*Tabela1[[#This Row],[PRONTO ACABADO]]</f>
        <v>0</v>
      </c>
      <c r="AX2151" s="28">
        <f>Tabela1[[#This Row],[PESO TOTAL]]*Tabela1[[#This Row],[EXPEDIÇÃO ]]</f>
        <v>0</v>
      </c>
      <c r="AY2151" s="28" t="str">
        <f>Tabela1[[#This Row],[PEDIDO]]&amp;Tabela1[[#This Row],[PRODUTO]]</f>
        <v/>
      </c>
      <c r="AZ2151" s="44">
        <f>IF(AF2151="",0,IF(ISTEXT(AF2151),H2151*VALUE(SUBSTITUTE(AF2151,"%",""))/100,H2151*AF2151))-Tabela1[[#This Row],[PRONTO ACABADO2]]</f>
        <v>0</v>
      </c>
      <c r="BA2151" s="44">
        <f>IF(AG2151="",0,IF(ISTEXT(AG2151),H2151*VALUE(SUBSTITUTE(AG2151,"%",""))/100,H2151*AG2151))-Tabela1[[#This Row],[PESO EXPEDIDO2]]</f>
        <v>0</v>
      </c>
      <c r="BB2151" s="44">
        <f t="shared" si="290"/>
        <v>0</v>
      </c>
      <c r="BC2151" s="44">
        <f t="shared" si="291"/>
        <v>0</v>
      </c>
      <c r="BD2151" s="44"/>
    </row>
    <row r="2152" spans="1:56" ht="15.75" hidden="1" customHeight="1" x14ac:dyDescent="0.25">
      <c r="A2152" s="6"/>
      <c r="B2152" s="22"/>
      <c r="C2152" s="7"/>
      <c r="D2152" s="46"/>
      <c r="E2152" s="7"/>
      <c r="F2152" s="7"/>
      <c r="G2152" s="44"/>
      <c r="H2152" s="41">
        <f>Tabela1[[#This Row],[PESO UNI]]*Tabela1[[#This Row],[QTE]]</f>
        <v>0</v>
      </c>
      <c r="I2152" s="7"/>
      <c r="J2152" s="8"/>
      <c r="K2152" s="8"/>
      <c r="L2152" s="9"/>
      <c r="M2152" s="10"/>
      <c r="N2152" s="8"/>
      <c r="O2152" s="12"/>
      <c r="P2152" s="13"/>
      <c r="Q2152" s="14">
        <f>Tabela1[[#This Row],[QTDE/ Fabricação]]-Tabela1[[#This Row],[QTE]]</f>
        <v>0</v>
      </c>
      <c r="R2152" s="19">
        <f t="shared" si="286"/>
        <v>0</v>
      </c>
      <c r="S2152" s="19">
        <f t="shared" si="285"/>
        <v>0</v>
      </c>
      <c r="T2152" s="20">
        <f t="shared" si="287"/>
        <v>0</v>
      </c>
      <c r="U2152" s="17">
        <f>IFERROR(SUMIF('LISTA DE EMBARQUE'!B:B,MICRO!E:E,'LISTA DE EMBARQUE'!G:G),"")</f>
        <v>0</v>
      </c>
      <c r="V2152" s="12" t="str">
        <f>IFERROR(VLOOKUP(Tabela1[[#This Row],[COD.MDE]],'LISTA DE EMBARQUE'!B:L,11,0),"")</f>
        <v/>
      </c>
      <c r="W2152" s="13" t="str">
        <f>IFERROR(COUNTIF(#REF!,Tabela1[[#This Row],[Colunas5]]),"")</f>
        <v/>
      </c>
      <c r="X2152" s="14">
        <f>Tabela1[[#This Row],[QIANTIDADE EXPEDIDA]]*Tabela1[[#This Row],[PESO UNI]]</f>
        <v>0</v>
      </c>
      <c r="Y2152" s="14">
        <f t="shared" si="288"/>
        <v>0</v>
      </c>
      <c r="Z2152" s="21">
        <f>Tabela1[[#This Row],[PESO TOTAL]]-Tabela1[[#This Row],[Peso Expedido]]</f>
        <v>0</v>
      </c>
      <c r="AA2152" s="18"/>
      <c r="AB2152" s="40" t="s">
        <v>3204</v>
      </c>
      <c r="AC2152" s="40"/>
      <c r="AD2152" s="40"/>
      <c r="AE2152" s="40"/>
      <c r="AF2152" s="40"/>
      <c r="AG2152" s="40"/>
      <c r="AH2152" s="40"/>
      <c r="AI2152" s="40" t="str">
        <f t="shared" si="292"/>
        <v>ok</v>
      </c>
      <c r="AJ2152"/>
      <c r="AK2152" t="str">
        <f>Tabela1[[#This Row],[Coluna1]]&amp;Tabela1[[#This Row],[PEDIDO]]</f>
        <v/>
      </c>
      <c r="AL2152"/>
      <c r="AM2152"/>
      <c r="AN2152"/>
      <c r="AO2152" t="str">
        <f t="shared" si="289"/>
        <v>/</v>
      </c>
      <c r="AP2152" t="str">
        <f>Tabela1[[#This Row],[TAG]]&amp;Tabela1[[#This Row],[PEDIDO]]&amp;Tabela1[[#This Row],[PRODUTO]]</f>
        <v/>
      </c>
      <c r="AQ2152" s="23" t="str">
        <f>Tabela1[[#This Row],[PRODUTO]]&amp;Tabela1[[#This Row],[TAG]]</f>
        <v/>
      </c>
      <c r="AR2152" s="183">
        <f>Tabela1[[#This Row],[PESO TOTAL]]*Tabela1[[#This Row],[MATÉRIA PRIMA]]</f>
        <v>0</v>
      </c>
      <c r="AS2152" s="28">
        <f>Tabela1[[#This Row],[PESO TOTAL]]*Tabela1[[#This Row],[PREPARAÇÃO ]]</f>
        <v>0</v>
      </c>
      <c r="AT2152" s="28">
        <f>Tabela1[[#This Row],[PESO TOTAL]]*Tabela1[[#This Row],[CALDEIRARIA]]</f>
        <v>0</v>
      </c>
      <c r="AU2152" s="28">
        <f>Tabela1[[#This Row],[PESO TOTAL]]*Tabela1[[#This Row],[SOLDA]]</f>
        <v>0</v>
      </c>
      <c r="AV2152" s="28">
        <f>Tabela1[[#This Row],[PESO TOTAL]]*Tabela1[[#This Row],[ACABAMENTO]]</f>
        <v>0</v>
      </c>
      <c r="AW2152" s="28">
        <f>Tabela1[[#This Row],[PESO TOTAL]]*Tabela1[[#This Row],[PRONTO ACABADO]]</f>
        <v>0</v>
      </c>
      <c r="AX2152" s="28">
        <f>Tabela1[[#This Row],[PESO TOTAL]]*Tabela1[[#This Row],[EXPEDIÇÃO ]]</f>
        <v>0</v>
      </c>
      <c r="AY2152" s="28" t="str">
        <f>Tabela1[[#This Row],[PEDIDO]]&amp;Tabela1[[#This Row],[PRODUTO]]</f>
        <v/>
      </c>
      <c r="AZ2152" s="44">
        <f>IF(AF2152="",0,IF(ISTEXT(AF2152),H2152*VALUE(SUBSTITUTE(AF2152,"%",""))/100,H2152*AF2152))-Tabela1[[#This Row],[PRONTO ACABADO2]]</f>
        <v>0</v>
      </c>
      <c r="BA2152" s="44">
        <f>IF(AG2152="",0,IF(ISTEXT(AG2152),H2152*VALUE(SUBSTITUTE(AG2152,"%",""))/100,H2152*AG2152))-Tabela1[[#This Row],[PESO EXPEDIDO2]]</f>
        <v>0</v>
      </c>
      <c r="BB2152" s="44">
        <f t="shared" si="290"/>
        <v>0</v>
      </c>
      <c r="BC2152" s="44">
        <f t="shared" si="291"/>
        <v>0</v>
      </c>
      <c r="BD2152" s="44"/>
    </row>
    <row r="2153" spans="1:56" ht="15.75" hidden="1" customHeight="1" x14ac:dyDescent="0.25">
      <c r="A2153" s="6"/>
      <c r="B2153" s="22"/>
      <c r="C2153" s="7"/>
      <c r="D2153" s="46"/>
      <c r="E2153" s="7"/>
      <c r="F2153" s="7"/>
      <c r="G2153" s="44"/>
      <c r="H2153" s="41">
        <f>Tabela1[[#This Row],[PESO UNI]]*Tabela1[[#This Row],[QTE]]</f>
        <v>0</v>
      </c>
      <c r="I2153" s="7"/>
      <c r="J2153" s="8"/>
      <c r="K2153" s="8"/>
      <c r="L2153" s="9"/>
      <c r="M2153" s="10"/>
      <c r="N2153" s="8"/>
      <c r="O2153" s="12"/>
      <c r="P2153" s="13"/>
      <c r="Q2153" s="14">
        <f>Tabela1[[#This Row],[QTDE/ Fabricação]]-Tabela1[[#This Row],[QTE]]</f>
        <v>0</v>
      </c>
      <c r="R2153" s="19">
        <f t="shared" si="286"/>
        <v>0</v>
      </c>
      <c r="S2153" s="19">
        <f t="shared" si="285"/>
        <v>0</v>
      </c>
      <c r="T2153" s="20">
        <f t="shared" si="287"/>
        <v>0</v>
      </c>
      <c r="U2153" s="17">
        <f>IFERROR(SUMIF('LISTA DE EMBARQUE'!B:B,MICRO!E:E,'LISTA DE EMBARQUE'!G:G),"")</f>
        <v>0</v>
      </c>
      <c r="V2153" s="12" t="str">
        <f>IFERROR(VLOOKUP(Tabela1[[#This Row],[COD.MDE]],'LISTA DE EMBARQUE'!B:L,11,0),"")</f>
        <v/>
      </c>
      <c r="W2153" s="13" t="str">
        <f>IFERROR(COUNTIF(#REF!,Tabela1[[#This Row],[Colunas5]]),"")</f>
        <v/>
      </c>
      <c r="X2153" s="14">
        <f>Tabela1[[#This Row],[QIANTIDADE EXPEDIDA]]*Tabela1[[#This Row],[PESO UNI]]</f>
        <v>0</v>
      </c>
      <c r="Y2153" s="14">
        <f t="shared" si="288"/>
        <v>0</v>
      </c>
      <c r="Z2153" s="21">
        <f>Tabela1[[#This Row],[PESO TOTAL]]-Tabela1[[#This Row],[Peso Expedido]]</f>
        <v>0</v>
      </c>
      <c r="AA2153" s="18"/>
      <c r="AB2153" s="40" t="s">
        <v>3204</v>
      </c>
      <c r="AC2153" s="40"/>
      <c r="AD2153" s="40"/>
      <c r="AE2153" s="40"/>
      <c r="AF2153" s="40"/>
      <c r="AG2153" s="40"/>
      <c r="AH2153" s="40"/>
      <c r="AI2153" s="40" t="str">
        <f t="shared" si="292"/>
        <v>ok</v>
      </c>
      <c r="AJ2153"/>
      <c r="AK2153" t="str">
        <f>Tabela1[[#This Row],[Coluna1]]&amp;Tabela1[[#This Row],[PEDIDO]]</f>
        <v/>
      </c>
      <c r="AL2153"/>
      <c r="AM2153"/>
      <c r="AN2153"/>
      <c r="AO2153" t="str">
        <f t="shared" si="289"/>
        <v>/</v>
      </c>
      <c r="AP2153" t="str">
        <f>Tabela1[[#This Row],[TAG]]&amp;Tabela1[[#This Row],[PEDIDO]]&amp;Tabela1[[#This Row],[PRODUTO]]</f>
        <v/>
      </c>
      <c r="AQ2153" s="23" t="str">
        <f>Tabela1[[#This Row],[PRODUTO]]&amp;Tabela1[[#This Row],[TAG]]</f>
        <v/>
      </c>
      <c r="AR2153" s="183">
        <f>Tabela1[[#This Row],[PESO TOTAL]]*Tabela1[[#This Row],[MATÉRIA PRIMA]]</f>
        <v>0</v>
      </c>
      <c r="AS2153" s="28">
        <f>Tabela1[[#This Row],[PESO TOTAL]]*Tabela1[[#This Row],[PREPARAÇÃO ]]</f>
        <v>0</v>
      </c>
      <c r="AT2153" s="28">
        <f>Tabela1[[#This Row],[PESO TOTAL]]*Tabela1[[#This Row],[CALDEIRARIA]]</f>
        <v>0</v>
      </c>
      <c r="AU2153" s="28">
        <f>Tabela1[[#This Row],[PESO TOTAL]]*Tabela1[[#This Row],[SOLDA]]</f>
        <v>0</v>
      </c>
      <c r="AV2153" s="28">
        <f>Tabela1[[#This Row],[PESO TOTAL]]*Tabela1[[#This Row],[ACABAMENTO]]</f>
        <v>0</v>
      </c>
      <c r="AW2153" s="28">
        <f>Tabela1[[#This Row],[PESO TOTAL]]*Tabela1[[#This Row],[PRONTO ACABADO]]</f>
        <v>0</v>
      </c>
      <c r="AX2153" s="28">
        <f>Tabela1[[#This Row],[PESO TOTAL]]*Tabela1[[#This Row],[EXPEDIÇÃO ]]</f>
        <v>0</v>
      </c>
      <c r="AY2153" s="28" t="str">
        <f>Tabela1[[#This Row],[PEDIDO]]&amp;Tabela1[[#This Row],[PRODUTO]]</f>
        <v/>
      </c>
      <c r="AZ2153" s="44">
        <f>IF(AF2153="",0,IF(ISTEXT(AF2153),H2153*VALUE(SUBSTITUTE(AF2153,"%",""))/100,H2153*AF2153))-Tabela1[[#This Row],[PRONTO ACABADO2]]</f>
        <v>0</v>
      </c>
      <c r="BA2153" s="44">
        <f>IF(AG2153="",0,IF(ISTEXT(AG2153),H2153*VALUE(SUBSTITUTE(AG2153,"%",""))/100,H2153*AG2153))-Tabela1[[#This Row],[PESO EXPEDIDO2]]</f>
        <v>0</v>
      </c>
      <c r="BB2153" s="44">
        <f t="shared" si="290"/>
        <v>0</v>
      </c>
      <c r="BC2153" s="44">
        <f t="shared" si="291"/>
        <v>0</v>
      </c>
      <c r="BD2153" s="44"/>
    </row>
    <row r="2154" spans="1:56" ht="15.75" hidden="1" customHeight="1" x14ac:dyDescent="0.25">
      <c r="A2154" s="6"/>
      <c r="B2154" s="22"/>
      <c r="C2154" s="7"/>
      <c r="D2154" s="46"/>
      <c r="E2154" s="7"/>
      <c r="F2154" s="7"/>
      <c r="G2154" s="44"/>
      <c r="H2154" s="41">
        <f>Tabela1[[#This Row],[PESO UNI]]*Tabela1[[#This Row],[QTE]]</f>
        <v>0</v>
      </c>
      <c r="I2154" s="7"/>
      <c r="J2154" s="8"/>
      <c r="K2154" s="8"/>
      <c r="L2154" s="9"/>
      <c r="M2154" s="10"/>
      <c r="N2154" s="8"/>
      <c r="O2154" s="12"/>
      <c r="P2154" s="13"/>
      <c r="Q2154" s="14">
        <f>Tabela1[[#This Row],[QTDE/ Fabricação]]-Tabela1[[#This Row],[QTE]]</f>
        <v>0</v>
      </c>
      <c r="R2154" s="19">
        <f t="shared" si="286"/>
        <v>0</v>
      </c>
      <c r="S2154" s="19">
        <f t="shared" si="285"/>
        <v>0</v>
      </c>
      <c r="T2154" s="20">
        <f t="shared" si="287"/>
        <v>0</v>
      </c>
      <c r="U2154" s="17">
        <f>IFERROR(SUMIF('LISTA DE EMBARQUE'!B:B,MICRO!E:E,'LISTA DE EMBARQUE'!G:G),"")</f>
        <v>0</v>
      </c>
      <c r="V2154" s="12" t="str">
        <f>IFERROR(VLOOKUP(Tabela1[[#This Row],[COD.MDE]],'LISTA DE EMBARQUE'!B:L,11,0),"")</f>
        <v/>
      </c>
      <c r="W2154" s="13" t="str">
        <f>IFERROR(COUNTIF(#REF!,Tabela1[[#This Row],[Colunas5]]),"")</f>
        <v/>
      </c>
      <c r="X2154" s="14">
        <f>Tabela1[[#This Row],[QIANTIDADE EXPEDIDA]]*Tabela1[[#This Row],[PESO UNI]]</f>
        <v>0</v>
      </c>
      <c r="Y2154" s="14">
        <f t="shared" si="288"/>
        <v>0</v>
      </c>
      <c r="Z2154" s="21">
        <f>Tabela1[[#This Row],[PESO TOTAL]]-Tabela1[[#This Row],[Peso Expedido]]</f>
        <v>0</v>
      </c>
      <c r="AA2154" s="18"/>
      <c r="AB2154" s="40" t="s">
        <v>3204</v>
      </c>
      <c r="AC2154" s="40"/>
      <c r="AD2154" s="40"/>
      <c r="AE2154" s="40"/>
      <c r="AF2154" s="40"/>
      <c r="AG2154" s="40"/>
      <c r="AH2154" s="40"/>
      <c r="AI2154" s="40" t="str">
        <f t="shared" si="292"/>
        <v>ok</v>
      </c>
      <c r="AJ2154"/>
      <c r="AK2154" t="str">
        <f>Tabela1[[#This Row],[Coluna1]]&amp;Tabela1[[#This Row],[PEDIDO]]</f>
        <v/>
      </c>
      <c r="AL2154"/>
      <c r="AM2154"/>
      <c r="AN2154"/>
      <c r="AO2154" t="str">
        <f t="shared" si="289"/>
        <v>/</v>
      </c>
      <c r="AP2154" t="str">
        <f>Tabela1[[#This Row],[TAG]]&amp;Tabela1[[#This Row],[PEDIDO]]&amp;Tabela1[[#This Row],[PRODUTO]]</f>
        <v/>
      </c>
      <c r="AQ2154" s="23" t="str">
        <f>Tabela1[[#This Row],[PRODUTO]]&amp;Tabela1[[#This Row],[TAG]]</f>
        <v/>
      </c>
      <c r="AR2154" s="183">
        <f>Tabela1[[#This Row],[PESO TOTAL]]*Tabela1[[#This Row],[MATÉRIA PRIMA]]</f>
        <v>0</v>
      </c>
      <c r="AS2154" s="28">
        <f>Tabela1[[#This Row],[PESO TOTAL]]*Tabela1[[#This Row],[PREPARAÇÃO ]]</f>
        <v>0</v>
      </c>
      <c r="AT2154" s="28">
        <f>Tabela1[[#This Row],[PESO TOTAL]]*Tabela1[[#This Row],[CALDEIRARIA]]</f>
        <v>0</v>
      </c>
      <c r="AU2154" s="28">
        <f>Tabela1[[#This Row],[PESO TOTAL]]*Tabela1[[#This Row],[SOLDA]]</f>
        <v>0</v>
      </c>
      <c r="AV2154" s="28">
        <f>Tabela1[[#This Row],[PESO TOTAL]]*Tabela1[[#This Row],[ACABAMENTO]]</f>
        <v>0</v>
      </c>
      <c r="AW2154" s="28">
        <f>Tabela1[[#This Row],[PESO TOTAL]]*Tabela1[[#This Row],[PRONTO ACABADO]]</f>
        <v>0</v>
      </c>
      <c r="AX2154" s="28">
        <f>Tabela1[[#This Row],[PESO TOTAL]]*Tabela1[[#This Row],[EXPEDIÇÃO ]]</f>
        <v>0</v>
      </c>
      <c r="AY2154" s="28" t="str">
        <f>Tabela1[[#This Row],[PEDIDO]]&amp;Tabela1[[#This Row],[PRODUTO]]</f>
        <v/>
      </c>
      <c r="AZ2154" s="44">
        <f>IF(AF2154="",0,IF(ISTEXT(AF2154),H2154*VALUE(SUBSTITUTE(AF2154,"%",""))/100,H2154*AF2154))-Tabela1[[#This Row],[PRONTO ACABADO2]]</f>
        <v>0</v>
      </c>
      <c r="BA2154" s="44">
        <f>IF(AG2154="",0,IF(ISTEXT(AG2154),H2154*VALUE(SUBSTITUTE(AG2154,"%",""))/100,H2154*AG2154))-Tabela1[[#This Row],[PESO EXPEDIDO2]]</f>
        <v>0</v>
      </c>
      <c r="BB2154" s="44">
        <f t="shared" si="290"/>
        <v>0</v>
      </c>
      <c r="BC2154" s="44">
        <f t="shared" si="291"/>
        <v>0</v>
      </c>
      <c r="BD2154" s="44"/>
    </row>
    <row r="2155" spans="1:56" ht="15.75" hidden="1" customHeight="1" x14ac:dyDescent="0.25">
      <c r="A2155" s="6"/>
      <c r="B2155" s="22"/>
      <c r="C2155" s="7"/>
      <c r="D2155" s="46"/>
      <c r="E2155" s="7"/>
      <c r="F2155" s="7"/>
      <c r="G2155" s="44"/>
      <c r="H2155" s="41">
        <f>Tabela1[[#This Row],[PESO UNI]]*Tabela1[[#This Row],[QTE]]</f>
        <v>0</v>
      </c>
      <c r="I2155" s="7"/>
      <c r="J2155" s="8"/>
      <c r="K2155" s="8"/>
      <c r="L2155" s="9"/>
      <c r="M2155" s="10"/>
      <c r="N2155" s="8"/>
      <c r="O2155" s="12"/>
      <c r="P2155" s="13"/>
      <c r="Q2155" s="14">
        <f>Tabela1[[#This Row],[QTDE/ Fabricação]]-Tabela1[[#This Row],[QTE]]</f>
        <v>0</v>
      </c>
      <c r="R2155" s="19">
        <f t="shared" si="286"/>
        <v>0</v>
      </c>
      <c r="S2155" s="19">
        <f t="shared" si="285"/>
        <v>0</v>
      </c>
      <c r="T2155" s="20">
        <f t="shared" si="287"/>
        <v>0</v>
      </c>
      <c r="U2155" s="17">
        <f>IFERROR(SUMIF('LISTA DE EMBARQUE'!B:B,MICRO!E:E,'LISTA DE EMBARQUE'!G:G),"")</f>
        <v>0</v>
      </c>
      <c r="V2155" s="12" t="str">
        <f>IFERROR(VLOOKUP(Tabela1[[#This Row],[COD.MDE]],'LISTA DE EMBARQUE'!B:L,11,0),"")</f>
        <v/>
      </c>
      <c r="W2155" s="13" t="str">
        <f>IFERROR(COUNTIF(#REF!,Tabela1[[#This Row],[Colunas5]]),"")</f>
        <v/>
      </c>
      <c r="X2155" s="14">
        <f>Tabela1[[#This Row],[QIANTIDADE EXPEDIDA]]*Tabela1[[#This Row],[PESO UNI]]</f>
        <v>0</v>
      </c>
      <c r="Y2155" s="14">
        <f t="shared" si="288"/>
        <v>0</v>
      </c>
      <c r="Z2155" s="21">
        <f>Tabela1[[#This Row],[PESO TOTAL]]-Tabela1[[#This Row],[Peso Expedido]]</f>
        <v>0</v>
      </c>
      <c r="AA2155" s="18"/>
      <c r="AB2155" s="40" t="s">
        <v>3204</v>
      </c>
      <c r="AC2155" s="40"/>
      <c r="AD2155" s="40"/>
      <c r="AE2155" s="40"/>
      <c r="AF2155" s="40"/>
      <c r="AG2155" s="40"/>
      <c r="AH2155" s="40"/>
      <c r="AI2155" s="40" t="str">
        <f t="shared" si="292"/>
        <v>ok</v>
      </c>
      <c r="AJ2155"/>
      <c r="AK2155" t="str">
        <f>Tabela1[[#This Row],[Coluna1]]&amp;Tabela1[[#This Row],[PEDIDO]]</f>
        <v/>
      </c>
      <c r="AL2155"/>
      <c r="AM2155"/>
      <c r="AN2155"/>
      <c r="AO2155" t="str">
        <f t="shared" si="289"/>
        <v>/</v>
      </c>
      <c r="AP2155" t="str">
        <f>Tabela1[[#This Row],[TAG]]&amp;Tabela1[[#This Row],[PEDIDO]]&amp;Tabela1[[#This Row],[PRODUTO]]</f>
        <v/>
      </c>
      <c r="AQ2155" s="23" t="str">
        <f>Tabela1[[#This Row],[PRODUTO]]&amp;Tabela1[[#This Row],[TAG]]</f>
        <v/>
      </c>
      <c r="AR2155" s="183">
        <f>Tabela1[[#This Row],[PESO TOTAL]]*Tabela1[[#This Row],[MATÉRIA PRIMA]]</f>
        <v>0</v>
      </c>
      <c r="AS2155" s="28">
        <f>Tabela1[[#This Row],[PESO TOTAL]]*Tabela1[[#This Row],[PREPARAÇÃO ]]</f>
        <v>0</v>
      </c>
      <c r="AT2155" s="28">
        <f>Tabela1[[#This Row],[PESO TOTAL]]*Tabela1[[#This Row],[CALDEIRARIA]]</f>
        <v>0</v>
      </c>
      <c r="AU2155" s="28">
        <f>Tabela1[[#This Row],[PESO TOTAL]]*Tabela1[[#This Row],[SOLDA]]</f>
        <v>0</v>
      </c>
      <c r="AV2155" s="28">
        <f>Tabela1[[#This Row],[PESO TOTAL]]*Tabela1[[#This Row],[ACABAMENTO]]</f>
        <v>0</v>
      </c>
      <c r="AW2155" s="28">
        <f>Tabela1[[#This Row],[PESO TOTAL]]*Tabela1[[#This Row],[PRONTO ACABADO]]</f>
        <v>0</v>
      </c>
      <c r="AX2155" s="28">
        <f>Tabela1[[#This Row],[PESO TOTAL]]*Tabela1[[#This Row],[EXPEDIÇÃO ]]</f>
        <v>0</v>
      </c>
      <c r="AY2155" s="28" t="str">
        <f>Tabela1[[#This Row],[PEDIDO]]&amp;Tabela1[[#This Row],[PRODUTO]]</f>
        <v/>
      </c>
      <c r="AZ2155" s="44">
        <f>IF(AF2155="",0,IF(ISTEXT(AF2155),H2155*VALUE(SUBSTITUTE(AF2155,"%",""))/100,H2155*AF2155))-Tabela1[[#This Row],[PRONTO ACABADO2]]</f>
        <v>0</v>
      </c>
      <c r="BA2155" s="44">
        <f>IF(AG2155="",0,IF(ISTEXT(AG2155),H2155*VALUE(SUBSTITUTE(AG2155,"%",""))/100,H2155*AG2155))-Tabela1[[#This Row],[PESO EXPEDIDO2]]</f>
        <v>0</v>
      </c>
      <c r="BB2155" s="44">
        <f t="shared" si="290"/>
        <v>0</v>
      </c>
      <c r="BC2155" s="44">
        <f t="shared" si="291"/>
        <v>0</v>
      </c>
      <c r="BD2155" s="44"/>
    </row>
    <row r="2156" spans="1:56" ht="15.75" hidden="1" customHeight="1" x14ac:dyDescent="0.25">
      <c r="A2156" s="6"/>
      <c r="B2156" s="22"/>
      <c r="C2156" s="7"/>
      <c r="D2156" s="46"/>
      <c r="E2156" s="7"/>
      <c r="F2156" s="7"/>
      <c r="G2156" s="44"/>
      <c r="H2156" s="41">
        <f>Tabela1[[#This Row],[PESO UNI]]*Tabela1[[#This Row],[QTE]]</f>
        <v>0</v>
      </c>
      <c r="I2156" s="7"/>
      <c r="J2156" s="8"/>
      <c r="K2156" s="8"/>
      <c r="L2156" s="9"/>
      <c r="M2156" s="10"/>
      <c r="N2156" s="8"/>
      <c r="O2156" s="12"/>
      <c r="P2156" s="13"/>
      <c r="Q2156" s="14">
        <f>Tabela1[[#This Row],[QTDE/ Fabricação]]-Tabela1[[#This Row],[QTE]]</f>
        <v>0</v>
      </c>
      <c r="R2156" s="19">
        <f t="shared" si="286"/>
        <v>0</v>
      </c>
      <c r="S2156" s="19">
        <f t="shared" si="285"/>
        <v>0</v>
      </c>
      <c r="T2156" s="20">
        <f t="shared" si="287"/>
        <v>0</v>
      </c>
      <c r="U2156" s="17">
        <f>IFERROR(SUMIF('LISTA DE EMBARQUE'!B:B,MICRO!E:E,'LISTA DE EMBARQUE'!G:G),"")</f>
        <v>0</v>
      </c>
      <c r="V2156" s="12" t="str">
        <f>IFERROR(VLOOKUP(Tabela1[[#This Row],[COD.MDE]],'LISTA DE EMBARQUE'!B:L,11,0),"")</f>
        <v/>
      </c>
      <c r="W2156" s="13" t="str">
        <f>IFERROR(COUNTIF(#REF!,Tabela1[[#This Row],[Colunas5]]),"")</f>
        <v/>
      </c>
      <c r="X2156" s="14">
        <f>Tabela1[[#This Row],[QIANTIDADE EXPEDIDA]]*Tabela1[[#This Row],[PESO UNI]]</f>
        <v>0</v>
      </c>
      <c r="Y2156" s="14">
        <f t="shared" si="288"/>
        <v>0</v>
      </c>
      <c r="Z2156" s="21">
        <f>Tabela1[[#This Row],[PESO TOTAL]]-Tabela1[[#This Row],[Peso Expedido]]</f>
        <v>0</v>
      </c>
      <c r="AA2156" s="18"/>
      <c r="AB2156" s="40" t="s">
        <v>3204</v>
      </c>
      <c r="AC2156" s="40"/>
      <c r="AD2156" s="40"/>
      <c r="AE2156" s="40"/>
      <c r="AF2156" s="40"/>
      <c r="AG2156" s="40"/>
      <c r="AH2156" s="40"/>
      <c r="AI2156" s="40" t="str">
        <f t="shared" si="292"/>
        <v>ok</v>
      </c>
      <c r="AJ2156"/>
      <c r="AK2156" t="str">
        <f>Tabela1[[#This Row],[Coluna1]]&amp;Tabela1[[#This Row],[PEDIDO]]</f>
        <v/>
      </c>
      <c r="AL2156"/>
      <c r="AM2156"/>
      <c r="AN2156"/>
      <c r="AO2156" t="str">
        <f t="shared" si="289"/>
        <v>/</v>
      </c>
      <c r="AP2156" t="str">
        <f>Tabela1[[#This Row],[TAG]]&amp;Tabela1[[#This Row],[PEDIDO]]&amp;Tabela1[[#This Row],[PRODUTO]]</f>
        <v/>
      </c>
      <c r="AQ2156" s="23" t="str">
        <f>Tabela1[[#This Row],[PRODUTO]]&amp;Tabela1[[#This Row],[TAG]]</f>
        <v/>
      </c>
      <c r="AR2156" s="183">
        <f>Tabela1[[#This Row],[PESO TOTAL]]*Tabela1[[#This Row],[MATÉRIA PRIMA]]</f>
        <v>0</v>
      </c>
      <c r="AS2156" s="28">
        <f>Tabela1[[#This Row],[PESO TOTAL]]*Tabela1[[#This Row],[PREPARAÇÃO ]]</f>
        <v>0</v>
      </c>
      <c r="AT2156" s="28">
        <f>Tabela1[[#This Row],[PESO TOTAL]]*Tabela1[[#This Row],[CALDEIRARIA]]</f>
        <v>0</v>
      </c>
      <c r="AU2156" s="28">
        <f>Tabela1[[#This Row],[PESO TOTAL]]*Tabela1[[#This Row],[SOLDA]]</f>
        <v>0</v>
      </c>
      <c r="AV2156" s="28">
        <f>Tabela1[[#This Row],[PESO TOTAL]]*Tabela1[[#This Row],[ACABAMENTO]]</f>
        <v>0</v>
      </c>
      <c r="AW2156" s="28">
        <f>Tabela1[[#This Row],[PESO TOTAL]]*Tabela1[[#This Row],[PRONTO ACABADO]]</f>
        <v>0</v>
      </c>
      <c r="AX2156" s="28">
        <f>Tabela1[[#This Row],[PESO TOTAL]]*Tabela1[[#This Row],[EXPEDIÇÃO ]]</f>
        <v>0</v>
      </c>
      <c r="AY2156" s="28" t="str">
        <f>Tabela1[[#This Row],[PEDIDO]]&amp;Tabela1[[#This Row],[PRODUTO]]</f>
        <v/>
      </c>
      <c r="AZ2156" s="44">
        <f>IF(AF2156="",0,IF(ISTEXT(AF2156),H2156*VALUE(SUBSTITUTE(AF2156,"%",""))/100,H2156*AF2156))-Tabela1[[#This Row],[PRONTO ACABADO2]]</f>
        <v>0</v>
      </c>
      <c r="BA2156" s="44">
        <f>IF(AG2156="",0,IF(ISTEXT(AG2156),H2156*VALUE(SUBSTITUTE(AG2156,"%",""))/100,H2156*AG2156))-Tabela1[[#This Row],[PESO EXPEDIDO2]]</f>
        <v>0</v>
      </c>
      <c r="BB2156" s="44">
        <f t="shared" si="290"/>
        <v>0</v>
      </c>
      <c r="BC2156" s="44">
        <f t="shared" si="291"/>
        <v>0</v>
      </c>
      <c r="BD2156" s="44"/>
    </row>
    <row r="2157" spans="1:56" ht="15.75" hidden="1" customHeight="1" x14ac:dyDescent="0.25">
      <c r="A2157" s="6"/>
      <c r="B2157" s="22"/>
      <c r="C2157" s="7"/>
      <c r="D2157" s="46"/>
      <c r="E2157" s="7"/>
      <c r="F2157" s="7"/>
      <c r="G2157" s="44"/>
      <c r="H2157" s="41">
        <f>Tabela1[[#This Row],[PESO UNI]]*Tabela1[[#This Row],[QTE]]</f>
        <v>0</v>
      </c>
      <c r="I2157" s="7"/>
      <c r="J2157" s="8"/>
      <c r="K2157" s="8"/>
      <c r="L2157" s="9"/>
      <c r="M2157" s="10"/>
      <c r="N2157" s="8"/>
      <c r="O2157" s="12"/>
      <c r="P2157" s="13"/>
      <c r="Q2157" s="14">
        <f>Tabela1[[#This Row],[QTDE/ Fabricação]]-Tabela1[[#This Row],[QTE]]</f>
        <v>0</v>
      </c>
      <c r="R2157" s="19">
        <f t="shared" si="286"/>
        <v>0</v>
      </c>
      <c r="S2157" s="19">
        <f t="shared" si="285"/>
        <v>0</v>
      </c>
      <c r="T2157" s="20">
        <f t="shared" si="287"/>
        <v>0</v>
      </c>
      <c r="U2157" s="17">
        <f>IFERROR(SUMIF('LISTA DE EMBARQUE'!B:B,MICRO!E:E,'LISTA DE EMBARQUE'!G:G),"")</f>
        <v>0</v>
      </c>
      <c r="V2157" s="12" t="str">
        <f>IFERROR(VLOOKUP(Tabela1[[#This Row],[COD.MDE]],'LISTA DE EMBARQUE'!B:L,11,0),"")</f>
        <v/>
      </c>
      <c r="W2157" s="13" t="str">
        <f>IFERROR(COUNTIF(#REF!,Tabela1[[#This Row],[Colunas5]]),"")</f>
        <v/>
      </c>
      <c r="X2157" s="14">
        <f>Tabela1[[#This Row],[QIANTIDADE EXPEDIDA]]*Tabela1[[#This Row],[PESO UNI]]</f>
        <v>0</v>
      </c>
      <c r="Y2157" s="14">
        <f t="shared" si="288"/>
        <v>0</v>
      </c>
      <c r="Z2157" s="21">
        <f>Tabela1[[#This Row],[PESO TOTAL]]-Tabela1[[#This Row],[Peso Expedido]]</f>
        <v>0</v>
      </c>
      <c r="AA2157" s="18"/>
      <c r="AB2157" s="40" t="s">
        <v>3204</v>
      </c>
      <c r="AC2157" s="40"/>
      <c r="AD2157" s="40"/>
      <c r="AE2157" s="40"/>
      <c r="AF2157" s="40"/>
      <c r="AG2157" s="40"/>
      <c r="AH2157" s="40"/>
      <c r="AI2157" s="40" t="str">
        <f t="shared" si="292"/>
        <v>ok</v>
      </c>
      <c r="AJ2157"/>
      <c r="AK2157" t="str">
        <f>Tabela1[[#This Row],[Coluna1]]&amp;Tabela1[[#This Row],[PEDIDO]]</f>
        <v/>
      </c>
      <c r="AL2157"/>
      <c r="AM2157"/>
      <c r="AN2157"/>
      <c r="AO2157" t="str">
        <f t="shared" si="289"/>
        <v>/</v>
      </c>
      <c r="AP2157" t="str">
        <f>Tabela1[[#This Row],[TAG]]&amp;Tabela1[[#This Row],[PEDIDO]]&amp;Tabela1[[#This Row],[PRODUTO]]</f>
        <v/>
      </c>
      <c r="AQ2157" s="23" t="str">
        <f>Tabela1[[#This Row],[PRODUTO]]&amp;Tabela1[[#This Row],[TAG]]</f>
        <v/>
      </c>
      <c r="AR2157" s="183">
        <f>Tabela1[[#This Row],[PESO TOTAL]]*Tabela1[[#This Row],[MATÉRIA PRIMA]]</f>
        <v>0</v>
      </c>
      <c r="AS2157" s="28">
        <f>Tabela1[[#This Row],[PESO TOTAL]]*Tabela1[[#This Row],[PREPARAÇÃO ]]</f>
        <v>0</v>
      </c>
      <c r="AT2157" s="28">
        <f>Tabela1[[#This Row],[PESO TOTAL]]*Tabela1[[#This Row],[CALDEIRARIA]]</f>
        <v>0</v>
      </c>
      <c r="AU2157" s="28">
        <f>Tabela1[[#This Row],[PESO TOTAL]]*Tabela1[[#This Row],[SOLDA]]</f>
        <v>0</v>
      </c>
      <c r="AV2157" s="28">
        <f>Tabela1[[#This Row],[PESO TOTAL]]*Tabela1[[#This Row],[ACABAMENTO]]</f>
        <v>0</v>
      </c>
      <c r="AW2157" s="28">
        <f>Tabela1[[#This Row],[PESO TOTAL]]*Tabela1[[#This Row],[PRONTO ACABADO]]</f>
        <v>0</v>
      </c>
      <c r="AX2157" s="28">
        <f>Tabela1[[#This Row],[PESO TOTAL]]*Tabela1[[#This Row],[EXPEDIÇÃO ]]</f>
        <v>0</v>
      </c>
      <c r="AY2157" s="28" t="str">
        <f>Tabela1[[#This Row],[PEDIDO]]&amp;Tabela1[[#This Row],[PRODUTO]]</f>
        <v/>
      </c>
      <c r="AZ2157" s="44">
        <f>IF(AF2157="",0,IF(ISTEXT(AF2157),H2157*VALUE(SUBSTITUTE(AF2157,"%",""))/100,H2157*AF2157))-Tabela1[[#This Row],[PRONTO ACABADO2]]</f>
        <v>0</v>
      </c>
      <c r="BA2157" s="44">
        <f>IF(AG2157="",0,IF(ISTEXT(AG2157),H2157*VALUE(SUBSTITUTE(AG2157,"%",""))/100,H2157*AG2157))-Tabela1[[#This Row],[PESO EXPEDIDO2]]</f>
        <v>0</v>
      </c>
      <c r="BB2157" s="44">
        <f t="shared" si="290"/>
        <v>0</v>
      </c>
      <c r="BC2157" s="44">
        <f t="shared" si="291"/>
        <v>0</v>
      </c>
      <c r="BD2157" s="44"/>
    </row>
    <row r="2158" spans="1:56" ht="15.75" hidden="1" customHeight="1" x14ac:dyDescent="0.25">
      <c r="A2158" s="6"/>
      <c r="B2158" s="22"/>
      <c r="C2158" s="7"/>
      <c r="D2158" s="46"/>
      <c r="E2158" s="7"/>
      <c r="F2158" s="7"/>
      <c r="G2158" s="44"/>
      <c r="H2158" s="41">
        <f>Tabela1[[#This Row],[PESO UNI]]*Tabela1[[#This Row],[QTE]]</f>
        <v>0</v>
      </c>
      <c r="I2158" s="7"/>
      <c r="J2158" s="8"/>
      <c r="K2158" s="8"/>
      <c r="L2158" s="9"/>
      <c r="M2158" s="10"/>
      <c r="N2158" s="8"/>
      <c r="O2158" s="12"/>
      <c r="P2158" s="13"/>
      <c r="Q2158" s="14">
        <f>Tabela1[[#This Row],[QTDE/ Fabricação]]-Tabela1[[#This Row],[QTE]]</f>
        <v>0</v>
      </c>
      <c r="R2158" s="19">
        <f t="shared" si="286"/>
        <v>0</v>
      </c>
      <c r="S2158" s="19">
        <f t="shared" si="285"/>
        <v>0</v>
      </c>
      <c r="T2158" s="20">
        <f t="shared" si="287"/>
        <v>0</v>
      </c>
      <c r="U2158" s="17">
        <f>IFERROR(SUMIF('LISTA DE EMBARQUE'!B:B,MICRO!E:E,'LISTA DE EMBARQUE'!G:G),"")</f>
        <v>0</v>
      </c>
      <c r="V2158" s="12" t="str">
        <f>IFERROR(VLOOKUP(Tabela1[[#This Row],[COD.MDE]],'LISTA DE EMBARQUE'!B:L,11,0),"")</f>
        <v/>
      </c>
      <c r="W2158" s="13" t="str">
        <f>IFERROR(COUNTIF(#REF!,Tabela1[[#This Row],[Colunas5]]),"")</f>
        <v/>
      </c>
      <c r="X2158" s="14">
        <f>Tabela1[[#This Row],[QIANTIDADE EXPEDIDA]]*Tabela1[[#This Row],[PESO UNI]]</f>
        <v>0</v>
      </c>
      <c r="Y2158" s="14">
        <f t="shared" si="288"/>
        <v>0</v>
      </c>
      <c r="Z2158" s="21">
        <f>Tabela1[[#This Row],[PESO TOTAL]]-Tabela1[[#This Row],[Peso Expedido]]</f>
        <v>0</v>
      </c>
      <c r="AA2158" s="18"/>
      <c r="AB2158" s="40" t="s">
        <v>3204</v>
      </c>
      <c r="AC2158" s="40"/>
      <c r="AD2158" s="40"/>
      <c r="AE2158" s="40"/>
      <c r="AF2158" s="40"/>
      <c r="AG2158" s="40"/>
      <c r="AH2158" s="40"/>
      <c r="AI2158" s="40" t="str">
        <f t="shared" si="292"/>
        <v>ok</v>
      </c>
      <c r="AJ2158"/>
      <c r="AK2158" t="str">
        <f>Tabela1[[#This Row],[Coluna1]]&amp;Tabela1[[#This Row],[PEDIDO]]</f>
        <v/>
      </c>
      <c r="AL2158"/>
      <c r="AM2158"/>
      <c r="AN2158"/>
      <c r="AO2158" t="str">
        <f t="shared" si="289"/>
        <v>/</v>
      </c>
      <c r="AP2158" t="str">
        <f>Tabela1[[#This Row],[TAG]]&amp;Tabela1[[#This Row],[PEDIDO]]&amp;Tabela1[[#This Row],[PRODUTO]]</f>
        <v/>
      </c>
      <c r="AQ2158" s="23" t="str">
        <f>Tabela1[[#This Row],[PRODUTO]]&amp;Tabela1[[#This Row],[TAG]]</f>
        <v/>
      </c>
      <c r="AR2158" s="183">
        <f>Tabela1[[#This Row],[PESO TOTAL]]*Tabela1[[#This Row],[MATÉRIA PRIMA]]</f>
        <v>0</v>
      </c>
      <c r="AS2158" s="28">
        <f>Tabela1[[#This Row],[PESO TOTAL]]*Tabela1[[#This Row],[PREPARAÇÃO ]]</f>
        <v>0</v>
      </c>
      <c r="AT2158" s="28">
        <f>Tabela1[[#This Row],[PESO TOTAL]]*Tabela1[[#This Row],[CALDEIRARIA]]</f>
        <v>0</v>
      </c>
      <c r="AU2158" s="28">
        <f>Tabela1[[#This Row],[PESO TOTAL]]*Tabela1[[#This Row],[SOLDA]]</f>
        <v>0</v>
      </c>
      <c r="AV2158" s="28">
        <f>Tabela1[[#This Row],[PESO TOTAL]]*Tabela1[[#This Row],[ACABAMENTO]]</f>
        <v>0</v>
      </c>
      <c r="AW2158" s="28">
        <f>Tabela1[[#This Row],[PESO TOTAL]]*Tabela1[[#This Row],[PRONTO ACABADO]]</f>
        <v>0</v>
      </c>
      <c r="AX2158" s="28">
        <f>Tabela1[[#This Row],[PESO TOTAL]]*Tabela1[[#This Row],[EXPEDIÇÃO ]]</f>
        <v>0</v>
      </c>
      <c r="AY2158" s="28" t="str">
        <f>Tabela1[[#This Row],[PEDIDO]]&amp;Tabela1[[#This Row],[PRODUTO]]</f>
        <v/>
      </c>
      <c r="AZ2158" s="44">
        <f>IF(AF2158="",0,IF(ISTEXT(AF2158),H2158*VALUE(SUBSTITUTE(AF2158,"%",""))/100,H2158*AF2158))-Tabela1[[#This Row],[PRONTO ACABADO2]]</f>
        <v>0</v>
      </c>
      <c r="BA2158" s="44">
        <f>IF(AG2158="",0,IF(ISTEXT(AG2158),H2158*VALUE(SUBSTITUTE(AG2158,"%",""))/100,H2158*AG2158))-Tabela1[[#This Row],[PESO EXPEDIDO2]]</f>
        <v>0</v>
      </c>
      <c r="BB2158" s="44">
        <f t="shared" si="290"/>
        <v>0</v>
      </c>
      <c r="BC2158" s="44">
        <f t="shared" si="291"/>
        <v>0</v>
      </c>
      <c r="BD2158" s="44"/>
    </row>
    <row r="2159" spans="1:56" ht="15.75" hidden="1" customHeight="1" x14ac:dyDescent="0.25">
      <c r="A2159" s="6"/>
      <c r="B2159" s="22"/>
      <c r="C2159" s="7"/>
      <c r="D2159" s="46"/>
      <c r="E2159" s="7"/>
      <c r="F2159" s="7"/>
      <c r="G2159" s="44"/>
      <c r="H2159" s="41">
        <f>Tabela1[[#This Row],[PESO UNI]]*Tabela1[[#This Row],[QTE]]</f>
        <v>0</v>
      </c>
      <c r="I2159" s="7"/>
      <c r="J2159" s="8"/>
      <c r="K2159" s="8"/>
      <c r="L2159" s="9"/>
      <c r="M2159" s="10"/>
      <c r="N2159" s="8"/>
      <c r="O2159" s="12"/>
      <c r="P2159" s="13"/>
      <c r="Q2159" s="14">
        <f>Tabela1[[#This Row],[QTDE/ Fabricação]]-Tabela1[[#This Row],[QTE]]</f>
        <v>0</v>
      </c>
      <c r="R2159" s="19">
        <f t="shared" si="286"/>
        <v>0</v>
      </c>
      <c r="S2159" s="19">
        <f t="shared" si="285"/>
        <v>0</v>
      </c>
      <c r="T2159" s="20">
        <f t="shared" si="287"/>
        <v>0</v>
      </c>
      <c r="U2159" s="17">
        <f>IFERROR(SUMIF('LISTA DE EMBARQUE'!B:B,MICRO!E:E,'LISTA DE EMBARQUE'!G:G),"")</f>
        <v>0</v>
      </c>
      <c r="V2159" s="12" t="str">
        <f>IFERROR(VLOOKUP(Tabela1[[#This Row],[COD.MDE]],'LISTA DE EMBARQUE'!B:L,11,0),"")</f>
        <v/>
      </c>
      <c r="W2159" s="13" t="str">
        <f>IFERROR(COUNTIF(#REF!,Tabela1[[#This Row],[Colunas5]]),"")</f>
        <v/>
      </c>
      <c r="X2159" s="14">
        <f>Tabela1[[#This Row],[QIANTIDADE EXPEDIDA]]*Tabela1[[#This Row],[PESO UNI]]</f>
        <v>0</v>
      </c>
      <c r="Y2159" s="14">
        <f t="shared" si="288"/>
        <v>0</v>
      </c>
      <c r="Z2159" s="21">
        <f>Tabela1[[#This Row],[PESO TOTAL]]-Tabela1[[#This Row],[Peso Expedido]]</f>
        <v>0</v>
      </c>
      <c r="AA2159" s="18"/>
      <c r="AB2159" s="40" t="s">
        <v>3204</v>
      </c>
      <c r="AC2159" s="40"/>
      <c r="AD2159" s="40"/>
      <c r="AE2159" s="40"/>
      <c r="AF2159" s="40"/>
      <c r="AG2159" s="40"/>
      <c r="AH2159" s="40"/>
      <c r="AI2159" s="40" t="str">
        <f t="shared" si="292"/>
        <v>ok</v>
      </c>
      <c r="AJ2159"/>
      <c r="AK2159" t="str">
        <f>Tabela1[[#This Row],[Coluna1]]&amp;Tabela1[[#This Row],[PEDIDO]]</f>
        <v/>
      </c>
      <c r="AL2159"/>
      <c r="AM2159"/>
      <c r="AN2159"/>
      <c r="AO2159" t="str">
        <f t="shared" si="289"/>
        <v>/</v>
      </c>
      <c r="AP2159" t="str">
        <f>Tabela1[[#This Row],[TAG]]&amp;Tabela1[[#This Row],[PEDIDO]]&amp;Tabela1[[#This Row],[PRODUTO]]</f>
        <v/>
      </c>
      <c r="AQ2159" s="23" t="str">
        <f>Tabela1[[#This Row],[PRODUTO]]&amp;Tabela1[[#This Row],[TAG]]</f>
        <v/>
      </c>
      <c r="AR2159" s="183">
        <f>Tabela1[[#This Row],[PESO TOTAL]]*Tabela1[[#This Row],[MATÉRIA PRIMA]]</f>
        <v>0</v>
      </c>
      <c r="AS2159" s="28">
        <f>Tabela1[[#This Row],[PESO TOTAL]]*Tabela1[[#This Row],[PREPARAÇÃO ]]</f>
        <v>0</v>
      </c>
      <c r="AT2159" s="28">
        <f>Tabela1[[#This Row],[PESO TOTAL]]*Tabela1[[#This Row],[CALDEIRARIA]]</f>
        <v>0</v>
      </c>
      <c r="AU2159" s="28">
        <f>Tabela1[[#This Row],[PESO TOTAL]]*Tabela1[[#This Row],[SOLDA]]</f>
        <v>0</v>
      </c>
      <c r="AV2159" s="28">
        <f>Tabela1[[#This Row],[PESO TOTAL]]*Tabela1[[#This Row],[ACABAMENTO]]</f>
        <v>0</v>
      </c>
      <c r="AW2159" s="28">
        <f>Tabela1[[#This Row],[PESO TOTAL]]*Tabela1[[#This Row],[PRONTO ACABADO]]</f>
        <v>0</v>
      </c>
      <c r="AX2159" s="28">
        <f>Tabela1[[#This Row],[PESO TOTAL]]*Tabela1[[#This Row],[EXPEDIÇÃO ]]</f>
        <v>0</v>
      </c>
      <c r="AY2159" s="28" t="str">
        <f>Tabela1[[#This Row],[PEDIDO]]&amp;Tabela1[[#This Row],[PRODUTO]]</f>
        <v/>
      </c>
      <c r="AZ2159" s="44">
        <f>IF(AF2159="",0,IF(ISTEXT(AF2159),H2159*VALUE(SUBSTITUTE(AF2159,"%",""))/100,H2159*AF2159))-Tabela1[[#This Row],[PRONTO ACABADO2]]</f>
        <v>0</v>
      </c>
      <c r="BA2159" s="44">
        <f>IF(AG2159="",0,IF(ISTEXT(AG2159),H2159*VALUE(SUBSTITUTE(AG2159,"%",""))/100,H2159*AG2159))-Tabela1[[#This Row],[PESO EXPEDIDO2]]</f>
        <v>0</v>
      </c>
      <c r="BB2159" s="44">
        <f t="shared" si="290"/>
        <v>0</v>
      </c>
      <c r="BC2159" s="44">
        <f t="shared" si="291"/>
        <v>0</v>
      </c>
      <c r="BD2159" s="44"/>
    </row>
    <row r="2160" spans="1:56" ht="15.75" hidden="1" customHeight="1" x14ac:dyDescent="0.25">
      <c r="A2160" s="6"/>
      <c r="B2160" s="22"/>
      <c r="C2160" s="7"/>
      <c r="D2160" s="46"/>
      <c r="E2160" s="7"/>
      <c r="F2160" s="7"/>
      <c r="G2160" s="44"/>
      <c r="H2160" s="41">
        <f>Tabela1[[#This Row],[PESO UNI]]*Tabela1[[#This Row],[QTE]]</f>
        <v>0</v>
      </c>
      <c r="I2160" s="7"/>
      <c r="J2160" s="8"/>
      <c r="K2160" s="8"/>
      <c r="L2160" s="9"/>
      <c r="M2160" s="10"/>
      <c r="N2160" s="8"/>
      <c r="O2160" s="12"/>
      <c r="P2160" s="13"/>
      <c r="Q2160" s="14">
        <f>Tabela1[[#This Row],[QTDE/ Fabricação]]-Tabela1[[#This Row],[QTE]]</f>
        <v>0</v>
      </c>
      <c r="R2160" s="19">
        <f t="shared" si="286"/>
        <v>0</v>
      </c>
      <c r="S2160" s="19">
        <f t="shared" si="285"/>
        <v>0</v>
      </c>
      <c r="T2160" s="20">
        <f t="shared" si="287"/>
        <v>0</v>
      </c>
      <c r="U2160" s="17">
        <f>IFERROR(SUMIF('LISTA DE EMBARQUE'!B:B,MICRO!E:E,'LISTA DE EMBARQUE'!G:G),"")</f>
        <v>0</v>
      </c>
      <c r="V2160" s="12" t="str">
        <f>IFERROR(VLOOKUP(Tabela1[[#This Row],[COD.MDE]],'LISTA DE EMBARQUE'!B:L,11,0),"")</f>
        <v/>
      </c>
      <c r="W2160" s="13" t="str">
        <f>IFERROR(COUNTIF(#REF!,Tabela1[[#This Row],[Colunas5]]),"")</f>
        <v/>
      </c>
      <c r="X2160" s="14">
        <f>Tabela1[[#This Row],[QIANTIDADE EXPEDIDA]]*Tabela1[[#This Row],[PESO UNI]]</f>
        <v>0</v>
      </c>
      <c r="Y2160" s="14">
        <f t="shared" si="288"/>
        <v>0</v>
      </c>
      <c r="Z2160" s="21">
        <f>Tabela1[[#This Row],[PESO TOTAL]]-Tabela1[[#This Row],[Peso Expedido]]</f>
        <v>0</v>
      </c>
      <c r="AA2160" s="18"/>
      <c r="AB2160" s="40" t="s">
        <v>3204</v>
      </c>
      <c r="AC2160" s="40"/>
      <c r="AD2160" s="40"/>
      <c r="AE2160" s="40"/>
      <c r="AF2160" s="40"/>
      <c r="AG2160" s="40"/>
      <c r="AH2160" s="40"/>
      <c r="AI2160" s="40" t="str">
        <f t="shared" si="292"/>
        <v>ok</v>
      </c>
      <c r="AJ2160"/>
      <c r="AK2160" t="str">
        <f>Tabela1[[#This Row],[Coluna1]]&amp;Tabela1[[#This Row],[PEDIDO]]</f>
        <v/>
      </c>
      <c r="AL2160"/>
      <c r="AM2160"/>
      <c r="AN2160"/>
      <c r="AO2160" t="str">
        <f t="shared" si="289"/>
        <v>/</v>
      </c>
      <c r="AP2160" t="str">
        <f>Tabela1[[#This Row],[TAG]]&amp;Tabela1[[#This Row],[PEDIDO]]&amp;Tabela1[[#This Row],[PRODUTO]]</f>
        <v/>
      </c>
      <c r="AQ2160" s="23" t="str">
        <f>Tabela1[[#This Row],[PRODUTO]]&amp;Tabela1[[#This Row],[TAG]]</f>
        <v/>
      </c>
      <c r="AR2160" s="183">
        <f>Tabela1[[#This Row],[PESO TOTAL]]*Tabela1[[#This Row],[MATÉRIA PRIMA]]</f>
        <v>0</v>
      </c>
      <c r="AS2160" s="28">
        <f>Tabela1[[#This Row],[PESO TOTAL]]*Tabela1[[#This Row],[PREPARAÇÃO ]]</f>
        <v>0</v>
      </c>
      <c r="AT2160" s="28">
        <f>Tabela1[[#This Row],[PESO TOTAL]]*Tabela1[[#This Row],[CALDEIRARIA]]</f>
        <v>0</v>
      </c>
      <c r="AU2160" s="28">
        <f>Tabela1[[#This Row],[PESO TOTAL]]*Tabela1[[#This Row],[SOLDA]]</f>
        <v>0</v>
      </c>
      <c r="AV2160" s="28">
        <f>Tabela1[[#This Row],[PESO TOTAL]]*Tabela1[[#This Row],[ACABAMENTO]]</f>
        <v>0</v>
      </c>
      <c r="AW2160" s="28">
        <f>Tabela1[[#This Row],[PESO TOTAL]]*Tabela1[[#This Row],[PRONTO ACABADO]]</f>
        <v>0</v>
      </c>
      <c r="AX2160" s="28">
        <f>Tabela1[[#This Row],[PESO TOTAL]]*Tabela1[[#This Row],[EXPEDIÇÃO ]]</f>
        <v>0</v>
      </c>
      <c r="AY2160" s="28" t="str">
        <f>Tabela1[[#This Row],[PEDIDO]]&amp;Tabela1[[#This Row],[PRODUTO]]</f>
        <v/>
      </c>
      <c r="AZ2160" s="44">
        <f>IF(AF2160="",0,IF(ISTEXT(AF2160),H2160*VALUE(SUBSTITUTE(AF2160,"%",""))/100,H2160*AF2160))-Tabela1[[#This Row],[PRONTO ACABADO2]]</f>
        <v>0</v>
      </c>
      <c r="BA2160" s="44">
        <f>IF(AG2160="",0,IF(ISTEXT(AG2160),H2160*VALUE(SUBSTITUTE(AG2160,"%",""))/100,H2160*AG2160))-Tabela1[[#This Row],[PESO EXPEDIDO2]]</f>
        <v>0</v>
      </c>
      <c r="BB2160" s="44">
        <f t="shared" si="290"/>
        <v>0</v>
      </c>
      <c r="BC2160" s="44">
        <f t="shared" si="291"/>
        <v>0</v>
      </c>
      <c r="BD2160" s="44"/>
    </row>
    <row r="2161" spans="1:56" ht="15.75" hidden="1" customHeight="1" x14ac:dyDescent="0.25">
      <c r="A2161" s="6"/>
      <c r="B2161" s="22"/>
      <c r="C2161" s="7"/>
      <c r="D2161" s="46"/>
      <c r="E2161" s="7"/>
      <c r="F2161" s="7"/>
      <c r="G2161" s="44"/>
      <c r="H2161" s="41">
        <f>Tabela1[[#This Row],[PESO UNI]]*Tabela1[[#This Row],[QTE]]</f>
        <v>0</v>
      </c>
      <c r="I2161" s="7"/>
      <c r="J2161" s="8"/>
      <c r="K2161" s="8"/>
      <c r="L2161" s="9"/>
      <c r="M2161" s="10"/>
      <c r="N2161" s="8"/>
      <c r="O2161" s="12"/>
      <c r="P2161" s="13"/>
      <c r="Q2161" s="14">
        <f>Tabela1[[#This Row],[QTDE/ Fabricação]]-Tabela1[[#This Row],[QTE]]</f>
        <v>0</v>
      </c>
      <c r="R2161" s="19">
        <f t="shared" si="286"/>
        <v>0</v>
      </c>
      <c r="S2161" s="19">
        <f t="shared" si="285"/>
        <v>0</v>
      </c>
      <c r="T2161" s="20">
        <f t="shared" si="287"/>
        <v>0</v>
      </c>
      <c r="U2161" s="17">
        <f>IFERROR(SUMIF('LISTA DE EMBARQUE'!B:B,MICRO!E:E,'LISTA DE EMBARQUE'!G:G),"")</f>
        <v>0</v>
      </c>
      <c r="V2161" s="12" t="str">
        <f>IFERROR(VLOOKUP(Tabela1[[#This Row],[COD.MDE]],'LISTA DE EMBARQUE'!B:L,11,0),"")</f>
        <v/>
      </c>
      <c r="W2161" s="13" t="str">
        <f>IFERROR(COUNTIF(#REF!,Tabela1[[#This Row],[Colunas5]]),"")</f>
        <v/>
      </c>
      <c r="X2161" s="14">
        <f>Tabela1[[#This Row],[QIANTIDADE EXPEDIDA]]*Tabela1[[#This Row],[PESO UNI]]</f>
        <v>0</v>
      </c>
      <c r="Y2161" s="14">
        <f t="shared" si="288"/>
        <v>0</v>
      </c>
      <c r="Z2161" s="21">
        <f>Tabela1[[#This Row],[PESO TOTAL]]-Tabela1[[#This Row],[Peso Expedido]]</f>
        <v>0</v>
      </c>
      <c r="AA2161" s="18"/>
      <c r="AB2161" s="40" t="s">
        <v>3204</v>
      </c>
      <c r="AC2161" s="40"/>
      <c r="AD2161" s="40"/>
      <c r="AE2161" s="40"/>
      <c r="AF2161" s="40"/>
      <c r="AG2161" s="40"/>
      <c r="AH2161" s="40"/>
      <c r="AI2161" s="40" t="str">
        <f t="shared" si="292"/>
        <v>ok</v>
      </c>
      <c r="AJ2161"/>
      <c r="AK2161" t="str">
        <f>Tabela1[[#This Row],[Coluna1]]&amp;Tabela1[[#This Row],[PEDIDO]]</f>
        <v/>
      </c>
      <c r="AL2161"/>
      <c r="AM2161"/>
      <c r="AN2161"/>
      <c r="AO2161" t="str">
        <f t="shared" si="289"/>
        <v>/</v>
      </c>
      <c r="AP2161" t="str">
        <f>Tabela1[[#This Row],[TAG]]&amp;Tabela1[[#This Row],[PEDIDO]]&amp;Tabela1[[#This Row],[PRODUTO]]</f>
        <v/>
      </c>
      <c r="AQ2161" s="23" t="str">
        <f>Tabela1[[#This Row],[PRODUTO]]&amp;Tabela1[[#This Row],[TAG]]</f>
        <v/>
      </c>
      <c r="AR2161" s="183">
        <f>Tabela1[[#This Row],[PESO TOTAL]]*Tabela1[[#This Row],[MATÉRIA PRIMA]]</f>
        <v>0</v>
      </c>
      <c r="AS2161" s="28">
        <f>Tabela1[[#This Row],[PESO TOTAL]]*Tabela1[[#This Row],[PREPARAÇÃO ]]</f>
        <v>0</v>
      </c>
      <c r="AT2161" s="28">
        <f>Tabela1[[#This Row],[PESO TOTAL]]*Tabela1[[#This Row],[CALDEIRARIA]]</f>
        <v>0</v>
      </c>
      <c r="AU2161" s="28">
        <f>Tabela1[[#This Row],[PESO TOTAL]]*Tabela1[[#This Row],[SOLDA]]</f>
        <v>0</v>
      </c>
      <c r="AV2161" s="28">
        <f>Tabela1[[#This Row],[PESO TOTAL]]*Tabela1[[#This Row],[ACABAMENTO]]</f>
        <v>0</v>
      </c>
      <c r="AW2161" s="28">
        <f>Tabela1[[#This Row],[PESO TOTAL]]*Tabela1[[#This Row],[PRONTO ACABADO]]</f>
        <v>0</v>
      </c>
      <c r="AX2161" s="28">
        <f>Tabela1[[#This Row],[PESO TOTAL]]*Tabela1[[#This Row],[EXPEDIÇÃO ]]</f>
        <v>0</v>
      </c>
      <c r="AY2161" s="28" t="str">
        <f>Tabela1[[#This Row],[PEDIDO]]&amp;Tabela1[[#This Row],[PRODUTO]]</f>
        <v/>
      </c>
      <c r="AZ2161" s="44">
        <f>IF(AF2161="",0,IF(ISTEXT(AF2161),H2161*VALUE(SUBSTITUTE(AF2161,"%",""))/100,H2161*AF2161))-Tabela1[[#This Row],[PRONTO ACABADO2]]</f>
        <v>0</v>
      </c>
      <c r="BA2161" s="44">
        <f>IF(AG2161="",0,IF(ISTEXT(AG2161),H2161*VALUE(SUBSTITUTE(AG2161,"%",""))/100,H2161*AG2161))-Tabela1[[#This Row],[PESO EXPEDIDO2]]</f>
        <v>0</v>
      </c>
      <c r="BB2161" s="44">
        <f t="shared" si="290"/>
        <v>0</v>
      </c>
      <c r="BC2161" s="44">
        <f t="shared" si="291"/>
        <v>0</v>
      </c>
      <c r="BD2161" s="44"/>
    </row>
    <row r="2162" spans="1:56" ht="15.75" hidden="1" customHeight="1" x14ac:dyDescent="0.25">
      <c r="A2162" s="6"/>
      <c r="B2162" s="22"/>
      <c r="C2162" s="7"/>
      <c r="D2162" s="46"/>
      <c r="E2162" s="7"/>
      <c r="F2162" s="7"/>
      <c r="G2162" s="44"/>
      <c r="H2162" s="41">
        <f>Tabela1[[#This Row],[PESO UNI]]*Tabela1[[#This Row],[QTE]]</f>
        <v>0</v>
      </c>
      <c r="I2162" s="7"/>
      <c r="J2162" s="8"/>
      <c r="K2162" s="8"/>
      <c r="L2162" s="9"/>
      <c r="M2162" s="10"/>
      <c r="N2162" s="8"/>
      <c r="O2162" s="12"/>
      <c r="P2162" s="13"/>
      <c r="Q2162" s="14">
        <f>Tabela1[[#This Row],[QTDE/ Fabricação]]-Tabela1[[#This Row],[QTE]]</f>
        <v>0</v>
      </c>
      <c r="R2162" s="19">
        <f t="shared" si="286"/>
        <v>0</v>
      </c>
      <c r="S2162" s="19">
        <f t="shared" si="285"/>
        <v>0</v>
      </c>
      <c r="T2162" s="20">
        <f t="shared" si="287"/>
        <v>0</v>
      </c>
      <c r="U2162" s="17">
        <f>IFERROR(SUMIF('LISTA DE EMBARQUE'!B:B,MICRO!E:E,'LISTA DE EMBARQUE'!G:G),"")</f>
        <v>0</v>
      </c>
      <c r="V2162" s="12" t="str">
        <f>IFERROR(VLOOKUP(Tabela1[[#This Row],[COD.MDE]],'LISTA DE EMBARQUE'!B:L,11,0),"")</f>
        <v/>
      </c>
      <c r="W2162" s="13" t="str">
        <f>IFERROR(COUNTIF(#REF!,Tabela1[[#This Row],[Colunas5]]),"")</f>
        <v/>
      </c>
      <c r="X2162" s="14">
        <f>Tabela1[[#This Row],[QIANTIDADE EXPEDIDA]]*Tabela1[[#This Row],[PESO UNI]]</f>
        <v>0</v>
      </c>
      <c r="Y2162" s="14">
        <f t="shared" si="288"/>
        <v>0</v>
      </c>
      <c r="Z2162" s="21">
        <f>Tabela1[[#This Row],[PESO TOTAL]]-Tabela1[[#This Row],[Peso Expedido]]</f>
        <v>0</v>
      </c>
      <c r="AA2162" s="18"/>
      <c r="AB2162" s="40" t="s">
        <v>3204</v>
      </c>
      <c r="AC2162" s="40"/>
      <c r="AD2162" s="40"/>
      <c r="AE2162" s="40"/>
      <c r="AF2162" s="40"/>
      <c r="AG2162" s="40"/>
      <c r="AH2162" s="40"/>
      <c r="AI2162" s="40" t="str">
        <f t="shared" si="292"/>
        <v>ok</v>
      </c>
      <c r="AJ2162"/>
      <c r="AK2162" t="str">
        <f>Tabela1[[#This Row],[Coluna1]]&amp;Tabela1[[#This Row],[PEDIDO]]</f>
        <v/>
      </c>
      <c r="AL2162"/>
      <c r="AM2162"/>
      <c r="AN2162"/>
      <c r="AO2162" t="str">
        <f t="shared" si="289"/>
        <v>/</v>
      </c>
      <c r="AP2162" t="str">
        <f>Tabela1[[#This Row],[TAG]]&amp;Tabela1[[#This Row],[PEDIDO]]&amp;Tabela1[[#This Row],[PRODUTO]]</f>
        <v/>
      </c>
      <c r="AQ2162" s="23" t="str">
        <f>Tabela1[[#This Row],[PRODUTO]]&amp;Tabela1[[#This Row],[TAG]]</f>
        <v/>
      </c>
      <c r="AR2162" s="183">
        <f>Tabela1[[#This Row],[PESO TOTAL]]*Tabela1[[#This Row],[MATÉRIA PRIMA]]</f>
        <v>0</v>
      </c>
      <c r="AS2162" s="28">
        <f>Tabela1[[#This Row],[PESO TOTAL]]*Tabela1[[#This Row],[PREPARAÇÃO ]]</f>
        <v>0</v>
      </c>
      <c r="AT2162" s="28">
        <f>Tabela1[[#This Row],[PESO TOTAL]]*Tabela1[[#This Row],[CALDEIRARIA]]</f>
        <v>0</v>
      </c>
      <c r="AU2162" s="28">
        <f>Tabela1[[#This Row],[PESO TOTAL]]*Tabela1[[#This Row],[SOLDA]]</f>
        <v>0</v>
      </c>
      <c r="AV2162" s="28">
        <f>Tabela1[[#This Row],[PESO TOTAL]]*Tabela1[[#This Row],[ACABAMENTO]]</f>
        <v>0</v>
      </c>
      <c r="AW2162" s="28">
        <f>Tabela1[[#This Row],[PESO TOTAL]]*Tabela1[[#This Row],[PRONTO ACABADO]]</f>
        <v>0</v>
      </c>
      <c r="AX2162" s="28">
        <f>Tabela1[[#This Row],[PESO TOTAL]]*Tabela1[[#This Row],[EXPEDIÇÃO ]]</f>
        <v>0</v>
      </c>
      <c r="AY2162" s="28" t="str">
        <f>Tabela1[[#This Row],[PEDIDO]]&amp;Tabela1[[#This Row],[PRODUTO]]</f>
        <v/>
      </c>
      <c r="AZ2162" s="44">
        <f>IF(AF2162="",0,IF(ISTEXT(AF2162),H2162*VALUE(SUBSTITUTE(AF2162,"%",""))/100,H2162*AF2162))-Tabela1[[#This Row],[PRONTO ACABADO2]]</f>
        <v>0</v>
      </c>
      <c r="BA2162" s="44">
        <f>IF(AG2162="",0,IF(ISTEXT(AG2162),H2162*VALUE(SUBSTITUTE(AG2162,"%",""))/100,H2162*AG2162))-Tabela1[[#This Row],[PESO EXPEDIDO2]]</f>
        <v>0</v>
      </c>
      <c r="BB2162" s="44">
        <f t="shared" si="290"/>
        <v>0</v>
      </c>
      <c r="BC2162" s="44">
        <f t="shared" si="291"/>
        <v>0</v>
      </c>
      <c r="BD2162" s="44"/>
    </row>
    <row r="2163" spans="1:56" ht="15.75" hidden="1" customHeight="1" x14ac:dyDescent="0.25">
      <c r="A2163" s="6"/>
      <c r="B2163" s="22"/>
      <c r="C2163" s="7"/>
      <c r="D2163" s="46"/>
      <c r="E2163" s="7"/>
      <c r="F2163" s="7"/>
      <c r="G2163" s="44"/>
      <c r="H2163" s="41">
        <f>Tabela1[[#This Row],[PESO UNI]]*Tabela1[[#This Row],[QTE]]</f>
        <v>0</v>
      </c>
      <c r="I2163" s="7"/>
      <c r="J2163" s="8"/>
      <c r="K2163" s="8"/>
      <c r="L2163" s="9"/>
      <c r="M2163" s="10"/>
      <c r="N2163" s="8"/>
      <c r="O2163" s="12"/>
      <c r="P2163" s="13"/>
      <c r="Q2163" s="14">
        <f>Tabela1[[#This Row],[QTDE/ Fabricação]]-Tabela1[[#This Row],[QTE]]</f>
        <v>0</v>
      </c>
      <c r="R2163" s="19">
        <f t="shared" si="286"/>
        <v>0</v>
      </c>
      <c r="S2163" s="19">
        <f t="shared" si="285"/>
        <v>0</v>
      </c>
      <c r="T2163" s="20">
        <f t="shared" si="287"/>
        <v>0</v>
      </c>
      <c r="U2163" s="17">
        <f>IFERROR(SUMIF('LISTA DE EMBARQUE'!B:B,MICRO!E:E,'LISTA DE EMBARQUE'!G:G),"")</f>
        <v>0</v>
      </c>
      <c r="V2163" s="12" t="str">
        <f>IFERROR(VLOOKUP(Tabela1[[#This Row],[COD.MDE]],'LISTA DE EMBARQUE'!B:L,11,0),"")</f>
        <v/>
      </c>
      <c r="W2163" s="13" t="str">
        <f>IFERROR(COUNTIF(#REF!,Tabela1[[#This Row],[Colunas5]]),"")</f>
        <v/>
      </c>
      <c r="X2163" s="14">
        <f>Tabela1[[#This Row],[QIANTIDADE EXPEDIDA]]*Tabela1[[#This Row],[PESO UNI]]</f>
        <v>0</v>
      </c>
      <c r="Y2163" s="14">
        <f t="shared" si="288"/>
        <v>0</v>
      </c>
      <c r="Z2163" s="21">
        <f>Tabela1[[#This Row],[PESO TOTAL]]-Tabela1[[#This Row],[Peso Expedido]]</f>
        <v>0</v>
      </c>
      <c r="AA2163" s="18"/>
      <c r="AB2163" s="40" t="s">
        <v>3204</v>
      </c>
      <c r="AC2163" s="40"/>
      <c r="AD2163" s="40"/>
      <c r="AE2163" s="40"/>
      <c r="AF2163" s="40"/>
      <c r="AG2163" s="40"/>
      <c r="AH2163" s="40"/>
      <c r="AI2163" s="40" t="str">
        <f t="shared" si="292"/>
        <v>ok</v>
      </c>
      <c r="AJ2163"/>
      <c r="AK2163" t="str">
        <f>Tabela1[[#This Row],[Coluna1]]&amp;Tabela1[[#This Row],[PEDIDO]]</f>
        <v/>
      </c>
      <c r="AL2163"/>
      <c r="AM2163"/>
      <c r="AN2163"/>
      <c r="AO2163" t="str">
        <f t="shared" si="289"/>
        <v>/</v>
      </c>
      <c r="AP2163" t="str">
        <f>Tabela1[[#This Row],[TAG]]&amp;Tabela1[[#This Row],[PEDIDO]]&amp;Tabela1[[#This Row],[PRODUTO]]</f>
        <v/>
      </c>
      <c r="AQ2163" s="23" t="str">
        <f>Tabela1[[#This Row],[PRODUTO]]&amp;Tabela1[[#This Row],[TAG]]</f>
        <v/>
      </c>
      <c r="AR2163" s="183">
        <f>Tabela1[[#This Row],[PESO TOTAL]]*Tabela1[[#This Row],[MATÉRIA PRIMA]]</f>
        <v>0</v>
      </c>
      <c r="AS2163" s="28">
        <f>Tabela1[[#This Row],[PESO TOTAL]]*Tabela1[[#This Row],[PREPARAÇÃO ]]</f>
        <v>0</v>
      </c>
      <c r="AT2163" s="28">
        <f>Tabela1[[#This Row],[PESO TOTAL]]*Tabela1[[#This Row],[CALDEIRARIA]]</f>
        <v>0</v>
      </c>
      <c r="AU2163" s="28">
        <f>Tabela1[[#This Row],[PESO TOTAL]]*Tabela1[[#This Row],[SOLDA]]</f>
        <v>0</v>
      </c>
      <c r="AV2163" s="28">
        <f>Tabela1[[#This Row],[PESO TOTAL]]*Tabela1[[#This Row],[ACABAMENTO]]</f>
        <v>0</v>
      </c>
      <c r="AW2163" s="28">
        <f>Tabela1[[#This Row],[PESO TOTAL]]*Tabela1[[#This Row],[PRONTO ACABADO]]</f>
        <v>0</v>
      </c>
      <c r="AX2163" s="28">
        <f>Tabela1[[#This Row],[PESO TOTAL]]*Tabela1[[#This Row],[EXPEDIÇÃO ]]</f>
        <v>0</v>
      </c>
      <c r="AY2163" s="28" t="str">
        <f>Tabela1[[#This Row],[PEDIDO]]&amp;Tabela1[[#This Row],[PRODUTO]]</f>
        <v/>
      </c>
      <c r="AZ2163" s="44">
        <f>IF(AF2163="",0,IF(ISTEXT(AF2163),H2163*VALUE(SUBSTITUTE(AF2163,"%",""))/100,H2163*AF2163))-Tabela1[[#This Row],[PRONTO ACABADO2]]</f>
        <v>0</v>
      </c>
      <c r="BA2163" s="44">
        <f>IF(AG2163="",0,IF(ISTEXT(AG2163),H2163*VALUE(SUBSTITUTE(AG2163,"%",""))/100,H2163*AG2163))-Tabela1[[#This Row],[PESO EXPEDIDO2]]</f>
        <v>0</v>
      </c>
      <c r="BB2163" s="44">
        <f t="shared" si="290"/>
        <v>0</v>
      </c>
      <c r="BC2163" s="44">
        <f t="shared" si="291"/>
        <v>0</v>
      </c>
      <c r="BD2163" s="44"/>
    </row>
    <row r="2164" spans="1:56" ht="15.75" hidden="1" customHeight="1" x14ac:dyDescent="0.25">
      <c r="A2164" s="6"/>
      <c r="B2164" s="22"/>
      <c r="C2164" s="7"/>
      <c r="D2164" s="46"/>
      <c r="E2164" s="7"/>
      <c r="F2164" s="7"/>
      <c r="G2164" s="44"/>
      <c r="H2164" s="41">
        <f>Tabela1[[#This Row],[PESO UNI]]*Tabela1[[#This Row],[QTE]]</f>
        <v>0</v>
      </c>
      <c r="I2164" s="7"/>
      <c r="J2164" s="8"/>
      <c r="K2164" s="8"/>
      <c r="L2164" s="9"/>
      <c r="M2164" s="10"/>
      <c r="N2164" s="8"/>
      <c r="O2164" s="12"/>
      <c r="P2164" s="13"/>
      <c r="Q2164" s="14">
        <f>Tabela1[[#This Row],[QTDE/ Fabricação]]-Tabela1[[#This Row],[QTE]]</f>
        <v>0</v>
      </c>
      <c r="R2164" s="19">
        <f t="shared" si="286"/>
        <v>0</v>
      </c>
      <c r="S2164" s="19">
        <f t="shared" si="285"/>
        <v>0</v>
      </c>
      <c r="T2164" s="20">
        <f t="shared" si="287"/>
        <v>0</v>
      </c>
      <c r="U2164" s="17">
        <f>IFERROR(SUMIF('LISTA DE EMBARQUE'!B:B,MICRO!E:E,'LISTA DE EMBARQUE'!G:G),"")</f>
        <v>0</v>
      </c>
      <c r="V2164" s="12" t="str">
        <f>IFERROR(VLOOKUP(Tabela1[[#This Row],[COD.MDE]],'LISTA DE EMBARQUE'!B:L,11,0),"")</f>
        <v/>
      </c>
      <c r="W2164" s="13" t="str">
        <f>IFERROR(COUNTIF(#REF!,Tabela1[[#This Row],[Colunas5]]),"")</f>
        <v/>
      </c>
      <c r="X2164" s="14">
        <f>Tabela1[[#This Row],[QIANTIDADE EXPEDIDA]]*Tabela1[[#This Row],[PESO UNI]]</f>
        <v>0</v>
      </c>
      <c r="Y2164" s="14">
        <f t="shared" si="288"/>
        <v>0</v>
      </c>
      <c r="Z2164" s="21">
        <f>Tabela1[[#This Row],[PESO TOTAL]]-Tabela1[[#This Row],[Peso Expedido]]</f>
        <v>0</v>
      </c>
      <c r="AA2164" s="18"/>
      <c r="AB2164" s="40" t="s">
        <v>3204</v>
      </c>
      <c r="AC2164" s="40"/>
      <c r="AD2164" s="40"/>
      <c r="AE2164" s="40"/>
      <c r="AF2164" s="40"/>
      <c r="AG2164" s="40"/>
      <c r="AH2164" s="40"/>
      <c r="AI2164" s="40" t="str">
        <f t="shared" si="292"/>
        <v>ok</v>
      </c>
      <c r="AJ2164"/>
      <c r="AK2164" t="str">
        <f>Tabela1[[#This Row],[Coluna1]]&amp;Tabela1[[#This Row],[PEDIDO]]</f>
        <v/>
      </c>
      <c r="AL2164"/>
      <c r="AM2164"/>
      <c r="AN2164"/>
      <c r="AO2164" t="str">
        <f t="shared" si="289"/>
        <v>/</v>
      </c>
      <c r="AP2164" t="str">
        <f>Tabela1[[#This Row],[TAG]]&amp;Tabela1[[#This Row],[PEDIDO]]&amp;Tabela1[[#This Row],[PRODUTO]]</f>
        <v/>
      </c>
      <c r="AQ2164" s="23" t="str">
        <f>Tabela1[[#This Row],[PRODUTO]]&amp;Tabela1[[#This Row],[TAG]]</f>
        <v/>
      </c>
      <c r="AR2164" s="183">
        <f>Tabela1[[#This Row],[PESO TOTAL]]*Tabela1[[#This Row],[MATÉRIA PRIMA]]</f>
        <v>0</v>
      </c>
      <c r="AS2164" s="28">
        <f>Tabela1[[#This Row],[PESO TOTAL]]*Tabela1[[#This Row],[PREPARAÇÃO ]]</f>
        <v>0</v>
      </c>
      <c r="AT2164" s="28">
        <f>Tabela1[[#This Row],[PESO TOTAL]]*Tabela1[[#This Row],[CALDEIRARIA]]</f>
        <v>0</v>
      </c>
      <c r="AU2164" s="28">
        <f>Tabela1[[#This Row],[PESO TOTAL]]*Tabela1[[#This Row],[SOLDA]]</f>
        <v>0</v>
      </c>
      <c r="AV2164" s="28">
        <f>Tabela1[[#This Row],[PESO TOTAL]]*Tabela1[[#This Row],[ACABAMENTO]]</f>
        <v>0</v>
      </c>
      <c r="AW2164" s="28">
        <f>Tabela1[[#This Row],[PESO TOTAL]]*Tabela1[[#This Row],[PRONTO ACABADO]]</f>
        <v>0</v>
      </c>
      <c r="AX2164" s="28">
        <f>Tabela1[[#This Row],[PESO TOTAL]]*Tabela1[[#This Row],[EXPEDIÇÃO ]]</f>
        <v>0</v>
      </c>
      <c r="AY2164" s="28" t="str">
        <f>Tabela1[[#This Row],[PEDIDO]]&amp;Tabela1[[#This Row],[PRODUTO]]</f>
        <v/>
      </c>
      <c r="AZ2164" s="44">
        <f>IF(AF2164="",0,IF(ISTEXT(AF2164),H2164*VALUE(SUBSTITUTE(AF2164,"%",""))/100,H2164*AF2164))-Tabela1[[#This Row],[PRONTO ACABADO2]]</f>
        <v>0</v>
      </c>
      <c r="BA2164" s="44">
        <f>IF(AG2164="",0,IF(ISTEXT(AG2164),H2164*VALUE(SUBSTITUTE(AG2164,"%",""))/100,H2164*AG2164))-Tabela1[[#This Row],[PESO EXPEDIDO2]]</f>
        <v>0</v>
      </c>
      <c r="BB2164" s="44">
        <f t="shared" si="290"/>
        <v>0</v>
      </c>
      <c r="BC2164" s="44">
        <f t="shared" si="291"/>
        <v>0</v>
      </c>
      <c r="BD2164" s="44"/>
    </row>
    <row r="2165" spans="1:56" ht="15.75" hidden="1" customHeight="1" x14ac:dyDescent="0.25">
      <c r="A2165" s="6"/>
      <c r="B2165" s="22"/>
      <c r="C2165" s="7"/>
      <c r="D2165" s="46"/>
      <c r="E2165" s="7"/>
      <c r="F2165" s="7"/>
      <c r="G2165" s="44"/>
      <c r="H2165" s="41">
        <f>Tabela1[[#This Row],[PESO UNI]]*Tabela1[[#This Row],[QTE]]</f>
        <v>0</v>
      </c>
      <c r="I2165" s="7"/>
      <c r="J2165" s="8"/>
      <c r="K2165" s="8"/>
      <c r="L2165" s="9"/>
      <c r="M2165" s="10"/>
      <c r="N2165" s="8"/>
      <c r="O2165" s="12"/>
      <c r="P2165" s="13"/>
      <c r="Q2165" s="14">
        <f>Tabela1[[#This Row],[QTDE/ Fabricação]]-Tabela1[[#This Row],[QTE]]</f>
        <v>0</v>
      </c>
      <c r="R2165" s="19">
        <f t="shared" si="286"/>
        <v>0</v>
      </c>
      <c r="S2165" s="19">
        <f t="shared" si="285"/>
        <v>0</v>
      </c>
      <c r="T2165" s="20">
        <f t="shared" si="287"/>
        <v>0</v>
      </c>
      <c r="U2165" s="17">
        <f>IFERROR(SUMIF('LISTA DE EMBARQUE'!B:B,MICRO!E:E,'LISTA DE EMBARQUE'!G:G),"")</f>
        <v>0</v>
      </c>
      <c r="V2165" s="12" t="str">
        <f>IFERROR(VLOOKUP(Tabela1[[#This Row],[COD.MDE]],'LISTA DE EMBARQUE'!B:L,11,0),"")</f>
        <v/>
      </c>
      <c r="W2165" s="13" t="str">
        <f>IFERROR(COUNTIF(#REF!,Tabela1[[#This Row],[Colunas5]]),"")</f>
        <v/>
      </c>
      <c r="X2165" s="14">
        <f>Tabela1[[#This Row],[QIANTIDADE EXPEDIDA]]*Tabela1[[#This Row],[PESO UNI]]</f>
        <v>0</v>
      </c>
      <c r="Y2165" s="14">
        <f t="shared" si="288"/>
        <v>0</v>
      </c>
      <c r="Z2165" s="21">
        <f>Tabela1[[#This Row],[PESO TOTAL]]-Tabela1[[#This Row],[Peso Expedido]]</f>
        <v>0</v>
      </c>
      <c r="AA2165" s="18"/>
      <c r="AB2165" s="40" t="s">
        <v>3204</v>
      </c>
      <c r="AC2165" s="40"/>
      <c r="AD2165" s="40"/>
      <c r="AE2165" s="40"/>
      <c r="AF2165" s="40"/>
      <c r="AG2165" s="40"/>
      <c r="AH2165" s="40"/>
      <c r="AI2165" s="40" t="str">
        <f t="shared" si="292"/>
        <v>ok</v>
      </c>
      <c r="AJ2165"/>
      <c r="AK2165" t="str">
        <f>Tabela1[[#This Row],[Coluna1]]&amp;Tabela1[[#This Row],[PEDIDO]]</f>
        <v/>
      </c>
      <c r="AL2165"/>
      <c r="AM2165"/>
      <c r="AN2165"/>
      <c r="AO2165" t="str">
        <f t="shared" si="289"/>
        <v>/</v>
      </c>
      <c r="AP2165" t="str">
        <f>Tabela1[[#This Row],[TAG]]&amp;Tabela1[[#This Row],[PEDIDO]]&amp;Tabela1[[#This Row],[PRODUTO]]</f>
        <v/>
      </c>
      <c r="AQ2165" s="23" t="str">
        <f>Tabela1[[#This Row],[PRODUTO]]&amp;Tabela1[[#This Row],[TAG]]</f>
        <v/>
      </c>
      <c r="AR2165" s="183">
        <f>Tabela1[[#This Row],[PESO TOTAL]]*Tabela1[[#This Row],[MATÉRIA PRIMA]]</f>
        <v>0</v>
      </c>
      <c r="AS2165" s="28">
        <f>Tabela1[[#This Row],[PESO TOTAL]]*Tabela1[[#This Row],[PREPARAÇÃO ]]</f>
        <v>0</v>
      </c>
      <c r="AT2165" s="28">
        <f>Tabela1[[#This Row],[PESO TOTAL]]*Tabela1[[#This Row],[CALDEIRARIA]]</f>
        <v>0</v>
      </c>
      <c r="AU2165" s="28">
        <f>Tabela1[[#This Row],[PESO TOTAL]]*Tabela1[[#This Row],[SOLDA]]</f>
        <v>0</v>
      </c>
      <c r="AV2165" s="28">
        <f>Tabela1[[#This Row],[PESO TOTAL]]*Tabela1[[#This Row],[ACABAMENTO]]</f>
        <v>0</v>
      </c>
      <c r="AW2165" s="28">
        <f>Tabela1[[#This Row],[PESO TOTAL]]*Tabela1[[#This Row],[PRONTO ACABADO]]</f>
        <v>0</v>
      </c>
      <c r="AX2165" s="28">
        <f>Tabela1[[#This Row],[PESO TOTAL]]*Tabela1[[#This Row],[EXPEDIÇÃO ]]</f>
        <v>0</v>
      </c>
      <c r="AY2165" s="28" t="str">
        <f>Tabela1[[#This Row],[PEDIDO]]&amp;Tabela1[[#This Row],[PRODUTO]]</f>
        <v/>
      </c>
      <c r="AZ2165" s="44">
        <f>IF(AF2165="",0,IF(ISTEXT(AF2165),H2165*VALUE(SUBSTITUTE(AF2165,"%",""))/100,H2165*AF2165))-Tabela1[[#This Row],[PRONTO ACABADO2]]</f>
        <v>0</v>
      </c>
      <c r="BA2165" s="44">
        <f>IF(AG2165="",0,IF(ISTEXT(AG2165),H2165*VALUE(SUBSTITUTE(AG2165,"%",""))/100,H2165*AG2165))-Tabela1[[#This Row],[PESO EXPEDIDO2]]</f>
        <v>0</v>
      </c>
      <c r="BB2165" s="44">
        <f t="shared" si="290"/>
        <v>0</v>
      </c>
      <c r="BC2165" s="44">
        <f t="shared" si="291"/>
        <v>0</v>
      </c>
      <c r="BD2165" s="44"/>
    </row>
    <row r="2166" spans="1:56" ht="15.75" hidden="1" customHeight="1" x14ac:dyDescent="0.25">
      <c r="A2166" s="6"/>
      <c r="B2166" s="22"/>
      <c r="C2166" s="7"/>
      <c r="D2166" s="46"/>
      <c r="E2166" s="7"/>
      <c r="F2166" s="7"/>
      <c r="G2166" s="44"/>
      <c r="H2166" s="41">
        <f>Tabela1[[#This Row],[PESO UNI]]*Tabela1[[#This Row],[QTE]]</f>
        <v>0</v>
      </c>
      <c r="I2166" s="7"/>
      <c r="J2166" s="8"/>
      <c r="K2166" s="8"/>
      <c r="L2166" s="9"/>
      <c r="M2166" s="10"/>
      <c r="N2166" s="8"/>
      <c r="O2166" s="12"/>
      <c r="P2166" s="13"/>
      <c r="Q2166" s="14">
        <f>Tabela1[[#This Row],[QTDE/ Fabricação]]-Tabela1[[#This Row],[QTE]]</f>
        <v>0</v>
      </c>
      <c r="R2166" s="19">
        <f t="shared" si="286"/>
        <v>0</v>
      </c>
      <c r="S2166" s="19">
        <f t="shared" si="285"/>
        <v>0</v>
      </c>
      <c r="T2166" s="20">
        <f t="shared" si="287"/>
        <v>0</v>
      </c>
      <c r="U2166" s="17">
        <f>IFERROR(SUMIF('LISTA DE EMBARQUE'!B:B,MICRO!E:E,'LISTA DE EMBARQUE'!G:G),"")</f>
        <v>0</v>
      </c>
      <c r="V2166" s="12" t="str">
        <f>IFERROR(VLOOKUP(Tabela1[[#This Row],[COD.MDE]],'LISTA DE EMBARQUE'!B:L,11,0),"")</f>
        <v/>
      </c>
      <c r="W2166" s="13" t="str">
        <f>IFERROR(COUNTIF(#REF!,Tabela1[[#This Row],[Colunas5]]),"")</f>
        <v/>
      </c>
      <c r="X2166" s="14">
        <f>Tabela1[[#This Row],[QIANTIDADE EXPEDIDA]]*Tabela1[[#This Row],[PESO UNI]]</f>
        <v>0</v>
      </c>
      <c r="Y2166" s="14">
        <f t="shared" si="288"/>
        <v>0</v>
      </c>
      <c r="Z2166" s="21">
        <f>Tabela1[[#This Row],[PESO TOTAL]]-Tabela1[[#This Row],[Peso Expedido]]</f>
        <v>0</v>
      </c>
      <c r="AA2166" s="18"/>
      <c r="AB2166" s="40" t="s">
        <v>3204</v>
      </c>
      <c r="AC2166" s="40"/>
      <c r="AD2166" s="40"/>
      <c r="AE2166" s="40"/>
      <c r="AF2166" s="40"/>
      <c r="AG2166" s="40"/>
      <c r="AH2166" s="40"/>
      <c r="AI2166" s="40" t="str">
        <f t="shared" si="292"/>
        <v>ok</v>
      </c>
      <c r="AJ2166"/>
      <c r="AK2166" t="str">
        <f>Tabela1[[#This Row],[Coluna1]]&amp;Tabela1[[#This Row],[PEDIDO]]</f>
        <v/>
      </c>
      <c r="AL2166"/>
      <c r="AM2166"/>
      <c r="AN2166"/>
      <c r="AO2166" t="str">
        <f t="shared" si="289"/>
        <v>/</v>
      </c>
      <c r="AP2166" t="str">
        <f>Tabela1[[#This Row],[TAG]]&amp;Tabela1[[#This Row],[PEDIDO]]&amp;Tabela1[[#This Row],[PRODUTO]]</f>
        <v/>
      </c>
      <c r="AQ2166" s="23" t="str">
        <f>Tabela1[[#This Row],[PRODUTO]]&amp;Tabela1[[#This Row],[TAG]]</f>
        <v/>
      </c>
      <c r="AR2166" s="183">
        <f>Tabela1[[#This Row],[PESO TOTAL]]*Tabela1[[#This Row],[MATÉRIA PRIMA]]</f>
        <v>0</v>
      </c>
      <c r="AS2166" s="28">
        <f>Tabela1[[#This Row],[PESO TOTAL]]*Tabela1[[#This Row],[PREPARAÇÃO ]]</f>
        <v>0</v>
      </c>
      <c r="AT2166" s="28">
        <f>Tabela1[[#This Row],[PESO TOTAL]]*Tabela1[[#This Row],[CALDEIRARIA]]</f>
        <v>0</v>
      </c>
      <c r="AU2166" s="28">
        <f>Tabela1[[#This Row],[PESO TOTAL]]*Tabela1[[#This Row],[SOLDA]]</f>
        <v>0</v>
      </c>
      <c r="AV2166" s="28">
        <f>Tabela1[[#This Row],[PESO TOTAL]]*Tabela1[[#This Row],[ACABAMENTO]]</f>
        <v>0</v>
      </c>
      <c r="AW2166" s="28">
        <f>Tabela1[[#This Row],[PESO TOTAL]]*Tabela1[[#This Row],[PRONTO ACABADO]]</f>
        <v>0</v>
      </c>
      <c r="AX2166" s="28">
        <f>Tabela1[[#This Row],[PESO TOTAL]]*Tabela1[[#This Row],[EXPEDIÇÃO ]]</f>
        <v>0</v>
      </c>
      <c r="AY2166" s="28" t="str">
        <f>Tabela1[[#This Row],[PEDIDO]]&amp;Tabela1[[#This Row],[PRODUTO]]</f>
        <v/>
      </c>
      <c r="AZ2166" s="44">
        <f>IF(AF2166="",0,IF(ISTEXT(AF2166),H2166*VALUE(SUBSTITUTE(AF2166,"%",""))/100,H2166*AF2166))-Tabela1[[#This Row],[PRONTO ACABADO2]]</f>
        <v>0</v>
      </c>
      <c r="BA2166" s="44">
        <f>IF(AG2166="",0,IF(ISTEXT(AG2166),H2166*VALUE(SUBSTITUTE(AG2166,"%",""))/100,H2166*AG2166))-Tabela1[[#This Row],[PESO EXPEDIDO2]]</f>
        <v>0</v>
      </c>
      <c r="BB2166" s="44">
        <f t="shared" si="290"/>
        <v>0</v>
      </c>
      <c r="BC2166" s="44">
        <f t="shared" si="291"/>
        <v>0</v>
      </c>
      <c r="BD2166" s="44"/>
    </row>
    <row r="2167" spans="1:56" ht="15.75" hidden="1" customHeight="1" x14ac:dyDescent="0.25">
      <c r="A2167" s="6"/>
      <c r="B2167" s="22"/>
      <c r="C2167" s="7"/>
      <c r="D2167" s="46"/>
      <c r="E2167" s="7"/>
      <c r="F2167" s="7"/>
      <c r="G2167" s="44"/>
      <c r="H2167" s="41">
        <f>Tabela1[[#This Row],[PESO UNI]]*Tabela1[[#This Row],[QTE]]</f>
        <v>0</v>
      </c>
      <c r="I2167" s="7"/>
      <c r="J2167" s="8"/>
      <c r="K2167" s="8"/>
      <c r="L2167" s="9"/>
      <c r="M2167" s="10"/>
      <c r="N2167" s="8"/>
      <c r="O2167" s="12"/>
      <c r="P2167" s="13"/>
      <c r="Q2167" s="14">
        <f>Tabela1[[#This Row],[QTDE/ Fabricação]]-Tabela1[[#This Row],[QTE]]</f>
        <v>0</v>
      </c>
      <c r="R2167" s="19">
        <f t="shared" si="286"/>
        <v>0</v>
      </c>
      <c r="S2167" s="19">
        <f t="shared" si="285"/>
        <v>0</v>
      </c>
      <c r="T2167" s="20">
        <f t="shared" si="287"/>
        <v>0</v>
      </c>
      <c r="U2167" s="17">
        <f>IFERROR(SUMIF('LISTA DE EMBARQUE'!B:B,MICRO!E:E,'LISTA DE EMBARQUE'!G:G),"")</f>
        <v>0</v>
      </c>
      <c r="V2167" s="12" t="str">
        <f>IFERROR(VLOOKUP(Tabela1[[#This Row],[COD.MDE]],'LISTA DE EMBARQUE'!B:L,11,0),"")</f>
        <v/>
      </c>
      <c r="W2167" s="13" t="str">
        <f>IFERROR(COUNTIF(#REF!,Tabela1[[#This Row],[Colunas5]]),"")</f>
        <v/>
      </c>
      <c r="X2167" s="14">
        <f>Tabela1[[#This Row],[QIANTIDADE EXPEDIDA]]*Tabela1[[#This Row],[PESO UNI]]</f>
        <v>0</v>
      </c>
      <c r="Y2167" s="14">
        <f t="shared" si="288"/>
        <v>0</v>
      </c>
      <c r="Z2167" s="21">
        <f>Tabela1[[#This Row],[PESO TOTAL]]-Tabela1[[#This Row],[Peso Expedido]]</f>
        <v>0</v>
      </c>
      <c r="AA2167" s="18"/>
      <c r="AB2167" s="40" t="s">
        <v>3204</v>
      </c>
      <c r="AC2167" s="40"/>
      <c r="AD2167" s="40"/>
      <c r="AE2167" s="40"/>
      <c r="AF2167" s="40"/>
      <c r="AG2167" s="40"/>
      <c r="AH2167" s="40"/>
      <c r="AI2167" s="40" t="str">
        <f t="shared" si="292"/>
        <v>ok</v>
      </c>
      <c r="AJ2167"/>
      <c r="AK2167" t="str">
        <f>Tabela1[[#This Row],[Coluna1]]&amp;Tabela1[[#This Row],[PEDIDO]]</f>
        <v/>
      </c>
      <c r="AL2167"/>
      <c r="AM2167"/>
      <c r="AN2167"/>
      <c r="AO2167" t="str">
        <f t="shared" si="289"/>
        <v>/</v>
      </c>
      <c r="AP2167" t="str">
        <f>Tabela1[[#This Row],[TAG]]&amp;Tabela1[[#This Row],[PEDIDO]]&amp;Tabela1[[#This Row],[PRODUTO]]</f>
        <v/>
      </c>
      <c r="AQ2167" s="23" t="str">
        <f>Tabela1[[#This Row],[PRODUTO]]&amp;Tabela1[[#This Row],[TAG]]</f>
        <v/>
      </c>
      <c r="AR2167" s="183">
        <f>Tabela1[[#This Row],[PESO TOTAL]]*Tabela1[[#This Row],[MATÉRIA PRIMA]]</f>
        <v>0</v>
      </c>
      <c r="AS2167" s="28">
        <f>Tabela1[[#This Row],[PESO TOTAL]]*Tabela1[[#This Row],[PREPARAÇÃO ]]</f>
        <v>0</v>
      </c>
      <c r="AT2167" s="28">
        <f>Tabela1[[#This Row],[PESO TOTAL]]*Tabela1[[#This Row],[CALDEIRARIA]]</f>
        <v>0</v>
      </c>
      <c r="AU2167" s="28">
        <f>Tabela1[[#This Row],[PESO TOTAL]]*Tabela1[[#This Row],[SOLDA]]</f>
        <v>0</v>
      </c>
      <c r="AV2167" s="28">
        <f>Tabela1[[#This Row],[PESO TOTAL]]*Tabela1[[#This Row],[ACABAMENTO]]</f>
        <v>0</v>
      </c>
      <c r="AW2167" s="28">
        <f>Tabela1[[#This Row],[PESO TOTAL]]*Tabela1[[#This Row],[PRONTO ACABADO]]</f>
        <v>0</v>
      </c>
      <c r="AX2167" s="28">
        <f>Tabela1[[#This Row],[PESO TOTAL]]*Tabela1[[#This Row],[EXPEDIÇÃO ]]</f>
        <v>0</v>
      </c>
      <c r="AY2167" s="28" t="str">
        <f>Tabela1[[#This Row],[PEDIDO]]&amp;Tabela1[[#This Row],[PRODUTO]]</f>
        <v/>
      </c>
      <c r="AZ2167" s="44">
        <f>IF(AF2167="",0,IF(ISTEXT(AF2167),H2167*VALUE(SUBSTITUTE(AF2167,"%",""))/100,H2167*AF2167))-Tabela1[[#This Row],[PRONTO ACABADO2]]</f>
        <v>0</v>
      </c>
      <c r="BA2167" s="44">
        <f>IF(AG2167="",0,IF(ISTEXT(AG2167),H2167*VALUE(SUBSTITUTE(AG2167,"%",""))/100,H2167*AG2167))-Tabela1[[#This Row],[PESO EXPEDIDO2]]</f>
        <v>0</v>
      </c>
      <c r="BB2167" s="44">
        <f t="shared" si="290"/>
        <v>0</v>
      </c>
      <c r="BC2167" s="44">
        <f t="shared" si="291"/>
        <v>0</v>
      </c>
      <c r="BD2167" s="44"/>
    </row>
    <row r="2168" spans="1:56" ht="15.75" hidden="1" customHeight="1" x14ac:dyDescent="0.25">
      <c r="A2168" s="6"/>
      <c r="B2168" s="22"/>
      <c r="C2168" s="7"/>
      <c r="D2168" s="46"/>
      <c r="E2168" s="7"/>
      <c r="F2168" s="7"/>
      <c r="G2168" s="44"/>
      <c r="H2168" s="41">
        <f>Tabela1[[#This Row],[PESO UNI]]*Tabela1[[#This Row],[QTE]]</f>
        <v>0</v>
      </c>
      <c r="I2168" s="7"/>
      <c r="J2168" s="8"/>
      <c r="K2168" s="8"/>
      <c r="L2168" s="9"/>
      <c r="M2168" s="10"/>
      <c r="N2168" s="8"/>
      <c r="O2168" s="12"/>
      <c r="P2168" s="13"/>
      <c r="Q2168" s="14">
        <f>Tabela1[[#This Row],[QTDE/ Fabricação]]-Tabela1[[#This Row],[QTE]]</f>
        <v>0</v>
      </c>
      <c r="R2168" s="19">
        <f t="shared" si="286"/>
        <v>0</v>
      </c>
      <c r="S2168" s="19">
        <f t="shared" si="285"/>
        <v>0</v>
      </c>
      <c r="T2168" s="20">
        <f t="shared" si="287"/>
        <v>0</v>
      </c>
      <c r="U2168" s="17">
        <f>IFERROR(SUMIF('LISTA DE EMBARQUE'!B:B,MICRO!E:E,'LISTA DE EMBARQUE'!G:G),"")</f>
        <v>0</v>
      </c>
      <c r="V2168" s="12" t="str">
        <f>IFERROR(VLOOKUP(Tabela1[[#This Row],[COD.MDE]],'LISTA DE EMBARQUE'!B:L,11,0),"")</f>
        <v/>
      </c>
      <c r="W2168" s="13" t="str">
        <f>IFERROR(COUNTIF(#REF!,Tabela1[[#This Row],[Colunas5]]),"")</f>
        <v/>
      </c>
      <c r="X2168" s="14">
        <f>Tabela1[[#This Row],[QIANTIDADE EXPEDIDA]]*Tabela1[[#This Row],[PESO UNI]]</f>
        <v>0</v>
      </c>
      <c r="Y2168" s="14">
        <f t="shared" si="288"/>
        <v>0</v>
      </c>
      <c r="Z2168" s="21">
        <f>Tabela1[[#This Row],[PESO TOTAL]]-Tabela1[[#This Row],[Peso Expedido]]</f>
        <v>0</v>
      </c>
      <c r="AA2168" s="18"/>
      <c r="AB2168" s="40" t="s">
        <v>3204</v>
      </c>
      <c r="AC2168" s="40"/>
      <c r="AD2168" s="40"/>
      <c r="AE2168" s="40"/>
      <c r="AF2168" s="40"/>
      <c r="AG2168" s="40"/>
      <c r="AH2168" s="40"/>
      <c r="AI2168" s="40" t="str">
        <f t="shared" si="292"/>
        <v>ok</v>
      </c>
      <c r="AJ2168"/>
      <c r="AK2168" t="str">
        <f>Tabela1[[#This Row],[Coluna1]]&amp;Tabela1[[#This Row],[PEDIDO]]</f>
        <v/>
      </c>
      <c r="AL2168"/>
      <c r="AM2168"/>
      <c r="AN2168"/>
      <c r="AO2168" t="str">
        <f t="shared" si="289"/>
        <v>/</v>
      </c>
      <c r="AP2168" t="str">
        <f>Tabela1[[#This Row],[TAG]]&amp;Tabela1[[#This Row],[PEDIDO]]&amp;Tabela1[[#This Row],[PRODUTO]]</f>
        <v/>
      </c>
      <c r="AQ2168" s="23" t="str">
        <f>Tabela1[[#This Row],[PRODUTO]]&amp;Tabela1[[#This Row],[TAG]]</f>
        <v/>
      </c>
      <c r="AR2168" s="183">
        <f>Tabela1[[#This Row],[PESO TOTAL]]*Tabela1[[#This Row],[MATÉRIA PRIMA]]</f>
        <v>0</v>
      </c>
      <c r="AS2168" s="28">
        <f>Tabela1[[#This Row],[PESO TOTAL]]*Tabela1[[#This Row],[PREPARAÇÃO ]]</f>
        <v>0</v>
      </c>
      <c r="AT2168" s="28">
        <f>Tabela1[[#This Row],[PESO TOTAL]]*Tabela1[[#This Row],[CALDEIRARIA]]</f>
        <v>0</v>
      </c>
      <c r="AU2168" s="28">
        <f>Tabela1[[#This Row],[PESO TOTAL]]*Tabela1[[#This Row],[SOLDA]]</f>
        <v>0</v>
      </c>
      <c r="AV2168" s="28">
        <f>Tabela1[[#This Row],[PESO TOTAL]]*Tabela1[[#This Row],[ACABAMENTO]]</f>
        <v>0</v>
      </c>
      <c r="AW2168" s="28">
        <f>Tabela1[[#This Row],[PESO TOTAL]]*Tabela1[[#This Row],[PRONTO ACABADO]]</f>
        <v>0</v>
      </c>
      <c r="AX2168" s="28">
        <f>Tabela1[[#This Row],[PESO TOTAL]]*Tabela1[[#This Row],[EXPEDIÇÃO ]]</f>
        <v>0</v>
      </c>
      <c r="AY2168" s="28" t="str">
        <f>Tabela1[[#This Row],[PEDIDO]]&amp;Tabela1[[#This Row],[PRODUTO]]</f>
        <v/>
      </c>
      <c r="AZ2168" s="44">
        <f>IF(AF2168="",0,IF(ISTEXT(AF2168),H2168*VALUE(SUBSTITUTE(AF2168,"%",""))/100,H2168*AF2168))-Tabela1[[#This Row],[PRONTO ACABADO2]]</f>
        <v>0</v>
      </c>
      <c r="BA2168" s="44">
        <f>IF(AG2168="",0,IF(ISTEXT(AG2168),H2168*VALUE(SUBSTITUTE(AG2168,"%",""))/100,H2168*AG2168))-Tabela1[[#This Row],[PESO EXPEDIDO2]]</f>
        <v>0</v>
      </c>
      <c r="BB2168" s="44">
        <f t="shared" si="290"/>
        <v>0</v>
      </c>
      <c r="BC2168" s="44">
        <f t="shared" si="291"/>
        <v>0</v>
      </c>
      <c r="BD2168" s="44"/>
    </row>
    <row r="2169" spans="1:56" ht="15.75" hidden="1" customHeight="1" x14ac:dyDescent="0.25">
      <c r="A2169" s="6"/>
      <c r="B2169" s="22"/>
      <c r="C2169" s="7"/>
      <c r="D2169" s="46"/>
      <c r="E2169" s="7"/>
      <c r="F2169" s="7"/>
      <c r="G2169" s="44"/>
      <c r="H2169" s="41">
        <f>Tabela1[[#This Row],[PESO UNI]]*Tabela1[[#This Row],[QTE]]</f>
        <v>0</v>
      </c>
      <c r="I2169" s="7"/>
      <c r="J2169" s="8"/>
      <c r="K2169" s="8"/>
      <c r="L2169" s="9"/>
      <c r="M2169" s="10"/>
      <c r="N2169" s="8"/>
      <c r="O2169" s="12"/>
      <c r="P2169" s="13"/>
      <c r="Q2169" s="14">
        <f>Tabela1[[#This Row],[QTDE/ Fabricação]]-Tabela1[[#This Row],[QTE]]</f>
        <v>0</v>
      </c>
      <c r="R2169" s="19">
        <f t="shared" si="286"/>
        <v>0</v>
      </c>
      <c r="S2169" s="19">
        <f t="shared" si="285"/>
        <v>0</v>
      </c>
      <c r="T2169" s="20">
        <f t="shared" si="287"/>
        <v>0</v>
      </c>
      <c r="U2169" s="17">
        <f>IFERROR(SUMIF('LISTA DE EMBARQUE'!B:B,MICRO!E:E,'LISTA DE EMBARQUE'!G:G),"")</f>
        <v>0</v>
      </c>
      <c r="V2169" s="12" t="str">
        <f>IFERROR(VLOOKUP(Tabela1[[#This Row],[COD.MDE]],'LISTA DE EMBARQUE'!B:L,11,0),"")</f>
        <v/>
      </c>
      <c r="W2169" s="13" t="str">
        <f>IFERROR(COUNTIF(#REF!,Tabela1[[#This Row],[Colunas5]]),"")</f>
        <v/>
      </c>
      <c r="X2169" s="14">
        <f>Tabela1[[#This Row],[QIANTIDADE EXPEDIDA]]*Tabela1[[#This Row],[PESO UNI]]</f>
        <v>0</v>
      </c>
      <c r="Y2169" s="14">
        <f t="shared" si="288"/>
        <v>0</v>
      </c>
      <c r="Z2169" s="21">
        <f>Tabela1[[#This Row],[PESO TOTAL]]-Tabela1[[#This Row],[Peso Expedido]]</f>
        <v>0</v>
      </c>
      <c r="AA2169" s="18"/>
      <c r="AB2169" s="40" t="s">
        <v>3204</v>
      </c>
      <c r="AC2169" s="40"/>
      <c r="AD2169" s="40"/>
      <c r="AE2169" s="40"/>
      <c r="AF2169" s="40"/>
      <c r="AG2169" s="40"/>
      <c r="AH2169" s="40"/>
      <c r="AI2169" s="40" t="str">
        <f t="shared" si="292"/>
        <v>ok</v>
      </c>
      <c r="AJ2169"/>
      <c r="AK2169" t="str">
        <f>Tabela1[[#This Row],[Coluna1]]&amp;Tabela1[[#This Row],[PEDIDO]]</f>
        <v/>
      </c>
      <c r="AL2169"/>
      <c r="AM2169"/>
      <c r="AN2169"/>
      <c r="AO2169" t="str">
        <f t="shared" si="289"/>
        <v>/</v>
      </c>
      <c r="AP2169" t="str">
        <f>Tabela1[[#This Row],[TAG]]&amp;Tabela1[[#This Row],[PEDIDO]]&amp;Tabela1[[#This Row],[PRODUTO]]</f>
        <v/>
      </c>
      <c r="AQ2169" s="23" t="str">
        <f>Tabela1[[#This Row],[PRODUTO]]&amp;Tabela1[[#This Row],[TAG]]</f>
        <v/>
      </c>
      <c r="AR2169" s="183">
        <f>Tabela1[[#This Row],[PESO TOTAL]]*Tabela1[[#This Row],[MATÉRIA PRIMA]]</f>
        <v>0</v>
      </c>
      <c r="AS2169" s="28">
        <f>Tabela1[[#This Row],[PESO TOTAL]]*Tabela1[[#This Row],[PREPARAÇÃO ]]</f>
        <v>0</v>
      </c>
      <c r="AT2169" s="28">
        <f>Tabela1[[#This Row],[PESO TOTAL]]*Tabela1[[#This Row],[CALDEIRARIA]]</f>
        <v>0</v>
      </c>
      <c r="AU2169" s="28">
        <f>Tabela1[[#This Row],[PESO TOTAL]]*Tabela1[[#This Row],[SOLDA]]</f>
        <v>0</v>
      </c>
      <c r="AV2169" s="28">
        <f>Tabela1[[#This Row],[PESO TOTAL]]*Tabela1[[#This Row],[ACABAMENTO]]</f>
        <v>0</v>
      </c>
      <c r="AW2169" s="28">
        <f>Tabela1[[#This Row],[PESO TOTAL]]*Tabela1[[#This Row],[PRONTO ACABADO]]</f>
        <v>0</v>
      </c>
      <c r="AX2169" s="28">
        <f>Tabela1[[#This Row],[PESO TOTAL]]*Tabela1[[#This Row],[EXPEDIÇÃO ]]</f>
        <v>0</v>
      </c>
      <c r="AY2169" s="28" t="str">
        <f>Tabela1[[#This Row],[PEDIDO]]&amp;Tabela1[[#This Row],[PRODUTO]]</f>
        <v/>
      </c>
      <c r="AZ2169" s="44">
        <f>IF(AF2169="",0,IF(ISTEXT(AF2169),H2169*VALUE(SUBSTITUTE(AF2169,"%",""))/100,H2169*AF2169))-Tabela1[[#This Row],[PRONTO ACABADO2]]</f>
        <v>0</v>
      </c>
      <c r="BA2169" s="44">
        <f>IF(AG2169="",0,IF(ISTEXT(AG2169),H2169*VALUE(SUBSTITUTE(AG2169,"%",""))/100,H2169*AG2169))-Tabela1[[#This Row],[PESO EXPEDIDO2]]</f>
        <v>0</v>
      </c>
      <c r="BB2169" s="44">
        <f t="shared" si="290"/>
        <v>0</v>
      </c>
      <c r="BC2169" s="44">
        <f t="shared" si="291"/>
        <v>0</v>
      </c>
      <c r="BD2169" s="44"/>
    </row>
    <row r="2170" spans="1:56" ht="15.75" hidden="1" customHeight="1" x14ac:dyDescent="0.25">
      <c r="A2170" s="6"/>
      <c r="B2170" s="22"/>
      <c r="C2170" s="7"/>
      <c r="D2170" s="46"/>
      <c r="E2170" s="7"/>
      <c r="F2170" s="7"/>
      <c r="G2170" s="44"/>
      <c r="H2170" s="41">
        <f>Tabela1[[#This Row],[PESO UNI]]*Tabela1[[#This Row],[QTE]]</f>
        <v>0</v>
      </c>
      <c r="I2170" s="7"/>
      <c r="J2170" s="8"/>
      <c r="K2170" s="8"/>
      <c r="L2170" s="9"/>
      <c r="M2170" s="10"/>
      <c r="N2170" s="8"/>
      <c r="O2170" s="12"/>
      <c r="P2170" s="13"/>
      <c r="Q2170" s="14">
        <f>Tabela1[[#This Row],[QTDE/ Fabricação]]-Tabela1[[#This Row],[QTE]]</f>
        <v>0</v>
      </c>
      <c r="R2170" s="19">
        <f t="shared" si="286"/>
        <v>0</v>
      </c>
      <c r="S2170" s="19">
        <f t="shared" ref="S2170:S2233" si="293">IFERROR(H2170*AG2170,"")</f>
        <v>0</v>
      </c>
      <c r="T2170" s="20">
        <f t="shared" si="287"/>
        <v>0</v>
      </c>
      <c r="U2170" s="17">
        <f>IFERROR(SUMIF('LISTA DE EMBARQUE'!B:B,MICRO!E:E,'LISTA DE EMBARQUE'!G:G),"")</f>
        <v>0</v>
      </c>
      <c r="V2170" s="12" t="str">
        <f>IFERROR(VLOOKUP(Tabela1[[#This Row],[COD.MDE]],'LISTA DE EMBARQUE'!B:L,11,0),"")</f>
        <v/>
      </c>
      <c r="W2170" s="13" t="str">
        <f>IFERROR(COUNTIF(#REF!,Tabela1[[#This Row],[Colunas5]]),"")</f>
        <v/>
      </c>
      <c r="X2170" s="14">
        <f>Tabela1[[#This Row],[QIANTIDADE EXPEDIDA]]*Tabela1[[#This Row],[PESO UNI]]</f>
        <v>0</v>
      </c>
      <c r="Y2170" s="14">
        <f t="shared" si="288"/>
        <v>0</v>
      </c>
      <c r="Z2170" s="21">
        <f>Tabela1[[#This Row],[PESO TOTAL]]-Tabela1[[#This Row],[Peso Expedido]]</f>
        <v>0</v>
      </c>
      <c r="AA2170" s="18"/>
      <c r="AB2170" s="40" t="s">
        <v>3204</v>
      </c>
      <c r="AC2170" s="40"/>
      <c r="AD2170" s="40"/>
      <c r="AE2170" s="40"/>
      <c r="AF2170" s="40"/>
      <c r="AG2170" s="40"/>
      <c r="AH2170" s="40"/>
      <c r="AI2170" s="40" t="str">
        <f t="shared" si="292"/>
        <v>ok</v>
      </c>
      <c r="AJ2170"/>
      <c r="AK2170" t="str">
        <f>Tabela1[[#This Row],[Coluna1]]&amp;Tabela1[[#This Row],[PEDIDO]]</f>
        <v/>
      </c>
      <c r="AL2170"/>
      <c r="AM2170"/>
      <c r="AN2170"/>
      <c r="AO2170" t="str">
        <f t="shared" si="289"/>
        <v>/</v>
      </c>
      <c r="AP2170" t="str">
        <f>Tabela1[[#This Row],[TAG]]&amp;Tabela1[[#This Row],[PEDIDO]]&amp;Tabela1[[#This Row],[PRODUTO]]</f>
        <v/>
      </c>
      <c r="AQ2170" s="23" t="str">
        <f>Tabela1[[#This Row],[PRODUTO]]&amp;Tabela1[[#This Row],[TAG]]</f>
        <v/>
      </c>
      <c r="AR2170" s="183">
        <f>Tabela1[[#This Row],[PESO TOTAL]]*Tabela1[[#This Row],[MATÉRIA PRIMA]]</f>
        <v>0</v>
      </c>
      <c r="AS2170" s="28">
        <f>Tabela1[[#This Row],[PESO TOTAL]]*Tabela1[[#This Row],[PREPARAÇÃO ]]</f>
        <v>0</v>
      </c>
      <c r="AT2170" s="28">
        <f>Tabela1[[#This Row],[PESO TOTAL]]*Tabela1[[#This Row],[CALDEIRARIA]]</f>
        <v>0</v>
      </c>
      <c r="AU2170" s="28">
        <f>Tabela1[[#This Row],[PESO TOTAL]]*Tabela1[[#This Row],[SOLDA]]</f>
        <v>0</v>
      </c>
      <c r="AV2170" s="28">
        <f>Tabela1[[#This Row],[PESO TOTAL]]*Tabela1[[#This Row],[ACABAMENTO]]</f>
        <v>0</v>
      </c>
      <c r="AW2170" s="28">
        <f>Tabela1[[#This Row],[PESO TOTAL]]*Tabela1[[#This Row],[PRONTO ACABADO]]</f>
        <v>0</v>
      </c>
      <c r="AX2170" s="28">
        <f>Tabela1[[#This Row],[PESO TOTAL]]*Tabela1[[#This Row],[EXPEDIÇÃO ]]</f>
        <v>0</v>
      </c>
      <c r="AY2170" s="28" t="str">
        <f>Tabela1[[#This Row],[PEDIDO]]&amp;Tabela1[[#This Row],[PRODUTO]]</f>
        <v/>
      </c>
      <c r="AZ2170" s="44">
        <f>IF(AF2170="",0,IF(ISTEXT(AF2170),H2170*VALUE(SUBSTITUTE(AF2170,"%",""))/100,H2170*AF2170))-Tabela1[[#This Row],[PRONTO ACABADO2]]</f>
        <v>0</v>
      </c>
      <c r="BA2170" s="44">
        <f>IF(AG2170="",0,IF(ISTEXT(AG2170),H2170*VALUE(SUBSTITUTE(AG2170,"%",""))/100,H2170*AG2170))-Tabela1[[#This Row],[PESO EXPEDIDO2]]</f>
        <v>0</v>
      </c>
      <c r="BB2170" s="44">
        <f t="shared" si="290"/>
        <v>0</v>
      </c>
      <c r="BC2170" s="44">
        <f t="shared" si="291"/>
        <v>0</v>
      </c>
      <c r="BD2170" s="44"/>
    </row>
    <row r="2171" spans="1:56" ht="15.75" hidden="1" customHeight="1" x14ac:dyDescent="0.25">
      <c r="A2171" s="6"/>
      <c r="B2171" s="22"/>
      <c r="C2171" s="7"/>
      <c r="D2171" s="46"/>
      <c r="E2171" s="7"/>
      <c r="F2171" s="7"/>
      <c r="G2171" s="44"/>
      <c r="H2171" s="41">
        <f>Tabela1[[#This Row],[PESO UNI]]*Tabela1[[#This Row],[QTE]]</f>
        <v>0</v>
      </c>
      <c r="I2171" s="7"/>
      <c r="J2171" s="8"/>
      <c r="K2171" s="8"/>
      <c r="L2171" s="9"/>
      <c r="M2171" s="10"/>
      <c r="N2171" s="8"/>
      <c r="O2171" s="12"/>
      <c r="P2171" s="13"/>
      <c r="Q2171" s="14">
        <f>Tabela1[[#This Row],[QTDE/ Fabricação]]-Tabela1[[#This Row],[QTE]]</f>
        <v>0</v>
      </c>
      <c r="R2171" s="19">
        <f t="shared" si="286"/>
        <v>0</v>
      </c>
      <c r="S2171" s="19">
        <f t="shared" si="293"/>
        <v>0</v>
      </c>
      <c r="T2171" s="20">
        <f t="shared" si="287"/>
        <v>0</v>
      </c>
      <c r="U2171" s="17">
        <f>IFERROR(SUMIF('LISTA DE EMBARQUE'!B:B,MICRO!E:E,'LISTA DE EMBARQUE'!G:G),"")</f>
        <v>0</v>
      </c>
      <c r="V2171" s="12" t="str">
        <f>IFERROR(VLOOKUP(Tabela1[[#This Row],[COD.MDE]],'LISTA DE EMBARQUE'!B:L,11,0),"")</f>
        <v/>
      </c>
      <c r="W2171" s="13" t="str">
        <f>IFERROR(COUNTIF(#REF!,Tabela1[[#This Row],[Colunas5]]),"")</f>
        <v/>
      </c>
      <c r="X2171" s="14">
        <f>Tabela1[[#This Row],[QIANTIDADE EXPEDIDA]]*Tabela1[[#This Row],[PESO UNI]]</f>
        <v>0</v>
      </c>
      <c r="Y2171" s="14">
        <f t="shared" si="288"/>
        <v>0</v>
      </c>
      <c r="Z2171" s="21">
        <f>Tabela1[[#This Row],[PESO TOTAL]]-Tabela1[[#This Row],[Peso Expedido]]</f>
        <v>0</v>
      </c>
      <c r="AA2171" s="18"/>
      <c r="AB2171" s="40" t="s">
        <v>3204</v>
      </c>
      <c r="AC2171" s="40"/>
      <c r="AD2171" s="40"/>
      <c r="AE2171" s="40"/>
      <c r="AF2171" s="40"/>
      <c r="AG2171" s="40"/>
      <c r="AH2171" s="40"/>
      <c r="AI2171" s="40" t="str">
        <f t="shared" si="292"/>
        <v>ok</v>
      </c>
      <c r="AJ2171"/>
      <c r="AK2171" t="str">
        <f>Tabela1[[#This Row],[Coluna1]]&amp;Tabela1[[#This Row],[PEDIDO]]</f>
        <v/>
      </c>
      <c r="AL2171"/>
      <c r="AM2171"/>
      <c r="AN2171"/>
      <c r="AO2171" t="str">
        <f t="shared" si="289"/>
        <v>/</v>
      </c>
      <c r="AP2171" t="str">
        <f>Tabela1[[#This Row],[TAG]]&amp;Tabela1[[#This Row],[PEDIDO]]&amp;Tabela1[[#This Row],[PRODUTO]]</f>
        <v/>
      </c>
      <c r="AQ2171" s="23" t="str">
        <f>Tabela1[[#This Row],[PRODUTO]]&amp;Tabela1[[#This Row],[TAG]]</f>
        <v/>
      </c>
      <c r="AR2171" s="183">
        <f>Tabela1[[#This Row],[PESO TOTAL]]*Tabela1[[#This Row],[MATÉRIA PRIMA]]</f>
        <v>0</v>
      </c>
      <c r="AS2171" s="28">
        <f>Tabela1[[#This Row],[PESO TOTAL]]*Tabela1[[#This Row],[PREPARAÇÃO ]]</f>
        <v>0</v>
      </c>
      <c r="AT2171" s="28">
        <f>Tabela1[[#This Row],[PESO TOTAL]]*Tabela1[[#This Row],[CALDEIRARIA]]</f>
        <v>0</v>
      </c>
      <c r="AU2171" s="28">
        <f>Tabela1[[#This Row],[PESO TOTAL]]*Tabela1[[#This Row],[SOLDA]]</f>
        <v>0</v>
      </c>
      <c r="AV2171" s="28">
        <f>Tabela1[[#This Row],[PESO TOTAL]]*Tabela1[[#This Row],[ACABAMENTO]]</f>
        <v>0</v>
      </c>
      <c r="AW2171" s="28">
        <f>Tabela1[[#This Row],[PESO TOTAL]]*Tabela1[[#This Row],[PRONTO ACABADO]]</f>
        <v>0</v>
      </c>
      <c r="AX2171" s="28">
        <f>Tabela1[[#This Row],[PESO TOTAL]]*Tabela1[[#This Row],[EXPEDIÇÃO ]]</f>
        <v>0</v>
      </c>
      <c r="AY2171" s="28" t="str">
        <f>Tabela1[[#This Row],[PEDIDO]]&amp;Tabela1[[#This Row],[PRODUTO]]</f>
        <v/>
      </c>
      <c r="AZ2171" s="44">
        <f>IF(AF2171="",0,IF(ISTEXT(AF2171),H2171*VALUE(SUBSTITUTE(AF2171,"%",""))/100,H2171*AF2171))-Tabela1[[#This Row],[PRONTO ACABADO2]]</f>
        <v>0</v>
      </c>
      <c r="BA2171" s="44">
        <f>IF(AG2171="",0,IF(ISTEXT(AG2171),H2171*VALUE(SUBSTITUTE(AG2171,"%",""))/100,H2171*AG2171))-Tabela1[[#This Row],[PESO EXPEDIDO2]]</f>
        <v>0</v>
      </c>
      <c r="BB2171" s="44">
        <f t="shared" si="290"/>
        <v>0</v>
      </c>
      <c r="BC2171" s="44">
        <f t="shared" si="291"/>
        <v>0</v>
      </c>
      <c r="BD2171" s="44"/>
    </row>
    <row r="2172" spans="1:56" ht="15.75" hidden="1" customHeight="1" x14ac:dyDescent="0.25">
      <c r="A2172" s="6"/>
      <c r="B2172" s="22"/>
      <c r="C2172" s="7"/>
      <c r="D2172" s="46"/>
      <c r="E2172" s="7"/>
      <c r="F2172" s="7"/>
      <c r="G2172" s="44"/>
      <c r="H2172" s="41">
        <f>Tabela1[[#This Row],[PESO UNI]]*Tabela1[[#This Row],[QTE]]</f>
        <v>0</v>
      </c>
      <c r="I2172" s="7"/>
      <c r="J2172" s="8"/>
      <c r="K2172" s="8"/>
      <c r="L2172" s="9"/>
      <c r="M2172" s="10"/>
      <c r="N2172" s="8"/>
      <c r="O2172" s="12"/>
      <c r="P2172" s="13"/>
      <c r="Q2172" s="14">
        <f>Tabela1[[#This Row],[QTDE/ Fabricação]]-Tabela1[[#This Row],[QTE]]</f>
        <v>0</v>
      </c>
      <c r="R2172" s="19">
        <f t="shared" si="286"/>
        <v>0</v>
      </c>
      <c r="S2172" s="19">
        <f t="shared" si="293"/>
        <v>0</v>
      </c>
      <c r="T2172" s="20">
        <f t="shared" si="287"/>
        <v>0</v>
      </c>
      <c r="U2172" s="17">
        <f>IFERROR(SUMIF('LISTA DE EMBARQUE'!B:B,MICRO!E:E,'LISTA DE EMBARQUE'!G:G),"")</f>
        <v>0</v>
      </c>
      <c r="V2172" s="12" t="str">
        <f>IFERROR(VLOOKUP(Tabela1[[#This Row],[COD.MDE]],'LISTA DE EMBARQUE'!B:L,11,0),"")</f>
        <v/>
      </c>
      <c r="W2172" s="13" t="str">
        <f>IFERROR(COUNTIF(#REF!,Tabela1[[#This Row],[Colunas5]]),"")</f>
        <v/>
      </c>
      <c r="X2172" s="14">
        <f>Tabela1[[#This Row],[QIANTIDADE EXPEDIDA]]*Tabela1[[#This Row],[PESO UNI]]</f>
        <v>0</v>
      </c>
      <c r="Y2172" s="14">
        <f t="shared" si="288"/>
        <v>0</v>
      </c>
      <c r="Z2172" s="21">
        <f>Tabela1[[#This Row],[PESO TOTAL]]-Tabela1[[#This Row],[Peso Expedido]]</f>
        <v>0</v>
      </c>
      <c r="AA2172" s="18"/>
      <c r="AB2172" s="40" t="s">
        <v>3204</v>
      </c>
      <c r="AC2172" s="40"/>
      <c r="AD2172" s="40"/>
      <c r="AE2172" s="40"/>
      <c r="AF2172" s="40"/>
      <c r="AG2172" s="40"/>
      <c r="AH2172" s="40"/>
      <c r="AI2172" s="40" t="str">
        <f t="shared" si="292"/>
        <v>ok</v>
      </c>
      <c r="AJ2172"/>
      <c r="AK2172" t="str">
        <f>Tabela1[[#This Row],[Coluna1]]&amp;Tabela1[[#This Row],[PEDIDO]]</f>
        <v/>
      </c>
      <c r="AL2172"/>
      <c r="AM2172"/>
      <c r="AN2172"/>
      <c r="AO2172" t="str">
        <f t="shared" si="289"/>
        <v>/</v>
      </c>
      <c r="AP2172" t="str">
        <f>Tabela1[[#This Row],[TAG]]&amp;Tabela1[[#This Row],[PEDIDO]]&amp;Tabela1[[#This Row],[PRODUTO]]</f>
        <v/>
      </c>
      <c r="AQ2172" s="23" t="str">
        <f>Tabela1[[#This Row],[PRODUTO]]&amp;Tabela1[[#This Row],[TAG]]</f>
        <v/>
      </c>
      <c r="AR2172" s="183">
        <f>Tabela1[[#This Row],[PESO TOTAL]]*Tabela1[[#This Row],[MATÉRIA PRIMA]]</f>
        <v>0</v>
      </c>
      <c r="AS2172" s="28">
        <f>Tabela1[[#This Row],[PESO TOTAL]]*Tabela1[[#This Row],[PREPARAÇÃO ]]</f>
        <v>0</v>
      </c>
      <c r="AT2172" s="28">
        <f>Tabela1[[#This Row],[PESO TOTAL]]*Tabela1[[#This Row],[CALDEIRARIA]]</f>
        <v>0</v>
      </c>
      <c r="AU2172" s="28">
        <f>Tabela1[[#This Row],[PESO TOTAL]]*Tabela1[[#This Row],[SOLDA]]</f>
        <v>0</v>
      </c>
      <c r="AV2172" s="28">
        <f>Tabela1[[#This Row],[PESO TOTAL]]*Tabela1[[#This Row],[ACABAMENTO]]</f>
        <v>0</v>
      </c>
      <c r="AW2172" s="28">
        <f>Tabela1[[#This Row],[PESO TOTAL]]*Tabela1[[#This Row],[PRONTO ACABADO]]</f>
        <v>0</v>
      </c>
      <c r="AX2172" s="28">
        <f>Tabela1[[#This Row],[PESO TOTAL]]*Tabela1[[#This Row],[EXPEDIÇÃO ]]</f>
        <v>0</v>
      </c>
      <c r="AY2172" s="28" t="str">
        <f>Tabela1[[#This Row],[PEDIDO]]&amp;Tabela1[[#This Row],[PRODUTO]]</f>
        <v/>
      </c>
      <c r="AZ2172" s="44">
        <f>IF(AF2172="",0,IF(ISTEXT(AF2172),H2172*VALUE(SUBSTITUTE(AF2172,"%",""))/100,H2172*AF2172))-Tabela1[[#This Row],[PRONTO ACABADO2]]</f>
        <v>0</v>
      </c>
      <c r="BA2172" s="44">
        <f>IF(AG2172="",0,IF(ISTEXT(AG2172),H2172*VALUE(SUBSTITUTE(AG2172,"%",""))/100,H2172*AG2172))-Tabela1[[#This Row],[PESO EXPEDIDO2]]</f>
        <v>0</v>
      </c>
      <c r="BB2172" s="44">
        <f t="shared" si="290"/>
        <v>0</v>
      </c>
      <c r="BC2172" s="44">
        <f t="shared" si="291"/>
        <v>0</v>
      </c>
      <c r="BD2172" s="44"/>
    </row>
    <row r="2173" spans="1:56" ht="15.75" hidden="1" customHeight="1" x14ac:dyDescent="0.25">
      <c r="A2173" s="6"/>
      <c r="B2173" s="22"/>
      <c r="C2173" s="7"/>
      <c r="D2173" s="46"/>
      <c r="E2173" s="7"/>
      <c r="F2173" s="7"/>
      <c r="G2173" s="44"/>
      <c r="H2173" s="41">
        <f>Tabela1[[#This Row],[PESO UNI]]*Tabela1[[#This Row],[QTE]]</f>
        <v>0</v>
      </c>
      <c r="I2173" s="7"/>
      <c r="J2173" s="8"/>
      <c r="K2173" s="8"/>
      <c r="L2173" s="9"/>
      <c r="M2173" s="10"/>
      <c r="N2173" s="8"/>
      <c r="O2173" s="12"/>
      <c r="P2173" s="13"/>
      <c r="Q2173" s="14">
        <f>Tabela1[[#This Row],[QTDE/ Fabricação]]-Tabela1[[#This Row],[QTE]]</f>
        <v>0</v>
      </c>
      <c r="R2173" s="19">
        <f t="shared" ref="R2173:R2236" si="294">IFERROR(H2173*((AA2173*0.25)+(AC2173*0.25)+(AD2173*0.225)+(AE2173*0.225)+(AF2173*0.05)),"")</f>
        <v>0</v>
      </c>
      <c r="S2173" s="19">
        <f t="shared" si="293"/>
        <v>0</v>
      </c>
      <c r="T2173" s="20">
        <f t="shared" ref="T2173:T2236" si="295">IFERROR(S2173-H2173,"")</f>
        <v>0</v>
      </c>
      <c r="U2173" s="17">
        <f>IFERROR(SUMIF('LISTA DE EMBARQUE'!B:B,MICRO!E:E,'LISTA DE EMBARQUE'!G:G),"")</f>
        <v>0</v>
      </c>
      <c r="V2173" s="12" t="str">
        <f>IFERROR(VLOOKUP(Tabela1[[#This Row],[COD.MDE]],'LISTA DE EMBARQUE'!B:L,11,0),"")</f>
        <v/>
      </c>
      <c r="W2173" s="13" t="str">
        <f>IFERROR(COUNTIF(#REF!,Tabela1[[#This Row],[Colunas5]]),"")</f>
        <v/>
      </c>
      <c r="X2173" s="14">
        <f>Tabela1[[#This Row],[QIANTIDADE EXPEDIDA]]*Tabela1[[#This Row],[PESO UNI]]</f>
        <v>0</v>
      </c>
      <c r="Y2173" s="14">
        <f t="shared" ref="Y2173:Y2236" si="296">U2173-C2173</f>
        <v>0</v>
      </c>
      <c r="Z2173" s="21">
        <f>Tabela1[[#This Row],[PESO TOTAL]]-Tabela1[[#This Row],[Peso Expedido]]</f>
        <v>0</v>
      </c>
      <c r="AA2173" s="18"/>
      <c r="AB2173" s="40" t="s">
        <v>3204</v>
      </c>
      <c r="AC2173" s="40"/>
      <c r="AD2173" s="40"/>
      <c r="AE2173" s="40"/>
      <c r="AF2173" s="40"/>
      <c r="AG2173" s="40"/>
      <c r="AH2173" s="40"/>
      <c r="AI2173" s="40" t="str">
        <f t="shared" si="292"/>
        <v>ok</v>
      </c>
      <c r="AJ2173"/>
      <c r="AK2173" t="str">
        <f>Tabela1[[#This Row],[Coluna1]]&amp;Tabela1[[#This Row],[PEDIDO]]</f>
        <v/>
      </c>
      <c r="AL2173"/>
      <c r="AM2173"/>
      <c r="AN2173"/>
      <c r="AO2173" t="str">
        <f t="shared" ref="AO2173:AO2236" si="297">A2173&amp;"/"&amp;J2173</f>
        <v>/</v>
      </c>
      <c r="AP2173" t="str">
        <f>Tabela1[[#This Row],[TAG]]&amp;Tabela1[[#This Row],[PEDIDO]]&amp;Tabela1[[#This Row],[PRODUTO]]</f>
        <v/>
      </c>
      <c r="AQ2173" s="23" t="str">
        <f>Tabela1[[#This Row],[PRODUTO]]&amp;Tabela1[[#This Row],[TAG]]</f>
        <v/>
      </c>
      <c r="AR2173" s="183">
        <f>Tabela1[[#This Row],[PESO TOTAL]]*Tabela1[[#This Row],[MATÉRIA PRIMA]]</f>
        <v>0</v>
      </c>
      <c r="AS2173" s="28">
        <f>Tabela1[[#This Row],[PESO TOTAL]]*Tabela1[[#This Row],[PREPARAÇÃO ]]</f>
        <v>0</v>
      </c>
      <c r="AT2173" s="28">
        <f>Tabela1[[#This Row],[PESO TOTAL]]*Tabela1[[#This Row],[CALDEIRARIA]]</f>
        <v>0</v>
      </c>
      <c r="AU2173" s="28">
        <f>Tabela1[[#This Row],[PESO TOTAL]]*Tabela1[[#This Row],[SOLDA]]</f>
        <v>0</v>
      </c>
      <c r="AV2173" s="28">
        <f>Tabela1[[#This Row],[PESO TOTAL]]*Tabela1[[#This Row],[ACABAMENTO]]</f>
        <v>0</v>
      </c>
      <c r="AW2173" s="28">
        <f>Tabela1[[#This Row],[PESO TOTAL]]*Tabela1[[#This Row],[PRONTO ACABADO]]</f>
        <v>0</v>
      </c>
      <c r="AX2173" s="28">
        <f>Tabela1[[#This Row],[PESO TOTAL]]*Tabela1[[#This Row],[EXPEDIÇÃO ]]</f>
        <v>0</v>
      </c>
      <c r="AY2173" s="28" t="str">
        <f>Tabela1[[#This Row],[PEDIDO]]&amp;Tabela1[[#This Row],[PRODUTO]]</f>
        <v/>
      </c>
      <c r="AZ2173" s="44">
        <f>IF(AF2173="",0,IF(ISTEXT(AF2173),H2173*VALUE(SUBSTITUTE(AF2173,"%",""))/100,H2173*AF2173))-Tabela1[[#This Row],[PRONTO ACABADO2]]</f>
        <v>0</v>
      </c>
      <c r="BA2173" s="44">
        <f>IF(AG2173="",0,IF(ISTEXT(AG2173),H2173*VALUE(SUBSTITUTE(AG2173,"%",""))/100,H2173*AG2173))-Tabela1[[#This Row],[PESO EXPEDIDO2]]</f>
        <v>0</v>
      </c>
      <c r="BB2173" s="44">
        <f t="shared" ref="BB2173:BB2236" si="298">IF(AH2173="",0,IF(ISTEXT(AH2173),H2173*VALUE(SUBSTITUTE(AH2173,"%",""))/100,H2173*AH2173))</f>
        <v>0</v>
      </c>
      <c r="BC2173" s="44">
        <f t="shared" ref="BC2173:BC2236" si="299">IF(AG2173="",0,IF(ISTEXT(AG2173),H2173*VALUE(SUBSTITUTE(AG2173,"%",""))/100,H2173*AG2173))</f>
        <v>0</v>
      </c>
      <c r="BD2173" s="44"/>
    </row>
    <row r="2174" spans="1:56" ht="15.75" hidden="1" customHeight="1" x14ac:dyDescent="0.25">
      <c r="A2174" s="6"/>
      <c r="B2174" s="22"/>
      <c r="C2174" s="7"/>
      <c r="D2174" s="46"/>
      <c r="E2174" s="7"/>
      <c r="F2174" s="7"/>
      <c r="G2174" s="44"/>
      <c r="H2174" s="41">
        <f>Tabela1[[#This Row],[PESO UNI]]*Tabela1[[#This Row],[QTE]]</f>
        <v>0</v>
      </c>
      <c r="I2174" s="7"/>
      <c r="J2174" s="8"/>
      <c r="K2174" s="8"/>
      <c r="L2174" s="9"/>
      <c r="M2174" s="10"/>
      <c r="N2174" s="8"/>
      <c r="O2174" s="12"/>
      <c r="P2174" s="13"/>
      <c r="Q2174" s="14">
        <f>Tabela1[[#This Row],[QTDE/ Fabricação]]-Tabela1[[#This Row],[QTE]]</f>
        <v>0</v>
      </c>
      <c r="R2174" s="19">
        <f t="shared" si="294"/>
        <v>0</v>
      </c>
      <c r="S2174" s="19">
        <f t="shared" si="293"/>
        <v>0</v>
      </c>
      <c r="T2174" s="20">
        <f t="shared" si="295"/>
        <v>0</v>
      </c>
      <c r="U2174" s="17">
        <f>IFERROR(SUMIF('LISTA DE EMBARQUE'!B:B,MICRO!E:E,'LISTA DE EMBARQUE'!G:G),"")</f>
        <v>0</v>
      </c>
      <c r="V2174" s="12" t="str">
        <f>IFERROR(VLOOKUP(Tabela1[[#This Row],[COD.MDE]],'LISTA DE EMBARQUE'!B:L,11,0),"")</f>
        <v/>
      </c>
      <c r="W2174" s="13" t="str">
        <f>IFERROR(COUNTIF(#REF!,Tabela1[[#This Row],[Colunas5]]),"")</f>
        <v/>
      </c>
      <c r="X2174" s="14">
        <f>Tabela1[[#This Row],[QIANTIDADE EXPEDIDA]]*Tabela1[[#This Row],[PESO UNI]]</f>
        <v>0</v>
      </c>
      <c r="Y2174" s="14">
        <f t="shared" si="296"/>
        <v>0</v>
      </c>
      <c r="Z2174" s="21">
        <f>Tabela1[[#This Row],[PESO TOTAL]]-Tabela1[[#This Row],[Peso Expedido]]</f>
        <v>0</v>
      </c>
      <c r="AA2174" s="18"/>
      <c r="AB2174" s="40" t="s">
        <v>3204</v>
      </c>
      <c r="AC2174" s="40"/>
      <c r="AD2174" s="40"/>
      <c r="AE2174" s="40"/>
      <c r="AF2174" s="40"/>
      <c r="AG2174" s="40"/>
      <c r="AH2174" s="40"/>
      <c r="AI2174" s="40" t="str">
        <f t="shared" si="292"/>
        <v>ok</v>
      </c>
      <c r="AJ2174"/>
      <c r="AK2174" t="str">
        <f>Tabela1[[#This Row],[Coluna1]]&amp;Tabela1[[#This Row],[PEDIDO]]</f>
        <v/>
      </c>
      <c r="AL2174"/>
      <c r="AM2174"/>
      <c r="AN2174"/>
      <c r="AO2174" t="str">
        <f t="shared" si="297"/>
        <v>/</v>
      </c>
      <c r="AP2174" t="str">
        <f>Tabela1[[#This Row],[TAG]]&amp;Tabela1[[#This Row],[PEDIDO]]&amp;Tabela1[[#This Row],[PRODUTO]]</f>
        <v/>
      </c>
      <c r="AQ2174" s="23" t="str">
        <f>Tabela1[[#This Row],[PRODUTO]]&amp;Tabela1[[#This Row],[TAG]]</f>
        <v/>
      </c>
      <c r="AR2174" s="183">
        <f>Tabela1[[#This Row],[PESO TOTAL]]*Tabela1[[#This Row],[MATÉRIA PRIMA]]</f>
        <v>0</v>
      </c>
      <c r="AS2174" s="28">
        <f>Tabela1[[#This Row],[PESO TOTAL]]*Tabela1[[#This Row],[PREPARAÇÃO ]]</f>
        <v>0</v>
      </c>
      <c r="AT2174" s="28">
        <f>Tabela1[[#This Row],[PESO TOTAL]]*Tabela1[[#This Row],[CALDEIRARIA]]</f>
        <v>0</v>
      </c>
      <c r="AU2174" s="28">
        <f>Tabela1[[#This Row],[PESO TOTAL]]*Tabela1[[#This Row],[SOLDA]]</f>
        <v>0</v>
      </c>
      <c r="AV2174" s="28">
        <f>Tabela1[[#This Row],[PESO TOTAL]]*Tabela1[[#This Row],[ACABAMENTO]]</f>
        <v>0</v>
      </c>
      <c r="AW2174" s="28">
        <f>Tabela1[[#This Row],[PESO TOTAL]]*Tabela1[[#This Row],[PRONTO ACABADO]]</f>
        <v>0</v>
      </c>
      <c r="AX2174" s="28">
        <f>Tabela1[[#This Row],[PESO TOTAL]]*Tabela1[[#This Row],[EXPEDIÇÃO ]]</f>
        <v>0</v>
      </c>
      <c r="AY2174" s="28" t="str">
        <f>Tabela1[[#This Row],[PEDIDO]]&amp;Tabela1[[#This Row],[PRODUTO]]</f>
        <v/>
      </c>
      <c r="AZ2174" s="44">
        <f>IF(AF2174="",0,IF(ISTEXT(AF2174),H2174*VALUE(SUBSTITUTE(AF2174,"%",""))/100,H2174*AF2174))-Tabela1[[#This Row],[PRONTO ACABADO2]]</f>
        <v>0</v>
      </c>
      <c r="BA2174" s="44">
        <f>IF(AG2174="",0,IF(ISTEXT(AG2174),H2174*VALUE(SUBSTITUTE(AG2174,"%",""))/100,H2174*AG2174))-Tabela1[[#This Row],[PESO EXPEDIDO2]]</f>
        <v>0</v>
      </c>
      <c r="BB2174" s="44">
        <f t="shared" si="298"/>
        <v>0</v>
      </c>
      <c r="BC2174" s="44">
        <f t="shared" si="299"/>
        <v>0</v>
      </c>
      <c r="BD2174" s="44"/>
    </row>
    <row r="2175" spans="1:56" ht="15.75" hidden="1" customHeight="1" x14ac:dyDescent="0.25">
      <c r="A2175" s="6"/>
      <c r="B2175" s="22"/>
      <c r="C2175" s="7"/>
      <c r="D2175" s="46"/>
      <c r="E2175" s="7"/>
      <c r="F2175" s="7"/>
      <c r="G2175" s="44"/>
      <c r="H2175" s="41">
        <f>Tabela1[[#This Row],[PESO UNI]]*Tabela1[[#This Row],[QTE]]</f>
        <v>0</v>
      </c>
      <c r="I2175" s="7"/>
      <c r="J2175" s="8"/>
      <c r="K2175" s="8"/>
      <c r="L2175" s="9"/>
      <c r="M2175" s="10"/>
      <c r="N2175" s="8"/>
      <c r="O2175" s="12"/>
      <c r="P2175" s="13"/>
      <c r="Q2175" s="14">
        <f>Tabela1[[#This Row],[QTDE/ Fabricação]]-Tabela1[[#This Row],[QTE]]</f>
        <v>0</v>
      </c>
      <c r="R2175" s="19">
        <f t="shared" si="294"/>
        <v>0</v>
      </c>
      <c r="S2175" s="19">
        <f t="shared" si="293"/>
        <v>0</v>
      </c>
      <c r="T2175" s="20">
        <f t="shared" si="295"/>
        <v>0</v>
      </c>
      <c r="U2175" s="17">
        <f>IFERROR(SUMIF('LISTA DE EMBARQUE'!B:B,MICRO!E:E,'LISTA DE EMBARQUE'!G:G),"")</f>
        <v>0</v>
      </c>
      <c r="V2175" s="12" t="str">
        <f>IFERROR(VLOOKUP(Tabela1[[#This Row],[COD.MDE]],'LISTA DE EMBARQUE'!B:L,11,0),"")</f>
        <v/>
      </c>
      <c r="W2175" s="13" t="str">
        <f>IFERROR(COUNTIF(#REF!,Tabela1[[#This Row],[Colunas5]]),"")</f>
        <v/>
      </c>
      <c r="X2175" s="14">
        <f>Tabela1[[#This Row],[QIANTIDADE EXPEDIDA]]*Tabela1[[#This Row],[PESO UNI]]</f>
        <v>0</v>
      </c>
      <c r="Y2175" s="14">
        <f t="shared" si="296"/>
        <v>0</v>
      </c>
      <c r="Z2175" s="21">
        <f>Tabela1[[#This Row],[PESO TOTAL]]-Tabela1[[#This Row],[Peso Expedido]]</f>
        <v>0</v>
      </c>
      <c r="AA2175" s="18"/>
      <c r="AB2175" s="40" t="s">
        <v>3204</v>
      </c>
      <c r="AC2175" s="40"/>
      <c r="AD2175" s="40"/>
      <c r="AE2175" s="40"/>
      <c r="AF2175" s="40"/>
      <c r="AG2175" s="40"/>
      <c r="AH2175" s="40"/>
      <c r="AI2175" s="40" t="str">
        <f t="shared" si="292"/>
        <v>ok</v>
      </c>
      <c r="AJ2175"/>
      <c r="AK2175" t="str">
        <f>Tabela1[[#This Row],[Coluna1]]&amp;Tabela1[[#This Row],[PEDIDO]]</f>
        <v/>
      </c>
      <c r="AL2175"/>
      <c r="AM2175"/>
      <c r="AN2175"/>
      <c r="AO2175" t="str">
        <f t="shared" si="297"/>
        <v>/</v>
      </c>
      <c r="AP2175" t="str">
        <f>Tabela1[[#This Row],[TAG]]&amp;Tabela1[[#This Row],[PEDIDO]]&amp;Tabela1[[#This Row],[PRODUTO]]</f>
        <v/>
      </c>
      <c r="AQ2175" s="23" t="str">
        <f>Tabela1[[#This Row],[PRODUTO]]&amp;Tabela1[[#This Row],[TAG]]</f>
        <v/>
      </c>
      <c r="AR2175" s="183">
        <f>Tabela1[[#This Row],[PESO TOTAL]]*Tabela1[[#This Row],[MATÉRIA PRIMA]]</f>
        <v>0</v>
      </c>
      <c r="AS2175" s="28">
        <f>Tabela1[[#This Row],[PESO TOTAL]]*Tabela1[[#This Row],[PREPARAÇÃO ]]</f>
        <v>0</v>
      </c>
      <c r="AT2175" s="28">
        <f>Tabela1[[#This Row],[PESO TOTAL]]*Tabela1[[#This Row],[CALDEIRARIA]]</f>
        <v>0</v>
      </c>
      <c r="AU2175" s="28">
        <f>Tabela1[[#This Row],[PESO TOTAL]]*Tabela1[[#This Row],[SOLDA]]</f>
        <v>0</v>
      </c>
      <c r="AV2175" s="28">
        <f>Tabela1[[#This Row],[PESO TOTAL]]*Tabela1[[#This Row],[ACABAMENTO]]</f>
        <v>0</v>
      </c>
      <c r="AW2175" s="28">
        <f>Tabela1[[#This Row],[PESO TOTAL]]*Tabela1[[#This Row],[PRONTO ACABADO]]</f>
        <v>0</v>
      </c>
      <c r="AX2175" s="28">
        <f>Tabela1[[#This Row],[PESO TOTAL]]*Tabela1[[#This Row],[EXPEDIÇÃO ]]</f>
        <v>0</v>
      </c>
      <c r="AY2175" s="28" t="str">
        <f>Tabela1[[#This Row],[PEDIDO]]&amp;Tabela1[[#This Row],[PRODUTO]]</f>
        <v/>
      </c>
      <c r="AZ2175" s="44">
        <f>IF(AF2175="",0,IF(ISTEXT(AF2175),H2175*VALUE(SUBSTITUTE(AF2175,"%",""))/100,H2175*AF2175))-Tabela1[[#This Row],[PRONTO ACABADO2]]</f>
        <v>0</v>
      </c>
      <c r="BA2175" s="44">
        <f>IF(AG2175="",0,IF(ISTEXT(AG2175),H2175*VALUE(SUBSTITUTE(AG2175,"%",""))/100,H2175*AG2175))-Tabela1[[#This Row],[PESO EXPEDIDO2]]</f>
        <v>0</v>
      </c>
      <c r="BB2175" s="44">
        <f t="shared" si="298"/>
        <v>0</v>
      </c>
      <c r="BC2175" s="44">
        <f t="shared" si="299"/>
        <v>0</v>
      </c>
      <c r="BD2175" s="44"/>
    </row>
    <row r="2176" spans="1:56" ht="15.75" hidden="1" customHeight="1" x14ac:dyDescent="0.25">
      <c r="A2176" s="6"/>
      <c r="B2176" s="22"/>
      <c r="C2176" s="7"/>
      <c r="D2176" s="46"/>
      <c r="E2176" s="7"/>
      <c r="F2176" s="7"/>
      <c r="G2176" s="44"/>
      <c r="H2176" s="41">
        <f>Tabela1[[#This Row],[PESO UNI]]*Tabela1[[#This Row],[QTE]]</f>
        <v>0</v>
      </c>
      <c r="I2176" s="7"/>
      <c r="J2176" s="8"/>
      <c r="K2176" s="8"/>
      <c r="L2176" s="9"/>
      <c r="M2176" s="10"/>
      <c r="N2176" s="8"/>
      <c r="O2176" s="12"/>
      <c r="P2176" s="13"/>
      <c r="Q2176" s="14">
        <f>Tabela1[[#This Row],[QTDE/ Fabricação]]-Tabela1[[#This Row],[QTE]]</f>
        <v>0</v>
      </c>
      <c r="R2176" s="19">
        <f t="shared" si="294"/>
        <v>0</v>
      </c>
      <c r="S2176" s="19">
        <f t="shared" si="293"/>
        <v>0</v>
      </c>
      <c r="T2176" s="20">
        <f t="shared" si="295"/>
        <v>0</v>
      </c>
      <c r="U2176" s="17">
        <f>IFERROR(SUMIF('LISTA DE EMBARQUE'!B:B,MICRO!E:E,'LISTA DE EMBARQUE'!G:G),"")</f>
        <v>0</v>
      </c>
      <c r="V2176" s="12" t="str">
        <f>IFERROR(VLOOKUP(Tabela1[[#This Row],[COD.MDE]],'LISTA DE EMBARQUE'!B:L,11,0),"")</f>
        <v/>
      </c>
      <c r="W2176" s="13" t="str">
        <f>IFERROR(COUNTIF(#REF!,Tabela1[[#This Row],[Colunas5]]),"")</f>
        <v/>
      </c>
      <c r="X2176" s="14">
        <f>Tabela1[[#This Row],[QIANTIDADE EXPEDIDA]]*Tabela1[[#This Row],[PESO UNI]]</f>
        <v>0</v>
      </c>
      <c r="Y2176" s="14">
        <f t="shared" si="296"/>
        <v>0</v>
      </c>
      <c r="Z2176" s="21">
        <f>Tabela1[[#This Row],[PESO TOTAL]]-Tabela1[[#This Row],[Peso Expedido]]</f>
        <v>0</v>
      </c>
      <c r="AA2176" s="18"/>
      <c r="AB2176" s="40" t="s">
        <v>3204</v>
      </c>
      <c r="AC2176" s="40"/>
      <c r="AD2176" s="40"/>
      <c r="AE2176" s="40"/>
      <c r="AF2176" s="40"/>
      <c r="AG2176" s="40"/>
      <c r="AH2176" s="40"/>
      <c r="AI2176" s="40" t="str">
        <f t="shared" si="292"/>
        <v>ok</v>
      </c>
      <c r="AJ2176"/>
      <c r="AK2176" t="str">
        <f>Tabela1[[#This Row],[Coluna1]]&amp;Tabela1[[#This Row],[PEDIDO]]</f>
        <v/>
      </c>
      <c r="AL2176"/>
      <c r="AM2176"/>
      <c r="AN2176"/>
      <c r="AO2176" t="str">
        <f t="shared" si="297"/>
        <v>/</v>
      </c>
      <c r="AP2176" t="str">
        <f>Tabela1[[#This Row],[TAG]]&amp;Tabela1[[#This Row],[PEDIDO]]&amp;Tabela1[[#This Row],[PRODUTO]]</f>
        <v/>
      </c>
      <c r="AQ2176" s="23" t="str">
        <f>Tabela1[[#This Row],[PRODUTO]]&amp;Tabela1[[#This Row],[TAG]]</f>
        <v/>
      </c>
      <c r="AR2176" s="183">
        <f>Tabela1[[#This Row],[PESO TOTAL]]*Tabela1[[#This Row],[MATÉRIA PRIMA]]</f>
        <v>0</v>
      </c>
      <c r="AS2176" s="28">
        <f>Tabela1[[#This Row],[PESO TOTAL]]*Tabela1[[#This Row],[PREPARAÇÃO ]]</f>
        <v>0</v>
      </c>
      <c r="AT2176" s="28">
        <f>Tabela1[[#This Row],[PESO TOTAL]]*Tabela1[[#This Row],[CALDEIRARIA]]</f>
        <v>0</v>
      </c>
      <c r="AU2176" s="28">
        <f>Tabela1[[#This Row],[PESO TOTAL]]*Tabela1[[#This Row],[SOLDA]]</f>
        <v>0</v>
      </c>
      <c r="AV2176" s="28">
        <f>Tabela1[[#This Row],[PESO TOTAL]]*Tabela1[[#This Row],[ACABAMENTO]]</f>
        <v>0</v>
      </c>
      <c r="AW2176" s="28">
        <f>Tabela1[[#This Row],[PESO TOTAL]]*Tabela1[[#This Row],[PRONTO ACABADO]]</f>
        <v>0</v>
      </c>
      <c r="AX2176" s="28">
        <f>Tabela1[[#This Row],[PESO TOTAL]]*Tabela1[[#This Row],[EXPEDIÇÃO ]]</f>
        <v>0</v>
      </c>
      <c r="AY2176" s="28" t="str">
        <f>Tabela1[[#This Row],[PEDIDO]]&amp;Tabela1[[#This Row],[PRODUTO]]</f>
        <v/>
      </c>
      <c r="AZ2176" s="44">
        <f>IF(AF2176="",0,IF(ISTEXT(AF2176),H2176*VALUE(SUBSTITUTE(AF2176,"%",""))/100,H2176*AF2176))-Tabela1[[#This Row],[PRONTO ACABADO2]]</f>
        <v>0</v>
      </c>
      <c r="BA2176" s="44">
        <f>IF(AG2176="",0,IF(ISTEXT(AG2176),H2176*VALUE(SUBSTITUTE(AG2176,"%",""))/100,H2176*AG2176))-Tabela1[[#This Row],[PESO EXPEDIDO2]]</f>
        <v>0</v>
      </c>
      <c r="BB2176" s="44">
        <f t="shared" si="298"/>
        <v>0</v>
      </c>
      <c r="BC2176" s="44">
        <f t="shared" si="299"/>
        <v>0</v>
      </c>
      <c r="BD2176" s="44"/>
    </row>
    <row r="2177" spans="1:56" ht="15.75" hidden="1" customHeight="1" x14ac:dyDescent="0.25">
      <c r="A2177" s="6"/>
      <c r="B2177" s="22"/>
      <c r="C2177" s="7"/>
      <c r="D2177" s="46"/>
      <c r="E2177" s="7"/>
      <c r="F2177" s="7"/>
      <c r="G2177" s="44"/>
      <c r="H2177" s="41">
        <f>Tabela1[[#This Row],[PESO UNI]]*Tabela1[[#This Row],[QTE]]</f>
        <v>0</v>
      </c>
      <c r="I2177" s="7"/>
      <c r="J2177" s="8"/>
      <c r="K2177" s="8"/>
      <c r="L2177" s="9"/>
      <c r="M2177" s="10"/>
      <c r="N2177" s="8"/>
      <c r="O2177" s="12"/>
      <c r="P2177" s="13"/>
      <c r="Q2177" s="14">
        <f>Tabela1[[#This Row],[QTDE/ Fabricação]]-Tabela1[[#This Row],[QTE]]</f>
        <v>0</v>
      </c>
      <c r="R2177" s="19">
        <f t="shared" si="294"/>
        <v>0</v>
      </c>
      <c r="S2177" s="19">
        <f t="shared" si="293"/>
        <v>0</v>
      </c>
      <c r="T2177" s="20">
        <f t="shared" si="295"/>
        <v>0</v>
      </c>
      <c r="U2177" s="17">
        <f>IFERROR(SUMIF('LISTA DE EMBARQUE'!B:B,MICRO!E:E,'LISTA DE EMBARQUE'!G:G),"")</f>
        <v>0</v>
      </c>
      <c r="V2177" s="12" t="str">
        <f>IFERROR(VLOOKUP(Tabela1[[#This Row],[COD.MDE]],'LISTA DE EMBARQUE'!B:L,11,0),"")</f>
        <v/>
      </c>
      <c r="W2177" s="13" t="str">
        <f>IFERROR(COUNTIF(#REF!,Tabela1[[#This Row],[Colunas5]]),"")</f>
        <v/>
      </c>
      <c r="X2177" s="14">
        <f>Tabela1[[#This Row],[QIANTIDADE EXPEDIDA]]*Tabela1[[#This Row],[PESO UNI]]</f>
        <v>0</v>
      </c>
      <c r="Y2177" s="14">
        <f t="shared" si="296"/>
        <v>0</v>
      </c>
      <c r="Z2177" s="21">
        <f>Tabela1[[#This Row],[PESO TOTAL]]-Tabela1[[#This Row],[Peso Expedido]]</f>
        <v>0</v>
      </c>
      <c r="AA2177" s="18"/>
      <c r="AB2177" s="40" t="s">
        <v>3204</v>
      </c>
      <c r="AC2177" s="40"/>
      <c r="AD2177" s="40"/>
      <c r="AE2177" s="40"/>
      <c r="AF2177" s="40"/>
      <c r="AG2177" s="40"/>
      <c r="AH2177" s="40"/>
      <c r="AI2177" s="40" t="str">
        <f t="shared" si="292"/>
        <v>ok</v>
      </c>
      <c r="AJ2177"/>
      <c r="AK2177" t="str">
        <f>Tabela1[[#This Row],[Coluna1]]&amp;Tabela1[[#This Row],[PEDIDO]]</f>
        <v/>
      </c>
      <c r="AL2177"/>
      <c r="AM2177"/>
      <c r="AN2177"/>
      <c r="AO2177" t="str">
        <f t="shared" si="297"/>
        <v>/</v>
      </c>
      <c r="AP2177" t="str">
        <f>Tabela1[[#This Row],[TAG]]&amp;Tabela1[[#This Row],[PEDIDO]]&amp;Tabela1[[#This Row],[PRODUTO]]</f>
        <v/>
      </c>
      <c r="AQ2177" s="23" t="str">
        <f>Tabela1[[#This Row],[PRODUTO]]&amp;Tabela1[[#This Row],[TAG]]</f>
        <v/>
      </c>
      <c r="AR2177" s="183">
        <f>Tabela1[[#This Row],[PESO TOTAL]]*Tabela1[[#This Row],[MATÉRIA PRIMA]]</f>
        <v>0</v>
      </c>
      <c r="AS2177" s="28">
        <f>Tabela1[[#This Row],[PESO TOTAL]]*Tabela1[[#This Row],[PREPARAÇÃO ]]</f>
        <v>0</v>
      </c>
      <c r="AT2177" s="28">
        <f>Tabela1[[#This Row],[PESO TOTAL]]*Tabela1[[#This Row],[CALDEIRARIA]]</f>
        <v>0</v>
      </c>
      <c r="AU2177" s="28">
        <f>Tabela1[[#This Row],[PESO TOTAL]]*Tabela1[[#This Row],[SOLDA]]</f>
        <v>0</v>
      </c>
      <c r="AV2177" s="28">
        <f>Tabela1[[#This Row],[PESO TOTAL]]*Tabela1[[#This Row],[ACABAMENTO]]</f>
        <v>0</v>
      </c>
      <c r="AW2177" s="28">
        <f>Tabela1[[#This Row],[PESO TOTAL]]*Tabela1[[#This Row],[PRONTO ACABADO]]</f>
        <v>0</v>
      </c>
      <c r="AX2177" s="28">
        <f>Tabela1[[#This Row],[PESO TOTAL]]*Tabela1[[#This Row],[EXPEDIÇÃO ]]</f>
        <v>0</v>
      </c>
      <c r="AY2177" s="28" t="str">
        <f>Tabela1[[#This Row],[PEDIDO]]&amp;Tabela1[[#This Row],[PRODUTO]]</f>
        <v/>
      </c>
      <c r="AZ2177" s="44">
        <f>IF(AF2177="",0,IF(ISTEXT(AF2177),H2177*VALUE(SUBSTITUTE(AF2177,"%",""))/100,H2177*AF2177))-Tabela1[[#This Row],[PRONTO ACABADO2]]</f>
        <v>0</v>
      </c>
      <c r="BA2177" s="44">
        <f>IF(AG2177="",0,IF(ISTEXT(AG2177),H2177*VALUE(SUBSTITUTE(AG2177,"%",""))/100,H2177*AG2177))-Tabela1[[#This Row],[PESO EXPEDIDO2]]</f>
        <v>0</v>
      </c>
      <c r="BB2177" s="44">
        <f t="shared" si="298"/>
        <v>0</v>
      </c>
      <c r="BC2177" s="44">
        <f t="shared" si="299"/>
        <v>0</v>
      </c>
      <c r="BD2177" s="44"/>
    </row>
    <row r="2178" spans="1:56" ht="15.75" hidden="1" customHeight="1" x14ac:dyDescent="0.25">
      <c r="A2178" s="6"/>
      <c r="B2178" s="22"/>
      <c r="C2178" s="7"/>
      <c r="D2178" s="46"/>
      <c r="E2178" s="7"/>
      <c r="F2178" s="7"/>
      <c r="G2178" s="44"/>
      <c r="H2178" s="41">
        <f>Tabela1[[#This Row],[PESO UNI]]*Tabela1[[#This Row],[QTE]]</f>
        <v>0</v>
      </c>
      <c r="I2178" s="7"/>
      <c r="J2178" s="8"/>
      <c r="K2178" s="8"/>
      <c r="L2178" s="9"/>
      <c r="M2178" s="10"/>
      <c r="N2178" s="8"/>
      <c r="O2178" s="12"/>
      <c r="P2178" s="13"/>
      <c r="Q2178" s="14">
        <f>Tabela1[[#This Row],[QTDE/ Fabricação]]-Tabela1[[#This Row],[QTE]]</f>
        <v>0</v>
      </c>
      <c r="R2178" s="19">
        <f t="shared" si="294"/>
        <v>0</v>
      </c>
      <c r="S2178" s="19">
        <f t="shared" si="293"/>
        <v>0</v>
      </c>
      <c r="T2178" s="20">
        <f t="shared" si="295"/>
        <v>0</v>
      </c>
      <c r="U2178" s="17">
        <f>IFERROR(SUMIF('LISTA DE EMBARQUE'!B:B,MICRO!E:E,'LISTA DE EMBARQUE'!G:G),"")</f>
        <v>0</v>
      </c>
      <c r="V2178" s="12" t="str">
        <f>IFERROR(VLOOKUP(Tabela1[[#This Row],[COD.MDE]],'LISTA DE EMBARQUE'!B:L,11,0),"")</f>
        <v/>
      </c>
      <c r="W2178" s="13" t="str">
        <f>IFERROR(COUNTIF(#REF!,Tabela1[[#This Row],[Colunas5]]),"")</f>
        <v/>
      </c>
      <c r="X2178" s="14">
        <f>Tabela1[[#This Row],[QIANTIDADE EXPEDIDA]]*Tabela1[[#This Row],[PESO UNI]]</f>
        <v>0</v>
      </c>
      <c r="Y2178" s="14">
        <f t="shared" si="296"/>
        <v>0</v>
      </c>
      <c r="Z2178" s="21">
        <f>Tabela1[[#This Row],[PESO TOTAL]]-Tabela1[[#This Row],[Peso Expedido]]</f>
        <v>0</v>
      </c>
      <c r="AA2178" s="18"/>
      <c r="AB2178" s="40" t="s">
        <v>3204</v>
      </c>
      <c r="AC2178" s="40"/>
      <c r="AD2178" s="40"/>
      <c r="AE2178" s="40"/>
      <c r="AF2178" s="40"/>
      <c r="AG2178" s="40"/>
      <c r="AH2178" s="40"/>
      <c r="AI2178" s="40" t="str">
        <f t="shared" si="292"/>
        <v>ok</v>
      </c>
      <c r="AJ2178"/>
      <c r="AK2178" t="str">
        <f>Tabela1[[#This Row],[Coluna1]]&amp;Tabela1[[#This Row],[PEDIDO]]</f>
        <v/>
      </c>
      <c r="AL2178"/>
      <c r="AM2178"/>
      <c r="AN2178"/>
      <c r="AO2178" t="str">
        <f t="shared" si="297"/>
        <v>/</v>
      </c>
      <c r="AP2178" t="str">
        <f>Tabela1[[#This Row],[TAG]]&amp;Tabela1[[#This Row],[PEDIDO]]&amp;Tabela1[[#This Row],[PRODUTO]]</f>
        <v/>
      </c>
      <c r="AQ2178" s="23" t="str">
        <f>Tabela1[[#This Row],[PRODUTO]]&amp;Tabela1[[#This Row],[TAG]]</f>
        <v/>
      </c>
      <c r="AR2178" s="183">
        <f>Tabela1[[#This Row],[PESO TOTAL]]*Tabela1[[#This Row],[MATÉRIA PRIMA]]</f>
        <v>0</v>
      </c>
      <c r="AS2178" s="28">
        <f>Tabela1[[#This Row],[PESO TOTAL]]*Tabela1[[#This Row],[PREPARAÇÃO ]]</f>
        <v>0</v>
      </c>
      <c r="AT2178" s="28">
        <f>Tabela1[[#This Row],[PESO TOTAL]]*Tabela1[[#This Row],[CALDEIRARIA]]</f>
        <v>0</v>
      </c>
      <c r="AU2178" s="28">
        <f>Tabela1[[#This Row],[PESO TOTAL]]*Tabela1[[#This Row],[SOLDA]]</f>
        <v>0</v>
      </c>
      <c r="AV2178" s="28">
        <f>Tabela1[[#This Row],[PESO TOTAL]]*Tabela1[[#This Row],[ACABAMENTO]]</f>
        <v>0</v>
      </c>
      <c r="AW2178" s="28">
        <f>Tabela1[[#This Row],[PESO TOTAL]]*Tabela1[[#This Row],[PRONTO ACABADO]]</f>
        <v>0</v>
      </c>
      <c r="AX2178" s="28">
        <f>Tabela1[[#This Row],[PESO TOTAL]]*Tabela1[[#This Row],[EXPEDIÇÃO ]]</f>
        <v>0</v>
      </c>
      <c r="AY2178" s="28" t="str">
        <f>Tabela1[[#This Row],[PEDIDO]]&amp;Tabela1[[#This Row],[PRODUTO]]</f>
        <v/>
      </c>
      <c r="AZ2178" s="44">
        <f>IF(AF2178="",0,IF(ISTEXT(AF2178),H2178*VALUE(SUBSTITUTE(AF2178,"%",""))/100,H2178*AF2178))-Tabela1[[#This Row],[PRONTO ACABADO2]]</f>
        <v>0</v>
      </c>
      <c r="BA2178" s="44">
        <f>IF(AG2178="",0,IF(ISTEXT(AG2178),H2178*VALUE(SUBSTITUTE(AG2178,"%",""))/100,H2178*AG2178))-Tabela1[[#This Row],[PESO EXPEDIDO2]]</f>
        <v>0</v>
      </c>
      <c r="BB2178" s="44">
        <f t="shared" si="298"/>
        <v>0</v>
      </c>
      <c r="BC2178" s="44">
        <f t="shared" si="299"/>
        <v>0</v>
      </c>
      <c r="BD2178" s="44"/>
    </row>
    <row r="2179" spans="1:56" ht="15.75" hidden="1" customHeight="1" x14ac:dyDescent="0.25">
      <c r="A2179" s="6"/>
      <c r="B2179" s="22"/>
      <c r="C2179" s="7"/>
      <c r="D2179" s="46"/>
      <c r="E2179" s="7"/>
      <c r="F2179" s="7"/>
      <c r="G2179" s="44"/>
      <c r="H2179" s="41">
        <f>Tabela1[[#This Row],[PESO UNI]]*Tabela1[[#This Row],[QTE]]</f>
        <v>0</v>
      </c>
      <c r="I2179" s="7"/>
      <c r="J2179" s="8"/>
      <c r="K2179" s="8"/>
      <c r="L2179" s="9"/>
      <c r="M2179" s="10"/>
      <c r="N2179" s="8"/>
      <c r="O2179" s="12"/>
      <c r="P2179" s="13"/>
      <c r="Q2179" s="14">
        <f>Tabela1[[#This Row],[QTDE/ Fabricação]]-Tabela1[[#This Row],[QTE]]</f>
        <v>0</v>
      </c>
      <c r="R2179" s="19">
        <f t="shared" si="294"/>
        <v>0</v>
      </c>
      <c r="S2179" s="19">
        <f t="shared" si="293"/>
        <v>0</v>
      </c>
      <c r="T2179" s="20">
        <f t="shared" si="295"/>
        <v>0</v>
      </c>
      <c r="U2179" s="17">
        <f>IFERROR(SUMIF('LISTA DE EMBARQUE'!B:B,MICRO!E:E,'LISTA DE EMBARQUE'!G:G),"")</f>
        <v>0</v>
      </c>
      <c r="V2179" s="12" t="str">
        <f>IFERROR(VLOOKUP(Tabela1[[#This Row],[COD.MDE]],'LISTA DE EMBARQUE'!B:L,11,0),"")</f>
        <v/>
      </c>
      <c r="W2179" s="13" t="str">
        <f>IFERROR(COUNTIF(#REF!,Tabela1[[#This Row],[Colunas5]]),"")</f>
        <v/>
      </c>
      <c r="X2179" s="14">
        <f>Tabela1[[#This Row],[QIANTIDADE EXPEDIDA]]*Tabela1[[#This Row],[PESO UNI]]</f>
        <v>0</v>
      </c>
      <c r="Y2179" s="14">
        <f t="shared" si="296"/>
        <v>0</v>
      </c>
      <c r="Z2179" s="21">
        <f>Tabela1[[#This Row],[PESO TOTAL]]-Tabela1[[#This Row],[Peso Expedido]]</f>
        <v>0</v>
      </c>
      <c r="AA2179" s="18"/>
      <c r="AB2179" s="40" t="s">
        <v>3204</v>
      </c>
      <c r="AC2179" s="40"/>
      <c r="AD2179" s="40"/>
      <c r="AE2179" s="40"/>
      <c r="AF2179" s="40"/>
      <c r="AG2179" s="40"/>
      <c r="AH2179" s="40"/>
      <c r="AI2179" s="40" t="str">
        <f t="shared" si="292"/>
        <v>ok</v>
      </c>
      <c r="AJ2179"/>
      <c r="AK2179" t="str">
        <f>Tabela1[[#This Row],[Coluna1]]&amp;Tabela1[[#This Row],[PEDIDO]]</f>
        <v/>
      </c>
      <c r="AL2179"/>
      <c r="AM2179"/>
      <c r="AN2179"/>
      <c r="AO2179" t="str">
        <f t="shared" si="297"/>
        <v>/</v>
      </c>
      <c r="AP2179" t="str">
        <f>Tabela1[[#This Row],[TAG]]&amp;Tabela1[[#This Row],[PEDIDO]]&amp;Tabela1[[#This Row],[PRODUTO]]</f>
        <v/>
      </c>
      <c r="AQ2179" s="23" t="str">
        <f>Tabela1[[#This Row],[PRODUTO]]&amp;Tabela1[[#This Row],[TAG]]</f>
        <v/>
      </c>
      <c r="AR2179" s="183">
        <f>Tabela1[[#This Row],[PESO TOTAL]]*Tabela1[[#This Row],[MATÉRIA PRIMA]]</f>
        <v>0</v>
      </c>
      <c r="AS2179" s="28">
        <f>Tabela1[[#This Row],[PESO TOTAL]]*Tabela1[[#This Row],[PREPARAÇÃO ]]</f>
        <v>0</v>
      </c>
      <c r="AT2179" s="28">
        <f>Tabela1[[#This Row],[PESO TOTAL]]*Tabela1[[#This Row],[CALDEIRARIA]]</f>
        <v>0</v>
      </c>
      <c r="AU2179" s="28">
        <f>Tabela1[[#This Row],[PESO TOTAL]]*Tabela1[[#This Row],[SOLDA]]</f>
        <v>0</v>
      </c>
      <c r="AV2179" s="28">
        <f>Tabela1[[#This Row],[PESO TOTAL]]*Tabela1[[#This Row],[ACABAMENTO]]</f>
        <v>0</v>
      </c>
      <c r="AW2179" s="28">
        <f>Tabela1[[#This Row],[PESO TOTAL]]*Tabela1[[#This Row],[PRONTO ACABADO]]</f>
        <v>0</v>
      </c>
      <c r="AX2179" s="28">
        <f>Tabela1[[#This Row],[PESO TOTAL]]*Tabela1[[#This Row],[EXPEDIÇÃO ]]</f>
        <v>0</v>
      </c>
      <c r="AY2179" s="28" t="str">
        <f>Tabela1[[#This Row],[PEDIDO]]&amp;Tabela1[[#This Row],[PRODUTO]]</f>
        <v/>
      </c>
      <c r="AZ2179" s="44">
        <f>IF(AF2179="",0,IF(ISTEXT(AF2179),H2179*VALUE(SUBSTITUTE(AF2179,"%",""))/100,H2179*AF2179))-Tabela1[[#This Row],[PRONTO ACABADO2]]</f>
        <v>0</v>
      </c>
      <c r="BA2179" s="44">
        <f>IF(AG2179="",0,IF(ISTEXT(AG2179),H2179*VALUE(SUBSTITUTE(AG2179,"%",""))/100,H2179*AG2179))-Tabela1[[#This Row],[PESO EXPEDIDO2]]</f>
        <v>0</v>
      </c>
      <c r="BB2179" s="44">
        <f t="shared" si="298"/>
        <v>0</v>
      </c>
      <c r="BC2179" s="44">
        <f t="shared" si="299"/>
        <v>0</v>
      </c>
      <c r="BD2179" s="44"/>
    </row>
    <row r="2180" spans="1:56" ht="15.75" hidden="1" customHeight="1" x14ac:dyDescent="0.25">
      <c r="A2180" s="6"/>
      <c r="B2180" s="22"/>
      <c r="C2180" s="7"/>
      <c r="D2180" s="46"/>
      <c r="E2180" s="7"/>
      <c r="F2180" s="7"/>
      <c r="G2180" s="44"/>
      <c r="H2180" s="41">
        <f>Tabela1[[#This Row],[PESO UNI]]*Tabela1[[#This Row],[QTE]]</f>
        <v>0</v>
      </c>
      <c r="I2180" s="7"/>
      <c r="J2180" s="8"/>
      <c r="K2180" s="8"/>
      <c r="L2180" s="9"/>
      <c r="M2180" s="10"/>
      <c r="N2180" s="8"/>
      <c r="O2180" s="12"/>
      <c r="P2180" s="13"/>
      <c r="Q2180" s="14">
        <f>Tabela1[[#This Row],[QTDE/ Fabricação]]-Tabela1[[#This Row],[QTE]]</f>
        <v>0</v>
      </c>
      <c r="R2180" s="19">
        <f t="shared" si="294"/>
        <v>0</v>
      </c>
      <c r="S2180" s="19">
        <f t="shared" si="293"/>
        <v>0</v>
      </c>
      <c r="T2180" s="20">
        <f t="shared" si="295"/>
        <v>0</v>
      </c>
      <c r="U2180" s="17">
        <f>IFERROR(SUMIF('LISTA DE EMBARQUE'!B:B,MICRO!E:E,'LISTA DE EMBARQUE'!G:G),"")</f>
        <v>0</v>
      </c>
      <c r="V2180" s="12" t="str">
        <f>IFERROR(VLOOKUP(Tabela1[[#This Row],[COD.MDE]],'LISTA DE EMBARQUE'!B:L,11,0),"")</f>
        <v/>
      </c>
      <c r="W2180" s="13" t="str">
        <f>IFERROR(COUNTIF(#REF!,Tabela1[[#This Row],[Colunas5]]),"")</f>
        <v/>
      </c>
      <c r="X2180" s="14">
        <f>Tabela1[[#This Row],[QIANTIDADE EXPEDIDA]]*Tabela1[[#This Row],[PESO UNI]]</f>
        <v>0</v>
      </c>
      <c r="Y2180" s="14">
        <f t="shared" si="296"/>
        <v>0</v>
      </c>
      <c r="Z2180" s="21">
        <f>Tabela1[[#This Row],[PESO TOTAL]]-Tabela1[[#This Row],[Peso Expedido]]</f>
        <v>0</v>
      </c>
      <c r="AA2180" s="18"/>
      <c r="AB2180" s="40" t="s">
        <v>3204</v>
      </c>
      <c r="AC2180" s="40"/>
      <c r="AD2180" s="40"/>
      <c r="AE2180" s="40"/>
      <c r="AF2180" s="40"/>
      <c r="AG2180" s="40"/>
      <c r="AH2180" s="40"/>
      <c r="AI2180" s="40" t="str">
        <f t="shared" si="292"/>
        <v>ok</v>
      </c>
      <c r="AJ2180"/>
      <c r="AK2180" t="str">
        <f>Tabela1[[#This Row],[Coluna1]]&amp;Tabela1[[#This Row],[PEDIDO]]</f>
        <v/>
      </c>
      <c r="AL2180"/>
      <c r="AM2180"/>
      <c r="AN2180"/>
      <c r="AO2180" t="str">
        <f t="shared" si="297"/>
        <v>/</v>
      </c>
      <c r="AP2180" t="str">
        <f>Tabela1[[#This Row],[TAG]]&amp;Tabela1[[#This Row],[PEDIDO]]&amp;Tabela1[[#This Row],[PRODUTO]]</f>
        <v/>
      </c>
      <c r="AQ2180" s="23" t="str">
        <f>Tabela1[[#This Row],[PRODUTO]]&amp;Tabela1[[#This Row],[TAG]]</f>
        <v/>
      </c>
      <c r="AR2180" s="183">
        <f>Tabela1[[#This Row],[PESO TOTAL]]*Tabela1[[#This Row],[MATÉRIA PRIMA]]</f>
        <v>0</v>
      </c>
      <c r="AS2180" s="28">
        <f>Tabela1[[#This Row],[PESO TOTAL]]*Tabela1[[#This Row],[PREPARAÇÃO ]]</f>
        <v>0</v>
      </c>
      <c r="AT2180" s="28">
        <f>Tabela1[[#This Row],[PESO TOTAL]]*Tabela1[[#This Row],[CALDEIRARIA]]</f>
        <v>0</v>
      </c>
      <c r="AU2180" s="28">
        <f>Tabela1[[#This Row],[PESO TOTAL]]*Tabela1[[#This Row],[SOLDA]]</f>
        <v>0</v>
      </c>
      <c r="AV2180" s="28">
        <f>Tabela1[[#This Row],[PESO TOTAL]]*Tabela1[[#This Row],[ACABAMENTO]]</f>
        <v>0</v>
      </c>
      <c r="AW2180" s="28">
        <f>Tabela1[[#This Row],[PESO TOTAL]]*Tabela1[[#This Row],[PRONTO ACABADO]]</f>
        <v>0</v>
      </c>
      <c r="AX2180" s="28">
        <f>Tabela1[[#This Row],[PESO TOTAL]]*Tabela1[[#This Row],[EXPEDIÇÃO ]]</f>
        <v>0</v>
      </c>
      <c r="AY2180" s="28" t="str">
        <f>Tabela1[[#This Row],[PEDIDO]]&amp;Tabela1[[#This Row],[PRODUTO]]</f>
        <v/>
      </c>
      <c r="AZ2180" s="44">
        <f>IF(AF2180="",0,IF(ISTEXT(AF2180),H2180*VALUE(SUBSTITUTE(AF2180,"%",""))/100,H2180*AF2180))-Tabela1[[#This Row],[PRONTO ACABADO2]]</f>
        <v>0</v>
      </c>
      <c r="BA2180" s="44">
        <f>IF(AG2180="",0,IF(ISTEXT(AG2180),H2180*VALUE(SUBSTITUTE(AG2180,"%",""))/100,H2180*AG2180))-Tabela1[[#This Row],[PESO EXPEDIDO2]]</f>
        <v>0</v>
      </c>
      <c r="BB2180" s="44">
        <f t="shared" si="298"/>
        <v>0</v>
      </c>
      <c r="BC2180" s="44">
        <f t="shared" si="299"/>
        <v>0</v>
      </c>
      <c r="BD2180" s="44"/>
    </row>
    <row r="2181" spans="1:56" ht="15.75" hidden="1" customHeight="1" x14ac:dyDescent="0.25">
      <c r="A2181" s="6"/>
      <c r="B2181" s="22"/>
      <c r="C2181" s="7"/>
      <c r="D2181" s="46"/>
      <c r="E2181" s="7"/>
      <c r="F2181" s="7"/>
      <c r="G2181" s="44"/>
      <c r="H2181" s="41">
        <f>Tabela1[[#This Row],[PESO UNI]]*Tabela1[[#This Row],[QTE]]</f>
        <v>0</v>
      </c>
      <c r="I2181" s="7"/>
      <c r="J2181" s="8"/>
      <c r="K2181" s="8"/>
      <c r="L2181" s="9"/>
      <c r="M2181" s="10"/>
      <c r="N2181" s="8"/>
      <c r="O2181" s="12"/>
      <c r="P2181" s="13"/>
      <c r="Q2181" s="14">
        <f>Tabela1[[#This Row],[QTDE/ Fabricação]]-Tabela1[[#This Row],[QTE]]</f>
        <v>0</v>
      </c>
      <c r="R2181" s="19">
        <f t="shared" si="294"/>
        <v>0</v>
      </c>
      <c r="S2181" s="19">
        <f t="shared" si="293"/>
        <v>0</v>
      </c>
      <c r="T2181" s="20">
        <f t="shared" si="295"/>
        <v>0</v>
      </c>
      <c r="U2181" s="17">
        <f>IFERROR(SUMIF('LISTA DE EMBARQUE'!B:B,MICRO!E:E,'LISTA DE EMBARQUE'!G:G),"")</f>
        <v>0</v>
      </c>
      <c r="V2181" s="12" t="str">
        <f>IFERROR(VLOOKUP(Tabela1[[#This Row],[COD.MDE]],'LISTA DE EMBARQUE'!B:L,11,0),"")</f>
        <v/>
      </c>
      <c r="W2181" s="13" t="str">
        <f>IFERROR(COUNTIF(#REF!,Tabela1[[#This Row],[Colunas5]]),"")</f>
        <v/>
      </c>
      <c r="X2181" s="14">
        <f>Tabela1[[#This Row],[QIANTIDADE EXPEDIDA]]*Tabela1[[#This Row],[PESO UNI]]</f>
        <v>0</v>
      </c>
      <c r="Y2181" s="14">
        <f t="shared" si="296"/>
        <v>0</v>
      </c>
      <c r="Z2181" s="21">
        <f>Tabela1[[#This Row],[PESO TOTAL]]-Tabela1[[#This Row],[Peso Expedido]]</f>
        <v>0</v>
      </c>
      <c r="AA2181" s="18"/>
      <c r="AB2181" s="40" t="s">
        <v>3204</v>
      </c>
      <c r="AC2181" s="40"/>
      <c r="AD2181" s="40"/>
      <c r="AE2181" s="40"/>
      <c r="AF2181" s="40"/>
      <c r="AG2181" s="40"/>
      <c r="AH2181" s="40"/>
      <c r="AI2181" s="40" t="str">
        <f t="shared" si="292"/>
        <v>ok</v>
      </c>
      <c r="AJ2181"/>
      <c r="AK2181" t="str">
        <f>Tabela1[[#This Row],[Coluna1]]&amp;Tabela1[[#This Row],[PEDIDO]]</f>
        <v/>
      </c>
      <c r="AL2181"/>
      <c r="AM2181"/>
      <c r="AN2181"/>
      <c r="AO2181" t="str">
        <f t="shared" si="297"/>
        <v>/</v>
      </c>
      <c r="AP2181" t="str">
        <f>Tabela1[[#This Row],[TAG]]&amp;Tabela1[[#This Row],[PEDIDO]]&amp;Tabela1[[#This Row],[PRODUTO]]</f>
        <v/>
      </c>
      <c r="AQ2181" s="23" t="str">
        <f>Tabela1[[#This Row],[PRODUTO]]&amp;Tabela1[[#This Row],[TAG]]</f>
        <v/>
      </c>
      <c r="AR2181" s="183">
        <f>Tabela1[[#This Row],[PESO TOTAL]]*Tabela1[[#This Row],[MATÉRIA PRIMA]]</f>
        <v>0</v>
      </c>
      <c r="AS2181" s="28">
        <f>Tabela1[[#This Row],[PESO TOTAL]]*Tabela1[[#This Row],[PREPARAÇÃO ]]</f>
        <v>0</v>
      </c>
      <c r="AT2181" s="28">
        <f>Tabela1[[#This Row],[PESO TOTAL]]*Tabela1[[#This Row],[CALDEIRARIA]]</f>
        <v>0</v>
      </c>
      <c r="AU2181" s="28">
        <f>Tabela1[[#This Row],[PESO TOTAL]]*Tabela1[[#This Row],[SOLDA]]</f>
        <v>0</v>
      </c>
      <c r="AV2181" s="28">
        <f>Tabela1[[#This Row],[PESO TOTAL]]*Tabela1[[#This Row],[ACABAMENTO]]</f>
        <v>0</v>
      </c>
      <c r="AW2181" s="28">
        <f>Tabela1[[#This Row],[PESO TOTAL]]*Tabela1[[#This Row],[PRONTO ACABADO]]</f>
        <v>0</v>
      </c>
      <c r="AX2181" s="28">
        <f>Tabela1[[#This Row],[PESO TOTAL]]*Tabela1[[#This Row],[EXPEDIÇÃO ]]</f>
        <v>0</v>
      </c>
      <c r="AY2181" s="28" t="str">
        <f>Tabela1[[#This Row],[PEDIDO]]&amp;Tabela1[[#This Row],[PRODUTO]]</f>
        <v/>
      </c>
      <c r="AZ2181" s="44">
        <f>IF(AF2181="",0,IF(ISTEXT(AF2181),H2181*VALUE(SUBSTITUTE(AF2181,"%",""))/100,H2181*AF2181))-Tabela1[[#This Row],[PRONTO ACABADO2]]</f>
        <v>0</v>
      </c>
      <c r="BA2181" s="44">
        <f>IF(AG2181="",0,IF(ISTEXT(AG2181),H2181*VALUE(SUBSTITUTE(AG2181,"%",""))/100,H2181*AG2181))-Tabela1[[#This Row],[PESO EXPEDIDO2]]</f>
        <v>0</v>
      </c>
      <c r="BB2181" s="44">
        <f t="shared" si="298"/>
        <v>0</v>
      </c>
      <c r="BC2181" s="44">
        <f t="shared" si="299"/>
        <v>0</v>
      </c>
      <c r="BD2181" s="44"/>
    </row>
    <row r="2182" spans="1:56" ht="15.75" hidden="1" customHeight="1" x14ac:dyDescent="0.25">
      <c r="A2182" s="6"/>
      <c r="B2182" s="22"/>
      <c r="C2182" s="7"/>
      <c r="D2182" s="46"/>
      <c r="E2182" s="7"/>
      <c r="F2182" s="7"/>
      <c r="G2182" s="44"/>
      <c r="H2182" s="41">
        <f>Tabela1[[#This Row],[PESO UNI]]*Tabela1[[#This Row],[QTE]]</f>
        <v>0</v>
      </c>
      <c r="I2182" s="7"/>
      <c r="J2182" s="8"/>
      <c r="K2182" s="8"/>
      <c r="L2182" s="9"/>
      <c r="M2182" s="10"/>
      <c r="N2182" s="8"/>
      <c r="O2182" s="12"/>
      <c r="P2182" s="13"/>
      <c r="Q2182" s="14">
        <f>Tabela1[[#This Row],[QTDE/ Fabricação]]-Tabela1[[#This Row],[QTE]]</f>
        <v>0</v>
      </c>
      <c r="R2182" s="19">
        <f t="shared" si="294"/>
        <v>0</v>
      </c>
      <c r="S2182" s="19">
        <f t="shared" si="293"/>
        <v>0</v>
      </c>
      <c r="T2182" s="20">
        <f t="shared" si="295"/>
        <v>0</v>
      </c>
      <c r="U2182" s="17">
        <f>IFERROR(SUMIF('LISTA DE EMBARQUE'!B:B,MICRO!E:E,'LISTA DE EMBARQUE'!G:G),"")</f>
        <v>0</v>
      </c>
      <c r="V2182" s="12" t="str">
        <f>IFERROR(VLOOKUP(Tabela1[[#This Row],[COD.MDE]],'LISTA DE EMBARQUE'!B:L,11,0),"")</f>
        <v/>
      </c>
      <c r="W2182" s="13" t="str">
        <f>IFERROR(COUNTIF(#REF!,Tabela1[[#This Row],[Colunas5]]),"")</f>
        <v/>
      </c>
      <c r="X2182" s="14">
        <f>Tabela1[[#This Row],[QIANTIDADE EXPEDIDA]]*Tabela1[[#This Row],[PESO UNI]]</f>
        <v>0</v>
      </c>
      <c r="Y2182" s="14">
        <f t="shared" si="296"/>
        <v>0</v>
      </c>
      <c r="Z2182" s="21">
        <f>Tabela1[[#This Row],[PESO TOTAL]]-Tabela1[[#This Row],[Peso Expedido]]</f>
        <v>0</v>
      </c>
      <c r="AA2182" s="18"/>
      <c r="AB2182" s="40" t="s">
        <v>3204</v>
      </c>
      <c r="AC2182" s="40"/>
      <c r="AD2182" s="40"/>
      <c r="AE2182" s="40"/>
      <c r="AF2182" s="40"/>
      <c r="AG2182" s="40"/>
      <c r="AH2182" s="40"/>
      <c r="AI2182" s="40" t="str">
        <f t="shared" si="292"/>
        <v>ok</v>
      </c>
      <c r="AJ2182"/>
      <c r="AK2182" t="str">
        <f>Tabela1[[#This Row],[Coluna1]]&amp;Tabela1[[#This Row],[PEDIDO]]</f>
        <v/>
      </c>
      <c r="AL2182"/>
      <c r="AM2182"/>
      <c r="AN2182"/>
      <c r="AO2182" t="str">
        <f t="shared" si="297"/>
        <v>/</v>
      </c>
      <c r="AP2182" t="str">
        <f>Tabela1[[#This Row],[TAG]]&amp;Tabela1[[#This Row],[PEDIDO]]&amp;Tabela1[[#This Row],[PRODUTO]]</f>
        <v/>
      </c>
      <c r="AQ2182" s="23" t="str">
        <f>Tabela1[[#This Row],[PRODUTO]]&amp;Tabela1[[#This Row],[TAG]]</f>
        <v/>
      </c>
      <c r="AR2182" s="183">
        <f>Tabela1[[#This Row],[PESO TOTAL]]*Tabela1[[#This Row],[MATÉRIA PRIMA]]</f>
        <v>0</v>
      </c>
      <c r="AS2182" s="28">
        <f>Tabela1[[#This Row],[PESO TOTAL]]*Tabela1[[#This Row],[PREPARAÇÃO ]]</f>
        <v>0</v>
      </c>
      <c r="AT2182" s="28">
        <f>Tabela1[[#This Row],[PESO TOTAL]]*Tabela1[[#This Row],[CALDEIRARIA]]</f>
        <v>0</v>
      </c>
      <c r="AU2182" s="28">
        <f>Tabela1[[#This Row],[PESO TOTAL]]*Tabela1[[#This Row],[SOLDA]]</f>
        <v>0</v>
      </c>
      <c r="AV2182" s="28">
        <f>Tabela1[[#This Row],[PESO TOTAL]]*Tabela1[[#This Row],[ACABAMENTO]]</f>
        <v>0</v>
      </c>
      <c r="AW2182" s="28">
        <f>Tabela1[[#This Row],[PESO TOTAL]]*Tabela1[[#This Row],[PRONTO ACABADO]]</f>
        <v>0</v>
      </c>
      <c r="AX2182" s="28">
        <f>Tabela1[[#This Row],[PESO TOTAL]]*Tabela1[[#This Row],[EXPEDIÇÃO ]]</f>
        <v>0</v>
      </c>
      <c r="AY2182" s="28" t="str">
        <f>Tabela1[[#This Row],[PEDIDO]]&amp;Tabela1[[#This Row],[PRODUTO]]</f>
        <v/>
      </c>
      <c r="AZ2182" s="44">
        <f>IF(AF2182="",0,IF(ISTEXT(AF2182),H2182*VALUE(SUBSTITUTE(AF2182,"%",""))/100,H2182*AF2182))-Tabela1[[#This Row],[PRONTO ACABADO2]]</f>
        <v>0</v>
      </c>
      <c r="BA2182" s="44">
        <f>IF(AG2182="",0,IF(ISTEXT(AG2182),H2182*VALUE(SUBSTITUTE(AG2182,"%",""))/100,H2182*AG2182))-Tabela1[[#This Row],[PESO EXPEDIDO2]]</f>
        <v>0</v>
      </c>
      <c r="BB2182" s="44">
        <f t="shared" si="298"/>
        <v>0</v>
      </c>
      <c r="BC2182" s="44">
        <f t="shared" si="299"/>
        <v>0</v>
      </c>
      <c r="BD2182" s="44"/>
    </row>
    <row r="2183" spans="1:56" ht="15.75" hidden="1" customHeight="1" x14ac:dyDescent="0.25">
      <c r="A2183" s="6"/>
      <c r="B2183" s="22"/>
      <c r="C2183" s="7"/>
      <c r="D2183" s="46"/>
      <c r="E2183" s="7"/>
      <c r="F2183" s="7"/>
      <c r="G2183" s="44"/>
      <c r="H2183" s="41">
        <f>Tabela1[[#This Row],[PESO UNI]]*Tabela1[[#This Row],[QTE]]</f>
        <v>0</v>
      </c>
      <c r="I2183" s="7"/>
      <c r="J2183" s="8"/>
      <c r="K2183" s="8"/>
      <c r="L2183" s="9"/>
      <c r="M2183" s="10"/>
      <c r="N2183" s="8"/>
      <c r="O2183" s="12"/>
      <c r="P2183" s="13"/>
      <c r="Q2183" s="14">
        <f>Tabela1[[#This Row],[QTDE/ Fabricação]]-Tabela1[[#This Row],[QTE]]</f>
        <v>0</v>
      </c>
      <c r="R2183" s="19">
        <f t="shared" si="294"/>
        <v>0</v>
      </c>
      <c r="S2183" s="19">
        <f t="shared" si="293"/>
        <v>0</v>
      </c>
      <c r="T2183" s="20">
        <f t="shared" si="295"/>
        <v>0</v>
      </c>
      <c r="U2183" s="17">
        <f>IFERROR(SUMIF('LISTA DE EMBARQUE'!B:B,MICRO!E:E,'LISTA DE EMBARQUE'!G:G),"")</f>
        <v>0</v>
      </c>
      <c r="V2183" s="12" t="str">
        <f>IFERROR(VLOOKUP(Tabela1[[#This Row],[COD.MDE]],'LISTA DE EMBARQUE'!B:L,11,0),"")</f>
        <v/>
      </c>
      <c r="W2183" s="13" t="str">
        <f>IFERROR(COUNTIF(#REF!,Tabela1[[#This Row],[Colunas5]]),"")</f>
        <v/>
      </c>
      <c r="X2183" s="14">
        <f>Tabela1[[#This Row],[QIANTIDADE EXPEDIDA]]*Tabela1[[#This Row],[PESO UNI]]</f>
        <v>0</v>
      </c>
      <c r="Y2183" s="14">
        <f t="shared" si="296"/>
        <v>0</v>
      </c>
      <c r="Z2183" s="21">
        <f>Tabela1[[#This Row],[PESO TOTAL]]-Tabela1[[#This Row],[Peso Expedido]]</f>
        <v>0</v>
      </c>
      <c r="AA2183" s="18"/>
      <c r="AB2183" s="40" t="s">
        <v>3204</v>
      </c>
      <c r="AC2183" s="40"/>
      <c r="AD2183" s="40"/>
      <c r="AE2183" s="40"/>
      <c r="AF2183" s="40"/>
      <c r="AG2183" s="40"/>
      <c r="AH2183" s="40"/>
      <c r="AI2183" s="40" t="str">
        <f t="shared" si="292"/>
        <v>ok</v>
      </c>
      <c r="AJ2183"/>
      <c r="AK2183" t="str">
        <f>Tabela1[[#This Row],[Coluna1]]&amp;Tabela1[[#This Row],[PEDIDO]]</f>
        <v/>
      </c>
      <c r="AL2183"/>
      <c r="AM2183"/>
      <c r="AN2183"/>
      <c r="AO2183" t="str">
        <f t="shared" si="297"/>
        <v>/</v>
      </c>
      <c r="AP2183" t="str">
        <f>Tabela1[[#This Row],[TAG]]&amp;Tabela1[[#This Row],[PEDIDO]]&amp;Tabela1[[#This Row],[PRODUTO]]</f>
        <v/>
      </c>
      <c r="AQ2183" s="23" t="str">
        <f>Tabela1[[#This Row],[PRODUTO]]&amp;Tabela1[[#This Row],[TAG]]</f>
        <v/>
      </c>
      <c r="AR2183" s="183">
        <f>Tabela1[[#This Row],[PESO TOTAL]]*Tabela1[[#This Row],[MATÉRIA PRIMA]]</f>
        <v>0</v>
      </c>
      <c r="AS2183" s="28">
        <f>Tabela1[[#This Row],[PESO TOTAL]]*Tabela1[[#This Row],[PREPARAÇÃO ]]</f>
        <v>0</v>
      </c>
      <c r="AT2183" s="28">
        <f>Tabela1[[#This Row],[PESO TOTAL]]*Tabela1[[#This Row],[CALDEIRARIA]]</f>
        <v>0</v>
      </c>
      <c r="AU2183" s="28">
        <f>Tabela1[[#This Row],[PESO TOTAL]]*Tabela1[[#This Row],[SOLDA]]</f>
        <v>0</v>
      </c>
      <c r="AV2183" s="28">
        <f>Tabela1[[#This Row],[PESO TOTAL]]*Tabela1[[#This Row],[ACABAMENTO]]</f>
        <v>0</v>
      </c>
      <c r="AW2183" s="28">
        <f>Tabela1[[#This Row],[PESO TOTAL]]*Tabela1[[#This Row],[PRONTO ACABADO]]</f>
        <v>0</v>
      </c>
      <c r="AX2183" s="28">
        <f>Tabela1[[#This Row],[PESO TOTAL]]*Tabela1[[#This Row],[EXPEDIÇÃO ]]</f>
        <v>0</v>
      </c>
      <c r="AY2183" s="28" t="str">
        <f>Tabela1[[#This Row],[PEDIDO]]&amp;Tabela1[[#This Row],[PRODUTO]]</f>
        <v/>
      </c>
      <c r="AZ2183" s="44">
        <f>IF(AF2183="",0,IF(ISTEXT(AF2183),H2183*VALUE(SUBSTITUTE(AF2183,"%",""))/100,H2183*AF2183))-Tabela1[[#This Row],[PRONTO ACABADO2]]</f>
        <v>0</v>
      </c>
      <c r="BA2183" s="44">
        <f>IF(AG2183="",0,IF(ISTEXT(AG2183),H2183*VALUE(SUBSTITUTE(AG2183,"%",""))/100,H2183*AG2183))-Tabela1[[#This Row],[PESO EXPEDIDO2]]</f>
        <v>0</v>
      </c>
      <c r="BB2183" s="44">
        <f t="shared" si="298"/>
        <v>0</v>
      </c>
      <c r="BC2183" s="44">
        <f t="shared" si="299"/>
        <v>0</v>
      </c>
      <c r="BD2183" s="44"/>
    </row>
    <row r="2184" spans="1:56" ht="15.75" hidden="1" customHeight="1" x14ac:dyDescent="0.25">
      <c r="A2184" s="6"/>
      <c r="B2184" s="22"/>
      <c r="C2184" s="7"/>
      <c r="D2184" s="46"/>
      <c r="E2184" s="7"/>
      <c r="F2184" s="7"/>
      <c r="G2184" s="44"/>
      <c r="H2184" s="41">
        <f>Tabela1[[#This Row],[PESO UNI]]*Tabela1[[#This Row],[QTE]]</f>
        <v>0</v>
      </c>
      <c r="I2184" s="7"/>
      <c r="J2184" s="8"/>
      <c r="K2184" s="8"/>
      <c r="L2184" s="9"/>
      <c r="M2184" s="10"/>
      <c r="N2184" s="8"/>
      <c r="O2184" s="12"/>
      <c r="P2184" s="13"/>
      <c r="Q2184" s="14">
        <f>Tabela1[[#This Row],[QTDE/ Fabricação]]-Tabela1[[#This Row],[QTE]]</f>
        <v>0</v>
      </c>
      <c r="R2184" s="19">
        <f t="shared" si="294"/>
        <v>0</v>
      </c>
      <c r="S2184" s="19">
        <f t="shared" si="293"/>
        <v>0</v>
      </c>
      <c r="T2184" s="20">
        <f t="shared" si="295"/>
        <v>0</v>
      </c>
      <c r="U2184" s="17">
        <f>IFERROR(SUMIF('LISTA DE EMBARQUE'!B:B,MICRO!E:E,'LISTA DE EMBARQUE'!G:G),"")</f>
        <v>0</v>
      </c>
      <c r="V2184" s="12" t="str">
        <f>IFERROR(VLOOKUP(Tabela1[[#This Row],[COD.MDE]],'LISTA DE EMBARQUE'!B:L,11,0),"")</f>
        <v/>
      </c>
      <c r="W2184" s="13" t="str">
        <f>IFERROR(COUNTIF(#REF!,Tabela1[[#This Row],[Colunas5]]),"")</f>
        <v/>
      </c>
      <c r="X2184" s="14">
        <f>Tabela1[[#This Row],[QIANTIDADE EXPEDIDA]]*Tabela1[[#This Row],[PESO UNI]]</f>
        <v>0</v>
      </c>
      <c r="Y2184" s="14">
        <f t="shared" si="296"/>
        <v>0</v>
      </c>
      <c r="Z2184" s="21">
        <f>Tabela1[[#This Row],[PESO TOTAL]]-Tabela1[[#This Row],[Peso Expedido]]</f>
        <v>0</v>
      </c>
      <c r="AA2184" s="18"/>
      <c r="AB2184" s="40" t="s">
        <v>3204</v>
      </c>
      <c r="AC2184" s="40"/>
      <c r="AD2184" s="40"/>
      <c r="AE2184" s="40"/>
      <c r="AF2184" s="40"/>
      <c r="AG2184" s="40"/>
      <c r="AH2184" s="40"/>
      <c r="AI2184" s="40" t="str">
        <f t="shared" si="292"/>
        <v>ok</v>
      </c>
      <c r="AJ2184"/>
      <c r="AK2184" t="str">
        <f>Tabela1[[#This Row],[Coluna1]]&amp;Tabela1[[#This Row],[PEDIDO]]</f>
        <v/>
      </c>
      <c r="AL2184"/>
      <c r="AM2184"/>
      <c r="AN2184"/>
      <c r="AO2184" t="str">
        <f t="shared" si="297"/>
        <v>/</v>
      </c>
      <c r="AP2184" t="str">
        <f>Tabela1[[#This Row],[TAG]]&amp;Tabela1[[#This Row],[PEDIDO]]&amp;Tabela1[[#This Row],[PRODUTO]]</f>
        <v/>
      </c>
      <c r="AQ2184" s="23" t="str">
        <f>Tabela1[[#This Row],[PRODUTO]]&amp;Tabela1[[#This Row],[TAG]]</f>
        <v/>
      </c>
      <c r="AR2184" s="183">
        <f>Tabela1[[#This Row],[PESO TOTAL]]*Tabela1[[#This Row],[MATÉRIA PRIMA]]</f>
        <v>0</v>
      </c>
      <c r="AS2184" s="28">
        <f>Tabela1[[#This Row],[PESO TOTAL]]*Tabela1[[#This Row],[PREPARAÇÃO ]]</f>
        <v>0</v>
      </c>
      <c r="AT2184" s="28">
        <f>Tabela1[[#This Row],[PESO TOTAL]]*Tabela1[[#This Row],[CALDEIRARIA]]</f>
        <v>0</v>
      </c>
      <c r="AU2184" s="28">
        <f>Tabela1[[#This Row],[PESO TOTAL]]*Tabela1[[#This Row],[SOLDA]]</f>
        <v>0</v>
      </c>
      <c r="AV2184" s="28">
        <f>Tabela1[[#This Row],[PESO TOTAL]]*Tabela1[[#This Row],[ACABAMENTO]]</f>
        <v>0</v>
      </c>
      <c r="AW2184" s="28">
        <f>Tabela1[[#This Row],[PESO TOTAL]]*Tabela1[[#This Row],[PRONTO ACABADO]]</f>
        <v>0</v>
      </c>
      <c r="AX2184" s="28">
        <f>Tabela1[[#This Row],[PESO TOTAL]]*Tabela1[[#This Row],[EXPEDIÇÃO ]]</f>
        <v>0</v>
      </c>
      <c r="AY2184" s="28" t="str">
        <f>Tabela1[[#This Row],[PEDIDO]]&amp;Tabela1[[#This Row],[PRODUTO]]</f>
        <v/>
      </c>
      <c r="AZ2184" s="44">
        <f>IF(AF2184="",0,IF(ISTEXT(AF2184),H2184*VALUE(SUBSTITUTE(AF2184,"%",""))/100,H2184*AF2184))-Tabela1[[#This Row],[PRONTO ACABADO2]]</f>
        <v>0</v>
      </c>
      <c r="BA2184" s="44">
        <f>IF(AG2184="",0,IF(ISTEXT(AG2184),H2184*VALUE(SUBSTITUTE(AG2184,"%",""))/100,H2184*AG2184))-Tabela1[[#This Row],[PESO EXPEDIDO2]]</f>
        <v>0</v>
      </c>
      <c r="BB2184" s="44">
        <f t="shared" si="298"/>
        <v>0</v>
      </c>
      <c r="BC2184" s="44">
        <f t="shared" si="299"/>
        <v>0</v>
      </c>
      <c r="BD2184" s="44"/>
    </row>
    <row r="2185" spans="1:56" ht="15.75" hidden="1" customHeight="1" x14ac:dyDescent="0.25">
      <c r="A2185" s="6"/>
      <c r="B2185" s="22"/>
      <c r="C2185" s="7"/>
      <c r="D2185" s="46"/>
      <c r="E2185" s="7"/>
      <c r="F2185" s="7"/>
      <c r="G2185" s="44"/>
      <c r="H2185" s="41">
        <f>Tabela1[[#This Row],[PESO UNI]]*Tabela1[[#This Row],[QTE]]</f>
        <v>0</v>
      </c>
      <c r="I2185" s="7"/>
      <c r="J2185" s="8"/>
      <c r="K2185" s="8"/>
      <c r="L2185" s="9"/>
      <c r="M2185" s="10"/>
      <c r="N2185" s="8"/>
      <c r="O2185" s="12"/>
      <c r="P2185" s="13"/>
      <c r="Q2185" s="14">
        <f>Tabela1[[#This Row],[QTDE/ Fabricação]]-Tabela1[[#This Row],[QTE]]</f>
        <v>0</v>
      </c>
      <c r="R2185" s="19">
        <f t="shared" si="294"/>
        <v>0</v>
      </c>
      <c r="S2185" s="19">
        <f t="shared" si="293"/>
        <v>0</v>
      </c>
      <c r="T2185" s="20">
        <f t="shared" si="295"/>
        <v>0</v>
      </c>
      <c r="U2185" s="17">
        <f>IFERROR(SUMIF('LISTA DE EMBARQUE'!B:B,MICRO!E:E,'LISTA DE EMBARQUE'!G:G),"")</f>
        <v>0</v>
      </c>
      <c r="V2185" s="12" t="str">
        <f>IFERROR(VLOOKUP(Tabela1[[#This Row],[COD.MDE]],'LISTA DE EMBARQUE'!B:L,11,0),"")</f>
        <v/>
      </c>
      <c r="W2185" s="13" t="str">
        <f>IFERROR(COUNTIF(#REF!,Tabela1[[#This Row],[Colunas5]]),"")</f>
        <v/>
      </c>
      <c r="X2185" s="14">
        <f>Tabela1[[#This Row],[QIANTIDADE EXPEDIDA]]*Tabela1[[#This Row],[PESO UNI]]</f>
        <v>0</v>
      </c>
      <c r="Y2185" s="14">
        <f t="shared" si="296"/>
        <v>0</v>
      </c>
      <c r="Z2185" s="21">
        <f>Tabela1[[#This Row],[PESO TOTAL]]-Tabela1[[#This Row],[Peso Expedido]]</f>
        <v>0</v>
      </c>
      <c r="AA2185" s="18"/>
      <c r="AB2185" s="40" t="s">
        <v>3204</v>
      </c>
      <c r="AC2185" s="40"/>
      <c r="AD2185" s="40"/>
      <c r="AE2185" s="40"/>
      <c r="AF2185" s="40"/>
      <c r="AG2185" s="40"/>
      <c r="AH2185" s="40"/>
      <c r="AI2185" s="40" t="str">
        <f t="shared" si="292"/>
        <v>ok</v>
      </c>
      <c r="AJ2185"/>
      <c r="AK2185" t="str">
        <f>Tabela1[[#This Row],[Coluna1]]&amp;Tabela1[[#This Row],[PEDIDO]]</f>
        <v/>
      </c>
      <c r="AL2185"/>
      <c r="AM2185"/>
      <c r="AN2185"/>
      <c r="AO2185" t="str">
        <f t="shared" si="297"/>
        <v>/</v>
      </c>
      <c r="AP2185" t="str">
        <f>Tabela1[[#This Row],[TAG]]&amp;Tabela1[[#This Row],[PEDIDO]]&amp;Tabela1[[#This Row],[PRODUTO]]</f>
        <v/>
      </c>
      <c r="AQ2185" s="23" t="str">
        <f>Tabela1[[#This Row],[PRODUTO]]&amp;Tabela1[[#This Row],[TAG]]</f>
        <v/>
      </c>
      <c r="AR2185" s="183">
        <f>Tabela1[[#This Row],[PESO TOTAL]]*Tabela1[[#This Row],[MATÉRIA PRIMA]]</f>
        <v>0</v>
      </c>
      <c r="AS2185" s="28">
        <f>Tabela1[[#This Row],[PESO TOTAL]]*Tabela1[[#This Row],[PREPARAÇÃO ]]</f>
        <v>0</v>
      </c>
      <c r="AT2185" s="28">
        <f>Tabela1[[#This Row],[PESO TOTAL]]*Tabela1[[#This Row],[CALDEIRARIA]]</f>
        <v>0</v>
      </c>
      <c r="AU2185" s="28">
        <f>Tabela1[[#This Row],[PESO TOTAL]]*Tabela1[[#This Row],[SOLDA]]</f>
        <v>0</v>
      </c>
      <c r="AV2185" s="28">
        <f>Tabela1[[#This Row],[PESO TOTAL]]*Tabela1[[#This Row],[ACABAMENTO]]</f>
        <v>0</v>
      </c>
      <c r="AW2185" s="28">
        <f>Tabela1[[#This Row],[PESO TOTAL]]*Tabela1[[#This Row],[PRONTO ACABADO]]</f>
        <v>0</v>
      </c>
      <c r="AX2185" s="28">
        <f>Tabela1[[#This Row],[PESO TOTAL]]*Tabela1[[#This Row],[EXPEDIÇÃO ]]</f>
        <v>0</v>
      </c>
      <c r="AY2185" s="28" t="str">
        <f>Tabela1[[#This Row],[PEDIDO]]&amp;Tabela1[[#This Row],[PRODUTO]]</f>
        <v/>
      </c>
      <c r="AZ2185" s="44">
        <f>IF(AF2185="",0,IF(ISTEXT(AF2185),H2185*VALUE(SUBSTITUTE(AF2185,"%",""))/100,H2185*AF2185))-Tabela1[[#This Row],[PRONTO ACABADO2]]</f>
        <v>0</v>
      </c>
      <c r="BA2185" s="44">
        <f>IF(AG2185="",0,IF(ISTEXT(AG2185),H2185*VALUE(SUBSTITUTE(AG2185,"%",""))/100,H2185*AG2185))-Tabela1[[#This Row],[PESO EXPEDIDO2]]</f>
        <v>0</v>
      </c>
      <c r="BB2185" s="44">
        <f t="shared" si="298"/>
        <v>0</v>
      </c>
      <c r="BC2185" s="44">
        <f t="shared" si="299"/>
        <v>0</v>
      </c>
      <c r="BD2185" s="44"/>
    </row>
    <row r="2186" spans="1:56" ht="15.75" hidden="1" customHeight="1" x14ac:dyDescent="0.25">
      <c r="A2186" s="6"/>
      <c r="B2186" s="22"/>
      <c r="C2186" s="7"/>
      <c r="D2186" s="46"/>
      <c r="E2186" s="7"/>
      <c r="F2186" s="7"/>
      <c r="G2186" s="44"/>
      <c r="H2186" s="41">
        <f>Tabela1[[#This Row],[PESO UNI]]*Tabela1[[#This Row],[QTE]]</f>
        <v>0</v>
      </c>
      <c r="I2186" s="7"/>
      <c r="J2186" s="8"/>
      <c r="K2186" s="8"/>
      <c r="L2186" s="9"/>
      <c r="M2186" s="10"/>
      <c r="N2186" s="8"/>
      <c r="O2186" s="12"/>
      <c r="P2186" s="13"/>
      <c r="Q2186" s="14">
        <f>Tabela1[[#This Row],[QTDE/ Fabricação]]-Tabela1[[#This Row],[QTE]]</f>
        <v>0</v>
      </c>
      <c r="R2186" s="19">
        <f t="shared" si="294"/>
        <v>0</v>
      </c>
      <c r="S2186" s="19">
        <f t="shared" si="293"/>
        <v>0</v>
      </c>
      <c r="T2186" s="20">
        <f t="shared" si="295"/>
        <v>0</v>
      </c>
      <c r="U2186" s="17">
        <f>IFERROR(SUMIF('LISTA DE EMBARQUE'!B:B,MICRO!E:E,'LISTA DE EMBARQUE'!G:G),"")</f>
        <v>0</v>
      </c>
      <c r="V2186" s="12" t="str">
        <f>IFERROR(VLOOKUP(Tabela1[[#This Row],[COD.MDE]],'LISTA DE EMBARQUE'!B:L,11,0),"")</f>
        <v/>
      </c>
      <c r="W2186" s="13" t="str">
        <f>IFERROR(COUNTIF(#REF!,Tabela1[[#This Row],[Colunas5]]),"")</f>
        <v/>
      </c>
      <c r="X2186" s="14">
        <f>Tabela1[[#This Row],[QIANTIDADE EXPEDIDA]]*Tabela1[[#This Row],[PESO UNI]]</f>
        <v>0</v>
      </c>
      <c r="Y2186" s="14">
        <f t="shared" si="296"/>
        <v>0</v>
      </c>
      <c r="Z2186" s="21">
        <f>Tabela1[[#This Row],[PESO TOTAL]]-Tabela1[[#This Row],[Peso Expedido]]</f>
        <v>0</v>
      </c>
      <c r="AA2186" s="18"/>
      <c r="AB2186" s="40" t="s">
        <v>3204</v>
      </c>
      <c r="AC2186" s="40"/>
      <c r="AD2186" s="40"/>
      <c r="AE2186" s="40"/>
      <c r="AF2186" s="40"/>
      <c r="AG2186" s="40"/>
      <c r="AH2186" s="40"/>
      <c r="AI2186" s="40" t="str">
        <f t="shared" si="292"/>
        <v>ok</v>
      </c>
      <c r="AJ2186"/>
      <c r="AK2186" t="str">
        <f>Tabela1[[#This Row],[Coluna1]]&amp;Tabela1[[#This Row],[PEDIDO]]</f>
        <v/>
      </c>
      <c r="AL2186"/>
      <c r="AM2186"/>
      <c r="AN2186"/>
      <c r="AO2186" t="str">
        <f t="shared" si="297"/>
        <v>/</v>
      </c>
      <c r="AP2186" t="str">
        <f>Tabela1[[#This Row],[TAG]]&amp;Tabela1[[#This Row],[PEDIDO]]&amp;Tabela1[[#This Row],[PRODUTO]]</f>
        <v/>
      </c>
      <c r="AQ2186" s="23" t="str">
        <f>Tabela1[[#This Row],[PRODUTO]]&amp;Tabela1[[#This Row],[TAG]]</f>
        <v/>
      </c>
      <c r="AR2186" s="183">
        <f>Tabela1[[#This Row],[PESO TOTAL]]*Tabela1[[#This Row],[MATÉRIA PRIMA]]</f>
        <v>0</v>
      </c>
      <c r="AS2186" s="28">
        <f>Tabela1[[#This Row],[PESO TOTAL]]*Tabela1[[#This Row],[PREPARAÇÃO ]]</f>
        <v>0</v>
      </c>
      <c r="AT2186" s="28">
        <f>Tabela1[[#This Row],[PESO TOTAL]]*Tabela1[[#This Row],[CALDEIRARIA]]</f>
        <v>0</v>
      </c>
      <c r="AU2186" s="28">
        <f>Tabela1[[#This Row],[PESO TOTAL]]*Tabela1[[#This Row],[SOLDA]]</f>
        <v>0</v>
      </c>
      <c r="AV2186" s="28">
        <f>Tabela1[[#This Row],[PESO TOTAL]]*Tabela1[[#This Row],[ACABAMENTO]]</f>
        <v>0</v>
      </c>
      <c r="AW2186" s="28">
        <f>Tabela1[[#This Row],[PESO TOTAL]]*Tabela1[[#This Row],[PRONTO ACABADO]]</f>
        <v>0</v>
      </c>
      <c r="AX2186" s="28">
        <f>Tabela1[[#This Row],[PESO TOTAL]]*Tabela1[[#This Row],[EXPEDIÇÃO ]]</f>
        <v>0</v>
      </c>
      <c r="AY2186" s="28" t="str">
        <f>Tabela1[[#This Row],[PEDIDO]]&amp;Tabela1[[#This Row],[PRODUTO]]</f>
        <v/>
      </c>
      <c r="AZ2186" s="44">
        <f>IF(AF2186="",0,IF(ISTEXT(AF2186),H2186*VALUE(SUBSTITUTE(AF2186,"%",""))/100,H2186*AF2186))-Tabela1[[#This Row],[PRONTO ACABADO2]]</f>
        <v>0</v>
      </c>
      <c r="BA2186" s="44">
        <f>IF(AG2186="",0,IF(ISTEXT(AG2186),H2186*VALUE(SUBSTITUTE(AG2186,"%",""))/100,H2186*AG2186))-Tabela1[[#This Row],[PESO EXPEDIDO2]]</f>
        <v>0</v>
      </c>
      <c r="BB2186" s="44">
        <f t="shared" si="298"/>
        <v>0</v>
      </c>
      <c r="BC2186" s="44">
        <f t="shared" si="299"/>
        <v>0</v>
      </c>
      <c r="BD2186" s="44"/>
    </row>
    <row r="2187" spans="1:56" ht="15.75" hidden="1" customHeight="1" x14ac:dyDescent="0.25">
      <c r="A2187" s="6"/>
      <c r="B2187" s="22"/>
      <c r="C2187" s="7"/>
      <c r="D2187" s="46"/>
      <c r="E2187" s="7"/>
      <c r="F2187" s="7"/>
      <c r="G2187" s="44"/>
      <c r="H2187" s="41">
        <f>Tabela1[[#This Row],[PESO UNI]]*Tabela1[[#This Row],[QTE]]</f>
        <v>0</v>
      </c>
      <c r="I2187" s="7"/>
      <c r="J2187" s="8"/>
      <c r="K2187" s="8"/>
      <c r="L2187" s="9"/>
      <c r="M2187" s="10"/>
      <c r="N2187" s="8"/>
      <c r="O2187" s="12"/>
      <c r="P2187" s="13"/>
      <c r="Q2187" s="14">
        <f>Tabela1[[#This Row],[QTDE/ Fabricação]]-Tabela1[[#This Row],[QTE]]</f>
        <v>0</v>
      </c>
      <c r="R2187" s="19">
        <f t="shared" si="294"/>
        <v>0</v>
      </c>
      <c r="S2187" s="19">
        <f t="shared" si="293"/>
        <v>0</v>
      </c>
      <c r="T2187" s="20">
        <f t="shared" si="295"/>
        <v>0</v>
      </c>
      <c r="U2187" s="17">
        <f>IFERROR(SUMIF('LISTA DE EMBARQUE'!B:B,MICRO!E:E,'LISTA DE EMBARQUE'!G:G),"")</f>
        <v>0</v>
      </c>
      <c r="V2187" s="12" t="str">
        <f>IFERROR(VLOOKUP(Tabela1[[#This Row],[COD.MDE]],'LISTA DE EMBARQUE'!B:L,11,0),"")</f>
        <v/>
      </c>
      <c r="W2187" s="13" t="str">
        <f>IFERROR(COUNTIF(#REF!,Tabela1[[#This Row],[Colunas5]]),"")</f>
        <v/>
      </c>
      <c r="X2187" s="14">
        <f>Tabela1[[#This Row],[QIANTIDADE EXPEDIDA]]*Tabela1[[#This Row],[PESO UNI]]</f>
        <v>0</v>
      </c>
      <c r="Y2187" s="14">
        <f t="shared" si="296"/>
        <v>0</v>
      </c>
      <c r="Z2187" s="21">
        <f>Tabela1[[#This Row],[PESO TOTAL]]-Tabela1[[#This Row],[Peso Expedido]]</f>
        <v>0</v>
      </c>
      <c r="AA2187" s="18"/>
      <c r="AB2187" s="40" t="s">
        <v>3204</v>
      </c>
      <c r="AC2187" s="40"/>
      <c r="AD2187" s="40"/>
      <c r="AE2187" s="40"/>
      <c r="AF2187" s="40"/>
      <c r="AG2187" s="40"/>
      <c r="AH2187" s="40"/>
      <c r="AI2187" s="40" t="str">
        <f t="shared" si="292"/>
        <v>ok</v>
      </c>
      <c r="AJ2187"/>
      <c r="AK2187" t="str">
        <f>Tabela1[[#This Row],[Coluna1]]&amp;Tabela1[[#This Row],[PEDIDO]]</f>
        <v/>
      </c>
      <c r="AL2187"/>
      <c r="AM2187"/>
      <c r="AN2187"/>
      <c r="AO2187" t="str">
        <f t="shared" si="297"/>
        <v>/</v>
      </c>
      <c r="AP2187" t="str">
        <f>Tabela1[[#This Row],[TAG]]&amp;Tabela1[[#This Row],[PEDIDO]]&amp;Tabela1[[#This Row],[PRODUTO]]</f>
        <v/>
      </c>
      <c r="AQ2187" s="23" t="str">
        <f>Tabela1[[#This Row],[PRODUTO]]&amp;Tabela1[[#This Row],[TAG]]</f>
        <v/>
      </c>
      <c r="AR2187" s="183">
        <f>Tabela1[[#This Row],[PESO TOTAL]]*Tabela1[[#This Row],[MATÉRIA PRIMA]]</f>
        <v>0</v>
      </c>
      <c r="AS2187" s="28">
        <f>Tabela1[[#This Row],[PESO TOTAL]]*Tabela1[[#This Row],[PREPARAÇÃO ]]</f>
        <v>0</v>
      </c>
      <c r="AT2187" s="28">
        <f>Tabela1[[#This Row],[PESO TOTAL]]*Tabela1[[#This Row],[CALDEIRARIA]]</f>
        <v>0</v>
      </c>
      <c r="AU2187" s="28">
        <f>Tabela1[[#This Row],[PESO TOTAL]]*Tabela1[[#This Row],[SOLDA]]</f>
        <v>0</v>
      </c>
      <c r="AV2187" s="28">
        <f>Tabela1[[#This Row],[PESO TOTAL]]*Tabela1[[#This Row],[ACABAMENTO]]</f>
        <v>0</v>
      </c>
      <c r="AW2187" s="28">
        <f>Tabela1[[#This Row],[PESO TOTAL]]*Tabela1[[#This Row],[PRONTO ACABADO]]</f>
        <v>0</v>
      </c>
      <c r="AX2187" s="28">
        <f>Tabela1[[#This Row],[PESO TOTAL]]*Tabela1[[#This Row],[EXPEDIÇÃO ]]</f>
        <v>0</v>
      </c>
      <c r="AY2187" s="28" t="str">
        <f>Tabela1[[#This Row],[PEDIDO]]&amp;Tabela1[[#This Row],[PRODUTO]]</f>
        <v/>
      </c>
      <c r="AZ2187" s="44">
        <f>IF(AF2187="",0,IF(ISTEXT(AF2187),H2187*VALUE(SUBSTITUTE(AF2187,"%",""))/100,H2187*AF2187))-Tabela1[[#This Row],[PRONTO ACABADO2]]</f>
        <v>0</v>
      </c>
      <c r="BA2187" s="44">
        <f>IF(AG2187="",0,IF(ISTEXT(AG2187),H2187*VALUE(SUBSTITUTE(AG2187,"%",""))/100,H2187*AG2187))-Tabela1[[#This Row],[PESO EXPEDIDO2]]</f>
        <v>0</v>
      </c>
      <c r="BB2187" s="44">
        <f t="shared" si="298"/>
        <v>0</v>
      </c>
      <c r="BC2187" s="44">
        <f t="shared" si="299"/>
        <v>0</v>
      </c>
      <c r="BD2187" s="44"/>
    </row>
    <row r="2188" spans="1:56" ht="15.75" hidden="1" customHeight="1" x14ac:dyDescent="0.25">
      <c r="A2188" s="6"/>
      <c r="B2188" s="22"/>
      <c r="C2188" s="7"/>
      <c r="D2188" s="46"/>
      <c r="E2188" s="7"/>
      <c r="F2188" s="7"/>
      <c r="G2188" s="44"/>
      <c r="H2188" s="41">
        <f>Tabela1[[#This Row],[PESO UNI]]*Tabela1[[#This Row],[QTE]]</f>
        <v>0</v>
      </c>
      <c r="I2188" s="7"/>
      <c r="J2188" s="8"/>
      <c r="K2188" s="8"/>
      <c r="L2188" s="9"/>
      <c r="M2188" s="10"/>
      <c r="N2188" s="8"/>
      <c r="O2188" s="12"/>
      <c r="P2188" s="13"/>
      <c r="Q2188" s="14">
        <f>Tabela1[[#This Row],[QTDE/ Fabricação]]-Tabela1[[#This Row],[QTE]]</f>
        <v>0</v>
      </c>
      <c r="R2188" s="19">
        <f t="shared" si="294"/>
        <v>0</v>
      </c>
      <c r="S2188" s="19">
        <f t="shared" si="293"/>
        <v>0</v>
      </c>
      <c r="T2188" s="20">
        <f t="shared" si="295"/>
        <v>0</v>
      </c>
      <c r="U2188" s="17">
        <f>IFERROR(SUMIF('LISTA DE EMBARQUE'!B:B,MICRO!E:E,'LISTA DE EMBARQUE'!G:G),"")</f>
        <v>0</v>
      </c>
      <c r="V2188" s="12" t="str">
        <f>IFERROR(VLOOKUP(Tabela1[[#This Row],[COD.MDE]],'LISTA DE EMBARQUE'!B:L,11,0),"")</f>
        <v/>
      </c>
      <c r="W2188" s="13" t="str">
        <f>IFERROR(COUNTIF(#REF!,Tabela1[[#This Row],[Colunas5]]),"")</f>
        <v/>
      </c>
      <c r="X2188" s="14">
        <f>Tabela1[[#This Row],[QIANTIDADE EXPEDIDA]]*Tabela1[[#This Row],[PESO UNI]]</f>
        <v>0</v>
      </c>
      <c r="Y2188" s="14">
        <f t="shared" si="296"/>
        <v>0</v>
      </c>
      <c r="Z2188" s="21">
        <f>Tabela1[[#This Row],[PESO TOTAL]]-Tabela1[[#This Row],[Peso Expedido]]</f>
        <v>0</v>
      </c>
      <c r="AA2188" s="18"/>
      <c r="AB2188" s="40" t="s">
        <v>3204</v>
      </c>
      <c r="AC2188" s="40"/>
      <c r="AD2188" s="40"/>
      <c r="AE2188" s="40"/>
      <c r="AF2188" s="40"/>
      <c r="AG2188" s="40"/>
      <c r="AH2188" s="40"/>
      <c r="AI2188" s="40" t="str">
        <f t="shared" si="292"/>
        <v>ok</v>
      </c>
      <c r="AJ2188"/>
      <c r="AK2188" t="str">
        <f>Tabela1[[#This Row],[Coluna1]]&amp;Tabela1[[#This Row],[PEDIDO]]</f>
        <v/>
      </c>
      <c r="AL2188"/>
      <c r="AM2188"/>
      <c r="AN2188"/>
      <c r="AO2188" t="str">
        <f t="shared" si="297"/>
        <v>/</v>
      </c>
      <c r="AP2188" t="str">
        <f>Tabela1[[#This Row],[TAG]]&amp;Tabela1[[#This Row],[PEDIDO]]&amp;Tabela1[[#This Row],[PRODUTO]]</f>
        <v/>
      </c>
      <c r="AQ2188" s="23" t="str">
        <f>Tabela1[[#This Row],[PRODUTO]]&amp;Tabela1[[#This Row],[TAG]]</f>
        <v/>
      </c>
      <c r="AR2188" s="183">
        <f>Tabela1[[#This Row],[PESO TOTAL]]*Tabela1[[#This Row],[MATÉRIA PRIMA]]</f>
        <v>0</v>
      </c>
      <c r="AS2188" s="28">
        <f>Tabela1[[#This Row],[PESO TOTAL]]*Tabela1[[#This Row],[PREPARAÇÃO ]]</f>
        <v>0</v>
      </c>
      <c r="AT2188" s="28">
        <f>Tabela1[[#This Row],[PESO TOTAL]]*Tabela1[[#This Row],[CALDEIRARIA]]</f>
        <v>0</v>
      </c>
      <c r="AU2188" s="28">
        <f>Tabela1[[#This Row],[PESO TOTAL]]*Tabela1[[#This Row],[SOLDA]]</f>
        <v>0</v>
      </c>
      <c r="AV2188" s="28">
        <f>Tabela1[[#This Row],[PESO TOTAL]]*Tabela1[[#This Row],[ACABAMENTO]]</f>
        <v>0</v>
      </c>
      <c r="AW2188" s="28">
        <f>Tabela1[[#This Row],[PESO TOTAL]]*Tabela1[[#This Row],[PRONTO ACABADO]]</f>
        <v>0</v>
      </c>
      <c r="AX2188" s="28">
        <f>Tabela1[[#This Row],[PESO TOTAL]]*Tabela1[[#This Row],[EXPEDIÇÃO ]]</f>
        <v>0</v>
      </c>
      <c r="AY2188" s="28" t="str">
        <f>Tabela1[[#This Row],[PEDIDO]]&amp;Tabela1[[#This Row],[PRODUTO]]</f>
        <v/>
      </c>
      <c r="AZ2188" s="44">
        <f>IF(AF2188="",0,IF(ISTEXT(AF2188),H2188*VALUE(SUBSTITUTE(AF2188,"%",""))/100,H2188*AF2188))-Tabela1[[#This Row],[PRONTO ACABADO2]]</f>
        <v>0</v>
      </c>
      <c r="BA2188" s="44">
        <f>IF(AG2188="",0,IF(ISTEXT(AG2188),H2188*VALUE(SUBSTITUTE(AG2188,"%",""))/100,H2188*AG2188))-Tabela1[[#This Row],[PESO EXPEDIDO2]]</f>
        <v>0</v>
      </c>
      <c r="BB2188" s="44">
        <f t="shared" si="298"/>
        <v>0</v>
      </c>
      <c r="BC2188" s="44">
        <f t="shared" si="299"/>
        <v>0</v>
      </c>
      <c r="BD2188" s="44"/>
    </row>
    <row r="2189" spans="1:56" ht="15.75" hidden="1" customHeight="1" x14ac:dyDescent="0.25">
      <c r="A2189" s="6"/>
      <c r="B2189" s="22"/>
      <c r="C2189" s="7"/>
      <c r="D2189" s="46"/>
      <c r="E2189" s="7"/>
      <c r="F2189" s="7"/>
      <c r="G2189" s="44"/>
      <c r="H2189" s="41">
        <f>Tabela1[[#This Row],[PESO UNI]]*Tabela1[[#This Row],[QTE]]</f>
        <v>0</v>
      </c>
      <c r="I2189" s="7"/>
      <c r="J2189" s="8"/>
      <c r="K2189" s="8"/>
      <c r="L2189" s="9"/>
      <c r="M2189" s="10"/>
      <c r="N2189" s="8"/>
      <c r="O2189" s="12"/>
      <c r="P2189" s="13"/>
      <c r="Q2189" s="14">
        <f>Tabela1[[#This Row],[QTDE/ Fabricação]]-Tabela1[[#This Row],[QTE]]</f>
        <v>0</v>
      </c>
      <c r="R2189" s="19">
        <f t="shared" si="294"/>
        <v>0</v>
      </c>
      <c r="S2189" s="19">
        <f t="shared" si="293"/>
        <v>0</v>
      </c>
      <c r="T2189" s="20">
        <f t="shared" si="295"/>
        <v>0</v>
      </c>
      <c r="U2189" s="17">
        <f>IFERROR(SUMIF('LISTA DE EMBARQUE'!B:B,MICRO!E:E,'LISTA DE EMBARQUE'!G:G),"")</f>
        <v>0</v>
      </c>
      <c r="V2189" s="12" t="str">
        <f>IFERROR(VLOOKUP(Tabela1[[#This Row],[COD.MDE]],'LISTA DE EMBARQUE'!B:L,11,0),"")</f>
        <v/>
      </c>
      <c r="W2189" s="13" t="str">
        <f>IFERROR(COUNTIF(#REF!,Tabela1[[#This Row],[Colunas5]]),"")</f>
        <v/>
      </c>
      <c r="X2189" s="14">
        <f>Tabela1[[#This Row],[QIANTIDADE EXPEDIDA]]*Tabela1[[#This Row],[PESO UNI]]</f>
        <v>0</v>
      </c>
      <c r="Y2189" s="14">
        <f t="shared" si="296"/>
        <v>0</v>
      </c>
      <c r="Z2189" s="21">
        <f>Tabela1[[#This Row],[PESO TOTAL]]-Tabela1[[#This Row],[Peso Expedido]]</f>
        <v>0</v>
      </c>
      <c r="AA2189" s="18"/>
      <c r="AB2189" s="40" t="s">
        <v>3204</v>
      </c>
      <c r="AC2189" s="40"/>
      <c r="AD2189" s="40"/>
      <c r="AE2189" s="40"/>
      <c r="AF2189" s="40"/>
      <c r="AG2189" s="40"/>
      <c r="AH2189" s="40"/>
      <c r="AI2189" s="40" t="str">
        <f t="shared" si="292"/>
        <v>ok</v>
      </c>
      <c r="AJ2189"/>
      <c r="AK2189" t="str">
        <f>Tabela1[[#This Row],[Coluna1]]&amp;Tabela1[[#This Row],[PEDIDO]]</f>
        <v/>
      </c>
      <c r="AL2189"/>
      <c r="AM2189"/>
      <c r="AN2189"/>
      <c r="AO2189" t="str">
        <f t="shared" si="297"/>
        <v>/</v>
      </c>
      <c r="AP2189" t="str">
        <f>Tabela1[[#This Row],[TAG]]&amp;Tabela1[[#This Row],[PEDIDO]]&amp;Tabela1[[#This Row],[PRODUTO]]</f>
        <v/>
      </c>
      <c r="AQ2189" s="23" t="str">
        <f>Tabela1[[#This Row],[PRODUTO]]&amp;Tabela1[[#This Row],[TAG]]</f>
        <v/>
      </c>
      <c r="AR2189" s="183">
        <f>Tabela1[[#This Row],[PESO TOTAL]]*Tabela1[[#This Row],[MATÉRIA PRIMA]]</f>
        <v>0</v>
      </c>
      <c r="AS2189" s="28">
        <f>Tabela1[[#This Row],[PESO TOTAL]]*Tabela1[[#This Row],[PREPARAÇÃO ]]</f>
        <v>0</v>
      </c>
      <c r="AT2189" s="28">
        <f>Tabela1[[#This Row],[PESO TOTAL]]*Tabela1[[#This Row],[CALDEIRARIA]]</f>
        <v>0</v>
      </c>
      <c r="AU2189" s="28">
        <f>Tabela1[[#This Row],[PESO TOTAL]]*Tabela1[[#This Row],[SOLDA]]</f>
        <v>0</v>
      </c>
      <c r="AV2189" s="28">
        <f>Tabela1[[#This Row],[PESO TOTAL]]*Tabela1[[#This Row],[ACABAMENTO]]</f>
        <v>0</v>
      </c>
      <c r="AW2189" s="28">
        <f>Tabela1[[#This Row],[PESO TOTAL]]*Tabela1[[#This Row],[PRONTO ACABADO]]</f>
        <v>0</v>
      </c>
      <c r="AX2189" s="28">
        <f>Tabela1[[#This Row],[PESO TOTAL]]*Tabela1[[#This Row],[EXPEDIÇÃO ]]</f>
        <v>0</v>
      </c>
      <c r="AY2189" s="28" t="str">
        <f>Tabela1[[#This Row],[PEDIDO]]&amp;Tabela1[[#This Row],[PRODUTO]]</f>
        <v/>
      </c>
      <c r="AZ2189" s="44">
        <f>IF(AF2189="",0,IF(ISTEXT(AF2189),H2189*VALUE(SUBSTITUTE(AF2189,"%",""))/100,H2189*AF2189))-Tabela1[[#This Row],[PRONTO ACABADO2]]</f>
        <v>0</v>
      </c>
      <c r="BA2189" s="44">
        <f>IF(AG2189="",0,IF(ISTEXT(AG2189),H2189*VALUE(SUBSTITUTE(AG2189,"%",""))/100,H2189*AG2189))-Tabela1[[#This Row],[PESO EXPEDIDO2]]</f>
        <v>0</v>
      </c>
      <c r="BB2189" s="44">
        <f t="shared" si="298"/>
        <v>0</v>
      </c>
      <c r="BC2189" s="44">
        <f t="shared" si="299"/>
        <v>0</v>
      </c>
      <c r="BD2189" s="44"/>
    </row>
    <row r="2190" spans="1:56" ht="15.75" hidden="1" customHeight="1" x14ac:dyDescent="0.25">
      <c r="A2190" s="6"/>
      <c r="B2190" s="22"/>
      <c r="C2190" s="7"/>
      <c r="D2190" s="46"/>
      <c r="E2190" s="7"/>
      <c r="F2190" s="7"/>
      <c r="G2190" s="44"/>
      <c r="H2190" s="41">
        <f>Tabela1[[#This Row],[PESO UNI]]*Tabela1[[#This Row],[QTE]]</f>
        <v>0</v>
      </c>
      <c r="I2190" s="7"/>
      <c r="J2190" s="8"/>
      <c r="K2190" s="8"/>
      <c r="L2190" s="9"/>
      <c r="M2190" s="10"/>
      <c r="N2190" s="8"/>
      <c r="O2190" s="12"/>
      <c r="P2190" s="13"/>
      <c r="Q2190" s="14">
        <f>Tabela1[[#This Row],[QTDE/ Fabricação]]-Tabela1[[#This Row],[QTE]]</f>
        <v>0</v>
      </c>
      <c r="R2190" s="19">
        <f t="shared" si="294"/>
        <v>0</v>
      </c>
      <c r="S2190" s="19">
        <f t="shared" si="293"/>
        <v>0</v>
      </c>
      <c r="T2190" s="20">
        <f t="shared" si="295"/>
        <v>0</v>
      </c>
      <c r="U2190" s="17">
        <f>IFERROR(SUMIF('LISTA DE EMBARQUE'!B:B,MICRO!E:E,'LISTA DE EMBARQUE'!G:G),"")</f>
        <v>0</v>
      </c>
      <c r="V2190" s="12" t="str">
        <f>IFERROR(VLOOKUP(Tabela1[[#This Row],[COD.MDE]],'LISTA DE EMBARQUE'!B:L,11,0),"")</f>
        <v/>
      </c>
      <c r="W2190" s="13" t="str">
        <f>IFERROR(COUNTIF(#REF!,Tabela1[[#This Row],[Colunas5]]),"")</f>
        <v/>
      </c>
      <c r="X2190" s="14">
        <f>Tabela1[[#This Row],[QIANTIDADE EXPEDIDA]]*Tabela1[[#This Row],[PESO UNI]]</f>
        <v>0</v>
      </c>
      <c r="Y2190" s="14">
        <f t="shared" si="296"/>
        <v>0</v>
      </c>
      <c r="Z2190" s="21">
        <f>Tabela1[[#This Row],[PESO TOTAL]]-Tabela1[[#This Row],[Peso Expedido]]</f>
        <v>0</v>
      </c>
      <c r="AA2190" s="18"/>
      <c r="AB2190" s="40" t="s">
        <v>3204</v>
      </c>
      <c r="AC2190" s="40"/>
      <c r="AD2190" s="40"/>
      <c r="AE2190" s="40"/>
      <c r="AF2190" s="40"/>
      <c r="AG2190" s="40"/>
      <c r="AH2190" s="40"/>
      <c r="AI2190" s="40" t="str">
        <f t="shared" si="292"/>
        <v>ok</v>
      </c>
      <c r="AJ2190"/>
      <c r="AK2190" t="str">
        <f>Tabela1[[#This Row],[Coluna1]]&amp;Tabela1[[#This Row],[PEDIDO]]</f>
        <v/>
      </c>
      <c r="AL2190"/>
      <c r="AM2190"/>
      <c r="AN2190"/>
      <c r="AO2190" t="str">
        <f t="shared" si="297"/>
        <v>/</v>
      </c>
      <c r="AP2190" t="str">
        <f>Tabela1[[#This Row],[TAG]]&amp;Tabela1[[#This Row],[PEDIDO]]&amp;Tabela1[[#This Row],[PRODUTO]]</f>
        <v/>
      </c>
      <c r="AQ2190" s="23" t="str">
        <f>Tabela1[[#This Row],[PRODUTO]]&amp;Tabela1[[#This Row],[TAG]]</f>
        <v/>
      </c>
      <c r="AR2190" s="183">
        <f>Tabela1[[#This Row],[PESO TOTAL]]*Tabela1[[#This Row],[MATÉRIA PRIMA]]</f>
        <v>0</v>
      </c>
      <c r="AS2190" s="28">
        <f>Tabela1[[#This Row],[PESO TOTAL]]*Tabela1[[#This Row],[PREPARAÇÃO ]]</f>
        <v>0</v>
      </c>
      <c r="AT2190" s="28">
        <f>Tabela1[[#This Row],[PESO TOTAL]]*Tabela1[[#This Row],[CALDEIRARIA]]</f>
        <v>0</v>
      </c>
      <c r="AU2190" s="28">
        <f>Tabela1[[#This Row],[PESO TOTAL]]*Tabela1[[#This Row],[SOLDA]]</f>
        <v>0</v>
      </c>
      <c r="AV2190" s="28">
        <f>Tabela1[[#This Row],[PESO TOTAL]]*Tabela1[[#This Row],[ACABAMENTO]]</f>
        <v>0</v>
      </c>
      <c r="AW2190" s="28">
        <f>Tabela1[[#This Row],[PESO TOTAL]]*Tabela1[[#This Row],[PRONTO ACABADO]]</f>
        <v>0</v>
      </c>
      <c r="AX2190" s="28">
        <f>Tabela1[[#This Row],[PESO TOTAL]]*Tabela1[[#This Row],[EXPEDIÇÃO ]]</f>
        <v>0</v>
      </c>
      <c r="AY2190" s="28" t="str">
        <f>Tabela1[[#This Row],[PEDIDO]]&amp;Tabela1[[#This Row],[PRODUTO]]</f>
        <v/>
      </c>
      <c r="AZ2190" s="44">
        <f>IF(AF2190="",0,IF(ISTEXT(AF2190),H2190*VALUE(SUBSTITUTE(AF2190,"%",""))/100,H2190*AF2190))-Tabela1[[#This Row],[PRONTO ACABADO2]]</f>
        <v>0</v>
      </c>
      <c r="BA2190" s="44">
        <f>IF(AG2190="",0,IF(ISTEXT(AG2190),H2190*VALUE(SUBSTITUTE(AG2190,"%",""))/100,H2190*AG2190))-Tabela1[[#This Row],[PESO EXPEDIDO2]]</f>
        <v>0</v>
      </c>
      <c r="BB2190" s="44">
        <f t="shared" si="298"/>
        <v>0</v>
      </c>
      <c r="BC2190" s="44">
        <f t="shared" si="299"/>
        <v>0</v>
      </c>
      <c r="BD2190" s="44"/>
    </row>
    <row r="2191" spans="1:56" ht="15.75" hidden="1" customHeight="1" x14ac:dyDescent="0.25">
      <c r="A2191" s="6"/>
      <c r="B2191" s="22"/>
      <c r="C2191" s="7"/>
      <c r="D2191" s="46"/>
      <c r="E2191" s="7"/>
      <c r="F2191" s="7"/>
      <c r="G2191" s="44"/>
      <c r="H2191" s="41">
        <f>Tabela1[[#This Row],[PESO UNI]]*Tabela1[[#This Row],[QTE]]</f>
        <v>0</v>
      </c>
      <c r="I2191" s="7"/>
      <c r="J2191" s="8"/>
      <c r="K2191" s="8"/>
      <c r="L2191" s="9"/>
      <c r="M2191" s="10"/>
      <c r="N2191" s="8"/>
      <c r="O2191" s="12"/>
      <c r="P2191" s="13"/>
      <c r="Q2191" s="14">
        <f>Tabela1[[#This Row],[QTDE/ Fabricação]]-Tabela1[[#This Row],[QTE]]</f>
        <v>0</v>
      </c>
      <c r="R2191" s="19">
        <f t="shared" si="294"/>
        <v>0</v>
      </c>
      <c r="S2191" s="19">
        <f t="shared" si="293"/>
        <v>0</v>
      </c>
      <c r="T2191" s="20">
        <f t="shared" si="295"/>
        <v>0</v>
      </c>
      <c r="U2191" s="17">
        <f>IFERROR(SUMIF('LISTA DE EMBARQUE'!B:B,MICRO!E:E,'LISTA DE EMBARQUE'!G:G),"")</f>
        <v>0</v>
      </c>
      <c r="V2191" s="12" t="str">
        <f>IFERROR(VLOOKUP(Tabela1[[#This Row],[COD.MDE]],'LISTA DE EMBARQUE'!B:L,11,0),"")</f>
        <v/>
      </c>
      <c r="W2191" s="13" t="str">
        <f>IFERROR(COUNTIF(#REF!,Tabela1[[#This Row],[Colunas5]]),"")</f>
        <v/>
      </c>
      <c r="X2191" s="14">
        <f>Tabela1[[#This Row],[QIANTIDADE EXPEDIDA]]*Tabela1[[#This Row],[PESO UNI]]</f>
        <v>0</v>
      </c>
      <c r="Y2191" s="14">
        <f t="shared" si="296"/>
        <v>0</v>
      </c>
      <c r="Z2191" s="21">
        <f>Tabela1[[#This Row],[PESO TOTAL]]-Tabela1[[#This Row],[Peso Expedido]]</f>
        <v>0</v>
      </c>
      <c r="AA2191" s="18"/>
      <c r="AB2191" s="40" t="s">
        <v>3204</v>
      </c>
      <c r="AC2191" s="40"/>
      <c r="AD2191" s="40"/>
      <c r="AE2191" s="40"/>
      <c r="AF2191" s="40"/>
      <c r="AG2191" s="40"/>
      <c r="AH2191" s="40"/>
      <c r="AI2191" s="40" t="str">
        <f t="shared" si="292"/>
        <v>ok</v>
      </c>
      <c r="AJ2191"/>
      <c r="AK2191" t="str">
        <f>Tabela1[[#This Row],[Coluna1]]&amp;Tabela1[[#This Row],[PEDIDO]]</f>
        <v/>
      </c>
      <c r="AL2191"/>
      <c r="AM2191"/>
      <c r="AN2191"/>
      <c r="AO2191" t="str">
        <f t="shared" si="297"/>
        <v>/</v>
      </c>
      <c r="AP2191" t="str">
        <f>Tabela1[[#This Row],[TAG]]&amp;Tabela1[[#This Row],[PEDIDO]]&amp;Tabela1[[#This Row],[PRODUTO]]</f>
        <v/>
      </c>
      <c r="AQ2191" s="23" t="str">
        <f>Tabela1[[#This Row],[PRODUTO]]&amp;Tabela1[[#This Row],[TAG]]</f>
        <v/>
      </c>
      <c r="AR2191" s="183">
        <f>Tabela1[[#This Row],[PESO TOTAL]]*Tabela1[[#This Row],[MATÉRIA PRIMA]]</f>
        <v>0</v>
      </c>
      <c r="AS2191" s="28">
        <f>Tabela1[[#This Row],[PESO TOTAL]]*Tabela1[[#This Row],[PREPARAÇÃO ]]</f>
        <v>0</v>
      </c>
      <c r="AT2191" s="28">
        <f>Tabela1[[#This Row],[PESO TOTAL]]*Tabela1[[#This Row],[CALDEIRARIA]]</f>
        <v>0</v>
      </c>
      <c r="AU2191" s="28">
        <f>Tabela1[[#This Row],[PESO TOTAL]]*Tabela1[[#This Row],[SOLDA]]</f>
        <v>0</v>
      </c>
      <c r="AV2191" s="28">
        <f>Tabela1[[#This Row],[PESO TOTAL]]*Tabela1[[#This Row],[ACABAMENTO]]</f>
        <v>0</v>
      </c>
      <c r="AW2191" s="28">
        <f>Tabela1[[#This Row],[PESO TOTAL]]*Tabela1[[#This Row],[PRONTO ACABADO]]</f>
        <v>0</v>
      </c>
      <c r="AX2191" s="28">
        <f>Tabela1[[#This Row],[PESO TOTAL]]*Tabela1[[#This Row],[EXPEDIÇÃO ]]</f>
        <v>0</v>
      </c>
      <c r="AY2191" s="28" t="str">
        <f>Tabela1[[#This Row],[PEDIDO]]&amp;Tabela1[[#This Row],[PRODUTO]]</f>
        <v/>
      </c>
      <c r="AZ2191" s="44">
        <f>IF(AF2191="",0,IF(ISTEXT(AF2191),H2191*VALUE(SUBSTITUTE(AF2191,"%",""))/100,H2191*AF2191))-Tabela1[[#This Row],[PRONTO ACABADO2]]</f>
        <v>0</v>
      </c>
      <c r="BA2191" s="44">
        <f>IF(AG2191="",0,IF(ISTEXT(AG2191),H2191*VALUE(SUBSTITUTE(AG2191,"%",""))/100,H2191*AG2191))-Tabela1[[#This Row],[PESO EXPEDIDO2]]</f>
        <v>0</v>
      </c>
      <c r="BB2191" s="44">
        <f t="shared" si="298"/>
        <v>0</v>
      </c>
      <c r="BC2191" s="44">
        <f t="shared" si="299"/>
        <v>0</v>
      </c>
      <c r="BD2191" s="44"/>
    </row>
    <row r="2192" spans="1:56" ht="15.75" hidden="1" customHeight="1" x14ac:dyDescent="0.25">
      <c r="A2192" s="6"/>
      <c r="B2192" s="22"/>
      <c r="C2192" s="7"/>
      <c r="D2192" s="46"/>
      <c r="E2192" s="7"/>
      <c r="F2192" s="7"/>
      <c r="G2192" s="44"/>
      <c r="H2192" s="41">
        <f>Tabela1[[#This Row],[PESO UNI]]*Tabela1[[#This Row],[QTE]]</f>
        <v>0</v>
      </c>
      <c r="I2192" s="7"/>
      <c r="J2192" s="8"/>
      <c r="K2192" s="8"/>
      <c r="L2192" s="9"/>
      <c r="M2192" s="10"/>
      <c r="N2192" s="8"/>
      <c r="O2192" s="12"/>
      <c r="P2192" s="13"/>
      <c r="Q2192" s="14">
        <f>Tabela1[[#This Row],[QTDE/ Fabricação]]-Tabela1[[#This Row],[QTE]]</f>
        <v>0</v>
      </c>
      <c r="R2192" s="19">
        <f t="shared" si="294"/>
        <v>0</v>
      </c>
      <c r="S2192" s="19">
        <f t="shared" si="293"/>
        <v>0</v>
      </c>
      <c r="T2192" s="20">
        <f t="shared" si="295"/>
        <v>0</v>
      </c>
      <c r="U2192" s="17">
        <f>IFERROR(SUMIF('LISTA DE EMBARQUE'!B:B,MICRO!E:E,'LISTA DE EMBARQUE'!G:G),"")</f>
        <v>0</v>
      </c>
      <c r="V2192" s="12" t="str">
        <f>IFERROR(VLOOKUP(Tabela1[[#This Row],[COD.MDE]],'LISTA DE EMBARQUE'!B:L,11,0),"")</f>
        <v/>
      </c>
      <c r="W2192" s="13" t="str">
        <f>IFERROR(COUNTIF(#REF!,Tabela1[[#This Row],[Colunas5]]),"")</f>
        <v/>
      </c>
      <c r="X2192" s="14">
        <f>Tabela1[[#This Row],[QIANTIDADE EXPEDIDA]]*Tabela1[[#This Row],[PESO UNI]]</f>
        <v>0</v>
      </c>
      <c r="Y2192" s="14">
        <f t="shared" si="296"/>
        <v>0</v>
      </c>
      <c r="Z2192" s="21">
        <f>Tabela1[[#This Row],[PESO TOTAL]]-Tabela1[[#This Row],[Peso Expedido]]</f>
        <v>0</v>
      </c>
      <c r="AA2192" s="18"/>
      <c r="AB2192" s="40" t="s">
        <v>3204</v>
      </c>
      <c r="AC2192" s="40"/>
      <c r="AD2192" s="40"/>
      <c r="AE2192" s="40"/>
      <c r="AF2192" s="40"/>
      <c r="AG2192" s="40"/>
      <c r="AH2192" s="40"/>
      <c r="AI2192" s="40" t="str">
        <f t="shared" si="292"/>
        <v>ok</v>
      </c>
      <c r="AJ2192"/>
      <c r="AK2192" t="str">
        <f>Tabela1[[#This Row],[Coluna1]]&amp;Tabela1[[#This Row],[PEDIDO]]</f>
        <v/>
      </c>
      <c r="AL2192"/>
      <c r="AM2192"/>
      <c r="AN2192"/>
      <c r="AO2192" t="str">
        <f t="shared" si="297"/>
        <v>/</v>
      </c>
      <c r="AP2192" t="str">
        <f>Tabela1[[#This Row],[TAG]]&amp;Tabela1[[#This Row],[PEDIDO]]&amp;Tabela1[[#This Row],[PRODUTO]]</f>
        <v/>
      </c>
      <c r="AQ2192" s="23" t="str">
        <f>Tabela1[[#This Row],[PRODUTO]]&amp;Tabela1[[#This Row],[TAG]]</f>
        <v/>
      </c>
      <c r="AR2192" s="183">
        <f>Tabela1[[#This Row],[PESO TOTAL]]*Tabela1[[#This Row],[MATÉRIA PRIMA]]</f>
        <v>0</v>
      </c>
      <c r="AS2192" s="28">
        <f>Tabela1[[#This Row],[PESO TOTAL]]*Tabela1[[#This Row],[PREPARAÇÃO ]]</f>
        <v>0</v>
      </c>
      <c r="AT2192" s="28">
        <f>Tabela1[[#This Row],[PESO TOTAL]]*Tabela1[[#This Row],[CALDEIRARIA]]</f>
        <v>0</v>
      </c>
      <c r="AU2192" s="28">
        <f>Tabela1[[#This Row],[PESO TOTAL]]*Tabela1[[#This Row],[SOLDA]]</f>
        <v>0</v>
      </c>
      <c r="AV2192" s="28">
        <f>Tabela1[[#This Row],[PESO TOTAL]]*Tabela1[[#This Row],[ACABAMENTO]]</f>
        <v>0</v>
      </c>
      <c r="AW2192" s="28">
        <f>Tabela1[[#This Row],[PESO TOTAL]]*Tabela1[[#This Row],[PRONTO ACABADO]]</f>
        <v>0</v>
      </c>
      <c r="AX2192" s="28">
        <f>Tabela1[[#This Row],[PESO TOTAL]]*Tabela1[[#This Row],[EXPEDIÇÃO ]]</f>
        <v>0</v>
      </c>
      <c r="AY2192" s="28" t="str">
        <f>Tabela1[[#This Row],[PEDIDO]]&amp;Tabela1[[#This Row],[PRODUTO]]</f>
        <v/>
      </c>
      <c r="AZ2192" s="44">
        <f>IF(AF2192="",0,IF(ISTEXT(AF2192),H2192*VALUE(SUBSTITUTE(AF2192,"%",""))/100,H2192*AF2192))-Tabela1[[#This Row],[PRONTO ACABADO2]]</f>
        <v>0</v>
      </c>
      <c r="BA2192" s="44">
        <f>IF(AG2192="",0,IF(ISTEXT(AG2192),H2192*VALUE(SUBSTITUTE(AG2192,"%",""))/100,H2192*AG2192))-Tabela1[[#This Row],[PESO EXPEDIDO2]]</f>
        <v>0</v>
      </c>
      <c r="BB2192" s="44">
        <f t="shared" si="298"/>
        <v>0</v>
      </c>
      <c r="BC2192" s="44">
        <f t="shared" si="299"/>
        <v>0</v>
      </c>
      <c r="BD2192" s="44"/>
    </row>
    <row r="2193" spans="1:56" ht="15.75" hidden="1" customHeight="1" x14ac:dyDescent="0.25">
      <c r="A2193" s="6"/>
      <c r="B2193" s="22"/>
      <c r="C2193" s="7"/>
      <c r="D2193" s="46"/>
      <c r="E2193" s="7"/>
      <c r="F2193" s="7"/>
      <c r="G2193" s="44"/>
      <c r="H2193" s="41">
        <f>Tabela1[[#This Row],[PESO UNI]]*Tabela1[[#This Row],[QTE]]</f>
        <v>0</v>
      </c>
      <c r="I2193" s="7"/>
      <c r="J2193" s="8"/>
      <c r="K2193" s="8"/>
      <c r="L2193" s="9"/>
      <c r="M2193" s="10"/>
      <c r="N2193" s="8"/>
      <c r="O2193" s="12"/>
      <c r="P2193" s="13"/>
      <c r="Q2193" s="14">
        <f>Tabela1[[#This Row],[QTDE/ Fabricação]]-Tabela1[[#This Row],[QTE]]</f>
        <v>0</v>
      </c>
      <c r="R2193" s="19">
        <f t="shared" si="294"/>
        <v>0</v>
      </c>
      <c r="S2193" s="19">
        <f t="shared" si="293"/>
        <v>0</v>
      </c>
      <c r="T2193" s="20">
        <f t="shared" si="295"/>
        <v>0</v>
      </c>
      <c r="U2193" s="17">
        <f>IFERROR(SUMIF('LISTA DE EMBARQUE'!B:B,MICRO!E:E,'LISTA DE EMBARQUE'!G:G),"")</f>
        <v>0</v>
      </c>
      <c r="V2193" s="12" t="str">
        <f>IFERROR(VLOOKUP(Tabela1[[#This Row],[COD.MDE]],'LISTA DE EMBARQUE'!B:L,11,0),"")</f>
        <v/>
      </c>
      <c r="W2193" s="13" t="str">
        <f>IFERROR(COUNTIF(#REF!,Tabela1[[#This Row],[Colunas5]]),"")</f>
        <v/>
      </c>
      <c r="X2193" s="14">
        <f>Tabela1[[#This Row],[QIANTIDADE EXPEDIDA]]*Tabela1[[#This Row],[PESO UNI]]</f>
        <v>0</v>
      </c>
      <c r="Y2193" s="14">
        <f t="shared" si="296"/>
        <v>0</v>
      </c>
      <c r="Z2193" s="21">
        <f>Tabela1[[#This Row],[PESO TOTAL]]-Tabela1[[#This Row],[Peso Expedido]]</f>
        <v>0</v>
      </c>
      <c r="AA2193" s="18"/>
      <c r="AB2193" s="40" t="s">
        <v>3204</v>
      </c>
      <c r="AC2193" s="40"/>
      <c r="AD2193" s="40"/>
      <c r="AE2193" s="40"/>
      <c r="AF2193" s="40"/>
      <c r="AG2193" s="40"/>
      <c r="AH2193" s="40"/>
      <c r="AI2193" s="40" t="str">
        <f t="shared" ref="AI2193:AI2256" si="300">IF(Z2193&lt;=0,"ok","")</f>
        <v>ok</v>
      </c>
      <c r="AJ2193"/>
      <c r="AK2193" t="str">
        <f>Tabela1[[#This Row],[Coluna1]]&amp;Tabela1[[#This Row],[PEDIDO]]</f>
        <v/>
      </c>
      <c r="AL2193"/>
      <c r="AM2193"/>
      <c r="AN2193"/>
      <c r="AO2193" t="str">
        <f t="shared" si="297"/>
        <v>/</v>
      </c>
      <c r="AP2193" t="str">
        <f>Tabela1[[#This Row],[TAG]]&amp;Tabela1[[#This Row],[PEDIDO]]&amp;Tabela1[[#This Row],[PRODUTO]]</f>
        <v/>
      </c>
      <c r="AQ2193" s="23" t="str">
        <f>Tabela1[[#This Row],[PRODUTO]]&amp;Tabela1[[#This Row],[TAG]]</f>
        <v/>
      </c>
      <c r="AR2193" s="183">
        <f>Tabela1[[#This Row],[PESO TOTAL]]*Tabela1[[#This Row],[MATÉRIA PRIMA]]</f>
        <v>0</v>
      </c>
      <c r="AS2193" s="28">
        <f>Tabela1[[#This Row],[PESO TOTAL]]*Tabela1[[#This Row],[PREPARAÇÃO ]]</f>
        <v>0</v>
      </c>
      <c r="AT2193" s="28">
        <f>Tabela1[[#This Row],[PESO TOTAL]]*Tabela1[[#This Row],[CALDEIRARIA]]</f>
        <v>0</v>
      </c>
      <c r="AU2193" s="28">
        <f>Tabela1[[#This Row],[PESO TOTAL]]*Tabela1[[#This Row],[SOLDA]]</f>
        <v>0</v>
      </c>
      <c r="AV2193" s="28">
        <f>Tabela1[[#This Row],[PESO TOTAL]]*Tabela1[[#This Row],[ACABAMENTO]]</f>
        <v>0</v>
      </c>
      <c r="AW2193" s="28">
        <f>Tabela1[[#This Row],[PESO TOTAL]]*Tabela1[[#This Row],[PRONTO ACABADO]]</f>
        <v>0</v>
      </c>
      <c r="AX2193" s="28">
        <f>Tabela1[[#This Row],[PESO TOTAL]]*Tabela1[[#This Row],[EXPEDIÇÃO ]]</f>
        <v>0</v>
      </c>
      <c r="AY2193" s="28" t="str">
        <f>Tabela1[[#This Row],[PEDIDO]]&amp;Tabela1[[#This Row],[PRODUTO]]</f>
        <v/>
      </c>
      <c r="AZ2193" s="44">
        <f>IF(AF2193="",0,IF(ISTEXT(AF2193),H2193*VALUE(SUBSTITUTE(AF2193,"%",""))/100,H2193*AF2193))-Tabela1[[#This Row],[PRONTO ACABADO2]]</f>
        <v>0</v>
      </c>
      <c r="BA2193" s="44">
        <f>IF(AG2193="",0,IF(ISTEXT(AG2193),H2193*VALUE(SUBSTITUTE(AG2193,"%",""))/100,H2193*AG2193))-Tabela1[[#This Row],[PESO EXPEDIDO2]]</f>
        <v>0</v>
      </c>
      <c r="BB2193" s="44">
        <f t="shared" si="298"/>
        <v>0</v>
      </c>
      <c r="BC2193" s="44">
        <f t="shared" si="299"/>
        <v>0</v>
      </c>
      <c r="BD2193" s="44"/>
    </row>
    <row r="2194" spans="1:56" ht="15.75" hidden="1" customHeight="1" x14ac:dyDescent="0.25">
      <c r="A2194" s="6"/>
      <c r="B2194" s="22"/>
      <c r="C2194" s="7"/>
      <c r="D2194" s="46"/>
      <c r="E2194" s="7"/>
      <c r="F2194" s="7"/>
      <c r="G2194" s="44"/>
      <c r="H2194" s="41">
        <f>Tabela1[[#This Row],[PESO UNI]]*Tabela1[[#This Row],[QTE]]</f>
        <v>0</v>
      </c>
      <c r="I2194" s="7"/>
      <c r="J2194" s="8"/>
      <c r="K2194" s="8"/>
      <c r="L2194" s="9"/>
      <c r="M2194" s="10"/>
      <c r="N2194" s="8"/>
      <c r="O2194" s="12"/>
      <c r="P2194" s="13"/>
      <c r="Q2194" s="14">
        <f>Tabela1[[#This Row],[QTDE/ Fabricação]]-Tabela1[[#This Row],[QTE]]</f>
        <v>0</v>
      </c>
      <c r="R2194" s="19">
        <f t="shared" si="294"/>
        <v>0</v>
      </c>
      <c r="S2194" s="19">
        <f t="shared" si="293"/>
        <v>0</v>
      </c>
      <c r="T2194" s="20">
        <f t="shared" si="295"/>
        <v>0</v>
      </c>
      <c r="U2194" s="17">
        <f>IFERROR(SUMIF('LISTA DE EMBARQUE'!B:B,MICRO!E:E,'LISTA DE EMBARQUE'!G:G),"")</f>
        <v>0</v>
      </c>
      <c r="V2194" s="12" t="str">
        <f>IFERROR(VLOOKUP(Tabela1[[#This Row],[COD.MDE]],'LISTA DE EMBARQUE'!B:L,11,0),"")</f>
        <v/>
      </c>
      <c r="W2194" s="13" t="str">
        <f>IFERROR(COUNTIF(#REF!,Tabela1[[#This Row],[Colunas5]]),"")</f>
        <v/>
      </c>
      <c r="X2194" s="14">
        <f>Tabela1[[#This Row],[QIANTIDADE EXPEDIDA]]*Tabela1[[#This Row],[PESO UNI]]</f>
        <v>0</v>
      </c>
      <c r="Y2194" s="14">
        <f t="shared" si="296"/>
        <v>0</v>
      </c>
      <c r="Z2194" s="21">
        <f>Tabela1[[#This Row],[PESO TOTAL]]-Tabela1[[#This Row],[Peso Expedido]]</f>
        <v>0</v>
      </c>
      <c r="AA2194" s="18"/>
      <c r="AB2194" s="40" t="s">
        <v>3204</v>
      </c>
      <c r="AC2194" s="40"/>
      <c r="AD2194" s="40"/>
      <c r="AE2194" s="40"/>
      <c r="AF2194" s="40"/>
      <c r="AG2194" s="40"/>
      <c r="AH2194" s="40"/>
      <c r="AI2194" s="40" t="str">
        <f t="shared" si="300"/>
        <v>ok</v>
      </c>
      <c r="AJ2194"/>
      <c r="AK2194" t="str">
        <f>Tabela1[[#This Row],[Coluna1]]&amp;Tabela1[[#This Row],[PEDIDO]]</f>
        <v/>
      </c>
      <c r="AL2194"/>
      <c r="AM2194"/>
      <c r="AN2194"/>
      <c r="AO2194" t="str">
        <f t="shared" si="297"/>
        <v>/</v>
      </c>
      <c r="AP2194" t="str">
        <f>Tabela1[[#This Row],[TAG]]&amp;Tabela1[[#This Row],[PEDIDO]]&amp;Tabela1[[#This Row],[PRODUTO]]</f>
        <v/>
      </c>
      <c r="AQ2194" s="23" t="str">
        <f>Tabela1[[#This Row],[PRODUTO]]&amp;Tabela1[[#This Row],[TAG]]</f>
        <v/>
      </c>
      <c r="AR2194" s="183">
        <f>Tabela1[[#This Row],[PESO TOTAL]]*Tabela1[[#This Row],[MATÉRIA PRIMA]]</f>
        <v>0</v>
      </c>
      <c r="AS2194" s="28">
        <f>Tabela1[[#This Row],[PESO TOTAL]]*Tabela1[[#This Row],[PREPARAÇÃO ]]</f>
        <v>0</v>
      </c>
      <c r="AT2194" s="28">
        <f>Tabela1[[#This Row],[PESO TOTAL]]*Tabela1[[#This Row],[CALDEIRARIA]]</f>
        <v>0</v>
      </c>
      <c r="AU2194" s="28">
        <f>Tabela1[[#This Row],[PESO TOTAL]]*Tabela1[[#This Row],[SOLDA]]</f>
        <v>0</v>
      </c>
      <c r="AV2194" s="28">
        <f>Tabela1[[#This Row],[PESO TOTAL]]*Tabela1[[#This Row],[ACABAMENTO]]</f>
        <v>0</v>
      </c>
      <c r="AW2194" s="28">
        <f>Tabela1[[#This Row],[PESO TOTAL]]*Tabela1[[#This Row],[PRONTO ACABADO]]</f>
        <v>0</v>
      </c>
      <c r="AX2194" s="28">
        <f>Tabela1[[#This Row],[PESO TOTAL]]*Tabela1[[#This Row],[EXPEDIÇÃO ]]</f>
        <v>0</v>
      </c>
      <c r="AY2194" s="28" t="str">
        <f>Tabela1[[#This Row],[PEDIDO]]&amp;Tabela1[[#This Row],[PRODUTO]]</f>
        <v/>
      </c>
      <c r="AZ2194" s="44">
        <f>IF(AF2194="",0,IF(ISTEXT(AF2194),H2194*VALUE(SUBSTITUTE(AF2194,"%",""))/100,H2194*AF2194))-Tabela1[[#This Row],[PRONTO ACABADO2]]</f>
        <v>0</v>
      </c>
      <c r="BA2194" s="44">
        <f>IF(AG2194="",0,IF(ISTEXT(AG2194),H2194*VALUE(SUBSTITUTE(AG2194,"%",""))/100,H2194*AG2194))-Tabela1[[#This Row],[PESO EXPEDIDO2]]</f>
        <v>0</v>
      </c>
      <c r="BB2194" s="44">
        <f t="shared" si="298"/>
        <v>0</v>
      </c>
      <c r="BC2194" s="44">
        <f t="shared" si="299"/>
        <v>0</v>
      </c>
      <c r="BD2194" s="44"/>
    </row>
    <row r="2195" spans="1:56" ht="15.75" hidden="1" customHeight="1" x14ac:dyDescent="0.25">
      <c r="A2195" s="6"/>
      <c r="B2195" s="22"/>
      <c r="C2195" s="7"/>
      <c r="D2195" s="46"/>
      <c r="E2195" s="7"/>
      <c r="F2195" s="7"/>
      <c r="G2195" s="44"/>
      <c r="H2195" s="41">
        <f>Tabela1[[#This Row],[PESO UNI]]*Tabela1[[#This Row],[QTE]]</f>
        <v>0</v>
      </c>
      <c r="I2195" s="7"/>
      <c r="J2195" s="8"/>
      <c r="K2195" s="8"/>
      <c r="L2195" s="9"/>
      <c r="M2195" s="10"/>
      <c r="N2195" s="8"/>
      <c r="O2195" s="12"/>
      <c r="P2195" s="13"/>
      <c r="Q2195" s="14">
        <f>Tabela1[[#This Row],[QTDE/ Fabricação]]-Tabela1[[#This Row],[QTE]]</f>
        <v>0</v>
      </c>
      <c r="R2195" s="19">
        <f t="shared" si="294"/>
        <v>0</v>
      </c>
      <c r="S2195" s="19">
        <f t="shared" si="293"/>
        <v>0</v>
      </c>
      <c r="T2195" s="20">
        <f t="shared" si="295"/>
        <v>0</v>
      </c>
      <c r="U2195" s="17">
        <f>IFERROR(SUMIF('LISTA DE EMBARQUE'!B:B,MICRO!E:E,'LISTA DE EMBARQUE'!G:G),"")</f>
        <v>0</v>
      </c>
      <c r="V2195" s="12" t="str">
        <f>IFERROR(VLOOKUP(Tabela1[[#This Row],[COD.MDE]],'LISTA DE EMBARQUE'!B:L,11,0),"")</f>
        <v/>
      </c>
      <c r="W2195" s="13" t="str">
        <f>IFERROR(COUNTIF(#REF!,Tabela1[[#This Row],[Colunas5]]),"")</f>
        <v/>
      </c>
      <c r="X2195" s="14">
        <f>Tabela1[[#This Row],[QIANTIDADE EXPEDIDA]]*Tabela1[[#This Row],[PESO UNI]]</f>
        <v>0</v>
      </c>
      <c r="Y2195" s="14">
        <f t="shared" si="296"/>
        <v>0</v>
      </c>
      <c r="Z2195" s="21">
        <f>Tabela1[[#This Row],[PESO TOTAL]]-Tabela1[[#This Row],[Peso Expedido]]</f>
        <v>0</v>
      </c>
      <c r="AA2195" s="18"/>
      <c r="AB2195" s="40" t="s">
        <v>3204</v>
      </c>
      <c r="AC2195" s="40"/>
      <c r="AD2195" s="40"/>
      <c r="AE2195" s="40"/>
      <c r="AF2195" s="40"/>
      <c r="AG2195" s="40"/>
      <c r="AH2195" s="40"/>
      <c r="AI2195" s="40" t="str">
        <f t="shared" si="300"/>
        <v>ok</v>
      </c>
      <c r="AJ2195"/>
      <c r="AK2195" t="str">
        <f>Tabela1[[#This Row],[Coluna1]]&amp;Tabela1[[#This Row],[PEDIDO]]</f>
        <v/>
      </c>
      <c r="AL2195"/>
      <c r="AM2195"/>
      <c r="AN2195"/>
      <c r="AO2195" t="str">
        <f t="shared" si="297"/>
        <v>/</v>
      </c>
      <c r="AP2195" t="str">
        <f>Tabela1[[#This Row],[TAG]]&amp;Tabela1[[#This Row],[PEDIDO]]&amp;Tabela1[[#This Row],[PRODUTO]]</f>
        <v/>
      </c>
      <c r="AQ2195" s="23" t="str">
        <f>Tabela1[[#This Row],[PRODUTO]]&amp;Tabela1[[#This Row],[TAG]]</f>
        <v/>
      </c>
      <c r="AR2195" s="183">
        <f>Tabela1[[#This Row],[PESO TOTAL]]*Tabela1[[#This Row],[MATÉRIA PRIMA]]</f>
        <v>0</v>
      </c>
      <c r="AS2195" s="28">
        <f>Tabela1[[#This Row],[PESO TOTAL]]*Tabela1[[#This Row],[PREPARAÇÃO ]]</f>
        <v>0</v>
      </c>
      <c r="AT2195" s="28">
        <f>Tabela1[[#This Row],[PESO TOTAL]]*Tabela1[[#This Row],[CALDEIRARIA]]</f>
        <v>0</v>
      </c>
      <c r="AU2195" s="28">
        <f>Tabela1[[#This Row],[PESO TOTAL]]*Tabela1[[#This Row],[SOLDA]]</f>
        <v>0</v>
      </c>
      <c r="AV2195" s="28">
        <f>Tabela1[[#This Row],[PESO TOTAL]]*Tabela1[[#This Row],[ACABAMENTO]]</f>
        <v>0</v>
      </c>
      <c r="AW2195" s="28">
        <f>Tabela1[[#This Row],[PESO TOTAL]]*Tabela1[[#This Row],[PRONTO ACABADO]]</f>
        <v>0</v>
      </c>
      <c r="AX2195" s="28">
        <f>Tabela1[[#This Row],[PESO TOTAL]]*Tabela1[[#This Row],[EXPEDIÇÃO ]]</f>
        <v>0</v>
      </c>
      <c r="AY2195" s="28" t="str">
        <f>Tabela1[[#This Row],[PEDIDO]]&amp;Tabela1[[#This Row],[PRODUTO]]</f>
        <v/>
      </c>
      <c r="AZ2195" s="44">
        <f>IF(AF2195="",0,IF(ISTEXT(AF2195),H2195*VALUE(SUBSTITUTE(AF2195,"%",""))/100,H2195*AF2195))-Tabela1[[#This Row],[PRONTO ACABADO2]]</f>
        <v>0</v>
      </c>
      <c r="BA2195" s="44">
        <f>IF(AG2195="",0,IF(ISTEXT(AG2195),H2195*VALUE(SUBSTITUTE(AG2195,"%",""))/100,H2195*AG2195))-Tabela1[[#This Row],[PESO EXPEDIDO2]]</f>
        <v>0</v>
      </c>
      <c r="BB2195" s="44">
        <f t="shared" si="298"/>
        <v>0</v>
      </c>
      <c r="BC2195" s="44">
        <f t="shared" si="299"/>
        <v>0</v>
      </c>
      <c r="BD2195" s="44"/>
    </row>
    <row r="2196" spans="1:56" ht="15.75" hidden="1" customHeight="1" x14ac:dyDescent="0.25">
      <c r="A2196" s="6"/>
      <c r="B2196" s="22"/>
      <c r="C2196" s="7"/>
      <c r="D2196" s="46"/>
      <c r="E2196" s="7"/>
      <c r="F2196" s="7"/>
      <c r="G2196" s="44"/>
      <c r="H2196" s="41">
        <f>Tabela1[[#This Row],[PESO UNI]]*Tabela1[[#This Row],[QTE]]</f>
        <v>0</v>
      </c>
      <c r="I2196" s="7"/>
      <c r="J2196" s="8"/>
      <c r="K2196" s="8"/>
      <c r="L2196" s="9"/>
      <c r="M2196" s="10"/>
      <c r="N2196" s="8"/>
      <c r="O2196" s="12"/>
      <c r="P2196" s="13"/>
      <c r="Q2196" s="14">
        <f>Tabela1[[#This Row],[QTDE/ Fabricação]]-Tabela1[[#This Row],[QTE]]</f>
        <v>0</v>
      </c>
      <c r="R2196" s="19">
        <f t="shared" si="294"/>
        <v>0</v>
      </c>
      <c r="S2196" s="19">
        <f t="shared" si="293"/>
        <v>0</v>
      </c>
      <c r="T2196" s="20">
        <f t="shared" si="295"/>
        <v>0</v>
      </c>
      <c r="U2196" s="17">
        <f>IFERROR(SUMIF('LISTA DE EMBARQUE'!B:B,MICRO!E:E,'LISTA DE EMBARQUE'!G:G),"")</f>
        <v>0</v>
      </c>
      <c r="V2196" s="12" t="str">
        <f>IFERROR(VLOOKUP(Tabela1[[#This Row],[COD.MDE]],'LISTA DE EMBARQUE'!B:L,11,0),"")</f>
        <v/>
      </c>
      <c r="W2196" s="13" t="str">
        <f>IFERROR(COUNTIF(#REF!,Tabela1[[#This Row],[Colunas5]]),"")</f>
        <v/>
      </c>
      <c r="X2196" s="14">
        <f>Tabela1[[#This Row],[QIANTIDADE EXPEDIDA]]*Tabela1[[#This Row],[PESO UNI]]</f>
        <v>0</v>
      </c>
      <c r="Y2196" s="14">
        <f t="shared" si="296"/>
        <v>0</v>
      </c>
      <c r="Z2196" s="21">
        <f>Tabela1[[#This Row],[PESO TOTAL]]-Tabela1[[#This Row],[Peso Expedido]]</f>
        <v>0</v>
      </c>
      <c r="AA2196" s="18"/>
      <c r="AB2196" s="40" t="s">
        <v>3204</v>
      </c>
      <c r="AC2196" s="40"/>
      <c r="AD2196" s="40"/>
      <c r="AE2196" s="40"/>
      <c r="AF2196" s="40"/>
      <c r="AG2196" s="40"/>
      <c r="AH2196" s="40"/>
      <c r="AI2196" s="40" t="str">
        <f t="shared" si="300"/>
        <v>ok</v>
      </c>
      <c r="AJ2196"/>
      <c r="AK2196" t="str">
        <f>Tabela1[[#This Row],[Coluna1]]&amp;Tabela1[[#This Row],[PEDIDO]]</f>
        <v/>
      </c>
      <c r="AL2196"/>
      <c r="AM2196"/>
      <c r="AN2196"/>
      <c r="AO2196" t="str">
        <f t="shared" si="297"/>
        <v>/</v>
      </c>
      <c r="AP2196" t="str">
        <f>Tabela1[[#This Row],[TAG]]&amp;Tabela1[[#This Row],[PEDIDO]]&amp;Tabela1[[#This Row],[PRODUTO]]</f>
        <v/>
      </c>
      <c r="AQ2196" s="23" t="str">
        <f>Tabela1[[#This Row],[PRODUTO]]&amp;Tabela1[[#This Row],[TAG]]</f>
        <v/>
      </c>
      <c r="AR2196" s="183">
        <f>Tabela1[[#This Row],[PESO TOTAL]]*Tabela1[[#This Row],[MATÉRIA PRIMA]]</f>
        <v>0</v>
      </c>
      <c r="AS2196" s="28">
        <f>Tabela1[[#This Row],[PESO TOTAL]]*Tabela1[[#This Row],[PREPARAÇÃO ]]</f>
        <v>0</v>
      </c>
      <c r="AT2196" s="28">
        <f>Tabela1[[#This Row],[PESO TOTAL]]*Tabela1[[#This Row],[CALDEIRARIA]]</f>
        <v>0</v>
      </c>
      <c r="AU2196" s="28">
        <f>Tabela1[[#This Row],[PESO TOTAL]]*Tabela1[[#This Row],[SOLDA]]</f>
        <v>0</v>
      </c>
      <c r="AV2196" s="28">
        <f>Tabela1[[#This Row],[PESO TOTAL]]*Tabela1[[#This Row],[ACABAMENTO]]</f>
        <v>0</v>
      </c>
      <c r="AW2196" s="28">
        <f>Tabela1[[#This Row],[PESO TOTAL]]*Tabela1[[#This Row],[PRONTO ACABADO]]</f>
        <v>0</v>
      </c>
      <c r="AX2196" s="28">
        <f>Tabela1[[#This Row],[PESO TOTAL]]*Tabela1[[#This Row],[EXPEDIÇÃO ]]</f>
        <v>0</v>
      </c>
      <c r="AY2196" s="28" t="str">
        <f>Tabela1[[#This Row],[PEDIDO]]&amp;Tabela1[[#This Row],[PRODUTO]]</f>
        <v/>
      </c>
      <c r="AZ2196" s="44">
        <f>IF(AF2196="",0,IF(ISTEXT(AF2196),H2196*VALUE(SUBSTITUTE(AF2196,"%",""))/100,H2196*AF2196))-Tabela1[[#This Row],[PRONTO ACABADO2]]</f>
        <v>0</v>
      </c>
      <c r="BA2196" s="44">
        <f>IF(AG2196="",0,IF(ISTEXT(AG2196),H2196*VALUE(SUBSTITUTE(AG2196,"%",""))/100,H2196*AG2196))-Tabela1[[#This Row],[PESO EXPEDIDO2]]</f>
        <v>0</v>
      </c>
      <c r="BB2196" s="44">
        <f t="shared" si="298"/>
        <v>0</v>
      </c>
      <c r="BC2196" s="44">
        <f t="shared" si="299"/>
        <v>0</v>
      </c>
      <c r="BD2196" s="44"/>
    </row>
    <row r="2197" spans="1:56" ht="15.75" hidden="1" customHeight="1" x14ac:dyDescent="0.25">
      <c r="A2197" s="6"/>
      <c r="B2197" s="22"/>
      <c r="C2197" s="7"/>
      <c r="D2197" s="46"/>
      <c r="E2197" s="7"/>
      <c r="F2197" s="7"/>
      <c r="G2197" s="44"/>
      <c r="H2197" s="41">
        <f>Tabela1[[#This Row],[PESO UNI]]*Tabela1[[#This Row],[QTE]]</f>
        <v>0</v>
      </c>
      <c r="I2197" s="7"/>
      <c r="J2197" s="8"/>
      <c r="K2197" s="8"/>
      <c r="L2197" s="9"/>
      <c r="M2197" s="10"/>
      <c r="N2197" s="8"/>
      <c r="O2197" s="12"/>
      <c r="P2197" s="13"/>
      <c r="Q2197" s="14">
        <f>Tabela1[[#This Row],[QTDE/ Fabricação]]-Tabela1[[#This Row],[QTE]]</f>
        <v>0</v>
      </c>
      <c r="R2197" s="19">
        <f t="shared" si="294"/>
        <v>0</v>
      </c>
      <c r="S2197" s="19">
        <f t="shared" si="293"/>
        <v>0</v>
      </c>
      <c r="T2197" s="20">
        <f t="shared" si="295"/>
        <v>0</v>
      </c>
      <c r="U2197" s="17">
        <f>IFERROR(SUMIF('LISTA DE EMBARQUE'!B:B,MICRO!E:E,'LISTA DE EMBARQUE'!G:G),"")</f>
        <v>0</v>
      </c>
      <c r="V2197" s="12" t="str">
        <f>IFERROR(VLOOKUP(Tabela1[[#This Row],[COD.MDE]],'LISTA DE EMBARQUE'!B:L,11,0),"")</f>
        <v/>
      </c>
      <c r="W2197" s="13" t="str">
        <f>IFERROR(COUNTIF(#REF!,Tabela1[[#This Row],[Colunas5]]),"")</f>
        <v/>
      </c>
      <c r="X2197" s="14">
        <f>Tabela1[[#This Row],[QIANTIDADE EXPEDIDA]]*Tabela1[[#This Row],[PESO UNI]]</f>
        <v>0</v>
      </c>
      <c r="Y2197" s="14">
        <f t="shared" si="296"/>
        <v>0</v>
      </c>
      <c r="Z2197" s="21">
        <f>Tabela1[[#This Row],[PESO TOTAL]]-Tabela1[[#This Row],[Peso Expedido]]</f>
        <v>0</v>
      </c>
      <c r="AA2197" s="18"/>
      <c r="AB2197" s="40" t="s">
        <v>3204</v>
      </c>
      <c r="AC2197" s="40"/>
      <c r="AD2197" s="40"/>
      <c r="AE2197" s="40"/>
      <c r="AF2197" s="40"/>
      <c r="AG2197" s="40"/>
      <c r="AH2197" s="40"/>
      <c r="AI2197" s="40" t="str">
        <f t="shared" si="300"/>
        <v>ok</v>
      </c>
      <c r="AJ2197"/>
      <c r="AK2197" t="str">
        <f>Tabela1[[#This Row],[Coluna1]]&amp;Tabela1[[#This Row],[PEDIDO]]</f>
        <v/>
      </c>
      <c r="AL2197"/>
      <c r="AM2197"/>
      <c r="AN2197"/>
      <c r="AO2197" t="str">
        <f t="shared" si="297"/>
        <v>/</v>
      </c>
      <c r="AP2197" t="str">
        <f>Tabela1[[#This Row],[TAG]]&amp;Tabela1[[#This Row],[PEDIDO]]&amp;Tabela1[[#This Row],[PRODUTO]]</f>
        <v/>
      </c>
      <c r="AQ2197" s="23" t="str">
        <f>Tabela1[[#This Row],[PRODUTO]]&amp;Tabela1[[#This Row],[TAG]]</f>
        <v/>
      </c>
      <c r="AR2197" s="183">
        <f>Tabela1[[#This Row],[PESO TOTAL]]*Tabela1[[#This Row],[MATÉRIA PRIMA]]</f>
        <v>0</v>
      </c>
      <c r="AS2197" s="28">
        <f>Tabela1[[#This Row],[PESO TOTAL]]*Tabela1[[#This Row],[PREPARAÇÃO ]]</f>
        <v>0</v>
      </c>
      <c r="AT2197" s="28">
        <f>Tabela1[[#This Row],[PESO TOTAL]]*Tabela1[[#This Row],[CALDEIRARIA]]</f>
        <v>0</v>
      </c>
      <c r="AU2197" s="28">
        <f>Tabela1[[#This Row],[PESO TOTAL]]*Tabela1[[#This Row],[SOLDA]]</f>
        <v>0</v>
      </c>
      <c r="AV2197" s="28">
        <f>Tabela1[[#This Row],[PESO TOTAL]]*Tabela1[[#This Row],[ACABAMENTO]]</f>
        <v>0</v>
      </c>
      <c r="AW2197" s="28">
        <f>Tabela1[[#This Row],[PESO TOTAL]]*Tabela1[[#This Row],[PRONTO ACABADO]]</f>
        <v>0</v>
      </c>
      <c r="AX2197" s="28">
        <f>Tabela1[[#This Row],[PESO TOTAL]]*Tabela1[[#This Row],[EXPEDIÇÃO ]]</f>
        <v>0</v>
      </c>
      <c r="AY2197" s="28" t="str">
        <f>Tabela1[[#This Row],[PEDIDO]]&amp;Tabela1[[#This Row],[PRODUTO]]</f>
        <v/>
      </c>
      <c r="AZ2197" s="44">
        <f>IF(AF2197="",0,IF(ISTEXT(AF2197),H2197*VALUE(SUBSTITUTE(AF2197,"%",""))/100,H2197*AF2197))-Tabela1[[#This Row],[PRONTO ACABADO2]]</f>
        <v>0</v>
      </c>
      <c r="BA2197" s="44">
        <f>IF(AG2197="",0,IF(ISTEXT(AG2197),H2197*VALUE(SUBSTITUTE(AG2197,"%",""))/100,H2197*AG2197))-Tabela1[[#This Row],[PESO EXPEDIDO2]]</f>
        <v>0</v>
      </c>
      <c r="BB2197" s="44">
        <f t="shared" si="298"/>
        <v>0</v>
      </c>
      <c r="BC2197" s="44">
        <f t="shared" si="299"/>
        <v>0</v>
      </c>
      <c r="BD2197" s="44"/>
    </row>
    <row r="2198" spans="1:56" ht="15.75" hidden="1" customHeight="1" x14ac:dyDescent="0.25">
      <c r="A2198" s="6"/>
      <c r="B2198" s="22"/>
      <c r="C2198" s="7"/>
      <c r="D2198" s="46"/>
      <c r="E2198" s="7"/>
      <c r="F2198" s="7"/>
      <c r="G2198" s="44"/>
      <c r="H2198" s="41">
        <f>Tabela1[[#This Row],[PESO UNI]]*Tabela1[[#This Row],[QTE]]</f>
        <v>0</v>
      </c>
      <c r="I2198" s="7"/>
      <c r="J2198" s="8"/>
      <c r="K2198" s="8"/>
      <c r="L2198" s="9"/>
      <c r="M2198" s="10"/>
      <c r="N2198" s="8"/>
      <c r="O2198" s="12"/>
      <c r="P2198" s="13"/>
      <c r="Q2198" s="14">
        <f>Tabela1[[#This Row],[QTDE/ Fabricação]]-Tabela1[[#This Row],[QTE]]</f>
        <v>0</v>
      </c>
      <c r="R2198" s="19">
        <f t="shared" si="294"/>
        <v>0</v>
      </c>
      <c r="S2198" s="19">
        <f t="shared" si="293"/>
        <v>0</v>
      </c>
      <c r="T2198" s="20">
        <f t="shared" si="295"/>
        <v>0</v>
      </c>
      <c r="U2198" s="17">
        <f>IFERROR(SUMIF('LISTA DE EMBARQUE'!B:B,MICRO!E:E,'LISTA DE EMBARQUE'!G:G),"")</f>
        <v>0</v>
      </c>
      <c r="V2198" s="12" t="str">
        <f>IFERROR(VLOOKUP(Tabela1[[#This Row],[COD.MDE]],'LISTA DE EMBARQUE'!B:L,11,0),"")</f>
        <v/>
      </c>
      <c r="W2198" s="13" t="str">
        <f>IFERROR(COUNTIF(#REF!,Tabela1[[#This Row],[Colunas5]]),"")</f>
        <v/>
      </c>
      <c r="X2198" s="14">
        <f>Tabela1[[#This Row],[QIANTIDADE EXPEDIDA]]*Tabela1[[#This Row],[PESO UNI]]</f>
        <v>0</v>
      </c>
      <c r="Y2198" s="14">
        <f t="shared" si="296"/>
        <v>0</v>
      </c>
      <c r="Z2198" s="21">
        <f>Tabela1[[#This Row],[PESO TOTAL]]-Tabela1[[#This Row],[Peso Expedido]]</f>
        <v>0</v>
      </c>
      <c r="AA2198" s="18"/>
      <c r="AB2198" s="40">
        <v>0.9</v>
      </c>
      <c r="AC2198" s="40"/>
      <c r="AD2198" s="40"/>
      <c r="AE2198" s="40"/>
      <c r="AF2198" s="40"/>
      <c r="AG2198" s="40"/>
      <c r="AH2198" s="40"/>
      <c r="AI2198" s="40" t="str">
        <f t="shared" si="300"/>
        <v>ok</v>
      </c>
      <c r="AJ2198"/>
      <c r="AK2198" t="str">
        <f>Tabela1[[#This Row],[Coluna1]]&amp;Tabela1[[#This Row],[PEDIDO]]</f>
        <v/>
      </c>
      <c r="AL2198"/>
      <c r="AM2198"/>
      <c r="AN2198"/>
      <c r="AO2198" t="str">
        <f t="shared" si="297"/>
        <v>/</v>
      </c>
      <c r="AP2198" t="str">
        <f>Tabela1[[#This Row],[TAG]]&amp;Tabela1[[#This Row],[PEDIDO]]&amp;Tabela1[[#This Row],[PRODUTO]]</f>
        <v/>
      </c>
      <c r="AQ2198" s="23" t="str">
        <f>Tabela1[[#This Row],[PRODUTO]]&amp;Tabela1[[#This Row],[TAG]]</f>
        <v/>
      </c>
      <c r="AR2198" s="183">
        <f>Tabela1[[#This Row],[PESO TOTAL]]*Tabela1[[#This Row],[MATÉRIA PRIMA]]</f>
        <v>0</v>
      </c>
      <c r="AS2198" s="28">
        <f>Tabela1[[#This Row],[PESO TOTAL]]*Tabela1[[#This Row],[PREPARAÇÃO ]]</f>
        <v>0</v>
      </c>
      <c r="AT2198" s="28">
        <f>Tabela1[[#This Row],[PESO TOTAL]]*Tabela1[[#This Row],[CALDEIRARIA]]</f>
        <v>0</v>
      </c>
      <c r="AU2198" s="28">
        <f>Tabela1[[#This Row],[PESO TOTAL]]*Tabela1[[#This Row],[SOLDA]]</f>
        <v>0</v>
      </c>
      <c r="AV2198" s="28">
        <f>Tabela1[[#This Row],[PESO TOTAL]]*Tabela1[[#This Row],[ACABAMENTO]]</f>
        <v>0</v>
      </c>
      <c r="AW2198" s="28">
        <f>Tabela1[[#This Row],[PESO TOTAL]]*Tabela1[[#This Row],[PRONTO ACABADO]]</f>
        <v>0</v>
      </c>
      <c r="AX2198" s="28">
        <f>Tabela1[[#This Row],[PESO TOTAL]]*Tabela1[[#This Row],[EXPEDIÇÃO ]]</f>
        <v>0</v>
      </c>
      <c r="AY2198" s="28" t="str">
        <f>Tabela1[[#This Row],[PEDIDO]]&amp;Tabela1[[#This Row],[PRODUTO]]</f>
        <v/>
      </c>
      <c r="AZ2198" s="44">
        <f>IF(AF2198="",0,IF(ISTEXT(AF2198),H2198*VALUE(SUBSTITUTE(AF2198,"%",""))/100,H2198*AF2198))-Tabela1[[#This Row],[PRONTO ACABADO2]]</f>
        <v>0</v>
      </c>
      <c r="BA2198" s="44">
        <f>IF(AG2198="",0,IF(ISTEXT(AG2198),H2198*VALUE(SUBSTITUTE(AG2198,"%",""))/100,H2198*AG2198))-Tabela1[[#This Row],[PESO EXPEDIDO2]]</f>
        <v>0</v>
      </c>
      <c r="BB2198" s="44">
        <f t="shared" si="298"/>
        <v>0</v>
      </c>
      <c r="BC2198" s="44">
        <f t="shared" si="299"/>
        <v>0</v>
      </c>
      <c r="BD2198" s="44"/>
    </row>
    <row r="2199" spans="1:56" ht="15.75" hidden="1" customHeight="1" x14ac:dyDescent="0.25">
      <c r="A2199" s="6"/>
      <c r="B2199" s="22"/>
      <c r="C2199" s="7"/>
      <c r="D2199" s="46"/>
      <c r="E2199" s="7"/>
      <c r="F2199" s="7"/>
      <c r="G2199" s="44"/>
      <c r="H2199" s="41">
        <f>Tabela1[[#This Row],[PESO UNI]]*Tabela1[[#This Row],[QTE]]</f>
        <v>0</v>
      </c>
      <c r="I2199" s="7"/>
      <c r="J2199" s="8"/>
      <c r="K2199" s="8"/>
      <c r="L2199" s="9"/>
      <c r="M2199" s="10"/>
      <c r="N2199" s="8"/>
      <c r="O2199" s="12"/>
      <c r="P2199" s="13"/>
      <c r="Q2199" s="14">
        <f>Tabela1[[#This Row],[QTDE/ Fabricação]]-Tabela1[[#This Row],[QTE]]</f>
        <v>0</v>
      </c>
      <c r="R2199" s="19">
        <f t="shared" si="294"/>
        <v>0</v>
      </c>
      <c r="S2199" s="19">
        <f t="shared" si="293"/>
        <v>0</v>
      </c>
      <c r="T2199" s="20">
        <f t="shared" si="295"/>
        <v>0</v>
      </c>
      <c r="U2199" s="17">
        <f>IFERROR(SUMIF('LISTA DE EMBARQUE'!B:B,MICRO!E:E,'LISTA DE EMBARQUE'!G:G),"")</f>
        <v>0</v>
      </c>
      <c r="V2199" s="12" t="str">
        <f>IFERROR(VLOOKUP(Tabela1[[#This Row],[COD.MDE]],'LISTA DE EMBARQUE'!B:L,11,0),"")</f>
        <v/>
      </c>
      <c r="W2199" s="13" t="str">
        <f>IFERROR(COUNTIF(#REF!,Tabela1[[#This Row],[Colunas5]]),"")</f>
        <v/>
      </c>
      <c r="X2199" s="14">
        <f>Tabela1[[#This Row],[QIANTIDADE EXPEDIDA]]*Tabela1[[#This Row],[PESO UNI]]</f>
        <v>0</v>
      </c>
      <c r="Y2199" s="14">
        <f t="shared" si="296"/>
        <v>0</v>
      </c>
      <c r="Z2199" s="21">
        <f>Tabela1[[#This Row],[PESO TOTAL]]-Tabela1[[#This Row],[Peso Expedido]]</f>
        <v>0</v>
      </c>
      <c r="AA2199" s="18"/>
      <c r="AB2199" s="40">
        <v>0.9</v>
      </c>
      <c r="AC2199" s="40"/>
      <c r="AD2199" s="40"/>
      <c r="AE2199" s="40"/>
      <c r="AF2199" s="40"/>
      <c r="AG2199" s="40"/>
      <c r="AH2199" s="40"/>
      <c r="AI2199" s="40" t="str">
        <f t="shared" si="300"/>
        <v>ok</v>
      </c>
      <c r="AJ2199"/>
      <c r="AK2199" t="str">
        <f>Tabela1[[#This Row],[Coluna1]]&amp;Tabela1[[#This Row],[PEDIDO]]</f>
        <v/>
      </c>
      <c r="AL2199"/>
      <c r="AM2199"/>
      <c r="AN2199"/>
      <c r="AO2199" t="str">
        <f t="shared" si="297"/>
        <v>/</v>
      </c>
      <c r="AP2199" t="str">
        <f>Tabela1[[#This Row],[TAG]]&amp;Tabela1[[#This Row],[PEDIDO]]&amp;Tabela1[[#This Row],[PRODUTO]]</f>
        <v/>
      </c>
      <c r="AQ2199" s="23" t="str">
        <f>Tabela1[[#This Row],[PRODUTO]]&amp;Tabela1[[#This Row],[TAG]]</f>
        <v/>
      </c>
      <c r="AR2199" s="183">
        <f>Tabela1[[#This Row],[PESO TOTAL]]*Tabela1[[#This Row],[MATÉRIA PRIMA]]</f>
        <v>0</v>
      </c>
      <c r="AS2199" s="28">
        <f>Tabela1[[#This Row],[PESO TOTAL]]*Tabela1[[#This Row],[PREPARAÇÃO ]]</f>
        <v>0</v>
      </c>
      <c r="AT2199" s="28">
        <f>Tabela1[[#This Row],[PESO TOTAL]]*Tabela1[[#This Row],[CALDEIRARIA]]</f>
        <v>0</v>
      </c>
      <c r="AU2199" s="28">
        <f>Tabela1[[#This Row],[PESO TOTAL]]*Tabela1[[#This Row],[SOLDA]]</f>
        <v>0</v>
      </c>
      <c r="AV2199" s="28">
        <f>Tabela1[[#This Row],[PESO TOTAL]]*Tabela1[[#This Row],[ACABAMENTO]]</f>
        <v>0</v>
      </c>
      <c r="AW2199" s="28">
        <f>Tabela1[[#This Row],[PESO TOTAL]]*Tabela1[[#This Row],[PRONTO ACABADO]]</f>
        <v>0</v>
      </c>
      <c r="AX2199" s="28">
        <f>Tabela1[[#This Row],[PESO TOTAL]]*Tabela1[[#This Row],[EXPEDIÇÃO ]]</f>
        <v>0</v>
      </c>
      <c r="AY2199" s="28" t="str">
        <f>Tabela1[[#This Row],[PEDIDO]]&amp;Tabela1[[#This Row],[PRODUTO]]</f>
        <v/>
      </c>
      <c r="AZ2199" s="44">
        <f>IF(AF2199="",0,IF(ISTEXT(AF2199),H2199*VALUE(SUBSTITUTE(AF2199,"%",""))/100,H2199*AF2199))-Tabela1[[#This Row],[PRONTO ACABADO2]]</f>
        <v>0</v>
      </c>
      <c r="BA2199" s="44">
        <f>IF(AG2199="",0,IF(ISTEXT(AG2199),H2199*VALUE(SUBSTITUTE(AG2199,"%",""))/100,H2199*AG2199))-Tabela1[[#This Row],[PESO EXPEDIDO2]]</f>
        <v>0</v>
      </c>
      <c r="BB2199" s="44">
        <f t="shared" si="298"/>
        <v>0</v>
      </c>
      <c r="BC2199" s="44">
        <f t="shared" si="299"/>
        <v>0</v>
      </c>
      <c r="BD2199" s="44"/>
    </row>
    <row r="2200" spans="1:56" ht="15.75" hidden="1" customHeight="1" x14ac:dyDescent="0.25">
      <c r="A2200" s="6"/>
      <c r="B2200" s="22"/>
      <c r="C2200" s="7"/>
      <c r="D2200" s="46"/>
      <c r="E2200" s="7"/>
      <c r="F2200" s="7"/>
      <c r="G2200" s="44"/>
      <c r="H2200" s="41">
        <f>Tabela1[[#This Row],[PESO UNI]]*Tabela1[[#This Row],[QTE]]</f>
        <v>0</v>
      </c>
      <c r="I2200" s="7"/>
      <c r="J2200" s="8"/>
      <c r="K2200" s="8"/>
      <c r="L2200" s="9"/>
      <c r="M2200" s="10"/>
      <c r="N2200" s="8"/>
      <c r="O2200" s="12"/>
      <c r="P2200" s="13"/>
      <c r="Q2200" s="14">
        <f>Tabela1[[#This Row],[QTDE/ Fabricação]]-Tabela1[[#This Row],[QTE]]</f>
        <v>0</v>
      </c>
      <c r="R2200" s="19">
        <f t="shared" si="294"/>
        <v>0</v>
      </c>
      <c r="S2200" s="19">
        <f t="shared" si="293"/>
        <v>0</v>
      </c>
      <c r="T2200" s="20">
        <f t="shared" si="295"/>
        <v>0</v>
      </c>
      <c r="U2200" s="17">
        <f>IFERROR(SUMIF('LISTA DE EMBARQUE'!B:B,MICRO!E:E,'LISTA DE EMBARQUE'!G:G),"")</f>
        <v>0</v>
      </c>
      <c r="V2200" s="12" t="str">
        <f>IFERROR(VLOOKUP(Tabela1[[#This Row],[COD.MDE]],'LISTA DE EMBARQUE'!B:L,11,0),"")</f>
        <v/>
      </c>
      <c r="W2200" s="13" t="str">
        <f>IFERROR(COUNTIF(#REF!,Tabela1[[#This Row],[Colunas5]]),"")</f>
        <v/>
      </c>
      <c r="X2200" s="14">
        <f>Tabela1[[#This Row],[QIANTIDADE EXPEDIDA]]*Tabela1[[#This Row],[PESO UNI]]</f>
        <v>0</v>
      </c>
      <c r="Y2200" s="14">
        <f t="shared" si="296"/>
        <v>0</v>
      </c>
      <c r="Z2200" s="21">
        <f>Tabela1[[#This Row],[PESO TOTAL]]-Tabela1[[#This Row],[Peso Expedido]]</f>
        <v>0</v>
      </c>
      <c r="AA2200" s="18"/>
      <c r="AB2200" s="40">
        <v>0.9</v>
      </c>
      <c r="AC2200" s="40"/>
      <c r="AD2200" s="40"/>
      <c r="AE2200" s="40"/>
      <c r="AF2200" s="40"/>
      <c r="AG2200" s="40"/>
      <c r="AH2200" s="40"/>
      <c r="AI2200" s="40" t="str">
        <f t="shared" si="300"/>
        <v>ok</v>
      </c>
      <c r="AJ2200"/>
      <c r="AK2200" t="str">
        <f>Tabela1[[#This Row],[Coluna1]]&amp;Tabela1[[#This Row],[PEDIDO]]</f>
        <v/>
      </c>
      <c r="AL2200"/>
      <c r="AM2200"/>
      <c r="AN2200"/>
      <c r="AO2200" t="str">
        <f t="shared" si="297"/>
        <v>/</v>
      </c>
      <c r="AP2200" t="str">
        <f>Tabela1[[#This Row],[TAG]]&amp;Tabela1[[#This Row],[PEDIDO]]&amp;Tabela1[[#This Row],[PRODUTO]]</f>
        <v/>
      </c>
      <c r="AQ2200" s="23" t="str">
        <f>Tabela1[[#This Row],[PRODUTO]]&amp;Tabela1[[#This Row],[TAG]]</f>
        <v/>
      </c>
      <c r="AR2200" s="183">
        <f>Tabela1[[#This Row],[PESO TOTAL]]*Tabela1[[#This Row],[MATÉRIA PRIMA]]</f>
        <v>0</v>
      </c>
      <c r="AS2200" s="28">
        <f>Tabela1[[#This Row],[PESO TOTAL]]*Tabela1[[#This Row],[PREPARAÇÃO ]]</f>
        <v>0</v>
      </c>
      <c r="AT2200" s="28">
        <f>Tabela1[[#This Row],[PESO TOTAL]]*Tabela1[[#This Row],[CALDEIRARIA]]</f>
        <v>0</v>
      </c>
      <c r="AU2200" s="28">
        <f>Tabela1[[#This Row],[PESO TOTAL]]*Tabela1[[#This Row],[SOLDA]]</f>
        <v>0</v>
      </c>
      <c r="AV2200" s="28">
        <f>Tabela1[[#This Row],[PESO TOTAL]]*Tabela1[[#This Row],[ACABAMENTO]]</f>
        <v>0</v>
      </c>
      <c r="AW2200" s="28">
        <f>Tabela1[[#This Row],[PESO TOTAL]]*Tabela1[[#This Row],[PRONTO ACABADO]]</f>
        <v>0</v>
      </c>
      <c r="AX2200" s="28">
        <f>Tabela1[[#This Row],[PESO TOTAL]]*Tabela1[[#This Row],[EXPEDIÇÃO ]]</f>
        <v>0</v>
      </c>
      <c r="AY2200" s="28" t="str">
        <f>Tabela1[[#This Row],[PEDIDO]]&amp;Tabela1[[#This Row],[PRODUTO]]</f>
        <v/>
      </c>
      <c r="AZ2200" s="44">
        <f>IF(AF2200="",0,IF(ISTEXT(AF2200),H2200*VALUE(SUBSTITUTE(AF2200,"%",""))/100,H2200*AF2200))-Tabela1[[#This Row],[PRONTO ACABADO2]]</f>
        <v>0</v>
      </c>
      <c r="BA2200" s="44">
        <f>IF(AG2200="",0,IF(ISTEXT(AG2200),H2200*VALUE(SUBSTITUTE(AG2200,"%",""))/100,H2200*AG2200))-Tabela1[[#This Row],[PESO EXPEDIDO2]]</f>
        <v>0</v>
      </c>
      <c r="BB2200" s="44">
        <f t="shared" si="298"/>
        <v>0</v>
      </c>
      <c r="BC2200" s="44">
        <f t="shared" si="299"/>
        <v>0</v>
      </c>
      <c r="BD2200" s="44"/>
    </row>
    <row r="2201" spans="1:56" ht="15.75" hidden="1" customHeight="1" x14ac:dyDescent="0.25">
      <c r="A2201" s="6"/>
      <c r="B2201" s="22"/>
      <c r="C2201" s="7"/>
      <c r="D2201" s="46"/>
      <c r="E2201" s="7"/>
      <c r="F2201" s="7"/>
      <c r="G2201" s="44"/>
      <c r="H2201" s="41">
        <f>Tabela1[[#This Row],[PESO UNI]]*Tabela1[[#This Row],[QTE]]</f>
        <v>0</v>
      </c>
      <c r="I2201" s="7"/>
      <c r="J2201" s="8"/>
      <c r="K2201" s="8"/>
      <c r="L2201" s="9"/>
      <c r="M2201" s="10"/>
      <c r="N2201" s="8"/>
      <c r="O2201" s="12"/>
      <c r="P2201" s="13"/>
      <c r="Q2201" s="14">
        <f>Tabela1[[#This Row],[QTDE/ Fabricação]]-Tabela1[[#This Row],[QTE]]</f>
        <v>0</v>
      </c>
      <c r="R2201" s="19">
        <f t="shared" si="294"/>
        <v>0</v>
      </c>
      <c r="S2201" s="19">
        <f t="shared" si="293"/>
        <v>0</v>
      </c>
      <c r="T2201" s="20">
        <f t="shared" si="295"/>
        <v>0</v>
      </c>
      <c r="U2201" s="17">
        <f>IFERROR(SUMIF('LISTA DE EMBARQUE'!B:B,MICRO!E:E,'LISTA DE EMBARQUE'!G:G),"")</f>
        <v>0</v>
      </c>
      <c r="V2201" s="12" t="str">
        <f>IFERROR(VLOOKUP(Tabela1[[#This Row],[COD.MDE]],'LISTA DE EMBARQUE'!B:L,11,0),"")</f>
        <v/>
      </c>
      <c r="W2201" s="13" t="str">
        <f>IFERROR(COUNTIF(#REF!,Tabela1[[#This Row],[Colunas5]]),"")</f>
        <v/>
      </c>
      <c r="X2201" s="14">
        <f>Tabela1[[#This Row],[QIANTIDADE EXPEDIDA]]*Tabela1[[#This Row],[PESO UNI]]</f>
        <v>0</v>
      </c>
      <c r="Y2201" s="14">
        <f t="shared" si="296"/>
        <v>0</v>
      </c>
      <c r="Z2201" s="21">
        <f>Tabela1[[#This Row],[PESO TOTAL]]-Tabela1[[#This Row],[Peso Expedido]]</f>
        <v>0</v>
      </c>
      <c r="AA2201" s="18"/>
      <c r="AB2201" s="40">
        <v>0.9</v>
      </c>
      <c r="AC2201" s="40"/>
      <c r="AD2201" s="40"/>
      <c r="AE2201" s="40"/>
      <c r="AF2201" s="40"/>
      <c r="AG2201" s="40"/>
      <c r="AH2201" s="40"/>
      <c r="AI2201" s="40" t="str">
        <f t="shared" si="300"/>
        <v>ok</v>
      </c>
      <c r="AJ2201"/>
      <c r="AK2201" t="str">
        <f>Tabela1[[#This Row],[Coluna1]]&amp;Tabela1[[#This Row],[PEDIDO]]</f>
        <v/>
      </c>
      <c r="AL2201"/>
      <c r="AM2201"/>
      <c r="AN2201"/>
      <c r="AO2201" t="str">
        <f t="shared" si="297"/>
        <v>/</v>
      </c>
      <c r="AP2201" t="str">
        <f>Tabela1[[#This Row],[TAG]]&amp;Tabela1[[#This Row],[PEDIDO]]&amp;Tabela1[[#This Row],[PRODUTO]]</f>
        <v/>
      </c>
      <c r="AQ2201" s="23" t="str">
        <f>Tabela1[[#This Row],[PRODUTO]]&amp;Tabela1[[#This Row],[TAG]]</f>
        <v/>
      </c>
      <c r="AR2201" s="183">
        <f>Tabela1[[#This Row],[PESO TOTAL]]*Tabela1[[#This Row],[MATÉRIA PRIMA]]</f>
        <v>0</v>
      </c>
      <c r="AS2201" s="28">
        <f>Tabela1[[#This Row],[PESO TOTAL]]*Tabela1[[#This Row],[PREPARAÇÃO ]]</f>
        <v>0</v>
      </c>
      <c r="AT2201" s="28">
        <f>Tabela1[[#This Row],[PESO TOTAL]]*Tabela1[[#This Row],[CALDEIRARIA]]</f>
        <v>0</v>
      </c>
      <c r="AU2201" s="28">
        <f>Tabela1[[#This Row],[PESO TOTAL]]*Tabela1[[#This Row],[SOLDA]]</f>
        <v>0</v>
      </c>
      <c r="AV2201" s="28">
        <f>Tabela1[[#This Row],[PESO TOTAL]]*Tabela1[[#This Row],[ACABAMENTO]]</f>
        <v>0</v>
      </c>
      <c r="AW2201" s="28">
        <f>Tabela1[[#This Row],[PESO TOTAL]]*Tabela1[[#This Row],[PRONTO ACABADO]]</f>
        <v>0</v>
      </c>
      <c r="AX2201" s="28">
        <f>Tabela1[[#This Row],[PESO TOTAL]]*Tabela1[[#This Row],[EXPEDIÇÃO ]]</f>
        <v>0</v>
      </c>
      <c r="AY2201" s="28" t="str">
        <f>Tabela1[[#This Row],[PEDIDO]]&amp;Tabela1[[#This Row],[PRODUTO]]</f>
        <v/>
      </c>
      <c r="AZ2201" s="44">
        <f>IF(AF2201="",0,IF(ISTEXT(AF2201),H2201*VALUE(SUBSTITUTE(AF2201,"%",""))/100,H2201*AF2201))-Tabela1[[#This Row],[PRONTO ACABADO2]]</f>
        <v>0</v>
      </c>
      <c r="BA2201" s="44">
        <f>IF(AG2201="",0,IF(ISTEXT(AG2201),H2201*VALUE(SUBSTITUTE(AG2201,"%",""))/100,H2201*AG2201))-Tabela1[[#This Row],[PESO EXPEDIDO2]]</f>
        <v>0</v>
      </c>
      <c r="BB2201" s="44">
        <f t="shared" si="298"/>
        <v>0</v>
      </c>
      <c r="BC2201" s="44">
        <f t="shared" si="299"/>
        <v>0</v>
      </c>
      <c r="BD2201" s="44"/>
    </row>
    <row r="2202" spans="1:56" ht="15.75" hidden="1" customHeight="1" x14ac:dyDescent="0.25">
      <c r="A2202" s="6"/>
      <c r="B2202" s="22"/>
      <c r="C2202" s="7"/>
      <c r="D2202" s="46"/>
      <c r="E2202" s="7"/>
      <c r="F2202" s="7"/>
      <c r="G2202" s="44"/>
      <c r="H2202" s="41">
        <f>Tabela1[[#This Row],[PESO UNI]]*Tabela1[[#This Row],[QTE]]</f>
        <v>0</v>
      </c>
      <c r="I2202" s="7"/>
      <c r="J2202" s="8"/>
      <c r="K2202" s="8"/>
      <c r="L2202" s="9"/>
      <c r="M2202" s="10"/>
      <c r="N2202" s="8"/>
      <c r="O2202" s="12"/>
      <c r="P2202" s="13"/>
      <c r="Q2202" s="14">
        <f>Tabela1[[#This Row],[QTDE/ Fabricação]]-Tabela1[[#This Row],[QTE]]</f>
        <v>0</v>
      </c>
      <c r="R2202" s="19">
        <f t="shared" si="294"/>
        <v>0</v>
      </c>
      <c r="S2202" s="19">
        <f t="shared" si="293"/>
        <v>0</v>
      </c>
      <c r="T2202" s="20">
        <f t="shared" si="295"/>
        <v>0</v>
      </c>
      <c r="U2202" s="17">
        <f>IFERROR(SUMIF('LISTA DE EMBARQUE'!B:B,MICRO!E:E,'LISTA DE EMBARQUE'!G:G),"")</f>
        <v>0</v>
      </c>
      <c r="V2202" s="12" t="str">
        <f>IFERROR(VLOOKUP(Tabela1[[#This Row],[COD.MDE]],'LISTA DE EMBARQUE'!B:L,11,0),"")</f>
        <v/>
      </c>
      <c r="W2202" s="13" t="str">
        <f>IFERROR(COUNTIF(#REF!,Tabela1[[#This Row],[Colunas5]]),"")</f>
        <v/>
      </c>
      <c r="X2202" s="14">
        <f>Tabela1[[#This Row],[QIANTIDADE EXPEDIDA]]*Tabela1[[#This Row],[PESO UNI]]</f>
        <v>0</v>
      </c>
      <c r="Y2202" s="14">
        <f t="shared" si="296"/>
        <v>0</v>
      </c>
      <c r="Z2202" s="21">
        <f>Tabela1[[#This Row],[PESO TOTAL]]-Tabela1[[#This Row],[Peso Expedido]]</f>
        <v>0</v>
      </c>
      <c r="AA2202" s="18"/>
      <c r="AB2202" s="40">
        <v>0.9</v>
      </c>
      <c r="AC2202" s="40"/>
      <c r="AD2202" s="40"/>
      <c r="AE2202" s="40"/>
      <c r="AF2202" s="40"/>
      <c r="AG2202" s="40"/>
      <c r="AH2202" s="40"/>
      <c r="AI2202" s="40" t="str">
        <f t="shared" si="300"/>
        <v>ok</v>
      </c>
      <c r="AJ2202"/>
      <c r="AK2202" t="str">
        <f>Tabela1[[#This Row],[Coluna1]]&amp;Tabela1[[#This Row],[PEDIDO]]</f>
        <v/>
      </c>
      <c r="AL2202"/>
      <c r="AM2202"/>
      <c r="AN2202"/>
      <c r="AO2202" t="str">
        <f t="shared" si="297"/>
        <v>/</v>
      </c>
      <c r="AP2202" t="str">
        <f>Tabela1[[#This Row],[TAG]]&amp;Tabela1[[#This Row],[PEDIDO]]&amp;Tabela1[[#This Row],[PRODUTO]]</f>
        <v/>
      </c>
      <c r="AQ2202" s="23" t="str">
        <f>Tabela1[[#This Row],[PRODUTO]]&amp;Tabela1[[#This Row],[TAG]]</f>
        <v/>
      </c>
      <c r="AR2202" s="183">
        <f>Tabela1[[#This Row],[PESO TOTAL]]*Tabela1[[#This Row],[MATÉRIA PRIMA]]</f>
        <v>0</v>
      </c>
      <c r="AS2202" s="28">
        <f>Tabela1[[#This Row],[PESO TOTAL]]*Tabela1[[#This Row],[PREPARAÇÃO ]]</f>
        <v>0</v>
      </c>
      <c r="AT2202" s="28">
        <f>Tabela1[[#This Row],[PESO TOTAL]]*Tabela1[[#This Row],[CALDEIRARIA]]</f>
        <v>0</v>
      </c>
      <c r="AU2202" s="28">
        <f>Tabela1[[#This Row],[PESO TOTAL]]*Tabela1[[#This Row],[SOLDA]]</f>
        <v>0</v>
      </c>
      <c r="AV2202" s="28">
        <f>Tabela1[[#This Row],[PESO TOTAL]]*Tabela1[[#This Row],[ACABAMENTO]]</f>
        <v>0</v>
      </c>
      <c r="AW2202" s="28">
        <f>Tabela1[[#This Row],[PESO TOTAL]]*Tabela1[[#This Row],[PRONTO ACABADO]]</f>
        <v>0</v>
      </c>
      <c r="AX2202" s="28">
        <f>Tabela1[[#This Row],[PESO TOTAL]]*Tabela1[[#This Row],[EXPEDIÇÃO ]]</f>
        <v>0</v>
      </c>
      <c r="AY2202" s="28" t="str">
        <f>Tabela1[[#This Row],[PEDIDO]]&amp;Tabela1[[#This Row],[PRODUTO]]</f>
        <v/>
      </c>
      <c r="AZ2202" s="44">
        <f>IF(AF2202="",0,IF(ISTEXT(AF2202),H2202*VALUE(SUBSTITUTE(AF2202,"%",""))/100,H2202*AF2202))-Tabela1[[#This Row],[PRONTO ACABADO2]]</f>
        <v>0</v>
      </c>
      <c r="BA2202" s="44">
        <f>IF(AG2202="",0,IF(ISTEXT(AG2202),H2202*VALUE(SUBSTITUTE(AG2202,"%",""))/100,H2202*AG2202))-Tabela1[[#This Row],[PESO EXPEDIDO2]]</f>
        <v>0</v>
      </c>
      <c r="BB2202" s="44">
        <f t="shared" si="298"/>
        <v>0</v>
      </c>
      <c r="BC2202" s="44">
        <f t="shared" si="299"/>
        <v>0</v>
      </c>
      <c r="BD2202" s="44"/>
    </row>
    <row r="2203" spans="1:56" ht="15.75" hidden="1" customHeight="1" x14ac:dyDescent="0.25">
      <c r="A2203" s="6"/>
      <c r="B2203" s="22"/>
      <c r="C2203" s="7"/>
      <c r="D2203" s="46"/>
      <c r="E2203" s="7"/>
      <c r="F2203" s="7"/>
      <c r="G2203" s="44"/>
      <c r="H2203" s="41">
        <f>Tabela1[[#This Row],[PESO UNI]]*Tabela1[[#This Row],[QTE]]</f>
        <v>0</v>
      </c>
      <c r="I2203" s="7"/>
      <c r="J2203" s="8"/>
      <c r="K2203" s="8"/>
      <c r="L2203" s="9"/>
      <c r="M2203" s="10"/>
      <c r="N2203" s="8"/>
      <c r="O2203" s="12"/>
      <c r="P2203" s="13"/>
      <c r="Q2203" s="14">
        <f>Tabela1[[#This Row],[QTDE/ Fabricação]]-Tabela1[[#This Row],[QTE]]</f>
        <v>0</v>
      </c>
      <c r="R2203" s="19">
        <f t="shared" si="294"/>
        <v>0</v>
      </c>
      <c r="S2203" s="19">
        <f t="shared" si="293"/>
        <v>0</v>
      </c>
      <c r="T2203" s="20">
        <f t="shared" si="295"/>
        <v>0</v>
      </c>
      <c r="U2203" s="17">
        <f>IFERROR(SUMIF('LISTA DE EMBARQUE'!B:B,MICRO!E:E,'LISTA DE EMBARQUE'!G:G),"")</f>
        <v>0</v>
      </c>
      <c r="V2203" s="12" t="str">
        <f>IFERROR(VLOOKUP(Tabela1[[#This Row],[COD.MDE]],'LISTA DE EMBARQUE'!B:L,11,0),"")</f>
        <v/>
      </c>
      <c r="W2203" s="13" t="str">
        <f>IFERROR(COUNTIF(#REF!,Tabela1[[#This Row],[Colunas5]]),"")</f>
        <v/>
      </c>
      <c r="X2203" s="14">
        <f>Tabela1[[#This Row],[QIANTIDADE EXPEDIDA]]*Tabela1[[#This Row],[PESO UNI]]</f>
        <v>0</v>
      </c>
      <c r="Y2203" s="14">
        <f t="shared" si="296"/>
        <v>0</v>
      </c>
      <c r="Z2203" s="21">
        <f>Tabela1[[#This Row],[PESO TOTAL]]-Tabela1[[#This Row],[Peso Expedido]]</f>
        <v>0</v>
      </c>
      <c r="AA2203" s="18"/>
      <c r="AB2203" s="40">
        <v>0.9</v>
      </c>
      <c r="AC2203" s="40"/>
      <c r="AD2203" s="40"/>
      <c r="AE2203" s="40"/>
      <c r="AF2203" s="40"/>
      <c r="AG2203" s="40"/>
      <c r="AH2203" s="40"/>
      <c r="AI2203" s="40" t="str">
        <f t="shared" si="300"/>
        <v>ok</v>
      </c>
      <c r="AJ2203"/>
      <c r="AK2203" t="str">
        <f>Tabela1[[#This Row],[Coluna1]]&amp;Tabela1[[#This Row],[PEDIDO]]</f>
        <v/>
      </c>
      <c r="AL2203"/>
      <c r="AM2203"/>
      <c r="AN2203"/>
      <c r="AO2203" t="str">
        <f t="shared" si="297"/>
        <v>/</v>
      </c>
      <c r="AP2203" t="str">
        <f>Tabela1[[#This Row],[TAG]]&amp;Tabela1[[#This Row],[PEDIDO]]&amp;Tabela1[[#This Row],[PRODUTO]]</f>
        <v/>
      </c>
      <c r="AQ2203" s="23" t="str">
        <f>Tabela1[[#This Row],[PRODUTO]]&amp;Tabela1[[#This Row],[TAG]]</f>
        <v/>
      </c>
      <c r="AR2203" s="183">
        <f>Tabela1[[#This Row],[PESO TOTAL]]*Tabela1[[#This Row],[MATÉRIA PRIMA]]</f>
        <v>0</v>
      </c>
      <c r="AS2203" s="28">
        <f>Tabela1[[#This Row],[PESO TOTAL]]*Tabela1[[#This Row],[PREPARAÇÃO ]]</f>
        <v>0</v>
      </c>
      <c r="AT2203" s="28">
        <f>Tabela1[[#This Row],[PESO TOTAL]]*Tabela1[[#This Row],[CALDEIRARIA]]</f>
        <v>0</v>
      </c>
      <c r="AU2203" s="28">
        <f>Tabela1[[#This Row],[PESO TOTAL]]*Tabela1[[#This Row],[SOLDA]]</f>
        <v>0</v>
      </c>
      <c r="AV2203" s="28">
        <f>Tabela1[[#This Row],[PESO TOTAL]]*Tabela1[[#This Row],[ACABAMENTO]]</f>
        <v>0</v>
      </c>
      <c r="AW2203" s="28">
        <f>Tabela1[[#This Row],[PESO TOTAL]]*Tabela1[[#This Row],[PRONTO ACABADO]]</f>
        <v>0</v>
      </c>
      <c r="AX2203" s="28">
        <f>Tabela1[[#This Row],[PESO TOTAL]]*Tabela1[[#This Row],[EXPEDIÇÃO ]]</f>
        <v>0</v>
      </c>
      <c r="AY2203" s="28" t="str">
        <f>Tabela1[[#This Row],[PEDIDO]]&amp;Tabela1[[#This Row],[PRODUTO]]</f>
        <v/>
      </c>
      <c r="AZ2203" s="44">
        <f>IF(AF2203="",0,IF(ISTEXT(AF2203),H2203*VALUE(SUBSTITUTE(AF2203,"%",""))/100,H2203*AF2203))-Tabela1[[#This Row],[PRONTO ACABADO2]]</f>
        <v>0</v>
      </c>
      <c r="BA2203" s="44">
        <f>IF(AG2203="",0,IF(ISTEXT(AG2203),H2203*VALUE(SUBSTITUTE(AG2203,"%",""))/100,H2203*AG2203))-Tabela1[[#This Row],[PESO EXPEDIDO2]]</f>
        <v>0</v>
      </c>
      <c r="BB2203" s="44">
        <f t="shared" si="298"/>
        <v>0</v>
      </c>
      <c r="BC2203" s="44">
        <f t="shared" si="299"/>
        <v>0</v>
      </c>
      <c r="BD2203" s="44"/>
    </row>
    <row r="2204" spans="1:56" ht="15.75" hidden="1" customHeight="1" x14ac:dyDescent="0.25">
      <c r="A2204" s="6"/>
      <c r="B2204" s="22"/>
      <c r="C2204" s="7"/>
      <c r="D2204" s="46"/>
      <c r="E2204" s="7"/>
      <c r="F2204" s="7"/>
      <c r="G2204" s="44"/>
      <c r="H2204" s="41">
        <f>Tabela1[[#This Row],[PESO UNI]]*Tabela1[[#This Row],[QTE]]</f>
        <v>0</v>
      </c>
      <c r="I2204" s="7"/>
      <c r="J2204" s="8"/>
      <c r="K2204" s="8"/>
      <c r="L2204" s="9"/>
      <c r="M2204" s="10"/>
      <c r="N2204" s="8"/>
      <c r="O2204" s="12"/>
      <c r="P2204" s="13"/>
      <c r="Q2204" s="14">
        <f>Tabela1[[#This Row],[QTDE/ Fabricação]]-Tabela1[[#This Row],[QTE]]</f>
        <v>0</v>
      </c>
      <c r="R2204" s="19">
        <f t="shared" si="294"/>
        <v>0</v>
      </c>
      <c r="S2204" s="19">
        <f t="shared" si="293"/>
        <v>0</v>
      </c>
      <c r="T2204" s="20">
        <f t="shared" si="295"/>
        <v>0</v>
      </c>
      <c r="U2204" s="17">
        <f>IFERROR(SUMIF('LISTA DE EMBARQUE'!B:B,MICRO!E:E,'LISTA DE EMBARQUE'!G:G),"")</f>
        <v>0</v>
      </c>
      <c r="V2204" s="12" t="str">
        <f>IFERROR(VLOOKUP(Tabela1[[#This Row],[COD.MDE]],'LISTA DE EMBARQUE'!B:L,11,0),"")</f>
        <v/>
      </c>
      <c r="W2204" s="13" t="str">
        <f>IFERROR(COUNTIF(#REF!,Tabela1[[#This Row],[Colunas5]]),"")</f>
        <v/>
      </c>
      <c r="X2204" s="14">
        <f>Tabela1[[#This Row],[QIANTIDADE EXPEDIDA]]*Tabela1[[#This Row],[PESO UNI]]</f>
        <v>0</v>
      </c>
      <c r="Y2204" s="14">
        <f t="shared" si="296"/>
        <v>0</v>
      </c>
      <c r="Z2204" s="21">
        <f>Tabela1[[#This Row],[PESO TOTAL]]-Tabela1[[#This Row],[Peso Expedido]]</f>
        <v>0</v>
      </c>
      <c r="AA2204" s="18"/>
      <c r="AB2204" s="40">
        <v>0.9</v>
      </c>
      <c r="AC2204" s="40"/>
      <c r="AD2204" s="40"/>
      <c r="AE2204" s="40"/>
      <c r="AF2204" s="40"/>
      <c r="AG2204" s="40"/>
      <c r="AH2204" s="40"/>
      <c r="AI2204" s="40" t="str">
        <f t="shared" si="300"/>
        <v>ok</v>
      </c>
      <c r="AJ2204"/>
      <c r="AK2204" t="str">
        <f>Tabela1[[#This Row],[Coluna1]]&amp;Tabela1[[#This Row],[PEDIDO]]</f>
        <v/>
      </c>
      <c r="AL2204"/>
      <c r="AM2204"/>
      <c r="AN2204"/>
      <c r="AO2204" t="str">
        <f t="shared" si="297"/>
        <v>/</v>
      </c>
      <c r="AP2204" t="str">
        <f>Tabela1[[#This Row],[TAG]]&amp;Tabela1[[#This Row],[PEDIDO]]&amp;Tabela1[[#This Row],[PRODUTO]]</f>
        <v/>
      </c>
      <c r="AQ2204" s="23" t="str">
        <f>Tabela1[[#This Row],[PRODUTO]]&amp;Tabela1[[#This Row],[TAG]]</f>
        <v/>
      </c>
      <c r="AR2204" s="183">
        <f>Tabela1[[#This Row],[PESO TOTAL]]*Tabela1[[#This Row],[MATÉRIA PRIMA]]</f>
        <v>0</v>
      </c>
      <c r="AS2204" s="28">
        <f>Tabela1[[#This Row],[PESO TOTAL]]*Tabela1[[#This Row],[PREPARAÇÃO ]]</f>
        <v>0</v>
      </c>
      <c r="AT2204" s="28">
        <f>Tabela1[[#This Row],[PESO TOTAL]]*Tabela1[[#This Row],[CALDEIRARIA]]</f>
        <v>0</v>
      </c>
      <c r="AU2204" s="28">
        <f>Tabela1[[#This Row],[PESO TOTAL]]*Tabela1[[#This Row],[SOLDA]]</f>
        <v>0</v>
      </c>
      <c r="AV2204" s="28">
        <f>Tabela1[[#This Row],[PESO TOTAL]]*Tabela1[[#This Row],[ACABAMENTO]]</f>
        <v>0</v>
      </c>
      <c r="AW2204" s="28">
        <f>Tabela1[[#This Row],[PESO TOTAL]]*Tabela1[[#This Row],[PRONTO ACABADO]]</f>
        <v>0</v>
      </c>
      <c r="AX2204" s="28">
        <f>Tabela1[[#This Row],[PESO TOTAL]]*Tabela1[[#This Row],[EXPEDIÇÃO ]]</f>
        <v>0</v>
      </c>
      <c r="AY2204" s="28" t="str">
        <f>Tabela1[[#This Row],[PEDIDO]]&amp;Tabela1[[#This Row],[PRODUTO]]</f>
        <v/>
      </c>
      <c r="AZ2204" s="44">
        <f>IF(AF2204="",0,IF(ISTEXT(AF2204),H2204*VALUE(SUBSTITUTE(AF2204,"%",""))/100,H2204*AF2204))-Tabela1[[#This Row],[PRONTO ACABADO2]]</f>
        <v>0</v>
      </c>
      <c r="BA2204" s="44">
        <f>IF(AG2204="",0,IF(ISTEXT(AG2204),H2204*VALUE(SUBSTITUTE(AG2204,"%",""))/100,H2204*AG2204))-Tabela1[[#This Row],[PESO EXPEDIDO2]]</f>
        <v>0</v>
      </c>
      <c r="BB2204" s="44">
        <f t="shared" si="298"/>
        <v>0</v>
      </c>
      <c r="BC2204" s="44">
        <f t="shared" si="299"/>
        <v>0</v>
      </c>
      <c r="BD2204" s="44"/>
    </row>
    <row r="2205" spans="1:56" ht="15.75" hidden="1" customHeight="1" x14ac:dyDescent="0.25">
      <c r="A2205" s="6"/>
      <c r="B2205" s="22"/>
      <c r="C2205" s="7"/>
      <c r="D2205" s="46"/>
      <c r="E2205" s="7"/>
      <c r="F2205" s="7"/>
      <c r="G2205" s="44"/>
      <c r="H2205" s="41">
        <f>Tabela1[[#This Row],[PESO UNI]]*Tabela1[[#This Row],[QTE]]</f>
        <v>0</v>
      </c>
      <c r="I2205" s="7"/>
      <c r="J2205" s="8"/>
      <c r="K2205" s="8"/>
      <c r="L2205" s="9"/>
      <c r="M2205" s="10"/>
      <c r="N2205" s="8"/>
      <c r="O2205" s="12"/>
      <c r="P2205" s="13"/>
      <c r="Q2205" s="14">
        <f>Tabela1[[#This Row],[QTDE/ Fabricação]]-Tabela1[[#This Row],[QTE]]</f>
        <v>0</v>
      </c>
      <c r="R2205" s="19">
        <f t="shared" si="294"/>
        <v>0</v>
      </c>
      <c r="S2205" s="19">
        <f t="shared" si="293"/>
        <v>0</v>
      </c>
      <c r="T2205" s="20">
        <f t="shared" si="295"/>
        <v>0</v>
      </c>
      <c r="U2205" s="17">
        <f>IFERROR(SUMIF('LISTA DE EMBARQUE'!B:B,MICRO!E:E,'LISTA DE EMBARQUE'!G:G),"")</f>
        <v>0</v>
      </c>
      <c r="V2205" s="12" t="str">
        <f>IFERROR(VLOOKUP(Tabela1[[#This Row],[COD.MDE]],'LISTA DE EMBARQUE'!B:L,11,0),"")</f>
        <v/>
      </c>
      <c r="W2205" s="13" t="str">
        <f>IFERROR(COUNTIF(#REF!,Tabela1[[#This Row],[Colunas5]]),"")</f>
        <v/>
      </c>
      <c r="X2205" s="14">
        <f>Tabela1[[#This Row],[QIANTIDADE EXPEDIDA]]*Tabela1[[#This Row],[PESO UNI]]</f>
        <v>0</v>
      </c>
      <c r="Y2205" s="14">
        <f t="shared" si="296"/>
        <v>0</v>
      </c>
      <c r="Z2205" s="21">
        <f>Tabela1[[#This Row],[PESO TOTAL]]-Tabela1[[#This Row],[Peso Expedido]]</f>
        <v>0</v>
      </c>
      <c r="AA2205" s="18"/>
      <c r="AB2205" s="40">
        <v>0.9</v>
      </c>
      <c r="AC2205" s="40"/>
      <c r="AD2205" s="40"/>
      <c r="AE2205" s="40"/>
      <c r="AF2205" s="40"/>
      <c r="AG2205" s="40"/>
      <c r="AH2205" s="40"/>
      <c r="AI2205" s="40" t="str">
        <f t="shared" si="300"/>
        <v>ok</v>
      </c>
      <c r="AJ2205"/>
      <c r="AK2205" t="str">
        <f>Tabela1[[#This Row],[Coluna1]]&amp;Tabela1[[#This Row],[PEDIDO]]</f>
        <v/>
      </c>
      <c r="AL2205"/>
      <c r="AM2205"/>
      <c r="AN2205"/>
      <c r="AO2205" t="str">
        <f t="shared" si="297"/>
        <v>/</v>
      </c>
      <c r="AP2205" t="str">
        <f>Tabela1[[#This Row],[TAG]]&amp;Tabela1[[#This Row],[PEDIDO]]&amp;Tabela1[[#This Row],[PRODUTO]]</f>
        <v/>
      </c>
      <c r="AQ2205" s="23" t="str">
        <f>Tabela1[[#This Row],[PRODUTO]]&amp;Tabela1[[#This Row],[TAG]]</f>
        <v/>
      </c>
      <c r="AR2205" s="183">
        <f>Tabela1[[#This Row],[PESO TOTAL]]*Tabela1[[#This Row],[MATÉRIA PRIMA]]</f>
        <v>0</v>
      </c>
      <c r="AS2205" s="28">
        <f>Tabela1[[#This Row],[PESO TOTAL]]*Tabela1[[#This Row],[PREPARAÇÃO ]]</f>
        <v>0</v>
      </c>
      <c r="AT2205" s="28">
        <f>Tabela1[[#This Row],[PESO TOTAL]]*Tabela1[[#This Row],[CALDEIRARIA]]</f>
        <v>0</v>
      </c>
      <c r="AU2205" s="28">
        <f>Tabela1[[#This Row],[PESO TOTAL]]*Tabela1[[#This Row],[SOLDA]]</f>
        <v>0</v>
      </c>
      <c r="AV2205" s="28">
        <f>Tabela1[[#This Row],[PESO TOTAL]]*Tabela1[[#This Row],[ACABAMENTO]]</f>
        <v>0</v>
      </c>
      <c r="AW2205" s="28">
        <f>Tabela1[[#This Row],[PESO TOTAL]]*Tabela1[[#This Row],[PRONTO ACABADO]]</f>
        <v>0</v>
      </c>
      <c r="AX2205" s="28">
        <f>Tabela1[[#This Row],[PESO TOTAL]]*Tabela1[[#This Row],[EXPEDIÇÃO ]]</f>
        <v>0</v>
      </c>
      <c r="AY2205" s="28" t="str">
        <f>Tabela1[[#This Row],[PEDIDO]]&amp;Tabela1[[#This Row],[PRODUTO]]</f>
        <v/>
      </c>
      <c r="AZ2205" s="44">
        <f>IF(AF2205="",0,IF(ISTEXT(AF2205),H2205*VALUE(SUBSTITUTE(AF2205,"%",""))/100,H2205*AF2205))-Tabela1[[#This Row],[PRONTO ACABADO2]]</f>
        <v>0</v>
      </c>
      <c r="BA2205" s="44">
        <f>IF(AG2205="",0,IF(ISTEXT(AG2205),H2205*VALUE(SUBSTITUTE(AG2205,"%",""))/100,H2205*AG2205))-Tabela1[[#This Row],[PESO EXPEDIDO2]]</f>
        <v>0</v>
      </c>
      <c r="BB2205" s="44">
        <f t="shared" si="298"/>
        <v>0</v>
      </c>
      <c r="BC2205" s="44">
        <f t="shared" si="299"/>
        <v>0</v>
      </c>
      <c r="BD2205" s="44"/>
    </row>
    <row r="2206" spans="1:56" ht="15.75" hidden="1" customHeight="1" x14ac:dyDescent="0.25">
      <c r="A2206" s="6"/>
      <c r="B2206" s="22"/>
      <c r="C2206" s="7"/>
      <c r="D2206" s="46"/>
      <c r="E2206" s="7"/>
      <c r="F2206" s="7"/>
      <c r="G2206" s="44"/>
      <c r="H2206" s="41">
        <f>Tabela1[[#This Row],[PESO UNI]]*Tabela1[[#This Row],[QTE]]</f>
        <v>0</v>
      </c>
      <c r="I2206" s="7"/>
      <c r="J2206" s="8"/>
      <c r="K2206" s="8"/>
      <c r="L2206" s="9"/>
      <c r="M2206" s="10"/>
      <c r="N2206" s="8"/>
      <c r="O2206" s="12"/>
      <c r="P2206" s="13"/>
      <c r="Q2206" s="14">
        <f>Tabela1[[#This Row],[QTDE/ Fabricação]]-Tabela1[[#This Row],[QTE]]</f>
        <v>0</v>
      </c>
      <c r="R2206" s="19">
        <f t="shared" si="294"/>
        <v>0</v>
      </c>
      <c r="S2206" s="19">
        <f t="shared" si="293"/>
        <v>0</v>
      </c>
      <c r="T2206" s="20">
        <f t="shared" si="295"/>
        <v>0</v>
      </c>
      <c r="U2206" s="17">
        <f>IFERROR(SUMIF('LISTA DE EMBARQUE'!B:B,MICRO!E:E,'LISTA DE EMBARQUE'!G:G),"")</f>
        <v>0</v>
      </c>
      <c r="V2206" s="12" t="str">
        <f>IFERROR(VLOOKUP(Tabela1[[#This Row],[COD.MDE]],'LISTA DE EMBARQUE'!B:L,11,0),"")</f>
        <v/>
      </c>
      <c r="W2206" s="13" t="str">
        <f>IFERROR(COUNTIF(#REF!,Tabela1[[#This Row],[Colunas5]]),"")</f>
        <v/>
      </c>
      <c r="X2206" s="14">
        <f>Tabela1[[#This Row],[QIANTIDADE EXPEDIDA]]*Tabela1[[#This Row],[PESO UNI]]</f>
        <v>0</v>
      </c>
      <c r="Y2206" s="14">
        <f t="shared" si="296"/>
        <v>0</v>
      </c>
      <c r="Z2206" s="21">
        <f>Tabela1[[#This Row],[PESO TOTAL]]-Tabela1[[#This Row],[Peso Expedido]]</f>
        <v>0</v>
      </c>
      <c r="AA2206" s="18"/>
      <c r="AB2206" s="40" t="s">
        <v>3204</v>
      </c>
      <c r="AC2206" s="40"/>
      <c r="AD2206" s="40"/>
      <c r="AE2206" s="40"/>
      <c r="AF2206" s="40"/>
      <c r="AG2206" s="40"/>
      <c r="AH2206" s="40"/>
      <c r="AI2206" s="40" t="str">
        <f t="shared" si="300"/>
        <v>ok</v>
      </c>
      <c r="AJ2206"/>
      <c r="AK2206" t="str">
        <f>Tabela1[[#This Row],[Coluna1]]&amp;Tabela1[[#This Row],[PEDIDO]]</f>
        <v/>
      </c>
      <c r="AL2206"/>
      <c r="AM2206"/>
      <c r="AN2206"/>
      <c r="AO2206" t="str">
        <f t="shared" si="297"/>
        <v>/</v>
      </c>
      <c r="AP2206" t="str">
        <f>Tabela1[[#This Row],[TAG]]&amp;Tabela1[[#This Row],[PEDIDO]]&amp;Tabela1[[#This Row],[PRODUTO]]</f>
        <v/>
      </c>
      <c r="AQ2206" s="23" t="str">
        <f>Tabela1[[#This Row],[PRODUTO]]&amp;Tabela1[[#This Row],[TAG]]</f>
        <v/>
      </c>
      <c r="AR2206" s="183">
        <f>Tabela1[[#This Row],[PESO TOTAL]]*Tabela1[[#This Row],[MATÉRIA PRIMA]]</f>
        <v>0</v>
      </c>
      <c r="AS2206" s="28">
        <f>Tabela1[[#This Row],[PESO TOTAL]]*Tabela1[[#This Row],[PREPARAÇÃO ]]</f>
        <v>0</v>
      </c>
      <c r="AT2206" s="28">
        <f>Tabela1[[#This Row],[PESO TOTAL]]*Tabela1[[#This Row],[CALDEIRARIA]]</f>
        <v>0</v>
      </c>
      <c r="AU2206" s="28">
        <f>Tabela1[[#This Row],[PESO TOTAL]]*Tabela1[[#This Row],[SOLDA]]</f>
        <v>0</v>
      </c>
      <c r="AV2206" s="28">
        <f>Tabela1[[#This Row],[PESO TOTAL]]*Tabela1[[#This Row],[ACABAMENTO]]</f>
        <v>0</v>
      </c>
      <c r="AW2206" s="28">
        <f>Tabela1[[#This Row],[PESO TOTAL]]*Tabela1[[#This Row],[PRONTO ACABADO]]</f>
        <v>0</v>
      </c>
      <c r="AX2206" s="28">
        <f>Tabela1[[#This Row],[PESO TOTAL]]*Tabela1[[#This Row],[EXPEDIÇÃO ]]</f>
        <v>0</v>
      </c>
      <c r="AY2206" s="28" t="str">
        <f>Tabela1[[#This Row],[PEDIDO]]&amp;Tabela1[[#This Row],[PRODUTO]]</f>
        <v/>
      </c>
      <c r="AZ2206" s="44">
        <f>IF(AF2206="",0,IF(ISTEXT(AF2206),H2206*VALUE(SUBSTITUTE(AF2206,"%",""))/100,H2206*AF2206))-Tabela1[[#This Row],[PRONTO ACABADO2]]</f>
        <v>0</v>
      </c>
      <c r="BA2206" s="44">
        <f>IF(AG2206="",0,IF(ISTEXT(AG2206),H2206*VALUE(SUBSTITUTE(AG2206,"%",""))/100,H2206*AG2206))-Tabela1[[#This Row],[PESO EXPEDIDO2]]</f>
        <v>0</v>
      </c>
      <c r="BB2206" s="44">
        <f t="shared" si="298"/>
        <v>0</v>
      </c>
      <c r="BC2206" s="44">
        <f t="shared" si="299"/>
        <v>0</v>
      </c>
      <c r="BD2206" s="44"/>
    </row>
    <row r="2207" spans="1:56" ht="15.75" hidden="1" customHeight="1" x14ac:dyDescent="0.25">
      <c r="A2207" s="6"/>
      <c r="B2207" s="22"/>
      <c r="C2207" s="7"/>
      <c r="D2207" s="46"/>
      <c r="E2207" s="7"/>
      <c r="F2207" s="7"/>
      <c r="G2207" s="44"/>
      <c r="H2207" s="41">
        <f>Tabela1[[#This Row],[PESO UNI]]*Tabela1[[#This Row],[QTE]]</f>
        <v>0</v>
      </c>
      <c r="I2207" s="7"/>
      <c r="J2207" s="8"/>
      <c r="K2207" s="8"/>
      <c r="L2207" s="9"/>
      <c r="M2207" s="10"/>
      <c r="N2207" s="8"/>
      <c r="O2207" s="12"/>
      <c r="P2207" s="13"/>
      <c r="Q2207" s="14">
        <f>Tabela1[[#This Row],[QTDE/ Fabricação]]-Tabela1[[#This Row],[QTE]]</f>
        <v>0</v>
      </c>
      <c r="R2207" s="19">
        <f t="shared" si="294"/>
        <v>0</v>
      </c>
      <c r="S2207" s="19">
        <f t="shared" si="293"/>
        <v>0</v>
      </c>
      <c r="T2207" s="20">
        <f t="shared" si="295"/>
        <v>0</v>
      </c>
      <c r="U2207" s="17">
        <f>IFERROR(SUMIF('LISTA DE EMBARQUE'!B:B,MICRO!E:E,'LISTA DE EMBARQUE'!G:G),"")</f>
        <v>0</v>
      </c>
      <c r="V2207" s="12" t="str">
        <f>IFERROR(VLOOKUP(Tabela1[[#This Row],[COD.MDE]],'LISTA DE EMBARQUE'!B:L,11,0),"")</f>
        <v/>
      </c>
      <c r="W2207" s="13" t="str">
        <f>IFERROR(COUNTIF(#REF!,Tabela1[[#This Row],[Colunas5]]),"")</f>
        <v/>
      </c>
      <c r="X2207" s="14">
        <f>Tabela1[[#This Row],[QIANTIDADE EXPEDIDA]]*Tabela1[[#This Row],[PESO UNI]]</f>
        <v>0</v>
      </c>
      <c r="Y2207" s="14">
        <f t="shared" si="296"/>
        <v>0</v>
      </c>
      <c r="Z2207" s="21">
        <f>Tabela1[[#This Row],[PESO TOTAL]]-Tabela1[[#This Row],[Peso Expedido]]</f>
        <v>0</v>
      </c>
      <c r="AA2207" s="18"/>
      <c r="AB2207" s="40">
        <v>1</v>
      </c>
      <c r="AC2207" s="40"/>
      <c r="AD2207" s="40"/>
      <c r="AE2207" s="40"/>
      <c r="AF2207" s="40"/>
      <c r="AG2207" s="40"/>
      <c r="AH2207" s="40"/>
      <c r="AI2207" s="40" t="str">
        <f t="shared" si="300"/>
        <v>ok</v>
      </c>
      <c r="AJ2207"/>
      <c r="AK2207" t="str">
        <f>Tabela1[[#This Row],[Coluna1]]&amp;Tabela1[[#This Row],[PEDIDO]]</f>
        <v/>
      </c>
      <c r="AL2207"/>
      <c r="AM2207"/>
      <c r="AN2207"/>
      <c r="AO2207" t="str">
        <f t="shared" si="297"/>
        <v>/</v>
      </c>
      <c r="AP2207" t="str">
        <f>Tabela1[[#This Row],[TAG]]&amp;Tabela1[[#This Row],[PEDIDO]]&amp;Tabela1[[#This Row],[PRODUTO]]</f>
        <v/>
      </c>
      <c r="AQ2207" s="23" t="str">
        <f>Tabela1[[#This Row],[PRODUTO]]&amp;Tabela1[[#This Row],[TAG]]</f>
        <v/>
      </c>
      <c r="AR2207" s="183">
        <f>Tabela1[[#This Row],[PESO TOTAL]]*Tabela1[[#This Row],[MATÉRIA PRIMA]]</f>
        <v>0</v>
      </c>
      <c r="AS2207" s="28">
        <f>Tabela1[[#This Row],[PESO TOTAL]]*Tabela1[[#This Row],[PREPARAÇÃO ]]</f>
        <v>0</v>
      </c>
      <c r="AT2207" s="28">
        <f>Tabela1[[#This Row],[PESO TOTAL]]*Tabela1[[#This Row],[CALDEIRARIA]]</f>
        <v>0</v>
      </c>
      <c r="AU2207" s="28">
        <f>Tabela1[[#This Row],[PESO TOTAL]]*Tabela1[[#This Row],[SOLDA]]</f>
        <v>0</v>
      </c>
      <c r="AV2207" s="28">
        <f>Tabela1[[#This Row],[PESO TOTAL]]*Tabela1[[#This Row],[ACABAMENTO]]</f>
        <v>0</v>
      </c>
      <c r="AW2207" s="28">
        <f>Tabela1[[#This Row],[PESO TOTAL]]*Tabela1[[#This Row],[PRONTO ACABADO]]</f>
        <v>0</v>
      </c>
      <c r="AX2207" s="28">
        <f>Tabela1[[#This Row],[PESO TOTAL]]*Tabela1[[#This Row],[EXPEDIÇÃO ]]</f>
        <v>0</v>
      </c>
      <c r="AY2207" s="28" t="str">
        <f>Tabela1[[#This Row],[PEDIDO]]&amp;Tabela1[[#This Row],[PRODUTO]]</f>
        <v/>
      </c>
      <c r="AZ2207" s="44">
        <f>IF(AF2207="",0,IF(ISTEXT(AF2207),H2207*VALUE(SUBSTITUTE(AF2207,"%",""))/100,H2207*AF2207))-Tabela1[[#This Row],[PRONTO ACABADO2]]</f>
        <v>0</v>
      </c>
      <c r="BA2207" s="44">
        <f>IF(AG2207="",0,IF(ISTEXT(AG2207),H2207*VALUE(SUBSTITUTE(AG2207,"%",""))/100,H2207*AG2207))-Tabela1[[#This Row],[PESO EXPEDIDO2]]</f>
        <v>0</v>
      </c>
      <c r="BB2207" s="44">
        <f t="shared" si="298"/>
        <v>0</v>
      </c>
      <c r="BC2207" s="44">
        <f t="shared" si="299"/>
        <v>0</v>
      </c>
      <c r="BD2207" s="44"/>
    </row>
    <row r="2208" spans="1:56" ht="15.75" hidden="1" customHeight="1" x14ac:dyDescent="0.25">
      <c r="A2208" s="6"/>
      <c r="B2208" s="22"/>
      <c r="C2208" s="7"/>
      <c r="D2208" s="46"/>
      <c r="E2208" s="7"/>
      <c r="F2208" s="7"/>
      <c r="G2208" s="44"/>
      <c r="H2208" s="41">
        <f>Tabela1[[#This Row],[PESO UNI]]*Tabela1[[#This Row],[QTE]]</f>
        <v>0</v>
      </c>
      <c r="I2208" s="7"/>
      <c r="J2208" s="8"/>
      <c r="K2208" s="8"/>
      <c r="L2208" s="9"/>
      <c r="M2208" s="10"/>
      <c r="N2208" s="8"/>
      <c r="O2208" s="12"/>
      <c r="P2208" s="13"/>
      <c r="Q2208" s="14">
        <f>Tabela1[[#This Row],[QTDE/ Fabricação]]-Tabela1[[#This Row],[QTE]]</f>
        <v>0</v>
      </c>
      <c r="R2208" s="19">
        <f t="shared" si="294"/>
        <v>0</v>
      </c>
      <c r="S2208" s="19">
        <f t="shared" si="293"/>
        <v>0</v>
      </c>
      <c r="T2208" s="20">
        <f t="shared" si="295"/>
        <v>0</v>
      </c>
      <c r="U2208" s="17">
        <f>IFERROR(SUMIF('LISTA DE EMBARQUE'!B:B,MICRO!E:E,'LISTA DE EMBARQUE'!G:G),"")</f>
        <v>0</v>
      </c>
      <c r="V2208" s="12" t="str">
        <f>IFERROR(VLOOKUP(Tabela1[[#This Row],[COD.MDE]],'LISTA DE EMBARQUE'!B:L,11,0),"")</f>
        <v/>
      </c>
      <c r="W2208" s="13" t="str">
        <f>IFERROR(COUNTIF(#REF!,Tabela1[[#This Row],[Colunas5]]),"")</f>
        <v/>
      </c>
      <c r="X2208" s="14">
        <f>Tabela1[[#This Row],[QIANTIDADE EXPEDIDA]]*Tabela1[[#This Row],[PESO UNI]]</f>
        <v>0</v>
      </c>
      <c r="Y2208" s="14">
        <f t="shared" si="296"/>
        <v>0</v>
      </c>
      <c r="Z2208" s="21">
        <f>Tabela1[[#This Row],[PESO TOTAL]]-Tabela1[[#This Row],[Peso Expedido]]</f>
        <v>0</v>
      </c>
      <c r="AA2208" s="18"/>
      <c r="AB2208" s="40" t="s">
        <v>3204</v>
      </c>
      <c r="AC2208" s="40"/>
      <c r="AD2208" s="40"/>
      <c r="AE2208" s="40"/>
      <c r="AF2208" s="40"/>
      <c r="AG2208" s="40"/>
      <c r="AH2208" s="40"/>
      <c r="AI2208" s="40" t="str">
        <f t="shared" si="300"/>
        <v>ok</v>
      </c>
      <c r="AJ2208"/>
      <c r="AK2208" t="str">
        <f>Tabela1[[#This Row],[Coluna1]]&amp;Tabela1[[#This Row],[PEDIDO]]</f>
        <v/>
      </c>
      <c r="AL2208"/>
      <c r="AM2208"/>
      <c r="AN2208"/>
      <c r="AO2208" t="str">
        <f t="shared" si="297"/>
        <v>/</v>
      </c>
      <c r="AP2208" t="str">
        <f>Tabela1[[#This Row],[TAG]]&amp;Tabela1[[#This Row],[PEDIDO]]&amp;Tabela1[[#This Row],[PRODUTO]]</f>
        <v/>
      </c>
      <c r="AQ2208" s="23" t="str">
        <f>Tabela1[[#This Row],[PRODUTO]]&amp;Tabela1[[#This Row],[TAG]]</f>
        <v/>
      </c>
      <c r="AR2208" s="183">
        <f>Tabela1[[#This Row],[PESO TOTAL]]*Tabela1[[#This Row],[MATÉRIA PRIMA]]</f>
        <v>0</v>
      </c>
      <c r="AS2208" s="28">
        <f>Tabela1[[#This Row],[PESO TOTAL]]*Tabela1[[#This Row],[PREPARAÇÃO ]]</f>
        <v>0</v>
      </c>
      <c r="AT2208" s="28">
        <f>Tabela1[[#This Row],[PESO TOTAL]]*Tabela1[[#This Row],[CALDEIRARIA]]</f>
        <v>0</v>
      </c>
      <c r="AU2208" s="28">
        <f>Tabela1[[#This Row],[PESO TOTAL]]*Tabela1[[#This Row],[SOLDA]]</f>
        <v>0</v>
      </c>
      <c r="AV2208" s="28">
        <f>Tabela1[[#This Row],[PESO TOTAL]]*Tabela1[[#This Row],[ACABAMENTO]]</f>
        <v>0</v>
      </c>
      <c r="AW2208" s="28">
        <f>Tabela1[[#This Row],[PESO TOTAL]]*Tabela1[[#This Row],[PRONTO ACABADO]]</f>
        <v>0</v>
      </c>
      <c r="AX2208" s="28">
        <f>Tabela1[[#This Row],[PESO TOTAL]]*Tabela1[[#This Row],[EXPEDIÇÃO ]]</f>
        <v>0</v>
      </c>
      <c r="AY2208" s="28" t="str">
        <f>Tabela1[[#This Row],[PEDIDO]]&amp;Tabela1[[#This Row],[PRODUTO]]</f>
        <v/>
      </c>
      <c r="AZ2208" s="44">
        <f>IF(AF2208="",0,IF(ISTEXT(AF2208),H2208*VALUE(SUBSTITUTE(AF2208,"%",""))/100,H2208*AF2208))-Tabela1[[#This Row],[PRONTO ACABADO2]]</f>
        <v>0</v>
      </c>
      <c r="BA2208" s="44">
        <f>IF(AG2208="",0,IF(ISTEXT(AG2208),H2208*VALUE(SUBSTITUTE(AG2208,"%",""))/100,H2208*AG2208))-Tabela1[[#This Row],[PESO EXPEDIDO2]]</f>
        <v>0</v>
      </c>
      <c r="BB2208" s="44">
        <f t="shared" si="298"/>
        <v>0</v>
      </c>
      <c r="BC2208" s="44">
        <f t="shared" si="299"/>
        <v>0</v>
      </c>
      <c r="BD2208" s="44"/>
    </row>
    <row r="2209" spans="1:56" ht="15.75" hidden="1" customHeight="1" x14ac:dyDescent="0.25">
      <c r="A2209" s="6"/>
      <c r="B2209" s="22"/>
      <c r="C2209" s="7"/>
      <c r="D2209" s="46"/>
      <c r="E2209" s="7"/>
      <c r="F2209" s="7"/>
      <c r="G2209" s="44"/>
      <c r="H2209" s="41">
        <f>Tabela1[[#This Row],[PESO UNI]]*Tabela1[[#This Row],[QTE]]</f>
        <v>0</v>
      </c>
      <c r="I2209" s="7"/>
      <c r="J2209" s="8"/>
      <c r="K2209" s="8"/>
      <c r="L2209" s="9"/>
      <c r="M2209" s="10"/>
      <c r="N2209" s="8"/>
      <c r="O2209" s="12"/>
      <c r="P2209" s="13"/>
      <c r="Q2209" s="14">
        <f>Tabela1[[#This Row],[QTDE/ Fabricação]]-Tabela1[[#This Row],[QTE]]</f>
        <v>0</v>
      </c>
      <c r="R2209" s="19">
        <f t="shared" si="294"/>
        <v>0</v>
      </c>
      <c r="S2209" s="19">
        <f t="shared" si="293"/>
        <v>0</v>
      </c>
      <c r="T2209" s="20">
        <f t="shared" si="295"/>
        <v>0</v>
      </c>
      <c r="U2209" s="17">
        <f>IFERROR(SUMIF('LISTA DE EMBARQUE'!B:B,MICRO!E:E,'LISTA DE EMBARQUE'!G:G),"")</f>
        <v>0</v>
      </c>
      <c r="V2209" s="12" t="str">
        <f>IFERROR(VLOOKUP(Tabela1[[#This Row],[COD.MDE]],'LISTA DE EMBARQUE'!B:L,11,0),"")</f>
        <v/>
      </c>
      <c r="W2209" s="13" t="str">
        <f>IFERROR(COUNTIF(#REF!,Tabela1[[#This Row],[Colunas5]]),"")</f>
        <v/>
      </c>
      <c r="X2209" s="14">
        <f>Tabela1[[#This Row],[QIANTIDADE EXPEDIDA]]*Tabela1[[#This Row],[PESO UNI]]</f>
        <v>0</v>
      </c>
      <c r="Y2209" s="14">
        <f t="shared" si="296"/>
        <v>0</v>
      </c>
      <c r="Z2209" s="21">
        <f>Tabela1[[#This Row],[PESO TOTAL]]-Tabela1[[#This Row],[Peso Expedido]]</f>
        <v>0</v>
      </c>
      <c r="AA2209" s="18"/>
      <c r="AB2209" s="40" t="s">
        <v>3204</v>
      </c>
      <c r="AC2209" s="40"/>
      <c r="AD2209" s="40"/>
      <c r="AE2209" s="40"/>
      <c r="AF2209" s="40"/>
      <c r="AG2209" s="40"/>
      <c r="AH2209" s="40"/>
      <c r="AI2209" s="40" t="str">
        <f t="shared" si="300"/>
        <v>ok</v>
      </c>
      <c r="AJ2209"/>
      <c r="AK2209" t="str">
        <f>Tabela1[[#This Row],[Coluna1]]&amp;Tabela1[[#This Row],[PEDIDO]]</f>
        <v/>
      </c>
      <c r="AL2209"/>
      <c r="AM2209"/>
      <c r="AN2209"/>
      <c r="AO2209" t="str">
        <f t="shared" si="297"/>
        <v>/</v>
      </c>
      <c r="AP2209" t="str">
        <f>Tabela1[[#This Row],[TAG]]&amp;Tabela1[[#This Row],[PEDIDO]]&amp;Tabela1[[#This Row],[PRODUTO]]</f>
        <v/>
      </c>
      <c r="AQ2209" s="23" t="str">
        <f>Tabela1[[#This Row],[PRODUTO]]&amp;Tabela1[[#This Row],[TAG]]</f>
        <v/>
      </c>
      <c r="AR2209" s="183">
        <f>Tabela1[[#This Row],[PESO TOTAL]]*Tabela1[[#This Row],[MATÉRIA PRIMA]]</f>
        <v>0</v>
      </c>
      <c r="AS2209" s="28">
        <f>Tabela1[[#This Row],[PESO TOTAL]]*Tabela1[[#This Row],[PREPARAÇÃO ]]</f>
        <v>0</v>
      </c>
      <c r="AT2209" s="28">
        <f>Tabela1[[#This Row],[PESO TOTAL]]*Tabela1[[#This Row],[CALDEIRARIA]]</f>
        <v>0</v>
      </c>
      <c r="AU2209" s="28">
        <f>Tabela1[[#This Row],[PESO TOTAL]]*Tabela1[[#This Row],[SOLDA]]</f>
        <v>0</v>
      </c>
      <c r="AV2209" s="28">
        <f>Tabela1[[#This Row],[PESO TOTAL]]*Tabela1[[#This Row],[ACABAMENTO]]</f>
        <v>0</v>
      </c>
      <c r="AW2209" s="28">
        <f>Tabela1[[#This Row],[PESO TOTAL]]*Tabela1[[#This Row],[PRONTO ACABADO]]</f>
        <v>0</v>
      </c>
      <c r="AX2209" s="28">
        <f>Tabela1[[#This Row],[PESO TOTAL]]*Tabela1[[#This Row],[EXPEDIÇÃO ]]</f>
        <v>0</v>
      </c>
      <c r="AY2209" s="28" t="str">
        <f>Tabela1[[#This Row],[PEDIDO]]&amp;Tabela1[[#This Row],[PRODUTO]]</f>
        <v/>
      </c>
      <c r="AZ2209" s="44">
        <f>IF(AF2209="",0,IF(ISTEXT(AF2209),H2209*VALUE(SUBSTITUTE(AF2209,"%",""))/100,H2209*AF2209))-Tabela1[[#This Row],[PRONTO ACABADO2]]</f>
        <v>0</v>
      </c>
      <c r="BA2209" s="44">
        <f>IF(AG2209="",0,IF(ISTEXT(AG2209),H2209*VALUE(SUBSTITUTE(AG2209,"%",""))/100,H2209*AG2209))-Tabela1[[#This Row],[PESO EXPEDIDO2]]</f>
        <v>0</v>
      </c>
      <c r="BB2209" s="44">
        <f t="shared" si="298"/>
        <v>0</v>
      </c>
      <c r="BC2209" s="44">
        <f t="shared" si="299"/>
        <v>0</v>
      </c>
      <c r="BD2209" s="44"/>
    </row>
    <row r="2210" spans="1:56" ht="15.75" hidden="1" customHeight="1" x14ac:dyDescent="0.25">
      <c r="A2210" s="6"/>
      <c r="B2210" s="22"/>
      <c r="C2210" s="7"/>
      <c r="D2210" s="46"/>
      <c r="E2210" s="7"/>
      <c r="F2210" s="7"/>
      <c r="G2210" s="44"/>
      <c r="H2210" s="41">
        <f>Tabela1[[#This Row],[PESO UNI]]*Tabela1[[#This Row],[QTE]]</f>
        <v>0</v>
      </c>
      <c r="I2210" s="7"/>
      <c r="J2210" s="8"/>
      <c r="K2210" s="8"/>
      <c r="L2210" s="9"/>
      <c r="M2210" s="10"/>
      <c r="N2210" s="8"/>
      <c r="O2210" s="12"/>
      <c r="P2210" s="13"/>
      <c r="Q2210" s="14">
        <f>Tabela1[[#This Row],[QTDE/ Fabricação]]-Tabela1[[#This Row],[QTE]]</f>
        <v>0</v>
      </c>
      <c r="R2210" s="19">
        <f t="shared" si="294"/>
        <v>0</v>
      </c>
      <c r="S2210" s="19">
        <f t="shared" si="293"/>
        <v>0</v>
      </c>
      <c r="T2210" s="20">
        <f t="shared" si="295"/>
        <v>0</v>
      </c>
      <c r="U2210" s="17">
        <f>IFERROR(SUMIF('LISTA DE EMBARQUE'!B:B,MICRO!E:E,'LISTA DE EMBARQUE'!G:G),"")</f>
        <v>0</v>
      </c>
      <c r="V2210" s="12" t="str">
        <f>IFERROR(VLOOKUP(Tabela1[[#This Row],[COD.MDE]],'LISTA DE EMBARQUE'!B:L,11,0),"")</f>
        <v/>
      </c>
      <c r="W2210" s="13" t="str">
        <f>IFERROR(COUNTIF(#REF!,Tabela1[[#This Row],[Colunas5]]),"")</f>
        <v/>
      </c>
      <c r="X2210" s="14">
        <f>Tabela1[[#This Row],[QIANTIDADE EXPEDIDA]]*Tabela1[[#This Row],[PESO UNI]]</f>
        <v>0</v>
      </c>
      <c r="Y2210" s="14">
        <f t="shared" si="296"/>
        <v>0</v>
      </c>
      <c r="Z2210" s="21">
        <f>Tabela1[[#This Row],[PESO TOTAL]]-Tabela1[[#This Row],[Peso Expedido]]</f>
        <v>0</v>
      </c>
      <c r="AA2210" s="18"/>
      <c r="AB2210" s="40" t="s">
        <v>3204</v>
      </c>
      <c r="AC2210" s="40"/>
      <c r="AD2210" s="40"/>
      <c r="AE2210" s="40"/>
      <c r="AF2210" s="40"/>
      <c r="AG2210" s="40"/>
      <c r="AH2210" s="40"/>
      <c r="AI2210" s="40" t="str">
        <f t="shared" si="300"/>
        <v>ok</v>
      </c>
      <c r="AJ2210"/>
      <c r="AK2210" t="str">
        <f>Tabela1[[#This Row],[Coluna1]]&amp;Tabela1[[#This Row],[PEDIDO]]</f>
        <v/>
      </c>
      <c r="AL2210"/>
      <c r="AM2210"/>
      <c r="AN2210"/>
      <c r="AO2210" t="str">
        <f t="shared" si="297"/>
        <v>/</v>
      </c>
      <c r="AP2210" t="str">
        <f>Tabela1[[#This Row],[TAG]]&amp;Tabela1[[#This Row],[PEDIDO]]&amp;Tabela1[[#This Row],[PRODUTO]]</f>
        <v/>
      </c>
      <c r="AQ2210" s="23" t="str">
        <f>Tabela1[[#This Row],[PRODUTO]]&amp;Tabela1[[#This Row],[TAG]]</f>
        <v/>
      </c>
      <c r="AR2210" s="183">
        <f>Tabela1[[#This Row],[PESO TOTAL]]*Tabela1[[#This Row],[MATÉRIA PRIMA]]</f>
        <v>0</v>
      </c>
      <c r="AS2210" s="28">
        <f>Tabela1[[#This Row],[PESO TOTAL]]*Tabela1[[#This Row],[PREPARAÇÃO ]]</f>
        <v>0</v>
      </c>
      <c r="AT2210" s="28">
        <f>Tabela1[[#This Row],[PESO TOTAL]]*Tabela1[[#This Row],[CALDEIRARIA]]</f>
        <v>0</v>
      </c>
      <c r="AU2210" s="28">
        <f>Tabela1[[#This Row],[PESO TOTAL]]*Tabela1[[#This Row],[SOLDA]]</f>
        <v>0</v>
      </c>
      <c r="AV2210" s="28">
        <f>Tabela1[[#This Row],[PESO TOTAL]]*Tabela1[[#This Row],[ACABAMENTO]]</f>
        <v>0</v>
      </c>
      <c r="AW2210" s="28">
        <f>Tabela1[[#This Row],[PESO TOTAL]]*Tabela1[[#This Row],[PRONTO ACABADO]]</f>
        <v>0</v>
      </c>
      <c r="AX2210" s="28">
        <f>Tabela1[[#This Row],[PESO TOTAL]]*Tabela1[[#This Row],[EXPEDIÇÃO ]]</f>
        <v>0</v>
      </c>
      <c r="AY2210" s="28" t="str">
        <f>Tabela1[[#This Row],[PEDIDO]]&amp;Tabela1[[#This Row],[PRODUTO]]</f>
        <v/>
      </c>
      <c r="AZ2210" s="44">
        <f>IF(AF2210="",0,IF(ISTEXT(AF2210),H2210*VALUE(SUBSTITUTE(AF2210,"%",""))/100,H2210*AF2210))-Tabela1[[#This Row],[PRONTO ACABADO2]]</f>
        <v>0</v>
      </c>
      <c r="BA2210" s="44">
        <f>IF(AG2210="",0,IF(ISTEXT(AG2210),H2210*VALUE(SUBSTITUTE(AG2210,"%",""))/100,H2210*AG2210))-Tabela1[[#This Row],[PESO EXPEDIDO2]]</f>
        <v>0</v>
      </c>
      <c r="BB2210" s="44">
        <f t="shared" si="298"/>
        <v>0</v>
      </c>
      <c r="BC2210" s="44">
        <f t="shared" si="299"/>
        <v>0</v>
      </c>
      <c r="BD2210" s="44"/>
    </row>
    <row r="2211" spans="1:56" ht="15.75" hidden="1" customHeight="1" x14ac:dyDescent="0.25">
      <c r="A2211" s="6"/>
      <c r="B2211" s="22"/>
      <c r="C2211" s="7"/>
      <c r="D2211" s="46"/>
      <c r="E2211" s="7"/>
      <c r="F2211" s="7"/>
      <c r="G2211" s="44"/>
      <c r="H2211" s="41">
        <f>Tabela1[[#This Row],[PESO UNI]]*Tabela1[[#This Row],[QTE]]</f>
        <v>0</v>
      </c>
      <c r="I2211" s="7"/>
      <c r="J2211" s="8"/>
      <c r="K2211" s="8"/>
      <c r="L2211" s="9"/>
      <c r="M2211" s="10"/>
      <c r="N2211" s="8"/>
      <c r="O2211" s="12"/>
      <c r="P2211" s="13"/>
      <c r="Q2211" s="14">
        <f>Tabela1[[#This Row],[QTDE/ Fabricação]]-Tabela1[[#This Row],[QTE]]</f>
        <v>0</v>
      </c>
      <c r="R2211" s="19">
        <f t="shared" si="294"/>
        <v>0</v>
      </c>
      <c r="S2211" s="19">
        <f t="shared" si="293"/>
        <v>0</v>
      </c>
      <c r="T2211" s="20">
        <f t="shared" si="295"/>
        <v>0</v>
      </c>
      <c r="U2211" s="17">
        <f>IFERROR(SUMIF('LISTA DE EMBARQUE'!B:B,MICRO!E:E,'LISTA DE EMBARQUE'!G:G),"")</f>
        <v>0</v>
      </c>
      <c r="V2211" s="12" t="str">
        <f>IFERROR(VLOOKUP(Tabela1[[#This Row],[COD.MDE]],'LISTA DE EMBARQUE'!B:L,11,0),"")</f>
        <v/>
      </c>
      <c r="W2211" s="13" t="str">
        <f>IFERROR(COUNTIF(#REF!,Tabela1[[#This Row],[Colunas5]]),"")</f>
        <v/>
      </c>
      <c r="X2211" s="14">
        <f>Tabela1[[#This Row],[QIANTIDADE EXPEDIDA]]*Tabela1[[#This Row],[PESO UNI]]</f>
        <v>0</v>
      </c>
      <c r="Y2211" s="14">
        <f t="shared" si="296"/>
        <v>0</v>
      </c>
      <c r="Z2211" s="21">
        <f>Tabela1[[#This Row],[PESO TOTAL]]-Tabela1[[#This Row],[Peso Expedido]]</f>
        <v>0</v>
      </c>
      <c r="AA2211" s="18"/>
      <c r="AB2211" s="40" t="s">
        <v>3204</v>
      </c>
      <c r="AC2211" s="40"/>
      <c r="AD2211" s="40"/>
      <c r="AE2211" s="40"/>
      <c r="AF2211" s="40"/>
      <c r="AG2211" s="40"/>
      <c r="AH2211" s="40"/>
      <c r="AI2211" s="40" t="str">
        <f t="shared" si="300"/>
        <v>ok</v>
      </c>
      <c r="AJ2211"/>
      <c r="AK2211" t="str">
        <f>Tabela1[[#This Row],[Coluna1]]&amp;Tabela1[[#This Row],[PEDIDO]]</f>
        <v/>
      </c>
      <c r="AL2211"/>
      <c r="AM2211"/>
      <c r="AN2211"/>
      <c r="AO2211" t="str">
        <f t="shared" si="297"/>
        <v>/</v>
      </c>
      <c r="AP2211" t="str">
        <f>Tabela1[[#This Row],[TAG]]&amp;Tabela1[[#This Row],[PEDIDO]]&amp;Tabela1[[#This Row],[PRODUTO]]</f>
        <v/>
      </c>
      <c r="AQ2211" s="23" t="str">
        <f>Tabela1[[#This Row],[PRODUTO]]&amp;Tabela1[[#This Row],[TAG]]</f>
        <v/>
      </c>
      <c r="AR2211" s="183">
        <f>Tabela1[[#This Row],[PESO TOTAL]]*Tabela1[[#This Row],[MATÉRIA PRIMA]]</f>
        <v>0</v>
      </c>
      <c r="AS2211" s="28">
        <f>Tabela1[[#This Row],[PESO TOTAL]]*Tabela1[[#This Row],[PREPARAÇÃO ]]</f>
        <v>0</v>
      </c>
      <c r="AT2211" s="28">
        <f>Tabela1[[#This Row],[PESO TOTAL]]*Tabela1[[#This Row],[CALDEIRARIA]]</f>
        <v>0</v>
      </c>
      <c r="AU2211" s="28">
        <f>Tabela1[[#This Row],[PESO TOTAL]]*Tabela1[[#This Row],[SOLDA]]</f>
        <v>0</v>
      </c>
      <c r="AV2211" s="28">
        <f>Tabela1[[#This Row],[PESO TOTAL]]*Tabela1[[#This Row],[ACABAMENTO]]</f>
        <v>0</v>
      </c>
      <c r="AW2211" s="28">
        <f>Tabela1[[#This Row],[PESO TOTAL]]*Tabela1[[#This Row],[PRONTO ACABADO]]</f>
        <v>0</v>
      </c>
      <c r="AX2211" s="28">
        <f>Tabela1[[#This Row],[PESO TOTAL]]*Tabela1[[#This Row],[EXPEDIÇÃO ]]</f>
        <v>0</v>
      </c>
      <c r="AY2211" s="28" t="str">
        <f>Tabela1[[#This Row],[PEDIDO]]&amp;Tabela1[[#This Row],[PRODUTO]]</f>
        <v/>
      </c>
      <c r="AZ2211" s="44">
        <f>IF(AF2211="",0,IF(ISTEXT(AF2211),H2211*VALUE(SUBSTITUTE(AF2211,"%",""))/100,H2211*AF2211))-Tabela1[[#This Row],[PRONTO ACABADO2]]</f>
        <v>0</v>
      </c>
      <c r="BA2211" s="44">
        <f>IF(AG2211="",0,IF(ISTEXT(AG2211),H2211*VALUE(SUBSTITUTE(AG2211,"%",""))/100,H2211*AG2211))-Tabela1[[#This Row],[PESO EXPEDIDO2]]</f>
        <v>0</v>
      </c>
      <c r="BB2211" s="44">
        <f t="shared" si="298"/>
        <v>0</v>
      </c>
      <c r="BC2211" s="44">
        <f t="shared" si="299"/>
        <v>0</v>
      </c>
      <c r="BD2211" s="44"/>
    </row>
    <row r="2212" spans="1:56" ht="15.75" hidden="1" customHeight="1" x14ac:dyDescent="0.25">
      <c r="A2212" s="6"/>
      <c r="B2212" s="22"/>
      <c r="C2212" s="7"/>
      <c r="D2212" s="46"/>
      <c r="E2212" s="7"/>
      <c r="F2212" s="7"/>
      <c r="G2212" s="44"/>
      <c r="H2212" s="41">
        <f>Tabela1[[#This Row],[PESO UNI]]*Tabela1[[#This Row],[QTE]]</f>
        <v>0</v>
      </c>
      <c r="I2212" s="7"/>
      <c r="J2212" s="8"/>
      <c r="K2212" s="8"/>
      <c r="L2212" s="9"/>
      <c r="M2212" s="10"/>
      <c r="N2212" s="8"/>
      <c r="O2212" s="12"/>
      <c r="P2212" s="13"/>
      <c r="Q2212" s="14">
        <f>Tabela1[[#This Row],[QTDE/ Fabricação]]-Tabela1[[#This Row],[QTE]]</f>
        <v>0</v>
      </c>
      <c r="R2212" s="19">
        <f t="shared" si="294"/>
        <v>0</v>
      </c>
      <c r="S2212" s="19">
        <f t="shared" si="293"/>
        <v>0</v>
      </c>
      <c r="T2212" s="20">
        <f t="shared" si="295"/>
        <v>0</v>
      </c>
      <c r="U2212" s="17">
        <f>IFERROR(SUMIF('LISTA DE EMBARQUE'!B:B,MICRO!E:E,'LISTA DE EMBARQUE'!G:G),"")</f>
        <v>0</v>
      </c>
      <c r="V2212" s="12" t="str">
        <f>IFERROR(VLOOKUP(Tabela1[[#This Row],[COD.MDE]],'LISTA DE EMBARQUE'!B:L,11,0),"")</f>
        <v/>
      </c>
      <c r="W2212" s="13" t="str">
        <f>IFERROR(COUNTIF(#REF!,Tabela1[[#This Row],[Colunas5]]),"")</f>
        <v/>
      </c>
      <c r="X2212" s="14">
        <f>Tabela1[[#This Row],[QIANTIDADE EXPEDIDA]]*Tabela1[[#This Row],[PESO UNI]]</f>
        <v>0</v>
      </c>
      <c r="Y2212" s="14">
        <f t="shared" si="296"/>
        <v>0</v>
      </c>
      <c r="Z2212" s="21">
        <f>Tabela1[[#This Row],[PESO TOTAL]]-Tabela1[[#This Row],[Peso Expedido]]</f>
        <v>0</v>
      </c>
      <c r="AA2212" s="18"/>
      <c r="AB2212" s="40" t="s">
        <v>3204</v>
      </c>
      <c r="AC2212" s="40"/>
      <c r="AD2212" s="40"/>
      <c r="AE2212" s="40"/>
      <c r="AF2212" s="40"/>
      <c r="AG2212" s="40"/>
      <c r="AH2212" s="40"/>
      <c r="AI2212" s="40" t="str">
        <f t="shared" si="300"/>
        <v>ok</v>
      </c>
      <c r="AJ2212"/>
      <c r="AK2212" t="str">
        <f>Tabela1[[#This Row],[Coluna1]]&amp;Tabela1[[#This Row],[PEDIDO]]</f>
        <v/>
      </c>
      <c r="AL2212"/>
      <c r="AM2212"/>
      <c r="AN2212"/>
      <c r="AO2212" t="str">
        <f t="shared" si="297"/>
        <v>/</v>
      </c>
      <c r="AP2212" t="str">
        <f>Tabela1[[#This Row],[TAG]]&amp;Tabela1[[#This Row],[PEDIDO]]&amp;Tabela1[[#This Row],[PRODUTO]]</f>
        <v/>
      </c>
      <c r="AQ2212" s="23" t="str">
        <f>Tabela1[[#This Row],[PRODUTO]]&amp;Tabela1[[#This Row],[TAG]]</f>
        <v/>
      </c>
      <c r="AR2212" s="183">
        <f>Tabela1[[#This Row],[PESO TOTAL]]*Tabela1[[#This Row],[MATÉRIA PRIMA]]</f>
        <v>0</v>
      </c>
      <c r="AS2212" s="28">
        <f>Tabela1[[#This Row],[PESO TOTAL]]*Tabela1[[#This Row],[PREPARAÇÃO ]]</f>
        <v>0</v>
      </c>
      <c r="AT2212" s="28">
        <f>Tabela1[[#This Row],[PESO TOTAL]]*Tabela1[[#This Row],[CALDEIRARIA]]</f>
        <v>0</v>
      </c>
      <c r="AU2212" s="28">
        <f>Tabela1[[#This Row],[PESO TOTAL]]*Tabela1[[#This Row],[SOLDA]]</f>
        <v>0</v>
      </c>
      <c r="AV2212" s="28">
        <f>Tabela1[[#This Row],[PESO TOTAL]]*Tabela1[[#This Row],[ACABAMENTO]]</f>
        <v>0</v>
      </c>
      <c r="AW2212" s="28">
        <f>Tabela1[[#This Row],[PESO TOTAL]]*Tabela1[[#This Row],[PRONTO ACABADO]]</f>
        <v>0</v>
      </c>
      <c r="AX2212" s="28">
        <f>Tabela1[[#This Row],[PESO TOTAL]]*Tabela1[[#This Row],[EXPEDIÇÃO ]]</f>
        <v>0</v>
      </c>
      <c r="AY2212" s="28" t="str">
        <f>Tabela1[[#This Row],[PEDIDO]]&amp;Tabela1[[#This Row],[PRODUTO]]</f>
        <v/>
      </c>
      <c r="AZ2212" s="44">
        <f>IF(AF2212="",0,IF(ISTEXT(AF2212),H2212*VALUE(SUBSTITUTE(AF2212,"%",""))/100,H2212*AF2212))-Tabela1[[#This Row],[PRONTO ACABADO2]]</f>
        <v>0</v>
      </c>
      <c r="BA2212" s="44">
        <f>IF(AG2212="",0,IF(ISTEXT(AG2212),H2212*VALUE(SUBSTITUTE(AG2212,"%",""))/100,H2212*AG2212))-Tabela1[[#This Row],[PESO EXPEDIDO2]]</f>
        <v>0</v>
      </c>
      <c r="BB2212" s="44">
        <f t="shared" si="298"/>
        <v>0</v>
      </c>
      <c r="BC2212" s="44">
        <f t="shared" si="299"/>
        <v>0</v>
      </c>
      <c r="BD2212" s="44"/>
    </row>
    <row r="2213" spans="1:56" ht="15.75" hidden="1" customHeight="1" x14ac:dyDescent="0.25">
      <c r="A2213" s="6"/>
      <c r="B2213" s="22"/>
      <c r="C2213" s="7"/>
      <c r="D2213" s="46"/>
      <c r="E2213" s="7"/>
      <c r="F2213" s="7"/>
      <c r="G2213" s="44"/>
      <c r="H2213" s="41">
        <f>Tabela1[[#This Row],[PESO UNI]]*Tabela1[[#This Row],[QTE]]</f>
        <v>0</v>
      </c>
      <c r="I2213" s="7"/>
      <c r="J2213" s="8"/>
      <c r="K2213" s="8"/>
      <c r="L2213" s="9"/>
      <c r="M2213" s="10"/>
      <c r="N2213" s="8"/>
      <c r="O2213" s="12"/>
      <c r="P2213" s="13"/>
      <c r="Q2213" s="14">
        <f>Tabela1[[#This Row],[QTDE/ Fabricação]]-Tabela1[[#This Row],[QTE]]</f>
        <v>0</v>
      </c>
      <c r="R2213" s="19">
        <f t="shared" si="294"/>
        <v>0</v>
      </c>
      <c r="S2213" s="19">
        <f t="shared" si="293"/>
        <v>0</v>
      </c>
      <c r="T2213" s="20">
        <f t="shared" si="295"/>
        <v>0</v>
      </c>
      <c r="U2213" s="17">
        <f>IFERROR(SUMIF('LISTA DE EMBARQUE'!B:B,MICRO!E:E,'LISTA DE EMBARQUE'!G:G),"")</f>
        <v>0</v>
      </c>
      <c r="V2213" s="12" t="str">
        <f>IFERROR(VLOOKUP(Tabela1[[#This Row],[COD.MDE]],'LISTA DE EMBARQUE'!B:L,11,0),"")</f>
        <v/>
      </c>
      <c r="W2213" s="13" t="str">
        <f>IFERROR(COUNTIF(#REF!,Tabela1[[#This Row],[Colunas5]]),"")</f>
        <v/>
      </c>
      <c r="X2213" s="14">
        <f>Tabela1[[#This Row],[QIANTIDADE EXPEDIDA]]*Tabela1[[#This Row],[PESO UNI]]</f>
        <v>0</v>
      </c>
      <c r="Y2213" s="14">
        <f t="shared" si="296"/>
        <v>0</v>
      </c>
      <c r="Z2213" s="21">
        <f>Tabela1[[#This Row],[PESO TOTAL]]-Tabela1[[#This Row],[Peso Expedido]]</f>
        <v>0</v>
      </c>
      <c r="AA2213" s="18"/>
      <c r="AB2213" s="40" t="s">
        <v>3204</v>
      </c>
      <c r="AC2213" s="40"/>
      <c r="AD2213" s="40"/>
      <c r="AE2213" s="40"/>
      <c r="AF2213" s="40"/>
      <c r="AG2213" s="40"/>
      <c r="AH2213" s="40"/>
      <c r="AI2213" s="40" t="str">
        <f t="shared" si="300"/>
        <v>ok</v>
      </c>
      <c r="AJ2213"/>
      <c r="AK2213" t="str">
        <f>Tabela1[[#This Row],[Coluna1]]&amp;Tabela1[[#This Row],[PEDIDO]]</f>
        <v/>
      </c>
      <c r="AL2213"/>
      <c r="AM2213"/>
      <c r="AN2213"/>
      <c r="AO2213" t="str">
        <f t="shared" si="297"/>
        <v>/</v>
      </c>
      <c r="AP2213" t="str">
        <f>Tabela1[[#This Row],[TAG]]&amp;Tabela1[[#This Row],[PEDIDO]]&amp;Tabela1[[#This Row],[PRODUTO]]</f>
        <v/>
      </c>
      <c r="AQ2213" s="23" t="str">
        <f>Tabela1[[#This Row],[PRODUTO]]&amp;Tabela1[[#This Row],[TAG]]</f>
        <v/>
      </c>
      <c r="AR2213" s="183">
        <f>Tabela1[[#This Row],[PESO TOTAL]]*Tabela1[[#This Row],[MATÉRIA PRIMA]]</f>
        <v>0</v>
      </c>
      <c r="AS2213" s="28">
        <f>Tabela1[[#This Row],[PESO TOTAL]]*Tabela1[[#This Row],[PREPARAÇÃO ]]</f>
        <v>0</v>
      </c>
      <c r="AT2213" s="28">
        <f>Tabela1[[#This Row],[PESO TOTAL]]*Tabela1[[#This Row],[CALDEIRARIA]]</f>
        <v>0</v>
      </c>
      <c r="AU2213" s="28">
        <f>Tabela1[[#This Row],[PESO TOTAL]]*Tabela1[[#This Row],[SOLDA]]</f>
        <v>0</v>
      </c>
      <c r="AV2213" s="28">
        <f>Tabela1[[#This Row],[PESO TOTAL]]*Tabela1[[#This Row],[ACABAMENTO]]</f>
        <v>0</v>
      </c>
      <c r="AW2213" s="28">
        <f>Tabela1[[#This Row],[PESO TOTAL]]*Tabela1[[#This Row],[PRONTO ACABADO]]</f>
        <v>0</v>
      </c>
      <c r="AX2213" s="28">
        <f>Tabela1[[#This Row],[PESO TOTAL]]*Tabela1[[#This Row],[EXPEDIÇÃO ]]</f>
        <v>0</v>
      </c>
      <c r="AY2213" s="28" t="str">
        <f>Tabela1[[#This Row],[PEDIDO]]&amp;Tabela1[[#This Row],[PRODUTO]]</f>
        <v/>
      </c>
      <c r="AZ2213" s="44">
        <f>IF(AF2213="",0,IF(ISTEXT(AF2213),H2213*VALUE(SUBSTITUTE(AF2213,"%",""))/100,H2213*AF2213))-Tabela1[[#This Row],[PRONTO ACABADO2]]</f>
        <v>0</v>
      </c>
      <c r="BA2213" s="44">
        <f>IF(AG2213="",0,IF(ISTEXT(AG2213),H2213*VALUE(SUBSTITUTE(AG2213,"%",""))/100,H2213*AG2213))-Tabela1[[#This Row],[PESO EXPEDIDO2]]</f>
        <v>0</v>
      </c>
      <c r="BB2213" s="44">
        <f t="shared" si="298"/>
        <v>0</v>
      </c>
      <c r="BC2213" s="44">
        <f t="shared" si="299"/>
        <v>0</v>
      </c>
      <c r="BD2213" s="44"/>
    </row>
    <row r="2214" spans="1:56" ht="15.75" hidden="1" customHeight="1" x14ac:dyDescent="0.25">
      <c r="A2214" s="6"/>
      <c r="B2214" s="22"/>
      <c r="C2214" s="7"/>
      <c r="D2214" s="46"/>
      <c r="E2214" s="7"/>
      <c r="F2214" s="7"/>
      <c r="G2214" s="44"/>
      <c r="H2214" s="41">
        <f>Tabela1[[#This Row],[PESO UNI]]*Tabela1[[#This Row],[QTE]]</f>
        <v>0</v>
      </c>
      <c r="I2214" s="7"/>
      <c r="J2214" s="8"/>
      <c r="K2214" s="8"/>
      <c r="L2214" s="9"/>
      <c r="M2214" s="10"/>
      <c r="N2214" s="8"/>
      <c r="O2214" s="12"/>
      <c r="P2214" s="13"/>
      <c r="Q2214" s="14">
        <f>Tabela1[[#This Row],[QTDE/ Fabricação]]-Tabela1[[#This Row],[QTE]]</f>
        <v>0</v>
      </c>
      <c r="R2214" s="19">
        <f t="shared" si="294"/>
        <v>0</v>
      </c>
      <c r="S2214" s="19">
        <f t="shared" si="293"/>
        <v>0</v>
      </c>
      <c r="T2214" s="20">
        <f t="shared" si="295"/>
        <v>0</v>
      </c>
      <c r="U2214" s="17">
        <f>IFERROR(SUMIF('LISTA DE EMBARQUE'!B:B,MICRO!E:E,'LISTA DE EMBARQUE'!G:G),"")</f>
        <v>0</v>
      </c>
      <c r="V2214" s="12" t="str">
        <f>IFERROR(VLOOKUP(Tabela1[[#This Row],[COD.MDE]],'LISTA DE EMBARQUE'!B:L,11,0),"")</f>
        <v/>
      </c>
      <c r="W2214" s="13" t="str">
        <f>IFERROR(COUNTIF(#REF!,Tabela1[[#This Row],[Colunas5]]),"")</f>
        <v/>
      </c>
      <c r="X2214" s="14">
        <f>Tabela1[[#This Row],[QIANTIDADE EXPEDIDA]]*Tabela1[[#This Row],[PESO UNI]]</f>
        <v>0</v>
      </c>
      <c r="Y2214" s="14">
        <f t="shared" si="296"/>
        <v>0</v>
      </c>
      <c r="Z2214" s="21">
        <f>Tabela1[[#This Row],[PESO TOTAL]]-Tabela1[[#This Row],[Peso Expedido]]</f>
        <v>0</v>
      </c>
      <c r="AA2214" s="18"/>
      <c r="AB2214" s="40" t="s">
        <v>3204</v>
      </c>
      <c r="AC2214" s="40"/>
      <c r="AD2214" s="40"/>
      <c r="AE2214" s="40"/>
      <c r="AF2214" s="40"/>
      <c r="AG2214" s="40"/>
      <c r="AH2214" s="40"/>
      <c r="AI2214" s="40" t="str">
        <f t="shared" si="300"/>
        <v>ok</v>
      </c>
      <c r="AJ2214"/>
      <c r="AK2214" t="str">
        <f>Tabela1[[#This Row],[Coluna1]]&amp;Tabela1[[#This Row],[PEDIDO]]</f>
        <v/>
      </c>
      <c r="AL2214"/>
      <c r="AM2214"/>
      <c r="AN2214"/>
      <c r="AO2214" t="str">
        <f t="shared" si="297"/>
        <v>/</v>
      </c>
      <c r="AP2214" t="str">
        <f>Tabela1[[#This Row],[TAG]]&amp;Tabela1[[#This Row],[PEDIDO]]&amp;Tabela1[[#This Row],[PRODUTO]]</f>
        <v/>
      </c>
      <c r="AQ2214" s="23" t="str">
        <f>Tabela1[[#This Row],[PRODUTO]]&amp;Tabela1[[#This Row],[TAG]]</f>
        <v/>
      </c>
      <c r="AR2214" s="183">
        <f>Tabela1[[#This Row],[PESO TOTAL]]*Tabela1[[#This Row],[MATÉRIA PRIMA]]</f>
        <v>0</v>
      </c>
      <c r="AS2214" s="28">
        <f>Tabela1[[#This Row],[PESO TOTAL]]*Tabela1[[#This Row],[PREPARAÇÃO ]]</f>
        <v>0</v>
      </c>
      <c r="AT2214" s="28">
        <f>Tabela1[[#This Row],[PESO TOTAL]]*Tabela1[[#This Row],[CALDEIRARIA]]</f>
        <v>0</v>
      </c>
      <c r="AU2214" s="28">
        <f>Tabela1[[#This Row],[PESO TOTAL]]*Tabela1[[#This Row],[SOLDA]]</f>
        <v>0</v>
      </c>
      <c r="AV2214" s="28">
        <f>Tabela1[[#This Row],[PESO TOTAL]]*Tabela1[[#This Row],[ACABAMENTO]]</f>
        <v>0</v>
      </c>
      <c r="AW2214" s="28">
        <f>Tabela1[[#This Row],[PESO TOTAL]]*Tabela1[[#This Row],[PRONTO ACABADO]]</f>
        <v>0</v>
      </c>
      <c r="AX2214" s="28">
        <f>Tabela1[[#This Row],[PESO TOTAL]]*Tabela1[[#This Row],[EXPEDIÇÃO ]]</f>
        <v>0</v>
      </c>
      <c r="AY2214" s="28" t="str">
        <f>Tabela1[[#This Row],[PEDIDO]]&amp;Tabela1[[#This Row],[PRODUTO]]</f>
        <v/>
      </c>
      <c r="AZ2214" s="44">
        <f>IF(AF2214="",0,IF(ISTEXT(AF2214),H2214*VALUE(SUBSTITUTE(AF2214,"%",""))/100,H2214*AF2214))-Tabela1[[#This Row],[PRONTO ACABADO2]]</f>
        <v>0</v>
      </c>
      <c r="BA2214" s="44">
        <f>IF(AG2214="",0,IF(ISTEXT(AG2214),H2214*VALUE(SUBSTITUTE(AG2214,"%",""))/100,H2214*AG2214))-Tabela1[[#This Row],[PESO EXPEDIDO2]]</f>
        <v>0</v>
      </c>
      <c r="BB2214" s="44">
        <f t="shared" si="298"/>
        <v>0</v>
      </c>
      <c r="BC2214" s="44">
        <f t="shared" si="299"/>
        <v>0</v>
      </c>
      <c r="BD2214" s="44"/>
    </row>
    <row r="2215" spans="1:56" ht="15.75" hidden="1" customHeight="1" x14ac:dyDescent="0.25">
      <c r="A2215" s="6"/>
      <c r="B2215" s="22"/>
      <c r="C2215" s="7"/>
      <c r="D2215" s="46"/>
      <c r="E2215" s="7"/>
      <c r="F2215" s="7"/>
      <c r="G2215" s="44"/>
      <c r="H2215" s="41">
        <f>Tabela1[[#This Row],[PESO UNI]]*Tabela1[[#This Row],[QTE]]</f>
        <v>0</v>
      </c>
      <c r="I2215" s="7"/>
      <c r="J2215" s="8"/>
      <c r="K2215" s="8"/>
      <c r="L2215" s="9"/>
      <c r="M2215" s="10"/>
      <c r="N2215" s="8"/>
      <c r="O2215" s="12"/>
      <c r="P2215" s="13"/>
      <c r="Q2215" s="14">
        <f>Tabela1[[#This Row],[QTDE/ Fabricação]]-Tabela1[[#This Row],[QTE]]</f>
        <v>0</v>
      </c>
      <c r="R2215" s="19">
        <f t="shared" si="294"/>
        <v>0</v>
      </c>
      <c r="S2215" s="19">
        <f t="shared" si="293"/>
        <v>0</v>
      </c>
      <c r="T2215" s="20">
        <f t="shared" si="295"/>
        <v>0</v>
      </c>
      <c r="U2215" s="17">
        <f>IFERROR(SUMIF('LISTA DE EMBARQUE'!B:B,MICRO!E:E,'LISTA DE EMBARQUE'!G:G),"")</f>
        <v>0</v>
      </c>
      <c r="V2215" s="12" t="str">
        <f>IFERROR(VLOOKUP(Tabela1[[#This Row],[COD.MDE]],'LISTA DE EMBARQUE'!B:L,11,0),"")</f>
        <v/>
      </c>
      <c r="W2215" s="13" t="str">
        <f>IFERROR(COUNTIF(#REF!,Tabela1[[#This Row],[Colunas5]]),"")</f>
        <v/>
      </c>
      <c r="X2215" s="14">
        <f>Tabela1[[#This Row],[QIANTIDADE EXPEDIDA]]*Tabela1[[#This Row],[PESO UNI]]</f>
        <v>0</v>
      </c>
      <c r="Y2215" s="14">
        <f t="shared" si="296"/>
        <v>0</v>
      </c>
      <c r="Z2215" s="21">
        <f>Tabela1[[#This Row],[PESO TOTAL]]-Tabela1[[#This Row],[Peso Expedido]]</f>
        <v>0</v>
      </c>
      <c r="AA2215" s="18"/>
      <c r="AB2215" s="40" t="s">
        <v>3204</v>
      </c>
      <c r="AC2215" s="40"/>
      <c r="AD2215" s="40"/>
      <c r="AE2215" s="40"/>
      <c r="AF2215" s="40"/>
      <c r="AG2215" s="40"/>
      <c r="AH2215" s="40"/>
      <c r="AI2215" s="40" t="str">
        <f t="shared" si="300"/>
        <v>ok</v>
      </c>
      <c r="AJ2215"/>
      <c r="AK2215" t="str">
        <f>Tabela1[[#This Row],[Coluna1]]&amp;Tabela1[[#This Row],[PEDIDO]]</f>
        <v/>
      </c>
      <c r="AL2215"/>
      <c r="AM2215"/>
      <c r="AN2215"/>
      <c r="AO2215" t="str">
        <f t="shared" si="297"/>
        <v>/</v>
      </c>
      <c r="AP2215" t="str">
        <f>Tabela1[[#This Row],[TAG]]&amp;Tabela1[[#This Row],[PEDIDO]]&amp;Tabela1[[#This Row],[PRODUTO]]</f>
        <v/>
      </c>
      <c r="AQ2215" s="23" t="str">
        <f>Tabela1[[#This Row],[PRODUTO]]&amp;Tabela1[[#This Row],[TAG]]</f>
        <v/>
      </c>
      <c r="AR2215" s="183">
        <f>Tabela1[[#This Row],[PESO TOTAL]]*Tabela1[[#This Row],[MATÉRIA PRIMA]]</f>
        <v>0</v>
      </c>
      <c r="AS2215" s="28">
        <f>Tabela1[[#This Row],[PESO TOTAL]]*Tabela1[[#This Row],[PREPARAÇÃO ]]</f>
        <v>0</v>
      </c>
      <c r="AT2215" s="28">
        <f>Tabela1[[#This Row],[PESO TOTAL]]*Tabela1[[#This Row],[CALDEIRARIA]]</f>
        <v>0</v>
      </c>
      <c r="AU2215" s="28">
        <f>Tabela1[[#This Row],[PESO TOTAL]]*Tabela1[[#This Row],[SOLDA]]</f>
        <v>0</v>
      </c>
      <c r="AV2215" s="28">
        <f>Tabela1[[#This Row],[PESO TOTAL]]*Tabela1[[#This Row],[ACABAMENTO]]</f>
        <v>0</v>
      </c>
      <c r="AW2215" s="28">
        <f>Tabela1[[#This Row],[PESO TOTAL]]*Tabela1[[#This Row],[PRONTO ACABADO]]</f>
        <v>0</v>
      </c>
      <c r="AX2215" s="28">
        <f>Tabela1[[#This Row],[PESO TOTAL]]*Tabela1[[#This Row],[EXPEDIÇÃO ]]</f>
        <v>0</v>
      </c>
      <c r="AY2215" s="28" t="str">
        <f>Tabela1[[#This Row],[PEDIDO]]&amp;Tabela1[[#This Row],[PRODUTO]]</f>
        <v/>
      </c>
      <c r="AZ2215" s="44">
        <f>IF(AF2215="",0,IF(ISTEXT(AF2215),H2215*VALUE(SUBSTITUTE(AF2215,"%",""))/100,H2215*AF2215))-Tabela1[[#This Row],[PRONTO ACABADO2]]</f>
        <v>0</v>
      </c>
      <c r="BA2215" s="44">
        <f>IF(AG2215="",0,IF(ISTEXT(AG2215),H2215*VALUE(SUBSTITUTE(AG2215,"%",""))/100,H2215*AG2215))-Tabela1[[#This Row],[PESO EXPEDIDO2]]</f>
        <v>0</v>
      </c>
      <c r="BB2215" s="44">
        <f t="shared" si="298"/>
        <v>0</v>
      </c>
      <c r="BC2215" s="44">
        <f t="shared" si="299"/>
        <v>0</v>
      </c>
      <c r="BD2215" s="44"/>
    </row>
    <row r="2216" spans="1:56" ht="15.75" hidden="1" customHeight="1" x14ac:dyDescent="0.25">
      <c r="A2216" s="6"/>
      <c r="B2216" s="22"/>
      <c r="C2216" s="7"/>
      <c r="D2216" s="46"/>
      <c r="E2216" s="7"/>
      <c r="F2216" s="7"/>
      <c r="G2216" s="44"/>
      <c r="H2216" s="41">
        <f>Tabela1[[#This Row],[PESO UNI]]*Tabela1[[#This Row],[QTE]]</f>
        <v>0</v>
      </c>
      <c r="I2216" s="7"/>
      <c r="J2216" s="8"/>
      <c r="K2216" s="8"/>
      <c r="L2216" s="9"/>
      <c r="M2216" s="10"/>
      <c r="N2216" s="8"/>
      <c r="O2216" s="12"/>
      <c r="P2216" s="13"/>
      <c r="Q2216" s="14">
        <f>Tabela1[[#This Row],[QTDE/ Fabricação]]-Tabela1[[#This Row],[QTE]]</f>
        <v>0</v>
      </c>
      <c r="R2216" s="19">
        <f t="shared" si="294"/>
        <v>0</v>
      </c>
      <c r="S2216" s="19">
        <f t="shared" si="293"/>
        <v>0</v>
      </c>
      <c r="T2216" s="20">
        <f t="shared" si="295"/>
        <v>0</v>
      </c>
      <c r="U2216" s="17">
        <f>IFERROR(SUMIF('LISTA DE EMBARQUE'!B:B,MICRO!E:E,'LISTA DE EMBARQUE'!G:G),"")</f>
        <v>0</v>
      </c>
      <c r="V2216" s="12" t="str">
        <f>IFERROR(VLOOKUP(Tabela1[[#This Row],[COD.MDE]],'LISTA DE EMBARQUE'!B:L,11,0),"")</f>
        <v/>
      </c>
      <c r="W2216" s="13" t="str">
        <f>IFERROR(COUNTIF(#REF!,Tabela1[[#This Row],[Colunas5]]),"")</f>
        <v/>
      </c>
      <c r="X2216" s="14">
        <f>Tabela1[[#This Row],[QIANTIDADE EXPEDIDA]]*Tabela1[[#This Row],[PESO UNI]]</f>
        <v>0</v>
      </c>
      <c r="Y2216" s="14">
        <f t="shared" si="296"/>
        <v>0</v>
      </c>
      <c r="Z2216" s="21">
        <f>Tabela1[[#This Row],[PESO TOTAL]]-Tabela1[[#This Row],[Peso Expedido]]</f>
        <v>0</v>
      </c>
      <c r="AA2216" s="18"/>
      <c r="AB2216" s="40" t="s">
        <v>3204</v>
      </c>
      <c r="AC2216" s="40"/>
      <c r="AD2216" s="40"/>
      <c r="AE2216" s="40"/>
      <c r="AF2216" s="40"/>
      <c r="AG2216" s="40"/>
      <c r="AH2216" s="40"/>
      <c r="AI2216" s="40" t="str">
        <f t="shared" si="300"/>
        <v>ok</v>
      </c>
      <c r="AJ2216"/>
      <c r="AK2216" t="str">
        <f>Tabela1[[#This Row],[Coluna1]]&amp;Tabela1[[#This Row],[PEDIDO]]</f>
        <v/>
      </c>
      <c r="AL2216"/>
      <c r="AM2216"/>
      <c r="AN2216"/>
      <c r="AO2216" t="str">
        <f t="shared" si="297"/>
        <v>/</v>
      </c>
      <c r="AP2216" t="str">
        <f>Tabela1[[#This Row],[TAG]]&amp;Tabela1[[#This Row],[PEDIDO]]&amp;Tabela1[[#This Row],[PRODUTO]]</f>
        <v/>
      </c>
      <c r="AQ2216" s="23" t="str">
        <f>Tabela1[[#This Row],[PRODUTO]]&amp;Tabela1[[#This Row],[TAG]]</f>
        <v/>
      </c>
      <c r="AR2216" s="183">
        <f>Tabela1[[#This Row],[PESO TOTAL]]*Tabela1[[#This Row],[MATÉRIA PRIMA]]</f>
        <v>0</v>
      </c>
      <c r="AS2216" s="28">
        <f>Tabela1[[#This Row],[PESO TOTAL]]*Tabela1[[#This Row],[PREPARAÇÃO ]]</f>
        <v>0</v>
      </c>
      <c r="AT2216" s="28">
        <f>Tabela1[[#This Row],[PESO TOTAL]]*Tabela1[[#This Row],[CALDEIRARIA]]</f>
        <v>0</v>
      </c>
      <c r="AU2216" s="28">
        <f>Tabela1[[#This Row],[PESO TOTAL]]*Tabela1[[#This Row],[SOLDA]]</f>
        <v>0</v>
      </c>
      <c r="AV2216" s="28">
        <f>Tabela1[[#This Row],[PESO TOTAL]]*Tabela1[[#This Row],[ACABAMENTO]]</f>
        <v>0</v>
      </c>
      <c r="AW2216" s="28">
        <f>Tabela1[[#This Row],[PESO TOTAL]]*Tabela1[[#This Row],[PRONTO ACABADO]]</f>
        <v>0</v>
      </c>
      <c r="AX2216" s="28">
        <f>Tabela1[[#This Row],[PESO TOTAL]]*Tabela1[[#This Row],[EXPEDIÇÃO ]]</f>
        <v>0</v>
      </c>
      <c r="AY2216" s="28" t="str">
        <f>Tabela1[[#This Row],[PEDIDO]]&amp;Tabela1[[#This Row],[PRODUTO]]</f>
        <v/>
      </c>
      <c r="AZ2216" s="44">
        <f>IF(AF2216="",0,IF(ISTEXT(AF2216),H2216*VALUE(SUBSTITUTE(AF2216,"%",""))/100,H2216*AF2216))-Tabela1[[#This Row],[PRONTO ACABADO2]]</f>
        <v>0</v>
      </c>
      <c r="BA2216" s="44">
        <f>IF(AG2216="",0,IF(ISTEXT(AG2216),H2216*VALUE(SUBSTITUTE(AG2216,"%",""))/100,H2216*AG2216))-Tabela1[[#This Row],[PESO EXPEDIDO2]]</f>
        <v>0</v>
      </c>
      <c r="BB2216" s="44">
        <f t="shared" si="298"/>
        <v>0</v>
      </c>
      <c r="BC2216" s="44">
        <f t="shared" si="299"/>
        <v>0</v>
      </c>
      <c r="BD2216" s="44"/>
    </row>
    <row r="2217" spans="1:56" ht="15.75" hidden="1" customHeight="1" x14ac:dyDescent="0.25">
      <c r="A2217" s="6"/>
      <c r="B2217" s="22"/>
      <c r="C2217" s="7"/>
      <c r="D2217" s="46"/>
      <c r="E2217" s="7"/>
      <c r="F2217" s="7"/>
      <c r="G2217" s="44"/>
      <c r="H2217" s="41">
        <f>Tabela1[[#This Row],[PESO UNI]]*Tabela1[[#This Row],[QTE]]</f>
        <v>0</v>
      </c>
      <c r="I2217" s="7"/>
      <c r="J2217" s="8"/>
      <c r="K2217" s="8"/>
      <c r="L2217" s="9"/>
      <c r="M2217" s="10"/>
      <c r="N2217" s="8"/>
      <c r="O2217" s="12"/>
      <c r="P2217" s="13"/>
      <c r="Q2217" s="14">
        <f>Tabela1[[#This Row],[QTDE/ Fabricação]]-Tabela1[[#This Row],[QTE]]</f>
        <v>0</v>
      </c>
      <c r="R2217" s="19">
        <f t="shared" si="294"/>
        <v>0</v>
      </c>
      <c r="S2217" s="19">
        <f t="shared" si="293"/>
        <v>0</v>
      </c>
      <c r="T2217" s="20">
        <f t="shared" si="295"/>
        <v>0</v>
      </c>
      <c r="U2217" s="17">
        <f>IFERROR(SUMIF('LISTA DE EMBARQUE'!B:B,MICRO!E:E,'LISTA DE EMBARQUE'!G:G),"")</f>
        <v>0</v>
      </c>
      <c r="V2217" s="12" t="str">
        <f>IFERROR(VLOOKUP(Tabela1[[#This Row],[COD.MDE]],'LISTA DE EMBARQUE'!B:L,11,0),"")</f>
        <v/>
      </c>
      <c r="W2217" s="13" t="str">
        <f>IFERROR(COUNTIF(#REF!,Tabela1[[#This Row],[Colunas5]]),"")</f>
        <v/>
      </c>
      <c r="X2217" s="14">
        <f>Tabela1[[#This Row],[QIANTIDADE EXPEDIDA]]*Tabela1[[#This Row],[PESO UNI]]</f>
        <v>0</v>
      </c>
      <c r="Y2217" s="14">
        <f t="shared" si="296"/>
        <v>0</v>
      </c>
      <c r="Z2217" s="21">
        <f>Tabela1[[#This Row],[PESO TOTAL]]-Tabela1[[#This Row],[Peso Expedido]]</f>
        <v>0</v>
      </c>
      <c r="AA2217" s="18"/>
      <c r="AB2217" s="40" t="s">
        <v>3204</v>
      </c>
      <c r="AC2217" s="40"/>
      <c r="AD2217" s="40"/>
      <c r="AE2217" s="40"/>
      <c r="AF2217" s="40"/>
      <c r="AG2217" s="40"/>
      <c r="AH2217" s="40"/>
      <c r="AI2217" s="40" t="str">
        <f t="shared" si="300"/>
        <v>ok</v>
      </c>
      <c r="AJ2217"/>
      <c r="AK2217" t="str">
        <f>Tabela1[[#This Row],[Coluna1]]&amp;Tabela1[[#This Row],[PEDIDO]]</f>
        <v/>
      </c>
      <c r="AL2217"/>
      <c r="AM2217"/>
      <c r="AN2217"/>
      <c r="AO2217" t="str">
        <f t="shared" si="297"/>
        <v>/</v>
      </c>
      <c r="AP2217" t="str">
        <f>Tabela1[[#This Row],[TAG]]&amp;Tabela1[[#This Row],[PEDIDO]]&amp;Tabela1[[#This Row],[PRODUTO]]</f>
        <v/>
      </c>
      <c r="AQ2217" s="23" t="str">
        <f>Tabela1[[#This Row],[PRODUTO]]&amp;Tabela1[[#This Row],[TAG]]</f>
        <v/>
      </c>
      <c r="AR2217" s="183">
        <f>Tabela1[[#This Row],[PESO TOTAL]]*Tabela1[[#This Row],[MATÉRIA PRIMA]]</f>
        <v>0</v>
      </c>
      <c r="AS2217" s="28">
        <f>Tabela1[[#This Row],[PESO TOTAL]]*Tabela1[[#This Row],[PREPARAÇÃO ]]</f>
        <v>0</v>
      </c>
      <c r="AT2217" s="28">
        <f>Tabela1[[#This Row],[PESO TOTAL]]*Tabela1[[#This Row],[CALDEIRARIA]]</f>
        <v>0</v>
      </c>
      <c r="AU2217" s="28">
        <f>Tabela1[[#This Row],[PESO TOTAL]]*Tabela1[[#This Row],[SOLDA]]</f>
        <v>0</v>
      </c>
      <c r="AV2217" s="28">
        <f>Tabela1[[#This Row],[PESO TOTAL]]*Tabela1[[#This Row],[ACABAMENTO]]</f>
        <v>0</v>
      </c>
      <c r="AW2217" s="28">
        <f>Tabela1[[#This Row],[PESO TOTAL]]*Tabela1[[#This Row],[PRONTO ACABADO]]</f>
        <v>0</v>
      </c>
      <c r="AX2217" s="28">
        <f>Tabela1[[#This Row],[PESO TOTAL]]*Tabela1[[#This Row],[EXPEDIÇÃO ]]</f>
        <v>0</v>
      </c>
      <c r="AY2217" s="28" t="str">
        <f>Tabela1[[#This Row],[PEDIDO]]&amp;Tabela1[[#This Row],[PRODUTO]]</f>
        <v/>
      </c>
      <c r="AZ2217" s="44">
        <f>IF(AF2217="",0,IF(ISTEXT(AF2217),H2217*VALUE(SUBSTITUTE(AF2217,"%",""))/100,H2217*AF2217))-Tabela1[[#This Row],[PRONTO ACABADO2]]</f>
        <v>0</v>
      </c>
      <c r="BA2217" s="44">
        <f>IF(AG2217="",0,IF(ISTEXT(AG2217),H2217*VALUE(SUBSTITUTE(AG2217,"%",""))/100,H2217*AG2217))-Tabela1[[#This Row],[PESO EXPEDIDO2]]</f>
        <v>0</v>
      </c>
      <c r="BB2217" s="44">
        <f t="shared" si="298"/>
        <v>0</v>
      </c>
      <c r="BC2217" s="44">
        <f t="shared" si="299"/>
        <v>0</v>
      </c>
      <c r="BD2217" s="44"/>
    </row>
    <row r="2218" spans="1:56" ht="15.75" hidden="1" customHeight="1" x14ac:dyDescent="0.25">
      <c r="A2218" s="6"/>
      <c r="B2218" s="22"/>
      <c r="C2218" s="7"/>
      <c r="D2218" s="46"/>
      <c r="E2218" s="7"/>
      <c r="F2218" s="7"/>
      <c r="G2218" s="44"/>
      <c r="H2218" s="41">
        <f>Tabela1[[#This Row],[PESO UNI]]*Tabela1[[#This Row],[QTE]]</f>
        <v>0</v>
      </c>
      <c r="I2218" s="7"/>
      <c r="J2218" s="8"/>
      <c r="K2218" s="8"/>
      <c r="L2218" s="9"/>
      <c r="M2218" s="10"/>
      <c r="N2218" s="8"/>
      <c r="O2218" s="12"/>
      <c r="P2218" s="13"/>
      <c r="Q2218" s="14">
        <f>Tabela1[[#This Row],[QTDE/ Fabricação]]-Tabela1[[#This Row],[QTE]]</f>
        <v>0</v>
      </c>
      <c r="R2218" s="19">
        <f t="shared" si="294"/>
        <v>0</v>
      </c>
      <c r="S2218" s="19">
        <f t="shared" si="293"/>
        <v>0</v>
      </c>
      <c r="T2218" s="20">
        <f t="shared" si="295"/>
        <v>0</v>
      </c>
      <c r="U2218" s="17">
        <f>IFERROR(SUMIF('LISTA DE EMBARQUE'!B:B,MICRO!E:E,'LISTA DE EMBARQUE'!G:G),"")</f>
        <v>0</v>
      </c>
      <c r="V2218" s="12" t="str">
        <f>IFERROR(VLOOKUP(Tabela1[[#This Row],[COD.MDE]],'LISTA DE EMBARQUE'!B:L,11,0),"")</f>
        <v/>
      </c>
      <c r="W2218" s="13" t="str">
        <f>IFERROR(COUNTIF(#REF!,Tabela1[[#This Row],[Colunas5]]),"")</f>
        <v/>
      </c>
      <c r="X2218" s="14">
        <f>Tabela1[[#This Row],[QIANTIDADE EXPEDIDA]]*Tabela1[[#This Row],[PESO UNI]]</f>
        <v>0</v>
      </c>
      <c r="Y2218" s="14">
        <f t="shared" si="296"/>
        <v>0</v>
      </c>
      <c r="Z2218" s="21">
        <f>Tabela1[[#This Row],[PESO TOTAL]]-Tabela1[[#This Row],[Peso Expedido]]</f>
        <v>0</v>
      </c>
      <c r="AA2218" s="18"/>
      <c r="AB2218" s="40" t="s">
        <v>3204</v>
      </c>
      <c r="AC2218" s="40"/>
      <c r="AD2218" s="40"/>
      <c r="AE2218" s="40"/>
      <c r="AF2218" s="40"/>
      <c r="AG2218" s="40"/>
      <c r="AH2218" s="40"/>
      <c r="AI2218" s="40" t="str">
        <f t="shared" si="300"/>
        <v>ok</v>
      </c>
      <c r="AJ2218"/>
      <c r="AK2218" t="str">
        <f>Tabela1[[#This Row],[Coluna1]]&amp;Tabela1[[#This Row],[PEDIDO]]</f>
        <v/>
      </c>
      <c r="AL2218"/>
      <c r="AM2218"/>
      <c r="AN2218"/>
      <c r="AO2218" t="str">
        <f t="shared" si="297"/>
        <v>/</v>
      </c>
      <c r="AP2218" t="str">
        <f>Tabela1[[#This Row],[TAG]]&amp;Tabela1[[#This Row],[PEDIDO]]&amp;Tabela1[[#This Row],[PRODUTO]]</f>
        <v/>
      </c>
      <c r="AQ2218" s="23" t="str">
        <f>Tabela1[[#This Row],[PRODUTO]]&amp;Tabela1[[#This Row],[TAG]]</f>
        <v/>
      </c>
      <c r="AR2218" s="183">
        <f>Tabela1[[#This Row],[PESO TOTAL]]*Tabela1[[#This Row],[MATÉRIA PRIMA]]</f>
        <v>0</v>
      </c>
      <c r="AS2218" s="28">
        <f>Tabela1[[#This Row],[PESO TOTAL]]*Tabela1[[#This Row],[PREPARAÇÃO ]]</f>
        <v>0</v>
      </c>
      <c r="AT2218" s="28">
        <f>Tabela1[[#This Row],[PESO TOTAL]]*Tabela1[[#This Row],[CALDEIRARIA]]</f>
        <v>0</v>
      </c>
      <c r="AU2218" s="28">
        <f>Tabela1[[#This Row],[PESO TOTAL]]*Tabela1[[#This Row],[SOLDA]]</f>
        <v>0</v>
      </c>
      <c r="AV2218" s="28">
        <f>Tabela1[[#This Row],[PESO TOTAL]]*Tabela1[[#This Row],[ACABAMENTO]]</f>
        <v>0</v>
      </c>
      <c r="AW2218" s="28">
        <f>Tabela1[[#This Row],[PESO TOTAL]]*Tabela1[[#This Row],[PRONTO ACABADO]]</f>
        <v>0</v>
      </c>
      <c r="AX2218" s="28">
        <f>Tabela1[[#This Row],[PESO TOTAL]]*Tabela1[[#This Row],[EXPEDIÇÃO ]]</f>
        <v>0</v>
      </c>
      <c r="AY2218" s="28" t="str">
        <f>Tabela1[[#This Row],[PEDIDO]]&amp;Tabela1[[#This Row],[PRODUTO]]</f>
        <v/>
      </c>
      <c r="AZ2218" s="44">
        <f>IF(AF2218="",0,IF(ISTEXT(AF2218),H2218*VALUE(SUBSTITUTE(AF2218,"%",""))/100,H2218*AF2218))-Tabela1[[#This Row],[PRONTO ACABADO2]]</f>
        <v>0</v>
      </c>
      <c r="BA2218" s="44">
        <f>IF(AG2218="",0,IF(ISTEXT(AG2218),H2218*VALUE(SUBSTITUTE(AG2218,"%",""))/100,H2218*AG2218))-Tabela1[[#This Row],[PESO EXPEDIDO2]]</f>
        <v>0</v>
      </c>
      <c r="BB2218" s="44">
        <f t="shared" si="298"/>
        <v>0</v>
      </c>
      <c r="BC2218" s="44">
        <f t="shared" si="299"/>
        <v>0</v>
      </c>
      <c r="BD2218" s="44"/>
    </row>
    <row r="2219" spans="1:56" ht="15.75" hidden="1" customHeight="1" x14ac:dyDescent="0.25">
      <c r="A2219" s="6"/>
      <c r="B2219" s="22"/>
      <c r="C2219" s="7"/>
      <c r="D2219" s="46"/>
      <c r="E2219" s="7"/>
      <c r="F2219" s="7"/>
      <c r="G2219" s="44"/>
      <c r="H2219" s="41">
        <f>Tabela1[[#This Row],[PESO UNI]]*Tabela1[[#This Row],[QTE]]</f>
        <v>0</v>
      </c>
      <c r="I2219" s="7"/>
      <c r="J2219" s="8"/>
      <c r="K2219" s="8"/>
      <c r="L2219" s="9"/>
      <c r="M2219" s="10"/>
      <c r="N2219" s="8"/>
      <c r="O2219" s="12"/>
      <c r="P2219" s="13"/>
      <c r="Q2219" s="14">
        <f>Tabela1[[#This Row],[QTDE/ Fabricação]]-Tabela1[[#This Row],[QTE]]</f>
        <v>0</v>
      </c>
      <c r="R2219" s="19">
        <f t="shared" si="294"/>
        <v>0</v>
      </c>
      <c r="S2219" s="19">
        <f t="shared" si="293"/>
        <v>0</v>
      </c>
      <c r="T2219" s="20">
        <f t="shared" si="295"/>
        <v>0</v>
      </c>
      <c r="U2219" s="17">
        <f>IFERROR(SUMIF('LISTA DE EMBARQUE'!B:B,MICRO!E:E,'LISTA DE EMBARQUE'!G:G),"")</f>
        <v>0</v>
      </c>
      <c r="V2219" s="12" t="str">
        <f>IFERROR(VLOOKUP(Tabela1[[#This Row],[COD.MDE]],'LISTA DE EMBARQUE'!B:L,11,0),"")</f>
        <v/>
      </c>
      <c r="W2219" s="13" t="str">
        <f>IFERROR(COUNTIF(#REF!,Tabela1[[#This Row],[Colunas5]]),"")</f>
        <v/>
      </c>
      <c r="X2219" s="14">
        <f>Tabela1[[#This Row],[QIANTIDADE EXPEDIDA]]*Tabela1[[#This Row],[PESO UNI]]</f>
        <v>0</v>
      </c>
      <c r="Y2219" s="14">
        <f t="shared" si="296"/>
        <v>0</v>
      </c>
      <c r="Z2219" s="21">
        <f>Tabela1[[#This Row],[PESO TOTAL]]-Tabela1[[#This Row],[Peso Expedido]]</f>
        <v>0</v>
      </c>
      <c r="AA2219" s="18"/>
      <c r="AB2219" s="40" t="s">
        <v>3204</v>
      </c>
      <c r="AC2219" s="40"/>
      <c r="AD2219" s="40"/>
      <c r="AE2219" s="40"/>
      <c r="AF2219" s="40"/>
      <c r="AG2219" s="40"/>
      <c r="AH2219" s="40"/>
      <c r="AI2219" s="40" t="str">
        <f t="shared" si="300"/>
        <v>ok</v>
      </c>
      <c r="AJ2219"/>
      <c r="AK2219" t="str">
        <f>Tabela1[[#This Row],[Coluna1]]&amp;Tabela1[[#This Row],[PEDIDO]]</f>
        <v/>
      </c>
      <c r="AL2219"/>
      <c r="AM2219"/>
      <c r="AN2219"/>
      <c r="AO2219" t="str">
        <f t="shared" si="297"/>
        <v>/</v>
      </c>
      <c r="AP2219" t="str">
        <f>Tabela1[[#This Row],[TAG]]&amp;Tabela1[[#This Row],[PEDIDO]]&amp;Tabela1[[#This Row],[PRODUTO]]</f>
        <v/>
      </c>
      <c r="AQ2219" s="23" t="str">
        <f>Tabela1[[#This Row],[PRODUTO]]&amp;Tabela1[[#This Row],[TAG]]</f>
        <v/>
      </c>
      <c r="AR2219" s="183">
        <f>Tabela1[[#This Row],[PESO TOTAL]]*Tabela1[[#This Row],[MATÉRIA PRIMA]]</f>
        <v>0</v>
      </c>
      <c r="AS2219" s="28">
        <f>Tabela1[[#This Row],[PESO TOTAL]]*Tabela1[[#This Row],[PREPARAÇÃO ]]</f>
        <v>0</v>
      </c>
      <c r="AT2219" s="28">
        <f>Tabela1[[#This Row],[PESO TOTAL]]*Tabela1[[#This Row],[CALDEIRARIA]]</f>
        <v>0</v>
      </c>
      <c r="AU2219" s="28">
        <f>Tabela1[[#This Row],[PESO TOTAL]]*Tabela1[[#This Row],[SOLDA]]</f>
        <v>0</v>
      </c>
      <c r="AV2219" s="28">
        <f>Tabela1[[#This Row],[PESO TOTAL]]*Tabela1[[#This Row],[ACABAMENTO]]</f>
        <v>0</v>
      </c>
      <c r="AW2219" s="28">
        <f>Tabela1[[#This Row],[PESO TOTAL]]*Tabela1[[#This Row],[PRONTO ACABADO]]</f>
        <v>0</v>
      </c>
      <c r="AX2219" s="28">
        <f>Tabela1[[#This Row],[PESO TOTAL]]*Tabela1[[#This Row],[EXPEDIÇÃO ]]</f>
        <v>0</v>
      </c>
      <c r="AY2219" s="28" t="str">
        <f>Tabela1[[#This Row],[PEDIDO]]&amp;Tabela1[[#This Row],[PRODUTO]]</f>
        <v/>
      </c>
      <c r="AZ2219" s="44">
        <f>IF(AF2219="",0,IF(ISTEXT(AF2219),H2219*VALUE(SUBSTITUTE(AF2219,"%",""))/100,H2219*AF2219))-Tabela1[[#This Row],[PRONTO ACABADO2]]</f>
        <v>0</v>
      </c>
      <c r="BA2219" s="44">
        <f>IF(AG2219="",0,IF(ISTEXT(AG2219),H2219*VALUE(SUBSTITUTE(AG2219,"%",""))/100,H2219*AG2219))-Tabela1[[#This Row],[PESO EXPEDIDO2]]</f>
        <v>0</v>
      </c>
      <c r="BB2219" s="44">
        <f t="shared" si="298"/>
        <v>0</v>
      </c>
      <c r="BC2219" s="44">
        <f t="shared" si="299"/>
        <v>0</v>
      </c>
      <c r="BD2219" s="44"/>
    </row>
    <row r="2220" spans="1:56" ht="15.75" hidden="1" customHeight="1" x14ac:dyDescent="0.25">
      <c r="A2220" s="6"/>
      <c r="B2220" s="22"/>
      <c r="C2220" s="7"/>
      <c r="D2220" s="46"/>
      <c r="E2220" s="7"/>
      <c r="F2220" s="7"/>
      <c r="G2220" s="44"/>
      <c r="H2220" s="41">
        <f>Tabela1[[#This Row],[PESO UNI]]*Tabela1[[#This Row],[QTE]]</f>
        <v>0</v>
      </c>
      <c r="I2220" s="7"/>
      <c r="J2220" s="8"/>
      <c r="K2220" s="8"/>
      <c r="L2220" s="9"/>
      <c r="M2220" s="10"/>
      <c r="N2220" s="8"/>
      <c r="O2220" s="12"/>
      <c r="P2220" s="13"/>
      <c r="Q2220" s="14">
        <f>Tabela1[[#This Row],[QTDE/ Fabricação]]-Tabela1[[#This Row],[QTE]]</f>
        <v>0</v>
      </c>
      <c r="R2220" s="19">
        <f t="shared" si="294"/>
        <v>0</v>
      </c>
      <c r="S2220" s="19">
        <f t="shared" si="293"/>
        <v>0</v>
      </c>
      <c r="T2220" s="20">
        <f t="shared" si="295"/>
        <v>0</v>
      </c>
      <c r="U2220" s="17">
        <f>IFERROR(SUMIF('LISTA DE EMBARQUE'!B:B,MICRO!E:E,'LISTA DE EMBARQUE'!G:G),"")</f>
        <v>0</v>
      </c>
      <c r="V2220" s="12" t="str">
        <f>IFERROR(VLOOKUP(Tabela1[[#This Row],[COD.MDE]],'LISTA DE EMBARQUE'!B:L,11,0),"")</f>
        <v/>
      </c>
      <c r="W2220" s="13" t="str">
        <f>IFERROR(COUNTIF(#REF!,Tabela1[[#This Row],[Colunas5]]),"")</f>
        <v/>
      </c>
      <c r="X2220" s="14">
        <f>Tabela1[[#This Row],[QIANTIDADE EXPEDIDA]]*Tabela1[[#This Row],[PESO UNI]]</f>
        <v>0</v>
      </c>
      <c r="Y2220" s="14">
        <f t="shared" si="296"/>
        <v>0</v>
      </c>
      <c r="Z2220" s="21">
        <f>Tabela1[[#This Row],[PESO TOTAL]]-Tabela1[[#This Row],[Peso Expedido]]</f>
        <v>0</v>
      </c>
      <c r="AA2220" s="18"/>
      <c r="AB2220" s="40" t="s">
        <v>3204</v>
      </c>
      <c r="AC2220" s="40"/>
      <c r="AD2220" s="40"/>
      <c r="AE2220" s="40"/>
      <c r="AF2220" s="40"/>
      <c r="AG2220" s="40"/>
      <c r="AH2220" s="40"/>
      <c r="AI2220" s="40" t="str">
        <f t="shared" si="300"/>
        <v>ok</v>
      </c>
      <c r="AJ2220"/>
      <c r="AK2220" t="str">
        <f>Tabela1[[#This Row],[Coluna1]]&amp;Tabela1[[#This Row],[PEDIDO]]</f>
        <v/>
      </c>
      <c r="AL2220"/>
      <c r="AM2220"/>
      <c r="AN2220"/>
      <c r="AO2220" t="str">
        <f t="shared" si="297"/>
        <v>/</v>
      </c>
      <c r="AP2220" t="str">
        <f>Tabela1[[#This Row],[TAG]]&amp;Tabela1[[#This Row],[PEDIDO]]&amp;Tabela1[[#This Row],[PRODUTO]]</f>
        <v/>
      </c>
      <c r="AQ2220" s="23" t="str">
        <f>Tabela1[[#This Row],[PRODUTO]]&amp;Tabela1[[#This Row],[TAG]]</f>
        <v/>
      </c>
      <c r="AR2220" s="183">
        <f>Tabela1[[#This Row],[PESO TOTAL]]*Tabela1[[#This Row],[MATÉRIA PRIMA]]</f>
        <v>0</v>
      </c>
      <c r="AS2220" s="28">
        <f>Tabela1[[#This Row],[PESO TOTAL]]*Tabela1[[#This Row],[PREPARAÇÃO ]]</f>
        <v>0</v>
      </c>
      <c r="AT2220" s="28">
        <f>Tabela1[[#This Row],[PESO TOTAL]]*Tabela1[[#This Row],[CALDEIRARIA]]</f>
        <v>0</v>
      </c>
      <c r="AU2220" s="28">
        <f>Tabela1[[#This Row],[PESO TOTAL]]*Tabela1[[#This Row],[SOLDA]]</f>
        <v>0</v>
      </c>
      <c r="AV2220" s="28">
        <f>Tabela1[[#This Row],[PESO TOTAL]]*Tabela1[[#This Row],[ACABAMENTO]]</f>
        <v>0</v>
      </c>
      <c r="AW2220" s="28">
        <f>Tabela1[[#This Row],[PESO TOTAL]]*Tabela1[[#This Row],[PRONTO ACABADO]]</f>
        <v>0</v>
      </c>
      <c r="AX2220" s="28">
        <f>Tabela1[[#This Row],[PESO TOTAL]]*Tabela1[[#This Row],[EXPEDIÇÃO ]]</f>
        <v>0</v>
      </c>
      <c r="AY2220" s="28" t="str">
        <f>Tabela1[[#This Row],[PEDIDO]]&amp;Tabela1[[#This Row],[PRODUTO]]</f>
        <v/>
      </c>
      <c r="AZ2220" s="44">
        <f>IF(AF2220="",0,IF(ISTEXT(AF2220),H2220*VALUE(SUBSTITUTE(AF2220,"%",""))/100,H2220*AF2220))-Tabela1[[#This Row],[PRONTO ACABADO2]]</f>
        <v>0</v>
      </c>
      <c r="BA2220" s="44">
        <f>IF(AG2220="",0,IF(ISTEXT(AG2220),H2220*VALUE(SUBSTITUTE(AG2220,"%",""))/100,H2220*AG2220))-Tabela1[[#This Row],[PESO EXPEDIDO2]]</f>
        <v>0</v>
      </c>
      <c r="BB2220" s="44">
        <f t="shared" si="298"/>
        <v>0</v>
      </c>
      <c r="BC2220" s="44">
        <f t="shared" si="299"/>
        <v>0</v>
      </c>
      <c r="BD2220" s="44"/>
    </row>
    <row r="2221" spans="1:56" ht="15.75" hidden="1" customHeight="1" x14ac:dyDescent="0.25">
      <c r="A2221" s="6"/>
      <c r="B2221" s="22"/>
      <c r="C2221" s="7"/>
      <c r="D2221" s="46"/>
      <c r="E2221" s="7"/>
      <c r="F2221" s="7"/>
      <c r="G2221" s="44"/>
      <c r="H2221" s="41">
        <f>Tabela1[[#This Row],[PESO UNI]]*Tabela1[[#This Row],[QTE]]</f>
        <v>0</v>
      </c>
      <c r="I2221" s="7"/>
      <c r="J2221" s="8"/>
      <c r="K2221" s="8"/>
      <c r="L2221" s="9"/>
      <c r="M2221" s="10"/>
      <c r="N2221" s="8"/>
      <c r="O2221" s="12"/>
      <c r="P2221" s="13"/>
      <c r="Q2221" s="14">
        <f>Tabela1[[#This Row],[QTDE/ Fabricação]]-Tabela1[[#This Row],[QTE]]</f>
        <v>0</v>
      </c>
      <c r="R2221" s="19">
        <f t="shared" si="294"/>
        <v>0</v>
      </c>
      <c r="S2221" s="19">
        <f t="shared" si="293"/>
        <v>0</v>
      </c>
      <c r="T2221" s="20">
        <f t="shared" si="295"/>
        <v>0</v>
      </c>
      <c r="U2221" s="17">
        <f>IFERROR(SUMIF('LISTA DE EMBARQUE'!B:B,MICRO!E:E,'LISTA DE EMBARQUE'!G:G),"")</f>
        <v>0</v>
      </c>
      <c r="V2221" s="12" t="str">
        <f>IFERROR(VLOOKUP(Tabela1[[#This Row],[COD.MDE]],'LISTA DE EMBARQUE'!B:L,11,0),"")</f>
        <v/>
      </c>
      <c r="W2221" s="13" t="str">
        <f>IFERROR(COUNTIF(#REF!,Tabela1[[#This Row],[Colunas5]]),"")</f>
        <v/>
      </c>
      <c r="X2221" s="14">
        <f>Tabela1[[#This Row],[QIANTIDADE EXPEDIDA]]*Tabela1[[#This Row],[PESO UNI]]</f>
        <v>0</v>
      </c>
      <c r="Y2221" s="14">
        <f t="shared" si="296"/>
        <v>0</v>
      </c>
      <c r="Z2221" s="21">
        <f>Tabela1[[#This Row],[PESO TOTAL]]-Tabela1[[#This Row],[Peso Expedido]]</f>
        <v>0</v>
      </c>
      <c r="AA2221" s="18"/>
      <c r="AB2221" s="40" t="s">
        <v>3204</v>
      </c>
      <c r="AC2221" s="40"/>
      <c r="AD2221" s="40"/>
      <c r="AE2221" s="40"/>
      <c r="AF2221" s="40"/>
      <c r="AG2221" s="40"/>
      <c r="AH2221" s="40"/>
      <c r="AI2221" s="40" t="str">
        <f t="shared" si="300"/>
        <v>ok</v>
      </c>
      <c r="AJ2221"/>
      <c r="AK2221" t="str">
        <f>Tabela1[[#This Row],[Coluna1]]&amp;Tabela1[[#This Row],[PEDIDO]]</f>
        <v/>
      </c>
      <c r="AL2221"/>
      <c r="AM2221"/>
      <c r="AN2221"/>
      <c r="AO2221" t="str">
        <f t="shared" si="297"/>
        <v>/</v>
      </c>
      <c r="AP2221" t="str">
        <f>Tabela1[[#This Row],[TAG]]&amp;Tabela1[[#This Row],[PEDIDO]]&amp;Tabela1[[#This Row],[PRODUTO]]</f>
        <v/>
      </c>
      <c r="AQ2221" s="23" t="str">
        <f>Tabela1[[#This Row],[PRODUTO]]&amp;Tabela1[[#This Row],[TAG]]</f>
        <v/>
      </c>
      <c r="AR2221" s="183">
        <f>Tabela1[[#This Row],[PESO TOTAL]]*Tabela1[[#This Row],[MATÉRIA PRIMA]]</f>
        <v>0</v>
      </c>
      <c r="AS2221" s="28">
        <f>Tabela1[[#This Row],[PESO TOTAL]]*Tabela1[[#This Row],[PREPARAÇÃO ]]</f>
        <v>0</v>
      </c>
      <c r="AT2221" s="28">
        <f>Tabela1[[#This Row],[PESO TOTAL]]*Tabela1[[#This Row],[CALDEIRARIA]]</f>
        <v>0</v>
      </c>
      <c r="AU2221" s="28">
        <f>Tabela1[[#This Row],[PESO TOTAL]]*Tabela1[[#This Row],[SOLDA]]</f>
        <v>0</v>
      </c>
      <c r="AV2221" s="28">
        <f>Tabela1[[#This Row],[PESO TOTAL]]*Tabela1[[#This Row],[ACABAMENTO]]</f>
        <v>0</v>
      </c>
      <c r="AW2221" s="28">
        <f>Tabela1[[#This Row],[PESO TOTAL]]*Tabela1[[#This Row],[PRONTO ACABADO]]</f>
        <v>0</v>
      </c>
      <c r="AX2221" s="28">
        <f>Tabela1[[#This Row],[PESO TOTAL]]*Tabela1[[#This Row],[EXPEDIÇÃO ]]</f>
        <v>0</v>
      </c>
      <c r="AY2221" s="28" t="str">
        <f>Tabela1[[#This Row],[PEDIDO]]&amp;Tabela1[[#This Row],[PRODUTO]]</f>
        <v/>
      </c>
      <c r="AZ2221" s="44">
        <f>IF(AF2221="",0,IF(ISTEXT(AF2221),H2221*VALUE(SUBSTITUTE(AF2221,"%",""))/100,H2221*AF2221))-Tabela1[[#This Row],[PRONTO ACABADO2]]</f>
        <v>0</v>
      </c>
      <c r="BA2221" s="44">
        <f>IF(AG2221="",0,IF(ISTEXT(AG2221),H2221*VALUE(SUBSTITUTE(AG2221,"%",""))/100,H2221*AG2221))-Tabela1[[#This Row],[PESO EXPEDIDO2]]</f>
        <v>0</v>
      </c>
      <c r="BB2221" s="44">
        <f t="shared" si="298"/>
        <v>0</v>
      </c>
      <c r="BC2221" s="44">
        <f t="shared" si="299"/>
        <v>0</v>
      </c>
      <c r="BD2221" s="44"/>
    </row>
    <row r="2222" spans="1:56" ht="15.75" hidden="1" customHeight="1" x14ac:dyDescent="0.25">
      <c r="A2222" s="6"/>
      <c r="B2222" s="22"/>
      <c r="C2222" s="7"/>
      <c r="D2222" s="46"/>
      <c r="E2222" s="7"/>
      <c r="F2222" s="7"/>
      <c r="G2222" s="44"/>
      <c r="H2222" s="41">
        <f>Tabela1[[#This Row],[PESO UNI]]*Tabela1[[#This Row],[QTE]]</f>
        <v>0</v>
      </c>
      <c r="I2222" s="7"/>
      <c r="J2222" s="8"/>
      <c r="K2222" s="8"/>
      <c r="L2222" s="9"/>
      <c r="M2222" s="10"/>
      <c r="N2222" s="8"/>
      <c r="O2222" s="12"/>
      <c r="P2222" s="13"/>
      <c r="Q2222" s="14">
        <f>Tabela1[[#This Row],[QTDE/ Fabricação]]-Tabela1[[#This Row],[QTE]]</f>
        <v>0</v>
      </c>
      <c r="R2222" s="19">
        <f t="shared" si="294"/>
        <v>0</v>
      </c>
      <c r="S2222" s="19">
        <f t="shared" si="293"/>
        <v>0</v>
      </c>
      <c r="T2222" s="20">
        <f t="shared" si="295"/>
        <v>0</v>
      </c>
      <c r="U2222" s="17">
        <f>IFERROR(SUMIF('LISTA DE EMBARQUE'!B:B,MICRO!E:E,'LISTA DE EMBARQUE'!G:G),"")</f>
        <v>0</v>
      </c>
      <c r="V2222" s="12" t="str">
        <f>IFERROR(VLOOKUP(Tabela1[[#This Row],[COD.MDE]],'LISTA DE EMBARQUE'!B:L,11,0),"")</f>
        <v/>
      </c>
      <c r="W2222" s="13" t="str">
        <f>IFERROR(COUNTIF(#REF!,Tabela1[[#This Row],[Colunas5]]),"")</f>
        <v/>
      </c>
      <c r="X2222" s="14">
        <f>Tabela1[[#This Row],[QIANTIDADE EXPEDIDA]]*Tabela1[[#This Row],[PESO UNI]]</f>
        <v>0</v>
      </c>
      <c r="Y2222" s="14">
        <f t="shared" si="296"/>
        <v>0</v>
      </c>
      <c r="Z2222" s="21">
        <f>Tabela1[[#This Row],[PESO TOTAL]]-Tabela1[[#This Row],[Peso Expedido]]</f>
        <v>0</v>
      </c>
      <c r="AA2222" s="18"/>
      <c r="AB2222" s="40" t="s">
        <v>3204</v>
      </c>
      <c r="AC2222" s="40"/>
      <c r="AD2222" s="40"/>
      <c r="AE2222" s="40"/>
      <c r="AF2222" s="40"/>
      <c r="AG2222" s="40"/>
      <c r="AH2222" s="40"/>
      <c r="AI2222" s="40" t="str">
        <f t="shared" si="300"/>
        <v>ok</v>
      </c>
      <c r="AJ2222"/>
      <c r="AK2222" t="str">
        <f>Tabela1[[#This Row],[Coluna1]]&amp;Tabela1[[#This Row],[PEDIDO]]</f>
        <v/>
      </c>
      <c r="AL2222"/>
      <c r="AM2222"/>
      <c r="AN2222"/>
      <c r="AO2222" t="str">
        <f t="shared" si="297"/>
        <v>/</v>
      </c>
      <c r="AP2222" t="str">
        <f>Tabela1[[#This Row],[TAG]]&amp;Tabela1[[#This Row],[PEDIDO]]&amp;Tabela1[[#This Row],[PRODUTO]]</f>
        <v/>
      </c>
      <c r="AQ2222" s="23" t="str">
        <f>Tabela1[[#This Row],[PRODUTO]]&amp;Tabela1[[#This Row],[TAG]]</f>
        <v/>
      </c>
      <c r="AR2222" s="183">
        <f>Tabela1[[#This Row],[PESO TOTAL]]*Tabela1[[#This Row],[MATÉRIA PRIMA]]</f>
        <v>0</v>
      </c>
      <c r="AS2222" s="28">
        <f>Tabela1[[#This Row],[PESO TOTAL]]*Tabela1[[#This Row],[PREPARAÇÃO ]]</f>
        <v>0</v>
      </c>
      <c r="AT2222" s="28">
        <f>Tabela1[[#This Row],[PESO TOTAL]]*Tabela1[[#This Row],[CALDEIRARIA]]</f>
        <v>0</v>
      </c>
      <c r="AU2222" s="28">
        <f>Tabela1[[#This Row],[PESO TOTAL]]*Tabela1[[#This Row],[SOLDA]]</f>
        <v>0</v>
      </c>
      <c r="AV2222" s="28">
        <f>Tabela1[[#This Row],[PESO TOTAL]]*Tabela1[[#This Row],[ACABAMENTO]]</f>
        <v>0</v>
      </c>
      <c r="AW2222" s="28">
        <f>Tabela1[[#This Row],[PESO TOTAL]]*Tabela1[[#This Row],[PRONTO ACABADO]]</f>
        <v>0</v>
      </c>
      <c r="AX2222" s="28">
        <f>Tabela1[[#This Row],[PESO TOTAL]]*Tabela1[[#This Row],[EXPEDIÇÃO ]]</f>
        <v>0</v>
      </c>
      <c r="AY2222" s="28" t="str">
        <f>Tabela1[[#This Row],[PEDIDO]]&amp;Tabela1[[#This Row],[PRODUTO]]</f>
        <v/>
      </c>
      <c r="AZ2222" s="44">
        <f>IF(AF2222="",0,IF(ISTEXT(AF2222),H2222*VALUE(SUBSTITUTE(AF2222,"%",""))/100,H2222*AF2222))-Tabela1[[#This Row],[PRONTO ACABADO2]]</f>
        <v>0</v>
      </c>
      <c r="BA2222" s="44">
        <f>IF(AG2222="",0,IF(ISTEXT(AG2222),H2222*VALUE(SUBSTITUTE(AG2222,"%",""))/100,H2222*AG2222))-Tabela1[[#This Row],[PESO EXPEDIDO2]]</f>
        <v>0</v>
      </c>
      <c r="BB2222" s="44">
        <f t="shared" si="298"/>
        <v>0</v>
      </c>
      <c r="BC2222" s="44">
        <f t="shared" si="299"/>
        <v>0</v>
      </c>
      <c r="BD2222" s="44"/>
    </row>
    <row r="2223" spans="1:56" ht="15.75" hidden="1" customHeight="1" x14ac:dyDescent="0.25">
      <c r="A2223" s="6"/>
      <c r="B2223" s="22"/>
      <c r="C2223" s="7"/>
      <c r="D2223" s="46"/>
      <c r="E2223" s="7"/>
      <c r="F2223" s="7"/>
      <c r="G2223" s="44"/>
      <c r="H2223" s="41">
        <f>Tabela1[[#This Row],[PESO UNI]]*Tabela1[[#This Row],[QTE]]</f>
        <v>0</v>
      </c>
      <c r="I2223" s="7"/>
      <c r="J2223" s="8"/>
      <c r="K2223" s="8"/>
      <c r="L2223" s="9"/>
      <c r="M2223" s="10"/>
      <c r="N2223" s="8"/>
      <c r="O2223" s="12"/>
      <c r="P2223" s="13"/>
      <c r="Q2223" s="14">
        <f>Tabela1[[#This Row],[QTDE/ Fabricação]]-Tabela1[[#This Row],[QTE]]</f>
        <v>0</v>
      </c>
      <c r="R2223" s="19">
        <f t="shared" si="294"/>
        <v>0</v>
      </c>
      <c r="S2223" s="19">
        <f t="shared" si="293"/>
        <v>0</v>
      </c>
      <c r="T2223" s="20">
        <f t="shared" si="295"/>
        <v>0</v>
      </c>
      <c r="U2223" s="17">
        <f>IFERROR(SUMIF('LISTA DE EMBARQUE'!B:B,MICRO!E:E,'LISTA DE EMBARQUE'!G:G),"")</f>
        <v>0</v>
      </c>
      <c r="V2223" s="12" t="str">
        <f>IFERROR(VLOOKUP(Tabela1[[#This Row],[COD.MDE]],'LISTA DE EMBARQUE'!B:L,11,0),"")</f>
        <v/>
      </c>
      <c r="W2223" s="13" t="str">
        <f>IFERROR(COUNTIF(#REF!,Tabela1[[#This Row],[Colunas5]]),"")</f>
        <v/>
      </c>
      <c r="X2223" s="14">
        <f>Tabela1[[#This Row],[QIANTIDADE EXPEDIDA]]*Tabela1[[#This Row],[PESO UNI]]</f>
        <v>0</v>
      </c>
      <c r="Y2223" s="14">
        <f t="shared" si="296"/>
        <v>0</v>
      </c>
      <c r="Z2223" s="21">
        <f>Tabela1[[#This Row],[PESO TOTAL]]-Tabela1[[#This Row],[Peso Expedido]]</f>
        <v>0</v>
      </c>
      <c r="AA2223" s="18"/>
      <c r="AB2223" s="40" t="s">
        <v>3204</v>
      </c>
      <c r="AC2223" s="40"/>
      <c r="AD2223" s="40"/>
      <c r="AE2223" s="40"/>
      <c r="AF2223" s="40"/>
      <c r="AG2223" s="40"/>
      <c r="AH2223" s="40"/>
      <c r="AI2223" s="40" t="str">
        <f t="shared" si="300"/>
        <v>ok</v>
      </c>
      <c r="AJ2223"/>
      <c r="AK2223" t="str">
        <f>Tabela1[[#This Row],[Coluna1]]&amp;Tabela1[[#This Row],[PEDIDO]]</f>
        <v/>
      </c>
      <c r="AL2223"/>
      <c r="AM2223"/>
      <c r="AN2223"/>
      <c r="AO2223" t="str">
        <f t="shared" si="297"/>
        <v>/</v>
      </c>
      <c r="AP2223" t="str">
        <f>Tabela1[[#This Row],[TAG]]&amp;Tabela1[[#This Row],[PEDIDO]]&amp;Tabela1[[#This Row],[PRODUTO]]</f>
        <v/>
      </c>
      <c r="AQ2223" s="23" t="str">
        <f>Tabela1[[#This Row],[PRODUTO]]&amp;Tabela1[[#This Row],[TAG]]</f>
        <v/>
      </c>
      <c r="AR2223" s="183">
        <f>Tabela1[[#This Row],[PESO TOTAL]]*Tabela1[[#This Row],[MATÉRIA PRIMA]]</f>
        <v>0</v>
      </c>
      <c r="AS2223" s="28">
        <f>Tabela1[[#This Row],[PESO TOTAL]]*Tabela1[[#This Row],[PREPARAÇÃO ]]</f>
        <v>0</v>
      </c>
      <c r="AT2223" s="28">
        <f>Tabela1[[#This Row],[PESO TOTAL]]*Tabela1[[#This Row],[CALDEIRARIA]]</f>
        <v>0</v>
      </c>
      <c r="AU2223" s="28">
        <f>Tabela1[[#This Row],[PESO TOTAL]]*Tabela1[[#This Row],[SOLDA]]</f>
        <v>0</v>
      </c>
      <c r="AV2223" s="28">
        <f>Tabela1[[#This Row],[PESO TOTAL]]*Tabela1[[#This Row],[ACABAMENTO]]</f>
        <v>0</v>
      </c>
      <c r="AW2223" s="28">
        <f>Tabela1[[#This Row],[PESO TOTAL]]*Tabela1[[#This Row],[PRONTO ACABADO]]</f>
        <v>0</v>
      </c>
      <c r="AX2223" s="28">
        <f>Tabela1[[#This Row],[PESO TOTAL]]*Tabela1[[#This Row],[EXPEDIÇÃO ]]</f>
        <v>0</v>
      </c>
      <c r="AY2223" s="28" t="str">
        <f>Tabela1[[#This Row],[PEDIDO]]&amp;Tabela1[[#This Row],[PRODUTO]]</f>
        <v/>
      </c>
      <c r="AZ2223" s="44">
        <f>IF(AF2223="",0,IF(ISTEXT(AF2223),H2223*VALUE(SUBSTITUTE(AF2223,"%",""))/100,H2223*AF2223))-Tabela1[[#This Row],[PRONTO ACABADO2]]</f>
        <v>0</v>
      </c>
      <c r="BA2223" s="44">
        <f>IF(AG2223="",0,IF(ISTEXT(AG2223),H2223*VALUE(SUBSTITUTE(AG2223,"%",""))/100,H2223*AG2223))-Tabela1[[#This Row],[PESO EXPEDIDO2]]</f>
        <v>0</v>
      </c>
      <c r="BB2223" s="44">
        <f t="shared" si="298"/>
        <v>0</v>
      </c>
      <c r="BC2223" s="44">
        <f t="shared" si="299"/>
        <v>0</v>
      </c>
      <c r="BD2223" s="44"/>
    </row>
    <row r="2224" spans="1:56" ht="15.75" hidden="1" customHeight="1" x14ac:dyDescent="0.25">
      <c r="A2224" s="6"/>
      <c r="B2224" s="22"/>
      <c r="C2224" s="7"/>
      <c r="D2224" s="46"/>
      <c r="E2224" s="7"/>
      <c r="F2224" s="7"/>
      <c r="G2224" s="44"/>
      <c r="H2224" s="41">
        <f>Tabela1[[#This Row],[PESO UNI]]*Tabela1[[#This Row],[QTE]]</f>
        <v>0</v>
      </c>
      <c r="I2224" s="7"/>
      <c r="J2224" s="8"/>
      <c r="K2224" s="8"/>
      <c r="L2224" s="9"/>
      <c r="M2224" s="10"/>
      <c r="N2224" s="8"/>
      <c r="O2224" s="12"/>
      <c r="P2224" s="13"/>
      <c r="Q2224" s="14">
        <f>Tabela1[[#This Row],[QTDE/ Fabricação]]-Tabela1[[#This Row],[QTE]]</f>
        <v>0</v>
      </c>
      <c r="R2224" s="19">
        <f t="shared" si="294"/>
        <v>0</v>
      </c>
      <c r="S2224" s="19">
        <f t="shared" si="293"/>
        <v>0</v>
      </c>
      <c r="T2224" s="20">
        <f t="shared" si="295"/>
        <v>0</v>
      </c>
      <c r="U2224" s="17">
        <f>IFERROR(SUMIF('LISTA DE EMBARQUE'!B:B,MICRO!E:E,'LISTA DE EMBARQUE'!G:G),"")</f>
        <v>0</v>
      </c>
      <c r="V2224" s="12" t="str">
        <f>IFERROR(VLOOKUP(Tabela1[[#This Row],[COD.MDE]],'LISTA DE EMBARQUE'!B:L,11,0),"")</f>
        <v/>
      </c>
      <c r="W2224" s="13" t="str">
        <f>IFERROR(COUNTIF(#REF!,Tabela1[[#This Row],[Colunas5]]),"")</f>
        <v/>
      </c>
      <c r="X2224" s="14">
        <f>Tabela1[[#This Row],[QIANTIDADE EXPEDIDA]]*Tabela1[[#This Row],[PESO UNI]]</f>
        <v>0</v>
      </c>
      <c r="Y2224" s="14">
        <f t="shared" si="296"/>
        <v>0</v>
      </c>
      <c r="Z2224" s="21">
        <f>Tabela1[[#This Row],[PESO TOTAL]]-Tabela1[[#This Row],[Peso Expedido]]</f>
        <v>0</v>
      </c>
      <c r="AA2224" s="18"/>
      <c r="AB2224" s="40" t="s">
        <v>3204</v>
      </c>
      <c r="AC2224" s="40"/>
      <c r="AD2224" s="40"/>
      <c r="AE2224" s="40"/>
      <c r="AF2224" s="40"/>
      <c r="AG2224" s="40"/>
      <c r="AH2224" s="40"/>
      <c r="AI2224" s="40" t="str">
        <f t="shared" si="300"/>
        <v>ok</v>
      </c>
      <c r="AJ2224"/>
      <c r="AK2224" t="str">
        <f>Tabela1[[#This Row],[Coluna1]]&amp;Tabela1[[#This Row],[PEDIDO]]</f>
        <v/>
      </c>
      <c r="AL2224"/>
      <c r="AM2224"/>
      <c r="AN2224"/>
      <c r="AO2224" t="str">
        <f t="shared" si="297"/>
        <v>/</v>
      </c>
      <c r="AP2224" t="str">
        <f>Tabela1[[#This Row],[TAG]]&amp;Tabela1[[#This Row],[PEDIDO]]&amp;Tabela1[[#This Row],[PRODUTO]]</f>
        <v/>
      </c>
      <c r="AQ2224" s="23" t="str">
        <f>Tabela1[[#This Row],[PRODUTO]]&amp;Tabela1[[#This Row],[TAG]]</f>
        <v/>
      </c>
      <c r="AR2224" s="183">
        <f>Tabela1[[#This Row],[PESO TOTAL]]*Tabela1[[#This Row],[MATÉRIA PRIMA]]</f>
        <v>0</v>
      </c>
      <c r="AS2224" s="28">
        <f>Tabela1[[#This Row],[PESO TOTAL]]*Tabela1[[#This Row],[PREPARAÇÃO ]]</f>
        <v>0</v>
      </c>
      <c r="AT2224" s="28">
        <f>Tabela1[[#This Row],[PESO TOTAL]]*Tabela1[[#This Row],[CALDEIRARIA]]</f>
        <v>0</v>
      </c>
      <c r="AU2224" s="28">
        <f>Tabela1[[#This Row],[PESO TOTAL]]*Tabela1[[#This Row],[SOLDA]]</f>
        <v>0</v>
      </c>
      <c r="AV2224" s="28">
        <f>Tabela1[[#This Row],[PESO TOTAL]]*Tabela1[[#This Row],[ACABAMENTO]]</f>
        <v>0</v>
      </c>
      <c r="AW2224" s="28">
        <f>Tabela1[[#This Row],[PESO TOTAL]]*Tabela1[[#This Row],[PRONTO ACABADO]]</f>
        <v>0</v>
      </c>
      <c r="AX2224" s="28">
        <f>Tabela1[[#This Row],[PESO TOTAL]]*Tabela1[[#This Row],[EXPEDIÇÃO ]]</f>
        <v>0</v>
      </c>
      <c r="AY2224" s="28" t="str">
        <f>Tabela1[[#This Row],[PEDIDO]]&amp;Tabela1[[#This Row],[PRODUTO]]</f>
        <v/>
      </c>
      <c r="AZ2224" s="44">
        <f>IF(AF2224="",0,IF(ISTEXT(AF2224),H2224*VALUE(SUBSTITUTE(AF2224,"%",""))/100,H2224*AF2224))-Tabela1[[#This Row],[PRONTO ACABADO2]]</f>
        <v>0</v>
      </c>
      <c r="BA2224" s="44">
        <f>IF(AG2224="",0,IF(ISTEXT(AG2224),H2224*VALUE(SUBSTITUTE(AG2224,"%",""))/100,H2224*AG2224))-Tabela1[[#This Row],[PESO EXPEDIDO2]]</f>
        <v>0</v>
      </c>
      <c r="BB2224" s="44">
        <f t="shared" si="298"/>
        <v>0</v>
      </c>
      <c r="BC2224" s="44">
        <f t="shared" si="299"/>
        <v>0</v>
      </c>
      <c r="BD2224" s="44"/>
    </row>
    <row r="2225" spans="1:56" ht="15.75" hidden="1" customHeight="1" x14ac:dyDescent="0.25">
      <c r="A2225" s="6"/>
      <c r="B2225" s="22"/>
      <c r="C2225" s="7"/>
      <c r="D2225" s="46"/>
      <c r="E2225" s="7"/>
      <c r="F2225" s="7"/>
      <c r="G2225" s="44"/>
      <c r="H2225" s="41">
        <f>Tabela1[[#This Row],[PESO UNI]]*Tabela1[[#This Row],[QTE]]</f>
        <v>0</v>
      </c>
      <c r="I2225" s="7"/>
      <c r="J2225" s="8"/>
      <c r="K2225" s="8"/>
      <c r="L2225" s="9"/>
      <c r="M2225" s="10"/>
      <c r="N2225" s="8"/>
      <c r="O2225" s="12"/>
      <c r="P2225" s="13"/>
      <c r="Q2225" s="14">
        <f>Tabela1[[#This Row],[QTDE/ Fabricação]]-Tabela1[[#This Row],[QTE]]</f>
        <v>0</v>
      </c>
      <c r="R2225" s="19">
        <f t="shared" si="294"/>
        <v>0</v>
      </c>
      <c r="S2225" s="19">
        <f t="shared" si="293"/>
        <v>0</v>
      </c>
      <c r="T2225" s="20">
        <f t="shared" si="295"/>
        <v>0</v>
      </c>
      <c r="U2225" s="17">
        <f>IFERROR(SUMIF('LISTA DE EMBARQUE'!B:B,MICRO!E:E,'LISTA DE EMBARQUE'!G:G),"")</f>
        <v>0</v>
      </c>
      <c r="V2225" s="12" t="str">
        <f>IFERROR(VLOOKUP(Tabela1[[#This Row],[COD.MDE]],'LISTA DE EMBARQUE'!B:L,11,0),"")</f>
        <v/>
      </c>
      <c r="W2225" s="13" t="str">
        <f>IFERROR(COUNTIF(#REF!,Tabela1[[#This Row],[Colunas5]]),"")</f>
        <v/>
      </c>
      <c r="X2225" s="14">
        <f>Tabela1[[#This Row],[QIANTIDADE EXPEDIDA]]*Tabela1[[#This Row],[PESO UNI]]</f>
        <v>0</v>
      </c>
      <c r="Y2225" s="14">
        <f t="shared" si="296"/>
        <v>0</v>
      </c>
      <c r="Z2225" s="21">
        <f>Tabela1[[#This Row],[PESO TOTAL]]-Tabela1[[#This Row],[Peso Expedido]]</f>
        <v>0</v>
      </c>
      <c r="AA2225" s="18"/>
      <c r="AB2225" s="40" t="s">
        <v>3204</v>
      </c>
      <c r="AC2225" s="40"/>
      <c r="AD2225" s="40"/>
      <c r="AE2225" s="40"/>
      <c r="AF2225" s="40"/>
      <c r="AG2225" s="40"/>
      <c r="AH2225" s="40"/>
      <c r="AI2225" s="40" t="str">
        <f t="shared" si="300"/>
        <v>ok</v>
      </c>
      <c r="AJ2225"/>
      <c r="AK2225" t="str">
        <f>Tabela1[[#This Row],[Coluna1]]&amp;Tabela1[[#This Row],[PEDIDO]]</f>
        <v/>
      </c>
      <c r="AL2225"/>
      <c r="AM2225"/>
      <c r="AN2225"/>
      <c r="AO2225" t="str">
        <f t="shared" si="297"/>
        <v>/</v>
      </c>
      <c r="AP2225" t="str">
        <f>Tabela1[[#This Row],[TAG]]&amp;Tabela1[[#This Row],[PEDIDO]]&amp;Tabela1[[#This Row],[PRODUTO]]</f>
        <v/>
      </c>
      <c r="AQ2225" s="23" t="str">
        <f>Tabela1[[#This Row],[PRODUTO]]&amp;Tabela1[[#This Row],[TAG]]</f>
        <v/>
      </c>
      <c r="AR2225" s="183">
        <f>Tabela1[[#This Row],[PESO TOTAL]]*Tabela1[[#This Row],[MATÉRIA PRIMA]]</f>
        <v>0</v>
      </c>
      <c r="AS2225" s="28">
        <f>Tabela1[[#This Row],[PESO TOTAL]]*Tabela1[[#This Row],[PREPARAÇÃO ]]</f>
        <v>0</v>
      </c>
      <c r="AT2225" s="28">
        <f>Tabela1[[#This Row],[PESO TOTAL]]*Tabela1[[#This Row],[CALDEIRARIA]]</f>
        <v>0</v>
      </c>
      <c r="AU2225" s="28">
        <f>Tabela1[[#This Row],[PESO TOTAL]]*Tabela1[[#This Row],[SOLDA]]</f>
        <v>0</v>
      </c>
      <c r="AV2225" s="28">
        <f>Tabela1[[#This Row],[PESO TOTAL]]*Tabela1[[#This Row],[ACABAMENTO]]</f>
        <v>0</v>
      </c>
      <c r="AW2225" s="28">
        <f>Tabela1[[#This Row],[PESO TOTAL]]*Tabela1[[#This Row],[PRONTO ACABADO]]</f>
        <v>0</v>
      </c>
      <c r="AX2225" s="28">
        <f>Tabela1[[#This Row],[PESO TOTAL]]*Tabela1[[#This Row],[EXPEDIÇÃO ]]</f>
        <v>0</v>
      </c>
      <c r="AY2225" s="28" t="str">
        <f>Tabela1[[#This Row],[PEDIDO]]&amp;Tabela1[[#This Row],[PRODUTO]]</f>
        <v/>
      </c>
      <c r="AZ2225" s="44">
        <f>IF(AF2225="",0,IF(ISTEXT(AF2225),H2225*VALUE(SUBSTITUTE(AF2225,"%",""))/100,H2225*AF2225))-Tabela1[[#This Row],[PRONTO ACABADO2]]</f>
        <v>0</v>
      </c>
      <c r="BA2225" s="44">
        <f>IF(AG2225="",0,IF(ISTEXT(AG2225),H2225*VALUE(SUBSTITUTE(AG2225,"%",""))/100,H2225*AG2225))-Tabela1[[#This Row],[PESO EXPEDIDO2]]</f>
        <v>0</v>
      </c>
      <c r="BB2225" s="44">
        <f t="shared" si="298"/>
        <v>0</v>
      </c>
      <c r="BC2225" s="44">
        <f t="shared" si="299"/>
        <v>0</v>
      </c>
      <c r="BD2225" s="44"/>
    </row>
    <row r="2226" spans="1:56" ht="15.75" hidden="1" customHeight="1" x14ac:dyDescent="0.25">
      <c r="A2226" s="6"/>
      <c r="B2226" s="22"/>
      <c r="C2226" s="7"/>
      <c r="D2226" s="46"/>
      <c r="E2226" s="7"/>
      <c r="F2226" s="7"/>
      <c r="G2226" s="44"/>
      <c r="H2226" s="41">
        <f>Tabela1[[#This Row],[PESO UNI]]*Tabela1[[#This Row],[QTE]]</f>
        <v>0</v>
      </c>
      <c r="I2226" s="7"/>
      <c r="J2226" s="8"/>
      <c r="K2226" s="8"/>
      <c r="L2226" s="9"/>
      <c r="M2226" s="10"/>
      <c r="N2226" s="8"/>
      <c r="O2226" s="12"/>
      <c r="P2226" s="13"/>
      <c r="Q2226" s="14">
        <f>Tabela1[[#This Row],[QTDE/ Fabricação]]-Tabela1[[#This Row],[QTE]]</f>
        <v>0</v>
      </c>
      <c r="R2226" s="19">
        <f t="shared" si="294"/>
        <v>0</v>
      </c>
      <c r="S2226" s="19">
        <f t="shared" si="293"/>
        <v>0</v>
      </c>
      <c r="T2226" s="20">
        <f t="shared" si="295"/>
        <v>0</v>
      </c>
      <c r="U2226" s="17">
        <f>IFERROR(SUMIF('LISTA DE EMBARQUE'!B:B,MICRO!E:E,'LISTA DE EMBARQUE'!G:G),"")</f>
        <v>0</v>
      </c>
      <c r="V2226" s="12" t="str">
        <f>IFERROR(VLOOKUP(Tabela1[[#This Row],[COD.MDE]],'LISTA DE EMBARQUE'!B:L,11,0),"")</f>
        <v/>
      </c>
      <c r="W2226" s="13" t="str">
        <f>IFERROR(COUNTIF(#REF!,Tabela1[[#This Row],[Colunas5]]),"")</f>
        <v/>
      </c>
      <c r="X2226" s="14">
        <f>Tabela1[[#This Row],[QIANTIDADE EXPEDIDA]]*Tabela1[[#This Row],[PESO UNI]]</f>
        <v>0</v>
      </c>
      <c r="Y2226" s="14">
        <f t="shared" si="296"/>
        <v>0</v>
      </c>
      <c r="Z2226" s="21">
        <f>Tabela1[[#This Row],[PESO TOTAL]]-Tabela1[[#This Row],[Peso Expedido]]</f>
        <v>0</v>
      </c>
      <c r="AA2226" s="18"/>
      <c r="AB2226" s="40" t="s">
        <v>3204</v>
      </c>
      <c r="AC2226" s="40"/>
      <c r="AD2226" s="40"/>
      <c r="AE2226" s="40"/>
      <c r="AF2226" s="40"/>
      <c r="AG2226" s="40"/>
      <c r="AH2226" s="40"/>
      <c r="AI2226" s="40" t="str">
        <f t="shared" si="300"/>
        <v>ok</v>
      </c>
      <c r="AJ2226"/>
      <c r="AK2226" t="str">
        <f>Tabela1[[#This Row],[Coluna1]]&amp;Tabela1[[#This Row],[PEDIDO]]</f>
        <v/>
      </c>
      <c r="AL2226"/>
      <c r="AM2226"/>
      <c r="AN2226"/>
      <c r="AO2226" t="str">
        <f t="shared" si="297"/>
        <v>/</v>
      </c>
      <c r="AP2226" t="str">
        <f>Tabela1[[#This Row],[TAG]]&amp;Tabela1[[#This Row],[PEDIDO]]&amp;Tabela1[[#This Row],[PRODUTO]]</f>
        <v/>
      </c>
      <c r="AQ2226" s="23" t="str">
        <f>Tabela1[[#This Row],[PRODUTO]]&amp;Tabela1[[#This Row],[TAG]]</f>
        <v/>
      </c>
      <c r="AR2226" s="183">
        <f>Tabela1[[#This Row],[PESO TOTAL]]*Tabela1[[#This Row],[MATÉRIA PRIMA]]</f>
        <v>0</v>
      </c>
      <c r="AS2226" s="28">
        <f>Tabela1[[#This Row],[PESO TOTAL]]*Tabela1[[#This Row],[PREPARAÇÃO ]]</f>
        <v>0</v>
      </c>
      <c r="AT2226" s="28">
        <f>Tabela1[[#This Row],[PESO TOTAL]]*Tabela1[[#This Row],[CALDEIRARIA]]</f>
        <v>0</v>
      </c>
      <c r="AU2226" s="28">
        <f>Tabela1[[#This Row],[PESO TOTAL]]*Tabela1[[#This Row],[SOLDA]]</f>
        <v>0</v>
      </c>
      <c r="AV2226" s="28">
        <f>Tabela1[[#This Row],[PESO TOTAL]]*Tabela1[[#This Row],[ACABAMENTO]]</f>
        <v>0</v>
      </c>
      <c r="AW2226" s="28">
        <f>Tabela1[[#This Row],[PESO TOTAL]]*Tabela1[[#This Row],[PRONTO ACABADO]]</f>
        <v>0</v>
      </c>
      <c r="AX2226" s="28">
        <f>Tabela1[[#This Row],[PESO TOTAL]]*Tabela1[[#This Row],[EXPEDIÇÃO ]]</f>
        <v>0</v>
      </c>
      <c r="AY2226" s="28" t="str">
        <f>Tabela1[[#This Row],[PEDIDO]]&amp;Tabela1[[#This Row],[PRODUTO]]</f>
        <v/>
      </c>
      <c r="AZ2226" s="44">
        <f>IF(AF2226="",0,IF(ISTEXT(AF2226),H2226*VALUE(SUBSTITUTE(AF2226,"%",""))/100,H2226*AF2226))-Tabela1[[#This Row],[PRONTO ACABADO2]]</f>
        <v>0</v>
      </c>
      <c r="BA2226" s="44">
        <f>IF(AG2226="",0,IF(ISTEXT(AG2226),H2226*VALUE(SUBSTITUTE(AG2226,"%",""))/100,H2226*AG2226))-Tabela1[[#This Row],[PESO EXPEDIDO2]]</f>
        <v>0</v>
      </c>
      <c r="BB2226" s="44">
        <f t="shared" si="298"/>
        <v>0</v>
      </c>
      <c r="BC2226" s="44">
        <f t="shared" si="299"/>
        <v>0</v>
      </c>
      <c r="BD2226" s="44"/>
    </row>
    <row r="2227" spans="1:56" ht="15.75" hidden="1" customHeight="1" x14ac:dyDescent="0.25">
      <c r="A2227" s="6"/>
      <c r="B2227" s="22"/>
      <c r="C2227" s="7"/>
      <c r="D2227" s="46"/>
      <c r="E2227" s="7"/>
      <c r="F2227" s="7"/>
      <c r="G2227" s="44"/>
      <c r="H2227" s="41">
        <f>Tabela1[[#This Row],[PESO UNI]]*Tabela1[[#This Row],[QTE]]</f>
        <v>0</v>
      </c>
      <c r="I2227" s="7"/>
      <c r="J2227" s="8"/>
      <c r="K2227" s="8"/>
      <c r="L2227" s="9"/>
      <c r="M2227" s="10"/>
      <c r="N2227" s="8"/>
      <c r="O2227" s="12"/>
      <c r="P2227" s="13"/>
      <c r="Q2227" s="14">
        <f>Tabela1[[#This Row],[QTDE/ Fabricação]]-Tabela1[[#This Row],[QTE]]</f>
        <v>0</v>
      </c>
      <c r="R2227" s="19">
        <f t="shared" si="294"/>
        <v>0</v>
      </c>
      <c r="S2227" s="19">
        <f t="shared" si="293"/>
        <v>0</v>
      </c>
      <c r="T2227" s="20">
        <f t="shared" si="295"/>
        <v>0</v>
      </c>
      <c r="U2227" s="17">
        <f>IFERROR(SUMIF('LISTA DE EMBARQUE'!B:B,MICRO!E:E,'LISTA DE EMBARQUE'!G:G),"")</f>
        <v>0</v>
      </c>
      <c r="V2227" s="12" t="str">
        <f>IFERROR(VLOOKUP(Tabela1[[#This Row],[COD.MDE]],'LISTA DE EMBARQUE'!B:L,11,0),"")</f>
        <v/>
      </c>
      <c r="W2227" s="13" t="str">
        <f>IFERROR(COUNTIF(#REF!,Tabela1[[#This Row],[Colunas5]]),"")</f>
        <v/>
      </c>
      <c r="X2227" s="14">
        <f>Tabela1[[#This Row],[QIANTIDADE EXPEDIDA]]*Tabela1[[#This Row],[PESO UNI]]</f>
        <v>0</v>
      </c>
      <c r="Y2227" s="14">
        <f t="shared" si="296"/>
        <v>0</v>
      </c>
      <c r="Z2227" s="21">
        <f>Tabela1[[#This Row],[PESO TOTAL]]-Tabela1[[#This Row],[Peso Expedido]]</f>
        <v>0</v>
      </c>
      <c r="AA2227" s="18"/>
      <c r="AB2227" s="40" t="s">
        <v>3204</v>
      </c>
      <c r="AC2227" s="40"/>
      <c r="AD2227" s="40"/>
      <c r="AE2227" s="40"/>
      <c r="AF2227" s="40"/>
      <c r="AG2227" s="40"/>
      <c r="AH2227" s="40"/>
      <c r="AI2227" s="40" t="str">
        <f t="shared" si="300"/>
        <v>ok</v>
      </c>
      <c r="AJ2227"/>
      <c r="AK2227" t="str">
        <f>Tabela1[[#This Row],[Coluna1]]&amp;Tabela1[[#This Row],[PEDIDO]]</f>
        <v/>
      </c>
      <c r="AL2227"/>
      <c r="AM2227"/>
      <c r="AN2227"/>
      <c r="AO2227" t="str">
        <f t="shared" si="297"/>
        <v>/</v>
      </c>
      <c r="AP2227" t="str">
        <f>Tabela1[[#This Row],[TAG]]&amp;Tabela1[[#This Row],[PEDIDO]]&amp;Tabela1[[#This Row],[PRODUTO]]</f>
        <v/>
      </c>
      <c r="AQ2227" s="23" t="str">
        <f>Tabela1[[#This Row],[PRODUTO]]&amp;Tabela1[[#This Row],[TAG]]</f>
        <v/>
      </c>
      <c r="AR2227" s="183">
        <f>Tabela1[[#This Row],[PESO TOTAL]]*Tabela1[[#This Row],[MATÉRIA PRIMA]]</f>
        <v>0</v>
      </c>
      <c r="AS2227" s="28">
        <f>Tabela1[[#This Row],[PESO TOTAL]]*Tabela1[[#This Row],[PREPARAÇÃO ]]</f>
        <v>0</v>
      </c>
      <c r="AT2227" s="28">
        <f>Tabela1[[#This Row],[PESO TOTAL]]*Tabela1[[#This Row],[CALDEIRARIA]]</f>
        <v>0</v>
      </c>
      <c r="AU2227" s="28">
        <f>Tabela1[[#This Row],[PESO TOTAL]]*Tabela1[[#This Row],[SOLDA]]</f>
        <v>0</v>
      </c>
      <c r="AV2227" s="28">
        <f>Tabela1[[#This Row],[PESO TOTAL]]*Tabela1[[#This Row],[ACABAMENTO]]</f>
        <v>0</v>
      </c>
      <c r="AW2227" s="28">
        <f>Tabela1[[#This Row],[PESO TOTAL]]*Tabela1[[#This Row],[PRONTO ACABADO]]</f>
        <v>0</v>
      </c>
      <c r="AX2227" s="28">
        <f>Tabela1[[#This Row],[PESO TOTAL]]*Tabela1[[#This Row],[EXPEDIÇÃO ]]</f>
        <v>0</v>
      </c>
      <c r="AY2227" s="28" t="str">
        <f>Tabela1[[#This Row],[PEDIDO]]&amp;Tabela1[[#This Row],[PRODUTO]]</f>
        <v/>
      </c>
      <c r="AZ2227" s="44">
        <f>IF(AF2227="",0,IF(ISTEXT(AF2227),H2227*VALUE(SUBSTITUTE(AF2227,"%",""))/100,H2227*AF2227))-Tabela1[[#This Row],[PRONTO ACABADO2]]</f>
        <v>0</v>
      </c>
      <c r="BA2227" s="44">
        <f>IF(AG2227="",0,IF(ISTEXT(AG2227),H2227*VALUE(SUBSTITUTE(AG2227,"%",""))/100,H2227*AG2227))-Tabela1[[#This Row],[PESO EXPEDIDO2]]</f>
        <v>0</v>
      </c>
      <c r="BB2227" s="44">
        <f t="shared" si="298"/>
        <v>0</v>
      </c>
      <c r="BC2227" s="44">
        <f t="shared" si="299"/>
        <v>0</v>
      </c>
      <c r="BD2227" s="44"/>
    </row>
    <row r="2228" spans="1:56" ht="15.75" hidden="1" customHeight="1" x14ac:dyDescent="0.25">
      <c r="A2228" s="6"/>
      <c r="B2228" s="22"/>
      <c r="C2228" s="7"/>
      <c r="D2228" s="46"/>
      <c r="E2228" s="7"/>
      <c r="F2228" s="7"/>
      <c r="G2228" s="44"/>
      <c r="H2228" s="41">
        <f>Tabela1[[#This Row],[PESO UNI]]*Tabela1[[#This Row],[QTE]]</f>
        <v>0</v>
      </c>
      <c r="I2228" s="7"/>
      <c r="J2228" s="8"/>
      <c r="K2228" s="8"/>
      <c r="L2228" s="9"/>
      <c r="M2228" s="10"/>
      <c r="N2228" s="8"/>
      <c r="O2228" s="12"/>
      <c r="P2228" s="13"/>
      <c r="Q2228" s="14">
        <f>Tabela1[[#This Row],[QTDE/ Fabricação]]-Tabela1[[#This Row],[QTE]]</f>
        <v>0</v>
      </c>
      <c r="R2228" s="19">
        <f t="shared" si="294"/>
        <v>0</v>
      </c>
      <c r="S2228" s="19">
        <f t="shared" si="293"/>
        <v>0</v>
      </c>
      <c r="T2228" s="20">
        <f t="shared" si="295"/>
        <v>0</v>
      </c>
      <c r="U2228" s="17">
        <f>IFERROR(SUMIF('LISTA DE EMBARQUE'!B:B,MICRO!E:E,'LISTA DE EMBARQUE'!G:G),"")</f>
        <v>0</v>
      </c>
      <c r="V2228" s="12" t="str">
        <f>IFERROR(VLOOKUP(Tabela1[[#This Row],[COD.MDE]],'LISTA DE EMBARQUE'!B:L,11,0),"")</f>
        <v/>
      </c>
      <c r="W2228" s="13" t="str">
        <f>IFERROR(COUNTIF(#REF!,Tabela1[[#This Row],[Colunas5]]),"")</f>
        <v/>
      </c>
      <c r="X2228" s="14">
        <f>Tabela1[[#This Row],[QIANTIDADE EXPEDIDA]]*Tabela1[[#This Row],[PESO UNI]]</f>
        <v>0</v>
      </c>
      <c r="Y2228" s="14">
        <f t="shared" si="296"/>
        <v>0</v>
      </c>
      <c r="Z2228" s="21">
        <f>Tabela1[[#This Row],[PESO TOTAL]]-Tabela1[[#This Row],[Peso Expedido]]</f>
        <v>0</v>
      </c>
      <c r="AA2228" s="18"/>
      <c r="AB2228" s="40" t="s">
        <v>3204</v>
      </c>
      <c r="AC2228" s="40"/>
      <c r="AD2228" s="40"/>
      <c r="AE2228" s="40"/>
      <c r="AF2228" s="40"/>
      <c r="AG2228" s="40"/>
      <c r="AH2228" s="40"/>
      <c r="AI2228" s="40" t="str">
        <f t="shared" si="300"/>
        <v>ok</v>
      </c>
      <c r="AJ2228"/>
      <c r="AK2228" t="str">
        <f>Tabela1[[#This Row],[Coluna1]]&amp;Tabela1[[#This Row],[PEDIDO]]</f>
        <v/>
      </c>
      <c r="AL2228"/>
      <c r="AM2228"/>
      <c r="AN2228"/>
      <c r="AO2228" t="str">
        <f t="shared" si="297"/>
        <v>/</v>
      </c>
      <c r="AP2228" t="str">
        <f>Tabela1[[#This Row],[TAG]]&amp;Tabela1[[#This Row],[PEDIDO]]&amp;Tabela1[[#This Row],[PRODUTO]]</f>
        <v/>
      </c>
      <c r="AQ2228" s="23" t="str">
        <f>Tabela1[[#This Row],[PRODUTO]]&amp;Tabela1[[#This Row],[TAG]]</f>
        <v/>
      </c>
      <c r="AR2228" s="183">
        <f>Tabela1[[#This Row],[PESO TOTAL]]*Tabela1[[#This Row],[MATÉRIA PRIMA]]</f>
        <v>0</v>
      </c>
      <c r="AS2228" s="28">
        <f>Tabela1[[#This Row],[PESO TOTAL]]*Tabela1[[#This Row],[PREPARAÇÃO ]]</f>
        <v>0</v>
      </c>
      <c r="AT2228" s="28">
        <f>Tabela1[[#This Row],[PESO TOTAL]]*Tabela1[[#This Row],[CALDEIRARIA]]</f>
        <v>0</v>
      </c>
      <c r="AU2228" s="28">
        <f>Tabela1[[#This Row],[PESO TOTAL]]*Tabela1[[#This Row],[SOLDA]]</f>
        <v>0</v>
      </c>
      <c r="AV2228" s="28">
        <f>Tabela1[[#This Row],[PESO TOTAL]]*Tabela1[[#This Row],[ACABAMENTO]]</f>
        <v>0</v>
      </c>
      <c r="AW2228" s="28">
        <f>Tabela1[[#This Row],[PESO TOTAL]]*Tabela1[[#This Row],[PRONTO ACABADO]]</f>
        <v>0</v>
      </c>
      <c r="AX2228" s="28">
        <f>Tabela1[[#This Row],[PESO TOTAL]]*Tabela1[[#This Row],[EXPEDIÇÃO ]]</f>
        <v>0</v>
      </c>
      <c r="AY2228" s="28" t="str">
        <f>Tabela1[[#This Row],[PEDIDO]]&amp;Tabela1[[#This Row],[PRODUTO]]</f>
        <v/>
      </c>
      <c r="AZ2228" s="44">
        <f>IF(AF2228="",0,IF(ISTEXT(AF2228),H2228*VALUE(SUBSTITUTE(AF2228,"%",""))/100,H2228*AF2228))-Tabela1[[#This Row],[PRONTO ACABADO2]]</f>
        <v>0</v>
      </c>
      <c r="BA2228" s="44">
        <f>IF(AG2228="",0,IF(ISTEXT(AG2228),H2228*VALUE(SUBSTITUTE(AG2228,"%",""))/100,H2228*AG2228))-Tabela1[[#This Row],[PESO EXPEDIDO2]]</f>
        <v>0</v>
      </c>
      <c r="BB2228" s="44">
        <f t="shared" si="298"/>
        <v>0</v>
      </c>
      <c r="BC2228" s="44">
        <f t="shared" si="299"/>
        <v>0</v>
      </c>
      <c r="BD2228" s="44"/>
    </row>
    <row r="2229" spans="1:56" ht="15.75" hidden="1" customHeight="1" x14ac:dyDescent="0.25">
      <c r="A2229" s="6"/>
      <c r="B2229" s="22"/>
      <c r="C2229" s="7"/>
      <c r="D2229" s="46"/>
      <c r="E2229" s="7"/>
      <c r="F2229" s="7"/>
      <c r="G2229" s="44"/>
      <c r="H2229" s="41">
        <f>Tabela1[[#This Row],[PESO UNI]]*Tabela1[[#This Row],[QTE]]</f>
        <v>0</v>
      </c>
      <c r="I2229" s="7"/>
      <c r="J2229" s="8"/>
      <c r="K2229" s="8"/>
      <c r="L2229" s="9"/>
      <c r="M2229" s="10"/>
      <c r="N2229" s="8"/>
      <c r="O2229" s="12"/>
      <c r="P2229" s="13"/>
      <c r="Q2229" s="14">
        <f>Tabela1[[#This Row],[QTDE/ Fabricação]]-Tabela1[[#This Row],[QTE]]</f>
        <v>0</v>
      </c>
      <c r="R2229" s="19">
        <f t="shared" si="294"/>
        <v>0</v>
      </c>
      <c r="S2229" s="19">
        <f t="shared" si="293"/>
        <v>0</v>
      </c>
      <c r="T2229" s="20">
        <f t="shared" si="295"/>
        <v>0</v>
      </c>
      <c r="U2229" s="17">
        <f>IFERROR(SUMIF('LISTA DE EMBARQUE'!B:B,MICRO!E:E,'LISTA DE EMBARQUE'!G:G),"")</f>
        <v>0</v>
      </c>
      <c r="V2229" s="12" t="str">
        <f>IFERROR(VLOOKUP(Tabela1[[#This Row],[COD.MDE]],'LISTA DE EMBARQUE'!B:L,11,0),"")</f>
        <v/>
      </c>
      <c r="W2229" s="13" t="str">
        <f>IFERROR(COUNTIF(#REF!,Tabela1[[#This Row],[Colunas5]]),"")</f>
        <v/>
      </c>
      <c r="X2229" s="14">
        <f>Tabela1[[#This Row],[QIANTIDADE EXPEDIDA]]*Tabela1[[#This Row],[PESO UNI]]</f>
        <v>0</v>
      </c>
      <c r="Y2229" s="14">
        <f t="shared" si="296"/>
        <v>0</v>
      </c>
      <c r="Z2229" s="21">
        <f>Tabela1[[#This Row],[PESO TOTAL]]-Tabela1[[#This Row],[Peso Expedido]]</f>
        <v>0</v>
      </c>
      <c r="AA2229" s="18"/>
      <c r="AB2229" s="40" t="s">
        <v>3204</v>
      </c>
      <c r="AC2229" s="40"/>
      <c r="AD2229" s="40"/>
      <c r="AE2229" s="40"/>
      <c r="AF2229" s="40"/>
      <c r="AG2229" s="40"/>
      <c r="AH2229" s="40"/>
      <c r="AI2229" s="40" t="str">
        <f t="shared" si="300"/>
        <v>ok</v>
      </c>
      <c r="AJ2229"/>
      <c r="AK2229" t="str">
        <f>Tabela1[[#This Row],[Coluna1]]&amp;Tabela1[[#This Row],[PEDIDO]]</f>
        <v/>
      </c>
      <c r="AL2229"/>
      <c r="AM2229"/>
      <c r="AN2229"/>
      <c r="AO2229" t="str">
        <f t="shared" si="297"/>
        <v>/</v>
      </c>
      <c r="AP2229" t="str">
        <f>Tabela1[[#This Row],[TAG]]&amp;Tabela1[[#This Row],[PEDIDO]]&amp;Tabela1[[#This Row],[PRODUTO]]</f>
        <v/>
      </c>
      <c r="AQ2229" s="23" t="str">
        <f>Tabela1[[#This Row],[PRODUTO]]&amp;Tabela1[[#This Row],[TAG]]</f>
        <v/>
      </c>
      <c r="AR2229" s="183">
        <f>Tabela1[[#This Row],[PESO TOTAL]]*Tabela1[[#This Row],[MATÉRIA PRIMA]]</f>
        <v>0</v>
      </c>
      <c r="AS2229" s="28">
        <f>Tabela1[[#This Row],[PESO TOTAL]]*Tabela1[[#This Row],[PREPARAÇÃO ]]</f>
        <v>0</v>
      </c>
      <c r="AT2229" s="28">
        <f>Tabela1[[#This Row],[PESO TOTAL]]*Tabela1[[#This Row],[CALDEIRARIA]]</f>
        <v>0</v>
      </c>
      <c r="AU2229" s="28">
        <f>Tabela1[[#This Row],[PESO TOTAL]]*Tabela1[[#This Row],[SOLDA]]</f>
        <v>0</v>
      </c>
      <c r="AV2229" s="28">
        <f>Tabela1[[#This Row],[PESO TOTAL]]*Tabela1[[#This Row],[ACABAMENTO]]</f>
        <v>0</v>
      </c>
      <c r="AW2229" s="28">
        <f>Tabela1[[#This Row],[PESO TOTAL]]*Tabela1[[#This Row],[PRONTO ACABADO]]</f>
        <v>0</v>
      </c>
      <c r="AX2229" s="28">
        <f>Tabela1[[#This Row],[PESO TOTAL]]*Tabela1[[#This Row],[EXPEDIÇÃO ]]</f>
        <v>0</v>
      </c>
      <c r="AY2229" s="28" t="str">
        <f>Tabela1[[#This Row],[PEDIDO]]&amp;Tabela1[[#This Row],[PRODUTO]]</f>
        <v/>
      </c>
      <c r="AZ2229" s="44">
        <f>IF(AF2229="",0,IF(ISTEXT(AF2229),H2229*VALUE(SUBSTITUTE(AF2229,"%",""))/100,H2229*AF2229))-Tabela1[[#This Row],[PRONTO ACABADO2]]</f>
        <v>0</v>
      </c>
      <c r="BA2229" s="44">
        <f>IF(AG2229="",0,IF(ISTEXT(AG2229),H2229*VALUE(SUBSTITUTE(AG2229,"%",""))/100,H2229*AG2229))-Tabela1[[#This Row],[PESO EXPEDIDO2]]</f>
        <v>0</v>
      </c>
      <c r="BB2229" s="44">
        <f t="shared" si="298"/>
        <v>0</v>
      </c>
      <c r="BC2229" s="44">
        <f t="shared" si="299"/>
        <v>0</v>
      </c>
      <c r="BD2229" s="44"/>
    </row>
    <row r="2230" spans="1:56" ht="15.75" hidden="1" customHeight="1" x14ac:dyDescent="0.25">
      <c r="A2230" s="6"/>
      <c r="B2230" s="22"/>
      <c r="C2230" s="7"/>
      <c r="D2230" s="46"/>
      <c r="E2230" s="7"/>
      <c r="F2230" s="7"/>
      <c r="G2230" s="44"/>
      <c r="H2230" s="41">
        <f>Tabela1[[#This Row],[PESO UNI]]*Tabela1[[#This Row],[QTE]]</f>
        <v>0</v>
      </c>
      <c r="I2230" s="7"/>
      <c r="J2230" s="8"/>
      <c r="K2230" s="8"/>
      <c r="L2230" s="9"/>
      <c r="M2230" s="10"/>
      <c r="N2230" s="8"/>
      <c r="O2230" s="12"/>
      <c r="P2230" s="13"/>
      <c r="Q2230" s="14">
        <f>Tabela1[[#This Row],[QTDE/ Fabricação]]-Tabela1[[#This Row],[QTE]]</f>
        <v>0</v>
      </c>
      <c r="R2230" s="19">
        <f t="shared" si="294"/>
        <v>0</v>
      </c>
      <c r="S2230" s="19">
        <f t="shared" si="293"/>
        <v>0</v>
      </c>
      <c r="T2230" s="20">
        <f t="shared" si="295"/>
        <v>0</v>
      </c>
      <c r="U2230" s="17">
        <f>IFERROR(SUMIF('LISTA DE EMBARQUE'!B:B,MICRO!E:E,'LISTA DE EMBARQUE'!G:G),"")</f>
        <v>0</v>
      </c>
      <c r="V2230" s="12" t="str">
        <f>IFERROR(VLOOKUP(Tabela1[[#This Row],[COD.MDE]],'LISTA DE EMBARQUE'!B:L,11,0),"")</f>
        <v/>
      </c>
      <c r="W2230" s="13" t="str">
        <f>IFERROR(COUNTIF(#REF!,Tabela1[[#This Row],[Colunas5]]),"")</f>
        <v/>
      </c>
      <c r="X2230" s="14">
        <f>Tabela1[[#This Row],[QIANTIDADE EXPEDIDA]]*Tabela1[[#This Row],[PESO UNI]]</f>
        <v>0</v>
      </c>
      <c r="Y2230" s="14">
        <f t="shared" si="296"/>
        <v>0</v>
      </c>
      <c r="Z2230" s="21">
        <f>Tabela1[[#This Row],[PESO TOTAL]]-Tabela1[[#This Row],[Peso Expedido]]</f>
        <v>0</v>
      </c>
      <c r="AA2230" s="18"/>
      <c r="AB2230" s="40" t="s">
        <v>3204</v>
      </c>
      <c r="AC2230" s="40"/>
      <c r="AD2230" s="40"/>
      <c r="AE2230" s="40"/>
      <c r="AF2230" s="40"/>
      <c r="AG2230" s="40"/>
      <c r="AH2230" s="40"/>
      <c r="AI2230" s="40" t="str">
        <f t="shared" si="300"/>
        <v>ok</v>
      </c>
      <c r="AJ2230"/>
      <c r="AK2230" t="str">
        <f>Tabela1[[#This Row],[Coluna1]]&amp;Tabela1[[#This Row],[PEDIDO]]</f>
        <v/>
      </c>
      <c r="AL2230"/>
      <c r="AM2230"/>
      <c r="AN2230"/>
      <c r="AO2230" t="str">
        <f t="shared" si="297"/>
        <v>/</v>
      </c>
      <c r="AP2230" t="str">
        <f>Tabela1[[#This Row],[TAG]]&amp;Tabela1[[#This Row],[PEDIDO]]&amp;Tabela1[[#This Row],[PRODUTO]]</f>
        <v/>
      </c>
      <c r="AQ2230" s="23" t="str">
        <f>Tabela1[[#This Row],[PRODUTO]]&amp;Tabela1[[#This Row],[TAG]]</f>
        <v/>
      </c>
      <c r="AR2230" s="183">
        <f>Tabela1[[#This Row],[PESO TOTAL]]*Tabela1[[#This Row],[MATÉRIA PRIMA]]</f>
        <v>0</v>
      </c>
      <c r="AS2230" s="28">
        <f>Tabela1[[#This Row],[PESO TOTAL]]*Tabela1[[#This Row],[PREPARAÇÃO ]]</f>
        <v>0</v>
      </c>
      <c r="AT2230" s="28">
        <f>Tabela1[[#This Row],[PESO TOTAL]]*Tabela1[[#This Row],[CALDEIRARIA]]</f>
        <v>0</v>
      </c>
      <c r="AU2230" s="28">
        <f>Tabela1[[#This Row],[PESO TOTAL]]*Tabela1[[#This Row],[SOLDA]]</f>
        <v>0</v>
      </c>
      <c r="AV2230" s="28">
        <f>Tabela1[[#This Row],[PESO TOTAL]]*Tabela1[[#This Row],[ACABAMENTO]]</f>
        <v>0</v>
      </c>
      <c r="AW2230" s="28">
        <f>Tabela1[[#This Row],[PESO TOTAL]]*Tabela1[[#This Row],[PRONTO ACABADO]]</f>
        <v>0</v>
      </c>
      <c r="AX2230" s="28">
        <f>Tabela1[[#This Row],[PESO TOTAL]]*Tabela1[[#This Row],[EXPEDIÇÃO ]]</f>
        <v>0</v>
      </c>
      <c r="AY2230" s="28" t="str">
        <f>Tabela1[[#This Row],[PEDIDO]]&amp;Tabela1[[#This Row],[PRODUTO]]</f>
        <v/>
      </c>
      <c r="AZ2230" s="44">
        <f>IF(AF2230="",0,IF(ISTEXT(AF2230),H2230*VALUE(SUBSTITUTE(AF2230,"%",""))/100,H2230*AF2230))-Tabela1[[#This Row],[PRONTO ACABADO2]]</f>
        <v>0</v>
      </c>
      <c r="BA2230" s="44">
        <f>IF(AG2230="",0,IF(ISTEXT(AG2230),H2230*VALUE(SUBSTITUTE(AG2230,"%",""))/100,H2230*AG2230))-Tabela1[[#This Row],[PESO EXPEDIDO2]]</f>
        <v>0</v>
      </c>
      <c r="BB2230" s="44">
        <f t="shared" si="298"/>
        <v>0</v>
      </c>
      <c r="BC2230" s="44">
        <f t="shared" si="299"/>
        <v>0</v>
      </c>
      <c r="BD2230" s="44"/>
    </row>
    <row r="2231" spans="1:56" ht="15.75" hidden="1" customHeight="1" x14ac:dyDescent="0.25">
      <c r="A2231" s="6"/>
      <c r="B2231" s="22"/>
      <c r="C2231" s="7"/>
      <c r="D2231" s="46"/>
      <c r="E2231" s="7"/>
      <c r="F2231" s="7"/>
      <c r="G2231" s="44"/>
      <c r="H2231" s="41">
        <f>Tabela1[[#This Row],[PESO UNI]]*Tabela1[[#This Row],[QTE]]</f>
        <v>0</v>
      </c>
      <c r="I2231" s="7"/>
      <c r="J2231" s="8"/>
      <c r="K2231" s="8"/>
      <c r="L2231" s="9"/>
      <c r="M2231" s="10"/>
      <c r="N2231" s="8"/>
      <c r="O2231" s="12"/>
      <c r="P2231" s="13"/>
      <c r="Q2231" s="14">
        <f>Tabela1[[#This Row],[QTDE/ Fabricação]]-Tabela1[[#This Row],[QTE]]</f>
        <v>0</v>
      </c>
      <c r="R2231" s="19">
        <f t="shared" si="294"/>
        <v>0</v>
      </c>
      <c r="S2231" s="19">
        <f t="shared" si="293"/>
        <v>0</v>
      </c>
      <c r="T2231" s="20">
        <f t="shared" si="295"/>
        <v>0</v>
      </c>
      <c r="U2231" s="17">
        <f>IFERROR(SUMIF('LISTA DE EMBARQUE'!B:B,MICRO!E:E,'LISTA DE EMBARQUE'!G:G),"")</f>
        <v>0</v>
      </c>
      <c r="V2231" s="12" t="str">
        <f>IFERROR(VLOOKUP(Tabela1[[#This Row],[COD.MDE]],'LISTA DE EMBARQUE'!B:L,11,0),"")</f>
        <v/>
      </c>
      <c r="W2231" s="13" t="str">
        <f>IFERROR(COUNTIF(#REF!,Tabela1[[#This Row],[Colunas5]]),"")</f>
        <v/>
      </c>
      <c r="X2231" s="14">
        <f>Tabela1[[#This Row],[QIANTIDADE EXPEDIDA]]*Tabela1[[#This Row],[PESO UNI]]</f>
        <v>0</v>
      </c>
      <c r="Y2231" s="14">
        <f t="shared" si="296"/>
        <v>0</v>
      </c>
      <c r="Z2231" s="21">
        <f>Tabela1[[#This Row],[PESO TOTAL]]-Tabela1[[#This Row],[Peso Expedido]]</f>
        <v>0</v>
      </c>
      <c r="AA2231" s="18"/>
      <c r="AB2231" s="40">
        <v>1</v>
      </c>
      <c r="AC2231" s="40"/>
      <c r="AD2231" s="40"/>
      <c r="AE2231" s="40"/>
      <c r="AF2231" s="40"/>
      <c r="AG2231" s="40"/>
      <c r="AH2231" s="40"/>
      <c r="AI2231" s="40" t="str">
        <f t="shared" si="300"/>
        <v>ok</v>
      </c>
      <c r="AJ2231"/>
      <c r="AK2231" t="str">
        <f>Tabela1[[#This Row],[Coluna1]]&amp;Tabela1[[#This Row],[PEDIDO]]</f>
        <v/>
      </c>
      <c r="AL2231"/>
      <c r="AM2231"/>
      <c r="AN2231"/>
      <c r="AO2231" t="str">
        <f t="shared" si="297"/>
        <v>/</v>
      </c>
      <c r="AP2231" t="str">
        <f>Tabela1[[#This Row],[TAG]]&amp;Tabela1[[#This Row],[PEDIDO]]&amp;Tabela1[[#This Row],[PRODUTO]]</f>
        <v/>
      </c>
      <c r="AQ2231" s="23" t="str">
        <f>Tabela1[[#This Row],[PRODUTO]]&amp;Tabela1[[#This Row],[TAG]]</f>
        <v/>
      </c>
      <c r="AR2231" s="183">
        <f>Tabela1[[#This Row],[PESO TOTAL]]*Tabela1[[#This Row],[MATÉRIA PRIMA]]</f>
        <v>0</v>
      </c>
      <c r="AS2231" s="28">
        <f>Tabela1[[#This Row],[PESO TOTAL]]*Tabela1[[#This Row],[PREPARAÇÃO ]]</f>
        <v>0</v>
      </c>
      <c r="AT2231" s="28">
        <f>Tabela1[[#This Row],[PESO TOTAL]]*Tabela1[[#This Row],[CALDEIRARIA]]</f>
        <v>0</v>
      </c>
      <c r="AU2231" s="28">
        <f>Tabela1[[#This Row],[PESO TOTAL]]*Tabela1[[#This Row],[SOLDA]]</f>
        <v>0</v>
      </c>
      <c r="AV2231" s="28">
        <f>Tabela1[[#This Row],[PESO TOTAL]]*Tabela1[[#This Row],[ACABAMENTO]]</f>
        <v>0</v>
      </c>
      <c r="AW2231" s="28">
        <f>Tabela1[[#This Row],[PESO TOTAL]]*Tabela1[[#This Row],[PRONTO ACABADO]]</f>
        <v>0</v>
      </c>
      <c r="AX2231" s="28">
        <f>Tabela1[[#This Row],[PESO TOTAL]]*Tabela1[[#This Row],[EXPEDIÇÃO ]]</f>
        <v>0</v>
      </c>
      <c r="AY2231" s="28" t="str">
        <f>Tabela1[[#This Row],[PEDIDO]]&amp;Tabela1[[#This Row],[PRODUTO]]</f>
        <v/>
      </c>
      <c r="AZ2231" s="44">
        <f>IF(AF2231="",0,IF(ISTEXT(AF2231),H2231*VALUE(SUBSTITUTE(AF2231,"%",""))/100,H2231*AF2231))-Tabela1[[#This Row],[PRONTO ACABADO2]]</f>
        <v>0</v>
      </c>
      <c r="BA2231" s="44">
        <f>IF(AG2231="",0,IF(ISTEXT(AG2231),H2231*VALUE(SUBSTITUTE(AG2231,"%",""))/100,H2231*AG2231))-Tabela1[[#This Row],[PESO EXPEDIDO2]]</f>
        <v>0</v>
      </c>
      <c r="BB2231" s="44">
        <f t="shared" si="298"/>
        <v>0</v>
      </c>
      <c r="BC2231" s="44">
        <f t="shared" si="299"/>
        <v>0</v>
      </c>
      <c r="BD2231" s="44"/>
    </row>
    <row r="2232" spans="1:56" ht="15.75" hidden="1" customHeight="1" x14ac:dyDescent="0.25">
      <c r="A2232" s="6"/>
      <c r="B2232" s="22"/>
      <c r="C2232" s="7"/>
      <c r="D2232" s="46"/>
      <c r="E2232" s="7"/>
      <c r="F2232" s="7"/>
      <c r="G2232" s="44"/>
      <c r="H2232" s="41">
        <f>Tabela1[[#This Row],[PESO UNI]]*Tabela1[[#This Row],[QTE]]</f>
        <v>0</v>
      </c>
      <c r="I2232" s="7"/>
      <c r="J2232" s="8"/>
      <c r="K2232" s="8"/>
      <c r="L2232" s="9"/>
      <c r="M2232" s="10"/>
      <c r="N2232" s="8"/>
      <c r="O2232" s="12"/>
      <c r="P2232" s="13"/>
      <c r="Q2232" s="14">
        <f>Tabela1[[#This Row],[QTDE/ Fabricação]]-Tabela1[[#This Row],[QTE]]</f>
        <v>0</v>
      </c>
      <c r="R2232" s="19">
        <f t="shared" si="294"/>
        <v>0</v>
      </c>
      <c r="S2232" s="19">
        <f t="shared" si="293"/>
        <v>0</v>
      </c>
      <c r="T2232" s="20">
        <f t="shared" si="295"/>
        <v>0</v>
      </c>
      <c r="U2232" s="17">
        <f>IFERROR(SUMIF('LISTA DE EMBARQUE'!B:B,MICRO!E:E,'LISTA DE EMBARQUE'!G:G),"")</f>
        <v>0</v>
      </c>
      <c r="V2232" s="12" t="str">
        <f>IFERROR(VLOOKUP(Tabela1[[#This Row],[COD.MDE]],'LISTA DE EMBARQUE'!B:L,11,0),"")</f>
        <v/>
      </c>
      <c r="W2232" s="13" t="str">
        <f>IFERROR(COUNTIF(#REF!,Tabela1[[#This Row],[Colunas5]]),"")</f>
        <v/>
      </c>
      <c r="X2232" s="14">
        <f>Tabela1[[#This Row],[QIANTIDADE EXPEDIDA]]*Tabela1[[#This Row],[PESO UNI]]</f>
        <v>0</v>
      </c>
      <c r="Y2232" s="14">
        <f t="shared" si="296"/>
        <v>0</v>
      </c>
      <c r="Z2232" s="21">
        <f>Tabela1[[#This Row],[PESO TOTAL]]-Tabela1[[#This Row],[Peso Expedido]]</f>
        <v>0</v>
      </c>
      <c r="AA2232" s="18"/>
      <c r="AB2232" s="40" t="s">
        <v>3204</v>
      </c>
      <c r="AC2232" s="40"/>
      <c r="AD2232" s="40"/>
      <c r="AE2232" s="40"/>
      <c r="AF2232" s="40"/>
      <c r="AG2232" s="40"/>
      <c r="AH2232" s="40"/>
      <c r="AI2232" s="40" t="str">
        <f t="shared" si="300"/>
        <v>ok</v>
      </c>
      <c r="AJ2232"/>
      <c r="AK2232" t="str">
        <f>Tabela1[[#This Row],[Coluna1]]&amp;Tabela1[[#This Row],[PEDIDO]]</f>
        <v/>
      </c>
      <c r="AL2232"/>
      <c r="AM2232"/>
      <c r="AN2232"/>
      <c r="AO2232" t="str">
        <f t="shared" si="297"/>
        <v>/</v>
      </c>
      <c r="AP2232" t="str">
        <f>Tabela1[[#This Row],[TAG]]&amp;Tabela1[[#This Row],[PEDIDO]]&amp;Tabela1[[#This Row],[PRODUTO]]</f>
        <v/>
      </c>
      <c r="AQ2232" s="23" t="str">
        <f>Tabela1[[#This Row],[PRODUTO]]&amp;Tabela1[[#This Row],[TAG]]</f>
        <v/>
      </c>
      <c r="AR2232" s="183">
        <f>Tabela1[[#This Row],[PESO TOTAL]]*Tabela1[[#This Row],[MATÉRIA PRIMA]]</f>
        <v>0</v>
      </c>
      <c r="AS2232" s="28">
        <f>Tabela1[[#This Row],[PESO TOTAL]]*Tabela1[[#This Row],[PREPARAÇÃO ]]</f>
        <v>0</v>
      </c>
      <c r="AT2232" s="28">
        <f>Tabela1[[#This Row],[PESO TOTAL]]*Tabela1[[#This Row],[CALDEIRARIA]]</f>
        <v>0</v>
      </c>
      <c r="AU2232" s="28">
        <f>Tabela1[[#This Row],[PESO TOTAL]]*Tabela1[[#This Row],[SOLDA]]</f>
        <v>0</v>
      </c>
      <c r="AV2232" s="28">
        <f>Tabela1[[#This Row],[PESO TOTAL]]*Tabela1[[#This Row],[ACABAMENTO]]</f>
        <v>0</v>
      </c>
      <c r="AW2232" s="28">
        <f>Tabela1[[#This Row],[PESO TOTAL]]*Tabela1[[#This Row],[PRONTO ACABADO]]</f>
        <v>0</v>
      </c>
      <c r="AX2232" s="28">
        <f>Tabela1[[#This Row],[PESO TOTAL]]*Tabela1[[#This Row],[EXPEDIÇÃO ]]</f>
        <v>0</v>
      </c>
      <c r="AY2232" s="28" t="str">
        <f>Tabela1[[#This Row],[PEDIDO]]&amp;Tabela1[[#This Row],[PRODUTO]]</f>
        <v/>
      </c>
      <c r="AZ2232" s="44">
        <f>IF(AF2232="",0,IF(ISTEXT(AF2232),H2232*VALUE(SUBSTITUTE(AF2232,"%",""))/100,H2232*AF2232))-Tabela1[[#This Row],[PRONTO ACABADO2]]</f>
        <v>0</v>
      </c>
      <c r="BA2232" s="44">
        <f>IF(AG2232="",0,IF(ISTEXT(AG2232),H2232*VALUE(SUBSTITUTE(AG2232,"%",""))/100,H2232*AG2232))-Tabela1[[#This Row],[PESO EXPEDIDO2]]</f>
        <v>0</v>
      </c>
      <c r="BB2232" s="44">
        <f t="shared" si="298"/>
        <v>0</v>
      </c>
      <c r="BC2232" s="44">
        <f t="shared" si="299"/>
        <v>0</v>
      </c>
      <c r="BD2232" s="44"/>
    </row>
    <row r="2233" spans="1:56" ht="15.75" hidden="1" customHeight="1" x14ac:dyDescent="0.25">
      <c r="A2233" s="6"/>
      <c r="B2233" s="22"/>
      <c r="C2233" s="7"/>
      <c r="D2233" s="46"/>
      <c r="E2233" s="7"/>
      <c r="F2233" s="7"/>
      <c r="G2233" s="44"/>
      <c r="H2233" s="41">
        <f>Tabela1[[#This Row],[PESO UNI]]*Tabela1[[#This Row],[QTE]]</f>
        <v>0</v>
      </c>
      <c r="I2233" s="7"/>
      <c r="J2233" s="8"/>
      <c r="K2233" s="8"/>
      <c r="L2233" s="9"/>
      <c r="M2233" s="10"/>
      <c r="N2233" s="8"/>
      <c r="O2233" s="12"/>
      <c r="P2233" s="13"/>
      <c r="Q2233" s="14">
        <f>Tabela1[[#This Row],[QTDE/ Fabricação]]-Tabela1[[#This Row],[QTE]]</f>
        <v>0</v>
      </c>
      <c r="R2233" s="19">
        <f t="shared" si="294"/>
        <v>0</v>
      </c>
      <c r="S2233" s="19">
        <f t="shared" si="293"/>
        <v>0</v>
      </c>
      <c r="T2233" s="20">
        <f t="shared" si="295"/>
        <v>0</v>
      </c>
      <c r="U2233" s="17">
        <f>IFERROR(SUMIF('LISTA DE EMBARQUE'!B:B,MICRO!E:E,'LISTA DE EMBARQUE'!G:G),"")</f>
        <v>0</v>
      </c>
      <c r="V2233" s="12" t="str">
        <f>IFERROR(VLOOKUP(Tabela1[[#This Row],[COD.MDE]],'LISTA DE EMBARQUE'!B:L,11,0),"")</f>
        <v/>
      </c>
      <c r="W2233" s="13" t="str">
        <f>IFERROR(COUNTIF(#REF!,Tabela1[[#This Row],[Colunas5]]),"")</f>
        <v/>
      </c>
      <c r="X2233" s="14">
        <f>Tabela1[[#This Row],[QIANTIDADE EXPEDIDA]]*Tabela1[[#This Row],[PESO UNI]]</f>
        <v>0</v>
      </c>
      <c r="Y2233" s="14">
        <f t="shared" si="296"/>
        <v>0</v>
      </c>
      <c r="Z2233" s="21">
        <f>Tabela1[[#This Row],[PESO TOTAL]]-Tabela1[[#This Row],[Peso Expedido]]</f>
        <v>0</v>
      </c>
      <c r="AA2233" s="18"/>
      <c r="AB2233" s="40">
        <v>1</v>
      </c>
      <c r="AC2233" s="40"/>
      <c r="AD2233" s="40"/>
      <c r="AE2233" s="40"/>
      <c r="AF2233" s="40"/>
      <c r="AG2233" s="40"/>
      <c r="AH2233" s="40"/>
      <c r="AI2233" s="40" t="str">
        <f t="shared" si="300"/>
        <v>ok</v>
      </c>
      <c r="AJ2233"/>
      <c r="AK2233" t="str">
        <f>Tabela1[[#This Row],[Coluna1]]&amp;Tabela1[[#This Row],[PEDIDO]]</f>
        <v/>
      </c>
      <c r="AL2233"/>
      <c r="AM2233"/>
      <c r="AN2233"/>
      <c r="AO2233" t="str">
        <f t="shared" si="297"/>
        <v>/</v>
      </c>
      <c r="AP2233" t="str">
        <f>Tabela1[[#This Row],[TAG]]&amp;Tabela1[[#This Row],[PEDIDO]]&amp;Tabela1[[#This Row],[PRODUTO]]</f>
        <v/>
      </c>
      <c r="AQ2233" s="23" t="str">
        <f>Tabela1[[#This Row],[PRODUTO]]&amp;Tabela1[[#This Row],[TAG]]</f>
        <v/>
      </c>
      <c r="AR2233" s="183">
        <f>Tabela1[[#This Row],[PESO TOTAL]]*Tabela1[[#This Row],[MATÉRIA PRIMA]]</f>
        <v>0</v>
      </c>
      <c r="AS2233" s="28">
        <f>Tabela1[[#This Row],[PESO TOTAL]]*Tabela1[[#This Row],[PREPARAÇÃO ]]</f>
        <v>0</v>
      </c>
      <c r="AT2233" s="28">
        <f>Tabela1[[#This Row],[PESO TOTAL]]*Tabela1[[#This Row],[CALDEIRARIA]]</f>
        <v>0</v>
      </c>
      <c r="AU2233" s="28">
        <f>Tabela1[[#This Row],[PESO TOTAL]]*Tabela1[[#This Row],[SOLDA]]</f>
        <v>0</v>
      </c>
      <c r="AV2233" s="28">
        <f>Tabela1[[#This Row],[PESO TOTAL]]*Tabela1[[#This Row],[ACABAMENTO]]</f>
        <v>0</v>
      </c>
      <c r="AW2233" s="28">
        <f>Tabela1[[#This Row],[PESO TOTAL]]*Tabela1[[#This Row],[PRONTO ACABADO]]</f>
        <v>0</v>
      </c>
      <c r="AX2233" s="28">
        <f>Tabela1[[#This Row],[PESO TOTAL]]*Tabela1[[#This Row],[EXPEDIÇÃO ]]</f>
        <v>0</v>
      </c>
      <c r="AY2233" s="28" t="str">
        <f>Tabela1[[#This Row],[PEDIDO]]&amp;Tabela1[[#This Row],[PRODUTO]]</f>
        <v/>
      </c>
      <c r="AZ2233" s="44">
        <f>IF(AF2233="",0,IF(ISTEXT(AF2233),H2233*VALUE(SUBSTITUTE(AF2233,"%",""))/100,H2233*AF2233))-Tabela1[[#This Row],[PRONTO ACABADO2]]</f>
        <v>0</v>
      </c>
      <c r="BA2233" s="44">
        <f>IF(AG2233="",0,IF(ISTEXT(AG2233),H2233*VALUE(SUBSTITUTE(AG2233,"%",""))/100,H2233*AG2233))-Tabela1[[#This Row],[PESO EXPEDIDO2]]</f>
        <v>0</v>
      </c>
      <c r="BB2233" s="44">
        <f t="shared" si="298"/>
        <v>0</v>
      </c>
      <c r="BC2233" s="44">
        <f t="shared" si="299"/>
        <v>0</v>
      </c>
      <c r="BD2233" s="44"/>
    </row>
    <row r="2234" spans="1:56" ht="15.75" hidden="1" customHeight="1" x14ac:dyDescent="0.25">
      <c r="A2234" s="6"/>
      <c r="B2234" s="22"/>
      <c r="C2234" s="7"/>
      <c r="D2234" s="46"/>
      <c r="E2234" s="7"/>
      <c r="F2234" s="7"/>
      <c r="G2234" s="44"/>
      <c r="H2234" s="41">
        <f>Tabela1[[#This Row],[PESO UNI]]*Tabela1[[#This Row],[QTE]]</f>
        <v>0</v>
      </c>
      <c r="I2234" s="7"/>
      <c r="J2234" s="8"/>
      <c r="K2234" s="8"/>
      <c r="L2234" s="9"/>
      <c r="M2234" s="10"/>
      <c r="N2234" s="8"/>
      <c r="O2234" s="12"/>
      <c r="P2234" s="13"/>
      <c r="Q2234" s="14">
        <f>Tabela1[[#This Row],[QTDE/ Fabricação]]-Tabela1[[#This Row],[QTE]]</f>
        <v>0</v>
      </c>
      <c r="R2234" s="19">
        <f t="shared" si="294"/>
        <v>0</v>
      </c>
      <c r="S2234" s="19">
        <f t="shared" ref="S2234:S2297" si="301">IFERROR(H2234*AG2234,"")</f>
        <v>0</v>
      </c>
      <c r="T2234" s="20">
        <f t="shared" si="295"/>
        <v>0</v>
      </c>
      <c r="U2234" s="17">
        <f>IFERROR(SUMIF('LISTA DE EMBARQUE'!B:B,MICRO!E:E,'LISTA DE EMBARQUE'!G:G),"")</f>
        <v>0</v>
      </c>
      <c r="V2234" s="12" t="str">
        <f>IFERROR(VLOOKUP(Tabela1[[#This Row],[COD.MDE]],'LISTA DE EMBARQUE'!B:L,11,0),"")</f>
        <v/>
      </c>
      <c r="W2234" s="13" t="str">
        <f>IFERROR(COUNTIF(#REF!,Tabela1[[#This Row],[Colunas5]]),"")</f>
        <v/>
      </c>
      <c r="X2234" s="14">
        <f>Tabela1[[#This Row],[QIANTIDADE EXPEDIDA]]*Tabela1[[#This Row],[PESO UNI]]</f>
        <v>0</v>
      </c>
      <c r="Y2234" s="14">
        <f t="shared" si="296"/>
        <v>0</v>
      </c>
      <c r="Z2234" s="21">
        <f>Tabela1[[#This Row],[PESO TOTAL]]-Tabela1[[#This Row],[Peso Expedido]]</f>
        <v>0</v>
      </c>
      <c r="AA2234" s="18"/>
      <c r="AB2234" s="40" t="s">
        <v>3204</v>
      </c>
      <c r="AC2234" s="40"/>
      <c r="AD2234" s="40"/>
      <c r="AE2234" s="40"/>
      <c r="AF2234" s="40"/>
      <c r="AG2234" s="40"/>
      <c r="AH2234" s="40"/>
      <c r="AI2234" s="40" t="str">
        <f t="shared" si="300"/>
        <v>ok</v>
      </c>
      <c r="AJ2234"/>
      <c r="AK2234" t="str">
        <f>Tabela1[[#This Row],[Coluna1]]&amp;Tabela1[[#This Row],[PEDIDO]]</f>
        <v/>
      </c>
      <c r="AL2234"/>
      <c r="AM2234"/>
      <c r="AN2234"/>
      <c r="AO2234" t="str">
        <f t="shared" si="297"/>
        <v>/</v>
      </c>
      <c r="AP2234" t="str">
        <f>Tabela1[[#This Row],[TAG]]&amp;Tabela1[[#This Row],[PEDIDO]]&amp;Tabela1[[#This Row],[PRODUTO]]</f>
        <v/>
      </c>
      <c r="AQ2234" s="23" t="str">
        <f>Tabela1[[#This Row],[PRODUTO]]&amp;Tabela1[[#This Row],[TAG]]</f>
        <v/>
      </c>
      <c r="AR2234" s="183">
        <f>Tabela1[[#This Row],[PESO TOTAL]]*Tabela1[[#This Row],[MATÉRIA PRIMA]]</f>
        <v>0</v>
      </c>
      <c r="AS2234" s="28">
        <f>Tabela1[[#This Row],[PESO TOTAL]]*Tabela1[[#This Row],[PREPARAÇÃO ]]</f>
        <v>0</v>
      </c>
      <c r="AT2234" s="28">
        <f>Tabela1[[#This Row],[PESO TOTAL]]*Tabela1[[#This Row],[CALDEIRARIA]]</f>
        <v>0</v>
      </c>
      <c r="AU2234" s="28">
        <f>Tabela1[[#This Row],[PESO TOTAL]]*Tabela1[[#This Row],[SOLDA]]</f>
        <v>0</v>
      </c>
      <c r="AV2234" s="28">
        <f>Tabela1[[#This Row],[PESO TOTAL]]*Tabela1[[#This Row],[ACABAMENTO]]</f>
        <v>0</v>
      </c>
      <c r="AW2234" s="28">
        <f>Tabela1[[#This Row],[PESO TOTAL]]*Tabela1[[#This Row],[PRONTO ACABADO]]</f>
        <v>0</v>
      </c>
      <c r="AX2234" s="28">
        <f>Tabela1[[#This Row],[PESO TOTAL]]*Tabela1[[#This Row],[EXPEDIÇÃO ]]</f>
        <v>0</v>
      </c>
      <c r="AY2234" s="28" t="str">
        <f>Tabela1[[#This Row],[PEDIDO]]&amp;Tabela1[[#This Row],[PRODUTO]]</f>
        <v/>
      </c>
      <c r="AZ2234" s="44">
        <f>IF(AF2234="",0,IF(ISTEXT(AF2234),H2234*VALUE(SUBSTITUTE(AF2234,"%",""))/100,H2234*AF2234))-Tabela1[[#This Row],[PRONTO ACABADO2]]</f>
        <v>0</v>
      </c>
      <c r="BA2234" s="44">
        <f>IF(AG2234="",0,IF(ISTEXT(AG2234),H2234*VALUE(SUBSTITUTE(AG2234,"%",""))/100,H2234*AG2234))-Tabela1[[#This Row],[PESO EXPEDIDO2]]</f>
        <v>0</v>
      </c>
      <c r="BB2234" s="44">
        <f t="shared" si="298"/>
        <v>0</v>
      </c>
      <c r="BC2234" s="44">
        <f t="shared" si="299"/>
        <v>0</v>
      </c>
      <c r="BD2234" s="44"/>
    </row>
    <row r="2235" spans="1:56" ht="15.75" hidden="1" customHeight="1" x14ac:dyDescent="0.25">
      <c r="A2235" s="6"/>
      <c r="B2235" s="22"/>
      <c r="C2235" s="7"/>
      <c r="D2235" s="46"/>
      <c r="E2235" s="7"/>
      <c r="F2235" s="7"/>
      <c r="G2235" s="44"/>
      <c r="H2235" s="41">
        <f>Tabela1[[#This Row],[PESO UNI]]*Tabela1[[#This Row],[QTE]]</f>
        <v>0</v>
      </c>
      <c r="I2235" s="7"/>
      <c r="J2235" s="8"/>
      <c r="K2235" s="8"/>
      <c r="L2235" s="9"/>
      <c r="M2235" s="10"/>
      <c r="N2235" s="8"/>
      <c r="O2235" s="12"/>
      <c r="P2235" s="13"/>
      <c r="Q2235" s="14">
        <f>Tabela1[[#This Row],[QTDE/ Fabricação]]-Tabela1[[#This Row],[QTE]]</f>
        <v>0</v>
      </c>
      <c r="R2235" s="19">
        <f t="shared" si="294"/>
        <v>0</v>
      </c>
      <c r="S2235" s="19">
        <f t="shared" si="301"/>
        <v>0</v>
      </c>
      <c r="T2235" s="20">
        <f t="shared" si="295"/>
        <v>0</v>
      </c>
      <c r="U2235" s="17">
        <f>IFERROR(SUMIF('LISTA DE EMBARQUE'!B:B,MICRO!E:E,'LISTA DE EMBARQUE'!G:G),"")</f>
        <v>0</v>
      </c>
      <c r="V2235" s="12" t="str">
        <f>IFERROR(VLOOKUP(Tabela1[[#This Row],[COD.MDE]],'LISTA DE EMBARQUE'!B:L,11,0),"")</f>
        <v/>
      </c>
      <c r="W2235" s="13" t="str">
        <f>IFERROR(COUNTIF(#REF!,Tabela1[[#This Row],[Colunas5]]),"")</f>
        <v/>
      </c>
      <c r="X2235" s="14">
        <f>Tabela1[[#This Row],[QIANTIDADE EXPEDIDA]]*Tabela1[[#This Row],[PESO UNI]]</f>
        <v>0</v>
      </c>
      <c r="Y2235" s="14">
        <f t="shared" si="296"/>
        <v>0</v>
      </c>
      <c r="Z2235" s="21">
        <f>Tabela1[[#This Row],[PESO TOTAL]]-Tabela1[[#This Row],[Peso Expedido]]</f>
        <v>0</v>
      </c>
      <c r="AA2235" s="18"/>
      <c r="AB2235" s="40" t="s">
        <v>3204</v>
      </c>
      <c r="AC2235" s="40"/>
      <c r="AD2235" s="40"/>
      <c r="AE2235" s="40"/>
      <c r="AF2235" s="40"/>
      <c r="AG2235" s="40"/>
      <c r="AH2235" s="40"/>
      <c r="AI2235" s="40" t="str">
        <f t="shared" si="300"/>
        <v>ok</v>
      </c>
      <c r="AJ2235"/>
      <c r="AK2235" t="str">
        <f>Tabela1[[#This Row],[Coluna1]]&amp;Tabela1[[#This Row],[PEDIDO]]</f>
        <v/>
      </c>
      <c r="AL2235"/>
      <c r="AM2235"/>
      <c r="AN2235"/>
      <c r="AO2235" t="str">
        <f t="shared" si="297"/>
        <v>/</v>
      </c>
      <c r="AP2235" t="str">
        <f>Tabela1[[#This Row],[TAG]]&amp;Tabela1[[#This Row],[PEDIDO]]&amp;Tabela1[[#This Row],[PRODUTO]]</f>
        <v/>
      </c>
      <c r="AQ2235" s="23" t="str">
        <f>Tabela1[[#This Row],[PRODUTO]]&amp;Tabela1[[#This Row],[TAG]]</f>
        <v/>
      </c>
      <c r="AR2235" s="183">
        <f>Tabela1[[#This Row],[PESO TOTAL]]*Tabela1[[#This Row],[MATÉRIA PRIMA]]</f>
        <v>0</v>
      </c>
      <c r="AS2235" s="28">
        <f>Tabela1[[#This Row],[PESO TOTAL]]*Tabela1[[#This Row],[PREPARAÇÃO ]]</f>
        <v>0</v>
      </c>
      <c r="AT2235" s="28">
        <f>Tabela1[[#This Row],[PESO TOTAL]]*Tabela1[[#This Row],[CALDEIRARIA]]</f>
        <v>0</v>
      </c>
      <c r="AU2235" s="28">
        <f>Tabela1[[#This Row],[PESO TOTAL]]*Tabela1[[#This Row],[SOLDA]]</f>
        <v>0</v>
      </c>
      <c r="AV2235" s="28">
        <f>Tabela1[[#This Row],[PESO TOTAL]]*Tabela1[[#This Row],[ACABAMENTO]]</f>
        <v>0</v>
      </c>
      <c r="AW2235" s="28">
        <f>Tabela1[[#This Row],[PESO TOTAL]]*Tabela1[[#This Row],[PRONTO ACABADO]]</f>
        <v>0</v>
      </c>
      <c r="AX2235" s="28">
        <f>Tabela1[[#This Row],[PESO TOTAL]]*Tabela1[[#This Row],[EXPEDIÇÃO ]]</f>
        <v>0</v>
      </c>
      <c r="AY2235" s="28" t="str">
        <f>Tabela1[[#This Row],[PEDIDO]]&amp;Tabela1[[#This Row],[PRODUTO]]</f>
        <v/>
      </c>
      <c r="AZ2235" s="44">
        <f>IF(AF2235="",0,IF(ISTEXT(AF2235),H2235*VALUE(SUBSTITUTE(AF2235,"%",""))/100,H2235*AF2235))-Tabela1[[#This Row],[PRONTO ACABADO2]]</f>
        <v>0</v>
      </c>
      <c r="BA2235" s="44">
        <f>IF(AG2235="",0,IF(ISTEXT(AG2235),H2235*VALUE(SUBSTITUTE(AG2235,"%",""))/100,H2235*AG2235))-Tabela1[[#This Row],[PESO EXPEDIDO2]]</f>
        <v>0</v>
      </c>
      <c r="BB2235" s="44">
        <f t="shared" si="298"/>
        <v>0</v>
      </c>
      <c r="BC2235" s="44">
        <f t="shared" si="299"/>
        <v>0</v>
      </c>
      <c r="BD2235" s="44"/>
    </row>
    <row r="2236" spans="1:56" ht="15.75" hidden="1" customHeight="1" x14ac:dyDescent="0.25">
      <c r="A2236" s="6"/>
      <c r="B2236" s="22"/>
      <c r="C2236" s="7"/>
      <c r="D2236" s="46"/>
      <c r="E2236" s="7"/>
      <c r="F2236" s="7"/>
      <c r="G2236" s="44"/>
      <c r="H2236" s="41">
        <f>Tabela1[[#This Row],[PESO UNI]]*Tabela1[[#This Row],[QTE]]</f>
        <v>0</v>
      </c>
      <c r="I2236" s="7"/>
      <c r="J2236" s="8"/>
      <c r="K2236" s="8"/>
      <c r="L2236" s="9"/>
      <c r="M2236" s="10"/>
      <c r="N2236" s="8"/>
      <c r="O2236" s="12"/>
      <c r="P2236" s="13"/>
      <c r="Q2236" s="14">
        <f>Tabela1[[#This Row],[QTDE/ Fabricação]]-Tabela1[[#This Row],[QTE]]</f>
        <v>0</v>
      </c>
      <c r="R2236" s="19">
        <f t="shared" si="294"/>
        <v>0</v>
      </c>
      <c r="S2236" s="19">
        <f t="shared" si="301"/>
        <v>0</v>
      </c>
      <c r="T2236" s="20">
        <f t="shared" si="295"/>
        <v>0</v>
      </c>
      <c r="U2236" s="17">
        <f>IFERROR(SUMIF('LISTA DE EMBARQUE'!B:B,MICRO!E:E,'LISTA DE EMBARQUE'!G:G),"")</f>
        <v>0</v>
      </c>
      <c r="V2236" s="12" t="str">
        <f>IFERROR(VLOOKUP(Tabela1[[#This Row],[COD.MDE]],'LISTA DE EMBARQUE'!B:L,11,0),"")</f>
        <v/>
      </c>
      <c r="W2236" s="13" t="str">
        <f>IFERROR(COUNTIF(#REF!,Tabela1[[#This Row],[Colunas5]]),"")</f>
        <v/>
      </c>
      <c r="X2236" s="14">
        <f>Tabela1[[#This Row],[QIANTIDADE EXPEDIDA]]*Tabela1[[#This Row],[PESO UNI]]</f>
        <v>0</v>
      </c>
      <c r="Y2236" s="14">
        <f t="shared" si="296"/>
        <v>0</v>
      </c>
      <c r="Z2236" s="21">
        <f>Tabela1[[#This Row],[PESO TOTAL]]-Tabela1[[#This Row],[Peso Expedido]]</f>
        <v>0</v>
      </c>
      <c r="AA2236" s="18"/>
      <c r="AB2236" s="40" t="s">
        <v>3204</v>
      </c>
      <c r="AC2236" s="40"/>
      <c r="AD2236" s="40"/>
      <c r="AE2236" s="40"/>
      <c r="AF2236" s="40"/>
      <c r="AG2236" s="40"/>
      <c r="AH2236" s="40"/>
      <c r="AI2236" s="40" t="str">
        <f t="shared" si="300"/>
        <v>ok</v>
      </c>
      <c r="AJ2236"/>
      <c r="AK2236" t="str">
        <f>Tabela1[[#This Row],[Coluna1]]&amp;Tabela1[[#This Row],[PEDIDO]]</f>
        <v/>
      </c>
      <c r="AL2236"/>
      <c r="AM2236"/>
      <c r="AN2236"/>
      <c r="AO2236" t="str">
        <f t="shared" si="297"/>
        <v>/</v>
      </c>
      <c r="AP2236" t="str">
        <f>Tabela1[[#This Row],[TAG]]&amp;Tabela1[[#This Row],[PEDIDO]]&amp;Tabela1[[#This Row],[PRODUTO]]</f>
        <v/>
      </c>
      <c r="AQ2236" s="23" t="str">
        <f>Tabela1[[#This Row],[PRODUTO]]&amp;Tabela1[[#This Row],[TAG]]</f>
        <v/>
      </c>
      <c r="AR2236" s="183">
        <f>Tabela1[[#This Row],[PESO TOTAL]]*Tabela1[[#This Row],[MATÉRIA PRIMA]]</f>
        <v>0</v>
      </c>
      <c r="AS2236" s="28">
        <f>Tabela1[[#This Row],[PESO TOTAL]]*Tabela1[[#This Row],[PREPARAÇÃO ]]</f>
        <v>0</v>
      </c>
      <c r="AT2236" s="28">
        <f>Tabela1[[#This Row],[PESO TOTAL]]*Tabela1[[#This Row],[CALDEIRARIA]]</f>
        <v>0</v>
      </c>
      <c r="AU2236" s="28">
        <f>Tabela1[[#This Row],[PESO TOTAL]]*Tabela1[[#This Row],[SOLDA]]</f>
        <v>0</v>
      </c>
      <c r="AV2236" s="28">
        <f>Tabela1[[#This Row],[PESO TOTAL]]*Tabela1[[#This Row],[ACABAMENTO]]</f>
        <v>0</v>
      </c>
      <c r="AW2236" s="28">
        <f>Tabela1[[#This Row],[PESO TOTAL]]*Tabela1[[#This Row],[PRONTO ACABADO]]</f>
        <v>0</v>
      </c>
      <c r="AX2236" s="28">
        <f>Tabela1[[#This Row],[PESO TOTAL]]*Tabela1[[#This Row],[EXPEDIÇÃO ]]</f>
        <v>0</v>
      </c>
      <c r="AY2236" s="28" t="str">
        <f>Tabela1[[#This Row],[PEDIDO]]&amp;Tabela1[[#This Row],[PRODUTO]]</f>
        <v/>
      </c>
      <c r="AZ2236" s="44">
        <f>IF(AF2236="",0,IF(ISTEXT(AF2236),H2236*VALUE(SUBSTITUTE(AF2236,"%",""))/100,H2236*AF2236))-Tabela1[[#This Row],[PRONTO ACABADO2]]</f>
        <v>0</v>
      </c>
      <c r="BA2236" s="44">
        <f>IF(AG2236="",0,IF(ISTEXT(AG2236),H2236*VALUE(SUBSTITUTE(AG2236,"%",""))/100,H2236*AG2236))-Tabela1[[#This Row],[PESO EXPEDIDO2]]</f>
        <v>0</v>
      </c>
      <c r="BB2236" s="44">
        <f t="shared" si="298"/>
        <v>0</v>
      </c>
      <c r="BC2236" s="44">
        <f t="shared" si="299"/>
        <v>0</v>
      </c>
      <c r="BD2236" s="44"/>
    </row>
    <row r="2237" spans="1:56" ht="15.75" hidden="1" customHeight="1" x14ac:dyDescent="0.25">
      <c r="A2237" s="6"/>
      <c r="B2237" s="22"/>
      <c r="C2237" s="7"/>
      <c r="D2237" s="46"/>
      <c r="E2237" s="7"/>
      <c r="F2237" s="7"/>
      <c r="G2237" s="44"/>
      <c r="H2237" s="41">
        <f>Tabela1[[#This Row],[PESO UNI]]*Tabela1[[#This Row],[QTE]]</f>
        <v>0</v>
      </c>
      <c r="I2237" s="7"/>
      <c r="J2237" s="8"/>
      <c r="K2237" s="8"/>
      <c r="L2237" s="9"/>
      <c r="M2237" s="10"/>
      <c r="N2237" s="8"/>
      <c r="O2237" s="12"/>
      <c r="P2237" s="13"/>
      <c r="Q2237" s="14">
        <f>Tabela1[[#This Row],[QTDE/ Fabricação]]-Tabela1[[#This Row],[QTE]]</f>
        <v>0</v>
      </c>
      <c r="R2237" s="19">
        <f t="shared" ref="R2237:R2300" si="302">IFERROR(H2237*((AA2237*0.25)+(AC2237*0.25)+(AD2237*0.225)+(AE2237*0.225)+(AF2237*0.05)),"")</f>
        <v>0</v>
      </c>
      <c r="S2237" s="19">
        <f t="shared" si="301"/>
        <v>0</v>
      </c>
      <c r="T2237" s="20">
        <f t="shared" ref="T2237:T2300" si="303">IFERROR(S2237-H2237,"")</f>
        <v>0</v>
      </c>
      <c r="U2237" s="17">
        <f>IFERROR(SUMIF('LISTA DE EMBARQUE'!B:B,MICRO!E:E,'LISTA DE EMBARQUE'!G:G),"")</f>
        <v>0</v>
      </c>
      <c r="V2237" s="12" t="str">
        <f>IFERROR(VLOOKUP(Tabela1[[#This Row],[COD.MDE]],'LISTA DE EMBARQUE'!B:L,11,0),"")</f>
        <v/>
      </c>
      <c r="W2237" s="13" t="str">
        <f>IFERROR(COUNTIF(#REF!,Tabela1[[#This Row],[Colunas5]]),"")</f>
        <v/>
      </c>
      <c r="X2237" s="14">
        <f>Tabela1[[#This Row],[QIANTIDADE EXPEDIDA]]*Tabela1[[#This Row],[PESO UNI]]</f>
        <v>0</v>
      </c>
      <c r="Y2237" s="14">
        <f t="shared" ref="Y2237:Y2300" si="304">U2237-C2237</f>
        <v>0</v>
      </c>
      <c r="Z2237" s="21">
        <f>Tabela1[[#This Row],[PESO TOTAL]]-Tabela1[[#This Row],[Peso Expedido]]</f>
        <v>0</v>
      </c>
      <c r="AA2237" s="18"/>
      <c r="AB2237" s="40" t="s">
        <v>3204</v>
      </c>
      <c r="AC2237" s="40"/>
      <c r="AD2237" s="40"/>
      <c r="AE2237" s="40"/>
      <c r="AF2237" s="40"/>
      <c r="AG2237" s="40"/>
      <c r="AH2237" s="40"/>
      <c r="AI2237" s="40" t="str">
        <f t="shared" si="300"/>
        <v>ok</v>
      </c>
      <c r="AJ2237"/>
      <c r="AK2237" t="str">
        <f>Tabela1[[#This Row],[Coluna1]]&amp;Tabela1[[#This Row],[PEDIDO]]</f>
        <v/>
      </c>
      <c r="AL2237"/>
      <c r="AM2237"/>
      <c r="AN2237"/>
      <c r="AO2237" t="str">
        <f t="shared" ref="AO2237:AO2300" si="305">A2237&amp;"/"&amp;J2237</f>
        <v>/</v>
      </c>
      <c r="AP2237" t="str">
        <f>Tabela1[[#This Row],[TAG]]&amp;Tabela1[[#This Row],[PEDIDO]]&amp;Tabela1[[#This Row],[PRODUTO]]</f>
        <v/>
      </c>
      <c r="AQ2237" s="23" t="str">
        <f>Tabela1[[#This Row],[PRODUTO]]&amp;Tabela1[[#This Row],[TAG]]</f>
        <v/>
      </c>
      <c r="AR2237" s="183">
        <f>Tabela1[[#This Row],[PESO TOTAL]]*Tabela1[[#This Row],[MATÉRIA PRIMA]]</f>
        <v>0</v>
      </c>
      <c r="AS2237" s="28">
        <f>Tabela1[[#This Row],[PESO TOTAL]]*Tabela1[[#This Row],[PREPARAÇÃO ]]</f>
        <v>0</v>
      </c>
      <c r="AT2237" s="28">
        <f>Tabela1[[#This Row],[PESO TOTAL]]*Tabela1[[#This Row],[CALDEIRARIA]]</f>
        <v>0</v>
      </c>
      <c r="AU2237" s="28">
        <f>Tabela1[[#This Row],[PESO TOTAL]]*Tabela1[[#This Row],[SOLDA]]</f>
        <v>0</v>
      </c>
      <c r="AV2237" s="28">
        <f>Tabela1[[#This Row],[PESO TOTAL]]*Tabela1[[#This Row],[ACABAMENTO]]</f>
        <v>0</v>
      </c>
      <c r="AW2237" s="28">
        <f>Tabela1[[#This Row],[PESO TOTAL]]*Tabela1[[#This Row],[PRONTO ACABADO]]</f>
        <v>0</v>
      </c>
      <c r="AX2237" s="28">
        <f>Tabela1[[#This Row],[PESO TOTAL]]*Tabela1[[#This Row],[EXPEDIÇÃO ]]</f>
        <v>0</v>
      </c>
      <c r="AY2237" s="28" t="str">
        <f>Tabela1[[#This Row],[PEDIDO]]&amp;Tabela1[[#This Row],[PRODUTO]]</f>
        <v/>
      </c>
      <c r="AZ2237" s="44">
        <f>IF(AF2237="",0,IF(ISTEXT(AF2237),H2237*VALUE(SUBSTITUTE(AF2237,"%",""))/100,H2237*AF2237))-Tabela1[[#This Row],[PRONTO ACABADO2]]</f>
        <v>0</v>
      </c>
      <c r="BA2237" s="44">
        <f>IF(AG2237="",0,IF(ISTEXT(AG2237),H2237*VALUE(SUBSTITUTE(AG2237,"%",""))/100,H2237*AG2237))-Tabela1[[#This Row],[PESO EXPEDIDO2]]</f>
        <v>0</v>
      </c>
      <c r="BB2237" s="44">
        <f t="shared" ref="BB2237:BB2300" si="306">IF(AH2237="",0,IF(ISTEXT(AH2237),H2237*VALUE(SUBSTITUTE(AH2237,"%",""))/100,H2237*AH2237))</f>
        <v>0</v>
      </c>
      <c r="BC2237" s="44">
        <f t="shared" ref="BC2237:BC2300" si="307">IF(AG2237="",0,IF(ISTEXT(AG2237),H2237*VALUE(SUBSTITUTE(AG2237,"%",""))/100,H2237*AG2237))</f>
        <v>0</v>
      </c>
      <c r="BD2237" s="44"/>
    </row>
    <row r="2238" spans="1:56" ht="15.75" hidden="1" customHeight="1" x14ac:dyDescent="0.25">
      <c r="A2238" s="6"/>
      <c r="B2238" s="22"/>
      <c r="C2238" s="7"/>
      <c r="D2238" s="46"/>
      <c r="E2238" s="7"/>
      <c r="F2238" s="7"/>
      <c r="G2238" s="44"/>
      <c r="H2238" s="41">
        <f>Tabela1[[#This Row],[PESO UNI]]*Tabela1[[#This Row],[QTE]]</f>
        <v>0</v>
      </c>
      <c r="I2238" s="7"/>
      <c r="J2238" s="8"/>
      <c r="K2238" s="8"/>
      <c r="L2238" s="9"/>
      <c r="M2238" s="10"/>
      <c r="N2238" s="8"/>
      <c r="O2238" s="12"/>
      <c r="P2238" s="13"/>
      <c r="Q2238" s="14">
        <f>Tabela1[[#This Row],[QTDE/ Fabricação]]-Tabela1[[#This Row],[QTE]]</f>
        <v>0</v>
      </c>
      <c r="R2238" s="19">
        <f t="shared" si="302"/>
        <v>0</v>
      </c>
      <c r="S2238" s="19">
        <f t="shared" si="301"/>
        <v>0</v>
      </c>
      <c r="T2238" s="20">
        <f t="shared" si="303"/>
        <v>0</v>
      </c>
      <c r="U2238" s="17">
        <f>IFERROR(SUMIF('LISTA DE EMBARQUE'!B:B,MICRO!E:E,'LISTA DE EMBARQUE'!G:G),"")</f>
        <v>0</v>
      </c>
      <c r="V2238" s="12" t="str">
        <f>IFERROR(VLOOKUP(Tabela1[[#This Row],[COD.MDE]],'LISTA DE EMBARQUE'!B:L,11,0),"")</f>
        <v/>
      </c>
      <c r="W2238" s="13" t="str">
        <f>IFERROR(COUNTIF(#REF!,Tabela1[[#This Row],[Colunas5]]),"")</f>
        <v/>
      </c>
      <c r="X2238" s="14">
        <f>Tabela1[[#This Row],[QIANTIDADE EXPEDIDA]]*Tabela1[[#This Row],[PESO UNI]]</f>
        <v>0</v>
      </c>
      <c r="Y2238" s="14">
        <f t="shared" si="304"/>
        <v>0</v>
      </c>
      <c r="Z2238" s="21">
        <f>Tabela1[[#This Row],[PESO TOTAL]]-Tabela1[[#This Row],[Peso Expedido]]</f>
        <v>0</v>
      </c>
      <c r="AA2238" s="18"/>
      <c r="AB2238" s="40" t="s">
        <v>3204</v>
      </c>
      <c r="AC2238" s="40"/>
      <c r="AD2238" s="40"/>
      <c r="AE2238" s="40"/>
      <c r="AF2238" s="40"/>
      <c r="AG2238" s="40"/>
      <c r="AH2238" s="40"/>
      <c r="AI2238" s="40" t="str">
        <f t="shared" si="300"/>
        <v>ok</v>
      </c>
      <c r="AJ2238"/>
      <c r="AK2238" t="str">
        <f>Tabela1[[#This Row],[Coluna1]]&amp;Tabela1[[#This Row],[PEDIDO]]</f>
        <v/>
      </c>
      <c r="AL2238"/>
      <c r="AM2238"/>
      <c r="AN2238"/>
      <c r="AO2238" t="str">
        <f t="shared" si="305"/>
        <v>/</v>
      </c>
      <c r="AP2238" t="str">
        <f>Tabela1[[#This Row],[TAG]]&amp;Tabela1[[#This Row],[PEDIDO]]&amp;Tabela1[[#This Row],[PRODUTO]]</f>
        <v/>
      </c>
      <c r="AQ2238" s="23" t="str">
        <f>Tabela1[[#This Row],[PRODUTO]]&amp;Tabela1[[#This Row],[TAG]]</f>
        <v/>
      </c>
      <c r="AR2238" s="183">
        <f>Tabela1[[#This Row],[PESO TOTAL]]*Tabela1[[#This Row],[MATÉRIA PRIMA]]</f>
        <v>0</v>
      </c>
      <c r="AS2238" s="28">
        <f>Tabela1[[#This Row],[PESO TOTAL]]*Tabela1[[#This Row],[PREPARAÇÃO ]]</f>
        <v>0</v>
      </c>
      <c r="AT2238" s="28">
        <f>Tabela1[[#This Row],[PESO TOTAL]]*Tabela1[[#This Row],[CALDEIRARIA]]</f>
        <v>0</v>
      </c>
      <c r="AU2238" s="28">
        <f>Tabela1[[#This Row],[PESO TOTAL]]*Tabela1[[#This Row],[SOLDA]]</f>
        <v>0</v>
      </c>
      <c r="AV2238" s="28">
        <f>Tabela1[[#This Row],[PESO TOTAL]]*Tabela1[[#This Row],[ACABAMENTO]]</f>
        <v>0</v>
      </c>
      <c r="AW2238" s="28">
        <f>Tabela1[[#This Row],[PESO TOTAL]]*Tabela1[[#This Row],[PRONTO ACABADO]]</f>
        <v>0</v>
      </c>
      <c r="AX2238" s="28">
        <f>Tabela1[[#This Row],[PESO TOTAL]]*Tabela1[[#This Row],[EXPEDIÇÃO ]]</f>
        <v>0</v>
      </c>
      <c r="AY2238" s="28" t="str">
        <f>Tabela1[[#This Row],[PEDIDO]]&amp;Tabela1[[#This Row],[PRODUTO]]</f>
        <v/>
      </c>
      <c r="AZ2238" s="44">
        <f>IF(AF2238="",0,IF(ISTEXT(AF2238),H2238*VALUE(SUBSTITUTE(AF2238,"%",""))/100,H2238*AF2238))-Tabela1[[#This Row],[PRONTO ACABADO2]]</f>
        <v>0</v>
      </c>
      <c r="BA2238" s="44">
        <f>IF(AG2238="",0,IF(ISTEXT(AG2238),H2238*VALUE(SUBSTITUTE(AG2238,"%",""))/100,H2238*AG2238))-Tabela1[[#This Row],[PESO EXPEDIDO2]]</f>
        <v>0</v>
      </c>
      <c r="BB2238" s="44">
        <f t="shared" si="306"/>
        <v>0</v>
      </c>
      <c r="BC2238" s="44">
        <f t="shared" si="307"/>
        <v>0</v>
      </c>
      <c r="BD2238" s="44"/>
    </row>
    <row r="2239" spans="1:56" ht="15.75" hidden="1" customHeight="1" x14ac:dyDescent="0.25">
      <c r="A2239" s="6"/>
      <c r="B2239" s="22"/>
      <c r="C2239" s="7"/>
      <c r="D2239" s="46"/>
      <c r="E2239" s="7"/>
      <c r="F2239" s="7"/>
      <c r="G2239" s="44"/>
      <c r="H2239" s="41">
        <f>Tabela1[[#This Row],[PESO UNI]]*Tabela1[[#This Row],[QTE]]</f>
        <v>0</v>
      </c>
      <c r="I2239" s="7"/>
      <c r="J2239" s="8"/>
      <c r="K2239" s="8"/>
      <c r="L2239" s="9"/>
      <c r="M2239" s="10"/>
      <c r="N2239" s="8"/>
      <c r="O2239" s="12"/>
      <c r="P2239" s="13"/>
      <c r="Q2239" s="14">
        <f>Tabela1[[#This Row],[QTDE/ Fabricação]]-Tabela1[[#This Row],[QTE]]</f>
        <v>0</v>
      </c>
      <c r="R2239" s="19">
        <f t="shared" si="302"/>
        <v>0</v>
      </c>
      <c r="S2239" s="19">
        <f t="shared" si="301"/>
        <v>0</v>
      </c>
      <c r="T2239" s="20">
        <f t="shared" si="303"/>
        <v>0</v>
      </c>
      <c r="U2239" s="17">
        <f>IFERROR(SUMIF('LISTA DE EMBARQUE'!B:B,MICRO!E:E,'LISTA DE EMBARQUE'!G:G),"")</f>
        <v>0</v>
      </c>
      <c r="V2239" s="12" t="str">
        <f>IFERROR(VLOOKUP(Tabela1[[#This Row],[COD.MDE]],'LISTA DE EMBARQUE'!B:L,11,0),"")</f>
        <v/>
      </c>
      <c r="W2239" s="13" t="str">
        <f>IFERROR(COUNTIF(#REF!,Tabela1[[#This Row],[Colunas5]]),"")</f>
        <v/>
      </c>
      <c r="X2239" s="14">
        <f>Tabela1[[#This Row],[QIANTIDADE EXPEDIDA]]*Tabela1[[#This Row],[PESO UNI]]</f>
        <v>0</v>
      </c>
      <c r="Y2239" s="14">
        <f t="shared" si="304"/>
        <v>0</v>
      </c>
      <c r="Z2239" s="21">
        <f>Tabela1[[#This Row],[PESO TOTAL]]-Tabela1[[#This Row],[Peso Expedido]]</f>
        <v>0</v>
      </c>
      <c r="AA2239" s="18"/>
      <c r="AB2239" s="40" t="s">
        <v>3204</v>
      </c>
      <c r="AC2239" s="40"/>
      <c r="AD2239" s="40"/>
      <c r="AE2239" s="40"/>
      <c r="AF2239" s="40"/>
      <c r="AG2239" s="40"/>
      <c r="AH2239" s="40"/>
      <c r="AI2239" s="40" t="str">
        <f t="shared" si="300"/>
        <v>ok</v>
      </c>
      <c r="AJ2239"/>
      <c r="AK2239" t="str">
        <f>Tabela1[[#This Row],[Coluna1]]&amp;Tabela1[[#This Row],[PEDIDO]]</f>
        <v/>
      </c>
      <c r="AL2239"/>
      <c r="AM2239"/>
      <c r="AN2239"/>
      <c r="AO2239" t="str">
        <f t="shared" si="305"/>
        <v>/</v>
      </c>
      <c r="AP2239" t="str">
        <f>Tabela1[[#This Row],[TAG]]&amp;Tabela1[[#This Row],[PEDIDO]]&amp;Tabela1[[#This Row],[PRODUTO]]</f>
        <v/>
      </c>
      <c r="AQ2239" s="23" t="str">
        <f>Tabela1[[#This Row],[PRODUTO]]&amp;Tabela1[[#This Row],[TAG]]</f>
        <v/>
      </c>
      <c r="AR2239" s="183">
        <f>Tabela1[[#This Row],[PESO TOTAL]]*Tabela1[[#This Row],[MATÉRIA PRIMA]]</f>
        <v>0</v>
      </c>
      <c r="AS2239" s="28">
        <f>Tabela1[[#This Row],[PESO TOTAL]]*Tabela1[[#This Row],[PREPARAÇÃO ]]</f>
        <v>0</v>
      </c>
      <c r="AT2239" s="28">
        <f>Tabela1[[#This Row],[PESO TOTAL]]*Tabela1[[#This Row],[CALDEIRARIA]]</f>
        <v>0</v>
      </c>
      <c r="AU2239" s="28">
        <f>Tabela1[[#This Row],[PESO TOTAL]]*Tabela1[[#This Row],[SOLDA]]</f>
        <v>0</v>
      </c>
      <c r="AV2239" s="28">
        <f>Tabela1[[#This Row],[PESO TOTAL]]*Tabela1[[#This Row],[ACABAMENTO]]</f>
        <v>0</v>
      </c>
      <c r="AW2239" s="28">
        <f>Tabela1[[#This Row],[PESO TOTAL]]*Tabela1[[#This Row],[PRONTO ACABADO]]</f>
        <v>0</v>
      </c>
      <c r="AX2239" s="28">
        <f>Tabela1[[#This Row],[PESO TOTAL]]*Tabela1[[#This Row],[EXPEDIÇÃO ]]</f>
        <v>0</v>
      </c>
      <c r="AY2239" s="28" t="str">
        <f>Tabela1[[#This Row],[PEDIDO]]&amp;Tabela1[[#This Row],[PRODUTO]]</f>
        <v/>
      </c>
      <c r="AZ2239" s="44">
        <f>IF(AF2239="",0,IF(ISTEXT(AF2239),H2239*VALUE(SUBSTITUTE(AF2239,"%",""))/100,H2239*AF2239))-Tabela1[[#This Row],[PRONTO ACABADO2]]</f>
        <v>0</v>
      </c>
      <c r="BA2239" s="44">
        <f>IF(AG2239="",0,IF(ISTEXT(AG2239),H2239*VALUE(SUBSTITUTE(AG2239,"%",""))/100,H2239*AG2239))-Tabela1[[#This Row],[PESO EXPEDIDO2]]</f>
        <v>0</v>
      </c>
      <c r="BB2239" s="44">
        <f t="shared" si="306"/>
        <v>0</v>
      </c>
      <c r="BC2239" s="44">
        <f t="shared" si="307"/>
        <v>0</v>
      </c>
      <c r="BD2239" s="44"/>
    </row>
    <row r="2240" spans="1:56" ht="15.75" hidden="1" customHeight="1" x14ac:dyDescent="0.25">
      <c r="A2240" s="6"/>
      <c r="B2240" s="22"/>
      <c r="C2240" s="7"/>
      <c r="D2240" s="46"/>
      <c r="E2240" s="7"/>
      <c r="F2240" s="7"/>
      <c r="G2240" s="44"/>
      <c r="H2240" s="41">
        <f>Tabela1[[#This Row],[PESO UNI]]*Tabela1[[#This Row],[QTE]]</f>
        <v>0</v>
      </c>
      <c r="I2240" s="7"/>
      <c r="J2240" s="8"/>
      <c r="K2240" s="8"/>
      <c r="L2240" s="9"/>
      <c r="M2240" s="10"/>
      <c r="N2240" s="8"/>
      <c r="O2240" s="12"/>
      <c r="P2240" s="13"/>
      <c r="Q2240" s="14">
        <f>Tabela1[[#This Row],[QTDE/ Fabricação]]-Tabela1[[#This Row],[QTE]]</f>
        <v>0</v>
      </c>
      <c r="R2240" s="19">
        <f t="shared" si="302"/>
        <v>0</v>
      </c>
      <c r="S2240" s="19">
        <f t="shared" si="301"/>
        <v>0</v>
      </c>
      <c r="T2240" s="20">
        <f t="shared" si="303"/>
        <v>0</v>
      </c>
      <c r="U2240" s="17">
        <f>IFERROR(SUMIF('LISTA DE EMBARQUE'!B:B,MICRO!E:E,'LISTA DE EMBARQUE'!G:G),"")</f>
        <v>0</v>
      </c>
      <c r="V2240" s="12" t="str">
        <f>IFERROR(VLOOKUP(Tabela1[[#This Row],[COD.MDE]],'LISTA DE EMBARQUE'!B:L,11,0),"")</f>
        <v/>
      </c>
      <c r="W2240" s="13" t="str">
        <f>IFERROR(COUNTIF(#REF!,Tabela1[[#This Row],[Colunas5]]),"")</f>
        <v/>
      </c>
      <c r="X2240" s="14">
        <f>Tabela1[[#This Row],[QIANTIDADE EXPEDIDA]]*Tabela1[[#This Row],[PESO UNI]]</f>
        <v>0</v>
      </c>
      <c r="Y2240" s="14">
        <f t="shared" si="304"/>
        <v>0</v>
      </c>
      <c r="Z2240" s="21">
        <f>Tabela1[[#This Row],[PESO TOTAL]]-Tabela1[[#This Row],[Peso Expedido]]</f>
        <v>0</v>
      </c>
      <c r="AA2240" s="18"/>
      <c r="AB2240" s="40" t="s">
        <v>3204</v>
      </c>
      <c r="AC2240" s="40"/>
      <c r="AD2240" s="40"/>
      <c r="AE2240" s="40"/>
      <c r="AF2240" s="40"/>
      <c r="AG2240" s="40"/>
      <c r="AH2240" s="40"/>
      <c r="AI2240" s="40" t="str">
        <f t="shared" si="300"/>
        <v>ok</v>
      </c>
      <c r="AJ2240"/>
      <c r="AK2240" t="str">
        <f>Tabela1[[#This Row],[Coluna1]]&amp;Tabela1[[#This Row],[PEDIDO]]</f>
        <v/>
      </c>
      <c r="AL2240"/>
      <c r="AM2240"/>
      <c r="AN2240"/>
      <c r="AO2240" t="str">
        <f t="shared" si="305"/>
        <v>/</v>
      </c>
      <c r="AP2240" t="str">
        <f>Tabela1[[#This Row],[TAG]]&amp;Tabela1[[#This Row],[PEDIDO]]&amp;Tabela1[[#This Row],[PRODUTO]]</f>
        <v/>
      </c>
      <c r="AQ2240" s="23" t="str">
        <f>Tabela1[[#This Row],[PRODUTO]]&amp;Tabela1[[#This Row],[TAG]]</f>
        <v/>
      </c>
      <c r="AR2240" s="183">
        <f>Tabela1[[#This Row],[PESO TOTAL]]*Tabela1[[#This Row],[MATÉRIA PRIMA]]</f>
        <v>0</v>
      </c>
      <c r="AS2240" s="28">
        <f>Tabela1[[#This Row],[PESO TOTAL]]*Tabela1[[#This Row],[PREPARAÇÃO ]]</f>
        <v>0</v>
      </c>
      <c r="AT2240" s="28">
        <f>Tabela1[[#This Row],[PESO TOTAL]]*Tabela1[[#This Row],[CALDEIRARIA]]</f>
        <v>0</v>
      </c>
      <c r="AU2240" s="28">
        <f>Tabela1[[#This Row],[PESO TOTAL]]*Tabela1[[#This Row],[SOLDA]]</f>
        <v>0</v>
      </c>
      <c r="AV2240" s="28">
        <f>Tabela1[[#This Row],[PESO TOTAL]]*Tabela1[[#This Row],[ACABAMENTO]]</f>
        <v>0</v>
      </c>
      <c r="AW2240" s="28">
        <f>Tabela1[[#This Row],[PESO TOTAL]]*Tabela1[[#This Row],[PRONTO ACABADO]]</f>
        <v>0</v>
      </c>
      <c r="AX2240" s="28">
        <f>Tabela1[[#This Row],[PESO TOTAL]]*Tabela1[[#This Row],[EXPEDIÇÃO ]]</f>
        <v>0</v>
      </c>
      <c r="AY2240" s="28" t="str">
        <f>Tabela1[[#This Row],[PEDIDO]]&amp;Tabela1[[#This Row],[PRODUTO]]</f>
        <v/>
      </c>
      <c r="AZ2240" s="44">
        <f>IF(AF2240="",0,IF(ISTEXT(AF2240),H2240*VALUE(SUBSTITUTE(AF2240,"%",""))/100,H2240*AF2240))-Tabela1[[#This Row],[PRONTO ACABADO2]]</f>
        <v>0</v>
      </c>
      <c r="BA2240" s="44">
        <f>IF(AG2240="",0,IF(ISTEXT(AG2240),H2240*VALUE(SUBSTITUTE(AG2240,"%",""))/100,H2240*AG2240))-Tabela1[[#This Row],[PESO EXPEDIDO2]]</f>
        <v>0</v>
      </c>
      <c r="BB2240" s="44">
        <f t="shared" si="306"/>
        <v>0</v>
      </c>
      <c r="BC2240" s="44">
        <f t="shared" si="307"/>
        <v>0</v>
      </c>
      <c r="BD2240" s="44"/>
    </row>
    <row r="2241" spans="1:56" ht="15.75" hidden="1" customHeight="1" x14ac:dyDescent="0.25">
      <c r="A2241" s="6"/>
      <c r="B2241" s="22"/>
      <c r="C2241" s="7"/>
      <c r="D2241" s="46"/>
      <c r="E2241" s="7"/>
      <c r="F2241" s="7"/>
      <c r="G2241" s="44"/>
      <c r="H2241" s="41">
        <f>Tabela1[[#This Row],[PESO UNI]]*Tabela1[[#This Row],[QTE]]</f>
        <v>0</v>
      </c>
      <c r="I2241" s="7"/>
      <c r="J2241" s="8"/>
      <c r="K2241" s="8"/>
      <c r="L2241" s="9"/>
      <c r="M2241" s="10"/>
      <c r="N2241" s="8"/>
      <c r="O2241" s="12"/>
      <c r="P2241" s="13"/>
      <c r="Q2241" s="14">
        <f>Tabela1[[#This Row],[QTDE/ Fabricação]]-Tabela1[[#This Row],[QTE]]</f>
        <v>0</v>
      </c>
      <c r="R2241" s="19">
        <f t="shared" si="302"/>
        <v>0</v>
      </c>
      <c r="S2241" s="19">
        <f t="shared" si="301"/>
        <v>0</v>
      </c>
      <c r="T2241" s="20">
        <f t="shared" si="303"/>
        <v>0</v>
      </c>
      <c r="U2241" s="17">
        <f>IFERROR(SUMIF('LISTA DE EMBARQUE'!B:B,MICRO!E:E,'LISTA DE EMBARQUE'!G:G),"")</f>
        <v>0</v>
      </c>
      <c r="V2241" s="12" t="str">
        <f>IFERROR(VLOOKUP(Tabela1[[#This Row],[COD.MDE]],'LISTA DE EMBARQUE'!B:L,11,0),"")</f>
        <v/>
      </c>
      <c r="W2241" s="13" t="str">
        <f>IFERROR(COUNTIF(#REF!,Tabela1[[#This Row],[Colunas5]]),"")</f>
        <v/>
      </c>
      <c r="X2241" s="14">
        <f>Tabela1[[#This Row],[QIANTIDADE EXPEDIDA]]*Tabela1[[#This Row],[PESO UNI]]</f>
        <v>0</v>
      </c>
      <c r="Y2241" s="14">
        <f t="shared" si="304"/>
        <v>0</v>
      </c>
      <c r="Z2241" s="21">
        <f>Tabela1[[#This Row],[PESO TOTAL]]-Tabela1[[#This Row],[Peso Expedido]]</f>
        <v>0</v>
      </c>
      <c r="AA2241" s="18"/>
      <c r="AB2241" s="40" t="s">
        <v>3204</v>
      </c>
      <c r="AC2241" s="40"/>
      <c r="AD2241" s="40"/>
      <c r="AE2241" s="40"/>
      <c r="AF2241" s="40"/>
      <c r="AG2241" s="40"/>
      <c r="AH2241" s="40"/>
      <c r="AI2241" s="40" t="str">
        <f t="shared" si="300"/>
        <v>ok</v>
      </c>
      <c r="AJ2241"/>
      <c r="AK2241" t="str">
        <f>Tabela1[[#This Row],[Coluna1]]&amp;Tabela1[[#This Row],[PEDIDO]]</f>
        <v/>
      </c>
      <c r="AL2241"/>
      <c r="AM2241"/>
      <c r="AN2241"/>
      <c r="AO2241" t="str">
        <f t="shared" si="305"/>
        <v>/</v>
      </c>
      <c r="AP2241" t="str">
        <f>Tabela1[[#This Row],[TAG]]&amp;Tabela1[[#This Row],[PEDIDO]]&amp;Tabela1[[#This Row],[PRODUTO]]</f>
        <v/>
      </c>
      <c r="AQ2241" s="23" t="str">
        <f>Tabela1[[#This Row],[PRODUTO]]&amp;Tabela1[[#This Row],[TAG]]</f>
        <v/>
      </c>
      <c r="AR2241" s="183">
        <f>Tabela1[[#This Row],[PESO TOTAL]]*Tabela1[[#This Row],[MATÉRIA PRIMA]]</f>
        <v>0</v>
      </c>
      <c r="AS2241" s="28">
        <f>Tabela1[[#This Row],[PESO TOTAL]]*Tabela1[[#This Row],[PREPARAÇÃO ]]</f>
        <v>0</v>
      </c>
      <c r="AT2241" s="28">
        <f>Tabela1[[#This Row],[PESO TOTAL]]*Tabela1[[#This Row],[CALDEIRARIA]]</f>
        <v>0</v>
      </c>
      <c r="AU2241" s="28">
        <f>Tabela1[[#This Row],[PESO TOTAL]]*Tabela1[[#This Row],[SOLDA]]</f>
        <v>0</v>
      </c>
      <c r="AV2241" s="28">
        <f>Tabela1[[#This Row],[PESO TOTAL]]*Tabela1[[#This Row],[ACABAMENTO]]</f>
        <v>0</v>
      </c>
      <c r="AW2241" s="28">
        <f>Tabela1[[#This Row],[PESO TOTAL]]*Tabela1[[#This Row],[PRONTO ACABADO]]</f>
        <v>0</v>
      </c>
      <c r="AX2241" s="28">
        <f>Tabela1[[#This Row],[PESO TOTAL]]*Tabela1[[#This Row],[EXPEDIÇÃO ]]</f>
        <v>0</v>
      </c>
      <c r="AY2241" s="28" t="str">
        <f>Tabela1[[#This Row],[PEDIDO]]&amp;Tabela1[[#This Row],[PRODUTO]]</f>
        <v/>
      </c>
      <c r="AZ2241" s="44">
        <f>IF(AF2241="",0,IF(ISTEXT(AF2241),H2241*VALUE(SUBSTITUTE(AF2241,"%",""))/100,H2241*AF2241))-Tabela1[[#This Row],[PRONTO ACABADO2]]</f>
        <v>0</v>
      </c>
      <c r="BA2241" s="44">
        <f>IF(AG2241="",0,IF(ISTEXT(AG2241),H2241*VALUE(SUBSTITUTE(AG2241,"%",""))/100,H2241*AG2241))-Tabela1[[#This Row],[PESO EXPEDIDO2]]</f>
        <v>0</v>
      </c>
      <c r="BB2241" s="44">
        <f t="shared" si="306"/>
        <v>0</v>
      </c>
      <c r="BC2241" s="44">
        <f t="shared" si="307"/>
        <v>0</v>
      </c>
      <c r="BD2241" s="44"/>
    </row>
    <row r="2242" spans="1:56" ht="15.75" hidden="1" customHeight="1" x14ac:dyDescent="0.25">
      <c r="A2242" s="6"/>
      <c r="B2242" s="22"/>
      <c r="C2242" s="7"/>
      <c r="D2242" s="46"/>
      <c r="E2242" s="7"/>
      <c r="F2242" s="7"/>
      <c r="G2242" s="44"/>
      <c r="H2242" s="41">
        <f>Tabela1[[#This Row],[PESO UNI]]*Tabela1[[#This Row],[QTE]]</f>
        <v>0</v>
      </c>
      <c r="I2242" s="7"/>
      <c r="J2242" s="8"/>
      <c r="K2242" s="8"/>
      <c r="L2242" s="9"/>
      <c r="M2242" s="10"/>
      <c r="N2242" s="8"/>
      <c r="O2242" s="12"/>
      <c r="P2242" s="13"/>
      <c r="Q2242" s="14">
        <f>Tabela1[[#This Row],[QTDE/ Fabricação]]-Tabela1[[#This Row],[QTE]]</f>
        <v>0</v>
      </c>
      <c r="R2242" s="19">
        <f t="shared" si="302"/>
        <v>0</v>
      </c>
      <c r="S2242" s="19">
        <f t="shared" si="301"/>
        <v>0</v>
      </c>
      <c r="T2242" s="20">
        <f t="shared" si="303"/>
        <v>0</v>
      </c>
      <c r="U2242" s="17">
        <f>IFERROR(SUMIF('LISTA DE EMBARQUE'!B:B,MICRO!E:E,'LISTA DE EMBARQUE'!G:G),"")</f>
        <v>0</v>
      </c>
      <c r="V2242" s="12" t="str">
        <f>IFERROR(VLOOKUP(Tabela1[[#This Row],[COD.MDE]],'LISTA DE EMBARQUE'!B:L,11,0),"")</f>
        <v/>
      </c>
      <c r="W2242" s="13" t="str">
        <f>IFERROR(COUNTIF(#REF!,Tabela1[[#This Row],[Colunas5]]),"")</f>
        <v/>
      </c>
      <c r="X2242" s="14">
        <f>Tabela1[[#This Row],[QIANTIDADE EXPEDIDA]]*Tabela1[[#This Row],[PESO UNI]]</f>
        <v>0</v>
      </c>
      <c r="Y2242" s="14">
        <f t="shared" si="304"/>
        <v>0</v>
      </c>
      <c r="Z2242" s="21">
        <f>Tabela1[[#This Row],[PESO TOTAL]]-Tabela1[[#This Row],[Peso Expedido]]</f>
        <v>0</v>
      </c>
      <c r="AA2242" s="18"/>
      <c r="AB2242" s="40" t="s">
        <v>3204</v>
      </c>
      <c r="AC2242" s="40"/>
      <c r="AD2242" s="40"/>
      <c r="AE2242" s="40"/>
      <c r="AF2242" s="40"/>
      <c r="AG2242" s="40"/>
      <c r="AH2242" s="40"/>
      <c r="AI2242" s="40" t="str">
        <f t="shared" si="300"/>
        <v>ok</v>
      </c>
      <c r="AJ2242"/>
      <c r="AK2242" t="str">
        <f>Tabela1[[#This Row],[Coluna1]]&amp;Tabela1[[#This Row],[PEDIDO]]</f>
        <v/>
      </c>
      <c r="AL2242"/>
      <c r="AM2242"/>
      <c r="AN2242"/>
      <c r="AO2242" t="str">
        <f t="shared" si="305"/>
        <v>/</v>
      </c>
      <c r="AP2242" t="str">
        <f>Tabela1[[#This Row],[TAG]]&amp;Tabela1[[#This Row],[PEDIDO]]&amp;Tabela1[[#This Row],[PRODUTO]]</f>
        <v/>
      </c>
      <c r="AQ2242" s="23" t="str">
        <f>Tabela1[[#This Row],[PRODUTO]]&amp;Tabela1[[#This Row],[TAG]]</f>
        <v/>
      </c>
      <c r="AR2242" s="183">
        <f>Tabela1[[#This Row],[PESO TOTAL]]*Tabela1[[#This Row],[MATÉRIA PRIMA]]</f>
        <v>0</v>
      </c>
      <c r="AS2242" s="28">
        <f>Tabela1[[#This Row],[PESO TOTAL]]*Tabela1[[#This Row],[PREPARAÇÃO ]]</f>
        <v>0</v>
      </c>
      <c r="AT2242" s="28">
        <f>Tabela1[[#This Row],[PESO TOTAL]]*Tabela1[[#This Row],[CALDEIRARIA]]</f>
        <v>0</v>
      </c>
      <c r="AU2242" s="28">
        <f>Tabela1[[#This Row],[PESO TOTAL]]*Tabela1[[#This Row],[SOLDA]]</f>
        <v>0</v>
      </c>
      <c r="AV2242" s="28">
        <f>Tabela1[[#This Row],[PESO TOTAL]]*Tabela1[[#This Row],[ACABAMENTO]]</f>
        <v>0</v>
      </c>
      <c r="AW2242" s="28">
        <f>Tabela1[[#This Row],[PESO TOTAL]]*Tabela1[[#This Row],[PRONTO ACABADO]]</f>
        <v>0</v>
      </c>
      <c r="AX2242" s="28">
        <f>Tabela1[[#This Row],[PESO TOTAL]]*Tabela1[[#This Row],[EXPEDIÇÃO ]]</f>
        <v>0</v>
      </c>
      <c r="AY2242" s="28" t="str">
        <f>Tabela1[[#This Row],[PEDIDO]]&amp;Tabela1[[#This Row],[PRODUTO]]</f>
        <v/>
      </c>
      <c r="AZ2242" s="44">
        <f>IF(AF2242="",0,IF(ISTEXT(AF2242),H2242*VALUE(SUBSTITUTE(AF2242,"%",""))/100,H2242*AF2242))-Tabela1[[#This Row],[PRONTO ACABADO2]]</f>
        <v>0</v>
      </c>
      <c r="BA2242" s="44">
        <f>IF(AG2242="",0,IF(ISTEXT(AG2242),H2242*VALUE(SUBSTITUTE(AG2242,"%",""))/100,H2242*AG2242))-Tabela1[[#This Row],[PESO EXPEDIDO2]]</f>
        <v>0</v>
      </c>
      <c r="BB2242" s="44">
        <f t="shared" si="306"/>
        <v>0</v>
      </c>
      <c r="BC2242" s="44">
        <f t="shared" si="307"/>
        <v>0</v>
      </c>
      <c r="BD2242" s="44"/>
    </row>
    <row r="2243" spans="1:56" ht="15.75" hidden="1" customHeight="1" x14ac:dyDescent="0.25">
      <c r="A2243" s="6"/>
      <c r="B2243" s="22"/>
      <c r="C2243" s="7"/>
      <c r="D2243" s="46"/>
      <c r="E2243" s="7"/>
      <c r="F2243" s="7"/>
      <c r="G2243" s="44"/>
      <c r="H2243" s="41">
        <f>Tabela1[[#This Row],[PESO UNI]]*Tabela1[[#This Row],[QTE]]</f>
        <v>0</v>
      </c>
      <c r="I2243" s="7"/>
      <c r="J2243" s="8"/>
      <c r="K2243" s="8"/>
      <c r="L2243" s="9"/>
      <c r="M2243" s="10"/>
      <c r="N2243" s="8"/>
      <c r="O2243" s="12"/>
      <c r="P2243" s="13"/>
      <c r="Q2243" s="14">
        <f>Tabela1[[#This Row],[QTDE/ Fabricação]]-Tabela1[[#This Row],[QTE]]</f>
        <v>0</v>
      </c>
      <c r="R2243" s="19">
        <f t="shared" si="302"/>
        <v>0</v>
      </c>
      <c r="S2243" s="19">
        <f t="shared" si="301"/>
        <v>0</v>
      </c>
      <c r="T2243" s="20">
        <f t="shared" si="303"/>
        <v>0</v>
      </c>
      <c r="U2243" s="17">
        <f>IFERROR(SUMIF('LISTA DE EMBARQUE'!B:B,MICRO!E:E,'LISTA DE EMBARQUE'!G:G),"")</f>
        <v>0</v>
      </c>
      <c r="V2243" s="12" t="str">
        <f>IFERROR(VLOOKUP(Tabela1[[#This Row],[COD.MDE]],'LISTA DE EMBARQUE'!B:L,11,0),"")</f>
        <v/>
      </c>
      <c r="W2243" s="13" t="str">
        <f>IFERROR(COUNTIF(#REF!,Tabela1[[#This Row],[Colunas5]]),"")</f>
        <v/>
      </c>
      <c r="X2243" s="14">
        <f>Tabela1[[#This Row],[QIANTIDADE EXPEDIDA]]*Tabela1[[#This Row],[PESO UNI]]</f>
        <v>0</v>
      </c>
      <c r="Y2243" s="14">
        <f t="shared" si="304"/>
        <v>0</v>
      </c>
      <c r="Z2243" s="21">
        <f>Tabela1[[#This Row],[PESO TOTAL]]-Tabela1[[#This Row],[Peso Expedido]]</f>
        <v>0</v>
      </c>
      <c r="AA2243" s="18"/>
      <c r="AB2243" s="40" t="s">
        <v>3204</v>
      </c>
      <c r="AC2243" s="40"/>
      <c r="AD2243" s="40"/>
      <c r="AE2243" s="40"/>
      <c r="AF2243" s="40"/>
      <c r="AG2243" s="40"/>
      <c r="AH2243" s="40"/>
      <c r="AI2243" s="40" t="str">
        <f t="shared" si="300"/>
        <v>ok</v>
      </c>
      <c r="AJ2243"/>
      <c r="AK2243" t="str">
        <f>Tabela1[[#This Row],[Coluna1]]&amp;Tabela1[[#This Row],[PEDIDO]]</f>
        <v/>
      </c>
      <c r="AL2243"/>
      <c r="AM2243"/>
      <c r="AN2243"/>
      <c r="AO2243" t="str">
        <f t="shared" si="305"/>
        <v>/</v>
      </c>
      <c r="AP2243" t="str">
        <f>Tabela1[[#This Row],[TAG]]&amp;Tabela1[[#This Row],[PEDIDO]]&amp;Tabela1[[#This Row],[PRODUTO]]</f>
        <v/>
      </c>
      <c r="AQ2243" s="23" t="str">
        <f>Tabela1[[#This Row],[PRODUTO]]&amp;Tabela1[[#This Row],[TAG]]</f>
        <v/>
      </c>
      <c r="AR2243" s="183">
        <f>Tabela1[[#This Row],[PESO TOTAL]]*Tabela1[[#This Row],[MATÉRIA PRIMA]]</f>
        <v>0</v>
      </c>
      <c r="AS2243" s="28">
        <f>Tabela1[[#This Row],[PESO TOTAL]]*Tabela1[[#This Row],[PREPARAÇÃO ]]</f>
        <v>0</v>
      </c>
      <c r="AT2243" s="28">
        <f>Tabela1[[#This Row],[PESO TOTAL]]*Tabela1[[#This Row],[CALDEIRARIA]]</f>
        <v>0</v>
      </c>
      <c r="AU2243" s="28">
        <f>Tabela1[[#This Row],[PESO TOTAL]]*Tabela1[[#This Row],[SOLDA]]</f>
        <v>0</v>
      </c>
      <c r="AV2243" s="28">
        <f>Tabela1[[#This Row],[PESO TOTAL]]*Tabela1[[#This Row],[ACABAMENTO]]</f>
        <v>0</v>
      </c>
      <c r="AW2243" s="28">
        <f>Tabela1[[#This Row],[PESO TOTAL]]*Tabela1[[#This Row],[PRONTO ACABADO]]</f>
        <v>0</v>
      </c>
      <c r="AX2243" s="28">
        <f>Tabela1[[#This Row],[PESO TOTAL]]*Tabela1[[#This Row],[EXPEDIÇÃO ]]</f>
        <v>0</v>
      </c>
      <c r="AY2243" s="28" t="str">
        <f>Tabela1[[#This Row],[PEDIDO]]&amp;Tabela1[[#This Row],[PRODUTO]]</f>
        <v/>
      </c>
      <c r="AZ2243" s="44">
        <f>IF(AF2243="",0,IF(ISTEXT(AF2243),H2243*VALUE(SUBSTITUTE(AF2243,"%",""))/100,H2243*AF2243))-Tabela1[[#This Row],[PRONTO ACABADO2]]</f>
        <v>0</v>
      </c>
      <c r="BA2243" s="44">
        <f>IF(AG2243="",0,IF(ISTEXT(AG2243),H2243*VALUE(SUBSTITUTE(AG2243,"%",""))/100,H2243*AG2243))-Tabela1[[#This Row],[PESO EXPEDIDO2]]</f>
        <v>0</v>
      </c>
      <c r="BB2243" s="44">
        <f t="shared" si="306"/>
        <v>0</v>
      </c>
      <c r="BC2243" s="44">
        <f t="shared" si="307"/>
        <v>0</v>
      </c>
      <c r="BD2243" s="44"/>
    </row>
    <row r="2244" spans="1:56" ht="15.75" hidden="1" customHeight="1" x14ac:dyDescent="0.25">
      <c r="A2244" s="6"/>
      <c r="B2244" s="22"/>
      <c r="C2244" s="7"/>
      <c r="D2244" s="46"/>
      <c r="E2244" s="7"/>
      <c r="F2244" s="7"/>
      <c r="G2244" s="44"/>
      <c r="H2244" s="41">
        <f>Tabela1[[#This Row],[PESO UNI]]*Tabela1[[#This Row],[QTE]]</f>
        <v>0</v>
      </c>
      <c r="I2244" s="7"/>
      <c r="J2244" s="8"/>
      <c r="K2244" s="8"/>
      <c r="L2244" s="9"/>
      <c r="M2244" s="10"/>
      <c r="N2244" s="8"/>
      <c r="O2244" s="12"/>
      <c r="P2244" s="13"/>
      <c r="Q2244" s="14">
        <f>Tabela1[[#This Row],[QTDE/ Fabricação]]-Tabela1[[#This Row],[QTE]]</f>
        <v>0</v>
      </c>
      <c r="R2244" s="19">
        <f t="shared" si="302"/>
        <v>0</v>
      </c>
      <c r="S2244" s="19">
        <f t="shared" si="301"/>
        <v>0</v>
      </c>
      <c r="T2244" s="20">
        <f t="shared" si="303"/>
        <v>0</v>
      </c>
      <c r="U2244" s="17">
        <f>IFERROR(SUMIF('LISTA DE EMBARQUE'!B:B,MICRO!E:E,'LISTA DE EMBARQUE'!G:G),"")</f>
        <v>0</v>
      </c>
      <c r="V2244" s="12" t="str">
        <f>IFERROR(VLOOKUP(Tabela1[[#This Row],[COD.MDE]],'LISTA DE EMBARQUE'!B:L,11,0),"")</f>
        <v/>
      </c>
      <c r="W2244" s="13" t="str">
        <f>IFERROR(COUNTIF(#REF!,Tabela1[[#This Row],[Colunas5]]),"")</f>
        <v/>
      </c>
      <c r="X2244" s="14">
        <f>Tabela1[[#This Row],[QIANTIDADE EXPEDIDA]]*Tabela1[[#This Row],[PESO UNI]]</f>
        <v>0</v>
      </c>
      <c r="Y2244" s="14">
        <f t="shared" si="304"/>
        <v>0</v>
      </c>
      <c r="Z2244" s="21">
        <f>Tabela1[[#This Row],[PESO TOTAL]]-Tabela1[[#This Row],[Peso Expedido]]</f>
        <v>0</v>
      </c>
      <c r="AA2244" s="18"/>
      <c r="AB2244" s="40" t="s">
        <v>3204</v>
      </c>
      <c r="AC2244" s="40"/>
      <c r="AD2244" s="40"/>
      <c r="AE2244" s="40"/>
      <c r="AF2244" s="40"/>
      <c r="AG2244" s="40"/>
      <c r="AH2244" s="40"/>
      <c r="AI2244" s="40" t="str">
        <f t="shared" si="300"/>
        <v>ok</v>
      </c>
      <c r="AJ2244"/>
      <c r="AK2244" t="str">
        <f>Tabela1[[#This Row],[Coluna1]]&amp;Tabela1[[#This Row],[PEDIDO]]</f>
        <v/>
      </c>
      <c r="AL2244"/>
      <c r="AM2244"/>
      <c r="AN2244"/>
      <c r="AO2244" t="str">
        <f t="shared" si="305"/>
        <v>/</v>
      </c>
      <c r="AP2244" t="str">
        <f>Tabela1[[#This Row],[TAG]]&amp;Tabela1[[#This Row],[PEDIDO]]&amp;Tabela1[[#This Row],[PRODUTO]]</f>
        <v/>
      </c>
      <c r="AQ2244" s="23" t="str">
        <f>Tabela1[[#This Row],[PRODUTO]]&amp;Tabela1[[#This Row],[TAG]]</f>
        <v/>
      </c>
      <c r="AR2244" s="183">
        <f>Tabela1[[#This Row],[PESO TOTAL]]*Tabela1[[#This Row],[MATÉRIA PRIMA]]</f>
        <v>0</v>
      </c>
      <c r="AS2244" s="28">
        <f>Tabela1[[#This Row],[PESO TOTAL]]*Tabela1[[#This Row],[PREPARAÇÃO ]]</f>
        <v>0</v>
      </c>
      <c r="AT2244" s="28">
        <f>Tabela1[[#This Row],[PESO TOTAL]]*Tabela1[[#This Row],[CALDEIRARIA]]</f>
        <v>0</v>
      </c>
      <c r="AU2244" s="28">
        <f>Tabela1[[#This Row],[PESO TOTAL]]*Tabela1[[#This Row],[SOLDA]]</f>
        <v>0</v>
      </c>
      <c r="AV2244" s="28">
        <f>Tabela1[[#This Row],[PESO TOTAL]]*Tabela1[[#This Row],[ACABAMENTO]]</f>
        <v>0</v>
      </c>
      <c r="AW2244" s="28">
        <f>Tabela1[[#This Row],[PESO TOTAL]]*Tabela1[[#This Row],[PRONTO ACABADO]]</f>
        <v>0</v>
      </c>
      <c r="AX2244" s="28">
        <f>Tabela1[[#This Row],[PESO TOTAL]]*Tabela1[[#This Row],[EXPEDIÇÃO ]]</f>
        <v>0</v>
      </c>
      <c r="AY2244" s="28" t="str">
        <f>Tabela1[[#This Row],[PEDIDO]]&amp;Tabela1[[#This Row],[PRODUTO]]</f>
        <v/>
      </c>
      <c r="AZ2244" s="44">
        <f>IF(AF2244="",0,IF(ISTEXT(AF2244),H2244*VALUE(SUBSTITUTE(AF2244,"%",""))/100,H2244*AF2244))-Tabela1[[#This Row],[PRONTO ACABADO2]]</f>
        <v>0</v>
      </c>
      <c r="BA2244" s="44">
        <f>IF(AG2244="",0,IF(ISTEXT(AG2244),H2244*VALUE(SUBSTITUTE(AG2244,"%",""))/100,H2244*AG2244))-Tabela1[[#This Row],[PESO EXPEDIDO2]]</f>
        <v>0</v>
      </c>
      <c r="BB2244" s="44">
        <f t="shared" si="306"/>
        <v>0</v>
      </c>
      <c r="BC2244" s="44">
        <f t="shared" si="307"/>
        <v>0</v>
      </c>
      <c r="BD2244" s="44"/>
    </row>
    <row r="2245" spans="1:56" ht="15.75" hidden="1" customHeight="1" x14ac:dyDescent="0.25">
      <c r="A2245" s="6"/>
      <c r="B2245" s="22"/>
      <c r="C2245" s="7"/>
      <c r="D2245" s="46"/>
      <c r="E2245" s="7"/>
      <c r="F2245" s="7"/>
      <c r="G2245" s="44"/>
      <c r="H2245" s="41">
        <f>Tabela1[[#This Row],[PESO UNI]]*Tabela1[[#This Row],[QTE]]</f>
        <v>0</v>
      </c>
      <c r="I2245" s="7"/>
      <c r="J2245" s="8"/>
      <c r="K2245" s="8"/>
      <c r="L2245" s="9"/>
      <c r="M2245" s="10"/>
      <c r="N2245" s="8"/>
      <c r="O2245" s="12"/>
      <c r="P2245" s="13"/>
      <c r="Q2245" s="14">
        <f>Tabela1[[#This Row],[QTDE/ Fabricação]]-Tabela1[[#This Row],[QTE]]</f>
        <v>0</v>
      </c>
      <c r="R2245" s="19">
        <f t="shared" si="302"/>
        <v>0</v>
      </c>
      <c r="S2245" s="19">
        <f t="shared" si="301"/>
        <v>0</v>
      </c>
      <c r="T2245" s="20">
        <f t="shared" si="303"/>
        <v>0</v>
      </c>
      <c r="U2245" s="17">
        <f>IFERROR(SUMIF('LISTA DE EMBARQUE'!B:B,MICRO!E:E,'LISTA DE EMBARQUE'!G:G),"")</f>
        <v>0</v>
      </c>
      <c r="V2245" s="12" t="str">
        <f>IFERROR(VLOOKUP(Tabela1[[#This Row],[COD.MDE]],'LISTA DE EMBARQUE'!B:L,11,0),"")</f>
        <v/>
      </c>
      <c r="W2245" s="13" t="str">
        <f>IFERROR(COUNTIF(#REF!,Tabela1[[#This Row],[Colunas5]]),"")</f>
        <v/>
      </c>
      <c r="X2245" s="14">
        <f>Tabela1[[#This Row],[QIANTIDADE EXPEDIDA]]*Tabela1[[#This Row],[PESO UNI]]</f>
        <v>0</v>
      </c>
      <c r="Y2245" s="14">
        <f t="shared" si="304"/>
        <v>0</v>
      </c>
      <c r="Z2245" s="21">
        <f>Tabela1[[#This Row],[PESO TOTAL]]-Tabela1[[#This Row],[Peso Expedido]]</f>
        <v>0</v>
      </c>
      <c r="AA2245" s="18"/>
      <c r="AB2245" s="40" t="s">
        <v>3204</v>
      </c>
      <c r="AC2245" s="40"/>
      <c r="AD2245" s="40"/>
      <c r="AE2245" s="40"/>
      <c r="AF2245" s="40"/>
      <c r="AG2245" s="40"/>
      <c r="AH2245" s="40"/>
      <c r="AI2245" s="40" t="str">
        <f t="shared" si="300"/>
        <v>ok</v>
      </c>
      <c r="AJ2245"/>
      <c r="AK2245" t="str">
        <f>Tabela1[[#This Row],[Coluna1]]&amp;Tabela1[[#This Row],[PEDIDO]]</f>
        <v/>
      </c>
      <c r="AL2245"/>
      <c r="AM2245"/>
      <c r="AN2245"/>
      <c r="AO2245" t="str">
        <f t="shared" si="305"/>
        <v>/</v>
      </c>
      <c r="AP2245" t="str">
        <f>Tabela1[[#This Row],[TAG]]&amp;Tabela1[[#This Row],[PEDIDO]]&amp;Tabela1[[#This Row],[PRODUTO]]</f>
        <v/>
      </c>
      <c r="AQ2245" s="23" t="str">
        <f>Tabela1[[#This Row],[PRODUTO]]&amp;Tabela1[[#This Row],[TAG]]</f>
        <v/>
      </c>
      <c r="AR2245" s="183">
        <f>Tabela1[[#This Row],[PESO TOTAL]]*Tabela1[[#This Row],[MATÉRIA PRIMA]]</f>
        <v>0</v>
      </c>
      <c r="AS2245" s="28">
        <f>Tabela1[[#This Row],[PESO TOTAL]]*Tabela1[[#This Row],[PREPARAÇÃO ]]</f>
        <v>0</v>
      </c>
      <c r="AT2245" s="28">
        <f>Tabela1[[#This Row],[PESO TOTAL]]*Tabela1[[#This Row],[CALDEIRARIA]]</f>
        <v>0</v>
      </c>
      <c r="AU2245" s="28">
        <f>Tabela1[[#This Row],[PESO TOTAL]]*Tabela1[[#This Row],[SOLDA]]</f>
        <v>0</v>
      </c>
      <c r="AV2245" s="28">
        <f>Tabela1[[#This Row],[PESO TOTAL]]*Tabela1[[#This Row],[ACABAMENTO]]</f>
        <v>0</v>
      </c>
      <c r="AW2245" s="28">
        <f>Tabela1[[#This Row],[PESO TOTAL]]*Tabela1[[#This Row],[PRONTO ACABADO]]</f>
        <v>0</v>
      </c>
      <c r="AX2245" s="28">
        <f>Tabela1[[#This Row],[PESO TOTAL]]*Tabela1[[#This Row],[EXPEDIÇÃO ]]</f>
        <v>0</v>
      </c>
      <c r="AY2245" s="28" t="str">
        <f>Tabela1[[#This Row],[PEDIDO]]&amp;Tabela1[[#This Row],[PRODUTO]]</f>
        <v/>
      </c>
      <c r="AZ2245" s="44">
        <f>IF(AF2245="",0,IF(ISTEXT(AF2245),H2245*VALUE(SUBSTITUTE(AF2245,"%",""))/100,H2245*AF2245))-Tabela1[[#This Row],[PRONTO ACABADO2]]</f>
        <v>0</v>
      </c>
      <c r="BA2245" s="44">
        <f>IF(AG2245="",0,IF(ISTEXT(AG2245),H2245*VALUE(SUBSTITUTE(AG2245,"%",""))/100,H2245*AG2245))-Tabela1[[#This Row],[PESO EXPEDIDO2]]</f>
        <v>0</v>
      </c>
      <c r="BB2245" s="44">
        <f t="shared" si="306"/>
        <v>0</v>
      </c>
      <c r="BC2245" s="44">
        <f t="shared" si="307"/>
        <v>0</v>
      </c>
      <c r="BD2245" s="44"/>
    </row>
    <row r="2246" spans="1:56" ht="15.75" hidden="1" customHeight="1" x14ac:dyDescent="0.25">
      <c r="A2246" s="6"/>
      <c r="B2246" s="22"/>
      <c r="C2246" s="7"/>
      <c r="D2246" s="46"/>
      <c r="E2246" s="7"/>
      <c r="F2246" s="7"/>
      <c r="G2246" s="44"/>
      <c r="H2246" s="41">
        <f>Tabela1[[#This Row],[PESO UNI]]*Tabela1[[#This Row],[QTE]]</f>
        <v>0</v>
      </c>
      <c r="I2246" s="7"/>
      <c r="J2246" s="8"/>
      <c r="K2246" s="8"/>
      <c r="L2246" s="9"/>
      <c r="M2246" s="10"/>
      <c r="N2246" s="8"/>
      <c r="O2246" s="12"/>
      <c r="P2246" s="13"/>
      <c r="Q2246" s="14">
        <f>Tabela1[[#This Row],[QTDE/ Fabricação]]-Tabela1[[#This Row],[QTE]]</f>
        <v>0</v>
      </c>
      <c r="R2246" s="19">
        <f t="shared" si="302"/>
        <v>0</v>
      </c>
      <c r="S2246" s="19">
        <f t="shared" si="301"/>
        <v>0</v>
      </c>
      <c r="T2246" s="20">
        <f t="shared" si="303"/>
        <v>0</v>
      </c>
      <c r="U2246" s="17">
        <f>IFERROR(SUMIF('LISTA DE EMBARQUE'!B:B,MICRO!E:E,'LISTA DE EMBARQUE'!G:G),"")</f>
        <v>0</v>
      </c>
      <c r="V2246" s="12" t="str">
        <f>IFERROR(VLOOKUP(Tabela1[[#This Row],[COD.MDE]],'LISTA DE EMBARQUE'!B:L,11,0),"")</f>
        <v/>
      </c>
      <c r="W2246" s="13" t="str">
        <f>IFERROR(COUNTIF(#REF!,Tabela1[[#This Row],[Colunas5]]),"")</f>
        <v/>
      </c>
      <c r="X2246" s="14">
        <f>Tabela1[[#This Row],[QIANTIDADE EXPEDIDA]]*Tabela1[[#This Row],[PESO UNI]]</f>
        <v>0</v>
      </c>
      <c r="Y2246" s="14">
        <f t="shared" si="304"/>
        <v>0</v>
      </c>
      <c r="Z2246" s="21">
        <f>Tabela1[[#This Row],[PESO TOTAL]]-Tabela1[[#This Row],[Peso Expedido]]</f>
        <v>0</v>
      </c>
      <c r="AA2246" s="18"/>
      <c r="AB2246" s="40" t="s">
        <v>3204</v>
      </c>
      <c r="AC2246" s="40"/>
      <c r="AD2246" s="40"/>
      <c r="AE2246" s="40"/>
      <c r="AF2246" s="40"/>
      <c r="AG2246" s="40"/>
      <c r="AH2246" s="40"/>
      <c r="AI2246" s="40" t="str">
        <f t="shared" si="300"/>
        <v>ok</v>
      </c>
      <c r="AJ2246"/>
      <c r="AK2246" t="str">
        <f>Tabela1[[#This Row],[Coluna1]]&amp;Tabela1[[#This Row],[PEDIDO]]</f>
        <v/>
      </c>
      <c r="AL2246"/>
      <c r="AM2246"/>
      <c r="AN2246"/>
      <c r="AO2246" t="str">
        <f t="shared" si="305"/>
        <v>/</v>
      </c>
      <c r="AP2246" t="str">
        <f>Tabela1[[#This Row],[TAG]]&amp;Tabela1[[#This Row],[PEDIDO]]&amp;Tabela1[[#This Row],[PRODUTO]]</f>
        <v/>
      </c>
      <c r="AQ2246" s="23" t="str">
        <f>Tabela1[[#This Row],[PRODUTO]]&amp;Tabela1[[#This Row],[TAG]]</f>
        <v/>
      </c>
      <c r="AR2246" s="183">
        <f>Tabela1[[#This Row],[PESO TOTAL]]*Tabela1[[#This Row],[MATÉRIA PRIMA]]</f>
        <v>0</v>
      </c>
      <c r="AS2246" s="28">
        <f>Tabela1[[#This Row],[PESO TOTAL]]*Tabela1[[#This Row],[PREPARAÇÃO ]]</f>
        <v>0</v>
      </c>
      <c r="AT2246" s="28">
        <f>Tabela1[[#This Row],[PESO TOTAL]]*Tabela1[[#This Row],[CALDEIRARIA]]</f>
        <v>0</v>
      </c>
      <c r="AU2246" s="28">
        <f>Tabela1[[#This Row],[PESO TOTAL]]*Tabela1[[#This Row],[SOLDA]]</f>
        <v>0</v>
      </c>
      <c r="AV2246" s="28">
        <f>Tabela1[[#This Row],[PESO TOTAL]]*Tabela1[[#This Row],[ACABAMENTO]]</f>
        <v>0</v>
      </c>
      <c r="AW2246" s="28">
        <f>Tabela1[[#This Row],[PESO TOTAL]]*Tabela1[[#This Row],[PRONTO ACABADO]]</f>
        <v>0</v>
      </c>
      <c r="AX2246" s="28">
        <f>Tabela1[[#This Row],[PESO TOTAL]]*Tabela1[[#This Row],[EXPEDIÇÃO ]]</f>
        <v>0</v>
      </c>
      <c r="AY2246" s="28" t="str">
        <f>Tabela1[[#This Row],[PEDIDO]]&amp;Tabela1[[#This Row],[PRODUTO]]</f>
        <v/>
      </c>
      <c r="AZ2246" s="44">
        <f>IF(AF2246="",0,IF(ISTEXT(AF2246),H2246*VALUE(SUBSTITUTE(AF2246,"%",""))/100,H2246*AF2246))-Tabela1[[#This Row],[PRONTO ACABADO2]]</f>
        <v>0</v>
      </c>
      <c r="BA2246" s="44">
        <f>IF(AG2246="",0,IF(ISTEXT(AG2246),H2246*VALUE(SUBSTITUTE(AG2246,"%",""))/100,H2246*AG2246))-Tabela1[[#This Row],[PESO EXPEDIDO2]]</f>
        <v>0</v>
      </c>
      <c r="BB2246" s="44">
        <f t="shared" si="306"/>
        <v>0</v>
      </c>
      <c r="BC2246" s="44">
        <f t="shared" si="307"/>
        <v>0</v>
      </c>
      <c r="BD2246" s="44"/>
    </row>
    <row r="2247" spans="1:56" ht="15.75" hidden="1" customHeight="1" x14ac:dyDescent="0.25">
      <c r="A2247" s="6"/>
      <c r="B2247" s="22"/>
      <c r="C2247" s="7"/>
      <c r="D2247" s="46"/>
      <c r="E2247" s="7"/>
      <c r="F2247" s="7"/>
      <c r="G2247" s="44"/>
      <c r="H2247" s="41">
        <f>Tabela1[[#This Row],[PESO UNI]]*Tabela1[[#This Row],[QTE]]</f>
        <v>0</v>
      </c>
      <c r="I2247" s="7"/>
      <c r="J2247" s="8"/>
      <c r="K2247" s="8"/>
      <c r="L2247" s="9"/>
      <c r="M2247" s="10"/>
      <c r="N2247" s="8"/>
      <c r="O2247" s="12"/>
      <c r="P2247" s="13"/>
      <c r="Q2247" s="14">
        <f>Tabela1[[#This Row],[QTDE/ Fabricação]]-Tabela1[[#This Row],[QTE]]</f>
        <v>0</v>
      </c>
      <c r="R2247" s="19">
        <f t="shared" si="302"/>
        <v>0</v>
      </c>
      <c r="S2247" s="19">
        <f t="shared" si="301"/>
        <v>0</v>
      </c>
      <c r="T2247" s="20">
        <f t="shared" si="303"/>
        <v>0</v>
      </c>
      <c r="U2247" s="17">
        <f>IFERROR(SUMIF('LISTA DE EMBARQUE'!B:B,MICRO!E:E,'LISTA DE EMBARQUE'!G:G),"")</f>
        <v>0</v>
      </c>
      <c r="V2247" s="12" t="str">
        <f>IFERROR(VLOOKUP(Tabela1[[#This Row],[COD.MDE]],'LISTA DE EMBARQUE'!B:L,11,0),"")</f>
        <v/>
      </c>
      <c r="W2247" s="13" t="str">
        <f>IFERROR(COUNTIF(#REF!,Tabela1[[#This Row],[Colunas5]]),"")</f>
        <v/>
      </c>
      <c r="X2247" s="14">
        <f>Tabela1[[#This Row],[QIANTIDADE EXPEDIDA]]*Tabela1[[#This Row],[PESO UNI]]</f>
        <v>0</v>
      </c>
      <c r="Y2247" s="14">
        <f t="shared" si="304"/>
        <v>0</v>
      </c>
      <c r="Z2247" s="21">
        <f>Tabela1[[#This Row],[PESO TOTAL]]-Tabela1[[#This Row],[Peso Expedido]]</f>
        <v>0</v>
      </c>
      <c r="AA2247" s="18"/>
      <c r="AB2247" s="40" t="s">
        <v>3204</v>
      </c>
      <c r="AC2247" s="40"/>
      <c r="AD2247" s="40"/>
      <c r="AE2247" s="40"/>
      <c r="AF2247" s="40"/>
      <c r="AG2247" s="40"/>
      <c r="AH2247" s="40"/>
      <c r="AI2247" s="40" t="str">
        <f t="shared" si="300"/>
        <v>ok</v>
      </c>
      <c r="AJ2247"/>
      <c r="AK2247" t="str">
        <f>Tabela1[[#This Row],[Coluna1]]&amp;Tabela1[[#This Row],[PEDIDO]]</f>
        <v/>
      </c>
      <c r="AL2247"/>
      <c r="AM2247"/>
      <c r="AN2247"/>
      <c r="AO2247" t="str">
        <f t="shared" si="305"/>
        <v>/</v>
      </c>
      <c r="AP2247" t="str">
        <f>Tabela1[[#This Row],[TAG]]&amp;Tabela1[[#This Row],[PEDIDO]]&amp;Tabela1[[#This Row],[PRODUTO]]</f>
        <v/>
      </c>
      <c r="AQ2247" s="23" t="str">
        <f>Tabela1[[#This Row],[PRODUTO]]&amp;Tabela1[[#This Row],[TAG]]</f>
        <v/>
      </c>
      <c r="AR2247" s="183">
        <f>Tabela1[[#This Row],[PESO TOTAL]]*Tabela1[[#This Row],[MATÉRIA PRIMA]]</f>
        <v>0</v>
      </c>
      <c r="AS2247" s="28">
        <f>Tabela1[[#This Row],[PESO TOTAL]]*Tabela1[[#This Row],[PREPARAÇÃO ]]</f>
        <v>0</v>
      </c>
      <c r="AT2247" s="28">
        <f>Tabela1[[#This Row],[PESO TOTAL]]*Tabela1[[#This Row],[CALDEIRARIA]]</f>
        <v>0</v>
      </c>
      <c r="AU2247" s="28">
        <f>Tabela1[[#This Row],[PESO TOTAL]]*Tabela1[[#This Row],[SOLDA]]</f>
        <v>0</v>
      </c>
      <c r="AV2247" s="28">
        <f>Tabela1[[#This Row],[PESO TOTAL]]*Tabela1[[#This Row],[ACABAMENTO]]</f>
        <v>0</v>
      </c>
      <c r="AW2247" s="28">
        <f>Tabela1[[#This Row],[PESO TOTAL]]*Tabela1[[#This Row],[PRONTO ACABADO]]</f>
        <v>0</v>
      </c>
      <c r="AX2247" s="28">
        <f>Tabela1[[#This Row],[PESO TOTAL]]*Tabela1[[#This Row],[EXPEDIÇÃO ]]</f>
        <v>0</v>
      </c>
      <c r="AY2247" s="28" t="str">
        <f>Tabela1[[#This Row],[PEDIDO]]&amp;Tabela1[[#This Row],[PRODUTO]]</f>
        <v/>
      </c>
      <c r="AZ2247" s="44">
        <f>IF(AF2247="",0,IF(ISTEXT(AF2247),H2247*VALUE(SUBSTITUTE(AF2247,"%",""))/100,H2247*AF2247))-Tabela1[[#This Row],[PRONTO ACABADO2]]</f>
        <v>0</v>
      </c>
      <c r="BA2247" s="44">
        <f>IF(AG2247="",0,IF(ISTEXT(AG2247),H2247*VALUE(SUBSTITUTE(AG2247,"%",""))/100,H2247*AG2247))-Tabela1[[#This Row],[PESO EXPEDIDO2]]</f>
        <v>0</v>
      </c>
      <c r="BB2247" s="44">
        <f t="shared" si="306"/>
        <v>0</v>
      </c>
      <c r="BC2247" s="44">
        <f t="shared" si="307"/>
        <v>0</v>
      </c>
      <c r="BD2247" s="44"/>
    </row>
    <row r="2248" spans="1:56" ht="15.75" hidden="1" customHeight="1" x14ac:dyDescent="0.25">
      <c r="A2248" s="6"/>
      <c r="B2248" s="22"/>
      <c r="C2248" s="7"/>
      <c r="D2248" s="46"/>
      <c r="E2248" s="7"/>
      <c r="F2248" s="7"/>
      <c r="G2248" s="44"/>
      <c r="H2248" s="41">
        <f>Tabela1[[#This Row],[PESO UNI]]*Tabela1[[#This Row],[QTE]]</f>
        <v>0</v>
      </c>
      <c r="I2248" s="7"/>
      <c r="J2248" s="8"/>
      <c r="K2248" s="8"/>
      <c r="L2248" s="9"/>
      <c r="M2248" s="10"/>
      <c r="N2248" s="8"/>
      <c r="O2248" s="12"/>
      <c r="P2248" s="13"/>
      <c r="Q2248" s="14">
        <f>Tabela1[[#This Row],[QTDE/ Fabricação]]-Tabela1[[#This Row],[QTE]]</f>
        <v>0</v>
      </c>
      <c r="R2248" s="19">
        <f t="shared" si="302"/>
        <v>0</v>
      </c>
      <c r="S2248" s="19">
        <f t="shared" si="301"/>
        <v>0</v>
      </c>
      <c r="T2248" s="20">
        <f t="shared" si="303"/>
        <v>0</v>
      </c>
      <c r="U2248" s="17">
        <f>IFERROR(SUMIF('LISTA DE EMBARQUE'!B:B,MICRO!E:E,'LISTA DE EMBARQUE'!G:G),"")</f>
        <v>0</v>
      </c>
      <c r="V2248" s="12" t="str">
        <f>IFERROR(VLOOKUP(Tabela1[[#This Row],[COD.MDE]],'LISTA DE EMBARQUE'!B:L,11,0),"")</f>
        <v/>
      </c>
      <c r="W2248" s="13" t="str">
        <f>IFERROR(COUNTIF(#REF!,Tabela1[[#This Row],[Colunas5]]),"")</f>
        <v/>
      </c>
      <c r="X2248" s="14">
        <f>Tabela1[[#This Row],[QIANTIDADE EXPEDIDA]]*Tabela1[[#This Row],[PESO UNI]]</f>
        <v>0</v>
      </c>
      <c r="Y2248" s="14">
        <f t="shared" si="304"/>
        <v>0</v>
      </c>
      <c r="Z2248" s="21">
        <f>Tabela1[[#This Row],[PESO TOTAL]]-Tabela1[[#This Row],[Peso Expedido]]</f>
        <v>0</v>
      </c>
      <c r="AA2248" s="18"/>
      <c r="AB2248" s="40" t="s">
        <v>3204</v>
      </c>
      <c r="AC2248" s="40"/>
      <c r="AD2248" s="40"/>
      <c r="AE2248" s="40"/>
      <c r="AF2248" s="40"/>
      <c r="AG2248" s="40"/>
      <c r="AH2248" s="40"/>
      <c r="AI2248" s="40" t="str">
        <f t="shared" si="300"/>
        <v>ok</v>
      </c>
      <c r="AJ2248"/>
      <c r="AK2248" t="str">
        <f>Tabela1[[#This Row],[Coluna1]]&amp;Tabela1[[#This Row],[PEDIDO]]</f>
        <v/>
      </c>
      <c r="AL2248"/>
      <c r="AM2248"/>
      <c r="AN2248"/>
      <c r="AO2248" t="str">
        <f t="shared" si="305"/>
        <v>/</v>
      </c>
      <c r="AP2248" t="str">
        <f>Tabela1[[#This Row],[TAG]]&amp;Tabela1[[#This Row],[PEDIDO]]&amp;Tabela1[[#This Row],[PRODUTO]]</f>
        <v/>
      </c>
      <c r="AQ2248" s="23" t="str">
        <f>Tabela1[[#This Row],[PRODUTO]]&amp;Tabela1[[#This Row],[TAG]]</f>
        <v/>
      </c>
      <c r="AR2248" s="183">
        <f>Tabela1[[#This Row],[PESO TOTAL]]*Tabela1[[#This Row],[MATÉRIA PRIMA]]</f>
        <v>0</v>
      </c>
      <c r="AS2248" s="28">
        <f>Tabela1[[#This Row],[PESO TOTAL]]*Tabela1[[#This Row],[PREPARAÇÃO ]]</f>
        <v>0</v>
      </c>
      <c r="AT2248" s="28">
        <f>Tabela1[[#This Row],[PESO TOTAL]]*Tabela1[[#This Row],[CALDEIRARIA]]</f>
        <v>0</v>
      </c>
      <c r="AU2248" s="28">
        <f>Tabela1[[#This Row],[PESO TOTAL]]*Tabela1[[#This Row],[SOLDA]]</f>
        <v>0</v>
      </c>
      <c r="AV2248" s="28">
        <f>Tabela1[[#This Row],[PESO TOTAL]]*Tabela1[[#This Row],[ACABAMENTO]]</f>
        <v>0</v>
      </c>
      <c r="AW2248" s="28">
        <f>Tabela1[[#This Row],[PESO TOTAL]]*Tabela1[[#This Row],[PRONTO ACABADO]]</f>
        <v>0</v>
      </c>
      <c r="AX2248" s="28">
        <f>Tabela1[[#This Row],[PESO TOTAL]]*Tabela1[[#This Row],[EXPEDIÇÃO ]]</f>
        <v>0</v>
      </c>
      <c r="AY2248" s="28" t="str">
        <f>Tabela1[[#This Row],[PEDIDO]]&amp;Tabela1[[#This Row],[PRODUTO]]</f>
        <v/>
      </c>
      <c r="AZ2248" s="44">
        <f>IF(AF2248="",0,IF(ISTEXT(AF2248),H2248*VALUE(SUBSTITUTE(AF2248,"%",""))/100,H2248*AF2248))-Tabela1[[#This Row],[PRONTO ACABADO2]]</f>
        <v>0</v>
      </c>
      <c r="BA2248" s="44">
        <f>IF(AG2248="",0,IF(ISTEXT(AG2248),H2248*VALUE(SUBSTITUTE(AG2248,"%",""))/100,H2248*AG2248))-Tabela1[[#This Row],[PESO EXPEDIDO2]]</f>
        <v>0</v>
      </c>
      <c r="BB2248" s="44">
        <f t="shared" si="306"/>
        <v>0</v>
      </c>
      <c r="BC2248" s="44">
        <f t="shared" si="307"/>
        <v>0</v>
      </c>
      <c r="BD2248" s="44"/>
    </row>
    <row r="2249" spans="1:56" ht="15.75" hidden="1" customHeight="1" x14ac:dyDescent="0.25">
      <c r="A2249" s="6"/>
      <c r="B2249" s="22"/>
      <c r="C2249" s="7"/>
      <c r="D2249" s="46"/>
      <c r="E2249" s="7"/>
      <c r="F2249" s="7"/>
      <c r="G2249" s="44"/>
      <c r="H2249" s="41">
        <f>Tabela1[[#This Row],[PESO UNI]]*Tabela1[[#This Row],[QTE]]</f>
        <v>0</v>
      </c>
      <c r="I2249" s="7"/>
      <c r="J2249" s="8"/>
      <c r="K2249" s="8"/>
      <c r="L2249" s="9"/>
      <c r="M2249" s="10"/>
      <c r="N2249" s="8"/>
      <c r="O2249" s="12"/>
      <c r="P2249" s="13"/>
      <c r="Q2249" s="14">
        <f>Tabela1[[#This Row],[QTDE/ Fabricação]]-Tabela1[[#This Row],[QTE]]</f>
        <v>0</v>
      </c>
      <c r="R2249" s="19">
        <f t="shared" si="302"/>
        <v>0</v>
      </c>
      <c r="S2249" s="19">
        <f t="shared" si="301"/>
        <v>0</v>
      </c>
      <c r="T2249" s="20">
        <f t="shared" si="303"/>
        <v>0</v>
      </c>
      <c r="U2249" s="17">
        <f>IFERROR(SUMIF('LISTA DE EMBARQUE'!B:B,MICRO!E:E,'LISTA DE EMBARQUE'!G:G),"")</f>
        <v>0</v>
      </c>
      <c r="V2249" s="12" t="str">
        <f>IFERROR(VLOOKUP(Tabela1[[#This Row],[COD.MDE]],'LISTA DE EMBARQUE'!B:L,11,0),"")</f>
        <v/>
      </c>
      <c r="W2249" s="13" t="str">
        <f>IFERROR(COUNTIF(#REF!,Tabela1[[#This Row],[Colunas5]]),"")</f>
        <v/>
      </c>
      <c r="X2249" s="14">
        <f>Tabela1[[#This Row],[QIANTIDADE EXPEDIDA]]*Tabela1[[#This Row],[PESO UNI]]</f>
        <v>0</v>
      </c>
      <c r="Y2249" s="14">
        <f t="shared" si="304"/>
        <v>0</v>
      </c>
      <c r="Z2249" s="21">
        <f>Tabela1[[#This Row],[PESO TOTAL]]-Tabela1[[#This Row],[Peso Expedido]]</f>
        <v>0</v>
      </c>
      <c r="AA2249" s="18"/>
      <c r="AB2249" s="40" t="s">
        <v>3204</v>
      </c>
      <c r="AC2249" s="40"/>
      <c r="AD2249" s="40"/>
      <c r="AE2249" s="40"/>
      <c r="AF2249" s="40"/>
      <c r="AG2249" s="40"/>
      <c r="AH2249" s="40"/>
      <c r="AI2249" s="40" t="str">
        <f t="shared" si="300"/>
        <v>ok</v>
      </c>
      <c r="AJ2249"/>
      <c r="AK2249" t="str">
        <f>Tabela1[[#This Row],[Coluna1]]&amp;Tabela1[[#This Row],[PEDIDO]]</f>
        <v/>
      </c>
      <c r="AL2249"/>
      <c r="AM2249"/>
      <c r="AN2249"/>
      <c r="AO2249" t="str">
        <f t="shared" si="305"/>
        <v>/</v>
      </c>
      <c r="AP2249" t="str">
        <f>Tabela1[[#This Row],[TAG]]&amp;Tabela1[[#This Row],[PEDIDO]]&amp;Tabela1[[#This Row],[PRODUTO]]</f>
        <v/>
      </c>
      <c r="AQ2249" s="23" t="str">
        <f>Tabela1[[#This Row],[PRODUTO]]&amp;Tabela1[[#This Row],[TAG]]</f>
        <v/>
      </c>
      <c r="AR2249" s="183">
        <f>Tabela1[[#This Row],[PESO TOTAL]]*Tabela1[[#This Row],[MATÉRIA PRIMA]]</f>
        <v>0</v>
      </c>
      <c r="AS2249" s="28">
        <f>Tabela1[[#This Row],[PESO TOTAL]]*Tabela1[[#This Row],[PREPARAÇÃO ]]</f>
        <v>0</v>
      </c>
      <c r="AT2249" s="28">
        <f>Tabela1[[#This Row],[PESO TOTAL]]*Tabela1[[#This Row],[CALDEIRARIA]]</f>
        <v>0</v>
      </c>
      <c r="AU2249" s="28">
        <f>Tabela1[[#This Row],[PESO TOTAL]]*Tabela1[[#This Row],[SOLDA]]</f>
        <v>0</v>
      </c>
      <c r="AV2249" s="28">
        <f>Tabela1[[#This Row],[PESO TOTAL]]*Tabela1[[#This Row],[ACABAMENTO]]</f>
        <v>0</v>
      </c>
      <c r="AW2249" s="28">
        <f>Tabela1[[#This Row],[PESO TOTAL]]*Tabela1[[#This Row],[PRONTO ACABADO]]</f>
        <v>0</v>
      </c>
      <c r="AX2249" s="28">
        <f>Tabela1[[#This Row],[PESO TOTAL]]*Tabela1[[#This Row],[EXPEDIÇÃO ]]</f>
        <v>0</v>
      </c>
      <c r="AY2249" s="28" t="str">
        <f>Tabela1[[#This Row],[PEDIDO]]&amp;Tabela1[[#This Row],[PRODUTO]]</f>
        <v/>
      </c>
      <c r="AZ2249" s="44">
        <f>IF(AF2249="",0,IF(ISTEXT(AF2249),H2249*VALUE(SUBSTITUTE(AF2249,"%",""))/100,H2249*AF2249))-Tabela1[[#This Row],[PRONTO ACABADO2]]</f>
        <v>0</v>
      </c>
      <c r="BA2249" s="44">
        <f>IF(AG2249="",0,IF(ISTEXT(AG2249),H2249*VALUE(SUBSTITUTE(AG2249,"%",""))/100,H2249*AG2249))-Tabela1[[#This Row],[PESO EXPEDIDO2]]</f>
        <v>0</v>
      </c>
      <c r="BB2249" s="44">
        <f t="shared" si="306"/>
        <v>0</v>
      </c>
      <c r="BC2249" s="44">
        <f t="shared" si="307"/>
        <v>0</v>
      </c>
      <c r="BD2249" s="44"/>
    </row>
    <row r="2250" spans="1:56" ht="15.75" hidden="1" customHeight="1" x14ac:dyDescent="0.25">
      <c r="A2250" s="6"/>
      <c r="B2250" s="22"/>
      <c r="C2250" s="7"/>
      <c r="D2250" s="46"/>
      <c r="E2250" s="7"/>
      <c r="F2250" s="7"/>
      <c r="G2250" s="44"/>
      <c r="H2250" s="41">
        <f>Tabela1[[#This Row],[PESO UNI]]*Tabela1[[#This Row],[QTE]]</f>
        <v>0</v>
      </c>
      <c r="I2250" s="7"/>
      <c r="J2250" s="8"/>
      <c r="K2250" s="8"/>
      <c r="L2250" s="9"/>
      <c r="M2250" s="10"/>
      <c r="N2250" s="8"/>
      <c r="O2250" s="12"/>
      <c r="P2250" s="13"/>
      <c r="Q2250" s="14">
        <f>Tabela1[[#This Row],[QTDE/ Fabricação]]-Tabela1[[#This Row],[QTE]]</f>
        <v>0</v>
      </c>
      <c r="R2250" s="19">
        <f t="shared" si="302"/>
        <v>0</v>
      </c>
      <c r="S2250" s="19">
        <f t="shared" si="301"/>
        <v>0</v>
      </c>
      <c r="T2250" s="20">
        <f t="shared" si="303"/>
        <v>0</v>
      </c>
      <c r="U2250" s="17">
        <f>IFERROR(SUMIF('LISTA DE EMBARQUE'!B:B,MICRO!E:E,'LISTA DE EMBARQUE'!G:G),"")</f>
        <v>0</v>
      </c>
      <c r="V2250" s="12" t="str">
        <f>IFERROR(VLOOKUP(Tabela1[[#This Row],[COD.MDE]],'LISTA DE EMBARQUE'!B:L,11,0),"")</f>
        <v/>
      </c>
      <c r="W2250" s="13" t="str">
        <f>IFERROR(COUNTIF(#REF!,Tabela1[[#This Row],[Colunas5]]),"")</f>
        <v/>
      </c>
      <c r="X2250" s="14">
        <f>Tabela1[[#This Row],[QIANTIDADE EXPEDIDA]]*Tabela1[[#This Row],[PESO UNI]]</f>
        <v>0</v>
      </c>
      <c r="Y2250" s="14">
        <f t="shared" si="304"/>
        <v>0</v>
      </c>
      <c r="Z2250" s="21">
        <f>Tabela1[[#This Row],[PESO TOTAL]]-Tabela1[[#This Row],[Peso Expedido]]</f>
        <v>0</v>
      </c>
      <c r="AA2250" s="18"/>
      <c r="AB2250" s="40" t="s">
        <v>3204</v>
      </c>
      <c r="AC2250" s="40"/>
      <c r="AD2250" s="40"/>
      <c r="AE2250" s="40"/>
      <c r="AF2250" s="40"/>
      <c r="AG2250" s="40"/>
      <c r="AH2250" s="40"/>
      <c r="AI2250" s="40" t="str">
        <f t="shared" si="300"/>
        <v>ok</v>
      </c>
      <c r="AJ2250"/>
      <c r="AK2250" t="str">
        <f>Tabela1[[#This Row],[Coluna1]]&amp;Tabela1[[#This Row],[PEDIDO]]</f>
        <v/>
      </c>
      <c r="AL2250"/>
      <c r="AM2250"/>
      <c r="AN2250"/>
      <c r="AO2250" t="str">
        <f t="shared" si="305"/>
        <v>/</v>
      </c>
      <c r="AP2250" t="str">
        <f>Tabela1[[#This Row],[TAG]]&amp;Tabela1[[#This Row],[PEDIDO]]&amp;Tabela1[[#This Row],[PRODUTO]]</f>
        <v/>
      </c>
      <c r="AQ2250" s="23" t="str">
        <f>Tabela1[[#This Row],[PRODUTO]]&amp;Tabela1[[#This Row],[TAG]]</f>
        <v/>
      </c>
      <c r="AR2250" s="183">
        <f>Tabela1[[#This Row],[PESO TOTAL]]*Tabela1[[#This Row],[MATÉRIA PRIMA]]</f>
        <v>0</v>
      </c>
      <c r="AS2250" s="28">
        <f>Tabela1[[#This Row],[PESO TOTAL]]*Tabela1[[#This Row],[PREPARAÇÃO ]]</f>
        <v>0</v>
      </c>
      <c r="AT2250" s="28">
        <f>Tabela1[[#This Row],[PESO TOTAL]]*Tabela1[[#This Row],[CALDEIRARIA]]</f>
        <v>0</v>
      </c>
      <c r="AU2250" s="28">
        <f>Tabela1[[#This Row],[PESO TOTAL]]*Tabela1[[#This Row],[SOLDA]]</f>
        <v>0</v>
      </c>
      <c r="AV2250" s="28">
        <f>Tabela1[[#This Row],[PESO TOTAL]]*Tabela1[[#This Row],[ACABAMENTO]]</f>
        <v>0</v>
      </c>
      <c r="AW2250" s="28">
        <f>Tabela1[[#This Row],[PESO TOTAL]]*Tabela1[[#This Row],[PRONTO ACABADO]]</f>
        <v>0</v>
      </c>
      <c r="AX2250" s="28">
        <f>Tabela1[[#This Row],[PESO TOTAL]]*Tabela1[[#This Row],[EXPEDIÇÃO ]]</f>
        <v>0</v>
      </c>
      <c r="AY2250" s="28" t="str">
        <f>Tabela1[[#This Row],[PEDIDO]]&amp;Tabela1[[#This Row],[PRODUTO]]</f>
        <v/>
      </c>
      <c r="AZ2250" s="44">
        <f>IF(AF2250="",0,IF(ISTEXT(AF2250),H2250*VALUE(SUBSTITUTE(AF2250,"%",""))/100,H2250*AF2250))-Tabela1[[#This Row],[PRONTO ACABADO2]]</f>
        <v>0</v>
      </c>
      <c r="BA2250" s="44">
        <f>IF(AG2250="",0,IF(ISTEXT(AG2250),H2250*VALUE(SUBSTITUTE(AG2250,"%",""))/100,H2250*AG2250))-Tabela1[[#This Row],[PESO EXPEDIDO2]]</f>
        <v>0</v>
      </c>
      <c r="BB2250" s="44">
        <f t="shared" si="306"/>
        <v>0</v>
      </c>
      <c r="BC2250" s="44">
        <f t="shared" si="307"/>
        <v>0</v>
      </c>
      <c r="BD2250" s="44"/>
    </row>
    <row r="2251" spans="1:56" ht="15.75" hidden="1" customHeight="1" x14ac:dyDescent="0.25">
      <c r="A2251" s="6"/>
      <c r="B2251" s="22"/>
      <c r="C2251" s="7"/>
      <c r="D2251" s="46"/>
      <c r="E2251" s="7"/>
      <c r="F2251" s="7"/>
      <c r="G2251" s="44"/>
      <c r="H2251" s="41">
        <f>Tabela1[[#This Row],[PESO UNI]]*Tabela1[[#This Row],[QTE]]</f>
        <v>0</v>
      </c>
      <c r="I2251" s="7"/>
      <c r="J2251" s="8"/>
      <c r="K2251" s="8"/>
      <c r="L2251" s="9"/>
      <c r="M2251" s="10"/>
      <c r="N2251" s="8"/>
      <c r="O2251" s="12"/>
      <c r="P2251" s="13"/>
      <c r="Q2251" s="14">
        <f>Tabela1[[#This Row],[QTDE/ Fabricação]]-Tabela1[[#This Row],[QTE]]</f>
        <v>0</v>
      </c>
      <c r="R2251" s="19">
        <f t="shared" si="302"/>
        <v>0</v>
      </c>
      <c r="S2251" s="19">
        <f t="shared" si="301"/>
        <v>0</v>
      </c>
      <c r="T2251" s="20">
        <f t="shared" si="303"/>
        <v>0</v>
      </c>
      <c r="U2251" s="17">
        <f>IFERROR(SUMIF('LISTA DE EMBARQUE'!B:B,MICRO!E:E,'LISTA DE EMBARQUE'!G:G),"")</f>
        <v>0</v>
      </c>
      <c r="V2251" s="12" t="str">
        <f>IFERROR(VLOOKUP(Tabela1[[#This Row],[COD.MDE]],'LISTA DE EMBARQUE'!B:L,11,0),"")</f>
        <v/>
      </c>
      <c r="W2251" s="13" t="str">
        <f>IFERROR(COUNTIF(#REF!,Tabela1[[#This Row],[Colunas5]]),"")</f>
        <v/>
      </c>
      <c r="X2251" s="14">
        <f>Tabela1[[#This Row],[QIANTIDADE EXPEDIDA]]*Tabela1[[#This Row],[PESO UNI]]</f>
        <v>0</v>
      </c>
      <c r="Y2251" s="14">
        <f t="shared" si="304"/>
        <v>0</v>
      </c>
      <c r="Z2251" s="21">
        <f>Tabela1[[#This Row],[PESO TOTAL]]-Tabela1[[#This Row],[Peso Expedido]]</f>
        <v>0</v>
      </c>
      <c r="AA2251" s="18"/>
      <c r="AB2251" s="40" t="s">
        <v>3204</v>
      </c>
      <c r="AC2251" s="40"/>
      <c r="AD2251" s="40"/>
      <c r="AE2251" s="40"/>
      <c r="AF2251" s="40"/>
      <c r="AG2251" s="40"/>
      <c r="AH2251" s="40"/>
      <c r="AI2251" s="40" t="str">
        <f t="shared" si="300"/>
        <v>ok</v>
      </c>
      <c r="AJ2251"/>
      <c r="AK2251" t="str">
        <f>Tabela1[[#This Row],[Coluna1]]&amp;Tabela1[[#This Row],[PEDIDO]]</f>
        <v/>
      </c>
      <c r="AL2251"/>
      <c r="AM2251"/>
      <c r="AN2251"/>
      <c r="AO2251" t="str">
        <f t="shared" si="305"/>
        <v>/</v>
      </c>
      <c r="AP2251" t="str">
        <f>Tabela1[[#This Row],[TAG]]&amp;Tabela1[[#This Row],[PEDIDO]]&amp;Tabela1[[#This Row],[PRODUTO]]</f>
        <v/>
      </c>
      <c r="AQ2251" s="23" t="str">
        <f>Tabela1[[#This Row],[PRODUTO]]&amp;Tabela1[[#This Row],[TAG]]</f>
        <v/>
      </c>
      <c r="AR2251" s="183">
        <f>Tabela1[[#This Row],[PESO TOTAL]]*Tabela1[[#This Row],[MATÉRIA PRIMA]]</f>
        <v>0</v>
      </c>
      <c r="AS2251" s="28">
        <f>Tabela1[[#This Row],[PESO TOTAL]]*Tabela1[[#This Row],[PREPARAÇÃO ]]</f>
        <v>0</v>
      </c>
      <c r="AT2251" s="28">
        <f>Tabela1[[#This Row],[PESO TOTAL]]*Tabela1[[#This Row],[CALDEIRARIA]]</f>
        <v>0</v>
      </c>
      <c r="AU2251" s="28">
        <f>Tabela1[[#This Row],[PESO TOTAL]]*Tabela1[[#This Row],[SOLDA]]</f>
        <v>0</v>
      </c>
      <c r="AV2251" s="28">
        <f>Tabela1[[#This Row],[PESO TOTAL]]*Tabela1[[#This Row],[ACABAMENTO]]</f>
        <v>0</v>
      </c>
      <c r="AW2251" s="28">
        <f>Tabela1[[#This Row],[PESO TOTAL]]*Tabela1[[#This Row],[PRONTO ACABADO]]</f>
        <v>0</v>
      </c>
      <c r="AX2251" s="28">
        <f>Tabela1[[#This Row],[PESO TOTAL]]*Tabela1[[#This Row],[EXPEDIÇÃO ]]</f>
        <v>0</v>
      </c>
      <c r="AY2251" s="28" t="str">
        <f>Tabela1[[#This Row],[PEDIDO]]&amp;Tabela1[[#This Row],[PRODUTO]]</f>
        <v/>
      </c>
      <c r="AZ2251" s="44">
        <f>IF(AF2251="",0,IF(ISTEXT(AF2251),H2251*VALUE(SUBSTITUTE(AF2251,"%",""))/100,H2251*AF2251))-Tabela1[[#This Row],[PRONTO ACABADO2]]</f>
        <v>0</v>
      </c>
      <c r="BA2251" s="44">
        <f>IF(AG2251="",0,IF(ISTEXT(AG2251),H2251*VALUE(SUBSTITUTE(AG2251,"%",""))/100,H2251*AG2251))-Tabela1[[#This Row],[PESO EXPEDIDO2]]</f>
        <v>0</v>
      </c>
      <c r="BB2251" s="44">
        <f t="shared" si="306"/>
        <v>0</v>
      </c>
      <c r="BC2251" s="44">
        <f t="shared" si="307"/>
        <v>0</v>
      </c>
      <c r="BD2251" s="44"/>
    </row>
    <row r="2252" spans="1:56" ht="15.75" hidden="1" customHeight="1" x14ac:dyDescent="0.25">
      <c r="A2252" s="6"/>
      <c r="B2252" s="22"/>
      <c r="C2252" s="7"/>
      <c r="D2252" s="46"/>
      <c r="E2252" s="7"/>
      <c r="F2252" s="7"/>
      <c r="G2252" s="44"/>
      <c r="H2252" s="41">
        <f>Tabela1[[#This Row],[PESO UNI]]*Tabela1[[#This Row],[QTE]]</f>
        <v>0</v>
      </c>
      <c r="I2252" s="7"/>
      <c r="J2252" s="8"/>
      <c r="K2252" s="8"/>
      <c r="L2252" s="9"/>
      <c r="M2252" s="10"/>
      <c r="N2252" s="8"/>
      <c r="O2252" s="12"/>
      <c r="P2252" s="13"/>
      <c r="Q2252" s="14">
        <f>Tabela1[[#This Row],[QTDE/ Fabricação]]-Tabela1[[#This Row],[QTE]]</f>
        <v>0</v>
      </c>
      <c r="R2252" s="19">
        <f t="shared" si="302"/>
        <v>0</v>
      </c>
      <c r="S2252" s="19">
        <f t="shared" si="301"/>
        <v>0</v>
      </c>
      <c r="T2252" s="20">
        <f t="shared" si="303"/>
        <v>0</v>
      </c>
      <c r="U2252" s="17">
        <f>IFERROR(SUMIF('LISTA DE EMBARQUE'!B:B,MICRO!E:E,'LISTA DE EMBARQUE'!G:G),"")</f>
        <v>0</v>
      </c>
      <c r="V2252" s="12" t="str">
        <f>IFERROR(VLOOKUP(Tabela1[[#This Row],[COD.MDE]],'LISTA DE EMBARQUE'!B:L,11,0),"")</f>
        <v/>
      </c>
      <c r="W2252" s="13" t="str">
        <f>IFERROR(COUNTIF(#REF!,Tabela1[[#This Row],[Colunas5]]),"")</f>
        <v/>
      </c>
      <c r="X2252" s="14">
        <f>Tabela1[[#This Row],[QIANTIDADE EXPEDIDA]]*Tabela1[[#This Row],[PESO UNI]]</f>
        <v>0</v>
      </c>
      <c r="Y2252" s="14">
        <f t="shared" si="304"/>
        <v>0</v>
      </c>
      <c r="Z2252" s="21">
        <f>Tabela1[[#This Row],[PESO TOTAL]]-Tabela1[[#This Row],[Peso Expedido]]</f>
        <v>0</v>
      </c>
      <c r="AA2252" s="18"/>
      <c r="AB2252" s="40" t="s">
        <v>3204</v>
      </c>
      <c r="AC2252" s="40"/>
      <c r="AD2252" s="40"/>
      <c r="AE2252" s="40"/>
      <c r="AF2252" s="40"/>
      <c r="AG2252" s="40"/>
      <c r="AH2252" s="40"/>
      <c r="AI2252" s="40" t="str">
        <f t="shared" si="300"/>
        <v>ok</v>
      </c>
      <c r="AJ2252"/>
      <c r="AK2252" t="str">
        <f>Tabela1[[#This Row],[Coluna1]]&amp;Tabela1[[#This Row],[PEDIDO]]</f>
        <v/>
      </c>
      <c r="AL2252"/>
      <c r="AM2252"/>
      <c r="AN2252"/>
      <c r="AO2252" t="str">
        <f t="shared" si="305"/>
        <v>/</v>
      </c>
      <c r="AP2252" t="str">
        <f>Tabela1[[#This Row],[TAG]]&amp;Tabela1[[#This Row],[PEDIDO]]&amp;Tabela1[[#This Row],[PRODUTO]]</f>
        <v/>
      </c>
      <c r="AQ2252" s="23" t="str">
        <f>Tabela1[[#This Row],[PRODUTO]]&amp;Tabela1[[#This Row],[TAG]]</f>
        <v/>
      </c>
      <c r="AR2252" s="183">
        <f>Tabela1[[#This Row],[PESO TOTAL]]*Tabela1[[#This Row],[MATÉRIA PRIMA]]</f>
        <v>0</v>
      </c>
      <c r="AS2252" s="28">
        <f>Tabela1[[#This Row],[PESO TOTAL]]*Tabela1[[#This Row],[PREPARAÇÃO ]]</f>
        <v>0</v>
      </c>
      <c r="AT2252" s="28">
        <f>Tabela1[[#This Row],[PESO TOTAL]]*Tabela1[[#This Row],[CALDEIRARIA]]</f>
        <v>0</v>
      </c>
      <c r="AU2252" s="28">
        <f>Tabela1[[#This Row],[PESO TOTAL]]*Tabela1[[#This Row],[SOLDA]]</f>
        <v>0</v>
      </c>
      <c r="AV2252" s="28">
        <f>Tabela1[[#This Row],[PESO TOTAL]]*Tabela1[[#This Row],[ACABAMENTO]]</f>
        <v>0</v>
      </c>
      <c r="AW2252" s="28">
        <f>Tabela1[[#This Row],[PESO TOTAL]]*Tabela1[[#This Row],[PRONTO ACABADO]]</f>
        <v>0</v>
      </c>
      <c r="AX2252" s="28">
        <f>Tabela1[[#This Row],[PESO TOTAL]]*Tabela1[[#This Row],[EXPEDIÇÃO ]]</f>
        <v>0</v>
      </c>
      <c r="AY2252" s="28" t="str">
        <f>Tabela1[[#This Row],[PEDIDO]]&amp;Tabela1[[#This Row],[PRODUTO]]</f>
        <v/>
      </c>
      <c r="AZ2252" s="44">
        <f>IF(AF2252="",0,IF(ISTEXT(AF2252),H2252*VALUE(SUBSTITUTE(AF2252,"%",""))/100,H2252*AF2252))-Tabela1[[#This Row],[PRONTO ACABADO2]]</f>
        <v>0</v>
      </c>
      <c r="BA2252" s="44">
        <f>IF(AG2252="",0,IF(ISTEXT(AG2252),H2252*VALUE(SUBSTITUTE(AG2252,"%",""))/100,H2252*AG2252))-Tabela1[[#This Row],[PESO EXPEDIDO2]]</f>
        <v>0</v>
      </c>
      <c r="BB2252" s="44">
        <f t="shared" si="306"/>
        <v>0</v>
      </c>
      <c r="BC2252" s="44">
        <f t="shared" si="307"/>
        <v>0</v>
      </c>
      <c r="BD2252" s="44"/>
    </row>
    <row r="2253" spans="1:56" ht="15.75" hidden="1" customHeight="1" x14ac:dyDescent="0.25">
      <c r="A2253" s="6"/>
      <c r="B2253" s="22"/>
      <c r="C2253" s="7"/>
      <c r="D2253" s="46"/>
      <c r="E2253" s="7"/>
      <c r="F2253" s="7"/>
      <c r="G2253" s="44"/>
      <c r="H2253" s="41">
        <f>Tabela1[[#This Row],[PESO UNI]]*Tabela1[[#This Row],[QTE]]</f>
        <v>0</v>
      </c>
      <c r="I2253" s="7"/>
      <c r="J2253" s="8"/>
      <c r="K2253" s="8"/>
      <c r="L2253" s="9"/>
      <c r="M2253" s="10"/>
      <c r="N2253" s="8"/>
      <c r="O2253" s="12"/>
      <c r="P2253" s="13"/>
      <c r="Q2253" s="14">
        <f>Tabela1[[#This Row],[QTDE/ Fabricação]]-Tabela1[[#This Row],[QTE]]</f>
        <v>0</v>
      </c>
      <c r="R2253" s="19">
        <f t="shared" si="302"/>
        <v>0</v>
      </c>
      <c r="S2253" s="19">
        <f t="shared" si="301"/>
        <v>0</v>
      </c>
      <c r="T2253" s="20">
        <f t="shared" si="303"/>
        <v>0</v>
      </c>
      <c r="U2253" s="17">
        <f>IFERROR(SUMIF('LISTA DE EMBARQUE'!B:B,MICRO!E:E,'LISTA DE EMBARQUE'!G:G),"")</f>
        <v>0</v>
      </c>
      <c r="V2253" s="12" t="str">
        <f>IFERROR(VLOOKUP(Tabela1[[#This Row],[COD.MDE]],'LISTA DE EMBARQUE'!B:L,11,0),"")</f>
        <v/>
      </c>
      <c r="W2253" s="13" t="str">
        <f>IFERROR(COUNTIF(#REF!,Tabela1[[#This Row],[Colunas5]]),"")</f>
        <v/>
      </c>
      <c r="X2253" s="14">
        <f>Tabela1[[#This Row],[QIANTIDADE EXPEDIDA]]*Tabela1[[#This Row],[PESO UNI]]</f>
        <v>0</v>
      </c>
      <c r="Y2253" s="14">
        <f t="shared" si="304"/>
        <v>0</v>
      </c>
      <c r="Z2253" s="21">
        <f>Tabela1[[#This Row],[PESO TOTAL]]-Tabela1[[#This Row],[Peso Expedido]]</f>
        <v>0</v>
      </c>
      <c r="AA2253" s="18"/>
      <c r="AB2253" s="40" t="s">
        <v>3204</v>
      </c>
      <c r="AC2253" s="40"/>
      <c r="AD2253" s="40"/>
      <c r="AE2253" s="40"/>
      <c r="AF2253" s="40"/>
      <c r="AG2253" s="40"/>
      <c r="AH2253" s="40"/>
      <c r="AI2253" s="40" t="str">
        <f t="shared" si="300"/>
        <v>ok</v>
      </c>
      <c r="AJ2253"/>
      <c r="AK2253" t="str">
        <f>Tabela1[[#This Row],[Coluna1]]&amp;Tabela1[[#This Row],[PEDIDO]]</f>
        <v/>
      </c>
      <c r="AL2253"/>
      <c r="AM2253"/>
      <c r="AN2253"/>
      <c r="AO2253" t="str">
        <f t="shared" si="305"/>
        <v>/</v>
      </c>
      <c r="AP2253" t="str">
        <f>Tabela1[[#This Row],[TAG]]&amp;Tabela1[[#This Row],[PEDIDO]]&amp;Tabela1[[#This Row],[PRODUTO]]</f>
        <v/>
      </c>
      <c r="AQ2253" s="23" t="str">
        <f>Tabela1[[#This Row],[PRODUTO]]&amp;Tabela1[[#This Row],[TAG]]</f>
        <v/>
      </c>
      <c r="AR2253" s="183">
        <f>Tabela1[[#This Row],[PESO TOTAL]]*Tabela1[[#This Row],[MATÉRIA PRIMA]]</f>
        <v>0</v>
      </c>
      <c r="AS2253" s="28">
        <f>Tabela1[[#This Row],[PESO TOTAL]]*Tabela1[[#This Row],[PREPARAÇÃO ]]</f>
        <v>0</v>
      </c>
      <c r="AT2253" s="28">
        <f>Tabela1[[#This Row],[PESO TOTAL]]*Tabela1[[#This Row],[CALDEIRARIA]]</f>
        <v>0</v>
      </c>
      <c r="AU2253" s="28">
        <f>Tabela1[[#This Row],[PESO TOTAL]]*Tabela1[[#This Row],[SOLDA]]</f>
        <v>0</v>
      </c>
      <c r="AV2253" s="28">
        <f>Tabela1[[#This Row],[PESO TOTAL]]*Tabela1[[#This Row],[ACABAMENTO]]</f>
        <v>0</v>
      </c>
      <c r="AW2253" s="28">
        <f>Tabela1[[#This Row],[PESO TOTAL]]*Tabela1[[#This Row],[PRONTO ACABADO]]</f>
        <v>0</v>
      </c>
      <c r="AX2253" s="28">
        <f>Tabela1[[#This Row],[PESO TOTAL]]*Tabela1[[#This Row],[EXPEDIÇÃO ]]</f>
        <v>0</v>
      </c>
      <c r="AY2253" s="28" t="str">
        <f>Tabela1[[#This Row],[PEDIDO]]&amp;Tabela1[[#This Row],[PRODUTO]]</f>
        <v/>
      </c>
      <c r="AZ2253" s="44">
        <f>IF(AF2253="",0,IF(ISTEXT(AF2253),H2253*VALUE(SUBSTITUTE(AF2253,"%",""))/100,H2253*AF2253))-Tabela1[[#This Row],[PRONTO ACABADO2]]</f>
        <v>0</v>
      </c>
      <c r="BA2253" s="44">
        <f>IF(AG2253="",0,IF(ISTEXT(AG2253),H2253*VALUE(SUBSTITUTE(AG2253,"%",""))/100,H2253*AG2253))-Tabela1[[#This Row],[PESO EXPEDIDO2]]</f>
        <v>0</v>
      </c>
      <c r="BB2253" s="44">
        <f t="shared" si="306"/>
        <v>0</v>
      </c>
      <c r="BC2253" s="44">
        <f t="shared" si="307"/>
        <v>0</v>
      </c>
      <c r="BD2253" s="44"/>
    </row>
    <row r="2254" spans="1:56" ht="15.75" hidden="1" customHeight="1" x14ac:dyDescent="0.25">
      <c r="A2254" s="6"/>
      <c r="B2254" s="22"/>
      <c r="C2254" s="7"/>
      <c r="D2254" s="46"/>
      <c r="E2254" s="7"/>
      <c r="F2254" s="7"/>
      <c r="G2254" s="44"/>
      <c r="H2254" s="41">
        <f>Tabela1[[#This Row],[PESO UNI]]*Tabela1[[#This Row],[QTE]]</f>
        <v>0</v>
      </c>
      <c r="I2254" s="7"/>
      <c r="J2254" s="8"/>
      <c r="K2254" s="8"/>
      <c r="L2254" s="9"/>
      <c r="M2254" s="10"/>
      <c r="N2254" s="8"/>
      <c r="O2254" s="12"/>
      <c r="P2254" s="13"/>
      <c r="Q2254" s="14">
        <f>Tabela1[[#This Row],[QTDE/ Fabricação]]-Tabela1[[#This Row],[QTE]]</f>
        <v>0</v>
      </c>
      <c r="R2254" s="19">
        <f t="shared" si="302"/>
        <v>0</v>
      </c>
      <c r="S2254" s="19">
        <f t="shared" si="301"/>
        <v>0</v>
      </c>
      <c r="T2254" s="20">
        <f t="shared" si="303"/>
        <v>0</v>
      </c>
      <c r="U2254" s="17">
        <f>IFERROR(SUMIF('LISTA DE EMBARQUE'!B:B,MICRO!E:E,'LISTA DE EMBARQUE'!G:G),"")</f>
        <v>0</v>
      </c>
      <c r="V2254" s="12" t="str">
        <f>IFERROR(VLOOKUP(Tabela1[[#This Row],[COD.MDE]],'LISTA DE EMBARQUE'!B:L,11,0),"")</f>
        <v/>
      </c>
      <c r="W2254" s="13" t="str">
        <f>IFERROR(COUNTIF(#REF!,Tabela1[[#This Row],[Colunas5]]),"")</f>
        <v/>
      </c>
      <c r="X2254" s="14">
        <f>Tabela1[[#This Row],[QIANTIDADE EXPEDIDA]]*Tabela1[[#This Row],[PESO UNI]]</f>
        <v>0</v>
      </c>
      <c r="Y2254" s="14">
        <f t="shared" si="304"/>
        <v>0</v>
      </c>
      <c r="Z2254" s="21">
        <f>Tabela1[[#This Row],[PESO TOTAL]]-Tabela1[[#This Row],[Peso Expedido]]</f>
        <v>0</v>
      </c>
      <c r="AA2254" s="18"/>
      <c r="AB2254" s="40" t="s">
        <v>3204</v>
      </c>
      <c r="AC2254" s="40"/>
      <c r="AD2254" s="40"/>
      <c r="AE2254" s="40"/>
      <c r="AF2254" s="40"/>
      <c r="AG2254" s="40"/>
      <c r="AH2254" s="40"/>
      <c r="AI2254" s="40" t="str">
        <f t="shared" si="300"/>
        <v>ok</v>
      </c>
      <c r="AJ2254"/>
      <c r="AK2254" t="str">
        <f>Tabela1[[#This Row],[Coluna1]]&amp;Tabela1[[#This Row],[PEDIDO]]</f>
        <v/>
      </c>
      <c r="AL2254"/>
      <c r="AM2254"/>
      <c r="AN2254"/>
      <c r="AO2254" t="str">
        <f t="shared" si="305"/>
        <v>/</v>
      </c>
      <c r="AP2254" t="str">
        <f>Tabela1[[#This Row],[TAG]]&amp;Tabela1[[#This Row],[PEDIDO]]&amp;Tabela1[[#This Row],[PRODUTO]]</f>
        <v/>
      </c>
      <c r="AQ2254" s="23" t="str">
        <f>Tabela1[[#This Row],[PRODUTO]]&amp;Tabela1[[#This Row],[TAG]]</f>
        <v/>
      </c>
      <c r="AR2254" s="183">
        <f>Tabela1[[#This Row],[PESO TOTAL]]*Tabela1[[#This Row],[MATÉRIA PRIMA]]</f>
        <v>0</v>
      </c>
      <c r="AS2254" s="28">
        <f>Tabela1[[#This Row],[PESO TOTAL]]*Tabela1[[#This Row],[PREPARAÇÃO ]]</f>
        <v>0</v>
      </c>
      <c r="AT2254" s="28">
        <f>Tabela1[[#This Row],[PESO TOTAL]]*Tabela1[[#This Row],[CALDEIRARIA]]</f>
        <v>0</v>
      </c>
      <c r="AU2254" s="28">
        <f>Tabela1[[#This Row],[PESO TOTAL]]*Tabela1[[#This Row],[SOLDA]]</f>
        <v>0</v>
      </c>
      <c r="AV2254" s="28">
        <f>Tabela1[[#This Row],[PESO TOTAL]]*Tabela1[[#This Row],[ACABAMENTO]]</f>
        <v>0</v>
      </c>
      <c r="AW2254" s="28">
        <f>Tabela1[[#This Row],[PESO TOTAL]]*Tabela1[[#This Row],[PRONTO ACABADO]]</f>
        <v>0</v>
      </c>
      <c r="AX2254" s="28">
        <f>Tabela1[[#This Row],[PESO TOTAL]]*Tabela1[[#This Row],[EXPEDIÇÃO ]]</f>
        <v>0</v>
      </c>
      <c r="AY2254" s="28" t="str">
        <f>Tabela1[[#This Row],[PEDIDO]]&amp;Tabela1[[#This Row],[PRODUTO]]</f>
        <v/>
      </c>
      <c r="AZ2254" s="44">
        <f>IF(AF2254="",0,IF(ISTEXT(AF2254),H2254*VALUE(SUBSTITUTE(AF2254,"%",""))/100,H2254*AF2254))-Tabela1[[#This Row],[PRONTO ACABADO2]]</f>
        <v>0</v>
      </c>
      <c r="BA2254" s="44">
        <f>IF(AG2254="",0,IF(ISTEXT(AG2254),H2254*VALUE(SUBSTITUTE(AG2254,"%",""))/100,H2254*AG2254))-Tabela1[[#This Row],[PESO EXPEDIDO2]]</f>
        <v>0</v>
      </c>
      <c r="BB2254" s="44">
        <f t="shared" si="306"/>
        <v>0</v>
      </c>
      <c r="BC2254" s="44">
        <f t="shared" si="307"/>
        <v>0</v>
      </c>
      <c r="BD2254" s="44"/>
    </row>
    <row r="2255" spans="1:56" ht="15.75" hidden="1" customHeight="1" x14ac:dyDescent="0.25">
      <c r="A2255" s="6"/>
      <c r="B2255" s="22"/>
      <c r="C2255" s="7"/>
      <c r="D2255" s="46"/>
      <c r="E2255" s="7"/>
      <c r="F2255" s="7"/>
      <c r="G2255" s="44"/>
      <c r="H2255" s="41">
        <f>Tabela1[[#This Row],[PESO UNI]]*Tabela1[[#This Row],[QTE]]</f>
        <v>0</v>
      </c>
      <c r="I2255" s="7"/>
      <c r="J2255" s="8"/>
      <c r="K2255" s="8"/>
      <c r="L2255" s="9"/>
      <c r="M2255" s="10"/>
      <c r="N2255" s="8"/>
      <c r="O2255" s="12"/>
      <c r="P2255" s="13"/>
      <c r="Q2255" s="14">
        <f>Tabela1[[#This Row],[QTDE/ Fabricação]]-Tabela1[[#This Row],[QTE]]</f>
        <v>0</v>
      </c>
      <c r="R2255" s="19">
        <f t="shared" si="302"/>
        <v>0</v>
      </c>
      <c r="S2255" s="19">
        <f t="shared" si="301"/>
        <v>0</v>
      </c>
      <c r="T2255" s="20">
        <f t="shared" si="303"/>
        <v>0</v>
      </c>
      <c r="U2255" s="17">
        <f>IFERROR(SUMIF('LISTA DE EMBARQUE'!B:B,MICRO!E:E,'LISTA DE EMBARQUE'!G:G),"")</f>
        <v>0</v>
      </c>
      <c r="V2255" s="12" t="str">
        <f>IFERROR(VLOOKUP(Tabela1[[#This Row],[COD.MDE]],'LISTA DE EMBARQUE'!B:L,11,0),"")</f>
        <v/>
      </c>
      <c r="W2255" s="13" t="str">
        <f>IFERROR(COUNTIF(#REF!,Tabela1[[#This Row],[Colunas5]]),"")</f>
        <v/>
      </c>
      <c r="X2255" s="14">
        <f>Tabela1[[#This Row],[QIANTIDADE EXPEDIDA]]*Tabela1[[#This Row],[PESO UNI]]</f>
        <v>0</v>
      </c>
      <c r="Y2255" s="14">
        <f t="shared" si="304"/>
        <v>0</v>
      </c>
      <c r="Z2255" s="21">
        <f>Tabela1[[#This Row],[PESO TOTAL]]-Tabela1[[#This Row],[Peso Expedido]]</f>
        <v>0</v>
      </c>
      <c r="AA2255" s="18"/>
      <c r="AB2255" s="40" t="s">
        <v>3204</v>
      </c>
      <c r="AC2255" s="40"/>
      <c r="AD2255" s="40"/>
      <c r="AE2255" s="40"/>
      <c r="AF2255" s="40"/>
      <c r="AG2255" s="40"/>
      <c r="AH2255" s="40"/>
      <c r="AI2255" s="40" t="str">
        <f t="shared" si="300"/>
        <v>ok</v>
      </c>
      <c r="AJ2255"/>
      <c r="AK2255" t="str">
        <f>Tabela1[[#This Row],[Coluna1]]&amp;Tabela1[[#This Row],[PEDIDO]]</f>
        <v/>
      </c>
      <c r="AL2255"/>
      <c r="AM2255"/>
      <c r="AN2255"/>
      <c r="AO2255" t="str">
        <f t="shared" si="305"/>
        <v>/</v>
      </c>
      <c r="AP2255" t="str">
        <f>Tabela1[[#This Row],[TAG]]&amp;Tabela1[[#This Row],[PEDIDO]]&amp;Tabela1[[#This Row],[PRODUTO]]</f>
        <v/>
      </c>
      <c r="AQ2255" s="23" t="str">
        <f>Tabela1[[#This Row],[PRODUTO]]&amp;Tabela1[[#This Row],[TAG]]</f>
        <v/>
      </c>
      <c r="AR2255" s="183">
        <f>Tabela1[[#This Row],[PESO TOTAL]]*Tabela1[[#This Row],[MATÉRIA PRIMA]]</f>
        <v>0</v>
      </c>
      <c r="AS2255" s="28">
        <f>Tabela1[[#This Row],[PESO TOTAL]]*Tabela1[[#This Row],[PREPARAÇÃO ]]</f>
        <v>0</v>
      </c>
      <c r="AT2255" s="28">
        <f>Tabela1[[#This Row],[PESO TOTAL]]*Tabela1[[#This Row],[CALDEIRARIA]]</f>
        <v>0</v>
      </c>
      <c r="AU2255" s="28">
        <f>Tabela1[[#This Row],[PESO TOTAL]]*Tabela1[[#This Row],[SOLDA]]</f>
        <v>0</v>
      </c>
      <c r="AV2255" s="28">
        <f>Tabela1[[#This Row],[PESO TOTAL]]*Tabela1[[#This Row],[ACABAMENTO]]</f>
        <v>0</v>
      </c>
      <c r="AW2255" s="28">
        <f>Tabela1[[#This Row],[PESO TOTAL]]*Tabela1[[#This Row],[PRONTO ACABADO]]</f>
        <v>0</v>
      </c>
      <c r="AX2255" s="28">
        <f>Tabela1[[#This Row],[PESO TOTAL]]*Tabela1[[#This Row],[EXPEDIÇÃO ]]</f>
        <v>0</v>
      </c>
      <c r="AY2255" s="28" t="str">
        <f>Tabela1[[#This Row],[PEDIDO]]&amp;Tabela1[[#This Row],[PRODUTO]]</f>
        <v/>
      </c>
      <c r="AZ2255" s="44">
        <f>IF(AF2255="",0,IF(ISTEXT(AF2255),H2255*VALUE(SUBSTITUTE(AF2255,"%",""))/100,H2255*AF2255))-Tabela1[[#This Row],[PRONTO ACABADO2]]</f>
        <v>0</v>
      </c>
      <c r="BA2255" s="44">
        <f>IF(AG2255="",0,IF(ISTEXT(AG2255),H2255*VALUE(SUBSTITUTE(AG2255,"%",""))/100,H2255*AG2255))-Tabela1[[#This Row],[PESO EXPEDIDO2]]</f>
        <v>0</v>
      </c>
      <c r="BB2255" s="44">
        <f t="shared" si="306"/>
        <v>0</v>
      </c>
      <c r="BC2255" s="44">
        <f t="shared" si="307"/>
        <v>0</v>
      </c>
      <c r="BD2255" s="44"/>
    </row>
    <row r="2256" spans="1:56" ht="15.75" hidden="1" customHeight="1" x14ac:dyDescent="0.25">
      <c r="A2256" s="6"/>
      <c r="B2256" s="22"/>
      <c r="C2256" s="7"/>
      <c r="D2256" s="46"/>
      <c r="E2256" s="7"/>
      <c r="F2256" s="7"/>
      <c r="G2256" s="44"/>
      <c r="H2256" s="41">
        <f>Tabela1[[#This Row],[PESO UNI]]*Tabela1[[#This Row],[QTE]]</f>
        <v>0</v>
      </c>
      <c r="I2256" s="7"/>
      <c r="J2256" s="8"/>
      <c r="K2256" s="8"/>
      <c r="L2256" s="9"/>
      <c r="M2256" s="10"/>
      <c r="N2256" s="8"/>
      <c r="O2256" s="12"/>
      <c r="P2256" s="13"/>
      <c r="Q2256" s="14">
        <f>Tabela1[[#This Row],[QTDE/ Fabricação]]-Tabela1[[#This Row],[QTE]]</f>
        <v>0</v>
      </c>
      <c r="R2256" s="19">
        <f t="shared" si="302"/>
        <v>0</v>
      </c>
      <c r="S2256" s="19">
        <f t="shared" si="301"/>
        <v>0</v>
      </c>
      <c r="T2256" s="20">
        <f t="shared" si="303"/>
        <v>0</v>
      </c>
      <c r="U2256" s="17">
        <f>IFERROR(SUMIF('LISTA DE EMBARQUE'!B:B,MICRO!E:E,'LISTA DE EMBARQUE'!G:G),"")</f>
        <v>0</v>
      </c>
      <c r="V2256" s="12" t="str">
        <f>IFERROR(VLOOKUP(Tabela1[[#This Row],[COD.MDE]],'LISTA DE EMBARQUE'!B:L,11,0),"")</f>
        <v/>
      </c>
      <c r="W2256" s="13" t="str">
        <f>IFERROR(COUNTIF(#REF!,Tabela1[[#This Row],[Colunas5]]),"")</f>
        <v/>
      </c>
      <c r="X2256" s="14">
        <f>Tabela1[[#This Row],[QIANTIDADE EXPEDIDA]]*Tabela1[[#This Row],[PESO UNI]]</f>
        <v>0</v>
      </c>
      <c r="Y2256" s="14">
        <f t="shared" si="304"/>
        <v>0</v>
      </c>
      <c r="Z2256" s="21">
        <f>Tabela1[[#This Row],[PESO TOTAL]]-Tabela1[[#This Row],[Peso Expedido]]</f>
        <v>0</v>
      </c>
      <c r="AA2256" s="18"/>
      <c r="AB2256" s="40" t="s">
        <v>3204</v>
      </c>
      <c r="AC2256" s="40"/>
      <c r="AD2256" s="40"/>
      <c r="AE2256" s="40"/>
      <c r="AF2256" s="40"/>
      <c r="AG2256" s="40"/>
      <c r="AH2256" s="40"/>
      <c r="AI2256" s="40" t="str">
        <f t="shared" si="300"/>
        <v>ok</v>
      </c>
      <c r="AJ2256"/>
      <c r="AK2256" t="str">
        <f>Tabela1[[#This Row],[Coluna1]]&amp;Tabela1[[#This Row],[PEDIDO]]</f>
        <v/>
      </c>
      <c r="AL2256"/>
      <c r="AM2256"/>
      <c r="AN2256"/>
      <c r="AO2256" t="str">
        <f t="shared" si="305"/>
        <v>/</v>
      </c>
      <c r="AP2256" t="str">
        <f>Tabela1[[#This Row],[TAG]]&amp;Tabela1[[#This Row],[PEDIDO]]&amp;Tabela1[[#This Row],[PRODUTO]]</f>
        <v/>
      </c>
      <c r="AQ2256" s="23" t="str">
        <f>Tabela1[[#This Row],[PRODUTO]]&amp;Tabela1[[#This Row],[TAG]]</f>
        <v/>
      </c>
      <c r="AR2256" s="183">
        <f>Tabela1[[#This Row],[PESO TOTAL]]*Tabela1[[#This Row],[MATÉRIA PRIMA]]</f>
        <v>0</v>
      </c>
      <c r="AS2256" s="28">
        <f>Tabela1[[#This Row],[PESO TOTAL]]*Tabela1[[#This Row],[PREPARAÇÃO ]]</f>
        <v>0</v>
      </c>
      <c r="AT2256" s="28">
        <f>Tabela1[[#This Row],[PESO TOTAL]]*Tabela1[[#This Row],[CALDEIRARIA]]</f>
        <v>0</v>
      </c>
      <c r="AU2256" s="28">
        <f>Tabela1[[#This Row],[PESO TOTAL]]*Tabela1[[#This Row],[SOLDA]]</f>
        <v>0</v>
      </c>
      <c r="AV2256" s="28">
        <f>Tabela1[[#This Row],[PESO TOTAL]]*Tabela1[[#This Row],[ACABAMENTO]]</f>
        <v>0</v>
      </c>
      <c r="AW2256" s="28">
        <f>Tabela1[[#This Row],[PESO TOTAL]]*Tabela1[[#This Row],[PRONTO ACABADO]]</f>
        <v>0</v>
      </c>
      <c r="AX2256" s="28">
        <f>Tabela1[[#This Row],[PESO TOTAL]]*Tabela1[[#This Row],[EXPEDIÇÃO ]]</f>
        <v>0</v>
      </c>
      <c r="AY2256" s="28" t="str">
        <f>Tabela1[[#This Row],[PEDIDO]]&amp;Tabela1[[#This Row],[PRODUTO]]</f>
        <v/>
      </c>
      <c r="AZ2256" s="44">
        <f>IF(AF2256="",0,IF(ISTEXT(AF2256),H2256*VALUE(SUBSTITUTE(AF2256,"%",""))/100,H2256*AF2256))-Tabela1[[#This Row],[PRONTO ACABADO2]]</f>
        <v>0</v>
      </c>
      <c r="BA2256" s="44">
        <f>IF(AG2256="",0,IF(ISTEXT(AG2256),H2256*VALUE(SUBSTITUTE(AG2256,"%",""))/100,H2256*AG2256))-Tabela1[[#This Row],[PESO EXPEDIDO2]]</f>
        <v>0</v>
      </c>
      <c r="BB2256" s="44">
        <f t="shared" si="306"/>
        <v>0</v>
      </c>
      <c r="BC2256" s="44">
        <f t="shared" si="307"/>
        <v>0</v>
      </c>
      <c r="BD2256" s="44"/>
    </row>
    <row r="2257" spans="1:56" ht="15.75" hidden="1" customHeight="1" x14ac:dyDescent="0.25">
      <c r="A2257" s="6"/>
      <c r="B2257" s="22"/>
      <c r="C2257" s="7"/>
      <c r="D2257" s="46"/>
      <c r="E2257" s="7"/>
      <c r="F2257" s="7"/>
      <c r="G2257" s="44"/>
      <c r="H2257" s="41">
        <f>Tabela1[[#This Row],[PESO UNI]]*Tabela1[[#This Row],[QTE]]</f>
        <v>0</v>
      </c>
      <c r="I2257" s="7"/>
      <c r="J2257" s="8"/>
      <c r="K2257" s="8"/>
      <c r="L2257" s="9"/>
      <c r="M2257" s="10"/>
      <c r="N2257" s="8"/>
      <c r="O2257" s="12"/>
      <c r="P2257" s="13"/>
      <c r="Q2257" s="14">
        <f>Tabela1[[#This Row],[QTDE/ Fabricação]]-Tabela1[[#This Row],[QTE]]</f>
        <v>0</v>
      </c>
      <c r="R2257" s="19">
        <f t="shared" si="302"/>
        <v>0</v>
      </c>
      <c r="S2257" s="19">
        <f t="shared" si="301"/>
        <v>0</v>
      </c>
      <c r="T2257" s="20">
        <f t="shared" si="303"/>
        <v>0</v>
      </c>
      <c r="U2257" s="17">
        <f>IFERROR(SUMIF('LISTA DE EMBARQUE'!B:B,MICRO!E:E,'LISTA DE EMBARQUE'!G:G),"")</f>
        <v>0</v>
      </c>
      <c r="V2257" s="12" t="str">
        <f>IFERROR(VLOOKUP(Tabela1[[#This Row],[COD.MDE]],'LISTA DE EMBARQUE'!B:L,11,0),"")</f>
        <v/>
      </c>
      <c r="W2257" s="13" t="str">
        <f>IFERROR(COUNTIF(#REF!,Tabela1[[#This Row],[Colunas5]]),"")</f>
        <v/>
      </c>
      <c r="X2257" s="14">
        <f>Tabela1[[#This Row],[QIANTIDADE EXPEDIDA]]*Tabela1[[#This Row],[PESO UNI]]</f>
        <v>0</v>
      </c>
      <c r="Y2257" s="14">
        <f t="shared" si="304"/>
        <v>0</v>
      </c>
      <c r="Z2257" s="21">
        <f>Tabela1[[#This Row],[PESO TOTAL]]-Tabela1[[#This Row],[Peso Expedido]]</f>
        <v>0</v>
      </c>
      <c r="AA2257" s="18"/>
      <c r="AB2257" s="40" t="s">
        <v>3204</v>
      </c>
      <c r="AC2257" s="40"/>
      <c r="AD2257" s="40"/>
      <c r="AE2257" s="40"/>
      <c r="AF2257" s="40"/>
      <c r="AG2257" s="40"/>
      <c r="AH2257" s="40"/>
      <c r="AI2257" s="40" t="str">
        <f t="shared" ref="AI2257:AI2320" si="308">IF(Z2257&lt;=0,"ok","")</f>
        <v>ok</v>
      </c>
      <c r="AJ2257"/>
      <c r="AK2257" t="str">
        <f>Tabela1[[#This Row],[Coluna1]]&amp;Tabela1[[#This Row],[PEDIDO]]</f>
        <v/>
      </c>
      <c r="AL2257"/>
      <c r="AM2257"/>
      <c r="AN2257"/>
      <c r="AO2257" t="str">
        <f t="shared" si="305"/>
        <v>/</v>
      </c>
      <c r="AP2257" t="str">
        <f>Tabela1[[#This Row],[TAG]]&amp;Tabela1[[#This Row],[PEDIDO]]&amp;Tabela1[[#This Row],[PRODUTO]]</f>
        <v/>
      </c>
      <c r="AQ2257" s="23" t="str">
        <f>Tabela1[[#This Row],[PRODUTO]]&amp;Tabela1[[#This Row],[TAG]]</f>
        <v/>
      </c>
      <c r="AR2257" s="183">
        <f>Tabela1[[#This Row],[PESO TOTAL]]*Tabela1[[#This Row],[MATÉRIA PRIMA]]</f>
        <v>0</v>
      </c>
      <c r="AS2257" s="28">
        <f>Tabela1[[#This Row],[PESO TOTAL]]*Tabela1[[#This Row],[PREPARAÇÃO ]]</f>
        <v>0</v>
      </c>
      <c r="AT2257" s="28">
        <f>Tabela1[[#This Row],[PESO TOTAL]]*Tabela1[[#This Row],[CALDEIRARIA]]</f>
        <v>0</v>
      </c>
      <c r="AU2257" s="28">
        <f>Tabela1[[#This Row],[PESO TOTAL]]*Tabela1[[#This Row],[SOLDA]]</f>
        <v>0</v>
      </c>
      <c r="AV2257" s="28">
        <f>Tabela1[[#This Row],[PESO TOTAL]]*Tabela1[[#This Row],[ACABAMENTO]]</f>
        <v>0</v>
      </c>
      <c r="AW2257" s="28">
        <f>Tabela1[[#This Row],[PESO TOTAL]]*Tabela1[[#This Row],[PRONTO ACABADO]]</f>
        <v>0</v>
      </c>
      <c r="AX2257" s="28">
        <f>Tabela1[[#This Row],[PESO TOTAL]]*Tabela1[[#This Row],[EXPEDIÇÃO ]]</f>
        <v>0</v>
      </c>
      <c r="AY2257" s="28" t="str">
        <f>Tabela1[[#This Row],[PEDIDO]]&amp;Tabela1[[#This Row],[PRODUTO]]</f>
        <v/>
      </c>
      <c r="AZ2257" s="44">
        <f>IF(AF2257="",0,IF(ISTEXT(AF2257),H2257*VALUE(SUBSTITUTE(AF2257,"%",""))/100,H2257*AF2257))-Tabela1[[#This Row],[PRONTO ACABADO2]]</f>
        <v>0</v>
      </c>
      <c r="BA2257" s="44">
        <f>IF(AG2257="",0,IF(ISTEXT(AG2257),H2257*VALUE(SUBSTITUTE(AG2257,"%",""))/100,H2257*AG2257))-Tabela1[[#This Row],[PESO EXPEDIDO2]]</f>
        <v>0</v>
      </c>
      <c r="BB2257" s="44">
        <f t="shared" si="306"/>
        <v>0</v>
      </c>
      <c r="BC2257" s="44">
        <f t="shared" si="307"/>
        <v>0</v>
      </c>
      <c r="BD2257" s="44"/>
    </row>
    <row r="2258" spans="1:56" ht="15.75" hidden="1" customHeight="1" x14ac:dyDescent="0.25">
      <c r="A2258" s="6"/>
      <c r="B2258" s="22"/>
      <c r="C2258" s="7"/>
      <c r="D2258" s="46"/>
      <c r="E2258" s="7"/>
      <c r="F2258" s="7"/>
      <c r="G2258" s="44"/>
      <c r="H2258" s="41">
        <f>Tabela1[[#This Row],[PESO UNI]]*Tabela1[[#This Row],[QTE]]</f>
        <v>0</v>
      </c>
      <c r="I2258" s="7"/>
      <c r="J2258" s="8"/>
      <c r="K2258" s="8"/>
      <c r="L2258" s="9"/>
      <c r="M2258" s="10"/>
      <c r="N2258" s="8"/>
      <c r="O2258" s="12"/>
      <c r="P2258" s="13"/>
      <c r="Q2258" s="14">
        <f>Tabela1[[#This Row],[QTDE/ Fabricação]]-Tabela1[[#This Row],[QTE]]</f>
        <v>0</v>
      </c>
      <c r="R2258" s="19">
        <f t="shared" si="302"/>
        <v>0</v>
      </c>
      <c r="S2258" s="19">
        <f t="shared" si="301"/>
        <v>0</v>
      </c>
      <c r="T2258" s="20">
        <f t="shared" si="303"/>
        <v>0</v>
      </c>
      <c r="U2258" s="17">
        <f>IFERROR(SUMIF('LISTA DE EMBARQUE'!B:B,MICRO!E:E,'LISTA DE EMBARQUE'!G:G),"")</f>
        <v>0</v>
      </c>
      <c r="V2258" s="12" t="str">
        <f>IFERROR(VLOOKUP(Tabela1[[#This Row],[COD.MDE]],'LISTA DE EMBARQUE'!B:L,11,0),"")</f>
        <v/>
      </c>
      <c r="W2258" s="13" t="str">
        <f>IFERROR(COUNTIF(#REF!,Tabela1[[#This Row],[Colunas5]]),"")</f>
        <v/>
      </c>
      <c r="X2258" s="14">
        <f>Tabela1[[#This Row],[QIANTIDADE EXPEDIDA]]*Tabela1[[#This Row],[PESO UNI]]</f>
        <v>0</v>
      </c>
      <c r="Y2258" s="14">
        <f t="shared" si="304"/>
        <v>0</v>
      </c>
      <c r="Z2258" s="21">
        <f>Tabela1[[#This Row],[PESO TOTAL]]-Tabela1[[#This Row],[Peso Expedido]]</f>
        <v>0</v>
      </c>
      <c r="AA2258" s="18"/>
      <c r="AB2258" s="40" t="s">
        <v>3204</v>
      </c>
      <c r="AC2258" s="40"/>
      <c r="AD2258" s="40"/>
      <c r="AE2258" s="40"/>
      <c r="AF2258" s="40"/>
      <c r="AG2258" s="40"/>
      <c r="AH2258" s="40"/>
      <c r="AI2258" s="40" t="str">
        <f t="shared" si="308"/>
        <v>ok</v>
      </c>
      <c r="AJ2258"/>
      <c r="AK2258" t="str">
        <f>Tabela1[[#This Row],[Coluna1]]&amp;Tabela1[[#This Row],[PEDIDO]]</f>
        <v/>
      </c>
      <c r="AL2258"/>
      <c r="AM2258"/>
      <c r="AN2258"/>
      <c r="AO2258" t="str">
        <f t="shared" si="305"/>
        <v>/</v>
      </c>
      <c r="AP2258" t="str">
        <f>Tabela1[[#This Row],[TAG]]&amp;Tabela1[[#This Row],[PEDIDO]]&amp;Tabela1[[#This Row],[PRODUTO]]</f>
        <v/>
      </c>
      <c r="AQ2258" s="23" t="str">
        <f>Tabela1[[#This Row],[PRODUTO]]&amp;Tabela1[[#This Row],[TAG]]</f>
        <v/>
      </c>
      <c r="AR2258" s="183">
        <f>Tabela1[[#This Row],[PESO TOTAL]]*Tabela1[[#This Row],[MATÉRIA PRIMA]]</f>
        <v>0</v>
      </c>
      <c r="AS2258" s="28">
        <f>Tabela1[[#This Row],[PESO TOTAL]]*Tabela1[[#This Row],[PREPARAÇÃO ]]</f>
        <v>0</v>
      </c>
      <c r="AT2258" s="28">
        <f>Tabela1[[#This Row],[PESO TOTAL]]*Tabela1[[#This Row],[CALDEIRARIA]]</f>
        <v>0</v>
      </c>
      <c r="AU2258" s="28">
        <f>Tabela1[[#This Row],[PESO TOTAL]]*Tabela1[[#This Row],[SOLDA]]</f>
        <v>0</v>
      </c>
      <c r="AV2258" s="28">
        <f>Tabela1[[#This Row],[PESO TOTAL]]*Tabela1[[#This Row],[ACABAMENTO]]</f>
        <v>0</v>
      </c>
      <c r="AW2258" s="28">
        <f>Tabela1[[#This Row],[PESO TOTAL]]*Tabela1[[#This Row],[PRONTO ACABADO]]</f>
        <v>0</v>
      </c>
      <c r="AX2258" s="28">
        <f>Tabela1[[#This Row],[PESO TOTAL]]*Tabela1[[#This Row],[EXPEDIÇÃO ]]</f>
        <v>0</v>
      </c>
      <c r="AY2258" s="28" t="str">
        <f>Tabela1[[#This Row],[PEDIDO]]&amp;Tabela1[[#This Row],[PRODUTO]]</f>
        <v/>
      </c>
      <c r="AZ2258" s="44">
        <f>IF(AF2258="",0,IF(ISTEXT(AF2258),H2258*VALUE(SUBSTITUTE(AF2258,"%",""))/100,H2258*AF2258))-Tabela1[[#This Row],[PRONTO ACABADO2]]</f>
        <v>0</v>
      </c>
      <c r="BA2258" s="44">
        <f>IF(AG2258="",0,IF(ISTEXT(AG2258),H2258*VALUE(SUBSTITUTE(AG2258,"%",""))/100,H2258*AG2258))-Tabela1[[#This Row],[PESO EXPEDIDO2]]</f>
        <v>0</v>
      </c>
      <c r="BB2258" s="44">
        <f t="shared" si="306"/>
        <v>0</v>
      </c>
      <c r="BC2258" s="44">
        <f t="shared" si="307"/>
        <v>0</v>
      </c>
      <c r="BD2258" s="44"/>
    </row>
    <row r="2259" spans="1:56" ht="15.75" hidden="1" customHeight="1" x14ac:dyDescent="0.25">
      <c r="A2259" s="6"/>
      <c r="B2259" s="22"/>
      <c r="C2259" s="7"/>
      <c r="D2259" s="46"/>
      <c r="E2259" s="7"/>
      <c r="F2259" s="7"/>
      <c r="G2259" s="44"/>
      <c r="H2259" s="41">
        <f>Tabela1[[#This Row],[PESO UNI]]*Tabela1[[#This Row],[QTE]]</f>
        <v>0</v>
      </c>
      <c r="I2259" s="7"/>
      <c r="J2259" s="8"/>
      <c r="K2259" s="8"/>
      <c r="L2259" s="9"/>
      <c r="M2259" s="10"/>
      <c r="N2259" s="8"/>
      <c r="O2259" s="12"/>
      <c r="P2259" s="13"/>
      <c r="Q2259" s="14">
        <f>Tabela1[[#This Row],[QTDE/ Fabricação]]-Tabela1[[#This Row],[QTE]]</f>
        <v>0</v>
      </c>
      <c r="R2259" s="19">
        <f t="shared" si="302"/>
        <v>0</v>
      </c>
      <c r="S2259" s="19">
        <f t="shared" si="301"/>
        <v>0</v>
      </c>
      <c r="T2259" s="20">
        <f t="shared" si="303"/>
        <v>0</v>
      </c>
      <c r="U2259" s="17">
        <f>IFERROR(SUMIF('LISTA DE EMBARQUE'!B:B,MICRO!E:E,'LISTA DE EMBARQUE'!G:G),"")</f>
        <v>0</v>
      </c>
      <c r="V2259" s="12" t="str">
        <f>IFERROR(VLOOKUP(Tabela1[[#This Row],[COD.MDE]],'LISTA DE EMBARQUE'!B:L,11,0),"")</f>
        <v/>
      </c>
      <c r="W2259" s="13" t="str">
        <f>IFERROR(COUNTIF(#REF!,Tabela1[[#This Row],[Colunas5]]),"")</f>
        <v/>
      </c>
      <c r="X2259" s="14">
        <f>Tabela1[[#This Row],[QIANTIDADE EXPEDIDA]]*Tabela1[[#This Row],[PESO UNI]]</f>
        <v>0</v>
      </c>
      <c r="Y2259" s="14">
        <f t="shared" si="304"/>
        <v>0</v>
      </c>
      <c r="Z2259" s="21">
        <f>Tabela1[[#This Row],[PESO TOTAL]]-Tabela1[[#This Row],[Peso Expedido]]</f>
        <v>0</v>
      </c>
      <c r="AA2259" s="18"/>
      <c r="AB2259" s="40" t="s">
        <v>3204</v>
      </c>
      <c r="AC2259" s="40"/>
      <c r="AD2259" s="40"/>
      <c r="AE2259" s="40"/>
      <c r="AF2259" s="40"/>
      <c r="AG2259" s="40"/>
      <c r="AH2259" s="40"/>
      <c r="AI2259" s="40" t="str">
        <f t="shared" si="308"/>
        <v>ok</v>
      </c>
      <c r="AJ2259"/>
      <c r="AK2259" t="str">
        <f>Tabela1[[#This Row],[Coluna1]]&amp;Tabela1[[#This Row],[PEDIDO]]</f>
        <v/>
      </c>
      <c r="AL2259"/>
      <c r="AM2259"/>
      <c r="AN2259"/>
      <c r="AO2259" t="str">
        <f t="shared" si="305"/>
        <v>/</v>
      </c>
      <c r="AP2259" t="str">
        <f>Tabela1[[#This Row],[TAG]]&amp;Tabela1[[#This Row],[PEDIDO]]&amp;Tabela1[[#This Row],[PRODUTO]]</f>
        <v/>
      </c>
      <c r="AQ2259" s="23" t="str">
        <f>Tabela1[[#This Row],[PRODUTO]]&amp;Tabela1[[#This Row],[TAG]]</f>
        <v/>
      </c>
      <c r="AR2259" s="183">
        <f>Tabela1[[#This Row],[PESO TOTAL]]*Tabela1[[#This Row],[MATÉRIA PRIMA]]</f>
        <v>0</v>
      </c>
      <c r="AS2259" s="28">
        <f>Tabela1[[#This Row],[PESO TOTAL]]*Tabela1[[#This Row],[PREPARAÇÃO ]]</f>
        <v>0</v>
      </c>
      <c r="AT2259" s="28">
        <f>Tabela1[[#This Row],[PESO TOTAL]]*Tabela1[[#This Row],[CALDEIRARIA]]</f>
        <v>0</v>
      </c>
      <c r="AU2259" s="28">
        <f>Tabela1[[#This Row],[PESO TOTAL]]*Tabela1[[#This Row],[SOLDA]]</f>
        <v>0</v>
      </c>
      <c r="AV2259" s="28">
        <f>Tabela1[[#This Row],[PESO TOTAL]]*Tabela1[[#This Row],[ACABAMENTO]]</f>
        <v>0</v>
      </c>
      <c r="AW2259" s="28">
        <f>Tabela1[[#This Row],[PESO TOTAL]]*Tabela1[[#This Row],[PRONTO ACABADO]]</f>
        <v>0</v>
      </c>
      <c r="AX2259" s="28">
        <f>Tabela1[[#This Row],[PESO TOTAL]]*Tabela1[[#This Row],[EXPEDIÇÃO ]]</f>
        <v>0</v>
      </c>
      <c r="AY2259" s="28" t="str">
        <f>Tabela1[[#This Row],[PEDIDO]]&amp;Tabela1[[#This Row],[PRODUTO]]</f>
        <v/>
      </c>
      <c r="AZ2259" s="44">
        <f>IF(AF2259="",0,IF(ISTEXT(AF2259),H2259*VALUE(SUBSTITUTE(AF2259,"%",""))/100,H2259*AF2259))-Tabela1[[#This Row],[PRONTO ACABADO2]]</f>
        <v>0</v>
      </c>
      <c r="BA2259" s="44">
        <f>IF(AG2259="",0,IF(ISTEXT(AG2259),H2259*VALUE(SUBSTITUTE(AG2259,"%",""))/100,H2259*AG2259))-Tabela1[[#This Row],[PESO EXPEDIDO2]]</f>
        <v>0</v>
      </c>
      <c r="BB2259" s="44">
        <f t="shared" si="306"/>
        <v>0</v>
      </c>
      <c r="BC2259" s="44">
        <f t="shared" si="307"/>
        <v>0</v>
      </c>
      <c r="BD2259" s="44"/>
    </row>
    <row r="2260" spans="1:56" ht="15.75" hidden="1" customHeight="1" x14ac:dyDescent="0.25">
      <c r="A2260" s="6"/>
      <c r="B2260" s="22"/>
      <c r="C2260" s="7"/>
      <c r="D2260" s="46"/>
      <c r="E2260" s="7"/>
      <c r="F2260" s="7"/>
      <c r="G2260" s="44"/>
      <c r="H2260" s="41">
        <f>Tabela1[[#This Row],[PESO UNI]]*Tabela1[[#This Row],[QTE]]</f>
        <v>0</v>
      </c>
      <c r="I2260" s="7"/>
      <c r="J2260" s="8"/>
      <c r="K2260" s="8"/>
      <c r="L2260" s="9"/>
      <c r="M2260" s="10"/>
      <c r="N2260" s="8"/>
      <c r="O2260" s="12"/>
      <c r="P2260" s="13"/>
      <c r="Q2260" s="14">
        <f>Tabela1[[#This Row],[QTDE/ Fabricação]]-Tabela1[[#This Row],[QTE]]</f>
        <v>0</v>
      </c>
      <c r="R2260" s="19">
        <f t="shared" si="302"/>
        <v>0</v>
      </c>
      <c r="S2260" s="19">
        <f t="shared" si="301"/>
        <v>0</v>
      </c>
      <c r="T2260" s="20">
        <f t="shared" si="303"/>
        <v>0</v>
      </c>
      <c r="U2260" s="17">
        <f>IFERROR(SUMIF('LISTA DE EMBARQUE'!B:B,MICRO!E:E,'LISTA DE EMBARQUE'!G:G),"")</f>
        <v>0</v>
      </c>
      <c r="V2260" s="12" t="str">
        <f>IFERROR(VLOOKUP(Tabela1[[#This Row],[COD.MDE]],'LISTA DE EMBARQUE'!B:L,11,0),"")</f>
        <v/>
      </c>
      <c r="W2260" s="13" t="str">
        <f>IFERROR(COUNTIF(#REF!,Tabela1[[#This Row],[Colunas5]]),"")</f>
        <v/>
      </c>
      <c r="X2260" s="14">
        <f>Tabela1[[#This Row],[QIANTIDADE EXPEDIDA]]*Tabela1[[#This Row],[PESO UNI]]</f>
        <v>0</v>
      </c>
      <c r="Y2260" s="14">
        <f t="shared" si="304"/>
        <v>0</v>
      </c>
      <c r="Z2260" s="21">
        <f>Tabela1[[#This Row],[PESO TOTAL]]-Tabela1[[#This Row],[Peso Expedido]]</f>
        <v>0</v>
      </c>
      <c r="AA2260" s="18"/>
      <c r="AB2260" s="40" t="s">
        <v>3204</v>
      </c>
      <c r="AC2260" s="40"/>
      <c r="AD2260" s="40"/>
      <c r="AE2260" s="40"/>
      <c r="AF2260" s="40"/>
      <c r="AG2260" s="40"/>
      <c r="AH2260" s="40"/>
      <c r="AI2260" s="40" t="str">
        <f t="shared" si="308"/>
        <v>ok</v>
      </c>
      <c r="AJ2260"/>
      <c r="AK2260" t="str">
        <f>Tabela1[[#This Row],[Coluna1]]&amp;Tabela1[[#This Row],[PEDIDO]]</f>
        <v/>
      </c>
      <c r="AL2260"/>
      <c r="AM2260"/>
      <c r="AN2260"/>
      <c r="AO2260" t="str">
        <f t="shared" si="305"/>
        <v>/</v>
      </c>
      <c r="AP2260" t="str">
        <f>Tabela1[[#This Row],[TAG]]&amp;Tabela1[[#This Row],[PEDIDO]]&amp;Tabela1[[#This Row],[PRODUTO]]</f>
        <v/>
      </c>
      <c r="AQ2260" s="23" t="str">
        <f>Tabela1[[#This Row],[PRODUTO]]&amp;Tabela1[[#This Row],[TAG]]</f>
        <v/>
      </c>
      <c r="AR2260" s="183">
        <f>Tabela1[[#This Row],[PESO TOTAL]]*Tabela1[[#This Row],[MATÉRIA PRIMA]]</f>
        <v>0</v>
      </c>
      <c r="AS2260" s="28">
        <f>Tabela1[[#This Row],[PESO TOTAL]]*Tabela1[[#This Row],[PREPARAÇÃO ]]</f>
        <v>0</v>
      </c>
      <c r="AT2260" s="28">
        <f>Tabela1[[#This Row],[PESO TOTAL]]*Tabela1[[#This Row],[CALDEIRARIA]]</f>
        <v>0</v>
      </c>
      <c r="AU2260" s="28">
        <f>Tabela1[[#This Row],[PESO TOTAL]]*Tabela1[[#This Row],[SOLDA]]</f>
        <v>0</v>
      </c>
      <c r="AV2260" s="28">
        <f>Tabela1[[#This Row],[PESO TOTAL]]*Tabela1[[#This Row],[ACABAMENTO]]</f>
        <v>0</v>
      </c>
      <c r="AW2260" s="28">
        <f>Tabela1[[#This Row],[PESO TOTAL]]*Tabela1[[#This Row],[PRONTO ACABADO]]</f>
        <v>0</v>
      </c>
      <c r="AX2260" s="28">
        <f>Tabela1[[#This Row],[PESO TOTAL]]*Tabela1[[#This Row],[EXPEDIÇÃO ]]</f>
        <v>0</v>
      </c>
      <c r="AY2260" s="28" t="str">
        <f>Tabela1[[#This Row],[PEDIDO]]&amp;Tabela1[[#This Row],[PRODUTO]]</f>
        <v/>
      </c>
      <c r="AZ2260" s="44">
        <f>IF(AF2260="",0,IF(ISTEXT(AF2260),H2260*VALUE(SUBSTITUTE(AF2260,"%",""))/100,H2260*AF2260))-Tabela1[[#This Row],[PRONTO ACABADO2]]</f>
        <v>0</v>
      </c>
      <c r="BA2260" s="44">
        <f>IF(AG2260="",0,IF(ISTEXT(AG2260),H2260*VALUE(SUBSTITUTE(AG2260,"%",""))/100,H2260*AG2260))-Tabela1[[#This Row],[PESO EXPEDIDO2]]</f>
        <v>0</v>
      </c>
      <c r="BB2260" s="44">
        <f t="shared" si="306"/>
        <v>0</v>
      </c>
      <c r="BC2260" s="44">
        <f t="shared" si="307"/>
        <v>0</v>
      </c>
      <c r="BD2260" s="44"/>
    </row>
    <row r="2261" spans="1:56" ht="15.75" hidden="1" customHeight="1" x14ac:dyDescent="0.25">
      <c r="A2261" s="6"/>
      <c r="B2261" s="22"/>
      <c r="C2261" s="7"/>
      <c r="D2261" s="46"/>
      <c r="E2261" s="7"/>
      <c r="F2261" s="7"/>
      <c r="G2261" s="44"/>
      <c r="H2261" s="41">
        <f>Tabela1[[#This Row],[PESO UNI]]*Tabela1[[#This Row],[QTE]]</f>
        <v>0</v>
      </c>
      <c r="I2261" s="7"/>
      <c r="J2261" s="8"/>
      <c r="K2261" s="8"/>
      <c r="L2261" s="9"/>
      <c r="M2261" s="10"/>
      <c r="N2261" s="8"/>
      <c r="O2261" s="12"/>
      <c r="P2261" s="13"/>
      <c r="Q2261" s="14">
        <f>Tabela1[[#This Row],[QTDE/ Fabricação]]-Tabela1[[#This Row],[QTE]]</f>
        <v>0</v>
      </c>
      <c r="R2261" s="19">
        <f t="shared" si="302"/>
        <v>0</v>
      </c>
      <c r="S2261" s="19">
        <f t="shared" si="301"/>
        <v>0</v>
      </c>
      <c r="T2261" s="20">
        <f t="shared" si="303"/>
        <v>0</v>
      </c>
      <c r="U2261" s="17">
        <f>IFERROR(SUMIF('LISTA DE EMBARQUE'!B:B,MICRO!E:E,'LISTA DE EMBARQUE'!G:G),"")</f>
        <v>0</v>
      </c>
      <c r="V2261" s="12" t="str">
        <f>IFERROR(VLOOKUP(Tabela1[[#This Row],[COD.MDE]],'LISTA DE EMBARQUE'!B:L,11,0),"")</f>
        <v/>
      </c>
      <c r="W2261" s="13" t="str">
        <f>IFERROR(COUNTIF(#REF!,Tabela1[[#This Row],[Colunas5]]),"")</f>
        <v/>
      </c>
      <c r="X2261" s="14">
        <f>Tabela1[[#This Row],[QIANTIDADE EXPEDIDA]]*Tabela1[[#This Row],[PESO UNI]]</f>
        <v>0</v>
      </c>
      <c r="Y2261" s="14">
        <f t="shared" si="304"/>
        <v>0</v>
      </c>
      <c r="Z2261" s="21">
        <f>Tabela1[[#This Row],[PESO TOTAL]]-Tabela1[[#This Row],[Peso Expedido]]</f>
        <v>0</v>
      </c>
      <c r="AA2261" s="18"/>
      <c r="AB2261" s="40" t="s">
        <v>3204</v>
      </c>
      <c r="AC2261" s="40"/>
      <c r="AD2261" s="40"/>
      <c r="AE2261" s="40"/>
      <c r="AF2261" s="40"/>
      <c r="AG2261" s="40"/>
      <c r="AH2261" s="40"/>
      <c r="AI2261" s="40" t="str">
        <f t="shared" si="308"/>
        <v>ok</v>
      </c>
      <c r="AJ2261"/>
      <c r="AK2261" t="str">
        <f>Tabela1[[#This Row],[Coluna1]]&amp;Tabela1[[#This Row],[PEDIDO]]</f>
        <v/>
      </c>
      <c r="AL2261"/>
      <c r="AM2261"/>
      <c r="AN2261"/>
      <c r="AO2261" t="str">
        <f t="shared" si="305"/>
        <v>/</v>
      </c>
      <c r="AP2261" t="str">
        <f>Tabela1[[#This Row],[TAG]]&amp;Tabela1[[#This Row],[PEDIDO]]&amp;Tabela1[[#This Row],[PRODUTO]]</f>
        <v/>
      </c>
      <c r="AQ2261" s="23" t="str">
        <f>Tabela1[[#This Row],[PRODUTO]]&amp;Tabela1[[#This Row],[TAG]]</f>
        <v/>
      </c>
      <c r="AR2261" s="183">
        <f>Tabela1[[#This Row],[PESO TOTAL]]*Tabela1[[#This Row],[MATÉRIA PRIMA]]</f>
        <v>0</v>
      </c>
      <c r="AS2261" s="28">
        <f>Tabela1[[#This Row],[PESO TOTAL]]*Tabela1[[#This Row],[PREPARAÇÃO ]]</f>
        <v>0</v>
      </c>
      <c r="AT2261" s="28">
        <f>Tabela1[[#This Row],[PESO TOTAL]]*Tabela1[[#This Row],[CALDEIRARIA]]</f>
        <v>0</v>
      </c>
      <c r="AU2261" s="28">
        <f>Tabela1[[#This Row],[PESO TOTAL]]*Tabela1[[#This Row],[SOLDA]]</f>
        <v>0</v>
      </c>
      <c r="AV2261" s="28">
        <f>Tabela1[[#This Row],[PESO TOTAL]]*Tabela1[[#This Row],[ACABAMENTO]]</f>
        <v>0</v>
      </c>
      <c r="AW2261" s="28">
        <f>Tabela1[[#This Row],[PESO TOTAL]]*Tabela1[[#This Row],[PRONTO ACABADO]]</f>
        <v>0</v>
      </c>
      <c r="AX2261" s="28">
        <f>Tabela1[[#This Row],[PESO TOTAL]]*Tabela1[[#This Row],[EXPEDIÇÃO ]]</f>
        <v>0</v>
      </c>
      <c r="AY2261" s="28" t="str">
        <f>Tabela1[[#This Row],[PEDIDO]]&amp;Tabela1[[#This Row],[PRODUTO]]</f>
        <v/>
      </c>
      <c r="AZ2261" s="44">
        <f>IF(AF2261="",0,IF(ISTEXT(AF2261),H2261*VALUE(SUBSTITUTE(AF2261,"%",""))/100,H2261*AF2261))-Tabela1[[#This Row],[PRONTO ACABADO2]]</f>
        <v>0</v>
      </c>
      <c r="BA2261" s="44">
        <f>IF(AG2261="",0,IF(ISTEXT(AG2261),H2261*VALUE(SUBSTITUTE(AG2261,"%",""))/100,H2261*AG2261))-Tabela1[[#This Row],[PESO EXPEDIDO2]]</f>
        <v>0</v>
      </c>
      <c r="BB2261" s="44">
        <f t="shared" si="306"/>
        <v>0</v>
      </c>
      <c r="BC2261" s="44">
        <f t="shared" si="307"/>
        <v>0</v>
      </c>
      <c r="BD2261" s="44"/>
    </row>
    <row r="2262" spans="1:56" ht="15.75" hidden="1" customHeight="1" x14ac:dyDescent="0.25">
      <c r="A2262" s="6"/>
      <c r="B2262" s="22"/>
      <c r="C2262" s="7"/>
      <c r="D2262" s="46"/>
      <c r="E2262" s="7"/>
      <c r="F2262" s="7"/>
      <c r="G2262" s="44"/>
      <c r="H2262" s="41">
        <f>Tabela1[[#This Row],[PESO UNI]]*Tabela1[[#This Row],[QTE]]</f>
        <v>0</v>
      </c>
      <c r="I2262" s="7"/>
      <c r="J2262" s="8"/>
      <c r="K2262" s="8"/>
      <c r="L2262" s="9"/>
      <c r="M2262" s="10"/>
      <c r="N2262" s="8"/>
      <c r="O2262" s="12"/>
      <c r="P2262" s="13"/>
      <c r="Q2262" s="14">
        <f>Tabela1[[#This Row],[QTDE/ Fabricação]]-Tabela1[[#This Row],[QTE]]</f>
        <v>0</v>
      </c>
      <c r="R2262" s="19">
        <f t="shared" si="302"/>
        <v>0</v>
      </c>
      <c r="S2262" s="19">
        <f t="shared" si="301"/>
        <v>0</v>
      </c>
      <c r="T2262" s="20">
        <f t="shared" si="303"/>
        <v>0</v>
      </c>
      <c r="U2262" s="17">
        <f>IFERROR(SUMIF('LISTA DE EMBARQUE'!B:B,MICRO!E:E,'LISTA DE EMBARQUE'!G:G),"")</f>
        <v>0</v>
      </c>
      <c r="V2262" s="12" t="str">
        <f>IFERROR(VLOOKUP(Tabela1[[#This Row],[COD.MDE]],'LISTA DE EMBARQUE'!B:L,11,0),"")</f>
        <v/>
      </c>
      <c r="W2262" s="13" t="str">
        <f>IFERROR(COUNTIF(#REF!,Tabela1[[#This Row],[Colunas5]]),"")</f>
        <v/>
      </c>
      <c r="X2262" s="14">
        <f>Tabela1[[#This Row],[QIANTIDADE EXPEDIDA]]*Tabela1[[#This Row],[PESO UNI]]</f>
        <v>0</v>
      </c>
      <c r="Y2262" s="14">
        <f t="shared" si="304"/>
        <v>0</v>
      </c>
      <c r="Z2262" s="21">
        <f>Tabela1[[#This Row],[PESO TOTAL]]-Tabela1[[#This Row],[Peso Expedido]]</f>
        <v>0</v>
      </c>
      <c r="AA2262" s="18"/>
      <c r="AB2262" s="40" t="s">
        <v>3204</v>
      </c>
      <c r="AC2262" s="40"/>
      <c r="AD2262" s="40"/>
      <c r="AE2262" s="40"/>
      <c r="AF2262" s="40"/>
      <c r="AG2262" s="40"/>
      <c r="AH2262" s="40"/>
      <c r="AI2262" s="40" t="str">
        <f t="shared" si="308"/>
        <v>ok</v>
      </c>
      <c r="AJ2262"/>
      <c r="AK2262" t="str">
        <f>Tabela1[[#This Row],[Coluna1]]&amp;Tabela1[[#This Row],[PEDIDO]]</f>
        <v/>
      </c>
      <c r="AL2262"/>
      <c r="AM2262"/>
      <c r="AN2262"/>
      <c r="AO2262" t="str">
        <f t="shared" si="305"/>
        <v>/</v>
      </c>
      <c r="AP2262" t="str">
        <f>Tabela1[[#This Row],[TAG]]&amp;Tabela1[[#This Row],[PEDIDO]]&amp;Tabela1[[#This Row],[PRODUTO]]</f>
        <v/>
      </c>
      <c r="AQ2262" s="23" t="str">
        <f>Tabela1[[#This Row],[PRODUTO]]&amp;Tabela1[[#This Row],[TAG]]</f>
        <v/>
      </c>
      <c r="AR2262" s="183">
        <f>Tabela1[[#This Row],[PESO TOTAL]]*Tabela1[[#This Row],[MATÉRIA PRIMA]]</f>
        <v>0</v>
      </c>
      <c r="AS2262" s="28">
        <f>Tabela1[[#This Row],[PESO TOTAL]]*Tabela1[[#This Row],[PREPARAÇÃO ]]</f>
        <v>0</v>
      </c>
      <c r="AT2262" s="28">
        <f>Tabela1[[#This Row],[PESO TOTAL]]*Tabela1[[#This Row],[CALDEIRARIA]]</f>
        <v>0</v>
      </c>
      <c r="AU2262" s="28">
        <f>Tabela1[[#This Row],[PESO TOTAL]]*Tabela1[[#This Row],[SOLDA]]</f>
        <v>0</v>
      </c>
      <c r="AV2262" s="28">
        <f>Tabela1[[#This Row],[PESO TOTAL]]*Tabela1[[#This Row],[ACABAMENTO]]</f>
        <v>0</v>
      </c>
      <c r="AW2262" s="28">
        <f>Tabela1[[#This Row],[PESO TOTAL]]*Tabela1[[#This Row],[PRONTO ACABADO]]</f>
        <v>0</v>
      </c>
      <c r="AX2262" s="28">
        <f>Tabela1[[#This Row],[PESO TOTAL]]*Tabela1[[#This Row],[EXPEDIÇÃO ]]</f>
        <v>0</v>
      </c>
      <c r="AY2262" s="28" t="str">
        <f>Tabela1[[#This Row],[PEDIDO]]&amp;Tabela1[[#This Row],[PRODUTO]]</f>
        <v/>
      </c>
      <c r="AZ2262" s="44">
        <f>IF(AF2262="",0,IF(ISTEXT(AF2262),H2262*VALUE(SUBSTITUTE(AF2262,"%",""))/100,H2262*AF2262))-Tabela1[[#This Row],[PRONTO ACABADO2]]</f>
        <v>0</v>
      </c>
      <c r="BA2262" s="44">
        <f>IF(AG2262="",0,IF(ISTEXT(AG2262),H2262*VALUE(SUBSTITUTE(AG2262,"%",""))/100,H2262*AG2262))-Tabela1[[#This Row],[PESO EXPEDIDO2]]</f>
        <v>0</v>
      </c>
      <c r="BB2262" s="44">
        <f t="shared" si="306"/>
        <v>0</v>
      </c>
      <c r="BC2262" s="44">
        <f t="shared" si="307"/>
        <v>0</v>
      </c>
      <c r="BD2262" s="44"/>
    </row>
    <row r="2263" spans="1:56" ht="15.75" hidden="1" customHeight="1" x14ac:dyDescent="0.25">
      <c r="A2263" s="6"/>
      <c r="B2263" s="22"/>
      <c r="C2263" s="7"/>
      <c r="D2263" s="46"/>
      <c r="E2263" s="7"/>
      <c r="F2263" s="7"/>
      <c r="G2263" s="44"/>
      <c r="H2263" s="41">
        <f>Tabela1[[#This Row],[PESO UNI]]*Tabela1[[#This Row],[QTE]]</f>
        <v>0</v>
      </c>
      <c r="I2263" s="7"/>
      <c r="J2263" s="8"/>
      <c r="K2263" s="8"/>
      <c r="L2263" s="9"/>
      <c r="M2263" s="10"/>
      <c r="N2263" s="8"/>
      <c r="O2263" s="12"/>
      <c r="P2263" s="13"/>
      <c r="Q2263" s="14">
        <f>Tabela1[[#This Row],[QTDE/ Fabricação]]-Tabela1[[#This Row],[QTE]]</f>
        <v>0</v>
      </c>
      <c r="R2263" s="19">
        <f t="shared" si="302"/>
        <v>0</v>
      </c>
      <c r="S2263" s="19">
        <f t="shared" si="301"/>
        <v>0</v>
      </c>
      <c r="T2263" s="20">
        <f t="shared" si="303"/>
        <v>0</v>
      </c>
      <c r="U2263" s="17">
        <f>IFERROR(SUMIF('LISTA DE EMBARQUE'!B:B,MICRO!E:E,'LISTA DE EMBARQUE'!G:G),"")</f>
        <v>0</v>
      </c>
      <c r="V2263" s="12" t="str">
        <f>IFERROR(VLOOKUP(Tabela1[[#This Row],[COD.MDE]],'LISTA DE EMBARQUE'!B:L,11,0),"")</f>
        <v/>
      </c>
      <c r="W2263" s="13" t="str">
        <f>IFERROR(COUNTIF(#REF!,Tabela1[[#This Row],[Colunas5]]),"")</f>
        <v/>
      </c>
      <c r="X2263" s="14">
        <f>Tabela1[[#This Row],[QIANTIDADE EXPEDIDA]]*Tabela1[[#This Row],[PESO UNI]]</f>
        <v>0</v>
      </c>
      <c r="Y2263" s="14">
        <f t="shared" si="304"/>
        <v>0</v>
      </c>
      <c r="Z2263" s="21">
        <f>Tabela1[[#This Row],[PESO TOTAL]]-Tabela1[[#This Row],[Peso Expedido]]</f>
        <v>0</v>
      </c>
      <c r="AA2263" s="18"/>
      <c r="AB2263" s="40" t="s">
        <v>3204</v>
      </c>
      <c r="AC2263" s="40"/>
      <c r="AD2263" s="40"/>
      <c r="AE2263" s="40"/>
      <c r="AF2263" s="40"/>
      <c r="AG2263" s="40"/>
      <c r="AH2263" s="40"/>
      <c r="AI2263" s="40" t="str">
        <f t="shared" si="308"/>
        <v>ok</v>
      </c>
      <c r="AJ2263"/>
      <c r="AK2263" t="str">
        <f>Tabela1[[#This Row],[Coluna1]]&amp;Tabela1[[#This Row],[PEDIDO]]</f>
        <v/>
      </c>
      <c r="AL2263"/>
      <c r="AM2263"/>
      <c r="AN2263"/>
      <c r="AO2263" t="str">
        <f t="shared" si="305"/>
        <v>/</v>
      </c>
      <c r="AP2263" t="str">
        <f>Tabela1[[#This Row],[TAG]]&amp;Tabela1[[#This Row],[PEDIDO]]&amp;Tabela1[[#This Row],[PRODUTO]]</f>
        <v/>
      </c>
      <c r="AQ2263" s="23" t="str">
        <f>Tabela1[[#This Row],[PRODUTO]]&amp;Tabela1[[#This Row],[TAG]]</f>
        <v/>
      </c>
      <c r="AR2263" s="183">
        <f>Tabela1[[#This Row],[PESO TOTAL]]*Tabela1[[#This Row],[MATÉRIA PRIMA]]</f>
        <v>0</v>
      </c>
      <c r="AS2263" s="28">
        <f>Tabela1[[#This Row],[PESO TOTAL]]*Tabela1[[#This Row],[PREPARAÇÃO ]]</f>
        <v>0</v>
      </c>
      <c r="AT2263" s="28">
        <f>Tabela1[[#This Row],[PESO TOTAL]]*Tabela1[[#This Row],[CALDEIRARIA]]</f>
        <v>0</v>
      </c>
      <c r="AU2263" s="28">
        <f>Tabela1[[#This Row],[PESO TOTAL]]*Tabela1[[#This Row],[SOLDA]]</f>
        <v>0</v>
      </c>
      <c r="AV2263" s="28">
        <f>Tabela1[[#This Row],[PESO TOTAL]]*Tabela1[[#This Row],[ACABAMENTO]]</f>
        <v>0</v>
      </c>
      <c r="AW2263" s="28">
        <f>Tabela1[[#This Row],[PESO TOTAL]]*Tabela1[[#This Row],[PRONTO ACABADO]]</f>
        <v>0</v>
      </c>
      <c r="AX2263" s="28">
        <f>Tabela1[[#This Row],[PESO TOTAL]]*Tabela1[[#This Row],[EXPEDIÇÃO ]]</f>
        <v>0</v>
      </c>
      <c r="AY2263" s="28" t="str">
        <f>Tabela1[[#This Row],[PEDIDO]]&amp;Tabela1[[#This Row],[PRODUTO]]</f>
        <v/>
      </c>
      <c r="AZ2263" s="44">
        <f>IF(AF2263="",0,IF(ISTEXT(AF2263),H2263*VALUE(SUBSTITUTE(AF2263,"%",""))/100,H2263*AF2263))-Tabela1[[#This Row],[PRONTO ACABADO2]]</f>
        <v>0</v>
      </c>
      <c r="BA2263" s="44">
        <f>IF(AG2263="",0,IF(ISTEXT(AG2263),H2263*VALUE(SUBSTITUTE(AG2263,"%",""))/100,H2263*AG2263))-Tabela1[[#This Row],[PESO EXPEDIDO2]]</f>
        <v>0</v>
      </c>
      <c r="BB2263" s="44">
        <f t="shared" si="306"/>
        <v>0</v>
      </c>
      <c r="BC2263" s="44">
        <f t="shared" si="307"/>
        <v>0</v>
      </c>
      <c r="BD2263" s="44"/>
    </row>
    <row r="2264" spans="1:56" ht="15.75" hidden="1" customHeight="1" x14ac:dyDescent="0.25">
      <c r="A2264" s="6"/>
      <c r="B2264" s="22"/>
      <c r="C2264" s="7"/>
      <c r="D2264" s="46"/>
      <c r="E2264" s="7"/>
      <c r="F2264" s="7"/>
      <c r="G2264" s="44"/>
      <c r="H2264" s="41">
        <f>Tabela1[[#This Row],[PESO UNI]]*Tabela1[[#This Row],[QTE]]</f>
        <v>0</v>
      </c>
      <c r="I2264" s="7"/>
      <c r="J2264" s="8"/>
      <c r="K2264" s="8"/>
      <c r="L2264" s="9"/>
      <c r="M2264" s="10"/>
      <c r="N2264" s="8"/>
      <c r="O2264" s="12"/>
      <c r="P2264" s="13"/>
      <c r="Q2264" s="14">
        <f>Tabela1[[#This Row],[QTDE/ Fabricação]]-Tabela1[[#This Row],[QTE]]</f>
        <v>0</v>
      </c>
      <c r="R2264" s="19">
        <f t="shared" si="302"/>
        <v>0</v>
      </c>
      <c r="S2264" s="19">
        <f t="shared" si="301"/>
        <v>0</v>
      </c>
      <c r="T2264" s="20">
        <f t="shared" si="303"/>
        <v>0</v>
      </c>
      <c r="U2264" s="17">
        <f>IFERROR(SUMIF('LISTA DE EMBARQUE'!B:B,MICRO!E:E,'LISTA DE EMBARQUE'!G:G),"")</f>
        <v>0</v>
      </c>
      <c r="V2264" s="12" t="str">
        <f>IFERROR(VLOOKUP(Tabela1[[#This Row],[COD.MDE]],'LISTA DE EMBARQUE'!B:L,11,0),"")</f>
        <v/>
      </c>
      <c r="W2264" s="13" t="str">
        <f>IFERROR(COUNTIF(#REF!,Tabela1[[#This Row],[Colunas5]]),"")</f>
        <v/>
      </c>
      <c r="X2264" s="14">
        <f>Tabela1[[#This Row],[QIANTIDADE EXPEDIDA]]*Tabela1[[#This Row],[PESO UNI]]</f>
        <v>0</v>
      </c>
      <c r="Y2264" s="14">
        <f t="shared" si="304"/>
        <v>0</v>
      </c>
      <c r="Z2264" s="21">
        <f>Tabela1[[#This Row],[PESO TOTAL]]-Tabela1[[#This Row],[Peso Expedido]]</f>
        <v>0</v>
      </c>
      <c r="AA2264" s="18"/>
      <c r="AB2264" s="40" t="s">
        <v>3204</v>
      </c>
      <c r="AC2264" s="40"/>
      <c r="AD2264" s="40"/>
      <c r="AE2264" s="40"/>
      <c r="AF2264" s="40"/>
      <c r="AG2264" s="40"/>
      <c r="AH2264" s="40"/>
      <c r="AI2264" s="40" t="str">
        <f t="shared" si="308"/>
        <v>ok</v>
      </c>
      <c r="AJ2264"/>
      <c r="AK2264" t="str">
        <f>Tabela1[[#This Row],[Coluna1]]&amp;Tabela1[[#This Row],[PEDIDO]]</f>
        <v/>
      </c>
      <c r="AL2264"/>
      <c r="AM2264"/>
      <c r="AN2264"/>
      <c r="AO2264" t="str">
        <f t="shared" si="305"/>
        <v>/</v>
      </c>
      <c r="AP2264" t="str">
        <f>Tabela1[[#This Row],[TAG]]&amp;Tabela1[[#This Row],[PEDIDO]]&amp;Tabela1[[#This Row],[PRODUTO]]</f>
        <v/>
      </c>
      <c r="AQ2264" s="23" t="str">
        <f>Tabela1[[#This Row],[PRODUTO]]&amp;Tabela1[[#This Row],[TAG]]</f>
        <v/>
      </c>
      <c r="AR2264" s="183">
        <f>Tabela1[[#This Row],[PESO TOTAL]]*Tabela1[[#This Row],[MATÉRIA PRIMA]]</f>
        <v>0</v>
      </c>
      <c r="AS2264" s="28">
        <f>Tabela1[[#This Row],[PESO TOTAL]]*Tabela1[[#This Row],[PREPARAÇÃO ]]</f>
        <v>0</v>
      </c>
      <c r="AT2264" s="28">
        <f>Tabela1[[#This Row],[PESO TOTAL]]*Tabela1[[#This Row],[CALDEIRARIA]]</f>
        <v>0</v>
      </c>
      <c r="AU2264" s="28">
        <f>Tabela1[[#This Row],[PESO TOTAL]]*Tabela1[[#This Row],[SOLDA]]</f>
        <v>0</v>
      </c>
      <c r="AV2264" s="28">
        <f>Tabela1[[#This Row],[PESO TOTAL]]*Tabela1[[#This Row],[ACABAMENTO]]</f>
        <v>0</v>
      </c>
      <c r="AW2264" s="28">
        <f>Tabela1[[#This Row],[PESO TOTAL]]*Tabela1[[#This Row],[PRONTO ACABADO]]</f>
        <v>0</v>
      </c>
      <c r="AX2264" s="28">
        <f>Tabela1[[#This Row],[PESO TOTAL]]*Tabela1[[#This Row],[EXPEDIÇÃO ]]</f>
        <v>0</v>
      </c>
      <c r="AY2264" s="28" t="str">
        <f>Tabela1[[#This Row],[PEDIDO]]&amp;Tabela1[[#This Row],[PRODUTO]]</f>
        <v/>
      </c>
      <c r="AZ2264" s="44">
        <f>IF(AF2264="",0,IF(ISTEXT(AF2264),H2264*VALUE(SUBSTITUTE(AF2264,"%",""))/100,H2264*AF2264))-Tabela1[[#This Row],[PRONTO ACABADO2]]</f>
        <v>0</v>
      </c>
      <c r="BA2264" s="44">
        <f>IF(AG2264="",0,IF(ISTEXT(AG2264),H2264*VALUE(SUBSTITUTE(AG2264,"%",""))/100,H2264*AG2264))-Tabela1[[#This Row],[PESO EXPEDIDO2]]</f>
        <v>0</v>
      </c>
      <c r="BB2264" s="44">
        <f t="shared" si="306"/>
        <v>0</v>
      </c>
      <c r="BC2264" s="44">
        <f t="shared" si="307"/>
        <v>0</v>
      </c>
      <c r="BD2264" s="44"/>
    </row>
    <row r="2265" spans="1:56" ht="15.75" hidden="1" customHeight="1" x14ac:dyDescent="0.25">
      <c r="A2265" s="6"/>
      <c r="B2265" s="22"/>
      <c r="C2265" s="7"/>
      <c r="D2265" s="46"/>
      <c r="E2265" s="7"/>
      <c r="F2265" s="7"/>
      <c r="G2265" s="44"/>
      <c r="H2265" s="41">
        <f>Tabela1[[#This Row],[PESO UNI]]*Tabela1[[#This Row],[QTE]]</f>
        <v>0</v>
      </c>
      <c r="I2265" s="7"/>
      <c r="J2265" s="8"/>
      <c r="K2265" s="8"/>
      <c r="L2265" s="9"/>
      <c r="M2265" s="10"/>
      <c r="N2265" s="8"/>
      <c r="O2265" s="12"/>
      <c r="P2265" s="13"/>
      <c r="Q2265" s="14">
        <f>Tabela1[[#This Row],[QTDE/ Fabricação]]-Tabela1[[#This Row],[QTE]]</f>
        <v>0</v>
      </c>
      <c r="R2265" s="19">
        <f t="shared" si="302"/>
        <v>0</v>
      </c>
      <c r="S2265" s="19">
        <f t="shared" si="301"/>
        <v>0</v>
      </c>
      <c r="T2265" s="20">
        <f t="shared" si="303"/>
        <v>0</v>
      </c>
      <c r="U2265" s="17">
        <f>IFERROR(SUMIF('LISTA DE EMBARQUE'!B:B,MICRO!E:E,'LISTA DE EMBARQUE'!G:G),"")</f>
        <v>0</v>
      </c>
      <c r="V2265" s="12" t="str">
        <f>IFERROR(VLOOKUP(Tabela1[[#This Row],[COD.MDE]],'LISTA DE EMBARQUE'!B:L,11,0),"")</f>
        <v/>
      </c>
      <c r="W2265" s="13" t="str">
        <f>IFERROR(COUNTIF(#REF!,Tabela1[[#This Row],[Colunas5]]),"")</f>
        <v/>
      </c>
      <c r="X2265" s="14">
        <f>Tabela1[[#This Row],[QIANTIDADE EXPEDIDA]]*Tabela1[[#This Row],[PESO UNI]]</f>
        <v>0</v>
      </c>
      <c r="Y2265" s="14">
        <f t="shared" si="304"/>
        <v>0</v>
      </c>
      <c r="Z2265" s="21">
        <f>Tabela1[[#This Row],[PESO TOTAL]]-Tabela1[[#This Row],[Peso Expedido]]</f>
        <v>0</v>
      </c>
      <c r="AA2265" s="18"/>
      <c r="AB2265" s="40" t="s">
        <v>3204</v>
      </c>
      <c r="AC2265" s="40"/>
      <c r="AD2265" s="40"/>
      <c r="AE2265" s="40"/>
      <c r="AF2265" s="40"/>
      <c r="AG2265" s="40"/>
      <c r="AH2265" s="40"/>
      <c r="AI2265" s="40" t="str">
        <f t="shared" si="308"/>
        <v>ok</v>
      </c>
      <c r="AJ2265"/>
      <c r="AK2265" t="str">
        <f>Tabela1[[#This Row],[Coluna1]]&amp;Tabela1[[#This Row],[PEDIDO]]</f>
        <v/>
      </c>
      <c r="AL2265"/>
      <c r="AM2265"/>
      <c r="AN2265"/>
      <c r="AO2265" t="str">
        <f t="shared" si="305"/>
        <v>/</v>
      </c>
      <c r="AP2265" t="str">
        <f>Tabela1[[#This Row],[TAG]]&amp;Tabela1[[#This Row],[PEDIDO]]&amp;Tabela1[[#This Row],[PRODUTO]]</f>
        <v/>
      </c>
      <c r="AQ2265" s="23" t="str">
        <f>Tabela1[[#This Row],[PRODUTO]]&amp;Tabela1[[#This Row],[TAG]]</f>
        <v/>
      </c>
      <c r="AR2265" s="183">
        <f>Tabela1[[#This Row],[PESO TOTAL]]*Tabela1[[#This Row],[MATÉRIA PRIMA]]</f>
        <v>0</v>
      </c>
      <c r="AS2265" s="28">
        <f>Tabela1[[#This Row],[PESO TOTAL]]*Tabela1[[#This Row],[PREPARAÇÃO ]]</f>
        <v>0</v>
      </c>
      <c r="AT2265" s="28">
        <f>Tabela1[[#This Row],[PESO TOTAL]]*Tabela1[[#This Row],[CALDEIRARIA]]</f>
        <v>0</v>
      </c>
      <c r="AU2265" s="28">
        <f>Tabela1[[#This Row],[PESO TOTAL]]*Tabela1[[#This Row],[SOLDA]]</f>
        <v>0</v>
      </c>
      <c r="AV2265" s="28">
        <f>Tabela1[[#This Row],[PESO TOTAL]]*Tabela1[[#This Row],[ACABAMENTO]]</f>
        <v>0</v>
      </c>
      <c r="AW2265" s="28">
        <f>Tabela1[[#This Row],[PESO TOTAL]]*Tabela1[[#This Row],[PRONTO ACABADO]]</f>
        <v>0</v>
      </c>
      <c r="AX2265" s="28">
        <f>Tabela1[[#This Row],[PESO TOTAL]]*Tabela1[[#This Row],[EXPEDIÇÃO ]]</f>
        <v>0</v>
      </c>
      <c r="AY2265" s="28" t="str">
        <f>Tabela1[[#This Row],[PEDIDO]]&amp;Tabela1[[#This Row],[PRODUTO]]</f>
        <v/>
      </c>
      <c r="AZ2265" s="44">
        <f>IF(AF2265="",0,IF(ISTEXT(AF2265),H2265*VALUE(SUBSTITUTE(AF2265,"%",""))/100,H2265*AF2265))-Tabela1[[#This Row],[PRONTO ACABADO2]]</f>
        <v>0</v>
      </c>
      <c r="BA2265" s="44">
        <f>IF(AG2265="",0,IF(ISTEXT(AG2265),H2265*VALUE(SUBSTITUTE(AG2265,"%",""))/100,H2265*AG2265))-Tabela1[[#This Row],[PESO EXPEDIDO2]]</f>
        <v>0</v>
      </c>
      <c r="BB2265" s="44">
        <f t="shared" si="306"/>
        <v>0</v>
      </c>
      <c r="BC2265" s="44">
        <f t="shared" si="307"/>
        <v>0</v>
      </c>
      <c r="BD2265" s="44"/>
    </row>
    <row r="2266" spans="1:56" ht="15.75" hidden="1" customHeight="1" x14ac:dyDescent="0.25">
      <c r="A2266" s="6"/>
      <c r="B2266" s="22"/>
      <c r="C2266" s="7"/>
      <c r="D2266" s="46"/>
      <c r="E2266" s="7"/>
      <c r="F2266" s="7"/>
      <c r="G2266" s="44"/>
      <c r="H2266" s="41">
        <f>Tabela1[[#This Row],[PESO UNI]]*Tabela1[[#This Row],[QTE]]</f>
        <v>0</v>
      </c>
      <c r="I2266" s="7"/>
      <c r="J2266" s="8"/>
      <c r="K2266" s="8"/>
      <c r="L2266" s="9"/>
      <c r="M2266" s="10"/>
      <c r="N2266" s="8"/>
      <c r="O2266" s="12"/>
      <c r="P2266" s="13"/>
      <c r="Q2266" s="14">
        <f>Tabela1[[#This Row],[QTDE/ Fabricação]]-Tabela1[[#This Row],[QTE]]</f>
        <v>0</v>
      </c>
      <c r="R2266" s="19">
        <f t="shared" si="302"/>
        <v>0</v>
      </c>
      <c r="S2266" s="19">
        <f t="shared" si="301"/>
        <v>0</v>
      </c>
      <c r="T2266" s="20">
        <f t="shared" si="303"/>
        <v>0</v>
      </c>
      <c r="U2266" s="17">
        <f>IFERROR(SUMIF('LISTA DE EMBARQUE'!B:B,MICRO!E:E,'LISTA DE EMBARQUE'!G:G),"")</f>
        <v>0</v>
      </c>
      <c r="V2266" s="12" t="str">
        <f>IFERROR(VLOOKUP(Tabela1[[#This Row],[COD.MDE]],'LISTA DE EMBARQUE'!B:L,11,0),"")</f>
        <v/>
      </c>
      <c r="W2266" s="13" t="str">
        <f>IFERROR(COUNTIF(#REF!,Tabela1[[#This Row],[Colunas5]]),"")</f>
        <v/>
      </c>
      <c r="X2266" s="14">
        <f>Tabela1[[#This Row],[QIANTIDADE EXPEDIDA]]*Tabela1[[#This Row],[PESO UNI]]</f>
        <v>0</v>
      </c>
      <c r="Y2266" s="14">
        <f t="shared" si="304"/>
        <v>0</v>
      </c>
      <c r="Z2266" s="21">
        <f>Tabela1[[#This Row],[PESO TOTAL]]-Tabela1[[#This Row],[Peso Expedido]]</f>
        <v>0</v>
      </c>
      <c r="AA2266" s="18"/>
      <c r="AB2266" s="40" t="s">
        <v>3204</v>
      </c>
      <c r="AC2266" s="40"/>
      <c r="AD2266" s="40"/>
      <c r="AE2266" s="40"/>
      <c r="AF2266" s="40"/>
      <c r="AG2266" s="40"/>
      <c r="AH2266" s="40"/>
      <c r="AI2266" s="40" t="str">
        <f t="shared" si="308"/>
        <v>ok</v>
      </c>
      <c r="AJ2266"/>
      <c r="AK2266" t="str">
        <f>Tabela1[[#This Row],[Coluna1]]&amp;Tabela1[[#This Row],[PEDIDO]]</f>
        <v/>
      </c>
      <c r="AL2266"/>
      <c r="AM2266"/>
      <c r="AN2266"/>
      <c r="AO2266" t="str">
        <f t="shared" si="305"/>
        <v>/</v>
      </c>
      <c r="AP2266" t="str">
        <f>Tabela1[[#This Row],[TAG]]&amp;Tabela1[[#This Row],[PEDIDO]]&amp;Tabela1[[#This Row],[PRODUTO]]</f>
        <v/>
      </c>
      <c r="AQ2266" s="23" t="str">
        <f>Tabela1[[#This Row],[PRODUTO]]&amp;Tabela1[[#This Row],[TAG]]</f>
        <v/>
      </c>
      <c r="AR2266" s="183">
        <f>Tabela1[[#This Row],[PESO TOTAL]]*Tabela1[[#This Row],[MATÉRIA PRIMA]]</f>
        <v>0</v>
      </c>
      <c r="AS2266" s="28">
        <f>Tabela1[[#This Row],[PESO TOTAL]]*Tabela1[[#This Row],[PREPARAÇÃO ]]</f>
        <v>0</v>
      </c>
      <c r="AT2266" s="28">
        <f>Tabela1[[#This Row],[PESO TOTAL]]*Tabela1[[#This Row],[CALDEIRARIA]]</f>
        <v>0</v>
      </c>
      <c r="AU2266" s="28">
        <f>Tabela1[[#This Row],[PESO TOTAL]]*Tabela1[[#This Row],[SOLDA]]</f>
        <v>0</v>
      </c>
      <c r="AV2266" s="28">
        <f>Tabela1[[#This Row],[PESO TOTAL]]*Tabela1[[#This Row],[ACABAMENTO]]</f>
        <v>0</v>
      </c>
      <c r="AW2266" s="28">
        <f>Tabela1[[#This Row],[PESO TOTAL]]*Tabela1[[#This Row],[PRONTO ACABADO]]</f>
        <v>0</v>
      </c>
      <c r="AX2266" s="28">
        <f>Tabela1[[#This Row],[PESO TOTAL]]*Tabela1[[#This Row],[EXPEDIÇÃO ]]</f>
        <v>0</v>
      </c>
      <c r="AY2266" s="28" t="str">
        <f>Tabela1[[#This Row],[PEDIDO]]&amp;Tabela1[[#This Row],[PRODUTO]]</f>
        <v/>
      </c>
      <c r="AZ2266" s="44">
        <f>IF(AF2266="",0,IF(ISTEXT(AF2266),H2266*VALUE(SUBSTITUTE(AF2266,"%",""))/100,H2266*AF2266))-Tabela1[[#This Row],[PRONTO ACABADO2]]</f>
        <v>0</v>
      </c>
      <c r="BA2266" s="44">
        <f>IF(AG2266="",0,IF(ISTEXT(AG2266),H2266*VALUE(SUBSTITUTE(AG2266,"%",""))/100,H2266*AG2266))-Tabela1[[#This Row],[PESO EXPEDIDO2]]</f>
        <v>0</v>
      </c>
      <c r="BB2266" s="44">
        <f t="shared" si="306"/>
        <v>0</v>
      </c>
      <c r="BC2266" s="44">
        <f t="shared" si="307"/>
        <v>0</v>
      </c>
      <c r="BD2266" s="44"/>
    </row>
    <row r="2267" spans="1:56" ht="15.75" hidden="1" customHeight="1" x14ac:dyDescent="0.25">
      <c r="A2267" s="6"/>
      <c r="B2267" s="22"/>
      <c r="C2267" s="7"/>
      <c r="D2267" s="46"/>
      <c r="E2267" s="7"/>
      <c r="F2267" s="7"/>
      <c r="G2267" s="44"/>
      <c r="H2267" s="41">
        <f>Tabela1[[#This Row],[PESO UNI]]*Tabela1[[#This Row],[QTE]]</f>
        <v>0</v>
      </c>
      <c r="I2267" s="7"/>
      <c r="J2267" s="8"/>
      <c r="K2267" s="8"/>
      <c r="L2267" s="9"/>
      <c r="M2267" s="10"/>
      <c r="N2267" s="8"/>
      <c r="O2267" s="12"/>
      <c r="P2267" s="13"/>
      <c r="Q2267" s="14">
        <f>Tabela1[[#This Row],[QTDE/ Fabricação]]-Tabela1[[#This Row],[QTE]]</f>
        <v>0</v>
      </c>
      <c r="R2267" s="19">
        <f t="shared" si="302"/>
        <v>0</v>
      </c>
      <c r="S2267" s="19">
        <f t="shared" si="301"/>
        <v>0</v>
      </c>
      <c r="T2267" s="20">
        <f t="shared" si="303"/>
        <v>0</v>
      </c>
      <c r="U2267" s="17">
        <f>IFERROR(SUMIF('LISTA DE EMBARQUE'!B:B,MICRO!E:E,'LISTA DE EMBARQUE'!G:G),"")</f>
        <v>0</v>
      </c>
      <c r="V2267" s="12" t="str">
        <f>IFERROR(VLOOKUP(Tabela1[[#This Row],[COD.MDE]],'LISTA DE EMBARQUE'!B:L,11,0),"")</f>
        <v/>
      </c>
      <c r="W2267" s="13" t="str">
        <f>IFERROR(COUNTIF(#REF!,Tabela1[[#This Row],[Colunas5]]),"")</f>
        <v/>
      </c>
      <c r="X2267" s="14">
        <f>Tabela1[[#This Row],[QIANTIDADE EXPEDIDA]]*Tabela1[[#This Row],[PESO UNI]]</f>
        <v>0</v>
      </c>
      <c r="Y2267" s="14">
        <f t="shared" si="304"/>
        <v>0</v>
      </c>
      <c r="Z2267" s="21">
        <f>Tabela1[[#This Row],[PESO TOTAL]]-Tabela1[[#This Row],[Peso Expedido]]</f>
        <v>0</v>
      </c>
      <c r="AA2267" s="18"/>
      <c r="AB2267" s="40" t="s">
        <v>3204</v>
      </c>
      <c r="AC2267" s="40"/>
      <c r="AD2267" s="40"/>
      <c r="AE2267" s="40"/>
      <c r="AF2267" s="40"/>
      <c r="AG2267" s="40"/>
      <c r="AH2267" s="40"/>
      <c r="AI2267" s="40" t="str">
        <f t="shared" si="308"/>
        <v>ok</v>
      </c>
      <c r="AJ2267"/>
      <c r="AK2267" t="str">
        <f>Tabela1[[#This Row],[Coluna1]]&amp;Tabela1[[#This Row],[PEDIDO]]</f>
        <v/>
      </c>
      <c r="AL2267"/>
      <c r="AM2267"/>
      <c r="AN2267"/>
      <c r="AO2267" t="str">
        <f t="shared" si="305"/>
        <v>/</v>
      </c>
      <c r="AP2267" t="str">
        <f>Tabela1[[#This Row],[TAG]]&amp;Tabela1[[#This Row],[PEDIDO]]&amp;Tabela1[[#This Row],[PRODUTO]]</f>
        <v/>
      </c>
      <c r="AQ2267" s="23" t="str">
        <f>Tabela1[[#This Row],[PRODUTO]]&amp;Tabela1[[#This Row],[TAG]]</f>
        <v/>
      </c>
      <c r="AR2267" s="183">
        <f>Tabela1[[#This Row],[PESO TOTAL]]*Tabela1[[#This Row],[MATÉRIA PRIMA]]</f>
        <v>0</v>
      </c>
      <c r="AS2267" s="28">
        <f>Tabela1[[#This Row],[PESO TOTAL]]*Tabela1[[#This Row],[PREPARAÇÃO ]]</f>
        <v>0</v>
      </c>
      <c r="AT2267" s="28">
        <f>Tabela1[[#This Row],[PESO TOTAL]]*Tabela1[[#This Row],[CALDEIRARIA]]</f>
        <v>0</v>
      </c>
      <c r="AU2267" s="28">
        <f>Tabela1[[#This Row],[PESO TOTAL]]*Tabela1[[#This Row],[SOLDA]]</f>
        <v>0</v>
      </c>
      <c r="AV2267" s="28">
        <f>Tabela1[[#This Row],[PESO TOTAL]]*Tabela1[[#This Row],[ACABAMENTO]]</f>
        <v>0</v>
      </c>
      <c r="AW2267" s="28">
        <f>Tabela1[[#This Row],[PESO TOTAL]]*Tabela1[[#This Row],[PRONTO ACABADO]]</f>
        <v>0</v>
      </c>
      <c r="AX2267" s="28">
        <f>Tabela1[[#This Row],[PESO TOTAL]]*Tabela1[[#This Row],[EXPEDIÇÃO ]]</f>
        <v>0</v>
      </c>
      <c r="AY2267" s="28" t="str">
        <f>Tabela1[[#This Row],[PEDIDO]]&amp;Tabela1[[#This Row],[PRODUTO]]</f>
        <v/>
      </c>
      <c r="AZ2267" s="44">
        <f>IF(AF2267="",0,IF(ISTEXT(AF2267),H2267*VALUE(SUBSTITUTE(AF2267,"%",""))/100,H2267*AF2267))-Tabela1[[#This Row],[PRONTO ACABADO2]]</f>
        <v>0</v>
      </c>
      <c r="BA2267" s="44">
        <f>IF(AG2267="",0,IF(ISTEXT(AG2267),H2267*VALUE(SUBSTITUTE(AG2267,"%",""))/100,H2267*AG2267))-Tabela1[[#This Row],[PESO EXPEDIDO2]]</f>
        <v>0</v>
      </c>
      <c r="BB2267" s="44">
        <f t="shared" si="306"/>
        <v>0</v>
      </c>
      <c r="BC2267" s="44">
        <f t="shared" si="307"/>
        <v>0</v>
      </c>
      <c r="BD2267" s="44"/>
    </row>
    <row r="2268" spans="1:56" ht="15.75" hidden="1" customHeight="1" x14ac:dyDescent="0.25">
      <c r="A2268" s="6"/>
      <c r="B2268" s="22"/>
      <c r="C2268" s="7"/>
      <c r="D2268" s="46"/>
      <c r="E2268" s="7"/>
      <c r="F2268" s="7"/>
      <c r="G2268" s="44"/>
      <c r="H2268" s="41">
        <f>Tabela1[[#This Row],[PESO UNI]]*Tabela1[[#This Row],[QTE]]</f>
        <v>0</v>
      </c>
      <c r="I2268" s="7"/>
      <c r="J2268" s="8"/>
      <c r="K2268" s="8"/>
      <c r="L2268" s="9"/>
      <c r="M2268" s="10"/>
      <c r="N2268" s="8"/>
      <c r="O2268" s="12"/>
      <c r="P2268" s="13"/>
      <c r="Q2268" s="14">
        <f>Tabela1[[#This Row],[QTDE/ Fabricação]]-Tabela1[[#This Row],[QTE]]</f>
        <v>0</v>
      </c>
      <c r="R2268" s="19">
        <f t="shared" si="302"/>
        <v>0</v>
      </c>
      <c r="S2268" s="19">
        <f t="shared" si="301"/>
        <v>0</v>
      </c>
      <c r="T2268" s="20">
        <f t="shared" si="303"/>
        <v>0</v>
      </c>
      <c r="U2268" s="17">
        <f>IFERROR(SUMIF('LISTA DE EMBARQUE'!B:B,MICRO!E:E,'LISTA DE EMBARQUE'!G:G),"")</f>
        <v>0</v>
      </c>
      <c r="V2268" s="12" t="str">
        <f>IFERROR(VLOOKUP(Tabela1[[#This Row],[COD.MDE]],'LISTA DE EMBARQUE'!B:L,11,0),"")</f>
        <v/>
      </c>
      <c r="W2268" s="13" t="str">
        <f>IFERROR(COUNTIF(#REF!,Tabela1[[#This Row],[Colunas5]]),"")</f>
        <v/>
      </c>
      <c r="X2268" s="14">
        <f>Tabela1[[#This Row],[QIANTIDADE EXPEDIDA]]*Tabela1[[#This Row],[PESO UNI]]</f>
        <v>0</v>
      </c>
      <c r="Y2268" s="14">
        <f t="shared" si="304"/>
        <v>0</v>
      </c>
      <c r="Z2268" s="21">
        <f>Tabela1[[#This Row],[PESO TOTAL]]-Tabela1[[#This Row],[Peso Expedido]]</f>
        <v>0</v>
      </c>
      <c r="AA2268" s="18"/>
      <c r="AB2268" s="40" t="s">
        <v>3204</v>
      </c>
      <c r="AC2268" s="40"/>
      <c r="AD2268" s="40"/>
      <c r="AE2268" s="40"/>
      <c r="AF2268" s="40"/>
      <c r="AG2268" s="40"/>
      <c r="AH2268" s="40"/>
      <c r="AI2268" s="40" t="str">
        <f t="shared" si="308"/>
        <v>ok</v>
      </c>
      <c r="AJ2268"/>
      <c r="AK2268" t="str">
        <f>Tabela1[[#This Row],[Coluna1]]&amp;Tabela1[[#This Row],[PEDIDO]]</f>
        <v/>
      </c>
      <c r="AL2268"/>
      <c r="AM2268"/>
      <c r="AN2268"/>
      <c r="AO2268" t="str">
        <f t="shared" si="305"/>
        <v>/</v>
      </c>
      <c r="AP2268" t="str">
        <f>Tabela1[[#This Row],[TAG]]&amp;Tabela1[[#This Row],[PEDIDO]]&amp;Tabela1[[#This Row],[PRODUTO]]</f>
        <v/>
      </c>
      <c r="AQ2268" s="23" t="str">
        <f>Tabela1[[#This Row],[PRODUTO]]&amp;Tabela1[[#This Row],[TAG]]</f>
        <v/>
      </c>
      <c r="AR2268" s="183">
        <f>Tabela1[[#This Row],[PESO TOTAL]]*Tabela1[[#This Row],[MATÉRIA PRIMA]]</f>
        <v>0</v>
      </c>
      <c r="AS2268" s="28">
        <f>Tabela1[[#This Row],[PESO TOTAL]]*Tabela1[[#This Row],[PREPARAÇÃO ]]</f>
        <v>0</v>
      </c>
      <c r="AT2268" s="28">
        <f>Tabela1[[#This Row],[PESO TOTAL]]*Tabela1[[#This Row],[CALDEIRARIA]]</f>
        <v>0</v>
      </c>
      <c r="AU2268" s="28">
        <f>Tabela1[[#This Row],[PESO TOTAL]]*Tabela1[[#This Row],[SOLDA]]</f>
        <v>0</v>
      </c>
      <c r="AV2268" s="28">
        <f>Tabela1[[#This Row],[PESO TOTAL]]*Tabela1[[#This Row],[ACABAMENTO]]</f>
        <v>0</v>
      </c>
      <c r="AW2268" s="28">
        <f>Tabela1[[#This Row],[PESO TOTAL]]*Tabela1[[#This Row],[PRONTO ACABADO]]</f>
        <v>0</v>
      </c>
      <c r="AX2268" s="28">
        <f>Tabela1[[#This Row],[PESO TOTAL]]*Tabela1[[#This Row],[EXPEDIÇÃO ]]</f>
        <v>0</v>
      </c>
      <c r="AY2268" s="28" t="str">
        <f>Tabela1[[#This Row],[PEDIDO]]&amp;Tabela1[[#This Row],[PRODUTO]]</f>
        <v/>
      </c>
      <c r="AZ2268" s="44">
        <f>IF(AF2268="",0,IF(ISTEXT(AF2268),H2268*VALUE(SUBSTITUTE(AF2268,"%",""))/100,H2268*AF2268))-Tabela1[[#This Row],[PRONTO ACABADO2]]</f>
        <v>0</v>
      </c>
      <c r="BA2268" s="44">
        <f>IF(AG2268="",0,IF(ISTEXT(AG2268),H2268*VALUE(SUBSTITUTE(AG2268,"%",""))/100,H2268*AG2268))-Tabela1[[#This Row],[PESO EXPEDIDO2]]</f>
        <v>0</v>
      </c>
      <c r="BB2268" s="44">
        <f t="shared" si="306"/>
        <v>0</v>
      </c>
      <c r="BC2268" s="44">
        <f t="shared" si="307"/>
        <v>0</v>
      </c>
      <c r="BD2268" s="44"/>
    </row>
    <row r="2269" spans="1:56" ht="15.75" hidden="1" customHeight="1" x14ac:dyDescent="0.25">
      <c r="A2269" s="6"/>
      <c r="B2269" s="22"/>
      <c r="C2269" s="7"/>
      <c r="D2269" s="46"/>
      <c r="E2269" s="7"/>
      <c r="F2269" s="7"/>
      <c r="G2269" s="44"/>
      <c r="H2269" s="41">
        <f>Tabela1[[#This Row],[PESO UNI]]*Tabela1[[#This Row],[QTE]]</f>
        <v>0</v>
      </c>
      <c r="I2269" s="7"/>
      <c r="J2269" s="8"/>
      <c r="K2269" s="8"/>
      <c r="L2269" s="9"/>
      <c r="M2269" s="10"/>
      <c r="N2269" s="8"/>
      <c r="O2269" s="12"/>
      <c r="P2269" s="13"/>
      <c r="Q2269" s="14">
        <f>Tabela1[[#This Row],[QTDE/ Fabricação]]-Tabela1[[#This Row],[QTE]]</f>
        <v>0</v>
      </c>
      <c r="R2269" s="19">
        <f t="shared" si="302"/>
        <v>0</v>
      </c>
      <c r="S2269" s="19">
        <f t="shared" si="301"/>
        <v>0</v>
      </c>
      <c r="T2269" s="20">
        <f t="shared" si="303"/>
        <v>0</v>
      </c>
      <c r="U2269" s="17">
        <f>IFERROR(SUMIF('LISTA DE EMBARQUE'!B:B,MICRO!E:E,'LISTA DE EMBARQUE'!G:G),"")</f>
        <v>0</v>
      </c>
      <c r="V2269" s="12" t="str">
        <f>IFERROR(VLOOKUP(Tabela1[[#This Row],[COD.MDE]],'LISTA DE EMBARQUE'!B:L,11,0),"")</f>
        <v/>
      </c>
      <c r="W2269" s="13" t="str">
        <f>IFERROR(COUNTIF(#REF!,Tabela1[[#This Row],[Colunas5]]),"")</f>
        <v/>
      </c>
      <c r="X2269" s="14">
        <f>Tabela1[[#This Row],[QIANTIDADE EXPEDIDA]]*Tabela1[[#This Row],[PESO UNI]]</f>
        <v>0</v>
      </c>
      <c r="Y2269" s="14">
        <f t="shared" si="304"/>
        <v>0</v>
      </c>
      <c r="Z2269" s="21">
        <f>Tabela1[[#This Row],[PESO TOTAL]]-Tabela1[[#This Row],[Peso Expedido]]</f>
        <v>0</v>
      </c>
      <c r="AA2269" s="18"/>
      <c r="AB2269" s="40" t="s">
        <v>3204</v>
      </c>
      <c r="AC2269" s="40"/>
      <c r="AD2269" s="40"/>
      <c r="AE2269" s="40"/>
      <c r="AF2269" s="40"/>
      <c r="AG2269" s="40"/>
      <c r="AH2269" s="40"/>
      <c r="AI2269" s="40" t="str">
        <f t="shared" si="308"/>
        <v>ok</v>
      </c>
      <c r="AJ2269"/>
      <c r="AK2269" t="str">
        <f>Tabela1[[#This Row],[Coluna1]]&amp;Tabela1[[#This Row],[PEDIDO]]</f>
        <v/>
      </c>
      <c r="AL2269"/>
      <c r="AM2269"/>
      <c r="AN2269"/>
      <c r="AO2269" t="str">
        <f t="shared" si="305"/>
        <v>/</v>
      </c>
      <c r="AP2269" t="str">
        <f>Tabela1[[#This Row],[TAG]]&amp;Tabela1[[#This Row],[PEDIDO]]&amp;Tabela1[[#This Row],[PRODUTO]]</f>
        <v/>
      </c>
      <c r="AQ2269" s="23" t="str">
        <f>Tabela1[[#This Row],[PRODUTO]]&amp;Tabela1[[#This Row],[TAG]]</f>
        <v/>
      </c>
      <c r="AR2269" s="183">
        <f>Tabela1[[#This Row],[PESO TOTAL]]*Tabela1[[#This Row],[MATÉRIA PRIMA]]</f>
        <v>0</v>
      </c>
      <c r="AS2269" s="28">
        <f>Tabela1[[#This Row],[PESO TOTAL]]*Tabela1[[#This Row],[PREPARAÇÃO ]]</f>
        <v>0</v>
      </c>
      <c r="AT2269" s="28">
        <f>Tabela1[[#This Row],[PESO TOTAL]]*Tabela1[[#This Row],[CALDEIRARIA]]</f>
        <v>0</v>
      </c>
      <c r="AU2269" s="28">
        <f>Tabela1[[#This Row],[PESO TOTAL]]*Tabela1[[#This Row],[SOLDA]]</f>
        <v>0</v>
      </c>
      <c r="AV2269" s="28">
        <f>Tabela1[[#This Row],[PESO TOTAL]]*Tabela1[[#This Row],[ACABAMENTO]]</f>
        <v>0</v>
      </c>
      <c r="AW2269" s="28">
        <f>Tabela1[[#This Row],[PESO TOTAL]]*Tabela1[[#This Row],[PRONTO ACABADO]]</f>
        <v>0</v>
      </c>
      <c r="AX2269" s="28">
        <f>Tabela1[[#This Row],[PESO TOTAL]]*Tabela1[[#This Row],[EXPEDIÇÃO ]]</f>
        <v>0</v>
      </c>
      <c r="AY2269" s="28" t="str">
        <f>Tabela1[[#This Row],[PEDIDO]]&amp;Tabela1[[#This Row],[PRODUTO]]</f>
        <v/>
      </c>
      <c r="AZ2269" s="44">
        <f>IF(AF2269="",0,IF(ISTEXT(AF2269),H2269*VALUE(SUBSTITUTE(AF2269,"%",""))/100,H2269*AF2269))-Tabela1[[#This Row],[PRONTO ACABADO2]]</f>
        <v>0</v>
      </c>
      <c r="BA2269" s="44">
        <f>IF(AG2269="",0,IF(ISTEXT(AG2269),H2269*VALUE(SUBSTITUTE(AG2269,"%",""))/100,H2269*AG2269))-Tabela1[[#This Row],[PESO EXPEDIDO2]]</f>
        <v>0</v>
      </c>
      <c r="BB2269" s="44">
        <f t="shared" si="306"/>
        <v>0</v>
      </c>
      <c r="BC2269" s="44">
        <f t="shared" si="307"/>
        <v>0</v>
      </c>
      <c r="BD2269" s="44"/>
    </row>
    <row r="2270" spans="1:56" ht="15.75" hidden="1" customHeight="1" x14ac:dyDescent="0.25">
      <c r="A2270" s="6"/>
      <c r="B2270" s="22"/>
      <c r="C2270" s="7"/>
      <c r="D2270" s="46"/>
      <c r="E2270" s="7"/>
      <c r="F2270" s="7"/>
      <c r="G2270" s="44"/>
      <c r="H2270" s="41">
        <f>Tabela1[[#This Row],[PESO UNI]]*Tabela1[[#This Row],[QTE]]</f>
        <v>0</v>
      </c>
      <c r="I2270" s="7"/>
      <c r="J2270" s="8"/>
      <c r="K2270" s="8"/>
      <c r="L2270" s="9"/>
      <c r="M2270" s="10"/>
      <c r="N2270" s="8"/>
      <c r="O2270" s="12"/>
      <c r="P2270" s="13"/>
      <c r="Q2270" s="14">
        <f>Tabela1[[#This Row],[QTDE/ Fabricação]]-Tabela1[[#This Row],[QTE]]</f>
        <v>0</v>
      </c>
      <c r="R2270" s="19">
        <f t="shared" si="302"/>
        <v>0</v>
      </c>
      <c r="S2270" s="19">
        <f t="shared" si="301"/>
        <v>0</v>
      </c>
      <c r="T2270" s="20">
        <f t="shared" si="303"/>
        <v>0</v>
      </c>
      <c r="U2270" s="17">
        <f>IFERROR(SUMIF('LISTA DE EMBARQUE'!B:B,MICRO!E:E,'LISTA DE EMBARQUE'!G:G),"")</f>
        <v>0</v>
      </c>
      <c r="V2270" s="12" t="str">
        <f>IFERROR(VLOOKUP(Tabela1[[#This Row],[COD.MDE]],'LISTA DE EMBARQUE'!B:L,11,0),"")</f>
        <v/>
      </c>
      <c r="W2270" s="13" t="str">
        <f>IFERROR(COUNTIF(#REF!,Tabela1[[#This Row],[Colunas5]]),"")</f>
        <v/>
      </c>
      <c r="X2270" s="14">
        <f>Tabela1[[#This Row],[QIANTIDADE EXPEDIDA]]*Tabela1[[#This Row],[PESO UNI]]</f>
        <v>0</v>
      </c>
      <c r="Y2270" s="14">
        <f t="shared" si="304"/>
        <v>0</v>
      </c>
      <c r="Z2270" s="21">
        <f>Tabela1[[#This Row],[PESO TOTAL]]-Tabela1[[#This Row],[Peso Expedido]]</f>
        <v>0</v>
      </c>
      <c r="AA2270" s="18"/>
      <c r="AB2270" s="40" t="s">
        <v>3204</v>
      </c>
      <c r="AC2270" s="40"/>
      <c r="AD2270" s="40"/>
      <c r="AE2270" s="40"/>
      <c r="AF2270" s="40"/>
      <c r="AG2270" s="40"/>
      <c r="AH2270" s="40"/>
      <c r="AI2270" s="40" t="str">
        <f t="shared" si="308"/>
        <v>ok</v>
      </c>
      <c r="AJ2270"/>
      <c r="AK2270" t="str">
        <f>Tabela1[[#This Row],[Coluna1]]&amp;Tabela1[[#This Row],[PEDIDO]]</f>
        <v/>
      </c>
      <c r="AL2270"/>
      <c r="AM2270"/>
      <c r="AN2270"/>
      <c r="AO2270" t="str">
        <f t="shared" si="305"/>
        <v>/</v>
      </c>
      <c r="AP2270" t="str">
        <f>Tabela1[[#This Row],[TAG]]&amp;Tabela1[[#This Row],[PEDIDO]]&amp;Tabela1[[#This Row],[PRODUTO]]</f>
        <v/>
      </c>
      <c r="AQ2270" s="23" t="str">
        <f>Tabela1[[#This Row],[PRODUTO]]&amp;Tabela1[[#This Row],[TAG]]</f>
        <v/>
      </c>
      <c r="AR2270" s="183">
        <f>Tabela1[[#This Row],[PESO TOTAL]]*Tabela1[[#This Row],[MATÉRIA PRIMA]]</f>
        <v>0</v>
      </c>
      <c r="AS2270" s="28">
        <f>Tabela1[[#This Row],[PESO TOTAL]]*Tabela1[[#This Row],[PREPARAÇÃO ]]</f>
        <v>0</v>
      </c>
      <c r="AT2270" s="28">
        <f>Tabela1[[#This Row],[PESO TOTAL]]*Tabela1[[#This Row],[CALDEIRARIA]]</f>
        <v>0</v>
      </c>
      <c r="AU2270" s="28">
        <f>Tabela1[[#This Row],[PESO TOTAL]]*Tabela1[[#This Row],[SOLDA]]</f>
        <v>0</v>
      </c>
      <c r="AV2270" s="28">
        <f>Tabela1[[#This Row],[PESO TOTAL]]*Tabela1[[#This Row],[ACABAMENTO]]</f>
        <v>0</v>
      </c>
      <c r="AW2270" s="28">
        <f>Tabela1[[#This Row],[PESO TOTAL]]*Tabela1[[#This Row],[PRONTO ACABADO]]</f>
        <v>0</v>
      </c>
      <c r="AX2270" s="28">
        <f>Tabela1[[#This Row],[PESO TOTAL]]*Tabela1[[#This Row],[EXPEDIÇÃO ]]</f>
        <v>0</v>
      </c>
      <c r="AY2270" s="28" t="str">
        <f>Tabela1[[#This Row],[PEDIDO]]&amp;Tabela1[[#This Row],[PRODUTO]]</f>
        <v/>
      </c>
      <c r="AZ2270" s="44">
        <f>IF(AF2270="",0,IF(ISTEXT(AF2270),H2270*VALUE(SUBSTITUTE(AF2270,"%",""))/100,H2270*AF2270))-Tabela1[[#This Row],[PRONTO ACABADO2]]</f>
        <v>0</v>
      </c>
      <c r="BA2270" s="44">
        <f>IF(AG2270="",0,IF(ISTEXT(AG2270),H2270*VALUE(SUBSTITUTE(AG2270,"%",""))/100,H2270*AG2270))-Tabela1[[#This Row],[PESO EXPEDIDO2]]</f>
        <v>0</v>
      </c>
      <c r="BB2270" s="44">
        <f t="shared" si="306"/>
        <v>0</v>
      </c>
      <c r="BC2270" s="44">
        <f t="shared" si="307"/>
        <v>0</v>
      </c>
      <c r="BD2270" s="44"/>
    </row>
    <row r="2271" spans="1:56" ht="15.75" hidden="1" customHeight="1" x14ac:dyDescent="0.25">
      <c r="A2271" s="6"/>
      <c r="B2271" s="22"/>
      <c r="C2271" s="7"/>
      <c r="D2271" s="46"/>
      <c r="E2271" s="7"/>
      <c r="F2271" s="7"/>
      <c r="G2271" s="44"/>
      <c r="H2271" s="41">
        <f>Tabela1[[#This Row],[PESO UNI]]*Tabela1[[#This Row],[QTE]]</f>
        <v>0</v>
      </c>
      <c r="I2271" s="7"/>
      <c r="J2271" s="8"/>
      <c r="K2271" s="8"/>
      <c r="L2271" s="9"/>
      <c r="M2271" s="10"/>
      <c r="N2271" s="8"/>
      <c r="O2271" s="12"/>
      <c r="P2271" s="13"/>
      <c r="Q2271" s="14">
        <f>Tabela1[[#This Row],[QTDE/ Fabricação]]-Tabela1[[#This Row],[QTE]]</f>
        <v>0</v>
      </c>
      <c r="R2271" s="19">
        <f t="shared" si="302"/>
        <v>0</v>
      </c>
      <c r="S2271" s="19">
        <f t="shared" si="301"/>
        <v>0</v>
      </c>
      <c r="T2271" s="20">
        <f t="shared" si="303"/>
        <v>0</v>
      </c>
      <c r="U2271" s="17">
        <f>IFERROR(SUMIF('LISTA DE EMBARQUE'!B:B,MICRO!E:E,'LISTA DE EMBARQUE'!G:G),"")</f>
        <v>0</v>
      </c>
      <c r="V2271" s="12" t="str">
        <f>IFERROR(VLOOKUP(Tabela1[[#This Row],[COD.MDE]],'LISTA DE EMBARQUE'!B:L,11,0),"")</f>
        <v/>
      </c>
      <c r="W2271" s="13" t="str">
        <f>IFERROR(COUNTIF(#REF!,Tabela1[[#This Row],[Colunas5]]),"")</f>
        <v/>
      </c>
      <c r="X2271" s="14">
        <f>Tabela1[[#This Row],[QIANTIDADE EXPEDIDA]]*Tabela1[[#This Row],[PESO UNI]]</f>
        <v>0</v>
      </c>
      <c r="Y2271" s="14">
        <f t="shared" si="304"/>
        <v>0</v>
      </c>
      <c r="Z2271" s="21">
        <f>Tabela1[[#This Row],[PESO TOTAL]]-Tabela1[[#This Row],[Peso Expedido]]</f>
        <v>0</v>
      </c>
      <c r="AA2271" s="18"/>
      <c r="AB2271" s="40" t="s">
        <v>3204</v>
      </c>
      <c r="AC2271" s="40"/>
      <c r="AD2271" s="40"/>
      <c r="AE2271" s="40"/>
      <c r="AF2271" s="40"/>
      <c r="AG2271" s="40"/>
      <c r="AH2271" s="40"/>
      <c r="AI2271" s="40" t="str">
        <f t="shared" si="308"/>
        <v>ok</v>
      </c>
      <c r="AJ2271"/>
      <c r="AK2271" t="str">
        <f>Tabela1[[#This Row],[Coluna1]]&amp;Tabela1[[#This Row],[PEDIDO]]</f>
        <v/>
      </c>
      <c r="AL2271"/>
      <c r="AM2271"/>
      <c r="AN2271"/>
      <c r="AO2271" t="str">
        <f t="shared" si="305"/>
        <v>/</v>
      </c>
      <c r="AP2271" t="str">
        <f>Tabela1[[#This Row],[TAG]]&amp;Tabela1[[#This Row],[PEDIDO]]&amp;Tabela1[[#This Row],[PRODUTO]]</f>
        <v/>
      </c>
      <c r="AQ2271" s="23" t="str">
        <f>Tabela1[[#This Row],[PRODUTO]]&amp;Tabela1[[#This Row],[TAG]]</f>
        <v/>
      </c>
      <c r="AR2271" s="183">
        <f>Tabela1[[#This Row],[PESO TOTAL]]*Tabela1[[#This Row],[MATÉRIA PRIMA]]</f>
        <v>0</v>
      </c>
      <c r="AS2271" s="28">
        <f>Tabela1[[#This Row],[PESO TOTAL]]*Tabela1[[#This Row],[PREPARAÇÃO ]]</f>
        <v>0</v>
      </c>
      <c r="AT2271" s="28">
        <f>Tabela1[[#This Row],[PESO TOTAL]]*Tabela1[[#This Row],[CALDEIRARIA]]</f>
        <v>0</v>
      </c>
      <c r="AU2271" s="28">
        <f>Tabela1[[#This Row],[PESO TOTAL]]*Tabela1[[#This Row],[SOLDA]]</f>
        <v>0</v>
      </c>
      <c r="AV2271" s="28">
        <f>Tabela1[[#This Row],[PESO TOTAL]]*Tabela1[[#This Row],[ACABAMENTO]]</f>
        <v>0</v>
      </c>
      <c r="AW2271" s="28">
        <f>Tabela1[[#This Row],[PESO TOTAL]]*Tabela1[[#This Row],[PRONTO ACABADO]]</f>
        <v>0</v>
      </c>
      <c r="AX2271" s="28">
        <f>Tabela1[[#This Row],[PESO TOTAL]]*Tabela1[[#This Row],[EXPEDIÇÃO ]]</f>
        <v>0</v>
      </c>
      <c r="AY2271" s="28" t="str">
        <f>Tabela1[[#This Row],[PEDIDO]]&amp;Tabela1[[#This Row],[PRODUTO]]</f>
        <v/>
      </c>
      <c r="AZ2271" s="44">
        <f>IF(AF2271="",0,IF(ISTEXT(AF2271),H2271*VALUE(SUBSTITUTE(AF2271,"%",""))/100,H2271*AF2271))-Tabela1[[#This Row],[PRONTO ACABADO2]]</f>
        <v>0</v>
      </c>
      <c r="BA2271" s="44">
        <f>IF(AG2271="",0,IF(ISTEXT(AG2271),H2271*VALUE(SUBSTITUTE(AG2271,"%",""))/100,H2271*AG2271))-Tabela1[[#This Row],[PESO EXPEDIDO2]]</f>
        <v>0</v>
      </c>
      <c r="BB2271" s="44">
        <f t="shared" si="306"/>
        <v>0</v>
      </c>
      <c r="BC2271" s="44">
        <f t="shared" si="307"/>
        <v>0</v>
      </c>
      <c r="BD2271" s="44"/>
    </row>
    <row r="2272" spans="1:56" ht="15.75" hidden="1" customHeight="1" x14ac:dyDescent="0.25">
      <c r="A2272" s="6"/>
      <c r="B2272" s="22"/>
      <c r="C2272" s="7"/>
      <c r="D2272" s="46"/>
      <c r="E2272" s="7"/>
      <c r="F2272" s="7"/>
      <c r="G2272" s="44"/>
      <c r="H2272" s="41">
        <f>Tabela1[[#This Row],[PESO UNI]]*Tabela1[[#This Row],[QTE]]</f>
        <v>0</v>
      </c>
      <c r="I2272" s="7"/>
      <c r="J2272" s="8"/>
      <c r="K2272" s="8"/>
      <c r="L2272" s="9"/>
      <c r="M2272" s="10"/>
      <c r="N2272" s="8"/>
      <c r="O2272" s="12"/>
      <c r="P2272" s="13"/>
      <c r="Q2272" s="14">
        <f>Tabela1[[#This Row],[QTDE/ Fabricação]]-Tabela1[[#This Row],[QTE]]</f>
        <v>0</v>
      </c>
      <c r="R2272" s="19">
        <f t="shared" si="302"/>
        <v>0</v>
      </c>
      <c r="S2272" s="19">
        <f t="shared" si="301"/>
        <v>0</v>
      </c>
      <c r="T2272" s="20">
        <f t="shared" si="303"/>
        <v>0</v>
      </c>
      <c r="U2272" s="17">
        <f>IFERROR(SUMIF('LISTA DE EMBARQUE'!B:B,MICRO!E:E,'LISTA DE EMBARQUE'!G:G),"")</f>
        <v>0</v>
      </c>
      <c r="V2272" s="12" t="str">
        <f>IFERROR(VLOOKUP(Tabela1[[#This Row],[COD.MDE]],'LISTA DE EMBARQUE'!B:L,11,0),"")</f>
        <v/>
      </c>
      <c r="W2272" s="13" t="str">
        <f>IFERROR(COUNTIF(#REF!,Tabela1[[#This Row],[Colunas5]]),"")</f>
        <v/>
      </c>
      <c r="X2272" s="14">
        <f>Tabela1[[#This Row],[QIANTIDADE EXPEDIDA]]*Tabela1[[#This Row],[PESO UNI]]</f>
        <v>0</v>
      </c>
      <c r="Y2272" s="14">
        <f t="shared" si="304"/>
        <v>0</v>
      </c>
      <c r="Z2272" s="21">
        <f>Tabela1[[#This Row],[PESO TOTAL]]-Tabela1[[#This Row],[Peso Expedido]]</f>
        <v>0</v>
      </c>
      <c r="AA2272" s="18"/>
      <c r="AB2272" s="40" t="s">
        <v>3204</v>
      </c>
      <c r="AC2272" s="40"/>
      <c r="AD2272" s="40"/>
      <c r="AE2272" s="40"/>
      <c r="AF2272" s="40"/>
      <c r="AG2272" s="40"/>
      <c r="AH2272" s="40"/>
      <c r="AI2272" s="40" t="str">
        <f t="shared" si="308"/>
        <v>ok</v>
      </c>
      <c r="AJ2272"/>
      <c r="AK2272" t="str">
        <f>Tabela1[[#This Row],[Coluna1]]&amp;Tabela1[[#This Row],[PEDIDO]]</f>
        <v/>
      </c>
      <c r="AL2272"/>
      <c r="AM2272"/>
      <c r="AN2272"/>
      <c r="AO2272" t="str">
        <f t="shared" si="305"/>
        <v>/</v>
      </c>
      <c r="AP2272" t="str">
        <f>Tabela1[[#This Row],[TAG]]&amp;Tabela1[[#This Row],[PEDIDO]]&amp;Tabela1[[#This Row],[PRODUTO]]</f>
        <v/>
      </c>
      <c r="AQ2272" s="23" t="str">
        <f>Tabela1[[#This Row],[PRODUTO]]&amp;Tabela1[[#This Row],[TAG]]</f>
        <v/>
      </c>
      <c r="AR2272" s="183">
        <f>Tabela1[[#This Row],[PESO TOTAL]]*Tabela1[[#This Row],[MATÉRIA PRIMA]]</f>
        <v>0</v>
      </c>
      <c r="AS2272" s="28">
        <f>Tabela1[[#This Row],[PESO TOTAL]]*Tabela1[[#This Row],[PREPARAÇÃO ]]</f>
        <v>0</v>
      </c>
      <c r="AT2272" s="28">
        <f>Tabela1[[#This Row],[PESO TOTAL]]*Tabela1[[#This Row],[CALDEIRARIA]]</f>
        <v>0</v>
      </c>
      <c r="AU2272" s="28">
        <f>Tabela1[[#This Row],[PESO TOTAL]]*Tabela1[[#This Row],[SOLDA]]</f>
        <v>0</v>
      </c>
      <c r="AV2272" s="28">
        <f>Tabela1[[#This Row],[PESO TOTAL]]*Tabela1[[#This Row],[ACABAMENTO]]</f>
        <v>0</v>
      </c>
      <c r="AW2272" s="28">
        <f>Tabela1[[#This Row],[PESO TOTAL]]*Tabela1[[#This Row],[PRONTO ACABADO]]</f>
        <v>0</v>
      </c>
      <c r="AX2272" s="28">
        <f>Tabela1[[#This Row],[PESO TOTAL]]*Tabela1[[#This Row],[EXPEDIÇÃO ]]</f>
        <v>0</v>
      </c>
      <c r="AY2272" s="28" t="str">
        <f>Tabela1[[#This Row],[PEDIDO]]&amp;Tabela1[[#This Row],[PRODUTO]]</f>
        <v/>
      </c>
      <c r="AZ2272" s="44">
        <f>IF(AF2272="",0,IF(ISTEXT(AF2272),H2272*VALUE(SUBSTITUTE(AF2272,"%",""))/100,H2272*AF2272))-Tabela1[[#This Row],[PRONTO ACABADO2]]</f>
        <v>0</v>
      </c>
      <c r="BA2272" s="44">
        <f>IF(AG2272="",0,IF(ISTEXT(AG2272),H2272*VALUE(SUBSTITUTE(AG2272,"%",""))/100,H2272*AG2272))-Tabela1[[#This Row],[PESO EXPEDIDO2]]</f>
        <v>0</v>
      </c>
      <c r="BB2272" s="44">
        <f t="shared" si="306"/>
        <v>0</v>
      </c>
      <c r="BC2272" s="44">
        <f t="shared" si="307"/>
        <v>0</v>
      </c>
      <c r="BD2272" s="44"/>
    </row>
    <row r="2273" spans="1:56" ht="15.75" hidden="1" customHeight="1" x14ac:dyDescent="0.25">
      <c r="A2273" s="6"/>
      <c r="B2273" s="22"/>
      <c r="C2273" s="7"/>
      <c r="D2273" s="46"/>
      <c r="E2273" s="7"/>
      <c r="F2273" s="7"/>
      <c r="G2273" s="44"/>
      <c r="H2273" s="41">
        <f>Tabela1[[#This Row],[PESO UNI]]*Tabela1[[#This Row],[QTE]]</f>
        <v>0</v>
      </c>
      <c r="I2273" s="7"/>
      <c r="J2273" s="8"/>
      <c r="K2273" s="8"/>
      <c r="L2273" s="9"/>
      <c r="M2273" s="10"/>
      <c r="N2273" s="8"/>
      <c r="O2273" s="12"/>
      <c r="P2273" s="13"/>
      <c r="Q2273" s="14">
        <f>Tabela1[[#This Row],[QTDE/ Fabricação]]-Tabela1[[#This Row],[QTE]]</f>
        <v>0</v>
      </c>
      <c r="R2273" s="19">
        <f t="shared" si="302"/>
        <v>0</v>
      </c>
      <c r="S2273" s="19">
        <f t="shared" si="301"/>
        <v>0</v>
      </c>
      <c r="T2273" s="20">
        <f t="shared" si="303"/>
        <v>0</v>
      </c>
      <c r="U2273" s="17">
        <f>IFERROR(SUMIF('LISTA DE EMBARQUE'!B:B,MICRO!E:E,'LISTA DE EMBARQUE'!G:G),"")</f>
        <v>0</v>
      </c>
      <c r="V2273" s="12" t="str">
        <f>IFERROR(VLOOKUP(Tabela1[[#This Row],[COD.MDE]],'LISTA DE EMBARQUE'!B:L,11,0),"")</f>
        <v/>
      </c>
      <c r="W2273" s="13" t="str">
        <f>IFERROR(COUNTIF(#REF!,Tabela1[[#This Row],[Colunas5]]),"")</f>
        <v/>
      </c>
      <c r="X2273" s="14">
        <f>Tabela1[[#This Row],[QIANTIDADE EXPEDIDA]]*Tabela1[[#This Row],[PESO UNI]]</f>
        <v>0</v>
      </c>
      <c r="Y2273" s="14">
        <f t="shared" si="304"/>
        <v>0</v>
      </c>
      <c r="Z2273" s="21">
        <f>Tabela1[[#This Row],[PESO TOTAL]]-Tabela1[[#This Row],[Peso Expedido]]</f>
        <v>0</v>
      </c>
      <c r="AA2273" s="18"/>
      <c r="AB2273" s="40" t="s">
        <v>3204</v>
      </c>
      <c r="AC2273" s="40"/>
      <c r="AD2273" s="40"/>
      <c r="AE2273" s="40"/>
      <c r="AF2273" s="40"/>
      <c r="AG2273" s="40"/>
      <c r="AH2273" s="40"/>
      <c r="AI2273" s="40" t="str">
        <f t="shared" si="308"/>
        <v>ok</v>
      </c>
      <c r="AJ2273"/>
      <c r="AK2273" t="str">
        <f>Tabela1[[#This Row],[Coluna1]]&amp;Tabela1[[#This Row],[PEDIDO]]</f>
        <v/>
      </c>
      <c r="AL2273"/>
      <c r="AM2273"/>
      <c r="AN2273"/>
      <c r="AO2273" t="str">
        <f t="shared" si="305"/>
        <v>/</v>
      </c>
      <c r="AP2273" t="str">
        <f>Tabela1[[#This Row],[TAG]]&amp;Tabela1[[#This Row],[PEDIDO]]&amp;Tabela1[[#This Row],[PRODUTO]]</f>
        <v/>
      </c>
      <c r="AQ2273" s="23" t="str">
        <f>Tabela1[[#This Row],[PRODUTO]]&amp;Tabela1[[#This Row],[TAG]]</f>
        <v/>
      </c>
      <c r="AR2273" s="183">
        <f>Tabela1[[#This Row],[PESO TOTAL]]*Tabela1[[#This Row],[MATÉRIA PRIMA]]</f>
        <v>0</v>
      </c>
      <c r="AS2273" s="28">
        <f>Tabela1[[#This Row],[PESO TOTAL]]*Tabela1[[#This Row],[PREPARAÇÃO ]]</f>
        <v>0</v>
      </c>
      <c r="AT2273" s="28">
        <f>Tabela1[[#This Row],[PESO TOTAL]]*Tabela1[[#This Row],[CALDEIRARIA]]</f>
        <v>0</v>
      </c>
      <c r="AU2273" s="28">
        <f>Tabela1[[#This Row],[PESO TOTAL]]*Tabela1[[#This Row],[SOLDA]]</f>
        <v>0</v>
      </c>
      <c r="AV2273" s="28">
        <f>Tabela1[[#This Row],[PESO TOTAL]]*Tabela1[[#This Row],[ACABAMENTO]]</f>
        <v>0</v>
      </c>
      <c r="AW2273" s="28">
        <f>Tabela1[[#This Row],[PESO TOTAL]]*Tabela1[[#This Row],[PRONTO ACABADO]]</f>
        <v>0</v>
      </c>
      <c r="AX2273" s="28">
        <f>Tabela1[[#This Row],[PESO TOTAL]]*Tabela1[[#This Row],[EXPEDIÇÃO ]]</f>
        <v>0</v>
      </c>
      <c r="AY2273" s="28" t="str">
        <f>Tabela1[[#This Row],[PEDIDO]]&amp;Tabela1[[#This Row],[PRODUTO]]</f>
        <v/>
      </c>
      <c r="AZ2273" s="44">
        <f>IF(AF2273="",0,IF(ISTEXT(AF2273),H2273*VALUE(SUBSTITUTE(AF2273,"%",""))/100,H2273*AF2273))-Tabela1[[#This Row],[PRONTO ACABADO2]]</f>
        <v>0</v>
      </c>
      <c r="BA2273" s="44">
        <f>IF(AG2273="",0,IF(ISTEXT(AG2273),H2273*VALUE(SUBSTITUTE(AG2273,"%",""))/100,H2273*AG2273))-Tabela1[[#This Row],[PESO EXPEDIDO2]]</f>
        <v>0</v>
      </c>
      <c r="BB2273" s="44">
        <f t="shared" si="306"/>
        <v>0</v>
      </c>
      <c r="BC2273" s="44">
        <f t="shared" si="307"/>
        <v>0</v>
      </c>
      <c r="BD2273" s="44"/>
    </row>
    <row r="2274" spans="1:56" ht="15.75" hidden="1" customHeight="1" x14ac:dyDescent="0.25">
      <c r="A2274" s="6"/>
      <c r="B2274" s="22"/>
      <c r="C2274" s="7"/>
      <c r="D2274" s="46"/>
      <c r="E2274" s="7"/>
      <c r="F2274" s="7"/>
      <c r="G2274" s="44"/>
      <c r="H2274" s="41">
        <f>Tabela1[[#This Row],[PESO UNI]]*Tabela1[[#This Row],[QTE]]</f>
        <v>0</v>
      </c>
      <c r="I2274" s="7"/>
      <c r="J2274" s="8"/>
      <c r="K2274" s="8"/>
      <c r="L2274" s="9"/>
      <c r="M2274" s="10"/>
      <c r="N2274" s="8"/>
      <c r="O2274" s="12"/>
      <c r="P2274" s="13"/>
      <c r="Q2274" s="14">
        <f>Tabela1[[#This Row],[QTDE/ Fabricação]]-Tabela1[[#This Row],[QTE]]</f>
        <v>0</v>
      </c>
      <c r="R2274" s="19">
        <f t="shared" si="302"/>
        <v>0</v>
      </c>
      <c r="S2274" s="19">
        <f t="shared" si="301"/>
        <v>0</v>
      </c>
      <c r="T2274" s="20">
        <f t="shared" si="303"/>
        <v>0</v>
      </c>
      <c r="U2274" s="17">
        <f>IFERROR(SUMIF('LISTA DE EMBARQUE'!B:B,MICRO!E:E,'LISTA DE EMBARQUE'!G:G),"")</f>
        <v>0</v>
      </c>
      <c r="V2274" s="12" t="str">
        <f>IFERROR(VLOOKUP(Tabela1[[#This Row],[COD.MDE]],'LISTA DE EMBARQUE'!B:L,11,0),"")</f>
        <v/>
      </c>
      <c r="W2274" s="13" t="str">
        <f>IFERROR(COUNTIF(#REF!,Tabela1[[#This Row],[Colunas5]]),"")</f>
        <v/>
      </c>
      <c r="X2274" s="14">
        <f>Tabela1[[#This Row],[QIANTIDADE EXPEDIDA]]*Tabela1[[#This Row],[PESO UNI]]</f>
        <v>0</v>
      </c>
      <c r="Y2274" s="14">
        <f t="shared" si="304"/>
        <v>0</v>
      </c>
      <c r="Z2274" s="21">
        <f>Tabela1[[#This Row],[PESO TOTAL]]-Tabela1[[#This Row],[Peso Expedido]]</f>
        <v>0</v>
      </c>
      <c r="AA2274" s="18"/>
      <c r="AB2274" s="40" t="s">
        <v>3204</v>
      </c>
      <c r="AC2274" s="40"/>
      <c r="AD2274" s="40"/>
      <c r="AE2274" s="40"/>
      <c r="AF2274" s="40"/>
      <c r="AG2274" s="40"/>
      <c r="AH2274" s="40"/>
      <c r="AI2274" s="40" t="str">
        <f t="shared" si="308"/>
        <v>ok</v>
      </c>
      <c r="AJ2274"/>
      <c r="AK2274" t="str">
        <f>Tabela1[[#This Row],[Coluna1]]&amp;Tabela1[[#This Row],[PEDIDO]]</f>
        <v/>
      </c>
      <c r="AL2274"/>
      <c r="AM2274"/>
      <c r="AN2274"/>
      <c r="AO2274" t="str">
        <f t="shared" si="305"/>
        <v>/</v>
      </c>
      <c r="AP2274" t="str">
        <f>Tabela1[[#This Row],[TAG]]&amp;Tabela1[[#This Row],[PEDIDO]]&amp;Tabela1[[#This Row],[PRODUTO]]</f>
        <v/>
      </c>
      <c r="AQ2274" s="23" t="str">
        <f>Tabela1[[#This Row],[PRODUTO]]&amp;Tabela1[[#This Row],[TAG]]</f>
        <v/>
      </c>
      <c r="AR2274" s="183">
        <f>Tabela1[[#This Row],[PESO TOTAL]]*Tabela1[[#This Row],[MATÉRIA PRIMA]]</f>
        <v>0</v>
      </c>
      <c r="AS2274" s="28">
        <f>Tabela1[[#This Row],[PESO TOTAL]]*Tabela1[[#This Row],[PREPARAÇÃO ]]</f>
        <v>0</v>
      </c>
      <c r="AT2274" s="28">
        <f>Tabela1[[#This Row],[PESO TOTAL]]*Tabela1[[#This Row],[CALDEIRARIA]]</f>
        <v>0</v>
      </c>
      <c r="AU2274" s="28">
        <f>Tabela1[[#This Row],[PESO TOTAL]]*Tabela1[[#This Row],[SOLDA]]</f>
        <v>0</v>
      </c>
      <c r="AV2274" s="28">
        <f>Tabela1[[#This Row],[PESO TOTAL]]*Tabela1[[#This Row],[ACABAMENTO]]</f>
        <v>0</v>
      </c>
      <c r="AW2274" s="28">
        <f>Tabela1[[#This Row],[PESO TOTAL]]*Tabela1[[#This Row],[PRONTO ACABADO]]</f>
        <v>0</v>
      </c>
      <c r="AX2274" s="28">
        <f>Tabela1[[#This Row],[PESO TOTAL]]*Tabela1[[#This Row],[EXPEDIÇÃO ]]</f>
        <v>0</v>
      </c>
      <c r="AY2274" s="28" t="str">
        <f>Tabela1[[#This Row],[PEDIDO]]&amp;Tabela1[[#This Row],[PRODUTO]]</f>
        <v/>
      </c>
      <c r="AZ2274" s="44">
        <f>IF(AF2274="",0,IF(ISTEXT(AF2274),H2274*VALUE(SUBSTITUTE(AF2274,"%",""))/100,H2274*AF2274))-Tabela1[[#This Row],[PRONTO ACABADO2]]</f>
        <v>0</v>
      </c>
      <c r="BA2274" s="44">
        <f>IF(AG2274="",0,IF(ISTEXT(AG2274),H2274*VALUE(SUBSTITUTE(AG2274,"%",""))/100,H2274*AG2274))-Tabela1[[#This Row],[PESO EXPEDIDO2]]</f>
        <v>0</v>
      </c>
      <c r="BB2274" s="44">
        <f t="shared" si="306"/>
        <v>0</v>
      </c>
      <c r="BC2274" s="44">
        <f t="shared" si="307"/>
        <v>0</v>
      </c>
      <c r="BD2274" s="44"/>
    </row>
    <row r="2275" spans="1:56" ht="15.75" hidden="1" customHeight="1" x14ac:dyDescent="0.25">
      <c r="A2275" s="6"/>
      <c r="B2275" s="22"/>
      <c r="C2275" s="7"/>
      <c r="D2275" s="46"/>
      <c r="E2275" s="7"/>
      <c r="F2275" s="7"/>
      <c r="G2275" s="44"/>
      <c r="H2275" s="41">
        <f>Tabela1[[#This Row],[PESO UNI]]*Tabela1[[#This Row],[QTE]]</f>
        <v>0</v>
      </c>
      <c r="I2275" s="7"/>
      <c r="J2275" s="8"/>
      <c r="K2275" s="8"/>
      <c r="L2275" s="9"/>
      <c r="M2275" s="10"/>
      <c r="N2275" s="8"/>
      <c r="O2275" s="12"/>
      <c r="P2275" s="13"/>
      <c r="Q2275" s="14">
        <f>Tabela1[[#This Row],[QTDE/ Fabricação]]-Tabela1[[#This Row],[QTE]]</f>
        <v>0</v>
      </c>
      <c r="R2275" s="19">
        <f t="shared" si="302"/>
        <v>0</v>
      </c>
      <c r="S2275" s="19">
        <f t="shared" si="301"/>
        <v>0</v>
      </c>
      <c r="T2275" s="20">
        <f t="shared" si="303"/>
        <v>0</v>
      </c>
      <c r="U2275" s="17">
        <f>IFERROR(SUMIF('LISTA DE EMBARQUE'!B:B,MICRO!E:E,'LISTA DE EMBARQUE'!G:G),"")</f>
        <v>0</v>
      </c>
      <c r="V2275" s="12" t="str">
        <f>IFERROR(VLOOKUP(Tabela1[[#This Row],[COD.MDE]],'LISTA DE EMBARQUE'!B:L,11,0),"")</f>
        <v/>
      </c>
      <c r="W2275" s="13" t="str">
        <f>IFERROR(COUNTIF(#REF!,Tabela1[[#This Row],[Colunas5]]),"")</f>
        <v/>
      </c>
      <c r="X2275" s="14">
        <f>Tabela1[[#This Row],[QIANTIDADE EXPEDIDA]]*Tabela1[[#This Row],[PESO UNI]]</f>
        <v>0</v>
      </c>
      <c r="Y2275" s="14">
        <f t="shared" si="304"/>
        <v>0</v>
      </c>
      <c r="Z2275" s="21">
        <f>Tabela1[[#This Row],[PESO TOTAL]]-Tabela1[[#This Row],[Peso Expedido]]</f>
        <v>0</v>
      </c>
      <c r="AA2275" s="18"/>
      <c r="AB2275" s="40" t="s">
        <v>3204</v>
      </c>
      <c r="AC2275" s="40"/>
      <c r="AD2275" s="40"/>
      <c r="AE2275" s="40"/>
      <c r="AF2275" s="40"/>
      <c r="AG2275" s="40"/>
      <c r="AH2275" s="40"/>
      <c r="AI2275" s="40" t="str">
        <f t="shared" si="308"/>
        <v>ok</v>
      </c>
      <c r="AJ2275"/>
      <c r="AK2275" t="str">
        <f>Tabela1[[#This Row],[Coluna1]]&amp;Tabela1[[#This Row],[PEDIDO]]</f>
        <v/>
      </c>
      <c r="AL2275"/>
      <c r="AM2275"/>
      <c r="AN2275"/>
      <c r="AO2275" t="str">
        <f t="shared" si="305"/>
        <v>/</v>
      </c>
      <c r="AP2275" t="str">
        <f>Tabela1[[#This Row],[TAG]]&amp;Tabela1[[#This Row],[PEDIDO]]&amp;Tabela1[[#This Row],[PRODUTO]]</f>
        <v/>
      </c>
      <c r="AQ2275" s="23" t="str">
        <f>Tabela1[[#This Row],[PRODUTO]]&amp;Tabela1[[#This Row],[TAG]]</f>
        <v/>
      </c>
      <c r="AR2275" s="183">
        <f>Tabela1[[#This Row],[PESO TOTAL]]*Tabela1[[#This Row],[MATÉRIA PRIMA]]</f>
        <v>0</v>
      </c>
      <c r="AS2275" s="28">
        <f>Tabela1[[#This Row],[PESO TOTAL]]*Tabela1[[#This Row],[PREPARAÇÃO ]]</f>
        <v>0</v>
      </c>
      <c r="AT2275" s="28">
        <f>Tabela1[[#This Row],[PESO TOTAL]]*Tabela1[[#This Row],[CALDEIRARIA]]</f>
        <v>0</v>
      </c>
      <c r="AU2275" s="28">
        <f>Tabela1[[#This Row],[PESO TOTAL]]*Tabela1[[#This Row],[SOLDA]]</f>
        <v>0</v>
      </c>
      <c r="AV2275" s="28">
        <f>Tabela1[[#This Row],[PESO TOTAL]]*Tabela1[[#This Row],[ACABAMENTO]]</f>
        <v>0</v>
      </c>
      <c r="AW2275" s="28">
        <f>Tabela1[[#This Row],[PESO TOTAL]]*Tabela1[[#This Row],[PRONTO ACABADO]]</f>
        <v>0</v>
      </c>
      <c r="AX2275" s="28">
        <f>Tabela1[[#This Row],[PESO TOTAL]]*Tabela1[[#This Row],[EXPEDIÇÃO ]]</f>
        <v>0</v>
      </c>
      <c r="AY2275" s="28" t="str">
        <f>Tabela1[[#This Row],[PEDIDO]]&amp;Tabela1[[#This Row],[PRODUTO]]</f>
        <v/>
      </c>
      <c r="AZ2275" s="44">
        <f>IF(AF2275="",0,IF(ISTEXT(AF2275),H2275*VALUE(SUBSTITUTE(AF2275,"%",""))/100,H2275*AF2275))-Tabela1[[#This Row],[PRONTO ACABADO2]]</f>
        <v>0</v>
      </c>
      <c r="BA2275" s="44">
        <f>IF(AG2275="",0,IF(ISTEXT(AG2275),H2275*VALUE(SUBSTITUTE(AG2275,"%",""))/100,H2275*AG2275))-Tabela1[[#This Row],[PESO EXPEDIDO2]]</f>
        <v>0</v>
      </c>
      <c r="BB2275" s="44">
        <f t="shared" si="306"/>
        <v>0</v>
      </c>
      <c r="BC2275" s="44">
        <f t="shared" si="307"/>
        <v>0</v>
      </c>
      <c r="BD2275" s="44"/>
    </row>
    <row r="2276" spans="1:56" ht="15.75" hidden="1" customHeight="1" x14ac:dyDescent="0.25">
      <c r="A2276" s="6"/>
      <c r="B2276" s="22"/>
      <c r="C2276" s="7"/>
      <c r="D2276" s="46"/>
      <c r="E2276" s="7"/>
      <c r="F2276" s="7"/>
      <c r="G2276" s="44"/>
      <c r="H2276" s="41">
        <f>Tabela1[[#This Row],[PESO UNI]]*Tabela1[[#This Row],[QTE]]</f>
        <v>0</v>
      </c>
      <c r="I2276" s="7"/>
      <c r="J2276" s="8"/>
      <c r="K2276" s="8"/>
      <c r="L2276" s="9"/>
      <c r="M2276" s="10"/>
      <c r="N2276" s="8"/>
      <c r="O2276" s="12"/>
      <c r="P2276" s="13"/>
      <c r="Q2276" s="14">
        <f>Tabela1[[#This Row],[QTDE/ Fabricação]]-Tabela1[[#This Row],[QTE]]</f>
        <v>0</v>
      </c>
      <c r="R2276" s="19">
        <f t="shared" si="302"/>
        <v>0</v>
      </c>
      <c r="S2276" s="19">
        <f t="shared" si="301"/>
        <v>0</v>
      </c>
      <c r="T2276" s="20">
        <f t="shared" si="303"/>
        <v>0</v>
      </c>
      <c r="U2276" s="17">
        <f>IFERROR(SUMIF('LISTA DE EMBARQUE'!B:B,MICRO!E:E,'LISTA DE EMBARQUE'!G:G),"")</f>
        <v>0</v>
      </c>
      <c r="V2276" s="12" t="str">
        <f>IFERROR(VLOOKUP(Tabela1[[#This Row],[COD.MDE]],'LISTA DE EMBARQUE'!B:L,11,0),"")</f>
        <v/>
      </c>
      <c r="W2276" s="13" t="str">
        <f>IFERROR(COUNTIF(#REF!,Tabela1[[#This Row],[Colunas5]]),"")</f>
        <v/>
      </c>
      <c r="X2276" s="14">
        <f>Tabela1[[#This Row],[QIANTIDADE EXPEDIDA]]*Tabela1[[#This Row],[PESO UNI]]</f>
        <v>0</v>
      </c>
      <c r="Y2276" s="14">
        <f t="shared" si="304"/>
        <v>0</v>
      </c>
      <c r="Z2276" s="21">
        <f>Tabela1[[#This Row],[PESO TOTAL]]-Tabela1[[#This Row],[Peso Expedido]]</f>
        <v>0</v>
      </c>
      <c r="AA2276" s="18"/>
      <c r="AB2276" s="40" t="s">
        <v>3204</v>
      </c>
      <c r="AC2276" s="40"/>
      <c r="AD2276" s="40"/>
      <c r="AE2276" s="40"/>
      <c r="AF2276" s="40"/>
      <c r="AG2276" s="40"/>
      <c r="AH2276" s="40"/>
      <c r="AI2276" s="40" t="str">
        <f t="shared" si="308"/>
        <v>ok</v>
      </c>
      <c r="AJ2276"/>
      <c r="AK2276" t="str">
        <f>Tabela1[[#This Row],[Coluna1]]&amp;Tabela1[[#This Row],[PEDIDO]]</f>
        <v/>
      </c>
      <c r="AL2276"/>
      <c r="AM2276"/>
      <c r="AN2276"/>
      <c r="AO2276" t="str">
        <f t="shared" si="305"/>
        <v>/</v>
      </c>
      <c r="AP2276" t="str">
        <f>Tabela1[[#This Row],[TAG]]&amp;Tabela1[[#This Row],[PEDIDO]]&amp;Tabela1[[#This Row],[PRODUTO]]</f>
        <v/>
      </c>
      <c r="AQ2276" s="23" t="str">
        <f>Tabela1[[#This Row],[PRODUTO]]&amp;Tabela1[[#This Row],[TAG]]</f>
        <v/>
      </c>
      <c r="AR2276" s="183">
        <f>Tabela1[[#This Row],[PESO TOTAL]]*Tabela1[[#This Row],[MATÉRIA PRIMA]]</f>
        <v>0</v>
      </c>
      <c r="AS2276" s="28">
        <f>Tabela1[[#This Row],[PESO TOTAL]]*Tabela1[[#This Row],[PREPARAÇÃO ]]</f>
        <v>0</v>
      </c>
      <c r="AT2276" s="28">
        <f>Tabela1[[#This Row],[PESO TOTAL]]*Tabela1[[#This Row],[CALDEIRARIA]]</f>
        <v>0</v>
      </c>
      <c r="AU2276" s="28">
        <f>Tabela1[[#This Row],[PESO TOTAL]]*Tabela1[[#This Row],[SOLDA]]</f>
        <v>0</v>
      </c>
      <c r="AV2276" s="28">
        <f>Tabela1[[#This Row],[PESO TOTAL]]*Tabela1[[#This Row],[ACABAMENTO]]</f>
        <v>0</v>
      </c>
      <c r="AW2276" s="28">
        <f>Tabela1[[#This Row],[PESO TOTAL]]*Tabela1[[#This Row],[PRONTO ACABADO]]</f>
        <v>0</v>
      </c>
      <c r="AX2276" s="28">
        <f>Tabela1[[#This Row],[PESO TOTAL]]*Tabela1[[#This Row],[EXPEDIÇÃO ]]</f>
        <v>0</v>
      </c>
      <c r="AY2276" s="28" t="str">
        <f>Tabela1[[#This Row],[PEDIDO]]&amp;Tabela1[[#This Row],[PRODUTO]]</f>
        <v/>
      </c>
      <c r="AZ2276" s="44">
        <f>IF(AF2276="",0,IF(ISTEXT(AF2276),H2276*VALUE(SUBSTITUTE(AF2276,"%",""))/100,H2276*AF2276))-Tabela1[[#This Row],[PRONTO ACABADO2]]</f>
        <v>0</v>
      </c>
      <c r="BA2276" s="44">
        <f>IF(AG2276="",0,IF(ISTEXT(AG2276),H2276*VALUE(SUBSTITUTE(AG2276,"%",""))/100,H2276*AG2276))-Tabela1[[#This Row],[PESO EXPEDIDO2]]</f>
        <v>0</v>
      </c>
      <c r="BB2276" s="44">
        <f t="shared" si="306"/>
        <v>0</v>
      </c>
      <c r="BC2276" s="44">
        <f t="shared" si="307"/>
        <v>0</v>
      </c>
      <c r="BD2276" s="44"/>
    </row>
    <row r="2277" spans="1:56" ht="15.75" hidden="1" customHeight="1" x14ac:dyDescent="0.25">
      <c r="A2277" s="6"/>
      <c r="B2277" s="22"/>
      <c r="C2277" s="7"/>
      <c r="D2277" s="46"/>
      <c r="E2277" s="7"/>
      <c r="F2277" s="7"/>
      <c r="G2277" s="44"/>
      <c r="H2277" s="41">
        <f>Tabela1[[#This Row],[PESO UNI]]*Tabela1[[#This Row],[QTE]]</f>
        <v>0</v>
      </c>
      <c r="I2277" s="7"/>
      <c r="J2277" s="8"/>
      <c r="K2277" s="8"/>
      <c r="L2277" s="9"/>
      <c r="M2277" s="10"/>
      <c r="N2277" s="8"/>
      <c r="O2277" s="12"/>
      <c r="P2277" s="13"/>
      <c r="Q2277" s="14">
        <f>Tabela1[[#This Row],[QTDE/ Fabricação]]-Tabela1[[#This Row],[QTE]]</f>
        <v>0</v>
      </c>
      <c r="R2277" s="19">
        <f t="shared" si="302"/>
        <v>0</v>
      </c>
      <c r="S2277" s="19">
        <f t="shared" si="301"/>
        <v>0</v>
      </c>
      <c r="T2277" s="20">
        <f t="shared" si="303"/>
        <v>0</v>
      </c>
      <c r="U2277" s="17">
        <f>IFERROR(SUMIF('LISTA DE EMBARQUE'!B:B,MICRO!E:E,'LISTA DE EMBARQUE'!G:G),"")</f>
        <v>0</v>
      </c>
      <c r="V2277" s="12" t="str">
        <f>IFERROR(VLOOKUP(Tabela1[[#This Row],[COD.MDE]],'LISTA DE EMBARQUE'!B:L,11,0),"")</f>
        <v/>
      </c>
      <c r="W2277" s="13" t="str">
        <f>IFERROR(COUNTIF(#REF!,Tabela1[[#This Row],[Colunas5]]),"")</f>
        <v/>
      </c>
      <c r="X2277" s="14">
        <f>Tabela1[[#This Row],[QIANTIDADE EXPEDIDA]]*Tabela1[[#This Row],[PESO UNI]]</f>
        <v>0</v>
      </c>
      <c r="Y2277" s="14">
        <f t="shared" si="304"/>
        <v>0</v>
      </c>
      <c r="Z2277" s="21">
        <f>Tabela1[[#This Row],[PESO TOTAL]]-Tabela1[[#This Row],[Peso Expedido]]</f>
        <v>0</v>
      </c>
      <c r="AA2277" s="18"/>
      <c r="AB2277" s="40" t="s">
        <v>3204</v>
      </c>
      <c r="AC2277" s="40"/>
      <c r="AD2277" s="40"/>
      <c r="AE2277" s="40"/>
      <c r="AF2277" s="40"/>
      <c r="AG2277" s="40"/>
      <c r="AH2277" s="40"/>
      <c r="AI2277" s="40" t="str">
        <f t="shared" si="308"/>
        <v>ok</v>
      </c>
      <c r="AJ2277"/>
      <c r="AK2277" t="str">
        <f>Tabela1[[#This Row],[Coluna1]]&amp;Tabela1[[#This Row],[PEDIDO]]</f>
        <v/>
      </c>
      <c r="AL2277"/>
      <c r="AM2277"/>
      <c r="AN2277"/>
      <c r="AO2277" t="str">
        <f t="shared" si="305"/>
        <v>/</v>
      </c>
      <c r="AP2277" t="str">
        <f>Tabela1[[#This Row],[TAG]]&amp;Tabela1[[#This Row],[PEDIDO]]&amp;Tabela1[[#This Row],[PRODUTO]]</f>
        <v/>
      </c>
      <c r="AQ2277" s="23" t="str">
        <f>Tabela1[[#This Row],[PRODUTO]]&amp;Tabela1[[#This Row],[TAG]]</f>
        <v/>
      </c>
      <c r="AR2277" s="183">
        <f>Tabela1[[#This Row],[PESO TOTAL]]*Tabela1[[#This Row],[MATÉRIA PRIMA]]</f>
        <v>0</v>
      </c>
      <c r="AS2277" s="28">
        <f>Tabela1[[#This Row],[PESO TOTAL]]*Tabela1[[#This Row],[PREPARAÇÃO ]]</f>
        <v>0</v>
      </c>
      <c r="AT2277" s="28">
        <f>Tabela1[[#This Row],[PESO TOTAL]]*Tabela1[[#This Row],[CALDEIRARIA]]</f>
        <v>0</v>
      </c>
      <c r="AU2277" s="28">
        <f>Tabela1[[#This Row],[PESO TOTAL]]*Tabela1[[#This Row],[SOLDA]]</f>
        <v>0</v>
      </c>
      <c r="AV2277" s="28">
        <f>Tabela1[[#This Row],[PESO TOTAL]]*Tabela1[[#This Row],[ACABAMENTO]]</f>
        <v>0</v>
      </c>
      <c r="AW2277" s="28">
        <f>Tabela1[[#This Row],[PESO TOTAL]]*Tabela1[[#This Row],[PRONTO ACABADO]]</f>
        <v>0</v>
      </c>
      <c r="AX2277" s="28">
        <f>Tabela1[[#This Row],[PESO TOTAL]]*Tabela1[[#This Row],[EXPEDIÇÃO ]]</f>
        <v>0</v>
      </c>
      <c r="AY2277" s="28" t="str">
        <f>Tabela1[[#This Row],[PEDIDO]]&amp;Tabela1[[#This Row],[PRODUTO]]</f>
        <v/>
      </c>
      <c r="AZ2277" s="44">
        <f>IF(AF2277="",0,IF(ISTEXT(AF2277),H2277*VALUE(SUBSTITUTE(AF2277,"%",""))/100,H2277*AF2277))-Tabela1[[#This Row],[PRONTO ACABADO2]]</f>
        <v>0</v>
      </c>
      <c r="BA2277" s="44">
        <f>IF(AG2277="",0,IF(ISTEXT(AG2277),H2277*VALUE(SUBSTITUTE(AG2277,"%",""))/100,H2277*AG2277))-Tabela1[[#This Row],[PESO EXPEDIDO2]]</f>
        <v>0</v>
      </c>
      <c r="BB2277" s="44">
        <f t="shared" si="306"/>
        <v>0</v>
      </c>
      <c r="BC2277" s="44">
        <f t="shared" si="307"/>
        <v>0</v>
      </c>
      <c r="BD2277" s="44"/>
    </row>
    <row r="2278" spans="1:56" ht="15.75" hidden="1" customHeight="1" x14ac:dyDescent="0.25">
      <c r="A2278" s="6"/>
      <c r="B2278" s="22"/>
      <c r="C2278" s="7"/>
      <c r="D2278" s="46"/>
      <c r="E2278" s="7"/>
      <c r="F2278" s="7"/>
      <c r="G2278" s="44"/>
      <c r="H2278" s="41">
        <f>Tabela1[[#This Row],[PESO UNI]]*Tabela1[[#This Row],[QTE]]</f>
        <v>0</v>
      </c>
      <c r="I2278" s="7"/>
      <c r="J2278" s="8"/>
      <c r="K2278" s="8"/>
      <c r="L2278" s="9"/>
      <c r="M2278" s="10"/>
      <c r="N2278" s="8"/>
      <c r="O2278" s="12"/>
      <c r="P2278" s="13"/>
      <c r="Q2278" s="14">
        <f>Tabela1[[#This Row],[QTDE/ Fabricação]]-Tabela1[[#This Row],[QTE]]</f>
        <v>0</v>
      </c>
      <c r="R2278" s="19">
        <f t="shared" si="302"/>
        <v>0</v>
      </c>
      <c r="S2278" s="19">
        <f t="shared" si="301"/>
        <v>0</v>
      </c>
      <c r="T2278" s="20">
        <f t="shared" si="303"/>
        <v>0</v>
      </c>
      <c r="U2278" s="17">
        <f>IFERROR(SUMIF('LISTA DE EMBARQUE'!B:B,MICRO!E:E,'LISTA DE EMBARQUE'!G:G),"")</f>
        <v>0</v>
      </c>
      <c r="V2278" s="12" t="str">
        <f>IFERROR(VLOOKUP(Tabela1[[#This Row],[COD.MDE]],'LISTA DE EMBARQUE'!B:L,11,0),"")</f>
        <v/>
      </c>
      <c r="W2278" s="13" t="str">
        <f>IFERROR(COUNTIF(#REF!,Tabela1[[#This Row],[Colunas5]]),"")</f>
        <v/>
      </c>
      <c r="X2278" s="14">
        <f>Tabela1[[#This Row],[QIANTIDADE EXPEDIDA]]*Tabela1[[#This Row],[PESO UNI]]</f>
        <v>0</v>
      </c>
      <c r="Y2278" s="14">
        <f t="shared" si="304"/>
        <v>0</v>
      </c>
      <c r="Z2278" s="21">
        <f>Tabela1[[#This Row],[PESO TOTAL]]-Tabela1[[#This Row],[Peso Expedido]]</f>
        <v>0</v>
      </c>
      <c r="AA2278" s="18"/>
      <c r="AB2278" s="40" t="s">
        <v>3204</v>
      </c>
      <c r="AC2278" s="40"/>
      <c r="AD2278" s="40"/>
      <c r="AE2278" s="40"/>
      <c r="AF2278" s="40"/>
      <c r="AG2278" s="40"/>
      <c r="AH2278" s="40"/>
      <c r="AI2278" s="40" t="str">
        <f t="shared" si="308"/>
        <v>ok</v>
      </c>
      <c r="AJ2278"/>
      <c r="AK2278" t="str">
        <f>Tabela1[[#This Row],[Coluna1]]&amp;Tabela1[[#This Row],[PEDIDO]]</f>
        <v/>
      </c>
      <c r="AL2278"/>
      <c r="AM2278"/>
      <c r="AN2278"/>
      <c r="AO2278" t="str">
        <f t="shared" si="305"/>
        <v>/</v>
      </c>
      <c r="AP2278" t="str">
        <f>Tabela1[[#This Row],[TAG]]&amp;Tabela1[[#This Row],[PEDIDO]]&amp;Tabela1[[#This Row],[PRODUTO]]</f>
        <v/>
      </c>
      <c r="AQ2278" s="23" t="str">
        <f>Tabela1[[#This Row],[PRODUTO]]&amp;Tabela1[[#This Row],[TAG]]</f>
        <v/>
      </c>
      <c r="AR2278" s="183">
        <f>Tabela1[[#This Row],[PESO TOTAL]]*Tabela1[[#This Row],[MATÉRIA PRIMA]]</f>
        <v>0</v>
      </c>
      <c r="AS2278" s="28">
        <f>Tabela1[[#This Row],[PESO TOTAL]]*Tabela1[[#This Row],[PREPARAÇÃO ]]</f>
        <v>0</v>
      </c>
      <c r="AT2278" s="28">
        <f>Tabela1[[#This Row],[PESO TOTAL]]*Tabela1[[#This Row],[CALDEIRARIA]]</f>
        <v>0</v>
      </c>
      <c r="AU2278" s="28">
        <f>Tabela1[[#This Row],[PESO TOTAL]]*Tabela1[[#This Row],[SOLDA]]</f>
        <v>0</v>
      </c>
      <c r="AV2278" s="28">
        <f>Tabela1[[#This Row],[PESO TOTAL]]*Tabela1[[#This Row],[ACABAMENTO]]</f>
        <v>0</v>
      </c>
      <c r="AW2278" s="28">
        <f>Tabela1[[#This Row],[PESO TOTAL]]*Tabela1[[#This Row],[PRONTO ACABADO]]</f>
        <v>0</v>
      </c>
      <c r="AX2278" s="28">
        <f>Tabela1[[#This Row],[PESO TOTAL]]*Tabela1[[#This Row],[EXPEDIÇÃO ]]</f>
        <v>0</v>
      </c>
      <c r="AY2278" s="28" t="str">
        <f>Tabela1[[#This Row],[PEDIDO]]&amp;Tabela1[[#This Row],[PRODUTO]]</f>
        <v/>
      </c>
      <c r="AZ2278" s="44">
        <f>IF(AF2278="",0,IF(ISTEXT(AF2278),H2278*VALUE(SUBSTITUTE(AF2278,"%",""))/100,H2278*AF2278))-Tabela1[[#This Row],[PRONTO ACABADO2]]</f>
        <v>0</v>
      </c>
      <c r="BA2278" s="44">
        <f>IF(AG2278="",0,IF(ISTEXT(AG2278),H2278*VALUE(SUBSTITUTE(AG2278,"%",""))/100,H2278*AG2278))-Tabela1[[#This Row],[PESO EXPEDIDO2]]</f>
        <v>0</v>
      </c>
      <c r="BB2278" s="44">
        <f t="shared" si="306"/>
        <v>0</v>
      </c>
      <c r="BC2278" s="44">
        <f t="shared" si="307"/>
        <v>0</v>
      </c>
      <c r="BD2278" s="44"/>
    </row>
    <row r="2279" spans="1:56" ht="15.75" hidden="1" customHeight="1" x14ac:dyDescent="0.25">
      <c r="A2279" s="6"/>
      <c r="B2279" s="22"/>
      <c r="C2279" s="7"/>
      <c r="D2279" s="46"/>
      <c r="E2279" s="7"/>
      <c r="F2279" s="7"/>
      <c r="G2279" s="44"/>
      <c r="H2279" s="41">
        <f>Tabela1[[#This Row],[PESO UNI]]*Tabela1[[#This Row],[QTE]]</f>
        <v>0</v>
      </c>
      <c r="I2279" s="7"/>
      <c r="J2279" s="8"/>
      <c r="K2279" s="8"/>
      <c r="L2279" s="9"/>
      <c r="M2279" s="10"/>
      <c r="N2279" s="8"/>
      <c r="O2279" s="12"/>
      <c r="P2279" s="13"/>
      <c r="Q2279" s="14">
        <f>Tabela1[[#This Row],[QTDE/ Fabricação]]-Tabela1[[#This Row],[QTE]]</f>
        <v>0</v>
      </c>
      <c r="R2279" s="19">
        <f t="shared" si="302"/>
        <v>0</v>
      </c>
      <c r="S2279" s="19">
        <f t="shared" si="301"/>
        <v>0</v>
      </c>
      <c r="T2279" s="20">
        <f t="shared" si="303"/>
        <v>0</v>
      </c>
      <c r="U2279" s="17">
        <f>IFERROR(SUMIF('LISTA DE EMBARQUE'!B:B,MICRO!E:E,'LISTA DE EMBARQUE'!G:G),"")</f>
        <v>0</v>
      </c>
      <c r="V2279" s="12" t="str">
        <f>IFERROR(VLOOKUP(Tabela1[[#This Row],[COD.MDE]],'LISTA DE EMBARQUE'!B:L,11,0),"")</f>
        <v/>
      </c>
      <c r="W2279" s="13" t="str">
        <f>IFERROR(COUNTIF(#REF!,Tabela1[[#This Row],[Colunas5]]),"")</f>
        <v/>
      </c>
      <c r="X2279" s="14">
        <f>Tabela1[[#This Row],[QIANTIDADE EXPEDIDA]]*Tabela1[[#This Row],[PESO UNI]]</f>
        <v>0</v>
      </c>
      <c r="Y2279" s="14">
        <f t="shared" si="304"/>
        <v>0</v>
      </c>
      <c r="Z2279" s="21">
        <f>Tabela1[[#This Row],[PESO TOTAL]]-Tabela1[[#This Row],[Peso Expedido]]</f>
        <v>0</v>
      </c>
      <c r="AA2279" s="18"/>
      <c r="AB2279" s="40" t="s">
        <v>3204</v>
      </c>
      <c r="AC2279" s="40"/>
      <c r="AD2279" s="40"/>
      <c r="AE2279" s="40"/>
      <c r="AF2279" s="40"/>
      <c r="AG2279" s="40"/>
      <c r="AH2279" s="40"/>
      <c r="AI2279" s="40" t="str">
        <f t="shared" si="308"/>
        <v>ok</v>
      </c>
      <c r="AJ2279"/>
      <c r="AK2279" t="str">
        <f>Tabela1[[#This Row],[Coluna1]]&amp;Tabela1[[#This Row],[PEDIDO]]</f>
        <v/>
      </c>
      <c r="AL2279"/>
      <c r="AM2279"/>
      <c r="AN2279"/>
      <c r="AO2279" t="str">
        <f t="shared" si="305"/>
        <v>/</v>
      </c>
      <c r="AP2279" t="str">
        <f>Tabela1[[#This Row],[TAG]]&amp;Tabela1[[#This Row],[PEDIDO]]&amp;Tabela1[[#This Row],[PRODUTO]]</f>
        <v/>
      </c>
      <c r="AQ2279" s="23" t="str">
        <f>Tabela1[[#This Row],[PRODUTO]]&amp;Tabela1[[#This Row],[TAG]]</f>
        <v/>
      </c>
      <c r="AR2279" s="183">
        <f>Tabela1[[#This Row],[PESO TOTAL]]*Tabela1[[#This Row],[MATÉRIA PRIMA]]</f>
        <v>0</v>
      </c>
      <c r="AS2279" s="28">
        <f>Tabela1[[#This Row],[PESO TOTAL]]*Tabela1[[#This Row],[PREPARAÇÃO ]]</f>
        <v>0</v>
      </c>
      <c r="AT2279" s="28">
        <f>Tabela1[[#This Row],[PESO TOTAL]]*Tabela1[[#This Row],[CALDEIRARIA]]</f>
        <v>0</v>
      </c>
      <c r="AU2279" s="28">
        <f>Tabela1[[#This Row],[PESO TOTAL]]*Tabela1[[#This Row],[SOLDA]]</f>
        <v>0</v>
      </c>
      <c r="AV2279" s="28">
        <f>Tabela1[[#This Row],[PESO TOTAL]]*Tabela1[[#This Row],[ACABAMENTO]]</f>
        <v>0</v>
      </c>
      <c r="AW2279" s="28">
        <f>Tabela1[[#This Row],[PESO TOTAL]]*Tabela1[[#This Row],[PRONTO ACABADO]]</f>
        <v>0</v>
      </c>
      <c r="AX2279" s="28">
        <f>Tabela1[[#This Row],[PESO TOTAL]]*Tabela1[[#This Row],[EXPEDIÇÃO ]]</f>
        <v>0</v>
      </c>
      <c r="AY2279" s="28" t="str">
        <f>Tabela1[[#This Row],[PEDIDO]]&amp;Tabela1[[#This Row],[PRODUTO]]</f>
        <v/>
      </c>
      <c r="AZ2279" s="44">
        <f>IF(AF2279="",0,IF(ISTEXT(AF2279),H2279*VALUE(SUBSTITUTE(AF2279,"%",""))/100,H2279*AF2279))-Tabela1[[#This Row],[PRONTO ACABADO2]]</f>
        <v>0</v>
      </c>
      <c r="BA2279" s="44">
        <f>IF(AG2279="",0,IF(ISTEXT(AG2279),H2279*VALUE(SUBSTITUTE(AG2279,"%",""))/100,H2279*AG2279))-Tabela1[[#This Row],[PESO EXPEDIDO2]]</f>
        <v>0</v>
      </c>
      <c r="BB2279" s="44">
        <f t="shared" si="306"/>
        <v>0</v>
      </c>
      <c r="BC2279" s="44">
        <f t="shared" si="307"/>
        <v>0</v>
      </c>
      <c r="BD2279" s="44"/>
    </row>
    <row r="2280" spans="1:56" ht="15.75" hidden="1" customHeight="1" x14ac:dyDescent="0.25">
      <c r="A2280" s="6"/>
      <c r="B2280" s="22"/>
      <c r="C2280" s="7"/>
      <c r="D2280" s="46"/>
      <c r="E2280" s="7"/>
      <c r="F2280" s="7"/>
      <c r="G2280" s="44"/>
      <c r="H2280" s="41">
        <f>Tabela1[[#This Row],[PESO UNI]]*Tabela1[[#This Row],[QTE]]</f>
        <v>0</v>
      </c>
      <c r="I2280" s="7"/>
      <c r="J2280" s="8"/>
      <c r="K2280" s="8"/>
      <c r="L2280" s="9"/>
      <c r="M2280" s="10"/>
      <c r="N2280" s="8"/>
      <c r="O2280" s="12"/>
      <c r="P2280" s="13"/>
      <c r="Q2280" s="14">
        <f>Tabela1[[#This Row],[QTDE/ Fabricação]]-Tabela1[[#This Row],[QTE]]</f>
        <v>0</v>
      </c>
      <c r="R2280" s="19">
        <f t="shared" si="302"/>
        <v>0</v>
      </c>
      <c r="S2280" s="19">
        <f t="shared" si="301"/>
        <v>0</v>
      </c>
      <c r="T2280" s="20">
        <f t="shared" si="303"/>
        <v>0</v>
      </c>
      <c r="U2280" s="17">
        <f>IFERROR(SUMIF('LISTA DE EMBARQUE'!B:B,MICRO!E:E,'LISTA DE EMBARQUE'!G:G),"")</f>
        <v>0</v>
      </c>
      <c r="V2280" s="12" t="str">
        <f>IFERROR(VLOOKUP(Tabela1[[#This Row],[COD.MDE]],'LISTA DE EMBARQUE'!B:L,11,0),"")</f>
        <v/>
      </c>
      <c r="W2280" s="13" t="str">
        <f>IFERROR(COUNTIF(#REF!,Tabela1[[#This Row],[Colunas5]]),"")</f>
        <v/>
      </c>
      <c r="X2280" s="14">
        <f>Tabela1[[#This Row],[QIANTIDADE EXPEDIDA]]*Tabela1[[#This Row],[PESO UNI]]</f>
        <v>0</v>
      </c>
      <c r="Y2280" s="14">
        <f t="shared" si="304"/>
        <v>0</v>
      </c>
      <c r="Z2280" s="21">
        <f>Tabela1[[#This Row],[PESO TOTAL]]-Tabela1[[#This Row],[Peso Expedido]]</f>
        <v>0</v>
      </c>
      <c r="AA2280" s="18"/>
      <c r="AB2280" s="40" t="s">
        <v>3204</v>
      </c>
      <c r="AC2280" s="40"/>
      <c r="AD2280" s="40"/>
      <c r="AE2280" s="40"/>
      <c r="AF2280" s="40"/>
      <c r="AG2280" s="40"/>
      <c r="AH2280" s="40"/>
      <c r="AI2280" s="40" t="str">
        <f t="shared" si="308"/>
        <v>ok</v>
      </c>
      <c r="AJ2280"/>
      <c r="AK2280" t="str">
        <f>Tabela1[[#This Row],[Coluna1]]&amp;Tabela1[[#This Row],[PEDIDO]]</f>
        <v/>
      </c>
      <c r="AL2280"/>
      <c r="AM2280"/>
      <c r="AN2280"/>
      <c r="AO2280" t="str">
        <f t="shared" si="305"/>
        <v>/</v>
      </c>
      <c r="AP2280" t="str">
        <f>Tabela1[[#This Row],[TAG]]&amp;Tabela1[[#This Row],[PEDIDO]]&amp;Tabela1[[#This Row],[PRODUTO]]</f>
        <v/>
      </c>
      <c r="AQ2280" s="23" t="str">
        <f>Tabela1[[#This Row],[PRODUTO]]&amp;Tabela1[[#This Row],[TAG]]</f>
        <v/>
      </c>
      <c r="AR2280" s="183">
        <f>Tabela1[[#This Row],[PESO TOTAL]]*Tabela1[[#This Row],[MATÉRIA PRIMA]]</f>
        <v>0</v>
      </c>
      <c r="AS2280" s="28">
        <f>Tabela1[[#This Row],[PESO TOTAL]]*Tabela1[[#This Row],[PREPARAÇÃO ]]</f>
        <v>0</v>
      </c>
      <c r="AT2280" s="28">
        <f>Tabela1[[#This Row],[PESO TOTAL]]*Tabela1[[#This Row],[CALDEIRARIA]]</f>
        <v>0</v>
      </c>
      <c r="AU2280" s="28">
        <f>Tabela1[[#This Row],[PESO TOTAL]]*Tabela1[[#This Row],[SOLDA]]</f>
        <v>0</v>
      </c>
      <c r="AV2280" s="28">
        <f>Tabela1[[#This Row],[PESO TOTAL]]*Tabela1[[#This Row],[ACABAMENTO]]</f>
        <v>0</v>
      </c>
      <c r="AW2280" s="28">
        <f>Tabela1[[#This Row],[PESO TOTAL]]*Tabela1[[#This Row],[PRONTO ACABADO]]</f>
        <v>0</v>
      </c>
      <c r="AX2280" s="28">
        <f>Tabela1[[#This Row],[PESO TOTAL]]*Tabela1[[#This Row],[EXPEDIÇÃO ]]</f>
        <v>0</v>
      </c>
      <c r="AY2280" s="28" t="str">
        <f>Tabela1[[#This Row],[PEDIDO]]&amp;Tabela1[[#This Row],[PRODUTO]]</f>
        <v/>
      </c>
      <c r="AZ2280" s="44">
        <f>IF(AF2280="",0,IF(ISTEXT(AF2280),H2280*VALUE(SUBSTITUTE(AF2280,"%",""))/100,H2280*AF2280))-Tabela1[[#This Row],[PRONTO ACABADO2]]</f>
        <v>0</v>
      </c>
      <c r="BA2280" s="44">
        <f>IF(AG2280="",0,IF(ISTEXT(AG2280),H2280*VALUE(SUBSTITUTE(AG2280,"%",""))/100,H2280*AG2280))-Tabela1[[#This Row],[PESO EXPEDIDO2]]</f>
        <v>0</v>
      </c>
      <c r="BB2280" s="44">
        <f t="shared" si="306"/>
        <v>0</v>
      </c>
      <c r="BC2280" s="44">
        <f t="shared" si="307"/>
        <v>0</v>
      </c>
      <c r="BD2280" s="44"/>
    </row>
    <row r="2281" spans="1:56" ht="15.75" hidden="1" customHeight="1" x14ac:dyDescent="0.25">
      <c r="A2281" s="6"/>
      <c r="B2281" s="22"/>
      <c r="C2281" s="7"/>
      <c r="D2281" s="46"/>
      <c r="E2281" s="7"/>
      <c r="F2281" s="7"/>
      <c r="G2281" s="44"/>
      <c r="H2281" s="41">
        <f>Tabela1[[#This Row],[PESO UNI]]*Tabela1[[#This Row],[QTE]]</f>
        <v>0</v>
      </c>
      <c r="I2281" s="7"/>
      <c r="J2281" s="8"/>
      <c r="K2281" s="8"/>
      <c r="L2281" s="9"/>
      <c r="M2281" s="10"/>
      <c r="N2281" s="8"/>
      <c r="O2281" s="12"/>
      <c r="P2281" s="13"/>
      <c r="Q2281" s="14">
        <f>Tabela1[[#This Row],[QTDE/ Fabricação]]-Tabela1[[#This Row],[QTE]]</f>
        <v>0</v>
      </c>
      <c r="R2281" s="19">
        <f t="shared" si="302"/>
        <v>0</v>
      </c>
      <c r="S2281" s="19">
        <f t="shared" si="301"/>
        <v>0</v>
      </c>
      <c r="T2281" s="20">
        <f t="shared" si="303"/>
        <v>0</v>
      </c>
      <c r="U2281" s="17">
        <f>IFERROR(SUMIF('LISTA DE EMBARQUE'!B:B,MICRO!E:E,'LISTA DE EMBARQUE'!G:G),"")</f>
        <v>0</v>
      </c>
      <c r="V2281" s="12" t="str">
        <f>IFERROR(VLOOKUP(Tabela1[[#This Row],[COD.MDE]],'LISTA DE EMBARQUE'!B:L,11,0),"")</f>
        <v/>
      </c>
      <c r="W2281" s="13" t="str">
        <f>IFERROR(COUNTIF(#REF!,Tabela1[[#This Row],[Colunas5]]),"")</f>
        <v/>
      </c>
      <c r="X2281" s="14">
        <f>Tabela1[[#This Row],[QIANTIDADE EXPEDIDA]]*Tabela1[[#This Row],[PESO UNI]]</f>
        <v>0</v>
      </c>
      <c r="Y2281" s="14">
        <f t="shared" si="304"/>
        <v>0</v>
      </c>
      <c r="Z2281" s="21">
        <f>Tabela1[[#This Row],[PESO TOTAL]]-Tabela1[[#This Row],[Peso Expedido]]</f>
        <v>0</v>
      </c>
      <c r="AA2281" s="18"/>
      <c r="AB2281" s="40" t="s">
        <v>3204</v>
      </c>
      <c r="AC2281" s="40"/>
      <c r="AD2281" s="40"/>
      <c r="AE2281" s="40"/>
      <c r="AF2281" s="40"/>
      <c r="AG2281" s="40"/>
      <c r="AH2281" s="40"/>
      <c r="AI2281" s="40" t="str">
        <f t="shared" si="308"/>
        <v>ok</v>
      </c>
      <c r="AJ2281"/>
      <c r="AK2281" t="str">
        <f>Tabela1[[#This Row],[Coluna1]]&amp;Tabela1[[#This Row],[PEDIDO]]</f>
        <v/>
      </c>
      <c r="AL2281"/>
      <c r="AM2281"/>
      <c r="AN2281"/>
      <c r="AO2281" t="str">
        <f t="shared" si="305"/>
        <v>/</v>
      </c>
      <c r="AP2281" t="str">
        <f>Tabela1[[#This Row],[TAG]]&amp;Tabela1[[#This Row],[PEDIDO]]&amp;Tabela1[[#This Row],[PRODUTO]]</f>
        <v/>
      </c>
      <c r="AQ2281" s="23" t="str">
        <f>Tabela1[[#This Row],[PRODUTO]]&amp;Tabela1[[#This Row],[TAG]]</f>
        <v/>
      </c>
      <c r="AR2281" s="183">
        <f>Tabela1[[#This Row],[PESO TOTAL]]*Tabela1[[#This Row],[MATÉRIA PRIMA]]</f>
        <v>0</v>
      </c>
      <c r="AS2281" s="28">
        <f>Tabela1[[#This Row],[PESO TOTAL]]*Tabela1[[#This Row],[PREPARAÇÃO ]]</f>
        <v>0</v>
      </c>
      <c r="AT2281" s="28">
        <f>Tabela1[[#This Row],[PESO TOTAL]]*Tabela1[[#This Row],[CALDEIRARIA]]</f>
        <v>0</v>
      </c>
      <c r="AU2281" s="28">
        <f>Tabela1[[#This Row],[PESO TOTAL]]*Tabela1[[#This Row],[SOLDA]]</f>
        <v>0</v>
      </c>
      <c r="AV2281" s="28">
        <f>Tabela1[[#This Row],[PESO TOTAL]]*Tabela1[[#This Row],[ACABAMENTO]]</f>
        <v>0</v>
      </c>
      <c r="AW2281" s="28">
        <f>Tabela1[[#This Row],[PESO TOTAL]]*Tabela1[[#This Row],[PRONTO ACABADO]]</f>
        <v>0</v>
      </c>
      <c r="AX2281" s="28">
        <f>Tabela1[[#This Row],[PESO TOTAL]]*Tabela1[[#This Row],[EXPEDIÇÃO ]]</f>
        <v>0</v>
      </c>
      <c r="AY2281" s="28" t="str">
        <f>Tabela1[[#This Row],[PEDIDO]]&amp;Tabela1[[#This Row],[PRODUTO]]</f>
        <v/>
      </c>
      <c r="AZ2281" s="44">
        <f>IF(AF2281="",0,IF(ISTEXT(AF2281),H2281*VALUE(SUBSTITUTE(AF2281,"%",""))/100,H2281*AF2281))-Tabela1[[#This Row],[PRONTO ACABADO2]]</f>
        <v>0</v>
      </c>
      <c r="BA2281" s="44">
        <f>IF(AG2281="",0,IF(ISTEXT(AG2281),H2281*VALUE(SUBSTITUTE(AG2281,"%",""))/100,H2281*AG2281))-Tabela1[[#This Row],[PESO EXPEDIDO2]]</f>
        <v>0</v>
      </c>
      <c r="BB2281" s="44">
        <f t="shared" si="306"/>
        <v>0</v>
      </c>
      <c r="BC2281" s="44">
        <f t="shared" si="307"/>
        <v>0</v>
      </c>
      <c r="BD2281" s="44"/>
    </row>
    <row r="2282" spans="1:56" ht="15.75" hidden="1" customHeight="1" x14ac:dyDescent="0.25">
      <c r="A2282" s="6"/>
      <c r="B2282" s="22"/>
      <c r="C2282" s="7"/>
      <c r="D2282" s="46"/>
      <c r="E2282" s="7"/>
      <c r="F2282" s="7"/>
      <c r="G2282" s="44"/>
      <c r="H2282" s="41">
        <f>Tabela1[[#This Row],[PESO UNI]]*Tabela1[[#This Row],[QTE]]</f>
        <v>0</v>
      </c>
      <c r="I2282" s="7"/>
      <c r="J2282" s="8"/>
      <c r="K2282" s="8"/>
      <c r="L2282" s="9"/>
      <c r="M2282" s="10"/>
      <c r="N2282" s="8"/>
      <c r="O2282" s="12"/>
      <c r="P2282" s="13"/>
      <c r="Q2282" s="14">
        <f>Tabela1[[#This Row],[QTDE/ Fabricação]]-Tabela1[[#This Row],[QTE]]</f>
        <v>0</v>
      </c>
      <c r="R2282" s="19">
        <f t="shared" si="302"/>
        <v>0</v>
      </c>
      <c r="S2282" s="19">
        <f t="shared" si="301"/>
        <v>0</v>
      </c>
      <c r="T2282" s="20">
        <f t="shared" si="303"/>
        <v>0</v>
      </c>
      <c r="U2282" s="17">
        <f>IFERROR(SUMIF('LISTA DE EMBARQUE'!B:B,MICRO!E:E,'LISTA DE EMBARQUE'!G:G),"")</f>
        <v>0</v>
      </c>
      <c r="V2282" s="12" t="str">
        <f>IFERROR(VLOOKUP(Tabela1[[#This Row],[COD.MDE]],'LISTA DE EMBARQUE'!B:L,11,0),"")</f>
        <v/>
      </c>
      <c r="W2282" s="13" t="str">
        <f>IFERROR(COUNTIF(#REF!,Tabela1[[#This Row],[Colunas5]]),"")</f>
        <v/>
      </c>
      <c r="X2282" s="14">
        <f>Tabela1[[#This Row],[QIANTIDADE EXPEDIDA]]*Tabela1[[#This Row],[PESO UNI]]</f>
        <v>0</v>
      </c>
      <c r="Y2282" s="14">
        <f t="shared" si="304"/>
        <v>0</v>
      </c>
      <c r="Z2282" s="21">
        <f>Tabela1[[#This Row],[PESO TOTAL]]-Tabela1[[#This Row],[Peso Expedido]]</f>
        <v>0</v>
      </c>
      <c r="AA2282" s="18"/>
      <c r="AB2282" s="40" t="s">
        <v>3204</v>
      </c>
      <c r="AC2282" s="40"/>
      <c r="AD2282" s="40"/>
      <c r="AE2282" s="40"/>
      <c r="AF2282" s="40"/>
      <c r="AG2282" s="40"/>
      <c r="AH2282" s="40"/>
      <c r="AI2282" s="40" t="str">
        <f t="shared" si="308"/>
        <v>ok</v>
      </c>
      <c r="AJ2282"/>
      <c r="AK2282" t="str">
        <f>Tabela1[[#This Row],[Coluna1]]&amp;Tabela1[[#This Row],[PEDIDO]]</f>
        <v/>
      </c>
      <c r="AL2282"/>
      <c r="AM2282"/>
      <c r="AN2282"/>
      <c r="AO2282" t="str">
        <f t="shared" si="305"/>
        <v>/</v>
      </c>
      <c r="AP2282" t="str">
        <f>Tabela1[[#This Row],[TAG]]&amp;Tabela1[[#This Row],[PEDIDO]]&amp;Tabela1[[#This Row],[PRODUTO]]</f>
        <v/>
      </c>
      <c r="AQ2282" s="23" t="str">
        <f>Tabela1[[#This Row],[PRODUTO]]&amp;Tabela1[[#This Row],[TAG]]</f>
        <v/>
      </c>
      <c r="AR2282" s="183">
        <f>Tabela1[[#This Row],[PESO TOTAL]]*Tabela1[[#This Row],[MATÉRIA PRIMA]]</f>
        <v>0</v>
      </c>
      <c r="AS2282" s="28">
        <f>Tabela1[[#This Row],[PESO TOTAL]]*Tabela1[[#This Row],[PREPARAÇÃO ]]</f>
        <v>0</v>
      </c>
      <c r="AT2282" s="28">
        <f>Tabela1[[#This Row],[PESO TOTAL]]*Tabela1[[#This Row],[CALDEIRARIA]]</f>
        <v>0</v>
      </c>
      <c r="AU2282" s="28">
        <f>Tabela1[[#This Row],[PESO TOTAL]]*Tabela1[[#This Row],[SOLDA]]</f>
        <v>0</v>
      </c>
      <c r="AV2282" s="28">
        <f>Tabela1[[#This Row],[PESO TOTAL]]*Tabela1[[#This Row],[ACABAMENTO]]</f>
        <v>0</v>
      </c>
      <c r="AW2282" s="28">
        <f>Tabela1[[#This Row],[PESO TOTAL]]*Tabela1[[#This Row],[PRONTO ACABADO]]</f>
        <v>0</v>
      </c>
      <c r="AX2282" s="28">
        <f>Tabela1[[#This Row],[PESO TOTAL]]*Tabela1[[#This Row],[EXPEDIÇÃO ]]</f>
        <v>0</v>
      </c>
      <c r="AY2282" s="28" t="str">
        <f>Tabela1[[#This Row],[PEDIDO]]&amp;Tabela1[[#This Row],[PRODUTO]]</f>
        <v/>
      </c>
      <c r="AZ2282" s="44">
        <f>IF(AF2282="",0,IF(ISTEXT(AF2282),H2282*VALUE(SUBSTITUTE(AF2282,"%",""))/100,H2282*AF2282))-Tabela1[[#This Row],[PRONTO ACABADO2]]</f>
        <v>0</v>
      </c>
      <c r="BA2282" s="44">
        <f>IF(AG2282="",0,IF(ISTEXT(AG2282),H2282*VALUE(SUBSTITUTE(AG2282,"%",""))/100,H2282*AG2282))-Tabela1[[#This Row],[PESO EXPEDIDO2]]</f>
        <v>0</v>
      </c>
      <c r="BB2282" s="44">
        <f t="shared" si="306"/>
        <v>0</v>
      </c>
      <c r="BC2282" s="44">
        <f t="shared" si="307"/>
        <v>0</v>
      </c>
      <c r="BD2282" s="44"/>
    </row>
    <row r="2283" spans="1:56" ht="15.75" hidden="1" customHeight="1" x14ac:dyDescent="0.25">
      <c r="A2283" s="6"/>
      <c r="B2283" s="22"/>
      <c r="C2283" s="7"/>
      <c r="D2283" s="46"/>
      <c r="E2283" s="7"/>
      <c r="F2283" s="7"/>
      <c r="G2283" s="44"/>
      <c r="H2283" s="41">
        <f>Tabela1[[#This Row],[PESO UNI]]*Tabela1[[#This Row],[QTE]]</f>
        <v>0</v>
      </c>
      <c r="I2283" s="7"/>
      <c r="J2283" s="8"/>
      <c r="K2283" s="8"/>
      <c r="L2283" s="9"/>
      <c r="M2283" s="10"/>
      <c r="N2283" s="8"/>
      <c r="O2283" s="12"/>
      <c r="P2283" s="13"/>
      <c r="Q2283" s="14">
        <f>Tabela1[[#This Row],[QTDE/ Fabricação]]-Tabela1[[#This Row],[QTE]]</f>
        <v>0</v>
      </c>
      <c r="R2283" s="19">
        <f t="shared" si="302"/>
        <v>0</v>
      </c>
      <c r="S2283" s="19">
        <f t="shared" si="301"/>
        <v>0</v>
      </c>
      <c r="T2283" s="20">
        <f t="shared" si="303"/>
        <v>0</v>
      </c>
      <c r="U2283" s="17">
        <f>IFERROR(SUMIF('LISTA DE EMBARQUE'!B:B,MICRO!E:E,'LISTA DE EMBARQUE'!G:G),"")</f>
        <v>0</v>
      </c>
      <c r="V2283" s="12" t="str">
        <f>IFERROR(VLOOKUP(Tabela1[[#This Row],[COD.MDE]],'LISTA DE EMBARQUE'!B:L,11,0),"")</f>
        <v/>
      </c>
      <c r="W2283" s="13" t="str">
        <f>IFERROR(COUNTIF(#REF!,Tabela1[[#This Row],[Colunas5]]),"")</f>
        <v/>
      </c>
      <c r="X2283" s="14">
        <f>Tabela1[[#This Row],[QIANTIDADE EXPEDIDA]]*Tabela1[[#This Row],[PESO UNI]]</f>
        <v>0</v>
      </c>
      <c r="Y2283" s="14">
        <f t="shared" si="304"/>
        <v>0</v>
      </c>
      <c r="Z2283" s="21">
        <f>Tabela1[[#This Row],[PESO TOTAL]]-Tabela1[[#This Row],[Peso Expedido]]</f>
        <v>0</v>
      </c>
      <c r="AA2283" s="18"/>
      <c r="AB2283" s="40" t="s">
        <v>3204</v>
      </c>
      <c r="AC2283" s="40"/>
      <c r="AD2283" s="40"/>
      <c r="AE2283" s="40"/>
      <c r="AF2283" s="40"/>
      <c r="AG2283" s="40"/>
      <c r="AH2283" s="40"/>
      <c r="AI2283" s="40" t="str">
        <f t="shared" si="308"/>
        <v>ok</v>
      </c>
      <c r="AJ2283"/>
      <c r="AK2283" t="str">
        <f>Tabela1[[#This Row],[Coluna1]]&amp;Tabela1[[#This Row],[PEDIDO]]</f>
        <v/>
      </c>
      <c r="AL2283"/>
      <c r="AM2283"/>
      <c r="AN2283"/>
      <c r="AO2283" t="str">
        <f t="shared" si="305"/>
        <v>/</v>
      </c>
      <c r="AP2283" t="str">
        <f>Tabela1[[#This Row],[TAG]]&amp;Tabela1[[#This Row],[PEDIDO]]&amp;Tabela1[[#This Row],[PRODUTO]]</f>
        <v/>
      </c>
      <c r="AQ2283" s="23" t="str">
        <f>Tabela1[[#This Row],[PRODUTO]]&amp;Tabela1[[#This Row],[TAG]]</f>
        <v/>
      </c>
      <c r="AR2283" s="183">
        <f>Tabela1[[#This Row],[PESO TOTAL]]*Tabela1[[#This Row],[MATÉRIA PRIMA]]</f>
        <v>0</v>
      </c>
      <c r="AS2283" s="28">
        <f>Tabela1[[#This Row],[PESO TOTAL]]*Tabela1[[#This Row],[PREPARAÇÃO ]]</f>
        <v>0</v>
      </c>
      <c r="AT2283" s="28">
        <f>Tabela1[[#This Row],[PESO TOTAL]]*Tabela1[[#This Row],[CALDEIRARIA]]</f>
        <v>0</v>
      </c>
      <c r="AU2283" s="28">
        <f>Tabela1[[#This Row],[PESO TOTAL]]*Tabela1[[#This Row],[SOLDA]]</f>
        <v>0</v>
      </c>
      <c r="AV2283" s="28">
        <f>Tabela1[[#This Row],[PESO TOTAL]]*Tabela1[[#This Row],[ACABAMENTO]]</f>
        <v>0</v>
      </c>
      <c r="AW2283" s="28">
        <f>Tabela1[[#This Row],[PESO TOTAL]]*Tabela1[[#This Row],[PRONTO ACABADO]]</f>
        <v>0</v>
      </c>
      <c r="AX2283" s="28">
        <f>Tabela1[[#This Row],[PESO TOTAL]]*Tabela1[[#This Row],[EXPEDIÇÃO ]]</f>
        <v>0</v>
      </c>
      <c r="AY2283" s="28" t="str">
        <f>Tabela1[[#This Row],[PEDIDO]]&amp;Tabela1[[#This Row],[PRODUTO]]</f>
        <v/>
      </c>
      <c r="AZ2283" s="44">
        <f>IF(AF2283="",0,IF(ISTEXT(AF2283),H2283*VALUE(SUBSTITUTE(AF2283,"%",""))/100,H2283*AF2283))-Tabela1[[#This Row],[PRONTO ACABADO2]]</f>
        <v>0</v>
      </c>
      <c r="BA2283" s="44">
        <f>IF(AG2283="",0,IF(ISTEXT(AG2283),H2283*VALUE(SUBSTITUTE(AG2283,"%",""))/100,H2283*AG2283))-Tabela1[[#This Row],[PESO EXPEDIDO2]]</f>
        <v>0</v>
      </c>
      <c r="BB2283" s="44">
        <f t="shared" si="306"/>
        <v>0</v>
      </c>
      <c r="BC2283" s="44">
        <f t="shared" si="307"/>
        <v>0</v>
      </c>
      <c r="BD2283" s="44"/>
    </row>
    <row r="2284" spans="1:56" ht="15.75" hidden="1" customHeight="1" x14ac:dyDescent="0.25">
      <c r="A2284" s="6"/>
      <c r="B2284" s="22"/>
      <c r="C2284" s="7"/>
      <c r="D2284" s="46"/>
      <c r="E2284" s="7"/>
      <c r="F2284" s="7"/>
      <c r="G2284" s="44"/>
      <c r="H2284" s="41">
        <f>Tabela1[[#This Row],[PESO UNI]]*Tabela1[[#This Row],[QTE]]</f>
        <v>0</v>
      </c>
      <c r="I2284" s="7"/>
      <c r="J2284" s="8"/>
      <c r="K2284" s="8"/>
      <c r="L2284" s="9"/>
      <c r="M2284" s="10"/>
      <c r="N2284" s="8"/>
      <c r="O2284" s="12"/>
      <c r="P2284" s="13"/>
      <c r="Q2284" s="14">
        <f>Tabela1[[#This Row],[QTDE/ Fabricação]]-Tabela1[[#This Row],[QTE]]</f>
        <v>0</v>
      </c>
      <c r="R2284" s="19">
        <f t="shared" si="302"/>
        <v>0</v>
      </c>
      <c r="S2284" s="19">
        <f t="shared" si="301"/>
        <v>0</v>
      </c>
      <c r="T2284" s="20">
        <f t="shared" si="303"/>
        <v>0</v>
      </c>
      <c r="U2284" s="17">
        <f>IFERROR(SUMIF('LISTA DE EMBARQUE'!B:B,MICRO!E:E,'LISTA DE EMBARQUE'!G:G),"")</f>
        <v>0</v>
      </c>
      <c r="V2284" s="12" t="str">
        <f>IFERROR(VLOOKUP(Tabela1[[#This Row],[COD.MDE]],'LISTA DE EMBARQUE'!B:L,11,0),"")</f>
        <v/>
      </c>
      <c r="W2284" s="13" t="str">
        <f>IFERROR(COUNTIF(#REF!,Tabela1[[#This Row],[Colunas5]]),"")</f>
        <v/>
      </c>
      <c r="X2284" s="14">
        <f>Tabela1[[#This Row],[QIANTIDADE EXPEDIDA]]*Tabela1[[#This Row],[PESO UNI]]</f>
        <v>0</v>
      </c>
      <c r="Y2284" s="14">
        <f t="shared" si="304"/>
        <v>0</v>
      </c>
      <c r="Z2284" s="21">
        <f>Tabela1[[#This Row],[PESO TOTAL]]-Tabela1[[#This Row],[Peso Expedido]]</f>
        <v>0</v>
      </c>
      <c r="AA2284" s="18"/>
      <c r="AB2284" s="40" t="s">
        <v>3204</v>
      </c>
      <c r="AC2284" s="40"/>
      <c r="AD2284" s="40"/>
      <c r="AE2284" s="40"/>
      <c r="AF2284" s="40"/>
      <c r="AG2284" s="40"/>
      <c r="AH2284" s="40"/>
      <c r="AI2284" s="40" t="str">
        <f t="shared" si="308"/>
        <v>ok</v>
      </c>
      <c r="AJ2284"/>
      <c r="AK2284" t="str">
        <f>Tabela1[[#This Row],[Coluna1]]&amp;Tabela1[[#This Row],[PEDIDO]]</f>
        <v/>
      </c>
      <c r="AL2284"/>
      <c r="AM2284"/>
      <c r="AN2284"/>
      <c r="AO2284" t="str">
        <f t="shared" si="305"/>
        <v>/</v>
      </c>
      <c r="AP2284" t="str">
        <f>Tabela1[[#This Row],[TAG]]&amp;Tabela1[[#This Row],[PEDIDO]]&amp;Tabela1[[#This Row],[PRODUTO]]</f>
        <v/>
      </c>
      <c r="AQ2284" s="23" t="str">
        <f>Tabela1[[#This Row],[PRODUTO]]&amp;Tabela1[[#This Row],[TAG]]</f>
        <v/>
      </c>
      <c r="AR2284" s="183">
        <f>Tabela1[[#This Row],[PESO TOTAL]]*Tabela1[[#This Row],[MATÉRIA PRIMA]]</f>
        <v>0</v>
      </c>
      <c r="AS2284" s="28">
        <f>Tabela1[[#This Row],[PESO TOTAL]]*Tabela1[[#This Row],[PREPARAÇÃO ]]</f>
        <v>0</v>
      </c>
      <c r="AT2284" s="28">
        <f>Tabela1[[#This Row],[PESO TOTAL]]*Tabela1[[#This Row],[CALDEIRARIA]]</f>
        <v>0</v>
      </c>
      <c r="AU2284" s="28">
        <f>Tabela1[[#This Row],[PESO TOTAL]]*Tabela1[[#This Row],[SOLDA]]</f>
        <v>0</v>
      </c>
      <c r="AV2284" s="28">
        <f>Tabela1[[#This Row],[PESO TOTAL]]*Tabela1[[#This Row],[ACABAMENTO]]</f>
        <v>0</v>
      </c>
      <c r="AW2284" s="28">
        <f>Tabela1[[#This Row],[PESO TOTAL]]*Tabela1[[#This Row],[PRONTO ACABADO]]</f>
        <v>0</v>
      </c>
      <c r="AX2284" s="28">
        <f>Tabela1[[#This Row],[PESO TOTAL]]*Tabela1[[#This Row],[EXPEDIÇÃO ]]</f>
        <v>0</v>
      </c>
      <c r="AY2284" s="28" t="str">
        <f>Tabela1[[#This Row],[PEDIDO]]&amp;Tabela1[[#This Row],[PRODUTO]]</f>
        <v/>
      </c>
      <c r="AZ2284" s="44">
        <f>IF(AF2284="",0,IF(ISTEXT(AF2284),H2284*VALUE(SUBSTITUTE(AF2284,"%",""))/100,H2284*AF2284))-Tabela1[[#This Row],[PRONTO ACABADO2]]</f>
        <v>0</v>
      </c>
      <c r="BA2284" s="44">
        <f>IF(AG2284="",0,IF(ISTEXT(AG2284),H2284*VALUE(SUBSTITUTE(AG2284,"%",""))/100,H2284*AG2284))-Tabela1[[#This Row],[PESO EXPEDIDO2]]</f>
        <v>0</v>
      </c>
      <c r="BB2284" s="44">
        <f t="shared" si="306"/>
        <v>0</v>
      </c>
      <c r="BC2284" s="44">
        <f t="shared" si="307"/>
        <v>0</v>
      </c>
      <c r="BD2284" s="44"/>
    </row>
    <row r="2285" spans="1:56" ht="15.75" hidden="1" customHeight="1" x14ac:dyDescent="0.25">
      <c r="A2285" s="6"/>
      <c r="B2285" s="22"/>
      <c r="C2285" s="7"/>
      <c r="D2285" s="46"/>
      <c r="E2285" s="7"/>
      <c r="F2285" s="7"/>
      <c r="G2285" s="44"/>
      <c r="H2285" s="41">
        <f>Tabela1[[#This Row],[PESO UNI]]*Tabela1[[#This Row],[QTE]]</f>
        <v>0</v>
      </c>
      <c r="I2285" s="7"/>
      <c r="J2285" s="8"/>
      <c r="K2285" s="8"/>
      <c r="L2285" s="9"/>
      <c r="M2285" s="10"/>
      <c r="N2285" s="8"/>
      <c r="O2285" s="12"/>
      <c r="P2285" s="13"/>
      <c r="Q2285" s="14">
        <f>Tabela1[[#This Row],[QTDE/ Fabricação]]-Tabela1[[#This Row],[QTE]]</f>
        <v>0</v>
      </c>
      <c r="R2285" s="19">
        <f t="shared" si="302"/>
        <v>0</v>
      </c>
      <c r="S2285" s="19">
        <f t="shared" si="301"/>
        <v>0</v>
      </c>
      <c r="T2285" s="20">
        <f t="shared" si="303"/>
        <v>0</v>
      </c>
      <c r="U2285" s="17">
        <f>IFERROR(SUMIF('LISTA DE EMBARQUE'!B:B,MICRO!E:E,'LISTA DE EMBARQUE'!G:G),"")</f>
        <v>0</v>
      </c>
      <c r="V2285" s="12" t="str">
        <f>IFERROR(VLOOKUP(Tabela1[[#This Row],[COD.MDE]],'LISTA DE EMBARQUE'!B:L,11,0),"")</f>
        <v/>
      </c>
      <c r="W2285" s="13" t="str">
        <f>IFERROR(COUNTIF(#REF!,Tabela1[[#This Row],[Colunas5]]),"")</f>
        <v/>
      </c>
      <c r="X2285" s="14">
        <f>Tabela1[[#This Row],[QIANTIDADE EXPEDIDA]]*Tabela1[[#This Row],[PESO UNI]]</f>
        <v>0</v>
      </c>
      <c r="Y2285" s="14">
        <f t="shared" si="304"/>
        <v>0</v>
      </c>
      <c r="Z2285" s="21">
        <f>Tabela1[[#This Row],[PESO TOTAL]]-Tabela1[[#This Row],[Peso Expedido]]</f>
        <v>0</v>
      </c>
      <c r="AA2285" s="18"/>
      <c r="AB2285" s="40" t="s">
        <v>3204</v>
      </c>
      <c r="AC2285" s="40"/>
      <c r="AD2285" s="40"/>
      <c r="AE2285" s="40"/>
      <c r="AF2285" s="40"/>
      <c r="AG2285" s="40"/>
      <c r="AH2285" s="40"/>
      <c r="AI2285" s="40" t="str">
        <f t="shared" si="308"/>
        <v>ok</v>
      </c>
      <c r="AJ2285"/>
      <c r="AK2285" t="str">
        <f>Tabela1[[#This Row],[Coluna1]]&amp;Tabela1[[#This Row],[PEDIDO]]</f>
        <v/>
      </c>
      <c r="AL2285"/>
      <c r="AM2285"/>
      <c r="AN2285"/>
      <c r="AO2285" t="str">
        <f t="shared" si="305"/>
        <v>/</v>
      </c>
      <c r="AP2285" t="str">
        <f>Tabela1[[#This Row],[TAG]]&amp;Tabela1[[#This Row],[PEDIDO]]&amp;Tabela1[[#This Row],[PRODUTO]]</f>
        <v/>
      </c>
      <c r="AQ2285" s="23" t="str">
        <f>Tabela1[[#This Row],[PRODUTO]]&amp;Tabela1[[#This Row],[TAG]]</f>
        <v/>
      </c>
      <c r="AR2285" s="183">
        <f>Tabela1[[#This Row],[PESO TOTAL]]*Tabela1[[#This Row],[MATÉRIA PRIMA]]</f>
        <v>0</v>
      </c>
      <c r="AS2285" s="28">
        <f>Tabela1[[#This Row],[PESO TOTAL]]*Tabela1[[#This Row],[PREPARAÇÃO ]]</f>
        <v>0</v>
      </c>
      <c r="AT2285" s="28">
        <f>Tabela1[[#This Row],[PESO TOTAL]]*Tabela1[[#This Row],[CALDEIRARIA]]</f>
        <v>0</v>
      </c>
      <c r="AU2285" s="28">
        <f>Tabela1[[#This Row],[PESO TOTAL]]*Tabela1[[#This Row],[SOLDA]]</f>
        <v>0</v>
      </c>
      <c r="AV2285" s="28">
        <f>Tabela1[[#This Row],[PESO TOTAL]]*Tabela1[[#This Row],[ACABAMENTO]]</f>
        <v>0</v>
      </c>
      <c r="AW2285" s="28">
        <f>Tabela1[[#This Row],[PESO TOTAL]]*Tabela1[[#This Row],[PRONTO ACABADO]]</f>
        <v>0</v>
      </c>
      <c r="AX2285" s="28">
        <f>Tabela1[[#This Row],[PESO TOTAL]]*Tabela1[[#This Row],[EXPEDIÇÃO ]]</f>
        <v>0</v>
      </c>
      <c r="AY2285" s="28" t="str">
        <f>Tabela1[[#This Row],[PEDIDO]]&amp;Tabela1[[#This Row],[PRODUTO]]</f>
        <v/>
      </c>
      <c r="AZ2285" s="44">
        <f>IF(AF2285="",0,IF(ISTEXT(AF2285),H2285*VALUE(SUBSTITUTE(AF2285,"%",""))/100,H2285*AF2285))-Tabela1[[#This Row],[PRONTO ACABADO2]]</f>
        <v>0</v>
      </c>
      <c r="BA2285" s="44">
        <f>IF(AG2285="",0,IF(ISTEXT(AG2285),H2285*VALUE(SUBSTITUTE(AG2285,"%",""))/100,H2285*AG2285))-Tabela1[[#This Row],[PESO EXPEDIDO2]]</f>
        <v>0</v>
      </c>
      <c r="BB2285" s="44">
        <f t="shared" si="306"/>
        <v>0</v>
      </c>
      <c r="BC2285" s="44">
        <f t="shared" si="307"/>
        <v>0</v>
      </c>
      <c r="BD2285" s="44"/>
    </row>
    <row r="2286" spans="1:56" ht="15.75" hidden="1" customHeight="1" x14ac:dyDescent="0.25">
      <c r="A2286" s="6"/>
      <c r="B2286" s="22"/>
      <c r="C2286" s="7"/>
      <c r="D2286" s="46"/>
      <c r="E2286" s="7"/>
      <c r="F2286" s="7"/>
      <c r="G2286" s="44"/>
      <c r="H2286" s="41">
        <f>Tabela1[[#This Row],[PESO UNI]]*Tabela1[[#This Row],[QTE]]</f>
        <v>0</v>
      </c>
      <c r="I2286" s="7"/>
      <c r="J2286" s="8"/>
      <c r="K2286" s="8"/>
      <c r="L2286" s="9"/>
      <c r="M2286" s="10"/>
      <c r="N2286" s="8"/>
      <c r="O2286" s="12"/>
      <c r="P2286" s="13"/>
      <c r="Q2286" s="14">
        <f>Tabela1[[#This Row],[QTDE/ Fabricação]]-Tabela1[[#This Row],[QTE]]</f>
        <v>0</v>
      </c>
      <c r="R2286" s="19">
        <f t="shared" si="302"/>
        <v>0</v>
      </c>
      <c r="S2286" s="19">
        <f t="shared" si="301"/>
        <v>0</v>
      </c>
      <c r="T2286" s="20">
        <f t="shared" si="303"/>
        <v>0</v>
      </c>
      <c r="U2286" s="17">
        <f>IFERROR(SUMIF('LISTA DE EMBARQUE'!B:B,MICRO!E:E,'LISTA DE EMBARQUE'!G:G),"")</f>
        <v>0</v>
      </c>
      <c r="V2286" s="12" t="str">
        <f>IFERROR(VLOOKUP(Tabela1[[#This Row],[COD.MDE]],'LISTA DE EMBARQUE'!B:L,11,0),"")</f>
        <v/>
      </c>
      <c r="W2286" s="13" t="str">
        <f>IFERROR(COUNTIF(#REF!,Tabela1[[#This Row],[Colunas5]]),"")</f>
        <v/>
      </c>
      <c r="X2286" s="14">
        <f>Tabela1[[#This Row],[QIANTIDADE EXPEDIDA]]*Tabela1[[#This Row],[PESO UNI]]</f>
        <v>0</v>
      </c>
      <c r="Y2286" s="14">
        <f t="shared" si="304"/>
        <v>0</v>
      </c>
      <c r="Z2286" s="21">
        <f>Tabela1[[#This Row],[PESO TOTAL]]-Tabela1[[#This Row],[Peso Expedido]]</f>
        <v>0</v>
      </c>
      <c r="AA2286" s="18"/>
      <c r="AB2286" s="40" t="s">
        <v>3204</v>
      </c>
      <c r="AC2286" s="40"/>
      <c r="AD2286" s="40"/>
      <c r="AE2286" s="40"/>
      <c r="AF2286" s="40"/>
      <c r="AG2286" s="40"/>
      <c r="AH2286" s="40"/>
      <c r="AI2286" s="40" t="str">
        <f t="shared" si="308"/>
        <v>ok</v>
      </c>
      <c r="AJ2286"/>
      <c r="AK2286" t="str">
        <f>Tabela1[[#This Row],[Coluna1]]&amp;Tabela1[[#This Row],[PEDIDO]]</f>
        <v/>
      </c>
      <c r="AL2286"/>
      <c r="AM2286"/>
      <c r="AN2286"/>
      <c r="AO2286" t="str">
        <f t="shared" si="305"/>
        <v>/</v>
      </c>
      <c r="AP2286" t="str">
        <f>Tabela1[[#This Row],[TAG]]&amp;Tabela1[[#This Row],[PEDIDO]]&amp;Tabela1[[#This Row],[PRODUTO]]</f>
        <v/>
      </c>
      <c r="AQ2286" s="23" t="str">
        <f>Tabela1[[#This Row],[PRODUTO]]&amp;Tabela1[[#This Row],[TAG]]</f>
        <v/>
      </c>
      <c r="AR2286" s="183">
        <f>Tabela1[[#This Row],[PESO TOTAL]]*Tabela1[[#This Row],[MATÉRIA PRIMA]]</f>
        <v>0</v>
      </c>
      <c r="AS2286" s="28">
        <f>Tabela1[[#This Row],[PESO TOTAL]]*Tabela1[[#This Row],[PREPARAÇÃO ]]</f>
        <v>0</v>
      </c>
      <c r="AT2286" s="28">
        <f>Tabela1[[#This Row],[PESO TOTAL]]*Tabela1[[#This Row],[CALDEIRARIA]]</f>
        <v>0</v>
      </c>
      <c r="AU2286" s="28">
        <f>Tabela1[[#This Row],[PESO TOTAL]]*Tabela1[[#This Row],[SOLDA]]</f>
        <v>0</v>
      </c>
      <c r="AV2286" s="28">
        <f>Tabela1[[#This Row],[PESO TOTAL]]*Tabela1[[#This Row],[ACABAMENTO]]</f>
        <v>0</v>
      </c>
      <c r="AW2286" s="28">
        <f>Tabela1[[#This Row],[PESO TOTAL]]*Tabela1[[#This Row],[PRONTO ACABADO]]</f>
        <v>0</v>
      </c>
      <c r="AX2286" s="28">
        <f>Tabela1[[#This Row],[PESO TOTAL]]*Tabela1[[#This Row],[EXPEDIÇÃO ]]</f>
        <v>0</v>
      </c>
      <c r="AY2286" s="28" t="str">
        <f>Tabela1[[#This Row],[PEDIDO]]&amp;Tabela1[[#This Row],[PRODUTO]]</f>
        <v/>
      </c>
      <c r="AZ2286" s="44">
        <f>IF(AF2286="",0,IF(ISTEXT(AF2286),H2286*VALUE(SUBSTITUTE(AF2286,"%",""))/100,H2286*AF2286))-Tabela1[[#This Row],[PRONTO ACABADO2]]</f>
        <v>0</v>
      </c>
      <c r="BA2286" s="44">
        <f>IF(AG2286="",0,IF(ISTEXT(AG2286),H2286*VALUE(SUBSTITUTE(AG2286,"%",""))/100,H2286*AG2286))-Tabela1[[#This Row],[PESO EXPEDIDO2]]</f>
        <v>0</v>
      </c>
      <c r="BB2286" s="44">
        <f t="shared" si="306"/>
        <v>0</v>
      </c>
      <c r="BC2286" s="44">
        <f t="shared" si="307"/>
        <v>0</v>
      </c>
      <c r="BD2286" s="44"/>
    </row>
    <row r="2287" spans="1:56" ht="15.75" hidden="1" customHeight="1" x14ac:dyDescent="0.25">
      <c r="A2287" s="6"/>
      <c r="B2287" s="22"/>
      <c r="C2287" s="7"/>
      <c r="D2287" s="46"/>
      <c r="E2287" s="7"/>
      <c r="F2287" s="7"/>
      <c r="G2287" s="44"/>
      <c r="H2287" s="41">
        <f>Tabela1[[#This Row],[PESO UNI]]*Tabela1[[#This Row],[QTE]]</f>
        <v>0</v>
      </c>
      <c r="I2287" s="7"/>
      <c r="J2287" s="8"/>
      <c r="K2287" s="8"/>
      <c r="L2287" s="9"/>
      <c r="M2287" s="10"/>
      <c r="N2287" s="8"/>
      <c r="O2287" s="12"/>
      <c r="P2287" s="13"/>
      <c r="Q2287" s="14">
        <f>Tabela1[[#This Row],[QTDE/ Fabricação]]-Tabela1[[#This Row],[QTE]]</f>
        <v>0</v>
      </c>
      <c r="R2287" s="19">
        <f t="shared" si="302"/>
        <v>0</v>
      </c>
      <c r="S2287" s="19">
        <f t="shared" si="301"/>
        <v>0</v>
      </c>
      <c r="T2287" s="20">
        <f t="shared" si="303"/>
        <v>0</v>
      </c>
      <c r="U2287" s="17">
        <f>IFERROR(SUMIF('LISTA DE EMBARQUE'!B:B,MICRO!E:E,'LISTA DE EMBARQUE'!G:G),"")</f>
        <v>0</v>
      </c>
      <c r="V2287" s="12" t="str">
        <f>IFERROR(VLOOKUP(Tabela1[[#This Row],[COD.MDE]],'LISTA DE EMBARQUE'!B:L,11,0),"")</f>
        <v/>
      </c>
      <c r="W2287" s="13" t="str">
        <f>IFERROR(COUNTIF(#REF!,Tabela1[[#This Row],[Colunas5]]),"")</f>
        <v/>
      </c>
      <c r="X2287" s="14">
        <f>Tabela1[[#This Row],[QIANTIDADE EXPEDIDA]]*Tabela1[[#This Row],[PESO UNI]]</f>
        <v>0</v>
      </c>
      <c r="Y2287" s="14">
        <f t="shared" si="304"/>
        <v>0</v>
      </c>
      <c r="Z2287" s="21">
        <f>Tabela1[[#This Row],[PESO TOTAL]]-Tabela1[[#This Row],[Peso Expedido]]</f>
        <v>0</v>
      </c>
      <c r="AA2287" s="18"/>
      <c r="AB2287" s="40" t="s">
        <v>3204</v>
      </c>
      <c r="AC2287" s="40"/>
      <c r="AD2287" s="40"/>
      <c r="AE2287" s="40"/>
      <c r="AF2287" s="40"/>
      <c r="AG2287" s="40"/>
      <c r="AH2287" s="40"/>
      <c r="AI2287" s="40" t="str">
        <f t="shared" si="308"/>
        <v>ok</v>
      </c>
      <c r="AJ2287"/>
      <c r="AK2287" t="str">
        <f>Tabela1[[#This Row],[Coluna1]]&amp;Tabela1[[#This Row],[PEDIDO]]</f>
        <v/>
      </c>
      <c r="AL2287"/>
      <c r="AM2287"/>
      <c r="AN2287"/>
      <c r="AO2287" t="str">
        <f t="shared" si="305"/>
        <v>/</v>
      </c>
      <c r="AP2287" t="str">
        <f>Tabela1[[#This Row],[TAG]]&amp;Tabela1[[#This Row],[PEDIDO]]&amp;Tabela1[[#This Row],[PRODUTO]]</f>
        <v/>
      </c>
      <c r="AQ2287" s="23" t="str">
        <f>Tabela1[[#This Row],[PRODUTO]]&amp;Tabela1[[#This Row],[TAG]]</f>
        <v/>
      </c>
      <c r="AR2287" s="183">
        <f>Tabela1[[#This Row],[PESO TOTAL]]*Tabela1[[#This Row],[MATÉRIA PRIMA]]</f>
        <v>0</v>
      </c>
      <c r="AS2287" s="28">
        <f>Tabela1[[#This Row],[PESO TOTAL]]*Tabela1[[#This Row],[PREPARAÇÃO ]]</f>
        <v>0</v>
      </c>
      <c r="AT2287" s="28">
        <f>Tabela1[[#This Row],[PESO TOTAL]]*Tabela1[[#This Row],[CALDEIRARIA]]</f>
        <v>0</v>
      </c>
      <c r="AU2287" s="28">
        <f>Tabela1[[#This Row],[PESO TOTAL]]*Tabela1[[#This Row],[SOLDA]]</f>
        <v>0</v>
      </c>
      <c r="AV2287" s="28">
        <f>Tabela1[[#This Row],[PESO TOTAL]]*Tabela1[[#This Row],[ACABAMENTO]]</f>
        <v>0</v>
      </c>
      <c r="AW2287" s="28">
        <f>Tabela1[[#This Row],[PESO TOTAL]]*Tabela1[[#This Row],[PRONTO ACABADO]]</f>
        <v>0</v>
      </c>
      <c r="AX2287" s="28">
        <f>Tabela1[[#This Row],[PESO TOTAL]]*Tabela1[[#This Row],[EXPEDIÇÃO ]]</f>
        <v>0</v>
      </c>
      <c r="AY2287" s="28" t="str">
        <f>Tabela1[[#This Row],[PEDIDO]]&amp;Tabela1[[#This Row],[PRODUTO]]</f>
        <v/>
      </c>
      <c r="AZ2287" s="44">
        <f>IF(AF2287="",0,IF(ISTEXT(AF2287),H2287*VALUE(SUBSTITUTE(AF2287,"%",""))/100,H2287*AF2287))-Tabela1[[#This Row],[PRONTO ACABADO2]]</f>
        <v>0</v>
      </c>
      <c r="BA2287" s="44">
        <f>IF(AG2287="",0,IF(ISTEXT(AG2287),H2287*VALUE(SUBSTITUTE(AG2287,"%",""))/100,H2287*AG2287))-Tabela1[[#This Row],[PESO EXPEDIDO2]]</f>
        <v>0</v>
      </c>
      <c r="BB2287" s="44">
        <f t="shared" si="306"/>
        <v>0</v>
      </c>
      <c r="BC2287" s="44">
        <f t="shared" si="307"/>
        <v>0</v>
      </c>
      <c r="BD2287" s="44"/>
    </row>
    <row r="2288" spans="1:56" ht="15.75" hidden="1" customHeight="1" x14ac:dyDescent="0.25">
      <c r="A2288" s="6"/>
      <c r="B2288" s="22"/>
      <c r="C2288" s="7"/>
      <c r="D2288" s="46"/>
      <c r="E2288" s="7"/>
      <c r="F2288" s="7"/>
      <c r="G2288" s="44"/>
      <c r="H2288" s="41">
        <f>Tabela1[[#This Row],[PESO UNI]]*Tabela1[[#This Row],[QTE]]</f>
        <v>0</v>
      </c>
      <c r="I2288" s="7"/>
      <c r="J2288" s="8"/>
      <c r="K2288" s="8"/>
      <c r="L2288" s="9"/>
      <c r="M2288" s="10"/>
      <c r="N2288" s="8"/>
      <c r="O2288" s="12"/>
      <c r="P2288" s="13"/>
      <c r="Q2288" s="14">
        <f>Tabela1[[#This Row],[QTDE/ Fabricação]]-Tabela1[[#This Row],[QTE]]</f>
        <v>0</v>
      </c>
      <c r="R2288" s="19">
        <f t="shared" si="302"/>
        <v>0</v>
      </c>
      <c r="S2288" s="19">
        <f t="shared" si="301"/>
        <v>0</v>
      </c>
      <c r="T2288" s="20">
        <f t="shared" si="303"/>
        <v>0</v>
      </c>
      <c r="U2288" s="17">
        <f>IFERROR(SUMIF('LISTA DE EMBARQUE'!B:B,MICRO!E:E,'LISTA DE EMBARQUE'!G:G),"")</f>
        <v>0</v>
      </c>
      <c r="V2288" s="12" t="str">
        <f>IFERROR(VLOOKUP(Tabela1[[#This Row],[COD.MDE]],'LISTA DE EMBARQUE'!B:L,11,0),"")</f>
        <v/>
      </c>
      <c r="W2288" s="13" t="str">
        <f>IFERROR(COUNTIF(#REF!,Tabela1[[#This Row],[Colunas5]]),"")</f>
        <v/>
      </c>
      <c r="X2288" s="14">
        <f>Tabela1[[#This Row],[QIANTIDADE EXPEDIDA]]*Tabela1[[#This Row],[PESO UNI]]</f>
        <v>0</v>
      </c>
      <c r="Y2288" s="14">
        <f t="shared" si="304"/>
        <v>0</v>
      </c>
      <c r="Z2288" s="21">
        <f>Tabela1[[#This Row],[PESO TOTAL]]-Tabela1[[#This Row],[Peso Expedido]]</f>
        <v>0</v>
      </c>
      <c r="AA2288" s="18"/>
      <c r="AB2288" s="40">
        <v>1</v>
      </c>
      <c r="AC2288" s="40"/>
      <c r="AD2288" s="40"/>
      <c r="AE2288" s="40"/>
      <c r="AF2288" s="40"/>
      <c r="AG2288" s="40"/>
      <c r="AH2288" s="40"/>
      <c r="AI2288" s="40" t="str">
        <f t="shared" si="308"/>
        <v>ok</v>
      </c>
      <c r="AJ2288"/>
      <c r="AK2288" t="str">
        <f>Tabela1[[#This Row],[Coluna1]]&amp;Tabela1[[#This Row],[PEDIDO]]</f>
        <v/>
      </c>
      <c r="AL2288"/>
      <c r="AM2288"/>
      <c r="AN2288"/>
      <c r="AO2288" t="str">
        <f t="shared" si="305"/>
        <v>/</v>
      </c>
      <c r="AP2288" t="str">
        <f>Tabela1[[#This Row],[TAG]]&amp;Tabela1[[#This Row],[PEDIDO]]&amp;Tabela1[[#This Row],[PRODUTO]]</f>
        <v/>
      </c>
      <c r="AQ2288" s="23" t="str">
        <f>Tabela1[[#This Row],[PRODUTO]]&amp;Tabela1[[#This Row],[TAG]]</f>
        <v/>
      </c>
      <c r="AR2288" s="183">
        <f>Tabela1[[#This Row],[PESO TOTAL]]*Tabela1[[#This Row],[MATÉRIA PRIMA]]</f>
        <v>0</v>
      </c>
      <c r="AS2288" s="28">
        <f>Tabela1[[#This Row],[PESO TOTAL]]*Tabela1[[#This Row],[PREPARAÇÃO ]]</f>
        <v>0</v>
      </c>
      <c r="AT2288" s="28">
        <f>Tabela1[[#This Row],[PESO TOTAL]]*Tabela1[[#This Row],[CALDEIRARIA]]</f>
        <v>0</v>
      </c>
      <c r="AU2288" s="28">
        <f>Tabela1[[#This Row],[PESO TOTAL]]*Tabela1[[#This Row],[SOLDA]]</f>
        <v>0</v>
      </c>
      <c r="AV2288" s="28">
        <f>Tabela1[[#This Row],[PESO TOTAL]]*Tabela1[[#This Row],[ACABAMENTO]]</f>
        <v>0</v>
      </c>
      <c r="AW2288" s="28">
        <f>Tabela1[[#This Row],[PESO TOTAL]]*Tabela1[[#This Row],[PRONTO ACABADO]]</f>
        <v>0</v>
      </c>
      <c r="AX2288" s="28">
        <f>Tabela1[[#This Row],[PESO TOTAL]]*Tabela1[[#This Row],[EXPEDIÇÃO ]]</f>
        <v>0</v>
      </c>
      <c r="AY2288" s="28" t="str">
        <f>Tabela1[[#This Row],[PEDIDO]]&amp;Tabela1[[#This Row],[PRODUTO]]</f>
        <v/>
      </c>
      <c r="AZ2288" s="44">
        <f>IF(AF2288="",0,IF(ISTEXT(AF2288),H2288*VALUE(SUBSTITUTE(AF2288,"%",""))/100,H2288*AF2288))-Tabela1[[#This Row],[PRONTO ACABADO2]]</f>
        <v>0</v>
      </c>
      <c r="BA2288" s="44">
        <f>IF(AG2288="",0,IF(ISTEXT(AG2288),H2288*VALUE(SUBSTITUTE(AG2288,"%",""))/100,H2288*AG2288))-Tabela1[[#This Row],[PESO EXPEDIDO2]]</f>
        <v>0</v>
      </c>
      <c r="BB2288" s="44">
        <f t="shared" si="306"/>
        <v>0</v>
      </c>
      <c r="BC2288" s="44">
        <f t="shared" si="307"/>
        <v>0</v>
      </c>
      <c r="BD2288" s="44"/>
    </row>
    <row r="2289" spans="1:56" ht="15.75" hidden="1" customHeight="1" x14ac:dyDescent="0.25">
      <c r="A2289" s="6"/>
      <c r="B2289" s="22"/>
      <c r="C2289" s="7"/>
      <c r="D2289" s="46"/>
      <c r="E2289" s="7"/>
      <c r="F2289" s="7"/>
      <c r="G2289" s="44"/>
      <c r="H2289" s="41">
        <f>Tabela1[[#This Row],[PESO UNI]]*Tabela1[[#This Row],[QTE]]</f>
        <v>0</v>
      </c>
      <c r="I2289" s="7"/>
      <c r="J2289" s="8"/>
      <c r="K2289" s="8"/>
      <c r="L2289" s="9"/>
      <c r="M2289" s="10"/>
      <c r="N2289" s="8"/>
      <c r="O2289" s="12"/>
      <c r="P2289" s="13"/>
      <c r="Q2289" s="14">
        <f>Tabela1[[#This Row],[QTDE/ Fabricação]]-Tabela1[[#This Row],[QTE]]</f>
        <v>0</v>
      </c>
      <c r="R2289" s="19">
        <f t="shared" si="302"/>
        <v>0</v>
      </c>
      <c r="S2289" s="19">
        <f t="shared" si="301"/>
        <v>0</v>
      </c>
      <c r="T2289" s="20">
        <f t="shared" si="303"/>
        <v>0</v>
      </c>
      <c r="U2289" s="17">
        <f>IFERROR(SUMIF('LISTA DE EMBARQUE'!B:B,MICRO!E:E,'LISTA DE EMBARQUE'!G:G),"")</f>
        <v>0</v>
      </c>
      <c r="V2289" s="12" t="str">
        <f>IFERROR(VLOOKUP(Tabela1[[#This Row],[COD.MDE]],'LISTA DE EMBARQUE'!B:L,11,0),"")</f>
        <v/>
      </c>
      <c r="W2289" s="13" t="str">
        <f>IFERROR(COUNTIF(#REF!,Tabela1[[#This Row],[Colunas5]]),"")</f>
        <v/>
      </c>
      <c r="X2289" s="14">
        <f>Tabela1[[#This Row],[QIANTIDADE EXPEDIDA]]*Tabela1[[#This Row],[PESO UNI]]</f>
        <v>0</v>
      </c>
      <c r="Y2289" s="14">
        <f t="shared" si="304"/>
        <v>0</v>
      </c>
      <c r="Z2289" s="21">
        <f>Tabela1[[#This Row],[PESO TOTAL]]-Tabela1[[#This Row],[Peso Expedido]]</f>
        <v>0</v>
      </c>
      <c r="AA2289" s="18"/>
      <c r="AB2289" s="40" t="s">
        <v>3204</v>
      </c>
      <c r="AC2289" s="40"/>
      <c r="AD2289" s="40"/>
      <c r="AE2289" s="40"/>
      <c r="AF2289" s="40"/>
      <c r="AG2289" s="40"/>
      <c r="AH2289" s="40"/>
      <c r="AI2289" s="40" t="str">
        <f t="shared" si="308"/>
        <v>ok</v>
      </c>
      <c r="AJ2289"/>
      <c r="AK2289" t="str">
        <f>Tabela1[[#This Row],[Coluna1]]&amp;Tabela1[[#This Row],[PEDIDO]]</f>
        <v/>
      </c>
      <c r="AL2289"/>
      <c r="AM2289"/>
      <c r="AN2289"/>
      <c r="AO2289" t="str">
        <f t="shared" si="305"/>
        <v>/</v>
      </c>
      <c r="AP2289" t="str">
        <f>Tabela1[[#This Row],[TAG]]&amp;Tabela1[[#This Row],[PEDIDO]]&amp;Tabela1[[#This Row],[PRODUTO]]</f>
        <v/>
      </c>
      <c r="AQ2289" s="23" t="str">
        <f>Tabela1[[#This Row],[PRODUTO]]&amp;Tabela1[[#This Row],[TAG]]</f>
        <v/>
      </c>
      <c r="AR2289" s="183">
        <f>Tabela1[[#This Row],[PESO TOTAL]]*Tabela1[[#This Row],[MATÉRIA PRIMA]]</f>
        <v>0</v>
      </c>
      <c r="AS2289" s="28">
        <f>Tabela1[[#This Row],[PESO TOTAL]]*Tabela1[[#This Row],[PREPARAÇÃO ]]</f>
        <v>0</v>
      </c>
      <c r="AT2289" s="28">
        <f>Tabela1[[#This Row],[PESO TOTAL]]*Tabela1[[#This Row],[CALDEIRARIA]]</f>
        <v>0</v>
      </c>
      <c r="AU2289" s="28">
        <f>Tabela1[[#This Row],[PESO TOTAL]]*Tabela1[[#This Row],[SOLDA]]</f>
        <v>0</v>
      </c>
      <c r="AV2289" s="28">
        <f>Tabela1[[#This Row],[PESO TOTAL]]*Tabela1[[#This Row],[ACABAMENTO]]</f>
        <v>0</v>
      </c>
      <c r="AW2289" s="28">
        <f>Tabela1[[#This Row],[PESO TOTAL]]*Tabela1[[#This Row],[PRONTO ACABADO]]</f>
        <v>0</v>
      </c>
      <c r="AX2289" s="28">
        <f>Tabela1[[#This Row],[PESO TOTAL]]*Tabela1[[#This Row],[EXPEDIÇÃO ]]</f>
        <v>0</v>
      </c>
      <c r="AY2289" s="28" t="str">
        <f>Tabela1[[#This Row],[PEDIDO]]&amp;Tabela1[[#This Row],[PRODUTO]]</f>
        <v/>
      </c>
      <c r="AZ2289" s="44">
        <f>IF(AF2289="",0,IF(ISTEXT(AF2289),H2289*VALUE(SUBSTITUTE(AF2289,"%",""))/100,H2289*AF2289))-Tabela1[[#This Row],[PRONTO ACABADO2]]</f>
        <v>0</v>
      </c>
      <c r="BA2289" s="44">
        <f>IF(AG2289="",0,IF(ISTEXT(AG2289),H2289*VALUE(SUBSTITUTE(AG2289,"%",""))/100,H2289*AG2289))-Tabela1[[#This Row],[PESO EXPEDIDO2]]</f>
        <v>0</v>
      </c>
      <c r="BB2289" s="44">
        <f t="shared" si="306"/>
        <v>0</v>
      </c>
      <c r="BC2289" s="44">
        <f t="shared" si="307"/>
        <v>0</v>
      </c>
      <c r="BD2289" s="44"/>
    </row>
    <row r="2290" spans="1:56" ht="15.75" hidden="1" customHeight="1" x14ac:dyDescent="0.25">
      <c r="A2290" s="6"/>
      <c r="B2290" s="22"/>
      <c r="C2290" s="7"/>
      <c r="D2290" s="46"/>
      <c r="E2290" s="7"/>
      <c r="F2290" s="7"/>
      <c r="G2290" s="44"/>
      <c r="H2290" s="41">
        <f>Tabela1[[#This Row],[PESO UNI]]*Tabela1[[#This Row],[QTE]]</f>
        <v>0</v>
      </c>
      <c r="I2290" s="7"/>
      <c r="J2290" s="8"/>
      <c r="K2290" s="8"/>
      <c r="L2290" s="9"/>
      <c r="M2290" s="10"/>
      <c r="N2290" s="8"/>
      <c r="O2290" s="12"/>
      <c r="P2290" s="13"/>
      <c r="Q2290" s="14">
        <f>Tabela1[[#This Row],[QTDE/ Fabricação]]-Tabela1[[#This Row],[QTE]]</f>
        <v>0</v>
      </c>
      <c r="R2290" s="19">
        <f t="shared" si="302"/>
        <v>0</v>
      </c>
      <c r="S2290" s="19">
        <f t="shared" si="301"/>
        <v>0</v>
      </c>
      <c r="T2290" s="20">
        <f t="shared" si="303"/>
        <v>0</v>
      </c>
      <c r="U2290" s="17">
        <f>IFERROR(SUMIF('LISTA DE EMBARQUE'!B:B,MICRO!E:E,'LISTA DE EMBARQUE'!G:G),"")</f>
        <v>0</v>
      </c>
      <c r="V2290" s="12" t="str">
        <f>IFERROR(VLOOKUP(Tabela1[[#This Row],[COD.MDE]],'LISTA DE EMBARQUE'!B:L,11,0),"")</f>
        <v/>
      </c>
      <c r="W2290" s="13" t="str">
        <f>IFERROR(COUNTIF(#REF!,Tabela1[[#This Row],[Colunas5]]),"")</f>
        <v/>
      </c>
      <c r="X2290" s="14">
        <f>Tabela1[[#This Row],[QIANTIDADE EXPEDIDA]]*Tabela1[[#This Row],[PESO UNI]]</f>
        <v>0</v>
      </c>
      <c r="Y2290" s="14">
        <f t="shared" si="304"/>
        <v>0</v>
      </c>
      <c r="Z2290" s="21">
        <f>Tabela1[[#This Row],[PESO TOTAL]]-Tabela1[[#This Row],[Peso Expedido]]</f>
        <v>0</v>
      </c>
      <c r="AA2290" s="18"/>
      <c r="AB2290" s="40" t="s">
        <v>3204</v>
      </c>
      <c r="AC2290" s="40"/>
      <c r="AD2290" s="40"/>
      <c r="AE2290" s="40"/>
      <c r="AF2290" s="40"/>
      <c r="AG2290" s="40"/>
      <c r="AH2290" s="40"/>
      <c r="AI2290" s="40" t="str">
        <f t="shared" si="308"/>
        <v>ok</v>
      </c>
      <c r="AJ2290"/>
      <c r="AK2290" t="str">
        <f>Tabela1[[#This Row],[Coluna1]]&amp;Tabela1[[#This Row],[PEDIDO]]</f>
        <v/>
      </c>
      <c r="AL2290"/>
      <c r="AM2290"/>
      <c r="AN2290"/>
      <c r="AO2290" t="str">
        <f t="shared" si="305"/>
        <v>/</v>
      </c>
      <c r="AP2290" t="str">
        <f>Tabela1[[#This Row],[TAG]]&amp;Tabela1[[#This Row],[PEDIDO]]&amp;Tabela1[[#This Row],[PRODUTO]]</f>
        <v/>
      </c>
      <c r="AQ2290" s="23" t="str">
        <f>Tabela1[[#This Row],[PRODUTO]]&amp;Tabela1[[#This Row],[TAG]]</f>
        <v/>
      </c>
      <c r="AR2290" s="183">
        <f>Tabela1[[#This Row],[PESO TOTAL]]*Tabela1[[#This Row],[MATÉRIA PRIMA]]</f>
        <v>0</v>
      </c>
      <c r="AS2290" s="28">
        <f>Tabela1[[#This Row],[PESO TOTAL]]*Tabela1[[#This Row],[PREPARAÇÃO ]]</f>
        <v>0</v>
      </c>
      <c r="AT2290" s="28">
        <f>Tabela1[[#This Row],[PESO TOTAL]]*Tabela1[[#This Row],[CALDEIRARIA]]</f>
        <v>0</v>
      </c>
      <c r="AU2290" s="28">
        <f>Tabela1[[#This Row],[PESO TOTAL]]*Tabela1[[#This Row],[SOLDA]]</f>
        <v>0</v>
      </c>
      <c r="AV2290" s="28">
        <f>Tabela1[[#This Row],[PESO TOTAL]]*Tabela1[[#This Row],[ACABAMENTO]]</f>
        <v>0</v>
      </c>
      <c r="AW2290" s="28">
        <f>Tabela1[[#This Row],[PESO TOTAL]]*Tabela1[[#This Row],[PRONTO ACABADO]]</f>
        <v>0</v>
      </c>
      <c r="AX2290" s="28">
        <f>Tabela1[[#This Row],[PESO TOTAL]]*Tabela1[[#This Row],[EXPEDIÇÃO ]]</f>
        <v>0</v>
      </c>
      <c r="AY2290" s="28" t="str">
        <f>Tabela1[[#This Row],[PEDIDO]]&amp;Tabela1[[#This Row],[PRODUTO]]</f>
        <v/>
      </c>
      <c r="AZ2290" s="44">
        <f>IF(AF2290="",0,IF(ISTEXT(AF2290),H2290*VALUE(SUBSTITUTE(AF2290,"%",""))/100,H2290*AF2290))-Tabela1[[#This Row],[PRONTO ACABADO2]]</f>
        <v>0</v>
      </c>
      <c r="BA2290" s="44">
        <f>IF(AG2290="",0,IF(ISTEXT(AG2290),H2290*VALUE(SUBSTITUTE(AG2290,"%",""))/100,H2290*AG2290))-Tabela1[[#This Row],[PESO EXPEDIDO2]]</f>
        <v>0</v>
      </c>
      <c r="BB2290" s="44">
        <f t="shared" si="306"/>
        <v>0</v>
      </c>
      <c r="BC2290" s="44">
        <f t="shared" si="307"/>
        <v>0</v>
      </c>
      <c r="BD2290" s="44"/>
    </row>
    <row r="2291" spans="1:56" ht="15.75" hidden="1" customHeight="1" x14ac:dyDescent="0.25">
      <c r="A2291" s="6"/>
      <c r="B2291" s="22"/>
      <c r="C2291" s="7"/>
      <c r="D2291" s="46"/>
      <c r="E2291" s="7"/>
      <c r="F2291" s="7"/>
      <c r="G2291" s="44"/>
      <c r="H2291" s="41">
        <f>Tabela1[[#This Row],[PESO UNI]]*Tabela1[[#This Row],[QTE]]</f>
        <v>0</v>
      </c>
      <c r="I2291" s="7"/>
      <c r="J2291" s="8"/>
      <c r="K2291" s="8"/>
      <c r="L2291" s="9"/>
      <c r="M2291" s="10"/>
      <c r="N2291" s="8"/>
      <c r="O2291" s="12"/>
      <c r="P2291" s="13"/>
      <c r="Q2291" s="14">
        <f>Tabela1[[#This Row],[QTDE/ Fabricação]]-Tabela1[[#This Row],[QTE]]</f>
        <v>0</v>
      </c>
      <c r="R2291" s="19">
        <f t="shared" si="302"/>
        <v>0</v>
      </c>
      <c r="S2291" s="19">
        <f t="shared" si="301"/>
        <v>0</v>
      </c>
      <c r="T2291" s="20">
        <f t="shared" si="303"/>
        <v>0</v>
      </c>
      <c r="U2291" s="17">
        <f>IFERROR(SUMIF('LISTA DE EMBARQUE'!B:B,MICRO!E:E,'LISTA DE EMBARQUE'!G:G),"")</f>
        <v>0</v>
      </c>
      <c r="V2291" s="12" t="str">
        <f>IFERROR(VLOOKUP(Tabela1[[#This Row],[COD.MDE]],'LISTA DE EMBARQUE'!B:L,11,0),"")</f>
        <v/>
      </c>
      <c r="W2291" s="13" t="str">
        <f>IFERROR(COUNTIF(#REF!,Tabela1[[#This Row],[Colunas5]]),"")</f>
        <v/>
      </c>
      <c r="X2291" s="14">
        <f>Tabela1[[#This Row],[QIANTIDADE EXPEDIDA]]*Tabela1[[#This Row],[PESO UNI]]</f>
        <v>0</v>
      </c>
      <c r="Y2291" s="14">
        <f t="shared" si="304"/>
        <v>0</v>
      </c>
      <c r="Z2291" s="21">
        <f>Tabela1[[#This Row],[PESO TOTAL]]-Tabela1[[#This Row],[Peso Expedido]]</f>
        <v>0</v>
      </c>
      <c r="AA2291" s="18"/>
      <c r="AB2291" s="40" t="s">
        <v>342</v>
      </c>
      <c r="AC2291" s="40"/>
      <c r="AD2291" s="40"/>
      <c r="AE2291" s="40"/>
      <c r="AF2291" s="40"/>
      <c r="AG2291" s="40"/>
      <c r="AH2291" s="40"/>
      <c r="AI2291" s="40" t="str">
        <f t="shared" si="308"/>
        <v>ok</v>
      </c>
      <c r="AJ2291"/>
      <c r="AK2291" t="str">
        <f>Tabela1[[#This Row],[Coluna1]]&amp;Tabela1[[#This Row],[PEDIDO]]</f>
        <v/>
      </c>
      <c r="AL2291"/>
      <c r="AM2291"/>
      <c r="AN2291"/>
      <c r="AO2291" t="str">
        <f t="shared" si="305"/>
        <v>/</v>
      </c>
      <c r="AP2291" t="str">
        <f>Tabela1[[#This Row],[TAG]]&amp;Tabela1[[#This Row],[PEDIDO]]&amp;Tabela1[[#This Row],[PRODUTO]]</f>
        <v/>
      </c>
      <c r="AQ2291" s="23" t="str">
        <f>Tabela1[[#This Row],[PRODUTO]]&amp;Tabela1[[#This Row],[TAG]]</f>
        <v/>
      </c>
      <c r="AR2291" s="183">
        <f>Tabela1[[#This Row],[PESO TOTAL]]*Tabela1[[#This Row],[MATÉRIA PRIMA]]</f>
        <v>0</v>
      </c>
      <c r="AS2291" s="28">
        <f>Tabela1[[#This Row],[PESO TOTAL]]*Tabela1[[#This Row],[PREPARAÇÃO ]]</f>
        <v>0</v>
      </c>
      <c r="AT2291" s="28">
        <f>Tabela1[[#This Row],[PESO TOTAL]]*Tabela1[[#This Row],[CALDEIRARIA]]</f>
        <v>0</v>
      </c>
      <c r="AU2291" s="28">
        <f>Tabela1[[#This Row],[PESO TOTAL]]*Tabela1[[#This Row],[SOLDA]]</f>
        <v>0</v>
      </c>
      <c r="AV2291" s="28">
        <f>Tabela1[[#This Row],[PESO TOTAL]]*Tabela1[[#This Row],[ACABAMENTO]]</f>
        <v>0</v>
      </c>
      <c r="AW2291" s="28">
        <f>Tabela1[[#This Row],[PESO TOTAL]]*Tabela1[[#This Row],[PRONTO ACABADO]]</f>
        <v>0</v>
      </c>
      <c r="AX2291" s="28">
        <f>Tabela1[[#This Row],[PESO TOTAL]]*Tabela1[[#This Row],[EXPEDIÇÃO ]]</f>
        <v>0</v>
      </c>
      <c r="AY2291" s="28" t="str">
        <f>Tabela1[[#This Row],[PEDIDO]]&amp;Tabela1[[#This Row],[PRODUTO]]</f>
        <v/>
      </c>
      <c r="AZ2291" s="44">
        <f>IF(AF2291="",0,IF(ISTEXT(AF2291),H2291*VALUE(SUBSTITUTE(AF2291,"%",""))/100,H2291*AF2291))-Tabela1[[#This Row],[PRONTO ACABADO2]]</f>
        <v>0</v>
      </c>
      <c r="BA2291" s="44">
        <f>IF(AG2291="",0,IF(ISTEXT(AG2291),H2291*VALUE(SUBSTITUTE(AG2291,"%",""))/100,H2291*AG2291))-Tabela1[[#This Row],[PESO EXPEDIDO2]]</f>
        <v>0</v>
      </c>
      <c r="BB2291" s="44">
        <f t="shared" si="306"/>
        <v>0</v>
      </c>
      <c r="BC2291" s="44">
        <f t="shared" si="307"/>
        <v>0</v>
      </c>
      <c r="BD2291" s="44"/>
    </row>
    <row r="2292" spans="1:56" ht="15.75" hidden="1" customHeight="1" x14ac:dyDescent="0.25">
      <c r="A2292" s="6"/>
      <c r="B2292" s="22"/>
      <c r="C2292" s="7"/>
      <c r="D2292" s="46"/>
      <c r="E2292" s="7"/>
      <c r="F2292" s="7"/>
      <c r="G2292" s="44"/>
      <c r="H2292" s="41">
        <f>Tabela1[[#This Row],[PESO UNI]]*Tabela1[[#This Row],[QTE]]</f>
        <v>0</v>
      </c>
      <c r="I2292" s="7"/>
      <c r="J2292" s="8"/>
      <c r="K2292" s="8"/>
      <c r="L2292" s="9"/>
      <c r="M2292" s="10"/>
      <c r="N2292" s="8"/>
      <c r="O2292" s="12"/>
      <c r="P2292" s="13"/>
      <c r="Q2292" s="14">
        <f>Tabela1[[#This Row],[QTDE/ Fabricação]]-Tabela1[[#This Row],[QTE]]</f>
        <v>0</v>
      </c>
      <c r="R2292" s="19">
        <f t="shared" si="302"/>
        <v>0</v>
      </c>
      <c r="S2292" s="19">
        <f t="shared" si="301"/>
        <v>0</v>
      </c>
      <c r="T2292" s="20">
        <f t="shared" si="303"/>
        <v>0</v>
      </c>
      <c r="U2292" s="17">
        <f>IFERROR(SUMIF('LISTA DE EMBARQUE'!B:B,MICRO!E:E,'LISTA DE EMBARQUE'!G:G),"")</f>
        <v>0</v>
      </c>
      <c r="V2292" s="12" t="str">
        <f>IFERROR(VLOOKUP(Tabela1[[#This Row],[COD.MDE]],'LISTA DE EMBARQUE'!B:L,11,0),"")</f>
        <v/>
      </c>
      <c r="W2292" s="13" t="str">
        <f>IFERROR(COUNTIF(#REF!,Tabela1[[#This Row],[Colunas5]]),"")</f>
        <v/>
      </c>
      <c r="X2292" s="14">
        <f>Tabela1[[#This Row],[QIANTIDADE EXPEDIDA]]*Tabela1[[#This Row],[PESO UNI]]</f>
        <v>0</v>
      </c>
      <c r="Y2292" s="14">
        <f t="shared" si="304"/>
        <v>0</v>
      </c>
      <c r="Z2292" s="21">
        <f>Tabela1[[#This Row],[PESO TOTAL]]-Tabela1[[#This Row],[Peso Expedido]]</f>
        <v>0</v>
      </c>
      <c r="AA2292" s="18"/>
      <c r="AB2292" s="40" t="s">
        <v>3204</v>
      </c>
      <c r="AC2292" s="40"/>
      <c r="AD2292" s="40"/>
      <c r="AE2292" s="40"/>
      <c r="AF2292" s="40"/>
      <c r="AG2292" s="40"/>
      <c r="AH2292" s="40"/>
      <c r="AI2292" s="40" t="str">
        <f t="shared" si="308"/>
        <v>ok</v>
      </c>
      <c r="AJ2292"/>
      <c r="AK2292" t="str">
        <f>Tabela1[[#This Row],[Coluna1]]&amp;Tabela1[[#This Row],[PEDIDO]]</f>
        <v/>
      </c>
      <c r="AL2292"/>
      <c r="AM2292"/>
      <c r="AN2292"/>
      <c r="AO2292" t="str">
        <f t="shared" si="305"/>
        <v>/</v>
      </c>
      <c r="AP2292" t="str">
        <f>Tabela1[[#This Row],[TAG]]&amp;Tabela1[[#This Row],[PEDIDO]]&amp;Tabela1[[#This Row],[PRODUTO]]</f>
        <v/>
      </c>
      <c r="AQ2292" s="23" t="str">
        <f>Tabela1[[#This Row],[PRODUTO]]&amp;Tabela1[[#This Row],[TAG]]</f>
        <v/>
      </c>
      <c r="AR2292" s="183">
        <f>Tabela1[[#This Row],[PESO TOTAL]]*Tabela1[[#This Row],[MATÉRIA PRIMA]]</f>
        <v>0</v>
      </c>
      <c r="AS2292" s="28">
        <f>Tabela1[[#This Row],[PESO TOTAL]]*Tabela1[[#This Row],[PREPARAÇÃO ]]</f>
        <v>0</v>
      </c>
      <c r="AT2292" s="28">
        <f>Tabela1[[#This Row],[PESO TOTAL]]*Tabela1[[#This Row],[CALDEIRARIA]]</f>
        <v>0</v>
      </c>
      <c r="AU2292" s="28">
        <f>Tabela1[[#This Row],[PESO TOTAL]]*Tabela1[[#This Row],[SOLDA]]</f>
        <v>0</v>
      </c>
      <c r="AV2292" s="28">
        <f>Tabela1[[#This Row],[PESO TOTAL]]*Tabela1[[#This Row],[ACABAMENTO]]</f>
        <v>0</v>
      </c>
      <c r="AW2292" s="28">
        <f>Tabela1[[#This Row],[PESO TOTAL]]*Tabela1[[#This Row],[PRONTO ACABADO]]</f>
        <v>0</v>
      </c>
      <c r="AX2292" s="28">
        <f>Tabela1[[#This Row],[PESO TOTAL]]*Tabela1[[#This Row],[EXPEDIÇÃO ]]</f>
        <v>0</v>
      </c>
      <c r="AY2292" s="28" t="str">
        <f>Tabela1[[#This Row],[PEDIDO]]&amp;Tabela1[[#This Row],[PRODUTO]]</f>
        <v/>
      </c>
      <c r="AZ2292" s="44">
        <f>IF(AF2292="",0,IF(ISTEXT(AF2292),H2292*VALUE(SUBSTITUTE(AF2292,"%",""))/100,H2292*AF2292))-Tabela1[[#This Row],[PRONTO ACABADO2]]</f>
        <v>0</v>
      </c>
      <c r="BA2292" s="44">
        <f>IF(AG2292="",0,IF(ISTEXT(AG2292),H2292*VALUE(SUBSTITUTE(AG2292,"%",""))/100,H2292*AG2292))-Tabela1[[#This Row],[PESO EXPEDIDO2]]</f>
        <v>0</v>
      </c>
      <c r="BB2292" s="44">
        <f t="shared" si="306"/>
        <v>0</v>
      </c>
      <c r="BC2292" s="44">
        <f t="shared" si="307"/>
        <v>0</v>
      </c>
      <c r="BD2292" s="44"/>
    </row>
    <row r="2293" spans="1:56" ht="15.75" hidden="1" customHeight="1" x14ac:dyDescent="0.25">
      <c r="A2293" s="6"/>
      <c r="B2293" s="22"/>
      <c r="C2293" s="7"/>
      <c r="D2293" s="46"/>
      <c r="E2293" s="7"/>
      <c r="F2293" s="7"/>
      <c r="G2293" s="44"/>
      <c r="H2293" s="41">
        <f>Tabela1[[#This Row],[PESO UNI]]*Tabela1[[#This Row],[QTE]]</f>
        <v>0</v>
      </c>
      <c r="I2293" s="7"/>
      <c r="J2293" s="8"/>
      <c r="K2293" s="8"/>
      <c r="L2293" s="9"/>
      <c r="M2293" s="10"/>
      <c r="N2293" s="8"/>
      <c r="O2293" s="12"/>
      <c r="P2293" s="13"/>
      <c r="Q2293" s="14">
        <f>Tabela1[[#This Row],[QTDE/ Fabricação]]-Tabela1[[#This Row],[QTE]]</f>
        <v>0</v>
      </c>
      <c r="R2293" s="19">
        <f t="shared" si="302"/>
        <v>0</v>
      </c>
      <c r="S2293" s="19">
        <f t="shared" si="301"/>
        <v>0</v>
      </c>
      <c r="T2293" s="20">
        <f t="shared" si="303"/>
        <v>0</v>
      </c>
      <c r="U2293" s="17">
        <f>IFERROR(SUMIF('LISTA DE EMBARQUE'!B:B,MICRO!E:E,'LISTA DE EMBARQUE'!G:G),"")</f>
        <v>0</v>
      </c>
      <c r="V2293" s="12" t="str">
        <f>IFERROR(VLOOKUP(Tabela1[[#This Row],[COD.MDE]],'LISTA DE EMBARQUE'!B:L,11,0),"")</f>
        <v/>
      </c>
      <c r="W2293" s="13" t="str">
        <f>IFERROR(COUNTIF(#REF!,Tabela1[[#This Row],[Colunas5]]),"")</f>
        <v/>
      </c>
      <c r="X2293" s="14">
        <f>Tabela1[[#This Row],[QIANTIDADE EXPEDIDA]]*Tabela1[[#This Row],[PESO UNI]]</f>
        <v>0</v>
      </c>
      <c r="Y2293" s="14">
        <f t="shared" si="304"/>
        <v>0</v>
      </c>
      <c r="Z2293" s="21">
        <f>Tabela1[[#This Row],[PESO TOTAL]]-Tabela1[[#This Row],[Peso Expedido]]</f>
        <v>0</v>
      </c>
      <c r="AA2293" s="18"/>
      <c r="AB2293" s="40">
        <v>1</v>
      </c>
      <c r="AC2293" s="40"/>
      <c r="AD2293" s="40"/>
      <c r="AE2293" s="40"/>
      <c r="AF2293" s="40"/>
      <c r="AG2293" s="40"/>
      <c r="AH2293" s="40"/>
      <c r="AI2293" s="40" t="str">
        <f t="shared" si="308"/>
        <v>ok</v>
      </c>
      <c r="AJ2293"/>
      <c r="AK2293" t="str">
        <f>Tabela1[[#This Row],[Coluna1]]&amp;Tabela1[[#This Row],[PEDIDO]]</f>
        <v/>
      </c>
      <c r="AL2293"/>
      <c r="AM2293"/>
      <c r="AN2293"/>
      <c r="AO2293" t="str">
        <f t="shared" si="305"/>
        <v>/</v>
      </c>
      <c r="AP2293" t="str">
        <f>Tabela1[[#This Row],[TAG]]&amp;Tabela1[[#This Row],[PEDIDO]]&amp;Tabela1[[#This Row],[PRODUTO]]</f>
        <v/>
      </c>
      <c r="AQ2293" s="23" t="str">
        <f>Tabela1[[#This Row],[PRODUTO]]&amp;Tabela1[[#This Row],[TAG]]</f>
        <v/>
      </c>
      <c r="AR2293" s="183">
        <f>Tabela1[[#This Row],[PESO TOTAL]]*Tabela1[[#This Row],[MATÉRIA PRIMA]]</f>
        <v>0</v>
      </c>
      <c r="AS2293" s="28">
        <f>Tabela1[[#This Row],[PESO TOTAL]]*Tabela1[[#This Row],[PREPARAÇÃO ]]</f>
        <v>0</v>
      </c>
      <c r="AT2293" s="28">
        <f>Tabela1[[#This Row],[PESO TOTAL]]*Tabela1[[#This Row],[CALDEIRARIA]]</f>
        <v>0</v>
      </c>
      <c r="AU2293" s="28">
        <f>Tabela1[[#This Row],[PESO TOTAL]]*Tabela1[[#This Row],[SOLDA]]</f>
        <v>0</v>
      </c>
      <c r="AV2293" s="28">
        <f>Tabela1[[#This Row],[PESO TOTAL]]*Tabela1[[#This Row],[ACABAMENTO]]</f>
        <v>0</v>
      </c>
      <c r="AW2293" s="28">
        <f>Tabela1[[#This Row],[PESO TOTAL]]*Tabela1[[#This Row],[PRONTO ACABADO]]</f>
        <v>0</v>
      </c>
      <c r="AX2293" s="28">
        <f>Tabela1[[#This Row],[PESO TOTAL]]*Tabela1[[#This Row],[EXPEDIÇÃO ]]</f>
        <v>0</v>
      </c>
      <c r="AY2293" s="28" t="str">
        <f>Tabela1[[#This Row],[PEDIDO]]&amp;Tabela1[[#This Row],[PRODUTO]]</f>
        <v/>
      </c>
      <c r="AZ2293" s="44">
        <f>IF(AF2293="",0,IF(ISTEXT(AF2293),H2293*VALUE(SUBSTITUTE(AF2293,"%",""))/100,H2293*AF2293))-Tabela1[[#This Row],[PRONTO ACABADO2]]</f>
        <v>0</v>
      </c>
      <c r="BA2293" s="44">
        <f>IF(AG2293="",0,IF(ISTEXT(AG2293),H2293*VALUE(SUBSTITUTE(AG2293,"%",""))/100,H2293*AG2293))-Tabela1[[#This Row],[PESO EXPEDIDO2]]</f>
        <v>0</v>
      </c>
      <c r="BB2293" s="44">
        <f t="shared" si="306"/>
        <v>0</v>
      </c>
      <c r="BC2293" s="44">
        <f t="shared" si="307"/>
        <v>0</v>
      </c>
      <c r="BD2293" s="44"/>
    </row>
    <row r="2294" spans="1:56" ht="15.75" hidden="1" customHeight="1" x14ac:dyDescent="0.25">
      <c r="A2294" s="6"/>
      <c r="B2294" s="22"/>
      <c r="C2294" s="7"/>
      <c r="D2294" s="46"/>
      <c r="E2294" s="7"/>
      <c r="F2294" s="7"/>
      <c r="G2294" s="44"/>
      <c r="H2294" s="41">
        <f>Tabela1[[#This Row],[PESO UNI]]*Tabela1[[#This Row],[QTE]]</f>
        <v>0</v>
      </c>
      <c r="I2294" s="7"/>
      <c r="J2294" s="8"/>
      <c r="K2294" s="8"/>
      <c r="L2294" s="9"/>
      <c r="M2294" s="10"/>
      <c r="N2294" s="8"/>
      <c r="O2294" s="12"/>
      <c r="P2294" s="13"/>
      <c r="Q2294" s="14">
        <f>Tabela1[[#This Row],[QTDE/ Fabricação]]-Tabela1[[#This Row],[QTE]]</f>
        <v>0</v>
      </c>
      <c r="R2294" s="19">
        <f t="shared" si="302"/>
        <v>0</v>
      </c>
      <c r="S2294" s="19">
        <f t="shared" si="301"/>
        <v>0</v>
      </c>
      <c r="T2294" s="20">
        <f t="shared" si="303"/>
        <v>0</v>
      </c>
      <c r="U2294" s="17">
        <f>IFERROR(SUMIF('LISTA DE EMBARQUE'!B:B,MICRO!E:E,'LISTA DE EMBARQUE'!G:G),"")</f>
        <v>0</v>
      </c>
      <c r="V2294" s="12" t="str">
        <f>IFERROR(VLOOKUP(Tabela1[[#This Row],[COD.MDE]],'LISTA DE EMBARQUE'!B:L,11,0),"")</f>
        <v/>
      </c>
      <c r="W2294" s="13" t="str">
        <f>IFERROR(COUNTIF(#REF!,Tabela1[[#This Row],[Colunas5]]),"")</f>
        <v/>
      </c>
      <c r="X2294" s="14">
        <f>Tabela1[[#This Row],[QIANTIDADE EXPEDIDA]]*Tabela1[[#This Row],[PESO UNI]]</f>
        <v>0</v>
      </c>
      <c r="Y2294" s="14">
        <f t="shared" si="304"/>
        <v>0</v>
      </c>
      <c r="Z2294" s="21">
        <f>Tabela1[[#This Row],[PESO TOTAL]]-Tabela1[[#This Row],[Peso Expedido]]</f>
        <v>0</v>
      </c>
      <c r="AA2294" s="18"/>
      <c r="AB2294" s="40">
        <v>1</v>
      </c>
      <c r="AC2294" s="40"/>
      <c r="AD2294" s="40"/>
      <c r="AE2294" s="40"/>
      <c r="AF2294" s="40"/>
      <c r="AG2294" s="40"/>
      <c r="AH2294" s="40"/>
      <c r="AI2294" s="40" t="str">
        <f t="shared" si="308"/>
        <v>ok</v>
      </c>
      <c r="AJ2294"/>
      <c r="AK2294" t="str">
        <f>Tabela1[[#This Row],[Coluna1]]&amp;Tabela1[[#This Row],[PEDIDO]]</f>
        <v/>
      </c>
      <c r="AL2294"/>
      <c r="AM2294"/>
      <c r="AN2294"/>
      <c r="AO2294" t="str">
        <f t="shared" si="305"/>
        <v>/</v>
      </c>
      <c r="AP2294" t="str">
        <f>Tabela1[[#This Row],[TAG]]&amp;Tabela1[[#This Row],[PEDIDO]]&amp;Tabela1[[#This Row],[PRODUTO]]</f>
        <v/>
      </c>
      <c r="AQ2294" s="23" t="str">
        <f>Tabela1[[#This Row],[PRODUTO]]&amp;Tabela1[[#This Row],[TAG]]</f>
        <v/>
      </c>
      <c r="AR2294" s="183">
        <f>Tabela1[[#This Row],[PESO TOTAL]]*Tabela1[[#This Row],[MATÉRIA PRIMA]]</f>
        <v>0</v>
      </c>
      <c r="AS2294" s="28">
        <f>Tabela1[[#This Row],[PESO TOTAL]]*Tabela1[[#This Row],[PREPARAÇÃO ]]</f>
        <v>0</v>
      </c>
      <c r="AT2294" s="28">
        <f>Tabela1[[#This Row],[PESO TOTAL]]*Tabela1[[#This Row],[CALDEIRARIA]]</f>
        <v>0</v>
      </c>
      <c r="AU2294" s="28">
        <f>Tabela1[[#This Row],[PESO TOTAL]]*Tabela1[[#This Row],[SOLDA]]</f>
        <v>0</v>
      </c>
      <c r="AV2294" s="28">
        <f>Tabela1[[#This Row],[PESO TOTAL]]*Tabela1[[#This Row],[ACABAMENTO]]</f>
        <v>0</v>
      </c>
      <c r="AW2294" s="28">
        <f>Tabela1[[#This Row],[PESO TOTAL]]*Tabela1[[#This Row],[PRONTO ACABADO]]</f>
        <v>0</v>
      </c>
      <c r="AX2294" s="28">
        <f>Tabela1[[#This Row],[PESO TOTAL]]*Tabela1[[#This Row],[EXPEDIÇÃO ]]</f>
        <v>0</v>
      </c>
      <c r="AY2294" s="28" t="str">
        <f>Tabela1[[#This Row],[PEDIDO]]&amp;Tabela1[[#This Row],[PRODUTO]]</f>
        <v/>
      </c>
      <c r="AZ2294" s="44">
        <f>IF(AF2294="",0,IF(ISTEXT(AF2294),H2294*VALUE(SUBSTITUTE(AF2294,"%",""))/100,H2294*AF2294))-Tabela1[[#This Row],[PRONTO ACABADO2]]</f>
        <v>0</v>
      </c>
      <c r="BA2294" s="44">
        <f>IF(AG2294="",0,IF(ISTEXT(AG2294),H2294*VALUE(SUBSTITUTE(AG2294,"%",""))/100,H2294*AG2294))-Tabela1[[#This Row],[PESO EXPEDIDO2]]</f>
        <v>0</v>
      </c>
      <c r="BB2294" s="44">
        <f t="shared" si="306"/>
        <v>0</v>
      </c>
      <c r="BC2294" s="44">
        <f t="shared" si="307"/>
        <v>0</v>
      </c>
      <c r="BD2294" s="44"/>
    </row>
    <row r="2295" spans="1:56" ht="15.75" hidden="1" customHeight="1" x14ac:dyDescent="0.25">
      <c r="A2295" s="6"/>
      <c r="B2295" s="22"/>
      <c r="C2295" s="7"/>
      <c r="D2295" s="46"/>
      <c r="E2295" s="7"/>
      <c r="F2295" s="7"/>
      <c r="G2295" s="44"/>
      <c r="H2295" s="41">
        <f>Tabela1[[#This Row],[PESO UNI]]*Tabela1[[#This Row],[QTE]]</f>
        <v>0</v>
      </c>
      <c r="I2295" s="7"/>
      <c r="J2295" s="8"/>
      <c r="K2295" s="8"/>
      <c r="L2295" s="9"/>
      <c r="M2295" s="10"/>
      <c r="N2295" s="8"/>
      <c r="O2295" s="12"/>
      <c r="P2295" s="13"/>
      <c r="Q2295" s="14">
        <f>Tabela1[[#This Row],[QTDE/ Fabricação]]-Tabela1[[#This Row],[QTE]]</f>
        <v>0</v>
      </c>
      <c r="R2295" s="19">
        <f t="shared" si="302"/>
        <v>0</v>
      </c>
      <c r="S2295" s="19">
        <f t="shared" si="301"/>
        <v>0</v>
      </c>
      <c r="T2295" s="20">
        <f t="shared" si="303"/>
        <v>0</v>
      </c>
      <c r="U2295" s="17">
        <f>IFERROR(SUMIF('LISTA DE EMBARQUE'!B:B,MICRO!E:E,'LISTA DE EMBARQUE'!G:G),"")</f>
        <v>0</v>
      </c>
      <c r="V2295" s="12" t="str">
        <f>IFERROR(VLOOKUP(Tabela1[[#This Row],[COD.MDE]],'LISTA DE EMBARQUE'!B:L,11,0),"")</f>
        <v/>
      </c>
      <c r="W2295" s="13" t="str">
        <f>IFERROR(COUNTIF(#REF!,Tabela1[[#This Row],[Colunas5]]),"")</f>
        <v/>
      </c>
      <c r="X2295" s="14">
        <f>Tabela1[[#This Row],[QIANTIDADE EXPEDIDA]]*Tabela1[[#This Row],[PESO UNI]]</f>
        <v>0</v>
      </c>
      <c r="Y2295" s="14">
        <f t="shared" si="304"/>
        <v>0</v>
      </c>
      <c r="Z2295" s="21">
        <f>Tabela1[[#This Row],[PESO TOTAL]]-Tabela1[[#This Row],[Peso Expedido]]</f>
        <v>0</v>
      </c>
      <c r="AA2295" s="18"/>
      <c r="AB2295" s="40" t="s">
        <v>3204</v>
      </c>
      <c r="AC2295" s="40"/>
      <c r="AD2295" s="40"/>
      <c r="AE2295" s="40"/>
      <c r="AF2295" s="40"/>
      <c r="AG2295" s="40"/>
      <c r="AH2295" s="40"/>
      <c r="AI2295" s="40" t="str">
        <f t="shared" si="308"/>
        <v>ok</v>
      </c>
      <c r="AJ2295"/>
      <c r="AK2295" t="str">
        <f>Tabela1[[#This Row],[Coluna1]]&amp;Tabela1[[#This Row],[PEDIDO]]</f>
        <v/>
      </c>
      <c r="AL2295"/>
      <c r="AM2295"/>
      <c r="AN2295"/>
      <c r="AO2295" t="str">
        <f t="shared" si="305"/>
        <v>/</v>
      </c>
      <c r="AP2295" t="str">
        <f>Tabela1[[#This Row],[TAG]]&amp;Tabela1[[#This Row],[PEDIDO]]&amp;Tabela1[[#This Row],[PRODUTO]]</f>
        <v/>
      </c>
      <c r="AQ2295" s="23" t="str">
        <f>Tabela1[[#This Row],[PRODUTO]]&amp;Tabela1[[#This Row],[TAG]]</f>
        <v/>
      </c>
      <c r="AR2295" s="183">
        <f>Tabela1[[#This Row],[PESO TOTAL]]*Tabela1[[#This Row],[MATÉRIA PRIMA]]</f>
        <v>0</v>
      </c>
      <c r="AS2295" s="28">
        <f>Tabela1[[#This Row],[PESO TOTAL]]*Tabela1[[#This Row],[PREPARAÇÃO ]]</f>
        <v>0</v>
      </c>
      <c r="AT2295" s="28">
        <f>Tabela1[[#This Row],[PESO TOTAL]]*Tabela1[[#This Row],[CALDEIRARIA]]</f>
        <v>0</v>
      </c>
      <c r="AU2295" s="28">
        <f>Tabela1[[#This Row],[PESO TOTAL]]*Tabela1[[#This Row],[SOLDA]]</f>
        <v>0</v>
      </c>
      <c r="AV2295" s="28">
        <f>Tabela1[[#This Row],[PESO TOTAL]]*Tabela1[[#This Row],[ACABAMENTO]]</f>
        <v>0</v>
      </c>
      <c r="AW2295" s="28">
        <f>Tabela1[[#This Row],[PESO TOTAL]]*Tabela1[[#This Row],[PRONTO ACABADO]]</f>
        <v>0</v>
      </c>
      <c r="AX2295" s="28">
        <f>Tabela1[[#This Row],[PESO TOTAL]]*Tabela1[[#This Row],[EXPEDIÇÃO ]]</f>
        <v>0</v>
      </c>
      <c r="AY2295" s="28" t="str">
        <f>Tabela1[[#This Row],[PEDIDO]]&amp;Tabela1[[#This Row],[PRODUTO]]</f>
        <v/>
      </c>
      <c r="AZ2295" s="44">
        <f>IF(AF2295="",0,IF(ISTEXT(AF2295),H2295*VALUE(SUBSTITUTE(AF2295,"%",""))/100,H2295*AF2295))-Tabela1[[#This Row],[PRONTO ACABADO2]]</f>
        <v>0</v>
      </c>
      <c r="BA2295" s="44">
        <f>IF(AG2295="",0,IF(ISTEXT(AG2295),H2295*VALUE(SUBSTITUTE(AG2295,"%",""))/100,H2295*AG2295))-Tabela1[[#This Row],[PESO EXPEDIDO2]]</f>
        <v>0</v>
      </c>
      <c r="BB2295" s="44">
        <f t="shared" si="306"/>
        <v>0</v>
      </c>
      <c r="BC2295" s="44">
        <f t="shared" si="307"/>
        <v>0</v>
      </c>
      <c r="BD2295" s="44"/>
    </row>
    <row r="2296" spans="1:56" ht="15.75" hidden="1" customHeight="1" x14ac:dyDescent="0.25">
      <c r="A2296" s="6"/>
      <c r="B2296" s="22"/>
      <c r="C2296" s="7"/>
      <c r="D2296" s="46"/>
      <c r="E2296" s="7"/>
      <c r="F2296" s="7"/>
      <c r="G2296" s="44"/>
      <c r="H2296" s="41">
        <f>Tabela1[[#This Row],[PESO UNI]]*Tabela1[[#This Row],[QTE]]</f>
        <v>0</v>
      </c>
      <c r="I2296" s="7"/>
      <c r="J2296" s="8"/>
      <c r="K2296" s="8"/>
      <c r="L2296" s="9"/>
      <c r="M2296" s="10"/>
      <c r="N2296" s="8"/>
      <c r="O2296" s="12"/>
      <c r="P2296" s="13"/>
      <c r="Q2296" s="14">
        <f>Tabela1[[#This Row],[QTDE/ Fabricação]]-Tabela1[[#This Row],[QTE]]</f>
        <v>0</v>
      </c>
      <c r="R2296" s="19">
        <f t="shared" si="302"/>
        <v>0</v>
      </c>
      <c r="S2296" s="19">
        <f t="shared" si="301"/>
        <v>0</v>
      </c>
      <c r="T2296" s="20">
        <f t="shared" si="303"/>
        <v>0</v>
      </c>
      <c r="U2296" s="17">
        <f>IFERROR(SUMIF('LISTA DE EMBARQUE'!B:B,MICRO!E:E,'LISTA DE EMBARQUE'!G:G),"")</f>
        <v>0</v>
      </c>
      <c r="V2296" s="12" t="str">
        <f>IFERROR(VLOOKUP(Tabela1[[#This Row],[COD.MDE]],'LISTA DE EMBARQUE'!B:L,11,0),"")</f>
        <v/>
      </c>
      <c r="W2296" s="13" t="str">
        <f>IFERROR(COUNTIF(#REF!,Tabela1[[#This Row],[Colunas5]]),"")</f>
        <v/>
      </c>
      <c r="X2296" s="14">
        <f>Tabela1[[#This Row],[QIANTIDADE EXPEDIDA]]*Tabela1[[#This Row],[PESO UNI]]</f>
        <v>0</v>
      </c>
      <c r="Y2296" s="14">
        <f t="shared" si="304"/>
        <v>0</v>
      </c>
      <c r="Z2296" s="21">
        <f>Tabela1[[#This Row],[PESO TOTAL]]-Tabela1[[#This Row],[Peso Expedido]]</f>
        <v>0</v>
      </c>
      <c r="AA2296" s="18"/>
      <c r="AB2296" s="40" t="s">
        <v>3204</v>
      </c>
      <c r="AC2296" s="40"/>
      <c r="AD2296" s="40"/>
      <c r="AE2296" s="40"/>
      <c r="AF2296" s="40"/>
      <c r="AG2296" s="40"/>
      <c r="AH2296" s="40"/>
      <c r="AI2296" s="40" t="str">
        <f t="shared" si="308"/>
        <v>ok</v>
      </c>
      <c r="AJ2296"/>
      <c r="AK2296" t="str">
        <f>Tabela1[[#This Row],[Coluna1]]&amp;Tabela1[[#This Row],[PEDIDO]]</f>
        <v/>
      </c>
      <c r="AL2296"/>
      <c r="AM2296"/>
      <c r="AN2296"/>
      <c r="AO2296" t="str">
        <f t="shared" si="305"/>
        <v>/</v>
      </c>
      <c r="AP2296" t="str">
        <f>Tabela1[[#This Row],[TAG]]&amp;Tabela1[[#This Row],[PEDIDO]]&amp;Tabela1[[#This Row],[PRODUTO]]</f>
        <v/>
      </c>
      <c r="AQ2296" s="23" t="str">
        <f>Tabela1[[#This Row],[PRODUTO]]&amp;Tabela1[[#This Row],[TAG]]</f>
        <v/>
      </c>
      <c r="AR2296" s="183">
        <f>Tabela1[[#This Row],[PESO TOTAL]]*Tabela1[[#This Row],[MATÉRIA PRIMA]]</f>
        <v>0</v>
      </c>
      <c r="AS2296" s="28">
        <f>Tabela1[[#This Row],[PESO TOTAL]]*Tabela1[[#This Row],[PREPARAÇÃO ]]</f>
        <v>0</v>
      </c>
      <c r="AT2296" s="28">
        <f>Tabela1[[#This Row],[PESO TOTAL]]*Tabela1[[#This Row],[CALDEIRARIA]]</f>
        <v>0</v>
      </c>
      <c r="AU2296" s="28">
        <f>Tabela1[[#This Row],[PESO TOTAL]]*Tabela1[[#This Row],[SOLDA]]</f>
        <v>0</v>
      </c>
      <c r="AV2296" s="28">
        <f>Tabela1[[#This Row],[PESO TOTAL]]*Tabela1[[#This Row],[ACABAMENTO]]</f>
        <v>0</v>
      </c>
      <c r="AW2296" s="28">
        <f>Tabela1[[#This Row],[PESO TOTAL]]*Tabela1[[#This Row],[PRONTO ACABADO]]</f>
        <v>0</v>
      </c>
      <c r="AX2296" s="28">
        <f>Tabela1[[#This Row],[PESO TOTAL]]*Tabela1[[#This Row],[EXPEDIÇÃO ]]</f>
        <v>0</v>
      </c>
      <c r="AY2296" s="28" t="str">
        <f>Tabela1[[#This Row],[PEDIDO]]&amp;Tabela1[[#This Row],[PRODUTO]]</f>
        <v/>
      </c>
      <c r="AZ2296" s="44">
        <f>IF(AF2296="",0,IF(ISTEXT(AF2296),H2296*VALUE(SUBSTITUTE(AF2296,"%",""))/100,H2296*AF2296))-Tabela1[[#This Row],[PRONTO ACABADO2]]</f>
        <v>0</v>
      </c>
      <c r="BA2296" s="44">
        <f>IF(AG2296="",0,IF(ISTEXT(AG2296),H2296*VALUE(SUBSTITUTE(AG2296,"%",""))/100,H2296*AG2296))-Tabela1[[#This Row],[PESO EXPEDIDO2]]</f>
        <v>0</v>
      </c>
      <c r="BB2296" s="44">
        <f t="shared" si="306"/>
        <v>0</v>
      </c>
      <c r="BC2296" s="44">
        <f t="shared" si="307"/>
        <v>0</v>
      </c>
      <c r="BD2296" s="44"/>
    </row>
    <row r="2297" spans="1:56" ht="15.75" hidden="1" customHeight="1" x14ac:dyDescent="0.25">
      <c r="A2297" s="6"/>
      <c r="B2297" s="22"/>
      <c r="C2297" s="7"/>
      <c r="D2297" s="46"/>
      <c r="E2297" s="7"/>
      <c r="F2297" s="7"/>
      <c r="G2297" s="44"/>
      <c r="H2297" s="41">
        <f>Tabela1[[#This Row],[PESO UNI]]*Tabela1[[#This Row],[QTE]]</f>
        <v>0</v>
      </c>
      <c r="I2297" s="7"/>
      <c r="J2297" s="8"/>
      <c r="K2297" s="8"/>
      <c r="L2297" s="9"/>
      <c r="M2297" s="10"/>
      <c r="N2297" s="8"/>
      <c r="O2297" s="12"/>
      <c r="P2297" s="13"/>
      <c r="Q2297" s="14">
        <f>Tabela1[[#This Row],[QTDE/ Fabricação]]-Tabela1[[#This Row],[QTE]]</f>
        <v>0</v>
      </c>
      <c r="R2297" s="19">
        <f t="shared" si="302"/>
        <v>0</v>
      </c>
      <c r="S2297" s="19">
        <f t="shared" si="301"/>
        <v>0</v>
      </c>
      <c r="T2297" s="20">
        <f t="shared" si="303"/>
        <v>0</v>
      </c>
      <c r="U2297" s="17">
        <f>IFERROR(SUMIF('LISTA DE EMBARQUE'!B:B,MICRO!E:E,'LISTA DE EMBARQUE'!G:G),"")</f>
        <v>0</v>
      </c>
      <c r="V2297" s="12" t="str">
        <f>IFERROR(VLOOKUP(Tabela1[[#This Row],[COD.MDE]],'LISTA DE EMBARQUE'!B:L,11,0),"")</f>
        <v/>
      </c>
      <c r="W2297" s="13" t="str">
        <f>IFERROR(COUNTIF(#REF!,Tabela1[[#This Row],[Colunas5]]),"")</f>
        <v/>
      </c>
      <c r="X2297" s="14">
        <f>Tabela1[[#This Row],[QIANTIDADE EXPEDIDA]]*Tabela1[[#This Row],[PESO UNI]]</f>
        <v>0</v>
      </c>
      <c r="Y2297" s="14">
        <f t="shared" si="304"/>
        <v>0</v>
      </c>
      <c r="Z2297" s="21">
        <f>Tabela1[[#This Row],[PESO TOTAL]]-Tabela1[[#This Row],[Peso Expedido]]</f>
        <v>0</v>
      </c>
      <c r="AA2297" s="18"/>
      <c r="AB2297" s="40" t="s">
        <v>3204</v>
      </c>
      <c r="AC2297" s="40"/>
      <c r="AD2297" s="40"/>
      <c r="AE2297" s="40"/>
      <c r="AF2297" s="40"/>
      <c r="AG2297" s="40"/>
      <c r="AH2297" s="40"/>
      <c r="AI2297" s="40" t="str">
        <f t="shared" si="308"/>
        <v>ok</v>
      </c>
      <c r="AJ2297"/>
      <c r="AK2297" t="str">
        <f>Tabela1[[#This Row],[Coluna1]]&amp;Tabela1[[#This Row],[PEDIDO]]</f>
        <v/>
      </c>
      <c r="AL2297"/>
      <c r="AM2297"/>
      <c r="AN2297"/>
      <c r="AO2297" t="str">
        <f t="shared" si="305"/>
        <v>/</v>
      </c>
      <c r="AP2297" t="str">
        <f>Tabela1[[#This Row],[TAG]]&amp;Tabela1[[#This Row],[PEDIDO]]&amp;Tabela1[[#This Row],[PRODUTO]]</f>
        <v/>
      </c>
      <c r="AQ2297" s="23" t="str">
        <f>Tabela1[[#This Row],[PRODUTO]]&amp;Tabela1[[#This Row],[TAG]]</f>
        <v/>
      </c>
      <c r="AR2297" s="183">
        <f>Tabela1[[#This Row],[PESO TOTAL]]*Tabela1[[#This Row],[MATÉRIA PRIMA]]</f>
        <v>0</v>
      </c>
      <c r="AS2297" s="28">
        <f>Tabela1[[#This Row],[PESO TOTAL]]*Tabela1[[#This Row],[PREPARAÇÃO ]]</f>
        <v>0</v>
      </c>
      <c r="AT2297" s="28">
        <f>Tabela1[[#This Row],[PESO TOTAL]]*Tabela1[[#This Row],[CALDEIRARIA]]</f>
        <v>0</v>
      </c>
      <c r="AU2297" s="28">
        <f>Tabela1[[#This Row],[PESO TOTAL]]*Tabela1[[#This Row],[SOLDA]]</f>
        <v>0</v>
      </c>
      <c r="AV2297" s="28">
        <f>Tabela1[[#This Row],[PESO TOTAL]]*Tabela1[[#This Row],[ACABAMENTO]]</f>
        <v>0</v>
      </c>
      <c r="AW2297" s="28">
        <f>Tabela1[[#This Row],[PESO TOTAL]]*Tabela1[[#This Row],[PRONTO ACABADO]]</f>
        <v>0</v>
      </c>
      <c r="AX2297" s="28">
        <f>Tabela1[[#This Row],[PESO TOTAL]]*Tabela1[[#This Row],[EXPEDIÇÃO ]]</f>
        <v>0</v>
      </c>
      <c r="AY2297" s="28" t="str">
        <f>Tabela1[[#This Row],[PEDIDO]]&amp;Tabela1[[#This Row],[PRODUTO]]</f>
        <v/>
      </c>
      <c r="AZ2297" s="44">
        <f>IF(AF2297="",0,IF(ISTEXT(AF2297),H2297*VALUE(SUBSTITUTE(AF2297,"%",""))/100,H2297*AF2297))-Tabela1[[#This Row],[PRONTO ACABADO2]]</f>
        <v>0</v>
      </c>
      <c r="BA2297" s="44">
        <f>IF(AG2297="",0,IF(ISTEXT(AG2297),H2297*VALUE(SUBSTITUTE(AG2297,"%",""))/100,H2297*AG2297))-Tabela1[[#This Row],[PESO EXPEDIDO2]]</f>
        <v>0</v>
      </c>
      <c r="BB2297" s="44">
        <f t="shared" si="306"/>
        <v>0</v>
      </c>
      <c r="BC2297" s="44">
        <f t="shared" si="307"/>
        <v>0</v>
      </c>
      <c r="BD2297" s="44"/>
    </row>
    <row r="2298" spans="1:56" ht="15.75" hidden="1" customHeight="1" x14ac:dyDescent="0.25">
      <c r="A2298" s="6"/>
      <c r="B2298" s="22"/>
      <c r="C2298" s="7"/>
      <c r="D2298" s="46"/>
      <c r="E2298" s="7"/>
      <c r="F2298" s="7"/>
      <c r="G2298" s="44"/>
      <c r="H2298" s="41">
        <f>Tabela1[[#This Row],[PESO UNI]]*Tabela1[[#This Row],[QTE]]</f>
        <v>0</v>
      </c>
      <c r="I2298" s="7"/>
      <c r="J2298" s="8"/>
      <c r="K2298" s="8"/>
      <c r="L2298" s="9"/>
      <c r="M2298" s="10"/>
      <c r="N2298" s="8"/>
      <c r="O2298" s="12"/>
      <c r="P2298" s="13"/>
      <c r="Q2298" s="14">
        <f>Tabela1[[#This Row],[QTDE/ Fabricação]]-Tabela1[[#This Row],[QTE]]</f>
        <v>0</v>
      </c>
      <c r="R2298" s="19">
        <f t="shared" si="302"/>
        <v>0</v>
      </c>
      <c r="S2298" s="19">
        <f t="shared" ref="S2298:S2361" si="309">IFERROR(H2298*AG2298,"")</f>
        <v>0</v>
      </c>
      <c r="T2298" s="20">
        <f t="shared" si="303"/>
        <v>0</v>
      </c>
      <c r="U2298" s="17">
        <f>IFERROR(SUMIF('LISTA DE EMBARQUE'!B:B,MICRO!E:E,'LISTA DE EMBARQUE'!G:G),"")</f>
        <v>0</v>
      </c>
      <c r="V2298" s="12" t="str">
        <f>IFERROR(VLOOKUP(Tabela1[[#This Row],[COD.MDE]],'LISTA DE EMBARQUE'!B:L,11,0),"")</f>
        <v/>
      </c>
      <c r="W2298" s="13" t="str">
        <f>IFERROR(COUNTIF(#REF!,Tabela1[[#This Row],[Colunas5]]),"")</f>
        <v/>
      </c>
      <c r="X2298" s="14">
        <f>Tabela1[[#This Row],[QIANTIDADE EXPEDIDA]]*Tabela1[[#This Row],[PESO UNI]]</f>
        <v>0</v>
      </c>
      <c r="Y2298" s="14">
        <f t="shared" si="304"/>
        <v>0</v>
      </c>
      <c r="Z2298" s="21">
        <f>Tabela1[[#This Row],[PESO TOTAL]]-Tabela1[[#This Row],[Peso Expedido]]</f>
        <v>0</v>
      </c>
      <c r="AA2298" s="18"/>
      <c r="AB2298" s="40" t="s">
        <v>3204</v>
      </c>
      <c r="AC2298" s="40"/>
      <c r="AD2298" s="40"/>
      <c r="AE2298" s="40"/>
      <c r="AF2298" s="40"/>
      <c r="AG2298" s="40"/>
      <c r="AH2298" s="40"/>
      <c r="AI2298" s="40" t="str">
        <f t="shared" si="308"/>
        <v>ok</v>
      </c>
      <c r="AJ2298"/>
      <c r="AK2298" t="str">
        <f>Tabela1[[#This Row],[Coluna1]]&amp;Tabela1[[#This Row],[PEDIDO]]</f>
        <v/>
      </c>
      <c r="AL2298"/>
      <c r="AM2298"/>
      <c r="AN2298"/>
      <c r="AO2298" t="str">
        <f t="shared" si="305"/>
        <v>/</v>
      </c>
      <c r="AP2298" t="str">
        <f>Tabela1[[#This Row],[TAG]]&amp;Tabela1[[#This Row],[PEDIDO]]&amp;Tabela1[[#This Row],[PRODUTO]]</f>
        <v/>
      </c>
      <c r="AQ2298" s="23" t="str">
        <f>Tabela1[[#This Row],[PRODUTO]]&amp;Tabela1[[#This Row],[TAG]]</f>
        <v/>
      </c>
      <c r="AR2298" s="183">
        <f>Tabela1[[#This Row],[PESO TOTAL]]*Tabela1[[#This Row],[MATÉRIA PRIMA]]</f>
        <v>0</v>
      </c>
      <c r="AS2298" s="28">
        <f>Tabela1[[#This Row],[PESO TOTAL]]*Tabela1[[#This Row],[PREPARAÇÃO ]]</f>
        <v>0</v>
      </c>
      <c r="AT2298" s="28">
        <f>Tabela1[[#This Row],[PESO TOTAL]]*Tabela1[[#This Row],[CALDEIRARIA]]</f>
        <v>0</v>
      </c>
      <c r="AU2298" s="28">
        <f>Tabela1[[#This Row],[PESO TOTAL]]*Tabela1[[#This Row],[SOLDA]]</f>
        <v>0</v>
      </c>
      <c r="AV2298" s="28">
        <f>Tabela1[[#This Row],[PESO TOTAL]]*Tabela1[[#This Row],[ACABAMENTO]]</f>
        <v>0</v>
      </c>
      <c r="AW2298" s="28">
        <f>Tabela1[[#This Row],[PESO TOTAL]]*Tabela1[[#This Row],[PRONTO ACABADO]]</f>
        <v>0</v>
      </c>
      <c r="AX2298" s="28">
        <f>Tabela1[[#This Row],[PESO TOTAL]]*Tabela1[[#This Row],[EXPEDIÇÃO ]]</f>
        <v>0</v>
      </c>
      <c r="AY2298" s="28" t="str">
        <f>Tabela1[[#This Row],[PEDIDO]]&amp;Tabela1[[#This Row],[PRODUTO]]</f>
        <v/>
      </c>
      <c r="AZ2298" s="44">
        <f>IF(AF2298="",0,IF(ISTEXT(AF2298),H2298*VALUE(SUBSTITUTE(AF2298,"%",""))/100,H2298*AF2298))-Tabela1[[#This Row],[PRONTO ACABADO2]]</f>
        <v>0</v>
      </c>
      <c r="BA2298" s="44">
        <f>IF(AG2298="",0,IF(ISTEXT(AG2298),H2298*VALUE(SUBSTITUTE(AG2298,"%",""))/100,H2298*AG2298))-Tabela1[[#This Row],[PESO EXPEDIDO2]]</f>
        <v>0</v>
      </c>
      <c r="BB2298" s="44">
        <f t="shared" si="306"/>
        <v>0</v>
      </c>
      <c r="BC2298" s="44">
        <f t="shared" si="307"/>
        <v>0</v>
      </c>
      <c r="BD2298" s="44"/>
    </row>
    <row r="2299" spans="1:56" ht="15.75" hidden="1" customHeight="1" x14ac:dyDescent="0.25">
      <c r="A2299" s="6"/>
      <c r="B2299" s="22"/>
      <c r="C2299" s="7"/>
      <c r="D2299" s="46"/>
      <c r="E2299" s="7"/>
      <c r="F2299" s="7"/>
      <c r="G2299" s="44"/>
      <c r="H2299" s="41">
        <f>Tabela1[[#This Row],[PESO UNI]]*Tabela1[[#This Row],[QTE]]</f>
        <v>0</v>
      </c>
      <c r="I2299" s="7"/>
      <c r="J2299" s="8"/>
      <c r="K2299" s="8"/>
      <c r="L2299" s="9"/>
      <c r="M2299" s="10"/>
      <c r="N2299" s="8"/>
      <c r="O2299" s="12"/>
      <c r="P2299" s="13"/>
      <c r="Q2299" s="14">
        <f>Tabela1[[#This Row],[QTDE/ Fabricação]]-Tabela1[[#This Row],[QTE]]</f>
        <v>0</v>
      </c>
      <c r="R2299" s="19">
        <f t="shared" si="302"/>
        <v>0</v>
      </c>
      <c r="S2299" s="19">
        <f t="shared" si="309"/>
        <v>0</v>
      </c>
      <c r="T2299" s="20">
        <f t="shared" si="303"/>
        <v>0</v>
      </c>
      <c r="U2299" s="17">
        <f>IFERROR(SUMIF('LISTA DE EMBARQUE'!B:B,MICRO!E:E,'LISTA DE EMBARQUE'!G:G),"")</f>
        <v>0</v>
      </c>
      <c r="V2299" s="12" t="str">
        <f>IFERROR(VLOOKUP(Tabela1[[#This Row],[COD.MDE]],'LISTA DE EMBARQUE'!B:L,11,0),"")</f>
        <v/>
      </c>
      <c r="W2299" s="13" t="str">
        <f>IFERROR(COUNTIF(#REF!,Tabela1[[#This Row],[Colunas5]]),"")</f>
        <v/>
      </c>
      <c r="X2299" s="14">
        <f>Tabela1[[#This Row],[QIANTIDADE EXPEDIDA]]*Tabela1[[#This Row],[PESO UNI]]</f>
        <v>0</v>
      </c>
      <c r="Y2299" s="14">
        <f t="shared" si="304"/>
        <v>0</v>
      </c>
      <c r="Z2299" s="21">
        <f>Tabela1[[#This Row],[PESO TOTAL]]-Tabela1[[#This Row],[Peso Expedido]]</f>
        <v>0</v>
      </c>
      <c r="AA2299" s="18"/>
      <c r="AB2299" s="40" t="s">
        <v>3204</v>
      </c>
      <c r="AC2299" s="40"/>
      <c r="AD2299" s="40"/>
      <c r="AE2299" s="40"/>
      <c r="AF2299" s="40"/>
      <c r="AG2299" s="40"/>
      <c r="AH2299" s="40"/>
      <c r="AI2299" s="40" t="str">
        <f t="shared" si="308"/>
        <v>ok</v>
      </c>
      <c r="AJ2299"/>
      <c r="AK2299" t="str">
        <f>Tabela1[[#This Row],[Coluna1]]&amp;Tabela1[[#This Row],[PEDIDO]]</f>
        <v/>
      </c>
      <c r="AL2299"/>
      <c r="AM2299"/>
      <c r="AN2299"/>
      <c r="AO2299" t="str">
        <f t="shared" si="305"/>
        <v>/</v>
      </c>
      <c r="AP2299" t="str">
        <f>Tabela1[[#This Row],[TAG]]&amp;Tabela1[[#This Row],[PEDIDO]]&amp;Tabela1[[#This Row],[PRODUTO]]</f>
        <v/>
      </c>
      <c r="AQ2299" s="23" t="str">
        <f>Tabela1[[#This Row],[PRODUTO]]&amp;Tabela1[[#This Row],[TAG]]</f>
        <v/>
      </c>
      <c r="AR2299" s="183">
        <f>Tabela1[[#This Row],[PESO TOTAL]]*Tabela1[[#This Row],[MATÉRIA PRIMA]]</f>
        <v>0</v>
      </c>
      <c r="AS2299" s="28">
        <f>Tabela1[[#This Row],[PESO TOTAL]]*Tabela1[[#This Row],[PREPARAÇÃO ]]</f>
        <v>0</v>
      </c>
      <c r="AT2299" s="28">
        <f>Tabela1[[#This Row],[PESO TOTAL]]*Tabela1[[#This Row],[CALDEIRARIA]]</f>
        <v>0</v>
      </c>
      <c r="AU2299" s="28">
        <f>Tabela1[[#This Row],[PESO TOTAL]]*Tabela1[[#This Row],[SOLDA]]</f>
        <v>0</v>
      </c>
      <c r="AV2299" s="28">
        <f>Tabela1[[#This Row],[PESO TOTAL]]*Tabela1[[#This Row],[ACABAMENTO]]</f>
        <v>0</v>
      </c>
      <c r="AW2299" s="28">
        <f>Tabela1[[#This Row],[PESO TOTAL]]*Tabela1[[#This Row],[PRONTO ACABADO]]</f>
        <v>0</v>
      </c>
      <c r="AX2299" s="28">
        <f>Tabela1[[#This Row],[PESO TOTAL]]*Tabela1[[#This Row],[EXPEDIÇÃO ]]</f>
        <v>0</v>
      </c>
      <c r="AY2299" s="28" t="str">
        <f>Tabela1[[#This Row],[PEDIDO]]&amp;Tabela1[[#This Row],[PRODUTO]]</f>
        <v/>
      </c>
      <c r="AZ2299" s="44">
        <f>IF(AF2299="",0,IF(ISTEXT(AF2299),H2299*VALUE(SUBSTITUTE(AF2299,"%",""))/100,H2299*AF2299))-Tabela1[[#This Row],[PRONTO ACABADO2]]</f>
        <v>0</v>
      </c>
      <c r="BA2299" s="44">
        <f>IF(AG2299="",0,IF(ISTEXT(AG2299),H2299*VALUE(SUBSTITUTE(AG2299,"%",""))/100,H2299*AG2299))-Tabela1[[#This Row],[PESO EXPEDIDO2]]</f>
        <v>0</v>
      </c>
      <c r="BB2299" s="44">
        <f t="shared" si="306"/>
        <v>0</v>
      </c>
      <c r="BC2299" s="44">
        <f t="shared" si="307"/>
        <v>0</v>
      </c>
      <c r="BD2299" s="44"/>
    </row>
    <row r="2300" spans="1:56" ht="15.75" hidden="1" customHeight="1" x14ac:dyDescent="0.25">
      <c r="A2300" s="6"/>
      <c r="B2300" s="22"/>
      <c r="C2300" s="7"/>
      <c r="D2300" s="46"/>
      <c r="E2300" s="7"/>
      <c r="F2300" s="7"/>
      <c r="G2300" s="44"/>
      <c r="H2300" s="41">
        <f>Tabela1[[#This Row],[PESO UNI]]*Tabela1[[#This Row],[QTE]]</f>
        <v>0</v>
      </c>
      <c r="I2300" s="7"/>
      <c r="J2300" s="8"/>
      <c r="K2300" s="8"/>
      <c r="L2300" s="9"/>
      <c r="M2300" s="10"/>
      <c r="N2300" s="8"/>
      <c r="O2300" s="12"/>
      <c r="P2300" s="13"/>
      <c r="Q2300" s="14">
        <f>Tabela1[[#This Row],[QTDE/ Fabricação]]-Tabela1[[#This Row],[QTE]]</f>
        <v>0</v>
      </c>
      <c r="R2300" s="19">
        <f t="shared" si="302"/>
        <v>0</v>
      </c>
      <c r="S2300" s="19">
        <f t="shared" si="309"/>
        <v>0</v>
      </c>
      <c r="T2300" s="20">
        <f t="shared" si="303"/>
        <v>0</v>
      </c>
      <c r="U2300" s="17">
        <f>IFERROR(SUMIF('LISTA DE EMBARQUE'!B:B,MICRO!E:E,'LISTA DE EMBARQUE'!G:G),"")</f>
        <v>0</v>
      </c>
      <c r="V2300" s="12" t="str">
        <f>IFERROR(VLOOKUP(Tabela1[[#This Row],[COD.MDE]],'LISTA DE EMBARQUE'!B:L,11,0),"")</f>
        <v/>
      </c>
      <c r="W2300" s="13" t="str">
        <f>IFERROR(COUNTIF(#REF!,Tabela1[[#This Row],[Colunas5]]),"")</f>
        <v/>
      </c>
      <c r="X2300" s="14">
        <f>Tabela1[[#This Row],[QIANTIDADE EXPEDIDA]]*Tabela1[[#This Row],[PESO UNI]]</f>
        <v>0</v>
      </c>
      <c r="Y2300" s="14">
        <f t="shared" si="304"/>
        <v>0</v>
      </c>
      <c r="Z2300" s="21">
        <f>Tabela1[[#This Row],[PESO TOTAL]]-Tabela1[[#This Row],[Peso Expedido]]</f>
        <v>0</v>
      </c>
      <c r="AA2300" s="18"/>
      <c r="AB2300" s="40" t="s">
        <v>3204</v>
      </c>
      <c r="AC2300" s="40"/>
      <c r="AD2300" s="40"/>
      <c r="AE2300" s="40"/>
      <c r="AF2300" s="40"/>
      <c r="AG2300" s="40"/>
      <c r="AH2300" s="40"/>
      <c r="AI2300" s="40" t="str">
        <f t="shared" si="308"/>
        <v>ok</v>
      </c>
      <c r="AJ2300"/>
      <c r="AK2300" t="str">
        <f>Tabela1[[#This Row],[Coluna1]]&amp;Tabela1[[#This Row],[PEDIDO]]</f>
        <v/>
      </c>
      <c r="AL2300"/>
      <c r="AM2300"/>
      <c r="AN2300"/>
      <c r="AO2300" t="str">
        <f t="shared" si="305"/>
        <v>/</v>
      </c>
      <c r="AP2300" t="str">
        <f>Tabela1[[#This Row],[TAG]]&amp;Tabela1[[#This Row],[PEDIDO]]&amp;Tabela1[[#This Row],[PRODUTO]]</f>
        <v/>
      </c>
      <c r="AQ2300" s="23" t="str">
        <f>Tabela1[[#This Row],[PRODUTO]]&amp;Tabela1[[#This Row],[TAG]]</f>
        <v/>
      </c>
      <c r="AR2300" s="183">
        <f>Tabela1[[#This Row],[PESO TOTAL]]*Tabela1[[#This Row],[MATÉRIA PRIMA]]</f>
        <v>0</v>
      </c>
      <c r="AS2300" s="28">
        <f>Tabela1[[#This Row],[PESO TOTAL]]*Tabela1[[#This Row],[PREPARAÇÃO ]]</f>
        <v>0</v>
      </c>
      <c r="AT2300" s="28">
        <f>Tabela1[[#This Row],[PESO TOTAL]]*Tabela1[[#This Row],[CALDEIRARIA]]</f>
        <v>0</v>
      </c>
      <c r="AU2300" s="28">
        <f>Tabela1[[#This Row],[PESO TOTAL]]*Tabela1[[#This Row],[SOLDA]]</f>
        <v>0</v>
      </c>
      <c r="AV2300" s="28">
        <f>Tabela1[[#This Row],[PESO TOTAL]]*Tabela1[[#This Row],[ACABAMENTO]]</f>
        <v>0</v>
      </c>
      <c r="AW2300" s="28">
        <f>Tabela1[[#This Row],[PESO TOTAL]]*Tabela1[[#This Row],[PRONTO ACABADO]]</f>
        <v>0</v>
      </c>
      <c r="AX2300" s="28">
        <f>Tabela1[[#This Row],[PESO TOTAL]]*Tabela1[[#This Row],[EXPEDIÇÃO ]]</f>
        <v>0</v>
      </c>
      <c r="AY2300" s="28" t="str">
        <f>Tabela1[[#This Row],[PEDIDO]]&amp;Tabela1[[#This Row],[PRODUTO]]</f>
        <v/>
      </c>
      <c r="AZ2300" s="44">
        <f>IF(AF2300="",0,IF(ISTEXT(AF2300),H2300*VALUE(SUBSTITUTE(AF2300,"%",""))/100,H2300*AF2300))-Tabela1[[#This Row],[PRONTO ACABADO2]]</f>
        <v>0</v>
      </c>
      <c r="BA2300" s="44">
        <f>IF(AG2300="",0,IF(ISTEXT(AG2300),H2300*VALUE(SUBSTITUTE(AG2300,"%",""))/100,H2300*AG2300))-Tabela1[[#This Row],[PESO EXPEDIDO2]]</f>
        <v>0</v>
      </c>
      <c r="BB2300" s="44">
        <f t="shared" si="306"/>
        <v>0</v>
      </c>
      <c r="BC2300" s="44">
        <f t="shared" si="307"/>
        <v>0</v>
      </c>
      <c r="BD2300" s="44"/>
    </row>
    <row r="2301" spans="1:56" ht="15.75" hidden="1" customHeight="1" x14ac:dyDescent="0.25">
      <c r="A2301" s="6"/>
      <c r="B2301" s="22"/>
      <c r="C2301" s="7"/>
      <c r="D2301" s="46"/>
      <c r="E2301" s="7"/>
      <c r="F2301" s="7"/>
      <c r="G2301" s="44"/>
      <c r="H2301" s="41">
        <f>Tabela1[[#This Row],[PESO UNI]]*Tabela1[[#This Row],[QTE]]</f>
        <v>0</v>
      </c>
      <c r="I2301" s="7"/>
      <c r="J2301" s="8"/>
      <c r="K2301" s="8"/>
      <c r="L2301" s="9"/>
      <c r="M2301" s="10"/>
      <c r="N2301" s="8"/>
      <c r="O2301" s="12"/>
      <c r="P2301" s="13"/>
      <c r="Q2301" s="14">
        <f>Tabela1[[#This Row],[QTDE/ Fabricação]]-Tabela1[[#This Row],[QTE]]</f>
        <v>0</v>
      </c>
      <c r="R2301" s="19">
        <f t="shared" ref="R2301:R2364" si="310">IFERROR(H2301*((AA2301*0.25)+(AC2301*0.25)+(AD2301*0.225)+(AE2301*0.225)+(AF2301*0.05)),"")</f>
        <v>0</v>
      </c>
      <c r="S2301" s="19">
        <f t="shared" si="309"/>
        <v>0</v>
      </c>
      <c r="T2301" s="20">
        <f t="shared" ref="T2301:T2364" si="311">IFERROR(S2301-H2301,"")</f>
        <v>0</v>
      </c>
      <c r="U2301" s="17">
        <f>IFERROR(SUMIF('LISTA DE EMBARQUE'!B:B,MICRO!E:E,'LISTA DE EMBARQUE'!G:G),"")</f>
        <v>0</v>
      </c>
      <c r="V2301" s="12" t="str">
        <f>IFERROR(VLOOKUP(Tabela1[[#This Row],[COD.MDE]],'LISTA DE EMBARQUE'!B:L,11,0),"")</f>
        <v/>
      </c>
      <c r="W2301" s="13" t="str">
        <f>IFERROR(COUNTIF(#REF!,Tabela1[[#This Row],[Colunas5]]),"")</f>
        <v/>
      </c>
      <c r="X2301" s="14">
        <f>Tabela1[[#This Row],[QIANTIDADE EXPEDIDA]]*Tabela1[[#This Row],[PESO UNI]]</f>
        <v>0</v>
      </c>
      <c r="Y2301" s="14">
        <f t="shared" ref="Y2301:Y2364" si="312">U2301-C2301</f>
        <v>0</v>
      </c>
      <c r="Z2301" s="21">
        <f>Tabela1[[#This Row],[PESO TOTAL]]-Tabela1[[#This Row],[Peso Expedido]]</f>
        <v>0</v>
      </c>
      <c r="AA2301" s="18"/>
      <c r="AB2301" s="40" t="s">
        <v>3204</v>
      </c>
      <c r="AC2301" s="40"/>
      <c r="AD2301" s="40"/>
      <c r="AE2301" s="40"/>
      <c r="AF2301" s="40"/>
      <c r="AG2301" s="40"/>
      <c r="AH2301" s="40"/>
      <c r="AI2301" s="40" t="str">
        <f t="shared" si="308"/>
        <v>ok</v>
      </c>
      <c r="AJ2301"/>
      <c r="AK2301" t="str">
        <f>Tabela1[[#This Row],[Coluna1]]&amp;Tabela1[[#This Row],[PEDIDO]]</f>
        <v/>
      </c>
      <c r="AL2301"/>
      <c r="AM2301"/>
      <c r="AN2301"/>
      <c r="AO2301" t="str">
        <f t="shared" ref="AO2301:AO2364" si="313">A2301&amp;"/"&amp;J2301</f>
        <v>/</v>
      </c>
      <c r="AP2301" t="str">
        <f>Tabela1[[#This Row],[TAG]]&amp;Tabela1[[#This Row],[PEDIDO]]&amp;Tabela1[[#This Row],[PRODUTO]]</f>
        <v/>
      </c>
      <c r="AQ2301" s="23" t="str">
        <f>Tabela1[[#This Row],[PRODUTO]]&amp;Tabela1[[#This Row],[TAG]]</f>
        <v/>
      </c>
      <c r="AR2301" s="183">
        <f>Tabela1[[#This Row],[PESO TOTAL]]*Tabela1[[#This Row],[MATÉRIA PRIMA]]</f>
        <v>0</v>
      </c>
      <c r="AS2301" s="28">
        <f>Tabela1[[#This Row],[PESO TOTAL]]*Tabela1[[#This Row],[PREPARAÇÃO ]]</f>
        <v>0</v>
      </c>
      <c r="AT2301" s="28">
        <f>Tabela1[[#This Row],[PESO TOTAL]]*Tabela1[[#This Row],[CALDEIRARIA]]</f>
        <v>0</v>
      </c>
      <c r="AU2301" s="28">
        <f>Tabela1[[#This Row],[PESO TOTAL]]*Tabela1[[#This Row],[SOLDA]]</f>
        <v>0</v>
      </c>
      <c r="AV2301" s="28">
        <f>Tabela1[[#This Row],[PESO TOTAL]]*Tabela1[[#This Row],[ACABAMENTO]]</f>
        <v>0</v>
      </c>
      <c r="AW2301" s="28">
        <f>Tabela1[[#This Row],[PESO TOTAL]]*Tabela1[[#This Row],[PRONTO ACABADO]]</f>
        <v>0</v>
      </c>
      <c r="AX2301" s="28">
        <f>Tabela1[[#This Row],[PESO TOTAL]]*Tabela1[[#This Row],[EXPEDIÇÃO ]]</f>
        <v>0</v>
      </c>
      <c r="AY2301" s="28" t="str">
        <f>Tabela1[[#This Row],[PEDIDO]]&amp;Tabela1[[#This Row],[PRODUTO]]</f>
        <v/>
      </c>
      <c r="AZ2301" s="44">
        <f>IF(AF2301="",0,IF(ISTEXT(AF2301),H2301*VALUE(SUBSTITUTE(AF2301,"%",""))/100,H2301*AF2301))-Tabela1[[#This Row],[PRONTO ACABADO2]]</f>
        <v>0</v>
      </c>
      <c r="BA2301" s="44">
        <f>IF(AG2301="",0,IF(ISTEXT(AG2301),H2301*VALUE(SUBSTITUTE(AG2301,"%",""))/100,H2301*AG2301))-Tabela1[[#This Row],[PESO EXPEDIDO2]]</f>
        <v>0</v>
      </c>
      <c r="BB2301" s="44">
        <f t="shared" ref="BB2301:BB2364" si="314">IF(AH2301="",0,IF(ISTEXT(AH2301),H2301*VALUE(SUBSTITUTE(AH2301,"%",""))/100,H2301*AH2301))</f>
        <v>0</v>
      </c>
      <c r="BC2301" s="44">
        <f t="shared" ref="BC2301:BC2364" si="315">IF(AG2301="",0,IF(ISTEXT(AG2301),H2301*VALUE(SUBSTITUTE(AG2301,"%",""))/100,H2301*AG2301))</f>
        <v>0</v>
      </c>
      <c r="BD2301" s="44"/>
    </row>
    <row r="2302" spans="1:56" ht="15.75" hidden="1" customHeight="1" x14ac:dyDescent="0.25">
      <c r="A2302" s="6"/>
      <c r="B2302" s="22"/>
      <c r="C2302" s="7"/>
      <c r="D2302" s="46"/>
      <c r="E2302" s="7"/>
      <c r="F2302" s="7"/>
      <c r="G2302" s="44"/>
      <c r="H2302" s="41">
        <f>Tabela1[[#This Row],[PESO UNI]]*Tabela1[[#This Row],[QTE]]</f>
        <v>0</v>
      </c>
      <c r="I2302" s="7"/>
      <c r="J2302" s="8"/>
      <c r="K2302" s="8"/>
      <c r="L2302" s="9"/>
      <c r="M2302" s="10"/>
      <c r="N2302" s="8"/>
      <c r="O2302" s="12"/>
      <c r="P2302" s="13"/>
      <c r="Q2302" s="14">
        <f>Tabela1[[#This Row],[QTDE/ Fabricação]]-Tabela1[[#This Row],[QTE]]</f>
        <v>0</v>
      </c>
      <c r="R2302" s="19">
        <f t="shared" si="310"/>
        <v>0</v>
      </c>
      <c r="S2302" s="19">
        <f t="shared" si="309"/>
        <v>0</v>
      </c>
      <c r="T2302" s="20">
        <f t="shared" si="311"/>
        <v>0</v>
      </c>
      <c r="U2302" s="17">
        <f>IFERROR(SUMIF('LISTA DE EMBARQUE'!B:B,MICRO!E:E,'LISTA DE EMBARQUE'!G:G),"")</f>
        <v>0</v>
      </c>
      <c r="V2302" s="12" t="str">
        <f>IFERROR(VLOOKUP(Tabela1[[#This Row],[COD.MDE]],'LISTA DE EMBARQUE'!B:L,11,0),"")</f>
        <v/>
      </c>
      <c r="W2302" s="13" t="str">
        <f>IFERROR(COUNTIF(#REF!,Tabela1[[#This Row],[Colunas5]]),"")</f>
        <v/>
      </c>
      <c r="X2302" s="14">
        <f>Tabela1[[#This Row],[QIANTIDADE EXPEDIDA]]*Tabela1[[#This Row],[PESO UNI]]</f>
        <v>0</v>
      </c>
      <c r="Y2302" s="14">
        <f t="shared" si="312"/>
        <v>0</v>
      </c>
      <c r="Z2302" s="21">
        <f>Tabela1[[#This Row],[PESO TOTAL]]-Tabela1[[#This Row],[Peso Expedido]]</f>
        <v>0</v>
      </c>
      <c r="AA2302" s="18"/>
      <c r="AB2302" s="40" t="s">
        <v>3204</v>
      </c>
      <c r="AC2302" s="40"/>
      <c r="AD2302" s="40"/>
      <c r="AE2302" s="40"/>
      <c r="AF2302" s="40"/>
      <c r="AG2302" s="40"/>
      <c r="AH2302" s="40"/>
      <c r="AI2302" s="40" t="str">
        <f t="shared" si="308"/>
        <v>ok</v>
      </c>
      <c r="AJ2302"/>
      <c r="AK2302" t="str">
        <f>Tabela1[[#This Row],[Coluna1]]&amp;Tabela1[[#This Row],[PEDIDO]]</f>
        <v/>
      </c>
      <c r="AL2302"/>
      <c r="AM2302"/>
      <c r="AN2302"/>
      <c r="AO2302" t="str">
        <f t="shared" si="313"/>
        <v>/</v>
      </c>
      <c r="AP2302" t="str">
        <f>Tabela1[[#This Row],[TAG]]&amp;Tabela1[[#This Row],[PEDIDO]]&amp;Tabela1[[#This Row],[PRODUTO]]</f>
        <v/>
      </c>
      <c r="AQ2302" s="23" t="str">
        <f>Tabela1[[#This Row],[PRODUTO]]&amp;Tabela1[[#This Row],[TAG]]</f>
        <v/>
      </c>
      <c r="AR2302" s="183">
        <f>Tabela1[[#This Row],[PESO TOTAL]]*Tabela1[[#This Row],[MATÉRIA PRIMA]]</f>
        <v>0</v>
      </c>
      <c r="AS2302" s="28">
        <f>Tabela1[[#This Row],[PESO TOTAL]]*Tabela1[[#This Row],[PREPARAÇÃO ]]</f>
        <v>0</v>
      </c>
      <c r="AT2302" s="28">
        <f>Tabela1[[#This Row],[PESO TOTAL]]*Tabela1[[#This Row],[CALDEIRARIA]]</f>
        <v>0</v>
      </c>
      <c r="AU2302" s="28">
        <f>Tabela1[[#This Row],[PESO TOTAL]]*Tabela1[[#This Row],[SOLDA]]</f>
        <v>0</v>
      </c>
      <c r="AV2302" s="28">
        <f>Tabela1[[#This Row],[PESO TOTAL]]*Tabela1[[#This Row],[ACABAMENTO]]</f>
        <v>0</v>
      </c>
      <c r="AW2302" s="28">
        <f>Tabela1[[#This Row],[PESO TOTAL]]*Tabela1[[#This Row],[PRONTO ACABADO]]</f>
        <v>0</v>
      </c>
      <c r="AX2302" s="28">
        <f>Tabela1[[#This Row],[PESO TOTAL]]*Tabela1[[#This Row],[EXPEDIÇÃO ]]</f>
        <v>0</v>
      </c>
      <c r="AY2302" s="28" t="str">
        <f>Tabela1[[#This Row],[PEDIDO]]&amp;Tabela1[[#This Row],[PRODUTO]]</f>
        <v/>
      </c>
      <c r="AZ2302" s="44">
        <f>IF(AF2302="",0,IF(ISTEXT(AF2302),H2302*VALUE(SUBSTITUTE(AF2302,"%",""))/100,H2302*AF2302))-Tabela1[[#This Row],[PRONTO ACABADO2]]</f>
        <v>0</v>
      </c>
      <c r="BA2302" s="44">
        <f>IF(AG2302="",0,IF(ISTEXT(AG2302),H2302*VALUE(SUBSTITUTE(AG2302,"%",""))/100,H2302*AG2302))-Tabela1[[#This Row],[PESO EXPEDIDO2]]</f>
        <v>0</v>
      </c>
      <c r="BB2302" s="44">
        <f t="shared" si="314"/>
        <v>0</v>
      </c>
      <c r="BC2302" s="44">
        <f t="shared" si="315"/>
        <v>0</v>
      </c>
      <c r="BD2302" s="44"/>
    </row>
    <row r="2303" spans="1:56" ht="15.75" hidden="1" customHeight="1" x14ac:dyDescent="0.25">
      <c r="A2303" s="6"/>
      <c r="B2303" s="22"/>
      <c r="C2303" s="7"/>
      <c r="D2303" s="46"/>
      <c r="E2303" s="7"/>
      <c r="F2303" s="7"/>
      <c r="G2303" s="44"/>
      <c r="H2303" s="41">
        <f>Tabela1[[#This Row],[PESO UNI]]*Tabela1[[#This Row],[QTE]]</f>
        <v>0</v>
      </c>
      <c r="I2303" s="7"/>
      <c r="J2303" s="8"/>
      <c r="K2303" s="8"/>
      <c r="L2303" s="9"/>
      <c r="M2303" s="10"/>
      <c r="N2303" s="8"/>
      <c r="O2303" s="12"/>
      <c r="P2303" s="13"/>
      <c r="Q2303" s="14">
        <f>Tabela1[[#This Row],[QTDE/ Fabricação]]-Tabela1[[#This Row],[QTE]]</f>
        <v>0</v>
      </c>
      <c r="R2303" s="19">
        <f t="shared" si="310"/>
        <v>0</v>
      </c>
      <c r="S2303" s="19">
        <f t="shared" si="309"/>
        <v>0</v>
      </c>
      <c r="T2303" s="20">
        <f t="shared" si="311"/>
        <v>0</v>
      </c>
      <c r="U2303" s="17">
        <f>IFERROR(SUMIF('LISTA DE EMBARQUE'!B:B,MICRO!E:E,'LISTA DE EMBARQUE'!G:G),"")</f>
        <v>0</v>
      </c>
      <c r="V2303" s="12" t="str">
        <f>IFERROR(VLOOKUP(Tabela1[[#This Row],[COD.MDE]],'LISTA DE EMBARQUE'!B:L,11,0),"")</f>
        <v/>
      </c>
      <c r="W2303" s="13" t="str">
        <f>IFERROR(COUNTIF(#REF!,Tabela1[[#This Row],[Colunas5]]),"")</f>
        <v/>
      </c>
      <c r="X2303" s="14">
        <f>Tabela1[[#This Row],[QIANTIDADE EXPEDIDA]]*Tabela1[[#This Row],[PESO UNI]]</f>
        <v>0</v>
      </c>
      <c r="Y2303" s="14">
        <f t="shared" si="312"/>
        <v>0</v>
      </c>
      <c r="Z2303" s="21">
        <f>Tabela1[[#This Row],[PESO TOTAL]]-Tabela1[[#This Row],[Peso Expedido]]</f>
        <v>0</v>
      </c>
      <c r="AA2303" s="18"/>
      <c r="AB2303" s="40" t="s">
        <v>3204</v>
      </c>
      <c r="AC2303" s="40"/>
      <c r="AD2303" s="40"/>
      <c r="AE2303" s="40"/>
      <c r="AF2303" s="40"/>
      <c r="AG2303" s="40"/>
      <c r="AH2303" s="40"/>
      <c r="AI2303" s="40" t="str">
        <f t="shared" si="308"/>
        <v>ok</v>
      </c>
      <c r="AJ2303"/>
      <c r="AK2303" t="str">
        <f>Tabela1[[#This Row],[Coluna1]]&amp;Tabela1[[#This Row],[PEDIDO]]</f>
        <v/>
      </c>
      <c r="AL2303"/>
      <c r="AM2303"/>
      <c r="AN2303"/>
      <c r="AO2303" t="str">
        <f t="shared" si="313"/>
        <v>/</v>
      </c>
      <c r="AP2303" t="str">
        <f>Tabela1[[#This Row],[TAG]]&amp;Tabela1[[#This Row],[PEDIDO]]&amp;Tabela1[[#This Row],[PRODUTO]]</f>
        <v/>
      </c>
      <c r="AQ2303" s="23" t="str">
        <f>Tabela1[[#This Row],[PRODUTO]]&amp;Tabela1[[#This Row],[TAG]]</f>
        <v/>
      </c>
      <c r="AR2303" s="183">
        <f>Tabela1[[#This Row],[PESO TOTAL]]*Tabela1[[#This Row],[MATÉRIA PRIMA]]</f>
        <v>0</v>
      </c>
      <c r="AS2303" s="28">
        <f>Tabela1[[#This Row],[PESO TOTAL]]*Tabela1[[#This Row],[PREPARAÇÃO ]]</f>
        <v>0</v>
      </c>
      <c r="AT2303" s="28">
        <f>Tabela1[[#This Row],[PESO TOTAL]]*Tabela1[[#This Row],[CALDEIRARIA]]</f>
        <v>0</v>
      </c>
      <c r="AU2303" s="28">
        <f>Tabela1[[#This Row],[PESO TOTAL]]*Tabela1[[#This Row],[SOLDA]]</f>
        <v>0</v>
      </c>
      <c r="AV2303" s="28">
        <f>Tabela1[[#This Row],[PESO TOTAL]]*Tabela1[[#This Row],[ACABAMENTO]]</f>
        <v>0</v>
      </c>
      <c r="AW2303" s="28">
        <f>Tabela1[[#This Row],[PESO TOTAL]]*Tabela1[[#This Row],[PRONTO ACABADO]]</f>
        <v>0</v>
      </c>
      <c r="AX2303" s="28">
        <f>Tabela1[[#This Row],[PESO TOTAL]]*Tabela1[[#This Row],[EXPEDIÇÃO ]]</f>
        <v>0</v>
      </c>
      <c r="AY2303" s="28" t="str">
        <f>Tabela1[[#This Row],[PEDIDO]]&amp;Tabela1[[#This Row],[PRODUTO]]</f>
        <v/>
      </c>
      <c r="AZ2303" s="44">
        <f>IF(AF2303="",0,IF(ISTEXT(AF2303),H2303*VALUE(SUBSTITUTE(AF2303,"%",""))/100,H2303*AF2303))-Tabela1[[#This Row],[PRONTO ACABADO2]]</f>
        <v>0</v>
      </c>
      <c r="BA2303" s="44">
        <f>IF(AG2303="",0,IF(ISTEXT(AG2303),H2303*VALUE(SUBSTITUTE(AG2303,"%",""))/100,H2303*AG2303))-Tabela1[[#This Row],[PESO EXPEDIDO2]]</f>
        <v>0</v>
      </c>
      <c r="BB2303" s="44">
        <f t="shared" si="314"/>
        <v>0</v>
      </c>
      <c r="BC2303" s="44">
        <f t="shared" si="315"/>
        <v>0</v>
      </c>
      <c r="BD2303" s="44"/>
    </row>
    <row r="2304" spans="1:56" ht="15.75" hidden="1" customHeight="1" x14ac:dyDescent="0.25">
      <c r="A2304" s="6"/>
      <c r="B2304" s="22"/>
      <c r="C2304" s="7"/>
      <c r="D2304" s="46"/>
      <c r="E2304" s="7"/>
      <c r="F2304" s="7"/>
      <c r="G2304" s="44"/>
      <c r="H2304" s="41">
        <f>Tabela1[[#This Row],[PESO UNI]]*Tabela1[[#This Row],[QTE]]</f>
        <v>0</v>
      </c>
      <c r="I2304" s="7"/>
      <c r="J2304" s="8"/>
      <c r="K2304" s="8"/>
      <c r="L2304" s="9"/>
      <c r="M2304" s="10"/>
      <c r="N2304" s="8"/>
      <c r="O2304" s="12"/>
      <c r="P2304" s="13"/>
      <c r="Q2304" s="14">
        <f>Tabela1[[#This Row],[QTDE/ Fabricação]]-Tabela1[[#This Row],[QTE]]</f>
        <v>0</v>
      </c>
      <c r="R2304" s="19">
        <f t="shared" si="310"/>
        <v>0</v>
      </c>
      <c r="S2304" s="19">
        <f t="shared" si="309"/>
        <v>0</v>
      </c>
      <c r="T2304" s="20">
        <f t="shared" si="311"/>
        <v>0</v>
      </c>
      <c r="U2304" s="17">
        <f>IFERROR(SUMIF('LISTA DE EMBARQUE'!B:B,MICRO!E:E,'LISTA DE EMBARQUE'!G:G),"")</f>
        <v>0</v>
      </c>
      <c r="V2304" s="12" t="str">
        <f>IFERROR(VLOOKUP(Tabela1[[#This Row],[COD.MDE]],'LISTA DE EMBARQUE'!B:L,11,0),"")</f>
        <v/>
      </c>
      <c r="W2304" s="13" t="str">
        <f>IFERROR(COUNTIF(#REF!,Tabela1[[#This Row],[Colunas5]]),"")</f>
        <v/>
      </c>
      <c r="X2304" s="14">
        <f>Tabela1[[#This Row],[QIANTIDADE EXPEDIDA]]*Tabela1[[#This Row],[PESO UNI]]</f>
        <v>0</v>
      </c>
      <c r="Y2304" s="14">
        <f t="shared" si="312"/>
        <v>0</v>
      </c>
      <c r="Z2304" s="21">
        <f>Tabela1[[#This Row],[PESO TOTAL]]-Tabela1[[#This Row],[Peso Expedido]]</f>
        <v>0</v>
      </c>
      <c r="AA2304" s="18"/>
      <c r="AB2304" s="40" t="s">
        <v>3204</v>
      </c>
      <c r="AC2304" s="40"/>
      <c r="AD2304" s="40"/>
      <c r="AE2304" s="40"/>
      <c r="AF2304" s="40"/>
      <c r="AG2304" s="40"/>
      <c r="AH2304" s="40"/>
      <c r="AI2304" s="40" t="str">
        <f t="shared" si="308"/>
        <v>ok</v>
      </c>
      <c r="AJ2304"/>
      <c r="AK2304" t="str">
        <f>Tabela1[[#This Row],[Coluna1]]&amp;Tabela1[[#This Row],[PEDIDO]]</f>
        <v/>
      </c>
      <c r="AL2304"/>
      <c r="AM2304"/>
      <c r="AN2304"/>
      <c r="AO2304" t="str">
        <f t="shared" si="313"/>
        <v>/</v>
      </c>
      <c r="AP2304" t="str">
        <f>Tabela1[[#This Row],[TAG]]&amp;Tabela1[[#This Row],[PEDIDO]]&amp;Tabela1[[#This Row],[PRODUTO]]</f>
        <v/>
      </c>
      <c r="AQ2304" s="23" t="str">
        <f>Tabela1[[#This Row],[PRODUTO]]&amp;Tabela1[[#This Row],[TAG]]</f>
        <v/>
      </c>
      <c r="AR2304" s="183">
        <f>Tabela1[[#This Row],[PESO TOTAL]]*Tabela1[[#This Row],[MATÉRIA PRIMA]]</f>
        <v>0</v>
      </c>
      <c r="AS2304" s="28">
        <f>Tabela1[[#This Row],[PESO TOTAL]]*Tabela1[[#This Row],[PREPARAÇÃO ]]</f>
        <v>0</v>
      </c>
      <c r="AT2304" s="28">
        <f>Tabela1[[#This Row],[PESO TOTAL]]*Tabela1[[#This Row],[CALDEIRARIA]]</f>
        <v>0</v>
      </c>
      <c r="AU2304" s="28">
        <f>Tabela1[[#This Row],[PESO TOTAL]]*Tabela1[[#This Row],[SOLDA]]</f>
        <v>0</v>
      </c>
      <c r="AV2304" s="28">
        <f>Tabela1[[#This Row],[PESO TOTAL]]*Tabela1[[#This Row],[ACABAMENTO]]</f>
        <v>0</v>
      </c>
      <c r="AW2304" s="28">
        <f>Tabela1[[#This Row],[PESO TOTAL]]*Tabela1[[#This Row],[PRONTO ACABADO]]</f>
        <v>0</v>
      </c>
      <c r="AX2304" s="28">
        <f>Tabela1[[#This Row],[PESO TOTAL]]*Tabela1[[#This Row],[EXPEDIÇÃO ]]</f>
        <v>0</v>
      </c>
      <c r="AY2304" s="28" t="str">
        <f>Tabela1[[#This Row],[PEDIDO]]&amp;Tabela1[[#This Row],[PRODUTO]]</f>
        <v/>
      </c>
      <c r="AZ2304" s="44">
        <f>IF(AF2304="",0,IF(ISTEXT(AF2304),H2304*VALUE(SUBSTITUTE(AF2304,"%",""))/100,H2304*AF2304))-Tabela1[[#This Row],[PRONTO ACABADO2]]</f>
        <v>0</v>
      </c>
      <c r="BA2304" s="44">
        <f>IF(AG2304="",0,IF(ISTEXT(AG2304),H2304*VALUE(SUBSTITUTE(AG2304,"%",""))/100,H2304*AG2304))-Tabela1[[#This Row],[PESO EXPEDIDO2]]</f>
        <v>0</v>
      </c>
      <c r="BB2304" s="44">
        <f t="shared" si="314"/>
        <v>0</v>
      </c>
      <c r="BC2304" s="44">
        <f t="shared" si="315"/>
        <v>0</v>
      </c>
      <c r="BD2304" s="44"/>
    </row>
    <row r="2305" spans="1:56" ht="15.75" hidden="1" customHeight="1" x14ac:dyDescent="0.25">
      <c r="A2305" s="6"/>
      <c r="B2305" s="22"/>
      <c r="C2305" s="7"/>
      <c r="D2305" s="46"/>
      <c r="E2305" s="7"/>
      <c r="F2305" s="7"/>
      <c r="G2305" s="44"/>
      <c r="H2305" s="41">
        <f>Tabela1[[#This Row],[PESO UNI]]*Tabela1[[#This Row],[QTE]]</f>
        <v>0</v>
      </c>
      <c r="I2305" s="7"/>
      <c r="J2305" s="8"/>
      <c r="K2305" s="8"/>
      <c r="L2305" s="9"/>
      <c r="M2305" s="10"/>
      <c r="N2305" s="8"/>
      <c r="O2305" s="12"/>
      <c r="P2305" s="13"/>
      <c r="Q2305" s="14">
        <f>Tabela1[[#This Row],[QTDE/ Fabricação]]-Tabela1[[#This Row],[QTE]]</f>
        <v>0</v>
      </c>
      <c r="R2305" s="19">
        <f t="shared" si="310"/>
        <v>0</v>
      </c>
      <c r="S2305" s="19">
        <f t="shared" si="309"/>
        <v>0</v>
      </c>
      <c r="T2305" s="20">
        <f t="shared" si="311"/>
        <v>0</v>
      </c>
      <c r="U2305" s="17">
        <f>IFERROR(SUMIF('LISTA DE EMBARQUE'!B:B,MICRO!E:E,'LISTA DE EMBARQUE'!G:G),"")</f>
        <v>0</v>
      </c>
      <c r="V2305" s="12" t="str">
        <f>IFERROR(VLOOKUP(Tabela1[[#This Row],[COD.MDE]],'LISTA DE EMBARQUE'!B:L,11,0),"")</f>
        <v/>
      </c>
      <c r="W2305" s="13" t="str">
        <f>IFERROR(COUNTIF(#REF!,Tabela1[[#This Row],[Colunas5]]),"")</f>
        <v/>
      </c>
      <c r="X2305" s="14">
        <f>Tabela1[[#This Row],[QIANTIDADE EXPEDIDA]]*Tabela1[[#This Row],[PESO UNI]]</f>
        <v>0</v>
      </c>
      <c r="Y2305" s="14">
        <f t="shared" si="312"/>
        <v>0</v>
      </c>
      <c r="Z2305" s="21">
        <f>Tabela1[[#This Row],[PESO TOTAL]]-Tabela1[[#This Row],[Peso Expedido]]</f>
        <v>0</v>
      </c>
      <c r="AA2305" s="18"/>
      <c r="AB2305" s="40" t="s">
        <v>3204</v>
      </c>
      <c r="AC2305" s="40"/>
      <c r="AD2305" s="40"/>
      <c r="AE2305" s="40"/>
      <c r="AF2305" s="40"/>
      <c r="AG2305" s="40"/>
      <c r="AH2305" s="40"/>
      <c r="AI2305" s="40" t="str">
        <f t="shared" si="308"/>
        <v>ok</v>
      </c>
      <c r="AJ2305"/>
      <c r="AK2305" t="str">
        <f>Tabela1[[#This Row],[Coluna1]]&amp;Tabela1[[#This Row],[PEDIDO]]</f>
        <v/>
      </c>
      <c r="AL2305"/>
      <c r="AM2305"/>
      <c r="AN2305"/>
      <c r="AO2305" t="str">
        <f t="shared" si="313"/>
        <v>/</v>
      </c>
      <c r="AP2305" t="str">
        <f>Tabela1[[#This Row],[TAG]]&amp;Tabela1[[#This Row],[PEDIDO]]&amp;Tabela1[[#This Row],[PRODUTO]]</f>
        <v/>
      </c>
      <c r="AQ2305" s="23" t="str">
        <f>Tabela1[[#This Row],[PRODUTO]]&amp;Tabela1[[#This Row],[TAG]]</f>
        <v/>
      </c>
      <c r="AR2305" s="183">
        <f>Tabela1[[#This Row],[PESO TOTAL]]*Tabela1[[#This Row],[MATÉRIA PRIMA]]</f>
        <v>0</v>
      </c>
      <c r="AS2305" s="28">
        <f>Tabela1[[#This Row],[PESO TOTAL]]*Tabela1[[#This Row],[PREPARAÇÃO ]]</f>
        <v>0</v>
      </c>
      <c r="AT2305" s="28">
        <f>Tabela1[[#This Row],[PESO TOTAL]]*Tabela1[[#This Row],[CALDEIRARIA]]</f>
        <v>0</v>
      </c>
      <c r="AU2305" s="28">
        <f>Tabela1[[#This Row],[PESO TOTAL]]*Tabela1[[#This Row],[SOLDA]]</f>
        <v>0</v>
      </c>
      <c r="AV2305" s="28">
        <f>Tabela1[[#This Row],[PESO TOTAL]]*Tabela1[[#This Row],[ACABAMENTO]]</f>
        <v>0</v>
      </c>
      <c r="AW2305" s="28">
        <f>Tabela1[[#This Row],[PESO TOTAL]]*Tabela1[[#This Row],[PRONTO ACABADO]]</f>
        <v>0</v>
      </c>
      <c r="AX2305" s="28">
        <f>Tabela1[[#This Row],[PESO TOTAL]]*Tabela1[[#This Row],[EXPEDIÇÃO ]]</f>
        <v>0</v>
      </c>
      <c r="AY2305" s="28" t="str">
        <f>Tabela1[[#This Row],[PEDIDO]]&amp;Tabela1[[#This Row],[PRODUTO]]</f>
        <v/>
      </c>
      <c r="AZ2305" s="44">
        <f>IF(AF2305="",0,IF(ISTEXT(AF2305),H2305*VALUE(SUBSTITUTE(AF2305,"%",""))/100,H2305*AF2305))-Tabela1[[#This Row],[PRONTO ACABADO2]]</f>
        <v>0</v>
      </c>
      <c r="BA2305" s="44">
        <f>IF(AG2305="",0,IF(ISTEXT(AG2305),H2305*VALUE(SUBSTITUTE(AG2305,"%",""))/100,H2305*AG2305))-Tabela1[[#This Row],[PESO EXPEDIDO2]]</f>
        <v>0</v>
      </c>
      <c r="BB2305" s="44">
        <f t="shared" si="314"/>
        <v>0</v>
      </c>
      <c r="BC2305" s="44">
        <f t="shared" si="315"/>
        <v>0</v>
      </c>
      <c r="BD2305" s="44"/>
    </row>
    <row r="2306" spans="1:56" ht="15.75" hidden="1" customHeight="1" x14ac:dyDescent="0.25">
      <c r="A2306" s="6"/>
      <c r="B2306" s="22"/>
      <c r="C2306" s="7"/>
      <c r="D2306" s="46"/>
      <c r="E2306" s="7"/>
      <c r="F2306" s="7"/>
      <c r="G2306" s="44"/>
      <c r="H2306" s="41">
        <f>Tabela1[[#This Row],[PESO UNI]]*Tabela1[[#This Row],[QTE]]</f>
        <v>0</v>
      </c>
      <c r="I2306" s="7"/>
      <c r="J2306" s="8"/>
      <c r="K2306" s="8"/>
      <c r="L2306" s="9"/>
      <c r="M2306" s="10"/>
      <c r="N2306" s="8"/>
      <c r="O2306" s="12"/>
      <c r="P2306" s="13"/>
      <c r="Q2306" s="14">
        <f>Tabela1[[#This Row],[QTDE/ Fabricação]]-Tabela1[[#This Row],[QTE]]</f>
        <v>0</v>
      </c>
      <c r="R2306" s="19">
        <f t="shared" si="310"/>
        <v>0</v>
      </c>
      <c r="S2306" s="19">
        <f t="shared" si="309"/>
        <v>0</v>
      </c>
      <c r="T2306" s="20">
        <f t="shared" si="311"/>
        <v>0</v>
      </c>
      <c r="U2306" s="17">
        <f>IFERROR(SUMIF('LISTA DE EMBARQUE'!B:B,MICRO!E:E,'LISTA DE EMBARQUE'!G:G),"")</f>
        <v>0</v>
      </c>
      <c r="V2306" s="12" t="str">
        <f>IFERROR(VLOOKUP(Tabela1[[#This Row],[COD.MDE]],'LISTA DE EMBARQUE'!B:L,11,0),"")</f>
        <v/>
      </c>
      <c r="W2306" s="13" t="str">
        <f>IFERROR(COUNTIF(#REF!,Tabela1[[#This Row],[Colunas5]]),"")</f>
        <v/>
      </c>
      <c r="X2306" s="14">
        <f>Tabela1[[#This Row],[QIANTIDADE EXPEDIDA]]*Tabela1[[#This Row],[PESO UNI]]</f>
        <v>0</v>
      </c>
      <c r="Y2306" s="14">
        <f t="shared" si="312"/>
        <v>0</v>
      </c>
      <c r="Z2306" s="21">
        <f>Tabela1[[#This Row],[PESO TOTAL]]-Tabela1[[#This Row],[Peso Expedido]]</f>
        <v>0</v>
      </c>
      <c r="AA2306" s="18"/>
      <c r="AB2306" s="40" t="s">
        <v>3204</v>
      </c>
      <c r="AC2306" s="40"/>
      <c r="AD2306" s="40"/>
      <c r="AE2306" s="40"/>
      <c r="AF2306" s="40"/>
      <c r="AG2306" s="40"/>
      <c r="AH2306" s="40"/>
      <c r="AI2306" s="40" t="str">
        <f t="shared" si="308"/>
        <v>ok</v>
      </c>
      <c r="AJ2306"/>
      <c r="AK2306" t="str">
        <f>Tabela1[[#This Row],[Coluna1]]&amp;Tabela1[[#This Row],[PEDIDO]]</f>
        <v/>
      </c>
      <c r="AL2306"/>
      <c r="AM2306"/>
      <c r="AN2306"/>
      <c r="AO2306" t="str">
        <f t="shared" si="313"/>
        <v>/</v>
      </c>
      <c r="AP2306" t="str">
        <f>Tabela1[[#This Row],[TAG]]&amp;Tabela1[[#This Row],[PEDIDO]]&amp;Tabela1[[#This Row],[PRODUTO]]</f>
        <v/>
      </c>
      <c r="AQ2306" s="23" t="str">
        <f>Tabela1[[#This Row],[PRODUTO]]&amp;Tabela1[[#This Row],[TAG]]</f>
        <v/>
      </c>
      <c r="AR2306" s="183">
        <f>Tabela1[[#This Row],[PESO TOTAL]]*Tabela1[[#This Row],[MATÉRIA PRIMA]]</f>
        <v>0</v>
      </c>
      <c r="AS2306" s="28">
        <f>Tabela1[[#This Row],[PESO TOTAL]]*Tabela1[[#This Row],[PREPARAÇÃO ]]</f>
        <v>0</v>
      </c>
      <c r="AT2306" s="28">
        <f>Tabela1[[#This Row],[PESO TOTAL]]*Tabela1[[#This Row],[CALDEIRARIA]]</f>
        <v>0</v>
      </c>
      <c r="AU2306" s="28">
        <f>Tabela1[[#This Row],[PESO TOTAL]]*Tabela1[[#This Row],[SOLDA]]</f>
        <v>0</v>
      </c>
      <c r="AV2306" s="28">
        <f>Tabela1[[#This Row],[PESO TOTAL]]*Tabela1[[#This Row],[ACABAMENTO]]</f>
        <v>0</v>
      </c>
      <c r="AW2306" s="28">
        <f>Tabela1[[#This Row],[PESO TOTAL]]*Tabela1[[#This Row],[PRONTO ACABADO]]</f>
        <v>0</v>
      </c>
      <c r="AX2306" s="28">
        <f>Tabela1[[#This Row],[PESO TOTAL]]*Tabela1[[#This Row],[EXPEDIÇÃO ]]</f>
        <v>0</v>
      </c>
      <c r="AY2306" s="28" t="str">
        <f>Tabela1[[#This Row],[PEDIDO]]&amp;Tabela1[[#This Row],[PRODUTO]]</f>
        <v/>
      </c>
      <c r="AZ2306" s="44">
        <f>IF(AF2306="",0,IF(ISTEXT(AF2306),H2306*VALUE(SUBSTITUTE(AF2306,"%",""))/100,H2306*AF2306))-Tabela1[[#This Row],[PRONTO ACABADO2]]</f>
        <v>0</v>
      </c>
      <c r="BA2306" s="44">
        <f>IF(AG2306="",0,IF(ISTEXT(AG2306),H2306*VALUE(SUBSTITUTE(AG2306,"%",""))/100,H2306*AG2306))-Tabela1[[#This Row],[PESO EXPEDIDO2]]</f>
        <v>0</v>
      </c>
      <c r="BB2306" s="44">
        <f t="shared" si="314"/>
        <v>0</v>
      </c>
      <c r="BC2306" s="44">
        <f t="shared" si="315"/>
        <v>0</v>
      </c>
      <c r="BD2306" s="44"/>
    </row>
    <row r="2307" spans="1:56" ht="15.75" hidden="1" customHeight="1" x14ac:dyDescent="0.25">
      <c r="A2307" s="6"/>
      <c r="B2307" s="22"/>
      <c r="C2307" s="7"/>
      <c r="D2307" s="46"/>
      <c r="E2307" s="7"/>
      <c r="F2307" s="7"/>
      <c r="G2307" s="44"/>
      <c r="H2307" s="41">
        <f>Tabela1[[#This Row],[PESO UNI]]*Tabela1[[#This Row],[QTE]]</f>
        <v>0</v>
      </c>
      <c r="I2307" s="7"/>
      <c r="J2307" s="8"/>
      <c r="K2307" s="8"/>
      <c r="L2307" s="9"/>
      <c r="M2307" s="10"/>
      <c r="N2307" s="8"/>
      <c r="O2307" s="12"/>
      <c r="P2307" s="13"/>
      <c r="Q2307" s="14">
        <f>Tabela1[[#This Row],[QTDE/ Fabricação]]-Tabela1[[#This Row],[QTE]]</f>
        <v>0</v>
      </c>
      <c r="R2307" s="19">
        <f t="shared" si="310"/>
        <v>0</v>
      </c>
      <c r="S2307" s="19">
        <f t="shared" si="309"/>
        <v>0</v>
      </c>
      <c r="T2307" s="20">
        <f t="shared" si="311"/>
        <v>0</v>
      </c>
      <c r="U2307" s="17">
        <f>IFERROR(SUMIF('LISTA DE EMBARQUE'!B:B,MICRO!E:E,'LISTA DE EMBARQUE'!G:G),"")</f>
        <v>0</v>
      </c>
      <c r="V2307" s="12" t="str">
        <f>IFERROR(VLOOKUP(Tabela1[[#This Row],[COD.MDE]],'LISTA DE EMBARQUE'!B:L,11,0),"")</f>
        <v/>
      </c>
      <c r="W2307" s="13" t="str">
        <f>IFERROR(COUNTIF(#REF!,Tabela1[[#This Row],[Colunas5]]),"")</f>
        <v/>
      </c>
      <c r="X2307" s="14">
        <f>Tabela1[[#This Row],[QIANTIDADE EXPEDIDA]]*Tabela1[[#This Row],[PESO UNI]]</f>
        <v>0</v>
      </c>
      <c r="Y2307" s="14">
        <f t="shared" si="312"/>
        <v>0</v>
      </c>
      <c r="Z2307" s="21">
        <f>Tabela1[[#This Row],[PESO TOTAL]]-Tabela1[[#This Row],[Peso Expedido]]</f>
        <v>0</v>
      </c>
      <c r="AA2307" s="18"/>
      <c r="AB2307" s="40" t="s">
        <v>3204</v>
      </c>
      <c r="AC2307" s="40"/>
      <c r="AD2307" s="40"/>
      <c r="AE2307" s="40"/>
      <c r="AF2307" s="40"/>
      <c r="AG2307" s="40"/>
      <c r="AH2307" s="40"/>
      <c r="AI2307" s="40" t="str">
        <f t="shared" si="308"/>
        <v>ok</v>
      </c>
      <c r="AJ2307"/>
      <c r="AK2307" t="str">
        <f>Tabela1[[#This Row],[Coluna1]]&amp;Tabela1[[#This Row],[PEDIDO]]</f>
        <v/>
      </c>
      <c r="AL2307"/>
      <c r="AM2307"/>
      <c r="AN2307"/>
      <c r="AO2307" t="str">
        <f t="shared" si="313"/>
        <v>/</v>
      </c>
      <c r="AP2307" t="str">
        <f>Tabela1[[#This Row],[TAG]]&amp;Tabela1[[#This Row],[PEDIDO]]&amp;Tabela1[[#This Row],[PRODUTO]]</f>
        <v/>
      </c>
      <c r="AQ2307" s="23" t="str">
        <f>Tabela1[[#This Row],[PRODUTO]]&amp;Tabela1[[#This Row],[TAG]]</f>
        <v/>
      </c>
      <c r="AR2307" s="183">
        <f>Tabela1[[#This Row],[PESO TOTAL]]*Tabela1[[#This Row],[MATÉRIA PRIMA]]</f>
        <v>0</v>
      </c>
      <c r="AS2307" s="28">
        <f>Tabela1[[#This Row],[PESO TOTAL]]*Tabela1[[#This Row],[PREPARAÇÃO ]]</f>
        <v>0</v>
      </c>
      <c r="AT2307" s="28">
        <f>Tabela1[[#This Row],[PESO TOTAL]]*Tabela1[[#This Row],[CALDEIRARIA]]</f>
        <v>0</v>
      </c>
      <c r="AU2307" s="28">
        <f>Tabela1[[#This Row],[PESO TOTAL]]*Tabela1[[#This Row],[SOLDA]]</f>
        <v>0</v>
      </c>
      <c r="AV2307" s="28">
        <f>Tabela1[[#This Row],[PESO TOTAL]]*Tabela1[[#This Row],[ACABAMENTO]]</f>
        <v>0</v>
      </c>
      <c r="AW2307" s="28">
        <f>Tabela1[[#This Row],[PESO TOTAL]]*Tabela1[[#This Row],[PRONTO ACABADO]]</f>
        <v>0</v>
      </c>
      <c r="AX2307" s="28">
        <f>Tabela1[[#This Row],[PESO TOTAL]]*Tabela1[[#This Row],[EXPEDIÇÃO ]]</f>
        <v>0</v>
      </c>
      <c r="AY2307" s="28" t="str">
        <f>Tabela1[[#This Row],[PEDIDO]]&amp;Tabela1[[#This Row],[PRODUTO]]</f>
        <v/>
      </c>
      <c r="AZ2307" s="44">
        <f>IF(AF2307="",0,IF(ISTEXT(AF2307),H2307*VALUE(SUBSTITUTE(AF2307,"%",""))/100,H2307*AF2307))-Tabela1[[#This Row],[PRONTO ACABADO2]]</f>
        <v>0</v>
      </c>
      <c r="BA2307" s="44">
        <f>IF(AG2307="",0,IF(ISTEXT(AG2307),H2307*VALUE(SUBSTITUTE(AG2307,"%",""))/100,H2307*AG2307))-Tabela1[[#This Row],[PESO EXPEDIDO2]]</f>
        <v>0</v>
      </c>
      <c r="BB2307" s="44">
        <f t="shared" si="314"/>
        <v>0</v>
      </c>
      <c r="BC2307" s="44">
        <f t="shared" si="315"/>
        <v>0</v>
      </c>
      <c r="BD2307" s="44"/>
    </row>
    <row r="2308" spans="1:56" ht="15.75" hidden="1" customHeight="1" x14ac:dyDescent="0.25">
      <c r="A2308" s="6"/>
      <c r="B2308" s="22"/>
      <c r="C2308" s="7"/>
      <c r="D2308" s="46"/>
      <c r="E2308" s="7"/>
      <c r="F2308" s="7"/>
      <c r="G2308" s="44"/>
      <c r="H2308" s="41">
        <f>Tabela1[[#This Row],[PESO UNI]]*Tabela1[[#This Row],[QTE]]</f>
        <v>0</v>
      </c>
      <c r="I2308" s="7"/>
      <c r="J2308" s="8"/>
      <c r="K2308" s="8"/>
      <c r="L2308" s="9"/>
      <c r="M2308" s="10"/>
      <c r="N2308" s="8"/>
      <c r="O2308" s="12"/>
      <c r="P2308" s="13"/>
      <c r="Q2308" s="14">
        <f>Tabela1[[#This Row],[QTDE/ Fabricação]]-Tabela1[[#This Row],[QTE]]</f>
        <v>0</v>
      </c>
      <c r="R2308" s="19">
        <f t="shared" si="310"/>
        <v>0</v>
      </c>
      <c r="S2308" s="19">
        <f t="shared" si="309"/>
        <v>0</v>
      </c>
      <c r="T2308" s="20">
        <f t="shared" si="311"/>
        <v>0</v>
      </c>
      <c r="U2308" s="17">
        <f>IFERROR(SUMIF('LISTA DE EMBARQUE'!B:B,MICRO!E:E,'LISTA DE EMBARQUE'!G:G),"")</f>
        <v>0</v>
      </c>
      <c r="V2308" s="12" t="str">
        <f>IFERROR(VLOOKUP(Tabela1[[#This Row],[COD.MDE]],'LISTA DE EMBARQUE'!B:L,11,0),"")</f>
        <v/>
      </c>
      <c r="W2308" s="13" t="str">
        <f>IFERROR(COUNTIF(#REF!,Tabela1[[#This Row],[Colunas5]]),"")</f>
        <v/>
      </c>
      <c r="X2308" s="14">
        <f>Tabela1[[#This Row],[QIANTIDADE EXPEDIDA]]*Tabela1[[#This Row],[PESO UNI]]</f>
        <v>0</v>
      </c>
      <c r="Y2308" s="14">
        <f t="shared" si="312"/>
        <v>0</v>
      </c>
      <c r="Z2308" s="21">
        <f>Tabela1[[#This Row],[PESO TOTAL]]-Tabela1[[#This Row],[Peso Expedido]]</f>
        <v>0</v>
      </c>
      <c r="AA2308" s="18"/>
      <c r="AB2308" s="40" t="s">
        <v>3204</v>
      </c>
      <c r="AC2308" s="40"/>
      <c r="AD2308" s="40"/>
      <c r="AE2308" s="40"/>
      <c r="AF2308" s="40"/>
      <c r="AG2308" s="40"/>
      <c r="AH2308" s="40"/>
      <c r="AI2308" s="40" t="str">
        <f t="shared" si="308"/>
        <v>ok</v>
      </c>
      <c r="AJ2308"/>
      <c r="AK2308" t="str">
        <f>Tabela1[[#This Row],[Coluna1]]&amp;Tabela1[[#This Row],[PEDIDO]]</f>
        <v/>
      </c>
      <c r="AL2308"/>
      <c r="AM2308"/>
      <c r="AN2308"/>
      <c r="AO2308" t="str">
        <f t="shared" si="313"/>
        <v>/</v>
      </c>
      <c r="AP2308" t="str">
        <f>Tabela1[[#This Row],[TAG]]&amp;Tabela1[[#This Row],[PEDIDO]]&amp;Tabela1[[#This Row],[PRODUTO]]</f>
        <v/>
      </c>
      <c r="AQ2308" s="23" t="str">
        <f>Tabela1[[#This Row],[PRODUTO]]&amp;Tabela1[[#This Row],[TAG]]</f>
        <v/>
      </c>
      <c r="AR2308" s="183">
        <f>Tabela1[[#This Row],[PESO TOTAL]]*Tabela1[[#This Row],[MATÉRIA PRIMA]]</f>
        <v>0</v>
      </c>
      <c r="AS2308" s="28">
        <f>Tabela1[[#This Row],[PESO TOTAL]]*Tabela1[[#This Row],[PREPARAÇÃO ]]</f>
        <v>0</v>
      </c>
      <c r="AT2308" s="28">
        <f>Tabela1[[#This Row],[PESO TOTAL]]*Tabela1[[#This Row],[CALDEIRARIA]]</f>
        <v>0</v>
      </c>
      <c r="AU2308" s="28">
        <f>Tabela1[[#This Row],[PESO TOTAL]]*Tabela1[[#This Row],[SOLDA]]</f>
        <v>0</v>
      </c>
      <c r="AV2308" s="28">
        <f>Tabela1[[#This Row],[PESO TOTAL]]*Tabela1[[#This Row],[ACABAMENTO]]</f>
        <v>0</v>
      </c>
      <c r="AW2308" s="28">
        <f>Tabela1[[#This Row],[PESO TOTAL]]*Tabela1[[#This Row],[PRONTO ACABADO]]</f>
        <v>0</v>
      </c>
      <c r="AX2308" s="28">
        <f>Tabela1[[#This Row],[PESO TOTAL]]*Tabela1[[#This Row],[EXPEDIÇÃO ]]</f>
        <v>0</v>
      </c>
      <c r="AY2308" s="28" t="str">
        <f>Tabela1[[#This Row],[PEDIDO]]&amp;Tabela1[[#This Row],[PRODUTO]]</f>
        <v/>
      </c>
      <c r="AZ2308" s="44">
        <f>IF(AF2308="",0,IF(ISTEXT(AF2308),H2308*VALUE(SUBSTITUTE(AF2308,"%",""))/100,H2308*AF2308))-Tabela1[[#This Row],[PRONTO ACABADO2]]</f>
        <v>0</v>
      </c>
      <c r="BA2308" s="44">
        <f>IF(AG2308="",0,IF(ISTEXT(AG2308),H2308*VALUE(SUBSTITUTE(AG2308,"%",""))/100,H2308*AG2308))-Tabela1[[#This Row],[PESO EXPEDIDO2]]</f>
        <v>0</v>
      </c>
      <c r="BB2308" s="44">
        <f t="shared" si="314"/>
        <v>0</v>
      </c>
      <c r="BC2308" s="44">
        <f t="shared" si="315"/>
        <v>0</v>
      </c>
      <c r="BD2308" s="44"/>
    </row>
    <row r="2309" spans="1:56" ht="15.75" hidden="1" customHeight="1" x14ac:dyDescent="0.25">
      <c r="A2309" s="6"/>
      <c r="B2309" s="22"/>
      <c r="C2309" s="7"/>
      <c r="D2309" s="46"/>
      <c r="E2309" s="7"/>
      <c r="F2309" s="7"/>
      <c r="G2309" s="44"/>
      <c r="H2309" s="41">
        <f>Tabela1[[#This Row],[PESO UNI]]*Tabela1[[#This Row],[QTE]]</f>
        <v>0</v>
      </c>
      <c r="I2309" s="7"/>
      <c r="J2309" s="8"/>
      <c r="K2309" s="8"/>
      <c r="L2309" s="9"/>
      <c r="M2309" s="10"/>
      <c r="N2309" s="8"/>
      <c r="O2309" s="12"/>
      <c r="P2309" s="13"/>
      <c r="Q2309" s="14">
        <f>Tabela1[[#This Row],[QTDE/ Fabricação]]-Tabela1[[#This Row],[QTE]]</f>
        <v>0</v>
      </c>
      <c r="R2309" s="19">
        <f t="shared" si="310"/>
        <v>0</v>
      </c>
      <c r="S2309" s="19">
        <f t="shared" si="309"/>
        <v>0</v>
      </c>
      <c r="T2309" s="20">
        <f t="shared" si="311"/>
        <v>0</v>
      </c>
      <c r="U2309" s="17">
        <f>IFERROR(SUMIF('LISTA DE EMBARQUE'!B:B,MICRO!E:E,'LISTA DE EMBARQUE'!G:G),"")</f>
        <v>0</v>
      </c>
      <c r="V2309" s="12" t="str">
        <f>IFERROR(VLOOKUP(Tabela1[[#This Row],[COD.MDE]],'LISTA DE EMBARQUE'!B:L,11,0),"")</f>
        <v/>
      </c>
      <c r="W2309" s="13" t="str">
        <f>IFERROR(COUNTIF(#REF!,Tabela1[[#This Row],[Colunas5]]),"")</f>
        <v/>
      </c>
      <c r="X2309" s="14">
        <f>Tabela1[[#This Row],[QIANTIDADE EXPEDIDA]]*Tabela1[[#This Row],[PESO UNI]]</f>
        <v>0</v>
      </c>
      <c r="Y2309" s="14">
        <f t="shared" si="312"/>
        <v>0</v>
      </c>
      <c r="Z2309" s="21">
        <f>Tabela1[[#This Row],[PESO TOTAL]]-Tabela1[[#This Row],[Peso Expedido]]</f>
        <v>0</v>
      </c>
      <c r="AA2309" s="18"/>
      <c r="AB2309" s="40" t="s">
        <v>3204</v>
      </c>
      <c r="AC2309" s="40"/>
      <c r="AD2309" s="40"/>
      <c r="AE2309" s="40"/>
      <c r="AF2309" s="40"/>
      <c r="AG2309" s="40"/>
      <c r="AH2309" s="40"/>
      <c r="AI2309" s="40" t="str">
        <f t="shared" si="308"/>
        <v>ok</v>
      </c>
      <c r="AJ2309"/>
      <c r="AK2309" t="str">
        <f>Tabela1[[#This Row],[Coluna1]]&amp;Tabela1[[#This Row],[PEDIDO]]</f>
        <v/>
      </c>
      <c r="AL2309"/>
      <c r="AM2309"/>
      <c r="AN2309"/>
      <c r="AO2309" t="str">
        <f t="shared" si="313"/>
        <v>/</v>
      </c>
      <c r="AP2309" t="str">
        <f>Tabela1[[#This Row],[TAG]]&amp;Tabela1[[#This Row],[PEDIDO]]&amp;Tabela1[[#This Row],[PRODUTO]]</f>
        <v/>
      </c>
      <c r="AQ2309" s="23" t="str">
        <f>Tabela1[[#This Row],[PRODUTO]]&amp;Tabela1[[#This Row],[TAG]]</f>
        <v/>
      </c>
      <c r="AR2309" s="183">
        <f>Tabela1[[#This Row],[PESO TOTAL]]*Tabela1[[#This Row],[MATÉRIA PRIMA]]</f>
        <v>0</v>
      </c>
      <c r="AS2309" s="28">
        <f>Tabela1[[#This Row],[PESO TOTAL]]*Tabela1[[#This Row],[PREPARAÇÃO ]]</f>
        <v>0</v>
      </c>
      <c r="AT2309" s="28">
        <f>Tabela1[[#This Row],[PESO TOTAL]]*Tabela1[[#This Row],[CALDEIRARIA]]</f>
        <v>0</v>
      </c>
      <c r="AU2309" s="28">
        <f>Tabela1[[#This Row],[PESO TOTAL]]*Tabela1[[#This Row],[SOLDA]]</f>
        <v>0</v>
      </c>
      <c r="AV2309" s="28">
        <f>Tabela1[[#This Row],[PESO TOTAL]]*Tabela1[[#This Row],[ACABAMENTO]]</f>
        <v>0</v>
      </c>
      <c r="AW2309" s="28">
        <f>Tabela1[[#This Row],[PESO TOTAL]]*Tabela1[[#This Row],[PRONTO ACABADO]]</f>
        <v>0</v>
      </c>
      <c r="AX2309" s="28">
        <f>Tabela1[[#This Row],[PESO TOTAL]]*Tabela1[[#This Row],[EXPEDIÇÃO ]]</f>
        <v>0</v>
      </c>
      <c r="AY2309" s="28" t="str">
        <f>Tabela1[[#This Row],[PEDIDO]]&amp;Tabela1[[#This Row],[PRODUTO]]</f>
        <v/>
      </c>
      <c r="AZ2309" s="44">
        <f>IF(AF2309="",0,IF(ISTEXT(AF2309),H2309*VALUE(SUBSTITUTE(AF2309,"%",""))/100,H2309*AF2309))-Tabela1[[#This Row],[PRONTO ACABADO2]]</f>
        <v>0</v>
      </c>
      <c r="BA2309" s="44">
        <f>IF(AG2309="",0,IF(ISTEXT(AG2309),H2309*VALUE(SUBSTITUTE(AG2309,"%",""))/100,H2309*AG2309))-Tabela1[[#This Row],[PESO EXPEDIDO2]]</f>
        <v>0</v>
      </c>
      <c r="BB2309" s="44">
        <f t="shared" si="314"/>
        <v>0</v>
      </c>
      <c r="BC2309" s="44">
        <f t="shared" si="315"/>
        <v>0</v>
      </c>
      <c r="BD2309" s="44"/>
    </row>
    <row r="2310" spans="1:56" ht="15.75" hidden="1" customHeight="1" x14ac:dyDescent="0.25">
      <c r="A2310" s="6"/>
      <c r="B2310" s="22"/>
      <c r="C2310" s="7"/>
      <c r="D2310" s="46"/>
      <c r="E2310" s="7"/>
      <c r="F2310" s="7"/>
      <c r="G2310" s="44"/>
      <c r="H2310" s="41">
        <f>Tabela1[[#This Row],[PESO UNI]]*Tabela1[[#This Row],[QTE]]</f>
        <v>0</v>
      </c>
      <c r="I2310" s="7"/>
      <c r="J2310" s="8"/>
      <c r="K2310" s="8"/>
      <c r="L2310" s="9"/>
      <c r="M2310" s="10"/>
      <c r="N2310" s="8"/>
      <c r="O2310" s="12"/>
      <c r="P2310" s="13"/>
      <c r="Q2310" s="14">
        <f>Tabela1[[#This Row],[QTDE/ Fabricação]]-Tabela1[[#This Row],[QTE]]</f>
        <v>0</v>
      </c>
      <c r="R2310" s="19">
        <f t="shared" si="310"/>
        <v>0</v>
      </c>
      <c r="S2310" s="19">
        <f t="shared" si="309"/>
        <v>0</v>
      </c>
      <c r="T2310" s="20">
        <f t="shared" si="311"/>
        <v>0</v>
      </c>
      <c r="U2310" s="17">
        <f>IFERROR(SUMIF('LISTA DE EMBARQUE'!B:B,MICRO!E:E,'LISTA DE EMBARQUE'!G:G),"")</f>
        <v>0</v>
      </c>
      <c r="V2310" s="12" t="str">
        <f>IFERROR(VLOOKUP(Tabela1[[#This Row],[COD.MDE]],'LISTA DE EMBARQUE'!B:L,11,0),"")</f>
        <v/>
      </c>
      <c r="W2310" s="13" t="str">
        <f>IFERROR(COUNTIF(#REF!,Tabela1[[#This Row],[Colunas5]]),"")</f>
        <v/>
      </c>
      <c r="X2310" s="14">
        <f>Tabela1[[#This Row],[QIANTIDADE EXPEDIDA]]*Tabela1[[#This Row],[PESO UNI]]</f>
        <v>0</v>
      </c>
      <c r="Y2310" s="14">
        <f t="shared" si="312"/>
        <v>0</v>
      </c>
      <c r="Z2310" s="21">
        <f>Tabela1[[#This Row],[PESO TOTAL]]-Tabela1[[#This Row],[Peso Expedido]]</f>
        <v>0</v>
      </c>
      <c r="AA2310" s="18"/>
      <c r="AB2310" s="40" t="s">
        <v>3204</v>
      </c>
      <c r="AC2310" s="40"/>
      <c r="AD2310" s="40"/>
      <c r="AE2310" s="40"/>
      <c r="AF2310" s="40"/>
      <c r="AG2310" s="40"/>
      <c r="AH2310" s="40"/>
      <c r="AI2310" s="40" t="str">
        <f t="shared" si="308"/>
        <v>ok</v>
      </c>
      <c r="AJ2310"/>
      <c r="AK2310" t="str">
        <f>Tabela1[[#This Row],[Coluna1]]&amp;Tabela1[[#This Row],[PEDIDO]]</f>
        <v/>
      </c>
      <c r="AL2310"/>
      <c r="AM2310"/>
      <c r="AN2310"/>
      <c r="AO2310" t="str">
        <f t="shared" si="313"/>
        <v>/</v>
      </c>
      <c r="AP2310" t="str">
        <f>Tabela1[[#This Row],[TAG]]&amp;Tabela1[[#This Row],[PEDIDO]]&amp;Tabela1[[#This Row],[PRODUTO]]</f>
        <v/>
      </c>
      <c r="AQ2310" s="23" t="str">
        <f>Tabela1[[#This Row],[PRODUTO]]&amp;Tabela1[[#This Row],[TAG]]</f>
        <v/>
      </c>
      <c r="AR2310" s="183">
        <f>Tabela1[[#This Row],[PESO TOTAL]]*Tabela1[[#This Row],[MATÉRIA PRIMA]]</f>
        <v>0</v>
      </c>
      <c r="AS2310" s="28">
        <f>Tabela1[[#This Row],[PESO TOTAL]]*Tabela1[[#This Row],[PREPARAÇÃO ]]</f>
        <v>0</v>
      </c>
      <c r="AT2310" s="28">
        <f>Tabela1[[#This Row],[PESO TOTAL]]*Tabela1[[#This Row],[CALDEIRARIA]]</f>
        <v>0</v>
      </c>
      <c r="AU2310" s="28">
        <f>Tabela1[[#This Row],[PESO TOTAL]]*Tabela1[[#This Row],[SOLDA]]</f>
        <v>0</v>
      </c>
      <c r="AV2310" s="28">
        <f>Tabela1[[#This Row],[PESO TOTAL]]*Tabela1[[#This Row],[ACABAMENTO]]</f>
        <v>0</v>
      </c>
      <c r="AW2310" s="28">
        <f>Tabela1[[#This Row],[PESO TOTAL]]*Tabela1[[#This Row],[PRONTO ACABADO]]</f>
        <v>0</v>
      </c>
      <c r="AX2310" s="28">
        <f>Tabela1[[#This Row],[PESO TOTAL]]*Tabela1[[#This Row],[EXPEDIÇÃO ]]</f>
        <v>0</v>
      </c>
      <c r="AY2310" s="28" t="str">
        <f>Tabela1[[#This Row],[PEDIDO]]&amp;Tabela1[[#This Row],[PRODUTO]]</f>
        <v/>
      </c>
      <c r="AZ2310" s="44">
        <f>IF(AF2310="",0,IF(ISTEXT(AF2310),H2310*VALUE(SUBSTITUTE(AF2310,"%",""))/100,H2310*AF2310))-Tabela1[[#This Row],[PRONTO ACABADO2]]</f>
        <v>0</v>
      </c>
      <c r="BA2310" s="44">
        <f>IF(AG2310="",0,IF(ISTEXT(AG2310),H2310*VALUE(SUBSTITUTE(AG2310,"%",""))/100,H2310*AG2310))-Tabela1[[#This Row],[PESO EXPEDIDO2]]</f>
        <v>0</v>
      </c>
      <c r="BB2310" s="44">
        <f t="shared" si="314"/>
        <v>0</v>
      </c>
      <c r="BC2310" s="44">
        <f t="shared" si="315"/>
        <v>0</v>
      </c>
      <c r="BD2310" s="44"/>
    </row>
    <row r="2311" spans="1:56" ht="15.75" hidden="1" customHeight="1" x14ac:dyDescent="0.25">
      <c r="A2311" s="6"/>
      <c r="B2311" s="22"/>
      <c r="C2311" s="7"/>
      <c r="D2311" s="46"/>
      <c r="E2311" s="7"/>
      <c r="F2311" s="7"/>
      <c r="G2311" s="44"/>
      <c r="H2311" s="41">
        <f>Tabela1[[#This Row],[PESO UNI]]*Tabela1[[#This Row],[QTE]]</f>
        <v>0</v>
      </c>
      <c r="I2311" s="7"/>
      <c r="J2311" s="8"/>
      <c r="K2311" s="8"/>
      <c r="L2311" s="9"/>
      <c r="M2311" s="10"/>
      <c r="N2311" s="8"/>
      <c r="O2311" s="12"/>
      <c r="P2311" s="13"/>
      <c r="Q2311" s="14">
        <f>Tabela1[[#This Row],[QTDE/ Fabricação]]-Tabela1[[#This Row],[QTE]]</f>
        <v>0</v>
      </c>
      <c r="R2311" s="19">
        <f t="shared" si="310"/>
        <v>0</v>
      </c>
      <c r="S2311" s="19">
        <f t="shared" si="309"/>
        <v>0</v>
      </c>
      <c r="T2311" s="20">
        <f t="shared" si="311"/>
        <v>0</v>
      </c>
      <c r="U2311" s="17">
        <f>IFERROR(SUMIF('LISTA DE EMBARQUE'!B:B,MICRO!E:E,'LISTA DE EMBARQUE'!G:G),"")</f>
        <v>0</v>
      </c>
      <c r="V2311" s="12" t="str">
        <f>IFERROR(VLOOKUP(Tabela1[[#This Row],[COD.MDE]],'LISTA DE EMBARQUE'!B:L,11,0),"")</f>
        <v/>
      </c>
      <c r="W2311" s="13" t="str">
        <f>IFERROR(COUNTIF(#REF!,Tabela1[[#This Row],[Colunas5]]),"")</f>
        <v/>
      </c>
      <c r="X2311" s="14">
        <f>Tabela1[[#This Row],[QIANTIDADE EXPEDIDA]]*Tabela1[[#This Row],[PESO UNI]]</f>
        <v>0</v>
      </c>
      <c r="Y2311" s="14">
        <f t="shared" si="312"/>
        <v>0</v>
      </c>
      <c r="Z2311" s="21">
        <f>Tabela1[[#This Row],[PESO TOTAL]]-Tabela1[[#This Row],[Peso Expedido]]</f>
        <v>0</v>
      </c>
      <c r="AA2311" s="18"/>
      <c r="AB2311" s="40" t="s">
        <v>3204</v>
      </c>
      <c r="AC2311" s="40"/>
      <c r="AD2311" s="40"/>
      <c r="AE2311" s="40"/>
      <c r="AF2311" s="40"/>
      <c r="AG2311" s="40"/>
      <c r="AH2311" s="40"/>
      <c r="AI2311" s="40" t="str">
        <f t="shared" si="308"/>
        <v>ok</v>
      </c>
      <c r="AJ2311"/>
      <c r="AK2311" t="str">
        <f>Tabela1[[#This Row],[Coluna1]]&amp;Tabela1[[#This Row],[PEDIDO]]</f>
        <v/>
      </c>
      <c r="AL2311"/>
      <c r="AM2311"/>
      <c r="AN2311"/>
      <c r="AO2311" t="str">
        <f t="shared" si="313"/>
        <v>/</v>
      </c>
      <c r="AP2311" t="str">
        <f>Tabela1[[#This Row],[TAG]]&amp;Tabela1[[#This Row],[PEDIDO]]&amp;Tabela1[[#This Row],[PRODUTO]]</f>
        <v/>
      </c>
      <c r="AQ2311" s="23" t="str">
        <f>Tabela1[[#This Row],[PRODUTO]]&amp;Tabela1[[#This Row],[TAG]]</f>
        <v/>
      </c>
      <c r="AR2311" s="183">
        <f>Tabela1[[#This Row],[PESO TOTAL]]*Tabela1[[#This Row],[MATÉRIA PRIMA]]</f>
        <v>0</v>
      </c>
      <c r="AS2311" s="28">
        <f>Tabela1[[#This Row],[PESO TOTAL]]*Tabela1[[#This Row],[PREPARAÇÃO ]]</f>
        <v>0</v>
      </c>
      <c r="AT2311" s="28">
        <f>Tabela1[[#This Row],[PESO TOTAL]]*Tabela1[[#This Row],[CALDEIRARIA]]</f>
        <v>0</v>
      </c>
      <c r="AU2311" s="28">
        <f>Tabela1[[#This Row],[PESO TOTAL]]*Tabela1[[#This Row],[SOLDA]]</f>
        <v>0</v>
      </c>
      <c r="AV2311" s="28">
        <f>Tabela1[[#This Row],[PESO TOTAL]]*Tabela1[[#This Row],[ACABAMENTO]]</f>
        <v>0</v>
      </c>
      <c r="AW2311" s="28">
        <f>Tabela1[[#This Row],[PESO TOTAL]]*Tabela1[[#This Row],[PRONTO ACABADO]]</f>
        <v>0</v>
      </c>
      <c r="AX2311" s="28">
        <f>Tabela1[[#This Row],[PESO TOTAL]]*Tabela1[[#This Row],[EXPEDIÇÃO ]]</f>
        <v>0</v>
      </c>
      <c r="AY2311" s="28" t="str">
        <f>Tabela1[[#This Row],[PEDIDO]]&amp;Tabela1[[#This Row],[PRODUTO]]</f>
        <v/>
      </c>
      <c r="AZ2311" s="44">
        <f>IF(AF2311="",0,IF(ISTEXT(AF2311),H2311*VALUE(SUBSTITUTE(AF2311,"%",""))/100,H2311*AF2311))-Tabela1[[#This Row],[PRONTO ACABADO2]]</f>
        <v>0</v>
      </c>
      <c r="BA2311" s="44">
        <f>IF(AG2311="",0,IF(ISTEXT(AG2311),H2311*VALUE(SUBSTITUTE(AG2311,"%",""))/100,H2311*AG2311))-Tabela1[[#This Row],[PESO EXPEDIDO2]]</f>
        <v>0</v>
      </c>
      <c r="BB2311" s="44">
        <f t="shared" si="314"/>
        <v>0</v>
      </c>
      <c r="BC2311" s="44">
        <f t="shared" si="315"/>
        <v>0</v>
      </c>
      <c r="BD2311" s="44"/>
    </row>
    <row r="2312" spans="1:56" ht="15.75" hidden="1" customHeight="1" x14ac:dyDescent="0.25">
      <c r="A2312" s="6"/>
      <c r="B2312" s="22"/>
      <c r="C2312" s="7"/>
      <c r="D2312" s="46"/>
      <c r="E2312" s="7"/>
      <c r="F2312" s="7"/>
      <c r="G2312" s="44"/>
      <c r="H2312" s="41">
        <f>Tabela1[[#This Row],[PESO UNI]]*Tabela1[[#This Row],[QTE]]</f>
        <v>0</v>
      </c>
      <c r="I2312" s="7"/>
      <c r="J2312" s="8"/>
      <c r="K2312" s="8"/>
      <c r="L2312" s="9"/>
      <c r="M2312" s="10"/>
      <c r="N2312" s="8"/>
      <c r="O2312" s="12"/>
      <c r="P2312" s="13"/>
      <c r="Q2312" s="14">
        <f>Tabela1[[#This Row],[QTDE/ Fabricação]]-Tabela1[[#This Row],[QTE]]</f>
        <v>0</v>
      </c>
      <c r="R2312" s="19">
        <f t="shared" si="310"/>
        <v>0</v>
      </c>
      <c r="S2312" s="19">
        <f t="shared" si="309"/>
        <v>0</v>
      </c>
      <c r="T2312" s="20">
        <f t="shared" si="311"/>
        <v>0</v>
      </c>
      <c r="U2312" s="17">
        <f>IFERROR(SUMIF('LISTA DE EMBARQUE'!B:B,MICRO!E:E,'LISTA DE EMBARQUE'!G:G),"")</f>
        <v>0</v>
      </c>
      <c r="V2312" s="12" t="str">
        <f>IFERROR(VLOOKUP(Tabela1[[#This Row],[COD.MDE]],'LISTA DE EMBARQUE'!B:L,11,0),"")</f>
        <v/>
      </c>
      <c r="W2312" s="13" t="str">
        <f>IFERROR(COUNTIF(#REF!,Tabela1[[#This Row],[Colunas5]]),"")</f>
        <v/>
      </c>
      <c r="X2312" s="14">
        <f>Tabela1[[#This Row],[QIANTIDADE EXPEDIDA]]*Tabela1[[#This Row],[PESO UNI]]</f>
        <v>0</v>
      </c>
      <c r="Y2312" s="14">
        <f t="shared" si="312"/>
        <v>0</v>
      </c>
      <c r="Z2312" s="21">
        <f>Tabela1[[#This Row],[PESO TOTAL]]-Tabela1[[#This Row],[Peso Expedido]]</f>
        <v>0</v>
      </c>
      <c r="AA2312" s="18"/>
      <c r="AB2312" s="40" t="s">
        <v>3204</v>
      </c>
      <c r="AC2312" s="40"/>
      <c r="AD2312" s="40"/>
      <c r="AE2312" s="40"/>
      <c r="AF2312" s="40"/>
      <c r="AG2312" s="40"/>
      <c r="AH2312" s="40"/>
      <c r="AI2312" s="40" t="str">
        <f t="shared" si="308"/>
        <v>ok</v>
      </c>
      <c r="AJ2312"/>
      <c r="AK2312" t="str">
        <f>Tabela1[[#This Row],[Coluna1]]&amp;Tabela1[[#This Row],[PEDIDO]]</f>
        <v/>
      </c>
      <c r="AL2312"/>
      <c r="AM2312"/>
      <c r="AN2312"/>
      <c r="AO2312" t="str">
        <f t="shared" si="313"/>
        <v>/</v>
      </c>
      <c r="AP2312" t="str">
        <f>Tabela1[[#This Row],[TAG]]&amp;Tabela1[[#This Row],[PEDIDO]]&amp;Tabela1[[#This Row],[PRODUTO]]</f>
        <v/>
      </c>
      <c r="AQ2312" s="23" t="str">
        <f>Tabela1[[#This Row],[PRODUTO]]&amp;Tabela1[[#This Row],[TAG]]</f>
        <v/>
      </c>
      <c r="AR2312" s="183">
        <f>Tabela1[[#This Row],[PESO TOTAL]]*Tabela1[[#This Row],[MATÉRIA PRIMA]]</f>
        <v>0</v>
      </c>
      <c r="AS2312" s="28">
        <f>Tabela1[[#This Row],[PESO TOTAL]]*Tabela1[[#This Row],[PREPARAÇÃO ]]</f>
        <v>0</v>
      </c>
      <c r="AT2312" s="28">
        <f>Tabela1[[#This Row],[PESO TOTAL]]*Tabela1[[#This Row],[CALDEIRARIA]]</f>
        <v>0</v>
      </c>
      <c r="AU2312" s="28">
        <f>Tabela1[[#This Row],[PESO TOTAL]]*Tabela1[[#This Row],[SOLDA]]</f>
        <v>0</v>
      </c>
      <c r="AV2312" s="28">
        <f>Tabela1[[#This Row],[PESO TOTAL]]*Tabela1[[#This Row],[ACABAMENTO]]</f>
        <v>0</v>
      </c>
      <c r="AW2312" s="28">
        <f>Tabela1[[#This Row],[PESO TOTAL]]*Tabela1[[#This Row],[PRONTO ACABADO]]</f>
        <v>0</v>
      </c>
      <c r="AX2312" s="28">
        <f>Tabela1[[#This Row],[PESO TOTAL]]*Tabela1[[#This Row],[EXPEDIÇÃO ]]</f>
        <v>0</v>
      </c>
      <c r="AY2312" s="28" t="str">
        <f>Tabela1[[#This Row],[PEDIDO]]&amp;Tabela1[[#This Row],[PRODUTO]]</f>
        <v/>
      </c>
      <c r="AZ2312" s="44">
        <f>IF(AF2312="",0,IF(ISTEXT(AF2312),H2312*VALUE(SUBSTITUTE(AF2312,"%",""))/100,H2312*AF2312))-Tabela1[[#This Row],[PRONTO ACABADO2]]</f>
        <v>0</v>
      </c>
      <c r="BA2312" s="44">
        <f>IF(AG2312="",0,IF(ISTEXT(AG2312),H2312*VALUE(SUBSTITUTE(AG2312,"%",""))/100,H2312*AG2312))-Tabela1[[#This Row],[PESO EXPEDIDO2]]</f>
        <v>0</v>
      </c>
      <c r="BB2312" s="44">
        <f t="shared" si="314"/>
        <v>0</v>
      </c>
      <c r="BC2312" s="44">
        <f t="shared" si="315"/>
        <v>0</v>
      </c>
      <c r="BD2312" s="44"/>
    </row>
    <row r="2313" spans="1:56" ht="15.75" hidden="1" customHeight="1" x14ac:dyDescent="0.25">
      <c r="A2313" s="6"/>
      <c r="B2313" s="22"/>
      <c r="C2313" s="7"/>
      <c r="D2313" s="46"/>
      <c r="E2313" s="7"/>
      <c r="F2313" s="7"/>
      <c r="G2313" s="44"/>
      <c r="H2313" s="41">
        <f>Tabela1[[#This Row],[PESO UNI]]*Tabela1[[#This Row],[QTE]]</f>
        <v>0</v>
      </c>
      <c r="I2313" s="7"/>
      <c r="J2313" s="8"/>
      <c r="K2313" s="8"/>
      <c r="L2313" s="9"/>
      <c r="M2313" s="10"/>
      <c r="N2313" s="8"/>
      <c r="O2313" s="12"/>
      <c r="P2313" s="13"/>
      <c r="Q2313" s="14">
        <f>Tabela1[[#This Row],[QTDE/ Fabricação]]-Tabela1[[#This Row],[QTE]]</f>
        <v>0</v>
      </c>
      <c r="R2313" s="19">
        <f t="shared" si="310"/>
        <v>0</v>
      </c>
      <c r="S2313" s="19">
        <f t="shared" si="309"/>
        <v>0</v>
      </c>
      <c r="T2313" s="20">
        <f t="shared" si="311"/>
        <v>0</v>
      </c>
      <c r="U2313" s="17">
        <f>IFERROR(SUMIF('LISTA DE EMBARQUE'!B:B,MICRO!E:E,'LISTA DE EMBARQUE'!G:G),"")</f>
        <v>0</v>
      </c>
      <c r="V2313" s="12" t="str">
        <f>IFERROR(VLOOKUP(Tabela1[[#This Row],[COD.MDE]],'LISTA DE EMBARQUE'!B:L,11,0),"")</f>
        <v/>
      </c>
      <c r="W2313" s="13" t="str">
        <f>IFERROR(COUNTIF(#REF!,Tabela1[[#This Row],[Colunas5]]),"")</f>
        <v/>
      </c>
      <c r="X2313" s="14">
        <f>Tabela1[[#This Row],[QIANTIDADE EXPEDIDA]]*Tabela1[[#This Row],[PESO UNI]]</f>
        <v>0</v>
      </c>
      <c r="Y2313" s="14">
        <f t="shared" si="312"/>
        <v>0</v>
      </c>
      <c r="Z2313" s="21">
        <f>Tabela1[[#This Row],[PESO TOTAL]]-Tabela1[[#This Row],[Peso Expedido]]</f>
        <v>0</v>
      </c>
      <c r="AA2313" s="18"/>
      <c r="AB2313" s="40" t="s">
        <v>3204</v>
      </c>
      <c r="AC2313" s="40"/>
      <c r="AD2313" s="40"/>
      <c r="AE2313" s="40"/>
      <c r="AF2313" s="40"/>
      <c r="AG2313" s="40"/>
      <c r="AH2313" s="40"/>
      <c r="AI2313" s="40" t="str">
        <f t="shared" si="308"/>
        <v>ok</v>
      </c>
      <c r="AJ2313"/>
      <c r="AK2313" t="str">
        <f>Tabela1[[#This Row],[Coluna1]]&amp;Tabela1[[#This Row],[PEDIDO]]</f>
        <v/>
      </c>
      <c r="AL2313"/>
      <c r="AM2313"/>
      <c r="AN2313"/>
      <c r="AO2313" t="str">
        <f t="shared" si="313"/>
        <v>/</v>
      </c>
      <c r="AP2313" t="str">
        <f>Tabela1[[#This Row],[TAG]]&amp;Tabela1[[#This Row],[PEDIDO]]&amp;Tabela1[[#This Row],[PRODUTO]]</f>
        <v/>
      </c>
      <c r="AQ2313" s="23" t="str">
        <f>Tabela1[[#This Row],[PRODUTO]]&amp;Tabela1[[#This Row],[TAG]]</f>
        <v/>
      </c>
      <c r="AR2313" s="183">
        <f>Tabela1[[#This Row],[PESO TOTAL]]*Tabela1[[#This Row],[MATÉRIA PRIMA]]</f>
        <v>0</v>
      </c>
      <c r="AS2313" s="28">
        <f>Tabela1[[#This Row],[PESO TOTAL]]*Tabela1[[#This Row],[PREPARAÇÃO ]]</f>
        <v>0</v>
      </c>
      <c r="AT2313" s="28">
        <f>Tabela1[[#This Row],[PESO TOTAL]]*Tabela1[[#This Row],[CALDEIRARIA]]</f>
        <v>0</v>
      </c>
      <c r="AU2313" s="28">
        <f>Tabela1[[#This Row],[PESO TOTAL]]*Tabela1[[#This Row],[SOLDA]]</f>
        <v>0</v>
      </c>
      <c r="AV2313" s="28">
        <f>Tabela1[[#This Row],[PESO TOTAL]]*Tabela1[[#This Row],[ACABAMENTO]]</f>
        <v>0</v>
      </c>
      <c r="AW2313" s="28">
        <f>Tabela1[[#This Row],[PESO TOTAL]]*Tabela1[[#This Row],[PRONTO ACABADO]]</f>
        <v>0</v>
      </c>
      <c r="AX2313" s="28">
        <f>Tabela1[[#This Row],[PESO TOTAL]]*Tabela1[[#This Row],[EXPEDIÇÃO ]]</f>
        <v>0</v>
      </c>
      <c r="AY2313" s="28" t="str">
        <f>Tabela1[[#This Row],[PEDIDO]]&amp;Tabela1[[#This Row],[PRODUTO]]</f>
        <v/>
      </c>
      <c r="AZ2313" s="44">
        <f>IF(AF2313="",0,IF(ISTEXT(AF2313),H2313*VALUE(SUBSTITUTE(AF2313,"%",""))/100,H2313*AF2313))-Tabela1[[#This Row],[PRONTO ACABADO2]]</f>
        <v>0</v>
      </c>
      <c r="BA2313" s="44">
        <f>IF(AG2313="",0,IF(ISTEXT(AG2313),H2313*VALUE(SUBSTITUTE(AG2313,"%",""))/100,H2313*AG2313))-Tabela1[[#This Row],[PESO EXPEDIDO2]]</f>
        <v>0</v>
      </c>
      <c r="BB2313" s="44">
        <f t="shared" si="314"/>
        <v>0</v>
      </c>
      <c r="BC2313" s="44">
        <f t="shared" si="315"/>
        <v>0</v>
      </c>
      <c r="BD2313" s="44"/>
    </row>
    <row r="2314" spans="1:56" ht="15.75" hidden="1" customHeight="1" x14ac:dyDescent="0.25">
      <c r="A2314" s="6"/>
      <c r="B2314" s="22"/>
      <c r="C2314" s="7"/>
      <c r="D2314" s="46"/>
      <c r="E2314" s="7"/>
      <c r="F2314" s="7"/>
      <c r="G2314" s="44"/>
      <c r="H2314" s="41">
        <f>Tabela1[[#This Row],[PESO UNI]]*Tabela1[[#This Row],[QTE]]</f>
        <v>0</v>
      </c>
      <c r="I2314" s="7"/>
      <c r="J2314" s="8"/>
      <c r="K2314" s="8"/>
      <c r="L2314" s="9"/>
      <c r="M2314" s="10"/>
      <c r="N2314" s="8"/>
      <c r="O2314" s="12"/>
      <c r="P2314" s="13"/>
      <c r="Q2314" s="14">
        <f>Tabela1[[#This Row],[QTDE/ Fabricação]]-Tabela1[[#This Row],[QTE]]</f>
        <v>0</v>
      </c>
      <c r="R2314" s="19">
        <f t="shared" si="310"/>
        <v>0</v>
      </c>
      <c r="S2314" s="19">
        <f t="shared" si="309"/>
        <v>0</v>
      </c>
      <c r="T2314" s="20">
        <f t="shared" si="311"/>
        <v>0</v>
      </c>
      <c r="U2314" s="17">
        <f>IFERROR(SUMIF('LISTA DE EMBARQUE'!B:B,MICRO!E:E,'LISTA DE EMBARQUE'!G:G),"")</f>
        <v>0</v>
      </c>
      <c r="V2314" s="12" t="str">
        <f>IFERROR(VLOOKUP(Tabela1[[#This Row],[COD.MDE]],'LISTA DE EMBARQUE'!B:L,11,0),"")</f>
        <v/>
      </c>
      <c r="W2314" s="13" t="str">
        <f>IFERROR(COUNTIF(#REF!,Tabela1[[#This Row],[Colunas5]]),"")</f>
        <v/>
      </c>
      <c r="X2314" s="14">
        <f>Tabela1[[#This Row],[QIANTIDADE EXPEDIDA]]*Tabela1[[#This Row],[PESO UNI]]</f>
        <v>0</v>
      </c>
      <c r="Y2314" s="14">
        <f t="shared" si="312"/>
        <v>0</v>
      </c>
      <c r="Z2314" s="21">
        <f>Tabela1[[#This Row],[PESO TOTAL]]-Tabela1[[#This Row],[Peso Expedido]]</f>
        <v>0</v>
      </c>
      <c r="AA2314" s="18"/>
      <c r="AB2314" s="40" t="s">
        <v>3204</v>
      </c>
      <c r="AC2314" s="40"/>
      <c r="AD2314" s="40"/>
      <c r="AE2314" s="40"/>
      <c r="AF2314" s="40"/>
      <c r="AG2314" s="40"/>
      <c r="AH2314" s="40"/>
      <c r="AI2314" s="40" t="str">
        <f t="shared" si="308"/>
        <v>ok</v>
      </c>
      <c r="AJ2314"/>
      <c r="AK2314" t="str">
        <f>Tabela1[[#This Row],[Coluna1]]&amp;Tabela1[[#This Row],[PEDIDO]]</f>
        <v/>
      </c>
      <c r="AL2314"/>
      <c r="AM2314"/>
      <c r="AN2314"/>
      <c r="AO2314" t="str">
        <f t="shared" si="313"/>
        <v>/</v>
      </c>
      <c r="AP2314" t="str">
        <f>Tabela1[[#This Row],[TAG]]&amp;Tabela1[[#This Row],[PEDIDO]]&amp;Tabela1[[#This Row],[PRODUTO]]</f>
        <v/>
      </c>
      <c r="AQ2314" s="23" t="str">
        <f>Tabela1[[#This Row],[PRODUTO]]&amp;Tabela1[[#This Row],[TAG]]</f>
        <v/>
      </c>
      <c r="AR2314" s="183">
        <f>Tabela1[[#This Row],[PESO TOTAL]]*Tabela1[[#This Row],[MATÉRIA PRIMA]]</f>
        <v>0</v>
      </c>
      <c r="AS2314" s="28">
        <f>Tabela1[[#This Row],[PESO TOTAL]]*Tabela1[[#This Row],[PREPARAÇÃO ]]</f>
        <v>0</v>
      </c>
      <c r="AT2314" s="28">
        <f>Tabela1[[#This Row],[PESO TOTAL]]*Tabela1[[#This Row],[CALDEIRARIA]]</f>
        <v>0</v>
      </c>
      <c r="AU2314" s="28">
        <f>Tabela1[[#This Row],[PESO TOTAL]]*Tabela1[[#This Row],[SOLDA]]</f>
        <v>0</v>
      </c>
      <c r="AV2314" s="28">
        <f>Tabela1[[#This Row],[PESO TOTAL]]*Tabela1[[#This Row],[ACABAMENTO]]</f>
        <v>0</v>
      </c>
      <c r="AW2314" s="28">
        <f>Tabela1[[#This Row],[PESO TOTAL]]*Tabela1[[#This Row],[PRONTO ACABADO]]</f>
        <v>0</v>
      </c>
      <c r="AX2314" s="28">
        <f>Tabela1[[#This Row],[PESO TOTAL]]*Tabela1[[#This Row],[EXPEDIÇÃO ]]</f>
        <v>0</v>
      </c>
      <c r="AY2314" s="28" t="str">
        <f>Tabela1[[#This Row],[PEDIDO]]&amp;Tabela1[[#This Row],[PRODUTO]]</f>
        <v/>
      </c>
      <c r="AZ2314" s="44">
        <f>IF(AF2314="",0,IF(ISTEXT(AF2314),H2314*VALUE(SUBSTITUTE(AF2314,"%",""))/100,H2314*AF2314))-Tabela1[[#This Row],[PRONTO ACABADO2]]</f>
        <v>0</v>
      </c>
      <c r="BA2314" s="44">
        <f>IF(AG2314="",0,IF(ISTEXT(AG2314),H2314*VALUE(SUBSTITUTE(AG2314,"%",""))/100,H2314*AG2314))-Tabela1[[#This Row],[PESO EXPEDIDO2]]</f>
        <v>0</v>
      </c>
      <c r="BB2314" s="44">
        <f t="shared" si="314"/>
        <v>0</v>
      </c>
      <c r="BC2314" s="44">
        <f t="shared" si="315"/>
        <v>0</v>
      </c>
      <c r="BD2314" s="44"/>
    </row>
    <row r="2315" spans="1:56" ht="15.75" hidden="1" customHeight="1" x14ac:dyDescent="0.25">
      <c r="A2315" s="6"/>
      <c r="B2315" s="22"/>
      <c r="C2315" s="7"/>
      <c r="D2315" s="46"/>
      <c r="E2315" s="7"/>
      <c r="F2315" s="7"/>
      <c r="G2315" s="44"/>
      <c r="H2315" s="41">
        <f>Tabela1[[#This Row],[PESO UNI]]*Tabela1[[#This Row],[QTE]]</f>
        <v>0</v>
      </c>
      <c r="I2315" s="7"/>
      <c r="J2315" s="8"/>
      <c r="K2315" s="8"/>
      <c r="L2315" s="9"/>
      <c r="M2315" s="10"/>
      <c r="N2315" s="8"/>
      <c r="O2315" s="12"/>
      <c r="P2315" s="13"/>
      <c r="Q2315" s="14">
        <f>Tabela1[[#This Row],[QTDE/ Fabricação]]-Tabela1[[#This Row],[QTE]]</f>
        <v>0</v>
      </c>
      <c r="R2315" s="19">
        <f t="shared" si="310"/>
        <v>0</v>
      </c>
      <c r="S2315" s="19">
        <f t="shared" si="309"/>
        <v>0</v>
      </c>
      <c r="T2315" s="20">
        <f t="shared" si="311"/>
        <v>0</v>
      </c>
      <c r="U2315" s="17">
        <f>IFERROR(SUMIF('LISTA DE EMBARQUE'!B:B,MICRO!E:E,'LISTA DE EMBARQUE'!G:G),"")</f>
        <v>0</v>
      </c>
      <c r="V2315" s="12" t="str">
        <f>IFERROR(VLOOKUP(Tabela1[[#This Row],[COD.MDE]],'LISTA DE EMBARQUE'!B:L,11,0),"")</f>
        <v/>
      </c>
      <c r="W2315" s="13" t="str">
        <f>IFERROR(COUNTIF(#REF!,Tabela1[[#This Row],[Colunas5]]),"")</f>
        <v/>
      </c>
      <c r="X2315" s="14">
        <f>Tabela1[[#This Row],[QIANTIDADE EXPEDIDA]]*Tabela1[[#This Row],[PESO UNI]]</f>
        <v>0</v>
      </c>
      <c r="Y2315" s="14">
        <f t="shared" si="312"/>
        <v>0</v>
      </c>
      <c r="Z2315" s="21">
        <f>Tabela1[[#This Row],[PESO TOTAL]]-Tabela1[[#This Row],[Peso Expedido]]</f>
        <v>0</v>
      </c>
      <c r="AA2315" s="18"/>
      <c r="AB2315" s="40" t="s">
        <v>3204</v>
      </c>
      <c r="AC2315" s="40"/>
      <c r="AD2315" s="40"/>
      <c r="AE2315" s="40"/>
      <c r="AF2315" s="40"/>
      <c r="AG2315" s="40"/>
      <c r="AH2315" s="40"/>
      <c r="AI2315" s="40" t="str">
        <f t="shared" si="308"/>
        <v>ok</v>
      </c>
      <c r="AJ2315"/>
      <c r="AK2315" t="str">
        <f>Tabela1[[#This Row],[Coluna1]]&amp;Tabela1[[#This Row],[PEDIDO]]</f>
        <v/>
      </c>
      <c r="AL2315"/>
      <c r="AM2315"/>
      <c r="AN2315"/>
      <c r="AO2315" t="str">
        <f t="shared" si="313"/>
        <v>/</v>
      </c>
      <c r="AP2315" t="str">
        <f>Tabela1[[#This Row],[TAG]]&amp;Tabela1[[#This Row],[PEDIDO]]&amp;Tabela1[[#This Row],[PRODUTO]]</f>
        <v/>
      </c>
      <c r="AQ2315" s="23" t="str">
        <f>Tabela1[[#This Row],[PRODUTO]]&amp;Tabela1[[#This Row],[TAG]]</f>
        <v/>
      </c>
      <c r="AR2315" s="183">
        <f>Tabela1[[#This Row],[PESO TOTAL]]*Tabela1[[#This Row],[MATÉRIA PRIMA]]</f>
        <v>0</v>
      </c>
      <c r="AS2315" s="28">
        <f>Tabela1[[#This Row],[PESO TOTAL]]*Tabela1[[#This Row],[PREPARAÇÃO ]]</f>
        <v>0</v>
      </c>
      <c r="AT2315" s="28">
        <f>Tabela1[[#This Row],[PESO TOTAL]]*Tabela1[[#This Row],[CALDEIRARIA]]</f>
        <v>0</v>
      </c>
      <c r="AU2315" s="28">
        <f>Tabela1[[#This Row],[PESO TOTAL]]*Tabela1[[#This Row],[SOLDA]]</f>
        <v>0</v>
      </c>
      <c r="AV2315" s="28">
        <f>Tabela1[[#This Row],[PESO TOTAL]]*Tabela1[[#This Row],[ACABAMENTO]]</f>
        <v>0</v>
      </c>
      <c r="AW2315" s="28">
        <f>Tabela1[[#This Row],[PESO TOTAL]]*Tabela1[[#This Row],[PRONTO ACABADO]]</f>
        <v>0</v>
      </c>
      <c r="AX2315" s="28">
        <f>Tabela1[[#This Row],[PESO TOTAL]]*Tabela1[[#This Row],[EXPEDIÇÃO ]]</f>
        <v>0</v>
      </c>
      <c r="AY2315" s="28" t="str">
        <f>Tabela1[[#This Row],[PEDIDO]]&amp;Tabela1[[#This Row],[PRODUTO]]</f>
        <v/>
      </c>
      <c r="AZ2315" s="44">
        <f>IF(AF2315="",0,IF(ISTEXT(AF2315),H2315*VALUE(SUBSTITUTE(AF2315,"%",""))/100,H2315*AF2315))-Tabela1[[#This Row],[PRONTO ACABADO2]]</f>
        <v>0</v>
      </c>
      <c r="BA2315" s="44">
        <f>IF(AG2315="",0,IF(ISTEXT(AG2315),H2315*VALUE(SUBSTITUTE(AG2315,"%",""))/100,H2315*AG2315))-Tabela1[[#This Row],[PESO EXPEDIDO2]]</f>
        <v>0</v>
      </c>
      <c r="BB2315" s="44">
        <f t="shared" si="314"/>
        <v>0</v>
      </c>
      <c r="BC2315" s="44">
        <f t="shared" si="315"/>
        <v>0</v>
      </c>
      <c r="BD2315" s="44"/>
    </row>
    <row r="2316" spans="1:56" ht="15.75" hidden="1" customHeight="1" x14ac:dyDescent="0.25">
      <c r="A2316" s="6"/>
      <c r="B2316" s="22"/>
      <c r="C2316" s="7"/>
      <c r="D2316" s="46"/>
      <c r="E2316" s="7"/>
      <c r="F2316" s="7"/>
      <c r="G2316" s="44"/>
      <c r="H2316" s="41">
        <f>Tabela1[[#This Row],[PESO UNI]]*Tabela1[[#This Row],[QTE]]</f>
        <v>0</v>
      </c>
      <c r="I2316" s="7"/>
      <c r="J2316" s="8"/>
      <c r="K2316" s="8"/>
      <c r="L2316" s="9"/>
      <c r="M2316" s="10"/>
      <c r="N2316" s="8"/>
      <c r="O2316" s="12"/>
      <c r="P2316" s="13"/>
      <c r="Q2316" s="14">
        <f>Tabela1[[#This Row],[QTDE/ Fabricação]]-Tabela1[[#This Row],[QTE]]</f>
        <v>0</v>
      </c>
      <c r="R2316" s="19">
        <f t="shared" si="310"/>
        <v>0</v>
      </c>
      <c r="S2316" s="19">
        <f t="shared" si="309"/>
        <v>0</v>
      </c>
      <c r="T2316" s="20">
        <f t="shared" si="311"/>
        <v>0</v>
      </c>
      <c r="U2316" s="17">
        <f>IFERROR(SUMIF('LISTA DE EMBARQUE'!B:B,MICRO!E:E,'LISTA DE EMBARQUE'!G:G),"")</f>
        <v>0</v>
      </c>
      <c r="V2316" s="12" t="str">
        <f>IFERROR(VLOOKUP(Tabela1[[#This Row],[COD.MDE]],'LISTA DE EMBARQUE'!B:L,11,0),"")</f>
        <v/>
      </c>
      <c r="W2316" s="13" t="str">
        <f>IFERROR(COUNTIF(#REF!,Tabela1[[#This Row],[Colunas5]]),"")</f>
        <v/>
      </c>
      <c r="X2316" s="14">
        <f>Tabela1[[#This Row],[QIANTIDADE EXPEDIDA]]*Tabela1[[#This Row],[PESO UNI]]</f>
        <v>0</v>
      </c>
      <c r="Y2316" s="14">
        <f t="shared" si="312"/>
        <v>0</v>
      </c>
      <c r="Z2316" s="21">
        <f>Tabela1[[#This Row],[PESO TOTAL]]-Tabela1[[#This Row],[Peso Expedido]]</f>
        <v>0</v>
      </c>
      <c r="AA2316" s="18"/>
      <c r="AB2316" s="40" t="s">
        <v>3204</v>
      </c>
      <c r="AC2316" s="40"/>
      <c r="AD2316" s="40"/>
      <c r="AE2316" s="40"/>
      <c r="AF2316" s="40"/>
      <c r="AG2316" s="40"/>
      <c r="AH2316" s="40"/>
      <c r="AI2316" s="40" t="str">
        <f t="shared" si="308"/>
        <v>ok</v>
      </c>
      <c r="AJ2316"/>
      <c r="AK2316" t="str">
        <f>Tabela1[[#This Row],[Coluna1]]&amp;Tabela1[[#This Row],[PEDIDO]]</f>
        <v/>
      </c>
      <c r="AL2316"/>
      <c r="AM2316"/>
      <c r="AN2316"/>
      <c r="AO2316" t="str">
        <f t="shared" si="313"/>
        <v>/</v>
      </c>
      <c r="AP2316" t="str">
        <f>Tabela1[[#This Row],[TAG]]&amp;Tabela1[[#This Row],[PEDIDO]]&amp;Tabela1[[#This Row],[PRODUTO]]</f>
        <v/>
      </c>
      <c r="AQ2316" s="23" t="str">
        <f>Tabela1[[#This Row],[PRODUTO]]&amp;Tabela1[[#This Row],[TAG]]</f>
        <v/>
      </c>
      <c r="AR2316" s="183">
        <f>Tabela1[[#This Row],[PESO TOTAL]]*Tabela1[[#This Row],[MATÉRIA PRIMA]]</f>
        <v>0</v>
      </c>
      <c r="AS2316" s="28">
        <f>Tabela1[[#This Row],[PESO TOTAL]]*Tabela1[[#This Row],[PREPARAÇÃO ]]</f>
        <v>0</v>
      </c>
      <c r="AT2316" s="28">
        <f>Tabela1[[#This Row],[PESO TOTAL]]*Tabela1[[#This Row],[CALDEIRARIA]]</f>
        <v>0</v>
      </c>
      <c r="AU2316" s="28">
        <f>Tabela1[[#This Row],[PESO TOTAL]]*Tabela1[[#This Row],[SOLDA]]</f>
        <v>0</v>
      </c>
      <c r="AV2316" s="28">
        <f>Tabela1[[#This Row],[PESO TOTAL]]*Tabela1[[#This Row],[ACABAMENTO]]</f>
        <v>0</v>
      </c>
      <c r="AW2316" s="28">
        <f>Tabela1[[#This Row],[PESO TOTAL]]*Tabela1[[#This Row],[PRONTO ACABADO]]</f>
        <v>0</v>
      </c>
      <c r="AX2316" s="28">
        <f>Tabela1[[#This Row],[PESO TOTAL]]*Tabela1[[#This Row],[EXPEDIÇÃO ]]</f>
        <v>0</v>
      </c>
      <c r="AY2316" s="28" t="str">
        <f>Tabela1[[#This Row],[PEDIDO]]&amp;Tabela1[[#This Row],[PRODUTO]]</f>
        <v/>
      </c>
      <c r="AZ2316" s="44">
        <f>IF(AF2316="",0,IF(ISTEXT(AF2316),H2316*VALUE(SUBSTITUTE(AF2316,"%",""))/100,H2316*AF2316))-Tabela1[[#This Row],[PRONTO ACABADO2]]</f>
        <v>0</v>
      </c>
      <c r="BA2316" s="44">
        <f>IF(AG2316="",0,IF(ISTEXT(AG2316),H2316*VALUE(SUBSTITUTE(AG2316,"%",""))/100,H2316*AG2316))-Tabela1[[#This Row],[PESO EXPEDIDO2]]</f>
        <v>0</v>
      </c>
      <c r="BB2316" s="44">
        <f t="shared" si="314"/>
        <v>0</v>
      </c>
      <c r="BC2316" s="44">
        <f t="shared" si="315"/>
        <v>0</v>
      </c>
      <c r="BD2316" s="44"/>
    </row>
    <row r="2317" spans="1:56" ht="15.75" hidden="1" customHeight="1" x14ac:dyDescent="0.25">
      <c r="A2317" s="6"/>
      <c r="B2317" s="22"/>
      <c r="C2317" s="7"/>
      <c r="D2317" s="46"/>
      <c r="E2317" s="7"/>
      <c r="F2317" s="7"/>
      <c r="G2317" s="44"/>
      <c r="H2317" s="41">
        <f>Tabela1[[#This Row],[PESO UNI]]*Tabela1[[#This Row],[QTE]]</f>
        <v>0</v>
      </c>
      <c r="I2317" s="7"/>
      <c r="J2317" s="8"/>
      <c r="K2317" s="8"/>
      <c r="L2317" s="9"/>
      <c r="M2317" s="10"/>
      <c r="N2317" s="8"/>
      <c r="O2317" s="12"/>
      <c r="P2317" s="13"/>
      <c r="Q2317" s="14">
        <f>Tabela1[[#This Row],[QTDE/ Fabricação]]-Tabela1[[#This Row],[QTE]]</f>
        <v>0</v>
      </c>
      <c r="R2317" s="19">
        <f t="shared" si="310"/>
        <v>0</v>
      </c>
      <c r="S2317" s="19">
        <f t="shared" si="309"/>
        <v>0</v>
      </c>
      <c r="T2317" s="20">
        <f t="shared" si="311"/>
        <v>0</v>
      </c>
      <c r="U2317" s="17">
        <f>IFERROR(SUMIF('LISTA DE EMBARQUE'!B:B,MICRO!E:E,'LISTA DE EMBARQUE'!G:G),"")</f>
        <v>0</v>
      </c>
      <c r="V2317" s="12" t="str">
        <f>IFERROR(VLOOKUP(Tabela1[[#This Row],[COD.MDE]],'LISTA DE EMBARQUE'!B:L,11,0),"")</f>
        <v/>
      </c>
      <c r="W2317" s="13" t="str">
        <f>IFERROR(COUNTIF(#REF!,Tabela1[[#This Row],[Colunas5]]),"")</f>
        <v/>
      </c>
      <c r="X2317" s="14">
        <f>Tabela1[[#This Row],[QIANTIDADE EXPEDIDA]]*Tabela1[[#This Row],[PESO UNI]]</f>
        <v>0</v>
      </c>
      <c r="Y2317" s="14">
        <f t="shared" si="312"/>
        <v>0</v>
      </c>
      <c r="Z2317" s="21">
        <f>Tabela1[[#This Row],[PESO TOTAL]]-Tabela1[[#This Row],[Peso Expedido]]</f>
        <v>0</v>
      </c>
      <c r="AA2317" s="18"/>
      <c r="AB2317" s="40" t="s">
        <v>3204</v>
      </c>
      <c r="AC2317" s="40"/>
      <c r="AD2317" s="40"/>
      <c r="AE2317" s="40"/>
      <c r="AF2317" s="40"/>
      <c r="AG2317" s="40"/>
      <c r="AH2317" s="40"/>
      <c r="AI2317" s="40" t="str">
        <f t="shared" si="308"/>
        <v>ok</v>
      </c>
      <c r="AJ2317"/>
      <c r="AK2317" t="str">
        <f>Tabela1[[#This Row],[Coluna1]]&amp;Tabela1[[#This Row],[PEDIDO]]</f>
        <v/>
      </c>
      <c r="AL2317"/>
      <c r="AM2317"/>
      <c r="AN2317"/>
      <c r="AO2317" t="str">
        <f t="shared" si="313"/>
        <v>/</v>
      </c>
      <c r="AP2317" t="str">
        <f>Tabela1[[#This Row],[TAG]]&amp;Tabela1[[#This Row],[PEDIDO]]&amp;Tabela1[[#This Row],[PRODUTO]]</f>
        <v/>
      </c>
      <c r="AQ2317" s="23" t="str">
        <f>Tabela1[[#This Row],[PRODUTO]]&amp;Tabela1[[#This Row],[TAG]]</f>
        <v/>
      </c>
      <c r="AR2317" s="183">
        <f>Tabela1[[#This Row],[PESO TOTAL]]*Tabela1[[#This Row],[MATÉRIA PRIMA]]</f>
        <v>0</v>
      </c>
      <c r="AS2317" s="28">
        <f>Tabela1[[#This Row],[PESO TOTAL]]*Tabela1[[#This Row],[PREPARAÇÃO ]]</f>
        <v>0</v>
      </c>
      <c r="AT2317" s="28">
        <f>Tabela1[[#This Row],[PESO TOTAL]]*Tabela1[[#This Row],[CALDEIRARIA]]</f>
        <v>0</v>
      </c>
      <c r="AU2317" s="28">
        <f>Tabela1[[#This Row],[PESO TOTAL]]*Tabela1[[#This Row],[SOLDA]]</f>
        <v>0</v>
      </c>
      <c r="AV2317" s="28">
        <f>Tabela1[[#This Row],[PESO TOTAL]]*Tabela1[[#This Row],[ACABAMENTO]]</f>
        <v>0</v>
      </c>
      <c r="AW2317" s="28">
        <f>Tabela1[[#This Row],[PESO TOTAL]]*Tabela1[[#This Row],[PRONTO ACABADO]]</f>
        <v>0</v>
      </c>
      <c r="AX2317" s="28">
        <f>Tabela1[[#This Row],[PESO TOTAL]]*Tabela1[[#This Row],[EXPEDIÇÃO ]]</f>
        <v>0</v>
      </c>
      <c r="AY2317" s="28" t="str">
        <f>Tabela1[[#This Row],[PEDIDO]]&amp;Tabela1[[#This Row],[PRODUTO]]</f>
        <v/>
      </c>
      <c r="AZ2317" s="44">
        <f>IF(AF2317="",0,IF(ISTEXT(AF2317),H2317*VALUE(SUBSTITUTE(AF2317,"%",""))/100,H2317*AF2317))-Tabela1[[#This Row],[PRONTO ACABADO2]]</f>
        <v>0</v>
      </c>
      <c r="BA2317" s="44">
        <f>IF(AG2317="",0,IF(ISTEXT(AG2317),H2317*VALUE(SUBSTITUTE(AG2317,"%",""))/100,H2317*AG2317))-Tabela1[[#This Row],[PESO EXPEDIDO2]]</f>
        <v>0</v>
      </c>
      <c r="BB2317" s="44">
        <f t="shared" si="314"/>
        <v>0</v>
      </c>
      <c r="BC2317" s="44">
        <f t="shared" si="315"/>
        <v>0</v>
      </c>
      <c r="BD2317" s="44"/>
    </row>
    <row r="2318" spans="1:56" ht="15.75" hidden="1" customHeight="1" x14ac:dyDescent="0.25">
      <c r="A2318" s="6"/>
      <c r="B2318" s="22"/>
      <c r="C2318" s="7"/>
      <c r="D2318" s="46"/>
      <c r="E2318" s="7"/>
      <c r="F2318" s="7"/>
      <c r="G2318" s="44"/>
      <c r="H2318" s="41">
        <f>Tabela1[[#This Row],[PESO UNI]]*Tabela1[[#This Row],[QTE]]</f>
        <v>0</v>
      </c>
      <c r="I2318" s="7"/>
      <c r="J2318" s="8"/>
      <c r="K2318" s="8"/>
      <c r="L2318" s="9"/>
      <c r="M2318" s="10"/>
      <c r="N2318" s="8"/>
      <c r="O2318" s="12"/>
      <c r="P2318" s="13"/>
      <c r="Q2318" s="14">
        <f>Tabela1[[#This Row],[QTDE/ Fabricação]]-Tabela1[[#This Row],[QTE]]</f>
        <v>0</v>
      </c>
      <c r="R2318" s="19">
        <f t="shared" si="310"/>
        <v>0</v>
      </c>
      <c r="S2318" s="19">
        <f t="shared" si="309"/>
        <v>0</v>
      </c>
      <c r="T2318" s="20">
        <f t="shared" si="311"/>
        <v>0</v>
      </c>
      <c r="U2318" s="17">
        <f>IFERROR(SUMIF('LISTA DE EMBARQUE'!B:B,MICRO!E:E,'LISTA DE EMBARQUE'!G:G),"")</f>
        <v>0</v>
      </c>
      <c r="V2318" s="12" t="str">
        <f>IFERROR(VLOOKUP(Tabela1[[#This Row],[COD.MDE]],'LISTA DE EMBARQUE'!B:L,11,0),"")</f>
        <v/>
      </c>
      <c r="W2318" s="13" t="str">
        <f>IFERROR(COUNTIF(#REF!,Tabela1[[#This Row],[Colunas5]]),"")</f>
        <v/>
      </c>
      <c r="X2318" s="14">
        <f>Tabela1[[#This Row],[QIANTIDADE EXPEDIDA]]*Tabela1[[#This Row],[PESO UNI]]</f>
        <v>0</v>
      </c>
      <c r="Y2318" s="14">
        <f t="shared" si="312"/>
        <v>0</v>
      </c>
      <c r="Z2318" s="21">
        <f>Tabela1[[#This Row],[PESO TOTAL]]-Tabela1[[#This Row],[Peso Expedido]]</f>
        <v>0</v>
      </c>
      <c r="AA2318" s="18"/>
      <c r="AB2318" s="40" t="s">
        <v>3204</v>
      </c>
      <c r="AC2318" s="40"/>
      <c r="AD2318" s="40"/>
      <c r="AE2318" s="40"/>
      <c r="AF2318" s="40"/>
      <c r="AG2318" s="40"/>
      <c r="AH2318" s="40"/>
      <c r="AI2318" s="40" t="str">
        <f t="shared" si="308"/>
        <v>ok</v>
      </c>
      <c r="AJ2318"/>
      <c r="AK2318" t="str">
        <f>Tabela1[[#This Row],[Coluna1]]&amp;Tabela1[[#This Row],[PEDIDO]]</f>
        <v/>
      </c>
      <c r="AL2318"/>
      <c r="AM2318"/>
      <c r="AN2318"/>
      <c r="AO2318" t="str">
        <f t="shared" si="313"/>
        <v>/</v>
      </c>
      <c r="AP2318" t="str">
        <f>Tabela1[[#This Row],[TAG]]&amp;Tabela1[[#This Row],[PEDIDO]]&amp;Tabela1[[#This Row],[PRODUTO]]</f>
        <v/>
      </c>
      <c r="AQ2318" s="23" t="str">
        <f>Tabela1[[#This Row],[PRODUTO]]&amp;Tabela1[[#This Row],[TAG]]</f>
        <v/>
      </c>
      <c r="AR2318" s="183">
        <f>Tabela1[[#This Row],[PESO TOTAL]]*Tabela1[[#This Row],[MATÉRIA PRIMA]]</f>
        <v>0</v>
      </c>
      <c r="AS2318" s="28">
        <f>Tabela1[[#This Row],[PESO TOTAL]]*Tabela1[[#This Row],[PREPARAÇÃO ]]</f>
        <v>0</v>
      </c>
      <c r="AT2318" s="28">
        <f>Tabela1[[#This Row],[PESO TOTAL]]*Tabela1[[#This Row],[CALDEIRARIA]]</f>
        <v>0</v>
      </c>
      <c r="AU2318" s="28">
        <f>Tabela1[[#This Row],[PESO TOTAL]]*Tabela1[[#This Row],[SOLDA]]</f>
        <v>0</v>
      </c>
      <c r="AV2318" s="28">
        <f>Tabela1[[#This Row],[PESO TOTAL]]*Tabela1[[#This Row],[ACABAMENTO]]</f>
        <v>0</v>
      </c>
      <c r="AW2318" s="28">
        <f>Tabela1[[#This Row],[PESO TOTAL]]*Tabela1[[#This Row],[PRONTO ACABADO]]</f>
        <v>0</v>
      </c>
      <c r="AX2318" s="28">
        <f>Tabela1[[#This Row],[PESO TOTAL]]*Tabela1[[#This Row],[EXPEDIÇÃO ]]</f>
        <v>0</v>
      </c>
      <c r="AY2318" s="28" t="str">
        <f>Tabela1[[#This Row],[PEDIDO]]&amp;Tabela1[[#This Row],[PRODUTO]]</f>
        <v/>
      </c>
      <c r="AZ2318" s="44">
        <f>IF(AF2318="",0,IF(ISTEXT(AF2318),H2318*VALUE(SUBSTITUTE(AF2318,"%",""))/100,H2318*AF2318))-Tabela1[[#This Row],[PRONTO ACABADO2]]</f>
        <v>0</v>
      </c>
      <c r="BA2318" s="44">
        <f>IF(AG2318="",0,IF(ISTEXT(AG2318),H2318*VALUE(SUBSTITUTE(AG2318,"%",""))/100,H2318*AG2318))-Tabela1[[#This Row],[PESO EXPEDIDO2]]</f>
        <v>0</v>
      </c>
      <c r="BB2318" s="44">
        <f t="shared" si="314"/>
        <v>0</v>
      </c>
      <c r="BC2318" s="44">
        <f t="shared" si="315"/>
        <v>0</v>
      </c>
      <c r="BD2318" s="44"/>
    </row>
    <row r="2319" spans="1:56" ht="15.75" hidden="1" customHeight="1" x14ac:dyDescent="0.25">
      <c r="A2319" s="6"/>
      <c r="B2319" s="22"/>
      <c r="C2319" s="7"/>
      <c r="D2319" s="46"/>
      <c r="E2319" s="7"/>
      <c r="F2319" s="7"/>
      <c r="G2319" s="44"/>
      <c r="H2319" s="41">
        <f>Tabela1[[#This Row],[PESO UNI]]*Tabela1[[#This Row],[QTE]]</f>
        <v>0</v>
      </c>
      <c r="I2319" s="7"/>
      <c r="J2319" s="8"/>
      <c r="K2319" s="8"/>
      <c r="L2319" s="9"/>
      <c r="M2319" s="10"/>
      <c r="N2319" s="8"/>
      <c r="O2319" s="12"/>
      <c r="P2319" s="13"/>
      <c r="Q2319" s="14">
        <f>Tabela1[[#This Row],[QTDE/ Fabricação]]-Tabela1[[#This Row],[QTE]]</f>
        <v>0</v>
      </c>
      <c r="R2319" s="19">
        <f t="shared" si="310"/>
        <v>0</v>
      </c>
      <c r="S2319" s="19">
        <f t="shared" si="309"/>
        <v>0</v>
      </c>
      <c r="T2319" s="20">
        <f t="shared" si="311"/>
        <v>0</v>
      </c>
      <c r="U2319" s="17">
        <f>IFERROR(SUMIF('LISTA DE EMBARQUE'!B:B,MICRO!E:E,'LISTA DE EMBARQUE'!G:G),"")</f>
        <v>0</v>
      </c>
      <c r="V2319" s="12" t="str">
        <f>IFERROR(VLOOKUP(Tabela1[[#This Row],[COD.MDE]],'LISTA DE EMBARQUE'!B:L,11,0),"")</f>
        <v/>
      </c>
      <c r="W2319" s="13" t="str">
        <f>IFERROR(COUNTIF(#REF!,Tabela1[[#This Row],[Colunas5]]),"")</f>
        <v/>
      </c>
      <c r="X2319" s="14">
        <f>Tabela1[[#This Row],[QIANTIDADE EXPEDIDA]]*Tabela1[[#This Row],[PESO UNI]]</f>
        <v>0</v>
      </c>
      <c r="Y2319" s="14">
        <f t="shared" si="312"/>
        <v>0</v>
      </c>
      <c r="Z2319" s="21">
        <f>Tabela1[[#This Row],[PESO TOTAL]]-Tabela1[[#This Row],[Peso Expedido]]</f>
        <v>0</v>
      </c>
      <c r="AA2319" s="18"/>
      <c r="AB2319" s="40" t="s">
        <v>3204</v>
      </c>
      <c r="AC2319" s="40"/>
      <c r="AD2319" s="40"/>
      <c r="AE2319" s="40"/>
      <c r="AF2319" s="40"/>
      <c r="AG2319" s="40"/>
      <c r="AH2319" s="40"/>
      <c r="AI2319" s="40" t="str">
        <f t="shared" si="308"/>
        <v>ok</v>
      </c>
      <c r="AJ2319"/>
      <c r="AK2319" t="str">
        <f>Tabela1[[#This Row],[Coluna1]]&amp;Tabela1[[#This Row],[PEDIDO]]</f>
        <v/>
      </c>
      <c r="AL2319"/>
      <c r="AM2319"/>
      <c r="AN2319"/>
      <c r="AO2319" t="str">
        <f t="shared" si="313"/>
        <v>/</v>
      </c>
      <c r="AP2319" t="str">
        <f>Tabela1[[#This Row],[TAG]]&amp;Tabela1[[#This Row],[PEDIDO]]&amp;Tabela1[[#This Row],[PRODUTO]]</f>
        <v/>
      </c>
      <c r="AQ2319" s="23" t="str">
        <f>Tabela1[[#This Row],[PRODUTO]]&amp;Tabela1[[#This Row],[TAG]]</f>
        <v/>
      </c>
      <c r="AR2319" s="183">
        <f>Tabela1[[#This Row],[PESO TOTAL]]*Tabela1[[#This Row],[MATÉRIA PRIMA]]</f>
        <v>0</v>
      </c>
      <c r="AS2319" s="28">
        <f>Tabela1[[#This Row],[PESO TOTAL]]*Tabela1[[#This Row],[PREPARAÇÃO ]]</f>
        <v>0</v>
      </c>
      <c r="AT2319" s="28">
        <f>Tabela1[[#This Row],[PESO TOTAL]]*Tabela1[[#This Row],[CALDEIRARIA]]</f>
        <v>0</v>
      </c>
      <c r="AU2319" s="28">
        <f>Tabela1[[#This Row],[PESO TOTAL]]*Tabela1[[#This Row],[SOLDA]]</f>
        <v>0</v>
      </c>
      <c r="AV2319" s="28">
        <f>Tabela1[[#This Row],[PESO TOTAL]]*Tabela1[[#This Row],[ACABAMENTO]]</f>
        <v>0</v>
      </c>
      <c r="AW2319" s="28">
        <f>Tabela1[[#This Row],[PESO TOTAL]]*Tabela1[[#This Row],[PRONTO ACABADO]]</f>
        <v>0</v>
      </c>
      <c r="AX2319" s="28">
        <f>Tabela1[[#This Row],[PESO TOTAL]]*Tabela1[[#This Row],[EXPEDIÇÃO ]]</f>
        <v>0</v>
      </c>
      <c r="AY2319" s="28" t="str">
        <f>Tabela1[[#This Row],[PEDIDO]]&amp;Tabela1[[#This Row],[PRODUTO]]</f>
        <v/>
      </c>
      <c r="AZ2319" s="44">
        <f>IF(AF2319="",0,IF(ISTEXT(AF2319),H2319*VALUE(SUBSTITUTE(AF2319,"%",""))/100,H2319*AF2319))-Tabela1[[#This Row],[PRONTO ACABADO2]]</f>
        <v>0</v>
      </c>
      <c r="BA2319" s="44">
        <f>IF(AG2319="",0,IF(ISTEXT(AG2319),H2319*VALUE(SUBSTITUTE(AG2319,"%",""))/100,H2319*AG2319))-Tabela1[[#This Row],[PESO EXPEDIDO2]]</f>
        <v>0</v>
      </c>
      <c r="BB2319" s="44">
        <f t="shared" si="314"/>
        <v>0</v>
      </c>
      <c r="BC2319" s="44">
        <f t="shared" si="315"/>
        <v>0</v>
      </c>
      <c r="BD2319" s="44"/>
    </row>
    <row r="2320" spans="1:56" ht="15.75" hidden="1" customHeight="1" x14ac:dyDescent="0.25">
      <c r="A2320" s="6"/>
      <c r="B2320" s="22"/>
      <c r="C2320" s="7"/>
      <c r="D2320" s="46"/>
      <c r="E2320" s="7"/>
      <c r="F2320" s="7"/>
      <c r="G2320" s="44"/>
      <c r="H2320" s="41">
        <f>Tabela1[[#This Row],[PESO UNI]]*Tabela1[[#This Row],[QTE]]</f>
        <v>0</v>
      </c>
      <c r="I2320" s="7"/>
      <c r="J2320" s="8"/>
      <c r="K2320" s="8"/>
      <c r="L2320" s="9"/>
      <c r="M2320" s="10"/>
      <c r="N2320" s="8"/>
      <c r="O2320" s="12"/>
      <c r="P2320" s="13"/>
      <c r="Q2320" s="14">
        <f>Tabela1[[#This Row],[QTDE/ Fabricação]]-Tabela1[[#This Row],[QTE]]</f>
        <v>0</v>
      </c>
      <c r="R2320" s="19">
        <f t="shared" si="310"/>
        <v>0</v>
      </c>
      <c r="S2320" s="19">
        <f t="shared" si="309"/>
        <v>0</v>
      </c>
      <c r="T2320" s="20">
        <f t="shared" si="311"/>
        <v>0</v>
      </c>
      <c r="U2320" s="17">
        <f>IFERROR(SUMIF('LISTA DE EMBARQUE'!B:B,MICRO!E:E,'LISTA DE EMBARQUE'!G:G),"")</f>
        <v>0</v>
      </c>
      <c r="V2320" s="12" t="str">
        <f>IFERROR(VLOOKUP(Tabela1[[#This Row],[COD.MDE]],'LISTA DE EMBARQUE'!B:L,11,0),"")</f>
        <v/>
      </c>
      <c r="W2320" s="13" t="str">
        <f>IFERROR(COUNTIF(#REF!,Tabela1[[#This Row],[Colunas5]]),"")</f>
        <v/>
      </c>
      <c r="X2320" s="14">
        <f>Tabela1[[#This Row],[QIANTIDADE EXPEDIDA]]*Tabela1[[#This Row],[PESO UNI]]</f>
        <v>0</v>
      </c>
      <c r="Y2320" s="14">
        <f t="shared" si="312"/>
        <v>0</v>
      </c>
      <c r="Z2320" s="21">
        <f>Tabela1[[#This Row],[PESO TOTAL]]-Tabela1[[#This Row],[Peso Expedido]]</f>
        <v>0</v>
      </c>
      <c r="AA2320" s="18"/>
      <c r="AB2320" s="40" t="s">
        <v>3204</v>
      </c>
      <c r="AC2320" s="40"/>
      <c r="AD2320" s="40"/>
      <c r="AE2320" s="40"/>
      <c r="AF2320" s="40"/>
      <c r="AG2320" s="40"/>
      <c r="AH2320" s="40"/>
      <c r="AI2320" s="40" t="str">
        <f t="shared" si="308"/>
        <v>ok</v>
      </c>
      <c r="AJ2320"/>
      <c r="AK2320" t="str">
        <f>Tabela1[[#This Row],[Coluna1]]&amp;Tabela1[[#This Row],[PEDIDO]]</f>
        <v/>
      </c>
      <c r="AL2320"/>
      <c r="AM2320"/>
      <c r="AN2320"/>
      <c r="AO2320" t="str">
        <f t="shared" si="313"/>
        <v>/</v>
      </c>
      <c r="AP2320" t="str">
        <f>Tabela1[[#This Row],[TAG]]&amp;Tabela1[[#This Row],[PEDIDO]]&amp;Tabela1[[#This Row],[PRODUTO]]</f>
        <v/>
      </c>
      <c r="AQ2320" s="23" t="str">
        <f>Tabela1[[#This Row],[PRODUTO]]&amp;Tabela1[[#This Row],[TAG]]</f>
        <v/>
      </c>
      <c r="AR2320" s="183">
        <f>Tabela1[[#This Row],[PESO TOTAL]]*Tabela1[[#This Row],[MATÉRIA PRIMA]]</f>
        <v>0</v>
      </c>
      <c r="AS2320" s="28">
        <f>Tabela1[[#This Row],[PESO TOTAL]]*Tabela1[[#This Row],[PREPARAÇÃO ]]</f>
        <v>0</v>
      </c>
      <c r="AT2320" s="28">
        <f>Tabela1[[#This Row],[PESO TOTAL]]*Tabela1[[#This Row],[CALDEIRARIA]]</f>
        <v>0</v>
      </c>
      <c r="AU2320" s="28">
        <f>Tabela1[[#This Row],[PESO TOTAL]]*Tabela1[[#This Row],[SOLDA]]</f>
        <v>0</v>
      </c>
      <c r="AV2320" s="28">
        <f>Tabela1[[#This Row],[PESO TOTAL]]*Tabela1[[#This Row],[ACABAMENTO]]</f>
        <v>0</v>
      </c>
      <c r="AW2320" s="28">
        <f>Tabela1[[#This Row],[PESO TOTAL]]*Tabela1[[#This Row],[PRONTO ACABADO]]</f>
        <v>0</v>
      </c>
      <c r="AX2320" s="28">
        <f>Tabela1[[#This Row],[PESO TOTAL]]*Tabela1[[#This Row],[EXPEDIÇÃO ]]</f>
        <v>0</v>
      </c>
      <c r="AY2320" s="28" t="str">
        <f>Tabela1[[#This Row],[PEDIDO]]&amp;Tabela1[[#This Row],[PRODUTO]]</f>
        <v/>
      </c>
      <c r="AZ2320" s="44">
        <f>IF(AF2320="",0,IF(ISTEXT(AF2320),H2320*VALUE(SUBSTITUTE(AF2320,"%",""))/100,H2320*AF2320))-Tabela1[[#This Row],[PRONTO ACABADO2]]</f>
        <v>0</v>
      </c>
      <c r="BA2320" s="44">
        <f>IF(AG2320="",0,IF(ISTEXT(AG2320),H2320*VALUE(SUBSTITUTE(AG2320,"%",""))/100,H2320*AG2320))-Tabela1[[#This Row],[PESO EXPEDIDO2]]</f>
        <v>0</v>
      </c>
      <c r="BB2320" s="44">
        <f t="shared" si="314"/>
        <v>0</v>
      </c>
      <c r="BC2320" s="44">
        <f t="shared" si="315"/>
        <v>0</v>
      </c>
      <c r="BD2320" s="44"/>
    </row>
    <row r="2321" spans="1:56" ht="15.75" hidden="1" customHeight="1" x14ac:dyDescent="0.25">
      <c r="A2321" s="6"/>
      <c r="B2321" s="22"/>
      <c r="C2321" s="7"/>
      <c r="D2321" s="46"/>
      <c r="E2321" s="7"/>
      <c r="F2321" s="7"/>
      <c r="G2321" s="44"/>
      <c r="H2321" s="41">
        <f>Tabela1[[#This Row],[PESO UNI]]*Tabela1[[#This Row],[QTE]]</f>
        <v>0</v>
      </c>
      <c r="I2321" s="7"/>
      <c r="J2321" s="8"/>
      <c r="K2321" s="8"/>
      <c r="L2321" s="9"/>
      <c r="M2321" s="10"/>
      <c r="N2321" s="8"/>
      <c r="O2321" s="12"/>
      <c r="P2321" s="13"/>
      <c r="Q2321" s="14">
        <f>Tabela1[[#This Row],[QTDE/ Fabricação]]-Tabela1[[#This Row],[QTE]]</f>
        <v>0</v>
      </c>
      <c r="R2321" s="19">
        <f t="shared" si="310"/>
        <v>0</v>
      </c>
      <c r="S2321" s="19">
        <f t="shared" si="309"/>
        <v>0</v>
      </c>
      <c r="T2321" s="20">
        <f t="shared" si="311"/>
        <v>0</v>
      </c>
      <c r="U2321" s="17">
        <f>IFERROR(SUMIF('LISTA DE EMBARQUE'!B:B,MICRO!E:E,'LISTA DE EMBARQUE'!G:G),"")</f>
        <v>0</v>
      </c>
      <c r="V2321" s="12" t="str">
        <f>IFERROR(VLOOKUP(Tabela1[[#This Row],[COD.MDE]],'LISTA DE EMBARQUE'!B:L,11,0),"")</f>
        <v/>
      </c>
      <c r="W2321" s="13" t="str">
        <f>IFERROR(COUNTIF(#REF!,Tabela1[[#This Row],[Colunas5]]),"")</f>
        <v/>
      </c>
      <c r="X2321" s="14">
        <f>Tabela1[[#This Row],[QIANTIDADE EXPEDIDA]]*Tabela1[[#This Row],[PESO UNI]]</f>
        <v>0</v>
      </c>
      <c r="Y2321" s="14">
        <f t="shared" si="312"/>
        <v>0</v>
      </c>
      <c r="Z2321" s="21">
        <f>Tabela1[[#This Row],[PESO TOTAL]]-Tabela1[[#This Row],[Peso Expedido]]</f>
        <v>0</v>
      </c>
      <c r="AA2321" s="18"/>
      <c r="AB2321" s="40" t="s">
        <v>3204</v>
      </c>
      <c r="AC2321" s="40"/>
      <c r="AD2321" s="40"/>
      <c r="AE2321" s="40"/>
      <c r="AF2321" s="40"/>
      <c r="AG2321" s="40"/>
      <c r="AH2321" s="40"/>
      <c r="AI2321" s="40" t="str">
        <f t="shared" ref="AI2321:AI2384" si="316">IF(Z2321&lt;=0,"ok","")</f>
        <v>ok</v>
      </c>
      <c r="AJ2321"/>
      <c r="AK2321" t="str">
        <f>Tabela1[[#This Row],[Coluna1]]&amp;Tabela1[[#This Row],[PEDIDO]]</f>
        <v/>
      </c>
      <c r="AL2321"/>
      <c r="AM2321"/>
      <c r="AN2321"/>
      <c r="AO2321" t="str">
        <f t="shared" si="313"/>
        <v>/</v>
      </c>
      <c r="AP2321" t="str">
        <f>Tabela1[[#This Row],[TAG]]&amp;Tabela1[[#This Row],[PEDIDO]]&amp;Tabela1[[#This Row],[PRODUTO]]</f>
        <v/>
      </c>
      <c r="AQ2321" s="23" t="str">
        <f>Tabela1[[#This Row],[PRODUTO]]&amp;Tabela1[[#This Row],[TAG]]</f>
        <v/>
      </c>
      <c r="AR2321" s="183">
        <f>Tabela1[[#This Row],[PESO TOTAL]]*Tabela1[[#This Row],[MATÉRIA PRIMA]]</f>
        <v>0</v>
      </c>
      <c r="AS2321" s="28">
        <f>Tabela1[[#This Row],[PESO TOTAL]]*Tabela1[[#This Row],[PREPARAÇÃO ]]</f>
        <v>0</v>
      </c>
      <c r="AT2321" s="28">
        <f>Tabela1[[#This Row],[PESO TOTAL]]*Tabela1[[#This Row],[CALDEIRARIA]]</f>
        <v>0</v>
      </c>
      <c r="AU2321" s="28">
        <f>Tabela1[[#This Row],[PESO TOTAL]]*Tabela1[[#This Row],[SOLDA]]</f>
        <v>0</v>
      </c>
      <c r="AV2321" s="28">
        <f>Tabela1[[#This Row],[PESO TOTAL]]*Tabela1[[#This Row],[ACABAMENTO]]</f>
        <v>0</v>
      </c>
      <c r="AW2321" s="28">
        <f>Tabela1[[#This Row],[PESO TOTAL]]*Tabela1[[#This Row],[PRONTO ACABADO]]</f>
        <v>0</v>
      </c>
      <c r="AX2321" s="28">
        <f>Tabela1[[#This Row],[PESO TOTAL]]*Tabela1[[#This Row],[EXPEDIÇÃO ]]</f>
        <v>0</v>
      </c>
      <c r="AY2321" s="28" t="str">
        <f>Tabela1[[#This Row],[PEDIDO]]&amp;Tabela1[[#This Row],[PRODUTO]]</f>
        <v/>
      </c>
      <c r="AZ2321" s="44">
        <f>IF(AF2321="",0,IF(ISTEXT(AF2321),H2321*VALUE(SUBSTITUTE(AF2321,"%",""))/100,H2321*AF2321))-Tabela1[[#This Row],[PRONTO ACABADO2]]</f>
        <v>0</v>
      </c>
      <c r="BA2321" s="44">
        <f>IF(AG2321="",0,IF(ISTEXT(AG2321),H2321*VALUE(SUBSTITUTE(AG2321,"%",""))/100,H2321*AG2321))-Tabela1[[#This Row],[PESO EXPEDIDO2]]</f>
        <v>0</v>
      </c>
      <c r="BB2321" s="44">
        <f t="shared" si="314"/>
        <v>0</v>
      </c>
      <c r="BC2321" s="44">
        <f t="shared" si="315"/>
        <v>0</v>
      </c>
      <c r="BD2321" s="44"/>
    </row>
    <row r="2322" spans="1:56" ht="15.75" hidden="1" customHeight="1" x14ac:dyDescent="0.25">
      <c r="A2322" s="6"/>
      <c r="B2322" s="22"/>
      <c r="C2322" s="7"/>
      <c r="D2322" s="46"/>
      <c r="E2322" s="7"/>
      <c r="F2322" s="7"/>
      <c r="G2322" s="44"/>
      <c r="H2322" s="41">
        <f>Tabela1[[#This Row],[PESO UNI]]*Tabela1[[#This Row],[QTE]]</f>
        <v>0</v>
      </c>
      <c r="I2322" s="7"/>
      <c r="J2322" s="8"/>
      <c r="K2322" s="8"/>
      <c r="L2322" s="9"/>
      <c r="M2322" s="10"/>
      <c r="N2322" s="8"/>
      <c r="O2322" s="12"/>
      <c r="P2322" s="13"/>
      <c r="Q2322" s="14">
        <f>Tabela1[[#This Row],[QTDE/ Fabricação]]-Tabela1[[#This Row],[QTE]]</f>
        <v>0</v>
      </c>
      <c r="R2322" s="19">
        <f t="shared" si="310"/>
        <v>0</v>
      </c>
      <c r="S2322" s="19">
        <f t="shared" si="309"/>
        <v>0</v>
      </c>
      <c r="T2322" s="20">
        <f t="shared" si="311"/>
        <v>0</v>
      </c>
      <c r="U2322" s="17">
        <f>IFERROR(SUMIF('LISTA DE EMBARQUE'!B:B,MICRO!E:E,'LISTA DE EMBARQUE'!G:G),"")</f>
        <v>0</v>
      </c>
      <c r="V2322" s="12" t="str">
        <f>IFERROR(VLOOKUP(Tabela1[[#This Row],[COD.MDE]],'LISTA DE EMBARQUE'!B:L,11,0),"")</f>
        <v/>
      </c>
      <c r="W2322" s="13" t="str">
        <f>IFERROR(COUNTIF(#REF!,Tabela1[[#This Row],[Colunas5]]),"")</f>
        <v/>
      </c>
      <c r="X2322" s="14">
        <f>Tabela1[[#This Row],[QIANTIDADE EXPEDIDA]]*Tabela1[[#This Row],[PESO UNI]]</f>
        <v>0</v>
      </c>
      <c r="Y2322" s="14">
        <f t="shared" si="312"/>
        <v>0</v>
      </c>
      <c r="Z2322" s="21">
        <f>Tabela1[[#This Row],[PESO TOTAL]]-Tabela1[[#This Row],[Peso Expedido]]</f>
        <v>0</v>
      </c>
      <c r="AA2322" s="18"/>
      <c r="AB2322" s="40" t="s">
        <v>3204</v>
      </c>
      <c r="AC2322" s="40"/>
      <c r="AD2322" s="40"/>
      <c r="AE2322" s="40"/>
      <c r="AF2322" s="40"/>
      <c r="AG2322" s="40"/>
      <c r="AH2322" s="40"/>
      <c r="AI2322" s="40" t="str">
        <f t="shared" si="316"/>
        <v>ok</v>
      </c>
      <c r="AJ2322"/>
      <c r="AK2322" t="str">
        <f>Tabela1[[#This Row],[Coluna1]]&amp;Tabela1[[#This Row],[PEDIDO]]</f>
        <v/>
      </c>
      <c r="AL2322"/>
      <c r="AM2322"/>
      <c r="AN2322"/>
      <c r="AO2322" t="str">
        <f t="shared" si="313"/>
        <v>/</v>
      </c>
      <c r="AP2322" t="str">
        <f>Tabela1[[#This Row],[TAG]]&amp;Tabela1[[#This Row],[PEDIDO]]&amp;Tabela1[[#This Row],[PRODUTO]]</f>
        <v/>
      </c>
      <c r="AQ2322" s="23" t="str">
        <f>Tabela1[[#This Row],[PRODUTO]]&amp;Tabela1[[#This Row],[TAG]]</f>
        <v/>
      </c>
      <c r="AR2322" s="183">
        <f>Tabela1[[#This Row],[PESO TOTAL]]*Tabela1[[#This Row],[MATÉRIA PRIMA]]</f>
        <v>0</v>
      </c>
      <c r="AS2322" s="28">
        <f>Tabela1[[#This Row],[PESO TOTAL]]*Tabela1[[#This Row],[PREPARAÇÃO ]]</f>
        <v>0</v>
      </c>
      <c r="AT2322" s="28">
        <f>Tabela1[[#This Row],[PESO TOTAL]]*Tabela1[[#This Row],[CALDEIRARIA]]</f>
        <v>0</v>
      </c>
      <c r="AU2322" s="28">
        <f>Tabela1[[#This Row],[PESO TOTAL]]*Tabela1[[#This Row],[SOLDA]]</f>
        <v>0</v>
      </c>
      <c r="AV2322" s="28">
        <f>Tabela1[[#This Row],[PESO TOTAL]]*Tabela1[[#This Row],[ACABAMENTO]]</f>
        <v>0</v>
      </c>
      <c r="AW2322" s="28">
        <f>Tabela1[[#This Row],[PESO TOTAL]]*Tabela1[[#This Row],[PRONTO ACABADO]]</f>
        <v>0</v>
      </c>
      <c r="AX2322" s="28">
        <f>Tabela1[[#This Row],[PESO TOTAL]]*Tabela1[[#This Row],[EXPEDIÇÃO ]]</f>
        <v>0</v>
      </c>
      <c r="AY2322" s="28" t="str">
        <f>Tabela1[[#This Row],[PEDIDO]]&amp;Tabela1[[#This Row],[PRODUTO]]</f>
        <v/>
      </c>
      <c r="AZ2322" s="44">
        <f>IF(AF2322="",0,IF(ISTEXT(AF2322),H2322*VALUE(SUBSTITUTE(AF2322,"%",""))/100,H2322*AF2322))-Tabela1[[#This Row],[PRONTO ACABADO2]]</f>
        <v>0</v>
      </c>
      <c r="BA2322" s="44">
        <f>IF(AG2322="",0,IF(ISTEXT(AG2322),H2322*VALUE(SUBSTITUTE(AG2322,"%",""))/100,H2322*AG2322))-Tabela1[[#This Row],[PESO EXPEDIDO2]]</f>
        <v>0</v>
      </c>
      <c r="BB2322" s="44">
        <f t="shared" si="314"/>
        <v>0</v>
      </c>
      <c r="BC2322" s="44">
        <f t="shared" si="315"/>
        <v>0</v>
      </c>
      <c r="BD2322" s="44"/>
    </row>
    <row r="2323" spans="1:56" ht="15.75" hidden="1" customHeight="1" x14ac:dyDescent="0.25">
      <c r="A2323" s="6"/>
      <c r="B2323" s="22"/>
      <c r="C2323" s="7"/>
      <c r="D2323" s="46"/>
      <c r="E2323" s="7"/>
      <c r="F2323" s="7"/>
      <c r="G2323" s="44"/>
      <c r="H2323" s="41">
        <f>Tabela1[[#This Row],[PESO UNI]]*Tabela1[[#This Row],[QTE]]</f>
        <v>0</v>
      </c>
      <c r="I2323" s="7"/>
      <c r="J2323" s="8"/>
      <c r="K2323" s="8"/>
      <c r="L2323" s="9"/>
      <c r="M2323" s="10"/>
      <c r="N2323" s="8"/>
      <c r="O2323" s="12"/>
      <c r="P2323" s="13"/>
      <c r="Q2323" s="14">
        <f>Tabela1[[#This Row],[QTDE/ Fabricação]]-Tabela1[[#This Row],[QTE]]</f>
        <v>0</v>
      </c>
      <c r="R2323" s="19">
        <f t="shared" si="310"/>
        <v>0</v>
      </c>
      <c r="S2323" s="19">
        <f t="shared" si="309"/>
        <v>0</v>
      </c>
      <c r="T2323" s="20">
        <f t="shared" si="311"/>
        <v>0</v>
      </c>
      <c r="U2323" s="17">
        <f>IFERROR(SUMIF('LISTA DE EMBARQUE'!B:B,MICRO!E:E,'LISTA DE EMBARQUE'!G:G),"")</f>
        <v>0</v>
      </c>
      <c r="V2323" s="12" t="str">
        <f>IFERROR(VLOOKUP(Tabela1[[#This Row],[COD.MDE]],'LISTA DE EMBARQUE'!B:L,11,0),"")</f>
        <v/>
      </c>
      <c r="W2323" s="13" t="str">
        <f>IFERROR(COUNTIF(#REF!,Tabela1[[#This Row],[Colunas5]]),"")</f>
        <v/>
      </c>
      <c r="X2323" s="14">
        <f>Tabela1[[#This Row],[QIANTIDADE EXPEDIDA]]*Tabela1[[#This Row],[PESO UNI]]</f>
        <v>0</v>
      </c>
      <c r="Y2323" s="14">
        <f t="shared" si="312"/>
        <v>0</v>
      </c>
      <c r="Z2323" s="21">
        <f>Tabela1[[#This Row],[PESO TOTAL]]-Tabela1[[#This Row],[Peso Expedido]]</f>
        <v>0</v>
      </c>
      <c r="AA2323" s="18"/>
      <c r="AB2323" s="40" t="s">
        <v>3204</v>
      </c>
      <c r="AC2323" s="40"/>
      <c r="AD2323" s="40"/>
      <c r="AE2323" s="40"/>
      <c r="AF2323" s="40"/>
      <c r="AG2323" s="40"/>
      <c r="AH2323" s="40"/>
      <c r="AI2323" s="40" t="str">
        <f t="shared" si="316"/>
        <v>ok</v>
      </c>
      <c r="AJ2323"/>
      <c r="AK2323" t="str">
        <f>Tabela1[[#This Row],[Coluna1]]&amp;Tabela1[[#This Row],[PEDIDO]]</f>
        <v/>
      </c>
      <c r="AL2323"/>
      <c r="AM2323"/>
      <c r="AN2323"/>
      <c r="AO2323" t="str">
        <f t="shared" si="313"/>
        <v>/</v>
      </c>
      <c r="AP2323" t="str">
        <f>Tabela1[[#This Row],[TAG]]&amp;Tabela1[[#This Row],[PEDIDO]]&amp;Tabela1[[#This Row],[PRODUTO]]</f>
        <v/>
      </c>
      <c r="AQ2323" s="23" t="str">
        <f>Tabela1[[#This Row],[PRODUTO]]&amp;Tabela1[[#This Row],[TAG]]</f>
        <v/>
      </c>
      <c r="AR2323" s="183">
        <f>Tabela1[[#This Row],[PESO TOTAL]]*Tabela1[[#This Row],[MATÉRIA PRIMA]]</f>
        <v>0</v>
      </c>
      <c r="AS2323" s="28">
        <f>Tabela1[[#This Row],[PESO TOTAL]]*Tabela1[[#This Row],[PREPARAÇÃO ]]</f>
        <v>0</v>
      </c>
      <c r="AT2323" s="28">
        <f>Tabela1[[#This Row],[PESO TOTAL]]*Tabela1[[#This Row],[CALDEIRARIA]]</f>
        <v>0</v>
      </c>
      <c r="AU2323" s="28">
        <f>Tabela1[[#This Row],[PESO TOTAL]]*Tabela1[[#This Row],[SOLDA]]</f>
        <v>0</v>
      </c>
      <c r="AV2323" s="28">
        <f>Tabela1[[#This Row],[PESO TOTAL]]*Tabela1[[#This Row],[ACABAMENTO]]</f>
        <v>0</v>
      </c>
      <c r="AW2323" s="28">
        <f>Tabela1[[#This Row],[PESO TOTAL]]*Tabela1[[#This Row],[PRONTO ACABADO]]</f>
        <v>0</v>
      </c>
      <c r="AX2323" s="28">
        <f>Tabela1[[#This Row],[PESO TOTAL]]*Tabela1[[#This Row],[EXPEDIÇÃO ]]</f>
        <v>0</v>
      </c>
      <c r="AY2323" s="28" t="str">
        <f>Tabela1[[#This Row],[PEDIDO]]&amp;Tabela1[[#This Row],[PRODUTO]]</f>
        <v/>
      </c>
      <c r="AZ2323" s="44">
        <f>IF(AF2323="",0,IF(ISTEXT(AF2323),H2323*VALUE(SUBSTITUTE(AF2323,"%",""))/100,H2323*AF2323))-Tabela1[[#This Row],[PRONTO ACABADO2]]</f>
        <v>0</v>
      </c>
      <c r="BA2323" s="44">
        <f>IF(AG2323="",0,IF(ISTEXT(AG2323),H2323*VALUE(SUBSTITUTE(AG2323,"%",""))/100,H2323*AG2323))-Tabela1[[#This Row],[PESO EXPEDIDO2]]</f>
        <v>0</v>
      </c>
      <c r="BB2323" s="44">
        <f t="shared" si="314"/>
        <v>0</v>
      </c>
      <c r="BC2323" s="44">
        <f t="shared" si="315"/>
        <v>0</v>
      </c>
      <c r="BD2323" s="44"/>
    </row>
    <row r="2324" spans="1:56" ht="15.75" hidden="1" customHeight="1" x14ac:dyDescent="0.25">
      <c r="A2324" s="6"/>
      <c r="B2324" s="22"/>
      <c r="C2324" s="7"/>
      <c r="D2324" s="46"/>
      <c r="E2324" s="7"/>
      <c r="F2324" s="7"/>
      <c r="G2324" s="44"/>
      <c r="H2324" s="41">
        <f>Tabela1[[#This Row],[PESO UNI]]*Tabela1[[#This Row],[QTE]]</f>
        <v>0</v>
      </c>
      <c r="I2324" s="7"/>
      <c r="J2324" s="8"/>
      <c r="K2324" s="8"/>
      <c r="L2324" s="9"/>
      <c r="M2324" s="10"/>
      <c r="N2324" s="8"/>
      <c r="O2324" s="12"/>
      <c r="P2324" s="13"/>
      <c r="Q2324" s="14">
        <f>Tabela1[[#This Row],[QTDE/ Fabricação]]-Tabela1[[#This Row],[QTE]]</f>
        <v>0</v>
      </c>
      <c r="R2324" s="19">
        <f t="shared" si="310"/>
        <v>0</v>
      </c>
      <c r="S2324" s="19">
        <f t="shared" si="309"/>
        <v>0</v>
      </c>
      <c r="T2324" s="20">
        <f t="shared" si="311"/>
        <v>0</v>
      </c>
      <c r="U2324" s="17">
        <f>IFERROR(SUMIF('LISTA DE EMBARQUE'!B:B,MICRO!E:E,'LISTA DE EMBARQUE'!G:G),"")</f>
        <v>0</v>
      </c>
      <c r="V2324" s="12" t="str">
        <f>IFERROR(VLOOKUP(Tabela1[[#This Row],[COD.MDE]],'LISTA DE EMBARQUE'!B:L,11,0),"")</f>
        <v/>
      </c>
      <c r="W2324" s="13" t="str">
        <f>IFERROR(COUNTIF(#REF!,Tabela1[[#This Row],[Colunas5]]),"")</f>
        <v/>
      </c>
      <c r="X2324" s="14">
        <f>Tabela1[[#This Row],[QIANTIDADE EXPEDIDA]]*Tabela1[[#This Row],[PESO UNI]]</f>
        <v>0</v>
      </c>
      <c r="Y2324" s="14">
        <f t="shared" si="312"/>
        <v>0</v>
      </c>
      <c r="Z2324" s="21">
        <f>Tabela1[[#This Row],[PESO TOTAL]]-Tabela1[[#This Row],[Peso Expedido]]</f>
        <v>0</v>
      </c>
      <c r="AA2324" s="18"/>
      <c r="AB2324" s="40" t="s">
        <v>3204</v>
      </c>
      <c r="AC2324" s="40"/>
      <c r="AD2324" s="40"/>
      <c r="AE2324" s="40"/>
      <c r="AF2324" s="40"/>
      <c r="AG2324" s="40"/>
      <c r="AH2324" s="40"/>
      <c r="AI2324" s="40" t="str">
        <f t="shared" si="316"/>
        <v>ok</v>
      </c>
      <c r="AJ2324"/>
      <c r="AK2324" t="str">
        <f>Tabela1[[#This Row],[Coluna1]]&amp;Tabela1[[#This Row],[PEDIDO]]</f>
        <v/>
      </c>
      <c r="AL2324"/>
      <c r="AM2324"/>
      <c r="AN2324"/>
      <c r="AO2324" t="str">
        <f t="shared" si="313"/>
        <v>/</v>
      </c>
      <c r="AP2324" t="str">
        <f>Tabela1[[#This Row],[TAG]]&amp;Tabela1[[#This Row],[PEDIDO]]&amp;Tabela1[[#This Row],[PRODUTO]]</f>
        <v/>
      </c>
      <c r="AQ2324" s="23" t="str">
        <f>Tabela1[[#This Row],[PRODUTO]]&amp;Tabela1[[#This Row],[TAG]]</f>
        <v/>
      </c>
      <c r="AR2324" s="183">
        <f>Tabela1[[#This Row],[PESO TOTAL]]*Tabela1[[#This Row],[MATÉRIA PRIMA]]</f>
        <v>0</v>
      </c>
      <c r="AS2324" s="28">
        <f>Tabela1[[#This Row],[PESO TOTAL]]*Tabela1[[#This Row],[PREPARAÇÃO ]]</f>
        <v>0</v>
      </c>
      <c r="AT2324" s="28">
        <f>Tabela1[[#This Row],[PESO TOTAL]]*Tabela1[[#This Row],[CALDEIRARIA]]</f>
        <v>0</v>
      </c>
      <c r="AU2324" s="28">
        <f>Tabela1[[#This Row],[PESO TOTAL]]*Tabela1[[#This Row],[SOLDA]]</f>
        <v>0</v>
      </c>
      <c r="AV2324" s="28">
        <f>Tabela1[[#This Row],[PESO TOTAL]]*Tabela1[[#This Row],[ACABAMENTO]]</f>
        <v>0</v>
      </c>
      <c r="AW2324" s="28">
        <f>Tabela1[[#This Row],[PESO TOTAL]]*Tabela1[[#This Row],[PRONTO ACABADO]]</f>
        <v>0</v>
      </c>
      <c r="AX2324" s="28">
        <f>Tabela1[[#This Row],[PESO TOTAL]]*Tabela1[[#This Row],[EXPEDIÇÃO ]]</f>
        <v>0</v>
      </c>
      <c r="AY2324" s="28" t="str">
        <f>Tabela1[[#This Row],[PEDIDO]]&amp;Tabela1[[#This Row],[PRODUTO]]</f>
        <v/>
      </c>
      <c r="AZ2324" s="44">
        <f>IF(AF2324="",0,IF(ISTEXT(AF2324),H2324*VALUE(SUBSTITUTE(AF2324,"%",""))/100,H2324*AF2324))-Tabela1[[#This Row],[PRONTO ACABADO2]]</f>
        <v>0</v>
      </c>
      <c r="BA2324" s="44">
        <f>IF(AG2324="",0,IF(ISTEXT(AG2324),H2324*VALUE(SUBSTITUTE(AG2324,"%",""))/100,H2324*AG2324))-Tabela1[[#This Row],[PESO EXPEDIDO2]]</f>
        <v>0</v>
      </c>
      <c r="BB2324" s="44">
        <f t="shared" si="314"/>
        <v>0</v>
      </c>
      <c r="BC2324" s="44">
        <f t="shared" si="315"/>
        <v>0</v>
      </c>
      <c r="BD2324" s="44"/>
    </row>
    <row r="2325" spans="1:56" ht="15.75" hidden="1" customHeight="1" x14ac:dyDescent="0.25">
      <c r="A2325" s="6"/>
      <c r="B2325" s="22"/>
      <c r="C2325" s="7"/>
      <c r="D2325" s="46"/>
      <c r="E2325" s="7"/>
      <c r="F2325" s="7"/>
      <c r="G2325" s="44"/>
      <c r="H2325" s="41">
        <f>Tabela1[[#This Row],[PESO UNI]]*Tabela1[[#This Row],[QTE]]</f>
        <v>0</v>
      </c>
      <c r="I2325" s="7"/>
      <c r="J2325" s="8"/>
      <c r="K2325" s="8"/>
      <c r="L2325" s="9"/>
      <c r="M2325" s="10"/>
      <c r="N2325" s="8"/>
      <c r="O2325" s="12"/>
      <c r="P2325" s="13"/>
      <c r="Q2325" s="14">
        <f>Tabela1[[#This Row],[QTDE/ Fabricação]]-Tabela1[[#This Row],[QTE]]</f>
        <v>0</v>
      </c>
      <c r="R2325" s="19">
        <f t="shared" si="310"/>
        <v>0</v>
      </c>
      <c r="S2325" s="19">
        <f t="shared" si="309"/>
        <v>0</v>
      </c>
      <c r="T2325" s="20">
        <f t="shared" si="311"/>
        <v>0</v>
      </c>
      <c r="U2325" s="17">
        <f>IFERROR(SUMIF('LISTA DE EMBARQUE'!B:B,MICRO!E:E,'LISTA DE EMBARQUE'!G:G),"")</f>
        <v>0</v>
      </c>
      <c r="V2325" s="12" t="str">
        <f>IFERROR(VLOOKUP(Tabela1[[#This Row],[COD.MDE]],'LISTA DE EMBARQUE'!B:L,11,0),"")</f>
        <v/>
      </c>
      <c r="W2325" s="13" t="str">
        <f>IFERROR(COUNTIF(#REF!,Tabela1[[#This Row],[Colunas5]]),"")</f>
        <v/>
      </c>
      <c r="X2325" s="14">
        <f>Tabela1[[#This Row],[QIANTIDADE EXPEDIDA]]*Tabela1[[#This Row],[PESO UNI]]</f>
        <v>0</v>
      </c>
      <c r="Y2325" s="14">
        <f t="shared" si="312"/>
        <v>0</v>
      </c>
      <c r="Z2325" s="21">
        <f>Tabela1[[#This Row],[PESO TOTAL]]-Tabela1[[#This Row],[Peso Expedido]]</f>
        <v>0</v>
      </c>
      <c r="AA2325" s="18"/>
      <c r="AB2325" s="40" t="s">
        <v>3204</v>
      </c>
      <c r="AC2325" s="40"/>
      <c r="AD2325" s="40"/>
      <c r="AE2325" s="40"/>
      <c r="AF2325" s="40"/>
      <c r="AG2325" s="40"/>
      <c r="AH2325" s="40"/>
      <c r="AI2325" s="40" t="str">
        <f t="shared" si="316"/>
        <v>ok</v>
      </c>
      <c r="AJ2325"/>
      <c r="AK2325" t="str">
        <f>Tabela1[[#This Row],[Coluna1]]&amp;Tabela1[[#This Row],[PEDIDO]]</f>
        <v/>
      </c>
      <c r="AL2325"/>
      <c r="AM2325"/>
      <c r="AN2325"/>
      <c r="AO2325" t="str">
        <f t="shared" si="313"/>
        <v>/</v>
      </c>
      <c r="AP2325" t="str">
        <f>Tabela1[[#This Row],[TAG]]&amp;Tabela1[[#This Row],[PEDIDO]]&amp;Tabela1[[#This Row],[PRODUTO]]</f>
        <v/>
      </c>
      <c r="AQ2325" s="23" t="str">
        <f>Tabela1[[#This Row],[PRODUTO]]&amp;Tabela1[[#This Row],[TAG]]</f>
        <v/>
      </c>
      <c r="AR2325" s="183">
        <f>Tabela1[[#This Row],[PESO TOTAL]]*Tabela1[[#This Row],[MATÉRIA PRIMA]]</f>
        <v>0</v>
      </c>
      <c r="AS2325" s="28">
        <f>Tabela1[[#This Row],[PESO TOTAL]]*Tabela1[[#This Row],[PREPARAÇÃO ]]</f>
        <v>0</v>
      </c>
      <c r="AT2325" s="28">
        <f>Tabela1[[#This Row],[PESO TOTAL]]*Tabela1[[#This Row],[CALDEIRARIA]]</f>
        <v>0</v>
      </c>
      <c r="AU2325" s="28">
        <f>Tabela1[[#This Row],[PESO TOTAL]]*Tabela1[[#This Row],[SOLDA]]</f>
        <v>0</v>
      </c>
      <c r="AV2325" s="28">
        <f>Tabela1[[#This Row],[PESO TOTAL]]*Tabela1[[#This Row],[ACABAMENTO]]</f>
        <v>0</v>
      </c>
      <c r="AW2325" s="28">
        <f>Tabela1[[#This Row],[PESO TOTAL]]*Tabela1[[#This Row],[PRONTO ACABADO]]</f>
        <v>0</v>
      </c>
      <c r="AX2325" s="28">
        <f>Tabela1[[#This Row],[PESO TOTAL]]*Tabela1[[#This Row],[EXPEDIÇÃO ]]</f>
        <v>0</v>
      </c>
      <c r="AY2325" s="28" t="str">
        <f>Tabela1[[#This Row],[PEDIDO]]&amp;Tabela1[[#This Row],[PRODUTO]]</f>
        <v/>
      </c>
      <c r="AZ2325" s="44">
        <f>IF(AF2325="",0,IF(ISTEXT(AF2325),H2325*VALUE(SUBSTITUTE(AF2325,"%",""))/100,H2325*AF2325))-Tabela1[[#This Row],[PRONTO ACABADO2]]</f>
        <v>0</v>
      </c>
      <c r="BA2325" s="44">
        <f>IF(AG2325="",0,IF(ISTEXT(AG2325),H2325*VALUE(SUBSTITUTE(AG2325,"%",""))/100,H2325*AG2325))-Tabela1[[#This Row],[PESO EXPEDIDO2]]</f>
        <v>0</v>
      </c>
      <c r="BB2325" s="44">
        <f t="shared" si="314"/>
        <v>0</v>
      </c>
      <c r="BC2325" s="44">
        <f t="shared" si="315"/>
        <v>0</v>
      </c>
      <c r="BD2325" s="44"/>
    </row>
    <row r="2326" spans="1:56" ht="15.75" hidden="1" customHeight="1" x14ac:dyDescent="0.25">
      <c r="A2326" s="6"/>
      <c r="B2326" s="22"/>
      <c r="C2326" s="7"/>
      <c r="D2326" s="46"/>
      <c r="E2326" s="7"/>
      <c r="F2326" s="7"/>
      <c r="G2326" s="44"/>
      <c r="H2326" s="41">
        <f>Tabela1[[#This Row],[PESO UNI]]*Tabela1[[#This Row],[QTE]]</f>
        <v>0</v>
      </c>
      <c r="I2326" s="7"/>
      <c r="J2326" s="8"/>
      <c r="K2326" s="8"/>
      <c r="L2326" s="9"/>
      <c r="M2326" s="10"/>
      <c r="N2326" s="8"/>
      <c r="O2326" s="12"/>
      <c r="P2326" s="13"/>
      <c r="Q2326" s="14">
        <f>Tabela1[[#This Row],[QTDE/ Fabricação]]-Tabela1[[#This Row],[QTE]]</f>
        <v>0</v>
      </c>
      <c r="R2326" s="19">
        <f t="shared" si="310"/>
        <v>0</v>
      </c>
      <c r="S2326" s="19">
        <f t="shared" si="309"/>
        <v>0</v>
      </c>
      <c r="T2326" s="20">
        <f t="shared" si="311"/>
        <v>0</v>
      </c>
      <c r="U2326" s="17">
        <f>IFERROR(SUMIF('LISTA DE EMBARQUE'!B:B,MICRO!E:E,'LISTA DE EMBARQUE'!G:G),"")</f>
        <v>0</v>
      </c>
      <c r="V2326" s="12" t="str">
        <f>IFERROR(VLOOKUP(Tabela1[[#This Row],[COD.MDE]],'LISTA DE EMBARQUE'!B:L,11,0),"")</f>
        <v/>
      </c>
      <c r="W2326" s="13" t="str">
        <f>IFERROR(COUNTIF(#REF!,Tabela1[[#This Row],[Colunas5]]),"")</f>
        <v/>
      </c>
      <c r="X2326" s="14">
        <f>Tabela1[[#This Row],[QIANTIDADE EXPEDIDA]]*Tabela1[[#This Row],[PESO UNI]]</f>
        <v>0</v>
      </c>
      <c r="Y2326" s="14">
        <f t="shared" si="312"/>
        <v>0</v>
      </c>
      <c r="Z2326" s="21">
        <f>Tabela1[[#This Row],[PESO TOTAL]]-Tabela1[[#This Row],[Peso Expedido]]</f>
        <v>0</v>
      </c>
      <c r="AA2326" s="18"/>
      <c r="AB2326" s="40" t="s">
        <v>3204</v>
      </c>
      <c r="AC2326" s="40"/>
      <c r="AD2326" s="40"/>
      <c r="AE2326" s="40"/>
      <c r="AF2326" s="40"/>
      <c r="AG2326" s="40"/>
      <c r="AH2326" s="40"/>
      <c r="AI2326" s="40" t="str">
        <f t="shared" si="316"/>
        <v>ok</v>
      </c>
      <c r="AJ2326"/>
      <c r="AK2326" t="str">
        <f>Tabela1[[#This Row],[Coluna1]]&amp;Tabela1[[#This Row],[PEDIDO]]</f>
        <v/>
      </c>
      <c r="AL2326"/>
      <c r="AM2326"/>
      <c r="AN2326"/>
      <c r="AO2326" t="str">
        <f t="shared" si="313"/>
        <v>/</v>
      </c>
      <c r="AP2326" t="str">
        <f>Tabela1[[#This Row],[TAG]]&amp;Tabela1[[#This Row],[PEDIDO]]&amp;Tabela1[[#This Row],[PRODUTO]]</f>
        <v/>
      </c>
      <c r="AQ2326" s="23" t="str">
        <f>Tabela1[[#This Row],[PRODUTO]]&amp;Tabela1[[#This Row],[TAG]]</f>
        <v/>
      </c>
      <c r="AR2326" s="183">
        <f>Tabela1[[#This Row],[PESO TOTAL]]*Tabela1[[#This Row],[MATÉRIA PRIMA]]</f>
        <v>0</v>
      </c>
      <c r="AS2326" s="28">
        <f>Tabela1[[#This Row],[PESO TOTAL]]*Tabela1[[#This Row],[PREPARAÇÃO ]]</f>
        <v>0</v>
      </c>
      <c r="AT2326" s="28">
        <f>Tabela1[[#This Row],[PESO TOTAL]]*Tabela1[[#This Row],[CALDEIRARIA]]</f>
        <v>0</v>
      </c>
      <c r="AU2326" s="28">
        <f>Tabela1[[#This Row],[PESO TOTAL]]*Tabela1[[#This Row],[SOLDA]]</f>
        <v>0</v>
      </c>
      <c r="AV2326" s="28">
        <f>Tabela1[[#This Row],[PESO TOTAL]]*Tabela1[[#This Row],[ACABAMENTO]]</f>
        <v>0</v>
      </c>
      <c r="AW2326" s="28">
        <f>Tabela1[[#This Row],[PESO TOTAL]]*Tabela1[[#This Row],[PRONTO ACABADO]]</f>
        <v>0</v>
      </c>
      <c r="AX2326" s="28">
        <f>Tabela1[[#This Row],[PESO TOTAL]]*Tabela1[[#This Row],[EXPEDIÇÃO ]]</f>
        <v>0</v>
      </c>
      <c r="AY2326" s="28" t="str">
        <f>Tabela1[[#This Row],[PEDIDO]]&amp;Tabela1[[#This Row],[PRODUTO]]</f>
        <v/>
      </c>
      <c r="AZ2326" s="44">
        <f>IF(AF2326="",0,IF(ISTEXT(AF2326),H2326*VALUE(SUBSTITUTE(AF2326,"%",""))/100,H2326*AF2326))-Tabela1[[#This Row],[PRONTO ACABADO2]]</f>
        <v>0</v>
      </c>
      <c r="BA2326" s="44">
        <f>IF(AG2326="",0,IF(ISTEXT(AG2326),H2326*VALUE(SUBSTITUTE(AG2326,"%",""))/100,H2326*AG2326))-Tabela1[[#This Row],[PESO EXPEDIDO2]]</f>
        <v>0</v>
      </c>
      <c r="BB2326" s="44">
        <f t="shared" si="314"/>
        <v>0</v>
      </c>
      <c r="BC2326" s="44">
        <f t="shared" si="315"/>
        <v>0</v>
      </c>
      <c r="BD2326" s="44"/>
    </row>
    <row r="2327" spans="1:56" ht="15.75" hidden="1" customHeight="1" x14ac:dyDescent="0.25">
      <c r="A2327" s="6"/>
      <c r="B2327" s="22"/>
      <c r="C2327" s="7"/>
      <c r="D2327" s="46"/>
      <c r="E2327" s="7"/>
      <c r="F2327" s="7"/>
      <c r="G2327" s="44"/>
      <c r="H2327" s="41">
        <f>Tabela1[[#This Row],[PESO UNI]]*Tabela1[[#This Row],[QTE]]</f>
        <v>0</v>
      </c>
      <c r="I2327" s="7"/>
      <c r="J2327" s="8"/>
      <c r="K2327" s="8"/>
      <c r="L2327" s="9"/>
      <c r="M2327" s="10"/>
      <c r="N2327" s="8"/>
      <c r="O2327" s="12"/>
      <c r="P2327" s="13"/>
      <c r="Q2327" s="14">
        <f>Tabela1[[#This Row],[QTDE/ Fabricação]]-Tabela1[[#This Row],[QTE]]</f>
        <v>0</v>
      </c>
      <c r="R2327" s="19">
        <f t="shared" si="310"/>
        <v>0</v>
      </c>
      <c r="S2327" s="19">
        <f t="shared" si="309"/>
        <v>0</v>
      </c>
      <c r="T2327" s="20">
        <f t="shared" si="311"/>
        <v>0</v>
      </c>
      <c r="U2327" s="17">
        <f>IFERROR(SUMIF('LISTA DE EMBARQUE'!B:B,MICRO!E:E,'LISTA DE EMBARQUE'!G:G),"")</f>
        <v>0</v>
      </c>
      <c r="V2327" s="12" t="str">
        <f>IFERROR(VLOOKUP(Tabela1[[#This Row],[COD.MDE]],'LISTA DE EMBARQUE'!B:L,11,0),"")</f>
        <v/>
      </c>
      <c r="W2327" s="13" t="str">
        <f>IFERROR(COUNTIF(#REF!,Tabela1[[#This Row],[Colunas5]]),"")</f>
        <v/>
      </c>
      <c r="X2327" s="14">
        <f>Tabela1[[#This Row],[QIANTIDADE EXPEDIDA]]*Tabela1[[#This Row],[PESO UNI]]</f>
        <v>0</v>
      </c>
      <c r="Y2327" s="14">
        <f t="shared" si="312"/>
        <v>0</v>
      </c>
      <c r="Z2327" s="21">
        <f>Tabela1[[#This Row],[PESO TOTAL]]-Tabela1[[#This Row],[Peso Expedido]]</f>
        <v>0</v>
      </c>
      <c r="AA2327" s="18"/>
      <c r="AB2327" s="40" t="s">
        <v>3204</v>
      </c>
      <c r="AC2327" s="40"/>
      <c r="AD2327" s="40"/>
      <c r="AE2327" s="40"/>
      <c r="AF2327" s="40"/>
      <c r="AG2327" s="40"/>
      <c r="AH2327" s="40"/>
      <c r="AI2327" s="40" t="str">
        <f t="shared" si="316"/>
        <v>ok</v>
      </c>
      <c r="AJ2327"/>
      <c r="AK2327" t="str">
        <f>Tabela1[[#This Row],[Coluna1]]&amp;Tabela1[[#This Row],[PEDIDO]]</f>
        <v/>
      </c>
      <c r="AL2327"/>
      <c r="AM2327"/>
      <c r="AN2327"/>
      <c r="AO2327" t="str">
        <f t="shared" si="313"/>
        <v>/</v>
      </c>
      <c r="AP2327" t="str">
        <f>Tabela1[[#This Row],[TAG]]&amp;Tabela1[[#This Row],[PEDIDO]]&amp;Tabela1[[#This Row],[PRODUTO]]</f>
        <v/>
      </c>
      <c r="AQ2327" s="23" t="str">
        <f>Tabela1[[#This Row],[PRODUTO]]&amp;Tabela1[[#This Row],[TAG]]</f>
        <v/>
      </c>
      <c r="AR2327" s="183">
        <f>Tabela1[[#This Row],[PESO TOTAL]]*Tabela1[[#This Row],[MATÉRIA PRIMA]]</f>
        <v>0</v>
      </c>
      <c r="AS2327" s="28">
        <f>Tabela1[[#This Row],[PESO TOTAL]]*Tabela1[[#This Row],[PREPARAÇÃO ]]</f>
        <v>0</v>
      </c>
      <c r="AT2327" s="28">
        <f>Tabela1[[#This Row],[PESO TOTAL]]*Tabela1[[#This Row],[CALDEIRARIA]]</f>
        <v>0</v>
      </c>
      <c r="AU2327" s="28">
        <f>Tabela1[[#This Row],[PESO TOTAL]]*Tabela1[[#This Row],[SOLDA]]</f>
        <v>0</v>
      </c>
      <c r="AV2327" s="28">
        <f>Tabela1[[#This Row],[PESO TOTAL]]*Tabela1[[#This Row],[ACABAMENTO]]</f>
        <v>0</v>
      </c>
      <c r="AW2327" s="28">
        <f>Tabela1[[#This Row],[PESO TOTAL]]*Tabela1[[#This Row],[PRONTO ACABADO]]</f>
        <v>0</v>
      </c>
      <c r="AX2327" s="28">
        <f>Tabela1[[#This Row],[PESO TOTAL]]*Tabela1[[#This Row],[EXPEDIÇÃO ]]</f>
        <v>0</v>
      </c>
      <c r="AY2327" s="28" t="str">
        <f>Tabela1[[#This Row],[PEDIDO]]&amp;Tabela1[[#This Row],[PRODUTO]]</f>
        <v/>
      </c>
      <c r="AZ2327" s="44">
        <f>IF(AF2327="",0,IF(ISTEXT(AF2327),H2327*VALUE(SUBSTITUTE(AF2327,"%",""))/100,H2327*AF2327))-Tabela1[[#This Row],[PRONTO ACABADO2]]</f>
        <v>0</v>
      </c>
      <c r="BA2327" s="44">
        <f>IF(AG2327="",0,IF(ISTEXT(AG2327),H2327*VALUE(SUBSTITUTE(AG2327,"%",""))/100,H2327*AG2327))-Tabela1[[#This Row],[PESO EXPEDIDO2]]</f>
        <v>0</v>
      </c>
      <c r="BB2327" s="44">
        <f t="shared" si="314"/>
        <v>0</v>
      </c>
      <c r="BC2327" s="44">
        <f t="shared" si="315"/>
        <v>0</v>
      </c>
      <c r="BD2327" s="44"/>
    </row>
    <row r="2328" spans="1:56" ht="15.75" hidden="1" customHeight="1" x14ac:dyDescent="0.25">
      <c r="A2328" s="6"/>
      <c r="B2328" s="22"/>
      <c r="C2328" s="7"/>
      <c r="D2328" s="46"/>
      <c r="E2328" s="7"/>
      <c r="F2328" s="7"/>
      <c r="G2328" s="44"/>
      <c r="H2328" s="41">
        <f>Tabela1[[#This Row],[PESO UNI]]*Tabela1[[#This Row],[QTE]]</f>
        <v>0</v>
      </c>
      <c r="I2328" s="7"/>
      <c r="J2328" s="8"/>
      <c r="K2328" s="8"/>
      <c r="L2328" s="9"/>
      <c r="M2328" s="10"/>
      <c r="N2328" s="8"/>
      <c r="O2328" s="12"/>
      <c r="P2328" s="13"/>
      <c r="Q2328" s="14">
        <f>Tabela1[[#This Row],[QTDE/ Fabricação]]-Tabela1[[#This Row],[QTE]]</f>
        <v>0</v>
      </c>
      <c r="R2328" s="19">
        <f t="shared" si="310"/>
        <v>0</v>
      </c>
      <c r="S2328" s="19">
        <f t="shared" si="309"/>
        <v>0</v>
      </c>
      <c r="T2328" s="20">
        <f t="shared" si="311"/>
        <v>0</v>
      </c>
      <c r="U2328" s="17">
        <f>IFERROR(SUMIF('LISTA DE EMBARQUE'!B:B,MICRO!E:E,'LISTA DE EMBARQUE'!G:G),"")</f>
        <v>0</v>
      </c>
      <c r="V2328" s="12" t="str">
        <f>IFERROR(VLOOKUP(Tabela1[[#This Row],[COD.MDE]],'LISTA DE EMBARQUE'!B:L,11,0),"")</f>
        <v/>
      </c>
      <c r="W2328" s="13" t="str">
        <f>IFERROR(COUNTIF(#REF!,Tabela1[[#This Row],[Colunas5]]),"")</f>
        <v/>
      </c>
      <c r="X2328" s="14">
        <f>Tabela1[[#This Row],[QIANTIDADE EXPEDIDA]]*Tabela1[[#This Row],[PESO UNI]]</f>
        <v>0</v>
      </c>
      <c r="Y2328" s="14">
        <f t="shared" si="312"/>
        <v>0</v>
      </c>
      <c r="Z2328" s="21">
        <f>Tabela1[[#This Row],[PESO TOTAL]]-Tabela1[[#This Row],[Peso Expedido]]</f>
        <v>0</v>
      </c>
      <c r="AA2328" s="18"/>
      <c r="AB2328" s="40" t="s">
        <v>3204</v>
      </c>
      <c r="AC2328" s="40"/>
      <c r="AD2328" s="40"/>
      <c r="AE2328" s="40"/>
      <c r="AF2328" s="40"/>
      <c r="AG2328" s="40"/>
      <c r="AH2328" s="40"/>
      <c r="AI2328" s="40" t="str">
        <f t="shared" si="316"/>
        <v>ok</v>
      </c>
      <c r="AJ2328"/>
      <c r="AK2328" t="str">
        <f>Tabela1[[#This Row],[Coluna1]]&amp;Tabela1[[#This Row],[PEDIDO]]</f>
        <v/>
      </c>
      <c r="AL2328"/>
      <c r="AM2328"/>
      <c r="AN2328"/>
      <c r="AO2328" t="str">
        <f t="shared" si="313"/>
        <v>/</v>
      </c>
      <c r="AP2328" t="str">
        <f>Tabela1[[#This Row],[TAG]]&amp;Tabela1[[#This Row],[PEDIDO]]&amp;Tabela1[[#This Row],[PRODUTO]]</f>
        <v/>
      </c>
      <c r="AQ2328" s="23" t="str">
        <f>Tabela1[[#This Row],[PRODUTO]]&amp;Tabela1[[#This Row],[TAG]]</f>
        <v/>
      </c>
      <c r="AR2328" s="183">
        <f>Tabela1[[#This Row],[PESO TOTAL]]*Tabela1[[#This Row],[MATÉRIA PRIMA]]</f>
        <v>0</v>
      </c>
      <c r="AS2328" s="28">
        <f>Tabela1[[#This Row],[PESO TOTAL]]*Tabela1[[#This Row],[PREPARAÇÃO ]]</f>
        <v>0</v>
      </c>
      <c r="AT2328" s="28">
        <f>Tabela1[[#This Row],[PESO TOTAL]]*Tabela1[[#This Row],[CALDEIRARIA]]</f>
        <v>0</v>
      </c>
      <c r="AU2328" s="28">
        <f>Tabela1[[#This Row],[PESO TOTAL]]*Tabela1[[#This Row],[SOLDA]]</f>
        <v>0</v>
      </c>
      <c r="AV2328" s="28">
        <f>Tabela1[[#This Row],[PESO TOTAL]]*Tabela1[[#This Row],[ACABAMENTO]]</f>
        <v>0</v>
      </c>
      <c r="AW2328" s="28">
        <f>Tabela1[[#This Row],[PESO TOTAL]]*Tabela1[[#This Row],[PRONTO ACABADO]]</f>
        <v>0</v>
      </c>
      <c r="AX2328" s="28">
        <f>Tabela1[[#This Row],[PESO TOTAL]]*Tabela1[[#This Row],[EXPEDIÇÃO ]]</f>
        <v>0</v>
      </c>
      <c r="AY2328" s="28" t="str">
        <f>Tabela1[[#This Row],[PEDIDO]]&amp;Tabela1[[#This Row],[PRODUTO]]</f>
        <v/>
      </c>
      <c r="AZ2328" s="44">
        <f>IF(AF2328="",0,IF(ISTEXT(AF2328),H2328*VALUE(SUBSTITUTE(AF2328,"%",""))/100,H2328*AF2328))-Tabela1[[#This Row],[PRONTO ACABADO2]]</f>
        <v>0</v>
      </c>
      <c r="BA2328" s="44">
        <f>IF(AG2328="",0,IF(ISTEXT(AG2328),H2328*VALUE(SUBSTITUTE(AG2328,"%",""))/100,H2328*AG2328))-Tabela1[[#This Row],[PESO EXPEDIDO2]]</f>
        <v>0</v>
      </c>
      <c r="BB2328" s="44">
        <f t="shared" si="314"/>
        <v>0</v>
      </c>
      <c r="BC2328" s="44">
        <f t="shared" si="315"/>
        <v>0</v>
      </c>
      <c r="BD2328" s="44"/>
    </row>
    <row r="2329" spans="1:56" ht="15.75" hidden="1" customHeight="1" x14ac:dyDescent="0.25">
      <c r="A2329" s="6"/>
      <c r="B2329" s="22"/>
      <c r="C2329" s="7"/>
      <c r="D2329" s="46"/>
      <c r="E2329" s="7"/>
      <c r="F2329" s="7"/>
      <c r="G2329" s="44"/>
      <c r="H2329" s="41">
        <f>Tabela1[[#This Row],[PESO UNI]]*Tabela1[[#This Row],[QTE]]</f>
        <v>0</v>
      </c>
      <c r="I2329" s="7"/>
      <c r="J2329" s="8"/>
      <c r="K2329" s="8"/>
      <c r="L2329" s="9"/>
      <c r="M2329" s="10"/>
      <c r="N2329" s="8"/>
      <c r="O2329" s="12"/>
      <c r="P2329" s="13"/>
      <c r="Q2329" s="14">
        <f>Tabela1[[#This Row],[QTDE/ Fabricação]]-Tabela1[[#This Row],[QTE]]</f>
        <v>0</v>
      </c>
      <c r="R2329" s="19">
        <f t="shared" si="310"/>
        <v>0</v>
      </c>
      <c r="S2329" s="19">
        <f t="shared" si="309"/>
        <v>0</v>
      </c>
      <c r="T2329" s="20">
        <f t="shared" si="311"/>
        <v>0</v>
      </c>
      <c r="U2329" s="17">
        <f>IFERROR(SUMIF('LISTA DE EMBARQUE'!B:B,MICRO!E:E,'LISTA DE EMBARQUE'!G:G),"")</f>
        <v>0</v>
      </c>
      <c r="V2329" s="12" t="str">
        <f>IFERROR(VLOOKUP(Tabela1[[#This Row],[COD.MDE]],'LISTA DE EMBARQUE'!B:L,11,0),"")</f>
        <v/>
      </c>
      <c r="W2329" s="13" t="str">
        <f>IFERROR(COUNTIF(#REF!,Tabela1[[#This Row],[Colunas5]]),"")</f>
        <v/>
      </c>
      <c r="X2329" s="14">
        <f>Tabela1[[#This Row],[QIANTIDADE EXPEDIDA]]*Tabela1[[#This Row],[PESO UNI]]</f>
        <v>0</v>
      </c>
      <c r="Y2329" s="14">
        <f t="shared" si="312"/>
        <v>0</v>
      </c>
      <c r="Z2329" s="21">
        <f>Tabela1[[#This Row],[PESO TOTAL]]-Tabela1[[#This Row],[Peso Expedido]]</f>
        <v>0</v>
      </c>
      <c r="AA2329" s="18"/>
      <c r="AB2329" s="40" t="s">
        <v>3204</v>
      </c>
      <c r="AC2329" s="40"/>
      <c r="AD2329" s="40"/>
      <c r="AE2329" s="40"/>
      <c r="AF2329" s="40"/>
      <c r="AG2329" s="40"/>
      <c r="AH2329" s="40"/>
      <c r="AI2329" s="40" t="str">
        <f t="shared" si="316"/>
        <v>ok</v>
      </c>
      <c r="AJ2329"/>
      <c r="AK2329" t="str">
        <f>Tabela1[[#This Row],[Coluna1]]&amp;Tabela1[[#This Row],[PEDIDO]]</f>
        <v/>
      </c>
      <c r="AL2329"/>
      <c r="AM2329"/>
      <c r="AN2329"/>
      <c r="AO2329" t="str">
        <f t="shared" si="313"/>
        <v>/</v>
      </c>
      <c r="AP2329" t="str">
        <f>Tabela1[[#This Row],[TAG]]&amp;Tabela1[[#This Row],[PEDIDO]]&amp;Tabela1[[#This Row],[PRODUTO]]</f>
        <v/>
      </c>
      <c r="AQ2329" s="23" t="str">
        <f>Tabela1[[#This Row],[PRODUTO]]&amp;Tabela1[[#This Row],[TAG]]</f>
        <v/>
      </c>
      <c r="AR2329" s="183">
        <f>Tabela1[[#This Row],[PESO TOTAL]]*Tabela1[[#This Row],[MATÉRIA PRIMA]]</f>
        <v>0</v>
      </c>
      <c r="AS2329" s="28">
        <f>Tabela1[[#This Row],[PESO TOTAL]]*Tabela1[[#This Row],[PREPARAÇÃO ]]</f>
        <v>0</v>
      </c>
      <c r="AT2329" s="28">
        <f>Tabela1[[#This Row],[PESO TOTAL]]*Tabela1[[#This Row],[CALDEIRARIA]]</f>
        <v>0</v>
      </c>
      <c r="AU2329" s="28">
        <f>Tabela1[[#This Row],[PESO TOTAL]]*Tabela1[[#This Row],[SOLDA]]</f>
        <v>0</v>
      </c>
      <c r="AV2329" s="28">
        <f>Tabela1[[#This Row],[PESO TOTAL]]*Tabela1[[#This Row],[ACABAMENTO]]</f>
        <v>0</v>
      </c>
      <c r="AW2329" s="28">
        <f>Tabela1[[#This Row],[PESO TOTAL]]*Tabela1[[#This Row],[PRONTO ACABADO]]</f>
        <v>0</v>
      </c>
      <c r="AX2329" s="28">
        <f>Tabela1[[#This Row],[PESO TOTAL]]*Tabela1[[#This Row],[EXPEDIÇÃO ]]</f>
        <v>0</v>
      </c>
      <c r="AY2329" s="28" t="str">
        <f>Tabela1[[#This Row],[PEDIDO]]&amp;Tabela1[[#This Row],[PRODUTO]]</f>
        <v/>
      </c>
      <c r="AZ2329" s="44">
        <f>IF(AF2329="",0,IF(ISTEXT(AF2329),H2329*VALUE(SUBSTITUTE(AF2329,"%",""))/100,H2329*AF2329))-Tabela1[[#This Row],[PRONTO ACABADO2]]</f>
        <v>0</v>
      </c>
      <c r="BA2329" s="44">
        <f>IF(AG2329="",0,IF(ISTEXT(AG2329),H2329*VALUE(SUBSTITUTE(AG2329,"%",""))/100,H2329*AG2329))-Tabela1[[#This Row],[PESO EXPEDIDO2]]</f>
        <v>0</v>
      </c>
      <c r="BB2329" s="44">
        <f t="shared" si="314"/>
        <v>0</v>
      </c>
      <c r="BC2329" s="44">
        <f t="shared" si="315"/>
        <v>0</v>
      </c>
      <c r="BD2329" s="44"/>
    </row>
    <row r="2330" spans="1:56" ht="15.75" hidden="1" customHeight="1" x14ac:dyDescent="0.25">
      <c r="A2330" s="6"/>
      <c r="B2330" s="22"/>
      <c r="C2330" s="7"/>
      <c r="D2330" s="46"/>
      <c r="E2330" s="7"/>
      <c r="F2330" s="7"/>
      <c r="G2330" s="44"/>
      <c r="H2330" s="41">
        <f>Tabela1[[#This Row],[PESO UNI]]*Tabela1[[#This Row],[QTE]]</f>
        <v>0</v>
      </c>
      <c r="I2330" s="7"/>
      <c r="J2330" s="8"/>
      <c r="K2330" s="8"/>
      <c r="L2330" s="9"/>
      <c r="M2330" s="10"/>
      <c r="N2330" s="8"/>
      <c r="O2330" s="12"/>
      <c r="P2330" s="13"/>
      <c r="Q2330" s="14">
        <f>Tabela1[[#This Row],[QTDE/ Fabricação]]-Tabela1[[#This Row],[QTE]]</f>
        <v>0</v>
      </c>
      <c r="R2330" s="19">
        <f t="shared" si="310"/>
        <v>0</v>
      </c>
      <c r="S2330" s="19">
        <f t="shared" si="309"/>
        <v>0</v>
      </c>
      <c r="T2330" s="20">
        <f t="shared" si="311"/>
        <v>0</v>
      </c>
      <c r="U2330" s="17">
        <f>IFERROR(SUMIF('LISTA DE EMBARQUE'!B:B,MICRO!E:E,'LISTA DE EMBARQUE'!G:G),"")</f>
        <v>0</v>
      </c>
      <c r="V2330" s="12" t="str">
        <f>IFERROR(VLOOKUP(Tabela1[[#This Row],[COD.MDE]],'LISTA DE EMBARQUE'!B:L,11,0),"")</f>
        <v/>
      </c>
      <c r="W2330" s="13" t="str">
        <f>IFERROR(COUNTIF(#REF!,Tabela1[[#This Row],[Colunas5]]),"")</f>
        <v/>
      </c>
      <c r="X2330" s="14">
        <f>Tabela1[[#This Row],[QIANTIDADE EXPEDIDA]]*Tabela1[[#This Row],[PESO UNI]]</f>
        <v>0</v>
      </c>
      <c r="Y2330" s="14">
        <f t="shared" si="312"/>
        <v>0</v>
      </c>
      <c r="Z2330" s="21">
        <f>Tabela1[[#This Row],[PESO TOTAL]]-Tabela1[[#This Row],[Peso Expedido]]</f>
        <v>0</v>
      </c>
      <c r="AA2330" s="18"/>
      <c r="AB2330" s="40" t="s">
        <v>3204</v>
      </c>
      <c r="AC2330" s="40"/>
      <c r="AD2330" s="40"/>
      <c r="AE2330" s="40"/>
      <c r="AF2330" s="40"/>
      <c r="AG2330" s="40"/>
      <c r="AH2330" s="40"/>
      <c r="AI2330" s="40" t="str">
        <f t="shared" si="316"/>
        <v>ok</v>
      </c>
      <c r="AJ2330"/>
      <c r="AK2330" t="str">
        <f>Tabela1[[#This Row],[Coluna1]]&amp;Tabela1[[#This Row],[PEDIDO]]</f>
        <v/>
      </c>
      <c r="AL2330"/>
      <c r="AM2330"/>
      <c r="AN2330"/>
      <c r="AO2330" t="str">
        <f t="shared" si="313"/>
        <v>/</v>
      </c>
      <c r="AP2330" t="str">
        <f>Tabela1[[#This Row],[TAG]]&amp;Tabela1[[#This Row],[PEDIDO]]&amp;Tabela1[[#This Row],[PRODUTO]]</f>
        <v/>
      </c>
      <c r="AQ2330" s="23" t="str">
        <f>Tabela1[[#This Row],[PRODUTO]]&amp;Tabela1[[#This Row],[TAG]]</f>
        <v/>
      </c>
      <c r="AR2330" s="183">
        <f>Tabela1[[#This Row],[PESO TOTAL]]*Tabela1[[#This Row],[MATÉRIA PRIMA]]</f>
        <v>0</v>
      </c>
      <c r="AS2330" s="28">
        <f>Tabela1[[#This Row],[PESO TOTAL]]*Tabela1[[#This Row],[PREPARAÇÃO ]]</f>
        <v>0</v>
      </c>
      <c r="AT2330" s="28">
        <f>Tabela1[[#This Row],[PESO TOTAL]]*Tabela1[[#This Row],[CALDEIRARIA]]</f>
        <v>0</v>
      </c>
      <c r="AU2330" s="28">
        <f>Tabela1[[#This Row],[PESO TOTAL]]*Tabela1[[#This Row],[SOLDA]]</f>
        <v>0</v>
      </c>
      <c r="AV2330" s="28">
        <f>Tabela1[[#This Row],[PESO TOTAL]]*Tabela1[[#This Row],[ACABAMENTO]]</f>
        <v>0</v>
      </c>
      <c r="AW2330" s="28">
        <f>Tabela1[[#This Row],[PESO TOTAL]]*Tabela1[[#This Row],[PRONTO ACABADO]]</f>
        <v>0</v>
      </c>
      <c r="AX2330" s="28">
        <f>Tabela1[[#This Row],[PESO TOTAL]]*Tabela1[[#This Row],[EXPEDIÇÃO ]]</f>
        <v>0</v>
      </c>
      <c r="AY2330" s="28" t="str">
        <f>Tabela1[[#This Row],[PEDIDO]]&amp;Tabela1[[#This Row],[PRODUTO]]</f>
        <v/>
      </c>
      <c r="AZ2330" s="44">
        <f>IF(AF2330="",0,IF(ISTEXT(AF2330),H2330*VALUE(SUBSTITUTE(AF2330,"%",""))/100,H2330*AF2330))-Tabela1[[#This Row],[PRONTO ACABADO2]]</f>
        <v>0</v>
      </c>
      <c r="BA2330" s="44">
        <f>IF(AG2330="",0,IF(ISTEXT(AG2330),H2330*VALUE(SUBSTITUTE(AG2330,"%",""))/100,H2330*AG2330))-Tabela1[[#This Row],[PESO EXPEDIDO2]]</f>
        <v>0</v>
      </c>
      <c r="BB2330" s="44">
        <f t="shared" si="314"/>
        <v>0</v>
      </c>
      <c r="BC2330" s="44">
        <f t="shared" si="315"/>
        <v>0</v>
      </c>
      <c r="BD2330" s="44"/>
    </row>
    <row r="2331" spans="1:56" ht="15.75" hidden="1" customHeight="1" x14ac:dyDescent="0.25">
      <c r="A2331" s="6"/>
      <c r="B2331" s="22"/>
      <c r="C2331" s="7"/>
      <c r="D2331" s="46"/>
      <c r="E2331" s="7"/>
      <c r="F2331" s="7"/>
      <c r="G2331" s="44"/>
      <c r="H2331" s="41">
        <f>Tabela1[[#This Row],[PESO UNI]]*Tabela1[[#This Row],[QTE]]</f>
        <v>0</v>
      </c>
      <c r="I2331" s="7"/>
      <c r="J2331" s="8"/>
      <c r="K2331" s="8"/>
      <c r="L2331" s="9"/>
      <c r="M2331" s="10"/>
      <c r="N2331" s="8"/>
      <c r="O2331" s="12"/>
      <c r="P2331" s="13"/>
      <c r="Q2331" s="14">
        <f>Tabela1[[#This Row],[QTDE/ Fabricação]]-Tabela1[[#This Row],[QTE]]</f>
        <v>0</v>
      </c>
      <c r="R2331" s="19">
        <f t="shared" si="310"/>
        <v>0</v>
      </c>
      <c r="S2331" s="19">
        <f t="shared" si="309"/>
        <v>0</v>
      </c>
      <c r="T2331" s="20">
        <f t="shared" si="311"/>
        <v>0</v>
      </c>
      <c r="U2331" s="17">
        <f>IFERROR(SUMIF('LISTA DE EMBARQUE'!B:B,MICRO!E:E,'LISTA DE EMBARQUE'!G:G),"")</f>
        <v>0</v>
      </c>
      <c r="V2331" s="12" t="str">
        <f>IFERROR(VLOOKUP(Tabela1[[#This Row],[COD.MDE]],'LISTA DE EMBARQUE'!B:L,11,0),"")</f>
        <v/>
      </c>
      <c r="W2331" s="13" t="str">
        <f>IFERROR(COUNTIF(#REF!,Tabela1[[#This Row],[Colunas5]]),"")</f>
        <v/>
      </c>
      <c r="X2331" s="14">
        <f>Tabela1[[#This Row],[QIANTIDADE EXPEDIDA]]*Tabela1[[#This Row],[PESO UNI]]</f>
        <v>0</v>
      </c>
      <c r="Y2331" s="14">
        <f t="shared" si="312"/>
        <v>0</v>
      </c>
      <c r="Z2331" s="21">
        <f>Tabela1[[#This Row],[PESO TOTAL]]-Tabela1[[#This Row],[Peso Expedido]]</f>
        <v>0</v>
      </c>
      <c r="AA2331" s="18"/>
      <c r="AB2331" s="40" t="s">
        <v>3204</v>
      </c>
      <c r="AC2331" s="40"/>
      <c r="AD2331" s="40"/>
      <c r="AE2331" s="40"/>
      <c r="AF2331" s="40"/>
      <c r="AG2331" s="40"/>
      <c r="AH2331" s="40"/>
      <c r="AI2331" s="40" t="str">
        <f t="shared" si="316"/>
        <v>ok</v>
      </c>
      <c r="AJ2331"/>
      <c r="AK2331" t="str">
        <f>Tabela1[[#This Row],[Coluna1]]&amp;Tabela1[[#This Row],[PEDIDO]]</f>
        <v/>
      </c>
      <c r="AL2331"/>
      <c r="AM2331"/>
      <c r="AN2331"/>
      <c r="AO2331" t="str">
        <f t="shared" si="313"/>
        <v>/</v>
      </c>
      <c r="AP2331" t="str">
        <f>Tabela1[[#This Row],[TAG]]&amp;Tabela1[[#This Row],[PEDIDO]]&amp;Tabela1[[#This Row],[PRODUTO]]</f>
        <v/>
      </c>
      <c r="AQ2331" s="23" t="str">
        <f>Tabela1[[#This Row],[PRODUTO]]&amp;Tabela1[[#This Row],[TAG]]</f>
        <v/>
      </c>
      <c r="AR2331" s="183">
        <f>Tabela1[[#This Row],[PESO TOTAL]]*Tabela1[[#This Row],[MATÉRIA PRIMA]]</f>
        <v>0</v>
      </c>
      <c r="AS2331" s="28">
        <f>Tabela1[[#This Row],[PESO TOTAL]]*Tabela1[[#This Row],[PREPARAÇÃO ]]</f>
        <v>0</v>
      </c>
      <c r="AT2331" s="28">
        <f>Tabela1[[#This Row],[PESO TOTAL]]*Tabela1[[#This Row],[CALDEIRARIA]]</f>
        <v>0</v>
      </c>
      <c r="AU2331" s="28">
        <f>Tabela1[[#This Row],[PESO TOTAL]]*Tabela1[[#This Row],[SOLDA]]</f>
        <v>0</v>
      </c>
      <c r="AV2331" s="28">
        <f>Tabela1[[#This Row],[PESO TOTAL]]*Tabela1[[#This Row],[ACABAMENTO]]</f>
        <v>0</v>
      </c>
      <c r="AW2331" s="28">
        <f>Tabela1[[#This Row],[PESO TOTAL]]*Tabela1[[#This Row],[PRONTO ACABADO]]</f>
        <v>0</v>
      </c>
      <c r="AX2331" s="28">
        <f>Tabela1[[#This Row],[PESO TOTAL]]*Tabela1[[#This Row],[EXPEDIÇÃO ]]</f>
        <v>0</v>
      </c>
      <c r="AY2331" s="28" t="str">
        <f>Tabela1[[#This Row],[PEDIDO]]&amp;Tabela1[[#This Row],[PRODUTO]]</f>
        <v/>
      </c>
      <c r="AZ2331" s="44">
        <f>IF(AF2331="",0,IF(ISTEXT(AF2331),H2331*VALUE(SUBSTITUTE(AF2331,"%",""))/100,H2331*AF2331))-Tabela1[[#This Row],[PRONTO ACABADO2]]</f>
        <v>0</v>
      </c>
      <c r="BA2331" s="44">
        <f>IF(AG2331="",0,IF(ISTEXT(AG2331),H2331*VALUE(SUBSTITUTE(AG2331,"%",""))/100,H2331*AG2331))-Tabela1[[#This Row],[PESO EXPEDIDO2]]</f>
        <v>0</v>
      </c>
      <c r="BB2331" s="44">
        <f t="shared" si="314"/>
        <v>0</v>
      </c>
      <c r="BC2331" s="44">
        <f t="shared" si="315"/>
        <v>0</v>
      </c>
      <c r="BD2331" s="44"/>
    </row>
    <row r="2332" spans="1:56" ht="15.75" hidden="1" customHeight="1" x14ac:dyDescent="0.25">
      <c r="A2332" s="6"/>
      <c r="B2332" s="22"/>
      <c r="C2332" s="7"/>
      <c r="D2332" s="46"/>
      <c r="E2332" s="7"/>
      <c r="F2332" s="7"/>
      <c r="G2332" s="44"/>
      <c r="H2332" s="41">
        <f>Tabela1[[#This Row],[PESO UNI]]*Tabela1[[#This Row],[QTE]]</f>
        <v>0</v>
      </c>
      <c r="I2332" s="7"/>
      <c r="J2332" s="8"/>
      <c r="K2332" s="8"/>
      <c r="L2332" s="9"/>
      <c r="M2332" s="10"/>
      <c r="N2332" s="8"/>
      <c r="O2332" s="12"/>
      <c r="P2332" s="13"/>
      <c r="Q2332" s="14">
        <f>Tabela1[[#This Row],[QTDE/ Fabricação]]-Tabela1[[#This Row],[QTE]]</f>
        <v>0</v>
      </c>
      <c r="R2332" s="19">
        <f t="shared" si="310"/>
        <v>0</v>
      </c>
      <c r="S2332" s="19">
        <f t="shared" si="309"/>
        <v>0</v>
      </c>
      <c r="T2332" s="20">
        <f t="shared" si="311"/>
        <v>0</v>
      </c>
      <c r="U2332" s="17">
        <f>IFERROR(SUMIF('LISTA DE EMBARQUE'!B:B,MICRO!E:E,'LISTA DE EMBARQUE'!G:G),"")</f>
        <v>0</v>
      </c>
      <c r="V2332" s="12" t="str">
        <f>IFERROR(VLOOKUP(Tabela1[[#This Row],[COD.MDE]],'LISTA DE EMBARQUE'!B:L,11,0),"")</f>
        <v/>
      </c>
      <c r="W2332" s="13" t="str">
        <f>IFERROR(COUNTIF(#REF!,Tabela1[[#This Row],[Colunas5]]),"")</f>
        <v/>
      </c>
      <c r="X2332" s="14">
        <f>Tabela1[[#This Row],[QIANTIDADE EXPEDIDA]]*Tabela1[[#This Row],[PESO UNI]]</f>
        <v>0</v>
      </c>
      <c r="Y2332" s="14">
        <f t="shared" si="312"/>
        <v>0</v>
      </c>
      <c r="Z2332" s="21">
        <f>Tabela1[[#This Row],[PESO TOTAL]]-Tabela1[[#This Row],[Peso Expedido]]</f>
        <v>0</v>
      </c>
      <c r="AA2332" s="18"/>
      <c r="AB2332" s="40" t="s">
        <v>3204</v>
      </c>
      <c r="AC2332" s="40"/>
      <c r="AD2332" s="40"/>
      <c r="AE2332" s="40"/>
      <c r="AF2332" s="40"/>
      <c r="AG2332" s="40"/>
      <c r="AH2332" s="40"/>
      <c r="AI2332" s="40" t="str">
        <f t="shared" si="316"/>
        <v>ok</v>
      </c>
      <c r="AJ2332"/>
      <c r="AK2332" t="str">
        <f>Tabela1[[#This Row],[Coluna1]]&amp;Tabela1[[#This Row],[PEDIDO]]</f>
        <v/>
      </c>
      <c r="AL2332"/>
      <c r="AM2332"/>
      <c r="AN2332"/>
      <c r="AO2332" t="str">
        <f t="shared" si="313"/>
        <v>/</v>
      </c>
      <c r="AP2332" t="str">
        <f>Tabela1[[#This Row],[TAG]]&amp;Tabela1[[#This Row],[PEDIDO]]&amp;Tabela1[[#This Row],[PRODUTO]]</f>
        <v/>
      </c>
      <c r="AQ2332" s="23" t="str">
        <f>Tabela1[[#This Row],[PRODUTO]]&amp;Tabela1[[#This Row],[TAG]]</f>
        <v/>
      </c>
      <c r="AR2332" s="183">
        <f>Tabela1[[#This Row],[PESO TOTAL]]*Tabela1[[#This Row],[MATÉRIA PRIMA]]</f>
        <v>0</v>
      </c>
      <c r="AS2332" s="28">
        <f>Tabela1[[#This Row],[PESO TOTAL]]*Tabela1[[#This Row],[PREPARAÇÃO ]]</f>
        <v>0</v>
      </c>
      <c r="AT2332" s="28">
        <f>Tabela1[[#This Row],[PESO TOTAL]]*Tabela1[[#This Row],[CALDEIRARIA]]</f>
        <v>0</v>
      </c>
      <c r="AU2332" s="28">
        <f>Tabela1[[#This Row],[PESO TOTAL]]*Tabela1[[#This Row],[SOLDA]]</f>
        <v>0</v>
      </c>
      <c r="AV2332" s="28">
        <f>Tabela1[[#This Row],[PESO TOTAL]]*Tabela1[[#This Row],[ACABAMENTO]]</f>
        <v>0</v>
      </c>
      <c r="AW2332" s="28">
        <f>Tabela1[[#This Row],[PESO TOTAL]]*Tabela1[[#This Row],[PRONTO ACABADO]]</f>
        <v>0</v>
      </c>
      <c r="AX2332" s="28">
        <f>Tabela1[[#This Row],[PESO TOTAL]]*Tabela1[[#This Row],[EXPEDIÇÃO ]]</f>
        <v>0</v>
      </c>
      <c r="AY2332" s="28" t="str">
        <f>Tabela1[[#This Row],[PEDIDO]]&amp;Tabela1[[#This Row],[PRODUTO]]</f>
        <v/>
      </c>
      <c r="AZ2332" s="44">
        <f>IF(AF2332="",0,IF(ISTEXT(AF2332),H2332*VALUE(SUBSTITUTE(AF2332,"%",""))/100,H2332*AF2332))-Tabela1[[#This Row],[PRONTO ACABADO2]]</f>
        <v>0</v>
      </c>
      <c r="BA2332" s="44">
        <f>IF(AG2332="",0,IF(ISTEXT(AG2332),H2332*VALUE(SUBSTITUTE(AG2332,"%",""))/100,H2332*AG2332))-Tabela1[[#This Row],[PESO EXPEDIDO2]]</f>
        <v>0</v>
      </c>
      <c r="BB2332" s="44">
        <f t="shared" si="314"/>
        <v>0</v>
      </c>
      <c r="BC2332" s="44">
        <f t="shared" si="315"/>
        <v>0</v>
      </c>
      <c r="BD2332" s="44"/>
    </row>
    <row r="2333" spans="1:56" ht="15.75" hidden="1" customHeight="1" x14ac:dyDescent="0.25">
      <c r="A2333" s="6"/>
      <c r="B2333" s="22"/>
      <c r="C2333" s="7"/>
      <c r="D2333" s="46"/>
      <c r="E2333" s="7"/>
      <c r="F2333" s="7"/>
      <c r="G2333" s="44"/>
      <c r="H2333" s="41">
        <f>Tabela1[[#This Row],[PESO UNI]]*Tabela1[[#This Row],[QTE]]</f>
        <v>0</v>
      </c>
      <c r="I2333" s="7"/>
      <c r="J2333" s="8"/>
      <c r="K2333" s="8"/>
      <c r="L2333" s="9"/>
      <c r="M2333" s="10"/>
      <c r="N2333" s="8"/>
      <c r="O2333" s="12"/>
      <c r="P2333" s="13"/>
      <c r="Q2333" s="14">
        <f>Tabela1[[#This Row],[QTDE/ Fabricação]]-Tabela1[[#This Row],[QTE]]</f>
        <v>0</v>
      </c>
      <c r="R2333" s="19">
        <f t="shared" si="310"/>
        <v>0</v>
      </c>
      <c r="S2333" s="19">
        <f t="shared" si="309"/>
        <v>0</v>
      </c>
      <c r="T2333" s="20">
        <f t="shared" si="311"/>
        <v>0</v>
      </c>
      <c r="U2333" s="17">
        <f>IFERROR(SUMIF('LISTA DE EMBARQUE'!B:B,MICRO!E:E,'LISTA DE EMBARQUE'!G:G),"")</f>
        <v>0</v>
      </c>
      <c r="V2333" s="12" t="str">
        <f>IFERROR(VLOOKUP(Tabela1[[#This Row],[COD.MDE]],'LISTA DE EMBARQUE'!B:L,11,0),"")</f>
        <v/>
      </c>
      <c r="W2333" s="13" t="str">
        <f>IFERROR(COUNTIF(#REF!,Tabela1[[#This Row],[Colunas5]]),"")</f>
        <v/>
      </c>
      <c r="X2333" s="14">
        <f>Tabela1[[#This Row],[QIANTIDADE EXPEDIDA]]*Tabela1[[#This Row],[PESO UNI]]</f>
        <v>0</v>
      </c>
      <c r="Y2333" s="14">
        <f t="shared" si="312"/>
        <v>0</v>
      </c>
      <c r="Z2333" s="21">
        <f>Tabela1[[#This Row],[PESO TOTAL]]-Tabela1[[#This Row],[Peso Expedido]]</f>
        <v>0</v>
      </c>
      <c r="AA2333" s="18"/>
      <c r="AB2333" s="40" t="s">
        <v>3204</v>
      </c>
      <c r="AC2333" s="40"/>
      <c r="AD2333" s="40"/>
      <c r="AE2333" s="40"/>
      <c r="AF2333" s="40"/>
      <c r="AG2333" s="40"/>
      <c r="AH2333" s="40"/>
      <c r="AI2333" s="40" t="str">
        <f t="shared" si="316"/>
        <v>ok</v>
      </c>
      <c r="AJ2333"/>
      <c r="AK2333" t="str">
        <f>Tabela1[[#This Row],[Coluna1]]&amp;Tabela1[[#This Row],[PEDIDO]]</f>
        <v/>
      </c>
      <c r="AL2333"/>
      <c r="AM2333"/>
      <c r="AN2333"/>
      <c r="AO2333" t="str">
        <f t="shared" si="313"/>
        <v>/</v>
      </c>
      <c r="AP2333" t="str">
        <f>Tabela1[[#This Row],[TAG]]&amp;Tabela1[[#This Row],[PEDIDO]]&amp;Tabela1[[#This Row],[PRODUTO]]</f>
        <v/>
      </c>
      <c r="AQ2333" s="23" t="str">
        <f>Tabela1[[#This Row],[PRODUTO]]&amp;Tabela1[[#This Row],[TAG]]</f>
        <v/>
      </c>
      <c r="AR2333" s="183">
        <f>Tabela1[[#This Row],[PESO TOTAL]]*Tabela1[[#This Row],[MATÉRIA PRIMA]]</f>
        <v>0</v>
      </c>
      <c r="AS2333" s="28">
        <f>Tabela1[[#This Row],[PESO TOTAL]]*Tabela1[[#This Row],[PREPARAÇÃO ]]</f>
        <v>0</v>
      </c>
      <c r="AT2333" s="28">
        <f>Tabela1[[#This Row],[PESO TOTAL]]*Tabela1[[#This Row],[CALDEIRARIA]]</f>
        <v>0</v>
      </c>
      <c r="AU2333" s="28">
        <f>Tabela1[[#This Row],[PESO TOTAL]]*Tabela1[[#This Row],[SOLDA]]</f>
        <v>0</v>
      </c>
      <c r="AV2333" s="28">
        <f>Tabela1[[#This Row],[PESO TOTAL]]*Tabela1[[#This Row],[ACABAMENTO]]</f>
        <v>0</v>
      </c>
      <c r="AW2333" s="28">
        <f>Tabela1[[#This Row],[PESO TOTAL]]*Tabela1[[#This Row],[PRONTO ACABADO]]</f>
        <v>0</v>
      </c>
      <c r="AX2333" s="28">
        <f>Tabela1[[#This Row],[PESO TOTAL]]*Tabela1[[#This Row],[EXPEDIÇÃO ]]</f>
        <v>0</v>
      </c>
      <c r="AY2333" s="28" t="str">
        <f>Tabela1[[#This Row],[PEDIDO]]&amp;Tabela1[[#This Row],[PRODUTO]]</f>
        <v/>
      </c>
      <c r="AZ2333" s="44">
        <f>IF(AF2333="",0,IF(ISTEXT(AF2333),H2333*VALUE(SUBSTITUTE(AF2333,"%",""))/100,H2333*AF2333))-Tabela1[[#This Row],[PRONTO ACABADO2]]</f>
        <v>0</v>
      </c>
      <c r="BA2333" s="44">
        <f>IF(AG2333="",0,IF(ISTEXT(AG2333),H2333*VALUE(SUBSTITUTE(AG2333,"%",""))/100,H2333*AG2333))-Tabela1[[#This Row],[PESO EXPEDIDO2]]</f>
        <v>0</v>
      </c>
      <c r="BB2333" s="44">
        <f t="shared" si="314"/>
        <v>0</v>
      </c>
      <c r="BC2333" s="44">
        <f t="shared" si="315"/>
        <v>0</v>
      </c>
      <c r="BD2333" s="44"/>
    </row>
    <row r="2334" spans="1:56" ht="15.75" hidden="1" customHeight="1" x14ac:dyDescent="0.25">
      <c r="A2334" s="6"/>
      <c r="B2334" s="22"/>
      <c r="C2334" s="7"/>
      <c r="D2334" s="46"/>
      <c r="E2334" s="7"/>
      <c r="F2334" s="7"/>
      <c r="G2334" s="44"/>
      <c r="H2334" s="41">
        <f>Tabela1[[#This Row],[PESO UNI]]*Tabela1[[#This Row],[QTE]]</f>
        <v>0</v>
      </c>
      <c r="I2334" s="7"/>
      <c r="J2334" s="8"/>
      <c r="K2334" s="8"/>
      <c r="L2334" s="9"/>
      <c r="M2334" s="10"/>
      <c r="N2334" s="8"/>
      <c r="O2334" s="12"/>
      <c r="P2334" s="13"/>
      <c r="Q2334" s="14">
        <f>Tabela1[[#This Row],[QTDE/ Fabricação]]-Tabela1[[#This Row],[QTE]]</f>
        <v>0</v>
      </c>
      <c r="R2334" s="19">
        <f t="shared" si="310"/>
        <v>0</v>
      </c>
      <c r="S2334" s="19">
        <f t="shared" si="309"/>
        <v>0</v>
      </c>
      <c r="T2334" s="20">
        <f t="shared" si="311"/>
        <v>0</v>
      </c>
      <c r="U2334" s="17">
        <f>IFERROR(SUMIF('LISTA DE EMBARQUE'!B:B,MICRO!E:E,'LISTA DE EMBARQUE'!G:G),"")</f>
        <v>0</v>
      </c>
      <c r="V2334" s="12" t="str">
        <f>IFERROR(VLOOKUP(Tabela1[[#This Row],[COD.MDE]],'LISTA DE EMBARQUE'!B:L,11,0),"")</f>
        <v/>
      </c>
      <c r="W2334" s="13" t="str">
        <f>IFERROR(COUNTIF(#REF!,Tabela1[[#This Row],[Colunas5]]),"")</f>
        <v/>
      </c>
      <c r="X2334" s="14">
        <f>Tabela1[[#This Row],[QIANTIDADE EXPEDIDA]]*Tabela1[[#This Row],[PESO UNI]]</f>
        <v>0</v>
      </c>
      <c r="Y2334" s="14">
        <f t="shared" si="312"/>
        <v>0</v>
      </c>
      <c r="Z2334" s="21">
        <f>Tabela1[[#This Row],[PESO TOTAL]]-Tabela1[[#This Row],[Peso Expedido]]</f>
        <v>0</v>
      </c>
      <c r="AA2334" s="18"/>
      <c r="AB2334" s="40" t="s">
        <v>3204</v>
      </c>
      <c r="AC2334" s="40"/>
      <c r="AD2334" s="40"/>
      <c r="AE2334" s="40"/>
      <c r="AF2334" s="40"/>
      <c r="AG2334" s="40"/>
      <c r="AH2334" s="40"/>
      <c r="AI2334" s="40" t="str">
        <f t="shared" si="316"/>
        <v>ok</v>
      </c>
      <c r="AJ2334"/>
      <c r="AK2334" t="str">
        <f>Tabela1[[#This Row],[Coluna1]]&amp;Tabela1[[#This Row],[PEDIDO]]</f>
        <v/>
      </c>
      <c r="AL2334"/>
      <c r="AM2334"/>
      <c r="AN2334"/>
      <c r="AO2334" t="str">
        <f t="shared" si="313"/>
        <v>/</v>
      </c>
      <c r="AP2334" t="str">
        <f>Tabela1[[#This Row],[TAG]]&amp;Tabela1[[#This Row],[PEDIDO]]&amp;Tabela1[[#This Row],[PRODUTO]]</f>
        <v/>
      </c>
      <c r="AQ2334" s="23" t="str">
        <f>Tabela1[[#This Row],[PRODUTO]]&amp;Tabela1[[#This Row],[TAG]]</f>
        <v/>
      </c>
      <c r="AR2334" s="183">
        <f>Tabela1[[#This Row],[PESO TOTAL]]*Tabela1[[#This Row],[MATÉRIA PRIMA]]</f>
        <v>0</v>
      </c>
      <c r="AS2334" s="28">
        <f>Tabela1[[#This Row],[PESO TOTAL]]*Tabela1[[#This Row],[PREPARAÇÃO ]]</f>
        <v>0</v>
      </c>
      <c r="AT2334" s="28">
        <f>Tabela1[[#This Row],[PESO TOTAL]]*Tabela1[[#This Row],[CALDEIRARIA]]</f>
        <v>0</v>
      </c>
      <c r="AU2334" s="28">
        <f>Tabela1[[#This Row],[PESO TOTAL]]*Tabela1[[#This Row],[SOLDA]]</f>
        <v>0</v>
      </c>
      <c r="AV2334" s="28">
        <f>Tabela1[[#This Row],[PESO TOTAL]]*Tabela1[[#This Row],[ACABAMENTO]]</f>
        <v>0</v>
      </c>
      <c r="AW2334" s="28">
        <f>Tabela1[[#This Row],[PESO TOTAL]]*Tabela1[[#This Row],[PRONTO ACABADO]]</f>
        <v>0</v>
      </c>
      <c r="AX2334" s="28">
        <f>Tabela1[[#This Row],[PESO TOTAL]]*Tabela1[[#This Row],[EXPEDIÇÃO ]]</f>
        <v>0</v>
      </c>
      <c r="AY2334" s="28" t="str">
        <f>Tabela1[[#This Row],[PEDIDO]]&amp;Tabela1[[#This Row],[PRODUTO]]</f>
        <v/>
      </c>
      <c r="AZ2334" s="44">
        <f>IF(AF2334="",0,IF(ISTEXT(AF2334),H2334*VALUE(SUBSTITUTE(AF2334,"%",""))/100,H2334*AF2334))-Tabela1[[#This Row],[PRONTO ACABADO2]]</f>
        <v>0</v>
      </c>
      <c r="BA2334" s="44">
        <f>IF(AG2334="",0,IF(ISTEXT(AG2334),H2334*VALUE(SUBSTITUTE(AG2334,"%",""))/100,H2334*AG2334))-Tabela1[[#This Row],[PESO EXPEDIDO2]]</f>
        <v>0</v>
      </c>
      <c r="BB2334" s="44">
        <f t="shared" si="314"/>
        <v>0</v>
      </c>
      <c r="BC2334" s="44">
        <f t="shared" si="315"/>
        <v>0</v>
      </c>
      <c r="BD2334" s="44"/>
    </row>
    <row r="2335" spans="1:56" ht="15.75" hidden="1" customHeight="1" x14ac:dyDescent="0.25">
      <c r="A2335" s="6"/>
      <c r="B2335" s="22"/>
      <c r="C2335" s="7"/>
      <c r="D2335" s="46"/>
      <c r="E2335" s="7"/>
      <c r="F2335" s="7"/>
      <c r="G2335" s="44"/>
      <c r="H2335" s="41">
        <f>Tabela1[[#This Row],[PESO UNI]]*Tabela1[[#This Row],[QTE]]</f>
        <v>0</v>
      </c>
      <c r="I2335" s="7"/>
      <c r="J2335" s="8"/>
      <c r="K2335" s="8"/>
      <c r="L2335" s="9"/>
      <c r="M2335" s="10"/>
      <c r="N2335" s="8"/>
      <c r="O2335" s="12"/>
      <c r="P2335" s="13"/>
      <c r="Q2335" s="14">
        <f>Tabela1[[#This Row],[QTDE/ Fabricação]]-Tabela1[[#This Row],[QTE]]</f>
        <v>0</v>
      </c>
      <c r="R2335" s="19">
        <f t="shared" si="310"/>
        <v>0</v>
      </c>
      <c r="S2335" s="19">
        <f t="shared" si="309"/>
        <v>0</v>
      </c>
      <c r="T2335" s="20">
        <f t="shared" si="311"/>
        <v>0</v>
      </c>
      <c r="U2335" s="17">
        <f>IFERROR(SUMIF('LISTA DE EMBARQUE'!B:B,MICRO!E:E,'LISTA DE EMBARQUE'!G:G),"")</f>
        <v>0</v>
      </c>
      <c r="V2335" s="12" t="str">
        <f>IFERROR(VLOOKUP(Tabela1[[#This Row],[COD.MDE]],'LISTA DE EMBARQUE'!B:L,11,0),"")</f>
        <v/>
      </c>
      <c r="W2335" s="13" t="str">
        <f>IFERROR(COUNTIF(#REF!,Tabela1[[#This Row],[Colunas5]]),"")</f>
        <v/>
      </c>
      <c r="X2335" s="14">
        <f>Tabela1[[#This Row],[QIANTIDADE EXPEDIDA]]*Tabela1[[#This Row],[PESO UNI]]</f>
        <v>0</v>
      </c>
      <c r="Y2335" s="14">
        <f t="shared" si="312"/>
        <v>0</v>
      </c>
      <c r="Z2335" s="21">
        <f>Tabela1[[#This Row],[PESO TOTAL]]-Tabela1[[#This Row],[Peso Expedido]]</f>
        <v>0</v>
      </c>
      <c r="AA2335" s="18"/>
      <c r="AB2335" s="40" t="s">
        <v>3204</v>
      </c>
      <c r="AC2335" s="40"/>
      <c r="AD2335" s="40"/>
      <c r="AE2335" s="40"/>
      <c r="AF2335" s="40"/>
      <c r="AG2335" s="40"/>
      <c r="AH2335" s="40"/>
      <c r="AI2335" s="40" t="str">
        <f t="shared" si="316"/>
        <v>ok</v>
      </c>
      <c r="AJ2335"/>
      <c r="AK2335" t="str">
        <f>Tabela1[[#This Row],[Coluna1]]&amp;Tabela1[[#This Row],[PEDIDO]]</f>
        <v/>
      </c>
      <c r="AL2335"/>
      <c r="AM2335"/>
      <c r="AN2335"/>
      <c r="AO2335" t="str">
        <f t="shared" si="313"/>
        <v>/</v>
      </c>
      <c r="AP2335" t="str">
        <f>Tabela1[[#This Row],[TAG]]&amp;Tabela1[[#This Row],[PEDIDO]]&amp;Tabela1[[#This Row],[PRODUTO]]</f>
        <v/>
      </c>
      <c r="AQ2335" s="23" t="str">
        <f>Tabela1[[#This Row],[PRODUTO]]&amp;Tabela1[[#This Row],[TAG]]</f>
        <v/>
      </c>
      <c r="AR2335" s="183">
        <f>Tabela1[[#This Row],[PESO TOTAL]]*Tabela1[[#This Row],[MATÉRIA PRIMA]]</f>
        <v>0</v>
      </c>
      <c r="AS2335" s="28">
        <f>Tabela1[[#This Row],[PESO TOTAL]]*Tabela1[[#This Row],[PREPARAÇÃO ]]</f>
        <v>0</v>
      </c>
      <c r="AT2335" s="28">
        <f>Tabela1[[#This Row],[PESO TOTAL]]*Tabela1[[#This Row],[CALDEIRARIA]]</f>
        <v>0</v>
      </c>
      <c r="AU2335" s="28">
        <f>Tabela1[[#This Row],[PESO TOTAL]]*Tabela1[[#This Row],[SOLDA]]</f>
        <v>0</v>
      </c>
      <c r="AV2335" s="28">
        <f>Tabela1[[#This Row],[PESO TOTAL]]*Tabela1[[#This Row],[ACABAMENTO]]</f>
        <v>0</v>
      </c>
      <c r="AW2335" s="28">
        <f>Tabela1[[#This Row],[PESO TOTAL]]*Tabela1[[#This Row],[PRONTO ACABADO]]</f>
        <v>0</v>
      </c>
      <c r="AX2335" s="28">
        <f>Tabela1[[#This Row],[PESO TOTAL]]*Tabela1[[#This Row],[EXPEDIÇÃO ]]</f>
        <v>0</v>
      </c>
      <c r="AY2335" s="28" t="str">
        <f>Tabela1[[#This Row],[PEDIDO]]&amp;Tabela1[[#This Row],[PRODUTO]]</f>
        <v/>
      </c>
      <c r="AZ2335" s="44">
        <f>IF(AF2335="",0,IF(ISTEXT(AF2335),H2335*VALUE(SUBSTITUTE(AF2335,"%",""))/100,H2335*AF2335))-Tabela1[[#This Row],[PRONTO ACABADO2]]</f>
        <v>0</v>
      </c>
      <c r="BA2335" s="44">
        <f>IF(AG2335="",0,IF(ISTEXT(AG2335),H2335*VALUE(SUBSTITUTE(AG2335,"%",""))/100,H2335*AG2335))-Tabela1[[#This Row],[PESO EXPEDIDO2]]</f>
        <v>0</v>
      </c>
      <c r="BB2335" s="44">
        <f t="shared" si="314"/>
        <v>0</v>
      </c>
      <c r="BC2335" s="44">
        <f t="shared" si="315"/>
        <v>0</v>
      </c>
      <c r="BD2335" s="44"/>
    </row>
    <row r="2336" spans="1:56" ht="15.75" hidden="1" customHeight="1" x14ac:dyDescent="0.25">
      <c r="A2336" s="6"/>
      <c r="B2336" s="22"/>
      <c r="C2336" s="7"/>
      <c r="D2336" s="46"/>
      <c r="E2336" s="7"/>
      <c r="F2336" s="7"/>
      <c r="G2336" s="44"/>
      <c r="H2336" s="41">
        <f>Tabela1[[#This Row],[PESO UNI]]*Tabela1[[#This Row],[QTE]]</f>
        <v>0</v>
      </c>
      <c r="I2336" s="7"/>
      <c r="J2336" s="8"/>
      <c r="K2336" s="8"/>
      <c r="L2336" s="9"/>
      <c r="M2336" s="10"/>
      <c r="N2336" s="8"/>
      <c r="O2336" s="12"/>
      <c r="P2336" s="13"/>
      <c r="Q2336" s="14">
        <f>Tabela1[[#This Row],[QTDE/ Fabricação]]-Tabela1[[#This Row],[QTE]]</f>
        <v>0</v>
      </c>
      <c r="R2336" s="19">
        <f t="shared" si="310"/>
        <v>0</v>
      </c>
      <c r="S2336" s="19">
        <f t="shared" si="309"/>
        <v>0</v>
      </c>
      <c r="T2336" s="20">
        <f t="shared" si="311"/>
        <v>0</v>
      </c>
      <c r="U2336" s="17">
        <f>IFERROR(SUMIF('LISTA DE EMBARQUE'!B:B,MICRO!E:E,'LISTA DE EMBARQUE'!G:G),"")</f>
        <v>0</v>
      </c>
      <c r="V2336" s="12" t="str">
        <f>IFERROR(VLOOKUP(Tabela1[[#This Row],[COD.MDE]],'LISTA DE EMBARQUE'!B:L,11,0),"")</f>
        <v/>
      </c>
      <c r="W2336" s="13" t="str">
        <f>IFERROR(COUNTIF(#REF!,Tabela1[[#This Row],[Colunas5]]),"")</f>
        <v/>
      </c>
      <c r="X2336" s="14">
        <f>Tabela1[[#This Row],[QIANTIDADE EXPEDIDA]]*Tabela1[[#This Row],[PESO UNI]]</f>
        <v>0</v>
      </c>
      <c r="Y2336" s="14">
        <f t="shared" si="312"/>
        <v>0</v>
      </c>
      <c r="Z2336" s="21">
        <f>Tabela1[[#This Row],[PESO TOTAL]]-Tabela1[[#This Row],[Peso Expedido]]</f>
        <v>0</v>
      </c>
      <c r="AA2336" s="18"/>
      <c r="AB2336" s="40" t="s">
        <v>3204</v>
      </c>
      <c r="AC2336" s="40"/>
      <c r="AD2336" s="40"/>
      <c r="AE2336" s="40"/>
      <c r="AF2336" s="40"/>
      <c r="AG2336" s="40"/>
      <c r="AH2336" s="40"/>
      <c r="AI2336" s="40" t="str">
        <f t="shared" si="316"/>
        <v>ok</v>
      </c>
      <c r="AJ2336"/>
      <c r="AK2336" t="str">
        <f>Tabela1[[#This Row],[Coluna1]]&amp;Tabela1[[#This Row],[PEDIDO]]</f>
        <v/>
      </c>
      <c r="AL2336"/>
      <c r="AM2336"/>
      <c r="AN2336"/>
      <c r="AO2336" t="str">
        <f t="shared" si="313"/>
        <v>/</v>
      </c>
      <c r="AP2336" t="str">
        <f>Tabela1[[#This Row],[TAG]]&amp;Tabela1[[#This Row],[PEDIDO]]&amp;Tabela1[[#This Row],[PRODUTO]]</f>
        <v/>
      </c>
      <c r="AQ2336" s="23" t="str">
        <f>Tabela1[[#This Row],[PRODUTO]]&amp;Tabela1[[#This Row],[TAG]]</f>
        <v/>
      </c>
      <c r="AR2336" s="183">
        <f>Tabela1[[#This Row],[PESO TOTAL]]*Tabela1[[#This Row],[MATÉRIA PRIMA]]</f>
        <v>0</v>
      </c>
      <c r="AS2336" s="28">
        <f>Tabela1[[#This Row],[PESO TOTAL]]*Tabela1[[#This Row],[PREPARAÇÃO ]]</f>
        <v>0</v>
      </c>
      <c r="AT2336" s="28">
        <f>Tabela1[[#This Row],[PESO TOTAL]]*Tabela1[[#This Row],[CALDEIRARIA]]</f>
        <v>0</v>
      </c>
      <c r="AU2336" s="28">
        <f>Tabela1[[#This Row],[PESO TOTAL]]*Tabela1[[#This Row],[SOLDA]]</f>
        <v>0</v>
      </c>
      <c r="AV2336" s="28">
        <f>Tabela1[[#This Row],[PESO TOTAL]]*Tabela1[[#This Row],[ACABAMENTO]]</f>
        <v>0</v>
      </c>
      <c r="AW2336" s="28">
        <f>Tabela1[[#This Row],[PESO TOTAL]]*Tabela1[[#This Row],[PRONTO ACABADO]]</f>
        <v>0</v>
      </c>
      <c r="AX2336" s="28">
        <f>Tabela1[[#This Row],[PESO TOTAL]]*Tabela1[[#This Row],[EXPEDIÇÃO ]]</f>
        <v>0</v>
      </c>
      <c r="AY2336" s="28" t="str">
        <f>Tabela1[[#This Row],[PEDIDO]]&amp;Tabela1[[#This Row],[PRODUTO]]</f>
        <v/>
      </c>
      <c r="AZ2336" s="44">
        <f>IF(AF2336="",0,IF(ISTEXT(AF2336),H2336*VALUE(SUBSTITUTE(AF2336,"%",""))/100,H2336*AF2336))-Tabela1[[#This Row],[PRONTO ACABADO2]]</f>
        <v>0</v>
      </c>
      <c r="BA2336" s="44">
        <f>IF(AG2336="",0,IF(ISTEXT(AG2336),H2336*VALUE(SUBSTITUTE(AG2336,"%",""))/100,H2336*AG2336))-Tabela1[[#This Row],[PESO EXPEDIDO2]]</f>
        <v>0</v>
      </c>
      <c r="BB2336" s="44">
        <f t="shared" si="314"/>
        <v>0</v>
      </c>
      <c r="BC2336" s="44">
        <f t="shared" si="315"/>
        <v>0</v>
      </c>
      <c r="BD2336" s="44"/>
    </row>
    <row r="2337" spans="1:56" ht="15.75" hidden="1" customHeight="1" x14ac:dyDescent="0.25">
      <c r="A2337" s="6"/>
      <c r="B2337" s="22"/>
      <c r="C2337" s="7"/>
      <c r="D2337" s="46"/>
      <c r="E2337" s="7"/>
      <c r="F2337" s="7"/>
      <c r="G2337" s="44"/>
      <c r="H2337" s="41">
        <f>Tabela1[[#This Row],[PESO UNI]]*Tabela1[[#This Row],[QTE]]</f>
        <v>0</v>
      </c>
      <c r="I2337" s="7"/>
      <c r="J2337" s="8"/>
      <c r="K2337" s="8"/>
      <c r="L2337" s="9"/>
      <c r="M2337" s="10"/>
      <c r="N2337" s="8"/>
      <c r="O2337" s="12"/>
      <c r="P2337" s="13"/>
      <c r="Q2337" s="14">
        <f>Tabela1[[#This Row],[QTDE/ Fabricação]]-Tabela1[[#This Row],[QTE]]</f>
        <v>0</v>
      </c>
      <c r="R2337" s="19">
        <f t="shared" si="310"/>
        <v>0</v>
      </c>
      <c r="S2337" s="19">
        <f t="shared" si="309"/>
        <v>0</v>
      </c>
      <c r="T2337" s="20">
        <f t="shared" si="311"/>
        <v>0</v>
      </c>
      <c r="U2337" s="17">
        <f>IFERROR(SUMIF('LISTA DE EMBARQUE'!B:B,MICRO!E:E,'LISTA DE EMBARQUE'!G:G),"")</f>
        <v>0</v>
      </c>
      <c r="V2337" s="12" t="str">
        <f>IFERROR(VLOOKUP(Tabela1[[#This Row],[COD.MDE]],'LISTA DE EMBARQUE'!B:L,11,0),"")</f>
        <v/>
      </c>
      <c r="W2337" s="13" t="str">
        <f>IFERROR(COUNTIF(#REF!,Tabela1[[#This Row],[Colunas5]]),"")</f>
        <v/>
      </c>
      <c r="X2337" s="14">
        <f>Tabela1[[#This Row],[QIANTIDADE EXPEDIDA]]*Tabela1[[#This Row],[PESO UNI]]</f>
        <v>0</v>
      </c>
      <c r="Y2337" s="14">
        <f t="shared" si="312"/>
        <v>0</v>
      </c>
      <c r="Z2337" s="21">
        <f>Tabela1[[#This Row],[PESO TOTAL]]-Tabela1[[#This Row],[Peso Expedido]]</f>
        <v>0</v>
      </c>
      <c r="AA2337" s="18"/>
      <c r="AB2337" s="40" t="s">
        <v>3204</v>
      </c>
      <c r="AC2337" s="40"/>
      <c r="AD2337" s="40"/>
      <c r="AE2337" s="40"/>
      <c r="AF2337" s="40"/>
      <c r="AG2337" s="40"/>
      <c r="AH2337" s="40"/>
      <c r="AI2337" s="40" t="str">
        <f t="shared" si="316"/>
        <v>ok</v>
      </c>
      <c r="AJ2337"/>
      <c r="AK2337" t="str">
        <f>Tabela1[[#This Row],[Coluna1]]&amp;Tabela1[[#This Row],[PEDIDO]]</f>
        <v/>
      </c>
      <c r="AL2337"/>
      <c r="AM2337"/>
      <c r="AN2337"/>
      <c r="AO2337" t="str">
        <f t="shared" si="313"/>
        <v>/</v>
      </c>
      <c r="AP2337" t="str">
        <f>Tabela1[[#This Row],[TAG]]&amp;Tabela1[[#This Row],[PEDIDO]]&amp;Tabela1[[#This Row],[PRODUTO]]</f>
        <v/>
      </c>
      <c r="AQ2337" s="23" t="str">
        <f>Tabela1[[#This Row],[PRODUTO]]&amp;Tabela1[[#This Row],[TAG]]</f>
        <v/>
      </c>
      <c r="AR2337" s="183">
        <f>Tabela1[[#This Row],[PESO TOTAL]]*Tabela1[[#This Row],[MATÉRIA PRIMA]]</f>
        <v>0</v>
      </c>
      <c r="AS2337" s="28">
        <f>Tabela1[[#This Row],[PESO TOTAL]]*Tabela1[[#This Row],[PREPARAÇÃO ]]</f>
        <v>0</v>
      </c>
      <c r="AT2337" s="28">
        <f>Tabela1[[#This Row],[PESO TOTAL]]*Tabela1[[#This Row],[CALDEIRARIA]]</f>
        <v>0</v>
      </c>
      <c r="AU2337" s="28">
        <f>Tabela1[[#This Row],[PESO TOTAL]]*Tabela1[[#This Row],[SOLDA]]</f>
        <v>0</v>
      </c>
      <c r="AV2337" s="28">
        <f>Tabela1[[#This Row],[PESO TOTAL]]*Tabela1[[#This Row],[ACABAMENTO]]</f>
        <v>0</v>
      </c>
      <c r="AW2337" s="28">
        <f>Tabela1[[#This Row],[PESO TOTAL]]*Tabela1[[#This Row],[PRONTO ACABADO]]</f>
        <v>0</v>
      </c>
      <c r="AX2337" s="28">
        <f>Tabela1[[#This Row],[PESO TOTAL]]*Tabela1[[#This Row],[EXPEDIÇÃO ]]</f>
        <v>0</v>
      </c>
      <c r="AY2337" s="28" t="str">
        <f>Tabela1[[#This Row],[PEDIDO]]&amp;Tabela1[[#This Row],[PRODUTO]]</f>
        <v/>
      </c>
      <c r="AZ2337" s="44">
        <f>IF(AF2337="",0,IF(ISTEXT(AF2337),H2337*VALUE(SUBSTITUTE(AF2337,"%",""))/100,H2337*AF2337))-Tabela1[[#This Row],[PRONTO ACABADO2]]</f>
        <v>0</v>
      </c>
      <c r="BA2337" s="44">
        <f>IF(AG2337="",0,IF(ISTEXT(AG2337),H2337*VALUE(SUBSTITUTE(AG2337,"%",""))/100,H2337*AG2337))-Tabela1[[#This Row],[PESO EXPEDIDO2]]</f>
        <v>0</v>
      </c>
      <c r="BB2337" s="44">
        <f t="shared" si="314"/>
        <v>0</v>
      </c>
      <c r="BC2337" s="44">
        <f t="shared" si="315"/>
        <v>0</v>
      </c>
      <c r="BD2337" s="44"/>
    </row>
    <row r="2338" spans="1:56" ht="15.75" hidden="1" customHeight="1" x14ac:dyDescent="0.25">
      <c r="A2338" s="6"/>
      <c r="B2338" s="22"/>
      <c r="C2338" s="7"/>
      <c r="D2338" s="46"/>
      <c r="E2338" s="7"/>
      <c r="F2338" s="7"/>
      <c r="G2338" s="44"/>
      <c r="H2338" s="41">
        <f>Tabela1[[#This Row],[PESO UNI]]*Tabela1[[#This Row],[QTE]]</f>
        <v>0</v>
      </c>
      <c r="I2338" s="7"/>
      <c r="J2338" s="8"/>
      <c r="K2338" s="8"/>
      <c r="L2338" s="9"/>
      <c r="M2338" s="10"/>
      <c r="N2338" s="8"/>
      <c r="O2338" s="12"/>
      <c r="P2338" s="13"/>
      <c r="Q2338" s="14">
        <f>Tabela1[[#This Row],[QTDE/ Fabricação]]-Tabela1[[#This Row],[QTE]]</f>
        <v>0</v>
      </c>
      <c r="R2338" s="19">
        <f t="shared" si="310"/>
        <v>0</v>
      </c>
      <c r="S2338" s="19">
        <f t="shared" si="309"/>
        <v>0</v>
      </c>
      <c r="T2338" s="20">
        <f t="shared" si="311"/>
        <v>0</v>
      </c>
      <c r="U2338" s="17">
        <f>IFERROR(SUMIF('LISTA DE EMBARQUE'!B:B,MICRO!E:E,'LISTA DE EMBARQUE'!G:G),"")</f>
        <v>0</v>
      </c>
      <c r="V2338" s="12" t="str">
        <f>IFERROR(VLOOKUP(Tabela1[[#This Row],[COD.MDE]],'LISTA DE EMBARQUE'!B:L,11,0),"")</f>
        <v/>
      </c>
      <c r="W2338" s="13" t="str">
        <f>IFERROR(COUNTIF(#REF!,Tabela1[[#This Row],[Colunas5]]),"")</f>
        <v/>
      </c>
      <c r="X2338" s="14">
        <f>Tabela1[[#This Row],[QIANTIDADE EXPEDIDA]]*Tabela1[[#This Row],[PESO UNI]]</f>
        <v>0</v>
      </c>
      <c r="Y2338" s="14">
        <f t="shared" si="312"/>
        <v>0</v>
      </c>
      <c r="Z2338" s="21">
        <f>Tabela1[[#This Row],[PESO TOTAL]]-Tabela1[[#This Row],[Peso Expedido]]</f>
        <v>0</v>
      </c>
      <c r="AA2338" s="18"/>
      <c r="AB2338" s="40" t="s">
        <v>3204</v>
      </c>
      <c r="AC2338" s="40"/>
      <c r="AD2338" s="40"/>
      <c r="AE2338" s="40"/>
      <c r="AF2338" s="40"/>
      <c r="AG2338" s="40"/>
      <c r="AH2338" s="40"/>
      <c r="AI2338" s="40" t="str">
        <f t="shared" si="316"/>
        <v>ok</v>
      </c>
      <c r="AJ2338"/>
      <c r="AK2338" t="str">
        <f>Tabela1[[#This Row],[Coluna1]]&amp;Tabela1[[#This Row],[PEDIDO]]</f>
        <v/>
      </c>
      <c r="AL2338"/>
      <c r="AM2338"/>
      <c r="AN2338"/>
      <c r="AO2338" t="str">
        <f t="shared" si="313"/>
        <v>/</v>
      </c>
      <c r="AP2338" t="str">
        <f>Tabela1[[#This Row],[TAG]]&amp;Tabela1[[#This Row],[PEDIDO]]&amp;Tabela1[[#This Row],[PRODUTO]]</f>
        <v/>
      </c>
      <c r="AQ2338" s="23" t="str">
        <f>Tabela1[[#This Row],[PRODUTO]]&amp;Tabela1[[#This Row],[TAG]]</f>
        <v/>
      </c>
      <c r="AR2338" s="183">
        <f>Tabela1[[#This Row],[PESO TOTAL]]*Tabela1[[#This Row],[MATÉRIA PRIMA]]</f>
        <v>0</v>
      </c>
      <c r="AS2338" s="28">
        <f>Tabela1[[#This Row],[PESO TOTAL]]*Tabela1[[#This Row],[PREPARAÇÃO ]]</f>
        <v>0</v>
      </c>
      <c r="AT2338" s="28">
        <f>Tabela1[[#This Row],[PESO TOTAL]]*Tabela1[[#This Row],[CALDEIRARIA]]</f>
        <v>0</v>
      </c>
      <c r="AU2338" s="28">
        <f>Tabela1[[#This Row],[PESO TOTAL]]*Tabela1[[#This Row],[SOLDA]]</f>
        <v>0</v>
      </c>
      <c r="AV2338" s="28">
        <f>Tabela1[[#This Row],[PESO TOTAL]]*Tabela1[[#This Row],[ACABAMENTO]]</f>
        <v>0</v>
      </c>
      <c r="AW2338" s="28">
        <f>Tabela1[[#This Row],[PESO TOTAL]]*Tabela1[[#This Row],[PRONTO ACABADO]]</f>
        <v>0</v>
      </c>
      <c r="AX2338" s="28">
        <f>Tabela1[[#This Row],[PESO TOTAL]]*Tabela1[[#This Row],[EXPEDIÇÃO ]]</f>
        <v>0</v>
      </c>
      <c r="AY2338" s="28" t="str">
        <f>Tabela1[[#This Row],[PEDIDO]]&amp;Tabela1[[#This Row],[PRODUTO]]</f>
        <v/>
      </c>
      <c r="AZ2338" s="44">
        <f>IF(AF2338="",0,IF(ISTEXT(AF2338),H2338*VALUE(SUBSTITUTE(AF2338,"%",""))/100,H2338*AF2338))-Tabela1[[#This Row],[PRONTO ACABADO2]]</f>
        <v>0</v>
      </c>
      <c r="BA2338" s="44">
        <f>IF(AG2338="",0,IF(ISTEXT(AG2338),H2338*VALUE(SUBSTITUTE(AG2338,"%",""))/100,H2338*AG2338))-Tabela1[[#This Row],[PESO EXPEDIDO2]]</f>
        <v>0</v>
      </c>
      <c r="BB2338" s="44">
        <f t="shared" si="314"/>
        <v>0</v>
      </c>
      <c r="BC2338" s="44">
        <f t="shared" si="315"/>
        <v>0</v>
      </c>
      <c r="BD2338" s="44"/>
    </row>
    <row r="2339" spans="1:56" ht="15.75" hidden="1" customHeight="1" x14ac:dyDescent="0.25">
      <c r="A2339" s="6"/>
      <c r="B2339" s="22"/>
      <c r="C2339" s="7"/>
      <c r="D2339" s="46"/>
      <c r="E2339" s="7"/>
      <c r="F2339" s="7"/>
      <c r="G2339" s="44"/>
      <c r="H2339" s="41">
        <f>Tabela1[[#This Row],[PESO UNI]]*Tabela1[[#This Row],[QTE]]</f>
        <v>0</v>
      </c>
      <c r="I2339" s="7"/>
      <c r="J2339" s="8"/>
      <c r="K2339" s="8"/>
      <c r="L2339" s="9"/>
      <c r="M2339" s="10"/>
      <c r="N2339" s="8"/>
      <c r="O2339" s="12"/>
      <c r="P2339" s="13"/>
      <c r="Q2339" s="14">
        <f>Tabela1[[#This Row],[QTDE/ Fabricação]]-Tabela1[[#This Row],[QTE]]</f>
        <v>0</v>
      </c>
      <c r="R2339" s="19">
        <f t="shared" si="310"/>
        <v>0</v>
      </c>
      <c r="S2339" s="19">
        <f t="shared" si="309"/>
        <v>0</v>
      </c>
      <c r="T2339" s="20">
        <f t="shared" si="311"/>
        <v>0</v>
      </c>
      <c r="U2339" s="17">
        <f>IFERROR(SUMIF('LISTA DE EMBARQUE'!B:B,MICRO!E:E,'LISTA DE EMBARQUE'!G:G),"")</f>
        <v>0</v>
      </c>
      <c r="V2339" s="12" t="str">
        <f>IFERROR(VLOOKUP(Tabela1[[#This Row],[COD.MDE]],'LISTA DE EMBARQUE'!B:L,11,0),"")</f>
        <v/>
      </c>
      <c r="W2339" s="13" t="str">
        <f>IFERROR(COUNTIF(#REF!,Tabela1[[#This Row],[Colunas5]]),"")</f>
        <v/>
      </c>
      <c r="X2339" s="14">
        <f>Tabela1[[#This Row],[QIANTIDADE EXPEDIDA]]*Tabela1[[#This Row],[PESO UNI]]</f>
        <v>0</v>
      </c>
      <c r="Y2339" s="14">
        <f t="shared" si="312"/>
        <v>0</v>
      </c>
      <c r="Z2339" s="21">
        <f>Tabela1[[#This Row],[PESO TOTAL]]-Tabela1[[#This Row],[Peso Expedido]]</f>
        <v>0</v>
      </c>
      <c r="AA2339" s="18"/>
      <c r="AB2339" s="40" t="s">
        <v>3204</v>
      </c>
      <c r="AC2339" s="40"/>
      <c r="AD2339" s="40"/>
      <c r="AE2339" s="40"/>
      <c r="AF2339" s="40"/>
      <c r="AG2339" s="40"/>
      <c r="AH2339" s="40"/>
      <c r="AI2339" s="40" t="str">
        <f t="shared" si="316"/>
        <v>ok</v>
      </c>
      <c r="AJ2339"/>
      <c r="AK2339" t="str">
        <f>Tabela1[[#This Row],[Coluna1]]&amp;Tabela1[[#This Row],[PEDIDO]]</f>
        <v/>
      </c>
      <c r="AL2339"/>
      <c r="AM2339"/>
      <c r="AN2339"/>
      <c r="AO2339" t="str">
        <f t="shared" si="313"/>
        <v>/</v>
      </c>
      <c r="AP2339" t="str">
        <f>Tabela1[[#This Row],[TAG]]&amp;Tabela1[[#This Row],[PEDIDO]]&amp;Tabela1[[#This Row],[PRODUTO]]</f>
        <v/>
      </c>
      <c r="AQ2339" s="23" t="str">
        <f>Tabela1[[#This Row],[PRODUTO]]&amp;Tabela1[[#This Row],[TAG]]</f>
        <v/>
      </c>
      <c r="AR2339" s="183">
        <f>Tabela1[[#This Row],[PESO TOTAL]]*Tabela1[[#This Row],[MATÉRIA PRIMA]]</f>
        <v>0</v>
      </c>
      <c r="AS2339" s="28">
        <f>Tabela1[[#This Row],[PESO TOTAL]]*Tabela1[[#This Row],[PREPARAÇÃO ]]</f>
        <v>0</v>
      </c>
      <c r="AT2339" s="28">
        <f>Tabela1[[#This Row],[PESO TOTAL]]*Tabela1[[#This Row],[CALDEIRARIA]]</f>
        <v>0</v>
      </c>
      <c r="AU2339" s="28">
        <f>Tabela1[[#This Row],[PESO TOTAL]]*Tabela1[[#This Row],[SOLDA]]</f>
        <v>0</v>
      </c>
      <c r="AV2339" s="28">
        <f>Tabela1[[#This Row],[PESO TOTAL]]*Tabela1[[#This Row],[ACABAMENTO]]</f>
        <v>0</v>
      </c>
      <c r="AW2339" s="28">
        <f>Tabela1[[#This Row],[PESO TOTAL]]*Tabela1[[#This Row],[PRONTO ACABADO]]</f>
        <v>0</v>
      </c>
      <c r="AX2339" s="28">
        <f>Tabela1[[#This Row],[PESO TOTAL]]*Tabela1[[#This Row],[EXPEDIÇÃO ]]</f>
        <v>0</v>
      </c>
      <c r="AY2339" s="28" t="str">
        <f>Tabela1[[#This Row],[PEDIDO]]&amp;Tabela1[[#This Row],[PRODUTO]]</f>
        <v/>
      </c>
      <c r="AZ2339" s="44">
        <f>IF(AF2339="",0,IF(ISTEXT(AF2339),H2339*VALUE(SUBSTITUTE(AF2339,"%",""))/100,H2339*AF2339))-Tabela1[[#This Row],[PRONTO ACABADO2]]</f>
        <v>0</v>
      </c>
      <c r="BA2339" s="44">
        <f>IF(AG2339="",0,IF(ISTEXT(AG2339),H2339*VALUE(SUBSTITUTE(AG2339,"%",""))/100,H2339*AG2339))-Tabela1[[#This Row],[PESO EXPEDIDO2]]</f>
        <v>0</v>
      </c>
      <c r="BB2339" s="44">
        <f t="shared" si="314"/>
        <v>0</v>
      </c>
      <c r="BC2339" s="44">
        <f t="shared" si="315"/>
        <v>0</v>
      </c>
      <c r="BD2339" s="44"/>
    </row>
    <row r="2340" spans="1:56" ht="15.75" hidden="1" customHeight="1" x14ac:dyDescent="0.25">
      <c r="A2340" s="6"/>
      <c r="B2340" s="22"/>
      <c r="C2340" s="7"/>
      <c r="D2340" s="46"/>
      <c r="E2340" s="7"/>
      <c r="F2340" s="7"/>
      <c r="G2340" s="44"/>
      <c r="H2340" s="41">
        <f>Tabela1[[#This Row],[PESO UNI]]*Tabela1[[#This Row],[QTE]]</f>
        <v>0</v>
      </c>
      <c r="I2340" s="7"/>
      <c r="J2340" s="8"/>
      <c r="K2340" s="8"/>
      <c r="L2340" s="9"/>
      <c r="M2340" s="10"/>
      <c r="N2340" s="8"/>
      <c r="O2340" s="12"/>
      <c r="P2340" s="13"/>
      <c r="Q2340" s="14">
        <f>Tabela1[[#This Row],[QTDE/ Fabricação]]-Tabela1[[#This Row],[QTE]]</f>
        <v>0</v>
      </c>
      <c r="R2340" s="19">
        <f t="shared" si="310"/>
        <v>0</v>
      </c>
      <c r="S2340" s="19">
        <f t="shared" si="309"/>
        <v>0</v>
      </c>
      <c r="T2340" s="20">
        <f t="shared" si="311"/>
        <v>0</v>
      </c>
      <c r="U2340" s="17">
        <f>IFERROR(SUMIF('LISTA DE EMBARQUE'!B:B,MICRO!E:E,'LISTA DE EMBARQUE'!G:G),"")</f>
        <v>0</v>
      </c>
      <c r="V2340" s="12" t="str">
        <f>IFERROR(VLOOKUP(Tabela1[[#This Row],[COD.MDE]],'LISTA DE EMBARQUE'!B:L,11,0),"")</f>
        <v/>
      </c>
      <c r="W2340" s="13" t="str">
        <f>IFERROR(COUNTIF(#REF!,Tabela1[[#This Row],[Colunas5]]),"")</f>
        <v/>
      </c>
      <c r="X2340" s="14">
        <f>Tabela1[[#This Row],[QIANTIDADE EXPEDIDA]]*Tabela1[[#This Row],[PESO UNI]]</f>
        <v>0</v>
      </c>
      <c r="Y2340" s="14">
        <f t="shared" si="312"/>
        <v>0</v>
      </c>
      <c r="Z2340" s="21">
        <f>Tabela1[[#This Row],[PESO TOTAL]]-Tabela1[[#This Row],[Peso Expedido]]</f>
        <v>0</v>
      </c>
      <c r="AA2340" s="18"/>
      <c r="AB2340" s="40" t="s">
        <v>3204</v>
      </c>
      <c r="AC2340" s="40"/>
      <c r="AD2340" s="40"/>
      <c r="AE2340" s="40"/>
      <c r="AF2340" s="40"/>
      <c r="AG2340" s="40"/>
      <c r="AH2340" s="40"/>
      <c r="AI2340" s="40" t="str">
        <f t="shared" si="316"/>
        <v>ok</v>
      </c>
      <c r="AJ2340"/>
      <c r="AK2340" t="str">
        <f>Tabela1[[#This Row],[Coluna1]]&amp;Tabela1[[#This Row],[PEDIDO]]</f>
        <v/>
      </c>
      <c r="AL2340"/>
      <c r="AM2340"/>
      <c r="AN2340"/>
      <c r="AO2340" t="str">
        <f t="shared" si="313"/>
        <v>/</v>
      </c>
      <c r="AP2340" t="str">
        <f>Tabela1[[#This Row],[TAG]]&amp;Tabela1[[#This Row],[PEDIDO]]&amp;Tabela1[[#This Row],[PRODUTO]]</f>
        <v/>
      </c>
      <c r="AQ2340" s="23" t="str">
        <f>Tabela1[[#This Row],[PRODUTO]]&amp;Tabela1[[#This Row],[TAG]]</f>
        <v/>
      </c>
      <c r="AR2340" s="183">
        <f>Tabela1[[#This Row],[PESO TOTAL]]*Tabela1[[#This Row],[MATÉRIA PRIMA]]</f>
        <v>0</v>
      </c>
      <c r="AS2340" s="28">
        <f>Tabela1[[#This Row],[PESO TOTAL]]*Tabela1[[#This Row],[PREPARAÇÃO ]]</f>
        <v>0</v>
      </c>
      <c r="AT2340" s="28">
        <f>Tabela1[[#This Row],[PESO TOTAL]]*Tabela1[[#This Row],[CALDEIRARIA]]</f>
        <v>0</v>
      </c>
      <c r="AU2340" s="28">
        <f>Tabela1[[#This Row],[PESO TOTAL]]*Tabela1[[#This Row],[SOLDA]]</f>
        <v>0</v>
      </c>
      <c r="AV2340" s="28">
        <f>Tabela1[[#This Row],[PESO TOTAL]]*Tabela1[[#This Row],[ACABAMENTO]]</f>
        <v>0</v>
      </c>
      <c r="AW2340" s="28">
        <f>Tabela1[[#This Row],[PESO TOTAL]]*Tabela1[[#This Row],[PRONTO ACABADO]]</f>
        <v>0</v>
      </c>
      <c r="AX2340" s="28">
        <f>Tabela1[[#This Row],[PESO TOTAL]]*Tabela1[[#This Row],[EXPEDIÇÃO ]]</f>
        <v>0</v>
      </c>
      <c r="AY2340" s="28" t="str">
        <f>Tabela1[[#This Row],[PEDIDO]]&amp;Tabela1[[#This Row],[PRODUTO]]</f>
        <v/>
      </c>
      <c r="AZ2340" s="44">
        <f>IF(AF2340="",0,IF(ISTEXT(AF2340),H2340*VALUE(SUBSTITUTE(AF2340,"%",""))/100,H2340*AF2340))-Tabela1[[#This Row],[PRONTO ACABADO2]]</f>
        <v>0</v>
      </c>
      <c r="BA2340" s="44">
        <f>IF(AG2340="",0,IF(ISTEXT(AG2340),H2340*VALUE(SUBSTITUTE(AG2340,"%",""))/100,H2340*AG2340))-Tabela1[[#This Row],[PESO EXPEDIDO2]]</f>
        <v>0</v>
      </c>
      <c r="BB2340" s="44">
        <f t="shared" si="314"/>
        <v>0</v>
      </c>
      <c r="BC2340" s="44">
        <f t="shared" si="315"/>
        <v>0</v>
      </c>
      <c r="BD2340" s="44"/>
    </row>
    <row r="2341" spans="1:56" ht="15.75" hidden="1" customHeight="1" x14ac:dyDescent="0.25">
      <c r="A2341" s="6"/>
      <c r="B2341" s="22"/>
      <c r="C2341" s="7"/>
      <c r="D2341" s="46"/>
      <c r="E2341" s="7"/>
      <c r="F2341" s="7"/>
      <c r="G2341" s="44"/>
      <c r="H2341" s="41">
        <f>Tabela1[[#This Row],[PESO UNI]]*Tabela1[[#This Row],[QTE]]</f>
        <v>0</v>
      </c>
      <c r="I2341" s="7"/>
      <c r="J2341" s="8"/>
      <c r="K2341" s="8"/>
      <c r="L2341" s="9"/>
      <c r="M2341" s="10"/>
      <c r="N2341" s="8"/>
      <c r="O2341" s="12"/>
      <c r="P2341" s="13"/>
      <c r="Q2341" s="14">
        <f>Tabela1[[#This Row],[QTDE/ Fabricação]]-Tabela1[[#This Row],[QTE]]</f>
        <v>0</v>
      </c>
      <c r="R2341" s="19">
        <f t="shared" si="310"/>
        <v>0</v>
      </c>
      <c r="S2341" s="19">
        <f t="shared" si="309"/>
        <v>0</v>
      </c>
      <c r="T2341" s="20">
        <f t="shared" si="311"/>
        <v>0</v>
      </c>
      <c r="U2341" s="17">
        <f>IFERROR(SUMIF('LISTA DE EMBARQUE'!B:B,MICRO!E:E,'LISTA DE EMBARQUE'!G:G),"")</f>
        <v>0</v>
      </c>
      <c r="V2341" s="12" t="str">
        <f>IFERROR(VLOOKUP(Tabela1[[#This Row],[COD.MDE]],'LISTA DE EMBARQUE'!B:L,11,0),"")</f>
        <v/>
      </c>
      <c r="W2341" s="13" t="str">
        <f>IFERROR(COUNTIF(#REF!,Tabela1[[#This Row],[Colunas5]]),"")</f>
        <v/>
      </c>
      <c r="X2341" s="14">
        <f>Tabela1[[#This Row],[QIANTIDADE EXPEDIDA]]*Tabela1[[#This Row],[PESO UNI]]</f>
        <v>0</v>
      </c>
      <c r="Y2341" s="14">
        <f t="shared" si="312"/>
        <v>0</v>
      </c>
      <c r="Z2341" s="21">
        <f>Tabela1[[#This Row],[PESO TOTAL]]-Tabela1[[#This Row],[Peso Expedido]]</f>
        <v>0</v>
      </c>
      <c r="AA2341" s="18"/>
      <c r="AB2341" s="40" t="s">
        <v>3204</v>
      </c>
      <c r="AC2341" s="40"/>
      <c r="AD2341" s="40"/>
      <c r="AE2341" s="40"/>
      <c r="AF2341" s="40"/>
      <c r="AG2341" s="40"/>
      <c r="AH2341" s="40"/>
      <c r="AI2341" s="40" t="str">
        <f t="shared" si="316"/>
        <v>ok</v>
      </c>
      <c r="AJ2341"/>
      <c r="AK2341" t="str">
        <f>Tabela1[[#This Row],[Coluna1]]&amp;Tabela1[[#This Row],[PEDIDO]]</f>
        <v/>
      </c>
      <c r="AL2341"/>
      <c r="AM2341"/>
      <c r="AN2341"/>
      <c r="AO2341" t="str">
        <f t="shared" si="313"/>
        <v>/</v>
      </c>
      <c r="AP2341" t="str">
        <f>Tabela1[[#This Row],[TAG]]&amp;Tabela1[[#This Row],[PEDIDO]]&amp;Tabela1[[#This Row],[PRODUTO]]</f>
        <v/>
      </c>
      <c r="AQ2341" s="23" t="str">
        <f>Tabela1[[#This Row],[PRODUTO]]&amp;Tabela1[[#This Row],[TAG]]</f>
        <v/>
      </c>
      <c r="AR2341" s="183">
        <f>Tabela1[[#This Row],[PESO TOTAL]]*Tabela1[[#This Row],[MATÉRIA PRIMA]]</f>
        <v>0</v>
      </c>
      <c r="AS2341" s="28">
        <f>Tabela1[[#This Row],[PESO TOTAL]]*Tabela1[[#This Row],[PREPARAÇÃO ]]</f>
        <v>0</v>
      </c>
      <c r="AT2341" s="28">
        <f>Tabela1[[#This Row],[PESO TOTAL]]*Tabela1[[#This Row],[CALDEIRARIA]]</f>
        <v>0</v>
      </c>
      <c r="AU2341" s="28">
        <f>Tabela1[[#This Row],[PESO TOTAL]]*Tabela1[[#This Row],[SOLDA]]</f>
        <v>0</v>
      </c>
      <c r="AV2341" s="28">
        <f>Tabela1[[#This Row],[PESO TOTAL]]*Tabela1[[#This Row],[ACABAMENTO]]</f>
        <v>0</v>
      </c>
      <c r="AW2341" s="28">
        <f>Tabela1[[#This Row],[PESO TOTAL]]*Tabela1[[#This Row],[PRONTO ACABADO]]</f>
        <v>0</v>
      </c>
      <c r="AX2341" s="28">
        <f>Tabela1[[#This Row],[PESO TOTAL]]*Tabela1[[#This Row],[EXPEDIÇÃO ]]</f>
        <v>0</v>
      </c>
      <c r="AY2341" s="28" t="str">
        <f>Tabela1[[#This Row],[PEDIDO]]&amp;Tabela1[[#This Row],[PRODUTO]]</f>
        <v/>
      </c>
      <c r="AZ2341" s="44">
        <f>IF(AF2341="",0,IF(ISTEXT(AF2341),H2341*VALUE(SUBSTITUTE(AF2341,"%",""))/100,H2341*AF2341))-Tabela1[[#This Row],[PRONTO ACABADO2]]</f>
        <v>0</v>
      </c>
      <c r="BA2341" s="44">
        <f>IF(AG2341="",0,IF(ISTEXT(AG2341),H2341*VALUE(SUBSTITUTE(AG2341,"%",""))/100,H2341*AG2341))-Tabela1[[#This Row],[PESO EXPEDIDO2]]</f>
        <v>0</v>
      </c>
      <c r="BB2341" s="44">
        <f t="shared" si="314"/>
        <v>0</v>
      </c>
      <c r="BC2341" s="44">
        <f t="shared" si="315"/>
        <v>0</v>
      </c>
      <c r="BD2341" s="44"/>
    </row>
    <row r="2342" spans="1:56" ht="15.75" hidden="1" customHeight="1" x14ac:dyDescent="0.25">
      <c r="A2342" s="6"/>
      <c r="B2342" s="22"/>
      <c r="C2342" s="7"/>
      <c r="D2342" s="46"/>
      <c r="E2342" s="7"/>
      <c r="F2342" s="7"/>
      <c r="G2342" s="44"/>
      <c r="H2342" s="41">
        <f>Tabela1[[#This Row],[PESO UNI]]*Tabela1[[#This Row],[QTE]]</f>
        <v>0</v>
      </c>
      <c r="I2342" s="7"/>
      <c r="J2342" s="8"/>
      <c r="K2342" s="8"/>
      <c r="L2342" s="9"/>
      <c r="M2342" s="10"/>
      <c r="N2342" s="8"/>
      <c r="O2342" s="12"/>
      <c r="P2342" s="13"/>
      <c r="Q2342" s="14">
        <f>Tabela1[[#This Row],[QTDE/ Fabricação]]-Tabela1[[#This Row],[QTE]]</f>
        <v>0</v>
      </c>
      <c r="R2342" s="19">
        <f t="shared" si="310"/>
        <v>0</v>
      </c>
      <c r="S2342" s="19">
        <f t="shared" si="309"/>
        <v>0</v>
      </c>
      <c r="T2342" s="20">
        <f t="shared" si="311"/>
        <v>0</v>
      </c>
      <c r="U2342" s="17">
        <f>IFERROR(SUMIF('LISTA DE EMBARQUE'!B:B,MICRO!E:E,'LISTA DE EMBARQUE'!G:G),"")</f>
        <v>0</v>
      </c>
      <c r="V2342" s="12" t="str">
        <f>IFERROR(VLOOKUP(Tabela1[[#This Row],[COD.MDE]],'LISTA DE EMBARQUE'!B:L,11,0),"")</f>
        <v/>
      </c>
      <c r="W2342" s="13" t="str">
        <f>IFERROR(COUNTIF(#REF!,Tabela1[[#This Row],[Colunas5]]),"")</f>
        <v/>
      </c>
      <c r="X2342" s="14">
        <f>Tabela1[[#This Row],[QIANTIDADE EXPEDIDA]]*Tabela1[[#This Row],[PESO UNI]]</f>
        <v>0</v>
      </c>
      <c r="Y2342" s="14">
        <f t="shared" si="312"/>
        <v>0</v>
      </c>
      <c r="Z2342" s="21">
        <f>Tabela1[[#This Row],[PESO TOTAL]]-Tabela1[[#This Row],[Peso Expedido]]</f>
        <v>0</v>
      </c>
      <c r="AA2342" s="18"/>
      <c r="AB2342" s="40" t="s">
        <v>3204</v>
      </c>
      <c r="AC2342" s="40"/>
      <c r="AD2342" s="40"/>
      <c r="AE2342" s="40"/>
      <c r="AF2342" s="40"/>
      <c r="AG2342" s="40"/>
      <c r="AH2342" s="40"/>
      <c r="AI2342" s="40" t="str">
        <f t="shared" si="316"/>
        <v>ok</v>
      </c>
      <c r="AJ2342"/>
      <c r="AK2342" t="str">
        <f>Tabela1[[#This Row],[Coluna1]]&amp;Tabela1[[#This Row],[PEDIDO]]</f>
        <v/>
      </c>
      <c r="AL2342"/>
      <c r="AM2342"/>
      <c r="AN2342"/>
      <c r="AO2342" t="str">
        <f t="shared" si="313"/>
        <v>/</v>
      </c>
      <c r="AP2342" t="str">
        <f>Tabela1[[#This Row],[TAG]]&amp;Tabela1[[#This Row],[PEDIDO]]&amp;Tabela1[[#This Row],[PRODUTO]]</f>
        <v/>
      </c>
      <c r="AQ2342" s="23" t="str">
        <f>Tabela1[[#This Row],[PRODUTO]]&amp;Tabela1[[#This Row],[TAG]]</f>
        <v/>
      </c>
      <c r="AR2342" s="183">
        <f>Tabela1[[#This Row],[PESO TOTAL]]*Tabela1[[#This Row],[MATÉRIA PRIMA]]</f>
        <v>0</v>
      </c>
      <c r="AS2342" s="28">
        <f>Tabela1[[#This Row],[PESO TOTAL]]*Tabela1[[#This Row],[PREPARAÇÃO ]]</f>
        <v>0</v>
      </c>
      <c r="AT2342" s="28">
        <f>Tabela1[[#This Row],[PESO TOTAL]]*Tabela1[[#This Row],[CALDEIRARIA]]</f>
        <v>0</v>
      </c>
      <c r="AU2342" s="28">
        <f>Tabela1[[#This Row],[PESO TOTAL]]*Tabela1[[#This Row],[SOLDA]]</f>
        <v>0</v>
      </c>
      <c r="AV2342" s="28">
        <f>Tabela1[[#This Row],[PESO TOTAL]]*Tabela1[[#This Row],[ACABAMENTO]]</f>
        <v>0</v>
      </c>
      <c r="AW2342" s="28">
        <f>Tabela1[[#This Row],[PESO TOTAL]]*Tabela1[[#This Row],[PRONTO ACABADO]]</f>
        <v>0</v>
      </c>
      <c r="AX2342" s="28">
        <f>Tabela1[[#This Row],[PESO TOTAL]]*Tabela1[[#This Row],[EXPEDIÇÃO ]]</f>
        <v>0</v>
      </c>
      <c r="AY2342" s="28" t="str">
        <f>Tabela1[[#This Row],[PEDIDO]]&amp;Tabela1[[#This Row],[PRODUTO]]</f>
        <v/>
      </c>
      <c r="AZ2342" s="44">
        <f>IF(AF2342="",0,IF(ISTEXT(AF2342),H2342*VALUE(SUBSTITUTE(AF2342,"%",""))/100,H2342*AF2342))-Tabela1[[#This Row],[PRONTO ACABADO2]]</f>
        <v>0</v>
      </c>
      <c r="BA2342" s="44">
        <f>IF(AG2342="",0,IF(ISTEXT(AG2342),H2342*VALUE(SUBSTITUTE(AG2342,"%",""))/100,H2342*AG2342))-Tabela1[[#This Row],[PESO EXPEDIDO2]]</f>
        <v>0</v>
      </c>
      <c r="BB2342" s="44">
        <f t="shared" si="314"/>
        <v>0</v>
      </c>
      <c r="BC2342" s="44">
        <f t="shared" si="315"/>
        <v>0</v>
      </c>
      <c r="BD2342" s="44"/>
    </row>
    <row r="2343" spans="1:56" ht="15.75" hidden="1" customHeight="1" x14ac:dyDescent="0.25">
      <c r="A2343" s="6"/>
      <c r="B2343" s="22"/>
      <c r="C2343" s="7"/>
      <c r="D2343" s="46"/>
      <c r="E2343" s="7"/>
      <c r="F2343" s="7"/>
      <c r="G2343" s="44"/>
      <c r="H2343" s="41">
        <f>Tabela1[[#This Row],[PESO UNI]]*Tabela1[[#This Row],[QTE]]</f>
        <v>0</v>
      </c>
      <c r="I2343" s="7"/>
      <c r="J2343" s="8"/>
      <c r="K2343" s="8"/>
      <c r="L2343" s="9"/>
      <c r="M2343" s="10"/>
      <c r="N2343" s="8"/>
      <c r="O2343" s="12"/>
      <c r="P2343" s="13"/>
      <c r="Q2343" s="14">
        <f>Tabela1[[#This Row],[QTDE/ Fabricação]]-Tabela1[[#This Row],[QTE]]</f>
        <v>0</v>
      </c>
      <c r="R2343" s="19">
        <f t="shared" si="310"/>
        <v>0</v>
      </c>
      <c r="S2343" s="19">
        <f t="shared" si="309"/>
        <v>0</v>
      </c>
      <c r="T2343" s="20">
        <f t="shared" si="311"/>
        <v>0</v>
      </c>
      <c r="U2343" s="17">
        <f>IFERROR(SUMIF('LISTA DE EMBARQUE'!B:B,MICRO!E:E,'LISTA DE EMBARQUE'!G:G),"")</f>
        <v>0</v>
      </c>
      <c r="V2343" s="12" t="str">
        <f>IFERROR(VLOOKUP(Tabela1[[#This Row],[COD.MDE]],'LISTA DE EMBARQUE'!B:L,11,0),"")</f>
        <v/>
      </c>
      <c r="W2343" s="13" t="str">
        <f>IFERROR(COUNTIF(#REF!,Tabela1[[#This Row],[Colunas5]]),"")</f>
        <v/>
      </c>
      <c r="X2343" s="14">
        <f>Tabela1[[#This Row],[QIANTIDADE EXPEDIDA]]*Tabela1[[#This Row],[PESO UNI]]</f>
        <v>0</v>
      </c>
      <c r="Y2343" s="14">
        <f t="shared" si="312"/>
        <v>0</v>
      </c>
      <c r="Z2343" s="21">
        <f>Tabela1[[#This Row],[PESO TOTAL]]-Tabela1[[#This Row],[Peso Expedido]]</f>
        <v>0</v>
      </c>
      <c r="AA2343" s="18"/>
      <c r="AB2343" s="40" t="s">
        <v>3204</v>
      </c>
      <c r="AC2343" s="40"/>
      <c r="AD2343" s="40"/>
      <c r="AE2343" s="40"/>
      <c r="AF2343" s="40"/>
      <c r="AG2343" s="40"/>
      <c r="AH2343" s="40"/>
      <c r="AI2343" s="40" t="str">
        <f t="shared" si="316"/>
        <v>ok</v>
      </c>
      <c r="AJ2343"/>
      <c r="AK2343" t="str">
        <f>Tabela1[[#This Row],[Coluna1]]&amp;Tabela1[[#This Row],[PEDIDO]]</f>
        <v/>
      </c>
      <c r="AL2343"/>
      <c r="AM2343"/>
      <c r="AN2343"/>
      <c r="AO2343" t="str">
        <f t="shared" si="313"/>
        <v>/</v>
      </c>
      <c r="AP2343" t="str">
        <f>Tabela1[[#This Row],[TAG]]&amp;Tabela1[[#This Row],[PEDIDO]]&amp;Tabela1[[#This Row],[PRODUTO]]</f>
        <v/>
      </c>
      <c r="AQ2343" s="23" t="str">
        <f>Tabela1[[#This Row],[PRODUTO]]&amp;Tabela1[[#This Row],[TAG]]</f>
        <v/>
      </c>
      <c r="AR2343" s="183">
        <f>Tabela1[[#This Row],[PESO TOTAL]]*Tabela1[[#This Row],[MATÉRIA PRIMA]]</f>
        <v>0</v>
      </c>
      <c r="AS2343" s="28">
        <f>Tabela1[[#This Row],[PESO TOTAL]]*Tabela1[[#This Row],[PREPARAÇÃO ]]</f>
        <v>0</v>
      </c>
      <c r="AT2343" s="28">
        <f>Tabela1[[#This Row],[PESO TOTAL]]*Tabela1[[#This Row],[CALDEIRARIA]]</f>
        <v>0</v>
      </c>
      <c r="AU2343" s="28">
        <f>Tabela1[[#This Row],[PESO TOTAL]]*Tabela1[[#This Row],[SOLDA]]</f>
        <v>0</v>
      </c>
      <c r="AV2343" s="28">
        <f>Tabela1[[#This Row],[PESO TOTAL]]*Tabela1[[#This Row],[ACABAMENTO]]</f>
        <v>0</v>
      </c>
      <c r="AW2343" s="28">
        <f>Tabela1[[#This Row],[PESO TOTAL]]*Tabela1[[#This Row],[PRONTO ACABADO]]</f>
        <v>0</v>
      </c>
      <c r="AX2343" s="28">
        <f>Tabela1[[#This Row],[PESO TOTAL]]*Tabela1[[#This Row],[EXPEDIÇÃO ]]</f>
        <v>0</v>
      </c>
      <c r="AY2343" s="28" t="str">
        <f>Tabela1[[#This Row],[PEDIDO]]&amp;Tabela1[[#This Row],[PRODUTO]]</f>
        <v/>
      </c>
      <c r="AZ2343" s="44">
        <f>IF(AF2343="",0,IF(ISTEXT(AF2343),H2343*VALUE(SUBSTITUTE(AF2343,"%",""))/100,H2343*AF2343))-Tabela1[[#This Row],[PRONTO ACABADO2]]</f>
        <v>0</v>
      </c>
      <c r="BA2343" s="44">
        <f>IF(AG2343="",0,IF(ISTEXT(AG2343),H2343*VALUE(SUBSTITUTE(AG2343,"%",""))/100,H2343*AG2343))-Tabela1[[#This Row],[PESO EXPEDIDO2]]</f>
        <v>0</v>
      </c>
      <c r="BB2343" s="44">
        <f t="shared" si="314"/>
        <v>0</v>
      </c>
      <c r="BC2343" s="44">
        <f t="shared" si="315"/>
        <v>0</v>
      </c>
      <c r="BD2343" s="44"/>
    </row>
    <row r="2344" spans="1:56" ht="15.75" hidden="1" customHeight="1" x14ac:dyDescent="0.25">
      <c r="A2344" s="6"/>
      <c r="B2344" s="22"/>
      <c r="C2344" s="7"/>
      <c r="D2344" s="46"/>
      <c r="E2344" s="7"/>
      <c r="F2344" s="7"/>
      <c r="G2344" s="44"/>
      <c r="H2344" s="41">
        <f>Tabela1[[#This Row],[PESO UNI]]*Tabela1[[#This Row],[QTE]]</f>
        <v>0</v>
      </c>
      <c r="I2344" s="7"/>
      <c r="J2344" s="8"/>
      <c r="K2344" s="8"/>
      <c r="L2344" s="9"/>
      <c r="M2344" s="10"/>
      <c r="N2344" s="8"/>
      <c r="O2344" s="12"/>
      <c r="P2344" s="13"/>
      <c r="Q2344" s="14">
        <f>Tabela1[[#This Row],[QTDE/ Fabricação]]-Tabela1[[#This Row],[QTE]]</f>
        <v>0</v>
      </c>
      <c r="R2344" s="19">
        <f t="shared" si="310"/>
        <v>0</v>
      </c>
      <c r="S2344" s="19">
        <f t="shared" si="309"/>
        <v>0</v>
      </c>
      <c r="T2344" s="20">
        <f t="shared" si="311"/>
        <v>0</v>
      </c>
      <c r="U2344" s="17">
        <f>IFERROR(SUMIF('LISTA DE EMBARQUE'!B:B,MICRO!E:E,'LISTA DE EMBARQUE'!G:G),"")</f>
        <v>0</v>
      </c>
      <c r="V2344" s="12" t="str">
        <f>IFERROR(VLOOKUP(Tabela1[[#This Row],[COD.MDE]],'LISTA DE EMBARQUE'!B:L,11,0),"")</f>
        <v/>
      </c>
      <c r="W2344" s="13" t="str">
        <f>IFERROR(COUNTIF(#REF!,Tabela1[[#This Row],[Colunas5]]),"")</f>
        <v/>
      </c>
      <c r="X2344" s="14">
        <f>Tabela1[[#This Row],[QIANTIDADE EXPEDIDA]]*Tabela1[[#This Row],[PESO UNI]]</f>
        <v>0</v>
      </c>
      <c r="Y2344" s="14">
        <f t="shared" si="312"/>
        <v>0</v>
      </c>
      <c r="Z2344" s="21">
        <f>Tabela1[[#This Row],[PESO TOTAL]]-Tabela1[[#This Row],[Peso Expedido]]</f>
        <v>0</v>
      </c>
      <c r="AA2344" s="18"/>
      <c r="AB2344" s="40" t="s">
        <v>3204</v>
      </c>
      <c r="AC2344" s="40"/>
      <c r="AD2344" s="40"/>
      <c r="AE2344" s="40"/>
      <c r="AF2344" s="40"/>
      <c r="AG2344" s="40"/>
      <c r="AH2344" s="40"/>
      <c r="AI2344" s="40" t="str">
        <f t="shared" si="316"/>
        <v>ok</v>
      </c>
      <c r="AJ2344"/>
      <c r="AK2344" t="str">
        <f>Tabela1[[#This Row],[Coluna1]]&amp;Tabela1[[#This Row],[PEDIDO]]</f>
        <v/>
      </c>
      <c r="AL2344"/>
      <c r="AM2344"/>
      <c r="AN2344"/>
      <c r="AO2344" t="str">
        <f t="shared" si="313"/>
        <v>/</v>
      </c>
      <c r="AP2344" t="str">
        <f>Tabela1[[#This Row],[TAG]]&amp;Tabela1[[#This Row],[PEDIDO]]&amp;Tabela1[[#This Row],[PRODUTO]]</f>
        <v/>
      </c>
      <c r="AQ2344" s="23" t="str">
        <f>Tabela1[[#This Row],[PRODUTO]]&amp;Tabela1[[#This Row],[TAG]]</f>
        <v/>
      </c>
      <c r="AR2344" s="183">
        <f>Tabela1[[#This Row],[PESO TOTAL]]*Tabela1[[#This Row],[MATÉRIA PRIMA]]</f>
        <v>0</v>
      </c>
      <c r="AS2344" s="28">
        <f>Tabela1[[#This Row],[PESO TOTAL]]*Tabela1[[#This Row],[PREPARAÇÃO ]]</f>
        <v>0</v>
      </c>
      <c r="AT2344" s="28">
        <f>Tabela1[[#This Row],[PESO TOTAL]]*Tabela1[[#This Row],[CALDEIRARIA]]</f>
        <v>0</v>
      </c>
      <c r="AU2344" s="28">
        <f>Tabela1[[#This Row],[PESO TOTAL]]*Tabela1[[#This Row],[SOLDA]]</f>
        <v>0</v>
      </c>
      <c r="AV2344" s="28">
        <f>Tabela1[[#This Row],[PESO TOTAL]]*Tabela1[[#This Row],[ACABAMENTO]]</f>
        <v>0</v>
      </c>
      <c r="AW2344" s="28">
        <f>Tabela1[[#This Row],[PESO TOTAL]]*Tabela1[[#This Row],[PRONTO ACABADO]]</f>
        <v>0</v>
      </c>
      <c r="AX2344" s="28">
        <f>Tabela1[[#This Row],[PESO TOTAL]]*Tabela1[[#This Row],[EXPEDIÇÃO ]]</f>
        <v>0</v>
      </c>
      <c r="AY2344" s="28" t="str">
        <f>Tabela1[[#This Row],[PEDIDO]]&amp;Tabela1[[#This Row],[PRODUTO]]</f>
        <v/>
      </c>
      <c r="AZ2344" s="44">
        <f>IF(AF2344="",0,IF(ISTEXT(AF2344),H2344*VALUE(SUBSTITUTE(AF2344,"%",""))/100,H2344*AF2344))-Tabela1[[#This Row],[PRONTO ACABADO2]]</f>
        <v>0</v>
      </c>
      <c r="BA2344" s="44">
        <f>IF(AG2344="",0,IF(ISTEXT(AG2344),H2344*VALUE(SUBSTITUTE(AG2344,"%",""))/100,H2344*AG2344))-Tabela1[[#This Row],[PESO EXPEDIDO2]]</f>
        <v>0</v>
      </c>
      <c r="BB2344" s="44">
        <f t="shared" si="314"/>
        <v>0</v>
      </c>
      <c r="BC2344" s="44">
        <f t="shared" si="315"/>
        <v>0</v>
      </c>
      <c r="BD2344" s="44"/>
    </row>
    <row r="2345" spans="1:56" ht="15.75" hidden="1" customHeight="1" x14ac:dyDescent="0.25">
      <c r="A2345" s="6"/>
      <c r="B2345" s="22"/>
      <c r="C2345" s="7"/>
      <c r="D2345" s="46"/>
      <c r="E2345" s="7"/>
      <c r="F2345" s="7"/>
      <c r="G2345" s="44"/>
      <c r="H2345" s="41">
        <f>Tabela1[[#This Row],[PESO UNI]]*Tabela1[[#This Row],[QTE]]</f>
        <v>0</v>
      </c>
      <c r="I2345" s="7"/>
      <c r="J2345" s="8"/>
      <c r="K2345" s="8"/>
      <c r="L2345" s="9"/>
      <c r="M2345" s="10"/>
      <c r="N2345" s="8"/>
      <c r="O2345" s="12"/>
      <c r="P2345" s="13"/>
      <c r="Q2345" s="14">
        <f>Tabela1[[#This Row],[QTDE/ Fabricação]]-Tabela1[[#This Row],[QTE]]</f>
        <v>0</v>
      </c>
      <c r="R2345" s="19">
        <f t="shared" si="310"/>
        <v>0</v>
      </c>
      <c r="S2345" s="19">
        <f t="shared" si="309"/>
        <v>0</v>
      </c>
      <c r="T2345" s="20">
        <f t="shared" si="311"/>
        <v>0</v>
      </c>
      <c r="U2345" s="17">
        <f>IFERROR(SUMIF('LISTA DE EMBARQUE'!B:B,MICRO!E:E,'LISTA DE EMBARQUE'!G:G),"")</f>
        <v>0</v>
      </c>
      <c r="V2345" s="12" t="str">
        <f>IFERROR(VLOOKUP(Tabela1[[#This Row],[COD.MDE]],'LISTA DE EMBARQUE'!B:L,11,0),"")</f>
        <v/>
      </c>
      <c r="W2345" s="13" t="str">
        <f>IFERROR(COUNTIF(#REF!,Tabela1[[#This Row],[Colunas5]]),"")</f>
        <v/>
      </c>
      <c r="X2345" s="14">
        <f>Tabela1[[#This Row],[QIANTIDADE EXPEDIDA]]*Tabela1[[#This Row],[PESO UNI]]</f>
        <v>0</v>
      </c>
      <c r="Y2345" s="14">
        <f t="shared" si="312"/>
        <v>0</v>
      </c>
      <c r="Z2345" s="21">
        <f>Tabela1[[#This Row],[PESO TOTAL]]-Tabela1[[#This Row],[Peso Expedido]]</f>
        <v>0</v>
      </c>
      <c r="AA2345" s="18"/>
      <c r="AB2345" s="40" t="s">
        <v>3204</v>
      </c>
      <c r="AC2345" s="40"/>
      <c r="AD2345" s="40"/>
      <c r="AE2345" s="40"/>
      <c r="AF2345" s="40"/>
      <c r="AG2345" s="40"/>
      <c r="AH2345" s="40"/>
      <c r="AI2345" s="40" t="str">
        <f t="shared" si="316"/>
        <v>ok</v>
      </c>
      <c r="AJ2345"/>
      <c r="AK2345" t="str">
        <f>Tabela1[[#This Row],[Coluna1]]&amp;Tabela1[[#This Row],[PEDIDO]]</f>
        <v/>
      </c>
      <c r="AL2345"/>
      <c r="AM2345"/>
      <c r="AN2345"/>
      <c r="AO2345" t="str">
        <f t="shared" si="313"/>
        <v>/</v>
      </c>
      <c r="AP2345" t="str">
        <f>Tabela1[[#This Row],[TAG]]&amp;Tabela1[[#This Row],[PEDIDO]]&amp;Tabela1[[#This Row],[PRODUTO]]</f>
        <v/>
      </c>
      <c r="AQ2345" s="23" t="str">
        <f>Tabela1[[#This Row],[PRODUTO]]&amp;Tabela1[[#This Row],[TAG]]</f>
        <v/>
      </c>
      <c r="AR2345" s="183">
        <f>Tabela1[[#This Row],[PESO TOTAL]]*Tabela1[[#This Row],[MATÉRIA PRIMA]]</f>
        <v>0</v>
      </c>
      <c r="AS2345" s="28">
        <f>Tabela1[[#This Row],[PESO TOTAL]]*Tabela1[[#This Row],[PREPARAÇÃO ]]</f>
        <v>0</v>
      </c>
      <c r="AT2345" s="28">
        <f>Tabela1[[#This Row],[PESO TOTAL]]*Tabela1[[#This Row],[CALDEIRARIA]]</f>
        <v>0</v>
      </c>
      <c r="AU2345" s="28">
        <f>Tabela1[[#This Row],[PESO TOTAL]]*Tabela1[[#This Row],[SOLDA]]</f>
        <v>0</v>
      </c>
      <c r="AV2345" s="28">
        <f>Tabela1[[#This Row],[PESO TOTAL]]*Tabela1[[#This Row],[ACABAMENTO]]</f>
        <v>0</v>
      </c>
      <c r="AW2345" s="28">
        <f>Tabela1[[#This Row],[PESO TOTAL]]*Tabela1[[#This Row],[PRONTO ACABADO]]</f>
        <v>0</v>
      </c>
      <c r="AX2345" s="28">
        <f>Tabela1[[#This Row],[PESO TOTAL]]*Tabela1[[#This Row],[EXPEDIÇÃO ]]</f>
        <v>0</v>
      </c>
      <c r="AY2345" s="28" t="str">
        <f>Tabela1[[#This Row],[PEDIDO]]&amp;Tabela1[[#This Row],[PRODUTO]]</f>
        <v/>
      </c>
      <c r="AZ2345" s="44">
        <f>IF(AF2345="",0,IF(ISTEXT(AF2345),H2345*VALUE(SUBSTITUTE(AF2345,"%",""))/100,H2345*AF2345))-Tabela1[[#This Row],[PRONTO ACABADO2]]</f>
        <v>0</v>
      </c>
      <c r="BA2345" s="44">
        <f>IF(AG2345="",0,IF(ISTEXT(AG2345),H2345*VALUE(SUBSTITUTE(AG2345,"%",""))/100,H2345*AG2345))-Tabela1[[#This Row],[PESO EXPEDIDO2]]</f>
        <v>0</v>
      </c>
      <c r="BB2345" s="44">
        <f t="shared" si="314"/>
        <v>0</v>
      </c>
      <c r="BC2345" s="44">
        <f t="shared" si="315"/>
        <v>0</v>
      </c>
      <c r="BD2345" s="44"/>
    </row>
    <row r="2346" spans="1:56" ht="15.75" hidden="1" customHeight="1" x14ac:dyDescent="0.25">
      <c r="A2346" s="6"/>
      <c r="B2346" s="22"/>
      <c r="C2346" s="7"/>
      <c r="D2346" s="46"/>
      <c r="E2346" s="7"/>
      <c r="F2346" s="7"/>
      <c r="G2346" s="44"/>
      <c r="H2346" s="41">
        <f>Tabela1[[#This Row],[PESO UNI]]*Tabela1[[#This Row],[QTE]]</f>
        <v>0</v>
      </c>
      <c r="I2346" s="7"/>
      <c r="J2346" s="8"/>
      <c r="K2346" s="8"/>
      <c r="L2346" s="9"/>
      <c r="M2346" s="10"/>
      <c r="N2346" s="8"/>
      <c r="O2346" s="12"/>
      <c r="P2346" s="13"/>
      <c r="Q2346" s="14">
        <f>Tabela1[[#This Row],[QTDE/ Fabricação]]-Tabela1[[#This Row],[QTE]]</f>
        <v>0</v>
      </c>
      <c r="R2346" s="19">
        <f t="shared" si="310"/>
        <v>0</v>
      </c>
      <c r="S2346" s="19">
        <f t="shared" si="309"/>
        <v>0</v>
      </c>
      <c r="T2346" s="20">
        <f t="shared" si="311"/>
        <v>0</v>
      </c>
      <c r="U2346" s="17">
        <f>IFERROR(SUMIF('LISTA DE EMBARQUE'!B:B,MICRO!E:E,'LISTA DE EMBARQUE'!G:G),"")</f>
        <v>0</v>
      </c>
      <c r="V2346" s="12" t="str">
        <f>IFERROR(VLOOKUP(Tabela1[[#This Row],[COD.MDE]],'LISTA DE EMBARQUE'!B:L,11,0),"")</f>
        <v/>
      </c>
      <c r="W2346" s="13" t="str">
        <f>IFERROR(COUNTIF(#REF!,Tabela1[[#This Row],[Colunas5]]),"")</f>
        <v/>
      </c>
      <c r="X2346" s="14">
        <f>Tabela1[[#This Row],[QIANTIDADE EXPEDIDA]]*Tabela1[[#This Row],[PESO UNI]]</f>
        <v>0</v>
      </c>
      <c r="Y2346" s="14">
        <f t="shared" si="312"/>
        <v>0</v>
      </c>
      <c r="Z2346" s="21">
        <f>Tabela1[[#This Row],[PESO TOTAL]]-Tabela1[[#This Row],[Peso Expedido]]</f>
        <v>0</v>
      </c>
      <c r="AA2346" s="18"/>
      <c r="AB2346" s="40" t="s">
        <v>3204</v>
      </c>
      <c r="AC2346" s="40"/>
      <c r="AD2346" s="40"/>
      <c r="AE2346" s="40"/>
      <c r="AF2346" s="40"/>
      <c r="AG2346" s="40"/>
      <c r="AH2346" s="40"/>
      <c r="AI2346" s="40" t="str">
        <f t="shared" si="316"/>
        <v>ok</v>
      </c>
      <c r="AJ2346"/>
      <c r="AK2346" t="str">
        <f>Tabela1[[#This Row],[Coluna1]]&amp;Tabela1[[#This Row],[PEDIDO]]</f>
        <v/>
      </c>
      <c r="AL2346"/>
      <c r="AM2346"/>
      <c r="AN2346"/>
      <c r="AO2346" t="str">
        <f t="shared" si="313"/>
        <v>/</v>
      </c>
      <c r="AP2346" t="str">
        <f>Tabela1[[#This Row],[TAG]]&amp;Tabela1[[#This Row],[PEDIDO]]&amp;Tabela1[[#This Row],[PRODUTO]]</f>
        <v/>
      </c>
      <c r="AQ2346" s="23" t="str">
        <f>Tabela1[[#This Row],[PRODUTO]]&amp;Tabela1[[#This Row],[TAG]]</f>
        <v/>
      </c>
      <c r="AR2346" s="183">
        <f>Tabela1[[#This Row],[PESO TOTAL]]*Tabela1[[#This Row],[MATÉRIA PRIMA]]</f>
        <v>0</v>
      </c>
      <c r="AS2346" s="28">
        <f>Tabela1[[#This Row],[PESO TOTAL]]*Tabela1[[#This Row],[PREPARAÇÃO ]]</f>
        <v>0</v>
      </c>
      <c r="AT2346" s="28">
        <f>Tabela1[[#This Row],[PESO TOTAL]]*Tabela1[[#This Row],[CALDEIRARIA]]</f>
        <v>0</v>
      </c>
      <c r="AU2346" s="28">
        <f>Tabela1[[#This Row],[PESO TOTAL]]*Tabela1[[#This Row],[SOLDA]]</f>
        <v>0</v>
      </c>
      <c r="AV2346" s="28">
        <f>Tabela1[[#This Row],[PESO TOTAL]]*Tabela1[[#This Row],[ACABAMENTO]]</f>
        <v>0</v>
      </c>
      <c r="AW2346" s="28">
        <f>Tabela1[[#This Row],[PESO TOTAL]]*Tabela1[[#This Row],[PRONTO ACABADO]]</f>
        <v>0</v>
      </c>
      <c r="AX2346" s="28">
        <f>Tabela1[[#This Row],[PESO TOTAL]]*Tabela1[[#This Row],[EXPEDIÇÃO ]]</f>
        <v>0</v>
      </c>
      <c r="AY2346" s="28" t="str">
        <f>Tabela1[[#This Row],[PEDIDO]]&amp;Tabela1[[#This Row],[PRODUTO]]</f>
        <v/>
      </c>
      <c r="AZ2346" s="44">
        <f>IF(AF2346="",0,IF(ISTEXT(AF2346),H2346*VALUE(SUBSTITUTE(AF2346,"%",""))/100,H2346*AF2346))-Tabela1[[#This Row],[PRONTO ACABADO2]]</f>
        <v>0</v>
      </c>
      <c r="BA2346" s="44">
        <f>IF(AG2346="",0,IF(ISTEXT(AG2346),H2346*VALUE(SUBSTITUTE(AG2346,"%",""))/100,H2346*AG2346))-Tabela1[[#This Row],[PESO EXPEDIDO2]]</f>
        <v>0</v>
      </c>
      <c r="BB2346" s="44">
        <f t="shared" si="314"/>
        <v>0</v>
      </c>
      <c r="BC2346" s="44">
        <f t="shared" si="315"/>
        <v>0</v>
      </c>
      <c r="BD2346" s="44"/>
    </row>
    <row r="2347" spans="1:56" ht="15.75" hidden="1" customHeight="1" x14ac:dyDescent="0.25">
      <c r="A2347" s="6"/>
      <c r="B2347" s="22"/>
      <c r="C2347" s="7"/>
      <c r="D2347" s="46"/>
      <c r="E2347" s="7"/>
      <c r="F2347" s="7"/>
      <c r="G2347" s="44"/>
      <c r="H2347" s="41">
        <f>Tabela1[[#This Row],[PESO UNI]]*Tabela1[[#This Row],[QTE]]</f>
        <v>0</v>
      </c>
      <c r="I2347" s="7"/>
      <c r="J2347" s="8"/>
      <c r="K2347" s="8"/>
      <c r="L2347" s="9"/>
      <c r="M2347" s="10"/>
      <c r="N2347" s="8"/>
      <c r="O2347" s="12"/>
      <c r="P2347" s="13"/>
      <c r="Q2347" s="14">
        <f>Tabela1[[#This Row],[QTDE/ Fabricação]]-Tabela1[[#This Row],[QTE]]</f>
        <v>0</v>
      </c>
      <c r="R2347" s="19">
        <f t="shared" si="310"/>
        <v>0</v>
      </c>
      <c r="S2347" s="19">
        <f t="shared" si="309"/>
        <v>0</v>
      </c>
      <c r="T2347" s="20">
        <f t="shared" si="311"/>
        <v>0</v>
      </c>
      <c r="U2347" s="17">
        <f>IFERROR(SUMIF('LISTA DE EMBARQUE'!B:B,MICRO!E:E,'LISTA DE EMBARQUE'!G:G),"")</f>
        <v>0</v>
      </c>
      <c r="V2347" s="12" t="str">
        <f>IFERROR(VLOOKUP(Tabela1[[#This Row],[COD.MDE]],'LISTA DE EMBARQUE'!B:L,11,0),"")</f>
        <v/>
      </c>
      <c r="W2347" s="13" t="str">
        <f>IFERROR(COUNTIF(#REF!,Tabela1[[#This Row],[Colunas5]]),"")</f>
        <v/>
      </c>
      <c r="X2347" s="14">
        <f>Tabela1[[#This Row],[QIANTIDADE EXPEDIDA]]*Tabela1[[#This Row],[PESO UNI]]</f>
        <v>0</v>
      </c>
      <c r="Y2347" s="14">
        <f t="shared" si="312"/>
        <v>0</v>
      </c>
      <c r="Z2347" s="21">
        <f>Tabela1[[#This Row],[PESO TOTAL]]-Tabela1[[#This Row],[Peso Expedido]]</f>
        <v>0</v>
      </c>
      <c r="AA2347" s="18"/>
      <c r="AB2347" s="40" t="s">
        <v>3204</v>
      </c>
      <c r="AC2347" s="40"/>
      <c r="AD2347" s="40"/>
      <c r="AE2347" s="40"/>
      <c r="AF2347" s="40"/>
      <c r="AG2347" s="40"/>
      <c r="AH2347" s="40"/>
      <c r="AI2347" s="40" t="str">
        <f t="shared" si="316"/>
        <v>ok</v>
      </c>
      <c r="AJ2347"/>
      <c r="AK2347" t="str">
        <f>Tabela1[[#This Row],[Coluna1]]&amp;Tabela1[[#This Row],[PEDIDO]]</f>
        <v/>
      </c>
      <c r="AL2347"/>
      <c r="AM2347"/>
      <c r="AN2347"/>
      <c r="AO2347" t="str">
        <f t="shared" si="313"/>
        <v>/</v>
      </c>
      <c r="AP2347" t="str">
        <f>Tabela1[[#This Row],[TAG]]&amp;Tabela1[[#This Row],[PEDIDO]]&amp;Tabela1[[#This Row],[PRODUTO]]</f>
        <v/>
      </c>
      <c r="AQ2347" s="23" t="str">
        <f>Tabela1[[#This Row],[PRODUTO]]&amp;Tabela1[[#This Row],[TAG]]</f>
        <v/>
      </c>
      <c r="AR2347" s="183">
        <f>Tabela1[[#This Row],[PESO TOTAL]]*Tabela1[[#This Row],[MATÉRIA PRIMA]]</f>
        <v>0</v>
      </c>
      <c r="AS2347" s="28">
        <f>Tabela1[[#This Row],[PESO TOTAL]]*Tabela1[[#This Row],[PREPARAÇÃO ]]</f>
        <v>0</v>
      </c>
      <c r="AT2347" s="28">
        <f>Tabela1[[#This Row],[PESO TOTAL]]*Tabela1[[#This Row],[CALDEIRARIA]]</f>
        <v>0</v>
      </c>
      <c r="AU2347" s="28">
        <f>Tabela1[[#This Row],[PESO TOTAL]]*Tabela1[[#This Row],[SOLDA]]</f>
        <v>0</v>
      </c>
      <c r="AV2347" s="28">
        <f>Tabela1[[#This Row],[PESO TOTAL]]*Tabela1[[#This Row],[ACABAMENTO]]</f>
        <v>0</v>
      </c>
      <c r="AW2347" s="28">
        <f>Tabela1[[#This Row],[PESO TOTAL]]*Tabela1[[#This Row],[PRONTO ACABADO]]</f>
        <v>0</v>
      </c>
      <c r="AX2347" s="28">
        <f>Tabela1[[#This Row],[PESO TOTAL]]*Tabela1[[#This Row],[EXPEDIÇÃO ]]</f>
        <v>0</v>
      </c>
      <c r="AY2347" s="28" t="str">
        <f>Tabela1[[#This Row],[PEDIDO]]&amp;Tabela1[[#This Row],[PRODUTO]]</f>
        <v/>
      </c>
      <c r="AZ2347" s="44">
        <f>IF(AF2347="",0,IF(ISTEXT(AF2347),H2347*VALUE(SUBSTITUTE(AF2347,"%",""))/100,H2347*AF2347))-Tabela1[[#This Row],[PRONTO ACABADO2]]</f>
        <v>0</v>
      </c>
      <c r="BA2347" s="44">
        <f>IF(AG2347="",0,IF(ISTEXT(AG2347),H2347*VALUE(SUBSTITUTE(AG2347,"%",""))/100,H2347*AG2347))-Tabela1[[#This Row],[PESO EXPEDIDO2]]</f>
        <v>0</v>
      </c>
      <c r="BB2347" s="44">
        <f t="shared" si="314"/>
        <v>0</v>
      </c>
      <c r="BC2347" s="44">
        <f t="shared" si="315"/>
        <v>0</v>
      </c>
      <c r="BD2347" s="44"/>
    </row>
    <row r="2348" spans="1:56" ht="15.75" hidden="1" customHeight="1" x14ac:dyDescent="0.25">
      <c r="A2348" s="6"/>
      <c r="B2348" s="22"/>
      <c r="C2348" s="7"/>
      <c r="D2348" s="46"/>
      <c r="E2348" s="7"/>
      <c r="F2348" s="7"/>
      <c r="G2348" s="44"/>
      <c r="H2348" s="41">
        <f>Tabela1[[#This Row],[PESO UNI]]*Tabela1[[#This Row],[QTE]]</f>
        <v>0</v>
      </c>
      <c r="I2348" s="7"/>
      <c r="J2348" s="8"/>
      <c r="K2348" s="8"/>
      <c r="L2348" s="9"/>
      <c r="M2348" s="10"/>
      <c r="N2348" s="8"/>
      <c r="O2348" s="12"/>
      <c r="P2348" s="13"/>
      <c r="Q2348" s="14">
        <f>Tabela1[[#This Row],[QTDE/ Fabricação]]-Tabela1[[#This Row],[QTE]]</f>
        <v>0</v>
      </c>
      <c r="R2348" s="19">
        <f t="shared" si="310"/>
        <v>0</v>
      </c>
      <c r="S2348" s="19">
        <f t="shared" si="309"/>
        <v>0</v>
      </c>
      <c r="T2348" s="20">
        <f t="shared" si="311"/>
        <v>0</v>
      </c>
      <c r="U2348" s="17">
        <f>IFERROR(SUMIF('LISTA DE EMBARQUE'!B:B,MICRO!E:E,'LISTA DE EMBARQUE'!G:G),"")</f>
        <v>0</v>
      </c>
      <c r="V2348" s="12" t="str">
        <f>IFERROR(VLOOKUP(Tabela1[[#This Row],[COD.MDE]],'LISTA DE EMBARQUE'!B:L,11,0),"")</f>
        <v/>
      </c>
      <c r="W2348" s="13" t="str">
        <f>IFERROR(COUNTIF(#REF!,Tabela1[[#This Row],[Colunas5]]),"")</f>
        <v/>
      </c>
      <c r="X2348" s="14">
        <f>Tabela1[[#This Row],[QIANTIDADE EXPEDIDA]]*Tabela1[[#This Row],[PESO UNI]]</f>
        <v>0</v>
      </c>
      <c r="Y2348" s="14">
        <f t="shared" si="312"/>
        <v>0</v>
      </c>
      <c r="Z2348" s="21">
        <f>Tabela1[[#This Row],[PESO TOTAL]]-Tabela1[[#This Row],[Peso Expedido]]</f>
        <v>0</v>
      </c>
      <c r="AA2348" s="18"/>
      <c r="AB2348" s="40" t="s">
        <v>3204</v>
      </c>
      <c r="AC2348" s="40"/>
      <c r="AD2348" s="40"/>
      <c r="AE2348" s="40"/>
      <c r="AF2348" s="40"/>
      <c r="AG2348" s="40"/>
      <c r="AH2348" s="40"/>
      <c r="AI2348" s="40" t="str">
        <f t="shared" si="316"/>
        <v>ok</v>
      </c>
      <c r="AJ2348"/>
      <c r="AK2348" t="str">
        <f>Tabela1[[#This Row],[Coluna1]]&amp;Tabela1[[#This Row],[PEDIDO]]</f>
        <v/>
      </c>
      <c r="AL2348"/>
      <c r="AM2348"/>
      <c r="AN2348"/>
      <c r="AO2348" t="str">
        <f t="shared" si="313"/>
        <v>/</v>
      </c>
      <c r="AP2348" t="str">
        <f>Tabela1[[#This Row],[TAG]]&amp;Tabela1[[#This Row],[PEDIDO]]&amp;Tabela1[[#This Row],[PRODUTO]]</f>
        <v/>
      </c>
      <c r="AQ2348" s="23" t="str">
        <f>Tabela1[[#This Row],[PRODUTO]]&amp;Tabela1[[#This Row],[TAG]]</f>
        <v/>
      </c>
      <c r="AR2348" s="183">
        <f>Tabela1[[#This Row],[PESO TOTAL]]*Tabela1[[#This Row],[MATÉRIA PRIMA]]</f>
        <v>0</v>
      </c>
      <c r="AS2348" s="28">
        <f>Tabela1[[#This Row],[PESO TOTAL]]*Tabela1[[#This Row],[PREPARAÇÃO ]]</f>
        <v>0</v>
      </c>
      <c r="AT2348" s="28">
        <f>Tabela1[[#This Row],[PESO TOTAL]]*Tabela1[[#This Row],[CALDEIRARIA]]</f>
        <v>0</v>
      </c>
      <c r="AU2348" s="28">
        <f>Tabela1[[#This Row],[PESO TOTAL]]*Tabela1[[#This Row],[SOLDA]]</f>
        <v>0</v>
      </c>
      <c r="AV2348" s="28">
        <f>Tabela1[[#This Row],[PESO TOTAL]]*Tabela1[[#This Row],[ACABAMENTO]]</f>
        <v>0</v>
      </c>
      <c r="AW2348" s="28">
        <f>Tabela1[[#This Row],[PESO TOTAL]]*Tabela1[[#This Row],[PRONTO ACABADO]]</f>
        <v>0</v>
      </c>
      <c r="AX2348" s="28">
        <f>Tabela1[[#This Row],[PESO TOTAL]]*Tabela1[[#This Row],[EXPEDIÇÃO ]]</f>
        <v>0</v>
      </c>
      <c r="AY2348" s="28" t="str">
        <f>Tabela1[[#This Row],[PEDIDO]]&amp;Tabela1[[#This Row],[PRODUTO]]</f>
        <v/>
      </c>
      <c r="AZ2348" s="44">
        <f>IF(AF2348="",0,IF(ISTEXT(AF2348),H2348*VALUE(SUBSTITUTE(AF2348,"%",""))/100,H2348*AF2348))-Tabela1[[#This Row],[PRONTO ACABADO2]]</f>
        <v>0</v>
      </c>
      <c r="BA2348" s="44">
        <f>IF(AG2348="",0,IF(ISTEXT(AG2348),H2348*VALUE(SUBSTITUTE(AG2348,"%",""))/100,H2348*AG2348))-Tabela1[[#This Row],[PESO EXPEDIDO2]]</f>
        <v>0</v>
      </c>
      <c r="BB2348" s="44">
        <f t="shared" si="314"/>
        <v>0</v>
      </c>
      <c r="BC2348" s="44">
        <f t="shared" si="315"/>
        <v>0</v>
      </c>
      <c r="BD2348" s="44"/>
    </row>
    <row r="2349" spans="1:56" ht="15.75" hidden="1" customHeight="1" x14ac:dyDescent="0.25">
      <c r="A2349" s="6"/>
      <c r="B2349" s="22"/>
      <c r="C2349" s="7"/>
      <c r="D2349" s="46"/>
      <c r="E2349" s="7"/>
      <c r="F2349" s="7"/>
      <c r="G2349" s="44"/>
      <c r="H2349" s="41">
        <f>Tabela1[[#This Row],[PESO UNI]]*Tabela1[[#This Row],[QTE]]</f>
        <v>0</v>
      </c>
      <c r="I2349" s="7"/>
      <c r="J2349" s="8"/>
      <c r="K2349" s="8"/>
      <c r="L2349" s="9"/>
      <c r="M2349" s="10"/>
      <c r="N2349" s="8"/>
      <c r="O2349" s="12"/>
      <c r="P2349" s="13"/>
      <c r="Q2349" s="14">
        <f>Tabela1[[#This Row],[QTDE/ Fabricação]]-Tabela1[[#This Row],[QTE]]</f>
        <v>0</v>
      </c>
      <c r="R2349" s="19">
        <f t="shared" si="310"/>
        <v>0</v>
      </c>
      <c r="S2349" s="19">
        <f t="shared" si="309"/>
        <v>0</v>
      </c>
      <c r="T2349" s="20">
        <f t="shared" si="311"/>
        <v>0</v>
      </c>
      <c r="U2349" s="17">
        <f>IFERROR(SUMIF('LISTA DE EMBARQUE'!B:B,MICRO!E:E,'LISTA DE EMBARQUE'!G:G),"")</f>
        <v>0</v>
      </c>
      <c r="V2349" s="12" t="str">
        <f>IFERROR(VLOOKUP(Tabela1[[#This Row],[COD.MDE]],'LISTA DE EMBARQUE'!B:L,11,0),"")</f>
        <v/>
      </c>
      <c r="W2349" s="13" t="str">
        <f>IFERROR(COUNTIF(#REF!,Tabela1[[#This Row],[Colunas5]]),"")</f>
        <v/>
      </c>
      <c r="X2349" s="14">
        <f>Tabela1[[#This Row],[QIANTIDADE EXPEDIDA]]*Tabela1[[#This Row],[PESO UNI]]</f>
        <v>0</v>
      </c>
      <c r="Y2349" s="14">
        <f t="shared" si="312"/>
        <v>0</v>
      </c>
      <c r="Z2349" s="21">
        <f>Tabela1[[#This Row],[PESO TOTAL]]-Tabela1[[#This Row],[Peso Expedido]]</f>
        <v>0</v>
      </c>
      <c r="AA2349" s="18"/>
      <c r="AB2349" s="40" t="s">
        <v>3204</v>
      </c>
      <c r="AC2349" s="40"/>
      <c r="AD2349" s="40"/>
      <c r="AE2349" s="40"/>
      <c r="AF2349" s="40"/>
      <c r="AG2349" s="40"/>
      <c r="AH2349" s="40"/>
      <c r="AI2349" s="40" t="str">
        <f t="shared" si="316"/>
        <v>ok</v>
      </c>
      <c r="AJ2349"/>
      <c r="AK2349" t="str">
        <f>Tabela1[[#This Row],[Coluna1]]&amp;Tabela1[[#This Row],[PEDIDO]]</f>
        <v/>
      </c>
      <c r="AL2349"/>
      <c r="AM2349"/>
      <c r="AN2349"/>
      <c r="AO2349" t="str">
        <f t="shared" si="313"/>
        <v>/</v>
      </c>
      <c r="AP2349" t="str">
        <f>Tabela1[[#This Row],[TAG]]&amp;Tabela1[[#This Row],[PEDIDO]]&amp;Tabela1[[#This Row],[PRODUTO]]</f>
        <v/>
      </c>
      <c r="AQ2349" s="23" t="str">
        <f>Tabela1[[#This Row],[PRODUTO]]&amp;Tabela1[[#This Row],[TAG]]</f>
        <v/>
      </c>
      <c r="AR2349" s="183">
        <f>Tabela1[[#This Row],[PESO TOTAL]]*Tabela1[[#This Row],[MATÉRIA PRIMA]]</f>
        <v>0</v>
      </c>
      <c r="AS2349" s="28">
        <f>Tabela1[[#This Row],[PESO TOTAL]]*Tabela1[[#This Row],[PREPARAÇÃO ]]</f>
        <v>0</v>
      </c>
      <c r="AT2349" s="28">
        <f>Tabela1[[#This Row],[PESO TOTAL]]*Tabela1[[#This Row],[CALDEIRARIA]]</f>
        <v>0</v>
      </c>
      <c r="AU2349" s="28">
        <f>Tabela1[[#This Row],[PESO TOTAL]]*Tabela1[[#This Row],[SOLDA]]</f>
        <v>0</v>
      </c>
      <c r="AV2349" s="28">
        <f>Tabela1[[#This Row],[PESO TOTAL]]*Tabela1[[#This Row],[ACABAMENTO]]</f>
        <v>0</v>
      </c>
      <c r="AW2349" s="28">
        <f>Tabela1[[#This Row],[PESO TOTAL]]*Tabela1[[#This Row],[PRONTO ACABADO]]</f>
        <v>0</v>
      </c>
      <c r="AX2349" s="28">
        <f>Tabela1[[#This Row],[PESO TOTAL]]*Tabela1[[#This Row],[EXPEDIÇÃO ]]</f>
        <v>0</v>
      </c>
      <c r="AY2349" s="28" t="str">
        <f>Tabela1[[#This Row],[PEDIDO]]&amp;Tabela1[[#This Row],[PRODUTO]]</f>
        <v/>
      </c>
      <c r="AZ2349" s="44">
        <f>IF(AF2349="",0,IF(ISTEXT(AF2349),H2349*VALUE(SUBSTITUTE(AF2349,"%",""))/100,H2349*AF2349))-Tabela1[[#This Row],[PRONTO ACABADO2]]</f>
        <v>0</v>
      </c>
      <c r="BA2349" s="44">
        <f>IF(AG2349="",0,IF(ISTEXT(AG2349),H2349*VALUE(SUBSTITUTE(AG2349,"%",""))/100,H2349*AG2349))-Tabela1[[#This Row],[PESO EXPEDIDO2]]</f>
        <v>0</v>
      </c>
      <c r="BB2349" s="44">
        <f t="shared" si="314"/>
        <v>0</v>
      </c>
      <c r="BC2349" s="44">
        <f t="shared" si="315"/>
        <v>0</v>
      </c>
      <c r="BD2349" s="44"/>
    </row>
    <row r="2350" spans="1:56" ht="15.75" hidden="1" customHeight="1" x14ac:dyDescent="0.25">
      <c r="A2350" s="6"/>
      <c r="B2350" s="22"/>
      <c r="C2350" s="7"/>
      <c r="D2350" s="46"/>
      <c r="E2350" s="7"/>
      <c r="F2350" s="7"/>
      <c r="G2350" s="44"/>
      <c r="H2350" s="41">
        <f>Tabela1[[#This Row],[PESO UNI]]*Tabela1[[#This Row],[QTE]]</f>
        <v>0</v>
      </c>
      <c r="I2350" s="7"/>
      <c r="J2350" s="8"/>
      <c r="K2350" s="8"/>
      <c r="L2350" s="9"/>
      <c r="M2350" s="10"/>
      <c r="N2350" s="8"/>
      <c r="O2350" s="12"/>
      <c r="P2350" s="13"/>
      <c r="Q2350" s="14">
        <f>Tabela1[[#This Row],[QTDE/ Fabricação]]-Tabela1[[#This Row],[QTE]]</f>
        <v>0</v>
      </c>
      <c r="R2350" s="19">
        <f t="shared" si="310"/>
        <v>0</v>
      </c>
      <c r="S2350" s="19">
        <f t="shared" si="309"/>
        <v>0</v>
      </c>
      <c r="T2350" s="20">
        <f t="shared" si="311"/>
        <v>0</v>
      </c>
      <c r="U2350" s="17">
        <f>IFERROR(SUMIF('LISTA DE EMBARQUE'!B:B,MICRO!E:E,'LISTA DE EMBARQUE'!G:G),"")</f>
        <v>0</v>
      </c>
      <c r="V2350" s="12" t="str">
        <f>IFERROR(VLOOKUP(Tabela1[[#This Row],[COD.MDE]],'LISTA DE EMBARQUE'!B:L,11,0),"")</f>
        <v/>
      </c>
      <c r="W2350" s="13" t="str">
        <f>IFERROR(COUNTIF(#REF!,Tabela1[[#This Row],[Colunas5]]),"")</f>
        <v/>
      </c>
      <c r="X2350" s="14">
        <f>Tabela1[[#This Row],[QIANTIDADE EXPEDIDA]]*Tabela1[[#This Row],[PESO UNI]]</f>
        <v>0</v>
      </c>
      <c r="Y2350" s="14">
        <f t="shared" si="312"/>
        <v>0</v>
      </c>
      <c r="Z2350" s="21">
        <f>Tabela1[[#This Row],[PESO TOTAL]]-Tabela1[[#This Row],[Peso Expedido]]</f>
        <v>0</v>
      </c>
      <c r="AA2350" s="18"/>
      <c r="AB2350" s="40" t="s">
        <v>3204</v>
      </c>
      <c r="AC2350" s="40"/>
      <c r="AD2350" s="40"/>
      <c r="AE2350" s="40"/>
      <c r="AF2350" s="40"/>
      <c r="AG2350" s="40"/>
      <c r="AH2350" s="40"/>
      <c r="AI2350" s="40" t="str">
        <f t="shared" si="316"/>
        <v>ok</v>
      </c>
      <c r="AJ2350"/>
      <c r="AK2350" t="str">
        <f>Tabela1[[#This Row],[Coluna1]]&amp;Tabela1[[#This Row],[PEDIDO]]</f>
        <v/>
      </c>
      <c r="AL2350"/>
      <c r="AM2350"/>
      <c r="AN2350"/>
      <c r="AO2350" t="str">
        <f t="shared" si="313"/>
        <v>/</v>
      </c>
      <c r="AP2350" t="str">
        <f>Tabela1[[#This Row],[TAG]]&amp;Tabela1[[#This Row],[PEDIDO]]&amp;Tabela1[[#This Row],[PRODUTO]]</f>
        <v/>
      </c>
      <c r="AQ2350" s="23" t="str">
        <f>Tabela1[[#This Row],[PRODUTO]]&amp;Tabela1[[#This Row],[TAG]]</f>
        <v/>
      </c>
      <c r="AR2350" s="183">
        <f>Tabela1[[#This Row],[PESO TOTAL]]*Tabela1[[#This Row],[MATÉRIA PRIMA]]</f>
        <v>0</v>
      </c>
      <c r="AS2350" s="28">
        <f>Tabela1[[#This Row],[PESO TOTAL]]*Tabela1[[#This Row],[PREPARAÇÃO ]]</f>
        <v>0</v>
      </c>
      <c r="AT2350" s="28">
        <f>Tabela1[[#This Row],[PESO TOTAL]]*Tabela1[[#This Row],[CALDEIRARIA]]</f>
        <v>0</v>
      </c>
      <c r="AU2350" s="28">
        <f>Tabela1[[#This Row],[PESO TOTAL]]*Tabela1[[#This Row],[SOLDA]]</f>
        <v>0</v>
      </c>
      <c r="AV2350" s="28">
        <f>Tabela1[[#This Row],[PESO TOTAL]]*Tabela1[[#This Row],[ACABAMENTO]]</f>
        <v>0</v>
      </c>
      <c r="AW2350" s="28">
        <f>Tabela1[[#This Row],[PESO TOTAL]]*Tabela1[[#This Row],[PRONTO ACABADO]]</f>
        <v>0</v>
      </c>
      <c r="AX2350" s="28">
        <f>Tabela1[[#This Row],[PESO TOTAL]]*Tabela1[[#This Row],[EXPEDIÇÃO ]]</f>
        <v>0</v>
      </c>
      <c r="AY2350" s="28" t="str">
        <f>Tabela1[[#This Row],[PEDIDO]]&amp;Tabela1[[#This Row],[PRODUTO]]</f>
        <v/>
      </c>
      <c r="AZ2350" s="44">
        <f>IF(AF2350="",0,IF(ISTEXT(AF2350),H2350*VALUE(SUBSTITUTE(AF2350,"%",""))/100,H2350*AF2350))-Tabela1[[#This Row],[PRONTO ACABADO2]]</f>
        <v>0</v>
      </c>
      <c r="BA2350" s="44">
        <f>IF(AG2350="",0,IF(ISTEXT(AG2350),H2350*VALUE(SUBSTITUTE(AG2350,"%",""))/100,H2350*AG2350))-Tabela1[[#This Row],[PESO EXPEDIDO2]]</f>
        <v>0</v>
      </c>
      <c r="BB2350" s="44">
        <f t="shared" si="314"/>
        <v>0</v>
      </c>
      <c r="BC2350" s="44">
        <f t="shared" si="315"/>
        <v>0</v>
      </c>
      <c r="BD2350" s="44"/>
    </row>
    <row r="2351" spans="1:56" ht="15.75" hidden="1" customHeight="1" x14ac:dyDescent="0.25">
      <c r="A2351" s="6"/>
      <c r="B2351" s="22"/>
      <c r="C2351" s="7"/>
      <c r="D2351" s="46"/>
      <c r="E2351" s="7"/>
      <c r="F2351" s="7"/>
      <c r="G2351" s="44"/>
      <c r="H2351" s="41">
        <f>Tabela1[[#This Row],[PESO UNI]]*Tabela1[[#This Row],[QTE]]</f>
        <v>0</v>
      </c>
      <c r="I2351" s="7"/>
      <c r="J2351" s="8"/>
      <c r="K2351" s="8"/>
      <c r="L2351" s="9"/>
      <c r="M2351" s="10"/>
      <c r="N2351" s="8"/>
      <c r="O2351" s="12"/>
      <c r="P2351" s="13"/>
      <c r="Q2351" s="14">
        <f>Tabela1[[#This Row],[QTDE/ Fabricação]]-Tabela1[[#This Row],[QTE]]</f>
        <v>0</v>
      </c>
      <c r="R2351" s="19">
        <f t="shared" si="310"/>
        <v>0</v>
      </c>
      <c r="S2351" s="19">
        <f t="shared" si="309"/>
        <v>0</v>
      </c>
      <c r="T2351" s="20">
        <f t="shared" si="311"/>
        <v>0</v>
      </c>
      <c r="U2351" s="17">
        <f>IFERROR(SUMIF('LISTA DE EMBARQUE'!B:B,MICRO!E:E,'LISTA DE EMBARQUE'!G:G),"")</f>
        <v>0</v>
      </c>
      <c r="V2351" s="12" t="str">
        <f>IFERROR(VLOOKUP(Tabela1[[#This Row],[COD.MDE]],'LISTA DE EMBARQUE'!B:L,11,0),"")</f>
        <v/>
      </c>
      <c r="W2351" s="13" t="str">
        <f>IFERROR(COUNTIF(#REF!,Tabela1[[#This Row],[Colunas5]]),"")</f>
        <v/>
      </c>
      <c r="X2351" s="14">
        <f>Tabela1[[#This Row],[QIANTIDADE EXPEDIDA]]*Tabela1[[#This Row],[PESO UNI]]</f>
        <v>0</v>
      </c>
      <c r="Y2351" s="14">
        <f t="shared" si="312"/>
        <v>0</v>
      </c>
      <c r="Z2351" s="21">
        <f>Tabela1[[#This Row],[PESO TOTAL]]-Tabela1[[#This Row],[Peso Expedido]]</f>
        <v>0</v>
      </c>
      <c r="AA2351" s="18"/>
      <c r="AB2351" s="40" t="s">
        <v>3204</v>
      </c>
      <c r="AC2351" s="40"/>
      <c r="AD2351" s="40"/>
      <c r="AE2351" s="40"/>
      <c r="AF2351" s="40"/>
      <c r="AG2351" s="40"/>
      <c r="AH2351" s="40"/>
      <c r="AI2351" s="40" t="str">
        <f t="shared" si="316"/>
        <v>ok</v>
      </c>
      <c r="AJ2351"/>
      <c r="AK2351" t="str">
        <f>Tabela1[[#This Row],[Coluna1]]&amp;Tabela1[[#This Row],[PEDIDO]]</f>
        <v/>
      </c>
      <c r="AL2351"/>
      <c r="AM2351"/>
      <c r="AN2351"/>
      <c r="AO2351" t="str">
        <f t="shared" si="313"/>
        <v>/</v>
      </c>
      <c r="AP2351" t="str">
        <f>Tabela1[[#This Row],[TAG]]&amp;Tabela1[[#This Row],[PEDIDO]]&amp;Tabela1[[#This Row],[PRODUTO]]</f>
        <v/>
      </c>
      <c r="AQ2351" s="23" t="str">
        <f>Tabela1[[#This Row],[PRODUTO]]&amp;Tabela1[[#This Row],[TAG]]</f>
        <v/>
      </c>
      <c r="AR2351" s="183">
        <f>Tabela1[[#This Row],[PESO TOTAL]]*Tabela1[[#This Row],[MATÉRIA PRIMA]]</f>
        <v>0</v>
      </c>
      <c r="AS2351" s="28">
        <f>Tabela1[[#This Row],[PESO TOTAL]]*Tabela1[[#This Row],[PREPARAÇÃO ]]</f>
        <v>0</v>
      </c>
      <c r="AT2351" s="28">
        <f>Tabela1[[#This Row],[PESO TOTAL]]*Tabela1[[#This Row],[CALDEIRARIA]]</f>
        <v>0</v>
      </c>
      <c r="AU2351" s="28">
        <f>Tabela1[[#This Row],[PESO TOTAL]]*Tabela1[[#This Row],[SOLDA]]</f>
        <v>0</v>
      </c>
      <c r="AV2351" s="28">
        <f>Tabela1[[#This Row],[PESO TOTAL]]*Tabela1[[#This Row],[ACABAMENTO]]</f>
        <v>0</v>
      </c>
      <c r="AW2351" s="28">
        <f>Tabela1[[#This Row],[PESO TOTAL]]*Tabela1[[#This Row],[PRONTO ACABADO]]</f>
        <v>0</v>
      </c>
      <c r="AX2351" s="28">
        <f>Tabela1[[#This Row],[PESO TOTAL]]*Tabela1[[#This Row],[EXPEDIÇÃO ]]</f>
        <v>0</v>
      </c>
      <c r="AY2351" s="28" t="str">
        <f>Tabela1[[#This Row],[PEDIDO]]&amp;Tabela1[[#This Row],[PRODUTO]]</f>
        <v/>
      </c>
      <c r="AZ2351" s="44">
        <f>IF(AF2351="",0,IF(ISTEXT(AF2351),H2351*VALUE(SUBSTITUTE(AF2351,"%",""))/100,H2351*AF2351))-Tabela1[[#This Row],[PRONTO ACABADO2]]</f>
        <v>0</v>
      </c>
      <c r="BA2351" s="44">
        <f>IF(AG2351="",0,IF(ISTEXT(AG2351),H2351*VALUE(SUBSTITUTE(AG2351,"%",""))/100,H2351*AG2351))-Tabela1[[#This Row],[PESO EXPEDIDO2]]</f>
        <v>0</v>
      </c>
      <c r="BB2351" s="44">
        <f t="shared" si="314"/>
        <v>0</v>
      </c>
      <c r="BC2351" s="44">
        <f t="shared" si="315"/>
        <v>0</v>
      </c>
      <c r="BD2351" s="44"/>
    </row>
    <row r="2352" spans="1:56" ht="15.75" hidden="1" customHeight="1" x14ac:dyDescent="0.25">
      <c r="A2352" s="6"/>
      <c r="B2352" s="22"/>
      <c r="C2352" s="7"/>
      <c r="D2352" s="46"/>
      <c r="E2352" s="7"/>
      <c r="F2352" s="7"/>
      <c r="G2352" s="44"/>
      <c r="H2352" s="41">
        <f>Tabela1[[#This Row],[PESO UNI]]*Tabela1[[#This Row],[QTE]]</f>
        <v>0</v>
      </c>
      <c r="I2352" s="7"/>
      <c r="J2352" s="8"/>
      <c r="K2352" s="8"/>
      <c r="L2352" s="9"/>
      <c r="M2352" s="10"/>
      <c r="N2352" s="8"/>
      <c r="O2352" s="12"/>
      <c r="P2352" s="13"/>
      <c r="Q2352" s="14">
        <f>Tabela1[[#This Row],[QTDE/ Fabricação]]-Tabela1[[#This Row],[QTE]]</f>
        <v>0</v>
      </c>
      <c r="R2352" s="19">
        <f t="shared" si="310"/>
        <v>0</v>
      </c>
      <c r="S2352" s="19">
        <f t="shared" si="309"/>
        <v>0</v>
      </c>
      <c r="T2352" s="20">
        <f t="shared" si="311"/>
        <v>0</v>
      </c>
      <c r="U2352" s="17">
        <f>IFERROR(SUMIF('LISTA DE EMBARQUE'!B:B,MICRO!E:E,'LISTA DE EMBARQUE'!G:G),"")</f>
        <v>0</v>
      </c>
      <c r="V2352" s="12" t="str">
        <f>IFERROR(VLOOKUP(Tabela1[[#This Row],[COD.MDE]],'LISTA DE EMBARQUE'!B:L,11,0),"")</f>
        <v/>
      </c>
      <c r="W2352" s="13" t="str">
        <f>IFERROR(COUNTIF(#REF!,Tabela1[[#This Row],[Colunas5]]),"")</f>
        <v/>
      </c>
      <c r="X2352" s="14">
        <f>Tabela1[[#This Row],[QIANTIDADE EXPEDIDA]]*Tabela1[[#This Row],[PESO UNI]]</f>
        <v>0</v>
      </c>
      <c r="Y2352" s="14">
        <f t="shared" si="312"/>
        <v>0</v>
      </c>
      <c r="Z2352" s="21">
        <f>Tabela1[[#This Row],[PESO TOTAL]]-Tabela1[[#This Row],[Peso Expedido]]</f>
        <v>0</v>
      </c>
      <c r="AA2352" s="18"/>
      <c r="AB2352" s="40" t="s">
        <v>342</v>
      </c>
      <c r="AC2352" s="40"/>
      <c r="AD2352" s="40"/>
      <c r="AE2352" s="40"/>
      <c r="AF2352" s="40"/>
      <c r="AG2352" s="40"/>
      <c r="AH2352" s="40"/>
      <c r="AI2352" s="40" t="str">
        <f t="shared" si="316"/>
        <v>ok</v>
      </c>
      <c r="AJ2352"/>
      <c r="AK2352" t="str">
        <f>Tabela1[[#This Row],[Coluna1]]&amp;Tabela1[[#This Row],[PEDIDO]]</f>
        <v/>
      </c>
      <c r="AL2352"/>
      <c r="AM2352"/>
      <c r="AN2352"/>
      <c r="AO2352" t="str">
        <f t="shared" si="313"/>
        <v>/</v>
      </c>
      <c r="AP2352" t="str">
        <f>Tabela1[[#This Row],[TAG]]&amp;Tabela1[[#This Row],[PEDIDO]]&amp;Tabela1[[#This Row],[PRODUTO]]</f>
        <v/>
      </c>
      <c r="AQ2352" s="23" t="str">
        <f>Tabela1[[#This Row],[PRODUTO]]&amp;Tabela1[[#This Row],[TAG]]</f>
        <v/>
      </c>
      <c r="AR2352" s="183">
        <f>Tabela1[[#This Row],[PESO TOTAL]]*Tabela1[[#This Row],[MATÉRIA PRIMA]]</f>
        <v>0</v>
      </c>
      <c r="AS2352" s="28">
        <f>Tabela1[[#This Row],[PESO TOTAL]]*Tabela1[[#This Row],[PREPARAÇÃO ]]</f>
        <v>0</v>
      </c>
      <c r="AT2352" s="28">
        <f>Tabela1[[#This Row],[PESO TOTAL]]*Tabela1[[#This Row],[CALDEIRARIA]]</f>
        <v>0</v>
      </c>
      <c r="AU2352" s="28">
        <f>Tabela1[[#This Row],[PESO TOTAL]]*Tabela1[[#This Row],[SOLDA]]</f>
        <v>0</v>
      </c>
      <c r="AV2352" s="28">
        <f>Tabela1[[#This Row],[PESO TOTAL]]*Tabela1[[#This Row],[ACABAMENTO]]</f>
        <v>0</v>
      </c>
      <c r="AW2352" s="28">
        <f>Tabela1[[#This Row],[PESO TOTAL]]*Tabela1[[#This Row],[PRONTO ACABADO]]</f>
        <v>0</v>
      </c>
      <c r="AX2352" s="28">
        <f>Tabela1[[#This Row],[PESO TOTAL]]*Tabela1[[#This Row],[EXPEDIÇÃO ]]</f>
        <v>0</v>
      </c>
      <c r="AY2352" s="28" t="str">
        <f>Tabela1[[#This Row],[PEDIDO]]&amp;Tabela1[[#This Row],[PRODUTO]]</f>
        <v/>
      </c>
      <c r="AZ2352" s="44">
        <f>IF(AF2352="",0,IF(ISTEXT(AF2352),H2352*VALUE(SUBSTITUTE(AF2352,"%",""))/100,H2352*AF2352))-Tabela1[[#This Row],[PRONTO ACABADO2]]</f>
        <v>0</v>
      </c>
      <c r="BA2352" s="44">
        <f>IF(AG2352="",0,IF(ISTEXT(AG2352),H2352*VALUE(SUBSTITUTE(AG2352,"%",""))/100,H2352*AG2352))-Tabela1[[#This Row],[PESO EXPEDIDO2]]</f>
        <v>0</v>
      </c>
      <c r="BB2352" s="44">
        <f t="shared" si="314"/>
        <v>0</v>
      </c>
      <c r="BC2352" s="44">
        <f t="shared" si="315"/>
        <v>0</v>
      </c>
      <c r="BD2352" s="44"/>
    </row>
    <row r="2353" spans="1:56" ht="15.75" hidden="1" customHeight="1" x14ac:dyDescent="0.25">
      <c r="A2353" s="6"/>
      <c r="B2353" s="22"/>
      <c r="C2353" s="7"/>
      <c r="D2353" s="46"/>
      <c r="E2353" s="7"/>
      <c r="F2353" s="7"/>
      <c r="G2353" s="44"/>
      <c r="H2353" s="41">
        <f>Tabela1[[#This Row],[PESO UNI]]*Tabela1[[#This Row],[QTE]]</f>
        <v>0</v>
      </c>
      <c r="I2353" s="7"/>
      <c r="J2353" s="8"/>
      <c r="K2353" s="8"/>
      <c r="L2353" s="9"/>
      <c r="M2353" s="10"/>
      <c r="N2353" s="8"/>
      <c r="O2353" s="12"/>
      <c r="P2353" s="13"/>
      <c r="Q2353" s="14">
        <f>Tabela1[[#This Row],[QTDE/ Fabricação]]-Tabela1[[#This Row],[QTE]]</f>
        <v>0</v>
      </c>
      <c r="R2353" s="19">
        <f t="shared" si="310"/>
        <v>0</v>
      </c>
      <c r="S2353" s="19">
        <f t="shared" si="309"/>
        <v>0</v>
      </c>
      <c r="T2353" s="20">
        <f t="shared" si="311"/>
        <v>0</v>
      </c>
      <c r="U2353" s="17">
        <f>IFERROR(SUMIF('LISTA DE EMBARQUE'!B:B,MICRO!E:E,'LISTA DE EMBARQUE'!G:G),"")</f>
        <v>0</v>
      </c>
      <c r="V2353" s="12" t="str">
        <f>IFERROR(VLOOKUP(Tabela1[[#This Row],[COD.MDE]],'LISTA DE EMBARQUE'!B:L,11,0),"")</f>
        <v/>
      </c>
      <c r="W2353" s="13" t="str">
        <f>IFERROR(COUNTIF(#REF!,Tabela1[[#This Row],[Colunas5]]),"")</f>
        <v/>
      </c>
      <c r="X2353" s="14">
        <f>Tabela1[[#This Row],[QIANTIDADE EXPEDIDA]]*Tabela1[[#This Row],[PESO UNI]]</f>
        <v>0</v>
      </c>
      <c r="Y2353" s="14">
        <f t="shared" si="312"/>
        <v>0</v>
      </c>
      <c r="Z2353" s="21">
        <f>Tabela1[[#This Row],[PESO TOTAL]]-Tabela1[[#This Row],[Peso Expedido]]</f>
        <v>0</v>
      </c>
      <c r="AA2353" s="18"/>
      <c r="AB2353" s="40" t="s">
        <v>3204</v>
      </c>
      <c r="AC2353" s="40"/>
      <c r="AD2353" s="40"/>
      <c r="AE2353" s="40"/>
      <c r="AF2353" s="40"/>
      <c r="AG2353" s="40"/>
      <c r="AH2353" s="40"/>
      <c r="AI2353" s="40" t="str">
        <f t="shared" si="316"/>
        <v>ok</v>
      </c>
      <c r="AJ2353"/>
      <c r="AK2353" t="str">
        <f>Tabela1[[#This Row],[Coluna1]]&amp;Tabela1[[#This Row],[PEDIDO]]</f>
        <v/>
      </c>
      <c r="AL2353"/>
      <c r="AM2353"/>
      <c r="AN2353"/>
      <c r="AO2353" t="str">
        <f t="shared" si="313"/>
        <v>/</v>
      </c>
      <c r="AP2353" t="str">
        <f>Tabela1[[#This Row],[TAG]]&amp;Tabela1[[#This Row],[PEDIDO]]&amp;Tabela1[[#This Row],[PRODUTO]]</f>
        <v/>
      </c>
      <c r="AQ2353" s="23" t="str">
        <f>Tabela1[[#This Row],[PRODUTO]]&amp;Tabela1[[#This Row],[TAG]]</f>
        <v/>
      </c>
      <c r="AR2353" s="183">
        <f>Tabela1[[#This Row],[PESO TOTAL]]*Tabela1[[#This Row],[MATÉRIA PRIMA]]</f>
        <v>0</v>
      </c>
      <c r="AS2353" s="28">
        <f>Tabela1[[#This Row],[PESO TOTAL]]*Tabela1[[#This Row],[PREPARAÇÃO ]]</f>
        <v>0</v>
      </c>
      <c r="AT2353" s="28">
        <f>Tabela1[[#This Row],[PESO TOTAL]]*Tabela1[[#This Row],[CALDEIRARIA]]</f>
        <v>0</v>
      </c>
      <c r="AU2353" s="28">
        <f>Tabela1[[#This Row],[PESO TOTAL]]*Tabela1[[#This Row],[SOLDA]]</f>
        <v>0</v>
      </c>
      <c r="AV2353" s="28">
        <f>Tabela1[[#This Row],[PESO TOTAL]]*Tabela1[[#This Row],[ACABAMENTO]]</f>
        <v>0</v>
      </c>
      <c r="AW2353" s="28">
        <f>Tabela1[[#This Row],[PESO TOTAL]]*Tabela1[[#This Row],[PRONTO ACABADO]]</f>
        <v>0</v>
      </c>
      <c r="AX2353" s="28">
        <f>Tabela1[[#This Row],[PESO TOTAL]]*Tabela1[[#This Row],[EXPEDIÇÃO ]]</f>
        <v>0</v>
      </c>
      <c r="AY2353" s="28" t="str">
        <f>Tabela1[[#This Row],[PEDIDO]]&amp;Tabela1[[#This Row],[PRODUTO]]</f>
        <v/>
      </c>
      <c r="AZ2353" s="44">
        <f>IF(AF2353="",0,IF(ISTEXT(AF2353),H2353*VALUE(SUBSTITUTE(AF2353,"%",""))/100,H2353*AF2353))-Tabela1[[#This Row],[PRONTO ACABADO2]]</f>
        <v>0</v>
      </c>
      <c r="BA2353" s="44">
        <f>IF(AG2353="",0,IF(ISTEXT(AG2353),H2353*VALUE(SUBSTITUTE(AG2353,"%",""))/100,H2353*AG2353))-Tabela1[[#This Row],[PESO EXPEDIDO2]]</f>
        <v>0</v>
      </c>
      <c r="BB2353" s="44">
        <f t="shared" si="314"/>
        <v>0</v>
      </c>
      <c r="BC2353" s="44">
        <f t="shared" si="315"/>
        <v>0</v>
      </c>
      <c r="BD2353" s="44"/>
    </row>
    <row r="2354" spans="1:56" ht="15.75" hidden="1" customHeight="1" x14ac:dyDescent="0.25">
      <c r="A2354" s="6"/>
      <c r="B2354" s="22"/>
      <c r="C2354" s="7"/>
      <c r="D2354" s="46"/>
      <c r="E2354" s="7"/>
      <c r="F2354" s="7"/>
      <c r="G2354" s="44"/>
      <c r="H2354" s="41">
        <f>Tabela1[[#This Row],[PESO UNI]]*Tabela1[[#This Row],[QTE]]</f>
        <v>0</v>
      </c>
      <c r="I2354" s="7"/>
      <c r="J2354" s="8"/>
      <c r="K2354" s="8"/>
      <c r="L2354" s="9"/>
      <c r="M2354" s="10"/>
      <c r="N2354" s="8"/>
      <c r="O2354" s="12"/>
      <c r="P2354" s="13"/>
      <c r="Q2354" s="14">
        <f>Tabela1[[#This Row],[QTDE/ Fabricação]]-Tabela1[[#This Row],[QTE]]</f>
        <v>0</v>
      </c>
      <c r="R2354" s="19">
        <f t="shared" si="310"/>
        <v>0</v>
      </c>
      <c r="S2354" s="19">
        <f t="shared" si="309"/>
        <v>0</v>
      </c>
      <c r="T2354" s="20">
        <f t="shared" si="311"/>
        <v>0</v>
      </c>
      <c r="U2354" s="17">
        <f>IFERROR(SUMIF('LISTA DE EMBARQUE'!B:B,MICRO!E:E,'LISTA DE EMBARQUE'!G:G),"")</f>
        <v>0</v>
      </c>
      <c r="V2354" s="12" t="str">
        <f>IFERROR(VLOOKUP(Tabela1[[#This Row],[COD.MDE]],'LISTA DE EMBARQUE'!B:L,11,0),"")</f>
        <v/>
      </c>
      <c r="W2354" s="13" t="str">
        <f>IFERROR(COUNTIF(#REF!,Tabela1[[#This Row],[Colunas5]]),"")</f>
        <v/>
      </c>
      <c r="X2354" s="14">
        <f>Tabela1[[#This Row],[QIANTIDADE EXPEDIDA]]*Tabela1[[#This Row],[PESO UNI]]</f>
        <v>0</v>
      </c>
      <c r="Y2354" s="14">
        <f t="shared" si="312"/>
        <v>0</v>
      </c>
      <c r="Z2354" s="21">
        <f>Tabela1[[#This Row],[PESO TOTAL]]-Tabela1[[#This Row],[Peso Expedido]]</f>
        <v>0</v>
      </c>
      <c r="AA2354" s="18"/>
      <c r="AB2354" s="40" t="s">
        <v>3204</v>
      </c>
      <c r="AC2354" s="40"/>
      <c r="AD2354" s="40"/>
      <c r="AE2354" s="40"/>
      <c r="AF2354" s="40"/>
      <c r="AG2354" s="40"/>
      <c r="AH2354" s="40"/>
      <c r="AI2354" s="40" t="str">
        <f t="shared" si="316"/>
        <v>ok</v>
      </c>
      <c r="AJ2354"/>
      <c r="AK2354" t="str">
        <f>Tabela1[[#This Row],[Coluna1]]&amp;Tabela1[[#This Row],[PEDIDO]]</f>
        <v/>
      </c>
      <c r="AL2354"/>
      <c r="AM2354"/>
      <c r="AN2354"/>
      <c r="AO2354" t="str">
        <f t="shared" si="313"/>
        <v>/</v>
      </c>
      <c r="AP2354" t="str">
        <f>Tabela1[[#This Row],[TAG]]&amp;Tabela1[[#This Row],[PEDIDO]]&amp;Tabela1[[#This Row],[PRODUTO]]</f>
        <v/>
      </c>
      <c r="AQ2354" s="23" t="str">
        <f>Tabela1[[#This Row],[PRODUTO]]&amp;Tabela1[[#This Row],[TAG]]</f>
        <v/>
      </c>
      <c r="AR2354" s="183">
        <f>Tabela1[[#This Row],[PESO TOTAL]]*Tabela1[[#This Row],[MATÉRIA PRIMA]]</f>
        <v>0</v>
      </c>
      <c r="AS2354" s="28">
        <f>Tabela1[[#This Row],[PESO TOTAL]]*Tabela1[[#This Row],[PREPARAÇÃO ]]</f>
        <v>0</v>
      </c>
      <c r="AT2354" s="28">
        <f>Tabela1[[#This Row],[PESO TOTAL]]*Tabela1[[#This Row],[CALDEIRARIA]]</f>
        <v>0</v>
      </c>
      <c r="AU2354" s="28">
        <f>Tabela1[[#This Row],[PESO TOTAL]]*Tabela1[[#This Row],[SOLDA]]</f>
        <v>0</v>
      </c>
      <c r="AV2354" s="28">
        <f>Tabela1[[#This Row],[PESO TOTAL]]*Tabela1[[#This Row],[ACABAMENTO]]</f>
        <v>0</v>
      </c>
      <c r="AW2354" s="28">
        <f>Tabela1[[#This Row],[PESO TOTAL]]*Tabela1[[#This Row],[PRONTO ACABADO]]</f>
        <v>0</v>
      </c>
      <c r="AX2354" s="28">
        <f>Tabela1[[#This Row],[PESO TOTAL]]*Tabela1[[#This Row],[EXPEDIÇÃO ]]</f>
        <v>0</v>
      </c>
      <c r="AY2354" s="28" t="str">
        <f>Tabela1[[#This Row],[PEDIDO]]&amp;Tabela1[[#This Row],[PRODUTO]]</f>
        <v/>
      </c>
      <c r="AZ2354" s="44">
        <f>IF(AF2354="",0,IF(ISTEXT(AF2354),H2354*VALUE(SUBSTITUTE(AF2354,"%",""))/100,H2354*AF2354))-Tabela1[[#This Row],[PRONTO ACABADO2]]</f>
        <v>0</v>
      </c>
      <c r="BA2354" s="44">
        <f>IF(AG2354="",0,IF(ISTEXT(AG2354),H2354*VALUE(SUBSTITUTE(AG2354,"%",""))/100,H2354*AG2354))-Tabela1[[#This Row],[PESO EXPEDIDO2]]</f>
        <v>0</v>
      </c>
      <c r="BB2354" s="44">
        <f t="shared" si="314"/>
        <v>0</v>
      </c>
      <c r="BC2354" s="44">
        <f t="shared" si="315"/>
        <v>0</v>
      </c>
      <c r="BD2354" s="44"/>
    </row>
    <row r="2355" spans="1:56" ht="15.75" hidden="1" customHeight="1" x14ac:dyDescent="0.25">
      <c r="A2355" s="6"/>
      <c r="B2355" s="22"/>
      <c r="C2355" s="7"/>
      <c r="D2355" s="46"/>
      <c r="E2355" s="7"/>
      <c r="F2355" s="7"/>
      <c r="G2355" s="44"/>
      <c r="H2355" s="41">
        <f>Tabela1[[#This Row],[PESO UNI]]*Tabela1[[#This Row],[QTE]]</f>
        <v>0</v>
      </c>
      <c r="I2355" s="7"/>
      <c r="J2355" s="8"/>
      <c r="K2355" s="8"/>
      <c r="L2355" s="9"/>
      <c r="M2355" s="10"/>
      <c r="N2355" s="8"/>
      <c r="O2355" s="12"/>
      <c r="P2355" s="13"/>
      <c r="Q2355" s="14">
        <f>Tabela1[[#This Row],[QTDE/ Fabricação]]-Tabela1[[#This Row],[QTE]]</f>
        <v>0</v>
      </c>
      <c r="R2355" s="19">
        <f t="shared" si="310"/>
        <v>0</v>
      </c>
      <c r="S2355" s="19">
        <f t="shared" si="309"/>
        <v>0</v>
      </c>
      <c r="T2355" s="20">
        <f t="shared" si="311"/>
        <v>0</v>
      </c>
      <c r="U2355" s="17">
        <f>IFERROR(SUMIF('LISTA DE EMBARQUE'!B:B,MICRO!E:E,'LISTA DE EMBARQUE'!G:G),"")</f>
        <v>0</v>
      </c>
      <c r="V2355" s="12" t="str">
        <f>IFERROR(VLOOKUP(Tabela1[[#This Row],[COD.MDE]],'LISTA DE EMBARQUE'!B:L,11,0),"")</f>
        <v/>
      </c>
      <c r="W2355" s="13" t="str">
        <f>IFERROR(COUNTIF(#REF!,Tabela1[[#This Row],[Colunas5]]),"")</f>
        <v/>
      </c>
      <c r="X2355" s="14">
        <f>Tabela1[[#This Row],[QIANTIDADE EXPEDIDA]]*Tabela1[[#This Row],[PESO UNI]]</f>
        <v>0</v>
      </c>
      <c r="Y2355" s="14">
        <f t="shared" si="312"/>
        <v>0</v>
      </c>
      <c r="Z2355" s="21">
        <f>Tabela1[[#This Row],[PESO TOTAL]]-Tabela1[[#This Row],[Peso Expedido]]</f>
        <v>0</v>
      </c>
      <c r="AA2355" s="18"/>
      <c r="AB2355" s="40" t="s">
        <v>3204</v>
      </c>
      <c r="AC2355" s="40"/>
      <c r="AD2355" s="40"/>
      <c r="AE2355" s="40"/>
      <c r="AF2355" s="40"/>
      <c r="AG2355" s="40"/>
      <c r="AH2355" s="40"/>
      <c r="AI2355" s="40" t="str">
        <f t="shared" si="316"/>
        <v>ok</v>
      </c>
      <c r="AJ2355"/>
      <c r="AK2355" t="str">
        <f>Tabela1[[#This Row],[Coluna1]]&amp;Tabela1[[#This Row],[PEDIDO]]</f>
        <v/>
      </c>
      <c r="AL2355"/>
      <c r="AM2355"/>
      <c r="AN2355"/>
      <c r="AO2355" t="str">
        <f t="shared" si="313"/>
        <v>/</v>
      </c>
      <c r="AP2355" t="str">
        <f>Tabela1[[#This Row],[TAG]]&amp;Tabela1[[#This Row],[PEDIDO]]&amp;Tabela1[[#This Row],[PRODUTO]]</f>
        <v/>
      </c>
      <c r="AQ2355" s="23" t="str">
        <f>Tabela1[[#This Row],[PRODUTO]]&amp;Tabela1[[#This Row],[TAG]]</f>
        <v/>
      </c>
      <c r="AR2355" s="183">
        <f>Tabela1[[#This Row],[PESO TOTAL]]*Tabela1[[#This Row],[MATÉRIA PRIMA]]</f>
        <v>0</v>
      </c>
      <c r="AS2355" s="28">
        <f>Tabela1[[#This Row],[PESO TOTAL]]*Tabela1[[#This Row],[PREPARAÇÃO ]]</f>
        <v>0</v>
      </c>
      <c r="AT2355" s="28">
        <f>Tabela1[[#This Row],[PESO TOTAL]]*Tabela1[[#This Row],[CALDEIRARIA]]</f>
        <v>0</v>
      </c>
      <c r="AU2355" s="28">
        <f>Tabela1[[#This Row],[PESO TOTAL]]*Tabela1[[#This Row],[SOLDA]]</f>
        <v>0</v>
      </c>
      <c r="AV2355" s="28">
        <f>Tabela1[[#This Row],[PESO TOTAL]]*Tabela1[[#This Row],[ACABAMENTO]]</f>
        <v>0</v>
      </c>
      <c r="AW2355" s="28">
        <f>Tabela1[[#This Row],[PESO TOTAL]]*Tabela1[[#This Row],[PRONTO ACABADO]]</f>
        <v>0</v>
      </c>
      <c r="AX2355" s="28">
        <f>Tabela1[[#This Row],[PESO TOTAL]]*Tabela1[[#This Row],[EXPEDIÇÃO ]]</f>
        <v>0</v>
      </c>
      <c r="AY2355" s="28" t="str">
        <f>Tabela1[[#This Row],[PEDIDO]]&amp;Tabela1[[#This Row],[PRODUTO]]</f>
        <v/>
      </c>
      <c r="AZ2355" s="44">
        <f>IF(AF2355="",0,IF(ISTEXT(AF2355),H2355*VALUE(SUBSTITUTE(AF2355,"%",""))/100,H2355*AF2355))-Tabela1[[#This Row],[PRONTO ACABADO2]]</f>
        <v>0</v>
      </c>
      <c r="BA2355" s="44">
        <f>IF(AG2355="",0,IF(ISTEXT(AG2355),H2355*VALUE(SUBSTITUTE(AG2355,"%",""))/100,H2355*AG2355))-Tabela1[[#This Row],[PESO EXPEDIDO2]]</f>
        <v>0</v>
      </c>
      <c r="BB2355" s="44">
        <f t="shared" si="314"/>
        <v>0</v>
      </c>
      <c r="BC2355" s="44">
        <f t="shared" si="315"/>
        <v>0</v>
      </c>
      <c r="BD2355" s="44"/>
    </row>
    <row r="2356" spans="1:56" ht="15.75" hidden="1" customHeight="1" x14ac:dyDescent="0.25">
      <c r="A2356" s="6"/>
      <c r="B2356" s="22"/>
      <c r="C2356" s="7"/>
      <c r="D2356" s="46"/>
      <c r="E2356" s="7"/>
      <c r="F2356" s="7"/>
      <c r="G2356" s="44"/>
      <c r="H2356" s="41">
        <f>Tabela1[[#This Row],[PESO UNI]]*Tabela1[[#This Row],[QTE]]</f>
        <v>0</v>
      </c>
      <c r="I2356" s="7"/>
      <c r="J2356" s="8"/>
      <c r="K2356" s="8"/>
      <c r="L2356" s="9"/>
      <c r="M2356" s="10"/>
      <c r="N2356" s="8"/>
      <c r="O2356" s="12"/>
      <c r="P2356" s="13"/>
      <c r="Q2356" s="14">
        <f>Tabela1[[#This Row],[QTDE/ Fabricação]]-Tabela1[[#This Row],[QTE]]</f>
        <v>0</v>
      </c>
      <c r="R2356" s="19">
        <f t="shared" si="310"/>
        <v>0</v>
      </c>
      <c r="S2356" s="19">
        <f t="shared" si="309"/>
        <v>0</v>
      </c>
      <c r="T2356" s="20">
        <f t="shared" si="311"/>
        <v>0</v>
      </c>
      <c r="U2356" s="17">
        <f>IFERROR(SUMIF('LISTA DE EMBARQUE'!B:B,MICRO!E:E,'LISTA DE EMBARQUE'!G:G),"")</f>
        <v>0</v>
      </c>
      <c r="V2356" s="12" t="str">
        <f>IFERROR(VLOOKUP(Tabela1[[#This Row],[COD.MDE]],'LISTA DE EMBARQUE'!B:L,11,0),"")</f>
        <v/>
      </c>
      <c r="W2356" s="13" t="str">
        <f>IFERROR(COUNTIF(#REF!,Tabela1[[#This Row],[Colunas5]]),"")</f>
        <v/>
      </c>
      <c r="X2356" s="14">
        <f>Tabela1[[#This Row],[QIANTIDADE EXPEDIDA]]*Tabela1[[#This Row],[PESO UNI]]</f>
        <v>0</v>
      </c>
      <c r="Y2356" s="14">
        <f t="shared" si="312"/>
        <v>0</v>
      </c>
      <c r="Z2356" s="21">
        <f>Tabela1[[#This Row],[PESO TOTAL]]-Tabela1[[#This Row],[Peso Expedido]]</f>
        <v>0</v>
      </c>
      <c r="AA2356" s="18"/>
      <c r="AB2356" s="40" t="s">
        <v>3204</v>
      </c>
      <c r="AC2356" s="40"/>
      <c r="AD2356" s="40"/>
      <c r="AE2356" s="40"/>
      <c r="AF2356" s="40"/>
      <c r="AG2356" s="40"/>
      <c r="AH2356" s="40"/>
      <c r="AI2356" s="40" t="str">
        <f t="shared" si="316"/>
        <v>ok</v>
      </c>
      <c r="AJ2356"/>
      <c r="AK2356" t="str">
        <f>Tabela1[[#This Row],[Coluna1]]&amp;Tabela1[[#This Row],[PEDIDO]]</f>
        <v/>
      </c>
      <c r="AL2356"/>
      <c r="AM2356"/>
      <c r="AN2356"/>
      <c r="AO2356" t="str">
        <f t="shared" si="313"/>
        <v>/</v>
      </c>
      <c r="AP2356" t="str">
        <f>Tabela1[[#This Row],[TAG]]&amp;Tabela1[[#This Row],[PEDIDO]]&amp;Tabela1[[#This Row],[PRODUTO]]</f>
        <v/>
      </c>
      <c r="AQ2356" s="23" t="str">
        <f>Tabela1[[#This Row],[PRODUTO]]&amp;Tabela1[[#This Row],[TAG]]</f>
        <v/>
      </c>
      <c r="AR2356" s="183">
        <f>Tabela1[[#This Row],[PESO TOTAL]]*Tabela1[[#This Row],[MATÉRIA PRIMA]]</f>
        <v>0</v>
      </c>
      <c r="AS2356" s="28">
        <f>Tabela1[[#This Row],[PESO TOTAL]]*Tabela1[[#This Row],[PREPARAÇÃO ]]</f>
        <v>0</v>
      </c>
      <c r="AT2356" s="28">
        <f>Tabela1[[#This Row],[PESO TOTAL]]*Tabela1[[#This Row],[CALDEIRARIA]]</f>
        <v>0</v>
      </c>
      <c r="AU2356" s="28">
        <f>Tabela1[[#This Row],[PESO TOTAL]]*Tabela1[[#This Row],[SOLDA]]</f>
        <v>0</v>
      </c>
      <c r="AV2356" s="28">
        <f>Tabela1[[#This Row],[PESO TOTAL]]*Tabela1[[#This Row],[ACABAMENTO]]</f>
        <v>0</v>
      </c>
      <c r="AW2356" s="28">
        <f>Tabela1[[#This Row],[PESO TOTAL]]*Tabela1[[#This Row],[PRONTO ACABADO]]</f>
        <v>0</v>
      </c>
      <c r="AX2356" s="28">
        <f>Tabela1[[#This Row],[PESO TOTAL]]*Tabela1[[#This Row],[EXPEDIÇÃO ]]</f>
        <v>0</v>
      </c>
      <c r="AY2356" s="28" t="str">
        <f>Tabela1[[#This Row],[PEDIDO]]&amp;Tabela1[[#This Row],[PRODUTO]]</f>
        <v/>
      </c>
      <c r="AZ2356" s="44">
        <f>IF(AF2356="",0,IF(ISTEXT(AF2356),H2356*VALUE(SUBSTITUTE(AF2356,"%",""))/100,H2356*AF2356))-Tabela1[[#This Row],[PRONTO ACABADO2]]</f>
        <v>0</v>
      </c>
      <c r="BA2356" s="44">
        <f>IF(AG2356="",0,IF(ISTEXT(AG2356),H2356*VALUE(SUBSTITUTE(AG2356,"%",""))/100,H2356*AG2356))-Tabela1[[#This Row],[PESO EXPEDIDO2]]</f>
        <v>0</v>
      </c>
      <c r="BB2356" s="44">
        <f t="shared" si="314"/>
        <v>0</v>
      </c>
      <c r="BC2356" s="44">
        <f t="shared" si="315"/>
        <v>0</v>
      </c>
      <c r="BD2356" s="44"/>
    </row>
    <row r="2357" spans="1:56" ht="15.75" hidden="1" customHeight="1" x14ac:dyDescent="0.25">
      <c r="A2357" s="6"/>
      <c r="B2357" s="22"/>
      <c r="C2357" s="7"/>
      <c r="D2357" s="46"/>
      <c r="E2357" s="7"/>
      <c r="F2357" s="7"/>
      <c r="G2357" s="44"/>
      <c r="H2357" s="41">
        <f>Tabela1[[#This Row],[PESO UNI]]*Tabela1[[#This Row],[QTE]]</f>
        <v>0</v>
      </c>
      <c r="I2357" s="7"/>
      <c r="J2357" s="8"/>
      <c r="K2357" s="8"/>
      <c r="L2357" s="9"/>
      <c r="M2357" s="10"/>
      <c r="N2357" s="8"/>
      <c r="O2357" s="12"/>
      <c r="P2357" s="13"/>
      <c r="Q2357" s="14">
        <f>Tabela1[[#This Row],[QTDE/ Fabricação]]-Tabela1[[#This Row],[QTE]]</f>
        <v>0</v>
      </c>
      <c r="R2357" s="19">
        <f t="shared" si="310"/>
        <v>0</v>
      </c>
      <c r="S2357" s="19">
        <f t="shared" si="309"/>
        <v>0</v>
      </c>
      <c r="T2357" s="20">
        <f t="shared" si="311"/>
        <v>0</v>
      </c>
      <c r="U2357" s="17">
        <f>IFERROR(SUMIF('LISTA DE EMBARQUE'!B:B,MICRO!E:E,'LISTA DE EMBARQUE'!G:G),"")</f>
        <v>0</v>
      </c>
      <c r="V2357" s="12" t="str">
        <f>IFERROR(VLOOKUP(Tabela1[[#This Row],[COD.MDE]],'LISTA DE EMBARQUE'!B:L,11,0),"")</f>
        <v/>
      </c>
      <c r="W2357" s="13" t="str">
        <f>IFERROR(COUNTIF(#REF!,Tabela1[[#This Row],[Colunas5]]),"")</f>
        <v/>
      </c>
      <c r="X2357" s="14">
        <f>Tabela1[[#This Row],[QIANTIDADE EXPEDIDA]]*Tabela1[[#This Row],[PESO UNI]]</f>
        <v>0</v>
      </c>
      <c r="Y2357" s="14">
        <f t="shared" si="312"/>
        <v>0</v>
      </c>
      <c r="Z2357" s="21">
        <f>Tabela1[[#This Row],[PESO TOTAL]]-Tabela1[[#This Row],[Peso Expedido]]</f>
        <v>0</v>
      </c>
      <c r="AA2357" s="18"/>
      <c r="AB2357" s="40" t="s">
        <v>3204</v>
      </c>
      <c r="AC2357" s="40"/>
      <c r="AD2357" s="40"/>
      <c r="AE2357" s="40"/>
      <c r="AF2357" s="40"/>
      <c r="AG2357" s="40"/>
      <c r="AH2357" s="40"/>
      <c r="AI2357" s="40" t="str">
        <f t="shared" si="316"/>
        <v>ok</v>
      </c>
      <c r="AJ2357"/>
      <c r="AK2357" t="str">
        <f>Tabela1[[#This Row],[Coluna1]]&amp;Tabela1[[#This Row],[PEDIDO]]</f>
        <v/>
      </c>
      <c r="AL2357"/>
      <c r="AM2357"/>
      <c r="AN2357"/>
      <c r="AO2357" t="str">
        <f t="shared" si="313"/>
        <v>/</v>
      </c>
      <c r="AP2357" t="str">
        <f>Tabela1[[#This Row],[TAG]]&amp;Tabela1[[#This Row],[PEDIDO]]&amp;Tabela1[[#This Row],[PRODUTO]]</f>
        <v/>
      </c>
      <c r="AQ2357" s="23" t="str">
        <f>Tabela1[[#This Row],[PRODUTO]]&amp;Tabela1[[#This Row],[TAG]]</f>
        <v/>
      </c>
      <c r="AR2357" s="183">
        <f>Tabela1[[#This Row],[PESO TOTAL]]*Tabela1[[#This Row],[MATÉRIA PRIMA]]</f>
        <v>0</v>
      </c>
      <c r="AS2357" s="28">
        <f>Tabela1[[#This Row],[PESO TOTAL]]*Tabela1[[#This Row],[PREPARAÇÃO ]]</f>
        <v>0</v>
      </c>
      <c r="AT2357" s="28">
        <f>Tabela1[[#This Row],[PESO TOTAL]]*Tabela1[[#This Row],[CALDEIRARIA]]</f>
        <v>0</v>
      </c>
      <c r="AU2357" s="28">
        <f>Tabela1[[#This Row],[PESO TOTAL]]*Tabela1[[#This Row],[SOLDA]]</f>
        <v>0</v>
      </c>
      <c r="AV2357" s="28">
        <f>Tabela1[[#This Row],[PESO TOTAL]]*Tabela1[[#This Row],[ACABAMENTO]]</f>
        <v>0</v>
      </c>
      <c r="AW2357" s="28">
        <f>Tabela1[[#This Row],[PESO TOTAL]]*Tabela1[[#This Row],[PRONTO ACABADO]]</f>
        <v>0</v>
      </c>
      <c r="AX2357" s="28">
        <f>Tabela1[[#This Row],[PESO TOTAL]]*Tabela1[[#This Row],[EXPEDIÇÃO ]]</f>
        <v>0</v>
      </c>
      <c r="AY2357" s="28" t="str">
        <f>Tabela1[[#This Row],[PEDIDO]]&amp;Tabela1[[#This Row],[PRODUTO]]</f>
        <v/>
      </c>
      <c r="AZ2357" s="44">
        <f>IF(AF2357="",0,IF(ISTEXT(AF2357),H2357*VALUE(SUBSTITUTE(AF2357,"%",""))/100,H2357*AF2357))-Tabela1[[#This Row],[PRONTO ACABADO2]]</f>
        <v>0</v>
      </c>
      <c r="BA2357" s="44">
        <f>IF(AG2357="",0,IF(ISTEXT(AG2357),H2357*VALUE(SUBSTITUTE(AG2357,"%",""))/100,H2357*AG2357))-Tabela1[[#This Row],[PESO EXPEDIDO2]]</f>
        <v>0</v>
      </c>
      <c r="BB2357" s="44">
        <f t="shared" si="314"/>
        <v>0</v>
      </c>
      <c r="BC2357" s="44">
        <f t="shared" si="315"/>
        <v>0</v>
      </c>
      <c r="BD2357" s="44"/>
    </row>
    <row r="2358" spans="1:56" ht="15.75" hidden="1" customHeight="1" x14ac:dyDescent="0.25">
      <c r="A2358" s="6"/>
      <c r="B2358" s="22"/>
      <c r="C2358" s="7"/>
      <c r="D2358" s="46"/>
      <c r="E2358" s="7"/>
      <c r="F2358" s="7"/>
      <c r="G2358" s="44"/>
      <c r="H2358" s="41">
        <f>Tabela1[[#This Row],[PESO UNI]]*Tabela1[[#This Row],[QTE]]</f>
        <v>0</v>
      </c>
      <c r="I2358" s="7"/>
      <c r="J2358" s="8"/>
      <c r="K2358" s="8"/>
      <c r="L2358" s="9"/>
      <c r="M2358" s="10"/>
      <c r="N2358" s="8"/>
      <c r="O2358" s="12"/>
      <c r="P2358" s="13"/>
      <c r="Q2358" s="14">
        <f>Tabela1[[#This Row],[QTDE/ Fabricação]]-Tabela1[[#This Row],[QTE]]</f>
        <v>0</v>
      </c>
      <c r="R2358" s="19">
        <f t="shared" si="310"/>
        <v>0</v>
      </c>
      <c r="S2358" s="19">
        <f t="shared" si="309"/>
        <v>0</v>
      </c>
      <c r="T2358" s="20">
        <f t="shared" si="311"/>
        <v>0</v>
      </c>
      <c r="U2358" s="17">
        <f>IFERROR(SUMIF('LISTA DE EMBARQUE'!B:B,MICRO!E:E,'LISTA DE EMBARQUE'!G:G),"")</f>
        <v>0</v>
      </c>
      <c r="V2358" s="12" t="str">
        <f>IFERROR(VLOOKUP(Tabela1[[#This Row],[COD.MDE]],'LISTA DE EMBARQUE'!B:L,11,0),"")</f>
        <v/>
      </c>
      <c r="W2358" s="13" t="str">
        <f>IFERROR(COUNTIF(#REF!,Tabela1[[#This Row],[Colunas5]]),"")</f>
        <v/>
      </c>
      <c r="X2358" s="14">
        <f>Tabela1[[#This Row],[QIANTIDADE EXPEDIDA]]*Tabela1[[#This Row],[PESO UNI]]</f>
        <v>0</v>
      </c>
      <c r="Y2358" s="14">
        <f t="shared" si="312"/>
        <v>0</v>
      </c>
      <c r="Z2358" s="21">
        <f>Tabela1[[#This Row],[PESO TOTAL]]-Tabela1[[#This Row],[Peso Expedido]]</f>
        <v>0</v>
      </c>
      <c r="AA2358" s="18"/>
      <c r="AB2358" s="40" t="s">
        <v>3204</v>
      </c>
      <c r="AC2358" s="40"/>
      <c r="AD2358" s="40"/>
      <c r="AE2358" s="40"/>
      <c r="AF2358" s="40"/>
      <c r="AG2358" s="40"/>
      <c r="AH2358" s="40"/>
      <c r="AI2358" s="40" t="str">
        <f t="shared" si="316"/>
        <v>ok</v>
      </c>
      <c r="AJ2358"/>
      <c r="AK2358" t="str">
        <f>Tabela1[[#This Row],[Coluna1]]&amp;Tabela1[[#This Row],[PEDIDO]]</f>
        <v/>
      </c>
      <c r="AL2358"/>
      <c r="AM2358"/>
      <c r="AN2358"/>
      <c r="AO2358" t="str">
        <f t="shared" si="313"/>
        <v>/</v>
      </c>
      <c r="AP2358" t="str">
        <f>Tabela1[[#This Row],[TAG]]&amp;Tabela1[[#This Row],[PEDIDO]]&amp;Tabela1[[#This Row],[PRODUTO]]</f>
        <v/>
      </c>
      <c r="AQ2358" s="23" t="str">
        <f>Tabela1[[#This Row],[PRODUTO]]&amp;Tabela1[[#This Row],[TAG]]</f>
        <v/>
      </c>
      <c r="AR2358" s="183">
        <f>Tabela1[[#This Row],[PESO TOTAL]]*Tabela1[[#This Row],[MATÉRIA PRIMA]]</f>
        <v>0</v>
      </c>
      <c r="AS2358" s="28">
        <f>Tabela1[[#This Row],[PESO TOTAL]]*Tabela1[[#This Row],[PREPARAÇÃO ]]</f>
        <v>0</v>
      </c>
      <c r="AT2358" s="28">
        <f>Tabela1[[#This Row],[PESO TOTAL]]*Tabela1[[#This Row],[CALDEIRARIA]]</f>
        <v>0</v>
      </c>
      <c r="AU2358" s="28">
        <f>Tabela1[[#This Row],[PESO TOTAL]]*Tabela1[[#This Row],[SOLDA]]</f>
        <v>0</v>
      </c>
      <c r="AV2358" s="28">
        <f>Tabela1[[#This Row],[PESO TOTAL]]*Tabela1[[#This Row],[ACABAMENTO]]</f>
        <v>0</v>
      </c>
      <c r="AW2358" s="28">
        <f>Tabela1[[#This Row],[PESO TOTAL]]*Tabela1[[#This Row],[PRONTO ACABADO]]</f>
        <v>0</v>
      </c>
      <c r="AX2358" s="28">
        <f>Tabela1[[#This Row],[PESO TOTAL]]*Tabela1[[#This Row],[EXPEDIÇÃO ]]</f>
        <v>0</v>
      </c>
      <c r="AY2358" s="28" t="str">
        <f>Tabela1[[#This Row],[PEDIDO]]&amp;Tabela1[[#This Row],[PRODUTO]]</f>
        <v/>
      </c>
      <c r="AZ2358" s="44">
        <f>IF(AF2358="",0,IF(ISTEXT(AF2358),H2358*VALUE(SUBSTITUTE(AF2358,"%",""))/100,H2358*AF2358))-Tabela1[[#This Row],[PRONTO ACABADO2]]</f>
        <v>0</v>
      </c>
      <c r="BA2358" s="44">
        <f>IF(AG2358="",0,IF(ISTEXT(AG2358),H2358*VALUE(SUBSTITUTE(AG2358,"%",""))/100,H2358*AG2358))-Tabela1[[#This Row],[PESO EXPEDIDO2]]</f>
        <v>0</v>
      </c>
      <c r="BB2358" s="44">
        <f t="shared" si="314"/>
        <v>0</v>
      </c>
      <c r="BC2358" s="44">
        <f t="shared" si="315"/>
        <v>0</v>
      </c>
      <c r="BD2358" s="44"/>
    </row>
    <row r="2359" spans="1:56" ht="15.75" hidden="1" customHeight="1" x14ac:dyDescent="0.25">
      <c r="A2359" s="6"/>
      <c r="B2359" s="22"/>
      <c r="C2359" s="7"/>
      <c r="D2359" s="46"/>
      <c r="E2359" s="7"/>
      <c r="F2359" s="7"/>
      <c r="G2359" s="44"/>
      <c r="H2359" s="41">
        <f>Tabela1[[#This Row],[PESO UNI]]*Tabela1[[#This Row],[QTE]]</f>
        <v>0</v>
      </c>
      <c r="I2359" s="7"/>
      <c r="J2359" s="8"/>
      <c r="K2359" s="8"/>
      <c r="L2359" s="9"/>
      <c r="M2359" s="10"/>
      <c r="N2359" s="8"/>
      <c r="O2359" s="12"/>
      <c r="P2359" s="13"/>
      <c r="Q2359" s="14">
        <f>Tabela1[[#This Row],[QTDE/ Fabricação]]-Tabela1[[#This Row],[QTE]]</f>
        <v>0</v>
      </c>
      <c r="R2359" s="19">
        <f t="shared" si="310"/>
        <v>0</v>
      </c>
      <c r="S2359" s="19">
        <f t="shared" si="309"/>
        <v>0</v>
      </c>
      <c r="T2359" s="20">
        <f t="shared" si="311"/>
        <v>0</v>
      </c>
      <c r="U2359" s="17">
        <f>IFERROR(SUMIF('LISTA DE EMBARQUE'!B:B,MICRO!E:E,'LISTA DE EMBARQUE'!G:G),"")</f>
        <v>0</v>
      </c>
      <c r="V2359" s="12" t="str">
        <f>IFERROR(VLOOKUP(Tabela1[[#This Row],[COD.MDE]],'LISTA DE EMBARQUE'!B:L,11,0),"")</f>
        <v/>
      </c>
      <c r="W2359" s="13" t="str">
        <f>IFERROR(COUNTIF(#REF!,Tabela1[[#This Row],[Colunas5]]),"")</f>
        <v/>
      </c>
      <c r="X2359" s="14">
        <f>Tabela1[[#This Row],[QIANTIDADE EXPEDIDA]]*Tabela1[[#This Row],[PESO UNI]]</f>
        <v>0</v>
      </c>
      <c r="Y2359" s="14">
        <f t="shared" si="312"/>
        <v>0</v>
      </c>
      <c r="Z2359" s="21">
        <f>Tabela1[[#This Row],[PESO TOTAL]]-Tabela1[[#This Row],[Peso Expedido]]</f>
        <v>0</v>
      </c>
      <c r="AA2359" s="18"/>
      <c r="AB2359" s="40" t="s">
        <v>3204</v>
      </c>
      <c r="AC2359" s="40"/>
      <c r="AD2359" s="40"/>
      <c r="AE2359" s="40"/>
      <c r="AF2359" s="40"/>
      <c r="AG2359" s="40"/>
      <c r="AH2359" s="40"/>
      <c r="AI2359" s="40" t="str">
        <f t="shared" si="316"/>
        <v>ok</v>
      </c>
      <c r="AJ2359"/>
      <c r="AK2359" t="str">
        <f>Tabela1[[#This Row],[Coluna1]]&amp;Tabela1[[#This Row],[PEDIDO]]</f>
        <v/>
      </c>
      <c r="AL2359"/>
      <c r="AM2359"/>
      <c r="AN2359"/>
      <c r="AO2359" t="str">
        <f t="shared" si="313"/>
        <v>/</v>
      </c>
      <c r="AP2359" t="str">
        <f>Tabela1[[#This Row],[TAG]]&amp;Tabela1[[#This Row],[PEDIDO]]&amp;Tabela1[[#This Row],[PRODUTO]]</f>
        <v/>
      </c>
      <c r="AQ2359" s="23" t="str">
        <f>Tabela1[[#This Row],[PRODUTO]]&amp;Tabela1[[#This Row],[TAG]]</f>
        <v/>
      </c>
      <c r="AR2359" s="183">
        <f>Tabela1[[#This Row],[PESO TOTAL]]*Tabela1[[#This Row],[MATÉRIA PRIMA]]</f>
        <v>0</v>
      </c>
      <c r="AS2359" s="28">
        <f>Tabela1[[#This Row],[PESO TOTAL]]*Tabela1[[#This Row],[PREPARAÇÃO ]]</f>
        <v>0</v>
      </c>
      <c r="AT2359" s="28">
        <f>Tabela1[[#This Row],[PESO TOTAL]]*Tabela1[[#This Row],[CALDEIRARIA]]</f>
        <v>0</v>
      </c>
      <c r="AU2359" s="28">
        <f>Tabela1[[#This Row],[PESO TOTAL]]*Tabela1[[#This Row],[SOLDA]]</f>
        <v>0</v>
      </c>
      <c r="AV2359" s="28">
        <f>Tabela1[[#This Row],[PESO TOTAL]]*Tabela1[[#This Row],[ACABAMENTO]]</f>
        <v>0</v>
      </c>
      <c r="AW2359" s="28">
        <f>Tabela1[[#This Row],[PESO TOTAL]]*Tabela1[[#This Row],[PRONTO ACABADO]]</f>
        <v>0</v>
      </c>
      <c r="AX2359" s="28">
        <f>Tabela1[[#This Row],[PESO TOTAL]]*Tabela1[[#This Row],[EXPEDIÇÃO ]]</f>
        <v>0</v>
      </c>
      <c r="AY2359" s="28" t="str">
        <f>Tabela1[[#This Row],[PEDIDO]]&amp;Tabela1[[#This Row],[PRODUTO]]</f>
        <v/>
      </c>
      <c r="AZ2359" s="44">
        <f>IF(AF2359="",0,IF(ISTEXT(AF2359),H2359*VALUE(SUBSTITUTE(AF2359,"%",""))/100,H2359*AF2359))-Tabela1[[#This Row],[PRONTO ACABADO2]]</f>
        <v>0</v>
      </c>
      <c r="BA2359" s="44">
        <f>IF(AG2359="",0,IF(ISTEXT(AG2359),H2359*VALUE(SUBSTITUTE(AG2359,"%",""))/100,H2359*AG2359))-Tabela1[[#This Row],[PESO EXPEDIDO2]]</f>
        <v>0</v>
      </c>
      <c r="BB2359" s="44">
        <f t="shared" si="314"/>
        <v>0</v>
      </c>
      <c r="BC2359" s="44">
        <f t="shared" si="315"/>
        <v>0</v>
      </c>
      <c r="BD2359" s="44"/>
    </row>
    <row r="2360" spans="1:56" ht="15.75" hidden="1" customHeight="1" x14ac:dyDescent="0.25">
      <c r="A2360" s="6"/>
      <c r="B2360" s="22"/>
      <c r="C2360" s="7"/>
      <c r="D2360" s="46"/>
      <c r="E2360" s="7"/>
      <c r="F2360" s="7"/>
      <c r="G2360" s="44"/>
      <c r="H2360" s="41">
        <f>Tabela1[[#This Row],[PESO UNI]]*Tabela1[[#This Row],[QTE]]</f>
        <v>0</v>
      </c>
      <c r="I2360" s="7"/>
      <c r="J2360" s="8"/>
      <c r="K2360" s="8"/>
      <c r="L2360" s="9"/>
      <c r="M2360" s="10"/>
      <c r="N2360" s="8"/>
      <c r="O2360" s="12"/>
      <c r="P2360" s="13"/>
      <c r="Q2360" s="14">
        <f>Tabela1[[#This Row],[QTDE/ Fabricação]]-Tabela1[[#This Row],[QTE]]</f>
        <v>0</v>
      </c>
      <c r="R2360" s="19">
        <f t="shared" si="310"/>
        <v>0</v>
      </c>
      <c r="S2360" s="19">
        <f t="shared" si="309"/>
        <v>0</v>
      </c>
      <c r="T2360" s="20">
        <f t="shared" si="311"/>
        <v>0</v>
      </c>
      <c r="U2360" s="17">
        <f>IFERROR(SUMIF('LISTA DE EMBARQUE'!B:B,MICRO!E:E,'LISTA DE EMBARQUE'!G:G),"")</f>
        <v>0</v>
      </c>
      <c r="V2360" s="12" t="str">
        <f>IFERROR(VLOOKUP(Tabela1[[#This Row],[COD.MDE]],'LISTA DE EMBARQUE'!B:L,11,0),"")</f>
        <v/>
      </c>
      <c r="W2360" s="13" t="str">
        <f>IFERROR(COUNTIF(#REF!,Tabela1[[#This Row],[Colunas5]]),"")</f>
        <v/>
      </c>
      <c r="X2360" s="14">
        <f>Tabela1[[#This Row],[QIANTIDADE EXPEDIDA]]*Tabela1[[#This Row],[PESO UNI]]</f>
        <v>0</v>
      </c>
      <c r="Y2360" s="14">
        <f t="shared" si="312"/>
        <v>0</v>
      </c>
      <c r="Z2360" s="21">
        <f>Tabela1[[#This Row],[PESO TOTAL]]-Tabela1[[#This Row],[Peso Expedido]]</f>
        <v>0</v>
      </c>
      <c r="AA2360" s="18"/>
      <c r="AB2360" s="40" t="s">
        <v>3204</v>
      </c>
      <c r="AC2360" s="40"/>
      <c r="AD2360" s="40"/>
      <c r="AE2360" s="40"/>
      <c r="AF2360" s="40"/>
      <c r="AG2360" s="40"/>
      <c r="AH2360" s="40"/>
      <c r="AI2360" s="40" t="str">
        <f t="shared" si="316"/>
        <v>ok</v>
      </c>
      <c r="AJ2360"/>
      <c r="AK2360" t="str">
        <f>Tabela1[[#This Row],[Coluna1]]&amp;Tabela1[[#This Row],[PEDIDO]]</f>
        <v/>
      </c>
      <c r="AL2360"/>
      <c r="AM2360"/>
      <c r="AN2360"/>
      <c r="AO2360" t="str">
        <f t="shared" si="313"/>
        <v>/</v>
      </c>
      <c r="AP2360" t="str">
        <f>Tabela1[[#This Row],[TAG]]&amp;Tabela1[[#This Row],[PEDIDO]]&amp;Tabela1[[#This Row],[PRODUTO]]</f>
        <v/>
      </c>
      <c r="AQ2360" s="23" t="str">
        <f>Tabela1[[#This Row],[PRODUTO]]&amp;Tabela1[[#This Row],[TAG]]</f>
        <v/>
      </c>
      <c r="AR2360" s="183">
        <f>Tabela1[[#This Row],[PESO TOTAL]]*Tabela1[[#This Row],[MATÉRIA PRIMA]]</f>
        <v>0</v>
      </c>
      <c r="AS2360" s="28">
        <f>Tabela1[[#This Row],[PESO TOTAL]]*Tabela1[[#This Row],[PREPARAÇÃO ]]</f>
        <v>0</v>
      </c>
      <c r="AT2360" s="28">
        <f>Tabela1[[#This Row],[PESO TOTAL]]*Tabela1[[#This Row],[CALDEIRARIA]]</f>
        <v>0</v>
      </c>
      <c r="AU2360" s="28">
        <f>Tabela1[[#This Row],[PESO TOTAL]]*Tabela1[[#This Row],[SOLDA]]</f>
        <v>0</v>
      </c>
      <c r="AV2360" s="28">
        <f>Tabela1[[#This Row],[PESO TOTAL]]*Tabela1[[#This Row],[ACABAMENTO]]</f>
        <v>0</v>
      </c>
      <c r="AW2360" s="28">
        <f>Tabela1[[#This Row],[PESO TOTAL]]*Tabela1[[#This Row],[PRONTO ACABADO]]</f>
        <v>0</v>
      </c>
      <c r="AX2360" s="28">
        <f>Tabela1[[#This Row],[PESO TOTAL]]*Tabela1[[#This Row],[EXPEDIÇÃO ]]</f>
        <v>0</v>
      </c>
      <c r="AY2360" s="28" t="str">
        <f>Tabela1[[#This Row],[PEDIDO]]&amp;Tabela1[[#This Row],[PRODUTO]]</f>
        <v/>
      </c>
      <c r="AZ2360" s="44">
        <f>IF(AF2360="",0,IF(ISTEXT(AF2360),H2360*VALUE(SUBSTITUTE(AF2360,"%",""))/100,H2360*AF2360))-Tabela1[[#This Row],[PRONTO ACABADO2]]</f>
        <v>0</v>
      </c>
      <c r="BA2360" s="44">
        <f>IF(AG2360="",0,IF(ISTEXT(AG2360),H2360*VALUE(SUBSTITUTE(AG2360,"%",""))/100,H2360*AG2360))-Tabela1[[#This Row],[PESO EXPEDIDO2]]</f>
        <v>0</v>
      </c>
      <c r="BB2360" s="44">
        <f t="shared" si="314"/>
        <v>0</v>
      </c>
      <c r="BC2360" s="44">
        <f t="shared" si="315"/>
        <v>0</v>
      </c>
      <c r="BD2360" s="44"/>
    </row>
    <row r="2361" spans="1:56" ht="15.75" hidden="1" customHeight="1" x14ac:dyDescent="0.25">
      <c r="A2361" s="6"/>
      <c r="B2361" s="22"/>
      <c r="C2361" s="7"/>
      <c r="D2361" s="46"/>
      <c r="E2361" s="7"/>
      <c r="F2361" s="7"/>
      <c r="G2361" s="44"/>
      <c r="H2361" s="41">
        <f>Tabela1[[#This Row],[PESO UNI]]*Tabela1[[#This Row],[QTE]]</f>
        <v>0</v>
      </c>
      <c r="I2361" s="7"/>
      <c r="J2361" s="8"/>
      <c r="K2361" s="8"/>
      <c r="L2361" s="9"/>
      <c r="M2361" s="10"/>
      <c r="N2361" s="8"/>
      <c r="O2361" s="12"/>
      <c r="P2361" s="13"/>
      <c r="Q2361" s="14">
        <f>Tabela1[[#This Row],[QTDE/ Fabricação]]-Tabela1[[#This Row],[QTE]]</f>
        <v>0</v>
      </c>
      <c r="R2361" s="19">
        <f t="shared" si="310"/>
        <v>0</v>
      </c>
      <c r="S2361" s="19">
        <f t="shared" si="309"/>
        <v>0</v>
      </c>
      <c r="T2361" s="20">
        <f t="shared" si="311"/>
        <v>0</v>
      </c>
      <c r="U2361" s="17">
        <f>IFERROR(SUMIF('LISTA DE EMBARQUE'!B:B,MICRO!E:E,'LISTA DE EMBARQUE'!G:G),"")</f>
        <v>0</v>
      </c>
      <c r="V2361" s="12" t="str">
        <f>IFERROR(VLOOKUP(Tabela1[[#This Row],[COD.MDE]],'LISTA DE EMBARQUE'!B:L,11,0),"")</f>
        <v/>
      </c>
      <c r="W2361" s="13" t="str">
        <f>IFERROR(COUNTIF(#REF!,Tabela1[[#This Row],[Colunas5]]),"")</f>
        <v/>
      </c>
      <c r="X2361" s="14">
        <f>Tabela1[[#This Row],[QIANTIDADE EXPEDIDA]]*Tabela1[[#This Row],[PESO UNI]]</f>
        <v>0</v>
      </c>
      <c r="Y2361" s="14">
        <f t="shared" si="312"/>
        <v>0</v>
      </c>
      <c r="Z2361" s="21">
        <f>Tabela1[[#This Row],[PESO TOTAL]]-Tabela1[[#This Row],[Peso Expedido]]</f>
        <v>0</v>
      </c>
      <c r="AA2361" s="18"/>
      <c r="AB2361" s="40" t="s">
        <v>3204</v>
      </c>
      <c r="AC2361" s="40"/>
      <c r="AD2361" s="40"/>
      <c r="AE2361" s="40"/>
      <c r="AF2361" s="40"/>
      <c r="AG2361" s="40"/>
      <c r="AH2361" s="40"/>
      <c r="AI2361" s="40" t="str">
        <f t="shared" si="316"/>
        <v>ok</v>
      </c>
      <c r="AJ2361"/>
      <c r="AK2361" t="str">
        <f>Tabela1[[#This Row],[Coluna1]]&amp;Tabela1[[#This Row],[PEDIDO]]</f>
        <v/>
      </c>
      <c r="AL2361"/>
      <c r="AM2361"/>
      <c r="AN2361"/>
      <c r="AO2361" t="str">
        <f t="shared" si="313"/>
        <v>/</v>
      </c>
      <c r="AP2361" t="str">
        <f>Tabela1[[#This Row],[TAG]]&amp;Tabela1[[#This Row],[PEDIDO]]&amp;Tabela1[[#This Row],[PRODUTO]]</f>
        <v/>
      </c>
      <c r="AQ2361" s="23" t="str">
        <f>Tabela1[[#This Row],[PRODUTO]]&amp;Tabela1[[#This Row],[TAG]]</f>
        <v/>
      </c>
      <c r="AR2361" s="183">
        <f>Tabela1[[#This Row],[PESO TOTAL]]*Tabela1[[#This Row],[MATÉRIA PRIMA]]</f>
        <v>0</v>
      </c>
      <c r="AS2361" s="28">
        <f>Tabela1[[#This Row],[PESO TOTAL]]*Tabela1[[#This Row],[PREPARAÇÃO ]]</f>
        <v>0</v>
      </c>
      <c r="AT2361" s="28">
        <f>Tabela1[[#This Row],[PESO TOTAL]]*Tabela1[[#This Row],[CALDEIRARIA]]</f>
        <v>0</v>
      </c>
      <c r="AU2361" s="28">
        <f>Tabela1[[#This Row],[PESO TOTAL]]*Tabela1[[#This Row],[SOLDA]]</f>
        <v>0</v>
      </c>
      <c r="AV2361" s="28">
        <f>Tabela1[[#This Row],[PESO TOTAL]]*Tabela1[[#This Row],[ACABAMENTO]]</f>
        <v>0</v>
      </c>
      <c r="AW2361" s="28">
        <f>Tabela1[[#This Row],[PESO TOTAL]]*Tabela1[[#This Row],[PRONTO ACABADO]]</f>
        <v>0</v>
      </c>
      <c r="AX2361" s="28">
        <f>Tabela1[[#This Row],[PESO TOTAL]]*Tabela1[[#This Row],[EXPEDIÇÃO ]]</f>
        <v>0</v>
      </c>
      <c r="AY2361" s="28" t="str">
        <f>Tabela1[[#This Row],[PEDIDO]]&amp;Tabela1[[#This Row],[PRODUTO]]</f>
        <v/>
      </c>
      <c r="AZ2361" s="44">
        <f>IF(AF2361="",0,IF(ISTEXT(AF2361),H2361*VALUE(SUBSTITUTE(AF2361,"%",""))/100,H2361*AF2361))-Tabela1[[#This Row],[PRONTO ACABADO2]]</f>
        <v>0</v>
      </c>
      <c r="BA2361" s="44">
        <f>IF(AG2361="",0,IF(ISTEXT(AG2361),H2361*VALUE(SUBSTITUTE(AG2361,"%",""))/100,H2361*AG2361))-Tabela1[[#This Row],[PESO EXPEDIDO2]]</f>
        <v>0</v>
      </c>
      <c r="BB2361" s="44">
        <f t="shared" si="314"/>
        <v>0</v>
      </c>
      <c r="BC2361" s="44">
        <f t="shared" si="315"/>
        <v>0</v>
      </c>
      <c r="BD2361" s="44"/>
    </row>
    <row r="2362" spans="1:56" ht="15.75" hidden="1" customHeight="1" x14ac:dyDescent="0.25">
      <c r="A2362" s="6"/>
      <c r="B2362" s="22"/>
      <c r="C2362" s="7"/>
      <c r="D2362" s="46"/>
      <c r="E2362" s="7"/>
      <c r="F2362" s="7"/>
      <c r="G2362" s="44"/>
      <c r="H2362" s="41">
        <f>Tabela1[[#This Row],[PESO UNI]]*Tabela1[[#This Row],[QTE]]</f>
        <v>0</v>
      </c>
      <c r="I2362" s="7"/>
      <c r="J2362" s="8"/>
      <c r="K2362" s="8"/>
      <c r="L2362" s="9"/>
      <c r="M2362" s="10"/>
      <c r="N2362" s="8"/>
      <c r="O2362" s="12"/>
      <c r="P2362" s="13"/>
      <c r="Q2362" s="14">
        <f>Tabela1[[#This Row],[QTDE/ Fabricação]]-Tabela1[[#This Row],[QTE]]</f>
        <v>0</v>
      </c>
      <c r="R2362" s="19">
        <f t="shared" si="310"/>
        <v>0</v>
      </c>
      <c r="S2362" s="19">
        <f t="shared" ref="S2362:S2425" si="317">IFERROR(H2362*AG2362,"")</f>
        <v>0</v>
      </c>
      <c r="T2362" s="20">
        <f t="shared" si="311"/>
        <v>0</v>
      </c>
      <c r="U2362" s="17">
        <f>IFERROR(SUMIF('LISTA DE EMBARQUE'!B:B,MICRO!E:E,'LISTA DE EMBARQUE'!G:G),"")</f>
        <v>0</v>
      </c>
      <c r="V2362" s="12" t="str">
        <f>IFERROR(VLOOKUP(Tabela1[[#This Row],[COD.MDE]],'LISTA DE EMBARQUE'!B:L,11,0),"")</f>
        <v/>
      </c>
      <c r="W2362" s="13" t="str">
        <f>IFERROR(COUNTIF(#REF!,Tabela1[[#This Row],[Colunas5]]),"")</f>
        <v/>
      </c>
      <c r="X2362" s="14">
        <f>Tabela1[[#This Row],[QIANTIDADE EXPEDIDA]]*Tabela1[[#This Row],[PESO UNI]]</f>
        <v>0</v>
      </c>
      <c r="Y2362" s="14">
        <f t="shared" si="312"/>
        <v>0</v>
      </c>
      <c r="Z2362" s="21">
        <f>Tabela1[[#This Row],[PESO TOTAL]]-Tabela1[[#This Row],[Peso Expedido]]</f>
        <v>0</v>
      </c>
      <c r="AA2362" s="18"/>
      <c r="AB2362" s="40" t="s">
        <v>3204</v>
      </c>
      <c r="AC2362" s="40"/>
      <c r="AD2362" s="40"/>
      <c r="AE2362" s="40"/>
      <c r="AF2362" s="40"/>
      <c r="AG2362" s="40"/>
      <c r="AH2362" s="40"/>
      <c r="AI2362" s="40" t="str">
        <f t="shared" si="316"/>
        <v>ok</v>
      </c>
      <c r="AJ2362"/>
      <c r="AK2362" t="str">
        <f>Tabela1[[#This Row],[Coluna1]]&amp;Tabela1[[#This Row],[PEDIDO]]</f>
        <v/>
      </c>
      <c r="AL2362"/>
      <c r="AM2362"/>
      <c r="AN2362"/>
      <c r="AO2362" t="str">
        <f t="shared" si="313"/>
        <v>/</v>
      </c>
      <c r="AP2362" t="str">
        <f>Tabela1[[#This Row],[TAG]]&amp;Tabela1[[#This Row],[PEDIDO]]&amp;Tabela1[[#This Row],[PRODUTO]]</f>
        <v/>
      </c>
      <c r="AQ2362" s="23" t="str">
        <f>Tabela1[[#This Row],[PRODUTO]]&amp;Tabela1[[#This Row],[TAG]]</f>
        <v/>
      </c>
      <c r="AR2362" s="183">
        <f>Tabela1[[#This Row],[PESO TOTAL]]*Tabela1[[#This Row],[MATÉRIA PRIMA]]</f>
        <v>0</v>
      </c>
      <c r="AS2362" s="28">
        <f>Tabela1[[#This Row],[PESO TOTAL]]*Tabela1[[#This Row],[PREPARAÇÃO ]]</f>
        <v>0</v>
      </c>
      <c r="AT2362" s="28">
        <f>Tabela1[[#This Row],[PESO TOTAL]]*Tabela1[[#This Row],[CALDEIRARIA]]</f>
        <v>0</v>
      </c>
      <c r="AU2362" s="28">
        <f>Tabela1[[#This Row],[PESO TOTAL]]*Tabela1[[#This Row],[SOLDA]]</f>
        <v>0</v>
      </c>
      <c r="AV2362" s="28">
        <f>Tabela1[[#This Row],[PESO TOTAL]]*Tabela1[[#This Row],[ACABAMENTO]]</f>
        <v>0</v>
      </c>
      <c r="AW2362" s="28">
        <f>Tabela1[[#This Row],[PESO TOTAL]]*Tabela1[[#This Row],[PRONTO ACABADO]]</f>
        <v>0</v>
      </c>
      <c r="AX2362" s="28">
        <f>Tabela1[[#This Row],[PESO TOTAL]]*Tabela1[[#This Row],[EXPEDIÇÃO ]]</f>
        <v>0</v>
      </c>
      <c r="AY2362" s="28" t="str">
        <f>Tabela1[[#This Row],[PEDIDO]]&amp;Tabela1[[#This Row],[PRODUTO]]</f>
        <v/>
      </c>
      <c r="AZ2362" s="44">
        <f>IF(AF2362="",0,IF(ISTEXT(AF2362),H2362*VALUE(SUBSTITUTE(AF2362,"%",""))/100,H2362*AF2362))-Tabela1[[#This Row],[PRONTO ACABADO2]]</f>
        <v>0</v>
      </c>
      <c r="BA2362" s="44">
        <f>IF(AG2362="",0,IF(ISTEXT(AG2362),H2362*VALUE(SUBSTITUTE(AG2362,"%",""))/100,H2362*AG2362))-Tabela1[[#This Row],[PESO EXPEDIDO2]]</f>
        <v>0</v>
      </c>
      <c r="BB2362" s="44">
        <f t="shared" si="314"/>
        <v>0</v>
      </c>
      <c r="BC2362" s="44">
        <f t="shared" si="315"/>
        <v>0</v>
      </c>
      <c r="BD2362" s="44"/>
    </row>
    <row r="2363" spans="1:56" ht="15.75" hidden="1" customHeight="1" x14ac:dyDescent="0.25">
      <c r="A2363" s="6"/>
      <c r="B2363" s="22"/>
      <c r="C2363" s="7"/>
      <c r="D2363" s="46"/>
      <c r="E2363" s="7"/>
      <c r="F2363" s="7"/>
      <c r="G2363" s="44"/>
      <c r="H2363" s="41">
        <f>Tabela1[[#This Row],[PESO UNI]]*Tabela1[[#This Row],[QTE]]</f>
        <v>0</v>
      </c>
      <c r="I2363" s="7"/>
      <c r="J2363" s="8"/>
      <c r="K2363" s="8"/>
      <c r="L2363" s="9"/>
      <c r="M2363" s="10"/>
      <c r="N2363" s="8"/>
      <c r="O2363" s="12"/>
      <c r="P2363" s="13"/>
      <c r="Q2363" s="14">
        <f>Tabela1[[#This Row],[QTDE/ Fabricação]]-Tabela1[[#This Row],[QTE]]</f>
        <v>0</v>
      </c>
      <c r="R2363" s="19">
        <f t="shared" si="310"/>
        <v>0</v>
      </c>
      <c r="S2363" s="19">
        <f t="shared" si="317"/>
        <v>0</v>
      </c>
      <c r="T2363" s="20">
        <f t="shared" si="311"/>
        <v>0</v>
      </c>
      <c r="U2363" s="17">
        <f>IFERROR(SUMIF('LISTA DE EMBARQUE'!B:B,MICRO!E:E,'LISTA DE EMBARQUE'!G:G),"")</f>
        <v>0</v>
      </c>
      <c r="V2363" s="12" t="str">
        <f>IFERROR(VLOOKUP(Tabela1[[#This Row],[COD.MDE]],'LISTA DE EMBARQUE'!B:L,11,0),"")</f>
        <v/>
      </c>
      <c r="W2363" s="13" t="str">
        <f>IFERROR(COUNTIF(#REF!,Tabela1[[#This Row],[Colunas5]]),"")</f>
        <v/>
      </c>
      <c r="X2363" s="14">
        <f>Tabela1[[#This Row],[QIANTIDADE EXPEDIDA]]*Tabela1[[#This Row],[PESO UNI]]</f>
        <v>0</v>
      </c>
      <c r="Y2363" s="14">
        <f t="shared" si="312"/>
        <v>0</v>
      </c>
      <c r="Z2363" s="21">
        <f>Tabela1[[#This Row],[PESO TOTAL]]-Tabela1[[#This Row],[Peso Expedido]]</f>
        <v>0</v>
      </c>
      <c r="AA2363" s="18"/>
      <c r="AB2363" s="40" t="s">
        <v>3204</v>
      </c>
      <c r="AC2363" s="40"/>
      <c r="AD2363" s="40"/>
      <c r="AE2363" s="40"/>
      <c r="AF2363" s="40"/>
      <c r="AG2363" s="40"/>
      <c r="AH2363" s="40"/>
      <c r="AI2363" s="40" t="str">
        <f t="shared" si="316"/>
        <v>ok</v>
      </c>
      <c r="AJ2363"/>
      <c r="AK2363" t="str">
        <f>Tabela1[[#This Row],[Coluna1]]&amp;Tabela1[[#This Row],[PEDIDO]]</f>
        <v/>
      </c>
      <c r="AL2363"/>
      <c r="AM2363"/>
      <c r="AN2363"/>
      <c r="AO2363" t="str">
        <f t="shared" si="313"/>
        <v>/</v>
      </c>
      <c r="AP2363" t="str">
        <f>Tabela1[[#This Row],[TAG]]&amp;Tabela1[[#This Row],[PEDIDO]]&amp;Tabela1[[#This Row],[PRODUTO]]</f>
        <v/>
      </c>
      <c r="AQ2363" s="23" t="str">
        <f>Tabela1[[#This Row],[PRODUTO]]&amp;Tabela1[[#This Row],[TAG]]</f>
        <v/>
      </c>
      <c r="AR2363" s="183">
        <f>Tabela1[[#This Row],[PESO TOTAL]]*Tabela1[[#This Row],[MATÉRIA PRIMA]]</f>
        <v>0</v>
      </c>
      <c r="AS2363" s="28">
        <f>Tabela1[[#This Row],[PESO TOTAL]]*Tabela1[[#This Row],[PREPARAÇÃO ]]</f>
        <v>0</v>
      </c>
      <c r="AT2363" s="28">
        <f>Tabela1[[#This Row],[PESO TOTAL]]*Tabela1[[#This Row],[CALDEIRARIA]]</f>
        <v>0</v>
      </c>
      <c r="AU2363" s="28">
        <f>Tabela1[[#This Row],[PESO TOTAL]]*Tabela1[[#This Row],[SOLDA]]</f>
        <v>0</v>
      </c>
      <c r="AV2363" s="28">
        <f>Tabela1[[#This Row],[PESO TOTAL]]*Tabela1[[#This Row],[ACABAMENTO]]</f>
        <v>0</v>
      </c>
      <c r="AW2363" s="28">
        <f>Tabela1[[#This Row],[PESO TOTAL]]*Tabela1[[#This Row],[PRONTO ACABADO]]</f>
        <v>0</v>
      </c>
      <c r="AX2363" s="28">
        <f>Tabela1[[#This Row],[PESO TOTAL]]*Tabela1[[#This Row],[EXPEDIÇÃO ]]</f>
        <v>0</v>
      </c>
      <c r="AY2363" s="28" t="str">
        <f>Tabela1[[#This Row],[PEDIDO]]&amp;Tabela1[[#This Row],[PRODUTO]]</f>
        <v/>
      </c>
      <c r="AZ2363" s="44">
        <f>IF(AF2363="",0,IF(ISTEXT(AF2363),H2363*VALUE(SUBSTITUTE(AF2363,"%",""))/100,H2363*AF2363))-Tabela1[[#This Row],[PRONTO ACABADO2]]</f>
        <v>0</v>
      </c>
      <c r="BA2363" s="44">
        <f>IF(AG2363="",0,IF(ISTEXT(AG2363),H2363*VALUE(SUBSTITUTE(AG2363,"%",""))/100,H2363*AG2363))-Tabela1[[#This Row],[PESO EXPEDIDO2]]</f>
        <v>0</v>
      </c>
      <c r="BB2363" s="44">
        <f t="shared" si="314"/>
        <v>0</v>
      </c>
      <c r="BC2363" s="44">
        <f t="shared" si="315"/>
        <v>0</v>
      </c>
      <c r="BD2363" s="44"/>
    </row>
    <row r="2364" spans="1:56" ht="15.75" hidden="1" customHeight="1" x14ac:dyDescent="0.25">
      <c r="A2364" s="6"/>
      <c r="B2364" s="22"/>
      <c r="C2364" s="7"/>
      <c r="D2364" s="46"/>
      <c r="E2364" s="7"/>
      <c r="F2364" s="7"/>
      <c r="G2364" s="44"/>
      <c r="H2364" s="41">
        <f>Tabela1[[#This Row],[PESO UNI]]*Tabela1[[#This Row],[QTE]]</f>
        <v>0</v>
      </c>
      <c r="I2364" s="7"/>
      <c r="J2364" s="8"/>
      <c r="K2364" s="8"/>
      <c r="L2364" s="9"/>
      <c r="M2364" s="10"/>
      <c r="N2364" s="8"/>
      <c r="O2364" s="12"/>
      <c r="P2364" s="13"/>
      <c r="Q2364" s="14">
        <f>Tabela1[[#This Row],[QTDE/ Fabricação]]-Tabela1[[#This Row],[QTE]]</f>
        <v>0</v>
      </c>
      <c r="R2364" s="19">
        <f t="shared" si="310"/>
        <v>0</v>
      </c>
      <c r="S2364" s="19">
        <f t="shared" si="317"/>
        <v>0</v>
      </c>
      <c r="T2364" s="20">
        <f t="shared" si="311"/>
        <v>0</v>
      </c>
      <c r="U2364" s="17">
        <f>IFERROR(SUMIF('LISTA DE EMBARQUE'!B:B,MICRO!E:E,'LISTA DE EMBARQUE'!G:G),"")</f>
        <v>0</v>
      </c>
      <c r="V2364" s="12" t="str">
        <f>IFERROR(VLOOKUP(Tabela1[[#This Row],[COD.MDE]],'LISTA DE EMBARQUE'!B:L,11,0),"")</f>
        <v/>
      </c>
      <c r="W2364" s="13" t="str">
        <f>IFERROR(COUNTIF(#REF!,Tabela1[[#This Row],[Colunas5]]),"")</f>
        <v/>
      </c>
      <c r="X2364" s="14">
        <f>Tabela1[[#This Row],[QIANTIDADE EXPEDIDA]]*Tabela1[[#This Row],[PESO UNI]]</f>
        <v>0</v>
      </c>
      <c r="Y2364" s="14">
        <f t="shared" si="312"/>
        <v>0</v>
      </c>
      <c r="Z2364" s="21">
        <f>Tabela1[[#This Row],[PESO TOTAL]]-Tabela1[[#This Row],[Peso Expedido]]</f>
        <v>0</v>
      </c>
      <c r="AA2364" s="18"/>
      <c r="AB2364" s="40" t="s">
        <v>3204</v>
      </c>
      <c r="AC2364" s="40"/>
      <c r="AD2364" s="40"/>
      <c r="AE2364" s="40"/>
      <c r="AF2364" s="40"/>
      <c r="AG2364" s="40"/>
      <c r="AH2364" s="40"/>
      <c r="AI2364" s="40" t="str">
        <f t="shared" si="316"/>
        <v>ok</v>
      </c>
      <c r="AJ2364"/>
      <c r="AK2364" t="str">
        <f>Tabela1[[#This Row],[Coluna1]]&amp;Tabela1[[#This Row],[PEDIDO]]</f>
        <v/>
      </c>
      <c r="AL2364"/>
      <c r="AM2364"/>
      <c r="AN2364"/>
      <c r="AO2364" t="str">
        <f t="shared" si="313"/>
        <v>/</v>
      </c>
      <c r="AP2364" t="str">
        <f>Tabela1[[#This Row],[TAG]]&amp;Tabela1[[#This Row],[PEDIDO]]&amp;Tabela1[[#This Row],[PRODUTO]]</f>
        <v/>
      </c>
      <c r="AQ2364" s="23" t="str">
        <f>Tabela1[[#This Row],[PRODUTO]]&amp;Tabela1[[#This Row],[TAG]]</f>
        <v/>
      </c>
      <c r="AR2364" s="183">
        <f>Tabela1[[#This Row],[PESO TOTAL]]*Tabela1[[#This Row],[MATÉRIA PRIMA]]</f>
        <v>0</v>
      </c>
      <c r="AS2364" s="28">
        <f>Tabela1[[#This Row],[PESO TOTAL]]*Tabela1[[#This Row],[PREPARAÇÃO ]]</f>
        <v>0</v>
      </c>
      <c r="AT2364" s="28">
        <f>Tabela1[[#This Row],[PESO TOTAL]]*Tabela1[[#This Row],[CALDEIRARIA]]</f>
        <v>0</v>
      </c>
      <c r="AU2364" s="28">
        <f>Tabela1[[#This Row],[PESO TOTAL]]*Tabela1[[#This Row],[SOLDA]]</f>
        <v>0</v>
      </c>
      <c r="AV2364" s="28">
        <f>Tabela1[[#This Row],[PESO TOTAL]]*Tabela1[[#This Row],[ACABAMENTO]]</f>
        <v>0</v>
      </c>
      <c r="AW2364" s="28">
        <f>Tabela1[[#This Row],[PESO TOTAL]]*Tabela1[[#This Row],[PRONTO ACABADO]]</f>
        <v>0</v>
      </c>
      <c r="AX2364" s="28">
        <f>Tabela1[[#This Row],[PESO TOTAL]]*Tabela1[[#This Row],[EXPEDIÇÃO ]]</f>
        <v>0</v>
      </c>
      <c r="AY2364" s="28" t="str">
        <f>Tabela1[[#This Row],[PEDIDO]]&amp;Tabela1[[#This Row],[PRODUTO]]</f>
        <v/>
      </c>
      <c r="AZ2364" s="44">
        <f>IF(AF2364="",0,IF(ISTEXT(AF2364),H2364*VALUE(SUBSTITUTE(AF2364,"%",""))/100,H2364*AF2364))-Tabela1[[#This Row],[PRONTO ACABADO2]]</f>
        <v>0</v>
      </c>
      <c r="BA2364" s="44">
        <f>IF(AG2364="",0,IF(ISTEXT(AG2364),H2364*VALUE(SUBSTITUTE(AG2364,"%",""))/100,H2364*AG2364))-Tabela1[[#This Row],[PESO EXPEDIDO2]]</f>
        <v>0</v>
      </c>
      <c r="BB2364" s="44">
        <f t="shared" si="314"/>
        <v>0</v>
      </c>
      <c r="BC2364" s="44">
        <f t="shared" si="315"/>
        <v>0</v>
      </c>
      <c r="BD2364" s="44"/>
    </row>
    <row r="2365" spans="1:56" ht="15.75" hidden="1" customHeight="1" x14ac:dyDescent="0.25">
      <c r="A2365" s="6"/>
      <c r="B2365" s="22"/>
      <c r="C2365" s="7"/>
      <c r="D2365" s="46"/>
      <c r="E2365" s="7"/>
      <c r="F2365" s="7"/>
      <c r="G2365" s="44"/>
      <c r="H2365" s="41">
        <f>Tabela1[[#This Row],[PESO UNI]]*Tabela1[[#This Row],[QTE]]</f>
        <v>0</v>
      </c>
      <c r="I2365" s="7"/>
      <c r="J2365" s="8"/>
      <c r="K2365" s="8"/>
      <c r="L2365" s="9"/>
      <c r="M2365" s="10"/>
      <c r="N2365" s="8"/>
      <c r="O2365" s="12"/>
      <c r="P2365" s="13"/>
      <c r="Q2365" s="14">
        <f>Tabela1[[#This Row],[QTDE/ Fabricação]]-Tabela1[[#This Row],[QTE]]</f>
        <v>0</v>
      </c>
      <c r="R2365" s="19">
        <f t="shared" ref="R2365:R2428" si="318">IFERROR(H2365*((AA2365*0.25)+(AC2365*0.25)+(AD2365*0.225)+(AE2365*0.225)+(AF2365*0.05)),"")</f>
        <v>0</v>
      </c>
      <c r="S2365" s="19">
        <f t="shared" si="317"/>
        <v>0</v>
      </c>
      <c r="T2365" s="20">
        <f t="shared" ref="T2365:T2428" si="319">IFERROR(S2365-H2365,"")</f>
        <v>0</v>
      </c>
      <c r="U2365" s="17">
        <f>IFERROR(SUMIF('LISTA DE EMBARQUE'!B:B,MICRO!E:E,'LISTA DE EMBARQUE'!G:G),"")</f>
        <v>0</v>
      </c>
      <c r="V2365" s="12" t="str">
        <f>IFERROR(VLOOKUP(Tabela1[[#This Row],[COD.MDE]],'LISTA DE EMBARQUE'!B:L,11,0),"")</f>
        <v/>
      </c>
      <c r="W2365" s="13" t="str">
        <f>IFERROR(COUNTIF(#REF!,Tabela1[[#This Row],[Colunas5]]),"")</f>
        <v/>
      </c>
      <c r="X2365" s="14">
        <f>Tabela1[[#This Row],[QIANTIDADE EXPEDIDA]]*Tabela1[[#This Row],[PESO UNI]]</f>
        <v>0</v>
      </c>
      <c r="Y2365" s="14">
        <f t="shared" ref="Y2365:Y2428" si="320">U2365-C2365</f>
        <v>0</v>
      </c>
      <c r="Z2365" s="21">
        <f>Tabela1[[#This Row],[PESO TOTAL]]-Tabela1[[#This Row],[Peso Expedido]]</f>
        <v>0</v>
      </c>
      <c r="AA2365" s="18"/>
      <c r="AB2365" s="40" t="s">
        <v>3204</v>
      </c>
      <c r="AC2365" s="40"/>
      <c r="AD2365" s="40"/>
      <c r="AE2365" s="40"/>
      <c r="AF2365" s="40"/>
      <c r="AG2365" s="40"/>
      <c r="AH2365" s="40"/>
      <c r="AI2365" s="40" t="str">
        <f t="shared" si="316"/>
        <v>ok</v>
      </c>
      <c r="AJ2365"/>
      <c r="AK2365" t="str">
        <f>Tabela1[[#This Row],[Coluna1]]&amp;Tabela1[[#This Row],[PEDIDO]]</f>
        <v/>
      </c>
      <c r="AL2365"/>
      <c r="AM2365"/>
      <c r="AN2365"/>
      <c r="AO2365" t="str">
        <f t="shared" ref="AO2365:AO2428" si="321">A2365&amp;"/"&amp;J2365</f>
        <v>/</v>
      </c>
      <c r="AP2365" t="str">
        <f>Tabela1[[#This Row],[TAG]]&amp;Tabela1[[#This Row],[PEDIDO]]&amp;Tabela1[[#This Row],[PRODUTO]]</f>
        <v/>
      </c>
      <c r="AQ2365" s="23" t="str">
        <f>Tabela1[[#This Row],[PRODUTO]]&amp;Tabela1[[#This Row],[TAG]]</f>
        <v/>
      </c>
      <c r="AR2365" s="183">
        <f>Tabela1[[#This Row],[PESO TOTAL]]*Tabela1[[#This Row],[MATÉRIA PRIMA]]</f>
        <v>0</v>
      </c>
      <c r="AS2365" s="28">
        <f>Tabela1[[#This Row],[PESO TOTAL]]*Tabela1[[#This Row],[PREPARAÇÃO ]]</f>
        <v>0</v>
      </c>
      <c r="AT2365" s="28">
        <f>Tabela1[[#This Row],[PESO TOTAL]]*Tabela1[[#This Row],[CALDEIRARIA]]</f>
        <v>0</v>
      </c>
      <c r="AU2365" s="28">
        <f>Tabela1[[#This Row],[PESO TOTAL]]*Tabela1[[#This Row],[SOLDA]]</f>
        <v>0</v>
      </c>
      <c r="AV2365" s="28">
        <f>Tabela1[[#This Row],[PESO TOTAL]]*Tabela1[[#This Row],[ACABAMENTO]]</f>
        <v>0</v>
      </c>
      <c r="AW2365" s="28">
        <f>Tabela1[[#This Row],[PESO TOTAL]]*Tabela1[[#This Row],[PRONTO ACABADO]]</f>
        <v>0</v>
      </c>
      <c r="AX2365" s="28">
        <f>Tabela1[[#This Row],[PESO TOTAL]]*Tabela1[[#This Row],[EXPEDIÇÃO ]]</f>
        <v>0</v>
      </c>
      <c r="AY2365" s="28" t="str">
        <f>Tabela1[[#This Row],[PEDIDO]]&amp;Tabela1[[#This Row],[PRODUTO]]</f>
        <v/>
      </c>
      <c r="AZ2365" s="44">
        <f>IF(AF2365="",0,IF(ISTEXT(AF2365),H2365*VALUE(SUBSTITUTE(AF2365,"%",""))/100,H2365*AF2365))-Tabela1[[#This Row],[PRONTO ACABADO2]]</f>
        <v>0</v>
      </c>
      <c r="BA2365" s="44">
        <f>IF(AG2365="",0,IF(ISTEXT(AG2365),H2365*VALUE(SUBSTITUTE(AG2365,"%",""))/100,H2365*AG2365))-Tabela1[[#This Row],[PESO EXPEDIDO2]]</f>
        <v>0</v>
      </c>
      <c r="BB2365" s="44">
        <f t="shared" ref="BB2365:BB2428" si="322">IF(AH2365="",0,IF(ISTEXT(AH2365),H2365*VALUE(SUBSTITUTE(AH2365,"%",""))/100,H2365*AH2365))</f>
        <v>0</v>
      </c>
      <c r="BC2365" s="44">
        <f t="shared" ref="BC2365:BC2428" si="323">IF(AG2365="",0,IF(ISTEXT(AG2365),H2365*VALUE(SUBSTITUTE(AG2365,"%",""))/100,H2365*AG2365))</f>
        <v>0</v>
      </c>
      <c r="BD2365" s="44"/>
    </row>
    <row r="2366" spans="1:56" ht="15.75" hidden="1" customHeight="1" x14ac:dyDescent="0.25">
      <c r="A2366" s="6"/>
      <c r="B2366" s="22"/>
      <c r="C2366" s="7"/>
      <c r="D2366" s="46"/>
      <c r="E2366" s="7"/>
      <c r="F2366" s="7"/>
      <c r="G2366" s="44"/>
      <c r="H2366" s="41">
        <f>Tabela1[[#This Row],[PESO UNI]]*Tabela1[[#This Row],[QTE]]</f>
        <v>0</v>
      </c>
      <c r="I2366" s="7"/>
      <c r="J2366" s="8"/>
      <c r="K2366" s="8"/>
      <c r="L2366" s="9"/>
      <c r="M2366" s="10"/>
      <c r="N2366" s="8"/>
      <c r="O2366" s="12"/>
      <c r="P2366" s="13"/>
      <c r="Q2366" s="14">
        <f>Tabela1[[#This Row],[QTDE/ Fabricação]]-Tabela1[[#This Row],[QTE]]</f>
        <v>0</v>
      </c>
      <c r="R2366" s="19">
        <f t="shared" si="318"/>
        <v>0</v>
      </c>
      <c r="S2366" s="19">
        <f t="shared" si="317"/>
        <v>0</v>
      </c>
      <c r="T2366" s="20">
        <f t="shared" si="319"/>
        <v>0</v>
      </c>
      <c r="U2366" s="17">
        <f>IFERROR(SUMIF('LISTA DE EMBARQUE'!B:B,MICRO!E:E,'LISTA DE EMBARQUE'!G:G),"")</f>
        <v>0</v>
      </c>
      <c r="V2366" s="12" t="str">
        <f>IFERROR(VLOOKUP(Tabela1[[#This Row],[COD.MDE]],'LISTA DE EMBARQUE'!B:L,11,0),"")</f>
        <v/>
      </c>
      <c r="W2366" s="13" t="str">
        <f>IFERROR(COUNTIF(#REF!,Tabela1[[#This Row],[Colunas5]]),"")</f>
        <v/>
      </c>
      <c r="X2366" s="14">
        <f>Tabela1[[#This Row],[QIANTIDADE EXPEDIDA]]*Tabela1[[#This Row],[PESO UNI]]</f>
        <v>0</v>
      </c>
      <c r="Y2366" s="14">
        <f t="shared" si="320"/>
        <v>0</v>
      </c>
      <c r="Z2366" s="21">
        <f>Tabela1[[#This Row],[PESO TOTAL]]-Tabela1[[#This Row],[Peso Expedido]]</f>
        <v>0</v>
      </c>
      <c r="AA2366" s="18"/>
      <c r="AB2366" s="40" t="s">
        <v>3204</v>
      </c>
      <c r="AC2366" s="40"/>
      <c r="AD2366" s="40"/>
      <c r="AE2366" s="40"/>
      <c r="AF2366" s="40"/>
      <c r="AG2366" s="40"/>
      <c r="AH2366" s="40"/>
      <c r="AI2366" s="40" t="str">
        <f t="shared" si="316"/>
        <v>ok</v>
      </c>
      <c r="AJ2366"/>
      <c r="AK2366" t="str">
        <f>Tabela1[[#This Row],[Coluna1]]&amp;Tabela1[[#This Row],[PEDIDO]]</f>
        <v/>
      </c>
      <c r="AL2366"/>
      <c r="AM2366"/>
      <c r="AN2366"/>
      <c r="AO2366" t="str">
        <f t="shared" si="321"/>
        <v>/</v>
      </c>
      <c r="AP2366" t="str">
        <f>Tabela1[[#This Row],[TAG]]&amp;Tabela1[[#This Row],[PEDIDO]]&amp;Tabela1[[#This Row],[PRODUTO]]</f>
        <v/>
      </c>
      <c r="AQ2366" s="23" t="str">
        <f>Tabela1[[#This Row],[PRODUTO]]&amp;Tabela1[[#This Row],[TAG]]</f>
        <v/>
      </c>
      <c r="AR2366" s="183">
        <f>Tabela1[[#This Row],[PESO TOTAL]]*Tabela1[[#This Row],[MATÉRIA PRIMA]]</f>
        <v>0</v>
      </c>
      <c r="AS2366" s="28">
        <f>Tabela1[[#This Row],[PESO TOTAL]]*Tabela1[[#This Row],[PREPARAÇÃO ]]</f>
        <v>0</v>
      </c>
      <c r="AT2366" s="28">
        <f>Tabela1[[#This Row],[PESO TOTAL]]*Tabela1[[#This Row],[CALDEIRARIA]]</f>
        <v>0</v>
      </c>
      <c r="AU2366" s="28">
        <f>Tabela1[[#This Row],[PESO TOTAL]]*Tabela1[[#This Row],[SOLDA]]</f>
        <v>0</v>
      </c>
      <c r="AV2366" s="28">
        <f>Tabela1[[#This Row],[PESO TOTAL]]*Tabela1[[#This Row],[ACABAMENTO]]</f>
        <v>0</v>
      </c>
      <c r="AW2366" s="28">
        <f>Tabela1[[#This Row],[PESO TOTAL]]*Tabela1[[#This Row],[PRONTO ACABADO]]</f>
        <v>0</v>
      </c>
      <c r="AX2366" s="28">
        <f>Tabela1[[#This Row],[PESO TOTAL]]*Tabela1[[#This Row],[EXPEDIÇÃO ]]</f>
        <v>0</v>
      </c>
      <c r="AY2366" s="28" t="str">
        <f>Tabela1[[#This Row],[PEDIDO]]&amp;Tabela1[[#This Row],[PRODUTO]]</f>
        <v/>
      </c>
      <c r="AZ2366" s="44">
        <f>IF(AF2366="",0,IF(ISTEXT(AF2366),H2366*VALUE(SUBSTITUTE(AF2366,"%",""))/100,H2366*AF2366))-Tabela1[[#This Row],[PRONTO ACABADO2]]</f>
        <v>0</v>
      </c>
      <c r="BA2366" s="44">
        <f>IF(AG2366="",0,IF(ISTEXT(AG2366),H2366*VALUE(SUBSTITUTE(AG2366,"%",""))/100,H2366*AG2366))-Tabela1[[#This Row],[PESO EXPEDIDO2]]</f>
        <v>0</v>
      </c>
      <c r="BB2366" s="44">
        <f t="shared" si="322"/>
        <v>0</v>
      </c>
      <c r="BC2366" s="44">
        <f t="shared" si="323"/>
        <v>0</v>
      </c>
      <c r="BD2366" s="44"/>
    </row>
    <row r="2367" spans="1:56" ht="15.75" hidden="1" customHeight="1" x14ac:dyDescent="0.25">
      <c r="A2367" s="6"/>
      <c r="B2367" s="22"/>
      <c r="C2367" s="7"/>
      <c r="D2367" s="46"/>
      <c r="E2367" s="7"/>
      <c r="F2367" s="7"/>
      <c r="G2367" s="44"/>
      <c r="H2367" s="41">
        <f>Tabela1[[#This Row],[PESO UNI]]*Tabela1[[#This Row],[QTE]]</f>
        <v>0</v>
      </c>
      <c r="I2367" s="7"/>
      <c r="J2367" s="8"/>
      <c r="K2367" s="8"/>
      <c r="L2367" s="9"/>
      <c r="M2367" s="10"/>
      <c r="N2367" s="8"/>
      <c r="O2367" s="12"/>
      <c r="P2367" s="13"/>
      <c r="Q2367" s="14">
        <f>Tabela1[[#This Row],[QTDE/ Fabricação]]-Tabela1[[#This Row],[QTE]]</f>
        <v>0</v>
      </c>
      <c r="R2367" s="19">
        <f t="shared" si="318"/>
        <v>0</v>
      </c>
      <c r="S2367" s="19">
        <f t="shared" si="317"/>
        <v>0</v>
      </c>
      <c r="T2367" s="20">
        <f t="shared" si="319"/>
        <v>0</v>
      </c>
      <c r="U2367" s="17">
        <f>IFERROR(SUMIF('LISTA DE EMBARQUE'!B:B,MICRO!E:E,'LISTA DE EMBARQUE'!G:G),"")</f>
        <v>0</v>
      </c>
      <c r="V2367" s="12" t="str">
        <f>IFERROR(VLOOKUP(Tabela1[[#This Row],[COD.MDE]],'LISTA DE EMBARQUE'!B:L,11,0),"")</f>
        <v/>
      </c>
      <c r="W2367" s="13" t="str">
        <f>IFERROR(COUNTIF(#REF!,Tabela1[[#This Row],[Colunas5]]),"")</f>
        <v/>
      </c>
      <c r="X2367" s="14">
        <f>Tabela1[[#This Row],[QIANTIDADE EXPEDIDA]]*Tabela1[[#This Row],[PESO UNI]]</f>
        <v>0</v>
      </c>
      <c r="Y2367" s="14">
        <f t="shared" si="320"/>
        <v>0</v>
      </c>
      <c r="Z2367" s="21">
        <f>Tabela1[[#This Row],[PESO TOTAL]]-Tabela1[[#This Row],[Peso Expedido]]</f>
        <v>0</v>
      </c>
      <c r="AA2367" s="18"/>
      <c r="AB2367" s="40" t="s">
        <v>3204</v>
      </c>
      <c r="AC2367" s="40"/>
      <c r="AD2367" s="40"/>
      <c r="AE2367" s="40"/>
      <c r="AF2367" s="40"/>
      <c r="AG2367" s="40"/>
      <c r="AH2367" s="40"/>
      <c r="AI2367" s="40" t="str">
        <f t="shared" si="316"/>
        <v>ok</v>
      </c>
      <c r="AJ2367"/>
      <c r="AK2367" t="str">
        <f>Tabela1[[#This Row],[Coluna1]]&amp;Tabela1[[#This Row],[PEDIDO]]</f>
        <v/>
      </c>
      <c r="AL2367"/>
      <c r="AM2367"/>
      <c r="AN2367"/>
      <c r="AO2367" t="str">
        <f t="shared" si="321"/>
        <v>/</v>
      </c>
      <c r="AP2367" t="str">
        <f>Tabela1[[#This Row],[TAG]]&amp;Tabela1[[#This Row],[PEDIDO]]&amp;Tabela1[[#This Row],[PRODUTO]]</f>
        <v/>
      </c>
      <c r="AQ2367" s="23" t="str">
        <f>Tabela1[[#This Row],[PRODUTO]]&amp;Tabela1[[#This Row],[TAG]]</f>
        <v/>
      </c>
      <c r="AR2367" s="183">
        <f>Tabela1[[#This Row],[PESO TOTAL]]*Tabela1[[#This Row],[MATÉRIA PRIMA]]</f>
        <v>0</v>
      </c>
      <c r="AS2367" s="28">
        <f>Tabela1[[#This Row],[PESO TOTAL]]*Tabela1[[#This Row],[PREPARAÇÃO ]]</f>
        <v>0</v>
      </c>
      <c r="AT2367" s="28">
        <f>Tabela1[[#This Row],[PESO TOTAL]]*Tabela1[[#This Row],[CALDEIRARIA]]</f>
        <v>0</v>
      </c>
      <c r="AU2367" s="28">
        <f>Tabela1[[#This Row],[PESO TOTAL]]*Tabela1[[#This Row],[SOLDA]]</f>
        <v>0</v>
      </c>
      <c r="AV2367" s="28">
        <f>Tabela1[[#This Row],[PESO TOTAL]]*Tabela1[[#This Row],[ACABAMENTO]]</f>
        <v>0</v>
      </c>
      <c r="AW2367" s="28">
        <f>Tabela1[[#This Row],[PESO TOTAL]]*Tabela1[[#This Row],[PRONTO ACABADO]]</f>
        <v>0</v>
      </c>
      <c r="AX2367" s="28">
        <f>Tabela1[[#This Row],[PESO TOTAL]]*Tabela1[[#This Row],[EXPEDIÇÃO ]]</f>
        <v>0</v>
      </c>
      <c r="AY2367" s="28" t="str">
        <f>Tabela1[[#This Row],[PEDIDO]]&amp;Tabela1[[#This Row],[PRODUTO]]</f>
        <v/>
      </c>
      <c r="AZ2367" s="44">
        <f>IF(AF2367="",0,IF(ISTEXT(AF2367),H2367*VALUE(SUBSTITUTE(AF2367,"%",""))/100,H2367*AF2367))-Tabela1[[#This Row],[PRONTO ACABADO2]]</f>
        <v>0</v>
      </c>
      <c r="BA2367" s="44">
        <f>IF(AG2367="",0,IF(ISTEXT(AG2367),H2367*VALUE(SUBSTITUTE(AG2367,"%",""))/100,H2367*AG2367))-Tabela1[[#This Row],[PESO EXPEDIDO2]]</f>
        <v>0</v>
      </c>
      <c r="BB2367" s="44">
        <f t="shared" si="322"/>
        <v>0</v>
      </c>
      <c r="BC2367" s="44">
        <f t="shared" si="323"/>
        <v>0</v>
      </c>
      <c r="BD2367" s="44"/>
    </row>
    <row r="2368" spans="1:56" ht="15.75" hidden="1" customHeight="1" x14ac:dyDescent="0.25">
      <c r="A2368" s="6"/>
      <c r="B2368" s="22"/>
      <c r="C2368" s="7"/>
      <c r="D2368" s="46"/>
      <c r="E2368" s="7"/>
      <c r="F2368" s="7"/>
      <c r="G2368" s="44"/>
      <c r="H2368" s="41">
        <f>Tabela1[[#This Row],[PESO UNI]]*Tabela1[[#This Row],[QTE]]</f>
        <v>0</v>
      </c>
      <c r="I2368" s="7"/>
      <c r="J2368" s="8"/>
      <c r="K2368" s="8"/>
      <c r="L2368" s="9"/>
      <c r="M2368" s="10"/>
      <c r="N2368" s="8"/>
      <c r="O2368" s="12"/>
      <c r="P2368" s="13"/>
      <c r="Q2368" s="14">
        <f>Tabela1[[#This Row],[QTDE/ Fabricação]]-Tabela1[[#This Row],[QTE]]</f>
        <v>0</v>
      </c>
      <c r="R2368" s="19">
        <f t="shared" si="318"/>
        <v>0</v>
      </c>
      <c r="S2368" s="19">
        <f t="shared" si="317"/>
        <v>0</v>
      </c>
      <c r="T2368" s="20">
        <f t="shared" si="319"/>
        <v>0</v>
      </c>
      <c r="U2368" s="17">
        <f>IFERROR(SUMIF('LISTA DE EMBARQUE'!B:B,MICRO!E:E,'LISTA DE EMBARQUE'!G:G),"")</f>
        <v>0</v>
      </c>
      <c r="V2368" s="12" t="str">
        <f>IFERROR(VLOOKUP(Tabela1[[#This Row],[COD.MDE]],'LISTA DE EMBARQUE'!B:L,11,0),"")</f>
        <v/>
      </c>
      <c r="W2368" s="13" t="str">
        <f>IFERROR(COUNTIF(#REF!,Tabela1[[#This Row],[Colunas5]]),"")</f>
        <v/>
      </c>
      <c r="X2368" s="14">
        <f>Tabela1[[#This Row],[QIANTIDADE EXPEDIDA]]*Tabela1[[#This Row],[PESO UNI]]</f>
        <v>0</v>
      </c>
      <c r="Y2368" s="14">
        <f t="shared" si="320"/>
        <v>0</v>
      </c>
      <c r="Z2368" s="21">
        <f>Tabela1[[#This Row],[PESO TOTAL]]-Tabela1[[#This Row],[Peso Expedido]]</f>
        <v>0</v>
      </c>
      <c r="AA2368" s="18"/>
      <c r="AB2368" s="40" t="s">
        <v>3204</v>
      </c>
      <c r="AC2368" s="40"/>
      <c r="AD2368" s="40"/>
      <c r="AE2368" s="40"/>
      <c r="AF2368" s="40"/>
      <c r="AG2368" s="40"/>
      <c r="AH2368" s="40"/>
      <c r="AI2368" s="40" t="str">
        <f t="shared" si="316"/>
        <v>ok</v>
      </c>
      <c r="AJ2368"/>
      <c r="AK2368" t="str">
        <f>Tabela1[[#This Row],[Coluna1]]&amp;Tabela1[[#This Row],[PEDIDO]]</f>
        <v/>
      </c>
      <c r="AL2368"/>
      <c r="AM2368"/>
      <c r="AN2368"/>
      <c r="AO2368" t="str">
        <f t="shared" si="321"/>
        <v>/</v>
      </c>
      <c r="AP2368" t="str">
        <f>Tabela1[[#This Row],[TAG]]&amp;Tabela1[[#This Row],[PEDIDO]]&amp;Tabela1[[#This Row],[PRODUTO]]</f>
        <v/>
      </c>
      <c r="AQ2368" s="23" t="str">
        <f>Tabela1[[#This Row],[PRODUTO]]&amp;Tabela1[[#This Row],[TAG]]</f>
        <v/>
      </c>
      <c r="AR2368" s="183">
        <f>Tabela1[[#This Row],[PESO TOTAL]]*Tabela1[[#This Row],[MATÉRIA PRIMA]]</f>
        <v>0</v>
      </c>
      <c r="AS2368" s="28">
        <f>Tabela1[[#This Row],[PESO TOTAL]]*Tabela1[[#This Row],[PREPARAÇÃO ]]</f>
        <v>0</v>
      </c>
      <c r="AT2368" s="28">
        <f>Tabela1[[#This Row],[PESO TOTAL]]*Tabela1[[#This Row],[CALDEIRARIA]]</f>
        <v>0</v>
      </c>
      <c r="AU2368" s="28">
        <f>Tabela1[[#This Row],[PESO TOTAL]]*Tabela1[[#This Row],[SOLDA]]</f>
        <v>0</v>
      </c>
      <c r="AV2368" s="28">
        <f>Tabela1[[#This Row],[PESO TOTAL]]*Tabela1[[#This Row],[ACABAMENTO]]</f>
        <v>0</v>
      </c>
      <c r="AW2368" s="28">
        <f>Tabela1[[#This Row],[PESO TOTAL]]*Tabela1[[#This Row],[PRONTO ACABADO]]</f>
        <v>0</v>
      </c>
      <c r="AX2368" s="28">
        <f>Tabela1[[#This Row],[PESO TOTAL]]*Tabela1[[#This Row],[EXPEDIÇÃO ]]</f>
        <v>0</v>
      </c>
      <c r="AY2368" s="28" t="str">
        <f>Tabela1[[#This Row],[PEDIDO]]&amp;Tabela1[[#This Row],[PRODUTO]]</f>
        <v/>
      </c>
      <c r="AZ2368" s="44">
        <f>IF(AF2368="",0,IF(ISTEXT(AF2368),H2368*VALUE(SUBSTITUTE(AF2368,"%",""))/100,H2368*AF2368))-Tabela1[[#This Row],[PRONTO ACABADO2]]</f>
        <v>0</v>
      </c>
      <c r="BA2368" s="44">
        <f>IF(AG2368="",0,IF(ISTEXT(AG2368),H2368*VALUE(SUBSTITUTE(AG2368,"%",""))/100,H2368*AG2368))-Tabela1[[#This Row],[PESO EXPEDIDO2]]</f>
        <v>0</v>
      </c>
      <c r="BB2368" s="44">
        <f t="shared" si="322"/>
        <v>0</v>
      </c>
      <c r="BC2368" s="44">
        <f t="shared" si="323"/>
        <v>0</v>
      </c>
      <c r="BD2368" s="44"/>
    </row>
    <row r="2369" spans="1:56" ht="15.75" hidden="1" customHeight="1" x14ac:dyDescent="0.25">
      <c r="A2369" s="6"/>
      <c r="B2369" s="22"/>
      <c r="C2369" s="7"/>
      <c r="D2369" s="46"/>
      <c r="E2369" s="7"/>
      <c r="F2369" s="7"/>
      <c r="G2369" s="44"/>
      <c r="H2369" s="41">
        <f>Tabela1[[#This Row],[PESO UNI]]*Tabela1[[#This Row],[QTE]]</f>
        <v>0</v>
      </c>
      <c r="I2369" s="7"/>
      <c r="J2369" s="8"/>
      <c r="K2369" s="8"/>
      <c r="L2369" s="9"/>
      <c r="M2369" s="10"/>
      <c r="N2369" s="8"/>
      <c r="O2369" s="12"/>
      <c r="P2369" s="13"/>
      <c r="Q2369" s="14">
        <f>Tabela1[[#This Row],[QTDE/ Fabricação]]-Tabela1[[#This Row],[QTE]]</f>
        <v>0</v>
      </c>
      <c r="R2369" s="19">
        <f t="shared" si="318"/>
        <v>0</v>
      </c>
      <c r="S2369" s="19">
        <f t="shared" si="317"/>
        <v>0</v>
      </c>
      <c r="T2369" s="20">
        <f t="shared" si="319"/>
        <v>0</v>
      </c>
      <c r="U2369" s="17">
        <f>IFERROR(SUMIF('LISTA DE EMBARQUE'!B:B,MICRO!E:E,'LISTA DE EMBARQUE'!G:G),"")</f>
        <v>0</v>
      </c>
      <c r="V2369" s="12" t="str">
        <f>IFERROR(VLOOKUP(Tabela1[[#This Row],[COD.MDE]],'LISTA DE EMBARQUE'!B:L,11,0),"")</f>
        <v/>
      </c>
      <c r="W2369" s="13" t="str">
        <f>IFERROR(COUNTIF(#REF!,Tabela1[[#This Row],[Colunas5]]),"")</f>
        <v/>
      </c>
      <c r="X2369" s="14">
        <f>Tabela1[[#This Row],[QIANTIDADE EXPEDIDA]]*Tabela1[[#This Row],[PESO UNI]]</f>
        <v>0</v>
      </c>
      <c r="Y2369" s="14">
        <f t="shared" si="320"/>
        <v>0</v>
      </c>
      <c r="Z2369" s="21">
        <f>Tabela1[[#This Row],[PESO TOTAL]]-Tabela1[[#This Row],[Peso Expedido]]</f>
        <v>0</v>
      </c>
      <c r="AA2369" s="18"/>
      <c r="AB2369" s="40" t="s">
        <v>3204</v>
      </c>
      <c r="AC2369" s="40"/>
      <c r="AD2369" s="40"/>
      <c r="AE2369" s="40"/>
      <c r="AF2369" s="40"/>
      <c r="AG2369" s="40"/>
      <c r="AH2369" s="40"/>
      <c r="AI2369" s="40" t="str">
        <f t="shared" si="316"/>
        <v>ok</v>
      </c>
      <c r="AJ2369"/>
      <c r="AK2369" t="str">
        <f>Tabela1[[#This Row],[Coluna1]]&amp;Tabela1[[#This Row],[PEDIDO]]</f>
        <v/>
      </c>
      <c r="AL2369"/>
      <c r="AM2369"/>
      <c r="AN2369"/>
      <c r="AO2369" t="str">
        <f t="shared" si="321"/>
        <v>/</v>
      </c>
      <c r="AP2369" t="str">
        <f>Tabela1[[#This Row],[TAG]]&amp;Tabela1[[#This Row],[PEDIDO]]&amp;Tabela1[[#This Row],[PRODUTO]]</f>
        <v/>
      </c>
      <c r="AQ2369" s="23" t="str">
        <f>Tabela1[[#This Row],[PRODUTO]]&amp;Tabela1[[#This Row],[TAG]]</f>
        <v/>
      </c>
      <c r="AR2369" s="183">
        <f>Tabela1[[#This Row],[PESO TOTAL]]*Tabela1[[#This Row],[MATÉRIA PRIMA]]</f>
        <v>0</v>
      </c>
      <c r="AS2369" s="28">
        <f>Tabela1[[#This Row],[PESO TOTAL]]*Tabela1[[#This Row],[PREPARAÇÃO ]]</f>
        <v>0</v>
      </c>
      <c r="AT2369" s="28">
        <f>Tabela1[[#This Row],[PESO TOTAL]]*Tabela1[[#This Row],[CALDEIRARIA]]</f>
        <v>0</v>
      </c>
      <c r="AU2369" s="28">
        <f>Tabela1[[#This Row],[PESO TOTAL]]*Tabela1[[#This Row],[SOLDA]]</f>
        <v>0</v>
      </c>
      <c r="AV2369" s="28">
        <f>Tabela1[[#This Row],[PESO TOTAL]]*Tabela1[[#This Row],[ACABAMENTO]]</f>
        <v>0</v>
      </c>
      <c r="AW2369" s="28">
        <f>Tabela1[[#This Row],[PESO TOTAL]]*Tabela1[[#This Row],[PRONTO ACABADO]]</f>
        <v>0</v>
      </c>
      <c r="AX2369" s="28">
        <f>Tabela1[[#This Row],[PESO TOTAL]]*Tabela1[[#This Row],[EXPEDIÇÃO ]]</f>
        <v>0</v>
      </c>
      <c r="AY2369" s="28" t="str">
        <f>Tabela1[[#This Row],[PEDIDO]]&amp;Tabela1[[#This Row],[PRODUTO]]</f>
        <v/>
      </c>
      <c r="AZ2369" s="44">
        <f>IF(AF2369="",0,IF(ISTEXT(AF2369),H2369*VALUE(SUBSTITUTE(AF2369,"%",""))/100,H2369*AF2369))-Tabela1[[#This Row],[PRONTO ACABADO2]]</f>
        <v>0</v>
      </c>
      <c r="BA2369" s="44">
        <f>IF(AG2369="",0,IF(ISTEXT(AG2369),H2369*VALUE(SUBSTITUTE(AG2369,"%",""))/100,H2369*AG2369))-Tabela1[[#This Row],[PESO EXPEDIDO2]]</f>
        <v>0</v>
      </c>
      <c r="BB2369" s="44">
        <f t="shared" si="322"/>
        <v>0</v>
      </c>
      <c r="BC2369" s="44">
        <f t="shared" si="323"/>
        <v>0</v>
      </c>
      <c r="BD2369" s="44"/>
    </row>
    <row r="2370" spans="1:56" ht="15.75" hidden="1" customHeight="1" x14ac:dyDescent="0.25">
      <c r="A2370" s="6"/>
      <c r="B2370" s="22"/>
      <c r="C2370" s="7"/>
      <c r="D2370" s="46"/>
      <c r="E2370" s="7"/>
      <c r="F2370" s="7"/>
      <c r="G2370" s="44"/>
      <c r="H2370" s="41">
        <f>Tabela1[[#This Row],[PESO UNI]]*Tabela1[[#This Row],[QTE]]</f>
        <v>0</v>
      </c>
      <c r="I2370" s="7"/>
      <c r="J2370" s="8"/>
      <c r="K2370" s="8"/>
      <c r="L2370" s="9"/>
      <c r="M2370" s="10"/>
      <c r="N2370" s="8"/>
      <c r="O2370" s="12"/>
      <c r="P2370" s="13"/>
      <c r="Q2370" s="14">
        <f>Tabela1[[#This Row],[QTDE/ Fabricação]]-Tabela1[[#This Row],[QTE]]</f>
        <v>0</v>
      </c>
      <c r="R2370" s="19">
        <f t="shared" si="318"/>
        <v>0</v>
      </c>
      <c r="S2370" s="19">
        <f t="shared" si="317"/>
        <v>0</v>
      </c>
      <c r="T2370" s="20">
        <f t="shared" si="319"/>
        <v>0</v>
      </c>
      <c r="U2370" s="17">
        <f>IFERROR(SUMIF('LISTA DE EMBARQUE'!B:B,MICRO!E:E,'LISTA DE EMBARQUE'!G:G),"")</f>
        <v>0</v>
      </c>
      <c r="V2370" s="12" t="str">
        <f>IFERROR(VLOOKUP(Tabela1[[#This Row],[COD.MDE]],'LISTA DE EMBARQUE'!B:L,11,0),"")</f>
        <v/>
      </c>
      <c r="W2370" s="13" t="str">
        <f>IFERROR(COUNTIF(#REF!,Tabela1[[#This Row],[Colunas5]]),"")</f>
        <v/>
      </c>
      <c r="X2370" s="14">
        <f>Tabela1[[#This Row],[QIANTIDADE EXPEDIDA]]*Tabela1[[#This Row],[PESO UNI]]</f>
        <v>0</v>
      </c>
      <c r="Y2370" s="14">
        <f t="shared" si="320"/>
        <v>0</v>
      </c>
      <c r="Z2370" s="21">
        <f>Tabela1[[#This Row],[PESO TOTAL]]-Tabela1[[#This Row],[Peso Expedido]]</f>
        <v>0</v>
      </c>
      <c r="AA2370" s="18"/>
      <c r="AB2370" s="40" t="s">
        <v>3204</v>
      </c>
      <c r="AC2370" s="40"/>
      <c r="AD2370" s="40"/>
      <c r="AE2370" s="40"/>
      <c r="AF2370" s="40"/>
      <c r="AG2370" s="40"/>
      <c r="AH2370" s="40"/>
      <c r="AI2370" s="40" t="str">
        <f t="shared" si="316"/>
        <v>ok</v>
      </c>
      <c r="AJ2370"/>
      <c r="AK2370" t="str">
        <f>Tabela1[[#This Row],[Coluna1]]&amp;Tabela1[[#This Row],[PEDIDO]]</f>
        <v/>
      </c>
      <c r="AL2370"/>
      <c r="AM2370"/>
      <c r="AN2370"/>
      <c r="AO2370" t="str">
        <f t="shared" si="321"/>
        <v>/</v>
      </c>
      <c r="AP2370" t="str">
        <f>Tabela1[[#This Row],[TAG]]&amp;Tabela1[[#This Row],[PEDIDO]]&amp;Tabela1[[#This Row],[PRODUTO]]</f>
        <v/>
      </c>
      <c r="AQ2370" s="23" t="str">
        <f>Tabela1[[#This Row],[PRODUTO]]&amp;Tabela1[[#This Row],[TAG]]</f>
        <v/>
      </c>
      <c r="AR2370" s="183">
        <f>Tabela1[[#This Row],[PESO TOTAL]]*Tabela1[[#This Row],[MATÉRIA PRIMA]]</f>
        <v>0</v>
      </c>
      <c r="AS2370" s="28">
        <f>Tabela1[[#This Row],[PESO TOTAL]]*Tabela1[[#This Row],[PREPARAÇÃO ]]</f>
        <v>0</v>
      </c>
      <c r="AT2370" s="28">
        <f>Tabela1[[#This Row],[PESO TOTAL]]*Tabela1[[#This Row],[CALDEIRARIA]]</f>
        <v>0</v>
      </c>
      <c r="AU2370" s="28">
        <f>Tabela1[[#This Row],[PESO TOTAL]]*Tabela1[[#This Row],[SOLDA]]</f>
        <v>0</v>
      </c>
      <c r="AV2370" s="28">
        <f>Tabela1[[#This Row],[PESO TOTAL]]*Tabela1[[#This Row],[ACABAMENTO]]</f>
        <v>0</v>
      </c>
      <c r="AW2370" s="28">
        <f>Tabela1[[#This Row],[PESO TOTAL]]*Tabela1[[#This Row],[PRONTO ACABADO]]</f>
        <v>0</v>
      </c>
      <c r="AX2370" s="28">
        <f>Tabela1[[#This Row],[PESO TOTAL]]*Tabela1[[#This Row],[EXPEDIÇÃO ]]</f>
        <v>0</v>
      </c>
      <c r="AY2370" s="28" t="str">
        <f>Tabela1[[#This Row],[PEDIDO]]&amp;Tabela1[[#This Row],[PRODUTO]]</f>
        <v/>
      </c>
      <c r="AZ2370" s="44">
        <f>IF(AF2370="",0,IF(ISTEXT(AF2370),H2370*VALUE(SUBSTITUTE(AF2370,"%",""))/100,H2370*AF2370))-Tabela1[[#This Row],[PRONTO ACABADO2]]</f>
        <v>0</v>
      </c>
      <c r="BA2370" s="44">
        <f>IF(AG2370="",0,IF(ISTEXT(AG2370),H2370*VALUE(SUBSTITUTE(AG2370,"%",""))/100,H2370*AG2370))-Tabela1[[#This Row],[PESO EXPEDIDO2]]</f>
        <v>0</v>
      </c>
      <c r="BB2370" s="44">
        <f t="shared" si="322"/>
        <v>0</v>
      </c>
      <c r="BC2370" s="44">
        <f t="shared" si="323"/>
        <v>0</v>
      </c>
      <c r="BD2370" s="44"/>
    </row>
    <row r="2371" spans="1:56" ht="15.75" hidden="1" customHeight="1" x14ac:dyDescent="0.25">
      <c r="A2371" s="6"/>
      <c r="B2371" s="22"/>
      <c r="C2371" s="7"/>
      <c r="D2371" s="46"/>
      <c r="E2371" s="7"/>
      <c r="F2371" s="7"/>
      <c r="G2371" s="44"/>
      <c r="H2371" s="41">
        <f>Tabela1[[#This Row],[PESO UNI]]*Tabela1[[#This Row],[QTE]]</f>
        <v>0</v>
      </c>
      <c r="I2371" s="7"/>
      <c r="J2371" s="8"/>
      <c r="K2371" s="8"/>
      <c r="L2371" s="9"/>
      <c r="M2371" s="10"/>
      <c r="N2371" s="8"/>
      <c r="O2371" s="12"/>
      <c r="P2371" s="13"/>
      <c r="Q2371" s="14">
        <f>Tabela1[[#This Row],[QTDE/ Fabricação]]-Tabela1[[#This Row],[QTE]]</f>
        <v>0</v>
      </c>
      <c r="R2371" s="19">
        <f t="shared" si="318"/>
        <v>0</v>
      </c>
      <c r="S2371" s="19">
        <f t="shared" si="317"/>
        <v>0</v>
      </c>
      <c r="T2371" s="20">
        <f t="shared" si="319"/>
        <v>0</v>
      </c>
      <c r="U2371" s="17">
        <f>IFERROR(SUMIF('LISTA DE EMBARQUE'!B:B,MICRO!E:E,'LISTA DE EMBARQUE'!G:G),"")</f>
        <v>0</v>
      </c>
      <c r="V2371" s="12" t="str">
        <f>IFERROR(VLOOKUP(Tabela1[[#This Row],[COD.MDE]],'LISTA DE EMBARQUE'!B:L,11,0),"")</f>
        <v/>
      </c>
      <c r="W2371" s="13" t="str">
        <f>IFERROR(COUNTIF(#REF!,Tabela1[[#This Row],[Colunas5]]),"")</f>
        <v/>
      </c>
      <c r="X2371" s="14">
        <f>Tabela1[[#This Row],[QIANTIDADE EXPEDIDA]]*Tabela1[[#This Row],[PESO UNI]]</f>
        <v>0</v>
      </c>
      <c r="Y2371" s="14">
        <f t="shared" si="320"/>
        <v>0</v>
      </c>
      <c r="Z2371" s="21">
        <f>Tabela1[[#This Row],[PESO TOTAL]]-Tabela1[[#This Row],[Peso Expedido]]</f>
        <v>0</v>
      </c>
      <c r="AA2371" s="18"/>
      <c r="AB2371" s="40" t="s">
        <v>3204</v>
      </c>
      <c r="AC2371" s="40"/>
      <c r="AD2371" s="40"/>
      <c r="AE2371" s="40"/>
      <c r="AF2371" s="40"/>
      <c r="AG2371" s="40"/>
      <c r="AH2371" s="40"/>
      <c r="AI2371" s="40" t="str">
        <f t="shared" si="316"/>
        <v>ok</v>
      </c>
      <c r="AJ2371"/>
      <c r="AK2371" t="str">
        <f>Tabela1[[#This Row],[Coluna1]]&amp;Tabela1[[#This Row],[PEDIDO]]</f>
        <v/>
      </c>
      <c r="AL2371"/>
      <c r="AM2371"/>
      <c r="AN2371"/>
      <c r="AO2371" t="str">
        <f t="shared" si="321"/>
        <v>/</v>
      </c>
      <c r="AP2371" t="str">
        <f>Tabela1[[#This Row],[TAG]]&amp;Tabela1[[#This Row],[PEDIDO]]&amp;Tabela1[[#This Row],[PRODUTO]]</f>
        <v/>
      </c>
      <c r="AQ2371" s="23" t="str">
        <f>Tabela1[[#This Row],[PRODUTO]]&amp;Tabela1[[#This Row],[TAG]]</f>
        <v/>
      </c>
      <c r="AR2371" s="183">
        <f>Tabela1[[#This Row],[PESO TOTAL]]*Tabela1[[#This Row],[MATÉRIA PRIMA]]</f>
        <v>0</v>
      </c>
      <c r="AS2371" s="28">
        <f>Tabela1[[#This Row],[PESO TOTAL]]*Tabela1[[#This Row],[PREPARAÇÃO ]]</f>
        <v>0</v>
      </c>
      <c r="AT2371" s="28">
        <f>Tabela1[[#This Row],[PESO TOTAL]]*Tabela1[[#This Row],[CALDEIRARIA]]</f>
        <v>0</v>
      </c>
      <c r="AU2371" s="28">
        <f>Tabela1[[#This Row],[PESO TOTAL]]*Tabela1[[#This Row],[SOLDA]]</f>
        <v>0</v>
      </c>
      <c r="AV2371" s="28">
        <f>Tabela1[[#This Row],[PESO TOTAL]]*Tabela1[[#This Row],[ACABAMENTO]]</f>
        <v>0</v>
      </c>
      <c r="AW2371" s="28">
        <f>Tabela1[[#This Row],[PESO TOTAL]]*Tabela1[[#This Row],[PRONTO ACABADO]]</f>
        <v>0</v>
      </c>
      <c r="AX2371" s="28">
        <f>Tabela1[[#This Row],[PESO TOTAL]]*Tabela1[[#This Row],[EXPEDIÇÃO ]]</f>
        <v>0</v>
      </c>
      <c r="AY2371" s="28" t="str">
        <f>Tabela1[[#This Row],[PEDIDO]]&amp;Tabela1[[#This Row],[PRODUTO]]</f>
        <v/>
      </c>
      <c r="AZ2371" s="44">
        <f>IF(AF2371="",0,IF(ISTEXT(AF2371),H2371*VALUE(SUBSTITUTE(AF2371,"%",""))/100,H2371*AF2371))-Tabela1[[#This Row],[PRONTO ACABADO2]]</f>
        <v>0</v>
      </c>
      <c r="BA2371" s="44">
        <f>IF(AG2371="",0,IF(ISTEXT(AG2371),H2371*VALUE(SUBSTITUTE(AG2371,"%",""))/100,H2371*AG2371))-Tabela1[[#This Row],[PESO EXPEDIDO2]]</f>
        <v>0</v>
      </c>
      <c r="BB2371" s="44">
        <f t="shared" si="322"/>
        <v>0</v>
      </c>
      <c r="BC2371" s="44">
        <f t="shared" si="323"/>
        <v>0</v>
      </c>
      <c r="BD2371" s="44"/>
    </row>
    <row r="2372" spans="1:56" ht="15.75" hidden="1" customHeight="1" x14ac:dyDescent="0.25">
      <c r="A2372" s="6"/>
      <c r="B2372" s="22"/>
      <c r="C2372" s="7"/>
      <c r="D2372" s="46"/>
      <c r="E2372" s="7"/>
      <c r="F2372" s="7"/>
      <c r="G2372" s="44"/>
      <c r="H2372" s="41">
        <f>Tabela1[[#This Row],[PESO UNI]]*Tabela1[[#This Row],[QTE]]</f>
        <v>0</v>
      </c>
      <c r="I2372" s="7"/>
      <c r="J2372" s="8"/>
      <c r="K2372" s="8"/>
      <c r="L2372" s="9"/>
      <c r="M2372" s="10"/>
      <c r="N2372" s="8"/>
      <c r="O2372" s="12"/>
      <c r="P2372" s="13"/>
      <c r="Q2372" s="14">
        <f>Tabela1[[#This Row],[QTDE/ Fabricação]]-Tabela1[[#This Row],[QTE]]</f>
        <v>0</v>
      </c>
      <c r="R2372" s="19">
        <f t="shared" si="318"/>
        <v>0</v>
      </c>
      <c r="S2372" s="19">
        <f t="shared" si="317"/>
        <v>0</v>
      </c>
      <c r="T2372" s="20">
        <f t="shared" si="319"/>
        <v>0</v>
      </c>
      <c r="U2372" s="17">
        <f>IFERROR(SUMIF('LISTA DE EMBARQUE'!B:B,MICRO!E:E,'LISTA DE EMBARQUE'!G:G),"")</f>
        <v>0</v>
      </c>
      <c r="V2372" s="12" t="str">
        <f>IFERROR(VLOOKUP(Tabela1[[#This Row],[COD.MDE]],'LISTA DE EMBARQUE'!B:L,11,0),"")</f>
        <v/>
      </c>
      <c r="W2372" s="13" t="str">
        <f>IFERROR(COUNTIF(#REF!,Tabela1[[#This Row],[Colunas5]]),"")</f>
        <v/>
      </c>
      <c r="X2372" s="14">
        <f>Tabela1[[#This Row],[QIANTIDADE EXPEDIDA]]*Tabela1[[#This Row],[PESO UNI]]</f>
        <v>0</v>
      </c>
      <c r="Y2372" s="14">
        <f t="shared" si="320"/>
        <v>0</v>
      </c>
      <c r="Z2372" s="21">
        <f>Tabela1[[#This Row],[PESO TOTAL]]-Tabela1[[#This Row],[Peso Expedido]]</f>
        <v>0</v>
      </c>
      <c r="AA2372" s="18"/>
      <c r="AB2372" s="40" t="s">
        <v>3204</v>
      </c>
      <c r="AC2372" s="40"/>
      <c r="AD2372" s="40"/>
      <c r="AE2372" s="40"/>
      <c r="AF2372" s="40"/>
      <c r="AG2372" s="40"/>
      <c r="AH2372" s="40"/>
      <c r="AI2372" s="40" t="str">
        <f t="shared" si="316"/>
        <v>ok</v>
      </c>
      <c r="AJ2372"/>
      <c r="AK2372" t="str">
        <f>Tabela1[[#This Row],[Coluna1]]&amp;Tabela1[[#This Row],[PEDIDO]]</f>
        <v/>
      </c>
      <c r="AL2372"/>
      <c r="AM2372"/>
      <c r="AN2372"/>
      <c r="AO2372" t="str">
        <f t="shared" si="321"/>
        <v>/</v>
      </c>
      <c r="AP2372" t="str">
        <f>Tabela1[[#This Row],[TAG]]&amp;Tabela1[[#This Row],[PEDIDO]]&amp;Tabela1[[#This Row],[PRODUTO]]</f>
        <v/>
      </c>
      <c r="AQ2372" s="23" t="str">
        <f>Tabela1[[#This Row],[PRODUTO]]&amp;Tabela1[[#This Row],[TAG]]</f>
        <v/>
      </c>
      <c r="AR2372" s="183">
        <f>Tabela1[[#This Row],[PESO TOTAL]]*Tabela1[[#This Row],[MATÉRIA PRIMA]]</f>
        <v>0</v>
      </c>
      <c r="AS2372" s="28">
        <f>Tabela1[[#This Row],[PESO TOTAL]]*Tabela1[[#This Row],[PREPARAÇÃO ]]</f>
        <v>0</v>
      </c>
      <c r="AT2372" s="28">
        <f>Tabela1[[#This Row],[PESO TOTAL]]*Tabela1[[#This Row],[CALDEIRARIA]]</f>
        <v>0</v>
      </c>
      <c r="AU2372" s="28">
        <f>Tabela1[[#This Row],[PESO TOTAL]]*Tabela1[[#This Row],[SOLDA]]</f>
        <v>0</v>
      </c>
      <c r="AV2372" s="28">
        <f>Tabela1[[#This Row],[PESO TOTAL]]*Tabela1[[#This Row],[ACABAMENTO]]</f>
        <v>0</v>
      </c>
      <c r="AW2372" s="28">
        <f>Tabela1[[#This Row],[PESO TOTAL]]*Tabela1[[#This Row],[PRONTO ACABADO]]</f>
        <v>0</v>
      </c>
      <c r="AX2372" s="28">
        <f>Tabela1[[#This Row],[PESO TOTAL]]*Tabela1[[#This Row],[EXPEDIÇÃO ]]</f>
        <v>0</v>
      </c>
      <c r="AY2372" s="28" t="str">
        <f>Tabela1[[#This Row],[PEDIDO]]&amp;Tabela1[[#This Row],[PRODUTO]]</f>
        <v/>
      </c>
      <c r="AZ2372" s="44">
        <f>IF(AF2372="",0,IF(ISTEXT(AF2372),H2372*VALUE(SUBSTITUTE(AF2372,"%",""))/100,H2372*AF2372))-Tabela1[[#This Row],[PRONTO ACABADO2]]</f>
        <v>0</v>
      </c>
      <c r="BA2372" s="44">
        <f>IF(AG2372="",0,IF(ISTEXT(AG2372),H2372*VALUE(SUBSTITUTE(AG2372,"%",""))/100,H2372*AG2372))-Tabela1[[#This Row],[PESO EXPEDIDO2]]</f>
        <v>0</v>
      </c>
      <c r="BB2372" s="44">
        <f t="shared" si="322"/>
        <v>0</v>
      </c>
      <c r="BC2372" s="44">
        <f t="shared" si="323"/>
        <v>0</v>
      </c>
      <c r="BD2372" s="44"/>
    </row>
    <row r="2373" spans="1:56" ht="15.75" hidden="1" customHeight="1" x14ac:dyDescent="0.25">
      <c r="A2373" s="6"/>
      <c r="B2373" s="22"/>
      <c r="C2373" s="7"/>
      <c r="D2373" s="46"/>
      <c r="E2373" s="7"/>
      <c r="F2373" s="7"/>
      <c r="G2373" s="44"/>
      <c r="H2373" s="41">
        <f>Tabela1[[#This Row],[PESO UNI]]*Tabela1[[#This Row],[QTE]]</f>
        <v>0</v>
      </c>
      <c r="I2373" s="7"/>
      <c r="J2373" s="8"/>
      <c r="K2373" s="8"/>
      <c r="L2373" s="9"/>
      <c r="M2373" s="10"/>
      <c r="N2373" s="8"/>
      <c r="O2373" s="12"/>
      <c r="P2373" s="13"/>
      <c r="Q2373" s="14">
        <f>Tabela1[[#This Row],[QTDE/ Fabricação]]-Tabela1[[#This Row],[QTE]]</f>
        <v>0</v>
      </c>
      <c r="R2373" s="19">
        <f t="shared" si="318"/>
        <v>0</v>
      </c>
      <c r="S2373" s="19">
        <f t="shared" si="317"/>
        <v>0</v>
      </c>
      <c r="T2373" s="20">
        <f t="shared" si="319"/>
        <v>0</v>
      </c>
      <c r="U2373" s="17">
        <f>IFERROR(SUMIF('LISTA DE EMBARQUE'!B:B,MICRO!E:E,'LISTA DE EMBARQUE'!G:G),"")</f>
        <v>0</v>
      </c>
      <c r="V2373" s="12" t="str">
        <f>IFERROR(VLOOKUP(Tabela1[[#This Row],[COD.MDE]],'LISTA DE EMBARQUE'!B:L,11,0),"")</f>
        <v/>
      </c>
      <c r="W2373" s="13" t="str">
        <f>IFERROR(COUNTIF(#REF!,Tabela1[[#This Row],[Colunas5]]),"")</f>
        <v/>
      </c>
      <c r="X2373" s="14">
        <f>Tabela1[[#This Row],[QIANTIDADE EXPEDIDA]]*Tabela1[[#This Row],[PESO UNI]]</f>
        <v>0</v>
      </c>
      <c r="Y2373" s="14">
        <f t="shared" si="320"/>
        <v>0</v>
      </c>
      <c r="Z2373" s="21">
        <f>Tabela1[[#This Row],[PESO TOTAL]]-Tabela1[[#This Row],[Peso Expedido]]</f>
        <v>0</v>
      </c>
      <c r="AA2373" s="18"/>
      <c r="AB2373" s="40" t="s">
        <v>3204</v>
      </c>
      <c r="AC2373" s="40"/>
      <c r="AD2373" s="40"/>
      <c r="AE2373" s="40"/>
      <c r="AF2373" s="40"/>
      <c r="AG2373" s="40"/>
      <c r="AH2373" s="40"/>
      <c r="AI2373" s="40" t="str">
        <f t="shared" si="316"/>
        <v>ok</v>
      </c>
      <c r="AJ2373"/>
      <c r="AK2373" t="str">
        <f>Tabela1[[#This Row],[Coluna1]]&amp;Tabela1[[#This Row],[PEDIDO]]</f>
        <v/>
      </c>
      <c r="AL2373"/>
      <c r="AM2373"/>
      <c r="AN2373"/>
      <c r="AO2373" t="str">
        <f t="shared" si="321"/>
        <v>/</v>
      </c>
      <c r="AP2373" t="str">
        <f>Tabela1[[#This Row],[TAG]]&amp;Tabela1[[#This Row],[PEDIDO]]&amp;Tabela1[[#This Row],[PRODUTO]]</f>
        <v/>
      </c>
      <c r="AQ2373" s="23" t="str">
        <f>Tabela1[[#This Row],[PRODUTO]]&amp;Tabela1[[#This Row],[TAG]]</f>
        <v/>
      </c>
      <c r="AR2373" s="183">
        <f>Tabela1[[#This Row],[PESO TOTAL]]*Tabela1[[#This Row],[MATÉRIA PRIMA]]</f>
        <v>0</v>
      </c>
      <c r="AS2373" s="28">
        <f>Tabela1[[#This Row],[PESO TOTAL]]*Tabela1[[#This Row],[PREPARAÇÃO ]]</f>
        <v>0</v>
      </c>
      <c r="AT2373" s="28">
        <f>Tabela1[[#This Row],[PESO TOTAL]]*Tabela1[[#This Row],[CALDEIRARIA]]</f>
        <v>0</v>
      </c>
      <c r="AU2373" s="28">
        <f>Tabela1[[#This Row],[PESO TOTAL]]*Tabela1[[#This Row],[SOLDA]]</f>
        <v>0</v>
      </c>
      <c r="AV2373" s="28">
        <f>Tabela1[[#This Row],[PESO TOTAL]]*Tabela1[[#This Row],[ACABAMENTO]]</f>
        <v>0</v>
      </c>
      <c r="AW2373" s="28">
        <f>Tabela1[[#This Row],[PESO TOTAL]]*Tabela1[[#This Row],[PRONTO ACABADO]]</f>
        <v>0</v>
      </c>
      <c r="AX2373" s="28">
        <f>Tabela1[[#This Row],[PESO TOTAL]]*Tabela1[[#This Row],[EXPEDIÇÃO ]]</f>
        <v>0</v>
      </c>
      <c r="AY2373" s="28" t="str">
        <f>Tabela1[[#This Row],[PEDIDO]]&amp;Tabela1[[#This Row],[PRODUTO]]</f>
        <v/>
      </c>
      <c r="AZ2373" s="44">
        <f>IF(AF2373="",0,IF(ISTEXT(AF2373),H2373*VALUE(SUBSTITUTE(AF2373,"%",""))/100,H2373*AF2373))-Tabela1[[#This Row],[PRONTO ACABADO2]]</f>
        <v>0</v>
      </c>
      <c r="BA2373" s="44">
        <f>IF(AG2373="",0,IF(ISTEXT(AG2373),H2373*VALUE(SUBSTITUTE(AG2373,"%",""))/100,H2373*AG2373))-Tabela1[[#This Row],[PESO EXPEDIDO2]]</f>
        <v>0</v>
      </c>
      <c r="BB2373" s="44">
        <f t="shared" si="322"/>
        <v>0</v>
      </c>
      <c r="BC2373" s="44">
        <f t="shared" si="323"/>
        <v>0</v>
      </c>
      <c r="BD2373" s="44"/>
    </row>
    <row r="2374" spans="1:56" ht="15.75" hidden="1" customHeight="1" x14ac:dyDescent="0.25">
      <c r="A2374" s="6"/>
      <c r="B2374" s="22"/>
      <c r="C2374" s="7"/>
      <c r="D2374" s="46"/>
      <c r="E2374" s="7"/>
      <c r="F2374" s="7"/>
      <c r="G2374" s="44"/>
      <c r="H2374" s="41">
        <f>Tabela1[[#This Row],[PESO UNI]]*Tabela1[[#This Row],[QTE]]</f>
        <v>0</v>
      </c>
      <c r="I2374" s="7"/>
      <c r="J2374" s="8"/>
      <c r="K2374" s="8"/>
      <c r="L2374" s="9"/>
      <c r="M2374" s="10"/>
      <c r="N2374" s="8"/>
      <c r="O2374" s="12"/>
      <c r="P2374" s="13"/>
      <c r="Q2374" s="14">
        <f>Tabela1[[#This Row],[QTDE/ Fabricação]]-Tabela1[[#This Row],[QTE]]</f>
        <v>0</v>
      </c>
      <c r="R2374" s="19">
        <f t="shared" si="318"/>
        <v>0</v>
      </c>
      <c r="S2374" s="19">
        <f t="shared" si="317"/>
        <v>0</v>
      </c>
      <c r="T2374" s="20">
        <f t="shared" si="319"/>
        <v>0</v>
      </c>
      <c r="U2374" s="17">
        <f>IFERROR(SUMIF('LISTA DE EMBARQUE'!B:B,MICRO!E:E,'LISTA DE EMBARQUE'!G:G),"")</f>
        <v>0</v>
      </c>
      <c r="V2374" s="12" t="str">
        <f>IFERROR(VLOOKUP(Tabela1[[#This Row],[COD.MDE]],'LISTA DE EMBARQUE'!B:L,11,0),"")</f>
        <v/>
      </c>
      <c r="W2374" s="13" t="str">
        <f>IFERROR(COUNTIF(#REF!,Tabela1[[#This Row],[Colunas5]]),"")</f>
        <v/>
      </c>
      <c r="X2374" s="14">
        <f>Tabela1[[#This Row],[QIANTIDADE EXPEDIDA]]*Tabela1[[#This Row],[PESO UNI]]</f>
        <v>0</v>
      </c>
      <c r="Y2374" s="14">
        <f t="shared" si="320"/>
        <v>0</v>
      </c>
      <c r="Z2374" s="21">
        <f>Tabela1[[#This Row],[PESO TOTAL]]-Tabela1[[#This Row],[Peso Expedido]]</f>
        <v>0</v>
      </c>
      <c r="AA2374" s="18"/>
      <c r="AB2374" s="40" t="s">
        <v>3204</v>
      </c>
      <c r="AC2374" s="40"/>
      <c r="AD2374" s="40"/>
      <c r="AE2374" s="40"/>
      <c r="AF2374" s="40"/>
      <c r="AG2374" s="40"/>
      <c r="AH2374" s="40"/>
      <c r="AI2374" s="40" t="str">
        <f t="shared" si="316"/>
        <v>ok</v>
      </c>
      <c r="AJ2374"/>
      <c r="AK2374" t="str">
        <f>Tabela1[[#This Row],[Coluna1]]&amp;Tabela1[[#This Row],[PEDIDO]]</f>
        <v/>
      </c>
      <c r="AL2374"/>
      <c r="AM2374"/>
      <c r="AN2374"/>
      <c r="AO2374" t="str">
        <f t="shared" si="321"/>
        <v>/</v>
      </c>
      <c r="AP2374" t="str">
        <f>Tabela1[[#This Row],[TAG]]&amp;Tabela1[[#This Row],[PEDIDO]]&amp;Tabela1[[#This Row],[PRODUTO]]</f>
        <v/>
      </c>
      <c r="AQ2374" s="23" t="str">
        <f>Tabela1[[#This Row],[PRODUTO]]&amp;Tabela1[[#This Row],[TAG]]</f>
        <v/>
      </c>
      <c r="AR2374" s="183">
        <f>Tabela1[[#This Row],[PESO TOTAL]]*Tabela1[[#This Row],[MATÉRIA PRIMA]]</f>
        <v>0</v>
      </c>
      <c r="AS2374" s="28">
        <f>Tabela1[[#This Row],[PESO TOTAL]]*Tabela1[[#This Row],[PREPARAÇÃO ]]</f>
        <v>0</v>
      </c>
      <c r="AT2374" s="28">
        <f>Tabela1[[#This Row],[PESO TOTAL]]*Tabela1[[#This Row],[CALDEIRARIA]]</f>
        <v>0</v>
      </c>
      <c r="AU2374" s="28">
        <f>Tabela1[[#This Row],[PESO TOTAL]]*Tabela1[[#This Row],[SOLDA]]</f>
        <v>0</v>
      </c>
      <c r="AV2374" s="28">
        <f>Tabela1[[#This Row],[PESO TOTAL]]*Tabela1[[#This Row],[ACABAMENTO]]</f>
        <v>0</v>
      </c>
      <c r="AW2374" s="28">
        <f>Tabela1[[#This Row],[PESO TOTAL]]*Tabela1[[#This Row],[PRONTO ACABADO]]</f>
        <v>0</v>
      </c>
      <c r="AX2374" s="28">
        <f>Tabela1[[#This Row],[PESO TOTAL]]*Tabela1[[#This Row],[EXPEDIÇÃO ]]</f>
        <v>0</v>
      </c>
      <c r="AY2374" s="28" t="str">
        <f>Tabela1[[#This Row],[PEDIDO]]&amp;Tabela1[[#This Row],[PRODUTO]]</f>
        <v/>
      </c>
      <c r="AZ2374" s="44">
        <f>IF(AF2374="",0,IF(ISTEXT(AF2374),H2374*VALUE(SUBSTITUTE(AF2374,"%",""))/100,H2374*AF2374))-Tabela1[[#This Row],[PRONTO ACABADO2]]</f>
        <v>0</v>
      </c>
      <c r="BA2374" s="44">
        <f>IF(AG2374="",0,IF(ISTEXT(AG2374),H2374*VALUE(SUBSTITUTE(AG2374,"%",""))/100,H2374*AG2374))-Tabela1[[#This Row],[PESO EXPEDIDO2]]</f>
        <v>0</v>
      </c>
      <c r="BB2374" s="44">
        <f t="shared" si="322"/>
        <v>0</v>
      </c>
      <c r="BC2374" s="44">
        <f t="shared" si="323"/>
        <v>0</v>
      </c>
      <c r="BD2374" s="44"/>
    </row>
    <row r="2375" spans="1:56" ht="15.75" hidden="1" customHeight="1" x14ac:dyDescent="0.25">
      <c r="A2375" s="6"/>
      <c r="B2375" s="22"/>
      <c r="C2375" s="7"/>
      <c r="D2375" s="46"/>
      <c r="E2375" s="7"/>
      <c r="F2375" s="7"/>
      <c r="G2375" s="44"/>
      <c r="H2375" s="41">
        <f>Tabela1[[#This Row],[PESO UNI]]*Tabela1[[#This Row],[QTE]]</f>
        <v>0</v>
      </c>
      <c r="I2375" s="7"/>
      <c r="J2375" s="8"/>
      <c r="K2375" s="8"/>
      <c r="L2375" s="9"/>
      <c r="M2375" s="10"/>
      <c r="N2375" s="8"/>
      <c r="O2375" s="12"/>
      <c r="P2375" s="13"/>
      <c r="Q2375" s="14">
        <f>Tabela1[[#This Row],[QTDE/ Fabricação]]-Tabela1[[#This Row],[QTE]]</f>
        <v>0</v>
      </c>
      <c r="R2375" s="19">
        <f t="shared" si="318"/>
        <v>0</v>
      </c>
      <c r="S2375" s="19">
        <f t="shared" si="317"/>
        <v>0</v>
      </c>
      <c r="T2375" s="20">
        <f t="shared" si="319"/>
        <v>0</v>
      </c>
      <c r="U2375" s="17">
        <f>IFERROR(SUMIF('LISTA DE EMBARQUE'!B:B,MICRO!E:E,'LISTA DE EMBARQUE'!G:G),"")</f>
        <v>0</v>
      </c>
      <c r="V2375" s="12" t="str">
        <f>IFERROR(VLOOKUP(Tabela1[[#This Row],[COD.MDE]],'LISTA DE EMBARQUE'!B:L,11,0),"")</f>
        <v/>
      </c>
      <c r="W2375" s="13" t="str">
        <f>IFERROR(COUNTIF(#REF!,Tabela1[[#This Row],[Colunas5]]),"")</f>
        <v/>
      </c>
      <c r="X2375" s="14">
        <f>Tabela1[[#This Row],[QIANTIDADE EXPEDIDA]]*Tabela1[[#This Row],[PESO UNI]]</f>
        <v>0</v>
      </c>
      <c r="Y2375" s="14">
        <f t="shared" si="320"/>
        <v>0</v>
      </c>
      <c r="Z2375" s="21">
        <f>Tabela1[[#This Row],[PESO TOTAL]]-Tabela1[[#This Row],[Peso Expedido]]</f>
        <v>0</v>
      </c>
      <c r="AA2375" s="18"/>
      <c r="AB2375" s="40" t="s">
        <v>3204</v>
      </c>
      <c r="AC2375" s="40"/>
      <c r="AD2375" s="40"/>
      <c r="AE2375" s="40"/>
      <c r="AF2375" s="40"/>
      <c r="AG2375" s="40"/>
      <c r="AH2375" s="40"/>
      <c r="AI2375" s="40" t="str">
        <f t="shared" si="316"/>
        <v>ok</v>
      </c>
      <c r="AJ2375"/>
      <c r="AK2375" t="str">
        <f>Tabela1[[#This Row],[Coluna1]]&amp;Tabela1[[#This Row],[PEDIDO]]</f>
        <v/>
      </c>
      <c r="AL2375"/>
      <c r="AM2375"/>
      <c r="AN2375"/>
      <c r="AO2375" t="str">
        <f t="shared" si="321"/>
        <v>/</v>
      </c>
      <c r="AP2375" t="str">
        <f>Tabela1[[#This Row],[TAG]]&amp;Tabela1[[#This Row],[PEDIDO]]&amp;Tabela1[[#This Row],[PRODUTO]]</f>
        <v/>
      </c>
      <c r="AQ2375" s="23" t="str">
        <f>Tabela1[[#This Row],[PRODUTO]]&amp;Tabela1[[#This Row],[TAG]]</f>
        <v/>
      </c>
      <c r="AR2375" s="183">
        <f>Tabela1[[#This Row],[PESO TOTAL]]*Tabela1[[#This Row],[MATÉRIA PRIMA]]</f>
        <v>0</v>
      </c>
      <c r="AS2375" s="28">
        <f>Tabela1[[#This Row],[PESO TOTAL]]*Tabela1[[#This Row],[PREPARAÇÃO ]]</f>
        <v>0</v>
      </c>
      <c r="AT2375" s="28">
        <f>Tabela1[[#This Row],[PESO TOTAL]]*Tabela1[[#This Row],[CALDEIRARIA]]</f>
        <v>0</v>
      </c>
      <c r="AU2375" s="28">
        <f>Tabela1[[#This Row],[PESO TOTAL]]*Tabela1[[#This Row],[SOLDA]]</f>
        <v>0</v>
      </c>
      <c r="AV2375" s="28">
        <f>Tabela1[[#This Row],[PESO TOTAL]]*Tabela1[[#This Row],[ACABAMENTO]]</f>
        <v>0</v>
      </c>
      <c r="AW2375" s="28">
        <f>Tabela1[[#This Row],[PESO TOTAL]]*Tabela1[[#This Row],[PRONTO ACABADO]]</f>
        <v>0</v>
      </c>
      <c r="AX2375" s="28">
        <f>Tabela1[[#This Row],[PESO TOTAL]]*Tabela1[[#This Row],[EXPEDIÇÃO ]]</f>
        <v>0</v>
      </c>
      <c r="AY2375" s="28" t="str">
        <f>Tabela1[[#This Row],[PEDIDO]]&amp;Tabela1[[#This Row],[PRODUTO]]</f>
        <v/>
      </c>
      <c r="AZ2375" s="44">
        <f>IF(AF2375="",0,IF(ISTEXT(AF2375),H2375*VALUE(SUBSTITUTE(AF2375,"%",""))/100,H2375*AF2375))-Tabela1[[#This Row],[PRONTO ACABADO2]]</f>
        <v>0</v>
      </c>
      <c r="BA2375" s="44">
        <f>IF(AG2375="",0,IF(ISTEXT(AG2375),H2375*VALUE(SUBSTITUTE(AG2375,"%",""))/100,H2375*AG2375))-Tabela1[[#This Row],[PESO EXPEDIDO2]]</f>
        <v>0</v>
      </c>
      <c r="BB2375" s="44">
        <f t="shared" si="322"/>
        <v>0</v>
      </c>
      <c r="BC2375" s="44">
        <f t="shared" si="323"/>
        <v>0</v>
      </c>
      <c r="BD2375" s="44"/>
    </row>
    <row r="2376" spans="1:56" ht="15.75" hidden="1" customHeight="1" x14ac:dyDescent="0.25">
      <c r="A2376" s="6"/>
      <c r="B2376" s="22"/>
      <c r="C2376" s="7"/>
      <c r="D2376" s="46"/>
      <c r="E2376" s="7"/>
      <c r="F2376" s="7"/>
      <c r="G2376" s="44"/>
      <c r="H2376" s="41">
        <f>Tabela1[[#This Row],[PESO UNI]]*Tabela1[[#This Row],[QTE]]</f>
        <v>0</v>
      </c>
      <c r="I2376" s="7"/>
      <c r="J2376" s="8"/>
      <c r="K2376" s="8"/>
      <c r="L2376" s="9"/>
      <c r="M2376" s="10"/>
      <c r="N2376" s="8"/>
      <c r="O2376" s="12"/>
      <c r="P2376" s="13"/>
      <c r="Q2376" s="14">
        <f>Tabela1[[#This Row],[QTDE/ Fabricação]]-Tabela1[[#This Row],[QTE]]</f>
        <v>0</v>
      </c>
      <c r="R2376" s="19">
        <f t="shared" si="318"/>
        <v>0</v>
      </c>
      <c r="S2376" s="19">
        <f t="shared" si="317"/>
        <v>0</v>
      </c>
      <c r="T2376" s="20">
        <f t="shared" si="319"/>
        <v>0</v>
      </c>
      <c r="U2376" s="17">
        <f>IFERROR(SUMIF('LISTA DE EMBARQUE'!B:B,MICRO!E:E,'LISTA DE EMBARQUE'!G:G),"")</f>
        <v>0</v>
      </c>
      <c r="V2376" s="12" t="str">
        <f>IFERROR(VLOOKUP(Tabela1[[#This Row],[COD.MDE]],'LISTA DE EMBARQUE'!B:L,11,0),"")</f>
        <v/>
      </c>
      <c r="W2376" s="13" t="str">
        <f>IFERROR(COUNTIF(#REF!,Tabela1[[#This Row],[Colunas5]]),"")</f>
        <v/>
      </c>
      <c r="X2376" s="14">
        <f>Tabela1[[#This Row],[QIANTIDADE EXPEDIDA]]*Tabela1[[#This Row],[PESO UNI]]</f>
        <v>0</v>
      </c>
      <c r="Y2376" s="14">
        <f t="shared" si="320"/>
        <v>0</v>
      </c>
      <c r="Z2376" s="21">
        <f>Tabela1[[#This Row],[PESO TOTAL]]-Tabela1[[#This Row],[Peso Expedido]]</f>
        <v>0</v>
      </c>
      <c r="AA2376" s="18"/>
      <c r="AB2376" s="40"/>
      <c r="AC2376" s="40"/>
      <c r="AD2376" s="40"/>
      <c r="AE2376" s="40"/>
      <c r="AF2376" s="40"/>
      <c r="AG2376" s="40"/>
      <c r="AH2376" s="40"/>
      <c r="AI2376" s="40" t="str">
        <f t="shared" si="316"/>
        <v>ok</v>
      </c>
      <c r="AJ2376"/>
      <c r="AK2376" t="str">
        <f>Tabela1[[#This Row],[Coluna1]]&amp;Tabela1[[#This Row],[PEDIDO]]</f>
        <v/>
      </c>
      <c r="AL2376"/>
      <c r="AM2376"/>
      <c r="AN2376"/>
      <c r="AO2376" t="str">
        <f t="shared" si="321"/>
        <v>/</v>
      </c>
      <c r="AP2376" t="str">
        <f>Tabela1[[#This Row],[TAG]]&amp;Tabela1[[#This Row],[PEDIDO]]&amp;Tabela1[[#This Row],[PRODUTO]]</f>
        <v/>
      </c>
      <c r="AQ2376" s="23" t="str">
        <f>Tabela1[[#This Row],[PRODUTO]]&amp;Tabela1[[#This Row],[TAG]]</f>
        <v/>
      </c>
      <c r="AR2376" s="183">
        <f>Tabela1[[#This Row],[PESO TOTAL]]*Tabela1[[#This Row],[MATÉRIA PRIMA]]</f>
        <v>0</v>
      </c>
      <c r="AS2376" s="28">
        <f>Tabela1[[#This Row],[PESO TOTAL]]*Tabela1[[#This Row],[PREPARAÇÃO ]]</f>
        <v>0</v>
      </c>
      <c r="AT2376" s="28">
        <f>Tabela1[[#This Row],[PESO TOTAL]]*Tabela1[[#This Row],[CALDEIRARIA]]</f>
        <v>0</v>
      </c>
      <c r="AU2376" s="28">
        <f>Tabela1[[#This Row],[PESO TOTAL]]*Tabela1[[#This Row],[SOLDA]]</f>
        <v>0</v>
      </c>
      <c r="AV2376" s="28">
        <f>Tabela1[[#This Row],[PESO TOTAL]]*Tabela1[[#This Row],[ACABAMENTO]]</f>
        <v>0</v>
      </c>
      <c r="AW2376" s="28">
        <f>Tabela1[[#This Row],[PESO TOTAL]]*Tabela1[[#This Row],[PRONTO ACABADO]]</f>
        <v>0</v>
      </c>
      <c r="AX2376" s="28">
        <f>Tabela1[[#This Row],[PESO TOTAL]]*Tabela1[[#This Row],[EXPEDIÇÃO ]]</f>
        <v>0</v>
      </c>
      <c r="AY2376" s="28" t="str">
        <f>Tabela1[[#This Row],[PEDIDO]]&amp;Tabela1[[#This Row],[PRODUTO]]</f>
        <v/>
      </c>
      <c r="AZ2376" s="44">
        <f>IF(AF2376="",0,IF(ISTEXT(AF2376),H2376*VALUE(SUBSTITUTE(AF2376,"%",""))/100,H2376*AF2376))-Tabela1[[#This Row],[PRONTO ACABADO2]]</f>
        <v>0</v>
      </c>
      <c r="BA2376" s="44">
        <f>IF(AG2376="",0,IF(ISTEXT(AG2376),H2376*VALUE(SUBSTITUTE(AG2376,"%",""))/100,H2376*AG2376))-Tabela1[[#This Row],[PESO EXPEDIDO2]]</f>
        <v>0</v>
      </c>
      <c r="BB2376" s="44">
        <f t="shared" si="322"/>
        <v>0</v>
      </c>
      <c r="BC2376" s="44">
        <f t="shared" si="323"/>
        <v>0</v>
      </c>
      <c r="BD2376" s="44"/>
    </row>
    <row r="2377" spans="1:56" ht="15.75" hidden="1" customHeight="1" x14ac:dyDescent="0.25">
      <c r="A2377" s="6"/>
      <c r="B2377" s="22"/>
      <c r="C2377" s="7"/>
      <c r="D2377" s="46"/>
      <c r="E2377" s="7"/>
      <c r="F2377" s="7"/>
      <c r="G2377" s="44"/>
      <c r="H2377" s="41">
        <f>Tabela1[[#This Row],[PESO UNI]]*Tabela1[[#This Row],[QTE]]</f>
        <v>0</v>
      </c>
      <c r="I2377" s="7"/>
      <c r="J2377" s="8"/>
      <c r="K2377" s="8"/>
      <c r="L2377" s="9"/>
      <c r="M2377" s="10"/>
      <c r="N2377" s="8"/>
      <c r="O2377" s="12"/>
      <c r="P2377" s="13"/>
      <c r="Q2377" s="14">
        <f>Tabela1[[#This Row],[QTDE/ Fabricação]]-Tabela1[[#This Row],[QTE]]</f>
        <v>0</v>
      </c>
      <c r="R2377" s="19">
        <f t="shared" si="318"/>
        <v>0</v>
      </c>
      <c r="S2377" s="19">
        <f t="shared" si="317"/>
        <v>0</v>
      </c>
      <c r="T2377" s="20">
        <f t="shared" si="319"/>
        <v>0</v>
      </c>
      <c r="U2377" s="17">
        <f>IFERROR(SUMIF('LISTA DE EMBARQUE'!B:B,MICRO!E:E,'LISTA DE EMBARQUE'!G:G),"")</f>
        <v>0</v>
      </c>
      <c r="V2377" s="12" t="str">
        <f>IFERROR(VLOOKUP(Tabela1[[#This Row],[COD.MDE]],'LISTA DE EMBARQUE'!B:L,11,0),"")</f>
        <v/>
      </c>
      <c r="W2377" s="13" t="str">
        <f>IFERROR(COUNTIF(#REF!,Tabela1[[#This Row],[Colunas5]]),"")</f>
        <v/>
      </c>
      <c r="X2377" s="14">
        <f>Tabela1[[#This Row],[QIANTIDADE EXPEDIDA]]*Tabela1[[#This Row],[PESO UNI]]</f>
        <v>0</v>
      </c>
      <c r="Y2377" s="14">
        <f t="shared" si="320"/>
        <v>0</v>
      </c>
      <c r="Z2377" s="21">
        <f>Tabela1[[#This Row],[PESO TOTAL]]-Tabela1[[#This Row],[Peso Expedido]]</f>
        <v>0</v>
      </c>
      <c r="AA2377" s="18"/>
      <c r="AB2377" s="40"/>
      <c r="AC2377" s="40"/>
      <c r="AD2377" s="40"/>
      <c r="AE2377" s="40"/>
      <c r="AF2377" s="40"/>
      <c r="AG2377" s="40"/>
      <c r="AH2377" s="40"/>
      <c r="AI2377" s="40" t="str">
        <f t="shared" si="316"/>
        <v>ok</v>
      </c>
      <c r="AJ2377"/>
      <c r="AK2377" t="str">
        <f>Tabela1[[#This Row],[Coluna1]]&amp;Tabela1[[#This Row],[PEDIDO]]</f>
        <v/>
      </c>
      <c r="AL2377"/>
      <c r="AM2377"/>
      <c r="AN2377"/>
      <c r="AO2377" t="str">
        <f t="shared" si="321"/>
        <v>/</v>
      </c>
      <c r="AP2377" t="str">
        <f>Tabela1[[#This Row],[TAG]]&amp;Tabela1[[#This Row],[PEDIDO]]&amp;Tabela1[[#This Row],[PRODUTO]]</f>
        <v/>
      </c>
      <c r="AQ2377" s="23" t="str">
        <f>Tabela1[[#This Row],[PRODUTO]]&amp;Tabela1[[#This Row],[TAG]]</f>
        <v/>
      </c>
      <c r="AR2377" s="183">
        <f>Tabela1[[#This Row],[PESO TOTAL]]*Tabela1[[#This Row],[MATÉRIA PRIMA]]</f>
        <v>0</v>
      </c>
      <c r="AS2377" s="28">
        <f>Tabela1[[#This Row],[PESO TOTAL]]*Tabela1[[#This Row],[PREPARAÇÃO ]]</f>
        <v>0</v>
      </c>
      <c r="AT2377" s="28">
        <f>Tabela1[[#This Row],[PESO TOTAL]]*Tabela1[[#This Row],[CALDEIRARIA]]</f>
        <v>0</v>
      </c>
      <c r="AU2377" s="28">
        <f>Tabela1[[#This Row],[PESO TOTAL]]*Tabela1[[#This Row],[SOLDA]]</f>
        <v>0</v>
      </c>
      <c r="AV2377" s="28">
        <f>Tabela1[[#This Row],[PESO TOTAL]]*Tabela1[[#This Row],[ACABAMENTO]]</f>
        <v>0</v>
      </c>
      <c r="AW2377" s="28">
        <f>Tabela1[[#This Row],[PESO TOTAL]]*Tabela1[[#This Row],[PRONTO ACABADO]]</f>
        <v>0</v>
      </c>
      <c r="AX2377" s="28">
        <f>Tabela1[[#This Row],[PESO TOTAL]]*Tabela1[[#This Row],[EXPEDIÇÃO ]]</f>
        <v>0</v>
      </c>
      <c r="AY2377" s="28" t="str">
        <f>Tabela1[[#This Row],[PEDIDO]]&amp;Tabela1[[#This Row],[PRODUTO]]</f>
        <v/>
      </c>
      <c r="AZ2377" s="44">
        <f>IF(AF2377="",0,IF(ISTEXT(AF2377),H2377*VALUE(SUBSTITUTE(AF2377,"%",""))/100,H2377*AF2377))-Tabela1[[#This Row],[PRONTO ACABADO2]]</f>
        <v>0</v>
      </c>
      <c r="BA2377" s="44">
        <f>IF(AG2377="",0,IF(ISTEXT(AG2377),H2377*VALUE(SUBSTITUTE(AG2377,"%",""))/100,H2377*AG2377))-Tabela1[[#This Row],[PESO EXPEDIDO2]]</f>
        <v>0</v>
      </c>
      <c r="BB2377" s="44">
        <f t="shared" si="322"/>
        <v>0</v>
      </c>
      <c r="BC2377" s="44">
        <f t="shared" si="323"/>
        <v>0</v>
      </c>
      <c r="BD2377" s="44"/>
    </row>
    <row r="2378" spans="1:56" ht="15.75" hidden="1" customHeight="1" x14ac:dyDescent="0.25">
      <c r="A2378" s="6"/>
      <c r="B2378" s="22"/>
      <c r="C2378" s="7"/>
      <c r="D2378" s="46"/>
      <c r="E2378" s="7"/>
      <c r="F2378" s="7"/>
      <c r="G2378" s="44"/>
      <c r="H2378" s="41">
        <f>Tabela1[[#This Row],[PESO UNI]]*Tabela1[[#This Row],[QTE]]</f>
        <v>0</v>
      </c>
      <c r="I2378" s="7"/>
      <c r="J2378" s="8"/>
      <c r="K2378" s="8"/>
      <c r="L2378" s="9"/>
      <c r="M2378" s="10"/>
      <c r="N2378" s="8"/>
      <c r="O2378" s="12"/>
      <c r="P2378" s="13"/>
      <c r="Q2378" s="14">
        <f>Tabela1[[#This Row],[QTDE/ Fabricação]]-Tabela1[[#This Row],[QTE]]</f>
        <v>0</v>
      </c>
      <c r="R2378" s="19">
        <f t="shared" si="318"/>
        <v>0</v>
      </c>
      <c r="S2378" s="19">
        <f t="shared" si="317"/>
        <v>0</v>
      </c>
      <c r="T2378" s="20">
        <f t="shared" si="319"/>
        <v>0</v>
      </c>
      <c r="U2378" s="17">
        <f>IFERROR(SUMIF('LISTA DE EMBARQUE'!B:B,MICRO!E:E,'LISTA DE EMBARQUE'!G:G),"")</f>
        <v>0</v>
      </c>
      <c r="V2378" s="12" t="str">
        <f>IFERROR(VLOOKUP(Tabela1[[#This Row],[COD.MDE]],'LISTA DE EMBARQUE'!B:L,11,0),"")</f>
        <v/>
      </c>
      <c r="W2378" s="13" t="str">
        <f>IFERROR(COUNTIF(#REF!,Tabela1[[#This Row],[Colunas5]]),"")</f>
        <v/>
      </c>
      <c r="X2378" s="14">
        <f>Tabela1[[#This Row],[QIANTIDADE EXPEDIDA]]*Tabela1[[#This Row],[PESO UNI]]</f>
        <v>0</v>
      </c>
      <c r="Y2378" s="14">
        <f t="shared" si="320"/>
        <v>0</v>
      </c>
      <c r="Z2378" s="21">
        <f>Tabela1[[#This Row],[PESO TOTAL]]-Tabela1[[#This Row],[Peso Expedido]]</f>
        <v>0</v>
      </c>
      <c r="AA2378" s="18"/>
      <c r="AB2378" s="40"/>
      <c r="AC2378" s="40"/>
      <c r="AD2378" s="40"/>
      <c r="AE2378" s="40"/>
      <c r="AF2378" s="40"/>
      <c r="AG2378" s="40"/>
      <c r="AH2378" s="40"/>
      <c r="AI2378" s="40" t="str">
        <f t="shared" si="316"/>
        <v>ok</v>
      </c>
      <c r="AJ2378"/>
      <c r="AK2378" t="str">
        <f>Tabela1[[#This Row],[Coluna1]]&amp;Tabela1[[#This Row],[PEDIDO]]</f>
        <v/>
      </c>
      <c r="AL2378"/>
      <c r="AM2378"/>
      <c r="AN2378"/>
      <c r="AO2378" t="str">
        <f t="shared" si="321"/>
        <v>/</v>
      </c>
      <c r="AP2378" t="str">
        <f>Tabela1[[#This Row],[TAG]]&amp;Tabela1[[#This Row],[PEDIDO]]&amp;Tabela1[[#This Row],[PRODUTO]]</f>
        <v/>
      </c>
      <c r="AQ2378" s="23" t="str">
        <f>Tabela1[[#This Row],[PRODUTO]]&amp;Tabela1[[#This Row],[TAG]]</f>
        <v/>
      </c>
      <c r="AR2378" s="183">
        <f>Tabela1[[#This Row],[PESO TOTAL]]*Tabela1[[#This Row],[MATÉRIA PRIMA]]</f>
        <v>0</v>
      </c>
      <c r="AS2378" s="28">
        <f>Tabela1[[#This Row],[PESO TOTAL]]*Tabela1[[#This Row],[PREPARAÇÃO ]]</f>
        <v>0</v>
      </c>
      <c r="AT2378" s="28">
        <f>Tabela1[[#This Row],[PESO TOTAL]]*Tabela1[[#This Row],[CALDEIRARIA]]</f>
        <v>0</v>
      </c>
      <c r="AU2378" s="28">
        <f>Tabela1[[#This Row],[PESO TOTAL]]*Tabela1[[#This Row],[SOLDA]]</f>
        <v>0</v>
      </c>
      <c r="AV2378" s="28">
        <f>Tabela1[[#This Row],[PESO TOTAL]]*Tabela1[[#This Row],[ACABAMENTO]]</f>
        <v>0</v>
      </c>
      <c r="AW2378" s="28">
        <f>Tabela1[[#This Row],[PESO TOTAL]]*Tabela1[[#This Row],[PRONTO ACABADO]]</f>
        <v>0</v>
      </c>
      <c r="AX2378" s="28">
        <f>Tabela1[[#This Row],[PESO TOTAL]]*Tabela1[[#This Row],[EXPEDIÇÃO ]]</f>
        <v>0</v>
      </c>
      <c r="AY2378" s="28" t="str">
        <f>Tabela1[[#This Row],[PEDIDO]]&amp;Tabela1[[#This Row],[PRODUTO]]</f>
        <v/>
      </c>
      <c r="AZ2378" s="44">
        <f>IF(AF2378="",0,IF(ISTEXT(AF2378),H2378*VALUE(SUBSTITUTE(AF2378,"%",""))/100,H2378*AF2378))-Tabela1[[#This Row],[PRONTO ACABADO2]]</f>
        <v>0</v>
      </c>
      <c r="BA2378" s="44">
        <f>IF(AG2378="",0,IF(ISTEXT(AG2378),H2378*VALUE(SUBSTITUTE(AG2378,"%",""))/100,H2378*AG2378))-Tabela1[[#This Row],[PESO EXPEDIDO2]]</f>
        <v>0</v>
      </c>
      <c r="BB2378" s="44">
        <f t="shared" si="322"/>
        <v>0</v>
      </c>
      <c r="BC2378" s="44">
        <f t="shared" si="323"/>
        <v>0</v>
      </c>
      <c r="BD2378" s="44"/>
    </row>
    <row r="2379" spans="1:56" ht="15.75" hidden="1" customHeight="1" x14ac:dyDescent="0.25">
      <c r="A2379" s="6"/>
      <c r="B2379" s="22"/>
      <c r="C2379" s="7"/>
      <c r="D2379" s="46"/>
      <c r="E2379" s="7"/>
      <c r="F2379" s="7"/>
      <c r="G2379" s="44"/>
      <c r="H2379" s="41">
        <f>Tabela1[[#This Row],[PESO UNI]]*Tabela1[[#This Row],[QTE]]</f>
        <v>0</v>
      </c>
      <c r="I2379" s="7"/>
      <c r="J2379" s="8"/>
      <c r="K2379" s="8"/>
      <c r="L2379" s="9"/>
      <c r="M2379" s="10"/>
      <c r="N2379" s="8"/>
      <c r="O2379" s="12"/>
      <c r="P2379" s="13"/>
      <c r="Q2379" s="14">
        <f>Tabela1[[#This Row],[QTDE/ Fabricação]]-Tabela1[[#This Row],[QTE]]</f>
        <v>0</v>
      </c>
      <c r="R2379" s="19">
        <f t="shared" si="318"/>
        <v>0</v>
      </c>
      <c r="S2379" s="19">
        <f t="shared" si="317"/>
        <v>0</v>
      </c>
      <c r="T2379" s="20">
        <f t="shared" si="319"/>
        <v>0</v>
      </c>
      <c r="U2379" s="17">
        <f>IFERROR(SUMIF('LISTA DE EMBARQUE'!B:B,MICRO!E:E,'LISTA DE EMBARQUE'!G:G),"")</f>
        <v>0</v>
      </c>
      <c r="V2379" s="12" t="str">
        <f>IFERROR(VLOOKUP(Tabela1[[#This Row],[COD.MDE]],'LISTA DE EMBARQUE'!B:L,11,0),"")</f>
        <v/>
      </c>
      <c r="W2379" s="13" t="str">
        <f>IFERROR(COUNTIF(#REF!,Tabela1[[#This Row],[Colunas5]]),"")</f>
        <v/>
      </c>
      <c r="X2379" s="14">
        <f>Tabela1[[#This Row],[QIANTIDADE EXPEDIDA]]*Tabela1[[#This Row],[PESO UNI]]</f>
        <v>0</v>
      </c>
      <c r="Y2379" s="14">
        <f t="shared" si="320"/>
        <v>0</v>
      </c>
      <c r="Z2379" s="21">
        <f>Tabela1[[#This Row],[PESO TOTAL]]-Tabela1[[#This Row],[Peso Expedido]]</f>
        <v>0</v>
      </c>
      <c r="AA2379" s="18"/>
      <c r="AB2379" s="40"/>
      <c r="AC2379" s="40"/>
      <c r="AD2379" s="40"/>
      <c r="AE2379" s="40"/>
      <c r="AF2379" s="40"/>
      <c r="AG2379" s="40"/>
      <c r="AH2379" s="40"/>
      <c r="AI2379" s="40" t="str">
        <f t="shared" si="316"/>
        <v>ok</v>
      </c>
      <c r="AJ2379"/>
      <c r="AK2379" t="str">
        <f>Tabela1[[#This Row],[Coluna1]]&amp;Tabela1[[#This Row],[PEDIDO]]</f>
        <v/>
      </c>
      <c r="AL2379"/>
      <c r="AM2379"/>
      <c r="AN2379"/>
      <c r="AO2379" t="str">
        <f t="shared" si="321"/>
        <v>/</v>
      </c>
      <c r="AP2379" t="str">
        <f>Tabela1[[#This Row],[TAG]]&amp;Tabela1[[#This Row],[PEDIDO]]&amp;Tabela1[[#This Row],[PRODUTO]]</f>
        <v/>
      </c>
      <c r="AQ2379" s="23" t="str">
        <f>Tabela1[[#This Row],[PRODUTO]]&amp;Tabela1[[#This Row],[TAG]]</f>
        <v/>
      </c>
      <c r="AR2379" s="183">
        <f>Tabela1[[#This Row],[PESO TOTAL]]*Tabela1[[#This Row],[MATÉRIA PRIMA]]</f>
        <v>0</v>
      </c>
      <c r="AS2379" s="28">
        <f>Tabela1[[#This Row],[PESO TOTAL]]*Tabela1[[#This Row],[PREPARAÇÃO ]]</f>
        <v>0</v>
      </c>
      <c r="AT2379" s="28">
        <f>Tabela1[[#This Row],[PESO TOTAL]]*Tabela1[[#This Row],[CALDEIRARIA]]</f>
        <v>0</v>
      </c>
      <c r="AU2379" s="28">
        <f>Tabela1[[#This Row],[PESO TOTAL]]*Tabela1[[#This Row],[SOLDA]]</f>
        <v>0</v>
      </c>
      <c r="AV2379" s="28">
        <f>Tabela1[[#This Row],[PESO TOTAL]]*Tabela1[[#This Row],[ACABAMENTO]]</f>
        <v>0</v>
      </c>
      <c r="AW2379" s="28">
        <f>Tabela1[[#This Row],[PESO TOTAL]]*Tabela1[[#This Row],[PRONTO ACABADO]]</f>
        <v>0</v>
      </c>
      <c r="AX2379" s="28">
        <f>Tabela1[[#This Row],[PESO TOTAL]]*Tabela1[[#This Row],[EXPEDIÇÃO ]]</f>
        <v>0</v>
      </c>
      <c r="AY2379" s="28" t="str">
        <f>Tabela1[[#This Row],[PEDIDO]]&amp;Tabela1[[#This Row],[PRODUTO]]</f>
        <v/>
      </c>
      <c r="AZ2379" s="44">
        <f>IF(AF2379="",0,IF(ISTEXT(AF2379),H2379*VALUE(SUBSTITUTE(AF2379,"%",""))/100,H2379*AF2379))-Tabela1[[#This Row],[PRONTO ACABADO2]]</f>
        <v>0</v>
      </c>
      <c r="BA2379" s="44">
        <f>IF(AG2379="",0,IF(ISTEXT(AG2379),H2379*VALUE(SUBSTITUTE(AG2379,"%",""))/100,H2379*AG2379))-Tabela1[[#This Row],[PESO EXPEDIDO2]]</f>
        <v>0</v>
      </c>
      <c r="BB2379" s="44">
        <f t="shared" si="322"/>
        <v>0</v>
      </c>
      <c r="BC2379" s="44">
        <f t="shared" si="323"/>
        <v>0</v>
      </c>
      <c r="BD2379" s="44"/>
    </row>
    <row r="2380" spans="1:56" ht="15.75" hidden="1" customHeight="1" x14ac:dyDescent="0.25">
      <c r="A2380" s="6"/>
      <c r="B2380" s="22"/>
      <c r="C2380" s="7"/>
      <c r="D2380" s="46"/>
      <c r="E2380" s="7"/>
      <c r="F2380" s="7"/>
      <c r="G2380" s="44"/>
      <c r="H2380" s="41">
        <f>Tabela1[[#This Row],[PESO UNI]]*Tabela1[[#This Row],[QTE]]</f>
        <v>0</v>
      </c>
      <c r="I2380" s="7"/>
      <c r="J2380" s="8"/>
      <c r="K2380" s="8"/>
      <c r="L2380" s="9"/>
      <c r="M2380" s="10"/>
      <c r="N2380" s="8"/>
      <c r="O2380" s="12"/>
      <c r="P2380" s="13"/>
      <c r="Q2380" s="14">
        <f>Tabela1[[#This Row],[QTDE/ Fabricação]]-Tabela1[[#This Row],[QTE]]</f>
        <v>0</v>
      </c>
      <c r="R2380" s="19">
        <f t="shared" si="318"/>
        <v>0</v>
      </c>
      <c r="S2380" s="19">
        <f t="shared" si="317"/>
        <v>0</v>
      </c>
      <c r="T2380" s="20">
        <f t="shared" si="319"/>
        <v>0</v>
      </c>
      <c r="U2380" s="17">
        <f>IFERROR(SUMIF('LISTA DE EMBARQUE'!B:B,MICRO!E:E,'LISTA DE EMBARQUE'!G:G),"")</f>
        <v>0</v>
      </c>
      <c r="V2380" s="12" t="str">
        <f>IFERROR(VLOOKUP(Tabela1[[#This Row],[COD.MDE]],'LISTA DE EMBARQUE'!B:L,11,0),"")</f>
        <v/>
      </c>
      <c r="W2380" s="13" t="str">
        <f>IFERROR(COUNTIF(#REF!,Tabela1[[#This Row],[Colunas5]]),"")</f>
        <v/>
      </c>
      <c r="X2380" s="14">
        <f>Tabela1[[#This Row],[QIANTIDADE EXPEDIDA]]*Tabela1[[#This Row],[PESO UNI]]</f>
        <v>0</v>
      </c>
      <c r="Y2380" s="14">
        <f t="shared" si="320"/>
        <v>0</v>
      </c>
      <c r="Z2380" s="21">
        <f>Tabela1[[#This Row],[PESO TOTAL]]-Tabela1[[#This Row],[Peso Expedido]]</f>
        <v>0</v>
      </c>
      <c r="AA2380" s="18"/>
      <c r="AB2380" s="40"/>
      <c r="AC2380" s="40"/>
      <c r="AD2380" s="40"/>
      <c r="AE2380" s="40"/>
      <c r="AF2380" s="40"/>
      <c r="AG2380" s="40"/>
      <c r="AH2380" s="40"/>
      <c r="AI2380" s="40" t="str">
        <f t="shared" si="316"/>
        <v>ok</v>
      </c>
      <c r="AJ2380"/>
      <c r="AK2380" t="str">
        <f>Tabela1[[#This Row],[Coluna1]]&amp;Tabela1[[#This Row],[PEDIDO]]</f>
        <v/>
      </c>
      <c r="AL2380"/>
      <c r="AM2380"/>
      <c r="AN2380"/>
      <c r="AO2380" t="str">
        <f t="shared" si="321"/>
        <v>/</v>
      </c>
      <c r="AP2380" t="str">
        <f>Tabela1[[#This Row],[TAG]]&amp;Tabela1[[#This Row],[PEDIDO]]&amp;Tabela1[[#This Row],[PRODUTO]]</f>
        <v/>
      </c>
      <c r="AQ2380" s="23" t="str">
        <f>Tabela1[[#This Row],[PRODUTO]]&amp;Tabela1[[#This Row],[TAG]]</f>
        <v/>
      </c>
      <c r="AR2380" s="183">
        <f>Tabela1[[#This Row],[PESO TOTAL]]*Tabela1[[#This Row],[MATÉRIA PRIMA]]</f>
        <v>0</v>
      </c>
      <c r="AS2380" s="28">
        <f>Tabela1[[#This Row],[PESO TOTAL]]*Tabela1[[#This Row],[PREPARAÇÃO ]]</f>
        <v>0</v>
      </c>
      <c r="AT2380" s="28">
        <f>Tabela1[[#This Row],[PESO TOTAL]]*Tabela1[[#This Row],[CALDEIRARIA]]</f>
        <v>0</v>
      </c>
      <c r="AU2380" s="28">
        <f>Tabela1[[#This Row],[PESO TOTAL]]*Tabela1[[#This Row],[SOLDA]]</f>
        <v>0</v>
      </c>
      <c r="AV2380" s="28">
        <f>Tabela1[[#This Row],[PESO TOTAL]]*Tabela1[[#This Row],[ACABAMENTO]]</f>
        <v>0</v>
      </c>
      <c r="AW2380" s="28">
        <f>Tabela1[[#This Row],[PESO TOTAL]]*Tabela1[[#This Row],[PRONTO ACABADO]]</f>
        <v>0</v>
      </c>
      <c r="AX2380" s="28">
        <f>Tabela1[[#This Row],[PESO TOTAL]]*Tabela1[[#This Row],[EXPEDIÇÃO ]]</f>
        <v>0</v>
      </c>
      <c r="AY2380" s="28" t="str">
        <f>Tabela1[[#This Row],[PEDIDO]]&amp;Tabela1[[#This Row],[PRODUTO]]</f>
        <v/>
      </c>
      <c r="AZ2380" s="44">
        <f>IF(AF2380="",0,IF(ISTEXT(AF2380),H2380*VALUE(SUBSTITUTE(AF2380,"%",""))/100,H2380*AF2380))-Tabela1[[#This Row],[PRONTO ACABADO2]]</f>
        <v>0</v>
      </c>
      <c r="BA2380" s="44">
        <f>IF(AG2380="",0,IF(ISTEXT(AG2380),H2380*VALUE(SUBSTITUTE(AG2380,"%",""))/100,H2380*AG2380))-Tabela1[[#This Row],[PESO EXPEDIDO2]]</f>
        <v>0</v>
      </c>
      <c r="BB2380" s="44">
        <f t="shared" si="322"/>
        <v>0</v>
      </c>
      <c r="BC2380" s="44">
        <f t="shared" si="323"/>
        <v>0</v>
      </c>
      <c r="BD2380" s="44"/>
    </row>
    <row r="2381" spans="1:56" ht="15.75" hidden="1" customHeight="1" x14ac:dyDescent="0.25">
      <c r="A2381" s="6"/>
      <c r="B2381" s="22"/>
      <c r="C2381" s="7"/>
      <c r="D2381" s="46"/>
      <c r="E2381" s="7"/>
      <c r="F2381" s="7"/>
      <c r="G2381" s="44"/>
      <c r="H2381" s="41">
        <f>Tabela1[[#This Row],[PESO UNI]]*Tabela1[[#This Row],[QTE]]</f>
        <v>0</v>
      </c>
      <c r="I2381" s="7"/>
      <c r="J2381" s="8"/>
      <c r="K2381" s="8"/>
      <c r="L2381" s="9"/>
      <c r="M2381" s="10"/>
      <c r="N2381" s="8"/>
      <c r="O2381" s="12"/>
      <c r="P2381" s="13"/>
      <c r="Q2381" s="14">
        <f>Tabela1[[#This Row],[QTDE/ Fabricação]]-Tabela1[[#This Row],[QTE]]</f>
        <v>0</v>
      </c>
      <c r="R2381" s="19">
        <f t="shared" si="318"/>
        <v>0</v>
      </c>
      <c r="S2381" s="19">
        <f t="shared" si="317"/>
        <v>0</v>
      </c>
      <c r="T2381" s="20">
        <f t="shared" si="319"/>
        <v>0</v>
      </c>
      <c r="U2381" s="17">
        <f>IFERROR(SUMIF('LISTA DE EMBARQUE'!B:B,MICRO!E:E,'LISTA DE EMBARQUE'!G:G),"")</f>
        <v>0</v>
      </c>
      <c r="V2381" s="12" t="str">
        <f>IFERROR(VLOOKUP(Tabela1[[#This Row],[COD.MDE]],'LISTA DE EMBARQUE'!B:L,11,0),"")</f>
        <v/>
      </c>
      <c r="W2381" s="13" t="str">
        <f>IFERROR(COUNTIF(#REF!,Tabela1[[#This Row],[Colunas5]]),"")</f>
        <v/>
      </c>
      <c r="X2381" s="14">
        <f>Tabela1[[#This Row],[QIANTIDADE EXPEDIDA]]*Tabela1[[#This Row],[PESO UNI]]</f>
        <v>0</v>
      </c>
      <c r="Y2381" s="14">
        <f t="shared" si="320"/>
        <v>0</v>
      </c>
      <c r="Z2381" s="21">
        <f>Tabela1[[#This Row],[PESO TOTAL]]-Tabela1[[#This Row],[Peso Expedido]]</f>
        <v>0</v>
      </c>
      <c r="AA2381" s="18"/>
      <c r="AB2381" s="40"/>
      <c r="AC2381" s="40"/>
      <c r="AD2381" s="40"/>
      <c r="AE2381" s="40"/>
      <c r="AF2381" s="40"/>
      <c r="AG2381" s="40"/>
      <c r="AH2381" s="40"/>
      <c r="AI2381" s="40" t="str">
        <f t="shared" si="316"/>
        <v>ok</v>
      </c>
      <c r="AJ2381"/>
      <c r="AK2381" t="str">
        <f>Tabela1[[#This Row],[Coluna1]]&amp;Tabela1[[#This Row],[PEDIDO]]</f>
        <v/>
      </c>
      <c r="AL2381"/>
      <c r="AM2381"/>
      <c r="AN2381"/>
      <c r="AO2381" t="str">
        <f t="shared" si="321"/>
        <v>/</v>
      </c>
      <c r="AP2381" t="str">
        <f>Tabela1[[#This Row],[TAG]]&amp;Tabela1[[#This Row],[PEDIDO]]&amp;Tabela1[[#This Row],[PRODUTO]]</f>
        <v/>
      </c>
      <c r="AQ2381" s="23" t="str">
        <f>Tabela1[[#This Row],[PRODUTO]]&amp;Tabela1[[#This Row],[TAG]]</f>
        <v/>
      </c>
      <c r="AR2381" s="183">
        <f>Tabela1[[#This Row],[PESO TOTAL]]*Tabela1[[#This Row],[MATÉRIA PRIMA]]</f>
        <v>0</v>
      </c>
      <c r="AS2381" s="28">
        <f>Tabela1[[#This Row],[PESO TOTAL]]*Tabela1[[#This Row],[PREPARAÇÃO ]]</f>
        <v>0</v>
      </c>
      <c r="AT2381" s="28">
        <f>Tabela1[[#This Row],[PESO TOTAL]]*Tabela1[[#This Row],[CALDEIRARIA]]</f>
        <v>0</v>
      </c>
      <c r="AU2381" s="28">
        <f>Tabela1[[#This Row],[PESO TOTAL]]*Tabela1[[#This Row],[SOLDA]]</f>
        <v>0</v>
      </c>
      <c r="AV2381" s="28">
        <f>Tabela1[[#This Row],[PESO TOTAL]]*Tabela1[[#This Row],[ACABAMENTO]]</f>
        <v>0</v>
      </c>
      <c r="AW2381" s="28">
        <f>Tabela1[[#This Row],[PESO TOTAL]]*Tabela1[[#This Row],[PRONTO ACABADO]]</f>
        <v>0</v>
      </c>
      <c r="AX2381" s="28">
        <f>Tabela1[[#This Row],[PESO TOTAL]]*Tabela1[[#This Row],[EXPEDIÇÃO ]]</f>
        <v>0</v>
      </c>
      <c r="AY2381" s="28" t="str">
        <f>Tabela1[[#This Row],[PEDIDO]]&amp;Tabela1[[#This Row],[PRODUTO]]</f>
        <v/>
      </c>
      <c r="AZ2381" s="44">
        <f>IF(AF2381="",0,IF(ISTEXT(AF2381),H2381*VALUE(SUBSTITUTE(AF2381,"%",""))/100,H2381*AF2381))-Tabela1[[#This Row],[PRONTO ACABADO2]]</f>
        <v>0</v>
      </c>
      <c r="BA2381" s="44">
        <f>IF(AG2381="",0,IF(ISTEXT(AG2381),H2381*VALUE(SUBSTITUTE(AG2381,"%",""))/100,H2381*AG2381))-Tabela1[[#This Row],[PESO EXPEDIDO2]]</f>
        <v>0</v>
      </c>
      <c r="BB2381" s="44">
        <f t="shared" si="322"/>
        <v>0</v>
      </c>
      <c r="BC2381" s="44">
        <f t="shared" si="323"/>
        <v>0</v>
      </c>
      <c r="BD2381" s="44"/>
    </row>
    <row r="2382" spans="1:56" ht="15.75" hidden="1" customHeight="1" x14ac:dyDescent="0.25">
      <c r="A2382" s="6"/>
      <c r="B2382" s="22"/>
      <c r="C2382" s="7"/>
      <c r="D2382" s="46"/>
      <c r="E2382" s="7"/>
      <c r="F2382" s="7"/>
      <c r="G2382" s="44"/>
      <c r="H2382" s="41">
        <f>Tabela1[[#This Row],[PESO UNI]]*Tabela1[[#This Row],[QTE]]</f>
        <v>0</v>
      </c>
      <c r="I2382" s="7"/>
      <c r="J2382" s="8"/>
      <c r="K2382" s="8"/>
      <c r="L2382" s="9"/>
      <c r="M2382" s="10"/>
      <c r="N2382" s="8"/>
      <c r="O2382" s="12"/>
      <c r="P2382" s="13"/>
      <c r="Q2382" s="14">
        <f>Tabela1[[#This Row],[QTDE/ Fabricação]]-Tabela1[[#This Row],[QTE]]</f>
        <v>0</v>
      </c>
      <c r="R2382" s="19">
        <f t="shared" si="318"/>
        <v>0</v>
      </c>
      <c r="S2382" s="19">
        <f t="shared" si="317"/>
        <v>0</v>
      </c>
      <c r="T2382" s="20">
        <f t="shared" si="319"/>
        <v>0</v>
      </c>
      <c r="U2382" s="17">
        <f>IFERROR(SUMIF('LISTA DE EMBARQUE'!B:B,MICRO!E:E,'LISTA DE EMBARQUE'!G:G),"")</f>
        <v>0</v>
      </c>
      <c r="V2382" s="12" t="str">
        <f>IFERROR(VLOOKUP(Tabela1[[#This Row],[COD.MDE]],'LISTA DE EMBARQUE'!B:L,11,0),"")</f>
        <v/>
      </c>
      <c r="W2382" s="13" t="str">
        <f>IFERROR(COUNTIF(#REF!,Tabela1[[#This Row],[Colunas5]]),"")</f>
        <v/>
      </c>
      <c r="X2382" s="14">
        <f>Tabela1[[#This Row],[QIANTIDADE EXPEDIDA]]*Tabela1[[#This Row],[PESO UNI]]</f>
        <v>0</v>
      </c>
      <c r="Y2382" s="14">
        <f t="shared" si="320"/>
        <v>0</v>
      </c>
      <c r="Z2382" s="21">
        <f>Tabela1[[#This Row],[PESO TOTAL]]-Tabela1[[#This Row],[Peso Expedido]]</f>
        <v>0</v>
      </c>
      <c r="AA2382" s="18"/>
      <c r="AB2382" s="40"/>
      <c r="AC2382" s="40"/>
      <c r="AD2382" s="40"/>
      <c r="AE2382" s="40"/>
      <c r="AF2382" s="40"/>
      <c r="AG2382" s="40"/>
      <c r="AH2382" s="40"/>
      <c r="AI2382" s="40" t="str">
        <f t="shared" si="316"/>
        <v>ok</v>
      </c>
      <c r="AJ2382"/>
      <c r="AK2382" t="str">
        <f>Tabela1[[#This Row],[Coluna1]]&amp;Tabela1[[#This Row],[PEDIDO]]</f>
        <v/>
      </c>
      <c r="AL2382"/>
      <c r="AM2382"/>
      <c r="AN2382"/>
      <c r="AO2382" t="str">
        <f t="shared" si="321"/>
        <v>/</v>
      </c>
      <c r="AP2382" t="str">
        <f>Tabela1[[#This Row],[TAG]]&amp;Tabela1[[#This Row],[PEDIDO]]&amp;Tabela1[[#This Row],[PRODUTO]]</f>
        <v/>
      </c>
      <c r="AQ2382" s="23" t="str">
        <f>Tabela1[[#This Row],[PRODUTO]]&amp;Tabela1[[#This Row],[TAG]]</f>
        <v/>
      </c>
      <c r="AR2382" s="183">
        <f>Tabela1[[#This Row],[PESO TOTAL]]*Tabela1[[#This Row],[MATÉRIA PRIMA]]</f>
        <v>0</v>
      </c>
      <c r="AS2382" s="28">
        <f>Tabela1[[#This Row],[PESO TOTAL]]*Tabela1[[#This Row],[PREPARAÇÃO ]]</f>
        <v>0</v>
      </c>
      <c r="AT2382" s="28">
        <f>Tabela1[[#This Row],[PESO TOTAL]]*Tabela1[[#This Row],[CALDEIRARIA]]</f>
        <v>0</v>
      </c>
      <c r="AU2382" s="28">
        <f>Tabela1[[#This Row],[PESO TOTAL]]*Tabela1[[#This Row],[SOLDA]]</f>
        <v>0</v>
      </c>
      <c r="AV2382" s="28">
        <f>Tabela1[[#This Row],[PESO TOTAL]]*Tabela1[[#This Row],[ACABAMENTO]]</f>
        <v>0</v>
      </c>
      <c r="AW2382" s="28">
        <f>Tabela1[[#This Row],[PESO TOTAL]]*Tabela1[[#This Row],[PRONTO ACABADO]]</f>
        <v>0</v>
      </c>
      <c r="AX2382" s="28">
        <f>Tabela1[[#This Row],[PESO TOTAL]]*Tabela1[[#This Row],[EXPEDIÇÃO ]]</f>
        <v>0</v>
      </c>
      <c r="AY2382" s="28" t="str">
        <f>Tabela1[[#This Row],[PEDIDO]]&amp;Tabela1[[#This Row],[PRODUTO]]</f>
        <v/>
      </c>
      <c r="AZ2382" s="44">
        <f>IF(AF2382="",0,IF(ISTEXT(AF2382),H2382*VALUE(SUBSTITUTE(AF2382,"%",""))/100,H2382*AF2382))-Tabela1[[#This Row],[PRONTO ACABADO2]]</f>
        <v>0</v>
      </c>
      <c r="BA2382" s="44">
        <f>IF(AG2382="",0,IF(ISTEXT(AG2382),H2382*VALUE(SUBSTITUTE(AG2382,"%",""))/100,H2382*AG2382))-Tabela1[[#This Row],[PESO EXPEDIDO2]]</f>
        <v>0</v>
      </c>
      <c r="BB2382" s="44">
        <f t="shared" si="322"/>
        <v>0</v>
      </c>
      <c r="BC2382" s="44">
        <f t="shared" si="323"/>
        <v>0</v>
      </c>
      <c r="BD2382" s="44"/>
    </row>
    <row r="2383" spans="1:56" ht="15.75" hidden="1" customHeight="1" x14ac:dyDescent="0.25">
      <c r="A2383" s="6"/>
      <c r="B2383" s="22"/>
      <c r="C2383" s="7"/>
      <c r="D2383" s="46"/>
      <c r="E2383" s="7"/>
      <c r="F2383" s="7"/>
      <c r="G2383" s="44"/>
      <c r="H2383" s="41">
        <f>Tabela1[[#This Row],[PESO UNI]]*Tabela1[[#This Row],[QTE]]</f>
        <v>0</v>
      </c>
      <c r="I2383" s="7"/>
      <c r="J2383" s="8"/>
      <c r="K2383" s="8"/>
      <c r="L2383" s="9"/>
      <c r="M2383" s="10"/>
      <c r="N2383" s="8"/>
      <c r="O2383" s="12"/>
      <c r="P2383" s="13"/>
      <c r="Q2383" s="14">
        <f>Tabela1[[#This Row],[QTDE/ Fabricação]]-Tabela1[[#This Row],[QTE]]</f>
        <v>0</v>
      </c>
      <c r="R2383" s="19">
        <f t="shared" si="318"/>
        <v>0</v>
      </c>
      <c r="S2383" s="19">
        <f t="shared" si="317"/>
        <v>0</v>
      </c>
      <c r="T2383" s="20">
        <f t="shared" si="319"/>
        <v>0</v>
      </c>
      <c r="U2383" s="17">
        <f>IFERROR(SUMIF('LISTA DE EMBARQUE'!B:B,MICRO!E:E,'LISTA DE EMBARQUE'!G:G),"")</f>
        <v>0</v>
      </c>
      <c r="V2383" s="12" t="str">
        <f>IFERROR(VLOOKUP(Tabela1[[#This Row],[COD.MDE]],'LISTA DE EMBARQUE'!B:L,11,0),"")</f>
        <v/>
      </c>
      <c r="W2383" s="13" t="str">
        <f>IFERROR(COUNTIF(#REF!,Tabela1[[#This Row],[Colunas5]]),"")</f>
        <v/>
      </c>
      <c r="X2383" s="14">
        <f>Tabela1[[#This Row],[QIANTIDADE EXPEDIDA]]*Tabela1[[#This Row],[PESO UNI]]</f>
        <v>0</v>
      </c>
      <c r="Y2383" s="14">
        <f t="shared" si="320"/>
        <v>0</v>
      </c>
      <c r="Z2383" s="21">
        <f>Tabela1[[#This Row],[PESO TOTAL]]-Tabela1[[#This Row],[Peso Expedido]]</f>
        <v>0</v>
      </c>
      <c r="AA2383" s="18"/>
      <c r="AB2383" s="40"/>
      <c r="AC2383" s="40"/>
      <c r="AD2383" s="40"/>
      <c r="AE2383" s="40"/>
      <c r="AF2383" s="40"/>
      <c r="AG2383" s="40"/>
      <c r="AH2383" s="40"/>
      <c r="AI2383" s="40" t="str">
        <f t="shared" si="316"/>
        <v>ok</v>
      </c>
      <c r="AJ2383"/>
      <c r="AK2383" t="str">
        <f>Tabela1[[#This Row],[Coluna1]]&amp;Tabela1[[#This Row],[PEDIDO]]</f>
        <v/>
      </c>
      <c r="AL2383"/>
      <c r="AM2383"/>
      <c r="AN2383"/>
      <c r="AO2383" t="str">
        <f t="shared" si="321"/>
        <v>/</v>
      </c>
      <c r="AP2383" t="str">
        <f>Tabela1[[#This Row],[TAG]]&amp;Tabela1[[#This Row],[PEDIDO]]&amp;Tabela1[[#This Row],[PRODUTO]]</f>
        <v/>
      </c>
      <c r="AQ2383" s="23" t="str">
        <f>Tabela1[[#This Row],[PRODUTO]]&amp;Tabela1[[#This Row],[TAG]]</f>
        <v/>
      </c>
      <c r="AR2383" s="183">
        <f>Tabela1[[#This Row],[PESO TOTAL]]*Tabela1[[#This Row],[MATÉRIA PRIMA]]</f>
        <v>0</v>
      </c>
      <c r="AS2383" s="28">
        <f>Tabela1[[#This Row],[PESO TOTAL]]*Tabela1[[#This Row],[PREPARAÇÃO ]]</f>
        <v>0</v>
      </c>
      <c r="AT2383" s="28">
        <f>Tabela1[[#This Row],[PESO TOTAL]]*Tabela1[[#This Row],[CALDEIRARIA]]</f>
        <v>0</v>
      </c>
      <c r="AU2383" s="28">
        <f>Tabela1[[#This Row],[PESO TOTAL]]*Tabela1[[#This Row],[SOLDA]]</f>
        <v>0</v>
      </c>
      <c r="AV2383" s="28">
        <f>Tabela1[[#This Row],[PESO TOTAL]]*Tabela1[[#This Row],[ACABAMENTO]]</f>
        <v>0</v>
      </c>
      <c r="AW2383" s="28">
        <f>Tabela1[[#This Row],[PESO TOTAL]]*Tabela1[[#This Row],[PRONTO ACABADO]]</f>
        <v>0</v>
      </c>
      <c r="AX2383" s="28">
        <f>Tabela1[[#This Row],[PESO TOTAL]]*Tabela1[[#This Row],[EXPEDIÇÃO ]]</f>
        <v>0</v>
      </c>
      <c r="AY2383" s="28" t="str">
        <f>Tabela1[[#This Row],[PEDIDO]]&amp;Tabela1[[#This Row],[PRODUTO]]</f>
        <v/>
      </c>
      <c r="AZ2383" s="44">
        <f>IF(AF2383="",0,IF(ISTEXT(AF2383),H2383*VALUE(SUBSTITUTE(AF2383,"%",""))/100,H2383*AF2383))-Tabela1[[#This Row],[PRONTO ACABADO2]]</f>
        <v>0</v>
      </c>
      <c r="BA2383" s="44">
        <f>IF(AG2383="",0,IF(ISTEXT(AG2383),H2383*VALUE(SUBSTITUTE(AG2383,"%",""))/100,H2383*AG2383))-Tabela1[[#This Row],[PESO EXPEDIDO2]]</f>
        <v>0</v>
      </c>
      <c r="BB2383" s="44">
        <f t="shared" si="322"/>
        <v>0</v>
      </c>
      <c r="BC2383" s="44">
        <f t="shared" si="323"/>
        <v>0</v>
      </c>
      <c r="BD2383" s="44"/>
    </row>
    <row r="2384" spans="1:56" ht="15.75" hidden="1" customHeight="1" x14ac:dyDescent="0.25">
      <c r="A2384" s="6"/>
      <c r="B2384" s="22"/>
      <c r="C2384" s="7"/>
      <c r="D2384" s="46"/>
      <c r="E2384" s="7"/>
      <c r="F2384" s="7"/>
      <c r="G2384" s="44"/>
      <c r="H2384" s="41">
        <f>Tabela1[[#This Row],[PESO UNI]]*Tabela1[[#This Row],[QTE]]</f>
        <v>0</v>
      </c>
      <c r="I2384" s="7"/>
      <c r="J2384" s="8"/>
      <c r="K2384" s="8"/>
      <c r="L2384" s="9"/>
      <c r="M2384" s="10"/>
      <c r="N2384" s="8"/>
      <c r="O2384" s="12"/>
      <c r="P2384" s="13"/>
      <c r="Q2384" s="14">
        <f>Tabela1[[#This Row],[QTDE/ Fabricação]]-Tabela1[[#This Row],[QTE]]</f>
        <v>0</v>
      </c>
      <c r="R2384" s="19">
        <f t="shared" si="318"/>
        <v>0</v>
      </c>
      <c r="S2384" s="19">
        <f t="shared" si="317"/>
        <v>0</v>
      </c>
      <c r="T2384" s="20">
        <f t="shared" si="319"/>
        <v>0</v>
      </c>
      <c r="U2384" s="17">
        <f>IFERROR(SUMIF('LISTA DE EMBARQUE'!B:B,MICRO!E:E,'LISTA DE EMBARQUE'!G:G),"")</f>
        <v>0</v>
      </c>
      <c r="V2384" s="12" t="str">
        <f>IFERROR(VLOOKUP(Tabela1[[#This Row],[COD.MDE]],'LISTA DE EMBARQUE'!B:L,11,0),"")</f>
        <v/>
      </c>
      <c r="W2384" s="13" t="str">
        <f>IFERROR(COUNTIF(#REF!,Tabela1[[#This Row],[Colunas5]]),"")</f>
        <v/>
      </c>
      <c r="X2384" s="14">
        <f>Tabela1[[#This Row],[QIANTIDADE EXPEDIDA]]*Tabela1[[#This Row],[PESO UNI]]</f>
        <v>0</v>
      </c>
      <c r="Y2384" s="14">
        <f t="shared" si="320"/>
        <v>0</v>
      </c>
      <c r="Z2384" s="21">
        <f>Tabela1[[#This Row],[PESO TOTAL]]-Tabela1[[#This Row],[Peso Expedido]]</f>
        <v>0</v>
      </c>
      <c r="AA2384" s="18"/>
      <c r="AB2384" s="40"/>
      <c r="AC2384" s="40"/>
      <c r="AD2384" s="40"/>
      <c r="AE2384" s="40"/>
      <c r="AF2384" s="40"/>
      <c r="AG2384" s="40"/>
      <c r="AH2384" s="40"/>
      <c r="AI2384" s="40" t="str">
        <f t="shared" si="316"/>
        <v>ok</v>
      </c>
      <c r="AJ2384"/>
      <c r="AK2384" t="str">
        <f>Tabela1[[#This Row],[Coluna1]]&amp;Tabela1[[#This Row],[PEDIDO]]</f>
        <v/>
      </c>
      <c r="AL2384"/>
      <c r="AM2384"/>
      <c r="AN2384"/>
      <c r="AO2384" t="str">
        <f t="shared" si="321"/>
        <v>/</v>
      </c>
      <c r="AP2384" t="str">
        <f>Tabela1[[#This Row],[TAG]]&amp;Tabela1[[#This Row],[PEDIDO]]&amp;Tabela1[[#This Row],[PRODUTO]]</f>
        <v/>
      </c>
      <c r="AQ2384" s="23" t="str">
        <f>Tabela1[[#This Row],[PRODUTO]]&amp;Tabela1[[#This Row],[TAG]]</f>
        <v/>
      </c>
      <c r="AR2384" s="183">
        <f>Tabela1[[#This Row],[PESO TOTAL]]*Tabela1[[#This Row],[MATÉRIA PRIMA]]</f>
        <v>0</v>
      </c>
      <c r="AS2384" s="28">
        <f>Tabela1[[#This Row],[PESO TOTAL]]*Tabela1[[#This Row],[PREPARAÇÃO ]]</f>
        <v>0</v>
      </c>
      <c r="AT2384" s="28">
        <f>Tabela1[[#This Row],[PESO TOTAL]]*Tabela1[[#This Row],[CALDEIRARIA]]</f>
        <v>0</v>
      </c>
      <c r="AU2384" s="28">
        <f>Tabela1[[#This Row],[PESO TOTAL]]*Tabela1[[#This Row],[SOLDA]]</f>
        <v>0</v>
      </c>
      <c r="AV2384" s="28">
        <f>Tabela1[[#This Row],[PESO TOTAL]]*Tabela1[[#This Row],[ACABAMENTO]]</f>
        <v>0</v>
      </c>
      <c r="AW2384" s="28">
        <f>Tabela1[[#This Row],[PESO TOTAL]]*Tabela1[[#This Row],[PRONTO ACABADO]]</f>
        <v>0</v>
      </c>
      <c r="AX2384" s="28">
        <f>Tabela1[[#This Row],[PESO TOTAL]]*Tabela1[[#This Row],[EXPEDIÇÃO ]]</f>
        <v>0</v>
      </c>
      <c r="AY2384" s="28" t="str">
        <f>Tabela1[[#This Row],[PEDIDO]]&amp;Tabela1[[#This Row],[PRODUTO]]</f>
        <v/>
      </c>
      <c r="AZ2384" s="44">
        <f>IF(AF2384="",0,IF(ISTEXT(AF2384),H2384*VALUE(SUBSTITUTE(AF2384,"%",""))/100,H2384*AF2384))-Tabela1[[#This Row],[PRONTO ACABADO2]]</f>
        <v>0</v>
      </c>
      <c r="BA2384" s="44">
        <f>IF(AG2384="",0,IF(ISTEXT(AG2384),H2384*VALUE(SUBSTITUTE(AG2384,"%",""))/100,H2384*AG2384))-Tabela1[[#This Row],[PESO EXPEDIDO2]]</f>
        <v>0</v>
      </c>
      <c r="BB2384" s="44">
        <f t="shared" si="322"/>
        <v>0</v>
      </c>
      <c r="BC2384" s="44">
        <f t="shared" si="323"/>
        <v>0</v>
      </c>
      <c r="BD2384" s="44"/>
    </row>
    <row r="2385" spans="1:56" ht="15.75" hidden="1" customHeight="1" x14ac:dyDescent="0.25">
      <c r="A2385" s="6"/>
      <c r="B2385" s="22"/>
      <c r="C2385" s="7"/>
      <c r="D2385" s="46"/>
      <c r="E2385" s="7"/>
      <c r="F2385" s="7"/>
      <c r="G2385" s="44"/>
      <c r="H2385" s="41">
        <f>Tabela1[[#This Row],[PESO UNI]]*Tabela1[[#This Row],[QTE]]</f>
        <v>0</v>
      </c>
      <c r="I2385" s="7"/>
      <c r="J2385" s="8"/>
      <c r="K2385" s="8"/>
      <c r="L2385" s="9"/>
      <c r="M2385" s="10"/>
      <c r="N2385" s="8"/>
      <c r="O2385" s="12"/>
      <c r="P2385" s="13"/>
      <c r="Q2385" s="14">
        <f>Tabela1[[#This Row],[QTDE/ Fabricação]]-Tabela1[[#This Row],[QTE]]</f>
        <v>0</v>
      </c>
      <c r="R2385" s="19">
        <f t="shared" si="318"/>
        <v>0</v>
      </c>
      <c r="S2385" s="19">
        <f t="shared" si="317"/>
        <v>0</v>
      </c>
      <c r="T2385" s="20">
        <f t="shared" si="319"/>
        <v>0</v>
      </c>
      <c r="U2385" s="17">
        <f>IFERROR(SUMIF('LISTA DE EMBARQUE'!B:B,MICRO!E:E,'LISTA DE EMBARQUE'!G:G),"")</f>
        <v>0</v>
      </c>
      <c r="V2385" s="12" t="str">
        <f>IFERROR(VLOOKUP(Tabela1[[#This Row],[COD.MDE]],'LISTA DE EMBARQUE'!B:L,11,0),"")</f>
        <v/>
      </c>
      <c r="W2385" s="13" t="str">
        <f>IFERROR(COUNTIF(#REF!,Tabela1[[#This Row],[Colunas5]]),"")</f>
        <v/>
      </c>
      <c r="X2385" s="14">
        <f>Tabela1[[#This Row],[QIANTIDADE EXPEDIDA]]*Tabela1[[#This Row],[PESO UNI]]</f>
        <v>0</v>
      </c>
      <c r="Y2385" s="14">
        <f t="shared" si="320"/>
        <v>0</v>
      </c>
      <c r="Z2385" s="21">
        <f>Tabela1[[#This Row],[PESO TOTAL]]-Tabela1[[#This Row],[Peso Expedido]]</f>
        <v>0</v>
      </c>
      <c r="AA2385" s="18"/>
      <c r="AB2385" s="40"/>
      <c r="AC2385" s="40"/>
      <c r="AD2385" s="40"/>
      <c r="AE2385" s="40"/>
      <c r="AF2385" s="40"/>
      <c r="AG2385" s="40"/>
      <c r="AH2385" s="40"/>
      <c r="AI2385" s="40" t="str">
        <f t="shared" ref="AI2385:AI2448" si="324">IF(Z2385&lt;=0,"ok","")</f>
        <v>ok</v>
      </c>
      <c r="AJ2385"/>
      <c r="AK2385" t="str">
        <f>Tabela1[[#This Row],[Coluna1]]&amp;Tabela1[[#This Row],[PEDIDO]]</f>
        <v/>
      </c>
      <c r="AL2385"/>
      <c r="AM2385"/>
      <c r="AN2385"/>
      <c r="AO2385" t="str">
        <f t="shared" si="321"/>
        <v>/</v>
      </c>
      <c r="AP2385" t="str">
        <f>Tabela1[[#This Row],[TAG]]&amp;Tabela1[[#This Row],[PEDIDO]]&amp;Tabela1[[#This Row],[PRODUTO]]</f>
        <v/>
      </c>
      <c r="AQ2385" s="23" t="str">
        <f>Tabela1[[#This Row],[PRODUTO]]&amp;Tabela1[[#This Row],[TAG]]</f>
        <v/>
      </c>
      <c r="AR2385" s="183">
        <f>Tabela1[[#This Row],[PESO TOTAL]]*Tabela1[[#This Row],[MATÉRIA PRIMA]]</f>
        <v>0</v>
      </c>
      <c r="AS2385" s="28">
        <f>Tabela1[[#This Row],[PESO TOTAL]]*Tabela1[[#This Row],[PREPARAÇÃO ]]</f>
        <v>0</v>
      </c>
      <c r="AT2385" s="28">
        <f>Tabela1[[#This Row],[PESO TOTAL]]*Tabela1[[#This Row],[CALDEIRARIA]]</f>
        <v>0</v>
      </c>
      <c r="AU2385" s="28">
        <f>Tabela1[[#This Row],[PESO TOTAL]]*Tabela1[[#This Row],[SOLDA]]</f>
        <v>0</v>
      </c>
      <c r="AV2385" s="28">
        <f>Tabela1[[#This Row],[PESO TOTAL]]*Tabela1[[#This Row],[ACABAMENTO]]</f>
        <v>0</v>
      </c>
      <c r="AW2385" s="28">
        <f>Tabela1[[#This Row],[PESO TOTAL]]*Tabela1[[#This Row],[PRONTO ACABADO]]</f>
        <v>0</v>
      </c>
      <c r="AX2385" s="28">
        <f>Tabela1[[#This Row],[PESO TOTAL]]*Tabela1[[#This Row],[EXPEDIÇÃO ]]</f>
        <v>0</v>
      </c>
      <c r="AY2385" s="28" t="str">
        <f>Tabela1[[#This Row],[PEDIDO]]&amp;Tabela1[[#This Row],[PRODUTO]]</f>
        <v/>
      </c>
      <c r="AZ2385" s="44">
        <f>IF(AF2385="",0,IF(ISTEXT(AF2385),H2385*VALUE(SUBSTITUTE(AF2385,"%",""))/100,H2385*AF2385))-Tabela1[[#This Row],[PRONTO ACABADO2]]</f>
        <v>0</v>
      </c>
      <c r="BA2385" s="44">
        <f>IF(AG2385="",0,IF(ISTEXT(AG2385),H2385*VALUE(SUBSTITUTE(AG2385,"%",""))/100,H2385*AG2385))-Tabela1[[#This Row],[PESO EXPEDIDO2]]</f>
        <v>0</v>
      </c>
      <c r="BB2385" s="44">
        <f t="shared" si="322"/>
        <v>0</v>
      </c>
      <c r="BC2385" s="44">
        <f t="shared" si="323"/>
        <v>0</v>
      </c>
      <c r="BD2385" s="44"/>
    </row>
    <row r="2386" spans="1:56" ht="15.75" hidden="1" customHeight="1" x14ac:dyDescent="0.25">
      <c r="A2386" s="6"/>
      <c r="B2386" s="22"/>
      <c r="C2386" s="7"/>
      <c r="D2386" s="46"/>
      <c r="E2386" s="7"/>
      <c r="F2386" s="7"/>
      <c r="G2386" s="44"/>
      <c r="H2386" s="41">
        <f>Tabela1[[#This Row],[PESO UNI]]*Tabela1[[#This Row],[QTE]]</f>
        <v>0</v>
      </c>
      <c r="I2386" s="7"/>
      <c r="J2386" s="8"/>
      <c r="K2386" s="8"/>
      <c r="L2386" s="9"/>
      <c r="M2386" s="10"/>
      <c r="N2386" s="8"/>
      <c r="O2386" s="12"/>
      <c r="P2386" s="13"/>
      <c r="Q2386" s="14">
        <f>Tabela1[[#This Row],[QTDE/ Fabricação]]-Tabela1[[#This Row],[QTE]]</f>
        <v>0</v>
      </c>
      <c r="R2386" s="19">
        <f t="shared" si="318"/>
        <v>0</v>
      </c>
      <c r="S2386" s="19">
        <f t="shared" si="317"/>
        <v>0</v>
      </c>
      <c r="T2386" s="20">
        <f t="shared" si="319"/>
        <v>0</v>
      </c>
      <c r="U2386" s="17">
        <f>IFERROR(SUMIF('LISTA DE EMBARQUE'!B:B,MICRO!E:E,'LISTA DE EMBARQUE'!G:G),"")</f>
        <v>0</v>
      </c>
      <c r="V2386" s="12" t="str">
        <f>IFERROR(VLOOKUP(Tabela1[[#This Row],[COD.MDE]],'LISTA DE EMBARQUE'!B:L,11,0),"")</f>
        <v/>
      </c>
      <c r="W2386" s="13" t="str">
        <f>IFERROR(COUNTIF(#REF!,Tabela1[[#This Row],[Colunas5]]),"")</f>
        <v/>
      </c>
      <c r="X2386" s="14">
        <f>Tabela1[[#This Row],[QIANTIDADE EXPEDIDA]]*Tabela1[[#This Row],[PESO UNI]]</f>
        <v>0</v>
      </c>
      <c r="Y2386" s="14">
        <f t="shared" si="320"/>
        <v>0</v>
      </c>
      <c r="Z2386" s="21">
        <f>Tabela1[[#This Row],[PESO TOTAL]]-Tabela1[[#This Row],[Peso Expedido]]</f>
        <v>0</v>
      </c>
      <c r="AA2386" s="18"/>
      <c r="AB2386" s="40"/>
      <c r="AC2386" s="40"/>
      <c r="AD2386" s="40"/>
      <c r="AE2386" s="40"/>
      <c r="AF2386" s="40"/>
      <c r="AG2386" s="40"/>
      <c r="AH2386" s="40"/>
      <c r="AI2386" s="40" t="str">
        <f t="shared" si="324"/>
        <v>ok</v>
      </c>
      <c r="AJ2386"/>
      <c r="AK2386" t="str">
        <f>Tabela1[[#This Row],[Coluna1]]&amp;Tabela1[[#This Row],[PEDIDO]]</f>
        <v/>
      </c>
      <c r="AL2386"/>
      <c r="AM2386"/>
      <c r="AN2386"/>
      <c r="AO2386" t="str">
        <f t="shared" si="321"/>
        <v>/</v>
      </c>
      <c r="AP2386" t="str">
        <f>Tabela1[[#This Row],[TAG]]&amp;Tabela1[[#This Row],[PEDIDO]]&amp;Tabela1[[#This Row],[PRODUTO]]</f>
        <v/>
      </c>
      <c r="AQ2386" s="23" t="str">
        <f>Tabela1[[#This Row],[PRODUTO]]&amp;Tabela1[[#This Row],[TAG]]</f>
        <v/>
      </c>
      <c r="AR2386" s="183">
        <f>Tabela1[[#This Row],[PESO TOTAL]]*Tabela1[[#This Row],[MATÉRIA PRIMA]]</f>
        <v>0</v>
      </c>
      <c r="AS2386" s="28">
        <f>Tabela1[[#This Row],[PESO TOTAL]]*Tabela1[[#This Row],[PREPARAÇÃO ]]</f>
        <v>0</v>
      </c>
      <c r="AT2386" s="28">
        <f>Tabela1[[#This Row],[PESO TOTAL]]*Tabela1[[#This Row],[CALDEIRARIA]]</f>
        <v>0</v>
      </c>
      <c r="AU2386" s="28">
        <f>Tabela1[[#This Row],[PESO TOTAL]]*Tabela1[[#This Row],[SOLDA]]</f>
        <v>0</v>
      </c>
      <c r="AV2386" s="28">
        <f>Tabela1[[#This Row],[PESO TOTAL]]*Tabela1[[#This Row],[ACABAMENTO]]</f>
        <v>0</v>
      </c>
      <c r="AW2386" s="28">
        <f>Tabela1[[#This Row],[PESO TOTAL]]*Tabela1[[#This Row],[PRONTO ACABADO]]</f>
        <v>0</v>
      </c>
      <c r="AX2386" s="28">
        <f>Tabela1[[#This Row],[PESO TOTAL]]*Tabela1[[#This Row],[EXPEDIÇÃO ]]</f>
        <v>0</v>
      </c>
      <c r="AY2386" s="28" t="str">
        <f>Tabela1[[#This Row],[PEDIDO]]&amp;Tabela1[[#This Row],[PRODUTO]]</f>
        <v/>
      </c>
      <c r="AZ2386" s="44">
        <f>IF(AF2386="",0,IF(ISTEXT(AF2386),H2386*VALUE(SUBSTITUTE(AF2386,"%",""))/100,H2386*AF2386))-Tabela1[[#This Row],[PRONTO ACABADO2]]</f>
        <v>0</v>
      </c>
      <c r="BA2386" s="44">
        <f>IF(AG2386="",0,IF(ISTEXT(AG2386),H2386*VALUE(SUBSTITUTE(AG2386,"%",""))/100,H2386*AG2386))-Tabela1[[#This Row],[PESO EXPEDIDO2]]</f>
        <v>0</v>
      </c>
      <c r="BB2386" s="44">
        <f t="shared" si="322"/>
        <v>0</v>
      </c>
      <c r="BC2386" s="44">
        <f t="shared" si="323"/>
        <v>0</v>
      </c>
      <c r="BD2386" s="44"/>
    </row>
    <row r="2387" spans="1:56" ht="15.75" hidden="1" customHeight="1" x14ac:dyDescent="0.25">
      <c r="A2387" s="6"/>
      <c r="B2387" s="22"/>
      <c r="C2387" s="7"/>
      <c r="D2387" s="46"/>
      <c r="E2387" s="7"/>
      <c r="F2387" s="7"/>
      <c r="G2387" s="44"/>
      <c r="H2387" s="41">
        <f>Tabela1[[#This Row],[PESO UNI]]*Tabela1[[#This Row],[QTE]]</f>
        <v>0</v>
      </c>
      <c r="I2387" s="7"/>
      <c r="J2387" s="8"/>
      <c r="K2387" s="8"/>
      <c r="L2387" s="9"/>
      <c r="M2387" s="10"/>
      <c r="N2387" s="8"/>
      <c r="O2387" s="12"/>
      <c r="P2387" s="13"/>
      <c r="Q2387" s="14">
        <f>Tabela1[[#This Row],[QTDE/ Fabricação]]-Tabela1[[#This Row],[QTE]]</f>
        <v>0</v>
      </c>
      <c r="R2387" s="19">
        <f t="shared" si="318"/>
        <v>0</v>
      </c>
      <c r="S2387" s="19">
        <f t="shared" si="317"/>
        <v>0</v>
      </c>
      <c r="T2387" s="20">
        <f t="shared" si="319"/>
        <v>0</v>
      </c>
      <c r="U2387" s="17">
        <f>IFERROR(SUMIF('LISTA DE EMBARQUE'!B:B,MICRO!E:E,'LISTA DE EMBARQUE'!G:G),"")</f>
        <v>0</v>
      </c>
      <c r="V2387" s="12" t="str">
        <f>IFERROR(VLOOKUP(Tabela1[[#This Row],[COD.MDE]],'LISTA DE EMBARQUE'!B:L,11,0),"")</f>
        <v/>
      </c>
      <c r="W2387" s="13" t="str">
        <f>IFERROR(COUNTIF(#REF!,Tabela1[[#This Row],[Colunas5]]),"")</f>
        <v/>
      </c>
      <c r="X2387" s="14">
        <f>Tabela1[[#This Row],[QIANTIDADE EXPEDIDA]]*Tabela1[[#This Row],[PESO UNI]]</f>
        <v>0</v>
      </c>
      <c r="Y2387" s="14">
        <f t="shared" si="320"/>
        <v>0</v>
      </c>
      <c r="Z2387" s="21">
        <f>Tabela1[[#This Row],[PESO TOTAL]]-Tabela1[[#This Row],[Peso Expedido]]</f>
        <v>0</v>
      </c>
      <c r="AA2387" s="18"/>
      <c r="AB2387" s="40"/>
      <c r="AC2387" s="40"/>
      <c r="AD2387" s="40"/>
      <c r="AE2387" s="40"/>
      <c r="AF2387" s="40"/>
      <c r="AG2387" s="40"/>
      <c r="AH2387" s="40"/>
      <c r="AI2387" s="40" t="str">
        <f t="shared" si="324"/>
        <v>ok</v>
      </c>
      <c r="AJ2387"/>
      <c r="AK2387" t="str">
        <f>Tabela1[[#This Row],[Coluna1]]&amp;Tabela1[[#This Row],[PEDIDO]]</f>
        <v/>
      </c>
      <c r="AL2387"/>
      <c r="AM2387"/>
      <c r="AN2387"/>
      <c r="AO2387" t="str">
        <f t="shared" si="321"/>
        <v>/</v>
      </c>
      <c r="AP2387" t="str">
        <f>Tabela1[[#This Row],[TAG]]&amp;Tabela1[[#This Row],[PEDIDO]]&amp;Tabela1[[#This Row],[PRODUTO]]</f>
        <v/>
      </c>
      <c r="AQ2387" s="23" t="str">
        <f>Tabela1[[#This Row],[PRODUTO]]&amp;Tabela1[[#This Row],[TAG]]</f>
        <v/>
      </c>
      <c r="AR2387" s="183">
        <f>Tabela1[[#This Row],[PESO TOTAL]]*Tabela1[[#This Row],[MATÉRIA PRIMA]]</f>
        <v>0</v>
      </c>
      <c r="AS2387" s="28">
        <f>Tabela1[[#This Row],[PESO TOTAL]]*Tabela1[[#This Row],[PREPARAÇÃO ]]</f>
        <v>0</v>
      </c>
      <c r="AT2387" s="28">
        <f>Tabela1[[#This Row],[PESO TOTAL]]*Tabela1[[#This Row],[CALDEIRARIA]]</f>
        <v>0</v>
      </c>
      <c r="AU2387" s="28">
        <f>Tabela1[[#This Row],[PESO TOTAL]]*Tabela1[[#This Row],[SOLDA]]</f>
        <v>0</v>
      </c>
      <c r="AV2387" s="28">
        <f>Tabela1[[#This Row],[PESO TOTAL]]*Tabela1[[#This Row],[ACABAMENTO]]</f>
        <v>0</v>
      </c>
      <c r="AW2387" s="28">
        <f>Tabela1[[#This Row],[PESO TOTAL]]*Tabela1[[#This Row],[PRONTO ACABADO]]</f>
        <v>0</v>
      </c>
      <c r="AX2387" s="28">
        <f>Tabela1[[#This Row],[PESO TOTAL]]*Tabela1[[#This Row],[EXPEDIÇÃO ]]</f>
        <v>0</v>
      </c>
      <c r="AY2387" s="28" t="str">
        <f>Tabela1[[#This Row],[PEDIDO]]&amp;Tabela1[[#This Row],[PRODUTO]]</f>
        <v/>
      </c>
      <c r="AZ2387" s="44">
        <f>IF(AF2387="",0,IF(ISTEXT(AF2387),H2387*VALUE(SUBSTITUTE(AF2387,"%",""))/100,H2387*AF2387))-Tabela1[[#This Row],[PRONTO ACABADO2]]</f>
        <v>0</v>
      </c>
      <c r="BA2387" s="44">
        <f>IF(AG2387="",0,IF(ISTEXT(AG2387),H2387*VALUE(SUBSTITUTE(AG2387,"%",""))/100,H2387*AG2387))-Tabela1[[#This Row],[PESO EXPEDIDO2]]</f>
        <v>0</v>
      </c>
      <c r="BB2387" s="44">
        <f t="shared" si="322"/>
        <v>0</v>
      </c>
      <c r="BC2387" s="44">
        <f t="shared" si="323"/>
        <v>0</v>
      </c>
      <c r="BD2387" s="44"/>
    </row>
    <row r="2388" spans="1:56" ht="15.75" hidden="1" customHeight="1" x14ac:dyDescent="0.25">
      <c r="A2388" s="6"/>
      <c r="B2388" s="22"/>
      <c r="C2388" s="7"/>
      <c r="D2388" s="46"/>
      <c r="E2388" s="7"/>
      <c r="F2388" s="7"/>
      <c r="G2388" s="44"/>
      <c r="H2388" s="41">
        <f>Tabela1[[#This Row],[PESO UNI]]*Tabela1[[#This Row],[QTE]]</f>
        <v>0</v>
      </c>
      <c r="I2388" s="7"/>
      <c r="J2388" s="8"/>
      <c r="K2388" s="8"/>
      <c r="L2388" s="9"/>
      <c r="M2388" s="10"/>
      <c r="N2388" s="8"/>
      <c r="O2388" s="12"/>
      <c r="P2388" s="13"/>
      <c r="Q2388" s="14">
        <f>Tabela1[[#This Row],[QTDE/ Fabricação]]-Tabela1[[#This Row],[QTE]]</f>
        <v>0</v>
      </c>
      <c r="R2388" s="19">
        <f t="shared" si="318"/>
        <v>0</v>
      </c>
      <c r="S2388" s="19">
        <f t="shared" si="317"/>
        <v>0</v>
      </c>
      <c r="T2388" s="20">
        <f t="shared" si="319"/>
        <v>0</v>
      </c>
      <c r="U2388" s="17">
        <f>IFERROR(SUMIF('LISTA DE EMBARQUE'!B:B,MICRO!E:E,'LISTA DE EMBARQUE'!G:G),"")</f>
        <v>0</v>
      </c>
      <c r="V2388" s="12" t="str">
        <f>IFERROR(VLOOKUP(Tabela1[[#This Row],[COD.MDE]],'LISTA DE EMBARQUE'!B:L,11,0),"")</f>
        <v/>
      </c>
      <c r="W2388" s="13" t="str">
        <f>IFERROR(COUNTIF(#REF!,Tabela1[[#This Row],[Colunas5]]),"")</f>
        <v/>
      </c>
      <c r="X2388" s="14">
        <f>Tabela1[[#This Row],[QIANTIDADE EXPEDIDA]]*Tabela1[[#This Row],[PESO UNI]]</f>
        <v>0</v>
      </c>
      <c r="Y2388" s="14">
        <f t="shared" si="320"/>
        <v>0</v>
      </c>
      <c r="Z2388" s="21">
        <f>Tabela1[[#This Row],[PESO TOTAL]]-Tabela1[[#This Row],[Peso Expedido]]</f>
        <v>0</v>
      </c>
      <c r="AA2388" s="18"/>
      <c r="AB2388" s="40" t="s">
        <v>3204</v>
      </c>
      <c r="AC2388" s="40"/>
      <c r="AD2388" s="40"/>
      <c r="AE2388" s="40"/>
      <c r="AF2388" s="40"/>
      <c r="AG2388" s="40"/>
      <c r="AH2388" s="40"/>
      <c r="AI2388" s="40" t="str">
        <f t="shared" si="324"/>
        <v>ok</v>
      </c>
      <c r="AJ2388"/>
      <c r="AK2388" t="str">
        <f>Tabela1[[#This Row],[Coluna1]]&amp;Tabela1[[#This Row],[PEDIDO]]</f>
        <v/>
      </c>
      <c r="AL2388"/>
      <c r="AM2388"/>
      <c r="AN2388"/>
      <c r="AO2388" t="str">
        <f t="shared" si="321"/>
        <v>/</v>
      </c>
      <c r="AP2388" t="str">
        <f>Tabela1[[#This Row],[TAG]]&amp;Tabela1[[#This Row],[PEDIDO]]&amp;Tabela1[[#This Row],[PRODUTO]]</f>
        <v/>
      </c>
      <c r="AQ2388" s="23" t="str">
        <f>Tabela1[[#This Row],[PRODUTO]]&amp;Tabela1[[#This Row],[TAG]]</f>
        <v/>
      </c>
      <c r="AR2388" s="183">
        <f>Tabela1[[#This Row],[PESO TOTAL]]*Tabela1[[#This Row],[MATÉRIA PRIMA]]</f>
        <v>0</v>
      </c>
      <c r="AS2388" s="28">
        <f>Tabela1[[#This Row],[PESO TOTAL]]*Tabela1[[#This Row],[PREPARAÇÃO ]]</f>
        <v>0</v>
      </c>
      <c r="AT2388" s="28">
        <f>Tabela1[[#This Row],[PESO TOTAL]]*Tabela1[[#This Row],[CALDEIRARIA]]</f>
        <v>0</v>
      </c>
      <c r="AU2388" s="28">
        <f>Tabela1[[#This Row],[PESO TOTAL]]*Tabela1[[#This Row],[SOLDA]]</f>
        <v>0</v>
      </c>
      <c r="AV2388" s="28">
        <f>Tabela1[[#This Row],[PESO TOTAL]]*Tabela1[[#This Row],[ACABAMENTO]]</f>
        <v>0</v>
      </c>
      <c r="AW2388" s="28">
        <f>Tabela1[[#This Row],[PESO TOTAL]]*Tabela1[[#This Row],[PRONTO ACABADO]]</f>
        <v>0</v>
      </c>
      <c r="AX2388" s="28">
        <f>Tabela1[[#This Row],[PESO TOTAL]]*Tabela1[[#This Row],[EXPEDIÇÃO ]]</f>
        <v>0</v>
      </c>
      <c r="AY2388" s="28" t="str">
        <f>Tabela1[[#This Row],[PEDIDO]]&amp;Tabela1[[#This Row],[PRODUTO]]</f>
        <v/>
      </c>
      <c r="AZ2388" s="44">
        <f>IF(AF2388="",0,IF(ISTEXT(AF2388),H2388*VALUE(SUBSTITUTE(AF2388,"%",""))/100,H2388*AF2388))-Tabela1[[#This Row],[PRONTO ACABADO2]]</f>
        <v>0</v>
      </c>
      <c r="BA2388" s="44">
        <f>IF(AG2388="",0,IF(ISTEXT(AG2388),H2388*VALUE(SUBSTITUTE(AG2388,"%",""))/100,H2388*AG2388))-Tabela1[[#This Row],[PESO EXPEDIDO2]]</f>
        <v>0</v>
      </c>
      <c r="BB2388" s="44">
        <f t="shared" si="322"/>
        <v>0</v>
      </c>
      <c r="BC2388" s="44">
        <f t="shared" si="323"/>
        <v>0</v>
      </c>
      <c r="BD2388" s="44"/>
    </row>
    <row r="2389" spans="1:56" ht="15.75" hidden="1" customHeight="1" x14ac:dyDescent="0.25">
      <c r="A2389" s="6"/>
      <c r="B2389" s="22"/>
      <c r="C2389" s="7"/>
      <c r="D2389" s="46"/>
      <c r="E2389" s="7"/>
      <c r="F2389" s="7"/>
      <c r="G2389" s="44"/>
      <c r="H2389" s="41">
        <f>Tabela1[[#This Row],[PESO UNI]]*Tabela1[[#This Row],[QTE]]</f>
        <v>0</v>
      </c>
      <c r="I2389" s="7"/>
      <c r="J2389" s="8"/>
      <c r="K2389" s="8"/>
      <c r="L2389" s="9"/>
      <c r="M2389" s="10"/>
      <c r="N2389" s="8"/>
      <c r="O2389" s="12"/>
      <c r="P2389" s="13"/>
      <c r="Q2389" s="14">
        <f>Tabela1[[#This Row],[QTDE/ Fabricação]]-Tabela1[[#This Row],[QTE]]</f>
        <v>0</v>
      </c>
      <c r="R2389" s="19">
        <f t="shared" si="318"/>
        <v>0</v>
      </c>
      <c r="S2389" s="19">
        <f t="shared" si="317"/>
        <v>0</v>
      </c>
      <c r="T2389" s="20">
        <f t="shared" si="319"/>
        <v>0</v>
      </c>
      <c r="U2389" s="17">
        <f>IFERROR(SUMIF('LISTA DE EMBARQUE'!B:B,MICRO!E:E,'LISTA DE EMBARQUE'!G:G),"")</f>
        <v>0</v>
      </c>
      <c r="V2389" s="12" t="str">
        <f>IFERROR(VLOOKUP(Tabela1[[#This Row],[COD.MDE]],'LISTA DE EMBARQUE'!B:L,11,0),"")</f>
        <v/>
      </c>
      <c r="W2389" s="13" t="str">
        <f>IFERROR(COUNTIF(#REF!,Tabela1[[#This Row],[Colunas5]]),"")</f>
        <v/>
      </c>
      <c r="X2389" s="14">
        <f>Tabela1[[#This Row],[QIANTIDADE EXPEDIDA]]*Tabela1[[#This Row],[PESO UNI]]</f>
        <v>0</v>
      </c>
      <c r="Y2389" s="14">
        <f t="shared" si="320"/>
        <v>0</v>
      </c>
      <c r="Z2389" s="21">
        <f>Tabela1[[#This Row],[PESO TOTAL]]-Tabela1[[#This Row],[Peso Expedido]]</f>
        <v>0</v>
      </c>
      <c r="AA2389" s="18"/>
      <c r="AB2389" s="40"/>
      <c r="AC2389" s="40"/>
      <c r="AD2389" s="40"/>
      <c r="AE2389" s="40"/>
      <c r="AF2389" s="40"/>
      <c r="AG2389" s="40"/>
      <c r="AH2389" s="40"/>
      <c r="AI2389" s="40" t="str">
        <f t="shared" si="324"/>
        <v>ok</v>
      </c>
      <c r="AJ2389"/>
      <c r="AK2389" t="str">
        <f>Tabela1[[#This Row],[Coluna1]]&amp;Tabela1[[#This Row],[PEDIDO]]</f>
        <v/>
      </c>
      <c r="AL2389"/>
      <c r="AM2389"/>
      <c r="AN2389"/>
      <c r="AO2389" t="str">
        <f t="shared" si="321"/>
        <v>/</v>
      </c>
      <c r="AP2389" t="str">
        <f>Tabela1[[#This Row],[TAG]]&amp;Tabela1[[#This Row],[PEDIDO]]&amp;Tabela1[[#This Row],[PRODUTO]]</f>
        <v/>
      </c>
      <c r="AQ2389" s="23" t="str">
        <f>Tabela1[[#This Row],[PRODUTO]]&amp;Tabela1[[#This Row],[TAG]]</f>
        <v/>
      </c>
      <c r="AR2389" s="183">
        <f>Tabela1[[#This Row],[PESO TOTAL]]*Tabela1[[#This Row],[MATÉRIA PRIMA]]</f>
        <v>0</v>
      </c>
      <c r="AS2389" s="28">
        <f>Tabela1[[#This Row],[PESO TOTAL]]*Tabela1[[#This Row],[PREPARAÇÃO ]]</f>
        <v>0</v>
      </c>
      <c r="AT2389" s="28">
        <f>Tabela1[[#This Row],[PESO TOTAL]]*Tabela1[[#This Row],[CALDEIRARIA]]</f>
        <v>0</v>
      </c>
      <c r="AU2389" s="28">
        <f>Tabela1[[#This Row],[PESO TOTAL]]*Tabela1[[#This Row],[SOLDA]]</f>
        <v>0</v>
      </c>
      <c r="AV2389" s="28">
        <f>Tabela1[[#This Row],[PESO TOTAL]]*Tabela1[[#This Row],[ACABAMENTO]]</f>
        <v>0</v>
      </c>
      <c r="AW2389" s="28">
        <f>Tabela1[[#This Row],[PESO TOTAL]]*Tabela1[[#This Row],[PRONTO ACABADO]]</f>
        <v>0</v>
      </c>
      <c r="AX2389" s="28">
        <f>Tabela1[[#This Row],[PESO TOTAL]]*Tabela1[[#This Row],[EXPEDIÇÃO ]]</f>
        <v>0</v>
      </c>
      <c r="AY2389" s="28" t="str">
        <f>Tabela1[[#This Row],[PEDIDO]]&amp;Tabela1[[#This Row],[PRODUTO]]</f>
        <v/>
      </c>
      <c r="AZ2389" s="44">
        <f>IF(AF2389="",0,IF(ISTEXT(AF2389),H2389*VALUE(SUBSTITUTE(AF2389,"%",""))/100,H2389*AF2389))-Tabela1[[#This Row],[PRONTO ACABADO2]]</f>
        <v>0</v>
      </c>
      <c r="BA2389" s="44">
        <f>IF(AG2389="",0,IF(ISTEXT(AG2389),H2389*VALUE(SUBSTITUTE(AG2389,"%",""))/100,H2389*AG2389))-Tabela1[[#This Row],[PESO EXPEDIDO2]]</f>
        <v>0</v>
      </c>
      <c r="BB2389" s="44">
        <f t="shared" si="322"/>
        <v>0</v>
      </c>
      <c r="BC2389" s="44">
        <f t="shared" si="323"/>
        <v>0</v>
      </c>
      <c r="BD2389" s="44"/>
    </row>
    <row r="2390" spans="1:56" ht="15.75" hidden="1" customHeight="1" x14ac:dyDescent="0.25">
      <c r="A2390" s="6"/>
      <c r="B2390" s="22"/>
      <c r="C2390" s="7"/>
      <c r="D2390" s="46"/>
      <c r="E2390" s="7"/>
      <c r="F2390" s="7"/>
      <c r="G2390" s="44"/>
      <c r="H2390" s="41">
        <f>Tabela1[[#This Row],[PESO UNI]]*Tabela1[[#This Row],[QTE]]</f>
        <v>0</v>
      </c>
      <c r="I2390" s="7"/>
      <c r="J2390" s="8"/>
      <c r="K2390" s="8"/>
      <c r="L2390" s="9"/>
      <c r="M2390" s="10"/>
      <c r="N2390" s="8"/>
      <c r="O2390" s="12"/>
      <c r="P2390" s="13"/>
      <c r="Q2390" s="14">
        <f>Tabela1[[#This Row],[QTDE/ Fabricação]]-Tabela1[[#This Row],[QTE]]</f>
        <v>0</v>
      </c>
      <c r="R2390" s="19">
        <f t="shared" si="318"/>
        <v>0</v>
      </c>
      <c r="S2390" s="19">
        <f t="shared" si="317"/>
        <v>0</v>
      </c>
      <c r="T2390" s="20">
        <f t="shared" si="319"/>
        <v>0</v>
      </c>
      <c r="U2390" s="17">
        <f>IFERROR(SUMIF('LISTA DE EMBARQUE'!B:B,MICRO!E:E,'LISTA DE EMBARQUE'!G:G),"")</f>
        <v>0</v>
      </c>
      <c r="V2390" s="12" t="str">
        <f>IFERROR(VLOOKUP(Tabela1[[#This Row],[COD.MDE]],'LISTA DE EMBARQUE'!B:L,11,0),"")</f>
        <v/>
      </c>
      <c r="W2390" s="13" t="str">
        <f>IFERROR(COUNTIF(#REF!,Tabela1[[#This Row],[Colunas5]]),"")</f>
        <v/>
      </c>
      <c r="X2390" s="14">
        <f>Tabela1[[#This Row],[QIANTIDADE EXPEDIDA]]*Tabela1[[#This Row],[PESO UNI]]</f>
        <v>0</v>
      </c>
      <c r="Y2390" s="14">
        <f t="shared" si="320"/>
        <v>0</v>
      </c>
      <c r="Z2390" s="21">
        <f>Tabela1[[#This Row],[PESO TOTAL]]-Tabela1[[#This Row],[Peso Expedido]]</f>
        <v>0</v>
      </c>
      <c r="AA2390" s="18"/>
      <c r="AB2390" s="40"/>
      <c r="AC2390" s="40"/>
      <c r="AD2390" s="40"/>
      <c r="AE2390" s="40"/>
      <c r="AF2390" s="40"/>
      <c r="AG2390" s="40"/>
      <c r="AH2390" s="40"/>
      <c r="AI2390" s="40" t="str">
        <f t="shared" si="324"/>
        <v>ok</v>
      </c>
      <c r="AJ2390"/>
      <c r="AK2390" t="str">
        <f>Tabela1[[#This Row],[Coluna1]]&amp;Tabela1[[#This Row],[PEDIDO]]</f>
        <v/>
      </c>
      <c r="AL2390"/>
      <c r="AM2390"/>
      <c r="AN2390"/>
      <c r="AO2390" t="str">
        <f t="shared" si="321"/>
        <v>/</v>
      </c>
      <c r="AP2390" t="str">
        <f>Tabela1[[#This Row],[TAG]]&amp;Tabela1[[#This Row],[PEDIDO]]&amp;Tabela1[[#This Row],[PRODUTO]]</f>
        <v/>
      </c>
      <c r="AQ2390" s="23" t="str">
        <f>Tabela1[[#This Row],[PRODUTO]]&amp;Tabela1[[#This Row],[TAG]]</f>
        <v/>
      </c>
      <c r="AR2390" s="183">
        <f>Tabela1[[#This Row],[PESO TOTAL]]*Tabela1[[#This Row],[MATÉRIA PRIMA]]</f>
        <v>0</v>
      </c>
      <c r="AS2390" s="28">
        <f>Tabela1[[#This Row],[PESO TOTAL]]*Tabela1[[#This Row],[PREPARAÇÃO ]]</f>
        <v>0</v>
      </c>
      <c r="AT2390" s="28">
        <f>Tabela1[[#This Row],[PESO TOTAL]]*Tabela1[[#This Row],[CALDEIRARIA]]</f>
        <v>0</v>
      </c>
      <c r="AU2390" s="28">
        <f>Tabela1[[#This Row],[PESO TOTAL]]*Tabela1[[#This Row],[SOLDA]]</f>
        <v>0</v>
      </c>
      <c r="AV2390" s="28">
        <f>Tabela1[[#This Row],[PESO TOTAL]]*Tabela1[[#This Row],[ACABAMENTO]]</f>
        <v>0</v>
      </c>
      <c r="AW2390" s="28">
        <f>Tabela1[[#This Row],[PESO TOTAL]]*Tabela1[[#This Row],[PRONTO ACABADO]]</f>
        <v>0</v>
      </c>
      <c r="AX2390" s="28">
        <f>Tabela1[[#This Row],[PESO TOTAL]]*Tabela1[[#This Row],[EXPEDIÇÃO ]]</f>
        <v>0</v>
      </c>
      <c r="AY2390" s="28" t="str">
        <f>Tabela1[[#This Row],[PEDIDO]]&amp;Tabela1[[#This Row],[PRODUTO]]</f>
        <v/>
      </c>
      <c r="AZ2390" s="44">
        <f>IF(AF2390="",0,IF(ISTEXT(AF2390),H2390*VALUE(SUBSTITUTE(AF2390,"%",""))/100,H2390*AF2390))-Tabela1[[#This Row],[PRONTO ACABADO2]]</f>
        <v>0</v>
      </c>
      <c r="BA2390" s="44">
        <f>IF(AG2390="",0,IF(ISTEXT(AG2390),H2390*VALUE(SUBSTITUTE(AG2390,"%",""))/100,H2390*AG2390))-Tabela1[[#This Row],[PESO EXPEDIDO2]]</f>
        <v>0</v>
      </c>
      <c r="BB2390" s="44">
        <f t="shared" si="322"/>
        <v>0</v>
      </c>
      <c r="BC2390" s="44">
        <f t="shared" si="323"/>
        <v>0</v>
      </c>
      <c r="BD2390" s="44"/>
    </row>
    <row r="2391" spans="1:56" ht="15.75" hidden="1" customHeight="1" x14ac:dyDescent="0.25">
      <c r="A2391" s="6"/>
      <c r="B2391" s="22"/>
      <c r="C2391" s="7"/>
      <c r="D2391" s="46"/>
      <c r="E2391" s="7"/>
      <c r="F2391" s="7"/>
      <c r="G2391" s="44"/>
      <c r="H2391" s="41">
        <f>Tabela1[[#This Row],[PESO UNI]]*Tabela1[[#This Row],[QTE]]</f>
        <v>0</v>
      </c>
      <c r="I2391" s="7"/>
      <c r="J2391" s="8"/>
      <c r="K2391" s="8"/>
      <c r="L2391" s="9"/>
      <c r="M2391" s="10"/>
      <c r="N2391" s="8"/>
      <c r="O2391" s="12"/>
      <c r="P2391" s="13"/>
      <c r="Q2391" s="14">
        <f>Tabela1[[#This Row],[QTDE/ Fabricação]]-Tabela1[[#This Row],[QTE]]</f>
        <v>0</v>
      </c>
      <c r="R2391" s="19">
        <f t="shared" si="318"/>
        <v>0</v>
      </c>
      <c r="S2391" s="19">
        <f t="shared" si="317"/>
        <v>0</v>
      </c>
      <c r="T2391" s="20">
        <f t="shared" si="319"/>
        <v>0</v>
      </c>
      <c r="U2391" s="17">
        <f>IFERROR(SUMIF('LISTA DE EMBARQUE'!B:B,MICRO!E:E,'LISTA DE EMBARQUE'!G:G),"")</f>
        <v>0</v>
      </c>
      <c r="V2391" s="12" t="str">
        <f>IFERROR(VLOOKUP(Tabela1[[#This Row],[COD.MDE]],'LISTA DE EMBARQUE'!B:L,11,0),"")</f>
        <v/>
      </c>
      <c r="W2391" s="13" t="str">
        <f>IFERROR(COUNTIF(#REF!,Tabela1[[#This Row],[Colunas5]]),"")</f>
        <v/>
      </c>
      <c r="X2391" s="14">
        <f>Tabela1[[#This Row],[QIANTIDADE EXPEDIDA]]*Tabela1[[#This Row],[PESO UNI]]</f>
        <v>0</v>
      </c>
      <c r="Y2391" s="14">
        <f t="shared" si="320"/>
        <v>0</v>
      </c>
      <c r="Z2391" s="21">
        <f>Tabela1[[#This Row],[PESO TOTAL]]-Tabela1[[#This Row],[Peso Expedido]]</f>
        <v>0</v>
      </c>
      <c r="AA2391" s="18"/>
      <c r="AB2391" s="40" t="s">
        <v>3204</v>
      </c>
      <c r="AC2391" s="40"/>
      <c r="AD2391" s="40"/>
      <c r="AE2391" s="40"/>
      <c r="AF2391" s="40"/>
      <c r="AG2391" s="40"/>
      <c r="AH2391" s="40"/>
      <c r="AI2391" s="40" t="str">
        <f t="shared" si="324"/>
        <v>ok</v>
      </c>
      <c r="AJ2391"/>
      <c r="AK2391" t="str">
        <f>Tabela1[[#This Row],[Coluna1]]&amp;Tabela1[[#This Row],[PEDIDO]]</f>
        <v/>
      </c>
      <c r="AL2391"/>
      <c r="AM2391"/>
      <c r="AN2391"/>
      <c r="AO2391" t="str">
        <f t="shared" si="321"/>
        <v>/</v>
      </c>
      <c r="AP2391" t="str">
        <f>Tabela1[[#This Row],[TAG]]&amp;Tabela1[[#This Row],[PEDIDO]]&amp;Tabela1[[#This Row],[PRODUTO]]</f>
        <v/>
      </c>
      <c r="AQ2391" s="23" t="str">
        <f>Tabela1[[#This Row],[PRODUTO]]&amp;Tabela1[[#This Row],[TAG]]</f>
        <v/>
      </c>
      <c r="AR2391" s="183">
        <f>Tabela1[[#This Row],[PESO TOTAL]]*Tabela1[[#This Row],[MATÉRIA PRIMA]]</f>
        <v>0</v>
      </c>
      <c r="AS2391" s="28">
        <f>Tabela1[[#This Row],[PESO TOTAL]]*Tabela1[[#This Row],[PREPARAÇÃO ]]</f>
        <v>0</v>
      </c>
      <c r="AT2391" s="28">
        <f>Tabela1[[#This Row],[PESO TOTAL]]*Tabela1[[#This Row],[CALDEIRARIA]]</f>
        <v>0</v>
      </c>
      <c r="AU2391" s="28">
        <f>Tabela1[[#This Row],[PESO TOTAL]]*Tabela1[[#This Row],[SOLDA]]</f>
        <v>0</v>
      </c>
      <c r="AV2391" s="28">
        <f>Tabela1[[#This Row],[PESO TOTAL]]*Tabela1[[#This Row],[ACABAMENTO]]</f>
        <v>0</v>
      </c>
      <c r="AW2391" s="28">
        <f>Tabela1[[#This Row],[PESO TOTAL]]*Tabela1[[#This Row],[PRONTO ACABADO]]</f>
        <v>0</v>
      </c>
      <c r="AX2391" s="28">
        <f>Tabela1[[#This Row],[PESO TOTAL]]*Tabela1[[#This Row],[EXPEDIÇÃO ]]</f>
        <v>0</v>
      </c>
      <c r="AY2391" s="28" t="str">
        <f>Tabela1[[#This Row],[PEDIDO]]&amp;Tabela1[[#This Row],[PRODUTO]]</f>
        <v/>
      </c>
      <c r="AZ2391" s="44">
        <f>IF(AF2391="",0,IF(ISTEXT(AF2391),H2391*VALUE(SUBSTITUTE(AF2391,"%",""))/100,H2391*AF2391))-Tabela1[[#This Row],[PRONTO ACABADO2]]</f>
        <v>0</v>
      </c>
      <c r="BA2391" s="44">
        <f>IF(AG2391="",0,IF(ISTEXT(AG2391),H2391*VALUE(SUBSTITUTE(AG2391,"%",""))/100,H2391*AG2391))-Tabela1[[#This Row],[PESO EXPEDIDO2]]</f>
        <v>0</v>
      </c>
      <c r="BB2391" s="44">
        <f t="shared" si="322"/>
        <v>0</v>
      </c>
      <c r="BC2391" s="44">
        <f t="shared" si="323"/>
        <v>0</v>
      </c>
      <c r="BD2391" s="44"/>
    </row>
    <row r="2392" spans="1:56" ht="15.75" hidden="1" customHeight="1" x14ac:dyDescent="0.25">
      <c r="A2392" s="6"/>
      <c r="B2392" s="22"/>
      <c r="C2392" s="7"/>
      <c r="D2392" s="46"/>
      <c r="E2392" s="7"/>
      <c r="F2392" s="7"/>
      <c r="G2392" s="44"/>
      <c r="H2392" s="41">
        <f>Tabela1[[#This Row],[PESO UNI]]*Tabela1[[#This Row],[QTE]]</f>
        <v>0</v>
      </c>
      <c r="I2392" s="7"/>
      <c r="J2392" s="8"/>
      <c r="K2392" s="8"/>
      <c r="L2392" s="9"/>
      <c r="M2392" s="10"/>
      <c r="N2392" s="8"/>
      <c r="O2392" s="12"/>
      <c r="P2392" s="13"/>
      <c r="Q2392" s="14">
        <f>Tabela1[[#This Row],[QTDE/ Fabricação]]-Tabela1[[#This Row],[QTE]]</f>
        <v>0</v>
      </c>
      <c r="R2392" s="19">
        <f t="shared" si="318"/>
        <v>0</v>
      </c>
      <c r="S2392" s="19">
        <f t="shared" si="317"/>
        <v>0</v>
      </c>
      <c r="T2392" s="20">
        <f t="shared" si="319"/>
        <v>0</v>
      </c>
      <c r="U2392" s="17">
        <f>IFERROR(SUMIF('LISTA DE EMBARQUE'!B:B,MICRO!E:E,'LISTA DE EMBARQUE'!G:G),"")</f>
        <v>0</v>
      </c>
      <c r="V2392" s="12" t="str">
        <f>IFERROR(VLOOKUP(Tabela1[[#This Row],[COD.MDE]],'LISTA DE EMBARQUE'!B:L,11,0),"")</f>
        <v/>
      </c>
      <c r="W2392" s="13" t="str">
        <f>IFERROR(COUNTIF(#REF!,Tabela1[[#This Row],[Colunas5]]),"")</f>
        <v/>
      </c>
      <c r="X2392" s="14">
        <f>Tabela1[[#This Row],[QIANTIDADE EXPEDIDA]]*Tabela1[[#This Row],[PESO UNI]]</f>
        <v>0</v>
      </c>
      <c r="Y2392" s="14">
        <f t="shared" si="320"/>
        <v>0</v>
      </c>
      <c r="Z2392" s="21">
        <f>Tabela1[[#This Row],[PESO TOTAL]]-Tabela1[[#This Row],[Peso Expedido]]</f>
        <v>0</v>
      </c>
      <c r="AA2392" s="18"/>
      <c r="AB2392" s="40" t="s">
        <v>3204</v>
      </c>
      <c r="AC2392" s="40"/>
      <c r="AD2392" s="40"/>
      <c r="AE2392" s="40"/>
      <c r="AF2392" s="40"/>
      <c r="AG2392" s="40"/>
      <c r="AH2392" s="40"/>
      <c r="AI2392" s="40" t="str">
        <f t="shared" si="324"/>
        <v>ok</v>
      </c>
      <c r="AJ2392"/>
      <c r="AK2392" t="str">
        <f>Tabela1[[#This Row],[Coluna1]]&amp;Tabela1[[#This Row],[PEDIDO]]</f>
        <v/>
      </c>
      <c r="AL2392"/>
      <c r="AM2392"/>
      <c r="AN2392"/>
      <c r="AO2392" t="str">
        <f t="shared" si="321"/>
        <v>/</v>
      </c>
      <c r="AP2392" t="str">
        <f>Tabela1[[#This Row],[TAG]]&amp;Tabela1[[#This Row],[PEDIDO]]&amp;Tabela1[[#This Row],[PRODUTO]]</f>
        <v/>
      </c>
      <c r="AQ2392" s="23" t="str">
        <f>Tabela1[[#This Row],[PRODUTO]]&amp;Tabela1[[#This Row],[TAG]]</f>
        <v/>
      </c>
      <c r="AR2392" s="183">
        <f>Tabela1[[#This Row],[PESO TOTAL]]*Tabela1[[#This Row],[MATÉRIA PRIMA]]</f>
        <v>0</v>
      </c>
      <c r="AS2392" s="28">
        <f>Tabela1[[#This Row],[PESO TOTAL]]*Tabela1[[#This Row],[PREPARAÇÃO ]]</f>
        <v>0</v>
      </c>
      <c r="AT2392" s="28">
        <f>Tabela1[[#This Row],[PESO TOTAL]]*Tabela1[[#This Row],[CALDEIRARIA]]</f>
        <v>0</v>
      </c>
      <c r="AU2392" s="28">
        <f>Tabela1[[#This Row],[PESO TOTAL]]*Tabela1[[#This Row],[SOLDA]]</f>
        <v>0</v>
      </c>
      <c r="AV2392" s="28">
        <f>Tabela1[[#This Row],[PESO TOTAL]]*Tabela1[[#This Row],[ACABAMENTO]]</f>
        <v>0</v>
      </c>
      <c r="AW2392" s="28">
        <f>Tabela1[[#This Row],[PESO TOTAL]]*Tabela1[[#This Row],[PRONTO ACABADO]]</f>
        <v>0</v>
      </c>
      <c r="AX2392" s="28">
        <f>Tabela1[[#This Row],[PESO TOTAL]]*Tabela1[[#This Row],[EXPEDIÇÃO ]]</f>
        <v>0</v>
      </c>
      <c r="AY2392" s="28" t="str">
        <f>Tabela1[[#This Row],[PEDIDO]]&amp;Tabela1[[#This Row],[PRODUTO]]</f>
        <v/>
      </c>
      <c r="AZ2392" s="44">
        <f>IF(AF2392="",0,IF(ISTEXT(AF2392),H2392*VALUE(SUBSTITUTE(AF2392,"%",""))/100,H2392*AF2392))-Tabela1[[#This Row],[PRONTO ACABADO2]]</f>
        <v>0</v>
      </c>
      <c r="BA2392" s="44">
        <f>IF(AG2392="",0,IF(ISTEXT(AG2392),H2392*VALUE(SUBSTITUTE(AG2392,"%",""))/100,H2392*AG2392))-Tabela1[[#This Row],[PESO EXPEDIDO2]]</f>
        <v>0</v>
      </c>
      <c r="BB2392" s="44">
        <f t="shared" si="322"/>
        <v>0</v>
      </c>
      <c r="BC2392" s="44">
        <f t="shared" si="323"/>
        <v>0</v>
      </c>
      <c r="BD2392" s="44"/>
    </row>
    <row r="2393" spans="1:56" ht="15.75" hidden="1" customHeight="1" x14ac:dyDescent="0.25">
      <c r="A2393" s="6"/>
      <c r="B2393" s="22"/>
      <c r="C2393" s="7"/>
      <c r="D2393" s="46"/>
      <c r="E2393" s="7"/>
      <c r="F2393" s="7"/>
      <c r="G2393" s="44"/>
      <c r="H2393" s="41">
        <f>Tabela1[[#This Row],[PESO UNI]]*Tabela1[[#This Row],[QTE]]</f>
        <v>0</v>
      </c>
      <c r="I2393" s="7"/>
      <c r="J2393" s="8"/>
      <c r="K2393" s="8"/>
      <c r="L2393" s="9"/>
      <c r="M2393" s="10"/>
      <c r="N2393" s="8"/>
      <c r="O2393" s="12"/>
      <c r="P2393" s="13"/>
      <c r="Q2393" s="14">
        <f>Tabela1[[#This Row],[QTDE/ Fabricação]]-Tabela1[[#This Row],[QTE]]</f>
        <v>0</v>
      </c>
      <c r="R2393" s="19">
        <f t="shared" si="318"/>
        <v>0</v>
      </c>
      <c r="S2393" s="19">
        <f t="shared" si="317"/>
        <v>0</v>
      </c>
      <c r="T2393" s="20">
        <f t="shared" si="319"/>
        <v>0</v>
      </c>
      <c r="U2393" s="17">
        <f>IFERROR(SUMIF('LISTA DE EMBARQUE'!B:B,MICRO!E:E,'LISTA DE EMBARQUE'!G:G),"")</f>
        <v>0</v>
      </c>
      <c r="V2393" s="12" t="str">
        <f>IFERROR(VLOOKUP(Tabela1[[#This Row],[COD.MDE]],'LISTA DE EMBARQUE'!B:L,11,0),"")</f>
        <v/>
      </c>
      <c r="W2393" s="13" t="str">
        <f>IFERROR(COUNTIF(#REF!,Tabela1[[#This Row],[Colunas5]]),"")</f>
        <v/>
      </c>
      <c r="X2393" s="14">
        <f>Tabela1[[#This Row],[QIANTIDADE EXPEDIDA]]*Tabela1[[#This Row],[PESO UNI]]</f>
        <v>0</v>
      </c>
      <c r="Y2393" s="14">
        <f t="shared" si="320"/>
        <v>0</v>
      </c>
      <c r="Z2393" s="21">
        <f>Tabela1[[#This Row],[PESO TOTAL]]-Tabela1[[#This Row],[Peso Expedido]]</f>
        <v>0</v>
      </c>
      <c r="AA2393" s="18"/>
      <c r="AB2393" s="40" t="s">
        <v>3204</v>
      </c>
      <c r="AC2393" s="40"/>
      <c r="AD2393" s="40"/>
      <c r="AE2393" s="40"/>
      <c r="AF2393" s="40"/>
      <c r="AG2393" s="40"/>
      <c r="AH2393" s="40"/>
      <c r="AI2393" s="40" t="str">
        <f t="shared" si="324"/>
        <v>ok</v>
      </c>
      <c r="AJ2393"/>
      <c r="AK2393" t="str">
        <f>Tabela1[[#This Row],[Coluna1]]&amp;Tabela1[[#This Row],[PEDIDO]]</f>
        <v/>
      </c>
      <c r="AL2393"/>
      <c r="AM2393"/>
      <c r="AN2393"/>
      <c r="AO2393" t="str">
        <f t="shared" si="321"/>
        <v>/</v>
      </c>
      <c r="AP2393" t="str">
        <f>Tabela1[[#This Row],[TAG]]&amp;Tabela1[[#This Row],[PEDIDO]]&amp;Tabela1[[#This Row],[PRODUTO]]</f>
        <v/>
      </c>
      <c r="AQ2393" s="23" t="str">
        <f>Tabela1[[#This Row],[PRODUTO]]&amp;Tabela1[[#This Row],[TAG]]</f>
        <v/>
      </c>
      <c r="AR2393" s="183">
        <f>Tabela1[[#This Row],[PESO TOTAL]]*Tabela1[[#This Row],[MATÉRIA PRIMA]]</f>
        <v>0</v>
      </c>
      <c r="AS2393" s="28">
        <f>Tabela1[[#This Row],[PESO TOTAL]]*Tabela1[[#This Row],[PREPARAÇÃO ]]</f>
        <v>0</v>
      </c>
      <c r="AT2393" s="28">
        <f>Tabela1[[#This Row],[PESO TOTAL]]*Tabela1[[#This Row],[CALDEIRARIA]]</f>
        <v>0</v>
      </c>
      <c r="AU2393" s="28">
        <f>Tabela1[[#This Row],[PESO TOTAL]]*Tabela1[[#This Row],[SOLDA]]</f>
        <v>0</v>
      </c>
      <c r="AV2393" s="28">
        <f>Tabela1[[#This Row],[PESO TOTAL]]*Tabela1[[#This Row],[ACABAMENTO]]</f>
        <v>0</v>
      </c>
      <c r="AW2393" s="28">
        <f>Tabela1[[#This Row],[PESO TOTAL]]*Tabela1[[#This Row],[PRONTO ACABADO]]</f>
        <v>0</v>
      </c>
      <c r="AX2393" s="28">
        <f>Tabela1[[#This Row],[PESO TOTAL]]*Tabela1[[#This Row],[EXPEDIÇÃO ]]</f>
        <v>0</v>
      </c>
      <c r="AY2393" s="28" t="str">
        <f>Tabela1[[#This Row],[PEDIDO]]&amp;Tabela1[[#This Row],[PRODUTO]]</f>
        <v/>
      </c>
      <c r="AZ2393" s="44">
        <f>IF(AF2393="",0,IF(ISTEXT(AF2393),H2393*VALUE(SUBSTITUTE(AF2393,"%",""))/100,H2393*AF2393))-Tabela1[[#This Row],[PRONTO ACABADO2]]</f>
        <v>0</v>
      </c>
      <c r="BA2393" s="44">
        <f>IF(AG2393="",0,IF(ISTEXT(AG2393),H2393*VALUE(SUBSTITUTE(AG2393,"%",""))/100,H2393*AG2393))-Tabela1[[#This Row],[PESO EXPEDIDO2]]</f>
        <v>0</v>
      </c>
      <c r="BB2393" s="44">
        <f t="shared" si="322"/>
        <v>0</v>
      </c>
      <c r="BC2393" s="44">
        <f t="shared" si="323"/>
        <v>0</v>
      </c>
      <c r="BD2393" s="44"/>
    </row>
    <row r="2394" spans="1:56" ht="15.75" hidden="1" customHeight="1" x14ac:dyDescent="0.25">
      <c r="A2394" s="6"/>
      <c r="B2394" s="22"/>
      <c r="C2394" s="7"/>
      <c r="D2394" s="46"/>
      <c r="E2394" s="7"/>
      <c r="F2394" s="7"/>
      <c r="G2394" s="44"/>
      <c r="H2394" s="41">
        <f>Tabela1[[#This Row],[PESO UNI]]*Tabela1[[#This Row],[QTE]]</f>
        <v>0</v>
      </c>
      <c r="I2394" s="7"/>
      <c r="J2394" s="8"/>
      <c r="K2394" s="8"/>
      <c r="L2394" s="9"/>
      <c r="M2394" s="10"/>
      <c r="N2394" s="8"/>
      <c r="O2394" s="12"/>
      <c r="P2394" s="13"/>
      <c r="Q2394" s="14">
        <f>Tabela1[[#This Row],[QTDE/ Fabricação]]-Tabela1[[#This Row],[QTE]]</f>
        <v>0</v>
      </c>
      <c r="R2394" s="19">
        <f t="shared" si="318"/>
        <v>0</v>
      </c>
      <c r="S2394" s="19">
        <f t="shared" si="317"/>
        <v>0</v>
      </c>
      <c r="T2394" s="20">
        <f t="shared" si="319"/>
        <v>0</v>
      </c>
      <c r="U2394" s="17">
        <f>IFERROR(SUMIF('LISTA DE EMBARQUE'!B:B,MICRO!E:E,'LISTA DE EMBARQUE'!G:G),"")</f>
        <v>0</v>
      </c>
      <c r="V2394" s="12" t="str">
        <f>IFERROR(VLOOKUP(Tabela1[[#This Row],[COD.MDE]],'LISTA DE EMBARQUE'!B:L,11,0),"")</f>
        <v/>
      </c>
      <c r="W2394" s="13" t="str">
        <f>IFERROR(COUNTIF(#REF!,Tabela1[[#This Row],[Colunas5]]),"")</f>
        <v/>
      </c>
      <c r="X2394" s="14">
        <f>Tabela1[[#This Row],[QIANTIDADE EXPEDIDA]]*Tabela1[[#This Row],[PESO UNI]]</f>
        <v>0</v>
      </c>
      <c r="Y2394" s="14">
        <f t="shared" si="320"/>
        <v>0</v>
      </c>
      <c r="Z2394" s="21">
        <f>Tabela1[[#This Row],[PESO TOTAL]]-Tabela1[[#This Row],[Peso Expedido]]</f>
        <v>0</v>
      </c>
      <c r="AA2394" s="18"/>
      <c r="AB2394" s="40" t="s">
        <v>3204</v>
      </c>
      <c r="AC2394" s="40"/>
      <c r="AD2394" s="40"/>
      <c r="AE2394" s="40"/>
      <c r="AF2394" s="40"/>
      <c r="AG2394" s="40"/>
      <c r="AH2394" s="40"/>
      <c r="AI2394" s="40" t="str">
        <f t="shared" si="324"/>
        <v>ok</v>
      </c>
      <c r="AJ2394"/>
      <c r="AK2394" t="str">
        <f>Tabela1[[#This Row],[Coluna1]]&amp;Tabela1[[#This Row],[PEDIDO]]</f>
        <v/>
      </c>
      <c r="AL2394"/>
      <c r="AM2394"/>
      <c r="AN2394"/>
      <c r="AO2394" t="str">
        <f t="shared" si="321"/>
        <v>/</v>
      </c>
      <c r="AP2394" t="str">
        <f>Tabela1[[#This Row],[TAG]]&amp;Tabela1[[#This Row],[PEDIDO]]&amp;Tabela1[[#This Row],[PRODUTO]]</f>
        <v/>
      </c>
      <c r="AQ2394" s="23" t="str">
        <f>Tabela1[[#This Row],[PRODUTO]]&amp;Tabela1[[#This Row],[TAG]]</f>
        <v/>
      </c>
      <c r="AR2394" s="183">
        <f>Tabela1[[#This Row],[PESO TOTAL]]*Tabela1[[#This Row],[MATÉRIA PRIMA]]</f>
        <v>0</v>
      </c>
      <c r="AS2394" s="28">
        <f>Tabela1[[#This Row],[PESO TOTAL]]*Tabela1[[#This Row],[PREPARAÇÃO ]]</f>
        <v>0</v>
      </c>
      <c r="AT2394" s="28">
        <f>Tabela1[[#This Row],[PESO TOTAL]]*Tabela1[[#This Row],[CALDEIRARIA]]</f>
        <v>0</v>
      </c>
      <c r="AU2394" s="28">
        <f>Tabela1[[#This Row],[PESO TOTAL]]*Tabela1[[#This Row],[SOLDA]]</f>
        <v>0</v>
      </c>
      <c r="AV2394" s="28">
        <f>Tabela1[[#This Row],[PESO TOTAL]]*Tabela1[[#This Row],[ACABAMENTO]]</f>
        <v>0</v>
      </c>
      <c r="AW2394" s="28">
        <f>Tabela1[[#This Row],[PESO TOTAL]]*Tabela1[[#This Row],[PRONTO ACABADO]]</f>
        <v>0</v>
      </c>
      <c r="AX2394" s="28">
        <f>Tabela1[[#This Row],[PESO TOTAL]]*Tabela1[[#This Row],[EXPEDIÇÃO ]]</f>
        <v>0</v>
      </c>
      <c r="AY2394" s="28" t="str">
        <f>Tabela1[[#This Row],[PEDIDO]]&amp;Tabela1[[#This Row],[PRODUTO]]</f>
        <v/>
      </c>
      <c r="AZ2394" s="44">
        <f>IF(AF2394="",0,IF(ISTEXT(AF2394),H2394*VALUE(SUBSTITUTE(AF2394,"%",""))/100,H2394*AF2394))-Tabela1[[#This Row],[PRONTO ACABADO2]]</f>
        <v>0</v>
      </c>
      <c r="BA2394" s="44">
        <f>IF(AG2394="",0,IF(ISTEXT(AG2394),H2394*VALUE(SUBSTITUTE(AG2394,"%",""))/100,H2394*AG2394))-Tabela1[[#This Row],[PESO EXPEDIDO2]]</f>
        <v>0</v>
      </c>
      <c r="BB2394" s="44">
        <f t="shared" si="322"/>
        <v>0</v>
      </c>
      <c r="BC2394" s="44">
        <f t="shared" si="323"/>
        <v>0</v>
      </c>
      <c r="BD2394" s="44"/>
    </row>
    <row r="2395" spans="1:56" ht="15.75" hidden="1" customHeight="1" x14ac:dyDescent="0.25">
      <c r="A2395" s="6"/>
      <c r="B2395" s="22"/>
      <c r="C2395" s="7"/>
      <c r="D2395" s="46"/>
      <c r="E2395" s="7"/>
      <c r="F2395" s="7"/>
      <c r="G2395" s="44"/>
      <c r="H2395" s="41">
        <f>Tabela1[[#This Row],[PESO UNI]]*Tabela1[[#This Row],[QTE]]</f>
        <v>0</v>
      </c>
      <c r="I2395" s="7"/>
      <c r="J2395" s="8"/>
      <c r="K2395" s="8"/>
      <c r="L2395" s="9"/>
      <c r="M2395" s="10"/>
      <c r="N2395" s="8"/>
      <c r="O2395" s="12"/>
      <c r="P2395" s="13"/>
      <c r="Q2395" s="14">
        <f>Tabela1[[#This Row],[QTDE/ Fabricação]]-Tabela1[[#This Row],[QTE]]</f>
        <v>0</v>
      </c>
      <c r="R2395" s="19">
        <f t="shared" si="318"/>
        <v>0</v>
      </c>
      <c r="S2395" s="19">
        <f t="shared" si="317"/>
        <v>0</v>
      </c>
      <c r="T2395" s="20">
        <f t="shared" si="319"/>
        <v>0</v>
      </c>
      <c r="U2395" s="17">
        <f>IFERROR(SUMIF('LISTA DE EMBARQUE'!B:B,MICRO!E:E,'LISTA DE EMBARQUE'!G:G),"")</f>
        <v>0</v>
      </c>
      <c r="V2395" s="12" t="str">
        <f>IFERROR(VLOOKUP(Tabela1[[#This Row],[COD.MDE]],'LISTA DE EMBARQUE'!B:L,11,0),"")</f>
        <v/>
      </c>
      <c r="W2395" s="13" t="str">
        <f>IFERROR(COUNTIF(#REF!,Tabela1[[#This Row],[Colunas5]]),"")</f>
        <v/>
      </c>
      <c r="X2395" s="14">
        <f>Tabela1[[#This Row],[QIANTIDADE EXPEDIDA]]*Tabela1[[#This Row],[PESO UNI]]</f>
        <v>0</v>
      </c>
      <c r="Y2395" s="14">
        <f t="shared" si="320"/>
        <v>0</v>
      </c>
      <c r="Z2395" s="21">
        <f>Tabela1[[#This Row],[PESO TOTAL]]-Tabela1[[#This Row],[Peso Expedido]]</f>
        <v>0</v>
      </c>
      <c r="AA2395" s="18"/>
      <c r="AB2395" s="40" t="s">
        <v>3204</v>
      </c>
      <c r="AC2395" s="40"/>
      <c r="AD2395" s="40"/>
      <c r="AE2395" s="40"/>
      <c r="AF2395" s="40"/>
      <c r="AG2395" s="40"/>
      <c r="AH2395" s="40"/>
      <c r="AI2395" s="40" t="str">
        <f t="shared" si="324"/>
        <v>ok</v>
      </c>
      <c r="AJ2395"/>
      <c r="AK2395" t="str">
        <f>Tabela1[[#This Row],[Coluna1]]&amp;Tabela1[[#This Row],[PEDIDO]]</f>
        <v/>
      </c>
      <c r="AL2395"/>
      <c r="AM2395"/>
      <c r="AN2395"/>
      <c r="AO2395" t="str">
        <f t="shared" si="321"/>
        <v>/</v>
      </c>
      <c r="AP2395" t="str">
        <f>Tabela1[[#This Row],[TAG]]&amp;Tabela1[[#This Row],[PEDIDO]]&amp;Tabela1[[#This Row],[PRODUTO]]</f>
        <v/>
      </c>
      <c r="AQ2395" s="23" t="str">
        <f>Tabela1[[#This Row],[PRODUTO]]&amp;Tabela1[[#This Row],[TAG]]</f>
        <v/>
      </c>
      <c r="AR2395" s="183">
        <f>Tabela1[[#This Row],[PESO TOTAL]]*Tabela1[[#This Row],[MATÉRIA PRIMA]]</f>
        <v>0</v>
      </c>
      <c r="AS2395" s="28">
        <f>Tabela1[[#This Row],[PESO TOTAL]]*Tabela1[[#This Row],[PREPARAÇÃO ]]</f>
        <v>0</v>
      </c>
      <c r="AT2395" s="28">
        <f>Tabela1[[#This Row],[PESO TOTAL]]*Tabela1[[#This Row],[CALDEIRARIA]]</f>
        <v>0</v>
      </c>
      <c r="AU2395" s="28">
        <f>Tabela1[[#This Row],[PESO TOTAL]]*Tabela1[[#This Row],[SOLDA]]</f>
        <v>0</v>
      </c>
      <c r="AV2395" s="28">
        <f>Tabela1[[#This Row],[PESO TOTAL]]*Tabela1[[#This Row],[ACABAMENTO]]</f>
        <v>0</v>
      </c>
      <c r="AW2395" s="28">
        <f>Tabela1[[#This Row],[PESO TOTAL]]*Tabela1[[#This Row],[PRONTO ACABADO]]</f>
        <v>0</v>
      </c>
      <c r="AX2395" s="28">
        <f>Tabela1[[#This Row],[PESO TOTAL]]*Tabela1[[#This Row],[EXPEDIÇÃO ]]</f>
        <v>0</v>
      </c>
      <c r="AY2395" s="28" t="str">
        <f>Tabela1[[#This Row],[PEDIDO]]&amp;Tabela1[[#This Row],[PRODUTO]]</f>
        <v/>
      </c>
      <c r="AZ2395" s="44">
        <f>IF(AF2395="",0,IF(ISTEXT(AF2395),H2395*VALUE(SUBSTITUTE(AF2395,"%",""))/100,H2395*AF2395))-Tabela1[[#This Row],[PRONTO ACABADO2]]</f>
        <v>0</v>
      </c>
      <c r="BA2395" s="44">
        <f>IF(AG2395="",0,IF(ISTEXT(AG2395),H2395*VALUE(SUBSTITUTE(AG2395,"%",""))/100,H2395*AG2395))-Tabela1[[#This Row],[PESO EXPEDIDO2]]</f>
        <v>0</v>
      </c>
      <c r="BB2395" s="44">
        <f t="shared" si="322"/>
        <v>0</v>
      </c>
      <c r="BC2395" s="44">
        <f t="shared" si="323"/>
        <v>0</v>
      </c>
      <c r="BD2395" s="44"/>
    </row>
    <row r="2396" spans="1:56" ht="15.75" hidden="1" customHeight="1" x14ac:dyDescent="0.25">
      <c r="A2396" s="6"/>
      <c r="B2396" s="22"/>
      <c r="C2396" s="7"/>
      <c r="D2396" s="46"/>
      <c r="E2396" s="7"/>
      <c r="F2396" s="7"/>
      <c r="G2396" s="44"/>
      <c r="H2396" s="41">
        <f>Tabela1[[#This Row],[PESO UNI]]*Tabela1[[#This Row],[QTE]]</f>
        <v>0</v>
      </c>
      <c r="I2396" s="7"/>
      <c r="J2396" s="8"/>
      <c r="K2396" s="8"/>
      <c r="L2396" s="9"/>
      <c r="M2396" s="10"/>
      <c r="N2396" s="8"/>
      <c r="O2396" s="12"/>
      <c r="P2396" s="13"/>
      <c r="Q2396" s="14">
        <f>Tabela1[[#This Row],[QTDE/ Fabricação]]-Tabela1[[#This Row],[QTE]]</f>
        <v>0</v>
      </c>
      <c r="R2396" s="19">
        <f t="shared" si="318"/>
        <v>0</v>
      </c>
      <c r="S2396" s="19">
        <f t="shared" si="317"/>
        <v>0</v>
      </c>
      <c r="T2396" s="20">
        <f t="shared" si="319"/>
        <v>0</v>
      </c>
      <c r="U2396" s="17">
        <f>IFERROR(SUMIF('LISTA DE EMBARQUE'!B:B,MICRO!E:E,'LISTA DE EMBARQUE'!G:G),"")</f>
        <v>0</v>
      </c>
      <c r="V2396" s="12" t="str">
        <f>IFERROR(VLOOKUP(Tabela1[[#This Row],[COD.MDE]],'LISTA DE EMBARQUE'!B:L,11,0),"")</f>
        <v/>
      </c>
      <c r="W2396" s="13" t="str">
        <f>IFERROR(COUNTIF(#REF!,Tabela1[[#This Row],[Colunas5]]),"")</f>
        <v/>
      </c>
      <c r="X2396" s="14">
        <f>Tabela1[[#This Row],[QIANTIDADE EXPEDIDA]]*Tabela1[[#This Row],[PESO UNI]]</f>
        <v>0</v>
      </c>
      <c r="Y2396" s="14">
        <f t="shared" si="320"/>
        <v>0</v>
      </c>
      <c r="Z2396" s="21">
        <f>Tabela1[[#This Row],[PESO TOTAL]]-Tabela1[[#This Row],[Peso Expedido]]</f>
        <v>0</v>
      </c>
      <c r="AA2396" s="18"/>
      <c r="AB2396" s="40" t="s">
        <v>3204</v>
      </c>
      <c r="AC2396" s="40"/>
      <c r="AD2396" s="40"/>
      <c r="AE2396" s="40"/>
      <c r="AF2396" s="40"/>
      <c r="AG2396" s="40"/>
      <c r="AH2396" s="40"/>
      <c r="AI2396" s="40" t="str">
        <f t="shared" si="324"/>
        <v>ok</v>
      </c>
      <c r="AJ2396"/>
      <c r="AK2396" t="str">
        <f>Tabela1[[#This Row],[Coluna1]]&amp;Tabela1[[#This Row],[PEDIDO]]</f>
        <v/>
      </c>
      <c r="AL2396"/>
      <c r="AM2396"/>
      <c r="AN2396"/>
      <c r="AO2396" t="str">
        <f t="shared" si="321"/>
        <v>/</v>
      </c>
      <c r="AP2396" t="str">
        <f>Tabela1[[#This Row],[TAG]]&amp;Tabela1[[#This Row],[PEDIDO]]&amp;Tabela1[[#This Row],[PRODUTO]]</f>
        <v/>
      </c>
      <c r="AQ2396" s="23" t="str">
        <f>Tabela1[[#This Row],[PRODUTO]]&amp;Tabela1[[#This Row],[TAG]]</f>
        <v/>
      </c>
      <c r="AR2396" s="183">
        <f>Tabela1[[#This Row],[PESO TOTAL]]*Tabela1[[#This Row],[MATÉRIA PRIMA]]</f>
        <v>0</v>
      </c>
      <c r="AS2396" s="28">
        <f>Tabela1[[#This Row],[PESO TOTAL]]*Tabela1[[#This Row],[PREPARAÇÃO ]]</f>
        <v>0</v>
      </c>
      <c r="AT2396" s="28">
        <f>Tabela1[[#This Row],[PESO TOTAL]]*Tabela1[[#This Row],[CALDEIRARIA]]</f>
        <v>0</v>
      </c>
      <c r="AU2396" s="28">
        <f>Tabela1[[#This Row],[PESO TOTAL]]*Tabela1[[#This Row],[SOLDA]]</f>
        <v>0</v>
      </c>
      <c r="AV2396" s="28">
        <f>Tabela1[[#This Row],[PESO TOTAL]]*Tabela1[[#This Row],[ACABAMENTO]]</f>
        <v>0</v>
      </c>
      <c r="AW2396" s="28">
        <f>Tabela1[[#This Row],[PESO TOTAL]]*Tabela1[[#This Row],[PRONTO ACABADO]]</f>
        <v>0</v>
      </c>
      <c r="AX2396" s="28">
        <f>Tabela1[[#This Row],[PESO TOTAL]]*Tabela1[[#This Row],[EXPEDIÇÃO ]]</f>
        <v>0</v>
      </c>
      <c r="AY2396" s="28" t="str">
        <f>Tabela1[[#This Row],[PEDIDO]]&amp;Tabela1[[#This Row],[PRODUTO]]</f>
        <v/>
      </c>
      <c r="AZ2396" s="44">
        <f>IF(AF2396="",0,IF(ISTEXT(AF2396),H2396*VALUE(SUBSTITUTE(AF2396,"%",""))/100,H2396*AF2396))-Tabela1[[#This Row],[PRONTO ACABADO2]]</f>
        <v>0</v>
      </c>
      <c r="BA2396" s="44">
        <f>IF(AG2396="",0,IF(ISTEXT(AG2396),H2396*VALUE(SUBSTITUTE(AG2396,"%",""))/100,H2396*AG2396))-Tabela1[[#This Row],[PESO EXPEDIDO2]]</f>
        <v>0</v>
      </c>
      <c r="BB2396" s="44">
        <f t="shared" si="322"/>
        <v>0</v>
      </c>
      <c r="BC2396" s="44">
        <f t="shared" si="323"/>
        <v>0</v>
      </c>
      <c r="BD2396" s="44"/>
    </row>
    <row r="2397" spans="1:56" ht="15.75" hidden="1" customHeight="1" x14ac:dyDescent="0.25">
      <c r="A2397" s="6"/>
      <c r="B2397" s="22"/>
      <c r="C2397" s="7"/>
      <c r="D2397" s="46"/>
      <c r="E2397" s="7"/>
      <c r="F2397" s="7"/>
      <c r="G2397" s="44"/>
      <c r="H2397" s="41">
        <f>Tabela1[[#This Row],[PESO UNI]]*Tabela1[[#This Row],[QTE]]</f>
        <v>0</v>
      </c>
      <c r="I2397" s="7"/>
      <c r="J2397" s="8"/>
      <c r="K2397" s="8"/>
      <c r="L2397" s="9"/>
      <c r="M2397" s="10"/>
      <c r="N2397" s="8"/>
      <c r="O2397" s="12"/>
      <c r="P2397" s="13"/>
      <c r="Q2397" s="14">
        <f>Tabela1[[#This Row],[QTDE/ Fabricação]]-Tabela1[[#This Row],[QTE]]</f>
        <v>0</v>
      </c>
      <c r="R2397" s="19">
        <f t="shared" si="318"/>
        <v>0</v>
      </c>
      <c r="S2397" s="19">
        <f t="shared" si="317"/>
        <v>0</v>
      </c>
      <c r="T2397" s="20">
        <f t="shared" si="319"/>
        <v>0</v>
      </c>
      <c r="U2397" s="17">
        <f>IFERROR(SUMIF('LISTA DE EMBARQUE'!B:B,MICRO!E:E,'LISTA DE EMBARQUE'!G:G),"")</f>
        <v>0</v>
      </c>
      <c r="V2397" s="12" t="str">
        <f>IFERROR(VLOOKUP(Tabela1[[#This Row],[COD.MDE]],'LISTA DE EMBARQUE'!B:L,11,0),"")</f>
        <v/>
      </c>
      <c r="W2397" s="13" t="str">
        <f>IFERROR(COUNTIF(#REF!,Tabela1[[#This Row],[Colunas5]]),"")</f>
        <v/>
      </c>
      <c r="X2397" s="14">
        <f>Tabela1[[#This Row],[QIANTIDADE EXPEDIDA]]*Tabela1[[#This Row],[PESO UNI]]</f>
        <v>0</v>
      </c>
      <c r="Y2397" s="14">
        <f t="shared" si="320"/>
        <v>0</v>
      </c>
      <c r="Z2397" s="21">
        <f>Tabela1[[#This Row],[PESO TOTAL]]-Tabela1[[#This Row],[Peso Expedido]]</f>
        <v>0</v>
      </c>
      <c r="AA2397" s="18"/>
      <c r="AB2397" s="40"/>
      <c r="AC2397" s="40"/>
      <c r="AD2397" s="40"/>
      <c r="AE2397" s="40"/>
      <c r="AF2397" s="40"/>
      <c r="AG2397" s="40"/>
      <c r="AH2397" s="40"/>
      <c r="AI2397" s="40" t="str">
        <f t="shared" si="324"/>
        <v>ok</v>
      </c>
      <c r="AJ2397"/>
      <c r="AK2397" t="str">
        <f>Tabela1[[#This Row],[Coluna1]]&amp;Tabela1[[#This Row],[PEDIDO]]</f>
        <v/>
      </c>
      <c r="AL2397"/>
      <c r="AM2397"/>
      <c r="AN2397"/>
      <c r="AO2397" t="str">
        <f t="shared" si="321"/>
        <v>/</v>
      </c>
      <c r="AP2397" t="str">
        <f>Tabela1[[#This Row],[TAG]]&amp;Tabela1[[#This Row],[PEDIDO]]&amp;Tabela1[[#This Row],[PRODUTO]]</f>
        <v/>
      </c>
      <c r="AQ2397" s="23" t="str">
        <f>Tabela1[[#This Row],[PRODUTO]]&amp;Tabela1[[#This Row],[TAG]]</f>
        <v/>
      </c>
      <c r="AR2397" s="183">
        <f>Tabela1[[#This Row],[PESO TOTAL]]*Tabela1[[#This Row],[MATÉRIA PRIMA]]</f>
        <v>0</v>
      </c>
      <c r="AS2397" s="28">
        <f>Tabela1[[#This Row],[PESO TOTAL]]*Tabela1[[#This Row],[PREPARAÇÃO ]]</f>
        <v>0</v>
      </c>
      <c r="AT2397" s="28">
        <f>Tabela1[[#This Row],[PESO TOTAL]]*Tabela1[[#This Row],[CALDEIRARIA]]</f>
        <v>0</v>
      </c>
      <c r="AU2397" s="28">
        <f>Tabela1[[#This Row],[PESO TOTAL]]*Tabela1[[#This Row],[SOLDA]]</f>
        <v>0</v>
      </c>
      <c r="AV2397" s="28">
        <f>Tabela1[[#This Row],[PESO TOTAL]]*Tabela1[[#This Row],[ACABAMENTO]]</f>
        <v>0</v>
      </c>
      <c r="AW2397" s="28">
        <f>Tabela1[[#This Row],[PESO TOTAL]]*Tabela1[[#This Row],[PRONTO ACABADO]]</f>
        <v>0</v>
      </c>
      <c r="AX2397" s="28">
        <f>Tabela1[[#This Row],[PESO TOTAL]]*Tabela1[[#This Row],[EXPEDIÇÃO ]]</f>
        <v>0</v>
      </c>
      <c r="AY2397" s="28" t="str">
        <f>Tabela1[[#This Row],[PEDIDO]]&amp;Tabela1[[#This Row],[PRODUTO]]</f>
        <v/>
      </c>
      <c r="AZ2397" s="44">
        <f>IF(AF2397="",0,IF(ISTEXT(AF2397),H2397*VALUE(SUBSTITUTE(AF2397,"%",""))/100,H2397*AF2397))-Tabela1[[#This Row],[PRONTO ACABADO2]]</f>
        <v>0</v>
      </c>
      <c r="BA2397" s="44">
        <f>IF(AG2397="",0,IF(ISTEXT(AG2397),H2397*VALUE(SUBSTITUTE(AG2397,"%",""))/100,H2397*AG2397))-Tabela1[[#This Row],[PESO EXPEDIDO2]]</f>
        <v>0</v>
      </c>
      <c r="BB2397" s="44">
        <f t="shared" si="322"/>
        <v>0</v>
      </c>
      <c r="BC2397" s="44">
        <f t="shared" si="323"/>
        <v>0</v>
      </c>
      <c r="BD2397" s="44"/>
    </row>
    <row r="2398" spans="1:56" ht="15.75" hidden="1" customHeight="1" x14ac:dyDescent="0.25">
      <c r="A2398" s="6"/>
      <c r="B2398" s="22"/>
      <c r="C2398" s="7"/>
      <c r="D2398" s="46"/>
      <c r="E2398" s="7"/>
      <c r="F2398" s="7"/>
      <c r="G2398" s="44"/>
      <c r="H2398" s="41">
        <f>Tabela1[[#This Row],[PESO UNI]]*Tabela1[[#This Row],[QTE]]</f>
        <v>0</v>
      </c>
      <c r="I2398" s="7"/>
      <c r="J2398" s="8"/>
      <c r="K2398" s="8"/>
      <c r="L2398" s="9"/>
      <c r="M2398" s="10"/>
      <c r="N2398" s="8"/>
      <c r="O2398" s="12"/>
      <c r="P2398" s="13"/>
      <c r="Q2398" s="14">
        <f>Tabela1[[#This Row],[QTDE/ Fabricação]]-Tabela1[[#This Row],[QTE]]</f>
        <v>0</v>
      </c>
      <c r="R2398" s="19">
        <f t="shared" si="318"/>
        <v>0</v>
      </c>
      <c r="S2398" s="19">
        <f t="shared" si="317"/>
        <v>0</v>
      </c>
      <c r="T2398" s="20">
        <f t="shared" si="319"/>
        <v>0</v>
      </c>
      <c r="U2398" s="17">
        <f>IFERROR(SUMIF('LISTA DE EMBARQUE'!B:B,MICRO!E:E,'LISTA DE EMBARQUE'!G:G),"")</f>
        <v>0</v>
      </c>
      <c r="V2398" s="12" t="str">
        <f>IFERROR(VLOOKUP(Tabela1[[#This Row],[COD.MDE]],'LISTA DE EMBARQUE'!B:L,11,0),"")</f>
        <v/>
      </c>
      <c r="W2398" s="13" t="str">
        <f>IFERROR(COUNTIF(#REF!,Tabela1[[#This Row],[Colunas5]]),"")</f>
        <v/>
      </c>
      <c r="X2398" s="14">
        <f>Tabela1[[#This Row],[QIANTIDADE EXPEDIDA]]*Tabela1[[#This Row],[PESO UNI]]</f>
        <v>0</v>
      </c>
      <c r="Y2398" s="14">
        <f t="shared" si="320"/>
        <v>0</v>
      </c>
      <c r="Z2398" s="21">
        <f>Tabela1[[#This Row],[PESO TOTAL]]-Tabela1[[#This Row],[Peso Expedido]]</f>
        <v>0</v>
      </c>
      <c r="AA2398" s="18"/>
      <c r="AB2398" s="40"/>
      <c r="AC2398" s="40"/>
      <c r="AD2398" s="40"/>
      <c r="AE2398" s="40"/>
      <c r="AF2398" s="40"/>
      <c r="AG2398" s="40"/>
      <c r="AH2398" s="40"/>
      <c r="AI2398" s="40" t="str">
        <f t="shared" si="324"/>
        <v>ok</v>
      </c>
      <c r="AJ2398"/>
      <c r="AK2398" t="str">
        <f>Tabela1[[#This Row],[Coluna1]]&amp;Tabela1[[#This Row],[PEDIDO]]</f>
        <v/>
      </c>
      <c r="AL2398"/>
      <c r="AM2398"/>
      <c r="AN2398"/>
      <c r="AO2398" t="str">
        <f t="shared" si="321"/>
        <v>/</v>
      </c>
      <c r="AP2398" t="str">
        <f>Tabela1[[#This Row],[TAG]]&amp;Tabela1[[#This Row],[PEDIDO]]&amp;Tabela1[[#This Row],[PRODUTO]]</f>
        <v/>
      </c>
      <c r="AQ2398" s="23" t="str">
        <f>Tabela1[[#This Row],[PRODUTO]]&amp;Tabela1[[#This Row],[TAG]]</f>
        <v/>
      </c>
      <c r="AR2398" s="183">
        <f>Tabela1[[#This Row],[PESO TOTAL]]*Tabela1[[#This Row],[MATÉRIA PRIMA]]</f>
        <v>0</v>
      </c>
      <c r="AS2398" s="28">
        <f>Tabela1[[#This Row],[PESO TOTAL]]*Tabela1[[#This Row],[PREPARAÇÃO ]]</f>
        <v>0</v>
      </c>
      <c r="AT2398" s="28">
        <f>Tabela1[[#This Row],[PESO TOTAL]]*Tabela1[[#This Row],[CALDEIRARIA]]</f>
        <v>0</v>
      </c>
      <c r="AU2398" s="28">
        <f>Tabela1[[#This Row],[PESO TOTAL]]*Tabela1[[#This Row],[SOLDA]]</f>
        <v>0</v>
      </c>
      <c r="AV2398" s="28">
        <f>Tabela1[[#This Row],[PESO TOTAL]]*Tabela1[[#This Row],[ACABAMENTO]]</f>
        <v>0</v>
      </c>
      <c r="AW2398" s="28">
        <f>Tabela1[[#This Row],[PESO TOTAL]]*Tabela1[[#This Row],[PRONTO ACABADO]]</f>
        <v>0</v>
      </c>
      <c r="AX2398" s="28">
        <f>Tabela1[[#This Row],[PESO TOTAL]]*Tabela1[[#This Row],[EXPEDIÇÃO ]]</f>
        <v>0</v>
      </c>
      <c r="AY2398" s="28" t="str">
        <f>Tabela1[[#This Row],[PEDIDO]]&amp;Tabela1[[#This Row],[PRODUTO]]</f>
        <v/>
      </c>
      <c r="AZ2398" s="44">
        <f>IF(AF2398="",0,IF(ISTEXT(AF2398),H2398*VALUE(SUBSTITUTE(AF2398,"%",""))/100,H2398*AF2398))-Tabela1[[#This Row],[PRONTO ACABADO2]]</f>
        <v>0</v>
      </c>
      <c r="BA2398" s="44">
        <f>IF(AG2398="",0,IF(ISTEXT(AG2398),H2398*VALUE(SUBSTITUTE(AG2398,"%",""))/100,H2398*AG2398))-Tabela1[[#This Row],[PESO EXPEDIDO2]]</f>
        <v>0</v>
      </c>
      <c r="BB2398" s="44">
        <f t="shared" si="322"/>
        <v>0</v>
      </c>
      <c r="BC2398" s="44">
        <f t="shared" si="323"/>
        <v>0</v>
      </c>
      <c r="BD2398" s="44"/>
    </row>
    <row r="2399" spans="1:56" ht="15.75" hidden="1" customHeight="1" x14ac:dyDescent="0.25">
      <c r="A2399" s="6"/>
      <c r="B2399" s="22"/>
      <c r="C2399" s="7"/>
      <c r="D2399" s="46"/>
      <c r="E2399" s="7"/>
      <c r="F2399" s="7"/>
      <c r="G2399" s="44"/>
      <c r="H2399" s="41">
        <f>Tabela1[[#This Row],[PESO UNI]]*Tabela1[[#This Row],[QTE]]</f>
        <v>0</v>
      </c>
      <c r="I2399" s="7"/>
      <c r="J2399" s="8"/>
      <c r="K2399" s="8"/>
      <c r="L2399" s="9"/>
      <c r="M2399" s="10"/>
      <c r="N2399" s="8"/>
      <c r="O2399" s="12"/>
      <c r="P2399" s="13"/>
      <c r="Q2399" s="14">
        <f>Tabela1[[#This Row],[QTDE/ Fabricação]]-Tabela1[[#This Row],[QTE]]</f>
        <v>0</v>
      </c>
      <c r="R2399" s="19">
        <f t="shared" si="318"/>
        <v>0</v>
      </c>
      <c r="S2399" s="19">
        <f t="shared" si="317"/>
        <v>0</v>
      </c>
      <c r="T2399" s="20">
        <f t="shared" si="319"/>
        <v>0</v>
      </c>
      <c r="U2399" s="17">
        <f>IFERROR(SUMIF('LISTA DE EMBARQUE'!B:B,MICRO!E:E,'LISTA DE EMBARQUE'!G:G),"")</f>
        <v>0</v>
      </c>
      <c r="V2399" s="12" t="str">
        <f>IFERROR(VLOOKUP(Tabela1[[#This Row],[COD.MDE]],'LISTA DE EMBARQUE'!B:L,11,0),"")</f>
        <v/>
      </c>
      <c r="W2399" s="13" t="str">
        <f>IFERROR(COUNTIF(#REF!,Tabela1[[#This Row],[Colunas5]]),"")</f>
        <v/>
      </c>
      <c r="X2399" s="14">
        <f>Tabela1[[#This Row],[QIANTIDADE EXPEDIDA]]*Tabela1[[#This Row],[PESO UNI]]</f>
        <v>0</v>
      </c>
      <c r="Y2399" s="14">
        <f t="shared" si="320"/>
        <v>0</v>
      </c>
      <c r="Z2399" s="21">
        <f>Tabela1[[#This Row],[PESO TOTAL]]-Tabela1[[#This Row],[Peso Expedido]]</f>
        <v>0</v>
      </c>
      <c r="AA2399" s="18"/>
      <c r="AB2399" s="40"/>
      <c r="AC2399" s="40"/>
      <c r="AD2399" s="40"/>
      <c r="AE2399" s="40"/>
      <c r="AF2399" s="40"/>
      <c r="AG2399" s="40"/>
      <c r="AH2399" s="40"/>
      <c r="AI2399" s="40" t="str">
        <f t="shared" si="324"/>
        <v>ok</v>
      </c>
      <c r="AJ2399"/>
      <c r="AK2399" t="str">
        <f>Tabela1[[#This Row],[Coluna1]]&amp;Tabela1[[#This Row],[PEDIDO]]</f>
        <v/>
      </c>
      <c r="AL2399"/>
      <c r="AM2399"/>
      <c r="AN2399"/>
      <c r="AO2399" t="str">
        <f t="shared" si="321"/>
        <v>/</v>
      </c>
      <c r="AP2399" t="str">
        <f>Tabela1[[#This Row],[TAG]]&amp;Tabela1[[#This Row],[PEDIDO]]&amp;Tabela1[[#This Row],[PRODUTO]]</f>
        <v/>
      </c>
      <c r="AQ2399" s="23" t="str">
        <f>Tabela1[[#This Row],[PRODUTO]]&amp;Tabela1[[#This Row],[TAG]]</f>
        <v/>
      </c>
      <c r="AR2399" s="183">
        <f>Tabela1[[#This Row],[PESO TOTAL]]*Tabela1[[#This Row],[MATÉRIA PRIMA]]</f>
        <v>0</v>
      </c>
      <c r="AS2399" s="28">
        <f>Tabela1[[#This Row],[PESO TOTAL]]*Tabela1[[#This Row],[PREPARAÇÃO ]]</f>
        <v>0</v>
      </c>
      <c r="AT2399" s="28">
        <f>Tabela1[[#This Row],[PESO TOTAL]]*Tabela1[[#This Row],[CALDEIRARIA]]</f>
        <v>0</v>
      </c>
      <c r="AU2399" s="28">
        <f>Tabela1[[#This Row],[PESO TOTAL]]*Tabela1[[#This Row],[SOLDA]]</f>
        <v>0</v>
      </c>
      <c r="AV2399" s="28">
        <f>Tabela1[[#This Row],[PESO TOTAL]]*Tabela1[[#This Row],[ACABAMENTO]]</f>
        <v>0</v>
      </c>
      <c r="AW2399" s="28">
        <f>Tabela1[[#This Row],[PESO TOTAL]]*Tabela1[[#This Row],[PRONTO ACABADO]]</f>
        <v>0</v>
      </c>
      <c r="AX2399" s="28">
        <f>Tabela1[[#This Row],[PESO TOTAL]]*Tabela1[[#This Row],[EXPEDIÇÃO ]]</f>
        <v>0</v>
      </c>
      <c r="AY2399" s="28" t="str">
        <f>Tabela1[[#This Row],[PEDIDO]]&amp;Tabela1[[#This Row],[PRODUTO]]</f>
        <v/>
      </c>
      <c r="AZ2399" s="44">
        <f>IF(AF2399="",0,IF(ISTEXT(AF2399),H2399*VALUE(SUBSTITUTE(AF2399,"%",""))/100,H2399*AF2399))-Tabela1[[#This Row],[PRONTO ACABADO2]]</f>
        <v>0</v>
      </c>
      <c r="BA2399" s="44">
        <f>IF(AG2399="",0,IF(ISTEXT(AG2399),H2399*VALUE(SUBSTITUTE(AG2399,"%",""))/100,H2399*AG2399))-Tabela1[[#This Row],[PESO EXPEDIDO2]]</f>
        <v>0</v>
      </c>
      <c r="BB2399" s="44">
        <f t="shared" si="322"/>
        <v>0</v>
      </c>
      <c r="BC2399" s="44">
        <f t="shared" si="323"/>
        <v>0</v>
      </c>
      <c r="BD2399" s="44"/>
    </row>
    <row r="2400" spans="1:56" ht="15.75" hidden="1" customHeight="1" x14ac:dyDescent="0.25">
      <c r="A2400" s="6"/>
      <c r="B2400" s="22"/>
      <c r="C2400" s="7"/>
      <c r="D2400" s="46"/>
      <c r="E2400" s="7"/>
      <c r="F2400" s="7"/>
      <c r="G2400" s="44"/>
      <c r="H2400" s="41">
        <f>Tabela1[[#This Row],[PESO UNI]]*Tabela1[[#This Row],[QTE]]</f>
        <v>0</v>
      </c>
      <c r="I2400" s="7"/>
      <c r="J2400" s="8"/>
      <c r="K2400" s="8"/>
      <c r="L2400" s="9"/>
      <c r="M2400" s="10"/>
      <c r="N2400" s="8"/>
      <c r="O2400" s="12"/>
      <c r="P2400" s="13"/>
      <c r="Q2400" s="14">
        <f>Tabela1[[#This Row],[QTDE/ Fabricação]]-Tabela1[[#This Row],[QTE]]</f>
        <v>0</v>
      </c>
      <c r="R2400" s="19">
        <f t="shared" si="318"/>
        <v>0</v>
      </c>
      <c r="S2400" s="19">
        <f t="shared" si="317"/>
        <v>0</v>
      </c>
      <c r="T2400" s="20">
        <f t="shared" si="319"/>
        <v>0</v>
      </c>
      <c r="U2400" s="17">
        <f>IFERROR(SUMIF('LISTA DE EMBARQUE'!B:B,MICRO!E:E,'LISTA DE EMBARQUE'!G:G),"")</f>
        <v>0</v>
      </c>
      <c r="V2400" s="12" t="str">
        <f>IFERROR(VLOOKUP(Tabela1[[#This Row],[COD.MDE]],'LISTA DE EMBARQUE'!B:L,11,0),"")</f>
        <v/>
      </c>
      <c r="W2400" s="13" t="str">
        <f>IFERROR(COUNTIF(#REF!,Tabela1[[#This Row],[Colunas5]]),"")</f>
        <v/>
      </c>
      <c r="X2400" s="14">
        <f>Tabela1[[#This Row],[QIANTIDADE EXPEDIDA]]*Tabela1[[#This Row],[PESO UNI]]</f>
        <v>0</v>
      </c>
      <c r="Y2400" s="14">
        <f t="shared" si="320"/>
        <v>0</v>
      </c>
      <c r="Z2400" s="21">
        <f>Tabela1[[#This Row],[PESO TOTAL]]-Tabela1[[#This Row],[Peso Expedido]]</f>
        <v>0</v>
      </c>
      <c r="AA2400" s="18"/>
      <c r="AB2400" s="40" t="s">
        <v>3204</v>
      </c>
      <c r="AC2400" s="40"/>
      <c r="AD2400" s="40"/>
      <c r="AE2400" s="40"/>
      <c r="AF2400" s="40"/>
      <c r="AG2400" s="40"/>
      <c r="AH2400" s="40"/>
      <c r="AI2400" s="40" t="str">
        <f t="shared" si="324"/>
        <v>ok</v>
      </c>
      <c r="AJ2400"/>
      <c r="AK2400" t="str">
        <f>Tabela1[[#This Row],[Coluna1]]&amp;Tabela1[[#This Row],[PEDIDO]]</f>
        <v/>
      </c>
      <c r="AL2400"/>
      <c r="AM2400"/>
      <c r="AN2400"/>
      <c r="AO2400" t="str">
        <f t="shared" si="321"/>
        <v>/</v>
      </c>
      <c r="AP2400" t="str">
        <f>Tabela1[[#This Row],[TAG]]&amp;Tabela1[[#This Row],[PEDIDO]]&amp;Tabela1[[#This Row],[PRODUTO]]</f>
        <v/>
      </c>
      <c r="AQ2400" s="23" t="str">
        <f>Tabela1[[#This Row],[PRODUTO]]&amp;Tabela1[[#This Row],[TAG]]</f>
        <v/>
      </c>
      <c r="AR2400" s="183">
        <f>Tabela1[[#This Row],[PESO TOTAL]]*Tabela1[[#This Row],[MATÉRIA PRIMA]]</f>
        <v>0</v>
      </c>
      <c r="AS2400" s="28">
        <f>Tabela1[[#This Row],[PESO TOTAL]]*Tabela1[[#This Row],[PREPARAÇÃO ]]</f>
        <v>0</v>
      </c>
      <c r="AT2400" s="28">
        <f>Tabela1[[#This Row],[PESO TOTAL]]*Tabela1[[#This Row],[CALDEIRARIA]]</f>
        <v>0</v>
      </c>
      <c r="AU2400" s="28">
        <f>Tabela1[[#This Row],[PESO TOTAL]]*Tabela1[[#This Row],[SOLDA]]</f>
        <v>0</v>
      </c>
      <c r="AV2400" s="28">
        <f>Tabela1[[#This Row],[PESO TOTAL]]*Tabela1[[#This Row],[ACABAMENTO]]</f>
        <v>0</v>
      </c>
      <c r="AW2400" s="28">
        <f>Tabela1[[#This Row],[PESO TOTAL]]*Tabela1[[#This Row],[PRONTO ACABADO]]</f>
        <v>0</v>
      </c>
      <c r="AX2400" s="28">
        <f>Tabela1[[#This Row],[PESO TOTAL]]*Tabela1[[#This Row],[EXPEDIÇÃO ]]</f>
        <v>0</v>
      </c>
      <c r="AY2400" s="28" t="str">
        <f>Tabela1[[#This Row],[PEDIDO]]&amp;Tabela1[[#This Row],[PRODUTO]]</f>
        <v/>
      </c>
      <c r="AZ2400" s="44">
        <f>IF(AF2400="",0,IF(ISTEXT(AF2400),H2400*VALUE(SUBSTITUTE(AF2400,"%",""))/100,H2400*AF2400))-Tabela1[[#This Row],[PRONTO ACABADO2]]</f>
        <v>0</v>
      </c>
      <c r="BA2400" s="44">
        <f>IF(AG2400="",0,IF(ISTEXT(AG2400),H2400*VALUE(SUBSTITUTE(AG2400,"%",""))/100,H2400*AG2400))-Tabela1[[#This Row],[PESO EXPEDIDO2]]</f>
        <v>0</v>
      </c>
      <c r="BB2400" s="44">
        <f t="shared" si="322"/>
        <v>0</v>
      </c>
      <c r="BC2400" s="44">
        <f t="shared" si="323"/>
        <v>0</v>
      </c>
      <c r="BD2400" s="44"/>
    </row>
    <row r="2401" spans="1:56" ht="15.75" hidden="1" customHeight="1" x14ac:dyDescent="0.25">
      <c r="A2401" s="6"/>
      <c r="B2401" s="22"/>
      <c r="C2401" s="7"/>
      <c r="D2401" s="46"/>
      <c r="E2401" s="7"/>
      <c r="F2401" s="7"/>
      <c r="G2401" s="44"/>
      <c r="H2401" s="41">
        <f>Tabela1[[#This Row],[PESO UNI]]*Tabela1[[#This Row],[QTE]]</f>
        <v>0</v>
      </c>
      <c r="I2401" s="7"/>
      <c r="J2401" s="8"/>
      <c r="K2401" s="8"/>
      <c r="L2401" s="9"/>
      <c r="M2401" s="10"/>
      <c r="N2401" s="8"/>
      <c r="O2401" s="12"/>
      <c r="P2401" s="13"/>
      <c r="Q2401" s="14">
        <f>Tabela1[[#This Row],[QTDE/ Fabricação]]-Tabela1[[#This Row],[QTE]]</f>
        <v>0</v>
      </c>
      <c r="R2401" s="19">
        <f t="shared" si="318"/>
        <v>0</v>
      </c>
      <c r="S2401" s="19">
        <f t="shared" si="317"/>
        <v>0</v>
      </c>
      <c r="T2401" s="20">
        <f t="shared" si="319"/>
        <v>0</v>
      </c>
      <c r="U2401" s="17">
        <f>IFERROR(SUMIF('LISTA DE EMBARQUE'!B:B,MICRO!E:E,'LISTA DE EMBARQUE'!G:G),"")</f>
        <v>0</v>
      </c>
      <c r="V2401" s="12" t="str">
        <f>IFERROR(VLOOKUP(Tabela1[[#This Row],[COD.MDE]],'LISTA DE EMBARQUE'!B:L,11,0),"")</f>
        <v/>
      </c>
      <c r="W2401" s="13" t="str">
        <f>IFERROR(COUNTIF(#REF!,Tabela1[[#This Row],[Colunas5]]),"")</f>
        <v/>
      </c>
      <c r="X2401" s="14">
        <f>Tabela1[[#This Row],[QIANTIDADE EXPEDIDA]]*Tabela1[[#This Row],[PESO UNI]]</f>
        <v>0</v>
      </c>
      <c r="Y2401" s="14">
        <f t="shared" si="320"/>
        <v>0</v>
      </c>
      <c r="Z2401" s="21">
        <f>Tabela1[[#This Row],[PESO TOTAL]]-Tabela1[[#This Row],[Peso Expedido]]</f>
        <v>0</v>
      </c>
      <c r="AA2401" s="18"/>
      <c r="AB2401" s="40"/>
      <c r="AC2401" s="40"/>
      <c r="AD2401" s="40"/>
      <c r="AE2401" s="40"/>
      <c r="AF2401" s="40"/>
      <c r="AG2401" s="40"/>
      <c r="AH2401" s="40"/>
      <c r="AI2401" s="40" t="str">
        <f t="shared" si="324"/>
        <v>ok</v>
      </c>
      <c r="AJ2401"/>
      <c r="AK2401" t="str">
        <f>Tabela1[[#This Row],[Coluna1]]&amp;Tabela1[[#This Row],[PEDIDO]]</f>
        <v/>
      </c>
      <c r="AL2401"/>
      <c r="AM2401"/>
      <c r="AN2401"/>
      <c r="AO2401" t="str">
        <f t="shared" si="321"/>
        <v>/</v>
      </c>
      <c r="AP2401" t="str">
        <f>Tabela1[[#This Row],[TAG]]&amp;Tabela1[[#This Row],[PEDIDO]]&amp;Tabela1[[#This Row],[PRODUTO]]</f>
        <v/>
      </c>
      <c r="AQ2401" s="23" t="str">
        <f>Tabela1[[#This Row],[PRODUTO]]&amp;Tabela1[[#This Row],[TAG]]</f>
        <v/>
      </c>
      <c r="AR2401" s="183">
        <f>Tabela1[[#This Row],[PESO TOTAL]]*Tabela1[[#This Row],[MATÉRIA PRIMA]]</f>
        <v>0</v>
      </c>
      <c r="AS2401" s="28">
        <f>Tabela1[[#This Row],[PESO TOTAL]]*Tabela1[[#This Row],[PREPARAÇÃO ]]</f>
        <v>0</v>
      </c>
      <c r="AT2401" s="28">
        <f>Tabela1[[#This Row],[PESO TOTAL]]*Tabela1[[#This Row],[CALDEIRARIA]]</f>
        <v>0</v>
      </c>
      <c r="AU2401" s="28">
        <f>Tabela1[[#This Row],[PESO TOTAL]]*Tabela1[[#This Row],[SOLDA]]</f>
        <v>0</v>
      </c>
      <c r="AV2401" s="28">
        <f>Tabela1[[#This Row],[PESO TOTAL]]*Tabela1[[#This Row],[ACABAMENTO]]</f>
        <v>0</v>
      </c>
      <c r="AW2401" s="28">
        <f>Tabela1[[#This Row],[PESO TOTAL]]*Tabela1[[#This Row],[PRONTO ACABADO]]</f>
        <v>0</v>
      </c>
      <c r="AX2401" s="28">
        <f>Tabela1[[#This Row],[PESO TOTAL]]*Tabela1[[#This Row],[EXPEDIÇÃO ]]</f>
        <v>0</v>
      </c>
      <c r="AY2401" s="28" t="str">
        <f>Tabela1[[#This Row],[PEDIDO]]&amp;Tabela1[[#This Row],[PRODUTO]]</f>
        <v/>
      </c>
      <c r="AZ2401" s="44">
        <f>IF(AF2401="",0,IF(ISTEXT(AF2401),H2401*VALUE(SUBSTITUTE(AF2401,"%",""))/100,H2401*AF2401))-Tabela1[[#This Row],[PRONTO ACABADO2]]</f>
        <v>0</v>
      </c>
      <c r="BA2401" s="44">
        <f>IF(AG2401="",0,IF(ISTEXT(AG2401),H2401*VALUE(SUBSTITUTE(AG2401,"%",""))/100,H2401*AG2401))-Tabela1[[#This Row],[PESO EXPEDIDO2]]</f>
        <v>0</v>
      </c>
      <c r="BB2401" s="44">
        <f t="shared" si="322"/>
        <v>0</v>
      </c>
      <c r="BC2401" s="44">
        <f t="shared" si="323"/>
        <v>0</v>
      </c>
      <c r="BD2401" s="44"/>
    </row>
    <row r="2402" spans="1:56" ht="15.75" hidden="1" customHeight="1" x14ac:dyDescent="0.25">
      <c r="A2402" s="6"/>
      <c r="B2402" s="22"/>
      <c r="C2402" s="7"/>
      <c r="D2402" s="46"/>
      <c r="E2402" s="7"/>
      <c r="F2402" s="7"/>
      <c r="G2402" s="44"/>
      <c r="H2402" s="41">
        <f>Tabela1[[#This Row],[PESO UNI]]*Tabela1[[#This Row],[QTE]]</f>
        <v>0</v>
      </c>
      <c r="I2402" s="7"/>
      <c r="J2402" s="8"/>
      <c r="K2402" s="8"/>
      <c r="L2402" s="9"/>
      <c r="M2402" s="10"/>
      <c r="N2402" s="8"/>
      <c r="O2402" s="12"/>
      <c r="P2402" s="13"/>
      <c r="Q2402" s="14">
        <f>Tabela1[[#This Row],[QTDE/ Fabricação]]-Tabela1[[#This Row],[QTE]]</f>
        <v>0</v>
      </c>
      <c r="R2402" s="19">
        <f t="shared" si="318"/>
        <v>0</v>
      </c>
      <c r="S2402" s="19">
        <f t="shared" si="317"/>
        <v>0</v>
      </c>
      <c r="T2402" s="20">
        <f t="shared" si="319"/>
        <v>0</v>
      </c>
      <c r="U2402" s="17">
        <f>IFERROR(SUMIF('LISTA DE EMBARQUE'!B:B,MICRO!E:E,'LISTA DE EMBARQUE'!G:G),"")</f>
        <v>0</v>
      </c>
      <c r="V2402" s="12" t="str">
        <f>IFERROR(VLOOKUP(Tabela1[[#This Row],[COD.MDE]],'LISTA DE EMBARQUE'!B:L,11,0),"")</f>
        <v/>
      </c>
      <c r="W2402" s="13" t="str">
        <f>IFERROR(COUNTIF(#REF!,Tabela1[[#This Row],[Colunas5]]),"")</f>
        <v/>
      </c>
      <c r="X2402" s="14">
        <f>Tabela1[[#This Row],[QIANTIDADE EXPEDIDA]]*Tabela1[[#This Row],[PESO UNI]]</f>
        <v>0</v>
      </c>
      <c r="Y2402" s="14">
        <f t="shared" si="320"/>
        <v>0</v>
      </c>
      <c r="Z2402" s="21">
        <f>Tabela1[[#This Row],[PESO TOTAL]]-Tabela1[[#This Row],[Peso Expedido]]</f>
        <v>0</v>
      </c>
      <c r="AA2402" s="18"/>
      <c r="AB2402" s="40"/>
      <c r="AC2402" s="40"/>
      <c r="AD2402" s="40"/>
      <c r="AE2402" s="40"/>
      <c r="AF2402" s="40"/>
      <c r="AG2402" s="40"/>
      <c r="AH2402" s="40"/>
      <c r="AI2402" s="40" t="str">
        <f t="shared" si="324"/>
        <v>ok</v>
      </c>
      <c r="AJ2402"/>
      <c r="AK2402" t="str">
        <f>Tabela1[[#This Row],[Coluna1]]&amp;Tabela1[[#This Row],[PEDIDO]]</f>
        <v/>
      </c>
      <c r="AL2402"/>
      <c r="AM2402"/>
      <c r="AN2402"/>
      <c r="AO2402" t="str">
        <f t="shared" si="321"/>
        <v>/</v>
      </c>
      <c r="AP2402" t="str">
        <f>Tabela1[[#This Row],[TAG]]&amp;Tabela1[[#This Row],[PEDIDO]]&amp;Tabela1[[#This Row],[PRODUTO]]</f>
        <v/>
      </c>
      <c r="AQ2402" s="23" t="str">
        <f>Tabela1[[#This Row],[PRODUTO]]&amp;Tabela1[[#This Row],[TAG]]</f>
        <v/>
      </c>
      <c r="AR2402" s="183">
        <f>Tabela1[[#This Row],[PESO TOTAL]]*Tabela1[[#This Row],[MATÉRIA PRIMA]]</f>
        <v>0</v>
      </c>
      <c r="AS2402" s="28">
        <f>Tabela1[[#This Row],[PESO TOTAL]]*Tabela1[[#This Row],[PREPARAÇÃO ]]</f>
        <v>0</v>
      </c>
      <c r="AT2402" s="28">
        <f>Tabela1[[#This Row],[PESO TOTAL]]*Tabela1[[#This Row],[CALDEIRARIA]]</f>
        <v>0</v>
      </c>
      <c r="AU2402" s="28">
        <f>Tabela1[[#This Row],[PESO TOTAL]]*Tabela1[[#This Row],[SOLDA]]</f>
        <v>0</v>
      </c>
      <c r="AV2402" s="28">
        <f>Tabela1[[#This Row],[PESO TOTAL]]*Tabela1[[#This Row],[ACABAMENTO]]</f>
        <v>0</v>
      </c>
      <c r="AW2402" s="28">
        <f>Tabela1[[#This Row],[PESO TOTAL]]*Tabela1[[#This Row],[PRONTO ACABADO]]</f>
        <v>0</v>
      </c>
      <c r="AX2402" s="28">
        <f>Tabela1[[#This Row],[PESO TOTAL]]*Tabela1[[#This Row],[EXPEDIÇÃO ]]</f>
        <v>0</v>
      </c>
      <c r="AY2402" s="28" t="str">
        <f>Tabela1[[#This Row],[PEDIDO]]&amp;Tabela1[[#This Row],[PRODUTO]]</f>
        <v/>
      </c>
      <c r="AZ2402" s="44">
        <f>IF(AF2402="",0,IF(ISTEXT(AF2402),H2402*VALUE(SUBSTITUTE(AF2402,"%",""))/100,H2402*AF2402))-Tabela1[[#This Row],[PRONTO ACABADO2]]</f>
        <v>0</v>
      </c>
      <c r="BA2402" s="44">
        <f>IF(AG2402="",0,IF(ISTEXT(AG2402),H2402*VALUE(SUBSTITUTE(AG2402,"%",""))/100,H2402*AG2402))-Tabela1[[#This Row],[PESO EXPEDIDO2]]</f>
        <v>0</v>
      </c>
      <c r="BB2402" s="44">
        <f t="shared" si="322"/>
        <v>0</v>
      </c>
      <c r="BC2402" s="44">
        <f t="shared" si="323"/>
        <v>0</v>
      </c>
      <c r="BD2402" s="44"/>
    </row>
    <row r="2403" spans="1:56" ht="15.75" hidden="1" customHeight="1" x14ac:dyDescent="0.25">
      <c r="A2403" s="6"/>
      <c r="B2403" s="22"/>
      <c r="C2403" s="7"/>
      <c r="D2403" s="46"/>
      <c r="E2403" s="7"/>
      <c r="F2403" s="7"/>
      <c r="G2403" s="44"/>
      <c r="H2403" s="41">
        <f>Tabela1[[#This Row],[PESO UNI]]*Tabela1[[#This Row],[QTE]]</f>
        <v>0</v>
      </c>
      <c r="I2403" s="7"/>
      <c r="J2403" s="8"/>
      <c r="K2403" s="8"/>
      <c r="L2403" s="9"/>
      <c r="M2403" s="10"/>
      <c r="N2403" s="8"/>
      <c r="O2403" s="12"/>
      <c r="P2403" s="13"/>
      <c r="Q2403" s="14">
        <f>Tabela1[[#This Row],[QTDE/ Fabricação]]-Tabela1[[#This Row],[QTE]]</f>
        <v>0</v>
      </c>
      <c r="R2403" s="19">
        <f t="shared" si="318"/>
        <v>0</v>
      </c>
      <c r="S2403" s="19">
        <f t="shared" si="317"/>
        <v>0</v>
      </c>
      <c r="T2403" s="20">
        <f t="shared" si="319"/>
        <v>0</v>
      </c>
      <c r="U2403" s="17">
        <f>IFERROR(SUMIF('LISTA DE EMBARQUE'!B:B,MICRO!E:E,'LISTA DE EMBARQUE'!G:G),"")</f>
        <v>0</v>
      </c>
      <c r="V2403" s="12" t="str">
        <f>IFERROR(VLOOKUP(Tabela1[[#This Row],[COD.MDE]],'LISTA DE EMBARQUE'!B:L,11,0),"")</f>
        <v/>
      </c>
      <c r="W2403" s="13" t="str">
        <f>IFERROR(COUNTIF(#REF!,Tabela1[[#This Row],[Colunas5]]),"")</f>
        <v/>
      </c>
      <c r="X2403" s="14">
        <f>Tabela1[[#This Row],[QIANTIDADE EXPEDIDA]]*Tabela1[[#This Row],[PESO UNI]]</f>
        <v>0</v>
      </c>
      <c r="Y2403" s="14">
        <f t="shared" si="320"/>
        <v>0</v>
      </c>
      <c r="Z2403" s="21">
        <f>Tabela1[[#This Row],[PESO TOTAL]]-Tabela1[[#This Row],[Peso Expedido]]</f>
        <v>0</v>
      </c>
      <c r="AA2403" s="18"/>
      <c r="AB2403" s="40"/>
      <c r="AC2403" s="40"/>
      <c r="AD2403" s="40"/>
      <c r="AE2403" s="40"/>
      <c r="AF2403" s="40"/>
      <c r="AG2403" s="40"/>
      <c r="AH2403" s="40"/>
      <c r="AI2403" s="40" t="str">
        <f t="shared" si="324"/>
        <v>ok</v>
      </c>
      <c r="AJ2403"/>
      <c r="AK2403" t="str">
        <f>Tabela1[[#This Row],[Coluna1]]&amp;Tabela1[[#This Row],[PEDIDO]]</f>
        <v/>
      </c>
      <c r="AL2403"/>
      <c r="AM2403"/>
      <c r="AN2403"/>
      <c r="AO2403" t="str">
        <f t="shared" si="321"/>
        <v>/</v>
      </c>
      <c r="AP2403" t="str">
        <f>Tabela1[[#This Row],[TAG]]&amp;Tabela1[[#This Row],[PEDIDO]]&amp;Tabela1[[#This Row],[PRODUTO]]</f>
        <v/>
      </c>
      <c r="AQ2403" s="23" t="str">
        <f>Tabela1[[#This Row],[PRODUTO]]&amp;Tabela1[[#This Row],[TAG]]</f>
        <v/>
      </c>
      <c r="AR2403" s="183">
        <f>Tabela1[[#This Row],[PESO TOTAL]]*Tabela1[[#This Row],[MATÉRIA PRIMA]]</f>
        <v>0</v>
      </c>
      <c r="AS2403" s="28">
        <f>Tabela1[[#This Row],[PESO TOTAL]]*Tabela1[[#This Row],[PREPARAÇÃO ]]</f>
        <v>0</v>
      </c>
      <c r="AT2403" s="28">
        <f>Tabela1[[#This Row],[PESO TOTAL]]*Tabela1[[#This Row],[CALDEIRARIA]]</f>
        <v>0</v>
      </c>
      <c r="AU2403" s="28">
        <f>Tabela1[[#This Row],[PESO TOTAL]]*Tabela1[[#This Row],[SOLDA]]</f>
        <v>0</v>
      </c>
      <c r="AV2403" s="28">
        <f>Tabela1[[#This Row],[PESO TOTAL]]*Tabela1[[#This Row],[ACABAMENTO]]</f>
        <v>0</v>
      </c>
      <c r="AW2403" s="28">
        <f>Tabela1[[#This Row],[PESO TOTAL]]*Tabela1[[#This Row],[PRONTO ACABADO]]</f>
        <v>0</v>
      </c>
      <c r="AX2403" s="28">
        <f>Tabela1[[#This Row],[PESO TOTAL]]*Tabela1[[#This Row],[EXPEDIÇÃO ]]</f>
        <v>0</v>
      </c>
      <c r="AY2403" s="28" t="str">
        <f>Tabela1[[#This Row],[PEDIDO]]&amp;Tabela1[[#This Row],[PRODUTO]]</f>
        <v/>
      </c>
      <c r="AZ2403" s="44">
        <f>IF(AF2403="",0,IF(ISTEXT(AF2403),H2403*VALUE(SUBSTITUTE(AF2403,"%",""))/100,H2403*AF2403))-Tabela1[[#This Row],[PRONTO ACABADO2]]</f>
        <v>0</v>
      </c>
      <c r="BA2403" s="44">
        <f>IF(AG2403="",0,IF(ISTEXT(AG2403),H2403*VALUE(SUBSTITUTE(AG2403,"%",""))/100,H2403*AG2403))-Tabela1[[#This Row],[PESO EXPEDIDO2]]</f>
        <v>0</v>
      </c>
      <c r="BB2403" s="44">
        <f t="shared" si="322"/>
        <v>0</v>
      </c>
      <c r="BC2403" s="44">
        <f t="shared" si="323"/>
        <v>0</v>
      </c>
      <c r="BD2403" s="44"/>
    </row>
    <row r="2404" spans="1:56" ht="15.75" hidden="1" customHeight="1" x14ac:dyDescent="0.25">
      <c r="A2404" s="6"/>
      <c r="B2404" s="22"/>
      <c r="C2404" s="7"/>
      <c r="D2404" s="46"/>
      <c r="E2404" s="7"/>
      <c r="F2404" s="7"/>
      <c r="G2404" s="44"/>
      <c r="H2404" s="41">
        <f>Tabela1[[#This Row],[PESO UNI]]*Tabela1[[#This Row],[QTE]]</f>
        <v>0</v>
      </c>
      <c r="I2404" s="7"/>
      <c r="J2404" s="8"/>
      <c r="K2404" s="8"/>
      <c r="L2404" s="9"/>
      <c r="M2404" s="10"/>
      <c r="N2404" s="8"/>
      <c r="O2404" s="12"/>
      <c r="P2404" s="13"/>
      <c r="Q2404" s="14">
        <f>Tabela1[[#This Row],[QTDE/ Fabricação]]-Tabela1[[#This Row],[QTE]]</f>
        <v>0</v>
      </c>
      <c r="R2404" s="19">
        <f t="shared" si="318"/>
        <v>0</v>
      </c>
      <c r="S2404" s="19">
        <f t="shared" si="317"/>
        <v>0</v>
      </c>
      <c r="T2404" s="20">
        <f t="shared" si="319"/>
        <v>0</v>
      </c>
      <c r="U2404" s="17">
        <f>IFERROR(SUMIF('LISTA DE EMBARQUE'!B:B,MICRO!E:E,'LISTA DE EMBARQUE'!G:G),"")</f>
        <v>0</v>
      </c>
      <c r="V2404" s="12" t="str">
        <f>IFERROR(VLOOKUP(Tabela1[[#This Row],[COD.MDE]],'LISTA DE EMBARQUE'!B:L,11,0),"")</f>
        <v/>
      </c>
      <c r="W2404" s="13" t="str">
        <f>IFERROR(COUNTIF(#REF!,Tabela1[[#This Row],[Colunas5]]),"")</f>
        <v/>
      </c>
      <c r="X2404" s="14">
        <f>Tabela1[[#This Row],[QIANTIDADE EXPEDIDA]]*Tabela1[[#This Row],[PESO UNI]]</f>
        <v>0</v>
      </c>
      <c r="Y2404" s="14">
        <f t="shared" si="320"/>
        <v>0</v>
      </c>
      <c r="Z2404" s="21">
        <f>Tabela1[[#This Row],[PESO TOTAL]]-Tabela1[[#This Row],[Peso Expedido]]</f>
        <v>0</v>
      </c>
      <c r="AA2404" s="18"/>
      <c r="AB2404" s="40"/>
      <c r="AC2404" s="40"/>
      <c r="AD2404" s="40"/>
      <c r="AE2404" s="40"/>
      <c r="AF2404" s="40"/>
      <c r="AG2404" s="40"/>
      <c r="AH2404" s="40"/>
      <c r="AI2404" s="40" t="str">
        <f t="shared" si="324"/>
        <v>ok</v>
      </c>
      <c r="AJ2404"/>
      <c r="AK2404" t="str">
        <f>Tabela1[[#This Row],[Coluna1]]&amp;Tabela1[[#This Row],[PEDIDO]]</f>
        <v/>
      </c>
      <c r="AL2404"/>
      <c r="AM2404"/>
      <c r="AN2404"/>
      <c r="AO2404" t="str">
        <f t="shared" si="321"/>
        <v>/</v>
      </c>
      <c r="AP2404" t="str">
        <f>Tabela1[[#This Row],[TAG]]&amp;Tabela1[[#This Row],[PEDIDO]]&amp;Tabela1[[#This Row],[PRODUTO]]</f>
        <v/>
      </c>
      <c r="AQ2404" s="23" t="str">
        <f>Tabela1[[#This Row],[PRODUTO]]&amp;Tabela1[[#This Row],[TAG]]</f>
        <v/>
      </c>
      <c r="AR2404" s="183">
        <f>Tabela1[[#This Row],[PESO TOTAL]]*Tabela1[[#This Row],[MATÉRIA PRIMA]]</f>
        <v>0</v>
      </c>
      <c r="AS2404" s="28">
        <f>Tabela1[[#This Row],[PESO TOTAL]]*Tabela1[[#This Row],[PREPARAÇÃO ]]</f>
        <v>0</v>
      </c>
      <c r="AT2404" s="28">
        <f>Tabela1[[#This Row],[PESO TOTAL]]*Tabela1[[#This Row],[CALDEIRARIA]]</f>
        <v>0</v>
      </c>
      <c r="AU2404" s="28">
        <f>Tabela1[[#This Row],[PESO TOTAL]]*Tabela1[[#This Row],[SOLDA]]</f>
        <v>0</v>
      </c>
      <c r="AV2404" s="28">
        <f>Tabela1[[#This Row],[PESO TOTAL]]*Tabela1[[#This Row],[ACABAMENTO]]</f>
        <v>0</v>
      </c>
      <c r="AW2404" s="28">
        <f>Tabela1[[#This Row],[PESO TOTAL]]*Tabela1[[#This Row],[PRONTO ACABADO]]</f>
        <v>0</v>
      </c>
      <c r="AX2404" s="28">
        <f>Tabela1[[#This Row],[PESO TOTAL]]*Tabela1[[#This Row],[EXPEDIÇÃO ]]</f>
        <v>0</v>
      </c>
      <c r="AY2404" s="28" t="str">
        <f>Tabela1[[#This Row],[PEDIDO]]&amp;Tabela1[[#This Row],[PRODUTO]]</f>
        <v/>
      </c>
      <c r="AZ2404" s="44">
        <f>IF(AF2404="",0,IF(ISTEXT(AF2404),H2404*VALUE(SUBSTITUTE(AF2404,"%",""))/100,H2404*AF2404))-Tabela1[[#This Row],[PRONTO ACABADO2]]</f>
        <v>0</v>
      </c>
      <c r="BA2404" s="44">
        <f>IF(AG2404="",0,IF(ISTEXT(AG2404),H2404*VALUE(SUBSTITUTE(AG2404,"%",""))/100,H2404*AG2404))-Tabela1[[#This Row],[PESO EXPEDIDO2]]</f>
        <v>0</v>
      </c>
      <c r="BB2404" s="44">
        <f t="shared" si="322"/>
        <v>0</v>
      </c>
      <c r="BC2404" s="44">
        <f t="shared" si="323"/>
        <v>0</v>
      </c>
      <c r="BD2404" s="44"/>
    </row>
    <row r="2405" spans="1:56" ht="15.75" hidden="1" customHeight="1" x14ac:dyDescent="0.25">
      <c r="A2405" s="6"/>
      <c r="B2405" s="22"/>
      <c r="C2405" s="7"/>
      <c r="D2405" s="46"/>
      <c r="E2405" s="7"/>
      <c r="F2405" s="7"/>
      <c r="G2405" s="44"/>
      <c r="H2405" s="41">
        <f>Tabela1[[#This Row],[PESO UNI]]*Tabela1[[#This Row],[QTE]]</f>
        <v>0</v>
      </c>
      <c r="I2405" s="7"/>
      <c r="J2405" s="8"/>
      <c r="K2405" s="8"/>
      <c r="L2405" s="9"/>
      <c r="M2405" s="10"/>
      <c r="N2405" s="8"/>
      <c r="O2405" s="12"/>
      <c r="P2405" s="13"/>
      <c r="Q2405" s="14">
        <f>Tabela1[[#This Row],[QTDE/ Fabricação]]-Tabela1[[#This Row],[QTE]]</f>
        <v>0</v>
      </c>
      <c r="R2405" s="19">
        <f t="shared" si="318"/>
        <v>0</v>
      </c>
      <c r="S2405" s="19">
        <f t="shared" si="317"/>
        <v>0</v>
      </c>
      <c r="T2405" s="20">
        <f t="shared" si="319"/>
        <v>0</v>
      </c>
      <c r="U2405" s="17">
        <f>IFERROR(SUMIF('LISTA DE EMBARQUE'!B:B,MICRO!E:E,'LISTA DE EMBARQUE'!G:G),"")</f>
        <v>0</v>
      </c>
      <c r="V2405" s="12" t="str">
        <f>IFERROR(VLOOKUP(Tabela1[[#This Row],[COD.MDE]],'LISTA DE EMBARQUE'!B:L,11,0),"")</f>
        <v/>
      </c>
      <c r="W2405" s="13" t="str">
        <f>IFERROR(COUNTIF(#REF!,Tabela1[[#This Row],[Colunas5]]),"")</f>
        <v/>
      </c>
      <c r="X2405" s="14">
        <f>Tabela1[[#This Row],[QIANTIDADE EXPEDIDA]]*Tabela1[[#This Row],[PESO UNI]]</f>
        <v>0</v>
      </c>
      <c r="Y2405" s="14">
        <f t="shared" si="320"/>
        <v>0</v>
      </c>
      <c r="Z2405" s="21">
        <f>Tabela1[[#This Row],[PESO TOTAL]]-Tabela1[[#This Row],[Peso Expedido]]</f>
        <v>0</v>
      </c>
      <c r="AA2405" s="18"/>
      <c r="AB2405" s="40"/>
      <c r="AC2405" s="40"/>
      <c r="AD2405" s="40"/>
      <c r="AE2405" s="40"/>
      <c r="AF2405" s="40"/>
      <c r="AG2405" s="40"/>
      <c r="AH2405" s="40"/>
      <c r="AI2405" s="40" t="str">
        <f t="shared" si="324"/>
        <v>ok</v>
      </c>
      <c r="AJ2405"/>
      <c r="AK2405" t="str">
        <f>Tabela1[[#This Row],[Coluna1]]&amp;Tabela1[[#This Row],[PEDIDO]]</f>
        <v/>
      </c>
      <c r="AL2405"/>
      <c r="AM2405"/>
      <c r="AN2405"/>
      <c r="AO2405" t="str">
        <f t="shared" si="321"/>
        <v>/</v>
      </c>
      <c r="AP2405" t="str">
        <f>Tabela1[[#This Row],[TAG]]&amp;Tabela1[[#This Row],[PEDIDO]]&amp;Tabela1[[#This Row],[PRODUTO]]</f>
        <v/>
      </c>
      <c r="AQ2405" s="23" t="str">
        <f>Tabela1[[#This Row],[PRODUTO]]&amp;Tabela1[[#This Row],[TAG]]</f>
        <v/>
      </c>
      <c r="AR2405" s="183">
        <f>Tabela1[[#This Row],[PESO TOTAL]]*Tabela1[[#This Row],[MATÉRIA PRIMA]]</f>
        <v>0</v>
      </c>
      <c r="AS2405" s="28">
        <f>Tabela1[[#This Row],[PESO TOTAL]]*Tabela1[[#This Row],[PREPARAÇÃO ]]</f>
        <v>0</v>
      </c>
      <c r="AT2405" s="28">
        <f>Tabela1[[#This Row],[PESO TOTAL]]*Tabela1[[#This Row],[CALDEIRARIA]]</f>
        <v>0</v>
      </c>
      <c r="AU2405" s="28">
        <f>Tabela1[[#This Row],[PESO TOTAL]]*Tabela1[[#This Row],[SOLDA]]</f>
        <v>0</v>
      </c>
      <c r="AV2405" s="28">
        <f>Tabela1[[#This Row],[PESO TOTAL]]*Tabela1[[#This Row],[ACABAMENTO]]</f>
        <v>0</v>
      </c>
      <c r="AW2405" s="28">
        <f>Tabela1[[#This Row],[PESO TOTAL]]*Tabela1[[#This Row],[PRONTO ACABADO]]</f>
        <v>0</v>
      </c>
      <c r="AX2405" s="28">
        <f>Tabela1[[#This Row],[PESO TOTAL]]*Tabela1[[#This Row],[EXPEDIÇÃO ]]</f>
        <v>0</v>
      </c>
      <c r="AY2405" s="28" t="str">
        <f>Tabela1[[#This Row],[PEDIDO]]&amp;Tabela1[[#This Row],[PRODUTO]]</f>
        <v/>
      </c>
      <c r="AZ2405" s="44">
        <f>IF(AF2405="",0,IF(ISTEXT(AF2405),H2405*VALUE(SUBSTITUTE(AF2405,"%",""))/100,H2405*AF2405))-Tabela1[[#This Row],[PRONTO ACABADO2]]</f>
        <v>0</v>
      </c>
      <c r="BA2405" s="44">
        <f>IF(AG2405="",0,IF(ISTEXT(AG2405),H2405*VALUE(SUBSTITUTE(AG2405,"%",""))/100,H2405*AG2405))-Tabela1[[#This Row],[PESO EXPEDIDO2]]</f>
        <v>0</v>
      </c>
      <c r="BB2405" s="44">
        <f t="shared" si="322"/>
        <v>0</v>
      </c>
      <c r="BC2405" s="44">
        <f t="shared" si="323"/>
        <v>0</v>
      </c>
      <c r="BD2405" s="44"/>
    </row>
    <row r="2406" spans="1:56" ht="15.75" hidden="1" customHeight="1" x14ac:dyDescent="0.25">
      <c r="A2406" s="6"/>
      <c r="B2406" s="22"/>
      <c r="C2406" s="7"/>
      <c r="D2406" s="46"/>
      <c r="E2406" s="7"/>
      <c r="F2406" s="7"/>
      <c r="G2406" s="44"/>
      <c r="H2406" s="41">
        <f>Tabela1[[#This Row],[PESO UNI]]*Tabela1[[#This Row],[QTE]]</f>
        <v>0</v>
      </c>
      <c r="I2406" s="7"/>
      <c r="J2406" s="8"/>
      <c r="K2406" s="8"/>
      <c r="L2406" s="9"/>
      <c r="M2406" s="10"/>
      <c r="N2406" s="8"/>
      <c r="O2406" s="12"/>
      <c r="P2406" s="13"/>
      <c r="Q2406" s="14">
        <f>Tabela1[[#This Row],[QTDE/ Fabricação]]-Tabela1[[#This Row],[QTE]]</f>
        <v>0</v>
      </c>
      <c r="R2406" s="19">
        <f t="shared" si="318"/>
        <v>0</v>
      </c>
      <c r="S2406" s="19">
        <f t="shared" si="317"/>
        <v>0</v>
      </c>
      <c r="T2406" s="20">
        <f t="shared" si="319"/>
        <v>0</v>
      </c>
      <c r="U2406" s="17">
        <f>IFERROR(SUMIF('LISTA DE EMBARQUE'!B:B,MICRO!E:E,'LISTA DE EMBARQUE'!G:G),"")</f>
        <v>0</v>
      </c>
      <c r="V2406" s="12" t="str">
        <f>IFERROR(VLOOKUP(Tabela1[[#This Row],[COD.MDE]],'LISTA DE EMBARQUE'!B:L,11,0),"")</f>
        <v/>
      </c>
      <c r="W2406" s="13" t="str">
        <f>IFERROR(COUNTIF(#REF!,Tabela1[[#This Row],[Colunas5]]),"")</f>
        <v/>
      </c>
      <c r="X2406" s="14">
        <f>Tabela1[[#This Row],[QIANTIDADE EXPEDIDA]]*Tabela1[[#This Row],[PESO UNI]]</f>
        <v>0</v>
      </c>
      <c r="Y2406" s="14">
        <f t="shared" si="320"/>
        <v>0</v>
      </c>
      <c r="Z2406" s="21">
        <f>Tabela1[[#This Row],[PESO TOTAL]]-Tabela1[[#This Row],[Peso Expedido]]</f>
        <v>0</v>
      </c>
      <c r="AA2406" s="18"/>
      <c r="AB2406" s="40"/>
      <c r="AC2406" s="40"/>
      <c r="AD2406" s="40"/>
      <c r="AE2406" s="40"/>
      <c r="AF2406" s="40"/>
      <c r="AG2406" s="40"/>
      <c r="AH2406" s="40"/>
      <c r="AI2406" s="40" t="str">
        <f t="shared" si="324"/>
        <v>ok</v>
      </c>
      <c r="AJ2406"/>
      <c r="AK2406" t="str">
        <f>Tabela1[[#This Row],[Coluna1]]&amp;Tabela1[[#This Row],[PEDIDO]]</f>
        <v/>
      </c>
      <c r="AL2406"/>
      <c r="AM2406"/>
      <c r="AN2406"/>
      <c r="AO2406" t="str">
        <f t="shared" si="321"/>
        <v>/</v>
      </c>
      <c r="AP2406" t="str">
        <f>Tabela1[[#This Row],[TAG]]&amp;Tabela1[[#This Row],[PEDIDO]]&amp;Tabela1[[#This Row],[PRODUTO]]</f>
        <v/>
      </c>
      <c r="AQ2406" s="23" t="str">
        <f>Tabela1[[#This Row],[PRODUTO]]&amp;Tabela1[[#This Row],[TAG]]</f>
        <v/>
      </c>
      <c r="AR2406" s="183">
        <f>Tabela1[[#This Row],[PESO TOTAL]]*Tabela1[[#This Row],[MATÉRIA PRIMA]]</f>
        <v>0</v>
      </c>
      <c r="AS2406" s="28">
        <f>Tabela1[[#This Row],[PESO TOTAL]]*Tabela1[[#This Row],[PREPARAÇÃO ]]</f>
        <v>0</v>
      </c>
      <c r="AT2406" s="28">
        <f>Tabela1[[#This Row],[PESO TOTAL]]*Tabela1[[#This Row],[CALDEIRARIA]]</f>
        <v>0</v>
      </c>
      <c r="AU2406" s="28">
        <f>Tabela1[[#This Row],[PESO TOTAL]]*Tabela1[[#This Row],[SOLDA]]</f>
        <v>0</v>
      </c>
      <c r="AV2406" s="28">
        <f>Tabela1[[#This Row],[PESO TOTAL]]*Tabela1[[#This Row],[ACABAMENTO]]</f>
        <v>0</v>
      </c>
      <c r="AW2406" s="28">
        <f>Tabela1[[#This Row],[PESO TOTAL]]*Tabela1[[#This Row],[PRONTO ACABADO]]</f>
        <v>0</v>
      </c>
      <c r="AX2406" s="28">
        <f>Tabela1[[#This Row],[PESO TOTAL]]*Tabela1[[#This Row],[EXPEDIÇÃO ]]</f>
        <v>0</v>
      </c>
      <c r="AY2406" s="28" t="str">
        <f>Tabela1[[#This Row],[PEDIDO]]&amp;Tabela1[[#This Row],[PRODUTO]]</f>
        <v/>
      </c>
      <c r="AZ2406" s="44">
        <f>IF(AF2406="",0,IF(ISTEXT(AF2406),H2406*VALUE(SUBSTITUTE(AF2406,"%",""))/100,H2406*AF2406))-Tabela1[[#This Row],[PRONTO ACABADO2]]</f>
        <v>0</v>
      </c>
      <c r="BA2406" s="44">
        <f>IF(AG2406="",0,IF(ISTEXT(AG2406),H2406*VALUE(SUBSTITUTE(AG2406,"%",""))/100,H2406*AG2406))-Tabela1[[#This Row],[PESO EXPEDIDO2]]</f>
        <v>0</v>
      </c>
      <c r="BB2406" s="44">
        <f t="shared" si="322"/>
        <v>0</v>
      </c>
      <c r="BC2406" s="44">
        <f t="shared" si="323"/>
        <v>0</v>
      </c>
      <c r="BD2406" s="44"/>
    </row>
    <row r="2407" spans="1:56" ht="15.75" hidden="1" customHeight="1" x14ac:dyDescent="0.25">
      <c r="A2407" s="6"/>
      <c r="B2407" s="22"/>
      <c r="C2407" s="7"/>
      <c r="D2407" s="46"/>
      <c r="E2407" s="7"/>
      <c r="F2407" s="7"/>
      <c r="G2407" s="44"/>
      <c r="H2407" s="41">
        <f>Tabela1[[#This Row],[PESO UNI]]*Tabela1[[#This Row],[QTE]]</f>
        <v>0</v>
      </c>
      <c r="I2407" s="7"/>
      <c r="J2407" s="8"/>
      <c r="K2407" s="8"/>
      <c r="L2407" s="9"/>
      <c r="M2407" s="10"/>
      <c r="N2407" s="8"/>
      <c r="O2407" s="12"/>
      <c r="P2407" s="13"/>
      <c r="Q2407" s="14">
        <f>Tabela1[[#This Row],[QTDE/ Fabricação]]-Tabela1[[#This Row],[QTE]]</f>
        <v>0</v>
      </c>
      <c r="R2407" s="19">
        <f t="shared" si="318"/>
        <v>0</v>
      </c>
      <c r="S2407" s="19">
        <f t="shared" si="317"/>
        <v>0</v>
      </c>
      <c r="T2407" s="20">
        <f t="shared" si="319"/>
        <v>0</v>
      </c>
      <c r="U2407" s="17">
        <f>IFERROR(SUMIF('LISTA DE EMBARQUE'!B:B,MICRO!E:E,'LISTA DE EMBARQUE'!G:G),"")</f>
        <v>0</v>
      </c>
      <c r="V2407" s="12" t="str">
        <f>IFERROR(VLOOKUP(Tabela1[[#This Row],[COD.MDE]],'LISTA DE EMBARQUE'!B:L,11,0),"")</f>
        <v/>
      </c>
      <c r="W2407" s="13" t="str">
        <f>IFERROR(COUNTIF(#REF!,Tabela1[[#This Row],[Colunas5]]),"")</f>
        <v/>
      </c>
      <c r="X2407" s="14">
        <f>Tabela1[[#This Row],[QIANTIDADE EXPEDIDA]]*Tabela1[[#This Row],[PESO UNI]]</f>
        <v>0</v>
      </c>
      <c r="Y2407" s="14">
        <f t="shared" si="320"/>
        <v>0</v>
      </c>
      <c r="Z2407" s="21">
        <f>Tabela1[[#This Row],[PESO TOTAL]]-Tabela1[[#This Row],[Peso Expedido]]</f>
        <v>0</v>
      </c>
      <c r="AA2407" s="18"/>
      <c r="AB2407" s="40"/>
      <c r="AC2407" s="40"/>
      <c r="AD2407" s="40"/>
      <c r="AE2407" s="40"/>
      <c r="AF2407" s="40"/>
      <c r="AG2407" s="40"/>
      <c r="AH2407" s="40"/>
      <c r="AI2407" s="40" t="str">
        <f t="shared" si="324"/>
        <v>ok</v>
      </c>
      <c r="AJ2407"/>
      <c r="AK2407" t="str">
        <f>Tabela1[[#This Row],[Coluna1]]&amp;Tabela1[[#This Row],[PEDIDO]]</f>
        <v/>
      </c>
      <c r="AL2407"/>
      <c r="AM2407"/>
      <c r="AN2407"/>
      <c r="AO2407" t="str">
        <f t="shared" si="321"/>
        <v>/</v>
      </c>
      <c r="AP2407" t="str">
        <f>Tabela1[[#This Row],[TAG]]&amp;Tabela1[[#This Row],[PEDIDO]]&amp;Tabela1[[#This Row],[PRODUTO]]</f>
        <v/>
      </c>
      <c r="AQ2407" s="23" t="str">
        <f>Tabela1[[#This Row],[PRODUTO]]&amp;Tabela1[[#This Row],[TAG]]</f>
        <v/>
      </c>
      <c r="AR2407" s="183">
        <f>Tabela1[[#This Row],[PESO TOTAL]]*Tabela1[[#This Row],[MATÉRIA PRIMA]]</f>
        <v>0</v>
      </c>
      <c r="AS2407" s="28">
        <f>Tabela1[[#This Row],[PESO TOTAL]]*Tabela1[[#This Row],[PREPARAÇÃO ]]</f>
        <v>0</v>
      </c>
      <c r="AT2407" s="28">
        <f>Tabela1[[#This Row],[PESO TOTAL]]*Tabela1[[#This Row],[CALDEIRARIA]]</f>
        <v>0</v>
      </c>
      <c r="AU2407" s="28">
        <f>Tabela1[[#This Row],[PESO TOTAL]]*Tabela1[[#This Row],[SOLDA]]</f>
        <v>0</v>
      </c>
      <c r="AV2407" s="28">
        <f>Tabela1[[#This Row],[PESO TOTAL]]*Tabela1[[#This Row],[ACABAMENTO]]</f>
        <v>0</v>
      </c>
      <c r="AW2407" s="28">
        <f>Tabela1[[#This Row],[PESO TOTAL]]*Tabela1[[#This Row],[PRONTO ACABADO]]</f>
        <v>0</v>
      </c>
      <c r="AX2407" s="28">
        <f>Tabela1[[#This Row],[PESO TOTAL]]*Tabela1[[#This Row],[EXPEDIÇÃO ]]</f>
        <v>0</v>
      </c>
      <c r="AY2407" s="28" t="str">
        <f>Tabela1[[#This Row],[PEDIDO]]&amp;Tabela1[[#This Row],[PRODUTO]]</f>
        <v/>
      </c>
      <c r="AZ2407" s="44">
        <f>IF(AF2407="",0,IF(ISTEXT(AF2407),H2407*VALUE(SUBSTITUTE(AF2407,"%",""))/100,H2407*AF2407))-Tabela1[[#This Row],[PRONTO ACABADO2]]</f>
        <v>0</v>
      </c>
      <c r="BA2407" s="44">
        <f>IF(AG2407="",0,IF(ISTEXT(AG2407),H2407*VALUE(SUBSTITUTE(AG2407,"%",""))/100,H2407*AG2407))-Tabela1[[#This Row],[PESO EXPEDIDO2]]</f>
        <v>0</v>
      </c>
      <c r="BB2407" s="44">
        <f t="shared" si="322"/>
        <v>0</v>
      </c>
      <c r="BC2407" s="44">
        <f t="shared" si="323"/>
        <v>0</v>
      </c>
      <c r="BD2407" s="44"/>
    </row>
    <row r="2408" spans="1:56" ht="15.75" hidden="1" customHeight="1" x14ac:dyDescent="0.25">
      <c r="A2408" s="6"/>
      <c r="B2408" s="22"/>
      <c r="C2408" s="7"/>
      <c r="D2408" s="46"/>
      <c r="E2408" s="7"/>
      <c r="F2408" s="7"/>
      <c r="G2408" s="44"/>
      <c r="H2408" s="41">
        <f>Tabela1[[#This Row],[PESO UNI]]*Tabela1[[#This Row],[QTE]]</f>
        <v>0</v>
      </c>
      <c r="I2408" s="7"/>
      <c r="J2408" s="8"/>
      <c r="K2408" s="8"/>
      <c r="L2408" s="9"/>
      <c r="M2408" s="10"/>
      <c r="N2408" s="8"/>
      <c r="O2408" s="12"/>
      <c r="P2408" s="13"/>
      <c r="Q2408" s="14">
        <f>Tabela1[[#This Row],[QTDE/ Fabricação]]-Tabela1[[#This Row],[QTE]]</f>
        <v>0</v>
      </c>
      <c r="R2408" s="19">
        <f t="shared" si="318"/>
        <v>0</v>
      </c>
      <c r="S2408" s="19">
        <f t="shared" si="317"/>
        <v>0</v>
      </c>
      <c r="T2408" s="20">
        <f t="shared" si="319"/>
        <v>0</v>
      </c>
      <c r="U2408" s="17">
        <f>IFERROR(SUMIF('LISTA DE EMBARQUE'!B:B,MICRO!E:E,'LISTA DE EMBARQUE'!G:G),"")</f>
        <v>0</v>
      </c>
      <c r="V2408" s="12" t="str">
        <f>IFERROR(VLOOKUP(Tabela1[[#This Row],[COD.MDE]],'LISTA DE EMBARQUE'!B:L,11,0),"")</f>
        <v/>
      </c>
      <c r="W2408" s="13" t="str">
        <f>IFERROR(COUNTIF(#REF!,Tabela1[[#This Row],[Colunas5]]),"")</f>
        <v/>
      </c>
      <c r="X2408" s="14">
        <f>Tabela1[[#This Row],[QIANTIDADE EXPEDIDA]]*Tabela1[[#This Row],[PESO UNI]]</f>
        <v>0</v>
      </c>
      <c r="Y2408" s="14">
        <f t="shared" si="320"/>
        <v>0</v>
      </c>
      <c r="Z2408" s="21">
        <f>Tabela1[[#This Row],[PESO TOTAL]]-Tabela1[[#This Row],[Peso Expedido]]</f>
        <v>0</v>
      </c>
      <c r="AA2408" s="18"/>
      <c r="AB2408" s="40"/>
      <c r="AC2408" s="40"/>
      <c r="AD2408" s="40"/>
      <c r="AE2408" s="40"/>
      <c r="AF2408" s="40"/>
      <c r="AG2408" s="40"/>
      <c r="AH2408" s="40"/>
      <c r="AI2408" s="40" t="str">
        <f t="shared" si="324"/>
        <v>ok</v>
      </c>
      <c r="AJ2408"/>
      <c r="AK2408" t="str">
        <f>Tabela1[[#This Row],[Coluna1]]&amp;Tabela1[[#This Row],[PEDIDO]]</f>
        <v/>
      </c>
      <c r="AL2408"/>
      <c r="AM2408"/>
      <c r="AN2408"/>
      <c r="AO2408" t="str">
        <f t="shared" si="321"/>
        <v>/</v>
      </c>
      <c r="AP2408" t="str">
        <f>Tabela1[[#This Row],[TAG]]&amp;Tabela1[[#This Row],[PEDIDO]]&amp;Tabela1[[#This Row],[PRODUTO]]</f>
        <v/>
      </c>
      <c r="AQ2408" s="23" t="str">
        <f>Tabela1[[#This Row],[PRODUTO]]&amp;Tabela1[[#This Row],[TAG]]</f>
        <v/>
      </c>
      <c r="AR2408" s="183">
        <f>Tabela1[[#This Row],[PESO TOTAL]]*Tabela1[[#This Row],[MATÉRIA PRIMA]]</f>
        <v>0</v>
      </c>
      <c r="AS2408" s="28">
        <f>Tabela1[[#This Row],[PESO TOTAL]]*Tabela1[[#This Row],[PREPARAÇÃO ]]</f>
        <v>0</v>
      </c>
      <c r="AT2408" s="28">
        <f>Tabela1[[#This Row],[PESO TOTAL]]*Tabela1[[#This Row],[CALDEIRARIA]]</f>
        <v>0</v>
      </c>
      <c r="AU2408" s="28">
        <f>Tabela1[[#This Row],[PESO TOTAL]]*Tabela1[[#This Row],[SOLDA]]</f>
        <v>0</v>
      </c>
      <c r="AV2408" s="28">
        <f>Tabela1[[#This Row],[PESO TOTAL]]*Tabela1[[#This Row],[ACABAMENTO]]</f>
        <v>0</v>
      </c>
      <c r="AW2408" s="28">
        <f>Tabela1[[#This Row],[PESO TOTAL]]*Tabela1[[#This Row],[PRONTO ACABADO]]</f>
        <v>0</v>
      </c>
      <c r="AX2408" s="28">
        <f>Tabela1[[#This Row],[PESO TOTAL]]*Tabela1[[#This Row],[EXPEDIÇÃO ]]</f>
        <v>0</v>
      </c>
      <c r="AY2408" s="28" t="str">
        <f>Tabela1[[#This Row],[PEDIDO]]&amp;Tabela1[[#This Row],[PRODUTO]]</f>
        <v/>
      </c>
      <c r="AZ2408" s="44">
        <f>IF(AF2408="",0,IF(ISTEXT(AF2408),H2408*VALUE(SUBSTITUTE(AF2408,"%",""))/100,H2408*AF2408))-Tabela1[[#This Row],[PRONTO ACABADO2]]</f>
        <v>0</v>
      </c>
      <c r="BA2408" s="44">
        <f>IF(AG2408="",0,IF(ISTEXT(AG2408),H2408*VALUE(SUBSTITUTE(AG2408,"%",""))/100,H2408*AG2408))-Tabela1[[#This Row],[PESO EXPEDIDO2]]</f>
        <v>0</v>
      </c>
      <c r="BB2408" s="44">
        <f t="shared" si="322"/>
        <v>0</v>
      </c>
      <c r="BC2408" s="44">
        <f t="shared" si="323"/>
        <v>0</v>
      </c>
      <c r="BD2408" s="44"/>
    </row>
    <row r="2409" spans="1:56" ht="15.75" hidden="1" customHeight="1" x14ac:dyDescent="0.25">
      <c r="A2409" s="6"/>
      <c r="B2409" s="22"/>
      <c r="C2409" s="7"/>
      <c r="D2409" s="46"/>
      <c r="E2409" s="7"/>
      <c r="F2409" s="7"/>
      <c r="G2409" s="44"/>
      <c r="H2409" s="41">
        <f>Tabela1[[#This Row],[PESO UNI]]*Tabela1[[#This Row],[QTE]]</f>
        <v>0</v>
      </c>
      <c r="I2409" s="7"/>
      <c r="J2409" s="8"/>
      <c r="K2409" s="8"/>
      <c r="L2409" s="9"/>
      <c r="M2409" s="10"/>
      <c r="N2409" s="8"/>
      <c r="O2409" s="12"/>
      <c r="P2409" s="13"/>
      <c r="Q2409" s="14">
        <f>Tabela1[[#This Row],[QTDE/ Fabricação]]-Tabela1[[#This Row],[QTE]]</f>
        <v>0</v>
      </c>
      <c r="R2409" s="19">
        <f t="shared" si="318"/>
        <v>0</v>
      </c>
      <c r="S2409" s="19">
        <f t="shared" si="317"/>
        <v>0</v>
      </c>
      <c r="T2409" s="20">
        <f t="shared" si="319"/>
        <v>0</v>
      </c>
      <c r="U2409" s="17">
        <f>IFERROR(SUMIF('LISTA DE EMBARQUE'!B:B,MICRO!E:E,'LISTA DE EMBARQUE'!G:G),"")</f>
        <v>0</v>
      </c>
      <c r="V2409" s="12" t="str">
        <f>IFERROR(VLOOKUP(Tabela1[[#This Row],[COD.MDE]],'LISTA DE EMBARQUE'!B:L,11,0),"")</f>
        <v/>
      </c>
      <c r="W2409" s="13" t="str">
        <f>IFERROR(COUNTIF(#REF!,Tabela1[[#This Row],[Colunas5]]),"")</f>
        <v/>
      </c>
      <c r="X2409" s="14">
        <f>Tabela1[[#This Row],[QIANTIDADE EXPEDIDA]]*Tabela1[[#This Row],[PESO UNI]]</f>
        <v>0</v>
      </c>
      <c r="Y2409" s="14">
        <f t="shared" si="320"/>
        <v>0</v>
      </c>
      <c r="Z2409" s="21">
        <f>Tabela1[[#This Row],[PESO TOTAL]]-Tabela1[[#This Row],[Peso Expedido]]</f>
        <v>0</v>
      </c>
      <c r="AA2409" s="18"/>
      <c r="AB2409" s="40"/>
      <c r="AC2409" s="40"/>
      <c r="AD2409" s="40"/>
      <c r="AE2409" s="40"/>
      <c r="AF2409" s="40"/>
      <c r="AG2409" s="40"/>
      <c r="AH2409" s="40"/>
      <c r="AI2409" s="40" t="str">
        <f t="shared" si="324"/>
        <v>ok</v>
      </c>
      <c r="AJ2409"/>
      <c r="AK2409" t="str">
        <f>Tabela1[[#This Row],[Coluna1]]&amp;Tabela1[[#This Row],[PEDIDO]]</f>
        <v/>
      </c>
      <c r="AL2409"/>
      <c r="AM2409"/>
      <c r="AN2409"/>
      <c r="AO2409" t="str">
        <f t="shared" si="321"/>
        <v>/</v>
      </c>
      <c r="AP2409" t="str">
        <f>Tabela1[[#This Row],[TAG]]&amp;Tabela1[[#This Row],[PEDIDO]]&amp;Tabela1[[#This Row],[PRODUTO]]</f>
        <v/>
      </c>
      <c r="AQ2409" s="23" t="str">
        <f>Tabela1[[#This Row],[PRODUTO]]&amp;Tabela1[[#This Row],[TAG]]</f>
        <v/>
      </c>
      <c r="AR2409" s="183">
        <f>Tabela1[[#This Row],[PESO TOTAL]]*Tabela1[[#This Row],[MATÉRIA PRIMA]]</f>
        <v>0</v>
      </c>
      <c r="AS2409" s="28">
        <f>Tabela1[[#This Row],[PESO TOTAL]]*Tabela1[[#This Row],[PREPARAÇÃO ]]</f>
        <v>0</v>
      </c>
      <c r="AT2409" s="28">
        <f>Tabela1[[#This Row],[PESO TOTAL]]*Tabela1[[#This Row],[CALDEIRARIA]]</f>
        <v>0</v>
      </c>
      <c r="AU2409" s="28">
        <f>Tabela1[[#This Row],[PESO TOTAL]]*Tabela1[[#This Row],[SOLDA]]</f>
        <v>0</v>
      </c>
      <c r="AV2409" s="28">
        <f>Tabela1[[#This Row],[PESO TOTAL]]*Tabela1[[#This Row],[ACABAMENTO]]</f>
        <v>0</v>
      </c>
      <c r="AW2409" s="28">
        <f>Tabela1[[#This Row],[PESO TOTAL]]*Tabela1[[#This Row],[PRONTO ACABADO]]</f>
        <v>0</v>
      </c>
      <c r="AX2409" s="28">
        <f>Tabela1[[#This Row],[PESO TOTAL]]*Tabela1[[#This Row],[EXPEDIÇÃO ]]</f>
        <v>0</v>
      </c>
      <c r="AY2409" s="28" t="str">
        <f>Tabela1[[#This Row],[PEDIDO]]&amp;Tabela1[[#This Row],[PRODUTO]]</f>
        <v/>
      </c>
      <c r="AZ2409" s="44">
        <f>IF(AF2409="",0,IF(ISTEXT(AF2409),H2409*VALUE(SUBSTITUTE(AF2409,"%",""))/100,H2409*AF2409))-Tabela1[[#This Row],[PRONTO ACABADO2]]</f>
        <v>0</v>
      </c>
      <c r="BA2409" s="44">
        <f>IF(AG2409="",0,IF(ISTEXT(AG2409),H2409*VALUE(SUBSTITUTE(AG2409,"%",""))/100,H2409*AG2409))-Tabela1[[#This Row],[PESO EXPEDIDO2]]</f>
        <v>0</v>
      </c>
      <c r="BB2409" s="44">
        <f t="shared" si="322"/>
        <v>0</v>
      </c>
      <c r="BC2409" s="44">
        <f t="shared" si="323"/>
        <v>0</v>
      </c>
      <c r="BD2409" s="44"/>
    </row>
    <row r="2410" spans="1:56" ht="15.75" hidden="1" customHeight="1" x14ac:dyDescent="0.25">
      <c r="A2410" s="6"/>
      <c r="B2410" s="22"/>
      <c r="C2410" s="7"/>
      <c r="D2410" s="46"/>
      <c r="E2410" s="7"/>
      <c r="F2410" s="7"/>
      <c r="G2410" s="44"/>
      <c r="H2410" s="41">
        <f>Tabela1[[#This Row],[PESO UNI]]*Tabela1[[#This Row],[QTE]]</f>
        <v>0</v>
      </c>
      <c r="I2410" s="7"/>
      <c r="J2410" s="8"/>
      <c r="K2410" s="8"/>
      <c r="L2410" s="9"/>
      <c r="M2410" s="10"/>
      <c r="N2410" s="8"/>
      <c r="O2410" s="12"/>
      <c r="P2410" s="13"/>
      <c r="Q2410" s="14">
        <f>Tabela1[[#This Row],[QTDE/ Fabricação]]-Tabela1[[#This Row],[QTE]]</f>
        <v>0</v>
      </c>
      <c r="R2410" s="19">
        <f t="shared" si="318"/>
        <v>0</v>
      </c>
      <c r="S2410" s="19">
        <f t="shared" si="317"/>
        <v>0</v>
      </c>
      <c r="T2410" s="20">
        <f t="shared" si="319"/>
        <v>0</v>
      </c>
      <c r="U2410" s="17">
        <f>IFERROR(SUMIF('LISTA DE EMBARQUE'!B:B,MICRO!E:E,'LISTA DE EMBARQUE'!G:G),"")</f>
        <v>0</v>
      </c>
      <c r="V2410" s="12" t="str">
        <f>IFERROR(VLOOKUP(Tabela1[[#This Row],[COD.MDE]],'LISTA DE EMBARQUE'!B:L,11,0),"")</f>
        <v/>
      </c>
      <c r="W2410" s="13" t="str">
        <f>IFERROR(COUNTIF(#REF!,Tabela1[[#This Row],[Colunas5]]),"")</f>
        <v/>
      </c>
      <c r="X2410" s="14">
        <f>Tabela1[[#This Row],[QIANTIDADE EXPEDIDA]]*Tabela1[[#This Row],[PESO UNI]]</f>
        <v>0</v>
      </c>
      <c r="Y2410" s="14">
        <f t="shared" si="320"/>
        <v>0</v>
      </c>
      <c r="Z2410" s="21">
        <f>Tabela1[[#This Row],[PESO TOTAL]]-Tabela1[[#This Row],[Peso Expedido]]</f>
        <v>0</v>
      </c>
      <c r="AA2410" s="18"/>
      <c r="AB2410" s="40"/>
      <c r="AC2410" s="40"/>
      <c r="AD2410" s="40"/>
      <c r="AE2410" s="40"/>
      <c r="AF2410" s="40"/>
      <c r="AG2410" s="40"/>
      <c r="AH2410" s="40"/>
      <c r="AI2410" s="40" t="str">
        <f t="shared" si="324"/>
        <v>ok</v>
      </c>
      <c r="AJ2410"/>
      <c r="AK2410" t="str">
        <f>Tabela1[[#This Row],[Coluna1]]&amp;Tabela1[[#This Row],[PEDIDO]]</f>
        <v/>
      </c>
      <c r="AL2410"/>
      <c r="AM2410"/>
      <c r="AN2410"/>
      <c r="AO2410" t="str">
        <f t="shared" si="321"/>
        <v>/</v>
      </c>
      <c r="AP2410" t="str">
        <f>Tabela1[[#This Row],[TAG]]&amp;Tabela1[[#This Row],[PEDIDO]]&amp;Tabela1[[#This Row],[PRODUTO]]</f>
        <v/>
      </c>
      <c r="AQ2410" s="23" t="str">
        <f>Tabela1[[#This Row],[PRODUTO]]&amp;Tabela1[[#This Row],[TAG]]</f>
        <v/>
      </c>
      <c r="AR2410" s="183">
        <f>Tabela1[[#This Row],[PESO TOTAL]]*Tabela1[[#This Row],[MATÉRIA PRIMA]]</f>
        <v>0</v>
      </c>
      <c r="AS2410" s="28">
        <f>Tabela1[[#This Row],[PESO TOTAL]]*Tabela1[[#This Row],[PREPARAÇÃO ]]</f>
        <v>0</v>
      </c>
      <c r="AT2410" s="28">
        <f>Tabela1[[#This Row],[PESO TOTAL]]*Tabela1[[#This Row],[CALDEIRARIA]]</f>
        <v>0</v>
      </c>
      <c r="AU2410" s="28">
        <f>Tabela1[[#This Row],[PESO TOTAL]]*Tabela1[[#This Row],[SOLDA]]</f>
        <v>0</v>
      </c>
      <c r="AV2410" s="28">
        <f>Tabela1[[#This Row],[PESO TOTAL]]*Tabela1[[#This Row],[ACABAMENTO]]</f>
        <v>0</v>
      </c>
      <c r="AW2410" s="28">
        <f>Tabela1[[#This Row],[PESO TOTAL]]*Tabela1[[#This Row],[PRONTO ACABADO]]</f>
        <v>0</v>
      </c>
      <c r="AX2410" s="28">
        <f>Tabela1[[#This Row],[PESO TOTAL]]*Tabela1[[#This Row],[EXPEDIÇÃO ]]</f>
        <v>0</v>
      </c>
      <c r="AY2410" s="28" t="str">
        <f>Tabela1[[#This Row],[PEDIDO]]&amp;Tabela1[[#This Row],[PRODUTO]]</f>
        <v/>
      </c>
      <c r="AZ2410" s="44">
        <f>IF(AF2410="",0,IF(ISTEXT(AF2410),H2410*VALUE(SUBSTITUTE(AF2410,"%",""))/100,H2410*AF2410))-Tabela1[[#This Row],[PRONTO ACABADO2]]</f>
        <v>0</v>
      </c>
      <c r="BA2410" s="44">
        <f>IF(AG2410="",0,IF(ISTEXT(AG2410),H2410*VALUE(SUBSTITUTE(AG2410,"%",""))/100,H2410*AG2410))-Tabela1[[#This Row],[PESO EXPEDIDO2]]</f>
        <v>0</v>
      </c>
      <c r="BB2410" s="44">
        <f t="shared" si="322"/>
        <v>0</v>
      </c>
      <c r="BC2410" s="44">
        <f t="shared" si="323"/>
        <v>0</v>
      </c>
      <c r="BD2410" s="44"/>
    </row>
    <row r="2411" spans="1:56" ht="15.75" hidden="1" customHeight="1" x14ac:dyDescent="0.25">
      <c r="A2411" s="6"/>
      <c r="B2411" s="22"/>
      <c r="C2411" s="7"/>
      <c r="D2411" s="46"/>
      <c r="E2411" s="7"/>
      <c r="F2411" s="7"/>
      <c r="G2411" s="44"/>
      <c r="H2411" s="41">
        <f>Tabela1[[#This Row],[PESO UNI]]*Tabela1[[#This Row],[QTE]]</f>
        <v>0</v>
      </c>
      <c r="I2411" s="7"/>
      <c r="J2411" s="8"/>
      <c r="K2411" s="8"/>
      <c r="L2411" s="9"/>
      <c r="M2411" s="10"/>
      <c r="N2411" s="8"/>
      <c r="O2411" s="12"/>
      <c r="P2411" s="13"/>
      <c r="Q2411" s="14">
        <f>Tabela1[[#This Row],[QTDE/ Fabricação]]-Tabela1[[#This Row],[QTE]]</f>
        <v>0</v>
      </c>
      <c r="R2411" s="19">
        <f t="shared" si="318"/>
        <v>0</v>
      </c>
      <c r="S2411" s="19">
        <f t="shared" si="317"/>
        <v>0</v>
      </c>
      <c r="T2411" s="20">
        <f t="shared" si="319"/>
        <v>0</v>
      </c>
      <c r="U2411" s="17">
        <f>IFERROR(SUMIF('LISTA DE EMBARQUE'!B:B,MICRO!E:E,'LISTA DE EMBARQUE'!G:G),"")</f>
        <v>0</v>
      </c>
      <c r="V2411" s="12" t="str">
        <f>IFERROR(VLOOKUP(Tabela1[[#This Row],[COD.MDE]],'LISTA DE EMBARQUE'!B:L,11,0),"")</f>
        <v/>
      </c>
      <c r="W2411" s="13" t="str">
        <f>IFERROR(COUNTIF(#REF!,Tabela1[[#This Row],[Colunas5]]),"")</f>
        <v/>
      </c>
      <c r="X2411" s="14">
        <f>Tabela1[[#This Row],[QIANTIDADE EXPEDIDA]]*Tabela1[[#This Row],[PESO UNI]]</f>
        <v>0</v>
      </c>
      <c r="Y2411" s="14">
        <f t="shared" si="320"/>
        <v>0</v>
      </c>
      <c r="Z2411" s="21">
        <f>Tabela1[[#This Row],[PESO TOTAL]]-Tabela1[[#This Row],[Peso Expedido]]</f>
        <v>0</v>
      </c>
      <c r="AA2411" s="18"/>
      <c r="AB2411" s="40"/>
      <c r="AC2411" s="40"/>
      <c r="AD2411" s="40"/>
      <c r="AE2411" s="40"/>
      <c r="AF2411" s="40"/>
      <c r="AG2411" s="40"/>
      <c r="AH2411" s="40"/>
      <c r="AI2411" s="40" t="str">
        <f t="shared" si="324"/>
        <v>ok</v>
      </c>
      <c r="AJ2411"/>
      <c r="AK2411" t="str">
        <f>Tabela1[[#This Row],[Coluna1]]&amp;Tabela1[[#This Row],[PEDIDO]]</f>
        <v/>
      </c>
      <c r="AL2411"/>
      <c r="AM2411"/>
      <c r="AN2411"/>
      <c r="AO2411" t="str">
        <f t="shared" si="321"/>
        <v>/</v>
      </c>
      <c r="AP2411" t="str">
        <f>Tabela1[[#This Row],[TAG]]&amp;Tabela1[[#This Row],[PEDIDO]]&amp;Tabela1[[#This Row],[PRODUTO]]</f>
        <v/>
      </c>
      <c r="AQ2411" s="23" t="str">
        <f>Tabela1[[#This Row],[PRODUTO]]&amp;Tabela1[[#This Row],[TAG]]</f>
        <v/>
      </c>
      <c r="AR2411" s="183">
        <f>Tabela1[[#This Row],[PESO TOTAL]]*Tabela1[[#This Row],[MATÉRIA PRIMA]]</f>
        <v>0</v>
      </c>
      <c r="AS2411" s="28">
        <f>Tabela1[[#This Row],[PESO TOTAL]]*Tabela1[[#This Row],[PREPARAÇÃO ]]</f>
        <v>0</v>
      </c>
      <c r="AT2411" s="28">
        <f>Tabela1[[#This Row],[PESO TOTAL]]*Tabela1[[#This Row],[CALDEIRARIA]]</f>
        <v>0</v>
      </c>
      <c r="AU2411" s="28">
        <f>Tabela1[[#This Row],[PESO TOTAL]]*Tabela1[[#This Row],[SOLDA]]</f>
        <v>0</v>
      </c>
      <c r="AV2411" s="28">
        <f>Tabela1[[#This Row],[PESO TOTAL]]*Tabela1[[#This Row],[ACABAMENTO]]</f>
        <v>0</v>
      </c>
      <c r="AW2411" s="28">
        <f>Tabela1[[#This Row],[PESO TOTAL]]*Tabela1[[#This Row],[PRONTO ACABADO]]</f>
        <v>0</v>
      </c>
      <c r="AX2411" s="28">
        <f>Tabela1[[#This Row],[PESO TOTAL]]*Tabela1[[#This Row],[EXPEDIÇÃO ]]</f>
        <v>0</v>
      </c>
      <c r="AY2411" s="28" t="str">
        <f>Tabela1[[#This Row],[PEDIDO]]&amp;Tabela1[[#This Row],[PRODUTO]]</f>
        <v/>
      </c>
      <c r="AZ2411" s="44">
        <f>IF(AF2411="",0,IF(ISTEXT(AF2411),H2411*VALUE(SUBSTITUTE(AF2411,"%",""))/100,H2411*AF2411))-Tabela1[[#This Row],[PRONTO ACABADO2]]</f>
        <v>0</v>
      </c>
      <c r="BA2411" s="44">
        <f>IF(AG2411="",0,IF(ISTEXT(AG2411),H2411*VALUE(SUBSTITUTE(AG2411,"%",""))/100,H2411*AG2411))-Tabela1[[#This Row],[PESO EXPEDIDO2]]</f>
        <v>0</v>
      </c>
      <c r="BB2411" s="44">
        <f t="shared" si="322"/>
        <v>0</v>
      </c>
      <c r="BC2411" s="44">
        <f t="shared" si="323"/>
        <v>0</v>
      </c>
      <c r="BD2411" s="44"/>
    </row>
    <row r="2412" spans="1:56" ht="15.75" hidden="1" customHeight="1" x14ac:dyDescent="0.25">
      <c r="A2412" s="6"/>
      <c r="B2412" s="22"/>
      <c r="C2412" s="7"/>
      <c r="D2412" s="46"/>
      <c r="E2412" s="7"/>
      <c r="F2412" s="7"/>
      <c r="G2412" s="44"/>
      <c r="H2412" s="41">
        <f>Tabela1[[#This Row],[PESO UNI]]*Tabela1[[#This Row],[QTE]]</f>
        <v>0</v>
      </c>
      <c r="I2412" s="7"/>
      <c r="J2412" s="8"/>
      <c r="K2412" s="8"/>
      <c r="L2412" s="9"/>
      <c r="M2412" s="10"/>
      <c r="N2412" s="8"/>
      <c r="O2412" s="12"/>
      <c r="P2412" s="13"/>
      <c r="Q2412" s="14">
        <f>Tabela1[[#This Row],[QTDE/ Fabricação]]-Tabela1[[#This Row],[QTE]]</f>
        <v>0</v>
      </c>
      <c r="R2412" s="19">
        <f t="shared" si="318"/>
        <v>0</v>
      </c>
      <c r="S2412" s="19">
        <f t="shared" si="317"/>
        <v>0</v>
      </c>
      <c r="T2412" s="20">
        <f t="shared" si="319"/>
        <v>0</v>
      </c>
      <c r="U2412" s="17">
        <f>IFERROR(SUMIF('LISTA DE EMBARQUE'!B:B,MICRO!E:E,'LISTA DE EMBARQUE'!G:G),"")</f>
        <v>0</v>
      </c>
      <c r="V2412" s="12" t="str">
        <f>IFERROR(VLOOKUP(Tabela1[[#This Row],[COD.MDE]],'LISTA DE EMBARQUE'!B:L,11,0),"")</f>
        <v/>
      </c>
      <c r="W2412" s="13" t="str">
        <f>IFERROR(COUNTIF(#REF!,Tabela1[[#This Row],[Colunas5]]),"")</f>
        <v/>
      </c>
      <c r="X2412" s="14">
        <f>Tabela1[[#This Row],[QIANTIDADE EXPEDIDA]]*Tabela1[[#This Row],[PESO UNI]]</f>
        <v>0</v>
      </c>
      <c r="Y2412" s="14">
        <f t="shared" si="320"/>
        <v>0</v>
      </c>
      <c r="Z2412" s="21">
        <f>Tabela1[[#This Row],[PESO TOTAL]]-Tabela1[[#This Row],[Peso Expedido]]</f>
        <v>0</v>
      </c>
      <c r="AA2412" s="18"/>
      <c r="AB2412" s="40" t="s">
        <v>342</v>
      </c>
      <c r="AC2412" s="40"/>
      <c r="AD2412" s="40"/>
      <c r="AE2412" s="40"/>
      <c r="AF2412" s="40"/>
      <c r="AG2412" s="40"/>
      <c r="AH2412" s="40"/>
      <c r="AI2412" s="40" t="str">
        <f t="shared" si="324"/>
        <v>ok</v>
      </c>
      <c r="AJ2412"/>
      <c r="AK2412" t="str">
        <f>Tabela1[[#This Row],[Coluna1]]&amp;Tabela1[[#This Row],[PEDIDO]]</f>
        <v/>
      </c>
      <c r="AL2412"/>
      <c r="AM2412"/>
      <c r="AN2412"/>
      <c r="AO2412" t="str">
        <f t="shared" si="321"/>
        <v>/</v>
      </c>
      <c r="AP2412" t="str">
        <f>Tabela1[[#This Row],[TAG]]&amp;Tabela1[[#This Row],[PEDIDO]]&amp;Tabela1[[#This Row],[PRODUTO]]</f>
        <v/>
      </c>
      <c r="AQ2412" s="23" t="str">
        <f>Tabela1[[#This Row],[PRODUTO]]&amp;Tabela1[[#This Row],[TAG]]</f>
        <v/>
      </c>
      <c r="AR2412" s="183">
        <f>Tabela1[[#This Row],[PESO TOTAL]]*Tabela1[[#This Row],[MATÉRIA PRIMA]]</f>
        <v>0</v>
      </c>
      <c r="AS2412" s="28">
        <f>Tabela1[[#This Row],[PESO TOTAL]]*Tabela1[[#This Row],[PREPARAÇÃO ]]</f>
        <v>0</v>
      </c>
      <c r="AT2412" s="28">
        <f>Tabela1[[#This Row],[PESO TOTAL]]*Tabela1[[#This Row],[CALDEIRARIA]]</f>
        <v>0</v>
      </c>
      <c r="AU2412" s="28">
        <f>Tabela1[[#This Row],[PESO TOTAL]]*Tabela1[[#This Row],[SOLDA]]</f>
        <v>0</v>
      </c>
      <c r="AV2412" s="28">
        <f>Tabela1[[#This Row],[PESO TOTAL]]*Tabela1[[#This Row],[ACABAMENTO]]</f>
        <v>0</v>
      </c>
      <c r="AW2412" s="28">
        <f>Tabela1[[#This Row],[PESO TOTAL]]*Tabela1[[#This Row],[PRONTO ACABADO]]</f>
        <v>0</v>
      </c>
      <c r="AX2412" s="28">
        <f>Tabela1[[#This Row],[PESO TOTAL]]*Tabela1[[#This Row],[EXPEDIÇÃO ]]</f>
        <v>0</v>
      </c>
      <c r="AY2412" s="28" t="str">
        <f>Tabela1[[#This Row],[PEDIDO]]&amp;Tabela1[[#This Row],[PRODUTO]]</f>
        <v/>
      </c>
      <c r="AZ2412" s="44">
        <f>IF(AF2412="",0,IF(ISTEXT(AF2412),H2412*VALUE(SUBSTITUTE(AF2412,"%",""))/100,H2412*AF2412))-Tabela1[[#This Row],[PRONTO ACABADO2]]</f>
        <v>0</v>
      </c>
      <c r="BA2412" s="44">
        <f>IF(AG2412="",0,IF(ISTEXT(AG2412),H2412*VALUE(SUBSTITUTE(AG2412,"%",""))/100,H2412*AG2412))-Tabela1[[#This Row],[PESO EXPEDIDO2]]</f>
        <v>0</v>
      </c>
      <c r="BB2412" s="44">
        <f t="shared" si="322"/>
        <v>0</v>
      </c>
      <c r="BC2412" s="44">
        <f t="shared" si="323"/>
        <v>0</v>
      </c>
      <c r="BD2412" s="44"/>
    </row>
    <row r="2413" spans="1:56" ht="15.75" hidden="1" customHeight="1" x14ac:dyDescent="0.25">
      <c r="A2413" s="6"/>
      <c r="B2413" s="22"/>
      <c r="C2413" s="7"/>
      <c r="D2413" s="46"/>
      <c r="E2413" s="7"/>
      <c r="F2413" s="7"/>
      <c r="G2413" s="44"/>
      <c r="H2413" s="41">
        <f>Tabela1[[#This Row],[PESO UNI]]*Tabela1[[#This Row],[QTE]]</f>
        <v>0</v>
      </c>
      <c r="I2413" s="7"/>
      <c r="J2413" s="8"/>
      <c r="K2413" s="8"/>
      <c r="L2413" s="9"/>
      <c r="M2413" s="10"/>
      <c r="N2413" s="8"/>
      <c r="O2413" s="12"/>
      <c r="P2413" s="13"/>
      <c r="Q2413" s="14">
        <f>Tabela1[[#This Row],[QTDE/ Fabricação]]-Tabela1[[#This Row],[QTE]]</f>
        <v>0</v>
      </c>
      <c r="R2413" s="19">
        <f t="shared" si="318"/>
        <v>0</v>
      </c>
      <c r="S2413" s="19">
        <f t="shared" si="317"/>
        <v>0</v>
      </c>
      <c r="T2413" s="20">
        <f t="shared" si="319"/>
        <v>0</v>
      </c>
      <c r="U2413" s="17">
        <f>IFERROR(SUMIF('LISTA DE EMBARQUE'!B:B,MICRO!E:E,'LISTA DE EMBARQUE'!G:G),"")</f>
        <v>0</v>
      </c>
      <c r="V2413" s="12" t="str">
        <f>IFERROR(VLOOKUP(Tabela1[[#This Row],[COD.MDE]],'LISTA DE EMBARQUE'!B:L,11,0),"")</f>
        <v/>
      </c>
      <c r="W2413" s="13" t="str">
        <f>IFERROR(COUNTIF(#REF!,Tabela1[[#This Row],[Colunas5]]),"")</f>
        <v/>
      </c>
      <c r="X2413" s="14">
        <f>Tabela1[[#This Row],[QIANTIDADE EXPEDIDA]]*Tabela1[[#This Row],[PESO UNI]]</f>
        <v>0</v>
      </c>
      <c r="Y2413" s="14">
        <f t="shared" si="320"/>
        <v>0</v>
      </c>
      <c r="Z2413" s="21">
        <f>Tabela1[[#This Row],[PESO TOTAL]]-Tabela1[[#This Row],[Peso Expedido]]</f>
        <v>0</v>
      </c>
      <c r="AA2413" s="18"/>
      <c r="AB2413" s="40"/>
      <c r="AC2413" s="40"/>
      <c r="AD2413" s="40"/>
      <c r="AE2413" s="40"/>
      <c r="AF2413" s="40"/>
      <c r="AG2413" s="40"/>
      <c r="AH2413" s="40"/>
      <c r="AI2413" s="40" t="str">
        <f t="shared" si="324"/>
        <v>ok</v>
      </c>
      <c r="AJ2413"/>
      <c r="AK2413" t="str">
        <f>Tabela1[[#This Row],[Coluna1]]&amp;Tabela1[[#This Row],[PEDIDO]]</f>
        <v/>
      </c>
      <c r="AL2413"/>
      <c r="AM2413"/>
      <c r="AN2413"/>
      <c r="AO2413" t="str">
        <f t="shared" si="321"/>
        <v>/</v>
      </c>
      <c r="AP2413" t="str">
        <f>Tabela1[[#This Row],[TAG]]&amp;Tabela1[[#This Row],[PEDIDO]]&amp;Tabela1[[#This Row],[PRODUTO]]</f>
        <v/>
      </c>
      <c r="AQ2413" s="23" t="str">
        <f>Tabela1[[#This Row],[PRODUTO]]&amp;Tabela1[[#This Row],[TAG]]</f>
        <v/>
      </c>
      <c r="AR2413" s="183">
        <f>Tabela1[[#This Row],[PESO TOTAL]]*Tabela1[[#This Row],[MATÉRIA PRIMA]]</f>
        <v>0</v>
      </c>
      <c r="AS2413" s="28">
        <f>Tabela1[[#This Row],[PESO TOTAL]]*Tabela1[[#This Row],[PREPARAÇÃO ]]</f>
        <v>0</v>
      </c>
      <c r="AT2413" s="28">
        <f>Tabela1[[#This Row],[PESO TOTAL]]*Tabela1[[#This Row],[CALDEIRARIA]]</f>
        <v>0</v>
      </c>
      <c r="AU2413" s="28">
        <f>Tabela1[[#This Row],[PESO TOTAL]]*Tabela1[[#This Row],[SOLDA]]</f>
        <v>0</v>
      </c>
      <c r="AV2413" s="28">
        <f>Tabela1[[#This Row],[PESO TOTAL]]*Tabela1[[#This Row],[ACABAMENTO]]</f>
        <v>0</v>
      </c>
      <c r="AW2413" s="28">
        <f>Tabela1[[#This Row],[PESO TOTAL]]*Tabela1[[#This Row],[PRONTO ACABADO]]</f>
        <v>0</v>
      </c>
      <c r="AX2413" s="28">
        <f>Tabela1[[#This Row],[PESO TOTAL]]*Tabela1[[#This Row],[EXPEDIÇÃO ]]</f>
        <v>0</v>
      </c>
      <c r="AY2413" s="28" t="str">
        <f>Tabela1[[#This Row],[PEDIDO]]&amp;Tabela1[[#This Row],[PRODUTO]]</f>
        <v/>
      </c>
      <c r="AZ2413" s="44">
        <f>IF(AF2413="",0,IF(ISTEXT(AF2413),H2413*VALUE(SUBSTITUTE(AF2413,"%",""))/100,H2413*AF2413))-Tabela1[[#This Row],[PRONTO ACABADO2]]</f>
        <v>0</v>
      </c>
      <c r="BA2413" s="44">
        <f>IF(AG2413="",0,IF(ISTEXT(AG2413),H2413*VALUE(SUBSTITUTE(AG2413,"%",""))/100,H2413*AG2413))-Tabela1[[#This Row],[PESO EXPEDIDO2]]</f>
        <v>0</v>
      </c>
      <c r="BB2413" s="44">
        <f t="shared" si="322"/>
        <v>0</v>
      </c>
      <c r="BC2413" s="44">
        <f t="shared" si="323"/>
        <v>0</v>
      </c>
      <c r="BD2413" s="44"/>
    </row>
    <row r="2414" spans="1:56" ht="15.75" hidden="1" customHeight="1" x14ac:dyDescent="0.25">
      <c r="A2414" s="6"/>
      <c r="B2414" s="22"/>
      <c r="C2414" s="7"/>
      <c r="D2414" s="46"/>
      <c r="E2414" s="7"/>
      <c r="F2414" s="7"/>
      <c r="G2414" s="44"/>
      <c r="H2414" s="41">
        <f>Tabela1[[#This Row],[PESO UNI]]*Tabela1[[#This Row],[QTE]]</f>
        <v>0</v>
      </c>
      <c r="I2414" s="7"/>
      <c r="J2414" s="8"/>
      <c r="K2414" s="8"/>
      <c r="L2414" s="9"/>
      <c r="M2414" s="10"/>
      <c r="N2414" s="8"/>
      <c r="O2414" s="12"/>
      <c r="P2414" s="13"/>
      <c r="Q2414" s="14">
        <f>Tabela1[[#This Row],[QTDE/ Fabricação]]-Tabela1[[#This Row],[QTE]]</f>
        <v>0</v>
      </c>
      <c r="R2414" s="19">
        <f t="shared" si="318"/>
        <v>0</v>
      </c>
      <c r="S2414" s="19">
        <f t="shared" si="317"/>
        <v>0</v>
      </c>
      <c r="T2414" s="20">
        <f t="shared" si="319"/>
        <v>0</v>
      </c>
      <c r="U2414" s="17">
        <f>IFERROR(SUMIF('LISTA DE EMBARQUE'!B:B,MICRO!E:E,'LISTA DE EMBARQUE'!G:G),"")</f>
        <v>0</v>
      </c>
      <c r="V2414" s="12" t="str">
        <f>IFERROR(VLOOKUP(Tabela1[[#This Row],[COD.MDE]],'LISTA DE EMBARQUE'!B:L,11,0),"")</f>
        <v/>
      </c>
      <c r="W2414" s="13" t="str">
        <f>IFERROR(COUNTIF(#REF!,Tabela1[[#This Row],[Colunas5]]),"")</f>
        <v/>
      </c>
      <c r="X2414" s="14">
        <f>Tabela1[[#This Row],[QIANTIDADE EXPEDIDA]]*Tabela1[[#This Row],[PESO UNI]]</f>
        <v>0</v>
      </c>
      <c r="Y2414" s="14">
        <f t="shared" si="320"/>
        <v>0</v>
      </c>
      <c r="Z2414" s="21">
        <f>Tabela1[[#This Row],[PESO TOTAL]]-Tabela1[[#This Row],[Peso Expedido]]</f>
        <v>0</v>
      </c>
      <c r="AA2414" s="18"/>
      <c r="AB2414" s="40"/>
      <c r="AC2414" s="40"/>
      <c r="AD2414" s="40"/>
      <c r="AE2414" s="40"/>
      <c r="AF2414" s="40"/>
      <c r="AG2414" s="40"/>
      <c r="AH2414" s="40"/>
      <c r="AI2414" s="40" t="str">
        <f t="shared" si="324"/>
        <v>ok</v>
      </c>
      <c r="AJ2414"/>
      <c r="AK2414" t="str">
        <f>Tabela1[[#This Row],[Coluna1]]&amp;Tabela1[[#This Row],[PEDIDO]]</f>
        <v/>
      </c>
      <c r="AL2414"/>
      <c r="AM2414"/>
      <c r="AN2414"/>
      <c r="AO2414" t="str">
        <f t="shared" si="321"/>
        <v>/</v>
      </c>
      <c r="AP2414" t="str">
        <f>Tabela1[[#This Row],[TAG]]&amp;Tabela1[[#This Row],[PEDIDO]]&amp;Tabela1[[#This Row],[PRODUTO]]</f>
        <v/>
      </c>
      <c r="AQ2414" s="23" t="str">
        <f>Tabela1[[#This Row],[PRODUTO]]&amp;Tabela1[[#This Row],[TAG]]</f>
        <v/>
      </c>
      <c r="AR2414" s="183">
        <f>Tabela1[[#This Row],[PESO TOTAL]]*Tabela1[[#This Row],[MATÉRIA PRIMA]]</f>
        <v>0</v>
      </c>
      <c r="AS2414" s="28">
        <f>Tabela1[[#This Row],[PESO TOTAL]]*Tabela1[[#This Row],[PREPARAÇÃO ]]</f>
        <v>0</v>
      </c>
      <c r="AT2414" s="28">
        <f>Tabela1[[#This Row],[PESO TOTAL]]*Tabela1[[#This Row],[CALDEIRARIA]]</f>
        <v>0</v>
      </c>
      <c r="AU2414" s="28">
        <f>Tabela1[[#This Row],[PESO TOTAL]]*Tabela1[[#This Row],[SOLDA]]</f>
        <v>0</v>
      </c>
      <c r="AV2414" s="28">
        <f>Tabela1[[#This Row],[PESO TOTAL]]*Tabela1[[#This Row],[ACABAMENTO]]</f>
        <v>0</v>
      </c>
      <c r="AW2414" s="28">
        <f>Tabela1[[#This Row],[PESO TOTAL]]*Tabela1[[#This Row],[PRONTO ACABADO]]</f>
        <v>0</v>
      </c>
      <c r="AX2414" s="28">
        <f>Tabela1[[#This Row],[PESO TOTAL]]*Tabela1[[#This Row],[EXPEDIÇÃO ]]</f>
        <v>0</v>
      </c>
      <c r="AY2414" s="28" t="str">
        <f>Tabela1[[#This Row],[PEDIDO]]&amp;Tabela1[[#This Row],[PRODUTO]]</f>
        <v/>
      </c>
      <c r="AZ2414" s="44">
        <f>IF(AF2414="",0,IF(ISTEXT(AF2414),H2414*VALUE(SUBSTITUTE(AF2414,"%",""))/100,H2414*AF2414))-Tabela1[[#This Row],[PRONTO ACABADO2]]</f>
        <v>0</v>
      </c>
      <c r="BA2414" s="44">
        <f>IF(AG2414="",0,IF(ISTEXT(AG2414),H2414*VALUE(SUBSTITUTE(AG2414,"%",""))/100,H2414*AG2414))-Tabela1[[#This Row],[PESO EXPEDIDO2]]</f>
        <v>0</v>
      </c>
      <c r="BB2414" s="44">
        <f t="shared" si="322"/>
        <v>0</v>
      </c>
      <c r="BC2414" s="44">
        <f t="shared" si="323"/>
        <v>0</v>
      </c>
      <c r="BD2414" s="44"/>
    </row>
    <row r="2415" spans="1:56" ht="15.75" hidden="1" customHeight="1" x14ac:dyDescent="0.25">
      <c r="A2415" s="6"/>
      <c r="B2415" s="22"/>
      <c r="C2415" s="7"/>
      <c r="D2415" s="46"/>
      <c r="E2415" s="7"/>
      <c r="F2415" s="7"/>
      <c r="G2415" s="44"/>
      <c r="H2415" s="41">
        <f>Tabela1[[#This Row],[PESO UNI]]*Tabela1[[#This Row],[QTE]]</f>
        <v>0</v>
      </c>
      <c r="I2415" s="7"/>
      <c r="J2415" s="8"/>
      <c r="K2415" s="8"/>
      <c r="L2415" s="9"/>
      <c r="M2415" s="10"/>
      <c r="N2415" s="8"/>
      <c r="O2415" s="12"/>
      <c r="P2415" s="13"/>
      <c r="Q2415" s="14">
        <f>Tabela1[[#This Row],[QTDE/ Fabricação]]-Tabela1[[#This Row],[QTE]]</f>
        <v>0</v>
      </c>
      <c r="R2415" s="19">
        <f t="shared" si="318"/>
        <v>0</v>
      </c>
      <c r="S2415" s="19">
        <f t="shared" si="317"/>
        <v>0</v>
      </c>
      <c r="T2415" s="20">
        <f t="shared" si="319"/>
        <v>0</v>
      </c>
      <c r="U2415" s="17">
        <f>IFERROR(SUMIF('LISTA DE EMBARQUE'!B:B,MICRO!E:E,'LISTA DE EMBARQUE'!G:G),"")</f>
        <v>0</v>
      </c>
      <c r="V2415" s="12" t="str">
        <f>IFERROR(VLOOKUP(Tabela1[[#This Row],[COD.MDE]],'LISTA DE EMBARQUE'!B:L,11,0),"")</f>
        <v/>
      </c>
      <c r="W2415" s="13" t="str">
        <f>IFERROR(COUNTIF(#REF!,Tabela1[[#This Row],[Colunas5]]),"")</f>
        <v/>
      </c>
      <c r="X2415" s="14">
        <f>Tabela1[[#This Row],[QIANTIDADE EXPEDIDA]]*Tabela1[[#This Row],[PESO UNI]]</f>
        <v>0</v>
      </c>
      <c r="Y2415" s="14">
        <f t="shared" si="320"/>
        <v>0</v>
      </c>
      <c r="Z2415" s="21">
        <f>Tabela1[[#This Row],[PESO TOTAL]]-Tabela1[[#This Row],[Peso Expedido]]</f>
        <v>0</v>
      </c>
      <c r="AA2415" s="18"/>
      <c r="AB2415" s="40"/>
      <c r="AC2415" s="40"/>
      <c r="AD2415" s="40"/>
      <c r="AE2415" s="40"/>
      <c r="AF2415" s="40"/>
      <c r="AG2415" s="40"/>
      <c r="AH2415" s="40"/>
      <c r="AI2415" s="40" t="str">
        <f t="shared" si="324"/>
        <v>ok</v>
      </c>
      <c r="AJ2415"/>
      <c r="AK2415" t="str">
        <f>Tabela1[[#This Row],[Coluna1]]&amp;Tabela1[[#This Row],[PEDIDO]]</f>
        <v/>
      </c>
      <c r="AL2415"/>
      <c r="AM2415"/>
      <c r="AN2415"/>
      <c r="AO2415" t="str">
        <f t="shared" si="321"/>
        <v>/</v>
      </c>
      <c r="AP2415" t="str">
        <f>Tabela1[[#This Row],[TAG]]&amp;Tabela1[[#This Row],[PEDIDO]]&amp;Tabela1[[#This Row],[PRODUTO]]</f>
        <v/>
      </c>
      <c r="AQ2415" s="23" t="str">
        <f>Tabela1[[#This Row],[PRODUTO]]&amp;Tabela1[[#This Row],[TAG]]</f>
        <v/>
      </c>
      <c r="AR2415" s="183">
        <f>Tabela1[[#This Row],[PESO TOTAL]]*Tabela1[[#This Row],[MATÉRIA PRIMA]]</f>
        <v>0</v>
      </c>
      <c r="AS2415" s="28">
        <f>Tabela1[[#This Row],[PESO TOTAL]]*Tabela1[[#This Row],[PREPARAÇÃO ]]</f>
        <v>0</v>
      </c>
      <c r="AT2415" s="28">
        <f>Tabela1[[#This Row],[PESO TOTAL]]*Tabela1[[#This Row],[CALDEIRARIA]]</f>
        <v>0</v>
      </c>
      <c r="AU2415" s="28">
        <f>Tabela1[[#This Row],[PESO TOTAL]]*Tabela1[[#This Row],[SOLDA]]</f>
        <v>0</v>
      </c>
      <c r="AV2415" s="28">
        <f>Tabela1[[#This Row],[PESO TOTAL]]*Tabela1[[#This Row],[ACABAMENTO]]</f>
        <v>0</v>
      </c>
      <c r="AW2415" s="28">
        <f>Tabela1[[#This Row],[PESO TOTAL]]*Tabela1[[#This Row],[PRONTO ACABADO]]</f>
        <v>0</v>
      </c>
      <c r="AX2415" s="28">
        <f>Tabela1[[#This Row],[PESO TOTAL]]*Tabela1[[#This Row],[EXPEDIÇÃO ]]</f>
        <v>0</v>
      </c>
      <c r="AY2415" s="28" t="str">
        <f>Tabela1[[#This Row],[PEDIDO]]&amp;Tabela1[[#This Row],[PRODUTO]]</f>
        <v/>
      </c>
      <c r="AZ2415" s="44">
        <f>IF(AF2415="",0,IF(ISTEXT(AF2415),H2415*VALUE(SUBSTITUTE(AF2415,"%",""))/100,H2415*AF2415))-Tabela1[[#This Row],[PRONTO ACABADO2]]</f>
        <v>0</v>
      </c>
      <c r="BA2415" s="44">
        <f>IF(AG2415="",0,IF(ISTEXT(AG2415),H2415*VALUE(SUBSTITUTE(AG2415,"%",""))/100,H2415*AG2415))-Tabela1[[#This Row],[PESO EXPEDIDO2]]</f>
        <v>0</v>
      </c>
      <c r="BB2415" s="44">
        <f t="shared" si="322"/>
        <v>0</v>
      </c>
      <c r="BC2415" s="44">
        <f t="shared" si="323"/>
        <v>0</v>
      </c>
      <c r="BD2415" s="44"/>
    </row>
    <row r="2416" spans="1:56" ht="15.75" hidden="1" customHeight="1" x14ac:dyDescent="0.25">
      <c r="A2416" s="6"/>
      <c r="B2416" s="22"/>
      <c r="C2416" s="7"/>
      <c r="D2416" s="46"/>
      <c r="E2416" s="7"/>
      <c r="F2416" s="7"/>
      <c r="G2416" s="44"/>
      <c r="H2416" s="41">
        <f>Tabela1[[#This Row],[PESO UNI]]*Tabela1[[#This Row],[QTE]]</f>
        <v>0</v>
      </c>
      <c r="I2416" s="7"/>
      <c r="J2416" s="8"/>
      <c r="K2416" s="8"/>
      <c r="L2416" s="9"/>
      <c r="M2416" s="10"/>
      <c r="N2416" s="8"/>
      <c r="O2416" s="12"/>
      <c r="P2416" s="13"/>
      <c r="Q2416" s="14">
        <f>Tabela1[[#This Row],[QTDE/ Fabricação]]-Tabela1[[#This Row],[QTE]]</f>
        <v>0</v>
      </c>
      <c r="R2416" s="19">
        <f t="shared" si="318"/>
        <v>0</v>
      </c>
      <c r="S2416" s="19">
        <f t="shared" si="317"/>
        <v>0</v>
      </c>
      <c r="T2416" s="20">
        <f t="shared" si="319"/>
        <v>0</v>
      </c>
      <c r="U2416" s="17">
        <f>IFERROR(SUMIF('LISTA DE EMBARQUE'!B:B,MICRO!E:E,'LISTA DE EMBARQUE'!G:G),"")</f>
        <v>0</v>
      </c>
      <c r="V2416" s="12" t="str">
        <f>IFERROR(VLOOKUP(Tabela1[[#This Row],[COD.MDE]],'LISTA DE EMBARQUE'!B:L,11,0),"")</f>
        <v/>
      </c>
      <c r="W2416" s="13" t="str">
        <f>IFERROR(COUNTIF(#REF!,Tabela1[[#This Row],[Colunas5]]),"")</f>
        <v/>
      </c>
      <c r="X2416" s="14">
        <f>Tabela1[[#This Row],[QIANTIDADE EXPEDIDA]]*Tabela1[[#This Row],[PESO UNI]]</f>
        <v>0</v>
      </c>
      <c r="Y2416" s="14">
        <f t="shared" si="320"/>
        <v>0</v>
      </c>
      <c r="Z2416" s="21">
        <f>Tabela1[[#This Row],[PESO TOTAL]]-Tabela1[[#This Row],[Peso Expedido]]</f>
        <v>0</v>
      </c>
      <c r="AA2416" s="18"/>
      <c r="AB2416" s="40"/>
      <c r="AC2416" s="40"/>
      <c r="AD2416" s="40"/>
      <c r="AE2416" s="40"/>
      <c r="AF2416" s="40"/>
      <c r="AG2416" s="40"/>
      <c r="AH2416" s="40"/>
      <c r="AI2416" s="40" t="str">
        <f t="shared" si="324"/>
        <v>ok</v>
      </c>
      <c r="AJ2416"/>
      <c r="AK2416" t="str">
        <f>Tabela1[[#This Row],[Coluna1]]&amp;Tabela1[[#This Row],[PEDIDO]]</f>
        <v/>
      </c>
      <c r="AL2416"/>
      <c r="AM2416"/>
      <c r="AN2416"/>
      <c r="AO2416" t="str">
        <f t="shared" si="321"/>
        <v>/</v>
      </c>
      <c r="AP2416" t="str">
        <f>Tabela1[[#This Row],[TAG]]&amp;Tabela1[[#This Row],[PEDIDO]]&amp;Tabela1[[#This Row],[PRODUTO]]</f>
        <v/>
      </c>
      <c r="AQ2416" s="23" t="str">
        <f>Tabela1[[#This Row],[PRODUTO]]&amp;Tabela1[[#This Row],[TAG]]</f>
        <v/>
      </c>
      <c r="AR2416" s="183">
        <f>Tabela1[[#This Row],[PESO TOTAL]]*Tabela1[[#This Row],[MATÉRIA PRIMA]]</f>
        <v>0</v>
      </c>
      <c r="AS2416" s="28">
        <f>Tabela1[[#This Row],[PESO TOTAL]]*Tabela1[[#This Row],[PREPARAÇÃO ]]</f>
        <v>0</v>
      </c>
      <c r="AT2416" s="28">
        <f>Tabela1[[#This Row],[PESO TOTAL]]*Tabela1[[#This Row],[CALDEIRARIA]]</f>
        <v>0</v>
      </c>
      <c r="AU2416" s="28">
        <f>Tabela1[[#This Row],[PESO TOTAL]]*Tabela1[[#This Row],[SOLDA]]</f>
        <v>0</v>
      </c>
      <c r="AV2416" s="28">
        <f>Tabela1[[#This Row],[PESO TOTAL]]*Tabela1[[#This Row],[ACABAMENTO]]</f>
        <v>0</v>
      </c>
      <c r="AW2416" s="28">
        <f>Tabela1[[#This Row],[PESO TOTAL]]*Tabela1[[#This Row],[PRONTO ACABADO]]</f>
        <v>0</v>
      </c>
      <c r="AX2416" s="28">
        <f>Tabela1[[#This Row],[PESO TOTAL]]*Tabela1[[#This Row],[EXPEDIÇÃO ]]</f>
        <v>0</v>
      </c>
      <c r="AY2416" s="28" t="str">
        <f>Tabela1[[#This Row],[PEDIDO]]&amp;Tabela1[[#This Row],[PRODUTO]]</f>
        <v/>
      </c>
      <c r="AZ2416" s="44">
        <f>IF(AF2416="",0,IF(ISTEXT(AF2416),H2416*VALUE(SUBSTITUTE(AF2416,"%",""))/100,H2416*AF2416))-Tabela1[[#This Row],[PRONTO ACABADO2]]</f>
        <v>0</v>
      </c>
      <c r="BA2416" s="44">
        <f>IF(AG2416="",0,IF(ISTEXT(AG2416),H2416*VALUE(SUBSTITUTE(AG2416,"%",""))/100,H2416*AG2416))-Tabela1[[#This Row],[PESO EXPEDIDO2]]</f>
        <v>0</v>
      </c>
      <c r="BB2416" s="44">
        <f t="shared" si="322"/>
        <v>0</v>
      </c>
      <c r="BC2416" s="44">
        <f t="shared" si="323"/>
        <v>0</v>
      </c>
      <c r="BD2416" s="44"/>
    </row>
    <row r="2417" spans="1:56" ht="15.75" hidden="1" customHeight="1" x14ac:dyDescent="0.25">
      <c r="A2417" s="6"/>
      <c r="B2417" s="22"/>
      <c r="C2417" s="7"/>
      <c r="D2417" s="46"/>
      <c r="E2417" s="7"/>
      <c r="F2417" s="7"/>
      <c r="G2417" s="44"/>
      <c r="H2417" s="41">
        <f>Tabela1[[#This Row],[PESO UNI]]*Tabela1[[#This Row],[QTE]]</f>
        <v>0</v>
      </c>
      <c r="I2417" s="7"/>
      <c r="J2417" s="8"/>
      <c r="K2417" s="8"/>
      <c r="L2417" s="9"/>
      <c r="M2417" s="10"/>
      <c r="N2417" s="8"/>
      <c r="O2417" s="12"/>
      <c r="P2417" s="13"/>
      <c r="Q2417" s="14">
        <f>Tabela1[[#This Row],[QTDE/ Fabricação]]-Tabela1[[#This Row],[QTE]]</f>
        <v>0</v>
      </c>
      <c r="R2417" s="19">
        <f t="shared" si="318"/>
        <v>0</v>
      </c>
      <c r="S2417" s="19">
        <f t="shared" si="317"/>
        <v>0</v>
      </c>
      <c r="T2417" s="20">
        <f t="shared" si="319"/>
        <v>0</v>
      </c>
      <c r="U2417" s="17">
        <f>IFERROR(SUMIF('LISTA DE EMBARQUE'!B:B,MICRO!E:E,'LISTA DE EMBARQUE'!G:G),"")</f>
        <v>0</v>
      </c>
      <c r="V2417" s="12" t="str">
        <f>IFERROR(VLOOKUP(Tabela1[[#This Row],[COD.MDE]],'LISTA DE EMBARQUE'!B:L,11,0),"")</f>
        <v/>
      </c>
      <c r="W2417" s="13" t="str">
        <f>IFERROR(COUNTIF(#REF!,Tabela1[[#This Row],[Colunas5]]),"")</f>
        <v/>
      </c>
      <c r="X2417" s="14">
        <f>Tabela1[[#This Row],[QIANTIDADE EXPEDIDA]]*Tabela1[[#This Row],[PESO UNI]]</f>
        <v>0</v>
      </c>
      <c r="Y2417" s="14">
        <f t="shared" si="320"/>
        <v>0</v>
      </c>
      <c r="Z2417" s="21">
        <f>Tabela1[[#This Row],[PESO TOTAL]]-Tabela1[[#This Row],[Peso Expedido]]</f>
        <v>0</v>
      </c>
      <c r="AA2417" s="18"/>
      <c r="AB2417" s="40"/>
      <c r="AC2417" s="40"/>
      <c r="AD2417" s="40"/>
      <c r="AE2417" s="40"/>
      <c r="AF2417" s="40"/>
      <c r="AG2417" s="40"/>
      <c r="AH2417" s="40"/>
      <c r="AI2417" s="40" t="str">
        <f t="shared" si="324"/>
        <v>ok</v>
      </c>
      <c r="AJ2417"/>
      <c r="AK2417" t="str">
        <f>Tabela1[[#This Row],[Coluna1]]&amp;Tabela1[[#This Row],[PEDIDO]]</f>
        <v/>
      </c>
      <c r="AL2417"/>
      <c r="AM2417"/>
      <c r="AN2417"/>
      <c r="AO2417" t="str">
        <f t="shared" si="321"/>
        <v>/</v>
      </c>
      <c r="AP2417" t="str">
        <f>Tabela1[[#This Row],[TAG]]&amp;Tabela1[[#This Row],[PEDIDO]]&amp;Tabela1[[#This Row],[PRODUTO]]</f>
        <v/>
      </c>
      <c r="AQ2417" s="23" t="str">
        <f>Tabela1[[#This Row],[PRODUTO]]&amp;Tabela1[[#This Row],[TAG]]</f>
        <v/>
      </c>
      <c r="AR2417" s="183">
        <f>Tabela1[[#This Row],[PESO TOTAL]]*Tabela1[[#This Row],[MATÉRIA PRIMA]]</f>
        <v>0</v>
      </c>
      <c r="AS2417" s="28">
        <f>Tabela1[[#This Row],[PESO TOTAL]]*Tabela1[[#This Row],[PREPARAÇÃO ]]</f>
        <v>0</v>
      </c>
      <c r="AT2417" s="28">
        <f>Tabela1[[#This Row],[PESO TOTAL]]*Tabela1[[#This Row],[CALDEIRARIA]]</f>
        <v>0</v>
      </c>
      <c r="AU2417" s="28">
        <f>Tabela1[[#This Row],[PESO TOTAL]]*Tabela1[[#This Row],[SOLDA]]</f>
        <v>0</v>
      </c>
      <c r="AV2417" s="28">
        <f>Tabela1[[#This Row],[PESO TOTAL]]*Tabela1[[#This Row],[ACABAMENTO]]</f>
        <v>0</v>
      </c>
      <c r="AW2417" s="28">
        <f>Tabela1[[#This Row],[PESO TOTAL]]*Tabela1[[#This Row],[PRONTO ACABADO]]</f>
        <v>0</v>
      </c>
      <c r="AX2417" s="28">
        <f>Tabela1[[#This Row],[PESO TOTAL]]*Tabela1[[#This Row],[EXPEDIÇÃO ]]</f>
        <v>0</v>
      </c>
      <c r="AY2417" s="28" t="str">
        <f>Tabela1[[#This Row],[PEDIDO]]&amp;Tabela1[[#This Row],[PRODUTO]]</f>
        <v/>
      </c>
      <c r="AZ2417" s="44">
        <f>IF(AF2417="",0,IF(ISTEXT(AF2417),H2417*VALUE(SUBSTITUTE(AF2417,"%",""))/100,H2417*AF2417))-Tabela1[[#This Row],[PRONTO ACABADO2]]</f>
        <v>0</v>
      </c>
      <c r="BA2417" s="44">
        <f>IF(AG2417="",0,IF(ISTEXT(AG2417),H2417*VALUE(SUBSTITUTE(AG2417,"%",""))/100,H2417*AG2417))-Tabela1[[#This Row],[PESO EXPEDIDO2]]</f>
        <v>0</v>
      </c>
      <c r="BB2417" s="44">
        <f t="shared" si="322"/>
        <v>0</v>
      </c>
      <c r="BC2417" s="44">
        <f t="shared" si="323"/>
        <v>0</v>
      </c>
      <c r="BD2417" s="44"/>
    </row>
    <row r="2418" spans="1:56" ht="15.75" hidden="1" customHeight="1" x14ac:dyDescent="0.25">
      <c r="A2418" s="6"/>
      <c r="B2418" s="22"/>
      <c r="C2418" s="7"/>
      <c r="D2418" s="46"/>
      <c r="E2418" s="7"/>
      <c r="F2418" s="7"/>
      <c r="G2418" s="44"/>
      <c r="H2418" s="41">
        <f>Tabela1[[#This Row],[PESO UNI]]*Tabela1[[#This Row],[QTE]]</f>
        <v>0</v>
      </c>
      <c r="I2418" s="7"/>
      <c r="J2418" s="8"/>
      <c r="K2418" s="8"/>
      <c r="L2418" s="9"/>
      <c r="M2418" s="10"/>
      <c r="N2418" s="8"/>
      <c r="O2418" s="12"/>
      <c r="P2418" s="13"/>
      <c r="Q2418" s="14">
        <f>Tabela1[[#This Row],[QTDE/ Fabricação]]-Tabela1[[#This Row],[QTE]]</f>
        <v>0</v>
      </c>
      <c r="R2418" s="19">
        <f t="shared" si="318"/>
        <v>0</v>
      </c>
      <c r="S2418" s="19">
        <f t="shared" si="317"/>
        <v>0</v>
      </c>
      <c r="T2418" s="20">
        <f t="shared" si="319"/>
        <v>0</v>
      </c>
      <c r="U2418" s="17">
        <f>IFERROR(SUMIF('LISTA DE EMBARQUE'!B:B,MICRO!E:E,'LISTA DE EMBARQUE'!G:G),"")</f>
        <v>0</v>
      </c>
      <c r="V2418" s="12" t="str">
        <f>IFERROR(VLOOKUP(Tabela1[[#This Row],[COD.MDE]],'LISTA DE EMBARQUE'!B:L,11,0),"")</f>
        <v/>
      </c>
      <c r="W2418" s="13" t="str">
        <f>IFERROR(COUNTIF(#REF!,Tabela1[[#This Row],[Colunas5]]),"")</f>
        <v/>
      </c>
      <c r="X2418" s="14">
        <f>Tabela1[[#This Row],[QIANTIDADE EXPEDIDA]]*Tabela1[[#This Row],[PESO UNI]]</f>
        <v>0</v>
      </c>
      <c r="Y2418" s="14">
        <f t="shared" si="320"/>
        <v>0</v>
      </c>
      <c r="Z2418" s="21">
        <f>Tabela1[[#This Row],[PESO TOTAL]]-Tabela1[[#This Row],[Peso Expedido]]</f>
        <v>0</v>
      </c>
      <c r="AA2418" s="18"/>
      <c r="AB2418" s="40"/>
      <c r="AC2418" s="40"/>
      <c r="AD2418" s="40"/>
      <c r="AE2418" s="40"/>
      <c r="AF2418" s="40"/>
      <c r="AG2418" s="40"/>
      <c r="AH2418" s="40"/>
      <c r="AI2418" s="40" t="str">
        <f t="shared" si="324"/>
        <v>ok</v>
      </c>
      <c r="AJ2418"/>
      <c r="AK2418" t="str">
        <f>Tabela1[[#This Row],[Coluna1]]&amp;Tabela1[[#This Row],[PEDIDO]]</f>
        <v/>
      </c>
      <c r="AL2418"/>
      <c r="AM2418"/>
      <c r="AN2418"/>
      <c r="AO2418" t="str">
        <f t="shared" si="321"/>
        <v>/</v>
      </c>
      <c r="AP2418" t="str">
        <f>Tabela1[[#This Row],[TAG]]&amp;Tabela1[[#This Row],[PEDIDO]]&amp;Tabela1[[#This Row],[PRODUTO]]</f>
        <v/>
      </c>
      <c r="AQ2418" s="23" t="str">
        <f>Tabela1[[#This Row],[PRODUTO]]&amp;Tabela1[[#This Row],[TAG]]</f>
        <v/>
      </c>
      <c r="AR2418" s="183">
        <f>Tabela1[[#This Row],[PESO TOTAL]]*Tabela1[[#This Row],[MATÉRIA PRIMA]]</f>
        <v>0</v>
      </c>
      <c r="AS2418" s="28">
        <f>Tabela1[[#This Row],[PESO TOTAL]]*Tabela1[[#This Row],[PREPARAÇÃO ]]</f>
        <v>0</v>
      </c>
      <c r="AT2418" s="28">
        <f>Tabela1[[#This Row],[PESO TOTAL]]*Tabela1[[#This Row],[CALDEIRARIA]]</f>
        <v>0</v>
      </c>
      <c r="AU2418" s="28">
        <f>Tabela1[[#This Row],[PESO TOTAL]]*Tabela1[[#This Row],[SOLDA]]</f>
        <v>0</v>
      </c>
      <c r="AV2418" s="28">
        <f>Tabela1[[#This Row],[PESO TOTAL]]*Tabela1[[#This Row],[ACABAMENTO]]</f>
        <v>0</v>
      </c>
      <c r="AW2418" s="28">
        <f>Tabela1[[#This Row],[PESO TOTAL]]*Tabela1[[#This Row],[PRONTO ACABADO]]</f>
        <v>0</v>
      </c>
      <c r="AX2418" s="28">
        <f>Tabela1[[#This Row],[PESO TOTAL]]*Tabela1[[#This Row],[EXPEDIÇÃO ]]</f>
        <v>0</v>
      </c>
      <c r="AY2418" s="28" t="str">
        <f>Tabela1[[#This Row],[PEDIDO]]&amp;Tabela1[[#This Row],[PRODUTO]]</f>
        <v/>
      </c>
      <c r="AZ2418" s="44">
        <f>IF(AF2418="",0,IF(ISTEXT(AF2418),H2418*VALUE(SUBSTITUTE(AF2418,"%",""))/100,H2418*AF2418))-Tabela1[[#This Row],[PRONTO ACABADO2]]</f>
        <v>0</v>
      </c>
      <c r="BA2418" s="44">
        <f>IF(AG2418="",0,IF(ISTEXT(AG2418),H2418*VALUE(SUBSTITUTE(AG2418,"%",""))/100,H2418*AG2418))-Tabela1[[#This Row],[PESO EXPEDIDO2]]</f>
        <v>0</v>
      </c>
      <c r="BB2418" s="44">
        <f t="shared" si="322"/>
        <v>0</v>
      </c>
      <c r="BC2418" s="44">
        <f t="shared" si="323"/>
        <v>0</v>
      </c>
      <c r="BD2418" s="44"/>
    </row>
    <row r="2419" spans="1:56" ht="15.75" hidden="1" customHeight="1" x14ac:dyDescent="0.25">
      <c r="A2419" s="6"/>
      <c r="B2419" s="22"/>
      <c r="C2419" s="7"/>
      <c r="D2419" s="46"/>
      <c r="E2419" s="7"/>
      <c r="F2419" s="7"/>
      <c r="G2419" s="44"/>
      <c r="H2419" s="41">
        <f>Tabela1[[#This Row],[PESO UNI]]*Tabela1[[#This Row],[QTE]]</f>
        <v>0</v>
      </c>
      <c r="I2419" s="7"/>
      <c r="J2419" s="8"/>
      <c r="K2419" s="8"/>
      <c r="L2419" s="9"/>
      <c r="M2419" s="10"/>
      <c r="N2419" s="8"/>
      <c r="O2419" s="12"/>
      <c r="P2419" s="13"/>
      <c r="Q2419" s="14">
        <f>Tabela1[[#This Row],[QTDE/ Fabricação]]-Tabela1[[#This Row],[QTE]]</f>
        <v>0</v>
      </c>
      <c r="R2419" s="19">
        <f t="shared" si="318"/>
        <v>0</v>
      </c>
      <c r="S2419" s="19">
        <f t="shared" si="317"/>
        <v>0</v>
      </c>
      <c r="T2419" s="20">
        <f t="shared" si="319"/>
        <v>0</v>
      </c>
      <c r="U2419" s="17">
        <f>IFERROR(SUMIF('LISTA DE EMBARQUE'!B:B,MICRO!E:E,'LISTA DE EMBARQUE'!G:G),"")</f>
        <v>0</v>
      </c>
      <c r="V2419" s="12" t="str">
        <f>IFERROR(VLOOKUP(Tabela1[[#This Row],[COD.MDE]],'LISTA DE EMBARQUE'!B:L,11,0),"")</f>
        <v/>
      </c>
      <c r="W2419" s="13" t="str">
        <f>IFERROR(COUNTIF(#REF!,Tabela1[[#This Row],[Colunas5]]),"")</f>
        <v/>
      </c>
      <c r="X2419" s="14">
        <f>Tabela1[[#This Row],[QIANTIDADE EXPEDIDA]]*Tabela1[[#This Row],[PESO UNI]]</f>
        <v>0</v>
      </c>
      <c r="Y2419" s="14">
        <f t="shared" si="320"/>
        <v>0</v>
      </c>
      <c r="Z2419" s="21">
        <f>Tabela1[[#This Row],[PESO TOTAL]]-Tabela1[[#This Row],[Peso Expedido]]</f>
        <v>0</v>
      </c>
      <c r="AA2419" s="18"/>
      <c r="AB2419" s="40"/>
      <c r="AC2419" s="40"/>
      <c r="AD2419" s="40"/>
      <c r="AE2419" s="40"/>
      <c r="AF2419" s="40"/>
      <c r="AG2419" s="40"/>
      <c r="AH2419" s="40"/>
      <c r="AI2419" s="40" t="str">
        <f t="shared" si="324"/>
        <v>ok</v>
      </c>
      <c r="AJ2419"/>
      <c r="AK2419" t="str">
        <f>Tabela1[[#This Row],[Coluna1]]&amp;Tabela1[[#This Row],[PEDIDO]]</f>
        <v/>
      </c>
      <c r="AL2419"/>
      <c r="AM2419"/>
      <c r="AN2419"/>
      <c r="AO2419" t="str">
        <f t="shared" si="321"/>
        <v>/</v>
      </c>
      <c r="AP2419" t="str">
        <f>Tabela1[[#This Row],[TAG]]&amp;Tabela1[[#This Row],[PEDIDO]]&amp;Tabela1[[#This Row],[PRODUTO]]</f>
        <v/>
      </c>
      <c r="AQ2419" s="23" t="str">
        <f>Tabela1[[#This Row],[PRODUTO]]&amp;Tabela1[[#This Row],[TAG]]</f>
        <v/>
      </c>
      <c r="AR2419" s="183">
        <f>Tabela1[[#This Row],[PESO TOTAL]]*Tabela1[[#This Row],[MATÉRIA PRIMA]]</f>
        <v>0</v>
      </c>
      <c r="AS2419" s="28">
        <f>Tabela1[[#This Row],[PESO TOTAL]]*Tabela1[[#This Row],[PREPARAÇÃO ]]</f>
        <v>0</v>
      </c>
      <c r="AT2419" s="28">
        <f>Tabela1[[#This Row],[PESO TOTAL]]*Tabela1[[#This Row],[CALDEIRARIA]]</f>
        <v>0</v>
      </c>
      <c r="AU2419" s="28">
        <f>Tabela1[[#This Row],[PESO TOTAL]]*Tabela1[[#This Row],[SOLDA]]</f>
        <v>0</v>
      </c>
      <c r="AV2419" s="28">
        <f>Tabela1[[#This Row],[PESO TOTAL]]*Tabela1[[#This Row],[ACABAMENTO]]</f>
        <v>0</v>
      </c>
      <c r="AW2419" s="28">
        <f>Tabela1[[#This Row],[PESO TOTAL]]*Tabela1[[#This Row],[PRONTO ACABADO]]</f>
        <v>0</v>
      </c>
      <c r="AX2419" s="28">
        <f>Tabela1[[#This Row],[PESO TOTAL]]*Tabela1[[#This Row],[EXPEDIÇÃO ]]</f>
        <v>0</v>
      </c>
      <c r="AY2419" s="28" t="str">
        <f>Tabela1[[#This Row],[PEDIDO]]&amp;Tabela1[[#This Row],[PRODUTO]]</f>
        <v/>
      </c>
      <c r="AZ2419" s="44">
        <f>IF(AF2419="",0,IF(ISTEXT(AF2419),H2419*VALUE(SUBSTITUTE(AF2419,"%",""))/100,H2419*AF2419))-Tabela1[[#This Row],[PRONTO ACABADO2]]</f>
        <v>0</v>
      </c>
      <c r="BA2419" s="44">
        <f>IF(AG2419="",0,IF(ISTEXT(AG2419),H2419*VALUE(SUBSTITUTE(AG2419,"%",""))/100,H2419*AG2419))-Tabela1[[#This Row],[PESO EXPEDIDO2]]</f>
        <v>0</v>
      </c>
      <c r="BB2419" s="44">
        <f t="shared" si="322"/>
        <v>0</v>
      </c>
      <c r="BC2419" s="44">
        <f t="shared" si="323"/>
        <v>0</v>
      </c>
      <c r="BD2419" s="44"/>
    </row>
    <row r="2420" spans="1:56" ht="15.75" hidden="1" customHeight="1" x14ac:dyDescent="0.25">
      <c r="A2420" s="6"/>
      <c r="B2420" s="22"/>
      <c r="C2420" s="7"/>
      <c r="D2420" s="46"/>
      <c r="E2420" s="7"/>
      <c r="F2420" s="7"/>
      <c r="G2420" s="44"/>
      <c r="H2420" s="41">
        <f>Tabela1[[#This Row],[PESO UNI]]*Tabela1[[#This Row],[QTE]]</f>
        <v>0</v>
      </c>
      <c r="I2420" s="7"/>
      <c r="J2420" s="8"/>
      <c r="K2420" s="8"/>
      <c r="L2420" s="9"/>
      <c r="M2420" s="10"/>
      <c r="N2420" s="8"/>
      <c r="O2420" s="12"/>
      <c r="P2420" s="13"/>
      <c r="Q2420" s="14">
        <f>Tabela1[[#This Row],[QTDE/ Fabricação]]-Tabela1[[#This Row],[QTE]]</f>
        <v>0</v>
      </c>
      <c r="R2420" s="19">
        <f t="shared" si="318"/>
        <v>0</v>
      </c>
      <c r="S2420" s="19">
        <f t="shared" si="317"/>
        <v>0</v>
      </c>
      <c r="T2420" s="20">
        <f t="shared" si="319"/>
        <v>0</v>
      </c>
      <c r="U2420" s="17">
        <f>IFERROR(SUMIF('LISTA DE EMBARQUE'!B:B,MICRO!E:E,'LISTA DE EMBARQUE'!G:G),"")</f>
        <v>0</v>
      </c>
      <c r="V2420" s="12" t="str">
        <f>IFERROR(VLOOKUP(Tabela1[[#This Row],[COD.MDE]],'LISTA DE EMBARQUE'!B:L,11,0),"")</f>
        <v/>
      </c>
      <c r="W2420" s="13" t="str">
        <f>IFERROR(COUNTIF(#REF!,Tabela1[[#This Row],[Colunas5]]),"")</f>
        <v/>
      </c>
      <c r="X2420" s="14">
        <f>Tabela1[[#This Row],[QIANTIDADE EXPEDIDA]]*Tabela1[[#This Row],[PESO UNI]]</f>
        <v>0</v>
      </c>
      <c r="Y2420" s="14">
        <f t="shared" si="320"/>
        <v>0</v>
      </c>
      <c r="Z2420" s="21">
        <f>Tabela1[[#This Row],[PESO TOTAL]]-Tabela1[[#This Row],[Peso Expedido]]</f>
        <v>0</v>
      </c>
      <c r="AA2420" s="18"/>
      <c r="AB2420" s="40"/>
      <c r="AC2420" s="40"/>
      <c r="AD2420" s="40"/>
      <c r="AE2420" s="40"/>
      <c r="AF2420" s="40"/>
      <c r="AG2420" s="40"/>
      <c r="AH2420" s="40"/>
      <c r="AI2420" s="40" t="str">
        <f t="shared" si="324"/>
        <v>ok</v>
      </c>
      <c r="AJ2420"/>
      <c r="AK2420" t="str">
        <f>Tabela1[[#This Row],[Coluna1]]&amp;Tabela1[[#This Row],[PEDIDO]]</f>
        <v/>
      </c>
      <c r="AL2420"/>
      <c r="AM2420"/>
      <c r="AN2420"/>
      <c r="AO2420" t="str">
        <f t="shared" si="321"/>
        <v>/</v>
      </c>
      <c r="AP2420" t="str">
        <f>Tabela1[[#This Row],[TAG]]&amp;Tabela1[[#This Row],[PEDIDO]]&amp;Tabela1[[#This Row],[PRODUTO]]</f>
        <v/>
      </c>
      <c r="AQ2420" s="23" t="str">
        <f>Tabela1[[#This Row],[PRODUTO]]&amp;Tabela1[[#This Row],[TAG]]</f>
        <v/>
      </c>
      <c r="AR2420" s="183">
        <f>Tabela1[[#This Row],[PESO TOTAL]]*Tabela1[[#This Row],[MATÉRIA PRIMA]]</f>
        <v>0</v>
      </c>
      <c r="AS2420" s="28">
        <f>Tabela1[[#This Row],[PESO TOTAL]]*Tabela1[[#This Row],[PREPARAÇÃO ]]</f>
        <v>0</v>
      </c>
      <c r="AT2420" s="28">
        <f>Tabela1[[#This Row],[PESO TOTAL]]*Tabela1[[#This Row],[CALDEIRARIA]]</f>
        <v>0</v>
      </c>
      <c r="AU2420" s="28">
        <f>Tabela1[[#This Row],[PESO TOTAL]]*Tabela1[[#This Row],[SOLDA]]</f>
        <v>0</v>
      </c>
      <c r="AV2420" s="28">
        <f>Tabela1[[#This Row],[PESO TOTAL]]*Tabela1[[#This Row],[ACABAMENTO]]</f>
        <v>0</v>
      </c>
      <c r="AW2420" s="28">
        <f>Tabela1[[#This Row],[PESO TOTAL]]*Tabela1[[#This Row],[PRONTO ACABADO]]</f>
        <v>0</v>
      </c>
      <c r="AX2420" s="28">
        <f>Tabela1[[#This Row],[PESO TOTAL]]*Tabela1[[#This Row],[EXPEDIÇÃO ]]</f>
        <v>0</v>
      </c>
      <c r="AY2420" s="28" t="str">
        <f>Tabela1[[#This Row],[PEDIDO]]&amp;Tabela1[[#This Row],[PRODUTO]]</f>
        <v/>
      </c>
      <c r="AZ2420" s="44">
        <f>IF(AF2420="",0,IF(ISTEXT(AF2420),H2420*VALUE(SUBSTITUTE(AF2420,"%",""))/100,H2420*AF2420))-Tabela1[[#This Row],[PRONTO ACABADO2]]</f>
        <v>0</v>
      </c>
      <c r="BA2420" s="44">
        <f>IF(AG2420="",0,IF(ISTEXT(AG2420),H2420*VALUE(SUBSTITUTE(AG2420,"%",""))/100,H2420*AG2420))-Tabela1[[#This Row],[PESO EXPEDIDO2]]</f>
        <v>0</v>
      </c>
      <c r="BB2420" s="44">
        <f t="shared" si="322"/>
        <v>0</v>
      </c>
      <c r="BC2420" s="44">
        <f t="shared" si="323"/>
        <v>0</v>
      </c>
      <c r="BD2420" s="44"/>
    </row>
    <row r="2421" spans="1:56" ht="15.75" hidden="1" customHeight="1" x14ac:dyDescent="0.25">
      <c r="A2421" s="6"/>
      <c r="B2421" s="22"/>
      <c r="C2421" s="7"/>
      <c r="D2421" s="46"/>
      <c r="E2421" s="7"/>
      <c r="F2421" s="7"/>
      <c r="G2421" s="44"/>
      <c r="H2421" s="41">
        <f>Tabela1[[#This Row],[PESO UNI]]*Tabela1[[#This Row],[QTE]]</f>
        <v>0</v>
      </c>
      <c r="I2421" s="7"/>
      <c r="J2421" s="8"/>
      <c r="K2421" s="8"/>
      <c r="L2421" s="9"/>
      <c r="M2421" s="10"/>
      <c r="N2421" s="8"/>
      <c r="O2421" s="12"/>
      <c r="P2421" s="13"/>
      <c r="Q2421" s="14">
        <f>Tabela1[[#This Row],[QTDE/ Fabricação]]-Tabela1[[#This Row],[QTE]]</f>
        <v>0</v>
      </c>
      <c r="R2421" s="19">
        <f t="shared" si="318"/>
        <v>0</v>
      </c>
      <c r="S2421" s="19">
        <f t="shared" si="317"/>
        <v>0</v>
      </c>
      <c r="T2421" s="20">
        <f t="shared" si="319"/>
        <v>0</v>
      </c>
      <c r="U2421" s="17">
        <f>IFERROR(SUMIF('LISTA DE EMBARQUE'!B:B,MICRO!E:E,'LISTA DE EMBARQUE'!G:G),"")</f>
        <v>0</v>
      </c>
      <c r="V2421" s="12" t="str">
        <f>IFERROR(VLOOKUP(Tabela1[[#This Row],[COD.MDE]],'LISTA DE EMBARQUE'!B:L,11,0),"")</f>
        <v/>
      </c>
      <c r="W2421" s="13" t="str">
        <f>IFERROR(COUNTIF(#REF!,Tabela1[[#This Row],[Colunas5]]),"")</f>
        <v/>
      </c>
      <c r="X2421" s="14">
        <f>Tabela1[[#This Row],[QIANTIDADE EXPEDIDA]]*Tabela1[[#This Row],[PESO UNI]]</f>
        <v>0</v>
      </c>
      <c r="Y2421" s="14">
        <f t="shared" si="320"/>
        <v>0</v>
      </c>
      <c r="Z2421" s="21">
        <f>Tabela1[[#This Row],[PESO TOTAL]]-Tabela1[[#This Row],[Peso Expedido]]</f>
        <v>0</v>
      </c>
      <c r="AA2421" s="18"/>
      <c r="AB2421" s="40"/>
      <c r="AC2421" s="40"/>
      <c r="AD2421" s="40"/>
      <c r="AE2421" s="40"/>
      <c r="AF2421" s="40"/>
      <c r="AG2421" s="40"/>
      <c r="AH2421" s="40"/>
      <c r="AI2421" s="40" t="str">
        <f t="shared" si="324"/>
        <v>ok</v>
      </c>
      <c r="AJ2421"/>
      <c r="AK2421" t="str">
        <f>Tabela1[[#This Row],[Coluna1]]&amp;Tabela1[[#This Row],[PEDIDO]]</f>
        <v/>
      </c>
      <c r="AL2421"/>
      <c r="AM2421"/>
      <c r="AN2421"/>
      <c r="AO2421" t="str">
        <f t="shared" si="321"/>
        <v>/</v>
      </c>
      <c r="AP2421" t="str">
        <f>Tabela1[[#This Row],[TAG]]&amp;Tabela1[[#This Row],[PEDIDO]]&amp;Tabela1[[#This Row],[PRODUTO]]</f>
        <v/>
      </c>
      <c r="AQ2421" s="23" t="str">
        <f>Tabela1[[#This Row],[PRODUTO]]&amp;Tabela1[[#This Row],[TAG]]</f>
        <v/>
      </c>
      <c r="AR2421" s="183">
        <f>Tabela1[[#This Row],[PESO TOTAL]]*Tabela1[[#This Row],[MATÉRIA PRIMA]]</f>
        <v>0</v>
      </c>
      <c r="AS2421" s="28">
        <f>Tabela1[[#This Row],[PESO TOTAL]]*Tabela1[[#This Row],[PREPARAÇÃO ]]</f>
        <v>0</v>
      </c>
      <c r="AT2421" s="28">
        <f>Tabela1[[#This Row],[PESO TOTAL]]*Tabela1[[#This Row],[CALDEIRARIA]]</f>
        <v>0</v>
      </c>
      <c r="AU2421" s="28">
        <f>Tabela1[[#This Row],[PESO TOTAL]]*Tabela1[[#This Row],[SOLDA]]</f>
        <v>0</v>
      </c>
      <c r="AV2421" s="28">
        <f>Tabela1[[#This Row],[PESO TOTAL]]*Tabela1[[#This Row],[ACABAMENTO]]</f>
        <v>0</v>
      </c>
      <c r="AW2421" s="28">
        <f>Tabela1[[#This Row],[PESO TOTAL]]*Tabela1[[#This Row],[PRONTO ACABADO]]</f>
        <v>0</v>
      </c>
      <c r="AX2421" s="28">
        <f>Tabela1[[#This Row],[PESO TOTAL]]*Tabela1[[#This Row],[EXPEDIÇÃO ]]</f>
        <v>0</v>
      </c>
      <c r="AY2421" s="28" t="str">
        <f>Tabela1[[#This Row],[PEDIDO]]&amp;Tabela1[[#This Row],[PRODUTO]]</f>
        <v/>
      </c>
      <c r="AZ2421" s="44">
        <f>IF(AF2421="",0,IF(ISTEXT(AF2421),H2421*VALUE(SUBSTITUTE(AF2421,"%",""))/100,H2421*AF2421))-Tabela1[[#This Row],[PRONTO ACABADO2]]</f>
        <v>0</v>
      </c>
      <c r="BA2421" s="44">
        <f>IF(AG2421="",0,IF(ISTEXT(AG2421),H2421*VALUE(SUBSTITUTE(AG2421,"%",""))/100,H2421*AG2421))-Tabela1[[#This Row],[PESO EXPEDIDO2]]</f>
        <v>0</v>
      </c>
      <c r="BB2421" s="44">
        <f t="shared" si="322"/>
        <v>0</v>
      </c>
      <c r="BC2421" s="44">
        <f t="shared" si="323"/>
        <v>0</v>
      </c>
      <c r="BD2421" s="44"/>
    </row>
    <row r="2422" spans="1:56" ht="15.75" hidden="1" customHeight="1" x14ac:dyDescent="0.25">
      <c r="A2422" s="6"/>
      <c r="B2422" s="22"/>
      <c r="C2422" s="7"/>
      <c r="D2422" s="46"/>
      <c r="E2422" s="7"/>
      <c r="F2422" s="7"/>
      <c r="G2422" s="44"/>
      <c r="H2422" s="41">
        <f>Tabela1[[#This Row],[PESO UNI]]*Tabela1[[#This Row],[QTE]]</f>
        <v>0</v>
      </c>
      <c r="I2422" s="7"/>
      <c r="J2422" s="8"/>
      <c r="K2422" s="8"/>
      <c r="L2422" s="9"/>
      <c r="M2422" s="10"/>
      <c r="N2422" s="8"/>
      <c r="O2422" s="12"/>
      <c r="P2422" s="13"/>
      <c r="Q2422" s="14">
        <f>Tabela1[[#This Row],[QTDE/ Fabricação]]-Tabela1[[#This Row],[QTE]]</f>
        <v>0</v>
      </c>
      <c r="R2422" s="19">
        <f t="shared" si="318"/>
        <v>0</v>
      </c>
      <c r="S2422" s="19">
        <f t="shared" si="317"/>
        <v>0</v>
      </c>
      <c r="T2422" s="20">
        <f t="shared" si="319"/>
        <v>0</v>
      </c>
      <c r="U2422" s="17">
        <f>IFERROR(SUMIF('LISTA DE EMBARQUE'!B:B,MICRO!E:E,'LISTA DE EMBARQUE'!G:G),"")</f>
        <v>0</v>
      </c>
      <c r="V2422" s="12" t="str">
        <f>IFERROR(VLOOKUP(Tabela1[[#This Row],[COD.MDE]],'LISTA DE EMBARQUE'!B:L,11,0),"")</f>
        <v/>
      </c>
      <c r="W2422" s="13" t="str">
        <f>IFERROR(COUNTIF(#REF!,Tabela1[[#This Row],[Colunas5]]),"")</f>
        <v/>
      </c>
      <c r="X2422" s="14">
        <f>Tabela1[[#This Row],[QIANTIDADE EXPEDIDA]]*Tabela1[[#This Row],[PESO UNI]]</f>
        <v>0</v>
      </c>
      <c r="Y2422" s="14">
        <f t="shared" si="320"/>
        <v>0</v>
      </c>
      <c r="Z2422" s="21">
        <f>Tabela1[[#This Row],[PESO TOTAL]]-Tabela1[[#This Row],[Peso Expedido]]</f>
        <v>0</v>
      </c>
      <c r="AA2422" s="18"/>
      <c r="AB2422" s="40"/>
      <c r="AC2422" s="40"/>
      <c r="AD2422" s="40"/>
      <c r="AE2422" s="40"/>
      <c r="AF2422" s="40"/>
      <c r="AG2422" s="40"/>
      <c r="AH2422" s="40"/>
      <c r="AI2422" s="40" t="str">
        <f t="shared" si="324"/>
        <v>ok</v>
      </c>
      <c r="AJ2422"/>
      <c r="AK2422" t="str">
        <f>Tabela1[[#This Row],[Coluna1]]&amp;Tabela1[[#This Row],[PEDIDO]]</f>
        <v/>
      </c>
      <c r="AL2422"/>
      <c r="AM2422"/>
      <c r="AN2422"/>
      <c r="AO2422" t="str">
        <f t="shared" si="321"/>
        <v>/</v>
      </c>
      <c r="AP2422" t="str">
        <f>Tabela1[[#This Row],[TAG]]&amp;Tabela1[[#This Row],[PEDIDO]]&amp;Tabela1[[#This Row],[PRODUTO]]</f>
        <v/>
      </c>
      <c r="AQ2422" s="23" t="str">
        <f>Tabela1[[#This Row],[PRODUTO]]&amp;Tabela1[[#This Row],[TAG]]</f>
        <v/>
      </c>
      <c r="AR2422" s="183">
        <f>Tabela1[[#This Row],[PESO TOTAL]]*Tabela1[[#This Row],[MATÉRIA PRIMA]]</f>
        <v>0</v>
      </c>
      <c r="AS2422" s="28">
        <f>Tabela1[[#This Row],[PESO TOTAL]]*Tabela1[[#This Row],[PREPARAÇÃO ]]</f>
        <v>0</v>
      </c>
      <c r="AT2422" s="28">
        <f>Tabela1[[#This Row],[PESO TOTAL]]*Tabela1[[#This Row],[CALDEIRARIA]]</f>
        <v>0</v>
      </c>
      <c r="AU2422" s="28">
        <f>Tabela1[[#This Row],[PESO TOTAL]]*Tabela1[[#This Row],[SOLDA]]</f>
        <v>0</v>
      </c>
      <c r="AV2422" s="28">
        <f>Tabela1[[#This Row],[PESO TOTAL]]*Tabela1[[#This Row],[ACABAMENTO]]</f>
        <v>0</v>
      </c>
      <c r="AW2422" s="28">
        <f>Tabela1[[#This Row],[PESO TOTAL]]*Tabela1[[#This Row],[PRONTO ACABADO]]</f>
        <v>0</v>
      </c>
      <c r="AX2422" s="28">
        <f>Tabela1[[#This Row],[PESO TOTAL]]*Tabela1[[#This Row],[EXPEDIÇÃO ]]</f>
        <v>0</v>
      </c>
      <c r="AY2422" s="28" t="str">
        <f>Tabela1[[#This Row],[PEDIDO]]&amp;Tabela1[[#This Row],[PRODUTO]]</f>
        <v/>
      </c>
      <c r="AZ2422" s="44">
        <f>IF(AF2422="",0,IF(ISTEXT(AF2422),H2422*VALUE(SUBSTITUTE(AF2422,"%",""))/100,H2422*AF2422))-Tabela1[[#This Row],[PRONTO ACABADO2]]</f>
        <v>0</v>
      </c>
      <c r="BA2422" s="44">
        <f>IF(AG2422="",0,IF(ISTEXT(AG2422),H2422*VALUE(SUBSTITUTE(AG2422,"%",""))/100,H2422*AG2422))-Tabela1[[#This Row],[PESO EXPEDIDO2]]</f>
        <v>0</v>
      </c>
      <c r="BB2422" s="44">
        <f t="shared" si="322"/>
        <v>0</v>
      </c>
      <c r="BC2422" s="44">
        <f t="shared" si="323"/>
        <v>0</v>
      </c>
      <c r="BD2422" s="44"/>
    </row>
    <row r="2423" spans="1:56" ht="15.75" hidden="1" customHeight="1" x14ac:dyDescent="0.25">
      <c r="A2423" s="6"/>
      <c r="B2423" s="22"/>
      <c r="C2423" s="7"/>
      <c r="D2423" s="46"/>
      <c r="E2423" s="7"/>
      <c r="F2423" s="7"/>
      <c r="G2423" s="44"/>
      <c r="H2423" s="41">
        <f>Tabela1[[#This Row],[PESO UNI]]*Tabela1[[#This Row],[QTE]]</f>
        <v>0</v>
      </c>
      <c r="I2423" s="7"/>
      <c r="J2423" s="8"/>
      <c r="K2423" s="8"/>
      <c r="L2423" s="9"/>
      <c r="M2423" s="10"/>
      <c r="N2423" s="8"/>
      <c r="O2423" s="12"/>
      <c r="P2423" s="13"/>
      <c r="Q2423" s="14">
        <f>Tabela1[[#This Row],[QTDE/ Fabricação]]-Tabela1[[#This Row],[QTE]]</f>
        <v>0</v>
      </c>
      <c r="R2423" s="19">
        <f t="shared" si="318"/>
        <v>0</v>
      </c>
      <c r="S2423" s="19">
        <f t="shared" si="317"/>
        <v>0</v>
      </c>
      <c r="T2423" s="20">
        <f t="shared" si="319"/>
        <v>0</v>
      </c>
      <c r="U2423" s="17">
        <f>IFERROR(SUMIF('LISTA DE EMBARQUE'!B:B,MICRO!E:E,'LISTA DE EMBARQUE'!G:G),"")</f>
        <v>0</v>
      </c>
      <c r="V2423" s="12" t="str">
        <f>IFERROR(VLOOKUP(Tabela1[[#This Row],[COD.MDE]],'LISTA DE EMBARQUE'!B:L,11,0),"")</f>
        <v/>
      </c>
      <c r="W2423" s="13" t="str">
        <f>IFERROR(COUNTIF(#REF!,Tabela1[[#This Row],[Colunas5]]),"")</f>
        <v/>
      </c>
      <c r="X2423" s="14">
        <f>Tabela1[[#This Row],[QIANTIDADE EXPEDIDA]]*Tabela1[[#This Row],[PESO UNI]]</f>
        <v>0</v>
      </c>
      <c r="Y2423" s="14">
        <f t="shared" si="320"/>
        <v>0</v>
      </c>
      <c r="Z2423" s="21">
        <f>Tabela1[[#This Row],[PESO TOTAL]]-Tabela1[[#This Row],[Peso Expedido]]</f>
        <v>0</v>
      </c>
      <c r="AA2423" s="18"/>
      <c r="AB2423" s="40"/>
      <c r="AC2423" s="40"/>
      <c r="AD2423" s="40"/>
      <c r="AE2423" s="40"/>
      <c r="AF2423" s="40"/>
      <c r="AG2423" s="40"/>
      <c r="AH2423" s="40"/>
      <c r="AI2423" s="40" t="str">
        <f t="shared" si="324"/>
        <v>ok</v>
      </c>
      <c r="AJ2423"/>
      <c r="AK2423" t="str">
        <f>Tabela1[[#This Row],[Coluna1]]&amp;Tabela1[[#This Row],[PEDIDO]]</f>
        <v/>
      </c>
      <c r="AL2423"/>
      <c r="AM2423"/>
      <c r="AN2423"/>
      <c r="AO2423" t="str">
        <f t="shared" si="321"/>
        <v>/</v>
      </c>
      <c r="AP2423" t="str">
        <f>Tabela1[[#This Row],[TAG]]&amp;Tabela1[[#This Row],[PEDIDO]]&amp;Tabela1[[#This Row],[PRODUTO]]</f>
        <v/>
      </c>
      <c r="AQ2423" s="23" t="str">
        <f>Tabela1[[#This Row],[PRODUTO]]&amp;Tabela1[[#This Row],[TAG]]</f>
        <v/>
      </c>
      <c r="AR2423" s="183">
        <f>Tabela1[[#This Row],[PESO TOTAL]]*Tabela1[[#This Row],[MATÉRIA PRIMA]]</f>
        <v>0</v>
      </c>
      <c r="AS2423" s="28">
        <f>Tabela1[[#This Row],[PESO TOTAL]]*Tabela1[[#This Row],[PREPARAÇÃO ]]</f>
        <v>0</v>
      </c>
      <c r="AT2423" s="28">
        <f>Tabela1[[#This Row],[PESO TOTAL]]*Tabela1[[#This Row],[CALDEIRARIA]]</f>
        <v>0</v>
      </c>
      <c r="AU2423" s="28">
        <f>Tabela1[[#This Row],[PESO TOTAL]]*Tabela1[[#This Row],[SOLDA]]</f>
        <v>0</v>
      </c>
      <c r="AV2423" s="28">
        <f>Tabela1[[#This Row],[PESO TOTAL]]*Tabela1[[#This Row],[ACABAMENTO]]</f>
        <v>0</v>
      </c>
      <c r="AW2423" s="28">
        <f>Tabela1[[#This Row],[PESO TOTAL]]*Tabela1[[#This Row],[PRONTO ACABADO]]</f>
        <v>0</v>
      </c>
      <c r="AX2423" s="28">
        <f>Tabela1[[#This Row],[PESO TOTAL]]*Tabela1[[#This Row],[EXPEDIÇÃO ]]</f>
        <v>0</v>
      </c>
      <c r="AY2423" s="28" t="str">
        <f>Tabela1[[#This Row],[PEDIDO]]&amp;Tabela1[[#This Row],[PRODUTO]]</f>
        <v/>
      </c>
      <c r="AZ2423" s="44">
        <f>IF(AF2423="",0,IF(ISTEXT(AF2423),H2423*VALUE(SUBSTITUTE(AF2423,"%",""))/100,H2423*AF2423))-Tabela1[[#This Row],[PRONTO ACABADO2]]</f>
        <v>0</v>
      </c>
      <c r="BA2423" s="44">
        <f>IF(AG2423="",0,IF(ISTEXT(AG2423),H2423*VALUE(SUBSTITUTE(AG2423,"%",""))/100,H2423*AG2423))-Tabela1[[#This Row],[PESO EXPEDIDO2]]</f>
        <v>0</v>
      </c>
      <c r="BB2423" s="44">
        <f t="shared" si="322"/>
        <v>0</v>
      </c>
      <c r="BC2423" s="44">
        <f t="shared" si="323"/>
        <v>0</v>
      </c>
      <c r="BD2423" s="44"/>
    </row>
    <row r="2424" spans="1:56" ht="15.75" hidden="1" customHeight="1" x14ac:dyDescent="0.25">
      <c r="A2424" s="6"/>
      <c r="B2424" s="22"/>
      <c r="C2424" s="7"/>
      <c r="D2424" s="46"/>
      <c r="E2424" s="7"/>
      <c r="F2424" s="7"/>
      <c r="G2424" s="44"/>
      <c r="H2424" s="41">
        <f>Tabela1[[#This Row],[PESO UNI]]*Tabela1[[#This Row],[QTE]]</f>
        <v>0</v>
      </c>
      <c r="I2424" s="7"/>
      <c r="J2424" s="8"/>
      <c r="K2424" s="8"/>
      <c r="L2424" s="9"/>
      <c r="M2424" s="10"/>
      <c r="N2424" s="8"/>
      <c r="O2424" s="12"/>
      <c r="P2424" s="13"/>
      <c r="Q2424" s="14">
        <f>Tabela1[[#This Row],[QTDE/ Fabricação]]-Tabela1[[#This Row],[QTE]]</f>
        <v>0</v>
      </c>
      <c r="R2424" s="19">
        <f t="shared" si="318"/>
        <v>0</v>
      </c>
      <c r="S2424" s="19">
        <f t="shared" si="317"/>
        <v>0</v>
      </c>
      <c r="T2424" s="20">
        <f t="shared" si="319"/>
        <v>0</v>
      </c>
      <c r="U2424" s="17">
        <f>IFERROR(SUMIF('LISTA DE EMBARQUE'!B:B,MICRO!E:E,'LISTA DE EMBARQUE'!G:G),"")</f>
        <v>0</v>
      </c>
      <c r="V2424" s="12" t="str">
        <f>IFERROR(VLOOKUP(Tabela1[[#This Row],[COD.MDE]],'LISTA DE EMBARQUE'!B:L,11,0),"")</f>
        <v/>
      </c>
      <c r="W2424" s="13" t="str">
        <f>IFERROR(COUNTIF(#REF!,Tabela1[[#This Row],[Colunas5]]),"")</f>
        <v/>
      </c>
      <c r="X2424" s="14">
        <f>Tabela1[[#This Row],[QIANTIDADE EXPEDIDA]]*Tabela1[[#This Row],[PESO UNI]]</f>
        <v>0</v>
      </c>
      <c r="Y2424" s="14">
        <f t="shared" si="320"/>
        <v>0</v>
      </c>
      <c r="Z2424" s="21">
        <f>Tabela1[[#This Row],[PESO TOTAL]]-Tabela1[[#This Row],[Peso Expedido]]</f>
        <v>0</v>
      </c>
      <c r="AA2424" s="18"/>
      <c r="AB2424" s="40"/>
      <c r="AC2424" s="40"/>
      <c r="AD2424" s="40"/>
      <c r="AE2424" s="40"/>
      <c r="AF2424" s="40"/>
      <c r="AG2424" s="40"/>
      <c r="AH2424" s="40"/>
      <c r="AI2424" s="40" t="str">
        <f t="shared" si="324"/>
        <v>ok</v>
      </c>
      <c r="AJ2424"/>
      <c r="AK2424" t="str">
        <f>Tabela1[[#This Row],[Coluna1]]&amp;Tabela1[[#This Row],[PEDIDO]]</f>
        <v/>
      </c>
      <c r="AL2424"/>
      <c r="AM2424"/>
      <c r="AN2424"/>
      <c r="AO2424" t="str">
        <f t="shared" si="321"/>
        <v>/</v>
      </c>
      <c r="AP2424" t="str">
        <f>Tabela1[[#This Row],[TAG]]&amp;Tabela1[[#This Row],[PEDIDO]]&amp;Tabela1[[#This Row],[PRODUTO]]</f>
        <v/>
      </c>
      <c r="AQ2424" s="23" t="str">
        <f>Tabela1[[#This Row],[PRODUTO]]&amp;Tabela1[[#This Row],[TAG]]</f>
        <v/>
      </c>
      <c r="AR2424" s="183">
        <f>Tabela1[[#This Row],[PESO TOTAL]]*Tabela1[[#This Row],[MATÉRIA PRIMA]]</f>
        <v>0</v>
      </c>
      <c r="AS2424" s="28">
        <f>Tabela1[[#This Row],[PESO TOTAL]]*Tabela1[[#This Row],[PREPARAÇÃO ]]</f>
        <v>0</v>
      </c>
      <c r="AT2424" s="28">
        <f>Tabela1[[#This Row],[PESO TOTAL]]*Tabela1[[#This Row],[CALDEIRARIA]]</f>
        <v>0</v>
      </c>
      <c r="AU2424" s="28">
        <f>Tabela1[[#This Row],[PESO TOTAL]]*Tabela1[[#This Row],[SOLDA]]</f>
        <v>0</v>
      </c>
      <c r="AV2424" s="28">
        <f>Tabela1[[#This Row],[PESO TOTAL]]*Tabela1[[#This Row],[ACABAMENTO]]</f>
        <v>0</v>
      </c>
      <c r="AW2424" s="28">
        <f>Tabela1[[#This Row],[PESO TOTAL]]*Tabela1[[#This Row],[PRONTO ACABADO]]</f>
        <v>0</v>
      </c>
      <c r="AX2424" s="28">
        <f>Tabela1[[#This Row],[PESO TOTAL]]*Tabela1[[#This Row],[EXPEDIÇÃO ]]</f>
        <v>0</v>
      </c>
      <c r="AY2424" s="28" t="str">
        <f>Tabela1[[#This Row],[PEDIDO]]&amp;Tabela1[[#This Row],[PRODUTO]]</f>
        <v/>
      </c>
      <c r="AZ2424" s="44">
        <f>IF(AF2424="",0,IF(ISTEXT(AF2424),H2424*VALUE(SUBSTITUTE(AF2424,"%",""))/100,H2424*AF2424))-Tabela1[[#This Row],[PRONTO ACABADO2]]</f>
        <v>0</v>
      </c>
      <c r="BA2424" s="44">
        <f>IF(AG2424="",0,IF(ISTEXT(AG2424),H2424*VALUE(SUBSTITUTE(AG2424,"%",""))/100,H2424*AG2424))-Tabela1[[#This Row],[PESO EXPEDIDO2]]</f>
        <v>0</v>
      </c>
      <c r="BB2424" s="44">
        <f t="shared" si="322"/>
        <v>0</v>
      </c>
      <c r="BC2424" s="44">
        <f t="shared" si="323"/>
        <v>0</v>
      </c>
      <c r="BD2424" s="44"/>
    </row>
    <row r="2425" spans="1:56" ht="15.75" hidden="1" customHeight="1" x14ac:dyDescent="0.25">
      <c r="A2425" s="6"/>
      <c r="B2425" s="22"/>
      <c r="C2425" s="7"/>
      <c r="D2425" s="46"/>
      <c r="E2425" s="7"/>
      <c r="F2425" s="7"/>
      <c r="G2425" s="44"/>
      <c r="H2425" s="41">
        <f>Tabela1[[#This Row],[PESO UNI]]*Tabela1[[#This Row],[QTE]]</f>
        <v>0</v>
      </c>
      <c r="I2425" s="7"/>
      <c r="J2425" s="8"/>
      <c r="K2425" s="8"/>
      <c r="L2425" s="9"/>
      <c r="M2425" s="10"/>
      <c r="N2425" s="8"/>
      <c r="O2425" s="12"/>
      <c r="P2425" s="13"/>
      <c r="Q2425" s="14">
        <f>Tabela1[[#This Row],[QTDE/ Fabricação]]-Tabela1[[#This Row],[QTE]]</f>
        <v>0</v>
      </c>
      <c r="R2425" s="19">
        <f t="shared" si="318"/>
        <v>0</v>
      </c>
      <c r="S2425" s="19">
        <f t="shared" si="317"/>
        <v>0</v>
      </c>
      <c r="T2425" s="20">
        <f t="shared" si="319"/>
        <v>0</v>
      </c>
      <c r="U2425" s="17">
        <f>IFERROR(SUMIF('LISTA DE EMBARQUE'!B:B,MICRO!E:E,'LISTA DE EMBARQUE'!G:G),"")</f>
        <v>0</v>
      </c>
      <c r="V2425" s="12" t="str">
        <f>IFERROR(VLOOKUP(Tabela1[[#This Row],[COD.MDE]],'LISTA DE EMBARQUE'!B:L,11,0),"")</f>
        <v/>
      </c>
      <c r="W2425" s="13" t="str">
        <f>IFERROR(COUNTIF(#REF!,Tabela1[[#This Row],[Colunas5]]),"")</f>
        <v/>
      </c>
      <c r="X2425" s="14">
        <f>Tabela1[[#This Row],[QIANTIDADE EXPEDIDA]]*Tabela1[[#This Row],[PESO UNI]]</f>
        <v>0</v>
      </c>
      <c r="Y2425" s="14">
        <f t="shared" si="320"/>
        <v>0</v>
      </c>
      <c r="Z2425" s="21">
        <f>Tabela1[[#This Row],[PESO TOTAL]]-Tabela1[[#This Row],[Peso Expedido]]</f>
        <v>0</v>
      </c>
      <c r="AA2425" s="18"/>
      <c r="AB2425" s="40"/>
      <c r="AC2425" s="40"/>
      <c r="AD2425" s="40"/>
      <c r="AE2425" s="40"/>
      <c r="AF2425" s="40"/>
      <c r="AG2425" s="40"/>
      <c r="AH2425" s="40"/>
      <c r="AI2425" s="40" t="str">
        <f t="shared" si="324"/>
        <v>ok</v>
      </c>
      <c r="AJ2425"/>
      <c r="AK2425" t="str">
        <f>Tabela1[[#This Row],[Coluna1]]&amp;Tabela1[[#This Row],[PEDIDO]]</f>
        <v/>
      </c>
      <c r="AL2425"/>
      <c r="AM2425"/>
      <c r="AN2425"/>
      <c r="AO2425" t="str">
        <f t="shared" si="321"/>
        <v>/</v>
      </c>
      <c r="AP2425" t="str">
        <f>Tabela1[[#This Row],[TAG]]&amp;Tabela1[[#This Row],[PEDIDO]]&amp;Tabela1[[#This Row],[PRODUTO]]</f>
        <v/>
      </c>
      <c r="AQ2425" s="23" t="str">
        <f>Tabela1[[#This Row],[PRODUTO]]&amp;Tabela1[[#This Row],[TAG]]</f>
        <v/>
      </c>
      <c r="AR2425" s="183">
        <f>Tabela1[[#This Row],[PESO TOTAL]]*Tabela1[[#This Row],[MATÉRIA PRIMA]]</f>
        <v>0</v>
      </c>
      <c r="AS2425" s="28">
        <f>Tabela1[[#This Row],[PESO TOTAL]]*Tabela1[[#This Row],[PREPARAÇÃO ]]</f>
        <v>0</v>
      </c>
      <c r="AT2425" s="28">
        <f>Tabela1[[#This Row],[PESO TOTAL]]*Tabela1[[#This Row],[CALDEIRARIA]]</f>
        <v>0</v>
      </c>
      <c r="AU2425" s="28">
        <f>Tabela1[[#This Row],[PESO TOTAL]]*Tabela1[[#This Row],[SOLDA]]</f>
        <v>0</v>
      </c>
      <c r="AV2425" s="28">
        <f>Tabela1[[#This Row],[PESO TOTAL]]*Tabela1[[#This Row],[ACABAMENTO]]</f>
        <v>0</v>
      </c>
      <c r="AW2425" s="28">
        <f>Tabela1[[#This Row],[PESO TOTAL]]*Tabela1[[#This Row],[PRONTO ACABADO]]</f>
        <v>0</v>
      </c>
      <c r="AX2425" s="28">
        <f>Tabela1[[#This Row],[PESO TOTAL]]*Tabela1[[#This Row],[EXPEDIÇÃO ]]</f>
        <v>0</v>
      </c>
      <c r="AY2425" s="28" t="str">
        <f>Tabela1[[#This Row],[PEDIDO]]&amp;Tabela1[[#This Row],[PRODUTO]]</f>
        <v/>
      </c>
      <c r="AZ2425" s="44">
        <f>IF(AF2425="",0,IF(ISTEXT(AF2425),H2425*VALUE(SUBSTITUTE(AF2425,"%",""))/100,H2425*AF2425))-Tabela1[[#This Row],[PRONTO ACABADO2]]</f>
        <v>0</v>
      </c>
      <c r="BA2425" s="44">
        <f>IF(AG2425="",0,IF(ISTEXT(AG2425),H2425*VALUE(SUBSTITUTE(AG2425,"%",""))/100,H2425*AG2425))-Tabela1[[#This Row],[PESO EXPEDIDO2]]</f>
        <v>0</v>
      </c>
      <c r="BB2425" s="44">
        <f t="shared" si="322"/>
        <v>0</v>
      </c>
      <c r="BC2425" s="44">
        <f t="shared" si="323"/>
        <v>0</v>
      </c>
      <c r="BD2425" s="44"/>
    </row>
    <row r="2426" spans="1:56" ht="15.75" hidden="1" customHeight="1" x14ac:dyDescent="0.25">
      <c r="A2426" s="6"/>
      <c r="B2426" s="22"/>
      <c r="C2426" s="7"/>
      <c r="D2426" s="46"/>
      <c r="E2426" s="7"/>
      <c r="F2426" s="7"/>
      <c r="G2426" s="44"/>
      <c r="H2426" s="41">
        <f>Tabela1[[#This Row],[PESO UNI]]*Tabela1[[#This Row],[QTE]]</f>
        <v>0</v>
      </c>
      <c r="I2426" s="7"/>
      <c r="J2426" s="8"/>
      <c r="K2426" s="8"/>
      <c r="L2426" s="9"/>
      <c r="M2426" s="10"/>
      <c r="N2426" s="8"/>
      <c r="O2426" s="12"/>
      <c r="P2426" s="13"/>
      <c r="Q2426" s="14">
        <f>Tabela1[[#This Row],[QTDE/ Fabricação]]-Tabela1[[#This Row],[QTE]]</f>
        <v>0</v>
      </c>
      <c r="R2426" s="19">
        <f t="shared" si="318"/>
        <v>0</v>
      </c>
      <c r="S2426" s="19">
        <f t="shared" ref="S2426:S2489" si="325">IFERROR(H2426*AG2426,"")</f>
        <v>0</v>
      </c>
      <c r="T2426" s="20">
        <f t="shared" si="319"/>
        <v>0</v>
      </c>
      <c r="U2426" s="17">
        <f>IFERROR(SUMIF('LISTA DE EMBARQUE'!B:B,MICRO!E:E,'LISTA DE EMBARQUE'!G:G),"")</f>
        <v>0</v>
      </c>
      <c r="V2426" s="12" t="str">
        <f>IFERROR(VLOOKUP(Tabela1[[#This Row],[COD.MDE]],'LISTA DE EMBARQUE'!B:L,11,0),"")</f>
        <v/>
      </c>
      <c r="W2426" s="13" t="str">
        <f>IFERROR(COUNTIF(#REF!,Tabela1[[#This Row],[Colunas5]]),"")</f>
        <v/>
      </c>
      <c r="X2426" s="14">
        <f>Tabela1[[#This Row],[QIANTIDADE EXPEDIDA]]*Tabela1[[#This Row],[PESO UNI]]</f>
        <v>0</v>
      </c>
      <c r="Y2426" s="14">
        <f t="shared" si="320"/>
        <v>0</v>
      </c>
      <c r="Z2426" s="21">
        <f>Tabela1[[#This Row],[PESO TOTAL]]-Tabela1[[#This Row],[Peso Expedido]]</f>
        <v>0</v>
      </c>
      <c r="AA2426" s="18"/>
      <c r="AB2426" s="40"/>
      <c r="AC2426" s="40"/>
      <c r="AD2426" s="40"/>
      <c r="AE2426" s="40"/>
      <c r="AF2426" s="40"/>
      <c r="AG2426" s="40"/>
      <c r="AH2426" s="40"/>
      <c r="AI2426" s="40" t="str">
        <f t="shared" si="324"/>
        <v>ok</v>
      </c>
      <c r="AJ2426"/>
      <c r="AK2426" t="str">
        <f>Tabela1[[#This Row],[Coluna1]]&amp;Tabela1[[#This Row],[PEDIDO]]</f>
        <v/>
      </c>
      <c r="AL2426"/>
      <c r="AM2426"/>
      <c r="AN2426"/>
      <c r="AO2426" t="str">
        <f t="shared" si="321"/>
        <v>/</v>
      </c>
      <c r="AP2426" t="str">
        <f>Tabela1[[#This Row],[TAG]]&amp;Tabela1[[#This Row],[PEDIDO]]&amp;Tabela1[[#This Row],[PRODUTO]]</f>
        <v/>
      </c>
      <c r="AQ2426" s="23" t="str">
        <f>Tabela1[[#This Row],[PRODUTO]]&amp;Tabela1[[#This Row],[TAG]]</f>
        <v/>
      </c>
      <c r="AR2426" s="183">
        <f>Tabela1[[#This Row],[PESO TOTAL]]*Tabela1[[#This Row],[MATÉRIA PRIMA]]</f>
        <v>0</v>
      </c>
      <c r="AS2426" s="28">
        <f>Tabela1[[#This Row],[PESO TOTAL]]*Tabela1[[#This Row],[PREPARAÇÃO ]]</f>
        <v>0</v>
      </c>
      <c r="AT2426" s="28">
        <f>Tabela1[[#This Row],[PESO TOTAL]]*Tabela1[[#This Row],[CALDEIRARIA]]</f>
        <v>0</v>
      </c>
      <c r="AU2426" s="28">
        <f>Tabela1[[#This Row],[PESO TOTAL]]*Tabela1[[#This Row],[SOLDA]]</f>
        <v>0</v>
      </c>
      <c r="AV2426" s="28">
        <f>Tabela1[[#This Row],[PESO TOTAL]]*Tabela1[[#This Row],[ACABAMENTO]]</f>
        <v>0</v>
      </c>
      <c r="AW2426" s="28">
        <f>Tabela1[[#This Row],[PESO TOTAL]]*Tabela1[[#This Row],[PRONTO ACABADO]]</f>
        <v>0</v>
      </c>
      <c r="AX2426" s="28">
        <f>Tabela1[[#This Row],[PESO TOTAL]]*Tabela1[[#This Row],[EXPEDIÇÃO ]]</f>
        <v>0</v>
      </c>
      <c r="AY2426" s="28" t="str">
        <f>Tabela1[[#This Row],[PEDIDO]]&amp;Tabela1[[#This Row],[PRODUTO]]</f>
        <v/>
      </c>
      <c r="AZ2426" s="44">
        <f>IF(AF2426="",0,IF(ISTEXT(AF2426),H2426*VALUE(SUBSTITUTE(AF2426,"%",""))/100,H2426*AF2426))-Tabela1[[#This Row],[PRONTO ACABADO2]]</f>
        <v>0</v>
      </c>
      <c r="BA2426" s="44">
        <f>IF(AG2426="",0,IF(ISTEXT(AG2426),H2426*VALUE(SUBSTITUTE(AG2426,"%",""))/100,H2426*AG2426))-Tabela1[[#This Row],[PESO EXPEDIDO2]]</f>
        <v>0</v>
      </c>
      <c r="BB2426" s="44">
        <f t="shared" si="322"/>
        <v>0</v>
      </c>
      <c r="BC2426" s="44">
        <f t="shared" si="323"/>
        <v>0</v>
      </c>
      <c r="BD2426" s="44"/>
    </row>
    <row r="2427" spans="1:56" ht="15.75" hidden="1" customHeight="1" x14ac:dyDescent="0.25">
      <c r="A2427" s="6"/>
      <c r="B2427" s="22"/>
      <c r="C2427" s="7"/>
      <c r="D2427" s="46"/>
      <c r="E2427" s="7"/>
      <c r="F2427" s="7"/>
      <c r="G2427" s="44"/>
      <c r="H2427" s="41">
        <f>Tabela1[[#This Row],[PESO UNI]]*Tabela1[[#This Row],[QTE]]</f>
        <v>0</v>
      </c>
      <c r="I2427" s="7"/>
      <c r="J2427" s="8"/>
      <c r="K2427" s="8"/>
      <c r="L2427" s="9"/>
      <c r="M2427" s="10"/>
      <c r="N2427" s="8"/>
      <c r="O2427" s="12"/>
      <c r="P2427" s="13"/>
      <c r="Q2427" s="14">
        <f>Tabela1[[#This Row],[QTDE/ Fabricação]]-Tabela1[[#This Row],[QTE]]</f>
        <v>0</v>
      </c>
      <c r="R2427" s="19">
        <f t="shared" si="318"/>
        <v>0</v>
      </c>
      <c r="S2427" s="19">
        <f t="shared" si="325"/>
        <v>0</v>
      </c>
      <c r="T2427" s="20">
        <f t="shared" si="319"/>
        <v>0</v>
      </c>
      <c r="U2427" s="17">
        <f>IFERROR(SUMIF('LISTA DE EMBARQUE'!B:B,MICRO!E:E,'LISTA DE EMBARQUE'!G:G),"")</f>
        <v>0</v>
      </c>
      <c r="V2427" s="12" t="str">
        <f>IFERROR(VLOOKUP(Tabela1[[#This Row],[COD.MDE]],'LISTA DE EMBARQUE'!B:L,11,0),"")</f>
        <v/>
      </c>
      <c r="W2427" s="13" t="str">
        <f>IFERROR(COUNTIF(#REF!,Tabela1[[#This Row],[Colunas5]]),"")</f>
        <v/>
      </c>
      <c r="X2427" s="14">
        <f>Tabela1[[#This Row],[QIANTIDADE EXPEDIDA]]*Tabela1[[#This Row],[PESO UNI]]</f>
        <v>0</v>
      </c>
      <c r="Y2427" s="14">
        <f t="shared" si="320"/>
        <v>0</v>
      </c>
      <c r="Z2427" s="21">
        <f>Tabela1[[#This Row],[PESO TOTAL]]-Tabela1[[#This Row],[Peso Expedido]]</f>
        <v>0</v>
      </c>
      <c r="AA2427" s="18"/>
      <c r="AB2427" s="40"/>
      <c r="AC2427" s="40"/>
      <c r="AD2427" s="40"/>
      <c r="AE2427" s="40"/>
      <c r="AF2427" s="40"/>
      <c r="AG2427" s="40"/>
      <c r="AH2427" s="40"/>
      <c r="AI2427" s="40" t="str">
        <f t="shared" si="324"/>
        <v>ok</v>
      </c>
      <c r="AJ2427"/>
      <c r="AK2427" t="str">
        <f>Tabela1[[#This Row],[Coluna1]]&amp;Tabela1[[#This Row],[PEDIDO]]</f>
        <v/>
      </c>
      <c r="AL2427"/>
      <c r="AM2427"/>
      <c r="AN2427"/>
      <c r="AO2427" t="str">
        <f t="shared" si="321"/>
        <v>/</v>
      </c>
      <c r="AP2427" t="str">
        <f>Tabela1[[#This Row],[TAG]]&amp;Tabela1[[#This Row],[PEDIDO]]&amp;Tabela1[[#This Row],[PRODUTO]]</f>
        <v/>
      </c>
      <c r="AQ2427" s="23" t="str">
        <f>Tabela1[[#This Row],[PRODUTO]]&amp;Tabela1[[#This Row],[TAG]]</f>
        <v/>
      </c>
      <c r="AR2427" s="183">
        <f>Tabela1[[#This Row],[PESO TOTAL]]*Tabela1[[#This Row],[MATÉRIA PRIMA]]</f>
        <v>0</v>
      </c>
      <c r="AS2427" s="28">
        <f>Tabela1[[#This Row],[PESO TOTAL]]*Tabela1[[#This Row],[PREPARAÇÃO ]]</f>
        <v>0</v>
      </c>
      <c r="AT2427" s="28">
        <f>Tabela1[[#This Row],[PESO TOTAL]]*Tabela1[[#This Row],[CALDEIRARIA]]</f>
        <v>0</v>
      </c>
      <c r="AU2427" s="28">
        <f>Tabela1[[#This Row],[PESO TOTAL]]*Tabela1[[#This Row],[SOLDA]]</f>
        <v>0</v>
      </c>
      <c r="AV2427" s="28">
        <f>Tabela1[[#This Row],[PESO TOTAL]]*Tabela1[[#This Row],[ACABAMENTO]]</f>
        <v>0</v>
      </c>
      <c r="AW2427" s="28">
        <f>Tabela1[[#This Row],[PESO TOTAL]]*Tabela1[[#This Row],[PRONTO ACABADO]]</f>
        <v>0</v>
      </c>
      <c r="AX2427" s="28">
        <f>Tabela1[[#This Row],[PESO TOTAL]]*Tabela1[[#This Row],[EXPEDIÇÃO ]]</f>
        <v>0</v>
      </c>
      <c r="AY2427" s="28" t="str">
        <f>Tabela1[[#This Row],[PEDIDO]]&amp;Tabela1[[#This Row],[PRODUTO]]</f>
        <v/>
      </c>
      <c r="AZ2427" s="44">
        <f>IF(AF2427="",0,IF(ISTEXT(AF2427),H2427*VALUE(SUBSTITUTE(AF2427,"%",""))/100,H2427*AF2427))-Tabela1[[#This Row],[PRONTO ACABADO2]]</f>
        <v>0</v>
      </c>
      <c r="BA2427" s="44">
        <f>IF(AG2427="",0,IF(ISTEXT(AG2427),H2427*VALUE(SUBSTITUTE(AG2427,"%",""))/100,H2427*AG2427))-Tabela1[[#This Row],[PESO EXPEDIDO2]]</f>
        <v>0</v>
      </c>
      <c r="BB2427" s="44">
        <f t="shared" si="322"/>
        <v>0</v>
      </c>
      <c r="BC2427" s="44">
        <f t="shared" si="323"/>
        <v>0</v>
      </c>
      <c r="BD2427" s="44"/>
    </row>
    <row r="2428" spans="1:56" ht="15.75" hidden="1" customHeight="1" x14ac:dyDescent="0.25">
      <c r="A2428" s="6"/>
      <c r="B2428" s="22"/>
      <c r="C2428" s="7"/>
      <c r="D2428" s="46"/>
      <c r="E2428" s="7"/>
      <c r="F2428" s="7"/>
      <c r="G2428" s="44"/>
      <c r="H2428" s="41">
        <f>Tabela1[[#This Row],[PESO UNI]]*Tabela1[[#This Row],[QTE]]</f>
        <v>0</v>
      </c>
      <c r="I2428" s="7"/>
      <c r="J2428" s="8"/>
      <c r="K2428" s="8"/>
      <c r="L2428" s="9"/>
      <c r="M2428" s="10"/>
      <c r="N2428" s="8"/>
      <c r="O2428" s="12"/>
      <c r="P2428" s="13"/>
      <c r="Q2428" s="14">
        <f>Tabela1[[#This Row],[QTDE/ Fabricação]]-Tabela1[[#This Row],[QTE]]</f>
        <v>0</v>
      </c>
      <c r="R2428" s="19">
        <f t="shared" si="318"/>
        <v>0</v>
      </c>
      <c r="S2428" s="19">
        <f t="shared" si="325"/>
        <v>0</v>
      </c>
      <c r="T2428" s="20">
        <f t="shared" si="319"/>
        <v>0</v>
      </c>
      <c r="U2428" s="17">
        <f>IFERROR(SUMIF('LISTA DE EMBARQUE'!B:B,MICRO!E:E,'LISTA DE EMBARQUE'!G:G),"")</f>
        <v>0</v>
      </c>
      <c r="V2428" s="12" t="str">
        <f>IFERROR(VLOOKUP(Tabela1[[#This Row],[COD.MDE]],'LISTA DE EMBARQUE'!B:L,11,0),"")</f>
        <v/>
      </c>
      <c r="W2428" s="13" t="str">
        <f>IFERROR(COUNTIF(#REF!,Tabela1[[#This Row],[Colunas5]]),"")</f>
        <v/>
      </c>
      <c r="X2428" s="14">
        <f>Tabela1[[#This Row],[QIANTIDADE EXPEDIDA]]*Tabela1[[#This Row],[PESO UNI]]</f>
        <v>0</v>
      </c>
      <c r="Y2428" s="14">
        <f t="shared" si="320"/>
        <v>0</v>
      </c>
      <c r="Z2428" s="21">
        <f>Tabela1[[#This Row],[PESO TOTAL]]-Tabela1[[#This Row],[Peso Expedido]]</f>
        <v>0</v>
      </c>
      <c r="AA2428" s="18"/>
      <c r="AB2428" s="40"/>
      <c r="AC2428" s="40"/>
      <c r="AD2428" s="40"/>
      <c r="AE2428" s="40"/>
      <c r="AF2428" s="40"/>
      <c r="AG2428" s="40"/>
      <c r="AH2428" s="40"/>
      <c r="AI2428" s="40" t="str">
        <f t="shared" si="324"/>
        <v>ok</v>
      </c>
      <c r="AJ2428"/>
      <c r="AK2428" t="str">
        <f>Tabela1[[#This Row],[Coluna1]]&amp;Tabela1[[#This Row],[PEDIDO]]</f>
        <v/>
      </c>
      <c r="AL2428"/>
      <c r="AM2428"/>
      <c r="AN2428"/>
      <c r="AO2428" t="str">
        <f t="shared" si="321"/>
        <v>/</v>
      </c>
      <c r="AP2428" t="str">
        <f>Tabela1[[#This Row],[TAG]]&amp;Tabela1[[#This Row],[PEDIDO]]&amp;Tabela1[[#This Row],[PRODUTO]]</f>
        <v/>
      </c>
      <c r="AQ2428" s="23" t="str">
        <f>Tabela1[[#This Row],[PRODUTO]]&amp;Tabela1[[#This Row],[TAG]]</f>
        <v/>
      </c>
      <c r="AR2428" s="183">
        <f>Tabela1[[#This Row],[PESO TOTAL]]*Tabela1[[#This Row],[MATÉRIA PRIMA]]</f>
        <v>0</v>
      </c>
      <c r="AS2428" s="28">
        <f>Tabela1[[#This Row],[PESO TOTAL]]*Tabela1[[#This Row],[PREPARAÇÃO ]]</f>
        <v>0</v>
      </c>
      <c r="AT2428" s="28">
        <f>Tabela1[[#This Row],[PESO TOTAL]]*Tabela1[[#This Row],[CALDEIRARIA]]</f>
        <v>0</v>
      </c>
      <c r="AU2428" s="28">
        <f>Tabela1[[#This Row],[PESO TOTAL]]*Tabela1[[#This Row],[SOLDA]]</f>
        <v>0</v>
      </c>
      <c r="AV2428" s="28">
        <f>Tabela1[[#This Row],[PESO TOTAL]]*Tabela1[[#This Row],[ACABAMENTO]]</f>
        <v>0</v>
      </c>
      <c r="AW2428" s="28">
        <f>Tabela1[[#This Row],[PESO TOTAL]]*Tabela1[[#This Row],[PRONTO ACABADO]]</f>
        <v>0</v>
      </c>
      <c r="AX2428" s="28">
        <f>Tabela1[[#This Row],[PESO TOTAL]]*Tabela1[[#This Row],[EXPEDIÇÃO ]]</f>
        <v>0</v>
      </c>
      <c r="AY2428" s="28" t="str">
        <f>Tabela1[[#This Row],[PEDIDO]]&amp;Tabela1[[#This Row],[PRODUTO]]</f>
        <v/>
      </c>
      <c r="AZ2428" s="44">
        <f>IF(AF2428="",0,IF(ISTEXT(AF2428),H2428*VALUE(SUBSTITUTE(AF2428,"%",""))/100,H2428*AF2428))-Tabela1[[#This Row],[PRONTO ACABADO2]]</f>
        <v>0</v>
      </c>
      <c r="BA2428" s="44">
        <f>IF(AG2428="",0,IF(ISTEXT(AG2428),H2428*VALUE(SUBSTITUTE(AG2428,"%",""))/100,H2428*AG2428))-Tabela1[[#This Row],[PESO EXPEDIDO2]]</f>
        <v>0</v>
      </c>
      <c r="BB2428" s="44">
        <f t="shared" si="322"/>
        <v>0</v>
      </c>
      <c r="BC2428" s="44">
        <f t="shared" si="323"/>
        <v>0</v>
      </c>
      <c r="BD2428" s="44"/>
    </row>
    <row r="2429" spans="1:56" ht="15.75" hidden="1" customHeight="1" x14ac:dyDescent="0.25">
      <c r="A2429" s="6"/>
      <c r="B2429" s="22"/>
      <c r="C2429" s="7"/>
      <c r="D2429" s="46"/>
      <c r="E2429" s="7"/>
      <c r="F2429" s="7"/>
      <c r="G2429" s="44"/>
      <c r="H2429" s="41">
        <f>Tabela1[[#This Row],[PESO UNI]]*Tabela1[[#This Row],[QTE]]</f>
        <v>0</v>
      </c>
      <c r="I2429" s="7"/>
      <c r="J2429" s="8"/>
      <c r="K2429" s="8"/>
      <c r="L2429" s="9"/>
      <c r="M2429" s="10"/>
      <c r="N2429" s="8"/>
      <c r="O2429" s="12"/>
      <c r="P2429" s="13"/>
      <c r="Q2429" s="14">
        <f>Tabela1[[#This Row],[QTDE/ Fabricação]]-Tabela1[[#This Row],[QTE]]</f>
        <v>0</v>
      </c>
      <c r="R2429" s="19">
        <f t="shared" ref="R2429:R2492" si="326">IFERROR(H2429*((AA2429*0.25)+(AC2429*0.25)+(AD2429*0.225)+(AE2429*0.225)+(AF2429*0.05)),"")</f>
        <v>0</v>
      </c>
      <c r="S2429" s="19">
        <f t="shared" si="325"/>
        <v>0</v>
      </c>
      <c r="T2429" s="20">
        <f t="shared" ref="T2429:T2492" si="327">IFERROR(S2429-H2429,"")</f>
        <v>0</v>
      </c>
      <c r="U2429" s="17">
        <f>IFERROR(SUMIF('LISTA DE EMBARQUE'!B:B,MICRO!E:E,'LISTA DE EMBARQUE'!G:G),"")</f>
        <v>0</v>
      </c>
      <c r="V2429" s="12" t="str">
        <f>IFERROR(VLOOKUP(Tabela1[[#This Row],[COD.MDE]],'LISTA DE EMBARQUE'!B:L,11,0),"")</f>
        <v/>
      </c>
      <c r="W2429" s="13" t="str">
        <f>IFERROR(COUNTIF(#REF!,Tabela1[[#This Row],[Colunas5]]),"")</f>
        <v/>
      </c>
      <c r="X2429" s="14">
        <f>Tabela1[[#This Row],[QIANTIDADE EXPEDIDA]]*Tabela1[[#This Row],[PESO UNI]]</f>
        <v>0</v>
      </c>
      <c r="Y2429" s="14">
        <f t="shared" ref="Y2429:Y2492" si="328">U2429-C2429</f>
        <v>0</v>
      </c>
      <c r="Z2429" s="21">
        <f>Tabela1[[#This Row],[PESO TOTAL]]-Tabela1[[#This Row],[Peso Expedido]]</f>
        <v>0</v>
      </c>
      <c r="AA2429" s="18"/>
      <c r="AB2429" s="40"/>
      <c r="AC2429" s="40"/>
      <c r="AD2429" s="40"/>
      <c r="AE2429" s="40"/>
      <c r="AF2429" s="40"/>
      <c r="AG2429" s="40"/>
      <c r="AH2429" s="40"/>
      <c r="AI2429" s="40" t="str">
        <f t="shared" si="324"/>
        <v>ok</v>
      </c>
      <c r="AJ2429"/>
      <c r="AK2429" t="str">
        <f>Tabela1[[#This Row],[Coluna1]]&amp;Tabela1[[#This Row],[PEDIDO]]</f>
        <v/>
      </c>
      <c r="AL2429"/>
      <c r="AM2429"/>
      <c r="AN2429"/>
      <c r="AO2429" t="str">
        <f t="shared" ref="AO2429:AO2492" si="329">A2429&amp;"/"&amp;J2429</f>
        <v>/</v>
      </c>
      <c r="AP2429" t="str">
        <f>Tabela1[[#This Row],[TAG]]&amp;Tabela1[[#This Row],[PEDIDO]]&amp;Tabela1[[#This Row],[PRODUTO]]</f>
        <v/>
      </c>
      <c r="AQ2429" s="23" t="str">
        <f>Tabela1[[#This Row],[PRODUTO]]&amp;Tabela1[[#This Row],[TAG]]</f>
        <v/>
      </c>
      <c r="AR2429" s="183">
        <f>Tabela1[[#This Row],[PESO TOTAL]]*Tabela1[[#This Row],[MATÉRIA PRIMA]]</f>
        <v>0</v>
      </c>
      <c r="AS2429" s="28">
        <f>Tabela1[[#This Row],[PESO TOTAL]]*Tabela1[[#This Row],[PREPARAÇÃO ]]</f>
        <v>0</v>
      </c>
      <c r="AT2429" s="28">
        <f>Tabela1[[#This Row],[PESO TOTAL]]*Tabela1[[#This Row],[CALDEIRARIA]]</f>
        <v>0</v>
      </c>
      <c r="AU2429" s="28">
        <f>Tabela1[[#This Row],[PESO TOTAL]]*Tabela1[[#This Row],[SOLDA]]</f>
        <v>0</v>
      </c>
      <c r="AV2429" s="28">
        <f>Tabela1[[#This Row],[PESO TOTAL]]*Tabela1[[#This Row],[ACABAMENTO]]</f>
        <v>0</v>
      </c>
      <c r="AW2429" s="28">
        <f>Tabela1[[#This Row],[PESO TOTAL]]*Tabela1[[#This Row],[PRONTO ACABADO]]</f>
        <v>0</v>
      </c>
      <c r="AX2429" s="28">
        <f>Tabela1[[#This Row],[PESO TOTAL]]*Tabela1[[#This Row],[EXPEDIÇÃO ]]</f>
        <v>0</v>
      </c>
      <c r="AY2429" s="28" t="str">
        <f>Tabela1[[#This Row],[PEDIDO]]&amp;Tabela1[[#This Row],[PRODUTO]]</f>
        <v/>
      </c>
      <c r="AZ2429" s="44">
        <f>IF(AF2429="",0,IF(ISTEXT(AF2429),H2429*VALUE(SUBSTITUTE(AF2429,"%",""))/100,H2429*AF2429))-Tabela1[[#This Row],[PRONTO ACABADO2]]</f>
        <v>0</v>
      </c>
      <c r="BA2429" s="44">
        <f>IF(AG2429="",0,IF(ISTEXT(AG2429),H2429*VALUE(SUBSTITUTE(AG2429,"%",""))/100,H2429*AG2429))-Tabela1[[#This Row],[PESO EXPEDIDO2]]</f>
        <v>0</v>
      </c>
      <c r="BB2429" s="44">
        <f t="shared" ref="BB2429:BB2492" si="330">IF(AH2429="",0,IF(ISTEXT(AH2429),H2429*VALUE(SUBSTITUTE(AH2429,"%",""))/100,H2429*AH2429))</f>
        <v>0</v>
      </c>
      <c r="BC2429" s="44">
        <f t="shared" ref="BC2429:BC2492" si="331">IF(AG2429="",0,IF(ISTEXT(AG2429),H2429*VALUE(SUBSTITUTE(AG2429,"%",""))/100,H2429*AG2429))</f>
        <v>0</v>
      </c>
      <c r="BD2429" s="44"/>
    </row>
    <row r="2430" spans="1:56" ht="15.75" hidden="1" customHeight="1" x14ac:dyDescent="0.25">
      <c r="A2430" s="6"/>
      <c r="B2430" s="22"/>
      <c r="C2430" s="7"/>
      <c r="D2430" s="46"/>
      <c r="E2430" s="7"/>
      <c r="F2430" s="7"/>
      <c r="G2430" s="44"/>
      <c r="H2430" s="41">
        <f>Tabela1[[#This Row],[PESO UNI]]*Tabela1[[#This Row],[QTE]]</f>
        <v>0</v>
      </c>
      <c r="I2430" s="7"/>
      <c r="J2430" s="8"/>
      <c r="K2430" s="8"/>
      <c r="L2430" s="9"/>
      <c r="M2430" s="10"/>
      <c r="N2430" s="8"/>
      <c r="O2430" s="12"/>
      <c r="P2430" s="13"/>
      <c r="Q2430" s="14">
        <f>Tabela1[[#This Row],[QTDE/ Fabricação]]-Tabela1[[#This Row],[QTE]]</f>
        <v>0</v>
      </c>
      <c r="R2430" s="19">
        <f t="shared" si="326"/>
        <v>0</v>
      </c>
      <c r="S2430" s="19">
        <f t="shared" si="325"/>
        <v>0</v>
      </c>
      <c r="T2430" s="20">
        <f t="shared" si="327"/>
        <v>0</v>
      </c>
      <c r="U2430" s="17">
        <f>IFERROR(SUMIF('LISTA DE EMBARQUE'!B:B,MICRO!E:E,'LISTA DE EMBARQUE'!G:G),"")</f>
        <v>0</v>
      </c>
      <c r="V2430" s="12" t="str">
        <f>IFERROR(VLOOKUP(Tabela1[[#This Row],[COD.MDE]],'LISTA DE EMBARQUE'!B:L,11,0),"")</f>
        <v/>
      </c>
      <c r="W2430" s="13" t="str">
        <f>IFERROR(COUNTIF(#REF!,Tabela1[[#This Row],[Colunas5]]),"")</f>
        <v/>
      </c>
      <c r="X2430" s="14">
        <f>Tabela1[[#This Row],[QIANTIDADE EXPEDIDA]]*Tabela1[[#This Row],[PESO UNI]]</f>
        <v>0</v>
      </c>
      <c r="Y2430" s="14">
        <f t="shared" si="328"/>
        <v>0</v>
      </c>
      <c r="Z2430" s="21">
        <f>Tabela1[[#This Row],[PESO TOTAL]]-Tabela1[[#This Row],[Peso Expedido]]</f>
        <v>0</v>
      </c>
      <c r="AA2430" s="18"/>
      <c r="AB2430" s="40" t="s">
        <v>342</v>
      </c>
      <c r="AC2430" s="40"/>
      <c r="AD2430" s="40"/>
      <c r="AE2430" s="40"/>
      <c r="AF2430" s="40"/>
      <c r="AG2430" s="40"/>
      <c r="AH2430" s="40"/>
      <c r="AI2430" s="40" t="str">
        <f t="shared" si="324"/>
        <v>ok</v>
      </c>
      <c r="AJ2430"/>
      <c r="AK2430" t="str">
        <f>Tabela1[[#This Row],[Coluna1]]&amp;Tabela1[[#This Row],[PEDIDO]]</f>
        <v/>
      </c>
      <c r="AL2430"/>
      <c r="AM2430"/>
      <c r="AN2430"/>
      <c r="AO2430" t="str">
        <f t="shared" si="329"/>
        <v>/</v>
      </c>
      <c r="AP2430" t="str">
        <f>Tabela1[[#This Row],[TAG]]&amp;Tabela1[[#This Row],[PEDIDO]]&amp;Tabela1[[#This Row],[PRODUTO]]</f>
        <v/>
      </c>
      <c r="AQ2430" s="23" t="str">
        <f>Tabela1[[#This Row],[PRODUTO]]&amp;Tabela1[[#This Row],[TAG]]</f>
        <v/>
      </c>
      <c r="AR2430" s="183">
        <f>Tabela1[[#This Row],[PESO TOTAL]]*Tabela1[[#This Row],[MATÉRIA PRIMA]]</f>
        <v>0</v>
      </c>
      <c r="AS2430" s="28">
        <f>Tabela1[[#This Row],[PESO TOTAL]]*Tabela1[[#This Row],[PREPARAÇÃO ]]</f>
        <v>0</v>
      </c>
      <c r="AT2430" s="28">
        <f>Tabela1[[#This Row],[PESO TOTAL]]*Tabela1[[#This Row],[CALDEIRARIA]]</f>
        <v>0</v>
      </c>
      <c r="AU2430" s="28">
        <f>Tabela1[[#This Row],[PESO TOTAL]]*Tabela1[[#This Row],[SOLDA]]</f>
        <v>0</v>
      </c>
      <c r="AV2430" s="28">
        <f>Tabela1[[#This Row],[PESO TOTAL]]*Tabela1[[#This Row],[ACABAMENTO]]</f>
        <v>0</v>
      </c>
      <c r="AW2430" s="28">
        <f>Tabela1[[#This Row],[PESO TOTAL]]*Tabela1[[#This Row],[PRONTO ACABADO]]</f>
        <v>0</v>
      </c>
      <c r="AX2430" s="28">
        <f>Tabela1[[#This Row],[PESO TOTAL]]*Tabela1[[#This Row],[EXPEDIÇÃO ]]</f>
        <v>0</v>
      </c>
      <c r="AY2430" s="28" t="str">
        <f>Tabela1[[#This Row],[PEDIDO]]&amp;Tabela1[[#This Row],[PRODUTO]]</f>
        <v/>
      </c>
      <c r="AZ2430" s="44">
        <f>IF(AF2430="",0,IF(ISTEXT(AF2430),H2430*VALUE(SUBSTITUTE(AF2430,"%",""))/100,H2430*AF2430))-Tabela1[[#This Row],[PRONTO ACABADO2]]</f>
        <v>0</v>
      </c>
      <c r="BA2430" s="44">
        <f>IF(AG2430="",0,IF(ISTEXT(AG2430),H2430*VALUE(SUBSTITUTE(AG2430,"%",""))/100,H2430*AG2430))-Tabela1[[#This Row],[PESO EXPEDIDO2]]</f>
        <v>0</v>
      </c>
      <c r="BB2430" s="44">
        <f t="shared" si="330"/>
        <v>0</v>
      </c>
      <c r="BC2430" s="44">
        <f t="shared" si="331"/>
        <v>0</v>
      </c>
      <c r="BD2430" s="44"/>
    </row>
    <row r="2431" spans="1:56" ht="15.75" hidden="1" customHeight="1" x14ac:dyDescent="0.25">
      <c r="A2431" s="6"/>
      <c r="B2431" s="22"/>
      <c r="C2431" s="7"/>
      <c r="D2431" s="46"/>
      <c r="E2431" s="7"/>
      <c r="F2431" s="7"/>
      <c r="G2431" s="44"/>
      <c r="H2431" s="41">
        <f>Tabela1[[#This Row],[PESO UNI]]*Tabela1[[#This Row],[QTE]]</f>
        <v>0</v>
      </c>
      <c r="I2431" s="7"/>
      <c r="J2431" s="8"/>
      <c r="K2431" s="8"/>
      <c r="L2431" s="9"/>
      <c r="M2431" s="10"/>
      <c r="N2431" s="8"/>
      <c r="O2431" s="12"/>
      <c r="P2431" s="13"/>
      <c r="Q2431" s="14">
        <f>Tabela1[[#This Row],[QTDE/ Fabricação]]-Tabela1[[#This Row],[QTE]]</f>
        <v>0</v>
      </c>
      <c r="R2431" s="19">
        <f t="shared" si="326"/>
        <v>0</v>
      </c>
      <c r="S2431" s="19">
        <f t="shared" si="325"/>
        <v>0</v>
      </c>
      <c r="T2431" s="20">
        <f t="shared" si="327"/>
        <v>0</v>
      </c>
      <c r="U2431" s="17">
        <f>IFERROR(SUMIF('LISTA DE EMBARQUE'!B:B,MICRO!E:E,'LISTA DE EMBARQUE'!G:G),"")</f>
        <v>0</v>
      </c>
      <c r="V2431" s="12" t="str">
        <f>IFERROR(VLOOKUP(Tabela1[[#This Row],[COD.MDE]],'LISTA DE EMBARQUE'!B:L,11,0),"")</f>
        <v/>
      </c>
      <c r="W2431" s="13" t="str">
        <f>IFERROR(COUNTIF(#REF!,Tabela1[[#This Row],[Colunas5]]),"")</f>
        <v/>
      </c>
      <c r="X2431" s="14">
        <f>Tabela1[[#This Row],[QIANTIDADE EXPEDIDA]]*Tabela1[[#This Row],[PESO UNI]]</f>
        <v>0</v>
      </c>
      <c r="Y2431" s="14">
        <f t="shared" si="328"/>
        <v>0</v>
      </c>
      <c r="Z2431" s="21">
        <f>Tabela1[[#This Row],[PESO TOTAL]]-Tabela1[[#This Row],[Peso Expedido]]</f>
        <v>0</v>
      </c>
      <c r="AA2431" s="18"/>
      <c r="AB2431" s="40"/>
      <c r="AC2431" s="40"/>
      <c r="AD2431" s="40"/>
      <c r="AE2431" s="40"/>
      <c r="AF2431" s="40"/>
      <c r="AG2431" s="40"/>
      <c r="AH2431" s="40"/>
      <c r="AI2431" s="40" t="str">
        <f t="shared" si="324"/>
        <v>ok</v>
      </c>
      <c r="AJ2431"/>
      <c r="AK2431" t="str">
        <f>Tabela1[[#This Row],[Coluna1]]&amp;Tabela1[[#This Row],[PEDIDO]]</f>
        <v/>
      </c>
      <c r="AL2431"/>
      <c r="AM2431"/>
      <c r="AN2431"/>
      <c r="AO2431" t="str">
        <f t="shared" si="329"/>
        <v>/</v>
      </c>
      <c r="AP2431" t="str">
        <f>Tabela1[[#This Row],[TAG]]&amp;Tabela1[[#This Row],[PEDIDO]]&amp;Tabela1[[#This Row],[PRODUTO]]</f>
        <v/>
      </c>
      <c r="AQ2431" s="23" t="str">
        <f>Tabela1[[#This Row],[PRODUTO]]&amp;Tabela1[[#This Row],[TAG]]</f>
        <v/>
      </c>
      <c r="AR2431" s="183">
        <f>Tabela1[[#This Row],[PESO TOTAL]]*Tabela1[[#This Row],[MATÉRIA PRIMA]]</f>
        <v>0</v>
      </c>
      <c r="AS2431" s="28">
        <f>Tabela1[[#This Row],[PESO TOTAL]]*Tabela1[[#This Row],[PREPARAÇÃO ]]</f>
        <v>0</v>
      </c>
      <c r="AT2431" s="28">
        <f>Tabela1[[#This Row],[PESO TOTAL]]*Tabela1[[#This Row],[CALDEIRARIA]]</f>
        <v>0</v>
      </c>
      <c r="AU2431" s="28">
        <f>Tabela1[[#This Row],[PESO TOTAL]]*Tabela1[[#This Row],[SOLDA]]</f>
        <v>0</v>
      </c>
      <c r="AV2431" s="28">
        <f>Tabela1[[#This Row],[PESO TOTAL]]*Tabela1[[#This Row],[ACABAMENTO]]</f>
        <v>0</v>
      </c>
      <c r="AW2431" s="28">
        <f>Tabela1[[#This Row],[PESO TOTAL]]*Tabela1[[#This Row],[PRONTO ACABADO]]</f>
        <v>0</v>
      </c>
      <c r="AX2431" s="28">
        <f>Tabela1[[#This Row],[PESO TOTAL]]*Tabela1[[#This Row],[EXPEDIÇÃO ]]</f>
        <v>0</v>
      </c>
      <c r="AY2431" s="28" t="str">
        <f>Tabela1[[#This Row],[PEDIDO]]&amp;Tabela1[[#This Row],[PRODUTO]]</f>
        <v/>
      </c>
      <c r="AZ2431" s="44">
        <f>IF(AF2431="",0,IF(ISTEXT(AF2431),H2431*VALUE(SUBSTITUTE(AF2431,"%",""))/100,H2431*AF2431))-Tabela1[[#This Row],[PRONTO ACABADO2]]</f>
        <v>0</v>
      </c>
      <c r="BA2431" s="44">
        <f>IF(AG2431="",0,IF(ISTEXT(AG2431),H2431*VALUE(SUBSTITUTE(AG2431,"%",""))/100,H2431*AG2431))-Tabela1[[#This Row],[PESO EXPEDIDO2]]</f>
        <v>0</v>
      </c>
      <c r="BB2431" s="44">
        <f t="shared" si="330"/>
        <v>0</v>
      </c>
      <c r="BC2431" s="44">
        <f t="shared" si="331"/>
        <v>0</v>
      </c>
      <c r="BD2431" s="44"/>
    </row>
    <row r="2432" spans="1:56" ht="15.75" hidden="1" customHeight="1" x14ac:dyDescent="0.25">
      <c r="A2432" s="6"/>
      <c r="B2432" s="22"/>
      <c r="C2432" s="7"/>
      <c r="D2432" s="46"/>
      <c r="E2432" s="7"/>
      <c r="F2432" s="7"/>
      <c r="G2432" s="44"/>
      <c r="H2432" s="41">
        <f>Tabela1[[#This Row],[PESO UNI]]*Tabela1[[#This Row],[QTE]]</f>
        <v>0</v>
      </c>
      <c r="I2432" s="7"/>
      <c r="J2432" s="8"/>
      <c r="K2432" s="8"/>
      <c r="L2432" s="9"/>
      <c r="M2432" s="10"/>
      <c r="N2432" s="8"/>
      <c r="O2432" s="12"/>
      <c r="P2432" s="13"/>
      <c r="Q2432" s="14">
        <f>Tabela1[[#This Row],[QTDE/ Fabricação]]-Tabela1[[#This Row],[QTE]]</f>
        <v>0</v>
      </c>
      <c r="R2432" s="19">
        <f t="shared" si="326"/>
        <v>0</v>
      </c>
      <c r="S2432" s="19">
        <f t="shared" si="325"/>
        <v>0</v>
      </c>
      <c r="T2432" s="20">
        <f t="shared" si="327"/>
        <v>0</v>
      </c>
      <c r="U2432" s="17">
        <f>IFERROR(SUMIF('LISTA DE EMBARQUE'!B:B,MICRO!E:E,'LISTA DE EMBARQUE'!G:G),"")</f>
        <v>0</v>
      </c>
      <c r="V2432" s="12" t="str">
        <f>IFERROR(VLOOKUP(Tabela1[[#This Row],[COD.MDE]],'LISTA DE EMBARQUE'!B:L,11,0),"")</f>
        <v/>
      </c>
      <c r="W2432" s="13" t="str">
        <f>IFERROR(COUNTIF(#REF!,Tabela1[[#This Row],[Colunas5]]),"")</f>
        <v/>
      </c>
      <c r="X2432" s="14">
        <f>Tabela1[[#This Row],[QIANTIDADE EXPEDIDA]]*Tabela1[[#This Row],[PESO UNI]]</f>
        <v>0</v>
      </c>
      <c r="Y2432" s="14">
        <f t="shared" si="328"/>
        <v>0</v>
      </c>
      <c r="Z2432" s="21">
        <f>Tabela1[[#This Row],[PESO TOTAL]]-Tabela1[[#This Row],[Peso Expedido]]</f>
        <v>0</v>
      </c>
      <c r="AA2432" s="18"/>
      <c r="AB2432" s="40"/>
      <c r="AC2432" s="40"/>
      <c r="AD2432" s="40"/>
      <c r="AE2432" s="40"/>
      <c r="AF2432" s="40"/>
      <c r="AG2432" s="40"/>
      <c r="AH2432" s="40"/>
      <c r="AI2432" s="40" t="str">
        <f t="shared" si="324"/>
        <v>ok</v>
      </c>
      <c r="AJ2432"/>
      <c r="AK2432" t="str">
        <f>Tabela1[[#This Row],[Coluna1]]&amp;Tabela1[[#This Row],[PEDIDO]]</f>
        <v/>
      </c>
      <c r="AL2432"/>
      <c r="AM2432"/>
      <c r="AN2432"/>
      <c r="AO2432" t="str">
        <f t="shared" si="329"/>
        <v>/</v>
      </c>
      <c r="AP2432" t="str">
        <f>Tabela1[[#This Row],[TAG]]&amp;Tabela1[[#This Row],[PEDIDO]]&amp;Tabela1[[#This Row],[PRODUTO]]</f>
        <v/>
      </c>
      <c r="AQ2432" s="23" t="str">
        <f>Tabela1[[#This Row],[PRODUTO]]&amp;Tabela1[[#This Row],[TAG]]</f>
        <v/>
      </c>
      <c r="AR2432" s="183">
        <f>Tabela1[[#This Row],[PESO TOTAL]]*Tabela1[[#This Row],[MATÉRIA PRIMA]]</f>
        <v>0</v>
      </c>
      <c r="AS2432" s="28">
        <f>Tabela1[[#This Row],[PESO TOTAL]]*Tabela1[[#This Row],[PREPARAÇÃO ]]</f>
        <v>0</v>
      </c>
      <c r="AT2432" s="28">
        <f>Tabela1[[#This Row],[PESO TOTAL]]*Tabela1[[#This Row],[CALDEIRARIA]]</f>
        <v>0</v>
      </c>
      <c r="AU2432" s="28">
        <f>Tabela1[[#This Row],[PESO TOTAL]]*Tabela1[[#This Row],[SOLDA]]</f>
        <v>0</v>
      </c>
      <c r="AV2432" s="28">
        <f>Tabela1[[#This Row],[PESO TOTAL]]*Tabela1[[#This Row],[ACABAMENTO]]</f>
        <v>0</v>
      </c>
      <c r="AW2432" s="28">
        <f>Tabela1[[#This Row],[PESO TOTAL]]*Tabela1[[#This Row],[PRONTO ACABADO]]</f>
        <v>0</v>
      </c>
      <c r="AX2432" s="28">
        <f>Tabela1[[#This Row],[PESO TOTAL]]*Tabela1[[#This Row],[EXPEDIÇÃO ]]</f>
        <v>0</v>
      </c>
      <c r="AY2432" s="28" t="str">
        <f>Tabela1[[#This Row],[PEDIDO]]&amp;Tabela1[[#This Row],[PRODUTO]]</f>
        <v/>
      </c>
      <c r="AZ2432" s="44">
        <f>IF(AF2432="",0,IF(ISTEXT(AF2432),H2432*VALUE(SUBSTITUTE(AF2432,"%",""))/100,H2432*AF2432))-Tabela1[[#This Row],[PRONTO ACABADO2]]</f>
        <v>0</v>
      </c>
      <c r="BA2432" s="44">
        <f>IF(AG2432="",0,IF(ISTEXT(AG2432),H2432*VALUE(SUBSTITUTE(AG2432,"%",""))/100,H2432*AG2432))-Tabela1[[#This Row],[PESO EXPEDIDO2]]</f>
        <v>0</v>
      </c>
      <c r="BB2432" s="44">
        <f t="shared" si="330"/>
        <v>0</v>
      </c>
      <c r="BC2432" s="44">
        <f t="shared" si="331"/>
        <v>0</v>
      </c>
      <c r="BD2432" s="44"/>
    </row>
    <row r="2433" spans="1:56" ht="15.75" hidden="1" customHeight="1" x14ac:dyDescent="0.25">
      <c r="A2433" s="6"/>
      <c r="B2433" s="22"/>
      <c r="C2433" s="7"/>
      <c r="D2433" s="46"/>
      <c r="E2433" s="7"/>
      <c r="F2433" s="7"/>
      <c r="G2433" s="44"/>
      <c r="H2433" s="41">
        <f>Tabela1[[#This Row],[PESO UNI]]*Tabela1[[#This Row],[QTE]]</f>
        <v>0</v>
      </c>
      <c r="I2433" s="7"/>
      <c r="J2433" s="8"/>
      <c r="K2433" s="8"/>
      <c r="L2433" s="9"/>
      <c r="M2433" s="10"/>
      <c r="N2433" s="8"/>
      <c r="O2433" s="12"/>
      <c r="P2433" s="13"/>
      <c r="Q2433" s="14">
        <f>Tabela1[[#This Row],[QTDE/ Fabricação]]-Tabela1[[#This Row],[QTE]]</f>
        <v>0</v>
      </c>
      <c r="R2433" s="19">
        <f t="shared" si="326"/>
        <v>0</v>
      </c>
      <c r="S2433" s="19">
        <f t="shared" si="325"/>
        <v>0</v>
      </c>
      <c r="T2433" s="20">
        <f t="shared" si="327"/>
        <v>0</v>
      </c>
      <c r="U2433" s="17">
        <f>IFERROR(SUMIF('LISTA DE EMBARQUE'!B:B,MICRO!E:E,'LISTA DE EMBARQUE'!G:G),"")</f>
        <v>0</v>
      </c>
      <c r="V2433" s="12" t="str">
        <f>IFERROR(VLOOKUP(Tabela1[[#This Row],[COD.MDE]],'LISTA DE EMBARQUE'!B:L,11,0),"")</f>
        <v/>
      </c>
      <c r="W2433" s="13" t="str">
        <f>IFERROR(COUNTIF(#REF!,Tabela1[[#This Row],[Colunas5]]),"")</f>
        <v/>
      </c>
      <c r="X2433" s="14">
        <f>Tabela1[[#This Row],[QIANTIDADE EXPEDIDA]]*Tabela1[[#This Row],[PESO UNI]]</f>
        <v>0</v>
      </c>
      <c r="Y2433" s="14">
        <f t="shared" si="328"/>
        <v>0</v>
      </c>
      <c r="Z2433" s="21">
        <f>Tabela1[[#This Row],[PESO TOTAL]]-Tabela1[[#This Row],[Peso Expedido]]</f>
        <v>0</v>
      </c>
      <c r="AA2433" s="18"/>
      <c r="AB2433" s="40"/>
      <c r="AC2433" s="40"/>
      <c r="AD2433" s="40"/>
      <c r="AE2433" s="40"/>
      <c r="AF2433" s="40"/>
      <c r="AG2433" s="40"/>
      <c r="AH2433" s="40"/>
      <c r="AI2433" s="40" t="str">
        <f t="shared" si="324"/>
        <v>ok</v>
      </c>
      <c r="AJ2433"/>
      <c r="AK2433" t="str">
        <f>Tabela1[[#This Row],[Coluna1]]&amp;Tabela1[[#This Row],[PEDIDO]]</f>
        <v/>
      </c>
      <c r="AL2433"/>
      <c r="AM2433"/>
      <c r="AN2433"/>
      <c r="AO2433" t="str">
        <f t="shared" si="329"/>
        <v>/</v>
      </c>
      <c r="AP2433" t="str">
        <f>Tabela1[[#This Row],[TAG]]&amp;Tabela1[[#This Row],[PEDIDO]]&amp;Tabela1[[#This Row],[PRODUTO]]</f>
        <v/>
      </c>
      <c r="AQ2433" s="23" t="str">
        <f>Tabela1[[#This Row],[PRODUTO]]&amp;Tabela1[[#This Row],[TAG]]</f>
        <v/>
      </c>
      <c r="AR2433" s="183">
        <f>Tabela1[[#This Row],[PESO TOTAL]]*Tabela1[[#This Row],[MATÉRIA PRIMA]]</f>
        <v>0</v>
      </c>
      <c r="AS2433" s="28">
        <f>Tabela1[[#This Row],[PESO TOTAL]]*Tabela1[[#This Row],[PREPARAÇÃO ]]</f>
        <v>0</v>
      </c>
      <c r="AT2433" s="28">
        <f>Tabela1[[#This Row],[PESO TOTAL]]*Tabela1[[#This Row],[CALDEIRARIA]]</f>
        <v>0</v>
      </c>
      <c r="AU2433" s="28">
        <f>Tabela1[[#This Row],[PESO TOTAL]]*Tabela1[[#This Row],[SOLDA]]</f>
        <v>0</v>
      </c>
      <c r="AV2433" s="28">
        <f>Tabela1[[#This Row],[PESO TOTAL]]*Tabela1[[#This Row],[ACABAMENTO]]</f>
        <v>0</v>
      </c>
      <c r="AW2433" s="28">
        <f>Tabela1[[#This Row],[PESO TOTAL]]*Tabela1[[#This Row],[PRONTO ACABADO]]</f>
        <v>0</v>
      </c>
      <c r="AX2433" s="28">
        <f>Tabela1[[#This Row],[PESO TOTAL]]*Tabela1[[#This Row],[EXPEDIÇÃO ]]</f>
        <v>0</v>
      </c>
      <c r="AY2433" s="28" t="str">
        <f>Tabela1[[#This Row],[PEDIDO]]&amp;Tabela1[[#This Row],[PRODUTO]]</f>
        <v/>
      </c>
      <c r="AZ2433" s="44">
        <f>IF(AF2433="",0,IF(ISTEXT(AF2433),H2433*VALUE(SUBSTITUTE(AF2433,"%",""))/100,H2433*AF2433))-Tabela1[[#This Row],[PRONTO ACABADO2]]</f>
        <v>0</v>
      </c>
      <c r="BA2433" s="44">
        <f>IF(AG2433="",0,IF(ISTEXT(AG2433),H2433*VALUE(SUBSTITUTE(AG2433,"%",""))/100,H2433*AG2433))-Tabela1[[#This Row],[PESO EXPEDIDO2]]</f>
        <v>0</v>
      </c>
      <c r="BB2433" s="44">
        <f t="shared" si="330"/>
        <v>0</v>
      </c>
      <c r="BC2433" s="44">
        <f t="shared" si="331"/>
        <v>0</v>
      </c>
      <c r="BD2433" s="44"/>
    </row>
    <row r="2434" spans="1:56" ht="15.75" hidden="1" customHeight="1" x14ac:dyDescent="0.25">
      <c r="A2434" s="6"/>
      <c r="B2434" s="22"/>
      <c r="C2434" s="7"/>
      <c r="D2434" s="46"/>
      <c r="E2434" s="7"/>
      <c r="F2434" s="7"/>
      <c r="G2434" s="44"/>
      <c r="H2434" s="41">
        <f>Tabela1[[#This Row],[PESO UNI]]*Tabela1[[#This Row],[QTE]]</f>
        <v>0</v>
      </c>
      <c r="I2434" s="7"/>
      <c r="J2434" s="8"/>
      <c r="K2434" s="8"/>
      <c r="L2434" s="9"/>
      <c r="M2434" s="10"/>
      <c r="N2434" s="8"/>
      <c r="O2434" s="12"/>
      <c r="P2434" s="13"/>
      <c r="Q2434" s="14">
        <f>Tabela1[[#This Row],[QTDE/ Fabricação]]-Tabela1[[#This Row],[QTE]]</f>
        <v>0</v>
      </c>
      <c r="R2434" s="19">
        <f t="shared" si="326"/>
        <v>0</v>
      </c>
      <c r="S2434" s="19">
        <f t="shared" si="325"/>
        <v>0</v>
      </c>
      <c r="T2434" s="20">
        <f t="shared" si="327"/>
        <v>0</v>
      </c>
      <c r="U2434" s="17">
        <f>IFERROR(SUMIF('LISTA DE EMBARQUE'!B:B,MICRO!E:E,'LISTA DE EMBARQUE'!G:G),"")</f>
        <v>0</v>
      </c>
      <c r="V2434" s="12" t="str">
        <f>IFERROR(VLOOKUP(Tabela1[[#This Row],[COD.MDE]],'LISTA DE EMBARQUE'!B:L,11,0),"")</f>
        <v/>
      </c>
      <c r="W2434" s="13" t="str">
        <f>IFERROR(COUNTIF(#REF!,Tabela1[[#This Row],[Colunas5]]),"")</f>
        <v/>
      </c>
      <c r="X2434" s="14">
        <f>Tabela1[[#This Row],[QIANTIDADE EXPEDIDA]]*Tabela1[[#This Row],[PESO UNI]]</f>
        <v>0</v>
      </c>
      <c r="Y2434" s="14">
        <f t="shared" si="328"/>
        <v>0</v>
      </c>
      <c r="Z2434" s="21">
        <f>Tabela1[[#This Row],[PESO TOTAL]]-Tabela1[[#This Row],[Peso Expedido]]</f>
        <v>0</v>
      </c>
      <c r="AA2434" s="18"/>
      <c r="AB2434" s="40"/>
      <c r="AC2434" s="40"/>
      <c r="AD2434" s="40"/>
      <c r="AE2434" s="40"/>
      <c r="AF2434" s="40"/>
      <c r="AG2434" s="40"/>
      <c r="AH2434" s="40"/>
      <c r="AI2434" s="40" t="str">
        <f t="shared" si="324"/>
        <v>ok</v>
      </c>
      <c r="AJ2434"/>
      <c r="AK2434" t="str">
        <f>Tabela1[[#This Row],[Coluna1]]&amp;Tabela1[[#This Row],[PEDIDO]]</f>
        <v/>
      </c>
      <c r="AL2434"/>
      <c r="AM2434"/>
      <c r="AN2434"/>
      <c r="AO2434" t="str">
        <f t="shared" si="329"/>
        <v>/</v>
      </c>
      <c r="AP2434" t="str">
        <f>Tabela1[[#This Row],[TAG]]&amp;Tabela1[[#This Row],[PEDIDO]]&amp;Tabela1[[#This Row],[PRODUTO]]</f>
        <v/>
      </c>
      <c r="AQ2434" s="23" t="str">
        <f>Tabela1[[#This Row],[PRODUTO]]&amp;Tabela1[[#This Row],[TAG]]</f>
        <v/>
      </c>
      <c r="AR2434" s="183">
        <f>Tabela1[[#This Row],[PESO TOTAL]]*Tabela1[[#This Row],[MATÉRIA PRIMA]]</f>
        <v>0</v>
      </c>
      <c r="AS2434" s="28">
        <f>Tabela1[[#This Row],[PESO TOTAL]]*Tabela1[[#This Row],[PREPARAÇÃO ]]</f>
        <v>0</v>
      </c>
      <c r="AT2434" s="28">
        <f>Tabela1[[#This Row],[PESO TOTAL]]*Tabela1[[#This Row],[CALDEIRARIA]]</f>
        <v>0</v>
      </c>
      <c r="AU2434" s="28">
        <f>Tabela1[[#This Row],[PESO TOTAL]]*Tabela1[[#This Row],[SOLDA]]</f>
        <v>0</v>
      </c>
      <c r="AV2434" s="28">
        <f>Tabela1[[#This Row],[PESO TOTAL]]*Tabela1[[#This Row],[ACABAMENTO]]</f>
        <v>0</v>
      </c>
      <c r="AW2434" s="28">
        <f>Tabela1[[#This Row],[PESO TOTAL]]*Tabela1[[#This Row],[PRONTO ACABADO]]</f>
        <v>0</v>
      </c>
      <c r="AX2434" s="28">
        <f>Tabela1[[#This Row],[PESO TOTAL]]*Tabela1[[#This Row],[EXPEDIÇÃO ]]</f>
        <v>0</v>
      </c>
      <c r="AY2434" s="28" t="str">
        <f>Tabela1[[#This Row],[PEDIDO]]&amp;Tabela1[[#This Row],[PRODUTO]]</f>
        <v/>
      </c>
      <c r="AZ2434" s="44">
        <f>IF(AF2434="",0,IF(ISTEXT(AF2434),H2434*VALUE(SUBSTITUTE(AF2434,"%",""))/100,H2434*AF2434))-Tabela1[[#This Row],[PRONTO ACABADO2]]</f>
        <v>0</v>
      </c>
      <c r="BA2434" s="44">
        <f>IF(AG2434="",0,IF(ISTEXT(AG2434),H2434*VALUE(SUBSTITUTE(AG2434,"%",""))/100,H2434*AG2434))-Tabela1[[#This Row],[PESO EXPEDIDO2]]</f>
        <v>0</v>
      </c>
      <c r="BB2434" s="44">
        <f t="shared" si="330"/>
        <v>0</v>
      </c>
      <c r="BC2434" s="44">
        <f t="shared" si="331"/>
        <v>0</v>
      </c>
      <c r="BD2434" s="44"/>
    </row>
    <row r="2435" spans="1:56" ht="15.75" hidden="1" customHeight="1" x14ac:dyDescent="0.25">
      <c r="A2435" s="6"/>
      <c r="B2435" s="22"/>
      <c r="C2435" s="7"/>
      <c r="D2435" s="46"/>
      <c r="E2435" s="7"/>
      <c r="F2435" s="7"/>
      <c r="G2435" s="44"/>
      <c r="H2435" s="41">
        <f>Tabela1[[#This Row],[PESO UNI]]*Tabela1[[#This Row],[QTE]]</f>
        <v>0</v>
      </c>
      <c r="I2435" s="7"/>
      <c r="J2435" s="8"/>
      <c r="K2435" s="8"/>
      <c r="L2435" s="9"/>
      <c r="M2435" s="10"/>
      <c r="N2435" s="8"/>
      <c r="O2435" s="12"/>
      <c r="P2435" s="13"/>
      <c r="Q2435" s="14">
        <f>Tabela1[[#This Row],[QTDE/ Fabricação]]-Tabela1[[#This Row],[QTE]]</f>
        <v>0</v>
      </c>
      <c r="R2435" s="19">
        <f t="shared" si="326"/>
        <v>0</v>
      </c>
      <c r="S2435" s="19">
        <f t="shared" si="325"/>
        <v>0</v>
      </c>
      <c r="T2435" s="20">
        <f t="shared" si="327"/>
        <v>0</v>
      </c>
      <c r="U2435" s="17">
        <f>IFERROR(SUMIF('LISTA DE EMBARQUE'!B:B,MICRO!E:E,'LISTA DE EMBARQUE'!G:G),"")</f>
        <v>0</v>
      </c>
      <c r="V2435" s="12" t="str">
        <f>IFERROR(VLOOKUP(Tabela1[[#This Row],[COD.MDE]],'LISTA DE EMBARQUE'!B:L,11,0),"")</f>
        <v/>
      </c>
      <c r="W2435" s="13" t="str">
        <f>IFERROR(COUNTIF(#REF!,Tabela1[[#This Row],[Colunas5]]),"")</f>
        <v/>
      </c>
      <c r="X2435" s="14">
        <f>Tabela1[[#This Row],[QIANTIDADE EXPEDIDA]]*Tabela1[[#This Row],[PESO UNI]]</f>
        <v>0</v>
      </c>
      <c r="Y2435" s="14">
        <f t="shared" si="328"/>
        <v>0</v>
      </c>
      <c r="Z2435" s="21">
        <f>Tabela1[[#This Row],[PESO TOTAL]]-Tabela1[[#This Row],[Peso Expedido]]</f>
        <v>0</v>
      </c>
      <c r="AA2435" s="18"/>
      <c r="AB2435" s="40"/>
      <c r="AC2435" s="40"/>
      <c r="AD2435" s="40"/>
      <c r="AE2435" s="40"/>
      <c r="AF2435" s="40"/>
      <c r="AG2435" s="40"/>
      <c r="AH2435" s="40"/>
      <c r="AI2435" s="40" t="str">
        <f t="shared" si="324"/>
        <v>ok</v>
      </c>
      <c r="AJ2435"/>
      <c r="AK2435" t="str">
        <f>Tabela1[[#This Row],[Coluna1]]&amp;Tabela1[[#This Row],[PEDIDO]]</f>
        <v/>
      </c>
      <c r="AL2435"/>
      <c r="AM2435"/>
      <c r="AN2435"/>
      <c r="AO2435" t="str">
        <f t="shared" si="329"/>
        <v>/</v>
      </c>
      <c r="AP2435" t="str">
        <f>Tabela1[[#This Row],[TAG]]&amp;Tabela1[[#This Row],[PEDIDO]]&amp;Tabela1[[#This Row],[PRODUTO]]</f>
        <v/>
      </c>
      <c r="AQ2435" s="23" t="str">
        <f>Tabela1[[#This Row],[PRODUTO]]&amp;Tabela1[[#This Row],[TAG]]</f>
        <v/>
      </c>
      <c r="AR2435" s="183">
        <f>Tabela1[[#This Row],[PESO TOTAL]]*Tabela1[[#This Row],[MATÉRIA PRIMA]]</f>
        <v>0</v>
      </c>
      <c r="AS2435" s="28">
        <f>Tabela1[[#This Row],[PESO TOTAL]]*Tabela1[[#This Row],[PREPARAÇÃO ]]</f>
        <v>0</v>
      </c>
      <c r="AT2435" s="28">
        <f>Tabela1[[#This Row],[PESO TOTAL]]*Tabela1[[#This Row],[CALDEIRARIA]]</f>
        <v>0</v>
      </c>
      <c r="AU2435" s="28">
        <f>Tabela1[[#This Row],[PESO TOTAL]]*Tabela1[[#This Row],[SOLDA]]</f>
        <v>0</v>
      </c>
      <c r="AV2435" s="28">
        <f>Tabela1[[#This Row],[PESO TOTAL]]*Tabela1[[#This Row],[ACABAMENTO]]</f>
        <v>0</v>
      </c>
      <c r="AW2435" s="28">
        <f>Tabela1[[#This Row],[PESO TOTAL]]*Tabela1[[#This Row],[PRONTO ACABADO]]</f>
        <v>0</v>
      </c>
      <c r="AX2435" s="28">
        <f>Tabela1[[#This Row],[PESO TOTAL]]*Tabela1[[#This Row],[EXPEDIÇÃO ]]</f>
        <v>0</v>
      </c>
      <c r="AY2435" s="28" t="str">
        <f>Tabela1[[#This Row],[PEDIDO]]&amp;Tabela1[[#This Row],[PRODUTO]]</f>
        <v/>
      </c>
      <c r="AZ2435" s="44">
        <f>IF(AF2435="",0,IF(ISTEXT(AF2435),H2435*VALUE(SUBSTITUTE(AF2435,"%",""))/100,H2435*AF2435))-Tabela1[[#This Row],[PRONTO ACABADO2]]</f>
        <v>0</v>
      </c>
      <c r="BA2435" s="44">
        <f>IF(AG2435="",0,IF(ISTEXT(AG2435),H2435*VALUE(SUBSTITUTE(AG2435,"%",""))/100,H2435*AG2435))-Tabela1[[#This Row],[PESO EXPEDIDO2]]</f>
        <v>0</v>
      </c>
      <c r="BB2435" s="44">
        <f t="shared" si="330"/>
        <v>0</v>
      </c>
      <c r="BC2435" s="44">
        <f t="shared" si="331"/>
        <v>0</v>
      </c>
      <c r="BD2435" s="44"/>
    </row>
    <row r="2436" spans="1:56" ht="15.75" hidden="1" customHeight="1" x14ac:dyDescent="0.25">
      <c r="A2436" s="6"/>
      <c r="B2436" s="22"/>
      <c r="C2436" s="7"/>
      <c r="D2436" s="46"/>
      <c r="E2436" s="7"/>
      <c r="F2436" s="7"/>
      <c r="G2436" s="44"/>
      <c r="H2436" s="41">
        <f>Tabela1[[#This Row],[PESO UNI]]*Tabela1[[#This Row],[QTE]]</f>
        <v>0</v>
      </c>
      <c r="I2436" s="7"/>
      <c r="J2436" s="8"/>
      <c r="K2436" s="8"/>
      <c r="L2436" s="9"/>
      <c r="M2436" s="10"/>
      <c r="N2436" s="8"/>
      <c r="O2436" s="12"/>
      <c r="P2436" s="13"/>
      <c r="Q2436" s="14">
        <f>Tabela1[[#This Row],[QTDE/ Fabricação]]-Tabela1[[#This Row],[QTE]]</f>
        <v>0</v>
      </c>
      <c r="R2436" s="19">
        <f t="shared" si="326"/>
        <v>0</v>
      </c>
      <c r="S2436" s="19">
        <f t="shared" si="325"/>
        <v>0</v>
      </c>
      <c r="T2436" s="20">
        <f t="shared" si="327"/>
        <v>0</v>
      </c>
      <c r="U2436" s="17">
        <f>IFERROR(SUMIF('LISTA DE EMBARQUE'!B:B,MICRO!E:E,'LISTA DE EMBARQUE'!G:G),"")</f>
        <v>0</v>
      </c>
      <c r="V2436" s="12" t="str">
        <f>IFERROR(VLOOKUP(Tabela1[[#This Row],[COD.MDE]],'LISTA DE EMBARQUE'!B:L,11,0),"")</f>
        <v/>
      </c>
      <c r="W2436" s="13" t="str">
        <f>IFERROR(COUNTIF(#REF!,Tabela1[[#This Row],[Colunas5]]),"")</f>
        <v/>
      </c>
      <c r="X2436" s="14">
        <f>Tabela1[[#This Row],[QIANTIDADE EXPEDIDA]]*Tabela1[[#This Row],[PESO UNI]]</f>
        <v>0</v>
      </c>
      <c r="Y2436" s="14">
        <f t="shared" si="328"/>
        <v>0</v>
      </c>
      <c r="Z2436" s="21">
        <f>Tabela1[[#This Row],[PESO TOTAL]]-Tabela1[[#This Row],[Peso Expedido]]</f>
        <v>0</v>
      </c>
      <c r="AA2436" s="18"/>
      <c r="AB2436" s="40"/>
      <c r="AC2436" s="40"/>
      <c r="AD2436" s="40"/>
      <c r="AE2436" s="40"/>
      <c r="AF2436" s="40"/>
      <c r="AG2436" s="40"/>
      <c r="AH2436" s="40"/>
      <c r="AI2436" s="40" t="str">
        <f t="shared" si="324"/>
        <v>ok</v>
      </c>
      <c r="AJ2436"/>
      <c r="AK2436" t="str">
        <f>Tabela1[[#This Row],[Coluna1]]&amp;Tabela1[[#This Row],[PEDIDO]]</f>
        <v/>
      </c>
      <c r="AL2436"/>
      <c r="AM2436"/>
      <c r="AN2436"/>
      <c r="AO2436" t="str">
        <f t="shared" si="329"/>
        <v>/</v>
      </c>
      <c r="AP2436" t="str">
        <f>Tabela1[[#This Row],[TAG]]&amp;Tabela1[[#This Row],[PEDIDO]]&amp;Tabela1[[#This Row],[PRODUTO]]</f>
        <v/>
      </c>
      <c r="AQ2436" s="23" t="str">
        <f>Tabela1[[#This Row],[PRODUTO]]&amp;Tabela1[[#This Row],[TAG]]</f>
        <v/>
      </c>
      <c r="AR2436" s="183">
        <f>Tabela1[[#This Row],[PESO TOTAL]]*Tabela1[[#This Row],[MATÉRIA PRIMA]]</f>
        <v>0</v>
      </c>
      <c r="AS2436" s="28">
        <f>Tabela1[[#This Row],[PESO TOTAL]]*Tabela1[[#This Row],[PREPARAÇÃO ]]</f>
        <v>0</v>
      </c>
      <c r="AT2436" s="28">
        <f>Tabela1[[#This Row],[PESO TOTAL]]*Tabela1[[#This Row],[CALDEIRARIA]]</f>
        <v>0</v>
      </c>
      <c r="AU2436" s="28">
        <f>Tabela1[[#This Row],[PESO TOTAL]]*Tabela1[[#This Row],[SOLDA]]</f>
        <v>0</v>
      </c>
      <c r="AV2436" s="28">
        <f>Tabela1[[#This Row],[PESO TOTAL]]*Tabela1[[#This Row],[ACABAMENTO]]</f>
        <v>0</v>
      </c>
      <c r="AW2436" s="28">
        <f>Tabela1[[#This Row],[PESO TOTAL]]*Tabela1[[#This Row],[PRONTO ACABADO]]</f>
        <v>0</v>
      </c>
      <c r="AX2436" s="28">
        <f>Tabela1[[#This Row],[PESO TOTAL]]*Tabela1[[#This Row],[EXPEDIÇÃO ]]</f>
        <v>0</v>
      </c>
      <c r="AY2436" s="28" t="str">
        <f>Tabela1[[#This Row],[PEDIDO]]&amp;Tabela1[[#This Row],[PRODUTO]]</f>
        <v/>
      </c>
      <c r="AZ2436" s="44">
        <f>IF(AF2436="",0,IF(ISTEXT(AF2436),H2436*VALUE(SUBSTITUTE(AF2436,"%",""))/100,H2436*AF2436))-Tabela1[[#This Row],[PRONTO ACABADO2]]</f>
        <v>0</v>
      </c>
      <c r="BA2436" s="44">
        <f>IF(AG2436="",0,IF(ISTEXT(AG2436),H2436*VALUE(SUBSTITUTE(AG2436,"%",""))/100,H2436*AG2436))-Tabela1[[#This Row],[PESO EXPEDIDO2]]</f>
        <v>0</v>
      </c>
      <c r="BB2436" s="44">
        <f t="shared" si="330"/>
        <v>0</v>
      </c>
      <c r="BC2436" s="44">
        <f t="shared" si="331"/>
        <v>0</v>
      </c>
      <c r="BD2436" s="44"/>
    </row>
    <row r="2437" spans="1:56" ht="15.75" hidden="1" customHeight="1" x14ac:dyDescent="0.25">
      <c r="A2437" s="6"/>
      <c r="B2437" s="22"/>
      <c r="C2437" s="7"/>
      <c r="D2437" s="46"/>
      <c r="E2437" s="7"/>
      <c r="F2437" s="7"/>
      <c r="G2437" s="44"/>
      <c r="H2437" s="41">
        <f>Tabela1[[#This Row],[PESO UNI]]*Tabela1[[#This Row],[QTE]]</f>
        <v>0</v>
      </c>
      <c r="I2437" s="7"/>
      <c r="J2437" s="8"/>
      <c r="K2437" s="8"/>
      <c r="L2437" s="9"/>
      <c r="M2437" s="10"/>
      <c r="N2437" s="8"/>
      <c r="O2437" s="12"/>
      <c r="P2437" s="13"/>
      <c r="Q2437" s="14">
        <f>Tabela1[[#This Row],[QTDE/ Fabricação]]-Tabela1[[#This Row],[QTE]]</f>
        <v>0</v>
      </c>
      <c r="R2437" s="19">
        <f t="shared" si="326"/>
        <v>0</v>
      </c>
      <c r="S2437" s="19">
        <f t="shared" si="325"/>
        <v>0</v>
      </c>
      <c r="T2437" s="20">
        <f t="shared" si="327"/>
        <v>0</v>
      </c>
      <c r="U2437" s="17">
        <f>IFERROR(SUMIF('LISTA DE EMBARQUE'!B:B,MICRO!E:E,'LISTA DE EMBARQUE'!G:G),"")</f>
        <v>0</v>
      </c>
      <c r="V2437" s="12" t="str">
        <f>IFERROR(VLOOKUP(Tabela1[[#This Row],[COD.MDE]],'LISTA DE EMBARQUE'!B:L,11,0),"")</f>
        <v/>
      </c>
      <c r="W2437" s="13" t="str">
        <f>IFERROR(COUNTIF(#REF!,Tabela1[[#This Row],[Colunas5]]),"")</f>
        <v/>
      </c>
      <c r="X2437" s="14">
        <f>Tabela1[[#This Row],[QIANTIDADE EXPEDIDA]]*Tabela1[[#This Row],[PESO UNI]]</f>
        <v>0</v>
      </c>
      <c r="Y2437" s="14">
        <f t="shared" si="328"/>
        <v>0</v>
      </c>
      <c r="Z2437" s="21">
        <f>Tabela1[[#This Row],[PESO TOTAL]]-Tabela1[[#This Row],[Peso Expedido]]</f>
        <v>0</v>
      </c>
      <c r="AA2437" s="18"/>
      <c r="AB2437" s="40"/>
      <c r="AC2437" s="40"/>
      <c r="AD2437" s="40"/>
      <c r="AE2437" s="40"/>
      <c r="AF2437" s="40"/>
      <c r="AG2437" s="40"/>
      <c r="AH2437" s="40"/>
      <c r="AI2437" s="40" t="str">
        <f t="shared" si="324"/>
        <v>ok</v>
      </c>
      <c r="AJ2437"/>
      <c r="AK2437" t="str">
        <f>Tabela1[[#This Row],[Coluna1]]&amp;Tabela1[[#This Row],[PEDIDO]]</f>
        <v/>
      </c>
      <c r="AL2437"/>
      <c r="AM2437"/>
      <c r="AN2437"/>
      <c r="AO2437" t="str">
        <f t="shared" si="329"/>
        <v>/</v>
      </c>
      <c r="AP2437" t="str">
        <f>Tabela1[[#This Row],[TAG]]&amp;Tabela1[[#This Row],[PEDIDO]]&amp;Tabela1[[#This Row],[PRODUTO]]</f>
        <v/>
      </c>
      <c r="AQ2437" s="23" t="str">
        <f>Tabela1[[#This Row],[PRODUTO]]&amp;Tabela1[[#This Row],[TAG]]</f>
        <v/>
      </c>
      <c r="AR2437" s="183">
        <f>Tabela1[[#This Row],[PESO TOTAL]]*Tabela1[[#This Row],[MATÉRIA PRIMA]]</f>
        <v>0</v>
      </c>
      <c r="AS2437" s="28">
        <f>Tabela1[[#This Row],[PESO TOTAL]]*Tabela1[[#This Row],[PREPARAÇÃO ]]</f>
        <v>0</v>
      </c>
      <c r="AT2437" s="28">
        <f>Tabela1[[#This Row],[PESO TOTAL]]*Tabela1[[#This Row],[CALDEIRARIA]]</f>
        <v>0</v>
      </c>
      <c r="AU2437" s="28">
        <f>Tabela1[[#This Row],[PESO TOTAL]]*Tabela1[[#This Row],[SOLDA]]</f>
        <v>0</v>
      </c>
      <c r="AV2437" s="28">
        <f>Tabela1[[#This Row],[PESO TOTAL]]*Tabela1[[#This Row],[ACABAMENTO]]</f>
        <v>0</v>
      </c>
      <c r="AW2437" s="28">
        <f>Tabela1[[#This Row],[PESO TOTAL]]*Tabela1[[#This Row],[PRONTO ACABADO]]</f>
        <v>0</v>
      </c>
      <c r="AX2437" s="28">
        <f>Tabela1[[#This Row],[PESO TOTAL]]*Tabela1[[#This Row],[EXPEDIÇÃO ]]</f>
        <v>0</v>
      </c>
      <c r="AY2437" s="28" t="str">
        <f>Tabela1[[#This Row],[PEDIDO]]&amp;Tabela1[[#This Row],[PRODUTO]]</f>
        <v/>
      </c>
      <c r="AZ2437" s="44">
        <f>IF(AF2437="",0,IF(ISTEXT(AF2437),H2437*VALUE(SUBSTITUTE(AF2437,"%",""))/100,H2437*AF2437))-Tabela1[[#This Row],[PRONTO ACABADO2]]</f>
        <v>0</v>
      </c>
      <c r="BA2437" s="44">
        <f>IF(AG2437="",0,IF(ISTEXT(AG2437),H2437*VALUE(SUBSTITUTE(AG2437,"%",""))/100,H2437*AG2437))-Tabela1[[#This Row],[PESO EXPEDIDO2]]</f>
        <v>0</v>
      </c>
      <c r="BB2437" s="44">
        <f t="shared" si="330"/>
        <v>0</v>
      </c>
      <c r="BC2437" s="44">
        <f t="shared" si="331"/>
        <v>0</v>
      </c>
      <c r="BD2437" s="44"/>
    </row>
    <row r="2438" spans="1:56" ht="15.75" hidden="1" customHeight="1" x14ac:dyDescent="0.25">
      <c r="A2438" s="6"/>
      <c r="B2438" s="22"/>
      <c r="C2438" s="7"/>
      <c r="D2438" s="46"/>
      <c r="E2438" s="7"/>
      <c r="F2438" s="7"/>
      <c r="G2438" s="44"/>
      <c r="H2438" s="41">
        <f>Tabela1[[#This Row],[PESO UNI]]*Tabela1[[#This Row],[QTE]]</f>
        <v>0</v>
      </c>
      <c r="I2438" s="7"/>
      <c r="J2438" s="8"/>
      <c r="K2438" s="8"/>
      <c r="L2438" s="9"/>
      <c r="M2438" s="10"/>
      <c r="N2438" s="8"/>
      <c r="O2438" s="12"/>
      <c r="P2438" s="13"/>
      <c r="Q2438" s="14">
        <f>Tabela1[[#This Row],[QTDE/ Fabricação]]-Tabela1[[#This Row],[QTE]]</f>
        <v>0</v>
      </c>
      <c r="R2438" s="19">
        <f t="shared" si="326"/>
        <v>0</v>
      </c>
      <c r="S2438" s="19">
        <f t="shared" si="325"/>
        <v>0</v>
      </c>
      <c r="T2438" s="20">
        <f t="shared" si="327"/>
        <v>0</v>
      </c>
      <c r="U2438" s="17">
        <f>IFERROR(SUMIF('LISTA DE EMBARQUE'!B:B,MICRO!E:E,'LISTA DE EMBARQUE'!G:G),"")</f>
        <v>0</v>
      </c>
      <c r="V2438" s="12" t="str">
        <f>IFERROR(VLOOKUP(Tabela1[[#This Row],[COD.MDE]],'LISTA DE EMBARQUE'!B:L,11,0),"")</f>
        <v/>
      </c>
      <c r="W2438" s="13" t="str">
        <f>IFERROR(COUNTIF(#REF!,Tabela1[[#This Row],[Colunas5]]),"")</f>
        <v/>
      </c>
      <c r="X2438" s="14">
        <f>Tabela1[[#This Row],[QIANTIDADE EXPEDIDA]]*Tabela1[[#This Row],[PESO UNI]]</f>
        <v>0</v>
      </c>
      <c r="Y2438" s="14">
        <f t="shared" si="328"/>
        <v>0</v>
      </c>
      <c r="Z2438" s="21">
        <f>Tabela1[[#This Row],[PESO TOTAL]]-Tabela1[[#This Row],[Peso Expedido]]</f>
        <v>0</v>
      </c>
      <c r="AA2438" s="18"/>
      <c r="AB2438" s="40"/>
      <c r="AC2438" s="40"/>
      <c r="AD2438" s="40"/>
      <c r="AE2438" s="40"/>
      <c r="AF2438" s="40"/>
      <c r="AG2438" s="40"/>
      <c r="AH2438" s="40"/>
      <c r="AI2438" s="40" t="str">
        <f t="shared" si="324"/>
        <v>ok</v>
      </c>
      <c r="AJ2438"/>
      <c r="AK2438" t="str">
        <f>Tabela1[[#This Row],[Coluna1]]&amp;Tabela1[[#This Row],[PEDIDO]]</f>
        <v/>
      </c>
      <c r="AL2438"/>
      <c r="AM2438"/>
      <c r="AN2438"/>
      <c r="AO2438" t="str">
        <f t="shared" si="329"/>
        <v>/</v>
      </c>
      <c r="AP2438" t="str">
        <f>Tabela1[[#This Row],[TAG]]&amp;Tabela1[[#This Row],[PEDIDO]]&amp;Tabela1[[#This Row],[PRODUTO]]</f>
        <v/>
      </c>
      <c r="AQ2438" s="23" t="str">
        <f>Tabela1[[#This Row],[PRODUTO]]&amp;Tabela1[[#This Row],[TAG]]</f>
        <v/>
      </c>
      <c r="AR2438" s="183">
        <f>Tabela1[[#This Row],[PESO TOTAL]]*Tabela1[[#This Row],[MATÉRIA PRIMA]]</f>
        <v>0</v>
      </c>
      <c r="AS2438" s="28">
        <f>Tabela1[[#This Row],[PESO TOTAL]]*Tabela1[[#This Row],[PREPARAÇÃO ]]</f>
        <v>0</v>
      </c>
      <c r="AT2438" s="28">
        <f>Tabela1[[#This Row],[PESO TOTAL]]*Tabela1[[#This Row],[CALDEIRARIA]]</f>
        <v>0</v>
      </c>
      <c r="AU2438" s="28">
        <f>Tabela1[[#This Row],[PESO TOTAL]]*Tabela1[[#This Row],[SOLDA]]</f>
        <v>0</v>
      </c>
      <c r="AV2438" s="28">
        <f>Tabela1[[#This Row],[PESO TOTAL]]*Tabela1[[#This Row],[ACABAMENTO]]</f>
        <v>0</v>
      </c>
      <c r="AW2438" s="28">
        <f>Tabela1[[#This Row],[PESO TOTAL]]*Tabela1[[#This Row],[PRONTO ACABADO]]</f>
        <v>0</v>
      </c>
      <c r="AX2438" s="28">
        <f>Tabela1[[#This Row],[PESO TOTAL]]*Tabela1[[#This Row],[EXPEDIÇÃO ]]</f>
        <v>0</v>
      </c>
      <c r="AY2438" s="28" t="str">
        <f>Tabela1[[#This Row],[PEDIDO]]&amp;Tabela1[[#This Row],[PRODUTO]]</f>
        <v/>
      </c>
      <c r="AZ2438" s="44">
        <f>IF(AF2438="",0,IF(ISTEXT(AF2438),H2438*VALUE(SUBSTITUTE(AF2438,"%",""))/100,H2438*AF2438))-Tabela1[[#This Row],[PRONTO ACABADO2]]</f>
        <v>0</v>
      </c>
      <c r="BA2438" s="44">
        <f>IF(AG2438="",0,IF(ISTEXT(AG2438),H2438*VALUE(SUBSTITUTE(AG2438,"%",""))/100,H2438*AG2438))-Tabela1[[#This Row],[PESO EXPEDIDO2]]</f>
        <v>0</v>
      </c>
      <c r="BB2438" s="44">
        <f t="shared" si="330"/>
        <v>0</v>
      </c>
      <c r="BC2438" s="44">
        <f t="shared" si="331"/>
        <v>0</v>
      </c>
      <c r="BD2438" s="44"/>
    </row>
    <row r="2439" spans="1:56" ht="15.75" hidden="1" customHeight="1" x14ac:dyDescent="0.25">
      <c r="A2439" s="6"/>
      <c r="B2439" s="22"/>
      <c r="C2439" s="7"/>
      <c r="D2439" s="46"/>
      <c r="E2439" s="7"/>
      <c r="F2439" s="7"/>
      <c r="G2439" s="44"/>
      <c r="H2439" s="41">
        <f>Tabela1[[#This Row],[PESO UNI]]*Tabela1[[#This Row],[QTE]]</f>
        <v>0</v>
      </c>
      <c r="I2439" s="7"/>
      <c r="J2439" s="8"/>
      <c r="K2439" s="8"/>
      <c r="L2439" s="9"/>
      <c r="M2439" s="10"/>
      <c r="N2439" s="8"/>
      <c r="O2439" s="12"/>
      <c r="P2439" s="13"/>
      <c r="Q2439" s="14">
        <f>Tabela1[[#This Row],[QTDE/ Fabricação]]-Tabela1[[#This Row],[QTE]]</f>
        <v>0</v>
      </c>
      <c r="R2439" s="19">
        <f t="shared" si="326"/>
        <v>0</v>
      </c>
      <c r="S2439" s="19">
        <f t="shared" si="325"/>
        <v>0</v>
      </c>
      <c r="T2439" s="20">
        <f t="shared" si="327"/>
        <v>0</v>
      </c>
      <c r="U2439" s="17">
        <f>IFERROR(SUMIF('LISTA DE EMBARQUE'!B:B,MICRO!E:E,'LISTA DE EMBARQUE'!G:G),"")</f>
        <v>0</v>
      </c>
      <c r="V2439" s="12" t="str">
        <f>IFERROR(VLOOKUP(Tabela1[[#This Row],[COD.MDE]],'LISTA DE EMBARQUE'!B:L,11,0),"")</f>
        <v/>
      </c>
      <c r="W2439" s="13" t="str">
        <f>IFERROR(COUNTIF(#REF!,Tabela1[[#This Row],[Colunas5]]),"")</f>
        <v/>
      </c>
      <c r="X2439" s="14">
        <f>Tabela1[[#This Row],[QIANTIDADE EXPEDIDA]]*Tabela1[[#This Row],[PESO UNI]]</f>
        <v>0</v>
      </c>
      <c r="Y2439" s="14">
        <f t="shared" si="328"/>
        <v>0</v>
      </c>
      <c r="Z2439" s="21">
        <f>Tabela1[[#This Row],[PESO TOTAL]]-Tabela1[[#This Row],[Peso Expedido]]</f>
        <v>0</v>
      </c>
      <c r="AA2439" s="18"/>
      <c r="AB2439" s="40"/>
      <c r="AC2439" s="40"/>
      <c r="AD2439" s="40"/>
      <c r="AE2439" s="40"/>
      <c r="AF2439" s="40"/>
      <c r="AG2439" s="40"/>
      <c r="AH2439" s="40"/>
      <c r="AI2439" s="40" t="str">
        <f t="shared" si="324"/>
        <v>ok</v>
      </c>
      <c r="AJ2439"/>
      <c r="AK2439" t="str">
        <f>Tabela1[[#This Row],[Coluna1]]&amp;Tabela1[[#This Row],[PEDIDO]]</f>
        <v/>
      </c>
      <c r="AL2439"/>
      <c r="AM2439"/>
      <c r="AN2439"/>
      <c r="AO2439" t="str">
        <f t="shared" si="329"/>
        <v>/</v>
      </c>
      <c r="AP2439" t="str">
        <f>Tabela1[[#This Row],[TAG]]&amp;Tabela1[[#This Row],[PEDIDO]]&amp;Tabela1[[#This Row],[PRODUTO]]</f>
        <v/>
      </c>
      <c r="AQ2439" s="23" t="str">
        <f>Tabela1[[#This Row],[PRODUTO]]&amp;Tabela1[[#This Row],[TAG]]</f>
        <v/>
      </c>
      <c r="AR2439" s="183">
        <f>Tabela1[[#This Row],[PESO TOTAL]]*Tabela1[[#This Row],[MATÉRIA PRIMA]]</f>
        <v>0</v>
      </c>
      <c r="AS2439" s="28">
        <f>Tabela1[[#This Row],[PESO TOTAL]]*Tabela1[[#This Row],[PREPARAÇÃO ]]</f>
        <v>0</v>
      </c>
      <c r="AT2439" s="28">
        <f>Tabela1[[#This Row],[PESO TOTAL]]*Tabela1[[#This Row],[CALDEIRARIA]]</f>
        <v>0</v>
      </c>
      <c r="AU2439" s="28">
        <f>Tabela1[[#This Row],[PESO TOTAL]]*Tabela1[[#This Row],[SOLDA]]</f>
        <v>0</v>
      </c>
      <c r="AV2439" s="28">
        <f>Tabela1[[#This Row],[PESO TOTAL]]*Tabela1[[#This Row],[ACABAMENTO]]</f>
        <v>0</v>
      </c>
      <c r="AW2439" s="28">
        <f>Tabela1[[#This Row],[PESO TOTAL]]*Tabela1[[#This Row],[PRONTO ACABADO]]</f>
        <v>0</v>
      </c>
      <c r="AX2439" s="28">
        <f>Tabela1[[#This Row],[PESO TOTAL]]*Tabela1[[#This Row],[EXPEDIÇÃO ]]</f>
        <v>0</v>
      </c>
      <c r="AY2439" s="28" t="str">
        <f>Tabela1[[#This Row],[PEDIDO]]&amp;Tabela1[[#This Row],[PRODUTO]]</f>
        <v/>
      </c>
      <c r="AZ2439" s="44">
        <f>IF(AF2439="",0,IF(ISTEXT(AF2439),H2439*VALUE(SUBSTITUTE(AF2439,"%",""))/100,H2439*AF2439))-Tabela1[[#This Row],[PRONTO ACABADO2]]</f>
        <v>0</v>
      </c>
      <c r="BA2439" s="44">
        <f>IF(AG2439="",0,IF(ISTEXT(AG2439),H2439*VALUE(SUBSTITUTE(AG2439,"%",""))/100,H2439*AG2439))-Tabela1[[#This Row],[PESO EXPEDIDO2]]</f>
        <v>0</v>
      </c>
      <c r="BB2439" s="44">
        <f t="shared" si="330"/>
        <v>0</v>
      </c>
      <c r="BC2439" s="44">
        <f t="shared" si="331"/>
        <v>0</v>
      </c>
      <c r="BD2439" s="44"/>
    </row>
    <row r="2440" spans="1:56" ht="15.75" hidden="1" customHeight="1" x14ac:dyDescent="0.25">
      <c r="A2440" s="6"/>
      <c r="B2440" s="22"/>
      <c r="C2440" s="7"/>
      <c r="D2440" s="46"/>
      <c r="E2440" s="7"/>
      <c r="F2440" s="7"/>
      <c r="G2440" s="44"/>
      <c r="H2440" s="41">
        <f>Tabela1[[#This Row],[PESO UNI]]*Tabela1[[#This Row],[QTE]]</f>
        <v>0</v>
      </c>
      <c r="I2440" s="7"/>
      <c r="J2440" s="8"/>
      <c r="K2440" s="8"/>
      <c r="L2440" s="9"/>
      <c r="M2440" s="10"/>
      <c r="N2440" s="8"/>
      <c r="O2440" s="12"/>
      <c r="P2440" s="13"/>
      <c r="Q2440" s="14">
        <f>Tabela1[[#This Row],[QTDE/ Fabricação]]-Tabela1[[#This Row],[QTE]]</f>
        <v>0</v>
      </c>
      <c r="R2440" s="19">
        <f t="shared" si="326"/>
        <v>0</v>
      </c>
      <c r="S2440" s="19">
        <f t="shared" si="325"/>
        <v>0</v>
      </c>
      <c r="T2440" s="20">
        <f t="shared" si="327"/>
        <v>0</v>
      </c>
      <c r="U2440" s="17">
        <f>IFERROR(SUMIF('LISTA DE EMBARQUE'!B:B,MICRO!E:E,'LISTA DE EMBARQUE'!G:G),"")</f>
        <v>0</v>
      </c>
      <c r="V2440" s="12" t="str">
        <f>IFERROR(VLOOKUP(Tabela1[[#This Row],[COD.MDE]],'LISTA DE EMBARQUE'!B:L,11,0),"")</f>
        <v/>
      </c>
      <c r="W2440" s="13" t="str">
        <f>IFERROR(COUNTIF(#REF!,Tabela1[[#This Row],[Colunas5]]),"")</f>
        <v/>
      </c>
      <c r="X2440" s="14">
        <f>Tabela1[[#This Row],[QIANTIDADE EXPEDIDA]]*Tabela1[[#This Row],[PESO UNI]]</f>
        <v>0</v>
      </c>
      <c r="Y2440" s="14">
        <f t="shared" si="328"/>
        <v>0</v>
      </c>
      <c r="Z2440" s="21">
        <f>Tabela1[[#This Row],[PESO TOTAL]]-Tabela1[[#This Row],[Peso Expedido]]</f>
        <v>0</v>
      </c>
      <c r="AA2440" s="18"/>
      <c r="AB2440" s="40"/>
      <c r="AC2440" s="40"/>
      <c r="AD2440" s="40"/>
      <c r="AE2440" s="40"/>
      <c r="AF2440" s="40"/>
      <c r="AG2440" s="40"/>
      <c r="AH2440" s="40"/>
      <c r="AI2440" s="40" t="str">
        <f t="shared" si="324"/>
        <v>ok</v>
      </c>
      <c r="AJ2440"/>
      <c r="AK2440" t="str">
        <f>Tabela1[[#This Row],[Coluna1]]&amp;Tabela1[[#This Row],[PEDIDO]]</f>
        <v/>
      </c>
      <c r="AL2440"/>
      <c r="AM2440"/>
      <c r="AN2440"/>
      <c r="AO2440" t="str">
        <f t="shared" si="329"/>
        <v>/</v>
      </c>
      <c r="AP2440" t="str">
        <f>Tabela1[[#This Row],[TAG]]&amp;Tabela1[[#This Row],[PEDIDO]]&amp;Tabela1[[#This Row],[PRODUTO]]</f>
        <v/>
      </c>
      <c r="AQ2440" s="23" t="str">
        <f>Tabela1[[#This Row],[PRODUTO]]&amp;Tabela1[[#This Row],[TAG]]</f>
        <v/>
      </c>
      <c r="AR2440" s="183">
        <f>Tabela1[[#This Row],[PESO TOTAL]]*Tabela1[[#This Row],[MATÉRIA PRIMA]]</f>
        <v>0</v>
      </c>
      <c r="AS2440" s="28">
        <f>Tabela1[[#This Row],[PESO TOTAL]]*Tabela1[[#This Row],[PREPARAÇÃO ]]</f>
        <v>0</v>
      </c>
      <c r="AT2440" s="28">
        <f>Tabela1[[#This Row],[PESO TOTAL]]*Tabela1[[#This Row],[CALDEIRARIA]]</f>
        <v>0</v>
      </c>
      <c r="AU2440" s="28">
        <f>Tabela1[[#This Row],[PESO TOTAL]]*Tabela1[[#This Row],[SOLDA]]</f>
        <v>0</v>
      </c>
      <c r="AV2440" s="28">
        <f>Tabela1[[#This Row],[PESO TOTAL]]*Tabela1[[#This Row],[ACABAMENTO]]</f>
        <v>0</v>
      </c>
      <c r="AW2440" s="28">
        <f>Tabela1[[#This Row],[PESO TOTAL]]*Tabela1[[#This Row],[PRONTO ACABADO]]</f>
        <v>0</v>
      </c>
      <c r="AX2440" s="28">
        <f>Tabela1[[#This Row],[PESO TOTAL]]*Tabela1[[#This Row],[EXPEDIÇÃO ]]</f>
        <v>0</v>
      </c>
      <c r="AY2440" s="28" t="str">
        <f>Tabela1[[#This Row],[PEDIDO]]&amp;Tabela1[[#This Row],[PRODUTO]]</f>
        <v/>
      </c>
      <c r="AZ2440" s="44">
        <f>IF(AF2440="",0,IF(ISTEXT(AF2440),H2440*VALUE(SUBSTITUTE(AF2440,"%",""))/100,H2440*AF2440))-Tabela1[[#This Row],[PRONTO ACABADO2]]</f>
        <v>0</v>
      </c>
      <c r="BA2440" s="44">
        <f>IF(AG2440="",0,IF(ISTEXT(AG2440),H2440*VALUE(SUBSTITUTE(AG2440,"%",""))/100,H2440*AG2440))-Tabela1[[#This Row],[PESO EXPEDIDO2]]</f>
        <v>0</v>
      </c>
      <c r="BB2440" s="44">
        <f t="shared" si="330"/>
        <v>0</v>
      </c>
      <c r="BC2440" s="44">
        <f t="shared" si="331"/>
        <v>0</v>
      </c>
      <c r="BD2440" s="44"/>
    </row>
    <row r="2441" spans="1:56" ht="15.75" hidden="1" customHeight="1" x14ac:dyDescent="0.25">
      <c r="A2441" s="6"/>
      <c r="B2441" s="22"/>
      <c r="C2441" s="7"/>
      <c r="D2441" s="46"/>
      <c r="E2441" s="7"/>
      <c r="F2441" s="7"/>
      <c r="G2441" s="44"/>
      <c r="H2441" s="41">
        <f>Tabela1[[#This Row],[PESO UNI]]*Tabela1[[#This Row],[QTE]]</f>
        <v>0</v>
      </c>
      <c r="I2441" s="7"/>
      <c r="J2441" s="8"/>
      <c r="K2441" s="8"/>
      <c r="L2441" s="9"/>
      <c r="M2441" s="10"/>
      <c r="N2441" s="8"/>
      <c r="O2441" s="12"/>
      <c r="P2441" s="13"/>
      <c r="Q2441" s="14">
        <f>Tabela1[[#This Row],[QTDE/ Fabricação]]-Tabela1[[#This Row],[QTE]]</f>
        <v>0</v>
      </c>
      <c r="R2441" s="19">
        <f t="shared" si="326"/>
        <v>0</v>
      </c>
      <c r="S2441" s="19">
        <f t="shared" si="325"/>
        <v>0</v>
      </c>
      <c r="T2441" s="20">
        <f t="shared" si="327"/>
        <v>0</v>
      </c>
      <c r="U2441" s="17">
        <f>IFERROR(SUMIF('LISTA DE EMBARQUE'!B:B,MICRO!E:E,'LISTA DE EMBARQUE'!G:G),"")</f>
        <v>0</v>
      </c>
      <c r="V2441" s="12" t="str">
        <f>IFERROR(VLOOKUP(Tabela1[[#This Row],[COD.MDE]],'LISTA DE EMBARQUE'!B:L,11,0),"")</f>
        <v/>
      </c>
      <c r="W2441" s="13" t="str">
        <f>IFERROR(COUNTIF(#REF!,Tabela1[[#This Row],[Colunas5]]),"")</f>
        <v/>
      </c>
      <c r="X2441" s="14">
        <f>Tabela1[[#This Row],[QIANTIDADE EXPEDIDA]]*Tabela1[[#This Row],[PESO UNI]]</f>
        <v>0</v>
      </c>
      <c r="Y2441" s="14">
        <f t="shared" si="328"/>
        <v>0</v>
      </c>
      <c r="Z2441" s="21">
        <f>Tabela1[[#This Row],[PESO TOTAL]]-Tabela1[[#This Row],[Peso Expedido]]</f>
        <v>0</v>
      </c>
      <c r="AA2441" s="18"/>
      <c r="AB2441" s="40"/>
      <c r="AC2441" s="40"/>
      <c r="AD2441" s="40"/>
      <c r="AE2441" s="40"/>
      <c r="AF2441" s="40"/>
      <c r="AG2441" s="40"/>
      <c r="AH2441" s="40"/>
      <c r="AI2441" s="40" t="str">
        <f t="shared" si="324"/>
        <v>ok</v>
      </c>
      <c r="AJ2441"/>
      <c r="AK2441" t="str">
        <f>Tabela1[[#This Row],[Coluna1]]&amp;Tabela1[[#This Row],[PEDIDO]]</f>
        <v/>
      </c>
      <c r="AL2441"/>
      <c r="AM2441"/>
      <c r="AN2441"/>
      <c r="AO2441" t="str">
        <f t="shared" si="329"/>
        <v>/</v>
      </c>
      <c r="AP2441" t="str">
        <f>Tabela1[[#This Row],[TAG]]&amp;Tabela1[[#This Row],[PEDIDO]]&amp;Tabela1[[#This Row],[PRODUTO]]</f>
        <v/>
      </c>
      <c r="AQ2441" s="23" t="str">
        <f>Tabela1[[#This Row],[PRODUTO]]&amp;Tabela1[[#This Row],[TAG]]</f>
        <v/>
      </c>
      <c r="AR2441" s="183">
        <f>Tabela1[[#This Row],[PESO TOTAL]]*Tabela1[[#This Row],[MATÉRIA PRIMA]]</f>
        <v>0</v>
      </c>
      <c r="AS2441" s="28">
        <f>Tabela1[[#This Row],[PESO TOTAL]]*Tabela1[[#This Row],[PREPARAÇÃO ]]</f>
        <v>0</v>
      </c>
      <c r="AT2441" s="28">
        <f>Tabela1[[#This Row],[PESO TOTAL]]*Tabela1[[#This Row],[CALDEIRARIA]]</f>
        <v>0</v>
      </c>
      <c r="AU2441" s="28">
        <f>Tabela1[[#This Row],[PESO TOTAL]]*Tabela1[[#This Row],[SOLDA]]</f>
        <v>0</v>
      </c>
      <c r="AV2441" s="28">
        <f>Tabela1[[#This Row],[PESO TOTAL]]*Tabela1[[#This Row],[ACABAMENTO]]</f>
        <v>0</v>
      </c>
      <c r="AW2441" s="28">
        <f>Tabela1[[#This Row],[PESO TOTAL]]*Tabela1[[#This Row],[PRONTO ACABADO]]</f>
        <v>0</v>
      </c>
      <c r="AX2441" s="28">
        <f>Tabela1[[#This Row],[PESO TOTAL]]*Tabela1[[#This Row],[EXPEDIÇÃO ]]</f>
        <v>0</v>
      </c>
      <c r="AY2441" s="28" t="str">
        <f>Tabela1[[#This Row],[PEDIDO]]&amp;Tabela1[[#This Row],[PRODUTO]]</f>
        <v/>
      </c>
      <c r="AZ2441" s="44">
        <f>IF(AF2441="",0,IF(ISTEXT(AF2441),H2441*VALUE(SUBSTITUTE(AF2441,"%",""))/100,H2441*AF2441))-Tabela1[[#This Row],[PRONTO ACABADO2]]</f>
        <v>0</v>
      </c>
      <c r="BA2441" s="44">
        <f>IF(AG2441="",0,IF(ISTEXT(AG2441),H2441*VALUE(SUBSTITUTE(AG2441,"%",""))/100,H2441*AG2441))-Tabela1[[#This Row],[PESO EXPEDIDO2]]</f>
        <v>0</v>
      </c>
      <c r="BB2441" s="44">
        <f t="shared" si="330"/>
        <v>0</v>
      </c>
      <c r="BC2441" s="44">
        <f t="shared" si="331"/>
        <v>0</v>
      </c>
      <c r="BD2441" s="44"/>
    </row>
    <row r="2442" spans="1:56" ht="15.75" hidden="1" customHeight="1" x14ac:dyDescent="0.25">
      <c r="A2442" s="6"/>
      <c r="B2442" s="22"/>
      <c r="C2442" s="7"/>
      <c r="D2442" s="46"/>
      <c r="E2442" s="7"/>
      <c r="F2442" s="7"/>
      <c r="G2442" s="44"/>
      <c r="H2442" s="41">
        <f>Tabela1[[#This Row],[PESO UNI]]*Tabela1[[#This Row],[QTE]]</f>
        <v>0</v>
      </c>
      <c r="I2442" s="7"/>
      <c r="J2442" s="8"/>
      <c r="K2442" s="8"/>
      <c r="L2442" s="9"/>
      <c r="M2442" s="10"/>
      <c r="N2442" s="8"/>
      <c r="O2442" s="12"/>
      <c r="P2442" s="13"/>
      <c r="Q2442" s="14">
        <f>Tabela1[[#This Row],[QTDE/ Fabricação]]-Tabela1[[#This Row],[QTE]]</f>
        <v>0</v>
      </c>
      <c r="R2442" s="19">
        <f t="shared" si="326"/>
        <v>0</v>
      </c>
      <c r="S2442" s="19">
        <f t="shared" si="325"/>
        <v>0</v>
      </c>
      <c r="T2442" s="20">
        <f t="shared" si="327"/>
        <v>0</v>
      </c>
      <c r="U2442" s="17">
        <f>IFERROR(SUMIF('LISTA DE EMBARQUE'!B:B,MICRO!E:E,'LISTA DE EMBARQUE'!G:G),"")</f>
        <v>0</v>
      </c>
      <c r="V2442" s="12" t="str">
        <f>IFERROR(VLOOKUP(Tabela1[[#This Row],[COD.MDE]],'LISTA DE EMBARQUE'!B:L,11,0),"")</f>
        <v/>
      </c>
      <c r="W2442" s="13" t="str">
        <f>IFERROR(COUNTIF(#REF!,Tabela1[[#This Row],[Colunas5]]),"")</f>
        <v/>
      </c>
      <c r="X2442" s="14">
        <f>Tabela1[[#This Row],[QIANTIDADE EXPEDIDA]]*Tabela1[[#This Row],[PESO UNI]]</f>
        <v>0</v>
      </c>
      <c r="Y2442" s="14">
        <f t="shared" si="328"/>
        <v>0</v>
      </c>
      <c r="Z2442" s="21">
        <f>Tabela1[[#This Row],[PESO TOTAL]]-Tabela1[[#This Row],[Peso Expedido]]</f>
        <v>0</v>
      </c>
      <c r="AA2442" s="18"/>
      <c r="AB2442" s="40"/>
      <c r="AC2442" s="40"/>
      <c r="AD2442" s="40"/>
      <c r="AE2442" s="40"/>
      <c r="AF2442" s="40"/>
      <c r="AG2442" s="40"/>
      <c r="AH2442" s="40"/>
      <c r="AI2442" s="40" t="str">
        <f t="shared" si="324"/>
        <v>ok</v>
      </c>
      <c r="AJ2442"/>
      <c r="AK2442" t="str">
        <f>Tabela1[[#This Row],[Coluna1]]&amp;Tabela1[[#This Row],[PEDIDO]]</f>
        <v/>
      </c>
      <c r="AL2442"/>
      <c r="AM2442"/>
      <c r="AN2442"/>
      <c r="AO2442" t="str">
        <f t="shared" si="329"/>
        <v>/</v>
      </c>
      <c r="AP2442" t="str">
        <f>Tabela1[[#This Row],[TAG]]&amp;Tabela1[[#This Row],[PEDIDO]]&amp;Tabela1[[#This Row],[PRODUTO]]</f>
        <v/>
      </c>
      <c r="AQ2442" s="23" t="str">
        <f>Tabela1[[#This Row],[PRODUTO]]&amp;Tabela1[[#This Row],[TAG]]</f>
        <v/>
      </c>
      <c r="AR2442" s="183">
        <f>Tabela1[[#This Row],[PESO TOTAL]]*Tabela1[[#This Row],[MATÉRIA PRIMA]]</f>
        <v>0</v>
      </c>
      <c r="AS2442" s="28">
        <f>Tabela1[[#This Row],[PESO TOTAL]]*Tabela1[[#This Row],[PREPARAÇÃO ]]</f>
        <v>0</v>
      </c>
      <c r="AT2442" s="28">
        <f>Tabela1[[#This Row],[PESO TOTAL]]*Tabela1[[#This Row],[CALDEIRARIA]]</f>
        <v>0</v>
      </c>
      <c r="AU2442" s="28">
        <f>Tabela1[[#This Row],[PESO TOTAL]]*Tabela1[[#This Row],[SOLDA]]</f>
        <v>0</v>
      </c>
      <c r="AV2442" s="28">
        <f>Tabela1[[#This Row],[PESO TOTAL]]*Tabela1[[#This Row],[ACABAMENTO]]</f>
        <v>0</v>
      </c>
      <c r="AW2442" s="28">
        <f>Tabela1[[#This Row],[PESO TOTAL]]*Tabela1[[#This Row],[PRONTO ACABADO]]</f>
        <v>0</v>
      </c>
      <c r="AX2442" s="28">
        <f>Tabela1[[#This Row],[PESO TOTAL]]*Tabela1[[#This Row],[EXPEDIÇÃO ]]</f>
        <v>0</v>
      </c>
      <c r="AY2442" s="28" t="str">
        <f>Tabela1[[#This Row],[PEDIDO]]&amp;Tabela1[[#This Row],[PRODUTO]]</f>
        <v/>
      </c>
      <c r="AZ2442" s="44">
        <f>IF(AF2442="",0,IF(ISTEXT(AF2442),H2442*VALUE(SUBSTITUTE(AF2442,"%",""))/100,H2442*AF2442))-Tabela1[[#This Row],[PRONTO ACABADO2]]</f>
        <v>0</v>
      </c>
      <c r="BA2442" s="44">
        <f>IF(AG2442="",0,IF(ISTEXT(AG2442),H2442*VALUE(SUBSTITUTE(AG2442,"%",""))/100,H2442*AG2442))-Tabela1[[#This Row],[PESO EXPEDIDO2]]</f>
        <v>0</v>
      </c>
      <c r="BB2442" s="44">
        <f t="shared" si="330"/>
        <v>0</v>
      </c>
      <c r="BC2442" s="44">
        <f t="shared" si="331"/>
        <v>0</v>
      </c>
      <c r="BD2442" s="44"/>
    </row>
    <row r="2443" spans="1:56" ht="15.75" hidden="1" customHeight="1" x14ac:dyDescent="0.25">
      <c r="A2443" s="6"/>
      <c r="B2443" s="22"/>
      <c r="C2443" s="7"/>
      <c r="D2443" s="46"/>
      <c r="E2443" s="7"/>
      <c r="F2443" s="7"/>
      <c r="G2443" s="44"/>
      <c r="H2443" s="41">
        <f>Tabela1[[#This Row],[PESO UNI]]*Tabela1[[#This Row],[QTE]]</f>
        <v>0</v>
      </c>
      <c r="I2443" s="7"/>
      <c r="J2443" s="8"/>
      <c r="K2443" s="8"/>
      <c r="L2443" s="9"/>
      <c r="M2443" s="10"/>
      <c r="N2443" s="8"/>
      <c r="O2443" s="12"/>
      <c r="P2443" s="13"/>
      <c r="Q2443" s="14">
        <f>Tabela1[[#This Row],[QTDE/ Fabricação]]-Tabela1[[#This Row],[QTE]]</f>
        <v>0</v>
      </c>
      <c r="R2443" s="19">
        <f t="shared" si="326"/>
        <v>0</v>
      </c>
      <c r="S2443" s="19">
        <f t="shared" si="325"/>
        <v>0</v>
      </c>
      <c r="T2443" s="20">
        <f t="shared" si="327"/>
        <v>0</v>
      </c>
      <c r="U2443" s="17">
        <f>IFERROR(SUMIF('LISTA DE EMBARQUE'!B:B,MICRO!E:E,'LISTA DE EMBARQUE'!G:G),"")</f>
        <v>0</v>
      </c>
      <c r="V2443" s="12" t="str">
        <f>IFERROR(VLOOKUP(Tabela1[[#This Row],[COD.MDE]],'LISTA DE EMBARQUE'!B:L,11,0),"")</f>
        <v/>
      </c>
      <c r="W2443" s="13" t="str">
        <f>IFERROR(COUNTIF(#REF!,Tabela1[[#This Row],[Colunas5]]),"")</f>
        <v/>
      </c>
      <c r="X2443" s="14">
        <f>Tabela1[[#This Row],[QIANTIDADE EXPEDIDA]]*Tabela1[[#This Row],[PESO UNI]]</f>
        <v>0</v>
      </c>
      <c r="Y2443" s="14">
        <f t="shared" si="328"/>
        <v>0</v>
      </c>
      <c r="Z2443" s="21">
        <f>Tabela1[[#This Row],[PESO TOTAL]]-Tabela1[[#This Row],[Peso Expedido]]</f>
        <v>0</v>
      </c>
      <c r="AA2443" s="18"/>
      <c r="AB2443" s="40"/>
      <c r="AC2443" s="40"/>
      <c r="AD2443" s="40"/>
      <c r="AE2443" s="40"/>
      <c r="AF2443" s="40"/>
      <c r="AG2443" s="40"/>
      <c r="AH2443" s="40"/>
      <c r="AI2443" s="40" t="str">
        <f t="shared" si="324"/>
        <v>ok</v>
      </c>
      <c r="AJ2443"/>
      <c r="AK2443" t="str">
        <f>Tabela1[[#This Row],[Coluna1]]&amp;Tabela1[[#This Row],[PEDIDO]]</f>
        <v/>
      </c>
      <c r="AL2443"/>
      <c r="AM2443"/>
      <c r="AN2443"/>
      <c r="AO2443" t="str">
        <f t="shared" si="329"/>
        <v>/</v>
      </c>
      <c r="AP2443" t="str">
        <f>Tabela1[[#This Row],[TAG]]&amp;Tabela1[[#This Row],[PEDIDO]]&amp;Tabela1[[#This Row],[PRODUTO]]</f>
        <v/>
      </c>
      <c r="AQ2443" s="23" t="str">
        <f>Tabela1[[#This Row],[PRODUTO]]&amp;Tabela1[[#This Row],[TAG]]</f>
        <v/>
      </c>
      <c r="AR2443" s="183">
        <f>Tabela1[[#This Row],[PESO TOTAL]]*Tabela1[[#This Row],[MATÉRIA PRIMA]]</f>
        <v>0</v>
      </c>
      <c r="AS2443" s="28">
        <f>Tabela1[[#This Row],[PESO TOTAL]]*Tabela1[[#This Row],[PREPARAÇÃO ]]</f>
        <v>0</v>
      </c>
      <c r="AT2443" s="28">
        <f>Tabela1[[#This Row],[PESO TOTAL]]*Tabela1[[#This Row],[CALDEIRARIA]]</f>
        <v>0</v>
      </c>
      <c r="AU2443" s="28">
        <f>Tabela1[[#This Row],[PESO TOTAL]]*Tabela1[[#This Row],[SOLDA]]</f>
        <v>0</v>
      </c>
      <c r="AV2443" s="28">
        <f>Tabela1[[#This Row],[PESO TOTAL]]*Tabela1[[#This Row],[ACABAMENTO]]</f>
        <v>0</v>
      </c>
      <c r="AW2443" s="28">
        <f>Tabela1[[#This Row],[PESO TOTAL]]*Tabela1[[#This Row],[PRONTO ACABADO]]</f>
        <v>0</v>
      </c>
      <c r="AX2443" s="28">
        <f>Tabela1[[#This Row],[PESO TOTAL]]*Tabela1[[#This Row],[EXPEDIÇÃO ]]</f>
        <v>0</v>
      </c>
      <c r="AY2443" s="28" t="str">
        <f>Tabela1[[#This Row],[PEDIDO]]&amp;Tabela1[[#This Row],[PRODUTO]]</f>
        <v/>
      </c>
      <c r="AZ2443" s="44">
        <f>IF(AF2443="",0,IF(ISTEXT(AF2443),H2443*VALUE(SUBSTITUTE(AF2443,"%",""))/100,H2443*AF2443))-Tabela1[[#This Row],[PRONTO ACABADO2]]</f>
        <v>0</v>
      </c>
      <c r="BA2443" s="44">
        <f>IF(AG2443="",0,IF(ISTEXT(AG2443),H2443*VALUE(SUBSTITUTE(AG2443,"%",""))/100,H2443*AG2443))-Tabela1[[#This Row],[PESO EXPEDIDO2]]</f>
        <v>0</v>
      </c>
      <c r="BB2443" s="44">
        <f t="shared" si="330"/>
        <v>0</v>
      </c>
      <c r="BC2443" s="44">
        <f t="shared" si="331"/>
        <v>0</v>
      </c>
      <c r="BD2443" s="44"/>
    </row>
    <row r="2444" spans="1:56" ht="15.75" hidden="1" customHeight="1" x14ac:dyDescent="0.25">
      <c r="A2444" s="6"/>
      <c r="B2444" s="22"/>
      <c r="C2444" s="7"/>
      <c r="D2444" s="46"/>
      <c r="E2444" s="7"/>
      <c r="F2444" s="7"/>
      <c r="G2444" s="44"/>
      <c r="H2444" s="41">
        <f>Tabela1[[#This Row],[PESO UNI]]*Tabela1[[#This Row],[QTE]]</f>
        <v>0</v>
      </c>
      <c r="I2444" s="7"/>
      <c r="J2444" s="8"/>
      <c r="K2444" s="8"/>
      <c r="L2444" s="9"/>
      <c r="M2444" s="10"/>
      <c r="N2444" s="8"/>
      <c r="O2444" s="12"/>
      <c r="P2444" s="13"/>
      <c r="Q2444" s="14">
        <f>Tabela1[[#This Row],[QTDE/ Fabricação]]-Tabela1[[#This Row],[QTE]]</f>
        <v>0</v>
      </c>
      <c r="R2444" s="19">
        <f t="shared" si="326"/>
        <v>0</v>
      </c>
      <c r="S2444" s="19">
        <f t="shared" si="325"/>
        <v>0</v>
      </c>
      <c r="T2444" s="20">
        <f t="shared" si="327"/>
        <v>0</v>
      </c>
      <c r="U2444" s="17">
        <f>IFERROR(SUMIF('LISTA DE EMBARQUE'!B:B,MICRO!E:E,'LISTA DE EMBARQUE'!G:G),"")</f>
        <v>0</v>
      </c>
      <c r="V2444" s="12" t="str">
        <f>IFERROR(VLOOKUP(Tabela1[[#This Row],[COD.MDE]],'LISTA DE EMBARQUE'!B:L,11,0),"")</f>
        <v/>
      </c>
      <c r="W2444" s="13" t="str">
        <f>IFERROR(COUNTIF(#REF!,Tabela1[[#This Row],[Colunas5]]),"")</f>
        <v/>
      </c>
      <c r="X2444" s="14">
        <f>Tabela1[[#This Row],[QIANTIDADE EXPEDIDA]]*Tabela1[[#This Row],[PESO UNI]]</f>
        <v>0</v>
      </c>
      <c r="Y2444" s="14">
        <f t="shared" si="328"/>
        <v>0</v>
      </c>
      <c r="Z2444" s="21">
        <f>Tabela1[[#This Row],[PESO TOTAL]]-Tabela1[[#This Row],[Peso Expedido]]</f>
        <v>0</v>
      </c>
      <c r="AA2444" s="18"/>
      <c r="AB2444" s="40" t="s">
        <v>3204</v>
      </c>
      <c r="AC2444" s="40"/>
      <c r="AD2444" s="40"/>
      <c r="AE2444" s="40"/>
      <c r="AF2444" s="40"/>
      <c r="AG2444" s="40"/>
      <c r="AH2444" s="40"/>
      <c r="AI2444" s="40" t="str">
        <f t="shared" si="324"/>
        <v>ok</v>
      </c>
      <c r="AJ2444"/>
      <c r="AK2444" t="str">
        <f>Tabela1[[#This Row],[Coluna1]]&amp;Tabela1[[#This Row],[PEDIDO]]</f>
        <v/>
      </c>
      <c r="AL2444"/>
      <c r="AM2444"/>
      <c r="AN2444"/>
      <c r="AO2444" t="str">
        <f t="shared" si="329"/>
        <v>/</v>
      </c>
      <c r="AP2444" t="str">
        <f>Tabela1[[#This Row],[TAG]]&amp;Tabela1[[#This Row],[PEDIDO]]&amp;Tabela1[[#This Row],[PRODUTO]]</f>
        <v/>
      </c>
      <c r="AQ2444" s="23" t="str">
        <f>Tabela1[[#This Row],[PRODUTO]]&amp;Tabela1[[#This Row],[TAG]]</f>
        <v/>
      </c>
      <c r="AR2444" s="183">
        <f>Tabela1[[#This Row],[PESO TOTAL]]*Tabela1[[#This Row],[MATÉRIA PRIMA]]</f>
        <v>0</v>
      </c>
      <c r="AS2444" s="28">
        <f>Tabela1[[#This Row],[PESO TOTAL]]*Tabela1[[#This Row],[PREPARAÇÃO ]]</f>
        <v>0</v>
      </c>
      <c r="AT2444" s="28">
        <f>Tabela1[[#This Row],[PESO TOTAL]]*Tabela1[[#This Row],[CALDEIRARIA]]</f>
        <v>0</v>
      </c>
      <c r="AU2444" s="28">
        <f>Tabela1[[#This Row],[PESO TOTAL]]*Tabela1[[#This Row],[SOLDA]]</f>
        <v>0</v>
      </c>
      <c r="AV2444" s="28">
        <f>Tabela1[[#This Row],[PESO TOTAL]]*Tabela1[[#This Row],[ACABAMENTO]]</f>
        <v>0</v>
      </c>
      <c r="AW2444" s="28">
        <f>Tabela1[[#This Row],[PESO TOTAL]]*Tabela1[[#This Row],[PRONTO ACABADO]]</f>
        <v>0</v>
      </c>
      <c r="AX2444" s="28">
        <f>Tabela1[[#This Row],[PESO TOTAL]]*Tabela1[[#This Row],[EXPEDIÇÃO ]]</f>
        <v>0</v>
      </c>
      <c r="AY2444" s="28" t="str">
        <f>Tabela1[[#This Row],[PEDIDO]]&amp;Tabela1[[#This Row],[PRODUTO]]</f>
        <v/>
      </c>
      <c r="AZ2444" s="44">
        <f>IF(AF2444="",0,IF(ISTEXT(AF2444),H2444*VALUE(SUBSTITUTE(AF2444,"%",""))/100,H2444*AF2444))-Tabela1[[#This Row],[PRONTO ACABADO2]]</f>
        <v>0</v>
      </c>
      <c r="BA2444" s="44">
        <f>IF(AG2444="",0,IF(ISTEXT(AG2444),H2444*VALUE(SUBSTITUTE(AG2444,"%",""))/100,H2444*AG2444))-Tabela1[[#This Row],[PESO EXPEDIDO2]]</f>
        <v>0</v>
      </c>
      <c r="BB2444" s="44">
        <f t="shared" si="330"/>
        <v>0</v>
      </c>
      <c r="BC2444" s="44">
        <f t="shared" si="331"/>
        <v>0</v>
      </c>
      <c r="BD2444" s="44"/>
    </row>
    <row r="2445" spans="1:56" ht="15.75" hidden="1" customHeight="1" x14ac:dyDescent="0.25">
      <c r="A2445" s="6"/>
      <c r="B2445" s="22"/>
      <c r="C2445" s="7"/>
      <c r="D2445" s="46"/>
      <c r="E2445" s="7"/>
      <c r="F2445" s="7"/>
      <c r="G2445" s="44"/>
      <c r="H2445" s="41">
        <f>Tabela1[[#This Row],[PESO UNI]]*Tabela1[[#This Row],[QTE]]</f>
        <v>0</v>
      </c>
      <c r="I2445" s="7"/>
      <c r="J2445" s="8"/>
      <c r="K2445" s="8"/>
      <c r="L2445" s="9"/>
      <c r="M2445" s="10"/>
      <c r="N2445" s="8"/>
      <c r="O2445" s="12"/>
      <c r="P2445" s="13"/>
      <c r="Q2445" s="14">
        <f>Tabela1[[#This Row],[QTDE/ Fabricação]]-Tabela1[[#This Row],[QTE]]</f>
        <v>0</v>
      </c>
      <c r="R2445" s="19">
        <f t="shared" si="326"/>
        <v>0</v>
      </c>
      <c r="S2445" s="19">
        <f t="shared" si="325"/>
        <v>0</v>
      </c>
      <c r="T2445" s="20">
        <f t="shared" si="327"/>
        <v>0</v>
      </c>
      <c r="U2445" s="17">
        <f>IFERROR(SUMIF('LISTA DE EMBARQUE'!B:B,MICRO!E:E,'LISTA DE EMBARQUE'!G:G),"")</f>
        <v>0</v>
      </c>
      <c r="V2445" s="12" t="str">
        <f>IFERROR(VLOOKUP(Tabela1[[#This Row],[COD.MDE]],'LISTA DE EMBARQUE'!B:L,11,0),"")</f>
        <v/>
      </c>
      <c r="W2445" s="13" t="str">
        <f>IFERROR(COUNTIF(#REF!,Tabela1[[#This Row],[Colunas5]]),"")</f>
        <v/>
      </c>
      <c r="X2445" s="14">
        <f>Tabela1[[#This Row],[QIANTIDADE EXPEDIDA]]*Tabela1[[#This Row],[PESO UNI]]</f>
        <v>0</v>
      </c>
      <c r="Y2445" s="14">
        <f t="shared" si="328"/>
        <v>0</v>
      </c>
      <c r="Z2445" s="21">
        <f>Tabela1[[#This Row],[PESO TOTAL]]-Tabela1[[#This Row],[Peso Expedido]]</f>
        <v>0</v>
      </c>
      <c r="AA2445" s="18"/>
      <c r="AB2445" s="40" t="s">
        <v>3204</v>
      </c>
      <c r="AC2445" s="40"/>
      <c r="AD2445" s="40"/>
      <c r="AE2445" s="40"/>
      <c r="AF2445" s="40"/>
      <c r="AG2445" s="40"/>
      <c r="AH2445" s="40"/>
      <c r="AI2445" s="40" t="str">
        <f t="shared" si="324"/>
        <v>ok</v>
      </c>
      <c r="AJ2445"/>
      <c r="AK2445" t="str">
        <f>Tabela1[[#This Row],[Coluna1]]&amp;Tabela1[[#This Row],[PEDIDO]]</f>
        <v/>
      </c>
      <c r="AL2445"/>
      <c r="AM2445"/>
      <c r="AN2445"/>
      <c r="AO2445" t="str">
        <f t="shared" si="329"/>
        <v>/</v>
      </c>
      <c r="AP2445" t="str">
        <f>Tabela1[[#This Row],[TAG]]&amp;Tabela1[[#This Row],[PEDIDO]]&amp;Tabela1[[#This Row],[PRODUTO]]</f>
        <v/>
      </c>
      <c r="AQ2445" s="23" t="str">
        <f>Tabela1[[#This Row],[PRODUTO]]&amp;Tabela1[[#This Row],[TAG]]</f>
        <v/>
      </c>
      <c r="AR2445" s="183">
        <f>Tabela1[[#This Row],[PESO TOTAL]]*Tabela1[[#This Row],[MATÉRIA PRIMA]]</f>
        <v>0</v>
      </c>
      <c r="AS2445" s="28">
        <f>Tabela1[[#This Row],[PESO TOTAL]]*Tabela1[[#This Row],[PREPARAÇÃO ]]</f>
        <v>0</v>
      </c>
      <c r="AT2445" s="28">
        <f>Tabela1[[#This Row],[PESO TOTAL]]*Tabela1[[#This Row],[CALDEIRARIA]]</f>
        <v>0</v>
      </c>
      <c r="AU2445" s="28">
        <f>Tabela1[[#This Row],[PESO TOTAL]]*Tabela1[[#This Row],[SOLDA]]</f>
        <v>0</v>
      </c>
      <c r="AV2445" s="28">
        <f>Tabela1[[#This Row],[PESO TOTAL]]*Tabela1[[#This Row],[ACABAMENTO]]</f>
        <v>0</v>
      </c>
      <c r="AW2445" s="28">
        <f>Tabela1[[#This Row],[PESO TOTAL]]*Tabela1[[#This Row],[PRONTO ACABADO]]</f>
        <v>0</v>
      </c>
      <c r="AX2445" s="28">
        <f>Tabela1[[#This Row],[PESO TOTAL]]*Tabela1[[#This Row],[EXPEDIÇÃO ]]</f>
        <v>0</v>
      </c>
      <c r="AY2445" s="28" t="str">
        <f>Tabela1[[#This Row],[PEDIDO]]&amp;Tabela1[[#This Row],[PRODUTO]]</f>
        <v/>
      </c>
      <c r="AZ2445" s="44">
        <f>IF(AF2445="",0,IF(ISTEXT(AF2445),H2445*VALUE(SUBSTITUTE(AF2445,"%",""))/100,H2445*AF2445))-Tabela1[[#This Row],[PRONTO ACABADO2]]</f>
        <v>0</v>
      </c>
      <c r="BA2445" s="44">
        <f>IF(AG2445="",0,IF(ISTEXT(AG2445),H2445*VALUE(SUBSTITUTE(AG2445,"%",""))/100,H2445*AG2445))-Tabela1[[#This Row],[PESO EXPEDIDO2]]</f>
        <v>0</v>
      </c>
      <c r="BB2445" s="44">
        <f t="shared" si="330"/>
        <v>0</v>
      </c>
      <c r="BC2445" s="44">
        <f t="shared" si="331"/>
        <v>0</v>
      </c>
      <c r="BD2445" s="44"/>
    </row>
    <row r="2446" spans="1:56" ht="15.75" hidden="1" customHeight="1" x14ac:dyDescent="0.25">
      <c r="A2446" s="6"/>
      <c r="B2446" s="22"/>
      <c r="C2446" s="7"/>
      <c r="D2446" s="46"/>
      <c r="E2446" s="7"/>
      <c r="F2446" s="7"/>
      <c r="G2446" s="44"/>
      <c r="H2446" s="41">
        <f>Tabela1[[#This Row],[PESO UNI]]*Tabela1[[#This Row],[QTE]]</f>
        <v>0</v>
      </c>
      <c r="I2446" s="7"/>
      <c r="J2446" s="8"/>
      <c r="K2446" s="8"/>
      <c r="L2446" s="9"/>
      <c r="M2446" s="10"/>
      <c r="N2446" s="8"/>
      <c r="O2446" s="12"/>
      <c r="P2446" s="13"/>
      <c r="Q2446" s="14">
        <f>Tabela1[[#This Row],[QTDE/ Fabricação]]-Tabela1[[#This Row],[QTE]]</f>
        <v>0</v>
      </c>
      <c r="R2446" s="19">
        <f t="shared" si="326"/>
        <v>0</v>
      </c>
      <c r="S2446" s="19">
        <f t="shared" si="325"/>
        <v>0</v>
      </c>
      <c r="T2446" s="20">
        <f t="shared" si="327"/>
        <v>0</v>
      </c>
      <c r="U2446" s="17">
        <f>IFERROR(SUMIF('LISTA DE EMBARQUE'!B:B,MICRO!E:E,'LISTA DE EMBARQUE'!G:G),"")</f>
        <v>0</v>
      </c>
      <c r="V2446" s="12" t="str">
        <f>IFERROR(VLOOKUP(Tabela1[[#This Row],[COD.MDE]],'LISTA DE EMBARQUE'!B:L,11,0),"")</f>
        <v/>
      </c>
      <c r="W2446" s="13" t="str">
        <f>IFERROR(COUNTIF(#REF!,Tabela1[[#This Row],[Colunas5]]),"")</f>
        <v/>
      </c>
      <c r="X2446" s="14">
        <f>Tabela1[[#This Row],[QIANTIDADE EXPEDIDA]]*Tabela1[[#This Row],[PESO UNI]]</f>
        <v>0</v>
      </c>
      <c r="Y2446" s="14">
        <f t="shared" si="328"/>
        <v>0</v>
      </c>
      <c r="Z2446" s="21">
        <f>Tabela1[[#This Row],[PESO TOTAL]]-Tabela1[[#This Row],[Peso Expedido]]</f>
        <v>0</v>
      </c>
      <c r="AA2446" s="18"/>
      <c r="AB2446" s="40" t="s">
        <v>3204</v>
      </c>
      <c r="AC2446" s="40"/>
      <c r="AD2446" s="40"/>
      <c r="AE2446" s="40"/>
      <c r="AF2446" s="40"/>
      <c r="AG2446" s="40"/>
      <c r="AH2446" s="40"/>
      <c r="AI2446" s="40" t="str">
        <f t="shared" si="324"/>
        <v>ok</v>
      </c>
      <c r="AJ2446"/>
      <c r="AK2446" t="str">
        <f>Tabela1[[#This Row],[Coluna1]]&amp;Tabela1[[#This Row],[PEDIDO]]</f>
        <v/>
      </c>
      <c r="AL2446"/>
      <c r="AM2446"/>
      <c r="AN2446"/>
      <c r="AO2446" t="str">
        <f t="shared" si="329"/>
        <v>/</v>
      </c>
      <c r="AP2446" t="str">
        <f>Tabela1[[#This Row],[TAG]]&amp;Tabela1[[#This Row],[PEDIDO]]&amp;Tabela1[[#This Row],[PRODUTO]]</f>
        <v/>
      </c>
      <c r="AQ2446" s="23" t="str">
        <f>Tabela1[[#This Row],[PRODUTO]]&amp;Tabela1[[#This Row],[TAG]]</f>
        <v/>
      </c>
      <c r="AR2446" s="183">
        <f>Tabela1[[#This Row],[PESO TOTAL]]*Tabela1[[#This Row],[MATÉRIA PRIMA]]</f>
        <v>0</v>
      </c>
      <c r="AS2446" s="28">
        <f>Tabela1[[#This Row],[PESO TOTAL]]*Tabela1[[#This Row],[PREPARAÇÃO ]]</f>
        <v>0</v>
      </c>
      <c r="AT2446" s="28">
        <f>Tabela1[[#This Row],[PESO TOTAL]]*Tabela1[[#This Row],[CALDEIRARIA]]</f>
        <v>0</v>
      </c>
      <c r="AU2446" s="28">
        <f>Tabela1[[#This Row],[PESO TOTAL]]*Tabela1[[#This Row],[SOLDA]]</f>
        <v>0</v>
      </c>
      <c r="AV2446" s="28">
        <f>Tabela1[[#This Row],[PESO TOTAL]]*Tabela1[[#This Row],[ACABAMENTO]]</f>
        <v>0</v>
      </c>
      <c r="AW2446" s="28">
        <f>Tabela1[[#This Row],[PESO TOTAL]]*Tabela1[[#This Row],[PRONTO ACABADO]]</f>
        <v>0</v>
      </c>
      <c r="AX2446" s="28">
        <f>Tabela1[[#This Row],[PESO TOTAL]]*Tabela1[[#This Row],[EXPEDIÇÃO ]]</f>
        <v>0</v>
      </c>
      <c r="AY2446" s="28" t="str">
        <f>Tabela1[[#This Row],[PEDIDO]]&amp;Tabela1[[#This Row],[PRODUTO]]</f>
        <v/>
      </c>
      <c r="AZ2446" s="44">
        <f>IF(AF2446="",0,IF(ISTEXT(AF2446),H2446*VALUE(SUBSTITUTE(AF2446,"%",""))/100,H2446*AF2446))-Tabela1[[#This Row],[PRONTO ACABADO2]]</f>
        <v>0</v>
      </c>
      <c r="BA2446" s="44">
        <f>IF(AG2446="",0,IF(ISTEXT(AG2446),H2446*VALUE(SUBSTITUTE(AG2446,"%",""))/100,H2446*AG2446))-Tabela1[[#This Row],[PESO EXPEDIDO2]]</f>
        <v>0</v>
      </c>
      <c r="BB2446" s="44">
        <f t="shared" si="330"/>
        <v>0</v>
      </c>
      <c r="BC2446" s="44">
        <f t="shared" si="331"/>
        <v>0</v>
      </c>
      <c r="BD2446" s="44"/>
    </row>
    <row r="2447" spans="1:56" ht="15.75" hidden="1" customHeight="1" x14ac:dyDescent="0.25">
      <c r="A2447" s="6"/>
      <c r="B2447" s="22"/>
      <c r="C2447" s="7"/>
      <c r="D2447" s="46"/>
      <c r="E2447" s="7"/>
      <c r="F2447" s="7"/>
      <c r="G2447" s="44"/>
      <c r="H2447" s="41">
        <f>Tabela1[[#This Row],[PESO UNI]]*Tabela1[[#This Row],[QTE]]</f>
        <v>0</v>
      </c>
      <c r="I2447" s="7"/>
      <c r="J2447" s="8"/>
      <c r="K2447" s="8"/>
      <c r="L2447" s="9"/>
      <c r="M2447" s="10"/>
      <c r="N2447" s="8"/>
      <c r="O2447" s="12"/>
      <c r="P2447" s="13"/>
      <c r="Q2447" s="14">
        <f>Tabela1[[#This Row],[QTDE/ Fabricação]]-Tabela1[[#This Row],[QTE]]</f>
        <v>0</v>
      </c>
      <c r="R2447" s="19">
        <f t="shared" si="326"/>
        <v>0</v>
      </c>
      <c r="S2447" s="19">
        <f t="shared" si="325"/>
        <v>0</v>
      </c>
      <c r="T2447" s="20">
        <f t="shared" si="327"/>
        <v>0</v>
      </c>
      <c r="U2447" s="17">
        <f>IFERROR(SUMIF('LISTA DE EMBARQUE'!B:B,MICRO!E:E,'LISTA DE EMBARQUE'!G:G),"")</f>
        <v>0</v>
      </c>
      <c r="V2447" s="12" t="str">
        <f>IFERROR(VLOOKUP(Tabela1[[#This Row],[COD.MDE]],'LISTA DE EMBARQUE'!B:L,11,0),"")</f>
        <v/>
      </c>
      <c r="W2447" s="13" t="str">
        <f>IFERROR(COUNTIF(#REF!,Tabela1[[#This Row],[Colunas5]]),"")</f>
        <v/>
      </c>
      <c r="X2447" s="14">
        <f>Tabela1[[#This Row],[QIANTIDADE EXPEDIDA]]*Tabela1[[#This Row],[PESO UNI]]</f>
        <v>0</v>
      </c>
      <c r="Y2447" s="14">
        <f t="shared" si="328"/>
        <v>0</v>
      </c>
      <c r="Z2447" s="21">
        <f>Tabela1[[#This Row],[PESO TOTAL]]-Tabela1[[#This Row],[Peso Expedido]]</f>
        <v>0</v>
      </c>
      <c r="AA2447" s="18"/>
      <c r="AB2447" s="40" t="s">
        <v>3204</v>
      </c>
      <c r="AC2447" s="40"/>
      <c r="AD2447" s="40"/>
      <c r="AE2447" s="40"/>
      <c r="AF2447" s="40"/>
      <c r="AG2447" s="40"/>
      <c r="AH2447" s="40"/>
      <c r="AI2447" s="40" t="str">
        <f t="shared" si="324"/>
        <v>ok</v>
      </c>
      <c r="AJ2447"/>
      <c r="AK2447" t="str">
        <f>Tabela1[[#This Row],[Coluna1]]&amp;Tabela1[[#This Row],[PEDIDO]]</f>
        <v/>
      </c>
      <c r="AL2447"/>
      <c r="AM2447"/>
      <c r="AN2447"/>
      <c r="AO2447" t="str">
        <f t="shared" si="329"/>
        <v>/</v>
      </c>
      <c r="AP2447" t="str">
        <f>Tabela1[[#This Row],[TAG]]&amp;Tabela1[[#This Row],[PEDIDO]]&amp;Tabela1[[#This Row],[PRODUTO]]</f>
        <v/>
      </c>
      <c r="AQ2447" s="23" t="str">
        <f>Tabela1[[#This Row],[PRODUTO]]&amp;Tabela1[[#This Row],[TAG]]</f>
        <v/>
      </c>
      <c r="AR2447" s="183">
        <f>Tabela1[[#This Row],[PESO TOTAL]]*Tabela1[[#This Row],[MATÉRIA PRIMA]]</f>
        <v>0</v>
      </c>
      <c r="AS2447" s="28">
        <f>Tabela1[[#This Row],[PESO TOTAL]]*Tabela1[[#This Row],[PREPARAÇÃO ]]</f>
        <v>0</v>
      </c>
      <c r="AT2447" s="28">
        <f>Tabela1[[#This Row],[PESO TOTAL]]*Tabela1[[#This Row],[CALDEIRARIA]]</f>
        <v>0</v>
      </c>
      <c r="AU2447" s="28">
        <f>Tabela1[[#This Row],[PESO TOTAL]]*Tabela1[[#This Row],[SOLDA]]</f>
        <v>0</v>
      </c>
      <c r="AV2447" s="28">
        <f>Tabela1[[#This Row],[PESO TOTAL]]*Tabela1[[#This Row],[ACABAMENTO]]</f>
        <v>0</v>
      </c>
      <c r="AW2447" s="28">
        <f>Tabela1[[#This Row],[PESO TOTAL]]*Tabela1[[#This Row],[PRONTO ACABADO]]</f>
        <v>0</v>
      </c>
      <c r="AX2447" s="28">
        <f>Tabela1[[#This Row],[PESO TOTAL]]*Tabela1[[#This Row],[EXPEDIÇÃO ]]</f>
        <v>0</v>
      </c>
      <c r="AY2447" s="28" t="str">
        <f>Tabela1[[#This Row],[PEDIDO]]&amp;Tabela1[[#This Row],[PRODUTO]]</f>
        <v/>
      </c>
      <c r="AZ2447" s="44">
        <f>IF(AF2447="",0,IF(ISTEXT(AF2447),H2447*VALUE(SUBSTITUTE(AF2447,"%",""))/100,H2447*AF2447))-Tabela1[[#This Row],[PRONTO ACABADO2]]</f>
        <v>0</v>
      </c>
      <c r="BA2447" s="44">
        <f>IF(AG2447="",0,IF(ISTEXT(AG2447),H2447*VALUE(SUBSTITUTE(AG2447,"%",""))/100,H2447*AG2447))-Tabela1[[#This Row],[PESO EXPEDIDO2]]</f>
        <v>0</v>
      </c>
      <c r="BB2447" s="44">
        <f t="shared" si="330"/>
        <v>0</v>
      </c>
      <c r="BC2447" s="44">
        <f t="shared" si="331"/>
        <v>0</v>
      </c>
      <c r="BD2447" s="44"/>
    </row>
    <row r="2448" spans="1:56" ht="15.75" hidden="1" customHeight="1" x14ac:dyDescent="0.25">
      <c r="A2448" s="6"/>
      <c r="B2448" s="22"/>
      <c r="C2448" s="7"/>
      <c r="D2448" s="46"/>
      <c r="E2448" s="7"/>
      <c r="F2448" s="7"/>
      <c r="G2448" s="44"/>
      <c r="H2448" s="41">
        <f>Tabela1[[#This Row],[PESO UNI]]*Tabela1[[#This Row],[QTE]]</f>
        <v>0</v>
      </c>
      <c r="I2448" s="7"/>
      <c r="J2448" s="8"/>
      <c r="K2448" s="8"/>
      <c r="L2448" s="9"/>
      <c r="M2448" s="10"/>
      <c r="N2448" s="8"/>
      <c r="O2448" s="12"/>
      <c r="P2448" s="13"/>
      <c r="Q2448" s="14">
        <f>Tabela1[[#This Row],[QTDE/ Fabricação]]-Tabela1[[#This Row],[QTE]]</f>
        <v>0</v>
      </c>
      <c r="R2448" s="19">
        <f t="shared" si="326"/>
        <v>0</v>
      </c>
      <c r="S2448" s="19">
        <f t="shared" si="325"/>
        <v>0</v>
      </c>
      <c r="T2448" s="20">
        <f t="shared" si="327"/>
        <v>0</v>
      </c>
      <c r="U2448" s="17">
        <f>IFERROR(SUMIF('LISTA DE EMBARQUE'!B:B,MICRO!E:E,'LISTA DE EMBARQUE'!G:G),"")</f>
        <v>0</v>
      </c>
      <c r="V2448" s="12" t="str">
        <f>IFERROR(VLOOKUP(Tabela1[[#This Row],[COD.MDE]],'LISTA DE EMBARQUE'!B:L,11,0),"")</f>
        <v/>
      </c>
      <c r="W2448" s="13" t="str">
        <f>IFERROR(COUNTIF(#REF!,Tabela1[[#This Row],[Colunas5]]),"")</f>
        <v/>
      </c>
      <c r="X2448" s="14">
        <f>Tabela1[[#This Row],[QIANTIDADE EXPEDIDA]]*Tabela1[[#This Row],[PESO UNI]]</f>
        <v>0</v>
      </c>
      <c r="Y2448" s="14">
        <f t="shared" si="328"/>
        <v>0</v>
      </c>
      <c r="Z2448" s="21">
        <f>Tabela1[[#This Row],[PESO TOTAL]]-Tabela1[[#This Row],[Peso Expedido]]</f>
        <v>0</v>
      </c>
      <c r="AA2448" s="18"/>
      <c r="AB2448" s="40" t="s">
        <v>3204</v>
      </c>
      <c r="AC2448" s="40"/>
      <c r="AD2448" s="40"/>
      <c r="AE2448" s="40"/>
      <c r="AF2448" s="40"/>
      <c r="AG2448" s="40"/>
      <c r="AH2448" s="40"/>
      <c r="AI2448" s="40" t="str">
        <f t="shared" si="324"/>
        <v>ok</v>
      </c>
      <c r="AJ2448"/>
      <c r="AK2448" t="str">
        <f>Tabela1[[#This Row],[Coluna1]]&amp;Tabela1[[#This Row],[PEDIDO]]</f>
        <v/>
      </c>
      <c r="AL2448"/>
      <c r="AM2448"/>
      <c r="AN2448"/>
      <c r="AO2448" t="str">
        <f t="shared" si="329"/>
        <v>/</v>
      </c>
      <c r="AP2448" t="str">
        <f>Tabela1[[#This Row],[TAG]]&amp;Tabela1[[#This Row],[PEDIDO]]&amp;Tabela1[[#This Row],[PRODUTO]]</f>
        <v/>
      </c>
      <c r="AQ2448" s="23" t="str">
        <f>Tabela1[[#This Row],[PRODUTO]]&amp;Tabela1[[#This Row],[TAG]]</f>
        <v/>
      </c>
      <c r="AR2448" s="183">
        <f>Tabela1[[#This Row],[PESO TOTAL]]*Tabela1[[#This Row],[MATÉRIA PRIMA]]</f>
        <v>0</v>
      </c>
      <c r="AS2448" s="28">
        <f>Tabela1[[#This Row],[PESO TOTAL]]*Tabela1[[#This Row],[PREPARAÇÃO ]]</f>
        <v>0</v>
      </c>
      <c r="AT2448" s="28">
        <f>Tabela1[[#This Row],[PESO TOTAL]]*Tabela1[[#This Row],[CALDEIRARIA]]</f>
        <v>0</v>
      </c>
      <c r="AU2448" s="28">
        <f>Tabela1[[#This Row],[PESO TOTAL]]*Tabela1[[#This Row],[SOLDA]]</f>
        <v>0</v>
      </c>
      <c r="AV2448" s="28">
        <f>Tabela1[[#This Row],[PESO TOTAL]]*Tabela1[[#This Row],[ACABAMENTO]]</f>
        <v>0</v>
      </c>
      <c r="AW2448" s="28">
        <f>Tabela1[[#This Row],[PESO TOTAL]]*Tabela1[[#This Row],[PRONTO ACABADO]]</f>
        <v>0</v>
      </c>
      <c r="AX2448" s="28">
        <f>Tabela1[[#This Row],[PESO TOTAL]]*Tabela1[[#This Row],[EXPEDIÇÃO ]]</f>
        <v>0</v>
      </c>
      <c r="AY2448" s="28" t="str">
        <f>Tabela1[[#This Row],[PEDIDO]]&amp;Tabela1[[#This Row],[PRODUTO]]</f>
        <v/>
      </c>
      <c r="AZ2448" s="44">
        <f>IF(AF2448="",0,IF(ISTEXT(AF2448),H2448*VALUE(SUBSTITUTE(AF2448,"%",""))/100,H2448*AF2448))-Tabela1[[#This Row],[PRONTO ACABADO2]]</f>
        <v>0</v>
      </c>
      <c r="BA2448" s="44">
        <f>IF(AG2448="",0,IF(ISTEXT(AG2448),H2448*VALUE(SUBSTITUTE(AG2448,"%",""))/100,H2448*AG2448))-Tabela1[[#This Row],[PESO EXPEDIDO2]]</f>
        <v>0</v>
      </c>
      <c r="BB2448" s="44">
        <f t="shared" si="330"/>
        <v>0</v>
      </c>
      <c r="BC2448" s="44">
        <f t="shared" si="331"/>
        <v>0</v>
      </c>
      <c r="BD2448" s="44"/>
    </row>
    <row r="2449" spans="1:56" ht="15.75" hidden="1" customHeight="1" x14ac:dyDescent="0.25">
      <c r="A2449" s="6"/>
      <c r="B2449" s="22"/>
      <c r="C2449" s="7"/>
      <c r="D2449" s="46"/>
      <c r="E2449" s="7"/>
      <c r="F2449" s="7"/>
      <c r="G2449" s="44"/>
      <c r="H2449" s="41">
        <f>Tabela1[[#This Row],[PESO UNI]]*Tabela1[[#This Row],[QTE]]</f>
        <v>0</v>
      </c>
      <c r="I2449" s="7"/>
      <c r="J2449" s="8"/>
      <c r="K2449" s="8"/>
      <c r="L2449" s="9"/>
      <c r="M2449" s="10"/>
      <c r="N2449" s="8"/>
      <c r="O2449" s="12"/>
      <c r="P2449" s="13"/>
      <c r="Q2449" s="14">
        <f>Tabela1[[#This Row],[QTDE/ Fabricação]]-Tabela1[[#This Row],[QTE]]</f>
        <v>0</v>
      </c>
      <c r="R2449" s="19">
        <f t="shared" si="326"/>
        <v>0</v>
      </c>
      <c r="S2449" s="19">
        <f t="shared" si="325"/>
        <v>0</v>
      </c>
      <c r="T2449" s="20">
        <f t="shared" si="327"/>
        <v>0</v>
      </c>
      <c r="U2449" s="17">
        <f>IFERROR(SUMIF('LISTA DE EMBARQUE'!B:B,MICRO!E:E,'LISTA DE EMBARQUE'!G:G),"")</f>
        <v>0</v>
      </c>
      <c r="V2449" s="12" t="str">
        <f>IFERROR(VLOOKUP(Tabela1[[#This Row],[COD.MDE]],'LISTA DE EMBARQUE'!B:L,11,0),"")</f>
        <v/>
      </c>
      <c r="W2449" s="13" t="str">
        <f>IFERROR(COUNTIF(#REF!,Tabela1[[#This Row],[Colunas5]]),"")</f>
        <v/>
      </c>
      <c r="X2449" s="14">
        <f>Tabela1[[#This Row],[QIANTIDADE EXPEDIDA]]*Tabela1[[#This Row],[PESO UNI]]</f>
        <v>0</v>
      </c>
      <c r="Y2449" s="14">
        <f t="shared" si="328"/>
        <v>0</v>
      </c>
      <c r="Z2449" s="21">
        <f>Tabela1[[#This Row],[PESO TOTAL]]-Tabela1[[#This Row],[Peso Expedido]]</f>
        <v>0</v>
      </c>
      <c r="AA2449" s="18"/>
      <c r="AB2449" s="40" t="s">
        <v>3204</v>
      </c>
      <c r="AC2449" s="40"/>
      <c r="AD2449" s="40"/>
      <c r="AE2449" s="40"/>
      <c r="AF2449" s="40"/>
      <c r="AG2449" s="40"/>
      <c r="AH2449" s="40"/>
      <c r="AI2449" s="40" t="str">
        <f t="shared" ref="AI2449:AI2512" si="332">IF(Z2449&lt;=0,"ok","")</f>
        <v>ok</v>
      </c>
      <c r="AJ2449"/>
      <c r="AK2449" t="str">
        <f>Tabela1[[#This Row],[Coluna1]]&amp;Tabela1[[#This Row],[PEDIDO]]</f>
        <v/>
      </c>
      <c r="AL2449"/>
      <c r="AM2449"/>
      <c r="AN2449"/>
      <c r="AO2449" t="str">
        <f t="shared" si="329"/>
        <v>/</v>
      </c>
      <c r="AP2449" t="str">
        <f>Tabela1[[#This Row],[TAG]]&amp;Tabela1[[#This Row],[PEDIDO]]&amp;Tabela1[[#This Row],[PRODUTO]]</f>
        <v/>
      </c>
      <c r="AQ2449" s="23" t="str">
        <f>Tabela1[[#This Row],[PRODUTO]]&amp;Tabela1[[#This Row],[TAG]]</f>
        <v/>
      </c>
      <c r="AR2449" s="183">
        <f>Tabela1[[#This Row],[PESO TOTAL]]*Tabela1[[#This Row],[MATÉRIA PRIMA]]</f>
        <v>0</v>
      </c>
      <c r="AS2449" s="28">
        <f>Tabela1[[#This Row],[PESO TOTAL]]*Tabela1[[#This Row],[PREPARAÇÃO ]]</f>
        <v>0</v>
      </c>
      <c r="AT2449" s="28">
        <f>Tabela1[[#This Row],[PESO TOTAL]]*Tabela1[[#This Row],[CALDEIRARIA]]</f>
        <v>0</v>
      </c>
      <c r="AU2449" s="28">
        <f>Tabela1[[#This Row],[PESO TOTAL]]*Tabela1[[#This Row],[SOLDA]]</f>
        <v>0</v>
      </c>
      <c r="AV2449" s="28">
        <f>Tabela1[[#This Row],[PESO TOTAL]]*Tabela1[[#This Row],[ACABAMENTO]]</f>
        <v>0</v>
      </c>
      <c r="AW2449" s="28">
        <f>Tabela1[[#This Row],[PESO TOTAL]]*Tabela1[[#This Row],[PRONTO ACABADO]]</f>
        <v>0</v>
      </c>
      <c r="AX2449" s="28">
        <f>Tabela1[[#This Row],[PESO TOTAL]]*Tabela1[[#This Row],[EXPEDIÇÃO ]]</f>
        <v>0</v>
      </c>
      <c r="AY2449" s="28" t="str">
        <f>Tabela1[[#This Row],[PEDIDO]]&amp;Tabela1[[#This Row],[PRODUTO]]</f>
        <v/>
      </c>
      <c r="AZ2449" s="44">
        <f>IF(AF2449="",0,IF(ISTEXT(AF2449),H2449*VALUE(SUBSTITUTE(AF2449,"%",""))/100,H2449*AF2449))-Tabela1[[#This Row],[PRONTO ACABADO2]]</f>
        <v>0</v>
      </c>
      <c r="BA2449" s="44">
        <f>IF(AG2449="",0,IF(ISTEXT(AG2449),H2449*VALUE(SUBSTITUTE(AG2449,"%",""))/100,H2449*AG2449))-Tabela1[[#This Row],[PESO EXPEDIDO2]]</f>
        <v>0</v>
      </c>
      <c r="BB2449" s="44">
        <f t="shared" si="330"/>
        <v>0</v>
      </c>
      <c r="BC2449" s="44">
        <f t="shared" si="331"/>
        <v>0</v>
      </c>
      <c r="BD2449" s="44"/>
    </row>
    <row r="2450" spans="1:56" ht="15.75" hidden="1" customHeight="1" x14ac:dyDescent="0.25">
      <c r="A2450" s="6"/>
      <c r="B2450" s="22"/>
      <c r="C2450" s="7"/>
      <c r="D2450" s="46"/>
      <c r="E2450" s="7"/>
      <c r="F2450" s="7"/>
      <c r="G2450" s="44"/>
      <c r="H2450" s="41">
        <f>Tabela1[[#This Row],[PESO UNI]]*Tabela1[[#This Row],[QTE]]</f>
        <v>0</v>
      </c>
      <c r="I2450" s="7"/>
      <c r="J2450" s="8"/>
      <c r="K2450" s="8"/>
      <c r="L2450" s="9"/>
      <c r="M2450" s="10"/>
      <c r="N2450" s="8"/>
      <c r="O2450" s="12"/>
      <c r="P2450" s="13"/>
      <c r="Q2450" s="14">
        <f>Tabela1[[#This Row],[QTDE/ Fabricação]]-Tabela1[[#This Row],[QTE]]</f>
        <v>0</v>
      </c>
      <c r="R2450" s="19">
        <f t="shared" si="326"/>
        <v>0</v>
      </c>
      <c r="S2450" s="19">
        <f t="shared" si="325"/>
        <v>0</v>
      </c>
      <c r="T2450" s="20">
        <f t="shared" si="327"/>
        <v>0</v>
      </c>
      <c r="U2450" s="17">
        <f>IFERROR(SUMIF('LISTA DE EMBARQUE'!B:B,MICRO!E:E,'LISTA DE EMBARQUE'!G:G),"")</f>
        <v>0</v>
      </c>
      <c r="V2450" s="12" t="str">
        <f>IFERROR(VLOOKUP(Tabela1[[#This Row],[COD.MDE]],'LISTA DE EMBARQUE'!B:L,11,0),"")</f>
        <v/>
      </c>
      <c r="W2450" s="13" t="str">
        <f>IFERROR(COUNTIF(#REF!,Tabela1[[#This Row],[Colunas5]]),"")</f>
        <v/>
      </c>
      <c r="X2450" s="14">
        <f>Tabela1[[#This Row],[QIANTIDADE EXPEDIDA]]*Tabela1[[#This Row],[PESO UNI]]</f>
        <v>0</v>
      </c>
      <c r="Y2450" s="14">
        <f t="shared" si="328"/>
        <v>0</v>
      </c>
      <c r="Z2450" s="21">
        <f>Tabela1[[#This Row],[PESO TOTAL]]-Tabela1[[#This Row],[Peso Expedido]]</f>
        <v>0</v>
      </c>
      <c r="AA2450" s="18"/>
      <c r="AB2450" s="40" t="s">
        <v>3204</v>
      </c>
      <c r="AC2450" s="40"/>
      <c r="AD2450" s="40"/>
      <c r="AE2450" s="40"/>
      <c r="AF2450" s="40"/>
      <c r="AG2450" s="40"/>
      <c r="AH2450" s="40"/>
      <c r="AI2450" s="40" t="str">
        <f t="shared" si="332"/>
        <v>ok</v>
      </c>
      <c r="AJ2450"/>
      <c r="AK2450" t="str">
        <f>Tabela1[[#This Row],[Coluna1]]&amp;Tabela1[[#This Row],[PEDIDO]]</f>
        <v/>
      </c>
      <c r="AL2450"/>
      <c r="AM2450"/>
      <c r="AN2450"/>
      <c r="AO2450" t="str">
        <f t="shared" si="329"/>
        <v>/</v>
      </c>
      <c r="AP2450" t="str">
        <f>Tabela1[[#This Row],[TAG]]&amp;Tabela1[[#This Row],[PEDIDO]]&amp;Tabela1[[#This Row],[PRODUTO]]</f>
        <v/>
      </c>
      <c r="AQ2450" s="23" t="str">
        <f>Tabela1[[#This Row],[PRODUTO]]&amp;Tabela1[[#This Row],[TAG]]</f>
        <v/>
      </c>
      <c r="AR2450" s="183">
        <f>Tabela1[[#This Row],[PESO TOTAL]]*Tabela1[[#This Row],[MATÉRIA PRIMA]]</f>
        <v>0</v>
      </c>
      <c r="AS2450" s="28">
        <f>Tabela1[[#This Row],[PESO TOTAL]]*Tabela1[[#This Row],[PREPARAÇÃO ]]</f>
        <v>0</v>
      </c>
      <c r="AT2450" s="28">
        <f>Tabela1[[#This Row],[PESO TOTAL]]*Tabela1[[#This Row],[CALDEIRARIA]]</f>
        <v>0</v>
      </c>
      <c r="AU2450" s="28">
        <f>Tabela1[[#This Row],[PESO TOTAL]]*Tabela1[[#This Row],[SOLDA]]</f>
        <v>0</v>
      </c>
      <c r="AV2450" s="28">
        <f>Tabela1[[#This Row],[PESO TOTAL]]*Tabela1[[#This Row],[ACABAMENTO]]</f>
        <v>0</v>
      </c>
      <c r="AW2450" s="28">
        <f>Tabela1[[#This Row],[PESO TOTAL]]*Tabela1[[#This Row],[PRONTO ACABADO]]</f>
        <v>0</v>
      </c>
      <c r="AX2450" s="28">
        <f>Tabela1[[#This Row],[PESO TOTAL]]*Tabela1[[#This Row],[EXPEDIÇÃO ]]</f>
        <v>0</v>
      </c>
      <c r="AY2450" s="28" t="str">
        <f>Tabela1[[#This Row],[PEDIDO]]&amp;Tabela1[[#This Row],[PRODUTO]]</f>
        <v/>
      </c>
      <c r="AZ2450" s="44">
        <f>IF(AF2450="",0,IF(ISTEXT(AF2450),H2450*VALUE(SUBSTITUTE(AF2450,"%",""))/100,H2450*AF2450))-Tabela1[[#This Row],[PRONTO ACABADO2]]</f>
        <v>0</v>
      </c>
      <c r="BA2450" s="44">
        <f>IF(AG2450="",0,IF(ISTEXT(AG2450),H2450*VALUE(SUBSTITUTE(AG2450,"%",""))/100,H2450*AG2450))-Tabela1[[#This Row],[PESO EXPEDIDO2]]</f>
        <v>0</v>
      </c>
      <c r="BB2450" s="44">
        <f t="shared" si="330"/>
        <v>0</v>
      </c>
      <c r="BC2450" s="44">
        <f t="shared" si="331"/>
        <v>0</v>
      </c>
      <c r="BD2450" s="44"/>
    </row>
    <row r="2451" spans="1:56" ht="15.75" hidden="1" customHeight="1" x14ac:dyDescent="0.25">
      <c r="A2451" s="6"/>
      <c r="B2451" s="22"/>
      <c r="C2451" s="7"/>
      <c r="D2451" s="46"/>
      <c r="E2451" s="7"/>
      <c r="F2451" s="7"/>
      <c r="G2451" s="44"/>
      <c r="H2451" s="41">
        <f>Tabela1[[#This Row],[PESO UNI]]*Tabela1[[#This Row],[QTE]]</f>
        <v>0</v>
      </c>
      <c r="I2451" s="7"/>
      <c r="J2451" s="8"/>
      <c r="K2451" s="8"/>
      <c r="L2451" s="9"/>
      <c r="M2451" s="10"/>
      <c r="N2451" s="8"/>
      <c r="O2451" s="12"/>
      <c r="P2451" s="13"/>
      <c r="Q2451" s="14">
        <f>Tabela1[[#This Row],[QTDE/ Fabricação]]-Tabela1[[#This Row],[QTE]]</f>
        <v>0</v>
      </c>
      <c r="R2451" s="19">
        <f t="shared" si="326"/>
        <v>0</v>
      </c>
      <c r="S2451" s="19">
        <f t="shared" si="325"/>
        <v>0</v>
      </c>
      <c r="T2451" s="20">
        <f t="shared" si="327"/>
        <v>0</v>
      </c>
      <c r="U2451" s="17">
        <f>IFERROR(SUMIF('LISTA DE EMBARQUE'!B:B,MICRO!E:E,'LISTA DE EMBARQUE'!G:G),"")</f>
        <v>0</v>
      </c>
      <c r="V2451" s="12" t="str">
        <f>IFERROR(VLOOKUP(Tabela1[[#This Row],[COD.MDE]],'LISTA DE EMBARQUE'!B:L,11,0),"")</f>
        <v/>
      </c>
      <c r="W2451" s="13" t="str">
        <f>IFERROR(COUNTIF(#REF!,Tabela1[[#This Row],[Colunas5]]),"")</f>
        <v/>
      </c>
      <c r="X2451" s="14">
        <f>Tabela1[[#This Row],[QIANTIDADE EXPEDIDA]]*Tabela1[[#This Row],[PESO UNI]]</f>
        <v>0</v>
      </c>
      <c r="Y2451" s="14">
        <f t="shared" si="328"/>
        <v>0</v>
      </c>
      <c r="Z2451" s="21">
        <f>Tabela1[[#This Row],[PESO TOTAL]]-Tabela1[[#This Row],[Peso Expedido]]</f>
        <v>0</v>
      </c>
      <c r="AA2451" s="18"/>
      <c r="AB2451" s="40" t="s">
        <v>3204</v>
      </c>
      <c r="AC2451" s="40"/>
      <c r="AD2451" s="40"/>
      <c r="AE2451" s="40"/>
      <c r="AF2451" s="40"/>
      <c r="AG2451" s="40"/>
      <c r="AH2451" s="40"/>
      <c r="AI2451" s="40" t="str">
        <f t="shared" si="332"/>
        <v>ok</v>
      </c>
      <c r="AJ2451"/>
      <c r="AK2451" t="str">
        <f>Tabela1[[#This Row],[Coluna1]]&amp;Tabela1[[#This Row],[PEDIDO]]</f>
        <v/>
      </c>
      <c r="AL2451"/>
      <c r="AM2451"/>
      <c r="AN2451"/>
      <c r="AO2451" t="str">
        <f t="shared" si="329"/>
        <v>/</v>
      </c>
      <c r="AP2451" t="str">
        <f>Tabela1[[#This Row],[TAG]]&amp;Tabela1[[#This Row],[PEDIDO]]&amp;Tabela1[[#This Row],[PRODUTO]]</f>
        <v/>
      </c>
      <c r="AQ2451" s="23" t="str">
        <f>Tabela1[[#This Row],[PRODUTO]]&amp;Tabela1[[#This Row],[TAG]]</f>
        <v/>
      </c>
      <c r="AR2451" s="183">
        <f>Tabela1[[#This Row],[PESO TOTAL]]*Tabela1[[#This Row],[MATÉRIA PRIMA]]</f>
        <v>0</v>
      </c>
      <c r="AS2451" s="28">
        <f>Tabela1[[#This Row],[PESO TOTAL]]*Tabela1[[#This Row],[PREPARAÇÃO ]]</f>
        <v>0</v>
      </c>
      <c r="AT2451" s="28">
        <f>Tabela1[[#This Row],[PESO TOTAL]]*Tabela1[[#This Row],[CALDEIRARIA]]</f>
        <v>0</v>
      </c>
      <c r="AU2451" s="28">
        <f>Tabela1[[#This Row],[PESO TOTAL]]*Tabela1[[#This Row],[SOLDA]]</f>
        <v>0</v>
      </c>
      <c r="AV2451" s="28">
        <f>Tabela1[[#This Row],[PESO TOTAL]]*Tabela1[[#This Row],[ACABAMENTO]]</f>
        <v>0</v>
      </c>
      <c r="AW2451" s="28">
        <f>Tabela1[[#This Row],[PESO TOTAL]]*Tabela1[[#This Row],[PRONTO ACABADO]]</f>
        <v>0</v>
      </c>
      <c r="AX2451" s="28">
        <f>Tabela1[[#This Row],[PESO TOTAL]]*Tabela1[[#This Row],[EXPEDIÇÃO ]]</f>
        <v>0</v>
      </c>
      <c r="AY2451" s="28" t="str">
        <f>Tabela1[[#This Row],[PEDIDO]]&amp;Tabela1[[#This Row],[PRODUTO]]</f>
        <v/>
      </c>
      <c r="AZ2451" s="44">
        <f>IF(AF2451="",0,IF(ISTEXT(AF2451),H2451*VALUE(SUBSTITUTE(AF2451,"%",""))/100,H2451*AF2451))-Tabela1[[#This Row],[PRONTO ACABADO2]]</f>
        <v>0</v>
      </c>
      <c r="BA2451" s="44">
        <f>IF(AG2451="",0,IF(ISTEXT(AG2451),H2451*VALUE(SUBSTITUTE(AG2451,"%",""))/100,H2451*AG2451))-Tabela1[[#This Row],[PESO EXPEDIDO2]]</f>
        <v>0</v>
      </c>
      <c r="BB2451" s="44">
        <f t="shared" si="330"/>
        <v>0</v>
      </c>
      <c r="BC2451" s="44">
        <f t="shared" si="331"/>
        <v>0</v>
      </c>
      <c r="BD2451" s="44"/>
    </row>
    <row r="2452" spans="1:56" ht="15.75" hidden="1" customHeight="1" x14ac:dyDescent="0.25">
      <c r="A2452" s="6"/>
      <c r="B2452" s="22"/>
      <c r="C2452" s="7"/>
      <c r="D2452" s="46"/>
      <c r="E2452" s="7"/>
      <c r="F2452" s="7"/>
      <c r="G2452" s="44"/>
      <c r="H2452" s="41">
        <f>Tabela1[[#This Row],[PESO UNI]]*Tabela1[[#This Row],[QTE]]</f>
        <v>0</v>
      </c>
      <c r="I2452" s="7"/>
      <c r="J2452" s="8"/>
      <c r="K2452" s="8"/>
      <c r="L2452" s="9"/>
      <c r="M2452" s="10"/>
      <c r="N2452" s="8"/>
      <c r="O2452" s="12"/>
      <c r="P2452" s="13"/>
      <c r="Q2452" s="14">
        <f>Tabela1[[#This Row],[QTDE/ Fabricação]]-Tabela1[[#This Row],[QTE]]</f>
        <v>0</v>
      </c>
      <c r="R2452" s="19">
        <f t="shared" si="326"/>
        <v>0</v>
      </c>
      <c r="S2452" s="19">
        <f t="shared" si="325"/>
        <v>0</v>
      </c>
      <c r="T2452" s="20">
        <f t="shared" si="327"/>
        <v>0</v>
      </c>
      <c r="U2452" s="17">
        <f>IFERROR(SUMIF('LISTA DE EMBARQUE'!B:B,MICRO!E:E,'LISTA DE EMBARQUE'!G:G),"")</f>
        <v>0</v>
      </c>
      <c r="V2452" s="12" t="str">
        <f>IFERROR(VLOOKUP(Tabela1[[#This Row],[COD.MDE]],'LISTA DE EMBARQUE'!B:L,11,0),"")</f>
        <v/>
      </c>
      <c r="W2452" s="13" t="str">
        <f>IFERROR(COUNTIF(#REF!,Tabela1[[#This Row],[Colunas5]]),"")</f>
        <v/>
      </c>
      <c r="X2452" s="14">
        <f>Tabela1[[#This Row],[QIANTIDADE EXPEDIDA]]*Tabela1[[#This Row],[PESO UNI]]</f>
        <v>0</v>
      </c>
      <c r="Y2452" s="14">
        <f t="shared" si="328"/>
        <v>0</v>
      </c>
      <c r="Z2452" s="21">
        <f>Tabela1[[#This Row],[PESO TOTAL]]-Tabela1[[#This Row],[Peso Expedido]]</f>
        <v>0</v>
      </c>
      <c r="AA2452" s="18"/>
      <c r="AB2452" s="40" t="s">
        <v>3204</v>
      </c>
      <c r="AC2452" s="40"/>
      <c r="AD2452" s="40"/>
      <c r="AE2452" s="40"/>
      <c r="AF2452" s="40"/>
      <c r="AG2452" s="40"/>
      <c r="AH2452" s="40"/>
      <c r="AI2452" s="40" t="str">
        <f t="shared" si="332"/>
        <v>ok</v>
      </c>
      <c r="AJ2452"/>
      <c r="AK2452" t="str">
        <f>Tabela1[[#This Row],[Coluna1]]&amp;Tabela1[[#This Row],[PEDIDO]]</f>
        <v/>
      </c>
      <c r="AL2452"/>
      <c r="AM2452"/>
      <c r="AN2452"/>
      <c r="AO2452" t="str">
        <f t="shared" si="329"/>
        <v>/</v>
      </c>
      <c r="AP2452" t="str">
        <f>Tabela1[[#This Row],[TAG]]&amp;Tabela1[[#This Row],[PEDIDO]]&amp;Tabela1[[#This Row],[PRODUTO]]</f>
        <v/>
      </c>
      <c r="AQ2452" s="23" t="str">
        <f>Tabela1[[#This Row],[PRODUTO]]&amp;Tabela1[[#This Row],[TAG]]</f>
        <v/>
      </c>
      <c r="AR2452" s="183">
        <f>Tabela1[[#This Row],[PESO TOTAL]]*Tabela1[[#This Row],[MATÉRIA PRIMA]]</f>
        <v>0</v>
      </c>
      <c r="AS2452" s="28">
        <f>Tabela1[[#This Row],[PESO TOTAL]]*Tabela1[[#This Row],[PREPARAÇÃO ]]</f>
        <v>0</v>
      </c>
      <c r="AT2452" s="28">
        <f>Tabela1[[#This Row],[PESO TOTAL]]*Tabela1[[#This Row],[CALDEIRARIA]]</f>
        <v>0</v>
      </c>
      <c r="AU2452" s="28">
        <f>Tabela1[[#This Row],[PESO TOTAL]]*Tabela1[[#This Row],[SOLDA]]</f>
        <v>0</v>
      </c>
      <c r="AV2452" s="28">
        <f>Tabela1[[#This Row],[PESO TOTAL]]*Tabela1[[#This Row],[ACABAMENTO]]</f>
        <v>0</v>
      </c>
      <c r="AW2452" s="28">
        <f>Tabela1[[#This Row],[PESO TOTAL]]*Tabela1[[#This Row],[PRONTO ACABADO]]</f>
        <v>0</v>
      </c>
      <c r="AX2452" s="28">
        <f>Tabela1[[#This Row],[PESO TOTAL]]*Tabela1[[#This Row],[EXPEDIÇÃO ]]</f>
        <v>0</v>
      </c>
      <c r="AY2452" s="28" t="str">
        <f>Tabela1[[#This Row],[PEDIDO]]&amp;Tabela1[[#This Row],[PRODUTO]]</f>
        <v/>
      </c>
      <c r="AZ2452" s="44">
        <f>IF(AF2452="",0,IF(ISTEXT(AF2452),H2452*VALUE(SUBSTITUTE(AF2452,"%",""))/100,H2452*AF2452))-Tabela1[[#This Row],[PRONTO ACABADO2]]</f>
        <v>0</v>
      </c>
      <c r="BA2452" s="44">
        <f>IF(AG2452="",0,IF(ISTEXT(AG2452),H2452*VALUE(SUBSTITUTE(AG2452,"%",""))/100,H2452*AG2452))-Tabela1[[#This Row],[PESO EXPEDIDO2]]</f>
        <v>0</v>
      </c>
      <c r="BB2452" s="44">
        <f t="shared" si="330"/>
        <v>0</v>
      </c>
      <c r="BC2452" s="44">
        <f t="shared" si="331"/>
        <v>0</v>
      </c>
      <c r="BD2452" s="44"/>
    </row>
    <row r="2453" spans="1:56" ht="15.75" hidden="1" customHeight="1" x14ac:dyDescent="0.25">
      <c r="A2453" s="6"/>
      <c r="B2453" s="22"/>
      <c r="C2453" s="7"/>
      <c r="D2453" s="46"/>
      <c r="E2453" s="7"/>
      <c r="F2453" s="7"/>
      <c r="G2453" s="44"/>
      <c r="H2453" s="41">
        <f>Tabela1[[#This Row],[PESO UNI]]*Tabela1[[#This Row],[QTE]]</f>
        <v>0</v>
      </c>
      <c r="I2453" s="7"/>
      <c r="J2453" s="8"/>
      <c r="K2453" s="8"/>
      <c r="L2453" s="9"/>
      <c r="M2453" s="10"/>
      <c r="N2453" s="8"/>
      <c r="O2453" s="12"/>
      <c r="P2453" s="13"/>
      <c r="Q2453" s="14">
        <f>Tabela1[[#This Row],[QTDE/ Fabricação]]-Tabela1[[#This Row],[QTE]]</f>
        <v>0</v>
      </c>
      <c r="R2453" s="19">
        <f t="shared" si="326"/>
        <v>0</v>
      </c>
      <c r="S2453" s="19">
        <f t="shared" si="325"/>
        <v>0</v>
      </c>
      <c r="T2453" s="20">
        <f t="shared" si="327"/>
        <v>0</v>
      </c>
      <c r="U2453" s="17">
        <f>IFERROR(SUMIF('LISTA DE EMBARQUE'!B:B,MICRO!E:E,'LISTA DE EMBARQUE'!G:G),"")</f>
        <v>0</v>
      </c>
      <c r="V2453" s="12" t="str">
        <f>IFERROR(VLOOKUP(Tabela1[[#This Row],[COD.MDE]],'LISTA DE EMBARQUE'!B:L,11,0),"")</f>
        <v/>
      </c>
      <c r="W2453" s="13" t="str">
        <f>IFERROR(COUNTIF(#REF!,Tabela1[[#This Row],[Colunas5]]),"")</f>
        <v/>
      </c>
      <c r="X2453" s="14">
        <f>Tabela1[[#This Row],[QIANTIDADE EXPEDIDA]]*Tabela1[[#This Row],[PESO UNI]]</f>
        <v>0</v>
      </c>
      <c r="Y2453" s="14">
        <f t="shared" si="328"/>
        <v>0</v>
      </c>
      <c r="Z2453" s="21">
        <f>Tabela1[[#This Row],[PESO TOTAL]]-Tabela1[[#This Row],[Peso Expedido]]</f>
        <v>0</v>
      </c>
      <c r="AA2453" s="18"/>
      <c r="AB2453" s="40"/>
      <c r="AC2453" s="40"/>
      <c r="AD2453" s="40"/>
      <c r="AE2453" s="40"/>
      <c r="AF2453" s="40"/>
      <c r="AG2453" s="40"/>
      <c r="AH2453" s="40"/>
      <c r="AI2453" s="40" t="str">
        <f t="shared" si="332"/>
        <v>ok</v>
      </c>
      <c r="AJ2453"/>
      <c r="AK2453" t="str">
        <f>Tabela1[[#This Row],[Coluna1]]&amp;Tabela1[[#This Row],[PEDIDO]]</f>
        <v/>
      </c>
      <c r="AL2453"/>
      <c r="AM2453"/>
      <c r="AN2453"/>
      <c r="AO2453" t="str">
        <f t="shared" si="329"/>
        <v>/</v>
      </c>
      <c r="AP2453" t="str">
        <f>Tabela1[[#This Row],[TAG]]&amp;Tabela1[[#This Row],[PEDIDO]]&amp;Tabela1[[#This Row],[PRODUTO]]</f>
        <v/>
      </c>
      <c r="AQ2453" s="23" t="str">
        <f>Tabela1[[#This Row],[PRODUTO]]&amp;Tabela1[[#This Row],[TAG]]</f>
        <v/>
      </c>
      <c r="AR2453" s="183">
        <f>Tabela1[[#This Row],[PESO TOTAL]]*Tabela1[[#This Row],[MATÉRIA PRIMA]]</f>
        <v>0</v>
      </c>
      <c r="AS2453" s="28">
        <f>Tabela1[[#This Row],[PESO TOTAL]]*Tabela1[[#This Row],[PREPARAÇÃO ]]</f>
        <v>0</v>
      </c>
      <c r="AT2453" s="28">
        <f>Tabela1[[#This Row],[PESO TOTAL]]*Tabela1[[#This Row],[CALDEIRARIA]]</f>
        <v>0</v>
      </c>
      <c r="AU2453" s="28">
        <f>Tabela1[[#This Row],[PESO TOTAL]]*Tabela1[[#This Row],[SOLDA]]</f>
        <v>0</v>
      </c>
      <c r="AV2453" s="28">
        <f>Tabela1[[#This Row],[PESO TOTAL]]*Tabela1[[#This Row],[ACABAMENTO]]</f>
        <v>0</v>
      </c>
      <c r="AW2453" s="28">
        <f>Tabela1[[#This Row],[PESO TOTAL]]*Tabela1[[#This Row],[PRONTO ACABADO]]</f>
        <v>0</v>
      </c>
      <c r="AX2453" s="28">
        <f>Tabela1[[#This Row],[PESO TOTAL]]*Tabela1[[#This Row],[EXPEDIÇÃO ]]</f>
        <v>0</v>
      </c>
      <c r="AY2453" s="28" t="str">
        <f>Tabela1[[#This Row],[PEDIDO]]&amp;Tabela1[[#This Row],[PRODUTO]]</f>
        <v/>
      </c>
      <c r="AZ2453" s="44">
        <f>IF(AF2453="",0,IF(ISTEXT(AF2453),H2453*VALUE(SUBSTITUTE(AF2453,"%",""))/100,H2453*AF2453))-Tabela1[[#This Row],[PRONTO ACABADO2]]</f>
        <v>0</v>
      </c>
      <c r="BA2453" s="44">
        <f>IF(AG2453="",0,IF(ISTEXT(AG2453),H2453*VALUE(SUBSTITUTE(AG2453,"%",""))/100,H2453*AG2453))-Tabela1[[#This Row],[PESO EXPEDIDO2]]</f>
        <v>0</v>
      </c>
      <c r="BB2453" s="44">
        <f t="shared" si="330"/>
        <v>0</v>
      </c>
      <c r="BC2453" s="44">
        <f t="shared" si="331"/>
        <v>0</v>
      </c>
      <c r="BD2453" s="44"/>
    </row>
    <row r="2454" spans="1:56" ht="15.75" hidden="1" customHeight="1" x14ac:dyDescent="0.25">
      <c r="A2454" s="6"/>
      <c r="B2454" s="22"/>
      <c r="C2454" s="7"/>
      <c r="D2454" s="46"/>
      <c r="E2454" s="7"/>
      <c r="F2454" s="7"/>
      <c r="G2454" s="44"/>
      <c r="H2454" s="41">
        <f>Tabela1[[#This Row],[PESO UNI]]*Tabela1[[#This Row],[QTE]]</f>
        <v>0</v>
      </c>
      <c r="I2454" s="7"/>
      <c r="J2454" s="8"/>
      <c r="K2454" s="8"/>
      <c r="L2454" s="9"/>
      <c r="M2454" s="10"/>
      <c r="N2454" s="8"/>
      <c r="O2454" s="12"/>
      <c r="P2454" s="13"/>
      <c r="Q2454" s="14">
        <f>Tabela1[[#This Row],[QTDE/ Fabricação]]-Tabela1[[#This Row],[QTE]]</f>
        <v>0</v>
      </c>
      <c r="R2454" s="19">
        <f t="shared" si="326"/>
        <v>0</v>
      </c>
      <c r="S2454" s="19">
        <f t="shared" si="325"/>
        <v>0</v>
      </c>
      <c r="T2454" s="20">
        <f t="shared" si="327"/>
        <v>0</v>
      </c>
      <c r="U2454" s="17">
        <f>IFERROR(SUMIF('LISTA DE EMBARQUE'!B:B,MICRO!E:E,'LISTA DE EMBARQUE'!G:G),"")</f>
        <v>0</v>
      </c>
      <c r="V2454" s="12" t="str">
        <f>IFERROR(VLOOKUP(Tabela1[[#This Row],[COD.MDE]],'LISTA DE EMBARQUE'!B:L,11,0),"")</f>
        <v/>
      </c>
      <c r="W2454" s="13" t="str">
        <f>IFERROR(COUNTIF(#REF!,Tabela1[[#This Row],[Colunas5]]),"")</f>
        <v/>
      </c>
      <c r="X2454" s="14">
        <f>Tabela1[[#This Row],[QIANTIDADE EXPEDIDA]]*Tabela1[[#This Row],[PESO UNI]]</f>
        <v>0</v>
      </c>
      <c r="Y2454" s="14">
        <f t="shared" si="328"/>
        <v>0</v>
      </c>
      <c r="Z2454" s="21">
        <f>Tabela1[[#This Row],[PESO TOTAL]]-Tabela1[[#This Row],[Peso Expedido]]</f>
        <v>0</v>
      </c>
      <c r="AA2454" s="18"/>
      <c r="AB2454" s="40"/>
      <c r="AC2454" s="40"/>
      <c r="AD2454" s="40"/>
      <c r="AE2454" s="40"/>
      <c r="AF2454" s="40"/>
      <c r="AG2454" s="40"/>
      <c r="AH2454" s="40"/>
      <c r="AI2454" s="40" t="str">
        <f t="shared" si="332"/>
        <v>ok</v>
      </c>
      <c r="AJ2454"/>
      <c r="AK2454" t="str">
        <f>Tabela1[[#This Row],[Coluna1]]&amp;Tabela1[[#This Row],[PEDIDO]]</f>
        <v/>
      </c>
      <c r="AL2454"/>
      <c r="AM2454"/>
      <c r="AN2454"/>
      <c r="AO2454" t="str">
        <f t="shared" si="329"/>
        <v>/</v>
      </c>
      <c r="AP2454" t="str">
        <f>Tabela1[[#This Row],[TAG]]&amp;Tabela1[[#This Row],[PEDIDO]]&amp;Tabela1[[#This Row],[PRODUTO]]</f>
        <v/>
      </c>
      <c r="AQ2454" s="23" t="str">
        <f>Tabela1[[#This Row],[PRODUTO]]&amp;Tabela1[[#This Row],[TAG]]</f>
        <v/>
      </c>
      <c r="AR2454" s="183">
        <f>Tabela1[[#This Row],[PESO TOTAL]]*Tabela1[[#This Row],[MATÉRIA PRIMA]]</f>
        <v>0</v>
      </c>
      <c r="AS2454" s="28">
        <f>Tabela1[[#This Row],[PESO TOTAL]]*Tabela1[[#This Row],[PREPARAÇÃO ]]</f>
        <v>0</v>
      </c>
      <c r="AT2454" s="28">
        <f>Tabela1[[#This Row],[PESO TOTAL]]*Tabela1[[#This Row],[CALDEIRARIA]]</f>
        <v>0</v>
      </c>
      <c r="AU2454" s="28">
        <f>Tabela1[[#This Row],[PESO TOTAL]]*Tabela1[[#This Row],[SOLDA]]</f>
        <v>0</v>
      </c>
      <c r="AV2454" s="28">
        <f>Tabela1[[#This Row],[PESO TOTAL]]*Tabela1[[#This Row],[ACABAMENTO]]</f>
        <v>0</v>
      </c>
      <c r="AW2454" s="28">
        <f>Tabela1[[#This Row],[PESO TOTAL]]*Tabela1[[#This Row],[PRONTO ACABADO]]</f>
        <v>0</v>
      </c>
      <c r="AX2454" s="28">
        <f>Tabela1[[#This Row],[PESO TOTAL]]*Tabela1[[#This Row],[EXPEDIÇÃO ]]</f>
        <v>0</v>
      </c>
      <c r="AY2454" s="28" t="str">
        <f>Tabela1[[#This Row],[PEDIDO]]&amp;Tabela1[[#This Row],[PRODUTO]]</f>
        <v/>
      </c>
      <c r="AZ2454" s="44">
        <f>IF(AF2454="",0,IF(ISTEXT(AF2454),H2454*VALUE(SUBSTITUTE(AF2454,"%",""))/100,H2454*AF2454))-Tabela1[[#This Row],[PRONTO ACABADO2]]</f>
        <v>0</v>
      </c>
      <c r="BA2454" s="44">
        <f>IF(AG2454="",0,IF(ISTEXT(AG2454),H2454*VALUE(SUBSTITUTE(AG2454,"%",""))/100,H2454*AG2454))-Tabela1[[#This Row],[PESO EXPEDIDO2]]</f>
        <v>0</v>
      </c>
      <c r="BB2454" s="44">
        <f t="shared" si="330"/>
        <v>0</v>
      </c>
      <c r="BC2454" s="44">
        <f t="shared" si="331"/>
        <v>0</v>
      </c>
      <c r="BD2454" s="44"/>
    </row>
    <row r="2455" spans="1:56" ht="15.75" hidden="1" customHeight="1" x14ac:dyDescent="0.25">
      <c r="A2455" s="6"/>
      <c r="B2455" s="22"/>
      <c r="C2455" s="7"/>
      <c r="D2455" s="46"/>
      <c r="E2455" s="7"/>
      <c r="F2455" s="7"/>
      <c r="G2455" s="44"/>
      <c r="H2455" s="41">
        <f>Tabela1[[#This Row],[PESO UNI]]*Tabela1[[#This Row],[QTE]]</f>
        <v>0</v>
      </c>
      <c r="I2455" s="7"/>
      <c r="J2455" s="8"/>
      <c r="K2455" s="8"/>
      <c r="L2455" s="9"/>
      <c r="M2455" s="10"/>
      <c r="N2455" s="8"/>
      <c r="O2455" s="12"/>
      <c r="P2455" s="13"/>
      <c r="Q2455" s="14">
        <f>Tabela1[[#This Row],[QTDE/ Fabricação]]-Tabela1[[#This Row],[QTE]]</f>
        <v>0</v>
      </c>
      <c r="R2455" s="19">
        <f t="shared" si="326"/>
        <v>0</v>
      </c>
      <c r="S2455" s="19">
        <f t="shared" si="325"/>
        <v>0</v>
      </c>
      <c r="T2455" s="20">
        <f t="shared" si="327"/>
        <v>0</v>
      </c>
      <c r="U2455" s="17">
        <f>IFERROR(SUMIF('LISTA DE EMBARQUE'!B:B,MICRO!E:E,'LISTA DE EMBARQUE'!G:G),"")</f>
        <v>0</v>
      </c>
      <c r="V2455" s="12" t="str">
        <f>IFERROR(VLOOKUP(Tabela1[[#This Row],[COD.MDE]],'LISTA DE EMBARQUE'!B:L,11,0),"")</f>
        <v/>
      </c>
      <c r="W2455" s="13" t="str">
        <f>IFERROR(COUNTIF(#REF!,Tabela1[[#This Row],[Colunas5]]),"")</f>
        <v/>
      </c>
      <c r="X2455" s="14">
        <f>Tabela1[[#This Row],[QIANTIDADE EXPEDIDA]]*Tabela1[[#This Row],[PESO UNI]]</f>
        <v>0</v>
      </c>
      <c r="Y2455" s="14">
        <f t="shared" si="328"/>
        <v>0</v>
      </c>
      <c r="Z2455" s="21">
        <f>Tabela1[[#This Row],[PESO TOTAL]]-Tabela1[[#This Row],[Peso Expedido]]</f>
        <v>0</v>
      </c>
      <c r="AA2455" s="18"/>
      <c r="AB2455" s="40"/>
      <c r="AC2455" s="40"/>
      <c r="AD2455" s="40"/>
      <c r="AE2455" s="40"/>
      <c r="AF2455" s="40"/>
      <c r="AG2455" s="40"/>
      <c r="AH2455" s="40"/>
      <c r="AI2455" s="40" t="str">
        <f t="shared" si="332"/>
        <v>ok</v>
      </c>
      <c r="AJ2455"/>
      <c r="AK2455" t="str">
        <f>Tabela1[[#This Row],[Coluna1]]&amp;Tabela1[[#This Row],[PEDIDO]]</f>
        <v/>
      </c>
      <c r="AL2455"/>
      <c r="AM2455"/>
      <c r="AN2455"/>
      <c r="AO2455" t="str">
        <f t="shared" si="329"/>
        <v>/</v>
      </c>
      <c r="AP2455" t="str">
        <f>Tabela1[[#This Row],[TAG]]&amp;Tabela1[[#This Row],[PEDIDO]]&amp;Tabela1[[#This Row],[PRODUTO]]</f>
        <v/>
      </c>
      <c r="AQ2455" s="23" t="str">
        <f>Tabela1[[#This Row],[PRODUTO]]&amp;Tabela1[[#This Row],[TAG]]</f>
        <v/>
      </c>
      <c r="AR2455" s="183">
        <f>Tabela1[[#This Row],[PESO TOTAL]]*Tabela1[[#This Row],[MATÉRIA PRIMA]]</f>
        <v>0</v>
      </c>
      <c r="AS2455" s="28">
        <f>Tabela1[[#This Row],[PESO TOTAL]]*Tabela1[[#This Row],[PREPARAÇÃO ]]</f>
        <v>0</v>
      </c>
      <c r="AT2455" s="28">
        <f>Tabela1[[#This Row],[PESO TOTAL]]*Tabela1[[#This Row],[CALDEIRARIA]]</f>
        <v>0</v>
      </c>
      <c r="AU2455" s="28">
        <f>Tabela1[[#This Row],[PESO TOTAL]]*Tabela1[[#This Row],[SOLDA]]</f>
        <v>0</v>
      </c>
      <c r="AV2455" s="28">
        <f>Tabela1[[#This Row],[PESO TOTAL]]*Tabela1[[#This Row],[ACABAMENTO]]</f>
        <v>0</v>
      </c>
      <c r="AW2455" s="28">
        <f>Tabela1[[#This Row],[PESO TOTAL]]*Tabela1[[#This Row],[PRONTO ACABADO]]</f>
        <v>0</v>
      </c>
      <c r="AX2455" s="28">
        <f>Tabela1[[#This Row],[PESO TOTAL]]*Tabela1[[#This Row],[EXPEDIÇÃO ]]</f>
        <v>0</v>
      </c>
      <c r="AY2455" s="28" t="str">
        <f>Tabela1[[#This Row],[PEDIDO]]&amp;Tabela1[[#This Row],[PRODUTO]]</f>
        <v/>
      </c>
      <c r="AZ2455" s="44">
        <f>IF(AF2455="",0,IF(ISTEXT(AF2455),H2455*VALUE(SUBSTITUTE(AF2455,"%",""))/100,H2455*AF2455))-Tabela1[[#This Row],[PRONTO ACABADO2]]</f>
        <v>0</v>
      </c>
      <c r="BA2455" s="44">
        <f>IF(AG2455="",0,IF(ISTEXT(AG2455),H2455*VALUE(SUBSTITUTE(AG2455,"%",""))/100,H2455*AG2455))-Tabela1[[#This Row],[PESO EXPEDIDO2]]</f>
        <v>0</v>
      </c>
      <c r="BB2455" s="44">
        <f t="shared" si="330"/>
        <v>0</v>
      </c>
      <c r="BC2455" s="44">
        <f t="shared" si="331"/>
        <v>0</v>
      </c>
      <c r="BD2455" s="44"/>
    </row>
    <row r="2456" spans="1:56" ht="15.75" hidden="1" customHeight="1" x14ac:dyDescent="0.25">
      <c r="A2456" s="6"/>
      <c r="B2456" s="22"/>
      <c r="C2456" s="7"/>
      <c r="D2456" s="46"/>
      <c r="E2456" s="7"/>
      <c r="F2456" s="7"/>
      <c r="G2456" s="44"/>
      <c r="H2456" s="41">
        <f>Tabela1[[#This Row],[PESO UNI]]*Tabela1[[#This Row],[QTE]]</f>
        <v>0</v>
      </c>
      <c r="I2456" s="7"/>
      <c r="J2456" s="8"/>
      <c r="K2456" s="8"/>
      <c r="L2456" s="9"/>
      <c r="M2456" s="10"/>
      <c r="N2456" s="8"/>
      <c r="O2456" s="12"/>
      <c r="P2456" s="13"/>
      <c r="Q2456" s="14">
        <f>Tabela1[[#This Row],[QTDE/ Fabricação]]-Tabela1[[#This Row],[QTE]]</f>
        <v>0</v>
      </c>
      <c r="R2456" s="19">
        <f t="shared" si="326"/>
        <v>0</v>
      </c>
      <c r="S2456" s="19">
        <f t="shared" si="325"/>
        <v>0</v>
      </c>
      <c r="T2456" s="20">
        <f t="shared" si="327"/>
        <v>0</v>
      </c>
      <c r="U2456" s="17">
        <f>IFERROR(SUMIF('LISTA DE EMBARQUE'!B:B,MICRO!E:E,'LISTA DE EMBARQUE'!G:G),"")</f>
        <v>0</v>
      </c>
      <c r="V2456" s="12" t="str">
        <f>IFERROR(VLOOKUP(Tabela1[[#This Row],[COD.MDE]],'LISTA DE EMBARQUE'!B:L,11,0),"")</f>
        <v/>
      </c>
      <c r="W2456" s="13" t="str">
        <f>IFERROR(COUNTIF(#REF!,Tabela1[[#This Row],[Colunas5]]),"")</f>
        <v/>
      </c>
      <c r="X2456" s="14">
        <f>Tabela1[[#This Row],[QIANTIDADE EXPEDIDA]]*Tabela1[[#This Row],[PESO UNI]]</f>
        <v>0</v>
      </c>
      <c r="Y2456" s="14">
        <f t="shared" si="328"/>
        <v>0</v>
      </c>
      <c r="Z2456" s="21">
        <f>Tabela1[[#This Row],[PESO TOTAL]]-Tabela1[[#This Row],[Peso Expedido]]</f>
        <v>0</v>
      </c>
      <c r="AA2456" s="18"/>
      <c r="AB2456" s="40"/>
      <c r="AC2456" s="40"/>
      <c r="AD2456" s="40"/>
      <c r="AE2456" s="40"/>
      <c r="AF2456" s="40"/>
      <c r="AG2456" s="40"/>
      <c r="AH2456" s="40"/>
      <c r="AI2456" s="40" t="str">
        <f t="shared" si="332"/>
        <v>ok</v>
      </c>
      <c r="AJ2456"/>
      <c r="AK2456" t="str">
        <f>Tabela1[[#This Row],[Coluna1]]&amp;Tabela1[[#This Row],[PEDIDO]]</f>
        <v/>
      </c>
      <c r="AL2456"/>
      <c r="AM2456"/>
      <c r="AN2456"/>
      <c r="AO2456" t="str">
        <f t="shared" si="329"/>
        <v>/</v>
      </c>
      <c r="AP2456" t="str">
        <f>Tabela1[[#This Row],[TAG]]&amp;Tabela1[[#This Row],[PEDIDO]]&amp;Tabela1[[#This Row],[PRODUTO]]</f>
        <v/>
      </c>
      <c r="AQ2456" s="23" t="str">
        <f>Tabela1[[#This Row],[PRODUTO]]&amp;Tabela1[[#This Row],[TAG]]</f>
        <v/>
      </c>
      <c r="AR2456" s="183">
        <f>Tabela1[[#This Row],[PESO TOTAL]]*Tabela1[[#This Row],[MATÉRIA PRIMA]]</f>
        <v>0</v>
      </c>
      <c r="AS2456" s="28">
        <f>Tabela1[[#This Row],[PESO TOTAL]]*Tabela1[[#This Row],[PREPARAÇÃO ]]</f>
        <v>0</v>
      </c>
      <c r="AT2456" s="28">
        <f>Tabela1[[#This Row],[PESO TOTAL]]*Tabela1[[#This Row],[CALDEIRARIA]]</f>
        <v>0</v>
      </c>
      <c r="AU2456" s="28">
        <f>Tabela1[[#This Row],[PESO TOTAL]]*Tabela1[[#This Row],[SOLDA]]</f>
        <v>0</v>
      </c>
      <c r="AV2456" s="28">
        <f>Tabela1[[#This Row],[PESO TOTAL]]*Tabela1[[#This Row],[ACABAMENTO]]</f>
        <v>0</v>
      </c>
      <c r="AW2456" s="28">
        <f>Tabela1[[#This Row],[PESO TOTAL]]*Tabela1[[#This Row],[PRONTO ACABADO]]</f>
        <v>0</v>
      </c>
      <c r="AX2456" s="28">
        <f>Tabela1[[#This Row],[PESO TOTAL]]*Tabela1[[#This Row],[EXPEDIÇÃO ]]</f>
        <v>0</v>
      </c>
      <c r="AY2456" s="28" t="str">
        <f>Tabela1[[#This Row],[PEDIDO]]&amp;Tabela1[[#This Row],[PRODUTO]]</f>
        <v/>
      </c>
      <c r="AZ2456" s="44">
        <f>IF(AF2456="",0,IF(ISTEXT(AF2456),H2456*VALUE(SUBSTITUTE(AF2456,"%",""))/100,H2456*AF2456))-Tabela1[[#This Row],[PRONTO ACABADO2]]</f>
        <v>0</v>
      </c>
      <c r="BA2456" s="44">
        <f>IF(AG2456="",0,IF(ISTEXT(AG2456),H2456*VALUE(SUBSTITUTE(AG2456,"%",""))/100,H2456*AG2456))-Tabela1[[#This Row],[PESO EXPEDIDO2]]</f>
        <v>0</v>
      </c>
      <c r="BB2456" s="44">
        <f t="shared" si="330"/>
        <v>0</v>
      </c>
      <c r="BC2456" s="44">
        <f t="shared" si="331"/>
        <v>0</v>
      </c>
      <c r="BD2456" s="44"/>
    </row>
    <row r="2457" spans="1:56" ht="15.75" hidden="1" customHeight="1" x14ac:dyDescent="0.25">
      <c r="A2457" s="6"/>
      <c r="B2457" s="22"/>
      <c r="C2457" s="7"/>
      <c r="D2457" s="46"/>
      <c r="E2457" s="7"/>
      <c r="F2457" s="7"/>
      <c r="G2457" s="44"/>
      <c r="H2457" s="41">
        <f>Tabela1[[#This Row],[PESO UNI]]*Tabela1[[#This Row],[QTE]]</f>
        <v>0</v>
      </c>
      <c r="I2457" s="7"/>
      <c r="J2457" s="8"/>
      <c r="K2457" s="8"/>
      <c r="L2457" s="9"/>
      <c r="M2457" s="10"/>
      <c r="N2457" s="8"/>
      <c r="O2457" s="12"/>
      <c r="P2457" s="13"/>
      <c r="Q2457" s="14">
        <f>Tabela1[[#This Row],[QTDE/ Fabricação]]-Tabela1[[#This Row],[QTE]]</f>
        <v>0</v>
      </c>
      <c r="R2457" s="19">
        <f t="shared" si="326"/>
        <v>0</v>
      </c>
      <c r="S2457" s="19">
        <f t="shared" si="325"/>
        <v>0</v>
      </c>
      <c r="T2457" s="20">
        <f t="shared" si="327"/>
        <v>0</v>
      </c>
      <c r="U2457" s="17">
        <f>IFERROR(SUMIF('LISTA DE EMBARQUE'!B:B,MICRO!E:E,'LISTA DE EMBARQUE'!G:G),"")</f>
        <v>0</v>
      </c>
      <c r="V2457" s="12" t="str">
        <f>IFERROR(VLOOKUP(Tabela1[[#This Row],[COD.MDE]],'LISTA DE EMBARQUE'!B:L,11,0),"")</f>
        <v/>
      </c>
      <c r="W2457" s="13" t="str">
        <f>IFERROR(COUNTIF(#REF!,Tabela1[[#This Row],[Colunas5]]),"")</f>
        <v/>
      </c>
      <c r="X2457" s="14">
        <f>Tabela1[[#This Row],[QIANTIDADE EXPEDIDA]]*Tabela1[[#This Row],[PESO UNI]]</f>
        <v>0</v>
      </c>
      <c r="Y2457" s="14">
        <f t="shared" si="328"/>
        <v>0</v>
      </c>
      <c r="Z2457" s="21">
        <f>Tabela1[[#This Row],[PESO TOTAL]]-Tabela1[[#This Row],[Peso Expedido]]</f>
        <v>0</v>
      </c>
      <c r="AA2457" s="18"/>
      <c r="AB2457" s="40"/>
      <c r="AC2457" s="40"/>
      <c r="AD2457" s="40"/>
      <c r="AE2457" s="40"/>
      <c r="AF2457" s="40"/>
      <c r="AG2457" s="40"/>
      <c r="AH2457" s="40"/>
      <c r="AI2457" s="40" t="str">
        <f t="shared" si="332"/>
        <v>ok</v>
      </c>
      <c r="AJ2457"/>
      <c r="AK2457" t="str">
        <f>Tabela1[[#This Row],[Coluna1]]&amp;Tabela1[[#This Row],[PEDIDO]]</f>
        <v/>
      </c>
      <c r="AL2457"/>
      <c r="AM2457"/>
      <c r="AN2457"/>
      <c r="AO2457" t="str">
        <f t="shared" si="329"/>
        <v>/</v>
      </c>
      <c r="AP2457" t="str">
        <f>Tabela1[[#This Row],[TAG]]&amp;Tabela1[[#This Row],[PEDIDO]]&amp;Tabela1[[#This Row],[PRODUTO]]</f>
        <v/>
      </c>
      <c r="AQ2457" s="23" t="str">
        <f>Tabela1[[#This Row],[PRODUTO]]&amp;Tabela1[[#This Row],[TAG]]</f>
        <v/>
      </c>
      <c r="AR2457" s="183">
        <f>Tabela1[[#This Row],[PESO TOTAL]]*Tabela1[[#This Row],[MATÉRIA PRIMA]]</f>
        <v>0</v>
      </c>
      <c r="AS2457" s="28">
        <f>Tabela1[[#This Row],[PESO TOTAL]]*Tabela1[[#This Row],[PREPARAÇÃO ]]</f>
        <v>0</v>
      </c>
      <c r="AT2457" s="28">
        <f>Tabela1[[#This Row],[PESO TOTAL]]*Tabela1[[#This Row],[CALDEIRARIA]]</f>
        <v>0</v>
      </c>
      <c r="AU2457" s="28">
        <f>Tabela1[[#This Row],[PESO TOTAL]]*Tabela1[[#This Row],[SOLDA]]</f>
        <v>0</v>
      </c>
      <c r="AV2457" s="28">
        <f>Tabela1[[#This Row],[PESO TOTAL]]*Tabela1[[#This Row],[ACABAMENTO]]</f>
        <v>0</v>
      </c>
      <c r="AW2457" s="28">
        <f>Tabela1[[#This Row],[PESO TOTAL]]*Tabela1[[#This Row],[PRONTO ACABADO]]</f>
        <v>0</v>
      </c>
      <c r="AX2457" s="28">
        <f>Tabela1[[#This Row],[PESO TOTAL]]*Tabela1[[#This Row],[EXPEDIÇÃO ]]</f>
        <v>0</v>
      </c>
      <c r="AY2457" s="28" t="str">
        <f>Tabela1[[#This Row],[PEDIDO]]&amp;Tabela1[[#This Row],[PRODUTO]]</f>
        <v/>
      </c>
      <c r="AZ2457" s="44">
        <f>IF(AF2457="",0,IF(ISTEXT(AF2457),H2457*VALUE(SUBSTITUTE(AF2457,"%",""))/100,H2457*AF2457))-Tabela1[[#This Row],[PRONTO ACABADO2]]</f>
        <v>0</v>
      </c>
      <c r="BA2457" s="44">
        <f>IF(AG2457="",0,IF(ISTEXT(AG2457),H2457*VALUE(SUBSTITUTE(AG2457,"%",""))/100,H2457*AG2457))-Tabela1[[#This Row],[PESO EXPEDIDO2]]</f>
        <v>0</v>
      </c>
      <c r="BB2457" s="44">
        <f t="shared" si="330"/>
        <v>0</v>
      </c>
      <c r="BC2457" s="44">
        <f t="shared" si="331"/>
        <v>0</v>
      </c>
      <c r="BD2457" s="44"/>
    </row>
    <row r="2458" spans="1:56" ht="15.75" hidden="1" customHeight="1" x14ac:dyDescent="0.25">
      <c r="A2458" s="6"/>
      <c r="B2458" s="22"/>
      <c r="C2458" s="7"/>
      <c r="D2458" s="46"/>
      <c r="E2458" s="7"/>
      <c r="F2458" s="7"/>
      <c r="G2458" s="44"/>
      <c r="H2458" s="41">
        <f>Tabela1[[#This Row],[PESO UNI]]*Tabela1[[#This Row],[QTE]]</f>
        <v>0</v>
      </c>
      <c r="I2458" s="7"/>
      <c r="J2458" s="8"/>
      <c r="K2458" s="8"/>
      <c r="L2458" s="9"/>
      <c r="M2458" s="10"/>
      <c r="N2458" s="8"/>
      <c r="O2458" s="12"/>
      <c r="P2458" s="13"/>
      <c r="Q2458" s="14">
        <f>Tabela1[[#This Row],[QTDE/ Fabricação]]-Tabela1[[#This Row],[QTE]]</f>
        <v>0</v>
      </c>
      <c r="R2458" s="19">
        <f t="shared" si="326"/>
        <v>0</v>
      </c>
      <c r="S2458" s="19">
        <f t="shared" si="325"/>
        <v>0</v>
      </c>
      <c r="T2458" s="20">
        <f t="shared" si="327"/>
        <v>0</v>
      </c>
      <c r="U2458" s="17">
        <f>IFERROR(SUMIF('LISTA DE EMBARQUE'!B:B,MICRO!E:E,'LISTA DE EMBARQUE'!G:G),"")</f>
        <v>0</v>
      </c>
      <c r="V2458" s="12" t="str">
        <f>IFERROR(VLOOKUP(Tabela1[[#This Row],[COD.MDE]],'LISTA DE EMBARQUE'!B:L,11,0),"")</f>
        <v/>
      </c>
      <c r="W2458" s="13" t="str">
        <f>IFERROR(COUNTIF(#REF!,Tabela1[[#This Row],[Colunas5]]),"")</f>
        <v/>
      </c>
      <c r="X2458" s="14">
        <f>Tabela1[[#This Row],[QIANTIDADE EXPEDIDA]]*Tabela1[[#This Row],[PESO UNI]]</f>
        <v>0</v>
      </c>
      <c r="Y2458" s="14">
        <f t="shared" si="328"/>
        <v>0</v>
      </c>
      <c r="Z2458" s="21">
        <f>Tabela1[[#This Row],[PESO TOTAL]]-Tabela1[[#This Row],[Peso Expedido]]</f>
        <v>0</v>
      </c>
      <c r="AA2458" s="18"/>
      <c r="AB2458" s="40"/>
      <c r="AC2458" s="40"/>
      <c r="AD2458" s="40"/>
      <c r="AE2458" s="40"/>
      <c r="AF2458" s="40"/>
      <c r="AG2458" s="40"/>
      <c r="AH2458" s="40"/>
      <c r="AI2458" s="40" t="str">
        <f t="shared" si="332"/>
        <v>ok</v>
      </c>
      <c r="AJ2458"/>
      <c r="AK2458" t="str">
        <f>Tabela1[[#This Row],[Coluna1]]&amp;Tabela1[[#This Row],[PEDIDO]]</f>
        <v/>
      </c>
      <c r="AL2458"/>
      <c r="AM2458"/>
      <c r="AN2458"/>
      <c r="AO2458" t="str">
        <f t="shared" si="329"/>
        <v>/</v>
      </c>
      <c r="AP2458" t="str">
        <f>Tabela1[[#This Row],[TAG]]&amp;Tabela1[[#This Row],[PEDIDO]]&amp;Tabela1[[#This Row],[PRODUTO]]</f>
        <v/>
      </c>
      <c r="AQ2458" s="23" t="str">
        <f>Tabela1[[#This Row],[PRODUTO]]&amp;Tabela1[[#This Row],[TAG]]</f>
        <v/>
      </c>
      <c r="AR2458" s="183">
        <f>Tabela1[[#This Row],[PESO TOTAL]]*Tabela1[[#This Row],[MATÉRIA PRIMA]]</f>
        <v>0</v>
      </c>
      <c r="AS2458" s="28">
        <f>Tabela1[[#This Row],[PESO TOTAL]]*Tabela1[[#This Row],[PREPARAÇÃO ]]</f>
        <v>0</v>
      </c>
      <c r="AT2458" s="28">
        <f>Tabela1[[#This Row],[PESO TOTAL]]*Tabela1[[#This Row],[CALDEIRARIA]]</f>
        <v>0</v>
      </c>
      <c r="AU2458" s="28">
        <f>Tabela1[[#This Row],[PESO TOTAL]]*Tabela1[[#This Row],[SOLDA]]</f>
        <v>0</v>
      </c>
      <c r="AV2458" s="28">
        <f>Tabela1[[#This Row],[PESO TOTAL]]*Tabela1[[#This Row],[ACABAMENTO]]</f>
        <v>0</v>
      </c>
      <c r="AW2458" s="28">
        <f>Tabela1[[#This Row],[PESO TOTAL]]*Tabela1[[#This Row],[PRONTO ACABADO]]</f>
        <v>0</v>
      </c>
      <c r="AX2458" s="28">
        <f>Tabela1[[#This Row],[PESO TOTAL]]*Tabela1[[#This Row],[EXPEDIÇÃO ]]</f>
        <v>0</v>
      </c>
      <c r="AY2458" s="28" t="str">
        <f>Tabela1[[#This Row],[PEDIDO]]&amp;Tabela1[[#This Row],[PRODUTO]]</f>
        <v/>
      </c>
      <c r="AZ2458" s="44">
        <f>IF(AF2458="",0,IF(ISTEXT(AF2458),H2458*VALUE(SUBSTITUTE(AF2458,"%",""))/100,H2458*AF2458))-Tabela1[[#This Row],[PRONTO ACABADO2]]</f>
        <v>0</v>
      </c>
      <c r="BA2458" s="44">
        <f>IF(AG2458="",0,IF(ISTEXT(AG2458),H2458*VALUE(SUBSTITUTE(AG2458,"%",""))/100,H2458*AG2458))-Tabela1[[#This Row],[PESO EXPEDIDO2]]</f>
        <v>0</v>
      </c>
      <c r="BB2458" s="44">
        <f t="shared" si="330"/>
        <v>0</v>
      </c>
      <c r="BC2458" s="44">
        <f t="shared" si="331"/>
        <v>0</v>
      </c>
      <c r="BD2458" s="44"/>
    </row>
    <row r="2459" spans="1:56" ht="15.75" hidden="1" customHeight="1" x14ac:dyDescent="0.25">
      <c r="A2459" s="6"/>
      <c r="B2459" s="22"/>
      <c r="C2459" s="7"/>
      <c r="D2459" s="46"/>
      <c r="E2459" s="7"/>
      <c r="F2459" s="7"/>
      <c r="G2459" s="44"/>
      <c r="H2459" s="41">
        <f>Tabela1[[#This Row],[PESO UNI]]*Tabela1[[#This Row],[QTE]]</f>
        <v>0</v>
      </c>
      <c r="I2459" s="7"/>
      <c r="J2459" s="8"/>
      <c r="K2459" s="8"/>
      <c r="L2459" s="9"/>
      <c r="M2459" s="10"/>
      <c r="N2459" s="8"/>
      <c r="O2459" s="12"/>
      <c r="P2459" s="13"/>
      <c r="Q2459" s="14">
        <f>Tabela1[[#This Row],[QTDE/ Fabricação]]-Tabela1[[#This Row],[QTE]]</f>
        <v>0</v>
      </c>
      <c r="R2459" s="19">
        <f t="shared" si="326"/>
        <v>0</v>
      </c>
      <c r="S2459" s="19">
        <f t="shared" si="325"/>
        <v>0</v>
      </c>
      <c r="T2459" s="20">
        <f t="shared" si="327"/>
        <v>0</v>
      </c>
      <c r="U2459" s="17">
        <f>IFERROR(SUMIF('LISTA DE EMBARQUE'!B:B,MICRO!E:E,'LISTA DE EMBARQUE'!G:G),"")</f>
        <v>0</v>
      </c>
      <c r="V2459" s="12" t="str">
        <f>IFERROR(VLOOKUP(Tabela1[[#This Row],[COD.MDE]],'LISTA DE EMBARQUE'!B:L,11,0),"")</f>
        <v/>
      </c>
      <c r="W2459" s="13" t="str">
        <f>IFERROR(COUNTIF(#REF!,Tabela1[[#This Row],[Colunas5]]),"")</f>
        <v/>
      </c>
      <c r="X2459" s="14">
        <f>Tabela1[[#This Row],[QIANTIDADE EXPEDIDA]]*Tabela1[[#This Row],[PESO UNI]]</f>
        <v>0</v>
      </c>
      <c r="Y2459" s="14">
        <f t="shared" si="328"/>
        <v>0</v>
      </c>
      <c r="Z2459" s="21">
        <f>Tabela1[[#This Row],[PESO TOTAL]]-Tabela1[[#This Row],[Peso Expedido]]</f>
        <v>0</v>
      </c>
      <c r="AA2459" s="18"/>
      <c r="AB2459" s="40"/>
      <c r="AC2459" s="40"/>
      <c r="AD2459" s="40"/>
      <c r="AE2459" s="40"/>
      <c r="AF2459" s="40"/>
      <c r="AG2459" s="40"/>
      <c r="AH2459" s="40"/>
      <c r="AI2459" s="40" t="str">
        <f t="shared" si="332"/>
        <v>ok</v>
      </c>
      <c r="AJ2459"/>
      <c r="AK2459" t="str">
        <f>Tabela1[[#This Row],[Coluna1]]&amp;Tabela1[[#This Row],[PEDIDO]]</f>
        <v/>
      </c>
      <c r="AL2459"/>
      <c r="AM2459"/>
      <c r="AN2459"/>
      <c r="AO2459" t="str">
        <f t="shared" si="329"/>
        <v>/</v>
      </c>
      <c r="AP2459" t="str">
        <f>Tabela1[[#This Row],[TAG]]&amp;Tabela1[[#This Row],[PEDIDO]]&amp;Tabela1[[#This Row],[PRODUTO]]</f>
        <v/>
      </c>
      <c r="AQ2459" s="23" t="str">
        <f>Tabela1[[#This Row],[PRODUTO]]&amp;Tabela1[[#This Row],[TAG]]</f>
        <v/>
      </c>
      <c r="AR2459" s="183">
        <f>Tabela1[[#This Row],[PESO TOTAL]]*Tabela1[[#This Row],[MATÉRIA PRIMA]]</f>
        <v>0</v>
      </c>
      <c r="AS2459" s="28">
        <f>Tabela1[[#This Row],[PESO TOTAL]]*Tabela1[[#This Row],[PREPARAÇÃO ]]</f>
        <v>0</v>
      </c>
      <c r="AT2459" s="28">
        <f>Tabela1[[#This Row],[PESO TOTAL]]*Tabela1[[#This Row],[CALDEIRARIA]]</f>
        <v>0</v>
      </c>
      <c r="AU2459" s="28">
        <f>Tabela1[[#This Row],[PESO TOTAL]]*Tabela1[[#This Row],[SOLDA]]</f>
        <v>0</v>
      </c>
      <c r="AV2459" s="28">
        <f>Tabela1[[#This Row],[PESO TOTAL]]*Tabela1[[#This Row],[ACABAMENTO]]</f>
        <v>0</v>
      </c>
      <c r="AW2459" s="28">
        <f>Tabela1[[#This Row],[PESO TOTAL]]*Tabela1[[#This Row],[PRONTO ACABADO]]</f>
        <v>0</v>
      </c>
      <c r="AX2459" s="28">
        <f>Tabela1[[#This Row],[PESO TOTAL]]*Tabela1[[#This Row],[EXPEDIÇÃO ]]</f>
        <v>0</v>
      </c>
      <c r="AY2459" s="28" t="str">
        <f>Tabela1[[#This Row],[PEDIDO]]&amp;Tabela1[[#This Row],[PRODUTO]]</f>
        <v/>
      </c>
      <c r="AZ2459" s="44">
        <f>IF(AF2459="",0,IF(ISTEXT(AF2459),H2459*VALUE(SUBSTITUTE(AF2459,"%",""))/100,H2459*AF2459))-Tabela1[[#This Row],[PRONTO ACABADO2]]</f>
        <v>0</v>
      </c>
      <c r="BA2459" s="44">
        <f>IF(AG2459="",0,IF(ISTEXT(AG2459),H2459*VALUE(SUBSTITUTE(AG2459,"%",""))/100,H2459*AG2459))-Tabela1[[#This Row],[PESO EXPEDIDO2]]</f>
        <v>0</v>
      </c>
      <c r="BB2459" s="44">
        <f t="shared" si="330"/>
        <v>0</v>
      </c>
      <c r="BC2459" s="44">
        <f t="shared" si="331"/>
        <v>0</v>
      </c>
      <c r="BD2459" s="44"/>
    </row>
    <row r="2460" spans="1:56" ht="15.75" hidden="1" customHeight="1" x14ac:dyDescent="0.25">
      <c r="A2460" s="6"/>
      <c r="B2460" s="22"/>
      <c r="C2460" s="7"/>
      <c r="D2460" s="46"/>
      <c r="E2460" s="7"/>
      <c r="F2460" s="7"/>
      <c r="G2460" s="44"/>
      <c r="H2460" s="41">
        <f>Tabela1[[#This Row],[PESO UNI]]*Tabela1[[#This Row],[QTE]]</f>
        <v>0</v>
      </c>
      <c r="I2460" s="7"/>
      <c r="J2460" s="8"/>
      <c r="K2460" s="8"/>
      <c r="L2460" s="9"/>
      <c r="M2460" s="10"/>
      <c r="N2460" s="8"/>
      <c r="O2460" s="12"/>
      <c r="P2460" s="13"/>
      <c r="Q2460" s="14">
        <f>Tabela1[[#This Row],[QTDE/ Fabricação]]-Tabela1[[#This Row],[QTE]]</f>
        <v>0</v>
      </c>
      <c r="R2460" s="19">
        <f t="shared" si="326"/>
        <v>0</v>
      </c>
      <c r="S2460" s="19">
        <f t="shared" si="325"/>
        <v>0</v>
      </c>
      <c r="T2460" s="20">
        <f t="shared" si="327"/>
        <v>0</v>
      </c>
      <c r="U2460" s="17">
        <f>IFERROR(SUMIF('LISTA DE EMBARQUE'!B:B,MICRO!E:E,'LISTA DE EMBARQUE'!G:G),"")</f>
        <v>0</v>
      </c>
      <c r="V2460" s="12" t="str">
        <f>IFERROR(VLOOKUP(Tabela1[[#This Row],[COD.MDE]],'LISTA DE EMBARQUE'!B:L,11,0),"")</f>
        <v/>
      </c>
      <c r="W2460" s="13" t="str">
        <f>IFERROR(COUNTIF(#REF!,Tabela1[[#This Row],[Colunas5]]),"")</f>
        <v/>
      </c>
      <c r="X2460" s="14">
        <f>Tabela1[[#This Row],[QIANTIDADE EXPEDIDA]]*Tabela1[[#This Row],[PESO UNI]]</f>
        <v>0</v>
      </c>
      <c r="Y2460" s="14">
        <f t="shared" si="328"/>
        <v>0</v>
      </c>
      <c r="Z2460" s="21">
        <f>Tabela1[[#This Row],[PESO TOTAL]]-Tabela1[[#This Row],[Peso Expedido]]</f>
        <v>0</v>
      </c>
      <c r="AA2460" s="18"/>
      <c r="AB2460" s="40"/>
      <c r="AC2460" s="40"/>
      <c r="AD2460" s="40"/>
      <c r="AE2460" s="40"/>
      <c r="AF2460" s="40"/>
      <c r="AG2460" s="40"/>
      <c r="AH2460" s="40"/>
      <c r="AI2460" s="40" t="str">
        <f t="shared" si="332"/>
        <v>ok</v>
      </c>
      <c r="AJ2460"/>
      <c r="AK2460" t="str">
        <f>Tabela1[[#This Row],[Coluna1]]&amp;Tabela1[[#This Row],[PEDIDO]]</f>
        <v/>
      </c>
      <c r="AL2460"/>
      <c r="AM2460"/>
      <c r="AN2460"/>
      <c r="AO2460" t="str">
        <f t="shared" si="329"/>
        <v>/</v>
      </c>
      <c r="AP2460" t="str">
        <f>Tabela1[[#This Row],[TAG]]&amp;Tabela1[[#This Row],[PEDIDO]]&amp;Tabela1[[#This Row],[PRODUTO]]</f>
        <v/>
      </c>
      <c r="AQ2460" s="23" t="str">
        <f>Tabela1[[#This Row],[PRODUTO]]&amp;Tabela1[[#This Row],[TAG]]</f>
        <v/>
      </c>
      <c r="AR2460" s="183">
        <f>Tabela1[[#This Row],[PESO TOTAL]]*Tabela1[[#This Row],[MATÉRIA PRIMA]]</f>
        <v>0</v>
      </c>
      <c r="AS2460" s="28">
        <f>Tabela1[[#This Row],[PESO TOTAL]]*Tabela1[[#This Row],[PREPARAÇÃO ]]</f>
        <v>0</v>
      </c>
      <c r="AT2460" s="28">
        <f>Tabela1[[#This Row],[PESO TOTAL]]*Tabela1[[#This Row],[CALDEIRARIA]]</f>
        <v>0</v>
      </c>
      <c r="AU2460" s="28">
        <f>Tabela1[[#This Row],[PESO TOTAL]]*Tabela1[[#This Row],[SOLDA]]</f>
        <v>0</v>
      </c>
      <c r="AV2460" s="28">
        <f>Tabela1[[#This Row],[PESO TOTAL]]*Tabela1[[#This Row],[ACABAMENTO]]</f>
        <v>0</v>
      </c>
      <c r="AW2460" s="28">
        <f>Tabela1[[#This Row],[PESO TOTAL]]*Tabela1[[#This Row],[PRONTO ACABADO]]</f>
        <v>0</v>
      </c>
      <c r="AX2460" s="28">
        <f>Tabela1[[#This Row],[PESO TOTAL]]*Tabela1[[#This Row],[EXPEDIÇÃO ]]</f>
        <v>0</v>
      </c>
      <c r="AY2460" s="28" t="str">
        <f>Tabela1[[#This Row],[PEDIDO]]&amp;Tabela1[[#This Row],[PRODUTO]]</f>
        <v/>
      </c>
      <c r="AZ2460" s="44">
        <f>IF(AF2460="",0,IF(ISTEXT(AF2460),H2460*VALUE(SUBSTITUTE(AF2460,"%",""))/100,H2460*AF2460))-Tabela1[[#This Row],[PRONTO ACABADO2]]</f>
        <v>0</v>
      </c>
      <c r="BA2460" s="44">
        <f>IF(AG2460="",0,IF(ISTEXT(AG2460),H2460*VALUE(SUBSTITUTE(AG2460,"%",""))/100,H2460*AG2460))-Tabela1[[#This Row],[PESO EXPEDIDO2]]</f>
        <v>0</v>
      </c>
      <c r="BB2460" s="44">
        <f t="shared" si="330"/>
        <v>0</v>
      </c>
      <c r="BC2460" s="44">
        <f t="shared" si="331"/>
        <v>0</v>
      </c>
      <c r="BD2460" s="44"/>
    </row>
    <row r="2461" spans="1:56" ht="15.75" hidden="1" customHeight="1" x14ac:dyDescent="0.25">
      <c r="A2461" s="6"/>
      <c r="B2461" s="22"/>
      <c r="C2461" s="7"/>
      <c r="D2461" s="46"/>
      <c r="E2461" s="7"/>
      <c r="F2461" s="7"/>
      <c r="G2461" s="44"/>
      <c r="H2461" s="41">
        <f>Tabela1[[#This Row],[PESO UNI]]*Tabela1[[#This Row],[QTE]]</f>
        <v>0</v>
      </c>
      <c r="I2461" s="7"/>
      <c r="J2461" s="8"/>
      <c r="K2461" s="8"/>
      <c r="L2461" s="9"/>
      <c r="M2461" s="10"/>
      <c r="N2461" s="8"/>
      <c r="O2461" s="12"/>
      <c r="P2461" s="13"/>
      <c r="Q2461" s="14">
        <f>Tabela1[[#This Row],[QTDE/ Fabricação]]-Tabela1[[#This Row],[QTE]]</f>
        <v>0</v>
      </c>
      <c r="R2461" s="19">
        <f t="shared" si="326"/>
        <v>0</v>
      </c>
      <c r="S2461" s="19">
        <f t="shared" si="325"/>
        <v>0</v>
      </c>
      <c r="T2461" s="20">
        <f t="shared" si="327"/>
        <v>0</v>
      </c>
      <c r="U2461" s="17">
        <f>IFERROR(SUMIF('LISTA DE EMBARQUE'!B:B,MICRO!E:E,'LISTA DE EMBARQUE'!G:G),"")</f>
        <v>0</v>
      </c>
      <c r="V2461" s="12" t="str">
        <f>IFERROR(VLOOKUP(Tabela1[[#This Row],[COD.MDE]],'LISTA DE EMBARQUE'!B:L,11,0),"")</f>
        <v/>
      </c>
      <c r="W2461" s="13" t="str">
        <f>IFERROR(COUNTIF(#REF!,Tabela1[[#This Row],[Colunas5]]),"")</f>
        <v/>
      </c>
      <c r="X2461" s="14">
        <f>Tabela1[[#This Row],[QIANTIDADE EXPEDIDA]]*Tabela1[[#This Row],[PESO UNI]]</f>
        <v>0</v>
      </c>
      <c r="Y2461" s="14">
        <f t="shared" si="328"/>
        <v>0</v>
      </c>
      <c r="Z2461" s="21">
        <f>Tabela1[[#This Row],[PESO TOTAL]]-Tabela1[[#This Row],[Peso Expedido]]</f>
        <v>0</v>
      </c>
      <c r="AA2461" s="18"/>
      <c r="AB2461" s="40"/>
      <c r="AC2461" s="40"/>
      <c r="AD2461" s="40"/>
      <c r="AE2461" s="40"/>
      <c r="AF2461" s="40"/>
      <c r="AG2461" s="40"/>
      <c r="AH2461" s="40"/>
      <c r="AI2461" s="40" t="str">
        <f t="shared" si="332"/>
        <v>ok</v>
      </c>
      <c r="AJ2461"/>
      <c r="AK2461" t="str">
        <f>Tabela1[[#This Row],[Coluna1]]&amp;Tabela1[[#This Row],[PEDIDO]]</f>
        <v/>
      </c>
      <c r="AL2461"/>
      <c r="AM2461"/>
      <c r="AN2461"/>
      <c r="AO2461" t="str">
        <f t="shared" si="329"/>
        <v>/</v>
      </c>
      <c r="AP2461" t="str">
        <f>Tabela1[[#This Row],[TAG]]&amp;Tabela1[[#This Row],[PEDIDO]]&amp;Tabela1[[#This Row],[PRODUTO]]</f>
        <v/>
      </c>
      <c r="AQ2461" s="23" t="str">
        <f>Tabela1[[#This Row],[PRODUTO]]&amp;Tabela1[[#This Row],[TAG]]</f>
        <v/>
      </c>
      <c r="AR2461" s="183">
        <f>Tabela1[[#This Row],[PESO TOTAL]]*Tabela1[[#This Row],[MATÉRIA PRIMA]]</f>
        <v>0</v>
      </c>
      <c r="AS2461" s="28">
        <f>Tabela1[[#This Row],[PESO TOTAL]]*Tabela1[[#This Row],[PREPARAÇÃO ]]</f>
        <v>0</v>
      </c>
      <c r="AT2461" s="28">
        <f>Tabela1[[#This Row],[PESO TOTAL]]*Tabela1[[#This Row],[CALDEIRARIA]]</f>
        <v>0</v>
      </c>
      <c r="AU2461" s="28">
        <f>Tabela1[[#This Row],[PESO TOTAL]]*Tabela1[[#This Row],[SOLDA]]</f>
        <v>0</v>
      </c>
      <c r="AV2461" s="28">
        <f>Tabela1[[#This Row],[PESO TOTAL]]*Tabela1[[#This Row],[ACABAMENTO]]</f>
        <v>0</v>
      </c>
      <c r="AW2461" s="28">
        <f>Tabela1[[#This Row],[PESO TOTAL]]*Tabela1[[#This Row],[PRONTO ACABADO]]</f>
        <v>0</v>
      </c>
      <c r="AX2461" s="28">
        <f>Tabela1[[#This Row],[PESO TOTAL]]*Tabela1[[#This Row],[EXPEDIÇÃO ]]</f>
        <v>0</v>
      </c>
      <c r="AY2461" s="28" t="str">
        <f>Tabela1[[#This Row],[PEDIDO]]&amp;Tabela1[[#This Row],[PRODUTO]]</f>
        <v/>
      </c>
      <c r="AZ2461" s="44">
        <f>IF(AF2461="",0,IF(ISTEXT(AF2461),H2461*VALUE(SUBSTITUTE(AF2461,"%",""))/100,H2461*AF2461))-Tabela1[[#This Row],[PRONTO ACABADO2]]</f>
        <v>0</v>
      </c>
      <c r="BA2461" s="44">
        <f>IF(AG2461="",0,IF(ISTEXT(AG2461),H2461*VALUE(SUBSTITUTE(AG2461,"%",""))/100,H2461*AG2461))-Tabela1[[#This Row],[PESO EXPEDIDO2]]</f>
        <v>0</v>
      </c>
      <c r="BB2461" s="44">
        <f t="shared" si="330"/>
        <v>0</v>
      </c>
      <c r="BC2461" s="44">
        <f t="shared" si="331"/>
        <v>0</v>
      </c>
      <c r="BD2461" s="44"/>
    </row>
    <row r="2462" spans="1:56" ht="15.75" hidden="1" customHeight="1" x14ac:dyDescent="0.25">
      <c r="A2462" s="6"/>
      <c r="B2462" s="22"/>
      <c r="C2462" s="7"/>
      <c r="D2462" s="46"/>
      <c r="E2462" s="7"/>
      <c r="F2462" s="7"/>
      <c r="G2462" s="44"/>
      <c r="H2462" s="41">
        <f>Tabela1[[#This Row],[PESO UNI]]*Tabela1[[#This Row],[QTE]]</f>
        <v>0</v>
      </c>
      <c r="I2462" s="7"/>
      <c r="J2462" s="8"/>
      <c r="K2462" s="8"/>
      <c r="L2462" s="9"/>
      <c r="M2462" s="10"/>
      <c r="N2462" s="8"/>
      <c r="O2462" s="12"/>
      <c r="P2462" s="13"/>
      <c r="Q2462" s="14">
        <f>Tabela1[[#This Row],[QTDE/ Fabricação]]-Tabela1[[#This Row],[QTE]]</f>
        <v>0</v>
      </c>
      <c r="R2462" s="19">
        <f t="shared" si="326"/>
        <v>0</v>
      </c>
      <c r="S2462" s="19">
        <f t="shared" si="325"/>
        <v>0</v>
      </c>
      <c r="T2462" s="20">
        <f t="shared" si="327"/>
        <v>0</v>
      </c>
      <c r="U2462" s="17">
        <f>IFERROR(SUMIF('LISTA DE EMBARQUE'!B:B,MICRO!E:E,'LISTA DE EMBARQUE'!G:G),"")</f>
        <v>0</v>
      </c>
      <c r="V2462" s="12" t="str">
        <f>IFERROR(VLOOKUP(Tabela1[[#This Row],[COD.MDE]],'LISTA DE EMBARQUE'!B:L,11,0),"")</f>
        <v/>
      </c>
      <c r="W2462" s="13" t="str">
        <f>IFERROR(COUNTIF(#REF!,Tabela1[[#This Row],[Colunas5]]),"")</f>
        <v/>
      </c>
      <c r="X2462" s="14">
        <f>Tabela1[[#This Row],[QIANTIDADE EXPEDIDA]]*Tabela1[[#This Row],[PESO UNI]]</f>
        <v>0</v>
      </c>
      <c r="Y2462" s="14">
        <f t="shared" si="328"/>
        <v>0</v>
      </c>
      <c r="Z2462" s="21">
        <f>Tabela1[[#This Row],[PESO TOTAL]]-Tabela1[[#This Row],[Peso Expedido]]</f>
        <v>0</v>
      </c>
      <c r="AA2462" s="18"/>
      <c r="AB2462" s="40" t="s">
        <v>3204</v>
      </c>
      <c r="AC2462" s="40"/>
      <c r="AD2462" s="40"/>
      <c r="AE2462" s="40"/>
      <c r="AF2462" s="40"/>
      <c r="AG2462" s="40"/>
      <c r="AH2462" s="40"/>
      <c r="AI2462" s="40" t="str">
        <f t="shared" si="332"/>
        <v>ok</v>
      </c>
      <c r="AJ2462"/>
      <c r="AK2462" t="str">
        <f>Tabela1[[#This Row],[Coluna1]]&amp;Tabela1[[#This Row],[PEDIDO]]</f>
        <v/>
      </c>
      <c r="AL2462"/>
      <c r="AM2462"/>
      <c r="AN2462"/>
      <c r="AO2462" t="str">
        <f t="shared" si="329"/>
        <v>/</v>
      </c>
      <c r="AP2462" t="str">
        <f>Tabela1[[#This Row],[TAG]]&amp;Tabela1[[#This Row],[PEDIDO]]&amp;Tabela1[[#This Row],[PRODUTO]]</f>
        <v/>
      </c>
      <c r="AQ2462" s="23" t="str">
        <f>Tabela1[[#This Row],[PRODUTO]]&amp;Tabela1[[#This Row],[TAG]]</f>
        <v/>
      </c>
      <c r="AR2462" s="183">
        <f>Tabela1[[#This Row],[PESO TOTAL]]*Tabela1[[#This Row],[MATÉRIA PRIMA]]</f>
        <v>0</v>
      </c>
      <c r="AS2462" s="28">
        <f>Tabela1[[#This Row],[PESO TOTAL]]*Tabela1[[#This Row],[PREPARAÇÃO ]]</f>
        <v>0</v>
      </c>
      <c r="AT2462" s="28">
        <f>Tabela1[[#This Row],[PESO TOTAL]]*Tabela1[[#This Row],[CALDEIRARIA]]</f>
        <v>0</v>
      </c>
      <c r="AU2462" s="28">
        <f>Tabela1[[#This Row],[PESO TOTAL]]*Tabela1[[#This Row],[SOLDA]]</f>
        <v>0</v>
      </c>
      <c r="AV2462" s="28">
        <f>Tabela1[[#This Row],[PESO TOTAL]]*Tabela1[[#This Row],[ACABAMENTO]]</f>
        <v>0</v>
      </c>
      <c r="AW2462" s="28">
        <f>Tabela1[[#This Row],[PESO TOTAL]]*Tabela1[[#This Row],[PRONTO ACABADO]]</f>
        <v>0</v>
      </c>
      <c r="AX2462" s="28">
        <f>Tabela1[[#This Row],[PESO TOTAL]]*Tabela1[[#This Row],[EXPEDIÇÃO ]]</f>
        <v>0</v>
      </c>
      <c r="AY2462" s="28" t="str">
        <f>Tabela1[[#This Row],[PEDIDO]]&amp;Tabela1[[#This Row],[PRODUTO]]</f>
        <v/>
      </c>
      <c r="AZ2462" s="44">
        <f>IF(AF2462="",0,IF(ISTEXT(AF2462),H2462*VALUE(SUBSTITUTE(AF2462,"%",""))/100,H2462*AF2462))-Tabela1[[#This Row],[PRONTO ACABADO2]]</f>
        <v>0</v>
      </c>
      <c r="BA2462" s="44">
        <f>IF(AG2462="",0,IF(ISTEXT(AG2462),H2462*VALUE(SUBSTITUTE(AG2462,"%",""))/100,H2462*AG2462))-Tabela1[[#This Row],[PESO EXPEDIDO2]]</f>
        <v>0</v>
      </c>
      <c r="BB2462" s="44">
        <f t="shared" si="330"/>
        <v>0</v>
      </c>
      <c r="BC2462" s="44">
        <f t="shared" si="331"/>
        <v>0</v>
      </c>
      <c r="BD2462" s="44"/>
    </row>
    <row r="2463" spans="1:56" ht="15.75" hidden="1" customHeight="1" x14ac:dyDescent="0.25">
      <c r="A2463" s="6"/>
      <c r="B2463" s="22"/>
      <c r="C2463" s="7"/>
      <c r="D2463" s="46"/>
      <c r="E2463" s="7"/>
      <c r="F2463" s="7"/>
      <c r="G2463" s="44"/>
      <c r="H2463" s="41">
        <f>Tabela1[[#This Row],[PESO UNI]]*Tabela1[[#This Row],[QTE]]</f>
        <v>0</v>
      </c>
      <c r="I2463" s="7"/>
      <c r="J2463" s="8"/>
      <c r="K2463" s="8"/>
      <c r="L2463" s="9"/>
      <c r="M2463" s="10"/>
      <c r="N2463" s="8"/>
      <c r="O2463" s="12"/>
      <c r="P2463" s="13"/>
      <c r="Q2463" s="14">
        <f>Tabela1[[#This Row],[QTDE/ Fabricação]]-Tabela1[[#This Row],[QTE]]</f>
        <v>0</v>
      </c>
      <c r="R2463" s="19">
        <f t="shared" si="326"/>
        <v>0</v>
      </c>
      <c r="S2463" s="19">
        <f t="shared" si="325"/>
        <v>0</v>
      </c>
      <c r="T2463" s="20">
        <f t="shared" si="327"/>
        <v>0</v>
      </c>
      <c r="U2463" s="17">
        <f>IFERROR(SUMIF('LISTA DE EMBARQUE'!B:B,MICRO!E:E,'LISTA DE EMBARQUE'!G:G),"")</f>
        <v>0</v>
      </c>
      <c r="V2463" s="12" t="str">
        <f>IFERROR(VLOOKUP(Tabela1[[#This Row],[COD.MDE]],'LISTA DE EMBARQUE'!B:L,11,0),"")</f>
        <v/>
      </c>
      <c r="W2463" s="13" t="str">
        <f>IFERROR(COUNTIF(#REF!,Tabela1[[#This Row],[Colunas5]]),"")</f>
        <v/>
      </c>
      <c r="X2463" s="14">
        <f>Tabela1[[#This Row],[QIANTIDADE EXPEDIDA]]*Tabela1[[#This Row],[PESO UNI]]</f>
        <v>0</v>
      </c>
      <c r="Y2463" s="14">
        <f t="shared" si="328"/>
        <v>0</v>
      </c>
      <c r="Z2463" s="21">
        <f>Tabela1[[#This Row],[PESO TOTAL]]-Tabela1[[#This Row],[Peso Expedido]]</f>
        <v>0</v>
      </c>
      <c r="AA2463" s="18"/>
      <c r="AB2463" s="40"/>
      <c r="AC2463" s="40"/>
      <c r="AD2463" s="40"/>
      <c r="AE2463" s="40"/>
      <c r="AF2463" s="40"/>
      <c r="AG2463" s="40"/>
      <c r="AH2463" s="40"/>
      <c r="AI2463" s="40" t="str">
        <f t="shared" si="332"/>
        <v>ok</v>
      </c>
      <c r="AJ2463"/>
      <c r="AK2463" t="str">
        <f>Tabela1[[#This Row],[Coluna1]]&amp;Tabela1[[#This Row],[PEDIDO]]</f>
        <v/>
      </c>
      <c r="AL2463"/>
      <c r="AM2463"/>
      <c r="AN2463"/>
      <c r="AO2463" t="str">
        <f t="shared" si="329"/>
        <v>/</v>
      </c>
      <c r="AP2463" t="str">
        <f>Tabela1[[#This Row],[TAG]]&amp;Tabela1[[#This Row],[PEDIDO]]&amp;Tabela1[[#This Row],[PRODUTO]]</f>
        <v/>
      </c>
      <c r="AQ2463" s="23" t="str">
        <f>Tabela1[[#This Row],[PRODUTO]]&amp;Tabela1[[#This Row],[TAG]]</f>
        <v/>
      </c>
      <c r="AR2463" s="183">
        <f>Tabela1[[#This Row],[PESO TOTAL]]*Tabela1[[#This Row],[MATÉRIA PRIMA]]</f>
        <v>0</v>
      </c>
      <c r="AS2463" s="28">
        <f>Tabela1[[#This Row],[PESO TOTAL]]*Tabela1[[#This Row],[PREPARAÇÃO ]]</f>
        <v>0</v>
      </c>
      <c r="AT2463" s="28">
        <f>Tabela1[[#This Row],[PESO TOTAL]]*Tabela1[[#This Row],[CALDEIRARIA]]</f>
        <v>0</v>
      </c>
      <c r="AU2463" s="28">
        <f>Tabela1[[#This Row],[PESO TOTAL]]*Tabela1[[#This Row],[SOLDA]]</f>
        <v>0</v>
      </c>
      <c r="AV2463" s="28">
        <f>Tabela1[[#This Row],[PESO TOTAL]]*Tabela1[[#This Row],[ACABAMENTO]]</f>
        <v>0</v>
      </c>
      <c r="AW2463" s="28">
        <f>Tabela1[[#This Row],[PESO TOTAL]]*Tabela1[[#This Row],[PRONTO ACABADO]]</f>
        <v>0</v>
      </c>
      <c r="AX2463" s="28">
        <f>Tabela1[[#This Row],[PESO TOTAL]]*Tabela1[[#This Row],[EXPEDIÇÃO ]]</f>
        <v>0</v>
      </c>
      <c r="AY2463" s="28" t="str">
        <f>Tabela1[[#This Row],[PEDIDO]]&amp;Tabela1[[#This Row],[PRODUTO]]</f>
        <v/>
      </c>
      <c r="AZ2463" s="44">
        <f>IF(AF2463="",0,IF(ISTEXT(AF2463),H2463*VALUE(SUBSTITUTE(AF2463,"%",""))/100,H2463*AF2463))-Tabela1[[#This Row],[PRONTO ACABADO2]]</f>
        <v>0</v>
      </c>
      <c r="BA2463" s="44">
        <f>IF(AG2463="",0,IF(ISTEXT(AG2463),H2463*VALUE(SUBSTITUTE(AG2463,"%",""))/100,H2463*AG2463))-Tabela1[[#This Row],[PESO EXPEDIDO2]]</f>
        <v>0</v>
      </c>
      <c r="BB2463" s="44">
        <f t="shared" si="330"/>
        <v>0</v>
      </c>
      <c r="BC2463" s="44">
        <f t="shared" si="331"/>
        <v>0</v>
      </c>
      <c r="BD2463" s="44"/>
    </row>
    <row r="2464" spans="1:56" ht="15.75" hidden="1" customHeight="1" x14ac:dyDescent="0.25">
      <c r="A2464" s="6"/>
      <c r="B2464" s="22"/>
      <c r="C2464" s="7"/>
      <c r="D2464" s="46"/>
      <c r="E2464" s="7"/>
      <c r="F2464" s="7"/>
      <c r="G2464" s="44"/>
      <c r="H2464" s="41">
        <f>Tabela1[[#This Row],[PESO UNI]]*Tabela1[[#This Row],[QTE]]</f>
        <v>0</v>
      </c>
      <c r="I2464" s="7"/>
      <c r="J2464" s="8"/>
      <c r="K2464" s="8"/>
      <c r="L2464" s="9"/>
      <c r="M2464" s="10"/>
      <c r="N2464" s="8"/>
      <c r="O2464" s="12"/>
      <c r="P2464" s="13"/>
      <c r="Q2464" s="14">
        <f>Tabela1[[#This Row],[QTDE/ Fabricação]]-Tabela1[[#This Row],[QTE]]</f>
        <v>0</v>
      </c>
      <c r="R2464" s="19">
        <f t="shared" si="326"/>
        <v>0</v>
      </c>
      <c r="S2464" s="19">
        <f t="shared" si="325"/>
        <v>0</v>
      </c>
      <c r="T2464" s="20">
        <f t="shared" si="327"/>
        <v>0</v>
      </c>
      <c r="U2464" s="17">
        <f>IFERROR(SUMIF('LISTA DE EMBARQUE'!B:B,MICRO!E:E,'LISTA DE EMBARQUE'!G:G),"")</f>
        <v>0</v>
      </c>
      <c r="V2464" s="12" t="str">
        <f>IFERROR(VLOOKUP(Tabela1[[#This Row],[COD.MDE]],'LISTA DE EMBARQUE'!B:L,11,0),"")</f>
        <v/>
      </c>
      <c r="W2464" s="13" t="str">
        <f>IFERROR(COUNTIF(#REF!,Tabela1[[#This Row],[Colunas5]]),"")</f>
        <v/>
      </c>
      <c r="X2464" s="14">
        <f>Tabela1[[#This Row],[QIANTIDADE EXPEDIDA]]*Tabela1[[#This Row],[PESO UNI]]</f>
        <v>0</v>
      </c>
      <c r="Y2464" s="14">
        <f t="shared" si="328"/>
        <v>0</v>
      </c>
      <c r="Z2464" s="21">
        <f>Tabela1[[#This Row],[PESO TOTAL]]-Tabela1[[#This Row],[Peso Expedido]]</f>
        <v>0</v>
      </c>
      <c r="AA2464" s="18"/>
      <c r="AB2464" s="40"/>
      <c r="AC2464" s="40"/>
      <c r="AD2464" s="40"/>
      <c r="AE2464" s="40"/>
      <c r="AF2464" s="40"/>
      <c r="AG2464" s="40"/>
      <c r="AH2464" s="40"/>
      <c r="AI2464" s="40" t="str">
        <f t="shared" si="332"/>
        <v>ok</v>
      </c>
      <c r="AJ2464"/>
      <c r="AK2464" t="str">
        <f>Tabela1[[#This Row],[Coluna1]]&amp;Tabela1[[#This Row],[PEDIDO]]</f>
        <v/>
      </c>
      <c r="AL2464"/>
      <c r="AM2464"/>
      <c r="AN2464"/>
      <c r="AO2464" t="str">
        <f t="shared" si="329"/>
        <v>/</v>
      </c>
      <c r="AP2464" t="str">
        <f>Tabela1[[#This Row],[TAG]]&amp;Tabela1[[#This Row],[PEDIDO]]&amp;Tabela1[[#This Row],[PRODUTO]]</f>
        <v/>
      </c>
      <c r="AQ2464" s="23" t="str">
        <f>Tabela1[[#This Row],[PRODUTO]]&amp;Tabela1[[#This Row],[TAG]]</f>
        <v/>
      </c>
      <c r="AR2464" s="183">
        <f>Tabela1[[#This Row],[PESO TOTAL]]*Tabela1[[#This Row],[MATÉRIA PRIMA]]</f>
        <v>0</v>
      </c>
      <c r="AS2464" s="28">
        <f>Tabela1[[#This Row],[PESO TOTAL]]*Tabela1[[#This Row],[PREPARAÇÃO ]]</f>
        <v>0</v>
      </c>
      <c r="AT2464" s="28">
        <f>Tabela1[[#This Row],[PESO TOTAL]]*Tabela1[[#This Row],[CALDEIRARIA]]</f>
        <v>0</v>
      </c>
      <c r="AU2464" s="28">
        <f>Tabela1[[#This Row],[PESO TOTAL]]*Tabela1[[#This Row],[SOLDA]]</f>
        <v>0</v>
      </c>
      <c r="AV2464" s="28">
        <f>Tabela1[[#This Row],[PESO TOTAL]]*Tabela1[[#This Row],[ACABAMENTO]]</f>
        <v>0</v>
      </c>
      <c r="AW2464" s="28">
        <f>Tabela1[[#This Row],[PESO TOTAL]]*Tabela1[[#This Row],[PRONTO ACABADO]]</f>
        <v>0</v>
      </c>
      <c r="AX2464" s="28">
        <f>Tabela1[[#This Row],[PESO TOTAL]]*Tabela1[[#This Row],[EXPEDIÇÃO ]]</f>
        <v>0</v>
      </c>
      <c r="AY2464" s="28" t="str">
        <f>Tabela1[[#This Row],[PEDIDO]]&amp;Tabela1[[#This Row],[PRODUTO]]</f>
        <v/>
      </c>
      <c r="AZ2464" s="44">
        <f>IF(AF2464="",0,IF(ISTEXT(AF2464),H2464*VALUE(SUBSTITUTE(AF2464,"%",""))/100,H2464*AF2464))-Tabela1[[#This Row],[PRONTO ACABADO2]]</f>
        <v>0</v>
      </c>
      <c r="BA2464" s="44">
        <f>IF(AG2464="",0,IF(ISTEXT(AG2464),H2464*VALUE(SUBSTITUTE(AG2464,"%",""))/100,H2464*AG2464))-Tabela1[[#This Row],[PESO EXPEDIDO2]]</f>
        <v>0</v>
      </c>
      <c r="BB2464" s="44">
        <f t="shared" si="330"/>
        <v>0</v>
      </c>
      <c r="BC2464" s="44">
        <f t="shared" si="331"/>
        <v>0</v>
      </c>
      <c r="BD2464" s="44"/>
    </row>
    <row r="2465" spans="1:56" ht="15.75" hidden="1" customHeight="1" x14ac:dyDescent="0.25">
      <c r="A2465" s="6"/>
      <c r="B2465" s="22"/>
      <c r="C2465" s="7"/>
      <c r="D2465" s="46"/>
      <c r="E2465" s="7"/>
      <c r="F2465" s="7"/>
      <c r="G2465" s="44"/>
      <c r="H2465" s="41">
        <f>Tabela1[[#This Row],[PESO UNI]]*Tabela1[[#This Row],[QTE]]</f>
        <v>0</v>
      </c>
      <c r="I2465" s="7"/>
      <c r="J2465" s="8"/>
      <c r="K2465" s="8"/>
      <c r="L2465" s="9"/>
      <c r="M2465" s="10"/>
      <c r="N2465" s="8"/>
      <c r="O2465" s="12"/>
      <c r="P2465" s="13"/>
      <c r="Q2465" s="14">
        <f>Tabela1[[#This Row],[QTDE/ Fabricação]]-Tabela1[[#This Row],[QTE]]</f>
        <v>0</v>
      </c>
      <c r="R2465" s="19">
        <f t="shared" si="326"/>
        <v>0</v>
      </c>
      <c r="S2465" s="19">
        <f t="shared" si="325"/>
        <v>0</v>
      </c>
      <c r="T2465" s="20">
        <f t="shared" si="327"/>
        <v>0</v>
      </c>
      <c r="U2465" s="17">
        <f>IFERROR(SUMIF('LISTA DE EMBARQUE'!B:B,MICRO!E:E,'LISTA DE EMBARQUE'!G:G),"")</f>
        <v>0</v>
      </c>
      <c r="V2465" s="12" t="str">
        <f>IFERROR(VLOOKUP(Tabela1[[#This Row],[COD.MDE]],'LISTA DE EMBARQUE'!B:L,11,0),"")</f>
        <v/>
      </c>
      <c r="W2465" s="13" t="str">
        <f>IFERROR(COUNTIF(#REF!,Tabela1[[#This Row],[Colunas5]]),"")</f>
        <v/>
      </c>
      <c r="X2465" s="14">
        <f>Tabela1[[#This Row],[QIANTIDADE EXPEDIDA]]*Tabela1[[#This Row],[PESO UNI]]</f>
        <v>0</v>
      </c>
      <c r="Y2465" s="14">
        <f t="shared" si="328"/>
        <v>0</v>
      </c>
      <c r="Z2465" s="21">
        <f>Tabela1[[#This Row],[PESO TOTAL]]-Tabela1[[#This Row],[Peso Expedido]]</f>
        <v>0</v>
      </c>
      <c r="AA2465" s="18"/>
      <c r="AB2465" s="40"/>
      <c r="AC2465" s="40"/>
      <c r="AD2465" s="40"/>
      <c r="AE2465" s="40"/>
      <c r="AF2465" s="40"/>
      <c r="AG2465" s="40"/>
      <c r="AH2465" s="40"/>
      <c r="AI2465" s="40" t="str">
        <f t="shared" si="332"/>
        <v>ok</v>
      </c>
      <c r="AJ2465"/>
      <c r="AK2465" t="str">
        <f>Tabela1[[#This Row],[Coluna1]]&amp;Tabela1[[#This Row],[PEDIDO]]</f>
        <v/>
      </c>
      <c r="AL2465"/>
      <c r="AM2465"/>
      <c r="AN2465"/>
      <c r="AO2465" t="str">
        <f t="shared" si="329"/>
        <v>/</v>
      </c>
      <c r="AP2465" t="str">
        <f>Tabela1[[#This Row],[TAG]]&amp;Tabela1[[#This Row],[PEDIDO]]&amp;Tabela1[[#This Row],[PRODUTO]]</f>
        <v/>
      </c>
      <c r="AQ2465" s="23" t="str">
        <f>Tabela1[[#This Row],[PRODUTO]]&amp;Tabela1[[#This Row],[TAG]]</f>
        <v/>
      </c>
      <c r="AR2465" s="183">
        <f>Tabela1[[#This Row],[PESO TOTAL]]*Tabela1[[#This Row],[MATÉRIA PRIMA]]</f>
        <v>0</v>
      </c>
      <c r="AS2465" s="28">
        <f>Tabela1[[#This Row],[PESO TOTAL]]*Tabela1[[#This Row],[PREPARAÇÃO ]]</f>
        <v>0</v>
      </c>
      <c r="AT2465" s="28">
        <f>Tabela1[[#This Row],[PESO TOTAL]]*Tabela1[[#This Row],[CALDEIRARIA]]</f>
        <v>0</v>
      </c>
      <c r="AU2465" s="28">
        <f>Tabela1[[#This Row],[PESO TOTAL]]*Tabela1[[#This Row],[SOLDA]]</f>
        <v>0</v>
      </c>
      <c r="AV2465" s="28">
        <f>Tabela1[[#This Row],[PESO TOTAL]]*Tabela1[[#This Row],[ACABAMENTO]]</f>
        <v>0</v>
      </c>
      <c r="AW2465" s="28">
        <f>Tabela1[[#This Row],[PESO TOTAL]]*Tabela1[[#This Row],[PRONTO ACABADO]]</f>
        <v>0</v>
      </c>
      <c r="AX2465" s="28">
        <f>Tabela1[[#This Row],[PESO TOTAL]]*Tabela1[[#This Row],[EXPEDIÇÃO ]]</f>
        <v>0</v>
      </c>
      <c r="AY2465" s="28" t="str">
        <f>Tabela1[[#This Row],[PEDIDO]]&amp;Tabela1[[#This Row],[PRODUTO]]</f>
        <v/>
      </c>
      <c r="AZ2465" s="44">
        <f>IF(AF2465="",0,IF(ISTEXT(AF2465),H2465*VALUE(SUBSTITUTE(AF2465,"%",""))/100,H2465*AF2465))-Tabela1[[#This Row],[PRONTO ACABADO2]]</f>
        <v>0</v>
      </c>
      <c r="BA2465" s="44">
        <f>IF(AG2465="",0,IF(ISTEXT(AG2465),H2465*VALUE(SUBSTITUTE(AG2465,"%",""))/100,H2465*AG2465))-Tabela1[[#This Row],[PESO EXPEDIDO2]]</f>
        <v>0</v>
      </c>
      <c r="BB2465" s="44">
        <f t="shared" si="330"/>
        <v>0</v>
      </c>
      <c r="BC2465" s="44">
        <f t="shared" si="331"/>
        <v>0</v>
      </c>
      <c r="BD2465" s="44"/>
    </row>
    <row r="2466" spans="1:56" ht="15.75" hidden="1" customHeight="1" x14ac:dyDescent="0.25">
      <c r="A2466" s="6"/>
      <c r="B2466" s="22"/>
      <c r="C2466" s="7"/>
      <c r="D2466" s="46"/>
      <c r="E2466" s="7"/>
      <c r="F2466" s="7"/>
      <c r="G2466" s="44"/>
      <c r="H2466" s="41">
        <f>Tabela1[[#This Row],[PESO UNI]]*Tabela1[[#This Row],[QTE]]</f>
        <v>0</v>
      </c>
      <c r="I2466" s="7"/>
      <c r="J2466" s="8"/>
      <c r="K2466" s="8"/>
      <c r="L2466" s="9"/>
      <c r="M2466" s="10"/>
      <c r="N2466" s="8"/>
      <c r="O2466" s="12"/>
      <c r="P2466" s="13"/>
      <c r="Q2466" s="14">
        <f>Tabela1[[#This Row],[QTDE/ Fabricação]]-Tabela1[[#This Row],[QTE]]</f>
        <v>0</v>
      </c>
      <c r="R2466" s="19">
        <f t="shared" si="326"/>
        <v>0</v>
      </c>
      <c r="S2466" s="19">
        <f t="shared" si="325"/>
        <v>0</v>
      </c>
      <c r="T2466" s="20">
        <f t="shared" si="327"/>
        <v>0</v>
      </c>
      <c r="U2466" s="17">
        <f>IFERROR(SUMIF('LISTA DE EMBARQUE'!B:B,MICRO!E:E,'LISTA DE EMBARQUE'!G:G),"")</f>
        <v>0</v>
      </c>
      <c r="V2466" s="12" t="str">
        <f>IFERROR(VLOOKUP(Tabela1[[#This Row],[COD.MDE]],'LISTA DE EMBARQUE'!B:L,11,0),"")</f>
        <v/>
      </c>
      <c r="W2466" s="13" t="str">
        <f>IFERROR(COUNTIF(#REF!,Tabela1[[#This Row],[Colunas5]]),"")</f>
        <v/>
      </c>
      <c r="X2466" s="14">
        <f>Tabela1[[#This Row],[QIANTIDADE EXPEDIDA]]*Tabela1[[#This Row],[PESO UNI]]</f>
        <v>0</v>
      </c>
      <c r="Y2466" s="14">
        <f t="shared" si="328"/>
        <v>0</v>
      </c>
      <c r="Z2466" s="21">
        <f>Tabela1[[#This Row],[PESO TOTAL]]-Tabela1[[#This Row],[Peso Expedido]]</f>
        <v>0</v>
      </c>
      <c r="AA2466" s="18"/>
      <c r="AB2466" s="40"/>
      <c r="AC2466" s="40"/>
      <c r="AD2466" s="40"/>
      <c r="AE2466" s="40"/>
      <c r="AF2466" s="40"/>
      <c r="AG2466" s="40"/>
      <c r="AH2466" s="40"/>
      <c r="AI2466" s="40" t="str">
        <f t="shared" si="332"/>
        <v>ok</v>
      </c>
      <c r="AJ2466"/>
      <c r="AK2466" t="str">
        <f>Tabela1[[#This Row],[Coluna1]]&amp;Tabela1[[#This Row],[PEDIDO]]</f>
        <v/>
      </c>
      <c r="AL2466"/>
      <c r="AM2466"/>
      <c r="AN2466"/>
      <c r="AO2466" t="str">
        <f t="shared" si="329"/>
        <v>/</v>
      </c>
      <c r="AP2466" t="str">
        <f>Tabela1[[#This Row],[TAG]]&amp;Tabela1[[#This Row],[PEDIDO]]&amp;Tabela1[[#This Row],[PRODUTO]]</f>
        <v/>
      </c>
      <c r="AQ2466" s="23" t="str">
        <f>Tabela1[[#This Row],[PRODUTO]]&amp;Tabela1[[#This Row],[TAG]]</f>
        <v/>
      </c>
      <c r="AR2466" s="183">
        <f>Tabela1[[#This Row],[PESO TOTAL]]*Tabela1[[#This Row],[MATÉRIA PRIMA]]</f>
        <v>0</v>
      </c>
      <c r="AS2466" s="28">
        <f>Tabela1[[#This Row],[PESO TOTAL]]*Tabela1[[#This Row],[PREPARAÇÃO ]]</f>
        <v>0</v>
      </c>
      <c r="AT2466" s="28">
        <f>Tabela1[[#This Row],[PESO TOTAL]]*Tabela1[[#This Row],[CALDEIRARIA]]</f>
        <v>0</v>
      </c>
      <c r="AU2466" s="28">
        <f>Tabela1[[#This Row],[PESO TOTAL]]*Tabela1[[#This Row],[SOLDA]]</f>
        <v>0</v>
      </c>
      <c r="AV2466" s="28">
        <f>Tabela1[[#This Row],[PESO TOTAL]]*Tabela1[[#This Row],[ACABAMENTO]]</f>
        <v>0</v>
      </c>
      <c r="AW2466" s="28">
        <f>Tabela1[[#This Row],[PESO TOTAL]]*Tabela1[[#This Row],[PRONTO ACABADO]]</f>
        <v>0</v>
      </c>
      <c r="AX2466" s="28">
        <f>Tabela1[[#This Row],[PESO TOTAL]]*Tabela1[[#This Row],[EXPEDIÇÃO ]]</f>
        <v>0</v>
      </c>
      <c r="AY2466" s="28" t="str">
        <f>Tabela1[[#This Row],[PEDIDO]]&amp;Tabela1[[#This Row],[PRODUTO]]</f>
        <v/>
      </c>
      <c r="AZ2466" s="44">
        <f>IF(AF2466="",0,IF(ISTEXT(AF2466),H2466*VALUE(SUBSTITUTE(AF2466,"%",""))/100,H2466*AF2466))-Tabela1[[#This Row],[PRONTO ACABADO2]]</f>
        <v>0</v>
      </c>
      <c r="BA2466" s="44">
        <f>IF(AG2466="",0,IF(ISTEXT(AG2466),H2466*VALUE(SUBSTITUTE(AG2466,"%",""))/100,H2466*AG2466))-Tabela1[[#This Row],[PESO EXPEDIDO2]]</f>
        <v>0</v>
      </c>
      <c r="BB2466" s="44">
        <f t="shared" si="330"/>
        <v>0</v>
      </c>
      <c r="BC2466" s="44">
        <f t="shared" si="331"/>
        <v>0</v>
      </c>
      <c r="BD2466" s="44"/>
    </row>
    <row r="2467" spans="1:56" ht="15.75" hidden="1" customHeight="1" x14ac:dyDescent="0.25">
      <c r="A2467" s="6"/>
      <c r="B2467" s="22"/>
      <c r="C2467" s="7"/>
      <c r="D2467" s="46"/>
      <c r="E2467" s="7"/>
      <c r="F2467" s="7"/>
      <c r="G2467" s="44"/>
      <c r="H2467" s="41">
        <f>Tabela1[[#This Row],[PESO UNI]]*Tabela1[[#This Row],[QTE]]</f>
        <v>0</v>
      </c>
      <c r="I2467" s="7"/>
      <c r="J2467" s="8"/>
      <c r="K2467" s="8"/>
      <c r="L2467" s="9"/>
      <c r="M2467" s="10"/>
      <c r="N2467" s="8"/>
      <c r="O2467" s="12"/>
      <c r="P2467" s="13"/>
      <c r="Q2467" s="14">
        <f>Tabela1[[#This Row],[QTDE/ Fabricação]]-Tabela1[[#This Row],[QTE]]</f>
        <v>0</v>
      </c>
      <c r="R2467" s="19">
        <f t="shared" si="326"/>
        <v>0</v>
      </c>
      <c r="S2467" s="19">
        <f t="shared" si="325"/>
        <v>0</v>
      </c>
      <c r="T2467" s="20">
        <f t="shared" si="327"/>
        <v>0</v>
      </c>
      <c r="U2467" s="17">
        <f>IFERROR(SUMIF('LISTA DE EMBARQUE'!B:B,MICRO!E:E,'LISTA DE EMBARQUE'!G:G),"")</f>
        <v>0</v>
      </c>
      <c r="V2467" s="12" t="str">
        <f>IFERROR(VLOOKUP(Tabela1[[#This Row],[COD.MDE]],'LISTA DE EMBARQUE'!B:L,11,0),"")</f>
        <v/>
      </c>
      <c r="W2467" s="13" t="str">
        <f>IFERROR(COUNTIF(#REF!,Tabela1[[#This Row],[Colunas5]]),"")</f>
        <v/>
      </c>
      <c r="X2467" s="14">
        <f>Tabela1[[#This Row],[QIANTIDADE EXPEDIDA]]*Tabela1[[#This Row],[PESO UNI]]</f>
        <v>0</v>
      </c>
      <c r="Y2467" s="14">
        <f t="shared" si="328"/>
        <v>0</v>
      </c>
      <c r="Z2467" s="21">
        <f>Tabela1[[#This Row],[PESO TOTAL]]-Tabela1[[#This Row],[Peso Expedido]]</f>
        <v>0</v>
      </c>
      <c r="AA2467" s="18"/>
      <c r="AB2467" s="40"/>
      <c r="AC2467" s="40"/>
      <c r="AD2467" s="40"/>
      <c r="AE2467" s="40"/>
      <c r="AF2467" s="40"/>
      <c r="AG2467" s="40"/>
      <c r="AH2467" s="40"/>
      <c r="AI2467" s="40" t="str">
        <f t="shared" si="332"/>
        <v>ok</v>
      </c>
      <c r="AJ2467"/>
      <c r="AK2467" t="str">
        <f>Tabela1[[#This Row],[Coluna1]]&amp;Tabela1[[#This Row],[PEDIDO]]</f>
        <v/>
      </c>
      <c r="AL2467"/>
      <c r="AM2467"/>
      <c r="AN2467"/>
      <c r="AO2467" t="str">
        <f t="shared" si="329"/>
        <v>/</v>
      </c>
      <c r="AP2467" t="str">
        <f>Tabela1[[#This Row],[TAG]]&amp;Tabela1[[#This Row],[PEDIDO]]&amp;Tabela1[[#This Row],[PRODUTO]]</f>
        <v/>
      </c>
      <c r="AQ2467" s="23" t="str">
        <f>Tabela1[[#This Row],[PRODUTO]]&amp;Tabela1[[#This Row],[TAG]]</f>
        <v/>
      </c>
      <c r="AR2467" s="183">
        <f>Tabela1[[#This Row],[PESO TOTAL]]*Tabela1[[#This Row],[MATÉRIA PRIMA]]</f>
        <v>0</v>
      </c>
      <c r="AS2467" s="28">
        <f>Tabela1[[#This Row],[PESO TOTAL]]*Tabela1[[#This Row],[PREPARAÇÃO ]]</f>
        <v>0</v>
      </c>
      <c r="AT2467" s="28">
        <f>Tabela1[[#This Row],[PESO TOTAL]]*Tabela1[[#This Row],[CALDEIRARIA]]</f>
        <v>0</v>
      </c>
      <c r="AU2467" s="28">
        <f>Tabela1[[#This Row],[PESO TOTAL]]*Tabela1[[#This Row],[SOLDA]]</f>
        <v>0</v>
      </c>
      <c r="AV2467" s="28">
        <f>Tabela1[[#This Row],[PESO TOTAL]]*Tabela1[[#This Row],[ACABAMENTO]]</f>
        <v>0</v>
      </c>
      <c r="AW2467" s="28">
        <f>Tabela1[[#This Row],[PESO TOTAL]]*Tabela1[[#This Row],[PRONTO ACABADO]]</f>
        <v>0</v>
      </c>
      <c r="AX2467" s="28">
        <f>Tabela1[[#This Row],[PESO TOTAL]]*Tabela1[[#This Row],[EXPEDIÇÃO ]]</f>
        <v>0</v>
      </c>
      <c r="AY2467" s="28" t="str">
        <f>Tabela1[[#This Row],[PEDIDO]]&amp;Tabela1[[#This Row],[PRODUTO]]</f>
        <v/>
      </c>
      <c r="AZ2467" s="44">
        <f>IF(AF2467="",0,IF(ISTEXT(AF2467),H2467*VALUE(SUBSTITUTE(AF2467,"%",""))/100,H2467*AF2467))-Tabela1[[#This Row],[PRONTO ACABADO2]]</f>
        <v>0</v>
      </c>
      <c r="BA2467" s="44">
        <f>IF(AG2467="",0,IF(ISTEXT(AG2467),H2467*VALUE(SUBSTITUTE(AG2467,"%",""))/100,H2467*AG2467))-Tabela1[[#This Row],[PESO EXPEDIDO2]]</f>
        <v>0</v>
      </c>
      <c r="BB2467" s="44">
        <f t="shared" si="330"/>
        <v>0</v>
      </c>
      <c r="BC2467" s="44">
        <f t="shared" si="331"/>
        <v>0</v>
      </c>
      <c r="BD2467" s="44"/>
    </row>
    <row r="2468" spans="1:56" ht="15.75" hidden="1" customHeight="1" x14ac:dyDescent="0.25">
      <c r="A2468" s="6"/>
      <c r="B2468" s="22"/>
      <c r="C2468" s="7"/>
      <c r="D2468" s="46"/>
      <c r="E2468" s="7"/>
      <c r="F2468" s="7"/>
      <c r="G2468" s="44"/>
      <c r="H2468" s="41">
        <f>Tabela1[[#This Row],[PESO UNI]]*Tabela1[[#This Row],[QTE]]</f>
        <v>0</v>
      </c>
      <c r="I2468" s="7"/>
      <c r="J2468" s="8"/>
      <c r="K2468" s="8"/>
      <c r="L2468" s="9"/>
      <c r="M2468" s="10"/>
      <c r="N2468" s="8"/>
      <c r="O2468" s="12"/>
      <c r="P2468" s="13"/>
      <c r="Q2468" s="14">
        <f>Tabela1[[#This Row],[QTDE/ Fabricação]]-Tabela1[[#This Row],[QTE]]</f>
        <v>0</v>
      </c>
      <c r="R2468" s="19">
        <f t="shared" si="326"/>
        <v>0</v>
      </c>
      <c r="S2468" s="19">
        <f t="shared" si="325"/>
        <v>0</v>
      </c>
      <c r="T2468" s="20">
        <f t="shared" si="327"/>
        <v>0</v>
      </c>
      <c r="U2468" s="17">
        <f>IFERROR(SUMIF('LISTA DE EMBARQUE'!B:B,MICRO!E:E,'LISTA DE EMBARQUE'!G:G),"")</f>
        <v>0</v>
      </c>
      <c r="V2468" s="12" t="str">
        <f>IFERROR(VLOOKUP(Tabela1[[#This Row],[COD.MDE]],'LISTA DE EMBARQUE'!B:L,11,0),"")</f>
        <v/>
      </c>
      <c r="W2468" s="13" t="str">
        <f>IFERROR(COUNTIF(#REF!,Tabela1[[#This Row],[Colunas5]]),"")</f>
        <v/>
      </c>
      <c r="X2468" s="14">
        <f>Tabela1[[#This Row],[QIANTIDADE EXPEDIDA]]*Tabela1[[#This Row],[PESO UNI]]</f>
        <v>0</v>
      </c>
      <c r="Y2468" s="14">
        <f t="shared" si="328"/>
        <v>0</v>
      </c>
      <c r="Z2468" s="21">
        <f>Tabela1[[#This Row],[PESO TOTAL]]-Tabela1[[#This Row],[Peso Expedido]]</f>
        <v>0</v>
      </c>
      <c r="AA2468" s="18"/>
      <c r="AB2468" s="40"/>
      <c r="AC2468" s="40"/>
      <c r="AD2468" s="40"/>
      <c r="AE2468" s="40"/>
      <c r="AF2468" s="40"/>
      <c r="AG2468" s="40"/>
      <c r="AH2468" s="40"/>
      <c r="AI2468" s="40" t="str">
        <f t="shared" si="332"/>
        <v>ok</v>
      </c>
      <c r="AJ2468"/>
      <c r="AK2468" t="str">
        <f>Tabela1[[#This Row],[Coluna1]]&amp;Tabela1[[#This Row],[PEDIDO]]</f>
        <v/>
      </c>
      <c r="AL2468"/>
      <c r="AM2468"/>
      <c r="AN2468"/>
      <c r="AO2468" t="str">
        <f t="shared" si="329"/>
        <v>/</v>
      </c>
      <c r="AP2468" t="str">
        <f>Tabela1[[#This Row],[TAG]]&amp;Tabela1[[#This Row],[PEDIDO]]&amp;Tabela1[[#This Row],[PRODUTO]]</f>
        <v/>
      </c>
      <c r="AQ2468" s="23" t="str">
        <f>Tabela1[[#This Row],[PRODUTO]]&amp;Tabela1[[#This Row],[TAG]]</f>
        <v/>
      </c>
      <c r="AR2468" s="183">
        <f>Tabela1[[#This Row],[PESO TOTAL]]*Tabela1[[#This Row],[MATÉRIA PRIMA]]</f>
        <v>0</v>
      </c>
      <c r="AS2468" s="28">
        <f>Tabela1[[#This Row],[PESO TOTAL]]*Tabela1[[#This Row],[PREPARAÇÃO ]]</f>
        <v>0</v>
      </c>
      <c r="AT2468" s="28">
        <f>Tabela1[[#This Row],[PESO TOTAL]]*Tabela1[[#This Row],[CALDEIRARIA]]</f>
        <v>0</v>
      </c>
      <c r="AU2468" s="28">
        <f>Tabela1[[#This Row],[PESO TOTAL]]*Tabela1[[#This Row],[SOLDA]]</f>
        <v>0</v>
      </c>
      <c r="AV2468" s="28">
        <f>Tabela1[[#This Row],[PESO TOTAL]]*Tabela1[[#This Row],[ACABAMENTO]]</f>
        <v>0</v>
      </c>
      <c r="AW2468" s="28">
        <f>Tabela1[[#This Row],[PESO TOTAL]]*Tabela1[[#This Row],[PRONTO ACABADO]]</f>
        <v>0</v>
      </c>
      <c r="AX2468" s="28">
        <f>Tabela1[[#This Row],[PESO TOTAL]]*Tabela1[[#This Row],[EXPEDIÇÃO ]]</f>
        <v>0</v>
      </c>
      <c r="AY2468" s="28" t="str">
        <f>Tabela1[[#This Row],[PEDIDO]]&amp;Tabela1[[#This Row],[PRODUTO]]</f>
        <v/>
      </c>
      <c r="AZ2468" s="44">
        <f>IF(AF2468="",0,IF(ISTEXT(AF2468),H2468*VALUE(SUBSTITUTE(AF2468,"%",""))/100,H2468*AF2468))-Tabela1[[#This Row],[PRONTO ACABADO2]]</f>
        <v>0</v>
      </c>
      <c r="BA2468" s="44">
        <f>IF(AG2468="",0,IF(ISTEXT(AG2468),H2468*VALUE(SUBSTITUTE(AG2468,"%",""))/100,H2468*AG2468))-Tabela1[[#This Row],[PESO EXPEDIDO2]]</f>
        <v>0</v>
      </c>
      <c r="BB2468" s="44">
        <f t="shared" si="330"/>
        <v>0</v>
      </c>
      <c r="BC2468" s="44">
        <f t="shared" si="331"/>
        <v>0</v>
      </c>
      <c r="BD2468" s="44"/>
    </row>
    <row r="2469" spans="1:56" ht="15.75" hidden="1" customHeight="1" x14ac:dyDescent="0.25">
      <c r="A2469" s="6"/>
      <c r="B2469" s="22"/>
      <c r="C2469" s="7"/>
      <c r="D2469" s="46"/>
      <c r="E2469" s="7"/>
      <c r="F2469" s="7"/>
      <c r="G2469" s="44"/>
      <c r="H2469" s="41">
        <f>Tabela1[[#This Row],[PESO UNI]]*Tabela1[[#This Row],[QTE]]</f>
        <v>0</v>
      </c>
      <c r="I2469" s="7"/>
      <c r="J2469" s="8"/>
      <c r="K2469" s="8"/>
      <c r="L2469" s="9"/>
      <c r="M2469" s="10"/>
      <c r="N2469" s="8"/>
      <c r="O2469" s="12"/>
      <c r="P2469" s="13"/>
      <c r="Q2469" s="14">
        <f>Tabela1[[#This Row],[QTDE/ Fabricação]]-Tabela1[[#This Row],[QTE]]</f>
        <v>0</v>
      </c>
      <c r="R2469" s="19">
        <f t="shared" si="326"/>
        <v>0</v>
      </c>
      <c r="S2469" s="19">
        <f t="shared" si="325"/>
        <v>0</v>
      </c>
      <c r="T2469" s="20">
        <f t="shared" si="327"/>
        <v>0</v>
      </c>
      <c r="U2469" s="17">
        <f>IFERROR(SUMIF('LISTA DE EMBARQUE'!B:B,MICRO!E:E,'LISTA DE EMBARQUE'!G:G),"")</f>
        <v>0</v>
      </c>
      <c r="V2469" s="12" t="str">
        <f>IFERROR(VLOOKUP(Tabela1[[#This Row],[COD.MDE]],'LISTA DE EMBARQUE'!B:L,11,0),"")</f>
        <v/>
      </c>
      <c r="W2469" s="13" t="str">
        <f>IFERROR(COUNTIF(#REF!,Tabela1[[#This Row],[Colunas5]]),"")</f>
        <v/>
      </c>
      <c r="X2469" s="14">
        <f>Tabela1[[#This Row],[QIANTIDADE EXPEDIDA]]*Tabela1[[#This Row],[PESO UNI]]</f>
        <v>0</v>
      </c>
      <c r="Y2469" s="14">
        <f t="shared" si="328"/>
        <v>0</v>
      </c>
      <c r="Z2469" s="21">
        <f>Tabela1[[#This Row],[PESO TOTAL]]-Tabela1[[#This Row],[Peso Expedido]]</f>
        <v>0</v>
      </c>
      <c r="AA2469" s="18"/>
      <c r="AB2469" s="40" t="s">
        <v>3204</v>
      </c>
      <c r="AC2469" s="40"/>
      <c r="AD2469" s="40"/>
      <c r="AE2469" s="40"/>
      <c r="AF2469" s="40"/>
      <c r="AG2469" s="40"/>
      <c r="AH2469" s="40"/>
      <c r="AI2469" s="40" t="str">
        <f t="shared" si="332"/>
        <v>ok</v>
      </c>
      <c r="AJ2469"/>
      <c r="AK2469" t="str">
        <f>Tabela1[[#This Row],[Coluna1]]&amp;Tabela1[[#This Row],[PEDIDO]]</f>
        <v/>
      </c>
      <c r="AL2469"/>
      <c r="AM2469"/>
      <c r="AN2469"/>
      <c r="AO2469" t="str">
        <f t="shared" si="329"/>
        <v>/</v>
      </c>
      <c r="AP2469" t="str">
        <f>Tabela1[[#This Row],[TAG]]&amp;Tabela1[[#This Row],[PEDIDO]]&amp;Tabela1[[#This Row],[PRODUTO]]</f>
        <v/>
      </c>
      <c r="AQ2469" s="23" t="str">
        <f>Tabela1[[#This Row],[PRODUTO]]&amp;Tabela1[[#This Row],[TAG]]</f>
        <v/>
      </c>
      <c r="AR2469" s="183">
        <f>Tabela1[[#This Row],[PESO TOTAL]]*Tabela1[[#This Row],[MATÉRIA PRIMA]]</f>
        <v>0</v>
      </c>
      <c r="AS2469" s="28">
        <f>Tabela1[[#This Row],[PESO TOTAL]]*Tabela1[[#This Row],[PREPARAÇÃO ]]</f>
        <v>0</v>
      </c>
      <c r="AT2469" s="28">
        <f>Tabela1[[#This Row],[PESO TOTAL]]*Tabela1[[#This Row],[CALDEIRARIA]]</f>
        <v>0</v>
      </c>
      <c r="AU2469" s="28">
        <f>Tabela1[[#This Row],[PESO TOTAL]]*Tabela1[[#This Row],[SOLDA]]</f>
        <v>0</v>
      </c>
      <c r="AV2469" s="28">
        <f>Tabela1[[#This Row],[PESO TOTAL]]*Tabela1[[#This Row],[ACABAMENTO]]</f>
        <v>0</v>
      </c>
      <c r="AW2469" s="28">
        <f>Tabela1[[#This Row],[PESO TOTAL]]*Tabela1[[#This Row],[PRONTO ACABADO]]</f>
        <v>0</v>
      </c>
      <c r="AX2469" s="28">
        <f>Tabela1[[#This Row],[PESO TOTAL]]*Tabela1[[#This Row],[EXPEDIÇÃO ]]</f>
        <v>0</v>
      </c>
      <c r="AY2469" s="28" t="str">
        <f>Tabela1[[#This Row],[PEDIDO]]&amp;Tabela1[[#This Row],[PRODUTO]]</f>
        <v/>
      </c>
      <c r="AZ2469" s="44">
        <f>IF(AF2469="",0,IF(ISTEXT(AF2469),H2469*VALUE(SUBSTITUTE(AF2469,"%",""))/100,H2469*AF2469))-Tabela1[[#This Row],[PRONTO ACABADO2]]</f>
        <v>0</v>
      </c>
      <c r="BA2469" s="44">
        <f>IF(AG2469="",0,IF(ISTEXT(AG2469),H2469*VALUE(SUBSTITUTE(AG2469,"%",""))/100,H2469*AG2469))-Tabela1[[#This Row],[PESO EXPEDIDO2]]</f>
        <v>0</v>
      </c>
      <c r="BB2469" s="44">
        <f t="shared" si="330"/>
        <v>0</v>
      </c>
      <c r="BC2469" s="44">
        <f t="shared" si="331"/>
        <v>0</v>
      </c>
      <c r="BD2469" s="44"/>
    </row>
    <row r="2470" spans="1:56" ht="15.75" hidden="1" customHeight="1" x14ac:dyDescent="0.25">
      <c r="A2470" s="6"/>
      <c r="B2470" s="22"/>
      <c r="C2470" s="7"/>
      <c r="D2470" s="46"/>
      <c r="E2470" s="7"/>
      <c r="F2470" s="7"/>
      <c r="G2470" s="44"/>
      <c r="H2470" s="41">
        <f>Tabela1[[#This Row],[PESO UNI]]*Tabela1[[#This Row],[QTE]]</f>
        <v>0</v>
      </c>
      <c r="I2470" s="7"/>
      <c r="J2470" s="8"/>
      <c r="K2470" s="8"/>
      <c r="L2470" s="9"/>
      <c r="M2470" s="10"/>
      <c r="N2470" s="8"/>
      <c r="O2470" s="12"/>
      <c r="P2470" s="13"/>
      <c r="Q2470" s="14">
        <f>Tabela1[[#This Row],[QTDE/ Fabricação]]-Tabela1[[#This Row],[QTE]]</f>
        <v>0</v>
      </c>
      <c r="R2470" s="19">
        <f t="shared" si="326"/>
        <v>0</v>
      </c>
      <c r="S2470" s="19">
        <f t="shared" si="325"/>
        <v>0</v>
      </c>
      <c r="T2470" s="20">
        <f t="shared" si="327"/>
        <v>0</v>
      </c>
      <c r="U2470" s="17">
        <f>IFERROR(SUMIF('LISTA DE EMBARQUE'!B:B,MICRO!E:E,'LISTA DE EMBARQUE'!G:G),"")</f>
        <v>0</v>
      </c>
      <c r="V2470" s="12" t="str">
        <f>IFERROR(VLOOKUP(Tabela1[[#This Row],[COD.MDE]],'LISTA DE EMBARQUE'!B:L,11,0),"")</f>
        <v/>
      </c>
      <c r="W2470" s="13" t="str">
        <f>IFERROR(COUNTIF(#REF!,Tabela1[[#This Row],[Colunas5]]),"")</f>
        <v/>
      </c>
      <c r="X2470" s="14">
        <f>Tabela1[[#This Row],[QIANTIDADE EXPEDIDA]]*Tabela1[[#This Row],[PESO UNI]]</f>
        <v>0</v>
      </c>
      <c r="Y2470" s="14">
        <f t="shared" si="328"/>
        <v>0</v>
      </c>
      <c r="Z2470" s="21">
        <f>Tabela1[[#This Row],[PESO TOTAL]]-Tabela1[[#This Row],[Peso Expedido]]</f>
        <v>0</v>
      </c>
      <c r="AA2470" s="18"/>
      <c r="AB2470" s="40" t="s">
        <v>3204</v>
      </c>
      <c r="AC2470" s="40"/>
      <c r="AD2470" s="40"/>
      <c r="AE2470" s="40"/>
      <c r="AF2470" s="40"/>
      <c r="AG2470" s="40"/>
      <c r="AH2470" s="40"/>
      <c r="AI2470" s="40" t="str">
        <f t="shared" si="332"/>
        <v>ok</v>
      </c>
      <c r="AJ2470"/>
      <c r="AK2470" t="str">
        <f>Tabela1[[#This Row],[Coluna1]]&amp;Tabela1[[#This Row],[PEDIDO]]</f>
        <v/>
      </c>
      <c r="AL2470"/>
      <c r="AM2470"/>
      <c r="AN2470"/>
      <c r="AO2470" t="str">
        <f t="shared" si="329"/>
        <v>/</v>
      </c>
      <c r="AP2470" t="str">
        <f>Tabela1[[#This Row],[TAG]]&amp;Tabela1[[#This Row],[PEDIDO]]&amp;Tabela1[[#This Row],[PRODUTO]]</f>
        <v/>
      </c>
      <c r="AQ2470" s="23" t="str">
        <f>Tabela1[[#This Row],[PRODUTO]]&amp;Tabela1[[#This Row],[TAG]]</f>
        <v/>
      </c>
      <c r="AR2470" s="183">
        <f>Tabela1[[#This Row],[PESO TOTAL]]*Tabela1[[#This Row],[MATÉRIA PRIMA]]</f>
        <v>0</v>
      </c>
      <c r="AS2470" s="28">
        <f>Tabela1[[#This Row],[PESO TOTAL]]*Tabela1[[#This Row],[PREPARAÇÃO ]]</f>
        <v>0</v>
      </c>
      <c r="AT2470" s="28">
        <f>Tabela1[[#This Row],[PESO TOTAL]]*Tabela1[[#This Row],[CALDEIRARIA]]</f>
        <v>0</v>
      </c>
      <c r="AU2470" s="28">
        <f>Tabela1[[#This Row],[PESO TOTAL]]*Tabela1[[#This Row],[SOLDA]]</f>
        <v>0</v>
      </c>
      <c r="AV2470" s="28">
        <f>Tabela1[[#This Row],[PESO TOTAL]]*Tabela1[[#This Row],[ACABAMENTO]]</f>
        <v>0</v>
      </c>
      <c r="AW2470" s="28">
        <f>Tabela1[[#This Row],[PESO TOTAL]]*Tabela1[[#This Row],[PRONTO ACABADO]]</f>
        <v>0</v>
      </c>
      <c r="AX2470" s="28">
        <f>Tabela1[[#This Row],[PESO TOTAL]]*Tabela1[[#This Row],[EXPEDIÇÃO ]]</f>
        <v>0</v>
      </c>
      <c r="AY2470" s="28" t="str">
        <f>Tabela1[[#This Row],[PEDIDO]]&amp;Tabela1[[#This Row],[PRODUTO]]</f>
        <v/>
      </c>
      <c r="AZ2470" s="44">
        <f>IF(AF2470="",0,IF(ISTEXT(AF2470),H2470*VALUE(SUBSTITUTE(AF2470,"%",""))/100,H2470*AF2470))-Tabela1[[#This Row],[PRONTO ACABADO2]]</f>
        <v>0</v>
      </c>
      <c r="BA2470" s="44">
        <f>IF(AG2470="",0,IF(ISTEXT(AG2470),H2470*VALUE(SUBSTITUTE(AG2470,"%",""))/100,H2470*AG2470))-Tabela1[[#This Row],[PESO EXPEDIDO2]]</f>
        <v>0</v>
      </c>
      <c r="BB2470" s="44">
        <f t="shared" si="330"/>
        <v>0</v>
      </c>
      <c r="BC2470" s="44">
        <f t="shared" si="331"/>
        <v>0</v>
      </c>
      <c r="BD2470" s="44"/>
    </row>
    <row r="2471" spans="1:56" ht="15.75" hidden="1" customHeight="1" x14ac:dyDescent="0.25">
      <c r="A2471" s="6"/>
      <c r="B2471" s="22"/>
      <c r="C2471" s="7"/>
      <c r="D2471" s="46"/>
      <c r="E2471" s="7"/>
      <c r="F2471" s="7"/>
      <c r="G2471" s="44"/>
      <c r="H2471" s="41">
        <f>Tabela1[[#This Row],[PESO UNI]]*Tabela1[[#This Row],[QTE]]</f>
        <v>0</v>
      </c>
      <c r="I2471" s="7"/>
      <c r="J2471" s="8"/>
      <c r="K2471" s="8"/>
      <c r="L2471" s="9"/>
      <c r="M2471" s="10"/>
      <c r="N2471" s="8"/>
      <c r="O2471" s="12"/>
      <c r="P2471" s="13"/>
      <c r="Q2471" s="14">
        <f>Tabela1[[#This Row],[QTDE/ Fabricação]]-Tabela1[[#This Row],[QTE]]</f>
        <v>0</v>
      </c>
      <c r="R2471" s="19">
        <f t="shared" si="326"/>
        <v>0</v>
      </c>
      <c r="S2471" s="19">
        <f t="shared" si="325"/>
        <v>0</v>
      </c>
      <c r="T2471" s="20">
        <f t="shared" si="327"/>
        <v>0</v>
      </c>
      <c r="U2471" s="17">
        <f>IFERROR(SUMIF('LISTA DE EMBARQUE'!B:B,MICRO!E:E,'LISTA DE EMBARQUE'!G:G),"")</f>
        <v>0</v>
      </c>
      <c r="V2471" s="12" t="str">
        <f>IFERROR(VLOOKUP(Tabela1[[#This Row],[COD.MDE]],'LISTA DE EMBARQUE'!B:L,11,0),"")</f>
        <v/>
      </c>
      <c r="W2471" s="13" t="str">
        <f>IFERROR(COUNTIF(#REF!,Tabela1[[#This Row],[Colunas5]]),"")</f>
        <v/>
      </c>
      <c r="X2471" s="14">
        <f>Tabela1[[#This Row],[QIANTIDADE EXPEDIDA]]*Tabela1[[#This Row],[PESO UNI]]</f>
        <v>0</v>
      </c>
      <c r="Y2471" s="14">
        <f t="shared" si="328"/>
        <v>0</v>
      </c>
      <c r="Z2471" s="21">
        <f>Tabela1[[#This Row],[PESO TOTAL]]-Tabela1[[#This Row],[Peso Expedido]]</f>
        <v>0</v>
      </c>
      <c r="AA2471" s="18"/>
      <c r="AB2471" s="40" t="s">
        <v>3204</v>
      </c>
      <c r="AC2471" s="40"/>
      <c r="AD2471" s="40"/>
      <c r="AE2471" s="40"/>
      <c r="AF2471" s="40"/>
      <c r="AG2471" s="40"/>
      <c r="AH2471" s="40"/>
      <c r="AI2471" s="40" t="str">
        <f t="shared" si="332"/>
        <v>ok</v>
      </c>
      <c r="AJ2471"/>
      <c r="AK2471" t="str">
        <f>Tabela1[[#This Row],[Coluna1]]&amp;Tabela1[[#This Row],[PEDIDO]]</f>
        <v/>
      </c>
      <c r="AL2471"/>
      <c r="AM2471"/>
      <c r="AN2471"/>
      <c r="AO2471" t="str">
        <f t="shared" si="329"/>
        <v>/</v>
      </c>
      <c r="AP2471" t="str">
        <f>Tabela1[[#This Row],[TAG]]&amp;Tabela1[[#This Row],[PEDIDO]]&amp;Tabela1[[#This Row],[PRODUTO]]</f>
        <v/>
      </c>
      <c r="AQ2471" s="23" t="str">
        <f>Tabela1[[#This Row],[PRODUTO]]&amp;Tabela1[[#This Row],[TAG]]</f>
        <v/>
      </c>
      <c r="AR2471" s="183">
        <f>Tabela1[[#This Row],[PESO TOTAL]]*Tabela1[[#This Row],[MATÉRIA PRIMA]]</f>
        <v>0</v>
      </c>
      <c r="AS2471" s="28">
        <f>Tabela1[[#This Row],[PESO TOTAL]]*Tabela1[[#This Row],[PREPARAÇÃO ]]</f>
        <v>0</v>
      </c>
      <c r="AT2471" s="28">
        <f>Tabela1[[#This Row],[PESO TOTAL]]*Tabela1[[#This Row],[CALDEIRARIA]]</f>
        <v>0</v>
      </c>
      <c r="AU2471" s="28">
        <f>Tabela1[[#This Row],[PESO TOTAL]]*Tabela1[[#This Row],[SOLDA]]</f>
        <v>0</v>
      </c>
      <c r="AV2471" s="28">
        <f>Tabela1[[#This Row],[PESO TOTAL]]*Tabela1[[#This Row],[ACABAMENTO]]</f>
        <v>0</v>
      </c>
      <c r="AW2471" s="28">
        <f>Tabela1[[#This Row],[PESO TOTAL]]*Tabela1[[#This Row],[PRONTO ACABADO]]</f>
        <v>0</v>
      </c>
      <c r="AX2471" s="28">
        <f>Tabela1[[#This Row],[PESO TOTAL]]*Tabela1[[#This Row],[EXPEDIÇÃO ]]</f>
        <v>0</v>
      </c>
      <c r="AY2471" s="28" t="str">
        <f>Tabela1[[#This Row],[PEDIDO]]&amp;Tabela1[[#This Row],[PRODUTO]]</f>
        <v/>
      </c>
      <c r="AZ2471" s="44">
        <f>IF(AF2471="",0,IF(ISTEXT(AF2471),H2471*VALUE(SUBSTITUTE(AF2471,"%",""))/100,H2471*AF2471))-Tabela1[[#This Row],[PRONTO ACABADO2]]</f>
        <v>0</v>
      </c>
      <c r="BA2471" s="44">
        <f>IF(AG2471="",0,IF(ISTEXT(AG2471),H2471*VALUE(SUBSTITUTE(AG2471,"%",""))/100,H2471*AG2471))-Tabela1[[#This Row],[PESO EXPEDIDO2]]</f>
        <v>0</v>
      </c>
      <c r="BB2471" s="44">
        <f t="shared" si="330"/>
        <v>0</v>
      </c>
      <c r="BC2471" s="44">
        <f t="shared" si="331"/>
        <v>0</v>
      </c>
      <c r="BD2471" s="44"/>
    </row>
    <row r="2472" spans="1:56" ht="15.75" hidden="1" customHeight="1" x14ac:dyDescent="0.25">
      <c r="A2472" s="6"/>
      <c r="B2472" s="22"/>
      <c r="C2472" s="7"/>
      <c r="D2472" s="46"/>
      <c r="E2472" s="7"/>
      <c r="F2472" s="7"/>
      <c r="G2472" s="44"/>
      <c r="H2472" s="41">
        <f>Tabela1[[#This Row],[PESO UNI]]*Tabela1[[#This Row],[QTE]]</f>
        <v>0</v>
      </c>
      <c r="I2472" s="7"/>
      <c r="J2472" s="8"/>
      <c r="K2472" s="8"/>
      <c r="L2472" s="9"/>
      <c r="M2472" s="10"/>
      <c r="N2472" s="8"/>
      <c r="O2472" s="12"/>
      <c r="P2472" s="13"/>
      <c r="Q2472" s="14">
        <f>Tabela1[[#This Row],[QTDE/ Fabricação]]-Tabela1[[#This Row],[QTE]]</f>
        <v>0</v>
      </c>
      <c r="R2472" s="19">
        <f t="shared" si="326"/>
        <v>0</v>
      </c>
      <c r="S2472" s="19">
        <f t="shared" si="325"/>
        <v>0</v>
      </c>
      <c r="T2472" s="20">
        <f t="shared" si="327"/>
        <v>0</v>
      </c>
      <c r="U2472" s="17">
        <f>IFERROR(SUMIF('LISTA DE EMBARQUE'!B:B,MICRO!E:E,'LISTA DE EMBARQUE'!G:G),"")</f>
        <v>0</v>
      </c>
      <c r="V2472" s="12" t="str">
        <f>IFERROR(VLOOKUP(Tabela1[[#This Row],[COD.MDE]],'LISTA DE EMBARQUE'!B:L,11,0),"")</f>
        <v/>
      </c>
      <c r="W2472" s="13" t="str">
        <f>IFERROR(COUNTIF(#REF!,Tabela1[[#This Row],[Colunas5]]),"")</f>
        <v/>
      </c>
      <c r="X2472" s="14">
        <f>Tabela1[[#This Row],[QIANTIDADE EXPEDIDA]]*Tabela1[[#This Row],[PESO UNI]]</f>
        <v>0</v>
      </c>
      <c r="Y2472" s="14">
        <f t="shared" si="328"/>
        <v>0</v>
      </c>
      <c r="Z2472" s="21">
        <f>Tabela1[[#This Row],[PESO TOTAL]]-Tabela1[[#This Row],[Peso Expedido]]</f>
        <v>0</v>
      </c>
      <c r="AA2472" s="18"/>
      <c r="AB2472" s="40" t="s">
        <v>3204</v>
      </c>
      <c r="AC2472" s="40"/>
      <c r="AD2472" s="40"/>
      <c r="AE2472" s="40"/>
      <c r="AF2472" s="40"/>
      <c r="AG2472" s="40"/>
      <c r="AH2472" s="40"/>
      <c r="AI2472" s="40" t="str">
        <f t="shared" si="332"/>
        <v>ok</v>
      </c>
      <c r="AJ2472"/>
      <c r="AK2472" t="str">
        <f>Tabela1[[#This Row],[Coluna1]]&amp;Tabela1[[#This Row],[PEDIDO]]</f>
        <v/>
      </c>
      <c r="AL2472"/>
      <c r="AM2472"/>
      <c r="AN2472"/>
      <c r="AO2472" t="str">
        <f t="shared" si="329"/>
        <v>/</v>
      </c>
      <c r="AP2472" t="str">
        <f>Tabela1[[#This Row],[TAG]]&amp;Tabela1[[#This Row],[PEDIDO]]&amp;Tabela1[[#This Row],[PRODUTO]]</f>
        <v/>
      </c>
      <c r="AQ2472" s="23" t="str">
        <f>Tabela1[[#This Row],[PRODUTO]]&amp;Tabela1[[#This Row],[TAG]]</f>
        <v/>
      </c>
      <c r="AR2472" s="183">
        <f>Tabela1[[#This Row],[PESO TOTAL]]*Tabela1[[#This Row],[MATÉRIA PRIMA]]</f>
        <v>0</v>
      </c>
      <c r="AS2472" s="28">
        <f>Tabela1[[#This Row],[PESO TOTAL]]*Tabela1[[#This Row],[PREPARAÇÃO ]]</f>
        <v>0</v>
      </c>
      <c r="AT2472" s="28">
        <f>Tabela1[[#This Row],[PESO TOTAL]]*Tabela1[[#This Row],[CALDEIRARIA]]</f>
        <v>0</v>
      </c>
      <c r="AU2472" s="28">
        <f>Tabela1[[#This Row],[PESO TOTAL]]*Tabela1[[#This Row],[SOLDA]]</f>
        <v>0</v>
      </c>
      <c r="AV2472" s="28">
        <f>Tabela1[[#This Row],[PESO TOTAL]]*Tabela1[[#This Row],[ACABAMENTO]]</f>
        <v>0</v>
      </c>
      <c r="AW2472" s="28">
        <f>Tabela1[[#This Row],[PESO TOTAL]]*Tabela1[[#This Row],[PRONTO ACABADO]]</f>
        <v>0</v>
      </c>
      <c r="AX2472" s="28">
        <f>Tabela1[[#This Row],[PESO TOTAL]]*Tabela1[[#This Row],[EXPEDIÇÃO ]]</f>
        <v>0</v>
      </c>
      <c r="AY2472" s="28" t="str">
        <f>Tabela1[[#This Row],[PEDIDO]]&amp;Tabela1[[#This Row],[PRODUTO]]</f>
        <v/>
      </c>
      <c r="AZ2472" s="44">
        <f>IF(AF2472="",0,IF(ISTEXT(AF2472),H2472*VALUE(SUBSTITUTE(AF2472,"%",""))/100,H2472*AF2472))-Tabela1[[#This Row],[PRONTO ACABADO2]]</f>
        <v>0</v>
      </c>
      <c r="BA2472" s="44">
        <f>IF(AG2472="",0,IF(ISTEXT(AG2472),H2472*VALUE(SUBSTITUTE(AG2472,"%",""))/100,H2472*AG2472))-Tabela1[[#This Row],[PESO EXPEDIDO2]]</f>
        <v>0</v>
      </c>
      <c r="BB2472" s="44">
        <f t="shared" si="330"/>
        <v>0</v>
      </c>
      <c r="BC2472" s="44">
        <f t="shared" si="331"/>
        <v>0</v>
      </c>
      <c r="BD2472" s="44"/>
    </row>
    <row r="2473" spans="1:56" ht="15.75" hidden="1" customHeight="1" x14ac:dyDescent="0.25">
      <c r="A2473" s="6"/>
      <c r="B2473" s="22"/>
      <c r="C2473" s="7"/>
      <c r="D2473" s="46"/>
      <c r="E2473" s="7"/>
      <c r="F2473" s="7"/>
      <c r="G2473" s="44"/>
      <c r="H2473" s="41">
        <f>Tabela1[[#This Row],[PESO UNI]]*Tabela1[[#This Row],[QTE]]</f>
        <v>0</v>
      </c>
      <c r="I2473" s="7"/>
      <c r="J2473" s="8"/>
      <c r="K2473" s="8"/>
      <c r="L2473" s="9"/>
      <c r="M2473" s="10"/>
      <c r="N2473" s="8"/>
      <c r="O2473" s="12"/>
      <c r="P2473" s="13"/>
      <c r="Q2473" s="14">
        <f>Tabela1[[#This Row],[QTDE/ Fabricação]]-Tabela1[[#This Row],[QTE]]</f>
        <v>0</v>
      </c>
      <c r="R2473" s="19">
        <f t="shared" si="326"/>
        <v>0</v>
      </c>
      <c r="S2473" s="19">
        <f t="shared" si="325"/>
        <v>0</v>
      </c>
      <c r="T2473" s="20">
        <f t="shared" si="327"/>
        <v>0</v>
      </c>
      <c r="U2473" s="17">
        <f>IFERROR(SUMIF('LISTA DE EMBARQUE'!B:B,MICRO!E:E,'LISTA DE EMBARQUE'!G:G),"")</f>
        <v>0</v>
      </c>
      <c r="V2473" s="12" t="str">
        <f>IFERROR(VLOOKUP(Tabela1[[#This Row],[COD.MDE]],'LISTA DE EMBARQUE'!B:L,11,0),"")</f>
        <v/>
      </c>
      <c r="W2473" s="13" t="str">
        <f>IFERROR(COUNTIF(#REF!,Tabela1[[#This Row],[Colunas5]]),"")</f>
        <v/>
      </c>
      <c r="X2473" s="14">
        <f>Tabela1[[#This Row],[QIANTIDADE EXPEDIDA]]*Tabela1[[#This Row],[PESO UNI]]</f>
        <v>0</v>
      </c>
      <c r="Y2473" s="14">
        <f t="shared" si="328"/>
        <v>0</v>
      </c>
      <c r="Z2473" s="21">
        <f>Tabela1[[#This Row],[PESO TOTAL]]-Tabela1[[#This Row],[Peso Expedido]]</f>
        <v>0</v>
      </c>
      <c r="AA2473" s="18"/>
      <c r="AB2473" s="40" t="s">
        <v>3204</v>
      </c>
      <c r="AC2473" s="40"/>
      <c r="AD2473" s="40"/>
      <c r="AE2473" s="40"/>
      <c r="AF2473" s="40"/>
      <c r="AG2473" s="40"/>
      <c r="AH2473" s="40"/>
      <c r="AI2473" s="40" t="str">
        <f t="shared" si="332"/>
        <v>ok</v>
      </c>
      <c r="AJ2473"/>
      <c r="AK2473" t="str">
        <f>Tabela1[[#This Row],[Coluna1]]&amp;Tabela1[[#This Row],[PEDIDO]]</f>
        <v/>
      </c>
      <c r="AL2473"/>
      <c r="AM2473"/>
      <c r="AN2473"/>
      <c r="AO2473" t="str">
        <f t="shared" si="329"/>
        <v>/</v>
      </c>
      <c r="AP2473" t="str">
        <f>Tabela1[[#This Row],[TAG]]&amp;Tabela1[[#This Row],[PEDIDO]]&amp;Tabela1[[#This Row],[PRODUTO]]</f>
        <v/>
      </c>
      <c r="AQ2473" s="23" t="str">
        <f>Tabela1[[#This Row],[PRODUTO]]&amp;Tabela1[[#This Row],[TAG]]</f>
        <v/>
      </c>
      <c r="AR2473" s="183">
        <f>Tabela1[[#This Row],[PESO TOTAL]]*Tabela1[[#This Row],[MATÉRIA PRIMA]]</f>
        <v>0</v>
      </c>
      <c r="AS2473" s="28">
        <f>Tabela1[[#This Row],[PESO TOTAL]]*Tabela1[[#This Row],[PREPARAÇÃO ]]</f>
        <v>0</v>
      </c>
      <c r="AT2473" s="28">
        <f>Tabela1[[#This Row],[PESO TOTAL]]*Tabela1[[#This Row],[CALDEIRARIA]]</f>
        <v>0</v>
      </c>
      <c r="AU2473" s="28">
        <f>Tabela1[[#This Row],[PESO TOTAL]]*Tabela1[[#This Row],[SOLDA]]</f>
        <v>0</v>
      </c>
      <c r="AV2473" s="28">
        <f>Tabela1[[#This Row],[PESO TOTAL]]*Tabela1[[#This Row],[ACABAMENTO]]</f>
        <v>0</v>
      </c>
      <c r="AW2473" s="28">
        <f>Tabela1[[#This Row],[PESO TOTAL]]*Tabela1[[#This Row],[PRONTO ACABADO]]</f>
        <v>0</v>
      </c>
      <c r="AX2473" s="28">
        <f>Tabela1[[#This Row],[PESO TOTAL]]*Tabela1[[#This Row],[EXPEDIÇÃO ]]</f>
        <v>0</v>
      </c>
      <c r="AY2473" s="28" t="str">
        <f>Tabela1[[#This Row],[PEDIDO]]&amp;Tabela1[[#This Row],[PRODUTO]]</f>
        <v/>
      </c>
      <c r="AZ2473" s="44">
        <f>IF(AF2473="",0,IF(ISTEXT(AF2473),H2473*VALUE(SUBSTITUTE(AF2473,"%",""))/100,H2473*AF2473))-Tabela1[[#This Row],[PRONTO ACABADO2]]</f>
        <v>0</v>
      </c>
      <c r="BA2473" s="44">
        <f>IF(AG2473="",0,IF(ISTEXT(AG2473),H2473*VALUE(SUBSTITUTE(AG2473,"%",""))/100,H2473*AG2473))-Tabela1[[#This Row],[PESO EXPEDIDO2]]</f>
        <v>0</v>
      </c>
      <c r="BB2473" s="44">
        <f t="shared" si="330"/>
        <v>0</v>
      </c>
      <c r="BC2473" s="44">
        <f t="shared" si="331"/>
        <v>0</v>
      </c>
      <c r="BD2473" s="44"/>
    </row>
    <row r="2474" spans="1:56" ht="15.75" hidden="1" customHeight="1" x14ac:dyDescent="0.25">
      <c r="A2474" s="6"/>
      <c r="B2474" s="22"/>
      <c r="C2474" s="7"/>
      <c r="D2474" s="46"/>
      <c r="E2474" s="7"/>
      <c r="F2474" s="7"/>
      <c r="G2474" s="44"/>
      <c r="H2474" s="41">
        <f>Tabela1[[#This Row],[PESO UNI]]*Tabela1[[#This Row],[QTE]]</f>
        <v>0</v>
      </c>
      <c r="I2474" s="7"/>
      <c r="J2474" s="8"/>
      <c r="K2474" s="8"/>
      <c r="L2474" s="9"/>
      <c r="M2474" s="10"/>
      <c r="N2474" s="8"/>
      <c r="O2474" s="12"/>
      <c r="P2474" s="13"/>
      <c r="Q2474" s="14">
        <f>Tabela1[[#This Row],[QTDE/ Fabricação]]-Tabela1[[#This Row],[QTE]]</f>
        <v>0</v>
      </c>
      <c r="R2474" s="19">
        <f t="shared" si="326"/>
        <v>0</v>
      </c>
      <c r="S2474" s="19">
        <f t="shared" si="325"/>
        <v>0</v>
      </c>
      <c r="T2474" s="20">
        <f t="shared" si="327"/>
        <v>0</v>
      </c>
      <c r="U2474" s="17">
        <f>IFERROR(SUMIF('LISTA DE EMBARQUE'!B:B,MICRO!E:E,'LISTA DE EMBARQUE'!G:G),"")</f>
        <v>0</v>
      </c>
      <c r="V2474" s="12" t="str">
        <f>IFERROR(VLOOKUP(Tabela1[[#This Row],[COD.MDE]],'LISTA DE EMBARQUE'!B:L,11,0),"")</f>
        <v/>
      </c>
      <c r="W2474" s="13" t="str">
        <f>IFERROR(COUNTIF(#REF!,Tabela1[[#This Row],[Colunas5]]),"")</f>
        <v/>
      </c>
      <c r="X2474" s="14">
        <f>Tabela1[[#This Row],[QIANTIDADE EXPEDIDA]]*Tabela1[[#This Row],[PESO UNI]]</f>
        <v>0</v>
      </c>
      <c r="Y2474" s="14">
        <f t="shared" si="328"/>
        <v>0</v>
      </c>
      <c r="Z2474" s="21">
        <f>Tabela1[[#This Row],[PESO TOTAL]]-Tabela1[[#This Row],[Peso Expedido]]</f>
        <v>0</v>
      </c>
      <c r="AA2474" s="18"/>
      <c r="AB2474" s="40" t="s">
        <v>3204</v>
      </c>
      <c r="AC2474" s="40"/>
      <c r="AD2474" s="40"/>
      <c r="AE2474" s="40"/>
      <c r="AF2474" s="40"/>
      <c r="AG2474" s="40"/>
      <c r="AH2474" s="40"/>
      <c r="AI2474" s="40" t="str">
        <f t="shared" si="332"/>
        <v>ok</v>
      </c>
      <c r="AJ2474"/>
      <c r="AK2474" t="str">
        <f>Tabela1[[#This Row],[Coluna1]]&amp;Tabela1[[#This Row],[PEDIDO]]</f>
        <v/>
      </c>
      <c r="AL2474"/>
      <c r="AM2474"/>
      <c r="AN2474"/>
      <c r="AO2474" t="str">
        <f t="shared" si="329"/>
        <v>/</v>
      </c>
      <c r="AP2474" t="str">
        <f>Tabela1[[#This Row],[TAG]]&amp;Tabela1[[#This Row],[PEDIDO]]&amp;Tabela1[[#This Row],[PRODUTO]]</f>
        <v/>
      </c>
      <c r="AQ2474" s="23" t="str">
        <f>Tabela1[[#This Row],[PRODUTO]]&amp;Tabela1[[#This Row],[TAG]]</f>
        <v/>
      </c>
      <c r="AR2474" s="183">
        <f>Tabela1[[#This Row],[PESO TOTAL]]*Tabela1[[#This Row],[MATÉRIA PRIMA]]</f>
        <v>0</v>
      </c>
      <c r="AS2474" s="28">
        <f>Tabela1[[#This Row],[PESO TOTAL]]*Tabela1[[#This Row],[PREPARAÇÃO ]]</f>
        <v>0</v>
      </c>
      <c r="AT2474" s="28">
        <f>Tabela1[[#This Row],[PESO TOTAL]]*Tabela1[[#This Row],[CALDEIRARIA]]</f>
        <v>0</v>
      </c>
      <c r="AU2474" s="28">
        <f>Tabela1[[#This Row],[PESO TOTAL]]*Tabela1[[#This Row],[SOLDA]]</f>
        <v>0</v>
      </c>
      <c r="AV2474" s="28">
        <f>Tabela1[[#This Row],[PESO TOTAL]]*Tabela1[[#This Row],[ACABAMENTO]]</f>
        <v>0</v>
      </c>
      <c r="AW2474" s="28">
        <f>Tabela1[[#This Row],[PESO TOTAL]]*Tabela1[[#This Row],[PRONTO ACABADO]]</f>
        <v>0</v>
      </c>
      <c r="AX2474" s="28">
        <f>Tabela1[[#This Row],[PESO TOTAL]]*Tabela1[[#This Row],[EXPEDIÇÃO ]]</f>
        <v>0</v>
      </c>
      <c r="AY2474" s="28" t="str">
        <f>Tabela1[[#This Row],[PEDIDO]]&amp;Tabela1[[#This Row],[PRODUTO]]</f>
        <v/>
      </c>
      <c r="AZ2474" s="44">
        <f>IF(AF2474="",0,IF(ISTEXT(AF2474),H2474*VALUE(SUBSTITUTE(AF2474,"%",""))/100,H2474*AF2474))-Tabela1[[#This Row],[PRONTO ACABADO2]]</f>
        <v>0</v>
      </c>
      <c r="BA2474" s="44">
        <f>IF(AG2474="",0,IF(ISTEXT(AG2474),H2474*VALUE(SUBSTITUTE(AG2474,"%",""))/100,H2474*AG2474))-Tabela1[[#This Row],[PESO EXPEDIDO2]]</f>
        <v>0</v>
      </c>
      <c r="BB2474" s="44">
        <f t="shared" si="330"/>
        <v>0</v>
      </c>
      <c r="BC2474" s="44">
        <f t="shared" si="331"/>
        <v>0</v>
      </c>
      <c r="BD2474" s="44"/>
    </row>
    <row r="2475" spans="1:56" ht="15.75" hidden="1" customHeight="1" x14ac:dyDescent="0.25">
      <c r="A2475" s="6"/>
      <c r="B2475" s="22"/>
      <c r="C2475" s="7"/>
      <c r="D2475" s="46"/>
      <c r="E2475" s="7"/>
      <c r="F2475" s="7"/>
      <c r="G2475" s="44"/>
      <c r="H2475" s="41">
        <f>Tabela1[[#This Row],[PESO UNI]]*Tabela1[[#This Row],[QTE]]</f>
        <v>0</v>
      </c>
      <c r="I2475" s="7"/>
      <c r="J2475" s="8"/>
      <c r="K2475" s="8"/>
      <c r="L2475" s="9"/>
      <c r="M2475" s="10"/>
      <c r="N2475" s="8"/>
      <c r="O2475" s="12"/>
      <c r="P2475" s="13"/>
      <c r="Q2475" s="14">
        <f>Tabela1[[#This Row],[QTDE/ Fabricação]]-Tabela1[[#This Row],[QTE]]</f>
        <v>0</v>
      </c>
      <c r="R2475" s="19">
        <f t="shared" si="326"/>
        <v>0</v>
      </c>
      <c r="S2475" s="19">
        <f t="shared" si="325"/>
        <v>0</v>
      </c>
      <c r="T2475" s="20">
        <f t="shared" si="327"/>
        <v>0</v>
      </c>
      <c r="U2475" s="17">
        <f>IFERROR(SUMIF('LISTA DE EMBARQUE'!B:B,MICRO!E:E,'LISTA DE EMBARQUE'!G:G),"")</f>
        <v>0</v>
      </c>
      <c r="V2475" s="12" t="str">
        <f>IFERROR(VLOOKUP(Tabela1[[#This Row],[COD.MDE]],'LISTA DE EMBARQUE'!B:L,11,0),"")</f>
        <v/>
      </c>
      <c r="W2475" s="13" t="str">
        <f>IFERROR(COUNTIF(#REF!,Tabela1[[#This Row],[Colunas5]]),"")</f>
        <v/>
      </c>
      <c r="X2475" s="14">
        <f>Tabela1[[#This Row],[QIANTIDADE EXPEDIDA]]*Tabela1[[#This Row],[PESO UNI]]</f>
        <v>0</v>
      </c>
      <c r="Y2475" s="14">
        <f t="shared" si="328"/>
        <v>0</v>
      </c>
      <c r="Z2475" s="21">
        <f>Tabela1[[#This Row],[PESO TOTAL]]-Tabela1[[#This Row],[Peso Expedido]]</f>
        <v>0</v>
      </c>
      <c r="AA2475" s="18"/>
      <c r="AB2475" s="40"/>
      <c r="AC2475" s="40"/>
      <c r="AD2475" s="40"/>
      <c r="AE2475" s="40"/>
      <c r="AF2475" s="40"/>
      <c r="AG2475" s="40"/>
      <c r="AH2475" s="40"/>
      <c r="AI2475" s="40" t="str">
        <f t="shared" si="332"/>
        <v>ok</v>
      </c>
      <c r="AJ2475"/>
      <c r="AK2475" t="str">
        <f>Tabela1[[#This Row],[Coluna1]]&amp;Tabela1[[#This Row],[PEDIDO]]</f>
        <v/>
      </c>
      <c r="AL2475"/>
      <c r="AM2475"/>
      <c r="AN2475"/>
      <c r="AO2475" t="str">
        <f t="shared" si="329"/>
        <v>/</v>
      </c>
      <c r="AP2475" t="str">
        <f>Tabela1[[#This Row],[TAG]]&amp;Tabela1[[#This Row],[PEDIDO]]&amp;Tabela1[[#This Row],[PRODUTO]]</f>
        <v/>
      </c>
      <c r="AQ2475" s="23" t="str">
        <f>Tabela1[[#This Row],[PRODUTO]]&amp;Tabela1[[#This Row],[TAG]]</f>
        <v/>
      </c>
      <c r="AR2475" s="183">
        <f>Tabela1[[#This Row],[PESO TOTAL]]*Tabela1[[#This Row],[MATÉRIA PRIMA]]</f>
        <v>0</v>
      </c>
      <c r="AS2475" s="28">
        <f>Tabela1[[#This Row],[PESO TOTAL]]*Tabela1[[#This Row],[PREPARAÇÃO ]]</f>
        <v>0</v>
      </c>
      <c r="AT2475" s="28">
        <f>Tabela1[[#This Row],[PESO TOTAL]]*Tabela1[[#This Row],[CALDEIRARIA]]</f>
        <v>0</v>
      </c>
      <c r="AU2475" s="28">
        <f>Tabela1[[#This Row],[PESO TOTAL]]*Tabela1[[#This Row],[SOLDA]]</f>
        <v>0</v>
      </c>
      <c r="AV2475" s="28">
        <f>Tabela1[[#This Row],[PESO TOTAL]]*Tabela1[[#This Row],[ACABAMENTO]]</f>
        <v>0</v>
      </c>
      <c r="AW2475" s="28">
        <f>Tabela1[[#This Row],[PESO TOTAL]]*Tabela1[[#This Row],[PRONTO ACABADO]]</f>
        <v>0</v>
      </c>
      <c r="AX2475" s="28">
        <f>Tabela1[[#This Row],[PESO TOTAL]]*Tabela1[[#This Row],[EXPEDIÇÃO ]]</f>
        <v>0</v>
      </c>
      <c r="AY2475" s="28" t="str">
        <f>Tabela1[[#This Row],[PEDIDO]]&amp;Tabela1[[#This Row],[PRODUTO]]</f>
        <v/>
      </c>
      <c r="AZ2475" s="44">
        <f>IF(AF2475="",0,IF(ISTEXT(AF2475),H2475*VALUE(SUBSTITUTE(AF2475,"%",""))/100,H2475*AF2475))-Tabela1[[#This Row],[PRONTO ACABADO2]]</f>
        <v>0</v>
      </c>
      <c r="BA2475" s="44">
        <f>IF(AG2475="",0,IF(ISTEXT(AG2475),H2475*VALUE(SUBSTITUTE(AG2475,"%",""))/100,H2475*AG2475))-Tabela1[[#This Row],[PESO EXPEDIDO2]]</f>
        <v>0</v>
      </c>
      <c r="BB2475" s="44">
        <f t="shared" si="330"/>
        <v>0</v>
      </c>
      <c r="BC2475" s="44">
        <f t="shared" si="331"/>
        <v>0</v>
      </c>
      <c r="BD2475" s="44"/>
    </row>
    <row r="2476" spans="1:56" ht="15.75" hidden="1" customHeight="1" x14ac:dyDescent="0.25">
      <c r="A2476" s="6"/>
      <c r="B2476" s="22"/>
      <c r="C2476" s="7"/>
      <c r="D2476" s="46"/>
      <c r="E2476" s="7"/>
      <c r="F2476" s="7"/>
      <c r="G2476" s="44"/>
      <c r="H2476" s="41">
        <f>Tabela1[[#This Row],[PESO UNI]]*Tabela1[[#This Row],[QTE]]</f>
        <v>0</v>
      </c>
      <c r="I2476" s="7"/>
      <c r="J2476" s="8"/>
      <c r="K2476" s="8"/>
      <c r="L2476" s="9"/>
      <c r="M2476" s="10"/>
      <c r="N2476" s="8"/>
      <c r="O2476" s="12"/>
      <c r="P2476" s="13"/>
      <c r="Q2476" s="14">
        <f>Tabela1[[#This Row],[QTDE/ Fabricação]]-Tabela1[[#This Row],[QTE]]</f>
        <v>0</v>
      </c>
      <c r="R2476" s="19">
        <f t="shared" si="326"/>
        <v>0</v>
      </c>
      <c r="S2476" s="19">
        <f t="shared" si="325"/>
        <v>0</v>
      </c>
      <c r="T2476" s="20">
        <f t="shared" si="327"/>
        <v>0</v>
      </c>
      <c r="U2476" s="17">
        <f>IFERROR(SUMIF('LISTA DE EMBARQUE'!B:B,MICRO!E:E,'LISTA DE EMBARQUE'!G:G),"")</f>
        <v>0</v>
      </c>
      <c r="V2476" s="12" t="str">
        <f>IFERROR(VLOOKUP(Tabela1[[#This Row],[COD.MDE]],'LISTA DE EMBARQUE'!B:L,11,0),"")</f>
        <v/>
      </c>
      <c r="W2476" s="13" t="str">
        <f>IFERROR(COUNTIF(#REF!,Tabela1[[#This Row],[Colunas5]]),"")</f>
        <v/>
      </c>
      <c r="X2476" s="14">
        <f>Tabela1[[#This Row],[QIANTIDADE EXPEDIDA]]*Tabela1[[#This Row],[PESO UNI]]</f>
        <v>0</v>
      </c>
      <c r="Y2476" s="14">
        <f t="shared" si="328"/>
        <v>0</v>
      </c>
      <c r="Z2476" s="21">
        <f>Tabela1[[#This Row],[PESO TOTAL]]-Tabela1[[#This Row],[Peso Expedido]]</f>
        <v>0</v>
      </c>
      <c r="AA2476" s="18"/>
      <c r="AB2476" s="40"/>
      <c r="AC2476" s="40"/>
      <c r="AD2476" s="40"/>
      <c r="AE2476" s="40"/>
      <c r="AF2476" s="40"/>
      <c r="AG2476" s="40"/>
      <c r="AH2476" s="40"/>
      <c r="AI2476" s="40" t="str">
        <f t="shared" si="332"/>
        <v>ok</v>
      </c>
      <c r="AJ2476"/>
      <c r="AK2476" t="str">
        <f>Tabela1[[#This Row],[Coluna1]]&amp;Tabela1[[#This Row],[PEDIDO]]</f>
        <v/>
      </c>
      <c r="AL2476"/>
      <c r="AM2476"/>
      <c r="AN2476"/>
      <c r="AO2476" t="str">
        <f t="shared" si="329"/>
        <v>/</v>
      </c>
      <c r="AP2476" t="str">
        <f>Tabela1[[#This Row],[TAG]]&amp;Tabela1[[#This Row],[PEDIDO]]&amp;Tabela1[[#This Row],[PRODUTO]]</f>
        <v/>
      </c>
      <c r="AQ2476" s="23" t="str">
        <f>Tabela1[[#This Row],[PRODUTO]]&amp;Tabela1[[#This Row],[TAG]]</f>
        <v/>
      </c>
      <c r="AR2476" s="183">
        <f>Tabela1[[#This Row],[PESO TOTAL]]*Tabela1[[#This Row],[MATÉRIA PRIMA]]</f>
        <v>0</v>
      </c>
      <c r="AS2476" s="28">
        <f>Tabela1[[#This Row],[PESO TOTAL]]*Tabela1[[#This Row],[PREPARAÇÃO ]]</f>
        <v>0</v>
      </c>
      <c r="AT2476" s="28">
        <f>Tabela1[[#This Row],[PESO TOTAL]]*Tabela1[[#This Row],[CALDEIRARIA]]</f>
        <v>0</v>
      </c>
      <c r="AU2476" s="28">
        <f>Tabela1[[#This Row],[PESO TOTAL]]*Tabela1[[#This Row],[SOLDA]]</f>
        <v>0</v>
      </c>
      <c r="AV2476" s="28">
        <f>Tabela1[[#This Row],[PESO TOTAL]]*Tabela1[[#This Row],[ACABAMENTO]]</f>
        <v>0</v>
      </c>
      <c r="AW2476" s="28">
        <f>Tabela1[[#This Row],[PESO TOTAL]]*Tabela1[[#This Row],[PRONTO ACABADO]]</f>
        <v>0</v>
      </c>
      <c r="AX2476" s="28">
        <f>Tabela1[[#This Row],[PESO TOTAL]]*Tabela1[[#This Row],[EXPEDIÇÃO ]]</f>
        <v>0</v>
      </c>
      <c r="AY2476" s="28" t="str">
        <f>Tabela1[[#This Row],[PEDIDO]]&amp;Tabela1[[#This Row],[PRODUTO]]</f>
        <v/>
      </c>
      <c r="AZ2476" s="44">
        <f>IF(AF2476="",0,IF(ISTEXT(AF2476),H2476*VALUE(SUBSTITUTE(AF2476,"%",""))/100,H2476*AF2476))-Tabela1[[#This Row],[PRONTO ACABADO2]]</f>
        <v>0</v>
      </c>
      <c r="BA2476" s="44">
        <f>IF(AG2476="",0,IF(ISTEXT(AG2476),H2476*VALUE(SUBSTITUTE(AG2476,"%",""))/100,H2476*AG2476))-Tabela1[[#This Row],[PESO EXPEDIDO2]]</f>
        <v>0</v>
      </c>
      <c r="BB2476" s="44">
        <f t="shared" si="330"/>
        <v>0</v>
      </c>
      <c r="BC2476" s="44">
        <f t="shared" si="331"/>
        <v>0</v>
      </c>
      <c r="BD2476" s="44"/>
    </row>
    <row r="2477" spans="1:56" ht="15.75" hidden="1" customHeight="1" x14ac:dyDescent="0.25">
      <c r="A2477" s="6"/>
      <c r="B2477" s="22"/>
      <c r="C2477" s="7"/>
      <c r="D2477" s="46"/>
      <c r="E2477" s="7"/>
      <c r="F2477" s="7"/>
      <c r="G2477" s="44"/>
      <c r="H2477" s="41">
        <f>Tabela1[[#This Row],[PESO UNI]]*Tabela1[[#This Row],[QTE]]</f>
        <v>0</v>
      </c>
      <c r="I2477" s="7"/>
      <c r="J2477" s="8"/>
      <c r="K2477" s="8"/>
      <c r="L2477" s="9"/>
      <c r="M2477" s="10"/>
      <c r="N2477" s="8"/>
      <c r="O2477" s="12"/>
      <c r="P2477" s="13"/>
      <c r="Q2477" s="14">
        <f>Tabela1[[#This Row],[QTDE/ Fabricação]]-Tabela1[[#This Row],[QTE]]</f>
        <v>0</v>
      </c>
      <c r="R2477" s="19">
        <f t="shared" si="326"/>
        <v>0</v>
      </c>
      <c r="S2477" s="19">
        <f t="shared" si="325"/>
        <v>0</v>
      </c>
      <c r="T2477" s="20">
        <f t="shared" si="327"/>
        <v>0</v>
      </c>
      <c r="U2477" s="17">
        <f>IFERROR(SUMIF('LISTA DE EMBARQUE'!B:B,MICRO!E:E,'LISTA DE EMBARQUE'!G:G),"")</f>
        <v>0</v>
      </c>
      <c r="V2477" s="12" t="str">
        <f>IFERROR(VLOOKUP(Tabela1[[#This Row],[COD.MDE]],'LISTA DE EMBARQUE'!B:L,11,0),"")</f>
        <v/>
      </c>
      <c r="W2477" s="13" t="str">
        <f>IFERROR(COUNTIF(#REF!,Tabela1[[#This Row],[Colunas5]]),"")</f>
        <v/>
      </c>
      <c r="X2477" s="14">
        <f>Tabela1[[#This Row],[QIANTIDADE EXPEDIDA]]*Tabela1[[#This Row],[PESO UNI]]</f>
        <v>0</v>
      </c>
      <c r="Y2477" s="14">
        <f t="shared" si="328"/>
        <v>0</v>
      </c>
      <c r="Z2477" s="21">
        <f>Tabela1[[#This Row],[PESO TOTAL]]-Tabela1[[#This Row],[Peso Expedido]]</f>
        <v>0</v>
      </c>
      <c r="AA2477" s="18"/>
      <c r="AB2477" s="40"/>
      <c r="AC2477" s="40"/>
      <c r="AD2477" s="40"/>
      <c r="AE2477" s="40"/>
      <c r="AF2477" s="40"/>
      <c r="AG2477" s="40"/>
      <c r="AH2477" s="40"/>
      <c r="AI2477" s="40" t="str">
        <f t="shared" si="332"/>
        <v>ok</v>
      </c>
      <c r="AJ2477"/>
      <c r="AK2477" t="str">
        <f>Tabela1[[#This Row],[Coluna1]]&amp;Tabela1[[#This Row],[PEDIDO]]</f>
        <v/>
      </c>
      <c r="AL2477"/>
      <c r="AM2477"/>
      <c r="AN2477"/>
      <c r="AO2477" t="str">
        <f t="shared" si="329"/>
        <v>/</v>
      </c>
      <c r="AP2477" t="str">
        <f>Tabela1[[#This Row],[TAG]]&amp;Tabela1[[#This Row],[PEDIDO]]&amp;Tabela1[[#This Row],[PRODUTO]]</f>
        <v/>
      </c>
      <c r="AQ2477" s="23" t="str">
        <f>Tabela1[[#This Row],[PRODUTO]]&amp;Tabela1[[#This Row],[TAG]]</f>
        <v/>
      </c>
      <c r="AR2477" s="183">
        <f>Tabela1[[#This Row],[PESO TOTAL]]*Tabela1[[#This Row],[MATÉRIA PRIMA]]</f>
        <v>0</v>
      </c>
      <c r="AS2477" s="28">
        <f>Tabela1[[#This Row],[PESO TOTAL]]*Tabela1[[#This Row],[PREPARAÇÃO ]]</f>
        <v>0</v>
      </c>
      <c r="AT2477" s="28">
        <f>Tabela1[[#This Row],[PESO TOTAL]]*Tabela1[[#This Row],[CALDEIRARIA]]</f>
        <v>0</v>
      </c>
      <c r="AU2477" s="28">
        <f>Tabela1[[#This Row],[PESO TOTAL]]*Tabela1[[#This Row],[SOLDA]]</f>
        <v>0</v>
      </c>
      <c r="AV2477" s="28">
        <f>Tabela1[[#This Row],[PESO TOTAL]]*Tabela1[[#This Row],[ACABAMENTO]]</f>
        <v>0</v>
      </c>
      <c r="AW2477" s="28">
        <f>Tabela1[[#This Row],[PESO TOTAL]]*Tabela1[[#This Row],[PRONTO ACABADO]]</f>
        <v>0</v>
      </c>
      <c r="AX2477" s="28">
        <f>Tabela1[[#This Row],[PESO TOTAL]]*Tabela1[[#This Row],[EXPEDIÇÃO ]]</f>
        <v>0</v>
      </c>
      <c r="AY2477" s="28" t="str">
        <f>Tabela1[[#This Row],[PEDIDO]]&amp;Tabela1[[#This Row],[PRODUTO]]</f>
        <v/>
      </c>
      <c r="AZ2477" s="44">
        <f>IF(AF2477="",0,IF(ISTEXT(AF2477),H2477*VALUE(SUBSTITUTE(AF2477,"%",""))/100,H2477*AF2477))-Tabela1[[#This Row],[PRONTO ACABADO2]]</f>
        <v>0</v>
      </c>
      <c r="BA2477" s="44">
        <f>IF(AG2477="",0,IF(ISTEXT(AG2477),H2477*VALUE(SUBSTITUTE(AG2477,"%",""))/100,H2477*AG2477))-Tabela1[[#This Row],[PESO EXPEDIDO2]]</f>
        <v>0</v>
      </c>
      <c r="BB2477" s="44">
        <f t="shared" si="330"/>
        <v>0</v>
      </c>
      <c r="BC2477" s="44">
        <f t="shared" si="331"/>
        <v>0</v>
      </c>
      <c r="BD2477" s="44"/>
    </row>
    <row r="2478" spans="1:56" ht="15.75" hidden="1" customHeight="1" x14ac:dyDescent="0.25">
      <c r="A2478" s="6"/>
      <c r="B2478" s="22"/>
      <c r="C2478" s="7"/>
      <c r="D2478" s="46"/>
      <c r="E2478" s="7"/>
      <c r="F2478" s="7"/>
      <c r="G2478" s="44"/>
      <c r="H2478" s="41">
        <f>Tabela1[[#This Row],[PESO UNI]]*Tabela1[[#This Row],[QTE]]</f>
        <v>0</v>
      </c>
      <c r="I2478" s="7"/>
      <c r="J2478" s="8"/>
      <c r="K2478" s="8"/>
      <c r="L2478" s="9"/>
      <c r="M2478" s="10"/>
      <c r="N2478" s="8"/>
      <c r="O2478" s="12"/>
      <c r="P2478" s="13"/>
      <c r="Q2478" s="14">
        <f>Tabela1[[#This Row],[QTDE/ Fabricação]]-Tabela1[[#This Row],[QTE]]</f>
        <v>0</v>
      </c>
      <c r="R2478" s="19">
        <f t="shared" si="326"/>
        <v>0</v>
      </c>
      <c r="S2478" s="19">
        <f t="shared" si="325"/>
        <v>0</v>
      </c>
      <c r="T2478" s="20">
        <f t="shared" si="327"/>
        <v>0</v>
      </c>
      <c r="U2478" s="17">
        <f>IFERROR(SUMIF('LISTA DE EMBARQUE'!B:B,MICRO!E:E,'LISTA DE EMBARQUE'!G:G),"")</f>
        <v>0</v>
      </c>
      <c r="V2478" s="12" t="str">
        <f>IFERROR(VLOOKUP(Tabela1[[#This Row],[COD.MDE]],'LISTA DE EMBARQUE'!B:L,11,0),"")</f>
        <v/>
      </c>
      <c r="W2478" s="13" t="str">
        <f>IFERROR(COUNTIF(#REF!,Tabela1[[#This Row],[Colunas5]]),"")</f>
        <v/>
      </c>
      <c r="X2478" s="14">
        <f>Tabela1[[#This Row],[QIANTIDADE EXPEDIDA]]*Tabela1[[#This Row],[PESO UNI]]</f>
        <v>0</v>
      </c>
      <c r="Y2478" s="14">
        <f t="shared" si="328"/>
        <v>0</v>
      </c>
      <c r="Z2478" s="21">
        <f>Tabela1[[#This Row],[PESO TOTAL]]-Tabela1[[#This Row],[Peso Expedido]]</f>
        <v>0</v>
      </c>
      <c r="AA2478" s="18"/>
      <c r="AB2478" s="40">
        <v>1</v>
      </c>
      <c r="AC2478" s="40"/>
      <c r="AD2478" s="40"/>
      <c r="AE2478" s="40"/>
      <c r="AF2478" s="40"/>
      <c r="AG2478" s="40"/>
      <c r="AH2478" s="40"/>
      <c r="AI2478" s="40" t="str">
        <f t="shared" si="332"/>
        <v>ok</v>
      </c>
      <c r="AJ2478"/>
      <c r="AK2478" t="str">
        <f>Tabela1[[#This Row],[Coluna1]]&amp;Tabela1[[#This Row],[PEDIDO]]</f>
        <v/>
      </c>
      <c r="AL2478"/>
      <c r="AM2478"/>
      <c r="AN2478"/>
      <c r="AO2478" t="str">
        <f t="shared" si="329"/>
        <v>/</v>
      </c>
      <c r="AP2478" t="str">
        <f>Tabela1[[#This Row],[TAG]]&amp;Tabela1[[#This Row],[PEDIDO]]&amp;Tabela1[[#This Row],[PRODUTO]]</f>
        <v/>
      </c>
      <c r="AQ2478" s="23" t="str">
        <f>Tabela1[[#This Row],[PRODUTO]]&amp;Tabela1[[#This Row],[TAG]]</f>
        <v/>
      </c>
      <c r="AR2478" s="183">
        <f>Tabela1[[#This Row],[PESO TOTAL]]*Tabela1[[#This Row],[MATÉRIA PRIMA]]</f>
        <v>0</v>
      </c>
      <c r="AS2478" s="28">
        <f>Tabela1[[#This Row],[PESO TOTAL]]*Tabela1[[#This Row],[PREPARAÇÃO ]]</f>
        <v>0</v>
      </c>
      <c r="AT2478" s="28">
        <f>Tabela1[[#This Row],[PESO TOTAL]]*Tabela1[[#This Row],[CALDEIRARIA]]</f>
        <v>0</v>
      </c>
      <c r="AU2478" s="28">
        <f>Tabela1[[#This Row],[PESO TOTAL]]*Tabela1[[#This Row],[SOLDA]]</f>
        <v>0</v>
      </c>
      <c r="AV2478" s="28">
        <f>Tabela1[[#This Row],[PESO TOTAL]]*Tabela1[[#This Row],[ACABAMENTO]]</f>
        <v>0</v>
      </c>
      <c r="AW2478" s="28">
        <f>Tabela1[[#This Row],[PESO TOTAL]]*Tabela1[[#This Row],[PRONTO ACABADO]]</f>
        <v>0</v>
      </c>
      <c r="AX2478" s="28">
        <f>Tabela1[[#This Row],[PESO TOTAL]]*Tabela1[[#This Row],[EXPEDIÇÃO ]]</f>
        <v>0</v>
      </c>
      <c r="AY2478" s="28" t="str">
        <f>Tabela1[[#This Row],[PEDIDO]]&amp;Tabela1[[#This Row],[PRODUTO]]</f>
        <v/>
      </c>
      <c r="AZ2478" s="44">
        <f>IF(AF2478="",0,IF(ISTEXT(AF2478),H2478*VALUE(SUBSTITUTE(AF2478,"%",""))/100,H2478*AF2478))-Tabela1[[#This Row],[PRONTO ACABADO2]]</f>
        <v>0</v>
      </c>
      <c r="BA2478" s="44">
        <f>IF(AG2478="",0,IF(ISTEXT(AG2478),H2478*VALUE(SUBSTITUTE(AG2478,"%",""))/100,H2478*AG2478))-Tabela1[[#This Row],[PESO EXPEDIDO2]]</f>
        <v>0</v>
      </c>
      <c r="BB2478" s="44">
        <f t="shared" si="330"/>
        <v>0</v>
      </c>
      <c r="BC2478" s="44">
        <f t="shared" si="331"/>
        <v>0</v>
      </c>
      <c r="BD2478" s="44"/>
    </row>
    <row r="2479" spans="1:56" ht="15.75" hidden="1" customHeight="1" x14ac:dyDescent="0.25">
      <c r="A2479" s="6"/>
      <c r="B2479" s="22"/>
      <c r="C2479" s="7"/>
      <c r="D2479" s="46"/>
      <c r="E2479" s="7"/>
      <c r="F2479" s="7"/>
      <c r="G2479" s="44"/>
      <c r="H2479" s="41">
        <f>Tabela1[[#This Row],[PESO UNI]]*Tabela1[[#This Row],[QTE]]</f>
        <v>0</v>
      </c>
      <c r="I2479" s="7"/>
      <c r="J2479" s="8"/>
      <c r="K2479" s="8"/>
      <c r="L2479" s="9"/>
      <c r="M2479" s="10"/>
      <c r="N2479" s="8"/>
      <c r="O2479" s="12"/>
      <c r="P2479" s="13"/>
      <c r="Q2479" s="14">
        <f>Tabela1[[#This Row],[QTDE/ Fabricação]]-Tabela1[[#This Row],[QTE]]</f>
        <v>0</v>
      </c>
      <c r="R2479" s="19">
        <f t="shared" si="326"/>
        <v>0</v>
      </c>
      <c r="S2479" s="19">
        <f t="shared" si="325"/>
        <v>0</v>
      </c>
      <c r="T2479" s="20">
        <f t="shared" si="327"/>
        <v>0</v>
      </c>
      <c r="U2479" s="17">
        <f>IFERROR(SUMIF('LISTA DE EMBARQUE'!B:B,MICRO!E:E,'LISTA DE EMBARQUE'!G:G),"")</f>
        <v>0</v>
      </c>
      <c r="V2479" s="12" t="str">
        <f>IFERROR(VLOOKUP(Tabela1[[#This Row],[COD.MDE]],'LISTA DE EMBARQUE'!B:L,11,0),"")</f>
        <v/>
      </c>
      <c r="W2479" s="13" t="str">
        <f>IFERROR(COUNTIF(#REF!,Tabela1[[#This Row],[Colunas5]]),"")</f>
        <v/>
      </c>
      <c r="X2479" s="14">
        <f>Tabela1[[#This Row],[QIANTIDADE EXPEDIDA]]*Tabela1[[#This Row],[PESO UNI]]</f>
        <v>0</v>
      </c>
      <c r="Y2479" s="14">
        <f t="shared" si="328"/>
        <v>0</v>
      </c>
      <c r="Z2479" s="21">
        <f>Tabela1[[#This Row],[PESO TOTAL]]-Tabela1[[#This Row],[Peso Expedido]]</f>
        <v>0</v>
      </c>
      <c r="AA2479" s="18"/>
      <c r="AB2479" s="40" t="s">
        <v>3204</v>
      </c>
      <c r="AC2479" s="40"/>
      <c r="AD2479" s="40"/>
      <c r="AE2479" s="40"/>
      <c r="AF2479" s="40"/>
      <c r="AG2479" s="40"/>
      <c r="AH2479" s="40"/>
      <c r="AI2479" s="40" t="str">
        <f t="shared" si="332"/>
        <v>ok</v>
      </c>
      <c r="AJ2479"/>
      <c r="AK2479" t="str">
        <f>Tabela1[[#This Row],[Coluna1]]&amp;Tabela1[[#This Row],[PEDIDO]]</f>
        <v/>
      </c>
      <c r="AL2479"/>
      <c r="AM2479"/>
      <c r="AN2479"/>
      <c r="AO2479" t="str">
        <f t="shared" si="329"/>
        <v>/</v>
      </c>
      <c r="AP2479" t="str">
        <f>Tabela1[[#This Row],[TAG]]&amp;Tabela1[[#This Row],[PEDIDO]]&amp;Tabela1[[#This Row],[PRODUTO]]</f>
        <v/>
      </c>
      <c r="AQ2479" s="23" t="str">
        <f>Tabela1[[#This Row],[PRODUTO]]&amp;Tabela1[[#This Row],[TAG]]</f>
        <v/>
      </c>
      <c r="AR2479" s="183">
        <f>Tabela1[[#This Row],[PESO TOTAL]]*Tabela1[[#This Row],[MATÉRIA PRIMA]]</f>
        <v>0</v>
      </c>
      <c r="AS2479" s="28">
        <f>Tabela1[[#This Row],[PESO TOTAL]]*Tabela1[[#This Row],[PREPARAÇÃO ]]</f>
        <v>0</v>
      </c>
      <c r="AT2479" s="28">
        <f>Tabela1[[#This Row],[PESO TOTAL]]*Tabela1[[#This Row],[CALDEIRARIA]]</f>
        <v>0</v>
      </c>
      <c r="AU2479" s="28">
        <f>Tabela1[[#This Row],[PESO TOTAL]]*Tabela1[[#This Row],[SOLDA]]</f>
        <v>0</v>
      </c>
      <c r="AV2479" s="28">
        <f>Tabela1[[#This Row],[PESO TOTAL]]*Tabela1[[#This Row],[ACABAMENTO]]</f>
        <v>0</v>
      </c>
      <c r="AW2479" s="28">
        <f>Tabela1[[#This Row],[PESO TOTAL]]*Tabela1[[#This Row],[PRONTO ACABADO]]</f>
        <v>0</v>
      </c>
      <c r="AX2479" s="28">
        <f>Tabela1[[#This Row],[PESO TOTAL]]*Tabela1[[#This Row],[EXPEDIÇÃO ]]</f>
        <v>0</v>
      </c>
      <c r="AY2479" s="28" t="str">
        <f>Tabela1[[#This Row],[PEDIDO]]&amp;Tabela1[[#This Row],[PRODUTO]]</f>
        <v/>
      </c>
      <c r="AZ2479" s="44">
        <f>IF(AF2479="",0,IF(ISTEXT(AF2479),H2479*VALUE(SUBSTITUTE(AF2479,"%",""))/100,H2479*AF2479))-Tabela1[[#This Row],[PRONTO ACABADO2]]</f>
        <v>0</v>
      </c>
      <c r="BA2479" s="44">
        <f>IF(AG2479="",0,IF(ISTEXT(AG2479),H2479*VALUE(SUBSTITUTE(AG2479,"%",""))/100,H2479*AG2479))-Tabela1[[#This Row],[PESO EXPEDIDO2]]</f>
        <v>0</v>
      </c>
      <c r="BB2479" s="44">
        <f t="shared" si="330"/>
        <v>0</v>
      </c>
      <c r="BC2479" s="44">
        <f t="shared" si="331"/>
        <v>0</v>
      </c>
      <c r="BD2479" s="44"/>
    </row>
    <row r="2480" spans="1:56" ht="15.75" hidden="1" customHeight="1" x14ac:dyDescent="0.25">
      <c r="A2480" s="6"/>
      <c r="B2480" s="22"/>
      <c r="C2480" s="7"/>
      <c r="D2480" s="46"/>
      <c r="E2480" s="7"/>
      <c r="F2480" s="7"/>
      <c r="G2480" s="44"/>
      <c r="H2480" s="41">
        <f>Tabela1[[#This Row],[PESO UNI]]*Tabela1[[#This Row],[QTE]]</f>
        <v>0</v>
      </c>
      <c r="I2480" s="7"/>
      <c r="J2480" s="8"/>
      <c r="K2480" s="8"/>
      <c r="L2480" s="9"/>
      <c r="M2480" s="10"/>
      <c r="N2480" s="8"/>
      <c r="O2480" s="12"/>
      <c r="P2480" s="13"/>
      <c r="Q2480" s="14">
        <f>Tabela1[[#This Row],[QTDE/ Fabricação]]-Tabela1[[#This Row],[QTE]]</f>
        <v>0</v>
      </c>
      <c r="R2480" s="19">
        <f t="shared" si="326"/>
        <v>0</v>
      </c>
      <c r="S2480" s="19">
        <f t="shared" si="325"/>
        <v>0</v>
      </c>
      <c r="T2480" s="20">
        <f t="shared" si="327"/>
        <v>0</v>
      </c>
      <c r="U2480" s="17">
        <f>IFERROR(SUMIF('LISTA DE EMBARQUE'!B:B,MICRO!E:E,'LISTA DE EMBARQUE'!G:G),"")</f>
        <v>0</v>
      </c>
      <c r="V2480" s="12" t="str">
        <f>IFERROR(VLOOKUP(Tabela1[[#This Row],[COD.MDE]],'LISTA DE EMBARQUE'!B:L,11,0),"")</f>
        <v/>
      </c>
      <c r="W2480" s="13" t="str">
        <f>IFERROR(COUNTIF(#REF!,Tabela1[[#This Row],[Colunas5]]),"")</f>
        <v/>
      </c>
      <c r="X2480" s="14">
        <f>Tabela1[[#This Row],[QIANTIDADE EXPEDIDA]]*Tabela1[[#This Row],[PESO UNI]]</f>
        <v>0</v>
      </c>
      <c r="Y2480" s="14">
        <f t="shared" si="328"/>
        <v>0</v>
      </c>
      <c r="Z2480" s="21">
        <f>Tabela1[[#This Row],[PESO TOTAL]]-Tabela1[[#This Row],[Peso Expedido]]</f>
        <v>0</v>
      </c>
      <c r="AA2480" s="18"/>
      <c r="AB2480" s="40" t="s">
        <v>3204</v>
      </c>
      <c r="AC2480" s="40"/>
      <c r="AD2480" s="40"/>
      <c r="AE2480" s="40"/>
      <c r="AF2480" s="40"/>
      <c r="AG2480" s="40"/>
      <c r="AH2480" s="40"/>
      <c r="AI2480" s="40" t="str">
        <f t="shared" si="332"/>
        <v>ok</v>
      </c>
      <c r="AJ2480"/>
      <c r="AK2480" t="str">
        <f>Tabela1[[#This Row],[Coluna1]]&amp;Tabela1[[#This Row],[PEDIDO]]</f>
        <v/>
      </c>
      <c r="AL2480"/>
      <c r="AM2480"/>
      <c r="AN2480"/>
      <c r="AO2480" t="str">
        <f t="shared" si="329"/>
        <v>/</v>
      </c>
      <c r="AP2480" t="str">
        <f>Tabela1[[#This Row],[TAG]]&amp;Tabela1[[#This Row],[PEDIDO]]&amp;Tabela1[[#This Row],[PRODUTO]]</f>
        <v/>
      </c>
      <c r="AQ2480" s="23" t="str">
        <f>Tabela1[[#This Row],[PRODUTO]]&amp;Tabela1[[#This Row],[TAG]]</f>
        <v/>
      </c>
      <c r="AR2480" s="183">
        <f>Tabela1[[#This Row],[PESO TOTAL]]*Tabela1[[#This Row],[MATÉRIA PRIMA]]</f>
        <v>0</v>
      </c>
      <c r="AS2480" s="28">
        <f>Tabela1[[#This Row],[PESO TOTAL]]*Tabela1[[#This Row],[PREPARAÇÃO ]]</f>
        <v>0</v>
      </c>
      <c r="AT2480" s="28">
        <f>Tabela1[[#This Row],[PESO TOTAL]]*Tabela1[[#This Row],[CALDEIRARIA]]</f>
        <v>0</v>
      </c>
      <c r="AU2480" s="28">
        <f>Tabela1[[#This Row],[PESO TOTAL]]*Tabela1[[#This Row],[SOLDA]]</f>
        <v>0</v>
      </c>
      <c r="AV2480" s="28">
        <f>Tabela1[[#This Row],[PESO TOTAL]]*Tabela1[[#This Row],[ACABAMENTO]]</f>
        <v>0</v>
      </c>
      <c r="AW2480" s="28">
        <f>Tabela1[[#This Row],[PESO TOTAL]]*Tabela1[[#This Row],[PRONTO ACABADO]]</f>
        <v>0</v>
      </c>
      <c r="AX2480" s="28">
        <f>Tabela1[[#This Row],[PESO TOTAL]]*Tabela1[[#This Row],[EXPEDIÇÃO ]]</f>
        <v>0</v>
      </c>
      <c r="AY2480" s="28" t="str">
        <f>Tabela1[[#This Row],[PEDIDO]]&amp;Tabela1[[#This Row],[PRODUTO]]</f>
        <v/>
      </c>
      <c r="AZ2480" s="44">
        <f>IF(AF2480="",0,IF(ISTEXT(AF2480),H2480*VALUE(SUBSTITUTE(AF2480,"%",""))/100,H2480*AF2480))-Tabela1[[#This Row],[PRONTO ACABADO2]]</f>
        <v>0</v>
      </c>
      <c r="BA2480" s="44">
        <f>IF(AG2480="",0,IF(ISTEXT(AG2480),H2480*VALUE(SUBSTITUTE(AG2480,"%",""))/100,H2480*AG2480))-Tabela1[[#This Row],[PESO EXPEDIDO2]]</f>
        <v>0</v>
      </c>
      <c r="BB2480" s="44">
        <f t="shared" si="330"/>
        <v>0</v>
      </c>
      <c r="BC2480" s="44">
        <f t="shared" si="331"/>
        <v>0</v>
      </c>
      <c r="BD2480" s="44"/>
    </row>
    <row r="2481" spans="1:56" ht="15.75" hidden="1" customHeight="1" x14ac:dyDescent="0.25">
      <c r="A2481" s="6"/>
      <c r="B2481" s="22"/>
      <c r="C2481" s="7"/>
      <c r="D2481" s="46"/>
      <c r="E2481" s="7"/>
      <c r="F2481" s="7"/>
      <c r="G2481" s="44"/>
      <c r="H2481" s="41">
        <f>Tabela1[[#This Row],[PESO UNI]]*Tabela1[[#This Row],[QTE]]</f>
        <v>0</v>
      </c>
      <c r="I2481" s="7"/>
      <c r="J2481" s="8"/>
      <c r="K2481" s="8"/>
      <c r="L2481" s="9"/>
      <c r="M2481" s="10"/>
      <c r="N2481" s="8"/>
      <c r="O2481" s="12"/>
      <c r="P2481" s="13"/>
      <c r="Q2481" s="14">
        <f>Tabela1[[#This Row],[QTDE/ Fabricação]]-Tabela1[[#This Row],[QTE]]</f>
        <v>0</v>
      </c>
      <c r="R2481" s="19">
        <f t="shared" si="326"/>
        <v>0</v>
      </c>
      <c r="S2481" s="19">
        <f t="shared" si="325"/>
        <v>0</v>
      </c>
      <c r="T2481" s="20">
        <f t="shared" si="327"/>
        <v>0</v>
      </c>
      <c r="U2481" s="17">
        <f>IFERROR(SUMIF('LISTA DE EMBARQUE'!B:B,MICRO!E:E,'LISTA DE EMBARQUE'!G:G),"")</f>
        <v>0</v>
      </c>
      <c r="V2481" s="12" t="str">
        <f>IFERROR(VLOOKUP(Tabela1[[#This Row],[COD.MDE]],'LISTA DE EMBARQUE'!B:L,11,0),"")</f>
        <v/>
      </c>
      <c r="W2481" s="13" t="str">
        <f>IFERROR(COUNTIF(#REF!,Tabela1[[#This Row],[Colunas5]]),"")</f>
        <v/>
      </c>
      <c r="X2481" s="14">
        <f>Tabela1[[#This Row],[QIANTIDADE EXPEDIDA]]*Tabela1[[#This Row],[PESO UNI]]</f>
        <v>0</v>
      </c>
      <c r="Y2481" s="14">
        <f t="shared" si="328"/>
        <v>0</v>
      </c>
      <c r="Z2481" s="21">
        <f>Tabela1[[#This Row],[PESO TOTAL]]-Tabela1[[#This Row],[Peso Expedido]]</f>
        <v>0</v>
      </c>
      <c r="AA2481" s="18"/>
      <c r="AB2481" s="40">
        <v>1</v>
      </c>
      <c r="AC2481" s="40"/>
      <c r="AD2481" s="40"/>
      <c r="AE2481" s="40"/>
      <c r="AF2481" s="40"/>
      <c r="AG2481" s="40"/>
      <c r="AH2481" s="40"/>
      <c r="AI2481" s="40" t="str">
        <f t="shared" si="332"/>
        <v>ok</v>
      </c>
      <c r="AJ2481"/>
      <c r="AK2481" t="str">
        <f>Tabela1[[#This Row],[Coluna1]]&amp;Tabela1[[#This Row],[PEDIDO]]</f>
        <v/>
      </c>
      <c r="AL2481"/>
      <c r="AM2481"/>
      <c r="AN2481"/>
      <c r="AO2481" t="str">
        <f t="shared" si="329"/>
        <v>/</v>
      </c>
      <c r="AP2481" t="str">
        <f>Tabela1[[#This Row],[TAG]]&amp;Tabela1[[#This Row],[PEDIDO]]&amp;Tabela1[[#This Row],[PRODUTO]]</f>
        <v/>
      </c>
      <c r="AQ2481" s="23" t="str">
        <f>Tabela1[[#This Row],[PRODUTO]]&amp;Tabela1[[#This Row],[TAG]]</f>
        <v/>
      </c>
      <c r="AR2481" s="183">
        <f>Tabela1[[#This Row],[PESO TOTAL]]*Tabela1[[#This Row],[MATÉRIA PRIMA]]</f>
        <v>0</v>
      </c>
      <c r="AS2481" s="28">
        <f>Tabela1[[#This Row],[PESO TOTAL]]*Tabela1[[#This Row],[PREPARAÇÃO ]]</f>
        <v>0</v>
      </c>
      <c r="AT2481" s="28">
        <f>Tabela1[[#This Row],[PESO TOTAL]]*Tabela1[[#This Row],[CALDEIRARIA]]</f>
        <v>0</v>
      </c>
      <c r="AU2481" s="28">
        <f>Tabela1[[#This Row],[PESO TOTAL]]*Tabela1[[#This Row],[SOLDA]]</f>
        <v>0</v>
      </c>
      <c r="AV2481" s="28">
        <f>Tabela1[[#This Row],[PESO TOTAL]]*Tabela1[[#This Row],[ACABAMENTO]]</f>
        <v>0</v>
      </c>
      <c r="AW2481" s="28">
        <f>Tabela1[[#This Row],[PESO TOTAL]]*Tabela1[[#This Row],[PRONTO ACABADO]]</f>
        <v>0</v>
      </c>
      <c r="AX2481" s="28">
        <f>Tabela1[[#This Row],[PESO TOTAL]]*Tabela1[[#This Row],[EXPEDIÇÃO ]]</f>
        <v>0</v>
      </c>
      <c r="AY2481" s="28" t="str">
        <f>Tabela1[[#This Row],[PEDIDO]]&amp;Tabela1[[#This Row],[PRODUTO]]</f>
        <v/>
      </c>
      <c r="AZ2481" s="44">
        <f>IF(AF2481="",0,IF(ISTEXT(AF2481),H2481*VALUE(SUBSTITUTE(AF2481,"%",""))/100,H2481*AF2481))-Tabela1[[#This Row],[PRONTO ACABADO2]]</f>
        <v>0</v>
      </c>
      <c r="BA2481" s="44">
        <f>IF(AG2481="",0,IF(ISTEXT(AG2481),H2481*VALUE(SUBSTITUTE(AG2481,"%",""))/100,H2481*AG2481))-Tabela1[[#This Row],[PESO EXPEDIDO2]]</f>
        <v>0</v>
      </c>
      <c r="BB2481" s="44">
        <f t="shared" si="330"/>
        <v>0</v>
      </c>
      <c r="BC2481" s="44">
        <f t="shared" si="331"/>
        <v>0</v>
      </c>
      <c r="BD2481" s="44"/>
    </row>
    <row r="2482" spans="1:56" ht="15.75" hidden="1" customHeight="1" x14ac:dyDescent="0.25">
      <c r="A2482" s="6"/>
      <c r="B2482" s="22"/>
      <c r="C2482" s="7"/>
      <c r="D2482" s="46"/>
      <c r="E2482" s="7"/>
      <c r="F2482" s="7"/>
      <c r="G2482" s="44"/>
      <c r="H2482" s="41">
        <f>Tabela1[[#This Row],[PESO UNI]]*Tabela1[[#This Row],[QTE]]</f>
        <v>0</v>
      </c>
      <c r="I2482" s="7"/>
      <c r="J2482" s="8"/>
      <c r="K2482" s="8"/>
      <c r="L2482" s="9"/>
      <c r="M2482" s="10"/>
      <c r="N2482" s="8"/>
      <c r="O2482" s="12"/>
      <c r="P2482" s="13"/>
      <c r="Q2482" s="14">
        <f>Tabela1[[#This Row],[QTDE/ Fabricação]]-Tabela1[[#This Row],[QTE]]</f>
        <v>0</v>
      </c>
      <c r="R2482" s="19">
        <f t="shared" si="326"/>
        <v>0</v>
      </c>
      <c r="S2482" s="19">
        <f t="shared" si="325"/>
        <v>0</v>
      </c>
      <c r="T2482" s="20">
        <f t="shared" si="327"/>
        <v>0</v>
      </c>
      <c r="U2482" s="17">
        <f>IFERROR(SUMIF('LISTA DE EMBARQUE'!B:B,MICRO!E:E,'LISTA DE EMBARQUE'!G:G),"")</f>
        <v>0</v>
      </c>
      <c r="V2482" s="12" t="str">
        <f>IFERROR(VLOOKUP(Tabela1[[#This Row],[COD.MDE]],'LISTA DE EMBARQUE'!B:L,11,0),"")</f>
        <v/>
      </c>
      <c r="W2482" s="13" t="str">
        <f>IFERROR(COUNTIF(#REF!,Tabela1[[#This Row],[Colunas5]]),"")</f>
        <v/>
      </c>
      <c r="X2482" s="14">
        <f>Tabela1[[#This Row],[QIANTIDADE EXPEDIDA]]*Tabela1[[#This Row],[PESO UNI]]</f>
        <v>0</v>
      </c>
      <c r="Y2482" s="14">
        <f t="shared" si="328"/>
        <v>0</v>
      </c>
      <c r="Z2482" s="21">
        <f>Tabela1[[#This Row],[PESO TOTAL]]-Tabela1[[#This Row],[Peso Expedido]]</f>
        <v>0</v>
      </c>
      <c r="AA2482" s="18"/>
      <c r="AB2482" s="40" t="s">
        <v>3204</v>
      </c>
      <c r="AC2482" s="40"/>
      <c r="AD2482" s="40"/>
      <c r="AE2482" s="40"/>
      <c r="AF2482" s="40"/>
      <c r="AG2482" s="40"/>
      <c r="AH2482" s="40"/>
      <c r="AI2482" s="40" t="str">
        <f t="shared" si="332"/>
        <v>ok</v>
      </c>
      <c r="AJ2482"/>
      <c r="AK2482" t="str">
        <f>Tabela1[[#This Row],[Coluna1]]&amp;Tabela1[[#This Row],[PEDIDO]]</f>
        <v/>
      </c>
      <c r="AL2482"/>
      <c r="AM2482"/>
      <c r="AN2482"/>
      <c r="AO2482" t="str">
        <f t="shared" si="329"/>
        <v>/</v>
      </c>
      <c r="AP2482" t="str">
        <f>Tabela1[[#This Row],[TAG]]&amp;Tabela1[[#This Row],[PEDIDO]]&amp;Tabela1[[#This Row],[PRODUTO]]</f>
        <v/>
      </c>
      <c r="AQ2482" s="23" t="str">
        <f>Tabela1[[#This Row],[PRODUTO]]&amp;Tabela1[[#This Row],[TAG]]</f>
        <v/>
      </c>
      <c r="AR2482" s="183">
        <f>Tabela1[[#This Row],[PESO TOTAL]]*Tabela1[[#This Row],[MATÉRIA PRIMA]]</f>
        <v>0</v>
      </c>
      <c r="AS2482" s="28">
        <f>Tabela1[[#This Row],[PESO TOTAL]]*Tabela1[[#This Row],[PREPARAÇÃO ]]</f>
        <v>0</v>
      </c>
      <c r="AT2482" s="28">
        <f>Tabela1[[#This Row],[PESO TOTAL]]*Tabela1[[#This Row],[CALDEIRARIA]]</f>
        <v>0</v>
      </c>
      <c r="AU2482" s="28">
        <f>Tabela1[[#This Row],[PESO TOTAL]]*Tabela1[[#This Row],[SOLDA]]</f>
        <v>0</v>
      </c>
      <c r="AV2482" s="28">
        <f>Tabela1[[#This Row],[PESO TOTAL]]*Tabela1[[#This Row],[ACABAMENTO]]</f>
        <v>0</v>
      </c>
      <c r="AW2482" s="28">
        <f>Tabela1[[#This Row],[PESO TOTAL]]*Tabela1[[#This Row],[PRONTO ACABADO]]</f>
        <v>0</v>
      </c>
      <c r="AX2482" s="28">
        <f>Tabela1[[#This Row],[PESO TOTAL]]*Tabela1[[#This Row],[EXPEDIÇÃO ]]</f>
        <v>0</v>
      </c>
      <c r="AY2482" s="28" t="str">
        <f>Tabela1[[#This Row],[PEDIDO]]&amp;Tabela1[[#This Row],[PRODUTO]]</f>
        <v/>
      </c>
      <c r="AZ2482" s="44">
        <f>IF(AF2482="",0,IF(ISTEXT(AF2482),H2482*VALUE(SUBSTITUTE(AF2482,"%",""))/100,H2482*AF2482))-Tabela1[[#This Row],[PRONTO ACABADO2]]</f>
        <v>0</v>
      </c>
      <c r="BA2482" s="44">
        <f>IF(AG2482="",0,IF(ISTEXT(AG2482),H2482*VALUE(SUBSTITUTE(AG2482,"%",""))/100,H2482*AG2482))-Tabela1[[#This Row],[PESO EXPEDIDO2]]</f>
        <v>0</v>
      </c>
      <c r="BB2482" s="44">
        <f t="shared" si="330"/>
        <v>0</v>
      </c>
      <c r="BC2482" s="44">
        <f t="shared" si="331"/>
        <v>0</v>
      </c>
      <c r="BD2482" s="44"/>
    </row>
    <row r="2483" spans="1:56" ht="15.75" hidden="1" customHeight="1" x14ac:dyDescent="0.25">
      <c r="A2483" s="6"/>
      <c r="B2483" s="22"/>
      <c r="C2483" s="7"/>
      <c r="D2483" s="46"/>
      <c r="E2483" s="7"/>
      <c r="F2483" s="7"/>
      <c r="G2483" s="44"/>
      <c r="H2483" s="41">
        <f>Tabela1[[#This Row],[PESO UNI]]*Tabela1[[#This Row],[QTE]]</f>
        <v>0</v>
      </c>
      <c r="I2483" s="7"/>
      <c r="J2483" s="8"/>
      <c r="K2483" s="8"/>
      <c r="L2483" s="9"/>
      <c r="M2483" s="10"/>
      <c r="N2483" s="8"/>
      <c r="O2483" s="12"/>
      <c r="P2483" s="13"/>
      <c r="Q2483" s="14">
        <f>Tabela1[[#This Row],[QTDE/ Fabricação]]-Tabela1[[#This Row],[QTE]]</f>
        <v>0</v>
      </c>
      <c r="R2483" s="19">
        <f t="shared" si="326"/>
        <v>0</v>
      </c>
      <c r="S2483" s="19">
        <f t="shared" si="325"/>
        <v>0</v>
      </c>
      <c r="T2483" s="20">
        <f t="shared" si="327"/>
        <v>0</v>
      </c>
      <c r="U2483" s="17">
        <f>IFERROR(SUMIF('LISTA DE EMBARQUE'!B:B,MICRO!E:E,'LISTA DE EMBARQUE'!G:G),"")</f>
        <v>0</v>
      </c>
      <c r="V2483" s="12" t="str">
        <f>IFERROR(VLOOKUP(Tabela1[[#This Row],[COD.MDE]],'LISTA DE EMBARQUE'!B:L,11,0),"")</f>
        <v/>
      </c>
      <c r="W2483" s="13" t="str">
        <f>IFERROR(COUNTIF(#REF!,Tabela1[[#This Row],[Colunas5]]),"")</f>
        <v/>
      </c>
      <c r="X2483" s="14">
        <f>Tabela1[[#This Row],[QIANTIDADE EXPEDIDA]]*Tabela1[[#This Row],[PESO UNI]]</f>
        <v>0</v>
      </c>
      <c r="Y2483" s="14">
        <f t="shared" si="328"/>
        <v>0</v>
      </c>
      <c r="Z2483" s="21">
        <f>Tabela1[[#This Row],[PESO TOTAL]]-Tabela1[[#This Row],[Peso Expedido]]</f>
        <v>0</v>
      </c>
      <c r="AA2483" s="18"/>
      <c r="AB2483" s="40" t="s">
        <v>3204</v>
      </c>
      <c r="AC2483" s="40"/>
      <c r="AD2483" s="40"/>
      <c r="AE2483" s="40"/>
      <c r="AF2483" s="40"/>
      <c r="AG2483" s="40"/>
      <c r="AH2483" s="40"/>
      <c r="AI2483" s="40" t="str">
        <f t="shared" si="332"/>
        <v>ok</v>
      </c>
      <c r="AJ2483"/>
      <c r="AK2483" t="str">
        <f>Tabela1[[#This Row],[Coluna1]]&amp;Tabela1[[#This Row],[PEDIDO]]</f>
        <v/>
      </c>
      <c r="AL2483"/>
      <c r="AM2483"/>
      <c r="AN2483"/>
      <c r="AO2483" t="str">
        <f t="shared" si="329"/>
        <v>/</v>
      </c>
      <c r="AP2483" t="str">
        <f>Tabela1[[#This Row],[TAG]]&amp;Tabela1[[#This Row],[PEDIDO]]&amp;Tabela1[[#This Row],[PRODUTO]]</f>
        <v/>
      </c>
      <c r="AQ2483" s="23" t="str">
        <f>Tabela1[[#This Row],[PRODUTO]]&amp;Tabela1[[#This Row],[TAG]]</f>
        <v/>
      </c>
      <c r="AR2483" s="183">
        <f>Tabela1[[#This Row],[PESO TOTAL]]*Tabela1[[#This Row],[MATÉRIA PRIMA]]</f>
        <v>0</v>
      </c>
      <c r="AS2483" s="28">
        <f>Tabela1[[#This Row],[PESO TOTAL]]*Tabela1[[#This Row],[PREPARAÇÃO ]]</f>
        <v>0</v>
      </c>
      <c r="AT2483" s="28">
        <f>Tabela1[[#This Row],[PESO TOTAL]]*Tabela1[[#This Row],[CALDEIRARIA]]</f>
        <v>0</v>
      </c>
      <c r="AU2483" s="28">
        <f>Tabela1[[#This Row],[PESO TOTAL]]*Tabela1[[#This Row],[SOLDA]]</f>
        <v>0</v>
      </c>
      <c r="AV2483" s="28">
        <f>Tabela1[[#This Row],[PESO TOTAL]]*Tabela1[[#This Row],[ACABAMENTO]]</f>
        <v>0</v>
      </c>
      <c r="AW2483" s="28">
        <f>Tabela1[[#This Row],[PESO TOTAL]]*Tabela1[[#This Row],[PRONTO ACABADO]]</f>
        <v>0</v>
      </c>
      <c r="AX2483" s="28">
        <f>Tabela1[[#This Row],[PESO TOTAL]]*Tabela1[[#This Row],[EXPEDIÇÃO ]]</f>
        <v>0</v>
      </c>
      <c r="AY2483" s="28" t="str">
        <f>Tabela1[[#This Row],[PEDIDO]]&amp;Tabela1[[#This Row],[PRODUTO]]</f>
        <v/>
      </c>
      <c r="AZ2483" s="44">
        <f>IF(AF2483="",0,IF(ISTEXT(AF2483),H2483*VALUE(SUBSTITUTE(AF2483,"%",""))/100,H2483*AF2483))-Tabela1[[#This Row],[PRONTO ACABADO2]]</f>
        <v>0</v>
      </c>
      <c r="BA2483" s="44">
        <f>IF(AG2483="",0,IF(ISTEXT(AG2483),H2483*VALUE(SUBSTITUTE(AG2483,"%",""))/100,H2483*AG2483))-Tabela1[[#This Row],[PESO EXPEDIDO2]]</f>
        <v>0</v>
      </c>
      <c r="BB2483" s="44">
        <f t="shared" si="330"/>
        <v>0</v>
      </c>
      <c r="BC2483" s="44">
        <f t="shared" si="331"/>
        <v>0</v>
      </c>
      <c r="BD2483" s="44"/>
    </row>
    <row r="2484" spans="1:56" ht="15.75" hidden="1" customHeight="1" x14ac:dyDescent="0.25">
      <c r="A2484" s="6"/>
      <c r="B2484" s="22"/>
      <c r="C2484" s="7"/>
      <c r="D2484" s="46"/>
      <c r="E2484" s="7"/>
      <c r="F2484" s="7"/>
      <c r="G2484" s="44"/>
      <c r="H2484" s="41">
        <f>Tabela1[[#This Row],[PESO UNI]]*Tabela1[[#This Row],[QTE]]</f>
        <v>0</v>
      </c>
      <c r="I2484" s="7"/>
      <c r="J2484" s="8"/>
      <c r="K2484" s="8"/>
      <c r="L2484" s="9"/>
      <c r="M2484" s="10"/>
      <c r="N2484" s="8"/>
      <c r="O2484" s="12"/>
      <c r="P2484" s="13"/>
      <c r="Q2484" s="14">
        <f>Tabela1[[#This Row],[QTDE/ Fabricação]]-Tabela1[[#This Row],[QTE]]</f>
        <v>0</v>
      </c>
      <c r="R2484" s="19">
        <f t="shared" si="326"/>
        <v>0</v>
      </c>
      <c r="S2484" s="19">
        <f t="shared" si="325"/>
        <v>0</v>
      </c>
      <c r="T2484" s="20">
        <f t="shared" si="327"/>
        <v>0</v>
      </c>
      <c r="U2484" s="17">
        <f>IFERROR(SUMIF('LISTA DE EMBARQUE'!B:B,MICRO!E:E,'LISTA DE EMBARQUE'!G:G),"")</f>
        <v>0</v>
      </c>
      <c r="V2484" s="12" t="str">
        <f>IFERROR(VLOOKUP(Tabela1[[#This Row],[COD.MDE]],'LISTA DE EMBARQUE'!B:L,11,0),"")</f>
        <v/>
      </c>
      <c r="W2484" s="13" t="str">
        <f>IFERROR(COUNTIF(#REF!,Tabela1[[#This Row],[Colunas5]]),"")</f>
        <v/>
      </c>
      <c r="X2484" s="14">
        <f>Tabela1[[#This Row],[QIANTIDADE EXPEDIDA]]*Tabela1[[#This Row],[PESO UNI]]</f>
        <v>0</v>
      </c>
      <c r="Y2484" s="14">
        <f t="shared" si="328"/>
        <v>0</v>
      </c>
      <c r="Z2484" s="21">
        <f>Tabela1[[#This Row],[PESO TOTAL]]-Tabela1[[#This Row],[Peso Expedido]]</f>
        <v>0</v>
      </c>
      <c r="AA2484" s="18"/>
      <c r="AB2484" s="40">
        <v>1</v>
      </c>
      <c r="AC2484" s="40"/>
      <c r="AD2484" s="40"/>
      <c r="AE2484" s="40"/>
      <c r="AF2484" s="40"/>
      <c r="AG2484" s="40"/>
      <c r="AH2484" s="40"/>
      <c r="AI2484" s="40" t="str">
        <f t="shared" si="332"/>
        <v>ok</v>
      </c>
      <c r="AJ2484"/>
      <c r="AK2484" t="str">
        <f>Tabela1[[#This Row],[Coluna1]]&amp;Tabela1[[#This Row],[PEDIDO]]</f>
        <v/>
      </c>
      <c r="AL2484"/>
      <c r="AM2484"/>
      <c r="AN2484"/>
      <c r="AO2484" t="str">
        <f t="shared" si="329"/>
        <v>/</v>
      </c>
      <c r="AP2484" t="str">
        <f>Tabela1[[#This Row],[TAG]]&amp;Tabela1[[#This Row],[PEDIDO]]&amp;Tabela1[[#This Row],[PRODUTO]]</f>
        <v/>
      </c>
      <c r="AQ2484" s="23" t="str">
        <f>Tabela1[[#This Row],[PRODUTO]]&amp;Tabela1[[#This Row],[TAG]]</f>
        <v/>
      </c>
      <c r="AR2484" s="183">
        <f>Tabela1[[#This Row],[PESO TOTAL]]*Tabela1[[#This Row],[MATÉRIA PRIMA]]</f>
        <v>0</v>
      </c>
      <c r="AS2484" s="28">
        <f>Tabela1[[#This Row],[PESO TOTAL]]*Tabela1[[#This Row],[PREPARAÇÃO ]]</f>
        <v>0</v>
      </c>
      <c r="AT2484" s="28">
        <f>Tabela1[[#This Row],[PESO TOTAL]]*Tabela1[[#This Row],[CALDEIRARIA]]</f>
        <v>0</v>
      </c>
      <c r="AU2484" s="28">
        <f>Tabela1[[#This Row],[PESO TOTAL]]*Tabela1[[#This Row],[SOLDA]]</f>
        <v>0</v>
      </c>
      <c r="AV2484" s="28">
        <f>Tabela1[[#This Row],[PESO TOTAL]]*Tabela1[[#This Row],[ACABAMENTO]]</f>
        <v>0</v>
      </c>
      <c r="AW2484" s="28">
        <f>Tabela1[[#This Row],[PESO TOTAL]]*Tabela1[[#This Row],[PRONTO ACABADO]]</f>
        <v>0</v>
      </c>
      <c r="AX2484" s="28">
        <f>Tabela1[[#This Row],[PESO TOTAL]]*Tabela1[[#This Row],[EXPEDIÇÃO ]]</f>
        <v>0</v>
      </c>
      <c r="AY2484" s="28" t="str">
        <f>Tabela1[[#This Row],[PEDIDO]]&amp;Tabela1[[#This Row],[PRODUTO]]</f>
        <v/>
      </c>
      <c r="AZ2484" s="44">
        <f>IF(AF2484="",0,IF(ISTEXT(AF2484),H2484*VALUE(SUBSTITUTE(AF2484,"%",""))/100,H2484*AF2484))-Tabela1[[#This Row],[PRONTO ACABADO2]]</f>
        <v>0</v>
      </c>
      <c r="BA2484" s="44">
        <f>IF(AG2484="",0,IF(ISTEXT(AG2484),H2484*VALUE(SUBSTITUTE(AG2484,"%",""))/100,H2484*AG2484))-Tabela1[[#This Row],[PESO EXPEDIDO2]]</f>
        <v>0</v>
      </c>
      <c r="BB2484" s="44">
        <f t="shared" si="330"/>
        <v>0</v>
      </c>
      <c r="BC2484" s="44">
        <f t="shared" si="331"/>
        <v>0</v>
      </c>
      <c r="BD2484" s="44"/>
    </row>
    <row r="2485" spans="1:56" ht="15.75" hidden="1" customHeight="1" x14ac:dyDescent="0.25">
      <c r="A2485" s="6"/>
      <c r="B2485" s="22"/>
      <c r="C2485" s="7"/>
      <c r="D2485" s="46"/>
      <c r="E2485" s="7"/>
      <c r="F2485" s="7"/>
      <c r="G2485" s="44"/>
      <c r="H2485" s="41">
        <f>Tabela1[[#This Row],[PESO UNI]]*Tabela1[[#This Row],[QTE]]</f>
        <v>0</v>
      </c>
      <c r="I2485" s="7"/>
      <c r="J2485" s="8"/>
      <c r="K2485" s="8"/>
      <c r="L2485" s="9"/>
      <c r="M2485" s="10"/>
      <c r="N2485" s="8"/>
      <c r="O2485" s="12"/>
      <c r="P2485" s="13"/>
      <c r="Q2485" s="14">
        <f>Tabela1[[#This Row],[QTDE/ Fabricação]]-Tabela1[[#This Row],[QTE]]</f>
        <v>0</v>
      </c>
      <c r="R2485" s="19">
        <f t="shared" si="326"/>
        <v>0</v>
      </c>
      <c r="S2485" s="19">
        <f t="shared" si="325"/>
        <v>0</v>
      </c>
      <c r="T2485" s="20">
        <f t="shared" si="327"/>
        <v>0</v>
      </c>
      <c r="U2485" s="17">
        <f>IFERROR(SUMIF('LISTA DE EMBARQUE'!B:B,MICRO!E:E,'LISTA DE EMBARQUE'!G:G),"")</f>
        <v>0</v>
      </c>
      <c r="V2485" s="12" t="str">
        <f>IFERROR(VLOOKUP(Tabela1[[#This Row],[COD.MDE]],'LISTA DE EMBARQUE'!B:L,11,0),"")</f>
        <v/>
      </c>
      <c r="W2485" s="13" t="str">
        <f>IFERROR(COUNTIF(#REF!,Tabela1[[#This Row],[Colunas5]]),"")</f>
        <v/>
      </c>
      <c r="X2485" s="14">
        <f>Tabela1[[#This Row],[QIANTIDADE EXPEDIDA]]*Tabela1[[#This Row],[PESO UNI]]</f>
        <v>0</v>
      </c>
      <c r="Y2485" s="14">
        <f t="shared" si="328"/>
        <v>0</v>
      </c>
      <c r="Z2485" s="21">
        <f>Tabela1[[#This Row],[PESO TOTAL]]-Tabela1[[#This Row],[Peso Expedido]]</f>
        <v>0</v>
      </c>
      <c r="AA2485" s="18"/>
      <c r="AB2485" s="40">
        <v>1</v>
      </c>
      <c r="AC2485" s="40"/>
      <c r="AD2485" s="40"/>
      <c r="AE2485" s="40"/>
      <c r="AF2485" s="40"/>
      <c r="AG2485" s="40"/>
      <c r="AH2485" s="40"/>
      <c r="AI2485" s="40" t="str">
        <f t="shared" si="332"/>
        <v>ok</v>
      </c>
      <c r="AJ2485"/>
      <c r="AK2485" t="str">
        <f>Tabela1[[#This Row],[Coluna1]]&amp;Tabela1[[#This Row],[PEDIDO]]</f>
        <v/>
      </c>
      <c r="AL2485"/>
      <c r="AM2485"/>
      <c r="AN2485"/>
      <c r="AO2485" t="str">
        <f t="shared" si="329"/>
        <v>/</v>
      </c>
      <c r="AP2485" t="str">
        <f>Tabela1[[#This Row],[TAG]]&amp;Tabela1[[#This Row],[PEDIDO]]&amp;Tabela1[[#This Row],[PRODUTO]]</f>
        <v/>
      </c>
      <c r="AQ2485" s="23" t="str">
        <f>Tabela1[[#This Row],[PRODUTO]]&amp;Tabela1[[#This Row],[TAG]]</f>
        <v/>
      </c>
      <c r="AR2485" s="183">
        <f>Tabela1[[#This Row],[PESO TOTAL]]*Tabela1[[#This Row],[MATÉRIA PRIMA]]</f>
        <v>0</v>
      </c>
      <c r="AS2485" s="28">
        <f>Tabela1[[#This Row],[PESO TOTAL]]*Tabela1[[#This Row],[PREPARAÇÃO ]]</f>
        <v>0</v>
      </c>
      <c r="AT2485" s="28">
        <f>Tabela1[[#This Row],[PESO TOTAL]]*Tabela1[[#This Row],[CALDEIRARIA]]</f>
        <v>0</v>
      </c>
      <c r="AU2485" s="28">
        <f>Tabela1[[#This Row],[PESO TOTAL]]*Tabela1[[#This Row],[SOLDA]]</f>
        <v>0</v>
      </c>
      <c r="AV2485" s="28">
        <f>Tabela1[[#This Row],[PESO TOTAL]]*Tabela1[[#This Row],[ACABAMENTO]]</f>
        <v>0</v>
      </c>
      <c r="AW2485" s="28">
        <f>Tabela1[[#This Row],[PESO TOTAL]]*Tabela1[[#This Row],[PRONTO ACABADO]]</f>
        <v>0</v>
      </c>
      <c r="AX2485" s="28">
        <f>Tabela1[[#This Row],[PESO TOTAL]]*Tabela1[[#This Row],[EXPEDIÇÃO ]]</f>
        <v>0</v>
      </c>
      <c r="AY2485" s="28" t="str">
        <f>Tabela1[[#This Row],[PEDIDO]]&amp;Tabela1[[#This Row],[PRODUTO]]</f>
        <v/>
      </c>
      <c r="AZ2485" s="44">
        <f>IF(AF2485="",0,IF(ISTEXT(AF2485),H2485*VALUE(SUBSTITUTE(AF2485,"%",""))/100,H2485*AF2485))-Tabela1[[#This Row],[PRONTO ACABADO2]]</f>
        <v>0</v>
      </c>
      <c r="BA2485" s="44">
        <f>IF(AG2485="",0,IF(ISTEXT(AG2485),H2485*VALUE(SUBSTITUTE(AG2485,"%",""))/100,H2485*AG2485))-Tabela1[[#This Row],[PESO EXPEDIDO2]]</f>
        <v>0</v>
      </c>
      <c r="BB2485" s="44">
        <f t="shared" si="330"/>
        <v>0</v>
      </c>
      <c r="BC2485" s="44">
        <f t="shared" si="331"/>
        <v>0</v>
      </c>
      <c r="BD2485" s="44"/>
    </row>
    <row r="2486" spans="1:56" ht="15.75" hidden="1" customHeight="1" x14ac:dyDescent="0.25">
      <c r="A2486" s="6"/>
      <c r="B2486" s="22"/>
      <c r="C2486" s="7"/>
      <c r="D2486" s="46"/>
      <c r="E2486" s="7"/>
      <c r="F2486" s="7"/>
      <c r="G2486" s="44"/>
      <c r="H2486" s="41">
        <f>Tabela1[[#This Row],[PESO UNI]]*Tabela1[[#This Row],[QTE]]</f>
        <v>0</v>
      </c>
      <c r="I2486" s="7"/>
      <c r="J2486" s="8"/>
      <c r="K2486" s="8"/>
      <c r="L2486" s="9"/>
      <c r="M2486" s="10"/>
      <c r="N2486" s="8"/>
      <c r="O2486" s="12"/>
      <c r="P2486" s="13"/>
      <c r="Q2486" s="14">
        <f>Tabela1[[#This Row],[QTDE/ Fabricação]]-Tabela1[[#This Row],[QTE]]</f>
        <v>0</v>
      </c>
      <c r="R2486" s="19">
        <f t="shared" si="326"/>
        <v>0</v>
      </c>
      <c r="S2486" s="19">
        <f t="shared" si="325"/>
        <v>0</v>
      </c>
      <c r="T2486" s="20">
        <f t="shared" si="327"/>
        <v>0</v>
      </c>
      <c r="U2486" s="17">
        <f>IFERROR(SUMIF('LISTA DE EMBARQUE'!B:B,MICRO!E:E,'LISTA DE EMBARQUE'!G:G),"")</f>
        <v>0</v>
      </c>
      <c r="V2486" s="12" t="str">
        <f>IFERROR(VLOOKUP(Tabela1[[#This Row],[COD.MDE]],'LISTA DE EMBARQUE'!B:L,11,0),"")</f>
        <v/>
      </c>
      <c r="W2486" s="13" t="str">
        <f>IFERROR(COUNTIF(#REF!,Tabela1[[#This Row],[Colunas5]]),"")</f>
        <v/>
      </c>
      <c r="X2486" s="14">
        <f>Tabela1[[#This Row],[QIANTIDADE EXPEDIDA]]*Tabela1[[#This Row],[PESO UNI]]</f>
        <v>0</v>
      </c>
      <c r="Y2486" s="14">
        <f t="shared" si="328"/>
        <v>0</v>
      </c>
      <c r="Z2486" s="21">
        <f>Tabela1[[#This Row],[PESO TOTAL]]-Tabela1[[#This Row],[Peso Expedido]]</f>
        <v>0</v>
      </c>
      <c r="AA2486" s="18"/>
      <c r="AB2486" s="40">
        <v>1</v>
      </c>
      <c r="AC2486" s="40"/>
      <c r="AD2486" s="40"/>
      <c r="AE2486" s="40"/>
      <c r="AF2486" s="40"/>
      <c r="AG2486" s="40"/>
      <c r="AH2486" s="40"/>
      <c r="AI2486" s="40" t="str">
        <f t="shared" si="332"/>
        <v>ok</v>
      </c>
      <c r="AJ2486"/>
      <c r="AK2486" t="str">
        <f>Tabela1[[#This Row],[Coluna1]]&amp;Tabela1[[#This Row],[PEDIDO]]</f>
        <v/>
      </c>
      <c r="AL2486"/>
      <c r="AM2486"/>
      <c r="AN2486"/>
      <c r="AO2486" t="str">
        <f t="shared" si="329"/>
        <v>/</v>
      </c>
      <c r="AP2486" t="str">
        <f>Tabela1[[#This Row],[TAG]]&amp;Tabela1[[#This Row],[PEDIDO]]&amp;Tabela1[[#This Row],[PRODUTO]]</f>
        <v/>
      </c>
      <c r="AQ2486" s="23" t="str">
        <f>Tabela1[[#This Row],[PRODUTO]]&amp;Tabela1[[#This Row],[TAG]]</f>
        <v/>
      </c>
      <c r="AR2486" s="183">
        <f>Tabela1[[#This Row],[PESO TOTAL]]*Tabela1[[#This Row],[MATÉRIA PRIMA]]</f>
        <v>0</v>
      </c>
      <c r="AS2486" s="28">
        <f>Tabela1[[#This Row],[PESO TOTAL]]*Tabela1[[#This Row],[PREPARAÇÃO ]]</f>
        <v>0</v>
      </c>
      <c r="AT2486" s="28">
        <f>Tabela1[[#This Row],[PESO TOTAL]]*Tabela1[[#This Row],[CALDEIRARIA]]</f>
        <v>0</v>
      </c>
      <c r="AU2486" s="28">
        <f>Tabela1[[#This Row],[PESO TOTAL]]*Tabela1[[#This Row],[SOLDA]]</f>
        <v>0</v>
      </c>
      <c r="AV2486" s="28">
        <f>Tabela1[[#This Row],[PESO TOTAL]]*Tabela1[[#This Row],[ACABAMENTO]]</f>
        <v>0</v>
      </c>
      <c r="AW2486" s="28">
        <f>Tabela1[[#This Row],[PESO TOTAL]]*Tabela1[[#This Row],[PRONTO ACABADO]]</f>
        <v>0</v>
      </c>
      <c r="AX2486" s="28">
        <f>Tabela1[[#This Row],[PESO TOTAL]]*Tabela1[[#This Row],[EXPEDIÇÃO ]]</f>
        <v>0</v>
      </c>
      <c r="AY2486" s="28" t="str">
        <f>Tabela1[[#This Row],[PEDIDO]]&amp;Tabela1[[#This Row],[PRODUTO]]</f>
        <v/>
      </c>
      <c r="AZ2486" s="44">
        <f>IF(AF2486="",0,IF(ISTEXT(AF2486),H2486*VALUE(SUBSTITUTE(AF2486,"%",""))/100,H2486*AF2486))-Tabela1[[#This Row],[PRONTO ACABADO2]]</f>
        <v>0</v>
      </c>
      <c r="BA2486" s="44">
        <f>IF(AG2486="",0,IF(ISTEXT(AG2486),H2486*VALUE(SUBSTITUTE(AG2486,"%",""))/100,H2486*AG2486))-Tabela1[[#This Row],[PESO EXPEDIDO2]]</f>
        <v>0</v>
      </c>
      <c r="BB2486" s="44">
        <f t="shared" si="330"/>
        <v>0</v>
      </c>
      <c r="BC2486" s="44">
        <f t="shared" si="331"/>
        <v>0</v>
      </c>
      <c r="BD2486" s="44"/>
    </row>
    <row r="2487" spans="1:56" ht="15.75" hidden="1" customHeight="1" x14ac:dyDescent="0.25">
      <c r="A2487" s="6"/>
      <c r="B2487" s="22"/>
      <c r="C2487" s="7"/>
      <c r="D2487" s="46"/>
      <c r="E2487" s="7"/>
      <c r="F2487" s="7"/>
      <c r="G2487" s="44"/>
      <c r="H2487" s="41">
        <f>Tabela1[[#This Row],[PESO UNI]]*Tabela1[[#This Row],[QTE]]</f>
        <v>0</v>
      </c>
      <c r="I2487" s="7"/>
      <c r="J2487" s="8"/>
      <c r="K2487" s="8"/>
      <c r="L2487" s="9"/>
      <c r="M2487" s="10"/>
      <c r="N2487" s="8"/>
      <c r="O2487" s="12"/>
      <c r="P2487" s="13"/>
      <c r="Q2487" s="14">
        <f>Tabela1[[#This Row],[QTDE/ Fabricação]]-Tabela1[[#This Row],[QTE]]</f>
        <v>0</v>
      </c>
      <c r="R2487" s="19">
        <f t="shared" si="326"/>
        <v>0</v>
      </c>
      <c r="S2487" s="19">
        <f t="shared" si="325"/>
        <v>0</v>
      </c>
      <c r="T2487" s="20">
        <f t="shared" si="327"/>
        <v>0</v>
      </c>
      <c r="U2487" s="17">
        <f>IFERROR(SUMIF('LISTA DE EMBARQUE'!B:B,MICRO!E:E,'LISTA DE EMBARQUE'!G:G),"")</f>
        <v>0</v>
      </c>
      <c r="V2487" s="12" t="str">
        <f>IFERROR(VLOOKUP(Tabela1[[#This Row],[COD.MDE]],'LISTA DE EMBARQUE'!B:L,11,0),"")</f>
        <v/>
      </c>
      <c r="W2487" s="13" t="str">
        <f>IFERROR(COUNTIF(#REF!,Tabela1[[#This Row],[Colunas5]]),"")</f>
        <v/>
      </c>
      <c r="X2487" s="14">
        <f>Tabela1[[#This Row],[QIANTIDADE EXPEDIDA]]*Tabela1[[#This Row],[PESO UNI]]</f>
        <v>0</v>
      </c>
      <c r="Y2487" s="14">
        <f t="shared" si="328"/>
        <v>0</v>
      </c>
      <c r="Z2487" s="21">
        <f>Tabela1[[#This Row],[PESO TOTAL]]-Tabela1[[#This Row],[Peso Expedido]]</f>
        <v>0</v>
      </c>
      <c r="AA2487" s="18"/>
      <c r="AB2487" s="40" t="s">
        <v>3204</v>
      </c>
      <c r="AC2487" s="40"/>
      <c r="AD2487" s="40"/>
      <c r="AE2487" s="40"/>
      <c r="AF2487" s="40"/>
      <c r="AG2487" s="40"/>
      <c r="AH2487" s="40"/>
      <c r="AI2487" s="40" t="str">
        <f t="shared" si="332"/>
        <v>ok</v>
      </c>
      <c r="AJ2487"/>
      <c r="AK2487" t="str">
        <f>Tabela1[[#This Row],[Coluna1]]&amp;Tabela1[[#This Row],[PEDIDO]]</f>
        <v/>
      </c>
      <c r="AL2487"/>
      <c r="AM2487"/>
      <c r="AN2487"/>
      <c r="AO2487" t="str">
        <f t="shared" si="329"/>
        <v>/</v>
      </c>
      <c r="AP2487" t="str">
        <f>Tabela1[[#This Row],[TAG]]&amp;Tabela1[[#This Row],[PEDIDO]]&amp;Tabela1[[#This Row],[PRODUTO]]</f>
        <v/>
      </c>
      <c r="AQ2487" s="23" t="str">
        <f>Tabela1[[#This Row],[PRODUTO]]&amp;Tabela1[[#This Row],[TAG]]</f>
        <v/>
      </c>
      <c r="AR2487" s="183">
        <f>Tabela1[[#This Row],[PESO TOTAL]]*Tabela1[[#This Row],[MATÉRIA PRIMA]]</f>
        <v>0</v>
      </c>
      <c r="AS2487" s="28">
        <f>Tabela1[[#This Row],[PESO TOTAL]]*Tabela1[[#This Row],[PREPARAÇÃO ]]</f>
        <v>0</v>
      </c>
      <c r="AT2487" s="28">
        <f>Tabela1[[#This Row],[PESO TOTAL]]*Tabela1[[#This Row],[CALDEIRARIA]]</f>
        <v>0</v>
      </c>
      <c r="AU2487" s="28">
        <f>Tabela1[[#This Row],[PESO TOTAL]]*Tabela1[[#This Row],[SOLDA]]</f>
        <v>0</v>
      </c>
      <c r="AV2487" s="28">
        <f>Tabela1[[#This Row],[PESO TOTAL]]*Tabela1[[#This Row],[ACABAMENTO]]</f>
        <v>0</v>
      </c>
      <c r="AW2487" s="28">
        <f>Tabela1[[#This Row],[PESO TOTAL]]*Tabela1[[#This Row],[PRONTO ACABADO]]</f>
        <v>0</v>
      </c>
      <c r="AX2487" s="28">
        <f>Tabela1[[#This Row],[PESO TOTAL]]*Tabela1[[#This Row],[EXPEDIÇÃO ]]</f>
        <v>0</v>
      </c>
      <c r="AY2487" s="28" t="str">
        <f>Tabela1[[#This Row],[PEDIDO]]&amp;Tabela1[[#This Row],[PRODUTO]]</f>
        <v/>
      </c>
      <c r="AZ2487" s="44">
        <f>IF(AF2487="",0,IF(ISTEXT(AF2487),H2487*VALUE(SUBSTITUTE(AF2487,"%",""))/100,H2487*AF2487))-Tabela1[[#This Row],[PRONTO ACABADO2]]</f>
        <v>0</v>
      </c>
      <c r="BA2487" s="44">
        <f>IF(AG2487="",0,IF(ISTEXT(AG2487),H2487*VALUE(SUBSTITUTE(AG2487,"%",""))/100,H2487*AG2487))-Tabela1[[#This Row],[PESO EXPEDIDO2]]</f>
        <v>0</v>
      </c>
      <c r="BB2487" s="44">
        <f t="shared" si="330"/>
        <v>0</v>
      </c>
      <c r="BC2487" s="44">
        <f t="shared" si="331"/>
        <v>0</v>
      </c>
      <c r="BD2487" s="44"/>
    </row>
    <row r="2488" spans="1:56" ht="15.75" hidden="1" customHeight="1" x14ac:dyDescent="0.25">
      <c r="A2488" s="6"/>
      <c r="B2488" s="22"/>
      <c r="C2488" s="7"/>
      <c r="D2488" s="46"/>
      <c r="E2488" s="7"/>
      <c r="F2488" s="7"/>
      <c r="G2488" s="44"/>
      <c r="H2488" s="41">
        <f>Tabela1[[#This Row],[PESO UNI]]*Tabela1[[#This Row],[QTE]]</f>
        <v>0</v>
      </c>
      <c r="I2488" s="7"/>
      <c r="J2488" s="8"/>
      <c r="K2488" s="8"/>
      <c r="L2488" s="9"/>
      <c r="M2488" s="10"/>
      <c r="N2488" s="8"/>
      <c r="O2488" s="12"/>
      <c r="P2488" s="13"/>
      <c r="Q2488" s="14">
        <f>Tabela1[[#This Row],[QTDE/ Fabricação]]-Tabela1[[#This Row],[QTE]]</f>
        <v>0</v>
      </c>
      <c r="R2488" s="19">
        <f t="shared" si="326"/>
        <v>0</v>
      </c>
      <c r="S2488" s="19">
        <f t="shared" si="325"/>
        <v>0</v>
      </c>
      <c r="T2488" s="20">
        <f t="shared" si="327"/>
        <v>0</v>
      </c>
      <c r="U2488" s="17">
        <f>IFERROR(SUMIF('LISTA DE EMBARQUE'!B:B,MICRO!E:E,'LISTA DE EMBARQUE'!G:G),"")</f>
        <v>0</v>
      </c>
      <c r="V2488" s="12" t="str">
        <f>IFERROR(VLOOKUP(Tabela1[[#This Row],[COD.MDE]],'LISTA DE EMBARQUE'!B:L,11,0),"")</f>
        <v/>
      </c>
      <c r="W2488" s="13" t="str">
        <f>IFERROR(COUNTIF(#REF!,Tabela1[[#This Row],[Colunas5]]),"")</f>
        <v/>
      </c>
      <c r="X2488" s="14">
        <f>Tabela1[[#This Row],[QIANTIDADE EXPEDIDA]]*Tabela1[[#This Row],[PESO UNI]]</f>
        <v>0</v>
      </c>
      <c r="Y2488" s="14">
        <f t="shared" si="328"/>
        <v>0</v>
      </c>
      <c r="Z2488" s="21">
        <f>Tabela1[[#This Row],[PESO TOTAL]]-Tabela1[[#This Row],[Peso Expedido]]</f>
        <v>0</v>
      </c>
      <c r="AA2488" s="18"/>
      <c r="AB2488" s="40">
        <v>1</v>
      </c>
      <c r="AC2488" s="40"/>
      <c r="AD2488" s="40"/>
      <c r="AE2488" s="40"/>
      <c r="AF2488" s="40"/>
      <c r="AG2488" s="40"/>
      <c r="AH2488" s="40"/>
      <c r="AI2488" s="40" t="str">
        <f t="shared" si="332"/>
        <v>ok</v>
      </c>
      <c r="AJ2488"/>
      <c r="AK2488" t="str">
        <f>Tabela1[[#This Row],[Coluna1]]&amp;Tabela1[[#This Row],[PEDIDO]]</f>
        <v/>
      </c>
      <c r="AL2488"/>
      <c r="AM2488"/>
      <c r="AN2488"/>
      <c r="AO2488" t="str">
        <f t="shared" si="329"/>
        <v>/</v>
      </c>
      <c r="AP2488" t="str">
        <f>Tabela1[[#This Row],[TAG]]&amp;Tabela1[[#This Row],[PEDIDO]]&amp;Tabela1[[#This Row],[PRODUTO]]</f>
        <v/>
      </c>
      <c r="AQ2488" s="23" t="str">
        <f>Tabela1[[#This Row],[PRODUTO]]&amp;Tabela1[[#This Row],[TAG]]</f>
        <v/>
      </c>
      <c r="AR2488" s="183">
        <f>Tabela1[[#This Row],[PESO TOTAL]]*Tabela1[[#This Row],[MATÉRIA PRIMA]]</f>
        <v>0</v>
      </c>
      <c r="AS2488" s="28">
        <f>Tabela1[[#This Row],[PESO TOTAL]]*Tabela1[[#This Row],[PREPARAÇÃO ]]</f>
        <v>0</v>
      </c>
      <c r="AT2488" s="28">
        <f>Tabela1[[#This Row],[PESO TOTAL]]*Tabela1[[#This Row],[CALDEIRARIA]]</f>
        <v>0</v>
      </c>
      <c r="AU2488" s="28">
        <f>Tabela1[[#This Row],[PESO TOTAL]]*Tabela1[[#This Row],[SOLDA]]</f>
        <v>0</v>
      </c>
      <c r="AV2488" s="28">
        <f>Tabela1[[#This Row],[PESO TOTAL]]*Tabela1[[#This Row],[ACABAMENTO]]</f>
        <v>0</v>
      </c>
      <c r="AW2488" s="28">
        <f>Tabela1[[#This Row],[PESO TOTAL]]*Tabela1[[#This Row],[PRONTO ACABADO]]</f>
        <v>0</v>
      </c>
      <c r="AX2488" s="28">
        <f>Tabela1[[#This Row],[PESO TOTAL]]*Tabela1[[#This Row],[EXPEDIÇÃO ]]</f>
        <v>0</v>
      </c>
      <c r="AY2488" s="28" t="str">
        <f>Tabela1[[#This Row],[PEDIDO]]&amp;Tabela1[[#This Row],[PRODUTO]]</f>
        <v/>
      </c>
      <c r="AZ2488" s="44">
        <f>IF(AF2488="",0,IF(ISTEXT(AF2488),H2488*VALUE(SUBSTITUTE(AF2488,"%",""))/100,H2488*AF2488))-Tabela1[[#This Row],[PRONTO ACABADO2]]</f>
        <v>0</v>
      </c>
      <c r="BA2488" s="44">
        <f>IF(AG2488="",0,IF(ISTEXT(AG2488),H2488*VALUE(SUBSTITUTE(AG2488,"%",""))/100,H2488*AG2488))-Tabela1[[#This Row],[PESO EXPEDIDO2]]</f>
        <v>0</v>
      </c>
      <c r="BB2488" s="44">
        <f t="shared" si="330"/>
        <v>0</v>
      </c>
      <c r="BC2488" s="44">
        <f t="shared" si="331"/>
        <v>0</v>
      </c>
      <c r="BD2488" s="44"/>
    </row>
    <row r="2489" spans="1:56" ht="15.75" hidden="1" customHeight="1" x14ac:dyDescent="0.25">
      <c r="A2489" s="6"/>
      <c r="B2489" s="22"/>
      <c r="C2489" s="7"/>
      <c r="D2489" s="46"/>
      <c r="E2489" s="7"/>
      <c r="F2489" s="7"/>
      <c r="G2489" s="44"/>
      <c r="H2489" s="41">
        <f>Tabela1[[#This Row],[PESO UNI]]*Tabela1[[#This Row],[QTE]]</f>
        <v>0</v>
      </c>
      <c r="I2489" s="7"/>
      <c r="J2489" s="8"/>
      <c r="K2489" s="8"/>
      <c r="L2489" s="9"/>
      <c r="M2489" s="10"/>
      <c r="N2489" s="8"/>
      <c r="O2489" s="12"/>
      <c r="P2489" s="13"/>
      <c r="Q2489" s="14">
        <f>Tabela1[[#This Row],[QTDE/ Fabricação]]-Tabela1[[#This Row],[QTE]]</f>
        <v>0</v>
      </c>
      <c r="R2489" s="19">
        <f t="shared" si="326"/>
        <v>0</v>
      </c>
      <c r="S2489" s="19">
        <f t="shared" si="325"/>
        <v>0</v>
      </c>
      <c r="T2489" s="20">
        <f t="shared" si="327"/>
        <v>0</v>
      </c>
      <c r="U2489" s="17">
        <f>IFERROR(SUMIF('LISTA DE EMBARQUE'!B:B,MICRO!E:E,'LISTA DE EMBARQUE'!G:G),"")</f>
        <v>0</v>
      </c>
      <c r="V2489" s="12" t="str">
        <f>IFERROR(VLOOKUP(Tabela1[[#This Row],[COD.MDE]],'LISTA DE EMBARQUE'!B:L,11,0),"")</f>
        <v/>
      </c>
      <c r="W2489" s="13" t="str">
        <f>IFERROR(COUNTIF(#REF!,Tabela1[[#This Row],[Colunas5]]),"")</f>
        <v/>
      </c>
      <c r="X2489" s="14">
        <f>Tabela1[[#This Row],[QIANTIDADE EXPEDIDA]]*Tabela1[[#This Row],[PESO UNI]]</f>
        <v>0</v>
      </c>
      <c r="Y2489" s="14">
        <f t="shared" si="328"/>
        <v>0</v>
      </c>
      <c r="Z2489" s="21">
        <f>Tabela1[[#This Row],[PESO TOTAL]]-Tabela1[[#This Row],[Peso Expedido]]</f>
        <v>0</v>
      </c>
      <c r="AA2489" s="18"/>
      <c r="AB2489" s="40">
        <v>1</v>
      </c>
      <c r="AC2489" s="40"/>
      <c r="AD2489" s="40"/>
      <c r="AE2489" s="40"/>
      <c r="AF2489" s="40"/>
      <c r="AG2489" s="40"/>
      <c r="AH2489" s="40"/>
      <c r="AI2489" s="40" t="str">
        <f t="shared" si="332"/>
        <v>ok</v>
      </c>
      <c r="AJ2489"/>
      <c r="AK2489" t="str">
        <f>Tabela1[[#This Row],[Coluna1]]&amp;Tabela1[[#This Row],[PEDIDO]]</f>
        <v/>
      </c>
      <c r="AL2489"/>
      <c r="AM2489"/>
      <c r="AN2489"/>
      <c r="AO2489" t="str">
        <f t="shared" si="329"/>
        <v>/</v>
      </c>
      <c r="AP2489" t="str">
        <f>Tabela1[[#This Row],[TAG]]&amp;Tabela1[[#This Row],[PEDIDO]]&amp;Tabela1[[#This Row],[PRODUTO]]</f>
        <v/>
      </c>
      <c r="AQ2489" s="23" t="str">
        <f>Tabela1[[#This Row],[PRODUTO]]&amp;Tabela1[[#This Row],[TAG]]</f>
        <v/>
      </c>
      <c r="AR2489" s="183">
        <f>Tabela1[[#This Row],[PESO TOTAL]]*Tabela1[[#This Row],[MATÉRIA PRIMA]]</f>
        <v>0</v>
      </c>
      <c r="AS2489" s="28">
        <f>Tabela1[[#This Row],[PESO TOTAL]]*Tabela1[[#This Row],[PREPARAÇÃO ]]</f>
        <v>0</v>
      </c>
      <c r="AT2489" s="28">
        <f>Tabela1[[#This Row],[PESO TOTAL]]*Tabela1[[#This Row],[CALDEIRARIA]]</f>
        <v>0</v>
      </c>
      <c r="AU2489" s="28">
        <f>Tabela1[[#This Row],[PESO TOTAL]]*Tabela1[[#This Row],[SOLDA]]</f>
        <v>0</v>
      </c>
      <c r="AV2489" s="28">
        <f>Tabela1[[#This Row],[PESO TOTAL]]*Tabela1[[#This Row],[ACABAMENTO]]</f>
        <v>0</v>
      </c>
      <c r="AW2489" s="28">
        <f>Tabela1[[#This Row],[PESO TOTAL]]*Tabela1[[#This Row],[PRONTO ACABADO]]</f>
        <v>0</v>
      </c>
      <c r="AX2489" s="28">
        <f>Tabela1[[#This Row],[PESO TOTAL]]*Tabela1[[#This Row],[EXPEDIÇÃO ]]</f>
        <v>0</v>
      </c>
      <c r="AY2489" s="28" t="str">
        <f>Tabela1[[#This Row],[PEDIDO]]&amp;Tabela1[[#This Row],[PRODUTO]]</f>
        <v/>
      </c>
      <c r="AZ2489" s="44">
        <f>IF(AF2489="",0,IF(ISTEXT(AF2489),H2489*VALUE(SUBSTITUTE(AF2489,"%",""))/100,H2489*AF2489))-Tabela1[[#This Row],[PRONTO ACABADO2]]</f>
        <v>0</v>
      </c>
      <c r="BA2489" s="44">
        <f>IF(AG2489="",0,IF(ISTEXT(AG2489),H2489*VALUE(SUBSTITUTE(AG2489,"%",""))/100,H2489*AG2489))-Tabela1[[#This Row],[PESO EXPEDIDO2]]</f>
        <v>0</v>
      </c>
      <c r="BB2489" s="44">
        <f t="shared" si="330"/>
        <v>0</v>
      </c>
      <c r="BC2489" s="44">
        <f t="shared" si="331"/>
        <v>0</v>
      </c>
      <c r="BD2489" s="44"/>
    </row>
    <row r="2490" spans="1:56" ht="15.75" hidden="1" customHeight="1" x14ac:dyDescent="0.25">
      <c r="A2490" s="6"/>
      <c r="B2490" s="22"/>
      <c r="C2490" s="7"/>
      <c r="D2490" s="46"/>
      <c r="E2490" s="7"/>
      <c r="F2490" s="7"/>
      <c r="G2490" s="44"/>
      <c r="H2490" s="41">
        <f>Tabela1[[#This Row],[PESO UNI]]*Tabela1[[#This Row],[QTE]]</f>
        <v>0</v>
      </c>
      <c r="I2490" s="7"/>
      <c r="J2490" s="8"/>
      <c r="K2490" s="8"/>
      <c r="L2490" s="9"/>
      <c r="M2490" s="10"/>
      <c r="N2490" s="8"/>
      <c r="O2490" s="12"/>
      <c r="P2490" s="13"/>
      <c r="Q2490" s="14">
        <f>Tabela1[[#This Row],[QTDE/ Fabricação]]-Tabela1[[#This Row],[QTE]]</f>
        <v>0</v>
      </c>
      <c r="R2490" s="19">
        <f t="shared" si="326"/>
        <v>0</v>
      </c>
      <c r="S2490" s="19">
        <f t="shared" ref="S2490:S2553" si="333">IFERROR(H2490*AG2490,"")</f>
        <v>0</v>
      </c>
      <c r="T2490" s="20">
        <f t="shared" si="327"/>
        <v>0</v>
      </c>
      <c r="U2490" s="17">
        <f>IFERROR(SUMIF('LISTA DE EMBARQUE'!B:B,MICRO!E:E,'LISTA DE EMBARQUE'!G:G),"")</f>
        <v>0</v>
      </c>
      <c r="V2490" s="12" t="str">
        <f>IFERROR(VLOOKUP(Tabela1[[#This Row],[COD.MDE]],'LISTA DE EMBARQUE'!B:L,11,0),"")</f>
        <v/>
      </c>
      <c r="W2490" s="13" t="str">
        <f>IFERROR(COUNTIF(#REF!,Tabela1[[#This Row],[Colunas5]]),"")</f>
        <v/>
      </c>
      <c r="X2490" s="14">
        <f>Tabela1[[#This Row],[QIANTIDADE EXPEDIDA]]*Tabela1[[#This Row],[PESO UNI]]</f>
        <v>0</v>
      </c>
      <c r="Y2490" s="14">
        <f t="shared" si="328"/>
        <v>0</v>
      </c>
      <c r="Z2490" s="21">
        <f>Tabela1[[#This Row],[PESO TOTAL]]-Tabela1[[#This Row],[Peso Expedido]]</f>
        <v>0</v>
      </c>
      <c r="AA2490" s="18"/>
      <c r="AB2490" s="40">
        <v>1</v>
      </c>
      <c r="AC2490" s="40"/>
      <c r="AD2490" s="40"/>
      <c r="AE2490" s="40"/>
      <c r="AF2490" s="40"/>
      <c r="AG2490" s="40"/>
      <c r="AH2490" s="40"/>
      <c r="AI2490" s="40" t="str">
        <f t="shared" si="332"/>
        <v>ok</v>
      </c>
      <c r="AJ2490"/>
      <c r="AK2490" t="str">
        <f>Tabela1[[#This Row],[Coluna1]]&amp;Tabela1[[#This Row],[PEDIDO]]</f>
        <v/>
      </c>
      <c r="AL2490"/>
      <c r="AM2490"/>
      <c r="AN2490"/>
      <c r="AO2490" t="str">
        <f t="shared" si="329"/>
        <v>/</v>
      </c>
      <c r="AP2490" t="str">
        <f>Tabela1[[#This Row],[TAG]]&amp;Tabela1[[#This Row],[PEDIDO]]&amp;Tabela1[[#This Row],[PRODUTO]]</f>
        <v/>
      </c>
      <c r="AQ2490" s="23" t="str">
        <f>Tabela1[[#This Row],[PRODUTO]]&amp;Tabela1[[#This Row],[TAG]]</f>
        <v/>
      </c>
      <c r="AR2490" s="183">
        <f>Tabela1[[#This Row],[PESO TOTAL]]*Tabela1[[#This Row],[MATÉRIA PRIMA]]</f>
        <v>0</v>
      </c>
      <c r="AS2490" s="28">
        <f>Tabela1[[#This Row],[PESO TOTAL]]*Tabela1[[#This Row],[PREPARAÇÃO ]]</f>
        <v>0</v>
      </c>
      <c r="AT2490" s="28">
        <f>Tabela1[[#This Row],[PESO TOTAL]]*Tabela1[[#This Row],[CALDEIRARIA]]</f>
        <v>0</v>
      </c>
      <c r="AU2490" s="28">
        <f>Tabela1[[#This Row],[PESO TOTAL]]*Tabela1[[#This Row],[SOLDA]]</f>
        <v>0</v>
      </c>
      <c r="AV2490" s="28">
        <f>Tabela1[[#This Row],[PESO TOTAL]]*Tabela1[[#This Row],[ACABAMENTO]]</f>
        <v>0</v>
      </c>
      <c r="AW2490" s="28">
        <f>Tabela1[[#This Row],[PESO TOTAL]]*Tabela1[[#This Row],[PRONTO ACABADO]]</f>
        <v>0</v>
      </c>
      <c r="AX2490" s="28">
        <f>Tabela1[[#This Row],[PESO TOTAL]]*Tabela1[[#This Row],[EXPEDIÇÃO ]]</f>
        <v>0</v>
      </c>
      <c r="AY2490" s="28" t="str">
        <f>Tabela1[[#This Row],[PEDIDO]]&amp;Tabela1[[#This Row],[PRODUTO]]</f>
        <v/>
      </c>
      <c r="AZ2490" s="44">
        <f>IF(AF2490="",0,IF(ISTEXT(AF2490),H2490*VALUE(SUBSTITUTE(AF2490,"%",""))/100,H2490*AF2490))-Tabela1[[#This Row],[PRONTO ACABADO2]]</f>
        <v>0</v>
      </c>
      <c r="BA2490" s="44">
        <f>IF(AG2490="",0,IF(ISTEXT(AG2490),H2490*VALUE(SUBSTITUTE(AG2490,"%",""))/100,H2490*AG2490))-Tabela1[[#This Row],[PESO EXPEDIDO2]]</f>
        <v>0</v>
      </c>
      <c r="BB2490" s="44">
        <f t="shared" si="330"/>
        <v>0</v>
      </c>
      <c r="BC2490" s="44">
        <f t="shared" si="331"/>
        <v>0</v>
      </c>
      <c r="BD2490" s="44"/>
    </row>
    <row r="2491" spans="1:56" ht="15.75" hidden="1" customHeight="1" x14ac:dyDescent="0.25">
      <c r="A2491" s="6"/>
      <c r="B2491" s="22"/>
      <c r="C2491" s="7"/>
      <c r="D2491" s="46"/>
      <c r="E2491" s="7"/>
      <c r="F2491" s="7"/>
      <c r="G2491" s="44"/>
      <c r="H2491" s="41">
        <f>Tabela1[[#This Row],[PESO UNI]]*Tabela1[[#This Row],[QTE]]</f>
        <v>0</v>
      </c>
      <c r="I2491" s="7"/>
      <c r="J2491" s="8"/>
      <c r="K2491" s="8"/>
      <c r="L2491" s="9"/>
      <c r="M2491" s="10"/>
      <c r="N2491" s="8"/>
      <c r="O2491" s="12"/>
      <c r="P2491" s="13"/>
      <c r="Q2491" s="14">
        <f>Tabela1[[#This Row],[QTDE/ Fabricação]]-Tabela1[[#This Row],[QTE]]</f>
        <v>0</v>
      </c>
      <c r="R2491" s="19">
        <f t="shared" si="326"/>
        <v>0</v>
      </c>
      <c r="S2491" s="19">
        <f t="shared" si="333"/>
        <v>0</v>
      </c>
      <c r="T2491" s="20">
        <f t="shared" si="327"/>
        <v>0</v>
      </c>
      <c r="U2491" s="17">
        <f>IFERROR(SUMIF('LISTA DE EMBARQUE'!B:B,MICRO!E:E,'LISTA DE EMBARQUE'!G:G),"")</f>
        <v>0</v>
      </c>
      <c r="V2491" s="12" t="str">
        <f>IFERROR(VLOOKUP(Tabela1[[#This Row],[COD.MDE]],'LISTA DE EMBARQUE'!B:L,11,0),"")</f>
        <v/>
      </c>
      <c r="W2491" s="13" t="str">
        <f>IFERROR(COUNTIF(#REF!,Tabela1[[#This Row],[Colunas5]]),"")</f>
        <v/>
      </c>
      <c r="X2491" s="14">
        <f>Tabela1[[#This Row],[QIANTIDADE EXPEDIDA]]*Tabela1[[#This Row],[PESO UNI]]</f>
        <v>0</v>
      </c>
      <c r="Y2491" s="14">
        <f t="shared" si="328"/>
        <v>0</v>
      </c>
      <c r="Z2491" s="21">
        <f>Tabela1[[#This Row],[PESO TOTAL]]-Tabela1[[#This Row],[Peso Expedido]]</f>
        <v>0</v>
      </c>
      <c r="AA2491" s="18"/>
      <c r="AB2491" s="40" t="s">
        <v>342</v>
      </c>
      <c r="AC2491" s="40"/>
      <c r="AD2491" s="40"/>
      <c r="AE2491" s="40"/>
      <c r="AF2491" s="40"/>
      <c r="AG2491" s="40"/>
      <c r="AH2491" s="40"/>
      <c r="AI2491" s="40" t="str">
        <f t="shared" si="332"/>
        <v>ok</v>
      </c>
      <c r="AJ2491"/>
      <c r="AK2491" t="str">
        <f>Tabela1[[#This Row],[Coluna1]]&amp;Tabela1[[#This Row],[PEDIDO]]</f>
        <v/>
      </c>
      <c r="AL2491"/>
      <c r="AM2491"/>
      <c r="AN2491"/>
      <c r="AO2491" t="str">
        <f t="shared" si="329"/>
        <v>/</v>
      </c>
      <c r="AP2491" t="str">
        <f>Tabela1[[#This Row],[TAG]]&amp;Tabela1[[#This Row],[PEDIDO]]&amp;Tabela1[[#This Row],[PRODUTO]]</f>
        <v/>
      </c>
      <c r="AQ2491" s="23" t="str">
        <f>Tabela1[[#This Row],[PRODUTO]]&amp;Tabela1[[#This Row],[TAG]]</f>
        <v/>
      </c>
      <c r="AR2491" s="183">
        <f>Tabela1[[#This Row],[PESO TOTAL]]*Tabela1[[#This Row],[MATÉRIA PRIMA]]</f>
        <v>0</v>
      </c>
      <c r="AS2491" s="28">
        <f>Tabela1[[#This Row],[PESO TOTAL]]*Tabela1[[#This Row],[PREPARAÇÃO ]]</f>
        <v>0</v>
      </c>
      <c r="AT2491" s="28">
        <f>Tabela1[[#This Row],[PESO TOTAL]]*Tabela1[[#This Row],[CALDEIRARIA]]</f>
        <v>0</v>
      </c>
      <c r="AU2491" s="28">
        <f>Tabela1[[#This Row],[PESO TOTAL]]*Tabela1[[#This Row],[SOLDA]]</f>
        <v>0</v>
      </c>
      <c r="AV2491" s="28">
        <f>Tabela1[[#This Row],[PESO TOTAL]]*Tabela1[[#This Row],[ACABAMENTO]]</f>
        <v>0</v>
      </c>
      <c r="AW2491" s="28">
        <f>Tabela1[[#This Row],[PESO TOTAL]]*Tabela1[[#This Row],[PRONTO ACABADO]]</f>
        <v>0</v>
      </c>
      <c r="AX2491" s="28">
        <f>Tabela1[[#This Row],[PESO TOTAL]]*Tabela1[[#This Row],[EXPEDIÇÃO ]]</f>
        <v>0</v>
      </c>
      <c r="AY2491" s="28" t="str">
        <f>Tabela1[[#This Row],[PEDIDO]]&amp;Tabela1[[#This Row],[PRODUTO]]</f>
        <v/>
      </c>
      <c r="AZ2491" s="44">
        <f>IF(AF2491="",0,IF(ISTEXT(AF2491),H2491*VALUE(SUBSTITUTE(AF2491,"%",""))/100,H2491*AF2491))-Tabela1[[#This Row],[PRONTO ACABADO2]]</f>
        <v>0</v>
      </c>
      <c r="BA2491" s="44">
        <f>IF(AG2491="",0,IF(ISTEXT(AG2491),H2491*VALUE(SUBSTITUTE(AG2491,"%",""))/100,H2491*AG2491))-Tabela1[[#This Row],[PESO EXPEDIDO2]]</f>
        <v>0</v>
      </c>
      <c r="BB2491" s="44">
        <f t="shared" si="330"/>
        <v>0</v>
      </c>
      <c r="BC2491" s="44">
        <f t="shared" si="331"/>
        <v>0</v>
      </c>
      <c r="BD2491" s="44"/>
    </row>
    <row r="2492" spans="1:56" ht="15.75" hidden="1" customHeight="1" x14ac:dyDescent="0.25">
      <c r="A2492" s="6"/>
      <c r="B2492" s="22"/>
      <c r="C2492" s="7"/>
      <c r="D2492" s="46"/>
      <c r="E2492" s="7"/>
      <c r="F2492" s="7"/>
      <c r="G2492" s="44"/>
      <c r="H2492" s="41">
        <f>Tabela1[[#This Row],[PESO UNI]]*Tabela1[[#This Row],[QTE]]</f>
        <v>0</v>
      </c>
      <c r="I2492" s="7"/>
      <c r="J2492" s="8"/>
      <c r="K2492" s="8"/>
      <c r="L2492" s="9"/>
      <c r="M2492" s="10"/>
      <c r="N2492" s="8"/>
      <c r="O2492" s="12"/>
      <c r="P2492" s="13"/>
      <c r="Q2492" s="14">
        <f>Tabela1[[#This Row],[QTDE/ Fabricação]]-Tabela1[[#This Row],[QTE]]</f>
        <v>0</v>
      </c>
      <c r="R2492" s="19">
        <f t="shared" si="326"/>
        <v>0</v>
      </c>
      <c r="S2492" s="19">
        <f t="shared" si="333"/>
        <v>0</v>
      </c>
      <c r="T2492" s="20">
        <f t="shared" si="327"/>
        <v>0</v>
      </c>
      <c r="U2492" s="17">
        <f>IFERROR(SUMIF('LISTA DE EMBARQUE'!B:B,MICRO!E:E,'LISTA DE EMBARQUE'!G:G),"")</f>
        <v>0</v>
      </c>
      <c r="V2492" s="12" t="str">
        <f>IFERROR(VLOOKUP(Tabela1[[#This Row],[COD.MDE]],'LISTA DE EMBARQUE'!B:L,11,0),"")</f>
        <v/>
      </c>
      <c r="W2492" s="13" t="str">
        <f>IFERROR(COUNTIF(#REF!,Tabela1[[#This Row],[Colunas5]]),"")</f>
        <v/>
      </c>
      <c r="X2492" s="14">
        <f>Tabela1[[#This Row],[QIANTIDADE EXPEDIDA]]*Tabela1[[#This Row],[PESO UNI]]</f>
        <v>0</v>
      </c>
      <c r="Y2492" s="14">
        <f t="shared" si="328"/>
        <v>0</v>
      </c>
      <c r="Z2492" s="21">
        <f>Tabela1[[#This Row],[PESO TOTAL]]-Tabela1[[#This Row],[Peso Expedido]]</f>
        <v>0</v>
      </c>
      <c r="AA2492" s="18"/>
      <c r="AB2492" s="40" t="s">
        <v>342</v>
      </c>
      <c r="AC2492" s="40"/>
      <c r="AD2492" s="40"/>
      <c r="AE2492" s="40"/>
      <c r="AF2492" s="40"/>
      <c r="AG2492" s="40"/>
      <c r="AH2492" s="40"/>
      <c r="AI2492" s="40" t="str">
        <f t="shared" si="332"/>
        <v>ok</v>
      </c>
      <c r="AJ2492"/>
      <c r="AK2492" t="str">
        <f>Tabela1[[#This Row],[Coluna1]]&amp;Tabela1[[#This Row],[PEDIDO]]</f>
        <v/>
      </c>
      <c r="AL2492"/>
      <c r="AM2492"/>
      <c r="AN2492"/>
      <c r="AO2492" t="str">
        <f t="shared" si="329"/>
        <v>/</v>
      </c>
      <c r="AP2492" t="str">
        <f>Tabela1[[#This Row],[TAG]]&amp;Tabela1[[#This Row],[PEDIDO]]&amp;Tabela1[[#This Row],[PRODUTO]]</f>
        <v/>
      </c>
      <c r="AQ2492" s="23" t="str">
        <f>Tabela1[[#This Row],[PRODUTO]]&amp;Tabela1[[#This Row],[TAG]]</f>
        <v/>
      </c>
      <c r="AR2492" s="183">
        <f>Tabela1[[#This Row],[PESO TOTAL]]*Tabela1[[#This Row],[MATÉRIA PRIMA]]</f>
        <v>0</v>
      </c>
      <c r="AS2492" s="28">
        <f>Tabela1[[#This Row],[PESO TOTAL]]*Tabela1[[#This Row],[PREPARAÇÃO ]]</f>
        <v>0</v>
      </c>
      <c r="AT2492" s="28">
        <f>Tabela1[[#This Row],[PESO TOTAL]]*Tabela1[[#This Row],[CALDEIRARIA]]</f>
        <v>0</v>
      </c>
      <c r="AU2492" s="28">
        <f>Tabela1[[#This Row],[PESO TOTAL]]*Tabela1[[#This Row],[SOLDA]]</f>
        <v>0</v>
      </c>
      <c r="AV2492" s="28">
        <f>Tabela1[[#This Row],[PESO TOTAL]]*Tabela1[[#This Row],[ACABAMENTO]]</f>
        <v>0</v>
      </c>
      <c r="AW2492" s="28">
        <f>Tabela1[[#This Row],[PESO TOTAL]]*Tabela1[[#This Row],[PRONTO ACABADO]]</f>
        <v>0</v>
      </c>
      <c r="AX2492" s="28">
        <f>Tabela1[[#This Row],[PESO TOTAL]]*Tabela1[[#This Row],[EXPEDIÇÃO ]]</f>
        <v>0</v>
      </c>
      <c r="AY2492" s="28" t="str">
        <f>Tabela1[[#This Row],[PEDIDO]]&amp;Tabela1[[#This Row],[PRODUTO]]</f>
        <v/>
      </c>
      <c r="AZ2492" s="44">
        <f>IF(AF2492="",0,IF(ISTEXT(AF2492),H2492*VALUE(SUBSTITUTE(AF2492,"%",""))/100,H2492*AF2492))-Tabela1[[#This Row],[PRONTO ACABADO2]]</f>
        <v>0</v>
      </c>
      <c r="BA2492" s="44">
        <f>IF(AG2492="",0,IF(ISTEXT(AG2492),H2492*VALUE(SUBSTITUTE(AG2492,"%",""))/100,H2492*AG2492))-Tabela1[[#This Row],[PESO EXPEDIDO2]]</f>
        <v>0</v>
      </c>
      <c r="BB2492" s="44">
        <f t="shared" si="330"/>
        <v>0</v>
      </c>
      <c r="BC2492" s="44">
        <f t="shared" si="331"/>
        <v>0</v>
      </c>
      <c r="BD2492" s="44"/>
    </row>
    <row r="2493" spans="1:56" ht="15.75" hidden="1" customHeight="1" x14ac:dyDescent="0.25">
      <c r="A2493" s="6"/>
      <c r="B2493" s="22"/>
      <c r="C2493" s="7"/>
      <c r="D2493" s="46"/>
      <c r="E2493" s="7"/>
      <c r="F2493" s="7"/>
      <c r="G2493" s="44"/>
      <c r="H2493" s="41">
        <f>Tabela1[[#This Row],[PESO UNI]]*Tabela1[[#This Row],[QTE]]</f>
        <v>0</v>
      </c>
      <c r="I2493" s="7"/>
      <c r="J2493" s="8"/>
      <c r="K2493" s="8"/>
      <c r="L2493" s="9"/>
      <c r="M2493" s="10"/>
      <c r="N2493" s="8"/>
      <c r="O2493" s="12"/>
      <c r="P2493" s="13"/>
      <c r="Q2493" s="14">
        <f>Tabela1[[#This Row],[QTDE/ Fabricação]]-Tabela1[[#This Row],[QTE]]</f>
        <v>0</v>
      </c>
      <c r="R2493" s="19">
        <f t="shared" ref="R2493:R2556" si="334">IFERROR(H2493*((AA2493*0.25)+(AC2493*0.25)+(AD2493*0.225)+(AE2493*0.225)+(AF2493*0.05)),"")</f>
        <v>0</v>
      </c>
      <c r="S2493" s="19">
        <f t="shared" si="333"/>
        <v>0</v>
      </c>
      <c r="T2493" s="20">
        <f t="shared" ref="T2493:T2556" si="335">IFERROR(S2493-H2493,"")</f>
        <v>0</v>
      </c>
      <c r="U2493" s="17">
        <f>IFERROR(SUMIF('LISTA DE EMBARQUE'!B:B,MICRO!E:E,'LISTA DE EMBARQUE'!G:G),"")</f>
        <v>0</v>
      </c>
      <c r="V2493" s="12" t="str">
        <f>IFERROR(VLOOKUP(Tabela1[[#This Row],[COD.MDE]],'LISTA DE EMBARQUE'!B:L,11,0),"")</f>
        <v/>
      </c>
      <c r="W2493" s="13" t="str">
        <f>IFERROR(COUNTIF(#REF!,Tabela1[[#This Row],[Colunas5]]),"")</f>
        <v/>
      </c>
      <c r="X2493" s="14">
        <f>Tabela1[[#This Row],[QIANTIDADE EXPEDIDA]]*Tabela1[[#This Row],[PESO UNI]]</f>
        <v>0</v>
      </c>
      <c r="Y2493" s="14">
        <f t="shared" ref="Y2493:Y2556" si="336">U2493-C2493</f>
        <v>0</v>
      </c>
      <c r="Z2493" s="21">
        <f>Tabela1[[#This Row],[PESO TOTAL]]-Tabela1[[#This Row],[Peso Expedido]]</f>
        <v>0</v>
      </c>
      <c r="AA2493" s="18"/>
      <c r="AB2493" s="40" t="s">
        <v>342</v>
      </c>
      <c r="AC2493" s="40"/>
      <c r="AD2493" s="40"/>
      <c r="AE2493" s="40"/>
      <c r="AF2493" s="40"/>
      <c r="AG2493" s="40"/>
      <c r="AH2493" s="40"/>
      <c r="AI2493" s="40" t="str">
        <f t="shared" si="332"/>
        <v>ok</v>
      </c>
      <c r="AJ2493"/>
      <c r="AK2493" t="str">
        <f>Tabela1[[#This Row],[Coluna1]]&amp;Tabela1[[#This Row],[PEDIDO]]</f>
        <v/>
      </c>
      <c r="AL2493"/>
      <c r="AM2493"/>
      <c r="AN2493"/>
      <c r="AO2493" t="str">
        <f t="shared" ref="AO2493:AO2556" si="337">A2493&amp;"/"&amp;J2493</f>
        <v>/</v>
      </c>
      <c r="AP2493" t="str">
        <f>Tabela1[[#This Row],[TAG]]&amp;Tabela1[[#This Row],[PEDIDO]]&amp;Tabela1[[#This Row],[PRODUTO]]</f>
        <v/>
      </c>
      <c r="AQ2493" s="23" t="str">
        <f>Tabela1[[#This Row],[PRODUTO]]&amp;Tabela1[[#This Row],[TAG]]</f>
        <v/>
      </c>
      <c r="AR2493" s="183">
        <f>Tabela1[[#This Row],[PESO TOTAL]]*Tabela1[[#This Row],[MATÉRIA PRIMA]]</f>
        <v>0</v>
      </c>
      <c r="AS2493" s="28">
        <f>Tabela1[[#This Row],[PESO TOTAL]]*Tabela1[[#This Row],[PREPARAÇÃO ]]</f>
        <v>0</v>
      </c>
      <c r="AT2493" s="28">
        <f>Tabela1[[#This Row],[PESO TOTAL]]*Tabela1[[#This Row],[CALDEIRARIA]]</f>
        <v>0</v>
      </c>
      <c r="AU2493" s="28">
        <f>Tabela1[[#This Row],[PESO TOTAL]]*Tabela1[[#This Row],[SOLDA]]</f>
        <v>0</v>
      </c>
      <c r="AV2493" s="28">
        <f>Tabela1[[#This Row],[PESO TOTAL]]*Tabela1[[#This Row],[ACABAMENTO]]</f>
        <v>0</v>
      </c>
      <c r="AW2493" s="28">
        <f>Tabela1[[#This Row],[PESO TOTAL]]*Tabela1[[#This Row],[PRONTO ACABADO]]</f>
        <v>0</v>
      </c>
      <c r="AX2493" s="28">
        <f>Tabela1[[#This Row],[PESO TOTAL]]*Tabela1[[#This Row],[EXPEDIÇÃO ]]</f>
        <v>0</v>
      </c>
      <c r="AY2493" s="28" t="str">
        <f>Tabela1[[#This Row],[PEDIDO]]&amp;Tabela1[[#This Row],[PRODUTO]]</f>
        <v/>
      </c>
      <c r="AZ2493" s="44">
        <f>IF(AF2493="",0,IF(ISTEXT(AF2493),H2493*VALUE(SUBSTITUTE(AF2493,"%",""))/100,H2493*AF2493))-Tabela1[[#This Row],[PRONTO ACABADO2]]</f>
        <v>0</v>
      </c>
      <c r="BA2493" s="44">
        <f>IF(AG2493="",0,IF(ISTEXT(AG2493),H2493*VALUE(SUBSTITUTE(AG2493,"%",""))/100,H2493*AG2493))-Tabela1[[#This Row],[PESO EXPEDIDO2]]</f>
        <v>0</v>
      </c>
      <c r="BB2493" s="44">
        <f t="shared" ref="BB2493:BB2556" si="338">IF(AH2493="",0,IF(ISTEXT(AH2493),H2493*VALUE(SUBSTITUTE(AH2493,"%",""))/100,H2493*AH2493))</f>
        <v>0</v>
      </c>
      <c r="BC2493" s="44">
        <f t="shared" ref="BC2493:BC2556" si="339">IF(AG2493="",0,IF(ISTEXT(AG2493),H2493*VALUE(SUBSTITUTE(AG2493,"%",""))/100,H2493*AG2493))</f>
        <v>0</v>
      </c>
      <c r="BD2493" s="44"/>
    </row>
    <row r="2494" spans="1:56" ht="15.75" hidden="1" customHeight="1" x14ac:dyDescent="0.25">
      <c r="A2494" s="6"/>
      <c r="B2494" s="22"/>
      <c r="C2494" s="7"/>
      <c r="D2494" s="46"/>
      <c r="E2494" s="7"/>
      <c r="F2494" s="7"/>
      <c r="G2494" s="44"/>
      <c r="H2494" s="41">
        <f>Tabela1[[#This Row],[PESO UNI]]*Tabela1[[#This Row],[QTE]]</f>
        <v>0</v>
      </c>
      <c r="I2494" s="7"/>
      <c r="J2494" s="8"/>
      <c r="K2494" s="8"/>
      <c r="L2494" s="9"/>
      <c r="M2494" s="10"/>
      <c r="N2494" s="8"/>
      <c r="O2494" s="12"/>
      <c r="P2494" s="13"/>
      <c r="Q2494" s="14">
        <f>Tabela1[[#This Row],[QTDE/ Fabricação]]-Tabela1[[#This Row],[QTE]]</f>
        <v>0</v>
      </c>
      <c r="R2494" s="19">
        <f t="shared" si="334"/>
        <v>0</v>
      </c>
      <c r="S2494" s="19">
        <f t="shared" si="333"/>
        <v>0</v>
      </c>
      <c r="T2494" s="20">
        <f t="shared" si="335"/>
        <v>0</v>
      </c>
      <c r="U2494" s="17">
        <f>IFERROR(SUMIF('LISTA DE EMBARQUE'!B:B,MICRO!E:E,'LISTA DE EMBARQUE'!G:G),"")</f>
        <v>0</v>
      </c>
      <c r="V2494" s="12" t="str">
        <f>IFERROR(VLOOKUP(Tabela1[[#This Row],[COD.MDE]],'LISTA DE EMBARQUE'!B:L,11,0),"")</f>
        <v/>
      </c>
      <c r="W2494" s="13" t="str">
        <f>IFERROR(COUNTIF(#REF!,Tabela1[[#This Row],[Colunas5]]),"")</f>
        <v/>
      </c>
      <c r="X2494" s="14">
        <f>Tabela1[[#This Row],[QIANTIDADE EXPEDIDA]]*Tabela1[[#This Row],[PESO UNI]]</f>
        <v>0</v>
      </c>
      <c r="Y2494" s="14">
        <f t="shared" si="336"/>
        <v>0</v>
      </c>
      <c r="Z2494" s="21">
        <f>Tabela1[[#This Row],[PESO TOTAL]]-Tabela1[[#This Row],[Peso Expedido]]</f>
        <v>0</v>
      </c>
      <c r="AA2494" s="18"/>
      <c r="AB2494" s="40" t="s">
        <v>342</v>
      </c>
      <c r="AC2494" s="40"/>
      <c r="AD2494" s="40"/>
      <c r="AE2494" s="40"/>
      <c r="AF2494" s="40"/>
      <c r="AG2494" s="40"/>
      <c r="AH2494" s="40"/>
      <c r="AI2494" s="40" t="str">
        <f t="shared" si="332"/>
        <v>ok</v>
      </c>
      <c r="AJ2494"/>
      <c r="AK2494" t="str">
        <f>Tabela1[[#This Row],[Coluna1]]&amp;Tabela1[[#This Row],[PEDIDO]]</f>
        <v/>
      </c>
      <c r="AL2494"/>
      <c r="AM2494"/>
      <c r="AN2494"/>
      <c r="AO2494" t="str">
        <f t="shared" si="337"/>
        <v>/</v>
      </c>
      <c r="AP2494" t="str">
        <f>Tabela1[[#This Row],[TAG]]&amp;Tabela1[[#This Row],[PEDIDO]]&amp;Tabela1[[#This Row],[PRODUTO]]</f>
        <v/>
      </c>
      <c r="AQ2494" s="23" t="str">
        <f>Tabela1[[#This Row],[PRODUTO]]&amp;Tabela1[[#This Row],[TAG]]</f>
        <v/>
      </c>
      <c r="AR2494" s="183">
        <f>Tabela1[[#This Row],[PESO TOTAL]]*Tabela1[[#This Row],[MATÉRIA PRIMA]]</f>
        <v>0</v>
      </c>
      <c r="AS2494" s="28">
        <f>Tabela1[[#This Row],[PESO TOTAL]]*Tabela1[[#This Row],[PREPARAÇÃO ]]</f>
        <v>0</v>
      </c>
      <c r="AT2494" s="28">
        <f>Tabela1[[#This Row],[PESO TOTAL]]*Tabela1[[#This Row],[CALDEIRARIA]]</f>
        <v>0</v>
      </c>
      <c r="AU2494" s="28">
        <f>Tabela1[[#This Row],[PESO TOTAL]]*Tabela1[[#This Row],[SOLDA]]</f>
        <v>0</v>
      </c>
      <c r="AV2494" s="28">
        <f>Tabela1[[#This Row],[PESO TOTAL]]*Tabela1[[#This Row],[ACABAMENTO]]</f>
        <v>0</v>
      </c>
      <c r="AW2494" s="28">
        <f>Tabela1[[#This Row],[PESO TOTAL]]*Tabela1[[#This Row],[PRONTO ACABADO]]</f>
        <v>0</v>
      </c>
      <c r="AX2494" s="28">
        <f>Tabela1[[#This Row],[PESO TOTAL]]*Tabela1[[#This Row],[EXPEDIÇÃO ]]</f>
        <v>0</v>
      </c>
      <c r="AY2494" s="28" t="str">
        <f>Tabela1[[#This Row],[PEDIDO]]&amp;Tabela1[[#This Row],[PRODUTO]]</f>
        <v/>
      </c>
      <c r="AZ2494" s="44">
        <f>IF(AF2494="",0,IF(ISTEXT(AF2494),H2494*VALUE(SUBSTITUTE(AF2494,"%",""))/100,H2494*AF2494))-Tabela1[[#This Row],[PRONTO ACABADO2]]</f>
        <v>0</v>
      </c>
      <c r="BA2494" s="44">
        <f>IF(AG2494="",0,IF(ISTEXT(AG2494),H2494*VALUE(SUBSTITUTE(AG2494,"%",""))/100,H2494*AG2494))-Tabela1[[#This Row],[PESO EXPEDIDO2]]</f>
        <v>0</v>
      </c>
      <c r="BB2494" s="44">
        <f t="shared" si="338"/>
        <v>0</v>
      </c>
      <c r="BC2494" s="44">
        <f t="shared" si="339"/>
        <v>0</v>
      </c>
      <c r="BD2494" s="44"/>
    </row>
    <row r="2495" spans="1:56" ht="15.75" hidden="1" customHeight="1" x14ac:dyDescent="0.25">
      <c r="A2495" s="6"/>
      <c r="B2495" s="22"/>
      <c r="C2495" s="7"/>
      <c r="D2495" s="46"/>
      <c r="E2495" s="7"/>
      <c r="F2495" s="7"/>
      <c r="G2495" s="44"/>
      <c r="H2495" s="41">
        <f>Tabela1[[#This Row],[PESO UNI]]*Tabela1[[#This Row],[QTE]]</f>
        <v>0</v>
      </c>
      <c r="I2495" s="7"/>
      <c r="J2495" s="8"/>
      <c r="K2495" s="8"/>
      <c r="L2495" s="9"/>
      <c r="M2495" s="10"/>
      <c r="N2495" s="8"/>
      <c r="O2495" s="12"/>
      <c r="P2495" s="13"/>
      <c r="Q2495" s="14">
        <f>Tabela1[[#This Row],[QTDE/ Fabricação]]-Tabela1[[#This Row],[QTE]]</f>
        <v>0</v>
      </c>
      <c r="R2495" s="19">
        <f t="shared" si="334"/>
        <v>0</v>
      </c>
      <c r="S2495" s="19">
        <f t="shared" si="333"/>
        <v>0</v>
      </c>
      <c r="T2495" s="20">
        <f t="shared" si="335"/>
        <v>0</v>
      </c>
      <c r="U2495" s="17">
        <f>IFERROR(SUMIF('LISTA DE EMBARQUE'!B:B,MICRO!E:E,'LISTA DE EMBARQUE'!G:G),"")</f>
        <v>0</v>
      </c>
      <c r="V2495" s="12" t="str">
        <f>IFERROR(VLOOKUP(Tabela1[[#This Row],[COD.MDE]],'LISTA DE EMBARQUE'!B:L,11,0),"")</f>
        <v/>
      </c>
      <c r="W2495" s="13" t="str">
        <f>IFERROR(COUNTIF(#REF!,Tabela1[[#This Row],[Colunas5]]),"")</f>
        <v/>
      </c>
      <c r="X2495" s="14">
        <f>Tabela1[[#This Row],[QIANTIDADE EXPEDIDA]]*Tabela1[[#This Row],[PESO UNI]]</f>
        <v>0</v>
      </c>
      <c r="Y2495" s="14">
        <f t="shared" si="336"/>
        <v>0</v>
      </c>
      <c r="Z2495" s="21">
        <f>Tabela1[[#This Row],[PESO TOTAL]]-Tabela1[[#This Row],[Peso Expedido]]</f>
        <v>0</v>
      </c>
      <c r="AA2495" s="18"/>
      <c r="AB2495" s="40" t="s">
        <v>342</v>
      </c>
      <c r="AC2495" s="40"/>
      <c r="AD2495" s="40"/>
      <c r="AE2495" s="40"/>
      <c r="AF2495" s="40"/>
      <c r="AG2495" s="40"/>
      <c r="AH2495" s="40"/>
      <c r="AI2495" s="40" t="str">
        <f t="shared" si="332"/>
        <v>ok</v>
      </c>
      <c r="AJ2495"/>
      <c r="AK2495" t="str">
        <f>Tabela1[[#This Row],[Coluna1]]&amp;Tabela1[[#This Row],[PEDIDO]]</f>
        <v/>
      </c>
      <c r="AL2495"/>
      <c r="AM2495"/>
      <c r="AN2495"/>
      <c r="AO2495" t="str">
        <f t="shared" si="337"/>
        <v>/</v>
      </c>
      <c r="AP2495" t="str">
        <f>Tabela1[[#This Row],[TAG]]&amp;Tabela1[[#This Row],[PEDIDO]]&amp;Tabela1[[#This Row],[PRODUTO]]</f>
        <v/>
      </c>
      <c r="AQ2495" s="23" t="str">
        <f>Tabela1[[#This Row],[PRODUTO]]&amp;Tabela1[[#This Row],[TAG]]</f>
        <v/>
      </c>
      <c r="AR2495" s="183">
        <f>Tabela1[[#This Row],[PESO TOTAL]]*Tabela1[[#This Row],[MATÉRIA PRIMA]]</f>
        <v>0</v>
      </c>
      <c r="AS2495" s="28">
        <f>Tabela1[[#This Row],[PESO TOTAL]]*Tabela1[[#This Row],[PREPARAÇÃO ]]</f>
        <v>0</v>
      </c>
      <c r="AT2495" s="28">
        <f>Tabela1[[#This Row],[PESO TOTAL]]*Tabela1[[#This Row],[CALDEIRARIA]]</f>
        <v>0</v>
      </c>
      <c r="AU2495" s="28">
        <f>Tabela1[[#This Row],[PESO TOTAL]]*Tabela1[[#This Row],[SOLDA]]</f>
        <v>0</v>
      </c>
      <c r="AV2495" s="28">
        <f>Tabela1[[#This Row],[PESO TOTAL]]*Tabela1[[#This Row],[ACABAMENTO]]</f>
        <v>0</v>
      </c>
      <c r="AW2495" s="28">
        <f>Tabela1[[#This Row],[PESO TOTAL]]*Tabela1[[#This Row],[PRONTO ACABADO]]</f>
        <v>0</v>
      </c>
      <c r="AX2495" s="28">
        <f>Tabela1[[#This Row],[PESO TOTAL]]*Tabela1[[#This Row],[EXPEDIÇÃO ]]</f>
        <v>0</v>
      </c>
      <c r="AY2495" s="28" t="str">
        <f>Tabela1[[#This Row],[PEDIDO]]&amp;Tabela1[[#This Row],[PRODUTO]]</f>
        <v/>
      </c>
      <c r="AZ2495" s="44">
        <f>IF(AF2495="",0,IF(ISTEXT(AF2495),H2495*VALUE(SUBSTITUTE(AF2495,"%",""))/100,H2495*AF2495))-Tabela1[[#This Row],[PRONTO ACABADO2]]</f>
        <v>0</v>
      </c>
      <c r="BA2495" s="44">
        <f>IF(AG2495="",0,IF(ISTEXT(AG2495),H2495*VALUE(SUBSTITUTE(AG2495,"%",""))/100,H2495*AG2495))-Tabela1[[#This Row],[PESO EXPEDIDO2]]</f>
        <v>0</v>
      </c>
      <c r="BB2495" s="44">
        <f t="shared" si="338"/>
        <v>0</v>
      </c>
      <c r="BC2495" s="44">
        <f t="shared" si="339"/>
        <v>0</v>
      </c>
      <c r="BD2495" s="44"/>
    </row>
    <row r="2496" spans="1:56" ht="15.75" hidden="1" customHeight="1" x14ac:dyDescent="0.25">
      <c r="A2496" s="6"/>
      <c r="B2496" s="22"/>
      <c r="C2496" s="7"/>
      <c r="D2496" s="46"/>
      <c r="E2496" s="7"/>
      <c r="F2496" s="7"/>
      <c r="G2496" s="44"/>
      <c r="H2496" s="41">
        <f>Tabela1[[#This Row],[PESO UNI]]*Tabela1[[#This Row],[QTE]]</f>
        <v>0</v>
      </c>
      <c r="I2496" s="7"/>
      <c r="J2496" s="8"/>
      <c r="K2496" s="8"/>
      <c r="L2496" s="9"/>
      <c r="M2496" s="10"/>
      <c r="N2496" s="8"/>
      <c r="O2496" s="12"/>
      <c r="P2496" s="13"/>
      <c r="Q2496" s="14">
        <f>Tabela1[[#This Row],[QTDE/ Fabricação]]-Tabela1[[#This Row],[QTE]]</f>
        <v>0</v>
      </c>
      <c r="R2496" s="19">
        <f t="shared" si="334"/>
        <v>0</v>
      </c>
      <c r="S2496" s="19">
        <f t="shared" si="333"/>
        <v>0</v>
      </c>
      <c r="T2496" s="20">
        <f t="shared" si="335"/>
        <v>0</v>
      </c>
      <c r="U2496" s="17">
        <f>IFERROR(SUMIF('LISTA DE EMBARQUE'!B:B,MICRO!E:E,'LISTA DE EMBARQUE'!G:G),"")</f>
        <v>0</v>
      </c>
      <c r="V2496" s="12" t="str">
        <f>IFERROR(VLOOKUP(Tabela1[[#This Row],[COD.MDE]],'LISTA DE EMBARQUE'!B:L,11,0),"")</f>
        <v/>
      </c>
      <c r="W2496" s="13" t="str">
        <f>IFERROR(COUNTIF(#REF!,Tabela1[[#This Row],[Colunas5]]),"")</f>
        <v/>
      </c>
      <c r="X2496" s="14">
        <f>Tabela1[[#This Row],[QIANTIDADE EXPEDIDA]]*Tabela1[[#This Row],[PESO UNI]]</f>
        <v>0</v>
      </c>
      <c r="Y2496" s="14">
        <f t="shared" si="336"/>
        <v>0</v>
      </c>
      <c r="Z2496" s="21">
        <f>Tabela1[[#This Row],[PESO TOTAL]]-Tabela1[[#This Row],[Peso Expedido]]</f>
        <v>0</v>
      </c>
      <c r="AA2496" s="18"/>
      <c r="AB2496" s="40" t="s">
        <v>342</v>
      </c>
      <c r="AC2496" s="40"/>
      <c r="AD2496" s="40"/>
      <c r="AE2496" s="40"/>
      <c r="AF2496" s="40"/>
      <c r="AG2496" s="40"/>
      <c r="AH2496" s="40"/>
      <c r="AI2496" s="40" t="str">
        <f t="shared" si="332"/>
        <v>ok</v>
      </c>
      <c r="AJ2496"/>
      <c r="AK2496" t="str">
        <f>Tabela1[[#This Row],[Coluna1]]&amp;Tabela1[[#This Row],[PEDIDO]]</f>
        <v/>
      </c>
      <c r="AL2496"/>
      <c r="AM2496"/>
      <c r="AN2496"/>
      <c r="AO2496" t="str">
        <f t="shared" si="337"/>
        <v>/</v>
      </c>
      <c r="AP2496" t="str">
        <f>Tabela1[[#This Row],[TAG]]&amp;Tabela1[[#This Row],[PEDIDO]]&amp;Tabela1[[#This Row],[PRODUTO]]</f>
        <v/>
      </c>
      <c r="AQ2496" s="23" t="str">
        <f>Tabela1[[#This Row],[PRODUTO]]&amp;Tabela1[[#This Row],[TAG]]</f>
        <v/>
      </c>
      <c r="AR2496" s="183">
        <f>Tabela1[[#This Row],[PESO TOTAL]]*Tabela1[[#This Row],[MATÉRIA PRIMA]]</f>
        <v>0</v>
      </c>
      <c r="AS2496" s="28">
        <f>Tabela1[[#This Row],[PESO TOTAL]]*Tabela1[[#This Row],[PREPARAÇÃO ]]</f>
        <v>0</v>
      </c>
      <c r="AT2496" s="28">
        <f>Tabela1[[#This Row],[PESO TOTAL]]*Tabela1[[#This Row],[CALDEIRARIA]]</f>
        <v>0</v>
      </c>
      <c r="AU2496" s="28">
        <f>Tabela1[[#This Row],[PESO TOTAL]]*Tabela1[[#This Row],[SOLDA]]</f>
        <v>0</v>
      </c>
      <c r="AV2496" s="28">
        <f>Tabela1[[#This Row],[PESO TOTAL]]*Tabela1[[#This Row],[ACABAMENTO]]</f>
        <v>0</v>
      </c>
      <c r="AW2496" s="28">
        <f>Tabela1[[#This Row],[PESO TOTAL]]*Tabela1[[#This Row],[PRONTO ACABADO]]</f>
        <v>0</v>
      </c>
      <c r="AX2496" s="28">
        <f>Tabela1[[#This Row],[PESO TOTAL]]*Tabela1[[#This Row],[EXPEDIÇÃO ]]</f>
        <v>0</v>
      </c>
      <c r="AY2496" s="28" t="str">
        <f>Tabela1[[#This Row],[PEDIDO]]&amp;Tabela1[[#This Row],[PRODUTO]]</f>
        <v/>
      </c>
      <c r="AZ2496" s="44">
        <f>IF(AF2496="",0,IF(ISTEXT(AF2496),H2496*VALUE(SUBSTITUTE(AF2496,"%",""))/100,H2496*AF2496))-Tabela1[[#This Row],[PRONTO ACABADO2]]</f>
        <v>0</v>
      </c>
      <c r="BA2496" s="44">
        <f>IF(AG2496="",0,IF(ISTEXT(AG2496),H2496*VALUE(SUBSTITUTE(AG2496,"%",""))/100,H2496*AG2496))-Tabela1[[#This Row],[PESO EXPEDIDO2]]</f>
        <v>0</v>
      </c>
      <c r="BB2496" s="44">
        <f t="shared" si="338"/>
        <v>0</v>
      </c>
      <c r="BC2496" s="44">
        <f t="shared" si="339"/>
        <v>0</v>
      </c>
      <c r="BD2496" s="44"/>
    </row>
    <row r="2497" spans="1:56" ht="15.75" hidden="1" customHeight="1" x14ac:dyDescent="0.25">
      <c r="A2497" s="6"/>
      <c r="B2497" s="22"/>
      <c r="C2497" s="7"/>
      <c r="D2497" s="46"/>
      <c r="E2497" s="7"/>
      <c r="F2497" s="7"/>
      <c r="G2497" s="44"/>
      <c r="H2497" s="41">
        <f>Tabela1[[#This Row],[PESO UNI]]*Tabela1[[#This Row],[QTE]]</f>
        <v>0</v>
      </c>
      <c r="I2497" s="7"/>
      <c r="J2497" s="8"/>
      <c r="K2497" s="8"/>
      <c r="L2497" s="9"/>
      <c r="M2497" s="10"/>
      <c r="N2497" s="8"/>
      <c r="O2497" s="12"/>
      <c r="P2497" s="13"/>
      <c r="Q2497" s="14">
        <f>Tabela1[[#This Row],[QTDE/ Fabricação]]-Tabela1[[#This Row],[QTE]]</f>
        <v>0</v>
      </c>
      <c r="R2497" s="19">
        <f t="shared" si="334"/>
        <v>0</v>
      </c>
      <c r="S2497" s="19">
        <f t="shared" si="333"/>
        <v>0</v>
      </c>
      <c r="T2497" s="20">
        <f t="shared" si="335"/>
        <v>0</v>
      </c>
      <c r="U2497" s="17">
        <f>IFERROR(SUMIF('LISTA DE EMBARQUE'!B:B,MICRO!E:E,'LISTA DE EMBARQUE'!G:G),"")</f>
        <v>0</v>
      </c>
      <c r="V2497" s="12" t="str">
        <f>IFERROR(VLOOKUP(Tabela1[[#This Row],[COD.MDE]],'LISTA DE EMBARQUE'!B:L,11,0),"")</f>
        <v/>
      </c>
      <c r="W2497" s="13" t="str">
        <f>IFERROR(COUNTIF(#REF!,Tabela1[[#This Row],[Colunas5]]),"")</f>
        <v/>
      </c>
      <c r="X2497" s="14">
        <f>Tabela1[[#This Row],[QIANTIDADE EXPEDIDA]]*Tabela1[[#This Row],[PESO UNI]]</f>
        <v>0</v>
      </c>
      <c r="Y2497" s="14">
        <f t="shared" si="336"/>
        <v>0</v>
      </c>
      <c r="Z2497" s="21">
        <f>Tabela1[[#This Row],[PESO TOTAL]]-Tabela1[[#This Row],[Peso Expedido]]</f>
        <v>0</v>
      </c>
      <c r="AA2497" s="18"/>
      <c r="AB2497" s="40" t="s">
        <v>342</v>
      </c>
      <c r="AC2497" s="40"/>
      <c r="AD2497" s="40"/>
      <c r="AE2497" s="40"/>
      <c r="AF2497" s="40"/>
      <c r="AG2497" s="40"/>
      <c r="AH2497" s="40"/>
      <c r="AI2497" s="40" t="str">
        <f t="shared" si="332"/>
        <v>ok</v>
      </c>
      <c r="AJ2497"/>
      <c r="AK2497" t="str">
        <f>Tabela1[[#This Row],[Coluna1]]&amp;Tabela1[[#This Row],[PEDIDO]]</f>
        <v/>
      </c>
      <c r="AL2497"/>
      <c r="AM2497"/>
      <c r="AN2497"/>
      <c r="AO2497" t="str">
        <f t="shared" si="337"/>
        <v>/</v>
      </c>
      <c r="AP2497" t="str">
        <f>Tabela1[[#This Row],[TAG]]&amp;Tabela1[[#This Row],[PEDIDO]]&amp;Tabela1[[#This Row],[PRODUTO]]</f>
        <v/>
      </c>
      <c r="AQ2497" s="23" t="str">
        <f>Tabela1[[#This Row],[PRODUTO]]&amp;Tabela1[[#This Row],[TAG]]</f>
        <v/>
      </c>
      <c r="AR2497" s="183">
        <f>Tabela1[[#This Row],[PESO TOTAL]]*Tabela1[[#This Row],[MATÉRIA PRIMA]]</f>
        <v>0</v>
      </c>
      <c r="AS2497" s="28">
        <f>Tabela1[[#This Row],[PESO TOTAL]]*Tabela1[[#This Row],[PREPARAÇÃO ]]</f>
        <v>0</v>
      </c>
      <c r="AT2497" s="28">
        <f>Tabela1[[#This Row],[PESO TOTAL]]*Tabela1[[#This Row],[CALDEIRARIA]]</f>
        <v>0</v>
      </c>
      <c r="AU2497" s="28">
        <f>Tabela1[[#This Row],[PESO TOTAL]]*Tabela1[[#This Row],[SOLDA]]</f>
        <v>0</v>
      </c>
      <c r="AV2497" s="28">
        <f>Tabela1[[#This Row],[PESO TOTAL]]*Tabela1[[#This Row],[ACABAMENTO]]</f>
        <v>0</v>
      </c>
      <c r="AW2497" s="28">
        <f>Tabela1[[#This Row],[PESO TOTAL]]*Tabela1[[#This Row],[PRONTO ACABADO]]</f>
        <v>0</v>
      </c>
      <c r="AX2497" s="28">
        <f>Tabela1[[#This Row],[PESO TOTAL]]*Tabela1[[#This Row],[EXPEDIÇÃO ]]</f>
        <v>0</v>
      </c>
      <c r="AY2497" s="28" t="str">
        <f>Tabela1[[#This Row],[PEDIDO]]&amp;Tabela1[[#This Row],[PRODUTO]]</f>
        <v/>
      </c>
      <c r="AZ2497" s="44">
        <f>IF(AF2497="",0,IF(ISTEXT(AF2497),H2497*VALUE(SUBSTITUTE(AF2497,"%",""))/100,H2497*AF2497))-Tabela1[[#This Row],[PRONTO ACABADO2]]</f>
        <v>0</v>
      </c>
      <c r="BA2497" s="44">
        <f>IF(AG2497="",0,IF(ISTEXT(AG2497),H2497*VALUE(SUBSTITUTE(AG2497,"%",""))/100,H2497*AG2497))-Tabela1[[#This Row],[PESO EXPEDIDO2]]</f>
        <v>0</v>
      </c>
      <c r="BB2497" s="44">
        <f t="shared" si="338"/>
        <v>0</v>
      </c>
      <c r="BC2497" s="44">
        <f t="shared" si="339"/>
        <v>0</v>
      </c>
      <c r="BD2497" s="44"/>
    </row>
    <row r="2498" spans="1:56" ht="15.75" hidden="1" customHeight="1" x14ac:dyDescent="0.25">
      <c r="A2498" s="6"/>
      <c r="B2498" s="22"/>
      <c r="C2498" s="7"/>
      <c r="D2498" s="46"/>
      <c r="E2498" s="7"/>
      <c r="F2498" s="7"/>
      <c r="G2498" s="44"/>
      <c r="H2498" s="41">
        <f>Tabela1[[#This Row],[PESO UNI]]*Tabela1[[#This Row],[QTE]]</f>
        <v>0</v>
      </c>
      <c r="I2498" s="7"/>
      <c r="J2498" s="8"/>
      <c r="K2498" s="8"/>
      <c r="L2498" s="9"/>
      <c r="M2498" s="10"/>
      <c r="N2498" s="8"/>
      <c r="O2498" s="12"/>
      <c r="P2498" s="13"/>
      <c r="Q2498" s="14">
        <f>Tabela1[[#This Row],[QTDE/ Fabricação]]-Tabela1[[#This Row],[QTE]]</f>
        <v>0</v>
      </c>
      <c r="R2498" s="19">
        <f t="shared" si="334"/>
        <v>0</v>
      </c>
      <c r="S2498" s="19">
        <f t="shared" si="333"/>
        <v>0</v>
      </c>
      <c r="T2498" s="20">
        <f t="shared" si="335"/>
        <v>0</v>
      </c>
      <c r="U2498" s="17">
        <f>IFERROR(SUMIF('LISTA DE EMBARQUE'!B:B,MICRO!E:E,'LISTA DE EMBARQUE'!G:G),"")</f>
        <v>0</v>
      </c>
      <c r="V2498" s="12" t="str">
        <f>IFERROR(VLOOKUP(Tabela1[[#This Row],[COD.MDE]],'LISTA DE EMBARQUE'!B:L,11,0),"")</f>
        <v/>
      </c>
      <c r="W2498" s="13" t="str">
        <f>IFERROR(COUNTIF(#REF!,Tabela1[[#This Row],[Colunas5]]),"")</f>
        <v/>
      </c>
      <c r="X2498" s="14">
        <f>Tabela1[[#This Row],[QIANTIDADE EXPEDIDA]]*Tabela1[[#This Row],[PESO UNI]]</f>
        <v>0</v>
      </c>
      <c r="Y2498" s="14">
        <f t="shared" si="336"/>
        <v>0</v>
      </c>
      <c r="Z2498" s="21">
        <f>Tabela1[[#This Row],[PESO TOTAL]]-Tabela1[[#This Row],[Peso Expedido]]</f>
        <v>0</v>
      </c>
      <c r="AA2498" s="18"/>
      <c r="AB2498" s="40" t="s">
        <v>342</v>
      </c>
      <c r="AC2498" s="40"/>
      <c r="AD2498" s="40"/>
      <c r="AE2498" s="40"/>
      <c r="AF2498" s="40"/>
      <c r="AG2498" s="40"/>
      <c r="AH2498" s="40"/>
      <c r="AI2498" s="40" t="str">
        <f t="shared" si="332"/>
        <v>ok</v>
      </c>
      <c r="AJ2498"/>
      <c r="AK2498" t="str">
        <f>Tabela1[[#This Row],[Coluna1]]&amp;Tabela1[[#This Row],[PEDIDO]]</f>
        <v/>
      </c>
      <c r="AL2498"/>
      <c r="AM2498"/>
      <c r="AN2498"/>
      <c r="AO2498" t="str">
        <f t="shared" si="337"/>
        <v>/</v>
      </c>
      <c r="AP2498" t="str">
        <f>Tabela1[[#This Row],[TAG]]&amp;Tabela1[[#This Row],[PEDIDO]]&amp;Tabela1[[#This Row],[PRODUTO]]</f>
        <v/>
      </c>
      <c r="AQ2498" s="23" t="str">
        <f>Tabela1[[#This Row],[PRODUTO]]&amp;Tabela1[[#This Row],[TAG]]</f>
        <v/>
      </c>
      <c r="AR2498" s="183">
        <f>Tabela1[[#This Row],[PESO TOTAL]]*Tabela1[[#This Row],[MATÉRIA PRIMA]]</f>
        <v>0</v>
      </c>
      <c r="AS2498" s="28">
        <f>Tabela1[[#This Row],[PESO TOTAL]]*Tabela1[[#This Row],[PREPARAÇÃO ]]</f>
        <v>0</v>
      </c>
      <c r="AT2498" s="28">
        <f>Tabela1[[#This Row],[PESO TOTAL]]*Tabela1[[#This Row],[CALDEIRARIA]]</f>
        <v>0</v>
      </c>
      <c r="AU2498" s="28">
        <f>Tabela1[[#This Row],[PESO TOTAL]]*Tabela1[[#This Row],[SOLDA]]</f>
        <v>0</v>
      </c>
      <c r="AV2498" s="28">
        <f>Tabela1[[#This Row],[PESO TOTAL]]*Tabela1[[#This Row],[ACABAMENTO]]</f>
        <v>0</v>
      </c>
      <c r="AW2498" s="28">
        <f>Tabela1[[#This Row],[PESO TOTAL]]*Tabela1[[#This Row],[PRONTO ACABADO]]</f>
        <v>0</v>
      </c>
      <c r="AX2498" s="28">
        <f>Tabela1[[#This Row],[PESO TOTAL]]*Tabela1[[#This Row],[EXPEDIÇÃO ]]</f>
        <v>0</v>
      </c>
      <c r="AY2498" s="28" t="str">
        <f>Tabela1[[#This Row],[PEDIDO]]&amp;Tabela1[[#This Row],[PRODUTO]]</f>
        <v/>
      </c>
      <c r="AZ2498" s="44">
        <f>IF(AF2498="",0,IF(ISTEXT(AF2498),H2498*VALUE(SUBSTITUTE(AF2498,"%",""))/100,H2498*AF2498))-Tabela1[[#This Row],[PRONTO ACABADO2]]</f>
        <v>0</v>
      </c>
      <c r="BA2498" s="44">
        <f>IF(AG2498="",0,IF(ISTEXT(AG2498),H2498*VALUE(SUBSTITUTE(AG2498,"%",""))/100,H2498*AG2498))-Tabela1[[#This Row],[PESO EXPEDIDO2]]</f>
        <v>0</v>
      </c>
      <c r="BB2498" s="44">
        <f t="shared" si="338"/>
        <v>0</v>
      </c>
      <c r="BC2498" s="44">
        <f t="shared" si="339"/>
        <v>0</v>
      </c>
      <c r="BD2498" s="44"/>
    </row>
    <row r="2499" spans="1:56" ht="15.75" hidden="1" customHeight="1" x14ac:dyDescent="0.25">
      <c r="A2499" s="6"/>
      <c r="B2499" s="22"/>
      <c r="C2499" s="7"/>
      <c r="D2499" s="46"/>
      <c r="E2499" s="7"/>
      <c r="F2499" s="7"/>
      <c r="G2499" s="44"/>
      <c r="H2499" s="41">
        <f>Tabela1[[#This Row],[PESO UNI]]*Tabela1[[#This Row],[QTE]]</f>
        <v>0</v>
      </c>
      <c r="I2499" s="7"/>
      <c r="J2499" s="8"/>
      <c r="K2499" s="8"/>
      <c r="L2499" s="9"/>
      <c r="M2499" s="10"/>
      <c r="N2499" s="8"/>
      <c r="O2499" s="12"/>
      <c r="P2499" s="13"/>
      <c r="Q2499" s="14">
        <f>Tabela1[[#This Row],[QTDE/ Fabricação]]-Tabela1[[#This Row],[QTE]]</f>
        <v>0</v>
      </c>
      <c r="R2499" s="19">
        <f t="shared" si="334"/>
        <v>0</v>
      </c>
      <c r="S2499" s="19">
        <f t="shared" si="333"/>
        <v>0</v>
      </c>
      <c r="T2499" s="20">
        <f t="shared" si="335"/>
        <v>0</v>
      </c>
      <c r="U2499" s="17">
        <f>IFERROR(SUMIF('LISTA DE EMBARQUE'!B:B,MICRO!E:E,'LISTA DE EMBARQUE'!G:G),"")</f>
        <v>0</v>
      </c>
      <c r="V2499" s="12" t="str">
        <f>IFERROR(VLOOKUP(Tabela1[[#This Row],[COD.MDE]],'LISTA DE EMBARQUE'!B:L,11,0),"")</f>
        <v/>
      </c>
      <c r="W2499" s="13" t="str">
        <f>IFERROR(COUNTIF(#REF!,Tabela1[[#This Row],[Colunas5]]),"")</f>
        <v/>
      </c>
      <c r="X2499" s="14">
        <f>Tabela1[[#This Row],[QIANTIDADE EXPEDIDA]]*Tabela1[[#This Row],[PESO UNI]]</f>
        <v>0</v>
      </c>
      <c r="Y2499" s="14">
        <f t="shared" si="336"/>
        <v>0</v>
      </c>
      <c r="Z2499" s="21">
        <f>Tabela1[[#This Row],[PESO TOTAL]]-Tabela1[[#This Row],[Peso Expedido]]</f>
        <v>0</v>
      </c>
      <c r="AA2499" s="18"/>
      <c r="AB2499" s="40" t="s">
        <v>342</v>
      </c>
      <c r="AC2499" s="40"/>
      <c r="AD2499" s="40"/>
      <c r="AE2499" s="40"/>
      <c r="AF2499" s="40"/>
      <c r="AG2499" s="40"/>
      <c r="AH2499" s="40"/>
      <c r="AI2499" s="40" t="str">
        <f t="shared" si="332"/>
        <v>ok</v>
      </c>
      <c r="AJ2499"/>
      <c r="AK2499" t="str">
        <f>Tabela1[[#This Row],[Coluna1]]&amp;Tabela1[[#This Row],[PEDIDO]]</f>
        <v/>
      </c>
      <c r="AL2499"/>
      <c r="AM2499"/>
      <c r="AN2499"/>
      <c r="AO2499" t="str">
        <f t="shared" si="337"/>
        <v>/</v>
      </c>
      <c r="AP2499" t="str">
        <f>Tabela1[[#This Row],[TAG]]&amp;Tabela1[[#This Row],[PEDIDO]]&amp;Tabela1[[#This Row],[PRODUTO]]</f>
        <v/>
      </c>
      <c r="AQ2499" s="23" t="str">
        <f>Tabela1[[#This Row],[PRODUTO]]&amp;Tabela1[[#This Row],[TAG]]</f>
        <v/>
      </c>
      <c r="AR2499" s="183">
        <f>Tabela1[[#This Row],[PESO TOTAL]]*Tabela1[[#This Row],[MATÉRIA PRIMA]]</f>
        <v>0</v>
      </c>
      <c r="AS2499" s="28">
        <f>Tabela1[[#This Row],[PESO TOTAL]]*Tabela1[[#This Row],[PREPARAÇÃO ]]</f>
        <v>0</v>
      </c>
      <c r="AT2499" s="28">
        <f>Tabela1[[#This Row],[PESO TOTAL]]*Tabela1[[#This Row],[CALDEIRARIA]]</f>
        <v>0</v>
      </c>
      <c r="AU2499" s="28">
        <f>Tabela1[[#This Row],[PESO TOTAL]]*Tabela1[[#This Row],[SOLDA]]</f>
        <v>0</v>
      </c>
      <c r="AV2499" s="28">
        <f>Tabela1[[#This Row],[PESO TOTAL]]*Tabela1[[#This Row],[ACABAMENTO]]</f>
        <v>0</v>
      </c>
      <c r="AW2499" s="28">
        <f>Tabela1[[#This Row],[PESO TOTAL]]*Tabela1[[#This Row],[PRONTO ACABADO]]</f>
        <v>0</v>
      </c>
      <c r="AX2499" s="28">
        <f>Tabela1[[#This Row],[PESO TOTAL]]*Tabela1[[#This Row],[EXPEDIÇÃO ]]</f>
        <v>0</v>
      </c>
      <c r="AY2499" s="28" t="str">
        <f>Tabela1[[#This Row],[PEDIDO]]&amp;Tabela1[[#This Row],[PRODUTO]]</f>
        <v/>
      </c>
      <c r="AZ2499" s="44">
        <f>IF(AF2499="",0,IF(ISTEXT(AF2499),H2499*VALUE(SUBSTITUTE(AF2499,"%",""))/100,H2499*AF2499))-Tabela1[[#This Row],[PRONTO ACABADO2]]</f>
        <v>0</v>
      </c>
      <c r="BA2499" s="44">
        <f>IF(AG2499="",0,IF(ISTEXT(AG2499),H2499*VALUE(SUBSTITUTE(AG2499,"%",""))/100,H2499*AG2499))-Tabela1[[#This Row],[PESO EXPEDIDO2]]</f>
        <v>0</v>
      </c>
      <c r="BB2499" s="44">
        <f t="shared" si="338"/>
        <v>0</v>
      </c>
      <c r="BC2499" s="44">
        <f t="shared" si="339"/>
        <v>0</v>
      </c>
      <c r="BD2499" s="44"/>
    </row>
    <row r="2500" spans="1:56" ht="15.75" hidden="1" customHeight="1" x14ac:dyDescent="0.25">
      <c r="A2500" s="6"/>
      <c r="B2500" s="22"/>
      <c r="C2500" s="7"/>
      <c r="D2500" s="46"/>
      <c r="E2500" s="7"/>
      <c r="F2500" s="7"/>
      <c r="G2500" s="44"/>
      <c r="H2500" s="41">
        <f>Tabela1[[#This Row],[PESO UNI]]*Tabela1[[#This Row],[QTE]]</f>
        <v>0</v>
      </c>
      <c r="I2500" s="7"/>
      <c r="J2500" s="8"/>
      <c r="K2500" s="8"/>
      <c r="L2500" s="9"/>
      <c r="M2500" s="10"/>
      <c r="N2500" s="8"/>
      <c r="O2500" s="12"/>
      <c r="P2500" s="13"/>
      <c r="Q2500" s="14">
        <f>Tabela1[[#This Row],[QTDE/ Fabricação]]-Tabela1[[#This Row],[QTE]]</f>
        <v>0</v>
      </c>
      <c r="R2500" s="19">
        <f t="shared" si="334"/>
        <v>0</v>
      </c>
      <c r="S2500" s="19">
        <f t="shared" si="333"/>
        <v>0</v>
      </c>
      <c r="T2500" s="20">
        <f t="shared" si="335"/>
        <v>0</v>
      </c>
      <c r="U2500" s="17">
        <f>IFERROR(SUMIF('LISTA DE EMBARQUE'!B:B,MICRO!E:E,'LISTA DE EMBARQUE'!G:G),"")</f>
        <v>0</v>
      </c>
      <c r="V2500" s="12" t="str">
        <f>IFERROR(VLOOKUP(Tabela1[[#This Row],[COD.MDE]],'LISTA DE EMBARQUE'!B:L,11,0),"")</f>
        <v/>
      </c>
      <c r="W2500" s="13" t="str">
        <f>IFERROR(COUNTIF(#REF!,Tabela1[[#This Row],[Colunas5]]),"")</f>
        <v/>
      </c>
      <c r="X2500" s="14">
        <f>Tabela1[[#This Row],[QIANTIDADE EXPEDIDA]]*Tabela1[[#This Row],[PESO UNI]]</f>
        <v>0</v>
      </c>
      <c r="Y2500" s="14">
        <f t="shared" si="336"/>
        <v>0</v>
      </c>
      <c r="Z2500" s="21">
        <f>Tabela1[[#This Row],[PESO TOTAL]]-Tabela1[[#This Row],[Peso Expedido]]</f>
        <v>0</v>
      </c>
      <c r="AA2500" s="18"/>
      <c r="AB2500" s="40" t="s">
        <v>342</v>
      </c>
      <c r="AC2500" s="40"/>
      <c r="AD2500" s="40"/>
      <c r="AE2500" s="40"/>
      <c r="AF2500" s="40"/>
      <c r="AG2500" s="40"/>
      <c r="AH2500" s="40"/>
      <c r="AI2500" s="40" t="str">
        <f t="shared" si="332"/>
        <v>ok</v>
      </c>
      <c r="AJ2500"/>
      <c r="AK2500" t="str">
        <f>Tabela1[[#This Row],[Coluna1]]&amp;Tabela1[[#This Row],[PEDIDO]]</f>
        <v/>
      </c>
      <c r="AL2500"/>
      <c r="AM2500"/>
      <c r="AN2500"/>
      <c r="AO2500" t="str">
        <f t="shared" si="337"/>
        <v>/</v>
      </c>
      <c r="AP2500" t="str">
        <f>Tabela1[[#This Row],[TAG]]&amp;Tabela1[[#This Row],[PEDIDO]]&amp;Tabela1[[#This Row],[PRODUTO]]</f>
        <v/>
      </c>
      <c r="AQ2500" s="23" t="str">
        <f>Tabela1[[#This Row],[PRODUTO]]&amp;Tabela1[[#This Row],[TAG]]</f>
        <v/>
      </c>
      <c r="AR2500" s="183">
        <f>Tabela1[[#This Row],[PESO TOTAL]]*Tabela1[[#This Row],[MATÉRIA PRIMA]]</f>
        <v>0</v>
      </c>
      <c r="AS2500" s="28">
        <f>Tabela1[[#This Row],[PESO TOTAL]]*Tabela1[[#This Row],[PREPARAÇÃO ]]</f>
        <v>0</v>
      </c>
      <c r="AT2500" s="28">
        <f>Tabela1[[#This Row],[PESO TOTAL]]*Tabela1[[#This Row],[CALDEIRARIA]]</f>
        <v>0</v>
      </c>
      <c r="AU2500" s="28">
        <f>Tabela1[[#This Row],[PESO TOTAL]]*Tabela1[[#This Row],[SOLDA]]</f>
        <v>0</v>
      </c>
      <c r="AV2500" s="28">
        <f>Tabela1[[#This Row],[PESO TOTAL]]*Tabela1[[#This Row],[ACABAMENTO]]</f>
        <v>0</v>
      </c>
      <c r="AW2500" s="28">
        <f>Tabela1[[#This Row],[PESO TOTAL]]*Tabela1[[#This Row],[PRONTO ACABADO]]</f>
        <v>0</v>
      </c>
      <c r="AX2500" s="28">
        <f>Tabela1[[#This Row],[PESO TOTAL]]*Tabela1[[#This Row],[EXPEDIÇÃO ]]</f>
        <v>0</v>
      </c>
      <c r="AY2500" s="28" t="str">
        <f>Tabela1[[#This Row],[PEDIDO]]&amp;Tabela1[[#This Row],[PRODUTO]]</f>
        <v/>
      </c>
      <c r="AZ2500" s="44">
        <f>IF(AF2500="",0,IF(ISTEXT(AF2500),H2500*VALUE(SUBSTITUTE(AF2500,"%",""))/100,H2500*AF2500))-Tabela1[[#This Row],[PRONTO ACABADO2]]</f>
        <v>0</v>
      </c>
      <c r="BA2500" s="44">
        <f>IF(AG2500="",0,IF(ISTEXT(AG2500),H2500*VALUE(SUBSTITUTE(AG2500,"%",""))/100,H2500*AG2500))-Tabela1[[#This Row],[PESO EXPEDIDO2]]</f>
        <v>0</v>
      </c>
      <c r="BB2500" s="44">
        <f t="shared" si="338"/>
        <v>0</v>
      </c>
      <c r="BC2500" s="44">
        <f t="shared" si="339"/>
        <v>0</v>
      </c>
      <c r="BD2500" s="44"/>
    </row>
    <row r="2501" spans="1:56" ht="15.75" hidden="1" customHeight="1" x14ac:dyDescent="0.25">
      <c r="A2501" s="6"/>
      <c r="B2501" s="22"/>
      <c r="C2501" s="7"/>
      <c r="D2501" s="46"/>
      <c r="E2501" s="7"/>
      <c r="F2501" s="7"/>
      <c r="G2501" s="44"/>
      <c r="H2501" s="41">
        <f>Tabela1[[#This Row],[PESO UNI]]*Tabela1[[#This Row],[QTE]]</f>
        <v>0</v>
      </c>
      <c r="I2501" s="7"/>
      <c r="J2501" s="8"/>
      <c r="K2501" s="8"/>
      <c r="L2501" s="9"/>
      <c r="M2501" s="10"/>
      <c r="N2501" s="8"/>
      <c r="O2501" s="12"/>
      <c r="P2501" s="13"/>
      <c r="Q2501" s="14">
        <f>Tabela1[[#This Row],[QTDE/ Fabricação]]-Tabela1[[#This Row],[QTE]]</f>
        <v>0</v>
      </c>
      <c r="R2501" s="19">
        <f t="shared" si="334"/>
        <v>0</v>
      </c>
      <c r="S2501" s="19">
        <f t="shared" si="333"/>
        <v>0</v>
      </c>
      <c r="T2501" s="20">
        <f t="shared" si="335"/>
        <v>0</v>
      </c>
      <c r="U2501" s="17">
        <f>IFERROR(SUMIF('LISTA DE EMBARQUE'!B:B,MICRO!E:E,'LISTA DE EMBARQUE'!G:G),"")</f>
        <v>0</v>
      </c>
      <c r="V2501" s="12" t="str">
        <f>IFERROR(VLOOKUP(Tabela1[[#This Row],[COD.MDE]],'LISTA DE EMBARQUE'!B:L,11,0),"")</f>
        <v/>
      </c>
      <c r="W2501" s="13" t="str">
        <f>IFERROR(COUNTIF(#REF!,Tabela1[[#This Row],[Colunas5]]),"")</f>
        <v/>
      </c>
      <c r="X2501" s="14">
        <f>Tabela1[[#This Row],[QIANTIDADE EXPEDIDA]]*Tabela1[[#This Row],[PESO UNI]]</f>
        <v>0</v>
      </c>
      <c r="Y2501" s="14">
        <f t="shared" si="336"/>
        <v>0</v>
      </c>
      <c r="Z2501" s="21">
        <f>Tabela1[[#This Row],[PESO TOTAL]]-Tabela1[[#This Row],[Peso Expedido]]</f>
        <v>0</v>
      </c>
      <c r="AA2501" s="18"/>
      <c r="AB2501" s="40" t="s">
        <v>342</v>
      </c>
      <c r="AC2501" s="40"/>
      <c r="AD2501" s="40"/>
      <c r="AE2501" s="40"/>
      <c r="AF2501" s="40"/>
      <c r="AG2501" s="40"/>
      <c r="AH2501" s="40"/>
      <c r="AI2501" s="40" t="str">
        <f t="shared" si="332"/>
        <v>ok</v>
      </c>
      <c r="AJ2501"/>
      <c r="AK2501" t="str">
        <f>Tabela1[[#This Row],[Coluna1]]&amp;Tabela1[[#This Row],[PEDIDO]]</f>
        <v/>
      </c>
      <c r="AL2501"/>
      <c r="AM2501"/>
      <c r="AN2501"/>
      <c r="AO2501" t="str">
        <f t="shared" si="337"/>
        <v>/</v>
      </c>
      <c r="AP2501" t="str">
        <f>Tabela1[[#This Row],[TAG]]&amp;Tabela1[[#This Row],[PEDIDO]]&amp;Tabela1[[#This Row],[PRODUTO]]</f>
        <v/>
      </c>
      <c r="AQ2501" s="23" t="str">
        <f>Tabela1[[#This Row],[PRODUTO]]&amp;Tabela1[[#This Row],[TAG]]</f>
        <v/>
      </c>
      <c r="AR2501" s="183">
        <f>Tabela1[[#This Row],[PESO TOTAL]]*Tabela1[[#This Row],[MATÉRIA PRIMA]]</f>
        <v>0</v>
      </c>
      <c r="AS2501" s="28">
        <f>Tabela1[[#This Row],[PESO TOTAL]]*Tabela1[[#This Row],[PREPARAÇÃO ]]</f>
        <v>0</v>
      </c>
      <c r="AT2501" s="28">
        <f>Tabela1[[#This Row],[PESO TOTAL]]*Tabela1[[#This Row],[CALDEIRARIA]]</f>
        <v>0</v>
      </c>
      <c r="AU2501" s="28">
        <f>Tabela1[[#This Row],[PESO TOTAL]]*Tabela1[[#This Row],[SOLDA]]</f>
        <v>0</v>
      </c>
      <c r="AV2501" s="28">
        <f>Tabela1[[#This Row],[PESO TOTAL]]*Tabela1[[#This Row],[ACABAMENTO]]</f>
        <v>0</v>
      </c>
      <c r="AW2501" s="28">
        <f>Tabela1[[#This Row],[PESO TOTAL]]*Tabela1[[#This Row],[PRONTO ACABADO]]</f>
        <v>0</v>
      </c>
      <c r="AX2501" s="28">
        <f>Tabela1[[#This Row],[PESO TOTAL]]*Tabela1[[#This Row],[EXPEDIÇÃO ]]</f>
        <v>0</v>
      </c>
      <c r="AY2501" s="28" t="str">
        <f>Tabela1[[#This Row],[PEDIDO]]&amp;Tabela1[[#This Row],[PRODUTO]]</f>
        <v/>
      </c>
      <c r="AZ2501" s="44">
        <f>IF(AF2501="",0,IF(ISTEXT(AF2501),H2501*VALUE(SUBSTITUTE(AF2501,"%",""))/100,H2501*AF2501))-Tabela1[[#This Row],[PRONTO ACABADO2]]</f>
        <v>0</v>
      </c>
      <c r="BA2501" s="44">
        <f>IF(AG2501="",0,IF(ISTEXT(AG2501),H2501*VALUE(SUBSTITUTE(AG2501,"%",""))/100,H2501*AG2501))-Tabela1[[#This Row],[PESO EXPEDIDO2]]</f>
        <v>0</v>
      </c>
      <c r="BB2501" s="44">
        <f t="shared" si="338"/>
        <v>0</v>
      </c>
      <c r="BC2501" s="44">
        <f t="shared" si="339"/>
        <v>0</v>
      </c>
      <c r="BD2501" s="44"/>
    </row>
    <row r="2502" spans="1:56" ht="15.75" hidden="1" customHeight="1" x14ac:dyDescent="0.25">
      <c r="A2502" s="6"/>
      <c r="B2502" s="22"/>
      <c r="C2502" s="7"/>
      <c r="D2502" s="46"/>
      <c r="E2502" s="7"/>
      <c r="F2502" s="7"/>
      <c r="G2502" s="44"/>
      <c r="H2502" s="41">
        <f>Tabela1[[#This Row],[PESO UNI]]*Tabela1[[#This Row],[QTE]]</f>
        <v>0</v>
      </c>
      <c r="I2502" s="7"/>
      <c r="J2502" s="8"/>
      <c r="K2502" s="8"/>
      <c r="L2502" s="9"/>
      <c r="M2502" s="10"/>
      <c r="N2502" s="8"/>
      <c r="O2502" s="12"/>
      <c r="P2502" s="13"/>
      <c r="Q2502" s="14">
        <f>Tabela1[[#This Row],[QTDE/ Fabricação]]-Tabela1[[#This Row],[QTE]]</f>
        <v>0</v>
      </c>
      <c r="R2502" s="19">
        <f t="shared" si="334"/>
        <v>0</v>
      </c>
      <c r="S2502" s="19">
        <f t="shared" si="333"/>
        <v>0</v>
      </c>
      <c r="T2502" s="20">
        <f t="shared" si="335"/>
        <v>0</v>
      </c>
      <c r="U2502" s="17">
        <f>IFERROR(SUMIF('LISTA DE EMBARQUE'!B:B,MICRO!E:E,'LISTA DE EMBARQUE'!G:G),"")</f>
        <v>0</v>
      </c>
      <c r="V2502" s="12" t="str">
        <f>IFERROR(VLOOKUP(Tabela1[[#This Row],[COD.MDE]],'LISTA DE EMBARQUE'!B:L,11,0),"")</f>
        <v/>
      </c>
      <c r="W2502" s="13" t="str">
        <f>IFERROR(COUNTIF(#REF!,Tabela1[[#This Row],[Colunas5]]),"")</f>
        <v/>
      </c>
      <c r="X2502" s="14">
        <f>Tabela1[[#This Row],[QIANTIDADE EXPEDIDA]]*Tabela1[[#This Row],[PESO UNI]]</f>
        <v>0</v>
      </c>
      <c r="Y2502" s="14">
        <f t="shared" si="336"/>
        <v>0</v>
      </c>
      <c r="Z2502" s="21">
        <f>Tabela1[[#This Row],[PESO TOTAL]]-Tabela1[[#This Row],[Peso Expedido]]</f>
        <v>0</v>
      </c>
      <c r="AA2502" s="18"/>
      <c r="AB2502" s="40" t="s">
        <v>342</v>
      </c>
      <c r="AC2502" s="40"/>
      <c r="AD2502" s="40"/>
      <c r="AE2502" s="40"/>
      <c r="AF2502" s="40"/>
      <c r="AG2502" s="40"/>
      <c r="AH2502" s="40"/>
      <c r="AI2502" s="40" t="str">
        <f t="shared" si="332"/>
        <v>ok</v>
      </c>
      <c r="AJ2502"/>
      <c r="AK2502" t="str">
        <f>Tabela1[[#This Row],[Coluna1]]&amp;Tabela1[[#This Row],[PEDIDO]]</f>
        <v/>
      </c>
      <c r="AL2502"/>
      <c r="AM2502"/>
      <c r="AN2502"/>
      <c r="AO2502" t="str">
        <f t="shared" si="337"/>
        <v>/</v>
      </c>
      <c r="AP2502" t="str">
        <f>Tabela1[[#This Row],[TAG]]&amp;Tabela1[[#This Row],[PEDIDO]]&amp;Tabela1[[#This Row],[PRODUTO]]</f>
        <v/>
      </c>
      <c r="AQ2502" s="23" t="str">
        <f>Tabela1[[#This Row],[PRODUTO]]&amp;Tabela1[[#This Row],[TAG]]</f>
        <v/>
      </c>
      <c r="AR2502" s="183">
        <f>Tabela1[[#This Row],[PESO TOTAL]]*Tabela1[[#This Row],[MATÉRIA PRIMA]]</f>
        <v>0</v>
      </c>
      <c r="AS2502" s="28">
        <f>Tabela1[[#This Row],[PESO TOTAL]]*Tabela1[[#This Row],[PREPARAÇÃO ]]</f>
        <v>0</v>
      </c>
      <c r="AT2502" s="28">
        <f>Tabela1[[#This Row],[PESO TOTAL]]*Tabela1[[#This Row],[CALDEIRARIA]]</f>
        <v>0</v>
      </c>
      <c r="AU2502" s="28">
        <f>Tabela1[[#This Row],[PESO TOTAL]]*Tabela1[[#This Row],[SOLDA]]</f>
        <v>0</v>
      </c>
      <c r="AV2502" s="28">
        <f>Tabela1[[#This Row],[PESO TOTAL]]*Tabela1[[#This Row],[ACABAMENTO]]</f>
        <v>0</v>
      </c>
      <c r="AW2502" s="28">
        <f>Tabela1[[#This Row],[PESO TOTAL]]*Tabela1[[#This Row],[PRONTO ACABADO]]</f>
        <v>0</v>
      </c>
      <c r="AX2502" s="28">
        <f>Tabela1[[#This Row],[PESO TOTAL]]*Tabela1[[#This Row],[EXPEDIÇÃO ]]</f>
        <v>0</v>
      </c>
      <c r="AY2502" s="28" t="str">
        <f>Tabela1[[#This Row],[PEDIDO]]&amp;Tabela1[[#This Row],[PRODUTO]]</f>
        <v/>
      </c>
      <c r="AZ2502" s="44">
        <f>IF(AF2502="",0,IF(ISTEXT(AF2502),H2502*VALUE(SUBSTITUTE(AF2502,"%",""))/100,H2502*AF2502))-Tabela1[[#This Row],[PRONTO ACABADO2]]</f>
        <v>0</v>
      </c>
      <c r="BA2502" s="44">
        <f>IF(AG2502="",0,IF(ISTEXT(AG2502),H2502*VALUE(SUBSTITUTE(AG2502,"%",""))/100,H2502*AG2502))-Tabela1[[#This Row],[PESO EXPEDIDO2]]</f>
        <v>0</v>
      </c>
      <c r="BB2502" s="44">
        <f t="shared" si="338"/>
        <v>0</v>
      </c>
      <c r="BC2502" s="44">
        <f t="shared" si="339"/>
        <v>0</v>
      </c>
      <c r="BD2502" s="44"/>
    </row>
    <row r="2503" spans="1:56" ht="15.75" hidden="1" customHeight="1" x14ac:dyDescent="0.25">
      <c r="A2503" s="6"/>
      <c r="B2503" s="22"/>
      <c r="C2503" s="7"/>
      <c r="D2503" s="46"/>
      <c r="E2503" s="7"/>
      <c r="F2503" s="7"/>
      <c r="G2503" s="44"/>
      <c r="H2503" s="41">
        <f>Tabela1[[#This Row],[PESO UNI]]*Tabela1[[#This Row],[QTE]]</f>
        <v>0</v>
      </c>
      <c r="I2503" s="7"/>
      <c r="J2503" s="8"/>
      <c r="K2503" s="8"/>
      <c r="L2503" s="9"/>
      <c r="M2503" s="10"/>
      <c r="N2503" s="8"/>
      <c r="O2503" s="12"/>
      <c r="P2503" s="13"/>
      <c r="Q2503" s="14">
        <f>Tabela1[[#This Row],[QTDE/ Fabricação]]-Tabela1[[#This Row],[QTE]]</f>
        <v>0</v>
      </c>
      <c r="R2503" s="19">
        <f t="shared" si="334"/>
        <v>0</v>
      </c>
      <c r="S2503" s="19">
        <f t="shared" si="333"/>
        <v>0</v>
      </c>
      <c r="T2503" s="20">
        <f t="shared" si="335"/>
        <v>0</v>
      </c>
      <c r="U2503" s="17">
        <f>IFERROR(SUMIF('LISTA DE EMBARQUE'!B:B,MICRO!E:E,'LISTA DE EMBARQUE'!G:G),"")</f>
        <v>0</v>
      </c>
      <c r="V2503" s="12" t="str">
        <f>IFERROR(VLOOKUP(Tabela1[[#This Row],[COD.MDE]],'LISTA DE EMBARQUE'!B:L,11,0),"")</f>
        <v/>
      </c>
      <c r="W2503" s="13" t="str">
        <f>IFERROR(COUNTIF(#REF!,Tabela1[[#This Row],[Colunas5]]),"")</f>
        <v/>
      </c>
      <c r="X2503" s="14">
        <f>Tabela1[[#This Row],[QIANTIDADE EXPEDIDA]]*Tabela1[[#This Row],[PESO UNI]]</f>
        <v>0</v>
      </c>
      <c r="Y2503" s="14">
        <f t="shared" si="336"/>
        <v>0</v>
      </c>
      <c r="Z2503" s="21">
        <f>Tabela1[[#This Row],[PESO TOTAL]]-Tabela1[[#This Row],[Peso Expedido]]</f>
        <v>0</v>
      </c>
      <c r="AA2503" s="18"/>
      <c r="AB2503" s="40"/>
      <c r="AC2503" s="40"/>
      <c r="AD2503" s="40"/>
      <c r="AE2503" s="40"/>
      <c r="AF2503" s="40"/>
      <c r="AG2503" s="40"/>
      <c r="AH2503" s="40"/>
      <c r="AI2503" s="40" t="str">
        <f t="shared" si="332"/>
        <v>ok</v>
      </c>
      <c r="AJ2503"/>
      <c r="AK2503" t="str">
        <f>Tabela1[[#This Row],[Coluna1]]&amp;Tabela1[[#This Row],[PEDIDO]]</f>
        <v/>
      </c>
      <c r="AL2503"/>
      <c r="AM2503"/>
      <c r="AN2503"/>
      <c r="AO2503" t="str">
        <f t="shared" si="337"/>
        <v>/</v>
      </c>
      <c r="AP2503" t="str">
        <f>Tabela1[[#This Row],[TAG]]&amp;Tabela1[[#This Row],[PEDIDO]]&amp;Tabela1[[#This Row],[PRODUTO]]</f>
        <v/>
      </c>
      <c r="AQ2503" s="23" t="str">
        <f>Tabela1[[#This Row],[PRODUTO]]&amp;Tabela1[[#This Row],[TAG]]</f>
        <v/>
      </c>
      <c r="AR2503" s="183">
        <f>Tabela1[[#This Row],[PESO TOTAL]]*Tabela1[[#This Row],[MATÉRIA PRIMA]]</f>
        <v>0</v>
      </c>
      <c r="AS2503" s="28">
        <f>Tabela1[[#This Row],[PESO TOTAL]]*Tabela1[[#This Row],[PREPARAÇÃO ]]</f>
        <v>0</v>
      </c>
      <c r="AT2503" s="28">
        <f>Tabela1[[#This Row],[PESO TOTAL]]*Tabela1[[#This Row],[CALDEIRARIA]]</f>
        <v>0</v>
      </c>
      <c r="AU2503" s="28">
        <f>Tabela1[[#This Row],[PESO TOTAL]]*Tabela1[[#This Row],[SOLDA]]</f>
        <v>0</v>
      </c>
      <c r="AV2503" s="28">
        <f>Tabela1[[#This Row],[PESO TOTAL]]*Tabela1[[#This Row],[ACABAMENTO]]</f>
        <v>0</v>
      </c>
      <c r="AW2503" s="28">
        <f>Tabela1[[#This Row],[PESO TOTAL]]*Tabela1[[#This Row],[PRONTO ACABADO]]</f>
        <v>0</v>
      </c>
      <c r="AX2503" s="28">
        <f>Tabela1[[#This Row],[PESO TOTAL]]*Tabela1[[#This Row],[EXPEDIÇÃO ]]</f>
        <v>0</v>
      </c>
      <c r="AY2503" s="28" t="str">
        <f>Tabela1[[#This Row],[PEDIDO]]&amp;Tabela1[[#This Row],[PRODUTO]]</f>
        <v/>
      </c>
      <c r="AZ2503" s="44">
        <f>IF(AF2503="",0,IF(ISTEXT(AF2503),H2503*VALUE(SUBSTITUTE(AF2503,"%",""))/100,H2503*AF2503))-Tabela1[[#This Row],[PRONTO ACABADO2]]</f>
        <v>0</v>
      </c>
      <c r="BA2503" s="44">
        <f>IF(AG2503="",0,IF(ISTEXT(AG2503),H2503*VALUE(SUBSTITUTE(AG2503,"%",""))/100,H2503*AG2503))-Tabela1[[#This Row],[PESO EXPEDIDO2]]</f>
        <v>0</v>
      </c>
      <c r="BB2503" s="44">
        <f t="shared" si="338"/>
        <v>0</v>
      </c>
      <c r="BC2503" s="44">
        <f t="shared" si="339"/>
        <v>0</v>
      </c>
      <c r="BD2503" s="44"/>
    </row>
    <row r="2504" spans="1:56" ht="15.75" hidden="1" customHeight="1" x14ac:dyDescent="0.25">
      <c r="A2504" s="6"/>
      <c r="B2504" s="22"/>
      <c r="C2504" s="7"/>
      <c r="D2504" s="46"/>
      <c r="E2504" s="7"/>
      <c r="F2504" s="7"/>
      <c r="G2504" s="44"/>
      <c r="H2504" s="41">
        <f>Tabela1[[#This Row],[PESO UNI]]*Tabela1[[#This Row],[QTE]]</f>
        <v>0</v>
      </c>
      <c r="I2504" s="7"/>
      <c r="J2504" s="8"/>
      <c r="K2504" s="8"/>
      <c r="L2504" s="9"/>
      <c r="M2504" s="10"/>
      <c r="N2504" s="8"/>
      <c r="O2504" s="12"/>
      <c r="P2504" s="13"/>
      <c r="Q2504" s="14">
        <f>Tabela1[[#This Row],[QTDE/ Fabricação]]-Tabela1[[#This Row],[QTE]]</f>
        <v>0</v>
      </c>
      <c r="R2504" s="19">
        <f t="shared" si="334"/>
        <v>0</v>
      </c>
      <c r="S2504" s="19">
        <f t="shared" si="333"/>
        <v>0</v>
      </c>
      <c r="T2504" s="20">
        <f t="shared" si="335"/>
        <v>0</v>
      </c>
      <c r="U2504" s="17">
        <f>IFERROR(SUMIF('LISTA DE EMBARQUE'!B:B,MICRO!E:E,'LISTA DE EMBARQUE'!G:G),"")</f>
        <v>0</v>
      </c>
      <c r="V2504" s="12" t="str">
        <f>IFERROR(VLOOKUP(Tabela1[[#This Row],[COD.MDE]],'LISTA DE EMBARQUE'!B:L,11,0),"")</f>
        <v/>
      </c>
      <c r="W2504" s="13" t="str">
        <f>IFERROR(COUNTIF(#REF!,Tabela1[[#This Row],[Colunas5]]),"")</f>
        <v/>
      </c>
      <c r="X2504" s="14">
        <f>Tabela1[[#This Row],[QIANTIDADE EXPEDIDA]]*Tabela1[[#This Row],[PESO UNI]]</f>
        <v>0</v>
      </c>
      <c r="Y2504" s="14">
        <f t="shared" si="336"/>
        <v>0</v>
      </c>
      <c r="Z2504" s="21">
        <f>Tabela1[[#This Row],[PESO TOTAL]]-Tabela1[[#This Row],[Peso Expedido]]</f>
        <v>0</v>
      </c>
      <c r="AA2504" s="18"/>
      <c r="AB2504" s="40"/>
      <c r="AC2504" s="40"/>
      <c r="AD2504" s="40"/>
      <c r="AE2504" s="40"/>
      <c r="AF2504" s="40"/>
      <c r="AG2504" s="40"/>
      <c r="AH2504" s="40"/>
      <c r="AI2504" s="40" t="str">
        <f t="shared" si="332"/>
        <v>ok</v>
      </c>
      <c r="AJ2504"/>
      <c r="AK2504" t="str">
        <f>Tabela1[[#This Row],[Coluna1]]&amp;Tabela1[[#This Row],[PEDIDO]]</f>
        <v/>
      </c>
      <c r="AL2504"/>
      <c r="AM2504"/>
      <c r="AN2504"/>
      <c r="AO2504" t="str">
        <f t="shared" si="337"/>
        <v>/</v>
      </c>
      <c r="AP2504" t="str">
        <f>Tabela1[[#This Row],[TAG]]&amp;Tabela1[[#This Row],[PEDIDO]]&amp;Tabela1[[#This Row],[PRODUTO]]</f>
        <v/>
      </c>
      <c r="AQ2504" s="23" t="str">
        <f>Tabela1[[#This Row],[PRODUTO]]&amp;Tabela1[[#This Row],[TAG]]</f>
        <v/>
      </c>
      <c r="AR2504" s="183">
        <f>Tabela1[[#This Row],[PESO TOTAL]]*Tabela1[[#This Row],[MATÉRIA PRIMA]]</f>
        <v>0</v>
      </c>
      <c r="AS2504" s="28">
        <f>Tabela1[[#This Row],[PESO TOTAL]]*Tabela1[[#This Row],[PREPARAÇÃO ]]</f>
        <v>0</v>
      </c>
      <c r="AT2504" s="28">
        <f>Tabela1[[#This Row],[PESO TOTAL]]*Tabela1[[#This Row],[CALDEIRARIA]]</f>
        <v>0</v>
      </c>
      <c r="AU2504" s="28">
        <f>Tabela1[[#This Row],[PESO TOTAL]]*Tabela1[[#This Row],[SOLDA]]</f>
        <v>0</v>
      </c>
      <c r="AV2504" s="28">
        <f>Tabela1[[#This Row],[PESO TOTAL]]*Tabela1[[#This Row],[ACABAMENTO]]</f>
        <v>0</v>
      </c>
      <c r="AW2504" s="28">
        <f>Tabela1[[#This Row],[PESO TOTAL]]*Tabela1[[#This Row],[PRONTO ACABADO]]</f>
        <v>0</v>
      </c>
      <c r="AX2504" s="28">
        <f>Tabela1[[#This Row],[PESO TOTAL]]*Tabela1[[#This Row],[EXPEDIÇÃO ]]</f>
        <v>0</v>
      </c>
      <c r="AY2504" s="28" t="str">
        <f>Tabela1[[#This Row],[PEDIDO]]&amp;Tabela1[[#This Row],[PRODUTO]]</f>
        <v/>
      </c>
      <c r="AZ2504" s="44">
        <f>IF(AF2504="",0,IF(ISTEXT(AF2504),H2504*VALUE(SUBSTITUTE(AF2504,"%",""))/100,H2504*AF2504))-Tabela1[[#This Row],[PRONTO ACABADO2]]</f>
        <v>0</v>
      </c>
      <c r="BA2504" s="44">
        <f>IF(AG2504="",0,IF(ISTEXT(AG2504),H2504*VALUE(SUBSTITUTE(AG2504,"%",""))/100,H2504*AG2504))-Tabela1[[#This Row],[PESO EXPEDIDO2]]</f>
        <v>0</v>
      </c>
      <c r="BB2504" s="44">
        <f t="shared" si="338"/>
        <v>0</v>
      </c>
      <c r="BC2504" s="44">
        <f t="shared" si="339"/>
        <v>0</v>
      </c>
      <c r="BD2504" s="44"/>
    </row>
    <row r="2505" spans="1:56" ht="15.75" hidden="1" customHeight="1" x14ac:dyDescent="0.25">
      <c r="A2505" s="6"/>
      <c r="B2505" s="22"/>
      <c r="C2505" s="7"/>
      <c r="D2505" s="46"/>
      <c r="E2505" s="7"/>
      <c r="F2505" s="7"/>
      <c r="G2505" s="44"/>
      <c r="H2505" s="41">
        <f>Tabela1[[#This Row],[PESO UNI]]*Tabela1[[#This Row],[QTE]]</f>
        <v>0</v>
      </c>
      <c r="I2505" s="7"/>
      <c r="J2505" s="8"/>
      <c r="K2505" s="8"/>
      <c r="L2505" s="9"/>
      <c r="M2505" s="10"/>
      <c r="N2505" s="8"/>
      <c r="O2505" s="12"/>
      <c r="P2505" s="13"/>
      <c r="Q2505" s="14">
        <f>Tabela1[[#This Row],[QTDE/ Fabricação]]-Tabela1[[#This Row],[QTE]]</f>
        <v>0</v>
      </c>
      <c r="R2505" s="19">
        <f t="shared" si="334"/>
        <v>0</v>
      </c>
      <c r="S2505" s="19">
        <f t="shared" si="333"/>
        <v>0</v>
      </c>
      <c r="T2505" s="20">
        <f t="shared" si="335"/>
        <v>0</v>
      </c>
      <c r="U2505" s="17">
        <f>IFERROR(SUMIF('LISTA DE EMBARQUE'!B:B,MICRO!E:E,'LISTA DE EMBARQUE'!G:G),"")</f>
        <v>0</v>
      </c>
      <c r="V2505" s="12" t="str">
        <f>IFERROR(VLOOKUP(Tabela1[[#This Row],[COD.MDE]],'LISTA DE EMBARQUE'!B:L,11,0),"")</f>
        <v/>
      </c>
      <c r="W2505" s="13" t="str">
        <f>IFERROR(COUNTIF(#REF!,Tabela1[[#This Row],[Colunas5]]),"")</f>
        <v/>
      </c>
      <c r="X2505" s="14">
        <f>Tabela1[[#This Row],[QIANTIDADE EXPEDIDA]]*Tabela1[[#This Row],[PESO UNI]]</f>
        <v>0</v>
      </c>
      <c r="Y2505" s="14">
        <f t="shared" si="336"/>
        <v>0</v>
      </c>
      <c r="Z2505" s="21">
        <f>Tabela1[[#This Row],[PESO TOTAL]]-Tabela1[[#This Row],[Peso Expedido]]</f>
        <v>0</v>
      </c>
      <c r="AA2505" s="18"/>
      <c r="AB2505" s="40"/>
      <c r="AC2505" s="40"/>
      <c r="AD2505" s="40"/>
      <c r="AE2505" s="40"/>
      <c r="AF2505" s="40"/>
      <c r="AG2505" s="40"/>
      <c r="AH2505" s="40"/>
      <c r="AI2505" s="40" t="str">
        <f t="shared" si="332"/>
        <v>ok</v>
      </c>
      <c r="AJ2505"/>
      <c r="AK2505" t="str">
        <f>Tabela1[[#This Row],[Coluna1]]&amp;Tabela1[[#This Row],[PEDIDO]]</f>
        <v/>
      </c>
      <c r="AL2505"/>
      <c r="AM2505"/>
      <c r="AN2505"/>
      <c r="AO2505" t="str">
        <f t="shared" si="337"/>
        <v>/</v>
      </c>
      <c r="AP2505" t="str">
        <f>Tabela1[[#This Row],[TAG]]&amp;Tabela1[[#This Row],[PEDIDO]]&amp;Tabela1[[#This Row],[PRODUTO]]</f>
        <v/>
      </c>
      <c r="AQ2505" s="23" t="str">
        <f>Tabela1[[#This Row],[PRODUTO]]&amp;Tabela1[[#This Row],[TAG]]</f>
        <v/>
      </c>
      <c r="AR2505" s="183">
        <f>Tabela1[[#This Row],[PESO TOTAL]]*Tabela1[[#This Row],[MATÉRIA PRIMA]]</f>
        <v>0</v>
      </c>
      <c r="AS2505" s="28">
        <f>Tabela1[[#This Row],[PESO TOTAL]]*Tabela1[[#This Row],[PREPARAÇÃO ]]</f>
        <v>0</v>
      </c>
      <c r="AT2505" s="28">
        <f>Tabela1[[#This Row],[PESO TOTAL]]*Tabela1[[#This Row],[CALDEIRARIA]]</f>
        <v>0</v>
      </c>
      <c r="AU2505" s="28">
        <f>Tabela1[[#This Row],[PESO TOTAL]]*Tabela1[[#This Row],[SOLDA]]</f>
        <v>0</v>
      </c>
      <c r="AV2505" s="28">
        <f>Tabela1[[#This Row],[PESO TOTAL]]*Tabela1[[#This Row],[ACABAMENTO]]</f>
        <v>0</v>
      </c>
      <c r="AW2505" s="28">
        <f>Tabela1[[#This Row],[PESO TOTAL]]*Tabela1[[#This Row],[PRONTO ACABADO]]</f>
        <v>0</v>
      </c>
      <c r="AX2505" s="28">
        <f>Tabela1[[#This Row],[PESO TOTAL]]*Tabela1[[#This Row],[EXPEDIÇÃO ]]</f>
        <v>0</v>
      </c>
      <c r="AY2505" s="28" t="str">
        <f>Tabela1[[#This Row],[PEDIDO]]&amp;Tabela1[[#This Row],[PRODUTO]]</f>
        <v/>
      </c>
      <c r="AZ2505" s="44">
        <f>IF(AF2505="",0,IF(ISTEXT(AF2505),H2505*VALUE(SUBSTITUTE(AF2505,"%",""))/100,H2505*AF2505))-Tabela1[[#This Row],[PRONTO ACABADO2]]</f>
        <v>0</v>
      </c>
      <c r="BA2505" s="44">
        <f>IF(AG2505="",0,IF(ISTEXT(AG2505),H2505*VALUE(SUBSTITUTE(AG2505,"%",""))/100,H2505*AG2505))-Tabela1[[#This Row],[PESO EXPEDIDO2]]</f>
        <v>0</v>
      </c>
      <c r="BB2505" s="44">
        <f t="shared" si="338"/>
        <v>0</v>
      </c>
      <c r="BC2505" s="44">
        <f t="shared" si="339"/>
        <v>0</v>
      </c>
      <c r="BD2505" s="44"/>
    </row>
    <row r="2506" spans="1:56" ht="15.75" hidden="1" customHeight="1" x14ac:dyDescent="0.25">
      <c r="A2506" s="6"/>
      <c r="B2506" s="22"/>
      <c r="C2506" s="7"/>
      <c r="D2506" s="46"/>
      <c r="E2506" s="7"/>
      <c r="F2506" s="7"/>
      <c r="G2506" s="44"/>
      <c r="H2506" s="41">
        <f>Tabela1[[#This Row],[PESO UNI]]*Tabela1[[#This Row],[QTE]]</f>
        <v>0</v>
      </c>
      <c r="I2506" s="7"/>
      <c r="J2506" s="8"/>
      <c r="K2506" s="8"/>
      <c r="L2506" s="9"/>
      <c r="M2506" s="10"/>
      <c r="N2506" s="8"/>
      <c r="O2506" s="12"/>
      <c r="P2506" s="13"/>
      <c r="Q2506" s="14">
        <f>Tabela1[[#This Row],[QTDE/ Fabricação]]-Tabela1[[#This Row],[QTE]]</f>
        <v>0</v>
      </c>
      <c r="R2506" s="19">
        <f t="shared" si="334"/>
        <v>0</v>
      </c>
      <c r="S2506" s="19">
        <f t="shared" si="333"/>
        <v>0</v>
      </c>
      <c r="T2506" s="20">
        <f t="shared" si="335"/>
        <v>0</v>
      </c>
      <c r="U2506" s="17">
        <f>IFERROR(SUMIF('LISTA DE EMBARQUE'!B:B,MICRO!E:E,'LISTA DE EMBARQUE'!G:G),"")</f>
        <v>0</v>
      </c>
      <c r="V2506" s="12" t="str">
        <f>IFERROR(VLOOKUP(Tabela1[[#This Row],[COD.MDE]],'LISTA DE EMBARQUE'!B:L,11,0),"")</f>
        <v/>
      </c>
      <c r="W2506" s="13" t="str">
        <f>IFERROR(COUNTIF(#REF!,Tabela1[[#This Row],[Colunas5]]),"")</f>
        <v/>
      </c>
      <c r="X2506" s="14">
        <f>Tabela1[[#This Row],[QIANTIDADE EXPEDIDA]]*Tabela1[[#This Row],[PESO UNI]]</f>
        <v>0</v>
      </c>
      <c r="Y2506" s="14">
        <f t="shared" si="336"/>
        <v>0</v>
      </c>
      <c r="Z2506" s="21">
        <f>Tabela1[[#This Row],[PESO TOTAL]]-Tabela1[[#This Row],[Peso Expedido]]</f>
        <v>0</v>
      </c>
      <c r="AA2506" s="18"/>
      <c r="AB2506" s="40"/>
      <c r="AC2506" s="40"/>
      <c r="AD2506" s="40"/>
      <c r="AE2506" s="40"/>
      <c r="AF2506" s="40"/>
      <c r="AG2506" s="40"/>
      <c r="AH2506" s="40"/>
      <c r="AI2506" s="40" t="str">
        <f t="shared" si="332"/>
        <v>ok</v>
      </c>
      <c r="AJ2506"/>
      <c r="AK2506" t="str">
        <f>Tabela1[[#This Row],[Coluna1]]&amp;Tabela1[[#This Row],[PEDIDO]]</f>
        <v/>
      </c>
      <c r="AL2506"/>
      <c r="AM2506"/>
      <c r="AN2506"/>
      <c r="AO2506" t="str">
        <f t="shared" si="337"/>
        <v>/</v>
      </c>
      <c r="AP2506" t="str">
        <f>Tabela1[[#This Row],[TAG]]&amp;Tabela1[[#This Row],[PEDIDO]]&amp;Tabela1[[#This Row],[PRODUTO]]</f>
        <v/>
      </c>
      <c r="AQ2506" s="23" t="str">
        <f>Tabela1[[#This Row],[PRODUTO]]&amp;Tabela1[[#This Row],[TAG]]</f>
        <v/>
      </c>
      <c r="AR2506" s="183">
        <f>Tabela1[[#This Row],[PESO TOTAL]]*Tabela1[[#This Row],[MATÉRIA PRIMA]]</f>
        <v>0</v>
      </c>
      <c r="AS2506" s="28">
        <f>Tabela1[[#This Row],[PESO TOTAL]]*Tabela1[[#This Row],[PREPARAÇÃO ]]</f>
        <v>0</v>
      </c>
      <c r="AT2506" s="28">
        <f>Tabela1[[#This Row],[PESO TOTAL]]*Tabela1[[#This Row],[CALDEIRARIA]]</f>
        <v>0</v>
      </c>
      <c r="AU2506" s="28">
        <f>Tabela1[[#This Row],[PESO TOTAL]]*Tabela1[[#This Row],[SOLDA]]</f>
        <v>0</v>
      </c>
      <c r="AV2506" s="28">
        <f>Tabela1[[#This Row],[PESO TOTAL]]*Tabela1[[#This Row],[ACABAMENTO]]</f>
        <v>0</v>
      </c>
      <c r="AW2506" s="28">
        <f>Tabela1[[#This Row],[PESO TOTAL]]*Tabela1[[#This Row],[PRONTO ACABADO]]</f>
        <v>0</v>
      </c>
      <c r="AX2506" s="28">
        <f>Tabela1[[#This Row],[PESO TOTAL]]*Tabela1[[#This Row],[EXPEDIÇÃO ]]</f>
        <v>0</v>
      </c>
      <c r="AY2506" s="28" t="str">
        <f>Tabela1[[#This Row],[PEDIDO]]&amp;Tabela1[[#This Row],[PRODUTO]]</f>
        <v/>
      </c>
      <c r="AZ2506" s="44">
        <f>IF(AF2506="",0,IF(ISTEXT(AF2506),H2506*VALUE(SUBSTITUTE(AF2506,"%",""))/100,H2506*AF2506))-Tabela1[[#This Row],[PRONTO ACABADO2]]</f>
        <v>0</v>
      </c>
      <c r="BA2506" s="44">
        <f>IF(AG2506="",0,IF(ISTEXT(AG2506),H2506*VALUE(SUBSTITUTE(AG2506,"%",""))/100,H2506*AG2506))-Tabela1[[#This Row],[PESO EXPEDIDO2]]</f>
        <v>0</v>
      </c>
      <c r="BB2506" s="44">
        <f t="shared" si="338"/>
        <v>0</v>
      </c>
      <c r="BC2506" s="44">
        <f t="shared" si="339"/>
        <v>0</v>
      </c>
      <c r="BD2506" s="44"/>
    </row>
    <row r="2507" spans="1:56" ht="15.75" hidden="1" customHeight="1" x14ac:dyDescent="0.25">
      <c r="A2507" s="6"/>
      <c r="B2507" s="22"/>
      <c r="C2507" s="7"/>
      <c r="D2507" s="46"/>
      <c r="E2507" s="7"/>
      <c r="F2507" s="7"/>
      <c r="G2507" s="44"/>
      <c r="H2507" s="41">
        <f>Tabela1[[#This Row],[PESO UNI]]*Tabela1[[#This Row],[QTE]]</f>
        <v>0</v>
      </c>
      <c r="I2507" s="7"/>
      <c r="J2507" s="8"/>
      <c r="K2507" s="8"/>
      <c r="L2507" s="9"/>
      <c r="M2507" s="10"/>
      <c r="N2507" s="8"/>
      <c r="O2507" s="12"/>
      <c r="P2507" s="13"/>
      <c r="Q2507" s="14">
        <f>Tabela1[[#This Row],[QTDE/ Fabricação]]-Tabela1[[#This Row],[QTE]]</f>
        <v>0</v>
      </c>
      <c r="R2507" s="19">
        <f t="shared" si="334"/>
        <v>0</v>
      </c>
      <c r="S2507" s="19">
        <f t="shared" si="333"/>
        <v>0</v>
      </c>
      <c r="T2507" s="20">
        <f t="shared" si="335"/>
        <v>0</v>
      </c>
      <c r="U2507" s="17">
        <f>IFERROR(SUMIF('LISTA DE EMBARQUE'!B:B,MICRO!E:E,'LISTA DE EMBARQUE'!G:G),"")</f>
        <v>0</v>
      </c>
      <c r="V2507" s="12" t="str">
        <f>IFERROR(VLOOKUP(Tabela1[[#This Row],[COD.MDE]],'LISTA DE EMBARQUE'!B:L,11,0),"")</f>
        <v/>
      </c>
      <c r="W2507" s="13" t="str">
        <f>IFERROR(COUNTIF(#REF!,Tabela1[[#This Row],[Colunas5]]),"")</f>
        <v/>
      </c>
      <c r="X2507" s="14">
        <f>Tabela1[[#This Row],[QIANTIDADE EXPEDIDA]]*Tabela1[[#This Row],[PESO UNI]]</f>
        <v>0</v>
      </c>
      <c r="Y2507" s="14">
        <f t="shared" si="336"/>
        <v>0</v>
      </c>
      <c r="Z2507" s="21">
        <f>Tabela1[[#This Row],[PESO TOTAL]]-Tabela1[[#This Row],[Peso Expedido]]</f>
        <v>0</v>
      </c>
      <c r="AA2507" s="18"/>
      <c r="AB2507" s="40"/>
      <c r="AC2507" s="40"/>
      <c r="AD2507" s="40"/>
      <c r="AE2507" s="40"/>
      <c r="AF2507" s="40"/>
      <c r="AG2507" s="40"/>
      <c r="AH2507" s="40"/>
      <c r="AI2507" s="40" t="str">
        <f t="shared" si="332"/>
        <v>ok</v>
      </c>
      <c r="AJ2507"/>
      <c r="AK2507" t="str">
        <f>Tabela1[[#This Row],[Coluna1]]&amp;Tabela1[[#This Row],[PEDIDO]]</f>
        <v/>
      </c>
      <c r="AL2507"/>
      <c r="AM2507"/>
      <c r="AN2507"/>
      <c r="AO2507" t="str">
        <f t="shared" si="337"/>
        <v>/</v>
      </c>
      <c r="AP2507" t="str">
        <f>Tabela1[[#This Row],[TAG]]&amp;Tabela1[[#This Row],[PEDIDO]]&amp;Tabela1[[#This Row],[PRODUTO]]</f>
        <v/>
      </c>
      <c r="AQ2507" s="23" t="str">
        <f>Tabela1[[#This Row],[PRODUTO]]&amp;Tabela1[[#This Row],[TAG]]</f>
        <v/>
      </c>
      <c r="AR2507" s="183">
        <f>Tabela1[[#This Row],[PESO TOTAL]]*Tabela1[[#This Row],[MATÉRIA PRIMA]]</f>
        <v>0</v>
      </c>
      <c r="AS2507" s="28">
        <f>Tabela1[[#This Row],[PESO TOTAL]]*Tabela1[[#This Row],[PREPARAÇÃO ]]</f>
        <v>0</v>
      </c>
      <c r="AT2507" s="28">
        <f>Tabela1[[#This Row],[PESO TOTAL]]*Tabela1[[#This Row],[CALDEIRARIA]]</f>
        <v>0</v>
      </c>
      <c r="AU2507" s="28">
        <f>Tabela1[[#This Row],[PESO TOTAL]]*Tabela1[[#This Row],[SOLDA]]</f>
        <v>0</v>
      </c>
      <c r="AV2507" s="28">
        <f>Tabela1[[#This Row],[PESO TOTAL]]*Tabela1[[#This Row],[ACABAMENTO]]</f>
        <v>0</v>
      </c>
      <c r="AW2507" s="28">
        <f>Tabela1[[#This Row],[PESO TOTAL]]*Tabela1[[#This Row],[PRONTO ACABADO]]</f>
        <v>0</v>
      </c>
      <c r="AX2507" s="28">
        <f>Tabela1[[#This Row],[PESO TOTAL]]*Tabela1[[#This Row],[EXPEDIÇÃO ]]</f>
        <v>0</v>
      </c>
      <c r="AY2507" s="28" t="str">
        <f>Tabela1[[#This Row],[PEDIDO]]&amp;Tabela1[[#This Row],[PRODUTO]]</f>
        <v/>
      </c>
      <c r="AZ2507" s="44">
        <f>IF(AF2507="",0,IF(ISTEXT(AF2507),H2507*VALUE(SUBSTITUTE(AF2507,"%",""))/100,H2507*AF2507))-Tabela1[[#This Row],[PRONTO ACABADO2]]</f>
        <v>0</v>
      </c>
      <c r="BA2507" s="44">
        <f>IF(AG2507="",0,IF(ISTEXT(AG2507),H2507*VALUE(SUBSTITUTE(AG2507,"%",""))/100,H2507*AG2507))-Tabela1[[#This Row],[PESO EXPEDIDO2]]</f>
        <v>0</v>
      </c>
      <c r="BB2507" s="44">
        <f t="shared" si="338"/>
        <v>0</v>
      </c>
      <c r="BC2507" s="44">
        <f t="shared" si="339"/>
        <v>0</v>
      </c>
      <c r="BD2507" s="44"/>
    </row>
    <row r="2508" spans="1:56" ht="15.75" hidden="1" customHeight="1" x14ac:dyDescent="0.25">
      <c r="A2508" s="6"/>
      <c r="B2508" s="22"/>
      <c r="C2508" s="7"/>
      <c r="D2508" s="46"/>
      <c r="E2508" s="7"/>
      <c r="F2508" s="7"/>
      <c r="G2508" s="44"/>
      <c r="H2508" s="41">
        <f>Tabela1[[#This Row],[PESO UNI]]*Tabela1[[#This Row],[QTE]]</f>
        <v>0</v>
      </c>
      <c r="I2508" s="7"/>
      <c r="J2508" s="8"/>
      <c r="K2508" s="8"/>
      <c r="L2508" s="9"/>
      <c r="M2508" s="10"/>
      <c r="N2508" s="8"/>
      <c r="O2508" s="12"/>
      <c r="P2508" s="13"/>
      <c r="Q2508" s="14">
        <f>Tabela1[[#This Row],[QTDE/ Fabricação]]-Tabela1[[#This Row],[QTE]]</f>
        <v>0</v>
      </c>
      <c r="R2508" s="19">
        <f t="shared" si="334"/>
        <v>0</v>
      </c>
      <c r="S2508" s="19">
        <f t="shared" si="333"/>
        <v>0</v>
      </c>
      <c r="T2508" s="20">
        <f t="shared" si="335"/>
        <v>0</v>
      </c>
      <c r="U2508" s="17">
        <f>IFERROR(SUMIF('LISTA DE EMBARQUE'!B:B,MICRO!E:E,'LISTA DE EMBARQUE'!G:G),"")</f>
        <v>0</v>
      </c>
      <c r="V2508" s="12" t="str">
        <f>IFERROR(VLOOKUP(Tabela1[[#This Row],[COD.MDE]],'LISTA DE EMBARQUE'!B:L,11,0),"")</f>
        <v/>
      </c>
      <c r="W2508" s="13" t="str">
        <f>IFERROR(COUNTIF(#REF!,Tabela1[[#This Row],[Colunas5]]),"")</f>
        <v/>
      </c>
      <c r="X2508" s="14">
        <f>Tabela1[[#This Row],[QIANTIDADE EXPEDIDA]]*Tabela1[[#This Row],[PESO UNI]]</f>
        <v>0</v>
      </c>
      <c r="Y2508" s="14">
        <f t="shared" si="336"/>
        <v>0</v>
      </c>
      <c r="Z2508" s="21">
        <f>Tabela1[[#This Row],[PESO TOTAL]]-Tabela1[[#This Row],[Peso Expedido]]</f>
        <v>0</v>
      </c>
      <c r="AA2508" s="18"/>
      <c r="AB2508" s="40"/>
      <c r="AC2508" s="40"/>
      <c r="AD2508" s="40"/>
      <c r="AE2508" s="40"/>
      <c r="AF2508" s="40"/>
      <c r="AG2508" s="40"/>
      <c r="AH2508" s="40"/>
      <c r="AI2508" s="40" t="str">
        <f t="shared" si="332"/>
        <v>ok</v>
      </c>
      <c r="AJ2508"/>
      <c r="AK2508" t="str">
        <f>Tabela1[[#This Row],[Coluna1]]&amp;Tabela1[[#This Row],[PEDIDO]]</f>
        <v/>
      </c>
      <c r="AL2508"/>
      <c r="AM2508"/>
      <c r="AN2508"/>
      <c r="AO2508" t="str">
        <f t="shared" si="337"/>
        <v>/</v>
      </c>
      <c r="AP2508" t="str">
        <f>Tabela1[[#This Row],[TAG]]&amp;Tabela1[[#This Row],[PEDIDO]]&amp;Tabela1[[#This Row],[PRODUTO]]</f>
        <v/>
      </c>
      <c r="AQ2508" s="23" t="str">
        <f>Tabela1[[#This Row],[PRODUTO]]&amp;Tabela1[[#This Row],[TAG]]</f>
        <v/>
      </c>
      <c r="AR2508" s="183">
        <f>Tabela1[[#This Row],[PESO TOTAL]]*Tabela1[[#This Row],[MATÉRIA PRIMA]]</f>
        <v>0</v>
      </c>
      <c r="AS2508" s="28">
        <f>Tabela1[[#This Row],[PESO TOTAL]]*Tabela1[[#This Row],[PREPARAÇÃO ]]</f>
        <v>0</v>
      </c>
      <c r="AT2508" s="28">
        <f>Tabela1[[#This Row],[PESO TOTAL]]*Tabela1[[#This Row],[CALDEIRARIA]]</f>
        <v>0</v>
      </c>
      <c r="AU2508" s="28">
        <f>Tabela1[[#This Row],[PESO TOTAL]]*Tabela1[[#This Row],[SOLDA]]</f>
        <v>0</v>
      </c>
      <c r="AV2508" s="28">
        <f>Tabela1[[#This Row],[PESO TOTAL]]*Tabela1[[#This Row],[ACABAMENTO]]</f>
        <v>0</v>
      </c>
      <c r="AW2508" s="28">
        <f>Tabela1[[#This Row],[PESO TOTAL]]*Tabela1[[#This Row],[PRONTO ACABADO]]</f>
        <v>0</v>
      </c>
      <c r="AX2508" s="28">
        <f>Tabela1[[#This Row],[PESO TOTAL]]*Tabela1[[#This Row],[EXPEDIÇÃO ]]</f>
        <v>0</v>
      </c>
      <c r="AY2508" s="28" t="str">
        <f>Tabela1[[#This Row],[PEDIDO]]&amp;Tabela1[[#This Row],[PRODUTO]]</f>
        <v/>
      </c>
      <c r="AZ2508" s="44">
        <f>IF(AF2508="",0,IF(ISTEXT(AF2508),H2508*VALUE(SUBSTITUTE(AF2508,"%",""))/100,H2508*AF2508))-Tabela1[[#This Row],[PRONTO ACABADO2]]</f>
        <v>0</v>
      </c>
      <c r="BA2508" s="44">
        <f>IF(AG2508="",0,IF(ISTEXT(AG2508),H2508*VALUE(SUBSTITUTE(AG2508,"%",""))/100,H2508*AG2508))-Tabela1[[#This Row],[PESO EXPEDIDO2]]</f>
        <v>0</v>
      </c>
      <c r="BB2508" s="44">
        <f t="shared" si="338"/>
        <v>0</v>
      </c>
      <c r="BC2508" s="44">
        <f t="shared" si="339"/>
        <v>0</v>
      </c>
      <c r="BD2508" s="44"/>
    </row>
    <row r="2509" spans="1:56" ht="15.75" hidden="1" customHeight="1" x14ac:dyDescent="0.25">
      <c r="A2509" s="6"/>
      <c r="B2509" s="22"/>
      <c r="C2509" s="7"/>
      <c r="D2509" s="46"/>
      <c r="E2509" s="7"/>
      <c r="F2509" s="7"/>
      <c r="G2509" s="44"/>
      <c r="H2509" s="41">
        <f>Tabela1[[#This Row],[PESO UNI]]*Tabela1[[#This Row],[QTE]]</f>
        <v>0</v>
      </c>
      <c r="I2509" s="7"/>
      <c r="J2509" s="8"/>
      <c r="K2509" s="8"/>
      <c r="L2509" s="9"/>
      <c r="M2509" s="10"/>
      <c r="N2509" s="8"/>
      <c r="O2509" s="12"/>
      <c r="P2509" s="13"/>
      <c r="Q2509" s="14">
        <f>Tabela1[[#This Row],[QTDE/ Fabricação]]-Tabela1[[#This Row],[QTE]]</f>
        <v>0</v>
      </c>
      <c r="R2509" s="19">
        <f t="shared" si="334"/>
        <v>0</v>
      </c>
      <c r="S2509" s="19">
        <f t="shared" si="333"/>
        <v>0</v>
      </c>
      <c r="T2509" s="20">
        <f t="shared" si="335"/>
        <v>0</v>
      </c>
      <c r="U2509" s="17">
        <f>IFERROR(SUMIF('LISTA DE EMBARQUE'!B:B,MICRO!E:E,'LISTA DE EMBARQUE'!G:G),"")</f>
        <v>0</v>
      </c>
      <c r="V2509" s="12" t="str">
        <f>IFERROR(VLOOKUP(Tabela1[[#This Row],[COD.MDE]],'LISTA DE EMBARQUE'!B:L,11,0),"")</f>
        <v/>
      </c>
      <c r="W2509" s="13" t="str">
        <f>IFERROR(COUNTIF(#REF!,Tabela1[[#This Row],[Colunas5]]),"")</f>
        <v/>
      </c>
      <c r="X2509" s="14">
        <f>Tabela1[[#This Row],[QIANTIDADE EXPEDIDA]]*Tabela1[[#This Row],[PESO UNI]]</f>
        <v>0</v>
      </c>
      <c r="Y2509" s="14">
        <f t="shared" si="336"/>
        <v>0</v>
      </c>
      <c r="Z2509" s="21">
        <f>Tabela1[[#This Row],[PESO TOTAL]]-Tabela1[[#This Row],[Peso Expedido]]</f>
        <v>0</v>
      </c>
      <c r="AA2509" s="18"/>
      <c r="AB2509" s="40"/>
      <c r="AC2509" s="40"/>
      <c r="AD2509" s="40"/>
      <c r="AE2509" s="40"/>
      <c r="AF2509" s="40"/>
      <c r="AG2509" s="40"/>
      <c r="AH2509" s="40"/>
      <c r="AI2509" s="40" t="str">
        <f t="shared" si="332"/>
        <v>ok</v>
      </c>
      <c r="AJ2509"/>
      <c r="AK2509" t="str">
        <f>Tabela1[[#This Row],[Coluna1]]&amp;Tabela1[[#This Row],[PEDIDO]]</f>
        <v/>
      </c>
      <c r="AL2509"/>
      <c r="AM2509"/>
      <c r="AN2509"/>
      <c r="AO2509" t="str">
        <f t="shared" si="337"/>
        <v>/</v>
      </c>
      <c r="AP2509" t="str">
        <f>Tabela1[[#This Row],[TAG]]&amp;Tabela1[[#This Row],[PEDIDO]]&amp;Tabela1[[#This Row],[PRODUTO]]</f>
        <v/>
      </c>
      <c r="AQ2509" s="23" t="str">
        <f>Tabela1[[#This Row],[PRODUTO]]&amp;Tabela1[[#This Row],[TAG]]</f>
        <v/>
      </c>
      <c r="AR2509" s="183">
        <f>Tabela1[[#This Row],[PESO TOTAL]]*Tabela1[[#This Row],[MATÉRIA PRIMA]]</f>
        <v>0</v>
      </c>
      <c r="AS2509" s="28">
        <f>Tabela1[[#This Row],[PESO TOTAL]]*Tabela1[[#This Row],[PREPARAÇÃO ]]</f>
        <v>0</v>
      </c>
      <c r="AT2509" s="28">
        <f>Tabela1[[#This Row],[PESO TOTAL]]*Tabela1[[#This Row],[CALDEIRARIA]]</f>
        <v>0</v>
      </c>
      <c r="AU2509" s="28">
        <f>Tabela1[[#This Row],[PESO TOTAL]]*Tabela1[[#This Row],[SOLDA]]</f>
        <v>0</v>
      </c>
      <c r="AV2509" s="28">
        <f>Tabela1[[#This Row],[PESO TOTAL]]*Tabela1[[#This Row],[ACABAMENTO]]</f>
        <v>0</v>
      </c>
      <c r="AW2509" s="28">
        <f>Tabela1[[#This Row],[PESO TOTAL]]*Tabela1[[#This Row],[PRONTO ACABADO]]</f>
        <v>0</v>
      </c>
      <c r="AX2509" s="28">
        <f>Tabela1[[#This Row],[PESO TOTAL]]*Tabela1[[#This Row],[EXPEDIÇÃO ]]</f>
        <v>0</v>
      </c>
      <c r="AY2509" s="28" t="str">
        <f>Tabela1[[#This Row],[PEDIDO]]&amp;Tabela1[[#This Row],[PRODUTO]]</f>
        <v/>
      </c>
      <c r="AZ2509" s="44">
        <f>IF(AF2509="",0,IF(ISTEXT(AF2509),H2509*VALUE(SUBSTITUTE(AF2509,"%",""))/100,H2509*AF2509))-Tabela1[[#This Row],[PRONTO ACABADO2]]</f>
        <v>0</v>
      </c>
      <c r="BA2509" s="44">
        <f>IF(AG2509="",0,IF(ISTEXT(AG2509),H2509*VALUE(SUBSTITUTE(AG2509,"%",""))/100,H2509*AG2509))-Tabela1[[#This Row],[PESO EXPEDIDO2]]</f>
        <v>0</v>
      </c>
      <c r="BB2509" s="44">
        <f t="shared" si="338"/>
        <v>0</v>
      </c>
      <c r="BC2509" s="44">
        <f t="shared" si="339"/>
        <v>0</v>
      </c>
      <c r="BD2509" s="44"/>
    </row>
    <row r="2510" spans="1:56" ht="15.75" hidden="1" customHeight="1" x14ac:dyDescent="0.25">
      <c r="A2510" s="6"/>
      <c r="B2510" s="22"/>
      <c r="C2510" s="7"/>
      <c r="D2510" s="46"/>
      <c r="E2510" s="7"/>
      <c r="F2510" s="7"/>
      <c r="G2510" s="44"/>
      <c r="H2510" s="41">
        <f>Tabela1[[#This Row],[PESO UNI]]*Tabela1[[#This Row],[QTE]]</f>
        <v>0</v>
      </c>
      <c r="I2510" s="7"/>
      <c r="J2510" s="8"/>
      <c r="K2510" s="8"/>
      <c r="L2510" s="9"/>
      <c r="M2510" s="10"/>
      <c r="N2510" s="8"/>
      <c r="O2510" s="12"/>
      <c r="P2510" s="13"/>
      <c r="Q2510" s="14">
        <f>Tabela1[[#This Row],[QTDE/ Fabricação]]-Tabela1[[#This Row],[QTE]]</f>
        <v>0</v>
      </c>
      <c r="R2510" s="19">
        <f t="shared" si="334"/>
        <v>0</v>
      </c>
      <c r="S2510" s="19">
        <f t="shared" si="333"/>
        <v>0</v>
      </c>
      <c r="T2510" s="20">
        <f t="shared" si="335"/>
        <v>0</v>
      </c>
      <c r="U2510" s="17">
        <f>IFERROR(SUMIF('LISTA DE EMBARQUE'!B:B,MICRO!E:E,'LISTA DE EMBARQUE'!G:G),"")</f>
        <v>0</v>
      </c>
      <c r="V2510" s="12" t="str">
        <f>IFERROR(VLOOKUP(Tabela1[[#This Row],[COD.MDE]],'LISTA DE EMBARQUE'!B:L,11,0),"")</f>
        <v/>
      </c>
      <c r="W2510" s="13" t="str">
        <f>IFERROR(COUNTIF(#REF!,Tabela1[[#This Row],[Colunas5]]),"")</f>
        <v/>
      </c>
      <c r="X2510" s="14">
        <f>Tabela1[[#This Row],[QIANTIDADE EXPEDIDA]]*Tabela1[[#This Row],[PESO UNI]]</f>
        <v>0</v>
      </c>
      <c r="Y2510" s="14">
        <f t="shared" si="336"/>
        <v>0</v>
      </c>
      <c r="Z2510" s="21">
        <f>Tabela1[[#This Row],[PESO TOTAL]]-Tabela1[[#This Row],[Peso Expedido]]</f>
        <v>0</v>
      </c>
      <c r="AA2510" s="18"/>
      <c r="AB2510" s="40"/>
      <c r="AC2510" s="40"/>
      <c r="AD2510" s="40"/>
      <c r="AE2510" s="40"/>
      <c r="AF2510" s="40"/>
      <c r="AG2510" s="40"/>
      <c r="AH2510" s="40"/>
      <c r="AI2510" s="40" t="str">
        <f t="shared" si="332"/>
        <v>ok</v>
      </c>
      <c r="AJ2510"/>
      <c r="AK2510" t="str">
        <f>Tabela1[[#This Row],[Coluna1]]&amp;Tabela1[[#This Row],[PEDIDO]]</f>
        <v/>
      </c>
      <c r="AL2510"/>
      <c r="AM2510"/>
      <c r="AN2510"/>
      <c r="AO2510" t="str">
        <f t="shared" si="337"/>
        <v>/</v>
      </c>
      <c r="AP2510" t="str">
        <f>Tabela1[[#This Row],[TAG]]&amp;Tabela1[[#This Row],[PEDIDO]]&amp;Tabela1[[#This Row],[PRODUTO]]</f>
        <v/>
      </c>
      <c r="AQ2510" s="23" t="str">
        <f>Tabela1[[#This Row],[PRODUTO]]&amp;Tabela1[[#This Row],[TAG]]</f>
        <v/>
      </c>
      <c r="AR2510" s="183">
        <f>Tabela1[[#This Row],[PESO TOTAL]]*Tabela1[[#This Row],[MATÉRIA PRIMA]]</f>
        <v>0</v>
      </c>
      <c r="AS2510" s="28">
        <f>Tabela1[[#This Row],[PESO TOTAL]]*Tabela1[[#This Row],[PREPARAÇÃO ]]</f>
        <v>0</v>
      </c>
      <c r="AT2510" s="28">
        <f>Tabela1[[#This Row],[PESO TOTAL]]*Tabela1[[#This Row],[CALDEIRARIA]]</f>
        <v>0</v>
      </c>
      <c r="AU2510" s="28">
        <f>Tabela1[[#This Row],[PESO TOTAL]]*Tabela1[[#This Row],[SOLDA]]</f>
        <v>0</v>
      </c>
      <c r="AV2510" s="28">
        <f>Tabela1[[#This Row],[PESO TOTAL]]*Tabela1[[#This Row],[ACABAMENTO]]</f>
        <v>0</v>
      </c>
      <c r="AW2510" s="28">
        <f>Tabela1[[#This Row],[PESO TOTAL]]*Tabela1[[#This Row],[PRONTO ACABADO]]</f>
        <v>0</v>
      </c>
      <c r="AX2510" s="28">
        <f>Tabela1[[#This Row],[PESO TOTAL]]*Tabela1[[#This Row],[EXPEDIÇÃO ]]</f>
        <v>0</v>
      </c>
      <c r="AY2510" s="28" t="str">
        <f>Tabela1[[#This Row],[PEDIDO]]&amp;Tabela1[[#This Row],[PRODUTO]]</f>
        <v/>
      </c>
      <c r="AZ2510" s="44">
        <f>IF(AF2510="",0,IF(ISTEXT(AF2510),H2510*VALUE(SUBSTITUTE(AF2510,"%",""))/100,H2510*AF2510))-Tabela1[[#This Row],[PRONTO ACABADO2]]</f>
        <v>0</v>
      </c>
      <c r="BA2510" s="44">
        <f>IF(AG2510="",0,IF(ISTEXT(AG2510),H2510*VALUE(SUBSTITUTE(AG2510,"%",""))/100,H2510*AG2510))-Tabela1[[#This Row],[PESO EXPEDIDO2]]</f>
        <v>0</v>
      </c>
      <c r="BB2510" s="44">
        <f t="shared" si="338"/>
        <v>0</v>
      </c>
      <c r="BC2510" s="44">
        <f t="shared" si="339"/>
        <v>0</v>
      </c>
      <c r="BD2510" s="44"/>
    </row>
    <row r="2511" spans="1:56" ht="15.75" hidden="1" customHeight="1" x14ac:dyDescent="0.25">
      <c r="A2511" s="6"/>
      <c r="B2511" s="22"/>
      <c r="C2511" s="7"/>
      <c r="D2511" s="46"/>
      <c r="E2511" s="7"/>
      <c r="F2511" s="7"/>
      <c r="G2511" s="44"/>
      <c r="H2511" s="41">
        <f>Tabela1[[#This Row],[PESO UNI]]*Tabela1[[#This Row],[QTE]]</f>
        <v>0</v>
      </c>
      <c r="I2511" s="7"/>
      <c r="J2511" s="8"/>
      <c r="K2511" s="8"/>
      <c r="L2511" s="9"/>
      <c r="M2511" s="10"/>
      <c r="N2511" s="8"/>
      <c r="O2511" s="12"/>
      <c r="P2511" s="13"/>
      <c r="Q2511" s="14">
        <f>Tabela1[[#This Row],[QTDE/ Fabricação]]-Tabela1[[#This Row],[QTE]]</f>
        <v>0</v>
      </c>
      <c r="R2511" s="19">
        <f t="shared" si="334"/>
        <v>0</v>
      </c>
      <c r="S2511" s="19">
        <f t="shared" si="333"/>
        <v>0</v>
      </c>
      <c r="T2511" s="20">
        <f t="shared" si="335"/>
        <v>0</v>
      </c>
      <c r="U2511" s="17">
        <f>IFERROR(SUMIF('LISTA DE EMBARQUE'!B:B,MICRO!E:E,'LISTA DE EMBARQUE'!G:G),"")</f>
        <v>0</v>
      </c>
      <c r="V2511" s="12" t="str">
        <f>IFERROR(VLOOKUP(Tabela1[[#This Row],[COD.MDE]],'LISTA DE EMBARQUE'!B:L,11,0),"")</f>
        <v/>
      </c>
      <c r="W2511" s="13" t="str">
        <f>IFERROR(COUNTIF(#REF!,Tabela1[[#This Row],[Colunas5]]),"")</f>
        <v/>
      </c>
      <c r="X2511" s="14">
        <f>Tabela1[[#This Row],[QIANTIDADE EXPEDIDA]]*Tabela1[[#This Row],[PESO UNI]]</f>
        <v>0</v>
      </c>
      <c r="Y2511" s="14">
        <f t="shared" si="336"/>
        <v>0</v>
      </c>
      <c r="Z2511" s="21">
        <f>Tabela1[[#This Row],[PESO TOTAL]]-Tabela1[[#This Row],[Peso Expedido]]</f>
        <v>0</v>
      </c>
      <c r="AA2511" s="18"/>
      <c r="AB2511" s="40">
        <v>1</v>
      </c>
      <c r="AC2511" s="40"/>
      <c r="AD2511" s="40"/>
      <c r="AE2511" s="40"/>
      <c r="AF2511" s="40"/>
      <c r="AG2511" s="40"/>
      <c r="AH2511" s="40"/>
      <c r="AI2511" s="40" t="str">
        <f t="shared" si="332"/>
        <v>ok</v>
      </c>
      <c r="AJ2511"/>
      <c r="AK2511" t="str">
        <f>Tabela1[[#This Row],[Coluna1]]&amp;Tabela1[[#This Row],[PEDIDO]]</f>
        <v/>
      </c>
      <c r="AL2511"/>
      <c r="AM2511"/>
      <c r="AN2511"/>
      <c r="AO2511" t="str">
        <f t="shared" si="337"/>
        <v>/</v>
      </c>
      <c r="AP2511" t="str">
        <f>Tabela1[[#This Row],[TAG]]&amp;Tabela1[[#This Row],[PEDIDO]]&amp;Tabela1[[#This Row],[PRODUTO]]</f>
        <v/>
      </c>
      <c r="AQ2511" s="23" t="str">
        <f>Tabela1[[#This Row],[PRODUTO]]&amp;Tabela1[[#This Row],[TAG]]</f>
        <v/>
      </c>
      <c r="AR2511" s="183">
        <f>Tabela1[[#This Row],[PESO TOTAL]]*Tabela1[[#This Row],[MATÉRIA PRIMA]]</f>
        <v>0</v>
      </c>
      <c r="AS2511" s="28">
        <f>Tabela1[[#This Row],[PESO TOTAL]]*Tabela1[[#This Row],[PREPARAÇÃO ]]</f>
        <v>0</v>
      </c>
      <c r="AT2511" s="28">
        <f>Tabela1[[#This Row],[PESO TOTAL]]*Tabela1[[#This Row],[CALDEIRARIA]]</f>
        <v>0</v>
      </c>
      <c r="AU2511" s="28">
        <f>Tabela1[[#This Row],[PESO TOTAL]]*Tabela1[[#This Row],[SOLDA]]</f>
        <v>0</v>
      </c>
      <c r="AV2511" s="28">
        <f>Tabela1[[#This Row],[PESO TOTAL]]*Tabela1[[#This Row],[ACABAMENTO]]</f>
        <v>0</v>
      </c>
      <c r="AW2511" s="28">
        <f>Tabela1[[#This Row],[PESO TOTAL]]*Tabela1[[#This Row],[PRONTO ACABADO]]</f>
        <v>0</v>
      </c>
      <c r="AX2511" s="28">
        <f>Tabela1[[#This Row],[PESO TOTAL]]*Tabela1[[#This Row],[EXPEDIÇÃO ]]</f>
        <v>0</v>
      </c>
      <c r="AY2511" s="28" t="str">
        <f>Tabela1[[#This Row],[PEDIDO]]&amp;Tabela1[[#This Row],[PRODUTO]]</f>
        <v/>
      </c>
      <c r="AZ2511" s="44">
        <f>IF(AF2511="",0,IF(ISTEXT(AF2511),H2511*VALUE(SUBSTITUTE(AF2511,"%",""))/100,H2511*AF2511))-Tabela1[[#This Row],[PRONTO ACABADO2]]</f>
        <v>0</v>
      </c>
      <c r="BA2511" s="44">
        <f>IF(AG2511="",0,IF(ISTEXT(AG2511),H2511*VALUE(SUBSTITUTE(AG2511,"%",""))/100,H2511*AG2511))-Tabela1[[#This Row],[PESO EXPEDIDO2]]</f>
        <v>0</v>
      </c>
      <c r="BB2511" s="44">
        <f t="shared" si="338"/>
        <v>0</v>
      </c>
      <c r="BC2511" s="44">
        <f t="shared" si="339"/>
        <v>0</v>
      </c>
      <c r="BD2511" s="44"/>
    </row>
    <row r="2512" spans="1:56" ht="15.75" hidden="1" customHeight="1" x14ac:dyDescent="0.25">
      <c r="A2512" s="6"/>
      <c r="B2512" s="22"/>
      <c r="C2512" s="7"/>
      <c r="D2512" s="46"/>
      <c r="E2512" s="7"/>
      <c r="F2512" s="7"/>
      <c r="G2512" s="44"/>
      <c r="H2512" s="41">
        <f>Tabela1[[#This Row],[PESO UNI]]*Tabela1[[#This Row],[QTE]]</f>
        <v>0</v>
      </c>
      <c r="I2512" s="7"/>
      <c r="J2512" s="8"/>
      <c r="K2512" s="8"/>
      <c r="L2512" s="9"/>
      <c r="M2512" s="10"/>
      <c r="N2512" s="8"/>
      <c r="O2512" s="12"/>
      <c r="P2512" s="13"/>
      <c r="Q2512" s="14">
        <f>Tabela1[[#This Row],[QTDE/ Fabricação]]-Tabela1[[#This Row],[QTE]]</f>
        <v>0</v>
      </c>
      <c r="R2512" s="19">
        <f t="shared" si="334"/>
        <v>0</v>
      </c>
      <c r="S2512" s="19">
        <f t="shared" si="333"/>
        <v>0</v>
      </c>
      <c r="T2512" s="20">
        <f t="shared" si="335"/>
        <v>0</v>
      </c>
      <c r="U2512" s="17">
        <f>IFERROR(SUMIF('LISTA DE EMBARQUE'!B:B,MICRO!E:E,'LISTA DE EMBARQUE'!G:G),"")</f>
        <v>0</v>
      </c>
      <c r="V2512" s="12" t="str">
        <f>IFERROR(VLOOKUP(Tabela1[[#This Row],[COD.MDE]],'LISTA DE EMBARQUE'!B:L,11,0),"")</f>
        <v/>
      </c>
      <c r="W2512" s="13" t="str">
        <f>IFERROR(COUNTIF(#REF!,Tabela1[[#This Row],[Colunas5]]),"")</f>
        <v/>
      </c>
      <c r="X2512" s="14">
        <f>Tabela1[[#This Row],[QIANTIDADE EXPEDIDA]]*Tabela1[[#This Row],[PESO UNI]]</f>
        <v>0</v>
      </c>
      <c r="Y2512" s="14">
        <f t="shared" si="336"/>
        <v>0</v>
      </c>
      <c r="Z2512" s="21">
        <f>Tabela1[[#This Row],[PESO TOTAL]]-Tabela1[[#This Row],[Peso Expedido]]</f>
        <v>0</v>
      </c>
      <c r="AA2512" s="18"/>
      <c r="AB2512" s="40">
        <v>1</v>
      </c>
      <c r="AC2512" s="40"/>
      <c r="AD2512" s="40"/>
      <c r="AE2512" s="40"/>
      <c r="AF2512" s="40"/>
      <c r="AG2512" s="40"/>
      <c r="AH2512" s="40"/>
      <c r="AI2512" s="40" t="str">
        <f t="shared" si="332"/>
        <v>ok</v>
      </c>
      <c r="AJ2512"/>
      <c r="AK2512" t="str">
        <f>Tabela1[[#This Row],[Coluna1]]&amp;Tabela1[[#This Row],[PEDIDO]]</f>
        <v/>
      </c>
      <c r="AL2512"/>
      <c r="AM2512"/>
      <c r="AN2512"/>
      <c r="AO2512" t="str">
        <f t="shared" si="337"/>
        <v>/</v>
      </c>
      <c r="AP2512" t="str">
        <f>Tabela1[[#This Row],[TAG]]&amp;Tabela1[[#This Row],[PEDIDO]]&amp;Tabela1[[#This Row],[PRODUTO]]</f>
        <v/>
      </c>
      <c r="AQ2512" s="23" t="str">
        <f>Tabela1[[#This Row],[PRODUTO]]&amp;Tabela1[[#This Row],[TAG]]</f>
        <v/>
      </c>
      <c r="AR2512" s="183">
        <f>Tabela1[[#This Row],[PESO TOTAL]]*Tabela1[[#This Row],[MATÉRIA PRIMA]]</f>
        <v>0</v>
      </c>
      <c r="AS2512" s="28">
        <f>Tabela1[[#This Row],[PESO TOTAL]]*Tabela1[[#This Row],[PREPARAÇÃO ]]</f>
        <v>0</v>
      </c>
      <c r="AT2512" s="28">
        <f>Tabela1[[#This Row],[PESO TOTAL]]*Tabela1[[#This Row],[CALDEIRARIA]]</f>
        <v>0</v>
      </c>
      <c r="AU2512" s="28">
        <f>Tabela1[[#This Row],[PESO TOTAL]]*Tabela1[[#This Row],[SOLDA]]</f>
        <v>0</v>
      </c>
      <c r="AV2512" s="28">
        <f>Tabela1[[#This Row],[PESO TOTAL]]*Tabela1[[#This Row],[ACABAMENTO]]</f>
        <v>0</v>
      </c>
      <c r="AW2512" s="28">
        <f>Tabela1[[#This Row],[PESO TOTAL]]*Tabela1[[#This Row],[PRONTO ACABADO]]</f>
        <v>0</v>
      </c>
      <c r="AX2512" s="28">
        <f>Tabela1[[#This Row],[PESO TOTAL]]*Tabela1[[#This Row],[EXPEDIÇÃO ]]</f>
        <v>0</v>
      </c>
      <c r="AY2512" s="28" t="str">
        <f>Tabela1[[#This Row],[PEDIDO]]&amp;Tabela1[[#This Row],[PRODUTO]]</f>
        <v/>
      </c>
      <c r="AZ2512" s="44">
        <f>IF(AF2512="",0,IF(ISTEXT(AF2512),H2512*VALUE(SUBSTITUTE(AF2512,"%",""))/100,H2512*AF2512))-Tabela1[[#This Row],[PRONTO ACABADO2]]</f>
        <v>0</v>
      </c>
      <c r="BA2512" s="44">
        <f>IF(AG2512="",0,IF(ISTEXT(AG2512),H2512*VALUE(SUBSTITUTE(AG2512,"%",""))/100,H2512*AG2512))-Tabela1[[#This Row],[PESO EXPEDIDO2]]</f>
        <v>0</v>
      </c>
      <c r="BB2512" s="44">
        <f t="shared" si="338"/>
        <v>0</v>
      </c>
      <c r="BC2512" s="44">
        <f t="shared" si="339"/>
        <v>0</v>
      </c>
      <c r="BD2512" s="44"/>
    </row>
    <row r="2513" spans="1:56" ht="15.75" hidden="1" customHeight="1" x14ac:dyDescent="0.25">
      <c r="A2513" s="6"/>
      <c r="B2513" s="22"/>
      <c r="C2513" s="7"/>
      <c r="D2513" s="46"/>
      <c r="E2513" s="7"/>
      <c r="F2513" s="7"/>
      <c r="G2513" s="44"/>
      <c r="H2513" s="41">
        <f>Tabela1[[#This Row],[PESO UNI]]*Tabela1[[#This Row],[QTE]]</f>
        <v>0</v>
      </c>
      <c r="I2513" s="7"/>
      <c r="J2513" s="8"/>
      <c r="K2513" s="8"/>
      <c r="L2513" s="9"/>
      <c r="M2513" s="10"/>
      <c r="N2513" s="8"/>
      <c r="O2513" s="12"/>
      <c r="P2513" s="13"/>
      <c r="Q2513" s="14">
        <f>Tabela1[[#This Row],[QTDE/ Fabricação]]-Tabela1[[#This Row],[QTE]]</f>
        <v>0</v>
      </c>
      <c r="R2513" s="19">
        <f t="shared" si="334"/>
        <v>0</v>
      </c>
      <c r="S2513" s="19">
        <f t="shared" si="333"/>
        <v>0</v>
      </c>
      <c r="T2513" s="20">
        <f t="shared" si="335"/>
        <v>0</v>
      </c>
      <c r="U2513" s="17">
        <f>IFERROR(SUMIF('LISTA DE EMBARQUE'!B:B,MICRO!E:E,'LISTA DE EMBARQUE'!G:G),"")</f>
        <v>0</v>
      </c>
      <c r="V2513" s="12" t="str">
        <f>IFERROR(VLOOKUP(Tabela1[[#This Row],[COD.MDE]],'LISTA DE EMBARQUE'!B:L,11,0),"")</f>
        <v/>
      </c>
      <c r="W2513" s="13" t="str">
        <f>IFERROR(COUNTIF(#REF!,Tabela1[[#This Row],[Colunas5]]),"")</f>
        <v/>
      </c>
      <c r="X2513" s="14">
        <f>Tabela1[[#This Row],[QIANTIDADE EXPEDIDA]]*Tabela1[[#This Row],[PESO UNI]]</f>
        <v>0</v>
      </c>
      <c r="Y2513" s="14">
        <f t="shared" si="336"/>
        <v>0</v>
      </c>
      <c r="Z2513" s="21">
        <f>Tabela1[[#This Row],[PESO TOTAL]]-Tabela1[[#This Row],[Peso Expedido]]</f>
        <v>0</v>
      </c>
      <c r="AA2513" s="18"/>
      <c r="AB2513" s="40">
        <v>1</v>
      </c>
      <c r="AC2513" s="40"/>
      <c r="AD2513" s="40"/>
      <c r="AE2513" s="40"/>
      <c r="AF2513" s="40"/>
      <c r="AG2513" s="40"/>
      <c r="AH2513" s="40"/>
      <c r="AI2513" s="40" t="str">
        <f t="shared" ref="AI2513:AI2576" si="340">IF(Z2513&lt;=0,"ok","")</f>
        <v>ok</v>
      </c>
      <c r="AJ2513"/>
      <c r="AK2513" t="str">
        <f>Tabela1[[#This Row],[Coluna1]]&amp;Tabela1[[#This Row],[PEDIDO]]</f>
        <v/>
      </c>
      <c r="AL2513"/>
      <c r="AM2513"/>
      <c r="AN2513"/>
      <c r="AO2513" t="str">
        <f t="shared" si="337"/>
        <v>/</v>
      </c>
      <c r="AP2513" t="str">
        <f>Tabela1[[#This Row],[TAG]]&amp;Tabela1[[#This Row],[PEDIDO]]&amp;Tabela1[[#This Row],[PRODUTO]]</f>
        <v/>
      </c>
      <c r="AQ2513" s="23" t="str">
        <f>Tabela1[[#This Row],[PRODUTO]]&amp;Tabela1[[#This Row],[TAG]]</f>
        <v/>
      </c>
      <c r="AR2513" s="183">
        <f>Tabela1[[#This Row],[PESO TOTAL]]*Tabela1[[#This Row],[MATÉRIA PRIMA]]</f>
        <v>0</v>
      </c>
      <c r="AS2513" s="28">
        <f>Tabela1[[#This Row],[PESO TOTAL]]*Tabela1[[#This Row],[PREPARAÇÃO ]]</f>
        <v>0</v>
      </c>
      <c r="AT2513" s="28">
        <f>Tabela1[[#This Row],[PESO TOTAL]]*Tabela1[[#This Row],[CALDEIRARIA]]</f>
        <v>0</v>
      </c>
      <c r="AU2513" s="28">
        <f>Tabela1[[#This Row],[PESO TOTAL]]*Tabela1[[#This Row],[SOLDA]]</f>
        <v>0</v>
      </c>
      <c r="AV2513" s="28">
        <f>Tabela1[[#This Row],[PESO TOTAL]]*Tabela1[[#This Row],[ACABAMENTO]]</f>
        <v>0</v>
      </c>
      <c r="AW2513" s="28">
        <f>Tabela1[[#This Row],[PESO TOTAL]]*Tabela1[[#This Row],[PRONTO ACABADO]]</f>
        <v>0</v>
      </c>
      <c r="AX2513" s="28">
        <f>Tabela1[[#This Row],[PESO TOTAL]]*Tabela1[[#This Row],[EXPEDIÇÃO ]]</f>
        <v>0</v>
      </c>
      <c r="AY2513" s="28" t="str">
        <f>Tabela1[[#This Row],[PEDIDO]]&amp;Tabela1[[#This Row],[PRODUTO]]</f>
        <v/>
      </c>
      <c r="AZ2513" s="44">
        <f>IF(AF2513="",0,IF(ISTEXT(AF2513),H2513*VALUE(SUBSTITUTE(AF2513,"%",""))/100,H2513*AF2513))-Tabela1[[#This Row],[PRONTO ACABADO2]]</f>
        <v>0</v>
      </c>
      <c r="BA2513" s="44">
        <f>IF(AG2513="",0,IF(ISTEXT(AG2513),H2513*VALUE(SUBSTITUTE(AG2513,"%",""))/100,H2513*AG2513))-Tabela1[[#This Row],[PESO EXPEDIDO2]]</f>
        <v>0</v>
      </c>
      <c r="BB2513" s="44">
        <f t="shared" si="338"/>
        <v>0</v>
      </c>
      <c r="BC2513" s="44">
        <f t="shared" si="339"/>
        <v>0</v>
      </c>
      <c r="BD2513" s="44"/>
    </row>
    <row r="2514" spans="1:56" ht="15.75" hidden="1" customHeight="1" x14ac:dyDescent="0.25">
      <c r="A2514" s="6"/>
      <c r="B2514" s="22"/>
      <c r="C2514" s="7"/>
      <c r="D2514" s="46"/>
      <c r="E2514" s="7"/>
      <c r="F2514" s="7"/>
      <c r="G2514" s="44"/>
      <c r="H2514" s="41">
        <f>Tabela1[[#This Row],[PESO UNI]]*Tabela1[[#This Row],[QTE]]</f>
        <v>0</v>
      </c>
      <c r="I2514" s="7"/>
      <c r="J2514" s="8"/>
      <c r="K2514" s="8"/>
      <c r="L2514" s="9"/>
      <c r="M2514" s="10"/>
      <c r="N2514" s="8"/>
      <c r="O2514" s="12"/>
      <c r="P2514" s="13"/>
      <c r="Q2514" s="14">
        <f>Tabela1[[#This Row],[QTDE/ Fabricação]]-Tabela1[[#This Row],[QTE]]</f>
        <v>0</v>
      </c>
      <c r="R2514" s="19">
        <f t="shared" si="334"/>
        <v>0</v>
      </c>
      <c r="S2514" s="19">
        <f t="shared" si="333"/>
        <v>0</v>
      </c>
      <c r="T2514" s="20">
        <f t="shared" si="335"/>
        <v>0</v>
      </c>
      <c r="U2514" s="17">
        <f>IFERROR(SUMIF('LISTA DE EMBARQUE'!B:B,MICRO!E:E,'LISTA DE EMBARQUE'!G:G),"")</f>
        <v>0</v>
      </c>
      <c r="V2514" s="12" t="str">
        <f>IFERROR(VLOOKUP(Tabela1[[#This Row],[COD.MDE]],'LISTA DE EMBARQUE'!B:L,11,0),"")</f>
        <v/>
      </c>
      <c r="W2514" s="13" t="str">
        <f>IFERROR(COUNTIF(#REF!,Tabela1[[#This Row],[Colunas5]]),"")</f>
        <v/>
      </c>
      <c r="X2514" s="14">
        <f>Tabela1[[#This Row],[QIANTIDADE EXPEDIDA]]*Tabela1[[#This Row],[PESO UNI]]</f>
        <v>0</v>
      </c>
      <c r="Y2514" s="14">
        <f t="shared" si="336"/>
        <v>0</v>
      </c>
      <c r="Z2514" s="21">
        <f>Tabela1[[#This Row],[PESO TOTAL]]-Tabela1[[#This Row],[Peso Expedido]]</f>
        <v>0</v>
      </c>
      <c r="AA2514" s="18"/>
      <c r="AB2514" s="40">
        <v>1</v>
      </c>
      <c r="AC2514" s="40"/>
      <c r="AD2514" s="40"/>
      <c r="AE2514" s="40"/>
      <c r="AF2514" s="40"/>
      <c r="AG2514" s="40"/>
      <c r="AH2514" s="40"/>
      <c r="AI2514" s="40" t="str">
        <f t="shared" si="340"/>
        <v>ok</v>
      </c>
      <c r="AJ2514"/>
      <c r="AK2514" t="str">
        <f>Tabela1[[#This Row],[Coluna1]]&amp;Tabela1[[#This Row],[PEDIDO]]</f>
        <v/>
      </c>
      <c r="AL2514"/>
      <c r="AM2514"/>
      <c r="AN2514"/>
      <c r="AO2514" t="str">
        <f t="shared" si="337"/>
        <v>/</v>
      </c>
      <c r="AP2514" t="str">
        <f>Tabela1[[#This Row],[TAG]]&amp;Tabela1[[#This Row],[PEDIDO]]&amp;Tabela1[[#This Row],[PRODUTO]]</f>
        <v/>
      </c>
      <c r="AQ2514" s="23" t="str">
        <f>Tabela1[[#This Row],[PRODUTO]]&amp;Tabela1[[#This Row],[TAG]]</f>
        <v/>
      </c>
      <c r="AR2514" s="183">
        <f>Tabela1[[#This Row],[PESO TOTAL]]*Tabela1[[#This Row],[MATÉRIA PRIMA]]</f>
        <v>0</v>
      </c>
      <c r="AS2514" s="28">
        <f>Tabela1[[#This Row],[PESO TOTAL]]*Tabela1[[#This Row],[PREPARAÇÃO ]]</f>
        <v>0</v>
      </c>
      <c r="AT2514" s="28">
        <f>Tabela1[[#This Row],[PESO TOTAL]]*Tabela1[[#This Row],[CALDEIRARIA]]</f>
        <v>0</v>
      </c>
      <c r="AU2514" s="28">
        <f>Tabela1[[#This Row],[PESO TOTAL]]*Tabela1[[#This Row],[SOLDA]]</f>
        <v>0</v>
      </c>
      <c r="AV2514" s="28">
        <f>Tabela1[[#This Row],[PESO TOTAL]]*Tabela1[[#This Row],[ACABAMENTO]]</f>
        <v>0</v>
      </c>
      <c r="AW2514" s="28">
        <f>Tabela1[[#This Row],[PESO TOTAL]]*Tabela1[[#This Row],[PRONTO ACABADO]]</f>
        <v>0</v>
      </c>
      <c r="AX2514" s="28">
        <f>Tabela1[[#This Row],[PESO TOTAL]]*Tabela1[[#This Row],[EXPEDIÇÃO ]]</f>
        <v>0</v>
      </c>
      <c r="AY2514" s="28" t="str">
        <f>Tabela1[[#This Row],[PEDIDO]]&amp;Tabela1[[#This Row],[PRODUTO]]</f>
        <v/>
      </c>
      <c r="AZ2514" s="44">
        <f>IF(AF2514="",0,IF(ISTEXT(AF2514),H2514*VALUE(SUBSTITUTE(AF2514,"%",""))/100,H2514*AF2514))-Tabela1[[#This Row],[PRONTO ACABADO2]]</f>
        <v>0</v>
      </c>
      <c r="BA2514" s="44">
        <f>IF(AG2514="",0,IF(ISTEXT(AG2514),H2514*VALUE(SUBSTITUTE(AG2514,"%",""))/100,H2514*AG2514))-Tabela1[[#This Row],[PESO EXPEDIDO2]]</f>
        <v>0</v>
      </c>
      <c r="BB2514" s="44">
        <f t="shared" si="338"/>
        <v>0</v>
      </c>
      <c r="BC2514" s="44">
        <f t="shared" si="339"/>
        <v>0</v>
      </c>
      <c r="BD2514" s="44"/>
    </row>
    <row r="2515" spans="1:56" ht="15.75" hidden="1" customHeight="1" x14ac:dyDescent="0.25">
      <c r="A2515" s="6"/>
      <c r="B2515" s="22"/>
      <c r="C2515" s="7"/>
      <c r="D2515" s="46"/>
      <c r="E2515" s="7"/>
      <c r="F2515" s="7"/>
      <c r="G2515" s="44"/>
      <c r="H2515" s="41">
        <f>Tabela1[[#This Row],[PESO UNI]]*Tabela1[[#This Row],[QTE]]</f>
        <v>0</v>
      </c>
      <c r="I2515" s="7"/>
      <c r="J2515" s="8"/>
      <c r="K2515" s="8"/>
      <c r="L2515" s="9"/>
      <c r="M2515" s="10"/>
      <c r="N2515" s="8"/>
      <c r="O2515" s="12"/>
      <c r="P2515" s="13"/>
      <c r="Q2515" s="14">
        <f>Tabela1[[#This Row],[QTDE/ Fabricação]]-Tabela1[[#This Row],[QTE]]</f>
        <v>0</v>
      </c>
      <c r="R2515" s="19">
        <f t="shared" si="334"/>
        <v>0</v>
      </c>
      <c r="S2515" s="19">
        <f t="shared" si="333"/>
        <v>0</v>
      </c>
      <c r="T2515" s="20">
        <f t="shared" si="335"/>
        <v>0</v>
      </c>
      <c r="U2515" s="17">
        <f>IFERROR(SUMIF('LISTA DE EMBARQUE'!B:B,MICRO!E:E,'LISTA DE EMBARQUE'!G:G),"")</f>
        <v>0</v>
      </c>
      <c r="V2515" s="12" t="str">
        <f>IFERROR(VLOOKUP(Tabela1[[#This Row],[COD.MDE]],'LISTA DE EMBARQUE'!B:L,11,0),"")</f>
        <v/>
      </c>
      <c r="W2515" s="13" t="str">
        <f>IFERROR(COUNTIF(#REF!,Tabela1[[#This Row],[Colunas5]]),"")</f>
        <v/>
      </c>
      <c r="X2515" s="14">
        <f>Tabela1[[#This Row],[QIANTIDADE EXPEDIDA]]*Tabela1[[#This Row],[PESO UNI]]</f>
        <v>0</v>
      </c>
      <c r="Y2515" s="14">
        <f t="shared" si="336"/>
        <v>0</v>
      </c>
      <c r="Z2515" s="21">
        <f>Tabela1[[#This Row],[PESO TOTAL]]-Tabela1[[#This Row],[Peso Expedido]]</f>
        <v>0</v>
      </c>
      <c r="AA2515" s="18"/>
      <c r="AB2515" s="40">
        <v>1</v>
      </c>
      <c r="AC2515" s="40"/>
      <c r="AD2515" s="40"/>
      <c r="AE2515" s="40"/>
      <c r="AF2515" s="40"/>
      <c r="AG2515" s="40"/>
      <c r="AH2515" s="40"/>
      <c r="AI2515" s="40" t="str">
        <f t="shared" si="340"/>
        <v>ok</v>
      </c>
      <c r="AJ2515"/>
      <c r="AK2515" t="str">
        <f>Tabela1[[#This Row],[Coluna1]]&amp;Tabela1[[#This Row],[PEDIDO]]</f>
        <v/>
      </c>
      <c r="AL2515"/>
      <c r="AM2515"/>
      <c r="AN2515"/>
      <c r="AO2515" t="str">
        <f t="shared" si="337"/>
        <v>/</v>
      </c>
      <c r="AP2515" t="str">
        <f>Tabela1[[#This Row],[TAG]]&amp;Tabela1[[#This Row],[PEDIDO]]&amp;Tabela1[[#This Row],[PRODUTO]]</f>
        <v/>
      </c>
      <c r="AQ2515" s="23" t="str">
        <f>Tabela1[[#This Row],[PRODUTO]]&amp;Tabela1[[#This Row],[TAG]]</f>
        <v/>
      </c>
      <c r="AR2515" s="183">
        <f>Tabela1[[#This Row],[PESO TOTAL]]*Tabela1[[#This Row],[MATÉRIA PRIMA]]</f>
        <v>0</v>
      </c>
      <c r="AS2515" s="28">
        <f>Tabela1[[#This Row],[PESO TOTAL]]*Tabela1[[#This Row],[PREPARAÇÃO ]]</f>
        <v>0</v>
      </c>
      <c r="AT2515" s="28">
        <f>Tabela1[[#This Row],[PESO TOTAL]]*Tabela1[[#This Row],[CALDEIRARIA]]</f>
        <v>0</v>
      </c>
      <c r="AU2515" s="28">
        <f>Tabela1[[#This Row],[PESO TOTAL]]*Tabela1[[#This Row],[SOLDA]]</f>
        <v>0</v>
      </c>
      <c r="AV2515" s="28">
        <f>Tabela1[[#This Row],[PESO TOTAL]]*Tabela1[[#This Row],[ACABAMENTO]]</f>
        <v>0</v>
      </c>
      <c r="AW2515" s="28">
        <f>Tabela1[[#This Row],[PESO TOTAL]]*Tabela1[[#This Row],[PRONTO ACABADO]]</f>
        <v>0</v>
      </c>
      <c r="AX2515" s="28">
        <f>Tabela1[[#This Row],[PESO TOTAL]]*Tabela1[[#This Row],[EXPEDIÇÃO ]]</f>
        <v>0</v>
      </c>
      <c r="AY2515" s="28" t="str">
        <f>Tabela1[[#This Row],[PEDIDO]]&amp;Tabela1[[#This Row],[PRODUTO]]</f>
        <v/>
      </c>
      <c r="AZ2515" s="44">
        <f>IF(AF2515="",0,IF(ISTEXT(AF2515),H2515*VALUE(SUBSTITUTE(AF2515,"%",""))/100,H2515*AF2515))-Tabela1[[#This Row],[PRONTO ACABADO2]]</f>
        <v>0</v>
      </c>
      <c r="BA2515" s="44">
        <f>IF(AG2515="",0,IF(ISTEXT(AG2515),H2515*VALUE(SUBSTITUTE(AG2515,"%",""))/100,H2515*AG2515))-Tabela1[[#This Row],[PESO EXPEDIDO2]]</f>
        <v>0</v>
      </c>
      <c r="BB2515" s="44">
        <f t="shared" si="338"/>
        <v>0</v>
      </c>
      <c r="BC2515" s="44">
        <f t="shared" si="339"/>
        <v>0</v>
      </c>
      <c r="BD2515" s="44"/>
    </row>
    <row r="2516" spans="1:56" ht="15.75" hidden="1" customHeight="1" x14ac:dyDescent="0.25">
      <c r="A2516" s="6"/>
      <c r="B2516" s="22"/>
      <c r="C2516" s="7"/>
      <c r="D2516" s="46"/>
      <c r="E2516" s="7"/>
      <c r="F2516" s="7"/>
      <c r="G2516" s="44"/>
      <c r="H2516" s="41">
        <f>Tabela1[[#This Row],[PESO UNI]]*Tabela1[[#This Row],[QTE]]</f>
        <v>0</v>
      </c>
      <c r="I2516" s="7"/>
      <c r="J2516" s="8"/>
      <c r="K2516" s="8"/>
      <c r="L2516" s="9"/>
      <c r="M2516" s="10"/>
      <c r="N2516" s="8"/>
      <c r="O2516" s="12"/>
      <c r="P2516" s="13"/>
      <c r="Q2516" s="14">
        <f>Tabela1[[#This Row],[QTDE/ Fabricação]]-Tabela1[[#This Row],[QTE]]</f>
        <v>0</v>
      </c>
      <c r="R2516" s="19">
        <f t="shared" si="334"/>
        <v>0</v>
      </c>
      <c r="S2516" s="19">
        <f t="shared" si="333"/>
        <v>0</v>
      </c>
      <c r="T2516" s="20">
        <f t="shared" si="335"/>
        <v>0</v>
      </c>
      <c r="U2516" s="17">
        <f>IFERROR(SUMIF('LISTA DE EMBARQUE'!B:B,MICRO!E:E,'LISTA DE EMBARQUE'!G:G),"")</f>
        <v>0</v>
      </c>
      <c r="V2516" s="12" t="str">
        <f>IFERROR(VLOOKUP(Tabela1[[#This Row],[COD.MDE]],'LISTA DE EMBARQUE'!B:L,11,0),"")</f>
        <v/>
      </c>
      <c r="W2516" s="13" t="str">
        <f>IFERROR(COUNTIF(#REF!,Tabela1[[#This Row],[Colunas5]]),"")</f>
        <v/>
      </c>
      <c r="X2516" s="14">
        <f>Tabela1[[#This Row],[QIANTIDADE EXPEDIDA]]*Tabela1[[#This Row],[PESO UNI]]</f>
        <v>0</v>
      </c>
      <c r="Y2516" s="14">
        <f t="shared" si="336"/>
        <v>0</v>
      </c>
      <c r="Z2516" s="21">
        <f>Tabela1[[#This Row],[PESO TOTAL]]-Tabela1[[#This Row],[Peso Expedido]]</f>
        <v>0</v>
      </c>
      <c r="AA2516" s="18"/>
      <c r="AB2516" s="40" t="s">
        <v>342</v>
      </c>
      <c r="AC2516" s="40"/>
      <c r="AD2516" s="40"/>
      <c r="AE2516" s="40"/>
      <c r="AF2516" s="40"/>
      <c r="AG2516" s="40"/>
      <c r="AH2516" s="40"/>
      <c r="AI2516" s="40" t="str">
        <f t="shared" si="340"/>
        <v>ok</v>
      </c>
      <c r="AJ2516"/>
      <c r="AK2516" t="str">
        <f>Tabela1[[#This Row],[Coluna1]]&amp;Tabela1[[#This Row],[PEDIDO]]</f>
        <v/>
      </c>
      <c r="AL2516"/>
      <c r="AM2516"/>
      <c r="AN2516"/>
      <c r="AO2516" t="str">
        <f t="shared" si="337"/>
        <v>/</v>
      </c>
      <c r="AP2516" t="str">
        <f>Tabela1[[#This Row],[TAG]]&amp;Tabela1[[#This Row],[PEDIDO]]&amp;Tabela1[[#This Row],[PRODUTO]]</f>
        <v/>
      </c>
      <c r="AQ2516" s="23" t="str">
        <f>Tabela1[[#This Row],[PRODUTO]]&amp;Tabela1[[#This Row],[TAG]]</f>
        <v/>
      </c>
      <c r="AR2516" s="183">
        <f>Tabela1[[#This Row],[PESO TOTAL]]*Tabela1[[#This Row],[MATÉRIA PRIMA]]</f>
        <v>0</v>
      </c>
      <c r="AS2516" s="28">
        <f>Tabela1[[#This Row],[PESO TOTAL]]*Tabela1[[#This Row],[PREPARAÇÃO ]]</f>
        <v>0</v>
      </c>
      <c r="AT2516" s="28">
        <f>Tabela1[[#This Row],[PESO TOTAL]]*Tabela1[[#This Row],[CALDEIRARIA]]</f>
        <v>0</v>
      </c>
      <c r="AU2516" s="28">
        <f>Tabela1[[#This Row],[PESO TOTAL]]*Tabela1[[#This Row],[SOLDA]]</f>
        <v>0</v>
      </c>
      <c r="AV2516" s="28">
        <f>Tabela1[[#This Row],[PESO TOTAL]]*Tabela1[[#This Row],[ACABAMENTO]]</f>
        <v>0</v>
      </c>
      <c r="AW2516" s="28">
        <f>Tabela1[[#This Row],[PESO TOTAL]]*Tabela1[[#This Row],[PRONTO ACABADO]]</f>
        <v>0</v>
      </c>
      <c r="AX2516" s="28">
        <f>Tabela1[[#This Row],[PESO TOTAL]]*Tabela1[[#This Row],[EXPEDIÇÃO ]]</f>
        <v>0</v>
      </c>
      <c r="AY2516" s="28" t="str">
        <f>Tabela1[[#This Row],[PEDIDO]]&amp;Tabela1[[#This Row],[PRODUTO]]</f>
        <v/>
      </c>
      <c r="AZ2516" s="44">
        <f>IF(AF2516="",0,IF(ISTEXT(AF2516),H2516*VALUE(SUBSTITUTE(AF2516,"%",""))/100,H2516*AF2516))-Tabela1[[#This Row],[PRONTO ACABADO2]]</f>
        <v>0</v>
      </c>
      <c r="BA2516" s="44">
        <f>IF(AG2516="",0,IF(ISTEXT(AG2516),H2516*VALUE(SUBSTITUTE(AG2516,"%",""))/100,H2516*AG2516))-Tabela1[[#This Row],[PESO EXPEDIDO2]]</f>
        <v>0</v>
      </c>
      <c r="BB2516" s="44">
        <f t="shared" si="338"/>
        <v>0</v>
      </c>
      <c r="BC2516" s="44">
        <f t="shared" si="339"/>
        <v>0</v>
      </c>
      <c r="BD2516" s="44"/>
    </row>
    <row r="2517" spans="1:56" ht="15.75" hidden="1" customHeight="1" x14ac:dyDescent="0.25">
      <c r="A2517" s="6"/>
      <c r="B2517" s="22"/>
      <c r="C2517" s="7"/>
      <c r="D2517" s="46"/>
      <c r="E2517" s="7"/>
      <c r="F2517" s="7"/>
      <c r="G2517" s="44"/>
      <c r="H2517" s="41">
        <f>Tabela1[[#This Row],[PESO UNI]]*Tabela1[[#This Row],[QTE]]</f>
        <v>0</v>
      </c>
      <c r="I2517" s="7"/>
      <c r="J2517" s="8"/>
      <c r="K2517" s="8"/>
      <c r="L2517" s="9"/>
      <c r="M2517" s="10"/>
      <c r="N2517" s="8"/>
      <c r="O2517" s="12"/>
      <c r="P2517" s="13"/>
      <c r="Q2517" s="14">
        <f>Tabela1[[#This Row],[QTDE/ Fabricação]]-Tabela1[[#This Row],[QTE]]</f>
        <v>0</v>
      </c>
      <c r="R2517" s="19">
        <f t="shared" si="334"/>
        <v>0</v>
      </c>
      <c r="S2517" s="19">
        <f t="shared" si="333"/>
        <v>0</v>
      </c>
      <c r="T2517" s="20">
        <f t="shared" si="335"/>
        <v>0</v>
      </c>
      <c r="U2517" s="17">
        <f>IFERROR(SUMIF('LISTA DE EMBARQUE'!B:B,MICRO!E:E,'LISTA DE EMBARQUE'!G:G),"")</f>
        <v>0</v>
      </c>
      <c r="V2517" s="12" t="str">
        <f>IFERROR(VLOOKUP(Tabela1[[#This Row],[COD.MDE]],'LISTA DE EMBARQUE'!B:L,11,0),"")</f>
        <v/>
      </c>
      <c r="W2517" s="13" t="str">
        <f>IFERROR(COUNTIF(#REF!,Tabela1[[#This Row],[Colunas5]]),"")</f>
        <v/>
      </c>
      <c r="X2517" s="14">
        <f>Tabela1[[#This Row],[QIANTIDADE EXPEDIDA]]*Tabela1[[#This Row],[PESO UNI]]</f>
        <v>0</v>
      </c>
      <c r="Y2517" s="14">
        <f t="shared" si="336"/>
        <v>0</v>
      </c>
      <c r="Z2517" s="21">
        <f>Tabela1[[#This Row],[PESO TOTAL]]-Tabela1[[#This Row],[Peso Expedido]]</f>
        <v>0</v>
      </c>
      <c r="AA2517" s="18"/>
      <c r="AB2517" s="40" t="s">
        <v>342</v>
      </c>
      <c r="AC2517" s="40"/>
      <c r="AD2517" s="40"/>
      <c r="AE2517" s="40"/>
      <c r="AF2517" s="40"/>
      <c r="AG2517" s="40"/>
      <c r="AH2517" s="40"/>
      <c r="AI2517" s="40" t="str">
        <f t="shared" si="340"/>
        <v>ok</v>
      </c>
      <c r="AJ2517"/>
      <c r="AK2517" t="str">
        <f>Tabela1[[#This Row],[Coluna1]]&amp;Tabela1[[#This Row],[PEDIDO]]</f>
        <v/>
      </c>
      <c r="AL2517"/>
      <c r="AM2517"/>
      <c r="AN2517"/>
      <c r="AO2517" t="str">
        <f t="shared" si="337"/>
        <v>/</v>
      </c>
      <c r="AP2517" t="str">
        <f>Tabela1[[#This Row],[TAG]]&amp;Tabela1[[#This Row],[PEDIDO]]&amp;Tabela1[[#This Row],[PRODUTO]]</f>
        <v/>
      </c>
      <c r="AQ2517" s="23" t="str">
        <f>Tabela1[[#This Row],[PRODUTO]]&amp;Tabela1[[#This Row],[TAG]]</f>
        <v/>
      </c>
      <c r="AR2517" s="183">
        <f>Tabela1[[#This Row],[PESO TOTAL]]*Tabela1[[#This Row],[MATÉRIA PRIMA]]</f>
        <v>0</v>
      </c>
      <c r="AS2517" s="28">
        <f>Tabela1[[#This Row],[PESO TOTAL]]*Tabela1[[#This Row],[PREPARAÇÃO ]]</f>
        <v>0</v>
      </c>
      <c r="AT2517" s="28">
        <f>Tabela1[[#This Row],[PESO TOTAL]]*Tabela1[[#This Row],[CALDEIRARIA]]</f>
        <v>0</v>
      </c>
      <c r="AU2517" s="28">
        <f>Tabela1[[#This Row],[PESO TOTAL]]*Tabela1[[#This Row],[SOLDA]]</f>
        <v>0</v>
      </c>
      <c r="AV2517" s="28">
        <f>Tabela1[[#This Row],[PESO TOTAL]]*Tabela1[[#This Row],[ACABAMENTO]]</f>
        <v>0</v>
      </c>
      <c r="AW2517" s="28">
        <f>Tabela1[[#This Row],[PESO TOTAL]]*Tabela1[[#This Row],[PRONTO ACABADO]]</f>
        <v>0</v>
      </c>
      <c r="AX2517" s="28">
        <f>Tabela1[[#This Row],[PESO TOTAL]]*Tabela1[[#This Row],[EXPEDIÇÃO ]]</f>
        <v>0</v>
      </c>
      <c r="AY2517" s="28" t="str">
        <f>Tabela1[[#This Row],[PEDIDO]]&amp;Tabela1[[#This Row],[PRODUTO]]</f>
        <v/>
      </c>
      <c r="AZ2517" s="44">
        <f>IF(AF2517="",0,IF(ISTEXT(AF2517),H2517*VALUE(SUBSTITUTE(AF2517,"%",""))/100,H2517*AF2517))-Tabela1[[#This Row],[PRONTO ACABADO2]]</f>
        <v>0</v>
      </c>
      <c r="BA2517" s="44">
        <f>IF(AG2517="",0,IF(ISTEXT(AG2517),H2517*VALUE(SUBSTITUTE(AG2517,"%",""))/100,H2517*AG2517))-Tabela1[[#This Row],[PESO EXPEDIDO2]]</f>
        <v>0</v>
      </c>
      <c r="BB2517" s="44">
        <f t="shared" si="338"/>
        <v>0</v>
      </c>
      <c r="BC2517" s="44">
        <f t="shared" si="339"/>
        <v>0</v>
      </c>
      <c r="BD2517" s="44"/>
    </row>
    <row r="2518" spans="1:56" ht="15.75" hidden="1" customHeight="1" x14ac:dyDescent="0.25">
      <c r="A2518" s="6"/>
      <c r="B2518" s="22"/>
      <c r="C2518" s="7"/>
      <c r="D2518" s="46"/>
      <c r="E2518" s="7"/>
      <c r="F2518" s="7"/>
      <c r="G2518" s="44"/>
      <c r="H2518" s="41">
        <f>Tabela1[[#This Row],[PESO UNI]]*Tabela1[[#This Row],[QTE]]</f>
        <v>0</v>
      </c>
      <c r="I2518" s="7"/>
      <c r="J2518" s="8"/>
      <c r="K2518" s="8"/>
      <c r="L2518" s="9"/>
      <c r="M2518" s="10"/>
      <c r="N2518" s="8"/>
      <c r="O2518" s="12"/>
      <c r="P2518" s="13"/>
      <c r="Q2518" s="14">
        <f>Tabela1[[#This Row],[QTDE/ Fabricação]]-Tabela1[[#This Row],[QTE]]</f>
        <v>0</v>
      </c>
      <c r="R2518" s="19">
        <f t="shared" si="334"/>
        <v>0</v>
      </c>
      <c r="S2518" s="19">
        <f t="shared" si="333"/>
        <v>0</v>
      </c>
      <c r="T2518" s="20">
        <f t="shared" si="335"/>
        <v>0</v>
      </c>
      <c r="U2518" s="17">
        <f>IFERROR(SUMIF('LISTA DE EMBARQUE'!B:B,MICRO!E:E,'LISTA DE EMBARQUE'!G:G),"")</f>
        <v>0</v>
      </c>
      <c r="V2518" s="12" t="str">
        <f>IFERROR(VLOOKUP(Tabela1[[#This Row],[COD.MDE]],'LISTA DE EMBARQUE'!B:L,11,0),"")</f>
        <v/>
      </c>
      <c r="W2518" s="13" t="str">
        <f>IFERROR(COUNTIF(#REF!,Tabela1[[#This Row],[Colunas5]]),"")</f>
        <v/>
      </c>
      <c r="X2518" s="14">
        <f>Tabela1[[#This Row],[QIANTIDADE EXPEDIDA]]*Tabela1[[#This Row],[PESO UNI]]</f>
        <v>0</v>
      </c>
      <c r="Y2518" s="14">
        <f t="shared" si="336"/>
        <v>0</v>
      </c>
      <c r="Z2518" s="21">
        <f>Tabela1[[#This Row],[PESO TOTAL]]-Tabela1[[#This Row],[Peso Expedido]]</f>
        <v>0</v>
      </c>
      <c r="AA2518" s="18"/>
      <c r="AB2518" s="40" t="s">
        <v>342</v>
      </c>
      <c r="AC2518" s="40"/>
      <c r="AD2518" s="40"/>
      <c r="AE2518" s="40"/>
      <c r="AF2518" s="40"/>
      <c r="AG2518" s="40"/>
      <c r="AH2518" s="40"/>
      <c r="AI2518" s="40" t="str">
        <f t="shared" si="340"/>
        <v>ok</v>
      </c>
      <c r="AJ2518"/>
      <c r="AK2518" t="str">
        <f>Tabela1[[#This Row],[Coluna1]]&amp;Tabela1[[#This Row],[PEDIDO]]</f>
        <v/>
      </c>
      <c r="AL2518"/>
      <c r="AM2518"/>
      <c r="AN2518"/>
      <c r="AO2518" t="str">
        <f t="shared" si="337"/>
        <v>/</v>
      </c>
      <c r="AP2518" t="str">
        <f>Tabela1[[#This Row],[TAG]]&amp;Tabela1[[#This Row],[PEDIDO]]&amp;Tabela1[[#This Row],[PRODUTO]]</f>
        <v/>
      </c>
      <c r="AQ2518" s="23" t="str">
        <f>Tabela1[[#This Row],[PRODUTO]]&amp;Tabela1[[#This Row],[TAG]]</f>
        <v/>
      </c>
      <c r="AR2518" s="183">
        <f>Tabela1[[#This Row],[PESO TOTAL]]*Tabela1[[#This Row],[MATÉRIA PRIMA]]</f>
        <v>0</v>
      </c>
      <c r="AS2518" s="28">
        <f>Tabela1[[#This Row],[PESO TOTAL]]*Tabela1[[#This Row],[PREPARAÇÃO ]]</f>
        <v>0</v>
      </c>
      <c r="AT2518" s="28">
        <f>Tabela1[[#This Row],[PESO TOTAL]]*Tabela1[[#This Row],[CALDEIRARIA]]</f>
        <v>0</v>
      </c>
      <c r="AU2518" s="28">
        <f>Tabela1[[#This Row],[PESO TOTAL]]*Tabela1[[#This Row],[SOLDA]]</f>
        <v>0</v>
      </c>
      <c r="AV2518" s="28">
        <f>Tabela1[[#This Row],[PESO TOTAL]]*Tabela1[[#This Row],[ACABAMENTO]]</f>
        <v>0</v>
      </c>
      <c r="AW2518" s="28">
        <f>Tabela1[[#This Row],[PESO TOTAL]]*Tabela1[[#This Row],[PRONTO ACABADO]]</f>
        <v>0</v>
      </c>
      <c r="AX2518" s="28">
        <f>Tabela1[[#This Row],[PESO TOTAL]]*Tabela1[[#This Row],[EXPEDIÇÃO ]]</f>
        <v>0</v>
      </c>
      <c r="AY2518" s="28" t="str">
        <f>Tabela1[[#This Row],[PEDIDO]]&amp;Tabela1[[#This Row],[PRODUTO]]</f>
        <v/>
      </c>
      <c r="AZ2518" s="44">
        <f>IF(AF2518="",0,IF(ISTEXT(AF2518),H2518*VALUE(SUBSTITUTE(AF2518,"%",""))/100,H2518*AF2518))-Tabela1[[#This Row],[PRONTO ACABADO2]]</f>
        <v>0</v>
      </c>
      <c r="BA2518" s="44">
        <f>IF(AG2518="",0,IF(ISTEXT(AG2518),H2518*VALUE(SUBSTITUTE(AG2518,"%",""))/100,H2518*AG2518))-Tabela1[[#This Row],[PESO EXPEDIDO2]]</f>
        <v>0</v>
      </c>
      <c r="BB2518" s="44">
        <f t="shared" si="338"/>
        <v>0</v>
      </c>
      <c r="BC2518" s="44">
        <f t="shared" si="339"/>
        <v>0</v>
      </c>
      <c r="BD2518" s="44"/>
    </row>
    <row r="2519" spans="1:56" ht="15.75" hidden="1" customHeight="1" x14ac:dyDescent="0.25">
      <c r="A2519" s="6"/>
      <c r="B2519" s="22"/>
      <c r="C2519" s="7"/>
      <c r="D2519" s="46"/>
      <c r="E2519" s="7"/>
      <c r="F2519" s="7"/>
      <c r="G2519" s="44"/>
      <c r="H2519" s="41">
        <f>Tabela1[[#This Row],[PESO UNI]]*Tabela1[[#This Row],[QTE]]</f>
        <v>0</v>
      </c>
      <c r="I2519" s="7"/>
      <c r="J2519" s="8"/>
      <c r="K2519" s="8"/>
      <c r="L2519" s="9"/>
      <c r="M2519" s="10"/>
      <c r="N2519" s="8"/>
      <c r="O2519" s="12"/>
      <c r="P2519" s="13"/>
      <c r="Q2519" s="14">
        <f>Tabela1[[#This Row],[QTDE/ Fabricação]]-Tabela1[[#This Row],[QTE]]</f>
        <v>0</v>
      </c>
      <c r="R2519" s="19">
        <f t="shared" si="334"/>
        <v>0</v>
      </c>
      <c r="S2519" s="19">
        <f t="shared" si="333"/>
        <v>0</v>
      </c>
      <c r="T2519" s="20">
        <f t="shared" si="335"/>
        <v>0</v>
      </c>
      <c r="U2519" s="17">
        <f>IFERROR(SUMIF('LISTA DE EMBARQUE'!B:B,MICRO!E:E,'LISTA DE EMBARQUE'!G:G),"")</f>
        <v>0</v>
      </c>
      <c r="V2519" s="12" t="str">
        <f>IFERROR(VLOOKUP(Tabela1[[#This Row],[COD.MDE]],'LISTA DE EMBARQUE'!B:L,11,0),"")</f>
        <v/>
      </c>
      <c r="W2519" s="13" t="str">
        <f>IFERROR(COUNTIF(#REF!,Tabela1[[#This Row],[Colunas5]]),"")</f>
        <v/>
      </c>
      <c r="X2519" s="14">
        <f>Tabela1[[#This Row],[QIANTIDADE EXPEDIDA]]*Tabela1[[#This Row],[PESO UNI]]</f>
        <v>0</v>
      </c>
      <c r="Y2519" s="14">
        <f t="shared" si="336"/>
        <v>0</v>
      </c>
      <c r="Z2519" s="21">
        <f>Tabela1[[#This Row],[PESO TOTAL]]-Tabela1[[#This Row],[Peso Expedido]]</f>
        <v>0</v>
      </c>
      <c r="AA2519" s="18"/>
      <c r="AB2519" s="40" t="s">
        <v>342</v>
      </c>
      <c r="AC2519" s="40"/>
      <c r="AD2519" s="40"/>
      <c r="AE2519" s="40"/>
      <c r="AF2519" s="40"/>
      <c r="AG2519" s="40"/>
      <c r="AH2519" s="40"/>
      <c r="AI2519" s="40" t="str">
        <f t="shared" si="340"/>
        <v>ok</v>
      </c>
      <c r="AJ2519"/>
      <c r="AK2519" t="str">
        <f>Tabela1[[#This Row],[Coluna1]]&amp;Tabela1[[#This Row],[PEDIDO]]</f>
        <v/>
      </c>
      <c r="AL2519"/>
      <c r="AM2519"/>
      <c r="AN2519"/>
      <c r="AO2519" t="str">
        <f t="shared" si="337"/>
        <v>/</v>
      </c>
      <c r="AP2519" t="str">
        <f>Tabela1[[#This Row],[TAG]]&amp;Tabela1[[#This Row],[PEDIDO]]&amp;Tabela1[[#This Row],[PRODUTO]]</f>
        <v/>
      </c>
      <c r="AQ2519" s="23" t="str">
        <f>Tabela1[[#This Row],[PRODUTO]]&amp;Tabela1[[#This Row],[TAG]]</f>
        <v/>
      </c>
      <c r="AR2519" s="183">
        <f>Tabela1[[#This Row],[PESO TOTAL]]*Tabela1[[#This Row],[MATÉRIA PRIMA]]</f>
        <v>0</v>
      </c>
      <c r="AS2519" s="28">
        <f>Tabela1[[#This Row],[PESO TOTAL]]*Tabela1[[#This Row],[PREPARAÇÃO ]]</f>
        <v>0</v>
      </c>
      <c r="AT2519" s="28">
        <f>Tabela1[[#This Row],[PESO TOTAL]]*Tabela1[[#This Row],[CALDEIRARIA]]</f>
        <v>0</v>
      </c>
      <c r="AU2519" s="28">
        <f>Tabela1[[#This Row],[PESO TOTAL]]*Tabela1[[#This Row],[SOLDA]]</f>
        <v>0</v>
      </c>
      <c r="AV2519" s="28">
        <f>Tabela1[[#This Row],[PESO TOTAL]]*Tabela1[[#This Row],[ACABAMENTO]]</f>
        <v>0</v>
      </c>
      <c r="AW2519" s="28">
        <f>Tabela1[[#This Row],[PESO TOTAL]]*Tabela1[[#This Row],[PRONTO ACABADO]]</f>
        <v>0</v>
      </c>
      <c r="AX2519" s="28">
        <f>Tabela1[[#This Row],[PESO TOTAL]]*Tabela1[[#This Row],[EXPEDIÇÃO ]]</f>
        <v>0</v>
      </c>
      <c r="AY2519" s="28" t="str">
        <f>Tabela1[[#This Row],[PEDIDO]]&amp;Tabela1[[#This Row],[PRODUTO]]</f>
        <v/>
      </c>
      <c r="AZ2519" s="44">
        <f>IF(AF2519="",0,IF(ISTEXT(AF2519),H2519*VALUE(SUBSTITUTE(AF2519,"%",""))/100,H2519*AF2519))-Tabela1[[#This Row],[PRONTO ACABADO2]]</f>
        <v>0</v>
      </c>
      <c r="BA2519" s="44">
        <f>IF(AG2519="",0,IF(ISTEXT(AG2519),H2519*VALUE(SUBSTITUTE(AG2519,"%",""))/100,H2519*AG2519))-Tabela1[[#This Row],[PESO EXPEDIDO2]]</f>
        <v>0</v>
      </c>
      <c r="BB2519" s="44">
        <f t="shared" si="338"/>
        <v>0</v>
      </c>
      <c r="BC2519" s="44">
        <f t="shared" si="339"/>
        <v>0</v>
      </c>
      <c r="BD2519" s="44"/>
    </row>
    <row r="2520" spans="1:56" ht="15.75" hidden="1" customHeight="1" x14ac:dyDescent="0.25">
      <c r="A2520" s="6"/>
      <c r="B2520" s="22"/>
      <c r="C2520" s="7"/>
      <c r="D2520" s="46"/>
      <c r="E2520" s="7"/>
      <c r="F2520" s="7"/>
      <c r="G2520" s="44"/>
      <c r="H2520" s="41">
        <f>Tabela1[[#This Row],[PESO UNI]]*Tabela1[[#This Row],[QTE]]</f>
        <v>0</v>
      </c>
      <c r="I2520" s="7"/>
      <c r="J2520" s="8"/>
      <c r="K2520" s="8"/>
      <c r="L2520" s="9"/>
      <c r="M2520" s="10"/>
      <c r="N2520" s="8"/>
      <c r="O2520" s="12"/>
      <c r="P2520" s="13"/>
      <c r="Q2520" s="14">
        <f>Tabela1[[#This Row],[QTDE/ Fabricação]]-Tabela1[[#This Row],[QTE]]</f>
        <v>0</v>
      </c>
      <c r="R2520" s="19">
        <f t="shared" si="334"/>
        <v>0</v>
      </c>
      <c r="S2520" s="19">
        <f t="shared" si="333"/>
        <v>0</v>
      </c>
      <c r="T2520" s="20">
        <f t="shared" si="335"/>
        <v>0</v>
      </c>
      <c r="U2520" s="17">
        <f>IFERROR(SUMIF('LISTA DE EMBARQUE'!B:B,MICRO!E:E,'LISTA DE EMBARQUE'!G:G),"")</f>
        <v>0</v>
      </c>
      <c r="V2520" s="12" t="str">
        <f>IFERROR(VLOOKUP(Tabela1[[#This Row],[COD.MDE]],'LISTA DE EMBARQUE'!B:L,11,0),"")</f>
        <v/>
      </c>
      <c r="W2520" s="13" t="str">
        <f>IFERROR(COUNTIF(#REF!,Tabela1[[#This Row],[Colunas5]]),"")</f>
        <v/>
      </c>
      <c r="X2520" s="14">
        <f>Tabela1[[#This Row],[QIANTIDADE EXPEDIDA]]*Tabela1[[#This Row],[PESO UNI]]</f>
        <v>0</v>
      </c>
      <c r="Y2520" s="14">
        <f t="shared" si="336"/>
        <v>0</v>
      </c>
      <c r="Z2520" s="21">
        <f>Tabela1[[#This Row],[PESO TOTAL]]-Tabela1[[#This Row],[Peso Expedido]]</f>
        <v>0</v>
      </c>
      <c r="AA2520" s="18"/>
      <c r="AB2520" s="40" t="s">
        <v>342</v>
      </c>
      <c r="AC2520" s="40"/>
      <c r="AD2520" s="40"/>
      <c r="AE2520" s="40"/>
      <c r="AF2520" s="40"/>
      <c r="AG2520" s="40"/>
      <c r="AH2520" s="40"/>
      <c r="AI2520" s="40" t="str">
        <f t="shared" si="340"/>
        <v>ok</v>
      </c>
      <c r="AJ2520"/>
      <c r="AK2520" t="str">
        <f>Tabela1[[#This Row],[Coluna1]]&amp;Tabela1[[#This Row],[PEDIDO]]</f>
        <v/>
      </c>
      <c r="AL2520"/>
      <c r="AM2520"/>
      <c r="AN2520"/>
      <c r="AO2520" t="str">
        <f t="shared" si="337"/>
        <v>/</v>
      </c>
      <c r="AP2520" t="str">
        <f>Tabela1[[#This Row],[TAG]]&amp;Tabela1[[#This Row],[PEDIDO]]&amp;Tabela1[[#This Row],[PRODUTO]]</f>
        <v/>
      </c>
      <c r="AQ2520" s="23" t="str">
        <f>Tabela1[[#This Row],[PRODUTO]]&amp;Tabela1[[#This Row],[TAG]]</f>
        <v/>
      </c>
      <c r="AR2520" s="183">
        <f>Tabela1[[#This Row],[PESO TOTAL]]*Tabela1[[#This Row],[MATÉRIA PRIMA]]</f>
        <v>0</v>
      </c>
      <c r="AS2520" s="28">
        <f>Tabela1[[#This Row],[PESO TOTAL]]*Tabela1[[#This Row],[PREPARAÇÃO ]]</f>
        <v>0</v>
      </c>
      <c r="AT2520" s="28">
        <f>Tabela1[[#This Row],[PESO TOTAL]]*Tabela1[[#This Row],[CALDEIRARIA]]</f>
        <v>0</v>
      </c>
      <c r="AU2520" s="28">
        <f>Tabela1[[#This Row],[PESO TOTAL]]*Tabela1[[#This Row],[SOLDA]]</f>
        <v>0</v>
      </c>
      <c r="AV2520" s="28">
        <f>Tabela1[[#This Row],[PESO TOTAL]]*Tabela1[[#This Row],[ACABAMENTO]]</f>
        <v>0</v>
      </c>
      <c r="AW2520" s="28">
        <f>Tabela1[[#This Row],[PESO TOTAL]]*Tabela1[[#This Row],[PRONTO ACABADO]]</f>
        <v>0</v>
      </c>
      <c r="AX2520" s="28">
        <f>Tabela1[[#This Row],[PESO TOTAL]]*Tabela1[[#This Row],[EXPEDIÇÃO ]]</f>
        <v>0</v>
      </c>
      <c r="AY2520" s="28" t="str">
        <f>Tabela1[[#This Row],[PEDIDO]]&amp;Tabela1[[#This Row],[PRODUTO]]</f>
        <v/>
      </c>
      <c r="AZ2520" s="44">
        <f>IF(AF2520="",0,IF(ISTEXT(AF2520),H2520*VALUE(SUBSTITUTE(AF2520,"%",""))/100,H2520*AF2520))-Tabela1[[#This Row],[PRONTO ACABADO2]]</f>
        <v>0</v>
      </c>
      <c r="BA2520" s="44">
        <f>IF(AG2520="",0,IF(ISTEXT(AG2520),H2520*VALUE(SUBSTITUTE(AG2520,"%",""))/100,H2520*AG2520))-Tabela1[[#This Row],[PESO EXPEDIDO2]]</f>
        <v>0</v>
      </c>
      <c r="BB2520" s="44">
        <f t="shared" si="338"/>
        <v>0</v>
      </c>
      <c r="BC2520" s="44">
        <f t="shared" si="339"/>
        <v>0</v>
      </c>
      <c r="BD2520" s="44"/>
    </row>
    <row r="2521" spans="1:56" ht="15.75" hidden="1" customHeight="1" x14ac:dyDescent="0.25">
      <c r="A2521" s="6"/>
      <c r="B2521" s="22"/>
      <c r="C2521" s="7"/>
      <c r="D2521" s="46"/>
      <c r="E2521" s="7"/>
      <c r="F2521" s="7"/>
      <c r="G2521" s="44"/>
      <c r="H2521" s="41">
        <f>Tabela1[[#This Row],[PESO UNI]]*Tabela1[[#This Row],[QTE]]</f>
        <v>0</v>
      </c>
      <c r="I2521" s="7"/>
      <c r="J2521" s="8"/>
      <c r="K2521" s="8"/>
      <c r="L2521" s="9"/>
      <c r="M2521" s="10"/>
      <c r="N2521" s="8"/>
      <c r="O2521" s="12"/>
      <c r="P2521" s="13"/>
      <c r="Q2521" s="14">
        <f>Tabela1[[#This Row],[QTDE/ Fabricação]]-Tabela1[[#This Row],[QTE]]</f>
        <v>0</v>
      </c>
      <c r="R2521" s="19">
        <f t="shared" si="334"/>
        <v>0</v>
      </c>
      <c r="S2521" s="19">
        <f t="shared" si="333"/>
        <v>0</v>
      </c>
      <c r="T2521" s="20">
        <f t="shared" si="335"/>
        <v>0</v>
      </c>
      <c r="U2521" s="17">
        <f>IFERROR(SUMIF('LISTA DE EMBARQUE'!B:B,MICRO!E:E,'LISTA DE EMBARQUE'!G:G),"")</f>
        <v>0</v>
      </c>
      <c r="V2521" s="12" t="str">
        <f>IFERROR(VLOOKUP(Tabela1[[#This Row],[COD.MDE]],'LISTA DE EMBARQUE'!B:L,11,0),"")</f>
        <v/>
      </c>
      <c r="W2521" s="13" t="str">
        <f>IFERROR(COUNTIF(#REF!,Tabela1[[#This Row],[Colunas5]]),"")</f>
        <v/>
      </c>
      <c r="X2521" s="14">
        <f>Tabela1[[#This Row],[QIANTIDADE EXPEDIDA]]*Tabela1[[#This Row],[PESO UNI]]</f>
        <v>0</v>
      </c>
      <c r="Y2521" s="14">
        <f t="shared" si="336"/>
        <v>0</v>
      </c>
      <c r="Z2521" s="21">
        <f>Tabela1[[#This Row],[PESO TOTAL]]-Tabela1[[#This Row],[Peso Expedido]]</f>
        <v>0</v>
      </c>
      <c r="AA2521" s="18"/>
      <c r="AB2521" s="40" t="s">
        <v>3204</v>
      </c>
      <c r="AC2521" s="40"/>
      <c r="AD2521" s="40"/>
      <c r="AE2521" s="40"/>
      <c r="AF2521" s="40"/>
      <c r="AG2521" s="40"/>
      <c r="AH2521" s="40"/>
      <c r="AI2521" s="40" t="str">
        <f t="shared" si="340"/>
        <v>ok</v>
      </c>
      <c r="AJ2521"/>
      <c r="AK2521" t="str">
        <f>Tabela1[[#This Row],[Coluna1]]&amp;Tabela1[[#This Row],[PEDIDO]]</f>
        <v/>
      </c>
      <c r="AL2521"/>
      <c r="AM2521"/>
      <c r="AN2521"/>
      <c r="AO2521" t="str">
        <f t="shared" si="337"/>
        <v>/</v>
      </c>
      <c r="AP2521" t="str">
        <f>Tabela1[[#This Row],[TAG]]&amp;Tabela1[[#This Row],[PEDIDO]]&amp;Tabela1[[#This Row],[PRODUTO]]</f>
        <v/>
      </c>
      <c r="AQ2521" s="23" t="str">
        <f>Tabela1[[#This Row],[PRODUTO]]&amp;Tabela1[[#This Row],[TAG]]</f>
        <v/>
      </c>
      <c r="AR2521" s="183">
        <f>Tabela1[[#This Row],[PESO TOTAL]]*Tabela1[[#This Row],[MATÉRIA PRIMA]]</f>
        <v>0</v>
      </c>
      <c r="AS2521" s="28">
        <f>Tabela1[[#This Row],[PESO TOTAL]]*Tabela1[[#This Row],[PREPARAÇÃO ]]</f>
        <v>0</v>
      </c>
      <c r="AT2521" s="28">
        <f>Tabela1[[#This Row],[PESO TOTAL]]*Tabela1[[#This Row],[CALDEIRARIA]]</f>
        <v>0</v>
      </c>
      <c r="AU2521" s="28">
        <f>Tabela1[[#This Row],[PESO TOTAL]]*Tabela1[[#This Row],[SOLDA]]</f>
        <v>0</v>
      </c>
      <c r="AV2521" s="28">
        <f>Tabela1[[#This Row],[PESO TOTAL]]*Tabela1[[#This Row],[ACABAMENTO]]</f>
        <v>0</v>
      </c>
      <c r="AW2521" s="28">
        <f>Tabela1[[#This Row],[PESO TOTAL]]*Tabela1[[#This Row],[PRONTO ACABADO]]</f>
        <v>0</v>
      </c>
      <c r="AX2521" s="28">
        <f>Tabela1[[#This Row],[PESO TOTAL]]*Tabela1[[#This Row],[EXPEDIÇÃO ]]</f>
        <v>0</v>
      </c>
      <c r="AY2521" s="28" t="str">
        <f>Tabela1[[#This Row],[PEDIDO]]&amp;Tabela1[[#This Row],[PRODUTO]]</f>
        <v/>
      </c>
      <c r="AZ2521" s="44">
        <f>IF(AF2521="",0,IF(ISTEXT(AF2521),H2521*VALUE(SUBSTITUTE(AF2521,"%",""))/100,H2521*AF2521))-Tabela1[[#This Row],[PRONTO ACABADO2]]</f>
        <v>0</v>
      </c>
      <c r="BA2521" s="44">
        <f>IF(AG2521="",0,IF(ISTEXT(AG2521),H2521*VALUE(SUBSTITUTE(AG2521,"%",""))/100,H2521*AG2521))-Tabela1[[#This Row],[PESO EXPEDIDO2]]</f>
        <v>0</v>
      </c>
      <c r="BB2521" s="44">
        <f t="shared" si="338"/>
        <v>0</v>
      </c>
      <c r="BC2521" s="44">
        <f t="shared" si="339"/>
        <v>0</v>
      </c>
      <c r="BD2521" s="44"/>
    </row>
    <row r="2522" spans="1:56" ht="15.75" hidden="1" customHeight="1" x14ac:dyDescent="0.25">
      <c r="A2522" s="6"/>
      <c r="B2522" s="22"/>
      <c r="C2522" s="7"/>
      <c r="D2522" s="46"/>
      <c r="E2522" s="7"/>
      <c r="F2522" s="7"/>
      <c r="G2522" s="44"/>
      <c r="H2522" s="41">
        <f>Tabela1[[#This Row],[PESO UNI]]*Tabela1[[#This Row],[QTE]]</f>
        <v>0</v>
      </c>
      <c r="I2522" s="7"/>
      <c r="J2522" s="8"/>
      <c r="K2522" s="8"/>
      <c r="L2522" s="9"/>
      <c r="M2522" s="10"/>
      <c r="N2522" s="8"/>
      <c r="O2522" s="12"/>
      <c r="P2522" s="13"/>
      <c r="Q2522" s="14">
        <f>Tabela1[[#This Row],[QTDE/ Fabricação]]-Tabela1[[#This Row],[QTE]]</f>
        <v>0</v>
      </c>
      <c r="R2522" s="19">
        <f t="shared" si="334"/>
        <v>0</v>
      </c>
      <c r="S2522" s="19">
        <f t="shared" si="333"/>
        <v>0</v>
      </c>
      <c r="T2522" s="20">
        <f t="shared" si="335"/>
        <v>0</v>
      </c>
      <c r="U2522" s="17">
        <f>IFERROR(SUMIF('LISTA DE EMBARQUE'!B:B,MICRO!E:E,'LISTA DE EMBARQUE'!G:G),"")</f>
        <v>0</v>
      </c>
      <c r="V2522" s="12" t="str">
        <f>IFERROR(VLOOKUP(Tabela1[[#This Row],[COD.MDE]],'LISTA DE EMBARQUE'!B:L,11,0),"")</f>
        <v/>
      </c>
      <c r="W2522" s="13" t="str">
        <f>IFERROR(COUNTIF(#REF!,Tabela1[[#This Row],[Colunas5]]),"")</f>
        <v/>
      </c>
      <c r="X2522" s="14">
        <f>Tabela1[[#This Row],[QIANTIDADE EXPEDIDA]]*Tabela1[[#This Row],[PESO UNI]]</f>
        <v>0</v>
      </c>
      <c r="Y2522" s="14">
        <f t="shared" si="336"/>
        <v>0</v>
      </c>
      <c r="Z2522" s="21">
        <f>Tabela1[[#This Row],[PESO TOTAL]]-Tabela1[[#This Row],[Peso Expedido]]</f>
        <v>0</v>
      </c>
      <c r="AA2522" s="18"/>
      <c r="AB2522" s="40" t="s">
        <v>3204</v>
      </c>
      <c r="AC2522" s="40"/>
      <c r="AD2522" s="40"/>
      <c r="AE2522" s="40"/>
      <c r="AF2522" s="40"/>
      <c r="AG2522" s="40"/>
      <c r="AH2522" s="40"/>
      <c r="AI2522" s="40" t="str">
        <f t="shared" si="340"/>
        <v>ok</v>
      </c>
      <c r="AJ2522"/>
      <c r="AK2522" t="str">
        <f>Tabela1[[#This Row],[Coluna1]]&amp;Tabela1[[#This Row],[PEDIDO]]</f>
        <v/>
      </c>
      <c r="AL2522"/>
      <c r="AM2522"/>
      <c r="AN2522"/>
      <c r="AO2522" t="str">
        <f t="shared" si="337"/>
        <v>/</v>
      </c>
      <c r="AP2522" t="str">
        <f>Tabela1[[#This Row],[TAG]]&amp;Tabela1[[#This Row],[PEDIDO]]&amp;Tabela1[[#This Row],[PRODUTO]]</f>
        <v/>
      </c>
      <c r="AQ2522" s="23" t="str">
        <f>Tabela1[[#This Row],[PRODUTO]]&amp;Tabela1[[#This Row],[TAG]]</f>
        <v/>
      </c>
      <c r="AR2522" s="183">
        <f>Tabela1[[#This Row],[PESO TOTAL]]*Tabela1[[#This Row],[MATÉRIA PRIMA]]</f>
        <v>0</v>
      </c>
      <c r="AS2522" s="28">
        <f>Tabela1[[#This Row],[PESO TOTAL]]*Tabela1[[#This Row],[PREPARAÇÃO ]]</f>
        <v>0</v>
      </c>
      <c r="AT2522" s="28">
        <f>Tabela1[[#This Row],[PESO TOTAL]]*Tabela1[[#This Row],[CALDEIRARIA]]</f>
        <v>0</v>
      </c>
      <c r="AU2522" s="28">
        <f>Tabela1[[#This Row],[PESO TOTAL]]*Tabela1[[#This Row],[SOLDA]]</f>
        <v>0</v>
      </c>
      <c r="AV2522" s="28">
        <f>Tabela1[[#This Row],[PESO TOTAL]]*Tabela1[[#This Row],[ACABAMENTO]]</f>
        <v>0</v>
      </c>
      <c r="AW2522" s="28">
        <f>Tabela1[[#This Row],[PESO TOTAL]]*Tabela1[[#This Row],[PRONTO ACABADO]]</f>
        <v>0</v>
      </c>
      <c r="AX2522" s="28">
        <f>Tabela1[[#This Row],[PESO TOTAL]]*Tabela1[[#This Row],[EXPEDIÇÃO ]]</f>
        <v>0</v>
      </c>
      <c r="AY2522" s="28" t="str">
        <f>Tabela1[[#This Row],[PEDIDO]]&amp;Tabela1[[#This Row],[PRODUTO]]</f>
        <v/>
      </c>
      <c r="AZ2522" s="44">
        <f>IF(AF2522="",0,IF(ISTEXT(AF2522),H2522*VALUE(SUBSTITUTE(AF2522,"%",""))/100,H2522*AF2522))-Tabela1[[#This Row],[PRONTO ACABADO2]]</f>
        <v>0</v>
      </c>
      <c r="BA2522" s="44">
        <f>IF(AG2522="",0,IF(ISTEXT(AG2522),H2522*VALUE(SUBSTITUTE(AG2522,"%",""))/100,H2522*AG2522))-Tabela1[[#This Row],[PESO EXPEDIDO2]]</f>
        <v>0</v>
      </c>
      <c r="BB2522" s="44">
        <f t="shared" si="338"/>
        <v>0</v>
      </c>
      <c r="BC2522" s="44">
        <f t="shared" si="339"/>
        <v>0</v>
      </c>
      <c r="BD2522" s="44"/>
    </row>
    <row r="2523" spans="1:56" ht="15.75" hidden="1" customHeight="1" x14ac:dyDescent="0.25">
      <c r="A2523" s="6"/>
      <c r="B2523" s="22"/>
      <c r="C2523" s="7"/>
      <c r="D2523" s="46"/>
      <c r="E2523" s="7"/>
      <c r="F2523" s="7"/>
      <c r="G2523" s="44"/>
      <c r="H2523" s="41">
        <f>Tabela1[[#This Row],[PESO UNI]]*Tabela1[[#This Row],[QTE]]</f>
        <v>0</v>
      </c>
      <c r="I2523" s="7"/>
      <c r="J2523" s="8"/>
      <c r="K2523" s="8"/>
      <c r="L2523" s="9"/>
      <c r="M2523" s="10"/>
      <c r="N2523" s="8"/>
      <c r="O2523" s="12"/>
      <c r="P2523" s="13"/>
      <c r="Q2523" s="14">
        <f>Tabela1[[#This Row],[QTDE/ Fabricação]]-Tabela1[[#This Row],[QTE]]</f>
        <v>0</v>
      </c>
      <c r="R2523" s="19">
        <f t="shared" si="334"/>
        <v>0</v>
      </c>
      <c r="S2523" s="19">
        <f t="shared" si="333"/>
        <v>0</v>
      </c>
      <c r="T2523" s="20">
        <f t="shared" si="335"/>
        <v>0</v>
      </c>
      <c r="U2523" s="17">
        <f>IFERROR(SUMIF('LISTA DE EMBARQUE'!B:B,MICRO!E:E,'LISTA DE EMBARQUE'!G:G),"")</f>
        <v>0</v>
      </c>
      <c r="V2523" s="12" t="str">
        <f>IFERROR(VLOOKUP(Tabela1[[#This Row],[COD.MDE]],'LISTA DE EMBARQUE'!B:L,11,0),"")</f>
        <v/>
      </c>
      <c r="W2523" s="13" t="str">
        <f>IFERROR(COUNTIF(#REF!,Tabela1[[#This Row],[Colunas5]]),"")</f>
        <v/>
      </c>
      <c r="X2523" s="14">
        <f>Tabela1[[#This Row],[QIANTIDADE EXPEDIDA]]*Tabela1[[#This Row],[PESO UNI]]</f>
        <v>0</v>
      </c>
      <c r="Y2523" s="14">
        <f t="shared" si="336"/>
        <v>0</v>
      </c>
      <c r="Z2523" s="21">
        <f>Tabela1[[#This Row],[PESO TOTAL]]-Tabela1[[#This Row],[Peso Expedido]]</f>
        <v>0</v>
      </c>
      <c r="AA2523" s="18"/>
      <c r="AB2523" s="40" t="s">
        <v>3204</v>
      </c>
      <c r="AC2523" s="40"/>
      <c r="AD2523" s="40"/>
      <c r="AE2523" s="40"/>
      <c r="AF2523" s="40"/>
      <c r="AG2523" s="40"/>
      <c r="AH2523" s="40"/>
      <c r="AI2523" s="40" t="str">
        <f t="shared" si="340"/>
        <v>ok</v>
      </c>
      <c r="AJ2523"/>
      <c r="AK2523" t="str">
        <f>Tabela1[[#This Row],[Coluna1]]&amp;Tabela1[[#This Row],[PEDIDO]]</f>
        <v/>
      </c>
      <c r="AL2523"/>
      <c r="AM2523"/>
      <c r="AN2523"/>
      <c r="AO2523" t="str">
        <f t="shared" si="337"/>
        <v>/</v>
      </c>
      <c r="AP2523" t="str">
        <f>Tabela1[[#This Row],[TAG]]&amp;Tabela1[[#This Row],[PEDIDO]]&amp;Tabela1[[#This Row],[PRODUTO]]</f>
        <v/>
      </c>
      <c r="AQ2523" s="23" t="str">
        <f>Tabela1[[#This Row],[PRODUTO]]&amp;Tabela1[[#This Row],[TAG]]</f>
        <v/>
      </c>
      <c r="AR2523" s="183">
        <f>Tabela1[[#This Row],[PESO TOTAL]]*Tabela1[[#This Row],[MATÉRIA PRIMA]]</f>
        <v>0</v>
      </c>
      <c r="AS2523" s="28">
        <f>Tabela1[[#This Row],[PESO TOTAL]]*Tabela1[[#This Row],[PREPARAÇÃO ]]</f>
        <v>0</v>
      </c>
      <c r="AT2523" s="28">
        <f>Tabela1[[#This Row],[PESO TOTAL]]*Tabela1[[#This Row],[CALDEIRARIA]]</f>
        <v>0</v>
      </c>
      <c r="AU2523" s="28">
        <f>Tabela1[[#This Row],[PESO TOTAL]]*Tabela1[[#This Row],[SOLDA]]</f>
        <v>0</v>
      </c>
      <c r="AV2523" s="28">
        <f>Tabela1[[#This Row],[PESO TOTAL]]*Tabela1[[#This Row],[ACABAMENTO]]</f>
        <v>0</v>
      </c>
      <c r="AW2523" s="28">
        <f>Tabela1[[#This Row],[PESO TOTAL]]*Tabela1[[#This Row],[PRONTO ACABADO]]</f>
        <v>0</v>
      </c>
      <c r="AX2523" s="28">
        <f>Tabela1[[#This Row],[PESO TOTAL]]*Tabela1[[#This Row],[EXPEDIÇÃO ]]</f>
        <v>0</v>
      </c>
      <c r="AY2523" s="28" t="str">
        <f>Tabela1[[#This Row],[PEDIDO]]&amp;Tabela1[[#This Row],[PRODUTO]]</f>
        <v/>
      </c>
      <c r="AZ2523" s="44">
        <f>IF(AF2523="",0,IF(ISTEXT(AF2523),H2523*VALUE(SUBSTITUTE(AF2523,"%",""))/100,H2523*AF2523))-Tabela1[[#This Row],[PRONTO ACABADO2]]</f>
        <v>0</v>
      </c>
      <c r="BA2523" s="44">
        <f>IF(AG2523="",0,IF(ISTEXT(AG2523),H2523*VALUE(SUBSTITUTE(AG2523,"%",""))/100,H2523*AG2523))-Tabela1[[#This Row],[PESO EXPEDIDO2]]</f>
        <v>0</v>
      </c>
      <c r="BB2523" s="44">
        <f t="shared" si="338"/>
        <v>0</v>
      </c>
      <c r="BC2523" s="44">
        <f t="shared" si="339"/>
        <v>0</v>
      </c>
      <c r="BD2523" s="44"/>
    </row>
    <row r="2524" spans="1:56" ht="15.75" hidden="1" customHeight="1" x14ac:dyDescent="0.25">
      <c r="A2524" s="6"/>
      <c r="B2524" s="22"/>
      <c r="C2524" s="7"/>
      <c r="D2524" s="46"/>
      <c r="E2524" s="7"/>
      <c r="F2524" s="7"/>
      <c r="G2524" s="44"/>
      <c r="H2524" s="41">
        <f>Tabela1[[#This Row],[PESO UNI]]*Tabela1[[#This Row],[QTE]]</f>
        <v>0</v>
      </c>
      <c r="I2524" s="7"/>
      <c r="J2524" s="8"/>
      <c r="K2524" s="8"/>
      <c r="L2524" s="9"/>
      <c r="M2524" s="10"/>
      <c r="N2524" s="8"/>
      <c r="O2524" s="12"/>
      <c r="P2524" s="13"/>
      <c r="Q2524" s="14">
        <f>Tabela1[[#This Row],[QTDE/ Fabricação]]-Tabela1[[#This Row],[QTE]]</f>
        <v>0</v>
      </c>
      <c r="R2524" s="19">
        <f t="shared" si="334"/>
        <v>0</v>
      </c>
      <c r="S2524" s="19">
        <f t="shared" si="333"/>
        <v>0</v>
      </c>
      <c r="T2524" s="20">
        <f t="shared" si="335"/>
        <v>0</v>
      </c>
      <c r="U2524" s="17">
        <f>IFERROR(SUMIF('LISTA DE EMBARQUE'!B:B,MICRO!E:E,'LISTA DE EMBARQUE'!G:G),"")</f>
        <v>0</v>
      </c>
      <c r="V2524" s="12" t="str">
        <f>IFERROR(VLOOKUP(Tabela1[[#This Row],[COD.MDE]],'LISTA DE EMBARQUE'!B:L,11,0),"")</f>
        <v/>
      </c>
      <c r="W2524" s="13" t="str">
        <f>IFERROR(COUNTIF(#REF!,Tabela1[[#This Row],[Colunas5]]),"")</f>
        <v/>
      </c>
      <c r="X2524" s="14">
        <f>Tabela1[[#This Row],[QIANTIDADE EXPEDIDA]]*Tabela1[[#This Row],[PESO UNI]]</f>
        <v>0</v>
      </c>
      <c r="Y2524" s="14">
        <f t="shared" si="336"/>
        <v>0</v>
      </c>
      <c r="Z2524" s="21">
        <f>Tabela1[[#This Row],[PESO TOTAL]]-Tabela1[[#This Row],[Peso Expedido]]</f>
        <v>0</v>
      </c>
      <c r="AA2524" s="18"/>
      <c r="AB2524" s="40" t="s">
        <v>3204</v>
      </c>
      <c r="AC2524" s="40"/>
      <c r="AD2524" s="40"/>
      <c r="AE2524" s="40"/>
      <c r="AF2524" s="40"/>
      <c r="AG2524" s="40"/>
      <c r="AH2524" s="40"/>
      <c r="AI2524" s="40" t="str">
        <f t="shared" si="340"/>
        <v>ok</v>
      </c>
      <c r="AJ2524"/>
      <c r="AK2524" t="str">
        <f>Tabela1[[#This Row],[Coluna1]]&amp;Tabela1[[#This Row],[PEDIDO]]</f>
        <v/>
      </c>
      <c r="AL2524"/>
      <c r="AM2524"/>
      <c r="AN2524"/>
      <c r="AO2524" t="str">
        <f t="shared" si="337"/>
        <v>/</v>
      </c>
      <c r="AP2524" t="str">
        <f>Tabela1[[#This Row],[TAG]]&amp;Tabela1[[#This Row],[PEDIDO]]&amp;Tabela1[[#This Row],[PRODUTO]]</f>
        <v/>
      </c>
      <c r="AQ2524" s="23" t="str">
        <f>Tabela1[[#This Row],[PRODUTO]]&amp;Tabela1[[#This Row],[TAG]]</f>
        <v/>
      </c>
      <c r="AR2524" s="183">
        <f>Tabela1[[#This Row],[PESO TOTAL]]*Tabela1[[#This Row],[MATÉRIA PRIMA]]</f>
        <v>0</v>
      </c>
      <c r="AS2524" s="28">
        <f>Tabela1[[#This Row],[PESO TOTAL]]*Tabela1[[#This Row],[PREPARAÇÃO ]]</f>
        <v>0</v>
      </c>
      <c r="AT2524" s="28">
        <f>Tabela1[[#This Row],[PESO TOTAL]]*Tabela1[[#This Row],[CALDEIRARIA]]</f>
        <v>0</v>
      </c>
      <c r="AU2524" s="28">
        <f>Tabela1[[#This Row],[PESO TOTAL]]*Tabela1[[#This Row],[SOLDA]]</f>
        <v>0</v>
      </c>
      <c r="AV2524" s="28">
        <f>Tabela1[[#This Row],[PESO TOTAL]]*Tabela1[[#This Row],[ACABAMENTO]]</f>
        <v>0</v>
      </c>
      <c r="AW2524" s="28">
        <f>Tabela1[[#This Row],[PESO TOTAL]]*Tabela1[[#This Row],[PRONTO ACABADO]]</f>
        <v>0</v>
      </c>
      <c r="AX2524" s="28">
        <f>Tabela1[[#This Row],[PESO TOTAL]]*Tabela1[[#This Row],[EXPEDIÇÃO ]]</f>
        <v>0</v>
      </c>
      <c r="AY2524" s="28" t="str">
        <f>Tabela1[[#This Row],[PEDIDO]]&amp;Tabela1[[#This Row],[PRODUTO]]</f>
        <v/>
      </c>
      <c r="AZ2524" s="44">
        <f>IF(AF2524="",0,IF(ISTEXT(AF2524),H2524*VALUE(SUBSTITUTE(AF2524,"%",""))/100,H2524*AF2524))-Tabela1[[#This Row],[PRONTO ACABADO2]]</f>
        <v>0</v>
      </c>
      <c r="BA2524" s="44">
        <f>IF(AG2524="",0,IF(ISTEXT(AG2524),H2524*VALUE(SUBSTITUTE(AG2524,"%",""))/100,H2524*AG2524))-Tabela1[[#This Row],[PESO EXPEDIDO2]]</f>
        <v>0</v>
      </c>
      <c r="BB2524" s="44">
        <f t="shared" si="338"/>
        <v>0</v>
      </c>
      <c r="BC2524" s="44">
        <f t="shared" si="339"/>
        <v>0</v>
      </c>
      <c r="BD2524" s="44"/>
    </row>
    <row r="2525" spans="1:56" ht="15.75" hidden="1" customHeight="1" x14ac:dyDescent="0.25">
      <c r="A2525" s="6"/>
      <c r="B2525" s="22"/>
      <c r="C2525" s="7"/>
      <c r="D2525" s="46"/>
      <c r="E2525" s="7"/>
      <c r="F2525" s="7"/>
      <c r="G2525" s="44"/>
      <c r="H2525" s="41">
        <f>Tabela1[[#This Row],[PESO UNI]]*Tabela1[[#This Row],[QTE]]</f>
        <v>0</v>
      </c>
      <c r="I2525" s="7"/>
      <c r="J2525" s="8"/>
      <c r="K2525" s="8"/>
      <c r="L2525" s="9"/>
      <c r="M2525" s="10"/>
      <c r="N2525" s="8"/>
      <c r="O2525" s="12"/>
      <c r="P2525" s="13"/>
      <c r="Q2525" s="14">
        <f>Tabela1[[#This Row],[QTDE/ Fabricação]]-Tabela1[[#This Row],[QTE]]</f>
        <v>0</v>
      </c>
      <c r="R2525" s="19">
        <f t="shared" si="334"/>
        <v>0</v>
      </c>
      <c r="S2525" s="19">
        <f t="shared" si="333"/>
        <v>0</v>
      </c>
      <c r="T2525" s="20">
        <f t="shared" si="335"/>
        <v>0</v>
      </c>
      <c r="U2525" s="17">
        <f>IFERROR(SUMIF('LISTA DE EMBARQUE'!B:B,MICRO!E:E,'LISTA DE EMBARQUE'!G:G),"")</f>
        <v>0</v>
      </c>
      <c r="V2525" s="12" t="str">
        <f>IFERROR(VLOOKUP(Tabela1[[#This Row],[COD.MDE]],'LISTA DE EMBARQUE'!B:L,11,0),"")</f>
        <v/>
      </c>
      <c r="W2525" s="13" t="str">
        <f>IFERROR(COUNTIF(#REF!,Tabela1[[#This Row],[Colunas5]]),"")</f>
        <v/>
      </c>
      <c r="X2525" s="14">
        <f>Tabela1[[#This Row],[QIANTIDADE EXPEDIDA]]*Tabela1[[#This Row],[PESO UNI]]</f>
        <v>0</v>
      </c>
      <c r="Y2525" s="14">
        <f t="shared" si="336"/>
        <v>0</v>
      </c>
      <c r="Z2525" s="21">
        <f>Tabela1[[#This Row],[PESO TOTAL]]-Tabela1[[#This Row],[Peso Expedido]]</f>
        <v>0</v>
      </c>
      <c r="AA2525" s="18"/>
      <c r="AB2525" s="40" t="s">
        <v>3204</v>
      </c>
      <c r="AC2525" s="40"/>
      <c r="AD2525" s="40"/>
      <c r="AE2525" s="40"/>
      <c r="AF2525" s="40"/>
      <c r="AG2525" s="40"/>
      <c r="AH2525" s="40"/>
      <c r="AI2525" s="40" t="str">
        <f t="shared" si="340"/>
        <v>ok</v>
      </c>
      <c r="AJ2525"/>
      <c r="AK2525" t="str">
        <f>Tabela1[[#This Row],[Coluna1]]&amp;Tabela1[[#This Row],[PEDIDO]]</f>
        <v/>
      </c>
      <c r="AL2525"/>
      <c r="AM2525"/>
      <c r="AN2525"/>
      <c r="AO2525" t="str">
        <f t="shared" si="337"/>
        <v>/</v>
      </c>
      <c r="AP2525" t="str">
        <f>Tabela1[[#This Row],[TAG]]&amp;Tabela1[[#This Row],[PEDIDO]]&amp;Tabela1[[#This Row],[PRODUTO]]</f>
        <v/>
      </c>
      <c r="AQ2525" s="23" t="str">
        <f>Tabela1[[#This Row],[PRODUTO]]&amp;Tabela1[[#This Row],[TAG]]</f>
        <v/>
      </c>
      <c r="AR2525" s="183">
        <f>Tabela1[[#This Row],[PESO TOTAL]]*Tabela1[[#This Row],[MATÉRIA PRIMA]]</f>
        <v>0</v>
      </c>
      <c r="AS2525" s="28">
        <f>Tabela1[[#This Row],[PESO TOTAL]]*Tabela1[[#This Row],[PREPARAÇÃO ]]</f>
        <v>0</v>
      </c>
      <c r="AT2525" s="28">
        <f>Tabela1[[#This Row],[PESO TOTAL]]*Tabela1[[#This Row],[CALDEIRARIA]]</f>
        <v>0</v>
      </c>
      <c r="AU2525" s="28">
        <f>Tabela1[[#This Row],[PESO TOTAL]]*Tabela1[[#This Row],[SOLDA]]</f>
        <v>0</v>
      </c>
      <c r="AV2525" s="28">
        <f>Tabela1[[#This Row],[PESO TOTAL]]*Tabela1[[#This Row],[ACABAMENTO]]</f>
        <v>0</v>
      </c>
      <c r="AW2525" s="28">
        <f>Tabela1[[#This Row],[PESO TOTAL]]*Tabela1[[#This Row],[PRONTO ACABADO]]</f>
        <v>0</v>
      </c>
      <c r="AX2525" s="28">
        <f>Tabela1[[#This Row],[PESO TOTAL]]*Tabela1[[#This Row],[EXPEDIÇÃO ]]</f>
        <v>0</v>
      </c>
      <c r="AY2525" s="28" t="str">
        <f>Tabela1[[#This Row],[PEDIDO]]&amp;Tabela1[[#This Row],[PRODUTO]]</f>
        <v/>
      </c>
      <c r="AZ2525" s="44">
        <f>IF(AF2525="",0,IF(ISTEXT(AF2525),H2525*VALUE(SUBSTITUTE(AF2525,"%",""))/100,H2525*AF2525))-Tabela1[[#This Row],[PRONTO ACABADO2]]</f>
        <v>0</v>
      </c>
      <c r="BA2525" s="44">
        <f>IF(AG2525="",0,IF(ISTEXT(AG2525),H2525*VALUE(SUBSTITUTE(AG2525,"%",""))/100,H2525*AG2525))-Tabela1[[#This Row],[PESO EXPEDIDO2]]</f>
        <v>0</v>
      </c>
      <c r="BB2525" s="44">
        <f t="shared" si="338"/>
        <v>0</v>
      </c>
      <c r="BC2525" s="44">
        <f t="shared" si="339"/>
        <v>0</v>
      </c>
      <c r="BD2525" s="44"/>
    </row>
    <row r="2526" spans="1:56" ht="15.75" hidden="1" customHeight="1" x14ac:dyDescent="0.25">
      <c r="A2526" s="6"/>
      <c r="B2526" s="22"/>
      <c r="C2526" s="7"/>
      <c r="D2526" s="46"/>
      <c r="E2526" s="7"/>
      <c r="F2526" s="7"/>
      <c r="G2526" s="44"/>
      <c r="H2526" s="41">
        <f>Tabela1[[#This Row],[PESO UNI]]*Tabela1[[#This Row],[QTE]]</f>
        <v>0</v>
      </c>
      <c r="I2526" s="7"/>
      <c r="J2526" s="8"/>
      <c r="K2526" s="8"/>
      <c r="L2526" s="9"/>
      <c r="M2526" s="10"/>
      <c r="N2526" s="8"/>
      <c r="O2526" s="12"/>
      <c r="P2526" s="13"/>
      <c r="Q2526" s="14">
        <f>Tabela1[[#This Row],[QTDE/ Fabricação]]-Tabela1[[#This Row],[QTE]]</f>
        <v>0</v>
      </c>
      <c r="R2526" s="19">
        <f t="shared" si="334"/>
        <v>0</v>
      </c>
      <c r="S2526" s="19">
        <f t="shared" si="333"/>
        <v>0</v>
      </c>
      <c r="T2526" s="20">
        <f t="shared" si="335"/>
        <v>0</v>
      </c>
      <c r="U2526" s="17">
        <f>IFERROR(SUMIF('LISTA DE EMBARQUE'!B:B,MICRO!E:E,'LISTA DE EMBARQUE'!G:G),"")</f>
        <v>0</v>
      </c>
      <c r="V2526" s="12" t="str">
        <f>IFERROR(VLOOKUP(Tabela1[[#This Row],[COD.MDE]],'LISTA DE EMBARQUE'!B:L,11,0),"")</f>
        <v/>
      </c>
      <c r="W2526" s="13" t="str">
        <f>IFERROR(COUNTIF(#REF!,Tabela1[[#This Row],[Colunas5]]),"")</f>
        <v/>
      </c>
      <c r="X2526" s="14">
        <f>Tabela1[[#This Row],[QIANTIDADE EXPEDIDA]]*Tabela1[[#This Row],[PESO UNI]]</f>
        <v>0</v>
      </c>
      <c r="Y2526" s="14">
        <f t="shared" si="336"/>
        <v>0</v>
      </c>
      <c r="Z2526" s="21">
        <f>Tabela1[[#This Row],[PESO TOTAL]]-Tabela1[[#This Row],[Peso Expedido]]</f>
        <v>0</v>
      </c>
      <c r="AA2526" s="18"/>
      <c r="AB2526" s="40" t="s">
        <v>3204</v>
      </c>
      <c r="AC2526" s="40"/>
      <c r="AD2526" s="40"/>
      <c r="AE2526" s="40"/>
      <c r="AF2526" s="40"/>
      <c r="AG2526" s="40"/>
      <c r="AH2526" s="40"/>
      <c r="AI2526" s="40" t="str">
        <f t="shared" si="340"/>
        <v>ok</v>
      </c>
      <c r="AJ2526"/>
      <c r="AK2526" t="str">
        <f>Tabela1[[#This Row],[Coluna1]]&amp;Tabela1[[#This Row],[PEDIDO]]</f>
        <v/>
      </c>
      <c r="AL2526"/>
      <c r="AM2526"/>
      <c r="AN2526"/>
      <c r="AO2526" t="str">
        <f t="shared" si="337"/>
        <v>/</v>
      </c>
      <c r="AP2526" t="str">
        <f>Tabela1[[#This Row],[TAG]]&amp;Tabela1[[#This Row],[PEDIDO]]&amp;Tabela1[[#This Row],[PRODUTO]]</f>
        <v/>
      </c>
      <c r="AQ2526" s="23" t="str">
        <f>Tabela1[[#This Row],[PRODUTO]]&amp;Tabela1[[#This Row],[TAG]]</f>
        <v/>
      </c>
      <c r="AR2526" s="183">
        <f>Tabela1[[#This Row],[PESO TOTAL]]*Tabela1[[#This Row],[MATÉRIA PRIMA]]</f>
        <v>0</v>
      </c>
      <c r="AS2526" s="28">
        <f>Tabela1[[#This Row],[PESO TOTAL]]*Tabela1[[#This Row],[PREPARAÇÃO ]]</f>
        <v>0</v>
      </c>
      <c r="AT2526" s="28">
        <f>Tabela1[[#This Row],[PESO TOTAL]]*Tabela1[[#This Row],[CALDEIRARIA]]</f>
        <v>0</v>
      </c>
      <c r="AU2526" s="28">
        <f>Tabela1[[#This Row],[PESO TOTAL]]*Tabela1[[#This Row],[SOLDA]]</f>
        <v>0</v>
      </c>
      <c r="AV2526" s="28">
        <f>Tabela1[[#This Row],[PESO TOTAL]]*Tabela1[[#This Row],[ACABAMENTO]]</f>
        <v>0</v>
      </c>
      <c r="AW2526" s="28">
        <f>Tabela1[[#This Row],[PESO TOTAL]]*Tabela1[[#This Row],[PRONTO ACABADO]]</f>
        <v>0</v>
      </c>
      <c r="AX2526" s="28">
        <f>Tabela1[[#This Row],[PESO TOTAL]]*Tabela1[[#This Row],[EXPEDIÇÃO ]]</f>
        <v>0</v>
      </c>
      <c r="AY2526" s="28" t="str">
        <f>Tabela1[[#This Row],[PEDIDO]]&amp;Tabela1[[#This Row],[PRODUTO]]</f>
        <v/>
      </c>
      <c r="AZ2526" s="44">
        <f>IF(AF2526="",0,IF(ISTEXT(AF2526),H2526*VALUE(SUBSTITUTE(AF2526,"%",""))/100,H2526*AF2526))-Tabela1[[#This Row],[PRONTO ACABADO2]]</f>
        <v>0</v>
      </c>
      <c r="BA2526" s="44">
        <f>IF(AG2526="",0,IF(ISTEXT(AG2526),H2526*VALUE(SUBSTITUTE(AG2526,"%",""))/100,H2526*AG2526))-Tabela1[[#This Row],[PESO EXPEDIDO2]]</f>
        <v>0</v>
      </c>
      <c r="BB2526" s="44">
        <f t="shared" si="338"/>
        <v>0</v>
      </c>
      <c r="BC2526" s="44">
        <f t="shared" si="339"/>
        <v>0</v>
      </c>
      <c r="BD2526" s="44"/>
    </row>
    <row r="2527" spans="1:56" ht="15.75" hidden="1" customHeight="1" x14ac:dyDescent="0.25">
      <c r="A2527" s="6"/>
      <c r="B2527" s="22"/>
      <c r="C2527" s="7"/>
      <c r="D2527" s="46"/>
      <c r="E2527" s="7"/>
      <c r="F2527" s="7"/>
      <c r="G2527" s="44"/>
      <c r="H2527" s="41">
        <f>Tabela1[[#This Row],[PESO UNI]]*Tabela1[[#This Row],[QTE]]</f>
        <v>0</v>
      </c>
      <c r="I2527" s="7"/>
      <c r="J2527" s="8"/>
      <c r="K2527" s="8"/>
      <c r="L2527" s="9"/>
      <c r="M2527" s="10"/>
      <c r="N2527" s="8"/>
      <c r="O2527" s="12"/>
      <c r="P2527" s="13"/>
      <c r="Q2527" s="14">
        <f>Tabela1[[#This Row],[QTDE/ Fabricação]]-Tabela1[[#This Row],[QTE]]</f>
        <v>0</v>
      </c>
      <c r="R2527" s="19">
        <f t="shared" si="334"/>
        <v>0</v>
      </c>
      <c r="S2527" s="19">
        <f t="shared" si="333"/>
        <v>0</v>
      </c>
      <c r="T2527" s="20">
        <f t="shared" si="335"/>
        <v>0</v>
      </c>
      <c r="U2527" s="17">
        <f>IFERROR(SUMIF('LISTA DE EMBARQUE'!B:B,MICRO!E:E,'LISTA DE EMBARQUE'!G:G),"")</f>
        <v>0</v>
      </c>
      <c r="V2527" s="12" t="str">
        <f>IFERROR(VLOOKUP(Tabela1[[#This Row],[COD.MDE]],'LISTA DE EMBARQUE'!B:L,11,0),"")</f>
        <v/>
      </c>
      <c r="W2527" s="13" t="str">
        <f>IFERROR(COUNTIF(#REF!,Tabela1[[#This Row],[Colunas5]]),"")</f>
        <v/>
      </c>
      <c r="X2527" s="14">
        <f>Tabela1[[#This Row],[QIANTIDADE EXPEDIDA]]*Tabela1[[#This Row],[PESO UNI]]</f>
        <v>0</v>
      </c>
      <c r="Y2527" s="14">
        <f t="shared" si="336"/>
        <v>0</v>
      </c>
      <c r="Z2527" s="21">
        <f>Tabela1[[#This Row],[PESO TOTAL]]-Tabela1[[#This Row],[Peso Expedido]]</f>
        <v>0</v>
      </c>
      <c r="AA2527" s="18"/>
      <c r="AB2527" s="40" t="s">
        <v>3204</v>
      </c>
      <c r="AC2527" s="40"/>
      <c r="AD2527" s="40"/>
      <c r="AE2527" s="40"/>
      <c r="AF2527" s="40"/>
      <c r="AG2527" s="40"/>
      <c r="AH2527" s="40"/>
      <c r="AI2527" s="40" t="str">
        <f t="shared" si="340"/>
        <v>ok</v>
      </c>
      <c r="AJ2527"/>
      <c r="AK2527" t="str">
        <f>Tabela1[[#This Row],[Coluna1]]&amp;Tabela1[[#This Row],[PEDIDO]]</f>
        <v/>
      </c>
      <c r="AL2527"/>
      <c r="AM2527"/>
      <c r="AN2527"/>
      <c r="AO2527" t="str">
        <f t="shared" si="337"/>
        <v>/</v>
      </c>
      <c r="AP2527" t="str">
        <f>Tabela1[[#This Row],[TAG]]&amp;Tabela1[[#This Row],[PEDIDO]]&amp;Tabela1[[#This Row],[PRODUTO]]</f>
        <v/>
      </c>
      <c r="AQ2527" s="23" t="str">
        <f>Tabela1[[#This Row],[PRODUTO]]&amp;Tabela1[[#This Row],[TAG]]</f>
        <v/>
      </c>
      <c r="AR2527" s="183">
        <f>Tabela1[[#This Row],[PESO TOTAL]]*Tabela1[[#This Row],[MATÉRIA PRIMA]]</f>
        <v>0</v>
      </c>
      <c r="AS2527" s="28">
        <f>Tabela1[[#This Row],[PESO TOTAL]]*Tabela1[[#This Row],[PREPARAÇÃO ]]</f>
        <v>0</v>
      </c>
      <c r="AT2527" s="28">
        <f>Tabela1[[#This Row],[PESO TOTAL]]*Tabela1[[#This Row],[CALDEIRARIA]]</f>
        <v>0</v>
      </c>
      <c r="AU2527" s="28">
        <f>Tabela1[[#This Row],[PESO TOTAL]]*Tabela1[[#This Row],[SOLDA]]</f>
        <v>0</v>
      </c>
      <c r="AV2527" s="28">
        <f>Tabela1[[#This Row],[PESO TOTAL]]*Tabela1[[#This Row],[ACABAMENTO]]</f>
        <v>0</v>
      </c>
      <c r="AW2527" s="28">
        <f>Tabela1[[#This Row],[PESO TOTAL]]*Tabela1[[#This Row],[PRONTO ACABADO]]</f>
        <v>0</v>
      </c>
      <c r="AX2527" s="28">
        <f>Tabela1[[#This Row],[PESO TOTAL]]*Tabela1[[#This Row],[EXPEDIÇÃO ]]</f>
        <v>0</v>
      </c>
      <c r="AY2527" s="28" t="str">
        <f>Tabela1[[#This Row],[PEDIDO]]&amp;Tabela1[[#This Row],[PRODUTO]]</f>
        <v/>
      </c>
      <c r="AZ2527" s="44">
        <f>IF(AF2527="",0,IF(ISTEXT(AF2527),H2527*VALUE(SUBSTITUTE(AF2527,"%",""))/100,H2527*AF2527))-Tabela1[[#This Row],[PRONTO ACABADO2]]</f>
        <v>0</v>
      </c>
      <c r="BA2527" s="44">
        <f>IF(AG2527="",0,IF(ISTEXT(AG2527),H2527*VALUE(SUBSTITUTE(AG2527,"%",""))/100,H2527*AG2527))-Tabela1[[#This Row],[PESO EXPEDIDO2]]</f>
        <v>0</v>
      </c>
      <c r="BB2527" s="44">
        <f t="shared" si="338"/>
        <v>0</v>
      </c>
      <c r="BC2527" s="44">
        <f t="shared" si="339"/>
        <v>0</v>
      </c>
      <c r="BD2527" s="44"/>
    </row>
    <row r="2528" spans="1:56" ht="15.75" hidden="1" customHeight="1" x14ac:dyDescent="0.25">
      <c r="A2528" s="6"/>
      <c r="B2528" s="22"/>
      <c r="C2528" s="7"/>
      <c r="D2528" s="46"/>
      <c r="E2528" s="7"/>
      <c r="F2528" s="7"/>
      <c r="G2528" s="44"/>
      <c r="H2528" s="41">
        <f>Tabela1[[#This Row],[PESO UNI]]*Tabela1[[#This Row],[QTE]]</f>
        <v>0</v>
      </c>
      <c r="I2528" s="7"/>
      <c r="J2528" s="8"/>
      <c r="K2528" s="8"/>
      <c r="L2528" s="9"/>
      <c r="M2528" s="10"/>
      <c r="N2528" s="8"/>
      <c r="O2528" s="12"/>
      <c r="P2528" s="13"/>
      <c r="Q2528" s="14">
        <f>Tabela1[[#This Row],[QTDE/ Fabricação]]-Tabela1[[#This Row],[QTE]]</f>
        <v>0</v>
      </c>
      <c r="R2528" s="19">
        <f t="shared" si="334"/>
        <v>0</v>
      </c>
      <c r="S2528" s="19">
        <f t="shared" si="333"/>
        <v>0</v>
      </c>
      <c r="T2528" s="20">
        <f t="shared" si="335"/>
        <v>0</v>
      </c>
      <c r="U2528" s="17">
        <f>IFERROR(SUMIF('LISTA DE EMBARQUE'!B:B,MICRO!E:E,'LISTA DE EMBARQUE'!G:G),"")</f>
        <v>0</v>
      </c>
      <c r="V2528" s="12" t="str">
        <f>IFERROR(VLOOKUP(Tabela1[[#This Row],[COD.MDE]],'LISTA DE EMBARQUE'!B:L,11,0),"")</f>
        <v/>
      </c>
      <c r="W2528" s="13" t="str">
        <f>IFERROR(COUNTIF(#REF!,Tabela1[[#This Row],[Colunas5]]),"")</f>
        <v/>
      </c>
      <c r="X2528" s="14">
        <f>Tabela1[[#This Row],[QIANTIDADE EXPEDIDA]]*Tabela1[[#This Row],[PESO UNI]]</f>
        <v>0</v>
      </c>
      <c r="Y2528" s="14">
        <f t="shared" si="336"/>
        <v>0</v>
      </c>
      <c r="Z2528" s="21">
        <f>Tabela1[[#This Row],[PESO TOTAL]]-Tabela1[[#This Row],[Peso Expedido]]</f>
        <v>0</v>
      </c>
      <c r="AA2528" s="18"/>
      <c r="AB2528" s="40" t="s">
        <v>3204</v>
      </c>
      <c r="AC2528" s="40"/>
      <c r="AD2528" s="40"/>
      <c r="AE2528" s="40"/>
      <c r="AF2528" s="40"/>
      <c r="AG2528" s="40"/>
      <c r="AH2528" s="40"/>
      <c r="AI2528" s="40" t="str">
        <f t="shared" si="340"/>
        <v>ok</v>
      </c>
      <c r="AJ2528"/>
      <c r="AK2528" t="str">
        <f>Tabela1[[#This Row],[Coluna1]]&amp;Tabela1[[#This Row],[PEDIDO]]</f>
        <v/>
      </c>
      <c r="AL2528"/>
      <c r="AM2528"/>
      <c r="AN2528"/>
      <c r="AO2528" t="str">
        <f t="shared" si="337"/>
        <v>/</v>
      </c>
      <c r="AP2528" t="str">
        <f>Tabela1[[#This Row],[TAG]]&amp;Tabela1[[#This Row],[PEDIDO]]&amp;Tabela1[[#This Row],[PRODUTO]]</f>
        <v/>
      </c>
      <c r="AQ2528" s="23" t="str">
        <f>Tabela1[[#This Row],[PRODUTO]]&amp;Tabela1[[#This Row],[TAG]]</f>
        <v/>
      </c>
      <c r="AR2528" s="183">
        <f>Tabela1[[#This Row],[PESO TOTAL]]*Tabela1[[#This Row],[MATÉRIA PRIMA]]</f>
        <v>0</v>
      </c>
      <c r="AS2528" s="28">
        <f>Tabela1[[#This Row],[PESO TOTAL]]*Tabela1[[#This Row],[PREPARAÇÃO ]]</f>
        <v>0</v>
      </c>
      <c r="AT2528" s="28">
        <f>Tabela1[[#This Row],[PESO TOTAL]]*Tabela1[[#This Row],[CALDEIRARIA]]</f>
        <v>0</v>
      </c>
      <c r="AU2528" s="28">
        <f>Tabela1[[#This Row],[PESO TOTAL]]*Tabela1[[#This Row],[SOLDA]]</f>
        <v>0</v>
      </c>
      <c r="AV2528" s="28">
        <f>Tabela1[[#This Row],[PESO TOTAL]]*Tabela1[[#This Row],[ACABAMENTO]]</f>
        <v>0</v>
      </c>
      <c r="AW2528" s="28">
        <f>Tabela1[[#This Row],[PESO TOTAL]]*Tabela1[[#This Row],[PRONTO ACABADO]]</f>
        <v>0</v>
      </c>
      <c r="AX2528" s="28">
        <f>Tabela1[[#This Row],[PESO TOTAL]]*Tabela1[[#This Row],[EXPEDIÇÃO ]]</f>
        <v>0</v>
      </c>
      <c r="AY2528" s="28" t="str">
        <f>Tabela1[[#This Row],[PEDIDO]]&amp;Tabela1[[#This Row],[PRODUTO]]</f>
        <v/>
      </c>
      <c r="AZ2528" s="44">
        <f>IF(AF2528="",0,IF(ISTEXT(AF2528),H2528*VALUE(SUBSTITUTE(AF2528,"%",""))/100,H2528*AF2528))-Tabela1[[#This Row],[PRONTO ACABADO2]]</f>
        <v>0</v>
      </c>
      <c r="BA2528" s="44">
        <f>IF(AG2528="",0,IF(ISTEXT(AG2528),H2528*VALUE(SUBSTITUTE(AG2528,"%",""))/100,H2528*AG2528))-Tabela1[[#This Row],[PESO EXPEDIDO2]]</f>
        <v>0</v>
      </c>
      <c r="BB2528" s="44">
        <f t="shared" si="338"/>
        <v>0</v>
      </c>
      <c r="BC2528" s="44">
        <f t="shared" si="339"/>
        <v>0</v>
      </c>
      <c r="BD2528" s="44"/>
    </row>
    <row r="2529" spans="1:56" ht="15.75" hidden="1" customHeight="1" x14ac:dyDescent="0.25">
      <c r="A2529" s="6"/>
      <c r="B2529" s="22"/>
      <c r="C2529" s="7"/>
      <c r="D2529" s="46"/>
      <c r="E2529" s="7"/>
      <c r="F2529" s="7"/>
      <c r="G2529" s="44"/>
      <c r="H2529" s="41">
        <f>Tabela1[[#This Row],[PESO UNI]]*Tabela1[[#This Row],[QTE]]</f>
        <v>0</v>
      </c>
      <c r="I2529" s="7"/>
      <c r="J2529" s="8"/>
      <c r="K2529" s="8"/>
      <c r="L2529" s="9"/>
      <c r="M2529" s="10"/>
      <c r="N2529" s="8"/>
      <c r="O2529" s="12"/>
      <c r="P2529" s="13"/>
      <c r="Q2529" s="14">
        <f>Tabela1[[#This Row],[QTDE/ Fabricação]]-Tabela1[[#This Row],[QTE]]</f>
        <v>0</v>
      </c>
      <c r="R2529" s="19">
        <f t="shared" si="334"/>
        <v>0</v>
      </c>
      <c r="S2529" s="19">
        <f t="shared" si="333"/>
        <v>0</v>
      </c>
      <c r="T2529" s="20">
        <f t="shared" si="335"/>
        <v>0</v>
      </c>
      <c r="U2529" s="17">
        <f>IFERROR(SUMIF('LISTA DE EMBARQUE'!B:B,MICRO!E:E,'LISTA DE EMBARQUE'!G:G),"")</f>
        <v>0</v>
      </c>
      <c r="V2529" s="12" t="str">
        <f>IFERROR(VLOOKUP(Tabela1[[#This Row],[COD.MDE]],'LISTA DE EMBARQUE'!B:L,11,0),"")</f>
        <v/>
      </c>
      <c r="W2529" s="13" t="str">
        <f>IFERROR(COUNTIF(#REF!,Tabela1[[#This Row],[Colunas5]]),"")</f>
        <v/>
      </c>
      <c r="X2529" s="14">
        <f>Tabela1[[#This Row],[QIANTIDADE EXPEDIDA]]*Tabela1[[#This Row],[PESO UNI]]</f>
        <v>0</v>
      </c>
      <c r="Y2529" s="14">
        <f t="shared" si="336"/>
        <v>0</v>
      </c>
      <c r="Z2529" s="21">
        <f>Tabela1[[#This Row],[PESO TOTAL]]-Tabela1[[#This Row],[Peso Expedido]]</f>
        <v>0</v>
      </c>
      <c r="AA2529" s="18"/>
      <c r="AB2529" s="40" t="s">
        <v>3204</v>
      </c>
      <c r="AC2529" s="40"/>
      <c r="AD2529" s="40"/>
      <c r="AE2529" s="40"/>
      <c r="AF2529" s="40"/>
      <c r="AG2529" s="40"/>
      <c r="AH2529" s="40"/>
      <c r="AI2529" s="40" t="str">
        <f t="shared" si="340"/>
        <v>ok</v>
      </c>
      <c r="AJ2529"/>
      <c r="AK2529" t="str">
        <f>Tabela1[[#This Row],[Coluna1]]&amp;Tabela1[[#This Row],[PEDIDO]]</f>
        <v/>
      </c>
      <c r="AL2529"/>
      <c r="AM2529"/>
      <c r="AN2529"/>
      <c r="AO2529" t="str">
        <f t="shared" si="337"/>
        <v>/</v>
      </c>
      <c r="AP2529" t="str">
        <f>Tabela1[[#This Row],[TAG]]&amp;Tabela1[[#This Row],[PEDIDO]]&amp;Tabela1[[#This Row],[PRODUTO]]</f>
        <v/>
      </c>
      <c r="AQ2529" s="23" t="str">
        <f>Tabela1[[#This Row],[PRODUTO]]&amp;Tabela1[[#This Row],[TAG]]</f>
        <v/>
      </c>
      <c r="AR2529" s="183">
        <f>Tabela1[[#This Row],[PESO TOTAL]]*Tabela1[[#This Row],[MATÉRIA PRIMA]]</f>
        <v>0</v>
      </c>
      <c r="AS2529" s="28">
        <f>Tabela1[[#This Row],[PESO TOTAL]]*Tabela1[[#This Row],[PREPARAÇÃO ]]</f>
        <v>0</v>
      </c>
      <c r="AT2529" s="28">
        <f>Tabela1[[#This Row],[PESO TOTAL]]*Tabela1[[#This Row],[CALDEIRARIA]]</f>
        <v>0</v>
      </c>
      <c r="AU2529" s="28">
        <f>Tabela1[[#This Row],[PESO TOTAL]]*Tabela1[[#This Row],[SOLDA]]</f>
        <v>0</v>
      </c>
      <c r="AV2529" s="28">
        <f>Tabela1[[#This Row],[PESO TOTAL]]*Tabela1[[#This Row],[ACABAMENTO]]</f>
        <v>0</v>
      </c>
      <c r="AW2529" s="28">
        <f>Tabela1[[#This Row],[PESO TOTAL]]*Tabela1[[#This Row],[PRONTO ACABADO]]</f>
        <v>0</v>
      </c>
      <c r="AX2529" s="28">
        <f>Tabela1[[#This Row],[PESO TOTAL]]*Tabela1[[#This Row],[EXPEDIÇÃO ]]</f>
        <v>0</v>
      </c>
      <c r="AY2529" s="28" t="str">
        <f>Tabela1[[#This Row],[PEDIDO]]&amp;Tabela1[[#This Row],[PRODUTO]]</f>
        <v/>
      </c>
      <c r="AZ2529" s="44">
        <f>IF(AF2529="",0,IF(ISTEXT(AF2529),H2529*VALUE(SUBSTITUTE(AF2529,"%",""))/100,H2529*AF2529))-Tabela1[[#This Row],[PRONTO ACABADO2]]</f>
        <v>0</v>
      </c>
      <c r="BA2529" s="44">
        <f>IF(AG2529="",0,IF(ISTEXT(AG2529),H2529*VALUE(SUBSTITUTE(AG2529,"%",""))/100,H2529*AG2529))-Tabela1[[#This Row],[PESO EXPEDIDO2]]</f>
        <v>0</v>
      </c>
      <c r="BB2529" s="44">
        <f t="shared" si="338"/>
        <v>0</v>
      </c>
      <c r="BC2529" s="44">
        <f t="shared" si="339"/>
        <v>0</v>
      </c>
      <c r="BD2529" s="44"/>
    </row>
    <row r="2530" spans="1:56" ht="15.75" hidden="1" customHeight="1" x14ac:dyDescent="0.25">
      <c r="A2530" s="6"/>
      <c r="B2530" s="22"/>
      <c r="C2530" s="7"/>
      <c r="D2530" s="46"/>
      <c r="E2530" s="7"/>
      <c r="F2530" s="7"/>
      <c r="G2530" s="44"/>
      <c r="H2530" s="41">
        <f>Tabela1[[#This Row],[PESO UNI]]*Tabela1[[#This Row],[QTE]]</f>
        <v>0</v>
      </c>
      <c r="I2530" s="7"/>
      <c r="J2530" s="8"/>
      <c r="K2530" s="8"/>
      <c r="L2530" s="9"/>
      <c r="M2530" s="10"/>
      <c r="N2530" s="8"/>
      <c r="O2530" s="12"/>
      <c r="P2530" s="13"/>
      <c r="Q2530" s="14">
        <f>Tabela1[[#This Row],[QTDE/ Fabricação]]-Tabela1[[#This Row],[QTE]]</f>
        <v>0</v>
      </c>
      <c r="R2530" s="19">
        <f t="shared" si="334"/>
        <v>0</v>
      </c>
      <c r="S2530" s="19">
        <f t="shared" si="333"/>
        <v>0</v>
      </c>
      <c r="T2530" s="20">
        <f t="shared" si="335"/>
        <v>0</v>
      </c>
      <c r="U2530" s="17">
        <f>IFERROR(SUMIF('LISTA DE EMBARQUE'!B:B,MICRO!E:E,'LISTA DE EMBARQUE'!G:G),"")</f>
        <v>0</v>
      </c>
      <c r="V2530" s="12" t="str">
        <f>IFERROR(VLOOKUP(Tabela1[[#This Row],[COD.MDE]],'LISTA DE EMBARQUE'!B:L,11,0),"")</f>
        <v/>
      </c>
      <c r="W2530" s="13" t="str">
        <f>IFERROR(COUNTIF(#REF!,Tabela1[[#This Row],[Colunas5]]),"")</f>
        <v/>
      </c>
      <c r="X2530" s="14">
        <f>Tabela1[[#This Row],[QIANTIDADE EXPEDIDA]]*Tabela1[[#This Row],[PESO UNI]]</f>
        <v>0</v>
      </c>
      <c r="Y2530" s="14">
        <f t="shared" si="336"/>
        <v>0</v>
      </c>
      <c r="Z2530" s="21">
        <f>Tabela1[[#This Row],[PESO TOTAL]]-Tabela1[[#This Row],[Peso Expedido]]</f>
        <v>0</v>
      </c>
      <c r="AA2530" s="18"/>
      <c r="AB2530" s="40" t="s">
        <v>3204</v>
      </c>
      <c r="AC2530" s="40"/>
      <c r="AD2530" s="40"/>
      <c r="AE2530" s="40"/>
      <c r="AF2530" s="40"/>
      <c r="AG2530" s="40"/>
      <c r="AH2530" s="40"/>
      <c r="AI2530" s="40" t="str">
        <f t="shared" si="340"/>
        <v>ok</v>
      </c>
      <c r="AJ2530"/>
      <c r="AK2530" t="str">
        <f>Tabela1[[#This Row],[Coluna1]]&amp;Tabela1[[#This Row],[PEDIDO]]</f>
        <v/>
      </c>
      <c r="AL2530"/>
      <c r="AM2530"/>
      <c r="AN2530"/>
      <c r="AO2530" t="str">
        <f t="shared" si="337"/>
        <v>/</v>
      </c>
      <c r="AP2530" t="str">
        <f>Tabela1[[#This Row],[TAG]]&amp;Tabela1[[#This Row],[PEDIDO]]&amp;Tabela1[[#This Row],[PRODUTO]]</f>
        <v/>
      </c>
      <c r="AQ2530" s="23" t="str">
        <f>Tabela1[[#This Row],[PRODUTO]]&amp;Tabela1[[#This Row],[TAG]]</f>
        <v/>
      </c>
      <c r="AR2530" s="183">
        <f>Tabela1[[#This Row],[PESO TOTAL]]*Tabela1[[#This Row],[MATÉRIA PRIMA]]</f>
        <v>0</v>
      </c>
      <c r="AS2530" s="28">
        <f>Tabela1[[#This Row],[PESO TOTAL]]*Tabela1[[#This Row],[PREPARAÇÃO ]]</f>
        <v>0</v>
      </c>
      <c r="AT2530" s="28">
        <f>Tabela1[[#This Row],[PESO TOTAL]]*Tabela1[[#This Row],[CALDEIRARIA]]</f>
        <v>0</v>
      </c>
      <c r="AU2530" s="28">
        <f>Tabela1[[#This Row],[PESO TOTAL]]*Tabela1[[#This Row],[SOLDA]]</f>
        <v>0</v>
      </c>
      <c r="AV2530" s="28">
        <f>Tabela1[[#This Row],[PESO TOTAL]]*Tabela1[[#This Row],[ACABAMENTO]]</f>
        <v>0</v>
      </c>
      <c r="AW2530" s="28">
        <f>Tabela1[[#This Row],[PESO TOTAL]]*Tabela1[[#This Row],[PRONTO ACABADO]]</f>
        <v>0</v>
      </c>
      <c r="AX2530" s="28">
        <f>Tabela1[[#This Row],[PESO TOTAL]]*Tabela1[[#This Row],[EXPEDIÇÃO ]]</f>
        <v>0</v>
      </c>
      <c r="AY2530" s="28" t="str">
        <f>Tabela1[[#This Row],[PEDIDO]]&amp;Tabela1[[#This Row],[PRODUTO]]</f>
        <v/>
      </c>
      <c r="AZ2530" s="44">
        <f>IF(AF2530="",0,IF(ISTEXT(AF2530),H2530*VALUE(SUBSTITUTE(AF2530,"%",""))/100,H2530*AF2530))-Tabela1[[#This Row],[PRONTO ACABADO2]]</f>
        <v>0</v>
      </c>
      <c r="BA2530" s="44">
        <f>IF(AG2530="",0,IF(ISTEXT(AG2530),H2530*VALUE(SUBSTITUTE(AG2530,"%",""))/100,H2530*AG2530))-Tabela1[[#This Row],[PESO EXPEDIDO2]]</f>
        <v>0</v>
      </c>
      <c r="BB2530" s="44">
        <f t="shared" si="338"/>
        <v>0</v>
      </c>
      <c r="BC2530" s="44">
        <f t="shared" si="339"/>
        <v>0</v>
      </c>
      <c r="BD2530" s="44"/>
    </row>
    <row r="2531" spans="1:56" ht="15.75" hidden="1" customHeight="1" x14ac:dyDescent="0.25">
      <c r="A2531" s="6"/>
      <c r="B2531" s="22"/>
      <c r="C2531" s="7"/>
      <c r="D2531" s="46"/>
      <c r="E2531" s="7"/>
      <c r="F2531" s="7"/>
      <c r="G2531" s="44"/>
      <c r="H2531" s="41">
        <f>Tabela1[[#This Row],[PESO UNI]]*Tabela1[[#This Row],[QTE]]</f>
        <v>0</v>
      </c>
      <c r="I2531" s="7"/>
      <c r="J2531" s="8"/>
      <c r="K2531" s="8"/>
      <c r="L2531" s="9"/>
      <c r="M2531" s="10"/>
      <c r="N2531" s="8"/>
      <c r="O2531" s="12"/>
      <c r="P2531" s="13"/>
      <c r="Q2531" s="14">
        <f>Tabela1[[#This Row],[QTDE/ Fabricação]]-Tabela1[[#This Row],[QTE]]</f>
        <v>0</v>
      </c>
      <c r="R2531" s="19">
        <f t="shared" si="334"/>
        <v>0</v>
      </c>
      <c r="S2531" s="19">
        <f t="shared" si="333"/>
        <v>0</v>
      </c>
      <c r="T2531" s="20">
        <f t="shared" si="335"/>
        <v>0</v>
      </c>
      <c r="U2531" s="17">
        <f>IFERROR(SUMIF('LISTA DE EMBARQUE'!B:B,MICRO!E:E,'LISTA DE EMBARQUE'!G:G),"")</f>
        <v>0</v>
      </c>
      <c r="V2531" s="12" t="str">
        <f>IFERROR(VLOOKUP(Tabela1[[#This Row],[COD.MDE]],'LISTA DE EMBARQUE'!B:L,11,0),"")</f>
        <v/>
      </c>
      <c r="W2531" s="13" t="str">
        <f>IFERROR(COUNTIF(#REF!,Tabela1[[#This Row],[Colunas5]]),"")</f>
        <v/>
      </c>
      <c r="X2531" s="14">
        <f>Tabela1[[#This Row],[QIANTIDADE EXPEDIDA]]*Tabela1[[#This Row],[PESO UNI]]</f>
        <v>0</v>
      </c>
      <c r="Y2531" s="14">
        <f t="shared" si="336"/>
        <v>0</v>
      </c>
      <c r="Z2531" s="21">
        <f>Tabela1[[#This Row],[PESO TOTAL]]-Tabela1[[#This Row],[Peso Expedido]]</f>
        <v>0</v>
      </c>
      <c r="AA2531" s="18"/>
      <c r="AB2531" s="40" t="s">
        <v>3204</v>
      </c>
      <c r="AC2531" s="40"/>
      <c r="AD2531" s="40"/>
      <c r="AE2531" s="40"/>
      <c r="AF2531" s="40"/>
      <c r="AG2531" s="40"/>
      <c r="AH2531" s="40"/>
      <c r="AI2531" s="40" t="str">
        <f t="shared" si="340"/>
        <v>ok</v>
      </c>
      <c r="AJ2531"/>
      <c r="AK2531" t="str">
        <f>Tabela1[[#This Row],[Coluna1]]&amp;Tabela1[[#This Row],[PEDIDO]]</f>
        <v/>
      </c>
      <c r="AL2531"/>
      <c r="AM2531"/>
      <c r="AN2531"/>
      <c r="AO2531" t="str">
        <f t="shared" si="337"/>
        <v>/</v>
      </c>
      <c r="AP2531" t="str">
        <f>Tabela1[[#This Row],[TAG]]&amp;Tabela1[[#This Row],[PEDIDO]]&amp;Tabela1[[#This Row],[PRODUTO]]</f>
        <v/>
      </c>
      <c r="AQ2531" s="23" t="str">
        <f>Tabela1[[#This Row],[PRODUTO]]&amp;Tabela1[[#This Row],[TAG]]</f>
        <v/>
      </c>
      <c r="AR2531" s="183">
        <f>Tabela1[[#This Row],[PESO TOTAL]]*Tabela1[[#This Row],[MATÉRIA PRIMA]]</f>
        <v>0</v>
      </c>
      <c r="AS2531" s="28">
        <f>Tabela1[[#This Row],[PESO TOTAL]]*Tabela1[[#This Row],[PREPARAÇÃO ]]</f>
        <v>0</v>
      </c>
      <c r="AT2531" s="28">
        <f>Tabela1[[#This Row],[PESO TOTAL]]*Tabela1[[#This Row],[CALDEIRARIA]]</f>
        <v>0</v>
      </c>
      <c r="AU2531" s="28">
        <f>Tabela1[[#This Row],[PESO TOTAL]]*Tabela1[[#This Row],[SOLDA]]</f>
        <v>0</v>
      </c>
      <c r="AV2531" s="28">
        <f>Tabela1[[#This Row],[PESO TOTAL]]*Tabela1[[#This Row],[ACABAMENTO]]</f>
        <v>0</v>
      </c>
      <c r="AW2531" s="28">
        <f>Tabela1[[#This Row],[PESO TOTAL]]*Tabela1[[#This Row],[PRONTO ACABADO]]</f>
        <v>0</v>
      </c>
      <c r="AX2531" s="28">
        <f>Tabela1[[#This Row],[PESO TOTAL]]*Tabela1[[#This Row],[EXPEDIÇÃO ]]</f>
        <v>0</v>
      </c>
      <c r="AY2531" s="28" t="str">
        <f>Tabela1[[#This Row],[PEDIDO]]&amp;Tabela1[[#This Row],[PRODUTO]]</f>
        <v/>
      </c>
      <c r="AZ2531" s="44">
        <f>IF(AF2531="",0,IF(ISTEXT(AF2531),H2531*VALUE(SUBSTITUTE(AF2531,"%",""))/100,H2531*AF2531))-Tabela1[[#This Row],[PRONTO ACABADO2]]</f>
        <v>0</v>
      </c>
      <c r="BA2531" s="44">
        <f>IF(AG2531="",0,IF(ISTEXT(AG2531),H2531*VALUE(SUBSTITUTE(AG2531,"%",""))/100,H2531*AG2531))-Tabela1[[#This Row],[PESO EXPEDIDO2]]</f>
        <v>0</v>
      </c>
      <c r="BB2531" s="44">
        <f t="shared" si="338"/>
        <v>0</v>
      </c>
      <c r="BC2531" s="44">
        <f t="shared" si="339"/>
        <v>0</v>
      </c>
      <c r="BD2531" s="44"/>
    </row>
    <row r="2532" spans="1:56" ht="15.75" hidden="1" customHeight="1" x14ac:dyDescent="0.25">
      <c r="A2532" s="6"/>
      <c r="B2532" s="22"/>
      <c r="C2532" s="7"/>
      <c r="D2532" s="46"/>
      <c r="E2532" s="7"/>
      <c r="F2532" s="7"/>
      <c r="G2532" s="44"/>
      <c r="H2532" s="41">
        <f>Tabela1[[#This Row],[PESO UNI]]*Tabela1[[#This Row],[QTE]]</f>
        <v>0</v>
      </c>
      <c r="I2532" s="7"/>
      <c r="J2532" s="8"/>
      <c r="K2532" s="8"/>
      <c r="L2532" s="9"/>
      <c r="M2532" s="10"/>
      <c r="N2532" s="8"/>
      <c r="O2532" s="12"/>
      <c r="P2532" s="13"/>
      <c r="Q2532" s="14">
        <f>Tabela1[[#This Row],[QTDE/ Fabricação]]-Tabela1[[#This Row],[QTE]]</f>
        <v>0</v>
      </c>
      <c r="R2532" s="19">
        <f t="shared" si="334"/>
        <v>0</v>
      </c>
      <c r="S2532" s="19">
        <f t="shared" si="333"/>
        <v>0</v>
      </c>
      <c r="T2532" s="20">
        <f t="shared" si="335"/>
        <v>0</v>
      </c>
      <c r="U2532" s="17">
        <f>IFERROR(SUMIF('LISTA DE EMBARQUE'!B:B,MICRO!E:E,'LISTA DE EMBARQUE'!G:G),"")</f>
        <v>0</v>
      </c>
      <c r="V2532" s="12" t="str">
        <f>IFERROR(VLOOKUP(Tabela1[[#This Row],[COD.MDE]],'LISTA DE EMBARQUE'!B:L,11,0),"")</f>
        <v/>
      </c>
      <c r="W2532" s="13" t="str">
        <f>IFERROR(COUNTIF(#REF!,Tabela1[[#This Row],[Colunas5]]),"")</f>
        <v/>
      </c>
      <c r="X2532" s="14">
        <f>Tabela1[[#This Row],[QIANTIDADE EXPEDIDA]]*Tabela1[[#This Row],[PESO UNI]]</f>
        <v>0</v>
      </c>
      <c r="Y2532" s="14">
        <f t="shared" si="336"/>
        <v>0</v>
      </c>
      <c r="Z2532" s="21">
        <f>Tabela1[[#This Row],[PESO TOTAL]]-Tabela1[[#This Row],[Peso Expedido]]</f>
        <v>0</v>
      </c>
      <c r="AA2532" s="18"/>
      <c r="AB2532" s="40" t="s">
        <v>3204</v>
      </c>
      <c r="AC2532" s="40"/>
      <c r="AD2532" s="40"/>
      <c r="AE2532" s="40"/>
      <c r="AF2532" s="40"/>
      <c r="AG2532" s="40"/>
      <c r="AH2532" s="40"/>
      <c r="AI2532" s="40" t="str">
        <f t="shared" si="340"/>
        <v>ok</v>
      </c>
      <c r="AJ2532"/>
      <c r="AK2532" t="str">
        <f>Tabela1[[#This Row],[Coluna1]]&amp;Tabela1[[#This Row],[PEDIDO]]</f>
        <v/>
      </c>
      <c r="AL2532"/>
      <c r="AM2532"/>
      <c r="AN2532"/>
      <c r="AO2532" t="str">
        <f t="shared" si="337"/>
        <v>/</v>
      </c>
      <c r="AP2532" t="str">
        <f>Tabela1[[#This Row],[TAG]]&amp;Tabela1[[#This Row],[PEDIDO]]&amp;Tabela1[[#This Row],[PRODUTO]]</f>
        <v/>
      </c>
      <c r="AQ2532" s="23" t="str">
        <f>Tabela1[[#This Row],[PRODUTO]]&amp;Tabela1[[#This Row],[TAG]]</f>
        <v/>
      </c>
      <c r="AR2532" s="183">
        <f>Tabela1[[#This Row],[PESO TOTAL]]*Tabela1[[#This Row],[MATÉRIA PRIMA]]</f>
        <v>0</v>
      </c>
      <c r="AS2532" s="28">
        <f>Tabela1[[#This Row],[PESO TOTAL]]*Tabela1[[#This Row],[PREPARAÇÃO ]]</f>
        <v>0</v>
      </c>
      <c r="AT2532" s="28">
        <f>Tabela1[[#This Row],[PESO TOTAL]]*Tabela1[[#This Row],[CALDEIRARIA]]</f>
        <v>0</v>
      </c>
      <c r="AU2532" s="28">
        <f>Tabela1[[#This Row],[PESO TOTAL]]*Tabela1[[#This Row],[SOLDA]]</f>
        <v>0</v>
      </c>
      <c r="AV2532" s="28">
        <f>Tabela1[[#This Row],[PESO TOTAL]]*Tabela1[[#This Row],[ACABAMENTO]]</f>
        <v>0</v>
      </c>
      <c r="AW2532" s="28">
        <f>Tabela1[[#This Row],[PESO TOTAL]]*Tabela1[[#This Row],[PRONTO ACABADO]]</f>
        <v>0</v>
      </c>
      <c r="AX2532" s="28">
        <f>Tabela1[[#This Row],[PESO TOTAL]]*Tabela1[[#This Row],[EXPEDIÇÃO ]]</f>
        <v>0</v>
      </c>
      <c r="AY2532" s="28" t="str">
        <f>Tabela1[[#This Row],[PEDIDO]]&amp;Tabela1[[#This Row],[PRODUTO]]</f>
        <v/>
      </c>
      <c r="AZ2532" s="44">
        <f>IF(AF2532="",0,IF(ISTEXT(AF2532),H2532*VALUE(SUBSTITUTE(AF2532,"%",""))/100,H2532*AF2532))-Tabela1[[#This Row],[PRONTO ACABADO2]]</f>
        <v>0</v>
      </c>
      <c r="BA2532" s="44">
        <f>IF(AG2532="",0,IF(ISTEXT(AG2532),H2532*VALUE(SUBSTITUTE(AG2532,"%",""))/100,H2532*AG2532))-Tabela1[[#This Row],[PESO EXPEDIDO2]]</f>
        <v>0</v>
      </c>
      <c r="BB2532" s="44">
        <f t="shared" si="338"/>
        <v>0</v>
      </c>
      <c r="BC2532" s="44">
        <f t="shared" si="339"/>
        <v>0</v>
      </c>
      <c r="BD2532" s="44"/>
    </row>
    <row r="2533" spans="1:56" ht="15.75" hidden="1" customHeight="1" x14ac:dyDescent="0.25">
      <c r="A2533" s="6"/>
      <c r="B2533" s="22"/>
      <c r="C2533" s="7"/>
      <c r="D2533" s="46"/>
      <c r="E2533" s="7"/>
      <c r="F2533" s="7"/>
      <c r="G2533" s="44"/>
      <c r="H2533" s="41">
        <f>Tabela1[[#This Row],[PESO UNI]]*Tabela1[[#This Row],[QTE]]</f>
        <v>0</v>
      </c>
      <c r="I2533" s="7"/>
      <c r="J2533" s="8"/>
      <c r="K2533" s="8"/>
      <c r="L2533" s="9"/>
      <c r="M2533" s="10"/>
      <c r="N2533" s="8"/>
      <c r="O2533" s="12"/>
      <c r="P2533" s="13"/>
      <c r="Q2533" s="14">
        <f>Tabela1[[#This Row],[QTDE/ Fabricação]]-Tabela1[[#This Row],[QTE]]</f>
        <v>0</v>
      </c>
      <c r="R2533" s="19">
        <f t="shared" si="334"/>
        <v>0</v>
      </c>
      <c r="S2533" s="19">
        <f t="shared" si="333"/>
        <v>0</v>
      </c>
      <c r="T2533" s="20">
        <f t="shared" si="335"/>
        <v>0</v>
      </c>
      <c r="U2533" s="17">
        <f>IFERROR(SUMIF('LISTA DE EMBARQUE'!B:B,MICRO!E:E,'LISTA DE EMBARQUE'!G:G),"")</f>
        <v>0</v>
      </c>
      <c r="V2533" s="12" t="str">
        <f>IFERROR(VLOOKUP(Tabela1[[#This Row],[COD.MDE]],'LISTA DE EMBARQUE'!B:L,11,0),"")</f>
        <v/>
      </c>
      <c r="W2533" s="13" t="str">
        <f>IFERROR(COUNTIF(#REF!,Tabela1[[#This Row],[Colunas5]]),"")</f>
        <v/>
      </c>
      <c r="X2533" s="14">
        <f>Tabela1[[#This Row],[QIANTIDADE EXPEDIDA]]*Tabela1[[#This Row],[PESO UNI]]</f>
        <v>0</v>
      </c>
      <c r="Y2533" s="14">
        <f t="shared" si="336"/>
        <v>0</v>
      </c>
      <c r="Z2533" s="21">
        <f>Tabela1[[#This Row],[PESO TOTAL]]-Tabela1[[#This Row],[Peso Expedido]]</f>
        <v>0</v>
      </c>
      <c r="AA2533" s="18"/>
      <c r="AB2533" s="40"/>
      <c r="AC2533" s="40"/>
      <c r="AD2533" s="40"/>
      <c r="AE2533" s="40"/>
      <c r="AF2533" s="40"/>
      <c r="AG2533" s="40"/>
      <c r="AH2533" s="40"/>
      <c r="AI2533" s="40" t="str">
        <f t="shared" si="340"/>
        <v>ok</v>
      </c>
      <c r="AJ2533"/>
      <c r="AK2533" t="str">
        <f>Tabela1[[#This Row],[Coluna1]]&amp;Tabela1[[#This Row],[PEDIDO]]</f>
        <v/>
      </c>
      <c r="AL2533"/>
      <c r="AM2533"/>
      <c r="AN2533"/>
      <c r="AO2533" t="str">
        <f t="shared" si="337"/>
        <v>/</v>
      </c>
      <c r="AP2533" t="str">
        <f>Tabela1[[#This Row],[TAG]]&amp;Tabela1[[#This Row],[PEDIDO]]&amp;Tabela1[[#This Row],[PRODUTO]]</f>
        <v/>
      </c>
      <c r="AQ2533" s="23" t="str">
        <f>Tabela1[[#This Row],[PRODUTO]]&amp;Tabela1[[#This Row],[TAG]]</f>
        <v/>
      </c>
      <c r="AR2533" s="183">
        <f>Tabela1[[#This Row],[PESO TOTAL]]*Tabela1[[#This Row],[MATÉRIA PRIMA]]</f>
        <v>0</v>
      </c>
      <c r="AS2533" s="28">
        <f>Tabela1[[#This Row],[PESO TOTAL]]*Tabela1[[#This Row],[PREPARAÇÃO ]]</f>
        <v>0</v>
      </c>
      <c r="AT2533" s="28">
        <f>Tabela1[[#This Row],[PESO TOTAL]]*Tabela1[[#This Row],[CALDEIRARIA]]</f>
        <v>0</v>
      </c>
      <c r="AU2533" s="28">
        <f>Tabela1[[#This Row],[PESO TOTAL]]*Tabela1[[#This Row],[SOLDA]]</f>
        <v>0</v>
      </c>
      <c r="AV2533" s="28">
        <f>Tabela1[[#This Row],[PESO TOTAL]]*Tabela1[[#This Row],[ACABAMENTO]]</f>
        <v>0</v>
      </c>
      <c r="AW2533" s="28">
        <f>Tabela1[[#This Row],[PESO TOTAL]]*Tabela1[[#This Row],[PRONTO ACABADO]]</f>
        <v>0</v>
      </c>
      <c r="AX2533" s="28">
        <f>Tabela1[[#This Row],[PESO TOTAL]]*Tabela1[[#This Row],[EXPEDIÇÃO ]]</f>
        <v>0</v>
      </c>
      <c r="AY2533" s="28" t="str">
        <f>Tabela1[[#This Row],[PEDIDO]]&amp;Tabela1[[#This Row],[PRODUTO]]</f>
        <v/>
      </c>
      <c r="AZ2533" s="44">
        <f>IF(AF2533="",0,IF(ISTEXT(AF2533),H2533*VALUE(SUBSTITUTE(AF2533,"%",""))/100,H2533*AF2533))-Tabela1[[#This Row],[PRONTO ACABADO2]]</f>
        <v>0</v>
      </c>
      <c r="BA2533" s="44">
        <f>IF(AG2533="",0,IF(ISTEXT(AG2533),H2533*VALUE(SUBSTITUTE(AG2533,"%",""))/100,H2533*AG2533))-Tabela1[[#This Row],[PESO EXPEDIDO2]]</f>
        <v>0</v>
      </c>
      <c r="BB2533" s="44">
        <f t="shared" si="338"/>
        <v>0</v>
      </c>
      <c r="BC2533" s="44">
        <f t="shared" si="339"/>
        <v>0</v>
      </c>
      <c r="BD2533" s="44"/>
    </row>
    <row r="2534" spans="1:56" ht="15.75" hidden="1" customHeight="1" x14ac:dyDescent="0.25">
      <c r="A2534" s="6"/>
      <c r="B2534" s="22"/>
      <c r="C2534" s="7"/>
      <c r="D2534" s="46"/>
      <c r="E2534" s="7"/>
      <c r="F2534" s="7"/>
      <c r="G2534" s="44"/>
      <c r="H2534" s="41">
        <f>Tabela1[[#This Row],[PESO UNI]]*Tabela1[[#This Row],[QTE]]</f>
        <v>0</v>
      </c>
      <c r="I2534" s="7"/>
      <c r="J2534" s="8"/>
      <c r="K2534" s="8"/>
      <c r="L2534" s="9"/>
      <c r="M2534" s="10"/>
      <c r="N2534" s="8"/>
      <c r="O2534" s="12"/>
      <c r="P2534" s="13"/>
      <c r="Q2534" s="14">
        <f>Tabela1[[#This Row],[QTDE/ Fabricação]]-Tabela1[[#This Row],[QTE]]</f>
        <v>0</v>
      </c>
      <c r="R2534" s="19">
        <f t="shared" si="334"/>
        <v>0</v>
      </c>
      <c r="S2534" s="19">
        <f t="shared" si="333"/>
        <v>0</v>
      </c>
      <c r="T2534" s="20">
        <f t="shared" si="335"/>
        <v>0</v>
      </c>
      <c r="U2534" s="17">
        <f>IFERROR(SUMIF('LISTA DE EMBARQUE'!B:B,MICRO!E:E,'LISTA DE EMBARQUE'!G:G),"")</f>
        <v>0</v>
      </c>
      <c r="V2534" s="12" t="str">
        <f>IFERROR(VLOOKUP(Tabela1[[#This Row],[COD.MDE]],'LISTA DE EMBARQUE'!B:L,11,0),"")</f>
        <v/>
      </c>
      <c r="W2534" s="13" t="str">
        <f>IFERROR(COUNTIF(#REF!,Tabela1[[#This Row],[Colunas5]]),"")</f>
        <v/>
      </c>
      <c r="X2534" s="14">
        <f>Tabela1[[#This Row],[QIANTIDADE EXPEDIDA]]*Tabela1[[#This Row],[PESO UNI]]</f>
        <v>0</v>
      </c>
      <c r="Y2534" s="14">
        <f t="shared" si="336"/>
        <v>0</v>
      </c>
      <c r="Z2534" s="21">
        <f>Tabela1[[#This Row],[PESO TOTAL]]-Tabela1[[#This Row],[Peso Expedido]]</f>
        <v>0</v>
      </c>
      <c r="AA2534" s="18"/>
      <c r="AB2534" s="40"/>
      <c r="AC2534" s="40"/>
      <c r="AD2534" s="40"/>
      <c r="AE2534" s="40"/>
      <c r="AF2534" s="40"/>
      <c r="AG2534" s="40"/>
      <c r="AH2534" s="40"/>
      <c r="AI2534" s="40" t="str">
        <f t="shared" si="340"/>
        <v>ok</v>
      </c>
      <c r="AJ2534"/>
      <c r="AK2534" t="str">
        <f>Tabela1[[#This Row],[Coluna1]]&amp;Tabela1[[#This Row],[PEDIDO]]</f>
        <v/>
      </c>
      <c r="AL2534"/>
      <c r="AM2534"/>
      <c r="AN2534"/>
      <c r="AO2534" t="str">
        <f t="shared" si="337"/>
        <v>/</v>
      </c>
      <c r="AP2534" t="str">
        <f>Tabela1[[#This Row],[TAG]]&amp;Tabela1[[#This Row],[PEDIDO]]&amp;Tabela1[[#This Row],[PRODUTO]]</f>
        <v/>
      </c>
      <c r="AQ2534" s="23" t="str">
        <f>Tabela1[[#This Row],[PRODUTO]]&amp;Tabela1[[#This Row],[TAG]]</f>
        <v/>
      </c>
      <c r="AR2534" s="183">
        <f>Tabela1[[#This Row],[PESO TOTAL]]*Tabela1[[#This Row],[MATÉRIA PRIMA]]</f>
        <v>0</v>
      </c>
      <c r="AS2534" s="28">
        <f>Tabela1[[#This Row],[PESO TOTAL]]*Tabela1[[#This Row],[PREPARAÇÃO ]]</f>
        <v>0</v>
      </c>
      <c r="AT2534" s="28">
        <f>Tabela1[[#This Row],[PESO TOTAL]]*Tabela1[[#This Row],[CALDEIRARIA]]</f>
        <v>0</v>
      </c>
      <c r="AU2534" s="28">
        <f>Tabela1[[#This Row],[PESO TOTAL]]*Tabela1[[#This Row],[SOLDA]]</f>
        <v>0</v>
      </c>
      <c r="AV2534" s="28">
        <f>Tabela1[[#This Row],[PESO TOTAL]]*Tabela1[[#This Row],[ACABAMENTO]]</f>
        <v>0</v>
      </c>
      <c r="AW2534" s="28">
        <f>Tabela1[[#This Row],[PESO TOTAL]]*Tabela1[[#This Row],[PRONTO ACABADO]]</f>
        <v>0</v>
      </c>
      <c r="AX2534" s="28">
        <f>Tabela1[[#This Row],[PESO TOTAL]]*Tabela1[[#This Row],[EXPEDIÇÃO ]]</f>
        <v>0</v>
      </c>
      <c r="AY2534" s="28" t="str">
        <f>Tabela1[[#This Row],[PEDIDO]]&amp;Tabela1[[#This Row],[PRODUTO]]</f>
        <v/>
      </c>
      <c r="AZ2534" s="44">
        <f>IF(AF2534="",0,IF(ISTEXT(AF2534),H2534*VALUE(SUBSTITUTE(AF2534,"%",""))/100,H2534*AF2534))-Tabela1[[#This Row],[PRONTO ACABADO2]]</f>
        <v>0</v>
      </c>
      <c r="BA2534" s="44">
        <f>IF(AG2534="",0,IF(ISTEXT(AG2534),H2534*VALUE(SUBSTITUTE(AG2534,"%",""))/100,H2534*AG2534))-Tabela1[[#This Row],[PESO EXPEDIDO2]]</f>
        <v>0</v>
      </c>
      <c r="BB2534" s="44">
        <f t="shared" si="338"/>
        <v>0</v>
      </c>
      <c r="BC2534" s="44">
        <f t="shared" si="339"/>
        <v>0</v>
      </c>
      <c r="BD2534" s="44"/>
    </row>
    <row r="2535" spans="1:56" ht="15.75" hidden="1" customHeight="1" x14ac:dyDescent="0.25">
      <c r="A2535" s="6"/>
      <c r="B2535" s="22"/>
      <c r="C2535" s="7"/>
      <c r="D2535" s="46"/>
      <c r="E2535" s="7"/>
      <c r="F2535" s="7"/>
      <c r="G2535" s="44"/>
      <c r="H2535" s="41">
        <f>Tabela1[[#This Row],[PESO UNI]]*Tabela1[[#This Row],[QTE]]</f>
        <v>0</v>
      </c>
      <c r="I2535" s="7"/>
      <c r="J2535" s="8"/>
      <c r="K2535" s="8"/>
      <c r="L2535" s="9"/>
      <c r="M2535" s="10"/>
      <c r="N2535" s="8"/>
      <c r="O2535" s="12"/>
      <c r="P2535" s="13"/>
      <c r="Q2535" s="14">
        <f>Tabela1[[#This Row],[QTDE/ Fabricação]]-Tabela1[[#This Row],[QTE]]</f>
        <v>0</v>
      </c>
      <c r="R2535" s="19">
        <f t="shared" si="334"/>
        <v>0</v>
      </c>
      <c r="S2535" s="19">
        <f t="shared" si="333"/>
        <v>0</v>
      </c>
      <c r="T2535" s="20">
        <f t="shared" si="335"/>
        <v>0</v>
      </c>
      <c r="U2535" s="17">
        <f>IFERROR(SUMIF('LISTA DE EMBARQUE'!B:B,MICRO!E:E,'LISTA DE EMBARQUE'!G:G),"")</f>
        <v>0</v>
      </c>
      <c r="V2535" s="12" t="str">
        <f>IFERROR(VLOOKUP(Tabela1[[#This Row],[COD.MDE]],'LISTA DE EMBARQUE'!B:L,11,0),"")</f>
        <v/>
      </c>
      <c r="W2535" s="13" t="str">
        <f>IFERROR(COUNTIF(#REF!,Tabela1[[#This Row],[Colunas5]]),"")</f>
        <v/>
      </c>
      <c r="X2535" s="14">
        <f>Tabela1[[#This Row],[QIANTIDADE EXPEDIDA]]*Tabela1[[#This Row],[PESO UNI]]</f>
        <v>0</v>
      </c>
      <c r="Y2535" s="14">
        <f t="shared" si="336"/>
        <v>0</v>
      </c>
      <c r="Z2535" s="21">
        <f>Tabela1[[#This Row],[PESO TOTAL]]-Tabela1[[#This Row],[Peso Expedido]]</f>
        <v>0</v>
      </c>
      <c r="AA2535" s="18"/>
      <c r="AB2535" s="40"/>
      <c r="AC2535" s="40"/>
      <c r="AD2535" s="40"/>
      <c r="AE2535" s="40"/>
      <c r="AF2535" s="40"/>
      <c r="AG2535" s="40"/>
      <c r="AH2535" s="40"/>
      <c r="AI2535" s="40" t="str">
        <f t="shared" si="340"/>
        <v>ok</v>
      </c>
      <c r="AJ2535"/>
      <c r="AK2535" t="str">
        <f>Tabela1[[#This Row],[Coluna1]]&amp;Tabela1[[#This Row],[PEDIDO]]</f>
        <v/>
      </c>
      <c r="AL2535"/>
      <c r="AM2535"/>
      <c r="AN2535"/>
      <c r="AO2535" t="str">
        <f t="shared" si="337"/>
        <v>/</v>
      </c>
      <c r="AP2535" t="str">
        <f>Tabela1[[#This Row],[TAG]]&amp;Tabela1[[#This Row],[PEDIDO]]&amp;Tabela1[[#This Row],[PRODUTO]]</f>
        <v/>
      </c>
      <c r="AQ2535" s="23" t="str">
        <f>Tabela1[[#This Row],[PRODUTO]]&amp;Tabela1[[#This Row],[TAG]]</f>
        <v/>
      </c>
      <c r="AR2535" s="183">
        <f>Tabela1[[#This Row],[PESO TOTAL]]*Tabela1[[#This Row],[MATÉRIA PRIMA]]</f>
        <v>0</v>
      </c>
      <c r="AS2535" s="28">
        <f>Tabela1[[#This Row],[PESO TOTAL]]*Tabela1[[#This Row],[PREPARAÇÃO ]]</f>
        <v>0</v>
      </c>
      <c r="AT2535" s="28">
        <f>Tabela1[[#This Row],[PESO TOTAL]]*Tabela1[[#This Row],[CALDEIRARIA]]</f>
        <v>0</v>
      </c>
      <c r="AU2535" s="28">
        <f>Tabela1[[#This Row],[PESO TOTAL]]*Tabela1[[#This Row],[SOLDA]]</f>
        <v>0</v>
      </c>
      <c r="AV2535" s="28">
        <f>Tabela1[[#This Row],[PESO TOTAL]]*Tabela1[[#This Row],[ACABAMENTO]]</f>
        <v>0</v>
      </c>
      <c r="AW2535" s="28">
        <f>Tabela1[[#This Row],[PESO TOTAL]]*Tabela1[[#This Row],[PRONTO ACABADO]]</f>
        <v>0</v>
      </c>
      <c r="AX2535" s="28">
        <f>Tabela1[[#This Row],[PESO TOTAL]]*Tabela1[[#This Row],[EXPEDIÇÃO ]]</f>
        <v>0</v>
      </c>
      <c r="AY2535" s="28" t="str">
        <f>Tabela1[[#This Row],[PEDIDO]]&amp;Tabela1[[#This Row],[PRODUTO]]</f>
        <v/>
      </c>
      <c r="AZ2535" s="44">
        <f>IF(AF2535="",0,IF(ISTEXT(AF2535),H2535*VALUE(SUBSTITUTE(AF2535,"%",""))/100,H2535*AF2535))-Tabela1[[#This Row],[PRONTO ACABADO2]]</f>
        <v>0</v>
      </c>
      <c r="BA2535" s="44">
        <f>IF(AG2535="",0,IF(ISTEXT(AG2535),H2535*VALUE(SUBSTITUTE(AG2535,"%",""))/100,H2535*AG2535))-Tabela1[[#This Row],[PESO EXPEDIDO2]]</f>
        <v>0</v>
      </c>
      <c r="BB2535" s="44">
        <f t="shared" si="338"/>
        <v>0</v>
      </c>
      <c r="BC2535" s="44">
        <f t="shared" si="339"/>
        <v>0</v>
      </c>
      <c r="BD2535" s="44"/>
    </row>
    <row r="2536" spans="1:56" ht="15.75" hidden="1" customHeight="1" x14ac:dyDescent="0.25">
      <c r="A2536" s="6"/>
      <c r="B2536" s="22"/>
      <c r="C2536" s="7"/>
      <c r="D2536" s="46"/>
      <c r="E2536" s="7"/>
      <c r="F2536" s="7"/>
      <c r="G2536" s="44"/>
      <c r="H2536" s="41">
        <f>Tabela1[[#This Row],[PESO UNI]]*Tabela1[[#This Row],[QTE]]</f>
        <v>0</v>
      </c>
      <c r="I2536" s="7"/>
      <c r="J2536" s="8"/>
      <c r="K2536" s="8"/>
      <c r="L2536" s="9"/>
      <c r="M2536" s="10"/>
      <c r="N2536" s="8"/>
      <c r="O2536" s="12"/>
      <c r="P2536" s="13"/>
      <c r="Q2536" s="14">
        <f>Tabela1[[#This Row],[QTDE/ Fabricação]]-Tabela1[[#This Row],[QTE]]</f>
        <v>0</v>
      </c>
      <c r="R2536" s="19">
        <f t="shared" si="334"/>
        <v>0</v>
      </c>
      <c r="S2536" s="19">
        <f t="shared" si="333"/>
        <v>0</v>
      </c>
      <c r="T2536" s="20">
        <f t="shared" si="335"/>
        <v>0</v>
      </c>
      <c r="U2536" s="17">
        <f>IFERROR(SUMIF('LISTA DE EMBARQUE'!B:B,MICRO!E:E,'LISTA DE EMBARQUE'!G:G),"")</f>
        <v>0</v>
      </c>
      <c r="V2536" s="12" t="str">
        <f>IFERROR(VLOOKUP(Tabela1[[#This Row],[COD.MDE]],'LISTA DE EMBARQUE'!B:L,11,0),"")</f>
        <v/>
      </c>
      <c r="W2536" s="13" t="str">
        <f>IFERROR(COUNTIF(#REF!,Tabela1[[#This Row],[Colunas5]]),"")</f>
        <v/>
      </c>
      <c r="X2536" s="14">
        <f>Tabela1[[#This Row],[QIANTIDADE EXPEDIDA]]*Tabela1[[#This Row],[PESO UNI]]</f>
        <v>0</v>
      </c>
      <c r="Y2536" s="14">
        <f t="shared" si="336"/>
        <v>0</v>
      </c>
      <c r="Z2536" s="21">
        <f>Tabela1[[#This Row],[PESO TOTAL]]-Tabela1[[#This Row],[Peso Expedido]]</f>
        <v>0</v>
      </c>
      <c r="AA2536" s="18"/>
      <c r="AB2536" s="40"/>
      <c r="AC2536" s="40"/>
      <c r="AD2536" s="40"/>
      <c r="AE2536" s="40"/>
      <c r="AF2536" s="40"/>
      <c r="AG2536" s="40"/>
      <c r="AH2536" s="40"/>
      <c r="AI2536" s="40" t="str">
        <f t="shared" si="340"/>
        <v>ok</v>
      </c>
      <c r="AJ2536"/>
      <c r="AK2536" t="str">
        <f>Tabela1[[#This Row],[Coluna1]]&amp;Tabela1[[#This Row],[PEDIDO]]</f>
        <v/>
      </c>
      <c r="AL2536"/>
      <c r="AM2536"/>
      <c r="AN2536"/>
      <c r="AO2536" t="str">
        <f t="shared" si="337"/>
        <v>/</v>
      </c>
      <c r="AP2536" t="str">
        <f>Tabela1[[#This Row],[TAG]]&amp;Tabela1[[#This Row],[PEDIDO]]&amp;Tabela1[[#This Row],[PRODUTO]]</f>
        <v/>
      </c>
      <c r="AQ2536" s="23" t="str">
        <f>Tabela1[[#This Row],[PRODUTO]]&amp;Tabela1[[#This Row],[TAG]]</f>
        <v/>
      </c>
      <c r="AR2536" s="183">
        <f>Tabela1[[#This Row],[PESO TOTAL]]*Tabela1[[#This Row],[MATÉRIA PRIMA]]</f>
        <v>0</v>
      </c>
      <c r="AS2536" s="28">
        <f>Tabela1[[#This Row],[PESO TOTAL]]*Tabela1[[#This Row],[PREPARAÇÃO ]]</f>
        <v>0</v>
      </c>
      <c r="AT2536" s="28">
        <f>Tabela1[[#This Row],[PESO TOTAL]]*Tabela1[[#This Row],[CALDEIRARIA]]</f>
        <v>0</v>
      </c>
      <c r="AU2536" s="28">
        <f>Tabela1[[#This Row],[PESO TOTAL]]*Tabela1[[#This Row],[SOLDA]]</f>
        <v>0</v>
      </c>
      <c r="AV2536" s="28">
        <f>Tabela1[[#This Row],[PESO TOTAL]]*Tabela1[[#This Row],[ACABAMENTO]]</f>
        <v>0</v>
      </c>
      <c r="AW2536" s="28">
        <f>Tabela1[[#This Row],[PESO TOTAL]]*Tabela1[[#This Row],[PRONTO ACABADO]]</f>
        <v>0</v>
      </c>
      <c r="AX2536" s="28">
        <f>Tabela1[[#This Row],[PESO TOTAL]]*Tabela1[[#This Row],[EXPEDIÇÃO ]]</f>
        <v>0</v>
      </c>
      <c r="AY2536" s="28" t="str">
        <f>Tabela1[[#This Row],[PEDIDO]]&amp;Tabela1[[#This Row],[PRODUTO]]</f>
        <v/>
      </c>
      <c r="AZ2536" s="44">
        <f>IF(AF2536="",0,IF(ISTEXT(AF2536),H2536*VALUE(SUBSTITUTE(AF2536,"%",""))/100,H2536*AF2536))-Tabela1[[#This Row],[PRONTO ACABADO2]]</f>
        <v>0</v>
      </c>
      <c r="BA2536" s="44">
        <f>IF(AG2536="",0,IF(ISTEXT(AG2536),H2536*VALUE(SUBSTITUTE(AG2536,"%",""))/100,H2536*AG2536))-Tabela1[[#This Row],[PESO EXPEDIDO2]]</f>
        <v>0</v>
      </c>
      <c r="BB2536" s="44">
        <f t="shared" si="338"/>
        <v>0</v>
      </c>
      <c r="BC2536" s="44">
        <f t="shared" si="339"/>
        <v>0</v>
      </c>
      <c r="BD2536" s="44"/>
    </row>
    <row r="2537" spans="1:56" ht="15.75" hidden="1" customHeight="1" x14ac:dyDescent="0.25">
      <c r="A2537" s="6"/>
      <c r="B2537" s="22"/>
      <c r="C2537" s="7"/>
      <c r="D2537" s="46"/>
      <c r="E2537" s="7"/>
      <c r="F2537" s="7"/>
      <c r="G2537" s="44"/>
      <c r="H2537" s="41">
        <f>Tabela1[[#This Row],[PESO UNI]]*Tabela1[[#This Row],[QTE]]</f>
        <v>0</v>
      </c>
      <c r="I2537" s="7"/>
      <c r="J2537" s="8"/>
      <c r="K2537" s="8"/>
      <c r="L2537" s="9"/>
      <c r="M2537" s="10"/>
      <c r="N2537" s="8"/>
      <c r="O2537" s="12"/>
      <c r="P2537" s="13"/>
      <c r="Q2537" s="14">
        <f>Tabela1[[#This Row],[QTDE/ Fabricação]]-Tabela1[[#This Row],[QTE]]</f>
        <v>0</v>
      </c>
      <c r="R2537" s="19">
        <f t="shared" si="334"/>
        <v>0</v>
      </c>
      <c r="S2537" s="19">
        <f t="shared" si="333"/>
        <v>0</v>
      </c>
      <c r="T2537" s="20">
        <f t="shared" si="335"/>
        <v>0</v>
      </c>
      <c r="U2537" s="17">
        <f>IFERROR(SUMIF('LISTA DE EMBARQUE'!B:B,MICRO!E:E,'LISTA DE EMBARQUE'!G:G),"")</f>
        <v>0</v>
      </c>
      <c r="V2537" s="12" t="str">
        <f>IFERROR(VLOOKUP(Tabela1[[#This Row],[COD.MDE]],'LISTA DE EMBARQUE'!B:L,11,0),"")</f>
        <v/>
      </c>
      <c r="W2537" s="13" t="str">
        <f>IFERROR(COUNTIF(#REF!,Tabela1[[#This Row],[Colunas5]]),"")</f>
        <v/>
      </c>
      <c r="X2537" s="14">
        <f>Tabela1[[#This Row],[QIANTIDADE EXPEDIDA]]*Tabela1[[#This Row],[PESO UNI]]</f>
        <v>0</v>
      </c>
      <c r="Y2537" s="14">
        <f t="shared" si="336"/>
        <v>0</v>
      </c>
      <c r="Z2537" s="21">
        <f>Tabela1[[#This Row],[PESO TOTAL]]-Tabela1[[#This Row],[Peso Expedido]]</f>
        <v>0</v>
      </c>
      <c r="AA2537" s="18"/>
      <c r="AB2537" s="40"/>
      <c r="AC2537" s="40"/>
      <c r="AD2537" s="40"/>
      <c r="AE2537" s="40"/>
      <c r="AF2537" s="40"/>
      <c r="AG2537" s="40"/>
      <c r="AH2537" s="40"/>
      <c r="AI2537" s="40" t="str">
        <f t="shared" si="340"/>
        <v>ok</v>
      </c>
      <c r="AJ2537"/>
      <c r="AK2537" t="str">
        <f>Tabela1[[#This Row],[Coluna1]]&amp;Tabela1[[#This Row],[PEDIDO]]</f>
        <v/>
      </c>
      <c r="AL2537"/>
      <c r="AM2537"/>
      <c r="AN2537"/>
      <c r="AO2537" t="str">
        <f t="shared" si="337"/>
        <v>/</v>
      </c>
      <c r="AP2537" t="str">
        <f>Tabela1[[#This Row],[TAG]]&amp;Tabela1[[#This Row],[PEDIDO]]&amp;Tabela1[[#This Row],[PRODUTO]]</f>
        <v/>
      </c>
      <c r="AQ2537" s="23" t="str">
        <f>Tabela1[[#This Row],[PRODUTO]]&amp;Tabela1[[#This Row],[TAG]]</f>
        <v/>
      </c>
      <c r="AR2537" s="183">
        <f>Tabela1[[#This Row],[PESO TOTAL]]*Tabela1[[#This Row],[MATÉRIA PRIMA]]</f>
        <v>0</v>
      </c>
      <c r="AS2537" s="28">
        <f>Tabela1[[#This Row],[PESO TOTAL]]*Tabela1[[#This Row],[PREPARAÇÃO ]]</f>
        <v>0</v>
      </c>
      <c r="AT2537" s="28">
        <f>Tabela1[[#This Row],[PESO TOTAL]]*Tabela1[[#This Row],[CALDEIRARIA]]</f>
        <v>0</v>
      </c>
      <c r="AU2537" s="28">
        <f>Tabela1[[#This Row],[PESO TOTAL]]*Tabela1[[#This Row],[SOLDA]]</f>
        <v>0</v>
      </c>
      <c r="AV2537" s="28">
        <f>Tabela1[[#This Row],[PESO TOTAL]]*Tabela1[[#This Row],[ACABAMENTO]]</f>
        <v>0</v>
      </c>
      <c r="AW2537" s="28">
        <f>Tabela1[[#This Row],[PESO TOTAL]]*Tabela1[[#This Row],[PRONTO ACABADO]]</f>
        <v>0</v>
      </c>
      <c r="AX2537" s="28">
        <f>Tabela1[[#This Row],[PESO TOTAL]]*Tabela1[[#This Row],[EXPEDIÇÃO ]]</f>
        <v>0</v>
      </c>
      <c r="AY2537" s="28" t="str">
        <f>Tabela1[[#This Row],[PEDIDO]]&amp;Tabela1[[#This Row],[PRODUTO]]</f>
        <v/>
      </c>
      <c r="AZ2537" s="44">
        <f>IF(AF2537="",0,IF(ISTEXT(AF2537),H2537*VALUE(SUBSTITUTE(AF2537,"%",""))/100,H2537*AF2537))-Tabela1[[#This Row],[PRONTO ACABADO2]]</f>
        <v>0</v>
      </c>
      <c r="BA2537" s="44">
        <f>IF(AG2537="",0,IF(ISTEXT(AG2537),H2537*VALUE(SUBSTITUTE(AG2537,"%",""))/100,H2537*AG2537))-Tabela1[[#This Row],[PESO EXPEDIDO2]]</f>
        <v>0</v>
      </c>
      <c r="BB2537" s="44">
        <f t="shared" si="338"/>
        <v>0</v>
      </c>
      <c r="BC2537" s="44">
        <f t="shared" si="339"/>
        <v>0</v>
      </c>
      <c r="BD2537" s="44"/>
    </row>
    <row r="2538" spans="1:56" ht="15.75" hidden="1" customHeight="1" x14ac:dyDescent="0.25">
      <c r="A2538" s="6"/>
      <c r="B2538" s="22"/>
      <c r="C2538" s="7"/>
      <c r="D2538" s="46"/>
      <c r="E2538" s="7"/>
      <c r="F2538" s="7"/>
      <c r="G2538" s="44"/>
      <c r="H2538" s="41">
        <f>Tabela1[[#This Row],[PESO UNI]]*Tabela1[[#This Row],[QTE]]</f>
        <v>0</v>
      </c>
      <c r="I2538" s="7"/>
      <c r="J2538" s="8"/>
      <c r="K2538" s="8"/>
      <c r="L2538" s="9"/>
      <c r="M2538" s="10"/>
      <c r="N2538" s="8"/>
      <c r="O2538" s="12"/>
      <c r="P2538" s="13"/>
      <c r="Q2538" s="14">
        <f>Tabela1[[#This Row],[QTDE/ Fabricação]]-Tabela1[[#This Row],[QTE]]</f>
        <v>0</v>
      </c>
      <c r="R2538" s="19">
        <f t="shared" si="334"/>
        <v>0</v>
      </c>
      <c r="S2538" s="19">
        <f t="shared" si="333"/>
        <v>0</v>
      </c>
      <c r="T2538" s="20">
        <f t="shared" si="335"/>
        <v>0</v>
      </c>
      <c r="U2538" s="17">
        <f>IFERROR(SUMIF('LISTA DE EMBARQUE'!B:B,MICRO!E:E,'LISTA DE EMBARQUE'!G:G),"")</f>
        <v>0</v>
      </c>
      <c r="V2538" s="12" t="str">
        <f>IFERROR(VLOOKUP(Tabela1[[#This Row],[COD.MDE]],'LISTA DE EMBARQUE'!B:L,11,0),"")</f>
        <v/>
      </c>
      <c r="W2538" s="13" t="str">
        <f>IFERROR(COUNTIF(#REF!,Tabela1[[#This Row],[Colunas5]]),"")</f>
        <v/>
      </c>
      <c r="X2538" s="14">
        <f>Tabela1[[#This Row],[QIANTIDADE EXPEDIDA]]*Tabela1[[#This Row],[PESO UNI]]</f>
        <v>0</v>
      </c>
      <c r="Y2538" s="14">
        <f t="shared" si="336"/>
        <v>0</v>
      </c>
      <c r="Z2538" s="21">
        <f>Tabela1[[#This Row],[PESO TOTAL]]-Tabela1[[#This Row],[Peso Expedido]]</f>
        <v>0</v>
      </c>
      <c r="AA2538" s="18"/>
      <c r="AB2538" s="40"/>
      <c r="AC2538" s="40"/>
      <c r="AD2538" s="40"/>
      <c r="AE2538" s="40"/>
      <c r="AF2538" s="40"/>
      <c r="AG2538" s="40"/>
      <c r="AH2538" s="40"/>
      <c r="AI2538" s="40" t="str">
        <f t="shared" si="340"/>
        <v>ok</v>
      </c>
      <c r="AJ2538"/>
      <c r="AK2538" t="str">
        <f>Tabela1[[#This Row],[Coluna1]]&amp;Tabela1[[#This Row],[PEDIDO]]</f>
        <v/>
      </c>
      <c r="AL2538"/>
      <c r="AM2538"/>
      <c r="AN2538"/>
      <c r="AO2538" t="str">
        <f t="shared" si="337"/>
        <v>/</v>
      </c>
      <c r="AP2538" t="str">
        <f>Tabela1[[#This Row],[TAG]]&amp;Tabela1[[#This Row],[PEDIDO]]&amp;Tabela1[[#This Row],[PRODUTO]]</f>
        <v/>
      </c>
      <c r="AQ2538" s="23" t="str">
        <f>Tabela1[[#This Row],[PRODUTO]]&amp;Tabela1[[#This Row],[TAG]]</f>
        <v/>
      </c>
      <c r="AR2538" s="183">
        <f>Tabela1[[#This Row],[PESO TOTAL]]*Tabela1[[#This Row],[MATÉRIA PRIMA]]</f>
        <v>0</v>
      </c>
      <c r="AS2538" s="28">
        <f>Tabela1[[#This Row],[PESO TOTAL]]*Tabela1[[#This Row],[PREPARAÇÃO ]]</f>
        <v>0</v>
      </c>
      <c r="AT2538" s="28">
        <f>Tabela1[[#This Row],[PESO TOTAL]]*Tabela1[[#This Row],[CALDEIRARIA]]</f>
        <v>0</v>
      </c>
      <c r="AU2538" s="28">
        <f>Tabela1[[#This Row],[PESO TOTAL]]*Tabela1[[#This Row],[SOLDA]]</f>
        <v>0</v>
      </c>
      <c r="AV2538" s="28">
        <f>Tabela1[[#This Row],[PESO TOTAL]]*Tabela1[[#This Row],[ACABAMENTO]]</f>
        <v>0</v>
      </c>
      <c r="AW2538" s="28">
        <f>Tabela1[[#This Row],[PESO TOTAL]]*Tabela1[[#This Row],[PRONTO ACABADO]]</f>
        <v>0</v>
      </c>
      <c r="AX2538" s="28">
        <f>Tabela1[[#This Row],[PESO TOTAL]]*Tabela1[[#This Row],[EXPEDIÇÃO ]]</f>
        <v>0</v>
      </c>
      <c r="AY2538" s="28" t="str">
        <f>Tabela1[[#This Row],[PEDIDO]]&amp;Tabela1[[#This Row],[PRODUTO]]</f>
        <v/>
      </c>
      <c r="AZ2538" s="44">
        <f>IF(AF2538="",0,IF(ISTEXT(AF2538),H2538*VALUE(SUBSTITUTE(AF2538,"%",""))/100,H2538*AF2538))-Tabela1[[#This Row],[PRONTO ACABADO2]]</f>
        <v>0</v>
      </c>
      <c r="BA2538" s="44">
        <f>IF(AG2538="",0,IF(ISTEXT(AG2538),H2538*VALUE(SUBSTITUTE(AG2538,"%",""))/100,H2538*AG2538))-Tabela1[[#This Row],[PESO EXPEDIDO2]]</f>
        <v>0</v>
      </c>
      <c r="BB2538" s="44">
        <f t="shared" si="338"/>
        <v>0</v>
      </c>
      <c r="BC2538" s="44">
        <f t="shared" si="339"/>
        <v>0</v>
      </c>
      <c r="BD2538" s="44"/>
    </row>
    <row r="2539" spans="1:56" ht="15.75" hidden="1" customHeight="1" x14ac:dyDescent="0.25">
      <c r="A2539" s="6"/>
      <c r="B2539" s="22"/>
      <c r="C2539" s="7"/>
      <c r="D2539" s="46"/>
      <c r="E2539" s="7"/>
      <c r="F2539" s="7"/>
      <c r="G2539" s="44"/>
      <c r="H2539" s="41">
        <f>Tabela1[[#This Row],[PESO UNI]]*Tabela1[[#This Row],[QTE]]</f>
        <v>0</v>
      </c>
      <c r="I2539" s="7"/>
      <c r="J2539" s="8"/>
      <c r="K2539" s="8"/>
      <c r="L2539" s="9"/>
      <c r="M2539" s="10"/>
      <c r="N2539" s="8"/>
      <c r="O2539" s="12"/>
      <c r="P2539" s="13"/>
      <c r="Q2539" s="14">
        <f>Tabela1[[#This Row],[QTDE/ Fabricação]]-Tabela1[[#This Row],[QTE]]</f>
        <v>0</v>
      </c>
      <c r="R2539" s="19">
        <f t="shared" si="334"/>
        <v>0</v>
      </c>
      <c r="S2539" s="19">
        <f t="shared" si="333"/>
        <v>0</v>
      </c>
      <c r="T2539" s="20">
        <f t="shared" si="335"/>
        <v>0</v>
      </c>
      <c r="U2539" s="17">
        <f>IFERROR(SUMIF('LISTA DE EMBARQUE'!B:B,MICRO!E:E,'LISTA DE EMBARQUE'!G:G),"")</f>
        <v>0</v>
      </c>
      <c r="V2539" s="12" t="str">
        <f>IFERROR(VLOOKUP(Tabela1[[#This Row],[COD.MDE]],'LISTA DE EMBARQUE'!B:L,11,0),"")</f>
        <v/>
      </c>
      <c r="W2539" s="13" t="str">
        <f>IFERROR(COUNTIF(#REF!,Tabela1[[#This Row],[Colunas5]]),"")</f>
        <v/>
      </c>
      <c r="X2539" s="14">
        <f>Tabela1[[#This Row],[QIANTIDADE EXPEDIDA]]*Tabela1[[#This Row],[PESO UNI]]</f>
        <v>0</v>
      </c>
      <c r="Y2539" s="14">
        <f t="shared" si="336"/>
        <v>0</v>
      </c>
      <c r="Z2539" s="21">
        <f>Tabela1[[#This Row],[PESO TOTAL]]-Tabela1[[#This Row],[Peso Expedido]]</f>
        <v>0</v>
      </c>
      <c r="AA2539" s="18"/>
      <c r="AB2539" s="40"/>
      <c r="AC2539" s="40"/>
      <c r="AD2539" s="40"/>
      <c r="AE2539" s="40"/>
      <c r="AF2539" s="40"/>
      <c r="AG2539" s="40"/>
      <c r="AH2539" s="40"/>
      <c r="AI2539" s="40" t="str">
        <f t="shared" si="340"/>
        <v>ok</v>
      </c>
      <c r="AJ2539"/>
      <c r="AK2539" t="str">
        <f>Tabela1[[#This Row],[Coluna1]]&amp;Tabela1[[#This Row],[PEDIDO]]</f>
        <v/>
      </c>
      <c r="AL2539"/>
      <c r="AM2539"/>
      <c r="AN2539"/>
      <c r="AO2539" t="str">
        <f t="shared" si="337"/>
        <v>/</v>
      </c>
      <c r="AP2539" t="str">
        <f>Tabela1[[#This Row],[TAG]]&amp;Tabela1[[#This Row],[PEDIDO]]&amp;Tabela1[[#This Row],[PRODUTO]]</f>
        <v/>
      </c>
      <c r="AQ2539" s="23" t="str">
        <f>Tabela1[[#This Row],[PRODUTO]]&amp;Tabela1[[#This Row],[TAG]]</f>
        <v/>
      </c>
      <c r="AR2539" s="183">
        <f>Tabela1[[#This Row],[PESO TOTAL]]*Tabela1[[#This Row],[MATÉRIA PRIMA]]</f>
        <v>0</v>
      </c>
      <c r="AS2539" s="28">
        <f>Tabela1[[#This Row],[PESO TOTAL]]*Tabela1[[#This Row],[PREPARAÇÃO ]]</f>
        <v>0</v>
      </c>
      <c r="AT2539" s="28">
        <f>Tabela1[[#This Row],[PESO TOTAL]]*Tabela1[[#This Row],[CALDEIRARIA]]</f>
        <v>0</v>
      </c>
      <c r="AU2539" s="28">
        <f>Tabela1[[#This Row],[PESO TOTAL]]*Tabela1[[#This Row],[SOLDA]]</f>
        <v>0</v>
      </c>
      <c r="AV2539" s="28">
        <f>Tabela1[[#This Row],[PESO TOTAL]]*Tabela1[[#This Row],[ACABAMENTO]]</f>
        <v>0</v>
      </c>
      <c r="AW2539" s="28">
        <f>Tabela1[[#This Row],[PESO TOTAL]]*Tabela1[[#This Row],[PRONTO ACABADO]]</f>
        <v>0</v>
      </c>
      <c r="AX2539" s="28">
        <f>Tabela1[[#This Row],[PESO TOTAL]]*Tabela1[[#This Row],[EXPEDIÇÃO ]]</f>
        <v>0</v>
      </c>
      <c r="AY2539" s="28" t="str">
        <f>Tabela1[[#This Row],[PEDIDO]]&amp;Tabela1[[#This Row],[PRODUTO]]</f>
        <v/>
      </c>
      <c r="AZ2539" s="44">
        <f>IF(AF2539="",0,IF(ISTEXT(AF2539),H2539*VALUE(SUBSTITUTE(AF2539,"%",""))/100,H2539*AF2539))-Tabela1[[#This Row],[PRONTO ACABADO2]]</f>
        <v>0</v>
      </c>
      <c r="BA2539" s="44">
        <f>IF(AG2539="",0,IF(ISTEXT(AG2539),H2539*VALUE(SUBSTITUTE(AG2539,"%",""))/100,H2539*AG2539))-Tabela1[[#This Row],[PESO EXPEDIDO2]]</f>
        <v>0</v>
      </c>
      <c r="BB2539" s="44">
        <f t="shared" si="338"/>
        <v>0</v>
      </c>
      <c r="BC2539" s="44">
        <f t="shared" si="339"/>
        <v>0</v>
      </c>
      <c r="BD2539" s="44"/>
    </row>
    <row r="2540" spans="1:56" ht="15.75" hidden="1" customHeight="1" x14ac:dyDescent="0.25">
      <c r="A2540" s="6"/>
      <c r="B2540" s="22"/>
      <c r="C2540" s="7"/>
      <c r="D2540" s="46"/>
      <c r="E2540" s="7"/>
      <c r="F2540" s="7"/>
      <c r="G2540" s="44"/>
      <c r="H2540" s="41">
        <f>Tabela1[[#This Row],[PESO UNI]]*Tabela1[[#This Row],[QTE]]</f>
        <v>0</v>
      </c>
      <c r="I2540" s="7"/>
      <c r="J2540" s="8"/>
      <c r="K2540" s="8"/>
      <c r="L2540" s="9"/>
      <c r="M2540" s="10"/>
      <c r="N2540" s="8"/>
      <c r="O2540" s="12"/>
      <c r="P2540" s="13"/>
      <c r="Q2540" s="14">
        <f>Tabela1[[#This Row],[QTDE/ Fabricação]]-Tabela1[[#This Row],[QTE]]</f>
        <v>0</v>
      </c>
      <c r="R2540" s="19">
        <f t="shared" si="334"/>
        <v>0</v>
      </c>
      <c r="S2540" s="19">
        <f t="shared" si="333"/>
        <v>0</v>
      </c>
      <c r="T2540" s="20">
        <f t="shared" si="335"/>
        <v>0</v>
      </c>
      <c r="U2540" s="17">
        <f>IFERROR(SUMIF('LISTA DE EMBARQUE'!B:B,MICRO!E:E,'LISTA DE EMBARQUE'!G:G),"")</f>
        <v>0</v>
      </c>
      <c r="V2540" s="12" t="str">
        <f>IFERROR(VLOOKUP(Tabela1[[#This Row],[COD.MDE]],'LISTA DE EMBARQUE'!B:L,11,0),"")</f>
        <v/>
      </c>
      <c r="W2540" s="13" t="str">
        <f>IFERROR(COUNTIF(#REF!,Tabela1[[#This Row],[Colunas5]]),"")</f>
        <v/>
      </c>
      <c r="X2540" s="14">
        <f>Tabela1[[#This Row],[QIANTIDADE EXPEDIDA]]*Tabela1[[#This Row],[PESO UNI]]</f>
        <v>0</v>
      </c>
      <c r="Y2540" s="14">
        <f t="shared" si="336"/>
        <v>0</v>
      </c>
      <c r="Z2540" s="21">
        <f>Tabela1[[#This Row],[PESO TOTAL]]-Tabela1[[#This Row],[Peso Expedido]]</f>
        <v>0</v>
      </c>
      <c r="AA2540" s="18"/>
      <c r="AB2540" s="40"/>
      <c r="AC2540" s="40"/>
      <c r="AD2540" s="40"/>
      <c r="AE2540" s="40"/>
      <c r="AF2540" s="40"/>
      <c r="AG2540" s="40"/>
      <c r="AH2540" s="40"/>
      <c r="AI2540" s="40" t="str">
        <f t="shared" si="340"/>
        <v>ok</v>
      </c>
      <c r="AJ2540"/>
      <c r="AK2540" t="str">
        <f>Tabela1[[#This Row],[Coluna1]]&amp;Tabela1[[#This Row],[PEDIDO]]</f>
        <v/>
      </c>
      <c r="AL2540"/>
      <c r="AM2540"/>
      <c r="AN2540"/>
      <c r="AO2540" t="str">
        <f t="shared" si="337"/>
        <v>/</v>
      </c>
      <c r="AP2540" t="str">
        <f>Tabela1[[#This Row],[TAG]]&amp;Tabela1[[#This Row],[PEDIDO]]&amp;Tabela1[[#This Row],[PRODUTO]]</f>
        <v/>
      </c>
      <c r="AQ2540" s="23" t="str">
        <f>Tabela1[[#This Row],[PRODUTO]]&amp;Tabela1[[#This Row],[TAG]]</f>
        <v/>
      </c>
      <c r="AR2540" s="183">
        <f>Tabela1[[#This Row],[PESO TOTAL]]*Tabela1[[#This Row],[MATÉRIA PRIMA]]</f>
        <v>0</v>
      </c>
      <c r="AS2540" s="28">
        <f>Tabela1[[#This Row],[PESO TOTAL]]*Tabela1[[#This Row],[PREPARAÇÃO ]]</f>
        <v>0</v>
      </c>
      <c r="AT2540" s="28">
        <f>Tabela1[[#This Row],[PESO TOTAL]]*Tabela1[[#This Row],[CALDEIRARIA]]</f>
        <v>0</v>
      </c>
      <c r="AU2540" s="28">
        <f>Tabela1[[#This Row],[PESO TOTAL]]*Tabela1[[#This Row],[SOLDA]]</f>
        <v>0</v>
      </c>
      <c r="AV2540" s="28">
        <f>Tabela1[[#This Row],[PESO TOTAL]]*Tabela1[[#This Row],[ACABAMENTO]]</f>
        <v>0</v>
      </c>
      <c r="AW2540" s="28">
        <f>Tabela1[[#This Row],[PESO TOTAL]]*Tabela1[[#This Row],[PRONTO ACABADO]]</f>
        <v>0</v>
      </c>
      <c r="AX2540" s="28">
        <f>Tabela1[[#This Row],[PESO TOTAL]]*Tabela1[[#This Row],[EXPEDIÇÃO ]]</f>
        <v>0</v>
      </c>
      <c r="AY2540" s="28" t="str">
        <f>Tabela1[[#This Row],[PEDIDO]]&amp;Tabela1[[#This Row],[PRODUTO]]</f>
        <v/>
      </c>
      <c r="AZ2540" s="44">
        <f>IF(AF2540="",0,IF(ISTEXT(AF2540),H2540*VALUE(SUBSTITUTE(AF2540,"%",""))/100,H2540*AF2540))-Tabela1[[#This Row],[PRONTO ACABADO2]]</f>
        <v>0</v>
      </c>
      <c r="BA2540" s="44">
        <f>IF(AG2540="",0,IF(ISTEXT(AG2540),H2540*VALUE(SUBSTITUTE(AG2540,"%",""))/100,H2540*AG2540))-Tabela1[[#This Row],[PESO EXPEDIDO2]]</f>
        <v>0</v>
      </c>
      <c r="BB2540" s="44">
        <f t="shared" si="338"/>
        <v>0</v>
      </c>
      <c r="BC2540" s="44">
        <f t="shared" si="339"/>
        <v>0</v>
      </c>
      <c r="BD2540" s="44"/>
    </row>
    <row r="2541" spans="1:56" ht="15.75" hidden="1" customHeight="1" x14ac:dyDescent="0.25">
      <c r="A2541" s="6"/>
      <c r="B2541" s="22"/>
      <c r="C2541" s="7"/>
      <c r="D2541" s="46"/>
      <c r="E2541" s="7"/>
      <c r="F2541" s="7"/>
      <c r="G2541" s="44"/>
      <c r="H2541" s="41">
        <f>Tabela1[[#This Row],[PESO UNI]]*Tabela1[[#This Row],[QTE]]</f>
        <v>0</v>
      </c>
      <c r="I2541" s="7"/>
      <c r="J2541" s="8"/>
      <c r="K2541" s="8"/>
      <c r="L2541" s="9"/>
      <c r="M2541" s="10"/>
      <c r="N2541" s="8"/>
      <c r="O2541" s="12"/>
      <c r="P2541" s="13"/>
      <c r="Q2541" s="14">
        <f>Tabela1[[#This Row],[QTDE/ Fabricação]]-Tabela1[[#This Row],[QTE]]</f>
        <v>0</v>
      </c>
      <c r="R2541" s="19">
        <f t="shared" si="334"/>
        <v>0</v>
      </c>
      <c r="S2541" s="19">
        <f t="shared" si="333"/>
        <v>0</v>
      </c>
      <c r="T2541" s="20">
        <f t="shared" si="335"/>
        <v>0</v>
      </c>
      <c r="U2541" s="17">
        <f>IFERROR(SUMIF('LISTA DE EMBARQUE'!B:B,MICRO!E:E,'LISTA DE EMBARQUE'!G:G),"")</f>
        <v>0</v>
      </c>
      <c r="V2541" s="12" t="str">
        <f>IFERROR(VLOOKUP(Tabela1[[#This Row],[COD.MDE]],'LISTA DE EMBARQUE'!B:L,11,0),"")</f>
        <v/>
      </c>
      <c r="W2541" s="13" t="str">
        <f>IFERROR(COUNTIF(#REF!,Tabela1[[#This Row],[Colunas5]]),"")</f>
        <v/>
      </c>
      <c r="X2541" s="14">
        <f>Tabela1[[#This Row],[QIANTIDADE EXPEDIDA]]*Tabela1[[#This Row],[PESO UNI]]</f>
        <v>0</v>
      </c>
      <c r="Y2541" s="14">
        <f t="shared" si="336"/>
        <v>0</v>
      </c>
      <c r="Z2541" s="21">
        <f>Tabela1[[#This Row],[PESO TOTAL]]-Tabela1[[#This Row],[Peso Expedido]]</f>
        <v>0</v>
      </c>
      <c r="AA2541" s="18"/>
      <c r="AB2541" s="40"/>
      <c r="AC2541" s="40"/>
      <c r="AD2541" s="40"/>
      <c r="AE2541" s="40"/>
      <c r="AF2541" s="40"/>
      <c r="AG2541" s="40"/>
      <c r="AH2541" s="40"/>
      <c r="AI2541" s="40" t="str">
        <f t="shared" si="340"/>
        <v>ok</v>
      </c>
      <c r="AJ2541"/>
      <c r="AK2541" t="str">
        <f>Tabela1[[#This Row],[Coluna1]]&amp;Tabela1[[#This Row],[PEDIDO]]</f>
        <v/>
      </c>
      <c r="AL2541"/>
      <c r="AM2541"/>
      <c r="AN2541"/>
      <c r="AO2541" t="str">
        <f t="shared" si="337"/>
        <v>/</v>
      </c>
      <c r="AP2541" t="str">
        <f>Tabela1[[#This Row],[TAG]]&amp;Tabela1[[#This Row],[PEDIDO]]&amp;Tabela1[[#This Row],[PRODUTO]]</f>
        <v/>
      </c>
      <c r="AQ2541" s="23" t="str">
        <f>Tabela1[[#This Row],[PRODUTO]]&amp;Tabela1[[#This Row],[TAG]]</f>
        <v/>
      </c>
      <c r="AR2541" s="183">
        <f>Tabela1[[#This Row],[PESO TOTAL]]*Tabela1[[#This Row],[MATÉRIA PRIMA]]</f>
        <v>0</v>
      </c>
      <c r="AS2541" s="28">
        <f>Tabela1[[#This Row],[PESO TOTAL]]*Tabela1[[#This Row],[PREPARAÇÃO ]]</f>
        <v>0</v>
      </c>
      <c r="AT2541" s="28">
        <f>Tabela1[[#This Row],[PESO TOTAL]]*Tabela1[[#This Row],[CALDEIRARIA]]</f>
        <v>0</v>
      </c>
      <c r="AU2541" s="28">
        <f>Tabela1[[#This Row],[PESO TOTAL]]*Tabela1[[#This Row],[SOLDA]]</f>
        <v>0</v>
      </c>
      <c r="AV2541" s="28">
        <f>Tabela1[[#This Row],[PESO TOTAL]]*Tabela1[[#This Row],[ACABAMENTO]]</f>
        <v>0</v>
      </c>
      <c r="AW2541" s="28">
        <f>Tabela1[[#This Row],[PESO TOTAL]]*Tabela1[[#This Row],[PRONTO ACABADO]]</f>
        <v>0</v>
      </c>
      <c r="AX2541" s="28">
        <f>Tabela1[[#This Row],[PESO TOTAL]]*Tabela1[[#This Row],[EXPEDIÇÃO ]]</f>
        <v>0</v>
      </c>
      <c r="AY2541" s="28" t="str">
        <f>Tabela1[[#This Row],[PEDIDO]]&amp;Tabela1[[#This Row],[PRODUTO]]</f>
        <v/>
      </c>
      <c r="AZ2541" s="44">
        <f>IF(AF2541="",0,IF(ISTEXT(AF2541),H2541*VALUE(SUBSTITUTE(AF2541,"%",""))/100,H2541*AF2541))-Tabela1[[#This Row],[PRONTO ACABADO2]]</f>
        <v>0</v>
      </c>
      <c r="BA2541" s="44">
        <f>IF(AG2541="",0,IF(ISTEXT(AG2541),H2541*VALUE(SUBSTITUTE(AG2541,"%",""))/100,H2541*AG2541))-Tabela1[[#This Row],[PESO EXPEDIDO2]]</f>
        <v>0</v>
      </c>
      <c r="BB2541" s="44">
        <f t="shared" si="338"/>
        <v>0</v>
      </c>
      <c r="BC2541" s="44">
        <f t="shared" si="339"/>
        <v>0</v>
      </c>
      <c r="BD2541" s="44"/>
    </row>
    <row r="2542" spans="1:56" ht="15.75" hidden="1" customHeight="1" x14ac:dyDescent="0.25">
      <c r="A2542" s="6"/>
      <c r="B2542" s="22"/>
      <c r="C2542" s="7"/>
      <c r="D2542" s="46"/>
      <c r="E2542" s="7"/>
      <c r="F2542" s="7"/>
      <c r="G2542" s="44"/>
      <c r="H2542" s="41">
        <f>Tabela1[[#This Row],[PESO UNI]]*Tabela1[[#This Row],[QTE]]</f>
        <v>0</v>
      </c>
      <c r="I2542" s="7"/>
      <c r="J2542" s="8"/>
      <c r="K2542" s="8"/>
      <c r="L2542" s="9"/>
      <c r="M2542" s="10"/>
      <c r="N2542" s="8"/>
      <c r="O2542" s="12"/>
      <c r="P2542" s="13"/>
      <c r="Q2542" s="14">
        <f>Tabela1[[#This Row],[QTDE/ Fabricação]]-Tabela1[[#This Row],[QTE]]</f>
        <v>0</v>
      </c>
      <c r="R2542" s="19">
        <f t="shared" si="334"/>
        <v>0</v>
      </c>
      <c r="S2542" s="19">
        <f t="shared" si="333"/>
        <v>0</v>
      </c>
      <c r="T2542" s="20">
        <f t="shared" si="335"/>
        <v>0</v>
      </c>
      <c r="U2542" s="17">
        <f>IFERROR(SUMIF('LISTA DE EMBARQUE'!B:B,MICRO!E:E,'LISTA DE EMBARQUE'!G:G),"")</f>
        <v>0</v>
      </c>
      <c r="V2542" s="12" t="str">
        <f>IFERROR(VLOOKUP(Tabela1[[#This Row],[COD.MDE]],'LISTA DE EMBARQUE'!B:L,11,0),"")</f>
        <v/>
      </c>
      <c r="W2542" s="13" t="str">
        <f>IFERROR(COUNTIF(#REF!,Tabela1[[#This Row],[Colunas5]]),"")</f>
        <v/>
      </c>
      <c r="X2542" s="14">
        <f>Tabela1[[#This Row],[QIANTIDADE EXPEDIDA]]*Tabela1[[#This Row],[PESO UNI]]</f>
        <v>0</v>
      </c>
      <c r="Y2542" s="14">
        <f t="shared" si="336"/>
        <v>0</v>
      </c>
      <c r="Z2542" s="21">
        <f>Tabela1[[#This Row],[PESO TOTAL]]-Tabela1[[#This Row],[Peso Expedido]]</f>
        <v>0</v>
      </c>
      <c r="AA2542" s="18"/>
      <c r="AB2542" s="40"/>
      <c r="AC2542" s="40"/>
      <c r="AD2542" s="40"/>
      <c r="AE2542" s="40"/>
      <c r="AF2542" s="40"/>
      <c r="AG2542" s="40"/>
      <c r="AH2542" s="40"/>
      <c r="AI2542" s="40" t="str">
        <f t="shared" si="340"/>
        <v>ok</v>
      </c>
      <c r="AJ2542"/>
      <c r="AK2542" t="str">
        <f>Tabela1[[#This Row],[Coluna1]]&amp;Tabela1[[#This Row],[PEDIDO]]</f>
        <v/>
      </c>
      <c r="AL2542"/>
      <c r="AM2542"/>
      <c r="AN2542"/>
      <c r="AO2542" t="str">
        <f t="shared" si="337"/>
        <v>/</v>
      </c>
      <c r="AP2542" t="str">
        <f>Tabela1[[#This Row],[TAG]]&amp;Tabela1[[#This Row],[PEDIDO]]&amp;Tabela1[[#This Row],[PRODUTO]]</f>
        <v/>
      </c>
      <c r="AQ2542" s="23" t="str">
        <f>Tabela1[[#This Row],[PRODUTO]]&amp;Tabela1[[#This Row],[TAG]]</f>
        <v/>
      </c>
      <c r="AR2542" s="183">
        <f>Tabela1[[#This Row],[PESO TOTAL]]*Tabela1[[#This Row],[MATÉRIA PRIMA]]</f>
        <v>0</v>
      </c>
      <c r="AS2542" s="28">
        <f>Tabela1[[#This Row],[PESO TOTAL]]*Tabela1[[#This Row],[PREPARAÇÃO ]]</f>
        <v>0</v>
      </c>
      <c r="AT2542" s="28">
        <f>Tabela1[[#This Row],[PESO TOTAL]]*Tabela1[[#This Row],[CALDEIRARIA]]</f>
        <v>0</v>
      </c>
      <c r="AU2542" s="28">
        <f>Tabela1[[#This Row],[PESO TOTAL]]*Tabela1[[#This Row],[SOLDA]]</f>
        <v>0</v>
      </c>
      <c r="AV2542" s="28">
        <f>Tabela1[[#This Row],[PESO TOTAL]]*Tabela1[[#This Row],[ACABAMENTO]]</f>
        <v>0</v>
      </c>
      <c r="AW2542" s="28">
        <f>Tabela1[[#This Row],[PESO TOTAL]]*Tabela1[[#This Row],[PRONTO ACABADO]]</f>
        <v>0</v>
      </c>
      <c r="AX2542" s="28">
        <f>Tabela1[[#This Row],[PESO TOTAL]]*Tabela1[[#This Row],[EXPEDIÇÃO ]]</f>
        <v>0</v>
      </c>
      <c r="AY2542" s="28" t="str">
        <f>Tabela1[[#This Row],[PEDIDO]]&amp;Tabela1[[#This Row],[PRODUTO]]</f>
        <v/>
      </c>
      <c r="AZ2542" s="44">
        <f>IF(AF2542="",0,IF(ISTEXT(AF2542),H2542*VALUE(SUBSTITUTE(AF2542,"%",""))/100,H2542*AF2542))-Tabela1[[#This Row],[PRONTO ACABADO2]]</f>
        <v>0</v>
      </c>
      <c r="BA2542" s="44">
        <f>IF(AG2542="",0,IF(ISTEXT(AG2542),H2542*VALUE(SUBSTITUTE(AG2542,"%",""))/100,H2542*AG2542))-Tabela1[[#This Row],[PESO EXPEDIDO2]]</f>
        <v>0</v>
      </c>
      <c r="BB2542" s="44">
        <f t="shared" si="338"/>
        <v>0</v>
      </c>
      <c r="BC2542" s="44">
        <f t="shared" si="339"/>
        <v>0</v>
      </c>
      <c r="BD2542" s="44"/>
    </row>
    <row r="2543" spans="1:56" ht="15.75" hidden="1" customHeight="1" x14ac:dyDescent="0.25">
      <c r="A2543" s="6"/>
      <c r="B2543" s="22"/>
      <c r="C2543" s="7"/>
      <c r="D2543" s="46"/>
      <c r="E2543" s="7"/>
      <c r="F2543" s="7"/>
      <c r="G2543" s="44"/>
      <c r="H2543" s="41">
        <f>Tabela1[[#This Row],[PESO UNI]]*Tabela1[[#This Row],[QTE]]</f>
        <v>0</v>
      </c>
      <c r="I2543" s="7"/>
      <c r="J2543" s="8"/>
      <c r="K2543" s="8"/>
      <c r="L2543" s="9"/>
      <c r="M2543" s="10"/>
      <c r="N2543" s="8"/>
      <c r="O2543" s="12"/>
      <c r="P2543" s="13"/>
      <c r="Q2543" s="14">
        <f>Tabela1[[#This Row],[QTDE/ Fabricação]]-Tabela1[[#This Row],[QTE]]</f>
        <v>0</v>
      </c>
      <c r="R2543" s="19">
        <f t="shared" si="334"/>
        <v>0</v>
      </c>
      <c r="S2543" s="19">
        <f t="shared" si="333"/>
        <v>0</v>
      </c>
      <c r="T2543" s="20">
        <f t="shared" si="335"/>
        <v>0</v>
      </c>
      <c r="U2543" s="17">
        <f>IFERROR(SUMIF('LISTA DE EMBARQUE'!B:B,MICRO!E:E,'LISTA DE EMBARQUE'!G:G),"")</f>
        <v>0</v>
      </c>
      <c r="V2543" s="12" t="str">
        <f>IFERROR(VLOOKUP(Tabela1[[#This Row],[COD.MDE]],'LISTA DE EMBARQUE'!B:L,11,0),"")</f>
        <v/>
      </c>
      <c r="W2543" s="13" t="str">
        <f>IFERROR(COUNTIF(#REF!,Tabela1[[#This Row],[Colunas5]]),"")</f>
        <v/>
      </c>
      <c r="X2543" s="14">
        <f>Tabela1[[#This Row],[QIANTIDADE EXPEDIDA]]*Tabela1[[#This Row],[PESO UNI]]</f>
        <v>0</v>
      </c>
      <c r="Y2543" s="14">
        <f t="shared" si="336"/>
        <v>0</v>
      </c>
      <c r="Z2543" s="21">
        <f>Tabela1[[#This Row],[PESO TOTAL]]-Tabela1[[#This Row],[Peso Expedido]]</f>
        <v>0</v>
      </c>
      <c r="AA2543" s="18"/>
      <c r="AB2543" s="40"/>
      <c r="AC2543" s="40"/>
      <c r="AD2543" s="40"/>
      <c r="AE2543" s="40"/>
      <c r="AF2543" s="40"/>
      <c r="AG2543" s="40"/>
      <c r="AH2543" s="40"/>
      <c r="AI2543" s="40" t="str">
        <f t="shared" si="340"/>
        <v>ok</v>
      </c>
      <c r="AJ2543"/>
      <c r="AK2543" t="str">
        <f>Tabela1[[#This Row],[Coluna1]]&amp;Tabela1[[#This Row],[PEDIDO]]</f>
        <v/>
      </c>
      <c r="AL2543"/>
      <c r="AM2543"/>
      <c r="AN2543"/>
      <c r="AO2543" t="str">
        <f t="shared" si="337"/>
        <v>/</v>
      </c>
      <c r="AP2543" t="str">
        <f>Tabela1[[#This Row],[TAG]]&amp;Tabela1[[#This Row],[PEDIDO]]&amp;Tabela1[[#This Row],[PRODUTO]]</f>
        <v/>
      </c>
      <c r="AQ2543" s="23" t="str">
        <f>Tabela1[[#This Row],[PRODUTO]]&amp;Tabela1[[#This Row],[TAG]]</f>
        <v/>
      </c>
      <c r="AR2543" s="183">
        <f>Tabela1[[#This Row],[PESO TOTAL]]*Tabela1[[#This Row],[MATÉRIA PRIMA]]</f>
        <v>0</v>
      </c>
      <c r="AS2543" s="28">
        <f>Tabela1[[#This Row],[PESO TOTAL]]*Tabela1[[#This Row],[PREPARAÇÃO ]]</f>
        <v>0</v>
      </c>
      <c r="AT2543" s="28">
        <f>Tabela1[[#This Row],[PESO TOTAL]]*Tabela1[[#This Row],[CALDEIRARIA]]</f>
        <v>0</v>
      </c>
      <c r="AU2543" s="28">
        <f>Tabela1[[#This Row],[PESO TOTAL]]*Tabela1[[#This Row],[SOLDA]]</f>
        <v>0</v>
      </c>
      <c r="AV2543" s="28">
        <f>Tabela1[[#This Row],[PESO TOTAL]]*Tabela1[[#This Row],[ACABAMENTO]]</f>
        <v>0</v>
      </c>
      <c r="AW2543" s="28">
        <f>Tabela1[[#This Row],[PESO TOTAL]]*Tabela1[[#This Row],[PRONTO ACABADO]]</f>
        <v>0</v>
      </c>
      <c r="AX2543" s="28">
        <f>Tabela1[[#This Row],[PESO TOTAL]]*Tabela1[[#This Row],[EXPEDIÇÃO ]]</f>
        <v>0</v>
      </c>
      <c r="AY2543" s="28" t="str">
        <f>Tabela1[[#This Row],[PEDIDO]]&amp;Tabela1[[#This Row],[PRODUTO]]</f>
        <v/>
      </c>
      <c r="AZ2543" s="44">
        <f>IF(AF2543="",0,IF(ISTEXT(AF2543),H2543*VALUE(SUBSTITUTE(AF2543,"%",""))/100,H2543*AF2543))-Tabela1[[#This Row],[PRONTO ACABADO2]]</f>
        <v>0</v>
      </c>
      <c r="BA2543" s="44">
        <f>IF(AG2543="",0,IF(ISTEXT(AG2543),H2543*VALUE(SUBSTITUTE(AG2543,"%",""))/100,H2543*AG2543))-Tabela1[[#This Row],[PESO EXPEDIDO2]]</f>
        <v>0</v>
      </c>
      <c r="BB2543" s="44">
        <f t="shared" si="338"/>
        <v>0</v>
      </c>
      <c r="BC2543" s="44">
        <f t="shared" si="339"/>
        <v>0</v>
      </c>
      <c r="BD2543" s="44"/>
    </row>
    <row r="2544" spans="1:56" ht="15.75" hidden="1" customHeight="1" x14ac:dyDescent="0.25">
      <c r="A2544" s="6"/>
      <c r="B2544" s="22"/>
      <c r="C2544" s="7"/>
      <c r="D2544" s="46"/>
      <c r="E2544" s="7"/>
      <c r="F2544" s="7"/>
      <c r="G2544" s="44"/>
      <c r="H2544" s="41">
        <f>Tabela1[[#This Row],[PESO UNI]]*Tabela1[[#This Row],[QTE]]</f>
        <v>0</v>
      </c>
      <c r="I2544" s="7"/>
      <c r="J2544" s="8"/>
      <c r="K2544" s="8"/>
      <c r="L2544" s="9"/>
      <c r="M2544" s="10"/>
      <c r="N2544" s="8"/>
      <c r="O2544" s="12"/>
      <c r="P2544" s="13"/>
      <c r="Q2544" s="14">
        <f>Tabela1[[#This Row],[QTDE/ Fabricação]]-Tabela1[[#This Row],[QTE]]</f>
        <v>0</v>
      </c>
      <c r="R2544" s="19">
        <f t="shared" si="334"/>
        <v>0</v>
      </c>
      <c r="S2544" s="19">
        <f t="shared" si="333"/>
        <v>0</v>
      </c>
      <c r="T2544" s="20">
        <f t="shared" si="335"/>
        <v>0</v>
      </c>
      <c r="U2544" s="17">
        <f>IFERROR(SUMIF('LISTA DE EMBARQUE'!B:B,MICRO!E:E,'LISTA DE EMBARQUE'!G:G),"")</f>
        <v>0</v>
      </c>
      <c r="V2544" s="12" t="str">
        <f>IFERROR(VLOOKUP(Tabela1[[#This Row],[COD.MDE]],'LISTA DE EMBARQUE'!B:L,11,0),"")</f>
        <v/>
      </c>
      <c r="W2544" s="13" t="str">
        <f>IFERROR(COUNTIF(#REF!,Tabela1[[#This Row],[Colunas5]]),"")</f>
        <v/>
      </c>
      <c r="X2544" s="14">
        <f>Tabela1[[#This Row],[QIANTIDADE EXPEDIDA]]*Tabela1[[#This Row],[PESO UNI]]</f>
        <v>0</v>
      </c>
      <c r="Y2544" s="14">
        <f t="shared" si="336"/>
        <v>0</v>
      </c>
      <c r="Z2544" s="21">
        <f>Tabela1[[#This Row],[PESO TOTAL]]-Tabela1[[#This Row],[Peso Expedido]]</f>
        <v>0</v>
      </c>
      <c r="AA2544" s="18"/>
      <c r="AB2544" s="40"/>
      <c r="AC2544" s="40"/>
      <c r="AD2544" s="40"/>
      <c r="AE2544" s="40"/>
      <c r="AF2544" s="40"/>
      <c r="AG2544" s="40"/>
      <c r="AH2544" s="40"/>
      <c r="AI2544" s="40" t="str">
        <f t="shared" si="340"/>
        <v>ok</v>
      </c>
      <c r="AJ2544"/>
      <c r="AK2544" t="str">
        <f>Tabela1[[#This Row],[Coluna1]]&amp;Tabela1[[#This Row],[PEDIDO]]</f>
        <v/>
      </c>
      <c r="AL2544"/>
      <c r="AM2544"/>
      <c r="AN2544"/>
      <c r="AO2544" t="str">
        <f t="shared" si="337"/>
        <v>/</v>
      </c>
      <c r="AP2544" t="str">
        <f>Tabela1[[#This Row],[TAG]]&amp;Tabela1[[#This Row],[PEDIDO]]&amp;Tabela1[[#This Row],[PRODUTO]]</f>
        <v/>
      </c>
      <c r="AQ2544" s="23" t="str">
        <f>Tabela1[[#This Row],[PRODUTO]]&amp;Tabela1[[#This Row],[TAG]]</f>
        <v/>
      </c>
      <c r="AR2544" s="183">
        <f>Tabela1[[#This Row],[PESO TOTAL]]*Tabela1[[#This Row],[MATÉRIA PRIMA]]</f>
        <v>0</v>
      </c>
      <c r="AS2544" s="28">
        <f>Tabela1[[#This Row],[PESO TOTAL]]*Tabela1[[#This Row],[PREPARAÇÃO ]]</f>
        <v>0</v>
      </c>
      <c r="AT2544" s="28">
        <f>Tabela1[[#This Row],[PESO TOTAL]]*Tabela1[[#This Row],[CALDEIRARIA]]</f>
        <v>0</v>
      </c>
      <c r="AU2544" s="28">
        <f>Tabela1[[#This Row],[PESO TOTAL]]*Tabela1[[#This Row],[SOLDA]]</f>
        <v>0</v>
      </c>
      <c r="AV2544" s="28">
        <f>Tabela1[[#This Row],[PESO TOTAL]]*Tabela1[[#This Row],[ACABAMENTO]]</f>
        <v>0</v>
      </c>
      <c r="AW2544" s="28">
        <f>Tabela1[[#This Row],[PESO TOTAL]]*Tabela1[[#This Row],[PRONTO ACABADO]]</f>
        <v>0</v>
      </c>
      <c r="AX2544" s="28">
        <f>Tabela1[[#This Row],[PESO TOTAL]]*Tabela1[[#This Row],[EXPEDIÇÃO ]]</f>
        <v>0</v>
      </c>
      <c r="AY2544" s="28" t="str">
        <f>Tabela1[[#This Row],[PEDIDO]]&amp;Tabela1[[#This Row],[PRODUTO]]</f>
        <v/>
      </c>
      <c r="AZ2544" s="44">
        <f>IF(AF2544="",0,IF(ISTEXT(AF2544),H2544*VALUE(SUBSTITUTE(AF2544,"%",""))/100,H2544*AF2544))-Tabela1[[#This Row],[PRONTO ACABADO2]]</f>
        <v>0</v>
      </c>
      <c r="BA2544" s="44">
        <f>IF(AG2544="",0,IF(ISTEXT(AG2544),H2544*VALUE(SUBSTITUTE(AG2544,"%",""))/100,H2544*AG2544))-Tabela1[[#This Row],[PESO EXPEDIDO2]]</f>
        <v>0</v>
      </c>
      <c r="BB2544" s="44">
        <f t="shared" si="338"/>
        <v>0</v>
      </c>
      <c r="BC2544" s="44">
        <f t="shared" si="339"/>
        <v>0</v>
      </c>
      <c r="BD2544" s="44"/>
    </row>
    <row r="2545" spans="1:56" ht="15.75" hidden="1" customHeight="1" x14ac:dyDescent="0.25">
      <c r="A2545" s="6"/>
      <c r="B2545" s="22"/>
      <c r="C2545" s="7"/>
      <c r="D2545" s="46"/>
      <c r="E2545" s="7"/>
      <c r="F2545" s="7"/>
      <c r="G2545" s="44"/>
      <c r="H2545" s="41">
        <f>Tabela1[[#This Row],[PESO UNI]]*Tabela1[[#This Row],[QTE]]</f>
        <v>0</v>
      </c>
      <c r="I2545" s="7"/>
      <c r="J2545" s="8"/>
      <c r="K2545" s="8"/>
      <c r="L2545" s="9"/>
      <c r="M2545" s="10"/>
      <c r="N2545" s="8"/>
      <c r="O2545" s="12"/>
      <c r="P2545" s="13"/>
      <c r="Q2545" s="14">
        <f>Tabela1[[#This Row],[QTDE/ Fabricação]]-Tabela1[[#This Row],[QTE]]</f>
        <v>0</v>
      </c>
      <c r="R2545" s="19">
        <f t="shared" si="334"/>
        <v>0</v>
      </c>
      <c r="S2545" s="19">
        <f t="shared" si="333"/>
        <v>0</v>
      </c>
      <c r="T2545" s="20">
        <f t="shared" si="335"/>
        <v>0</v>
      </c>
      <c r="U2545" s="17">
        <f>IFERROR(SUMIF('LISTA DE EMBARQUE'!B:B,MICRO!E:E,'LISTA DE EMBARQUE'!G:G),"")</f>
        <v>0</v>
      </c>
      <c r="V2545" s="12" t="str">
        <f>IFERROR(VLOOKUP(Tabela1[[#This Row],[COD.MDE]],'LISTA DE EMBARQUE'!B:L,11,0),"")</f>
        <v/>
      </c>
      <c r="W2545" s="13" t="str">
        <f>IFERROR(COUNTIF(#REF!,Tabela1[[#This Row],[Colunas5]]),"")</f>
        <v/>
      </c>
      <c r="X2545" s="14">
        <f>Tabela1[[#This Row],[QIANTIDADE EXPEDIDA]]*Tabela1[[#This Row],[PESO UNI]]</f>
        <v>0</v>
      </c>
      <c r="Y2545" s="14">
        <f t="shared" si="336"/>
        <v>0</v>
      </c>
      <c r="Z2545" s="21">
        <f>Tabela1[[#This Row],[PESO TOTAL]]-Tabela1[[#This Row],[Peso Expedido]]</f>
        <v>0</v>
      </c>
      <c r="AA2545" s="18"/>
      <c r="AB2545" s="40">
        <v>1</v>
      </c>
      <c r="AC2545" s="40"/>
      <c r="AD2545" s="40"/>
      <c r="AE2545" s="40"/>
      <c r="AF2545" s="40"/>
      <c r="AG2545" s="40"/>
      <c r="AH2545" s="40"/>
      <c r="AI2545" s="40" t="str">
        <f t="shared" si="340"/>
        <v>ok</v>
      </c>
      <c r="AJ2545"/>
      <c r="AK2545" t="str">
        <f>Tabela1[[#This Row],[Coluna1]]&amp;Tabela1[[#This Row],[PEDIDO]]</f>
        <v/>
      </c>
      <c r="AL2545"/>
      <c r="AM2545"/>
      <c r="AN2545"/>
      <c r="AO2545" t="str">
        <f t="shared" si="337"/>
        <v>/</v>
      </c>
      <c r="AP2545" t="str">
        <f>Tabela1[[#This Row],[TAG]]&amp;Tabela1[[#This Row],[PEDIDO]]&amp;Tabela1[[#This Row],[PRODUTO]]</f>
        <v/>
      </c>
      <c r="AQ2545" s="23" t="str">
        <f>Tabela1[[#This Row],[PRODUTO]]&amp;Tabela1[[#This Row],[TAG]]</f>
        <v/>
      </c>
      <c r="AR2545" s="183">
        <f>Tabela1[[#This Row],[PESO TOTAL]]*Tabela1[[#This Row],[MATÉRIA PRIMA]]</f>
        <v>0</v>
      </c>
      <c r="AS2545" s="28">
        <f>Tabela1[[#This Row],[PESO TOTAL]]*Tabela1[[#This Row],[PREPARAÇÃO ]]</f>
        <v>0</v>
      </c>
      <c r="AT2545" s="28">
        <f>Tabela1[[#This Row],[PESO TOTAL]]*Tabela1[[#This Row],[CALDEIRARIA]]</f>
        <v>0</v>
      </c>
      <c r="AU2545" s="28">
        <f>Tabela1[[#This Row],[PESO TOTAL]]*Tabela1[[#This Row],[SOLDA]]</f>
        <v>0</v>
      </c>
      <c r="AV2545" s="28">
        <f>Tabela1[[#This Row],[PESO TOTAL]]*Tabela1[[#This Row],[ACABAMENTO]]</f>
        <v>0</v>
      </c>
      <c r="AW2545" s="28">
        <f>Tabela1[[#This Row],[PESO TOTAL]]*Tabela1[[#This Row],[PRONTO ACABADO]]</f>
        <v>0</v>
      </c>
      <c r="AX2545" s="28">
        <f>Tabela1[[#This Row],[PESO TOTAL]]*Tabela1[[#This Row],[EXPEDIÇÃO ]]</f>
        <v>0</v>
      </c>
      <c r="AY2545" s="28" t="str">
        <f>Tabela1[[#This Row],[PEDIDO]]&amp;Tabela1[[#This Row],[PRODUTO]]</f>
        <v/>
      </c>
      <c r="AZ2545" s="44">
        <f>IF(AF2545="",0,IF(ISTEXT(AF2545),H2545*VALUE(SUBSTITUTE(AF2545,"%",""))/100,H2545*AF2545))-Tabela1[[#This Row],[PRONTO ACABADO2]]</f>
        <v>0</v>
      </c>
      <c r="BA2545" s="44">
        <f>IF(AG2545="",0,IF(ISTEXT(AG2545),H2545*VALUE(SUBSTITUTE(AG2545,"%",""))/100,H2545*AG2545))-Tabela1[[#This Row],[PESO EXPEDIDO2]]</f>
        <v>0</v>
      </c>
      <c r="BB2545" s="44">
        <f t="shared" si="338"/>
        <v>0</v>
      </c>
      <c r="BC2545" s="44">
        <f t="shared" si="339"/>
        <v>0</v>
      </c>
      <c r="BD2545" s="44"/>
    </row>
    <row r="2546" spans="1:56" ht="15.75" hidden="1" customHeight="1" x14ac:dyDescent="0.25">
      <c r="A2546" s="6"/>
      <c r="B2546" s="22"/>
      <c r="C2546" s="7"/>
      <c r="D2546" s="46"/>
      <c r="E2546" s="7"/>
      <c r="F2546" s="7"/>
      <c r="G2546" s="44"/>
      <c r="H2546" s="41">
        <f>Tabela1[[#This Row],[PESO UNI]]*Tabela1[[#This Row],[QTE]]</f>
        <v>0</v>
      </c>
      <c r="I2546" s="7"/>
      <c r="J2546" s="8"/>
      <c r="K2546" s="8"/>
      <c r="L2546" s="9"/>
      <c r="M2546" s="10"/>
      <c r="N2546" s="8"/>
      <c r="O2546" s="12"/>
      <c r="P2546" s="13"/>
      <c r="Q2546" s="14">
        <f>Tabela1[[#This Row],[QTDE/ Fabricação]]-Tabela1[[#This Row],[QTE]]</f>
        <v>0</v>
      </c>
      <c r="R2546" s="19">
        <f t="shared" si="334"/>
        <v>0</v>
      </c>
      <c r="S2546" s="19">
        <f t="shared" si="333"/>
        <v>0</v>
      </c>
      <c r="T2546" s="20">
        <f t="shared" si="335"/>
        <v>0</v>
      </c>
      <c r="U2546" s="17">
        <f>IFERROR(SUMIF('LISTA DE EMBARQUE'!B:B,MICRO!E:E,'LISTA DE EMBARQUE'!G:G),"")</f>
        <v>0</v>
      </c>
      <c r="V2546" s="12" t="str">
        <f>IFERROR(VLOOKUP(Tabela1[[#This Row],[COD.MDE]],'LISTA DE EMBARQUE'!B:L,11,0),"")</f>
        <v/>
      </c>
      <c r="W2546" s="13" t="str">
        <f>IFERROR(COUNTIF(#REF!,Tabela1[[#This Row],[Colunas5]]),"")</f>
        <v/>
      </c>
      <c r="X2546" s="14">
        <f>Tabela1[[#This Row],[QIANTIDADE EXPEDIDA]]*Tabela1[[#This Row],[PESO UNI]]</f>
        <v>0</v>
      </c>
      <c r="Y2546" s="14">
        <f t="shared" si="336"/>
        <v>0</v>
      </c>
      <c r="Z2546" s="21">
        <f>Tabela1[[#This Row],[PESO TOTAL]]-Tabela1[[#This Row],[Peso Expedido]]</f>
        <v>0</v>
      </c>
      <c r="AA2546" s="18"/>
      <c r="AB2546" s="40">
        <v>1</v>
      </c>
      <c r="AC2546" s="40"/>
      <c r="AD2546" s="40"/>
      <c r="AE2546" s="40"/>
      <c r="AF2546" s="40"/>
      <c r="AG2546" s="40"/>
      <c r="AH2546" s="40"/>
      <c r="AI2546" s="40" t="str">
        <f t="shared" si="340"/>
        <v>ok</v>
      </c>
      <c r="AJ2546"/>
      <c r="AK2546" t="str">
        <f>Tabela1[[#This Row],[Coluna1]]&amp;Tabela1[[#This Row],[PEDIDO]]</f>
        <v/>
      </c>
      <c r="AL2546"/>
      <c r="AM2546"/>
      <c r="AN2546"/>
      <c r="AO2546" t="str">
        <f t="shared" si="337"/>
        <v>/</v>
      </c>
      <c r="AP2546" t="str">
        <f>Tabela1[[#This Row],[TAG]]&amp;Tabela1[[#This Row],[PEDIDO]]&amp;Tabela1[[#This Row],[PRODUTO]]</f>
        <v/>
      </c>
      <c r="AQ2546" s="23" t="str">
        <f>Tabela1[[#This Row],[PRODUTO]]&amp;Tabela1[[#This Row],[TAG]]</f>
        <v/>
      </c>
      <c r="AR2546" s="183">
        <f>Tabela1[[#This Row],[PESO TOTAL]]*Tabela1[[#This Row],[MATÉRIA PRIMA]]</f>
        <v>0</v>
      </c>
      <c r="AS2546" s="28">
        <f>Tabela1[[#This Row],[PESO TOTAL]]*Tabela1[[#This Row],[PREPARAÇÃO ]]</f>
        <v>0</v>
      </c>
      <c r="AT2546" s="28">
        <f>Tabela1[[#This Row],[PESO TOTAL]]*Tabela1[[#This Row],[CALDEIRARIA]]</f>
        <v>0</v>
      </c>
      <c r="AU2546" s="28">
        <f>Tabela1[[#This Row],[PESO TOTAL]]*Tabela1[[#This Row],[SOLDA]]</f>
        <v>0</v>
      </c>
      <c r="AV2546" s="28">
        <f>Tabela1[[#This Row],[PESO TOTAL]]*Tabela1[[#This Row],[ACABAMENTO]]</f>
        <v>0</v>
      </c>
      <c r="AW2546" s="28">
        <f>Tabela1[[#This Row],[PESO TOTAL]]*Tabela1[[#This Row],[PRONTO ACABADO]]</f>
        <v>0</v>
      </c>
      <c r="AX2546" s="28">
        <f>Tabela1[[#This Row],[PESO TOTAL]]*Tabela1[[#This Row],[EXPEDIÇÃO ]]</f>
        <v>0</v>
      </c>
      <c r="AY2546" s="28" t="str">
        <f>Tabela1[[#This Row],[PEDIDO]]&amp;Tabela1[[#This Row],[PRODUTO]]</f>
        <v/>
      </c>
      <c r="AZ2546" s="44">
        <f>IF(AF2546="",0,IF(ISTEXT(AF2546),H2546*VALUE(SUBSTITUTE(AF2546,"%",""))/100,H2546*AF2546))-Tabela1[[#This Row],[PRONTO ACABADO2]]</f>
        <v>0</v>
      </c>
      <c r="BA2546" s="44">
        <f>IF(AG2546="",0,IF(ISTEXT(AG2546),H2546*VALUE(SUBSTITUTE(AG2546,"%",""))/100,H2546*AG2546))-Tabela1[[#This Row],[PESO EXPEDIDO2]]</f>
        <v>0</v>
      </c>
      <c r="BB2546" s="44">
        <f t="shared" si="338"/>
        <v>0</v>
      </c>
      <c r="BC2546" s="44">
        <f t="shared" si="339"/>
        <v>0</v>
      </c>
      <c r="BD2546" s="44"/>
    </row>
    <row r="2547" spans="1:56" ht="15.75" hidden="1" customHeight="1" x14ac:dyDescent="0.25">
      <c r="A2547" s="6"/>
      <c r="B2547" s="22"/>
      <c r="C2547" s="7"/>
      <c r="D2547" s="46"/>
      <c r="E2547" s="7"/>
      <c r="F2547" s="7"/>
      <c r="G2547" s="44"/>
      <c r="H2547" s="41">
        <f>Tabela1[[#This Row],[PESO UNI]]*Tabela1[[#This Row],[QTE]]</f>
        <v>0</v>
      </c>
      <c r="I2547" s="7"/>
      <c r="J2547" s="8"/>
      <c r="K2547" s="8"/>
      <c r="L2547" s="9"/>
      <c r="M2547" s="10"/>
      <c r="N2547" s="8"/>
      <c r="O2547" s="12"/>
      <c r="P2547" s="13"/>
      <c r="Q2547" s="14">
        <f>Tabela1[[#This Row],[QTDE/ Fabricação]]-Tabela1[[#This Row],[QTE]]</f>
        <v>0</v>
      </c>
      <c r="R2547" s="19">
        <f t="shared" si="334"/>
        <v>0</v>
      </c>
      <c r="S2547" s="19">
        <f t="shared" si="333"/>
        <v>0</v>
      </c>
      <c r="T2547" s="20">
        <f t="shared" si="335"/>
        <v>0</v>
      </c>
      <c r="U2547" s="17">
        <f>IFERROR(SUMIF('LISTA DE EMBARQUE'!B:B,MICRO!E:E,'LISTA DE EMBARQUE'!G:G),"")</f>
        <v>0</v>
      </c>
      <c r="V2547" s="12" t="str">
        <f>IFERROR(VLOOKUP(Tabela1[[#This Row],[COD.MDE]],'LISTA DE EMBARQUE'!B:L,11,0),"")</f>
        <v/>
      </c>
      <c r="W2547" s="13" t="str">
        <f>IFERROR(COUNTIF(#REF!,Tabela1[[#This Row],[Colunas5]]),"")</f>
        <v/>
      </c>
      <c r="X2547" s="14">
        <f>Tabela1[[#This Row],[QIANTIDADE EXPEDIDA]]*Tabela1[[#This Row],[PESO UNI]]</f>
        <v>0</v>
      </c>
      <c r="Y2547" s="14">
        <f t="shared" si="336"/>
        <v>0</v>
      </c>
      <c r="Z2547" s="21">
        <f>Tabela1[[#This Row],[PESO TOTAL]]-Tabela1[[#This Row],[Peso Expedido]]</f>
        <v>0</v>
      </c>
      <c r="AA2547" s="18"/>
      <c r="AB2547" s="40" t="s">
        <v>3204</v>
      </c>
      <c r="AC2547" s="40"/>
      <c r="AD2547" s="40"/>
      <c r="AE2547" s="40"/>
      <c r="AF2547" s="40"/>
      <c r="AG2547" s="40"/>
      <c r="AH2547" s="40"/>
      <c r="AI2547" s="40" t="str">
        <f t="shared" si="340"/>
        <v>ok</v>
      </c>
      <c r="AJ2547"/>
      <c r="AK2547" t="str">
        <f>Tabela1[[#This Row],[Coluna1]]&amp;Tabela1[[#This Row],[PEDIDO]]</f>
        <v/>
      </c>
      <c r="AL2547"/>
      <c r="AM2547"/>
      <c r="AN2547"/>
      <c r="AO2547" t="str">
        <f t="shared" si="337"/>
        <v>/</v>
      </c>
      <c r="AP2547" t="str">
        <f>Tabela1[[#This Row],[TAG]]&amp;Tabela1[[#This Row],[PEDIDO]]&amp;Tabela1[[#This Row],[PRODUTO]]</f>
        <v/>
      </c>
      <c r="AQ2547" s="23" t="str">
        <f>Tabela1[[#This Row],[PRODUTO]]&amp;Tabela1[[#This Row],[TAG]]</f>
        <v/>
      </c>
      <c r="AR2547" s="183">
        <f>Tabela1[[#This Row],[PESO TOTAL]]*Tabela1[[#This Row],[MATÉRIA PRIMA]]</f>
        <v>0</v>
      </c>
      <c r="AS2547" s="28">
        <f>Tabela1[[#This Row],[PESO TOTAL]]*Tabela1[[#This Row],[PREPARAÇÃO ]]</f>
        <v>0</v>
      </c>
      <c r="AT2547" s="28">
        <f>Tabela1[[#This Row],[PESO TOTAL]]*Tabela1[[#This Row],[CALDEIRARIA]]</f>
        <v>0</v>
      </c>
      <c r="AU2547" s="28">
        <f>Tabela1[[#This Row],[PESO TOTAL]]*Tabela1[[#This Row],[SOLDA]]</f>
        <v>0</v>
      </c>
      <c r="AV2547" s="28">
        <f>Tabela1[[#This Row],[PESO TOTAL]]*Tabela1[[#This Row],[ACABAMENTO]]</f>
        <v>0</v>
      </c>
      <c r="AW2547" s="28">
        <f>Tabela1[[#This Row],[PESO TOTAL]]*Tabela1[[#This Row],[PRONTO ACABADO]]</f>
        <v>0</v>
      </c>
      <c r="AX2547" s="28">
        <f>Tabela1[[#This Row],[PESO TOTAL]]*Tabela1[[#This Row],[EXPEDIÇÃO ]]</f>
        <v>0</v>
      </c>
      <c r="AY2547" s="28" t="str">
        <f>Tabela1[[#This Row],[PEDIDO]]&amp;Tabela1[[#This Row],[PRODUTO]]</f>
        <v/>
      </c>
      <c r="AZ2547" s="44">
        <f>IF(AF2547="",0,IF(ISTEXT(AF2547),H2547*VALUE(SUBSTITUTE(AF2547,"%",""))/100,H2547*AF2547))-Tabela1[[#This Row],[PRONTO ACABADO2]]</f>
        <v>0</v>
      </c>
      <c r="BA2547" s="44">
        <f>IF(AG2547="",0,IF(ISTEXT(AG2547),H2547*VALUE(SUBSTITUTE(AG2547,"%",""))/100,H2547*AG2547))-Tabela1[[#This Row],[PESO EXPEDIDO2]]</f>
        <v>0</v>
      </c>
      <c r="BB2547" s="44">
        <f t="shared" si="338"/>
        <v>0</v>
      </c>
      <c r="BC2547" s="44">
        <f t="shared" si="339"/>
        <v>0</v>
      </c>
      <c r="BD2547" s="44"/>
    </row>
    <row r="2548" spans="1:56" ht="15.75" hidden="1" customHeight="1" x14ac:dyDescent="0.25">
      <c r="A2548" s="6"/>
      <c r="B2548" s="22"/>
      <c r="C2548" s="7"/>
      <c r="D2548" s="46"/>
      <c r="E2548" s="7"/>
      <c r="F2548" s="7"/>
      <c r="G2548" s="44"/>
      <c r="H2548" s="41">
        <f>Tabela1[[#This Row],[PESO UNI]]*Tabela1[[#This Row],[QTE]]</f>
        <v>0</v>
      </c>
      <c r="I2548" s="7"/>
      <c r="J2548" s="8"/>
      <c r="K2548" s="8"/>
      <c r="L2548" s="9"/>
      <c r="M2548" s="10"/>
      <c r="N2548" s="8"/>
      <c r="O2548" s="12"/>
      <c r="P2548" s="13"/>
      <c r="Q2548" s="14">
        <f>Tabela1[[#This Row],[QTDE/ Fabricação]]-Tabela1[[#This Row],[QTE]]</f>
        <v>0</v>
      </c>
      <c r="R2548" s="19">
        <f t="shared" si="334"/>
        <v>0</v>
      </c>
      <c r="S2548" s="19">
        <f t="shared" si="333"/>
        <v>0</v>
      </c>
      <c r="T2548" s="20">
        <f t="shared" si="335"/>
        <v>0</v>
      </c>
      <c r="U2548" s="17">
        <f>IFERROR(SUMIF('LISTA DE EMBARQUE'!B:B,MICRO!E:E,'LISTA DE EMBARQUE'!G:G),"")</f>
        <v>0</v>
      </c>
      <c r="V2548" s="12" t="str">
        <f>IFERROR(VLOOKUP(Tabela1[[#This Row],[COD.MDE]],'LISTA DE EMBARQUE'!B:L,11,0),"")</f>
        <v/>
      </c>
      <c r="W2548" s="13" t="str">
        <f>IFERROR(COUNTIF(#REF!,Tabela1[[#This Row],[Colunas5]]),"")</f>
        <v/>
      </c>
      <c r="X2548" s="14">
        <f>Tabela1[[#This Row],[QIANTIDADE EXPEDIDA]]*Tabela1[[#This Row],[PESO UNI]]</f>
        <v>0</v>
      </c>
      <c r="Y2548" s="14">
        <f t="shared" si="336"/>
        <v>0</v>
      </c>
      <c r="Z2548" s="21">
        <f>Tabela1[[#This Row],[PESO TOTAL]]-Tabela1[[#This Row],[Peso Expedido]]</f>
        <v>0</v>
      </c>
      <c r="AA2548" s="18"/>
      <c r="AB2548" s="40" t="s">
        <v>3204</v>
      </c>
      <c r="AC2548" s="40"/>
      <c r="AD2548" s="40"/>
      <c r="AE2548" s="40"/>
      <c r="AF2548" s="40"/>
      <c r="AG2548" s="40"/>
      <c r="AH2548" s="40"/>
      <c r="AI2548" s="40" t="str">
        <f t="shared" si="340"/>
        <v>ok</v>
      </c>
      <c r="AJ2548"/>
      <c r="AK2548" t="str">
        <f>Tabela1[[#This Row],[Coluna1]]&amp;Tabela1[[#This Row],[PEDIDO]]</f>
        <v/>
      </c>
      <c r="AL2548"/>
      <c r="AM2548"/>
      <c r="AN2548"/>
      <c r="AO2548" t="str">
        <f t="shared" si="337"/>
        <v>/</v>
      </c>
      <c r="AP2548" t="str">
        <f>Tabela1[[#This Row],[TAG]]&amp;Tabela1[[#This Row],[PEDIDO]]&amp;Tabela1[[#This Row],[PRODUTO]]</f>
        <v/>
      </c>
      <c r="AQ2548" s="23" t="str">
        <f>Tabela1[[#This Row],[PRODUTO]]&amp;Tabela1[[#This Row],[TAG]]</f>
        <v/>
      </c>
      <c r="AR2548" s="183">
        <f>Tabela1[[#This Row],[PESO TOTAL]]*Tabela1[[#This Row],[MATÉRIA PRIMA]]</f>
        <v>0</v>
      </c>
      <c r="AS2548" s="28">
        <f>Tabela1[[#This Row],[PESO TOTAL]]*Tabela1[[#This Row],[PREPARAÇÃO ]]</f>
        <v>0</v>
      </c>
      <c r="AT2548" s="28">
        <f>Tabela1[[#This Row],[PESO TOTAL]]*Tabela1[[#This Row],[CALDEIRARIA]]</f>
        <v>0</v>
      </c>
      <c r="AU2548" s="28">
        <f>Tabela1[[#This Row],[PESO TOTAL]]*Tabela1[[#This Row],[SOLDA]]</f>
        <v>0</v>
      </c>
      <c r="AV2548" s="28">
        <f>Tabela1[[#This Row],[PESO TOTAL]]*Tabela1[[#This Row],[ACABAMENTO]]</f>
        <v>0</v>
      </c>
      <c r="AW2548" s="28">
        <f>Tabela1[[#This Row],[PESO TOTAL]]*Tabela1[[#This Row],[PRONTO ACABADO]]</f>
        <v>0</v>
      </c>
      <c r="AX2548" s="28">
        <f>Tabela1[[#This Row],[PESO TOTAL]]*Tabela1[[#This Row],[EXPEDIÇÃO ]]</f>
        <v>0</v>
      </c>
      <c r="AY2548" s="28" t="str">
        <f>Tabela1[[#This Row],[PEDIDO]]&amp;Tabela1[[#This Row],[PRODUTO]]</f>
        <v/>
      </c>
      <c r="AZ2548" s="44">
        <f>IF(AF2548="",0,IF(ISTEXT(AF2548),H2548*VALUE(SUBSTITUTE(AF2548,"%",""))/100,H2548*AF2548))-Tabela1[[#This Row],[PRONTO ACABADO2]]</f>
        <v>0</v>
      </c>
      <c r="BA2548" s="44">
        <f>IF(AG2548="",0,IF(ISTEXT(AG2548),H2548*VALUE(SUBSTITUTE(AG2548,"%",""))/100,H2548*AG2548))-Tabela1[[#This Row],[PESO EXPEDIDO2]]</f>
        <v>0</v>
      </c>
      <c r="BB2548" s="44">
        <f t="shared" si="338"/>
        <v>0</v>
      </c>
      <c r="BC2548" s="44">
        <f t="shared" si="339"/>
        <v>0</v>
      </c>
      <c r="BD2548" s="44"/>
    </row>
    <row r="2549" spans="1:56" ht="15.75" hidden="1" customHeight="1" x14ac:dyDescent="0.25">
      <c r="A2549" s="6"/>
      <c r="B2549" s="22"/>
      <c r="C2549" s="7"/>
      <c r="D2549" s="46"/>
      <c r="E2549" s="7"/>
      <c r="F2549" s="7"/>
      <c r="G2549" s="44"/>
      <c r="H2549" s="41">
        <f>Tabela1[[#This Row],[PESO UNI]]*Tabela1[[#This Row],[QTE]]</f>
        <v>0</v>
      </c>
      <c r="I2549" s="7"/>
      <c r="J2549" s="8"/>
      <c r="K2549" s="8"/>
      <c r="L2549" s="9"/>
      <c r="M2549" s="10"/>
      <c r="N2549" s="8"/>
      <c r="O2549" s="12"/>
      <c r="P2549" s="13"/>
      <c r="Q2549" s="14">
        <f>Tabela1[[#This Row],[QTDE/ Fabricação]]-Tabela1[[#This Row],[QTE]]</f>
        <v>0</v>
      </c>
      <c r="R2549" s="19">
        <f t="shared" si="334"/>
        <v>0</v>
      </c>
      <c r="S2549" s="19">
        <f t="shared" si="333"/>
        <v>0</v>
      </c>
      <c r="T2549" s="20">
        <f t="shared" si="335"/>
        <v>0</v>
      </c>
      <c r="U2549" s="17">
        <f>IFERROR(SUMIF('LISTA DE EMBARQUE'!B:B,MICRO!E:E,'LISTA DE EMBARQUE'!G:G),"")</f>
        <v>0</v>
      </c>
      <c r="V2549" s="12" t="str">
        <f>IFERROR(VLOOKUP(Tabela1[[#This Row],[COD.MDE]],'LISTA DE EMBARQUE'!B:L,11,0),"")</f>
        <v/>
      </c>
      <c r="W2549" s="13" t="str">
        <f>IFERROR(COUNTIF(#REF!,Tabela1[[#This Row],[Colunas5]]),"")</f>
        <v/>
      </c>
      <c r="X2549" s="14">
        <f>Tabela1[[#This Row],[QIANTIDADE EXPEDIDA]]*Tabela1[[#This Row],[PESO UNI]]</f>
        <v>0</v>
      </c>
      <c r="Y2549" s="14">
        <f t="shared" si="336"/>
        <v>0</v>
      </c>
      <c r="Z2549" s="21">
        <f>Tabela1[[#This Row],[PESO TOTAL]]-Tabela1[[#This Row],[Peso Expedido]]</f>
        <v>0</v>
      </c>
      <c r="AA2549" s="18"/>
      <c r="AB2549" s="40" t="s">
        <v>3204</v>
      </c>
      <c r="AC2549" s="40"/>
      <c r="AD2549" s="40"/>
      <c r="AE2549" s="40"/>
      <c r="AF2549" s="40"/>
      <c r="AG2549" s="40"/>
      <c r="AH2549" s="40"/>
      <c r="AI2549" s="40" t="str">
        <f t="shared" si="340"/>
        <v>ok</v>
      </c>
      <c r="AJ2549"/>
      <c r="AK2549" t="str">
        <f>Tabela1[[#This Row],[Coluna1]]&amp;Tabela1[[#This Row],[PEDIDO]]</f>
        <v/>
      </c>
      <c r="AL2549"/>
      <c r="AM2549"/>
      <c r="AN2549"/>
      <c r="AO2549" t="str">
        <f t="shared" si="337"/>
        <v>/</v>
      </c>
      <c r="AP2549" t="str">
        <f>Tabela1[[#This Row],[TAG]]&amp;Tabela1[[#This Row],[PEDIDO]]&amp;Tabela1[[#This Row],[PRODUTO]]</f>
        <v/>
      </c>
      <c r="AQ2549" s="23" t="str">
        <f>Tabela1[[#This Row],[PRODUTO]]&amp;Tabela1[[#This Row],[TAG]]</f>
        <v/>
      </c>
      <c r="AR2549" s="183">
        <f>Tabela1[[#This Row],[PESO TOTAL]]*Tabela1[[#This Row],[MATÉRIA PRIMA]]</f>
        <v>0</v>
      </c>
      <c r="AS2549" s="28">
        <f>Tabela1[[#This Row],[PESO TOTAL]]*Tabela1[[#This Row],[PREPARAÇÃO ]]</f>
        <v>0</v>
      </c>
      <c r="AT2549" s="28">
        <f>Tabela1[[#This Row],[PESO TOTAL]]*Tabela1[[#This Row],[CALDEIRARIA]]</f>
        <v>0</v>
      </c>
      <c r="AU2549" s="28">
        <f>Tabela1[[#This Row],[PESO TOTAL]]*Tabela1[[#This Row],[SOLDA]]</f>
        <v>0</v>
      </c>
      <c r="AV2549" s="28">
        <f>Tabela1[[#This Row],[PESO TOTAL]]*Tabela1[[#This Row],[ACABAMENTO]]</f>
        <v>0</v>
      </c>
      <c r="AW2549" s="28">
        <f>Tabela1[[#This Row],[PESO TOTAL]]*Tabela1[[#This Row],[PRONTO ACABADO]]</f>
        <v>0</v>
      </c>
      <c r="AX2549" s="28">
        <f>Tabela1[[#This Row],[PESO TOTAL]]*Tabela1[[#This Row],[EXPEDIÇÃO ]]</f>
        <v>0</v>
      </c>
      <c r="AY2549" s="28" t="str">
        <f>Tabela1[[#This Row],[PEDIDO]]&amp;Tabela1[[#This Row],[PRODUTO]]</f>
        <v/>
      </c>
      <c r="AZ2549" s="44">
        <f>IF(AF2549="",0,IF(ISTEXT(AF2549),H2549*VALUE(SUBSTITUTE(AF2549,"%",""))/100,H2549*AF2549))-Tabela1[[#This Row],[PRONTO ACABADO2]]</f>
        <v>0</v>
      </c>
      <c r="BA2549" s="44">
        <f>IF(AG2549="",0,IF(ISTEXT(AG2549),H2549*VALUE(SUBSTITUTE(AG2549,"%",""))/100,H2549*AG2549))-Tabela1[[#This Row],[PESO EXPEDIDO2]]</f>
        <v>0</v>
      </c>
      <c r="BB2549" s="44">
        <f t="shared" si="338"/>
        <v>0</v>
      </c>
      <c r="BC2549" s="44">
        <f t="shared" si="339"/>
        <v>0</v>
      </c>
      <c r="BD2549" s="44"/>
    </row>
    <row r="2550" spans="1:56" ht="15.75" hidden="1" customHeight="1" x14ac:dyDescent="0.25">
      <c r="A2550" s="6"/>
      <c r="B2550" s="22"/>
      <c r="C2550" s="7"/>
      <c r="D2550" s="46"/>
      <c r="E2550" s="7"/>
      <c r="F2550" s="7"/>
      <c r="G2550" s="44"/>
      <c r="H2550" s="41">
        <f>Tabela1[[#This Row],[PESO UNI]]*Tabela1[[#This Row],[QTE]]</f>
        <v>0</v>
      </c>
      <c r="I2550" s="7"/>
      <c r="J2550" s="8"/>
      <c r="K2550" s="8"/>
      <c r="L2550" s="9"/>
      <c r="M2550" s="10"/>
      <c r="N2550" s="8"/>
      <c r="O2550" s="12"/>
      <c r="P2550" s="13"/>
      <c r="Q2550" s="14">
        <f>Tabela1[[#This Row],[QTDE/ Fabricação]]-Tabela1[[#This Row],[QTE]]</f>
        <v>0</v>
      </c>
      <c r="R2550" s="19">
        <f t="shared" si="334"/>
        <v>0</v>
      </c>
      <c r="S2550" s="19">
        <f t="shared" si="333"/>
        <v>0</v>
      </c>
      <c r="T2550" s="20">
        <f t="shared" si="335"/>
        <v>0</v>
      </c>
      <c r="U2550" s="17">
        <f>IFERROR(SUMIF('LISTA DE EMBARQUE'!B:B,MICRO!E:E,'LISTA DE EMBARQUE'!G:G),"")</f>
        <v>0</v>
      </c>
      <c r="V2550" s="12" t="str">
        <f>IFERROR(VLOOKUP(Tabela1[[#This Row],[COD.MDE]],'LISTA DE EMBARQUE'!B:L,11,0),"")</f>
        <v/>
      </c>
      <c r="W2550" s="13" t="str">
        <f>IFERROR(COUNTIF(#REF!,Tabela1[[#This Row],[Colunas5]]),"")</f>
        <v/>
      </c>
      <c r="X2550" s="14">
        <f>Tabela1[[#This Row],[QIANTIDADE EXPEDIDA]]*Tabela1[[#This Row],[PESO UNI]]</f>
        <v>0</v>
      </c>
      <c r="Y2550" s="14">
        <f t="shared" si="336"/>
        <v>0</v>
      </c>
      <c r="Z2550" s="21">
        <f>Tabela1[[#This Row],[PESO TOTAL]]-Tabela1[[#This Row],[Peso Expedido]]</f>
        <v>0</v>
      </c>
      <c r="AA2550" s="18"/>
      <c r="AB2550" s="40" t="s">
        <v>3204</v>
      </c>
      <c r="AC2550" s="40"/>
      <c r="AD2550" s="40"/>
      <c r="AE2550" s="40"/>
      <c r="AF2550" s="40"/>
      <c r="AG2550" s="40"/>
      <c r="AH2550" s="40"/>
      <c r="AI2550" s="40" t="str">
        <f t="shared" si="340"/>
        <v>ok</v>
      </c>
      <c r="AJ2550"/>
      <c r="AK2550" t="str">
        <f>Tabela1[[#This Row],[Coluna1]]&amp;Tabela1[[#This Row],[PEDIDO]]</f>
        <v/>
      </c>
      <c r="AL2550"/>
      <c r="AM2550"/>
      <c r="AN2550"/>
      <c r="AO2550" t="str">
        <f t="shared" si="337"/>
        <v>/</v>
      </c>
      <c r="AP2550" t="str">
        <f>Tabela1[[#This Row],[TAG]]&amp;Tabela1[[#This Row],[PEDIDO]]&amp;Tabela1[[#This Row],[PRODUTO]]</f>
        <v/>
      </c>
      <c r="AQ2550" s="23" t="str">
        <f>Tabela1[[#This Row],[PRODUTO]]&amp;Tabela1[[#This Row],[TAG]]</f>
        <v/>
      </c>
      <c r="AR2550" s="183">
        <f>Tabela1[[#This Row],[PESO TOTAL]]*Tabela1[[#This Row],[MATÉRIA PRIMA]]</f>
        <v>0</v>
      </c>
      <c r="AS2550" s="28">
        <f>Tabela1[[#This Row],[PESO TOTAL]]*Tabela1[[#This Row],[PREPARAÇÃO ]]</f>
        <v>0</v>
      </c>
      <c r="AT2550" s="28">
        <f>Tabela1[[#This Row],[PESO TOTAL]]*Tabela1[[#This Row],[CALDEIRARIA]]</f>
        <v>0</v>
      </c>
      <c r="AU2550" s="28">
        <f>Tabela1[[#This Row],[PESO TOTAL]]*Tabela1[[#This Row],[SOLDA]]</f>
        <v>0</v>
      </c>
      <c r="AV2550" s="28">
        <f>Tabela1[[#This Row],[PESO TOTAL]]*Tabela1[[#This Row],[ACABAMENTO]]</f>
        <v>0</v>
      </c>
      <c r="AW2550" s="28">
        <f>Tabela1[[#This Row],[PESO TOTAL]]*Tabela1[[#This Row],[PRONTO ACABADO]]</f>
        <v>0</v>
      </c>
      <c r="AX2550" s="28">
        <f>Tabela1[[#This Row],[PESO TOTAL]]*Tabela1[[#This Row],[EXPEDIÇÃO ]]</f>
        <v>0</v>
      </c>
      <c r="AY2550" s="28" t="str">
        <f>Tabela1[[#This Row],[PEDIDO]]&amp;Tabela1[[#This Row],[PRODUTO]]</f>
        <v/>
      </c>
      <c r="AZ2550" s="44">
        <f>IF(AF2550="",0,IF(ISTEXT(AF2550),H2550*VALUE(SUBSTITUTE(AF2550,"%",""))/100,H2550*AF2550))-Tabela1[[#This Row],[PRONTO ACABADO2]]</f>
        <v>0</v>
      </c>
      <c r="BA2550" s="44">
        <f>IF(AG2550="",0,IF(ISTEXT(AG2550),H2550*VALUE(SUBSTITUTE(AG2550,"%",""))/100,H2550*AG2550))-Tabela1[[#This Row],[PESO EXPEDIDO2]]</f>
        <v>0</v>
      </c>
      <c r="BB2550" s="44">
        <f t="shared" si="338"/>
        <v>0</v>
      </c>
      <c r="BC2550" s="44">
        <f t="shared" si="339"/>
        <v>0</v>
      </c>
      <c r="BD2550" s="44"/>
    </row>
    <row r="2551" spans="1:56" ht="15.75" hidden="1" customHeight="1" x14ac:dyDescent="0.25">
      <c r="A2551" s="6"/>
      <c r="B2551" s="22"/>
      <c r="C2551" s="7"/>
      <c r="D2551" s="46"/>
      <c r="E2551" s="7"/>
      <c r="F2551" s="7"/>
      <c r="G2551" s="44"/>
      <c r="H2551" s="41">
        <f>Tabela1[[#This Row],[PESO UNI]]*Tabela1[[#This Row],[QTE]]</f>
        <v>0</v>
      </c>
      <c r="I2551" s="7"/>
      <c r="J2551" s="8"/>
      <c r="K2551" s="8"/>
      <c r="L2551" s="9"/>
      <c r="M2551" s="10"/>
      <c r="N2551" s="8"/>
      <c r="O2551" s="12"/>
      <c r="P2551" s="13"/>
      <c r="Q2551" s="14">
        <f>Tabela1[[#This Row],[QTDE/ Fabricação]]-Tabela1[[#This Row],[QTE]]</f>
        <v>0</v>
      </c>
      <c r="R2551" s="19">
        <f t="shared" si="334"/>
        <v>0</v>
      </c>
      <c r="S2551" s="19">
        <f t="shared" si="333"/>
        <v>0</v>
      </c>
      <c r="T2551" s="20">
        <f t="shared" si="335"/>
        <v>0</v>
      </c>
      <c r="U2551" s="17">
        <f>IFERROR(SUMIF('LISTA DE EMBARQUE'!B:B,MICRO!E:E,'LISTA DE EMBARQUE'!G:G),"")</f>
        <v>0</v>
      </c>
      <c r="V2551" s="12" t="str">
        <f>IFERROR(VLOOKUP(Tabela1[[#This Row],[COD.MDE]],'LISTA DE EMBARQUE'!B:L,11,0),"")</f>
        <v/>
      </c>
      <c r="W2551" s="13" t="str">
        <f>IFERROR(COUNTIF(#REF!,Tabela1[[#This Row],[Colunas5]]),"")</f>
        <v/>
      </c>
      <c r="X2551" s="14">
        <f>Tabela1[[#This Row],[QIANTIDADE EXPEDIDA]]*Tabela1[[#This Row],[PESO UNI]]</f>
        <v>0</v>
      </c>
      <c r="Y2551" s="14">
        <f t="shared" si="336"/>
        <v>0</v>
      </c>
      <c r="Z2551" s="21">
        <f>Tabela1[[#This Row],[PESO TOTAL]]-Tabela1[[#This Row],[Peso Expedido]]</f>
        <v>0</v>
      </c>
      <c r="AA2551" s="18"/>
      <c r="AB2551" s="40" t="s">
        <v>3204</v>
      </c>
      <c r="AC2551" s="40"/>
      <c r="AD2551" s="40"/>
      <c r="AE2551" s="40"/>
      <c r="AF2551" s="40"/>
      <c r="AG2551" s="40"/>
      <c r="AH2551" s="40"/>
      <c r="AI2551" s="40" t="str">
        <f t="shared" si="340"/>
        <v>ok</v>
      </c>
      <c r="AJ2551"/>
      <c r="AK2551" t="str">
        <f>Tabela1[[#This Row],[Coluna1]]&amp;Tabela1[[#This Row],[PEDIDO]]</f>
        <v/>
      </c>
      <c r="AL2551"/>
      <c r="AM2551"/>
      <c r="AN2551"/>
      <c r="AO2551" t="str">
        <f t="shared" si="337"/>
        <v>/</v>
      </c>
      <c r="AP2551" t="str">
        <f>Tabela1[[#This Row],[TAG]]&amp;Tabela1[[#This Row],[PEDIDO]]&amp;Tabela1[[#This Row],[PRODUTO]]</f>
        <v/>
      </c>
      <c r="AQ2551" s="23" t="str">
        <f>Tabela1[[#This Row],[PRODUTO]]&amp;Tabela1[[#This Row],[TAG]]</f>
        <v/>
      </c>
      <c r="AR2551" s="183">
        <f>Tabela1[[#This Row],[PESO TOTAL]]*Tabela1[[#This Row],[MATÉRIA PRIMA]]</f>
        <v>0</v>
      </c>
      <c r="AS2551" s="28">
        <f>Tabela1[[#This Row],[PESO TOTAL]]*Tabela1[[#This Row],[PREPARAÇÃO ]]</f>
        <v>0</v>
      </c>
      <c r="AT2551" s="28">
        <f>Tabela1[[#This Row],[PESO TOTAL]]*Tabela1[[#This Row],[CALDEIRARIA]]</f>
        <v>0</v>
      </c>
      <c r="AU2551" s="28">
        <f>Tabela1[[#This Row],[PESO TOTAL]]*Tabela1[[#This Row],[SOLDA]]</f>
        <v>0</v>
      </c>
      <c r="AV2551" s="28">
        <f>Tabela1[[#This Row],[PESO TOTAL]]*Tabela1[[#This Row],[ACABAMENTO]]</f>
        <v>0</v>
      </c>
      <c r="AW2551" s="28">
        <f>Tabela1[[#This Row],[PESO TOTAL]]*Tabela1[[#This Row],[PRONTO ACABADO]]</f>
        <v>0</v>
      </c>
      <c r="AX2551" s="28">
        <f>Tabela1[[#This Row],[PESO TOTAL]]*Tabela1[[#This Row],[EXPEDIÇÃO ]]</f>
        <v>0</v>
      </c>
      <c r="AY2551" s="28" t="str">
        <f>Tabela1[[#This Row],[PEDIDO]]&amp;Tabela1[[#This Row],[PRODUTO]]</f>
        <v/>
      </c>
      <c r="AZ2551" s="44">
        <f>IF(AF2551="",0,IF(ISTEXT(AF2551),H2551*VALUE(SUBSTITUTE(AF2551,"%",""))/100,H2551*AF2551))-Tabela1[[#This Row],[PRONTO ACABADO2]]</f>
        <v>0</v>
      </c>
      <c r="BA2551" s="44">
        <f>IF(AG2551="",0,IF(ISTEXT(AG2551),H2551*VALUE(SUBSTITUTE(AG2551,"%",""))/100,H2551*AG2551))-Tabela1[[#This Row],[PESO EXPEDIDO2]]</f>
        <v>0</v>
      </c>
      <c r="BB2551" s="44">
        <f t="shared" si="338"/>
        <v>0</v>
      </c>
      <c r="BC2551" s="44">
        <f t="shared" si="339"/>
        <v>0</v>
      </c>
      <c r="BD2551" s="44"/>
    </row>
    <row r="2552" spans="1:56" ht="15.75" hidden="1" customHeight="1" x14ac:dyDescent="0.25">
      <c r="A2552" s="6"/>
      <c r="B2552" s="22"/>
      <c r="C2552" s="7"/>
      <c r="D2552" s="46"/>
      <c r="E2552" s="7"/>
      <c r="F2552" s="7"/>
      <c r="G2552" s="44"/>
      <c r="H2552" s="41">
        <f>Tabela1[[#This Row],[PESO UNI]]*Tabela1[[#This Row],[QTE]]</f>
        <v>0</v>
      </c>
      <c r="I2552" s="7"/>
      <c r="J2552" s="8"/>
      <c r="K2552" s="8"/>
      <c r="L2552" s="9"/>
      <c r="M2552" s="10"/>
      <c r="N2552" s="8"/>
      <c r="O2552" s="12"/>
      <c r="P2552" s="13"/>
      <c r="Q2552" s="14">
        <f>Tabela1[[#This Row],[QTDE/ Fabricação]]-Tabela1[[#This Row],[QTE]]</f>
        <v>0</v>
      </c>
      <c r="R2552" s="19">
        <f t="shared" si="334"/>
        <v>0</v>
      </c>
      <c r="S2552" s="19">
        <f t="shared" si="333"/>
        <v>0</v>
      </c>
      <c r="T2552" s="20">
        <f t="shared" si="335"/>
        <v>0</v>
      </c>
      <c r="U2552" s="17">
        <f>IFERROR(SUMIF('LISTA DE EMBARQUE'!B:B,MICRO!E:E,'LISTA DE EMBARQUE'!G:G),"")</f>
        <v>0</v>
      </c>
      <c r="V2552" s="12" t="str">
        <f>IFERROR(VLOOKUP(Tabela1[[#This Row],[COD.MDE]],'LISTA DE EMBARQUE'!B:L,11,0),"")</f>
        <v/>
      </c>
      <c r="W2552" s="13" t="str">
        <f>IFERROR(COUNTIF(#REF!,Tabela1[[#This Row],[Colunas5]]),"")</f>
        <v/>
      </c>
      <c r="X2552" s="14">
        <f>Tabela1[[#This Row],[QIANTIDADE EXPEDIDA]]*Tabela1[[#This Row],[PESO UNI]]</f>
        <v>0</v>
      </c>
      <c r="Y2552" s="14">
        <f t="shared" si="336"/>
        <v>0</v>
      </c>
      <c r="Z2552" s="21">
        <f>Tabela1[[#This Row],[PESO TOTAL]]-Tabela1[[#This Row],[Peso Expedido]]</f>
        <v>0</v>
      </c>
      <c r="AA2552" s="18"/>
      <c r="AB2552" s="40" t="s">
        <v>3204</v>
      </c>
      <c r="AC2552" s="40"/>
      <c r="AD2552" s="40"/>
      <c r="AE2552" s="40"/>
      <c r="AF2552" s="40"/>
      <c r="AG2552" s="40"/>
      <c r="AH2552" s="40"/>
      <c r="AI2552" s="40" t="str">
        <f t="shared" si="340"/>
        <v>ok</v>
      </c>
      <c r="AJ2552"/>
      <c r="AK2552" t="str">
        <f>Tabela1[[#This Row],[Coluna1]]&amp;Tabela1[[#This Row],[PEDIDO]]</f>
        <v/>
      </c>
      <c r="AL2552"/>
      <c r="AM2552"/>
      <c r="AN2552"/>
      <c r="AO2552" t="str">
        <f t="shared" si="337"/>
        <v>/</v>
      </c>
      <c r="AP2552" t="str">
        <f>Tabela1[[#This Row],[TAG]]&amp;Tabela1[[#This Row],[PEDIDO]]&amp;Tabela1[[#This Row],[PRODUTO]]</f>
        <v/>
      </c>
      <c r="AQ2552" s="23" t="str">
        <f>Tabela1[[#This Row],[PRODUTO]]&amp;Tabela1[[#This Row],[TAG]]</f>
        <v/>
      </c>
      <c r="AR2552" s="183">
        <f>Tabela1[[#This Row],[PESO TOTAL]]*Tabela1[[#This Row],[MATÉRIA PRIMA]]</f>
        <v>0</v>
      </c>
      <c r="AS2552" s="28">
        <f>Tabela1[[#This Row],[PESO TOTAL]]*Tabela1[[#This Row],[PREPARAÇÃO ]]</f>
        <v>0</v>
      </c>
      <c r="AT2552" s="28">
        <f>Tabela1[[#This Row],[PESO TOTAL]]*Tabela1[[#This Row],[CALDEIRARIA]]</f>
        <v>0</v>
      </c>
      <c r="AU2552" s="28">
        <f>Tabela1[[#This Row],[PESO TOTAL]]*Tabela1[[#This Row],[SOLDA]]</f>
        <v>0</v>
      </c>
      <c r="AV2552" s="28">
        <f>Tabela1[[#This Row],[PESO TOTAL]]*Tabela1[[#This Row],[ACABAMENTO]]</f>
        <v>0</v>
      </c>
      <c r="AW2552" s="28">
        <f>Tabela1[[#This Row],[PESO TOTAL]]*Tabela1[[#This Row],[PRONTO ACABADO]]</f>
        <v>0</v>
      </c>
      <c r="AX2552" s="28">
        <f>Tabela1[[#This Row],[PESO TOTAL]]*Tabela1[[#This Row],[EXPEDIÇÃO ]]</f>
        <v>0</v>
      </c>
      <c r="AY2552" s="28" t="str">
        <f>Tabela1[[#This Row],[PEDIDO]]&amp;Tabela1[[#This Row],[PRODUTO]]</f>
        <v/>
      </c>
      <c r="AZ2552" s="44">
        <f>IF(AF2552="",0,IF(ISTEXT(AF2552),H2552*VALUE(SUBSTITUTE(AF2552,"%",""))/100,H2552*AF2552))-Tabela1[[#This Row],[PRONTO ACABADO2]]</f>
        <v>0</v>
      </c>
      <c r="BA2552" s="44">
        <f>IF(AG2552="",0,IF(ISTEXT(AG2552),H2552*VALUE(SUBSTITUTE(AG2552,"%",""))/100,H2552*AG2552))-Tabela1[[#This Row],[PESO EXPEDIDO2]]</f>
        <v>0</v>
      </c>
      <c r="BB2552" s="44">
        <f t="shared" si="338"/>
        <v>0</v>
      </c>
      <c r="BC2552" s="44">
        <f t="shared" si="339"/>
        <v>0</v>
      </c>
      <c r="BD2552" s="44"/>
    </row>
    <row r="2553" spans="1:56" ht="15.75" hidden="1" customHeight="1" x14ac:dyDescent="0.25">
      <c r="A2553" s="6"/>
      <c r="B2553" s="22"/>
      <c r="C2553" s="7"/>
      <c r="D2553" s="46"/>
      <c r="E2553" s="7"/>
      <c r="F2553" s="7"/>
      <c r="G2553" s="44"/>
      <c r="H2553" s="41">
        <f>Tabela1[[#This Row],[PESO UNI]]*Tabela1[[#This Row],[QTE]]</f>
        <v>0</v>
      </c>
      <c r="I2553" s="7"/>
      <c r="J2553" s="8"/>
      <c r="K2553" s="8"/>
      <c r="L2553" s="9"/>
      <c r="M2553" s="10"/>
      <c r="N2553" s="8"/>
      <c r="O2553" s="12"/>
      <c r="P2553" s="13"/>
      <c r="Q2553" s="14">
        <f>Tabela1[[#This Row],[QTDE/ Fabricação]]-Tabela1[[#This Row],[QTE]]</f>
        <v>0</v>
      </c>
      <c r="R2553" s="19">
        <f t="shared" si="334"/>
        <v>0</v>
      </c>
      <c r="S2553" s="19">
        <f t="shared" si="333"/>
        <v>0</v>
      </c>
      <c r="T2553" s="20">
        <f t="shared" si="335"/>
        <v>0</v>
      </c>
      <c r="U2553" s="17">
        <f>IFERROR(SUMIF('LISTA DE EMBARQUE'!B:B,MICRO!E:E,'LISTA DE EMBARQUE'!G:G),"")</f>
        <v>0</v>
      </c>
      <c r="V2553" s="12" t="str">
        <f>IFERROR(VLOOKUP(Tabela1[[#This Row],[COD.MDE]],'LISTA DE EMBARQUE'!B:L,11,0),"")</f>
        <v/>
      </c>
      <c r="W2553" s="13" t="str">
        <f>IFERROR(COUNTIF(#REF!,Tabela1[[#This Row],[Colunas5]]),"")</f>
        <v/>
      </c>
      <c r="X2553" s="14">
        <f>Tabela1[[#This Row],[QIANTIDADE EXPEDIDA]]*Tabela1[[#This Row],[PESO UNI]]</f>
        <v>0</v>
      </c>
      <c r="Y2553" s="14">
        <f t="shared" si="336"/>
        <v>0</v>
      </c>
      <c r="Z2553" s="21">
        <f>Tabela1[[#This Row],[PESO TOTAL]]-Tabela1[[#This Row],[Peso Expedido]]</f>
        <v>0</v>
      </c>
      <c r="AA2553" s="18"/>
      <c r="AB2553" s="40" t="s">
        <v>3204</v>
      </c>
      <c r="AC2553" s="40"/>
      <c r="AD2553" s="40"/>
      <c r="AE2553" s="40"/>
      <c r="AF2553" s="40"/>
      <c r="AG2553" s="40"/>
      <c r="AH2553" s="40"/>
      <c r="AI2553" s="40" t="str">
        <f t="shared" si="340"/>
        <v>ok</v>
      </c>
      <c r="AJ2553"/>
      <c r="AK2553" t="str">
        <f>Tabela1[[#This Row],[Coluna1]]&amp;Tabela1[[#This Row],[PEDIDO]]</f>
        <v/>
      </c>
      <c r="AL2553"/>
      <c r="AM2553"/>
      <c r="AN2553"/>
      <c r="AO2553" t="str">
        <f t="shared" si="337"/>
        <v>/</v>
      </c>
      <c r="AP2553" t="str">
        <f>Tabela1[[#This Row],[TAG]]&amp;Tabela1[[#This Row],[PEDIDO]]&amp;Tabela1[[#This Row],[PRODUTO]]</f>
        <v/>
      </c>
      <c r="AQ2553" s="23" t="str">
        <f>Tabela1[[#This Row],[PRODUTO]]&amp;Tabela1[[#This Row],[TAG]]</f>
        <v/>
      </c>
      <c r="AR2553" s="183">
        <f>Tabela1[[#This Row],[PESO TOTAL]]*Tabela1[[#This Row],[MATÉRIA PRIMA]]</f>
        <v>0</v>
      </c>
      <c r="AS2553" s="28">
        <f>Tabela1[[#This Row],[PESO TOTAL]]*Tabela1[[#This Row],[PREPARAÇÃO ]]</f>
        <v>0</v>
      </c>
      <c r="AT2553" s="28">
        <f>Tabela1[[#This Row],[PESO TOTAL]]*Tabela1[[#This Row],[CALDEIRARIA]]</f>
        <v>0</v>
      </c>
      <c r="AU2553" s="28">
        <f>Tabela1[[#This Row],[PESO TOTAL]]*Tabela1[[#This Row],[SOLDA]]</f>
        <v>0</v>
      </c>
      <c r="AV2553" s="28">
        <f>Tabela1[[#This Row],[PESO TOTAL]]*Tabela1[[#This Row],[ACABAMENTO]]</f>
        <v>0</v>
      </c>
      <c r="AW2553" s="28">
        <f>Tabela1[[#This Row],[PESO TOTAL]]*Tabela1[[#This Row],[PRONTO ACABADO]]</f>
        <v>0</v>
      </c>
      <c r="AX2553" s="28">
        <f>Tabela1[[#This Row],[PESO TOTAL]]*Tabela1[[#This Row],[EXPEDIÇÃO ]]</f>
        <v>0</v>
      </c>
      <c r="AY2553" s="28" t="str">
        <f>Tabela1[[#This Row],[PEDIDO]]&amp;Tabela1[[#This Row],[PRODUTO]]</f>
        <v/>
      </c>
      <c r="AZ2553" s="44">
        <f>IF(AF2553="",0,IF(ISTEXT(AF2553),H2553*VALUE(SUBSTITUTE(AF2553,"%",""))/100,H2553*AF2553))-Tabela1[[#This Row],[PRONTO ACABADO2]]</f>
        <v>0</v>
      </c>
      <c r="BA2553" s="44">
        <f>IF(AG2553="",0,IF(ISTEXT(AG2553),H2553*VALUE(SUBSTITUTE(AG2553,"%",""))/100,H2553*AG2553))-Tabela1[[#This Row],[PESO EXPEDIDO2]]</f>
        <v>0</v>
      </c>
      <c r="BB2553" s="44">
        <f t="shared" si="338"/>
        <v>0</v>
      </c>
      <c r="BC2553" s="44">
        <f t="shared" si="339"/>
        <v>0</v>
      </c>
      <c r="BD2553" s="44"/>
    </row>
    <row r="2554" spans="1:56" ht="15.75" hidden="1" customHeight="1" x14ac:dyDescent="0.25">
      <c r="A2554" s="6"/>
      <c r="B2554" s="22"/>
      <c r="C2554" s="7"/>
      <c r="D2554" s="46"/>
      <c r="E2554" s="7"/>
      <c r="F2554" s="7"/>
      <c r="G2554" s="44"/>
      <c r="H2554" s="41">
        <f>Tabela1[[#This Row],[PESO UNI]]*Tabela1[[#This Row],[QTE]]</f>
        <v>0</v>
      </c>
      <c r="I2554" s="7"/>
      <c r="J2554" s="8"/>
      <c r="K2554" s="8"/>
      <c r="L2554" s="9"/>
      <c r="M2554" s="10"/>
      <c r="N2554" s="8"/>
      <c r="O2554" s="12"/>
      <c r="P2554" s="13"/>
      <c r="Q2554" s="14">
        <f>Tabela1[[#This Row],[QTDE/ Fabricação]]-Tabela1[[#This Row],[QTE]]</f>
        <v>0</v>
      </c>
      <c r="R2554" s="19">
        <f t="shared" si="334"/>
        <v>0</v>
      </c>
      <c r="S2554" s="19">
        <f t="shared" ref="S2554:S2617" si="341">IFERROR(H2554*AG2554,"")</f>
        <v>0</v>
      </c>
      <c r="T2554" s="20">
        <f t="shared" si="335"/>
        <v>0</v>
      </c>
      <c r="U2554" s="17">
        <f>IFERROR(SUMIF('LISTA DE EMBARQUE'!B:B,MICRO!E:E,'LISTA DE EMBARQUE'!G:G),"")</f>
        <v>0</v>
      </c>
      <c r="V2554" s="12" t="str">
        <f>IFERROR(VLOOKUP(Tabela1[[#This Row],[COD.MDE]],'LISTA DE EMBARQUE'!B:L,11,0),"")</f>
        <v/>
      </c>
      <c r="W2554" s="13" t="str">
        <f>IFERROR(COUNTIF(#REF!,Tabela1[[#This Row],[Colunas5]]),"")</f>
        <v/>
      </c>
      <c r="X2554" s="14">
        <f>Tabela1[[#This Row],[QIANTIDADE EXPEDIDA]]*Tabela1[[#This Row],[PESO UNI]]</f>
        <v>0</v>
      </c>
      <c r="Y2554" s="14">
        <f t="shared" si="336"/>
        <v>0</v>
      </c>
      <c r="Z2554" s="21">
        <f>Tabela1[[#This Row],[PESO TOTAL]]-Tabela1[[#This Row],[Peso Expedido]]</f>
        <v>0</v>
      </c>
      <c r="AA2554" s="18"/>
      <c r="AB2554" s="40" t="s">
        <v>3204</v>
      </c>
      <c r="AC2554" s="40"/>
      <c r="AD2554" s="40"/>
      <c r="AE2554" s="40"/>
      <c r="AF2554" s="40"/>
      <c r="AG2554" s="40"/>
      <c r="AH2554" s="40"/>
      <c r="AI2554" s="40" t="str">
        <f t="shared" si="340"/>
        <v>ok</v>
      </c>
      <c r="AJ2554"/>
      <c r="AK2554" t="str">
        <f>Tabela1[[#This Row],[Coluna1]]&amp;Tabela1[[#This Row],[PEDIDO]]</f>
        <v/>
      </c>
      <c r="AL2554"/>
      <c r="AM2554"/>
      <c r="AN2554"/>
      <c r="AO2554" t="str">
        <f t="shared" si="337"/>
        <v>/</v>
      </c>
      <c r="AP2554" t="str">
        <f>Tabela1[[#This Row],[TAG]]&amp;Tabela1[[#This Row],[PEDIDO]]&amp;Tabela1[[#This Row],[PRODUTO]]</f>
        <v/>
      </c>
      <c r="AQ2554" s="23" t="str">
        <f>Tabela1[[#This Row],[PRODUTO]]&amp;Tabela1[[#This Row],[TAG]]</f>
        <v/>
      </c>
      <c r="AR2554" s="183">
        <f>Tabela1[[#This Row],[PESO TOTAL]]*Tabela1[[#This Row],[MATÉRIA PRIMA]]</f>
        <v>0</v>
      </c>
      <c r="AS2554" s="28">
        <f>Tabela1[[#This Row],[PESO TOTAL]]*Tabela1[[#This Row],[PREPARAÇÃO ]]</f>
        <v>0</v>
      </c>
      <c r="AT2554" s="28">
        <f>Tabela1[[#This Row],[PESO TOTAL]]*Tabela1[[#This Row],[CALDEIRARIA]]</f>
        <v>0</v>
      </c>
      <c r="AU2554" s="28">
        <f>Tabela1[[#This Row],[PESO TOTAL]]*Tabela1[[#This Row],[SOLDA]]</f>
        <v>0</v>
      </c>
      <c r="AV2554" s="28">
        <f>Tabela1[[#This Row],[PESO TOTAL]]*Tabela1[[#This Row],[ACABAMENTO]]</f>
        <v>0</v>
      </c>
      <c r="AW2554" s="28">
        <f>Tabela1[[#This Row],[PESO TOTAL]]*Tabela1[[#This Row],[PRONTO ACABADO]]</f>
        <v>0</v>
      </c>
      <c r="AX2554" s="28">
        <f>Tabela1[[#This Row],[PESO TOTAL]]*Tabela1[[#This Row],[EXPEDIÇÃO ]]</f>
        <v>0</v>
      </c>
      <c r="AY2554" s="28" t="str">
        <f>Tabela1[[#This Row],[PEDIDO]]&amp;Tabela1[[#This Row],[PRODUTO]]</f>
        <v/>
      </c>
      <c r="AZ2554" s="44">
        <f>IF(AF2554="",0,IF(ISTEXT(AF2554),H2554*VALUE(SUBSTITUTE(AF2554,"%",""))/100,H2554*AF2554))-Tabela1[[#This Row],[PRONTO ACABADO2]]</f>
        <v>0</v>
      </c>
      <c r="BA2554" s="44">
        <f>IF(AG2554="",0,IF(ISTEXT(AG2554),H2554*VALUE(SUBSTITUTE(AG2554,"%",""))/100,H2554*AG2554))-Tabela1[[#This Row],[PESO EXPEDIDO2]]</f>
        <v>0</v>
      </c>
      <c r="BB2554" s="44">
        <f t="shared" si="338"/>
        <v>0</v>
      </c>
      <c r="BC2554" s="44">
        <f t="shared" si="339"/>
        <v>0</v>
      </c>
      <c r="BD2554" s="44"/>
    </row>
    <row r="2555" spans="1:56" ht="15.75" hidden="1" customHeight="1" x14ac:dyDescent="0.25">
      <c r="A2555" s="6"/>
      <c r="B2555" s="22"/>
      <c r="C2555" s="7"/>
      <c r="D2555" s="46"/>
      <c r="E2555" s="7"/>
      <c r="F2555" s="7"/>
      <c r="G2555" s="44"/>
      <c r="H2555" s="41">
        <f>Tabela1[[#This Row],[PESO UNI]]*Tabela1[[#This Row],[QTE]]</f>
        <v>0</v>
      </c>
      <c r="I2555" s="7"/>
      <c r="J2555" s="8"/>
      <c r="K2555" s="8"/>
      <c r="L2555" s="9"/>
      <c r="M2555" s="10"/>
      <c r="N2555" s="8"/>
      <c r="O2555" s="12"/>
      <c r="P2555" s="13"/>
      <c r="Q2555" s="14">
        <f>Tabela1[[#This Row],[QTDE/ Fabricação]]-Tabela1[[#This Row],[QTE]]</f>
        <v>0</v>
      </c>
      <c r="R2555" s="19">
        <f t="shared" si="334"/>
        <v>0</v>
      </c>
      <c r="S2555" s="19">
        <f t="shared" si="341"/>
        <v>0</v>
      </c>
      <c r="T2555" s="20">
        <f t="shared" si="335"/>
        <v>0</v>
      </c>
      <c r="U2555" s="17">
        <f>IFERROR(SUMIF('LISTA DE EMBARQUE'!B:B,MICRO!E:E,'LISTA DE EMBARQUE'!G:G),"")</f>
        <v>0</v>
      </c>
      <c r="V2555" s="12" t="str">
        <f>IFERROR(VLOOKUP(Tabela1[[#This Row],[COD.MDE]],'LISTA DE EMBARQUE'!B:L,11,0),"")</f>
        <v/>
      </c>
      <c r="W2555" s="13" t="str">
        <f>IFERROR(COUNTIF(#REF!,Tabela1[[#This Row],[Colunas5]]),"")</f>
        <v/>
      </c>
      <c r="X2555" s="14">
        <f>Tabela1[[#This Row],[QIANTIDADE EXPEDIDA]]*Tabela1[[#This Row],[PESO UNI]]</f>
        <v>0</v>
      </c>
      <c r="Y2555" s="14">
        <f t="shared" si="336"/>
        <v>0</v>
      </c>
      <c r="Z2555" s="21">
        <f>Tabela1[[#This Row],[PESO TOTAL]]-Tabela1[[#This Row],[Peso Expedido]]</f>
        <v>0</v>
      </c>
      <c r="AA2555" s="18"/>
      <c r="AB2555" s="40" t="s">
        <v>3204</v>
      </c>
      <c r="AC2555" s="40"/>
      <c r="AD2555" s="40"/>
      <c r="AE2555" s="40"/>
      <c r="AF2555" s="40"/>
      <c r="AG2555" s="40"/>
      <c r="AH2555" s="40"/>
      <c r="AI2555" s="40" t="str">
        <f t="shared" si="340"/>
        <v>ok</v>
      </c>
      <c r="AJ2555"/>
      <c r="AK2555" t="str">
        <f>Tabela1[[#This Row],[Coluna1]]&amp;Tabela1[[#This Row],[PEDIDO]]</f>
        <v/>
      </c>
      <c r="AL2555"/>
      <c r="AM2555"/>
      <c r="AN2555"/>
      <c r="AO2555" t="str">
        <f t="shared" si="337"/>
        <v>/</v>
      </c>
      <c r="AP2555" t="str">
        <f>Tabela1[[#This Row],[TAG]]&amp;Tabela1[[#This Row],[PEDIDO]]&amp;Tabela1[[#This Row],[PRODUTO]]</f>
        <v/>
      </c>
      <c r="AQ2555" s="23" t="str">
        <f>Tabela1[[#This Row],[PRODUTO]]&amp;Tabela1[[#This Row],[TAG]]</f>
        <v/>
      </c>
      <c r="AR2555" s="183">
        <f>Tabela1[[#This Row],[PESO TOTAL]]*Tabela1[[#This Row],[MATÉRIA PRIMA]]</f>
        <v>0</v>
      </c>
      <c r="AS2555" s="28">
        <f>Tabela1[[#This Row],[PESO TOTAL]]*Tabela1[[#This Row],[PREPARAÇÃO ]]</f>
        <v>0</v>
      </c>
      <c r="AT2555" s="28">
        <f>Tabela1[[#This Row],[PESO TOTAL]]*Tabela1[[#This Row],[CALDEIRARIA]]</f>
        <v>0</v>
      </c>
      <c r="AU2555" s="28">
        <f>Tabela1[[#This Row],[PESO TOTAL]]*Tabela1[[#This Row],[SOLDA]]</f>
        <v>0</v>
      </c>
      <c r="AV2555" s="28">
        <f>Tabela1[[#This Row],[PESO TOTAL]]*Tabela1[[#This Row],[ACABAMENTO]]</f>
        <v>0</v>
      </c>
      <c r="AW2555" s="28">
        <f>Tabela1[[#This Row],[PESO TOTAL]]*Tabela1[[#This Row],[PRONTO ACABADO]]</f>
        <v>0</v>
      </c>
      <c r="AX2555" s="28">
        <f>Tabela1[[#This Row],[PESO TOTAL]]*Tabela1[[#This Row],[EXPEDIÇÃO ]]</f>
        <v>0</v>
      </c>
      <c r="AY2555" s="28" t="str">
        <f>Tabela1[[#This Row],[PEDIDO]]&amp;Tabela1[[#This Row],[PRODUTO]]</f>
        <v/>
      </c>
      <c r="AZ2555" s="44">
        <f>IF(AF2555="",0,IF(ISTEXT(AF2555),H2555*VALUE(SUBSTITUTE(AF2555,"%",""))/100,H2555*AF2555))-Tabela1[[#This Row],[PRONTO ACABADO2]]</f>
        <v>0</v>
      </c>
      <c r="BA2555" s="44">
        <f>IF(AG2555="",0,IF(ISTEXT(AG2555),H2555*VALUE(SUBSTITUTE(AG2555,"%",""))/100,H2555*AG2555))-Tabela1[[#This Row],[PESO EXPEDIDO2]]</f>
        <v>0</v>
      </c>
      <c r="BB2555" s="44">
        <f t="shared" si="338"/>
        <v>0</v>
      </c>
      <c r="BC2555" s="44">
        <f t="shared" si="339"/>
        <v>0</v>
      </c>
      <c r="BD2555" s="44"/>
    </row>
    <row r="2556" spans="1:56" ht="15.75" hidden="1" customHeight="1" x14ac:dyDescent="0.25">
      <c r="A2556" s="6"/>
      <c r="B2556" s="22"/>
      <c r="C2556" s="7"/>
      <c r="D2556" s="46"/>
      <c r="E2556" s="7"/>
      <c r="F2556" s="7"/>
      <c r="G2556" s="44"/>
      <c r="H2556" s="41">
        <f>Tabela1[[#This Row],[PESO UNI]]*Tabela1[[#This Row],[QTE]]</f>
        <v>0</v>
      </c>
      <c r="I2556" s="7"/>
      <c r="J2556" s="8"/>
      <c r="K2556" s="8"/>
      <c r="L2556" s="9"/>
      <c r="M2556" s="10"/>
      <c r="N2556" s="8"/>
      <c r="O2556" s="12"/>
      <c r="P2556" s="13"/>
      <c r="Q2556" s="14">
        <f>Tabela1[[#This Row],[QTDE/ Fabricação]]-Tabela1[[#This Row],[QTE]]</f>
        <v>0</v>
      </c>
      <c r="R2556" s="19">
        <f t="shared" si="334"/>
        <v>0</v>
      </c>
      <c r="S2556" s="19">
        <f t="shared" si="341"/>
        <v>0</v>
      </c>
      <c r="T2556" s="20">
        <f t="shared" si="335"/>
        <v>0</v>
      </c>
      <c r="U2556" s="17">
        <f>IFERROR(SUMIF('LISTA DE EMBARQUE'!B:B,MICRO!E:E,'LISTA DE EMBARQUE'!G:G),"")</f>
        <v>0</v>
      </c>
      <c r="V2556" s="12" t="str">
        <f>IFERROR(VLOOKUP(Tabela1[[#This Row],[COD.MDE]],'LISTA DE EMBARQUE'!B:L,11,0),"")</f>
        <v/>
      </c>
      <c r="W2556" s="13" t="str">
        <f>IFERROR(COUNTIF(#REF!,Tabela1[[#This Row],[Colunas5]]),"")</f>
        <v/>
      </c>
      <c r="X2556" s="14">
        <f>Tabela1[[#This Row],[QIANTIDADE EXPEDIDA]]*Tabela1[[#This Row],[PESO UNI]]</f>
        <v>0</v>
      </c>
      <c r="Y2556" s="14">
        <f t="shared" si="336"/>
        <v>0</v>
      </c>
      <c r="Z2556" s="21">
        <f>Tabela1[[#This Row],[PESO TOTAL]]-Tabela1[[#This Row],[Peso Expedido]]</f>
        <v>0</v>
      </c>
      <c r="AA2556" s="18"/>
      <c r="AB2556" s="40" t="s">
        <v>3204</v>
      </c>
      <c r="AC2556" s="40"/>
      <c r="AD2556" s="40"/>
      <c r="AE2556" s="40"/>
      <c r="AF2556" s="40"/>
      <c r="AG2556" s="40"/>
      <c r="AH2556" s="40"/>
      <c r="AI2556" s="40" t="str">
        <f t="shared" si="340"/>
        <v>ok</v>
      </c>
      <c r="AJ2556"/>
      <c r="AK2556" t="str">
        <f>Tabela1[[#This Row],[Coluna1]]&amp;Tabela1[[#This Row],[PEDIDO]]</f>
        <v/>
      </c>
      <c r="AL2556"/>
      <c r="AM2556"/>
      <c r="AN2556"/>
      <c r="AO2556" t="str">
        <f t="shared" si="337"/>
        <v>/</v>
      </c>
      <c r="AP2556" t="str">
        <f>Tabela1[[#This Row],[TAG]]&amp;Tabela1[[#This Row],[PEDIDO]]&amp;Tabela1[[#This Row],[PRODUTO]]</f>
        <v/>
      </c>
      <c r="AQ2556" s="23" t="str">
        <f>Tabela1[[#This Row],[PRODUTO]]&amp;Tabela1[[#This Row],[TAG]]</f>
        <v/>
      </c>
      <c r="AR2556" s="183">
        <f>Tabela1[[#This Row],[PESO TOTAL]]*Tabela1[[#This Row],[MATÉRIA PRIMA]]</f>
        <v>0</v>
      </c>
      <c r="AS2556" s="28">
        <f>Tabela1[[#This Row],[PESO TOTAL]]*Tabela1[[#This Row],[PREPARAÇÃO ]]</f>
        <v>0</v>
      </c>
      <c r="AT2556" s="28">
        <f>Tabela1[[#This Row],[PESO TOTAL]]*Tabela1[[#This Row],[CALDEIRARIA]]</f>
        <v>0</v>
      </c>
      <c r="AU2556" s="28">
        <f>Tabela1[[#This Row],[PESO TOTAL]]*Tabela1[[#This Row],[SOLDA]]</f>
        <v>0</v>
      </c>
      <c r="AV2556" s="28">
        <f>Tabela1[[#This Row],[PESO TOTAL]]*Tabela1[[#This Row],[ACABAMENTO]]</f>
        <v>0</v>
      </c>
      <c r="AW2556" s="28">
        <f>Tabela1[[#This Row],[PESO TOTAL]]*Tabela1[[#This Row],[PRONTO ACABADO]]</f>
        <v>0</v>
      </c>
      <c r="AX2556" s="28">
        <f>Tabela1[[#This Row],[PESO TOTAL]]*Tabela1[[#This Row],[EXPEDIÇÃO ]]</f>
        <v>0</v>
      </c>
      <c r="AY2556" s="28" t="str">
        <f>Tabela1[[#This Row],[PEDIDO]]&amp;Tabela1[[#This Row],[PRODUTO]]</f>
        <v/>
      </c>
      <c r="AZ2556" s="44">
        <f>IF(AF2556="",0,IF(ISTEXT(AF2556),H2556*VALUE(SUBSTITUTE(AF2556,"%",""))/100,H2556*AF2556))-Tabela1[[#This Row],[PRONTO ACABADO2]]</f>
        <v>0</v>
      </c>
      <c r="BA2556" s="44">
        <f>IF(AG2556="",0,IF(ISTEXT(AG2556),H2556*VALUE(SUBSTITUTE(AG2556,"%",""))/100,H2556*AG2556))-Tabela1[[#This Row],[PESO EXPEDIDO2]]</f>
        <v>0</v>
      </c>
      <c r="BB2556" s="44">
        <f t="shared" si="338"/>
        <v>0</v>
      </c>
      <c r="BC2556" s="44">
        <f t="shared" si="339"/>
        <v>0</v>
      </c>
      <c r="BD2556" s="44"/>
    </row>
    <row r="2557" spans="1:56" ht="15.75" hidden="1" customHeight="1" x14ac:dyDescent="0.25">
      <c r="A2557" s="6"/>
      <c r="B2557" s="22"/>
      <c r="C2557" s="7"/>
      <c r="D2557" s="46"/>
      <c r="E2557" s="7"/>
      <c r="F2557" s="7"/>
      <c r="G2557" s="44"/>
      <c r="H2557" s="41">
        <f>Tabela1[[#This Row],[PESO UNI]]*Tabela1[[#This Row],[QTE]]</f>
        <v>0</v>
      </c>
      <c r="I2557" s="7"/>
      <c r="J2557" s="8"/>
      <c r="K2557" s="8"/>
      <c r="L2557" s="9"/>
      <c r="M2557" s="10"/>
      <c r="N2557" s="8"/>
      <c r="O2557" s="12"/>
      <c r="P2557" s="13"/>
      <c r="Q2557" s="14">
        <f>Tabela1[[#This Row],[QTDE/ Fabricação]]-Tabela1[[#This Row],[QTE]]</f>
        <v>0</v>
      </c>
      <c r="R2557" s="19">
        <f t="shared" ref="R2557:R2620" si="342">IFERROR(H2557*((AA2557*0.25)+(AC2557*0.25)+(AD2557*0.225)+(AE2557*0.225)+(AF2557*0.05)),"")</f>
        <v>0</v>
      </c>
      <c r="S2557" s="19">
        <f t="shared" si="341"/>
        <v>0</v>
      </c>
      <c r="T2557" s="20">
        <f t="shared" ref="T2557:T2620" si="343">IFERROR(S2557-H2557,"")</f>
        <v>0</v>
      </c>
      <c r="U2557" s="17">
        <f>IFERROR(SUMIF('LISTA DE EMBARQUE'!B:B,MICRO!E:E,'LISTA DE EMBARQUE'!G:G),"")</f>
        <v>0</v>
      </c>
      <c r="V2557" s="12" t="str">
        <f>IFERROR(VLOOKUP(Tabela1[[#This Row],[COD.MDE]],'LISTA DE EMBARQUE'!B:L,11,0),"")</f>
        <v/>
      </c>
      <c r="W2557" s="13" t="str">
        <f>IFERROR(COUNTIF(#REF!,Tabela1[[#This Row],[Colunas5]]),"")</f>
        <v/>
      </c>
      <c r="X2557" s="14">
        <f>Tabela1[[#This Row],[QIANTIDADE EXPEDIDA]]*Tabela1[[#This Row],[PESO UNI]]</f>
        <v>0</v>
      </c>
      <c r="Y2557" s="14">
        <f t="shared" ref="Y2557:Y2620" si="344">U2557-C2557</f>
        <v>0</v>
      </c>
      <c r="Z2557" s="21">
        <f>Tabela1[[#This Row],[PESO TOTAL]]-Tabela1[[#This Row],[Peso Expedido]]</f>
        <v>0</v>
      </c>
      <c r="AA2557" s="18"/>
      <c r="AB2557" s="40" t="s">
        <v>3204</v>
      </c>
      <c r="AC2557" s="40"/>
      <c r="AD2557" s="40"/>
      <c r="AE2557" s="40"/>
      <c r="AF2557" s="40"/>
      <c r="AG2557" s="40"/>
      <c r="AH2557" s="40"/>
      <c r="AI2557" s="40" t="str">
        <f t="shared" si="340"/>
        <v>ok</v>
      </c>
      <c r="AJ2557"/>
      <c r="AK2557" t="str">
        <f>Tabela1[[#This Row],[Coluna1]]&amp;Tabela1[[#This Row],[PEDIDO]]</f>
        <v/>
      </c>
      <c r="AL2557"/>
      <c r="AM2557"/>
      <c r="AN2557"/>
      <c r="AO2557" t="str">
        <f t="shared" ref="AO2557:AO2620" si="345">A2557&amp;"/"&amp;J2557</f>
        <v>/</v>
      </c>
      <c r="AP2557" t="str">
        <f>Tabela1[[#This Row],[TAG]]&amp;Tabela1[[#This Row],[PEDIDO]]&amp;Tabela1[[#This Row],[PRODUTO]]</f>
        <v/>
      </c>
      <c r="AQ2557" s="23" t="str">
        <f>Tabela1[[#This Row],[PRODUTO]]&amp;Tabela1[[#This Row],[TAG]]</f>
        <v/>
      </c>
      <c r="AR2557" s="183">
        <f>Tabela1[[#This Row],[PESO TOTAL]]*Tabela1[[#This Row],[MATÉRIA PRIMA]]</f>
        <v>0</v>
      </c>
      <c r="AS2557" s="28">
        <f>Tabela1[[#This Row],[PESO TOTAL]]*Tabela1[[#This Row],[PREPARAÇÃO ]]</f>
        <v>0</v>
      </c>
      <c r="AT2557" s="28">
        <f>Tabela1[[#This Row],[PESO TOTAL]]*Tabela1[[#This Row],[CALDEIRARIA]]</f>
        <v>0</v>
      </c>
      <c r="AU2557" s="28">
        <f>Tabela1[[#This Row],[PESO TOTAL]]*Tabela1[[#This Row],[SOLDA]]</f>
        <v>0</v>
      </c>
      <c r="AV2557" s="28">
        <f>Tabela1[[#This Row],[PESO TOTAL]]*Tabela1[[#This Row],[ACABAMENTO]]</f>
        <v>0</v>
      </c>
      <c r="AW2557" s="28">
        <f>Tabela1[[#This Row],[PESO TOTAL]]*Tabela1[[#This Row],[PRONTO ACABADO]]</f>
        <v>0</v>
      </c>
      <c r="AX2557" s="28">
        <f>Tabela1[[#This Row],[PESO TOTAL]]*Tabela1[[#This Row],[EXPEDIÇÃO ]]</f>
        <v>0</v>
      </c>
      <c r="AY2557" s="28" t="str">
        <f>Tabela1[[#This Row],[PEDIDO]]&amp;Tabela1[[#This Row],[PRODUTO]]</f>
        <v/>
      </c>
      <c r="AZ2557" s="44">
        <f>IF(AF2557="",0,IF(ISTEXT(AF2557),H2557*VALUE(SUBSTITUTE(AF2557,"%",""))/100,H2557*AF2557))-Tabela1[[#This Row],[PRONTO ACABADO2]]</f>
        <v>0</v>
      </c>
      <c r="BA2557" s="44">
        <f>IF(AG2557="",0,IF(ISTEXT(AG2557),H2557*VALUE(SUBSTITUTE(AG2557,"%",""))/100,H2557*AG2557))-Tabela1[[#This Row],[PESO EXPEDIDO2]]</f>
        <v>0</v>
      </c>
      <c r="BB2557" s="44">
        <f t="shared" ref="BB2557:BB2620" si="346">IF(AH2557="",0,IF(ISTEXT(AH2557),H2557*VALUE(SUBSTITUTE(AH2557,"%",""))/100,H2557*AH2557))</f>
        <v>0</v>
      </c>
      <c r="BC2557" s="44">
        <f t="shared" ref="BC2557:BC2620" si="347">IF(AG2557="",0,IF(ISTEXT(AG2557),H2557*VALUE(SUBSTITUTE(AG2557,"%",""))/100,H2557*AG2557))</f>
        <v>0</v>
      </c>
      <c r="BD2557" s="44"/>
    </row>
    <row r="2558" spans="1:56" ht="15.75" hidden="1" customHeight="1" x14ac:dyDescent="0.25">
      <c r="A2558" s="6"/>
      <c r="B2558" s="22"/>
      <c r="C2558" s="7"/>
      <c r="D2558" s="46"/>
      <c r="E2558" s="7"/>
      <c r="F2558" s="7"/>
      <c r="G2558" s="44"/>
      <c r="H2558" s="41">
        <f>Tabela1[[#This Row],[PESO UNI]]*Tabela1[[#This Row],[QTE]]</f>
        <v>0</v>
      </c>
      <c r="I2558" s="7"/>
      <c r="J2558" s="8"/>
      <c r="K2558" s="8"/>
      <c r="L2558" s="9"/>
      <c r="M2558" s="10"/>
      <c r="N2558" s="8"/>
      <c r="O2558" s="12"/>
      <c r="P2558" s="13"/>
      <c r="Q2558" s="14">
        <f>Tabela1[[#This Row],[QTDE/ Fabricação]]-Tabela1[[#This Row],[QTE]]</f>
        <v>0</v>
      </c>
      <c r="R2558" s="19">
        <f t="shared" si="342"/>
        <v>0</v>
      </c>
      <c r="S2558" s="19">
        <f t="shared" si="341"/>
        <v>0</v>
      </c>
      <c r="T2558" s="20">
        <f t="shared" si="343"/>
        <v>0</v>
      </c>
      <c r="U2558" s="17">
        <f>IFERROR(SUMIF('LISTA DE EMBARQUE'!B:B,MICRO!E:E,'LISTA DE EMBARQUE'!G:G),"")</f>
        <v>0</v>
      </c>
      <c r="V2558" s="12" t="str">
        <f>IFERROR(VLOOKUP(Tabela1[[#This Row],[COD.MDE]],'LISTA DE EMBARQUE'!B:L,11,0),"")</f>
        <v/>
      </c>
      <c r="W2558" s="13" t="str">
        <f>IFERROR(COUNTIF(#REF!,Tabela1[[#This Row],[Colunas5]]),"")</f>
        <v/>
      </c>
      <c r="X2558" s="14">
        <f>Tabela1[[#This Row],[QIANTIDADE EXPEDIDA]]*Tabela1[[#This Row],[PESO UNI]]</f>
        <v>0</v>
      </c>
      <c r="Y2558" s="14">
        <f t="shared" si="344"/>
        <v>0</v>
      </c>
      <c r="Z2558" s="21">
        <f>Tabela1[[#This Row],[PESO TOTAL]]-Tabela1[[#This Row],[Peso Expedido]]</f>
        <v>0</v>
      </c>
      <c r="AA2558" s="18"/>
      <c r="AB2558" s="40" t="s">
        <v>3204</v>
      </c>
      <c r="AC2558" s="40"/>
      <c r="AD2558" s="40"/>
      <c r="AE2558" s="40"/>
      <c r="AF2558" s="40"/>
      <c r="AG2558" s="40"/>
      <c r="AH2558" s="40"/>
      <c r="AI2558" s="40" t="str">
        <f t="shared" si="340"/>
        <v>ok</v>
      </c>
      <c r="AJ2558"/>
      <c r="AK2558" t="str">
        <f>Tabela1[[#This Row],[Coluna1]]&amp;Tabela1[[#This Row],[PEDIDO]]</f>
        <v/>
      </c>
      <c r="AL2558"/>
      <c r="AM2558"/>
      <c r="AN2558"/>
      <c r="AO2558" t="str">
        <f t="shared" si="345"/>
        <v>/</v>
      </c>
      <c r="AP2558" t="str">
        <f>Tabela1[[#This Row],[TAG]]&amp;Tabela1[[#This Row],[PEDIDO]]&amp;Tabela1[[#This Row],[PRODUTO]]</f>
        <v/>
      </c>
      <c r="AQ2558" s="23" t="str">
        <f>Tabela1[[#This Row],[PRODUTO]]&amp;Tabela1[[#This Row],[TAG]]</f>
        <v/>
      </c>
      <c r="AR2558" s="183">
        <f>Tabela1[[#This Row],[PESO TOTAL]]*Tabela1[[#This Row],[MATÉRIA PRIMA]]</f>
        <v>0</v>
      </c>
      <c r="AS2558" s="28">
        <f>Tabela1[[#This Row],[PESO TOTAL]]*Tabela1[[#This Row],[PREPARAÇÃO ]]</f>
        <v>0</v>
      </c>
      <c r="AT2558" s="28">
        <f>Tabela1[[#This Row],[PESO TOTAL]]*Tabela1[[#This Row],[CALDEIRARIA]]</f>
        <v>0</v>
      </c>
      <c r="AU2558" s="28">
        <f>Tabela1[[#This Row],[PESO TOTAL]]*Tabela1[[#This Row],[SOLDA]]</f>
        <v>0</v>
      </c>
      <c r="AV2558" s="28">
        <f>Tabela1[[#This Row],[PESO TOTAL]]*Tabela1[[#This Row],[ACABAMENTO]]</f>
        <v>0</v>
      </c>
      <c r="AW2558" s="28">
        <f>Tabela1[[#This Row],[PESO TOTAL]]*Tabela1[[#This Row],[PRONTO ACABADO]]</f>
        <v>0</v>
      </c>
      <c r="AX2558" s="28">
        <f>Tabela1[[#This Row],[PESO TOTAL]]*Tabela1[[#This Row],[EXPEDIÇÃO ]]</f>
        <v>0</v>
      </c>
      <c r="AY2558" s="28" t="str">
        <f>Tabela1[[#This Row],[PEDIDO]]&amp;Tabela1[[#This Row],[PRODUTO]]</f>
        <v/>
      </c>
      <c r="AZ2558" s="44">
        <f>IF(AF2558="",0,IF(ISTEXT(AF2558),H2558*VALUE(SUBSTITUTE(AF2558,"%",""))/100,H2558*AF2558))-Tabela1[[#This Row],[PRONTO ACABADO2]]</f>
        <v>0</v>
      </c>
      <c r="BA2558" s="44">
        <f>IF(AG2558="",0,IF(ISTEXT(AG2558),H2558*VALUE(SUBSTITUTE(AG2558,"%",""))/100,H2558*AG2558))-Tabela1[[#This Row],[PESO EXPEDIDO2]]</f>
        <v>0</v>
      </c>
      <c r="BB2558" s="44">
        <f t="shared" si="346"/>
        <v>0</v>
      </c>
      <c r="BC2558" s="44">
        <f t="shared" si="347"/>
        <v>0</v>
      </c>
      <c r="BD2558" s="44"/>
    </row>
    <row r="2559" spans="1:56" ht="15.75" hidden="1" customHeight="1" x14ac:dyDescent="0.25">
      <c r="A2559" s="6"/>
      <c r="B2559" s="22"/>
      <c r="C2559" s="7"/>
      <c r="D2559" s="46"/>
      <c r="E2559" s="7"/>
      <c r="F2559" s="7"/>
      <c r="G2559" s="44"/>
      <c r="H2559" s="41">
        <f>Tabela1[[#This Row],[PESO UNI]]*Tabela1[[#This Row],[QTE]]</f>
        <v>0</v>
      </c>
      <c r="I2559" s="7"/>
      <c r="J2559" s="8"/>
      <c r="K2559" s="8"/>
      <c r="L2559" s="9"/>
      <c r="M2559" s="10"/>
      <c r="N2559" s="8"/>
      <c r="O2559" s="12"/>
      <c r="P2559" s="13"/>
      <c r="Q2559" s="14">
        <f>Tabela1[[#This Row],[QTDE/ Fabricação]]-Tabela1[[#This Row],[QTE]]</f>
        <v>0</v>
      </c>
      <c r="R2559" s="19">
        <f t="shared" si="342"/>
        <v>0</v>
      </c>
      <c r="S2559" s="19">
        <f t="shared" si="341"/>
        <v>0</v>
      </c>
      <c r="T2559" s="20">
        <f t="shared" si="343"/>
        <v>0</v>
      </c>
      <c r="U2559" s="17">
        <f>IFERROR(SUMIF('LISTA DE EMBARQUE'!B:B,MICRO!E:E,'LISTA DE EMBARQUE'!G:G),"")</f>
        <v>0</v>
      </c>
      <c r="V2559" s="12" t="str">
        <f>IFERROR(VLOOKUP(Tabela1[[#This Row],[COD.MDE]],'LISTA DE EMBARQUE'!B:L,11,0),"")</f>
        <v/>
      </c>
      <c r="W2559" s="13" t="str">
        <f>IFERROR(COUNTIF(#REF!,Tabela1[[#This Row],[Colunas5]]),"")</f>
        <v/>
      </c>
      <c r="X2559" s="14">
        <f>Tabela1[[#This Row],[QIANTIDADE EXPEDIDA]]*Tabela1[[#This Row],[PESO UNI]]</f>
        <v>0</v>
      </c>
      <c r="Y2559" s="14">
        <f t="shared" si="344"/>
        <v>0</v>
      </c>
      <c r="Z2559" s="21">
        <f>Tabela1[[#This Row],[PESO TOTAL]]-Tabela1[[#This Row],[Peso Expedido]]</f>
        <v>0</v>
      </c>
      <c r="AA2559" s="18"/>
      <c r="AB2559" s="40">
        <v>1</v>
      </c>
      <c r="AC2559" s="40"/>
      <c r="AD2559" s="40"/>
      <c r="AE2559" s="40"/>
      <c r="AF2559" s="40"/>
      <c r="AG2559" s="40"/>
      <c r="AH2559" s="40"/>
      <c r="AI2559" s="40" t="str">
        <f t="shared" si="340"/>
        <v>ok</v>
      </c>
      <c r="AJ2559"/>
      <c r="AK2559" t="str">
        <f>Tabela1[[#This Row],[Coluna1]]&amp;Tabela1[[#This Row],[PEDIDO]]</f>
        <v/>
      </c>
      <c r="AL2559"/>
      <c r="AM2559"/>
      <c r="AN2559"/>
      <c r="AO2559" t="str">
        <f t="shared" si="345"/>
        <v>/</v>
      </c>
      <c r="AP2559" t="str">
        <f>Tabela1[[#This Row],[TAG]]&amp;Tabela1[[#This Row],[PEDIDO]]&amp;Tabela1[[#This Row],[PRODUTO]]</f>
        <v/>
      </c>
      <c r="AQ2559" s="23" t="str">
        <f>Tabela1[[#This Row],[PRODUTO]]&amp;Tabela1[[#This Row],[TAG]]</f>
        <v/>
      </c>
      <c r="AR2559" s="183">
        <f>Tabela1[[#This Row],[PESO TOTAL]]*Tabela1[[#This Row],[MATÉRIA PRIMA]]</f>
        <v>0</v>
      </c>
      <c r="AS2559" s="28">
        <f>Tabela1[[#This Row],[PESO TOTAL]]*Tabela1[[#This Row],[PREPARAÇÃO ]]</f>
        <v>0</v>
      </c>
      <c r="AT2559" s="28">
        <f>Tabela1[[#This Row],[PESO TOTAL]]*Tabela1[[#This Row],[CALDEIRARIA]]</f>
        <v>0</v>
      </c>
      <c r="AU2559" s="28">
        <f>Tabela1[[#This Row],[PESO TOTAL]]*Tabela1[[#This Row],[SOLDA]]</f>
        <v>0</v>
      </c>
      <c r="AV2559" s="28">
        <f>Tabela1[[#This Row],[PESO TOTAL]]*Tabela1[[#This Row],[ACABAMENTO]]</f>
        <v>0</v>
      </c>
      <c r="AW2559" s="28">
        <f>Tabela1[[#This Row],[PESO TOTAL]]*Tabela1[[#This Row],[PRONTO ACABADO]]</f>
        <v>0</v>
      </c>
      <c r="AX2559" s="28">
        <f>Tabela1[[#This Row],[PESO TOTAL]]*Tabela1[[#This Row],[EXPEDIÇÃO ]]</f>
        <v>0</v>
      </c>
      <c r="AY2559" s="28" t="str">
        <f>Tabela1[[#This Row],[PEDIDO]]&amp;Tabela1[[#This Row],[PRODUTO]]</f>
        <v/>
      </c>
      <c r="AZ2559" s="44">
        <f>IF(AF2559="",0,IF(ISTEXT(AF2559),H2559*VALUE(SUBSTITUTE(AF2559,"%",""))/100,H2559*AF2559))-Tabela1[[#This Row],[PRONTO ACABADO2]]</f>
        <v>0</v>
      </c>
      <c r="BA2559" s="44">
        <f>IF(AG2559="",0,IF(ISTEXT(AG2559),H2559*VALUE(SUBSTITUTE(AG2559,"%",""))/100,H2559*AG2559))-Tabela1[[#This Row],[PESO EXPEDIDO2]]</f>
        <v>0</v>
      </c>
      <c r="BB2559" s="44">
        <f t="shared" si="346"/>
        <v>0</v>
      </c>
      <c r="BC2559" s="44">
        <f t="shared" si="347"/>
        <v>0</v>
      </c>
      <c r="BD2559" s="44"/>
    </row>
    <row r="2560" spans="1:56" ht="15.75" hidden="1" customHeight="1" x14ac:dyDescent="0.25">
      <c r="A2560" s="6"/>
      <c r="B2560" s="22"/>
      <c r="C2560" s="7"/>
      <c r="D2560" s="46"/>
      <c r="E2560" s="7"/>
      <c r="F2560" s="7"/>
      <c r="G2560" s="44"/>
      <c r="H2560" s="41">
        <f>Tabela1[[#This Row],[PESO UNI]]*Tabela1[[#This Row],[QTE]]</f>
        <v>0</v>
      </c>
      <c r="I2560" s="7"/>
      <c r="J2560" s="8"/>
      <c r="K2560" s="8"/>
      <c r="L2560" s="9"/>
      <c r="M2560" s="10"/>
      <c r="N2560" s="8"/>
      <c r="O2560" s="12"/>
      <c r="P2560" s="13"/>
      <c r="Q2560" s="14">
        <f>Tabela1[[#This Row],[QTDE/ Fabricação]]-Tabela1[[#This Row],[QTE]]</f>
        <v>0</v>
      </c>
      <c r="R2560" s="19">
        <f t="shared" si="342"/>
        <v>0</v>
      </c>
      <c r="S2560" s="19">
        <f t="shared" si="341"/>
        <v>0</v>
      </c>
      <c r="T2560" s="20">
        <f t="shared" si="343"/>
        <v>0</v>
      </c>
      <c r="U2560" s="17">
        <f>IFERROR(SUMIF('LISTA DE EMBARQUE'!B:B,MICRO!E:E,'LISTA DE EMBARQUE'!G:G),"")</f>
        <v>0</v>
      </c>
      <c r="V2560" s="12" t="str">
        <f>IFERROR(VLOOKUP(Tabela1[[#This Row],[COD.MDE]],'LISTA DE EMBARQUE'!B:L,11,0),"")</f>
        <v/>
      </c>
      <c r="W2560" s="13" t="str">
        <f>IFERROR(COUNTIF(#REF!,Tabela1[[#This Row],[Colunas5]]),"")</f>
        <v/>
      </c>
      <c r="X2560" s="14">
        <f>Tabela1[[#This Row],[QIANTIDADE EXPEDIDA]]*Tabela1[[#This Row],[PESO UNI]]</f>
        <v>0</v>
      </c>
      <c r="Y2560" s="14">
        <f t="shared" si="344"/>
        <v>0</v>
      </c>
      <c r="Z2560" s="21">
        <f>Tabela1[[#This Row],[PESO TOTAL]]-Tabela1[[#This Row],[Peso Expedido]]</f>
        <v>0</v>
      </c>
      <c r="AA2560" s="18"/>
      <c r="AB2560" s="40">
        <v>1</v>
      </c>
      <c r="AC2560" s="40"/>
      <c r="AD2560" s="40"/>
      <c r="AE2560" s="40"/>
      <c r="AF2560" s="40"/>
      <c r="AG2560" s="40"/>
      <c r="AH2560" s="40"/>
      <c r="AI2560" s="40" t="str">
        <f t="shared" si="340"/>
        <v>ok</v>
      </c>
      <c r="AJ2560"/>
      <c r="AK2560" t="str">
        <f>Tabela1[[#This Row],[Coluna1]]&amp;Tabela1[[#This Row],[PEDIDO]]</f>
        <v/>
      </c>
      <c r="AL2560"/>
      <c r="AM2560"/>
      <c r="AN2560"/>
      <c r="AO2560" t="str">
        <f t="shared" si="345"/>
        <v>/</v>
      </c>
      <c r="AP2560" t="str">
        <f>Tabela1[[#This Row],[TAG]]&amp;Tabela1[[#This Row],[PEDIDO]]&amp;Tabela1[[#This Row],[PRODUTO]]</f>
        <v/>
      </c>
      <c r="AQ2560" s="23" t="str">
        <f>Tabela1[[#This Row],[PRODUTO]]&amp;Tabela1[[#This Row],[TAG]]</f>
        <v/>
      </c>
      <c r="AR2560" s="183">
        <f>Tabela1[[#This Row],[PESO TOTAL]]*Tabela1[[#This Row],[MATÉRIA PRIMA]]</f>
        <v>0</v>
      </c>
      <c r="AS2560" s="28">
        <f>Tabela1[[#This Row],[PESO TOTAL]]*Tabela1[[#This Row],[PREPARAÇÃO ]]</f>
        <v>0</v>
      </c>
      <c r="AT2560" s="28">
        <f>Tabela1[[#This Row],[PESO TOTAL]]*Tabela1[[#This Row],[CALDEIRARIA]]</f>
        <v>0</v>
      </c>
      <c r="AU2560" s="28">
        <f>Tabela1[[#This Row],[PESO TOTAL]]*Tabela1[[#This Row],[SOLDA]]</f>
        <v>0</v>
      </c>
      <c r="AV2560" s="28">
        <f>Tabela1[[#This Row],[PESO TOTAL]]*Tabela1[[#This Row],[ACABAMENTO]]</f>
        <v>0</v>
      </c>
      <c r="AW2560" s="28">
        <f>Tabela1[[#This Row],[PESO TOTAL]]*Tabela1[[#This Row],[PRONTO ACABADO]]</f>
        <v>0</v>
      </c>
      <c r="AX2560" s="28">
        <f>Tabela1[[#This Row],[PESO TOTAL]]*Tabela1[[#This Row],[EXPEDIÇÃO ]]</f>
        <v>0</v>
      </c>
      <c r="AY2560" s="28" t="str">
        <f>Tabela1[[#This Row],[PEDIDO]]&amp;Tabela1[[#This Row],[PRODUTO]]</f>
        <v/>
      </c>
      <c r="AZ2560" s="44">
        <f>IF(AF2560="",0,IF(ISTEXT(AF2560),H2560*VALUE(SUBSTITUTE(AF2560,"%",""))/100,H2560*AF2560))-Tabela1[[#This Row],[PRONTO ACABADO2]]</f>
        <v>0</v>
      </c>
      <c r="BA2560" s="44">
        <f>IF(AG2560="",0,IF(ISTEXT(AG2560),H2560*VALUE(SUBSTITUTE(AG2560,"%",""))/100,H2560*AG2560))-Tabela1[[#This Row],[PESO EXPEDIDO2]]</f>
        <v>0</v>
      </c>
      <c r="BB2560" s="44">
        <f t="shared" si="346"/>
        <v>0</v>
      </c>
      <c r="BC2560" s="44">
        <f t="shared" si="347"/>
        <v>0</v>
      </c>
      <c r="BD2560" s="44"/>
    </row>
    <row r="2561" spans="1:56" ht="15.75" hidden="1" customHeight="1" x14ac:dyDescent="0.25">
      <c r="A2561" s="6"/>
      <c r="B2561" s="22"/>
      <c r="C2561" s="7"/>
      <c r="D2561" s="46"/>
      <c r="E2561" s="7"/>
      <c r="F2561" s="7"/>
      <c r="G2561" s="44"/>
      <c r="H2561" s="41">
        <f>Tabela1[[#This Row],[PESO UNI]]*Tabela1[[#This Row],[QTE]]</f>
        <v>0</v>
      </c>
      <c r="I2561" s="7"/>
      <c r="J2561" s="8"/>
      <c r="K2561" s="8"/>
      <c r="L2561" s="9"/>
      <c r="M2561" s="10"/>
      <c r="N2561" s="8"/>
      <c r="O2561" s="12"/>
      <c r="P2561" s="13"/>
      <c r="Q2561" s="14">
        <f>Tabela1[[#This Row],[QTDE/ Fabricação]]-Tabela1[[#This Row],[QTE]]</f>
        <v>0</v>
      </c>
      <c r="R2561" s="19">
        <f t="shared" si="342"/>
        <v>0</v>
      </c>
      <c r="S2561" s="19">
        <f t="shared" si="341"/>
        <v>0</v>
      </c>
      <c r="T2561" s="20">
        <f t="shared" si="343"/>
        <v>0</v>
      </c>
      <c r="U2561" s="17">
        <f>IFERROR(SUMIF('LISTA DE EMBARQUE'!B:B,MICRO!E:E,'LISTA DE EMBARQUE'!G:G),"")</f>
        <v>0</v>
      </c>
      <c r="V2561" s="12" t="str">
        <f>IFERROR(VLOOKUP(Tabela1[[#This Row],[COD.MDE]],'LISTA DE EMBARQUE'!B:L,11,0),"")</f>
        <v/>
      </c>
      <c r="W2561" s="13" t="str">
        <f>IFERROR(COUNTIF(#REF!,Tabela1[[#This Row],[Colunas5]]),"")</f>
        <v/>
      </c>
      <c r="X2561" s="14">
        <f>Tabela1[[#This Row],[QIANTIDADE EXPEDIDA]]*Tabela1[[#This Row],[PESO UNI]]</f>
        <v>0</v>
      </c>
      <c r="Y2561" s="14">
        <f t="shared" si="344"/>
        <v>0</v>
      </c>
      <c r="Z2561" s="21">
        <f>Tabela1[[#This Row],[PESO TOTAL]]-Tabela1[[#This Row],[Peso Expedido]]</f>
        <v>0</v>
      </c>
      <c r="AA2561" s="18"/>
      <c r="AB2561" s="40">
        <v>1</v>
      </c>
      <c r="AC2561" s="40"/>
      <c r="AD2561" s="40"/>
      <c r="AE2561" s="40"/>
      <c r="AF2561" s="40"/>
      <c r="AG2561" s="40"/>
      <c r="AH2561" s="40"/>
      <c r="AI2561" s="40" t="str">
        <f t="shared" si="340"/>
        <v>ok</v>
      </c>
      <c r="AJ2561"/>
      <c r="AK2561" t="str">
        <f>Tabela1[[#This Row],[Coluna1]]&amp;Tabela1[[#This Row],[PEDIDO]]</f>
        <v/>
      </c>
      <c r="AL2561"/>
      <c r="AM2561"/>
      <c r="AN2561"/>
      <c r="AO2561" t="str">
        <f t="shared" si="345"/>
        <v>/</v>
      </c>
      <c r="AP2561" t="str">
        <f>Tabela1[[#This Row],[TAG]]&amp;Tabela1[[#This Row],[PEDIDO]]&amp;Tabela1[[#This Row],[PRODUTO]]</f>
        <v/>
      </c>
      <c r="AQ2561" s="23" t="str">
        <f>Tabela1[[#This Row],[PRODUTO]]&amp;Tabela1[[#This Row],[TAG]]</f>
        <v/>
      </c>
      <c r="AR2561" s="183">
        <f>Tabela1[[#This Row],[PESO TOTAL]]*Tabela1[[#This Row],[MATÉRIA PRIMA]]</f>
        <v>0</v>
      </c>
      <c r="AS2561" s="28">
        <f>Tabela1[[#This Row],[PESO TOTAL]]*Tabela1[[#This Row],[PREPARAÇÃO ]]</f>
        <v>0</v>
      </c>
      <c r="AT2561" s="28">
        <f>Tabela1[[#This Row],[PESO TOTAL]]*Tabela1[[#This Row],[CALDEIRARIA]]</f>
        <v>0</v>
      </c>
      <c r="AU2561" s="28">
        <f>Tabela1[[#This Row],[PESO TOTAL]]*Tabela1[[#This Row],[SOLDA]]</f>
        <v>0</v>
      </c>
      <c r="AV2561" s="28">
        <f>Tabela1[[#This Row],[PESO TOTAL]]*Tabela1[[#This Row],[ACABAMENTO]]</f>
        <v>0</v>
      </c>
      <c r="AW2561" s="28">
        <f>Tabela1[[#This Row],[PESO TOTAL]]*Tabela1[[#This Row],[PRONTO ACABADO]]</f>
        <v>0</v>
      </c>
      <c r="AX2561" s="28">
        <f>Tabela1[[#This Row],[PESO TOTAL]]*Tabela1[[#This Row],[EXPEDIÇÃO ]]</f>
        <v>0</v>
      </c>
      <c r="AY2561" s="28" t="str">
        <f>Tabela1[[#This Row],[PEDIDO]]&amp;Tabela1[[#This Row],[PRODUTO]]</f>
        <v/>
      </c>
      <c r="AZ2561" s="44">
        <f>IF(AF2561="",0,IF(ISTEXT(AF2561),H2561*VALUE(SUBSTITUTE(AF2561,"%",""))/100,H2561*AF2561))-Tabela1[[#This Row],[PRONTO ACABADO2]]</f>
        <v>0</v>
      </c>
      <c r="BA2561" s="44">
        <f>IF(AG2561="",0,IF(ISTEXT(AG2561),H2561*VALUE(SUBSTITUTE(AG2561,"%",""))/100,H2561*AG2561))-Tabela1[[#This Row],[PESO EXPEDIDO2]]</f>
        <v>0</v>
      </c>
      <c r="BB2561" s="44">
        <f t="shared" si="346"/>
        <v>0</v>
      </c>
      <c r="BC2561" s="44">
        <f t="shared" si="347"/>
        <v>0</v>
      </c>
      <c r="BD2561" s="44"/>
    </row>
    <row r="2562" spans="1:56" ht="15.75" hidden="1" customHeight="1" x14ac:dyDescent="0.25">
      <c r="A2562" s="6"/>
      <c r="B2562" s="22"/>
      <c r="C2562" s="7"/>
      <c r="D2562" s="46"/>
      <c r="E2562" s="7"/>
      <c r="F2562" s="7"/>
      <c r="G2562" s="44"/>
      <c r="H2562" s="41">
        <f>Tabela1[[#This Row],[PESO UNI]]*Tabela1[[#This Row],[QTE]]</f>
        <v>0</v>
      </c>
      <c r="I2562" s="7"/>
      <c r="J2562" s="8"/>
      <c r="K2562" s="8"/>
      <c r="L2562" s="9"/>
      <c r="M2562" s="10"/>
      <c r="N2562" s="8"/>
      <c r="O2562" s="12"/>
      <c r="P2562" s="13"/>
      <c r="Q2562" s="14">
        <f>Tabela1[[#This Row],[QTDE/ Fabricação]]-Tabela1[[#This Row],[QTE]]</f>
        <v>0</v>
      </c>
      <c r="R2562" s="19">
        <f t="shared" si="342"/>
        <v>0</v>
      </c>
      <c r="S2562" s="19">
        <f t="shared" si="341"/>
        <v>0</v>
      </c>
      <c r="T2562" s="20">
        <f t="shared" si="343"/>
        <v>0</v>
      </c>
      <c r="U2562" s="17">
        <f>IFERROR(SUMIF('LISTA DE EMBARQUE'!B:B,MICRO!E:E,'LISTA DE EMBARQUE'!G:G),"")</f>
        <v>0</v>
      </c>
      <c r="V2562" s="12" t="str">
        <f>IFERROR(VLOOKUP(Tabela1[[#This Row],[COD.MDE]],'LISTA DE EMBARQUE'!B:L,11,0),"")</f>
        <v/>
      </c>
      <c r="W2562" s="13" t="str">
        <f>IFERROR(COUNTIF(#REF!,Tabela1[[#This Row],[Colunas5]]),"")</f>
        <v/>
      </c>
      <c r="X2562" s="14">
        <f>Tabela1[[#This Row],[QIANTIDADE EXPEDIDA]]*Tabela1[[#This Row],[PESO UNI]]</f>
        <v>0</v>
      </c>
      <c r="Y2562" s="14">
        <f t="shared" si="344"/>
        <v>0</v>
      </c>
      <c r="Z2562" s="21">
        <f>Tabela1[[#This Row],[PESO TOTAL]]-Tabela1[[#This Row],[Peso Expedido]]</f>
        <v>0</v>
      </c>
      <c r="AA2562" s="18"/>
      <c r="AB2562" s="40">
        <v>1</v>
      </c>
      <c r="AC2562" s="40"/>
      <c r="AD2562" s="40"/>
      <c r="AE2562" s="40"/>
      <c r="AF2562" s="40"/>
      <c r="AG2562" s="40"/>
      <c r="AH2562" s="40"/>
      <c r="AI2562" s="40" t="str">
        <f t="shared" si="340"/>
        <v>ok</v>
      </c>
      <c r="AJ2562"/>
      <c r="AK2562" t="str">
        <f>Tabela1[[#This Row],[Coluna1]]&amp;Tabela1[[#This Row],[PEDIDO]]</f>
        <v/>
      </c>
      <c r="AL2562"/>
      <c r="AM2562"/>
      <c r="AN2562"/>
      <c r="AO2562" t="str">
        <f t="shared" si="345"/>
        <v>/</v>
      </c>
      <c r="AP2562" t="str">
        <f>Tabela1[[#This Row],[TAG]]&amp;Tabela1[[#This Row],[PEDIDO]]&amp;Tabela1[[#This Row],[PRODUTO]]</f>
        <v/>
      </c>
      <c r="AQ2562" s="23" t="str">
        <f>Tabela1[[#This Row],[PRODUTO]]&amp;Tabela1[[#This Row],[TAG]]</f>
        <v/>
      </c>
      <c r="AR2562" s="183">
        <f>Tabela1[[#This Row],[PESO TOTAL]]*Tabela1[[#This Row],[MATÉRIA PRIMA]]</f>
        <v>0</v>
      </c>
      <c r="AS2562" s="28">
        <f>Tabela1[[#This Row],[PESO TOTAL]]*Tabela1[[#This Row],[PREPARAÇÃO ]]</f>
        <v>0</v>
      </c>
      <c r="AT2562" s="28">
        <f>Tabela1[[#This Row],[PESO TOTAL]]*Tabela1[[#This Row],[CALDEIRARIA]]</f>
        <v>0</v>
      </c>
      <c r="AU2562" s="28">
        <f>Tabela1[[#This Row],[PESO TOTAL]]*Tabela1[[#This Row],[SOLDA]]</f>
        <v>0</v>
      </c>
      <c r="AV2562" s="28">
        <f>Tabela1[[#This Row],[PESO TOTAL]]*Tabela1[[#This Row],[ACABAMENTO]]</f>
        <v>0</v>
      </c>
      <c r="AW2562" s="28">
        <f>Tabela1[[#This Row],[PESO TOTAL]]*Tabela1[[#This Row],[PRONTO ACABADO]]</f>
        <v>0</v>
      </c>
      <c r="AX2562" s="28">
        <f>Tabela1[[#This Row],[PESO TOTAL]]*Tabela1[[#This Row],[EXPEDIÇÃO ]]</f>
        <v>0</v>
      </c>
      <c r="AY2562" s="28" t="str">
        <f>Tabela1[[#This Row],[PEDIDO]]&amp;Tabela1[[#This Row],[PRODUTO]]</f>
        <v/>
      </c>
      <c r="AZ2562" s="44">
        <f>IF(AF2562="",0,IF(ISTEXT(AF2562),H2562*VALUE(SUBSTITUTE(AF2562,"%",""))/100,H2562*AF2562))-Tabela1[[#This Row],[PRONTO ACABADO2]]</f>
        <v>0</v>
      </c>
      <c r="BA2562" s="44">
        <f>IF(AG2562="",0,IF(ISTEXT(AG2562),H2562*VALUE(SUBSTITUTE(AG2562,"%",""))/100,H2562*AG2562))-Tabela1[[#This Row],[PESO EXPEDIDO2]]</f>
        <v>0</v>
      </c>
      <c r="BB2562" s="44">
        <f t="shared" si="346"/>
        <v>0</v>
      </c>
      <c r="BC2562" s="44">
        <f t="shared" si="347"/>
        <v>0</v>
      </c>
      <c r="BD2562" s="44"/>
    </row>
    <row r="2563" spans="1:56" ht="15.75" hidden="1" customHeight="1" x14ac:dyDescent="0.25">
      <c r="A2563" s="6"/>
      <c r="B2563" s="22"/>
      <c r="C2563" s="7"/>
      <c r="D2563" s="46"/>
      <c r="E2563" s="7"/>
      <c r="F2563" s="7"/>
      <c r="G2563" s="44"/>
      <c r="H2563" s="41">
        <f>Tabela1[[#This Row],[PESO UNI]]*Tabela1[[#This Row],[QTE]]</f>
        <v>0</v>
      </c>
      <c r="I2563" s="7"/>
      <c r="J2563" s="8"/>
      <c r="K2563" s="8"/>
      <c r="L2563" s="9"/>
      <c r="M2563" s="10"/>
      <c r="N2563" s="8"/>
      <c r="O2563" s="12"/>
      <c r="P2563" s="13"/>
      <c r="Q2563" s="14">
        <f>Tabela1[[#This Row],[QTDE/ Fabricação]]-Tabela1[[#This Row],[QTE]]</f>
        <v>0</v>
      </c>
      <c r="R2563" s="19">
        <f t="shared" si="342"/>
        <v>0</v>
      </c>
      <c r="S2563" s="19">
        <f t="shared" si="341"/>
        <v>0</v>
      </c>
      <c r="T2563" s="20">
        <f t="shared" si="343"/>
        <v>0</v>
      </c>
      <c r="U2563" s="17">
        <f>IFERROR(SUMIF('LISTA DE EMBARQUE'!B:B,MICRO!E:E,'LISTA DE EMBARQUE'!G:G),"")</f>
        <v>0</v>
      </c>
      <c r="V2563" s="12" t="str">
        <f>IFERROR(VLOOKUP(Tabela1[[#This Row],[COD.MDE]],'LISTA DE EMBARQUE'!B:L,11,0),"")</f>
        <v/>
      </c>
      <c r="W2563" s="13" t="str">
        <f>IFERROR(COUNTIF(#REF!,Tabela1[[#This Row],[Colunas5]]),"")</f>
        <v/>
      </c>
      <c r="X2563" s="14">
        <f>Tabela1[[#This Row],[QIANTIDADE EXPEDIDA]]*Tabela1[[#This Row],[PESO UNI]]</f>
        <v>0</v>
      </c>
      <c r="Y2563" s="14">
        <f t="shared" si="344"/>
        <v>0</v>
      </c>
      <c r="Z2563" s="21">
        <f>Tabela1[[#This Row],[PESO TOTAL]]-Tabela1[[#This Row],[Peso Expedido]]</f>
        <v>0</v>
      </c>
      <c r="AA2563" s="18"/>
      <c r="AB2563" s="40" t="s">
        <v>3204</v>
      </c>
      <c r="AC2563" s="40"/>
      <c r="AD2563" s="40"/>
      <c r="AE2563" s="40"/>
      <c r="AF2563" s="40"/>
      <c r="AG2563" s="40"/>
      <c r="AH2563" s="40"/>
      <c r="AI2563" s="40" t="str">
        <f t="shared" si="340"/>
        <v>ok</v>
      </c>
      <c r="AJ2563"/>
      <c r="AK2563" t="str">
        <f>Tabela1[[#This Row],[Coluna1]]&amp;Tabela1[[#This Row],[PEDIDO]]</f>
        <v/>
      </c>
      <c r="AL2563"/>
      <c r="AM2563"/>
      <c r="AN2563"/>
      <c r="AO2563" t="str">
        <f t="shared" si="345"/>
        <v>/</v>
      </c>
      <c r="AP2563" t="str">
        <f>Tabela1[[#This Row],[TAG]]&amp;Tabela1[[#This Row],[PEDIDO]]&amp;Tabela1[[#This Row],[PRODUTO]]</f>
        <v/>
      </c>
      <c r="AQ2563" s="23" t="str">
        <f>Tabela1[[#This Row],[PRODUTO]]&amp;Tabela1[[#This Row],[TAG]]</f>
        <v/>
      </c>
      <c r="AR2563" s="183">
        <f>Tabela1[[#This Row],[PESO TOTAL]]*Tabela1[[#This Row],[MATÉRIA PRIMA]]</f>
        <v>0</v>
      </c>
      <c r="AS2563" s="28">
        <f>Tabela1[[#This Row],[PESO TOTAL]]*Tabela1[[#This Row],[PREPARAÇÃO ]]</f>
        <v>0</v>
      </c>
      <c r="AT2563" s="28">
        <f>Tabela1[[#This Row],[PESO TOTAL]]*Tabela1[[#This Row],[CALDEIRARIA]]</f>
        <v>0</v>
      </c>
      <c r="AU2563" s="28">
        <f>Tabela1[[#This Row],[PESO TOTAL]]*Tabela1[[#This Row],[SOLDA]]</f>
        <v>0</v>
      </c>
      <c r="AV2563" s="28">
        <f>Tabela1[[#This Row],[PESO TOTAL]]*Tabela1[[#This Row],[ACABAMENTO]]</f>
        <v>0</v>
      </c>
      <c r="AW2563" s="28">
        <f>Tabela1[[#This Row],[PESO TOTAL]]*Tabela1[[#This Row],[PRONTO ACABADO]]</f>
        <v>0</v>
      </c>
      <c r="AX2563" s="28">
        <f>Tabela1[[#This Row],[PESO TOTAL]]*Tabela1[[#This Row],[EXPEDIÇÃO ]]</f>
        <v>0</v>
      </c>
      <c r="AY2563" s="28" t="str">
        <f>Tabela1[[#This Row],[PEDIDO]]&amp;Tabela1[[#This Row],[PRODUTO]]</f>
        <v/>
      </c>
      <c r="AZ2563" s="44">
        <f>IF(AF2563="",0,IF(ISTEXT(AF2563),H2563*VALUE(SUBSTITUTE(AF2563,"%",""))/100,H2563*AF2563))-Tabela1[[#This Row],[PRONTO ACABADO2]]</f>
        <v>0</v>
      </c>
      <c r="BA2563" s="44">
        <f>IF(AG2563="",0,IF(ISTEXT(AG2563),H2563*VALUE(SUBSTITUTE(AG2563,"%",""))/100,H2563*AG2563))-Tabela1[[#This Row],[PESO EXPEDIDO2]]</f>
        <v>0</v>
      </c>
      <c r="BB2563" s="44">
        <f t="shared" si="346"/>
        <v>0</v>
      </c>
      <c r="BC2563" s="44">
        <f t="shared" si="347"/>
        <v>0</v>
      </c>
      <c r="BD2563" s="44"/>
    </row>
    <row r="2564" spans="1:56" ht="15.75" hidden="1" customHeight="1" x14ac:dyDescent="0.25">
      <c r="A2564" s="6"/>
      <c r="B2564" s="22"/>
      <c r="C2564" s="7"/>
      <c r="D2564" s="46"/>
      <c r="E2564" s="7"/>
      <c r="F2564" s="7"/>
      <c r="G2564" s="44"/>
      <c r="H2564" s="41">
        <f>Tabela1[[#This Row],[PESO UNI]]*Tabela1[[#This Row],[QTE]]</f>
        <v>0</v>
      </c>
      <c r="I2564" s="7"/>
      <c r="J2564" s="8"/>
      <c r="K2564" s="8"/>
      <c r="L2564" s="9"/>
      <c r="M2564" s="10"/>
      <c r="N2564" s="8"/>
      <c r="O2564" s="12"/>
      <c r="P2564" s="13"/>
      <c r="Q2564" s="14">
        <f>Tabela1[[#This Row],[QTDE/ Fabricação]]-Tabela1[[#This Row],[QTE]]</f>
        <v>0</v>
      </c>
      <c r="R2564" s="19">
        <f t="shared" si="342"/>
        <v>0</v>
      </c>
      <c r="S2564" s="19">
        <f t="shared" si="341"/>
        <v>0</v>
      </c>
      <c r="T2564" s="20">
        <f t="shared" si="343"/>
        <v>0</v>
      </c>
      <c r="U2564" s="17">
        <f>IFERROR(SUMIF('LISTA DE EMBARQUE'!B:B,MICRO!E:E,'LISTA DE EMBARQUE'!G:G),"")</f>
        <v>0</v>
      </c>
      <c r="V2564" s="12" t="str">
        <f>IFERROR(VLOOKUP(Tabela1[[#This Row],[COD.MDE]],'LISTA DE EMBARQUE'!B:L,11,0),"")</f>
        <v/>
      </c>
      <c r="W2564" s="13" t="str">
        <f>IFERROR(COUNTIF(#REF!,Tabela1[[#This Row],[Colunas5]]),"")</f>
        <v/>
      </c>
      <c r="X2564" s="14">
        <f>Tabela1[[#This Row],[QIANTIDADE EXPEDIDA]]*Tabela1[[#This Row],[PESO UNI]]</f>
        <v>0</v>
      </c>
      <c r="Y2564" s="14">
        <f t="shared" si="344"/>
        <v>0</v>
      </c>
      <c r="Z2564" s="21">
        <f>Tabela1[[#This Row],[PESO TOTAL]]-Tabela1[[#This Row],[Peso Expedido]]</f>
        <v>0</v>
      </c>
      <c r="AA2564" s="18"/>
      <c r="AB2564" s="40" t="s">
        <v>3204</v>
      </c>
      <c r="AC2564" s="40"/>
      <c r="AD2564" s="40"/>
      <c r="AE2564" s="40"/>
      <c r="AF2564" s="40"/>
      <c r="AG2564" s="40"/>
      <c r="AH2564" s="40"/>
      <c r="AI2564" s="40" t="str">
        <f t="shared" si="340"/>
        <v>ok</v>
      </c>
      <c r="AJ2564"/>
      <c r="AK2564" t="str">
        <f>Tabela1[[#This Row],[Coluna1]]&amp;Tabela1[[#This Row],[PEDIDO]]</f>
        <v/>
      </c>
      <c r="AL2564"/>
      <c r="AM2564"/>
      <c r="AN2564"/>
      <c r="AO2564" t="str">
        <f t="shared" si="345"/>
        <v>/</v>
      </c>
      <c r="AP2564" t="str">
        <f>Tabela1[[#This Row],[TAG]]&amp;Tabela1[[#This Row],[PEDIDO]]&amp;Tabela1[[#This Row],[PRODUTO]]</f>
        <v/>
      </c>
      <c r="AQ2564" s="23" t="str">
        <f>Tabela1[[#This Row],[PRODUTO]]&amp;Tabela1[[#This Row],[TAG]]</f>
        <v/>
      </c>
      <c r="AR2564" s="183">
        <f>Tabela1[[#This Row],[PESO TOTAL]]*Tabela1[[#This Row],[MATÉRIA PRIMA]]</f>
        <v>0</v>
      </c>
      <c r="AS2564" s="28">
        <f>Tabela1[[#This Row],[PESO TOTAL]]*Tabela1[[#This Row],[PREPARAÇÃO ]]</f>
        <v>0</v>
      </c>
      <c r="AT2564" s="28">
        <f>Tabela1[[#This Row],[PESO TOTAL]]*Tabela1[[#This Row],[CALDEIRARIA]]</f>
        <v>0</v>
      </c>
      <c r="AU2564" s="28">
        <f>Tabela1[[#This Row],[PESO TOTAL]]*Tabela1[[#This Row],[SOLDA]]</f>
        <v>0</v>
      </c>
      <c r="AV2564" s="28">
        <f>Tabela1[[#This Row],[PESO TOTAL]]*Tabela1[[#This Row],[ACABAMENTO]]</f>
        <v>0</v>
      </c>
      <c r="AW2564" s="28">
        <f>Tabela1[[#This Row],[PESO TOTAL]]*Tabela1[[#This Row],[PRONTO ACABADO]]</f>
        <v>0</v>
      </c>
      <c r="AX2564" s="28">
        <f>Tabela1[[#This Row],[PESO TOTAL]]*Tabela1[[#This Row],[EXPEDIÇÃO ]]</f>
        <v>0</v>
      </c>
      <c r="AY2564" s="28" t="str">
        <f>Tabela1[[#This Row],[PEDIDO]]&amp;Tabela1[[#This Row],[PRODUTO]]</f>
        <v/>
      </c>
      <c r="AZ2564" s="44">
        <f>IF(AF2564="",0,IF(ISTEXT(AF2564),H2564*VALUE(SUBSTITUTE(AF2564,"%",""))/100,H2564*AF2564))-Tabela1[[#This Row],[PRONTO ACABADO2]]</f>
        <v>0</v>
      </c>
      <c r="BA2564" s="44">
        <f>IF(AG2564="",0,IF(ISTEXT(AG2564),H2564*VALUE(SUBSTITUTE(AG2564,"%",""))/100,H2564*AG2564))-Tabela1[[#This Row],[PESO EXPEDIDO2]]</f>
        <v>0</v>
      </c>
      <c r="BB2564" s="44">
        <f t="shared" si="346"/>
        <v>0</v>
      </c>
      <c r="BC2564" s="44">
        <f t="shared" si="347"/>
        <v>0</v>
      </c>
      <c r="BD2564" s="44"/>
    </row>
    <row r="2565" spans="1:56" ht="15.75" hidden="1" customHeight="1" x14ac:dyDescent="0.25">
      <c r="A2565" s="6"/>
      <c r="B2565" s="22"/>
      <c r="C2565" s="7"/>
      <c r="D2565" s="46"/>
      <c r="E2565" s="7"/>
      <c r="F2565" s="7"/>
      <c r="G2565" s="44"/>
      <c r="H2565" s="41">
        <f>Tabela1[[#This Row],[PESO UNI]]*Tabela1[[#This Row],[QTE]]</f>
        <v>0</v>
      </c>
      <c r="I2565" s="7"/>
      <c r="J2565" s="8"/>
      <c r="K2565" s="8"/>
      <c r="L2565" s="9"/>
      <c r="M2565" s="10"/>
      <c r="N2565" s="8"/>
      <c r="O2565" s="12"/>
      <c r="P2565" s="13"/>
      <c r="Q2565" s="14">
        <f>Tabela1[[#This Row],[QTDE/ Fabricação]]-Tabela1[[#This Row],[QTE]]</f>
        <v>0</v>
      </c>
      <c r="R2565" s="19">
        <f t="shared" si="342"/>
        <v>0</v>
      </c>
      <c r="S2565" s="19">
        <f t="shared" si="341"/>
        <v>0</v>
      </c>
      <c r="T2565" s="20">
        <f t="shared" si="343"/>
        <v>0</v>
      </c>
      <c r="U2565" s="17">
        <f>IFERROR(SUMIF('LISTA DE EMBARQUE'!B:B,MICRO!E:E,'LISTA DE EMBARQUE'!G:G),"")</f>
        <v>0</v>
      </c>
      <c r="V2565" s="12" t="str">
        <f>IFERROR(VLOOKUP(Tabela1[[#This Row],[COD.MDE]],'LISTA DE EMBARQUE'!B:L,11,0),"")</f>
        <v/>
      </c>
      <c r="W2565" s="13" t="str">
        <f>IFERROR(COUNTIF(#REF!,Tabela1[[#This Row],[Colunas5]]),"")</f>
        <v/>
      </c>
      <c r="X2565" s="14">
        <f>Tabela1[[#This Row],[QIANTIDADE EXPEDIDA]]*Tabela1[[#This Row],[PESO UNI]]</f>
        <v>0</v>
      </c>
      <c r="Y2565" s="14">
        <f t="shared" si="344"/>
        <v>0</v>
      </c>
      <c r="Z2565" s="21">
        <f>Tabela1[[#This Row],[PESO TOTAL]]-Tabela1[[#This Row],[Peso Expedido]]</f>
        <v>0</v>
      </c>
      <c r="AA2565" s="18"/>
      <c r="AB2565" s="40" t="s">
        <v>3204</v>
      </c>
      <c r="AC2565" s="40"/>
      <c r="AD2565" s="40"/>
      <c r="AE2565" s="40"/>
      <c r="AF2565" s="40"/>
      <c r="AG2565" s="40"/>
      <c r="AH2565" s="40"/>
      <c r="AI2565" s="40" t="str">
        <f t="shared" si="340"/>
        <v>ok</v>
      </c>
      <c r="AJ2565"/>
      <c r="AK2565" t="str">
        <f>Tabela1[[#This Row],[Coluna1]]&amp;Tabela1[[#This Row],[PEDIDO]]</f>
        <v/>
      </c>
      <c r="AL2565"/>
      <c r="AM2565"/>
      <c r="AN2565"/>
      <c r="AO2565" t="str">
        <f t="shared" si="345"/>
        <v>/</v>
      </c>
      <c r="AP2565" t="str">
        <f>Tabela1[[#This Row],[TAG]]&amp;Tabela1[[#This Row],[PEDIDO]]&amp;Tabela1[[#This Row],[PRODUTO]]</f>
        <v/>
      </c>
      <c r="AQ2565" s="23" t="str">
        <f>Tabela1[[#This Row],[PRODUTO]]&amp;Tabela1[[#This Row],[TAG]]</f>
        <v/>
      </c>
      <c r="AR2565" s="183">
        <f>Tabela1[[#This Row],[PESO TOTAL]]*Tabela1[[#This Row],[MATÉRIA PRIMA]]</f>
        <v>0</v>
      </c>
      <c r="AS2565" s="28">
        <f>Tabela1[[#This Row],[PESO TOTAL]]*Tabela1[[#This Row],[PREPARAÇÃO ]]</f>
        <v>0</v>
      </c>
      <c r="AT2565" s="28">
        <f>Tabela1[[#This Row],[PESO TOTAL]]*Tabela1[[#This Row],[CALDEIRARIA]]</f>
        <v>0</v>
      </c>
      <c r="AU2565" s="28">
        <f>Tabela1[[#This Row],[PESO TOTAL]]*Tabela1[[#This Row],[SOLDA]]</f>
        <v>0</v>
      </c>
      <c r="AV2565" s="28">
        <f>Tabela1[[#This Row],[PESO TOTAL]]*Tabela1[[#This Row],[ACABAMENTO]]</f>
        <v>0</v>
      </c>
      <c r="AW2565" s="28">
        <f>Tabela1[[#This Row],[PESO TOTAL]]*Tabela1[[#This Row],[PRONTO ACABADO]]</f>
        <v>0</v>
      </c>
      <c r="AX2565" s="28">
        <f>Tabela1[[#This Row],[PESO TOTAL]]*Tabela1[[#This Row],[EXPEDIÇÃO ]]</f>
        <v>0</v>
      </c>
      <c r="AY2565" s="28" t="str">
        <f>Tabela1[[#This Row],[PEDIDO]]&amp;Tabela1[[#This Row],[PRODUTO]]</f>
        <v/>
      </c>
      <c r="AZ2565" s="44">
        <f>IF(AF2565="",0,IF(ISTEXT(AF2565),H2565*VALUE(SUBSTITUTE(AF2565,"%",""))/100,H2565*AF2565))-Tabela1[[#This Row],[PRONTO ACABADO2]]</f>
        <v>0</v>
      </c>
      <c r="BA2565" s="44">
        <f>IF(AG2565="",0,IF(ISTEXT(AG2565),H2565*VALUE(SUBSTITUTE(AG2565,"%",""))/100,H2565*AG2565))-Tabela1[[#This Row],[PESO EXPEDIDO2]]</f>
        <v>0</v>
      </c>
      <c r="BB2565" s="44">
        <f t="shared" si="346"/>
        <v>0</v>
      </c>
      <c r="BC2565" s="44">
        <f t="shared" si="347"/>
        <v>0</v>
      </c>
      <c r="BD2565" s="44"/>
    </row>
    <row r="2566" spans="1:56" ht="15.75" hidden="1" customHeight="1" x14ac:dyDescent="0.25">
      <c r="A2566" s="6"/>
      <c r="B2566" s="22"/>
      <c r="C2566" s="7"/>
      <c r="D2566" s="46"/>
      <c r="E2566" s="7"/>
      <c r="F2566" s="7"/>
      <c r="G2566" s="44"/>
      <c r="H2566" s="41">
        <f>Tabela1[[#This Row],[PESO UNI]]*Tabela1[[#This Row],[QTE]]</f>
        <v>0</v>
      </c>
      <c r="I2566" s="7"/>
      <c r="J2566" s="8"/>
      <c r="K2566" s="8"/>
      <c r="L2566" s="9"/>
      <c r="M2566" s="10"/>
      <c r="N2566" s="8"/>
      <c r="O2566" s="12"/>
      <c r="P2566" s="13"/>
      <c r="Q2566" s="14">
        <f>Tabela1[[#This Row],[QTDE/ Fabricação]]-Tabela1[[#This Row],[QTE]]</f>
        <v>0</v>
      </c>
      <c r="R2566" s="19">
        <f t="shared" si="342"/>
        <v>0</v>
      </c>
      <c r="S2566" s="19">
        <f t="shared" si="341"/>
        <v>0</v>
      </c>
      <c r="T2566" s="20">
        <f t="shared" si="343"/>
        <v>0</v>
      </c>
      <c r="U2566" s="17">
        <f>IFERROR(SUMIF('LISTA DE EMBARQUE'!B:B,MICRO!E:E,'LISTA DE EMBARQUE'!G:G),"")</f>
        <v>0</v>
      </c>
      <c r="V2566" s="12" t="str">
        <f>IFERROR(VLOOKUP(Tabela1[[#This Row],[COD.MDE]],'LISTA DE EMBARQUE'!B:L,11,0),"")</f>
        <v/>
      </c>
      <c r="W2566" s="13" t="str">
        <f>IFERROR(COUNTIF(#REF!,Tabela1[[#This Row],[Colunas5]]),"")</f>
        <v/>
      </c>
      <c r="X2566" s="14">
        <f>Tabela1[[#This Row],[QIANTIDADE EXPEDIDA]]*Tabela1[[#This Row],[PESO UNI]]</f>
        <v>0</v>
      </c>
      <c r="Y2566" s="14">
        <f t="shared" si="344"/>
        <v>0</v>
      </c>
      <c r="Z2566" s="21">
        <f>Tabela1[[#This Row],[PESO TOTAL]]-Tabela1[[#This Row],[Peso Expedido]]</f>
        <v>0</v>
      </c>
      <c r="AA2566" s="18"/>
      <c r="AB2566" s="40" t="s">
        <v>3204</v>
      </c>
      <c r="AC2566" s="40"/>
      <c r="AD2566" s="40"/>
      <c r="AE2566" s="40"/>
      <c r="AF2566" s="40"/>
      <c r="AG2566" s="40"/>
      <c r="AH2566" s="40"/>
      <c r="AI2566" s="40" t="str">
        <f t="shared" si="340"/>
        <v>ok</v>
      </c>
      <c r="AJ2566"/>
      <c r="AK2566" t="str">
        <f>Tabela1[[#This Row],[Coluna1]]&amp;Tabela1[[#This Row],[PEDIDO]]</f>
        <v/>
      </c>
      <c r="AL2566"/>
      <c r="AM2566"/>
      <c r="AN2566"/>
      <c r="AO2566" t="str">
        <f t="shared" si="345"/>
        <v>/</v>
      </c>
      <c r="AP2566" t="str">
        <f>Tabela1[[#This Row],[TAG]]&amp;Tabela1[[#This Row],[PEDIDO]]&amp;Tabela1[[#This Row],[PRODUTO]]</f>
        <v/>
      </c>
      <c r="AQ2566" s="23" t="str">
        <f>Tabela1[[#This Row],[PRODUTO]]&amp;Tabela1[[#This Row],[TAG]]</f>
        <v/>
      </c>
      <c r="AR2566" s="183">
        <f>Tabela1[[#This Row],[PESO TOTAL]]*Tabela1[[#This Row],[MATÉRIA PRIMA]]</f>
        <v>0</v>
      </c>
      <c r="AS2566" s="28">
        <f>Tabela1[[#This Row],[PESO TOTAL]]*Tabela1[[#This Row],[PREPARAÇÃO ]]</f>
        <v>0</v>
      </c>
      <c r="AT2566" s="28">
        <f>Tabela1[[#This Row],[PESO TOTAL]]*Tabela1[[#This Row],[CALDEIRARIA]]</f>
        <v>0</v>
      </c>
      <c r="AU2566" s="28">
        <f>Tabela1[[#This Row],[PESO TOTAL]]*Tabela1[[#This Row],[SOLDA]]</f>
        <v>0</v>
      </c>
      <c r="AV2566" s="28">
        <f>Tabela1[[#This Row],[PESO TOTAL]]*Tabela1[[#This Row],[ACABAMENTO]]</f>
        <v>0</v>
      </c>
      <c r="AW2566" s="28">
        <f>Tabela1[[#This Row],[PESO TOTAL]]*Tabela1[[#This Row],[PRONTO ACABADO]]</f>
        <v>0</v>
      </c>
      <c r="AX2566" s="28">
        <f>Tabela1[[#This Row],[PESO TOTAL]]*Tabela1[[#This Row],[EXPEDIÇÃO ]]</f>
        <v>0</v>
      </c>
      <c r="AY2566" s="28" t="str">
        <f>Tabela1[[#This Row],[PEDIDO]]&amp;Tabela1[[#This Row],[PRODUTO]]</f>
        <v/>
      </c>
      <c r="AZ2566" s="44">
        <f>IF(AF2566="",0,IF(ISTEXT(AF2566),H2566*VALUE(SUBSTITUTE(AF2566,"%",""))/100,H2566*AF2566))-Tabela1[[#This Row],[PRONTO ACABADO2]]</f>
        <v>0</v>
      </c>
      <c r="BA2566" s="44">
        <f>IF(AG2566="",0,IF(ISTEXT(AG2566),H2566*VALUE(SUBSTITUTE(AG2566,"%",""))/100,H2566*AG2566))-Tabela1[[#This Row],[PESO EXPEDIDO2]]</f>
        <v>0</v>
      </c>
      <c r="BB2566" s="44">
        <f t="shared" si="346"/>
        <v>0</v>
      </c>
      <c r="BC2566" s="44">
        <f t="shared" si="347"/>
        <v>0</v>
      </c>
      <c r="BD2566" s="44"/>
    </row>
    <row r="2567" spans="1:56" ht="15.75" hidden="1" customHeight="1" x14ac:dyDescent="0.25">
      <c r="A2567" s="6"/>
      <c r="B2567" s="22"/>
      <c r="C2567" s="7"/>
      <c r="D2567" s="46"/>
      <c r="E2567" s="7"/>
      <c r="F2567" s="7"/>
      <c r="G2567" s="44"/>
      <c r="H2567" s="41">
        <f>Tabela1[[#This Row],[PESO UNI]]*Tabela1[[#This Row],[QTE]]</f>
        <v>0</v>
      </c>
      <c r="I2567" s="7"/>
      <c r="J2567" s="8"/>
      <c r="K2567" s="8"/>
      <c r="L2567" s="9"/>
      <c r="M2567" s="10"/>
      <c r="N2567" s="8"/>
      <c r="O2567" s="12"/>
      <c r="P2567" s="13"/>
      <c r="Q2567" s="14">
        <f>Tabela1[[#This Row],[QTDE/ Fabricação]]-Tabela1[[#This Row],[QTE]]</f>
        <v>0</v>
      </c>
      <c r="R2567" s="19">
        <f t="shared" si="342"/>
        <v>0</v>
      </c>
      <c r="S2567" s="19">
        <f t="shared" si="341"/>
        <v>0</v>
      </c>
      <c r="T2567" s="20">
        <f t="shared" si="343"/>
        <v>0</v>
      </c>
      <c r="U2567" s="17">
        <f>IFERROR(SUMIF('LISTA DE EMBARQUE'!B:B,MICRO!E:E,'LISTA DE EMBARQUE'!G:G),"")</f>
        <v>0</v>
      </c>
      <c r="V2567" s="12" t="str">
        <f>IFERROR(VLOOKUP(Tabela1[[#This Row],[COD.MDE]],'LISTA DE EMBARQUE'!B:L,11,0),"")</f>
        <v/>
      </c>
      <c r="W2567" s="13" t="str">
        <f>IFERROR(COUNTIF(#REF!,Tabela1[[#This Row],[Colunas5]]),"")</f>
        <v/>
      </c>
      <c r="X2567" s="14">
        <f>Tabela1[[#This Row],[QIANTIDADE EXPEDIDA]]*Tabela1[[#This Row],[PESO UNI]]</f>
        <v>0</v>
      </c>
      <c r="Y2567" s="14">
        <f t="shared" si="344"/>
        <v>0</v>
      </c>
      <c r="Z2567" s="21">
        <f>Tabela1[[#This Row],[PESO TOTAL]]-Tabela1[[#This Row],[Peso Expedido]]</f>
        <v>0</v>
      </c>
      <c r="AA2567" s="18"/>
      <c r="AB2567" s="40" t="s">
        <v>3204</v>
      </c>
      <c r="AC2567" s="40"/>
      <c r="AD2567" s="40"/>
      <c r="AE2567" s="40"/>
      <c r="AF2567" s="40"/>
      <c r="AG2567" s="40"/>
      <c r="AH2567" s="40"/>
      <c r="AI2567" s="40" t="str">
        <f t="shared" si="340"/>
        <v>ok</v>
      </c>
      <c r="AJ2567"/>
      <c r="AK2567" t="str">
        <f>Tabela1[[#This Row],[Coluna1]]&amp;Tabela1[[#This Row],[PEDIDO]]</f>
        <v/>
      </c>
      <c r="AL2567"/>
      <c r="AM2567"/>
      <c r="AN2567"/>
      <c r="AO2567" t="str">
        <f t="shared" si="345"/>
        <v>/</v>
      </c>
      <c r="AP2567" t="str">
        <f>Tabela1[[#This Row],[TAG]]&amp;Tabela1[[#This Row],[PEDIDO]]&amp;Tabela1[[#This Row],[PRODUTO]]</f>
        <v/>
      </c>
      <c r="AQ2567" s="23" t="str">
        <f>Tabela1[[#This Row],[PRODUTO]]&amp;Tabela1[[#This Row],[TAG]]</f>
        <v/>
      </c>
      <c r="AR2567" s="183">
        <f>Tabela1[[#This Row],[PESO TOTAL]]*Tabela1[[#This Row],[MATÉRIA PRIMA]]</f>
        <v>0</v>
      </c>
      <c r="AS2567" s="28">
        <f>Tabela1[[#This Row],[PESO TOTAL]]*Tabela1[[#This Row],[PREPARAÇÃO ]]</f>
        <v>0</v>
      </c>
      <c r="AT2567" s="28">
        <f>Tabela1[[#This Row],[PESO TOTAL]]*Tabela1[[#This Row],[CALDEIRARIA]]</f>
        <v>0</v>
      </c>
      <c r="AU2567" s="28">
        <f>Tabela1[[#This Row],[PESO TOTAL]]*Tabela1[[#This Row],[SOLDA]]</f>
        <v>0</v>
      </c>
      <c r="AV2567" s="28">
        <f>Tabela1[[#This Row],[PESO TOTAL]]*Tabela1[[#This Row],[ACABAMENTO]]</f>
        <v>0</v>
      </c>
      <c r="AW2567" s="28">
        <f>Tabela1[[#This Row],[PESO TOTAL]]*Tabela1[[#This Row],[PRONTO ACABADO]]</f>
        <v>0</v>
      </c>
      <c r="AX2567" s="28">
        <f>Tabela1[[#This Row],[PESO TOTAL]]*Tabela1[[#This Row],[EXPEDIÇÃO ]]</f>
        <v>0</v>
      </c>
      <c r="AY2567" s="28" t="str">
        <f>Tabela1[[#This Row],[PEDIDO]]&amp;Tabela1[[#This Row],[PRODUTO]]</f>
        <v/>
      </c>
      <c r="AZ2567" s="44">
        <f>IF(AF2567="",0,IF(ISTEXT(AF2567),H2567*VALUE(SUBSTITUTE(AF2567,"%",""))/100,H2567*AF2567))-Tabela1[[#This Row],[PRONTO ACABADO2]]</f>
        <v>0</v>
      </c>
      <c r="BA2567" s="44">
        <f>IF(AG2567="",0,IF(ISTEXT(AG2567),H2567*VALUE(SUBSTITUTE(AG2567,"%",""))/100,H2567*AG2567))-Tabela1[[#This Row],[PESO EXPEDIDO2]]</f>
        <v>0</v>
      </c>
      <c r="BB2567" s="44">
        <f t="shared" si="346"/>
        <v>0</v>
      </c>
      <c r="BC2567" s="44">
        <f t="shared" si="347"/>
        <v>0</v>
      </c>
      <c r="BD2567" s="44"/>
    </row>
    <row r="2568" spans="1:56" ht="15.75" hidden="1" customHeight="1" x14ac:dyDescent="0.25">
      <c r="A2568" s="6"/>
      <c r="B2568" s="22"/>
      <c r="C2568" s="7"/>
      <c r="D2568" s="46"/>
      <c r="E2568" s="7"/>
      <c r="F2568" s="7"/>
      <c r="G2568" s="44"/>
      <c r="H2568" s="41">
        <f>Tabela1[[#This Row],[PESO UNI]]*Tabela1[[#This Row],[QTE]]</f>
        <v>0</v>
      </c>
      <c r="I2568" s="7"/>
      <c r="J2568" s="8"/>
      <c r="K2568" s="8"/>
      <c r="L2568" s="9"/>
      <c r="M2568" s="10"/>
      <c r="N2568" s="8"/>
      <c r="O2568" s="12"/>
      <c r="P2568" s="13"/>
      <c r="Q2568" s="14">
        <f>Tabela1[[#This Row],[QTDE/ Fabricação]]-Tabela1[[#This Row],[QTE]]</f>
        <v>0</v>
      </c>
      <c r="R2568" s="19">
        <f t="shared" si="342"/>
        <v>0</v>
      </c>
      <c r="S2568" s="19">
        <f t="shared" si="341"/>
        <v>0</v>
      </c>
      <c r="T2568" s="20">
        <f t="shared" si="343"/>
        <v>0</v>
      </c>
      <c r="U2568" s="17">
        <f>IFERROR(SUMIF('LISTA DE EMBARQUE'!B:B,MICRO!E:E,'LISTA DE EMBARQUE'!G:G),"")</f>
        <v>0</v>
      </c>
      <c r="V2568" s="12" t="str">
        <f>IFERROR(VLOOKUP(Tabela1[[#This Row],[COD.MDE]],'LISTA DE EMBARQUE'!B:L,11,0),"")</f>
        <v/>
      </c>
      <c r="W2568" s="13" t="str">
        <f>IFERROR(COUNTIF(#REF!,Tabela1[[#This Row],[Colunas5]]),"")</f>
        <v/>
      </c>
      <c r="X2568" s="14">
        <f>Tabela1[[#This Row],[QIANTIDADE EXPEDIDA]]*Tabela1[[#This Row],[PESO UNI]]</f>
        <v>0</v>
      </c>
      <c r="Y2568" s="14">
        <f t="shared" si="344"/>
        <v>0</v>
      </c>
      <c r="Z2568" s="21">
        <f>Tabela1[[#This Row],[PESO TOTAL]]-Tabela1[[#This Row],[Peso Expedido]]</f>
        <v>0</v>
      </c>
      <c r="AA2568" s="18"/>
      <c r="AB2568" s="40" t="s">
        <v>3204</v>
      </c>
      <c r="AC2568" s="40"/>
      <c r="AD2568" s="40"/>
      <c r="AE2568" s="40"/>
      <c r="AF2568" s="40"/>
      <c r="AG2568" s="40"/>
      <c r="AH2568" s="40"/>
      <c r="AI2568" s="40" t="str">
        <f t="shared" si="340"/>
        <v>ok</v>
      </c>
      <c r="AJ2568"/>
      <c r="AK2568" t="str">
        <f>Tabela1[[#This Row],[Coluna1]]&amp;Tabela1[[#This Row],[PEDIDO]]</f>
        <v/>
      </c>
      <c r="AL2568"/>
      <c r="AM2568"/>
      <c r="AN2568"/>
      <c r="AO2568" t="str">
        <f t="shared" si="345"/>
        <v>/</v>
      </c>
      <c r="AP2568" t="str">
        <f>Tabela1[[#This Row],[TAG]]&amp;Tabela1[[#This Row],[PEDIDO]]&amp;Tabela1[[#This Row],[PRODUTO]]</f>
        <v/>
      </c>
      <c r="AQ2568" s="23" t="str">
        <f>Tabela1[[#This Row],[PRODUTO]]&amp;Tabela1[[#This Row],[TAG]]</f>
        <v/>
      </c>
      <c r="AR2568" s="183">
        <f>Tabela1[[#This Row],[PESO TOTAL]]*Tabela1[[#This Row],[MATÉRIA PRIMA]]</f>
        <v>0</v>
      </c>
      <c r="AS2568" s="28">
        <f>Tabela1[[#This Row],[PESO TOTAL]]*Tabela1[[#This Row],[PREPARAÇÃO ]]</f>
        <v>0</v>
      </c>
      <c r="AT2568" s="28">
        <f>Tabela1[[#This Row],[PESO TOTAL]]*Tabela1[[#This Row],[CALDEIRARIA]]</f>
        <v>0</v>
      </c>
      <c r="AU2568" s="28">
        <f>Tabela1[[#This Row],[PESO TOTAL]]*Tabela1[[#This Row],[SOLDA]]</f>
        <v>0</v>
      </c>
      <c r="AV2568" s="28">
        <f>Tabela1[[#This Row],[PESO TOTAL]]*Tabela1[[#This Row],[ACABAMENTO]]</f>
        <v>0</v>
      </c>
      <c r="AW2568" s="28">
        <f>Tabela1[[#This Row],[PESO TOTAL]]*Tabela1[[#This Row],[PRONTO ACABADO]]</f>
        <v>0</v>
      </c>
      <c r="AX2568" s="28">
        <f>Tabela1[[#This Row],[PESO TOTAL]]*Tabela1[[#This Row],[EXPEDIÇÃO ]]</f>
        <v>0</v>
      </c>
      <c r="AY2568" s="28" t="str">
        <f>Tabela1[[#This Row],[PEDIDO]]&amp;Tabela1[[#This Row],[PRODUTO]]</f>
        <v/>
      </c>
      <c r="AZ2568" s="44">
        <f>IF(AF2568="",0,IF(ISTEXT(AF2568),H2568*VALUE(SUBSTITUTE(AF2568,"%",""))/100,H2568*AF2568))-Tabela1[[#This Row],[PRONTO ACABADO2]]</f>
        <v>0</v>
      </c>
      <c r="BA2568" s="44">
        <f>IF(AG2568="",0,IF(ISTEXT(AG2568),H2568*VALUE(SUBSTITUTE(AG2568,"%",""))/100,H2568*AG2568))-Tabela1[[#This Row],[PESO EXPEDIDO2]]</f>
        <v>0</v>
      </c>
      <c r="BB2568" s="44">
        <f t="shared" si="346"/>
        <v>0</v>
      </c>
      <c r="BC2568" s="44">
        <f t="shared" si="347"/>
        <v>0</v>
      </c>
      <c r="BD2568" s="44"/>
    </row>
    <row r="2569" spans="1:56" ht="15.75" hidden="1" customHeight="1" x14ac:dyDescent="0.25">
      <c r="A2569" s="6"/>
      <c r="B2569" s="22"/>
      <c r="C2569" s="7"/>
      <c r="D2569" s="46"/>
      <c r="E2569" s="7"/>
      <c r="F2569" s="7"/>
      <c r="G2569" s="44"/>
      <c r="H2569" s="41">
        <f>Tabela1[[#This Row],[PESO UNI]]*Tabela1[[#This Row],[QTE]]</f>
        <v>0</v>
      </c>
      <c r="I2569" s="7"/>
      <c r="J2569" s="8"/>
      <c r="K2569" s="8"/>
      <c r="L2569" s="9"/>
      <c r="M2569" s="10"/>
      <c r="N2569" s="8"/>
      <c r="O2569" s="12"/>
      <c r="P2569" s="13"/>
      <c r="Q2569" s="14">
        <f>Tabela1[[#This Row],[QTDE/ Fabricação]]-Tabela1[[#This Row],[QTE]]</f>
        <v>0</v>
      </c>
      <c r="R2569" s="19">
        <f t="shared" si="342"/>
        <v>0</v>
      </c>
      <c r="S2569" s="19">
        <f t="shared" si="341"/>
        <v>0</v>
      </c>
      <c r="T2569" s="20">
        <f t="shared" si="343"/>
        <v>0</v>
      </c>
      <c r="U2569" s="17">
        <f>IFERROR(SUMIF('LISTA DE EMBARQUE'!B:B,MICRO!E:E,'LISTA DE EMBARQUE'!G:G),"")</f>
        <v>0</v>
      </c>
      <c r="V2569" s="12" t="str">
        <f>IFERROR(VLOOKUP(Tabela1[[#This Row],[COD.MDE]],'LISTA DE EMBARQUE'!B:L,11,0),"")</f>
        <v/>
      </c>
      <c r="W2569" s="13" t="str">
        <f>IFERROR(COUNTIF(#REF!,Tabela1[[#This Row],[Colunas5]]),"")</f>
        <v/>
      </c>
      <c r="X2569" s="14">
        <f>Tabela1[[#This Row],[QIANTIDADE EXPEDIDA]]*Tabela1[[#This Row],[PESO UNI]]</f>
        <v>0</v>
      </c>
      <c r="Y2569" s="14">
        <f t="shared" si="344"/>
        <v>0</v>
      </c>
      <c r="Z2569" s="21">
        <f>Tabela1[[#This Row],[PESO TOTAL]]-Tabela1[[#This Row],[Peso Expedido]]</f>
        <v>0</v>
      </c>
      <c r="AA2569" s="18"/>
      <c r="AB2569" s="40" t="s">
        <v>3204</v>
      </c>
      <c r="AC2569" s="40"/>
      <c r="AD2569" s="40"/>
      <c r="AE2569" s="40"/>
      <c r="AF2569" s="40"/>
      <c r="AG2569" s="40"/>
      <c r="AH2569" s="40"/>
      <c r="AI2569" s="40" t="str">
        <f t="shared" si="340"/>
        <v>ok</v>
      </c>
      <c r="AJ2569"/>
      <c r="AK2569" t="str">
        <f>Tabela1[[#This Row],[Coluna1]]&amp;Tabela1[[#This Row],[PEDIDO]]</f>
        <v/>
      </c>
      <c r="AL2569"/>
      <c r="AM2569"/>
      <c r="AN2569"/>
      <c r="AO2569" t="str">
        <f t="shared" si="345"/>
        <v>/</v>
      </c>
      <c r="AP2569" t="str">
        <f>Tabela1[[#This Row],[TAG]]&amp;Tabela1[[#This Row],[PEDIDO]]&amp;Tabela1[[#This Row],[PRODUTO]]</f>
        <v/>
      </c>
      <c r="AQ2569" s="23" t="str">
        <f>Tabela1[[#This Row],[PRODUTO]]&amp;Tabela1[[#This Row],[TAG]]</f>
        <v/>
      </c>
      <c r="AR2569" s="183">
        <f>Tabela1[[#This Row],[PESO TOTAL]]*Tabela1[[#This Row],[MATÉRIA PRIMA]]</f>
        <v>0</v>
      </c>
      <c r="AS2569" s="28">
        <f>Tabela1[[#This Row],[PESO TOTAL]]*Tabela1[[#This Row],[PREPARAÇÃO ]]</f>
        <v>0</v>
      </c>
      <c r="AT2569" s="28">
        <f>Tabela1[[#This Row],[PESO TOTAL]]*Tabela1[[#This Row],[CALDEIRARIA]]</f>
        <v>0</v>
      </c>
      <c r="AU2569" s="28">
        <f>Tabela1[[#This Row],[PESO TOTAL]]*Tabela1[[#This Row],[SOLDA]]</f>
        <v>0</v>
      </c>
      <c r="AV2569" s="28">
        <f>Tabela1[[#This Row],[PESO TOTAL]]*Tabela1[[#This Row],[ACABAMENTO]]</f>
        <v>0</v>
      </c>
      <c r="AW2569" s="28">
        <f>Tabela1[[#This Row],[PESO TOTAL]]*Tabela1[[#This Row],[PRONTO ACABADO]]</f>
        <v>0</v>
      </c>
      <c r="AX2569" s="28">
        <f>Tabela1[[#This Row],[PESO TOTAL]]*Tabela1[[#This Row],[EXPEDIÇÃO ]]</f>
        <v>0</v>
      </c>
      <c r="AY2569" s="28" t="str">
        <f>Tabela1[[#This Row],[PEDIDO]]&amp;Tabela1[[#This Row],[PRODUTO]]</f>
        <v/>
      </c>
      <c r="AZ2569" s="44">
        <f>IF(AF2569="",0,IF(ISTEXT(AF2569),H2569*VALUE(SUBSTITUTE(AF2569,"%",""))/100,H2569*AF2569))-Tabela1[[#This Row],[PRONTO ACABADO2]]</f>
        <v>0</v>
      </c>
      <c r="BA2569" s="44">
        <f>IF(AG2569="",0,IF(ISTEXT(AG2569),H2569*VALUE(SUBSTITUTE(AG2569,"%",""))/100,H2569*AG2569))-Tabela1[[#This Row],[PESO EXPEDIDO2]]</f>
        <v>0</v>
      </c>
      <c r="BB2569" s="44">
        <f t="shared" si="346"/>
        <v>0</v>
      </c>
      <c r="BC2569" s="44">
        <f t="shared" si="347"/>
        <v>0</v>
      </c>
      <c r="BD2569" s="44"/>
    </row>
    <row r="2570" spans="1:56" ht="15.75" hidden="1" customHeight="1" x14ac:dyDescent="0.25">
      <c r="A2570" s="6"/>
      <c r="B2570" s="22"/>
      <c r="C2570" s="7"/>
      <c r="D2570" s="46"/>
      <c r="E2570" s="7"/>
      <c r="F2570" s="7"/>
      <c r="G2570" s="44"/>
      <c r="H2570" s="41">
        <f>Tabela1[[#This Row],[PESO UNI]]*Tabela1[[#This Row],[QTE]]</f>
        <v>0</v>
      </c>
      <c r="I2570" s="7"/>
      <c r="J2570" s="8"/>
      <c r="K2570" s="8"/>
      <c r="L2570" s="9"/>
      <c r="M2570" s="10"/>
      <c r="N2570" s="8"/>
      <c r="O2570" s="12"/>
      <c r="P2570" s="13"/>
      <c r="Q2570" s="14">
        <f>Tabela1[[#This Row],[QTDE/ Fabricação]]-Tabela1[[#This Row],[QTE]]</f>
        <v>0</v>
      </c>
      <c r="R2570" s="19">
        <f t="shared" si="342"/>
        <v>0</v>
      </c>
      <c r="S2570" s="19">
        <f t="shared" si="341"/>
        <v>0</v>
      </c>
      <c r="T2570" s="20">
        <f t="shared" si="343"/>
        <v>0</v>
      </c>
      <c r="U2570" s="17">
        <f>IFERROR(SUMIF('LISTA DE EMBARQUE'!B:B,MICRO!E:E,'LISTA DE EMBARQUE'!G:G),"")</f>
        <v>0</v>
      </c>
      <c r="V2570" s="12" t="str">
        <f>IFERROR(VLOOKUP(Tabela1[[#This Row],[COD.MDE]],'LISTA DE EMBARQUE'!B:L,11,0),"")</f>
        <v/>
      </c>
      <c r="W2570" s="13" t="str">
        <f>IFERROR(COUNTIF(#REF!,Tabela1[[#This Row],[Colunas5]]),"")</f>
        <v/>
      </c>
      <c r="X2570" s="14">
        <f>Tabela1[[#This Row],[QIANTIDADE EXPEDIDA]]*Tabela1[[#This Row],[PESO UNI]]</f>
        <v>0</v>
      </c>
      <c r="Y2570" s="14">
        <f t="shared" si="344"/>
        <v>0</v>
      </c>
      <c r="Z2570" s="21">
        <f>Tabela1[[#This Row],[PESO TOTAL]]-Tabela1[[#This Row],[Peso Expedido]]</f>
        <v>0</v>
      </c>
      <c r="AA2570" s="18"/>
      <c r="AB2570" s="40" t="s">
        <v>3204</v>
      </c>
      <c r="AC2570" s="40"/>
      <c r="AD2570" s="40"/>
      <c r="AE2570" s="40"/>
      <c r="AF2570" s="40"/>
      <c r="AG2570" s="40"/>
      <c r="AH2570" s="40"/>
      <c r="AI2570" s="40" t="str">
        <f t="shared" si="340"/>
        <v>ok</v>
      </c>
      <c r="AJ2570"/>
      <c r="AK2570" t="str">
        <f>Tabela1[[#This Row],[Coluna1]]&amp;Tabela1[[#This Row],[PEDIDO]]</f>
        <v/>
      </c>
      <c r="AL2570"/>
      <c r="AM2570"/>
      <c r="AN2570"/>
      <c r="AO2570" t="str">
        <f t="shared" si="345"/>
        <v>/</v>
      </c>
      <c r="AP2570" t="str">
        <f>Tabela1[[#This Row],[TAG]]&amp;Tabela1[[#This Row],[PEDIDO]]&amp;Tabela1[[#This Row],[PRODUTO]]</f>
        <v/>
      </c>
      <c r="AQ2570" s="23" t="str">
        <f>Tabela1[[#This Row],[PRODUTO]]&amp;Tabela1[[#This Row],[TAG]]</f>
        <v/>
      </c>
      <c r="AR2570" s="183">
        <f>Tabela1[[#This Row],[PESO TOTAL]]*Tabela1[[#This Row],[MATÉRIA PRIMA]]</f>
        <v>0</v>
      </c>
      <c r="AS2570" s="28">
        <f>Tabela1[[#This Row],[PESO TOTAL]]*Tabela1[[#This Row],[PREPARAÇÃO ]]</f>
        <v>0</v>
      </c>
      <c r="AT2570" s="28">
        <f>Tabela1[[#This Row],[PESO TOTAL]]*Tabela1[[#This Row],[CALDEIRARIA]]</f>
        <v>0</v>
      </c>
      <c r="AU2570" s="28">
        <f>Tabela1[[#This Row],[PESO TOTAL]]*Tabela1[[#This Row],[SOLDA]]</f>
        <v>0</v>
      </c>
      <c r="AV2570" s="28">
        <f>Tabela1[[#This Row],[PESO TOTAL]]*Tabela1[[#This Row],[ACABAMENTO]]</f>
        <v>0</v>
      </c>
      <c r="AW2570" s="28">
        <f>Tabela1[[#This Row],[PESO TOTAL]]*Tabela1[[#This Row],[PRONTO ACABADO]]</f>
        <v>0</v>
      </c>
      <c r="AX2570" s="28">
        <f>Tabela1[[#This Row],[PESO TOTAL]]*Tabela1[[#This Row],[EXPEDIÇÃO ]]</f>
        <v>0</v>
      </c>
      <c r="AY2570" s="28" t="str">
        <f>Tabela1[[#This Row],[PEDIDO]]&amp;Tabela1[[#This Row],[PRODUTO]]</f>
        <v/>
      </c>
      <c r="AZ2570" s="44">
        <f>IF(AF2570="",0,IF(ISTEXT(AF2570),H2570*VALUE(SUBSTITUTE(AF2570,"%",""))/100,H2570*AF2570))-Tabela1[[#This Row],[PRONTO ACABADO2]]</f>
        <v>0</v>
      </c>
      <c r="BA2570" s="44">
        <f>IF(AG2570="",0,IF(ISTEXT(AG2570),H2570*VALUE(SUBSTITUTE(AG2570,"%",""))/100,H2570*AG2570))-Tabela1[[#This Row],[PESO EXPEDIDO2]]</f>
        <v>0</v>
      </c>
      <c r="BB2570" s="44">
        <f t="shared" si="346"/>
        <v>0</v>
      </c>
      <c r="BC2570" s="44">
        <f t="shared" si="347"/>
        <v>0</v>
      </c>
      <c r="BD2570" s="44"/>
    </row>
    <row r="2571" spans="1:56" ht="15.75" hidden="1" customHeight="1" x14ac:dyDescent="0.25">
      <c r="A2571" s="6"/>
      <c r="B2571" s="22"/>
      <c r="C2571" s="7"/>
      <c r="D2571" s="46"/>
      <c r="E2571" s="7"/>
      <c r="F2571" s="7"/>
      <c r="G2571" s="44"/>
      <c r="H2571" s="41">
        <f>Tabela1[[#This Row],[PESO UNI]]*Tabela1[[#This Row],[QTE]]</f>
        <v>0</v>
      </c>
      <c r="I2571" s="7"/>
      <c r="J2571" s="8"/>
      <c r="K2571" s="8"/>
      <c r="L2571" s="9"/>
      <c r="M2571" s="10"/>
      <c r="N2571" s="8"/>
      <c r="O2571" s="12"/>
      <c r="P2571" s="13"/>
      <c r="Q2571" s="14">
        <f>Tabela1[[#This Row],[QTDE/ Fabricação]]-Tabela1[[#This Row],[QTE]]</f>
        <v>0</v>
      </c>
      <c r="R2571" s="19">
        <f t="shared" si="342"/>
        <v>0</v>
      </c>
      <c r="S2571" s="19">
        <f t="shared" si="341"/>
        <v>0</v>
      </c>
      <c r="T2571" s="20">
        <f t="shared" si="343"/>
        <v>0</v>
      </c>
      <c r="U2571" s="17">
        <f>IFERROR(SUMIF('LISTA DE EMBARQUE'!B:B,MICRO!E:E,'LISTA DE EMBARQUE'!G:G),"")</f>
        <v>0</v>
      </c>
      <c r="V2571" s="12" t="str">
        <f>IFERROR(VLOOKUP(Tabela1[[#This Row],[COD.MDE]],'LISTA DE EMBARQUE'!B:L,11,0),"")</f>
        <v/>
      </c>
      <c r="W2571" s="13" t="str">
        <f>IFERROR(COUNTIF(#REF!,Tabela1[[#This Row],[Colunas5]]),"")</f>
        <v/>
      </c>
      <c r="X2571" s="14">
        <f>Tabela1[[#This Row],[QIANTIDADE EXPEDIDA]]*Tabela1[[#This Row],[PESO UNI]]</f>
        <v>0</v>
      </c>
      <c r="Y2571" s="14">
        <f t="shared" si="344"/>
        <v>0</v>
      </c>
      <c r="Z2571" s="21">
        <f>Tabela1[[#This Row],[PESO TOTAL]]-Tabela1[[#This Row],[Peso Expedido]]</f>
        <v>0</v>
      </c>
      <c r="AA2571" s="18"/>
      <c r="AB2571" s="40" t="s">
        <v>3204</v>
      </c>
      <c r="AC2571" s="40"/>
      <c r="AD2571" s="40"/>
      <c r="AE2571" s="40"/>
      <c r="AF2571" s="40"/>
      <c r="AG2571" s="40"/>
      <c r="AH2571" s="40"/>
      <c r="AI2571" s="40" t="str">
        <f t="shared" si="340"/>
        <v>ok</v>
      </c>
      <c r="AJ2571"/>
      <c r="AK2571" t="str">
        <f>Tabela1[[#This Row],[Coluna1]]&amp;Tabela1[[#This Row],[PEDIDO]]</f>
        <v/>
      </c>
      <c r="AL2571"/>
      <c r="AM2571"/>
      <c r="AN2571"/>
      <c r="AO2571" t="str">
        <f t="shared" si="345"/>
        <v>/</v>
      </c>
      <c r="AP2571" t="str">
        <f>Tabela1[[#This Row],[TAG]]&amp;Tabela1[[#This Row],[PEDIDO]]&amp;Tabela1[[#This Row],[PRODUTO]]</f>
        <v/>
      </c>
      <c r="AQ2571" s="23" t="str">
        <f>Tabela1[[#This Row],[PRODUTO]]&amp;Tabela1[[#This Row],[TAG]]</f>
        <v/>
      </c>
      <c r="AR2571" s="183">
        <f>Tabela1[[#This Row],[PESO TOTAL]]*Tabela1[[#This Row],[MATÉRIA PRIMA]]</f>
        <v>0</v>
      </c>
      <c r="AS2571" s="28">
        <f>Tabela1[[#This Row],[PESO TOTAL]]*Tabela1[[#This Row],[PREPARAÇÃO ]]</f>
        <v>0</v>
      </c>
      <c r="AT2571" s="28">
        <f>Tabela1[[#This Row],[PESO TOTAL]]*Tabela1[[#This Row],[CALDEIRARIA]]</f>
        <v>0</v>
      </c>
      <c r="AU2571" s="28">
        <f>Tabela1[[#This Row],[PESO TOTAL]]*Tabela1[[#This Row],[SOLDA]]</f>
        <v>0</v>
      </c>
      <c r="AV2571" s="28">
        <f>Tabela1[[#This Row],[PESO TOTAL]]*Tabela1[[#This Row],[ACABAMENTO]]</f>
        <v>0</v>
      </c>
      <c r="AW2571" s="28">
        <f>Tabela1[[#This Row],[PESO TOTAL]]*Tabela1[[#This Row],[PRONTO ACABADO]]</f>
        <v>0</v>
      </c>
      <c r="AX2571" s="28">
        <f>Tabela1[[#This Row],[PESO TOTAL]]*Tabela1[[#This Row],[EXPEDIÇÃO ]]</f>
        <v>0</v>
      </c>
      <c r="AY2571" s="28" t="str">
        <f>Tabela1[[#This Row],[PEDIDO]]&amp;Tabela1[[#This Row],[PRODUTO]]</f>
        <v/>
      </c>
      <c r="AZ2571" s="44">
        <f>IF(AF2571="",0,IF(ISTEXT(AF2571),H2571*VALUE(SUBSTITUTE(AF2571,"%",""))/100,H2571*AF2571))-Tabela1[[#This Row],[PRONTO ACABADO2]]</f>
        <v>0</v>
      </c>
      <c r="BA2571" s="44">
        <f>IF(AG2571="",0,IF(ISTEXT(AG2571),H2571*VALUE(SUBSTITUTE(AG2571,"%",""))/100,H2571*AG2571))-Tabela1[[#This Row],[PESO EXPEDIDO2]]</f>
        <v>0</v>
      </c>
      <c r="BB2571" s="44">
        <f t="shared" si="346"/>
        <v>0</v>
      </c>
      <c r="BC2571" s="44">
        <f t="shared" si="347"/>
        <v>0</v>
      </c>
      <c r="BD2571" s="44"/>
    </row>
    <row r="2572" spans="1:56" ht="15.75" hidden="1" customHeight="1" x14ac:dyDescent="0.25">
      <c r="A2572" s="6"/>
      <c r="B2572" s="22"/>
      <c r="C2572" s="7"/>
      <c r="D2572" s="46"/>
      <c r="E2572" s="7"/>
      <c r="F2572" s="7"/>
      <c r="G2572" s="44"/>
      <c r="H2572" s="41">
        <f>Tabela1[[#This Row],[PESO UNI]]*Tabela1[[#This Row],[QTE]]</f>
        <v>0</v>
      </c>
      <c r="I2572" s="7"/>
      <c r="J2572" s="8"/>
      <c r="K2572" s="8"/>
      <c r="L2572" s="9"/>
      <c r="M2572" s="10"/>
      <c r="N2572" s="8"/>
      <c r="O2572" s="12"/>
      <c r="P2572" s="13"/>
      <c r="Q2572" s="14">
        <f>Tabela1[[#This Row],[QTDE/ Fabricação]]-Tabela1[[#This Row],[QTE]]</f>
        <v>0</v>
      </c>
      <c r="R2572" s="19">
        <f t="shared" si="342"/>
        <v>0</v>
      </c>
      <c r="S2572" s="19">
        <f t="shared" si="341"/>
        <v>0</v>
      </c>
      <c r="T2572" s="20">
        <f t="shared" si="343"/>
        <v>0</v>
      </c>
      <c r="U2572" s="17">
        <f>IFERROR(SUMIF('LISTA DE EMBARQUE'!B:B,MICRO!E:E,'LISTA DE EMBARQUE'!G:G),"")</f>
        <v>0</v>
      </c>
      <c r="V2572" s="12" t="str">
        <f>IFERROR(VLOOKUP(Tabela1[[#This Row],[COD.MDE]],'LISTA DE EMBARQUE'!B:L,11,0),"")</f>
        <v/>
      </c>
      <c r="W2572" s="13" t="str">
        <f>IFERROR(COUNTIF(#REF!,Tabela1[[#This Row],[Colunas5]]),"")</f>
        <v/>
      </c>
      <c r="X2572" s="14">
        <f>Tabela1[[#This Row],[QIANTIDADE EXPEDIDA]]*Tabela1[[#This Row],[PESO UNI]]</f>
        <v>0</v>
      </c>
      <c r="Y2572" s="14">
        <f t="shared" si="344"/>
        <v>0</v>
      </c>
      <c r="Z2572" s="21">
        <f>Tabela1[[#This Row],[PESO TOTAL]]-Tabela1[[#This Row],[Peso Expedido]]</f>
        <v>0</v>
      </c>
      <c r="AA2572" s="18"/>
      <c r="AB2572" s="40" t="s">
        <v>3204</v>
      </c>
      <c r="AC2572" s="40"/>
      <c r="AD2572" s="40"/>
      <c r="AE2572" s="40"/>
      <c r="AF2572" s="40"/>
      <c r="AG2572" s="40"/>
      <c r="AH2572" s="40"/>
      <c r="AI2572" s="40" t="str">
        <f t="shared" si="340"/>
        <v>ok</v>
      </c>
      <c r="AJ2572"/>
      <c r="AK2572" t="str">
        <f>Tabela1[[#This Row],[Coluna1]]&amp;Tabela1[[#This Row],[PEDIDO]]</f>
        <v/>
      </c>
      <c r="AL2572"/>
      <c r="AM2572"/>
      <c r="AN2572"/>
      <c r="AO2572" t="str">
        <f t="shared" si="345"/>
        <v>/</v>
      </c>
      <c r="AP2572" t="str">
        <f>Tabela1[[#This Row],[TAG]]&amp;Tabela1[[#This Row],[PEDIDO]]&amp;Tabela1[[#This Row],[PRODUTO]]</f>
        <v/>
      </c>
      <c r="AQ2572" s="23" t="str">
        <f>Tabela1[[#This Row],[PRODUTO]]&amp;Tabela1[[#This Row],[TAG]]</f>
        <v/>
      </c>
      <c r="AR2572" s="183">
        <f>Tabela1[[#This Row],[PESO TOTAL]]*Tabela1[[#This Row],[MATÉRIA PRIMA]]</f>
        <v>0</v>
      </c>
      <c r="AS2572" s="28">
        <f>Tabela1[[#This Row],[PESO TOTAL]]*Tabela1[[#This Row],[PREPARAÇÃO ]]</f>
        <v>0</v>
      </c>
      <c r="AT2572" s="28">
        <f>Tabela1[[#This Row],[PESO TOTAL]]*Tabela1[[#This Row],[CALDEIRARIA]]</f>
        <v>0</v>
      </c>
      <c r="AU2572" s="28">
        <f>Tabela1[[#This Row],[PESO TOTAL]]*Tabela1[[#This Row],[SOLDA]]</f>
        <v>0</v>
      </c>
      <c r="AV2572" s="28">
        <f>Tabela1[[#This Row],[PESO TOTAL]]*Tabela1[[#This Row],[ACABAMENTO]]</f>
        <v>0</v>
      </c>
      <c r="AW2572" s="28">
        <f>Tabela1[[#This Row],[PESO TOTAL]]*Tabela1[[#This Row],[PRONTO ACABADO]]</f>
        <v>0</v>
      </c>
      <c r="AX2572" s="28">
        <f>Tabela1[[#This Row],[PESO TOTAL]]*Tabela1[[#This Row],[EXPEDIÇÃO ]]</f>
        <v>0</v>
      </c>
      <c r="AY2572" s="28" t="str">
        <f>Tabela1[[#This Row],[PEDIDO]]&amp;Tabela1[[#This Row],[PRODUTO]]</f>
        <v/>
      </c>
      <c r="AZ2572" s="44">
        <f>IF(AF2572="",0,IF(ISTEXT(AF2572),H2572*VALUE(SUBSTITUTE(AF2572,"%",""))/100,H2572*AF2572))-Tabela1[[#This Row],[PRONTO ACABADO2]]</f>
        <v>0</v>
      </c>
      <c r="BA2572" s="44">
        <f>IF(AG2572="",0,IF(ISTEXT(AG2572),H2572*VALUE(SUBSTITUTE(AG2572,"%",""))/100,H2572*AG2572))-Tabela1[[#This Row],[PESO EXPEDIDO2]]</f>
        <v>0</v>
      </c>
      <c r="BB2572" s="44">
        <f t="shared" si="346"/>
        <v>0</v>
      </c>
      <c r="BC2572" s="44">
        <f t="shared" si="347"/>
        <v>0</v>
      </c>
      <c r="BD2572" s="44"/>
    </row>
    <row r="2573" spans="1:56" ht="15.75" hidden="1" customHeight="1" x14ac:dyDescent="0.25">
      <c r="A2573" s="6"/>
      <c r="B2573" s="22"/>
      <c r="C2573" s="7"/>
      <c r="D2573" s="46"/>
      <c r="E2573" s="7"/>
      <c r="F2573" s="7"/>
      <c r="G2573" s="44"/>
      <c r="H2573" s="41">
        <f>Tabela1[[#This Row],[PESO UNI]]*Tabela1[[#This Row],[QTE]]</f>
        <v>0</v>
      </c>
      <c r="I2573" s="7"/>
      <c r="J2573" s="8"/>
      <c r="K2573" s="8"/>
      <c r="L2573" s="9"/>
      <c r="M2573" s="10"/>
      <c r="N2573" s="8"/>
      <c r="O2573" s="12"/>
      <c r="P2573" s="13"/>
      <c r="Q2573" s="14">
        <f>Tabela1[[#This Row],[QTDE/ Fabricação]]-Tabela1[[#This Row],[QTE]]</f>
        <v>0</v>
      </c>
      <c r="R2573" s="19">
        <f t="shared" si="342"/>
        <v>0</v>
      </c>
      <c r="S2573" s="19">
        <f t="shared" si="341"/>
        <v>0</v>
      </c>
      <c r="T2573" s="20">
        <f t="shared" si="343"/>
        <v>0</v>
      </c>
      <c r="U2573" s="17">
        <f>IFERROR(SUMIF('LISTA DE EMBARQUE'!B:B,MICRO!E:E,'LISTA DE EMBARQUE'!G:G),"")</f>
        <v>0</v>
      </c>
      <c r="V2573" s="12" t="str">
        <f>IFERROR(VLOOKUP(Tabela1[[#This Row],[COD.MDE]],'LISTA DE EMBARQUE'!B:L,11,0),"")</f>
        <v/>
      </c>
      <c r="W2573" s="13" t="str">
        <f>IFERROR(COUNTIF(#REF!,Tabela1[[#This Row],[Colunas5]]),"")</f>
        <v/>
      </c>
      <c r="X2573" s="14">
        <f>Tabela1[[#This Row],[QIANTIDADE EXPEDIDA]]*Tabela1[[#This Row],[PESO UNI]]</f>
        <v>0</v>
      </c>
      <c r="Y2573" s="14">
        <f t="shared" si="344"/>
        <v>0</v>
      </c>
      <c r="Z2573" s="21">
        <f>Tabela1[[#This Row],[PESO TOTAL]]-Tabela1[[#This Row],[Peso Expedido]]</f>
        <v>0</v>
      </c>
      <c r="AA2573" s="18"/>
      <c r="AB2573" s="40" t="s">
        <v>3204</v>
      </c>
      <c r="AC2573" s="40"/>
      <c r="AD2573" s="40"/>
      <c r="AE2573" s="40"/>
      <c r="AF2573" s="40"/>
      <c r="AG2573" s="40"/>
      <c r="AH2573" s="40"/>
      <c r="AI2573" s="40" t="str">
        <f t="shared" si="340"/>
        <v>ok</v>
      </c>
      <c r="AJ2573"/>
      <c r="AK2573" t="str">
        <f>Tabela1[[#This Row],[Coluna1]]&amp;Tabela1[[#This Row],[PEDIDO]]</f>
        <v/>
      </c>
      <c r="AL2573"/>
      <c r="AM2573"/>
      <c r="AN2573"/>
      <c r="AO2573" t="str">
        <f t="shared" si="345"/>
        <v>/</v>
      </c>
      <c r="AP2573" t="str">
        <f>Tabela1[[#This Row],[TAG]]&amp;Tabela1[[#This Row],[PEDIDO]]&amp;Tabela1[[#This Row],[PRODUTO]]</f>
        <v/>
      </c>
      <c r="AQ2573" s="23" t="str">
        <f>Tabela1[[#This Row],[PRODUTO]]&amp;Tabela1[[#This Row],[TAG]]</f>
        <v/>
      </c>
      <c r="AR2573" s="183">
        <f>Tabela1[[#This Row],[PESO TOTAL]]*Tabela1[[#This Row],[MATÉRIA PRIMA]]</f>
        <v>0</v>
      </c>
      <c r="AS2573" s="28">
        <f>Tabela1[[#This Row],[PESO TOTAL]]*Tabela1[[#This Row],[PREPARAÇÃO ]]</f>
        <v>0</v>
      </c>
      <c r="AT2573" s="28">
        <f>Tabela1[[#This Row],[PESO TOTAL]]*Tabela1[[#This Row],[CALDEIRARIA]]</f>
        <v>0</v>
      </c>
      <c r="AU2573" s="28">
        <f>Tabela1[[#This Row],[PESO TOTAL]]*Tabela1[[#This Row],[SOLDA]]</f>
        <v>0</v>
      </c>
      <c r="AV2573" s="28">
        <f>Tabela1[[#This Row],[PESO TOTAL]]*Tabela1[[#This Row],[ACABAMENTO]]</f>
        <v>0</v>
      </c>
      <c r="AW2573" s="28">
        <f>Tabela1[[#This Row],[PESO TOTAL]]*Tabela1[[#This Row],[PRONTO ACABADO]]</f>
        <v>0</v>
      </c>
      <c r="AX2573" s="28">
        <f>Tabela1[[#This Row],[PESO TOTAL]]*Tabela1[[#This Row],[EXPEDIÇÃO ]]</f>
        <v>0</v>
      </c>
      <c r="AY2573" s="28" t="str">
        <f>Tabela1[[#This Row],[PEDIDO]]&amp;Tabela1[[#This Row],[PRODUTO]]</f>
        <v/>
      </c>
      <c r="AZ2573" s="44">
        <f>IF(AF2573="",0,IF(ISTEXT(AF2573),H2573*VALUE(SUBSTITUTE(AF2573,"%",""))/100,H2573*AF2573))-Tabela1[[#This Row],[PRONTO ACABADO2]]</f>
        <v>0</v>
      </c>
      <c r="BA2573" s="44">
        <f>IF(AG2573="",0,IF(ISTEXT(AG2573),H2573*VALUE(SUBSTITUTE(AG2573,"%",""))/100,H2573*AG2573))-Tabela1[[#This Row],[PESO EXPEDIDO2]]</f>
        <v>0</v>
      </c>
      <c r="BB2573" s="44">
        <f t="shared" si="346"/>
        <v>0</v>
      </c>
      <c r="BC2573" s="44">
        <f t="shared" si="347"/>
        <v>0</v>
      </c>
      <c r="BD2573" s="44"/>
    </row>
    <row r="2574" spans="1:56" ht="15.75" hidden="1" customHeight="1" x14ac:dyDescent="0.25">
      <c r="A2574" s="6"/>
      <c r="B2574" s="22"/>
      <c r="C2574" s="7"/>
      <c r="D2574" s="46"/>
      <c r="E2574" s="7"/>
      <c r="F2574" s="7"/>
      <c r="G2574" s="44"/>
      <c r="H2574" s="41">
        <f>Tabela1[[#This Row],[PESO UNI]]*Tabela1[[#This Row],[QTE]]</f>
        <v>0</v>
      </c>
      <c r="I2574" s="7"/>
      <c r="J2574" s="8"/>
      <c r="K2574" s="8"/>
      <c r="L2574" s="9"/>
      <c r="M2574" s="10"/>
      <c r="N2574" s="8"/>
      <c r="O2574" s="12"/>
      <c r="P2574" s="13"/>
      <c r="Q2574" s="14">
        <f>Tabela1[[#This Row],[QTDE/ Fabricação]]-Tabela1[[#This Row],[QTE]]</f>
        <v>0</v>
      </c>
      <c r="R2574" s="19">
        <f t="shared" si="342"/>
        <v>0</v>
      </c>
      <c r="S2574" s="19">
        <f t="shared" si="341"/>
        <v>0</v>
      </c>
      <c r="T2574" s="20">
        <f t="shared" si="343"/>
        <v>0</v>
      </c>
      <c r="U2574" s="17">
        <f>IFERROR(SUMIF('LISTA DE EMBARQUE'!B:B,MICRO!E:E,'LISTA DE EMBARQUE'!G:G),"")</f>
        <v>0</v>
      </c>
      <c r="V2574" s="12" t="str">
        <f>IFERROR(VLOOKUP(Tabela1[[#This Row],[COD.MDE]],'LISTA DE EMBARQUE'!B:L,11,0),"")</f>
        <v/>
      </c>
      <c r="W2574" s="13" t="str">
        <f>IFERROR(COUNTIF(#REF!,Tabela1[[#This Row],[Colunas5]]),"")</f>
        <v/>
      </c>
      <c r="X2574" s="14">
        <f>Tabela1[[#This Row],[QIANTIDADE EXPEDIDA]]*Tabela1[[#This Row],[PESO UNI]]</f>
        <v>0</v>
      </c>
      <c r="Y2574" s="14">
        <f t="shared" si="344"/>
        <v>0</v>
      </c>
      <c r="Z2574" s="21">
        <f>Tabela1[[#This Row],[PESO TOTAL]]-Tabela1[[#This Row],[Peso Expedido]]</f>
        <v>0</v>
      </c>
      <c r="AA2574" s="18"/>
      <c r="AB2574" s="40" t="s">
        <v>3204</v>
      </c>
      <c r="AC2574" s="40"/>
      <c r="AD2574" s="40"/>
      <c r="AE2574" s="40"/>
      <c r="AF2574" s="40"/>
      <c r="AG2574" s="40"/>
      <c r="AH2574" s="40"/>
      <c r="AI2574" s="40" t="str">
        <f t="shared" si="340"/>
        <v>ok</v>
      </c>
      <c r="AJ2574"/>
      <c r="AK2574" t="str">
        <f>Tabela1[[#This Row],[Coluna1]]&amp;Tabela1[[#This Row],[PEDIDO]]</f>
        <v/>
      </c>
      <c r="AL2574"/>
      <c r="AM2574"/>
      <c r="AN2574"/>
      <c r="AO2574" t="str">
        <f t="shared" si="345"/>
        <v>/</v>
      </c>
      <c r="AP2574" t="str">
        <f>Tabela1[[#This Row],[TAG]]&amp;Tabela1[[#This Row],[PEDIDO]]&amp;Tabela1[[#This Row],[PRODUTO]]</f>
        <v/>
      </c>
      <c r="AQ2574" s="23" t="str">
        <f>Tabela1[[#This Row],[PRODUTO]]&amp;Tabela1[[#This Row],[TAG]]</f>
        <v/>
      </c>
      <c r="AR2574" s="183">
        <f>Tabela1[[#This Row],[PESO TOTAL]]*Tabela1[[#This Row],[MATÉRIA PRIMA]]</f>
        <v>0</v>
      </c>
      <c r="AS2574" s="28">
        <f>Tabela1[[#This Row],[PESO TOTAL]]*Tabela1[[#This Row],[PREPARAÇÃO ]]</f>
        <v>0</v>
      </c>
      <c r="AT2574" s="28">
        <f>Tabela1[[#This Row],[PESO TOTAL]]*Tabela1[[#This Row],[CALDEIRARIA]]</f>
        <v>0</v>
      </c>
      <c r="AU2574" s="28">
        <f>Tabela1[[#This Row],[PESO TOTAL]]*Tabela1[[#This Row],[SOLDA]]</f>
        <v>0</v>
      </c>
      <c r="AV2574" s="28">
        <f>Tabela1[[#This Row],[PESO TOTAL]]*Tabela1[[#This Row],[ACABAMENTO]]</f>
        <v>0</v>
      </c>
      <c r="AW2574" s="28">
        <f>Tabela1[[#This Row],[PESO TOTAL]]*Tabela1[[#This Row],[PRONTO ACABADO]]</f>
        <v>0</v>
      </c>
      <c r="AX2574" s="28">
        <f>Tabela1[[#This Row],[PESO TOTAL]]*Tabela1[[#This Row],[EXPEDIÇÃO ]]</f>
        <v>0</v>
      </c>
      <c r="AY2574" s="28" t="str">
        <f>Tabela1[[#This Row],[PEDIDO]]&amp;Tabela1[[#This Row],[PRODUTO]]</f>
        <v/>
      </c>
      <c r="AZ2574" s="44">
        <f>IF(AF2574="",0,IF(ISTEXT(AF2574),H2574*VALUE(SUBSTITUTE(AF2574,"%",""))/100,H2574*AF2574))-Tabela1[[#This Row],[PRONTO ACABADO2]]</f>
        <v>0</v>
      </c>
      <c r="BA2574" s="44">
        <f>IF(AG2574="",0,IF(ISTEXT(AG2574),H2574*VALUE(SUBSTITUTE(AG2574,"%",""))/100,H2574*AG2574))-Tabela1[[#This Row],[PESO EXPEDIDO2]]</f>
        <v>0</v>
      </c>
      <c r="BB2574" s="44">
        <f t="shared" si="346"/>
        <v>0</v>
      </c>
      <c r="BC2574" s="44">
        <f t="shared" si="347"/>
        <v>0</v>
      </c>
      <c r="BD2574" s="44"/>
    </row>
    <row r="2575" spans="1:56" ht="15.75" hidden="1" customHeight="1" x14ac:dyDescent="0.25">
      <c r="A2575" s="6"/>
      <c r="B2575" s="22"/>
      <c r="C2575" s="7"/>
      <c r="D2575" s="46"/>
      <c r="E2575" s="7"/>
      <c r="F2575" s="7"/>
      <c r="G2575" s="44"/>
      <c r="H2575" s="41">
        <f>Tabela1[[#This Row],[PESO UNI]]*Tabela1[[#This Row],[QTE]]</f>
        <v>0</v>
      </c>
      <c r="I2575" s="7"/>
      <c r="J2575" s="8"/>
      <c r="K2575" s="8"/>
      <c r="L2575" s="9"/>
      <c r="M2575" s="10"/>
      <c r="N2575" s="8"/>
      <c r="O2575" s="12"/>
      <c r="P2575" s="13"/>
      <c r="Q2575" s="14">
        <f>Tabela1[[#This Row],[QTDE/ Fabricação]]-Tabela1[[#This Row],[QTE]]</f>
        <v>0</v>
      </c>
      <c r="R2575" s="19">
        <f t="shared" si="342"/>
        <v>0</v>
      </c>
      <c r="S2575" s="19">
        <f t="shared" si="341"/>
        <v>0</v>
      </c>
      <c r="T2575" s="20">
        <f t="shared" si="343"/>
        <v>0</v>
      </c>
      <c r="U2575" s="17">
        <f>IFERROR(SUMIF('LISTA DE EMBARQUE'!B:B,MICRO!E:E,'LISTA DE EMBARQUE'!G:G),"")</f>
        <v>0</v>
      </c>
      <c r="V2575" s="12" t="str">
        <f>IFERROR(VLOOKUP(Tabela1[[#This Row],[COD.MDE]],'LISTA DE EMBARQUE'!B:L,11,0),"")</f>
        <v/>
      </c>
      <c r="W2575" s="13" t="str">
        <f>IFERROR(COUNTIF(#REF!,Tabela1[[#This Row],[Colunas5]]),"")</f>
        <v/>
      </c>
      <c r="X2575" s="14">
        <f>Tabela1[[#This Row],[QIANTIDADE EXPEDIDA]]*Tabela1[[#This Row],[PESO UNI]]</f>
        <v>0</v>
      </c>
      <c r="Y2575" s="14">
        <f t="shared" si="344"/>
        <v>0</v>
      </c>
      <c r="Z2575" s="21">
        <f>Tabela1[[#This Row],[PESO TOTAL]]-Tabela1[[#This Row],[Peso Expedido]]</f>
        <v>0</v>
      </c>
      <c r="AA2575" s="18"/>
      <c r="AB2575" s="40" t="s">
        <v>3204</v>
      </c>
      <c r="AC2575" s="40"/>
      <c r="AD2575" s="40"/>
      <c r="AE2575" s="40"/>
      <c r="AF2575" s="40"/>
      <c r="AG2575" s="40"/>
      <c r="AH2575" s="40"/>
      <c r="AI2575" s="40" t="str">
        <f t="shared" si="340"/>
        <v>ok</v>
      </c>
      <c r="AJ2575"/>
      <c r="AK2575" t="str">
        <f>Tabela1[[#This Row],[Coluna1]]&amp;Tabela1[[#This Row],[PEDIDO]]</f>
        <v/>
      </c>
      <c r="AL2575"/>
      <c r="AM2575"/>
      <c r="AN2575"/>
      <c r="AO2575" t="str">
        <f t="shared" si="345"/>
        <v>/</v>
      </c>
      <c r="AP2575" t="str">
        <f>Tabela1[[#This Row],[TAG]]&amp;Tabela1[[#This Row],[PEDIDO]]&amp;Tabela1[[#This Row],[PRODUTO]]</f>
        <v/>
      </c>
      <c r="AQ2575" s="23" t="str">
        <f>Tabela1[[#This Row],[PRODUTO]]&amp;Tabela1[[#This Row],[TAG]]</f>
        <v/>
      </c>
      <c r="AR2575" s="183">
        <f>Tabela1[[#This Row],[PESO TOTAL]]*Tabela1[[#This Row],[MATÉRIA PRIMA]]</f>
        <v>0</v>
      </c>
      <c r="AS2575" s="28">
        <f>Tabela1[[#This Row],[PESO TOTAL]]*Tabela1[[#This Row],[PREPARAÇÃO ]]</f>
        <v>0</v>
      </c>
      <c r="AT2575" s="28">
        <f>Tabela1[[#This Row],[PESO TOTAL]]*Tabela1[[#This Row],[CALDEIRARIA]]</f>
        <v>0</v>
      </c>
      <c r="AU2575" s="28">
        <f>Tabela1[[#This Row],[PESO TOTAL]]*Tabela1[[#This Row],[SOLDA]]</f>
        <v>0</v>
      </c>
      <c r="AV2575" s="28">
        <f>Tabela1[[#This Row],[PESO TOTAL]]*Tabela1[[#This Row],[ACABAMENTO]]</f>
        <v>0</v>
      </c>
      <c r="AW2575" s="28">
        <f>Tabela1[[#This Row],[PESO TOTAL]]*Tabela1[[#This Row],[PRONTO ACABADO]]</f>
        <v>0</v>
      </c>
      <c r="AX2575" s="28">
        <f>Tabela1[[#This Row],[PESO TOTAL]]*Tabela1[[#This Row],[EXPEDIÇÃO ]]</f>
        <v>0</v>
      </c>
      <c r="AY2575" s="28" t="str">
        <f>Tabela1[[#This Row],[PEDIDO]]&amp;Tabela1[[#This Row],[PRODUTO]]</f>
        <v/>
      </c>
      <c r="AZ2575" s="44">
        <f>IF(AF2575="",0,IF(ISTEXT(AF2575),H2575*VALUE(SUBSTITUTE(AF2575,"%",""))/100,H2575*AF2575))-Tabela1[[#This Row],[PRONTO ACABADO2]]</f>
        <v>0</v>
      </c>
      <c r="BA2575" s="44">
        <f>IF(AG2575="",0,IF(ISTEXT(AG2575),H2575*VALUE(SUBSTITUTE(AG2575,"%",""))/100,H2575*AG2575))-Tabela1[[#This Row],[PESO EXPEDIDO2]]</f>
        <v>0</v>
      </c>
      <c r="BB2575" s="44">
        <f t="shared" si="346"/>
        <v>0</v>
      </c>
      <c r="BC2575" s="44">
        <f t="shared" si="347"/>
        <v>0</v>
      </c>
      <c r="BD2575" s="44"/>
    </row>
    <row r="2576" spans="1:56" ht="15.75" hidden="1" customHeight="1" x14ac:dyDescent="0.25">
      <c r="A2576" s="6"/>
      <c r="B2576" s="22"/>
      <c r="C2576" s="7"/>
      <c r="D2576" s="46"/>
      <c r="E2576" s="7"/>
      <c r="F2576" s="7"/>
      <c r="G2576" s="44"/>
      <c r="H2576" s="41">
        <f>Tabela1[[#This Row],[PESO UNI]]*Tabela1[[#This Row],[QTE]]</f>
        <v>0</v>
      </c>
      <c r="I2576" s="7"/>
      <c r="J2576" s="8"/>
      <c r="K2576" s="8"/>
      <c r="L2576" s="9"/>
      <c r="M2576" s="10"/>
      <c r="N2576" s="8"/>
      <c r="O2576" s="12"/>
      <c r="P2576" s="13"/>
      <c r="Q2576" s="14">
        <f>Tabela1[[#This Row],[QTDE/ Fabricação]]-Tabela1[[#This Row],[QTE]]</f>
        <v>0</v>
      </c>
      <c r="R2576" s="19">
        <f t="shared" si="342"/>
        <v>0</v>
      </c>
      <c r="S2576" s="19">
        <f t="shared" si="341"/>
        <v>0</v>
      </c>
      <c r="T2576" s="20">
        <f t="shared" si="343"/>
        <v>0</v>
      </c>
      <c r="U2576" s="17">
        <f>IFERROR(SUMIF('LISTA DE EMBARQUE'!B:B,MICRO!E:E,'LISTA DE EMBARQUE'!G:G),"")</f>
        <v>0</v>
      </c>
      <c r="V2576" s="12" t="str">
        <f>IFERROR(VLOOKUP(Tabela1[[#This Row],[COD.MDE]],'LISTA DE EMBARQUE'!B:L,11,0),"")</f>
        <v/>
      </c>
      <c r="W2576" s="13" t="str">
        <f>IFERROR(COUNTIF(#REF!,Tabela1[[#This Row],[Colunas5]]),"")</f>
        <v/>
      </c>
      <c r="X2576" s="14">
        <f>Tabela1[[#This Row],[QIANTIDADE EXPEDIDA]]*Tabela1[[#This Row],[PESO UNI]]</f>
        <v>0</v>
      </c>
      <c r="Y2576" s="14">
        <f t="shared" si="344"/>
        <v>0</v>
      </c>
      <c r="Z2576" s="21">
        <f>Tabela1[[#This Row],[PESO TOTAL]]-Tabela1[[#This Row],[Peso Expedido]]</f>
        <v>0</v>
      </c>
      <c r="AA2576" s="18"/>
      <c r="AB2576" s="40" t="s">
        <v>3204</v>
      </c>
      <c r="AC2576" s="40"/>
      <c r="AD2576" s="40"/>
      <c r="AE2576" s="40"/>
      <c r="AF2576" s="40"/>
      <c r="AG2576" s="40"/>
      <c r="AH2576" s="40"/>
      <c r="AI2576" s="40" t="str">
        <f t="shared" si="340"/>
        <v>ok</v>
      </c>
      <c r="AJ2576"/>
      <c r="AK2576" t="str">
        <f>Tabela1[[#This Row],[Coluna1]]&amp;Tabela1[[#This Row],[PEDIDO]]</f>
        <v/>
      </c>
      <c r="AL2576"/>
      <c r="AM2576"/>
      <c r="AN2576"/>
      <c r="AO2576" t="str">
        <f t="shared" si="345"/>
        <v>/</v>
      </c>
      <c r="AP2576" t="str">
        <f>Tabela1[[#This Row],[TAG]]&amp;Tabela1[[#This Row],[PEDIDO]]&amp;Tabela1[[#This Row],[PRODUTO]]</f>
        <v/>
      </c>
      <c r="AQ2576" s="23" t="str">
        <f>Tabela1[[#This Row],[PRODUTO]]&amp;Tabela1[[#This Row],[TAG]]</f>
        <v/>
      </c>
      <c r="AR2576" s="183">
        <f>Tabela1[[#This Row],[PESO TOTAL]]*Tabela1[[#This Row],[MATÉRIA PRIMA]]</f>
        <v>0</v>
      </c>
      <c r="AS2576" s="28">
        <f>Tabela1[[#This Row],[PESO TOTAL]]*Tabela1[[#This Row],[PREPARAÇÃO ]]</f>
        <v>0</v>
      </c>
      <c r="AT2576" s="28">
        <f>Tabela1[[#This Row],[PESO TOTAL]]*Tabela1[[#This Row],[CALDEIRARIA]]</f>
        <v>0</v>
      </c>
      <c r="AU2576" s="28">
        <f>Tabela1[[#This Row],[PESO TOTAL]]*Tabela1[[#This Row],[SOLDA]]</f>
        <v>0</v>
      </c>
      <c r="AV2576" s="28">
        <f>Tabela1[[#This Row],[PESO TOTAL]]*Tabela1[[#This Row],[ACABAMENTO]]</f>
        <v>0</v>
      </c>
      <c r="AW2576" s="28">
        <f>Tabela1[[#This Row],[PESO TOTAL]]*Tabela1[[#This Row],[PRONTO ACABADO]]</f>
        <v>0</v>
      </c>
      <c r="AX2576" s="28">
        <f>Tabela1[[#This Row],[PESO TOTAL]]*Tabela1[[#This Row],[EXPEDIÇÃO ]]</f>
        <v>0</v>
      </c>
      <c r="AY2576" s="28" t="str">
        <f>Tabela1[[#This Row],[PEDIDO]]&amp;Tabela1[[#This Row],[PRODUTO]]</f>
        <v/>
      </c>
      <c r="AZ2576" s="44">
        <f>IF(AF2576="",0,IF(ISTEXT(AF2576),H2576*VALUE(SUBSTITUTE(AF2576,"%",""))/100,H2576*AF2576))-Tabela1[[#This Row],[PRONTO ACABADO2]]</f>
        <v>0</v>
      </c>
      <c r="BA2576" s="44">
        <f>IF(AG2576="",0,IF(ISTEXT(AG2576),H2576*VALUE(SUBSTITUTE(AG2576,"%",""))/100,H2576*AG2576))-Tabela1[[#This Row],[PESO EXPEDIDO2]]</f>
        <v>0</v>
      </c>
      <c r="BB2576" s="44">
        <f t="shared" si="346"/>
        <v>0</v>
      </c>
      <c r="BC2576" s="44">
        <f t="shared" si="347"/>
        <v>0</v>
      </c>
      <c r="BD2576" s="44"/>
    </row>
    <row r="2577" spans="1:56" ht="15.75" hidden="1" customHeight="1" x14ac:dyDescent="0.25">
      <c r="A2577" s="6"/>
      <c r="B2577" s="22"/>
      <c r="C2577" s="7"/>
      <c r="D2577" s="46"/>
      <c r="E2577" s="7"/>
      <c r="F2577" s="7"/>
      <c r="G2577" s="44"/>
      <c r="H2577" s="41">
        <f>Tabela1[[#This Row],[PESO UNI]]*Tabela1[[#This Row],[QTE]]</f>
        <v>0</v>
      </c>
      <c r="I2577" s="7"/>
      <c r="J2577" s="8"/>
      <c r="K2577" s="8"/>
      <c r="L2577" s="9"/>
      <c r="M2577" s="10"/>
      <c r="N2577" s="8"/>
      <c r="O2577" s="12"/>
      <c r="P2577" s="13"/>
      <c r="Q2577" s="14">
        <f>Tabela1[[#This Row],[QTDE/ Fabricação]]-Tabela1[[#This Row],[QTE]]</f>
        <v>0</v>
      </c>
      <c r="R2577" s="19">
        <f t="shared" si="342"/>
        <v>0</v>
      </c>
      <c r="S2577" s="19">
        <f t="shared" si="341"/>
        <v>0</v>
      </c>
      <c r="T2577" s="20">
        <f t="shared" si="343"/>
        <v>0</v>
      </c>
      <c r="U2577" s="17">
        <f>IFERROR(SUMIF('LISTA DE EMBARQUE'!B:B,MICRO!E:E,'LISTA DE EMBARQUE'!G:G),"")</f>
        <v>0</v>
      </c>
      <c r="V2577" s="12" t="str">
        <f>IFERROR(VLOOKUP(Tabela1[[#This Row],[COD.MDE]],'LISTA DE EMBARQUE'!B:L,11,0),"")</f>
        <v/>
      </c>
      <c r="W2577" s="13" t="str">
        <f>IFERROR(COUNTIF(#REF!,Tabela1[[#This Row],[Colunas5]]),"")</f>
        <v/>
      </c>
      <c r="X2577" s="14">
        <f>Tabela1[[#This Row],[QIANTIDADE EXPEDIDA]]*Tabela1[[#This Row],[PESO UNI]]</f>
        <v>0</v>
      </c>
      <c r="Y2577" s="14">
        <f t="shared" si="344"/>
        <v>0</v>
      </c>
      <c r="Z2577" s="21">
        <f>Tabela1[[#This Row],[PESO TOTAL]]-Tabela1[[#This Row],[Peso Expedido]]</f>
        <v>0</v>
      </c>
      <c r="AA2577" s="18"/>
      <c r="AB2577" s="40" t="s">
        <v>3204</v>
      </c>
      <c r="AC2577" s="40"/>
      <c r="AD2577" s="40"/>
      <c r="AE2577" s="40"/>
      <c r="AF2577" s="40"/>
      <c r="AG2577" s="40"/>
      <c r="AH2577" s="40"/>
      <c r="AI2577" s="40" t="str">
        <f t="shared" ref="AI2577:AI2640" si="348">IF(Z2577&lt;=0,"ok","")</f>
        <v>ok</v>
      </c>
      <c r="AJ2577"/>
      <c r="AK2577" t="str">
        <f>Tabela1[[#This Row],[Coluna1]]&amp;Tabela1[[#This Row],[PEDIDO]]</f>
        <v/>
      </c>
      <c r="AL2577"/>
      <c r="AM2577"/>
      <c r="AN2577"/>
      <c r="AO2577" t="str">
        <f t="shared" si="345"/>
        <v>/</v>
      </c>
      <c r="AP2577" t="str">
        <f>Tabela1[[#This Row],[TAG]]&amp;Tabela1[[#This Row],[PEDIDO]]&amp;Tabela1[[#This Row],[PRODUTO]]</f>
        <v/>
      </c>
      <c r="AQ2577" s="23" t="str">
        <f>Tabela1[[#This Row],[PRODUTO]]&amp;Tabela1[[#This Row],[TAG]]</f>
        <v/>
      </c>
      <c r="AR2577" s="183">
        <f>Tabela1[[#This Row],[PESO TOTAL]]*Tabela1[[#This Row],[MATÉRIA PRIMA]]</f>
        <v>0</v>
      </c>
      <c r="AS2577" s="28">
        <f>Tabela1[[#This Row],[PESO TOTAL]]*Tabela1[[#This Row],[PREPARAÇÃO ]]</f>
        <v>0</v>
      </c>
      <c r="AT2577" s="28">
        <f>Tabela1[[#This Row],[PESO TOTAL]]*Tabela1[[#This Row],[CALDEIRARIA]]</f>
        <v>0</v>
      </c>
      <c r="AU2577" s="28">
        <f>Tabela1[[#This Row],[PESO TOTAL]]*Tabela1[[#This Row],[SOLDA]]</f>
        <v>0</v>
      </c>
      <c r="AV2577" s="28">
        <f>Tabela1[[#This Row],[PESO TOTAL]]*Tabela1[[#This Row],[ACABAMENTO]]</f>
        <v>0</v>
      </c>
      <c r="AW2577" s="28">
        <f>Tabela1[[#This Row],[PESO TOTAL]]*Tabela1[[#This Row],[PRONTO ACABADO]]</f>
        <v>0</v>
      </c>
      <c r="AX2577" s="28">
        <f>Tabela1[[#This Row],[PESO TOTAL]]*Tabela1[[#This Row],[EXPEDIÇÃO ]]</f>
        <v>0</v>
      </c>
      <c r="AY2577" s="28" t="str">
        <f>Tabela1[[#This Row],[PEDIDO]]&amp;Tabela1[[#This Row],[PRODUTO]]</f>
        <v/>
      </c>
      <c r="AZ2577" s="44">
        <f>IF(AF2577="",0,IF(ISTEXT(AF2577),H2577*VALUE(SUBSTITUTE(AF2577,"%",""))/100,H2577*AF2577))-Tabela1[[#This Row],[PRONTO ACABADO2]]</f>
        <v>0</v>
      </c>
      <c r="BA2577" s="44">
        <f>IF(AG2577="",0,IF(ISTEXT(AG2577),H2577*VALUE(SUBSTITUTE(AG2577,"%",""))/100,H2577*AG2577))-Tabela1[[#This Row],[PESO EXPEDIDO2]]</f>
        <v>0</v>
      </c>
      <c r="BB2577" s="44">
        <f t="shared" si="346"/>
        <v>0</v>
      </c>
      <c r="BC2577" s="44">
        <f t="shared" si="347"/>
        <v>0</v>
      </c>
      <c r="BD2577" s="44"/>
    </row>
    <row r="2578" spans="1:56" ht="15.75" hidden="1" customHeight="1" x14ac:dyDescent="0.25">
      <c r="A2578" s="6"/>
      <c r="B2578" s="22"/>
      <c r="C2578" s="7"/>
      <c r="D2578" s="46"/>
      <c r="E2578" s="7"/>
      <c r="F2578" s="7"/>
      <c r="G2578" s="44"/>
      <c r="H2578" s="41">
        <f>Tabela1[[#This Row],[PESO UNI]]*Tabela1[[#This Row],[QTE]]</f>
        <v>0</v>
      </c>
      <c r="I2578" s="7"/>
      <c r="J2578" s="8"/>
      <c r="K2578" s="8"/>
      <c r="L2578" s="9"/>
      <c r="M2578" s="10"/>
      <c r="N2578" s="8"/>
      <c r="O2578" s="12"/>
      <c r="P2578" s="13"/>
      <c r="Q2578" s="14">
        <f>Tabela1[[#This Row],[QTDE/ Fabricação]]-Tabela1[[#This Row],[QTE]]</f>
        <v>0</v>
      </c>
      <c r="R2578" s="19">
        <f t="shared" si="342"/>
        <v>0</v>
      </c>
      <c r="S2578" s="19">
        <f t="shared" si="341"/>
        <v>0</v>
      </c>
      <c r="T2578" s="20">
        <f t="shared" si="343"/>
        <v>0</v>
      </c>
      <c r="U2578" s="17">
        <f>IFERROR(SUMIF('LISTA DE EMBARQUE'!B:B,MICRO!E:E,'LISTA DE EMBARQUE'!G:G),"")</f>
        <v>0</v>
      </c>
      <c r="V2578" s="12" t="str">
        <f>IFERROR(VLOOKUP(Tabela1[[#This Row],[COD.MDE]],'LISTA DE EMBARQUE'!B:L,11,0),"")</f>
        <v/>
      </c>
      <c r="W2578" s="13" t="str">
        <f>IFERROR(COUNTIF(#REF!,Tabela1[[#This Row],[Colunas5]]),"")</f>
        <v/>
      </c>
      <c r="X2578" s="14">
        <f>Tabela1[[#This Row],[QIANTIDADE EXPEDIDA]]*Tabela1[[#This Row],[PESO UNI]]</f>
        <v>0</v>
      </c>
      <c r="Y2578" s="14">
        <f t="shared" si="344"/>
        <v>0</v>
      </c>
      <c r="Z2578" s="21">
        <f>Tabela1[[#This Row],[PESO TOTAL]]-Tabela1[[#This Row],[Peso Expedido]]</f>
        <v>0</v>
      </c>
      <c r="AA2578" s="18"/>
      <c r="AB2578" s="40" t="s">
        <v>3204</v>
      </c>
      <c r="AC2578" s="40"/>
      <c r="AD2578" s="40"/>
      <c r="AE2578" s="40"/>
      <c r="AF2578" s="40"/>
      <c r="AG2578" s="40"/>
      <c r="AH2578" s="40"/>
      <c r="AI2578" s="40" t="str">
        <f t="shared" si="348"/>
        <v>ok</v>
      </c>
      <c r="AJ2578"/>
      <c r="AK2578" t="str">
        <f>Tabela1[[#This Row],[Coluna1]]&amp;Tabela1[[#This Row],[PEDIDO]]</f>
        <v/>
      </c>
      <c r="AL2578"/>
      <c r="AM2578"/>
      <c r="AN2578"/>
      <c r="AO2578" t="str">
        <f t="shared" si="345"/>
        <v>/</v>
      </c>
      <c r="AP2578" t="str">
        <f>Tabela1[[#This Row],[TAG]]&amp;Tabela1[[#This Row],[PEDIDO]]&amp;Tabela1[[#This Row],[PRODUTO]]</f>
        <v/>
      </c>
      <c r="AQ2578" s="23" t="str">
        <f>Tabela1[[#This Row],[PRODUTO]]&amp;Tabela1[[#This Row],[TAG]]</f>
        <v/>
      </c>
      <c r="AR2578" s="183">
        <f>Tabela1[[#This Row],[PESO TOTAL]]*Tabela1[[#This Row],[MATÉRIA PRIMA]]</f>
        <v>0</v>
      </c>
      <c r="AS2578" s="28">
        <f>Tabela1[[#This Row],[PESO TOTAL]]*Tabela1[[#This Row],[PREPARAÇÃO ]]</f>
        <v>0</v>
      </c>
      <c r="AT2578" s="28">
        <f>Tabela1[[#This Row],[PESO TOTAL]]*Tabela1[[#This Row],[CALDEIRARIA]]</f>
        <v>0</v>
      </c>
      <c r="AU2578" s="28">
        <f>Tabela1[[#This Row],[PESO TOTAL]]*Tabela1[[#This Row],[SOLDA]]</f>
        <v>0</v>
      </c>
      <c r="AV2578" s="28">
        <f>Tabela1[[#This Row],[PESO TOTAL]]*Tabela1[[#This Row],[ACABAMENTO]]</f>
        <v>0</v>
      </c>
      <c r="AW2578" s="28">
        <f>Tabela1[[#This Row],[PESO TOTAL]]*Tabela1[[#This Row],[PRONTO ACABADO]]</f>
        <v>0</v>
      </c>
      <c r="AX2578" s="28">
        <f>Tabela1[[#This Row],[PESO TOTAL]]*Tabela1[[#This Row],[EXPEDIÇÃO ]]</f>
        <v>0</v>
      </c>
      <c r="AY2578" s="28" t="str">
        <f>Tabela1[[#This Row],[PEDIDO]]&amp;Tabela1[[#This Row],[PRODUTO]]</f>
        <v/>
      </c>
      <c r="AZ2578" s="44">
        <f>IF(AF2578="",0,IF(ISTEXT(AF2578),H2578*VALUE(SUBSTITUTE(AF2578,"%",""))/100,H2578*AF2578))-Tabela1[[#This Row],[PRONTO ACABADO2]]</f>
        <v>0</v>
      </c>
      <c r="BA2578" s="44">
        <f>IF(AG2578="",0,IF(ISTEXT(AG2578),H2578*VALUE(SUBSTITUTE(AG2578,"%",""))/100,H2578*AG2578))-Tabela1[[#This Row],[PESO EXPEDIDO2]]</f>
        <v>0</v>
      </c>
      <c r="BB2578" s="44">
        <f t="shared" si="346"/>
        <v>0</v>
      </c>
      <c r="BC2578" s="44">
        <f t="shared" si="347"/>
        <v>0</v>
      </c>
      <c r="BD2578" s="44"/>
    </row>
    <row r="2579" spans="1:56" ht="15.75" hidden="1" customHeight="1" x14ac:dyDescent="0.25">
      <c r="A2579" s="6"/>
      <c r="B2579" s="22"/>
      <c r="C2579" s="7"/>
      <c r="D2579" s="46"/>
      <c r="E2579" s="7"/>
      <c r="F2579" s="7"/>
      <c r="G2579" s="44"/>
      <c r="H2579" s="41">
        <f>Tabela1[[#This Row],[PESO UNI]]*Tabela1[[#This Row],[QTE]]</f>
        <v>0</v>
      </c>
      <c r="I2579" s="7"/>
      <c r="J2579" s="8"/>
      <c r="K2579" s="8"/>
      <c r="L2579" s="9"/>
      <c r="M2579" s="10"/>
      <c r="N2579" s="8"/>
      <c r="O2579" s="12"/>
      <c r="P2579" s="13"/>
      <c r="Q2579" s="14">
        <f>Tabela1[[#This Row],[QTDE/ Fabricação]]-Tabela1[[#This Row],[QTE]]</f>
        <v>0</v>
      </c>
      <c r="R2579" s="19">
        <f t="shared" si="342"/>
        <v>0</v>
      </c>
      <c r="S2579" s="19">
        <f t="shared" si="341"/>
        <v>0</v>
      </c>
      <c r="T2579" s="20">
        <f t="shared" si="343"/>
        <v>0</v>
      </c>
      <c r="U2579" s="17">
        <f>IFERROR(SUMIF('LISTA DE EMBARQUE'!B:B,MICRO!E:E,'LISTA DE EMBARQUE'!G:G),"")</f>
        <v>0</v>
      </c>
      <c r="V2579" s="12" t="str">
        <f>IFERROR(VLOOKUP(Tabela1[[#This Row],[COD.MDE]],'LISTA DE EMBARQUE'!B:L,11,0),"")</f>
        <v/>
      </c>
      <c r="W2579" s="13" t="str">
        <f>IFERROR(COUNTIF(#REF!,Tabela1[[#This Row],[Colunas5]]),"")</f>
        <v/>
      </c>
      <c r="X2579" s="14">
        <f>Tabela1[[#This Row],[QIANTIDADE EXPEDIDA]]*Tabela1[[#This Row],[PESO UNI]]</f>
        <v>0</v>
      </c>
      <c r="Y2579" s="14">
        <f t="shared" si="344"/>
        <v>0</v>
      </c>
      <c r="Z2579" s="21">
        <f>Tabela1[[#This Row],[PESO TOTAL]]-Tabela1[[#This Row],[Peso Expedido]]</f>
        <v>0</v>
      </c>
      <c r="AA2579" s="18"/>
      <c r="AB2579" s="40" t="s">
        <v>3204</v>
      </c>
      <c r="AC2579" s="40"/>
      <c r="AD2579" s="40"/>
      <c r="AE2579" s="40"/>
      <c r="AF2579" s="40"/>
      <c r="AG2579" s="40"/>
      <c r="AH2579" s="40"/>
      <c r="AI2579" s="40" t="str">
        <f t="shared" si="348"/>
        <v>ok</v>
      </c>
      <c r="AJ2579"/>
      <c r="AK2579" t="str">
        <f>Tabela1[[#This Row],[Coluna1]]&amp;Tabela1[[#This Row],[PEDIDO]]</f>
        <v/>
      </c>
      <c r="AL2579"/>
      <c r="AM2579"/>
      <c r="AN2579"/>
      <c r="AO2579" t="str">
        <f t="shared" si="345"/>
        <v>/</v>
      </c>
      <c r="AP2579" t="str">
        <f>Tabela1[[#This Row],[TAG]]&amp;Tabela1[[#This Row],[PEDIDO]]&amp;Tabela1[[#This Row],[PRODUTO]]</f>
        <v/>
      </c>
      <c r="AQ2579" s="23" t="str">
        <f>Tabela1[[#This Row],[PRODUTO]]&amp;Tabela1[[#This Row],[TAG]]</f>
        <v/>
      </c>
      <c r="AR2579" s="183">
        <f>Tabela1[[#This Row],[PESO TOTAL]]*Tabela1[[#This Row],[MATÉRIA PRIMA]]</f>
        <v>0</v>
      </c>
      <c r="AS2579" s="28">
        <f>Tabela1[[#This Row],[PESO TOTAL]]*Tabela1[[#This Row],[PREPARAÇÃO ]]</f>
        <v>0</v>
      </c>
      <c r="AT2579" s="28">
        <f>Tabela1[[#This Row],[PESO TOTAL]]*Tabela1[[#This Row],[CALDEIRARIA]]</f>
        <v>0</v>
      </c>
      <c r="AU2579" s="28">
        <f>Tabela1[[#This Row],[PESO TOTAL]]*Tabela1[[#This Row],[SOLDA]]</f>
        <v>0</v>
      </c>
      <c r="AV2579" s="28">
        <f>Tabela1[[#This Row],[PESO TOTAL]]*Tabela1[[#This Row],[ACABAMENTO]]</f>
        <v>0</v>
      </c>
      <c r="AW2579" s="28">
        <f>Tabela1[[#This Row],[PESO TOTAL]]*Tabela1[[#This Row],[PRONTO ACABADO]]</f>
        <v>0</v>
      </c>
      <c r="AX2579" s="28">
        <f>Tabela1[[#This Row],[PESO TOTAL]]*Tabela1[[#This Row],[EXPEDIÇÃO ]]</f>
        <v>0</v>
      </c>
      <c r="AY2579" s="28" t="str">
        <f>Tabela1[[#This Row],[PEDIDO]]&amp;Tabela1[[#This Row],[PRODUTO]]</f>
        <v/>
      </c>
      <c r="AZ2579" s="44">
        <f>IF(AF2579="",0,IF(ISTEXT(AF2579),H2579*VALUE(SUBSTITUTE(AF2579,"%",""))/100,H2579*AF2579))-Tabela1[[#This Row],[PRONTO ACABADO2]]</f>
        <v>0</v>
      </c>
      <c r="BA2579" s="44">
        <f>IF(AG2579="",0,IF(ISTEXT(AG2579),H2579*VALUE(SUBSTITUTE(AG2579,"%",""))/100,H2579*AG2579))-Tabela1[[#This Row],[PESO EXPEDIDO2]]</f>
        <v>0</v>
      </c>
      <c r="BB2579" s="44">
        <f t="shared" si="346"/>
        <v>0</v>
      </c>
      <c r="BC2579" s="44">
        <f t="shared" si="347"/>
        <v>0</v>
      </c>
      <c r="BD2579" s="44"/>
    </row>
    <row r="2580" spans="1:56" ht="15.75" hidden="1" customHeight="1" x14ac:dyDescent="0.25">
      <c r="A2580" s="6"/>
      <c r="B2580" s="22"/>
      <c r="C2580" s="7"/>
      <c r="D2580" s="46"/>
      <c r="E2580" s="7"/>
      <c r="F2580" s="7"/>
      <c r="G2580" s="44"/>
      <c r="H2580" s="41">
        <f>Tabela1[[#This Row],[PESO UNI]]*Tabela1[[#This Row],[QTE]]</f>
        <v>0</v>
      </c>
      <c r="I2580" s="7"/>
      <c r="J2580" s="8"/>
      <c r="K2580" s="8"/>
      <c r="L2580" s="9"/>
      <c r="M2580" s="10"/>
      <c r="N2580" s="8"/>
      <c r="O2580" s="12"/>
      <c r="P2580" s="13"/>
      <c r="Q2580" s="14">
        <f>Tabela1[[#This Row],[QTDE/ Fabricação]]-Tabela1[[#This Row],[QTE]]</f>
        <v>0</v>
      </c>
      <c r="R2580" s="19">
        <f t="shared" si="342"/>
        <v>0</v>
      </c>
      <c r="S2580" s="19">
        <f t="shared" si="341"/>
        <v>0</v>
      </c>
      <c r="T2580" s="20">
        <f t="shared" si="343"/>
        <v>0</v>
      </c>
      <c r="U2580" s="17">
        <f>IFERROR(SUMIF('LISTA DE EMBARQUE'!B:B,MICRO!E:E,'LISTA DE EMBARQUE'!G:G),"")</f>
        <v>0</v>
      </c>
      <c r="V2580" s="12" t="str">
        <f>IFERROR(VLOOKUP(Tabela1[[#This Row],[COD.MDE]],'LISTA DE EMBARQUE'!B:L,11,0),"")</f>
        <v/>
      </c>
      <c r="W2580" s="13" t="str">
        <f>IFERROR(COUNTIF(#REF!,Tabela1[[#This Row],[Colunas5]]),"")</f>
        <v/>
      </c>
      <c r="X2580" s="14">
        <f>Tabela1[[#This Row],[QIANTIDADE EXPEDIDA]]*Tabela1[[#This Row],[PESO UNI]]</f>
        <v>0</v>
      </c>
      <c r="Y2580" s="14">
        <f t="shared" si="344"/>
        <v>0</v>
      </c>
      <c r="Z2580" s="21">
        <f>Tabela1[[#This Row],[PESO TOTAL]]-Tabela1[[#This Row],[Peso Expedido]]</f>
        <v>0</v>
      </c>
      <c r="AA2580" s="18"/>
      <c r="AB2580" s="40" t="s">
        <v>3204</v>
      </c>
      <c r="AC2580" s="40"/>
      <c r="AD2580" s="40"/>
      <c r="AE2580" s="40"/>
      <c r="AF2580" s="40"/>
      <c r="AG2580" s="40"/>
      <c r="AH2580" s="40"/>
      <c r="AI2580" s="40" t="str">
        <f t="shared" si="348"/>
        <v>ok</v>
      </c>
      <c r="AJ2580"/>
      <c r="AK2580" t="str">
        <f>Tabela1[[#This Row],[Coluna1]]&amp;Tabela1[[#This Row],[PEDIDO]]</f>
        <v/>
      </c>
      <c r="AL2580"/>
      <c r="AM2580"/>
      <c r="AN2580"/>
      <c r="AO2580" t="str">
        <f t="shared" si="345"/>
        <v>/</v>
      </c>
      <c r="AP2580" t="str">
        <f>Tabela1[[#This Row],[TAG]]&amp;Tabela1[[#This Row],[PEDIDO]]&amp;Tabela1[[#This Row],[PRODUTO]]</f>
        <v/>
      </c>
      <c r="AQ2580" s="23" t="str">
        <f>Tabela1[[#This Row],[PRODUTO]]&amp;Tabela1[[#This Row],[TAG]]</f>
        <v/>
      </c>
      <c r="AR2580" s="183">
        <f>Tabela1[[#This Row],[PESO TOTAL]]*Tabela1[[#This Row],[MATÉRIA PRIMA]]</f>
        <v>0</v>
      </c>
      <c r="AS2580" s="28">
        <f>Tabela1[[#This Row],[PESO TOTAL]]*Tabela1[[#This Row],[PREPARAÇÃO ]]</f>
        <v>0</v>
      </c>
      <c r="AT2580" s="28">
        <f>Tabela1[[#This Row],[PESO TOTAL]]*Tabela1[[#This Row],[CALDEIRARIA]]</f>
        <v>0</v>
      </c>
      <c r="AU2580" s="28">
        <f>Tabela1[[#This Row],[PESO TOTAL]]*Tabela1[[#This Row],[SOLDA]]</f>
        <v>0</v>
      </c>
      <c r="AV2580" s="28">
        <f>Tabela1[[#This Row],[PESO TOTAL]]*Tabela1[[#This Row],[ACABAMENTO]]</f>
        <v>0</v>
      </c>
      <c r="AW2580" s="28">
        <f>Tabela1[[#This Row],[PESO TOTAL]]*Tabela1[[#This Row],[PRONTO ACABADO]]</f>
        <v>0</v>
      </c>
      <c r="AX2580" s="28">
        <f>Tabela1[[#This Row],[PESO TOTAL]]*Tabela1[[#This Row],[EXPEDIÇÃO ]]</f>
        <v>0</v>
      </c>
      <c r="AY2580" s="28" t="str">
        <f>Tabela1[[#This Row],[PEDIDO]]&amp;Tabela1[[#This Row],[PRODUTO]]</f>
        <v/>
      </c>
      <c r="AZ2580" s="44">
        <f>IF(AF2580="",0,IF(ISTEXT(AF2580),H2580*VALUE(SUBSTITUTE(AF2580,"%",""))/100,H2580*AF2580))-Tabela1[[#This Row],[PRONTO ACABADO2]]</f>
        <v>0</v>
      </c>
      <c r="BA2580" s="44">
        <f>IF(AG2580="",0,IF(ISTEXT(AG2580),H2580*VALUE(SUBSTITUTE(AG2580,"%",""))/100,H2580*AG2580))-Tabela1[[#This Row],[PESO EXPEDIDO2]]</f>
        <v>0</v>
      </c>
      <c r="BB2580" s="44">
        <f t="shared" si="346"/>
        <v>0</v>
      </c>
      <c r="BC2580" s="44">
        <f t="shared" si="347"/>
        <v>0</v>
      </c>
      <c r="BD2580" s="44"/>
    </row>
    <row r="2581" spans="1:56" ht="15.75" hidden="1" customHeight="1" x14ac:dyDescent="0.25">
      <c r="A2581" s="6"/>
      <c r="B2581" s="22"/>
      <c r="C2581" s="7"/>
      <c r="D2581" s="46"/>
      <c r="E2581" s="7"/>
      <c r="F2581" s="7"/>
      <c r="G2581" s="44"/>
      <c r="H2581" s="41">
        <f>Tabela1[[#This Row],[PESO UNI]]*Tabela1[[#This Row],[QTE]]</f>
        <v>0</v>
      </c>
      <c r="I2581" s="7"/>
      <c r="J2581" s="8"/>
      <c r="K2581" s="8"/>
      <c r="L2581" s="9"/>
      <c r="M2581" s="10"/>
      <c r="N2581" s="8"/>
      <c r="O2581" s="12"/>
      <c r="P2581" s="13"/>
      <c r="Q2581" s="14">
        <f>Tabela1[[#This Row],[QTDE/ Fabricação]]-Tabela1[[#This Row],[QTE]]</f>
        <v>0</v>
      </c>
      <c r="R2581" s="19">
        <f t="shared" si="342"/>
        <v>0</v>
      </c>
      <c r="S2581" s="19">
        <f t="shared" si="341"/>
        <v>0</v>
      </c>
      <c r="T2581" s="20">
        <f t="shared" si="343"/>
        <v>0</v>
      </c>
      <c r="U2581" s="17">
        <f>IFERROR(SUMIF('LISTA DE EMBARQUE'!B:B,MICRO!E:E,'LISTA DE EMBARQUE'!G:G),"")</f>
        <v>0</v>
      </c>
      <c r="V2581" s="12" t="str">
        <f>IFERROR(VLOOKUP(Tabela1[[#This Row],[COD.MDE]],'LISTA DE EMBARQUE'!B:L,11,0),"")</f>
        <v/>
      </c>
      <c r="W2581" s="13" t="str">
        <f>IFERROR(COUNTIF(#REF!,Tabela1[[#This Row],[Colunas5]]),"")</f>
        <v/>
      </c>
      <c r="X2581" s="14">
        <f>Tabela1[[#This Row],[QIANTIDADE EXPEDIDA]]*Tabela1[[#This Row],[PESO UNI]]</f>
        <v>0</v>
      </c>
      <c r="Y2581" s="14">
        <f t="shared" si="344"/>
        <v>0</v>
      </c>
      <c r="Z2581" s="21">
        <f>Tabela1[[#This Row],[PESO TOTAL]]-Tabela1[[#This Row],[Peso Expedido]]</f>
        <v>0</v>
      </c>
      <c r="AA2581" s="18"/>
      <c r="AB2581" s="40" t="s">
        <v>3204</v>
      </c>
      <c r="AC2581" s="40"/>
      <c r="AD2581" s="40"/>
      <c r="AE2581" s="40"/>
      <c r="AF2581" s="40"/>
      <c r="AG2581" s="40"/>
      <c r="AH2581" s="40"/>
      <c r="AI2581" s="40" t="str">
        <f t="shared" si="348"/>
        <v>ok</v>
      </c>
      <c r="AJ2581"/>
      <c r="AK2581" t="str">
        <f>Tabela1[[#This Row],[Coluna1]]&amp;Tabela1[[#This Row],[PEDIDO]]</f>
        <v/>
      </c>
      <c r="AL2581"/>
      <c r="AM2581"/>
      <c r="AN2581"/>
      <c r="AO2581" t="str">
        <f t="shared" si="345"/>
        <v>/</v>
      </c>
      <c r="AP2581" t="str">
        <f>Tabela1[[#This Row],[TAG]]&amp;Tabela1[[#This Row],[PEDIDO]]&amp;Tabela1[[#This Row],[PRODUTO]]</f>
        <v/>
      </c>
      <c r="AQ2581" s="23" t="str">
        <f>Tabela1[[#This Row],[PRODUTO]]&amp;Tabela1[[#This Row],[TAG]]</f>
        <v/>
      </c>
      <c r="AR2581" s="183">
        <f>Tabela1[[#This Row],[PESO TOTAL]]*Tabela1[[#This Row],[MATÉRIA PRIMA]]</f>
        <v>0</v>
      </c>
      <c r="AS2581" s="28">
        <f>Tabela1[[#This Row],[PESO TOTAL]]*Tabela1[[#This Row],[PREPARAÇÃO ]]</f>
        <v>0</v>
      </c>
      <c r="AT2581" s="28">
        <f>Tabela1[[#This Row],[PESO TOTAL]]*Tabela1[[#This Row],[CALDEIRARIA]]</f>
        <v>0</v>
      </c>
      <c r="AU2581" s="28">
        <f>Tabela1[[#This Row],[PESO TOTAL]]*Tabela1[[#This Row],[SOLDA]]</f>
        <v>0</v>
      </c>
      <c r="AV2581" s="28">
        <f>Tabela1[[#This Row],[PESO TOTAL]]*Tabela1[[#This Row],[ACABAMENTO]]</f>
        <v>0</v>
      </c>
      <c r="AW2581" s="28">
        <f>Tabela1[[#This Row],[PESO TOTAL]]*Tabela1[[#This Row],[PRONTO ACABADO]]</f>
        <v>0</v>
      </c>
      <c r="AX2581" s="28">
        <f>Tabela1[[#This Row],[PESO TOTAL]]*Tabela1[[#This Row],[EXPEDIÇÃO ]]</f>
        <v>0</v>
      </c>
      <c r="AY2581" s="28" t="str">
        <f>Tabela1[[#This Row],[PEDIDO]]&amp;Tabela1[[#This Row],[PRODUTO]]</f>
        <v/>
      </c>
      <c r="AZ2581" s="44">
        <f>IF(AF2581="",0,IF(ISTEXT(AF2581),H2581*VALUE(SUBSTITUTE(AF2581,"%",""))/100,H2581*AF2581))-Tabela1[[#This Row],[PRONTO ACABADO2]]</f>
        <v>0</v>
      </c>
      <c r="BA2581" s="44">
        <f>IF(AG2581="",0,IF(ISTEXT(AG2581),H2581*VALUE(SUBSTITUTE(AG2581,"%",""))/100,H2581*AG2581))-Tabela1[[#This Row],[PESO EXPEDIDO2]]</f>
        <v>0</v>
      </c>
      <c r="BB2581" s="44">
        <f t="shared" si="346"/>
        <v>0</v>
      </c>
      <c r="BC2581" s="44">
        <f t="shared" si="347"/>
        <v>0</v>
      </c>
      <c r="BD2581" s="44"/>
    </row>
    <row r="2582" spans="1:56" ht="15.75" hidden="1" customHeight="1" x14ac:dyDescent="0.25">
      <c r="A2582" s="6"/>
      <c r="B2582" s="22"/>
      <c r="C2582" s="7"/>
      <c r="D2582" s="46"/>
      <c r="E2582" s="7"/>
      <c r="F2582" s="7"/>
      <c r="G2582" s="44"/>
      <c r="H2582" s="41">
        <f>Tabela1[[#This Row],[PESO UNI]]*Tabela1[[#This Row],[QTE]]</f>
        <v>0</v>
      </c>
      <c r="I2582" s="7"/>
      <c r="J2582" s="8"/>
      <c r="K2582" s="8"/>
      <c r="L2582" s="9"/>
      <c r="M2582" s="10"/>
      <c r="N2582" s="8"/>
      <c r="O2582" s="12"/>
      <c r="P2582" s="13"/>
      <c r="Q2582" s="14">
        <f>Tabela1[[#This Row],[QTDE/ Fabricação]]-Tabela1[[#This Row],[QTE]]</f>
        <v>0</v>
      </c>
      <c r="R2582" s="19">
        <f t="shared" si="342"/>
        <v>0</v>
      </c>
      <c r="S2582" s="19">
        <f t="shared" si="341"/>
        <v>0</v>
      </c>
      <c r="T2582" s="20">
        <f t="shared" si="343"/>
        <v>0</v>
      </c>
      <c r="U2582" s="17">
        <f>IFERROR(SUMIF('LISTA DE EMBARQUE'!B:B,MICRO!E:E,'LISTA DE EMBARQUE'!G:G),"")</f>
        <v>0</v>
      </c>
      <c r="V2582" s="12" t="str">
        <f>IFERROR(VLOOKUP(Tabela1[[#This Row],[COD.MDE]],'LISTA DE EMBARQUE'!B:L,11,0),"")</f>
        <v/>
      </c>
      <c r="W2582" s="13" t="str">
        <f>IFERROR(COUNTIF(#REF!,Tabela1[[#This Row],[Colunas5]]),"")</f>
        <v/>
      </c>
      <c r="X2582" s="14">
        <f>Tabela1[[#This Row],[QIANTIDADE EXPEDIDA]]*Tabela1[[#This Row],[PESO UNI]]</f>
        <v>0</v>
      </c>
      <c r="Y2582" s="14">
        <f t="shared" si="344"/>
        <v>0</v>
      </c>
      <c r="Z2582" s="21">
        <f>Tabela1[[#This Row],[PESO TOTAL]]-Tabela1[[#This Row],[Peso Expedido]]</f>
        <v>0</v>
      </c>
      <c r="AA2582" s="18"/>
      <c r="AB2582" s="40" t="s">
        <v>3204</v>
      </c>
      <c r="AC2582" s="40"/>
      <c r="AD2582" s="40"/>
      <c r="AE2582" s="40"/>
      <c r="AF2582" s="40"/>
      <c r="AG2582" s="40"/>
      <c r="AH2582" s="40"/>
      <c r="AI2582" s="40" t="str">
        <f t="shared" si="348"/>
        <v>ok</v>
      </c>
      <c r="AJ2582"/>
      <c r="AK2582" t="str">
        <f>Tabela1[[#This Row],[Coluna1]]&amp;Tabela1[[#This Row],[PEDIDO]]</f>
        <v/>
      </c>
      <c r="AL2582"/>
      <c r="AM2582"/>
      <c r="AN2582"/>
      <c r="AO2582" t="str">
        <f t="shared" si="345"/>
        <v>/</v>
      </c>
      <c r="AP2582" t="str">
        <f>Tabela1[[#This Row],[TAG]]&amp;Tabela1[[#This Row],[PEDIDO]]&amp;Tabela1[[#This Row],[PRODUTO]]</f>
        <v/>
      </c>
      <c r="AQ2582" s="23" t="str">
        <f>Tabela1[[#This Row],[PRODUTO]]&amp;Tabela1[[#This Row],[TAG]]</f>
        <v/>
      </c>
      <c r="AR2582" s="183">
        <f>Tabela1[[#This Row],[PESO TOTAL]]*Tabela1[[#This Row],[MATÉRIA PRIMA]]</f>
        <v>0</v>
      </c>
      <c r="AS2582" s="28">
        <f>Tabela1[[#This Row],[PESO TOTAL]]*Tabela1[[#This Row],[PREPARAÇÃO ]]</f>
        <v>0</v>
      </c>
      <c r="AT2582" s="28">
        <f>Tabela1[[#This Row],[PESO TOTAL]]*Tabela1[[#This Row],[CALDEIRARIA]]</f>
        <v>0</v>
      </c>
      <c r="AU2582" s="28">
        <f>Tabela1[[#This Row],[PESO TOTAL]]*Tabela1[[#This Row],[SOLDA]]</f>
        <v>0</v>
      </c>
      <c r="AV2582" s="28">
        <f>Tabela1[[#This Row],[PESO TOTAL]]*Tabela1[[#This Row],[ACABAMENTO]]</f>
        <v>0</v>
      </c>
      <c r="AW2582" s="28">
        <f>Tabela1[[#This Row],[PESO TOTAL]]*Tabela1[[#This Row],[PRONTO ACABADO]]</f>
        <v>0</v>
      </c>
      <c r="AX2582" s="28">
        <f>Tabela1[[#This Row],[PESO TOTAL]]*Tabela1[[#This Row],[EXPEDIÇÃO ]]</f>
        <v>0</v>
      </c>
      <c r="AY2582" s="28" t="str">
        <f>Tabela1[[#This Row],[PEDIDO]]&amp;Tabela1[[#This Row],[PRODUTO]]</f>
        <v/>
      </c>
      <c r="AZ2582" s="44">
        <f>IF(AF2582="",0,IF(ISTEXT(AF2582),H2582*VALUE(SUBSTITUTE(AF2582,"%",""))/100,H2582*AF2582))-Tabela1[[#This Row],[PRONTO ACABADO2]]</f>
        <v>0</v>
      </c>
      <c r="BA2582" s="44">
        <f>IF(AG2582="",0,IF(ISTEXT(AG2582),H2582*VALUE(SUBSTITUTE(AG2582,"%",""))/100,H2582*AG2582))-Tabela1[[#This Row],[PESO EXPEDIDO2]]</f>
        <v>0</v>
      </c>
      <c r="BB2582" s="44">
        <f t="shared" si="346"/>
        <v>0</v>
      </c>
      <c r="BC2582" s="44">
        <f t="shared" si="347"/>
        <v>0</v>
      </c>
      <c r="BD2582" s="44"/>
    </row>
    <row r="2583" spans="1:56" ht="15.75" hidden="1" customHeight="1" x14ac:dyDescent="0.25">
      <c r="A2583" s="6"/>
      <c r="B2583" s="22"/>
      <c r="C2583" s="7"/>
      <c r="D2583" s="46"/>
      <c r="E2583" s="7"/>
      <c r="F2583" s="7"/>
      <c r="G2583" s="44"/>
      <c r="H2583" s="41">
        <f>Tabela1[[#This Row],[PESO UNI]]*Tabela1[[#This Row],[QTE]]</f>
        <v>0</v>
      </c>
      <c r="I2583" s="7"/>
      <c r="J2583" s="8"/>
      <c r="K2583" s="8"/>
      <c r="L2583" s="9"/>
      <c r="M2583" s="10"/>
      <c r="N2583" s="8"/>
      <c r="O2583" s="12"/>
      <c r="P2583" s="13"/>
      <c r="Q2583" s="14">
        <f>Tabela1[[#This Row],[QTDE/ Fabricação]]-Tabela1[[#This Row],[QTE]]</f>
        <v>0</v>
      </c>
      <c r="R2583" s="19">
        <f t="shared" si="342"/>
        <v>0</v>
      </c>
      <c r="S2583" s="19">
        <f t="shared" si="341"/>
        <v>0</v>
      </c>
      <c r="T2583" s="20">
        <f t="shared" si="343"/>
        <v>0</v>
      </c>
      <c r="U2583" s="17">
        <f>IFERROR(SUMIF('LISTA DE EMBARQUE'!B:B,MICRO!E:E,'LISTA DE EMBARQUE'!G:G),"")</f>
        <v>0</v>
      </c>
      <c r="V2583" s="12" t="str">
        <f>IFERROR(VLOOKUP(Tabela1[[#This Row],[COD.MDE]],'LISTA DE EMBARQUE'!B:L,11,0),"")</f>
        <v/>
      </c>
      <c r="W2583" s="13" t="str">
        <f>IFERROR(COUNTIF(#REF!,Tabela1[[#This Row],[Colunas5]]),"")</f>
        <v/>
      </c>
      <c r="X2583" s="14">
        <f>Tabela1[[#This Row],[QIANTIDADE EXPEDIDA]]*Tabela1[[#This Row],[PESO UNI]]</f>
        <v>0</v>
      </c>
      <c r="Y2583" s="14">
        <f t="shared" si="344"/>
        <v>0</v>
      </c>
      <c r="Z2583" s="21">
        <f>Tabela1[[#This Row],[PESO TOTAL]]-Tabela1[[#This Row],[Peso Expedido]]</f>
        <v>0</v>
      </c>
      <c r="AA2583" s="18"/>
      <c r="AB2583" s="40" t="s">
        <v>3204</v>
      </c>
      <c r="AC2583" s="40"/>
      <c r="AD2583" s="40"/>
      <c r="AE2583" s="40"/>
      <c r="AF2583" s="40"/>
      <c r="AG2583" s="40"/>
      <c r="AH2583" s="40"/>
      <c r="AI2583" s="40" t="str">
        <f t="shared" si="348"/>
        <v>ok</v>
      </c>
      <c r="AJ2583"/>
      <c r="AK2583" t="str">
        <f>Tabela1[[#This Row],[Coluna1]]&amp;Tabela1[[#This Row],[PEDIDO]]</f>
        <v/>
      </c>
      <c r="AL2583"/>
      <c r="AM2583"/>
      <c r="AN2583"/>
      <c r="AO2583" t="str">
        <f t="shared" si="345"/>
        <v>/</v>
      </c>
      <c r="AP2583" t="str">
        <f>Tabela1[[#This Row],[TAG]]&amp;Tabela1[[#This Row],[PEDIDO]]&amp;Tabela1[[#This Row],[PRODUTO]]</f>
        <v/>
      </c>
      <c r="AQ2583" s="23" t="str">
        <f>Tabela1[[#This Row],[PRODUTO]]&amp;Tabela1[[#This Row],[TAG]]</f>
        <v/>
      </c>
      <c r="AR2583" s="183">
        <f>Tabela1[[#This Row],[PESO TOTAL]]*Tabela1[[#This Row],[MATÉRIA PRIMA]]</f>
        <v>0</v>
      </c>
      <c r="AS2583" s="28">
        <f>Tabela1[[#This Row],[PESO TOTAL]]*Tabela1[[#This Row],[PREPARAÇÃO ]]</f>
        <v>0</v>
      </c>
      <c r="AT2583" s="28">
        <f>Tabela1[[#This Row],[PESO TOTAL]]*Tabela1[[#This Row],[CALDEIRARIA]]</f>
        <v>0</v>
      </c>
      <c r="AU2583" s="28">
        <f>Tabela1[[#This Row],[PESO TOTAL]]*Tabela1[[#This Row],[SOLDA]]</f>
        <v>0</v>
      </c>
      <c r="AV2583" s="28">
        <f>Tabela1[[#This Row],[PESO TOTAL]]*Tabela1[[#This Row],[ACABAMENTO]]</f>
        <v>0</v>
      </c>
      <c r="AW2583" s="28">
        <f>Tabela1[[#This Row],[PESO TOTAL]]*Tabela1[[#This Row],[PRONTO ACABADO]]</f>
        <v>0</v>
      </c>
      <c r="AX2583" s="28">
        <f>Tabela1[[#This Row],[PESO TOTAL]]*Tabela1[[#This Row],[EXPEDIÇÃO ]]</f>
        <v>0</v>
      </c>
      <c r="AY2583" s="28" t="str">
        <f>Tabela1[[#This Row],[PEDIDO]]&amp;Tabela1[[#This Row],[PRODUTO]]</f>
        <v/>
      </c>
      <c r="AZ2583" s="44">
        <f>IF(AF2583="",0,IF(ISTEXT(AF2583),H2583*VALUE(SUBSTITUTE(AF2583,"%",""))/100,H2583*AF2583))-Tabela1[[#This Row],[PRONTO ACABADO2]]</f>
        <v>0</v>
      </c>
      <c r="BA2583" s="44">
        <f>IF(AG2583="",0,IF(ISTEXT(AG2583),H2583*VALUE(SUBSTITUTE(AG2583,"%",""))/100,H2583*AG2583))-Tabela1[[#This Row],[PESO EXPEDIDO2]]</f>
        <v>0</v>
      </c>
      <c r="BB2583" s="44">
        <f t="shared" si="346"/>
        <v>0</v>
      </c>
      <c r="BC2583" s="44">
        <f t="shared" si="347"/>
        <v>0</v>
      </c>
      <c r="BD2583" s="44"/>
    </row>
    <row r="2584" spans="1:56" ht="15.75" hidden="1" customHeight="1" x14ac:dyDescent="0.25">
      <c r="A2584" s="6"/>
      <c r="B2584" s="22"/>
      <c r="C2584" s="7"/>
      <c r="D2584" s="46"/>
      <c r="E2584" s="7"/>
      <c r="F2584" s="7"/>
      <c r="G2584" s="44"/>
      <c r="H2584" s="41">
        <f>Tabela1[[#This Row],[PESO UNI]]*Tabela1[[#This Row],[QTE]]</f>
        <v>0</v>
      </c>
      <c r="I2584" s="7"/>
      <c r="J2584" s="8"/>
      <c r="K2584" s="8"/>
      <c r="L2584" s="9"/>
      <c r="M2584" s="10"/>
      <c r="N2584" s="8"/>
      <c r="O2584" s="12"/>
      <c r="P2584" s="13"/>
      <c r="Q2584" s="14">
        <f>Tabela1[[#This Row],[QTDE/ Fabricação]]-Tabela1[[#This Row],[QTE]]</f>
        <v>0</v>
      </c>
      <c r="R2584" s="19">
        <f t="shared" si="342"/>
        <v>0</v>
      </c>
      <c r="S2584" s="19">
        <f t="shared" si="341"/>
        <v>0</v>
      </c>
      <c r="T2584" s="20">
        <f t="shared" si="343"/>
        <v>0</v>
      </c>
      <c r="U2584" s="17">
        <f>IFERROR(SUMIF('LISTA DE EMBARQUE'!B:B,MICRO!E:E,'LISTA DE EMBARQUE'!G:G),"")</f>
        <v>0</v>
      </c>
      <c r="V2584" s="12" t="str">
        <f>IFERROR(VLOOKUP(Tabela1[[#This Row],[COD.MDE]],'LISTA DE EMBARQUE'!B:L,11,0),"")</f>
        <v/>
      </c>
      <c r="W2584" s="13" t="str">
        <f>IFERROR(COUNTIF(#REF!,Tabela1[[#This Row],[Colunas5]]),"")</f>
        <v/>
      </c>
      <c r="X2584" s="14">
        <f>Tabela1[[#This Row],[QIANTIDADE EXPEDIDA]]*Tabela1[[#This Row],[PESO UNI]]</f>
        <v>0</v>
      </c>
      <c r="Y2584" s="14">
        <f t="shared" si="344"/>
        <v>0</v>
      </c>
      <c r="Z2584" s="21">
        <f>Tabela1[[#This Row],[PESO TOTAL]]-Tabela1[[#This Row],[Peso Expedido]]</f>
        <v>0</v>
      </c>
      <c r="AA2584" s="18"/>
      <c r="AB2584" s="40" t="s">
        <v>3204</v>
      </c>
      <c r="AC2584" s="40"/>
      <c r="AD2584" s="40"/>
      <c r="AE2584" s="40"/>
      <c r="AF2584" s="40"/>
      <c r="AG2584" s="40"/>
      <c r="AH2584" s="40"/>
      <c r="AI2584" s="40" t="str">
        <f t="shared" si="348"/>
        <v>ok</v>
      </c>
      <c r="AJ2584"/>
      <c r="AK2584" t="str">
        <f>Tabela1[[#This Row],[Coluna1]]&amp;Tabela1[[#This Row],[PEDIDO]]</f>
        <v/>
      </c>
      <c r="AL2584"/>
      <c r="AM2584"/>
      <c r="AN2584"/>
      <c r="AO2584" t="str">
        <f t="shared" si="345"/>
        <v>/</v>
      </c>
      <c r="AP2584" t="str">
        <f>Tabela1[[#This Row],[TAG]]&amp;Tabela1[[#This Row],[PEDIDO]]&amp;Tabela1[[#This Row],[PRODUTO]]</f>
        <v/>
      </c>
      <c r="AQ2584" s="23" t="str">
        <f>Tabela1[[#This Row],[PRODUTO]]&amp;Tabela1[[#This Row],[TAG]]</f>
        <v/>
      </c>
      <c r="AR2584" s="183">
        <f>Tabela1[[#This Row],[PESO TOTAL]]*Tabela1[[#This Row],[MATÉRIA PRIMA]]</f>
        <v>0</v>
      </c>
      <c r="AS2584" s="28">
        <f>Tabela1[[#This Row],[PESO TOTAL]]*Tabela1[[#This Row],[PREPARAÇÃO ]]</f>
        <v>0</v>
      </c>
      <c r="AT2584" s="28">
        <f>Tabela1[[#This Row],[PESO TOTAL]]*Tabela1[[#This Row],[CALDEIRARIA]]</f>
        <v>0</v>
      </c>
      <c r="AU2584" s="28">
        <f>Tabela1[[#This Row],[PESO TOTAL]]*Tabela1[[#This Row],[SOLDA]]</f>
        <v>0</v>
      </c>
      <c r="AV2584" s="28">
        <f>Tabela1[[#This Row],[PESO TOTAL]]*Tabela1[[#This Row],[ACABAMENTO]]</f>
        <v>0</v>
      </c>
      <c r="AW2584" s="28">
        <f>Tabela1[[#This Row],[PESO TOTAL]]*Tabela1[[#This Row],[PRONTO ACABADO]]</f>
        <v>0</v>
      </c>
      <c r="AX2584" s="28">
        <f>Tabela1[[#This Row],[PESO TOTAL]]*Tabela1[[#This Row],[EXPEDIÇÃO ]]</f>
        <v>0</v>
      </c>
      <c r="AY2584" s="28" t="str">
        <f>Tabela1[[#This Row],[PEDIDO]]&amp;Tabela1[[#This Row],[PRODUTO]]</f>
        <v/>
      </c>
      <c r="AZ2584" s="44">
        <f>IF(AF2584="",0,IF(ISTEXT(AF2584),H2584*VALUE(SUBSTITUTE(AF2584,"%",""))/100,H2584*AF2584))-Tabela1[[#This Row],[PRONTO ACABADO2]]</f>
        <v>0</v>
      </c>
      <c r="BA2584" s="44">
        <f>IF(AG2584="",0,IF(ISTEXT(AG2584),H2584*VALUE(SUBSTITUTE(AG2584,"%",""))/100,H2584*AG2584))-Tabela1[[#This Row],[PESO EXPEDIDO2]]</f>
        <v>0</v>
      </c>
      <c r="BB2584" s="44">
        <f t="shared" si="346"/>
        <v>0</v>
      </c>
      <c r="BC2584" s="44">
        <f t="shared" si="347"/>
        <v>0</v>
      </c>
      <c r="BD2584" s="44"/>
    </row>
    <row r="2585" spans="1:56" ht="15.75" hidden="1" customHeight="1" x14ac:dyDescent="0.25">
      <c r="A2585" s="6"/>
      <c r="B2585" s="22"/>
      <c r="C2585" s="7"/>
      <c r="D2585" s="46"/>
      <c r="E2585" s="7"/>
      <c r="F2585" s="7"/>
      <c r="G2585" s="44"/>
      <c r="H2585" s="41">
        <f>Tabela1[[#This Row],[PESO UNI]]*Tabela1[[#This Row],[QTE]]</f>
        <v>0</v>
      </c>
      <c r="I2585" s="7"/>
      <c r="J2585" s="8"/>
      <c r="K2585" s="8"/>
      <c r="L2585" s="9"/>
      <c r="M2585" s="10"/>
      <c r="N2585" s="8"/>
      <c r="O2585" s="12"/>
      <c r="P2585" s="13"/>
      <c r="Q2585" s="14">
        <f>Tabela1[[#This Row],[QTDE/ Fabricação]]-Tabela1[[#This Row],[QTE]]</f>
        <v>0</v>
      </c>
      <c r="R2585" s="19">
        <f t="shared" si="342"/>
        <v>0</v>
      </c>
      <c r="S2585" s="19">
        <f t="shared" si="341"/>
        <v>0</v>
      </c>
      <c r="T2585" s="20">
        <f t="shared" si="343"/>
        <v>0</v>
      </c>
      <c r="U2585" s="17">
        <f>IFERROR(SUMIF('LISTA DE EMBARQUE'!B:B,MICRO!E:E,'LISTA DE EMBARQUE'!G:G),"")</f>
        <v>0</v>
      </c>
      <c r="V2585" s="12" t="str">
        <f>IFERROR(VLOOKUP(Tabela1[[#This Row],[COD.MDE]],'LISTA DE EMBARQUE'!B:L,11,0),"")</f>
        <v/>
      </c>
      <c r="W2585" s="13" t="str">
        <f>IFERROR(COUNTIF(#REF!,Tabela1[[#This Row],[Colunas5]]),"")</f>
        <v/>
      </c>
      <c r="X2585" s="14">
        <f>Tabela1[[#This Row],[QIANTIDADE EXPEDIDA]]*Tabela1[[#This Row],[PESO UNI]]</f>
        <v>0</v>
      </c>
      <c r="Y2585" s="14">
        <f t="shared" si="344"/>
        <v>0</v>
      </c>
      <c r="Z2585" s="21">
        <f>Tabela1[[#This Row],[PESO TOTAL]]-Tabela1[[#This Row],[Peso Expedido]]</f>
        <v>0</v>
      </c>
      <c r="AA2585" s="18"/>
      <c r="AB2585" s="40" t="s">
        <v>3204</v>
      </c>
      <c r="AC2585" s="40"/>
      <c r="AD2585" s="40"/>
      <c r="AE2585" s="40"/>
      <c r="AF2585" s="40"/>
      <c r="AG2585" s="40"/>
      <c r="AH2585" s="40"/>
      <c r="AI2585" s="40" t="str">
        <f t="shared" si="348"/>
        <v>ok</v>
      </c>
      <c r="AJ2585"/>
      <c r="AK2585" t="str">
        <f>Tabela1[[#This Row],[Coluna1]]&amp;Tabela1[[#This Row],[PEDIDO]]</f>
        <v/>
      </c>
      <c r="AL2585"/>
      <c r="AM2585"/>
      <c r="AN2585"/>
      <c r="AO2585" t="str">
        <f t="shared" si="345"/>
        <v>/</v>
      </c>
      <c r="AP2585" t="str">
        <f>Tabela1[[#This Row],[TAG]]&amp;Tabela1[[#This Row],[PEDIDO]]&amp;Tabela1[[#This Row],[PRODUTO]]</f>
        <v/>
      </c>
      <c r="AQ2585" s="23" t="str">
        <f>Tabela1[[#This Row],[PRODUTO]]&amp;Tabela1[[#This Row],[TAG]]</f>
        <v/>
      </c>
      <c r="AR2585" s="183">
        <f>Tabela1[[#This Row],[PESO TOTAL]]*Tabela1[[#This Row],[MATÉRIA PRIMA]]</f>
        <v>0</v>
      </c>
      <c r="AS2585" s="28">
        <f>Tabela1[[#This Row],[PESO TOTAL]]*Tabela1[[#This Row],[PREPARAÇÃO ]]</f>
        <v>0</v>
      </c>
      <c r="AT2585" s="28">
        <f>Tabela1[[#This Row],[PESO TOTAL]]*Tabela1[[#This Row],[CALDEIRARIA]]</f>
        <v>0</v>
      </c>
      <c r="AU2585" s="28">
        <f>Tabela1[[#This Row],[PESO TOTAL]]*Tabela1[[#This Row],[SOLDA]]</f>
        <v>0</v>
      </c>
      <c r="AV2585" s="28">
        <f>Tabela1[[#This Row],[PESO TOTAL]]*Tabela1[[#This Row],[ACABAMENTO]]</f>
        <v>0</v>
      </c>
      <c r="AW2585" s="28">
        <f>Tabela1[[#This Row],[PESO TOTAL]]*Tabela1[[#This Row],[PRONTO ACABADO]]</f>
        <v>0</v>
      </c>
      <c r="AX2585" s="28">
        <f>Tabela1[[#This Row],[PESO TOTAL]]*Tabela1[[#This Row],[EXPEDIÇÃO ]]</f>
        <v>0</v>
      </c>
      <c r="AY2585" s="28" t="str">
        <f>Tabela1[[#This Row],[PEDIDO]]&amp;Tabela1[[#This Row],[PRODUTO]]</f>
        <v/>
      </c>
      <c r="AZ2585" s="44">
        <f>IF(AF2585="",0,IF(ISTEXT(AF2585),H2585*VALUE(SUBSTITUTE(AF2585,"%",""))/100,H2585*AF2585))-Tabela1[[#This Row],[PRONTO ACABADO2]]</f>
        <v>0</v>
      </c>
      <c r="BA2585" s="44">
        <f>IF(AG2585="",0,IF(ISTEXT(AG2585),H2585*VALUE(SUBSTITUTE(AG2585,"%",""))/100,H2585*AG2585))-Tabela1[[#This Row],[PESO EXPEDIDO2]]</f>
        <v>0</v>
      </c>
      <c r="BB2585" s="44">
        <f t="shared" si="346"/>
        <v>0</v>
      </c>
      <c r="BC2585" s="44">
        <f t="shared" si="347"/>
        <v>0</v>
      </c>
      <c r="BD2585" s="44"/>
    </row>
    <row r="2586" spans="1:56" ht="15.75" hidden="1" customHeight="1" x14ac:dyDescent="0.25">
      <c r="A2586" s="6"/>
      <c r="B2586" s="22"/>
      <c r="C2586" s="7"/>
      <c r="D2586" s="46"/>
      <c r="E2586" s="7"/>
      <c r="F2586" s="7"/>
      <c r="G2586" s="44"/>
      <c r="H2586" s="41">
        <f>Tabela1[[#This Row],[PESO UNI]]*Tabela1[[#This Row],[QTE]]</f>
        <v>0</v>
      </c>
      <c r="I2586" s="7"/>
      <c r="J2586" s="8"/>
      <c r="K2586" s="8"/>
      <c r="L2586" s="9"/>
      <c r="M2586" s="10"/>
      <c r="N2586" s="8"/>
      <c r="O2586" s="12"/>
      <c r="P2586" s="13"/>
      <c r="Q2586" s="14">
        <f>Tabela1[[#This Row],[QTDE/ Fabricação]]-Tabela1[[#This Row],[QTE]]</f>
        <v>0</v>
      </c>
      <c r="R2586" s="19">
        <f t="shared" si="342"/>
        <v>0</v>
      </c>
      <c r="S2586" s="19">
        <f t="shared" si="341"/>
        <v>0</v>
      </c>
      <c r="T2586" s="20">
        <f t="shared" si="343"/>
        <v>0</v>
      </c>
      <c r="U2586" s="17">
        <f>IFERROR(SUMIF('LISTA DE EMBARQUE'!B:B,MICRO!E:E,'LISTA DE EMBARQUE'!G:G),"")</f>
        <v>0</v>
      </c>
      <c r="V2586" s="12" t="str">
        <f>IFERROR(VLOOKUP(Tabela1[[#This Row],[COD.MDE]],'LISTA DE EMBARQUE'!B:L,11,0),"")</f>
        <v/>
      </c>
      <c r="W2586" s="13" t="str">
        <f>IFERROR(COUNTIF(#REF!,Tabela1[[#This Row],[Colunas5]]),"")</f>
        <v/>
      </c>
      <c r="X2586" s="14">
        <f>Tabela1[[#This Row],[QIANTIDADE EXPEDIDA]]*Tabela1[[#This Row],[PESO UNI]]</f>
        <v>0</v>
      </c>
      <c r="Y2586" s="14">
        <f t="shared" si="344"/>
        <v>0</v>
      </c>
      <c r="Z2586" s="21">
        <f>Tabela1[[#This Row],[PESO TOTAL]]-Tabela1[[#This Row],[Peso Expedido]]</f>
        <v>0</v>
      </c>
      <c r="AA2586" s="18"/>
      <c r="AB2586" s="40" t="s">
        <v>3204</v>
      </c>
      <c r="AC2586" s="40"/>
      <c r="AD2586" s="40"/>
      <c r="AE2586" s="40"/>
      <c r="AF2586" s="40"/>
      <c r="AG2586" s="40"/>
      <c r="AH2586" s="40"/>
      <c r="AI2586" s="40" t="str">
        <f t="shared" si="348"/>
        <v>ok</v>
      </c>
      <c r="AJ2586"/>
      <c r="AK2586" t="str">
        <f>Tabela1[[#This Row],[Coluna1]]&amp;Tabela1[[#This Row],[PEDIDO]]</f>
        <v/>
      </c>
      <c r="AL2586"/>
      <c r="AM2586"/>
      <c r="AN2586"/>
      <c r="AO2586" t="str">
        <f t="shared" si="345"/>
        <v>/</v>
      </c>
      <c r="AP2586" t="str">
        <f>Tabela1[[#This Row],[TAG]]&amp;Tabela1[[#This Row],[PEDIDO]]&amp;Tabela1[[#This Row],[PRODUTO]]</f>
        <v/>
      </c>
      <c r="AQ2586" s="23" t="str">
        <f>Tabela1[[#This Row],[PRODUTO]]&amp;Tabela1[[#This Row],[TAG]]</f>
        <v/>
      </c>
      <c r="AR2586" s="183">
        <f>Tabela1[[#This Row],[PESO TOTAL]]*Tabela1[[#This Row],[MATÉRIA PRIMA]]</f>
        <v>0</v>
      </c>
      <c r="AS2586" s="28">
        <f>Tabela1[[#This Row],[PESO TOTAL]]*Tabela1[[#This Row],[PREPARAÇÃO ]]</f>
        <v>0</v>
      </c>
      <c r="AT2586" s="28">
        <f>Tabela1[[#This Row],[PESO TOTAL]]*Tabela1[[#This Row],[CALDEIRARIA]]</f>
        <v>0</v>
      </c>
      <c r="AU2586" s="28">
        <f>Tabela1[[#This Row],[PESO TOTAL]]*Tabela1[[#This Row],[SOLDA]]</f>
        <v>0</v>
      </c>
      <c r="AV2586" s="28">
        <f>Tabela1[[#This Row],[PESO TOTAL]]*Tabela1[[#This Row],[ACABAMENTO]]</f>
        <v>0</v>
      </c>
      <c r="AW2586" s="28">
        <f>Tabela1[[#This Row],[PESO TOTAL]]*Tabela1[[#This Row],[PRONTO ACABADO]]</f>
        <v>0</v>
      </c>
      <c r="AX2586" s="28">
        <f>Tabela1[[#This Row],[PESO TOTAL]]*Tabela1[[#This Row],[EXPEDIÇÃO ]]</f>
        <v>0</v>
      </c>
      <c r="AY2586" s="28" t="str">
        <f>Tabela1[[#This Row],[PEDIDO]]&amp;Tabela1[[#This Row],[PRODUTO]]</f>
        <v/>
      </c>
      <c r="AZ2586" s="44">
        <f>IF(AF2586="",0,IF(ISTEXT(AF2586),H2586*VALUE(SUBSTITUTE(AF2586,"%",""))/100,H2586*AF2586))-Tabela1[[#This Row],[PRONTO ACABADO2]]</f>
        <v>0</v>
      </c>
      <c r="BA2586" s="44">
        <f>IF(AG2586="",0,IF(ISTEXT(AG2586),H2586*VALUE(SUBSTITUTE(AG2586,"%",""))/100,H2586*AG2586))-Tabela1[[#This Row],[PESO EXPEDIDO2]]</f>
        <v>0</v>
      </c>
      <c r="BB2586" s="44">
        <f t="shared" si="346"/>
        <v>0</v>
      </c>
      <c r="BC2586" s="44">
        <f t="shared" si="347"/>
        <v>0</v>
      </c>
      <c r="BD2586" s="44"/>
    </row>
    <row r="2587" spans="1:56" ht="15.75" hidden="1" customHeight="1" x14ac:dyDescent="0.25">
      <c r="A2587" s="6"/>
      <c r="B2587" s="22"/>
      <c r="C2587" s="7"/>
      <c r="D2587" s="46"/>
      <c r="E2587" s="7"/>
      <c r="F2587" s="7"/>
      <c r="G2587" s="44"/>
      <c r="H2587" s="41">
        <f>Tabela1[[#This Row],[PESO UNI]]*Tabela1[[#This Row],[QTE]]</f>
        <v>0</v>
      </c>
      <c r="I2587" s="7"/>
      <c r="J2587" s="8"/>
      <c r="K2587" s="8"/>
      <c r="L2587" s="9"/>
      <c r="M2587" s="10"/>
      <c r="N2587" s="8"/>
      <c r="O2587" s="12"/>
      <c r="P2587" s="13"/>
      <c r="Q2587" s="14">
        <f>Tabela1[[#This Row],[QTDE/ Fabricação]]-Tabela1[[#This Row],[QTE]]</f>
        <v>0</v>
      </c>
      <c r="R2587" s="19">
        <f t="shared" si="342"/>
        <v>0</v>
      </c>
      <c r="S2587" s="19">
        <f t="shared" si="341"/>
        <v>0</v>
      </c>
      <c r="T2587" s="20">
        <f t="shared" si="343"/>
        <v>0</v>
      </c>
      <c r="U2587" s="17">
        <f>IFERROR(SUMIF('LISTA DE EMBARQUE'!B:B,MICRO!E:E,'LISTA DE EMBARQUE'!G:G),"")</f>
        <v>0</v>
      </c>
      <c r="V2587" s="12" t="str">
        <f>IFERROR(VLOOKUP(Tabela1[[#This Row],[COD.MDE]],'LISTA DE EMBARQUE'!B:L,11,0),"")</f>
        <v/>
      </c>
      <c r="W2587" s="13" t="str">
        <f>IFERROR(COUNTIF(#REF!,Tabela1[[#This Row],[Colunas5]]),"")</f>
        <v/>
      </c>
      <c r="X2587" s="14">
        <f>Tabela1[[#This Row],[QIANTIDADE EXPEDIDA]]*Tabela1[[#This Row],[PESO UNI]]</f>
        <v>0</v>
      </c>
      <c r="Y2587" s="14">
        <f t="shared" si="344"/>
        <v>0</v>
      </c>
      <c r="Z2587" s="21">
        <f>Tabela1[[#This Row],[PESO TOTAL]]-Tabela1[[#This Row],[Peso Expedido]]</f>
        <v>0</v>
      </c>
      <c r="AA2587" s="18"/>
      <c r="AB2587" s="40" t="s">
        <v>3204</v>
      </c>
      <c r="AC2587" s="40"/>
      <c r="AD2587" s="40"/>
      <c r="AE2587" s="40"/>
      <c r="AF2587" s="40"/>
      <c r="AG2587" s="40"/>
      <c r="AH2587" s="40"/>
      <c r="AI2587" s="40" t="str">
        <f t="shared" si="348"/>
        <v>ok</v>
      </c>
      <c r="AJ2587"/>
      <c r="AK2587" t="str">
        <f>Tabela1[[#This Row],[Coluna1]]&amp;Tabela1[[#This Row],[PEDIDO]]</f>
        <v/>
      </c>
      <c r="AL2587"/>
      <c r="AM2587"/>
      <c r="AN2587"/>
      <c r="AO2587" t="str">
        <f t="shared" si="345"/>
        <v>/</v>
      </c>
      <c r="AP2587" t="str">
        <f>Tabela1[[#This Row],[TAG]]&amp;Tabela1[[#This Row],[PEDIDO]]&amp;Tabela1[[#This Row],[PRODUTO]]</f>
        <v/>
      </c>
      <c r="AQ2587" s="23" t="str">
        <f>Tabela1[[#This Row],[PRODUTO]]&amp;Tabela1[[#This Row],[TAG]]</f>
        <v/>
      </c>
      <c r="AR2587" s="183">
        <f>Tabela1[[#This Row],[PESO TOTAL]]*Tabela1[[#This Row],[MATÉRIA PRIMA]]</f>
        <v>0</v>
      </c>
      <c r="AS2587" s="28">
        <f>Tabela1[[#This Row],[PESO TOTAL]]*Tabela1[[#This Row],[PREPARAÇÃO ]]</f>
        <v>0</v>
      </c>
      <c r="AT2587" s="28">
        <f>Tabela1[[#This Row],[PESO TOTAL]]*Tabela1[[#This Row],[CALDEIRARIA]]</f>
        <v>0</v>
      </c>
      <c r="AU2587" s="28">
        <f>Tabela1[[#This Row],[PESO TOTAL]]*Tabela1[[#This Row],[SOLDA]]</f>
        <v>0</v>
      </c>
      <c r="AV2587" s="28">
        <f>Tabela1[[#This Row],[PESO TOTAL]]*Tabela1[[#This Row],[ACABAMENTO]]</f>
        <v>0</v>
      </c>
      <c r="AW2587" s="28">
        <f>Tabela1[[#This Row],[PESO TOTAL]]*Tabela1[[#This Row],[PRONTO ACABADO]]</f>
        <v>0</v>
      </c>
      <c r="AX2587" s="28">
        <f>Tabela1[[#This Row],[PESO TOTAL]]*Tabela1[[#This Row],[EXPEDIÇÃO ]]</f>
        <v>0</v>
      </c>
      <c r="AY2587" s="28" t="str">
        <f>Tabela1[[#This Row],[PEDIDO]]&amp;Tabela1[[#This Row],[PRODUTO]]</f>
        <v/>
      </c>
      <c r="AZ2587" s="44">
        <f>IF(AF2587="",0,IF(ISTEXT(AF2587),H2587*VALUE(SUBSTITUTE(AF2587,"%",""))/100,H2587*AF2587))-Tabela1[[#This Row],[PRONTO ACABADO2]]</f>
        <v>0</v>
      </c>
      <c r="BA2587" s="44">
        <f>IF(AG2587="",0,IF(ISTEXT(AG2587),H2587*VALUE(SUBSTITUTE(AG2587,"%",""))/100,H2587*AG2587))-Tabela1[[#This Row],[PESO EXPEDIDO2]]</f>
        <v>0</v>
      </c>
      <c r="BB2587" s="44">
        <f t="shared" si="346"/>
        <v>0</v>
      </c>
      <c r="BC2587" s="44">
        <f t="shared" si="347"/>
        <v>0</v>
      </c>
      <c r="BD2587" s="44"/>
    </row>
    <row r="2588" spans="1:56" ht="15.75" hidden="1" customHeight="1" x14ac:dyDescent="0.25">
      <c r="A2588" s="6"/>
      <c r="B2588" s="22"/>
      <c r="C2588" s="7"/>
      <c r="D2588" s="46"/>
      <c r="E2588" s="7"/>
      <c r="F2588" s="7"/>
      <c r="G2588" s="44"/>
      <c r="H2588" s="41">
        <f>Tabela1[[#This Row],[PESO UNI]]*Tabela1[[#This Row],[QTE]]</f>
        <v>0</v>
      </c>
      <c r="I2588" s="7"/>
      <c r="J2588" s="8"/>
      <c r="K2588" s="8"/>
      <c r="L2588" s="9"/>
      <c r="M2588" s="10"/>
      <c r="N2588" s="8"/>
      <c r="O2588" s="12"/>
      <c r="P2588" s="13"/>
      <c r="Q2588" s="14">
        <f>Tabela1[[#This Row],[QTDE/ Fabricação]]-Tabela1[[#This Row],[QTE]]</f>
        <v>0</v>
      </c>
      <c r="R2588" s="19">
        <f t="shared" si="342"/>
        <v>0</v>
      </c>
      <c r="S2588" s="19">
        <f t="shared" si="341"/>
        <v>0</v>
      </c>
      <c r="T2588" s="20">
        <f t="shared" si="343"/>
        <v>0</v>
      </c>
      <c r="U2588" s="17">
        <f>IFERROR(SUMIF('LISTA DE EMBARQUE'!B:B,MICRO!E:E,'LISTA DE EMBARQUE'!G:G),"")</f>
        <v>0</v>
      </c>
      <c r="V2588" s="12" t="str">
        <f>IFERROR(VLOOKUP(Tabela1[[#This Row],[COD.MDE]],'LISTA DE EMBARQUE'!B:L,11,0),"")</f>
        <v/>
      </c>
      <c r="W2588" s="13" t="str">
        <f>IFERROR(COUNTIF(#REF!,Tabela1[[#This Row],[Colunas5]]),"")</f>
        <v/>
      </c>
      <c r="X2588" s="14">
        <f>Tabela1[[#This Row],[QIANTIDADE EXPEDIDA]]*Tabela1[[#This Row],[PESO UNI]]</f>
        <v>0</v>
      </c>
      <c r="Y2588" s="14">
        <f t="shared" si="344"/>
        <v>0</v>
      </c>
      <c r="Z2588" s="21">
        <f>Tabela1[[#This Row],[PESO TOTAL]]-Tabela1[[#This Row],[Peso Expedido]]</f>
        <v>0</v>
      </c>
      <c r="AA2588" s="18"/>
      <c r="AB2588" s="40" t="s">
        <v>3204</v>
      </c>
      <c r="AC2588" s="40"/>
      <c r="AD2588" s="40"/>
      <c r="AE2588" s="40"/>
      <c r="AF2588" s="40"/>
      <c r="AG2588" s="40"/>
      <c r="AH2588" s="40"/>
      <c r="AI2588" s="40" t="str">
        <f t="shared" si="348"/>
        <v>ok</v>
      </c>
      <c r="AJ2588"/>
      <c r="AK2588" t="str">
        <f>Tabela1[[#This Row],[Coluna1]]&amp;Tabela1[[#This Row],[PEDIDO]]</f>
        <v/>
      </c>
      <c r="AL2588"/>
      <c r="AM2588"/>
      <c r="AN2588"/>
      <c r="AO2588" t="str">
        <f t="shared" si="345"/>
        <v>/</v>
      </c>
      <c r="AP2588" t="str">
        <f>Tabela1[[#This Row],[TAG]]&amp;Tabela1[[#This Row],[PEDIDO]]&amp;Tabela1[[#This Row],[PRODUTO]]</f>
        <v/>
      </c>
      <c r="AQ2588" s="23" t="str">
        <f>Tabela1[[#This Row],[PRODUTO]]&amp;Tabela1[[#This Row],[TAG]]</f>
        <v/>
      </c>
      <c r="AR2588" s="183">
        <f>Tabela1[[#This Row],[PESO TOTAL]]*Tabela1[[#This Row],[MATÉRIA PRIMA]]</f>
        <v>0</v>
      </c>
      <c r="AS2588" s="28">
        <f>Tabela1[[#This Row],[PESO TOTAL]]*Tabela1[[#This Row],[PREPARAÇÃO ]]</f>
        <v>0</v>
      </c>
      <c r="AT2588" s="28">
        <f>Tabela1[[#This Row],[PESO TOTAL]]*Tabela1[[#This Row],[CALDEIRARIA]]</f>
        <v>0</v>
      </c>
      <c r="AU2588" s="28">
        <f>Tabela1[[#This Row],[PESO TOTAL]]*Tabela1[[#This Row],[SOLDA]]</f>
        <v>0</v>
      </c>
      <c r="AV2588" s="28">
        <f>Tabela1[[#This Row],[PESO TOTAL]]*Tabela1[[#This Row],[ACABAMENTO]]</f>
        <v>0</v>
      </c>
      <c r="AW2588" s="28">
        <f>Tabela1[[#This Row],[PESO TOTAL]]*Tabela1[[#This Row],[PRONTO ACABADO]]</f>
        <v>0</v>
      </c>
      <c r="AX2588" s="28">
        <f>Tabela1[[#This Row],[PESO TOTAL]]*Tabela1[[#This Row],[EXPEDIÇÃO ]]</f>
        <v>0</v>
      </c>
      <c r="AY2588" s="28" t="str">
        <f>Tabela1[[#This Row],[PEDIDO]]&amp;Tabela1[[#This Row],[PRODUTO]]</f>
        <v/>
      </c>
      <c r="AZ2588" s="44">
        <f>IF(AF2588="",0,IF(ISTEXT(AF2588),H2588*VALUE(SUBSTITUTE(AF2588,"%",""))/100,H2588*AF2588))-Tabela1[[#This Row],[PRONTO ACABADO2]]</f>
        <v>0</v>
      </c>
      <c r="BA2588" s="44">
        <f>IF(AG2588="",0,IF(ISTEXT(AG2588),H2588*VALUE(SUBSTITUTE(AG2588,"%",""))/100,H2588*AG2588))-Tabela1[[#This Row],[PESO EXPEDIDO2]]</f>
        <v>0</v>
      </c>
      <c r="BB2588" s="44">
        <f t="shared" si="346"/>
        <v>0</v>
      </c>
      <c r="BC2588" s="44">
        <f t="shared" si="347"/>
        <v>0</v>
      </c>
      <c r="BD2588" s="44"/>
    </row>
    <row r="2589" spans="1:56" ht="15.75" hidden="1" customHeight="1" x14ac:dyDescent="0.25">
      <c r="A2589" s="6"/>
      <c r="B2589" s="22"/>
      <c r="C2589" s="7"/>
      <c r="D2589" s="46"/>
      <c r="E2589" s="7"/>
      <c r="F2589" s="7"/>
      <c r="G2589" s="44"/>
      <c r="H2589" s="41">
        <f>Tabela1[[#This Row],[PESO UNI]]*Tabela1[[#This Row],[QTE]]</f>
        <v>0</v>
      </c>
      <c r="I2589" s="7"/>
      <c r="J2589" s="8"/>
      <c r="K2589" s="8"/>
      <c r="L2589" s="9"/>
      <c r="M2589" s="10"/>
      <c r="N2589" s="8"/>
      <c r="O2589" s="12"/>
      <c r="P2589" s="13"/>
      <c r="Q2589" s="14">
        <f>Tabela1[[#This Row],[QTDE/ Fabricação]]-Tabela1[[#This Row],[QTE]]</f>
        <v>0</v>
      </c>
      <c r="R2589" s="19">
        <f t="shared" si="342"/>
        <v>0</v>
      </c>
      <c r="S2589" s="19">
        <f t="shared" si="341"/>
        <v>0</v>
      </c>
      <c r="T2589" s="20">
        <f t="shared" si="343"/>
        <v>0</v>
      </c>
      <c r="U2589" s="17">
        <f>IFERROR(SUMIF('LISTA DE EMBARQUE'!B:B,MICRO!E:E,'LISTA DE EMBARQUE'!G:G),"")</f>
        <v>0</v>
      </c>
      <c r="V2589" s="12" t="str">
        <f>IFERROR(VLOOKUP(Tabela1[[#This Row],[COD.MDE]],'LISTA DE EMBARQUE'!B:L,11,0),"")</f>
        <v/>
      </c>
      <c r="W2589" s="13" t="str">
        <f>IFERROR(COUNTIF(#REF!,Tabela1[[#This Row],[Colunas5]]),"")</f>
        <v/>
      </c>
      <c r="X2589" s="14">
        <f>Tabela1[[#This Row],[QIANTIDADE EXPEDIDA]]*Tabela1[[#This Row],[PESO UNI]]</f>
        <v>0</v>
      </c>
      <c r="Y2589" s="14">
        <f t="shared" si="344"/>
        <v>0</v>
      </c>
      <c r="Z2589" s="21">
        <f>Tabela1[[#This Row],[PESO TOTAL]]-Tabela1[[#This Row],[Peso Expedido]]</f>
        <v>0</v>
      </c>
      <c r="AA2589" s="18"/>
      <c r="AB2589" s="40" t="s">
        <v>3204</v>
      </c>
      <c r="AC2589" s="40"/>
      <c r="AD2589" s="40"/>
      <c r="AE2589" s="40"/>
      <c r="AF2589" s="40"/>
      <c r="AG2589" s="40"/>
      <c r="AH2589" s="40"/>
      <c r="AI2589" s="40" t="str">
        <f t="shared" si="348"/>
        <v>ok</v>
      </c>
      <c r="AJ2589"/>
      <c r="AK2589" t="str">
        <f>Tabela1[[#This Row],[Coluna1]]&amp;Tabela1[[#This Row],[PEDIDO]]</f>
        <v/>
      </c>
      <c r="AL2589"/>
      <c r="AM2589"/>
      <c r="AN2589"/>
      <c r="AO2589" t="str">
        <f t="shared" si="345"/>
        <v>/</v>
      </c>
      <c r="AP2589" t="str">
        <f>Tabela1[[#This Row],[TAG]]&amp;Tabela1[[#This Row],[PEDIDO]]&amp;Tabela1[[#This Row],[PRODUTO]]</f>
        <v/>
      </c>
      <c r="AQ2589" s="23" t="str">
        <f>Tabela1[[#This Row],[PRODUTO]]&amp;Tabela1[[#This Row],[TAG]]</f>
        <v/>
      </c>
      <c r="AR2589" s="183">
        <f>Tabela1[[#This Row],[PESO TOTAL]]*Tabela1[[#This Row],[MATÉRIA PRIMA]]</f>
        <v>0</v>
      </c>
      <c r="AS2589" s="28">
        <f>Tabela1[[#This Row],[PESO TOTAL]]*Tabela1[[#This Row],[PREPARAÇÃO ]]</f>
        <v>0</v>
      </c>
      <c r="AT2589" s="28">
        <f>Tabela1[[#This Row],[PESO TOTAL]]*Tabela1[[#This Row],[CALDEIRARIA]]</f>
        <v>0</v>
      </c>
      <c r="AU2589" s="28">
        <f>Tabela1[[#This Row],[PESO TOTAL]]*Tabela1[[#This Row],[SOLDA]]</f>
        <v>0</v>
      </c>
      <c r="AV2589" s="28">
        <f>Tabela1[[#This Row],[PESO TOTAL]]*Tabela1[[#This Row],[ACABAMENTO]]</f>
        <v>0</v>
      </c>
      <c r="AW2589" s="28">
        <f>Tabela1[[#This Row],[PESO TOTAL]]*Tabela1[[#This Row],[PRONTO ACABADO]]</f>
        <v>0</v>
      </c>
      <c r="AX2589" s="28">
        <f>Tabela1[[#This Row],[PESO TOTAL]]*Tabela1[[#This Row],[EXPEDIÇÃO ]]</f>
        <v>0</v>
      </c>
      <c r="AY2589" s="28" t="str">
        <f>Tabela1[[#This Row],[PEDIDO]]&amp;Tabela1[[#This Row],[PRODUTO]]</f>
        <v/>
      </c>
      <c r="AZ2589" s="44">
        <f>IF(AF2589="",0,IF(ISTEXT(AF2589),H2589*VALUE(SUBSTITUTE(AF2589,"%",""))/100,H2589*AF2589))-Tabela1[[#This Row],[PRONTO ACABADO2]]</f>
        <v>0</v>
      </c>
      <c r="BA2589" s="44">
        <f>IF(AG2589="",0,IF(ISTEXT(AG2589),H2589*VALUE(SUBSTITUTE(AG2589,"%",""))/100,H2589*AG2589))-Tabela1[[#This Row],[PESO EXPEDIDO2]]</f>
        <v>0</v>
      </c>
      <c r="BB2589" s="44">
        <f t="shared" si="346"/>
        <v>0</v>
      </c>
      <c r="BC2589" s="44">
        <f t="shared" si="347"/>
        <v>0</v>
      </c>
      <c r="BD2589" s="44"/>
    </row>
    <row r="2590" spans="1:56" ht="15.75" hidden="1" customHeight="1" x14ac:dyDescent="0.25">
      <c r="A2590" s="6"/>
      <c r="B2590" s="22"/>
      <c r="C2590" s="7"/>
      <c r="D2590" s="46"/>
      <c r="E2590" s="7"/>
      <c r="F2590" s="7"/>
      <c r="G2590" s="44"/>
      <c r="H2590" s="41">
        <f>Tabela1[[#This Row],[PESO UNI]]*Tabela1[[#This Row],[QTE]]</f>
        <v>0</v>
      </c>
      <c r="I2590" s="7"/>
      <c r="J2590" s="8"/>
      <c r="K2590" s="8"/>
      <c r="L2590" s="9"/>
      <c r="M2590" s="10"/>
      <c r="N2590" s="8"/>
      <c r="O2590" s="12"/>
      <c r="P2590" s="13"/>
      <c r="Q2590" s="14">
        <f>Tabela1[[#This Row],[QTDE/ Fabricação]]-Tabela1[[#This Row],[QTE]]</f>
        <v>0</v>
      </c>
      <c r="R2590" s="19">
        <f t="shared" si="342"/>
        <v>0</v>
      </c>
      <c r="S2590" s="19">
        <f t="shared" si="341"/>
        <v>0</v>
      </c>
      <c r="T2590" s="20">
        <f t="shared" si="343"/>
        <v>0</v>
      </c>
      <c r="U2590" s="17">
        <f>IFERROR(SUMIF('LISTA DE EMBARQUE'!B:B,MICRO!E:E,'LISTA DE EMBARQUE'!G:G),"")</f>
        <v>0</v>
      </c>
      <c r="V2590" s="12" t="str">
        <f>IFERROR(VLOOKUP(Tabela1[[#This Row],[COD.MDE]],'LISTA DE EMBARQUE'!B:L,11,0),"")</f>
        <v/>
      </c>
      <c r="W2590" s="13" t="str">
        <f>IFERROR(COUNTIF(#REF!,Tabela1[[#This Row],[Colunas5]]),"")</f>
        <v/>
      </c>
      <c r="X2590" s="14">
        <f>Tabela1[[#This Row],[QIANTIDADE EXPEDIDA]]*Tabela1[[#This Row],[PESO UNI]]</f>
        <v>0</v>
      </c>
      <c r="Y2590" s="14">
        <f t="shared" si="344"/>
        <v>0</v>
      </c>
      <c r="Z2590" s="21">
        <f>Tabela1[[#This Row],[PESO TOTAL]]-Tabela1[[#This Row],[Peso Expedido]]</f>
        <v>0</v>
      </c>
      <c r="AA2590" s="18"/>
      <c r="AB2590" s="40" t="s">
        <v>3204</v>
      </c>
      <c r="AC2590" s="40"/>
      <c r="AD2590" s="40"/>
      <c r="AE2590" s="40"/>
      <c r="AF2590" s="40"/>
      <c r="AG2590" s="40"/>
      <c r="AH2590" s="40"/>
      <c r="AI2590" s="40" t="str">
        <f t="shared" si="348"/>
        <v>ok</v>
      </c>
      <c r="AJ2590"/>
      <c r="AK2590" t="str">
        <f>Tabela1[[#This Row],[Coluna1]]&amp;Tabela1[[#This Row],[PEDIDO]]</f>
        <v/>
      </c>
      <c r="AL2590"/>
      <c r="AM2590"/>
      <c r="AN2590"/>
      <c r="AO2590" t="str">
        <f t="shared" si="345"/>
        <v>/</v>
      </c>
      <c r="AP2590" t="str">
        <f>Tabela1[[#This Row],[TAG]]&amp;Tabela1[[#This Row],[PEDIDO]]&amp;Tabela1[[#This Row],[PRODUTO]]</f>
        <v/>
      </c>
      <c r="AQ2590" s="23" t="str">
        <f>Tabela1[[#This Row],[PRODUTO]]&amp;Tabela1[[#This Row],[TAG]]</f>
        <v/>
      </c>
      <c r="AR2590" s="183">
        <f>Tabela1[[#This Row],[PESO TOTAL]]*Tabela1[[#This Row],[MATÉRIA PRIMA]]</f>
        <v>0</v>
      </c>
      <c r="AS2590" s="28">
        <f>Tabela1[[#This Row],[PESO TOTAL]]*Tabela1[[#This Row],[PREPARAÇÃO ]]</f>
        <v>0</v>
      </c>
      <c r="AT2590" s="28">
        <f>Tabela1[[#This Row],[PESO TOTAL]]*Tabela1[[#This Row],[CALDEIRARIA]]</f>
        <v>0</v>
      </c>
      <c r="AU2590" s="28">
        <f>Tabela1[[#This Row],[PESO TOTAL]]*Tabela1[[#This Row],[SOLDA]]</f>
        <v>0</v>
      </c>
      <c r="AV2590" s="28">
        <f>Tabela1[[#This Row],[PESO TOTAL]]*Tabela1[[#This Row],[ACABAMENTO]]</f>
        <v>0</v>
      </c>
      <c r="AW2590" s="28">
        <f>Tabela1[[#This Row],[PESO TOTAL]]*Tabela1[[#This Row],[PRONTO ACABADO]]</f>
        <v>0</v>
      </c>
      <c r="AX2590" s="28">
        <f>Tabela1[[#This Row],[PESO TOTAL]]*Tabela1[[#This Row],[EXPEDIÇÃO ]]</f>
        <v>0</v>
      </c>
      <c r="AY2590" s="28" t="str">
        <f>Tabela1[[#This Row],[PEDIDO]]&amp;Tabela1[[#This Row],[PRODUTO]]</f>
        <v/>
      </c>
      <c r="AZ2590" s="44">
        <f>IF(AF2590="",0,IF(ISTEXT(AF2590),H2590*VALUE(SUBSTITUTE(AF2590,"%",""))/100,H2590*AF2590))-Tabela1[[#This Row],[PRONTO ACABADO2]]</f>
        <v>0</v>
      </c>
      <c r="BA2590" s="44">
        <f>IF(AG2590="",0,IF(ISTEXT(AG2590),H2590*VALUE(SUBSTITUTE(AG2590,"%",""))/100,H2590*AG2590))-Tabela1[[#This Row],[PESO EXPEDIDO2]]</f>
        <v>0</v>
      </c>
      <c r="BB2590" s="44">
        <f t="shared" si="346"/>
        <v>0</v>
      </c>
      <c r="BC2590" s="44">
        <f t="shared" si="347"/>
        <v>0</v>
      </c>
      <c r="BD2590" s="44"/>
    </row>
    <row r="2591" spans="1:56" ht="15.75" hidden="1" customHeight="1" x14ac:dyDescent="0.25">
      <c r="A2591" s="6"/>
      <c r="B2591" s="22"/>
      <c r="C2591" s="7"/>
      <c r="D2591" s="46"/>
      <c r="E2591" s="7"/>
      <c r="F2591" s="7"/>
      <c r="G2591" s="44"/>
      <c r="H2591" s="41">
        <f>Tabela1[[#This Row],[PESO UNI]]*Tabela1[[#This Row],[QTE]]</f>
        <v>0</v>
      </c>
      <c r="I2591" s="7"/>
      <c r="J2591" s="8"/>
      <c r="K2591" s="8"/>
      <c r="L2591" s="9"/>
      <c r="M2591" s="10"/>
      <c r="N2591" s="8"/>
      <c r="O2591" s="12"/>
      <c r="P2591" s="13"/>
      <c r="Q2591" s="14">
        <f>Tabela1[[#This Row],[QTDE/ Fabricação]]-Tabela1[[#This Row],[QTE]]</f>
        <v>0</v>
      </c>
      <c r="R2591" s="19">
        <f t="shared" si="342"/>
        <v>0</v>
      </c>
      <c r="S2591" s="19">
        <f t="shared" si="341"/>
        <v>0</v>
      </c>
      <c r="T2591" s="20">
        <f t="shared" si="343"/>
        <v>0</v>
      </c>
      <c r="U2591" s="17">
        <f>IFERROR(SUMIF('LISTA DE EMBARQUE'!B:B,MICRO!E:E,'LISTA DE EMBARQUE'!G:G),"")</f>
        <v>0</v>
      </c>
      <c r="V2591" s="12" t="str">
        <f>IFERROR(VLOOKUP(Tabela1[[#This Row],[COD.MDE]],'LISTA DE EMBARQUE'!B:L,11,0),"")</f>
        <v/>
      </c>
      <c r="W2591" s="13" t="str">
        <f>IFERROR(COUNTIF(#REF!,Tabela1[[#This Row],[Colunas5]]),"")</f>
        <v/>
      </c>
      <c r="X2591" s="14">
        <f>Tabela1[[#This Row],[QIANTIDADE EXPEDIDA]]*Tabela1[[#This Row],[PESO UNI]]</f>
        <v>0</v>
      </c>
      <c r="Y2591" s="14">
        <f t="shared" si="344"/>
        <v>0</v>
      </c>
      <c r="Z2591" s="21">
        <f>Tabela1[[#This Row],[PESO TOTAL]]-Tabela1[[#This Row],[Peso Expedido]]</f>
        <v>0</v>
      </c>
      <c r="AA2591" s="18"/>
      <c r="AB2591" s="40" t="s">
        <v>3204</v>
      </c>
      <c r="AC2591" s="40"/>
      <c r="AD2591" s="40"/>
      <c r="AE2591" s="40"/>
      <c r="AF2591" s="40"/>
      <c r="AG2591" s="40"/>
      <c r="AH2591" s="40"/>
      <c r="AI2591" s="40" t="str">
        <f t="shared" si="348"/>
        <v>ok</v>
      </c>
      <c r="AJ2591"/>
      <c r="AK2591" t="str">
        <f>Tabela1[[#This Row],[Coluna1]]&amp;Tabela1[[#This Row],[PEDIDO]]</f>
        <v/>
      </c>
      <c r="AL2591"/>
      <c r="AM2591"/>
      <c r="AN2591"/>
      <c r="AO2591" t="str">
        <f t="shared" si="345"/>
        <v>/</v>
      </c>
      <c r="AP2591" t="str">
        <f>Tabela1[[#This Row],[TAG]]&amp;Tabela1[[#This Row],[PEDIDO]]&amp;Tabela1[[#This Row],[PRODUTO]]</f>
        <v/>
      </c>
      <c r="AQ2591" s="23" t="str">
        <f>Tabela1[[#This Row],[PRODUTO]]&amp;Tabela1[[#This Row],[TAG]]</f>
        <v/>
      </c>
      <c r="AR2591" s="183">
        <f>Tabela1[[#This Row],[PESO TOTAL]]*Tabela1[[#This Row],[MATÉRIA PRIMA]]</f>
        <v>0</v>
      </c>
      <c r="AS2591" s="28">
        <f>Tabela1[[#This Row],[PESO TOTAL]]*Tabela1[[#This Row],[PREPARAÇÃO ]]</f>
        <v>0</v>
      </c>
      <c r="AT2591" s="28">
        <f>Tabela1[[#This Row],[PESO TOTAL]]*Tabela1[[#This Row],[CALDEIRARIA]]</f>
        <v>0</v>
      </c>
      <c r="AU2591" s="28">
        <f>Tabela1[[#This Row],[PESO TOTAL]]*Tabela1[[#This Row],[SOLDA]]</f>
        <v>0</v>
      </c>
      <c r="AV2591" s="28">
        <f>Tabela1[[#This Row],[PESO TOTAL]]*Tabela1[[#This Row],[ACABAMENTO]]</f>
        <v>0</v>
      </c>
      <c r="AW2591" s="28">
        <f>Tabela1[[#This Row],[PESO TOTAL]]*Tabela1[[#This Row],[PRONTO ACABADO]]</f>
        <v>0</v>
      </c>
      <c r="AX2591" s="28">
        <f>Tabela1[[#This Row],[PESO TOTAL]]*Tabela1[[#This Row],[EXPEDIÇÃO ]]</f>
        <v>0</v>
      </c>
      <c r="AY2591" s="28" t="str">
        <f>Tabela1[[#This Row],[PEDIDO]]&amp;Tabela1[[#This Row],[PRODUTO]]</f>
        <v/>
      </c>
      <c r="AZ2591" s="44">
        <f>IF(AF2591="",0,IF(ISTEXT(AF2591),H2591*VALUE(SUBSTITUTE(AF2591,"%",""))/100,H2591*AF2591))-Tabela1[[#This Row],[PRONTO ACABADO2]]</f>
        <v>0</v>
      </c>
      <c r="BA2591" s="44">
        <f>IF(AG2591="",0,IF(ISTEXT(AG2591),H2591*VALUE(SUBSTITUTE(AG2591,"%",""))/100,H2591*AG2591))-Tabela1[[#This Row],[PESO EXPEDIDO2]]</f>
        <v>0</v>
      </c>
      <c r="BB2591" s="44">
        <f t="shared" si="346"/>
        <v>0</v>
      </c>
      <c r="BC2591" s="44">
        <f t="shared" si="347"/>
        <v>0</v>
      </c>
      <c r="BD2591" s="44"/>
    </row>
    <row r="2592" spans="1:56" ht="15.75" hidden="1" customHeight="1" x14ac:dyDescent="0.25">
      <c r="A2592" s="6"/>
      <c r="B2592" s="22"/>
      <c r="C2592" s="7"/>
      <c r="D2592" s="46"/>
      <c r="E2592" s="7"/>
      <c r="F2592" s="7"/>
      <c r="G2592" s="44"/>
      <c r="H2592" s="41">
        <f>Tabela1[[#This Row],[PESO UNI]]*Tabela1[[#This Row],[QTE]]</f>
        <v>0</v>
      </c>
      <c r="I2592" s="7"/>
      <c r="J2592" s="8"/>
      <c r="K2592" s="8"/>
      <c r="L2592" s="9"/>
      <c r="M2592" s="10"/>
      <c r="N2592" s="8"/>
      <c r="O2592" s="12"/>
      <c r="P2592" s="13"/>
      <c r="Q2592" s="14">
        <f>Tabela1[[#This Row],[QTDE/ Fabricação]]-Tabela1[[#This Row],[QTE]]</f>
        <v>0</v>
      </c>
      <c r="R2592" s="19">
        <f t="shared" si="342"/>
        <v>0</v>
      </c>
      <c r="S2592" s="19">
        <f t="shared" si="341"/>
        <v>0</v>
      </c>
      <c r="T2592" s="20">
        <f t="shared" si="343"/>
        <v>0</v>
      </c>
      <c r="U2592" s="17">
        <f>IFERROR(SUMIF('LISTA DE EMBARQUE'!B:B,MICRO!E:E,'LISTA DE EMBARQUE'!G:G),"")</f>
        <v>0</v>
      </c>
      <c r="V2592" s="12" t="str">
        <f>IFERROR(VLOOKUP(Tabela1[[#This Row],[COD.MDE]],'LISTA DE EMBARQUE'!B:L,11,0),"")</f>
        <v/>
      </c>
      <c r="W2592" s="13" t="str">
        <f>IFERROR(COUNTIF(#REF!,Tabela1[[#This Row],[Colunas5]]),"")</f>
        <v/>
      </c>
      <c r="X2592" s="14">
        <f>Tabela1[[#This Row],[QIANTIDADE EXPEDIDA]]*Tabela1[[#This Row],[PESO UNI]]</f>
        <v>0</v>
      </c>
      <c r="Y2592" s="14">
        <f t="shared" si="344"/>
        <v>0</v>
      </c>
      <c r="Z2592" s="21">
        <f>Tabela1[[#This Row],[PESO TOTAL]]-Tabela1[[#This Row],[Peso Expedido]]</f>
        <v>0</v>
      </c>
      <c r="AA2592" s="18"/>
      <c r="AB2592" s="40" t="s">
        <v>3204</v>
      </c>
      <c r="AC2592" s="40"/>
      <c r="AD2592" s="40"/>
      <c r="AE2592" s="40"/>
      <c r="AF2592" s="40"/>
      <c r="AG2592" s="40"/>
      <c r="AH2592" s="40"/>
      <c r="AI2592" s="40" t="str">
        <f t="shared" si="348"/>
        <v>ok</v>
      </c>
      <c r="AJ2592"/>
      <c r="AK2592" t="str">
        <f>Tabela1[[#This Row],[Coluna1]]&amp;Tabela1[[#This Row],[PEDIDO]]</f>
        <v/>
      </c>
      <c r="AL2592"/>
      <c r="AM2592"/>
      <c r="AN2592"/>
      <c r="AO2592" t="str">
        <f t="shared" si="345"/>
        <v>/</v>
      </c>
      <c r="AP2592" t="str">
        <f>Tabela1[[#This Row],[TAG]]&amp;Tabela1[[#This Row],[PEDIDO]]&amp;Tabela1[[#This Row],[PRODUTO]]</f>
        <v/>
      </c>
      <c r="AQ2592" s="23" t="str">
        <f>Tabela1[[#This Row],[PRODUTO]]&amp;Tabela1[[#This Row],[TAG]]</f>
        <v/>
      </c>
      <c r="AR2592" s="183">
        <f>Tabela1[[#This Row],[PESO TOTAL]]*Tabela1[[#This Row],[MATÉRIA PRIMA]]</f>
        <v>0</v>
      </c>
      <c r="AS2592" s="28">
        <f>Tabela1[[#This Row],[PESO TOTAL]]*Tabela1[[#This Row],[PREPARAÇÃO ]]</f>
        <v>0</v>
      </c>
      <c r="AT2592" s="28">
        <f>Tabela1[[#This Row],[PESO TOTAL]]*Tabela1[[#This Row],[CALDEIRARIA]]</f>
        <v>0</v>
      </c>
      <c r="AU2592" s="28">
        <f>Tabela1[[#This Row],[PESO TOTAL]]*Tabela1[[#This Row],[SOLDA]]</f>
        <v>0</v>
      </c>
      <c r="AV2592" s="28">
        <f>Tabela1[[#This Row],[PESO TOTAL]]*Tabela1[[#This Row],[ACABAMENTO]]</f>
        <v>0</v>
      </c>
      <c r="AW2592" s="28">
        <f>Tabela1[[#This Row],[PESO TOTAL]]*Tabela1[[#This Row],[PRONTO ACABADO]]</f>
        <v>0</v>
      </c>
      <c r="AX2592" s="28">
        <f>Tabela1[[#This Row],[PESO TOTAL]]*Tabela1[[#This Row],[EXPEDIÇÃO ]]</f>
        <v>0</v>
      </c>
      <c r="AY2592" s="28" t="str">
        <f>Tabela1[[#This Row],[PEDIDO]]&amp;Tabela1[[#This Row],[PRODUTO]]</f>
        <v/>
      </c>
      <c r="AZ2592" s="44">
        <f>IF(AF2592="",0,IF(ISTEXT(AF2592),H2592*VALUE(SUBSTITUTE(AF2592,"%",""))/100,H2592*AF2592))-Tabela1[[#This Row],[PRONTO ACABADO2]]</f>
        <v>0</v>
      </c>
      <c r="BA2592" s="44">
        <f>IF(AG2592="",0,IF(ISTEXT(AG2592),H2592*VALUE(SUBSTITUTE(AG2592,"%",""))/100,H2592*AG2592))-Tabela1[[#This Row],[PESO EXPEDIDO2]]</f>
        <v>0</v>
      </c>
      <c r="BB2592" s="44">
        <f t="shared" si="346"/>
        <v>0</v>
      </c>
      <c r="BC2592" s="44">
        <f t="shared" si="347"/>
        <v>0</v>
      </c>
      <c r="BD2592" s="44"/>
    </row>
    <row r="2593" spans="1:56" ht="15.75" hidden="1" customHeight="1" x14ac:dyDescent="0.25">
      <c r="A2593" s="6"/>
      <c r="B2593" s="22"/>
      <c r="C2593" s="7"/>
      <c r="D2593" s="46"/>
      <c r="E2593" s="7"/>
      <c r="F2593" s="7"/>
      <c r="G2593" s="44"/>
      <c r="H2593" s="41">
        <f>Tabela1[[#This Row],[PESO UNI]]*Tabela1[[#This Row],[QTE]]</f>
        <v>0</v>
      </c>
      <c r="I2593" s="7"/>
      <c r="J2593" s="8"/>
      <c r="K2593" s="8"/>
      <c r="L2593" s="9"/>
      <c r="M2593" s="10"/>
      <c r="N2593" s="8"/>
      <c r="O2593" s="12"/>
      <c r="P2593" s="13"/>
      <c r="Q2593" s="14">
        <f>Tabela1[[#This Row],[QTDE/ Fabricação]]-Tabela1[[#This Row],[QTE]]</f>
        <v>0</v>
      </c>
      <c r="R2593" s="19">
        <f t="shared" si="342"/>
        <v>0</v>
      </c>
      <c r="S2593" s="19">
        <f t="shared" si="341"/>
        <v>0</v>
      </c>
      <c r="T2593" s="20">
        <f t="shared" si="343"/>
        <v>0</v>
      </c>
      <c r="U2593" s="17">
        <f>IFERROR(SUMIF('LISTA DE EMBARQUE'!B:B,MICRO!E:E,'LISTA DE EMBARQUE'!G:G),"")</f>
        <v>0</v>
      </c>
      <c r="V2593" s="12" t="str">
        <f>IFERROR(VLOOKUP(Tabela1[[#This Row],[COD.MDE]],'LISTA DE EMBARQUE'!B:L,11,0),"")</f>
        <v/>
      </c>
      <c r="W2593" s="13" t="str">
        <f>IFERROR(COUNTIF(#REF!,Tabela1[[#This Row],[Colunas5]]),"")</f>
        <v/>
      </c>
      <c r="X2593" s="14">
        <f>Tabela1[[#This Row],[QIANTIDADE EXPEDIDA]]*Tabela1[[#This Row],[PESO UNI]]</f>
        <v>0</v>
      </c>
      <c r="Y2593" s="14">
        <f t="shared" si="344"/>
        <v>0</v>
      </c>
      <c r="Z2593" s="21">
        <f>Tabela1[[#This Row],[PESO TOTAL]]-Tabela1[[#This Row],[Peso Expedido]]</f>
        <v>0</v>
      </c>
      <c r="AA2593" s="18"/>
      <c r="AB2593" s="40" t="s">
        <v>3204</v>
      </c>
      <c r="AC2593" s="40"/>
      <c r="AD2593" s="40"/>
      <c r="AE2593" s="40"/>
      <c r="AF2593" s="40"/>
      <c r="AG2593" s="40"/>
      <c r="AH2593" s="40"/>
      <c r="AI2593" s="40" t="str">
        <f t="shared" si="348"/>
        <v>ok</v>
      </c>
      <c r="AJ2593"/>
      <c r="AK2593" t="str">
        <f>Tabela1[[#This Row],[Coluna1]]&amp;Tabela1[[#This Row],[PEDIDO]]</f>
        <v/>
      </c>
      <c r="AL2593"/>
      <c r="AM2593"/>
      <c r="AN2593"/>
      <c r="AO2593" t="str">
        <f t="shared" si="345"/>
        <v>/</v>
      </c>
      <c r="AP2593" t="str">
        <f>Tabela1[[#This Row],[TAG]]&amp;Tabela1[[#This Row],[PEDIDO]]&amp;Tabela1[[#This Row],[PRODUTO]]</f>
        <v/>
      </c>
      <c r="AQ2593" s="23" t="str">
        <f>Tabela1[[#This Row],[PRODUTO]]&amp;Tabela1[[#This Row],[TAG]]</f>
        <v/>
      </c>
      <c r="AR2593" s="183">
        <f>Tabela1[[#This Row],[PESO TOTAL]]*Tabela1[[#This Row],[MATÉRIA PRIMA]]</f>
        <v>0</v>
      </c>
      <c r="AS2593" s="28">
        <f>Tabela1[[#This Row],[PESO TOTAL]]*Tabela1[[#This Row],[PREPARAÇÃO ]]</f>
        <v>0</v>
      </c>
      <c r="AT2593" s="28">
        <f>Tabela1[[#This Row],[PESO TOTAL]]*Tabela1[[#This Row],[CALDEIRARIA]]</f>
        <v>0</v>
      </c>
      <c r="AU2593" s="28">
        <f>Tabela1[[#This Row],[PESO TOTAL]]*Tabela1[[#This Row],[SOLDA]]</f>
        <v>0</v>
      </c>
      <c r="AV2593" s="28">
        <f>Tabela1[[#This Row],[PESO TOTAL]]*Tabela1[[#This Row],[ACABAMENTO]]</f>
        <v>0</v>
      </c>
      <c r="AW2593" s="28">
        <f>Tabela1[[#This Row],[PESO TOTAL]]*Tabela1[[#This Row],[PRONTO ACABADO]]</f>
        <v>0</v>
      </c>
      <c r="AX2593" s="28">
        <f>Tabela1[[#This Row],[PESO TOTAL]]*Tabela1[[#This Row],[EXPEDIÇÃO ]]</f>
        <v>0</v>
      </c>
      <c r="AY2593" s="28" t="str">
        <f>Tabela1[[#This Row],[PEDIDO]]&amp;Tabela1[[#This Row],[PRODUTO]]</f>
        <v/>
      </c>
      <c r="AZ2593" s="44">
        <f>IF(AF2593="",0,IF(ISTEXT(AF2593),H2593*VALUE(SUBSTITUTE(AF2593,"%",""))/100,H2593*AF2593))-Tabela1[[#This Row],[PRONTO ACABADO2]]</f>
        <v>0</v>
      </c>
      <c r="BA2593" s="44">
        <f>IF(AG2593="",0,IF(ISTEXT(AG2593),H2593*VALUE(SUBSTITUTE(AG2593,"%",""))/100,H2593*AG2593))-Tabela1[[#This Row],[PESO EXPEDIDO2]]</f>
        <v>0</v>
      </c>
      <c r="BB2593" s="44">
        <f t="shared" si="346"/>
        <v>0</v>
      </c>
      <c r="BC2593" s="44">
        <f t="shared" si="347"/>
        <v>0</v>
      </c>
      <c r="BD2593" s="44"/>
    </row>
    <row r="2594" spans="1:56" ht="15.75" hidden="1" customHeight="1" x14ac:dyDescent="0.25">
      <c r="A2594" s="6"/>
      <c r="B2594" s="22"/>
      <c r="C2594" s="7"/>
      <c r="D2594" s="46"/>
      <c r="E2594" s="7"/>
      <c r="F2594" s="7"/>
      <c r="G2594" s="44"/>
      <c r="H2594" s="41">
        <f>Tabela1[[#This Row],[PESO UNI]]*Tabela1[[#This Row],[QTE]]</f>
        <v>0</v>
      </c>
      <c r="I2594" s="7"/>
      <c r="J2594" s="8"/>
      <c r="K2594" s="8"/>
      <c r="L2594" s="9"/>
      <c r="M2594" s="10"/>
      <c r="N2594" s="8"/>
      <c r="O2594" s="12"/>
      <c r="P2594" s="13"/>
      <c r="Q2594" s="14">
        <f>Tabela1[[#This Row],[QTDE/ Fabricação]]-Tabela1[[#This Row],[QTE]]</f>
        <v>0</v>
      </c>
      <c r="R2594" s="19">
        <f t="shared" si="342"/>
        <v>0</v>
      </c>
      <c r="S2594" s="19">
        <f t="shared" si="341"/>
        <v>0</v>
      </c>
      <c r="T2594" s="20">
        <f t="shared" si="343"/>
        <v>0</v>
      </c>
      <c r="U2594" s="17">
        <f>IFERROR(SUMIF('LISTA DE EMBARQUE'!B:B,MICRO!E:E,'LISTA DE EMBARQUE'!G:G),"")</f>
        <v>0</v>
      </c>
      <c r="V2594" s="12" t="str">
        <f>IFERROR(VLOOKUP(Tabela1[[#This Row],[COD.MDE]],'LISTA DE EMBARQUE'!B:L,11,0),"")</f>
        <v/>
      </c>
      <c r="W2594" s="13" t="str">
        <f>IFERROR(COUNTIF(#REF!,Tabela1[[#This Row],[Colunas5]]),"")</f>
        <v/>
      </c>
      <c r="X2594" s="14">
        <f>Tabela1[[#This Row],[QIANTIDADE EXPEDIDA]]*Tabela1[[#This Row],[PESO UNI]]</f>
        <v>0</v>
      </c>
      <c r="Y2594" s="14">
        <f t="shared" si="344"/>
        <v>0</v>
      </c>
      <c r="Z2594" s="21">
        <f>Tabela1[[#This Row],[PESO TOTAL]]-Tabela1[[#This Row],[Peso Expedido]]</f>
        <v>0</v>
      </c>
      <c r="AA2594" s="18"/>
      <c r="AB2594" s="40" t="s">
        <v>3204</v>
      </c>
      <c r="AC2594" s="40"/>
      <c r="AD2594" s="40"/>
      <c r="AE2594" s="40"/>
      <c r="AF2594" s="40"/>
      <c r="AG2594" s="40"/>
      <c r="AH2594" s="40"/>
      <c r="AI2594" s="40" t="str">
        <f t="shared" si="348"/>
        <v>ok</v>
      </c>
      <c r="AJ2594"/>
      <c r="AK2594" t="str">
        <f>Tabela1[[#This Row],[Coluna1]]&amp;Tabela1[[#This Row],[PEDIDO]]</f>
        <v/>
      </c>
      <c r="AL2594"/>
      <c r="AM2594"/>
      <c r="AN2594"/>
      <c r="AO2594" t="str">
        <f t="shared" si="345"/>
        <v>/</v>
      </c>
      <c r="AP2594" t="str">
        <f>Tabela1[[#This Row],[TAG]]&amp;Tabela1[[#This Row],[PEDIDO]]&amp;Tabela1[[#This Row],[PRODUTO]]</f>
        <v/>
      </c>
      <c r="AQ2594" s="23" t="str">
        <f>Tabela1[[#This Row],[PRODUTO]]&amp;Tabela1[[#This Row],[TAG]]</f>
        <v/>
      </c>
      <c r="AR2594" s="183">
        <f>Tabela1[[#This Row],[PESO TOTAL]]*Tabela1[[#This Row],[MATÉRIA PRIMA]]</f>
        <v>0</v>
      </c>
      <c r="AS2594" s="28">
        <f>Tabela1[[#This Row],[PESO TOTAL]]*Tabela1[[#This Row],[PREPARAÇÃO ]]</f>
        <v>0</v>
      </c>
      <c r="AT2594" s="28">
        <f>Tabela1[[#This Row],[PESO TOTAL]]*Tabela1[[#This Row],[CALDEIRARIA]]</f>
        <v>0</v>
      </c>
      <c r="AU2594" s="28">
        <f>Tabela1[[#This Row],[PESO TOTAL]]*Tabela1[[#This Row],[SOLDA]]</f>
        <v>0</v>
      </c>
      <c r="AV2594" s="28">
        <f>Tabela1[[#This Row],[PESO TOTAL]]*Tabela1[[#This Row],[ACABAMENTO]]</f>
        <v>0</v>
      </c>
      <c r="AW2594" s="28">
        <f>Tabela1[[#This Row],[PESO TOTAL]]*Tabela1[[#This Row],[PRONTO ACABADO]]</f>
        <v>0</v>
      </c>
      <c r="AX2594" s="28">
        <f>Tabela1[[#This Row],[PESO TOTAL]]*Tabela1[[#This Row],[EXPEDIÇÃO ]]</f>
        <v>0</v>
      </c>
      <c r="AY2594" s="28" t="str">
        <f>Tabela1[[#This Row],[PEDIDO]]&amp;Tabela1[[#This Row],[PRODUTO]]</f>
        <v/>
      </c>
      <c r="AZ2594" s="44">
        <f>IF(AF2594="",0,IF(ISTEXT(AF2594),H2594*VALUE(SUBSTITUTE(AF2594,"%",""))/100,H2594*AF2594))-Tabela1[[#This Row],[PRONTO ACABADO2]]</f>
        <v>0</v>
      </c>
      <c r="BA2594" s="44">
        <f>IF(AG2594="",0,IF(ISTEXT(AG2594),H2594*VALUE(SUBSTITUTE(AG2594,"%",""))/100,H2594*AG2594))-Tabela1[[#This Row],[PESO EXPEDIDO2]]</f>
        <v>0</v>
      </c>
      <c r="BB2594" s="44">
        <f t="shared" si="346"/>
        <v>0</v>
      </c>
      <c r="BC2594" s="44">
        <f t="shared" si="347"/>
        <v>0</v>
      </c>
      <c r="BD2594" s="44"/>
    </row>
    <row r="2595" spans="1:56" ht="15.75" hidden="1" customHeight="1" x14ac:dyDescent="0.25">
      <c r="A2595" s="6"/>
      <c r="B2595" s="22"/>
      <c r="C2595" s="7"/>
      <c r="D2595" s="46"/>
      <c r="E2595" s="7"/>
      <c r="F2595" s="7"/>
      <c r="G2595" s="44"/>
      <c r="H2595" s="41">
        <f>Tabela1[[#This Row],[PESO UNI]]*Tabela1[[#This Row],[QTE]]</f>
        <v>0</v>
      </c>
      <c r="I2595" s="7"/>
      <c r="J2595" s="8"/>
      <c r="K2595" s="8"/>
      <c r="L2595" s="9"/>
      <c r="M2595" s="10"/>
      <c r="N2595" s="8"/>
      <c r="O2595" s="12"/>
      <c r="P2595" s="13"/>
      <c r="Q2595" s="14">
        <f>Tabela1[[#This Row],[QTDE/ Fabricação]]-Tabela1[[#This Row],[QTE]]</f>
        <v>0</v>
      </c>
      <c r="R2595" s="19">
        <f t="shared" si="342"/>
        <v>0</v>
      </c>
      <c r="S2595" s="19">
        <f t="shared" si="341"/>
        <v>0</v>
      </c>
      <c r="T2595" s="20">
        <f t="shared" si="343"/>
        <v>0</v>
      </c>
      <c r="U2595" s="17">
        <f>IFERROR(SUMIF('LISTA DE EMBARQUE'!B:B,MICRO!E:E,'LISTA DE EMBARQUE'!G:G),"")</f>
        <v>0</v>
      </c>
      <c r="V2595" s="12" t="str">
        <f>IFERROR(VLOOKUP(Tabela1[[#This Row],[COD.MDE]],'LISTA DE EMBARQUE'!B:L,11,0),"")</f>
        <v/>
      </c>
      <c r="W2595" s="13" t="str">
        <f>IFERROR(COUNTIF(#REF!,Tabela1[[#This Row],[Colunas5]]),"")</f>
        <v/>
      </c>
      <c r="X2595" s="14">
        <f>Tabela1[[#This Row],[QIANTIDADE EXPEDIDA]]*Tabela1[[#This Row],[PESO UNI]]</f>
        <v>0</v>
      </c>
      <c r="Y2595" s="14">
        <f t="shared" si="344"/>
        <v>0</v>
      </c>
      <c r="Z2595" s="21">
        <f>Tabela1[[#This Row],[PESO TOTAL]]-Tabela1[[#This Row],[Peso Expedido]]</f>
        <v>0</v>
      </c>
      <c r="AA2595" s="18"/>
      <c r="AB2595" s="40" t="s">
        <v>3204</v>
      </c>
      <c r="AC2595" s="40"/>
      <c r="AD2595" s="40"/>
      <c r="AE2595" s="40"/>
      <c r="AF2595" s="40"/>
      <c r="AG2595" s="40"/>
      <c r="AH2595" s="40"/>
      <c r="AI2595" s="40" t="str">
        <f t="shared" si="348"/>
        <v>ok</v>
      </c>
      <c r="AJ2595"/>
      <c r="AK2595" t="str">
        <f>Tabela1[[#This Row],[Coluna1]]&amp;Tabela1[[#This Row],[PEDIDO]]</f>
        <v/>
      </c>
      <c r="AL2595"/>
      <c r="AM2595"/>
      <c r="AN2595"/>
      <c r="AO2595" t="str">
        <f t="shared" si="345"/>
        <v>/</v>
      </c>
      <c r="AP2595" t="str">
        <f>Tabela1[[#This Row],[TAG]]&amp;Tabela1[[#This Row],[PEDIDO]]&amp;Tabela1[[#This Row],[PRODUTO]]</f>
        <v/>
      </c>
      <c r="AQ2595" s="23" t="str">
        <f>Tabela1[[#This Row],[PRODUTO]]&amp;Tabela1[[#This Row],[TAG]]</f>
        <v/>
      </c>
      <c r="AR2595" s="183">
        <f>Tabela1[[#This Row],[PESO TOTAL]]*Tabela1[[#This Row],[MATÉRIA PRIMA]]</f>
        <v>0</v>
      </c>
      <c r="AS2595" s="28">
        <f>Tabela1[[#This Row],[PESO TOTAL]]*Tabela1[[#This Row],[PREPARAÇÃO ]]</f>
        <v>0</v>
      </c>
      <c r="AT2595" s="28">
        <f>Tabela1[[#This Row],[PESO TOTAL]]*Tabela1[[#This Row],[CALDEIRARIA]]</f>
        <v>0</v>
      </c>
      <c r="AU2595" s="28">
        <f>Tabela1[[#This Row],[PESO TOTAL]]*Tabela1[[#This Row],[SOLDA]]</f>
        <v>0</v>
      </c>
      <c r="AV2595" s="28">
        <f>Tabela1[[#This Row],[PESO TOTAL]]*Tabela1[[#This Row],[ACABAMENTO]]</f>
        <v>0</v>
      </c>
      <c r="AW2595" s="28">
        <f>Tabela1[[#This Row],[PESO TOTAL]]*Tabela1[[#This Row],[PRONTO ACABADO]]</f>
        <v>0</v>
      </c>
      <c r="AX2595" s="28">
        <f>Tabela1[[#This Row],[PESO TOTAL]]*Tabela1[[#This Row],[EXPEDIÇÃO ]]</f>
        <v>0</v>
      </c>
      <c r="AY2595" s="28" t="str">
        <f>Tabela1[[#This Row],[PEDIDO]]&amp;Tabela1[[#This Row],[PRODUTO]]</f>
        <v/>
      </c>
      <c r="AZ2595" s="44">
        <f>IF(AF2595="",0,IF(ISTEXT(AF2595),H2595*VALUE(SUBSTITUTE(AF2595,"%",""))/100,H2595*AF2595))-Tabela1[[#This Row],[PRONTO ACABADO2]]</f>
        <v>0</v>
      </c>
      <c r="BA2595" s="44">
        <f>IF(AG2595="",0,IF(ISTEXT(AG2595),H2595*VALUE(SUBSTITUTE(AG2595,"%",""))/100,H2595*AG2595))-Tabela1[[#This Row],[PESO EXPEDIDO2]]</f>
        <v>0</v>
      </c>
      <c r="BB2595" s="44">
        <f t="shared" si="346"/>
        <v>0</v>
      </c>
      <c r="BC2595" s="44">
        <f t="shared" si="347"/>
        <v>0</v>
      </c>
      <c r="BD2595" s="44"/>
    </row>
    <row r="2596" spans="1:56" ht="15.75" hidden="1" customHeight="1" x14ac:dyDescent="0.25">
      <c r="A2596" s="6"/>
      <c r="B2596" s="22"/>
      <c r="C2596" s="7"/>
      <c r="D2596" s="46"/>
      <c r="E2596" s="7"/>
      <c r="F2596" s="7"/>
      <c r="G2596" s="44"/>
      <c r="H2596" s="41">
        <f>Tabela1[[#This Row],[PESO UNI]]*Tabela1[[#This Row],[QTE]]</f>
        <v>0</v>
      </c>
      <c r="I2596" s="7"/>
      <c r="J2596" s="8"/>
      <c r="K2596" s="8"/>
      <c r="L2596" s="9"/>
      <c r="M2596" s="10"/>
      <c r="N2596" s="8"/>
      <c r="O2596" s="12"/>
      <c r="P2596" s="13"/>
      <c r="Q2596" s="14">
        <f>Tabela1[[#This Row],[QTDE/ Fabricação]]-Tabela1[[#This Row],[QTE]]</f>
        <v>0</v>
      </c>
      <c r="R2596" s="19">
        <f t="shared" si="342"/>
        <v>0</v>
      </c>
      <c r="S2596" s="19">
        <f t="shared" si="341"/>
        <v>0</v>
      </c>
      <c r="T2596" s="20">
        <f t="shared" si="343"/>
        <v>0</v>
      </c>
      <c r="U2596" s="17">
        <f>IFERROR(SUMIF('LISTA DE EMBARQUE'!B:B,MICRO!E:E,'LISTA DE EMBARQUE'!G:G),"")</f>
        <v>0</v>
      </c>
      <c r="V2596" s="12" t="str">
        <f>IFERROR(VLOOKUP(Tabela1[[#This Row],[COD.MDE]],'LISTA DE EMBARQUE'!B:L,11,0),"")</f>
        <v/>
      </c>
      <c r="W2596" s="13" t="str">
        <f>IFERROR(COUNTIF(#REF!,Tabela1[[#This Row],[Colunas5]]),"")</f>
        <v/>
      </c>
      <c r="X2596" s="14">
        <f>Tabela1[[#This Row],[QIANTIDADE EXPEDIDA]]*Tabela1[[#This Row],[PESO UNI]]</f>
        <v>0</v>
      </c>
      <c r="Y2596" s="14">
        <f t="shared" si="344"/>
        <v>0</v>
      </c>
      <c r="Z2596" s="21">
        <f>Tabela1[[#This Row],[PESO TOTAL]]-Tabela1[[#This Row],[Peso Expedido]]</f>
        <v>0</v>
      </c>
      <c r="AA2596" s="18"/>
      <c r="AB2596" s="40" t="s">
        <v>3204</v>
      </c>
      <c r="AC2596" s="40"/>
      <c r="AD2596" s="40"/>
      <c r="AE2596" s="40"/>
      <c r="AF2596" s="40"/>
      <c r="AG2596" s="40"/>
      <c r="AH2596" s="40"/>
      <c r="AI2596" s="40" t="str">
        <f t="shared" si="348"/>
        <v>ok</v>
      </c>
      <c r="AJ2596"/>
      <c r="AK2596" t="str">
        <f>Tabela1[[#This Row],[Coluna1]]&amp;Tabela1[[#This Row],[PEDIDO]]</f>
        <v/>
      </c>
      <c r="AL2596"/>
      <c r="AM2596"/>
      <c r="AN2596"/>
      <c r="AO2596" t="str">
        <f t="shared" si="345"/>
        <v>/</v>
      </c>
      <c r="AP2596" t="str">
        <f>Tabela1[[#This Row],[TAG]]&amp;Tabela1[[#This Row],[PEDIDO]]&amp;Tabela1[[#This Row],[PRODUTO]]</f>
        <v/>
      </c>
      <c r="AQ2596" s="23" t="str">
        <f>Tabela1[[#This Row],[PRODUTO]]&amp;Tabela1[[#This Row],[TAG]]</f>
        <v/>
      </c>
      <c r="AR2596" s="183">
        <f>Tabela1[[#This Row],[PESO TOTAL]]*Tabela1[[#This Row],[MATÉRIA PRIMA]]</f>
        <v>0</v>
      </c>
      <c r="AS2596" s="28">
        <f>Tabela1[[#This Row],[PESO TOTAL]]*Tabela1[[#This Row],[PREPARAÇÃO ]]</f>
        <v>0</v>
      </c>
      <c r="AT2596" s="28">
        <f>Tabela1[[#This Row],[PESO TOTAL]]*Tabela1[[#This Row],[CALDEIRARIA]]</f>
        <v>0</v>
      </c>
      <c r="AU2596" s="28">
        <f>Tabela1[[#This Row],[PESO TOTAL]]*Tabela1[[#This Row],[SOLDA]]</f>
        <v>0</v>
      </c>
      <c r="AV2596" s="28">
        <f>Tabela1[[#This Row],[PESO TOTAL]]*Tabela1[[#This Row],[ACABAMENTO]]</f>
        <v>0</v>
      </c>
      <c r="AW2596" s="28">
        <f>Tabela1[[#This Row],[PESO TOTAL]]*Tabela1[[#This Row],[PRONTO ACABADO]]</f>
        <v>0</v>
      </c>
      <c r="AX2596" s="28">
        <f>Tabela1[[#This Row],[PESO TOTAL]]*Tabela1[[#This Row],[EXPEDIÇÃO ]]</f>
        <v>0</v>
      </c>
      <c r="AY2596" s="28" t="str">
        <f>Tabela1[[#This Row],[PEDIDO]]&amp;Tabela1[[#This Row],[PRODUTO]]</f>
        <v/>
      </c>
      <c r="AZ2596" s="44">
        <f>IF(AF2596="",0,IF(ISTEXT(AF2596),H2596*VALUE(SUBSTITUTE(AF2596,"%",""))/100,H2596*AF2596))-Tabela1[[#This Row],[PRONTO ACABADO2]]</f>
        <v>0</v>
      </c>
      <c r="BA2596" s="44">
        <f>IF(AG2596="",0,IF(ISTEXT(AG2596),H2596*VALUE(SUBSTITUTE(AG2596,"%",""))/100,H2596*AG2596))-Tabela1[[#This Row],[PESO EXPEDIDO2]]</f>
        <v>0</v>
      </c>
      <c r="BB2596" s="44">
        <f t="shared" si="346"/>
        <v>0</v>
      </c>
      <c r="BC2596" s="44">
        <f t="shared" si="347"/>
        <v>0</v>
      </c>
      <c r="BD2596" s="44"/>
    </row>
    <row r="2597" spans="1:56" ht="15.75" hidden="1" customHeight="1" x14ac:dyDescent="0.25">
      <c r="A2597" s="6"/>
      <c r="B2597" s="22"/>
      <c r="C2597" s="7"/>
      <c r="D2597" s="46"/>
      <c r="E2597" s="7"/>
      <c r="F2597" s="7"/>
      <c r="G2597" s="44"/>
      <c r="H2597" s="41">
        <f>Tabela1[[#This Row],[PESO UNI]]*Tabela1[[#This Row],[QTE]]</f>
        <v>0</v>
      </c>
      <c r="I2597" s="7"/>
      <c r="J2597" s="8"/>
      <c r="K2597" s="8"/>
      <c r="L2597" s="9"/>
      <c r="M2597" s="10"/>
      <c r="N2597" s="8"/>
      <c r="O2597" s="12"/>
      <c r="P2597" s="13"/>
      <c r="Q2597" s="14">
        <f>Tabela1[[#This Row],[QTDE/ Fabricação]]-Tabela1[[#This Row],[QTE]]</f>
        <v>0</v>
      </c>
      <c r="R2597" s="19">
        <f t="shared" si="342"/>
        <v>0</v>
      </c>
      <c r="S2597" s="19">
        <f t="shared" si="341"/>
        <v>0</v>
      </c>
      <c r="T2597" s="20">
        <f t="shared" si="343"/>
        <v>0</v>
      </c>
      <c r="U2597" s="17">
        <f>IFERROR(SUMIF('LISTA DE EMBARQUE'!B:B,MICRO!E:E,'LISTA DE EMBARQUE'!G:G),"")</f>
        <v>0</v>
      </c>
      <c r="V2597" s="12" t="str">
        <f>IFERROR(VLOOKUP(Tabela1[[#This Row],[COD.MDE]],'LISTA DE EMBARQUE'!B:L,11,0),"")</f>
        <v/>
      </c>
      <c r="W2597" s="13" t="str">
        <f>IFERROR(COUNTIF(#REF!,Tabela1[[#This Row],[Colunas5]]),"")</f>
        <v/>
      </c>
      <c r="X2597" s="14">
        <f>Tabela1[[#This Row],[QIANTIDADE EXPEDIDA]]*Tabela1[[#This Row],[PESO UNI]]</f>
        <v>0</v>
      </c>
      <c r="Y2597" s="14">
        <f t="shared" si="344"/>
        <v>0</v>
      </c>
      <c r="Z2597" s="21">
        <f>Tabela1[[#This Row],[PESO TOTAL]]-Tabela1[[#This Row],[Peso Expedido]]</f>
        <v>0</v>
      </c>
      <c r="AA2597" s="18"/>
      <c r="AB2597" s="40" t="s">
        <v>3204</v>
      </c>
      <c r="AC2597" s="40"/>
      <c r="AD2597" s="40"/>
      <c r="AE2597" s="40"/>
      <c r="AF2597" s="40"/>
      <c r="AG2597" s="40"/>
      <c r="AH2597" s="40"/>
      <c r="AI2597" s="40" t="str">
        <f t="shared" si="348"/>
        <v>ok</v>
      </c>
      <c r="AJ2597"/>
      <c r="AK2597" t="str">
        <f>Tabela1[[#This Row],[Coluna1]]&amp;Tabela1[[#This Row],[PEDIDO]]</f>
        <v/>
      </c>
      <c r="AL2597"/>
      <c r="AM2597"/>
      <c r="AN2597"/>
      <c r="AO2597" t="str">
        <f t="shared" si="345"/>
        <v>/</v>
      </c>
      <c r="AP2597" t="str">
        <f>Tabela1[[#This Row],[TAG]]&amp;Tabela1[[#This Row],[PEDIDO]]&amp;Tabela1[[#This Row],[PRODUTO]]</f>
        <v/>
      </c>
      <c r="AQ2597" s="23" t="str">
        <f>Tabela1[[#This Row],[PRODUTO]]&amp;Tabela1[[#This Row],[TAG]]</f>
        <v/>
      </c>
      <c r="AR2597" s="183">
        <f>Tabela1[[#This Row],[PESO TOTAL]]*Tabela1[[#This Row],[MATÉRIA PRIMA]]</f>
        <v>0</v>
      </c>
      <c r="AS2597" s="28">
        <f>Tabela1[[#This Row],[PESO TOTAL]]*Tabela1[[#This Row],[PREPARAÇÃO ]]</f>
        <v>0</v>
      </c>
      <c r="AT2597" s="28">
        <f>Tabela1[[#This Row],[PESO TOTAL]]*Tabela1[[#This Row],[CALDEIRARIA]]</f>
        <v>0</v>
      </c>
      <c r="AU2597" s="28">
        <f>Tabela1[[#This Row],[PESO TOTAL]]*Tabela1[[#This Row],[SOLDA]]</f>
        <v>0</v>
      </c>
      <c r="AV2597" s="28">
        <f>Tabela1[[#This Row],[PESO TOTAL]]*Tabela1[[#This Row],[ACABAMENTO]]</f>
        <v>0</v>
      </c>
      <c r="AW2597" s="28">
        <f>Tabela1[[#This Row],[PESO TOTAL]]*Tabela1[[#This Row],[PRONTO ACABADO]]</f>
        <v>0</v>
      </c>
      <c r="AX2597" s="28">
        <f>Tabela1[[#This Row],[PESO TOTAL]]*Tabela1[[#This Row],[EXPEDIÇÃO ]]</f>
        <v>0</v>
      </c>
      <c r="AY2597" s="28" t="str">
        <f>Tabela1[[#This Row],[PEDIDO]]&amp;Tabela1[[#This Row],[PRODUTO]]</f>
        <v/>
      </c>
      <c r="AZ2597" s="44">
        <f>IF(AF2597="",0,IF(ISTEXT(AF2597),H2597*VALUE(SUBSTITUTE(AF2597,"%",""))/100,H2597*AF2597))-Tabela1[[#This Row],[PRONTO ACABADO2]]</f>
        <v>0</v>
      </c>
      <c r="BA2597" s="44">
        <f>IF(AG2597="",0,IF(ISTEXT(AG2597),H2597*VALUE(SUBSTITUTE(AG2597,"%",""))/100,H2597*AG2597))-Tabela1[[#This Row],[PESO EXPEDIDO2]]</f>
        <v>0</v>
      </c>
      <c r="BB2597" s="44">
        <f t="shared" si="346"/>
        <v>0</v>
      </c>
      <c r="BC2597" s="44">
        <f t="shared" si="347"/>
        <v>0</v>
      </c>
      <c r="BD2597" s="44"/>
    </row>
    <row r="2598" spans="1:56" ht="15.75" hidden="1" customHeight="1" x14ac:dyDescent="0.25">
      <c r="A2598" s="6"/>
      <c r="B2598" s="22"/>
      <c r="C2598" s="7"/>
      <c r="D2598" s="46"/>
      <c r="E2598" s="7"/>
      <c r="F2598" s="7"/>
      <c r="G2598" s="44"/>
      <c r="H2598" s="41">
        <f>Tabela1[[#This Row],[PESO UNI]]*Tabela1[[#This Row],[QTE]]</f>
        <v>0</v>
      </c>
      <c r="I2598" s="7"/>
      <c r="J2598" s="8"/>
      <c r="K2598" s="8"/>
      <c r="L2598" s="9"/>
      <c r="M2598" s="10"/>
      <c r="N2598" s="8"/>
      <c r="O2598" s="12"/>
      <c r="P2598" s="13"/>
      <c r="Q2598" s="14">
        <f>Tabela1[[#This Row],[QTDE/ Fabricação]]-Tabela1[[#This Row],[QTE]]</f>
        <v>0</v>
      </c>
      <c r="R2598" s="19">
        <f t="shared" si="342"/>
        <v>0</v>
      </c>
      <c r="S2598" s="19">
        <f t="shared" si="341"/>
        <v>0</v>
      </c>
      <c r="T2598" s="20">
        <f t="shared" si="343"/>
        <v>0</v>
      </c>
      <c r="U2598" s="17">
        <f>IFERROR(SUMIF('LISTA DE EMBARQUE'!B:B,MICRO!E:E,'LISTA DE EMBARQUE'!G:G),"")</f>
        <v>0</v>
      </c>
      <c r="V2598" s="12" t="str">
        <f>IFERROR(VLOOKUP(Tabela1[[#This Row],[COD.MDE]],'LISTA DE EMBARQUE'!B:L,11,0),"")</f>
        <v/>
      </c>
      <c r="W2598" s="13" t="str">
        <f>IFERROR(COUNTIF(#REF!,Tabela1[[#This Row],[Colunas5]]),"")</f>
        <v/>
      </c>
      <c r="X2598" s="14">
        <f>Tabela1[[#This Row],[QIANTIDADE EXPEDIDA]]*Tabela1[[#This Row],[PESO UNI]]</f>
        <v>0</v>
      </c>
      <c r="Y2598" s="14">
        <f t="shared" si="344"/>
        <v>0</v>
      </c>
      <c r="Z2598" s="21">
        <f>Tabela1[[#This Row],[PESO TOTAL]]-Tabela1[[#This Row],[Peso Expedido]]</f>
        <v>0</v>
      </c>
      <c r="AA2598" s="18"/>
      <c r="AB2598" s="40" t="s">
        <v>3204</v>
      </c>
      <c r="AC2598" s="40"/>
      <c r="AD2598" s="40"/>
      <c r="AE2598" s="40"/>
      <c r="AF2598" s="40"/>
      <c r="AG2598" s="40"/>
      <c r="AH2598" s="40"/>
      <c r="AI2598" s="40" t="str">
        <f t="shared" si="348"/>
        <v>ok</v>
      </c>
      <c r="AJ2598"/>
      <c r="AK2598" t="str">
        <f>Tabela1[[#This Row],[Coluna1]]&amp;Tabela1[[#This Row],[PEDIDO]]</f>
        <v/>
      </c>
      <c r="AL2598"/>
      <c r="AM2598"/>
      <c r="AN2598"/>
      <c r="AO2598" t="str">
        <f t="shared" si="345"/>
        <v>/</v>
      </c>
      <c r="AP2598" t="str">
        <f>Tabela1[[#This Row],[TAG]]&amp;Tabela1[[#This Row],[PEDIDO]]&amp;Tabela1[[#This Row],[PRODUTO]]</f>
        <v/>
      </c>
      <c r="AQ2598" s="23" t="str">
        <f>Tabela1[[#This Row],[PRODUTO]]&amp;Tabela1[[#This Row],[TAG]]</f>
        <v/>
      </c>
      <c r="AR2598" s="183">
        <f>Tabela1[[#This Row],[PESO TOTAL]]*Tabela1[[#This Row],[MATÉRIA PRIMA]]</f>
        <v>0</v>
      </c>
      <c r="AS2598" s="28">
        <f>Tabela1[[#This Row],[PESO TOTAL]]*Tabela1[[#This Row],[PREPARAÇÃO ]]</f>
        <v>0</v>
      </c>
      <c r="AT2598" s="28">
        <f>Tabela1[[#This Row],[PESO TOTAL]]*Tabela1[[#This Row],[CALDEIRARIA]]</f>
        <v>0</v>
      </c>
      <c r="AU2598" s="28">
        <f>Tabela1[[#This Row],[PESO TOTAL]]*Tabela1[[#This Row],[SOLDA]]</f>
        <v>0</v>
      </c>
      <c r="AV2598" s="28">
        <f>Tabela1[[#This Row],[PESO TOTAL]]*Tabela1[[#This Row],[ACABAMENTO]]</f>
        <v>0</v>
      </c>
      <c r="AW2598" s="28">
        <f>Tabela1[[#This Row],[PESO TOTAL]]*Tabela1[[#This Row],[PRONTO ACABADO]]</f>
        <v>0</v>
      </c>
      <c r="AX2598" s="28">
        <f>Tabela1[[#This Row],[PESO TOTAL]]*Tabela1[[#This Row],[EXPEDIÇÃO ]]</f>
        <v>0</v>
      </c>
      <c r="AY2598" s="28" t="str">
        <f>Tabela1[[#This Row],[PEDIDO]]&amp;Tabela1[[#This Row],[PRODUTO]]</f>
        <v/>
      </c>
      <c r="AZ2598" s="44">
        <f>IF(AF2598="",0,IF(ISTEXT(AF2598),H2598*VALUE(SUBSTITUTE(AF2598,"%",""))/100,H2598*AF2598))-Tabela1[[#This Row],[PRONTO ACABADO2]]</f>
        <v>0</v>
      </c>
      <c r="BA2598" s="44">
        <f>IF(AG2598="",0,IF(ISTEXT(AG2598),H2598*VALUE(SUBSTITUTE(AG2598,"%",""))/100,H2598*AG2598))-Tabela1[[#This Row],[PESO EXPEDIDO2]]</f>
        <v>0</v>
      </c>
      <c r="BB2598" s="44">
        <f t="shared" si="346"/>
        <v>0</v>
      </c>
      <c r="BC2598" s="44">
        <f t="shared" si="347"/>
        <v>0</v>
      </c>
      <c r="BD2598" s="44"/>
    </row>
    <row r="2599" spans="1:56" ht="15.75" hidden="1" customHeight="1" x14ac:dyDescent="0.25">
      <c r="A2599" s="6"/>
      <c r="B2599" s="22"/>
      <c r="C2599" s="7"/>
      <c r="D2599" s="46"/>
      <c r="E2599" s="7"/>
      <c r="F2599" s="7"/>
      <c r="G2599" s="44"/>
      <c r="H2599" s="41">
        <f>Tabela1[[#This Row],[PESO UNI]]*Tabela1[[#This Row],[QTE]]</f>
        <v>0</v>
      </c>
      <c r="I2599" s="7"/>
      <c r="J2599" s="8"/>
      <c r="K2599" s="8"/>
      <c r="L2599" s="9"/>
      <c r="M2599" s="10"/>
      <c r="N2599" s="8"/>
      <c r="O2599" s="12"/>
      <c r="P2599" s="13"/>
      <c r="Q2599" s="14">
        <f>Tabela1[[#This Row],[QTDE/ Fabricação]]-Tabela1[[#This Row],[QTE]]</f>
        <v>0</v>
      </c>
      <c r="R2599" s="19">
        <f t="shared" si="342"/>
        <v>0</v>
      </c>
      <c r="S2599" s="19">
        <f t="shared" si="341"/>
        <v>0</v>
      </c>
      <c r="T2599" s="20">
        <f t="shared" si="343"/>
        <v>0</v>
      </c>
      <c r="U2599" s="17">
        <f>IFERROR(SUMIF('LISTA DE EMBARQUE'!B:B,MICRO!E:E,'LISTA DE EMBARQUE'!G:G),"")</f>
        <v>0</v>
      </c>
      <c r="V2599" s="12" t="str">
        <f>IFERROR(VLOOKUP(Tabela1[[#This Row],[COD.MDE]],'LISTA DE EMBARQUE'!B:L,11,0),"")</f>
        <v/>
      </c>
      <c r="W2599" s="13" t="str">
        <f>IFERROR(COUNTIF(#REF!,Tabela1[[#This Row],[Colunas5]]),"")</f>
        <v/>
      </c>
      <c r="X2599" s="14">
        <f>Tabela1[[#This Row],[QIANTIDADE EXPEDIDA]]*Tabela1[[#This Row],[PESO UNI]]</f>
        <v>0</v>
      </c>
      <c r="Y2599" s="14">
        <f t="shared" si="344"/>
        <v>0</v>
      </c>
      <c r="Z2599" s="21">
        <f>Tabela1[[#This Row],[PESO TOTAL]]-Tabela1[[#This Row],[Peso Expedido]]</f>
        <v>0</v>
      </c>
      <c r="AA2599" s="18"/>
      <c r="AB2599" s="40" t="s">
        <v>3204</v>
      </c>
      <c r="AC2599" s="40"/>
      <c r="AD2599" s="40"/>
      <c r="AE2599" s="40"/>
      <c r="AF2599" s="40"/>
      <c r="AG2599" s="40"/>
      <c r="AH2599" s="40"/>
      <c r="AI2599" s="40" t="str">
        <f t="shared" si="348"/>
        <v>ok</v>
      </c>
      <c r="AJ2599"/>
      <c r="AK2599" t="str">
        <f>Tabela1[[#This Row],[Coluna1]]&amp;Tabela1[[#This Row],[PEDIDO]]</f>
        <v/>
      </c>
      <c r="AL2599"/>
      <c r="AM2599"/>
      <c r="AN2599"/>
      <c r="AO2599" t="str">
        <f t="shared" si="345"/>
        <v>/</v>
      </c>
      <c r="AP2599" t="str">
        <f>Tabela1[[#This Row],[TAG]]&amp;Tabela1[[#This Row],[PEDIDO]]&amp;Tabela1[[#This Row],[PRODUTO]]</f>
        <v/>
      </c>
      <c r="AQ2599" s="23" t="str">
        <f>Tabela1[[#This Row],[PRODUTO]]&amp;Tabela1[[#This Row],[TAG]]</f>
        <v/>
      </c>
      <c r="AR2599" s="183">
        <f>Tabela1[[#This Row],[PESO TOTAL]]*Tabela1[[#This Row],[MATÉRIA PRIMA]]</f>
        <v>0</v>
      </c>
      <c r="AS2599" s="28">
        <f>Tabela1[[#This Row],[PESO TOTAL]]*Tabela1[[#This Row],[PREPARAÇÃO ]]</f>
        <v>0</v>
      </c>
      <c r="AT2599" s="28">
        <f>Tabela1[[#This Row],[PESO TOTAL]]*Tabela1[[#This Row],[CALDEIRARIA]]</f>
        <v>0</v>
      </c>
      <c r="AU2599" s="28">
        <f>Tabela1[[#This Row],[PESO TOTAL]]*Tabela1[[#This Row],[SOLDA]]</f>
        <v>0</v>
      </c>
      <c r="AV2599" s="28">
        <f>Tabela1[[#This Row],[PESO TOTAL]]*Tabela1[[#This Row],[ACABAMENTO]]</f>
        <v>0</v>
      </c>
      <c r="AW2599" s="28">
        <f>Tabela1[[#This Row],[PESO TOTAL]]*Tabela1[[#This Row],[PRONTO ACABADO]]</f>
        <v>0</v>
      </c>
      <c r="AX2599" s="28">
        <f>Tabela1[[#This Row],[PESO TOTAL]]*Tabela1[[#This Row],[EXPEDIÇÃO ]]</f>
        <v>0</v>
      </c>
      <c r="AY2599" s="28" t="str">
        <f>Tabela1[[#This Row],[PEDIDO]]&amp;Tabela1[[#This Row],[PRODUTO]]</f>
        <v/>
      </c>
      <c r="AZ2599" s="44">
        <f>IF(AF2599="",0,IF(ISTEXT(AF2599),H2599*VALUE(SUBSTITUTE(AF2599,"%",""))/100,H2599*AF2599))-Tabela1[[#This Row],[PRONTO ACABADO2]]</f>
        <v>0</v>
      </c>
      <c r="BA2599" s="44">
        <f>IF(AG2599="",0,IF(ISTEXT(AG2599),H2599*VALUE(SUBSTITUTE(AG2599,"%",""))/100,H2599*AG2599))-Tabela1[[#This Row],[PESO EXPEDIDO2]]</f>
        <v>0</v>
      </c>
      <c r="BB2599" s="44">
        <f t="shared" si="346"/>
        <v>0</v>
      </c>
      <c r="BC2599" s="44">
        <f t="shared" si="347"/>
        <v>0</v>
      </c>
      <c r="BD2599" s="44"/>
    </row>
    <row r="2600" spans="1:56" ht="15.75" hidden="1" customHeight="1" x14ac:dyDescent="0.25">
      <c r="A2600" s="6"/>
      <c r="B2600" s="22"/>
      <c r="C2600" s="7"/>
      <c r="D2600" s="46"/>
      <c r="E2600" s="7"/>
      <c r="F2600" s="7"/>
      <c r="G2600" s="44"/>
      <c r="H2600" s="41">
        <f>Tabela1[[#This Row],[PESO UNI]]*Tabela1[[#This Row],[QTE]]</f>
        <v>0</v>
      </c>
      <c r="I2600" s="7"/>
      <c r="J2600" s="8"/>
      <c r="K2600" s="8"/>
      <c r="L2600" s="9"/>
      <c r="M2600" s="10"/>
      <c r="N2600" s="8"/>
      <c r="O2600" s="12"/>
      <c r="P2600" s="13"/>
      <c r="Q2600" s="14">
        <f>Tabela1[[#This Row],[QTDE/ Fabricação]]-Tabela1[[#This Row],[QTE]]</f>
        <v>0</v>
      </c>
      <c r="R2600" s="19">
        <f t="shared" si="342"/>
        <v>0</v>
      </c>
      <c r="S2600" s="19">
        <f t="shared" si="341"/>
        <v>0</v>
      </c>
      <c r="T2600" s="20">
        <f t="shared" si="343"/>
        <v>0</v>
      </c>
      <c r="U2600" s="17">
        <f>IFERROR(SUMIF('LISTA DE EMBARQUE'!B:B,MICRO!E:E,'LISTA DE EMBARQUE'!G:G),"")</f>
        <v>0</v>
      </c>
      <c r="V2600" s="12" t="str">
        <f>IFERROR(VLOOKUP(Tabela1[[#This Row],[COD.MDE]],'LISTA DE EMBARQUE'!B:L,11,0),"")</f>
        <v/>
      </c>
      <c r="W2600" s="13" t="str">
        <f>IFERROR(COUNTIF(#REF!,Tabela1[[#This Row],[Colunas5]]),"")</f>
        <v/>
      </c>
      <c r="X2600" s="14">
        <f>Tabela1[[#This Row],[QIANTIDADE EXPEDIDA]]*Tabela1[[#This Row],[PESO UNI]]</f>
        <v>0</v>
      </c>
      <c r="Y2600" s="14">
        <f t="shared" si="344"/>
        <v>0</v>
      </c>
      <c r="Z2600" s="21">
        <f>Tabela1[[#This Row],[PESO TOTAL]]-Tabela1[[#This Row],[Peso Expedido]]</f>
        <v>0</v>
      </c>
      <c r="AA2600" s="18"/>
      <c r="AB2600" s="40" t="s">
        <v>3204</v>
      </c>
      <c r="AC2600" s="40"/>
      <c r="AD2600" s="40"/>
      <c r="AE2600" s="40"/>
      <c r="AF2600" s="40"/>
      <c r="AG2600" s="40"/>
      <c r="AH2600" s="40"/>
      <c r="AI2600" s="40" t="str">
        <f t="shared" si="348"/>
        <v>ok</v>
      </c>
      <c r="AJ2600"/>
      <c r="AK2600" t="str">
        <f>Tabela1[[#This Row],[Coluna1]]&amp;Tabela1[[#This Row],[PEDIDO]]</f>
        <v/>
      </c>
      <c r="AL2600"/>
      <c r="AM2600"/>
      <c r="AN2600"/>
      <c r="AO2600" t="str">
        <f t="shared" si="345"/>
        <v>/</v>
      </c>
      <c r="AP2600" t="str">
        <f>Tabela1[[#This Row],[TAG]]&amp;Tabela1[[#This Row],[PEDIDO]]&amp;Tabela1[[#This Row],[PRODUTO]]</f>
        <v/>
      </c>
      <c r="AQ2600" s="23" t="str">
        <f>Tabela1[[#This Row],[PRODUTO]]&amp;Tabela1[[#This Row],[TAG]]</f>
        <v/>
      </c>
      <c r="AR2600" s="183">
        <f>Tabela1[[#This Row],[PESO TOTAL]]*Tabela1[[#This Row],[MATÉRIA PRIMA]]</f>
        <v>0</v>
      </c>
      <c r="AS2600" s="28">
        <f>Tabela1[[#This Row],[PESO TOTAL]]*Tabela1[[#This Row],[PREPARAÇÃO ]]</f>
        <v>0</v>
      </c>
      <c r="AT2600" s="28">
        <f>Tabela1[[#This Row],[PESO TOTAL]]*Tabela1[[#This Row],[CALDEIRARIA]]</f>
        <v>0</v>
      </c>
      <c r="AU2600" s="28">
        <f>Tabela1[[#This Row],[PESO TOTAL]]*Tabela1[[#This Row],[SOLDA]]</f>
        <v>0</v>
      </c>
      <c r="AV2600" s="28">
        <f>Tabela1[[#This Row],[PESO TOTAL]]*Tabela1[[#This Row],[ACABAMENTO]]</f>
        <v>0</v>
      </c>
      <c r="AW2600" s="28">
        <f>Tabela1[[#This Row],[PESO TOTAL]]*Tabela1[[#This Row],[PRONTO ACABADO]]</f>
        <v>0</v>
      </c>
      <c r="AX2600" s="28">
        <f>Tabela1[[#This Row],[PESO TOTAL]]*Tabela1[[#This Row],[EXPEDIÇÃO ]]</f>
        <v>0</v>
      </c>
      <c r="AY2600" s="28" t="str">
        <f>Tabela1[[#This Row],[PEDIDO]]&amp;Tabela1[[#This Row],[PRODUTO]]</f>
        <v/>
      </c>
      <c r="AZ2600" s="44">
        <f>IF(AF2600="",0,IF(ISTEXT(AF2600),H2600*VALUE(SUBSTITUTE(AF2600,"%",""))/100,H2600*AF2600))-Tabela1[[#This Row],[PRONTO ACABADO2]]</f>
        <v>0</v>
      </c>
      <c r="BA2600" s="44">
        <f>IF(AG2600="",0,IF(ISTEXT(AG2600),H2600*VALUE(SUBSTITUTE(AG2600,"%",""))/100,H2600*AG2600))-Tabela1[[#This Row],[PESO EXPEDIDO2]]</f>
        <v>0</v>
      </c>
      <c r="BB2600" s="44">
        <f t="shared" si="346"/>
        <v>0</v>
      </c>
      <c r="BC2600" s="44">
        <f t="shared" si="347"/>
        <v>0</v>
      </c>
      <c r="BD2600" s="44"/>
    </row>
    <row r="2601" spans="1:56" ht="15.75" hidden="1" customHeight="1" x14ac:dyDescent="0.25">
      <c r="A2601" s="6"/>
      <c r="B2601" s="22"/>
      <c r="C2601" s="7"/>
      <c r="D2601" s="46"/>
      <c r="E2601" s="7"/>
      <c r="F2601" s="7"/>
      <c r="G2601" s="44"/>
      <c r="H2601" s="41">
        <f>Tabela1[[#This Row],[PESO UNI]]*Tabela1[[#This Row],[QTE]]</f>
        <v>0</v>
      </c>
      <c r="I2601" s="7"/>
      <c r="J2601" s="8"/>
      <c r="K2601" s="8"/>
      <c r="L2601" s="9"/>
      <c r="M2601" s="10"/>
      <c r="N2601" s="8"/>
      <c r="O2601" s="12"/>
      <c r="P2601" s="13"/>
      <c r="Q2601" s="14">
        <f>Tabela1[[#This Row],[QTDE/ Fabricação]]-Tabela1[[#This Row],[QTE]]</f>
        <v>0</v>
      </c>
      <c r="R2601" s="19">
        <f t="shared" si="342"/>
        <v>0</v>
      </c>
      <c r="S2601" s="19">
        <f t="shared" si="341"/>
        <v>0</v>
      </c>
      <c r="T2601" s="20">
        <f t="shared" si="343"/>
        <v>0</v>
      </c>
      <c r="U2601" s="17">
        <f>IFERROR(SUMIF('LISTA DE EMBARQUE'!B:B,MICRO!E:E,'LISTA DE EMBARQUE'!G:G),"")</f>
        <v>0</v>
      </c>
      <c r="V2601" s="12" t="str">
        <f>IFERROR(VLOOKUP(Tabela1[[#This Row],[COD.MDE]],'LISTA DE EMBARQUE'!B:L,11,0),"")</f>
        <v/>
      </c>
      <c r="W2601" s="13" t="str">
        <f>IFERROR(COUNTIF(#REF!,Tabela1[[#This Row],[Colunas5]]),"")</f>
        <v/>
      </c>
      <c r="X2601" s="14">
        <f>Tabela1[[#This Row],[QIANTIDADE EXPEDIDA]]*Tabela1[[#This Row],[PESO UNI]]</f>
        <v>0</v>
      </c>
      <c r="Y2601" s="14">
        <f t="shared" si="344"/>
        <v>0</v>
      </c>
      <c r="Z2601" s="21">
        <f>Tabela1[[#This Row],[PESO TOTAL]]-Tabela1[[#This Row],[Peso Expedido]]</f>
        <v>0</v>
      </c>
      <c r="AA2601" s="18"/>
      <c r="AB2601" s="40" t="s">
        <v>3204</v>
      </c>
      <c r="AC2601" s="40"/>
      <c r="AD2601" s="40"/>
      <c r="AE2601" s="40"/>
      <c r="AF2601" s="40"/>
      <c r="AG2601" s="40"/>
      <c r="AH2601" s="40"/>
      <c r="AI2601" s="40" t="str">
        <f t="shared" si="348"/>
        <v>ok</v>
      </c>
      <c r="AJ2601"/>
      <c r="AK2601" t="str">
        <f>Tabela1[[#This Row],[Coluna1]]&amp;Tabela1[[#This Row],[PEDIDO]]</f>
        <v/>
      </c>
      <c r="AL2601"/>
      <c r="AM2601"/>
      <c r="AN2601"/>
      <c r="AO2601" t="str">
        <f t="shared" si="345"/>
        <v>/</v>
      </c>
      <c r="AP2601" t="str">
        <f>Tabela1[[#This Row],[TAG]]&amp;Tabela1[[#This Row],[PEDIDO]]&amp;Tabela1[[#This Row],[PRODUTO]]</f>
        <v/>
      </c>
      <c r="AQ2601" s="23" t="str">
        <f>Tabela1[[#This Row],[PRODUTO]]&amp;Tabela1[[#This Row],[TAG]]</f>
        <v/>
      </c>
      <c r="AR2601" s="183">
        <f>Tabela1[[#This Row],[PESO TOTAL]]*Tabela1[[#This Row],[MATÉRIA PRIMA]]</f>
        <v>0</v>
      </c>
      <c r="AS2601" s="28">
        <f>Tabela1[[#This Row],[PESO TOTAL]]*Tabela1[[#This Row],[PREPARAÇÃO ]]</f>
        <v>0</v>
      </c>
      <c r="AT2601" s="28">
        <f>Tabela1[[#This Row],[PESO TOTAL]]*Tabela1[[#This Row],[CALDEIRARIA]]</f>
        <v>0</v>
      </c>
      <c r="AU2601" s="28">
        <f>Tabela1[[#This Row],[PESO TOTAL]]*Tabela1[[#This Row],[SOLDA]]</f>
        <v>0</v>
      </c>
      <c r="AV2601" s="28">
        <f>Tabela1[[#This Row],[PESO TOTAL]]*Tabela1[[#This Row],[ACABAMENTO]]</f>
        <v>0</v>
      </c>
      <c r="AW2601" s="28">
        <f>Tabela1[[#This Row],[PESO TOTAL]]*Tabela1[[#This Row],[PRONTO ACABADO]]</f>
        <v>0</v>
      </c>
      <c r="AX2601" s="28">
        <f>Tabela1[[#This Row],[PESO TOTAL]]*Tabela1[[#This Row],[EXPEDIÇÃO ]]</f>
        <v>0</v>
      </c>
      <c r="AY2601" s="28" t="str">
        <f>Tabela1[[#This Row],[PEDIDO]]&amp;Tabela1[[#This Row],[PRODUTO]]</f>
        <v/>
      </c>
      <c r="AZ2601" s="44">
        <f>IF(AF2601="",0,IF(ISTEXT(AF2601),H2601*VALUE(SUBSTITUTE(AF2601,"%",""))/100,H2601*AF2601))-Tabela1[[#This Row],[PRONTO ACABADO2]]</f>
        <v>0</v>
      </c>
      <c r="BA2601" s="44">
        <f>IF(AG2601="",0,IF(ISTEXT(AG2601),H2601*VALUE(SUBSTITUTE(AG2601,"%",""))/100,H2601*AG2601))-Tabela1[[#This Row],[PESO EXPEDIDO2]]</f>
        <v>0</v>
      </c>
      <c r="BB2601" s="44">
        <f t="shared" si="346"/>
        <v>0</v>
      </c>
      <c r="BC2601" s="44">
        <f t="shared" si="347"/>
        <v>0</v>
      </c>
      <c r="BD2601" s="44"/>
    </row>
    <row r="2602" spans="1:56" ht="15.75" hidden="1" customHeight="1" x14ac:dyDescent="0.25">
      <c r="A2602" s="6"/>
      <c r="B2602" s="22"/>
      <c r="C2602" s="7"/>
      <c r="D2602" s="46"/>
      <c r="E2602" s="7"/>
      <c r="F2602" s="7"/>
      <c r="G2602" s="44"/>
      <c r="H2602" s="41">
        <f>Tabela1[[#This Row],[PESO UNI]]*Tabela1[[#This Row],[QTE]]</f>
        <v>0</v>
      </c>
      <c r="I2602" s="7"/>
      <c r="J2602" s="8"/>
      <c r="K2602" s="8"/>
      <c r="L2602" s="9"/>
      <c r="M2602" s="10"/>
      <c r="N2602" s="8"/>
      <c r="O2602" s="12"/>
      <c r="P2602" s="13"/>
      <c r="Q2602" s="14">
        <f>Tabela1[[#This Row],[QTDE/ Fabricação]]-Tabela1[[#This Row],[QTE]]</f>
        <v>0</v>
      </c>
      <c r="R2602" s="19">
        <f t="shared" si="342"/>
        <v>0</v>
      </c>
      <c r="S2602" s="19">
        <f t="shared" si="341"/>
        <v>0</v>
      </c>
      <c r="T2602" s="20">
        <f t="shared" si="343"/>
        <v>0</v>
      </c>
      <c r="U2602" s="17">
        <f>IFERROR(SUMIF('LISTA DE EMBARQUE'!B:B,MICRO!E:E,'LISTA DE EMBARQUE'!G:G),"")</f>
        <v>0</v>
      </c>
      <c r="V2602" s="12" t="str">
        <f>IFERROR(VLOOKUP(Tabela1[[#This Row],[COD.MDE]],'LISTA DE EMBARQUE'!B:L,11,0),"")</f>
        <v/>
      </c>
      <c r="W2602" s="13" t="str">
        <f>IFERROR(COUNTIF(#REF!,Tabela1[[#This Row],[Colunas5]]),"")</f>
        <v/>
      </c>
      <c r="X2602" s="14">
        <f>Tabela1[[#This Row],[QIANTIDADE EXPEDIDA]]*Tabela1[[#This Row],[PESO UNI]]</f>
        <v>0</v>
      </c>
      <c r="Y2602" s="14">
        <f t="shared" si="344"/>
        <v>0</v>
      </c>
      <c r="Z2602" s="21">
        <f>Tabela1[[#This Row],[PESO TOTAL]]-Tabela1[[#This Row],[Peso Expedido]]</f>
        <v>0</v>
      </c>
      <c r="AA2602" s="18"/>
      <c r="AB2602" s="40" t="s">
        <v>3204</v>
      </c>
      <c r="AC2602" s="40"/>
      <c r="AD2602" s="40"/>
      <c r="AE2602" s="40"/>
      <c r="AF2602" s="40"/>
      <c r="AG2602" s="40"/>
      <c r="AH2602" s="40"/>
      <c r="AI2602" s="40" t="str">
        <f t="shared" si="348"/>
        <v>ok</v>
      </c>
      <c r="AJ2602"/>
      <c r="AK2602" t="str">
        <f>Tabela1[[#This Row],[Coluna1]]&amp;Tabela1[[#This Row],[PEDIDO]]</f>
        <v/>
      </c>
      <c r="AL2602"/>
      <c r="AM2602"/>
      <c r="AN2602"/>
      <c r="AO2602" t="str">
        <f t="shared" si="345"/>
        <v>/</v>
      </c>
      <c r="AP2602" t="str">
        <f>Tabela1[[#This Row],[TAG]]&amp;Tabela1[[#This Row],[PEDIDO]]&amp;Tabela1[[#This Row],[PRODUTO]]</f>
        <v/>
      </c>
      <c r="AQ2602" s="23" t="str">
        <f>Tabela1[[#This Row],[PRODUTO]]&amp;Tabela1[[#This Row],[TAG]]</f>
        <v/>
      </c>
      <c r="AR2602" s="183">
        <f>Tabela1[[#This Row],[PESO TOTAL]]*Tabela1[[#This Row],[MATÉRIA PRIMA]]</f>
        <v>0</v>
      </c>
      <c r="AS2602" s="28">
        <f>Tabela1[[#This Row],[PESO TOTAL]]*Tabela1[[#This Row],[PREPARAÇÃO ]]</f>
        <v>0</v>
      </c>
      <c r="AT2602" s="28">
        <f>Tabela1[[#This Row],[PESO TOTAL]]*Tabela1[[#This Row],[CALDEIRARIA]]</f>
        <v>0</v>
      </c>
      <c r="AU2602" s="28">
        <f>Tabela1[[#This Row],[PESO TOTAL]]*Tabela1[[#This Row],[SOLDA]]</f>
        <v>0</v>
      </c>
      <c r="AV2602" s="28">
        <f>Tabela1[[#This Row],[PESO TOTAL]]*Tabela1[[#This Row],[ACABAMENTO]]</f>
        <v>0</v>
      </c>
      <c r="AW2602" s="28">
        <f>Tabela1[[#This Row],[PESO TOTAL]]*Tabela1[[#This Row],[PRONTO ACABADO]]</f>
        <v>0</v>
      </c>
      <c r="AX2602" s="28">
        <f>Tabela1[[#This Row],[PESO TOTAL]]*Tabela1[[#This Row],[EXPEDIÇÃO ]]</f>
        <v>0</v>
      </c>
      <c r="AY2602" s="28" t="str">
        <f>Tabela1[[#This Row],[PEDIDO]]&amp;Tabela1[[#This Row],[PRODUTO]]</f>
        <v/>
      </c>
      <c r="AZ2602" s="44">
        <f>IF(AF2602="",0,IF(ISTEXT(AF2602),H2602*VALUE(SUBSTITUTE(AF2602,"%",""))/100,H2602*AF2602))-Tabela1[[#This Row],[PRONTO ACABADO2]]</f>
        <v>0</v>
      </c>
      <c r="BA2602" s="44">
        <f>IF(AG2602="",0,IF(ISTEXT(AG2602),H2602*VALUE(SUBSTITUTE(AG2602,"%",""))/100,H2602*AG2602))-Tabela1[[#This Row],[PESO EXPEDIDO2]]</f>
        <v>0</v>
      </c>
      <c r="BB2602" s="44">
        <f t="shared" si="346"/>
        <v>0</v>
      </c>
      <c r="BC2602" s="44">
        <f t="shared" si="347"/>
        <v>0</v>
      </c>
      <c r="BD2602" s="44"/>
    </row>
    <row r="2603" spans="1:56" ht="15.75" hidden="1" customHeight="1" x14ac:dyDescent="0.25">
      <c r="A2603" s="6"/>
      <c r="B2603" s="22"/>
      <c r="C2603" s="7"/>
      <c r="D2603" s="46"/>
      <c r="E2603" s="7"/>
      <c r="F2603" s="7"/>
      <c r="G2603" s="44"/>
      <c r="H2603" s="41">
        <f>Tabela1[[#This Row],[PESO UNI]]*Tabela1[[#This Row],[QTE]]</f>
        <v>0</v>
      </c>
      <c r="I2603" s="7"/>
      <c r="J2603" s="8"/>
      <c r="K2603" s="8"/>
      <c r="L2603" s="9"/>
      <c r="M2603" s="10"/>
      <c r="N2603" s="8"/>
      <c r="O2603" s="12"/>
      <c r="P2603" s="13"/>
      <c r="Q2603" s="14">
        <f>Tabela1[[#This Row],[QTDE/ Fabricação]]-Tabela1[[#This Row],[QTE]]</f>
        <v>0</v>
      </c>
      <c r="R2603" s="19">
        <f t="shared" si="342"/>
        <v>0</v>
      </c>
      <c r="S2603" s="19">
        <f t="shared" si="341"/>
        <v>0</v>
      </c>
      <c r="T2603" s="20">
        <f t="shared" si="343"/>
        <v>0</v>
      </c>
      <c r="U2603" s="17">
        <f>IFERROR(SUMIF('LISTA DE EMBARQUE'!B:B,MICRO!E:E,'LISTA DE EMBARQUE'!G:G),"")</f>
        <v>0</v>
      </c>
      <c r="V2603" s="12" t="str">
        <f>IFERROR(VLOOKUP(Tabela1[[#This Row],[COD.MDE]],'LISTA DE EMBARQUE'!B:L,11,0),"")</f>
        <v/>
      </c>
      <c r="W2603" s="13" t="str">
        <f>IFERROR(COUNTIF(#REF!,Tabela1[[#This Row],[Colunas5]]),"")</f>
        <v/>
      </c>
      <c r="X2603" s="14">
        <f>Tabela1[[#This Row],[QIANTIDADE EXPEDIDA]]*Tabela1[[#This Row],[PESO UNI]]</f>
        <v>0</v>
      </c>
      <c r="Y2603" s="14">
        <f t="shared" si="344"/>
        <v>0</v>
      </c>
      <c r="Z2603" s="21">
        <f>Tabela1[[#This Row],[PESO TOTAL]]-Tabela1[[#This Row],[Peso Expedido]]</f>
        <v>0</v>
      </c>
      <c r="AA2603" s="18"/>
      <c r="AB2603" s="40" t="s">
        <v>3204</v>
      </c>
      <c r="AC2603" s="40"/>
      <c r="AD2603" s="40"/>
      <c r="AE2603" s="40"/>
      <c r="AF2603" s="40"/>
      <c r="AG2603" s="40"/>
      <c r="AH2603" s="40"/>
      <c r="AI2603" s="40" t="str">
        <f t="shared" si="348"/>
        <v>ok</v>
      </c>
      <c r="AJ2603"/>
      <c r="AK2603" t="str">
        <f>Tabela1[[#This Row],[Coluna1]]&amp;Tabela1[[#This Row],[PEDIDO]]</f>
        <v/>
      </c>
      <c r="AL2603"/>
      <c r="AM2603"/>
      <c r="AN2603"/>
      <c r="AO2603" t="str">
        <f t="shared" si="345"/>
        <v>/</v>
      </c>
      <c r="AP2603" t="str">
        <f>Tabela1[[#This Row],[TAG]]&amp;Tabela1[[#This Row],[PEDIDO]]&amp;Tabela1[[#This Row],[PRODUTO]]</f>
        <v/>
      </c>
      <c r="AQ2603" s="23" t="str">
        <f>Tabela1[[#This Row],[PRODUTO]]&amp;Tabela1[[#This Row],[TAG]]</f>
        <v/>
      </c>
      <c r="AR2603" s="183">
        <f>Tabela1[[#This Row],[PESO TOTAL]]*Tabela1[[#This Row],[MATÉRIA PRIMA]]</f>
        <v>0</v>
      </c>
      <c r="AS2603" s="28">
        <f>Tabela1[[#This Row],[PESO TOTAL]]*Tabela1[[#This Row],[PREPARAÇÃO ]]</f>
        <v>0</v>
      </c>
      <c r="AT2603" s="28">
        <f>Tabela1[[#This Row],[PESO TOTAL]]*Tabela1[[#This Row],[CALDEIRARIA]]</f>
        <v>0</v>
      </c>
      <c r="AU2603" s="28">
        <f>Tabela1[[#This Row],[PESO TOTAL]]*Tabela1[[#This Row],[SOLDA]]</f>
        <v>0</v>
      </c>
      <c r="AV2603" s="28">
        <f>Tabela1[[#This Row],[PESO TOTAL]]*Tabela1[[#This Row],[ACABAMENTO]]</f>
        <v>0</v>
      </c>
      <c r="AW2603" s="28">
        <f>Tabela1[[#This Row],[PESO TOTAL]]*Tabela1[[#This Row],[PRONTO ACABADO]]</f>
        <v>0</v>
      </c>
      <c r="AX2603" s="28">
        <f>Tabela1[[#This Row],[PESO TOTAL]]*Tabela1[[#This Row],[EXPEDIÇÃO ]]</f>
        <v>0</v>
      </c>
      <c r="AY2603" s="28" t="str">
        <f>Tabela1[[#This Row],[PEDIDO]]&amp;Tabela1[[#This Row],[PRODUTO]]</f>
        <v/>
      </c>
      <c r="AZ2603" s="44">
        <f>IF(AF2603="",0,IF(ISTEXT(AF2603),H2603*VALUE(SUBSTITUTE(AF2603,"%",""))/100,H2603*AF2603))-Tabela1[[#This Row],[PRONTO ACABADO2]]</f>
        <v>0</v>
      </c>
      <c r="BA2603" s="44">
        <f>IF(AG2603="",0,IF(ISTEXT(AG2603),H2603*VALUE(SUBSTITUTE(AG2603,"%",""))/100,H2603*AG2603))-Tabela1[[#This Row],[PESO EXPEDIDO2]]</f>
        <v>0</v>
      </c>
      <c r="BB2603" s="44">
        <f t="shared" si="346"/>
        <v>0</v>
      </c>
      <c r="BC2603" s="44">
        <f t="shared" si="347"/>
        <v>0</v>
      </c>
      <c r="BD2603" s="44"/>
    </row>
    <row r="2604" spans="1:56" ht="15.75" hidden="1" customHeight="1" x14ac:dyDescent="0.25">
      <c r="A2604" s="6"/>
      <c r="B2604" s="22"/>
      <c r="C2604" s="7"/>
      <c r="D2604" s="46"/>
      <c r="E2604" s="7"/>
      <c r="F2604" s="7"/>
      <c r="G2604" s="44"/>
      <c r="H2604" s="41">
        <f>Tabela1[[#This Row],[PESO UNI]]*Tabela1[[#This Row],[QTE]]</f>
        <v>0</v>
      </c>
      <c r="I2604" s="7"/>
      <c r="J2604" s="8"/>
      <c r="K2604" s="8"/>
      <c r="L2604" s="9"/>
      <c r="M2604" s="10"/>
      <c r="N2604" s="8"/>
      <c r="O2604" s="12"/>
      <c r="P2604" s="13"/>
      <c r="Q2604" s="14">
        <f>Tabela1[[#This Row],[QTDE/ Fabricação]]-Tabela1[[#This Row],[QTE]]</f>
        <v>0</v>
      </c>
      <c r="R2604" s="19">
        <f t="shared" si="342"/>
        <v>0</v>
      </c>
      <c r="S2604" s="19">
        <f t="shared" si="341"/>
        <v>0</v>
      </c>
      <c r="T2604" s="20">
        <f t="shared" si="343"/>
        <v>0</v>
      </c>
      <c r="U2604" s="17">
        <f>IFERROR(SUMIF('LISTA DE EMBARQUE'!B:B,MICRO!E:E,'LISTA DE EMBARQUE'!G:G),"")</f>
        <v>0</v>
      </c>
      <c r="V2604" s="12" t="str">
        <f>IFERROR(VLOOKUP(Tabela1[[#This Row],[COD.MDE]],'LISTA DE EMBARQUE'!B:L,11,0),"")</f>
        <v/>
      </c>
      <c r="W2604" s="13" t="str">
        <f>IFERROR(COUNTIF(#REF!,Tabela1[[#This Row],[Colunas5]]),"")</f>
        <v/>
      </c>
      <c r="X2604" s="14">
        <f>Tabela1[[#This Row],[QIANTIDADE EXPEDIDA]]*Tabela1[[#This Row],[PESO UNI]]</f>
        <v>0</v>
      </c>
      <c r="Y2604" s="14">
        <f t="shared" si="344"/>
        <v>0</v>
      </c>
      <c r="Z2604" s="21">
        <f>Tabela1[[#This Row],[PESO TOTAL]]-Tabela1[[#This Row],[Peso Expedido]]</f>
        <v>0</v>
      </c>
      <c r="AA2604" s="18"/>
      <c r="AB2604" s="40" t="s">
        <v>3204</v>
      </c>
      <c r="AC2604" s="40"/>
      <c r="AD2604" s="40"/>
      <c r="AE2604" s="40"/>
      <c r="AF2604" s="40"/>
      <c r="AG2604" s="40"/>
      <c r="AH2604" s="40"/>
      <c r="AI2604" s="40" t="str">
        <f t="shared" si="348"/>
        <v>ok</v>
      </c>
      <c r="AJ2604"/>
      <c r="AK2604" t="str">
        <f>Tabela1[[#This Row],[Coluna1]]&amp;Tabela1[[#This Row],[PEDIDO]]</f>
        <v/>
      </c>
      <c r="AL2604"/>
      <c r="AM2604"/>
      <c r="AN2604"/>
      <c r="AO2604" t="str">
        <f t="shared" si="345"/>
        <v>/</v>
      </c>
      <c r="AP2604" t="str">
        <f>Tabela1[[#This Row],[TAG]]&amp;Tabela1[[#This Row],[PEDIDO]]&amp;Tabela1[[#This Row],[PRODUTO]]</f>
        <v/>
      </c>
      <c r="AQ2604" s="23" t="str">
        <f>Tabela1[[#This Row],[PRODUTO]]&amp;Tabela1[[#This Row],[TAG]]</f>
        <v/>
      </c>
      <c r="AR2604" s="183">
        <f>Tabela1[[#This Row],[PESO TOTAL]]*Tabela1[[#This Row],[MATÉRIA PRIMA]]</f>
        <v>0</v>
      </c>
      <c r="AS2604" s="28">
        <f>Tabela1[[#This Row],[PESO TOTAL]]*Tabela1[[#This Row],[PREPARAÇÃO ]]</f>
        <v>0</v>
      </c>
      <c r="AT2604" s="28">
        <f>Tabela1[[#This Row],[PESO TOTAL]]*Tabela1[[#This Row],[CALDEIRARIA]]</f>
        <v>0</v>
      </c>
      <c r="AU2604" s="28">
        <f>Tabela1[[#This Row],[PESO TOTAL]]*Tabela1[[#This Row],[SOLDA]]</f>
        <v>0</v>
      </c>
      <c r="AV2604" s="28">
        <f>Tabela1[[#This Row],[PESO TOTAL]]*Tabela1[[#This Row],[ACABAMENTO]]</f>
        <v>0</v>
      </c>
      <c r="AW2604" s="28">
        <f>Tabela1[[#This Row],[PESO TOTAL]]*Tabela1[[#This Row],[PRONTO ACABADO]]</f>
        <v>0</v>
      </c>
      <c r="AX2604" s="28">
        <f>Tabela1[[#This Row],[PESO TOTAL]]*Tabela1[[#This Row],[EXPEDIÇÃO ]]</f>
        <v>0</v>
      </c>
      <c r="AY2604" s="28" t="str">
        <f>Tabela1[[#This Row],[PEDIDO]]&amp;Tabela1[[#This Row],[PRODUTO]]</f>
        <v/>
      </c>
      <c r="AZ2604" s="44">
        <f>IF(AF2604="",0,IF(ISTEXT(AF2604),H2604*VALUE(SUBSTITUTE(AF2604,"%",""))/100,H2604*AF2604))-Tabela1[[#This Row],[PRONTO ACABADO2]]</f>
        <v>0</v>
      </c>
      <c r="BA2604" s="44">
        <f>IF(AG2604="",0,IF(ISTEXT(AG2604),H2604*VALUE(SUBSTITUTE(AG2604,"%",""))/100,H2604*AG2604))-Tabela1[[#This Row],[PESO EXPEDIDO2]]</f>
        <v>0</v>
      </c>
      <c r="BB2604" s="44">
        <f t="shared" si="346"/>
        <v>0</v>
      </c>
      <c r="BC2604" s="44">
        <f t="shared" si="347"/>
        <v>0</v>
      </c>
      <c r="BD2604" s="44"/>
    </row>
    <row r="2605" spans="1:56" ht="15.75" hidden="1" customHeight="1" x14ac:dyDescent="0.25">
      <c r="A2605" s="6"/>
      <c r="B2605" s="22"/>
      <c r="C2605" s="7"/>
      <c r="D2605" s="46"/>
      <c r="E2605" s="7"/>
      <c r="F2605" s="7"/>
      <c r="G2605" s="44"/>
      <c r="H2605" s="41">
        <f>Tabela1[[#This Row],[PESO UNI]]*Tabela1[[#This Row],[QTE]]</f>
        <v>0</v>
      </c>
      <c r="I2605" s="7"/>
      <c r="J2605" s="8"/>
      <c r="K2605" s="8"/>
      <c r="L2605" s="9"/>
      <c r="M2605" s="10"/>
      <c r="N2605" s="8"/>
      <c r="O2605" s="12"/>
      <c r="P2605" s="13"/>
      <c r="Q2605" s="14">
        <f>Tabela1[[#This Row],[QTDE/ Fabricação]]-Tabela1[[#This Row],[QTE]]</f>
        <v>0</v>
      </c>
      <c r="R2605" s="19">
        <f t="shared" si="342"/>
        <v>0</v>
      </c>
      <c r="S2605" s="19">
        <f t="shared" si="341"/>
        <v>0</v>
      </c>
      <c r="T2605" s="20">
        <f t="shared" si="343"/>
        <v>0</v>
      </c>
      <c r="U2605" s="17">
        <f>IFERROR(SUMIF('LISTA DE EMBARQUE'!B:B,MICRO!E:E,'LISTA DE EMBARQUE'!G:G),"")</f>
        <v>0</v>
      </c>
      <c r="V2605" s="12" t="str">
        <f>IFERROR(VLOOKUP(Tabela1[[#This Row],[COD.MDE]],'LISTA DE EMBARQUE'!B:L,11,0),"")</f>
        <v/>
      </c>
      <c r="W2605" s="13" t="str">
        <f>IFERROR(COUNTIF(#REF!,Tabela1[[#This Row],[Colunas5]]),"")</f>
        <v/>
      </c>
      <c r="X2605" s="14">
        <f>Tabela1[[#This Row],[QIANTIDADE EXPEDIDA]]*Tabela1[[#This Row],[PESO UNI]]</f>
        <v>0</v>
      </c>
      <c r="Y2605" s="14">
        <f t="shared" si="344"/>
        <v>0</v>
      </c>
      <c r="Z2605" s="21">
        <f>Tabela1[[#This Row],[PESO TOTAL]]-Tabela1[[#This Row],[Peso Expedido]]</f>
        <v>0</v>
      </c>
      <c r="AA2605" s="18"/>
      <c r="AB2605" s="40" t="s">
        <v>3204</v>
      </c>
      <c r="AC2605" s="40"/>
      <c r="AD2605" s="40"/>
      <c r="AE2605" s="40"/>
      <c r="AF2605" s="40"/>
      <c r="AG2605" s="40"/>
      <c r="AH2605" s="40"/>
      <c r="AI2605" s="40" t="str">
        <f t="shared" si="348"/>
        <v>ok</v>
      </c>
      <c r="AJ2605"/>
      <c r="AK2605" t="str">
        <f>Tabela1[[#This Row],[Coluna1]]&amp;Tabela1[[#This Row],[PEDIDO]]</f>
        <v/>
      </c>
      <c r="AL2605"/>
      <c r="AM2605"/>
      <c r="AN2605"/>
      <c r="AO2605" t="str">
        <f t="shared" si="345"/>
        <v>/</v>
      </c>
      <c r="AP2605" t="str">
        <f>Tabela1[[#This Row],[TAG]]&amp;Tabela1[[#This Row],[PEDIDO]]&amp;Tabela1[[#This Row],[PRODUTO]]</f>
        <v/>
      </c>
      <c r="AQ2605" s="23" t="str">
        <f>Tabela1[[#This Row],[PRODUTO]]&amp;Tabela1[[#This Row],[TAG]]</f>
        <v/>
      </c>
      <c r="AR2605" s="183">
        <f>Tabela1[[#This Row],[PESO TOTAL]]*Tabela1[[#This Row],[MATÉRIA PRIMA]]</f>
        <v>0</v>
      </c>
      <c r="AS2605" s="28">
        <f>Tabela1[[#This Row],[PESO TOTAL]]*Tabela1[[#This Row],[PREPARAÇÃO ]]</f>
        <v>0</v>
      </c>
      <c r="AT2605" s="28">
        <f>Tabela1[[#This Row],[PESO TOTAL]]*Tabela1[[#This Row],[CALDEIRARIA]]</f>
        <v>0</v>
      </c>
      <c r="AU2605" s="28">
        <f>Tabela1[[#This Row],[PESO TOTAL]]*Tabela1[[#This Row],[SOLDA]]</f>
        <v>0</v>
      </c>
      <c r="AV2605" s="28">
        <f>Tabela1[[#This Row],[PESO TOTAL]]*Tabela1[[#This Row],[ACABAMENTO]]</f>
        <v>0</v>
      </c>
      <c r="AW2605" s="28">
        <f>Tabela1[[#This Row],[PESO TOTAL]]*Tabela1[[#This Row],[PRONTO ACABADO]]</f>
        <v>0</v>
      </c>
      <c r="AX2605" s="28">
        <f>Tabela1[[#This Row],[PESO TOTAL]]*Tabela1[[#This Row],[EXPEDIÇÃO ]]</f>
        <v>0</v>
      </c>
      <c r="AY2605" s="28" t="str">
        <f>Tabela1[[#This Row],[PEDIDO]]&amp;Tabela1[[#This Row],[PRODUTO]]</f>
        <v/>
      </c>
      <c r="AZ2605" s="44">
        <f>IF(AF2605="",0,IF(ISTEXT(AF2605),H2605*VALUE(SUBSTITUTE(AF2605,"%",""))/100,H2605*AF2605))-Tabela1[[#This Row],[PRONTO ACABADO2]]</f>
        <v>0</v>
      </c>
      <c r="BA2605" s="44">
        <f>IF(AG2605="",0,IF(ISTEXT(AG2605),H2605*VALUE(SUBSTITUTE(AG2605,"%",""))/100,H2605*AG2605))-Tabela1[[#This Row],[PESO EXPEDIDO2]]</f>
        <v>0</v>
      </c>
      <c r="BB2605" s="44">
        <f t="shared" si="346"/>
        <v>0</v>
      </c>
      <c r="BC2605" s="44">
        <f t="shared" si="347"/>
        <v>0</v>
      </c>
      <c r="BD2605" s="44"/>
    </row>
    <row r="2606" spans="1:56" ht="15.75" hidden="1" customHeight="1" x14ac:dyDescent="0.25">
      <c r="A2606" s="6"/>
      <c r="B2606" s="22"/>
      <c r="C2606" s="7"/>
      <c r="D2606" s="46"/>
      <c r="E2606" s="7"/>
      <c r="F2606" s="7"/>
      <c r="G2606" s="44"/>
      <c r="H2606" s="41">
        <f>Tabela1[[#This Row],[PESO UNI]]*Tabela1[[#This Row],[QTE]]</f>
        <v>0</v>
      </c>
      <c r="I2606" s="7"/>
      <c r="J2606" s="8"/>
      <c r="K2606" s="8"/>
      <c r="L2606" s="9"/>
      <c r="M2606" s="10"/>
      <c r="N2606" s="8"/>
      <c r="O2606" s="12"/>
      <c r="P2606" s="13"/>
      <c r="Q2606" s="14">
        <f>Tabela1[[#This Row],[QTDE/ Fabricação]]-Tabela1[[#This Row],[QTE]]</f>
        <v>0</v>
      </c>
      <c r="R2606" s="19">
        <f t="shared" si="342"/>
        <v>0</v>
      </c>
      <c r="S2606" s="19">
        <f t="shared" si="341"/>
        <v>0</v>
      </c>
      <c r="T2606" s="20">
        <f t="shared" si="343"/>
        <v>0</v>
      </c>
      <c r="U2606" s="17">
        <f>IFERROR(SUMIF('LISTA DE EMBARQUE'!B:B,MICRO!E:E,'LISTA DE EMBARQUE'!G:G),"")</f>
        <v>0</v>
      </c>
      <c r="V2606" s="12" t="str">
        <f>IFERROR(VLOOKUP(Tabela1[[#This Row],[COD.MDE]],'LISTA DE EMBARQUE'!B:L,11,0),"")</f>
        <v/>
      </c>
      <c r="W2606" s="13" t="str">
        <f>IFERROR(COUNTIF(#REF!,Tabela1[[#This Row],[Colunas5]]),"")</f>
        <v/>
      </c>
      <c r="X2606" s="14">
        <f>Tabela1[[#This Row],[QIANTIDADE EXPEDIDA]]*Tabela1[[#This Row],[PESO UNI]]</f>
        <v>0</v>
      </c>
      <c r="Y2606" s="14">
        <f t="shared" si="344"/>
        <v>0</v>
      </c>
      <c r="Z2606" s="21">
        <f>Tabela1[[#This Row],[PESO TOTAL]]-Tabela1[[#This Row],[Peso Expedido]]</f>
        <v>0</v>
      </c>
      <c r="AA2606" s="18"/>
      <c r="AB2606" s="40">
        <v>1</v>
      </c>
      <c r="AC2606" s="40"/>
      <c r="AD2606" s="40"/>
      <c r="AE2606" s="40"/>
      <c r="AF2606" s="40"/>
      <c r="AG2606" s="40"/>
      <c r="AH2606" s="40"/>
      <c r="AI2606" s="40" t="str">
        <f t="shared" si="348"/>
        <v>ok</v>
      </c>
      <c r="AJ2606"/>
      <c r="AK2606" t="str">
        <f>Tabela1[[#This Row],[Coluna1]]&amp;Tabela1[[#This Row],[PEDIDO]]</f>
        <v/>
      </c>
      <c r="AL2606"/>
      <c r="AM2606"/>
      <c r="AN2606"/>
      <c r="AO2606" t="str">
        <f t="shared" si="345"/>
        <v>/</v>
      </c>
      <c r="AP2606" t="str">
        <f>Tabela1[[#This Row],[TAG]]&amp;Tabela1[[#This Row],[PEDIDO]]&amp;Tabela1[[#This Row],[PRODUTO]]</f>
        <v/>
      </c>
      <c r="AQ2606" s="23" t="str">
        <f>Tabela1[[#This Row],[PRODUTO]]&amp;Tabela1[[#This Row],[TAG]]</f>
        <v/>
      </c>
      <c r="AR2606" s="183">
        <f>Tabela1[[#This Row],[PESO TOTAL]]*Tabela1[[#This Row],[MATÉRIA PRIMA]]</f>
        <v>0</v>
      </c>
      <c r="AS2606" s="28">
        <f>Tabela1[[#This Row],[PESO TOTAL]]*Tabela1[[#This Row],[PREPARAÇÃO ]]</f>
        <v>0</v>
      </c>
      <c r="AT2606" s="28">
        <f>Tabela1[[#This Row],[PESO TOTAL]]*Tabela1[[#This Row],[CALDEIRARIA]]</f>
        <v>0</v>
      </c>
      <c r="AU2606" s="28">
        <f>Tabela1[[#This Row],[PESO TOTAL]]*Tabela1[[#This Row],[SOLDA]]</f>
        <v>0</v>
      </c>
      <c r="AV2606" s="28">
        <f>Tabela1[[#This Row],[PESO TOTAL]]*Tabela1[[#This Row],[ACABAMENTO]]</f>
        <v>0</v>
      </c>
      <c r="AW2606" s="28">
        <f>Tabela1[[#This Row],[PESO TOTAL]]*Tabela1[[#This Row],[PRONTO ACABADO]]</f>
        <v>0</v>
      </c>
      <c r="AX2606" s="28">
        <f>Tabela1[[#This Row],[PESO TOTAL]]*Tabela1[[#This Row],[EXPEDIÇÃO ]]</f>
        <v>0</v>
      </c>
      <c r="AY2606" s="28" t="str">
        <f>Tabela1[[#This Row],[PEDIDO]]&amp;Tabela1[[#This Row],[PRODUTO]]</f>
        <v/>
      </c>
      <c r="AZ2606" s="44">
        <f>IF(AF2606="",0,IF(ISTEXT(AF2606),H2606*VALUE(SUBSTITUTE(AF2606,"%",""))/100,H2606*AF2606))-Tabela1[[#This Row],[PRONTO ACABADO2]]</f>
        <v>0</v>
      </c>
      <c r="BA2606" s="44">
        <f>IF(AG2606="",0,IF(ISTEXT(AG2606),H2606*VALUE(SUBSTITUTE(AG2606,"%",""))/100,H2606*AG2606))-Tabela1[[#This Row],[PESO EXPEDIDO2]]</f>
        <v>0</v>
      </c>
      <c r="BB2606" s="44">
        <f t="shared" si="346"/>
        <v>0</v>
      </c>
      <c r="BC2606" s="44">
        <f t="shared" si="347"/>
        <v>0</v>
      </c>
      <c r="BD2606" s="44"/>
    </row>
    <row r="2607" spans="1:56" ht="15.75" hidden="1" customHeight="1" x14ac:dyDescent="0.25">
      <c r="A2607" s="6"/>
      <c r="B2607" s="22"/>
      <c r="C2607" s="7"/>
      <c r="D2607" s="46"/>
      <c r="E2607" s="7"/>
      <c r="F2607" s="7"/>
      <c r="G2607" s="44"/>
      <c r="H2607" s="41">
        <f>Tabela1[[#This Row],[PESO UNI]]*Tabela1[[#This Row],[QTE]]</f>
        <v>0</v>
      </c>
      <c r="I2607" s="7"/>
      <c r="J2607" s="8"/>
      <c r="K2607" s="8"/>
      <c r="L2607" s="9"/>
      <c r="M2607" s="10"/>
      <c r="N2607" s="8"/>
      <c r="O2607" s="12"/>
      <c r="P2607" s="13"/>
      <c r="Q2607" s="14">
        <f>Tabela1[[#This Row],[QTDE/ Fabricação]]-Tabela1[[#This Row],[QTE]]</f>
        <v>0</v>
      </c>
      <c r="R2607" s="19">
        <f t="shared" si="342"/>
        <v>0</v>
      </c>
      <c r="S2607" s="19">
        <f t="shared" si="341"/>
        <v>0</v>
      </c>
      <c r="T2607" s="20">
        <f t="shared" si="343"/>
        <v>0</v>
      </c>
      <c r="U2607" s="17">
        <f>IFERROR(SUMIF('LISTA DE EMBARQUE'!B:B,MICRO!E:E,'LISTA DE EMBARQUE'!G:G),"")</f>
        <v>0</v>
      </c>
      <c r="V2607" s="12" t="str">
        <f>IFERROR(VLOOKUP(Tabela1[[#This Row],[COD.MDE]],'LISTA DE EMBARQUE'!B:L,11,0),"")</f>
        <v/>
      </c>
      <c r="W2607" s="13" t="str">
        <f>IFERROR(COUNTIF(#REF!,Tabela1[[#This Row],[Colunas5]]),"")</f>
        <v/>
      </c>
      <c r="X2607" s="14">
        <f>Tabela1[[#This Row],[QIANTIDADE EXPEDIDA]]*Tabela1[[#This Row],[PESO UNI]]</f>
        <v>0</v>
      </c>
      <c r="Y2607" s="14">
        <f t="shared" si="344"/>
        <v>0</v>
      </c>
      <c r="Z2607" s="21">
        <f>Tabela1[[#This Row],[PESO TOTAL]]-Tabela1[[#This Row],[Peso Expedido]]</f>
        <v>0</v>
      </c>
      <c r="AA2607" s="18"/>
      <c r="AB2607" s="40" t="s">
        <v>3204</v>
      </c>
      <c r="AC2607" s="40"/>
      <c r="AD2607" s="40"/>
      <c r="AE2607" s="40"/>
      <c r="AF2607" s="40"/>
      <c r="AG2607" s="40"/>
      <c r="AH2607" s="40"/>
      <c r="AI2607" s="40" t="str">
        <f t="shared" si="348"/>
        <v>ok</v>
      </c>
      <c r="AJ2607"/>
      <c r="AK2607" t="str">
        <f>Tabela1[[#This Row],[Coluna1]]&amp;Tabela1[[#This Row],[PEDIDO]]</f>
        <v/>
      </c>
      <c r="AL2607"/>
      <c r="AM2607"/>
      <c r="AN2607"/>
      <c r="AO2607" t="str">
        <f t="shared" si="345"/>
        <v>/</v>
      </c>
      <c r="AP2607" t="str">
        <f>Tabela1[[#This Row],[TAG]]&amp;Tabela1[[#This Row],[PEDIDO]]&amp;Tabela1[[#This Row],[PRODUTO]]</f>
        <v/>
      </c>
      <c r="AQ2607" s="23" t="str">
        <f>Tabela1[[#This Row],[PRODUTO]]&amp;Tabela1[[#This Row],[TAG]]</f>
        <v/>
      </c>
      <c r="AR2607" s="183">
        <f>Tabela1[[#This Row],[PESO TOTAL]]*Tabela1[[#This Row],[MATÉRIA PRIMA]]</f>
        <v>0</v>
      </c>
      <c r="AS2607" s="28">
        <f>Tabela1[[#This Row],[PESO TOTAL]]*Tabela1[[#This Row],[PREPARAÇÃO ]]</f>
        <v>0</v>
      </c>
      <c r="AT2607" s="28">
        <f>Tabela1[[#This Row],[PESO TOTAL]]*Tabela1[[#This Row],[CALDEIRARIA]]</f>
        <v>0</v>
      </c>
      <c r="AU2607" s="28">
        <f>Tabela1[[#This Row],[PESO TOTAL]]*Tabela1[[#This Row],[SOLDA]]</f>
        <v>0</v>
      </c>
      <c r="AV2607" s="28">
        <f>Tabela1[[#This Row],[PESO TOTAL]]*Tabela1[[#This Row],[ACABAMENTO]]</f>
        <v>0</v>
      </c>
      <c r="AW2607" s="28">
        <f>Tabela1[[#This Row],[PESO TOTAL]]*Tabela1[[#This Row],[PRONTO ACABADO]]</f>
        <v>0</v>
      </c>
      <c r="AX2607" s="28">
        <f>Tabela1[[#This Row],[PESO TOTAL]]*Tabela1[[#This Row],[EXPEDIÇÃO ]]</f>
        <v>0</v>
      </c>
      <c r="AY2607" s="28" t="str">
        <f>Tabela1[[#This Row],[PEDIDO]]&amp;Tabela1[[#This Row],[PRODUTO]]</f>
        <v/>
      </c>
      <c r="AZ2607" s="44">
        <f>IF(AF2607="",0,IF(ISTEXT(AF2607),H2607*VALUE(SUBSTITUTE(AF2607,"%",""))/100,H2607*AF2607))-Tabela1[[#This Row],[PRONTO ACABADO2]]</f>
        <v>0</v>
      </c>
      <c r="BA2607" s="44">
        <f>IF(AG2607="",0,IF(ISTEXT(AG2607),H2607*VALUE(SUBSTITUTE(AG2607,"%",""))/100,H2607*AG2607))-Tabela1[[#This Row],[PESO EXPEDIDO2]]</f>
        <v>0</v>
      </c>
      <c r="BB2607" s="44">
        <f t="shared" si="346"/>
        <v>0</v>
      </c>
      <c r="BC2607" s="44">
        <f t="shared" si="347"/>
        <v>0</v>
      </c>
      <c r="BD2607" s="44"/>
    </row>
    <row r="2608" spans="1:56" ht="15.75" hidden="1" customHeight="1" x14ac:dyDescent="0.25">
      <c r="A2608" s="6"/>
      <c r="B2608" s="22"/>
      <c r="C2608" s="7"/>
      <c r="D2608" s="46"/>
      <c r="E2608" s="7"/>
      <c r="F2608" s="7"/>
      <c r="G2608" s="44"/>
      <c r="H2608" s="41">
        <f>Tabela1[[#This Row],[PESO UNI]]*Tabela1[[#This Row],[QTE]]</f>
        <v>0</v>
      </c>
      <c r="I2608" s="7"/>
      <c r="J2608" s="8"/>
      <c r="K2608" s="8"/>
      <c r="L2608" s="9"/>
      <c r="M2608" s="10"/>
      <c r="N2608" s="8"/>
      <c r="O2608" s="12"/>
      <c r="P2608" s="13"/>
      <c r="Q2608" s="14">
        <f>Tabela1[[#This Row],[QTDE/ Fabricação]]-Tabela1[[#This Row],[QTE]]</f>
        <v>0</v>
      </c>
      <c r="R2608" s="19">
        <f t="shared" si="342"/>
        <v>0</v>
      </c>
      <c r="S2608" s="19">
        <f t="shared" si="341"/>
        <v>0</v>
      </c>
      <c r="T2608" s="20">
        <f t="shared" si="343"/>
        <v>0</v>
      </c>
      <c r="U2608" s="17">
        <f>IFERROR(SUMIF('LISTA DE EMBARQUE'!B:B,MICRO!E:E,'LISTA DE EMBARQUE'!G:G),"")</f>
        <v>0</v>
      </c>
      <c r="V2608" s="12" t="str">
        <f>IFERROR(VLOOKUP(Tabela1[[#This Row],[COD.MDE]],'LISTA DE EMBARQUE'!B:L,11,0),"")</f>
        <v/>
      </c>
      <c r="W2608" s="13" t="str">
        <f>IFERROR(COUNTIF(#REF!,Tabela1[[#This Row],[Colunas5]]),"")</f>
        <v/>
      </c>
      <c r="X2608" s="14">
        <f>Tabela1[[#This Row],[QIANTIDADE EXPEDIDA]]*Tabela1[[#This Row],[PESO UNI]]</f>
        <v>0</v>
      </c>
      <c r="Y2608" s="14">
        <f t="shared" si="344"/>
        <v>0</v>
      </c>
      <c r="Z2608" s="21">
        <f>Tabela1[[#This Row],[PESO TOTAL]]-Tabela1[[#This Row],[Peso Expedido]]</f>
        <v>0</v>
      </c>
      <c r="AA2608" s="18"/>
      <c r="AB2608" s="40" t="s">
        <v>3204</v>
      </c>
      <c r="AC2608" s="40"/>
      <c r="AD2608" s="40"/>
      <c r="AE2608" s="40"/>
      <c r="AF2608" s="40"/>
      <c r="AG2608" s="40"/>
      <c r="AH2608" s="40"/>
      <c r="AI2608" s="40" t="str">
        <f t="shared" si="348"/>
        <v>ok</v>
      </c>
      <c r="AJ2608"/>
      <c r="AK2608" t="str">
        <f>Tabela1[[#This Row],[Coluna1]]&amp;Tabela1[[#This Row],[PEDIDO]]</f>
        <v/>
      </c>
      <c r="AL2608"/>
      <c r="AM2608"/>
      <c r="AN2608"/>
      <c r="AO2608" t="str">
        <f t="shared" si="345"/>
        <v>/</v>
      </c>
      <c r="AP2608" t="str">
        <f>Tabela1[[#This Row],[TAG]]&amp;Tabela1[[#This Row],[PEDIDO]]&amp;Tabela1[[#This Row],[PRODUTO]]</f>
        <v/>
      </c>
      <c r="AQ2608" s="23" t="str">
        <f>Tabela1[[#This Row],[PRODUTO]]&amp;Tabela1[[#This Row],[TAG]]</f>
        <v/>
      </c>
      <c r="AR2608" s="183">
        <f>Tabela1[[#This Row],[PESO TOTAL]]*Tabela1[[#This Row],[MATÉRIA PRIMA]]</f>
        <v>0</v>
      </c>
      <c r="AS2608" s="28">
        <f>Tabela1[[#This Row],[PESO TOTAL]]*Tabela1[[#This Row],[PREPARAÇÃO ]]</f>
        <v>0</v>
      </c>
      <c r="AT2608" s="28">
        <f>Tabela1[[#This Row],[PESO TOTAL]]*Tabela1[[#This Row],[CALDEIRARIA]]</f>
        <v>0</v>
      </c>
      <c r="AU2608" s="28">
        <f>Tabela1[[#This Row],[PESO TOTAL]]*Tabela1[[#This Row],[SOLDA]]</f>
        <v>0</v>
      </c>
      <c r="AV2608" s="28">
        <f>Tabela1[[#This Row],[PESO TOTAL]]*Tabela1[[#This Row],[ACABAMENTO]]</f>
        <v>0</v>
      </c>
      <c r="AW2608" s="28">
        <f>Tabela1[[#This Row],[PESO TOTAL]]*Tabela1[[#This Row],[PRONTO ACABADO]]</f>
        <v>0</v>
      </c>
      <c r="AX2608" s="28">
        <f>Tabela1[[#This Row],[PESO TOTAL]]*Tabela1[[#This Row],[EXPEDIÇÃO ]]</f>
        <v>0</v>
      </c>
      <c r="AY2608" s="28" t="str">
        <f>Tabela1[[#This Row],[PEDIDO]]&amp;Tabela1[[#This Row],[PRODUTO]]</f>
        <v/>
      </c>
      <c r="AZ2608" s="44">
        <f>IF(AF2608="",0,IF(ISTEXT(AF2608),H2608*VALUE(SUBSTITUTE(AF2608,"%",""))/100,H2608*AF2608))-Tabela1[[#This Row],[PRONTO ACABADO2]]</f>
        <v>0</v>
      </c>
      <c r="BA2608" s="44">
        <f>IF(AG2608="",0,IF(ISTEXT(AG2608),H2608*VALUE(SUBSTITUTE(AG2608,"%",""))/100,H2608*AG2608))-Tabela1[[#This Row],[PESO EXPEDIDO2]]</f>
        <v>0</v>
      </c>
      <c r="BB2608" s="44">
        <f t="shared" si="346"/>
        <v>0</v>
      </c>
      <c r="BC2608" s="44">
        <f t="shared" si="347"/>
        <v>0</v>
      </c>
      <c r="BD2608" s="44"/>
    </row>
    <row r="2609" spans="1:56" ht="15.75" hidden="1" customHeight="1" x14ac:dyDescent="0.25">
      <c r="A2609" s="6"/>
      <c r="B2609" s="22"/>
      <c r="C2609" s="7"/>
      <c r="D2609" s="46"/>
      <c r="E2609" s="7"/>
      <c r="F2609" s="7"/>
      <c r="G2609" s="44"/>
      <c r="H2609" s="41">
        <f>Tabela1[[#This Row],[PESO UNI]]*Tabela1[[#This Row],[QTE]]</f>
        <v>0</v>
      </c>
      <c r="I2609" s="7"/>
      <c r="J2609" s="8"/>
      <c r="K2609" s="8"/>
      <c r="L2609" s="9"/>
      <c r="M2609" s="10"/>
      <c r="N2609" s="8"/>
      <c r="O2609" s="12"/>
      <c r="P2609" s="13"/>
      <c r="Q2609" s="14">
        <f>Tabela1[[#This Row],[QTDE/ Fabricação]]-Tabela1[[#This Row],[QTE]]</f>
        <v>0</v>
      </c>
      <c r="R2609" s="19">
        <f t="shared" si="342"/>
        <v>0</v>
      </c>
      <c r="S2609" s="19">
        <f t="shared" si="341"/>
        <v>0</v>
      </c>
      <c r="T2609" s="20">
        <f t="shared" si="343"/>
        <v>0</v>
      </c>
      <c r="U2609" s="17">
        <f>IFERROR(SUMIF('LISTA DE EMBARQUE'!B:B,MICRO!E:E,'LISTA DE EMBARQUE'!G:G),"")</f>
        <v>0</v>
      </c>
      <c r="V2609" s="12" t="str">
        <f>IFERROR(VLOOKUP(Tabela1[[#This Row],[COD.MDE]],'LISTA DE EMBARQUE'!B:L,11,0),"")</f>
        <v/>
      </c>
      <c r="W2609" s="13" t="str">
        <f>IFERROR(COUNTIF(#REF!,Tabela1[[#This Row],[Colunas5]]),"")</f>
        <v/>
      </c>
      <c r="X2609" s="14">
        <f>Tabela1[[#This Row],[QIANTIDADE EXPEDIDA]]*Tabela1[[#This Row],[PESO UNI]]</f>
        <v>0</v>
      </c>
      <c r="Y2609" s="14">
        <f t="shared" si="344"/>
        <v>0</v>
      </c>
      <c r="Z2609" s="21">
        <f>Tabela1[[#This Row],[PESO TOTAL]]-Tabela1[[#This Row],[Peso Expedido]]</f>
        <v>0</v>
      </c>
      <c r="AA2609" s="18"/>
      <c r="AB2609" s="40" t="s">
        <v>3204</v>
      </c>
      <c r="AC2609" s="40"/>
      <c r="AD2609" s="40"/>
      <c r="AE2609" s="40"/>
      <c r="AF2609" s="40"/>
      <c r="AG2609" s="40"/>
      <c r="AH2609" s="40"/>
      <c r="AI2609" s="40" t="str">
        <f t="shared" si="348"/>
        <v>ok</v>
      </c>
      <c r="AJ2609"/>
      <c r="AK2609" t="str">
        <f>Tabela1[[#This Row],[Coluna1]]&amp;Tabela1[[#This Row],[PEDIDO]]</f>
        <v/>
      </c>
      <c r="AL2609"/>
      <c r="AM2609"/>
      <c r="AN2609"/>
      <c r="AO2609" t="str">
        <f t="shared" si="345"/>
        <v>/</v>
      </c>
      <c r="AP2609" t="str">
        <f>Tabela1[[#This Row],[TAG]]&amp;Tabela1[[#This Row],[PEDIDO]]&amp;Tabela1[[#This Row],[PRODUTO]]</f>
        <v/>
      </c>
      <c r="AQ2609" s="23" t="str">
        <f>Tabela1[[#This Row],[PRODUTO]]&amp;Tabela1[[#This Row],[TAG]]</f>
        <v/>
      </c>
      <c r="AR2609" s="183">
        <f>Tabela1[[#This Row],[PESO TOTAL]]*Tabela1[[#This Row],[MATÉRIA PRIMA]]</f>
        <v>0</v>
      </c>
      <c r="AS2609" s="28">
        <f>Tabela1[[#This Row],[PESO TOTAL]]*Tabela1[[#This Row],[PREPARAÇÃO ]]</f>
        <v>0</v>
      </c>
      <c r="AT2609" s="28">
        <f>Tabela1[[#This Row],[PESO TOTAL]]*Tabela1[[#This Row],[CALDEIRARIA]]</f>
        <v>0</v>
      </c>
      <c r="AU2609" s="28">
        <f>Tabela1[[#This Row],[PESO TOTAL]]*Tabela1[[#This Row],[SOLDA]]</f>
        <v>0</v>
      </c>
      <c r="AV2609" s="28">
        <f>Tabela1[[#This Row],[PESO TOTAL]]*Tabela1[[#This Row],[ACABAMENTO]]</f>
        <v>0</v>
      </c>
      <c r="AW2609" s="28">
        <f>Tabela1[[#This Row],[PESO TOTAL]]*Tabela1[[#This Row],[PRONTO ACABADO]]</f>
        <v>0</v>
      </c>
      <c r="AX2609" s="28">
        <f>Tabela1[[#This Row],[PESO TOTAL]]*Tabela1[[#This Row],[EXPEDIÇÃO ]]</f>
        <v>0</v>
      </c>
      <c r="AY2609" s="28" t="str">
        <f>Tabela1[[#This Row],[PEDIDO]]&amp;Tabela1[[#This Row],[PRODUTO]]</f>
        <v/>
      </c>
      <c r="AZ2609" s="44">
        <f>IF(AF2609="",0,IF(ISTEXT(AF2609),H2609*VALUE(SUBSTITUTE(AF2609,"%",""))/100,H2609*AF2609))-Tabela1[[#This Row],[PRONTO ACABADO2]]</f>
        <v>0</v>
      </c>
      <c r="BA2609" s="44">
        <f>IF(AG2609="",0,IF(ISTEXT(AG2609),H2609*VALUE(SUBSTITUTE(AG2609,"%",""))/100,H2609*AG2609))-Tabela1[[#This Row],[PESO EXPEDIDO2]]</f>
        <v>0</v>
      </c>
      <c r="BB2609" s="44">
        <f t="shared" si="346"/>
        <v>0</v>
      </c>
      <c r="BC2609" s="44">
        <f t="shared" si="347"/>
        <v>0</v>
      </c>
      <c r="BD2609" s="44"/>
    </row>
    <row r="2610" spans="1:56" ht="15.75" hidden="1" customHeight="1" x14ac:dyDescent="0.25">
      <c r="A2610" s="6"/>
      <c r="B2610" s="22"/>
      <c r="C2610" s="7"/>
      <c r="D2610" s="46"/>
      <c r="E2610" s="7"/>
      <c r="F2610" s="7"/>
      <c r="G2610" s="44"/>
      <c r="H2610" s="41">
        <f>Tabela1[[#This Row],[PESO UNI]]*Tabela1[[#This Row],[QTE]]</f>
        <v>0</v>
      </c>
      <c r="I2610" s="7"/>
      <c r="J2610" s="8"/>
      <c r="K2610" s="8"/>
      <c r="L2610" s="9"/>
      <c r="M2610" s="10"/>
      <c r="N2610" s="8"/>
      <c r="O2610" s="12"/>
      <c r="P2610" s="13"/>
      <c r="Q2610" s="14">
        <f>Tabela1[[#This Row],[QTDE/ Fabricação]]-Tabela1[[#This Row],[QTE]]</f>
        <v>0</v>
      </c>
      <c r="R2610" s="19">
        <f t="shared" si="342"/>
        <v>0</v>
      </c>
      <c r="S2610" s="19">
        <f t="shared" si="341"/>
        <v>0</v>
      </c>
      <c r="T2610" s="20">
        <f t="shared" si="343"/>
        <v>0</v>
      </c>
      <c r="U2610" s="17">
        <f>IFERROR(SUMIF('LISTA DE EMBARQUE'!B:B,MICRO!E:E,'LISTA DE EMBARQUE'!G:G),"")</f>
        <v>0</v>
      </c>
      <c r="V2610" s="12" t="str">
        <f>IFERROR(VLOOKUP(Tabela1[[#This Row],[COD.MDE]],'LISTA DE EMBARQUE'!B:L,11,0),"")</f>
        <v/>
      </c>
      <c r="W2610" s="13" t="str">
        <f>IFERROR(COUNTIF(#REF!,Tabela1[[#This Row],[Colunas5]]),"")</f>
        <v/>
      </c>
      <c r="X2610" s="14">
        <f>Tabela1[[#This Row],[QIANTIDADE EXPEDIDA]]*Tabela1[[#This Row],[PESO UNI]]</f>
        <v>0</v>
      </c>
      <c r="Y2610" s="14">
        <f t="shared" si="344"/>
        <v>0</v>
      </c>
      <c r="Z2610" s="21">
        <f>Tabela1[[#This Row],[PESO TOTAL]]-Tabela1[[#This Row],[Peso Expedido]]</f>
        <v>0</v>
      </c>
      <c r="AA2610" s="18"/>
      <c r="AB2610" s="40" t="s">
        <v>3204</v>
      </c>
      <c r="AC2610" s="40"/>
      <c r="AD2610" s="40"/>
      <c r="AE2610" s="40"/>
      <c r="AF2610" s="40"/>
      <c r="AG2610" s="40"/>
      <c r="AH2610" s="40"/>
      <c r="AI2610" s="40" t="str">
        <f t="shared" si="348"/>
        <v>ok</v>
      </c>
      <c r="AJ2610"/>
      <c r="AK2610" t="str">
        <f>Tabela1[[#This Row],[Coluna1]]&amp;Tabela1[[#This Row],[PEDIDO]]</f>
        <v/>
      </c>
      <c r="AL2610"/>
      <c r="AM2610"/>
      <c r="AN2610"/>
      <c r="AO2610" t="str">
        <f t="shared" si="345"/>
        <v>/</v>
      </c>
      <c r="AP2610" t="str">
        <f>Tabela1[[#This Row],[TAG]]&amp;Tabela1[[#This Row],[PEDIDO]]&amp;Tabela1[[#This Row],[PRODUTO]]</f>
        <v/>
      </c>
      <c r="AQ2610" s="23" t="str">
        <f>Tabela1[[#This Row],[PRODUTO]]&amp;Tabela1[[#This Row],[TAG]]</f>
        <v/>
      </c>
      <c r="AR2610" s="183">
        <f>Tabela1[[#This Row],[PESO TOTAL]]*Tabela1[[#This Row],[MATÉRIA PRIMA]]</f>
        <v>0</v>
      </c>
      <c r="AS2610" s="28">
        <f>Tabela1[[#This Row],[PESO TOTAL]]*Tabela1[[#This Row],[PREPARAÇÃO ]]</f>
        <v>0</v>
      </c>
      <c r="AT2610" s="28">
        <f>Tabela1[[#This Row],[PESO TOTAL]]*Tabela1[[#This Row],[CALDEIRARIA]]</f>
        <v>0</v>
      </c>
      <c r="AU2610" s="28">
        <f>Tabela1[[#This Row],[PESO TOTAL]]*Tabela1[[#This Row],[SOLDA]]</f>
        <v>0</v>
      </c>
      <c r="AV2610" s="28">
        <f>Tabela1[[#This Row],[PESO TOTAL]]*Tabela1[[#This Row],[ACABAMENTO]]</f>
        <v>0</v>
      </c>
      <c r="AW2610" s="28">
        <f>Tabela1[[#This Row],[PESO TOTAL]]*Tabela1[[#This Row],[PRONTO ACABADO]]</f>
        <v>0</v>
      </c>
      <c r="AX2610" s="28">
        <f>Tabela1[[#This Row],[PESO TOTAL]]*Tabela1[[#This Row],[EXPEDIÇÃO ]]</f>
        <v>0</v>
      </c>
      <c r="AY2610" s="28" t="str">
        <f>Tabela1[[#This Row],[PEDIDO]]&amp;Tabela1[[#This Row],[PRODUTO]]</f>
        <v/>
      </c>
      <c r="AZ2610" s="44">
        <f>IF(AF2610="",0,IF(ISTEXT(AF2610),H2610*VALUE(SUBSTITUTE(AF2610,"%",""))/100,H2610*AF2610))-Tabela1[[#This Row],[PRONTO ACABADO2]]</f>
        <v>0</v>
      </c>
      <c r="BA2610" s="44">
        <f>IF(AG2610="",0,IF(ISTEXT(AG2610),H2610*VALUE(SUBSTITUTE(AG2610,"%",""))/100,H2610*AG2610))-Tabela1[[#This Row],[PESO EXPEDIDO2]]</f>
        <v>0</v>
      </c>
      <c r="BB2610" s="44">
        <f t="shared" si="346"/>
        <v>0</v>
      </c>
      <c r="BC2610" s="44">
        <f t="shared" si="347"/>
        <v>0</v>
      </c>
      <c r="BD2610" s="44"/>
    </row>
    <row r="2611" spans="1:56" ht="15.75" hidden="1" customHeight="1" x14ac:dyDescent="0.25">
      <c r="A2611" s="6"/>
      <c r="B2611" s="22"/>
      <c r="C2611" s="7"/>
      <c r="D2611" s="46"/>
      <c r="E2611" s="7"/>
      <c r="F2611" s="7"/>
      <c r="G2611" s="44"/>
      <c r="H2611" s="41">
        <f>Tabela1[[#This Row],[PESO UNI]]*Tabela1[[#This Row],[QTE]]</f>
        <v>0</v>
      </c>
      <c r="I2611" s="7"/>
      <c r="J2611" s="8"/>
      <c r="K2611" s="8"/>
      <c r="L2611" s="9"/>
      <c r="M2611" s="10"/>
      <c r="N2611" s="8"/>
      <c r="O2611" s="12"/>
      <c r="P2611" s="13"/>
      <c r="Q2611" s="14">
        <f>Tabela1[[#This Row],[QTDE/ Fabricação]]-Tabela1[[#This Row],[QTE]]</f>
        <v>0</v>
      </c>
      <c r="R2611" s="19">
        <f t="shared" si="342"/>
        <v>0</v>
      </c>
      <c r="S2611" s="19">
        <f t="shared" si="341"/>
        <v>0</v>
      </c>
      <c r="T2611" s="20">
        <f t="shared" si="343"/>
        <v>0</v>
      </c>
      <c r="U2611" s="17">
        <f>IFERROR(SUMIF('LISTA DE EMBARQUE'!B:B,MICRO!E:E,'LISTA DE EMBARQUE'!G:G),"")</f>
        <v>0</v>
      </c>
      <c r="V2611" s="12" t="str">
        <f>IFERROR(VLOOKUP(Tabela1[[#This Row],[COD.MDE]],'LISTA DE EMBARQUE'!B:L,11,0),"")</f>
        <v/>
      </c>
      <c r="W2611" s="13" t="str">
        <f>IFERROR(COUNTIF(#REF!,Tabela1[[#This Row],[Colunas5]]),"")</f>
        <v/>
      </c>
      <c r="X2611" s="14">
        <f>Tabela1[[#This Row],[QIANTIDADE EXPEDIDA]]*Tabela1[[#This Row],[PESO UNI]]</f>
        <v>0</v>
      </c>
      <c r="Y2611" s="14">
        <f t="shared" si="344"/>
        <v>0</v>
      </c>
      <c r="Z2611" s="21">
        <f>Tabela1[[#This Row],[PESO TOTAL]]-Tabela1[[#This Row],[Peso Expedido]]</f>
        <v>0</v>
      </c>
      <c r="AA2611" s="18"/>
      <c r="AB2611" s="40" t="s">
        <v>3204</v>
      </c>
      <c r="AC2611" s="40"/>
      <c r="AD2611" s="40"/>
      <c r="AE2611" s="40"/>
      <c r="AF2611" s="40"/>
      <c r="AG2611" s="40"/>
      <c r="AH2611" s="40"/>
      <c r="AI2611" s="40" t="str">
        <f t="shared" si="348"/>
        <v>ok</v>
      </c>
      <c r="AJ2611"/>
      <c r="AK2611" t="str">
        <f>Tabela1[[#This Row],[Coluna1]]&amp;Tabela1[[#This Row],[PEDIDO]]</f>
        <v/>
      </c>
      <c r="AL2611"/>
      <c r="AM2611"/>
      <c r="AN2611"/>
      <c r="AO2611" t="str">
        <f t="shared" si="345"/>
        <v>/</v>
      </c>
      <c r="AP2611" t="str">
        <f>Tabela1[[#This Row],[TAG]]&amp;Tabela1[[#This Row],[PEDIDO]]&amp;Tabela1[[#This Row],[PRODUTO]]</f>
        <v/>
      </c>
      <c r="AQ2611" s="23" t="str">
        <f>Tabela1[[#This Row],[PRODUTO]]&amp;Tabela1[[#This Row],[TAG]]</f>
        <v/>
      </c>
      <c r="AR2611" s="183">
        <f>Tabela1[[#This Row],[PESO TOTAL]]*Tabela1[[#This Row],[MATÉRIA PRIMA]]</f>
        <v>0</v>
      </c>
      <c r="AS2611" s="28">
        <f>Tabela1[[#This Row],[PESO TOTAL]]*Tabela1[[#This Row],[PREPARAÇÃO ]]</f>
        <v>0</v>
      </c>
      <c r="AT2611" s="28">
        <f>Tabela1[[#This Row],[PESO TOTAL]]*Tabela1[[#This Row],[CALDEIRARIA]]</f>
        <v>0</v>
      </c>
      <c r="AU2611" s="28">
        <f>Tabela1[[#This Row],[PESO TOTAL]]*Tabela1[[#This Row],[SOLDA]]</f>
        <v>0</v>
      </c>
      <c r="AV2611" s="28">
        <f>Tabela1[[#This Row],[PESO TOTAL]]*Tabela1[[#This Row],[ACABAMENTO]]</f>
        <v>0</v>
      </c>
      <c r="AW2611" s="28">
        <f>Tabela1[[#This Row],[PESO TOTAL]]*Tabela1[[#This Row],[PRONTO ACABADO]]</f>
        <v>0</v>
      </c>
      <c r="AX2611" s="28">
        <f>Tabela1[[#This Row],[PESO TOTAL]]*Tabela1[[#This Row],[EXPEDIÇÃO ]]</f>
        <v>0</v>
      </c>
      <c r="AY2611" s="28" t="str">
        <f>Tabela1[[#This Row],[PEDIDO]]&amp;Tabela1[[#This Row],[PRODUTO]]</f>
        <v/>
      </c>
      <c r="AZ2611" s="44">
        <f>IF(AF2611="",0,IF(ISTEXT(AF2611),H2611*VALUE(SUBSTITUTE(AF2611,"%",""))/100,H2611*AF2611))-Tabela1[[#This Row],[PRONTO ACABADO2]]</f>
        <v>0</v>
      </c>
      <c r="BA2611" s="44">
        <f>IF(AG2611="",0,IF(ISTEXT(AG2611),H2611*VALUE(SUBSTITUTE(AG2611,"%",""))/100,H2611*AG2611))-Tabela1[[#This Row],[PESO EXPEDIDO2]]</f>
        <v>0</v>
      </c>
      <c r="BB2611" s="44">
        <f t="shared" si="346"/>
        <v>0</v>
      </c>
      <c r="BC2611" s="44">
        <f t="shared" si="347"/>
        <v>0</v>
      </c>
      <c r="BD2611" s="44"/>
    </row>
    <row r="2612" spans="1:56" ht="15.75" hidden="1" customHeight="1" x14ac:dyDescent="0.25">
      <c r="A2612" s="6"/>
      <c r="B2612" s="22"/>
      <c r="C2612" s="7"/>
      <c r="D2612" s="46"/>
      <c r="E2612" s="7"/>
      <c r="F2612" s="7"/>
      <c r="G2612" s="44"/>
      <c r="H2612" s="41">
        <f>Tabela1[[#This Row],[PESO UNI]]*Tabela1[[#This Row],[QTE]]</f>
        <v>0</v>
      </c>
      <c r="I2612" s="7"/>
      <c r="J2612" s="8"/>
      <c r="K2612" s="8"/>
      <c r="L2612" s="9"/>
      <c r="M2612" s="10"/>
      <c r="N2612" s="8"/>
      <c r="O2612" s="12"/>
      <c r="P2612" s="13"/>
      <c r="Q2612" s="14">
        <f>Tabela1[[#This Row],[QTDE/ Fabricação]]-Tabela1[[#This Row],[QTE]]</f>
        <v>0</v>
      </c>
      <c r="R2612" s="19">
        <f t="shared" si="342"/>
        <v>0</v>
      </c>
      <c r="S2612" s="19">
        <f t="shared" si="341"/>
        <v>0</v>
      </c>
      <c r="T2612" s="20">
        <f t="shared" si="343"/>
        <v>0</v>
      </c>
      <c r="U2612" s="17">
        <f>IFERROR(SUMIF('LISTA DE EMBARQUE'!B:B,MICRO!E:E,'LISTA DE EMBARQUE'!G:G),"")</f>
        <v>0</v>
      </c>
      <c r="V2612" s="12" t="str">
        <f>IFERROR(VLOOKUP(Tabela1[[#This Row],[COD.MDE]],'LISTA DE EMBARQUE'!B:L,11,0),"")</f>
        <v/>
      </c>
      <c r="W2612" s="13" t="str">
        <f>IFERROR(COUNTIF(#REF!,Tabela1[[#This Row],[Colunas5]]),"")</f>
        <v/>
      </c>
      <c r="X2612" s="14">
        <f>Tabela1[[#This Row],[QIANTIDADE EXPEDIDA]]*Tabela1[[#This Row],[PESO UNI]]</f>
        <v>0</v>
      </c>
      <c r="Y2612" s="14">
        <f t="shared" si="344"/>
        <v>0</v>
      </c>
      <c r="Z2612" s="21">
        <f>Tabela1[[#This Row],[PESO TOTAL]]-Tabela1[[#This Row],[Peso Expedido]]</f>
        <v>0</v>
      </c>
      <c r="AA2612" s="18"/>
      <c r="AB2612" s="40" t="s">
        <v>3204</v>
      </c>
      <c r="AC2612" s="40"/>
      <c r="AD2612" s="40"/>
      <c r="AE2612" s="40"/>
      <c r="AF2612" s="40"/>
      <c r="AG2612" s="40"/>
      <c r="AH2612" s="40"/>
      <c r="AI2612" s="40" t="str">
        <f t="shared" si="348"/>
        <v>ok</v>
      </c>
      <c r="AJ2612"/>
      <c r="AK2612" t="str">
        <f>Tabela1[[#This Row],[Coluna1]]&amp;Tabela1[[#This Row],[PEDIDO]]</f>
        <v/>
      </c>
      <c r="AL2612"/>
      <c r="AM2612"/>
      <c r="AN2612"/>
      <c r="AO2612" t="str">
        <f t="shared" si="345"/>
        <v>/</v>
      </c>
      <c r="AP2612" t="str">
        <f>Tabela1[[#This Row],[TAG]]&amp;Tabela1[[#This Row],[PEDIDO]]&amp;Tabela1[[#This Row],[PRODUTO]]</f>
        <v/>
      </c>
      <c r="AQ2612" s="23" t="str">
        <f>Tabela1[[#This Row],[PRODUTO]]&amp;Tabela1[[#This Row],[TAG]]</f>
        <v/>
      </c>
      <c r="AR2612" s="183">
        <f>Tabela1[[#This Row],[PESO TOTAL]]*Tabela1[[#This Row],[MATÉRIA PRIMA]]</f>
        <v>0</v>
      </c>
      <c r="AS2612" s="28">
        <f>Tabela1[[#This Row],[PESO TOTAL]]*Tabela1[[#This Row],[PREPARAÇÃO ]]</f>
        <v>0</v>
      </c>
      <c r="AT2612" s="28">
        <f>Tabela1[[#This Row],[PESO TOTAL]]*Tabela1[[#This Row],[CALDEIRARIA]]</f>
        <v>0</v>
      </c>
      <c r="AU2612" s="28">
        <f>Tabela1[[#This Row],[PESO TOTAL]]*Tabela1[[#This Row],[SOLDA]]</f>
        <v>0</v>
      </c>
      <c r="AV2612" s="28">
        <f>Tabela1[[#This Row],[PESO TOTAL]]*Tabela1[[#This Row],[ACABAMENTO]]</f>
        <v>0</v>
      </c>
      <c r="AW2612" s="28">
        <f>Tabela1[[#This Row],[PESO TOTAL]]*Tabela1[[#This Row],[PRONTO ACABADO]]</f>
        <v>0</v>
      </c>
      <c r="AX2612" s="28">
        <f>Tabela1[[#This Row],[PESO TOTAL]]*Tabela1[[#This Row],[EXPEDIÇÃO ]]</f>
        <v>0</v>
      </c>
      <c r="AY2612" s="28" t="str">
        <f>Tabela1[[#This Row],[PEDIDO]]&amp;Tabela1[[#This Row],[PRODUTO]]</f>
        <v/>
      </c>
      <c r="AZ2612" s="44">
        <f>IF(AF2612="",0,IF(ISTEXT(AF2612),H2612*VALUE(SUBSTITUTE(AF2612,"%",""))/100,H2612*AF2612))-Tabela1[[#This Row],[PRONTO ACABADO2]]</f>
        <v>0</v>
      </c>
      <c r="BA2612" s="44">
        <f>IF(AG2612="",0,IF(ISTEXT(AG2612),H2612*VALUE(SUBSTITUTE(AG2612,"%",""))/100,H2612*AG2612))-Tabela1[[#This Row],[PESO EXPEDIDO2]]</f>
        <v>0</v>
      </c>
      <c r="BB2612" s="44">
        <f t="shared" si="346"/>
        <v>0</v>
      </c>
      <c r="BC2612" s="44">
        <f t="shared" si="347"/>
        <v>0</v>
      </c>
      <c r="BD2612" s="44"/>
    </row>
    <row r="2613" spans="1:56" ht="15.75" hidden="1" customHeight="1" x14ac:dyDescent="0.25">
      <c r="A2613" s="6"/>
      <c r="B2613" s="22"/>
      <c r="C2613" s="7"/>
      <c r="D2613" s="46"/>
      <c r="E2613" s="7"/>
      <c r="F2613" s="7"/>
      <c r="G2613" s="44"/>
      <c r="H2613" s="41">
        <f>Tabela1[[#This Row],[PESO UNI]]*Tabela1[[#This Row],[QTE]]</f>
        <v>0</v>
      </c>
      <c r="I2613" s="7"/>
      <c r="J2613" s="8"/>
      <c r="K2613" s="8"/>
      <c r="L2613" s="9"/>
      <c r="M2613" s="10"/>
      <c r="N2613" s="8"/>
      <c r="O2613" s="12"/>
      <c r="P2613" s="13"/>
      <c r="Q2613" s="14">
        <f>Tabela1[[#This Row],[QTDE/ Fabricação]]-Tabela1[[#This Row],[QTE]]</f>
        <v>0</v>
      </c>
      <c r="R2613" s="19">
        <f t="shared" si="342"/>
        <v>0</v>
      </c>
      <c r="S2613" s="19">
        <f t="shared" si="341"/>
        <v>0</v>
      </c>
      <c r="T2613" s="20">
        <f t="shared" si="343"/>
        <v>0</v>
      </c>
      <c r="U2613" s="17">
        <f>IFERROR(SUMIF('LISTA DE EMBARQUE'!B:B,MICRO!E:E,'LISTA DE EMBARQUE'!G:G),"")</f>
        <v>0</v>
      </c>
      <c r="V2613" s="12" t="str">
        <f>IFERROR(VLOOKUP(Tabela1[[#This Row],[COD.MDE]],'LISTA DE EMBARQUE'!B:L,11,0),"")</f>
        <v/>
      </c>
      <c r="W2613" s="13" t="str">
        <f>IFERROR(COUNTIF(#REF!,Tabela1[[#This Row],[Colunas5]]),"")</f>
        <v/>
      </c>
      <c r="X2613" s="14">
        <f>Tabela1[[#This Row],[QIANTIDADE EXPEDIDA]]*Tabela1[[#This Row],[PESO UNI]]</f>
        <v>0</v>
      </c>
      <c r="Y2613" s="14">
        <f t="shared" si="344"/>
        <v>0</v>
      </c>
      <c r="Z2613" s="21">
        <f>Tabela1[[#This Row],[PESO TOTAL]]-Tabela1[[#This Row],[Peso Expedido]]</f>
        <v>0</v>
      </c>
      <c r="AA2613" s="18"/>
      <c r="AB2613" s="40">
        <v>1</v>
      </c>
      <c r="AC2613" s="40"/>
      <c r="AD2613" s="40"/>
      <c r="AE2613" s="40"/>
      <c r="AF2613" s="40"/>
      <c r="AG2613" s="40"/>
      <c r="AH2613" s="40"/>
      <c r="AI2613" s="40" t="str">
        <f t="shared" si="348"/>
        <v>ok</v>
      </c>
      <c r="AJ2613"/>
      <c r="AK2613" t="str">
        <f>Tabela1[[#This Row],[Coluna1]]&amp;Tabela1[[#This Row],[PEDIDO]]</f>
        <v/>
      </c>
      <c r="AL2613"/>
      <c r="AM2613"/>
      <c r="AN2613"/>
      <c r="AO2613" t="str">
        <f t="shared" si="345"/>
        <v>/</v>
      </c>
      <c r="AP2613" t="str">
        <f>Tabela1[[#This Row],[TAG]]&amp;Tabela1[[#This Row],[PEDIDO]]&amp;Tabela1[[#This Row],[PRODUTO]]</f>
        <v/>
      </c>
      <c r="AQ2613" s="23" t="str">
        <f>Tabela1[[#This Row],[PRODUTO]]&amp;Tabela1[[#This Row],[TAG]]</f>
        <v/>
      </c>
      <c r="AR2613" s="183">
        <f>Tabela1[[#This Row],[PESO TOTAL]]*Tabela1[[#This Row],[MATÉRIA PRIMA]]</f>
        <v>0</v>
      </c>
      <c r="AS2613" s="28">
        <f>Tabela1[[#This Row],[PESO TOTAL]]*Tabela1[[#This Row],[PREPARAÇÃO ]]</f>
        <v>0</v>
      </c>
      <c r="AT2613" s="28">
        <f>Tabela1[[#This Row],[PESO TOTAL]]*Tabela1[[#This Row],[CALDEIRARIA]]</f>
        <v>0</v>
      </c>
      <c r="AU2613" s="28">
        <f>Tabela1[[#This Row],[PESO TOTAL]]*Tabela1[[#This Row],[SOLDA]]</f>
        <v>0</v>
      </c>
      <c r="AV2613" s="28">
        <f>Tabela1[[#This Row],[PESO TOTAL]]*Tabela1[[#This Row],[ACABAMENTO]]</f>
        <v>0</v>
      </c>
      <c r="AW2613" s="28">
        <f>Tabela1[[#This Row],[PESO TOTAL]]*Tabela1[[#This Row],[PRONTO ACABADO]]</f>
        <v>0</v>
      </c>
      <c r="AX2613" s="28">
        <f>Tabela1[[#This Row],[PESO TOTAL]]*Tabela1[[#This Row],[EXPEDIÇÃO ]]</f>
        <v>0</v>
      </c>
      <c r="AY2613" s="28" t="str">
        <f>Tabela1[[#This Row],[PEDIDO]]&amp;Tabela1[[#This Row],[PRODUTO]]</f>
        <v/>
      </c>
      <c r="AZ2613" s="44">
        <f>IF(AF2613="",0,IF(ISTEXT(AF2613),H2613*VALUE(SUBSTITUTE(AF2613,"%",""))/100,H2613*AF2613))-Tabela1[[#This Row],[PRONTO ACABADO2]]</f>
        <v>0</v>
      </c>
      <c r="BA2613" s="44">
        <f>IF(AG2613="",0,IF(ISTEXT(AG2613),H2613*VALUE(SUBSTITUTE(AG2613,"%",""))/100,H2613*AG2613))-Tabela1[[#This Row],[PESO EXPEDIDO2]]</f>
        <v>0</v>
      </c>
      <c r="BB2613" s="44">
        <f t="shared" si="346"/>
        <v>0</v>
      </c>
      <c r="BC2613" s="44">
        <f t="shared" si="347"/>
        <v>0</v>
      </c>
      <c r="BD2613" s="44"/>
    </row>
    <row r="2614" spans="1:56" ht="15.75" hidden="1" customHeight="1" x14ac:dyDescent="0.25">
      <c r="A2614" s="6"/>
      <c r="B2614" s="22"/>
      <c r="C2614" s="7"/>
      <c r="D2614" s="46"/>
      <c r="E2614" s="7"/>
      <c r="F2614" s="7"/>
      <c r="G2614" s="44"/>
      <c r="H2614" s="41">
        <f>Tabela1[[#This Row],[PESO UNI]]*Tabela1[[#This Row],[QTE]]</f>
        <v>0</v>
      </c>
      <c r="I2614" s="7"/>
      <c r="J2614" s="8"/>
      <c r="K2614" s="8"/>
      <c r="L2614" s="9"/>
      <c r="M2614" s="10"/>
      <c r="N2614" s="8"/>
      <c r="O2614" s="12"/>
      <c r="P2614" s="13"/>
      <c r="Q2614" s="14">
        <f>Tabela1[[#This Row],[QTDE/ Fabricação]]-Tabela1[[#This Row],[QTE]]</f>
        <v>0</v>
      </c>
      <c r="R2614" s="19">
        <f t="shared" si="342"/>
        <v>0</v>
      </c>
      <c r="S2614" s="19">
        <f t="shared" si="341"/>
        <v>0</v>
      </c>
      <c r="T2614" s="20">
        <f t="shared" si="343"/>
        <v>0</v>
      </c>
      <c r="U2614" s="17">
        <f>IFERROR(SUMIF('LISTA DE EMBARQUE'!B:B,MICRO!E:E,'LISTA DE EMBARQUE'!G:G),"")</f>
        <v>0</v>
      </c>
      <c r="V2614" s="12" t="str">
        <f>IFERROR(VLOOKUP(Tabela1[[#This Row],[COD.MDE]],'LISTA DE EMBARQUE'!B:L,11,0),"")</f>
        <v/>
      </c>
      <c r="W2614" s="13" t="str">
        <f>IFERROR(COUNTIF(#REF!,Tabela1[[#This Row],[Colunas5]]),"")</f>
        <v/>
      </c>
      <c r="X2614" s="14">
        <f>Tabela1[[#This Row],[QIANTIDADE EXPEDIDA]]*Tabela1[[#This Row],[PESO UNI]]</f>
        <v>0</v>
      </c>
      <c r="Y2614" s="14">
        <f t="shared" si="344"/>
        <v>0</v>
      </c>
      <c r="Z2614" s="21">
        <f>Tabela1[[#This Row],[PESO TOTAL]]-Tabela1[[#This Row],[Peso Expedido]]</f>
        <v>0</v>
      </c>
      <c r="AA2614" s="18"/>
      <c r="AB2614" s="40">
        <v>1</v>
      </c>
      <c r="AC2614" s="40"/>
      <c r="AD2614" s="40"/>
      <c r="AE2614" s="40"/>
      <c r="AF2614" s="40"/>
      <c r="AG2614" s="40"/>
      <c r="AH2614" s="40"/>
      <c r="AI2614" s="40" t="str">
        <f t="shared" si="348"/>
        <v>ok</v>
      </c>
      <c r="AJ2614"/>
      <c r="AK2614" t="str">
        <f>Tabela1[[#This Row],[Coluna1]]&amp;Tabela1[[#This Row],[PEDIDO]]</f>
        <v/>
      </c>
      <c r="AL2614"/>
      <c r="AM2614"/>
      <c r="AN2614"/>
      <c r="AO2614" t="str">
        <f t="shared" si="345"/>
        <v>/</v>
      </c>
      <c r="AP2614" t="str">
        <f>Tabela1[[#This Row],[TAG]]&amp;Tabela1[[#This Row],[PEDIDO]]&amp;Tabela1[[#This Row],[PRODUTO]]</f>
        <v/>
      </c>
      <c r="AQ2614" s="23" t="str">
        <f>Tabela1[[#This Row],[PRODUTO]]&amp;Tabela1[[#This Row],[TAG]]</f>
        <v/>
      </c>
      <c r="AR2614" s="183">
        <f>Tabela1[[#This Row],[PESO TOTAL]]*Tabela1[[#This Row],[MATÉRIA PRIMA]]</f>
        <v>0</v>
      </c>
      <c r="AS2614" s="28">
        <f>Tabela1[[#This Row],[PESO TOTAL]]*Tabela1[[#This Row],[PREPARAÇÃO ]]</f>
        <v>0</v>
      </c>
      <c r="AT2614" s="28">
        <f>Tabela1[[#This Row],[PESO TOTAL]]*Tabela1[[#This Row],[CALDEIRARIA]]</f>
        <v>0</v>
      </c>
      <c r="AU2614" s="28">
        <f>Tabela1[[#This Row],[PESO TOTAL]]*Tabela1[[#This Row],[SOLDA]]</f>
        <v>0</v>
      </c>
      <c r="AV2614" s="28">
        <f>Tabela1[[#This Row],[PESO TOTAL]]*Tabela1[[#This Row],[ACABAMENTO]]</f>
        <v>0</v>
      </c>
      <c r="AW2614" s="28">
        <f>Tabela1[[#This Row],[PESO TOTAL]]*Tabela1[[#This Row],[PRONTO ACABADO]]</f>
        <v>0</v>
      </c>
      <c r="AX2614" s="28">
        <f>Tabela1[[#This Row],[PESO TOTAL]]*Tabela1[[#This Row],[EXPEDIÇÃO ]]</f>
        <v>0</v>
      </c>
      <c r="AY2614" s="28" t="str">
        <f>Tabela1[[#This Row],[PEDIDO]]&amp;Tabela1[[#This Row],[PRODUTO]]</f>
        <v/>
      </c>
      <c r="AZ2614" s="44">
        <f>IF(AF2614="",0,IF(ISTEXT(AF2614),H2614*VALUE(SUBSTITUTE(AF2614,"%",""))/100,H2614*AF2614))-Tabela1[[#This Row],[PRONTO ACABADO2]]</f>
        <v>0</v>
      </c>
      <c r="BA2614" s="44">
        <f>IF(AG2614="",0,IF(ISTEXT(AG2614),H2614*VALUE(SUBSTITUTE(AG2614,"%",""))/100,H2614*AG2614))-Tabela1[[#This Row],[PESO EXPEDIDO2]]</f>
        <v>0</v>
      </c>
      <c r="BB2614" s="44">
        <f t="shared" si="346"/>
        <v>0</v>
      </c>
      <c r="BC2614" s="44">
        <f t="shared" si="347"/>
        <v>0</v>
      </c>
      <c r="BD2614" s="44"/>
    </row>
    <row r="2615" spans="1:56" ht="15.75" hidden="1" customHeight="1" x14ac:dyDescent="0.25">
      <c r="A2615" s="6"/>
      <c r="B2615" s="22"/>
      <c r="C2615" s="7"/>
      <c r="D2615" s="46"/>
      <c r="E2615" s="7"/>
      <c r="F2615" s="7"/>
      <c r="G2615" s="44"/>
      <c r="H2615" s="41">
        <f>Tabela1[[#This Row],[PESO UNI]]*Tabela1[[#This Row],[QTE]]</f>
        <v>0</v>
      </c>
      <c r="I2615" s="7"/>
      <c r="J2615" s="8"/>
      <c r="K2615" s="8"/>
      <c r="L2615" s="9"/>
      <c r="M2615" s="10"/>
      <c r="N2615" s="8"/>
      <c r="O2615" s="12"/>
      <c r="P2615" s="13"/>
      <c r="Q2615" s="14">
        <f>Tabela1[[#This Row],[QTDE/ Fabricação]]-Tabela1[[#This Row],[QTE]]</f>
        <v>0</v>
      </c>
      <c r="R2615" s="19">
        <f t="shared" si="342"/>
        <v>0</v>
      </c>
      <c r="S2615" s="19">
        <f t="shared" si="341"/>
        <v>0</v>
      </c>
      <c r="T2615" s="20">
        <f t="shared" si="343"/>
        <v>0</v>
      </c>
      <c r="U2615" s="17">
        <f>IFERROR(SUMIF('LISTA DE EMBARQUE'!B:B,MICRO!E:E,'LISTA DE EMBARQUE'!G:G),"")</f>
        <v>0</v>
      </c>
      <c r="V2615" s="12" t="str">
        <f>IFERROR(VLOOKUP(Tabela1[[#This Row],[COD.MDE]],'LISTA DE EMBARQUE'!B:L,11,0),"")</f>
        <v/>
      </c>
      <c r="W2615" s="13" t="str">
        <f>IFERROR(COUNTIF(#REF!,Tabela1[[#This Row],[Colunas5]]),"")</f>
        <v/>
      </c>
      <c r="X2615" s="14">
        <f>Tabela1[[#This Row],[QIANTIDADE EXPEDIDA]]*Tabela1[[#This Row],[PESO UNI]]</f>
        <v>0</v>
      </c>
      <c r="Y2615" s="14">
        <f t="shared" si="344"/>
        <v>0</v>
      </c>
      <c r="Z2615" s="21">
        <f>Tabela1[[#This Row],[PESO TOTAL]]-Tabela1[[#This Row],[Peso Expedido]]</f>
        <v>0</v>
      </c>
      <c r="AA2615" s="18"/>
      <c r="AB2615" s="40" t="s">
        <v>3204</v>
      </c>
      <c r="AC2615" s="40"/>
      <c r="AD2615" s="40"/>
      <c r="AE2615" s="40"/>
      <c r="AF2615" s="40"/>
      <c r="AG2615" s="40"/>
      <c r="AH2615" s="40"/>
      <c r="AI2615" s="40" t="str">
        <f t="shared" si="348"/>
        <v>ok</v>
      </c>
      <c r="AJ2615"/>
      <c r="AK2615" t="str">
        <f>Tabela1[[#This Row],[Coluna1]]&amp;Tabela1[[#This Row],[PEDIDO]]</f>
        <v/>
      </c>
      <c r="AL2615"/>
      <c r="AM2615"/>
      <c r="AN2615"/>
      <c r="AO2615" t="str">
        <f t="shared" si="345"/>
        <v>/</v>
      </c>
      <c r="AP2615" t="str">
        <f>Tabela1[[#This Row],[TAG]]&amp;Tabela1[[#This Row],[PEDIDO]]&amp;Tabela1[[#This Row],[PRODUTO]]</f>
        <v/>
      </c>
      <c r="AQ2615" s="23" t="str">
        <f>Tabela1[[#This Row],[PRODUTO]]&amp;Tabela1[[#This Row],[TAG]]</f>
        <v/>
      </c>
      <c r="AR2615" s="183">
        <f>Tabela1[[#This Row],[PESO TOTAL]]*Tabela1[[#This Row],[MATÉRIA PRIMA]]</f>
        <v>0</v>
      </c>
      <c r="AS2615" s="28">
        <f>Tabela1[[#This Row],[PESO TOTAL]]*Tabela1[[#This Row],[PREPARAÇÃO ]]</f>
        <v>0</v>
      </c>
      <c r="AT2615" s="28">
        <f>Tabela1[[#This Row],[PESO TOTAL]]*Tabela1[[#This Row],[CALDEIRARIA]]</f>
        <v>0</v>
      </c>
      <c r="AU2615" s="28">
        <f>Tabela1[[#This Row],[PESO TOTAL]]*Tabela1[[#This Row],[SOLDA]]</f>
        <v>0</v>
      </c>
      <c r="AV2615" s="28">
        <f>Tabela1[[#This Row],[PESO TOTAL]]*Tabela1[[#This Row],[ACABAMENTO]]</f>
        <v>0</v>
      </c>
      <c r="AW2615" s="28">
        <f>Tabela1[[#This Row],[PESO TOTAL]]*Tabela1[[#This Row],[PRONTO ACABADO]]</f>
        <v>0</v>
      </c>
      <c r="AX2615" s="28">
        <f>Tabela1[[#This Row],[PESO TOTAL]]*Tabela1[[#This Row],[EXPEDIÇÃO ]]</f>
        <v>0</v>
      </c>
      <c r="AY2615" s="28" t="str">
        <f>Tabela1[[#This Row],[PEDIDO]]&amp;Tabela1[[#This Row],[PRODUTO]]</f>
        <v/>
      </c>
      <c r="AZ2615" s="44">
        <f>IF(AF2615="",0,IF(ISTEXT(AF2615),H2615*VALUE(SUBSTITUTE(AF2615,"%",""))/100,H2615*AF2615))-Tabela1[[#This Row],[PRONTO ACABADO2]]</f>
        <v>0</v>
      </c>
      <c r="BA2615" s="44">
        <f>IF(AG2615="",0,IF(ISTEXT(AG2615),H2615*VALUE(SUBSTITUTE(AG2615,"%",""))/100,H2615*AG2615))-Tabela1[[#This Row],[PESO EXPEDIDO2]]</f>
        <v>0</v>
      </c>
      <c r="BB2615" s="44">
        <f t="shared" si="346"/>
        <v>0</v>
      </c>
      <c r="BC2615" s="44">
        <f t="shared" si="347"/>
        <v>0</v>
      </c>
      <c r="BD2615" s="44"/>
    </row>
    <row r="2616" spans="1:56" ht="15.75" hidden="1" customHeight="1" x14ac:dyDescent="0.25">
      <c r="A2616" s="6"/>
      <c r="B2616" s="22"/>
      <c r="C2616" s="7"/>
      <c r="D2616" s="46"/>
      <c r="E2616" s="7"/>
      <c r="F2616" s="7"/>
      <c r="G2616" s="44"/>
      <c r="H2616" s="41">
        <f>Tabela1[[#This Row],[PESO UNI]]*Tabela1[[#This Row],[QTE]]</f>
        <v>0</v>
      </c>
      <c r="I2616" s="7"/>
      <c r="J2616" s="8"/>
      <c r="K2616" s="8"/>
      <c r="L2616" s="9"/>
      <c r="M2616" s="10"/>
      <c r="N2616" s="8"/>
      <c r="O2616" s="12"/>
      <c r="P2616" s="13"/>
      <c r="Q2616" s="14">
        <f>Tabela1[[#This Row],[QTDE/ Fabricação]]-Tabela1[[#This Row],[QTE]]</f>
        <v>0</v>
      </c>
      <c r="R2616" s="19">
        <f t="shared" si="342"/>
        <v>0</v>
      </c>
      <c r="S2616" s="19">
        <f t="shared" si="341"/>
        <v>0</v>
      </c>
      <c r="T2616" s="20">
        <f t="shared" si="343"/>
        <v>0</v>
      </c>
      <c r="U2616" s="17">
        <f>IFERROR(SUMIF('LISTA DE EMBARQUE'!B:B,MICRO!E:E,'LISTA DE EMBARQUE'!G:G),"")</f>
        <v>0</v>
      </c>
      <c r="V2616" s="12" t="str">
        <f>IFERROR(VLOOKUP(Tabela1[[#This Row],[COD.MDE]],'LISTA DE EMBARQUE'!B:L,11,0),"")</f>
        <v/>
      </c>
      <c r="W2616" s="13" t="str">
        <f>IFERROR(COUNTIF(#REF!,Tabela1[[#This Row],[Colunas5]]),"")</f>
        <v/>
      </c>
      <c r="X2616" s="14">
        <f>Tabela1[[#This Row],[QIANTIDADE EXPEDIDA]]*Tabela1[[#This Row],[PESO UNI]]</f>
        <v>0</v>
      </c>
      <c r="Y2616" s="14">
        <f t="shared" si="344"/>
        <v>0</v>
      </c>
      <c r="Z2616" s="21">
        <f>Tabela1[[#This Row],[PESO TOTAL]]-Tabela1[[#This Row],[Peso Expedido]]</f>
        <v>0</v>
      </c>
      <c r="AA2616" s="18"/>
      <c r="AB2616" s="40" t="s">
        <v>342</v>
      </c>
      <c r="AC2616" s="40"/>
      <c r="AD2616" s="40"/>
      <c r="AE2616" s="40"/>
      <c r="AF2616" s="40"/>
      <c r="AG2616" s="40"/>
      <c r="AH2616" s="40"/>
      <c r="AI2616" s="40" t="str">
        <f t="shared" si="348"/>
        <v>ok</v>
      </c>
      <c r="AJ2616"/>
      <c r="AK2616" t="str">
        <f>Tabela1[[#This Row],[Coluna1]]&amp;Tabela1[[#This Row],[PEDIDO]]</f>
        <v/>
      </c>
      <c r="AL2616"/>
      <c r="AM2616"/>
      <c r="AN2616"/>
      <c r="AO2616" t="str">
        <f t="shared" si="345"/>
        <v>/</v>
      </c>
      <c r="AP2616" t="str">
        <f>Tabela1[[#This Row],[TAG]]&amp;Tabela1[[#This Row],[PEDIDO]]&amp;Tabela1[[#This Row],[PRODUTO]]</f>
        <v/>
      </c>
      <c r="AQ2616" s="23" t="str">
        <f>Tabela1[[#This Row],[PRODUTO]]&amp;Tabela1[[#This Row],[TAG]]</f>
        <v/>
      </c>
      <c r="AR2616" s="183">
        <f>Tabela1[[#This Row],[PESO TOTAL]]*Tabela1[[#This Row],[MATÉRIA PRIMA]]</f>
        <v>0</v>
      </c>
      <c r="AS2616" s="28">
        <f>Tabela1[[#This Row],[PESO TOTAL]]*Tabela1[[#This Row],[PREPARAÇÃO ]]</f>
        <v>0</v>
      </c>
      <c r="AT2616" s="28">
        <f>Tabela1[[#This Row],[PESO TOTAL]]*Tabela1[[#This Row],[CALDEIRARIA]]</f>
        <v>0</v>
      </c>
      <c r="AU2616" s="28">
        <f>Tabela1[[#This Row],[PESO TOTAL]]*Tabela1[[#This Row],[SOLDA]]</f>
        <v>0</v>
      </c>
      <c r="AV2616" s="28">
        <f>Tabela1[[#This Row],[PESO TOTAL]]*Tabela1[[#This Row],[ACABAMENTO]]</f>
        <v>0</v>
      </c>
      <c r="AW2616" s="28">
        <f>Tabela1[[#This Row],[PESO TOTAL]]*Tabela1[[#This Row],[PRONTO ACABADO]]</f>
        <v>0</v>
      </c>
      <c r="AX2616" s="28">
        <f>Tabela1[[#This Row],[PESO TOTAL]]*Tabela1[[#This Row],[EXPEDIÇÃO ]]</f>
        <v>0</v>
      </c>
      <c r="AY2616" s="28" t="str">
        <f>Tabela1[[#This Row],[PEDIDO]]&amp;Tabela1[[#This Row],[PRODUTO]]</f>
        <v/>
      </c>
      <c r="AZ2616" s="44">
        <f>IF(AF2616="",0,IF(ISTEXT(AF2616),H2616*VALUE(SUBSTITUTE(AF2616,"%",""))/100,H2616*AF2616))-Tabela1[[#This Row],[PRONTO ACABADO2]]</f>
        <v>0</v>
      </c>
      <c r="BA2616" s="44">
        <f>IF(AG2616="",0,IF(ISTEXT(AG2616),H2616*VALUE(SUBSTITUTE(AG2616,"%",""))/100,H2616*AG2616))-Tabela1[[#This Row],[PESO EXPEDIDO2]]</f>
        <v>0</v>
      </c>
      <c r="BB2616" s="44">
        <f t="shared" si="346"/>
        <v>0</v>
      </c>
      <c r="BC2616" s="44">
        <f t="shared" si="347"/>
        <v>0</v>
      </c>
      <c r="BD2616" s="44"/>
    </row>
    <row r="2617" spans="1:56" ht="15.75" hidden="1" customHeight="1" x14ac:dyDescent="0.25">
      <c r="A2617" s="6"/>
      <c r="B2617" s="22"/>
      <c r="C2617" s="7"/>
      <c r="D2617" s="46"/>
      <c r="E2617" s="7"/>
      <c r="F2617" s="7"/>
      <c r="G2617" s="44"/>
      <c r="H2617" s="41">
        <f>Tabela1[[#This Row],[PESO UNI]]*Tabela1[[#This Row],[QTE]]</f>
        <v>0</v>
      </c>
      <c r="I2617" s="7"/>
      <c r="J2617" s="8"/>
      <c r="K2617" s="8"/>
      <c r="L2617" s="9"/>
      <c r="M2617" s="10"/>
      <c r="N2617" s="8"/>
      <c r="O2617" s="12"/>
      <c r="P2617" s="13"/>
      <c r="Q2617" s="14">
        <f>Tabela1[[#This Row],[QTDE/ Fabricação]]-Tabela1[[#This Row],[QTE]]</f>
        <v>0</v>
      </c>
      <c r="R2617" s="19">
        <f t="shared" si="342"/>
        <v>0</v>
      </c>
      <c r="S2617" s="19">
        <f t="shared" si="341"/>
        <v>0</v>
      </c>
      <c r="T2617" s="20">
        <f t="shared" si="343"/>
        <v>0</v>
      </c>
      <c r="U2617" s="17">
        <f>IFERROR(SUMIF('LISTA DE EMBARQUE'!B:B,MICRO!E:E,'LISTA DE EMBARQUE'!G:G),"")</f>
        <v>0</v>
      </c>
      <c r="V2617" s="12" t="str">
        <f>IFERROR(VLOOKUP(Tabela1[[#This Row],[COD.MDE]],'LISTA DE EMBARQUE'!B:L,11,0),"")</f>
        <v/>
      </c>
      <c r="W2617" s="13" t="str">
        <f>IFERROR(COUNTIF(#REF!,Tabela1[[#This Row],[Colunas5]]),"")</f>
        <v/>
      </c>
      <c r="X2617" s="14">
        <f>Tabela1[[#This Row],[QIANTIDADE EXPEDIDA]]*Tabela1[[#This Row],[PESO UNI]]</f>
        <v>0</v>
      </c>
      <c r="Y2617" s="14">
        <f t="shared" si="344"/>
        <v>0</v>
      </c>
      <c r="Z2617" s="21">
        <f>Tabela1[[#This Row],[PESO TOTAL]]-Tabela1[[#This Row],[Peso Expedido]]</f>
        <v>0</v>
      </c>
      <c r="AA2617" s="18"/>
      <c r="AB2617" s="40">
        <v>1</v>
      </c>
      <c r="AC2617" s="40"/>
      <c r="AD2617" s="40"/>
      <c r="AE2617" s="40"/>
      <c r="AF2617" s="40"/>
      <c r="AG2617" s="40"/>
      <c r="AH2617" s="40"/>
      <c r="AI2617" s="40" t="str">
        <f t="shared" si="348"/>
        <v>ok</v>
      </c>
      <c r="AJ2617"/>
      <c r="AK2617" t="str">
        <f>Tabela1[[#This Row],[Coluna1]]&amp;Tabela1[[#This Row],[PEDIDO]]</f>
        <v/>
      </c>
      <c r="AL2617"/>
      <c r="AM2617"/>
      <c r="AN2617"/>
      <c r="AO2617" t="str">
        <f t="shared" si="345"/>
        <v>/</v>
      </c>
      <c r="AP2617" t="str">
        <f>Tabela1[[#This Row],[TAG]]&amp;Tabela1[[#This Row],[PEDIDO]]&amp;Tabela1[[#This Row],[PRODUTO]]</f>
        <v/>
      </c>
      <c r="AQ2617" s="23" t="str">
        <f>Tabela1[[#This Row],[PRODUTO]]&amp;Tabela1[[#This Row],[TAG]]</f>
        <v/>
      </c>
      <c r="AR2617" s="183">
        <f>Tabela1[[#This Row],[PESO TOTAL]]*Tabela1[[#This Row],[MATÉRIA PRIMA]]</f>
        <v>0</v>
      </c>
      <c r="AS2617" s="28">
        <f>Tabela1[[#This Row],[PESO TOTAL]]*Tabela1[[#This Row],[PREPARAÇÃO ]]</f>
        <v>0</v>
      </c>
      <c r="AT2617" s="28">
        <f>Tabela1[[#This Row],[PESO TOTAL]]*Tabela1[[#This Row],[CALDEIRARIA]]</f>
        <v>0</v>
      </c>
      <c r="AU2617" s="28">
        <f>Tabela1[[#This Row],[PESO TOTAL]]*Tabela1[[#This Row],[SOLDA]]</f>
        <v>0</v>
      </c>
      <c r="AV2617" s="28">
        <f>Tabela1[[#This Row],[PESO TOTAL]]*Tabela1[[#This Row],[ACABAMENTO]]</f>
        <v>0</v>
      </c>
      <c r="AW2617" s="28">
        <f>Tabela1[[#This Row],[PESO TOTAL]]*Tabela1[[#This Row],[PRONTO ACABADO]]</f>
        <v>0</v>
      </c>
      <c r="AX2617" s="28">
        <f>Tabela1[[#This Row],[PESO TOTAL]]*Tabela1[[#This Row],[EXPEDIÇÃO ]]</f>
        <v>0</v>
      </c>
      <c r="AY2617" s="28" t="str">
        <f>Tabela1[[#This Row],[PEDIDO]]&amp;Tabela1[[#This Row],[PRODUTO]]</f>
        <v/>
      </c>
      <c r="AZ2617" s="44">
        <f>IF(AF2617="",0,IF(ISTEXT(AF2617),H2617*VALUE(SUBSTITUTE(AF2617,"%",""))/100,H2617*AF2617))-Tabela1[[#This Row],[PRONTO ACABADO2]]</f>
        <v>0</v>
      </c>
      <c r="BA2617" s="44">
        <f>IF(AG2617="",0,IF(ISTEXT(AG2617),H2617*VALUE(SUBSTITUTE(AG2617,"%",""))/100,H2617*AG2617))-Tabela1[[#This Row],[PESO EXPEDIDO2]]</f>
        <v>0</v>
      </c>
      <c r="BB2617" s="44">
        <f t="shared" si="346"/>
        <v>0</v>
      </c>
      <c r="BC2617" s="44">
        <f t="shared" si="347"/>
        <v>0</v>
      </c>
      <c r="BD2617" s="44"/>
    </row>
    <row r="2618" spans="1:56" ht="15.75" hidden="1" customHeight="1" x14ac:dyDescent="0.25">
      <c r="A2618" s="6"/>
      <c r="B2618" s="22"/>
      <c r="C2618" s="7"/>
      <c r="D2618" s="46"/>
      <c r="E2618" s="7"/>
      <c r="F2618" s="7"/>
      <c r="G2618" s="44"/>
      <c r="H2618" s="41">
        <f>Tabela1[[#This Row],[PESO UNI]]*Tabela1[[#This Row],[QTE]]</f>
        <v>0</v>
      </c>
      <c r="I2618" s="7"/>
      <c r="J2618" s="8"/>
      <c r="K2618" s="8"/>
      <c r="L2618" s="9"/>
      <c r="M2618" s="10"/>
      <c r="N2618" s="8"/>
      <c r="O2618" s="12"/>
      <c r="P2618" s="13"/>
      <c r="Q2618" s="14">
        <f>Tabela1[[#This Row],[QTDE/ Fabricação]]-Tabela1[[#This Row],[QTE]]</f>
        <v>0</v>
      </c>
      <c r="R2618" s="19">
        <f t="shared" si="342"/>
        <v>0</v>
      </c>
      <c r="S2618" s="19">
        <f t="shared" ref="S2618:S2681" si="349">IFERROR(H2618*AG2618,"")</f>
        <v>0</v>
      </c>
      <c r="T2618" s="20">
        <f t="shared" si="343"/>
        <v>0</v>
      </c>
      <c r="U2618" s="17">
        <f>IFERROR(SUMIF('LISTA DE EMBARQUE'!B:B,MICRO!E:E,'LISTA DE EMBARQUE'!G:G),"")</f>
        <v>0</v>
      </c>
      <c r="V2618" s="12" t="str">
        <f>IFERROR(VLOOKUP(Tabela1[[#This Row],[COD.MDE]],'LISTA DE EMBARQUE'!B:L,11,0),"")</f>
        <v/>
      </c>
      <c r="W2618" s="13" t="str">
        <f>IFERROR(COUNTIF(#REF!,Tabela1[[#This Row],[Colunas5]]),"")</f>
        <v/>
      </c>
      <c r="X2618" s="14">
        <f>Tabela1[[#This Row],[QIANTIDADE EXPEDIDA]]*Tabela1[[#This Row],[PESO UNI]]</f>
        <v>0</v>
      </c>
      <c r="Y2618" s="14">
        <f t="shared" si="344"/>
        <v>0</v>
      </c>
      <c r="Z2618" s="21">
        <f>Tabela1[[#This Row],[PESO TOTAL]]-Tabela1[[#This Row],[Peso Expedido]]</f>
        <v>0</v>
      </c>
      <c r="AA2618" s="18"/>
      <c r="AB2618" s="40">
        <v>1</v>
      </c>
      <c r="AC2618" s="40"/>
      <c r="AD2618" s="40"/>
      <c r="AE2618" s="40"/>
      <c r="AF2618" s="40"/>
      <c r="AG2618" s="40"/>
      <c r="AH2618" s="40"/>
      <c r="AI2618" s="40" t="str">
        <f t="shared" si="348"/>
        <v>ok</v>
      </c>
      <c r="AJ2618"/>
      <c r="AK2618" t="str">
        <f>Tabela1[[#This Row],[Coluna1]]&amp;Tabela1[[#This Row],[PEDIDO]]</f>
        <v/>
      </c>
      <c r="AL2618"/>
      <c r="AM2618"/>
      <c r="AN2618"/>
      <c r="AO2618" t="str">
        <f t="shared" si="345"/>
        <v>/</v>
      </c>
      <c r="AP2618" t="str">
        <f>Tabela1[[#This Row],[TAG]]&amp;Tabela1[[#This Row],[PEDIDO]]&amp;Tabela1[[#This Row],[PRODUTO]]</f>
        <v/>
      </c>
      <c r="AQ2618" s="23" t="str">
        <f>Tabela1[[#This Row],[PRODUTO]]&amp;Tabela1[[#This Row],[TAG]]</f>
        <v/>
      </c>
      <c r="AR2618" s="183">
        <f>Tabela1[[#This Row],[PESO TOTAL]]*Tabela1[[#This Row],[MATÉRIA PRIMA]]</f>
        <v>0</v>
      </c>
      <c r="AS2618" s="28">
        <f>Tabela1[[#This Row],[PESO TOTAL]]*Tabela1[[#This Row],[PREPARAÇÃO ]]</f>
        <v>0</v>
      </c>
      <c r="AT2618" s="28">
        <f>Tabela1[[#This Row],[PESO TOTAL]]*Tabela1[[#This Row],[CALDEIRARIA]]</f>
        <v>0</v>
      </c>
      <c r="AU2618" s="28">
        <f>Tabela1[[#This Row],[PESO TOTAL]]*Tabela1[[#This Row],[SOLDA]]</f>
        <v>0</v>
      </c>
      <c r="AV2618" s="28">
        <f>Tabela1[[#This Row],[PESO TOTAL]]*Tabela1[[#This Row],[ACABAMENTO]]</f>
        <v>0</v>
      </c>
      <c r="AW2618" s="28">
        <f>Tabela1[[#This Row],[PESO TOTAL]]*Tabela1[[#This Row],[PRONTO ACABADO]]</f>
        <v>0</v>
      </c>
      <c r="AX2618" s="28">
        <f>Tabela1[[#This Row],[PESO TOTAL]]*Tabela1[[#This Row],[EXPEDIÇÃO ]]</f>
        <v>0</v>
      </c>
      <c r="AY2618" s="28" t="str">
        <f>Tabela1[[#This Row],[PEDIDO]]&amp;Tabela1[[#This Row],[PRODUTO]]</f>
        <v/>
      </c>
      <c r="AZ2618" s="44">
        <f>IF(AF2618="",0,IF(ISTEXT(AF2618),H2618*VALUE(SUBSTITUTE(AF2618,"%",""))/100,H2618*AF2618))-Tabela1[[#This Row],[PRONTO ACABADO2]]</f>
        <v>0</v>
      </c>
      <c r="BA2618" s="44">
        <f>IF(AG2618="",0,IF(ISTEXT(AG2618),H2618*VALUE(SUBSTITUTE(AG2618,"%",""))/100,H2618*AG2618))-Tabela1[[#This Row],[PESO EXPEDIDO2]]</f>
        <v>0</v>
      </c>
      <c r="BB2618" s="44">
        <f t="shared" si="346"/>
        <v>0</v>
      </c>
      <c r="BC2618" s="44">
        <f t="shared" si="347"/>
        <v>0</v>
      </c>
      <c r="BD2618" s="44"/>
    </row>
    <row r="2619" spans="1:56" ht="15.75" hidden="1" customHeight="1" x14ac:dyDescent="0.25">
      <c r="A2619" s="6"/>
      <c r="B2619" s="22"/>
      <c r="C2619" s="7"/>
      <c r="D2619" s="46"/>
      <c r="E2619" s="7"/>
      <c r="F2619" s="7"/>
      <c r="G2619" s="44"/>
      <c r="H2619" s="41">
        <f>Tabela1[[#This Row],[PESO UNI]]*Tabela1[[#This Row],[QTE]]</f>
        <v>0</v>
      </c>
      <c r="I2619" s="7"/>
      <c r="J2619" s="8"/>
      <c r="K2619" s="8"/>
      <c r="L2619" s="9"/>
      <c r="M2619" s="10"/>
      <c r="N2619" s="8"/>
      <c r="O2619" s="12"/>
      <c r="P2619" s="13"/>
      <c r="Q2619" s="14">
        <f>Tabela1[[#This Row],[QTDE/ Fabricação]]-Tabela1[[#This Row],[QTE]]</f>
        <v>0</v>
      </c>
      <c r="R2619" s="19">
        <f t="shared" si="342"/>
        <v>0</v>
      </c>
      <c r="S2619" s="19">
        <f t="shared" si="349"/>
        <v>0</v>
      </c>
      <c r="T2619" s="20">
        <f t="shared" si="343"/>
        <v>0</v>
      </c>
      <c r="U2619" s="17">
        <f>IFERROR(SUMIF('LISTA DE EMBARQUE'!B:B,MICRO!E:E,'LISTA DE EMBARQUE'!G:G),"")</f>
        <v>0</v>
      </c>
      <c r="V2619" s="12" t="str">
        <f>IFERROR(VLOOKUP(Tabela1[[#This Row],[COD.MDE]],'LISTA DE EMBARQUE'!B:L,11,0),"")</f>
        <v/>
      </c>
      <c r="W2619" s="13" t="str">
        <f>IFERROR(COUNTIF(#REF!,Tabela1[[#This Row],[Colunas5]]),"")</f>
        <v/>
      </c>
      <c r="X2619" s="14">
        <f>Tabela1[[#This Row],[QIANTIDADE EXPEDIDA]]*Tabela1[[#This Row],[PESO UNI]]</f>
        <v>0</v>
      </c>
      <c r="Y2619" s="14">
        <f t="shared" si="344"/>
        <v>0</v>
      </c>
      <c r="Z2619" s="21">
        <f>Tabela1[[#This Row],[PESO TOTAL]]-Tabela1[[#This Row],[Peso Expedido]]</f>
        <v>0</v>
      </c>
      <c r="AA2619" s="18"/>
      <c r="AB2619" s="40" t="s">
        <v>342</v>
      </c>
      <c r="AC2619" s="40"/>
      <c r="AD2619" s="40"/>
      <c r="AE2619" s="40"/>
      <c r="AF2619" s="40"/>
      <c r="AG2619" s="40"/>
      <c r="AH2619" s="40"/>
      <c r="AI2619" s="40" t="str">
        <f t="shared" si="348"/>
        <v>ok</v>
      </c>
      <c r="AJ2619"/>
      <c r="AK2619" t="str">
        <f>Tabela1[[#This Row],[Coluna1]]&amp;Tabela1[[#This Row],[PEDIDO]]</f>
        <v/>
      </c>
      <c r="AL2619"/>
      <c r="AM2619"/>
      <c r="AN2619"/>
      <c r="AO2619" t="str">
        <f t="shared" si="345"/>
        <v>/</v>
      </c>
      <c r="AP2619" t="str">
        <f>Tabela1[[#This Row],[TAG]]&amp;Tabela1[[#This Row],[PEDIDO]]&amp;Tabela1[[#This Row],[PRODUTO]]</f>
        <v/>
      </c>
      <c r="AQ2619" s="23" t="str">
        <f>Tabela1[[#This Row],[PRODUTO]]&amp;Tabela1[[#This Row],[TAG]]</f>
        <v/>
      </c>
      <c r="AR2619" s="183">
        <f>Tabela1[[#This Row],[PESO TOTAL]]*Tabela1[[#This Row],[MATÉRIA PRIMA]]</f>
        <v>0</v>
      </c>
      <c r="AS2619" s="28">
        <f>Tabela1[[#This Row],[PESO TOTAL]]*Tabela1[[#This Row],[PREPARAÇÃO ]]</f>
        <v>0</v>
      </c>
      <c r="AT2619" s="28">
        <f>Tabela1[[#This Row],[PESO TOTAL]]*Tabela1[[#This Row],[CALDEIRARIA]]</f>
        <v>0</v>
      </c>
      <c r="AU2619" s="28">
        <f>Tabela1[[#This Row],[PESO TOTAL]]*Tabela1[[#This Row],[SOLDA]]</f>
        <v>0</v>
      </c>
      <c r="AV2619" s="28">
        <f>Tabela1[[#This Row],[PESO TOTAL]]*Tabela1[[#This Row],[ACABAMENTO]]</f>
        <v>0</v>
      </c>
      <c r="AW2619" s="28">
        <f>Tabela1[[#This Row],[PESO TOTAL]]*Tabela1[[#This Row],[PRONTO ACABADO]]</f>
        <v>0</v>
      </c>
      <c r="AX2619" s="28">
        <f>Tabela1[[#This Row],[PESO TOTAL]]*Tabela1[[#This Row],[EXPEDIÇÃO ]]</f>
        <v>0</v>
      </c>
      <c r="AY2619" s="28" t="str">
        <f>Tabela1[[#This Row],[PEDIDO]]&amp;Tabela1[[#This Row],[PRODUTO]]</f>
        <v/>
      </c>
      <c r="AZ2619" s="44">
        <f>IF(AF2619="",0,IF(ISTEXT(AF2619),H2619*VALUE(SUBSTITUTE(AF2619,"%",""))/100,H2619*AF2619))-Tabela1[[#This Row],[PRONTO ACABADO2]]</f>
        <v>0</v>
      </c>
      <c r="BA2619" s="44">
        <f>IF(AG2619="",0,IF(ISTEXT(AG2619),H2619*VALUE(SUBSTITUTE(AG2619,"%",""))/100,H2619*AG2619))-Tabela1[[#This Row],[PESO EXPEDIDO2]]</f>
        <v>0</v>
      </c>
      <c r="BB2619" s="44">
        <f t="shared" si="346"/>
        <v>0</v>
      </c>
      <c r="BC2619" s="44">
        <f t="shared" si="347"/>
        <v>0</v>
      </c>
      <c r="BD2619" s="44"/>
    </row>
    <row r="2620" spans="1:56" ht="15.75" hidden="1" customHeight="1" x14ac:dyDescent="0.25">
      <c r="A2620" s="6"/>
      <c r="B2620" s="22"/>
      <c r="C2620" s="7"/>
      <c r="D2620" s="46"/>
      <c r="E2620" s="7"/>
      <c r="F2620" s="7"/>
      <c r="G2620" s="44"/>
      <c r="H2620" s="41">
        <f>Tabela1[[#This Row],[PESO UNI]]*Tabela1[[#This Row],[QTE]]</f>
        <v>0</v>
      </c>
      <c r="I2620" s="7"/>
      <c r="J2620" s="8"/>
      <c r="K2620" s="8"/>
      <c r="L2620" s="9"/>
      <c r="M2620" s="10"/>
      <c r="N2620" s="8"/>
      <c r="O2620" s="12"/>
      <c r="P2620" s="13"/>
      <c r="Q2620" s="14">
        <f>Tabela1[[#This Row],[QTDE/ Fabricação]]-Tabela1[[#This Row],[QTE]]</f>
        <v>0</v>
      </c>
      <c r="R2620" s="19">
        <f t="shared" si="342"/>
        <v>0</v>
      </c>
      <c r="S2620" s="19">
        <f t="shared" si="349"/>
        <v>0</v>
      </c>
      <c r="T2620" s="20">
        <f t="shared" si="343"/>
        <v>0</v>
      </c>
      <c r="U2620" s="17">
        <f>IFERROR(SUMIF('LISTA DE EMBARQUE'!B:B,MICRO!E:E,'LISTA DE EMBARQUE'!G:G),"")</f>
        <v>0</v>
      </c>
      <c r="V2620" s="12" t="str">
        <f>IFERROR(VLOOKUP(Tabela1[[#This Row],[COD.MDE]],'LISTA DE EMBARQUE'!B:L,11,0),"")</f>
        <v/>
      </c>
      <c r="W2620" s="13" t="str">
        <f>IFERROR(COUNTIF(#REF!,Tabela1[[#This Row],[Colunas5]]),"")</f>
        <v/>
      </c>
      <c r="X2620" s="14">
        <f>Tabela1[[#This Row],[QIANTIDADE EXPEDIDA]]*Tabela1[[#This Row],[PESO UNI]]</f>
        <v>0</v>
      </c>
      <c r="Y2620" s="14">
        <f t="shared" si="344"/>
        <v>0</v>
      </c>
      <c r="Z2620" s="21">
        <f>Tabela1[[#This Row],[PESO TOTAL]]-Tabela1[[#This Row],[Peso Expedido]]</f>
        <v>0</v>
      </c>
      <c r="AA2620" s="18"/>
      <c r="AB2620" s="40" t="s">
        <v>342</v>
      </c>
      <c r="AC2620" s="40"/>
      <c r="AD2620" s="40"/>
      <c r="AE2620" s="40"/>
      <c r="AF2620" s="40"/>
      <c r="AG2620" s="40"/>
      <c r="AH2620" s="40"/>
      <c r="AI2620" s="40" t="str">
        <f t="shared" si="348"/>
        <v>ok</v>
      </c>
      <c r="AJ2620"/>
      <c r="AK2620" t="str">
        <f>Tabela1[[#This Row],[Coluna1]]&amp;Tabela1[[#This Row],[PEDIDO]]</f>
        <v/>
      </c>
      <c r="AL2620"/>
      <c r="AM2620"/>
      <c r="AN2620"/>
      <c r="AO2620" t="str">
        <f t="shared" si="345"/>
        <v>/</v>
      </c>
      <c r="AP2620" t="str">
        <f>Tabela1[[#This Row],[TAG]]&amp;Tabela1[[#This Row],[PEDIDO]]&amp;Tabela1[[#This Row],[PRODUTO]]</f>
        <v/>
      </c>
      <c r="AQ2620" s="23" t="str">
        <f>Tabela1[[#This Row],[PRODUTO]]&amp;Tabela1[[#This Row],[TAG]]</f>
        <v/>
      </c>
      <c r="AR2620" s="183">
        <f>Tabela1[[#This Row],[PESO TOTAL]]*Tabela1[[#This Row],[MATÉRIA PRIMA]]</f>
        <v>0</v>
      </c>
      <c r="AS2620" s="28">
        <f>Tabela1[[#This Row],[PESO TOTAL]]*Tabela1[[#This Row],[PREPARAÇÃO ]]</f>
        <v>0</v>
      </c>
      <c r="AT2620" s="28">
        <f>Tabela1[[#This Row],[PESO TOTAL]]*Tabela1[[#This Row],[CALDEIRARIA]]</f>
        <v>0</v>
      </c>
      <c r="AU2620" s="28">
        <f>Tabela1[[#This Row],[PESO TOTAL]]*Tabela1[[#This Row],[SOLDA]]</f>
        <v>0</v>
      </c>
      <c r="AV2620" s="28">
        <f>Tabela1[[#This Row],[PESO TOTAL]]*Tabela1[[#This Row],[ACABAMENTO]]</f>
        <v>0</v>
      </c>
      <c r="AW2620" s="28">
        <f>Tabela1[[#This Row],[PESO TOTAL]]*Tabela1[[#This Row],[PRONTO ACABADO]]</f>
        <v>0</v>
      </c>
      <c r="AX2620" s="28">
        <f>Tabela1[[#This Row],[PESO TOTAL]]*Tabela1[[#This Row],[EXPEDIÇÃO ]]</f>
        <v>0</v>
      </c>
      <c r="AY2620" s="28" t="str">
        <f>Tabela1[[#This Row],[PEDIDO]]&amp;Tabela1[[#This Row],[PRODUTO]]</f>
        <v/>
      </c>
      <c r="AZ2620" s="44">
        <f>IF(AF2620="",0,IF(ISTEXT(AF2620),H2620*VALUE(SUBSTITUTE(AF2620,"%",""))/100,H2620*AF2620))-Tabela1[[#This Row],[PRONTO ACABADO2]]</f>
        <v>0</v>
      </c>
      <c r="BA2620" s="44">
        <f>IF(AG2620="",0,IF(ISTEXT(AG2620),H2620*VALUE(SUBSTITUTE(AG2620,"%",""))/100,H2620*AG2620))-Tabela1[[#This Row],[PESO EXPEDIDO2]]</f>
        <v>0</v>
      </c>
      <c r="BB2620" s="44">
        <f t="shared" si="346"/>
        <v>0</v>
      </c>
      <c r="BC2620" s="44">
        <f t="shared" si="347"/>
        <v>0</v>
      </c>
      <c r="BD2620" s="44"/>
    </row>
    <row r="2621" spans="1:56" ht="15.75" hidden="1" customHeight="1" x14ac:dyDescent="0.25">
      <c r="A2621" s="6"/>
      <c r="B2621" s="22"/>
      <c r="C2621" s="7"/>
      <c r="D2621" s="46"/>
      <c r="E2621" s="7"/>
      <c r="F2621" s="7"/>
      <c r="G2621" s="44"/>
      <c r="H2621" s="41">
        <f>Tabela1[[#This Row],[PESO UNI]]*Tabela1[[#This Row],[QTE]]</f>
        <v>0</v>
      </c>
      <c r="I2621" s="7"/>
      <c r="J2621" s="8"/>
      <c r="K2621" s="8"/>
      <c r="L2621" s="9"/>
      <c r="M2621" s="10"/>
      <c r="N2621" s="8"/>
      <c r="O2621" s="12"/>
      <c r="P2621" s="13"/>
      <c r="Q2621" s="14">
        <f>Tabela1[[#This Row],[QTDE/ Fabricação]]-Tabela1[[#This Row],[QTE]]</f>
        <v>0</v>
      </c>
      <c r="R2621" s="19">
        <f t="shared" ref="R2621:R2684" si="350">IFERROR(H2621*((AA2621*0.25)+(AC2621*0.25)+(AD2621*0.225)+(AE2621*0.225)+(AF2621*0.05)),"")</f>
        <v>0</v>
      </c>
      <c r="S2621" s="19">
        <f t="shared" si="349"/>
        <v>0</v>
      </c>
      <c r="T2621" s="20">
        <f t="shared" ref="T2621:T2684" si="351">IFERROR(S2621-H2621,"")</f>
        <v>0</v>
      </c>
      <c r="U2621" s="17">
        <f>IFERROR(SUMIF('LISTA DE EMBARQUE'!B:B,MICRO!E:E,'LISTA DE EMBARQUE'!G:G),"")</f>
        <v>0</v>
      </c>
      <c r="V2621" s="12" t="str">
        <f>IFERROR(VLOOKUP(Tabela1[[#This Row],[COD.MDE]],'LISTA DE EMBARQUE'!B:L,11,0),"")</f>
        <v/>
      </c>
      <c r="W2621" s="13" t="str">
        <f>IFERROR(COUNTIF(#REF!,Tabela1[[#This Row],[Colunas5]]),"")</f>
        <v/>
      </c>
      <c r="X2621" s="14">
        <f>Tabela1[[#This Row],[QIANTIDADE EXPEDIDA]]*Tabela1[[#This Row],[PESO UNI]]</f>
        <v>0</v>
      </c>
      <c r="Y2621" s="14">
        <f t="shared" ref="Y2621:Y2684" si="352">U2621-C2621</f>
        <v>0</v>
      </c>
      <c r="Z2621" s="21">
        <f>Tabela1[[#This Row],[PESO TOTAL]]-Tabela1[[#This Row],[Peso Expedido]]</f>
        <v>0</v>
      </c>
      <c r="AA2621" s="18"/>
      <c r="AB2621" s="40" t="s">
        <v>3204</v>
      </c>
      <c r="AC2621" s="40"/>
      <c r="AD2621" s="40"/>
      <c r="AE2621" s="40"/>
      <c r="AF2621" s="40"/>
      <c r="AG2621" s="40"/>
      <c r="AH2621" s="40"/>
      <c r="AI2621" s="40" t="str">
        <f t="shared" si="348"/>
        <v>ok</v>
      </c>
      <c r="AJ2621"/>
      <c r="AK2621" t="str">
        <f>Tabela1[[#This Row],[Coluna1]]&amp;Tabela1[[#This Row],[PEDIDO]]</f>
        <v/>
      </c>
      <c r="AL2621"/>
      <c r="AM2621"/>
      <c r="AN2621"/>
      <c r="AO2621" t="str">
        <f t="shared" ref="AO2621:AO2684" si="353">A2621&amp;"/"&amp;J2621</f>
        <v>/</v>
      </c>
      <c r="AP2621" t="str">
        <f>Tabela1[[#This Row],[TAG]]&amp;Tabela1[[#This Row],[PEDIDO]]&amp;Tabela1[[#This Row],[PRODUTO]]</f>
        <v/>
      </c>
      <c r="AQ2621" s="23" t="str">
        <f>Tabela1[[#This Row],[PRODUTO]]&amp;Tabela1[[#This Row],[TAG]]</f>
        <v/>
      </c>
      <c r="AR2621" s="183">
        <f>Tabela1[[#This Row],[PESO TOTAL]]*Tabela1[[#This Row],[MATÉRIA PRIMA]]</f>
        <v>0</v>
      </c>
      <c r="AS2621" s="28">
        <f>Tabela1[[#This Row],[PESO TOTAL]]*Tabela1[[#This Row],[PREPARAÇÃO ]]</f>
        <v>0</v>
      </c>
      <c r="AT2621" s="28">
        <f>Tabela1[[#This Row],[PESO TOTAL]]*Tabela1[[#This Row],[CALDEIRARIA]]</f>
        <v>0</v>
      </c>
      <c r="AU2621" s="28">
        <f>Tabela1[[#This Row],[PESO TOTAL]]*Tabela1[[#This Row],[SOLDA]]</f>
        <v>0</v>
      </c>
      <c r="AV2621" s="28">
        <f>Tabela1[[#This Row],[PESO TOTAL]]*Tabela1[[#This Row],[ACABAMENTO]]</f>
        <v>0</v>
      </c>
      <c r="AW2621" s="28">
        <f>Tabela1[[#This Row],[PESO TOTAL]]*Tabela1[[#This Row],[PRONTO ACABADO]]</f>
        <v>0</v>
      </c>
      <c r="AX2621" s="28">
        <f>Tabela1[[#This Row],[PESO TOTAL]]*Tabela1[[#This Row],[EXPEDIÇÃO ]]</f>
        <v>0</v>
      </c>
      <c r="AY2621" s="28" t="str">
        <f>Tabela1[[#This Row],[PEDIDO]]&amp;Tabela1[[#This Row],[PRODUTO]]</f>
        <v/>
      </c>
      <c r="AZ2621" s="44">
        <f>IF(AF2621="",0,IF(ISTEXT(AF2621),H2621*VALUE(SUBSTITUTE(AF2621,"%",""))/100,H2621*AF2621))-Tabela1[[#This Row],[PRONTO ACABADO2]]</f>
        <v>0</v>
      </c>
      <c r="BA2621" s="44">
        <f>IF(AG2621="",0,IF(ISTEXT(AG2621),H2621*VALUE(SUBSTITUTE(AG2621,"%",""))/100,H2621*AG2621))-Tabela1[[#This Row],[PESO EXPEDIDO2]]</f>
        <v>0</v>
      </c>
      <c r="BB2621" s="44">
        <f t="shared" ref="BB2621:BB2684" si="354">IF(AH2621="",0,IF(ISTEXT(AH2621),H2621*VALUE(SUBSTITUTE(AH2621,"%",""))/100,H2621*AH2621))</f>
        <v>0</v>
      </c>
      <c r="BC2621" s="44">
        <f t="shared" ref="BC2621:BC2684" si="355">IF(AG2621="",0,IF(ISTEXT(AG2621),H2621*VALUE(SUBSTITUTE(AG2621,"%",""))/100,H2621*AG2621))</f>
        <v>0</v>
      </c>
      <c r="BD2621" s="44"/>
    </row>
    <row r="2622" spans="1:56" ht="15.75" hidden="1" customHeight="1" x14ac:dyDescent="0.25">
      <c r="A2622" s="6"/>
      <c r="B2622" s="22"/>
      <c r="C2622" s="7"/>
      <c r="D2622" s="46"/>
      <c r="E2622" s="7"/>
      <c r="F2622" s="7"/>
      <c r="G2622" s="44"/>
      <c r="H2622" s="41">
        <f>Tabela1[[#This Row],[PESO UNI]]*Tabela1[[#This Row],[QTE]]</f>
        <v>0</v>
      </c>
      <c r="I2622" s="7"/>
      <c r="J2622" s="8"/>
      <c r="K2622" s="8"/>
      <c r="L2622" s="9"/>
      <c r="M2622" s="10"/>
      <c r="N2622" s="8"/>
      <c r="O2622" s="12"/>
      <c r="P2622" s="13"/>
      <c r="Q2622" s="14">
        <f>Tabela1[[#This Row],[QTDE/ Fabricação]]-Tabela1[[#This Row],[QTE]]</f>
        <v>0</v>
      </c>
      <c r="R2622" s="19">
        <f t="shared" si="350"/>
        <v>0</v>
      </c>
      <c r="S2622" s="19">
        <f t="shared" si="349"/>
        <v>0</v>
      </c>
      <c r="T2622" s="20">
        <f t="shared" si="351"/>
        <v>0</v>
      </c>
      <c r="U2622" s="17">
        <f>IFERROR(SUMIF('LISTA DE EMBARQUE'!B:B,MICRO!E:E,'LISTA DE EMBARQUE'!G:G),"")</f>
        <v>0</v>
      </c>
      <c r="V2622" s="12" t="str">
        <f>IFERROR(VLOOKUP(Tabela1[[#This Row],[COD.MDE]],'LISTA DE EMBARQUE'!B:L,11,0),"")</f>
        <v/>
      </c>
      <c r="W2622" s="13" t="str">
        <f>IFERROR(COUNTIF(#REF!,Tabela1[[#This Row],[Colunas5]]),"")</f>
        <v/>
      </c>
      <c r="X2622" s="14">
        <f>Tabela1[[#This Row],[QIANTIDADE EXPEDIDA]]*Tabela1[[#This Row],[PESO UNI]]</f>
        <v>0</v>
      </c>
      <c r="Y2622" s="14">
        <f t="shared" si="352"/>
        <v>0</v>
      </c>
      <c r="Z2622" s="21">
        <f>Tabela1[[#This Row],[PESO TOTAL]]-Tabela1[[#This Row],[Peso Expedido]]</f>
        <v>0</v>
      </c>
      <c r="AA2622" s="18"/>
      <c r="AB2622" s="40" t="s">
        <v>3204</v>
      </c>
      <c r="AC2622" s="40"/>
      <c r="AD2622" s="40"/>
      <c r="AE2622" s="40"/>
      <c r="AF2622" s="40"/>
      <c r="AG2622" s="40"/>
      <c r="AH2622" s="40"/>
      <c r="AI2622" s="40" t="str">
        <f t="shared" si="348"/>
        <v>ok</v>
      </c>
      <c r="AJ2622"/>
      <c r="AK2622" t="str">
        <f>Tabela1[[#This Row],[Coluna1]]&amp;Tabela1[[#This Row],[PEDIDO]]</f>
        <v/>
      </c>
      <c r="AL2622"/>
      <c r="AM2622"/>
      <c r="AN2622"/>
      <c r="AO2622" t="str">
        <f t="shared" si="353"/>
        <v>/</v>
      </c>
      <c r="AP2622" t="str">
        <f>Tabela1[[#This Row],[TAG]]&amp;Tabela1[[#This Row],[PEDIDO]]&amp;Tabela1[[#This Row],[PRODUTO]]</f>
        <v/>
      </c>
      <c r="AQ2622" s="23" t="str">
        <f>Tabela1[[#This Row],[PRODUTO]]&amp;Tabela1[[#This Row],[TAG]]</f>
        <v/>
      </c>
      <c r="AR2622" s="183">
        <f>Tabela1[[#This Row],[PESO TOTAL]]*Tabela1[[#This Row],[MATÉRIA PRIMA]]</f>
        <v>0</v>
      </c>
      <c r="AS2622" s="28">
        <f>Tabela1[[#This Row],[PESO TOTAL]]*Tabela1[[#This Row],[PREPARAÇÃO ]]</f>
        <v>0</v>
      </c>
      <c r="AT2622" s="28">
        <f>Tabela1[[#This Row],[PESO TOTAL]]*Tabela1[[#This Row],[CALDEIRARIA]]</f>
        <v>0</v>
      </c>
      <c r="AU2622" s="28">
        <f>Tabela1[[#This Row],[PESO TOTAL]]*Tabela1[[#This Row],[SOLDA]]</f>
        <v>0</v>
      </c>
      <c r="AV2622" s="28">
        <f>Tabela1[[#This Row],[PESO TOTAL]]*Tabela1[[#This Row],[ACABAMENTO]]</f>
        <v>0</v>
      </c>
      <c r="AW2622" s="28">
        <f>Tabela1[[#This Row],[PESO TOTAL]]*Tabela1[[#This Row],[PRONTO ACABADO]]</f>
        <v>0</v>
      </c>
      <c r="AX2622" s="28">
        <f>Tabela1[[#This Row],[PESO TOTAL]]*Tabela1[[#This Row],[EXPEDIÇÃO ]]</f>
        <v>0</v>
      </c>
      <c r="AY2622" s="28" t="str">
        <f>Tabela1[[#This Row],[PEDIDO]]&amp;Tabela1[[#This Row],[PRODUTO]]</f>
        <v/>
      </c>
      <c r="AZ2622" s="44">
        <f>IF(AF2622="",0,IF(ISTEXT(AF2622),H2622*VALUE(SUBSTITUTE(AF2622,"%",""))/100,H2622*AF2622))-Tabela1[[#This Row],[PRONTO ACABADO2]]</f>
        <v>0</v>
      </c>
      <c r="BA2622" s="44">
        <f>IF(AG2622="",0,IF(ISTEXT(AG2622),H2622*VALUE(SUBSTITUTE(AG2622,"%",""))/100,H2622*AG2622))-Tabela1[[#This Row],[PESO EXPEDIDO2]]</f>
        <v>0</v>
      </c>
      <c r="BB2622" s="44">
        <f t="shared" si="354"/>
        <v>0</v>
      </c>
      <c r="BC2622" s="44">
        <f t="shared" si="355"/>
        <v>0</v>
      </c>
      <c r="BD2622" s="44"/>
    </row>
    <row r="2623" spans="1:56" ht="15.75" hidden="1" customHeight="1" x14ac:dyDescent="0.25">
      <c r="A2623" s="6"/>
      <c r="B2623" s="22"/>
      <c r="C2623" s="7"/>
      <c r="D2623" s="46"/>
      <c r="E2623" s="7"/>
      <c r="F2623" s="7"/>
      <c r="G2623" s="44"/>
      <c r="H2623" s="41">
        <f>Tabela1[[#This Row],[PESO UNI]]*Tabela1[[#This Row],[QTE]]</f>
        <v>0</v>
      </c>
      <c r="I2623" s="7"/>
      <c r="J2623" s="8"/>
      <c r="K2623" s="8"/>
      <c r="L2623" s="9"/>
      <c r="M2623" s="10"/>
      <c r="N2623" s="8"/>
      <c r="O2623" s="12"/>
      <c r="P2623" s="13"/>
      <c r="Q2623" s="14">
        <f>Tabela1[[#This Row],[QTDE/ Fabricação]]-Tabela1[[#This Row],[QTE]]</f>
        <v>0</v>
      </c>
      <c r="R2623" s="19">
        <f t="shared" si="350"/>
        <v>0</v>
      </c>
      <c r="S2623" s="19">
        <f t="shared" si="349"/>
        <v>0</v>
      </c>
      <c r="T2623" s="20">
        <f t="shared" si="351"/>
        <v>0</v>
      </c>
      <c r="U2623" s="17">
        <f>IFERROR(SUMIF('LISTA DE EMBARQUE'!B:B,MICRO!E:E,'LISTA DE EMBARQUE'!G:G),"")</f>
        <v>0</v>
      </c>
      <c r="V2623" s="12" t="str">
        <f>IFERROR(VLOOKUP(Tabela1[[#This Row],[COD.MDE]],'LISTA DE EMBARQUE'!B:L,11,0),"")</f>
        <v/>
      </c>
      <c r="W2623" s="13" t="str">
        <f>IFERROR(COUNTIF(#REF!,Tabela1[[#This Row],[Colunas5]]),"")</f>
        <v/>
      </c>
      <c r="X2623" s="14">
        <f>Tabela1[[#This Row],[QIANTIDADE EXPEDIDA]]*Tabela1[[#This Row],[PESO UNI]]</f>
        <v>0</v>
      </c>
      <c r="Y2623" s="14">
        <f t="shared" si="352"/>
        <v>0</v>
      </c>
      <c r="Z2623" s="21">
        <f>Tabela1[[#This Row],[PESO TOTAL]]-Tabela1[[#This Row],[Peso Expedido]]</f>
        <v>0</v>
      </c>
      <c r="AA2623" s="18"/>
      <c r="AB2623" s="40" t="s">
        <v>3204</v>
      </c>
      <c r="AC2623" s="40"/>
      <c r="AD2623" s="40"/>
      <c r="AE2623" s="40"/>
      <c r="AF2623" s="40"/>
      <c r="AG2623" s="40"/>
      <c r="AH2623" s="40"/>
      <c r="AI2623" s="40" t="str">
        <f t="shared" si="348"/>
        <v>ok</v>
      </c>
      <c r="AJ2623"/>
      <c r="AK2623" t="str">
        <f>Tabela1[[#This Row],[Coluna1]]&amp;Tabela1[[#This Row],[PEDIDO]]</f>
        <v/>
      </c>
      <c r="AL2623"/>
      <c r="AM2623"/>
      <c r="AN2623"/>
      <c r="AO2623" t="str">
        <f t="shared" si="353"/>
        <v>/</v>
      </c>
      <c r="AP2623" t="str">
        <f>Tabela1[[#This Row],[TAG]]&amp;Tabela1[[#This Row],[PEDIDO]]&amp;Tabela1[[#This Row],[PRODUTO]]</f>
        <v/>
      </c>
      <c r="AQ2623" s="23" t="str">
        <f>Tabela1[[#This Row],[PRODUTO]]&amp;Tabela1[[#This Row],[TAG]]</f>
        <v/>
      </c>
      <c r="AR2623" s="183">
        <f>Tabela1[[#This Row],[PESO TOTAL]]*Tabela1[[#This Row],[MATÉRIA PRIMA]]</f>
        <v>0</v>
      </c>
      <c r="AS2623" s="28">
        <f>Tabela1[[#This Row],[PESO TOTAL]]*Tabela1[[#This Row],[PREPARAÇÃO ]]</f>
        <v>0</v>
      </c>
      <c r="AT2623" s="28">
        <f>Tabela1[[#This Row],[PESO TOTAL]]*Tabela1[[#This Row],[CALDEIRARIA]]</f>
        <v>0</v>
      </c>
      <c r="AU2623" s="28">
        <f>Tabela1[[#This Row],[PESO TOTAL]]*Tabela1[[#This Row],[SOLDA]]</f>
        <v>0</v>
      </c>
      <c r="AV2623" s="28">
        <f>Tabela1[[#This Row],[PESO TOTAL]]*Tabela1[[#This Row],[ACABAMENTO]]</f>
        <v>0</v>
      </c>
      <c r="AW2623" s="28">
        <f>Tabela1[[#This Row],[PESO TOTAL]]*Tabela1[[#This Row],[PRONTO ACABADO]]</f>
        <v>0</v>
      </c>
      <c r="AX2623" s="28">
        <f>Tabela1[[#This Row],[PESO TOTAL]]*Tabela1[[#This Row],[EXPEDIÇÃO ]]</f>
        <v>0</v>
      </c>
      <c r="AY2623" s="28" t="str">
        <f>Tabela1[[#This Row],[PEDIDO]]&amp;Tabela1[[#This Row],[PRODUTO]]</f>
        <v/>
      </c>
      <c r="AZ2623" s="44">
        <f>IF(AF2623="",0,IF(ISTEXT(AF2623),H2623*VALUE(SUBSTITUTE(AF2623,"%",""))/100,H2623*AF2623))-Tabela1[[#This Row],[PRONTO ACABADO2]]</f>
        <v>0</v>
      </c>
      <c r="BA2623" s="44">
        <f>IF(AG2623="",0,IF(ISTEXT(AG2623),H2623*VALUE(SUBSTITUTE(AG2623,"%",""))/100,H2623*AG2623))-Tabela1[[#This Row],[PESO EXPEDIDO2]]</f>
        <v>0</v>
      </c>
      <c r="BB2623" s="44">
        <f t="shared" si="354"/>
        <v>0</v>
      </c>
      <c r="BC2623" s="44">
        <f t="shared" si="355"/>
        <v>0</v>
      </c>
      <c r="BD2623" s="44"/>
    </row>
    <row r="2624" spans="1:56" ht="15.75" hidden="1" customHeight="1" x14ac:dyDescent="0.25">
      <c r="A2624" s="6"/>
      <c r="B2624" s="22"/>
      <c r="C2624" s="7"/>
      <c r="D2624" s="46"/>
      <c r="E2624" s="7"/>
      <c r="F2624" s="7"/>
      <c r="G2624" s="44"/>
      <c r="H2624" s="41">
        <f>Tabela1[[#This Row],[PESO UNI]]*Tabela1[[#This Row],[QTE]]</f>
        <v>0</v>
      </c>
      <c r="I2624" s="7"/>
      <c r="J2624" s="8"/>
      <c r="K2624" s="8"/>
      <c r="L2624" s="9"/>
      <c r="M2624" s="10"/>
      <c r="N2624" s="8"/>
      <c r="O2624" s="12"/>
      <c r="P2624" s="13"/>
      <c r="Q2624" s="14">
        <f>Tabela1[[#This Row],[QTDE/ Fabricação]]-Tabela1[[#This Row],[QTE]]</f>
        <v>0</v>
      </c>
      <c r="R2624" s="19">
        <f t="shared" si="350"/>
        <v>0</v>
      </c>
      <c r="S2624" s="19">
        <f t="shared" si="349"/>
        <v>0</v>
      </c>
      <c r="T2624" s="20">
        <f t="shared" si="351"/>
        <v>0</v>
      </c>
      <c r="U2624" s="17">
        <f>IFERROR(SUMIF('LISTA DE EMBARQUE'!B:B,MICRO!E:E,'LISTA DE EMBARQUE'!G:G),"")</f>
        <v>0</v>
      </c>
      <c r="V2624" s="12" t="str">
        <f>IFERROR(VLOOKUP(Tabela1[[#This Row],[COD.MDE]],'LISTA DE EMBARQUE'!B:L,11,0),"")</f>
        <v/>
      </c>
      <c r="W2624" s="13" t="str">
        <f>IFERROR(COUNTIF(#REF!,Tabela1[[#This Row],[Colunas5]]),"")</f>
        <v/>
      </c>
      <c r="X2624" s="14">
        <f>Tabela1[[#This Row],[QIANTIDADE EXPEDIDA]]*Tabela1[[#This Row],[PESO UNI]]</f>
        <v>0</v>
      </c>
      <c r="Y2624" s="14">
        <f t="shared" si="352"/>
        <v>0</v>
      </c>
      <c r="Z2624" s="21">
        <f>Tabela1[[#This Row],[PESO TOTAL]]-Tabela1[[#This Row],[Peso Expedido]]</f>
        <v>0</v>
      </c>
      <c r="AA2624" s="18"/>
      <c r="AB2624" s="40" t="s">
        <v>3204</v>
      </c>
      <c r="AC2624" s="40"/>
      <c r="AD2624" s="40"/>
      <c r="AE2624" s="40"/>
      <c r="AF2624" s="40"/>
      <c r="AG2624" s="40"/>
      <c r="AH2624" s="40"/>
      <c r="AI2624" s="40" t="str">
        <f t="shared" si="348"/>
        <v>ok</v>
      </c>
      <c r="AJ2624"/>
      <c r="AK2624" t="str">
        <f>Tabela1[[#This Row],[Coluna1]]&amp;Tabela1[[#This Row],[PEDIDO]]</f>
        <v/>
      </c>
      <c r="AL2624"/>
      <c r="AM2624"/>
      <c r="AN2624"/>
      <c r="AO2624" t="str">
        <f t="shared" si="353"/>
        <v>/</v>
      </c>
      <c r="AP2624" t="str">
        <f>Tabela1[[#This Row],[TAG]]&amp;Tabela1[[#This Row],[PEDIDO]]&amp;Tabela1[[#This Row],[PRODUTO]]</f>
        <v/>
      </c>
      <c r="AQ2624" s="23" t="str">
        <f>Tabela1[[#This Row],[PRODUTO]]&amp;Tabela1[[#This Row],[TAG]]</f>
        <v/>
      </c>
      <c r="AR2624" s="183">
        <f>Tabela1[[#This Row],[PESO TOTAL]]*Tabela1[[#This Row],[MATÉRIA PRIMA]]</f>
        <v>0</v>
      </c>
      <c r="AS2624" s="28">
        <f>Tabela1[[#This Row],[PESO TOTAL]]*Tabela1[[#This Row],[PREPARAÇÃO ]]</f>
        <v>0</v>
      </c>
      <c r="AT2624" s="28">
        <f>Tabela1[[#This Row],[PESO TOTAL]]*Tabela1[[#This Row],[CALDEIRARIA]]</f>
        <v>0</v>
      </c>
      <c r="AU2624" s="28">
        <f>Tabela1[[#This Row],[PESO TOTAL]]*Tabela1[[#This Row],[SOLDA]]</f>
        <v>0</v>
      </c>
      <c r="AV2624" s="28">
        <f>Tabela1[[#This Row],[PESO TOTAL]]*Tabela1[[#This Row],[ACABAMENTO]]</f>
        <v>0</v>
      </c>
      <c r="AW2624" s="28">
        <f>Tabela1[[#This Row],[PESO TOTAL]]*Tabela1[[#This Row],[PRONTO ACABADO]]</f>
        <v>0</v>
      </c>
      <c r="AX2624" s="28">
        <f>Tabela1[[#This Row],[PESO TOTAL]]*Tabela1[[#This Row],[EXPEDIÇÃO ]]</f>
        <v>0</v>
      </c>
      <c r="AY2624" s="28" t="str">
        <f>Tabela1[[#This Row],[PEDIDO]]&amp;Tabela1[[#This Row],[PRODUTO]]</f>
        <v/>
      </c>
      <c r="AZ2624" s="44">
        <f>IF(AF2624="",0,IF(ISTEXT(AF2624),H2624*VALUE(SUBSTITUTE(AF2624,"%",""))/100,H2624*AF2624))-Tabela1[[#This Row],[PRONTO ACABADO2]]</f>
        <v>0</v>
      </c>
      <c r="BA2624" s="44">
        <f>IF(AG2624="",0,IF(ISTEXT(AG2624),H2624*VALUE(SUBSTITUTE(AG2624,"%",""))/100,H2624*AG2624))-Tabela1[[#This Row],[PESO EXPEDIDO2]]</f>
        <v>0</v>
      </c>
      <c r="BB2624" s="44">
        <f t="shared" si="354"/>
        <v>0</v>
      </c>
      <c r="BC2624" s="44">
        <f t="shared" si="355"/>
        <v>0</v>
      </c>
      <c r="BD2624" s="44"/>
    </row>
    <row r="2625" spans="1:56" ht="15.75" hidden="1" customHeight="1" x14ac:dyDescent="0.25">
      <c r="A2625" s="6"/>
      <c r="B2625" s="22"/>
      <c r="C2625" s="7"/>
      <c r="D2625" s="46"/>
      <c r="E2625" s="7"/>
      <c r="F2625" s="7"/>
      <c r="G2625" s="44"/>
      <c r="H2625" s="41">
        <f>Tabela1[[#This Row],[PESO UNI]]*Tabela1[[#This Row],[QTE]]</f>
        <v>0</v>
      </c>
      <c r="I2625" s="7"/>
      <c r="J2625" s="8"/>
      <c r="K2625" s="8"/>
      <c r="L2625" s="9"/>
      <c r="M2625" s="10"/>
      <c r="N2625" s="8"/>
      <c r="O2625" s="12"/>
      <c r="P2625" s="13"/>
      <c r="Q2625" s="14">
        <f>Tabela1[[#This Row],[QTDE/ Fabricação]]-Tabela1[[#This Row],[QTE]]</f>
        <v>0</v>
      </c>
      <c r="R2625" s="19">
        <f t="shared" si="350"/>
        <v>0</v>
      </c>
      <c r="S2625" s="19">
        <f t="shared" si="349"/>
        <v>0</v>
      </c>
      <c r="T2625" s="20">
        <f t="shared" si="351"/>
        <v>0</v>
      </c>
      <c r="U2625" s="17">
        <f>IFERROR(SUMIF('LISTA DE EMBARQUE'!B:B,MICRO!E:E,'LISTA DE EMBARQUE'!G:G),"")</f>
        <v>0</v>
      </c>
      <c r="V2625" s="12" t="str">
        <f>IFERROR(VLOOKUP(Tabela1[[#This Row],[COD.MDE]],'LISTA DE EMBARQUE'!B:L,11,0),"")</f>
        <v/>
      </c>
      <c r="W2625" s="13" t="str">
        <f>IFERROR(COUNTIF(#REF!,Tabela1[[#This Row],[Colunas5]]),"")</f>
        <v/>
      </c>
      <c r="X2625" s="14">
        <f>Tabela1[[#This Row],[QIANTIDADE EXPEDIDA]]*Tabela1[[#This Row],[PESO UNI]]</f>
        <v>0</v>
      </c>
      <c r="Y2625" s="14">
        <f t="shared" si="352"/>
        <v>0</v>
      </c>
      <c r="Z2625" s="21">
        <f>Tabela1[[#This Row],[PESO TOTAL]]-Tabela1[[#This Row],[Peso Expedido]]</f>
        <v>0</v>
      </c>
      <c r="AA2625" s="18"/>
      <c r="AB2625" s="40" t="s">
        <v>3204</v>
      </c>
      <c r="AC2625" s="40"/>
      <c r="AD2625" s="40"/>
      <c r="AE2625" s="40"/>
      <c r="AF2625" s="40"/>
      <c r="AG2625" s="40"/>
      <c r="AH2625" s="40"/>
      <c r="AI2625" s="40" t="str">
        <f t="shared" si="348"/>
        <v>ok</v>
      </c>
      <c r="AJ2625"/>
      <c r="AK2625" t="str">
        <f>Tabela1[[#This Row],[Coluna1]]&amp;Tabela1[[#This Row],[PEDIDO]]</f>
        <v/>
      </c>
      <c r="AL2625"/>
      <c r="AM2625"/>
      <c r="AN2625"/>
      <c r="AO2625" t="str">
        <f t="shared" si="353"/>
        <v>/</v>
      </c>
      <c r="AP2625" t="str">
        <f>Tabela1[[#This Row],[TAG]]&amp;Tabela1[[#This Row],[PEDIDO]]&amp;Tabela1[[#This Row],[PRODUTO]]</f>
        <v/>
      </c>
      <c r="AQ2625" s="23" t="str">
        <f>Tabela1[[#This Row],[PRODUTO]]&amp;Tabela1[[#This Row],[TAG]]</f>
        <v/>
      </c>
      <c r="AR2625" s="183">
        <f>Tabela1[[#This Row],[PESO TOTAL]]*Tabela1[[#This Row],[MATÉRIA PRIMA]]</f>
        <v>0</v>
      </c>
      <c r="AS2625" s="28">
        <f>Tabela1[[#This Row],[PESO TOTAL]]*Tabela1[[#This Row],[PREPARAÇÃO ]]</f>
        <v>0</v>
      </c>
      <c r="AT2625" s="28">
        <f>Tabela1[[#This Row],[PESO TOTAL]]*Tabela1[[#This Row],[CALDEIRARIA]]</f>
        <v>0</v>
      </c>
      <c r="AU2625" s="28">
        <f>Tabela1[[#This Row],[PESO TOTAL]]*Tabela1[[#This Row],[SOLDA]]</f>
        <v>0</v>
      </c>
      <c r="AV2625" s="28">
        <f>Tabela1[[#This Row],[PESO TOTAL]]*Tabela1[[#This Row],[ACABAMENTO]]</f>
        <v>0</v>
      </c>
      <c r="AW2625" s="28">
        <f>Tabela1[[#This Row],[PESO TOTAL]]*Tabela1[[#This Row],[PRONTO ACABADO]]</f>
        <v>0</v>
      </c>
      <c r="AX2625" s="28">
        <f>Tabela1[[#This Row],[PESO TOTAL]]*Tabela1[[#This Row],[EXPEDIÇÃO ]]</f>
        <v>0</v>
      </c>
      <c r="AY2625" s="28" t="str">
        <f>Tabela1[[#This Row],[PEDIDO]]&amp;Tabela1[[#This Row],[PRODUTO]]</f>
        <v/>
      </c>
      <c r="AZ2625" s="44">
        <f>IF(AF2625="",0,IF(ISTEXT(AF2625),H2625*VALUE(SUBSTITUTE(AF2625,"%",""))/100,H2625*AF2625))-Tabela1[[#This Row],[PRONTO ACABADO2]]</f>
        <v>0</v>
      </c>
      <c r="BA2625" s="44">
        <f>IF(AG2625="",0,IF(ISTEXT(AG2625),H2625*VALUE(SUBSTITUTE(AG2625,"%",""))/100,H2625*AG2625))-Tabela1[[#This Row],[PESO EXPEDIDO2]]</f>
        <v>0</v>
      </c>
      <c r="BB2625" s="44">
        <f t="shared" si="354"/>
        <v>0</v>
      </c>
      <c r="BC2625" s="44">
        <f t="shared" si="355"/>
        <v>0</v>
      </c>
      <c r="BD2625" s="44"/>
    </row>
    <row r="2626" spans="1:56" ht="15.75" hidden="1" customHeight="1" x14ac:dyDescent="0.25">
      <c r="A2626" s="6"/>
      <c r="B2626" s="22"/>
      <c r="C2626" s="7"/>
      <c r="D2626" s="46"/>
      <c r="E2626" s="7"/>
      <c r="F2626" s="7"/>
      <c r="G2626" s="44"/>
      <c r="H2626" s="41">
        <f>Tabela1[[#This Row],[PESO UNI]]*Tabela1[[#This Row],[QTE]]</f>
        <v>0</v>
      </c>
      <c r="I2626" s="7"/>
      <c r="J2626" s="8"/>
      <c r="K2626" s="8"/>
      <c r="L2626" s="9"/>
      <c r="M2626" s="10"/>
      <c r="N2626" s="8"/>
      <c r="O2626" s="12"/>
      <c r="P2626" s="13"/>
      <c r="Q2626" s="14">
        <f>Tabela1[[#This Row],[QTDE/ Fabricação]]-Tabela1[[#This Row],[QTE]]</f>
        <v>0</v>
      </c>
      <c r="R2626" s="19">
        <f t="shared" si="350"/>
        <v>0</v>
      </c>
      <c r="S2626" s="19">
        <f t="shared" si="349"/>
        <v>0</v>
      </c>
      <c r="T2626" s="20">
        <f t="shared" si="351"/>
        <v>0</v>
      </c>
      <c r="U2626" s="17">
        <f>IFERROR(SUMIF('LISTA DE EMBARQUE'!B:B,MICRO!E:E,'LISTA DE EMBARQUE'!G:G),"")</f>
        <v>0</v>
      </c>
      <c r="V2626" s="12" t="str">
        <f>IFERROR(VLOOKUP(Tabela1[[#This Row],[COD.MDE]],'LISTA DE EMBARQUE'!B:L,11,0),"")</f>
        <v/>
      </c>
      <c r="W2626" s="13" t="str">
        <f>IFERROR(COUNTIF(#REF!,Tabela1[[#This Row],[Colunas5]]),"")</f>
        <v/>
      </c>
      <c r="X2626" s="14">
        <f>Tabela1[[#This Row],[QIANTIDADE EXPEDIDA]]*Tabela1[[#This Row],[PESO UNI]]</f>
        <v>0</v>
      </c>
      <c r="Y2626" s="14">
        <f t="shared" si="352"/>
        <v>0</v>
      </c>
      <c r="Z2626" s="21">
        <f>Tabela1[[#This Row],[PESO TOTAL]]-Tabela1[[#This Row],[Peso Expedido]]</f>
        <v>0</v>
      </c>
      <c r="AA2626" s="18"/>
      <c r="AB2626" s="40">
        <v>1</v>
      </c>
      <c r="AC2626" s="40"/>
      <c r="AD2626" s="40"/>
      <c r="AE2626" s="40"/>
      <c r="AF2626" s="40"/>
      <c r="AG2626" s="40"/>
      <c r="AH2626" s="40"/>
      <c r="AI2626" s="40" t="str">
        <f t="shared" si="348"/>
        <v>ok</v>
      </c>
      <c r="AJ2626"/>
      <c r="AK2626" t="str">
        <f>Tabela1[[#This Row],[Coluna1]]&amp;Tabela1[[#This Row],[PEDIDO]]</f>
        <v/>
      </c>
      <c r="AL2626"/>
      <c r="AM2626"/>
      <c r="AN2626"/>
      <c r="AO2626" t="str">
        <f t="shared" si="353"/>
        <v>/</v>
      </c>
      <c r="AP2626" t="str">
        <f>Tabela1[[#This Row],[TAG]]&amp;Tabela1[[#This Row],[PEDIDO]]&amp;Tabela1[[#This Row],[PRODUTO]]</f>
        <v/>
      </c>
      <c r="AQ2626" s="23" t="str">
        <f>Tabela1[[#This Row],[PRODUTO]]&amp;Tabela1[[#This Row],[TAG]]</f>
        <v/>
      </c>
      <c r="AR2626" s="183">
        <f>Tabela1[[#This Row],[PESO TOTAL]]*Tabela1[[#This Row],[MATÉRIA PRIMA]]</f>
        <v>0</v>
      </c>
      <c r="AS2626" s="28">
        <f>Tabela1[[#This Row],[PESO TOTAL]]*Tabela1[[#This Row],[PREPARAÇÃO ]]</f>
        <v>0</v>
      </c>
      <c r="AT2626" s="28">
        <f>Tabela1[[#This Row],[PESO TOTAL]]*Tabela1[[#This Row],[CALDEIRARIA]]</f>
        <v>0</v>
      </c>
      <c r="AU2626" s="28">
        <f>Tabela1[[#This Row],[PESO TOTAL]]*Tabela1[[#This Row],[SOLDA]]</f>
        <v>0</v>
      </c>
      <c r="AV2626" s="28">
        <f>Tabela1[[#This Row],[PESO TOTAL]]*Tabela1[[#This Row],[ACABAMENTO]]</f>
        <v>0</v>
      </c>
      <c r="AW2626" s="28">
        <f>Tabela1[[#This Row],[PESO TOTAL]]*Tabela1[[#This Row],[PRONTO ACABADO]]</f>
        <v>0</v>
      </c>
      <c r="AX2626" s="28">
        <f>Tabela1[[#This Row],[PESO TOTAL]]*Tabela1[[#This Row],[EXPEDIÇÃO ]]</f>
        <v>0</v>
      </c>
      <c r="AY2626" s="28" t="str">
        <f>Tabela1[[#This Row],[PEDIDO]]&amp;Tabela1[[#This Row],[PRODUTO]]</f>
        <v/>
      </c>
      <c r="AZ2626" s="44">
        <f>IF(AF2626="",0,IF(ISTEXT(AF2626),H2626*VALUE(SUBSTITUTE(AF2626,"%",""))/100,H2626*AF2626))-Tabela1[[#This Row],[PRONTO ACABADO2]]</f>
        <v>0</v>
      </c>
      <c r="BA2626" s="44">
        <f>IF(AG2626="",0,IF(ISTEXT(AG2626),H2626*VALUE(SUBSTITUTE(AG2626,"%",""))/100,H2626*AG2626))-Tabela1[[#This Row],[PESO EXPEDIDO2]]</f>
        <v>0</v>
      </c>
      <c r="BB2626" s="44">
        <f t="shared" si="354"/>
        <v>0</v>
      </c>
      <c r="BC2626" s="44">
        <f t="shared" si="355"/>
        <v>0</v>
      </c>
      <c r="BD2626" s="44"/>
    </row>
    <row r="2627" spans="1:56" ht="15.75" hidden="1" customHeight="1" x14ac:dyDescent="0.25">
      <c r="A2627" s="6"/>
      <c r="B2627" s="22"/>
      <c r="C2627" s="7"/>
      <c r="D2627" s="46"/>
      <c r="E2627" s="7"/>
      <c r="F2627" s="7"/>
      <c r="G2627" s="44"/>
      <c r="H2627" s="41">
        <f>Tabela1[[#This Row],[PESO UNI]]*Tabela1[[#This Row],[QTE]]</f>
        <v>0</v>
      </c>
      <c r="I2627" s="7"/>
      <c r="J2627" s="8"/>
      <c r="K2627" s="8"/>
      <c r="L2627" s="9"/>
      <c r="M2627" s="10"/>
      <c r="N2627" s="8"/>
      <c r="O2627" s="12"/>
      <c r="P2627" s="13"/>
      <c r="Q2627" s="14">
        <f>Tabela1[[#This Row],[QTDE/ Fabricação]]-Tabela1[[#This Row],[QTE]]</f>
        <v>0</v>
      </c>
      <c r="R2627" s="19">
        <f t="shared" si="350"/>
        <v>0</v>
      </c>
      <c r="S2627" s="19">
        <f t="shared" si="349"/>
        <v>0</v>
      </c>
      <c r="T2627" s="20">
        <f t="shared" si="351"/>
        <v>0</v>
      </c>
      <c r="U2627" s="17">
        <f>IFERROR(SUMIF('LISTA DE EMBARQUE'!B:B,MICRO!E:E,'LISTA DE EMBARQUE'!G:G),"")</f>
        <v>0</v>
      </c>
      <c r="V2627" s="12" t="str">
        <f>IFERROR(VLOOKUP(Tabela1[[#This Row],[COD.MDE]],'LISTA DE EMBARQUE'!B:L,11,0),"")</f>
        <v/>
      </c>
      <c r="W2627" s="13" t="str">
        <f>IFERROR(COUNTIF(#REF!,Tabela1[[#This Row],[Colunas5]]),"")</f>
        <v/>
      </c>
      <c r="X2627" s="14">
        <f>Tabela1[[#This Row],[QIANTIDADE EXPEDIDA]]*Tabela1[[#This Row],[PESO UNI]]</f>
        <v>0</v>
      </c>
      <c r="Y2627" s="14">
        <f t="shared" si="352"/>
        <v>0</v>
      </c>
      <c r="Z2627" s="21">
        <f>Tabela1[[#This Row],[PESO TOTAL]]-Tabela1[[#This Row],[Peso Expedido]]</f>
        <v>0</v>
      </c>
      <c r="AA2627" s="18"/>
      <c r="AB2627" s="40">
        <v>1</v>
      </c>
      <c r="AC2627" s="40"/>
      <c r="AD2627" s="40"/>
      <c r="AE2627" s="40"/>
      <c r="AF2627" s="40"/>
      <c r="AG2627" s="40"/>
      <c r="AH2627" s="40"/>
      <c r="AI2627" s="40" t="str">
        <f t="shared" si="348"/>
        <v>ok</v>
      </c>
      <c r="AJ2627"/>
      <c r="AK2627" t="str">
        <f>Tabela1[[#This Row],[Coluna1]]&amp;Tabela1[[#This Row],[PEDIDO]]</f>
        <v/>
      </c>
      <c r="AL2627"/>
      <c r="AM2627"/>
      <c r="AN2627"/>
      <c r="AO2627" t="str">
        <f t="shared" si="353"/>
        <v>/</v>
      </c>
      <c r="AP2627" t="str">
        <f>Tabela1[[#This Row],[TAG]]&amp;Tabela1[[#This Row],[PEDIDO]]&amp;Tabela1[[#This Row],[PRODUTO]]</f>
        <v/>
      </c>
      <c r="AQ2627" s="23" t="str">
        <f>Tabela1[[#This Row],[PRODUTO]]&amp;Tabela1[[#This Row],[TAG]]</f>
        <v/>
      </c>
      <c r="AR2627" s="183">
        <f>Tabela1[[#This Row],[PESO TOTAL]]*Tabela1[[#This Row],[MATÉRIA PRIMA]]</f>
        <v>0</v>
      </c>
      <c r="AS2627" s="28">
        <f>Tabela1[[#This Row],[PESO TOTAL]]*Tabela1[[#This Row],[PREPARAÇÃO ]]</f>
        <v>0</v>
      </c>
      <c r="AT2627" s="28">
        <f>Tabela1[[#This Row],[PESO TOTAL]]*Tabela1[[#This Row],[CALDEIRARIA]]</f>
        <v>0</v>
      </c>
      <c r="AU2627" s="28">
        <f>Tabela1[[#This Row],[PESO TOTAL]]*Tabela1[[#This Row],[SOLDA]]</f>
        <v>0</v>
      </c>
      <c r="AV2627" s="28">
        <f>Tabela1[[#This Row],[PESO TOTAL]]*Tabela1[[#This Row],[ACABAMENTO]]</f>
        <v>0</v>
      </c>
      <c r="AW2627" s="28">
        <f>Tabela1[[#This Row],[PESO TOTAL]]*Tabela1[[#This Row],[PRONTO ACABADO]]</f>
        <v>0</v>
      </c>
      <c r="AX2627" s="28">
        <f>Tabela1[[#This Row],[PESO TOTAL]]*Tabela1[[#This Row],[EXPEDIÇÃO ]]</f>
        <v>0</v>
      </c>
      <c r="AY2627" s="28" t="str">
        <f>Tabela1[[#This Row],[PEDIDO]]&amp;Tabela1[[#This Row],[PRODUTO]]</f>
        <v/>
      </c>
      <c r="AZ2627" s="44">
        <f>IF(AF2627="",0,IF(ISTEXT(AF2627),H2627*VALUE(SUBSTITUTE(AF2627,"%",""))/100,H2627*AF2627))-Tabela1[[#This Row],[PRONTO ACABADO2]]</f>
        <v>0</v>
      </c>
      <c r="BA2627" s="44">
        <f>IF(AG2627="",0,IF(ISTEXT(AG2627),H2627*VALUE(SUBSTITUTE(AG2627,"%",""))/100,H2627*AG2627))-Tabela1[[#This Row],[PESO EXPEDIDO2]]</f>
        <v>0</v>
      </c>
      <c r="BB2627" s="44">
        <f t="shared" si="354"/>
        <v>0</v>
      </c>
      <c r="BC2627" s="44">
        <f t="shared" si="355"/>
        <v>0</v>
      </c>
      <c r="BD2627" s="44"/>
    </row>
    <row r="2628" spans="1:56" ht="15.75" hidden="1" customHeight="1" x14ac:dyDescent="0.25">
      <c r="A2628" s="6"/>
      <c r="B2628" s="22"/>
      <c r="C2628" s="7"/>
      <c r="D2628" s="46"/>
      <c r="E2628" s="7"/>
      <c r="F2628" s="7"/>
      <c r="G2628" s="44"/>
      <c r="H2628" s="41">
        <f>Tabela1[[#This Row],[PESO UNI]]*Tabela1[[#This Row],[QTE]]</f>
        <v>0</v>
      </c>
      <c r="I2628" s="7"/>
      <c r="J2628" s="8"/>
      <c r="K2628" s="8"/>
      <c r="L2628" s="9"/>
      <c r="M2628" s="10"/>
      <c r="N2628" s="8"/>
      <c r="O2628" s="12"/>
      <c r="P2628" s="13"/>
      <c r="Q2628" s="14">
        <f>Tabela1[[#This Row],[QTDE/ Fabricação]]-Tabela1[[#This Row],[QTE]]</f>
        <v>0</v>
      </c>
      <c r="R2628" s="19">
        <f t="shared" si="350"/>
        <v>0</v>
      </c>
      <c r="S2628" s="19">
        <f t="shared" si="349"/>
        <v>0</v>
      </c>
      <c r="T2628" s="20">
        <f t="shared" si="351"/>
        <v>0</v>
      </c>
      <c r="U2628" s="17">
        <f>IFERROR(SUMIF('LISTA DE EMBARQUE'!B:B,MICRO!E:E,'LISTA DE EMBARQUE'!G:G),"")</f>
        <v>0</v>
      </c>
      <c r="V2628" s="12" t="str">
        <f>IFERROR(VLOOKUP(Tabela1[[#This Row],[COD.MDE]],'LISTA DE EMBARQUE'!B:L,11,0),"")</f>
        <v/>
      </c>
      <c r="W2628" s="13" t="str">
        <f>IFERROR(COUNTIF(#REF!,Tabela1[[#This Row],[Colunas5]]),"")</f>
        <v/>
      </c>
      <c r="X2628" s="14">
        <f>Tabela1[[#This Row],[QIANTIDADE EXPEDIDA]]*Tabela1[[#This Row],[PESO UNI]]</f>
        <v>0</v>
      </c>
      <c r="Y2628" s="14">
        <f t="shared" si="352"/>
        <v>0</v>
      </c>
      <c r="Z2628" s="21">
        <f>Tabela1[[#This Row],[PESO TOTAL]]-Tabela1[[#This Row],[Peso Expedido]]</f>
        <v>0</v>
      </c>
      <c r="AA2628" s="18"/>
      <c r="AB2628" s="40" t="s">
        <v>3204</v>
      </c>
      <c r="AC2628" s="40"/>
      <c r="AD2628" s="40"/>
      <c r="AE2628" s="40"/>
      <c r="AF2628" s="40"/>
      <c r="AG2628" s="40"/>
      <c r="AH2628" s="40"/>
      <c r="AI2628" s="40" t="str">
        <f t="shared" si="348"/>
        <v>ok</v>
      </c>
      <c r="AJ2628"/>
      <c r="AK2628" t="str">
        <f>Tabela1[[#This Row],[Coluna1]]&amp;Tabela1[[#This Row],[PEDIDO]]</f>
        <v/>
      </c>
      <c r="AL2628"/>
      <c r="AM2628"/>
      <c r="AN2628"/>
      <c r="AO2628" t="str">
        <f t="shared" si="353"/>
        <v>/</v>
      </c>
      <c r="AP2628" t="str">
        <f>Tabela1[[#This Row],[TAG]]&amp;Tabela1[[#This Row],[PEDIDO]]&amp;Tabela1[[#This Row],[PRODUTO]]</f>
        <v/>
      </c>
      <c r="AQ2628" s="23" t="str">
        <f>Tabela1[[#This Row],[PRODUTO]]&amp;Tabela1[[#This Row],[TAG]]</f>
        <v/>
      </c>
      <c r="AR2628" s="183">
        <f>Tabela1[[#This Row],[PESO TOTAL]]*Tabela1[[#This Row],[MATÉRIA PRIMA]]</f>
        <v>0</v>
      </c>
      <c r="AS2628" s="28">
        <f>Tabela1[[#This Row],[PESO TOTAL]]*Tabela1[[#This Row],[PREPARAÇÃO ]]</f>
        <v>0</v>
      </c>
      <c r="AT2628" s="28">
        <f>Tabela1[[#This Row],[PESO TOTAL]]*Tabela1[[#This Row],[CALDEIRARIA]]</f>
        <v>0</v>
      </c>
      <c r="AU2628" s="28">
        <f>Tabela1[[#This Row],[PESO TOTAL]]*Tabela1[[#This Row],[SOLDA]]</f>
        <v>0</v>
      </c>
      <c r="AV2628" s="28">
        <f>Tabela1[[#This Row],[PESO TOTAL]]*Tabela1[[#This Row],[ACABAMENTO]]</f>
        <v>0</v>
      </c>
      <c r="AW2628" s="28">
        <f>Tabela1[[#This Row],[PESO TOTAL]]*Tabela1[[#This Row],[PRONTO ACABADO]]</f>
        <v>0</v>
      </c>
      <c r="AX2628" s="28">
        <f>Tabela1[[#This Row],[PESO TOTAL]]*Tabela1[[#This Row],[EXPEDIÇÃO ]]</f>
        <v>0</v>
      </c>
      <c r="AY2628" s="28" t="str">
        <f>Tabela1[[#This Row],[PEDIDO]]&amp;Tabela1[[#This Row],[PRODUTO]]</f>
        <v/>
      </c>
      <c r="AZ2628" s="44">
        <f>IF(AF2628="",0,IF(ISTEXT(AF2628),H2628*VALUE(SUBSTITUTE(AF2628,"%",""))/100,H2628*AF2628))-Tabela1[[#This Row],[PRONTO ACABADO2]]</f>
        <v>0</v>
      </c>
      <c r="BA2628" s="44">
        <f>IF(AG2628="",0,IF(ISTEXT(AG2628),H2628*VALUE(SUBSTITUTE(AG2628,"%",""))/100,H2628*AG2628))-Tabela1[[#This Row],[PESO EXPEDIDO2]]</f>
        <v>0</v>
      </c>
      <c r="BB2628" s="44">
        <f t="shared" si="354"/>
        <v>0</v>
      </c>
      <c r="BC2628" s="44">
        <f t="shared" si="355"/>
        <v>0</v>
      </c>
      <c r="BD2628" s="44"/>
    </row>
    <row r="2629" spans="1:56" ht="15.75" hidden="1" customHeight="1" x14ac:dyDescent="0.25">
      <c r="A2629" s="6"/>
      <c r="B2629" s="22"/>
      <c r="C2629" s="7"/>
      <c r="D2629" s="46"/>
      <c r="E2629" s="7"/>
      <c r="F2629" s="7"/>
      <c r="G2629" s="44"/>
      <c r="H2629" s="41">
        <f>Tabela1[[#This Row],[PESO UNI]]*Tabela1[[#This Row],[QTE]]</f>
        <v>0</v>
      </c>
      <c r="I2629" s="7"/>
      <c r="J2629" s="8"/>
      <c r="K2629" s="8"/>
      <c r="L2629" s="9"/>
      <c r="M2629" s="10"/>
      <c r="N2629" s="8"/>
      <c r="O2629" s="12"/>
      <c r="P2629" s="13"/>
      <c r="Q2629" s="14">
        <f>Tabela1[[#This Row],[QTDE/ Fabricação]]-Tabela1[[#This Row],[QTE]]</f>
        <v>0</v>
      </c>
      <c r="R2629" s="19">
        <f t="shared" si="350"/>
        <v>0</v>
      </c>
      <c r="S2629" s="19">
        <f t="shared" si="349"/>
        <v>0</v>
      </c>
      <c r="T2629" s="20">
        <f t="shared" si="351"/>
        <v>0</v>
      </c>
      <c r="U2629" s="17">
        <f>IFERROR(SUMIF('LISTA DE EMBARQUE'!B:B,MICRO!E:E,'LISTA DE EMBARQUE'!G:G),"")</f>
        <v>0</v>
      </c>
      <c r="V2629" s="12" t="str">
        <f>IFERROR(VLOOKUP(Tabela1[[#This Row],[COD.MDE]],'LISTA DE EMBARQUE'!B:L,11,0),"")</f>
        <v/>
      </c>
      <c r="W2629" s="13" t="str">
        <f>IFERROR(COUNTIF(#REF!,Tabela1[[#This Row],[Colunas5]]),"")</f>
        <v/>
      </c>
      <c r="X2629" s="14">
        <f>Tabela1[[#This Row],[QIANTIDADE EXPEDIDA]]*Tabela1[[#This Row],[PESO UNI]]</f>
        <v>0</v>
      </c>
      <c r="Y2629" s="14">
        <f t="shared" si="352"/>
        <v>0</v>
      </c>
      <c r="Z2629" s="21">
        <f>Tabela1[[#This Row],[PESO TOTAL]]-Tabela1[[#This Row],[Peso Expedido]]</f>
        <v>0</v>
      </c>
      <c r="AA2629" s="18"/>
      <c r="AB2629" s="40" t="s">
        <v>3204</v>
      </c>
      <c r="AC2629" s="40"/>
      <c r="AD2629" s="40"/>
      <c r="AE2629" s="40"/>
      <c r="AF2629" s="40"/>
      <c r="AG2629" s="40"/>
      <c r="AH2629" s="40"/>
      <c r="AI2629" s="40" t="str">
        <f t="shared" si="348"/>
        <v>ok</v>
      </c>
      <c r="AJ2629"/>
      <c r="AK2629" t="str">
        <f>Tabela1[[#This Row],[Coluna1]]&amp;Tabela1[[#This Row],[PEDIDO]]</f>
        <v/>
      </c>
      <c r="AL2629"/>
      <c r="AM2629"/>
      <c r="AN2629"/>
      <c r="AO2629" t="str">
        <f t="shared" si="353"/>
        <v>/</v>
      </c>
      <c r="AP2629" t="str">
        <f>Tabela1[[#This Row],[TAG]]&amp;Tabela1[[#This Row],[PEDIDO]]&amp;Tabela1[[#This Row],[PRODUTO]]</f>
        <v/>
      </c>
      <c r="AQ2629" s="23" t="str">
        <f>Tabela1[[#This Row],[PRODUTO]]&amp;Tabela1[[#This Row],[TAG]]</f>
        <v/>
      </c>
      <c r="AR2629" s="183">
        <f>Tabela1[[#This Row],[PESO TOTAL]]*Tabela1[[#This Row],[MATÉRIA PRIMA]]</f>
        <v>0</v>
      </c>
      <c r="AS2629" s="28">
        <f>Tabela1[[#This Row],[PESO TOTAL]]*Tabela1[[#This Row],[PREPARAÇÃO ]]</f>
        <v>0</v>
      </c>
      <c r="AT2629" s="28">
        <f>Tabela1[[#This Row],[PESO TOTAL]]*Tabela1[[#This Row],[CALDEIRARIA]]</f>
        <v>0</v>
      </c>
      <c r="AU2629" s="28">
        <f>Tabela1[[#This Row],[PESO TOTAL]]*Tabela1[[#This Row],[SOLDA]]</f>
        <v>0</v>
      </c>
      <c r="AV2629" s="28">
        <f>Tabela1[[#This Row],[PESO TOTAL]]*Tabela1[[#This Row],[ACABAMENTO]]</f>
        <v>0</v>
      </c>
      <c r="AW2629" s="28">
        <f>Tabela1[[#This Row],[PESO TOTAL]]*Tabela1[[#This Row],[PRONTO ACABADO]]</f>
        <v>0</v>
      </c>
      <c r="AX2629" s="28">
        <f>Tabela1[[#This Row],[PESO TOTAL]]*Tabela1[[#This Row],[EXPEDIÇÃO ]]</f>
        <v>0</v>
      </c>
      <c r="AY2629" s="28" t="str">
        <f>Tabela1[[#This Row],[PEDIDO]]&amp;Tabela1[[#This Row],[PRODUTO]]</f>
        <v/>
      </c>
      <c r="AZ2629" s="44">
        <f>IF(AF2629="",0,IF(ISTEXT(AF2629),H2629*VALUE(SUBSTITUTE(AF2629,"%",""))/100,H2629*AF2629))-Tabela1[[#This Row],[PRONTO ACABADO2]]</f>
        <v>0</v>
      </c>
      <c r="BA2629" s="44">
        <f>IF(AG2629="",0,IF(ISTEXT(AG2629),H2629*VALUE(SUBSTITUTE(AG2629,"%",""))/100,H2629*AG2629))-Tabela1[[#This Row],[PESO EXPEDIDO2]]</f>
        <v>0</v>
      </c>
      <c r="BB2629" s="44">
        <f t="shared" si="354"/>
        <v>0</v>
      </c>
      <c r="BC2629" s="44">
        <f t="shared" si="355"/>
        <v>0</v>
      </c>
      <c r="BD2629" s="44"/>
    </row>
    <row r="2630" spans="1:56" ht="15.75" hidden="1" customHeight="1" x14ac:dyDescent="0.25">
      <c r="A2630" s="6"/>
      <c r="B2630" s="22"/>
      <c r="C2630" s="7"/>
      <c r="D2630" s="46"/>
      <c r="E2630" s="7"/>
      <c r="F2630" s="7"/>
      <c r="G2630" s="44"/>
      <c r="H2630" s="41">
        <f>Tabela1[[#This Row],[PESO UNI]]*Tabela1[[#This Row],[QTE]]</f>
        <v>0</v>
      </c>
      <c r="I2630" s="7"/>
      <c r="J2630" s="8"/>
      <c r="K2630" s="8"/>
      <c r="L2630" s="9"/>
      <c r="M2630" s="10"/>
      <c r="N2630" s="8"/>
      <c r="O2630" s="12"/>
      <c r="P2630" s="13"/>
      <c r="Q2630" s="14">
        <f>Tabela1[[#This Row],[QTDE/ Fabricação]]-Tabela1[[#This Row],[QTE]]</f>
        <v>0</v>
      </c>
      <c r="R2630" s="19">
        <f t="shared" si="350"/>
        <v>0</v>
      </c>
      <c r="S2630" s="19">
        <f t="shared" si="349"/>
        <v>0</v>
      </c>
      <c r="T2630" s="20">
        <f t="shared" si="351"/>
        <v>0</v>
      </c>
      <c r="U2630" s="17">
        <f>IFERROR(SUMIF('LISTA DE EMBARQUE'!B:B,MICRO!E:E,'LISTA DE EMBARQUE'!G:G),"")</f>
        <v>0</v>
      </c>
      <c r="V2630" s="12" t="str">
        <f>IFERROR(VLOOKUP(Tabela1[[#This Row],[COD.MDE]],'LISTA DE EMBARQUE'!B:L,11,0),"")</f>
        <v/>
      </c>
      <c r="W2630" s="13" t="str">
        <f>IFERROR(COUNTIF(#REF!,Tabela1[[#This Row],[Colunas5]]),"")</f>
        <v/>
      </c>
      <c r="X2630" s="14">
        <f>Tabela1[[#This Row],[QIANTIDADE EXPEDIDA]]*Tabela1[[#This Row],[PESO UNI]]</f>
        <v>0</v>
      </c>
      <c r="Y2630" s="14">
        <f t="shared" si="352"/>
        <v>0</v>
      </c>
      <c r="Z2630" s="21">
        <f>Tabela1[[#This Row],[PESO TOTAL]]-Tabela1[[#This Row],[Peso Expedido]]</f>
        <v>0</v>
      </c>
      <c r="AA2630" s="18"/>
      <c r="AB2630" s="40" t="s">
        <v>3204</v>
      </c>
      <c r="AC2630" s="40"/>
      <c r="AD2630" s="40"/>
      <c r="AE2630" s="40"/>
      <c r="AF2630" s="40"/>
      <c r="AG2630" s="40"/>
      <c r="AH2630" s="40"/>
      <c r="AI2630" s="40" t="str">
        <f t="shared" si="348"/>
        <v>ok</v>
      </c>
      <c r="AJ2630"/>
      <c r="AK2630" t="str">
        <f>Tabela1[[#This Row],[Coluna1]]&amp;Tabela1[[#This Row],[PEDIDO]]</f>
        <v/>
      </c>
      <c r="AL2630"/>
      <c r="AM2630"/>
      <c r="AN2630"/>
      <c r="AO2630" t="str">
        <f t="shared" si="353"/>
        <v>/</v>
      </c>
      <c r="AP2630" t="str">
        <f>Tabela1[[#This Row],[TAG]]&amp;Tabela1[[#This Row],[PEDIDO]]&amp;Tabela1[[#This Row],[PRODUTO]]</f>
        <v/>
      </c>
      <c r="AQ2630" s="23" t="str">
        <f>Tabela1[[#This Row],[PRODUTO]]&amp;Tabela1[[#This Row],[TAG]]</f>
        <v/>
      </c>
      <c r="AR2630" s="183">
        <f>Tabela1[[#This Row],[PESO TOTAL]]*Tabela1[[#This Row],[MATÉRIA PRIMA]]</f>
        <v>0</v>
      </c>
      <c r="AS2630" s="28">
        <f>Tabela1[[#This Row],[PESO TOTAL]]*Tabela1[[#This Row],[PREPARAÇÃO ]]</f>
        <v>0</v>
      </c>
      <c r="AT2630" s="28">
        <f>Tabela1[[#This Row],[PESO TOTAL]]*Tabela1[[#This Row],[CALDEIRARIA]]</f>
        <v>0</v>
      </c>
      <c r="AU2630" s="28">
        <f>Tabela1[[#This Row],[PESO TOTAL]]*Tabela1[[#This Row],[SOLDA]]</f>
        <v>0</v>
      </c>
      <c r="AV2630" s="28">
        <f>Tabela1[[#This Row],[PESO TOTAL]]*Tabela1[[#This Row],[ACABAMENTO]]</f>
        <v>0</v>
      </c>
      <c r="AW2630" s="28">
        <f>Tabela1[[#This Row],[PESO TOTAL]]*Tabela1[[#This Row],[PRONTO ACABADO]]</f>
        <v>0</v>
      </c>
      <c r="AX2630" s="28">
        <f>Tabela1[[#This Row],[PESO TOTAL]]*Tabela1[[#This Row],[EXPEDIÇÃO ]]</f>
        <v>0</v>
      </c>
      <c r="AY2630" s="28" t="str">
        <f>Tabela1[[#This Row],[PEDIDO]]&amp;Tabela1[[#This Row],[PRODUTO]]</f>
        <v/>
      </c>
      <c r="AZ2630" s="44">
        <f>IF(AF2630="",0,IF(ISTEXT(AF2630),H2630*VALUE(SUBSTITUTE(AF2630,"%",""))/100,H2630*AF2630))-Tabela1[[#This Row],[PRONTO ACABADO2]]</f>
        <v>0</v>
      </c>
      <c r="BA2630" s="44">
        <f>IF(AG2630="",0,IF(ISTEXT(AG2630),H2630*VALUE(SUBSTITUTE(AG2630,"%",""))/100,H2630*AG2630))-Tabela1[[#This Row],[PESO EXPEDIDO2]]</f>
        <v>0</v>
      </c>
      <c r="BB2630" s="44">
        <f t="shared" si="354"/>
        <v>0</v>
      </c>
      <c r="BC2630" s="44">
        <f t="shared" si="355"/>
        <v>0</v>
      </c>
      <c r="BD2630" s="44"/>
    </row>
    <row r="2631" spans="1:56" ht="15.75" hidden="1" customHeight="1" x14ac:dyDescent="0.25">
      <c r="A2631" s="6"/>
      <c r="B2631" s="22"/>
      <c r="C2631" s="7"/>
      <c r="D2631" s="46"/>
      <c r="E2631" s="7"/>
      <c r="F2631" s="7"/>
      <c r="G2631" s="44"/>
      <c r="H2631" s="41">
        <f>Tabela1[[#This Row],[PESO UNI]]*Tabela1[[#This Row],[QTE]]</f>
        <v>0</v>
      </c>
      <c r="I2631" s="7"/>
      <c r="J2631" s="8"/>
      <c r="K2631" s="8"/>
      <c r="L2631" s="9"/>
      <c r="M2631" s="10"/>
      <c r="N2631" s="8"/>
      <c r="O2631" s="12"/>
      <c r="P2631" s="13"/>
      <c r="Q2631" s="14">
        <f>Tabela1[[#This Row],[QTDE/ Fabricação]]-Tabela1[[#This Row],[QTE]]</f>
        <v>0</v>
      </c>
      <c r="R2631" s="19">
        <f t="shared" si="350"/>
        <v>0</v>
      </c>
      <c r="S2631" s="19">
        <f t="shared" si="349"/>
        <v>0</v>
      </c>
      <c r="T2631" s="20">
        <f t="shared" si="351"/>
        <v>0</v>
      </c>
      <c r="U2631" s="17">
        <f>IFERROR(SUMIF('LISTA DE EMBARQUE'!B:B,MICRO!E:E,'LISTA DE EMBARQUE'!G:G),"")</f>
        <v>0</v>
      </c>
      <c r="V2631" s="12" t="str">
        <f>IFERROR(VLOOKUP(Tabela1[[#This Row],[COD.MDE]],'LISTA DE EMBARQUE'!B:L,11,0),"")</f>
        <v/>
      </c>
      <c r="W2631" s="13" t="str">
        <f>IFERROR(COUNTIF(#REF!,Tabela1[[#This Row],[Colunas5]]),"")</f>
        <v/>
      </c>
      <c r="X2631" s="14">
        <f>Tabela1[[#This Row],[QIANTIDADE EXPEDIDA]]*Tabela1[[#This Row],[PESO UNI]]</f>
        <v>0</v>
      </c>
      <c r="Y2631" s="14">
        <f t="shared" si="352"/>
        <v>0</v>
      </c>
      <c r="Z2631" s="21">
        <f>Tabela1[[#This Row],[PESO TOTAL]]-Tabela1[[#This Row],[Peso Expedido]]</f>
        <v>0</v>
      </c>
      <c r="AA2631" s="18"/>
      <c r="AB2631" s="40" t="s">
        <v>3204</v>
      </c>
      <c r="AC2631" s="40"/>
      <c r="AD2631" s="40"/>
      <c r="AE2631" s="40"/>
      <c r="AF2631" s="40"/>
      <c r="AG2631" s="40"/>
      <c r="AH2631" s="40"/>
      <c r="AI2631" s="40" t="str">
        <f t="shared" si="348"/>
        <v>ok</v>
      </c>
      <c r="AJ2631"/>
      <c r="AK2631" t="str">
        <f>Tabela1[[#This Row],[Coluna1]]&amp;Tabela1[[#This Row],[PEDIDO]]</f>
        <v/>
      </c>
      <c r="AL2631"/>
      <c r="AM2631"/>
      <c r="AN2631"/>
      <c r="AO2631" t="str">
        <f t="shared" si="353"/>
        <v>/</v>
      </c>
      <c r="AP2631" t="str">
        <f>Tabela1[[#This Row],[TAG]]&amp;Tabela1[[#This Row],[PEDIDO]]&amp;Tabela1[[#This Row],[PRODUTO]]</f>
        <v/>
      </c>
      <c r="AQ2631" s="23" t="str">
        <f>Tabela1[[#This Row],[PRODUTO]]&amp;Tabela1[[#This Row],[TAG]]</f>
        <v/>
      </c>
      <c r="AR2631" s="183">
        <f>Tabela1[[#This Row],[PESO TOTAL]]*Tabela1[[#This Row],[MATÉRIA PRIMA]]</f>
        <v>0</v>
      </c>
      <c r="AS2631" s="28">
        <f>Tabela1[[#This Row],[PESO TOTAL]]*Tabela1[[#This Row],[PREPARAÇÃO ]]</f>
        <v>0</v>
      </c>
      <c r="AT2631" s="28">
        <f>Tabela1[[#This Row],[PESO TOTAL]]*Tabela1[[#This Row],[CALDEIRARIA]]</f>
        <v>0</v>
      </c>
      <c r="AU2631" s="28">
        <f>Tabela1[[#This Row],[PESO TOTAL]]*Tabela1[[#This Row],[SOLDA]]</f>
        <v>0</v>
      </c>
      <c r="AV2631" s="28">
        <f>Tabela1[[#This Row],[PESO TOTAL]]*Tabela1[[#This Row],[ACABAMENTO]]</f>
        <v>0</v>
      </c>
      <c r="AW2631" s="28">
        <f>Tabela1[[#This Row],[PESO TOTAL]]*Tabela1[[#This Row],[PRONTO ACABADO]]</f>
        <v>0</v>
      </c>
      <c r="AX2631" s="28">
        <f>Tabela1[[#This Row],[PESO TOTAL]]*Tabela1[[#This Row],[EXPEDIÇÃO ]]</f>
        <v>0</v>
      </c>
      <c r="AY2631" s="28" t="str">
        <f>Tabela1[[#This Row],[PEDIDO]]&amp;Tabela1[[#This Row],[PRODUTO]]</f>
        <v/>
      </c>
      <c r="AZ2631" s="44">
        <f>IF(AF2631="",0,IF(ISTEXT(AF2631),H2631*VALUE(SUBSTITUTE(AF2631,"%",""))/100,H2631*AF2631))-Tabela1[[#This Row],[PRONTO ACABADO2]]</f>
        <v>0</v>
      </c>
      <c r="BA2631" s="44">
        <f>IF(AG2631="",0,IF(ISTEXT(AG2631),H2631*VALUE(SUBSTITUTE(AG2631,"%",""))/100,H2631*AG2631))-Tabela1[[#This Row],[PESO EXPEDIDO2]]</f>
        <v>0</v>
      </c>
      <c r="BB2631" s="44">
        <f t="shared" si="354"/>
        <v>0</v>
      </c>
      <c r="BC2631" s="44">
        <f t="shared" si="355"/>
        <v>0</v>
      </c>
      <c r="BD2631" s="44"/>
    </row>
    <row r="2632" spans="1:56" ht="15.75" hidden="1" customHeight="1" x14ac:dyDescent="0.25">
      <c r="A2632" s="6"/>
      <c r="B2632" s="22"/>
      <c r="C2632" s="7"/>
      <c r="D2632" s="46"/>
      <c r="E2632" s="7"/>
      <c r="F2632" s="7"/>
      <c r="G2632" s="44"/>
      <c r="H2632" s="41">
        <f>Tabela1[[#This Row],[PESO UNI]]*Tabela1[[#This Row],[QTE]]</f>
        <v>0</v>
      </c>
      <c r="I2632" s="7"/>
      <c r="J2632" s="8"/>
      <c r="K2632" s="8"/>
      <c r="L2632" s="9"/>
      <c r="M2632" s="10"/>
      <c r="N2632" s="8"/>
      <c r="O2632" s="12"/>
      <c r="P2632" s="13"/>
      <c r="Q2632" s="14">
        <f>Tabela1[[#This Row],[QTDE/ Fabricação]]-Tabela1[[#This Row],[QTE]]</f>
        <v>0</v>
      </c>
      <c r="R2632" s="19">
        <f t="shared" si="350"/>
        <v>0</v>
      </c>
      <c r="S2632" s="19">
        <f t="shared" si="349"/>
        <v>0</v>
      </c>
      <c r="T2632" s="20">
        <f t="shared" si="351"/>
        <v>0</v>
      </c>
      <c r="U2632" s="17">
        <f>IFERROR(SUMIF('LISTA DE EMBARQUE'!B:B,MICRO!E:E,'LISTA DE EMBARQUE'!G:G),"")</f>
        <v>0</v>
      </c>
      <c r="V2632" s="12" t="str">
        <f>IFERROR(VLOOKUP(Tabela1[[#This Row],[COD.MDE]],'LISTA DE EMBARQUE'!B:L,11,0),"")</f>
        <v/>
      </c>
      <c r="W2632" s="13" t="str">
        <f>IFERROR(COUNTIF(#REF!,Tabela1[[#This Row],[Colunas5]]),"")</f>
        <v/>
      </c>
      <c r="X2632" s="14">
        <f>Tabela1[[#This Row],[QIANTIDADE EXPEDIDA]]*Tabela1[[#This Row],[PESO UNI]]</f>
        <v>0</v>
      </c>
      <c r="Y2632" s="14">
        <f t="shared" si="352"/>
        <v>0</v>
      </c>
      <c r="Z2632" s="21">
        <f>Tabela1[[#This Row],[PESO TOTAL]]-Tabela1[[#This Row],[Peso Expedido]]</f>
        <v>0</v>
      </c>
      <c r="AA2632" s="18"/>
      <c r="AB2632" s="40" t="s">
        <v>3204</v>
      </c>
      <c r="AC2632" s="40"/>
      <c r="AD2632" s="40"/>
      <c r="AE2632" s="40"/>
      <c r="AF2632" s="40"/>
      <c r="AG2632" s="40"/>
      <c r="AH2632" s="40"/>
      <c r="AI2632" s="40" t="str">
        <f t="shared" si="348"/>
        <v>ok</v>
      </c>
      <c r="AJ2632"/>
      <c r="AK2632" t="str">
        <f>Tabela1[[#This Row],[Coluna1]]&amp;Tabela1[[#This Row],[PEDIDO]]</f>
        <v/>
      </c>
      <c r="AL2632"/>
      <c r="AM2632"/>
      <c r="AN2632"/>
      <c r="AO2632" t="str">
        <f t="shared" si="353"/>
        <v>/</v>
      </c>
      <c r="AP2632" t="str">
        <f>Tabela1[[#This Row],[TAG]]&amp;Tabela1[[#This Row],[PEDIDO]]&amp;Tabela1[[#This Row],[PRODUTO]]</f>
        <v/>
      </c>
      <c r="AQ2632" s="23" t="str">
        <f>Tabela1[[#This Row],[PRODUTO]]&amp;Tabela1[[#This Row],[TAG]]</f>
        <v/>
      </c>
      <c r="AR2632" s="183">
        <f>Tabela1[[#This Row],[PESO TOTAL]]*Tabela1[[#This Row],[MATÉRIA PRIMA]]</f>
        <v>0</v>
      </c>
      <c r="AS2632" s="28">
        <f>Tabela1[[#This Row],[PESO TOTAL]]*Tabela1[[#This Row],[PREPARAÇÃO ]]</f>
        <v>0</v>
      </c>
      <c r="AT2632" s="28">
        <f>Tabela1[[#This Row],[PESO TOTAL]]*Tabela1[[#This Row],[CALDEIRARIA]]</f>
        <v>0</v>
      </c>
      <c r="AU2632" s="28">
        <f>Tabela1[[#This Row],[PESO TOTAL]]*Tabela1[[#This Row],[SOLDA]]</f>
        <v>0</v>
      </c>
      <c r="AV2632" s="28">
        <f>Tabela1[[#This Row],[PESO TOTAL]]*Tabela1[[#This Row],[ACABAMENTO]]</f>
        <v>0</v>
      </c>
      <c r="AW2632" s="28">
        <f>Tabela1[[#This Row],[PESO TOTAL]]*Tabela1[[#This Row],[PRONTO ACABADO]]</f>
        <v>0</v>
      </c>
      <c r="AX2632" s="28">
        <f>Tabela1[[#This Row],[PESO TOTAL]]*Tabela1[[#This Row],[EXPEDIÇÃO ]]</f>
        <v>0</v>
      </c>
      <c r="AY2632" s="28" t="str">
        <f>Tabela1[[#This Row],[PEDIDO]]&amp;Tabela1[[#This Row],[PRODUTO]]</f>
        <v/>
      </c>
      <c r="AZ2632" s="44">
        <f>IF(AF2632="",0,IF(ISTEXT(AF2632),H2632*VALUE(SUBSTITUTE(AF2632,"%",""))/100,H2632*AF2632))-Tabela1[[#This Row],[PRONTO ACABADO2]]</f>
        <v>0</v>
      </c>
      <c r="BA2632" s="44">
        <f>IF(AG2632="",0,IF(ISTEXT(AG2632),H2632*VALUE(SUBSTITUTE(AG2632,"%",""))/100,H2632*AG2632))-Tabela1[[#This Row],[PESO EXPEDIDO2]]</f>
        <v>0</v>
      </c>
      <c r="BB2632" s="44">
        <f t="shared" si="354"/>
        <v>0</v>
      </c>
      <c r="BC2632" s="44">
        <f t="shared" si="355"/>
        <v>0</v>
      </c>
      <c r="BD2632" s="44"/>
    </row>
    <row r="2633" spans="1:56" ht="15.75" hidden="1" customHeight="1" x14ac:dyDescent="0.25">
      <c r="A2633" s="6"/>
      <c r="B2633" s="22"/>
      <c r="C2633" s="7"/>
      <c r="D2633" s="46"/>
      <c r="E2633" s="7"/>
      <c r="F2633" s="7"/>
      <c r="G2633" s="44"/>
      <c r="H2633" s="41">
        <f>Tabela1[[#This Row],[PESO UNI]]*Tabela1[[#This Row],[QTE]]</f>
        <v>0</v>
      </c>
      <c r="I2633" s="7"/>
      <c r="J2633" s="8"/>
      <c r="K2633" s="8"/>
      <c r="L2633" s="9"/>
      <c r="M2633" s="10"/>
      <c r="N2633" s="8"/>
      <c r="O2633" s="12"/>
      <c r="P2633" s="13"/>
      <c r="Q2633" s="14">
        <f>Tabela1[[#This Row],[QTDE/ Fabricação]]-Tabela1[[#This Row],[QTE]]</f>
        <v>0</v>
      </c>
      <c r="R2633" s="19">
        <f t="shared" si="350"/>
        <v>0</v>
      </c>
      <c r="S2633" s="19">
        <f t="shared" si="349"/>
        <v>0</v>
      </c>
      <c r="T2633" s="20">
        <f t="shared" si="351"/>
        <v>0</v>
      </c>
      <c r="U2633" s="17">
        <f>IFERROR(SUMIF('LISTA DE EMBARQUE'!B:B,MICRO!E:E,'LISTA DE EMBARQUE'!G:G),"")</f>
        <v>0</v>
      </c>
      <c r="V2633" s="12" t="str">
        <f>IFERROR(VLOOKUP(Tabela1[[#This Row],[COD.MDE]],'LISTA DE EMBARQUE'!B:L,11,0),"")</f>
        <v/>
      </c>
      <c r="W2633" s="13" t="str">
        <f>IFERROR(COUNTIF(#REF!,Tabela1[[#This Row],[Colunas5]]),"")</f>
        <v/>
      </c>
      <c r="X2633" s="14">
        <f>Tabela1[[#This Row],[QIANTIDADE EXPEDIDA]]*Tabela1[[#This Row],[PESO UNI]]</f>
        <v>0</v>
      </c>
      <c r="Y2633" s="14">
        <f t="shared" si="352"/>
        <v>0</v>
      </c>
      <c r="Z2633" s="21">
        <f>Tabela1[[#This Row],[PESO TOTAL]]-Tabela1[[#This Row],[Peso Expedido]]</f>
        <v>0</v>
      </c>
      <c r="AA2633" s="18"/>
      <c r="AB2633" s="40" t="s">
        <v>3204</v>
      </c>
      <c r="AC2633" s="40"/>
      <c r="AD2633" s="40"/>
      <c r="AE2633" s="40"/>
      <c r="AF2633" s="40"/>
      <c r="AG2633" s="40"/>
      <c r="AH2633" s="40"/>
      <c r="AI2633" s="40" t="str">
        <f t="shared" si="348"/>
        <v>ok</v>
      </c>
      <c r="AJ2633"/>
      <c r="AK2633" t="str">
        <f>Tabela1[[#This Row],[Coluna1]]&amp;Tabela1[[#This Row],[PEDIDO]]</f>
        <v/>
      </c>
      <c r="AL2633"/>
      <c r="AM2633"/>
      <c r="AN2633"/>
      <c r="AO2633" t="str">
        <f t="shared" si="353"/>
        <v>/</v>
      </c>
      <c r="AP2633" t="str">
        <f>Tabela1[[#This Row],[TAG]]&amp;Tabela1[[#This Row],[PEDIDO]]&amp;Tabela1[[#This Row],[PRODUTO]]</f>
        <v/>
      </c>
      <c r="AQ2633" s="23" t="str">
        <f>Tabela1[[#This Row],[PRODUTO]]&amp;Tabela1[[#This Row],[TAG]]</f>
        <v/>
      </c>
      <c r="AR2633" s="183">
        <f>Tabela1[[#This Row],[PESO TOTAL]]*Tabela1[[#This Row],[MATÉRIA PRIMA]]</f>
        <v>0</v>
      </c>
      <c r="AS2633" s="28">
        <f>Tabela1[[#This Row],[PESO TOTAL]]*Tabela1[[#This Row],[PREPARAÇÃO ]]</f>
        <v>0</v>
      </c>
      <c r="AT2633" s="28">
        <f>Tabela1[[#This Row],[PESO TOTAL]]*Tabela1[[#This Row],[CALDEIRARIA]]</f>
        <v>0</v>
      </c>
      <c r="AU2633" s="28">
        <f>Tabela1[[#This Row],[PESO TOTAL]]*Tabela1[[#This Row],[SOLDA]]</f>
        <v>0</v>
      </c>
      <c r="AV2633" s="28">
        <f>Tabela1[[#This Row],[PESO TOTAL]]*Tabela1[[#This Row],[ACABAMENTO]]</f>
        <v>0</v>
      </c>
      <c r="AW2633" s="28">
        <f>Tabela1[[#This Row],[PESO TOTAL]]*Tabela1[[#This Row],[PRONTO ACABADO]]</f>
        <v>0</v>
      </c>
      <c r="AX2633" s="28">
        <f>Tabela1[[#This Row],[PESO TOTAL]]*Tabela1[[#This Row],[EXPEDIÇÃO ]]</f>
        <v>0</v>
      </c>
      <c r="AY2633" s="28" t="str">
        <f>Tabela1[[#This Row],[PEDIDO]]&amp;Tabela1[[#This Row],[PRODUTO]]</f>
        <v/>
      </c>
      <c r="AZ2633" s="44">
        <f>IF(AF2633="",0,IF(ISTEXT(AF2633),H2633*VALUE(SUBSTITUTE(AF2633,"%",""))/100,H2633*AF2633))-Tabela1[[#This Row],[PRONTO ACABADO2]]</f>
        <v>0</v>
      </c>
      <c r="BA2633" s="44">
        <f>IF(AG2633="",0,IF(ISTEXT(AG2633),H2633*VALUE(SUBSTITUTE(AG2633,"%",""))/100,H2633*AG2633))-Tabela1[[#This Row],[PESO EXPEDIDO2]]</f>
        <v>0</v>
      </c>
      <c r="BB2633" s="44">
        <f t="shared" si="354"/>
        <v>0</v>
      </c>
      <c r="BC2633" s="44">
        <f t="shared" si="355"/>
        <v>0</v>
      </c>
      <c r="BD2633" s="44"/>
    </row>
    <row r="2634" spans="1:56" ht="15.75" hidden="1" customHeight="1" x14ac:dyDescent="0.25">
      <c r="A2634" s="6"/>
      <c r="B2634" s="22"/>
      <c r="C2634" s="7"/>
      <c r="D2634" s="46"/>
      <c r="E2634" s="7"/>
      <c r="F2634" s="7"/>
      <c r="G2634" s="44"/>
      <c r="H2634" s="41">
        <f>Tabela1[[#This Row],[PESO UNI]]*Tabela1[[#This Row],[QTE]]</f>
        <v>0</v>
      </c>
      <c r="I2634" s="7"/>
      <c r="J2634" s="8"/>
      <c r="K2634" s="8"/>
      <c r="L2634" s="9"/>
      <c r="M2634" s="10"/>
      <c r="N2634" s="8"/>
      <c r="O2634" s="12"/>
      <c r="P2634" s="13"/>
      <c r="Q2634" s="14">
        <f>Tabela1[[#This Row],[QTDE/ Fabricação]]-Tabela1[[#This Row],[QTE]]</f>
        <v>0</v>
      </c>
      <c r="R2634" s="19">
        <f t="shared" si="350"/>
        <v>0</v>
      </c>
      <c r="S2634" s="19">
        <f t="shared" si="349"/>
        <v>0</v>
      </c>
      <c r="T2634" s="20">
        <f t="shared" si="351"/>
        <v>0</v>
      </c>
      <c r="U2634" s="17">
        <f>IFERROR(SUMIF('LISTA DE EMBARQUE'!B:B,MICRO!E:E,'LISTA DE EMBARQUE'!G:G),"")</f>
        <v>0</v>
      </c>
      <c r="V2634" s="12" t="str">
        <f>IFERROR(VLOOKUP(Tabela1[[#This Row],[COD.MDE]],'LISTA DE EMBARQUE'!B:L,11,0),"")</f>
        <v/>
      </c>
      <c r="W2634" s="13" t="str">
        <f>IFERROR(COUNTIF(#REF!,Tabela1[[#This Row],[Colunas5]]),"")</f>
        <v/>
      </c>
      <c r="X2634" s="14">
        <f>Tabela1[[#This Row],[QIANTIDADE EXPEDIDA]]*Tabela1[[#This Row],[PESO UNI]]</f>
        <v>0</v>
      </c>
      <c r="Y2634" s="14">
        <f t="shared" si="352"/>
        <v>0</v>
      </c>
      <c r="Z2634" s="21">
        <f>Tabela1[[#This Row],[PESO TOTAL]]-Tabela1[[#This Row],[Peso Expedido]]</f>
        <v>0</v>
      </c>
      <c r="AA2634" s="18"/>
      <c r="AB2634" s="40" t="s">
        <v>342</v>
      </c>
      <c r="AC2634" s="40"/>
      <c r="AD2634" s="40"/>
      <c r="AE2634" s="40"/>
      <c r="AF2634" s="40"/>
      <c r="AG2634" s="40"/>
      <c r="AH2634" s="40"/>
      <c r="AI2634" s="40" t="str">
        <f t="shared" si="348"/>
        <v>ok</v>
      </c>
      <c r="AJ2634"/>
      <c r="AK2634" t="str">
        <f>Tabela1[[#This Row],[Coluna1]]&amp;Tabela1[[#This Row],[PEDIDO]]</f>
        <v/>
      </c>
      <c r="AL2634"/>
      <c r="AM2634"/>
      <c r="AN2634"/>
      <c r="AO2634" t="str">
        <f t="shared" si="353"/>
        <v>/</v>
      </c>
      <c r="AP2634" t="str">
        <f>Tabela1[[#This Row],[TAG]]&amp;Tabela1[[#This Row],[PEDIDO]]&amp;Tabela1[[#This Row],[PRODUTO]]</f>
        <v/>
      </c>
      <c r="AQ2634" s="23" t="str">
        <f>Tabela1[[#This Row],[PRODUTO]]&amp;Tabela1[[#This Row],[TAG]]</f>
        <v/>
      </c>
      <c r="AR2634" s="183">
        <f>Tabela1[[#This Row],[PESO TOTAL]]*Tabela1[[#This Row],[MATÉRIA PRIMA]]</f>
        <v>0</v>
      </c>
      <c r="AS2634" s="28">
        <f>Tabela1[[#This Row],[PESO TOTAL]]*Tabela1[[#This Row],[PREPARAÇÃO ]]</f>
        <v>0</v>
      </c>
      <c r="AT2634" s="28">
        <f>Tabela1[[#This Row],[PESO TOTAL]]*Tabela1[[#This Row],[CALDEIRARIA]]</f>
        <v>0</v>
      </c>
      <c r="AU2634" s="28">
        <f>Tabela1[[#This Row],[PESO TOTAL]]*Tabela1[[#This Row],[SOLDA]]</f>
        <v>0</v>
      </c>
      <c r="AV2634" s="28">
        <f>Tabela1[[#This Row],[PESO TOTAL]]*Tabela1[[#This Row],[ACABAMENTO]]</f>
        <v>0</v>
      </c>
      <c r="AW2634" s="28">
        <f>Tabela1[[#This Row],[PESO TOTAL]]*Tabela1[[#This Row],[PRONTO ACABADO]]</f>
        <v>0</v>
      </c>
      <c r="AX2634" s="28">
        <f>Tabela1[[#This Row],[PESO TOTAL]]*Tabela1[[#This Row],[EXPEDIÇÃO ]]</f>
        <v>0</v>
      </c>
      <c r="AY2634" s="28" t="str">
        <f>Tabela1[[#This Row],[PEDIDO]]&amp;Tabela1[[#This Row],[PRODUTO]]</f>
        <v/>
      </c>
      <c r="AZ2634" s="44">
        <f>IF(AF2634="",0,IF(ISTEXT(AF2634),H2634*VALUE(SUBSTITUTE(AF2634,"%",""))/100,H2634*AF2634))-Tabela1[[#This Row],[PRONTO ACABADO2]]</f>
        <v>0</v>
      </c>
      <c r="BA2634" s="44">
        <f>IF(AG2634="",0,IF(ISTEXT(AG2634),H2634*VALUE(SUBSTITUTE(AG2634,"%",""))/100,H2634*AG2634))-Tabela1[[#This Row],[PESO EXPEDIDO2]]</f>
        <v>0</v>
      </c>
      <c r="BB2634" s="44">
        <f t="shared" si="354"/>
        <v>0</v>
      </c>
      <c r="BC2634" s="44">
        <f t="shared" si="355"/>
        <v>0</v>
      </c>
      <c r="BD2634" s="44"/>
    </row>
    <row r="2635" spans="1:56" ht="15.75" hidden="1" customHeight="1" x14ac:dyDescent="0.25">
      <c r="A2635" s="6"/>
      <c r="B2635" s="22"/>
      <c r="C2635" s="7"/>
      <c r="D2635" s="46"/>
      <c r="E2635" s="7"/>
      <c r="F2635" s="7"/>
      <c r="G2635" s="44"/>
      <c r="H2635" s="41">
        <f>Tabela1[[#This Row],[PESO UNI]]*Tabela1[[#This Row],[QTE]]</f>
        <v>0</v>
      </c>
      <c r="I2635" s="7"/>
      <c r="J2635" s="8"/>
      <c r="K2635" s="8"/>
      <c r="L2635" s="9"/>
      <c r="M2635" s="10"/>
      <c r="N2635" s="8"/>
      <c r="O2635" s="12"/>
      <c r="P2635" s="13"/>
      <c r="Q2635" s="14">
        <f>Tabela1[[#This Row],[QTDE/ Fabricação]]-Tabela1[[#This Row],[QTE]]</f>
        <v>0</v>
      </c>
      <c r="R2635" s="19">
        <f t="shared" si="350"/>
        <v>0</v>
      </c>
      <c r="S2635" s="19">
        <f t="shared" si="349"/>
        <v>0</v>
      </c>
      <c r="T2635" s="20">
        <f t="shared" si="351"/>
        <v>0</v>
      </c>
      <c r="U2635" s="17">
        <f>IFERROR(SUMIF('LISTA DE EMBARQUE'!B:B,MICRO!E:E,'LISTA DE EMBARQUE'!G:G),"")</f>
        <v>0</v>
      </c>
      <c r="V2635" s="12" t="str">
        <f>IFERROR(VLOOKUP(Tabela1[[#This Row],[COD.MDE]],'LISTA DE EMBARQUE'!B:L,11,0),"")</f>
        <v/>
      </c>
      <c r="W2635" s="13" t="str">
        <f>IFERROR(COUNTIF(#REF!,Tabela1[[#This Row],[Colunas5]]),"")</f>
        <v/>
      </c>
      <c r="X2635" s="14">
        <f>Tabela1[[#This Row],[QIANTIDADE EXPEDIDA]]*Tabela1[[#This Row],[PESO UNI]]</f>
        <v>0</v>
      </c>
      <c r="Y2635" s="14">
        <f t="shared" si="352"/>
        <v>0</v>
      </c>
      <c r="Z2635" s="21">
        <f>Tabela1[[#This Row],[PESO TOTAL]]-Tabela1[[#This Row],[Peso Expedido]]</f>
        <v>0</v>
      </c>
      <c r="AA2635" s="18"/>
      <c r="AB2635" s="40" t="s">
        <v>3204</v>
      </c>
      <c r="AC2635" s="40"/>
      <c r="AD2635" s="40"/>
      <c r="AE2635" s="40"/>
      <c r="AF2635" s="40"/>
      <c r="AG2635" s="40"/>
      <c r="AH2635" s="40"/>
      <c r="AI2635" s="40" t="str">
        <f t="shared" si="348"/>
        <v>ok</v>
      </c>
      <c r="AJ2635"/>
      <c r="AK2635" t="str">
        <f>Tabela1[[#This Row],[Coluna1]]&amp;Tabela1[[#This Row],[PEDIDO]]</f>
        <v/>
      </c>
      <c r="AL2635"/>
      <c r="AM2635"/>
      <c r="AN2635"/>
      <c r="AO2635" t="str">
        <f t="shared" si="353"/>
        <v>/</v>
      </c>
      <c r="AP2635" t="str">
        <f>Tabela1[[#This Row],[TAG]]&amp;Tabela1[[#This Row],[PEDIDO]]&amp;Tabela1[[#This Row],[PRODUTO]]</f>
        <v/>
      </c>
      <c r="AQ2635" s="23" t="str">
        <f>Tabela1[[#This Row],[PRODUTO]]&amp;Tabela1[[#This Row],[TAG]]</f>
        <v/>
      </c>
      <c r="AR2635" s="183">
        <f>Tabela1[[#This Row],[PESO TOTAL]]*Tabela1[[#This Row],[MATÉRIA PRIMA]]</f>
        <v>0</v>
      </c>
      <c r="AS2635" s="28">
        <f>Tabela1[[#This Row],[PESO TOTAL]]*Tabela1[[#This Row],[PREPARAÇÃO ]]</f>
        <v>0</v>
      </c>
      <c r="AT2635" s="28">
        <f>Tabela1[[#This Row],[PESO TOTAL]]*Tabela1[[#This Row],[CALDEIRARIA]]</f>
        <v>0</v>
      </c>
      <c r="AU2635" s="28">
        <f>Tabela1[[#This Row],[PESO TOTAL]]*Tabela1[[#This Row],[SOLDA]]</f>
        <v>0</v>
      </c>
      <c r="AV2635" s="28">
        <f>Tabela1[[#This Row],[PESO TOTAL]]*Tabela1[[#This Row],[ACABAMENTO]]</f>
        <v>0</v>
      </c>
      <c r="AW2635" s="28">
        <f>Tabela1[[#This Row],[PESO TOTAL]]*Tabela1[[#This Row],[PRONTO ACABADO]]</f>
        <v>0</v>
      </c>
      <c r="AX2635" s="28">
        <f>Tabela1[[#This Row],[PESO TOTAL]]*Tabela1[[#This Row],[EXPEDIÇÃO ]]</f>
        <v>0</v>
      </c>
      <c r="AY2635" s="28" t="str">
        <f>Tabela1[[#This Row],[PEDIDO]]&amp;Tabela1[[#This Row],[PRODUTO]]</f>
        <v/>
      </c>
      <c r="AZ2635" s="44">
        <f>IF(AF2635="",0,IF(ISTEXT(AF2635),H2635*VALUE(SUBSTITUTE(AF2635,"%",""))/100,H2635*AF2635))-Tabela1[[#This Row],[PRONTO ACABADO2]]</f>
        <v>0</v>
      </c>
      <c r="BA2635" s="44">
        <f>IF(AG2635="",0,IF(ISTEXT(AG2635),H2635*VALUE(SUBSTITUTE(AG2635,"%",""))/100,H2635*AG2635))-Tabela1[[#This Row],[PESO EXPEDIDO2]]</f>
        <v>0</v>
      </c>
      <c r="BB2635" s="44">
        <f t="shared" si="354"/>
        <v>0</v>
      </c>
      <c r="BC2635" s="44">
        <f t="shared" si="355"/>
        <v>0</v>
      </c>
      <c r="BD2635" s="44"/>
    </row>
    <row r="2636" spans="1:56" ht="15.75" hidden="1" customHeight="1" x14ac:dyDescent="0.25">
      <c r="A2636" s="6"/>
      <c r="B2636" s="22"/>
      <c r="C2636" s="7"/>
      <c r="D2636" s="46"/>
      <c r="E2636" s="7"/>
      <c r="F2636" s="7"/>
      <c r="G2636" s="44"/>
      <c r="H2636" s="41">
        <f>Tabela1[[#This Row],[PESO UNI]]*Tabela1[[#This Row],[QTE]]</f>
        <v>0</v>
      </c>
      <c r="I2636" s="7"/>
      <c r="J2636" s="8"/>
      <c r="K2636" s="8"/>
      <c r="L2636" s="9"/>
      <c r="M2636" s="10"/>
      <c r="N2636" s="8"/>
      <c r="O2636" s="12"/>
      <c r="P2636" s="13"/>
      <c r="Q2636" s="14">
        <f>Tabela1[[#This Row],[QTDE/ Fabricação]]-Tabela1[[#This Row],[QTE]]</f>
        <v>0</v>
      </c>
      <c r="R2636" s="19">
        <f t="shared" si="350"/>
        <v>0</v>
      </c>
      <c r="S2636" s="19">
        <f t="shared" si="349"/>
        <v>0</v>
      </c>
      <c r="T2636" s="20">
        <f t="shared" si="351"/>
        <v>0</v>
      </c>
      <c r="U2636" s="17">
        <f>IFERROR(SUMIF('LISTA DE EMBARQUE'!B:B,MICRO!E:E,'LISTA DE EMBARQUE'!G:G),"")</f>
        <v>0</v>
      </c>
      <c r="V2636" s="12" t="str">
        <f>IFERROR(VLOOKUP(Tabela1[[#This Row],[COD.MDE]],'LISTA DE EMBARQUE'!B:L,11,0),"")</f>
        <v/>
      </c>
      <c r="W2636" s="13" t="str">
        <f>IFERROR(COUNTIF(#REF!,Tabela1[[#This Row],[Colunas5]]),"")</f>
        <v/>
      </c>
      <c r="X2636" s="14">
        <f>Tabela1[[#This Row],[QIANTIDADE EXPEDIDA]]*Tabela1[[#This Row],[PESO UNI]]</f>
        <v>0</v>
      </c>
      <c r="Y2636" s="14">
        <f t="shared" si="352"/>
        <v>0</v>
      </c>
      <c r="Z2636" s="21">
        <f>Tabela1[[#This Row],[PESO TOTAL]]-Tabela1[[#This Row],[Peso Expedido]]</f>
        <v>0</v>
      </c>
      <c r="AA2636" s="18"/>
      <c r="AB2636" s="40" t="s">
        <v>3204</v>
      </c>
      <c r="AC2636" s="40"/>
      <c r="AD2636" s="40"/>
      <c r="AE2636" s="40"/>
      <c r="AF2636" s="40"/>
      <c r="AG2636" s="40"/>
      <c r="AH2636" s="40"/>
      <c r="AI2636" s="40" t="str">
        <f t="shared" si="348"/>
        <v>ok</v>
      </c>
      <c r="AJ2636"/>
      <c r="AK2636" t="str">
        <f>Tabela1[[#This Row],[Coluna1]]&amp;Tabela1[[#This Row],[PEDIDO]]</f>
        <v/>
      </c>
      <c r="AL2636"/>
      <c r="AM2636"/>
      <c r="AN2636"/>
      <c r="AO2636" t="str">
        <f t="shared" si="353"/>
        <v>/</v>
      </c>
      <c r="AP2636" t="str">
        <f>Tabela1[[#This Row],[TAG]]&amp;Tabela1[[#This Row],[PEDIDO]]&amp;Tabela1[[#This Row],[PRODUTO]]</f>
        <v/>
      </c>
      <c r="AQ2636" s="23" t="str">
        <f>Tabela1[[#This Row],[PRODUTO]]&amp;Tabela1[[#This Row],[TAG]]</f>
        <v/>
      </c>
      <c r="AR2636" s="183">
        <f>Tabela1[[#This Row],[PESO TOTAL]]*Tabela1[[#This Row],[MATÉRIA PRIMA]]</f>
        <v>0</v>
      </c>
      <c r="AS2636" s="28">
        <f>Tabela1[[#This Row],[PESO TOTAL]]*Tabela1[[#This Row],[PREPARAÇÃO ]]</f>
        <v>0</v>
      </c>
      <c r="AT2636" s="28">
        <f>Tabela1[[#This Row],[PESO TOTAL]]*Tabela1[[#This Row],[CALDEIRARIA]]</f>
        <v>0</v>
      </c>
      <c r="AU2636" s="28">
        <f>Tabela1[[#This Row],[PESO TOTAL]]*Tabela1[[#This Row],[SOLDA]]</f>
        <v>0</v>
      </c>
      <c r="AV2636" s="28">
        <f>Tabela1[[#This Row],[PESO TOTAL]]*Tabela1[[#This Row],[ACABAMENTO]]</f>
        <v>0</v>
      </c>
      <c r="AW2636" s="28">
        <f>Tabela1[[#This Row],[PESO TOTAL]]*Tabela1[[#This Row],[PRONTO ACABADO]]</f>
        <v>0</v>
      </c>
      <c r="AX2636" s="28">
        <f>Tabela1[[#This Row],[PESO TOTAL]]*Tabela1[[#This Row],[EXPEDIÇÃO ]]</f>
        <v>0</v>
      </c>
      <c r="AY2636" s="28" t="str">
        <f>Tabela1[[#This Row],[PEDIDO]]&amp;Tabela1[[#This Row],[PRODUTO]]</f>
        <v/>
      </c>
      <c r="AZ2636" s="44">
        <f>IF(AF2636="",0,IF(ISTEXT(AF2636),H2636*VALUE(SUBSTITUTE(AF2636,"%",""))/100,H2636*AF2636))-Tabela1[[#This Row],[PRONTO ACABADO2]]</f>
        <v>0</v>
      </c>
      <c r="BA2636" s="44">
        <f>IF(AG2636="",0,IF(ISTEXT(AG2636),H2636*VALUE(SUBSTITUTE(AG2636,"%",""))/100,H2636*AG2636))-Tabela1[[#This Row],[PESO EXPEDIDO2]]</f>
        <v>0</v>
      </c>
      <c r="BB2636" s="44">
        <f t="shared" si="354"/>
        <v>0</v>
      </c>
      <c r="BC2636" s="44">
        <f t="shared" si="355"/>
        <v>0</v>
      </c>
      <c r="BD2636" s="44"/>
    </row>
    <row r="2637" spans="1:56" ht="15.75" hidden="1" customHeight="1" x14ac:dyDescent="0.25">
      <c r="A2637" s="6"/>
      <c r="B2637" s="22"/>
      <c r="C2637" s="7"/>
      <c r="D2637" s="46"/>
      <c r="E2637" s="7"/>
      <c r="F2637" s="7"/>
      <c r="G2637" s="44"/>
      <c r="H2637" s="41">
        <f>Tabela1[[#This Row],[PESO UNI]]*Tabela1[[#This Row],[QTE]]</f>
        <v>0</v>
      </c>
      <c r="I2637" s="7"/>
      <c r="J2637" s="8"/>
      <c r="K2637" s="8"/>
      <c r="L2637" s="9"/>
      <c r="M2637" s="10"/>
      <c r="N2637" s="8"/>
      <c r="O2637" s="12"/>
      <c r="P2637" s="13"/>
      <c r="Q2637" s="14">
        <f>Tabela1[[#This Row],[QTDE/ Fabricação]]-Tabela1[[#This Row],[QTE]]</f>
        <v>0</v>
      </c>
      <c r="R2637" s="19">
        <f t="shared" si="350"/>
        <v>0</v>
      </c>
      <c r="S2637" s="19">
        <f t="shared" si="349"/>
        <v>0</v>
      </c>
      <c r="T2637" s="20">
        <f t="shared" si="351"/>
        <v>0</v>
      </c>
      <c r="U2637" s="17">
        <f>IFERROR(SUMIF('LISTA DE EMBARQUE'!B:B,MICRO!E:E,'LISTA DE EMBARQUE'!G:G),"")</f>
        <v>0</v>
      </c>
      <c r="V2637" s="12" t="str">
        <f>IFERROR(VLOOKUP(Tabela1[[#This Row],[COD.MDE]],'LISTA DE EMBARQUE'!B:L,11,0),"")</f>
        <v/>
      </c>
      <c r="W2637" s="13" t="str">
        <f>IFERROR(COUNTIF(#REF!,Tabela1[[#This Row],[Colunas5]]),"")</f>
        <v/>
      </c>
      <c r="X2637" s="14">
        <f>Tabela1[[#This Row],[QIANTIDADE EXPEDIDA]]*Tabela1[[#This Row],[PESO UNI]]</f>
        <v>0</v>
      </c>
      <c r="Y2637" s="14">
        <f t="shared" si="352"/>
        <v>0</v>
      </c>
      <c r="Z2637" s="21">
        <f>Tabela1[[#This Row],[PESO TOTAL]]-Tabela1[[#This Row],[Peso Expedido]]</f>
        <v>0</v>
      </c>
      <c r="AA2637" s="18"/>
      <c r="AB2637" s="40" t="s">
        <v>3204</v>
      </c>
      <c r="AC2637" s="40"/>
      <c r="AD2637" s="40"/>
      <c r="AE2637" s="40"/>
      <c r="AF2637" s="40"/>
      <c r="AG2637" s="40"/>
      <c r="AH2637" s="40"/>
      <c r="AI2637" s="40" t="str">
        <f t="shared" si="348"/>
        <v>ok</v>
      </c>
      <c r="AJ2637"/>
      <c r="AK2637" t="str">
        <f>Tabela1[[#This Row],[Coluna1]]&amp;Tabela1[[#This Row],[PEDIDO]]</f>
        <v/>
      </c>
      <c r="AL2637"/>
      <c r="AM2637"/>
      <c r="AN2637"/>
      <c r="AO2637" t="str">
        <f t="shared" si="353"/>
        <v>/</v>
      </c>
      <c r="AP2637" t="str">
        <f>Tabela1[[#This Row],[TAG]]&amp;Tabela1[[#This Row],[PEDIDO]]&amp;Tabela1[[#This Row],[PRODUTO]]</f>
        <v/>
      </c>
      <c r="AQ2637" s="23" t="str">
        <f>Tabela1[[#This Row],[PRODUTO]]&amp;Tabela1[[#This Row],[TAG]]</f>
        <v/>
      </c>
      <c r="AR2637" s="183">
        <f>Tabela1[[#This Row],[PESO TOTAL]]*Tabela1[[#This Row],[MATÉRIA PRIMA]]</f>
        <v>0</v>
      </c>
      <c r="AS2637" s="28">
        <f>Tabela1[[#This Row],[PESO TOTAL]]*Tabela1[[#This Row],[PREPARAÇÃO ]]</f>
        <v>0</v>
      </c>
      <c r="AT2637" s="28">
        <f>Tabela1[[#This Row],[PESO TOTAL]]*Tabela1[[#This Row],[CALDEIRARIA]]</f>
        <v>0</v>
      </c>
      <c r="AU2637" s="28">
        <f>Tabela1[[#This Row],[PESO TOTAL]]*Tabela1[[#This Row],[SOLDA]]</f>
        <v>0</v>
      </c>
      <c r="AV2637" s="28">
        <f>Tabela1[[#This Row],[PESO TOTAL]]*Tabela1[[#This Row],[ACABAMENTO]]</f>
        <v>0</v>
      </c>
      <c r="AW2637" s="28">
        <f>Tabela1[[#This Row],[PESO TOTAL]]*Tabela1[[#This Row],[PRONTO ACABADO]]</f>
        <v>0</v>
      </c>
      <c r="AX2637" s="28">
        <f>Tabela1[[#This Row],[PESO TOTAL]]*Tabela1[[#This Row],[EXPEDIÇÃO ]]</f>
        <v>0</v>
      </c>
      <c r="AY2637" s="28" t="str">
        <f>Tabela1[[#This Row],[PEDIDO]]&amp;Tabela1[[#This Row],[PRODUTO]]</f>
        <v/>
      </c>
      <c r="AZ2637" s="44">
        <f>IF(AF2637="",0,IF(ISTEXT(AF2637),H2637*VALUE(SUBSTITUTE(AF2637,"%",""))/100,H2637*AF2637))-Tabela1[[#This Row],[PRONTO ACABADO2]]</f>
        <v>0</v>
      </c>
      <c r="BA2637" s="44">
        <f>IF(AG2637="",0,IF(ISTEXT(AG2637),H2637*VALUE(SUBSTITUTE(AG2637,"%",""))/100,H2637*AG2637))-Tabela1[[#This Row],[PESO EXPEDIDO2]]</f>
        <v>0</v>
      </c>
      <c r="BB2637" s="44">
        <f t="shared" si="354"/>
        <v>0</v>
      </c>
      <c r="BC2637" s="44">
        <f t="shared" si="355"/>
        <v>0</v>
      </c>
      <c r="BD2637" s="44"/>
    </row>
    <row r="2638" spans="1:56" ht="15.75" hidden="1" customHeight="1" x14ac:dyDescent="0.25">
      <c r="A2638" s="6"/>
      <c r="B2638" s="22"/>
      <c r="C2638" s="7"/>
      <c r="D2638" s="46"/>
      <c r="E2638" s="7"/>
      <c r="F2638" s="7"/>
      <c r="G2638" s="44"/>
      <c r="H2638" s="41">
        <f>Tabela1[[#This Row],[PESO UNI]]*Tabela1[[#This Row],[QTE]]</f>
        <v>0</v>
      </c>
      <c r="I2638" s="7"/>
      <c r="J2638" s="8"/>
      <c r="K2638" s="8"/>
      <c r="L2638" s="9"/>
      <c r="M2638" s="10"/>
      <c r="N2638" s="8"/>
      <c r="O2638" s="12"/>
      <c r="P2638" s="13"/>
      <c r="Q2638" s="14">
        <f>Tabela1[[#This Row],[QTDE/ Fabricação]]-Tabela1[[#This Row],[QTE]]</f>
        <v>0</v>
      </c>
      <c r="R2638" s="19">
        <f t="shared" si="350"/>
        <v>0</v>
      </c>
      <c r="S2638" s="19">
        <f t="shared" si="349"/>
        <v>0</v>
      </c>
      <c r="T2638" s="20">
        <f t="shared" si="351"/>
        <v>0</v>
      </c>
      <c r="U2638" s="17">
        <f>IFERROR(SUMIF('LISTA DE EMBARQUE'!B:B,MICRO!E:E,'LISTA DE EMBARQUE'!G:G),"")</f>
        <v>0</v>
      </c>
      <c r="V2638" s="12" t="str">
        <f>IFERROR(VLOOKUP(Tabela1[[#This Row],[COD.MDE]],'LISTA DE EMBARQUE'!B:L,11,0),"")</f>
        <v/>
      </c>
      <c r="W2638" s="13" t="str">
        <f>IFERROR(COUNTIF(#REF!,Tabela1[[#This Row],[Colunas5]]),"")</f>
        <v/>
      </c>
      <c r="X2638" s="14">
        <f>Tabela1[[#This Row],[QIANTIDADE EXPEDIDA]]*Tabela1[[#This Row],[PESO UNI]]</f>
        <v>0</v>
      </c>
      <c r="Y2638" s="14">
        <f t="shared" si="352"/>
        <v>0</v>
      </c>
      <c r="Z2638" s="21">
        <f>Tabela1[[#This Row],[PESO TOTAL]]-Tabela1[[#This Row],[Peso Expedido]]</f>
        <v>0</v>
      </c>
      <c r="AA2638" s="18"/>
      <c r="AB2638" s="40" t="s">
        <v>3204</v>
      </c>
      <c r="AC2638" s="40"/>
      <c r="AD2638" s="40"/>
      <c r="AE2638" s="40"/>
      <c r="AF2638" s="40"/>
      <c r="AG2638" s="40"/>
      <c r="AH2638" s="40"/>
      <c r="AI2638" s="40" t="str">
        <f t="shared" si="348"/>
        <v>ok</v>
      </c>
      <c r="AJ2638"/>
      <c r="AK2638" t="str">
        <f>Tabela1[[#This Row],[Coluna1]]&amp;Tabela1[[#This Row],[PEDIDO]]</f>
        <v/>
      </c>
      <c r="AL2638"/>
      <c r="AM2638"/>
      <c r="AN2638"/>
      <c r="AO2638" t="str">
        <f t="shared" si="353"/>
        <v>/</v>
      </c>
      <c r="AP2638" t="str">
        <f>Tabela1[[#This Row],[TAG]]&amp;Tabela1[[#This Row],[PEDIDO]]&amp;Tabela1[[#This Row],[PRODUTO]]</f>
        <v/>
      </c>
      <c r="AQ2638" s="23" t="str">
        <f>Tabela1[[#This Row],[PRODUTO]]&amp;Tabela1[[#This Row],[TAG]]</f>
        <v/>
      </c>
      <c r="AR2638" s="183">
        <f>Tabela1[[#This Row],[PESO TOTAL]]*Tabela1[[#This Row],[MATÉRIA PRIMA]]</f>
        <v>0</v>
      </c>
      <c r="AS2638" s="28">
        <f>Tabela1[[#This Row],[PESO TOTAL]]*Tabela1[[#This Row],[PREPARAÇÃO ]]</f>
        <v>0</v>
      </c>
      <c r="AT2638" s="28">
        <f>Tabela1[[#This Row],[PESO TOTAL]]*Tabela1[[#This Row],[CALDEIRARIA]]</f>
        <v>0</v>
      </c>
      <c r="AU2638" s="28">
        <f>Tabela1[[#This Row],[PESO TOTAL]]*Tabela1[[#This Row],[SOLDA]]</f>
        <v>0</v>
      </c>
      <c r="AV2638" s="28">
        <f>Tabela1[[#This Row],[PESO TOTAL]]*Tabela1[[#This Row],[ACABAMENTO]]</f>
        <v>0</v>
      </c>
      <c r="AW2638" s="28">
        <f>Tabela1[[#This Row],[PESO TOTAL]]*Tabela1[[#This Row],[PRONTO ACABADO]]</f>
        <v>0</v>
      </c>
      <c r="AX2638" s="28">
        <f>Tabela1[[#This Row],[PESO TOTAL]]*Tabela1[[#This Row],[EXPEDIÇÃO ]]</f>
        <v>0</v>
      </c>
      <c r="AY2638" s="28" t="str">
        <f>Tabela1[[#This Row],[PEDIDO]]&amp;Tabela1[[#This Row],[PRODUTO]]</f>
        <v/>
      </c>
      <c r="AZ2638" s="44">
        <f>IF(AF2638="",0,IF(ISTEXT(AF2638),H2638*VALUE(SUBSTITUTE(AF2638,"%",""))/100,H2638*AF2638))-Tabela1[[#This Row],[PRONTO ACABADO2]]</f>
        <v>0</v>
      </c>
      <c r="BA2638" s="44">
        <f>IF(AG2638="",0,IF(ISTEXT(AG2638),H2638*VALUE(SUBSTITUTE(AG2638,"%",""))/100,H2638*AG2638))-Tabela1[[#This Row],[PESO EXPEDIDO2]]</f>
        <v>0</v>
      </c>
      <c r="BB2638" s="44">
        <f t="shared" si="354"/>
        <v>0</v>
      </c>
      <c r="BC2638" s="44">
        <f t="shared" si="355"/>
        <v>0</v>
      </c>
      <c r="BD2638" s="44"/>
    </row>
    <row r="2639" spans="1:56" ht="15.75" hidden="1" customHeight="1" x14ac:dyDescent="0.25">
      <c r="A2639" s="6"/>
      <c r="B2639" s="22"/>
      <c r="C2639" s="7"/>
      <c r="D2639" s="46"/>
      <c r="E2639" s="7"/>
      <c r="F2639" s="7"/>
      <c r="G2639" s="44"/>
      <c r="H2639" s="41">
        <f>Tabela1[[#This Row],[PESO UNI]]*Tabela1[[#This Row],[QTE]]</f>
        <v>0</v>
      </c>
      <c r="I2639" s="7"/>
      <c r="J2639" s="8"/>
      <c r="K2639" s="8"/>
      <c r="L2639" s="9"/>
      <c r="M2639" s="10"/>
      <c r="N2639" s="8"/>
      <c r="O2639" s="12"/>
      <c r="P2639" s="13"/>
      <c r="Q2639" s="14">
        <f>Tabela1[[#This Row],[QTDE/ Fabricação]]-Tabela1[[#This Row],[QTE]]</f>
        <v>0</v>
      </c>
      <c r="R2639" s="19">
        <f t="shared" si="350"/>
        <v>0</v>
      </c>
      <c r="S2639" s="19">
        <f t="shared" si="349"/>
        <v>0</v>
      </c>
      <c r="T2639" s="20">
        <f t="shared" si="351"/>
        <v>0</v>
      </c>
      <c r="U2639" s="17">
        <f>IFERROR(SUMIF('LISTA DE EMBARQUE'!B:B,MICRO!E:E,'LISTA DE EMBARQUE'!G:G),"")</f>
        <v>0</v>
      </c>
      <c r="V2639" s="12" t="str">
        <f>IFERROR(VLOOKUP(Tabela1[[#This Row],[COD.MDE]],'LISTA DE EMBARQUE'!B:L,11,0),"")</f>
        <v/>
      </c>
      <c r="W2639" s="13" t="str">
        <f>IFERROR(COUNTIF(#REF!,Tabela1[[#This Row],[Colunas5]]),"")</f>
        <v/>
      </c>
      <c r="X2639" s="14">
        <f>Tabela1[[#This Row],[QIANTIDADE EXPEDIDA]]*Tabela1[[#This Row],[PESO UNI]]</f>
        <v>0</v>
      </c>
      <c r="Y2639" s="14">
        <f t="shared" si="352"/>
        <v>0</v>
      </c>
      <c r="Z2639" s="21">
        <f>Tabela1[[#This Row],[PESO TOTAL]]-Tabela1[[#This Row],[Peso Expedido]]</f>
        <v>0</v>
      </c>
      <c r="AA2639" s="18"/>
      <c r="AB2639" s="40" t="s">
        <v>3204</v>
      </c>
      <c r="AC2639" s="40"/>
      <c r="AD2639" s="40"/>
      <c r="AE2639" s="40"/>
      <c r="AF2639" s="40"/>
      <c r="AG2639" s="40"/>
      <c r="AH2639" s="40"/>
      <c r="AI2639" s="40" t="str">
        <f t="shared" si="348"/>
        <v>ok</v>
      </c>
      <c r="AJ2639"/>
      <c r="AK2639" t="str">
        <f>Tabela1[[#This Row],[Coluna1]]&amp;Tabela1[[#This Row],[PEDIDO]]</f>
        <v/>
      </c>
      <c r="AL2639"/>
      <c r="AM2639"/>
      <c r="AN2639"/>
      <c r="AO2639" t="str">
        <f t="shared" si="353"/>
        <v>/</v>
      </c>
      <c r="AP2639" t="str">
        <f>Tabela1[[#This Row],[TAG]]&amp;Tabela1[[#This Row],[PEDIDO]]&amp;Tabela1[[#This Row],[PRODUTO]]</f>
        <v/>
      </c>
      <c r="AQ2639" s="23" t="str">
        <f>Tabela1[[#This Row],[PRODUTO]]&amp;Tabela1[[#This Row],[TAG]]</f>
        <v/>
      </c>
      <c r="AR2639" s="183">
        <f>Tabela1[[#This Row],[PESO TOTAL]]*Tabela1[[#This Row],[MATÉRIA PRIMA]]</f>
        <v>0</v>
      </c>
      <c r="AS2639" s="28">
        <f>Tabela1[[#This Row],[PESO TOTAL]]*Tabela1[[#This Row],[PREPARAÇÃO ]]</f>
        <v>0</v>
      </c>
      <c r="AT2639" s="28">
        <f>Tabela1[[#This Row],[PESO TOTAL]]*Tabela1[[#This Row],[CALDEIRARIA]]</f>
        <v>0</v>
      </c>
      <c r="AU2639" s="28">
        <f>Tabela1[[#This Row],[PESO TOTAL]]*Tabela1[[#This Row],[SOLDA]]</f>
        <v>0</v>
      </c>
      <c r="AV2639" s="28">
        <f>Tabela1[[#This Row],[PESO TOTAL]]*Tabela1[[#This Row],[ACABAMENTO]]</f>
        <v>0</v>
      </c>
      <c r="AW2639" s="28">
        <f>Tabela1[[#This Row],[PESO TOTAL]]*Tabela1[[#This Row],[PRONTO ACABADO]]</f>
        <v>0</v>
      </c>
      <c r="AX2639" s="28">
        <f>Tabela1[[#This Row],[PESO TOTAL]]*Tabela1[[#This Row],[EXPEDIÇÃO ]]</f>
        <v>0</v>
      </c>
      <c r="AY2639" s="28" t="str">
        <f>Tabela1[[#This Row],[PEDIDO]]&amp;Tabela1[[#This Row],[PRODUTO]]</f>
        <v/>
      </c>
      <c r="AZ2639" s="44">
        <f>IF(AF2639="",0,IF(ISTEXT(AF2639),H2639*VALUE(SUBSTITUTE(AF2639,"%",""))/100,H2639*AF2639))-Tabela1[[#This Row],[PRONTO ACABADO2]]</f>
        <v>0</v>
      </c>
      <c r="BA2639" s="44">
        <f>IF(AG2639="",0,IF(ISTEXT(AG2639),H2639*VALUE(SUBSTITUTE(AG2639,"%",""))/100,H2639*AG2639))-Tabela1[[#This Row],[PESO EXPEDIDO2]]</f>
        <v>0</v>
      </c>
      <c r="BB2639" s="44">
        <f t="shared" si="354"/>
        <v>0</v>
      </c>
      <c r="BC2639" s="44">
        <f t="shared" si="355"/>
        <v>0</v>
      </c>
      <c r="BD2639" s="44"/>
    </row>
    <row r="2640" spans="1:56" ht="15.75" hidden="1" customHeight="1" x14ac:dyDescent="0.25">
      <c r="A2640" s="6"/>
      <c r="B2640" s="22"/>
      <c r="C2640" s="7"/>
      <c r="D2640" s="46"/>
      <c r="E2640" s="7"/>
      <c r="F2640" s="7"/>
      <c r="G2640" s="44"/>
      <c r="H2640" s="41">
        <f>Tabela1[[#This Row],[PESO UNI]]*Tabela1[[#This Row],[QTE]]</f>
        <v>0</v>
      </c>
      <c r="I2640" s="7"/>
      <c r="J2640" s="8"/>
      <c r="K2640" s="8"/>
      <c r="L2640" s="9"/>
      <c r="M2640" s="10"/>
      <c r="N2640" s="8"/>
      <c r="O2640" s="12"/>
      <c r="P2640" s="13"/>
      <c r="Q2640" s="14">
        <f>Tabela1[[#This Row],[QTDE/ Fabricação]]-Tabela1[[#This Row],[QTE]]</f>
        <v>0</v>
      </c>
      <c r="R2640" s="19">
        <f t="shared" si="350"/>
        <v>0</v>
      </c>
      <c r="S2640" s="19">
        <f t="shared" si="349"/>
        <v>0</v>
      </c>
      <c r="T2640" s="20">
        <f t="shared" si="351"/>
        <v>0</v>
      </c>
      <c r="U2640" s="17">
        <f>IFERROR(SUMIF('LISTA DE EMBARQUE'!B:B,MICRO!E:E,'LISTA DE EMBARQUE'!G:G),"")</f>
        <v>0</v>
      </c>
      <c r="V2640" s="12" t="str">
        <f>IFERROR(VLOOKUP(Tabela1[[#This Row],[COD.MDE]],'LISTA DE EMBARQUE'!B:L,11,0),"")</f>
        <v/>
      </c>
      <c r="W2640" s="13" t="str">
        <f>IFERROR(COUNTIF(#REF!,Tabela1[[#This Row],[Colunas5]]),"")</f>
        <v/>
      </c>
      <c r="X2640" s="14">
        <f>Tabela1[[#This Row],[QIANTIDADE EXPEDIDA]]*Tabela1[[#This Row],[PESO UNI]]</f>
        <v>0</v>
      </c>
      <c r="Y2640" s="14">
        <f t="shared" si="352"/>
        <v>0</v>
      </c>
      <c r="Z2640" s="21">
        <f>Tabela1[[#This Row],[PESO TOTAL]]-Tabela1[[#This Row],[Peso Expedido]]</f>
        <v>0</v>
      </c>
      <c r="AA2640" s="18"/>
      <c r="AB2640" s="40" t="s">
        <v>342</v>
      </c>
      <c r="AC2640" s="40"/>
      <c r="AD2640" s="40"/>
      <c r="AE2640" s="40"/>
      <c r="AF2640" s="40"/>
      <c r="AG2640" s="40"/>
      <c r="AH2640" s="40"/>
      <c r="AI2640" s="40" t="str">
        <f t="shared" si="348"/>
        <v>ok</v>
      </c>
      <c r="AJ2640"/>
      <c r="AK2640" t="str">
        <f>Tabela1[[#This Row],[Coluna1]]&amp;Tabela1[[#This Row],[PEDIDO]]</f>
        <v/>
      </c>
      <c r="AL2640"/>
      <c r="AM2640"/>
      <c r="AN2640"/>
      <c r="AO2640" t="str">
        <f t="shared" si="353"/>
        <v>/</v>
      </c>
      <c r="AP2640" t="str">
        <f>Tabela1[[#This Row],[TAG]]&amp;Tabela1[[#This Row],[PEDIDO]]&amp;Tabela1[[#This Row],[PRODUTO]]</f>
        <v/>
      </c>
      <c r="AQ2640" s="23" t="str">
        <f>Tabela1[[#This Row],[PRODUTO]]&amp;Tabela1[[#This Row],[TAG]]</f>
        <v/>
      </c>
      <c r="AR2640" s="183">
        <f>Tabela1[[#This Row],[PESO TOTAL]]*Tabela1[[#This Row],[MATÉRIA PRIMA]]</f>
        <v>0</v>
      </c>
      <c r="AS2640" s="28">
        <f>Tabela1[[#This Row],[PESO TOTAL]]*Tabela1[[#This Row],[PREPARAÇÃO ]]</f>
        <v>0</v>
      </c>
      <c r="AT2640" s="28">
        <f>Tabela1[[#This Row],[PESO TOTAL]]*Tabela1[[#This Row],[CALDEIRARIA]]</f>
        <v>0</v>
      </c>
      <c r="AU2640" s="28">
        <f>Tabela1[[#This Row],[PESO TOTAL]]*Tabela1[[#This Row],[SOLDA]]</f>
        <v>0</v>
      </c>
      <c r="AV2640" s="28">
        <f>Tabela1[[#This Row],[PESO TOTAL]]*Tabela1[[#This Row],[ACABAMENTO]]</f>
        <v>0</v>
      </c>
      <c r="AW2640" s="28">
        <f>Tabela1[[#This Row],[PESO TOTAL]]*Tabela1[[#This Row],[PRONTO ACABADO]]</f>
        <v>0</v>
      </c>
      <c r="AX2640" s="28">
        <f>Tabela1[[#This Row],[PESO TOTAL]]*Tabela1[[#This Row],[EXPEDIÇÃO ]]</f>
        <v>0</v>
      </c>
      <c r="AY2640" s="28" t="str">
        <f>Tabela1[[#This Row],[PEDIDO]]&amp;Tabela1[[#This Row],[PRODUTO]]</f>
        <v/>
      </c>
      <c r="AZ2640" s="44">
        <f>IF(AF2640="",0,IF(ISTEXT(AF2640),H2640*VALUE(SUBSTITUTE(AF2640,"%",""))/100,H2640*AF2640))-Tabela1[[#This Row],[PRONTO ACABADO2]]</f>
        <v>0</v>
      </c>
      <c r="BA2640" s="44">
        <f>IF(AG2640="",0,IF(ISTEXT(AG2640),H2640*VALUE(SUBSTITUTE(AG2640,"%",""))/100,H2640*AG2640))-Tabela1[[#This Row],[PESO EXPEDIDO2]]</f>
        <v>0</v>
      </c>
      <c r="BB2640" s="44">
        <f t="shared" si="354"/>
        <v>0</v>
      </c>
      <c r="BC2640" s="44">
        <f t="shared" si="355"/>
        <v>0</v>
      </c>
      <c r="BD2640" s="44"/>
    </row>
    <row r="2641" spans="1:56" ht="15.75" hidden="1" customHeight="1" x14ac:dyDescent="0.25">
      <c r="A2641" s="6"/>
      <c r="B2641" s="22"/>
      <c r="C2641" s="7"/>
      <c r="D2641" s="46"/>
      <c r="E2641" s="7"/>
      <c r="F2641" s="7"/>
      <c r="G2641" s="44"/>
      <c r="H2641" s="41">
        <f>Tabela1[[#This Row],[PESO UNI]]*Tabela1[[#This Row],[QTE]]</f>
        <v>0</v>
      </c>
      <c r="I2641" s="7"/>
      <c r="J2641" s="8"/>
      <c r="K2641" s="8"/>
      <c r="L2641" s="9"/>
      <c r="M2641" s="10"/>
      <c r="N2641" s="8"/>
      <c r="O2641" s="12"/>
      <c r="P2641" s="13"/>
      <c r="Q2641" s="14">
        <f>Tabela1[[#This Row],[QTDE/ Fabricação]]-Tabela1[[#This Row],[QTE]]</f>
        <v>0</v>
      </c>
      <c r="R2641" s="19">
        <f t="shared" si="350"/>
        <v>0</v>
      </c>
      <c r="S2641" s="19">
        <f t="shared" si="349"/>
        <v>0</v>
      </c>
      <c r="T2641" s="20">
        <f t="shared" si="351"/>
        <v>0</v>
      </c>
      <c r="U2641" s="17">
        <f>IFERROR(SUMIF('LISTA DE EMBARQUE'!B:B,MICRO!E:E,'LISTA DE EMBARQUE'!G:G),"")</f>
        <v>0</v>
      </c>
      <c r="V2641" s="12" t="str">
        <f>IFERROR(VLOOKUP(Tabela1[[#This Row],[COD.MDE]],'LISTA DE EMBARQUE'!B:L,11,0),"")</f>
        <v/>
      </c>
      <c r="W2641" s="13" t="str">
        <f>IFERROR(COUNTIF(#REF!,Tabela1[[#This Row],[Colunas5]]),"")</f>
        <v/>
      </c>
      <c r="X2641" s="14">
        <f>Tabela1[[#This Row],[QIANTIDADE EXPEDIDA]]*Tabela1[[#This Row],[PESO UNI]]</f>
        <v>0</v>
      </c>
      <c r="Y2641" s="14">
        <f t="shared" si="352"/>
        <v>0</v>
      </c>
      <c r="Z2641" s="21">
        <f>Tabela1[[#This Row],[PESO TOTAL]]-Tabela1[[#This Row],[Peso Expedido]]</f>
        <v>0</v>
      </c>
      <c r="AA2641" s="18"/>
      <c r="AB2641" s="40" t="s">
        <v>3204</v>
      </c>
      <c r="AC2641" s="40"/>
      <c r="AD2641" s="40"/>
      <c r="AE2641" s="40"/>
      <c r="AF2641" s="40"/>
      <c r="AG2641" s="40"/>
      <c r="AH2641" s="40"/>
      <c r="AI2641" s="40" t="str">
        <f t="shared" ref="AI2641:AI2704" si="356">IF(Z2641&lt;=0,"ok","")</f>
        <v>ok</v>
      </c>
      <c r="AJ2641"/>
      <c r="AK2641" t="str">
        <f>Tabela1[[#This Row],[Coluna1]]&amp;Tabela1[[#This Row],[PEDIDO]]</f>
        <v/>
      </c>
      <c r="AL2641"/>
      <c r="AM2641"/>
      <c r="AN2641"/>
      <c r="AO2641" t="str">
        <f t="shared" si="353"/>
        <v>/</v>
      </c>
      <c r="AP2641" t="str">
        <f>Tabela1[[#This Row],[TAG]]&amp;Tabela1[[#This Row],[PEDIDO]]&amp;Tabela1[[#This Row],[PRODUTO]]</f>
        <v/>
      </c>
      <c r="AQ2641" s="23" t="str">
        <f>Tabela1[[#This Row],[PRODUTO]]&amp;Tabela1[[#This Row],[TAG]]</f>
        <v/>
      </c>
      <c r="AR2641" s="183">
        <f>Tabela1[[#This Row],[PESO TOTAL]]*Tabela1[[#This Row],[MATÉRIA PRIMA]]</f>
        <v>0</v>
      </c>
      <c r="AS2641" s="28">
        <f>Tabela1[[#This Row],[PESO TOTAL]]*Tabela1[[#This Row],[PREPARAÇÃO ]]</f>
        <v>0</v>
      </c>
      <c r="AT2641" s="28">
        <f>Tabela1[[#This Row],[PESO TOTAL]]*Tabela1[[#This Row],[CALDEIRARIA]]</f>
        <v>0</v>
      </c>
      <c r="AU2641" s="28">
        <f>Tabela1[[#This Row],[PESO TOTAL]]*Tabela1[[#This Row],[SOLDA]]</f>
        <v>0</v>
      </c>
      <c r="AV2641" s="28">
        <f>Tabela1[[#This Row],[PESO TOTAL]]*Tabela1[[#This Row],[ACABAMENTO]]</f>
        <v>0</v>
      </c>
      <c r="AW2641" s="28">
        <f>Tabela1[[#This Row],[PESO TOTAL]]*Tabela1[[#This Row],[PRONTO ACABADO]]</f>
        <v>0</v>
      </c>
      <c r="AX2641" s="28">
        <f>Tabela1[[#This Row],[PESO TOTAL]]*Tabela1[[#This Row],[EXPEDIÇÃO ]]</f>
        <v>0</v>
      </c>
      <c r="AY2641" s="28" t="str">
        <f>Tabela1[[#This Row],[PEDIDO]]&amp;Tabela1[[#This Row],[PRODUTO]]</f>
        <v/>
      </c>
      <c r="AZ2641" s="44">
        <f>IF(AF2641="",0,IF(ISTEXT(AF2641),H2641*VALUE(SUBSTITUTE(AF2641,"%",""))/100,H2641*AF2641))-Tabela1[[#This Row],[PRONTO ACABADO2]]</f>
        <v>0</v>
      </c>
      <c r="BA2641" s="44">
        <f>IF(AG2641="",0,IF(ISTEXT(AG2641),H2641*VALUE(SUBSTITUTE(AG2641,"%",""))/100,H2641*AG2641))-Tabela1[[#This Row],[PESO EXPEDIDO2]]</f>
        <v>0</v>
      </c>
      <c r="BB2641" s="44">
        <f t="shared" si="354"/>
        <v>0</v>
      </c>
      <c r="BC2641" s="44">
        <f t="shared" si="355"/>
        <v>0</v>
      </c>
      <c r="BD2641" s="44"/>
    </row>
    <row r="2642" spans="1:56" ht="15.75" hidden="1" customHeight="1" x14ac:dyDescent="0.25">
      <c r="A2642" s="6"/>
      <c r="B2642" s="22"/>
      <c r="C2642" s="7"/>
      <c r="D2642" s="46"/>
      <c r="E2642" s="7"/>
      <c r="F2642" s="7"/>
      <c r="G2642" s="44"/>
      <c r="H2642" s="41">
        <f>Tabela1[[#This Row],[PESO UNI]]*Tabela1[[#This Row],[QTE]]</f>
        <v>0</v>
      </c>
      <c r="I2642" s="7"/>
      <c r="J2642" s="8"/>
      <c r="K2642" s="8"/>
      <c r="L2642" s="9"/>
      <c r="M2642" s="10"/>
      <c r="N2642" s="8"/>
      <c r="O2642" s="12"/>
      <c r="P2642" s="13"/>
      <c r="Q2642" s="14">
        <f>Tabela1[[#This Row],[QTDE/ Fabricação]]-Tabela1[[#This Row],[QTE]]</f>
        <v>0</v>
      </c>
      <c r="R2642" s="19">
        <f t="shared" si="350"/>
        <v>0</v>
      </c>
      <c r="S2642" s="19">
        <f t="shared" si="349"/>
        <v>0</v>
      </c>
      <c r="T2642" s="20">
        <f t="shared" si="351"/>
        <v>0</v>
      </c>
      <c r="U2642" s="17">
        <f>IFERROR(SUMIF('LISTA DE EMBARQUE'!B:B,MICRO!E:E,'LISTA DE EMBARQUE'!G:G),"")</f>
        <v>0</v>
      </c>
      <c r="V2642" s="12" t="str">
        <f>IFERROR(VLOOKUP(Tabela1[[#This Row],[COD.MDE]],'LISTA DE EMBARQUE'!B:L,11,0),"")</f>
        <v/>
      </c>
      <c r="W2642" s="13" t="str">
        <f>IFERROR(COUNTIF(#REF!,Tabela1[[#This Row],[Colunas5]]),"")</f>
        <v/>
      </c>
      <c r="X2642" s="14">
        <f>Tabela1[[#This Row],[QIANTIDADE EXPEDIDA]]*Tabela1[[#This Row],[PESO UNI]]</f>
        <v>0</v>
      </c>
      <c r="Y2642" s="14">
        <f t="shared" si="352"/>
        <v>0</v>
      </c>
      <c r="Z2642" s="21">
        <f>Tabela1[[#This Row],[PESO TOTAL]]-Tabela1[[#This Row],[Peso Expedido]]</f>
        <v>0</v>
      </c>
      <c r="AA2642" s="18"/>
      <c r="AB2642" s="40" t="s">
        <v>3204</v>
      </c>
      <c r="AC2642" s="40"/>
      <c r="AD2642" s="40"/>
      <c r="AE2642" s="40"/>
      <c r="AF2642" s="40"/>
      <c r="AG2642" s="40"/>
      <c r="AH2642" s="40"/>
      <c r="AI2642" s="40" t="str">
        <f t="shared" si="356"/>
        <v>ok</v>
      </c>
      <c r="AJ2642"/>
      <c r="AK2642" t="str">
        <f>Tabela1[[#This Row],[Coluna1]]&amp;Tabela1[[#This Row],[PEDIDO]]</f>
        <v/>
      </c>
      <c r="AL2642"/>
      <c r="AM2642"/>
      <c r="AN2642"/>
      <c r="AO2642" t="str">
        <f t="shared" si="353"/>
        <v>/</v>
      </c>
      <c r="AP2642" t="str">
        <f>Tabela1[[#This Row],[TAG]]&amp;Tabela1[[#This Row],[PEDIDO]]&amp;Tabela1[[#This Row],[PRODUTO]]</f>
        <v/>
      </c>
      <c r="AQ2642" s="23" t="str">
        <f>Tabela1[[#This Row],[PRODUTO]]&amp;Tabela1[[#This Row],[TAG]]</f>
        <v/>
      </c>
      <c r="AR2642" s="183">
        <f>Tabela1[[#This Row],[PESO TOTAL]]*Tabela1[[#This Row],[MATÉRIA PRIMA]]</f>
        <v>0</v>
      </c>
      <c r="AS2642" s="28">
        <f>Tabela1[[#This Row],[PESO TOTAL]]*Tabela1[[#This Row],[PREPARAÇÃO ]]</f>
        <v>0</v>
      </c>
      <c r="AT2642" s="28">
        <f>Tabela1[[#This Row],[PESO TOTAL]]*Tabela1[[#This Row],[CALDEIRARIA]]</f>
        <v>0</v>
      </c>
      <c r="AU2642" s="28">
        <f>Tabela1[[#This Row],[PESO TOTAL]]*Tabela1[[#This Row],[SOLDA]]</f>
        <v>0</v>
      </c>
      <c r="AV2642" s="28">
        <f>Tabela1[[#This Row],[PESO TOTAL]]*Tabela1[[#This Row],[ACABAMENTO]]</f>
        <v>0</v>
      </c>
      <c r="AW2642" s="28">
        <f>Tabela1[[#This Row],[PESO TOTAL]]*Tabela1[[#This Row],[PRONTO ACABADO]]</f>
        <v>0</v>
      </c>
      <c r="AX2642" s="28">
        <f>Tabela1[[#This Row],[PESO TOTAL]]*Tabela1[[#This Row],[EXPEDIÇÃO ]]</f>
        <v>0</v>
      </c>
      <c r="AY2642" s="28" t="str">
        <f>Tabela1[[#This Row],[PEDIDO]]&amp;Tabela1[[#This Row],[PRODUTO]]</f>
        <v/>
      </c>
      <c r="AZ2642" s="44">
        <f>IF(AF2642="",0,IF(ISTEXT(AF2642),H2642*VALUE(SUBSTITUTE(AF2642,"%",""))/100,H2642*AF2642))-Tabela1[[#This Row],[PRONTO ACABADO2]]</f>
        <v>0</v>
      </c>
      <c r="BA2642" s="44">
        <f>IF(AG2642="",0,IF(ISTEXT(AG2642),H2642*VALUE(SUBSTITUTE(AG2642,"%",""))/100,H2642*AG2642))-Tabela1[[#This Row],[PESO EXPEDIDO2]]</f>
        <v>0</v>
      </c>
      <c r="BB2642" s="44">
        <f t="shared" si="354"/>
        <v>0</v>
      </c>
      <c r="BC2642" s="44">
        <f t="shared" si="355"/>
        <v>0</v>
      </c>
      <c r="BD2642" s="44"/>
    </row>
    <row r="2643" spans="1:56" ht="15.75" hidden="1" customHeight="1" x14ac:dyDescent="0.25">
      <c r="A2643" s="6"/>
      <c r="B2643" s="22"/>
      <c r="C2643" s="7"/>
      <c r="D2643" s="46"/>
      <c r="E2643" s="7"/>
      <c r="F2643" s="7"/>
      <c r="G2643" s="44"/>
      <c r="H2643" s="41">
        <f>Tabela1[[#This Row],[PESO UNI]]*Tabela1[[#This Row],[QTE]]</f>
        <v>0</v>
      </c>
      <c r="I2643" s="7"/>
      <c r="J2643" s="8"/>
      <c r="K2643" s="8"/>
      <c r="L2643" s="9"/>
      <c r="M2643" s="10"/>
      <c r="N2643" s="8"/>
      <c r="O2643" s="12"/>
      <c r="P2643" s="13"/>
      <c r="Q2643" s="14">
        <f>Tabela1[[#This Row],[QTDE/ Fabricação]]-Tabela1[[#This Row],[QTE]]</f>
        <v>0</v>
      </c>
      <c r="R2643" s="19">
        <f t="shared" si="350"/>
        <v>0</v>
      </c>
      <c r="S2643" s="19">
        <f t="shared" si="349"/>
        <v>0</v>
      </c>
      <c r="T2643" s="20">
        <f t="shared" si="351"/>
        <v>0</v>
      </c>
      <c r="U2643" s="17">
        <f>IFERROR(SUMIF('LISTA DE EMBARQUE'!B:B,MICRO!E:E,'LISTA DE EMBARQUE'!G:G),"")</f>
        <v>0</v>
      </c>
      <c r="V2643" s="12" t="str">
        <f>IFERROR(VLOOKUP(Tabela1[[#This Row],[COD.MDE]],'LISTA DE EMBARQUE'!B:L,11,0),"")</f>
        <v/>
      </c>
      <c r="W2643" s="13" t="str">
        <f>IFERROR(COUNTIF(#REF!,Tabela1[[#This Row],[Colunas5]]),"")</f>
        <v/>
      </c>
      <c r="X2643" s="14">
        <f>Tabela1[[#This Row],[QIANTIDADE EXPEDIDA]]*Tabela1[[#This Row],[PESO UNI]]</f>
        <v>0</v>
      </c>
      <c r="Y2643" s="14">
        <f t="shared" si="352"/>
        <v>0</v>
      </c>
      <c r="Z2643" s="21">
        <f>Tabela1[[#This Row],[PESO TOTAL]]-Tabela1[[#This Row],[Peso Expedido]]</f>
        <v>0</v>
      </c>
      <c r="AA2643" s="18"/>
      <c r="AB2643" s="40" t="s">
        <v>3204</v>
      </c>
      <c r="AC2643" s="40"/>
      <c r="AD2643" s="40"/>
      <c r="AE2643" s="40"/>
      <c r="AF2643" s="40"/>
      <c r="AG2643" s="40"/>
      <c r="AH2643" s="40"/>
      <c r="AI2643" s="40" t="str">
        <f t="shared" si="356"/>
        <v>ok</v>
      </c>
      <c r="AJ2643"/>
      <c r="AK2643" t="str">
        <f>Tabela1[[#This Row],[Coluna1]]&amp;Tabela1[[#This Row],[PEDIDO]]</f>
        <v/>
      </c>
      <c r="AL2643"/>
      <c r="AM2643"/>
      <c r="AN2643"/>
      <c r="AO2643" t="str">
        <f t="shared" si="353"/>
        <v>/</v>
      </c>
      <c r="AP2643" t="str">
        <f>Tabela1[[#This Row],[TAG]]&amp;Tabela1[[#This Row],[PEDIDO]]&amp;Tabela1[[#This Row],[PRODUTO]]</f>
        <v/>
      </c>
      <c r="AQ2643" s="23" t="str">
        <f>Tabela1[[#This Row],[PRODUTO]]&amp;Tabela1[[#This Row],[TAG]]</f>
        <v/>
      </c>
      <c r="AR2643" s="183">
        <f>Tabela1[[#This Row],[PESO TOTAL]]*Tabela1[[#This Row],[MATÉRIA PRIMA]]</f>
        <v>0</v>
      </c>
      <c r="AS2643" s="28">
        <f>Tabela1[[#This Row],[PESO TOTAL]]*Tabela1[[#This Row],[PREPARAÇÃO ]]</f>
        <v>0</v>
      </c>
      <c r="AT2643" s="28">
        <f>Tabela1[[#This Row],[PESO TOTAL]]*Tabela1[[#This Row],[CALDEIRARIA]]</f>
        <v>0</v>
      </c>
      <c r="AU2643" s="28">
        <f>Tabela1[[#This Row],[PESO TOTAL]]*Tabela1[[#This Row],[SOLDA]]</f>
        <v>0</v>
      </c>
      <c r="AV2643" s="28">
        <f>Tabela1[[#This Row],[PESO TOTAL]]*Tabela1[[#This Row],[ACABAMENTO]]</f>
        <v>0</v>
      </c>
      <c r="AW2643" s="28">
        <f>Tabela1[[#This Row],[PESO TOTAL]]*Tabela1[[#This Row],[PRONTO ACABADO]]</f>
        <v>0</v>
      </c>
      <c r="AX2643" s="28">
        <f>Tabela1[[#This Row],[PESO TOTAL]]*Tabela1[[#This Row],[EXPEDIÇÃO ]]</f>
        <v>0</v>
      </c>
      <c r="AY2643" s="28" t="str">
        <f>Tabela1[[#This Row],[PEDIDO]]&amp;Tabela1[[#This Row],[PRODUTO]]</f>
        <v/>
      </c>
      <c r="AZ2643" s="44">
        <f>IF(AF2643="",0,IF(ISTEXT(AF2643),H2643*VALUE(SUBSTITUTE(AF2643,"%",""))/100,H2643*AF2643))-Tabela1[[#This Row],[PRONTO ACABADO2]]</f>
        <v>0</v>
      </c>
      <c r="BA2643" s="44">
        <f>IF(AG2643="",0,IF(ISTEXT(AG2643),H2643*VALUE(SUBSTITUTE(AG2643,"%",""))/100,H2643*AG2643))-Tabela1[[#This Row],[PESO EXPEDIDO2]]</f>
        <v>0</v>
      </c>
      <c r="BB2643" s="44">
        <f t="shared" si="354"/>
        <v>0</v>
      </c>
      <c r="BC2643" s="44">
        <f t="shared" si="355"/>
        <v>0</v>
      </c>
      <c r="BD2643" s="44"/>
    </row>
    <row r="2644" spans="1:56" ht="15.75" hidden="1" customHeight="1" x14ac:dyDescent="0.25">
      <c r="A2644" s="6"/>
      <c r="B2644" s="22"/>
      <c r="C2644" s="7"/>
      <c r="D2644" s="46"/>
      <c r="E2644" s="7"/>
      <c r="F2644" s="7"/>
      <c r="G2644" s="44"/>
      <c r="H2644" s="41">
        <f>Tabela1[[#This Row],[PESO UNI]]*Tabela1[[#This Row],[QTE]]</f>
        <v>0</v>
      </c>
      <c r="I2644" s="7"/>
      <c r="J2644" s="8"/>
      <c r="K2644" s="8"/>
      <c r="L2644" s="9"/>
      <c r="M2644" s="10"/>
      <c r="N2644" s="8"/>
      <c r="O2644" s="12"/>
      <c r="P2644" s="13"/>
      <c r="Q2644" s="14">
        <f>Tabela1[[#This Row],[QTDE/ Fabricação]]-Tabela1[[#This Row],[QTE]]</f>
        <v>0</v>
      </c>
      <c r="R2644" s="19">
        <f t="shared" si="350"/>
        <v>0</v>
      </c>
      <c r="S2644" s="19">
        <f t="shared" si="349"/>
        <v>0</v>
      </c>
      <c r="T2644" s="20">
        <f t="shared" si="351"/>
        <v>0</v>
      </c>
      <c r="U2644" s="17">
        <f>IFERROR(SUMIF('LISTA DE EMBARQUE'!B:B,MICRO!E:E,'LISTA DE EMBARQUE'!G:G),"")</f>
        <v>0</v>
      </c>
      <c r="V2644" s="12" t="str">
        <f>IFERROR(VLOOKUP(Tabela1[[#This Row],[COD.MDE]],'LISTA DE EMBARQUE'!B:L,11,0),"")</f>
        <v/>
      </c>
      <c r="W2644" s="13" t="str">
        <f>IFERROR(COUNTIF(#REF!,Tabela1[[#This Row],[Colunas5]]),"")</f>
        <v/>
      </c>
      <c r="X2644" s="14">
        <f>Tabela1[[#This Row],[QIANTIDADE EXPEDIDA]]*Tabela1[[#This Row],[PESO UNI]]</f>
        <v>0</v>
      </c>
      <c r="Y2644" s="14">
        <f t="shared" si="352"/>
        <v>0</v>
      </c>
      <c r="Z2644" s="21">
        <f>Tabela1[[#This Row],[PESO TOTAL]]-Tabela1[[#This Row],[Peso Expedido]]</f>
        <v>0</v>
      </c>
      <c r="AA2644" s="18"/>
      <c r="AB2644" s="40" t="s">
        <v>3204</v>
      </c>
      <c r="AC2644" s="40"/>
      <c r="AD2644" s="40"/>
      <c r="AE2644" s="40"/>
      <c r="AF2644" s="40"/>
      <c r="AG2644" s="40"/>
      <c r="AH2644" s="40"/>
      <c r="AI2644" s="40" t="str">
        <f t="shared" si="356"/>
        <v>ok</v>
      </c>
      <c r="AJ2644"/>
      <c r="AK2644" t="str">
        <f>Tabela1[[#This Row],[Coluna1]]&amp;Tabela1[[#This Row],[PEDIDO]]</f>
        <v/>
      </c>
      <c r="AL2644"/>
      <c r="AM2644"/>
      <c r="AN2644"/>
      <c r="AO2644" t="str">
        <f t="shared" si="353"/>
        <v>/</v>
      </c>
      <c r="AP2644" t="str">
        <f>Tabela1[[#This Row],[TAG]]&amp;Tabela1[[#This Row],[PEDIDO]]&amp;Tabela1[[#This Row],[PRODUTO]]</f>
        <v/>
      </c>
      <c r="AQ2644" s="23" t="str">
        <f>Tabela1[[#This Row],[PRODUTO]]&amp;Tabela1[[#This Row],[TAG]]</f>
        <v/>
      </c>
      <c r="AR2644" s="183">
        <f>Tabela1[[#This Row],[PESO TOTAL]]*Tabela1[[#This Row],[MATÉRIA PRIMA]]</f>
        <v>0</v>
      </c>
      <c r="AS2644" s="28">
        <f>Tabela1[[#This Row],[PESO TOTAL]]*Tabela1[[#This Row],[PREPARAÇÃO ]]</f>
        <v>0</v>
      </c>
      <c r="AT2644" s="28">
        <f>Tabela1[[#This Row],[PESO TOTAL]]*Tabela1[[#This Row],[CALDEIRARIA]]</f>
        <v>0</v>
      </c>
      <c r="AU2644" s="28">
        <f>Tabela1[[#This Row],[PESO TOTAL]]*Tabela1[[#This Row],[SOLDA]]</f>
        <v>0</v>
      </c>
      <c r="AV2644" s="28">
        <f>Tabela1[[#This Row],[PESO TOTAL]]*Tabela1[[#This Row],[ACABAMENTO]]</f>
        <v>0</v>
      </c>
      <c r="AW2644" s="28">
        <f>Tabela1[[#This Row],[PESO TOTAL]]*Tabela1[[#This Row],[PRONTO ACABADO]]</f>
        <v>0</v>
      </c>
      <c r="AX2644" s="28">
        <f>Tabela1[[#This Row],[PESO TOTAL]]*Tabela1[[#This Row],[EXPEDIÇÃO ]]</f>
        <v>0</v>
      </c>
      <c r="AY2644" s="28" t="str">
        <f>Tabela1[[#This Row],[PEDIDO]]&amp;Tabela1[[#This Row],[PRODUTO]]</f>
        <v/>
      </c>
      <c r="AZ2644" s="44">
        <f>IF(AF2644="",0,IF(ISTEXT(AF2644),H2644*VALUE(SUBSTITUTE(AF2644,"%",""))/100,H2644*AF2644))-Tabela1[[#This Row],[PRONTO ACABADO2]]</f>
        <v>0</v>
      </c>
      <c r="BA2644" s="44">
        <f>IF(AG2644="",0,IF(ISTEXT(AG2644),H2644*VALUE(SUBSTITUTE(AG2644,"%",""))/100,H2644*AG2644))-Tabela1[[#This Row],[PESO EXPEDIDO2]]</f>
        <v>0</v>
      </c>
      <c r="BB2644" s="44">
        <f t="shared" si="354"/>
        <v>0</v>
      </c>
      <c r="BC2644" s="44">
        <f t="shared" si="355"/>
        <v>0</v>
      </c>
      <c r="BD2644" s="44"/>
    </row>
    <row r="2645" spans="1:56" ht="15.75" hidden="1" customHeight="1" x14ac:dyDescent="0.25">
      <c r="A2645" s="6"/>
      <c r="B2645" s="22"/>
      <c r="C2645" s="7"/>
      <c r="D2645" s="46"/>
      <c r="E2645" s="7"/>
      <c r="F2645" s="7"/>
      <c r="G2645" s="44"/>
      <c r="H2645" s="41">
        <f>Tabela1[[#This Row],[PESO UNI]]*Tabela1[[#This Row],[QTE]]</f>
        <v>0</v>
      </c>
      <c r="I2645" s="7"/>
      <c r="J2645" s="8"/>
      <c r="K2645" s="8"/>
      <c r="L2645" s="9"/>
      <c r="M2645" s="10"/>
      <c r="N2645" s="8"/>
      <c r="O2645" s="12"/>
      <c r="P2645" s="13"/>
      <c r="Q2645" s="14">
        <f>Tabela1[[#This Row],[QTDE/ Fabricação]]-Tabela1[[#This Row],[QTE]]</f>
        <v>0</v>
      </c>
      <c r="R2645" s="19">
        <f t="shared" si="350"/>
        <v>0</v>
      </c>
      <c r="S2645" s="19">
        <f t="shared" si="349"/>
        <v>0</v>
      </c>
      <c r="T2645" s="20">
        <f t="shared" si="351"/>
        <v>0</v>
      </c>
      <c r="U2645" s="17">
        <f>IFERROR(SUMIF('LISTA DE EMBARQUE'!B:B,MICRO!E:E,'LISTA DE EMBARQUE'!G:G),"")</f>
        <v>0</v>
      </c>
      <c r="V2645" s="12" t="str">
        <f>IFERROR(VLOOKUP(Tabela1[[#This Row],[COD.MDE]],'LISTA DE EMBARQUE'!B:L,11,0),"")</f>
        <v/>
      </c>
      <c r="W2645" s="13" t="str">
        <f>IFERROR(COUNTIF(#REF!,Tabela1[[#This Row],[Colunas5]]),"")</f>
        <v/>
      </c>
      <c r="X2645" s="14">
        <f>Tabela1[[#This Row],[QIANTIDADE EXPEDIDA]]*Tabela1[[#This Row],[PESO UNI]]</f>
        <v>0</v>
      </c>
      <c r="Y2645" s="14">
        <f t="shared" si="352"/>
        <v>0</v>
      </c>
      <c r="Z2645" s="21">
        <f>Tabela1[[#This Row],[PESO TOTAL]]-Tabela1[[#This Row],[Peso Expedido]]</f>
        <v>0</v>
      </c>
      <c r="AA2645" s="18"/>
      <c r="AB2645" s="40" t="s">
        <v>3204</v>
      </c>
      <c r="AC2645" s="40"/>
      <c r="AD2645" s="40"/>
      <c r="AE2645" s="40"/>
      <c r="AF2645" s="40"/>
      <c r="AG2645" s="40"/>
      <c r="AH2645" s="40"/>
      <c r="AI2645" s="40" t="str">
        <f t="shared" si="356"/>
        <v>ok</v>
      </c>
      <c r="AJ2645"/>
      <c r="AK2645" t="str">
        <f>Tabela1[[#This Row],[Coluna1]]&amp;Tabela1[[#This Row],[PEDIDO]]</f>
        <v/>
      </c>
      <c r="AL2645"/>
      <c r="AM2645"/>
      <c r="AN2645"/>
      <c r="AO2645" t="str">
        <f t="shared" si="353"/>
        <v>/</v>
      </c>
      <c r="AP2645" t="str">
        <f>Tabela1[[#This Row],[TAG]]&amp;Tabela1[[#This Row],[PEDIDO]]&amp;Tabela1[[#This Row],[PRODUTO]]</f>
        <v/>
      </c>
      <c r="AQ2645" s="23" t="str">
        <f>Tabela1[[#This Row],[PRODUTO]]&amp;Tabela1[[#This Row],[TAG]]</f>
        <v/>
      </c>
      <c r="AR2645" s="183">
        <f>Tabela1[[#This Row],[PESO TOTAL]]*Tabela1[[#This Row],[MATÉRIA PRIMA]]</f>
        <v>0</v>
      </c>
      <c r="AS2645" s="28">
        <f>Tabela1[[#This Row],[PESO TOTAL]]*Tabela1[[#This Row],[PREPARAÇÃO ]]</f>
        <v>0</v>
      </c>
      <c r="AT2645" s="28">
        <f>Tabela1[[#This Row],[PESO TOTAL]]*Tabela1[[#This Row],[CALDEIRARIA]]</f>
        <v>0</v>
      </c>
      <c r="AU2645" s="28">
        <f>Tabela1[[#This Row],[PESO TOTAL]]*Tabela1[[#This Row],[SOLDA]]</f>
        <v>0</v>
      </c>
      <c r="AV2645" s="28">
        <f>Tabela1[[#This Row],[PESO TOTAL]]*Tabela1[[#This Row],[ACABAMENTO]]</f>
        <v>0</v>
      </c>
      <c r="AW2645" s="28">
        <f>Tabela1[[#This Row],[PESO TOTAL]]*Tabela1[[#This Row],[PRONTO ACABADO]]</f>
        <v>0</v>
      </c>
      <c r="AX2645" s="28">
        <f>Tabela1[[#This Row],[PESO TOTAL]]*Tabela1[[#This Row],[EXPEDIÇÃO ]]</f>
        <v>0</v>
      </c>
      <c r="AY2645" s="28" t="str">
        <f>Tabela1[[#This Row],[PEDIDO]]&amp;Tabela1[[#This Row],[PRODUTO]]</f>
        <v/>
      </c>
      <c r="AZ2645" s="44">
        <f>IF(AF2645="",0,IF(ISTEXT(AF2645),H2645*VALUE(SUBSTITUTE(AF2645,"%",""))/100,H2645*AF2645))-Tabela1[[#This Row],[PRONTO ACABADO2]]</f>
        <v>0</v>
      </c>
      <c r="BA2645" s="44">
        <f>IF(AG2645="",0,IF(ISTEXT(AG2645),H2645*VALUE(SUBSTITUTE(AG2645,"%",""))/100,H2645*AG2645))-Tabela1[[#This Row],[PESO EXPEDIDO2]]</f>
        <v>0</v>
      </c>
      <c r="BB2645" s="44">
        <f t="shared" si="354"/>
        <v>0</v>
      </c>
      <c r="BC2645" s="44">
        <f t="shared" si="355"/>
        <v>0</v>
      </c>
      <c r="BD2645" s="44"/>
    </row>
    <row r="2646" spans="1:56" ht="15.75" hidden="1" customHeight="1" x14ac:dyDescent="0.25">
      <c r="A2646" s="6"/>
      <c r="B2646" s="22"/>
      <c r="C2646" s="7"/>
      <c r="D2646" s="46"/>
      <c r="E2646" s="7"/>
      <c r="F2646" s="7"/>
      <c r="G2646" s="44"/>
      <c r="H2646" s="41">
        <f>Tabela1[[#This Row],[PESO UNI]]*Tabela1[[#This Row],[QTE]]</f>
        <v>0</v>
      </c>
      <c r="I2646" s="7"/>
      <c r="J2646" s="8"/>
      <c r="K2646" s="8"/>
      <c r="L2646" s="9"/>
      <c r="M2646" s="10"/>
      <c r="N2646" s="8"/>
      <c r="O2646" s="12"/>
      <c r="P2646" s="13"/>
      <c r="Q2646" s="14">
        <f>Tabela1[[#This Row],[QTDE/ Fabricação]]-Tabela1[[#This Row],[QTE]]</f>
        <v>0</v>
      </c>
      <c r="R2646" s="19">
        <f t="shared" si="350"/>
        <v>0</v>
      </c>
      <c r="S2646" s="19">
        <f t="shared" si="349"/>
        <v>0</v>
      </c>
      <c r="T2646" s="20">
        <f t="shared" si="351"/>
        <v>0</v>
      </c>
      <c r="U2646" s="17">
        <f>IFERROR(SUMIF('LISTA DE EMBARQUE'!B:B,MICRO!E:E,'LISTA DE EMBARQUE'!G:G),"")</f>
        <v>0</v>
      </c>
      <c r="V2646" s="12" t="str">
        <f>IFERROR(VLOOKUP(Tabela1[[#This Row],[COD.MDE]],'LISTA DE EMBARQUE'!B:L,11,0),"")</f>
        <v/>
      </c>
      <c r="W2646" s="13" t="str">
        <f>IFERROR(COUNTIF(#REF!,Tabela1[[#This Row],[Colunas5]]),"")</f>
        <v/>
      </c>
      <c r="X2646" s="14">
        <f>Tabela1[[#This Row],[QIANTIDADE EXPEDIDA]]*Tabela1[[#This Row],[PESO UNI]]</f>
        <v>0</v>
      </c>
      <c r="Y2646" s="14">
        <f t="shared" si="352"/>
        <v>0</v>
      </c>
      <c r="Z2646" s="21">
        <f>Tabela1[[#This Row],[PESO TOTAL]]-Tabela1[[#This Row],[Peso Expedido]]</f>
        <v>0</v>
      </c>
      <c r="AA2646" s="18"/>
      <c r="AB2646" s="40" t="s">
        <v>3204</v>
      </c>
      <c r="AC2646" s="40"/>
      <c r="AD2646" s="40"/>
      <c r="AE2646" s="40"/>
      <c r="AF2646" s="40"/>
      <c r="AG2646" s="40"/>
      <c r="AH2646" s="40"/>
      <c r="AI2646" s="40" t="str">
        <f t="shared" si="356"/>
        <v>ok</v>
      </c>
      <c r="AJ2646"/>
      <c r="AK2646" t="str">
        <f>Tabela1[[#This Row],[Coluna1]]&amp;Tabela1[[#This Row],[PEDIDO]]</f>
        <v/>
      </c>
      <c r="AL2646"/>
      <c r="AM2646"/>
      <c r="AN2646"/>
      <c r="AO2646" t="str">
        <f t="shared" si="353"/>
        <v>/</v>
      </c>
      <c r="AP2646" t="str">
        <f>Tabela1[[#This Row],[TAG]]&amp;Tabela1[[#This Row],[PEDIDO]]&amp;Tabela1[[#This Row],[PRODUTO]]</f>
        <v/>
      </c>
      <c r="AQ2646" s="23" t="str">
        <f>Tabela1[[#This Row],[PRODUTO]]&amp;Tabela1[[#This Row],[TAG]]</f>
        <v/>
      </c>
      <c r="AR2646" s="183">
        <f>Tabela1[[#This Row],[PESO TOTAL]]*Tabela1[[#This Row],[MATÉRIA PRIMA]]</f>
        <v>0</v>
      </c>
      <c r="AS2646" s="28">
        <f>Tabela1[[#This Row],[PESO TOTAL]]*Tabela1[[#This Row],[PREPARAÇÃO ]]</f>
        <v>0</v>
      </c>
      <c r="AT2646" s="28">
        <f>Tabela1[[#This Row],[PESO TOTAL]]*Tabela1[[#This Row],[CALDEIRARIA]]</f>
        <v>0</v>
      </c>
      <c r="AU2646" s="28">
        <f>Tabela1[[#This Row],[PESO TOTAL]]*Tabela1[[#This Row],[SOLDA]]</f>
        <v>0</v>
      </c>
      <c r="AV2646" s="28">
        <f>Tabela1[[#This Row],[PESO TOTAL]]*Tabela1[[#This Row],[ACABAMENTO]]</f>
        <v>0</v>
      </c>
      <c r="AW2646" s="28">
        <f>Tabela1[[#This Row],[PESO TOTAL]]*Tabela1[[#This Row],[PRONTO ACABADO]]</f>
        <v>0</v>
      </c>
      <c r="AX2646" s="28">
        <f>Tabela1[[#This Row],[PESO TOTAL]]*Tabela1[[#This Row],[EXPEDIÇÃO ]]</f>
        <v>0</v>
      </c>
      <c r="AY2646" s="28" t="str">
        <f>Tabela1[[#This Row],[PEDIDO]]&amp;Tabela1[[#This Row],[PRODUTO]]</f>
        <v/>
      </c>
      <c r="AZ2646" s="44">
        <f>IF(AF2646="",0,IF(ISTEXT(AF2646),H2646*VALUE(SUBSTITUTE(AF2646,"%",""))/100,H2646*AF2646))-Tabela1[[#This Row],[PRONTO ACABADO2]]</f>
        <v>0</v>
      </c>
      <c r="BA2646" s="44">
        <f>IF(AG2646="",0,IF(ISTEXT(AG2646),H2646*VALUE(SUBSTITUTE(AG2646,"%",""))/100,H2646*AG2646))-Tabela1[[#This Row],[PESO EXPEDIDO2]]</f>
        <v>0</v>
      </c>
      <c r="BB2646" s="44">
        <f t="shared" si="354"/>
        <v>0</v>
      </c>
      <c r="BC2646" s="44">
        <f t="shared" si="355"/>
        <v>0</v>
      </c>
      <c r="BD2646" s="44"/>
    </row>
    <row r="2647" spans="1:56" ht="15.75" hidden="1" customHeight="1" x14ac:dyDescent="0.25">
      <c r="A2647" s="6"/>
      <c r="B2647" s="22"/>
      <c r="C2647" s="7"/>
      <c r="D2647" s="46"/>
      <c r="E2647" s="7"/>
      <c r="F2647" s="7"/>
      <c r="G2647" s="44"/>
      <c r="H2647" s="41">
        <f>Tabela1[[#This Row],[PESO UNI]]*Tabela1[[#This Row],[QTE]]</f>
        <v>0</v>
      </c>
      <c r="I2647" s="7"/>
      <c r="J2647" s="8"/>
      <c r="K2647" s="8"/>
      <c r="L2647" s="9"/>
      <c r="M2647" s="10"/>
      <c r="N2647" s="8"/>
      <c r="O2647" s="12"/>
      <c r="P2647" s="13"/>
      <c r="Q2647" s="14">
        <f>Tabela1[[#This Row],[QTDE/ Fabricação]]-Tabela1[[#This Row],[QTE]]</f>
        <v>0</v>
      </c>
      <c r="R2647" s="19">
        <f t="shared" si="350"/>
        <v>0</v>
      </c>
      <c r="S2647" s="19">
        <f t="shared" si="349"/>
        <v>0</v>
      </c>
      <c r="T2647" s="20">
        <f t="shared" si="351"/>
        <v>0</v>
      </c>
      <c r="U2647" s="17">
        <f>IFERROR(SUMIF('LISTA DE EMBARQUE'!B:B,MICRO!E:E,'LISTA DE EMBARQUE'!G:G),"")</f>
        <v>0</v>
      </c>
      <c r="V2647" s="12" t="str">
        <f>IFERROR(VLOOKUP(Tabela1[[#This Row],[COD.MDE]],'LISTA DE EMBARQUE'!B:L,11,0),"")</f>
        <v/>
      </c>
      <c r="W2647" s="13" t="str">
        <f>IFERROR(COUNTIF(#REF!,Tabela1[[#This Row],[Colunas5]]),"")</f>
        <v/>
      </c>
      <c r="X2647" s="14">
        <f>Tabela1[[#This Row],[QIANTIDADE EXPEDIDA]]*Tabela1[[#This Row],[PESO UNI]]</f>
        <v>0</v>
      </c>
      <c r="Y2647" s="14">
        <f t="shared" si="352"/>
        <v>0</v>
      </c>
      <c r="Z2647" s="21">
        <f>Tabela1[[#This Row],[PESO TOTAL]]-Tabela1[[#This Row],[Peso Expedido]]</f>
        <v>0</v>
      </c>
      <c r="AA2647" s="18"/>
      <c r="AB2647" s="40" t="s">
        <v>3204</v>
      </c>
      <c r="AC2647" s="40"/>
      <c r="AD2647" s="40"/>
      <c r="AE2647" s="40"/>
      <c r="AF2647" s="40"/>
      <c r="AG2647" s="40"/>
      <c r="AH2647" s="40"/>
      <c r="AI2647" s="40" t="str">
        <f t="shared" si="356"/>
        <v>ok</v>
      </c>
      <c r="AJ2647"/>
      <c r="AK2647" t="str">
        <f>Tabela1[[#This Row],[Coluna1]]&amp;Tabela1[[#This Row],[PEDIDO]]</f>
        <v/>
      </c>
      <c r="AL2647"/>
      <c r="AM2647"/>
      <c r="AN2647"/>
      <c r="AO2647" t="str">
        <f t="shared" si="353"/>
        <v>/</v>
      </c>
      <c r="AP2647" t="str">
        <f>Tabela1[[#This Row],[TAG]]&amp;Tabela1[[#This Row],[PEDIDO]]&amp;Tabela1[[#This Row],[PRODUTO]]</f>
        <v/>
      </c>
      <c r="AQ2647" s="23" t="str">
        <f>Tabela1[[#This Row],[PRODUTO]]&amp;Tabela1[[#This Row],[TAG]]</f>
        <v/>
      </c>
      <c r="AR2647" s="183">
        <f>Tabela1[[#This Row],[PESO TOTAL]]*Tabela1[[#This Row],[MATÉRIA PRIMA]]</f>
        <v>0</v>
      </c>
      <c r="AS2647" s="28">
        <f>Tabela1[[#This Row],[PESO TOTAL]]*Tabela1[[#This Row],[PREPARAÇÃO ]]</f>
        <v>0</v>
      </c>
      <c r="AT2647" s="28">
        <f>Tabela1[[#This Row],[PESO TOTAL]]*Tabela1[[#This Row],[CALDEIRARIA]]</f>
        <v>0</v>
      </c>
      <c r="AU2647" s="28">
        <f>Tabela1[[#This Row],[PESO TOTAL]]*Tabela1[[#This Row],[SOLDA]]</f>
        <v>0</v>
      </c>
      <c r="AV2647" s="28">
        <f>Tabela1[[#This Row],[PESO TOTAL]]*Tabela1[[#This Row],[ACABAMENTO]]</f>
        <v>0</v>
      </c>
      <c r="AW2647" s="28">
        <f>Tabela1[[#This Row],[PESO TOTAL]]*Tabela1[[#This Row],[PRONTO ACABADO]]</f>
        <v>0</v>
      </c>
      <c r="AX2647" s="28">
        <f>Tabela1[[#This Row],[PESO TOTAL]]*Tabela1[[#This Row],[EXPEDIÇÃO ]]</f>
        <v>0</v>
      </c>
      <c r="AY2647" s="28" t="str">
        <f>Tabela1[[#This Row],[PEDIDO]]&amp;Tabela1[[#This Row],[PRODUTO]]</f>
        <v/>
      </c>
      <c r="AZ2647" s="44">
        <f>IF(AF2647="",0,IF(ISTEXT(AF2647),H2647*VALUE(SUBSTITUTE(AF2647,"%",""))/100,H2647*AF2647))-Tabela1[[#This Row],[PRONTO ACABADO2]]</f>
        <v>0</v>
      </c>
      <c r="BA2647" s="44">
        <f>IF(AG2647="",0,IF(ISTEXT(AG2647),H2647*VALUE(SUBSTITUTE(AG2647,"%",""))/100,H2647*AG2647))-Tabela1[[#This Row],[PESO EXPEDIDO2]]</f>
        <v>0</v>
      </c>
      <c r="BB2647" s="44">
        <f t="shared" si="354"/>
        <v>0</v>
      </c>
      <c r="BC2647" s="44">
        <f t="shared" si="355"/>
        <v>0</v>
      </c>
      <c r="BD2647" s="44"/>
    </row>
    <row r="2648" spans="1:56" ht="15.75" hidden="1" customHeight="1" x14ac:dyDescent="0.25">
      <c r="A2648" s="6"/>
      <c r="B2648" s="22"/>
      <c r="C2648" s="7"/>
      <c r="D2648" s="46"/>
      <c r="E2648" s="7"/>
      <c r="F2648" s="7"/>
      <c r="G2648" s="44"/>
      <c r="H2648" s="41">
        <f>Tabela1[[#This Row],[PESO UNI]]*Tabela1[[#This Row],[QTE]]</f>
        <v>0</v>
      </c>
      <c r="I2648" s="7"/>
      <c r="J2648" s="8"/>
      <c r="K2648" s="8"/>
      <c r="L2648" s="9"/>
      <c r="M2648" s="10"/>
      <c r="N2648" s="8"/>
      <c r="O2648" s="12"/>
      <c r="P2648" s="13"/>
      <c r="Q2648" s="14">
        <f>Tabela1[[#This Row],[QTDE/ Fabricação]]-Tabela1[[#This Row],[QTE]]</f>
        <v>0</v>
      </c>
      <c r="R2648" s="19">
        <f t="shared" si="350"/>
        <v>0</v>
      </c>
      <c r="S2648" s="19">
        <f t="shared" si="349"/>
        <v>0</v>
      </c>
      <c r="T2648" s="20">
        <f t="shared" si="351"/>
        <v>0</v>
      </c>
      <c r="U2648" s="17">
        <f>IFERROR(SUMIF('LISTA DE EMBARQUE'!B:B,MICRO!E:E,'LISTA DE EMBARQUE'!G:G),"")</f>
        <v>0</v>
      </c>
      <c r="V2648" s="12" t="str">
        <f>IFERROR(VLOOKUP(Tabela1[[#This Row],[COD.MDE]],'LISTA DE EMBARQUE'!B:L,11,0),"")</f>
        <v/>
      </c>
      <c r="W2648" s="13" t="str">
        <f>IFERROR(COUNTIF(#REF!,Tabela1[[#This Row],[Colunas5]]),"")</f>
        <v/>
      </c>
      <c r="X2648" s="14">
        <f>Tabela1[[#This Row],[QIANTIDADE EXPEDIDA]]*Tabela1[[#This Row],[PESO UNI]]</f>
        <v>0</v>
      </c>
      <c r="Y2648" s="14">
        <f t="shared" si="352"/>
        <v>0</v>
      </c>
      <c r="Z2648" s="21">
        <f>Tabela1[[#This Row],[PESO TOTAL]]-Tabela1[[#This Row],[Peso Expedido]]</f>
        <v>0</v>
      </c>
      <c r="AA2648" s="18"/>
      <c r="AB2648" s="40" t="s">
        <v>3204</v>
      </c>
      <c r="AC2648" s="40"/>
      <c r="AD2648" s="40"/>
      <c r="AE2648" s="40"/>
      <c r="AF2648" s="40"/>
      <c r="AG2648" s="40"/>
      <c r="AH2648" s="40"/>
      <c r="AI2648" s="40" t="str">
        <f t="shared" si="356"/>
        <v>ok</v>
      </c>
      <c r="AJ2648"/>
      <c r="AK2648" t="str">
        <f>Tabela1[[#This Row],[Coluna1]]&amp;Tabela1[[#This Row],[PEDIDO]]</f>
        <v/>
      </c>
      <c r="AL2648"/>
      <c r="AM2648"/>
      <c r="AN2648"/>
      <c r="AO2648" t="str">
        <f t="shared" si="353"/>
        <v>/</v>
      </c>
      <c r="AP2648" t="str">
        <f>Tabela1[[#This Row],[TAG]]&amp;Tabela1[[#This Row],[PEDIDO]]&amp;Tabela1[[#This Row],[PRODUTO]]</f>
        <v/>
      </c>
      <c r="AQ2648" s="23" t="str">
        <f>Tabela1[[#This Row],[PRODUTO]]&amp;Tabela1[[#This Row],[TAG]]</f>
        <v/>
      </c>
      <c r="AR2648" s="183">
        <f>Tabela1[[#This Row],[PESO TOTAL]]*Tabela1[[#This Row],[MATÉRIA PRIMA]]</f>
        <v>0</v>
      </c>
      <c r="AS2648" s="28">
        <f>Tabela1[[#This Row],[PESO TOTAL]]*Tabela1[[#This Row],[PREPARAÇÃO ]]</f>
        <v>0</v>
      </c>
      <c r="AT2648" s="28">
        <f>Tabela1[[#This Row],[PESO TOTAL]]*Tabela1[[#This Row],[CALDEIRARIA]]</f>
        <v>0</v>
      </c>
      <c r="AU2648" s="28">
        <f>Tabela1[[#This Row],[PESO TOTAL]]*Tabela1[[#This Row],[SOLDA]]</f>
        <v>0</v>
      </c>
      <c r="AV2648" s="28">
        <f>Tabela1[[#This Row],[PESO TOTAL]]*Tabela1[[#This Row],[ACABAMENTO]]</f>
        <v>0</v>
      </c>
      <c r="AW2648" s="28">
        <f>Tabela1[[#This Row],[PESO TOTAL]]*Tabela1[[#This Row],[PRONTO ACABADO]]</f>
        <v>0</v>
      </c>
      <c r="AX2648" s="28">
        <f>Tabela1[[#This Row],[PESO TOTAL]]*Tabela1[[#This Row],[EXPEDIÇÃO ]]</f>
        <v>0</v>
      </c>
      <c r="AY2648" s="28" t="str">
        <f>Tabela1[[#This Row],[PEDIDO]]&amp;Tabela1[[#This Row],[PRODUTO]]</f>
        <v/>
      </c>
      <c r="AZ2648" s="44">
        <f>IF(AF2648="",0,IF(ISTEXT(AF2648),H2648*VALUE(SUBSTITUTE(AF2648,"%",""))/100,H2648*AF2648))-Tabela1[[#This Row],[PRONTO ACABADO2]]</f>
        <v>0</v>
      </c>
      <c r="BA2648" s="44">
        <f>IF(AG2648="",0,IF(ISTEXT(AG2648),H2648*VALUE(SUBSTITUTE(AG2648,"%",""))/100,H2648*AG2648))-Tabela1[[#This Row],[PESO EXPEDIDO2]]</f>
        <v>0</v>
      </c>
      <c r="BB2648" s="44">
        <f t="shared" si="354"/>
        <v>0</v>
      </c>
      <c r="BC2648" s="44">
        <f t="shared" si="355"/>
        <v>0</v>
      </c>
      <c r="BD2648" s="44"/>
    </row>
    <row r="2649" spans="1:56" ht="15.75" hidden="1" customHeight="1" x14ac:dyDescent="0.25">
      <c r="A2649" s="6"/>
      <c r="B2649" s="22"/>
      <c r="C2649" s="7"/>
      <c r="D2649" s="46"/>
      <c r="E2649" s="7"/>
      <c r="F2649" s="7"/>
      <c r="G2649" s="44"/>
      <c r="H2649" s="41">
        <f>Tabela1[[#This Row],[PESO UNI]]*Tabela1[[#This Row],[QTE]]</f>
        <v>0</v>
      </c>
      <c r="I2649" s="7"/>
      <c r="J2649" s="8"/>
      <c r="K2649" s="8"/>
      <c r="L2649" s="9"/>
      <c r="M2649" s="10"/>
      <c r="N2649" s="8"/>
      <c r="O2649" s="12"/>
      <c r="P2649" s="13"/>
      <c r="Q2649" s="14">
        <f>Tabela1[[#This Row],[QTDE/ Fabricação]]-Tabela1[[#This Row],[QTE]]</f>
        <v>0</v>
      </c>
      <c r="R2649" s="19">
        <f t="shared" si="350"/>
        <v>0</v>
      </c>
      <c r="S2649" s="19">
        <f t="shared" si="349"/>
        <v>0</v>
      </c>
      <c r="T2649" s="20">
        <f t="shared" si="351"/>
        <v>0</v>
      </c>
      <c r="U2649" s="17">
        <f>IFERROR(SUMIF('LISTA DE EMBARQUE'!B:B,MICRO!E:E,'LISTA DE EMBARQUE'!G:G),"")</f>
        <v>0</v>
      </c>
      <c r="V2649" s="12" t="str">
        <f>IFERROR(VLOOKUP(Tabela1[[#This Row],[COD.MDE]],'LISTA DE EMBARQUE'!B:L,11,0),"")</f>
        <v/>
      </c>
      <c r="W2649" s="13" t="str">
        <f>IFERROR(COUNTIF(#REF!,Tabela1[[#This Row],[Colunas5]]),"")</f>
        <v/>
      </c>
      <c r="X2649" s="14">
        <f>Tabela1[[#This Row],[QIANTIDADE EXPEDIDA]]*Tabela1[[#This Row],[PESO UNI]]</f>
        <v>0</v>
      </c>
      <c r="Y2649" s="14">
        <f t="shared" si="352"/>
        <v>0</v>
      </c>
      <c r="Z2649" s="21">
        <f>Tabela1[[#This Row],[PESO TOTAL]]-Tabela1[[#This Row],[Peso Expedido]]</f>
        <v>0</v>
      </c>
      <c r="AA2649" s="18"/>
      <c r="AB2649" s="40" t="s">
        <v>3204</v>
      </c>
      <c r="AC2649" s="40"/>
      <c r="AD2649" s="40"/>
      <c r="AE2649" s="40"/>
      <c r="AF2649" s="40"/>
      <c r="AG2649" s="40"/>
      <c r="AH2649" s="40"/>
      <c r="AI2649" s="40" t="str">
        <f t="shared" si="356"/>
        <v>ok</v>
      </c>
      <c r="AJ2649"/>
      <c r="AK2649" t="str">
        <f>Tabela1[[#This Row],[Coluna1]]&amp;Tabela1[[#This Row],[PEDIDO]]</f>
        <v/>
      </c>
      <c r="AL2649"/>
      <c r="AM2649"/>
      <c r="AN2649"/>
      <c r="AO2649" t="str">
        <f t="shared" si="353"/>
        <v>/</v>
      </c>
      <c r="AP2649" t="str">
        <f>Tabela1[[#This Row],[TAG]]&amp;Tabela1[[#This Row],[PEDIDO]]&amp;Tabela1[[#This Row],[PRODUTO]]</f>
        <v/>
      </c>
      <c r="AQ2649" s="23" t="str">
        <f>Tabela1[[#This Row],[PRODUTO]]&amp;Tabela1[[#This Row],[TAG]]</f>
        <v/>
      </c>
      <c r="AR2649" s="183">
        <f>Tabela1[[#This Row],[PESO TOTAL]]*Tabela1[[#This Row],[MATÉRIA PRIMA]]</f>
        <v>0</v>
      </c>
      <c r="AS2649" s="28">
        <f>Tabela1[[#This Row],[PESO TOTAL]]*Tabela1[[#This Row],[PREPARAÇÃO ]]</f>
        <v>0</v>
      </c>
      <c r="AT2649" s="28">
        <f>Tabela1[[#This Row],[PESO TOTAL]]*Tabela1[[#This Row],[CALDEIRARIA]]</f>
        <v>0</v>
      </c>
      <c r="AU2649" s="28">
        <f>Tabela1[[#This Row],[PESO TOTAL]]*Tabela1[[#This Row],[SOLDA]]</f>
        <v>0</v>
      </c>
      <c r="AV2649" s="28">
        <f>Tabela1[[#This Row],[PESO TOTAL]]*Tabela1[[#This Row],[ACABAMENTO]]</f>
        <v>0</v>
      </c>
      <c r="AW2649" s="28">
        <f>Tabela1[[#This Row],[PESO TOTAL]]*Tabela1[[#This Row],[PRONTO ACABADO]]</f>
        <v>0</v>
      </c>
      <c r="AX2649" s="28">
        <f>Tabela1[[#This Row],[PESO TOTAL]]*Tabela1[[#This Row],[EXPEDIÇÃO ]]</f>
        <v>0</v>
      </c>
      <c r="AY2649" s="28" t="str">
        <f>Tabela1[[#This Row],[PEDIDO]]&amp;Tabela1[[#This Row],[PRODUTO]]</f>
        <v/>
      </c>
      <c r="AZ2649" s="44">
        <f>IF(AF2649="",0,IF(ISTEXT(AF2649),H2649*VALUE(SUBSTITUTE(AF2649,"%",""))/100,H2649*AF2649))-Tabela1[[#This Row],[PRONTO ACABADO2]]</f>
        <v>0</v>
      </c>
      <c r="BA2649" s="44">
        <f>IF(AG2649="",0,IF(ISTEXT(AG2649),H2649*VALUE(SUBSTITUTE(AG2649,"%",""))/100,H2649*AG2649))-Tabela1[[#This Row],[PESO EXPEDIDO2]]</f>
        <v>0</v>
      </c>
      <c r="BB2649" s="44">
        <f t="shared" si="354"/>
        <v>0</v>
      </c>
      <c r="BC2649" s="44">
        <f t="shared" si="355"/>
        <v>0</v>
      </c>
      <c r="BD2649" s="44"/>
    </row>
    <row r="2650" spans="1:56" ht="15.75" hidden="1" customHeight="1" x14ac:dyDescent="0.25">
      <c r="A2650" s="6"/>
      <c r="B2650" s="22"/>
      <c r="C2650" s="7"/>
      <c r="D2650" s="46"/>
      <c r="E2650" s="7"/>
      <c r="F2650" s="7"/>
      <c r="G2650" s="44"/>
      <c r="H2650" s="41">
        <f>Tabela1[[#This Row],[PESO UNI]]*Tabela1[[#This Row],[QTE]]</f>
        <v>0</v>
      </c>
      <c r="I2650" s="7"/>
      <c r="J2650" s="8"/>
      <c r="K2650" s="8"/>
      <c r="L2650" s="9"/>
      <c r="M2650" s="10"/>
      <c r="N2650" s="8"/>
      <c r="O2650" s="12"/>
      <c r="P2650" s="13"/>
      <c r="Q2650" s="14">
        <f>Tabela1[[#This Row],[QTDE/ Fabricação]]-Tabela1[[#This Row],[QTE]]</f>
        <v>0</v>
      </c>
      <c r="R2650" s="19">
        <f t="shared" si="350"/>
        <v>0</v>
      </c>
      <c r="S2650" s="19">
        <f t="shared" si="349"/>
        <v>0</v>
      </c>
      <c r="T2650" s="20">
        <f t="shared" si="351"/>
        <v>0</v>
      </c>
      <c r="U2650" s="17">
        <f>IFERROR(SUMIF('LISTA DE EMBARQUE'!B:B,MICRO!E:E,'LISTA DE EMBARQUE'!G:G),"")</f>
        <v>0</v>
      </c>
      <c r="V2650" s="12" t="str">
        <f>IFERROR(VLOOKUP(Tabela1[[#This Row],[COD.MDE]],'LISTA DE EMBARQUE'!B:L,11,0),"")</f>
        <v/>
      </c>
      <c r="W2650" s="13" t="str">
        <f>IFERROR(COUNTIF(#REF!,Tabela1[[#This Row],[Colunas5]]),"")</f>
        <v/>
      </c>
      <c r="X2650" s="14">
        <f>Tabela1[[#This Row],[QIANTIDADE EXPEDIDA]]*Tabela1[[#This Row],[PESO UNI]]</f>
        <v>0</v>
      </c>
      <c r="Y2650" s="14">
        <f t="shared" si="352"/>
        <v>0</v>
      </c>
      <c r="Z2650" s="21">
        <f>Tabela1[[#This Row],[PESO TOTAL]]-Tabela1[[#This Row],[Peso Expedido]]</f>
        <v>0</v>
      </c>
      <c r="AA2650" s="18"/>
      <c r="AB2650" s="40" t="s">
        <v>3204</v>
      </c>
      <c r="AC2650" s="40"/>
      <c r="AD2650" s="40"/>
      <c r="AE2650" s="40"/>
      <c r="AF2650" s="40"/>
      <c r="AG2650" s="40"/>
      <c r="AH2650" s="40"/>
      <c r="AI2650" s="40" t="str">
        <f t="shared" si="356"/>
        <v>ok</v>
      </c>
      <c r="AJ2650"/>
      <c r="AK2650" t="str">
        <f>Tabela1[[#This Row],[Coluna1]]&amp;Tabela1[[#This Row],[PEDIDO]]</f>
        <v/>
      </c>
      <c r="AL2650"/>
      <c r="AM2650"/>
      <c r="AN2650"/>
      <c r="AO2650" t="str">
        <f t="shared" si="353"/>
        <v>/</v>
      </c>
      <c r="AP2650" t="str">
        <f>Tabela1[[#This Row],[TAG]]&amp;Tabela1[[#This Row],[PEDIDO]]&amp;Tabela1[[#This Row],[PRODUTO]]</f>
        <v/>
      </c>
      <c r="AQ2650" s="23" t="str">
        <f>Tabela1[[#This Row],[PRODUTO]]&amp;Tabela1[[#This Row],[TAG]]</f>
        <v/>
      </c>
      <c r="AR2650" s="183">
        <f>Tabela1[[#This Row],[PESO TOTAL]]*Tabela1[[#This Row],[MATÉRIA PRIMA]]</f>
        <v>0</v>
      </c>
      <c r="AS2650" s="28">
        <f>Tabela1[[#This Row],[PESO TOTAL]]*Tabela1[[#This Row],[PREPARAÇÃO ]]</f>
        <v>0</v>
      </c>
      <c r="AT2650" s="28">
        <f>Tabela1[[#This Row],[PESO TOTAL]]*Tabela1[[#This Row],[CALDEIRARIA]]</f>
        <v>0</v>
      </c>
      <c r="AU2650" s="28">
        <f>Tabela1[[#This Row],[PESO TOTAL]]*Tabela1[[#This Row],[SOLDA]]</f>
        <v>0</v>
      </c>
      <c r="AV2650" s="28">
        <f>Tabela1[[#This Row],[PESO TOTAL]]*Tabela1[[#This Row],[ACABAMENTO]]</f>
        <v>0</v>
      </c>
      <c r="AW2650" s="28">
        <f>Tabela1[[#This Row],[PESO TOTAL]]*Tabela1[[#This Row],[PRONTO ACABADO]]</f>
        <v>0</v>
      </c>
      <c r="AX2650" s="28">
        <f>Tabela1[[#This Row],[PESO TOTAL]]*Tabela1[[#This Row],[EXPEDIÇÃO ]]</f>
        <v>0</v>
      </c>
      <c r="AY2650" s="28" t="str">
        <f>Tabela1[[#This Row],[PEDIDO]]&amp;Tabela1[[#This Row],[PRODUTO]]</f>
        <v/>
      </c>
      <c r="AZ2650" s="44">
        <f>IF(AF2650="",0,IF(ISTEXT(AF2650),H2650*VALUE(SUBSTITUTE(AF2650,"%",""))/100,H2650*AF2650))-Tabela1[[#This Row],[PRONTO ACABADO2]]</f>
        <v>0</v>
      </c>
      <c r="BA2650" s="44">
        <f>IF(AG2650="",0,IF(ISTEXT(AG2650),H2650*VALUE(SUBSTITUTE(AG2650,"%",""))/100,H2650*AG2650))-Tabela1[[#This Row],[PESO EXPEDIDO2]]</f>
        <v>0</v>
      </c>
      <c r="BB2650" s="44">
        <f t="shared" si="354"/>
        <v>0</v>
      </c>
      <c r="BC2650" s="44">
        <f t="shared" si="355"/>
        <v>0</v>
      </c>
      <c r="BD2650" s="44"/>
    </row>
    <row r="2651" spans="1:56" ht="15.75" hidden="1" customHeight="1" x14ac:dyDescent="0.25">
      <c r="A2651" s="6"/>
      <c r="B2651" s="22"/>
      <c r="C2651" s="7"/>
      <c r="D2651" s="46"/>
      <c r="E2651" s="7"/>
      <c r="F2651" s="7"/>
      <c r="G2651" s="44"/>
      <c r="H2651" s="41">
        <f>Tabela1[[#This Row],[PESO UNI]]*Tabela1[[#This Row],[QTE]]</f>
        <v>0</v>
      </c>
      <c r="I2651" s="7"/>
      <c r="J2651" s="8"/>
      <c r="K2651" s="8"/>
      <c r="L2651" s="9"/>
      <c r="M2651" s="10"/>
      <c r="N2651" s="8"/>
      <c r="O2651" s="12"/>
      <c r="P2651" s="13"/>
      <c r="Q2651" s="14">
        <f>Tabela1[[#This Row],[QTDE/ Fabricação]]-Tabela1[[#This Row],[QTE]]</f>
        <v>0</v>
      </c>
      <c r="R2651" s="19">
        <f t="shared" si="350"/>
        <v>0</v>
      </c>
      <c r="S2651" s="19">
        <f t="shared" si="349"/>
        <v>0</v>
      </c>
      <c r="T2651" s="20">
        <f t="shared" si="351"/>
        <v>0</v>
      </c>
      <c r="U2651" s="17">
        <f>IFERROR(SUMIF('LISTA DE EMBARQUE'!B:B,MICRO!E:E,'LISTA DE EMBARQUE'!G:G),"")</f>
        <v>0</v>
      </c>
      <c r="V2651" s="12" t="str">
        <f>IFERROR(VLOOKUP(Tabela1[[#This Row],[COD.MDE]],'LISTA DE EMBARQUE'!B:L,11,0),"")</f>
        <v/>
      </c>
      <c r="W2651" s="13" t="str">
        <f>IFERROR(COUNTIF(#REF!,Tabela1[[#This Row],[Colunas5]]),"")</f>
        <v/>
      </c>
      <c r="X2651" s="14">
        <f>Tabela1[[#This Row],[QIANTIDADE EXPEDIDA]]*Tabela1[[#This Row],[PESO UNI]]</f>
        <v>0</v>
      </c>
      <c r="Y2651" s="14">
        <f t="shared" si="352"/>
        <v>0</v>
      </c>
      <c r="Z2651" s="21">
        <f>Tabela1[[#This Row],[PESO TOTAL]]-Tabela1[[#This Row],[Peso Expedido]]</f>
        <v>0</v>
      </c>
      <c r="AA2651" s="18"/>
      <c r="AB2651" s="40" t="s">
        <v>3204</v>
      </c>
      <c r="AC2651" s="40"/>
      <c r="AD2651" s="40"/>
      <c r="AE2651" s="40"/>
      <c r="AF2651" s="40"/>
      <c r="AG2651" s="40"/>
      <c r="AH2651" s="40"/>
      <c r="AI2651" s="40" t="str">
        <f t="shared" si="356"/>
        <v>ok</v>
      </c>
      <c r="AJ2651"/>
      <c r="AK2651" t="str">
        <f>Tabela1[[#This Row],[Coluna1]]&amp;Tabela1[[#This Row],[PEDIDO]]</f>
        <v/>
      </c>
      <c r="AL2651"/>
      <c r="AM2651"/>
      <c r="AN2651"/>
      <c r="AO2651" t="str">
        <f t="shared" si="353"/>
        <v>/</v>
      </c>
      <c r="AP2651" t="str">
        <f>Tabela1[[#This Row],[TAG]]&amp;Tabela1[[#This Row],[PEDIDO]]&amp;Tabela1[[#This Row],[PRODUTO]]</f>
        <v/>
      </c>
      <c r="AQ2651" s="23" t="str">
        <f>Tabela1[[#This Row],[PRODUTO]]&amp;Tabela1[[#This Row],[TAG]]</f>
        <v/>
      </c>
      <c r="AR2651" s="183">
        <f>Tabela1[[#This Row],[PESO TOTAL]]*Tabela1[[#This Row],[MATÉRIA PRIMA]]</f>
        <v>0</v>
      </c>
      <c r="AS2651" s="28">
        <f>Tabela1[[#This Row],[PESO TOTAL]]*Tabela1[[#This Row],[PREPARAÇÃO ]]</f>
        <v>0</v>
      </c>
      <c r="AT2651" s="28">
        <f>Tabela1[[#This Row],[PESO TOTAL]]*Tabela1[[#This Row],[CALDEIRARIA]]</f>
        <v>0</v>
      </c>
      <c r="AU2651" s="28">
        <f>Tabela1[[#This Row],[PESO TOTAL]]*Tabela1[[#This Row],[SOLDA]]</f>
        <v>0</v>
      </c>
      <c r="AV2651" s="28">
        <f>Tabela1[[#This Row],[PESO TOTAL]]*Tabela1[[#This Row],[ACABAMENTO]]</f>
        <v>0</v>
      </c>
      <c r="AW2651" s="28">
        <f>Tabela1[[#This Row],[PESO TOTAL]]*Tabela1[[#This Row],[PRONTO ACABADO]]</f>
        <v>0</v>
      </c>
      <c r="AX2651" s="28">
        <f>Tabela1[[#This Row],[PESO TOTAL]]*Tabela1[[#This Row],[EXPEDIÇÃO ]]</f>
        <v>0</v>
      </c>
      <c r="AY2651" s="28" t="str">
        <f>Tabela1[[#This Row],[PEDIDO]]&amp;Tabela1[[#This Row],[PRODUTO]]</f>
        <v/>
      </c>
      <c r="AZ2651" s="44">
        <f>IF(AF2651="",0,IF(ISTEXT(AF2651),H2651*VALUE(SUBSTITUTE(AF2651,"%",""))/100,H2651*AF2651))-Tabela1[[#This Row],[PRONTO ACABADO2]]</f>
        <v>0</v>
      </c>
      <c r="BA2651" s="44">
        <f>IF(AG2651="",0,IF(ISTEXT(AG2651),H2651*VALUE(SUBSTITUTE(AG2651,"%",""))/100,H2651*AG2651))-Tabela1[[#This Row],[PESO EXPEDIDO2]]</f>
        <v>0</v>
      </c>
      <c r="BB2651" s="44">
        <f t="shared" si="354"/>
        <v>0</v>
      </c>
      <c r="BC2651" s="44">
        <f t="shared" si="355"/>
        <v>0</v>
      </c>
      <c r="BD2651" s="44"/>
    </row>
    <row r="2652" spans="1:56" ht="15.75" hidden="1" customHeight="1" x14ac:dyDescent="0.25">
      <c r="A2652" s="6"/>
      <c r="B2652" s="22"/>
      <c r="C2652" s="7"/>
      <c r="D2652" s="46"/>
      <c r="E2652" s="7"/>
      <c r="F2652" s="7"/>
      <c r="G2652" s="44"/>
      <c r="H2652" s="41">
        <f>Tabela1[[#This Row],[PESO UNI]]*Tabela1[[#This Row],[QTE]]</f>
        <v>0</v>
      </c>
      <c r="I2652" s="7"/>
      <c r="J2652" s="8"/>
      <c r="K2652" s="8"/>
      <c r="L2652" s="9"/>
      <c r="M2652" s="10"/>
      <c r="N2652" s="8"/>
      <c r="O2652" s="12"/>
      <c r="P2652" s="13"/>
      <c r="Q2652" s="14">
        <f>Tabela1[[#This Row],[QTDE/ Fabricação]]-Tabela1[[#This Row],[QTE]]</f>
        <v>0</v>
      </c>
      <c r="R2652" s="19">
        <f t="shared" si="350"/>
        <v>0</v>
      </c>
      <c r="S2652" s="19">
        <f t="shared" si="349"/>
        <v>0</v>
      </c>
      <c r="T2652" s="20">
        <f t="shared" si="351"/>
        <v>0</v>
      </c>
      <c r="U2652" s="17">
        <f>IFERROR(SUMIF('LISTA DE EMBARQUE'!B:B,MICRO!E:E,'LISTA DE EMBARQUE'!G:G),"")</f>
        <v>0</v>
      </c>
      <c r="V2652" s="12" t="str">
        <f>IFERROR(VLOOKUP(Tabela1[[#This Row],[COD.MDE]],'LISTA DE EMBARQUE'!B:L,11,0),"")</f>
        <v/>
      </c>
      <c r="W2652" s="13" t="str">
        <f>IFERROR(COUNTIF(#REF!,Tabela1[[#This Row],[Colunas5]]),"")</f>
        <v/>
      </c>
      <c r="X2652" s="14">
        <f>Tabela1[[#This Row],[QIANTIDADE EXPEDIDA]]*Tabela1[[#This Row],[PESO UNI]]</f>
        <v>0</v>
      </c>
      <c r="Y2652" s="14">
        <f t="shared" si="352"/>
        <v>0</v>
      </c>
      <c r="Z2652" s="21">
        <f>Tabela1[[#This Row],[PESO TOTAL]]-Tabela1[[#This Row],[Peso Expedido]]</f>
        <v>0</v>
      </c>
      <c r="AA2652" s="18"/>
      <c r="AB2652" s="40" t="s">
        <v>3204</v>
      </c>
      <c r="AC2652" s="40"/>
      <c r="AD2652" s="40"/>
      <c r="AE2652" s="40"/>
      <c r="AF2652" s="40"/>
      <c r="AG2652" s="40"/>
      <c r="AH2652" s="40"/>
      <c r="AI2652" s="40" t="str">
        <f t="shared" si="356"/>
        <v>ok</v>
      </c>
      <c r="AJ2652"/>
      <c r="AK2652" t="str">
        <f>Tabela1[[#This Row],[Coluna1]]&amp;Tabela1[[#This Row],[PEDIDO]]</f>
        <v/>
      </c>
      <c r="AL2652"/>
      <c r="AM2652"/>
      <c r="AN2652"/>
      <c r="AO2652" t="str">
        <f t="shared" si="353"/>
        <v>/</v>
      </c>
      <c r="AP2652" t="str">
        <f>Tabela1[[#This Row],[TAG]]&amp;Tabela1[[#This Row],[PEDIDO]]&amp;Tabela1[[#This Row],[PRODUTO]]</f>
        <v/>
      </c>
      <c r="AQ2652" s="23" t="str">
        <f>Tabela1[[#This Row],[PRODUTO]]&amp;Tabela1[[#This Row],[TAG]]</f>
        <v/>
      </c>
      <c r="AR2652" s="183">
        <f>Tabela1[[#This Row],[PESO TOTAL]]*Tabela1[[#This Row],[MATÉRIA PRIMA]]</f>
        <v>0</v>
      </c>
      <c r="AS2652" s="28">
        <f>Tabela1[[#This Row],[PESO TOTAL]]*Tabela1[[#This Row],[PREPARAÇÃO ]]</f>
        <v>0</v>
      </c>
      <c r="AT2652" s="28">
        <f>Tabela1[[#This Row],[PESO TOTAL]]*Tabela1[[#This Row],[CALDEIRARIA]]</f>
        <v>0</v>
      </c>
      <c r="AU2652" s="28">
        <f>Tabela1[[#This Row],[PESO TOTAL]]*Tabela1[[#This Row],[SOLDA]]</f>
        <v>0</v>
      </c>
      <c r="AV2652" s="28">
        <f>Tabela1[[#This Row],[PESO TOTAL]]*Tabela1[[#This Row],[ACABAMENTO]]</f>
        <v>0</v>
      </c>
      <c r="AW2652" s="28">
        <f>Tabela1[[#This Row],[PESO TOTAL]]*Tabela1[[#This Row],[PRONTO ACABADO]]</f>
        <v>0</v>
      </c>
      <c r="AX2652" s="28">
        <f>Tabela1[[#This Row],[PESO TOTAL]]*Tabela1[[#This Row],[EXPEDIÇÃO ]]</f>
        <v>0</v>
      </c>
      <c r="AY2652" s="28" t="str">
        <f>Tabela1[[#This Row],[PEDIDO]]&amp;Tabela1[[#This Row],[PRODUTO]]</f>
        <v/>
      </c>
      <c r="AZ2652" s="44">
        <f>IF(AF2652="",0,IF(ISTEXT(AF2652),H2652*VALUE(SUBSTITUTE(AF2652,"%",""))/100,H2652*AF2652))-Tabela1[[#This Row],[PRONTO ACABADO2]]</f>
        <v>0</v>
      </c>
      <c r="BA2652" s="44">
        <f>IF(AG2652="",0,IF(ISTEXT(AG2652),H2652*VALUE(SUBSTITUTE(AG2652,"%",""))/100,H2652*AG2652))-Tabela1[[#This Row],[PESO EXPEDIDO2]]</f>
        <v>0</v>
      </c>
      <c r="BB2652" s="44">
        <f t="shared" si="354"/>
        <v>0</v>
      </c>
      <c r="BC2652" s="44">
        <f t="shared" si="355"/>
        <v>0</v>
      </c>
      <c r="BD2652" s="44"/>
    </row>
    <row r="2653" spans="1:56" ht="15.75" hidden="1" customHeight="1" x14ac:dyDescent="0.25">
      <c r="A2653" s="6"/>
      <c r="B2653" s="22"/>
      <c r="C2653" s="7"/>
      <c r="D2653" s="46"/>
      <c r="E2653" s="7"/>
      <c r="F2653" s="7"/>
      <c r="G2653" s="44"/>
      <c r="H2653" s="41">
        <f>Tabela1[[#This Row],[PESO UNI]]*Tabela1[[#This Row],[QTE]]</f>
        <v>0</v>
      </c>
      <c r="I2653" s="7"/>
      <c r="J2653" s="8"/>
      <c r="K2653" s="8"/>
      <c r="L2653" s="9"/>
      <c r="M2653" s="10"/>
      <c r="N2653" s="8"/>
      <c r="O2653" s="12"/>
      <c r="P2653" s="13"/>
      <c r="Q2653" s="14">
        <f>Tabela1[[#This Row],[QTDE/ Fabricação]]-Tabela1[[#This Row],[QTE]]</f>
        <v>0</v>
      </c>
      <c r="R2653" s="19">
        <f t="shared" si="350"/>
        <v>0</v>
      </c>
      <c r="S2653" s="19">
        <f t="shared" si="349"/>
        <v>0</v>
      </c>
      <c r="T2653" s="20">
        <f t="shared" si="351"/>
        <v>0</v>
      </c>
      <c r="U2653" s="17">
        <f>IFERROR(SUMIF('LISTA DE EMBARQUE'!B:B,MICRO!E:E,'LISTA DE EMBARQUE'!G:G),"")</f>
        <v>0</v>
      </c>
      <c r="V2653" s="12" t="str">
        <f>IFERROR(VLOOKUP(Tabela1[[#This Row],[COD.MDE]],'LISTA DE EMBARQUE'!B:L,11,0),"")</f>
        <v/>
      </c>
      <c r="W2653" s="13" t="str">
        <f>IFERROR(COUNTIF(#REF!,Tabela1[[#This Row],[Colunas5]]),"")</f>
        <v/>
      </c>
      <c r="X2653" s="14">
        <f>Tabela1[[#This Row],[QIANTIDADE EXPEDIDA]]*Tabela1[[#This Row],[PESO UNI]]</f>
        <v>0</v>
      </c>
      <c r="Y2653" s="14">
        <f t="shared" si="352"/>
        <v>0</v>
      </c>
      <c r="Z2653" s="21">
        <f>Tabela1[[#This Row],[PESO TOTAL]]-Tabela1[[#This Row],[Peso Expedido]]</f>
        <v>0</v>
      </c>
      <c r="AA2653" s="18"/>
      <c r="AB2653" s="40" t="s">
        <v>3204</v>
      </c>
      <c r="AC2653" s="40"/>
      <c r="AD2653" s="40"/>
      <c r="AE2653" s="40"/>
      <c r="AF2653" s="40"/>
      <c r="AG2653" s="40"/>
      <c r="AH2653" s="40"/>
      <c r="AI2653" s="40" t="str">
        <f t="shared" si="356"/>
        <v>ok</v>
      </c>
      <c r="AJ2653"/>
      <c r="AK2653" t="str">
        <f>Tabela1[[#This Row],[Coluna1]]&amp;Tabela1[[#This Row],[PEDIDO]]</f>
        <v/>
      </c>
      <c r="AL2653"/>
      <c r="AM2653"/>
      <c r="AN2653"/>
      <c r="AO2653" t="str">
        <f t="shared" si="353"/>
        <v>/</v>
      </c>
      <c r="AP2653" t="str">
        <f>Tabela1[[#This Row],[TAG]]&amp;Tabela1[[#This Row],[PEDIDO]]&amp;Tabela1[[#This Row],[PRODUTO]]</f>
        <v/>
      </c>
      <c r="AQ2653" s="23" t="str">
        <f>Tabela1[[#This Row],[PRODUTO]]&amp;Tabela1[[#This Row],[TAG]]</f>
        <v/>
      </c>
      <c r="AR2653" s="183">
        <f>Tabela1[[#This Row],[PESO TOTAL]]*Tabela1[[#This Row],[MATÉRIA PRIMA]]</f>
        <v>0</v>
      </c>
      <c r="AS2653" s="28">
        <f>Tabela1[[#This Row],[PESO TOTAL]]*Tabela1[[#This Row],[PREPARAÇÃO ]]</f>
        <v>0</v>
      </c>
      <c r="AT2653" s="28">
        <f>Tabela1[[#This Row],[PESO TOTAL]]*Tabela1[[#This Row],[CALDEIRARIA]]</f>
        <v>0</v>
      </c>
      <c r="AU2653" s="28">
        <f>Tabela1[[#This Row],[PESO TOTAL]]*Tabela1[[#This Row],[SOLDA]]</f>
        <v>0</v>
      </c>
      <c r="AV2653" s="28">
        <f>Tabela1[[#This Row],[PESO TOTAL]]*Tabela1[[#This Row],[ACABAMENTO]]</f>
        <v>0</v>
      </c>
      <c r="AW2653" s="28">
        <f>Tabela1[[#This Row],[PESO TOTAL]]*Tabela1[[#This Row],[PRONTO ACABADO]]</f>
        <v>0</v>
      </c>
      <c r="AX2653" s="28">
        <f>Tabela1[[#This Row],[PESO TOTAL]]*Tabela1[[#This Row],[EXPEDIÇÃO ]]</f>
        <v>0</v>
      </c>
      <c r="AY2653" s="28" t="str">
        <f>Tabela1[[#This Row],[PEDIDO]]&amp;Tabela1[[#This Row],[PRODUTO]]</f>
        <v/>
      </c>
      <c r="AZ2653" s="44">
        <f>IF(AF2653="",0,IF(ISTEXT(AF2653),H2653*VALUE(SUBSTITUTE(AF2653,"%",""))/100,H2653*AF2653))-Tabela1[[#This Row],[PRONTO ACABADO2]]</f>
        <v>0</v>
      </c>
      <c r="BA2653" s="44">
        <f>IF(AG2653="",0,IF(ISTEXT(AG2653),H2653*VALUE(SUBSTITUTE(AG2653,"%",""))/100,H2653*AG2653))-Tabela1[[#This Row],[PESO EXPEDIDO2]]</f>
        <v>0</v>
      </c>
      <c r="BB2653" s="44">
        <f t="shared" si="354"/>
        <v>0</v>
      </c>
      <c r="BC2653" s="44">
        <f t="shared" si="355"/>
        <v>0</v>
      </c>
      <c r="BD2653" s="44"/>
    </row>
    <row r="2654" spans="1:56" ht="15.75" hidden="1" customHeight="1" x14ac:dyDescent="0.25">
      <c r="A2654" s="6"/>
      <c r="B2654" s="22"/>
      <c r="C2654" s="7"/>
      <c r="D2654" s="46"/>
      <c r="E2654" s="7"/>
      <c r="F2654" s="7"/>
      <c r="G2654" s="44"/>
      <c r="H2654" s="41">
        <f>Tabela1[[#This Row],[PESO UNI]]*Tabela1[[#This Row],[QTE]]</f>
        <v>0</v>
      </c>
      <c r="I2654" s="7"/>
      <c r="J2654" s="8"/>
      <c r="K2654" s="8"/>
      <c r="L2654" s="9"/>
      <c r="M2654" s="10"/>
      <c r="N2654" s="8"/>
      <c r="O2654" s="12"/>
      <c r="P2654" s="13"/>
      <c r="Q2654" s="14">
        <f>Tabela1[[#This Row],[QTDE/ Fabricação]]-Tabela1[[#This Row],[QTE]]</f>
        <v>0</v>
      </c>
      <c r="R2654" s="19">
        <f t="shared" si="350"/>
        <v>0</v>
      </c>
      <c r="S2654" s="19">
        <f t="shared" si="349"/>
        <v>0</v>
      </c>
      <c r="T2654" s="20">
        <f t="shared" si="351"/>
        <v>0</v>
      </c>
      <c r="U2654" s="17">
        <f>IFERROR(SUMIF('LISTA DE EMBARQUE'!B:B,MICRO!E:E,'LISTA DE EMBARQUE'!G:G),"")</f>
        <v>0</v>
      </c>
      <c r="V2654" s="12" t="str">
        <f>IFERROR(VLOOKUP(Tabela1[[#This Row],[COD.MDE]],'LISTA DE EMBARQUE'!B:L,11,0),"")</f>
        <v/>
      </c>
      <c r="W2654" s="13" t="str">
        <f>IFERROR(COUNTIF(#REF!,Tabela1[[#This Row],[Colunas5]]),"")</f>
        <v/>
      </c>
      <c r="X2654" s="14">
        <f>Tabela1[[#This Row],[QIANTIDADE EXPEDIDA]]*Tabela1[[#This Row],[PESO UNI]]</f>
        <v>0</v>
      </c>
      <c r="Y2654" s="14">
        <f t="shared" si="352"/>
        <v>0</v>
      </c>
      <c r="Z2654" s="21">
        <f>Tabela1[[#This Row],[PESO TOTAL]]-Tabela1[[#This Row],[Peso Expedido]]</f>
        <v>0</v>
      </c>
      <c r="AA2654" s="18"/>
      <c r="AB2654" s="40" t="s">
        <v>342</v>
      </c>
      <c r="AC2654" s="40"/>
      <c r="AD2654" s="40"/>
      <c r="AE2654" s="40"/>
      <c r="AF2654" s="40"/>
      <c r="AG2654" s="40"/>
      <c r="AH2654" s="40"/>
      <c r="AI2654" s="40" t="str">
        <f t="shared" si="356"/>
        <v>ok</v>
      </c>
      <c r="AJ2654"/>
      <c r="AK2654" t="str">
        <f>Tabela1[[#This Row],[Coluna1]]&amp;Tabela1[[#This Row],[PEDIDO]]</f>
        <v/>
      </c>
      <c r="AL2654"/>
      <c r="AM2654"/>
      <c r="AN2654"/>
      <c r="AO2654" t="str">
        <f t="shared" si="353"/>
        <v>/</v>
      </c>
      <c r="AP2654" t="str">
        <f>Tabela1[[#This Row],[TAG]]&amp;Tabela1[[#This Row],[PEDIDO]]&amp;Tabela1[[#This Row],[PRODUTO]]</f>
        <v/>
      </c>
      <c r="AQ2654" s="23" t="str">
        <f>Tabela1[[#This Row],[PRODUTO]]&amp;Tabela1[[#This Row],[TAG]]</f>
        <v/>
      </c>
      <c r="AR2654" s="183">
        <f>Tabela1[[#This Row],[PESO TOTAL]]*Tabela1[[#This Row],[MATÉRIA PRIMA]]</f>
        <v>0</v>
      </c>
      <c r="AS2654" s="28">
        <f>Tabela1[[#This Row],[PESO TOTAL]]*Tabela1[[#This Row],[PREPARAÇÃO ]]</f>
        <v>0</v>
      </c>
      <c r="AT2654" s="28">
        <f>Tabela1[[#This Row],[PESO TOTAL]]*Tabela1[[#This Row],[CALDEIRARIA]]</f>
        <v>0</v>
      </c>
      <c r="AU2654" s="28">
        <f>Tabela1[[#This Row],[PESO TOTAL]]*Tabela1[[#This Row],[SOLDA]]</f>
        <v>0</v>
      </c>
      <c r="AV2654" s="28">
        <f>Tabela1[[#This Row],[PESO TOTAL]]*Tabela1[[#This Row],[ACABAMENTO]]</f>
        <v>0</v>
      </c>
      <c r="AW2654" s="28">
        <f>Tabela1[[#This Row],[PESO TOTAL]]*Tabela1[[#This Row],[PRONTO ACABADO]]</f>
        <v>0</v>
      </c>
      <c r="AX2654" s="28">
        <f>Tabela1[[#This Row],[PESO TOTAL]]*Tabela1[[#This Row],[EXPEDIÇÃO ]]</f>
        <v>0</v>
      </c>
      <c r="AY2654" s="28" t="str">
        <f>Tabela1[[#This Row],[PEDIDO]]&amp;Tabela1[[#This Row],[PRODUTO]]</f>
        <v/>
      </c>
      <c r="AZ2654" s="44">
        <f>IF(AF2654="",0,IF(ISTEXT(AF2654),H2654*VALUE(SUBSTITUTE(AF2654,"%",""))/100,H2654*AF2654))-Tabela1[[#This Row],[PRONTO ACABADO2]]</f>
        <v>0</v>
      </c>
      <c r="BA2654" s="44">
        <f>IF(AG2654="",0,IF(ISTEXT(AG2654),H2654*VALUE(SUBSTITUTE(AG2654,"%",""))/100,H2654*AG2654))-Tabela1[[#This Row],[PESO EXPEDIDO2]]</f>
        <v>0</v>
      </c>
      <c r="BB2654" s="44">
        <f t="shared" si="354"/>
        <v>0</v>
      </c>
      <c r="BC2654" s="44">
        <f t="shared" si="355"/>
        <v>0</v>
      </c>
      <c r="BD2654" s="44"/>
    </row>
    <row r="2655" spans="1:56" ht="15.75" hidden="1" customHeight="1" x14ac:dyDescent="0.25">
      <c r="A2655" s="6"/>
      <c r="B2655" s="22"/>
      <c r="C2655" s="7"/>
      <c r="D2655" s="46"/>
      <c r="E2655" s="7"/>
      <c r="F2655" s="7"/>
      <c r="G2655" s="44"/>
      <c r="H2655" s="41">
        <f>Tabela1[[#This Row],[PESO UNI]]*Tabela1[[#This Row],[QTE]]</f>
        <v>0</v>
      </c>
      <c r="I2655" s="7"/>
      <c r="J2655" s="8"/>
      <c r="K2655" s="8"/>
      <c r="L2655" s="9"/>
      <c r="M2655" s="10"/>
      <c r="N2655" s="8"/>
      <c r="O2655" s="12"/>
      <c r="P2655" s="13"/>
      <c r="Q2655" s="14">
        <f>Tabela1[[#This Row],[QTDE/ Fabricação]]-Tabela1[[#This Row],[QTE]]</f>
        <v>0</v>
      </c>
      <c r="R2655" s="19">
        <f t="shared" si="350"/>
        <v>0</v>
      </c>
      <c r="S2655" s="19">
        <f t="shared" si="349"/>
        <v>0</v>
      </c>
      <c r="T2655" s="20">
        <f t="shared" si="351"/>
        <v>0</v>
      </c>
      <c r="U2655" s="17">
        <f>IFERROR(SUMIF('LISTA DE EMBARQUE'!B:B,MICRO!E:E,'LISTA DE EMBARQUE'!G:G),"")</f>
        <v>0</v>
      </c>
      <c r="V2655" s="12" t="str">
        <f>IFERROR(VLOOKUP(Tabela1[[#This Row],[COD.MDE]],'LISTA DE EMBARQUE'!B:L,11,0),"")</f>
        <v/>
      </c>
      <c r="W2655" s="13" t="str">
        <f>IFERROR(COUNTIF(#REF!,Tabela1[[#This Row],[Colunas5]]),"")</f>
        <v/>
      </c>
      <c r="X2655" s="14">
        <f>Tabela1[[#This Row],[QIANTIDADE EXPEDIDA]]*Tabela1[[#This Row],[PESO UNI]]</f>
        <v>0</v>
      </c>
      <c r="Y2655" s="14">
        <f t="shared" si="352"/>
        <v>0</v>
      </c>
      <c r="Z2655" s="21">
        <f>Tabela1[[#This Row],[PESO TOTAL]]-Tabela1[[#This Row],[Peso Expedido]]</f>
        <v>0</v>
      </c>
      <c r="AA2655" s="18"/>
      <c r="AB2655" s="40" t="s">
        <v>3204</v>
      </c>
      <c r="AC2655" s="40"/>
      <c r="AD2655" s="40"/>
      <c r="AE2655" s="40"/>
      <c r="AF2655" s="40"/>
      <c r="AG2655" s="40"/>
      <c r="AH2655" s="40"/>
      <c r="AI2655" s="40" t="str">
        <f t="shared" si="356"/>
        <v>ok</v>
      </c>
      <c r="AJ2655"/>
      <c r="AK2655" t="str">
        <f>Tabela1[[#This Row],[Coluna1]]&amp;Tabela1[[#This Row],[PEDIDO]]</f>
        <v/>
      </c>
      <c r="AL2655"/>
      <c r="AM2655"/>
      <c r="AN2655"/>
      <c r="AO2655" t="str">
        <f t="shared" si="353"/>
        <v>/</v>
      </c>
      <c r="AP2655" t="str">
        <f>Tabela1[[#This Row],[TAG]]&amp;Tabela1[[#This Row],[PEDIDO]]&amp;Tabela1[[#This Row],[PRODUTO]]</f>
        <v/>
      </c>
      <c r="AQ2655" s="23" t="str">
        <f>Tabela1[[#This Row],[PRODUTO]]&amp;Tabela1[[#This Row],[TAG]]</f>
        <v/>
      </c>
      <c r="AR2655" s="183">
        <f>Tabela1[[#This Row],[PESO TOTAL]]*Tabela1[[#This Row],[MATÉRIA PRIMA]]</f>
        <v>0</v>
      </c>
      <c r="AS2655" s="28">
        <f>Tabela1[[#This Row],[PESO TOTAL]]*Tabela1[[#This Row],[PREPARAÇÃO ]]</f>
        <v>0</v>
      </c>
      <c r="AT2655" s="28">
        <f>Tabela1[[#This Row],[PESO TOTAL]]*Tabela1[[#This Row],[CALDEIRARIA]]</f>
        <v>0</v>
      </c>
      <c r="AU2655" s="28">
        <f>Tabela1[[#This Row],[PESO TOTAL]]*Tabela1[[#This Row],[SOLDA]]</f>
        <v>0</v>
      </c>
      <c r="AV2655" s="28">
        <f>Tabela1[[#This Row],[PESO TOTAL]]*Tabela1[[#This Row],[ACABAMENTO]]</f>
        <v>0</v>
      </c>
      <c r="AW2655" s="28">
        <f>Tabela1[[#This Row],[PESO TOTAL]]*Tabela1[[#This Row],[PRONTO ACABADO]]</f>
        <v>0</v>
      </c>
      <c r="AX2655" s="28">
        <f>Tabela1[[#This Row],[PESO TOTAL]]*Tabela1[[#This Row],[EXPEDIÇÃO ]]</f>
        <v>0</v>
      </c>
      <c r="AY2655" s="28" t="str">
        <f>Tabela1[[#This Row],[PEDIDO]]&amp;Tabela1[[#This Row],[PRODUTO]]</f>
        <v/>
      </c>
      <c r="AZ2655" s="44">
        <f>IF(AF2655="",0,IF(ISTEXT(AF2655),H2655*VALUE(SUBSTITUTE(AF2655,"%",""))/100,H2655*AF2655))-Tabela1[[#This Row],[PRONTO ACABADO2]]</f>
        <v>0</v>
      </c>
      <c r="BA2655" s="44">
        <f>IF(AG2655="",0,IF(ISTEXT(AG2655),H2655*VALUE(SUBSTITUTE(AG2655,"%",""))/100,H2655*AG2655))-Tabela1[[#This Row],[PESO EXPEDIDO2]]</f>
        <v>0</v>
      </c>
      <c r="BB2655" s="44">
        <f t="shared" si="354"/>
        <v>0</v>
      </c>
      <c r="BC2655" s="44">
        <f t="shared" si="355"/>
        <v>0</v>
      </c>
      <c r="BD2655" s="44"/>
    </row>
    <row r="2656" spans="1:56" ht="15.75" hidden="1" customHeight="1" x14ac:dyDescent="0.25">
      <c r="A2656" s="6"/>
      <c r="B2656" s="22"/>
      <c r="C2656" s="7"/>
      <c r="D2656" s="46"/>
      <c r="E2656" s="7"/>
      <c r="F2656" s="7"/>
      <c r="G2656" s="44"/>
      <c r="H2656" s="41">
        <f>Tabela1[[#This Row],[PESO UNI]]*Tabela1[[#This Row],[QTE]]</f>
        <v>0</v>
      </c>
      <c r="I2656" s="7"/>
      <c r="J2656" s="8"/>
      <c r="K2656" s="8"/>
      <c r="L2656" s="9"/>
      <c r="M2656" s="10"/>
      <c r="N2656" s="8"/>
      <c r="O2656" s="12"/>
      <c r="P2656" s="13"/>
      <c r="Q2656" s="14">
        <f>Tabela1[[#This Row],[QTDE/ Fabricação]]-Tabela1[[#This Row],[QTE]]</f>
        <v>0</v>
      </c>
      <c r="R2656" s="19">
        <f t="shared" si="350"/>
        <v>0</v>
      </c>
      <c r="S2656" s="19">
        <f t="shared" si="349"/>
        <v>0</v>
      </c>
      <c r="T2656" s="20">
        <f t="shared" si="351"/>
        <v>0</v>
      </c>
      <c r="U2656" s="17">
        <f>IFERROR(SUMIF('LISTA DE EMBARQUE'!B:B,MICRO!E:E,'LISTA DE EMBARQUE'!G:G),"")</f>
        <v>0</v>
      </c>
      <c r="V2656" s="12" t="str">
        <f>IFERROR(VLOOKUP(Tabela1[[#This Row],[COD.MDE]],'LISTA DE EMBARQUE'!B:L,11,0),"")</f>
        <v/>
      </c>
      <c r="W2656" s="13" t="str">
        <f>IFERROR(COUNTIF(#REF!,Tabela1[[#This Row],[Colunas5]]),"")</f>
        <v/>
      </c>
      <c r="X2656" s="14">
        <f>Tabela1[[#This Row],[QIANTIDADE EXPEDIDA]]*Tabela1[[#This Row],[PESO UNI]]</f>
        <v>0</v>
      </c>
      <c r="Y2656" s="14">
        <f t="shared" si="352"/>
        <v>0</v>
      </c>
      <c r="Z2656" s="21">
        <f>Tabela1[[#This Row],[PESO TOTAL]]-Tabela1[[#This Row],[Peso Expedido]]</f>
        <v>0</v>
      </c>
      <c r="AA2656" s="18"/>
      <c r="AB2656" s="40" t="s">
        <v>3204</v>
      </c>
      <c r="AC2656" s="40"/>
      <c r="AD2656" s="40"/>
      <c r="AE2656" s="40"/>
      <c r="AF2656" s="40"/>
      <c r="AG2656" s="40"/>
      <c r="AH2656" s="40"/>
      <c r="AI2656" s="40" t="str">
        <f t="shared" si="356"/>
        <v>ok</v>
      </c>
      <c r="AJ2656"/>
      <c r="AK2656" t="str">
        <f>Tabela1[[#This Row],[Coluna1]]&amp;Tabela1[[#This Row],[PEDIDO]]</f>
        <v/>
      </c>
      <c r="AL2656"/>
      <c r="AM2656"/>
      <c r="AN2656"/>
      <c r="AO2656" t="str">
        <f t="shared" si="353"/>
        <v>/</v>
      </c>
      <c r="AP2656" t="str">
        <f>Tabela1[[#This Row],[TAG]]&amp;Tabela1[[#This Row],[PEDIDO]]&amp;Tabela1[[#This Row],[PRODUTO]]</f>
        <v/>
      </c>
      <c r="AQ2656" s="23" t="str">
        <f>Tabela1[[#This Row],[PRODUTO]]&amp;Tabela1[[#This Row],[TAG]]</f>
        <v/>
      </c>
      <c r="AR2656" s="183">
        <f>Tabela1[[#This Row],[PESO TOTAL]]*Tabela1[[#This Row],[MATÉRIA PRIMA]]</f>
        <v>0</v>
      </c>
      <c r="AS2656" s="28">
        <f>Tabela1[[#This Row],[PESO TOTAL]]*Tabela1[[#This Row],[PREPARAÇÃO ]]</f>
        <v>0</v>
      </c>
      <c r="AT2656" s="28">
        <f>Tabela1[[#This Row],[PESO TOTAL]]*Tabela1[[#This Row],[CALDEIRARIA]]</f>
        <v>0</v>
      </c>
      <c r="AU2656" s="28">
        <f>Tabela1[[#This Row],[PESO TOTAL]]*Tabela1[[#This Row],[SOLDA]]</f>
        <v>0</v>
      </c>
      <c r="AV2656" s="28">
        <f>Tabela1[[#This Row],[PESO TOTAL]]*Tabela1[[#This Row],[ACABAMENTO]]</f>
        <v>0</v>
      </c>
      <c r="AW2656" s="28">
        <f>Tabela1[[#This Row],[PESO TOTAL]]*Tabela1[[#This Row],[PRONTO ACABADO]]</f>
        <v>0</v>
      </c>
      <c r="AX2656" s="28">
        <f>Tabela1[[#This Row],[PESO TOTAL]]*Tabela1[[#This Row],[EXPEDIÇÃO ]]</f>
        <v>0</v>
      </c>
      <c r="AY2656" s="28" t="str">
        <f>Tabela1[[#This Row],[PEDIDO]]&amp;Tabela1[[#This Row],[PRODUTO]]</f>
        <v/>
      </c>
      <c r="AZ2656" s="44">
        <f>IF(AF2656="",0,IF(ISTEXT(AF2656),H2656*VALUE(SUBSTITUTE(AF2656,"%",""))/100,H2656*AF2656))-Tabela1[[#This Row],[PRONTO ACABADO2]]</f>
        <v>0</v>
      </c>
      <c r="BA2656" s="44">
        <f>IF(AG2656="",0,IF(ISTEXT(AG2656),H2656*VALUE(SUBSTITUTE(AG2656,"%",""))/100,H2656*AG2656))-Tabela1[[#This Row],[PESO EXPEDIDO2]]</f>
        <v>0</v>
      </c>
      <c r="BB2656" s="44">
        <f t="shared" si="354"/>
        <v>0</v>
      </c>
      <c r="BC2656" s="44">
        <f t="shared" si="355"/>
        <v>0</v>
      </c>
      <c r="BD2656" s="44"/>
    </row>
    <row r="2657" spans="1:56" ht="15.75" hidden="1" customHeight="1" x14ac:dyDescent="0.25">
      <c r="A2657" s="6"/>
      <c r="B2657" s="22"/>
      <c r="C2657" s="7"/>
      <c r="D2657" s="46"/>
      <c r="E2657" s="7"/>
      <c r="F2657" s="7"/>
      <c r="G2657" s="44"/>
      <c r="H2657" s="41">
        <f>Tabela1[[#This Row],[PESO UNI]]*Tabela1[[#This Row],[QTE]]</f>
        <v>0</v>
      </c>
      <c r="I2657" s="7"/>
      <c r="J2657" s="8"/>
      <c r="K2657" s="8"/>
      <c r="L2657" s="9"/>
      <c r="M2657" s="10"/>
      <c r="N2657" s="8"/>
      <c r="O2657" s="12"/>
      <c r="P2657" s="13"/>
      <c r="Q2657" s="14">
        <f>Tabela1[[#This Row],[QTDE/ Fabricação]]-Tabela1[[#This Row],[QTE]]</f>
        <v>0</v>
      </c>
      <c r="R2657" s="19">
        <f t="shared" si="350"/>
        <v>0</v>
      </c>
      <c r="S2657" s="19">
        <f t="shared" si="349"/>
        <v>0</v>
      </c>
      <c r="T2657" s="20">
        <f t="shared" si="351"/>
        <v>0</v>
      </c>
      <c r="U2657" s="17">
        <f>IFERROR(SUMIF('LISTA DE EMBARQUE'!B:B,MICRO!E:E,'LISTA DE EMBARQUE'!G:G),"")</f>
        <v>0</v>
      </c>
      <c r="V2657" s="12" t="str">
        <f>IFERROR(VLOOKUP(Tabela1[[#This Row],[COD.MDE]],'LISTA DE EMBARQUE'!B:L,11,0),"")</f>
        <v/>
      </c>
      <c r="W2657" s="13" t="str">
        <f>IFERROR(COUNTIF(#REF!,Tabela1[[#This Row],[Colunas5]]),"")</f>
        <v/>
      </c>
      <c r="X2657" s="14">
        <f>Tabela1[[#This Row],[QIANTIDADE EXPEDIDA]]*Tabela1[[#This Row],[PESO UNI]]</f>
        <v>0</v>
      </c>
      <c r="Y2657" s="14">
        <f t="shared" si="352"/>
        <v>0</v>
      </c>
      <c r="Z2657" s="21">
        <f>Tabela1[[#This Row],[PESO TOTAL]]-Tabela1[[#This Row],[Peso Expedido]]</f>
        <v>0</v>
      </c>
      <c r="AA2657" s="18"/>
      <c r="AB2657" s="40" t="s">
        <v>3204</v>
      </c>
      <c r="AC2657" s="40"/>
      <c r="AD2657" s="40"/>
      <c r="AE2657" s="40"/>
      <c r="AF2657" s="40"/>
      <c r="AG2657" s="40"/>
      <c r="AH2657" s="40"/>
      <c r="AI2657" s="40" t="str">
        <f t="shared" si="356"/>
        <v>ok</v>
      </c>
      <c r="AJ2657"/>
      <c r="AK2657" t="str">
        <f>Tabela1[[#This Row],[Coluna1]]&amp;Tabela1[[#This Row],[PEDIDO]]</f>
        <v/>
      </c>
      <c r="AL2657"/>
      <c r="AM2657"/>
      <c r="AN2657"/>
      <c r="AO2657" t="str">
        <f t="shared" si="353"/>
        <v>/</v>
      </c>
      <c r="AP2657" t="str">
        <f>Tabela1[[#This Row],[TAG]]&amp;Tabela1[[#This Row],[PEDIDO]]&amp;Tabela1[[#This Row],[PRODUTO]]</f>
        <v/>
      </c>
      <c r="AQ2657" s="23" t="str">
        <f>Tabela1[[#This Row],[PRODUTO]]&amp;Tabela1[[#This Row],[TAG]]</f>
        <v/>
      </c>
      <c r="AR2657" s="183">
        <f>Tabela1[[#This Row],[PESO TOTAL]]*Tabela1[[#This Row],[MATÉRIA PRIMA]]</f>
        <v>0</v>
      </c>
      <c r="AS2657" s="28">
        <f>Tabela1[[#This Row],[PESO TOTAL]]*Tabela1[[#This Row],[PREPARAÇÃO ]]</f>
        <v>0</v>
      </c>
      <c r="AT2657" s="28">
        <f>Tabela1[[#This Row],[PESO TOTAL]]*Tabela1[[#This Row],[CALDEIRARIA]]</f>
        <v>0</v>
      </c>
      <c r="AU2657" s="28">
        <f>Tabela1[[#This Row],[PESO TOTAL]]*Tabela1[[#This Row],[SOLDA]]</f>
        <v>0</v>
      </c>
      <c r="AV2657" s="28">
        <f>Tabela1[[#This Row],[PESO TOTAL]]*Tabela1[[#This Row],[ACABAMENTO]]</f>
        <v>0</v>
      </c>
      <c r="AW2657" s="28">
        <f>Tabela1[[#This Row],[PESO TOTAL]]*Tabela1[[#This Row],[PRONTO ACABADO]]</f>
        <v>0</v>
      </c>
      <c r="AX2657" s="28">
        <f>Tabela1[[#This Row],[PESO TOTAL]]*Tabela1[[#This Row],[EXPEDIÇÃO ]]</f>
        <v>0</v>
      </c>
      <c r="AY2657" s="28" t="str">
        <f>Tabela1[[#This Row],[PEDIDO]]&amp;Tabela1[[#This Row],[PRODUTO]]</f>
        <v/>
      </c>
      <c r="AZ2657" s="44">
        <f>IF(AF2657="",0,IF(ISTEXT(AF2657),H2657*VALUE(SUBSTITUTE(AF2657,"%",""))/100,H2657*AF2657))-Tabela1[[#This Row],[PRONTO ACABADO2]]</f>
        <v>0</v>
      </c>
      <c r="BA2657" s="44">
        <f>IF(AG2657="",0,IF(ISTEXT(AG2657),H2657*VALUE(SUBSTITUTE(AG2657,"%",""))/100,H2657*AG2657))-Tabela1[[#This Row],[PESO EXPEDIDO2]]</f>
        <v>0</v>
      </c>
      <c r="BB2657" s="44">
        <f t="shared" si="354"/>
        <v>0</v>
      </c>
      <c r="BC2657" s="44">
        <f t="shared" si="355"/>
        <v>0</v>
      </c>
      <c r="BD2657" s="44"/>
    </row>
    <row r="2658" spans="1:56" ht="15.75" hidden="1" customHeight="1" x14ac:dyDescent="0.25">
      <c r="A2658" s="6"/>
      <c r="B2658" s="22"/>
      <c r="C2658" s="7"/>
      <c r="D2658" s="46"/>
      <c r="E2658" s="7"/>
      <c r="F2658" s="7"/>
      <c r="G2658" s="44"/>
      <c r="H2658" s="41">
        <f>Tabela1[[#This Row],[PESO UNI]]*Tabela1[[#This Row],[QTE]]</f>
        <v>0</v>
      </c>
      <c r="I2658" s="7"/>
      <c r="J2658" s="8"/>
      <c r="K2658" s="8"/>
      <c r="L2658" s="9"/>
      <c r="M2658" s="10"/>
      <c r="N2658" s="8"/>
      <c r="O2658" s="12"/>
      <c r="P2658" s="13"/>
      <c r="Q2658" s="14">
        <f>Tabela1[[#This Row],[QTDE/ Fabricação]]-Tabela1[[#This Row],[QTE]]</f>
        <v>0</v>
      </c>
      <c r="R2658" s="19">
        <f t="shared" si="350"/>
        <v>0</v>
      </c>
      <c r="S2658" s="19">
        <f t="shared" si="349"/>
        <v>0</v>
      </c>
      <c r="T2658" s="20">
        <f t="shared" si="351"/>
        <v>0</v>
      </c>
      <c r="U2658" s="17">
        <f>IFERROR(SUMIF('LISTA DE EMBARQUE'!B:B,MICRO!E:E,'LISTA DE EMBARQUE'!G:G),"")</f>
        <v>0</v>
      </c>
      <c r="V2658" s="12" t="str">
        <f>IFERROR(VLOOKUP(Tabela1[[#This Row],[COD.MDE]],'LISTA DE EMBARQUE'!B:L,11,0),"")</f>
        <v/>
      </c>
      <c r="W2658" s="13" t="str">
        <f>IFERROR(COUNTIF(#REF!,Tabela1[[#This Row],[Colunas5]]),"")</f>
        <v/>
      </c>
      <c r="X2658" s="14">
        <f>Tabela1[[#This Row],[QIANTIDADE EXPEDIDA]]*Tabela1[[#This Row],[PESO UNI]]</f>
        <v>0</v>
      </c>
      <c r="Y2658" s="14">
        <f t="shared" si="352"/>
        <v>0</v>
      </c>
      <c r="Z2658" s="21">
        <f>Tabela1[[#This Row],[PESO TOTAL]]-Tabela1[[#This Row],[Peso Expedido]]</f>
        <v>0</v>
      </c>
      <c r="AA2658" s="18"/>
      <c r="AB2658" s="40" t="s">
        <v>3204</v>
      </c>
      <c r="AC2658" s="40"/>
      <c r="AD2658" s="40"/>
      <c r="AE2658" s="40"/>
      <c r="AF2658" s="40"/>
      <c r="AG2658" s="40"/>
      <c r="AH2658" s="40"/>
      <c r="AI2658" s="40" t="str">
        <f t="shared" si="356"/>
        <v>ok</v>
      </c>
      <c r="AJ2658"/>
      <c r="AK2658" t="str">
        <f>Tabela1[[#This Row],[Coluna1]]&amp;Tabela1[[#This Row],[PEDIDO]]</f>
        <v/>
      </c>
      <c r="AL2658"/>
      <c r="AM2658"/>
      <c r="AN2658"/>
      <c r="AO2658" t="str">
        <f t="shared" si="353"/>
        <v>/</v>
      </c>
      <c r="AP2658" t="str">
        <f>Tabela1[[#This Row],[TAG]]&amp;Tabela1[[#This Row],[PEDIDO]]&amp;Tabela1[[#This Row],[PRODUTO]]</f>
        <v/>
      </c>
      <c r="AQ2658" s="23" t="str">
        <f>Tabela1[[#This Row],[PRODUTO]]&amp;Tabela1[[#This Row],[TAG]]</f>
        <v/>
      </c>
      <c r="AR2658" s="183">
        <f>Tabela1[[#This Row],[PESO TOTAL]]*Tabela1[[#This Row],[MATÉRIA PRIMA]]</f>
        <v>0</v>
      </c>
      <c r="AS2658" s="28">
        <f>Tabela1[[#This Row],[PESO TOTAL]]*Tabela1[[#This Row],[PREPARAÇÃO ]]</f>
        <v>0</v>
      </c>
      <c r="AT2658" s="28">
        <f>Tabela1[[#This Row],[PESO TOTAL]]*Tabela1[[#This Row],[CALDEIRARIA]]</f>
        <v>0</v>
      </c>
      <c r="AU2658" s="28">
        <f>Tabela1[[#This Row],[PESO TOTAL]]*Tabela1[[#This Row],[SOLDA]]</f>
        <v>0</v>
      </c>
      <c r="AV2658" s="28">
        <f>Tabela1[[#This Row],[PESO TOTAL]]*Tabela1[[#This Row],[ACABAMENTO]]</f>
        <v>0</v>
      </c>
      <c r="AW2658" s="28">
        <f>Tabela1[[#This Row],[PESO TOTAL]]*Tabela1[[#This Row],[PRONTO ACABADO]]</f>
        <v>0</v>
      </c>
      <c r="AX2658" s="28">
        <f>Tabela1[[#This Row],[PESO TOTAL]]*Tabela1[[#This Row],[EXPEDIÇÃO ]]</f>
        <v>0</v>
      </c>
      <c r="AY2658" s="28" t="str">
        <f>Tabela1[[#This Row],[PEDIDO]]&amp;Tabela1[[#This Row],[PRODUTO]]</f>
        <v/>
      </c>
      <c r="AZ2658" s="44">
        <f>IF(AF2658="",0,IF(ISTEXT(AF2658),H2658*VALUE(SUBSTITUTE(AF2658,"%",""))/100,H2658*AF2658))-Tabela1[[#This Row],[PRONTO ACABADO2]]</f>
        <v>0</v>
      </c>
      <c r="BA2658" s="44">
        <f>IF(AG2658="",0,IF(ISTEXT(AG2658),H2658*VALUE(SUBSTITUTE(AG2658,"%",""))/100,H2658*AG2658))-Tabela1[[#This Row],[PESO EXPEDIDO2]]</f>
        <v>0</v>
      </c>
      <c r="BB2658" s="44">
        <f t="shared" si="354"/>
        <v>0</v>
      </c>
      <c r="BC2658" s="44">
        <f t="shared" si="355"/>
        <v>0</v>
      </c>
      <c r="BD2658" s="44"/>
    </row>
    <row r="2659" spans="1:56" ht="15.75" hidden="1" customHeight="1" x14ac:dyDescent="0.25">
      <c r="A2659" s="6"/>
      <c r="B2659" s="22"/>
      <c r="C2659" s="7"/>
      <c r="D2659" s="46"/>
      <c r="E2659" s="7"/>
      <c r="F2659" s="7"/>
      <c r="G2659" s="44"/>
      <c r="H2659" s="41">
        <f>Tabela1[[#This Row],[PESO UNI]]*Tabela1[[#This Row],[QTE]]</f>
        <v>0</v>
      </c>
      <c r="I2659" s="7"/>
      <c r="J2659" s="8"/>
      <c r="K2659" s="8"/>
      <c r="L2659" s="9"/>
      <c r="M2659" s="10"/>
      <c r="N2659" s="8"/>
      <c r="O2659" s="12"/>
      <c r="P2659" s="13"/>
      <c r="Q2659" s="14">
        <f>Tabela1[[#This Row],[QTDE/ Fabricação]]-Tabela1[[#This Row],[QTE]]</f>
        <v>0</v>
      </c>
      <c r="R2659" s="19">
        <f t="shared" si="350"/>
        <v>0</v>
      </c>
      <c r="S2659" s="19">
        <f t="shared" si="349"/>
        <v>0</v>
      </c>
      <c r="T2659" s="20">
        <f t="shared" si="351"/>
        <v>0</v>
      </c>
      <c r="U2659" s="17">
        <f>IFERROR(SUMIF('LISTA DE EMBARQUE'!B:B,MICRO!E:E,'LISTA DE EMBARQUE'!G:G),"")</f>
        <v>0</v>
      </c>
      <c r="V2659" s="12" t="str">
        <f>IFERROR(VLOOKUP(Tabela1[[#This Row],[COD.MDE]],'LISTA DE EMBARQUE'!B:L,11,0),"")</f>
        <v/>
      </c>
      <c r="W2659" s="13" t="str">
        <f>IFERROR(COUNTIF(#REF!,Tabela1[[#This Row],[Colunas5]]),"")</f>
        <v/>
      </c>
      <c r="X2659" s="14">
        <f>Tabela1[[#This Row],[QIANTIDADE EXPEDIDA]]*Tabela1[[#This Row],[PESO UNI]]</f>
        <v>0</v>
      </c>
      <c r="Y2659" s="14">
        <f t="shared" si="352"/>
        <v>0</v>
      </c>
      <c r="Z2659" s="21">
        <f>Tabela1[[#This Row],[PESO TOTAL]]-Tabela1[[#This Row],[Peso Expedido]]</f>
        <v>0</v>
      </c>
      <c r="AA2659" s="18"/>
      <c r="AB2659" s="40" t="s">
        <v>3204</v>
      </c>
      <c r="AC2659" s="40"/>
      <c r="AD2659" s="40"/>
      <c r="AE2659" s="40"/>
      <c r="AF2659" s="40"/>
      <c r="AG2659" s="40"/>
      <c r="AH2659" s="40"/>
      <c r="AI2659" s="40" t="str">
        <f t="shared" si="356"/>
        <v>ok</v>
      </c>
      <c r="AJ2659"/>
      <c r="AK2659" t="str">
        <f>Tabela1[[#This Row],[Coluna1]]&amp;Tabela1[[#This Row],[PEDIDO]]</f>
        <v/>
      </c>
      <c r="AL2659"/>
      <c r="AM2659"/>
      <c r="AN2659"/>
      <c r="AO2659" t="str">
        <f t="shared" si="353"/>
        <v>/</v>
      </c>
      <c r="AP2659" t="str">
        <f>Tabela1[[#This Row],[TAG]]&amp;Tabela1[[#This Row],[PEDIDO]]&amp;Tabela1[[#This Row],[PRODUTO]]</f>
        <v/>
      </c>
      <c r="AQ2659" s="23" t="str">
        <f>Tabela1[[#This Row],[PRODUTO]]&amp;Tabela1[[#This Row],[TAG]]</f>
        <v/>
      </c>
      <c r="AR2659" s="183">
        <f>Tabela1[[#This Row],[PESO TOTAL]]*Tabela1[[#This Row],[MATÉRIA PRIMA]]</f>
        <v>0</v>
      </c>
      <c r="AS2659" s="28">
        <f>Tabela1[[#This Row],[PESO TOTAL]]*Tabela1[[#This Row],[PREPARAÇÃO ]]</f>
        <v>0</v>
      </c>
      <c r="AT2659" s="28">
        <f>Tabela1[[#This Row],[PESO TOTAL]]*Tabela1[[#This Row],[CALDEIRARIA]]</f>
        <v>0</v>
      </c>
      <c r="AU2659" s="28">
        <f>Tabela1[[#This Row],[PESO TOTAL]]*Tabela1[[#This Row],[SOLDA]]</f>
        <v>0</v>
      </c>
      <c r="AV2659" s="28">
        <f>Tabela1[[#This Row],[PESO TOTAL]]*Tabela1[[#This Row],[ACABAMENTO]]</f>
        <v>0</v>
      </c>
      <c r="AW2659" s="28">
        <f>Tabela1[[#This Row],[PESO TOTAL]]*Tabela1[[#This Row],[PRONTO ACABADO]]</f>
        <v>0</v>
      </c>
      <c r="AX2659" s="28">
        <f>Tabela1[[#This Row],[PESO TOTAL]]*Tabela1[[#This Row],[EXPEDIÇÃO ]]</f>
        <v>0</v>
      </c>
      <c r="AY2659" s="28" t="str">
        <f>Tabela1[[#This Row],[PEDIDO]]&amp;Tabela1[[#This Row],[PRODUTO]]</f>
        <v/>
      </c>
      <c r="AZ2659" s="44">
        <f>IF(AF2659="",0,IF(ISTEXT(AF2659),H2659*VALUE(SUBSTITUTE(AF2659,"%",""))/100,H2659*AF2659))-Tabela1[[#This Row],[PRONTO ACABADO2]]</f>
        <v>0</v>
      </c>
      <c r="BA2659" s="44">
        <f>IF(AG2659="",0,IF(ISTEXT(AG2659),H2659*VALUE(SUBSTITUTE(AG2659,"%",""))/100,H2659*AG2659))-Tabela1[[#This Row],[PESO EXPEDIDO2]]</f>
        <v>0</v>
      </c>
      <c r="BB2659" s="44">
        <f t="shared" si="354"/>
        <v>0</v>
      </c>
      <c r="BC2659" s="44">
        <f t="shared" si="355"/>
        <v>0</v>
      </c>
      <c r="BD2659" s="44"/>
    </row>
    <row r="2660" spans="1:56" ht="15.75" hidden="1" customHeight="1" x14ac:dyDescent="0.25">
      <c r="A2660" s="6"/>
      <c r="B2660" s="22"/>
      <c r="C2660" s="7"/>
      <c r="D2660" s="46"/>
      <c r="E2660" s="7"/>
      <c r="F2660" s="7"/>
      <c r="G2660" s="44"/>
      <c r="H2660" s="41">
        <f>Tabela1[[#This Row],[PESO UNI]]*Tabela1[[#This Row],[QTE]]</f>
        <v>0</v>
      </c>
      <c r="I2660" s="7"/>
      <c r="J2660" s="8"/>
      <c r="K2660" s="8"/>
      <c r="L2660" s="9"/>
      <c r="M2660" s="10"/>
      <c r="N2660" s="8"/>
      <c r="O2660" s="12"/>
      <c r="P2660" s="13"/>
      <c r="Q2660" s="14">
        <f>Tabela1[[#This Row],[QTDE/ Fabricação]]-Tabela1[[#This Row],[QTE]]</f>
        <v>0</v>
      </c>
      <c r="R2660" s="19">
        <f t="shared" si="350"/>
        <v>0</v>
      </c>
      <c r="S2660" s="19">
        <f t="shared" si="349"/>
        <v>0</v>
      </c>
      <c r="T2660" s="20">
        <f t="shared" si="351"/>
        <v>0</v>
      </c>
      <c r="U2660" s="17">
        <f>IFERROR(SUMIF('LISTA DE EMBARQUE'!B:B,MICRO!E:E,'LISTA DE EMBARQUE'!G:G),"")</f>
        <v>0</v>
      </c>
      <c r="V2660" s="12" t="str">
        <f>IFERROR(VLOOKUP(Tabela1[[#This Row],[COD.MDE]],'LISTA DE EMBARQUE'!B:L,11,0),"")</f>
        <v/>
      </c>
      <c r="W2660" s="13" t="str">
        <f>IFERROR(COUNTIF(#REF!,Tabela1[[#This Row],[Colunas5]]),"")</f>
        <v/>
      </c>
      <c r="X2660" s="14">
        <f>Tabela1[[#This Row],[QIANTIDADE EXPEDIDA]]*Tabela1[[#This Row],[PESO UNI]]</f>
        <v>0</v>
      </c>
      <c r="Y2660" s="14">
        <f t="shared" si="352"/>
        <v>0</v>
      </c>
      <c r="Z2660" s="21">
        <f>Tabela1[[#This Row],[PESO TOTAL]]-Tabela1[[#This Row],[Peso Expedido]]</f>
        <v>0</v>
      </c>
      <c r="AA2660" s="18"/>
      <c r="AB2660" s="40" t="s">
        <v>3204</v>
      </c>
      <c r="AC2660" s="40"/>
      <c r="AD2660" s="40"/>
      <c r="AE2660" s="40"/>
      <c r="AF2660" s="40"/>
      <c r="AG2660" s="40"/>
      <c r="AH2660" s="40"/>
      <c r="AI2660" s="40" t="str">
        <f t="shared" si="356"/>
        <v>ok</v>
      </c>
      <c r="AJ2660"/>
      <c r="AK2660" t="str">
        <f>Tabela1[[#This Row],[Coluna1]]&amp;Tabela1[[#This Row],[PEDIDO]]</f>
        <v/>
      </c>
      <c r="AL2660"/>
      <c r="AM2660"/>
      <c r="AN2660"/>
      <c r="AO2660" t="str">
        <f t="shared" si="353"/>
        <v>/</v>
      </c>
      <c r="AP2660" t="str">
        <f>Tabela1[[#This Row],[TAG]]&amp;Tabela1[[#This Row],[PEDIDO]]&amp;Tabela1[[#This Row],[PRODUTO]]</f>
        <v/>
      </c>
      <c r="AQ2660" s="23" t="str">
        <f>Tabela1[[#This Row],[PRODUTO]]&amp;Tabela1[[#This Row],[TAG]]</f>
        <v/>
      </c>
      <c r="AR2660" s="183">
        <f>Tabela1[[#This Row],[PESO TOTAL]]*Tabela1[[#This Row],[MATÉRIA PRIMA]]</f>
        <v>0</v>
      </c>
      <c r="AS2660" s="28">
        <f>Tabela1[[#This Row],[PESO TOTAL]]*Tabela1[[#This Row],[PREPARAÇÃO ]]</f>
        <v>0</v>
      </c>
      <c r="AT2660" s="28">
        <f>Tabela1[[#This Row],[PESO TOTAL]]*Tabela1[[#This Row],[CALDEIRARIA]]</f>
        <v>0</v>
      </c>
      <c r="AU2660" s="28">
        <f>Tabela1[[#This Row],[PESO TOTAL]]*Tabela1[[#This Row],[SOLDA]]</f>
        <v>0</v>
      </c>
      <c r="AV2660" s="28">
        <f>Tabela1[[#This Row],[PESO TOTAL]]*Tabela1[[#This Row],[ACABAMENTO]]</f>
        <v>0</v>
      </c>
      <c r="AW2660" s="28">
        <f>Tabela1[[#This Row],[PESO TOTAL]]*Tabela1[[#This Row],[PRONTO ACABADO]]</f>
        <v>0</v>
      </c>
      <c r="AX2660" s="28">
        <f>Tabela1[[#This Row],[PESO TOTAL]]*Tabela1[[#This Row],[EXPEDIÇÃO ]]</f>
        <v>0</v>
      </c>
      <c r="AY2660" s="28" t="str">
        <f>Tabela1[[#This Row],[PEDIDO]]&amp;Tabela1[[#This Row],[PRODUTO]]</f>
        <v/>
      </c>
      <c r="AZ2660" s="44">
        <f>IF(AF2660="",0,IF(ISTEXT(AF2660),H2660*VALUE(SUBSTITUTE(AF2660,"%",""))/100,H2660*AF2660))-Tabela1[[#This Row],[PRONTO ACABADO2]]</f>
        <v>0</v>
      </c>
      <c r="BA2660" s="44">
        <f>IF(AG2660="",0,IF(ISTEXT(AG2660),H2660*VALUE(SUBSTITUTE(AG2660,"%",""))/100,H2660*AG2660))-Tabela1[[#This Row],[PESO EXPEDIDO2]]</f>
        <v>0</v>
      </c>
      <c r="BB2660" s="44">
        <f t="shared" si="354"/>
        <v>0</v>
      </c>
      <c r="BC2660" s="44">
        <f t="shared" si="355"/>
        <v>0</v>
      </c>
      <c r="BD2660" s="44"/>
    </row>
    <row r="2661" spans="1:56" ht="15.75" hidden="1" customHeight="1" x14ac:dyDescent="0.25">
      <c r="A2661" s="6"/>
      <c r="B2661" s="22"/>
      <c r="C2661" s="7"/>
      <c r="D2661" s="46"/>
      <c r="E2661" s="7"/>
      <c r="F2661" s="7"/>
      <c r="G2661" s="44"/>
      <c r="H2661" s="41">
        <f>Tabela1[[#This Row],[PESO UNI]]*Tabela1[[#This Row],[QTE]]</f>
        <v>0</v>
      </c>
      <c r="I2661" s="7"/>
      <c r="J2661" s="8"/>
      <c r="K2661" s="8"/>
      <c r="L2661" s="9"/>
      <c r="M2661" s="10"/>
      <c r="N2661" s="8"/>
      <c r="O2661" s="12"/>
      <c r="P2661" s="13"/>
      <c r="Q2661" s="14">
        <f>Tabela1[[#This Row],[QTDE/ Fabricação]]-Tabela1[[#This Row],[QTE]]</f>
        <v>0</v>
      </c>
      <c r="R2661" s="19">
        <f t="shared" si="350"/>
        <v>0</v>
      </c>
      <c r="S2661" s="19">
        <f t="shared" si="349"/>
        <v>0</v>
      </c>
      <c r="T2661" s="20">
        <f t="shared" si="351"/>
        <v>0</v>
      </c>
      <c r="U2661" s="17">
        <f>IFERROR(SUMIF('LISTA DE EMBARQUE'!B:B,MICRO!E:E,'LISTA DE EMBARQUE'!G:G),"")</f>
        <v>0</v>
      </c>
      <c r="V2661" s="12" t="str">
        <f>IFERROR(VLOOKUP(Tabela1[[#This Row],[COD.MDE]],'LISTA DE EMBARQUE'!B:L,11,0),"")</f>
        <v/>
      </c>
      <c r="W2661" s="13" t="str">
        <f>IFERROR(COUNTIF(#REF!,Tabela1[[#This Row],[Colunas5]]),"")</f>
        <v/>
      </c>
      <c r="X2661" s="14">
        <f>Tabela1[[#This Row],[QIANTIDADE EXPEDIDA]]*Tabela1[[#This Row],[PESO UNI]]</f>
        <v>0</v>
      </c>
      <c r="Y2661" s="14">
        <f t="shared" si="352"/>
        <v>0</v>
      </c>
      <c r="Z2661" s="21">
        <f>Tabela1[[#This Row],[PESO TOTAL]]-Tabela1[[#This Row],[Peso Expedido]]</f>
        <v>0</v>
      </c>
      <c r="AA2661" s="18"/>
      <c r="AB2661" s="40" t="s">
        <v>3204</v>
      </c>
      <c r="AC2661" s="40"/>
      <c r="AD2661" s="40"/>
      <c r="AE2661" s="40"/>
      <c r="AF2661" s="40"/>
      <c r="AG2661" s="40"/>
      <c r="AH2661" s="40"/>
      <c r="AI2661" s="40" t="str">
        <f t="shared" si="356"/>
        <v>ok</v>
      </c>
      <c r="AJ2661"/>
      <c r="AK2661" t="str">
        <f>Tabela1[[#This Row],[Coluna1]]&amp;Tabela1[[#This Row],[PEDIDO]]</f>
        <v/>
      </c>
      <c r="AL2661"/>
      <c r="AM2661"/>
      <c r="AN2661"/>
      <c r="AO2661" t="str">
        <f t="shared" si="353"/>
        <v>/</v>
      </c>
      <c r="AP2661" t="str">
        <f>Tabela1[[#This Row],[TAG]]&amp;Tabela1[[#This Row],[PEDIDO]]&amp;Tabela1[[#This Row],[PRODUTO]]</f>
        <v/>
      </c>
      <c r="AQ2661" s="23" t="str">
        <f>Tabela1[[#This Row],[PRODUTO]]&amp;Tabela1[[#This Row],[TAG]]</f>
        <v/>
      </c>
      <c r="AR2661" s="183">
        <f>Tabela1[[#This Row],[PESO TOTAL]]*Tabela1[[#This Row],[MATÉRIA PRIMA]]</f>
        <v>0</v>
      </c>
      <c r="AS2661" s="28">
        <f>Tabela1[[#This Row],[PESO TOTAL]]*Tabela1[[#This Row],[PREPARAÇÃO ]]</f>
        <v>0</v>
      </c>
      <c r="AT2661" s="28">
        <f>Tabela1[[#This Row],[PESO TOTAL]]*Tabela1[[#This Row],[CALDEIRARIA]]</f>
        <v>0</v>
      </c>
      <c r="AU2661" s="28">
        <f>Tabela1[[#This Row],[PESO TOTAL]]*Tabela1[[#This Row],[SOLDA]]</f>
        <v>0</v>
      </c>
      <c r="AV2661" s="28">
        <f>Tabela1[[#This Row],[PESO TOTAL]]*Tabela1[[#This Row],[ACABAMENTO]]</f>
        <v>0</v>
      </c>
      <c r="AW2661" s="28">
        <f>Tabela1[[#This Row],[PESO TOTAL]]*Tabela1[[#This Row],[PRONTO ACABADO]]</f>
        <v>0</v>
      </c>
      <c r="AX2661" s="28">
        <f>Tabela1[[#This Row],[PESO TOTAL]]*Tabela1[[#This Row],[EXPEDIÇÃO ]]</f>
        <v>0</v>
      </c>
      <c r="AY2661" s="28" t="str">
        <f>Tabela1[[#This Row],[PEDIDO]]&amp;Tabela1[[#This Row],[PRODUTO]]</f>
        <v/>
      </c>
      <c r="AZ2661" s="44">
        <f>IF(AF2661="",0,IF(ISTEXT(AF2661),H2661*VALUE(SUBSTITUTE(AF2661,"%",""))/100,H2661*AF2661))-Tabela1[[#This Row],[PRONTO ACABADO2]]</f>
        <v>0</v>
      </c>
      <c r="BA2661" s="44">
        <f>IF(AG2661="",0,IF(ISTEXT(AG2661),H2661*VALUE(SUBSTITUTE(AG2661,"%",""))/100,H2661*AG2661))-Tabela1[[#This Row],[PESO EXPEDIDO2]]</f>
        <v>0</v>
      </c>
      <c r="BB2661" s="44">
        <f t="shared" si="354"/>
        <v>0</v>
      </c>
      <c r="BC2661" s="44">
        <f t="shared" si="355"/>
        <v>0</v>
      </c>
      <c r="BD2661" s="44"/>
    </row>
    <row r="2662" spans="1:56" ht="15.75" hidden="1" customHeight="1" x14ac:dyDescent="0.25">
      <c r="A2662" s="6"/>
      <c r="B2662" s="22"/>
      <c r="C2662" s="7"/>
      <c r="D2662" s="46"/>
      <c r="E2662" s="7"/>
      <c r="F2662" s="7"/>
      <c r="G2662" s="44"/>
      <c r="H2662" s="41">
        <f>Tabela1[[#This Row],[PESO UNI]]*Tabela1[[#This Row],[QTE]]</f>
        <v>0</v>
      </c>
      <c r="I2662" s="7"/>
      <c r="J2662" s="8"/>
      <c r="K2662" s="8"/>
      <c r="L2662" s="9"/>
      <c r="M2662" s="10"/>
      <c r="N2662" s="8"/>
      <c r="O2662" s="12"/>
      <c r="P2662" s="13"/>
      <c r="Q2662" s="14">
        <f>Tabela1[[#This Row],[QTDE/ Fabricação]]-Tabela1[[#This Row],[QTE]]</f>
        <v>0</v>
      </c>
      <c r="R2662" s="19">
        <f t="shared" si="350"/>
        <v>0</v>
      </c>
      <c r="S2662" s="19">
        <f t="shared" si="349"/>
        <v>0</v>
      </c>
      <c r="T2662" s="20">
        <f t="shared" si="351"/>
        <v>0</v>
      </c>
      <c r="U2662" s="17">
        <f>IFERROR(SUMIF('LISTA DE EMBARQUE'!B:B,MICRO!E:E,'LISTA DE EMBARQUE'!G:G),"")</f>
        <v>0</v>
      </c>
      <c r="V2662" s="12" t="str">
        <f>IFERROR(VLOOKUP(Tabela1[[#This Row],[COD.MDE]],'LISTA DE EMBARQUE'!B:L,11,0),"")</f>
        <v/>
      </c>
      <c r="W2662" s="13" t="str">
        <f>IFERROR(COUNTIF(#REF!,Tabela1[[#This Row],[Colunas5]]),"")</f>
        <v/>
      </c>
      <c r="X2662" s="14">
        <f>Tabela1[[#This Row],[QIANTIDADE EXPEDIDA]]*Tabela1[[#This Row],[PESO UNI]]</f>
        <v>0</v>
      </c>
      <c r="Y2662" s="14">
        <f t="shared" si="352"/>
        <v>0</v>
      </c>
      <c r="Z2662" s="21">
        <f>Tabela1[[#This Row],[PESO TOTAL]]-Tabela1[[#This Row],[Peso Expedido]]</f>
        <v>0</v>
      </c>
      <c r="AA2662" s="18"/>
      <c r="AB2662" s="40" t="s">
        <v>3204</v>
      </c>
      <c r="AC2662" s="40"/>
      <c r="AD2662" s="40"/>
      <c r="AE2662" s="40"/>
      <c r="AF2662" s="40"/>
      <c r="AG2662" s="40"/>
      <c r="AH2662" s="40"/>
      <c r="AI2662" s="40" t="str">
        <f t="shared" si="356"/>
        <v>ok</v>
      </c>
      <c r="AJ2662"/>
      <c r="AK2662" t="str">
        <f>Tabela1[[#This Row],[Coluna1]]&amp;Tabela1[[#This Row],[PEDIDO]]</f>
        <v/>
      </c>
      <c r="AL2662"/>
      <c r="AM2662"/>
      <c r="AN2662"/>
      <c r="AO2662" t="str">
        <f t="shared" si="353"/>
        <v>/</v>
      </c>
      <c r="AP2662" t="str">
        <f>Tabela1[[#This Row],[TAG]]&amp;Tabela1[[#This Row],[PEDIDO]]&amp;Tabela1[[#This Row],[PRODUTO]]</f>
        <v/>
      </c>
      <c r="AQ2662" s="23" t="str">
        <f>Tabela1[[#This Row],[PRODUTO]]&amp;Tabela1[[#This Row],[TAG]]</f>
        <v/>
      </c>
      <c r="AR2662" s="183">
        <f>Tabela1[[#This Row],[PESO TOTAL]]*Tabela1[[#This Row],[MATÉRIA PRIMA]]</f>
        <v>0</v>
      </c>
      <c r="AS2662" s="28">
        <f>Tabela1[[#This Row],[PESO TOTAL]]*Tabela1[[#This Row],[PREPARAÇÃO ]]</f>
        <v>0</v>
      </c>
      <c r="AT2662" s="28">
        <f>Tabela1[[#This Row],[PESO TOTAL]]*Tabela1[[#This Row],[CALDEIRARIA]]</f>
        <v>0</v>
      </c>
      <c r="AU2662" s="28">
        <f>Tabela1[[#This Row],[PESO TOTAL]]*Tabela1[[#This Row],[SOLDA]]</f>
        <v>0</v>
      </c>
      <c r="AV2662" s="28">
        <f>Tabela1[[#This Row],[PESO TOTAL]]*Tabela1[[#This Row],[ACABAMENTO]]</f>
        <v>0</v>
      </c>
      <c r="AW2662" s="28">
        <f>Tabela1[[#This Row],[PESO TOTAL]]*Tabela1[[#This Row],[PRONTO ACABADO]]</f>
        <v>0</v>
      </c>
      <c r="AX2662" s="28">
        <f>Tabela1[[#This Row],[PESO TOTAL]]*Tabela1[[#This Row],[EXPEDIÇÃO ]]</f>
        <v>0</v>
      </c>
      <c r="AY2662" s="28" t="str">
        <f>Tabela1[[#This Row],[PEDIDO]]&amp;Tabela1[[#This Row],[PRODUTO]]</f>
        <v/>
      </c>
      <c r="AZ2662" s="44">
        <f>IF(AF2662="",0,IF(ISTEXT(AF2662),H2662*VALUE(SUBSTITUTE(AF2662,"%",""))/100,H2662*AF2662))-Tabela1[[#This Row],[PRONTO ACABADO2]]</f>
        <v>0</v>
      </c>
      <c r="BA2662" s="44">
        <f>IF(AG2662="",0,IF(ISTEXT(AG2662),H2662*VALUE(SUBSTITUTE(AG2662,"%",""))/100,H2662*AG2662))-Tabela1[[#This Row],[PESO EXPEDIDO2]]</f>
        <v>0</v>
      </c>
      <c r="BB2662" s="44">
        <f t="shared" si="354"/>
        <v>0</v>
      </c>
      <c r="BC2662" s="44">
        <f t="shared" si="355"/>
        <v>0</v>
      </c>
      <c r="BD2662" s="44"/>
    </row>
    <row r="2663" spans="1:56" ht="15.75" hidden="1" customHeight="1" x14ac:dyDescent="0.25">
      <c r="A2663" s="6"/>
      <c r="B2663" s="22"/>
      <c r="C2663" s="7"/>
      <c r="D2663" s="46"/>
      <c r="E2663" s="7"/>
      <c r="F2663" s="7"/>
      <c r="G2663" s="44"/>
      <c r="H2663" s="41">
        <f>Tabela1[[#This Row],[PESO UNI]]*Tabela1[[#This Row],[QTE]]</f>
        <v>0</v>
      </c>
      <c r="I2663" s="7"/>
      <c r="J2663" s="8"/>
      <c r="K2663" s="8"/>
      <c r="L2663" s="9"/>
      <c r="M2663" s="10"/>
      <c r="N2663" s="8"/>
      <c r="O2663" s="12"/>
      <c r="P2663" s="13"/>
      <c r="Q2663" s="14">
        <f>Tabela1[[#This Row],[QTDE/ Fabricação]]-Tabela1[[#This Row],[QTE]]</f>
        <v>0</v>
      </c>
      <c r="R2663" s="19">
        <f t="shared" si="350"/>
        <v>0</v>
      </c>
      <c r="S2663" s="19">
        <f t="shared" si="349"/>
        <v>0</v>
      </c>
      <c r="T2663" s="20">
        <f t="shared" si="351"/>
        <v>0</v>
      </c>
      <c r="U2663" s="17">
        <f>IFERROR(SUMIF('LISTA DE EMBARQUE'!B:B,MICRO!E:E,'LISTA DE EMBARQUE'!G:G),"")</f>
        <v>0</v>
      </c>
      <c r="V2663" s="12" t="str">
        <f>IFERROR(VLOOKUP(Tabela1[[#This Row],[COD.MDE]],'LISTA DE EMBARQUE'!B:L,11,0),"")</f>
        <v/>
      </c>
      <c r="W2663" s="13" t="str">
        <f>IFERROR(COUNTIF(#REF!,Tabela1[[#This Row],[Colunas5]]),"")</f>
        <v/>
      </c>
      <c r="X2663" s="14">
        <f>Tabela1[[#This Row],[QIANTIDADE EXPEDIDA]]*Tabela1[[#This Row],[PESO UNI]]</f>
        <v>0</v>
      </c>
      <c r="Y2663" s="14">
        <f t="shared" si="352"/>
        <v>0</v>
      </c>
      <c r="Z2663" s="21">
        <f>Tabela1[[#This Row],[PESO TOTAL]]-Tabela1[[#This Row],[Peso Expedido]]</f>
        <v>0</v>
      </c>
      <c r="AA2663" s="18"/>
      <c r="AB2663" s="40" t="s">
        <v>3204</v>
      </c>
      <c r="AC2663" s="40"/>
      <c r="AD2663" s="40"/>
      <c r="AE2663" s="40"/>
      <c r="AF2663" s="40"/>
      <c r="AG2663" s="40"/>
      <c r="AH2663" s="40"/>
      <c r="AI2663" s="40" t="str">
        <f t="shared" si="356"/>
        <v>ok</v>
      </c>
      <c r="AJ2663"/>
      <c r="AK2663" t="str">
        <f>Tabela1[[#This Row],[Coluna1]]&amp;Tabela1[[#This Row],[PEDIDO]]</f>
        <v/>
      </c>
      <c r="AL2663"/>
      <c r="AM2663"/>
      <c r="AN2663"/>
      <c r="AO2663" t="str">
        <f t="shared" si="353"/>
        <v>/</v>
      </c>
      <c r="AP2663" t="str">
        <f>Tabela1[[#This Row],[TAG]]&amp;Tabela1[[#This Row],[PEDIDO]]&amp;Tabela1[[#This Row],[PRODUTO]]</f>
        <v/>
      </c>
      <c r="AQ2663" s="23" t="str">
        <f>Tabela1[[#This Row],[PRODUTO]]&amp;Tabela1[[#This Row],[TAG]]</f>
        <v/>
      </c>
      <c r="AR2663" s="183">
        <f>Tabela1[[#This Row],[PESO TOTAL]]*Tabela1[[#This Row],[MATÉRIA PRIMA]]</f>
        <v>0</v>
      </c>
      <c r="AS2663" s="28">
        <f>Tabela1[[#This Row],[PESO TOTAL]]*Tabela1[[#This Row],[PREPARAÇÃO ]]</f>
        <v>0</v>
      </c>
      <c r="AT2663" s="28">
        <f>Tabela1[[#This Row],[PESO TOTAL]]*Tabela1[[#This Row],[CALDEIRARIA]]</f>
        <v>0</v>
      </c>
      <c r="AU2663" s="28">
        <f>Tabela1[[#This Row],[PESO TOTAL]]*Tabela1[[#This Row],[SOLDA]]</f>
        <v>0</v>
      </c>
      <c r="AV2663" s="28">
        <f>Tabela1[[#This Row],[PESO TOTAL]]*Tabela1[[#This Row],[ACABAMENTO]]</f>
        <v>0</v>
      </c>
      <c r="AW2663" s="28">
        <f>Tabela1[[#This Row],[PESO TOTAL]]*Tabela1[[#This Row],[PRONTO ACABADO]]</f>
        <v>0</v>
      </c>
      <c r="AX2663" s="28">
        <f>Tabela1[[#This Row],[PESO TOTAL]]*Tabela1[[#This Row],[EXPEDIÇÃO ]]</f>
        <v>0</v>
      </c>
      <c r="AY2663" s="28" t="str">
        <f>Tabela1[[#This Row],[PEDIDO]]&amp;Tabela1[[#This Row],[PRODUTO]]</f>
        <v/>
      </c>
      <c r="AZ2663" s="44">
        <f>IF(AF2663="",0,IF(ISTEXT(AF2663),H2663*VALUE(SUBSTITUTE(AF2663,"%",""))/100,H2663*AF2663))-Tabela1[[#This Row],[PRONTO ACABADO2]]</f>
        <v>0</v>
      </c>
      <c r="BA2663" s="44">
        <f>IF(AG2663="",0,IF(ISTEXT(AG2663),H2663*VALUE(SUBSTITUTE(AG2663,"%",""))/100,H2663*AG2663))-Tabela1[[#This Row],[PESO EXPEDIDO2]]</f>
        <v>0</v>
      </c>
      <c r="BB2663" s="44">
        <f t="shared" si="354"/>
        <v>0</v>
      </c>
      <c r="BC2663" s="44">
        <f t="shared" si="355"/>
        <v>0</v>
      </c>
      <c r="BD2663" s="44"/>
    </row>
    <row r="2664" spans="1:56" ht="15.75" hidden="1" customHeight="1" x14ac:dyDescent="0.25">
      <c r="A2664" s="6"/>
      <c r="B2664" s="22"/>
      <c r="C2664" s="7"/>
      <c r="D2664" s="46"/>
      <c r="E2664" s="7"/>
      <c r="F2664" s="7"/>
      <c r="G2664" s="44"/>
      <c r="H2664" s="41">
        <f>Tabela1[[#This Row],[PESO UNI]]*Tabela1[[#This Row],[QTE]]</f>
        <v>0</v>
      </c>
      <c r="I2664" s="7"/>
      <c r="J2664" s="8"/>
      <c r="K2664" s="8"/>
      <c r="L2664" s="9"/>
      <c r="M2664" s="10"/>
      <c r="N2664" s="8"/>
      <c r="O2664" s="12"/>
      <c r="P2664" s="13"/>
      <c r="Q2664" s="14">
        <f>Tabela1[[#This Row],[QTDE/ Fabricação]]-Tabela1[[#This Row],[QTE]]</f>
        <v>0</v>
      </c>
      <c r="R2664" s="19">
        <f t="shared" si="350"/>
        <v>0</v>
      </c>
      <c r="S2664" s="19">
        <f t="shared" si="349"/>
        <v>0</v>
      </c>
      <c r="T2664" s="20">
        <f t="shared" si="351"/>
        <v>0</v>
      </c>
      <c r="U2664" s="17">
        <f>IFERROR(SUMIF('LISTA DE EMBARQUE'!B:B,MICRO!E:E,'LISTA DE EMBARQUE'!G:G),"")</f>
        <v>0</v>
      </c>
      <c r="V2664" s="12" t="str">
        <f>IFERROR(VLOOKUP(Tabela1[[#This Row],[COD.MDE]],'LISTA DE EMBARQUE'!B:L,11,0),"")</f>
        <v/>
      </c>
      <c r="W2664" s="13" t="str">
        <f>IFERROR(COUNTIF(#REF!,Tabela1[[#This Row],[Colunas5]]),"")</f>
        <v/>
      </c>
      <c r="X2664" s="14">
        <f>Tabela1[[#This Row],[QIANTIDADE EXPEDIDA]]*Tabela1[[#This Row],[PESO UNI]]</f>
        <v>0</v>
      </c>
      <c r="Y2664" s="14">
        <f t="shared" si="352"/>
        <v>0</v>
      </c>
      <c r="Z2664" s="21">
        <f>Tabela1[[#This Row],[PESO TOTAL]]-Tabela1[[#This Row],[Peso Expedido]]</f>
        <v>0</v>
      </c>
      <c r="AA2664" s="18"/>
      <c r="AB2664" s="40" t="s">
        <v>3204</v>
      </c>
      <c r="AC2664" s="40"/>
      <c r="AD2664" s="40"/>
      <c r="AE2664" s="40"/>
      <c r="AF2664" s="40"/>
      <c r="AG2664" s="40"/>
      <c r="AH2664" s="40"/>
      <c r="AI2664" s="40" t="str">
        <f t="shared" si="356"/>
        <v>ok</v>
      </c>
      <c r="AJ2664"/>
      <c r="AK2664" t="str">
        <f>Tabela1[[#This Row],[Coluna1]]&amp;Tabela1[[#This Row],[PEDIDO]]</f>
        <v/>
      </c>
      <c r="AL2664"/>
      <c r="AM2664"/>
      <c r="AN2664"/>
      <c r="AO2664" t="str">
        <f t="shared" si="353"/>
        <v>/</v>
      </c>
      <c r="AP2664" t="str">
        <f>Tabela1[[#This Row],[TAG]]&amp;Tabela1[[#This Row],[PEDIDO]]&amp;Tabela1[[#This Row],[PRODUTO]]</f>
        <v/>
      </c>
      <c r="AQ2664" s="23" t="str">
        <f>Tabela1[[#This Row],[PRODUTO]]&amp;Tabela1[[#This Row],[TAG]]</f>
        <v/>
      </c>
      <c r="AR2664" s="183">
        <f>Tabela1[[#This Row],[PESO TOTAL]]*Tabela1[[#This Row],[MATÉRIA PRIMA]]</f>
        <v>0</v>
      </c>
      <c r="AS2664" s="28">
        <f>Tabela1[[#This Row],[PESO TOTAL]]*Tabela1[[#This Row],[PREPARAÇÃO ]]</f>
        <v>0</v>
      </c>
      <c r="AT2664" s="28">
        <f>Tabela1[[#This Row],[PESO TOTAL]]*Tabela1[[#This Row],[CALDEIRARIA]]</f>
        <v>0</v>
      </c>
      <c r="AU2664" s="28">
        <f>Tabela1[[#This Row],[PESO TOTAL]]*Tabela1[[#This Row],[SOLDA]]</f>
        <v>0</v>
      </c>
      <c r="AV2664" s="28">
        <f>Tabela1[[#This Row],[PESO TOTAL]]*Tabela1[[#This Row],[ACABAMENTO]]</f>
        <v>0</v>
      </c>
      <c r="AW2664" s="28">
        <f>Tabela1[[#This Row],[PESO TOTAL]]*Tabela1[[#This Row],[PRONTO ACABADO]]</f>
        <v>0</v>
      </c>
      <c r="AX2664" s="28">
        <f>Tabela1[[#This Row],[PESO TOTAL]]*Tabela1[[#This Row],[EXPEDIÇÃO ]]</f>
        <v>0</v>
      </c>
      <c r="AY2664" s="28" t="str">
        <f>Tabela1[[#This Row],[PEDIDO]]&amp;Tabela1[[#This Row],[PRODUTO]]</f>
        <v/>
      </c>
      <c r="AZ2664" s="44">
        <f>IF(AF2664="",0,IF(ISTEXT(AF2664),H2664*VALUE(SUBSTITUTE(AF2664,"%",""))/100,H2664*AF2664))-Tabela1[[#This Row],[PRONTO ACABADO2]]</f>
        <v>0</v>
      </c>
      <c r="BA2664" s="44">
        <f>IF(AG2664="",0,IF(ISTEXT(AG2664),H2664*VALUE(SUBSTITUTE(AG2664,"%",""))/100,H2664*AG2664))-Tabela1[[#This Row],[PESO EXPEDIDO2]]</f>
        <v>0</v>
      </c>
      <c r="BB2664" s="44">
        <f t="shared" si="354"/>
        <v>0</v>
      </c>
      <c r="BC2664" s="44">
        <f t="shared" si="355"/>
        <v>0</v>
      </c>
      <c r="BD2664" s="44"/>
    </row>
    <row r="2665" spans="1:56" ht="15.75" hidden="1" customHeight="1" x14ac:dyDescent="0.25">
      <c r="A2665" s="6"/>
      <c r="B2665" s="22"/>
      <c r="C2665" s="7"/>
      <c r="D2665" s="46"/>
      <c r="E2665" s="7"/>
      <c r="F2665" s="7"/>
      <c r="G2665" s="44"/>
      <c r="H2665" s="41">
        <f>Tabela1[[#This Row],[PESO UNI]]*Tabela1[[#This Row],[QTE]]</f>
        <v>0</v>
      </c>
      <c r="I2665" s="7"/>
      <c r="J2665" s="8"/>
      <c r="K2665" s="8"/>
      <c r="L2665" s="9"/>
      <c r="M2665" s="10"/>
      <c r="N2665" s="8"/>
      <c r="O2665" s="12"/>
      <c r="P2665" s="13"/>
      <c r="Q2665" s="14">
        <f>Tabela1[[#This Row],[QTDE/ Fabricação]]-Tabela1[[#This Row],[QTE]]</f>
        <v>0</v>
      </c>
      <c r="R2665" s="19">
        <f t="shared" si="350"/>
        <v>0</v>
      </c>
      <c r="S2665" s="19">
        <f t="shared" si="349"/>
        <v>0</v>
      </c>
      <c r="T2665" s="20">
        <f t="shared" si="351"/>
        <v>0</v>
      </c>
      <c r="U2665" s="17">
        <f>IFERROR(SUMIF('LISTA DE EMBARQUE'!B:B,MICRO!E:E,'LISTA DE EMBARQUE'!G:G),"")</f>
        <v>0</v>
      </c>
      <c r="V2665" s="12" t="str">
        <f>IFERROR(VLOOKUP(Tabela1[[#This Row],[COD.MDE]],'LISTA DE EMBARQUE'!B:L,11,0),"")</f>
        <v/>
      </c>
      <c r="W2665" s="13" t="str">
        <f>IFERROR(COUNTIF(#REF!,Tabela1[[#This Row],[Colunas5]]),"")</f>
        <v/>
      </c>
      <c r="X2665" s="14">
        <f>Tabela1[[#This Row],[QIANTIDADE EXPEDIDA]]*Tabela1[[#This Row],[PESO UNI]]</f>
        <v>0</v>
      </c>
      <c r="Y2665" s="14">
        <f t="shared" si="352"/>
        <v>0</v>
      </c>
      <c r="Z2665" s="21">
        <f>Tabela1[[#This Row],[PESO TOTAL]]-Tabela1[[#This Row],[Peso Expedido]]</f>
        <v>0</v>
      </c>
      <c r="AA2665" s="18"/>
      <c r="AB2665" s="40" t="s">
        <v>3204</v>
      </c>
      <c r="AC2665" s="40"/>
      <c r="AD2665" s="40"/>
      <c r="AE2665" s="40"/>
      <c r="AF2665" s="40"/>
      <c r="AG2665" s="40"/>
      <c r="AH2665" s="40"/>
      <c r="AI2665" s="40" t="str">
        <f t="shared" si="356"/>
        <v>ok</v>
      </c>
      <c r="AJ2665"/>
      <c r="AK2665" t="str">
        <f>Tabela1[[#This Row],[Coluna1]]&amp;Tabela1[[#This Row],[PEDIDO]]</f>
        <v/>
      </c>
      <c r="AL2665"/>
      <c r="AM2665"/>
      <c r="AN2665"/>
      <c r="AO2665" t="str">
        <f t="shared" si="353"/>
        <v>/</v>
      </c>
      <c r="AP2665" t="str">
        <f>Tabela1[[#This Row],[TAG]]&amp;Tabela1[[#This Row],[PEDIDO]]&amp;Tabela1[[#This Row],[PRODUTO]]</f>
        <v/>
      </c>
      <c r="AQ2665" s="23" t="str">
        <f>Tabela1[[#This Row],[PRODUTO]]&amp;Tabela1[[#This Row],[TAG]]</f>
        <v/>
      </c>
      <c r="AR2665" s="183">
        <f>Tabela1[[#This Row],[PESO TOTAL]]*Tabela1[[#This Row],[MATÉRIA PRIMA]]</f>
        <v>0</v>
      </c>
      <c r="AS2665" s="28">
        <f>Tabela1[[#This Row],[PESO TOTAL]]*Tabela1[[#This Row],[PREPARAÇÃO ]]</f>
        <v>0</v>
      </c>
      <c r="AT2665" s="28">
        <f>Tabela1[[#This Row],[PESO TOTAL]]*Tabela1[[#This Row],[CALDEIRARIA]]</f>
        <v>0</v>
      </c>
      <c r="AU2665" s="28">
        <f>Tabela1[[#This Row],[PESO TOTAL]]*Tabela1[[#This Row],[SOLDA]]</f>
        <v>0</v>
      </c>
      <c r="AV2665" s="28">
        <f>Tabela1[[#This Row],[PESO TOTAL]]*Tabela1[[#This Row],[ACABAMENTO]]</f>
        <v>0</v>
      </c>
      <c r="AW2665" s="28">
        <f>Tabela1[[#This Row],[PESO TOTAL]]*Tabela1[[#This Row],[PRONTO ACABADO]]</f>
        <v>0</v>
      </c>
      <c r="AX2665" s="28">
        <f>Tabela1[[#This Row],[PESO TOTAL]]*Tabela1[[#This Row],[EXPEDIÇÃO ]]</f>
        <v>0</v>
      </c>
      <c r="AY2665" s="28" t="str">
        <f>Tabela1[[#This Row],[PEDIDO]]&amp;Tabela1[[#This Row],[PRODUTO]]</f>
        <v/>
      </c>
      <c r="AZ2665" s="44">
        <f>IF(AF2665="",0,IF(ISTEXT(AF2665),H2665*VALUE(SUBSTITUTE(AF2665,"%",""))/100,H2665*AF2665))-Tabela1[[#This Row],[PRONTO ACABADO2]]</f>
        <v>0</v>
      </c>
      <c r="BA2665" s="44">
        <f>IF(AG2665="",0,IF(ISTEXT(AG2665),H2665*VALUE(SUBSTITUTE(AG2665,"%",""))/100,H2665*AG2665))-Tabela1[[#This Row],[PESO EXPEDIDO2]]</f>
        <v>0</v>
      </c>
      <c r="BB2665" s="44">
        <f t="shared" si="354"/>
        <v>0</v>
      </c>
      <c r="BC2665" s="44">
        <f t="shared" si="355"/>
        <v>0</v>
      </c>
      <c r="BD2665" s="44"/>
    </row>
    <row r="2666" spans="1:56" ht="15.75" hidden="1" customHeight="1" x14ac:dyDescent="0.25">
      <c r="A2666" s="6"/>
      <c r="B2666" s="22"/>
      <c r="C2666" s="7"/>
      <c r="D2666" s="46"/>
      <c r="E2666" s="7"/>
      <c r="F2666" s="7"/>
      <c r="G2666" s="44"/>
      <c r="H2666" s="41">
        <f>Tabela1[[#This Row],[PESO UNI]]*Tabela1[[#This Row],[QTE]]</f>
        <v>0</v>
      </c>
      <c r="I2666" s="7"/>
      <c r="J2666" s="8"/>
      <c r="K2666" s="8"/>
      <c r="L2666" s="9"/>
      <c r="M2666" s="10"/>
      <c r="N2666" s="8"/>
      <c r="O2666" s="12"/>
      <c r="P2666" s="13"/>
      <c r="Q2666" s="14">
        <f>Tabela1[[#This Row],[QTDE/ Fabricação]]-Tabela1[[#This Row],[QTE]]</f>
        <v>0</v>
      </c>
      <c r="R2666" s="19">
        <f t="shared" si="350"/>
        <v>0</v>
      </c>
      <c r="S2666" s="19">
        <f t="shared" si="349"/>
        <v>0</v>
      </c>
      <c r="T2666" s="20">
        <f t="shared" si="351"/>
        <v>0</v>
      </c>
      <c r="U2666" s="17">
        <f>IFERROR(SUMIF('LISTA DE EMBARQUE'!B:B,MICRO!E:E,'LISTA DE EMBARQUE'!G:G),"")</f>
        <v>0</v>
      </c>
      <c r="V2666" s="12" t="str">
        <f>IFERROR(VLOOKUP(Tabela1[[#This Row],[COD.MDE]],'LISTA DE EMBARQUE'!B:L,11,0),"")</f>
        <v/>
      </c>
      <c r="W2666" s="13" t="str">
        <f>IFERROR(COUNTIF(#REF!,Tabela1[[#This Row],[Colunas5]]),"")</f>
        <v/>
      </c>
      <c r="X2666" s="14">
        <f>Tabela1[[#This Row],[QIANTIDADE EXPEDIDA]]*Tabela1[[#This Row],[PESO UNI]]</f>
        <v>0</v>
      </c>
      <c r="Y2666" s="14">
        <f t="shared" si="352"/>
        <v>0</v>
      </c>
      <c r="Z2666" s="21">
        <f>Tabela1[[#This Row],[PESO TOTAL]]-Tabela1[[#This Row],[Peso Expedido]]</f>
        <v>0</v>
      </c>
      <c r="AA2666" s="18"/>
      <c r="AB2666" s="40" t="s">
        <v>3204</v>
      </c>
      <c r="AC2666" s="40"/>
      <c r="AD2666" s="40"/>
      <c r="AE2666" s="40"/>
      <c r="AF2666" s="40"/>
      <c r="AG2666" s="40"/>
      <c r="AH2666" s="40"/>
      <c r="AI2666" s="40" t="str">
        <f t="shared" si="356"/>
        <v>ok</v>
      </c>
      <c r="AJ2666"/>
      <c r="AK2666" t="str">
        <f>Tabela1[[#This Row],[Coluna1]]&amp;Tabela1[[#This Row],[PEDIDO]]</f>
        <v/>
      </c>
      <c r="AL2666"/>
      <c r="AM2666"/>
      <c r="AN2666"/>
      <c r="AO2666" t="str">
        <f t="shared" si="353"/>
        <v>/</v>
      </c>
      <c r="AP2666" t="str">
        <f>Tabela1[[#This Row],[TAG]]&amp;Tabela1[[#This Row],[PEDIDO]]&amp;Tabela1[[#This Row],[PRODUTO]]</f>
        <v/>
      </c>
      <c r="AQ2666" s="23" t="str">
        <f>Tabela1[[#This Row],[PRODUTO]]&amp;Tabela1[[#This Row],[TAG]]</f>
        <v/>
      </c>
      <c r="AR2666" s="183">
        <f>Tabela1[[#This Row],[PESO TOTAL]]*Tabela1[[#This Row],[MATÉRIA PRIMA]]</f>
        <v>0</v>
      </c>
      <c r="AS2666" s="28">
        <f>Tabela1[[#This Row],[PESO TOTAL]]*Tabela1[[#This Row],[PREPARAÇÃO ]]</f>
        <v>0</v>
      </c>
      <c r="AT2666" s="28">
        <f>Tabela1[[#This Row],[PESO TOTAL]]*Tabela1[[#This Row],[CALDEIRARIA]]</f>
        <v>0</v>
      </c>
      <c r="AU2666" s="28">
        <f>Tabela1[[#This Row],[PESO TOTAL]]*Tabela1[[#This Row],[SOLDA]]</f>
        <v>0</v>
      </c>
      <c r="AV2666" s="28">
        <f>Tabela1[[#This Row],[PESO TOTAL]]*Tabela1[[#This Row],[ACABAMENTO]]</f>
        <v>0</v>
      </c>
      <c r="AW2666" s="28">
        <f>Tabela1[[#This Row],[PESO TOTAL]]*Tabela1[[#This Row],[PRONTO ACABADO]]</f>
        <v>0</v>
      </c>
      <c r="AX2666" s="28">
        <f>Tabela1[[#This Row],[PESO TOTAL]]*Tabela1[[#This Row],[EXPEDIÇÃO ]]</f>
        <v>0</v>
      </c>
      <c r="AY2666" s="28" t="str">
        <f>Tabela1[[#This Row],[PEDIDO]]&amp;Tabela1[[#This Row],[PRODUTO]]</f>
        <v/>
      </c>
      <c r="AZ2666" s="44">
        <f>IF(AF2666="",0,IF(ISTEXT(AF2666),H2666*VALUE(SUBSTITUTE(AF2666,"%",""))/100,H2666*AF2666))-Tabela1[[#This Row],[PRONTO ACABADO2]]</f>
        <v>0</v>
      </c>
      <c r="BA2666" s="44">
        <f>IF(AG2666="",0,IF(ISTEXT(AG2666),H2666*VALUE(SUBSTITUTE(AG2666,"%",""))/100,H2666*AG2666))-Tabela1[[#This Row],[PESO EXPEDIDO2]]</f>
        <v>0</v>
      </c>
      <c r="BB2666" s="44">
        <f t="shared" si="354"/>
        <v>0</v>
      </c>
      <c r="BC2666" s="44">
        <f t="shared" si="355"/>
        <v>0</v>
      </c>
      <c r="BD2666" s="44"/>
    </row>
    <row r="2667" spans="1:56" ht="15.75" hidden="1" customHeight="1" x14ac:dyDescent="0.25">
      <c r="A2667" s="6"/>
      <c r="B2667" s="22"/>
      <c r="C2667" s="7"/>
      <c r="D2667" s="46"/>
      <c r="E2667" s="7"/>
      <c r="F2667" s="7"/>
      <c r="G2667" s="44"/>
      <c r="H2667" s="41">
        <f>Tabela1[[#This Row],[PESO UNI]]*Tabela1[[#This Row],[QTE]]</f>
        <v>0</v>
      </c>
      <c r="I2667" s="7"/>
      <c r="J2667" s="8"/>
      <c r="K2667" s="8"/>
      <c r="L2667" s="9"/>
      <c r="M2667" s="10"/>
      <c r="N2667" s="8"/>
      <c r="O2667" s="12"/>
      <c r="P2667" s="13"/>
      <c r="Q2667" s="14">
        <f>Tabela1[[#This Row],[QTDE/ Fabricação]]-Tabela1[[#This Row],[QTE]]</f>
        <v>0</v>
      </c>
      <c r="R2667" s="19">
        <f t="shared" si="350"/>
        <v>0</v>
      </c>
      <c r="S2667" s="19">
        <f t="shared" si="349"/>
        <v>0</v>
      </c>
      <c r="T2667" s="20">
        <f t="shared" si="351"/>
        <v>0</v>
      </c>
      <c r="U2667" s="17">
        <f>IFERROR(SUMIF('LISTA DE EMBARQUE'!B:B,MICRO!E:E,'LISTA DE EMBARQUE'!G:G),"")</f>
        <v>0</v>
      </c>
      <c r="V2667" s="12" t="str">
        <f>IFERROR(VLOOKUP(Tabela1[[#This Row],[COD.MDE]],'LISTA DE EMBARQUE'!B:L,11,0),"")</f>
        <v/>
      </c>
      <c r="W2667" s="13" t="str">
        <f>IFERROR(COUNTIF(#REF!,Tabela1[[#This Row],[Colunas5]]),"")</f>
        <v/>
      </c>
      <c r="X2667" s="14">
        <f>Tabela1[[#This Row],[QIANTIDADE EXPEDIDA]]*Tabela1[[#This Row],[PESO UNI]]</f>
        <v>0</v>
      </c>
      <c r="Y2667" s="14">
        <f t="shared" si="352"/>
        <v>0</v>
      </c>
      <c r="Z2667" s="21">
        <f>Tabela1[[#This Row],[PESO TOTAL]]-Tabela1[[#This Row],[Peso Expedido]]</f>
        <v>0</v>
      </c>
      <c r="AA2667" s="18"/>
      <c r="AB2667" s="40" t="s">
        <v>3204</v>
      </c>
      <c r="AC2667" s="40"/>
      <c r="AD2667" s="40"/>
      <c r="AE2667" s="40"/>
      <c r="AF2667" s="40"/>
      <c r="AG2667" s="40"/>
      <c r="AH2667" s="40"/>
      <c r="AI2667" s="40" t="str">
        <f t="shared" si="356"/>
        <v>ok</v>
      </c>
      <c r="AJ2667"/>
      <c r="AK2667" t="str">
        <f>Tabela1[[#This Row],[Coluna1]]&amp;Tabela1[[#This Row],[PEDIDO]]</f>
        <v/>
      </c>
      <c r="AL2667"/>
      <c r="AM2667"/>
      <c r="AN2667"/>
      <c r="AO2667" t="str">
        <f t="shared" si="353"/>
        <v>/</v>
      </c>
      <c r="AP2667" t="str">
        <f>Tabela1[[#This Row],[TAG]]&amp;Tabela1[[#This Row],[PEDIDO]]&amp;Tabela1[[#This Row],[PRODUTO]]</f>
        <v/>
      </c>
      <c r="AQ2667" s="23" t="str">
        <f>Tabela1[[#This Row],[PRODUTO]]&amp;Tabela1[[#This Row],[TAG]]</f>
        <v/>
      </c>
      <c r="AR2667" s="183">
        <f>Tabela1[[#This Row],[PESO TOTAL]]*Tabela1[[#This Row],[MATÉRIA PRIMA]]</f>
        <v>0</v>
      </c>
      <c r="AS2667" s="28">
        <f>Tabela1[[#This Row],[PESO TOTAL]]*Tabela1[[#This Row],[PREPARAÇÃO ]]</f>
        <v>0</v>
      </c>
      <c r="AT2667" s="28">
        <f>Tabela1[[#This Row],[PESO TOTAL]]*Tabela1[[#This Row],[CALDEIRARIA]]</f>
        <v>0</v>
      </c>
      <c r="AU2667" s="28">
        <f>Tabela1[[#This Row],[PESO TOTAL]]*Tabela1[[#This Row],[SOLDA]]</f>
        <v>0</v>
      </c>
      <c r="AV2667" s="28">
        <f>Tabela1[[#This Row],[PESO TOTAL]]*Tabela1[[#This Row],[ACABAMENTO]]</f>
        <v>0</v>
      </c>
      <c r="AW2667" s="28">
        <f>Tabela1[[#This Row],[PESO TOTAL]]*Tabela1[[#This Row],[PRONTO ACABADO]]</f>
        <v>0</v>
      </c>
      <c r="AX2667" s="28">
        <f>Tabela1[[#This Row],[PESO TOTAL]]*Tabela1[[#This Row],[EXPEDIÇÃO ]]</f>
        <v>0</v>
      </c>
      <c r="AY2667" s="28" t="str">
        <f>Tabela1[[#This Row],[PEDIDO]]&amp;Tabela1[[#This Row],[PRODUTO]]</f>
        <v/>
      </c>
      <c r="AZ2667" s="44">
        <f>IF(AF2667="",0,IF(ISTEXT(AF2667),H2667*VALUE(SUBSTITUTE(AF2667,"%",""))/100,H2667*AF2667))-Tabela1[[#This Row],[PRONTO ACABADO2]]</f>
        <v>0</v>
      </c>
      <c r="BA2667" s="44">
        <f>IF(AG2667="",0,IF(ISTEXT(AG2667),H2667*VALUE(SUBSTITUTE(AG2667,"%",""))/100,H2667*AG2667))-Tabela1[[#This Row],[PESO EXPEDIDO2]]</f>
        <v>0</v>
      </c>
      <c r="BB2667" s="44">
        <f t="shared" si="354"/>
        <v>0</v>
      </c>
      <c r="BC2667" s="44">
        <f t="shared" si="355"/>
        <v>0</v>
      </c>
      <c r="BD2667" s="44"/>
    </row>
    <row r="2668" spans="1:56" ht="15.75" hidden="1" customHeight="1" x14ac:dyDescent="0.25">
      <c r="A2668" s="6"/>
      <c r="B2668" s="22"/>
      <c r="C2668" s="7"/>
      <c r="D2668" s="46"/>
      <c r="E2668" s="7"/>
      <c r="F2668" s="7"/>
      <c r="G2668" s="44"/>
      <c r="H2668" s="41">
        <f>Tabela1[[#This Row],[PESO UNI]]*Tabela1[[#This Row],[QTE]]</f>
        <v>0</v>
      </c>
      <c r="I2668" s="7"/>
      <c r="J2668" s="8"/>
      <c r="K2668" s="8"/>
      <c r="L2668" s="9"/>
      <c r="M2668" s="10"/>
      <c r="N2668" s="8"/>
      <c r="O2668" s="12"/>
      <c r="P2668" s="13"/>
      <c r="Q2668" s="14">
        <f>Tabela1[[#This Row],[QTDE/ Fabricação]]-Tabela1[[#This Row],[QTE]]</f>
        <v>0</v>
      </c>
      <c r="R2668" s="19">
        <f t="shared" si="350"/>
        <v>0</v>
      </c>
      <c r="S2668" s="19">
        <f t="shared" si="349"/>
        <v>0</v>
      </c>
      <c r="T2668" s="20">
        <f t="shared" si="351"/>
        <v>0</v>
      </c>
      <c r="U2668" s="17">
        <f>IFERROR(SUMIF('LISTA DE EMBARQUE'!B:B,MICRO!E:E,'LISTA DE EMBARQUE'!G:G),"")</f>
        <v>0</v>
      </c>
      <c r="V2668" s="12" t="str">
        <f>IFERROR(VLOOKUP(Tabela1[[#This Row],[COD.MDE]],'LISTA DE EMBARQUE'!B:L,11,0),"")</f>
        <v/>
      </c>
      <c r="W2668" s="13" t="str">
        <f>IFERROR(COUNTIF(#REF!,Tabela1[[#This Row],[Colunas5]]),"")</f>
        <v/>
      </c>
      <c r="X2668" s="14">
        <f>Tabela1[[#This Row],[QIANTIDADE EXPEDIDA]]*Tabela1[[#This Row],[PESO UNI]]</f>
        <v>0</v>
      </c>
      <c r="Y2668" s="14">
        <f t="shared" si="352"/>
        <v>0</v>
      </c>
      <c r="Z2668" s="21">
        <f>Tabela1[[#This Row],[PESO TOTAL]]-Tabela1[[#This Row],[Peso Expedido]]</f>
        <v>0</v>
      </c>
      <c r="AA2668" s="18"/>
      <c r="AB2668" s="40" t="s">
        <v>3204</v>
      </c>
      <c r="AC2668" s="40"/>
      <c r="AD2668" s="40"/>
      <c r="AE2668" s="40"/>
      <c r="AF2668" s="40"/>
      <c r="AG2668" s="40"/>
      <c r="AH2668" s="40"/>
      <c r="AI2668" s="40" t="str">
        <f t="shared" si="356"/>
        <v>ok</v>
      </c>
      <c r="AJ2668"/>
      <c r="AK2668" t="str">
        <f>Tabela1[[#This Row],[Coluna1]]&amp;Tabela1[[#This Row],[PEDIDO]]</f>
        <v/>
      </c>
      <c r="AL2668"/>
      <c r="AM2668"/>
      <c r="AN2668"/>
      <c r="AO2668" t="str">
        <f t="shared" si="353"/>
        <v>/</v>
      </c>
      <c r="AP2668" t="str">
        <f>Tabela1[[#This Row],[TAG]]&amp;Tabela1[[#This Row],[PEDIDO]]&amp;Tabela1[[#This Row],[PRODUTO]]</f>
        <v/>
      </c>
      <c r="AQ2668" s="23" t="str">
        <f>Tabela1[[#This Row],[PRODUTO]]&amp;Tabela1[[#This Row],[TAG]]</f>
        <v/>
      </c>
      <c r="AR2668" s="183">
        <f>Tabela1[[#This Row],[PESO TOTAL]]*Tabela1[[#This Row],[MATÉRIA PRIMA]]</f>
        <v>0</v>
      </c>
      <c r="AS2668" s="28">
        <f>Tabela1[[#This Row],[PESO TOTAL]]*Tabela1[[#This Row],[PREPARAÇÃO ]]</f>
        <v>0</v>
      </c>
      <c r="AT2668" s="28">
        <f>Tabela1[[#This Row],[PESO TOTAL]]*Tabela1[[#This Row],[CALDEIRARIA]]</f>
        <v>0</v>
      </c>
      <c r="AU2668" s="28">
        <f>Tabela1[[#This Row],[PESO TOTAL]]*Tabela1[[#This Row],[SOLDA]]</f>
        <v>0</v>
      </c>
      <c r="AV2668" s="28">
        <f>Tabela1[[#This Row],[PESO TOTAL]]*Tabela1[[#This Row],[ACABAMENTO]]</f>
        <v>0</v>
      </c>
      <c r="AW2668" s="28">
        <f>Tabela1[[#This Row],[PESO TOTAL]]*Tabela1[[#This Row],[PRONTO ACABADO]]</f>
        <v>0</v>
      </c>
      <c r="AX2668" s="28">
        <f>Tabela1[[#This Row],[PESO TOTAL]]*Tabela1[[#This Row],[EXPEDIÇÃO ]]</f>
        <v>0</v>
      </c>
      <c r="AY2668" s="28" t="str">
        <f>Tabela1[[#This Row],[PEDIDO]]&amp;Tabela1[[#This Row],[PRODUTO]]</f>
        <v/>
      </c>
      <c r="AZ2668" s="44">
        <f>IF(AF2668="",0,IF(ISTEXT(AF2668),H2668*VALUE(SUBSTITUTE(AF2668,"%",""))/100,H2668*AF2668))-Tabela1[[#This Row],[PRONTO ACABADO2]]</f>
        <v>0</v>
      </c>
      <c r="BA2668" s="44">
        <f>IF(AG2668="",0,IF(ISTEXT(AG2668),H2668*VALUE(SUBSTITUTE(AG2668,"%",""))/100,H2668*AG2668))-Tabela1[[#This Row],[PESO EXPEDIDO2]]</f>
        <v>0</v>
      </c>
      <c r="BB2668" s="44">
        <f t="shared" si="354"/>
        <v>0</v>
      </c>
      <c r="BC2668" s="44">
        <f t="shared" si="355"/>
        <v>0</v>
      </c>
      <c r="BD2668" s="44"/>
    </row>
    <row r="2669" spans="1:56" ht="15.75" hidden="1" customHeight="1" x14ac:dyDescent="0.25">
      <c r="A2669" s="6"/>
      <c r="B2669" s="22"/>
      <c r="C2669" s="7"/>
      <c r="D2669" s="46"/>
      <c r="E2669" s="7"/>
      <c r="F2669" s="7"/>
      <c r="G2669" s="44"/>
      <c r="H2669" s="41">
        <f>Tabela1[[#This Row],[PESO UNI]]*Tabela1[[#This Row],[QTE]]</f>
        <v>0</v>
      </c>
      <c r="I2669" s="7"/>
      <c r="J2669" s="8"/>
      <c r="K2669" s="8"/>
      <c r="L2669" s="9"/>
      <c r="M2669" s="10"/>
      <c r="N2669" s="8"/>
      <c r="O2669" s="12"/>
      <c r="P2669" s="13"/>
      <c r="Q2669" s="14">
        <f>Tabela1[[#This Row],[QTDE/ Fabricação]]-Tabela1[[#This Row],[QTE]]</f>
        <v>0</v>
      </c>
      <c r="R2669" s="19">
        <f t="shared" si="350"/>
        <v>0</v>
      </c>
      <c r="S2669" s="19">
        <f t="shared" si="349"/>
        <v>0</v>
      </c>
      <c r="T2669" s="20">
        <f t="shared" si="351"/>
        <v>0</v>
      </c>
      <c r="U2669" s="17">
        <f>IFERROR(SUMIF('LISTA DE EMBARQUE'!B:B,MICRO!E:E,'LISTA DE EMBARQUE'!G:G),"")</f>
        <v>0</v>
      </c>
      <c r="V2669" s="12" t="str">
        <f>IFERROR(VLOOKUP(Tabela1[[#This Row],[COD.MDE]],'LISTA DE EMBARQUE'!B:L,11,0),"")</f>
        <v/>
      </c>
      <c r="W2669" s="13" t="str">
        <f>IFERROR(COUNTIF(#REF!,Tabela1[[#This Row],[Colunas5]]),"")</f>
        <v/>
      </c>
      <c r="X2669" s="14">
        <f>Tabela1[[#This Row],[QIANTIDADE EXPEDIDA]]*Tabela1[[#This Row],[PESO UNI]]</f>
        <v>0</v>
      </c>
      <c r="Y2669" s="14">
        <f t="shared" si="352"/>
        <v>0</v>
      </c>
      <c r="Z2669" s="21">
        <f>Tabela1[[#This Row],[PESO TOTAL]]-Tabela1[[#This Row],[Peso Expedido]]</f>
        <v>0</v>
      </c>
      <c r="AA2669" s="18"/>
      <c r="AB2669" s="40" t="s">
        <v>3204</v>
      </c>
      <c r="AC2669" s="40"/>
      <c r="AD2669" s="40"/>
      <c r="AE2669" s="40"/>
      <c r="AF2669" s="40"/>
      <c r="AG2669" s="40"/>
      <c r="AH2669" s="40"/>
      <c r="AI2669" s="40" t="str">
        <f t="shared" si="356"/>
        <v>ok</v>
      </c>
      <c r="AJ2669"/>
      <c r="AK2669" t="str">
        <f>Tabela1[[#This Row],[Coluna1]]&amp;Tabela1[[#This Row],[PEDIDO]]</f>
        <v/>
      </c>
      <c r="AL2669"/>
      <c r="AM2669"/>
      <c r="AN2669"/>
      <c r="AO2669" t="str">
        <f t="shared" si="353"/>
        <v>/</v>
      </c>
      <c r="AP2669" t="str">
        <f>Tabela1[[#This Row],[TAG]]&amp;Tabela1[[#This Row],[PEDIDO]]&amp;Tabela1[[#This Row],[PRODUTO]]</f>
        <v/>
      </c>
      <c r="AQ2669" s="23" t="str">
        <f>Tabela1[[#This Row],[PRODUTO]]&amp;Tabela1[[#This Row],[TAG]]</f>
        <v/>
      </c>
      <c r="AR2669" s="183">
        <f>Tabela1[[#This Row],[PESO TOTAL]]*Tabela1[[#This Row],[MATÉRIA PRIMA]]</f>
        <v>0</v>
      </c>
      <c r="AS2669" s="28">
        <f>Tabela1[[#This Row],[PESO TOTAL]]*Tabela1[[#This Row],[PREPARAÇÃO ]]</f>
        <v>0</v>
      </c>
      <c r="AT2669" s="28">
        <f>Tabela1[[#This Row],[PESO TOTAL]]*Tabela1[[#This Row],[CALDEIRARIA]]</f>
        <v>0</v>
      </c>
      <c r="AU2669" s="28">
        <f>Tabela1[[#This Row],[PESO TOTAL]]*Tabela1[[#This Row],[SOLDA]]</f>
        <v>0</v>
      </c>
      <c r="AV2669" s="28">
        <f>Tabela1[[#This Row],[PESO TOTAL]]*Tabela1[[#This Row],[ACABAMENTO]]</f>
        <v>0</v>
      </c>
      <c r="AW2669" s="28">
        <f>Tabela1[[#This Row],[PESO TOTAL]]*Tabela1[[#This Row],[PRONTO ACABADO]]</f>
        <v>0</v>
      </c>
      <c r="AX2669" s="28">
        <f>Tabela1[[#This Row],[PESO TOTAL]]*Tabela1[[#This Row],[EXPEDIÇÃO ]]</f>
        <v>0</v>
      </c>
      <c r="AY2669" s="28" t="str">
        <f>Tabela1[[#This Row],[PEDIDO]]&amp;Tabela1[[#This Row],[PRODUTO]]</f>
        <v/>
      </c>
      <c r="AZ2669" s="44">
        <f>IF(AF2669="",0,IF(ISTEXT(AF2669),H2669*VALUE(SUBSTITUTE(AF2669,"%",""))/100,H2669*AF2669))-Tabela1[[#This Row],[PRONTO ACABADO2]]</f>
        <v>0</v>
      </c>
      <c r="BA2669" s="44">
        <f>IF(AG2669="",0,IF(ISTEXT(AG2669),H2669*VALUE(SUBSTITUTE(AG2669,"%",""))/100,H2669*AG2669))-Tabela1[[#This Row],[PESO EXPEDIDO2]]</f>
        <v>0</v>
      </c>
      <c r="BB2669" s="44">
        <f t="shared" si="354"/>
        <v>0</v>
      </c>
      <c r="BC2669" s="44">
        <f t="shared" si="355"/>
        <v>0</v>
      </c>
      <c r="BD2669" s="44"/>
    </row>
    <row r="2670" spans="1:56" ht="15.75" hidden="1" customHeight="1" x14ac:dyDescent="0.25">
      <c r="A2670" s="6"/>
      <c r="B2670" s="22"/>
      <c r="C2670" s="7"/>
      <c r="D2670" s="46"/>
      <c r="E2670" s="7"/>
      <c r="F2670" s="7"/>
      <c r="G2670" s="44"/>
      <c r="H2670" s="41">
        <f>Tabela1[[#This Row],[PESO UNI]]*Tabela1[[#This Row],[QTE]]</f>
        <v>0</v>
      </c>
      <c r="I2670" s="7"/>
      <c r="J2670" s="8"/>
      <c r="K2670" s="8"/>
      <c r="L2670" s="9"/>
      <c r="M2670" s="10"/>
      <c r="N2670" s="8"/>
      <c r="O2670" s="12"/>
      <c r="P2670" s="13"/>
      <c r="Q2670" s="14">
        <f>Tabela1[[#This Row],[QTDE/ Fabricação]]-Tabela1[[#This Row],[QTE]]</f>
        <v>0</v>
      </c>
      <c r="R2670" s="19">
        <f t="shared" si="350"/>
        <v>0</v>
      </c>
      <c r="S2670" s="19">
        <f t="shared" si="349"/>
        <v>0</v>
      </c>
      <c r="T2670" s="20">
        <f t="shared" si="351"/>
        <v>0</v>
      </c>
      <c r="U2670" s="17">
        <f>IFERROR(SUMIF('LISTA DE EMBARQUE'!B:B,MICRO!E:E,'LISTA DE EMBARQUE'!G:G),"")</f>
        <v>0</v>
      </c>
      <c r="V2670" s="12" t="str">
        <f>IFERROR(VLOOKUP(Tabela1[[#This Row],[COD.MDE]],'LISTA DE EMBARQUE'!B:L,11,0),"")</f>
        <v/>
      </c>
      <c r="W2670" s="13" t="str">
        <f>IFERROR(COUNTIF(#REF!,Tabela1[[#This Row],[Colunas5]]),"")</f>
        <v/>
      </c>
      <c r="X2670" s="14">
        <f>Tabela1[[#This Row],[QIANTIDADE EXPEDIDA]]*Tabela1[[#This Row],[PESO UNI]]</f>
        <v>0</v>
      </c>
      <c r="Y2670" s="14">
        <f t="shared" si="352"/>
        <v>0</v>
      </c>
      <c r="Z2670" s="21">
        <f>Tabela1[[#This Row],[PESO TOTAL]]-Tabela1[[#This Row],[Peso Expedido]]</f>
        <v>0</v>
      </c>
      <c r="AA2670" s="18"/>
      <c r="AB2670" s="40" t="s">
        <v>3204</v>
      </c>
      <c r="AC2670" s="40"/>
      <c r="AD2670" s="40"/>
      <c r="AE2670" s="40"/>
      <c r="AF2670" s="40"/>
      <c r="AG2670" s="40"/>
      <c r="AH2670" s="40"/>
      <c r="AI2670" s="40" t="str">
        <f t="shared" si="356"/>
        <v>ok</v>
      </c>
      <c r="AJ2670"/>
      <c r="AK2670" t="str">
        <f>Tabela1[[#This Row],[Coluna1]]&amp;Tabela1[[#This Row],[PEDIDO]]</f>
        <v/>
      </c>
      <c r="AL2670"/>
      <c r="AM2670"/>
      <c r="AN2670"/>
      <c r="AO2670" t="str">
        <f t="shared" si="353"/>
        <v>/</v>
      </c>
      <c r="AP2670" t="str">
        <f>Tabela1[[#This Row],[TAG]]&amp;Tabela1[[#This Row],[PEDIDO]]&amp;Tabela1[[#This Row],[PRODUTO]]</f>
        <v/>
      </c>
      <c r="AQ2670" s="23" t="str">
        <f>Tabela1[[#This Row],[PRODUTO]]&amp;Tabela1[[#This Row],[TAG]]</f>
        <v/>
      </c>
      <c r="AR2670" s="183">
        <f>Tabela1[[#This Row],[PESO TOTAL]]*Tabela1[[#This Row],[MATÉRIA PRIMA]]</f>
        <v>0</v>
      </c>
      <c r="AS2670" s="28">
        <f>Tabela1[[#This Row],[PESO TOTAL]]*Tabela1[[#This Row],[PREPARAÇÃO ]]</f>
        <v>0</v>
      </c>
      <c r="AT2670" s="28">
        <f>Tabela1[[#This Row],[PESO TOTAL]]*Tabela1[[#This Row],[CALDEIRARIA]]</f>
        <v>0</v>
      </c>
      <c r="AU2670" s="28">
        <f>Tabela1[[#This Row],[PESO TOTAL]]*Tabela1[[#This Row],[SOLDA]]</f>
        <v>0</v>
      </c>
      <c r="AV2670" s="28">
        <f>Tabela1[[#This Row],[PESO TOTAL]]*Tabela1[[#This Row],[ACABAMENTO]]</f>
        <v>0</v>
      </c>
      <c r="AW2670" s="28">
        <f>Tabela1[[#This Row],[PESO TOTAL]]*Tabela1[[#This Row],[PRONTO ACABADO]]</f>
        <v>0</v>
      </c>
      <c r="AX2670" s="28">
        <f>Tabela1[[#This Row],[PESO TOTAL]]*Tabela1[[#This Row],[EXPEDIÇÃO ]]</f>
        <v>0</v>
      </c>
      <c r="AY2670" s="28" t="str">
        <f>Tabela1[[#This Row],[PEDIDO]]&amp;Tabela1[[#This Row],[PRODUTO]]</f>
        <v/>
      </c>
      <c r="AZ2670" s="44">
        <f>IF(AF2670="",0,IF(ISTEXT(AF2670),H2670*VALUE(SUBSTITUTE(AF2670,"%",""))/100,H2670*AF2670))-Tabela1[[#This Row],[PRONTO ACABADO2]]</f>
        <v>0</v>
      </c>
      <c r="BA2670" s="44">
        <f>IF(AG2670="",0,IF(ISTEXT(AG2670),H2670*VALUE(SUBSTITUTE(AG2670,"%",""))/100,H2670*AG2670))-Tabela1[[#This Row],[PESO EXPEDIDO2]]</f>
        <v>0</v>
      </c>
      <c r="BB2670" s="44">
        <f t="shared" si="354"/>
        <v>0</v>
      </c>
      <c r="BC2670" s="44">
        <f t="shared" si="355"/>
        <v>0</v>
      </c>
      <c r="BD2670" s="44"/>
    </row>
    <row r="2671" spans="1:56" ht="15.75" hidden="1" customHeight="1" x14ac:dyDescent="0.25">
      <c r="A2671" s="6"/>
      <c r="B2671" s="22"/>
      <c r="C2671" s="7"/>
      <c r="D2671" s="46"/>
      <c r="E2671" s="7"/>
      <c r="F2671" s="7"/>
      <c r="G2671" s="44"/>
      <c r="H2671" s="41">
        <f>Tabela1[[#This Row],[PESO UNI]]*Tabela1[[#This Row],[QTE]]</f>
        <v>0</v>
      </c>
      <c r="I2671" s="7"/>
      <c r="J2671" s="8"/>
      <c r="K2671" s="8"/>
      <c r="L2671" s="9"/>
      <c r="M2671" s="10"/>
      <c r="N2671" s="8"/>
      <c r="O2671" s="12"/>
      <c r="P2671" s="13"/>
      <c r="Q2671" s="14">
        <f>Tabela1[[#This Row],[QTDE/ Fabricação]]-Tabela1[[#This Row],[QTE]]</f>
        <v>0</v>
      </c>
      <c r="R2671" s="19">
        <f t="shared" si="350"/>
        <v>0</v>
      </c>
      <c r="S2671" s="19">
        <f t="shared" si="349"/>
        <v>0</v>
      </c>
      <c r="T2671" s="20">
        <f t="shared" si="351"/>
        <v>0</v>
      </c>
      <c r="U2671" s="17">
        <f>IFERROR(SUMIF('LISTA DE EMBARQUE'!B:B,MICRO!E:E,'LISTA DE EMBARQUE'!G:G),"")</f>
        <v>0</v>
      </c>
      <c r="V2671" s="12" t="str">
        <f>IFERROR(VLOOKUP(Tabela1[[#This Row],[COD.MDE]],'LISTA DE EMBARQUE'!B:L,11,0),"")</f>
        <v/>
      </c>
      <c r="W2671" s="13" t="str">
        <f>IFERROR(COUNTIF(#REF!,Tabela1[[#This Row],[Colunas5]]),"")</f>
        <v/>
      </c>
      <c r="X2671" s="14">
        <f>Tabela1[[#This Row],[QIANTIDADE EXPEDIDA]]*Tabela1[[#This Row],[PESO UNI]]</f>
        <v>0</v>
      </c>
      <c r="Y2671" s="14">
        <f t="shared" si="352"/>
        <v>0</v>
      </c>
      <c r="Z2671" s="21">
        <f>Tabela1[[#This Row],[PESO TOTAL]]-Tabela1[[#This Row],[Peso Expedido]]</f>
        <v>0</v>
      </c>
      <c r="AA2671" s="18"/>
      <c r="AB2671" s="40" t="s">
        <v>3204</v>
      </c>
      <c r="AC2671" s="40"/>
      <c r="AD2671" s="40"/>
      <c r="AE2671" s="40"/>
      <c r="AF2671" s="40"/>
      <c r="AG2671" s="40"/>
      <c r="AH2671" s="40"/>
      <c r="AI2671" s="40" t="str">
        <f t="shared" si="356"/>
        <v>ok</v>
      </c>
      <c r="AJ2671"/>
      <c r="AK2671" t="str">
        <f>Tabela1[[#This Row],[Coluna1]]&amp;Tabela1[[#This Row],[PEDIDO]]</f>
        <v/>
      </c>
      <c r="AL2671"/>
      <c r="AM2671"/>
      <c r="AN2671"/>
      <c r="AO2671" t="str">
        <f t="shared" si="353"/>
        <v>/</v>
      </c>
      <c r="AP2671" t="str">
        <f>Tabela1[[#This Row],[TAG]]&amp;Tabela1[[#This Row],[PEDIDO]]&amp;Tabela1[[#This Row],[PRODUTO]]</f>
        <v/>
      </c>
      <c r="AQ2671" s="23" t="str">
        <f>Tabela1[[#This Row],[PRODUTO]]&amp;Tabela1[[#This Row],[TAG]]</f>
        <v/>
      </c>
      <c r="AR2671" s="183">
        <f>Tabela1[[#This Row],[PESO TOTAL]]*Tabela1[[#This Row],[MATÉRIA PRIMA]]</f>
        <v>0</v>
      </c>
      <c r="AS2671" s="28">
        <f>Tabela1[[#This Row],[PESO TOTAL]]*Tabela1[[#This Row],[PREPARAÇÃO ]]</f>
        <v>0</v>
      </c>
      <c r="AT2671" s="28">
        <f>Tabela1[[#This Row],[PESO TOTAL]]*Tabela1[[#This Row],[CALDEIRARIA]]</f>
        <v>0</v>
      </c>
      <c r="AU2671" s="28">
        <f>Tabela1[[#This Row],[PESO TOTAL]]*Tabela1[[#This Row],[SOLDA]]</f>
        <v>0</v>
      </c>
      <c r="AV2671" s="28">
        <f>Tabela1[[#This Row],[PESO TOTAL]]*Tabela1[[#This Row],[ACABAMENTO]]</f>
        <v>0</v>
      </c>
      <c r="AW2671" s="28">
        <f>Tabela1[[#This Row],[PESO TOTAL]]*Tabela1[[#This Row],[PRONTO ACABADO]]</f>
        <v>0</v>
      </c>
      <c r="AX2671" s="28">
        <f>Tabela1[[#This Row],[PESO TOTAL]]*Tabela1[[#This Row],[EXPEDIÇÃO ]]</f>
        <v>0</v>
      </c>
      <c r="AY2671" s="28" t="str">
        <f>Tabela1[[#This Row],[PEDIDO]]&amp;Tabela1[[#This Row],[PRODUTO]]</f>
        <v/>
      </c>
      <c r="AZ2671" s="44">
        <f>IF(AF2671="",0,IF(ISTEXT(AF2671),H2671*VALUE(SUBSTITUTE(AF2671,"%",""))/100,H2671*AF2671))-Tabela1[[#This Row],[PRONTO ACABADO2]]</f>
        <v>0</v>
      </c>
      <c r="BA2671" s="44">
        <f>IF(AG2671="",0,IF(ISTEXT(AG2671),H2671*VALUE(SUBSTITUTE(AG2671,"%",""))/100,H2671*AG2671))-Tabela1[[#This Row],[PESO EXPEDIDO2]]</f>
        <v>0</v>
      </c>
      <c r="BB2671" s="44">
        <f t="shared" si="354"/>
        <v>0</v>
      </c>
      <c r="BC2671" s="44">
        <f t="shared" si="355"/>
        <v>0</v>
      </c>
      <c r="BD2671" s="44"/>
    </row>
    <row r="2672" spans="1:56" ht="15.75" hidden="1" customHeight="1" x14ac:dyDescent="0.25">
      <c r="A2672" s="6"/>
      <c r="B2672" s="22"/>
      <c r="C2672" s="7"/>
      <c r="D2672" s="46"/>
      <c r="E2672" s="7"/>
      <c r="F2672" s="7"/>
      <c r="G2672" s="44"/>
      <c r="H2672" s="41">
        <f>Tabela1[[#This Row],[PESO UNI]]*Tabela1[[#This Row],[QTE]]</f>
        <v>0</v>
      </c>
      <c r="I2672" s="7"/>
      <c r="J2672" s="8"/>
      <c r="K2672" s="8"/>
      <c r="L2672" s="9"/>
      <c r="M2672" s="10"/>
      <c r="N2672" s="8"/>
      <c r="O2672" s="12"/>
      <c r="P2672" s="13"/>
      <c r="Q2672" s="14">
        <f>Tabela1[[#This Row],[QTDE/ Fabricação]]-Tabela1[[#This Row],[QTE]]</f>
        <v>0</v>
      </c>
      <c r="R2672" s="19">
        <f t="shared" si="350"/>
        <v>0</v>
      </c>
      <c r="S2672" s="19">
        <f t="shared" si="349"/>
        <v>0</v>
      </c>
      <c r="T2672" s="20">
        <f t="shared" si="351"/>
        <v>0</v>
      </c>
      <c r="U2672" s="17">
        <f>IFERROR(SUMIF('LISTA DE EMBARQUE'!B:B,MICRO!E:E,'LISTA DE EMBARQUE'!G:G),"")</f>
        <v>0</v>
      </c>
      <c r="V2672" s="12" t="str">
        <f>IFERROR(VLOOKUP(Tabela1[[#This Row],[COD.MDE]],'LISTA DE EMBARQUE'!B:L,11,0),"")</f>
        <v/>
      </c>
      <c r="W2672" s="13" t="str">
        <f>IFERROR(COUNTIF(#REF!,Tabela1[[#This Row],[Colunas5]]),"")</f>
        <v/>
      </c>
      <c r="X2672" s="14">
        <f>Tabela1[[#This Row],[QIANTIDADE EXPEDIDA]]*Tabela1[[#This Row],[PESO UNI]]</f>
        <v>0</v>
      </c>
      <c r="Y2672" s="14">
        <f t="shared" si="352"/>
        <v>0</v>
      </c>
      <c r="Z2672" s="21">
        <f>Tabela1[[#This Row],[PESO TOTAL]]-Tabela1[[#This Row],[Peso Expedido]]</f>
        <v>0</v>
      </c>
      <c r="AA2672" s="18"/>
      <c r="AB2672" s="40" t="s">
        <v>3204</v>
      </c>
      <c r="AC2672" s="40"/>
      <c r="AD2672" s="40"/>
      <c r="AE2672" s="40"/>
      <c r="AF2672" s="40"/>
      <c r="AG2672" s="40"/>
      <c r="AH2672" s="40"/>
      <c r="AI2672" s="40" t="str">
        <f t="shared" si="356"/>
        <v>ok</v>
      </c>
      <c r="AJ2672"/>
      <c r="AK2672" t="str">
        <f>Tabela1[[#This Row],[Coluna1]]&amp;Tabela1[[#This Row],[PEDIDO]]</f>
        <v/>
      </c>
      <c r="AL2672"/>
      <c r="AM2672"/>
      <c r="AN2672"/>
      <c r="AO2672" t="str">
        <f t="shared" si="353"/>
        <v>/</v>
      </c>
      <c r="AP2672" t="str">
        <f>Tabela1[[#This Row],[TAG]]&amp;Tabela1[[#This Row],[PEDIDO]]&amp;Tabela1[[#This Row],[PRODUTO]]</f>
        <v/>
      </c>
      <c r="AQ2672" s="23" t="str">
        <f>Tabela1[[#This Row],[PRODUTO]]&amp;Tabela1[[#This Row],[TAG]]</f>
        <v/>
      </c>
      <c r="AR2672" s="183">
        <f>Tabela1[[#This Row],[PESO TOTAL]]*Tabela1[[#This Row],[MATÉRIA PRIMA]]</f>
        <v>0</v>
      </c>
      <c r="AS2672" s="28">
        <f>Tabela1[[#This Row],[PESO TOTAL]]*Tabela1[[#This Row],[PREPARAÇÃO ]]</f>
        <v>0</v>
      </c>
      <c r="AT2672" s="28">
        <f>Tabela1[[#This Row],[PESO TOTAL]]*Tabela1[[#This Row],[CALDEIRARIA]]</f>
        <v>0</v>
      </c>
      <c r="AU2672" s="28">
        <f>Tabela1[[#This Row],[PESO TOTAL]]*Tabela1[[#This Row],[SOLDA]]</f>
        <v>0</v>
      </c>
      <c r="AV2672" s="28">
        <f>Tabela1[[#This Row],[PESO TOTAL]]*Tabela1[[#This Row],[ACABAMENTO]]</f>
        <v>0</v>
      </c>
      <c r="AW2672" s="28">
        <f>Tabela1[[#This Row],[PESO TOTAL]]*Tabela1[[#This Row],[PRONTO ACABADO]]</f>
        <v>0</v>
      </c>
      <c r="AX2672" s="28">
        <f>Tabela1[[#This Row],[PESO TOTAL]]*Tabela1[[#This Row],[EXPEDIÇÃO ]]</f>
        <v>0</v>
      </c>
      <c r="AY2672" s="28" t="str">
        <f>Tabela1[[#This Row],[PEDIDO]]&amp;Tabela1[[#This Row],[PRODUTO]]</f>
        <v/>
      </c>
      <c r="AZ2672" s="44">
        <f>IF(AF2672="",0,IF(ISTEXT(AF2672),H2672*VALUE(SUBSTITUTE(AF2672,"%",""))/100,H2672*AF2672))-Tabela1[[#This Row],[PRONTO ACABADO2]]</f>
        <v>0</v>
      </c>
      <c r="BA2672" s="44">
        <f>IF(AG2672="",0,IF(ISTEXT(AG2672),H2672*VALUE(SUBSTITUTE(AG2672,"%",""))/100,H2672*AG2672))-Tabela1[[#This Row],[PESO EXPEDIDO2]]</f>
        <v>0</v>
      </c>
      <c r="BB2672" s="44">
        <f t="shared" si="354"/>
        <v>0</v>
      </c>
      <c r="BC2672" s="44">
        <f t="shared" si="355"/>
        <v>0</v>
      </c>
      <c r="BD2672" s="44"/>
    </row>
    <row r="2673" spans="1:56" ht="15.75" hidden="1" customHeight="1" x14ac:dyDescent="0.25">
      <c r="A2673" s="6"/>
      <c r="B2673" s="22"/>
      <c r="C2673" s="7"/>
      <c r="D2673" s="46"/>
      <c r="E2673" s="7"/>
      <c r="F2673" s="7"/>
      <c r="G2673" s="44"/>
      <c r="H2673" s="41">
        <f>Tabela1[[#This Row],[PESO UNI]]*Tabela1[[#This Row],[QTE]]</f>
        <v>0</v>
      </c>
      <c r="I2673" s="7"/>
      <c r="J2673" s="8"/>
      <c r="K2673" s="8"/>
      <c r="L2673" s="9"/>
      <c r="M2673" s="10"/>
      <c r="N2673" s="8"/>
      <c r="O2673" s="12"/>
      <c r="P2673" s="13"/>
      <c r="Q2673" s="14">
        <f>Tabela1[[#This Row],[QTDE/ Fabricação]]-Tabela1[[#This Row],[QTE]]</f>
        <v>0</v>
      </c>
      <c r="R2673" s="19">
        <f t="shared" si="350"/>
        <v>0</v>
      </c>
      <c r="S2673" s="19">
        <f t="shared" si="349"/>
        <v>0</v>
      </c>
      <c r="T2673" s="20">
        <f t="shared" si="351"/>
        <v>0</v>
      </c>
      <c r="U2673" s="17">
        <f>IFERROR(SUMIF('LISTA DE EMBARQUE'!B:B,MICRO!E:E,'LISTA DE EMBARQUE'!G:G),"")</f>
        <v>0</v>
      </c>
      <c r="V2673" s="12" t="str">
        <f>IFERROR(VLOOKUP(Tabela1[[#This Row],[COD.MDE]],'LISTA DE EMBARQUE'!B:L,11,0),"")</f>
        <v/>
      </c>
      <c r="W2673" s="13" t="str">
        <f>IFERROR(COUNTIF(#REF!,Tabela1[[#This Row],[Colunas5]]),"")</f>
        <v/>
      </c>
      <c r="X2673" s="14">
        <f>Tabela1[[#This Row],[QIANTIDADE EXPEDIDA]]*Tabela1[[#This Row],[PESO UNI]]</f>
        <v>0</v>
      </c>
      <c r="Y2673" s="14">
        <f t="shared" si="352"/>
        <v>0</v>
      </c>
      <c r="Z2673" s="21">
        <f>Tabela1[[#This Row],[PESO TOTAL]]-Tabela1[[#This Row],[Peso Expedido]]</f>
        <v>0</v>
      </c>
      <c r="AA2673" s="18"/>
      <c r="AB2673" s="40" t="s">
        <v>3204</v>
      </c>
      <c r="AC2673" s="40"/>
      <c r="AD2673" s="40"/>
      <c r="AE2673" s="40"/>
      <c r="AF2673" s="40"/>
      <c r="AG2673" s="40"/>
      <c r="AH2673" s="40"/>
      <c r="AI2673" s="40" t="str">
        <f t="shared" si="356"/>
        <v>ok</v>
      </c>
      <c r="AJ2673"/>
      <c r="AK2673" t="str">
        <f>Tabela1[[#This Row],[Coluna1]]&amp;Tabela1[[#This Row],[PEDIDO]]</f>
        <v/>
      </c>
      <c r="AL2673"/>
      <c r="AM2673"/>
      <c r="AN2673"/>
      <c r="AO2673" t="str">
        <f t="shared" si="353"/>
        <v>/</v>
      </c>
      <c r="AP2673" t="str">
        <f>Tabela1[[#This Row],[TAG]]&amp;Tabela1[[#This Row],[PEDIDO]]&amp;Tabela1[[#This Row],[PRODUTO]]</f>
        <v/>
      </c>
      <c r="AQ2673" s="23" t="str">
        <f>Tabela1[[#This Row],[PRODUTO]]&amp;Tabela1[[#This Row],[TAG]]</f>
        <v/>
      </c>
      <c r="AR2673" s="183">
        <f>Tabela1[[#This Row],[PESO TOTAL]]*Tabela1[[#This Row],[MATÉRIA PRIMA]]</f>
        <v>0</v>
      </c>
      <c r="AS2673" s="28">
        <f>Tabela1[[#This Row],[PESO TOTAL]]*Tabela1[[#This Row],[PREPARAÇÃO ]]</f>
        <v>0</v>
      </c>
      <c r="AT2673" s="28">
        <f>Tabela1[[#This Row],[PESO TOTAL]]*Tabela1[[#This Row],[CALDEIRARIA]]</f>
        <v>0</v>
      </c>
      <c r="AU2673" s="28">
        <f>Tabela1[[#This Row],[PESO TOTAL]]*Tabela1[[#This Row],[SOLDA]]</f>
        <v>0</v>
      </c>
      <c r="AV2673" s="28">
        <f>Tabela1[[#This Row],[PESO TOTAL]]*Tabela1[[#This Row],[ACABAMENTO]]</f>
        <v>0</v>
      </c>
      <c r="AW2673" s="28">
        <f>Tabela1[[#This Row],[PESO TOTAL]]*Tabela1[[#This Row],[PRONTO ACABADO]]</f>
        <v>0</v>
      </c>
      <c r="AX2673" s="28">
        <f>Tabela1[[#This Row],[PESO TOTAL]]*Tabela1[[#This Row],[EXPEDIÇÃO ]]</f>
        <v>0</v>
      </c>
      <c r="AY2673" s="28" t="str">
        <f>Tabela1[[#This Row],[PEDIDO]]&amp;Tabela1[[#This Row],[PRODUTO]]</f>
        <v/>
      </c>
      <c r="AZ2673" s="44">
        <f>IF(AF2673="",0,IF(ISTEXT(AF2673),H2673*VALUE(SUBSTITUTE(AF2673,"%",""))/100,H2673*AF2673))-Tabela1[[#This Row],[PRONTO ACABADO2]]</f>
        <v>0</v>
      </c>
      <c r="BA2673" s="44">
        <f>IF(AG2673="",0,IF(ISTEXT(AG2673),H2673*VALUE(SUBSTITUTE(AG2673,"%",""))/100,H2673*AG2673))-Tabela1[[#This Row],[PESO EXPEDIDO2]]</f>
        <v>0</v>
      </c>
      <c r="BB2673" s="44">
        <f t="shared" si="354"/>
        <v>0</v>
      </c>
      <c r="BC2673" s="44">
        <f t="shared" si="355"/>
        <v>0</v>
      </c>
      <c r="BD2673" s="44"/>
    </row>
    <row r="2674" spans="1:56" ht="15.75" hidden="1" customHeight="1" x14ac:dyDescent="0.25">
      <c r="A2674" s="6"/>
      <c r="B2674" s="22"/>
      <c r="C2674" s="7"/>
      <c r="D2674" s="46"/>
      <c r="E2674" s="7"/>
      <c r="F2674" s="7"/>
      <c r="G2674" s="44"/>
      <c r="H2674" s="41">
        <f>Tabela1[[#This Row],[PESO UNI]]*Tabela1[[#This Row],[QTE]]</f>
        <v>0</v>
      </c>
      <c r="I2674" s="7"/>
      <c r="J2674" s="8"/>
      <c r="K2674" s="8"/>
      <c r="L2674" s="9"/>
      <c r="M2674" s="10"/>
      <c r="N2674" s="8"/>
      <c r="O2674" s="12"/>
      <c r="P2674" s="13"/>
      <c r="Q2674" s="14">
        <f>Tabela1[[#This Row],[QTDE/ Fabricação]]-Tabela1[[#This Row],[QTE]]</f>
        <v>0</v>
      </c>
      <c r="R2674" s="19">
        <f t="shared" si="350"/>
        <v>0</v>
      </c>
      <c r="S2674" s="19">
        <f t="shared" si="349"/>
        <v>0</v>
      </c>
      <c r="T2674" s="20">
        <f t="shared" si="351"/>
        <v>0</v>
      </c>
      <c r="U2674" s="17">
        <f>IFERROR(SUMIF('LISTA DE EMBARQUE'!B:B,MICRO!E:E,'LISTA DE EMBARQUE'!G:G),"")</f>
        <v>0</v>
      </c>
      <c r="V2674" s="12" t="str">
        <f>IFERROR(VLOOKUP(Tabela1[[#This Row],[COD.MDE]],'LISTA DE EMBARQUE'!B:L,11,0),"")</f>
        <v/>
      </c>
      <c r="W2674" s="13" t="str">
        <f>IFERROR(COUNTIF(#REF!,Tabela1[[#This Row],[Colunas5]]),"")</f>
        <v/>
      </c>
      <c r="X2674" s="14">
        <f>Tabela1[[#This Row],[QIANTIDADE EXPEDIDA]]*Tabela1[[#This Row],[PESO UNI]]</f>
        <v>0</v>
      </c>
      <c r="Y2674" s="14">
        <f t="shared" si="352"/>
        <v>0</v>
      </c>
      <c r="Z2674" s="21">
        <f>Tabela1[[#This Row],[PESO TOTAL]]-Tabela1[[#This Row],[Peso Expedido]]</f>
        <v>0</v>
      </c>
      <c r="AA2674" s="18"/>
      <c r="AB2674" s="40" t="s">
        <v>3204</v>
      </c>
      <c r="AC2674" s="40"/>
      <c r="AD2674" s="40"/>
      <c r="AE2674" s="40"/>
      <c r="AF2674" s="40"/>
      <c r="AG2674" s="40"/>
      <c r="AH2674" s="40"/>
      <c r="AI2674" s="40" t="str">
        <f t="shared" si="356"/>
        <v>ok</v>
      </c>
      <c r="AJ2674"/>
      <c r="AK2674" t="str">
        <f>Tabela1[[#This Row],[Coluna1]]&amp;Tabela1[[#This Row],[PEDIDO]]</f>
        <v/>
      </c>
      <c r="AL2674"/>
      <c r="AM2674"/>
      <c r="AN2674"/>
      <c r="AO2674" t="str">
        <f t="shared" si="353"/>
        <v>/</v>
      </c>
      <c r="AP2674" t="str">
        <f>Tabela1[[#This Row],[TAG]]&amp;Tabela1[[#This Row],[PEDIDO]]&amp;Tabela1[[#This Row],[PRODUTO]]</f>
        <v/>
      </c>
      <c r="AQ2674" s="23" t="str">
        <f>Tabela1[[#This Row],[PRODUTO]]&amp;Tabela1[[#This Row],[TAG]]</f>
        <v/>
      </c>
      <c r="AR2674" s="183">
        <f>Tabela1[[#This Row],[PESO TOTAL]]*Tabela1[[#This Row],[MATÉRIA PRIMA]]</f>
        <v>0</v>
      </c>
      <c r="AS2674" s="28">
        <f>Tabela1[[#This Row],[PESO TOTAL]]*Tabela1[[#This Row],[PREPARAÇÃO ]]</f>
        <v>0</v>
      </c>
      <c r="AT2674" s="28">
        <f>Tabela1[[#This Row],[PESO TOTAL]]*Tabela1[[#This Row],[CALDEIRARIA]]</f>
        <v>0</v>
      </c>
      <c r="AU2674" s="28">
        <f>Tabela1[[#This Row],[PESO TOTAL]]*Tabela1[[#This Row],[SOLDA]]</f>
        <v>0</v>
      </c>
      <c r="AV2674" s="28">
        <f>Tabela1[[#This Row],[PESO TOTAL]]*Tabela1[[#This Row],[ACABAMENTO]]</f>
        <v>0</v>
      </c>
      <c r="AW2674" s="28">
        <f>Tabela1[[#This Row],[PESO TOTAL]]*Tabela1[[#This Row],[PRONTO ACABADO]]</f>
        <v>0</v>
      </c>
      <c r="AX2674" s="28">
        <f>Tabela1[[#This Row],[PESO TOTAL]]*Tabela1[[#This Row],[EXPEDIÇÃO ]]</f>
        <v>0</v>
      </c>
      <c r="AY2674" s="28" t="str">
        <f>Tabela1[[#This Row],[PEDIDO]]&amp;Tabela1[[#This Row],[PRODUTO]]</f>
        <v/>
      </c>
      <c r="AZ2674" s="44">
        <f>IF(AF2674="",0,IF(ISTEXT(AF2674),H2674*VALUE(SUBSTITUTE(AF2674,"%",""))/100,H2674*AF2674))-Tabela1[[#This Row],[PRONTO ACABADO2]]</f>
        <v>0</v>
      </c>
      <c r="BA2674" s="44">
        <f>IF(AG2674="",0,IF(ISTEXT(AG2674),H2674*VALUE(SUBSTITUTE(AG2674,"%",""))/100,H2674*AG2674))-Tabela1[[#This Row],[PESO EXPEDIDO2]]</f>
        <v>0</v>
      </c>
      <c r="BB2674" s="44">
        <f t="shared" si="354"/>
        <v>0</v>
      </c>
      <c r="BC2674" s="44">
        <f t="shared" si="355"/>
        <v>0</v>
      </c>
      <c r="BD2674" s="44"/>
    </row>
    <row r="2675" spans="1:56" ht="15.75" hidden="1" customHeight="1" x14ac:dyDescent="0.25">
      <c r="A2675" s="6"/>
      <c r="B2675" s="22"/>
      <c r="C2675" s="7"/>
      <c r="D2675" s="46"/>
      <c r="E2675" s="7"/>
      <c r="F2675" s="7"/>
      <c r="G2675" s="44"/>
      <c r="H2675" s="41">
        <f>Tabela1[[#This Row],[PESO UNI]]*Tabela1[[#This Row],[QTE]]</f>
        <v>0</v>
      </c>
      <c r="I2675" s="7"/>
      <c r="J2675" s="8"/>
      <c r="K2675" s="8"/>
      <c r="L2675" s="9"/>
      <c r="M2675" s="10"/>
      <c r="N2675" s="8"/>
      <c r="O2675" s="12"/>
      <c r="P2675" s="13"/>
      <c r="Q2675" s="14">
        <f>Tabela1[[#This Row],[QTDE/ Fabricação]]-Tabela1[[#This Row],[QTE]]</f>
        <v>0</v>
      </c>
      <c r="R2675" s="19">
        <f t="shared" si="350"/>
        <v>0</v>
      </c>
      <c r="S2675" s="19">
        <f t="shared" si="349"/>
        <v>0</v>
      </c>
      <c r="T2675" s="20">
        <f t="shared" si="351"/>
        <v>0</v>
      </c>
      <c r="U2675" s="17">
        <f>IFERROR(SUMIF('LISTA DE EMBARQUE'!B:B,MICRO!E:E,'LISTA DE EMBARQUE'!G:G),"")</f>
        <v>0</v>
      </c>
      <c r="V2675" s="12" t="str">
        <f>IFERROR(VLOOKUP(Tabela1[[#This Row],[COD.MDE]],'LISTA DE EMBARQUE'!B:L,11,0),"")</f>
        <v/>
      </c>
      <c r="W2675" s="13" t="str">
        <f>IFERROR(COUNTIF(#REF!,Tabela1[[#This Row],[Colunas5]]),"")</f>
        <v/>
      </c>
      <c r="X2675" s="14">
        <f>Tabela1[[#This Row],[QIANTIDADE EXPEDIDA]]*Tabela1[[#This Row],[PESO UNI]]</f>
        <v>0</v>
      </c>
      <c r="Y2675" s="14">
        <f t="shared" si="352"/>
        <v>0</v>
      </c>
      <c r="Z2675" s="21">
        <f>Tabela1[[#This Row],[PESO TOTAL]]-Tabela1[[#This Row],[Peso Expedido]]</f>
        <v>0</v>
      </c>
      <c r="AA2675" s="18"/>
      <c r="AB2675" s="40" t="s">
        <v>3204</v>
      </c>
      <c r="AC2675" s="40"/>
      <c r="AD2675" s="40"/>
      <c r="AE2675" s="40"/>
      <c r="AF2675" s="40"/>
      <c r="AG2675" s="40"/>
      <c r="AH2675" s="40"/>
      <c r="AI2675" s="40" t="str">
        <f t="shared" si="356"/>
        <v>ok</v>
      </c>
      <c r="AJ2675"/>
      <c r="AK2675" t="str">
        <f>Tabela1[[#This Row],[Coluna1]]&amp;Tabela1[[#This Row],[PEDIDO]]</f>
        <v/>
      </c>
      <c r="AL2675"/>
      <c r="AM2675"/>
      <c r="AN2675"/>
      <c r="AO2675" t="str">
        <f t="shared" si="353"/>
        <v>/</v>
      </c>
      <c r="AP2675" t="str">
        <f>Tabela1[[#This Row],[TAG]]&amp;Tabela1[[#This Row],[PEDIDO]]&amp;Tabela1[[#This Row],[PRODUTO]]</f>
        <v/>
      </c>
      <c r="AQ2675" s="23" t="str">
        <f>Tabela1[[#This Row],[PRODUTO]]&amp;Tabela1[[#This Row],[TAG]]</f>
        <v/>
      </c>
      <c r="AR2675" s="183">
        <f>Tabela1[[#This Row],[PESO TOTAL]]*Tabela1[[#This Row],[MATÉRIA PRIMA]]</f>
        <v>0</v>
      </c>
      <c r="AS2675" s="28">
        <f>Tabela1[[#This Row],[PESO TOTAL]]*Tabela1[[#This Row],[PREPARAÇÃO ]]</f>
        <v>0</v>
      </c>
      <c r="AT2675" s="28">
        <f>Tabela1[[#This Row],[PESO TOTAL]]*Tabela1[[#This Row],[CALDEIRARIA]]</f>
        <v>0</v>
      </c>
      <c r="AU2675" s="28">
        <f>Tabela1[[#This Row],[PESO TOTAL]]*Tabela1[[#This Row],[SOLDA]]</f>
        <v>0</v>
      </c>
      <c r="AV2675" s="28">
        <f>Tabela1[[#This Row],[PESO TOTAL]]*Tabela1[[#This Row],[ACABAMENTO]]</f>
        <v>0</v>
      </c>
      <c r="AW2675" s="28">
        <f>Tabela1[[#This Row],[PESO TOTAL]]*Tabela1[[#This Row],[PRONTO ACABADO]]</f>
        <v>0</v>
      </c>
      <c r="AX2675" s="28">
        <f>Tabela1[[#This Row],[PESO TOTAL]]*Tabela1[[#This Row],[EXPEDIÇÃO ]]</f>
        <v>0</v>
      </c>
      <c r="AY2675" s="28" t="str">
        <f>Tabela1[[#This Row],[PEDIDO]]&amp;Tabela1[[#This Row],[PRODUTO]]</f>
        <v/>
      </c>
      <c r="AZ2675" s="44">
        <f>IF(AF2675="",0,IF(ISTEXT(AF2675),H2675*VALUE(SUBSTITUTE(AF2675,"%",""))/100,H2675*AF2675))-Tabela1[[#This Row],[PRONTO ACABADO2]]</f>
        <v>0</v>
      </c>
      <c r="BA2675" s="44">
        <f>IF(AG2675="",0,IF(ISTEXT(AG2675),H2675*VALUE(SUBSTITUTE(AG2675,"%",""))/100,H2675*AG2675))-Tabela1[[#This Row],[PESO EXPEDIDO2]]</f>
        <v>0</v>
      </c>
      <c r="BB2675" s="44">
        <f t="shared" si="354"/>
        <v>0</v>
      </c>
      <c r="BC2675" s="44">
        <f t="shared" si="355"/>
        <v>0</v>
      </c>
      <c r="BD2675" s="44"/>
    </row>
    <row r="2676" spans="1:56" ht="15.75" hidden="1" customHeight="1" x14ac:dyDescent="0.25">
      <c r="A2676" s="6"/>
      <c r="B2676" s="22"/>
      <c r="C2676" s="7"/>
      <c r="D2676" s="46"/>
      <c r="E2676" s="7"/>
      <c r="F2676" s="7"/>
      <c r="G2676" s="44"/>
      <c r="H2676" s="41">
        <f>Tabela1[[#This Row],[PESO UNI]]*Tabela1[[#This Row],[QTE]]</f>
        <v>0</v>
      </c>
      <c r="I2676" s="7"/>
      <c r="J2676" s="8"/>
      <c r="K2676" s="8"/>
      <c r="L2676" s="9"/>
      <c r="M2676" s="10"/>
      <c r="N2676" s="8"/>
      <c r="O2676" s="12"/>
      <c r="P2676" s="13"/>
      <c r="Q2676" s="14">
        <f>Tabela1[[#This Row],[QTDE/ Fabricação]]-Tabela1[[#This Row],[QTE]]</f>
        <v>0</v>
      </c>
      <c r="R2676" s="19">
        <f t="shared" si="350"/>
        <v>0</v>
      </c>
      <c r="S2676" s="19">
        <f t="shared" si="349"/>
        <v>0</v>
      </c>
      <c r="T2676" s="20">
        <f t="shared" si="351"/>
        <v>0</v>
      </c>
      <c r="U2676" s="17">
        <f>IFERROR(SUMIF('LISTA DE EMBARQUE'!B:B,MICRO!E:E,'LISTA DE EMBARQUE'!G:G),"")</f>
        <v>0</v>
      </c>
      <c r="V2676" s="12" t="str">
        <f>IFERROR(VLOOKUP(Tabela1[[#This Row],[COD.MDE]],'LISTA DE EMBARQUE'!B:L,11,0),"")</f>
        <v/>
      </c>
      <c r="W2676" s="13" t="str">
        <f>IFERROR(COUNTIF(#REF!,Tabela1[[#This Row],[Colunas5]]),"")</f>
        <v/>
      </c>
      <c r="X2676" s="14">
        <f>Tabela1[[#This Row],[QIANTIDADE EXPEDIDA]]*Tabela1[[#This Row],[PESO UNI]]</f>
        <v>0</v>
      </c>
      <c r="Y2676" s="14">
        <f t="shared" si="352"/>
        <v>0</v>
      </c>
      <c r="Z2676" s="21">
        <f>Tabela1[[#This Row],[PESO TOTAL]]-Tabela1[[#This Row],[Peso Expedido]]</f>
        <v>0</v>
      </c>
      <c r="AA2676" s="18"/>
      <c r="AB2676" s="40" t="s">
        <v>3204</v>
      </c>
      <c r="AC2676" s="40"/>
      <c r="AD2676" s="40"/>
      <c r="AE2676" s="40"/>
      <c r="AF2676" s="40"/>
      <c r="AG2676" s="40"/>
      <c r="AH2676" s="40"/>
      <c r="AI2676" s="40" t="str">
        <f t="shared" si="356"/>
        <v>ok</v>
      </c>
      <c r="AJ2676"/>
      <c r="AK2676" t="str">
        <f>Tabela1[[#This Row],[Coluna1]]&amp;Tabela1[[#This Row],[PEDIDO]]</f>
        <v/>
      </c>
      <c r="AL2676"/>
      <c r="AM2676"/>
      <c r="AN2676"/>
      <c r="AO2676" t="str">
        <f t="shared" si="353"/>
        <v>/</v>
      </c>
      <c r="AP2676" t="str">
        <f>Tabela1[[#This Row],[TAG]]&amp;Tabela1[[#This Row],[PEDIDO]]&amp;Tabela1[[#This Row],[PRODUTO]]</f>
        <v/>
      </c>
      <c r="AQ2676" s="23" t="str">
        <f>Tabela1[[#This Row],[PRODUTO]]&amp;Tabela1[[#This Row],[TAG]]</f>
        <v/>
      </c>
      <c r="AR2676" s="183">
        <f>Tabela1[[#This Row],[PESO TOTAL]]*Tabela1[[#This Row],[MATÉRIA PRIMA]]</f>
        <v>0</v>
      </c>
      <c r="AS2676" s="28">
        <f>Tabela1[[#This Row],[PESO TOTAL]]*Tabela1[[#This Row],[PREPARAÇÃO ]]</f>
        <v>0</v>
      </c>
      <c r="AT2676" s="28">
        <f>Tabela1[[#This Row],[PESO TOTAL]]*Tabela1[[#This Row],[CALDEIRARIA]]</f>
        <v>0</v>
      </c>
      <c r="AU2676" s="28">
        <f>Tabela1[[#This Row],[PESO TOTAL]]*Tabela1[[#This Row],[SOLDA]]</f>
        <v>0</v>
      </c>
      <c r="AV2676" s="28">
        <f>Tabela1[[#This Row],[PESO TOTAL]]*Tabela1[[#This Row],[ACABAMENTO]]</f>
        <v>0</v>
      </c>
      <c r="AW2676" s="28">
        <f>Tabela1[[#This Row],[PESO TOTAL]]*Tabela1[[#This Row],[PRONTO ACABADO]]</f>
        <v>0</v>
      </c>
      <c r="AX2676" s="28">
        <f>Tabela1[[#This Row],[PESO TOTAL]]*Tabela1[[#This Row],[EXPEDIÇÃO ]]</f>
        <v>0</v>
      </c>
      <c r="AY2676" s="28" t="str">
        <f>Tabela1[[#This Row],[PEDIDO]]&amp;Tabela1[[#This Row],[PRODUTO]]</f>
        <v/>
      </c>
      <c r="AZ2676" s="44">
        <f>IF(AF2676="",0,IF(ISTEXT(AF2676),H2676*VALUE(SUBSTITUTE(AF2676,"%",""))/100,H2676*AF2676))-Tabela1[[#This Row],[PRONTO ACABADO2]]</f>
        <v>0</v>
      </c>
      <c r="BA2676" s="44">
        <f>IF(AG2676="",0,IF(ISTEXT(AG2676),H2676*VALUE(SUBSTITUTE(AG2676,"%",""))/100,H2676*AG2676))-Tabela1[[#This Row],[PESO EXPEDIDO2]]</f>
        <v>0</v>
      </c>
      <c r="BB2676" s="44">
        <f t="shared" si="354"/>
        <v>0</v>
      </c>
      <c r="BC2676" s="44">
        <f t="shared" si="355"/>
        <v>0</v>
      </c>
      <c r="BD2676" s="44"/>
    </row>
    <row r="2677" spans="1:56" ht="15.75" hidden="1" customHeight="1" x14ac:dyDescent="0.25">
      <c r="A2677" s="6"/>
      <c r="B2677" s="22"/>
      <c r="C2677" s="7"/>
      <c r="D2677" s="46"/>
      <c r="E2677" s="7"/>
      <c r="F2677" s="7"/>
      <c r="G2677" s="44"/>
      <c r="H2677" s="41">
        <f>Tabela1[[#This Row],[PESO UNI]]*Tabela1[[#This Row],[QTE]]</f>
        <v>0</v>
      </c>
      <c r="I2677" s="7"/>
      <c r="J2677" s="8"/>
      <c r="K2677" s="8"/>
      <c r="L2677" s="9"/>
      <c r="M2677" s="10"/>
      <c r="N2677" s="8"/>
      <c r="O2677" s="12"/>
      <c r="P2677" s="13"/>
      <c r="Q2677" s="14">
        <f>Tabela1[[#This Row],[QTDE/ Fabricação]]-Tabela1[[#This Row],[QTE]]</f>
        <v>0</v>
      </c>
      <c r="R2677" s="19">
        <f t="shared" si="350"/>
        <v>0</v>
      </c>
      <c r="S2677" s="19">
        <f t="shared" si="349"/>
        <v>0</v>
      </c>
      <c r="T2677" s="20">
        <f t="shared" si="351"/>
        <v>0</v>
      </c>
      <c r="U2677" s="17">
        <f>IFERROR(SUMIF('LISTA DE EMBARQUE'!B:B,MICRO!E:E,'LISTA DE EMBARQUE'!G:G),"")</f>
        <v>0</v>
      </c>
      <c r="V2677" s="12" t="str">
        <f>IFERROR(VLOOKUP(Tabela1[[#This Row],[COD.MDE]],'LISTA DE EMBARQUE'!B:L,11,0),"")</f>
        <v/>
      </c>
      <c r="W2677" s="13" t="str">
        <f>IFERROR(COUNTIF(#REF!,Tabela1[[#This Row],[Colunas5]]),"")</f>
        <v/>
      </c>
      <c r="X2677" s="14">
        <f>Tabela1[[#This Row],[QIANTIDADE EXPEDIDA]]*Tabela1[[#This Row],[PESO UNI]]</f>
        <v>0</v>
      </c>
      <c r="Y2677" s="14">
        <f t="shared" si="352"/>
        <v>0</v>
      </c>
      <c r="Z2677" s="21">
        <f>Tabela1[[#This Row],[PESO TOTAL]]-Tabela1[[#This Row],[Peso Expedido]]</f>
        <v>0</v>
      </c>
      <c r="AA2677" s="18"/>
      <c r="AB2677" s="40" t="s">
        <v>3204</v>
      </c>
      <c r="AC2677" s="40"/>
      <c r="AD2677" s="40"/>
      <c r="AE2677" s="40"/>
      <c r="AF2677" s="40"/>
      <c r="AG2677" s="40"/>
      <c r="AH2677" s="40"/>
      <c r="AI2677" s="40" t="str">
        <f t="shared" si="356"/>
        <v>ok</v>
      </c>
      <c r="AJ2677"/>
      <c r="AK2677" t="str">
        <f>Tabela1[[#This Row],[Coluna1]]&amp;Tabela1[[#This Row],[PEDIDO]]</f>
        <v/>
      </c>
      <c r="AL2677"/>
      <c r="AM2677"/>
      <c r="AN2677"/>
      <c r="AO2677" t="str">
        <f t="shared" si="353"/>
        <v>/</v>
      </c>
      <c r="AP2677" t="str">
        <f>Tabela1[[#This Row],[TAG]]&amp;Tabela1[[#This Row],[PEDIDO]]&amp;Tabela1[[#This Row],[PRODUTO]]</f>
        <v/>
      </c>
      <c r="AQ2677" s="23" t="str">
        <f>Tabela1[[#This Row],[PRODUTO]]&amp;Tabela1[[#This Row],[TAG]]</f>
        <v/>
      </c>
      <c r="AR2677" s="183">
        <f>Tabela1[[#This Row],[PESO TOTAL]]*Tabela1[[#This Row],[MATÉRIA PRIMA]]</f>
        <v>0</v>
      </c>
      <c r="AS2677" s="28">
        <f>Tabela1[[#This Row],[PESO TOTAL]]*Tabela1[[#This Row],[PREPARAÇÃO ]]</f>
        <v>0</v>
      </c>
      <c r="AT2677" s="28">
        <f>Tabela1[[#This Row],[PESO TOTAL]]*Tabela1[[#This Row],[CALDEIRARIA]]</f>
        <v>0</v>
      </c>
      <c r="AU2677" s="28">
        <f>Tabela1[[#This Row],[PESO TOTAL]]*Tabela1[[#This Row],[SOLDA]]</f>
        <v>0</v>
      </c>
      <c r="AV2677" s="28">
        <f>Tabela1[[#This Row],[PESO TOTAL]]*Tabela1[[#This Row],[ACABAMENTO]]</f>
        <v>0</v>
      </c>
      <c r="AW2677" s="28">
        <f>Tabela1[[#This Row],[PESO TOTAL]]*Tabela1[[#This Row],[PRONTO ACABADO]]</f>
        <v>0</v>
      </c>
      <c r="AX2677" s="28">
        <f>Tabela1[[#This Row],[PESO TOTAL]]*Tabela1[[#This Row],[EXPEDIÇÃO ]]</f>
        <v>0</v>
      </c>
      <c r="AY2677" s="28" t="str">
        <f>Tabela1[[#This Row],[PEDIDO]]&amp;Tabela1[[#This Row],[PRODUTO]]</f>
        <v/>
      </c>
      <c r="AZ2677" s="44">
        <f>IF(AF2677="",0,IF(ISTEXT(AF2677),H2677*VALUE(SUBSTITUTE(AF2677,"%",""))/100,H2677*AF2677))-Tabela1[[#This Row],[PRONTO ACABADO2]]</f>
        <v>0</v>
      </c>
      <c r="BA2677" s="44">
        <f>IF(AG2677="",0,IF(ISTEXT(AG2677),H2677*VALUE(SUBSTITUTE(AG2677,"%",""))/100,H2677*AG2677))-Tabela1[[#This Row],[PESO EXPEDIDO2]]</f>
        <v>0</v>
      </c>
      <c r="BB2677" s="44">
        <f t="shared" si="354"/>
        <v>0</v>
      </c>
      <c r="BC2677" s="44">
        <f t="shared" si="355"/>
        <v>0</v>
      </c>
      <c r="BD2677" s="44"/>
    </row>
    <row r="2678" spans="1:56" ht="15.75" hidden="1" customHeight="1" x14ac:dyDescent="0.25">
      <c r="A2678" s="6"/>
      <c r="B2678" s="22"/>
      <c r="C2678" s="7"/>
      <c r="D2678" s="46"/>
      <c r="E2678" s="7"/>
      <c r="F2678" s="7"/>
      <c r="G2678" s="44"/>
      <c r="H2678" s="41">
        <f>Tabela1[[#This Row],[PESO UNI]]*Tabela1[[#This Row],[QTE]]</f>
        <v>0</v>
      </c>
      <c r="I2678" s="7"/>
      <c r="J2678" s="8"/>
      <c r="K2678" s="8"/>
      <c r="L2678" s="9"/>
      <c r="M2678" s="10"/>
      <c r="N2678" s="8"/>
      <c r="O2678" s="12"/>
      <c r="P2678" s="13"/>
      <c r="Q2678" s="14">
        <f>Tabela1[[#This Row],[QTDE/ Fabricação]]-Tabela1[[#This Row],[QTE]]</f>
        <v>0</v>
      </c>
      <c r="R2678" s="19">
        <f t="shared" si="350"/>
        <v>0</v>
      </c>
      <c r="S2678" s="19">
        <f t="shared" si="349"/>
        <v>0</v>
      </c>
      <c r="T2678" s="20">
        <f t="shared" si="351"/>
        <v>0</v>
      </c>
      <c r="U2678" s="17">
        <f>IFERROR(SUMIF('LISTA DE EMBARQUE'!B:B,MICRO!E:E,'LISTA DE EMBARQUE'!G:G),"")</f>
        <v>0</v>
      </c>
      <c r="V2678" s="12" t="str">
        <f>IFERROR(VLOOKUP(Tabela1[[#This Row],[COD.MDE]],'LISTA DE EMBARQUE'!B:L,11,0),"")</f>
        <v/>
      </c>
      <c r="W2678" s="13" t="str">
        <f>IFERROR(COUNTIF(#REF!,Tabela1[[#This Row],[Colunas5]]),"")</f>
        <v/>
      </c>
      <c r="X2678" s="14">
        <f>Tabela1[[#This Row],[QIANTIDADE EXPEDIDA]]*Tabela1[[#This Row],[PESO UNI]]</f>
        <v>0</v>
      </c>
      <c r="Y2678" s="14">
        <f t="shared" si="352"/>
        <v>0</v>
      </c>
      <c r="Z2678" s="21">
        <f>Tabela1[[#This Row],[PESO TOTAL]]-Tabela1[[#This Row],[Peso Expedido]]</f>
        <v>0</v>
      </c>
      <c r="AA2678" s="18"/>
      <c r="AB2678" s="40" t="s">
        <v>3204</v>
      </c>
      <c r="AC2678" s="40"/>
      <c r="AD2678" s="40"/>
      <c r="AE2678" s="40"/>
      <c r="AF2678" s="40"/>
      <c r="AG2678" s="40"/>
      <c r="AH2678" s="40"/>
      <c r="AI2678" s="40" t="str">
        <f t="shared" si="356"/>
        <v>ok</v>
      </c>
      <c r="AJ2678"/>
      <c r="AK2678" t="str">
        <f>Tabela1[[#This Row],[Coluna1]]&amp;Tabela1[[#This Row],[PEDIDO]]</f>
        <v/>
      </c>
      <c r="AL2678"/>
      <c r="AM2678"/>
      <c r="AN2678"/>
      <c r="AO2678" t="str">
        <f t="shared" si="353"/>
        <v>/</v>
      </c>
      <c r="AP2678" t="str">
        <f>Tabela1[[#This Row],[TAG]]&amp;Tabela1[[#This Row],[PEDIDO]]&amp;Tabela1[[#This Row],[PRODUTO]]</f>
        <v/>
      </c>
      <c r="AQ2678" s="23" t="str">
        <f>Tabela1[[#This Row],[PRODUTO]]&amp;Tabela1[[#This Row],[TAG]]</f>
        <v/>
      </c>
      <c r="AR2678" s="183">
        <f>Tabela1[[#This Row],[PESO TOTAL]]*Tabela1[[#This Row],[MATÉRIA PRIMA]]</f>
        <v>0</v>
      </c>
      <c r="AS2678" s="28">
        <f>Tabela1[[#This Row],[PESO TOTAL]]*Tabela1[[#This Row],[PREPARAÇÃO ]]</f>
        <v>0</v>
      </c>
      <c r="AT2678" s="28">
        <f>Tabela1[[#This Row],[PESO TOTAL]]*Tabela1[[#This Row],[CALDEIRARIA]]</f>
        <v>0</v>
      </c>
      <c r="AU2678" s="28">
        <f>Tabela1[[#This Row],[PESO TOTAL]]*Tabela1[[#This Row],[SOLDA]]</f>
        <v>0</v>
      </c>
      <c r="AV2678" s="28">
        <f>Tabela1[[#This Row],[PESO TOTAL]]*Tabela1[[#This Row],[ACABAMENTO]]</f>
        <v>0</v>
      </c>
      <c r="AW2678" s="28">
        <f>Tabela1[[#This Row],[PESO TOTAL]]*Tabela1[[#This Row],[PRONTO ACABADO]]</f>
        <v>0</v>
      </c>
      <c r="AX2678" s="28">
        <f>Tabela1[[#This Row],[PESO TOTAL]]*Tabela1[[#This Row],[EXPEDIÇÃO ]]</f>
        <v>0</v>
      </c>
      <c r="AY2678" s="28" t="str">
        <f>Tabela1[[#This Row],[PEDIDO]]&amp;Tabela1[[#This Row],[PRODUTO]]</f>
        <v/>
      </c>
      <c r="AZ2678" s="44">
        <f>IF(AF2678="",0,IF(ISTEXT(AF2678),H2678*VALUE(SUBSTITUTE(AF2678,"%",""))/100,H2678*AF2678))-Tabela1[[#This Row],[PRONTO ACABADO2]]</f>
        <v>0</v>
      </c>
      <c r="BA2678" s="44">
        <f>IF(AG2678="",0,IF(ISTEXT(AG2678),H2678*VALUE(SUBSTITUTE(AG2678,"%",""))/100,H2678*AG2678))-Tabela1[[#This Row],[PESO EXPEDIDO2]]</f>
        <v>0</v>
      </c>
      <c r="BB2678" s="44">
        <f t="shared" si="354"/>
        <v>0</v>
      </c>
      <c r="BC2678" s="44">
        <f t="shared" si="355"/>
        <v>0</v>
      </c>
      <c r="BD2678" s="44"/>
    </row>
    <row r="2679" spans="1:56" ht="15.75" hidden="1" customHeight="1" x14ac:dyDescent="0.25">
      <c r="A2679" s="6"/>
      <c r="B2679" s="22"/>
      <c r="C2679" s="7"/>
      <c r="D2679" s="46"/>
      <c r="E2679" s="7"/>
      <c r="F2679" s="7"/>
      <c r="G2679" s="44"/>
      <c r="H2679" s="41">
        <f>Tabela1[[#This Row],[PESO UNI]]*Tabela1[[#This Row],[QTE]]</f>
        <v>0</v>
      </c>
      <c r="I2679" s="7"/>
      <c r="J2679" s="8"/>
      <c r="K2679" s="8"/>
      <c r="L2679" s="9"/>
      <c r="M2679" s="10"/>
      <c r="N2679" s="8"/>
      <c r="O2679" s="12"/>
      <c r="P2679" s="13"/>
      <c r="Q2679" s="14">
        <f>Tabela1[[#This Row],[QTDE/ Fabricação]]-Tabela1[[#This Row],[QTE]]</f>
        <v>0</v>
      </c>
      <c r="R2679" s="19">
        <f t="shared" si="350"/>
        <v>0</v>
      </c>
      <c r="S2679" s="19">
        <f t="shared" si="349"/>
        <v>0</v>
      </c>
      <c r="T2679" s="20">
        <f t="shared" si="351"/>
        <v>0</v>
      </c>
      <c r="U2679" s="17">
        <f>IFERROR(SUMIF('LISTA DE EMBARQUE'!B:B,MICRO!E:E,'LISTA DE EMBARQUE'!G:G),"")</f>
        <v>0</v>
      </c>
      <c r="V2679" s="12" t="str">
        <f>IFERROR(VLOOKUP(Tabela1[[#This Row],[COD.MDE]],'LISTA DE EMBARQUE'!B:L,11,0),"")</f>
        <v/>
      </c>
      <c r="W2679" s="13" t="str">
        <f>IFERROR(COUNTIF(#REF!,Tabela1[[#This Row],[Colunas5]]),"")</f>
        <v/>
      </c>
      <c r="X2679" s="14">
        <f>Tabela1[[#This Row],[QIANTIDADE EXPEDIDA]]*Tabela1[[#This Row],[PESO UNI]]</f>
        <v>0</v>
      </c>
      <c r="Y2679" s="14">
        <f t="shared" si="352"/>
        <v>0</v>
      </c>
      <c r="Z2679" s="21">
        <f>Tabela1[[#This Row],[PESO TOTAL]]-Tabela1[[#This Row],[Peso Expedido]]</f>
        <v>0</v>
      </c>
      <c r="AA2679" s="18"/>
      <c r="AB2679" s="40" t="s">
        <v>3204</v>
      </c>
      <c r="AC2679" s="40"/>
      <c r="AD2679" s="40"/>
      <c r="AE2679" s="40"/>
      <c r="AF2679" s="40"/>
      <c r="AG2679" s="40"/>
      <c r="AH2679" s="40"/>
      <c r="AI2679" s="40" t="str">
        <f t="shared" si="356"/>
        <v>ok</v>
      </c>
      <c r="AJ2679"/>
      <c r="AK2679" t="str">
        <f>Tabela1[[#This Row],[Coluna1]]&amp;Tabela1[[#This Row],[PEDIDO]]</f>
        <v/>
      </c>
      <c r="AL2679"/>
      <c r="AM2679"/>
      <c r="AN2679"/>
      <c r="AO2679" t="str">
        <f t="shared" si="353"/>
        <v>/</v>
      </c>
      <c r="AP2679" t="str">
        <f>Tabela1[[#This Row],[TAG]]&amp;Tabela1[[#This Row],[PEDIDO]]&amp;Tabela1[[#This Row],[PRODUTO]]</f>
        <v/>
      </c>
      <c r="AQ2679" s="23" t="str">
        <f>Tabela1[[#This Row],[PRODUTO]]&amp;Tabela1[[#This Row],[TAG]]</f>
        <v/>
      </c>
      <c r="AR2679" s="183">
        <f>Tabela1[[#This Row],[PESO TOTAL]]*Tabela1[[#This Row],[MATÉRIA PRIMA]]</f>
        <v>0</v>
      </c>
      <c r="AS2679" s="28">
        <f>Tabela1[[#This Row],[PESO TOTAL]]*Tabela1[[#This Row],[PREPARAÇÃO ]]</f>
        <v>0</v>
      </c>
      <c r="AT2679" s="28">
        <f>Tabela1[[#This Row],[PESO TOTAL]]*Tabela1[[#This Row],[CALDEIRARIA]]</f>
        <v>0</v>
      </c>
      <c r="AU2679" s="28">
        <f>Tabela1[[#This Row],[PESO TOTAL]]*Tabela1[[#This Row],[SOLDA]]</f>
        <v>0</v>
      </c>
      <c r="AV2679" s="28">
        <f>Tabela1[[#This Row],[PESO TOTAL]]*Tabela1[[#This Row],[ACABAMENTO]]</f>
        <v>0</v>
      </c>
      <c r="AW2679" s="28">
        <f>Tabela1[[#This Row],[PESO TOTAL]]*Tabela1[[#This Row],[PRONTO ACABADO]]</f>
        <v>0</v>
      </c>
      <c r="AX2679" s="28">
        <f>Tabela1[[#This Row],[PESO TOTAL]]*Tabela1[[#This Row],[EXPEDIÇÃO ]]</f>
        <v>0</v>
      </c>
      <c r="AY2679" s="28" t="str">
        <f>Tabela1[[#This Row],[PEDIDO]]&amp;Tabela1[[#This Row],[PRODUTO]]</f>
        <v/>
      </c>
      <c r="AZ2679" s="44">
        <f>IF(AF2679="",0,IF(ISTEXT(AF2679),H2679*VALUE(SUBSTITUTE(AF2679,"%",""))/100,H2679*AF2679))-Tabela1[[#This Row],[PRONTO ACABADO2]]</f>
        <v>0</v>
      </c>
      <c r="BA2679" s="44">
        <f>IF(AG2679="",0,IF(ISTEXT(AG2679),H2679*VALUE(SUBSTITUTE(AG2679,"%",""))/100,H2679*AG2679))-Tabela1[[#This Row],[PESO EXPEDIDO2]]</f>
        <v>0</v>
      </c>
      <c r="BB2679" s="44">
        <f t="shared" si="354"/>
        <v>0</v>
      </c>
      <c r="BC2679" s="44">
        <f t="shared" si="355"/>
        <v>0</v>
      </c>
      <c r="BD2679" s="44"/>
    </row>
    <row r="2680" spans="1:56" ht="15.75" hidden="1" customHeight="1" x14ac:dyDescent="0.25">
      <c r="A2680" s="6"/>
      <c r="B2680" s="22"/>
      <c r="C2680" s="7"/>
      <c r="D2680" s="46"/>
      <c r="E2680" s="7"/>
      <c r="F2680" s="7"/>
      <c r="G2680" s="44"/>
      <c r="H2680" s="41">
        <f>Tabela1[[#This Row],[PESO UNI]]*Tabela1[[#This Row],[QTE]]</f>
        <v>0</v>
      </c>
      <c r="I2680" s="7"/>
      <c r="J2680" s="8"/>
      <c r="K2680" s="8"/>
      <c r="L2680" s="9"/>
      <c r="M2680" s="10"/>
      <c r="N2680" s="8"/>
      <c r="O2680" s="12"/>
      <c r="P2680" s="13"/>
      <c r="Q2680" s="14">
        <f>Tabela1[[#This Row],[QTDE/ Fabricação]]-Tabela1[[#This Row],[QTE]]</f>
        <v>0</v>
      </c>
      <c r="R2680" s="19">
        <f t="shared" si="350"/>
        <v>0</v>
      </c>
      <c r="S2680" s="19">
        <f t="shared" si="349"/>
        <v>0</v>
      </c>
      <c r="T2680" s="20">
        <f t="shared" si="351"/>
        <v>0</v>
      </c>
      <c r="U2680" s="17">
        <f>IFERROR(SUMIF('LISTA DE EMBARQUE'!B:B,MICRO!E:E,'LISTA DE EMBARQUE'!G:G),"")</f>
        <v>0</v>
      </c>
      <c r="V2680" s="12" t="str">
        <f>IFERROR(VLOOKUP(Tabela1[[#This Row],[COD.MDE]],'LISTA DE EMBARQUE'!B:L,11,0),"")</f>
        <v/>
      </c>
      <c r="W2680" s="13" t="str">
        <f>IFERROR(COUNTIF(#REF!,Tabela1[[#This Row],[Colunas5]]),"")</f>
        <v/>
      </c>
      <c r="X2680" s="14">
        <f>Tabela1[[#This Row],[QIANTIDADE EXPEDIDA]]*Tabela1[[#This Row],[PESO UNI]]</f>
        <v>0</v>
      </c>
      <c r="Y2680" s="14">
        <f t="shared" si="352"/>
        <v>0</v>
      </c>
      <c r="Z2680" s="21">
        <f>Tabela1[[#This Row],[PESO TOTAL]]-Tabela1[[#This Row],[Peso Expedido]]</f>
        <v>0</v>
      </c>
      <c r="AA2680" s="18"/>
      <c r="AB2680" s="40" t="s">
        <v>3204</v>
      </c>
      <c r="AC2680" s="40"/>
      <c r="AD2680" s="40"/>
      <c r="AE2680" s="40"/>
      <c r="AF2680" s="40"/>
      <c r="AG2680" s="40"/>
      <c r="AH2680" s="40"/>
      <c r="AI2680" s="40" t="str">
        <f t="shared" si="356"/>
        <v>ok</v>
      </c>
      <c r="AJ2680"/>
      <c r="AK2680" t="str">
        <f>Tabela1[[#This Row],[Coluna1]]&amp;Tabela1[[#This Row],[PEDIDO]]</f>
        <v/>
      </c>
      <c r="AL2680"/>
      <c r="AM2680"/>
      <c r="AN2680"/>
      <c r="AO2680" t="str">
        <f t="shared" si="353"/>
        <v>/</v>
      </c>
      <c r="AP2680" t="str">
        <f>Tabela1[[#This Row],[TAG]]&amp;Tabela1[[#This Row],[PEDIDO]]&amp;Tabela1[[#This Row],[PRODUTO]]</f>
        <v/>
      </c>
      <c r="AQ2680" s="23" t="str">
        <f>Tabela1[[#This Row],[PRODUTO]]&amp;Tabela1[[#This Row],[TAG]]</f>
        <v/>
      </c>
      <c r="AR2680" s="183">
        <f>Tabela1[[#This Row],[PESO TOTAL]]*Tabela1[[#This Row],[MATÉRIA PRIMA]]</f>
        <v>0</v>
      </c>
      <c r="AS2680" s="28">
        <f>Tabela1[[#This Row],[PESO TOTAL]]*Tabela1[[#This Row],[PREPARAÇÃO ]]</f>
        <v>0</v>
      </c>
      <c r="AT2680" s="28">
        <f>Tabela1[[#This Row],[PESO TOTAL]]*Tabela1[[#This Row],[CALDEIRARIA]]</f>
        <v>0</v>
      </c>
      <c r="AU2680" s="28">
        <f>Tabela1[[#This Row],[PESO TOTAL]]*Tabela1[[#This Row],[SOLDA]]</f>
        <v>0</v>
      </c>
      <c r="AV2680" s="28">
        <f>Tabela1[[#This Row],[PESO TOTAL]]*Tabela1[[#This Row],[ACABAMENTO]]</f>
        <v>0</v>
      </c>
      <c r="AW2680" s="28">
        <f>Tabela1[[#This Row],[PESO TOTAL]]*Tabela1[[#This Row],[PRONTO ACABADO]]</f>
        <v>0</v>
      </c>
      <c r="AX2680" s="28">
        <f>Tabela1[[#This Row],[PESO TOTAL]]*Tabela1[[#This Row],[EXPEDIÇÃO ]]</f>
        <v>0</v>
      </c>
      <c r="AY2680" s="28" t="str">
        <f>Tabela1[[#This Row],[PEDIDO]]&amp;Tabela1[[#This Row],[PRODUTO]]</f>
        <v/>
      </c>
      <c r="AZ2680" s="44">
        <f>IF(AF2680="",0,IF(ISTEXT(AF2680),H2680*VALUE(SUBSTITUTE(AF2680,"%",""))/100,H2680*AF2680))-Tabela1[[#This Row],[PRONTO ACABADO2]]</f>
        <v>0</v>
      </c>
      <c r="BA2680" s="44">
        <f>IF(AG2680="",0,IF(ISTEXT(AG2680),H2680*VALUE(SUBSTITUTE(AG2680,"%",""))/100,H2680*AG2680))-Tabela1[[#This Row],[PESO EXPEDIDO2]]</f>
        <v>0</v>
      </c>
      <c r="BB2680" s="44">
        <f t="shared" si="354"/>
        <v>0</v>
      </c>
      <c r="BC2680" s="44">
        <f t="shared" si="355"/>
        <v>0</v>
      </c>
      <c r="BD2680" s="44"/>
    </row>
    <row r="2681" spans="1:56" ht="15.75" hidden="1" customHeight="1" x14ac:dyDescent="0.25">
      <c r="A2681" s="6"/>
      <c r="B2681" s="22"/>
      <c r="C2681" s="7"/>
      <c r="D2681" s="46"/>
      <c r="E2681" s="7"/>
      <c r="F2681" s="7"/>
      <c r="G2681" s="44"/>
      <c r="H2681" s="41">
        <f>Tabela1[[#This Row],[PESO UNI]]*Tabela1[[#This Row],[QTE]]</f>
        <v>0</v>
      </c>
      <c r="I2681" s="7"/>
      <c r="J2681" s="8"/>
      <c r="K2681" s="8"/>
      <c r="L2681" s="9"/>
      <c r="M2681" s="10"/>
      <c r="N2681" s="8"/>
      <c r="O2681" s="12"/>
      <c r="P2681" s="13"/>
      <c r="Q2681" s="14">
        <f>Tabela1[[#This Row],[QTDE/ Fabricação]]-Tabela1[[#This Row],[QTE]]</f>
        <v>0</v>
      </c>
      <c r="R2681" s="19">
        <f t="shared" si="350"/>
        <v>0</v>
      </c>
      <c r="S2681" s="19">
        <f t="shared" si="349"/>
        <v>0</v>
      </c>
      <c r="T2681" s="20">
        <f t="shared" si="351"/>
        <v>0</v>
      </c>
      <c r="U2681" s="17">
        <f>IFERROR(SUMIF('LISTA DE EMBARQUE'!B:B,MICRO!E:E,'LISTA DE EMBARQUE'!G:G),"")</f>
        <v>0</v>
      </c>
      <c r="V2681" s="12" t="str">
        <f>IFERROR(VLOOKUP(Tabela1[[#This Row],[COD.MDE]],'LISTA DE EMBARQUE'!B:L,11,0),"")</f>
        <v/>
      </c>
      <c r="W2681" s="13" t="str">
        <f>IFERROR(COUNTIF(#REF!,Tabela1[[#This Row],[Colunas5]]),"")</f>
        <v/>
      </c>
      <c r="X2681" s="14">
        <f>Tabela1[[#This Row],[QIANTIDADE EXPEDIDA]]*Tabela1[[#This Row],[PESO UNI]]</f>
        <v>0</v>
      </c>
      <c r="Y2681" s="14">
        <f t="shared" si="352"/>
        <v>0</v>
      </c>
      <c r="Z2681" s="21">
        <f>Tabela1[[#This Row],[PESO TOTAL]]-Tabela1[[#This Row],[Peso Expedido]]</f>
        <v>0</v>
      </c>
      <c r="AA2681" s="18"/>
      <c r="AB2681" s="40" t="s">
        <v>3204</v>
      </c>
      <c r="AC2681" s="40"/>
      <c r="AD2681" s="40"/>
      <c r="AE2681" s="40"/>
      <c r="AF2681" s="40"/>
      <c r="AG2681" s="40"/>
      <c r="AH2681" s="40"/>
      <c r="AI2681" s="40" t="str">
        <f t="shared" si="356"/>
        <v>ok</v>
      </c>
      <c r="AJ2681"/>
      <c r="AK2681" t="str">
        <f>Tabela1[[#This Row],[Coluna1]]&amp;Tabela1[[#This Row],[PEDIDO]]</f>
        <v/>
      </c>
      <c r="AL2681"/>
      <c r="AM2681"/>
      <c r="AN2681"/>
      <c r="AO2681" t="str">
        <f t="shared" si="353"/>
        <v>/</v>
      </c>
      <c r="AP2681" t="str">
        <f>Tabela1[[#This Row],[TAG]]&amp;Tabela1[[#This Row],[PEDIDO]]&amp;Tabela1[[#This Row],[PRODUTO]]</f>
        <v/>
      </c>
      <c r="AQ2681" s="23" t="str">
        <f>Tabela1[[#This Row],[PRODUTO]]&amp;Tabela1[[#This Row],[TAG]]</f>
        <v/>
      </c>
      <c r="AR2681" s="183">
        <f>Tabela1[[#This Row],[PESO TOTAL]]*Tabela1[[#This Row],[MATÉRIA PRIMA]]</f>
        <v>0</v>
      </c>
      <c r="AS2681" s="28">
        <f>Tabela1[[#This Row],[PESO TOTAL]]*Tabela1[[#This Row],[PREPARAÇÃO ]]</f>
        <v>0</v>
      </c>
      <c r="AT2681" s="28">
        <f>Tabela1[[#This Row],[PESO TOTAL]]*Tabela1[[#This Row],[CALDEIRARIA]]</f>
        <v>0</v>
      </c>
      <c r="AU2681" s="28">
        <f>Tabela1[[#This Row],[PESO TOTAL]]*Tabela1[[#This Row],[SOLDA]]</f>
        <v>0</v>
      </c>
      <c r="AV2681" s="28">
        <f>Tabela1[[#This Row],[PESO TOTAL]]*Tabela1[[#This Row],[ACABAMENTO]]</f>
        <v>0</v>
      </c>
      <c r="AW2681" s="28">
        <f>Tabela1[[#This Row],[PESO TOTAL]]*Tabela1[[#This Row],[PRONTO ACABADO]]</f>
        <v>0</v>
      </c>
      <c r="AX2681" s="28">
        <f>Tabela1[[#This Row],[PESO TOTAL]]*Tabela1[[#This Row],[EXPEDIÇÃO ]]</f>
        <v>0</v>
      </c>
      <c r="AY2681" s="28" t="str">
        <f>Tabela1[[#This Row],[PEDIDO]]&amp;Tabela1[[#This Row],[PRODUTO]]</f>
        <v/>
      </c>
      <c r="AZ2681" s="44">
        <f>IF(AF2681="",0,IF(ISTEXT(AF2681),H2681*VALUE(SUBSTITUTE(AF2681,"%",""))/100,H2681*AF2681))-Tabela1[[#This Row],[PRONTO ACABADO2]]</f>
        <v>0</v>
      </c>
      <c r="BA2681" s="44">
        <f>IF(AG2681="",0,IF(ISTEXT(AG2681),H2681*VALUE(SUBSTITUTE(AG2681,"%",""))/100,H2681*AG2681))-Tabela1[[#This Row],[PESO EXPEDIDO2]]</f>
        <v>0</v>
      </c>
      <c r="BB2681" s="44">
        <f t="shared" si="354"/>
        <v>0</v>
      </c>
      <c r="BC2681" s="44">
        <f t="shared" si="355"/>
        <v>0</v>
      </c>
      <c r="BD2681" s="44"/>
    </row>
    <row r="2682" spans="1:56" ht="15.75" hidden="1" customHeight="1" x14ac:dyDescent="0.25">
      <c r="A2682" s="6"/>
      <c r="B2682" s="22"/>
      <c r="C2682" s="7"/>
      <c r="D2682" s="46"/>
      <c r="E2682" s="7"/>
      <c r="F2682" s="7"/>
      <c r="G2682" s="44"/>
      <c r="H2682" s="41">
        <f>Tabela1[[#This Row],[PESO UNI]]*Tabela1[[#This Row],[QTE]]</f>
        <v>0</v>
      </c>
      <c r="I2682" s="7"/>
      <c r="J2682" s="8"/>
      <c r="K2682" s="8"/>
      <c r="L2682" s="9"/>
      <c r="M2682" s="10"/>
      <c r="N2682" s="8"/>
      <c r="O2682" s="12"/>
      <c r="P2682" s="13"/>
      <c r="Q2682" s="14">
        <f>Tabela1[[#This Row],[QTDE/ Fabricação]]-Tabela1[[#This Row],[QTE]]</f>
        <v>0</v>
      </c>
      <c r="R2682" s="19">
        <f t="shared" si="350"/>
        <v>0</v>
      </c>
      <c r="S2682" s="19">
        <f t="shared" ref="S2682:S2745" si="357">IFERROR(H2682*AG2682,"")</f>
        <v>0</v>
      </c>
      <c r="T2682" s="20">
        <f t="shared" si="351"/>
        <v>0</v>
      </c>
      <c r="U2682" s="17">
        <f>IFERROR(SUMIF('LISTA DE EMBARQUE'!B:B,MICRO!E:E,'LISTA DE EMBARQUE'!G:G),"")</f>
        <v>0</v>
      </c>
      <c r="V2682" s="12" t="str">
        <f>IFERROR(VLOOKUP(Tabela1[[#This Row],[COD.MDE]],'LISTA DE EMBARQUE'!B:L,11,0),"")</f>
        <v/>
      </c>
      <c r="W2682" s="13" t="str">
        <f>IFERROR(COUNTIF(#REF!,Tabela1[[#This Row],[Colunas5]]),"")</f>
        <v/>
      </c>
      <c r="X2682" s="14">
        <f>Tabela1[[#This Row],[QIANTIDADE EXPEDIDA]]*Tabela1[[#This Row],[PESO UNI]]</f>
        <v>0</v>
      </c>
      <c r="Y2682" s="14">
        <f t="shared" si="352"/>
        <v>0</v>
      </c>
      <c r="Z2682" s="21">
        <f>Tabela1[[#This Row],[PESO TOTAL]]-Tabela1[[#This Row],[Peso Expedido]]</f>
        <v>0</v>
      </c>
      <c r="AA2682" s="18"/>
      <c r="AB2682" s="40" t="s">
        <v>3204</v>
      </c>
      <c r="AC2682" s="40"/>
      <c r="AD2682" s="40"/>
      <c r="AE2682" s="40"/>
      <c r="AF2682" s="40"/>
      <c r="AG2682" s="40"/>
      <c r="AH2682" s="40"/>
      <c r="AI2682" s="40" t="str">
        <f t="shared" si="356"/>
        <v>ok</v>
      </c>
      <c r="AJ2682"/>
      <c r="AK2682" t="str">
        <f>Tabela1[[#This Row],[Coluna1]]&amp;Tabela1[[#This Row],[PEDIDO]]</f>
        <v/>
      </c>
      <c r="AL2682"/>
      <c r="AM2682"/>
      <c r="AN2682"/>
      <c r="AO2682" t="str">
        <f t="shared" si="353"/>
        <v>/</v>
      </c>
      <c r="AP2682" t="str">
        <f>Tabela1[[#This Row],[TAG]]&amp;Tabela1[[#This Row],[PEDIDO]]&amp;Tabela1[[#This Row],[PRODUTO]]</f>
        <v/>
      </c>
      <c r="AQ2682" s="23" t="str">
        <f>Tabela1[[#This Row],[PRODUTO]]&amp;Tabela1[[#This Row],[TAG]]</f>
        <v/>
      </c>
      <c r="AR2682" s="183">
        <f>Tabela1[[#This Row],[PESO TOTAL]]*Tabela1[[#This Row],[MATÉRIA PRIMA]]</f>
        <v>0</v>
      </c>
      <c r="AS2682" s="28">
        <f>Tabela1[[#This Row],[PESO TOTAL]]*Tabela1[[#This Row],[PREPARAÇÃO ]]</f>
        <v>0</v>
      </c>
      <c r="AT2682" s="28">
        <f>Tabela1[[#This Row],[PESO TOTAL]]*Tabela1[[#This Row],[CALDEIRARIA]]</f>
        <v>0</v>
      </c>
      <c r="AU2682" s="28">
        <f>Tabela1[[#This Row],[PESO TOTAL]]*Tabela1[[#This Row],[SOLDA]]</f>
        <v>0</v>
      </c>
      <c r="AV2682" s="28">
        <f>Tabela1[[#This Row],[PESO TOTAL]]*Tabela1[[#This Row],[ACABAMENTO]]</f>
        <v>0</v>
      </c>
      <c r="AW2682" s="28">
        <f>Tabela1[[#This Row],[PESO TOTAL]]*Tabela1[[#This Row],[PRONTO ACABADO]]</f>
        <v>0</v>
      </c>
      <c r="AX2682" s="28">
        <f>Tabela1[[#This Row],[PESO TOTAL]]*Tabela1[[#This Row],[EXPEDIÇÃO ]]</f>
        <v>0</v>
      </c>
      <c r="AY2682" s="28" t="str">
        <f>Tabela1[[#This Row],[PEDIDO]]&amp;Tabela1[[#This Row],[PRODUTO]]</f>
        <v/>
      </c>
      <c r="AZ2682" s="44">
        <f>IF(AF2682="",0,IF(ISTEXT(AF2682),H2682*VALUE(SUBSTITUTE(AF2682,"%",""))/100,H2682*AF2682))-Tabela1[[#This Row],[PRONTO ACABADO2]]</f>
        <v>0</v>
      </c>
      <c r="BA2682" s="44">
        <f>IF(AG2682="",0,IF(ISTEXT(AG2682),H2682*VALUE(SUBSTITUTE(AG2682,"%",""))/100,H2682*AG2682))-Tabela1[[#This Row],[PESO EXPEDIDO2]]</f>
        <v>0</v>
      </c>
      <c r="BB2682" s="44">
        <f t="shared" si="354"/>
        <v>0</v>
      </c>
      <c r="BC2682" s="44">
        <f t="shared" si="355"/>
        <v>0</v>
      </c>
      <c r="BD2682" s="44"/>
    </row>
    <row r="2683" spans="1:56" ht="15.75" hidden="1" customHeight="1" x14ac:dyDescent="0.25">
      <c r="A2683" s="6"/>
      <c r="B2683" s="22"/>
      <c r="C2683" s="7"/>
      <c r="D2683" s="46"/>
      <c r="E2683" s="7"/>
      <c r="F2683" s="7"/>
      <c r="G2683" s="44"/>
      <c r="H2683" s="41">
        <f>Tabela1[[#This Row],[PESO UNI]]*Tabela1[[#This Row],[QTE]]</f>
        <v>0</v>
      </c>
      <c r="I2683" s="7"/>
      <c r="J2683" s="8"/>
      <c r="K2683" s="8"/>
      <c r="L2683" s="9"/>
      <c r="M2683" s="10"/>
      <c r="N2683" s="8"/>
      <c r="O2683" s="12"/>
      <c r="P2683" s="13"/>
      <c r="Q2683" s="14">
        <f>Tabela1[[#This Row],[QTDE/ Fabricação]]-Tabela1[[#This Row],[QTE]]</f>
        <v>0</v>
      </c>
      <c r="R2683" s="19">
        <f t="shared" si="350"/>
        <v>0</v>
      </c>
      <c r="S2683" s="19">
        <f t="shared" si="357"/>
        <v>0</v>
      </c>
      <c r="T2683" s="20">
        <f t="shared" si="351"/>
        <v>0</v>
      </c>
      <c r="U2683" s="17">
        <f>IFERROR(SUMIF('LISTA DE EMBARQUE'!B:B,MICRO!E:E,'LISTA DE EMBARQUE'!G:G),"")</f>
        <v>0</v>
      </c>
      <c r="V2683" s="12" t="str">
        <f>IFERROR(VLOOKUP(Tabela1[[#This Row],[COD.MDE]],'LISTA DE EMBARQUE'!B:L,11,0),"")</f>
        <v/>
      </c>
      <c r="W2683" s="13" t="str">
        <f>IFERROR(COUNTIF(#REF!,Tabela1[[#This Row],[Colunas5]]),"")</f>
        <v/>
      </c>
      <c r="X2683" s="14">
        <f>Tabela1[[#This Row],[QIANTIDADE EXPEDIDA]]*Tabela1[[#This Row],[PESO UNI]]</f>
        <v>0</v>
      </c>
      <c r="Y2683" s="14">
        <f t="shared" si="352"/>
        <v>0</v>
      </c>
      <c r="Z2683" s="21">
        <f>Tabela1[[#This Row],[PESO TOTAL]]-Tabela1[[#This Row],[Peso Expedido]]</f>
        <v>0</v>
      </c>
      <c r="AA2683" s="18"/>
      <c r="AB2683" s="40" t="s">
        <v>342</v>
      </c>
      <c r="AC2683" s="40"/>
      <c r="AD2683" s="40"/>
      <c r="AE2683" s="40"/>
      <c r="AF2683" s="40"/>
      <c r="AG2683" s="40"/>
      <c r="AH2683" s="40"/>
      <c r="AI2683" s="40" t="str">
        <f t="shared" si="356"/>
        <v>ok</v>
      </c>
      <c r="AJ2683"/>
      <c r="AK2683" t="str">
        <f>Tabela1[[#This Row],[Coluna1]]&amp;Tabela1[[#This Row],[PEDIDO]]</f>
        <v/>
      </c>
      <c r="AL2683"/>
      <c r="AM2683"/>
      <c r="AN2683"/>
      <c r="AO2683" t="str">
        <f t="shared" si="353"/>
        <v>/</v>
      </c>
      <c r="AP2683" t="str">
        <f>Tabela1[[#This Row],[TAG]]&amp;Tabela1[[#This Row],[PEDIDO]]&amp;Tabela1[[#This Row],[PRODUTO]]</f>
        <v/>
      </c>
      <c r="AQ2683" s="23" t="str">
        <f>Tabela1[[#This Row],[PRODUTO]]&amp;Tabela1[[#This Row],[TAG]]</f>
        <v/>
      </c>
      <c r="AR2683" s="183">
        <f>Tabela1[[#This Row],[PESO TOTAL]]*Tabela1[[#This Row],[MATÉRIA PRIMA]]</f>
        <v>0</v>
      </c>
      <c r="AS2683" s="28">
        <f>Tabela1[[#This Row],[PESO TOTAL]]*Tabela1[[#This Row],[PREPARAÇÃO ]]</f>
        <v>0</v>
      </c>
      <c r="AT2683" s="28">
        <f>Tabela1[[#This Row],[PESO TOTAL]]*Tabela1[[#This Row],[CALDEIRARIA]]</f>
        <v>0</v>
      </c>
      <c r="AU2683" s="28">
        <f>Tabela1[[#This Row],[PESO TOTAL]]*Tabela1[[#This Row],[SOLDA]]</f>
        <v>0</v>
      </c>
      <c r="AV2683" s="28">
        <f>Tabela1[[#This Row],[PESO TOTAL]]*Tabela1[[#This Row],[ACABAMENTO]]</f>
        <v>0</v>
      </c>
      <c r="AW2683" s="28">
        <f>Tabela1[[#This Row],[PESO TOTAL]]*Tabela1[[#This Row],[PRONTO ACABADO]]</f>
        <v>0</v>
      </c>
      <c r="AX2683" s="28">
        <f>Tabela1[[#This Row],[PESO TOTAL]]*Tabela1[[#This Row],[EXPEDIÇÃO ]]</f>
        <v>0</v>
      </c>
      <c r="AY2683" s="28" t="str">
        <f>Tabela1[[#This Row],[PEDIDO]]&amp;Tabela1[[#This Row],[PRODUTO]]</f>
        <v/>
      </c>
      <c r="AZ2683" s="44">
        <f>IF(AF2683="",0,IF(ISTEXT(AF2683),H2683*VALUE(SUBSTITUTE(AF2683,"%",""))/100,H2683*AF2683))-Tabela1[[#This Row],[PRONTO ACABADO2]]</f>
        <v>0</v>
      </c>
      <c r="BA2683" s="44">
        <f>IF(AG2683="",0,IF(ISTEXT(AG2683),H2683*VALUE(SUBSTITUTE(AG2683,"%",""))/100,H2683*AG2683))-Tabela1[[#This Row],[PESO EXPEDIDO2]]</f>
        <v>0</v>
      </c>
      <c r="BB2683" s="44">
        <f t="shared" si="354"/>
        <v>0</v>
      </c>
      <c r="BC2683" s="44">
        <f t="shared" si="355"/>
        <v>0</v>
      </c>
      <c r="BD2683" s="44"/>
    </row>
    <row r="2684" spans="1:56" ht="15.75" hidden="1" customHeight="1" x14ac:dyDescent="0.25">
      <c r="A2684" s="6"/>
      <c r="B2684" s="22"/>
      <c r="C2684" s="7"/>
      <c r="D2684" s="46"/>
      <c r="E2684" s="7"/>
      <c r="F2684" s="7"/>
      <c r="G2684" s="44"/>
      <c r="H2684" s="41">
        <f>Tabela1[[#This Row],[PESO UNI]]*Tabela1[[#This Row],[QTE]]</f>
        <v>0</v>
      </c>
      <c r="I2684" s="7"/>
      <c r="J2684" s="8"/>
      <c r="K2684" s="8"/>
      <c r="L2684" s="9"/>
      <c r="M2684" s="10"/>
      <c r="N2684" s="8"/>
      <c r="O2684" s="12"/>
      <c r="P2684" s="13"/>
      <c r="Q2684" s="14">
        <f>Tabela1[[#This Row],[QTDE/ Fabricação]]-Tabela1[[#This Row],[QTE]]</f>
        <v>0</v>
      </c>
      <c r="R2684" s="19">
        <f t="shared" si="350"/>
        <v>0</v>
      </c>
      <c r="S2684" s="19">
        <f t="shared" si="357"/>
        <v>0</v>
      </c>
      <c r="T2684" s="20">
        <f t="shared" si="351"/>
        <v>0</v>
      </c>
      <c r="U2684" s="17">
        <f>IFERROR(SUMIF('LISTA DE EMBARQUE'!B:B,MICRO!E:E,'LISTA DE EMBARQUE'!G:G),"")</f>
        <v>0</v>
      </c>
      <c r="V2684" s="12" t="str">
        <f>IFERROR(VLOOKUP(Tabela1[[#This Row],[COD.MDE]],'LISTA DE EMBARQUE'!B:L,11,0),"")</f>
        <v/>
      </c>
      <c r="W2684" s="13" t="str">
        <f>IFERROR(COUNTIF(#REF!,Tabela1[[#This Row],[Colunas5]]),"")</f>
        <v/>
      </c>
      <c r="X2684" s="14">
        <f>Tabela1[[#This Row],[QIANTIDADE EXPEDIDA]]*Tabela1[[#This Row],[PESO UNI]]</f>
        <v>0</v>
      </c>
      <c r="Y2684" s="14">
        <f t="shared" si="352"/>
        <v>0</v>
      </c>
      <c r="Z2684" s="21">
        <f>Tabela1[[#This Row],[PESO TOTAL]]-Tabela1[[#This Row],[Peso Expedido]]</f>
        <v>0</v>
      </c>
      <c r="AA2684" s="18"/>
      <c r="AB2684" s="40" t="s">
        <v>3204</v>
      </c>
      <c r="AC2684" s="40"/>
      <c r="AD2684" s="40"/>
      <c r="AE2684" s="40"/>
      <c r="AF2684" s="40"/>
      <c r="AG2684" s="40"/>
      <c r="AH2684" s="40"/>
      <c r="AI2684" s="40" t="str">
        <f t="shared" si="356"/>
        <v>ok</v>
      </c>
      <c r="AJ2684"/>
      <c r="AK2684" t="str">
        <f>Tabela1[[#This Row],[Coluna1]]&amp;Tabela1[[#This Row],[PEDIDO]]</f>
        <v/>
      </c>
      <c r="AL2684"/>
      <c r="AM2684"/>
      <c r="AN2684"/>
      <c r="AO2684" t="str">
        <f t="shared" si="353"/>
        <v>/</v>
      </c>
      <c r="AP2684" t="str">
        <f>Tabela1[[#This Row],[TAG]]&amp;Tabela1[[#This Row],[PEDIDO]]&amp;Tabela1[[#This Row],[PRODUTO]]</f>
        <v/>
      </c>
      <c r="AQ2684" s="23" t="str">
        <f>Tabela1[[#This Row],[PRODUTO]]&amp;Tabela1[[#This Row],[TAG]]</f>
        <v/>
      </c>
      <c r="AR2684" s="183">
        <f>Tabela1[[#This Row],[PESO TOTAL]]*Tabela1[[#This Row],[MATÉRIA PRIMA]]</f>
        <v>0</v>
      </c>
      <c r="AS2684" s="28">
        <f>Tabela1[[#This Row],[PESO TOTAL]]*Tabela1[[#This Row],[PREPARAÇÃO ]]</f>
        <v>0</v>
      </c>
      <c r="AT2684" s="28">
        <f>Tabela1[[#This Row],[PESO TOTAL]]*Tabela1[[#This Row],[CALDEIRARIA]]</f>
        <v>0</v>
      </c>
      <c r="AU2684" s="28">
        <f>Tabela1[[#This Row],[PESO TOTAL]]*Tabela1[[#This Row],[SOLDA]]</f>
        <v>0</v>
      </c>
      <c r="AV2684" s="28">
        <f>Tabela1[[#This Row],[PESO TOTAL]]*Tabela1[[#This Row],[ACABAMENTO]]</f>
        <v>0</v>
      </c>
      <c r="AW2684" s="28">
        <f>Tabela1[[#This Row],[PESO TOTAL]]*Tabela1[[#This Row],[PRONTO ACABADO]]</f>
        <v>0</v>
      </c>
      <c r="AX2684" s="28">
        <f>Tabela1[[#This Row],[PESO TOTAL]]*Tabela1[[#This Row],[EXPEDIÇÃO ]]</f>
        <v>0</v>
      </c>
      <c r="AY2684" s="28" t="str">
        <f>Tabela1[[#This Row],[PEDIDO]]&amp;Tabela1[[#This Row],[PRODUTO]]</f>
        <v/>
      </c>
      <c r="AZ2684" s="44">
        <f>IF(AF2684="",0,IF(ISTEXT(AF2684),H2684*VALUE(SUBSTITUTE(AF2684,"%",""))/100,H2684*AF2684))-Tabela1[[#This Row],[PRONTO ACABADO2]]</f>
        <v>0</v>
      </c>
      <c r="BA2684" s="44">
        <f>IF(AG2684="",0,IF(ISTEXT(AG2684),H2684*VALUE(SUBSTITUTE(AG2684,"%",""))/100,H2684*AG2684))-Tabela1[[#This Row],[PESO EXPEDIDO2]]</f>
        <v>0</v>
      </c>
      <c r="BB2684" s="44">
        <f t="shared" si="354"/>
        <v>0</v>
      </c>
      <c r="BC2684" s="44">
        <f t="shared" si="355"/>
        <v>0</v>
      </c>
      <c r="BD2684" s="44"/>
    </row>
    <row r="2685" spans="1:56" ht="15.75" hidden="1" customHeight="1" x14ac:dyDescent="0.25">
      <c r="A2685" s="6"/>
      <c r="B2685" s="22"/>
      <c r="C2685" s="7"/>
      <c r="D2685" s="46"/>
      <c r="E2685" s="7"/>
      <c r="F2685" s="7"/>
      <c r="G2685" s="44"/>
      <c r="H2685" s="41">
        <f>Tabela1[[#This Row],[PESO UNI]]*Tabela1[[#This Row],[QTE]]</f>
        <v>0</v>
      </c>
      <c r="I2685" s="7"/>
      <c r="J2685" s="8"/>
      <c r="K2685" s="8"/>
      <c r="L2685" s="9"/>
      <c r="M2685" s="10"/>
      <c r="N2685" s="8"/>
      <c r="O2685" s="12"/>
      <c r="P2685" s="13"/>
      <c r="Q2685" s="14">
        <f>Tabela1[[#This Row],[QTDE/ Fabricação]]-Tabela1[[#This Row],[QTE]]</f>
        <v>0</v>
      </c>
      <c r="R2685" s="19">
        <f t="shared" ref="R2685:R2748" si="358">IFERROR(H2685*((AA2685*0.25)+(AC2685*0.25)+(AD2685*0.225)+(AE2685*0.225)+(AF2685*0.05)),"")</f>
        <v>0</v>
      </c>
      <c r="S2685" s="19">
        <f t="shared" si="357"/>
        <v>0</v>
      </c>
      <c r="T2685" s="20">
        <f t="shared" ref="T2685:T2748" si="359">IFERROR(S2685-H2685,"")</f>
        <v>0</v>
      </c>
      <c r="U2685" s="17">
        <f>IFERROR(SUMIF('LISTA DE EMBARQUE'!B:B,MICRO!E:E,'LISTA DE EMBARQUE'!G:G),"")</f>
        <v>0</v>
      </c>
      <c r="V2685" s="12" t="str">
        <f>IFERROR(VLOOKUP(Tabela1[[#This Row],[COD.MDE]],'LISTA DE EMBARQUE'!B:L,11,0),"")</f>
        <v/>
      </c>
      <c r="W2685" s="13" t="str">
        <f>IFERROR(COUNTIF(#REF!,Tabela1[[#This Row],[Colunas5]]),"")</f>
        <v/>
      </c>
      <c r="X2685" s="14">
        <f>Tabela1[[#This Row],[QIANTIDADE EXPEDIDA]]*Tabela1[[#This Row],[PESO UNI]]</f>
        <v>0</v>
      </c>
      <c r="Y2685" s="14">
        <f t="shared" ref="Y2685:Y2748" si="360">U2685-C2685</f>
        <v>0</v>
      </c>
      <c r="Z2685" s="21">
        <f>Tabela1[[#This Row],[PESO TOTAL]]-Tabela1[[#This Row],[Peso Expedido]]</f>
        <v>0</v>
      </c>
      <c r="AA2685" s="18"/>
      <c r="AB2685" s="40" t="s">
        <v>3204</v>
      </c>
      <c r="AC2685" s="40"/>
      <c r="AD2685" s="40"/>
      <c r="AE2685" s="40"/>
      <c r="AF2685" s="40"/>
      <c r="AG2685" s="40"/>
      <c r="AH2685" s="40"/>
      <c r="AI2685" s="40" t="str">
        <f t="shared" si="356"/>
        <v>ok</v>
      </c>
      <c r="AJ2685"/>
      <c r="AK2685" t="str">
        <f>Tabela1[[#This Row],[Coluna1]]&amp;Tabela1[[#This Row],[PEDIDO]]</f>
        <v/>
      </c>
      <c r="AL2685"/>
      <c r="AM2685"/>
      <c r="AN2685"/>
      <c r="AO2685" t="str">
        <f t="shared" ref="AO2685:AO2748" si="361">A2685&amp;"/"&amp;J2685</f>
        <v>/</v>
      </c>
      <c r="AP2685" t="str">
        <f>Tabela1[[#This Row],[TAG]]&amp;Tabela1[[#This Row],[PEDIDO]]&amp;Tabela1[[#This Row],[PRODUTO]]</f>
        <v/>
      </c>
      <c r="AQ2685" s="23" t="str">
        <f>Tabela1[[#This Row],[PRODUTO]]&amp;Tabela1[[#This Row],[TAG]]</f>
        <v/>
      </c>
      <c r="AR2685" s="183">
        <f>Tabela1[[#This Row],[PESO TOTAL]]*Tabela1[[#This Row],[MATÉRIA PRIMA]]</f>
        <v>0</v>
      </c>
      <c r="AS2685" s="28">
        <f>Tabela1[[#This Row],[PESO TOTAL]]*Tabela1[[#This Row],[PREPARAÇÃO ]]</f>
        <v>0</v>
      </c>
      <c r="AT2685" s="28">
        <f>Tabela1[[#This Row],[PESO TOTAL]]*Tabela1[[#This Row],[CALDEIRARIA]]</f>
        <v>0</v>
      </c>
      <c r="AU2685" s="28">
        <f>Tabela1[[#This Row],[PESO TOTAL]]*Tabela1[[#This Row],[SOLDA]]</f>
        <v>0</v>
      </c>
      <c r="AV2685" s="28">
        <f>Tabela1[[#This Row],[PESO TOTAL]]*Tabela1[[#This Row],[ACABAMENTO]]</f>
        <v>0</v>
      </c>
      <c r="AW2685" s="28">
        <f>Tabela1[[#This Row],[PESO TOTAL]]*Tabela1[[#This Row],[PRONTO ACABADO]]</f>
        <v>0</v>
      </c>
      <c r="AX2685" s="28">
        <f>Tabela1[[#This Row],[PESO TOTAL]]*Tabela1[[#This Row],[EXPEDIÇÃO ]]</f>
        <v>0</v>
      </c>
      <c r="AY2685" s="28" t="str">
        <f>Tabela1[[#This Row],[PEDIDO]]&amp;Tabela1[[#This Row],[PRODUTO]]</f>
        <v/>
      </c>
      <c r="AZ2685" s="44">
        <f>IF(AF2685="",0,IF(ISTEXT(AF2685),H2685*VALUE(SUBSTITUTE(AF2685,"%",""))/100,H2685*AF2685))-Tabela1[[#This Row],[PRONTO ACABADO2]]</f>
        <v>0</v>
      </c>
      <c r="BA2685" s="44">
        <f>IF(AG2685="",0,IF(ISTEXT(AG2685),H2685*VALUE(SUBSTITUTE(AG2685,"%",""))/100,H2685*AG2685))-Tabela1[[#This Row],[PESO EXPEDIDO2]]</f>
        <v>0</v>
      </c>
      <c r="BB2685" s="44">
        <f t="shared" ref="BB2685:BB2748" si="362">IF(AH2685="",0,IF(ISTEXT(AH2685),H2685*VALUE(SUBSTITUTE(AH2685,"%",""))/100,H2685*AH2685))</f>
        <v>0</v>
      </c>
      <c r="BC2685" s="44">
        <f t="shared" ref="BC2685:BC2748" si="363">IF(AG2685="",0,IF(ISTEXT(AG2685),H2685*VALUE(SUBSTITUTE(AG2685,"%",""))/100,H2685*AG2685))</f>
        <v>0</v>
      </c>
      <c r="BD2685" s="44"/>
    </row>
    <row r="2686" spans="1:56" ht="15.75" hidden="1" customHeight="1" x14ac:dyDescent="0.25">
      <c r="A2686" s="6"/>
      <c r="B2686" s="22"/>
      <c r="C2686" s="7"/>
      <c r="D2686" s="46"/>
      <c r="E2686" s="7"/>
      <c r="F2686" s="7"/>
      <c r="G2686" s="44"/>
      <c r="H2686" s="41">
        <f>Tabela1[[#This Row],[PESO UNI]]*Tabela1[[#This Row],[QTE]]</f>
        <v>0</v>
      </c>
      <c r="I2686" s="7"/>
      <c r="J2686" s="8"/>
      <c r="K2686" s="8"/>
      <c r="L2686" s="9"/>
      <c r="M2686" s="10"/>
      <c r="N2686" s="8"/>
      <c r="O2686" s="12"/>
      <c r="P2686" s="13"/>
      <c r="Q2686" s="14">
        <f>Tabela1[[#This Row],[QTDE/ Fabricação]]-Tabela1[[#This Row],[QTE]]</f>
        <v>0</v>
      </c>
      <c r="R2686" s="19">
        <f t="shared" si="358"/>
        <v>0</v>
      </c>
      <c r="S2686" s="19">
        <f t="shared" si="357"/>
        <v>0</v>
      </c>
      <c r="T2686" s="20">
        <f t="shared" si="359"/>
        <v>0</v>
      </c>
      <c r="U2686" s="17">
        <f>IFERROR(SUMIF('LISTA DE EMBARQUE'!B:B,MICRO!E:E,'LISTA DE EMBARQUE'!G:G),"")</f>
        <v>0</v>
      </c>
      <c r="V2686" s="12" t="str">
        <f>IFERROR(VLOOKUP(Tabela1[[#This Row],[COD.MDE]],'LISTA DE EMBARQUE'!B:L,11,0),"")</f>
        <v/>
      </c>
      <c r="W2686" s="13" t="str">
        <f>IFERROR(COUNTIF(#REF!,Tabela1[[#This Row],[Colunas5]]),"")</f>
        <v/>
      </c>
      <c r="X2686" s="14">
        <f>Tabela1[[#This Row],[QIANTIDADE EXPEDIDA]]*Tabela1[[#This Row],[PESO UNI]]</f>
        <v>0</v>
      </c>
      <c r="Y2686" s="14">
        <f t="shared" si="360"/>
        <v>0</v>
      </c>
      <c r="Z2686" s="21">
        <f>Tabela1[[#This Row],[PESO TOTAL]]-Tabela1[[#This Row],[Peso Expedido]]</f>
        <v>0</v>
      </c>
      <c r="AA2686" s="18"/>
      <c r="AB2686" s="40" t="s">
        <v>3204</v>
      </c>
      <c r="AC2686" s="40"/>
      <c r="AD2686" s="40"/>
      <c r="AE2686" s="40"/>
      <c r="AF2686" s="40"/>
      <c r="AG2686" s="40"/>
      <c r="AH2686" s="40"/>
      <c r="AI2686" s="40" t="str">
        <f t="shared" si="356"/>
        <v>ok</v>
      </c>
      <c r="AJ2686"/>
      <c r="AK2686" t="str">
        <f>Tabela1[[#This Row],[Coluna1]]&amp;Tabela1[[#This Row],[PEDIDO]]</f>
        <v/>
      </c>
      <c r="AL2686"/>
      <c r="AM2686"/>
      <c r="AN2686"/>
      <c r="AO2686" t="str">
        <f t="shared" si="361"/>
        <v>/</v>
      </c>
      <c r="AP2686" t="str">
        <f>Tabela1[[#This Row],[TAG]]&amp;Tabela1[[#This Row],[PEDIDO]]&amp;Tabela1[[#This Row],[PRODUTO]]</f>
        <v/>
      </c>
      <c r="AQ2686" s="23" t="str">
        <f>Tabela1[[#This Row],[PRODUTO]]&amp;Tabela1[[#This Row],[TAG]]</f>
        <v/>
      </c>
      <c r="AR2686" s="183">
        <f>Tabela1[[#This Row],[PESO TOTAL]]*Tabela1[[#This Row],[MATÉRIA PRIMA]]</f>
        <v>0</v>
      </c>
      <c r="AS2686" s="28">
        <f>Tabela1[[#This Row],[PESO TOTAL]]*Tabela1[[#This Row],[PREPARAÇÃO ]]</f>
        <v>0</v>
      </c>
      <c r="AT2686" s="28">
        <f>Tabela1[[#This Row],[PESO TOTAL]]*Tabela1[[#This Row],[CALDEIRARIA]]</f>
        <v>0</v>
      </c>
      <c r="AU2686" s="28">
        <f>Tabela1[[#This Row],[PESO TOTAL]]*Tabela1[[#This Row],[SOLDA]]</f>
        <v>0</v>
      </c>
      <c r="AV2686" s="28">
        <f>Tabela1[[#This Row],[PESO TOTAL]]*Tabela1[[#This Row],[ACABAMENTO]]</f>
        <v>0</v>
      </c>
      <c r="AW2686" s="28">
        <f>Tabela1[[#This Row],[PESO TOTAL]]*Tabela1[[#This Row],[PRONTO ACABADO]]</f>
        <v>0</v>
      </c>
      <c r="AX2686" s="28">
        <f>Tabela1[[#This Row],[PESO TOTAL]]*Tabela1[[#This Row],[EXPEDIÇÃO ]]</f>
        <v>0</v>
      </c>
      <c r="AY2686" s="28" t="str">
        <f>Tabela1[[#This Row],[PEDIDO]]&amp;Tabela1[[#This Row],[PRODUTO]]</f>
        <v/>
      </c>
      <c r="AZ2686" s="44">
        <f>IF(AF2686="",0,IF(ISTEXT(AF2686),H2686*VALUE(SUBSTITUTE(AF2686,"%",""))/100,H2686*AF2686))-Tabela1[[#This Row],[PRONTO ACABADO2]]</f>
        <v>0</v>
      </c>
      <c r="BA2686" s="44">
        <f>IF(AG2686="",0,IF(ISTEXT(AG2686),H2686*VALUE(SUBSTITUTE(AG2686,"%",""))/100,H2686*AG2686))-Tabela1[[#This Row],[PESO EXPEDIDO2]]</f>
        <v>0</v>
      </c>
      <c r="BB2686" s="44">
        <f t="shared" si="362"/>
        <v>0</v>
      </c>
      <c r="BC2686" s="44">
        <f t="shared" si="363"/>
        <v>0</v>
      </c>
      <c r="BD2686" s="44"/>
    </row>
    <row r="2687" spans="1:56" ht="15.75" hidden="1" customHeight="1" x14ac:dyDescent="0.25">
      <c r="A2687" s="6"/>
      <c r="B2687" s="22"/>
      <c r="C2687" s="7"/>
      <c r="D2687" s="46"/>
      <c r="E2687" s="7"/>
      <c r="F2687" s="7"/>
      <c r="G2687" s="44"/>
      <c r="H2687" s="41">
        <f>Tabela1[[#This Row],[PESO UNI]]*Tabela1[[#This Row],[QTE]]</f>
        <v>0</v>
      </c>
      <c r="I2687" s="7"/>
      <c r="J2687" s="8"/>
      <c r="K2687" s="8"/>
      <c r="L2687" s="9"/>
      <c r="M2687" s="10"/>
      <c r="N2687" s="8"/>
      <c r="O2687" s="12"/>
      <c r="P2687" s="13"/>
      <c r="Q2687" s="14">
        <f>Tabela1[[#This Row],[QTDE/ Fabricação]]-Tabela1[[#This Row],[QTE]]</f>
        <v>0</v>
      </c>
      <c r="R2687" s="19">
        <f t="shared" si="358"/>
        <v>0</v>
      </c>
      <c r="S2687" s="19">
        <f t="shared" si="357"/>
        <v>0</v>
      </c>
      <c r="T2687" s="20">
        <f t="shared" si="359"/>
        <v>0</v>
      </c>
      <c r="U2687" s="17">
        <f>IFERROR(SUMIF('LISTA DE EMBARQUE'!B:B,MICRO!E:E,'LISTA DE EMBARQUE'!G:G),"")</f>
        <v>0</v>
      </c>
      <c r="V2687" s="12" t="str">
        <f>IFERROR(VLOOKUP(Tabela1[[#This Row],[COD.MDE]],'LISTA DE EMBARQUE'!B:L,11,0),"")</f>
        <v/>
      </c>
      <c r="W2687" s="13" t="str">
        <f>IFERROR(COUNTIF(#REF!,Tabela1[[#This Row],[Colunas5]]),"")</f>
        <v/>
      </c>
      <c r="X2687" s="14">
        <f>Tabela1[[#This Row],[QIANTIDADE EXPEDIDA]]*Tabela1[[#This Row],[PESO UNI]]</f>
        <v>0</v>
      </c>
      <c r="Y2687" s="14">
        <f t="shared" si="360"/>
        <v>0</v>
      </c>
      <c r="Z2687" s="21">
        <f>Tabela1[[#This Row],[PESO TOTAL]]-Tabela1[[#This Row],[Peso Expedido]]</f>
        <v>0</v>
      </c>
      <c r="AA2687" s="18"/>
      <c r="AB2687" s="40" t="s">
        <v>3204</v>
      </c>
      <c r="AC2687" s="40"/>
      <c r="AD2687" s="40"/>
      <c r="AE2687" s="40"/>
      <c r="AF2687" s="40"/>
      <c r="AG2687" s="40"/>
      <c r="AH2687" s="40"/>
      <c r="AI2687" s="40" t="str">
        <f t="shared" si="356"/>
        <v>ok</v>
      </c>
      <c r="AJ2687"/>
      <c r="AK2687" t="str">
        <f>Tabela1[[#This Row],[Coluna1]]&amp;Tabela1[[#This Row],[PEDIDO]]</f>
        <v/>
      </c>
      <c r="AL2687"/>
      <c r="AM2687"/>
      <c r="AN2687"/>
      <c r="AO2687" t="str">
        <f t="shared" si="361"/>
        <v>/</v>
      </c>
      <c r="AP2687" t="str">
        <f>Tabela1[[#This Row],[TAG]]&amp;Tabela1[[#This Row],[PEDIDO]]&amp;Tabela1[[#This Row],[PRODUTO]]</f>
        <v/>
      </c>
      <c r="AQ2687" s="23" t="str">
        <f>Tabela1[[#This Row],[PRODUTO]]&amp;Tabela1[[#This Row],[TAG]]</f>
        <v/>
      </c>
      <c r="AR2687" s="183">
        <f>Tabela1[[#This Row],[PESO TOTAL]]*Tabela1[[#This Row],[MATÉRIA PRIMA]]</f>
        <v>0</v>
      </c>
      <c r="AS2687" s="28">
        <f>Tabela1[[#This Row],[PESO TOTAL]]*Tabela1[[#This Row],[PREPARAÇÃO ]]</f>
        <v>0</v>
      </c>
      <c r="AT2687" s="28">
        <f>Tabela1[[#This Row],[PESO TOTAL]]*Tabela1[[#This Row],[CALDEIRARIA]]</f>
        <v>0</v>
      </c>
      <c r="AU2687" s="28">
        <f>Tabela1[[#This Row],[PESO TOTAL]]*Tabela1[[#This Row],[SOLDA]]</f>
        <v>0</v>
      </c>
      <c r="AV2687" s="28">
        <f>Tabela1[[#This Row],[PESO TOTAL]]*Tabela1[[#This Row],[ACABAMENTO]]</f>
        <v>0</v>
      </c>
      <c r="AW2687" s="28">
        <f>Tabela1[[#This Row],[PESO TOTAL]]*Tabela1[[#This Row],[PRONTO ACABADO]]</f>
        <v>0</v>
      </c>
      <c r="AX2687" s="28">
        <f>Tabela1[[#This Row],[PESO TOTAL]]*Tabela1[[#This Row],[EXPEDIÇÃO ]]</f>
        <v>0</v>
      </c>
      <c r="AY2687" s="28" t="str">
        <f>Tabela1[[#This Row],[PEDIDO]]&amp;Tabela1[[#This Row],[PRODUTO]]</f>
        <v/>
      </c>
      <c r="AZ2687" s="44">
        <f>IF(AF2687="",0,IF(ISTEXT(AF2687),H2687*VALUE(SUBSTITUTE(AF2687,"%",""))/100,H2687*AF2687))-Tabela1[[#This Row],[PRONTO ACABADO2]]</f>
        <v>0</v>
      </c>
      <c r="BA2687" s="44">
        <f>IF(AG2687="",0,IF(ISTEXT(AG2687),H2687*VALUE(SUBSTITUTE(AG2687,"%",""))/100,H2687*AG2687))-Tabela1[[#This Row],[PESO EXPEDIDO2]]</f>
        <v>0</v>
      </c>
      <c r="BB2687" s="44">
        <f t="shared" si="362"/>
        <v>0</v>
      </c>
      <c r="BC2687" s="44">
        <f t="shared" si="363"/>
        <v>0</v>
      </c>
      <c r="BD2687" s="44"/>
    </row>
    <row r="2688" spans="1:56" ht="15.75" hidden="1" customHeight="1" x14ac:dyDescent="0.25">
      <c r="A2688" s="6"/>
      <c r="B2688" s="22"/>
      <c r="C2688" s="7"/>
      <c r="D2688" s="46"/>
      <c r="E2688" s="7"/>
      <c r="F2688" s="7"/>
      <c r="G2688" s="44"/>
      <c r="H2688" s="41">
        <f>Tabela1[[#This Row],[PESO UNI]]*Tabela1[[#This Row],[QTE]]</f>
        <v>0</v>
      </c>
      <c r="I2688" s="7"/>
      <c r="J2688" s="8"/>
      <c r="K2688" s="8"/>
      <c r="L2688" s="9"/>
      <c r="M2688" s="10"/>
      <c r="N2688" s="8"/>
      <c r="O2688" s="12"/>
      <c r="P2688" s="13"/>
      <c r="Q2688" s="14">
        <f>Tabela1[[#This Row],[QTDE/ Fabricação]]-Tabela1[[#This Row],[QTE]]</f>
        <v>0</v>
      </c>
      <c r="R2688" s="19">
        <f t="shared" si="358"/>
        <v>0</v>
      </c>
      <c r="S2688" s="19">
        <f t="shared" si="357"/>
        <v>0</v>
      </c>
      <c r="T2688" s="20">
        <f t="shared" si="359"/>
        <v>0</v>
      </c>
      <c r="U2688" s="17">
        <f>IFERROR(SUMIF('LISTA DE EMBARQUE'!B:B,MICRO!E:E,'LISTA DE EMBARQUE'!G:G),"")</f>
        <v>0</v>
      </c>
      <c r="V2688" s="12" t="str">
        <f>IFERROR(VLOOKUP(Tabela1[[#This Row],[COD.MDE]],'LISTA DE EMBARQUE'!B:L,11,0),"")</f>
        <v/>
      </c>
      <c r="W2688" s="13" t="str">
        <f>IFERROR(COUNTIF(#REF!,Tabela1[[#This Row],[Colunas5]]),"")</f>
        <v/>
      </c>
      <c r="X2688" s="14">
        <f>Tabela1[[#This Row],[QIANTIDADE EXPEDIDA]]*Tabela1[[#This Row],[PESO UNI]]</f>
        <v>0</v>
      </c>
      <c r="Y2688" s="14">
        <f t="shared" si="360"/>
        <v>0</v>
      </c>
      <c r="Z2688" s="21">
        <f>Tabela1[[#This Row],[PESO TOTAL]]-Tabela1[[#This Row],[Peso Expedido]]</f>
        <v>0</v>
      </c>
      <c r="AA2688" s="18"/>
      <c r="AB2688" s="40" t="s">
        <v>3204</v>
      </c>
      <c r="AC2688" s="40"/>
      <c r="AD2688" s="40"/>
      <c r="AE2688" s="40"/>
      <c r="AF2688" s="40"/>
      <c r="AG2688" s="40"/>
      <c r="AH2688" s="40"/>
      <c r="AI2688" s="40" t="str">
        <f t="shared" si="356"/>
        <v>ok</v>
      </c>
      <c r="AJ2688"/>
      <c r="AK2688" t="str">
        <f>Tabela1[[#This Row],[Coluna1]]&amp;Tabela1[[#This Row],[PEDIDO]]</f>
        <v/>
      </c>
      <c r="AL2688"/>
      <c r="AM2688"/>
      <c r="AN2688"/>
      <c r="AO2688" t="str">
        <f t="shared" si="361"/>
        <v>/</v>
      </c>
      <c r="AP2688" t="str">
        <f>Tabela1[[#This Row],[TAG]]&amp;Tabela1[[#This Row],[PEDIDO]]&amp;Tabela1[[#This Row],[PRODUTO]]</f>
        <v/>
      </c>
      <c r="AQ2688" s="23" t="str">
        <f>Tabela1[[#This Row],[PRODUTO]]&amp;Tabela1[[#This Row],[TAG]]</f>
        <v/>
      </c>
      <c r="AR2688" s="183">
        <f>Tabela1[[#This Row],[PESO TOTAL]]*Tabela1[[#This Row],[MATÉRIA PRIMA]]</f>
        <v>0</v>
      </c>
      <c r="AS2688" s="28">
        <f>Tabela1[[#This Row],[PESO TOTAL]]*Tabela1[[#This Row],[PREPARAÇÃO ]]</f>
        <v>0</v>
      </c>
      <c r="AT2688" s="28">
        <f>Tabela1[[#This Row],[PESO TOTAL]]*Tabela1[[#This Row],[CALDEIRARIA]]</f>
        <v>0</v>
      </c>
      <c r="AU2688" s="28">
        <f>Tabela1[[#This Row],[PESO TOTAL]]*Tabela1[[#This Row],[SOLDA]]</f>
        <v>0</v>
      </c>
      <c r="AV2688" s="28">
        <f>Tabela1[[#This Row],[PESO TOTAL]]*Tabela1[[#This Row],[ACABAMENTO]]</f>
        <v>0</v>
      </c>
      <c r="AW2688" s="28">
        <f>Tabela1[[#This Row],[PESO TOTAL]]*Tabela1[[#This Row],[PRONTO ACABADO]]</f>
        <v>0</v>
      </c>
      <c r="AX2688" s="28">
        <f>Tabela1[[#This Row],[PESO TOTAL]]*Tabela1[[#This Row],[EXPEDIÇÃO ]]</f>
        <v>0</v>
      </c>
      <c r="AY2688" s="28" t="str">
        <f>Tabela1[[#This Row],[PEDIDO]]&amp;Tabela1[[#This Row],[PRODUTO]]</f>
        <v/>
      </c>
      <c r="AZ2688" s="44">
        <f>IF(AF2688="",0,IF(ISTEXT(AF2688),H2688*VALUE(SUBSTITUTE(AF2688,"%",""))/100,H2688*AF2688))-Tabela1[[#This Row],[PRONTO ACABADO2]]</f>
        <v>0</v>
      </c>
      <c r="BA2688" s="44">
        <f>IF(AG2688="",0,IF(ISTEXT(AG2688),H2688*VALUE(SUBSTITUTE(AG2688,"%",""))/100,H2688*AG2688))-Tabela1[[#This Row],[PESO EXPEDIDO2]]</f>
        <v>0</v>
      </c>
      <c r="BB2688" s="44">
        <f t="shared" si="362"/>
        <v>0</v>
      </c>
      <c r="BC2688" s="44">
        <f t="shared" si="363"/>
        <v>0</v>
      </c>
      <c r="BD2688" s="44"/>
    </row>
    <row r="2689" spans="1:56" ht="15.75" hidden="1" customHeight="1" x14ac:dyDescent="0.25">
      <c r="A2689" s="6"/>
      <c r="B2689" s="22"/>
      <c r="C2689" s="7"/>
      <c r="D2689" s="46"/>
      <c r="E2689" s="7"/>
      <c r="F2689" s="7"/>
      <c r="G2689" s="44"/>
      <c r="H2689" s="41">
        <f>Tabela1[[#This Row],[PESO UNI]]*Tabela1[[#This Row],[QTE]]</f>
        <v>0</v>
      </c>
      <c r="I2689" s="7"/>
      <c r="J2689" s="8"/>
      <c r="K2689" s="8"/>
      <c r="L2689" s="9"/>
      <c r="M2689" s="10"/>
      <c r="N2689" s="8"/>
      <c r="O2689" s="12"/>
      <c r="P2689" s="13"/>
      <c r="Q2689" s="14">
        <f>Tabela1[[#This Row],[QTDE/ Fabricação]]-Tabela1[[#This Row],[QTE]]</f>
        <v>0</v>
      </c>
      <c r="R2689" s="19">
        <f t="shared" si="358"/>
        <v>0</v>
      </c>
      <c r="S2689" s="19">
        <f t="shared" si="357"/>
        <v>0</v>
      </c>
      <c r="T2689" s="20">
        <f t="shared" si="359"/>
        <v>0</v>
      </c>
      <c r="U2689" s="17">
        <f>IFERROR(SUMIF('LISTA DE EMBARQUE'!B:B,MICRO!E:E,'LISTA DE EMBARQUE'!G:G),"")</f>
        <v>0</v>
      </c>
      <c r="V2689" s="12" t="str">
        <f>IFERROR(VLOOKUP(Tabela1[[#This Row],[COD.MDE]],'LISTA DE EMBARQUE'!B:L,11,0),"")</f>
        <v/>
      </c>
      <c r="W2689" s="13" t="str">
        <f>IFERROR(COUNTIF(#REF!,Tabela1[[#This Row],[Colunas5]]),"")</f>
        <v/>
      </c>
      <c r="X2689" s="14">
        <f>Tabela1[[#This Row],[QIANTIDADE EXPEDIDA]]*Tabela1[[#This Row],[PESO UNI]]</f>
        <v>0</v>
      </c>
      <c r="Y2689" s="14">
        <f t="shared" si="360"/>
        <v>0</v>
      </c>
      <c r="Z2689" s="21">
        <f>Tabela1[[#This Row],[PESO TOTAL]]-Tabela1[[#This Row],[Peso Expedido]]</f>
        <v>0</v>
      </c>
      <c r="AA2689" s="18"/>
      <c r="AB2689" s="40" t="s">
        <v>3204</v>
      </c>
      <c r="AC2689" s="40"/>
      <c r="AD2689" s="40"/>
      <c r="AE2689" s="40"/>
      <c r="AF2689" s="40"/>
      <c r="AG2689" s="40"/>
      <c r="AH2689" s="40"/>
      <c r="AI2689" s="40" t="str">
        <f t="shared" si="356"/>
        <v>ok</v>
      </c>
      <c r="AJ2689"/>
      <c r="AK2689" t="str">
        <f>Tabela1[[#This Row],[Coluna1]]&amp;Tabela1[[#This Row],[PEDIDO]]</f>
        <v/>
      </c>
      <c r="AL2689"/>
      <c r="AM2689"/>
      <c r="AN2689"/>
      <c r="AO2689" t="str">
        <f t="shared" si="361"/>
        <v>/</v>
      </c>
      <c r="AP2689" t="str">
        <f>Tabela1[[#This Row],[TAG]]&amp;Tabela1[[#This Row],[PEDIDO]]&amp;Tabela1[[#This Row],[PRODUTO]]</f>
        <v/>
      </c>
      <c r="AQ2689" s="23" t="str">
        <f>Tabela1[[#This Row],[PRODUTO]]&amp;Tabela1[[#This Row],[TAG]]</f>
        <v/>
      </c>
      <c r="AR2689" s="183">
        <f>Tabela1[[#This Row],[PESO TOTAL]]*Tabela1[[#This Row],[MATÉRIA PRIMA]]</f>
        <v>0</v>
      </c>
      <c r="AS2689" s="28">
        <f>Tabela1[[#This Row],[PESO TOTAL]]*Tabela1[[#This Row],[PREPARAÇÃO ]]</f>
        <v>0</v>
      </c>
      <c r="AT2689" s="28">
        <f>Tabela1[[#This Row],[PESO TOTAL]]*Tabela1[[#This Row],[CALDEIRARIA]]</f>
        <v>0</v>
      </c>
      <c r="AU2689" s="28">
        <f>Tabela1[[#This Row],[PESO TOTAL]]*Tabela1[[#This Row],[SOLDA]]</f>
        <v>0</v>
      </c>
      <c r="AV2689" s="28">
        <f>Tabela1[[#This Row],[PESO TOTAL]]*Tabela1[[#This Row],[ACABAMENTO]]</f>
        <v>0</v>
      </c>
      <c r="AW2689" s="28">
        <f>Tabela1[[#This Row],[PESO TOTAL]]*Tabela1[[#This Row],[PRONTO ACABADO]]</f>
        <v>0</v>
      </c>
      <c r="AX2689" s="28">
        <f>Tabela1[[#This Row],[PESO TOTAL]]*Tabela1[[#This Row],[EXPEDIÇÃO ]]</f>
        <v>0</v>
      </c>
      <c r="AY2689" s="28" t="str">
        <f>Tabela1[[#This Row],[PEDIDO]]&amp;Tabela1[[#This Row],[PRODUTO]]</f>
        <v/>
      </c>
      <c r="AZ2689" s="44">
        <f>IF(AF2689="",0,IF(ISTEXT(AF2689),H2689*VALUE(SUBSTITUTE(AF2689,"%",""))/100,H2689*AF2689))-Tabela1[[#This Row],[PRONTO ACABADO2]]</f>
        <v>0</v>
      </c>
      <c r="BA2689" s="44">
        <f>IF(AG2689="",0,IF(ISTEXT(AG2689),H2689*VALUE(SUBSTITUTE(AG2689,"%",""))/100,H2689*AG2689))-Tabela1[[#This Row],[PESO EXPEDIDO2]]</f>
        <v>0</v>
      </c>
      <c r="BB2689" s="44">
        <f t="shared" si="362"/>
        <v>0</v>
      </c>
      <c r="BC2689" s="44">
        <f t="shared" si="363"/>
        <v>0</v>
      </c>
      <c r="BD2689" s="44"/>
    </row>
    <row r="2690" spans="1:56" ht="15.75" hidden="1" customHeight="1" x14ac:dyDescent="0.25">
      <c r="A2690" s="6"/>
      <c r="B2690" s="22"/>
      <c r="C2690" s="7"/>
      <c r="D2690" s="46"/>
      <c r="E2690" s="7"/>
      <c r="F2690" s="7"/>
      <c r="G2690" s="44"/>
      <c r="H2690" s="41">
        <f>Tabela1[[#This Row],[PESO UNI]]*Tabela1[[#This Row],[QTE]]</f>
        <v>0</v>
      </c>
      <c r="I2690" s="7"/>
      <c r="J2690" s="8"/>
      <c r="K2690" s="8"/>
      <c r="L2690" s="9"/>
      <c r="M2690" s="10"/>
      <c r="N2690" s="8"/>
      <c r="O2690" s="12"/>
      <c r="P2690" s="13"/>
      <c r="Q2690" s="14">
        <f>Tabela1[[#This Row],[QTDE/ Fabricação]]-Tabela1[[#This Row],[QTE]]</f>
        <v>0</v>
      </c>
      <c r="R2690" s="19">
        <f t="shared" si="358"/>
        <v>0</v>
      </c>
      <c r="S2690" s="19">
        <f t="shared" si="357"/>
        <v>0</v>
      </c>
      <c r="T2690" s="20">
        <f t="shared" si="359"/>
        <v>0</v>
      </c>
      <c r="U2690" s="17">
        <f>IFERROR(SUMIF('LISTA DE EMBARQUE'!B:B,MICRO!E:E,'LISTA DE EMBARQUE'!G:G),"")</f>
        <v>0</v>
      </c>
      <c r="V2690" s="12" t="str">
        <f>IFERROR(VLOOKUP(Tabela1[[#This Row],[COD.MDE]],'LISTA DE EMBARQUE'!B:L,11,0),"")</f>
        <v/>
      </c>
      <c r="W2690" s="13" t="str">
        <f>IFERROR(COUNTIF(#REF!,Tabela1[[#This Row],[Colunas5]]),"")</f>
        <v/>
      </c>
      <c r="X2690" s="14">
        <f>Tabela1[[#This Row],[QIANTIDADE EXPEDIDA]]*Tabela1[[#This Row],[PESO UNI]]</f>
        <v>0</v>
      </c>
      <c r="Y2690" s="14">
        <f t="shared" si="360"/>
        <v>0</v>
      </c>
      <c r="Z2690" s="21">
        <f>Tabela1[[#This Row],[PESO TOTAL]]-Tabela1[[#This Row],[Peso Expedido]]</f>
        <v>0</v>
      </c>
      <c r="AA2690" s="18"/>
      <c r="AB2690" s="40" t="s">
        <v>3204</v>
      </c>
      <c r="AC2690" s="40"/>
      <c r="AD2690" s="40"/>
      <c r="AE2690" s="40"/>
      <c r="AF2690" s="40"/>
      <c r="AG2690" s="40"/>
      <c r="AH2690" s="40"/>
      <c r="AI2690" s="40" t="str">
        <f t="shared" si="356"/>
        <v>ok</v>
      </c>
      <c r="AJ2690"/>
      <c r="AK2690" t="str">
        <f>Tabela1[[#This Row],[Coluna1]]&amp;Tabela1[[#This Row],[PEDIDO]]</f>
        <v/>
      </c>
      <c r="AL2690"/>
      <c r="AM2690"/>
      <c r="AN2690"/>
      <c r="AO2690" t="str">
        <f t="shared" si="361"/>
        <v>/</v>
      </c>
      <c r="AP2690" t="str">
        <f>Tabela1[[#This Row],[TAG]]&amp;Tabela1[[#This Row],[PEDIDO]]&amp;Tabela1[[#This Row],[PRODUTO]]</f>
        <v/>
      </c>
      <c r="AQ2690" s="23" t="str">
        <f>Tabela1[[#This Row],[PRODUTO]]&amp;Tabela1[[#This Row],[TAG]]</f>
        <v/>
      </c>
      <c r="AR2690" s="183">
        <f>Tabela1[[#This Row],[PESO TOTAL]]*Tabela1[[#This Row],[MATÉRIA PRIMA]]</f>
        <v>0</v>
      </c>
      <c r="AS2690" s="28">
        <f>Tabela1[[#This Row],[PESO TOTAL]]*Tabela1[[#This Row],[PREPARAÇÃO ]]</f>
        <v>0</v>
      </c>
      <c r="AT2690" s="28">
        <f>Tabela1[[#This Row],[PESO TOTAL]]*Tabela1[[#This Row],[CALDEIRARIA]]</f>
        <v>0</v>
      </c>
      <c r="AU2690" s="28">
        <f>Tabela1[[#This Row],[PESO TOTAL]]*Tabela1[[#This Row],[SOLDA]]</f>
        <v>0</v>
      </c>
      <c r="AV2690" s="28">
        <f>Tabela1[[#This Row],[PESO TOTAL]]*Tabela1[[#This Row],[ACABAMENTO]]</f>
        <v>0</v>
      </c>
      <c r="AW2690" s="28">
        <f>Tabela1[[#This Row],[PESO TOTAL]]*Tabela1[[#This Row],[PRONTO ACABADO]]</f>
        <v>0</v>
      </c>
      <c r="AX2690" s="28">
        <f>Tabela1[[#This Row],[PESO TOTAL]]*Tabela1[[#This Row],[EXPEDIÇÃO ]]</f>
        <v>0</v>
      </c>
      <c r="AY2690" s="28" t="str">
        <f>Tabela1[[#This Row],[PEDIDO]]&amp;Tabela1[[#This Row],[PRODUTO]]</f>
        <v/>
      </c>
      <c r="AZ2690" s="44">
        <f>IF(AF2690="",0,IF(ISTEXT(AF2690),H2690*VALUE(SUBSTITUTE(AF2690,"%",""))/100,H2690*AF2690))-Tabela1[[#This Row],[PRONTO ACABADO2]]</f>
        <v>0</v>
      </c>
      <c r="BA2690" s="44">
        <f>IF(AG2690="",0,IF(ISTEXT(AG2690),H2690*VALUE(SUBSTITUTE(AG2690,"%",""))/100,H2690*AG2690))-Tabela1[[#This Row],[PESO EXPEDIDO2]]</f>
        <v>0</v>
      </c>
      <c r="BB2690" s="44">
        <f t="shared" si="362"/>
        <v>0</v>
      </c>
      <c r="BC2690" s="44">
        <f t="shared" si="363"/>
        <v>0</v>
      </c>
      <c r="BD2690" s="44"/>
    </row>
    <row r="2691" spans="1:56" ht="15.75" hidden="1" customHeight="1" x14ac:dyDescent="0.25">
      <c r="A2691" s="6"/>
      <c r="B2691" s="22"/>
      <c r="C2691" s="7"/>
      <c r="D2691" s="46"/>
      <c r="E2691" s="7"/>
      <c r="F2691" s="7"/>
      <c r="G2691" s="44"/>
      <c r="H2691" s="41">
        <f>Tabela1[[#This Row],[PESO UNI]]*Tabela1[[#This Row],[QTE]]</f>
        <v>0</v>
      </c>
      <c r="I2691" s="7"/>
      <c r="J2691" s="8"/>
      <c r="K2691" s="8"/>
      <c r="L2691" s="9"/>
      <c r="M2691" s="10"/>
      <c r="N2691" s="8"/>
      <c r="O2691" s="12"/>
      <c r="P2691" s="13"/>
      <c r="Q2691" s="14">
        <f>Tabela1[[#This Row],[QTDE/ Fabricação]]-Tabela1[[#This Row],[QTE]]</f>
        <v>0</v>
      </c>
      <c r="R2691" s="19">
        <f t="shared" si="358"/>
        <v>0</v>
      </c>
      <c r="S2691" s="19">
        <f t="shared" si="357"/>
        <v>0</v>
      </c>
      <c r="T2691" s="20">
        <f t="shared" si="359"/>
        <v>0</v>
      </c>
      <c r="U2691" s="17">
        <f>IFERROR(SUMIF('LISTA DE EMBARQUE'!B:B,MICRO!E:E,'LISTA DE EMBARQUE'!G:G),"")</f>
        <v>0</v>
      </c>
      <c r="V2691" s="12" t="str">
        <f>IFERROR(VLOOKUP(Tabela1[[#This Row],[COD.MDE]],'LISTA DE EMBARQUE'!B:L,11,0),"")</f>
        <v/>
      </c>
      <c r="W2691" s="13" t="str">
        <f>IFERROR(COUNTIF(#REF!,Tabela1[[#This Row],[Colunas5]]),"")</f>
        <v/>
      </c>
      <c r="X2691" s="14">
        <f>Tabela1[[#This Row],[QIANTIDADE EXPEDIDA]]*Tabela1[[#This Row],[PESO UNI]]</f>
        <v>0</v>
      </c>
      <c r="Y2691" s="14">
        <f t="shared" si="360"/>
        <v>0</v>
      </c>
      <c r="Z2691" s="21">
        <f>Tabela1[[#This Row],[PESO TOTAL]]-Tabela1[[#This Row],[Peso Expedido]]</f>
        <v>0</v>
      </c>
      <c r="AA2691" s="18"/>
      <c r="AB2691" s="40" t="s">
        <v>342</v>
      </c>
      <c r="AC2691" s="40"/>
      <c r="AD2691" s="40"/>
      <c r="AE2691" s="40"/>
      <c r="AF2691" s="40"/>
      <c r="AG2691" s="40"/>
      <c r="AH2691" s="40"/>
      <c r="AI2691" s="40" t="str">
        <f t="shared" si="356"/>
        <v>ok</v>
      </c>
      <c r="AJ2691"/>
      <c r="AK2691" t="str">
        <f>Tabela1[[#This Row],[Coluna1]]&amp;Tabela1[[#This Row],[PEDIDO]]</f>
        <v/>
      </c>
      <c r="AL2691"/>
      <c r="AM2691"/>
      <c r="AN2691"/>
      <c r="AO2691" t="str">
        <f t="shared" si="361"/>
        <v>/</v>
      </c>
      <c r="AP2691" t="str">
        <f>Tabela1[[#This Row],[TAG]]&amp;Tabela1[[#This Row],[PEDIDO]]&amp;Tabela1[[#This Row],[PRODUTO]]</f>
        <v/>
      </c>
      <c r="AQ2691" s="23" t="str">
        <f>Tabela1[[#This Row],[PRODUTO]]&amp;Tabela1[[#This Row],[TAG]]</f>
        <v/>
      </c>
      <c r="AR2691" s="183">
        <f>Tabela1[[#This Row],[PESO TOTAL]]*Tabela1[[#This Row],[MATÉRIA PRIMA]]</f>
        <v>0</v>
      </c>
      <c r="AS2691" s="28">
        <f>Tabela1[[#This Row],[PESO TOTAL]]*Tabela1[[#This Row],[PREPARAÇÃO ]]</f>
        <v>0</v>
      </c>
      <c r="AT2691" s="28">
        <f>Tabela1[[#This Row],[PESO TOTAL]]*Tabela1[[#This Row],[CALDEIRARIA]]</f>
        <v>0</v>
      </c>
      <c r="AU2691" s="28">
        <f>Tabela1[[#This Row],[PESO TOTAL]]*Tabela1[[#This Row],[SOLDA]]</f>
        <v>0</v>
      </c>
      <c r="AV2691" s="28">
        <f>Tabela1[[#This Row],[PESO TOTAL]]*Tabela1[[#This Row],[ACABAMENTO]]</f>
        <v>0</v>
      </c>
      <c r="AW2691" s="28">
        <f>Tabela1[[#This Row],[PESO TOTAL]]*Tabela1[[#This Row],[PRONTO ACABADO]]</f>
        <v>0</v>
      </c>
      <c r="AX2691" s="28">
        <f>Tabela1[[#This Row],[PESO TOTAL]]*Tabela1[[#This Row],[EXPEDIÇÃO ]]</f>
        <v>0</v>
      </c>
      <c r="AY2691" s="28" t="str">
        <f>Tabela1[[#This Row],[PEDIDO]]&amp;Tabela1[[#This Row],[PRODUTO]]</f>
        <v/>
      </c>
      <c r="AZ2691" s="44">
        <f>IF(AF2691="",0,IF(ISTEXT(AF2691),H2691*VALUE(SUBSTITUTE(AF2691,"%",""))/100,H2691*AF2691))-Tabela1[[#This Row],[PRONTO ACABADO2]]</f>
        <v>0</v>
      </c>
      <c r="BA2691" s="44">
        <f>IF(AG2691="",0,IF(ISTEXT(AG2691),H2691*VALUE(SUBSTITUTE(AG2691,"%",""))/100,H2691*AG2691))-Tabela1[[#This Row],[PESO EXPEDIDO2]]</f>
        <v>0</v>
      </c>
      <c r="BB2691" s="44">
        <f t="shared" si="362"/>
        <v>0</v>
      </c>
      <c r="BC2691" s="44">
        <f t="shared" si="363"/>
        <v>0</v>
      </c>
      <c r="BD2691" s="44"/>
    </row>
    <row r="2692" spans="1:56" ht="15.75" hidden="1" customHeight="1" x14ac:dyDescent="0.25">
      <c r="A2692" s="6"/>
      <c r="B2692" s="22"/>
      <c r="C2692" s="7"/>
      <c r="D2692" s="46"/>
      <c r="E2692" s="7"/>
      <c r="F2692" s="7"/>
      <c r="G2692" s="44"/>
      <c r="H2692" s="41">
        <f>Tabela1[[#This Row],[PESO UNI]]*Tabela1[[#This Row],[QTE]]</f>
        <v>0</v>
      </c>
      <c r="I2692" s="7"/>
      <c r="J2692" s="8"/>
      <c r="K2692" s="8"/>
      <c r="L2692" s="9"/>
      <c r="M2692" s="10"/>
      <c r="N2692" s="8"/>
      <c r="O2692" s="12"/>
      <c r="P2692" s="13"/>
      <c r="Q2692" s="14">
        <f>Tabela1[[#This Row],[QTDE/ Fabricação]]-Tabela1[[#This Row],[QTE]]</f>
        <v>0</v>
      </c>
      <c r="R2692" s="19">
        <f t="shared" si="358"/>
        <v>0</v>
      </c>
      <c r="S2692" s="19">
        <f t="shared" si="357"/>
        <v>0</v>
      </c>
      <c r="T2692" s="20">
        <f t="shared" si="359"/>
        <v>0</v>
      </c>
      <c r="U2692" s="17">
        <f>IFERROR(SUMIF('LISTA DE EMBARQUE'!B:B,MICRO!E:E,'LISTA DE EMBARQUE'!G:G),"")</f>
        <v>0</v>
      </c>
      <c r="V2692" s="12" t="str">
        <f>IFERROR(VLOOKUP(Tabela1[[#This Row],[COD.MDE]],'LISTA DE EMBARQUE'!B:L,11,0),"")</f>
        <v/>
      </c>
      <c r="W2692" s="13" t="str">
        <f>IFERROR(COUNTIF(#REF!,Tabela1[[#This Row],[Colunas5]]),"")</f>
        <v/>
      </c>
      <c r="X2692" s="14">
        <f>Tabela1[[#This Row],[QIANTIDADE EXPEDIDA]]*Tabela1[[#This Row],[PESO UNI]]</f>
        <v>0</v>
      </c>
      <c r="Y2692" s="14">
        <f t="shared" si="360"/>
        <v>0</v>
      </c>
      <c r="Z2692" s="21">
        <f>Tabela1[[#This Row],[PESO TOTAL]]-Tabela1[[#This Row],[Peso Expedido]]</f>
        <v>0</v>
      </c>
      <c r="AA2692" s="18"/>
      <c r="AB2692" s="40" t="s">
        <v>342</v>
      </c>
      <c r="AC2692" s="40"/>
      <c r="AD2692" s="40"/>
      <c r="AE2692" s="40"/>
      <c r="AF2692" s="40"/>
      <c r="AG2692" s="40"/>
      <c r="AH2692" s="40"/>
      <c r="AI2692" s="40" t="str">
        <f t="shared" si="356"/>
        <v>ok</v>
      </c>
      <c r="AJ2692"/>
      <c r="AK2692" t="str">
        <f>Tabela1[[#This Row],[Coluna1]]&amp;Tabela1[[#This Row],[PEDIDO]]</f>
        <v/>
      </c>
      <c r="AL2692"/>
      <c r="AM2692"/>
      <c r="AN2692"/>
      <c r="AO2692" t="str">
        <f t="shared" si="361"/>
        <v>/</v>
      </c>
      <c r="AP2692" t="str">
        <f>Tabela1[[#This Row],[TAG]]&amp;Tabela1[[#This Row],[PEDIDO]]&amp;Tabela1[[#This Row],[PRODUTO]]</f>
        <v/>
      </c>
      <c r="AQ2692" s="23" t="str">
        <f>Tabela1[[#This Row],[PRODUTO]]&amp;Tabela1[[#This Row],[TAG]]</f>
        <v/>
      </c>
      <c r="AR2692" s="183">
        <f>Tabela1[[#This Row],[PESO TOTAL]]*Tabela1[[#This Row],[MATÉRIA PRIMA]]</f>
        <v>0</v>
      </c>
      <c r="AS2692" s="28">
        <f>Tabela1[[#This Row],[PESO TOTAL]]*Tabela1[[#This Row],[PREPARAÇÃO ]]</f>
        <v>0</v>
      </c>
      <c r="AT2692" s="28">
        <f>Tabela1[[#This Row],[PESO TOTAL]]*Tabela1[[#This Row],[CALDEIRARIA]]</f>
        <v>0</v>
      </c>
      <c r="AU2692" s="28">
        <f>Tabela1[[#This Row],[PESO TOTAL]]*Tabela1[[#This Row],[SOLDA]]</f>
        <v>0</v>
      </c>
      <c r="AV2692" s="28">
        <f>Tabela1[[#This Row],[PESO TOTAL]]*Tabela1[[#This Row],[ACABAMENTO]]</f>
        <v>0</v>
      </c>
      <c r="AW2692" s="28">
        <f>Tabela1[[#This Row],[PESO TOTAL]]*Tabela1[[#This Row],[PRONTO ACABADO]]</f>
        <v>0</v>
      </c>
      <c r="AX2692" s="28">
        <f>Tabela1[[#This Row],[PESO TOTAL]]*Tabela1[[#This Row],[EXPEDIÇÃO ]]</f>
        <v>0</v>
      </c>
      <c r="AY2692" s="28" t="str">
        <f>Tabela1[[#This Row],[PEDIDO]]&amp;Tabela1[[#This Row],[PRODUTO]]</f>
        <v/>
      </c>
      <c r="AZ2692" s="44">
        <f>IF(AF2692="",0,IF(ISTEXT(AF2692),H2692*VALUE(SUBSTITUTE(AF2692,"%",""))/100,H2692*AF2692))-Tabela1[[#This Row],[PRONTO ACABADO2]]</f>
        <v>0</v>
      </c>
      <c r="BA2692" s="44">
        <f>IF(AG2692="",0,IF(ISTEXT(AG2692),H2692*VALUE(SUBSTITUTE(AG2692,"%",""))/100,H2692*AG2692))-Tabela1[[#This Row],[PESO EXPEDIDO2]]</f>
        <v>0</v>
      </c>
      <c r="BB2692" s="44">
        <f t="shared" si="362"/>
        <v>0</v>
      </c>
      <c r="BC2692" s="44">
        <f t="shared" si="363"/>
        <v>0</v>
      </c>
      <c r="BD2692" s="44"/>
    </row>
    <row r="2693" spans="1:56" ht="15.75" hidden="1" customHeight="1" x14ac:dyDescent="0.25">
      <c r="A2693" s="6"/>
      <c r="B2693" s="22"/>
      <c r="C2693" s="7"/>
      <c r="D2693" s="46"/>
      <c r="E2693" s="7"/>
      <c r="F2693" s="7"/>
      <c r="G2693" s="44"/>
      <c r="H2693" s="41">
        <f>Tabela1[[#This Row],[PESO UNI]]*Tabela1[[#This Row],[QTE]]</f>
        <v>0</v>
      </c>
      <c r="I2693" s="7"/>
      <c r="J2693" s="8"/>
      <c r="K2693" s="8"/>
      <c r="L2693" s="9"/>
      <c r="M2693" s="10"/>
      <c r="N2693" s="8"/>
      <c r="O2693" s="12"/>
      <c r="P2693" s="13"/>
      <c r="Q2693" s="14">
        <f>Tabela1[[#This Row],[QTDE/ Fabricação]]-Tabela1[[#This Row],[QTE]]</f>
        <v>0</v>
      </c>
      <c r="R2693" s="19">
        <f t="shared" si="358"/>
        <v>0</v>
      </c>
      <c r="S2693" s="19">
        <f t="shared" si="357"/>
        <v>0</v>
      </c>
      <c r="T2693" s="20">
        <f t="shared" si="359"/>
        <v>0</v>
      </c>
      <c r="U2693" s="17">
        <f>IFERROR(SUMIF('LISTA DE EMBARQUE'!B:B,MICRO!E:E,'LISTA DE EMBARQUE'!G:G),"")</f>
        <v>0</v>
      </c>
      <c r="V2693" s="12" t="str">
        <f>IFERROR(VLOOKUP(Tabela1[[#This Row],[COD.MDE]],'LISTA DE EMBARQUE'!B:L,11,0),"")</f>
        <v/>
      </c>
      <c r="W2693" s="13" t="str">
        <f>IFERROR(COUNTIF(#REF!,Tabela1[[#This Row],[Colunas5]]),"")</f>
        <v/>
      </c>
      <c r="X2693" s="14">
        <f>Tabela1[[#This Row],[QIANTIDADE EXPEDIDA]]*Tabela1[[#This Row],[PESO UNI]]</f>
        <v>0</v>
      </c>
      <c r="Y2693" s="14">
        <f t="shared" si="360"/>
        <v>0</v>
      </c>
      <c r="Z2693" s="21">
        <f>Tabela1[[#This Row],[PESO TOTAL]]-Tabela1[[#This Row],[Peso Expedido]]</f>
        <v>0</v>
      </c>
      <c r="AA2693" s="18"/>
      <c r="AB2693" s="40" t="s">
        <v>3204</v>
      </c>
      <c r="AC2693" s="40"/>
      <c r="AD2693" s="40"/>
      <c r="AE2693" s="40"/>
      <c r="AF2693" s="40"/>
      <c r="AG2693" s="40"/>
      <c r="AH2693" s="40"/>
      <c r="AI2693" s="40" t="str">
        <f t="shared" si="356"/>
        <v>ok</v>
      </c>
      <c r="AJ2693"/>
      <c r="AK2693" t="str">
        <f>Tabela1[[#This Row],[Coluna1]]&amp;Tabela1[[#This Row],[PEDIDO]]</f>
        <v/>
      </c>
      <c r="AL2693"/>
      <c r="AM2693"/>
      <c r="AN2693"/>
      <c r="AO2693" t="str">
        <f t="shared" si="361"/>
        <v>/</v>
      </c>
      <c r="AP2693" t="str">
        <f>Tabela1[[#This Row],[TAG]]&amp;Tabela1[[#This Row],[PEDIDO]]&amp;Tabela1[[#This Row],[PRODUTO]]</f>
        <v/>
      </c>
      <c r="AQ2693" s="23" t="str">
        <f>Tabela1[[#This Row],[PRODUTO]]&amp;Tabela1[[#This Row],[TAG]]</f>
        <v/>
      </c>
      <c r="AR2693" s="183">
        <f>Tabela1[[#This Row],[PESO TOTAL]]*Tabela1[[#This Row],[MATÉRIA PRIMA]]</f>
        <v>0</v>
      </c>
      <c r="AS2693" s="28">
        <f>Tabela1[[#This Row],[PESO TOTAL]]*Tabela1[[#This Row],[PREPARAÇÃO ]]</f>
        <v>0</v>
      </c>
      <c r="AT2693" s="28">
        <f>Tabela1[[#This Row],[PESO TOTAL]]*Tabela1[[#This Row],[CALDEIRARIA]]</f>
        <v>0</v>
      </c>
      <c r="AU2693" s="28">
        <f>Tabela1[[#This Row],[PESO TOTAL]]*Tabela1[[#This Row],[SOLDA]]</f>
        <v>0</v>
      </c>
      <c r="AV2693" s="28">
        <f>Tabela1[[#This Row],[PESO TOTAL]]*Tabela1[[#This Row],[ACABAMENTO]]</f>
        <v>0</v>
      </c>
      <c r="AW2693" s="28">
        <f>Tabela1[[#This Row],[PESO TOTAL]]*Tabela1[[#This Row],[PRONTO ACABADO]]</f>
        <v>0</v>
      </c>
      <c r="AX2693" s="28">
        <f>Tabela1[[#This Row],[PESO TOTAL]]*Tabela1[[#This Row],[EXPEDIÇÃO ]]</f>
        <v>0</v>
      </c>
      <c r="AY2693" s="28" t="str">
        <f>Tabela1[[#This Row],[PEDIDO]]&amp;Tabela1[[#This Row],[PRODUTO]]</f>
        <v/>
      </c>
      <c r="AZ2693" s="44">
        <f>IF(AF2693="",0,IF(ISTEXT(AF2693),H2693*VALUE(SUBSTITUTE(AF2693,"%",""))/100,H2693*AF2693))-Tabela1[[#This Row],[PRONTO ACABADO2]]</f>
        <v>0</v>
      </c>
      <c r="BA2693" s="44">
        <f>IF(AG2693="",0,IF(ISTEXT(AG2693),H2693*VALUE(SUBSTITUTE(AG2693,"%",""))/100,H2693*AG2693))-Tabela1[[#This Row],[PESO EXPEDIDO2]]</f>
        <v>0</v>
      </c>
      <c r="BB2693" s="44">
        <f t="shared" si="362"/>
        <v>0</v>
      </c>
      <c r="BC2693" s="44">
        <f t="shared" si="363"/>
        <v>0</v>
      </c>
      <c r="BD2693" s="44"/>
    </row>
    <row r="2694" spans="1:56" ht="15.75" hidden="1" customHeight="1" x14ac:dyDescent="0.25">
      <c r="A2694" s="6"/>
      <c r="B2694" s="22"/>
      <c r="C2694" s="7"/>
      <c r="D2694" s="46"/>
      <c r="E2694" s="7"/>
      <c r="F2694" s="7"/>
      <c r="G2694" s="44"/>
      <c r="H2694" s="41">
        <f>Tabela1[[#This Row],[PESO UNI]]*Tabela1[[#This Row],[QTE]]</f>
        <v>0</v>
      </c>
      <c r="I2694" s="7"/>
      <c r="J2694" s="8"/>
      <c r="K2694" s="8"/>
      <c r="L2694" s="9"/>
      <c r="M2694" s="10"/>
      <c r="N2694" s="8"/>
      <c r="O2694" s="12"/>
      <c r="P2694" s="13"/>
      <c r="Q2694" s="14">
        <f>Tabela1[[#This Row],[QTDE/ Fabricação]]-Tabela1[[#This Row],[QTE]]</f>
        <v>0</v>
      </c>
      <c r="R2694" s="19">
        <f t="shared" si="358"/>
        <v>0</v>
      </c>
      <c r="S2694" s="19">
        <f t="shared" si="357"/>
        <v>0</v>
      </c>
      <c r="T2694" s="20">
        <f t="shared" si="359"/>
        <v>0</v>
      </c>
      <c r="U2694" s="17">
        <f>IFERROR(SUMIF('LISTA DE EMBARQUE'!B:B,MICRO!E:E,'LISTA DE EMBARQUE'!G:G),"")</f>
        <v>0</v>
      </c>
      <c r="V2694" s="12" t="str">
        <f>IFERROR(VLOOKUP(Tabela1[[#This Row],[COD.MDE]],'LISTA DE EMBARQUE'!B:L,11,0),"")</f>
        <v/>
      </c>
      <c r="W2694" s="13" t="str">
        <f>IFERROR(COUNTIF(#REF!,Tabela1[[#This Row],[Colunas5]]),"")</f>
        <v/>
      </c>
      <c r="X2694" s="14">
        <f>Tabela1[[#This Row],[QIANTIDADE EXPEDIDA]]*Tabela1[[#This Row],[PESO UNI]]</f>
        <v>0</v>
      </c>
      <c r="Y2694" s="14">
        <f t="shared" si="360"/>
        <v>0</v>
      </c>
      <c r="Z2694" s="21">
        <f>Tabela1[[#This Row],[PESO TOTAL]]-Tabela1[[#This Row],[Peso Expedido]]</f>
        <v>0</v>
      </c>
      <c r="AA2694" s="18"/>
      <c r="AB2694" s="40" t="s">
        <v>3204</v>
      </c>
      <c r="AC2694" s="40"/>
      <c r="AD2694" s="40"/>
      <c r="AE2694" s="40"/>
      <c r="AF2694" s="40"/>
      <c r="AG2694" s="40"/>
      <c r="AH2694" s="40"/>
      <c r="AI2694" s="40" t="str">
        <f t="shared" si="356"/>
        <v>ok</v>
      </c>
      <c r="AJ2694"/>
      <c r="AK2694" t="str">
        <f>Tabela1[[#This Row],[Coluna1]]&amp;Tabela1[[#This Row],[PEDIDO]]</f>
        <v/>
      </c>
      <c r="AL2694"/>
      <c r="AM2694"/>
      <c r="AN2694"/>
      <c r="AO2694" t="str">
        <f t="shared" si="361"/>
        <v>/</v>
      </c>
      <c r="AP2694" t="str">
        <f>Tabela1[[#This Row],[TAG]]&amp;Tabela1[[#This Row],[PEDIDO]]&amp;Tabela1[[#This Row],[PRODUTO]]</f>
        <v/>
      </c>
      <c r="AQ2694" s="23" t="str">
        <f>Tabela1[[#This Row],[PRODUTO]]&amp;Tabela1[[#This Row],[TAG]]</f>
        <v/>
      </c>
      <c r="AR2694" s="183">
        <f>Tabela1[[#This Row],[PESO TOTAL]]*Tabela1[[#This Row],[MATÉRIA PRIMA]]</f>
        <v>0</v>
      </c>
      <c r="AS2694" s="28">
        <f>Tabela1[[#This Row],[PESO TOTAL]]*Tabela1[[#This Row],[PREPARAÇÃO ]]</f>
        <v>0</v>
      </c>
      <c r="AT2694" s="28">
        <f>Tabela1[[#This Row],[PESO TOTAL]]*Tabela1[[#This Row],[CALDEIRARIA]]</f>
        <v>0</v>
      </c>
      <c r="AU2694" s="28">
        <f>Tabela1[[#This Row],[PESO TOTAL]]*Tabela1[[#This Row],[SOLDA]]</f>
        <v>0</v>
      </c>
      <c r="AV2694" s="28">
        <f>Tabela1[[#This Row],[PESO TOTAL]]*Tabela1[[#This Row],[ACABAMENTO]]</f>
        <v>0</v>
      </c>
      <c r="AW2694" s="28">
        <f>Tabela1[[#This Row],[PESO TOTAL]]*Tabela1[[#This Row],[PRONTO ACABADO]]</f>
        <v>0</v>
      </c>
      <c r="AX2694" s="28">
        <f>Tabela1[[#This Row],[PESO TOTAL]]*Tabela1[[#This Row],[EXPEDIÇÃO ]]</f>
        <v>0</v>
      </c>
      <c r="AY2694" s="28" t="str">
        <f>Tabela1[[#This Row],[PEDIDO]]&amp;Tabela1[[#This Row],[PRODUTO]]</f>
        <v/>
      </c>
      <c r="AZ2694" s="44">
        <f>IF(AF2694="",0,IF(ISTEXT(AF2694),H2694*VALUE(SUBSTITUTE(AF2694,"%",""))/100,H2694*AF2694))-Tabela1[[#This Row],[PRONTO ACABADO2]]</f>
        <v>0</v>
      </c>
      <c r="BA2694" s="44">
        <f>IF(AG2694="",0,IF(ISTEXT(AG2694),H2694*VALUE(SUBSTITUTE(AG2694,"%",""))/100,H2694*AG2694))-Tabela1[[#This Row],[PESO EXPEDIDO2]]</f>
        <v>0</v>
      </c>
      <c r="BB2694" s="44">
        <f t="shared" si="362"/>
        <v>0</v>
      </c>
      <c r="BC2694" s="44">
        <f t="shared" si="363"/>
        <v>0</v>
      </c>
      <c r="BD2694" s="44"/>
    </row>
    <row r="2695" spans="1:56" ht="15.75" hidden="1" customHeight="1" x14ac:dyDescent="0.25">
      <c r="A2695" s="6"/>
      <c r="B2695" s="22"/>
      <c r="C2695" s="7"/>
      <c r="D2695" s="46"/>
      <c r="E2695" s="7"/>
      <c r="F2695" s="7"/>
      <c r="G2695" s="44"/>
      <c r="H2695" s="41">
        <f>Tabela1[[#This Row],[PESO UNI]]*Tabela1[[#This Row],[QTE]]</f>
        <v>0</v>
      </c>
      <c r="I2695" s="7"/>
      <c r="J2695" s="8"/>
      <c r="K2695" s="8"/>
      <c r="L2695" s="9"/>
      <c r="M2695" s="10"/>
      <c r="N2695" s="8"/>
      <c r="O2695" s="12"/>
      <c r="P2695" s="13"/>
      <c r="Q2695" s="14">
        <f>Tabela1[[#This Row],[QTDE/ Fabricação]]-Tabela1[[#This Row],[QTE]]</f>
        <v>0</v>
      </c>
      <c r="R2695" s="19">
        <f t="shared" si="358"/>
        <v>0</v>
      </c>
      <c r="S2695" s="19">
        <f t="shared" si="357"/>
        <v>0</v>
      </c>
      <c r="T2695" s="20">
        <f t="shared" si="359"/>
        <v>0</v>
      </c>
      <c r="U2695" s="17">
        <f>IFERROR(SUMIF('LISTA DE EMBARQUE'!B:B,MICRO!E:E,'LISTA DE EMBARQUE'!G:G),"")</f>
        <v>0</v>
      </c>
      <c r="V2695" s="12" t="str">
        <f>IFERROR(VLOOKUP(Tabela1[[#This Row],[COD.MDE]],'LISTA DE EMBARQUE'!B:L,11,0),"")</f>
        <v/>
      </c>
      <c r="W2695" s="13" t="str">
        <f>IFERROR(COUNTIF(#REF!,Tabela1[[#This Row],[Colunas5]]),"")</f>
        <v/>
      </c>
      <c r="X2695" s="14">
        <f>Tabela1[[#This Row],[QIANTIDADE EXPEDIDA]]*Tabela1[[#This Row],[PESO UNI]]</f>
        <v>0</v>
      </c>
      <c r="Y2695" s="14">
        <f t="shared" si="360"/>
        <v>0</v>
      </c>
      <c r="Z2695" s="21">
        <f>Tabela1[[#This Row],[PESO TOTAL]]-Tabela1[[#This Row],[Peso Expedido]]</f>
        <v>0</v>
      </c>
      <c r="AA2695" s="18"/>
      <c r="AB2695" s="40" t="s">
        <v>3204</v>
      </c>
      <c r="AC2695" s="40"/>
      <c r="AD2695" s="40"/>
      <c r="AE2695" s="40"/>
      <c r="AF2695" s="40"/>
      <c r="AG2695" s="40"/>
      <c r="AH2695" s="40"/>
      <c r="AI2695" s="40" t="str">
        <f t="shared" si="356"/>
        <v>ok</v>
      </c>
      <c r="AJ2695"/>
      <c r="AK2695" t="str">
        <f>Tabela1[[#This Row],[Coluna1]]&amp;Tabela1[[#This Row],[PEDIDO]]</f>
        <v/>
      </c>
      <c r="AL2695"/>
      <c r="AM2695"/>
      <c r="AN2695"/>
      <c r="AO2695" t="str">
        <f t="shared" si="361"/>
        <v>/</v>
      </c>
      <c r="AP2695" t="str">
        <f>Tabela1[[#This Row],[TAG]]&amp;Tabela1[[#This Row],[PEDIDO]]&amp;Tabela1[[#This Row],[PRODUTO]]</f>
        <v/>
      </c>
      <c r="AQ2695" s="23" t="str">
        <f>Tabela1[[#This Row],[PRODUTO]]&amp;Tabela1[[#This Row],[TAG]]</f>
        <v/>
      </c>
      <c r="AR2695" s="183">
        <f>Tabela1[[#This Row],[PESO TOTAL]]*Tabela1[[#This Row],[MATÉRIA PRIMA]]</f>
        <v>0</v>
      </c>
      <c r="AS2695" s="28">
        <f>Tabela1[[#This Row],[PESO TOTAL]]*Tabela1[[#This Row],[PREPARAÇÃO ]]</f>
        <v>0</v>
      </c>
      <c r="AT2695" s="28">
        <f>Tabela1[[#This Row],[PESO TOTAL]]*Tabela1[[#This Row],[CALDEIRARIA]]</f>
        <v>0</v>
      </c>
      <c r="AU2695" s="28">
        <f>Tabela1[[#This Row],[PESO TOTAL]]*Tabela1[[#This Row],[SOLDA]]</f>
        <v>0</v>
      </c>
      <c r="AV2695" s="28">
        <f>Tabela1[[#This Row],[PESO TOTAL]]*Tabela1[[#This Row],[ACABAMENTO]]</f>
        <v>0</v>
      </c>
      <c r="AW2695" s="28">
        <f>Tabela1[[#This Row],[PESO TOTAL]]*Tabela1[[#This Row],[PRONTO ACABADO]]</f>
        <v>0</v>
      </c>
      <c r="AX2695" s="28">
        <f>Tabela1[[#This Row],[PESO TOTAL]]*Tabela1[[#This Row],[EXPEDIÇÃO ]]</f>
        <v>0</v>
      </c>
      <c r="AY2695" s="28" t="str">
        <f>Tabela1[[#This Row],[PEDIDO]]&amp;Tabela1[[#This Row],[PRODUTO]]</f>
        <v/>
      </c>
      <c r="AZ2695" s="44">
        <f>IF(AF2695="",0,IF(ISTEXT(AF2695),H2695*VALUE(SUBSTITUTE(AF2695,"%",""))/100,H2695*AF2695))-Tabela1[[#This Row],[PRONTO ACABADO2]]</f>
        <v>0</v>
      </c>
      <c r="BA2695" s="44">
        <f>IF(AG2695="",0,IF(ISTEXT(AG2695),H2695*VALUE(SUBSTITUTE(AG2695,"%",""))/100,H2695*AG2695))-Tabela1[[#This Row],[PESO EXPEDIDO2]]</f>
        <v>0</v>
      </c>
      <c r="BB2695" s="44">
        <f t="shared" si="362"/>
        <v>0</v>
      </c>
      <c r="BC2695" s="44">
        <f t="shared" si="363"/>
        <v>0</v>
      </c>
      <c r="BD2695" s="44"/>
    </row>
    <row r="2696" spans="1:56" ht="15.75" hidden="1" customHeight="1" x14ac:dyDescent="0.25">
      <c r="A2696" s="6"/>
      <c r="B2696" s="22"/>
      <c r="C2696" s="7"/>
      <c r="D2696" s="46"/>
      <c r="E2696" s="7"/>
      <c r="F2696" s="7"/>
      <c r="G2696" s="44"/>
      <c r="H2696" s="41">
        <f>Tabela1[[#This Row],[PESO UNI]]*Tabela1[[#This Row],[QTE]]</f>
        <v>0</v>
      </c>
      <c r="I2696" s="7"/>
      <c r="J2696" s="8"/>
      <c r="K2696" s="8"/>
      <c r="L2696" s="9"/>
      <c r="M2696" s="10"/>
      <c r="N2696" s="8"/>
      <c r="O2696" s="12"/>
      <c r="P2696" s="13"/>
      <c r="Q2696" s="14">
        <f>Tabela1[[#This Row],[QTDE/ Fabricação]]-Tabela1[[#This Row],[QTE]]</f>
        <v>0</v>
      </c>
      <c r="R2696" s="19">
        <f t="shared" si="358"/>
        <v>0</v>
      </c>
      <c r="S2696" s="19">
        <f t="shared" si="357"/>
        <v>0</v>
      </c>
      <c r="T2696" s="20">
        <f t="shared" si="359"/>
        <v>0</v>
      </c>
      <c r="U2696" s="17">
        <f>IFERROR(SUMIF('LISTA DE EMBARQUE'!B:B,MICRO!E:E,'LISTA DE EMBARQUE'!G:G),"")</f>
        <v>0</v>
      </c>
      <c r="V2696" s="12" t="str">
        <f>IFERROR(VLOOKUP(Tabela1[[#This Row],[COD.MDE]],'LISTA DE EMBARQUE'!B:L,11,0),"")</f>
        <v/>
      </c>
      <c r="W2696" s="13" t="str">
        <f>IFERROR(COUNTIF(#REF!,Tabela1[[#This Row],[Colunas5]]),"")</f>
        <v/>
      </c>
      <c r="X2696" s="14">
        <f>Tabela1[[#This Row],[QIANTIDADE EXPEDIDA]]*Tabela1[[#This Row],[PESO UNI]]</f>
        <v>0</v>
      </c>
      <c r="Y2696" s="14">
        <f t="shared" si="360"/>
        <v>0</v>
      </c>
      <c r="Z2696" s="21">
        <f>Tabela1[[#This Row],[PESO TOTAL]]-Tabela1[[#This Row],[Peso Expedido]]</f>
        <v>0</v>
      </c>
      <c r="AA2696" s="18"/>
      <c r="AB2696" s="40">
        <v>1</v>
      </c>
      <c r="AC2696" s="40"/>
      <c r="AD2696" s="40"/>
      <c r="AE2696" s="40"/>
      <c r="AF2696" s="40"/>
      <c r="AG2696" s="40"/>
      <c r="AH2696" s="40"/>
      <c r="AI2696" s="40" t="str">
        <f t="shared" si="356"/>
        <v>ok</v>
      </c>
      <c r="AJ2696"/>
      <c r="AK2696" t="str">
        <f>Tabela1[[#This Row],[Coluna1]]&amp;Tabela1[[#This Row],[PEDIDO]]</f>
        <v/>
      </c>
      <c r="AL2696"/>
      <c r="AM2696"/>
      <c r="AN2696"/>
      <c r="AO2696" t="str">
        <f t="shared" si="361"/>
        <v>/</v>
      </c>
      <c r="AP2696" t="str">
        <f>Tabela1[[#This Row],[TAG]]&amp;Tabela1[[#This Row],[PEDIDO]]&amp;Tabela1[[#This Row],[PRODUTO]]</f>
        <v/>
      </c>
      <c r="AQ2696" s="23" t="str">
        <f>Tabela1[[#This Row],[PRODUTO]]&amp;Tabela1[[#This Row],[TAG]]</f>
        <v/>
      </c>
      <c r="AR2696" s="183">
        <f>Tabela1[[#This Row],[PESO TOTAL]]*Tabela1[[#This Row],[MATÉRIA PRIMA]]</f>
        <v>0</v>
      </c>
      <c r="AS2696" s="28">
        <f>Tabela1[[#This Row],[PESO TOTAL]]*Tabela1[[#This Row],[PREPARAÇÃO ]]</f>
        <v>0</v>
      </c>
      <c r="AT2696" s="28">
        <f>Tabela1[[#This Row],[PESO TOTAL]]*Tabela1[[#This Row],[CALDEIRARIA]]</f>
        <v>0</v>
      </c>
      <c r="AU2696" s="28">
        <f>Tabela1[[#This Row],[PESO TOTAL]]*Tabela1[[#This Row],[SOLDA]]</f>
        <v>0</v>
      </c>
      <c r="AV2696" s="28">
        <f>Tabela1[[#This Row],[PESO TOTAL]]*Tabela1[[#This Row],[ACABAMENTO]]</f>
        <v>0</v>
      </c>
      <c r="AW2696" s="28">
        <f>Tabela1[[#This Row],[PESO TOTAL]]*Tabela1[[#This Row],[PRONTO ACABADO]]</f>
        <v>0</v>
      </c>
      <c r="AX2696" s="28">
        <f>Tabela1[[#This Row],[PESO TOTAL]]*Tabela1[[#This Row],[EXPEDIÇÃO ]]</f>
        <v>0</v>
      </c>
      <c r="AY2696" s="28" t="str">
        <f>Tabela1[[#This Row],[PEDIDO]]&amp;Tabela1[[#This Row],[PRODUTO]]</f>
        <v/>
      </c>
      <c r="AZ2696" s="44">
        <f>IF(AF2696="",0,IF(ISTEXT(AF2696),H2696*VALUE(SUBSTITUTE(AF2696,"%",""))/100,H2696*AF2696))-Tabela1[[#This Row],[PRONTO ACABADO2]]</f>
        <v>0</v>
      </c>
      <c r="BA2696" s="44">
        <f>IF(AG2696="",0,IF(ISTEXT(AG2696),H2696*VALUE(SUBSTITUTE(AG2696,"%",""))/100,H2696*AG2696))-Tabela1[[#This Row],[PESO EXPEDIDO2]]</f>
        <v>0</v>
      </c>
      <c r="BB2696" s="44">
        <f t="shared" si="362"/>
        <v>0</v>
      </c>
      <c r="BC2696" s="44">
        <f t="shared" si="363"/>
        <v>0</v>
      </c>
      <c r="BD2696" s="44"/>
    </row>
    <row r="2697" spans="1:56" ht="15.75" hidden="1" customHeight="1" x14ac:dyDescent="0.25">
      <c r="A2697" s="6"/>
      <c r="B2697" s="22"/>
      <c r="C2697" s="7"/>
      <c r="D2697" s="46"/>
      <c r="E2697" s="7"/>
      <c r="F2697" s="7"/>
      <c r="G2697" s="44"/>
      <c r="H2697" s="41">
        <f>Tabela1[[#This Row],[PESO UNI]]*Tabela1[[#This Row],[QTE]]</f>
        <v>0</v>
      </c>
      <c r="I2697" s="7"/>
      <c r="J2697" s="8"/>
      <c r="K2697" s="8"/>
      <c r="L2697" s="9"/>
      <c r="M2697" s="10"/>
      <c r="N2697" s="8"/>
      <c r="O2697" s="12"/>
      <c r="P2697" s="13"/>
      <c r="Q2697" s="14">
        <f>Tabela1[[#This Row],[QTDE/ Fabricação]]-Tabela1[[#This Row],[QTE]]</f>
        <v>0</v>
      </c>
      <c r="R2697" s="19">
        <f t="shared" si="358"/>
        <v>0</v>
      </c>
      <c r="S2697" s="19">
        <f t="shared" si="357"/>
        <v>0</v>
      </c>
      <c r="T2697" s="20">
        <f t="shared" si="359"/>
        <v>0</v>
      </c>
      <c r="U2697" s="17">
        <f>IFERROR(SUMIF('LISTA DE EMBARQUE'!B:B,MICRO!E:E,'LISTA DE EMBARQUE'!G:G),"")</f>
        <v>0</v>
      </c>
      <c r="V2697" s="12" t="str">
        <f>IFERROR(VLOOKUP(Tabela1[[#This Row],[COD.MDE]],'LISTA DE EMBARQUE'!B:L,11,0),"")</f>
        <v/>
      </c>
      <c r="W2697" s="13" t="str">
        <f>IFERROR(COUNTIF(#REF!,Tabela1[[#This Row],[Colunas5]]),"")</f>
        <v/>
      </c>
      <c r="X2697" s="14">
        <f>Tabela1[[#This Row],[QIANTIDADE EXPEDIDA]]*Tabela1[[#This Row],[PESO UNI]]</f>
        <v>0</v>
      </c>
      <c r="Y2697" s="14">
        <f t="shared" si="360"/>
        <v>0</v>
      </c>
      <c r="Z2697" s="21">
        <f>Tabela1[[#This Row],[PESO TOTAL]]-Tabela1[[#This Row],[Peso Expedido]]</f>
        <v>0</v>
      </c>
      <c r="AA2697" s="18"/>
      <c r="AB2697" s="40">
        <v>1</v>
      </c>
      <c r="AC2697" s="40"/>
      <c r="AD2697" s="40"/>
      <c r="AE2697" s="40"/>
      <c r="AF2697" s="40"/>
      <c r="AG2697" s="40"/>
      <c r="AH2697" s="40"/>
      <c r="AI2697" s="40" t="str">
        <f t="shared" si="356"/>
        <v>ok</v>
      </c>
      <c r="AJ2697"/>
      <c r="AK2697" t="str">
        <f>Tabela1[[#This Row],[Coluna1]]&amp;Tabela1[[#This Row],[PEDIDO]]</f>
        <v/>
      </c>
      <c r="AL2697"/>
      <c r="AM2697"/>
      <c r="AN2697"/>
      <c r="AO2697" t="str">
        <f t="shared" si="361"/>
        <v>/</v>
      </c>
      <c r="AP2697" t="str">
        <f>Tabela1[[#This Row],[TAG]]&amp;Tabela1[[#This Row],[PEDIDO]]&amp;Tabela1[[#This Row],[PRODUTO]]</f>
        <v/>
      </c>
      <c r="AQ2697" s="23" t="str">
        <f>Tabela1[[#This Row],[PRODUTO]]&amp;Tabela1[[#This Row],[TAG]]</f>
        <v/>
      </c>
      <c r="AR2697" s="183">
        <f>Tabela1[[#This Row],[PESO TOTAL]]*Tabela1[[#This Row],[MATÉRIA PRIMA]]</f>
        <v>0</v>
      </c>
      <c r="AS2697" s="28">
        <f>Tabela1[[#This Row],[PESO TOTAL]]*Tabela1[[#This Row],[PREPARAÇÃO ]]</f>
        <v>0</v>
      </c>
      <c r="AT2697" s="28">
        <f>Tabela1[[#This Row],[PESO TOTAL]]*Tabela1[[#This Row],[CALDEIRARIA]]</f>
        <v>0</v>
      </c>
      <c r="AU2697" s="28">
        <f>Tabela1[[#This Row],[PESO TOTAL]]*Tabela1[[#This Row],[SOLDA]]</f>
        <v>0</v>
      </c>
      <c r="AV2697" s="28">
        <f>Tabela1[[#This Row],[PESO TOTAL]]*Tabela1[[#This Row],[ACABAMENTO]]</f>
        <v>0</v>
      </c>
      <c r="AW2697" s="28">
        <f>Tabela1[[#This Row],[PESO TOTAL]]*Tabela1[[#This Row],[PRONTO ACABADO]]</f>
        <v>0</v>
      </c>
      <c r="AX2697" s="28">
        <f>Tabela1[[#This Row],[PESO TOTAL]]*Tabela1[[#This Row],[EXPEDIÇÃO ]]</f>
        <v>0</v>
      </c>
      <c r="AY2697" s="28" t="str">
        <f>Tabela1[[#This Row],[PEDIDO]]&amp;Tabela1[[#This Row],[PRODUTO]]</f>
        <v/>
      </c>
      <c r="AZ2697" s="44">
        <f>IF(AF2697="",0,IF(ISTEXT(AF2697),H2697*VALUE(SUBSTITUTE(AF2697,"%",""))/100,H2697*AF2697))-Tabela1[[#This Row],[PRONTO ACABADO2]]</f>
        <v>0</v>
      </c>
      <c r="BA2697" s="44">
        <f>IF(AG2697="",0,IF(ISTEXT(AG2697),H2697*VALUE(SUBSTITUTE(AG2697,"%",""))/100,H2697*AG2697))-Tabela1[[#This Row],[PESO EXPEDIDO2]]</f>
        <v>0</v>
      </c>
      <c r="BB2697" s="44">
        <f t="shared" si="362"/>
        <v>0</v>
      </c>
      <c r="BC2697" s="44">
        <f t="shared" si="363"/>
        <v>0</v>
      </c>
      <c r="BD2697" s="44"/>
    </row>
    <row r="2698" spans="1:56" ht="15.75" hidden="1" customHeight="1" x14ac:dyDescent="0.25">
      <c r="A2698" s="6"/>
      <c r="B2698" s="22"/>
      <c r="C2698" s="7"/>
      <c r="D2698" s="46"/>
      <c r="E2698" s="7"/>
      <c r="F2698" s="7"/>
      <c r="G2698" s="44"/>
      <c r="H2698" s="41">
        <f>Tabela1[[#This Row],[PESO UNI]]*Tabela1[[#This Row],[QTE]]</f>
        <v>0</v>
      </c>
      <c r="I2698" s="7"/>
      <c r="J2698" s="8"/>
      <c r="K2698" s="8"/>
      <c r="L2698" s="9"/>
      <c r="M2698" s="10"/>
      <c r="N2698" s="8"/>
      <c r="O2698" s="12"/>
      <c r="P2698" s="13"/>
      <c r="Q2698" s="14">
        <f>Tabela1[[#This Row],[QTDE/ Fabricação]]-Tabela1[[#This Row],[QTE]]</f>
        <v>0</v>
      </c>
      <c r="R2698" s="19">
        <f t="shared" si="358"/>
        <v>0</v>
      </c>
      <c r="S2698" s="19">
        <f t="shared" si="357"/>
        <v>0</v>
      </c>
      <c r="T2698" s="20">
        <f t="shared" si="359"/>
        <v>0</v>
      </c>
      <c r="U2698" s="17">
        <f>IFERROR(SUMIF('LISTA DE EMBARQUE'!B:B,MICRO!E:E,'LISTA DE EMBARQUE'!G:G),"")</f>
        <v>0</v>
      </c>
      <c r="V2698" s="12" t="str">
        <f>IFERROR(VLOOKUP(Tabela1[[#This Row],[COD.MDE]],'LISTA DE EMBARQUE'!B:L,11,0),"")</f>
        <v/>
      </c>
      <c r="W2698" s="13" t="str">
        <f>IFERROR(COUNTIF(#REF!,Tabela1[[#This Row],[Colunas5]]),"")</f>
        <v/>
      </c>
      <c r="X2698" s="14">
        <f>Tabela1[[#This Row],[QIANTIDADE EXPEDIDA]]*Tabela1[[#This Row],[PESO UNI]]</f>
        <v>0</v>
      </c>
      <c r="Y2698" s="14">
        <f t="shared" si="360"/>
        <v>0</v>
      </c>
      <c r="Z2698" s="21">
        <f>Tabela1[[#This Row],[PESO TOTAL]]-Tabela1[[#This Row],[Peso Expedido]]</f>
        <v>0</v>
      </c>
      <c r="AA2698" s="18"/>
      <c r="AB2698" s="40">
        <v>1</v>
      </c>
      <c r="AC2698" s="40"/>
      <c r="AD2698" s="40"/>
      <c r="AE2698" s="40"/>
      <c r="AF2698" s="40"/>
      <c r="AG2698" s="40"/>
      <c r="AH2698" s="40"/>
      <c r="AI2698" s="40" t="str">
        <f t="shared" si="356"/>
        <v>ok</v>
      </c>
      <c r="AJ2698"/>
      <c r="AK2698" t="str">
        <f>Tabela1[[#This Row],[Coluna1]]&amp;Tabela1[[#This Row],[PEDIDO]]</f>
        <v/>
      </c>
      <c r="AL2698"/>
      <c r="AM2698"/>
      <c r="AN2698"/>
      <c r="AO2698" t="str">
        <f t="shared" si="361"/>
        <v>/</v>
      </c>
      <c r="AP2698" t="str">
        <f>Tabela1[[#This Row],[TAG]]&amp;Tabela1[[#This Row],[PEDIDO]]&amp;Tabela1[[#This Row],[PRODUTO]]</f>
        <v/>
      </c>
      <c r="AQ2698" s="23" t="str">
        <f>Tabela1[[#This Row],[PRODUTO]]&amp;Tabela1[[#This Row],[TAG]]</f>
        <v/>
      </c>
      <c r="AR2698" s="183">
        <f>Tabela1[[#This Row],[PESO TOTAL]]*Tabela1[[#This Row],[MATÉRIA PRIMA]]</f>
        <v>0</v>
      </c>
      <c r="AS2698" s="28">
        <f>Tabela1[[#This Row],[PESO TOTAL]]*Tabela1[[#This Row],[PREPARAÇÃO ]]</f>
        <v>0</v>
      </c>
      <c r="AT2698" s="28">
        <f>Tabela1[[#This Row],[PESO TOTAL]]*Tabela1[[#This Row],[CALDEIRARIA]]</f>
        <v>0</v>
      </c>
      <c r="AU2698" s="28">
        <f>Tabela1[[#This Row],[PESO TOTAL]]*Tabela1[[#This Row],[SOLDA]]</f>
        <v>0</v>
      </c>
      <c r="AV2698" s="28">
        <f>Tabela1[[#This Row],[PESO TOTAL]]*Tabela1[[#This Row],[ACABAMENTO]]</f>
        <v>0</v>
      </c>
      <c r="AW2698" s="28">
        <f>Tabela1[[#This Row],[PESO TOTAL]]*Tabela1[[#This Row],[PRONTO ACABADO]]</f>
        <v>0</v>
      </c>
      <c r="AX2698" s="28">
        <f>Tabela1[[#This Row],[PESO TOTAL]]*Tabela1[[#This Row],[EXPEDIÇÃO ]]</f>
        <v>0</v>
      </c>
      <c r="AY2698" s="28" t="str">
        <f>Tabela1[[#This Row],[PEDIDO]]&amp;Tabela1[[#This Row],[PRODUTO]]</f>
        <v/>
      </c>
      <c r="AZ2698" s="44">
        <f>IF(AF2698="",0,IF(ISTEXT(AF2698),H2698*VALUE(SUBSTITUTE(AF2698,"%",""))/100,H2698*AF2698))-Tabela1[[#This Row],[PRONTO ACABADO2]]</f>
        <v>0</v>
      </c>
      <c r="BA2698" s="44">
        <f>IF(AG2698="",0,IF(ISTEXT(AG2698),H2698*VALUE(SUBSTITUTE(AG2698,"%",""))/100,H2698*AG2698))-Tabela1[[#This Row],[PESO EXPEDIDO2]]</f>
        <v>0</v>
      </c>
      <c r="BB2698" s="44">
        <f t="shared" si="362"/>
        <v>0</v>
      </c>
      <c r="BC2698" s="44">
        <f t="shared" si="363"/>
        <v>0</v>
      </c>
      <c r="BD2698" s="44"/>
    </row>
    <row r="2699" spans="1:56" ht="15.75" hidden="1" customHeight="1" x14ac:dyDescent="0.25">
      <c r="A2699" s="6"/>
      <c r="B2699" s="22"/>
      <c r="C2699" s="7"/>
      <c r="D2699" s="46"/>
      <c r="E2699" s="7"/>
      <c r="F2699" s="7"/>
      <c r="G2699" s="44"/>
      <c r="H2699" s="41">
        <f>Tabela1[[#This Row],[PESO UNI]]*Tabela1[[#This Row],[QTE]]</f>
        <v>0</v>
      </c>
      <c r="I2699" s="7"/>
      <c r="J2699" s="8"/>
      <c r="K2699" s="8"/>
      <c r="L2699" s="9"/>
      <c r="M2699" s="10"/>
      <c r="N2699" s="8"/>
      <c r="O2699" s="12"/>
      <c r="P2699" s="13"/>
      <c r="Q2699" s="14">
        <f>Tabela1[[#This Row],[QTDE/ Fabricação]]-Tabela1[[#This Row],[QTE]]</f>
        <v>0</v>
      </c>
      <c r="R2699" s="19">
        <f t="shared" si="358"/>
        <v>0</v>
      </c>
      <c r="S2699" s="19">
        <f t="shared" si="357"/>
        <v>0</v>
      </c>
      <c r="T2699" s="20">
        <f t="shared" si="359"/>
        <v>0</v>
      </c>
      <c r="U2699" s="17">
        <f>IFERROR(SUMIF('LISTA DE EMBARQUE'!B:B,MICRO!E:E,'LISTA DE EMBARQUE'!G:G),"")</f>
        <v>0</v>
      </c>
      <c r="V2699" s="12" t="str">
        <f>IFERROR(VLOOKUP(Tabela1[[#This Row],[COD.MDE]],'LISTA DE EMBARQUE'!B:L,11,0),"")</f>
        <v/>
      </c>
      <c r="W2699" s="13" t="str">
        <f>IFERROR(COUNTIF(#REF!,Tabela1[[#This Row],[Colunas5]]),"")</f>
        <v/>
      </c>
      <c r="X2699" s="14">
        <f>Tabela1[[#This Row],[QIANTIDADE EXPEDIDA]]*Tabela1[[#This Row],[PESO UNI]]</f>
        <v>0</v>
      </c>
      <c r="Y2699" s="14">
        <f t="shared" si="360"/>
        <v>0</v>
      </c>
      <c r="Z2699" s="21">
        <f>Tabela1[[#This Row],[PESO TOTAL]]-Tabela1[[#This Row],[Peso Expedido]]</f>
        <v>0</v>
      </c>
      <c r="AA2699" s="18"/>
      <c r="AB2699" s="40">
        <v>1</v>
      </c>
      <c r="AC2699" s="40"/>
      <c r="AD2699" s="40"/>
      <c r="AE2699" s="40"/>
      <c r="AF2699" s="40"/>
      <c r="AG2699" s="40"/>
      <c r="AH2699" s="40"/>
      <c r="AI2699" s="40" t="str">
        <f t="shared" si="356"/>
        <v>ok</v>
      </c>
      <c r="AJ2699"/>
      <c r="AK2699" t="str">
        <f>Tabela1[[#This Row],[Coluna1]]&amp;Tabela1[[#This Row],[PEDIDO]]</f>
        <v/>
      </c>
      <c r="AL2699"/>
      <c r="AM2699"/>
      <c r="AN2699"/>
      <c r="AO2699" t="str">
        <f t="shared" si="361"/>
        <v>/</v>
      </c>
      <c r="AP2699" t="str">
        <f>Tabela1[[#This Row],[TAG]]&amp;Tabela1[[#This Row],[PEDIDO]]&amp;Tabela1[[#This Row],[PRODUTO]]</f>
        <v/>
      </c>
      <c r="AQ2699" s="23" t="str">
        <f>Tabela1[[#This Row],[PRODUTO]]&amp;Tabela1[[#This Row],[TAG]]</f>
        <v/>
      </c>
      <c r="AR2699" s="183">
        <f>Tabela1[[#This Row],[PESO TOTAL]]*Tabela1[[#This Row],[MATÉRIA PRIMA]]</f>
        <v>0</v>
      </c>
      <c r="AS2699" s="28">
        <f>Tabela1[[#This Row],[PESO TOTAL]]*Tabela1[[#This Row],[PREPARAÇÃO ]]</f>
        <v>0</v>
      </c>
      <c r="AT2699" s="28">
        <f>Tabela1[[#This Row],[PESO TOTAL]]*Tabela1[[#This Row],[CALDEIRARIA]]</f>
        <v>0</v>
      </c>
      <c r="AU2699" s="28">
        <f>Tabela1[[#This Row],[PESO TOTAL]]*Tabela1[[#This Row],[SOLDA]]</f>
        <v>0</v>
      </c>
      <c r="AV2699" s="28">
        <f>Tabela1[[#This Row],[PESO TOTAL]]*Tabela1[[#This Row],[ACABAMENTO]]</f>
        <v>0</v>
      </c>
      <c r="AW2699" s="28">
        <f>Tabela1[[#This Row],[PESO TOTAL]]*Tabela1[[#This Row],[PRONTO ACABADO]]</f>
        <v>0</v>
      </c>
      <c r="AX2699" s="28">
        <f>Tabela1[[#This Row],[PESO TOTAL]]*Tabela1[[#This Row],[EXPEDIÇÃO ]]</f>
        <v>0</v>
      </c>
      <c r="AY2699" s="28" t="str">
        <f>Tabela1[[#This Row],[PEDIDO]]&amp;Tabela1[[#This Row],[PRODUTO]]</f>
        <v/>
      </c>
      <c r="AZ2699" s="44">
        <f>IF(AF2699="",0,IF(ISTEXT(AF2699),H2699*VALUE(SUBSTITUTE(AF2699,"%",""))/100,H2699*AF2699))-Tabela1[[#This Row],[PRONTO ACABADO2]]</f>
        <v>0</v>
      </c>
      <c r="BA2699" s="44">
        <f>IF(AG2699="",0,IF(ISTEXT(AG2699),H2699*VALUE(SUBSTITUTE(AG2699,"%",""))/100,H2699*AG2699))-Tabela1[[#This Row],[PESO EXPEDIDO2]]</f>
        <v>0</v>
      </c>
      <c r="BB2699" s="44">
        <f t="shared" si="362"/>
        <v>0</v>
      </c>
      <c r="BC2699" s="44">
        <f t="shared" si="363"/>
        <v>0</v>
      </c>
      <c r="BD2699" s="44"/>
    </row>
    <row r="2700" spans="1:56" ht="15.75" hidden="1" customHeight="1" x14ac:dyDescent="0.25">
      <c r="A2700" s="6"/>
      <c r="B2700" s="22"/>
      <c r="C2700" s="7"/>
      <c r="D2700" s="46"/>
      <c r="E2700" s="7"/>
      <c r="F2700" s="7"/>
      <c r="G2700" s="44"/>
      <c r="H2700" s="41">
        <f>Tabela1[[#This Row],[PESO UNI]]*Tabela1[[#This Row],[QTE]]</f>
        <v>0</v>
      </c>
      <c r="I2700" s="7"/>
      <c r="J2700" s="8"/>
      <c r="K2700" s="8"/>
      <c r="L2700" s="9"/>
      <c r="M2700" s="10"/>
      <c r="N2700" s="8"/>
      <c r="O2700" s="12"/>
      <c r="P2700" s="13"/>
      <c r="Q2700" s="14">
        <f>Tabela1[[#This Row],[QTDE/ Fabricação]]-Tabela1[[#This Row],[QTE]]</f>
        <v>0</v>
      </c>
      <c r="R2700" s="19">
        <f t="shared" si="358"/>
        <v>0</v>
      </c>
      <c r="S2700" s="19">
        <f t="shared" si="357"/>
        <v>0</v>
      </c>
      <c r="T2700" s="20">
        <f t="shared" si="359"/>
        <v>0</v>
      </c>
      <c r="U2700" s="17">
        <f>IFERROR(SUMIF('LISTA DE EMBARQUE'!B:B,MICRO!E:E,'LISTA DE EMBARQUE'!G:G),"")</f>
        <v>0</v>
      </c>
      <c r="V2700" s="12" t="str">
        <f>IFERROR(VLOOKUP(Tabela1[[#This Row],[COD.MDE]],'LISTA DE EMBARQUE'!B:L,11,0),"")</f>
        <v/>
      </c>
      <c r="W2700" s="13" t="str">
        <f>IFERROR(COUNTIF(#REF!,Tabela1[[#This Row],[Colunas5]]),"")</f>
        <v/>
      </c>
      <c r="X2700" s="14">
        <f>Tabela1[[#This Row],[QIANTIDADE EXPEDIDA]]*Tabela1[[#This Row],[PESO UNI]]</f>
        <v>0</v>
      </c>
      <c r="Y2700" s="14">
        <f t="shared" si="360"/>
        <v>0</v>
      </c>
      <c r="Z2700" s="21">
        <f>Tabela1[[#This Row],[PESO TOTAL]]-Tabela1[[#This Row],[Peso Expedido]]</f>
        <v>0</v>
      </c>
      <c r="AA2700" s="18"/>
      <c r="AB2700" s="40"/>
      <c r="AC2700" s="40"/>
      <c r="AD2700" s="40"/>
      <c r="AE2700" s="40"/>
      <c r="AF2700" s="40"/>
      <c r="AG2700" s="40"/>
      <c r="AH2700" s="40"/>
      <c r="AI2700" s="40" t="str">
        <f t="shared" si="356"/>
        <v>ok</v>
      </c>
      <c r="AJ2700"/>
      <c r="AK2700" t="str">
        <f>Tabela1[[#This Row],[Coluna1]]&amp;Tabela1[[#This Row],[PEDIDO]]</f>
        <v/>
      </c>
      <c r="AL2700"/>
      <c r="AM2700"/>
      <c r="AN2700"/>
      <c r="AO2700" t="str">
        <f t="shared" si="361"/>
        <v>/</v>
      </c>
      <c r="AP2700" t="str">
        <f>Tabela1[[#This Row],[TAG]]&amp;Tabela1[[#This Row],[PEDIDO]]&amp;Tabela1[[#This Row],[PRODUTO]]</f>
        <v/>
      </c>
      <c r="AQ2700" s="23" t="str">
        <f>Tabela1[[#This Row],[PRODUTO]]&amp;Tabela1[[#This Row],[TAG]]</f>
        <v/>
      </c>
      <c r="AR2700" s="183">
        <f>Tabela1[[#This Row],[PESO TOTAL]]*Tabela1[[#This Row],[MATÉRIA PRIMA]]</f>
        <v>0</v>
      </c>
      <c r="AS2700" s="28">
        <f>Tabela1[[#This Row],[PESO TOTAL]]*Tabela1[[#This Row],[PREPARAÇÃO ]]</f>
        <v>0</v>
      </c>
      <c r="AT2700" s="28">
        <f>Tabela1[[#This Row],[PESO TOTAL]]*Tabela1[[#This Row],[CALDEIRARIA]]</f>
        <v>0</v>
      </c>
      <c r="AU2700" s="28">
        <f>Tabela1[[#This Row],[PESO TOTAL]]*Tabela1[[#This Row],[SOLDA]]</f>
        <v>0</v>
      </c>
      <c r="AV2700" s="28">
        <f>Tabela1[[#This Row],[PESO TOTAL]]*Tabela1[[#This Row],[ACABAMENTO]]</f>
        <v>0</v>
      </c>
      <c r="AW2700" s="28">
        <f>Tabela1[[#This Row],[PESO TOTAL]]*Tabela1[[#This Row],[PRONTO ACABADO]]</f>
        <v>0</v>
      </c>
      <c r="AX2700" s="28">
        <f>Tabela1[[#This Row],[PESO TOTAL]]*Tabela1[[#This Row],[EXPEDIÇÃO ]]</f>
        <v>0</v>
      </c>
      <c r="AY2700" s="28" t="str">
        <f>Tabela1[[#This Row],[PEDIDO]]&amp;Tabela1[[#This Row],[PRODUTO]]</f>
        <v/>
      </c>
      <c r="AZ2700" s="44">
        <f>IF(AF2700="",0,IF(ISTEXT(AF2700),H2700*VALUE(SUBSTITUTE(AF2700,"%",""))/100,H2700*AF2700))-Tabela1[[#This Row],[PRONTO ACABADO2]]</f>
        <v>0</v>
      </c>
      <c r="BA2700" s="44">
        <f>IF(AG2700="",0,IF(ISTEXT(AG2700),H2700*VALUE(SUBSTITUTE(AG2700,"%",""))/100,H2700*AG2700))-Tabela1[[#This Row],[PESO EXPEDIDO2]]</f>
        <v>0</v>
      </c>
      <c r="BB2700" s="44">
        <f t="shared" si="362"/>
        <v>0</v>
      </c>
      <c r="BC2700" s="44">
        <f t="shared" si="363"/>
        <v>0</v>
      </c>
      <c r="BD2700" s="44"/>
    </row>
    <row r="2701" spans="1:56" ht="15.75" hidden="1" customHeight="1" x14ac:dyDescent="0.25">
      <c r="A2701" s="6"/>
      <c r="B2701" s="22"/>
      <c r="C2701" s="7"/>
      <c r="D2701" s="46"/>
      <c r="E2701" s="7"/>
      <c r="F2701" s="7"/>
      <c r="G2701" s="44"/>
      <c r="H2701" s="41">
        <f>Tabela1[[#This Row],[PESO UNI]]*Tabela1[[#This Row],[QTE]]</f>
        <v>0</v>
      </c>
      <c r="I2701" s="7"/>
      <c r="J2701" s="8"/>
      <c r="K2701" s="8"/>
      <c r="L2701" s="9"/>
      <c r="M2701" s="10"/>
      <c r="N2701" s="8"/>
      <c r="O2701" s="12"/>
      <c r="P2701" s="13"/>
      <c r="Q2701" s="14">
        <f>Tabela1[[#This Row],[QTDE/ Fabricação]]-Tabela1[[#This Row],[QTE]]</f>
        <v>0</v>
      </c>
      <c r="R2701" s="19">
        <f t="shared" si="358"/>
        <v>0</v>
      </c>
      <c r="S2701" s="19">
        <f t="shared" si="357"/>
        <v>0</v>
      </c>
      <c r="T2701" s="20">
        <f t="shared" si="359"/>
        <v>0</v>
      </c>
      <c r="U2701" s="17">
        <f>IFERROR(SUMIF('LISTA DE EMBARQUE'!B:B,MICRO!E:E,'LISTA DE EMBARQUE'!G:G),"")</f>
        <v>0</v>
      </c>
      <c r="V2701" s="12" t="str">
        <f>IFERROR(VLOOKUP(Tabela1[[#This Row],[COD.MDE]],'LISTA DE EMBARQUE'!B:L,11,0),"")</f>
        <v/>
      </c>
      <c r="W2701" s="13" t="str">
        <f>IFERROR(COUNTIF(#REF!,Tabela1[[#This Row],[Colunas5]]),"")</f>
        <v/>
      </c>
      <c r="X2701" s="14">
        <f>Tabela1[[#This Row],[QIANTIDADE EXPEDIDA]]*Tabela1[[#This Row],[PESO UNI]]</f>
        <v>0</v>
      </c>
      <c r="Y2701" s="14">
        <f t="shared" si="360"/>
        <v>0</v>
      </c>
      <c r="Z2701" s="21">
        <f>Tabela1[[#This Row],[PESO TOTAL]]-Tabela1[[#This Row],[Peso Expedido]]</f>
        <v>0</v>
      </c>
      <c r="AA2701" s="18"/>
      <c r="AB2701" s="40"/>
      <c r="AC2701" s="40"/>
      <c r="AD2701" s="40"/>
      <c r="AE2701" s="40"/>
      <c r="AF2701" s="40"/>
      <c r="AG2701" s="40"/>
      <c r="AH2701" s="40"/>
      <c r="AI2701" s="40" t="str">
        <f t="shared" si="356"/>
        <v>ok</v>
      </c>
      <c r="AJ2701"/>
      <c r="AK2701" t="str">
        <f>Tabela1[[#This Row],[Coluna1]]&amp;Tabela1[[#This Row],[PEDIDO]]</f>
        <v/>
      </c>
      <c r="AL2701"/>
      <c r="AM2701"/>
      <c r="AN2701"/>
      <c r="AO2701" t="str">
        <f t="shared" si="361"/>
        <v>/</v>
      </c>
      <c r="AP2701" t="str">
        <f>Tabela1[[#This Row],[TAG]]&amp;Tabela1[[#This Row],[PEDIDO]]&amp;Tabela1[[#This Row],[PRODUTO]]</f>
        <v/>
      </c>
      <c r="AQ2701" s="23" t="str">
        <f>Tabela1[[#This Row],[PRODUTO]]&amp;Tabela1[[#This Row],[TAG]]</f>
        <v/>
      </c>
      <c r="AR2701" s="183">
        <f>Tabela1[[#This Row],[PESO TOTAL]]*Tabela1[[#This Row],[MATÉRIA PRIMA]]</f>
        <v>0</v>
      </c>
      <c r="AS2701" s="28">
        <f>Tabela1[[#This Row],[PESO TOTAL]]*Tabela1[[#This Row],[PREPARAÇÃO ]]</f>
        <v>0</v>
      </c>
      <c r="AT2701" s="28">
        <f>Tabela1[[#This Row],[PESO TOTAL]]*Tabela1[[#This Row],[CALDEIRARIA]]</f>
        <v>0</v>
      </c>
      <c r="AU2701" s="28">
        <f>Tabela1[[#This Row],[PESO TOTAL]]*Tabela1[[#This Row],[SOLDA]]</f>
        <v>0</v>
      </c>
      <c r="AV2701" s="28">
        <f>Tabela1[[#This Row],[PESO TOTAL]]*Tabela1[[#This Row],[ACABAMENTO]]</f>
        <v>0</v>
      </c>
      <c r="AW2701" s="28">
        <f>Tabela1[[#This Row],[PESO TOTAL]]*Tabela1[[#This Row],[PRONTO ACABADO]]</f>
        <v>0</v>
      </c>
      <c r="AX2701" s="28">
        <f>Tabela1[[#This Row],[PESO TOTAL]]*Tabela1[[#This Row],[EXPEDIÇÃO ]]</f>
        <v>0</v>
      </c>
      <c r="AY2701" s="28" t="str">
        <f>Tabela1[[#This Row],[PEDIDO]]&amp;Tabela1[[#This Row],[PRODUTO]]</f>
        <v/>
      </c>
      <c r="AZ2701" s="44">
        <f>IF(AF2701="",0,IF(ISTEXT(AF2701),H2701*VALUE(SUBSTITUTE(AF2701,"%",""))/100,H2701*AF2701))-Tabela1[[#This Row],[PRONTO ACABADO2]]</f>
        <v>0</v>
      </c>
      <c r="BA2701" s="44">
        <f>IF(AG2701="",0,IF(ISTEXT(AG2701),H2701*VALUE(SUBSTITUTE(AG2701,"%",""))/100,H2701*AG2701))-Tabela1[[#This Row],[PESO EXPEDIDO2]]</f>
        <v>0</v>
      </c>
      <c r="BB2701" s="44">
        <f t="shared" si="362"/>
        <v>0</v>
      </c>
      <c r="BC2701" s="44">
        <f t="shared" si="363"/>
        <v>0</v>
      </c>
      <c r="BD2701" s="44"/>
    </row>
    <row r="2702" spans="1:56" ht="15.75" hidden="1" customHeight="1" x14ac:dyDescent="0.25">
      <c r="A2702" s="6"/>
      <c r="B2702" s="22"/>
      <c r="C2702" s="7"/>
      <c r="D2702" s="46"/>
      <c r="E2702" s="7"/>
      <c r="F2702" s="7"/>
      <c r="G2702" s="44"/>
      <c r="H2702" s="41">
        <f>Tabela1[[#This Row],[PESO UNI]]*Tabela1[[#This Row],[QTE]]</f>
        <v>0</v>
      </c>
      <c r="I2702" s="7"/>
      <c r="J2702" s="8"/>
      <c r="K2702" s="8"/>
      <c r="L2702" s="9"/>
      <c r="M2702" s="10"/>
      <c r="N2702" s="8"/>
      <c r="O2702" s="12"/>
      <c r="P2702" s="13"/>
      <c r="Q2702" s="14">
        <f>Tabela1[[#This Row],[QTDE/ Fabricação]]-Tabela1[[#This Row],[QTE]]</f>
        <v>0</v>
      </c>
      <c r="R2702" s="19">
        <f t="shared" si="358"/>
        <v>0</v>
      </c>
      <c r="S2702" s="19">
        <f t="shared" si="357"/>
        <v>0</v>
      </c>
      <c r="T2702" s="20">
        <f t="shared" si="359"/>
        <v>0</v>
      </c>
      <c r="U2702" s="17">
        <f>IFERROR(SUMIF('LISTA DE EMBARQUE'!B:B,MICRO!E:E,'LISTA DE EMBARQUE'!G:G),"")</f>
        <v>0</v>
      </c>
      <c r="V2702" s="12" t="str">
        <f>IFERROR(VLOOKUP(Tabela1[[#This Row],[COD.MDE]],'LISTA DE EMBARQUE'!B:L,11,0),"")</f>
        <v/>
      </c>
      <c r="W2702" s="13" t="str">
        <f>IFERROR(COUNTIF(#REF!,Tabela1[[#This Row],[Colunas5]]),"")</f>
        <v/>
      </c>
      <c r="X2702" s="14">
        <f>Tabela1[[#This Row],[QIANTIDADE EXPEDIDA]]*Tabela1[[#This Row],[PESO UNI]]</f>
        <v>0</v>
      </c>
      <c r="Y2702" s="14">
        <f t="shared" si="360"/>
        <v>0</v>
      </c>
      <c r="Z2702" s="21">
        <f>Tabela1[[#This Row],[PESO TOTAL]]-Tabela1[[#This Row],[Peso Expedido]]</f>
        <v>0</v>
      </c>
      <c r="AA2702" s="18"/>
      <c r="AB2702" s="40"/>
      <c r="AC2702" s="40"/>
      <c r="AD2702" s="40"/>
      <c r="AE2702" s="40"/>
      <c r="AF2702" s="40"/>
      <c r="AG2702" s="40"/>
      <c r="AH2702" s="40"/>
      <c r="AI2702" s="40" t="str">
        <f t="shared" si="356"/>
        <v>ok</v>
      </c>
      <c r="AJ2702"/>
      <c r="AK2702" t="str">
        <f>Tabela1[[#This Row],[Coluna1]]&amp;Tabela1[[#This Row],[PEDIDO]]</f>
        <v/>
      </c>
      <c r="AL2702"/>
      <c r="AM2702"/>
      <c r="AN2702"/>
      <c r="AO2702" t="str">
        <f t="shared" si="361"/>
        <v>/</v>
      </c>
      <c r="AP2702" t="str">
        <f>Tabela1[[#This Row],[TAG]]&amp;Tabela1[[#This Row],[PEDIDO]]&amp;Tabela1[[#This Row],[PRODUTO]]</f>
        <v/>
      </c>
      <c r="AQ2702" s="23" t="str">
        <f>Tabela1[[#This Row],[PRODUTO]]&amp;Tabela1[[#This Row],[TAG]]</f>
        <v/>
      </c>
      <c r="AR2702" s="183">
        <f>Tabela1[[#This Row],[PESO TOTAL]]*Tabela1[[#This Row],[MATÉRIA PRIMA]]</f>
        <v>0</v>
      </c>
      <c r="AS2702" s="28">
        <f>Tabela1[[#This Row],[PESO TOTAL]]*Tabela1[[#This Row],[PREPARAÇÃO ]]</f>
        <v>0</v>
      </c>
      <c r="AT2702" s="28">
        <f>Tabela1[[#This Row],[PESO TOTAL]]*Tabela1[[#This Row],[CALDEIRARIA]]</f>
        <v>0</v>
      </c>
      <c r="AU2702" s="28">
        <f>Tabela1[[#This Row],[PESO TOTAL]]*Tabela1[[#This Row],[SOLDA]]</f>
        <v>0</v>
      </c>
      <c r="AV2702" s="28">
        <f>Tabela1[[#This Row],[PESO TOTAL]]*Tabela1[[#This Row],[ACABAMENTO]]</f>
        <v>0</v>
      </c>
      <c r="AW2702" s="28">
        <f>Tabela1[[#This Row],[PESO TOTAL]]*Tabela1[[#This Row],[PRONTO ACABADO]]</f>
        <v>0</v>
      </c>
      <c r="AX2702" s="28">
        <f>Tabela1[[#This Row],[PESO TOTAL]]*Tabela1[[#This Row],[EXPEDIÇÃO ]]</f>
        <v>0</v>
      </c>
      <c r="AY2702" s="28" t="str">
        <f>Tabela1[[#This Row],[PEDIDO]]&amp;Tabela1[[#This Row],[PRODUTO]]</f>
        <v/>
      </c>
      <c r="AZ2702" s="44">
        <f>IF(AF2702="",0,IF(ISTEXT(AF2702),H2702*VALUE(SUBSTITUTE(AF2702,"%",""))/100,H2702*AF2702))-Tabela1[[#This Row],[PRONTO ACABADO2]]</f>
        <v>0</v>
      </c>
      <c r="BA2702" s="44">
        <f>IF(AG2702="",0,IF(ISTEXT(AG2702),H2702*VALUE(SUBSTITUTE(AG2702,"%",""))/100,H2702*AG2702))-Tabela1[[#This Row],[PESO EXPEDIDO2]]</f>
        <v>0</v>
      </c>
      <c r="BB2702" s="44">
        <f t="shared" si="362"/>
        <v>0</v>
      </c>
      <c r="BC2702" s="44">
        <f t="shared" si="363"/>
        <v>0</v>
      </c>
      <c r="BD2702" s="44"/>
    </row>
    <row r="2703" spans="1:56" ht="15.75" hidden="1" customHeight="1" x14ac:dyDescent="0.25">
      <c r="A2703" s="6"/>
      <c r="B2703" s="22"/>
      <c r="C2703" s="7"/>
      <c r="D2703" s="46"/>
      <c r="E2703" s="7"/>
      <c r="F2703" s="7"/>
      <c r="G2703" s="44"/>
      <c r="H2703" s="41">
        <f>Tabela1[[#This Row],[PESO UNI]]*Tabela1[[#This Row],[QTE]]</f>
        <v>0</v>
      </c>
      <c r="I2703" s="7"/>
      <c r="J2703" s="8"/>
      <c r="K2703" s="8"/>
      <c r="L2703" s="9"/>
      <c r="M2703" s="10"/>
      <c r="N2703" s="8"/>
      <c r="O2703" s="12"/>
      <c r="P2703" s="13"/>
      <c r="Q2703" s="14">
        <f>Tabela1[[#This Row],[QTDE/ Fabricação]]-Tabela1[[#This Row],[QTE]]</f>
        <v>0</v>
      </c>
      <c r="R2703" s="19">
        <f t="shared" si="358"/>
        <v>0</v>
      </c>
      <c r="S2703" s="19">
        <f t="shared" si="357"/>
        <v>0</v>
      </c>
      <c r="T2703" s="20">
        <f t="shared" si="359"/>
        <v>0</v>
      </c>
      <c r="U2703" s="17">
        <f>IFERROR(SUMIF('LISTA DE EMBARQUE'!B:B,MICRO!E:E,'LISTA DE EMBARQUE'!G:G),"")</f>
        <v>0</v>
      </c>
      <c r="V2703" s="12" t="str">
        <f>IFERROR(VLOOKUP(Tabela1[[#This Row],[COD.MDE]],'LISTA DE EMBARQUE'!B:L,11,0),"")</f>
        <v/>
      </c>
      <c r="W2703" s="13" t="str">
        <f>IFERROR(COUNTIF(#REF!,Tabela1[[#This Row],[Colunas5]]),"")</f>
        <v/>
      </c>
      <c r="X2703" s="14">
        <f>Tabela1[[#This Row],[QIANTIDADE EXPEDIDA]]*Tabela1[[#This Row],[PESO UNI]]</f>
        <v>0</v>
      </c>
      <c r="Y2703" s="14">
        <f t="shared" si="360"/>
        <v>0</v>
      </c>
      <c r="Z2703" s="21">
        <f>Tabela1[[#This Row],[PESO TOTAL]]-Tabela1[[#This Row],[Peso Expedido]]</f>
        <v>0</v>
      </c>
      <c r="AA2703" s="18"/>
      <c r="AB2703" s="40"/>
      <c r="AC2703" s="40"/>
      <c r="AD2703" s="40"/>
      <c r="AE2703" s="40"/>
      <c r="AF2703" s="40"/>
      <c r="AG2703" s="40"/>
      <c r="AH2703" s="40"/>
      <c r="AI2703" s="40" t="str">
        <f t="shared" si="356"/>
        <v>ok</v>
      </c>
      <c r="AJ2703"/>
      <c r="AK2703" t="str">
        <f>Tabela1[[#This Row],[Coluna1]]&amp;Tabela1[[#This Row],[PEDIDO]]</f>
        <v/>
      </c>
      <c r="AL2703"/>
      <c r="AM2703"/>
      <c r="AN2703"/>
      <c r="AO2703" t="str">
        <f t="shared" si="361"/>
        <v>/</v>
      </c>
      <c r="AP2703" t="str">
        <f>Tabela1[[#This Row],[TAG]]&amp;Tabela1[[#This Row],[PEDIDO]]&amp;Tabela1[[#This Row],[PRODUTO]]</f>
        <v/>
      </c>
      <c r="AQ2703" s="23" t="str">
        <f>Tabela1[[#This Row],[PRODUTO]]&amp;Tabela1[[#This Row],[TAG]]</f>
        <v/>
      </c>
      <c r="AR2703" s="183">
        <f>Tabela1[[#This Row],[PESO TOTAL]]*Tabela1[[#This Row],[MATÉRIA PRIMA]]</f>
        <v>0</v>
      </c>
      <c r="AS2703" s="28">
        <f>Tabela1[[#This Row],[PESO TOTAL]]*Tabela1[[#This Row],[PREPARAÇÃO ]]</f>
        <v>0</v>
      </c>
      <c r="AT2703" s="28">
        <f>Tabela1[[#This Row],[PESO TOTAL]]*Tabela1[[#This Row],[CALDEIRARIA]]</f>
        <v>0</v>
      </c>
      <c r="AU2703" s="28">
        <f>Tabela1[[#This Row],[PESO TOTAL]]*Tabela1[[#This Row],[SOLDA]]</f>
        <v>0</v>
      </c>
      <c r="AV2703" s="28">
        <f>Tabela1[[#This Row],[PESO TOTAL]]*Tabela1[[#This Row],[ACABAMENTO]]</f>
        <v>0</v>
      </c>
      <c r="AW2703" s="28">
        <f>Tabela1[[#This Row],[PESO TOTAL]]*Tabela1[[#This Row],[PRONTO ACABADO]]</f>
        <v>0</v>
      </c>
      <c r="AX2703" s="28">
        <f>Tabela1[[#This Row],[PESO TOTAL]]*Tabela1[[#This Row],[EXPEDIÇÃO ]]</f>
        <v>0</v>
      </c>
      <c r="AY2703" s="28" t="str">
        <f>Tabela1[[#This Row],[PEDIDO]]&amp;Tabela1[[#This Row],[PRODUTO]]</f>
        <v/>
      </c>
      <c r="AZ2703" s="44">
        <f>IF(AF2703="",0,IF(ISTEXT(AF2703),H2703*VALUE(SUBSTITUTE(AF2703,"%",""))/100,H2703*AF2703))-Tabela1[[#This Row],[PRONTO ACABADO2]]</f>
        <v>0</v>
      </c>
      <c r="BA2703" s="44">
        <f>IF(AG2703="",0,IF(ISTEXT(AG2703),H2703*VALUE(SUBSTITUTE(AG2703,"%",""))/100,H2703*AG2703))-Tabela1[[#This Row],[PESO EXPEDIDO2]]</f>
        <v>0</v>
      </c>
      <c r="BB2703" s="44">
        <f t="shared" si="362"/>
        <v>0</v>
      </c>
      <c r="BC2703" s="44">
        <f t="shared" si="363"/>
        <v>0</v>
      </c>
      <c r="BD2703" s="44"/>
    </row>
    <row r="2704" spans="1:56" ht="15.75" hidden="1" customHeight="1" x14ac:dyDescent="0.25">
      <c r="A2704" s="6"/>
      <c r="B2704" s="22"/>
      <c r="C2704" s="7"/>
      <c r="D2704" s="46"/>
      <c r="E2704" s="7"/>
      <c r="F2704" s="7"/>
      <c r="G2704" s="44"/>
      <c r="H2704" s="41">
        <f>Tabela1[[#This Row],[PESO UNI]]*Tabela1[[#This Row],[QTE]]</f>
        <v>0</v>
      </c>
      <c r="I2704" s="7"/>
      <c r="J2704" s="8"/>
      <c r="K2704" s="8"/>
      <c r="L2704" s="9"/>
      <c r="M2704" s="10"/>
      <c r="N2704" s="8"/>
      <c r="O2704" s="12"/>
      <c r="P2704" s="13"/>
      <c r="Q2704" s="14">
        <f>Tabela1[[#This Row],[QTDE/ Fabricação]]-Tabela1[[#This Row],[QTE]]</f>
        <v>0</v>
      </c>
      <c r="R2704" s="19">
        <f t="shared" si="358"/>
        <v>0</v>
      </c>
      <c r="S2704" s="19">
        <f t="shared" si="357"/>
        <v>0</v>
      </c>
      <c r="T2704" s="20">
        <f t="shared" si="359"/>
        <v>0</v>
      </c>
      <c r="U2704" s="17">
        <f>IFERROR(SUMIF('LISTA DE EMBARQUE'!B:B,MICRO!E:E,'LISTA DE EMBARQUE'!G:G),"")</f>
        <v>0</v>
      </c>
      <c r="V2704" s="12" t="str">
        <f>IFERROR(VLOOKUP(Tabela1[[#This Row],[COD.MDE]],'LISTA DE EMBARQUE'!B:L,11,0),"")</f>
        <v/>
      </c>
      <c r="W2704" s="13" t="str">
        <f>IFERROR(COUNTIF(#REF!,Tabela1[[#This Row],[Colunas5]]),"")</f>
        <v/>
      </c>
      <c r="X2704" s="14">
        <f>Tabela1[[#This Row],[QIANTIDADE EXPEDIDA]]*Tabela1[[#This Row],[PESO UNI]]</f>
        <v>0</v>
      </c>
      <c r="Y2704" s="14">
        <f t="shared" si="360"/>
        <v>0</v>
      </c>
      <c r="Z2704" s="21">
        <f>Tabela1[[#This Row],[PESO TOTAL]]-Tabela1[[#This Row],[Peso Expedido]]</f>
        <v>0</v>
      </c>
      <c r="AA2704" s="18"/>
      <c r="AB2704" s="40"/>
      <c r="AC2704" s="40"/>
      <c r="AD2704" s="40"/>
      <c r="AE2704" s="40"/>
      <c r="AF2704" s="40"/>
      <c r="AG2704" s="40"/>
      <c r="AH2704" s="40"/>
      <c r="AI2704" s="40" t="str">
        <f t="shared" si="356"/>
        <v>ok</v>
      </c>
      <c r="AJ2704"/>
      <c r="AK2704" t="str">
        <f>Tabela1[[#This Row],[Coluna1]]&amp;Tabela1[[#This Row],[PEDIDO]]</f>
        <v/>
      </c>
      <c r="AL2704"/>
      <c r="AM2704"/>
      <c r="AN2704"/>
      <c r="AO2704" t="str">
        <f t="shared" si="361"/>
        <v>/</v>
      </c>
      <c r="AP2704" t="str">
        <f>Tabela1[[#This Row],[TAG]]&amp;Tabela1[[#This Row],[PEDIDO]]&amp;Tabela1[[#This Row],[PRODUTO]]</f>
        <v/>
      </c>
      <c r="AQ2704" s="23" t="str">
        <f>Tabela1[[#This Row],[PRODUTO]]&amp;Tabela1[[#This Row],[TAG]]</f>
        <v/>
      </c>
      <c r="AR2704" s="183">
        <f>Tabela1[[#This Row],[PESO TOTAL]]*Tabela1[[#This Row],[MATÉRIA PRIMA]]</f>
        <v>0</v>
      </c>
      <c r="AS2704" s="28">
        <f>Tabela1[[#This Row],[PESO TOTAL]]*Tabela1[[#This Row],[PREPARAÇÃO ]]</f>
        <v>0</v>
      </c>
      <c r="AT2704" s="28">
        <f>Tabela1[[#This Row],[PESO TOTAL]]*Tabela1[[#This Row],[CALDEIRARIA]]</f>
        <v>0</v>
      </c>
      <c r="AU2704" s="28">
        <f>Tabela1[[#This Row],[PESO TOTAL]]*Tabela1[[#This Row],[SOLDA]]</f>
        <v>0</v>
      </c>
      <c r="AV2704" s="28">
        <f>Tabela1[[#This Row],[PESO TOTAL]]*Tabela1[[#This Row],[ACABAMENTO]]</f>
        <v>0</v>
      </c>
      <c r="AW2704" s="28">
        <f>Tabela1[[#This Row],[PESO TOTAL]]*Tabela1[[#This Row],[PRONTO ACABADO]]</f>
        <v>0</v>
      </c>
      <c r="AX2704" s="28">
        <f>Tabela1[[#This Row],[PESO TOTAL]]*Tabela1[[#This Row],[EXPEDIÇÃO ]]</f>
        <v>0</v>
      </c>
      <c r="AY2704" s="28" t="str">
        <f>Tabela1[[#This Row],[PEDIDO]]&amp;Tabela1[[#This Row],[PRODUTO]]</f>
        <v/>
      </c>
      <c r="AZ2704" s="44">
        <f>IF(AF2704="",0,IF(ISTEXT(AF2704),H2704*VALUE(SUBSTITUTE(AF2704,"%",""))/100,H2704*AF2704))-Tabela1[[#This Row],[PRONTO ACABADO2]]</f>
        <v>0</v>
      </c>
      <c r="BA2704" s="44">
        <f>IF(AG2704="",0,IF(ISTEXT(AG2704),H2704*VALUE(SUBSTITUTE(AG2704,"%",""))/100,H2704*AG2704))-Tabela1[[#This Row],[PESO EXPEDIDO2]]</f>
        <v>0</v>
      </c>
      <c r="BB2704" s="44">
        <f t="shared" si="362"/>
        <v>0</v>
      </c>
      <c r="BC2704" s="44">
        <f t="shared" si="363"/>
        <v>0</v>
      </c>
      <c r="BD2704" s="44"/>
    </row>
    <row r="2705" spans="1:56" ht="15.75" hidden="1" customHeight="1" x14ac:dyDescent="0.25">
      <c r="A2705" s="6"/>
      <c r="B2705" s="22"/>
      <c r="C2705" s="7"/>
      <c r="D2705" s="46"/>
      <c r="E2705" s="7"/>
      <c r="F2705" s="7"/>
      <c r="G2705" s="44"/>
      <c r="H2705" s="41">
        <f>Tabela1[[#This Row],[PESO UNI]]*Tabela1[[#This Row],[QTE]]</f>
        <v>0</v>
      </c>
      <c r="I2705" s="7"/>
      <c r="J2705" s="8"/>
      <c r="K2705" s="8"/>
      <c r="L2705" s="9"/>
      <c r="M2705" s="10"/>
      <c r="N2705" s="8"/>
      <c r="O2705" s="12"/>
      <c r="P2705" s="13"/>
      <c r="Q2705" s="14">
        <f>Tabela1[[#This Row],[QTDE/ Fabricação]]-Tabela1[[#This Row],[QTE]]</f>
        <v>0</v>
      </c>
      <c r="R2705" s="19">
        <f t="shared" si="358"/>
        <v>0</v>
      </c>
      <c r="S2705" s="19">
        <f t="shared" si="357"/>
        <v>0</v>
      </c>
      <c r="T2705" s="20">
        <f t="shared" si="359"/>
        <v>0</v>
      </c>
      <c r="U2705" s="17">
        <f>IFERROR(SUMIF('LISTA DE EMBARQUE'!B:B,MICRO!E:E,'LISTA DE EMBARQUE'!G:G),"")</f>
        <v>0</v>
      </c>
      <c r="V2705" s="12" t="str">
        <f>IFERROR(VLOOKUP(Tabela1[[#This Row],[COD.MDE]],'LISTA DE EMBARQUE'!B:L,11,0),"")</f>
        <v/>
      </c>
      <c r="W2705" s="13" t="str">
        <f>IFERROR(COUNTIF(#REF!,Tabela1[[#This Row],[Colunas5]]),"")</f>
        <v/>
      </c>
      <c r="X2705" s="14">
        <f>Tabela1[[#This Row],[QIANTIDADE EXPEDIDA]]*Tabela1[[#This Row],[PESO UNI]]</f>
        <v>0</v>
      </c>
      <c r="Y2705" s="14">
        <f t="shared" si="360"/>
        <v>0</v>
      </c>
      <c r="Z2705" s="21">
        <f>Tabela1[[#This Row],[PESO TOTAL]]-Tabela1[[#This Row],[Peso Expedido]]</f>
        <v>0</v>
      </c>
      <c r="AA2705" s="18"/>
      <c r="AB2705" s="40"/>
      <c r="AC2705" s="40"/>
      <c r="AD2705" s="40"/>
      <c r="AE2705" s="40"/>
      <c r="AF2705" s="40"/>
      <c r="AG2705" s="40"/>
      <c r="AH2705" s="40"/>
      <c r="AI2705" s="40" t="str">
        <f t="shared" ref="AI2705:AI2768" si="364">IF(Z2705&lt;=0,"ok","")</f>
        <v>ok</v>
      </c>
      <c r="AJ2705"/>
      <c r="AK2705" t="str">
        <f>Tabela1[[#This Row],[Coluna1]]&amp;Tabela1[[#This Row],[PEDIDO]]</f>
        <v/>
      </c>
      <c r="AL2705"/>
      <c r="AM2705"/>
      <c r="AN2705"/>
      <c r="AO2705" t="str">
        <f t="shared" si="361"/>
        <v>/</v>
      </c>
      <c r="AP2705" t="str">
        <f>Tabela1[[#This Row],[TAG]]&amp;Tabela1[[#This Row],[PEDIDO]]&amp;Tabela1[[#This Row],[PRODUTO]]</f>
        <v/>
      </c>
      <c r="AQ2705" s="23" t="str">
        <f>Tabela1[[#This Row],[PRODUTO]]&amp;Tabela1[[#This Row],[TAG]]</f>
        <v/>
      </c>
      <c r="AR2705" s="183">
        <f>Tabela1[[#This Row],[PESO TOTAL]]*Tabela1[[#This Row],[MATÉRIA PRIMA]]</f>
        <v>0</v>
      </c>
      <c r="AS2705" s="28">
        <f>Tabela1[[#This Row],[PESO TOTAL]]*Tabela1[[#This Row],[PREPARAÇÃO ]]</f>
        <v>0</v>
      </c>
      <c r="AT2705" s="28">
        <f>Tabela1[[#This Row],[PESO TOTAL]]*Tabela1[[#This Row],[CALDEIRARIA]]</f>
        <v>0</v>
      </c>
      <c r="AU2705" s="28">
        <f>Tabela1[[#This Row],[PESO TOTAL]]*Tabela1[[#This Row],[SOLDA]]</f>
        <v>0</v>
      </c>
      <c r="AV2705" s="28">
        <f>Tabela1[[#This Row],[PESO TOTAL]]*Tabela1[[#This Row],[ACABAMENTO]]</f>
        <v>0</v>
      </c>
      <c r="AW2705" s="28">
        <f>Tabela1[[#This Row],[PESO TOTAL]]*Tabela1[[#This Row],[PRONTO ACABADO]]</f>
        <v>0</v>
      </c>
      <c r="AX2705" s="28">
        <f>Tabela1[[#This Row],[PESO TOTAL]]*Tabela1[[#This Row],[EXPEDIÇÃO ]]</f>
        <v>0</v>
      </c>
      <c r="AY2705" s="28" t="str">
        <f>Tabela1[[#This Row],[PEDIDO]]&amp;Tabela1[[#This Row],[PRODUTO]]</f>
        <v/>
      </c>
      <c r="AZ2705" s="44">
        <f>IF(AF2705="",0,IF(ISTEXT(AF2705),H2705*VALUE(SUBSTITUTE(AF2705,"%",""))/100,H2705*AF2705))-Tabela1[[#This Row],[PRONTO ACABADO2]]</f>
        <v>0</v>
      </c>
      <c r="BA2705" s="44">
        <f>IF(AG2705="",0,IF(ISTEXT(AG2705),H2705*VALUE(SUBSTITUTE(AG2705,"%",""))/100,H2705*AG2705))-Tabela1[[#This Row],[PESO EXPEDIDO2]]</f>
        <v>0</v>
      </c>
      <c r="BB2705" s="44">
        <f t="shared" si="362"/>
        <v>0</v>
      </c>
      <c r="BC2705" s="44">
        <f t="shared" si="363"/>
        <v>0</v>
      </c>
      <c r="BD2705" s="44"/>
    </row>
    <row r="2706" spans="1:56" ht="15.75" hidden="1" customHeight="1" x14ac:dyDescent="0.25">
      <c r="A2706" s="6"/>
      <c r="B2706" s="22"/>
      <c r="C2706" s="7"/>
      <c r="D2706" s="46"/>
      <c r="E2706" s="7"/>
      <c r="F2706" s="7"/>
      <c r="G2706" s="44"/>
      <c r="H2706" s="41">
        <f>Tabela1[[#This Row],[PESO UNI]]*Tabela1[[#This Row],[QTE]]</f>
        <v>0</v>
      </c>
      <c r="I2706" s="7"/>
      <c r="J2706" s="8"/>
      <c r="K2706" s="8"/>
      <c r="L2706" s="9"/>
      <c r="M2706" s="10"/>
      <c r="N2706" s="8"/>
      <c r="O2706" s="12"/>
      <c r="P2706" s="13"/>
      <c r="Q2706" s="14">
        <f>Tabela1[[#This Row],[QTDE/ Fabricação]]-Tabela1[[#This Row],[QTE]]</f>
        <v>0</v>
      </c>
      <c r="R2706" s="19">
        <f t="shared" si="358"/>
        <v>0</v>
      </c>
      <c r="S2706" s="19">
        <f t="shared" si="357"/>
        <v>0</v>
      </c>
      <c r="T2706" s="20">
        <f t="shared" si="359"/>
        <v>0</v>
      </c>
      <c r="U2706" s="17">
        <f>IFERROR(SUMIF('LISTA DE EMBARQUE'!B:B,MICRO!E:E,'LISTA DE EMBARQUE'!G:G),"")</f>
        <v>0</v>
      </c>
      <c r="V2706" s="12" t="str">
        <f>IFERROR(VLOOKUP(Tabela1[[#This Row],[COD.MDE]],'LISTA DE EMBARQUE'!B:L,11,0),"")</f>
        <v/>
      </c>
      <c r="W2706" s="13" t="str">
        <f>IFERROR(COUNTIF(#REF!,Tabela1[[#This Row],[Colunas5]]),"")</f>
        <v/>
      </c>
      <c r="X2706" s="14">
        <f>Tabela1[[#This Row],[QIANTIDADE EXPEDIDA]]*Tabela1[[#This Row],[PESO UNI]]</f>
        <v>0</v>
      </c>
      <c r="Y2706" s="14">
        <f t="shared" si="360"/>
        <v>0</v>
      </c>
      <c r="Z2706" s="21">
        <f>Tabela1[[#This Row],[PESO TOTAL]]-Tabela1[[#This Row],[Peso Expedido]]</f>
        <v>0</v>
      </c>
      <c r="AA2706" s="18"/>
      <c r="AB2706" s="40"/>
      <c r="AC2706" s="40"/>
      <c r="AD2706" s="40"/>
      <c r="AE2706" s="40"/>
      <c r="AF2706" s="40"/>
      <c r="AG2706" s="40"/>
      <c r="AH2706" s="40"/>
      <c r="AI2706" s="40" t="str">
        <f t="shared" si="364"/>
        <v>ok</v>
      </c>
      <c r="AJ2706"/>
      <c r="AK2706" t="str">
        <f>Tabela1[[#This Row],[Coluna1]]&amp;Tabela1[[#This Row],[PEDIDO]]</f>
        <v/>
      </c>
      <c r="AL2706"/>
      <c r="AM2706"/>
      <c r="AN2706"/>
      <c r="AO2706" t="str">
        <f t="shared" si="361"/>
        <v>/</v>
      </c>
      <c r="AP2706" t="str">
        <f>Tabela1[[#This Row],[TAG]]&amp;Tabela1[[#This Row],[PEDIDO]]&amp;Tabela1[[#This Row],[PRODUTO]]</f>
        <v/>
      </c>
      <c r="AQ2706" s="23" t="str">
        <f>Tabela1[[#This Row],[PRODUTO]]&amp;Tabela1[[#This Row],[TAG]]</f>
        <v/>
      </c>
      <c r="AR2706" s="183">
        <f>Tabela1[[#This Row],[PESO TOTAL]]*Tabela1[[#This Row],[MATÉRIA PRIMA]]</f>
        <v>0</v>
      </c>
      <c r="AS2706" s="28">
        <f>Tabela1[[#This Row],[PESO TOTAL]]*Tabela1[[#This Row],[PREPARAÇÃO ]]</f>
        <v>0</v>
      </c>
      <c r="AT2706" s="28">
        <f>Tabela1[[#This Row],[PESO TOTAL]]*Tabela1[[#This Row],[CALDEIRARIA]]</f>
        <v>0</v>
      </c>
      <c r="AU2706" s="28">
        <f>Tabela1[[#This Row],[PESO TOTAL]]*Tabela1[[#This Row],[SOLDA]]</f>
        <v>0</v>
      </c>
      <c r="AV2706" s="28">
        <f>Tabela1[[#This Row],[PESO TOTAL]]*Tabela1[[#This Row],[ACABAMENTO]]</f>
        <v>0</v>
      </c>
      <c r="AW2706" s="28">
        <f>Tabela1[[#This Row],[PESO TOTAL]]*Tabela1[[#This Row],[PRONTO ACABADO]]</f>
        <v>0</v>
      </c>
      <c r="AX2706" s="28">
        <f>Tabela1[[#This Row],[PESO TOTAL]]*Tabela1[[#This Row],[EXPEDIÇÃO ]]</f>
        <v>0</v>
      </c>
      <c r="AY2706" s="28" t="str">
        <f>Tabela1[[#This Row],[PEDIDO]]&amp;Tabela1[[#This Row],[PRODUTO]]</f>
        <v/>
      </c>
      <c r="AZ2706" s="44">
        <f>IF(AF2706="",0,IF(ISTEXT(AF2706),H2706*VALUE(SUBSTITUTE(AF2706,"%",""))/100,H2706*AF2706))-Tabela1[[#This Row],[PRONTO ACABADO2]]</f>
        <v>0</v>
      </c>
      <c r="BA2706" s="44">
        <f>IF(AG2706="",0,IF(ISTEXT(AG2706),H2706*VALUE(SUBSTITUTE(AG2706,"%",""))/100,H2706*AG2706))-Tabela1[[#This Row],[PESO EXPEDIDO2]]</f>
        <v>0</v>
      </c>
      <c r="BB2706" s="44">
        <f t="shared" si="362"/>
        <v>0</v>
      </c>
      <c r="BC2706" s="44">
        <f t="shared" si="363"/>
        <v>0</v>
      </c>
      <c r="BD2706" s="44"/>
    </row>
    <row r="2707" spans="1:56" ht="15.75" hidden="1" customHeight="1" x14ac:dyDescent="0.25">
      <c r="A2707" s="6"/>
      <c r="B2707" s="22"/>
      <c r="C2707" s="7"/>
      <c r="D2707" s="46"/>
      <c r="E2707" s="7"/>
      <c r="F2707" s="7"/>
      <c r="G2707" s="44"/>
      <c r="H2707" s="41">
        <f>Tabela1[[#This Row],[PESO UNI]]*Tabela1[[#This Row],[QTE]]</f>
        <v>0</v>
      </c>
      <c r="I2707" s="7"/>
      <c r="J2707" s="8"/>
      <c r="K2707" s="8"/>
      <c r="L2707" s="9"/>
      <c r="M2707" s="10"/>
      <c r="N2707" s="8"/>
      <c r="O2707" s="12"/>
      <c r="P2707" s="13"/>
      <c r="Q2707" s="14">
        <f>Tabela1[[#This Row],[QTDE/ Fabricação]]-Tabela1[[#This Row],[QTE]]</f>
        <v>0</v>
      </c>
      <c r="R2707" s="19">
        <f t="shared" si="358"/>
        <v>0</v>
      </c>
      <c r="S2707" s="19">
        <f t="shared" si="357"/>
        <v>0</v>
      </c>
      <c r="T2707" s="20">
        <f t="shared" si="359"/>
        <v>0</v>
      </c>
      <c r="U2707" s="17">
        <f>IFERROR(SUMIF('LISTA DE EMBARQUE'!B:B,MICRO!E:E,'LISTA DE EMBARQUE'!G:G),"")</f>
        <v>0</v>
      </c>
      <c r="V2707" s="12" t="str">
        <f>IFERROR(VLOOKUP(Tabela1[[#This Row],[COD.MDE]],'LISTA DE EMBARQUE'!B:L,11,0),"")</f>
        <v/>
      </c>
      <c r="W2707" s="13" t="str">
        <f>IFERROR(COUNTIF(#REF!,Tabela1[[#This Row],[Colunas5]]),"")</f>
        <v/>
      </c>
      <c r="X2707" s="14">
        <f>Tabela1[[#This Row],[QIANTIDADE EXPEDIDA]]*Tabela1[[#This Row],[PESO UNI]]</f>
        <v>0</v>
      </c>
      <c r="Y2707" s="14">
        <f t="shared" si="360"/>
        <v>0</v>
      </c>
      <c r="Z2707" s="21">
        <f>Tabela1[[#This Row],[PESO TOTAL]]-Tabela1[[#This Row],[Peso Expedido]]</f>
        <v>0</v>
      </c>
      <c r="AA2707" s="18"/>
      <c r="AB2707" s="40"/>
      <c r="AC2707" s="40"/>
      <c r="AD2707" s="40"/>
      <c r="AE2707" s="40"/>
      <c r="AF2707" s="40"/>
      <c r="AG2707" s="40"/>
      <c r="AH2707" s="40"/>
      <c r="AI2707" s="40" t="str">
        <f t="shared" si="364"/>
        <v>ok</v>
      </c>
      <c r="AJ2707"/>
      <c r="AK2707" t="str">
        <f>Tabela1[[#This Row],[Coluna1]]&amp;Tabela1[[#This Row],[PEDIDO]]</f>
        <v/>
      </c>
      <c r="AL2707"/>
      <c r="AM2707"/>
      <c r="AN2707"/>
      <c r="AO2707" t="str">
        <f t="shared" si="361"/>
        <v>/</v>
      </c>
      <c r="AP2707" t="str">
        <f>Tabela1[[#This Row],[TAG]]&amp;Tabela1[[#This Row],[PEDIDO]]&amp;Tabela1[[#This Row],[PRODUTO]]</f>
        <v/>
      </c>
      <c r="AQ2707" s="23" t="str">
        <f>Tabela1[[#This Row],[PRODUTO]]&amp;Tabela1[[#This Row],[TAG]]</f>
        <v/>
      </c>
      <c r="AR2707" s="183">
        <f>Tabela1[[#This Row],[PESO TOTAL]]*Tabela1[[#This Row],[MATÉRIA PRIMA]]</f>
        <v>0</v>
      </c>
      <c r="AS2707" s="28">
        <f>Tabela1[[#This Row],[PESO TOTAL]]*Tabela1[[#This Row],[PREPARAÇÃO ]]</f>
        <v>0</v>
      </c>
      <c r="AT2707" s="28">
        <f>Tabela1[[#This Row],[PESO TOTAL]]*Tabela1[[#This Row],[CALDEIRARIA]]</f>
        <v>0</v>
      </c>
      <c r="AU2707" s="28">
        <f>Tabela1[[#This Row],[PESO TOTAL]]*Tabela1[[#This Row],[SOLDA]]</f>
        <v>0</v>
      </c>
      <c r="AV2707" s="28">
        <f>Tabela1[[#This Row],[PESO TOTAL]]*Tabela1[[#This Row],[ACABAMENTO]]</f>
        <v>0</v>
      </c>
      <c r="AW2707" s="28">
        <f>Tabela1[[#This Row],[PESO TOTAL]]*Tabela1[[#This Row],[PRONTO ACABADO]]</f>
        <v>0</v>
      </c>
      <c r="AX2707" s="28">
        <f>Tabela1[[#This Row],[PESO TOTAL]]*Tabela1[[#This Row],[EXPEDIÇÃO ]]</f>
        <v>0</v>
      </c>
      <c r="AY2707" s="28" t="str">
        <f>Tabela1[[#This Row],[PEDIDO]]&amp;Tabela1[[#This Row],[PRODUTO]]</f>
        <v/>
      </c>
      <c r="AZ2707" s="44">
        <f>IF(AF2707="",0,IF(ISTEXT(AF2707),H2707*VALUE(SUBSTITUTE(AF2707,"%",""))/100,H2707*AF2707))-Tabela1[[#This Row],[PRONTO ACABADO2]]</f>
        <v>0</v>
      </c>
      <c r="BA2707" s="44">
        <f>IF(AG2707="",0,IF(ISTEXT(AG2707),H2707*VALUE(SUBSTITUTE(AG2707,"%",""))/100,H2707*AG2707))-Tabela1[[#This Row],[PESO EXPEDIDO2]]</f>
        <v>0</v>
      </c>
      <c r="BB2707" s="44">
        <f t="shared" si="362"/>
        <v>0</v>
      </c>
      <c r="BC2707" s="44">
        <f t="shared" si="363"/>
        <v>0</v>
      </c>
      <c r="BD2707" s="44"/>
    </row>
    <row r="2708" spans="1:56" ht="15.75" hidden="1" customHeight="1" x14ac:dyDescent="0.25">
      <c r="A2708" s="6"/>
      <c r="B2708" s="22"/>
      <c r="C2708" s="7"/>
      <c r="D2708" s="46"/>
      <c r="E2708" s="7"/>
      <c r="F2708" s="7"/>
      <c r="G2708" s="44"/>
      <c r="H2708" s="41">
        <f>Tabela1[[#This Row],[PESO UNI]]*Tabela1[[#This Row],[QTE]]</f>
        <v>0</v>
      </c>
      <c r="I2708" s="7"/>
      <c r="J2708" s="8"/>
      <c r="K2708" s="8"/>
      <c r="L2708" s="9"/>
      <c r="M2708" s="10"/>
      <c r="N2708" s="8"/>
      <c r="O2708" s="12"/>
      <c r="P2708" s="13"/>
      <c r="Q2708" s="14">
        <f>Tabela1[[#This Row],[QTDE/ Fabricação]]-Tabela1[[#This Row],[QTE]]</f>
        <v>0</v>
      </c>
      <c r="R2708" s="19">
        <f t="shared" si="358"/>
        <v>0</v>
      </c>
      <c r="S2708" s="19">
        <f t="shared" si="357"/>
        <v>0</v>
      </c>
      <c r="T2708" s="20">
        <f t="shared" si="359"/>
        <v>0</v>
      </c>
      <c r="U2708" s="17">
        <f>IFERROR(SUMIF('LISTA DE EMBARQUE'!B:B,MICRO!E:E,'LISTA DE EMBARQUE'!G:G),"")</f>
        <v>0</v>
      </c>
      <c r="V2708" s="12" t="str">
        <f>IFERROR(VLOOKUP(Tabela1[[#This Row],[COD.MDE]],'LISTA DE EMBARQUE'!B:L,11,0),"")</f>
        <v/>
      </c>
      <c r="W2708" s="13" t="str">
        <f>IFERROR(COUNTIF(#REF!,Tabela1[[#This Row],[Colunas5]]),"")</f>
        <v/>
      </c>
      <c r="X2708" s="14">
        <f>Tabela1[[#This Row],[QIANTIDADE EXPEDIDA]]*Tabela1[[#This Row],[PESO UNI]]</f>
        <v>0</v>
      </c>
      <c r="Y2708" s="14">
        <f t="shared" si="360"/>
        <v>0</v>
      </c>
      <c r="Z2708" s="21">
        <f>Tabela1[[#This Row],[PESO TOTAL]]-Tabela1[[#This Row],[Peso Expedido]]</f>
        <v>0</v>
      </c>
      <c r="AA2708" s="18"/>
      <c r="AB2708" s="40"/>
      <c r="AC2708" s="40"/>
      <c r="AD2708" s="40"/>
      <c r="AE2708" s="40"/>
      <c r="AF2708" s="40"/>
      <c r="AG2708" s="40"/>
      <c r="AH2708" s="40"/>
      <c r="AI2708" s="40" t="str">
        <f t="shared" si="364"/>
        <v>ok</v>
      </c>
      <c r="AJ2708"/>
      <c r="AK2708" t="str">
        <f>Tabela1[[#This Row],[Coluna1]]&amp;Tabela1[[#This Row],[PEDIDO]]</f>
        <v/>
      </c>
      <c r="AL2708"/>
      <c r="AM2708"/>
      <c r="AN2708"/>
      <c r="AO2708" t="str">
        <f t="shared" si="361"/>
        <v>/</v>
      </c>
      <c r="AP2708" t="str">
        <f>Tabela1[[#This Row],[TAG]]&amp;Tabela1[[#This Row],[PEDIDO]]&amp;Tabela1[[#This Row],[PRODUTO]]</f>
        <v/>
      </c>
      <c r="AQ2708" s="23" t="str">
        <f>Tabela1[[#This Row],[PRODUTO]]&amp;Tabela1[[#This Row],[TAG]]</f>
        <v/>
      </c>
      <c r="AR2708" s="183">
        <f>Tabela1[[#This Row],[PESO TOTAL]]*Tabela1[[#This Row],[MATÉRIA PRIMA]]</f>
        <v>0</v>
      </c>
      <c r="AS2708" s="28">
        <f>Tabela1[[#This Row],[PESO TOTAL]]*Tabela1[[#This Row],[PREPARAÇÃO ]]</f>
        <v>0</v>
      </c>
      <c r="AT2708" s="28">
        <f>Tabela1[[#This Row],[PESO TOTAL]]*Tabela1[[#This Row],[CALDEIRARIA]]</f>
        <v>0</v>
      </c>
      <c r="AU2708" s="28">
        <f>Tabela1[[#This Row],[PESO TOTAL]]*Tabela1[[#This Row],[SOLDA]]</f>
        <v>0</v>
      </c>
      <c r="AV2708" s="28">
        <f>Tabela1[[#This Row],[PESO TOTAL]]*Tabela1[[#This Row],[ACABAMENTO]]</f>
        <v>0</v>
      </c>
      <c r="AW2708" s="28">
        <f>Tabela1[[#This Row],[PESO TOTAL]]*Tabela1[[#This Row],[PRONTO ACABADO]]</f>
        <v>0</v>
      </c>
      <c r="AX2708" s="28">
        <f>Tabela1[[#This Row],[PESO TOTAL]]*Tabela1[[#This Row],[EXPEDIÇÃO ]]</f>
        <v>0</v>
      </c>
      <c r="AY2708" s="28" t="str">
        <f>Tabela1[[#This Row],[PEDIDO]]&amp;Tabela1[[#This Row],[PRODUTO]]</f>
        <v/>
      </c>
      <c r="AZ2708" s="44">
        <f>IF(AF2708="",0,IF(ISTEXT(AF2708),H2708*VALUE(SUBSTITUTE(AF2708,"%",""))/100,H2708*AF2708))-Tabela1[[#This Row],[PRONTO ACABADO2]]</f>
        <v>0</v>
      </c>
      <c r="BA2708" s="44">
        <f>IF(AG2708="",0,IF(ISTEXT(AG2708),H2708*VALUE(SUBSTITUTE(AG2708,"%",""))/100,H2708*AG2708))-Tabela1[[#This Row],[PESO EXPEDIDO2]]</f>
        <v>0</v>
      </c>
      <c r="BB2708" s="44">
        <f t="shared" si="362"/>
        <v>0</v>
      </c>
      <c r="BC2708" s="44">
        <f t="shared" si="363"/>
        <v>0</v>
      </c>
      <c r="BD2708" s="44"/>
    </row>
    <row r="2709" spans="1:56" ht="15.75" hidden="1" customHeight="1" x14ac:dyDescent="0.25">
      <c r="A2709" s="6"/>
      <c r="B2709" s="22"/>
      <c r="C2709" s="7"/>
      <c r="D2709" s="46"/>
      <c r="E2709" s="7"/>
      <c r="F2709" s="7"/>
      <c r="G2709" s="44"/>
      <c r="H2709" s="41">
        <f>Tabela1[[#This Row],[PESO UNI]]*Tabela1[[#This Row],[QTE]]</f>
        <v>0</v>
      </c>
      <c r="I2709" s="7"/>
      <c r="J2709" s="8"/>
      <c r="K2709" s="8"/>
      <c r="L2709" s="9"/>
      <c r="M2709" s="10"/>
      <c r="N2709" s="8"/>
      <c r="O2709" s="12"/>
      <c r="P2709" s="13"/>
      <c r="Q2709" s="14">
        <f>Tabela1[[#This Row],[QTDE/ Fabricação]]-Tabela1[[#This Row],[QTE]]</f>
        <v>0</v>
      </c>
      <c r="R2709" s="19">
        <f t="shared" si="358"/>
        <v>0</v>
      </c>
      <c r="S2709" s="19">
        <f t="shared" si="357"/>
        <v>0</v>
      </c>
      <c r="T2709" s="20">
        <f t="shared" si="359"/>
        <v>0</v>
      </c>
      <c r="U2709" s="17">
        <f>IFERROR(SUMIF('LISTA DE EMBARQUE'!B:B,MICRO!E:E,'LISTA DE EMBARQUE'!G:G),"")</f>
        <v>0</v>
      </c>
      <c r="V2709" s="12" t="str">
        <f>IFERROR(VLOOKUP(Tabela1[[#This Row],[COD.MDE]],'LISTA DE EMBARQUE'!B:L,11,0),"")</f>
        <v/>
      </c>
      <c r="W2709" s="13" t="str">
        <f>IFERROR(COUNTIF(#REF!,Tabela1[[#This Row],[Colunas5]]),"")</f>
        <v/>
      </c>
      <c r="X2709" s="14">
        <f>Tabela1[[#This Row],[QIANTIDADE EXPEDIDA]]*Tabela1[[#This Row],[PESO UNI]]</f>
        <v>0</v>
      </c>
      <c r="Y2709" s="14">
        <f t="shared" si="360"/>
        <v>0</v>
      </c>
      <c r="Z2709" s="21">
        <f>Tabela1[[#This Row],[PESO TOTAL]]-Tabela1[[#This Row],[Peso Expedido]]</f>
        <v>0</v>
      </c>
      <c r="AA2709" s="18"/>
      <c r="AB2709" s="40"/>
      <c r="AC2709" s="40"/>
      <c r="AD2709" s="40"/>
      <c r="AE2709" s="40"/>
      <c r="AF2709" s="40"/>
      <c r="AG2709" s="40"/>
      <c r="AH2709" s="40"/>
      <c r="AI2709" s="40" t="str">
        <f t="shared" si="364"/>
        <v>ok</v>
      </c>
      <c r="AJ2709"/>
      <c r="AK2709" t="str">
        <f>Tabela1[[#This Row],[Coluna1]]&amp;Tabela1[[#This Row],[PEDIDO]]</f>
        <v/>
      </c>
      <c r="AL2709"/>
      <c r="AM2709"/>
      <c r="AN2709"/>
      <c r="AO2709" t="str">
        <f t="shared" si="361"/>
        <v>/</v>
      </c>
      <c r="AP2709" t="str">
        <f>Tabela1[[#This Row],[TAG]]&amp;Tabela1[[#This Row],[PEDIDO]]&amp;Tabela1[[#This Row],[PRODUTO]]</f>
        <v/>
      </c>
      <c r="AQ2709" s="23" t="str">
        <f>Tabela1[[#This Row],[PRODUTO]]&amp;Tabela1[[#This Row],[TAG]]</f>
        <v/>
      </c>
      <c r="AR2709" s="183">
        <f>Tabela1[[#This Row],[PESO TOTAL]]*Tabela1[[#This Row],[MATÉRIA PRIMA]]</f>
        <v>0</v>
      </c>
      <c r="AS2709" s="28">
        <f>Tabela1[[#This Row],[PESO TOTAL]]*Tabela1[[#This Row],[PREPARAÇÃO ]]</f>
        <v>0</v>
      </c>
      <c r="AT2709" s="28">
        <f>Tabela1[[#This Row],[PESO TOTAL]]*Tabela1[[#This Row],[CALDEIRARIA]]</f>
        <v>0</v>
      </c>
      <c r="AU2709" s="28">
        <f>Tabela1[[#This Row],[PESO TOTAL]]*Tabela1[[#This Row],[SOLDA]]</f>
        <v>0</v>
      </c>
      <c r="AV2709" s="28">
        <f>Tabela1[[#This Row],[PESO TOTAL]]*Tabela1[[#This Row],[ACABAMENTO]]</f>
        <v>0</v>
      </c>
      <c r="AW2709" s="28">
        <f>Tabela1[[#This Row],[PESO TOTAL]]*Tabela1[[#This Row],[PRONTO ACABADO]]</f>
        <v>0</v>
      </c>
      <c r="AX2709" s="28">
        <f>Tabela1[[#This Row],[PESO TOTAL]]*Tabela1[[#This Row],[EXPEDIÇÃO ]]</f>
        <v>0</v>
      </c>
      <c r="AY2709" s="28" t="str">
        <f>Tabela1[[#This Row],[PEDIDO]]&amp;Tabela1[[#This Row],[PRODUTO]]</f>
        <v/>
      </c>
      <c r="AZ2709" s="44">
        <f>IF(AF2709="",0,IF(ISTEXT(AF2709),H2709*VALUE(SUBSTITUTE(AF2709,"%",""))/100,H2709*AF2709))-Tabela1[[#This Row],[PRONTO ACABADO2]]</f>
        <v>0</v>
      </c>
      <c r="BA2709" s="44">
        <f>IF(AG2709="",0,IF(ISTEXT(AG2709),H2709*VALUE(SUBSTITUTE(AG2709,"%",""))/100,H2709*AG2709))-Tabela1[[#This Row],[PESO EXPEDIDO2]]</f>
        <v>0</v>
      </c>
      <c r="BB2709" s="44">
        <f t="shared" si="362"/>
        <v>0</v>
      </c>
      <c r="BC2709" s="44">
        <f t="shared" si="363"/>
        <v>0</v>
      </c>
      <c r="BD2709" s="44"/>
    </row>
    <row r="2710" spans="1:56" ht="15.75" hidden="1" customHeight="1" x14ac:dyDescent="0.25">
      <c r="A2710" s="6"/>
      <c r="B2710" s="22"/>
      <c r="C2710" s="7"/>
      <c r="D2710" s="46"/>
      <c r="E2710" s="7"/>
      <c r="F2710" s="7"/>
      <c r="G2710" s="44"/>
      <c r="H2710" s="41">
        <f>Tabela1[[#This Row],[PESO UNI]]*Tabela1[[#This Row],[QTE]]</f>
        <v>0</v>
      </c>
      <c r="I2710" s="7"/>
      <c r="J2710" s="8"/>
      <c r="K2710" s="8"/>
      <c r="L2710" s="9"/>
      <c r="M2710" s="10"/>
      <c r="N2710" s="8"/>
      <c r="O2710" s="12"/>
      <c r="P2710" s="13"/>
      <c r="Q2710" s="14">
        <f>Tabela1[[#This Row],[QTDE/ Fabricação]]-Tabela1[[#This Row],[QTE]]</f>
        <v>0</v>
      </c>
      <c r="R2710" s="19">
        <f t="shared" si="358"/>
        <v>0</v>
      </c>
      <c r="S2710" s="19">
        <f t="shared" si="357"/>
        <v>0</v>
      </c>
      <c r="T2710" s="20">
        <f t="shared" si="359"/>
        <v>0</v>
      </c>
      <c r="U2710" s="17">
        <f>IFERROR(SUMIF('LISTA DE EMBARQUE'!B:B,MICRO!E:E,'LISTA DE EMBARQUE'!G:G),"")</f>
        <v>0</v>
      </c>
      <c r="V2710" s="12" t="str">
        <f>IFERROR(VLOOKUP(Tabela1[[#This Row],[COD.MDE]],'LISTA DE EMBARQUE'!B:L,11,0),"")</f>
        <v/>
      </c>
      <c r="W2710" s="13" t="str">
        <f>IFERROR(COUNTIF(#REF!,Tabela1[[#This Row],[Colunas5]]),"")</f>
        <v/>
      </c>
      <c r="X2710" s="14">
        <f>Tabela1[[#This Row],[QIANTIDADE EXPEDIDA]]*Tabela1[[#This Row],[PESO UNI]]</f>
        <v>0</v>
      </c>
      <c r="Y2710" s="14">
        <f t="shared" si="360"/>
        <v>0</v>
      </c>
      <c r="Z2710" s="21">
        <f>Tabela1[[#This Row],[PESO TOTAL]]-Tabela1[[#This Row],[Peso Expedido]]</f>
        <v>0</v>
      </c>
      <c r="AA2710" s="18"/>
      <c r="AB2710" s="40"/>
      <c r="AC2710" s="40"/>
      <c r="AD2710" s="40"/>
      <c r="AE2710" s="40"/>
      <c r="AF2710" s="40"/>
      <c r="AG2710" s="40"/>
      <c r="AH2710" s="40"/>
      <c r="AI2710" s="40" t="str">
        <f t="shared" si="364"/>
        <v>ok</v>
      </c>
      <c r="AJ2710"/>
      <c r="AK2710" t="str">
        <f>Tabela1[[#This Row],[Coluna1]]&amp;Tabela1[[#This Row],[PEDIDO]]</f>
        <v/>
      </c>
      <c r="AL2710"/>
      <c r="AM2710"/>
      <c r="AN2710"/>
      <c r="AO2710" t="str">
        <f t="shared" si="361"/>
        <v>/</v>
      </c>
      <c r="AP2710" t="str">
        <f>Tabela1[[#This Row],[TAG]]&amp;Tabela1[[#This Row],[PEDIDO]]&amp;Tabela1[[#This Row],[PRODUTO]]</f>
        <v/>
      </c>
      <c r="AQ2710" s="23" t="str">
        <f>Tabela1[[#This Row],[PRODUTO]]&amp;Tabela1[[#This Row],[TAG]]</f>
        <v/>
      </c>
      <c r="AR2710" s="183">
        <f>Tabela1[[#This Row],[PESO TOTAL]]*Tabela1[[#This Row],[MATÉRIA PRIMA]]</f>
        <v>0</v>
      </c>
      <c r="AS2710" s="28">
        <f>Tabela1[[#This Row],[PESO TOTAL]]*Tabela1[[#This Row],[PREPARAÇÃO ]]</f>
        <v>0</v>
      </c>
      <c r="AT2710" s="28">
        <f>Tabela1[[#This Row],[PESO TOTAL]]*Tabela1[[#This Row],[CALDEIRARIA]]</f>
        <v>0</v>
      </c>
      <c r="AU2710" s="28">
        <f>Tabela1[[#This Row],[PESO TOTAL]]*Tabela1[[#This Row],[SOLDA]]</f>
        <v>0</v>
      </c>
      <c r="AV2710" s="28">
        <f>Tabela1[[#This Row],[PESO TOTAL]]*Tabela1[[#This Row],[ACABAMENTO]]</f>
        <v>0</v>
      </c>
      <c r="AW2710" s="28">
        <f>Tabela1[[#This Row],[PESO TOTAL]]*Tabela1[[#This Row],[PRONTO ACABADO]]</f>
        <v>0</v>
      </c>
      <c r="AX2710" s="28">
        <f>Tabela1[[#This Row],[PESO TOTAL]]*Tabela1[[#This Row],[EXPEDIÇÃO ]]</f>
        <v>0</v>
      </c>
      <c r="AY2710" s="28" t="str">
        <f>Tabela1[[#This Row],[PEDIDO]]&amp;Tabela1[[#This Row],[PRODUTO]]</f>
        <v/>
      </c>
      <c r="AZ2710" s="44">
        <f>IF(AF2710="",0,IF(ISTEXT(AF2710),H2710*VALUE(SUBSTITUTE(AF2710,"%",""))/100,H2710*AF2710))-Tabela1[[#This Row],[PRONTO ACABADO2]]</f>
        <v>0</v>
      </c>
      <c r="BA2710" s="44">
        <f>IF(AG2710="",0,IF(ISTEXT(AG2710),H2710*VALUE(SUBSTITUTE(AG2710,"%",""))/100,H2710*AG2710))-Tabela1[[#This Row],[PESO EXPEDIDO2]]</f>
        <v>0</v>
      </c>
      <c r="BB2710" s="44">
        <f t="shared" si="362"/>
        <v>0</v>
      </c>
      <c r="BC2710" s="44">
        <f t="shared" si="363"/>
        <v>0</v>
      </c>
      <c r="BD2710" s="44"/>
    </row>
    <row r="2711" spans="1:56" ht="15.75" hidden="1" customHeight="1" x14ac:dyDescent="0.25">
      <c r="A2711" s="6"/>
      <c r="B2711" s="22"/>
      <c r="C2711" s="7"/>
      <c r="D2711" s="46"/>
      <c r="E2711" s="7"/>
      <c r="F2711" s="7"/>
      <c r="G2711" s="44"/>
      <c r="H2711" s="41">
        <f>Tabela1[[#This Row],[PESO UNI]]*Tabela1[[#This Row],[QTE]]</f>
        <v>0</v>
      </c>
      <c r="I2711" s="7"/>
      <c r="J2711" s="8"/>
      <c r="K2711" s="8"/>
      <c r="L2711" s="9"/>
      <c r="M2711" s="10"/>
      <c r="N2711" s="8"/>
      <c r="O2711" s="12"/>
      <c r="P2711" s="13"/>
      <c r="Q2711" s="14">
        <f>Tabela1[[#This Row],[QTDE/ Fabricação]]-Tabela1[[#This Row],[QTE]]</f>
        <v>0</v>
      </c>
      <c r="R2711" s="19">
        <f t="shared" si="358"/>
        <v>0</v>
      </c>
      <c r="S2711" s="19">
        <f t="shared" si="357"/>
        <v>0</v>
      </c>
      <c r="T2711" s="20">
        <f t="shared" si="359"/>
        <v>0</v>
      </c>
      <c r="U2711" s="17">
        <f>IFERROR(SUMIF('LISTA DE EMBARQUE'!B:B,MICRO!E:E,'LISTA DE EMBARQUE'!G:G),"")</f>
        <v>0</v>
      </c>
      <c r="V2711" s="12" t="str">
        <f>IFERROR(VLOOKUP(Tabela1[[#This Row],[COD.MDE]],'LISTA DE EMBARQUE'!B:L,11,0),"")</f>
        <v/>
      </c>
      <c r="W2711" s="13" t="str">
        <f>IFERROR(COUNTIF(#REF!,Tabela1[[#This Row],[Colunas5]]),"")</f>
        <v/>
      </c>
      <c r="X2711" s="14">
        <f>Tabela1[[#This Row],[QIANTIDADE EXPEDIDA]]*Tabela1[[#This Row],[PESO UNI]]</f>
        <v>0</v>
      </c>
      <c r="Y2711" s="14">
        <f t="shared" si="360"/>
        <v>0</v>
      </c>
      <c r="Z2711" s="21">
        <f>Tabela1[[#This Row],[PESO TOTAL]]-Tabela1[[#This Row],[Peso Expedido]]</f>
        <v>0</v>
      </c>
      <c r="AA2711" s="18"/>
      <c r="AB2711" s="40"/>
      <c r="AC2711" s="40"/>
      <c r="AD2711" s="40"/>
      <c r="AE2711" s="40"/>
      <c r="AF2711" s="40"/>
      <c r="AG2711" s="40"/>
      <c r="AH2711" s="40"/>
      <c r="AI2711" s="40" t="str">
        <f t="shared" si="364"/>
        <v>ok</v>
      </c>
      <c r="AJ2711"/>
      <c r="AK2711" t="str">
        <f>Tabela1[[#This Row],[Coluna1]]&amp;Tabela1[[#This Row],[PEDIDO]]</f>
        <v/>
      </c>
      <c r="AL2711"/>
      <c r="AM2711"/>
      <c r="AN2711"/>
      <c r="AO2711" t="str">
        <f t="shared" si="361"/>
        <v>/</v>
      </c>
      <c r="AP2711" t="str">
        <f>Tabela1[[#This Row],[TAG]]&amp;Tabela1[[#This Row],[PEDIDO]]&amp;Tabela1[[#This Row],[PRODUTO]]</f>
        <v/>
      </c>
      <c r="AQ2711" s="23" t="str">
        <f>Tabela1[[#This Row],[PRODUTO]]&amp;Tabela1[[#This Row],[TAG]]</f>
        <v/>
      </c>
      <c r="AR2711" s="183">
        <f>Tabela1[[#This Row],[PESO TOTAL]]*Tabela1[[#This Row],[MATÉRIA PRIMA]]</f>
        <v>0</v>
      </c>
      <c r="AS2711" s="28">
        <f>Tabela1[[#This Row],[PESO TOTAL]]*Tabela1[[#This Row],[PREPARAÇÃO ]]</f>
        <v>0</v>
      </c>
      <c r="AT2711" s="28">
        <f>Tabela1[[#This Row],[PESO TOTAL]]*Tabela1[[#This Row],[CALDEIRARIA]]</f>
        <v>0</v>
      </c>
      <c r="AU2711" s="28">
        <f>Tabela1[[#This Row],[PESO TOTAL]]*Tabela1[[#This Row],[SOLDA]]</f>
        <v>0</v>
      </c>
      <c r="AV2711" s="28">
        <f>Tabela1[[#This Row],[PESO TOTAL]]*Tabela1[[#This Row],[ACABAMENTO]]</f>
        <v>0</v>
      </c>
      <c r="AW2711" s="28">
        <f>Tabela1[[#This Row],[PESO TOTAL]]*Tabela1[[#This Row],[PRONTO ACABADO]]</f>
        <v>0</v>
      </c>
      <c r="AX2711" s="28">
        <f>Tabela1[[#This Row],[PESO TOTAL]]*Tabela1[[#This Row],[EXPEDIÇÃO ]]</f>
        <v>0</v>
      </c>
      <c r="AY2711" s="28" t="str">
        <f>Tabela1[[#This Row],[PEDIDO]]&amp;Tabela1[[#This Row],[PRODUTO]]</f>
        <v/>
      </c>
      <c r="AZ2711" s="44">
        <f>IF(AF2711="",0,IF(ISTEXT(AF2711),H2711*VALUE(SUBSTITUTE(AF2711,"%",""))/100,H2711*AF2711))-Tabela1[[#This Row],[PRONTO ACABADO2]]</f>
        <v>0</v>
      </c>
      <c r="BA2711" s="44">
        <f>IF(AG2711="",0,IF(ISTEXT(AG2711),H2711*VALUE(SUBSTITUTE(AG2711,"%",""))/100,H2711*AG2711))-Tabela1[[#This Row],[PESO EXPEDIDO2]]</f>
        <v>0</v>
      </c>
      <c r="BB2711" s="44">
        <f t="shared" si="362"/>
        <v>0</v>
      </c>
      <c r="BC2711" s="44">
        <f t="shared" si="363"/>
        <v>0</v>
      </c>
      <c r="BD2711" s="44"/>
    </row>
    <row r="2712" spans="1:56" ht="15.75" hidden="1" customHeight="1" x14ac:dyDescent="0.25">
      <c r="A2712" s="6"/>
      <c r="B2712" s="22"/>
      <c r="C2712" s="7"/>
      <c r="D2712" s="46"/>
      <c r="E2712" s="7"/>
      <c r="F2712" s="7"/>
      <c r="G2712" s="44"/>
      <c r="H2712" s="41">
        <f>Tabela1[[#This Row],[PESO UNI]]*Tabela1[[#This Row],[QTE]]</f>
        <v>0</v>
      </c>
      <c r="I2712" s="7"/>
      <c r="J2712" s="8"/>
      <c r="K2712" s="8"/>
      <c r="L2712" s="9"/>
      <c r="M2712" s="10"/>
      <c r="N2712" s="8"/>
      <c r="O2712" s="12"/>
      <c r="P2712" s="13"/>
      <c r="Q2712" s="14">
        <f>Tabela1[[#This Row],[QTDE/ Fabricação]]-Tabela1[[#This Row],[QTE]]</f>
        <v>0</v>
      </c>
      <c r="R2712" s="19">
        <f t="shared" si="358"/>
        <v>0</v>
      </c>
      <c r="S2712" s="19">
        <f t="shared" si="357"/>
        <v>0</v>
      </c>
      <c r="T2712" s="20">
        <f t="shared" si="359"/>
        <v>0</v>
      </c>
      <c r="U2712" s="17">
        <f>IFERROR(SUMIF('LISTA DE EMBARQUE'!B:B,MICRO!E:E,'LISTA DE EMBARQUE'!G:G),"")</f>
        <v>0</v>
      </c>
      <c r="V2712" s="12" t="str">
        <f>IFERROR(VLOOKUP(Tabela1[[#This Row],[COD.MDE]],'LISTA DE EMBARQUE'!B:L,11,0),"")</f>
        <v/>
      </c>
      <c r="W2712" s="13" t="str">
        <f>IFERROR(COUNTIF(#REF!,Tabela1[[#This Row],[Colunas5]]),"")</f>
        <v/>
      </c>
      <c r="X2712" s="14">
        <f>Tabela1[[#This Row],[QIANTIDADE EXPEDIDA]]*Tabela1[[#This Row],[PESO UNI]]</f>
        <v>0</v>
      </c>
      <c r="Y2712" s="14">
        <f t="shared" si="360"/>
        <v>0</v>
      </c>
      <c r="Z2712" s="21">
        <f>Tabela1[[#This Row],[PESO TOTAL]]-Tabela1[[#This Row],[Peso Expedido]]</f>
        <v>0</v>
      </c>
      <c r="AA2712" s="18"/>
      <c r="AB2712" s="40"/>
      <c r="AC2712" s="40"/>
      <c r="AD2712" s="40"/>
      <c r="AE2712" s="40"/>
      <c r="AF2712" s="40"/>
      <c r="AG2712" s="40"/>
      <c r="AH2712" s="40"/>
      <c r="AI2712" s="40" t="str">
        <f t="shared" si="364"/>
        <v>ok</v>
      </c>
      <c r="AJ2712"/>
      <c r="AK2712" t="str">
        <f>Tabela1[[#This Row],[Coluna1]]&amp;Tabela1[[#This Row],[PEDIDO]]</f>
        <v/>
      </c>
      <c r="AL2712"/>
      <c r="AM2712"/>
      <c r="AN2712"/>
      <c r="AO2712" t="str">
        <f t="shared" si="361"/>
        <v>/</v>
      </c>
      <c r="AP2712" t="str">
        <f>Tabela1[[#This Row],[TAG]]&amp;Tabela1[[#This Row],[PEDIDO]]&amp;Tabela1[[#This Row],[PRODUTO]]</f>
        <v/>
      </c>
      <c r="AQ2712" s="23" t="str">
        <f>Tabela1[[#This Row],[PRODUTO]]&amp;Tabela1[[#This Row],[TAG]]</f>
        <v/>
      </c>
      <c r="AR2712" s="183">
        <f>Tabela1[[#This Row],[PESO TOTAL]]*Tabela1[[#This Row],[MATÉRIA PRIMA]]</f>
        <v>0</v>
      </c>
      <c r="AS2712" s="28">
        <f>Tabela1[[#This Row],[PESO TOTAL]]*Tabela1[[#This Row],[PREPARAÇÃO ]]</f>
        <v>0</v>
      </c>
      <c r="AT2712" s="28">
        <f>Tabela1[[#This Row],[PESO TOTAL]]*Tabela1[[#This Row],[CALDEIRARIA]]</f>
        <v>0</v>
      </c>
      <c r="AU2712" s="28">
        <f>Tabela1[[#This Row],[PESO TOTAL]]*Tabela1[[#This Row],[SOLDA]]</f>
        <v>0</v>
      </c>
      <c r="AV2712" s="28">
        <f>Tabela1[[#This Row],[PESO TOTAL]]*Tabela1[[#This Row],[ACABAMENTO]]</f>
        <v>0</v>
      </c>
      <c r="AW2712" s="28">
        <f>Tabela1[[#This Row],[PESO TOTAL]]*Tabela1[[#This Row],[PRONTO ACABADO]]</f>
        <v>0</v>
      </c>
      <c r="AX2712" s="28">
        <f>Tabela1[[#This Row],[PESO TOTAL]]*Tabela1[[#This Row],[EXPEDIÇÃO ]]</f>
        <v>0</v>
      </c>
      <c r="AY2712" s="28" t="str">
        <f>Tabela1[[#This Row],[PEDIDO]]&amp;Tabela1[[#This Row],[PRODUTO]]</f>
        <v/>
      </c>
      <c r="AZ2712" s="44">
        <f>IF(AF2712="",0,IF(ISTEXT(AF2712),H2712*VALUE(SUBSTITUTE(AF2712,"%",""))/100,H2712*AF2712))-Tabela1[[#This Row],[PRONTO ACABADO2]]</f>
        <v>0</v>
      </c>
      <c r="BA2712" s="44">
        <f>IF(AG2712="",0,IF(ISTEXT(AG2712),H2712*VALUE(SUBSTITUTE(AG2712,"%",""))/100,H2712*AG2712))-Tabela1[[#This Row],[PESO EXPEDIDO2]]</f>
        <v>0</v>
      </c>
      <c r="BB2712" s="44">
        <f t="shared" si="362"/>
        <v>0</v>
      </c>
      <c r="BC2712" s="44">
        <f t="shared" si="363"/>
        <v>0</v>
      </c>
      <c r="BD2712" s="44"/>
    </row>
    <row r="2713" spans="1:56" ht="15.75" hidden="1" customHeight="1" x14ac:dyDescent="0.25">
      <c r="A2713" s="6"/>
      <c r="B2713" s="22"/>
      <c r="C2713" s="7"/>
      <c r="D2713" s="46"/>
      <c r="E2713" s="7"/>
      <c r="F2713" s="7"/>
      <c r="G2713" s="44"/>
      <c r="H2713" s="41">
        <f>Tabela1[[#This Row],[PESO UNI]]*Tabela1[[#This Row],[QTE]]</f>
        <v>0</v>
      </c>
      <c r="I2713" s="7"/>
      <c r="J2713" s="8"/>
      <c r="K2713" s="8"/>
      <c r="L2713" s="9"/>
      <c r="M2713" s="10"/>
      <c r="N2713" s="8"/>
      <c r="O2713" s="12"/>
      <c r="P2713" s="13"/>
      <c r="Q2713" s="14">
        <f>Tabela1[[#This Row],[QTDE/ Fabricação]]-Tabela1[[#This Row],[QTE]]</f>
        <v>0</v>
      </c>
      <c r="R2713" s="19">
        <f t="shared" si="358"/>
        <v>0</v>
      </c>
      <c r="S2713" s="19">
        <f t="shared" si="357"/>
        <v>0</v>
      </c>
      <c r="T2713" s="20">
        <f t="shared" si="359"/>
        <v>0</v>
      </c>
      <c r="U2713" s="17">
        <f>IFERROR(SUMIF('LISTA DE EMBARQUE'!B:B,MICRO!E:E,'LISTA DE EMBARQUE'!G:G),"")</f>
        <v>0</v>
      </c>
      <c r="V2713" s="12" t="str">
        <f>IFERROR(VLOOKUP(Tabela1[[#This Row],[COD.MDE]],'LISTA DE EMBARQUE'!B:L,11,0),"")</f>
        <v/>
      </c>
      <c r="W2713" s="13" t="str">
        <f>IFERROR(COUNTIF(#REF!,Tabela1[[#This Row],[Colunas5]]),"")</f>
        <v/>
      </c>
      <c r="X2713" s="14">
        <f>Tabela1[[#This Row],[QIANTIDADE EXPEDIDA]]*Tabela1[[#This Row],[PESO UNI]]</f>
        <v>0</v>
      </c>
      <c r="Y2713" s="14">
        <f t="shared" si="360"/>
        <v>0</v>
      </c>
      <c r="Z2713" s="21">
        <f>Tabela1[[#This Row],[PESO TOTAL]]-Tabela1[[#This Row],[Peso Expedido]]</f>
        <v>0</v>
      </c>
      <c r="AA2713" s="18"/>
      <c r="AB2713" s="40"/>
      <c r="AC2713" s="40"/>
      <c r="AD2713" s="40"/>
      <c r="AE2713" s="40"/>
      <c r="AF2713" s="40"/>
      <c r="AG2713" s="40"/>
      <c r="AH2713" s="40"/>
      <c r="AI2713" s="40" t="str">
        <f t="shared" si="364"/>
        <v>ok</v>
      </c>
      <c r="AJ2713"/>
      <c r="AK2713" t="str">
        <f>Tabela1[[#This Row],[Coluna1]]&amp;Tabela1[[#This Row],[PEDIDO]]</f>
        <v/>
      </c>
      <c r="AL2713"/>
      <c r="AM2713"/>
      <c r="AN2713"/>
      <c r="AO2713" t="str">
        <f t="shared" si="361"/>
        <v>/</v>
      </c>
      <c r="AP2713" t="str">
        <f>Tabela1[[#This Row],[TAG]]&amp;Tabela1[[#This Row],[PEDIDO]]&amp;Tabela1[[#This Row],[PRODUTO]]</f>
        <v/>
      </c>
      <c r="AQ2713" s="23" t="str">
        <f>Tabela1[[#This Row],[PRODUTO]]&amp;Tabela1[[#This Row],[TAG]]</f>
        <v/>
      </c>
      <c r="AR2713" s="183">
        <f>Tabela1[[#This Row],[PESO TOTAL]]*Tabela1[[#This Row],[MATÉRIA PRIMA]]</f>
        <v>0</v>
      </c>
      <c r="AS2713" s="28">
        <f>Tabela1[[#This Row],[PESO TOTAL]]*Tabela1[[#This Row],[PREPARAÇÃO ]]</f>
        <v>0</v>
      </c>
      <c r="AT2713" s="28">
        <f>Tabela1[[#This Row],[PESO TOTAL]]*Tabela1[[#This Row],[CALDEIRARIA]]</f>
        <v>0</v>
      </c>
      <c r="AU2713" s="28">
        <f>Tabela1[[#This Row],[PESO TOTAL]]*Tabela1[[#This Row],[SOLDA]]</f>
        <v>0</v>
      </c>
      <c r="AV2713" s="28">
        <f>Tabela1[[#This Row],[PESO TOTAL]]*Tabela1[[#This Row],[ACABAMENTO]]</f>
        <v>0</v>
      </c>
      <c r="AW2713" s="28">
        <f>Tabela1[[#This Row],[PESO TOTAL]]*Tabela1[[#This Row],[PRONTO ACABADO]]</f>
        <v>0</v>
      </c>
      <c r="AX2713" s="28">
        <f>Tabela1[[#This Row],[PESO TOTAL]]*Tabela1[[#This Row],[EXPEDIÇÃO ]]</f>
        <v>0</v>
      </c>
      <c r="AY2713" s="28" t="str">
        <f>Tabela1[[#This Row],[PEDIDO]]&amp;Tabela1[[#This Row],[PRODUTO]]</f>
        <v/>
      </c>
      <c r="AZ2713" s="44">
        <f>IF(AF2713="",0,IF(ISTEXT(AF2713),H2713*VALUE(SUBSTITUTE(AF2713,"%",""))/100,H2713*AF2713))-Tabela1[[#This Row],[PRONTO ACABADO2]]</f>
        <v>0</v>
      </c>
      <c r="BA2713" s="44">
        <f>IF(AG2713="",0,IF(ISTEXT(AG2713),H2713*VALUE(SUBSTITUTE(AG2713,"%",""))/100,H2713*AG2713))-Tabela1[[#This Row],[PESO EXPEDIDO2]]</f>
        <v>0</v>
      </c>
      <c r="BB2713" s="44">
        <f t="shared" si="362"/>
        <v>0</v>
      </c>
      <c r="BC2713" s="44">
        <f t="shared" si="363"/>
        <v>0</v>
      </c>
      <c r="BD2713" s="44"/>
    </row>
    <row r="2714" spans="1:56" ht="15.75" hidden="1" customHeight="1" x14ac:dyDescent="0.25">
      <c r="A2714" s="6"/>
      <c r="B2714" s="22"/>
      <c r="C2714" s="7"/>
      <c r="D2714" s="46"/>
      <c r="E2714" s="7"/>
      <c r="F2714" s="7"/>
      <c r="G2714" s="44"/>
      <c r="H2714" s="41">
        <f>Tabela1[[#This Row],[PESO UNI]]*Tabela1[[#This Row],[QTE]]</f>
        <v>0</v>
      </c>
      <c r="I2714" s="7"/>
      <c r="J2714" s="8"/>
      <c r="K2714" s="8"/>
      <c r="L2714" s="9"/>
      <c r="M2714" s="10"/>
      <c r="N2714" s="8"/>
      <c r="O2714" s="12"/>
      <c r="P2714" s="13"/>
      <c r="Q2714" s="14">
        <f>Tabela1[[#This Row],[QTDE/ Fabricação]]-Tabela1[[#This Row],[QTE]]</f>
        <v>0</v>
      </c>
      <c r="R2714" s="19">
        <f t="shared" si="358"/>
        <v>0</v>
      </c>
      <c r="S2714" s="19">
        <f t="shared" si="357"/>
        <v>0</v>
      </c>
      <c r="T2714" s="20">
        <f t="shared" si="359"/>
        <v>0</v>
      </c>
      <c r="U2714" s="17">
        <f>IFERROR(SUMIF('LISTA DE EMBARQUE'!B:B,MICRO!E:E,'LISTA DE EMBARQUE'!G:G),"")</f>
        <v>0</v>
      </c>
      <c r="V2714" s="12" t="str">
        <f>IFERROR(VLOOKUP(Tabela1[[#This Row],[COD.MDE]],'LISTA DE EMBARQUE'!B:L,11,0),"")</f>
        <v/>
      </c>
      <c r="W2714" s="13" t="str">
        <f>IFERROR(COUNTIF(#REF!,Tabela1[[#This Row],[Colunas5]]),"")</f>
        <v/>
      </c>
      <c r="X2714" s="14">
        <f>Tabela1[[#This Row],[QIANTIDADE EXPEDIDA]]*Tabela1[[#This Row],[PESO UNI]]</f>
        <v>0</v>
      </c>
      <c r="Y2714" s="14">
        <f t="shared" si="360"/>
        <v>0</v>
      </c>
      <c r="Z2714" s="21">
        <f>Tabela1[[#This Row],[PESO TOTAL]]-Tabela1[[#This Row],[Peso Expedido]]</f>
        <v>0</v>
      </c>
      <c r="AA2714" s="18"/>
      <c r="AB2714" s="40"/>
      <c r="AC2714" s="40"/>
      <c r="AD2714" s="40"/>
      <c r="AE2714" s="40"/>
      <c r="AF2714" s="40"/>
      <c r="AG2714" s="40"/>
      <c r="AH2714" s="40"/>
      <c r="AI2714" s="40" t="str">
        <f t="shared" si="364"/>
        <v>ok</v>
      </c>
      <c r="AJ2714"/>
      <c r="AK2714" t="str">
        <f>Tabela1[[#This Row],[Coluna1]]&amp;Tabela1[[#This Row],[PEDIDO]]</f>
        <v/>
      </c>
      <c r="AL2714"/>
      <c r="AM2714"/>
      <c r="AN2714"/>
      <c r="AO2714" t="str">
        <f t="shared" si="361"/>
        <v>/</v>
      </c>
      <c r="AP2714" t="str">
        <f>Tabela1[[#This Row],[TAG]]&amp;Tabela1[[#This Row],[PEDIDO]]&amp;Tabela1[[#This Row],[PRODUTO]]</f>
        <v/>
      </c>
      <c r="AQ2714" s="23" t="str">
        <f>Tabela1[[#This Row],[PRODUTO]]&amp;Tabela1[[#This Row],[TAG]]</f>
        <v/>
      </c>
      <c r="AR2714" s="183">
        <f>Tabela1[[#This Row],[PESO TOTAL]]*Tabela1[[#This Row],[MATÉRIA PRIMA]]</f>
        <v>0</v>
      </c>
      <c r="AS2714" s="28">
        <f>Tabela1[[#This Row],[PESO TOTAL]]*Tabela1[[#This Row],[PREPARAÇÃO ]]</f>
        <v>0</v>
      </c>
      <c r="AT2714" s="28">
        <f>Tabela1[[#This Row],[PESO TOTAL]]*Tabela1[[#This Row],[CALDEIRARIA]]</f>
        <v>0</v>
      </c>
      <c r="AU2714" s="28">
        <f>Tabela1[[#This Row],[PESO TOTAL]]*Tabela1[[#This Row],[SOLDA]]</f>
        <v>0</v>
      </c>
      <c r="AV2714" s="28">
        <f>Tabela1[[#This Row],[PESO TOTAL]]*Tabela1[[#This Row],[ACABAMENTO]]</f>
        <v>0</v>
      </c>
      <c r="AW2714" s="28">
        <f>Tabela1[[#This Row],[PESO TOTAL]]*Tabela1[[#This Row],[PRONTO ACABADO]]</f>
        <v>0</v>
      </c>
      <c r="AX2714" s="28">
        <f>Tabela1[[#This Row],[PESO TOTAL]]*Tabela1[[#This Row],[EXPEDIÇÃO ]]</f>
        <v>0</v>
      </c>
      <c r="AY2714" s="28" t="str">
        <f>Tabela1[[#This Row],[PEDIDO]]&amp;Tabela1[[#This Row],[PRODUTO]]</f>
        <v/>
      </c>
      <c r="AZ2714" s="44">
        <f>IF(AF2714="",0,IF(ISTEXT(AF2714),H2714*VALUE(SUBSTITUTE(AF2714,"%",""))/100,H2714*AF2714))-Tabela1[[#This Row],[PRONTO ACABADO2]]</f>
        <v>0</v>
      </c>
      <c r="BA2714" s="44">
        <f>IF(AG2714="",0,IF(ISTEXT(AG2714),H2714*VALUE(SUBSTITUTE(AG2714,"%",""))/100,H2714*AG2714))-Tabela1[[#This Row],[PESO EXPEDIDO2]]</f>
        <v>0</v>
      </c>
      <c r="BB2714" s="44">
        <f t="shared" si="362"/>
        <v>0</v>
      </c>
      <c r="BC2714" s="44">
        <f t="shared" si="363"/>
        <v>0</v>
      </c>
      <c r="BD2714" s="44"/>
    </row>
    <row r="2715" spans="1:56" ht="15.75" hidden="1" customHeight="1" x14ac:dyDescent="0.25">
      <c r="A2715" s="6"/>
      <c r="B2715" s="22"/>
      <c r="C2715" s="7"/>
      <c r="D2715" s="46"/>
      <c r="E2715" s="7"/>
      <c r="F2715" s="7"/>
      <c r="G2715" s="44"/>
      <c r="H2715" s="41">
        <f>Tabela1[[#This Row],[PESO UNI]]*Tabela1[[#This Row],[QTE]]</f>
        <v>0</v>
      </c>
      <c r="I2715" s="7"/>
      <c r="J2715" s="8"/>
      <c r="K2715" s="8"/>
      <c r="L2715" s="9"/>
      <c r="M2715" s="10"/>
      <c r="N2715" s="8"/>
      <c r="O2715" s="12"/>
      <c r="P2715" s="13"/>
      <c r="Q2715" s="14">
        <f>Tabela1[[#This Row],[QTDE/ Fabricação]]-Tabela1[[#This Row],[QTE]]</f>
        <v>0</v>
      </c>
      <c r="R2715" s="19">
        <f t="shared" si="358"/>
        <v>0</v>
      </c>
      <c r="S2715" s="19">
        <f t="shared" si="357"/>
        <v>0</v>
      </c>
      <c r="T2715" s="20">
        <f t="shared" si="359"/>
        <v>0</v>
      </c>
      <c r="U2715" s="17">
        <f>IFERROR(SUMIF('LISTA DE EMBARQUE'!B:B,MICRO!E:E,'LISTA DE EMBARQUE'!G:G),"")</f>
        <v>0</v>
      </c>
      <c r="V2715" s="12" t="str">
        <f>IFERROR(VLOOKUP(Tabela1[[#This Row],[COD.MDE]],'LISTA DE EMBARQUE'!B:L,11,0),"")</f>
        <v/>
      </c>
      <c r="W2715" s="13" t="str">
        <f>IFERROR(COUNTIF(#REF!,Tabela1[[#This Row],[Colunas5]]),"")</f>
        <v/>
      </c>
      <c r="X2715" s="14">
        <f>Tabela1[[#This Row],[QIANTIDADE EXPEDIDA]]*Tabela1[[#This Row],[PESO UNI]]</f>
        <v>0</v>
      </c>
      <c r="Y2715" s="14">
        <f t="shared" si="360"/>
        <v>0</v>
      </c>
      <c r="Z2715" s="21">
        <f>Tabela1[[#This Row],[PESO TOTAL]]-Tabela1[[#This Row],[Peso Expedido]]</f>
        <v>0</v>
      </c>
      <c r="AA2715" s="18"/>
      <c r="AB2715" s="40"/>
      <c r="AC2715" s="40"/>
      <c r="AD2715" s="40"/>
      <c r="AE2715" s="40"/>
      <c r="AF2715" s="40"/>
      <c r="AG2715" s="40"/>
      <c r="AH2715" s="40"/>
      <c r="AI2715" s="40" t="str">
        <f t="shared" si="364"/>
        <v>ok</v>
      </c>
      <c r="AJ2715"/>
      <c r="AK2715" t="str">
        <f>Tabela1[[#This Row],[Coluna1]]&amp;Tabela1[[#This Row],[PEDIDO]]</f>
        <v/>
      </c>
      <c r="AL2715"/>
      <c r="AM2715"/>
      <c r="AN2715"/>
      <c r="AO2715" t="str">
        <f t="shared" si="361"/>
        <v>/</v>
      </c>
      <c r="AP2715" t="str">
        <f>Tabela1[[#This Row],[TAG]]&amp;Tabela1[[#This Row],[PEDIDO]]&amp;Tabela1[[#This Row],[PRODUTO]]</f>
        <v/>
      </c>
      <c r="AQ2715" s="23" t="str">
        <f>Tabela1[[#This Row],[PRODUTO]]&amp;Tabela1[[#This Row],[TAG]]</f>
        <v/>
      </c>
      <c r="AR2715" s="183">
        <f>Tabela1[[#This Row],[PESO TOTAL]]*Tabela1[[#This Row],[MATÉRIA PRIMA]]</f>
        <v>0</v>
      </c>
      <c r="AS2715" s="28">
        <f>Tabela1[[#This Row],[PESO TOTAL]]*Tabela1[[#This Row],[PREPARAÇÃO ]]</f>
        <v>0</v>
      </c>
      <c r="AT2715" s="28">
        <f>Tabela1[[#This Row],[PESO TOTAL]]*Tabela1[[#This Row],[CALDEIRARIA]]</f>
        <v>0</v>
      </c>
      <c r="AU2715" s="28">
        <f>Tabela1[[#This Row],[PESO TOTAL]]*Tabela1[[#This Row],[SOLDA]]</f>
        <v>0</v>
      </c>
      <c r="AV2715" s="28">
        <f>Tabela1[[#This Row],[PESO TOTAL]]*Tabela1[[#This Row],[ACABAMENTO]]</f>
        <v>0</v>
      </c>
      <c r="AW2715" s="28">
        <f>Tabela1[[#This Row],[PESO TOTAL]]*Tabela1[[#This Row],[PRONTO ACABADO]]</f>
        <v>0</v>
      </c>
      <c r="AX2715" s="28">
        <f>Tabela1[[#This Row],[PESO TOTAL]]*Tabela1[[#This Row],[EXPEDIÇÃO ]]</f>
        <v>0</v>
      </c>
      <c r="AY2715" s="28" t="str">
        <f>Tabela1[[#This Row],[PEDIDO]]&amp;Tabela1[[#This Row],[PRODUTO]]</f>
        <v/>
      </c>
      <c r="AZ2715" s="44">
        <f>IF(AF2715="",0,IF(ISTEXT(AF2715),H2715*VALUE(SUBSTITUTE(AF2715,"%",""))/100,H2715*AF2715))-Tabela1[[#This Row],[PRONTO ACABADO2]]</f>
        <v>0</v>
      </c>
      <c r="BA2715" s="44">
        <f>IF(AG2715="",0,IF(ISTEXT(AG2715),H2715*VALUE(SUBSTITUTE(AG2715,"%",""))/100,H2715*AG2715))-Tabela1[[#This Row],[PESO EXPEDIDO2]]</f>
        <v>0</v>
      </c>
      <c r="BB2715" s="44">
        <f t="shared" si="362"/>
        <v>0</v>
      </c>
      <c r="BC2715" s="44">
        <f t="shared" si="363"/>
        <v>0</v>
      </c>
      <c r="BD2715" s="44"/>
    </row>
    <row r="2716" spans="1:56" ht="15.75" hidden="1" customHeight="1" x14ac:dyDescent="0.25">
      <c r="A2716" s="6"/>
      <c r="B2716" s="22"/>
      <c r="C2716" s="7"/>
      <c r="D2716" s="46"/>
      <c r="E2716" s="7"/>
      <c r="F2716" s="7"/>
      <c r="G2716" s="44"/>
      <c r="H2716" s="41">
        <f>Tabela1[[#This Row],[PESO UNI]]*Tabela1[[#This Row],[QTE]]</f>
        <v>0</v>
      </c>
      <c r="I2716" s="7"/>
      <c r="J2716" s="8"/>
      <c r="K2716" s="8"/>
      <c r="L2716" s="9"/>
      <c r="M2716" s="10"/>
      <c r="N2716" s="8"/>
      <c r="O2716" s="12"/>
      <c r="P2716" s="13"/>
      <c r="Q2716" s="14">
        <f>Tabela1[[#This Row],[QTDE/ Fabricação]]-Tabela1[[#This Row],[QTE]]</f>
        <v>0</v>
      </c>
      <c r="R2716" s="19">
        <f t="shared" si="358"/>
        <v>0</v>
      </c>
      <c r="S2716" s="19">
        <f t="shared" si="357"/>
        <v>0</v>
      </c>
      <c r="T2716" s="20">
        <f t="shared" si="359"/>
        <v>0</v>
      </c>
      <c r="U2716" s="17">
        <f>IFERROR(SUMIF('LISTA DE EMBARQUE'!B:B,MICRO!E:E,'LISTA DE EMBARQUE'!G:G),"")</f>
        <v>0</v>
      </c>
      <c r="V2716" s="12" t="str">
        <f>IFERROR(VLOOKUP(Tabela1[[#This Row],[COD.MDE]],'LISTA DE EMBARQUE'!B:L,11,0),"")</f>
        <v/>
      </c>
      <c r="W2716" s="13" t="str">
        <f>IFERROR(COUNTIF(#REF!,Tabela1[[#This Row],[Colunas5]]),"")</f>
        <v/>
      </c>
      <c r="X2716" s="14">
        <f>Tabela1[[#This Row],[QIANTIDADE EXPEDIDA]]*Tabela1[[#This Row],[PESO UNI]]</f>
        <v>0</v>
      </c>
      <c r="Y2716" s="14">
        <f t="shared" si="360"/>
        <v>0</v>
      </c>
      <c r="Z2716" s="21">
        <f>Tabela1[[#This Row],[PESO TOTAL]]-Tabela1[[#This Row],[Peso Expedido]]</f>
        <v>0</v>
      </c>
      <c r="AA2716" s="18"/>
      <c r="AB2716" s="40"/>
      <c r="AC2716" s="40"/>
      <c r="AD2716" s="40"/>
      <c r="AE2716" s="40"/>
      <c r="AF2716" s="40"/>
      <c r="AG2716" s="40"/>
      <c r="AH2716" s="40"/>
      <c r="AI2716" s="40" t="str">
        <f t="shared" si="364"/>
        <v>ok</v>
      </c>
      <c r="AJ2716"/>
      <c r="AK2716" t="str">
        <f>Tabela1[[#This Row],[Coluna1]]&amp;Tabela1[[#This Row],[PEDIDO]]</f>
        <v/>
      </c>
      <c r="AL2716"/>
      <c r="AM2716"/>
      <c r="AN2716"/>
      <c r="AO2716" t="str">
        <f t="shared" si="361"/>
        <v>/</v>
      </c>
      <c r="AP2716" t="str">
        <f>Tabela1[[#This Row],[TAG]]&amp;Tabela1[[#This Row],[PEDIDO]]&amp;Tabela1[[#This Row],[PRODUTO]]</f>
        <v/>
      </c>
      <c r="AQ2716" s="23" t="str">
        <f>Tabela1[[#This Row],[PRODUTO]]&amp;Tabela1[[#This Row],[TAG]]</f>
        <v/>
      </c>
      <c r="AR2716" s="183">
        <f>Tabela1[[#This Row],[PESO TOTAL]]*Tabela1[[#This Row],[MATÉRIA PRIMA]]</f>
        <v>0</v>
      </c>
      <c r="AS2716" s="28">
        <f>Tabela1[[#This Row],[PESO TOTAL]]*Tabela1[[#This Row],[PREPARAÇÃO ]]</f>
        <v>0</v>
      </c>
      <c r="AT2716" s="28">
        <f>Tabela1[[#This Row],[PESO TOTAL]]*Tabela1[[#This Row],[CALDEIRARIA]]</f>
        <v>0</v>
      </c>
      <c r="AU2716" s="28">
        <f>Tabela1[[#This Row],[PESO TOTAL]]*Tabela1[[#This Row],[SOLDA]]</f>
        <v>0</v>
      </c>
      <c r="AV2716" s="28">
        <f>Tabela1[[#This Row],[PESO TOTAL]]*Tabela1[[#This Row],[ACABAMENTO]]</f>
        <v>0</v>
      </c>
      <c r="AW2716" s="28">
        <f>Tabela1[[#This Row],[PESO TOTAL]]*Tabela1[[#This Row],[PRONTO ACABADO]]</f>
        <v>0</v>
      </c>
      <c r="AX2716" s="28">
        <f>Tabela1[[#This Row],[PESO TOTAL]]*Tabela1[[#This Row],[EXPEDIÇÃO ]]</f>
        <v>0</v>
      </c>
      <c r="AY2716" s="28" t="str">
        <f>Tabela1[[#This Row],[PEDIDO]]&amp;Tabela1[[#This Row],[PRODUTO]]</f>
        <v/>
      </c>
      <c r="AZ2716" s="44">
        <f>IF(AF2716="",0,IF(ISTEXT(AF2716),H2716*VALUE(SUBSTITUTE(AF2716,"%",""))/100,H2716*AF2716))-Tabela1[[#This Row],[PRONTO ACABADO2]]</f>
        <v>0</v>
      </c>
      <c r="BA2716" s="44">
        <f>IF(AG2716="",0,IF(ISTEXT(AG2716),H2716*VALUE(SUBSTITUTE(AG2716,"%",""))/100,H2716*AG2716))-Tabela1[[#This Row],[PESO EXPEDIDO2]]</f>
        <v>0</v>
      </c>
      <c r="BB2716" s="44">
        <f t="shared" si="362"/>
        <v>0</v>
      </c>
      <c r="BC2716" s="44">
        <f t="shared" si="363"/>
        <v>0</v>
      </c>
      <c r="BD2716" s="44"/>
    </row>
    <row r="2717" spans="1:56" ht="15.75" hidden="1" customHeight="1" x14ac:dyDescent="0.25">
      <c r="A2717" s="6"/>
      <c r="B2717" s="22"/>
      <c r="C2717" s="7"/>
      <c r="D2717" s="46"/>
      <c r="E2717" s="7"/>
      <c r="F2717" s="7"/>
      <c r="G2717" s="44"/>
      <c r="H2717" s="41">
        <f>Tabela1[[#This Row],[PESO UNI]]*Tabela1[[#This Row],[QTE]]</f>
        <v>0</v>
      </c>
      <c r="I2717" s="7"/>
      <c r="J2717" s="8"/>
      <c r="K2717" s="8"/>
      <c r="L2717" s="9"/>
      <c r="M2717" s="10"/>
      <c r="N2717" s="8"/>
      <c r="O2717" s="12"/>
      <c r="P2717" s="13"/>
      <c r="Q2717" s="14">
        <f>Tabela1[[#This Row],[QTDE/ Fabricação]]-Tabela1[[#This Row],[QTE]]</f>
        <v>0</v>
      </c>
      <c r="R2717" s="19">
        <f t="shared" si="358"/>
        <v>0</v>
      </c>
      <c r="S2717" s="19">
        <f t="shared" si="357"/>
        <v>0</v>
      </c>
      <c r="T2717" s="20">
        <f t="shared" si="359"/>
        <v>0</v>
      </c>
      <c r="U2717" s="17">
        <f>IFERROR(SUMIF('LISTA DE EMBARQUE'!B:B,MICRO!E:E,'LISTA DE EMBARQUE'!G:G),"")</f>
        <v>0</v>
      </c>
      <c r="V2717" s="12" t="str">
        <f>IFERROR(VLOOKUP(Tabela1[[#This Row],[COD.MDE]],'LISTA DE EMBARQUE'!B:L,11,0),"")</f>
        <v/>
      </c>
      <c r="W2717" s="13" t="str">
        <f>IFERROR(COUNTIF(#REF!,Tabela1[[#This Row],[Colunas5]]),"")</f>
        <v/>
      </c>
      <c r="X2717" s="14">
        <f>Tabela1[[#This Row],[QIANTIDADE EXPEDIDA]]*Tabela1[[#This Row],[PESO UNI]]</f>
        <v>0</v>
      </c>
      <c r="Y2717" s="14">
        <f t="shared" si="360"/>
        <v>0</v>
      </c>
      <c r="Z2717" s="21">
        <f>Tabela1[[#This Row],[PESO TOTAL]]-Tabela1[[#This Row],[Peso Expedido]]</f>
        <v>0</v>
      </c>
      <c r="AA2717" s="18"/>
      <c r="AB2717" s="40"/>
      <c r="AC2717" s="40"/>
      <c r="AD2717" s="40"/>
      <c r="AE2717" s="40"/>
      <c r="AF2717" s="40"/>
      <c r="AG2717" s="40"/>
      <c r="AH2717" s="40"/>
      <c r="AI2717" s="40" t="str">
        <f t="shared" si="364"/>
        <v>ok</v>
      </c>
      <c r="AJ2717"/>
      <c r="AK2717" t="str">
        <f>Tabela1[[#This Row],[Coluna1]]&amp;Tabela1[[#This Row],[PEDIDO]]</f>
        <v/>
      </c>
      <c r="AL2717"/>
      <c r="AM2717"/>
      <c r="AN2717"/>
      <c r="AO2717" t="str">
        <f t="shared" si="361"/>
        <v>/</v>
      </c>
      <c r="AP2717" t="str">
        <f>Tabela1[[#This Row],[TAG]]&amp;Tabela1[[#This Row],[PEDIDO]]&amp;Tabela1[[#This Row],[PRODUTO]]</f>
        <v/>
      </c>
      <c r="AQ2717" s="23" t="str">
        <f>Tabela1[[#This Row],[PRODUTO]]&amp;Tabela1[[#This Row],[TAG]]</f>
        <v/>
      </c>
      <c r="AR2717" s="183">
        <f>Tabela1[[#This Row],[PESO TOTAL]]*Tabela1[[#This Row],[MATÉRIA PRIMA]]</f>
        <v>0</v>
      </c>
      <c r="AS2717" s="28">
        <f>Tabela1[[#This Row],[PESO TOTAL]]*Tabela1[[#This Row],[PREPARAÇÃO ]]</f>
        <v>0</v>
      </c>
      <c r="AT2717" s="28">
        <f>Tabela1[[#This Row],[PESO TOTAL]]*Tabela1[[#This Row],[CALDEIRARIA]]</f>
        <v>0</v>
      </c>
      <c r="AU2717" s="28">
        <f>Tabela1[[#This Row],[PESO TOTAL]]*Tabela1[[#This Row],[SOLDA]]</f>
        <v>0</v>
      </c>
      <c r="AV2717" s="28">
        <f>Tabela1[[#This Row],[PESO TOTAL]]*Tabela1[[#This Row],[ACABAMENTO]]</f>
        <v>0</v>
      </c>
      <c r="AW2717" s="28">
        <f>Tabela1[[#This Row],[PESO TOTAL]]*Tabela1[[#This Row],[PRONTO ACABADO]]</f>
        <v>0</v>
      </c>
      <c r="AX2717" s="28">
        <f>Tabela1[[#This Row],[PESO TOTAL]]*Tabela1[[#This Row],[EXPEDIÇÃO ]]</f>
        <v>0</v>
      </c>
      <c r="AY2717" s="28" t="str">
        <f>Tabela1[[#This Row],[PEDIDO]]&amp;Tabela1[[#This Row],[PRODUTO]]</f>
        <v/>
      </c>
      <c r="AZ2717" s="44">
        <f>IF(AF2717="",0,IF(ISTEXT(AF2717),H2717*VALUE(SUBSTITUTE(AF2717,"%",""))/100,H2717*AF2717))-Tabela1[[#This Row],[PRONTO ACABADO2]]</f>
        <v>0</v>
      </c>
      <c r="BA2717" s="44">
        <f>IF(AG2717="",0,IF(ISTEXT(AG2717),H2717*VALUE(SUBSTITUTE(AG2717,"%",""))/100,H2717*AG2717))-Tabela1[[#This Row],[PESO EXPEDIDO2]]</f>
        <v>0</v>
      </c>
      <c r="BB2717" s="44">
        <f t="shared" si="362"/>
        <v>0</v>
      </c>
      <c r="BC2717" s="44">
        <f t="shared" si="363"/>
        <v>0</v>
      </c>
      <c r="BD2717" s="44"/>
    </row>
    <row r="2718" spans="1:56" ht="15.75" hidden="1" customHeight="1" x14ac:dyDescent="0.25">
      <c r="A2718" s="6"/>
      <c r="B2718" s="22"/>
      <c r="C2718" s="7"/>
      <c r="D2718" s="46"/>
      <c r="E2718" s="7"/>
      <c r="F2718" s="7"/>
      <c r="G2718" s="44"/>
      <c r="H2718" s="41">
        <f>Tabela1[[#This Row],[PESO UNI]]*Tabela1[[#This Row],[QTE]]</f>
        <v>0</v>
      </c>
      <c r="I2718" s="7"/>
      <c r="J2718" s="8"/>
      <c r="K2718" s="8"/>
      <c r="L2718" s="9"/>
      <c r="M2718" s="10"/>
      <c r="N2718" s="8"/>
      <c r="O2718" s="12"/>
      <c r="P2718" s="13"/>
      <c r="Q2718" s="14">
        <f>Tabela1[[#This Row],[QTDE/ Fabricação]]-Tabela1[[#This Row],[QTE]]</f>
        <v>0</v>
      </c>
      <c r="R2718" s="19">
        <f t="shared" si="358"/>
        <v>0</v>
      </c>
      <c r="S2718" s="19">
        <f t="shared" si="357"/>
        <v>0</v>
      </c>
      <c r="T2718" s="20">
        <f t="shared" si="359"/>
        <v>0</v>
      </c>
      <c r="U2718" s="17">
        <f>IFERROR(SUMIF('LISTA DE EMBARQUE'!B:B,MICRO!E:E,'LISTA DE EMBARQUE'!G:G),"")</f>
        <v>0</v>
      </c>
      <c r="V2718" s="12" t="str">
        <f>IFERROR(VLOOKUP(Tabela1[[#This Row],[COD.MDE]],'LISTA DE EMBARQUE'!B:L,11,0),"")</f>
        <v/>
      </c>
      <c r="W2718" s="13" t="str">
        <f>IFERROR(COUNTIF(#REF!,Tabela1[[#This Row],[Colunas5]]),"")</f>
        <v/>
      </c>
      <c r="X2718" s="14">
        <f>Tabela1[[#This Row],[QIANTIDADE EXPEDIDA]]*Tabela1[[#This Row],[PESO UNI]]</f>
        <v>0</v>
      </c>
      <c r="Y2718" s="14">
        <f t="shared" si="360"/>
        <v>0</v>
      </c>
      <c r="Z2718" s="21">
        <f>Tabela1[[#This Row],[PESO TOTAL]]-Tabela1[[#This Row],[Peso Expedido]]</f>
        <v>0</v>
      </c>
      <c r="AA2718" s="18"/>
      <c r="AB2718" s="40"/>
      <c r="AC2718" s="40"/>
      <c r="AD2718" s="40"/>
      <c r="AE2718" s="40"/>
      <c r="AF2718" s="40"/>
      <c r="AG2718" s="40"/>
      <c r="AH2718" s="40"/>
      <c r="AI2718" s="40" t="str">
        <f t="shared" si="364"/>
        <v>ok</v>
      </c>
      <c r="AJ2718"/>
      <c r="AK2718" t="str">
        <f>Tabela1[[#This Row],[Coluna1]]&amp;Tabela1[[#This Row],[PEDIDO]]</f>
        <v/>
      </c>
      <c r="AL2718"/>
      <c r="AM2718"/>
      <c r="AN2718"/>
      <c r="AO2718" t="str">
        <f t="shared" si="361"/>
        <v>/</v>
      </c>
      <c r="AP2718" t="str">
        <f>Tabela1[[#This Row],[TAG]]&amp;Tabela1[[#This Row],[PEDIDO]]&amp;Tabela1[[#This Row],[PRODUTO]]</f>
        <v/>
      </c>
      <c r="AQ2718" s="23" t="str">
        <f>Tabela1[[#This Row],[PRODUTO]]&amp;Tabela1[[#This Row],[TAG]]</f>
        <v/>
      </c>
      <c r="AR2718" s="183">
        <f>Tabela1[[#This Row],[PESO TOTAL]]*Tabela1[[#This Row],[MATÉRIA PRIMA]]</f>
        <v>0</v>
      </c>
      <c r="AS2718" s="28">
        <f>Tabela1[[#This Row],[PESO TOTAL]]*Tabela1[[#This Row],[PREPARAÇÃO ]]</f>
        <v>0</v>
      </c>
      <c r="AT2718" s="28">
        <f>Tabela1[[#This Row],[PESO TOTAL]]*Tabela1[[#This Row],[CALDEIRARIA]]</f>
        <v>0</v>
      </c>
      <c r="AU2718" s="28">
        <f>Tabela1[[#This Row],[PESO TOTAL]]*Tabela1[[#This Row],[SOLDA]]</f>
        <v>0</v>
      </c>
      <c r="AV2718" s="28">
        <f>Tabela1[[#This Row],[PESO TOTAL]]*Tabela1[[#This Row],[ACABAMENTO]]</f>
        <v>0</v>
      </c>
      <c r="AW2718" s="28">
        <f>Tabela1[[#This Row],[PESO TOTAL]]*Tabela1[[#This Row],[PRONTO ACABADO]]</f>
        <v>0</v>
      </c>
      <c r="AX2718" s="28">
        <f>Tabela1[[#This Row],[PESO TOTAL]]*Tabela1[[#This Row],[EXPEDIÇÃO ]]</f>
        <v>0</v>
      </c>
      <c r="AY2718" s="28" t="str">
        <f>Tabela1[[#This Row],[PEDIDO]]&amp;Tabela1[[#This Row],[PRODUTO]]</f>
        <v/>
      </c>
      <c r="AZ2718" s="44">
        <f>IF(AF2718="",0,IF(ISTEXT(AF2718),H2718*VALUE(SUBSTITUTE(AF2718,"%",""))/100,H2718*AF2718))-Tabela1[[#This Row],[PRONTO ACABADO2]]</f>
        <v>0</v>
      </c>
      <c r="BA2718" s="44">
        <f>IF(AG2718="",0,IF(ISTEXT(AG2718),H2718*VALUE(SUBSTITUTE(AG2718,"%",""))/100,H2718*AG2718))-Tabela1[[#This Row],[PESO EXPEDIDO2]]</f>
        <v>0</v>
      </c>
      <c r="BB2718" s="44">
        <f t="shared" si="362"/>
        <v>0</v>
      </c>
      <c r="BC2718" s="44">
        <f t="shared" si="363"/>
        <v>0</v>
      </c>
      <c r="BD2718" s="44"/>
    </row>
    <row r="2719" spans="1:56" ht="15.75" hidden="1" customHeight="1" x14ac:dyDescent="0.25">
      <c r="A2719" s="6"/>
      <c r="B2719" s="22"/>
      <c r="C2719" s="7"/>
      <c r="D2719" s="46"/>
      <c r="E2719" s="7"/>
      <c r="F2719" s="7"/>
      <c r="G2719" s="44"/>
      <c r="H2719" s="41">
        <f>Tabela1[[#This Row],[PESO UNI]]*Tabela1[[#This Row],[QTE]]</f>
        <v>0</v>
      </c>
      <c r="I2719" s="7"/>
      <c r="J2719" s="8"/>
      <c r="K2719" s="8"/>
      <c r="L2719" s="9"/>
      <c r="M2719" s="10"/>
      <c r="N2719" s="8"/>
      <c r="O2719" s="12"/>
      <c r="P2719" s="13"/>
      <c r="Q2719" s="14">
        <f>Tabela1[[#This Row],[QTDE/ Fabricação]]-Tabela1[[#This Row],[QTE]]</f>
        <v>0</v>
      </c>
      <c r="R2719" s="19">
        <f t="shared" si="358"/>
        <v>0</v>
      </c>
      <c r="S2719" s="19">
        <f t="shared" si="357"/>
        <v>0</v>
      </c>
      <c r="T2719" s="20">
        <f t="shared" si="359"/>
        <v>0</v>
      </c>
      <c r="U2719" s="17">
        <f>IFERROR(SUMIF('LISTA DE EMBARQUE'!B:B,MICRO!E:E,'LISTA DE EMBARQUE'!G:G),"")</f>
        <v>0</v>
      </c>
      <c r="V2719" s="12" t="str">
        <f>IFERROR(VLOOKUP(Tabela1[[#This Row],[COD.MDE]],'LISTA DE EMBARQUE'!B:L,11,0),"")</f>
        <v/>
      </c>
      <c r="W2719" s="13" t="str">
        <f>IFERROR(COUNTIF(#REF!,Tabela1[[#This Row],[Colunas5]]),"")</f>
        <v/>
      </c>
      <c r="X2719" s="14">
        <f>Tabela1[[#This Row],[QIANTIDADE EXPEDIDA]]*Tabela1[[#This Row],[PESO UNI]]</f>
        <v>0</v>
      </c>
      <c r="Y2719" s="14">
        <f t="shared" si="360"/>
        <v>0</v>
      </c>
      <c r="Z2719" s="21">
        <f>Tabela1[[#This Row],[PESO TOTAL]]-Tabela1[[#This Row],[Peso Expedido]]</f>
        <v>0</v>
      </c>
      <c r="AA2719" s="18"/>
      <c r="AB2719" s="40"/>
      <c r="AC2719" s="40"/>
      <c r="AD2719" s="40"/>
      <c r="AE2719" s="40"/>
      <c r="AF2719" s="40"/>
      <c r="AG2719" s="40"/>
      <c r="AH2719" s="40"/>
      <c r="AI2719" s="40" t="str">
        <f t="shared" si="364"/>
        <v>ok</v>
      </c>
      <c r="AJ2719"/>
      <c r="AK2719" t="str">
        <f>Tabela1[[#This Row],[Coluna1]]&amp;Tabela1[[#This Row],[PEDIDO]]</f>
        <v/>
      </c>
      <c r="AL2719"/>
      <c r="AM2719"/>
      <c r="AN2719"/>
      <c r="AO2719" t="str">
        <f t="shared" si="361"/>
        <v>/</v>
      </c>
      <c r="AP2719" t="str">
        <f>Tabela1[[#This Row],[TAG]]&amp;Tabela1[[#This Row],[PEDIDO]]&amp;Tabela1[[#This Row],[PRODUTO]]</f>
        <v/>
      </c>
      <c r="AQ2719" s="23" t="str">
        <f>Tabela1[[#This Row],[PRODUTO]]&amp;Tabela1[[#This Row],[TAG]]</f>
        <v/>
      </c>
      <c r="AR2719" s="183">
        <f>Tabela1[[#This Row],[PESO TOTAL]]*Tabela1[[#This Row],[MATÉRIA PRIMA]]</f>
        <v>0</v>
      </c>
      <c r="AS2719" s="28">
        <f>Tabela1[[#This Row],[PESO TOTAL]]*Tabela1[[#This Row],[PREPARAÇÃO ]]</f>
        <v>0</v>
      </c>
      <c r="AT2719" s="28">
        <f>Tabela1[[#This Row],[PESO TOTAL]]*Tabela1[[#This Row],[CALDEIRARIA]]</f>
        <v>0</v>
      </c>
      <c r="AU2719" s="28">
        <f>Tabela1[[#This Row],[PESO TOTAL]]*Tabela1[[#This Row],[SOLDA]]</f>
        <v>0</v>
      </c>
      <c r="AV2719" s="28">
        <f>Tabela1[[#This Row],[PESO TOTAL]]*Tabela1[[#This Row],[ACABAMENTO]]</f>
        <v>0</v>
      </c>
      <c r="AW2719" s="28">
        <f>Tabela1[[#This Row],[PESO TOTAL]]*Tabela1[[#This Row],[PRONTO ACABADO]]</f>
        <v>0</v>
      </c>
      <c r="AX2719" s="28">
        <f>Tabela1[[#This Row],[PESO TOTAL]]*Tabela1[[#This Row],[EXPEDIÇÃO ]]</f>
        <v>0</v>
      </c>
      <c r="AY2719" s="28" t="str">
        <f>Tabela1[[#This Row],[PEDIDO]]&amp;Tabela1[[#This Row],[PRODUTO]]</f>
        <v/>
      </c>
      <c r="AZ2719" s="44">
        <f>IF(AF2719="",0,IF(ISTEXT(AF2719),H2719*VALUE(SUBSTITUTE(AF2719,"%",""))/100,H2719*AF2719))-Tabela1[[#This Row],[PRONTO ACABADO2]]</f>
        <v>0</v>
      </c>
      <c r="BA2719" s="44">
        <f>IF(AG2719="",0,IF(ISTEXT(AG2719),H2719*VALUE(SUBSTITUTE(AG2719,"%",""))/100,H2719*AG2719))-Tabela1[[#This Row],[PESO EXPEDIDO2]]</f>
        <v>0</v>
      </c>
      <c r="BB2719" s="44">
        <f t="shared" si="362"/>
        <v>0</v>
      </c>
      <c r="BC2719" s="44">
        <f t="shared" si="363"/>
        <v>0</v>
      </c>
      <c r="BD2719" s="44"/>
    </row>
    <row r="2720" spans="1:56" ht="15.75" hidden="1" customHeight="1" x14ac:dyDescent="0.25">
      <c r="A2720" s="6"/>
      <c r="B2720" s="22"/>
      <c r="C2720" s="7"/>
      <c r="D2720" s="46"/>
      <c r="E2720" s="7"/>
      <c r="F2720" s="7"/>
      <c r="G2720" s="44"/>
      <c r="H2720" s="41">
        <f>Tabela1[[#This Row],[PESO UNI]]*Tabela1[[#This Row],[QTE]]</f>
        <v>0</v>
      </c>
      <c r="I2720" s="7"/>
      <c r="J2720" s="8"/>
      <c r="K2720" s="8"/>
      <c r="L2720" s="9"/>
      <c r="M2720" s="10"/>
      <c r="N2720" s="8"/>
      <c r="O2720" s="12"/>
      <c r="P2720" s="13"/>
      <c r="Q2720" s="14">
        <f>Tabela1[[#This Row],[QTDE/ Fabricação]]-Tabela1[[#This Row],[QTE]]</f>
        <v>0</v>
      </c>
      <c r="R2720" s="19">
        <f t="shared" si="358"/>
        <v>0</v>
      </c>
      <c r="S2720" s="19">
        <f t="shared" si="357"/>
        <v>0</v>
      </c>
      <c r="T2720" s="20">
        <f t="shared" si="359"/>
        <v>0</v>
      </c>
      <c r="U2720" s="17">
        <f>IFERROR(SUMIF('LISTA DE EMBARQUE'!B:B,MICRO!E:E,'LISTA DE EMBARQUE'!G:G),"")</f>
        <v>0</v>
      </c>
      <c r="V2720" s="12" t="str">
        <f>IFERROR(VLOOKUP(Tabela1[[#This Row],[COD.MDE]],'LISTA DE EMBARQUE'!B:L,11,0),"")</f>
        <v/>
      </c>
      <c r="W2720" s="13" t="str">
        <f>IFERROR(COUNTIF(#REF!,Tabela1[[#This Row],[Colunas5]]),"")</f>
        <v/>
      </c>
      <c r="X2720" s="14">
        <f>Tabela1[[#This Row],[QIANTIDADE EXPEDIDA]]*Tabela1[[#This Row],[PESO UNI]]</f>
        <v>0</v>
      </c>
      <c r="Y2720" s="14">
        <f t="shared" si="360"/>
        <v>0</v>
      </c>
      <c r="Z2720" s="21">
        <f>Tabela1[[#This Row],[PESO TOTAL]]-Tabela1[[#This Row],[Peso Expedido]]</f>
        <v>0</v>
      </c>
      <c r="AA2720" s="18"/>
      <c r="AB2720" s="40"/>
      <c r="AC2720" s="40"/>
      <c r="AD2720" s="40"/>
      <c r="AE2720" s="40"/>
      <c r="AF2720" s="40"/>
      <c r="AG2720" s="40"/>
      <c r="AH2720" s="40"/>
      <c r="AI2720" s="40" t="str">
        <f t="shared" si="364"/>
        <v>ok</v>
      </c>
      <c r="AJ2720"/>
      <c r="AK2720" t="str">
        <f>Tabela1[[#This Row],[Coluna1]]&amp;Tabela1[[#This Row],[PEDIDO]]</f>
        <v/>
      </c>
      <c r="AL2720"/>
      <c r="AM2720"/>
      <c r="AN2720"/>
      <c r="AO2720" t="str">
        <f t="shared" si="361"/>
        <v>/</v>
      </c>
      <c r="AP2720" t="str">
        <f>Tabela1[[#This Row],[TAG]]&amp;Tabela1[[#This Row],[PEDIDO]]&amp;Tabela1[[#This Row],[PRODUTO]]</f>
        <v/>
      </c>
      <c r="AQ2720" s="23" t="str">
        <f>Tabela1[[#This Row],[PRODUTO]]&amp;Tabela1[[#This Row],[TAG]]</f>
        <v/>
      </c>
      <c r="AR2720" s="183">
        <f>Tabela1[[#This Row],[PESO TOTAL]]*Tabela1[[#This Row],[MATÉRIA PRIMA]]</f>
        <v>0</v>
      </c>
      <c r="AS2720" s="28">
        <f>Tabela1[[#This Row],[PESO TOTAL]]*Tabela1[[#This Row],[PREPARAÇÃO ]]</f>
        <v>0</v>
      </c>
      <c r="AT2720" s="28">
        <f>Tabela1[[#This Row],[PESO TOTAL]]*Tabela1[[#This Row],[CALDEIRARIA]]</f>
        <v>0</v>
      </c>
      <c r="AU2720" s="28">
        <f>Tabela1[[#This Row],[PESO TOTAL]]*Tabela1[[#This Row],[SOLDA]]</f>
        <v>0</v>
      </c>
      <c r="AV2720" s="28">
        <f>Tabela1[[#This Row],[PESO TOTAL]]*Tabela1[[#This Row],[ACABAMENTO]]</f>
        <v>0</v>
      </c>
      <c r="AW2720" s="28">
        <f>Tabela1[[#This Row],[PESO TOTAL]]*Tabela1[[#This Row],[PRONTO ACABADO]]</f>
        <v>0</v>
      </c>
      <c r="AX2720" s="28">
        <f>Tabela1[[#This Row],[PESO TOTAL]]*Tabela1[[#This Row],[EXPEDIÇÃO ]]</f>
        <v>0</v>
      </c>
      <c r="AY2720" s="28" t="str">
        <f>Tabela1[[#This Row],[PEDIDO]]&amp;Tabela1[[#This Row],[PRODUTO]]</f>
        <v/>
      </c>
      <c r="AZ2720" s="44">
        <f>IF(AF2720="",0,IF(ISTEXT(AF2720),H2720*VALUE(SUBSTITUTE(AF2720,"%",""))/100,H2720*AF2720))-Tabela1[[#This Row],[PRONTO ACABADO2]]</f>
        <v>0</v>
      </c>
      <c r="BA2720" s="44">
        <f>IF(AG2720="",0,IF(ISTEXT(AG2720),H2720*VALUE(SUBSTITUTE(AG2720,"%",""))/100,H2720*AG2720))-Tabela1[[#This Row],[PESO EXPEDIDO2]]</f>
        <v>0</v>
      </c>
      <c r="BB2720" s="44">
        <f t="shared" si="362"/>
        <v>0</v>
      </c>
      <c r="BC2720" s="44">
        <f t="shared" si="363"/>
        <v>0</v>
      </c>
      <c r="BD2720" s="44"/>
    </row>
    <row r="2721" spans="1:56" ht="15.75" hidden="1" customHeight="1" x14ac:dyDescent="0.25">
      <c r="A2721" s="6"/>
      <c r="B2721" s="22"/>
      <c r="C2721" s="7"/>
      <c r="D2721" s="46"/>
      <c r="E2721" s="7"/>
      <c r="F2721" s="7"/>
      <c r="G2721" s="44"/>
      <c r="H2721" s="41">
        <f>Tabela1[[#This Row],[PESO UNI]]*Tabela1[[#This Row],[QTE]]</f>
        <v>0</v>
      </c>
      <c r="I2721" s="7"/>
      <c r="J2721" s="8"/>
      <c r="K2721" s="8"/>
      <c r="L2721" s="9"/>
      <c r="M2721" s="10"/>
      <c r="N2721" s="8"/>
      <c r="O2721" s="12"/>
      <c r="P2721" s="13"/>
      <c r="Q2721" s="14">
        <f>Tabela1[[#This Row],[QTDE/ Fabricação]]-Tabela1[[#This Row],[QTE]]</f>
        <v>0</v>
      </c>
      <c r="R2721" s="19">
        <f t="shared" si="358"/>
        <v>0</v>
      </c>
      <c r="S2721" s="19">
        <f t="shared" si="357"/>
        <v>0</v>
      </c>
      <c r="T2721" s="20">
        <f t="shared" si="359"/>
        <v>0</v>
      </c>
      <c r="U2721" s="17">
        <f>IFERROR(SUMIF('LISTA DE EMBARQUE'!B:B,MICRO!E:E,'LISTA DE EMBARQUE'!G:G),"")</f>
        <v>0</v>
      </c>
      <c r="V2721" s="12" t="str">
        <f>IFERROR(VLOOKUP(Tabela1[[#This Row],[COD.MDE]],'LISTA DE EMBARQUE'!B:L,11,0),"")</f>
        <v/>
      </c>
      <c r="W2721" s="13" t="str">
        <f>IFERROR(COUNTIF(#REF!,Tabela1[[#This Row],[Colunas5]]),"")</f>
        <v/>
      </c>
      <c r="X2721" s="14">
        <f>Tabela1[[#This Row],[QIANTIDADE EXPEDIDA]]*Tabela1[[#This Row],[PESO UNI]]</f>
        <v>0</v>
      </c>
      <c r="Y2721" s="14">
        <f t="shared" si="360"/>
        <v>0</v>
      </c>
      <c r="Z2721" s="21">
        <f>Tabela1[[#This Row],[PESO TOTAL]]-Tabela1[[#This Row],[Peso Expedido]]</f>
        <v>0</v>
      </c>
      <c r="AA2721" s="18"/>
      <c r="AB2721" s="40"/>
      <c r="AC2721" s="40"/>
      <c r="AD2721" s="40"/>
      <c r="AE2721" s="40"/>
      <c r="AF2721" s="40"/>
      <c r="AG2721" s="40"/>
      <c r="AH2721" s="40"/>
      <c r="AI2721" s="40" t="str">
        <f t="shared" si="364"/>
        <v>ok</v>
      </c>
      <c r="AJ2721"/>
      <c r="AK2721" t="str">
        <f>Tabela1[[#This Row],[Coluna1]]&amp;Tabela1[[#This Row],[PEDIDO]]</f>
        <v/>
      </c>
      <c r="AL2721"/>
      <c r="AM2721"/>
      <c r="AN2721"/>
      <c r="AO2721" t="str">
        <f t="shared" si="361"/>
        <v>/</v>
      </c>
      <c r="AP2721" t="str">
        <f>Tabela1[[#This Row],[TAG]]&amp;Tabela1[[#This Row],[PEDIDO]]&amp;Tabela1[[#This Row],[PRODUTO]]</f>
        <v/>
      </c>
      <c r="AQ2721" s="23" t="str">
        <f>Tabela1[[#This Row],[PRODUTO]]&amp;Tabela1[[#This Row],[TAG]]</f>
        <v/>
      </c>
      <c r="AR2721" s="183">
        <f>Tabela1[[#This Row],[PESO TOTAL]]*Tabela1[[#This Row],[MATÉRIA PRIMA]]</f>
        <v>0</v>
      </c>
      <c r="AS2721" s="28">
        <f>Tabela1[[#This Row],[PESO TOTAL]]*Tabela1[[#This Row],[PREPARAÇÃO ]]</f>
        <v>0</v>
      </c>
      <c r="AT2721" s="28">
        <f>Tabela1[[#This Row],[PESO TOTAL]]*Tabela1[[#This Row],[CALDEIRARIA]]</f>
        <v>0</v>
      </c>
      <c r="AU2721" s="28">
        <f>Tabela1[[#This Row],[PESO TOTAL]]*Tabela1[[#This Row],[SOLDA]]</f>
        <v>0</v>
      </c>
      <c r="AV2721" s="28">
        <f>Tabela1[[#This Row],[PESO TOTAL]]*Tabela1[[#This Row],[ACABAMENTO]]</f>
        <v>0</v>
      </c>
      <c r="AW2721" s="28">
        <f>Tabela1[[#This Row],[PESO TOTAL]]*Tabela1[[#This Row],[PRONTO ACABADO]]</f>
        <v>0</v>
      </c>
      <c r="AX2721" s="28">
        <f>Tabela1[[#This Row],[PESO TOTAL]]*Tabela1[[#This Row],[EXPEDIÇÃO ]]</f>
        <v>0</v>
      </c>
      <c r="AY2721" s="28" t="str">
        <f>Tabela1[[#This Row],[PEDIDO]]&amp;Tabela1[[#This Row],[PRODUTO]]</f>
        <v/>
      </c>
      <c r="AZ2721" s="44">
        <f>IF(AF2721="",0,IF(ISTEXT(AF2721),H2721*VALUE(SUBSTITUTE(AF2721,"%",""))/100,H2721*AF2721))-Tabela1[[#This Row],[PRONTO ACABADO2]]</f>
        <v>0</v>
      </c>
      <c r="BA2721" s="44">
        <f>IF(AG2721="",0,IF(ISTEXT(AG2721),H2721*VALUE(SUBSTITUTE(AG2721,"%",""))/100,H2721*AG2721))-Tabela1[[#This Row],[PESO EXPEDIDO2]]</f>
        <v>0</v>
      </c>
      <c r="BB2721" s="44">
        <f t="shared" si="362"/>
        <v>0</v>
      </c>
      <c r="BC2721" s="44">
        <f t="shared" si="363"/>
        <v>0</v>
      </c>
      <c r="BD2721" s="44"/>
    </row>
    <row r="2722" spans="1:56" ht="15.75" hidden="1" customHeight="1" x14ac:dyDescent="0.25">
      <c r="A2722" s="6"/>
      <c r="B2722" s="22"/>
      <c r="C2722" s="7"/>
      <c r="D2722" s="46"/>
      <c r="E2722" s="7"/>
      <c r="F2722" s="7"/>
      <c r="G2722" s="44"/>
      <c r="H2722" s="41">
        <f>Tabela1[[#This Row],[PESO UNI]]*Tabela1[[#This Row],[QTE]]</f>
        <v>0</v>
      </c>
      <c r="I2722" s="7"/>
      <c r="J2722" s="8"/>
      <c r="K2722" s="8"/>
      <c r="L2722" s="9"/>
      <c r="M2722" s="10"/>
      <c r="N2722" s="8"/>
      <c r="O2722" s="12"/>
      <c r="P2722" s="13"/>
      <c r="Q2722" s="14">
        <f>Tabela1[[#This Row],[QTDE/ Fabricação]]-Tabela1[[#This Row],[QTE]]</f>
        <v>0</v>
      </c>
      <c r="R2722" s="19">
        <f t="shared" si="358"/>
        <v>0</v>
      </c>
      <c r="S2722" s="19">
        <f t="shared" si="357"/>
        <v>0</v>
      </c>
      <c r="T2722" s="20">
        <f t="shared" si="359"/>
        <v>0</v>
      </c>
      <c r="U2722" s="17">
        <f>IFERROR(SUMIF('LISTA DE EMBARQUE'!B:B,MICRO!E:E,'LISTA DE EMBARQUE'!G:G),"")</f>
        <v>0</v>
      </c>
      <c r="V2722" s="12" t="str">
        <f>IFERROR(VLOOKUP(Tabela1[[#This Row],[COD.MDE]],'LISTA DE EMBARQUE'!B:L,11,0),"")</f>
        <v/>
      </c>
      <c r="W2722" s="13" t="str">
        <f>IFERROR(COUNTIF(#REF!,Tabela1[[#This Row],[Colunas5]]),"")</f>
        <v/>
      </c>
      <c r="X2722" s="14">
        <f>Tabela1[[#This Row],[QIANTIDADE EXPEDIDA]]*Tabela1[[#This Row],[PESO UNI]]</f>
        <v>0</v>
      </c>
      <c r="Y2722" s="14">
        <f t="shared" si="360"/>
        <v>0</v>
      </c>
      <c r="Z2722" s="21">
        <f>Tabela1[[#This Row],[PESO TOTAL]]-Tabela1[[#This Row],[Peso Expedido]]</f>
        <v>0</v>
      </c>
      <c r="AA2722" s="18"/>
      <c r="AB2722" s="40"/>
      <c r="AC2722" s="40"/>
      <c r="AD2722" s="40"/>
      <c r="AE2722" s="40"/>
      <c r="AF2722" s="40"/>
      <c r="AG2722" s="40"/>
      <c r="AH2722" s="40"/>
      <c r="AI2722" s="40" t="str">
        <f t="shared" si="364"/>
        <v>ok</v>
      </c>
      <c r="AJ2722"/>
      <c r="AK2722" t="str">
        <f>Tabela1[[#This Row],[Coluna1]]&amp;Tabela1[[#This Row],[PEDIDO]]</f>
        <v/>
      </c>
      <c r="AL2722"/>
      <c r="AM2722"/>
      <c r="AN2722"/>
      <c r="AO2722" t="str">
        <f t="shared" si="361"/>
        <v>/</v>
      </c>
      <c r="AP2722" t="str">
        <f>Tabela1[[#This Row],[TAG]]&amp;Tabela1[[#This Row],[PEDIDO]]&amp;Tabela1[[#This Row],[PRODUTO]]</f>
        <v/>
      </c>
      <c r="AQ2722" s="23" t="str">
        <f>Tabela1[[#This Row],[PRODUTO]]&amp;Tabela1[[#This Row],[TAG]]</f>
        <v/>
      </c>
      <c r="AR2722" s="183">
        <f>Tabela1[[#This Row],[PESO TOTAL]]*Tabela1[[#This Row],[MATÉRIA PRIMA]]</f>
        <v>0</v>
      </c>
      <c r="AS2722" s="28">
        <f>Tabela1[[#This Row],[PESO TOTAL]]*Tabela1[[#This Row],[PREPARAÇÃO ]]</f>
        <v>0</v>
      </c>
      <c r="AT2722" s="28">
        <f>Tabela1[[#This Row],[PESO TOTAL]]*Tabela1[[#This Row],[CALDEIRARIA]]</f>
        <v>0</v>
      </c>
      <c r="AU2722" s="28">
        <f>Tabela1[[#This Row],[PESO TOTAL]]*Tabela1[[#This Row],[SOLDA]]</f>
        <v>0</v>
      </c>
      <c r="AV2722" s="28">
        <f>Tabela1[[#This Row],[PESO TOTAL]]*Tabela1[[#This Row],[ACABAMENTO]]</f>
        <v>0</v>
      </c>
      <c r="AW2722" s="28">
        <f>Tabela1[[#This Row],[PESO TOTAL]]*Tabela1[[#This Row],[PRONTO ACABADO]]</f>
        <v>0</v>
      </c>
      <c r="AX2722" s="28">
        <f>Tabela1[[#This Row],[PESO TOTAL]]*Tabela1[[#This Row],[EXPEDIÇÃO ]]</f>
        <v>0</v>
      </c>
      <c r="AY2722" s="28" t="str">
        <f>Tabela1[[#This Row],[PEDIDO]]&amp;Tabela1[[#This Row],[PRODUTO]]</f>
        <v/>
      </c>
      <c r="AZ2722" s="44">
        <f>IF(AF2722="",0,IF(ISTEXT(AF2722),H2722*VALUE(SUBSTITUTE(AF2722,"%",""))/100,H2722*AF2722))-Tabela1[[#This Row],[PRONTO ACABADO2]]</f>
        <v>0</v>
      </c>
      <c r="BA2722" s="44">
        <f>IF(AG2722="",0,IF(ISTEXT(AG2722),H2722*VALUE(SUBSTITUTE(AG2722,"%",""))/100,H2722*AG2722))-Tabela1[[#This Row],[PESO EXPEDIDO2]]</f>
        <v>0</v>
      </c>
      <c r="BB2722" s="44">
        <f t="shared" si="362"/>
        <v>0</v>
      </c>
      <c r="BC2722" s="44">
        <f t="shared" si="363"/>
        <v>0</v>
      </c>
      <c r="BD2722" s="44"/>
    </row>
    <row r="2723" spans="1:56" ht="15.75" hidden="1" customHeight="1" x14ac:dyDescent="0.25">
      <c r="A2723" s="6"/>
      <c r="B2723" s="22"/>
      <c r="C2723" s="7"/>
      <c r="D2723" s="46"/>
      <c r="E2723" s="7"/>
      <c r="F2723" s="7"/>
      <c r="G2723" s="44"/>
      <c r="H2723" s="41">
        <f>Tabela1[[#This Row],[PESO UNI]]*Tabela1[[#This Row],[QTE]]</f>
        <v>0</v>
      </c>
      <c r="I2723" s="7"/>
      <c r="J2723" s="8"/>
      <c r="K2723" s="8"/>
      <c r="L2723" s="9"/>
      <c r="M2723" s="10"/>
      <c r="N2723" s="8"/>
      <c r="O2723" s="12"/>
      <c r="P2723" s="13"/>
      <c r="Q2723" s="14">
        <f>Tabela1[[#This Row],[QTDE/ Fabricação]]-Tabela1[[#This Row],[QTE]]</f>
        <v>0</v>
      </c>
      <c r="R2723" s="19">
        <f t="shared" si="358"/>
        <v>0</v>
      </c>
      <c r="S2723" s="19">
        <f t="shared" si="357"/>
        <v>0</v>
      </c>
      <c r="T2723" s="20">
        <f t="shared" si="359"/>
        <v>0</v>
      </c>
      <c r="U2723" s="17">
        <f>IFERROR(SUMIF('LISTA DE EMBARQUE'!B:B,MICRO!E:E,'LISTA DE EMBARQUE'!G:G),"")</f>
        <v>0</v>
      </c>
      <c r="V2723" s="12" t="str">
        <f>IFERROR(VLOOKUP(Tabela1[[#This Row],[COD.MDE]],'LISTA DE EMBARQUE'!B:L,11,0),"")</f>
        <v/>
      </c>
      <c r="W2723" s="13" t="str">
        <f>IFERROR(COUNTIF(#REF!,Tabela1[[#This Row],[Colunas5]]),"")</f>
        <v/>
      </c>
      <c r="X2723" s="14">
        <f>Tabela1[[#This Row],[QIANTIDADE EXPEDIDA]]*Tabela1[[#This Row],[PESO UNI]]</f>
        <v>0</v>
      </c>
      <c r="Y2723" s="14">
        <f t="shared" si="360"/>
        <v>0</v>
      </c>
      <c r="Z2723" s="21">
        <f>Tabela1[[#This Row],[PESO TOTAL]]-Tabela1[[#This Row],[Peso Expedido]]</f>
        <v>0</v>
      </c>
      <c r="AA2723" s="18"/>
      <c r="AB2723" s="40"/>
      <c r="AC2723" s="40"/>
      <c r="AD2723" s="40"/>
      <c r="AE2723" s="40"/>
      <c r="AF2723" s="40"/>
      <c r="AG2723" s="40"/>
      <c r="AH2723" s="40"/>
      <c r="AI2723" s="40" t="str">
        <f t="shared" si="364"/>
        <v>ok</v>
      </c>
      <c r="AJ2723"/>
      <c r="AK2723" t="str">
        <f>Tabela1[[#This Row],[Coluna1]]&amp;Tabela1[[#This Row],[PEDIDO]]</f>
        <v/>
      </c>
      <c r="AL2723"/>
      <c r="AM2723"/>
      <c r="AN2723"/>
      <c r="AO2723" t="str">
        <f t="shared" si="361"/>
        <v>/</v>
      </c>
      <c r="AP2723" t="str">
        <f>Tabela1[[#This Row],[TAG]]&amp;Tabela1[[#This Row],[PEDIDO]]&amp;Tabela1[[#This Row],[PRODUTO]]</f>
        <v/>
      </c>
      <c r="AQ2723" s="23" t="str">
        <f>Tabela1[[#This Row],[PRODUTO]]&amp;Tabela1[[#This Row],[TAG]]</f>
        <v/>
      </c>
      <c r="AR2723" s="183">
        <f>Tabela1[[#This Row],[PESO TOTAL]]*Tabela1[[#This Row],[MATÉRIA PRIMA]]</f>
        <v>0</v>
      </c>
      <c r="AS2723" s="28">
        <f>Tabela1[[#This Row],[PESO TOTAL]]*Tabela1[[#This Row],[PREPARAÇÃO ]]</f>
        <v>0</v>
      </c>
      <c r="AT2723" s="28">
        <f>Tabela1[[#This Row],[PESO TOTAL]]*Tabela1[[#This Row],[CALDEIRARIA]]</f>
        <v>0</v>
      </c>
      <c r="AU2723" s="28">
        <f>Tabela1[[#This Row],[PESO TOTAL]]*Tabela1[[#This Row],[SOLDA]]</f>
        <v>0</v>
      </c>
      <c r="AV2723" s="28">
        <f>Tabela1[[#This Row],[PESO TOTAL]]*Tabela1[[#This Row],[ACABAMENTO]]</f>
        <v>0</v>
      </c>
      <c r="AW2723" s="28">
        <f>Tabela1[[#This Row],[PESO TOTAL]]*Tabela1[[#This Row],[PRONTO ACABADO]]</f>
        <v>0</v>
      </c>
      <c r="AX2723" s="28">
        <f>Tabela1[[#This Row],[PESO TOTAL]]*Tabela1[[#This Row],[EXPEDIÇÃO ]]</f>
        <v>0</v>
      </c>
      <c r="AY2723" s="28" t="str">
        <f>Tabela1[[#This Row],[PEDIDO]]&amp;Tabela1[[#This Row],[PRODUTO]]</f>
        <v/>
      </c>
      <c r="AZ2723" s="44">
        <f>IF(AF2723="",0,IF(ISTEXT(AF2723),H2723*VALUE(SUBSTITUTE(AF2723,"%",""))/100,H2723*AF2723))-Tabela1[[#This Row],[PRONTO ACABADO2]]</f>
        <v>0</v>
      </c>
      <c r="BA2723" s="44">
        <f>IF(AG2723="",0,IF(ISTEXT(AG2723),H2723*VALUE(SUBSTITUTE(AG2723,"%",""))/100,H2723*AG2723))-Tabela1[[#This Row],[PESO EXPEDIDO2]]</f>
        <v>0</v>
      </c>
      <c r="BB2723" s="44">
        <f t="shared" si="362"/>
        <v>0</v>
      </c>
      <c r="BC2723" s="44">
        <f t="shared" si="363"/>
        <v>0</v>
      </c>
      <c r="BD2723" s="44"/>
    </row>
    <row r="2724" spans="1:56" ht="15.75" hidden="1" customHeight="1" x14ac:dyDescent="0.25">
      <c r="A2724" s="6"/>
      <c r="B2724" s="22"/>
      <c r="C2724" s="7"/>
      <c r="D2724" s="46"/>
      <c r="E2724" s="7"/>
      <c r="F2724" s="7"/>
      <c r="G2724" s="44"/>
      <c r="H2724" s="41">
        <f>Tabela1[[#This Row],[PESO UNI]]*Tabela1[[#This Row],[QTE]]</f>
        <v>0</v>
      </c>
      <c r="I2724" s="7"/>
      <c r="J2724" s="8"/>
      <c r="K2724" s="8"/>
      <c r="L2724" s="9"/>
      <c r="M2724" s="10"/>
      <c r="N2724" s="8"/>
      <c r="O2724" s="12"/>
      <c r="P2724" s="13"/>
      <c r="Q2724" s="14">
        <f>Tabela1[[#This Row],[QTDE/ Fabricação]]-Tabela1[[#This Row],[QTE]]</f>
        <v>0</v>
      </c>
      <c r="R2724" s="19">
        <f t="shared" si="358"/>
        <v>0</v>
      </c>
      <c r="S2724" s="19">
        <f t="shared" si="357"/>
        <v>0</v>
      </c>
      <c r="T2724" s="20">
        <f t="shared" si="359"/>
        <v>0</v>
      </c>
      <c r="U2724" s="17">
        <f>IFERROR(SUMIF('LISTA DE EMBARQUE'!B:B,MICRO!E:E,'LISTA DE EMBARQUE'!G:G),"")</f>
        <v>0</v>
      </c>
      <c r="V2724" s="12" t="str">
        <f>IFERROR(VLOOKUP(Tabela1[[#This Row],[COD.MDE]],'LISTA DE EMBARQUE'!B:L,11,0),"")</f>
        <v/>
      </c>
      <c r="W2724" s="13" t="str">
        <f>IFERROR(COUNTIF(#REF!,Tabela1[[#This Row],[Colunas5]]),"")</f>
        <v/>
      </c>
      <c r="X2724" s="14">
        <f>Tabela1[[#This Row],[QIANTIDADE EXPEDIDA]]*Tabela1[[#This Row],[PESO UNI]]</f>
        <v>0</v>
      </c>
      <c r="Y2724" s="14">
        <f t="shared" si="360"/>
        <v>0</v>
      </c>
      <c r="Z2724" s="21">
        <f>Tabela1[[#This Row],[PESO TOTAL]]-Tabela1[[#This Row],[Peso Expedido]]</f>
        <v>0</v>
      </c>
      <c r="AA2724" s="18"/>
      <c r="AB2724" s="40"/>
      <c r="AC2724" s="40"/>
      <c r="AD2724" s="40"/>
      <c r="AE2724" s="40"/>
      <c r="AF2724" s="40"/>
      <c r="AG2724" s="40"/>
      <c r="AH2724" s="40"/>
      <c r="AI2724" s="40" t="str">
        <f t="shared" si="364"/>
        <v>ok</v>
      </c>
      <c r="AJ2724"/>
      <c r="AK2724" t="str">
        <f>Tabela1[[#This Row],[Coluna1]]&amp;Tabela1[[#This Row],[PEDIDO]]</f>
        <v/>
      </c>
      <c r="AL2724"/>
      <c r="AM2724"/>
      <c r="AN2724"/>
      <c r="AO2724" t="str">
        <f t="shared" si="361"/>
        <v>/</v>
      </c>
      <c r="AP2724" t="str">
        <f>Tabela1[[#This Row],[TAG]]&amp;Tabela1[[#This Row],[PEDIDO]]&amp;Tabela1[[#This Row],[PRODUTO]]</f>
        <v/>
      </c>
      <c r="AQ2724" s="23" t="str">
        <f>Tabela1[[#This Row],[PRODUTO]]&amp;Tabela1[[#This Row],[TAG]]</f>
        <v/>
      </c>
      <c r="AR2724" s="183">
        <f>Tabela1[[#This Row],[PESO TOTAL]]*Tabela1[[#This Row],[MATÉRIA PRIMA]]</f>
        <v>0</v>
      </c>
      <c r="AS2724" s="28">
        <f>Tabela1[[#This Row],[PESO TOTAL]]*Tabela1[[#This Row],[PREPARAÇÃO ]]</f>
        <v>0</v>
      </c>
      <c r="AT2724" s="28">
        <f>Tabela1[[#This Row],[PESO TOTAL]]*Tabela1[[#This Row],[CALDEIRARIA]]</f>
        <v>0</v>
      </c>
      <c r="AU2724" s="28">
        <f>Tabela1[[#This Row],[PESO TOTAL]]*Tabela1[[#This Row],[SOLDA]]</f>
        <v>0</v>
      </c>
      <c r="AV2724" s="28">
        <f>Tabela1[[#This Row],[PESO TOTAL]]*Tabela1[[#This Row],[ACABAMENTO]]</f>
        <v>0</v>
      </c>
      <c r="AW2724" s="28">
        <f>Tabela1[[#This Row],[PESO TOTAL]]*Tabela1[[#This Row],[PRONTO ACABADO]]</f>
        <v>0</v>
      </c>
      <c r="AX2724" s="28">
        <f>Tabela1[[#This Row],[PESO TOTAL]]*Tabela1[[#This Row],[EXPEDIÇÃO ]]</f>
        <v>0</v>
      </c>
      <c r="AY2724" s="28" t="str">
        <f>Tabela1[[#This Row],[PEDIDO]]&amp;Tabela1[[#This Row],[PRODUTO]]</f>
        <v/>
      </c>
      <c r="AZ2724" s="44">
        <f>IF(AF2724="",0,IF(ISTEXT(AF2724),H2724*VALUE(SUBSTITUTE(AF2724,"%",""))/100,H2724*AF2724))-Tabela1[[#This Row],[PRONTO ACABADO2]]</f>
        <v>0</v>
      </c>
      <c r="BA2724" s="44">
        <f>IF(AG2724="",0,IF(ISTEXT(AG2724),H2724*VALUE(SUBSTITUTE(AG2724,"%",""))/100,H2724*AG2724))-Tabela1[[#This Row],[PESO EXPEDIDO2]]</f>
        <v>0</v>
      </c>
      <c r="BB2724" s="44">
        <f t="shared" si="362"/>
        <v>0</v>
      </c>
      <c r="BC2724" s="44">
        <f t="shared" si="363"/>
        <v>0</v>
      </c>
      <c r="BD2724" s="44"/>
    </row>
    <row r="2725" spans="1:56" ht="15.75" hidden="1" customHeight="1" x14ac:dyDescent="0.25">
      <c r="A2725" s="6"/>
      <c r="B2725" s="22"/>
      <c r="C2725" s="7"/>
      <c r="D2725" s="46"/>
      <c r="E2725" s="7"/>
      <c r="F2725" s="7"/>
      <c r="G2725" s="44"/>
      <c r="H2725" s="41">
        <f>Tabela1[[#This Row],[PESO UNI]]*Tabela1[[#This Row],[QTE]]</f>
        <v>0</v>
      </c>
      <c r="I2725" s="7"/>
      <c r="J2725" s="8"/>
      <c r="K2725" s="8"/>
      <c r="L2725" s="9"/>
      <c r="M2725" s="10"/>
      <c r="N2725" s="8"/>
      <c r="O2725" s="12"/>
      <c r="P2725" s="13"/>
      <c r="Q2725" s="14">
        <f>Tabela1[[#This Row],[QTDE/ Fabricação]]-Tabela1[[#This Row],[QTE]]</f>
        <v>0</v>
      </c>
      <c r="R2725" s="19">
        <f t="shared" si="358"/>
        <v>0</v>
      </c>
      <c r="S2725" s="19">
        <f t="shared" si="357"/>
        <v>0</v>
      </c>
      <c r="T2725" s="20">
        <f t="shared" si="359"/>
        <v>0</v>
      </c>
      <c r="U2725" s="17">
        <f>IFERROR(SUMIF('LISTA DE EMBARQUE'!B:B,MICRO!E:E,'LISTA DE EMBARQUE'!G:G),"")</f>
        <v>0</v>
      </c>
      <c r="V2725" s="12" t="str">
        <f>IFERROR(VLOOKUP(Tabela1[[#This Row],[COD.MDE]],'LISTA DE EMBARQUE'!B:L,11,0),"")</f>
        <v/>
      </c>
      <c r="W2725" s="13" t="str">
        <f>IFERROR(COUNTIF(#REF!,Tabela1[[#This Row],[Colunas5]]),"")</f>
        <v/>
      </c>
      <c r="X2725" s="14">
        <f>Tabela1[[#This Row],[QIANTIDADE EXPEDIDA]]*Tabela1[[#This Row],[PESO UNI]]</f>
        <v>0</v>
      </c>
      <c r="Y2725" s="14">
        <f t="shared" si="360"/>
        <v>0</v>
      </c>
      <c r="Z2725" s="21">
        <f>Tabela1[[#This Row],[PESO TOTAL]]-Tabela1[[#This Row],[Peso Expedido]]</f>
        <v>0</v>
      </c>
      <c r="AA2725" s="18"/>
      <c r="AB2725" s="40"/>
      <c r="AC2725" s="40"/>
      <c r="AD2725" s="40"/>
      <c r="AE2725" s="40"/>
      <c r="AF2725" s="40"/>
      <c r="AG2725" s="40"/>
      <c r="AH2725" s="40"/>
      <c r="AI2725" s="40" t="str">
        <f t="shared" si="364"/>
        <v>ok</v>
      </c>
      <c r="AJ2725"/>
      <c r="AK2725" t="str">
        <f>Tabela1[[#This Row],[Coluna1]]&amp;Tabela1[[#This Row],[PEDIDO]]</f>
        <v/>
      </c>
      <c r="AL2725"/>
      <c r="AM2725"/>
      <c r="AN2725"/>
      <c r="AO2725" t="str">
        <f t="shared" si="361"/>
        <v>/</v>
      </c>
      <c r="AP2725" t="str">
        <f>Tabela1[[#This Row],[TAG]]&amp;Tabela1[[#This Row],[PEDIDO]]&amp;Tabela1[[#This Row],[PRODUTO]]</f>
        <v/>
      </c>
      <c r="AQ2725" s="23" t="str">
        <f>Tabela1[[#This Row],[PRODUTO]]&amp;Tabela1[[#This Row],[TAG]]</f>
        <v/>
      </c>
      <c r="AR2725" s="183">
        <f>Tabela1[[#This Row],[PESO TOTAL]]*Tabela1[[#This Row],[MATÉRIA PRIMA]]</f>
        <v>0</v>
      </c>
      <c r="AS2725" s="28">
        <f>Tabela1[[#This Row],[PESO TOTAL]]*Tabela1[[#This Row],[PREPARAÇÃO ]]</f>
        <v>0</v>
      </c>
      <c r="AT2725" s="28">
        <f>Tabela1[[#This Row],[PESO TOTAL]]*Tabela1[[#This Row],[CALDEIRARIA]]</f>
        <v>0</v>
      </c>
      <c r="AU2725" s="28">
        <f>Tabela1[[#This Row],[PESO TOTAL]]*Tabela1[[#This Row],[SOLDA]]</f>
        <v>0</v>
      </c>
      <c r="AV2725" s="28">
        <f>Tabela1[[#This Row],[PESO TOTAL]]*Tabela1[[#This Row],[ACABAMENTO]]</f>
        <v>0</v>
      </c>
      <c r="AW2725" s="28">
        <f>Tabela1[[#This Row],[PESO TOTAL]]*Tabela1[[#This Row],[PRONTO ACABADO]]</f>
        <v>0</v>
      </c>
      <c r="AX2725" s="28">
        <f>Tabela1[[#This Row],[PESO TOTAL]]*Tabela1[[#This Row],[EXPEDIÇÃO ]]</f>
        <v>0</v>
      </c>
      <c r="AY2725" s="28" t="str">
        <f>Tabela1[[#This Row],[PEDIDO]]&amp;Tabela1[[#This Row],[PRODUTO]]</f>
        <v/>
      </c>
      <c r="AZ2725" s="44">
        <f>IF(AF2725="",0,IF(ISTEXT(AF2725),H2725*VALUE(SUBSTITUTE(AF2725,"%",""))/100,H2725*AF2725))-Tabela1[[#This Row],[PRONTO ACABADO2]]</f>
        <v>0</v>
      </c>
      <c r="BA2725" s="44">
        <f>IF(AG2725="",0,IF(ISTEXT(AG2725),H2725*VALUE(SUBSTITUTE(AG2725,"%",""))/100,H2725*AG2725))-Tabela1[[#This Row],[PESO EXPEDIDO2]]</f>
        <v>0</v>
      </c>
      <c r="BB2725" s="44">
        <f t="shared" si="362"/>
        <v>0</v>
      </c>
      <c r="BC2725" s="44">
        <f t="shared" si="363"/>
        <v>0</v>
      </c>
      <c r="BD2725" s="44"/>
    </row>
    <row r="2726" spans="1:56" ht="15.75" hidden="1" customHeight="1" x14ac:dyDescent="0.25">
      <c r="A2726" s="6"/>
      <c r="B2726" s="22"/>
      <c r="C2726" s="7"/>
      <c r="D2726" s="46"/>
      <c r="E2726" s="7"/>
      <c r="F2726" s="7"/>
      <c r="G2726" s="44"/>
      <c r="H2726" s="41">
        <f>Tabela1[[#This Row],[PESO UNI]]*Tabela1[[#This Row],[QTE]]</f>
        <v>0</v>
      </c>
      <c r="I2726" s="7"/>
      <c r="J2726" s="8"/>
      <c r="K2726" s="8"/>
      <c r="L2726" s="9"/>
      <c r="M2726" s="10"/>
      <c r="N2726" s="8"/>
      <c r="O2726" s="12"/>
      <c r="P2726" s="13"/>
      <c r="Q2726" s="14">
        <f>Tabela1[[#This Row],[QTDE/ Fabricação]]-Tabela1[[#This Row],[QTE]]</f>
        <v>0</v>
      </c>
      <c r="R2726" s="19">
        <f t="shared" si="358"/>
        <v>0</v>
      </c>
      <c r="S2726" s="19">
        <f t="shared" si="357"/>
        <v>0</v>
      </c>
      <c r="T2726" s="20">
        <f t="shared" si="359"/>
        <v>0</v>
      </c>
      <c r="U2726" s="17">
        <f>IFERROR(SUMIF('LISTA DE EMBARQUE'!B:B,MICRO!E:E,'LISTA DE EMBARQUE'!G:G),"")</f>
        <v>0</v>
      </c>
      <c r="V2726" s="12" t="str">
        <f>IFERROR(VLOOKUP(Tabela1[[#This Row],[COD.MDE]],'LISTA DE EMBARQUE'!B:L,11,0),"")</f>
        <v/>
      </c>
      <c r="W2726" s="13" t="str">
        <f>IFERROR(COUNTIF(#REF!,Tabela1[[#This Row],[Colunas5]]),"")</f>
        <v/>
      </c>
      <c r="X2726" s="14">
        <f>Tabela1[[#This Row],[QIANTIDADE EXPEDIDA]]*Tabela1[[#This Row],[PESO UNI]]</f>
        <v>0</v>
      </c>
      <c r="Y2726" s="14">
        <f t="shared" si="360"/>
        <v>0</v>
      </c>
      <c r="Z2726" s="21">
        <f>Tabela1[[#This Row],[PESO TOTAL]]-Tabela1[[#This Row],[Peso Expedido]]</f>
        <v>0</v>
      </c>
      <c r="AA2726" s="18"/>
      <c r="AB2726" s="40" t="s">
        <v>342</v>
      </c>
      <c r="AC2726" s="40"/>
      <c r="AD2726" s="40"/>
      <c r="AE2726" s="40"/>
      <c r="AF2726" s="40"/>
      <c r="AG2726" s="40"/>
      <c r="AH2726" s="40"/>
      <c r="AI2726" s="40" t="str">
        <f t="shared" si="364"/>
        <v>ok</v>
      </c>
      <c r="AJ2726"/>
      <c r="AK2726" t="str">
        <f>Tabela1[[#This Row],[Coluna1]]&amp;Tabela1[[#This Row],[PEDIDO]]</f>
        <v/>
      </c>
      <c r="AL2726"/>
      <c r="AM2726"/>
      <c r="AN2726"/>
      <c r="AO2726" t="str">
        <f t="shared" si="361"/>
        <v>/</v>
      </c>
      <c r="AP2726" t="str">
        <f>Tabela1[[#This Row],[TAG]]&amp;Tabela1[[#This Row],[PEDIDO]]&amp;Tabela1[[#This Row],[PRODUTO]]</f>
        <v/>
      </c>
      <c r="AQ2726" s="23" t="str">
        <f>Tabela1[[#This Row],[PRODUTO]]&amp;Tabela1[[#This Row],[TAG]]</f>
        <v/>
      </c>
      <c r="AR2726" s="183">
        <f>Tabela1[[#This Row],[PESO TOTAL]]*Tabela1[[#This Row],[MATÉRIA PRIMA]]</f>
        <v>0</v>
      </c>
      <c r="AS2726" s="28">
        <f>Tabela1[[#This Row],[PESO TOTAL]]*Tabela1[[#This Row],[PREPARAÇÃO ]]</f>
        <v>0</v>
      </c>
      <c r="AT2726" s="28">
        <f>Tabela1[[#This Row],[PESO TOTAL]]*Tabela1[[#This Row],[CALDEIRARIA]]</f>
        <v>0</v>
      </c>
      <c r="AU2726" s="28">
        <f>Tabela1[[#This Row],[PESO TOTAL]]*Tabela1[[#This Row],[SOLDA]]</f>
        <v>0</v>
      </c>
      <c r="AV2726" s="28">
        <f>Tabela1[[#This Row],[PESO TOTAL]]*Tabela1[[#This Row],[ACABAMENTO]]</f>
        <v>0</v>
      </c>
      <c r="AW2726" s="28">
        <f>Tabela1[[#This Row],[PESO TOTAL]]*Tabela1[[#This Row],[PRONTO ACABADO]]</f>
        <v>0</v>
      </c>
      <c r="AX2726" s="28">
        <f>Tabela1[[#This Row],[PESO TOTAL]]*Tabela1[[#This Row],[EXPEDIÇÃO ]]</f>
        <v>0</v>
      </c>
      <c r="AY2726" s="28" t="str">
        <f>Tabela1[[#This Row],[PEDIDO]]&amp;Tabela1[[#This Row],[PRODUTO]]</f>
        <v/>
      </c>
      <c r="AZ2726" s="44">
        <f>IF(AF2726="",0,IF(ISTEXT(AF2726),H2726*VALUE(SUBSTITUTE(AF2726,"%",""))/100,H2726*AF2726))-Tabela1[[#This Row],[PRONTO ACABADO2]]</f>
        <v>0</v>
      </c>
      <c r="BA2726" s="44">
        <f>IF(AG2726="",0,IF(ISTEXT(AG2726),H2726*VALUE(SUBSTITUTE(AG2726,"%",""))/100,H2726*AG2726))-Tabela1[[#This Row],[PESO EXPEDIDO2]]</f>
        <v>0</v>
      </c>
      <c r="BB2726" s="44">
        <f t="shared" si="362"/>
        <v>0</v>
      </c>
      <c r="BC2726" s="44">
        <f t="shared" si="363"/>
        <v>0</v>
      </c>
      <c r="BD2726" s="44"/>
    </row>
    <row r="2727" spans="1:56" ht="15.75" hidden="1" customHeight="1" x14ac:dyDescent="0.25">
      <c r="A2727" s="6"/>
      <c r="B2727" s="22"/>
      <c r="C2727" s="7"/>
      <c r="D2727" s="46"/>
      <c r="E2727" s="7"/>
      <c r="F2727" s="7"/>
      <c r="G2727" s="44"/>
      <c r="H2727" s="41">
        <f>Tabela1[[#This Row],[PESO UNI]]*Tabela1[[#This Row],[QTE]]</f>
        <v>0</v>
      </c>
      <c r="I2727" s="7"/>
      <c r="J2727" s="8"/>
      <c r="K2727" s="8"/>
      <c r="L2727" s="9"/>
      <c r="M2727" s="10"/>
      <c r="N2727" s="8"/>
      <c r="O2727" s="12"/>
      <c r="P2727" s="13"/>
      <c r="Q2727" s="14">
        <f>Tabela1[[#This Row],[QTDE/ Fabricação]]-Tabela1[[#This Row],[QTE]]</f>
        <v>0</v>
      </c>
      <c r="R2727" s="19">
        <f t="shared" si="358"/>
        <v>0</v>
      </c>
      <c r="S2727" s="19">
        <f t="shared" si="357"/>
        <v>0</v>
      </c>
      <c r="T2727" s="20">
        <f t="shared" si="359"/>
        <v>0</v>
      </c>
      <c r="U2727" s="17">
        <f>IFERROR(SUMIF('LISTA DE EMBARQUE'!B:B,MICRO!E:E,'LISTA DE EMBARQUE'!G:G),"")</f>
        <v>0</v>
      </c>
      <c r="V2727" s="12" t="str">
        <f>IFERROR(VLOOKUP(Tabela1[[#This Row],[COD.MDE]],'LISTA DE EMBARQUE'!B:L,11,0),"")</f>
        <v/>
      </c>
      <c r="W2727" s="13" t="str">
        <f>IFERROR(COUNTIF(#REF!,Tabela1[[#This Row],[Colunas5]]),"")</f>
        <v/>
      </c>
      <c r="X2727" s="14">
        <f>Tabela1[[#This Row],[QIANTIDADE EXPEDIDA]]*Tabela1[[#This Row],[PESO UNI]]</f>
        <v>0</v>
      </c>
      <c r="Y2727" s="14">
        <f t="shared" si="360"/>
        <v>0</v>
      </c>
      <c r="Z2727" s="21">
        <f>Tabela1[[#This Row],[PESO TOTAL]]-Tabela1[[#This Row],[Peso Expedido]]</f>
        <v>0</v>
      </c>
      <c r="AA2727" s="18"/>
      <c r="AB2727" s="40" t="s">
        <v>342</v>
      </c>
      <c r="AC2727" s="40"/>
      <c r="AD2727" s="40"/>
      <c r="AE2727" s="40"/>
      <c r="AF2727" s="40"/>
      <c r="AG2727" s="40"/>
      <c r="AH2727" s="40"/>
      <c r="AI2727" s="40" t="str">
        <f t="shared" si="364"/>
        <v>ok</v>
      </c>
      <c r="AJ2727"/>
      <c r="AK2727" t="str">
        <f>Tabela1[[#This Row],[Coluna1]]&amp;Tabela1[[#This Row],[PEDIDO]]</f>
        <v/>
      </c>
      <c r="AL2727"/>
      <c r="AM2727"/>
      <c r="AN2727"/>
      <c r="AO2727" t="str">
        <f t="shared" si="361"/>
        <v>/</v>
      </c>
      <c r="AP2727" t="str">
        <f>Tabela1[[#This Row],[TAG]]&amp;Tabela1[[#This Row],[PEDIDO]]&amp;Tabela1[[#This Row],[PRODUTO]]</f>
        <v/>
      </c>
      <c r="AQ2727" s="23" t="str">
        <f>Tabela1[[#This Row],[PRODUTO]]&amp;Tabela1[[#This Row],[TAG]]</f>
        <v/>
      </c>
      <c r="AR2727" s="183">
        <f>Tabela1[[#This Row],[PESO TOTAL]]*Tabela1[[#This Row],[MATÉRIA PRIMA]]</f>
        <v>0</v>
      </c>
      <c r="AS2727" s="28">
        <f>Tabela1[[#This Row],[PESO TOTAL]]*Tabela1[[#This Row],[PREPARAÇÃO ]]</f>
        <v>0</v>
      </c>
      <c r="AT2727" s="28">
        <f>Tabela1[[#This Row],[PESO TOTAL]]*Tabela1[[#This Row],[CALDEIRARIA]]</f>
        <v>0</v>
      </c>
      <c r="AU2727" s="28">
        <f>Tabela1[[#This Row],[PESO TOTAL]]*Tabela1[[#This Row],[SOLDA]]</f>
        <v>0</v>
      </c>
      <c r="AV2727" s="28">
        <f>Tabela1[[#This Row],[PESO TOTAL]]*Tabela1[[#This Row],[ACABAMENTO]]</f>
        <v>0</v>
      </c>
      <c r="AW2727" s="28">
        <f>Tabela1[[#This Row],[PESO TOTAL]]*Tabela1[[#This Row],[PRONTO ACABADO]]</f>
        <v>0</v>
      </c>
      <c r="AX2727" s="28">
        <f>Tabela1[[#This Row],[PESO TOTAL]]*Tabela1[[#This Row],[EXPEDIÇÃO ]]</f>
        <v>0</v>
      </c>
      <c r="AY2727" s="28" t="str">
        <f>Tabela1[[#This Row],[PEDIDO]]&amp;Tabela1[[#This Row],[PRODUTO]]</f>
        <v/>
      </c>
      <c r="AZ2727" s="44">
        <f>IF(AF2727="",0,IF(ISTEXT(AF2727),H2727*VALUE(SUBSTITUTE(AF2727,"%",""))/100,H2727*AF2727))-Tabela1[[#This Row],[PRONTO ACABADO2]]</f>
        <v>0</v>
      </c>
      <c r="BA2727" s="44">
        <f>IF(AG2727="",0,IF(ISTEXT(AG2727),H2727*VALUE(SUBSTITUTE(AG2727,"%",""))/100,H2727*AG2727))-Tabela1[[#This Row],[PESO EXPEDIDO2]]</f>
        <v>0</v>
      </c>
      <c r="BB2727" s="44">
        <f t="shared" si="362"/>
        <v>0</v>
      </c>
      <c r="BC2727" s="44">
        <f t="shared" si="363"/>
        <v>0</v>
      </c>
      <c r="BD2727" s="44"/>
    </row>
    <row r="2728" spans="1:56" ht="15.75" hidden="1" customHeight="1" x14ac:dyDescent="0.25">
      <c r="A2728" s="6"/>
      <c r="B2728" s="22"/>
      <c r="C2728" s="7"/>
      <c r="D2728" s="46"/>
      <c r="E2728" s="7"/>
      <c r="F2728" s="7"/>
      <c r="G2728" s="44"/>
      <c r="H2728" s="41">
        <f>Tabela1[[#This Row],[PESO UNI]]*Tabela1[[#This Row],[QTE]]</f>
        <v>0</v>
      </c>
      <c r="I2728" s="7"/>
      <c r="J2728" s="8"/>
      <c r="K2728" s="8"/>
      <c r="L2728" s="9"/>
      <c r="M2728" s="10"/>
      <c r="N2728" s="8"/>
      <c r="O2728" s="12"/>
      <c r="P2728" s="13"/>
      <c r="Q2728" s="14">
        <f>Tabela1[[#This Row],[QTDE/ Fabricação]]-Tabela1[[#This Row],[QTE]]</f>
        <v>0</v>
      </c>
      <c r="R2728" s="19">
        <f t="shared" si="358"/>
        <v>0</v>
      </c>
      <c r="S2728" s="19">
        <f t="shared" si="357"/>
        <v>0</v>
      </c>
      <c r="T2728" s="20">
        <f t="shared" si="359"/>
        <v>0</v>
      </c>
      <c r="U2728" s="17">
        <f>IFERROR(SUMIF('LISTA DE EMBARQUE'!B:B,MICRO!E:E,'LISTA DE EMBARQUE'!G:G),"")</f>
        <v>0</v>
      </c>
      <c r="V2728" s="12" t="str">
        <f>IFERROR(VLOOKUP(Tabela1[[#This Row],[COD.MDE]],'LISTA DE EMBARQUE'!B:L,11,0),"")</f>
        <v/>
      </c>
      <c r="W2728" s="13" t="str">
        <f>IFERROR(COUNTIF(#REF!,Tabela1[[#This Row],[Colunas5]]),"")</f>
        <v/>
      </c>
      <c r="X2728" s="14">
        <f>Tabela1[[#This Row],[QIANTIDADE EXPEDIDA]]*Tabela1[[#This Row],[PESO UNI]]</f>
        <v>0</v>
      </c>
      <c r="Y2728" s="14">
        <f t="shared" si="360"/>
        <v>0</v>
      </c>
      <c r="Z2728" s="21">
        <f>Tabela1[[#This Row],[PESO TOTAL]]-Tabela1[[#This Row],[Peso Expedido]]</f>
        <v>0</v>
      </c>
      <c r="AA2728" s="18"/>
      <c r="AB2728" s="40"/>
      <c r="AC2728" s="40"/>
      <c r="AD2728" s="40"/>
      <c r="AE2728" s="40"/>
      <c r="AF2728" s="40"/>
      <c r="AG2728" s="40"/>
      <c r="AH2728" s="40"/>
      <c r="AI2728" s="40" t="str">
        <f t="shared" si="364"/>
        <v>ok</v>
      </c>
      <c r="AJ2728"/>
      <c r="AK2728" t="str">
        <f>Tabela1[[#This Row],[Coluna1]]&amp;Tabela1[[#This Row],[PEDIDO]]</f>
        <v/>
      </c>
      <c r="AL2728"/>
      <c r="AM2728"/>
      <c r="AN2728"/>
      <c r="AO2728" t="str">
        <f t="shared" si="361"/>
        <v>/</v>
      </c>
      <c r="AP2728" t="str">
        <f>Tabela1[[#This Row],[TAG]]&amp;Tabela1[[#This Row],[PEDIDO]]&amp;Tabela1[[#This Row],[PRODUTO]]</f>
        <v/>
      </c>
      <c r="AQ2728" s="23" t="str">
        <f>Tabela1[[#This Row],[PRODUTO]]&amp;Tabela1[[#This Row],[TAG]]</f>
        <v/>
      </c>
      <c r="AR2728" s="183">
        <f>Tabela1[[#This Row],[PESO TOTAL]]*Tabela1[[#This Row],[MATÉRIA PRIMA]]</f>
        <v>0</v>
      </c>
      <c r="AS2728" s="28">
        <f>Tabela1[[#This Row],[PESO TOTAL]]*Tabela1[[#This Row],[PREPARAÇÃO ]]</f>
        <v>0</v>
      </c>
      <c r="AT2728" s="28">
        <f>Tabela1[[#This Row],[PESO TOTAL]]*Tabela1[[#This Row],[CALDEIRARIA]]</f>
        <v>0</v>
      </c>
      <c r="AU2728" s="28">
        <f>Tabela1[[#This Row],[PESO TOTAL]]*Tabela1[[#This Row],[SOLDA]]</f>
        <v>0</v>
      </c>
      <c r="AV2728" s="28">
        <f>Tabela1[[#This Row],[PESO TOTAL]]*Tabela1[[#This Row],[ACABAMENTO]]</f>
        <v>0</v>
      </c>
      <c r="AW2728" s="28">
        <f>Tabela1[[#This Row],[PESO TOTAL]]*Tabela1[[#This Row],[PRONTO ACABADO]]</f>
        <v>0</v>
      </c>
      <c r="AX2728" s="28">
        <f>Tabela1[[#This Row],[PESO TOTAL]]*Tabela1[[#This Row],[EXPEDIÇÃO ]]</f>
        <v>0</v>
      </c>
      <c r="AY2728" s="28" t="str">
        <f>Tabela1[[#This Row],[PEDIDO]]&amp;Tabela1[[#This Row],[PRODUTO]]</f>
        <v/>
      </c>
      <c r="AZ2728" s="44">
        <f>IF(AF2728="",0,IF(ISTEXT(AF2728),H2728*VALUE(SUBSTITUTE(AF2728,"%",""))/100,H2728*AF2728))-Tabela1[[#This Row],[PRONTO ACABADO2]]</f>
        <v>0</v>
      </c>
      <c r="BA2728" s="44">
        <f>IF(AG2728="",0,IF(ISTEXT(AG2728),H2728*VALUE(SUBSTITUTE(AG2728,"%",""))/100,H2728*AG2728))-Tabela1[[#This Row],[PESO EXPEDIDO2]]</f>
        <v>0</v>
      </c>
      <c r="BB2728" s="44">
        <f t="shared" si="362"/>
        <v>0</v>
      </c>
      <c r="BC2728" s="44">
        <f t="shared" si="363"/>
        <v>0</v>
      </c>
      <c r="BD2728" s="44"/>
    </row>
    <row r="2729" spans="1:56" ht="15.75" hidden="1" customHeight="1" x14ac:dyDescent="0.25">
      <c r="A2729" s="6"/>
      <c r="B2729" s="22"/>
      <c r="C2729" s="7"/>
      <c r="D2729" s="46"/>
      <c r="E2729" s="7"/>
      <c r="F2729" s="7"/>
      <c r="G2729" s="44"/>
      <c r="H2729" s="41">
        <f>Tabela1[[#This Row],[PESO UNI]]*Tabela1[[#This Row],[QTE]]</f>
        <v>0</v>
      </c>
      <c r="I2729" s="7"/>
      <c r="J2729" s="8"/>
      <c r="K2729" s="8"/>
      <c r="L2729" s="9"/>
      <c r="M2729" s="10"/>
      <c r="N2729" s="8"/>
      <c r="O2729" s="12"/>
      <c r="P2729" s="13"/>
      <c r="Q2729" s="14">
        <f>Tabela1[[#This Row],[QTDE/ Fabricação]]-Tabela1[[#This Row],[QTE]]</f>
        <v>0</v>
      </c>
      <c r="R2729" s="19">
        <f t="shared" si="358"/>
        <v>0</v>
      </c>
      <c r="S2729" s="19">
        <f t="shared" si="357"/>
        <v>0</v>
      </c>
      <c r="T2729" s="20">
        <f t="shared" si="359"/>
        <v>0</v>
      </c>
      <c r="U2729" s="17">
        <f>IFERROR(SUMIF('LISTA DE EMBARQUE'!B:B,MICRO!E:E,'LISTA DE EMBARQUE'!G:G),"")</f>
        <v>0</v>
      </c>
      <c r="V2729" s="12" t="str">
        <f>IFERROR(VLOOKUP(Tabela1[[#This Row],[COD.MDE]],'LISTA DE EMBARQUE'!B:L,11,0),"")</f>
        <v/>
      </c>
      <c r="W2729" s="13" t="str">
        <f>IFERROR(COUNTIF(#REF!,Tabela1[[#This Row],[Colunas5]]),"")</f>
        <v/>
      </c>
      <c r="X2729" s="14">
        <f>Tabela1[[#This Row],[QIANTIDADE EXPEDIDA]]*Tabela1[[#This Row],[PESO UNI]]</f>
        <v>0</v>
      </c>
      <c r="Y2729" s="14">
        <f t="shared" si="360"/>
        <v>0</v>
      </c>
      <c r="Z2729" s="21">
        <f>Tabela1[[#This Row],[PESO TOTAL]]-Tabela1[[#This Row],[Peso Expedido]]</f>
        <v>0</v>
      </c>
      <c r="AA2729" s="18"/>
      <c r="AB2729" s="40"/>
      <c r="AC2729" s="40"/>
      <c r="AD2729" s="40"/>
      <c r="AE2729" s="40"/>
      <c r="AF2729" s="40"/>
      <c r="AG2729" s="40"/>
      <c r="AH2729" s="40"/>
      <c r="AI2729" s="40" t="str">
        <f t="shared" si="364"/>
        <v>ok</v>
      </c>
      <c r="AJ2729"/>
      <c r="AK2729" t="str">
        <f>Tabela1[[#This Row],[Coluna1]]&amp;Tabela1[[#This Row],[PEDIDO]]</f>
        <v/>
      </c>
      <c r="AL2729"/>
      <c r="AM2729"/>
      <c r="AN2729"/>
      <c r="AO2729" t="str">
        <f t="shared" si="361"/>
        <v>/</v>
      </c>
      <c r="AP2729" t="str">
        <f>Tabela1[[#This Row],[TAG]]&amp;Tabela1[[#This Row],[PEDIDO]]&amp;Tabela1[[#This Row],[PRODUTO]]</f>
        <v/>
      </c>
      <c r="AQ2729" s="23" t="str">
        <f>Tabela1[[#This Row],[PRODUTO]]&amp;Tabela1[[#This Row],[TAG]]</f>
        <v/>
      </c>
      <c r="AR2729" s="183">
        <f>Tabela1[[#This Row],[PESO TOTAL]]*Tabela1[[#This Row],[MATÉRIA PRIMA]]</f>
        <v>0</v>
      </c>
      <c r="AS2729" s="28">
        <f>Tabela1[[#This Row],[PESO TOTAL]]*Tabela1[[#This Row],[PREPARAÇÃO ]]</f>
        <v>0</v>
      </c>
      <c r="AT2729" s="28">
        <f>Tabela1[[#This Row],[PESO TOTAL]]*Tabela1[[#This Row],[CALDEIRARIA]]</f>
        <v>0</v>
      </c>
      <c r="AU2729" s="28">
        <f>Tabela1[[#This Row],[PESO TOTAL]]*Tabela1[[#This Row],[SOLDA]]</f>
        <v>0</v>
      </c>
      <c r="AV2729" s="28">
        <f>Tabela1[[#This Row],[PESO TOTAL]]*Tabela1[[#This Row],[ACABAMENTO]]</f>
        <v>0</v>
      </c>
      <c r="AW2729" s="28">
        <f>Tabela1[[#This Row],[PESO TOTAL]]*Tabela1[[#This Row],[PRONTO ACABADO]]</f>
        <v>0</v>
      </c>
      <c r="AX2729" s="28">
        <f>Tabela1[[#This Row],[PESO TOTAL]]*Tabela1[[#This Row],[EXPEDIÇÃO ]]</f>
        <v>0</v>
      </c>
      <c r="AY2729" s="28" t="str">
        <f>Tabela1[[#This Row],[PEDIDO]]&amp;Tabela1[[#This Row],[PRODUTO]]</f>
        <v/>
      </c>
      <c r="AZ2729" s="44">
        <f>IF(AF2729="",0,IF(ISTEXT(AF2729),H2729*VALUE(SUBSTITUTE(AF2729,"%",""))/100,H2729*AF2729))-Tabela1[[#This Row],[PRONTO ACABADO2]]</f>
        <v>0</v>
      </c>
      <c r="BA2729" s="44">
        <f>IF(AG2729="",0,IF(ISTEXT(AG2729),H2729*VALUE(SUBSTITUTE(AG2729,"%",""))/100,H2729*AG2729))-Tabela1[[#This Row],[PESO EXPEDIDO2]]</f>
        <v>0</v>
      </c>
      <c r="BB2729" s="44">
        <f t="shared" si="362"/>
        <v>0</v>
      </c>
      <c r="BC2729" s="44">
        <f t="shared" si="363"/>
        <v>0</v>
      </c>
      <c r="BD2729" s="44"/>
    </row>
    <row r="2730" spans="1:56" ht="15.75" hidden="1" customHeight="1" x14ac:dyDescent="0.25">
      <c r="A2730" s="6"/>
      <c r="B2730" s="22"/>
      <c r="C2730" s="7"/>
      <c r="D2730" s="46"/>
      <c r="E2730" s="7"/>
      <c r="F2730" s="7"/>
      <c r="G2730" s="44"/>
      <c r="H2730" s="41">
        <f>Tabela1[[#This Row],[PESO UNI]]*Tabela1[[#This Row],[QTE]]</f>
        <v>0</v>
      </c>
      <c r="I2730" s="7"/>
      <c r="J2730" s="8"/>
      <c r="K2730" s="8"/>
      <c r="L2730" s="9"/>
      <c r="M2730" s="10"/>
      <c r="N2730" s="8"/>
      <c r="O2730" s="12"/>
      <c r="P2730" s="13"/>
      <c r="Q2730" s="14">
        <f>Tabela1[[#This Row],[QTDE/ Fabricação]]-Tabela1[[#This Row],[QTE]]</f>
        <v>0</v>
      </c>
      <c r="R2730" s="19">
        <f t="shared" si="358"/>
        <v>0</v>
      </c>
      <c r="S2730" s="19">
        <f t="shared" si="357"/>
        <v>0</v>
      </c>
      <c r="T2730" s="20">
        <f t="shared" si="359"/>
        <v>0</v>
      </c>
      <c r="U2730" s="17">
        <f>IFERROR(SUMIF('LISTA DE EMBARQUE'!B:B,MICRO!E:E,'LISTA DE EMBARQUE'!G:G),"")</f>
        <v>0</v>
      </c>
      <c r="V2730" s="12" t="str">
        <f>IFERROR(VLOOKUP(Tabela1[[#This Row],[COD.MDE]],'LISTA DE EMBARQUE'!B:L,11,0),"")</f>
        <v/>
      </c>
      <c r="W2730" s="13" t="str">
        <f>IFERROR(COUNTIF(#REF!,Tabela1[[#This Row],[Colunas5]]),"")</f>
        <v/>
      </c>
      <c r="X2730" s="14">
        <f>Tabela1[[#This Row],[QIANTIDADE EXPEDIDA]]*Tabela1[[#This Row],[PESO UNI]]</f>
        <v>0</v>
      </c>
      <c r="Y2730" s="14">
        <f t="shared" si="360"/>
        <v>0</v>
      </c>
      <c r="Z2730" s="21">
        <f>Tabela1[[#This Row],[PESO TOTAL]]-Tabela1[[#This Row],[Peso Expedido]]</f>
        <v>0</v>
      </c>
      <c r="AA2730" s="18"/>
      <c r="AB2730" s="40"/>
      <c r="AC2730" s="40"/>
      <c r="AD2730" s="40"/>
      <c r="AE2730" s="40"/>
      <c r="AF2730" s="40"/>
      <c r="AG2730" s="40"/>
      <c r="AH2730" s="40"/>
      <c r="AI2730" s="40" t="str">
        <f t="shared" si="364"/>
        <v>ok</v>
      </c>
      <c r="AJ2730"/>
      <c r="AK2730" t="str">
        <f>Tabela1[[#This Row],[Coluna1]]&amp;Tabela1[[#This Row],[PEDIDO]]</f>
        <v/>
      </c>
      <c r="AL2730"/>
      <c r="AM2730"/>
      <c r="AN2730"/>
      <c r="AO2730" t="str">
        <f t="shared" si="361"/>
        <v>/</v>
      </c>
      <c r="AP2730" t="str">
        <f>Tabela1[[#This Row],[TAG]]&amp;Tabela1[[#This Row],[PEDIDO]]&amp;Tabela1[[#This Row],[PRODUTO]]</f>
        <v/>
      </c>
      <c r="AQ2730" s="23" t="str">
        <f>Tabela1[[#This Row],[PRODUTO]]&amp;Tabela1[[#This Row],[TAG]]</f>
        <v/>
      </c>
      <c r="AR2730" s="183">
        <f>Tabela1[[#This Row],[PESO TOTAL]]*Tabela1[[#This Row],[MATÉRIA PRIMA]]</f>
        <v>0</v>
      </c>
      <c r="AS2730" s="28">
        <f>Tabela1[[#This Row],[PESO TOTAL]]*Tabela1[[#This Row],[PREPARAÇÃO ]]</f>
        <v>0</v>
      </c>
      <c r="AT2730" s="28">
        <f>Tabela1[[#This Row],[PESO TOTAL]]*Tabela1[[#This Row],[CALDEIRARIA]]</f>
        <v>0</v>
      </c>
      <c r="AU2730" s="28">
        <f>Tabela1[[#This Row],[PESO TOTAL]]*Tabela1[[#This Row],[SOLDA]]</f>
        <v>0</v>
      </c>
      <c r="AV2730" s="28">
        <f>Tabela1[[#This Row],[PESO TOTAL]]*Tabela1[[#This Row],[ACABAMENTO]]</f>
        <v>0</v>
      </c>
      <c r="AW2730" s="28">
        <f>Tabela1[[#This Row],[PESO TOTAL]]*Tabela1[[#This Row],[PRONTO ACABADO]]</f>
        <v>0</v>
      </c>
      <c r="AX2730" s="28">
        <f>Tabela1[[#This Row],[PESO TOTAL]]*Tabela1[[#This Row],[EXPEDIÇÃO ]]</f>
        <v>0</v>
      </c>
      <c r="AY2730" s="28" t="str">
        <f>Tabela1[[#This Row],[PEDIDO]]&amp;Tabela1[[#This Row],[PRODUTO]]</f>
        <v/>
      </c>
      <c r="AZ2730" s="44">
        <f>IF(AF2730="",0,IF(ISTEXT(AF2730),H2730*VALUE(SUBSTITUTE(AF2730,"%",""))/100,H2730*AF2730))-Tabela1[[#This Row],[PRONTO ACABADO2]]</f>
        <v>0</v>
      </c>
      <c r="BA2730" s="44">
        <f>IF(AG2730="",0,IF(ISTEXT(AG2730),H2730*VALUE(SUBSTITUTE(AG2730,"%",""))/100,H2730*AG2730))-Tabela1[[#This Row],[PESO EXPEDIDO2]]</f>
        <v>0</v>
      </c>
      <c r="BB2730" s="44">
        <f t="shared" si="362"/>
        <v>0</v>
      </c>
      <c r="BC2730" s="44">
        <f t="shared" si="363"/>
        <v>0</v>
      </c>
      <c r="BD2730" s="44"/>
    </row>
    <row r="2731" spans="1:56" ht="15.75" hidden="1" customHeight="1" x14ac:dyDescent="0.25">
      <c r="A2731" s="6"/>
      <c r="B2731" s="22"/>
      <c r="C2731" s="7"/>
      <c r="D2731" s="46"/>
      <c r="E2731" s="7"/>
      <c r="F2731" s="7"/>
      <c r="G2731" s="44"/>
      <c r="H2731" s="41">
        <f>Tabela1[[#This Row],[PESO UNI]]*Tabela1[[#This Row],[QTE]]</f>
        <v>0</v>
      </c>
      <c r="I2731" s="7"/>
      <c r="J2731" s="8"/>
      <c r="K2731" s="8"/>
      <c r="L2731" s="9"/>
      <c r="M2731" s="10"/>
      <c r="N2731" s="8"/>
      <c r="O2731" s="12"/>
      <c r="P2731" s="13"/>
      <c r="Q2731" s="14">
        <f>Tabela1[[#This Row],[QTDE/ Fabricação]]-Tabela1[[#This Row],[QTE]]</f>
        <v>0</v>
      </c>
      <c r="R2731" s="19">
        <f t="shared" si="358"/>
        <v>0</v>
      </c>
      <c r="S2731" s="19">
        <f t="shared" si="357"/>
        <v>0</v>
      </c>
      <c r="T2731" s="20">
        <f t="shared" si="359"/>
        <v>0</v>
      </c>
      <c r="U2731" s="17">
        <f>IFERROR(SUMIF('LISTA DE EMBARQUE'!B:B,MICRO!E:E,'LISTA DE EMBARQUE'!G:G),"")</f>
        <v>0</v>
      </c>
      <c r="V2731" s="12" t="str">
        <f>IFERROR(VLOOKUP(Tabela1[[#This Row],[COD.MDE]],'LISTA DE EMBARQUE'!B:L,11,0),"")</f>
        <v/>
      </c>
      <c r="W2731" s="13" t="str">
        <f>IFERROR(COUNTIF(#REF!,Tabela1[[#This Row],[Colunas5]]),"")</f>
        <v/>
      </c>
      <c r="X2731" s="14">
        <f>Tabela1[[#This Row],[QIANTIDADE EXPEDIDA]]*Tabela1[[#This Row],[PESO UNI]]</f>
        <v>0</v>
      </c>
      <c r="Y2731" s="14">
        <f t="shared" si="360"/>
        <v>0</v>
      </c>
      <c r="Z2731" s="21">
        <f>Tabela1[[#This Row],[PESO TOTAL]]-Tabela1[[#This Row],[Peso Expedido]]</f>
        <v>0</v>
      </c>
      <c r="AA2731" s="18"/>
      <c r="AB2731" s="40"/>
      <c r="AC2731" s="40"/>
      <c r="AD2731" s="40"/>
      <c r="AE2731" s="40"/>
      <c r="AF2731" s="40"/>
      <c r="AG2731" s="40"/>
      <c r="AH2731" s="40"/>
      <c r="AI2731" s="40" t="str">
        <f t="shared" si="364"/>
        <v>ok</v>
      </c>
      <c r="AJ2731"/>
      <c r="AK2731" t="str">
        <f>Tabela1[[#This Row],[Coluna1]]&amp;Tabela1[[#This Row],[PEDIDO]]</f>
        <v/>
      </c>
      <c r="AL2731"/>
      <c r="AM2731"/>
      <c r="AN2731"/>
      <c r="AO2731" t="str">
        <f t="shared" si="361"/>
        <v>/</v>
      </c>
      <c r="AP2731" t="str">
        <f>Tabela1[[#This Row],[TAG]]&amp;Tabela1[[#This Row],[PEDIDO]]&amp;Tabela1[[#This Row],[PRODUTO]]</f>
        <v/>
      </c>
      <c r="AQ2731" s="23" t="str">
        <f>Tabela1[[#This Row],[PRODUTO]]&amp;Tabela1[[#This Row],[TAG]]</f>
        <v/>
      </c>
      <c r="AR2731" s="183">
        <f>Tabela1[[#This Row],[PESO TOTAL]]*Tabela1[[#This Row],[MATÉRIA PRIMA]]</f>
        <v>0</v>
      </c>
      <c r="AS2731" s="28">
        <f>Tabela1[[#This Row],[PESO TOTAL]]*Tabela1[[#This Row],[PREPARAÇÃO ]]</f>
        <v>0</v>
      </c>
      <c r="AT2731" s="28">
        <f>Tabela1[[#This Row],[PESO TOTAL]]*Tabela1[[#This Row],[CALDEIRARIA]]</f>
        <v>0</v>
      </c>
      <c r="AU2731" s="28">
        <f>Tabela1[[#This Row],[PESO TOTAL]]*Tabela1[[#This Row],[SOLDA]]</f>
        <v>0</v>
      </c>
      <c r="AV2731" s="28">
        <f>Tabela1[[#This Row],[PESO TOTAL]]*Tabela1[[#This Row],[ACABAMENTO]]</f>
        <v>0</v>
      </c>
      <c r="AW2731" s="28">
        <f>Tabela1[[#This Row],[PESO TOTAL]]*Tabela1[[#This Row],[PRONTO ACABADO]]</f>
        <v>0</v>
      </c>
      <c r="AX2731" s="28">
        <f>Tabela1[[#This Row],[PESO TOTAL]]*Tabela1[[#This Row],[EXPEDIÇÃO ]]</f>
        <v>0</v>
      </c>
      <c r="AY2731" s="28" t="str">
        <f>Tabela1[[#This Row],[PEDIDO]]&amp;Tabela1[[#This Row],[PRODUTO]]</f>
        <v/>
      </c>
      <c r="AZ2731" s="44">
        <f>IF(AF2731="",0,IF(ISTEXT(AF2731),H2731*VALUE(SUBSTITUTE(AF2731,"%",""))/100,H2731*AF2731))-Tabela1[[#This Row],[PRONTO ACABADO2]]</f>
        <v>0</v>
      </c>
      <c r="BA2731" s="44">
        <f>IF(AG2731="",0,IF(ISTEXT(AG2731),H2731*VALUE(SUBSTITUTE(AG2731,"%",""))/100,H2731*AG2731))-Tabela1[[#This Row],[PESO EXPEDIDO2]]</f>
        <v>0</v>
      </c>
      <c r="BB2731" s="44">
        <f t="shared" si="362"/>
        <v>0</v>
      </c>
      <c r="BC2731" s="44">
        <f t="shared" si="363"/>
        <v>0</v>
      </c>
      <c r="BD2731" s="44"/>
    </row>
    <row r="2732" spans="1:56" ht="15.75" hidden="1" customHeight="1" x14ac:dyDescent="0.25">
      <c r="A2732" s="6"/>
      <c r="B2732" s="22"/>
      <c r="C2732" s="7"/>
      <c r="D2732" s="46"/>
      <c r="E2732" s="7"/>
      <c r="F2732" s="7"/>
      <c r="G2732" s="44"/>
      <c r="H2732" s="41">
        <f>Tabela1[[#This Row],[PESO UNI]]*Tabela1[[#This Row],[QTE]]</f>
        <v>0</v>
      </c>
      <c r="I2732" s="7"/>
      <c r="J2732" s="8"/>
      <c r="K2732" s="8"/>
      <c r="L2732" s="9"/>
      <c r="M2732" s="10"/>
      <c r="N2732" s="8"/>
      <c r="O2732" s="12"/>
      <c r="P2732" s="13"/>
      <c r="Q2732" s="14">
        <f>Tabela1[[#This Row],[QTDE/ Fabricação]]-Tabela1[[#This Row],[QTE]]</f>
        <v>0</v>
      </c>
      <c r="R2732" s="19">
        <f t="shared" si="358"/>
        <v>0</v>
      </c>
      <c r="S2732" s="19">
        <f t="shared" si="357"/>
        <v>0</v>
      </c>
      <c r="T2732" s="20">
        <f t="shared" si="359"/>
        <v>0</v>
      </c>
      <c r="U2732" s="17">
        <f>IFERROR(SUMIF('LISTA DE EMBARQUE'!B:B,MICRO!E:E,'LISTA DE EMBARQUE'!G:G),"")</f>
        <v>0</v>
      </c>
      <c r="V2732" s="12" t="str">
        <f>IFERROR(VLOOKUP(Tabela1[[#This Row],[COD.MDE]],'LISTA DE EMBARQUE'!B:L,11,0),"")</f>
        <v/>
      </c>
      <c r="W2732" s="13" t="str">
        <f>IFERROR(COUNTIF(#REF!,Tabela1[[#This Row],[Colunas5]]),"")</f>
        <v/>
      </c>
      <c r="X2732" s="14">
        <f>Tabela1[[#This Row],[QIANTIDADE EXPEDIDA]]*Tabela1[[#This Row],[PESO UNI]]</f>
        <v>0</v>
      </c>
      <c r="Y2732" s="14">
        <f t="shared" si="360"/>
        <v>0</v>
      </c>
      <c r="Z2732" s="21">
        <f>Tabela1[[#This Row],[PESO TOTAL]]-Tabela1[[#This Row],[Peso Expedido]]</f>
        <v>0</v>
      </c>
      <c r="AA2732" s="18"/>
      <c r="AB2732" s="40"/>
      <c r="AC2732" s="40"/>
      <c r="AD2732" s="40"/>
      <c r="AE2732" s="40"/>
      <c r="AF2732" s="40"/>
      <c r="AG2732" s="40"/>
      <c r="AH2732" s="40"/>
      <c r="AI2732" s="40" t="str">
        <f t="shared" si="364"/>
        <v>ok</v>
      </c>
      <c r="AJ2732"/>
      <c r="AK2732" t="str">
        <f>Tabela1[[#This Row],[Coluna1]]&amp;Tabela1[[#This Row],[PEDIDO]]</f>
        <v/>
      </c>
      <c r="AL2732"/>
      <c r="AM2732"/>
      <c r="AN2732"/>
      <c r="AO2732" t="str">
        <f t="shared" si="361"/>
        <v>/</v>
      </c>
      <c r="AP2732" t="str">
        <f>Tabela1[[#This Row],[TAG]]&amp;Tabela1[[#This Row],[PEDIDO]]&amp;Tabela1[[#This Row],[PRODUTO]]</f>
        <v/>
      </c>
      <c r="AQ2732" s="23" t="str">
        <f>Tabela1[[#This Row],[PRODUTO]]&amp;Tabela1[[#This Row],[TAG]]</f>
        <v/>
      </c>
      <c r="AR2732" s="183">
        <f>Tabela1[[#This Row],[PESO TOTAL]]*Tabela1[[#This Row],[MATÉRIA PRIMA]]</f>
        <v>0</v>
      </c>
      <c r="AS2732" s="28">
        <f>Tabela1[[#This Row],[PESO TOTAL]]*Tabela1[[#This Row],[PREPARAÇÃO ]]</f>
        <v>0</v>
      </c>
      <c r="AT2732" s="28">
        <f>Tabela1[[#This Row],[PESO TOTAL]]*Tabela1[[#This Row],[CALDEIRARIA]]</f>
        <v>0</v>
      </c>
      <c r="AU2732" s="28">
        <f>Tabela1[[#This Row],[PESO TOTAL]]*Tabela1[[#This Row],[SOLDA]]</f>
        <v>0</v>
      </c>
      <c r="AV2732" s="28">
        <f>Tabela1[[#This Row],[PESO TOTAL]]*Tabela1[[#This Row],[ACABAMENTO]]</f>
        <v>0</v>
      </c>
      <c r="AW2732" s="28">
        <f>Tabela1[[#This Row],[PESO TOTAL]]*Tabela1[[#This Row],[PRONTO ACABADO]]</f>
        <v>0</v>
      </c>
      <c r="AX2732" s="28">
        <f>Tabela1[[#This Row],[PESO TOTAL]]*Tabela1[[#This Row],[EXPEDIÇÃO ]]</f>
        <v>0</v>
      </c>
      <c r="AY2732" s="28" t="str">
        <f>Tabela1[[#This Row],[PEDIDO]]&amp;Tabela1[[#This Row],[PRODUTO]]</f>
        <v/>
      </c>
      <c r="AZ2732" s="44">
        <f>IF(AF2732="",0,IF(ISTEXT(AF2732),H2732*VALUE(SUBSTITUTE(AF2732,"%",""))/100,H2732*AF2732))-Tabela1[[#This Row],[PRONTO ACABADO2]]</f>
        <v>0</v>
      </c>
      <c r="BA2732" s="44">
        <f>IF(AG2732="",0,IF(ISTEXT(AG2732),H2732*VALUE(SUBSTITUTE(AG2732,"%",""))/100,H2732*AG2732))-Tabela1[[#This Row],[PESO EXPEDIDO2]]</f>
        <v>0</v>
      </c>
      <c r="BB2732" s="44">
        <f t="shared" si="362"/>
        <v>0</v>
      </c>
      <c r="BC2732" s="44">
        <f t="shared" si="363"/>
        <v>0</v>
      </c>
      <c r="BD2732" s="44"/>
    </row>
    <row r="2733" spans="1:56" ht="15.75" hidden="1" customHeight="1" x14ac:dyDescent="0.25">
      <c r="A2733" s="6"/>
      <c r="B2733" s="22"/>
      <c r="C2733" s="7"/>
      <c r="D2733" s="46"/>
      <c r="E2733" s="7"/>
      <c r="F2733" s="7"/>
      <c r="G2733" s="44"/>
      <c r="H2733" s="41">
        <f>Tabela1[[#This Row],[PESO UNI]]*Tabela1[[#This Row],[QTE]]</f>
        <v>0</v>
      </c>
      <c r="I2733" s="7"/>
      <c r="J2733" s="8"/>
      <c r="K2733" s="8"/>
      <c r="L2733" s="9"/>
      <c r="M2733" s="10"/>
      <c r="N2733" s="8"/>
      <c r="O2733" s="12"/>
      <c r="P2733" s="13"/>
      <c r="Q2733" s="14">
        <f>Tabela1[[#This Row],[QTDE/ Fabricação]]-Tabela1[[#This Row],[QTE]]</f>
        <v>0</v>
      </c>
      <c r="R2733" s="19">
        <f t="shared" si="358"/>
        <v>0</v>
      </c>
      <c r="S2733" s="19">
        <f t="shared" si="357"/>
        <v>0</v>
      </c>
      <c r="T2733" s="20">
        <f t="shared" si="359"/>
        <v>0</v>
      </c>
      <c r="U2733" s="17">
        <f>IFERROR(SUMIF('LISTA DE EMBARQUE'!B:B,MICRO!E:E,'LISTA DE EMBARQUE'!G:G),"")</f>
        <v>0</v>
      </c>
      <c r="V2733" s="12" t="str">
        <f>IFERROR(VLOOKUP(Tabela1[[#This Row],[COD.MDE]],'LISTA DE EMBARQUE'!B:L,11,0),"")</f>
        <v/>
      </c>
      <c r="W2733" s="13" t="str">
        <f>IFERROR(COUNTIF(#REF!,Tabela1[[#This Row],[Colunas5]]),"")</f>
        <v/>
      </c>
      <c r="X2733" s="14">
        <f>Tabela1[[#This Row],[QIANTIDADE EXPEDIDA]]*Tabela1[[#This Row],[PESO UNI]]</f>
        <v>0</v>
      </c>
      <c r="Y2733" s="14">
        <f t="shared" si="360"/>
        <v>0</v>
      </c>
      <c r="Z2733" s="21">
        <f>Tabela1[[#This Row],[PESO TOTAL]]-Tabela1[[#This Row],[Peso Expedido]]</f>
        <v>0</v>
      </c>
      <c r="AA2733" s="18"/>
      <c r="AB2733" s="40"/>
      <c r="AC2733" s="40"/>
      <c r="AD2733" s="40"/>
      <c r="AE2733" s="40"/>
      <c r="AF2733" s="40"/>
      <c r="AG2733" s="40"/>
      <c r="AH2733" s="40"/>
      <c r="AI2733" s="40" t="str">
        <f t="shared" si="364"/>
        <v>ok</v>
      </c>
      <c r="AJ2733"/>
      <c r="AK2733" t="str">
        <f>Tabela1[[#This Row],[Coluna1]]&amp;Tabela1[[#This Row],[PEDIDO]]</f>
        <v/>
      </c>
      <c r="AL2733"/>
      <c r="AM2733"/>
      <c r="AN2733"/>
      <c r="AO2733" t="str">
        <f t="shared" si="361"/>
        <v>/</v>
      </c>
      <c r="AP2733" t="str">
        <f>Tabela1[[#This Row],[TAG]]&amp;Tabela1[[#This Row],[PEDIDO]]&amp;Tabela1[[#This Row],[PRODUTO]]</f>
        <v/>
      </c>
      <c r="AQ2733" s="23" t="str">
        <f>Tabela1[[#This Row],[PRODUTO]]&amp;Tabela1[[#This Row],[TAG]]</f>
        <v/>
      </c>
      <c r="AR2733" s="183">
        <f>Tabela1[[#This Row],[PESO TOTAL]]*Tabela1[[#This Row],[MATÉRIA PRIMA]]</f>
        <v>0</v>
      </c>
      <c r="AS2733" s="28">
        <f>Tabela1[[#This Row],[PESO TOTAL]]*Tabela1[[#This Row],[PREPARAÇÃO ]]</f>
        <v>0</v>
      </c>
      <c r="AT2733" s="28">
        <f>Tabela1[[#This Row],[PESO TOTAL]]*Tabela1[[#This Row],[CALDEIRARIA]]</f>
        <v>0</v>
      </c>
      <c r="AU2733" s="28">
        <f>Tabela1[[#This Row],[PESO TOTAL]]*Tabela1[[#This Row],[SOLDA]]</f>
        <v>0</v>
      </c>
      <c r="AV2733" s="28">
        <f>Tabela1[[#This Row],[PESO TOTAL]]*Tabela1[[#This Row],[ACABAMENTO]]</f>
        <v>0</v>
      </c>
      <c r="AW2733" s="28">
        <f>Tabela1[[#This Row],[PESO TOTAL]]*Tabela1[[#This Row],[PRONTO ACABADO]]</f>
        <v>0</v>
      </c>
      <c r="AX2733" s="28">
        <f>Tabela1[[#This Row],[PESO TOTAL]]*Tabela1[[#This Row],[EXPEDIÇÃO ]]</f>
        <v>0</v>
      </c>
      <c r="AY2733" s="28" t="str">
        <f>Tabela1[[#This Row],[PEDIDO]]&amp;Tabela1[[#This Row],[PRODUTO]]</f>
        <v/>
      </c>
      <c r="AZ2733" s="44">
        <f>IF(AF2733="",0,IF(ISTEXT(AF2733),H2733*VALUE(SUBSTITUTE(AF2733,"%",""))/100,H2733*AF2733))-Tabela1[[#This Row],[PRONTO ACABADO2]]</f>
        <v>0</v>
      </c>
      <c r="BA2733" s="44">
        <f>IF(AG2733="",0,IF(ISTEXT(AG2733),H2733*VALUE(SUBSTITUTE(AG2733,"%",""))/100,H2733*AG2733))-Tabela1[[#This Row],[PESO EXPEDIDO2]]</f>
        <v>0</v>
      </c>
      <c r="BB2733" s="44">
        <f t="shared" si="362"/>
        <v>0</v>
      </c>
      <c r="BC2733" s="44">
        <f t="shared" si="363"/>
        <v>0</v>
      </c>
      <c r="BD2733" s="44"/>
    </row>
    <row r="2734" spans="1:56" ht="15.75" hidden="1" customHeight="1" x14ac:dyDescent="0.25">
      <c r="A2734" s="6"/>
      <c r="B2734" s="22"/>
      <c r="C2734" s="7"/>
      <c r="D2734" s="46"/>
      <c r="E2734" s="7"/>
      <c r="F2734" s="7"/>
      <c r="G2734" s="44"/>
      <c r="H2734" s="41">
        <f>Tabela1[[#This Row],[PESO UNI]]*Tabela1[[#This Row],[QTE]]</f>
        <v>0</v>
      </c>
      <c r="I2734" s="7"/>
      <c r="J2734" s="8"/>
      <c r="K2734" s="8"/>
      <c r="L2734" s="9"/>
      <c r="M2734" s="10"/>
      <c r="N2734" s="8"/>
      <c r="O2734" s="12"/>
      <c r="P2734" s="13"/>
      <c r="Q2734" s="14">
        <f>Tabela1[[#This Row],[QTDE/ Fabricação]]-Tabela1[[#This Row],[QTE]]</f>
        <v>0</v>
      </c>
      <c r="R2734" s="19">
        <f t="shared" si="358"/>
        <v>0</v>
      </c>
      <c r="S2734" s="19">
        <f t="shared" si="357"/>
        <v>0</v>
      </c>
      <c r="T2734" s="20">
        <f t="shared" si="359"/>
        <v>0</v>
      </c>
      <c r="U2734" s="17">
        <f>IFERROR(SUMIF('LISTA DE EMBARQUE'!B:B,MICRO!E:E,'LISTA DE EMBARQUE'!G:G),"")</f>
        <v>0</v>
      </c>
      <c r="V2734" s="12" t="str">
        <f>IFERROR(VLOOKUP(Tabela1[[#This Row],[COD.MDE]],'LISTA DE EMBARQUE'!B:L,11,0),"")</f>
        <v/>
      </c>
      <c r="W2734" s="13" t="str">
        <f>IFERROR(COUNTIF(#REF!,Tabela1[[#This Row],[Colunas5]]),"")</f>
        <v/>
      </c>
      <c r="X2734" s="14">
        <f>Tabela1[[#This Row],[QIANTIDADE EXPEDIDA]]*Tabela1[[#This Row],[PESO UNI]]</f>
        <v>0</v>
      </c>
      <c r="Y2734" s="14">
        <f t="shared" si="360"/>
        <v>0</v>
      </c>
      <c r="Z2734" s="21">
        <f>Tabela1[[#This Row],[PESO TOTAL]]-Tabela1[[#This Row],[Peso Expedido]]</f>
        <v>0</v>
      </c>
      <c r="AA2734" s="18"/>
      <c r="AB2734" s="40"/>
      <c r="AC2734" s="40"/>
      <c r="AD2734" s="40"/>
      <c r="AE2734" s="40"/>
      <c r="AF2734" s="40"/>
      <c r="AG2734" s="40"/>
      <c r="AH2734" s="40"/>
      <c r="AI2734" s="40" t="str">
        <f t="shared" si="364"/>
        <v>ok</v>
      </c>
      <c r="AJ2734"/>
      <c r="AK2734" t="str">
        <f>Tabela1[[#This Row],[Coluna1]]&amp;Tabela1[[#This Row],[PEDIDO]]</f>
        <v/>
      </c>
      <c r="AL2734"/>
      <c r="AM2734"/>
      <c r="AN2734"/>
      <c r="AO2734" t="str">
        <f t="shared" si="361"/>
        <v>/</v>
      </c>
      <c r="AP2734" t="str">
        <f>Tabela1[[#This Row],[TAG]]&amp;Tabela1[[#This Row],[PEDIDO]]&amp;Tabela1[[#This Row],[PRODUTO]]</f>
        <v/>
      </c>
      <c r="AQ2734" s="23" t="str">
        <f>Tabela1[[#This Row],[PRODUTO]]&amp;Tabela1[[#This Row],[TAG]]</f>
        <v/>
      </c>
      <c r="AR2734" s="183">
        <f>Tabela1[[#This Row],[PESO TOTAL]]*Tabela1[[#This Row],[MATÉRIA PRIMA]]</f>
        <v>0</v>
      </c>
      <c r="AS2734" s="28">
        <f>Tabela1[[#This Row],[PESO TOTAL]]*Tabela1[[#This Row],[PREPARAÇÃO ]]</f>
        <v>0</v>
      </c>
      <c r="AT2734" s="28">
        <f>Tabela1[[#This Row],[PESO TOTAL]]*Tabela1[[#This Row],[CALDEIRARIA]]</f>
        <v>0</v>
      </c>
      <c r="AU2734" s="28">
        <f>Tabela1[[#This Row],[PESO TOTAL]]*Tabela1[[#This Row],[SOLDA]]</f>
        <v>0</v>
      </c>
      <c r="AV2734" s="28">
        <f>Tabela1[[#This Row],[PESO TOTAL]]*Tabela1[[#This Row],[ACABAMENTO]]</f>
        <v>0</v>
      </c>
      <c r="AW2734" s="28">
        <f>Tabela1[[#This Row],[PESO TOTAL]]*Tabela1[[#This Row],[PRONTO ACABADO]]</f>
        <v>0</v>
      </c>
      <c r="AX2734" s="28">
        <f>Tabela1[[#This Row],[PESO TOTAL]]*Tabela1[[#This Row],[EXPEDIÇÃO ]]</f>
        <v>0</v>
      </c>
      <c r="AY2734" s="28" t="str">
        <f>Tabela1[[#This Row],[PEDIDO]]&amp;Tabela1[[#This Row],[PRODUTO]]</f>
        <v/>
      </c>
      <c r="AZ2734" s="44">
        <f>IF(AF2734="",0,IF(ISTEXT(AF2734),H2734*VALUE(SUBSTITUTE(AF2734,"%",""))/100,H2734*AF2734))-Tabela1[[#This Row],[PRONTO ACABADO2]]</f>
        <v>0</v>
      </c>
      <c r="BA2734" s="44">
        <f>IF(AG2734="",0,IF(ISTEXT(AG2734),H2734*VALUE(SUBSTITUTE(AG2734,"%",""))/100,H2734*AG2734))-Tabela1[[#This Row],[PESO EXPEDIDO2]]</f>
        <v>0</v>
      </c>
      <c r="BB2734" s="44">
        <f t="shared" si="362"/>
        <v>0</v>
      </c>
      <c r="BC2734" s="44">
        <f t="shared" si="363"/>
        <v>0</v>
      </c>
      <c r="BD2734" s="44"/>
    </row>
    <row r="2735" spans="1:56" ht="15.75" hidden="1" customHeight="1" x14ac:dyDescent="0.25">
      <c r="A2735" s="6"/>
      <c r="B2735" s="22"/>
      <c r="C2735" s="7"/>
      <c r="D2735" s="46"/>
      <c r="E2735" s="7"/>
      <c r="F2735" s="7"/>
      <c r="G2735" s="44"/>
      <c r="H2735" s="41">
        <f>Tabela1[[#This Row],[PESO UNI]]*Tabela1[[#This Row],[QTE]]</f>
        <v>0</v>
      </c>
      <c r="I2735" s="7"/>
      <c r="J2735" s="8"/>
      <c r="K2735" s="8"/>
      <c r="L2735" s="9"/>
      <c r="M2735" s="10"/>
      <c r="N2735" s="8"/>
      <c r="O2735" s="12"/>
      <c r="P2735" s="13"/>
      <c r="Q2735" s="14">
        <f>Tabela1[[#This Row],[QTDE/ Fabricação]]-Tabela1[[#This Row],[QTE]]</f>
        <v>0</v>
      </c>
      <c r="R2735" s="19">
        <f t="shared" si="358"/>
        <v>0</v>
      </c>
      <c r="S2735" s="19">
        <f t="shared" si="357"/>
        <v>0</v>
      </c>
      <c r="T2735" s="20">
        <f t="shared" si="359"/>
        <v>0</v>
      </c>
      <c r="U2735" s="17">
        <f>IFERROR(SUMIF('LISTA DE EMBARQUE'!B:B,MICRO!E:E,'LISTA DE EMBARQUE'!G:G),"")</f>
        <v>0</v>
      </c>
      <c r="V2735" s="12" t="str">
        <f>IFERROR(VLOOKUP(Tabela1[[#This Row],[COD.MDE]],'LISTA DE EMBARQUE'!B:L,11,0),"")</f>
        <v/>
      </c>
      <c r="W2735" s="13" t="str">
        <f>IFERROR(COUNTIF(#REF!,Tabela1[[#This Row],[Colunas5]]),"")</f>
        <v/>
      </c>
      <c r="X2735" s="14">
        <f>Tabela1[[#This Row],[QIANTIDADE EXPEDIDA]]*Tabela1[[#This Row],[PESO UNI]]</f>
        <v>0</v>
      </c>
      <c r="Y2735" s="14">
        <f t="shared" si="360"/>
        <v>0</v>
      </c>
      <c r="Z2735" s="21">
        <f>Tabela1[[#This Row],[PESO TOTAL]]-Tabela1[[#This Row],[Peso Expedido]]</f>
        <v>0</v>
      </c>
      <c r="AA2735" s="18"/>
      <c r="AB2735" s="40"/>
      <c r="AC2735" s="40"/>
      <c r="AD2735" s="40"/>
      <c r="AE2735" s="40"/>
      <c r="AF2735" s="40"/>
      <c r="AG2735" s="40"/>
      <c r="AH2735" s="40"/>
      <c r="AI2735" s="40" t="str">
        <f t="shared" si="364"/>
        <v>ok</v>
      </c>
      <c r="AJ2735"/>
      <c r="AK2735" t="str">
        <f>Tabela1[[#This Row],[Coluna1]]&amp;Tabela1[[#This Row],[PEDIDO]]</f>
        <v/>
      </c>
      <c r="AL2735"/>
      <c r="AM2735"/>
      <c r="AN2735"/>
      <c r="AO2735" t="str">
        <f t="shared" si="361"/>
        <v>/</v>
      </c>
      <c r="AP2735" t="str">
        <f>Tabela1[[#This Row],[TAG]]&amp;Tabela1[[#This Row],[PEDIDO]]&amp;Tabela1[[#This Row],[PRODUTO]]</f>
        <v/>
      </c>
      <c r="AQ2735" s="23" t="str">
        <f>Tabela1[[#This Row],[PRODUTO]]&amp;Tabela1[[#This Row],[TAG]]</f>
        <v/>
      </c>
      <c r="AR2735" s="183">
        <f>Tabela1[[#This Row],[PESO TOTAL]]*Tabela1[[#This Row],[MATÉRIA PRIMA]]</f>
        <v>0</v>
      </c>
      <c r="AS2735" s="28">
        <f>Tabela1[[#This Row],[PESO TOTAL]]*Tabela1[[#This Row],[PREPARAÇÃO ]]</f>
        <v>0</v>
      </c>
      <c r="AT2735" s="28">
        <f>Tabela1[[#This Row],[PESO TOTAL]]*Tabela1[[#This Row],[CALDEIRARIA]]</f>
        <v>0</v>
      </c>
      <c r="AU2735" s="28">
        <f>Tabela1[[#This Row],[PESO TOTAL]]*Tabela1[[#This Row],[SOLDA]]</f>
        <v>0</v>
      </c>
      <c r="AV2735" s="28">
        <f>Tabela1[[#This Row],[PESO TOTAL]]*Tabela1[[#This Row],[ACABAMENTO]]</f>
        <v>0</v>
      </c>
      <c r="AW2735" s="28">
        <f>Tabela1[[#This Row],[PESO TOTAL]]*Tabela1[[#This Row],[PRONTO ACABADO]]</f>
        <v>0</v>
      </c>
      <c r="AX2735" s="28">
        <f>Tabela1[[#This Row],[PESO TOTAL]]*Tabela1[[#This Row],[EXPEDIÇÃO ]]</f>
        <v>0</v>
      </c>
      <c r="AY2735" s="28" t="str">
        <f>Tabela1[[#This Row],[PEDIDO]]&amp;Tabela1[[#This Row],[PRODUTO]]</f>
        <v/>
      </c>
      <c r="AZ2735" s="44">
        <f>IF(AF2735="",0,IF(ISTEXT(AF2735),H2735*VALUE(SUBSTITUTE(AF2735,"%",""))/100,H2735*AF2735))-Tabela1[[#This Row],[PRONTO ACABADO2]]</f>
        <v>0</v>
      </c>
      <c r="BA2735" s="44">
        <f>IF(AG2735="",0,IF(ISTEXT(AG2735),H2735*VALUE(SUBSTITUTE(AG2735,"%",""))/100,H2735*AG2735))-Tabela1[[#This Row],[PESO EXPEDIDO2]]</f>
        <v>0</v>
      </c>
      <c r="BB2735" s="44">
        <f t="shared" si="362"/>
        <v>0</v>
      </c>
      <c r="BC2735" s="44">
        <f t="shared" si="363"/>
        <v>0</v>
      </c>
      <c r="BD2735" s="44"/>
    </row>
    <row r="2736" spans="1:56" ht="15.75" hidden="1" customHeight="1" x14ac:dyDescent="0.25">
      <c r="A2736" s="6"/>
      <c r="B2736" s="22"/>
      <c r="C2736" s="7"/>
      <c r="D2736" s="46"/>
      <c r="E2736" s="7"/>
      <c r="F2736" s="7"/>
      <c r="G2736" s="44"/>
      <c r="H2736" s="41">
        <f>Tabela1[[#This Row],[PESO UNI]]*Tabela1[[#This Row],[QTE]]</f>
        <v>0</v>
      </c>
      <c r="I2736" s="7"/>
      <c r="J2736" s="8"/>
      <c r="K2736" s="8"/>
      <c r="L2736" s="9"/>
      <c r="M2736" s="10"/>
      <c r="N2736" s="8"/>
      <c r="O2736" s="12"/>
      <c r="P2736" s="13"/>
      <c r="Q2736" s="14">
        <f>Tabela1[[#This Row],[QTDE/ Fabricação]]-Tabela1[[#This Row],[QTE]]</f>
        <v>0</v>
      </c>
      <c r="R2736" s="19">
        <f t="shared" si="358"/>
        <v>0</v>
      </c>
      <c r="S2736" s="19">
        <f t="shared" si="357"/>
        <v>0</v>
      </c>
      <c r="T2736" s="20">
        <f t="shared" si="359"/>
        <v>0</v>
      </c>
      <c r="U2736" s="17">
        <f>IFERROR(SUMIF('LISTA DE EMBARQUE'!B:B,MICRO!E:E,'LISTA DE EMBARQUE'!G:G),"")</f>
        <v>0</v>
      </c>
      <c r="V2736" s="12" t="str">
        <f>IFERROR(VLOOKUP(Tabela1[[#This Row],[COD.MDE]],'LISTA DE EMBARQUE'!B:L,11,0),"")</f>
        <v/>
      </c>
      <c r="W2736" s="13" t="str">
        <f>IFERROR(COUNTIF(#REF!,Tabela1[[#This Row],[Colunas5]]),"")</f>
        <v/>
      </c>
      <c r="X2736" s="14">
        <f>Tabela1[[#This Row],[QIANTIDADE EXPEDIDA]]*Tabela1[[#This Row],[PESO UNI]]</f>
        <v>0</v>
      </c>
      <c r="Y2736" s="14">
        <f t="shared" si="360"/>
        <v>0</v>
      </c>
      <c r="Z2736" s="21">
        <f>Tabela1[[#This Row],[PESO TOTAL]]-Tabela1[[#This Row],[Peso Expedido]]</f>
        <v>0</v>
      </c>
      <c r="AA2736" s="18"/>
      <c r="AB2736" s="40"/>
      <c r="AC2736" s="40"/>
      <c r="AD2736" s="40"/>
      <c r="AE2736" s="40"/>
      <c r="AF2736" s="40"/>
      <c r="AG2736" s="40"/>
      <c r="AH2736" s="40"/>
      <c r="AI2736" s="40" t="str">
        <f t="shared" si="364"/>
        <v>ok</v>
      </c>
      <c r="AJ2736"/>
      <c r="AK2736" t="str">
        <f>Tabela1[[#This Row],[Coluna1]]&amp;Tabela1[[#This Row],[PEDIDO]]</f>
        <v/>
      </c>
      <c r="AL2736"/>
      <c r="AM2736"/>
      <c r="AN2736"/>
      <c r="AO2736" t="str">
        <f t="shared" si="361"/>
        <v>/</v>
      </c>
      <c r="AP2736" t="str">
        <f>Tabela1[[#This Row],[TAG]]&amp;Tabela1[[#This Row],[PEDIDO]]&amp;Tabela1[[#This Row],[PRODUTO]]</f>
        <v/>
      </c>
      <c r="AQ2736" s="23" t="str">
        <f>Tabela1[[#This Row],[PRODUTO]]&amp;Tabela1[[#This Row],[TAG]]</f>
        <v/>
      </c>
      <c r="AR2736" s="183">
        <f>Tabela1[[#This Row],[PESO TOTAL]]*Tabela1[[#This Row],[MATÉRIA PRIMA]]</f>
        <v>0</v>
      </c>
      <c r="AS2736" s="28">
        <f>Tabela1[[#This Row],[PESO TOTAL]]*Tabela1[[#This Row],[PREPARAÇÃO ]]</f>
        <v>0</v>
      </c>
      <c r="AT2736" s="28">
        <f>Tabela1[[#This Row],[PESO TOTAL]]*Tabela1[[#This Row],[CALDEIRARIA]]</f>
        <v>0</v>
      </c>
      <c r="AU2736" s="28">
        <f>Tabela1[[#This Row],[PESO TOTAL]]*Tabela1[[#This Row],[SOLDA]]</f>
        <v>0</v>
      </c>
      <c r="AV2736" s="28">
        <f>Tabela1[[#This Row],[PESO TOTAL]]*Tabela1[[#This Row],[ACABAMENTO]]</f>
        <v>0</v>
      </c>
      <c r="AW2736" s="28">
        <f>Tabela1[[#This Row],[PESO TOTAL]]*Tabela1[[#This Row],[PRONTO ACABADO]]</f>
        <v>0</v>
      </c>
      <c r="AX2736" s="28">
        <f>Tabela1[[#This Row],[PESO TOTAL]]*Tabela1[[#This Row],[EXPEDIÇÃO ]]</f>
        <v>0</v>
      </c>
      <c r="AY2736" s="28" t="str">
        <f>Tabela1[[#This Row],[PEDIDO]]&amp;Tabela1[[#This Row],[PRODUTO]]</f>
        <v/>
      </c>
      <c r="AZ2736" s="44">
        <f>IF(AF2736="",0,IF(ISTEXT(AF2736),H2736*VALUE(SUBSTITUTE(AF2736,"%",""))/100,H2736*AF2736))-Tabela1[[#This Row],[PRONTO ACABADO2]]</f>
        <v>0</v>
      </c>
      <c r="BA2736" s="44">
        <f>IF(AG2736="",0,IF(ISTEXT(AG2736),H2736*VALUE(SUBSTITUTE(AG2736,"%",""))/100,H2736*AG2736))-Tabela1[[#This Row],[PESO EXPEDIDO2]]</f>
        <v>0</v>
      </c>
      <c r="BB2736" s="44">
        <f t="shared" si="362"/>
        <v>0</v>
      </c>
      <c r="BC2736" s="44">
        <f t="shared" si="363"/>
        <v>0</v>
      </c>
      <c r="BD2736" s="44"/>
    </row>
    <row r="2737" spans="1:56" ht="15.75" hidden="1" customHeight="1" x14ac:dyDescent="0.25">
      <c r="A2737" s="6"/>
      <c r="B2737" s="22"/>
      <c r="C2737" s="7"/>
      <c r="D2737" s="46"/>
      <c r="E2737" s="7"/>
      <c r="F2737" s="7"/>
      <c r="G2737" s="44"/>
      <c r="H2737" s="41">
        <f>Tabela1[[#This Row],[PESO UNI]]*Tabela1[[#This Row],[QTE]]</f>
        <v>0</v>
      </c>
      <c r="I2737" s="7"/>
      <c r="J2737" s="8"/>
      <c r="K2737" s="8"/>
      <c r="L2737" s="9"/>
      <c r="M2737" s="10"/>
      <c r="N2737" s="8"/>
      <c r="O2737" s="12"/>
      <c r="P2737" s="13"/>
      <c r="Q2737" s="14">
        <f>Tabela1[[#This Row],[QTDE/ Fabricação]]-Tabela1[[#This Row],[QTE]]</f>
        <v>0</v>
      </c>
      <c r="R2737" s="19">
        <f t="shared" si="358"/>
        <v>0</v>
      </c>
      <c r="S2737" s="19">
        <f t="shared" si="357"/>
        <v>0</v>
      </c>
      <c r="T2737" s="20">
        <f t="shared" si="359"/>
        <v>0</v>
      </c>
      <c r="U2737" s="17">
        <f>IFERROR(SUMIF('LISTA DE EMBARQUE'!B:B,MICRO!E:E,'LISTA DE EMBARQUE'!G:G),"")</f>
        <v>0</v>
      </c>
      <c r="V2737" s="12" t="str">
        <f>IFERROR(VLOOKUP(Tabela1[[#This Row],[COD.MDE]],'LISTA DE EMBARQUE'!B:L,11,0),"")</f>
        <v/>
      </c>
      <c r="W2737" s="13" t="str">
        <f>IFERROR(COUNTIF(#REF!,Tabela1[[#This Row],[Colunas5]]),"")</f>
        <v/>
      </c>
      <c r="X2737" s="14">
        <f>Tabela1[[#This Row],[QIANTIDADE EXPEDIDA]]*Tabela1[[#This Row],[PESO UNI]]</f>
        <v>0</v>
      </c>
      <c r="Y2737" s="14">
        <f t="shared" si="360"/>
        <v>0</v>
      </c>
      <c r="Z2737" s="21">
        <f>Tabela1[[#This Row],[PESO TOTAL]]-Tabela1[[#This Row],[Peso Expedido]]</f>
        <v>0</v>
      </c>
      <c r="AA2737" s="18"/>
      <c r="AB2737" s="40"/>
      <c r="AC2737" s="40"/>
      <c r="AD2737" s="40"/>
      <c r="AE2737" s="40"/>
      <c r="AF2737" s="40"/>
      <c r="AG2737" s="40"/>
      <c r="AH2737" s="40"/>
      <c r="AI2737" s="40" t="str">
        <f t="shared" si="364"/>
        <v>ok</v>
      </c>
      <c r="AJ2737"/>
      <c r="AK2737" t="str">
        <f>Tabela1[[#This Row],[Coluna1]]&amp;Tabela1[[#This Row],[PEDIDO]]</f>
        <v/>
      </c>
      <c r="AL2737"/>
      <c r="AM2737"/>
      <c r="AN2737"/>
      <c r="AO2737" t="str">
        <f t="shared" si="361"/>
        <v>/</v>
      </c>
      <c r="AP2737" t="str">
        <f>Tabela1[[#This Row],[TAG]]&amp;Tabela1[[#This Row],[PEDIDO]]&amp;Tabela1[[#This Row],[PRODUTO]]</f>
        <v/>
      </c>
      <c r="AQ2737" s="23" t="str">
        <f>Tabela1[[#This Row],[PRODUTO]]&amp;Tabela1[[#This Row],[TAG]]</f>
        <v/>
      </c>
      <c r="AR2737" s="183">
        <f>Tabela1[[#This Row],[PESO TOTAL]]*Tabela1[[#This Row],[MATÉRIA PRIMA]]</f>
        <v>0</v>
      </c>
      <c r="AS2737" s="28">
        <f>Tabela1[[#This Row],[PESO TOTAL]]*Tabela1[[#This Row],[PREPARAÇÃO ]]</f>
        <v>0</v>
      </c>
      <c r="AT2737" s="28">
        <f>Tabela1[[#This Row],[PESO TOTAL]]*Tabela1[[#This Row],[CALDEIRARIA]]</f>
        <v>0</v>
      </c>
      <c r="AU2737" s="28">
        <f>Tabela1[[#This Row],[PESO TOTAL]]*Tabela1[[#This Row],[SOLDA]]</f>
        <v>0</v>
      </c>
      <c r="AV2737" s="28">
        <f>Tabela1[[#This Row],[PESO TOTAL]]*Tabela1[[#This Row],[ACABAMENTO]]</f>
        <v>0</v>
      </c>
      <c r="AW2737" s="28">
        <f>Tabela1[[#This Row],[PESO TOTAL]]*Tabela1[[#This Row],[PRONTO ACABADO]]</f>
        <v>0</v>
      </c>
      <c r="AX2737" s="28">
        <f>Tabela1[[#This Row],[PESO TOTAL]]*Tabela1[[#This Row],[EXPEDIÇÃO ]]</f>
        <v>0</v>
      </c>
      <c r="AY2737" s="28" t="str">
        <f>Tabela1[[#This Row],[PEDIDO]]&amp;Tabela1[[#This Row],[PRODUTO]]</f>
        <v/>
      </c>
      <c r="AZ2737" s="44">
        <f>IF(AF2737="",0,IF(ISTEXT(AF2737),H2737*VALUE(SUBSTITUTE(AF2737,"%",""))/100,H2737*AF2737))-Tabela1[[#This Row],[PRONTO ACABADO2]]</f>
        <v>0</v>
      </c>
      <c r="BA2737" s="44">
        <f>IF(AG2737="",0,IF(ISTEXT(AG2737),H2737*VALUE(SUBSTITUTE(AG2737,"%",""))/100,H2737*AG2737))-Tabela1[[#This Row],[PESO EXPEDIDO2]]</f>
        <v>0</v>
      </c>
      <c r="BB2737" s="44">
        <f t="shared" si="362"/>
        <v>0</v>
      </c>
      <c r="BC2737" s="44">
        <f t="shared" si="363"/>
        <v>0</v>
      </c>
      <c r="BD2737" s="44"/>
    </row>
    <row r="2738" spans="1:56" ht="15.75" hidden="1" customHeight="1" x14ac:dyDescent="0.25">
      <c r="A2738" s="6"/>
      <c r="B2738" s="22"/>
      <c r="C2738" s="7"/>
      <c r="D2738" s="46"/>
      <c r="E2738" s="7"/>
      <c r="F2738" s="7"/>
      <c r="G2738" s="44"/>
      <c r="H2738" s="41">
        <f>Tabela1[[#This Row],[PESO UNI]]*Tabela1[[#This Row],[QTE]]</f>
        <v>0</v>
      </c>
      <c r="I2738" s="7"/>
      <c r="J2738" s="8"/>
      <c r="K2738" s="8"/>
      <c r="L2738" s="9"/>
      <c r="M2738" s="10"/>
      <c r="N2738" s="8"/>
      <c r="O2738" s="12"/>
      <c r="P2738" s="13"/>
      <c r="Q2738" s="14">
        <f>Tabela1[[#This Row],[QTDE/ Fabricação]]-Tabela1[[#This Row],[QTE]]</f>
        <v>0</v>
      </c>
      <c r="R2738" s="19">
        <f t="shared" si="358"/>
        <v>0</v>
      </c>
      <c r="S2738" s="19">
        <f t="shared" si="357"/>
        <v>0</v>
      </c>
      <c r="T2738" s="20">
        <f t="shared" si="359"/>
        <v>0</v>
      </c>
      <c r="U2738" s="17">
        <f>IFERROR(SUMIF('LISTA DE EMBARQUE'!B:B,MICRO!E:E,'LISTA DE EMBARQUE'!G:G),"")</f>
        <v>0</v>
      </c>
      <c r="V2738" s="12" t="str">
        <f>IFERROR(VLOOKUP(Tabela1[[#This Row],[COD.MDE]],'LISTA DE EMBARQUE'!B:L,11,0),"")</f>
        <v/>
      </c>
      <c r="W2738" s="13" t="str">
        <f>IFERROR(COUNTIF(#REF!,Tabela1[[#This Row],[Colunas5]]),"")</f>
        <v/>
      </c>
      <c r="X2738" s="14">
        <f>Tabela1[[#This Row],[QIANTIDADE EXPEDIDA]]*Tabela1[[#This Row],[PESO UNI]]</f>
        <v>0</v>
      </c>
      <c r="Y2738" s="14">
        <f t="shared" si="360"/>
        <v>0</v>
      </c>
      <c r="Z2738" s="21">
        <f>Tabela1[[#This Row],[PESO TOTAL]]-Tabela1[[#This Row],[Peso Expedido]]</f>
        <v>0</v>
      </c>
      <c r="AA2738" s="18"/>
      <c r="AB2738" s="40"/>
      <c r="AC2738" s="40"/>
      <c r="AD2738" s="40"/>
      <c r="AE2738" s="40"/>
      <c r="AF2738" s="40"/>
      <c r="AG2738" s="40"/>
      <c r="AH2738" s="40"/>
      <c r="AI2738" s="40" t="str">
        <f t="shared" si="364"/>
        <v>ok</v>
      </c>
      <c r="AJ2738"/>
      <c r="AK2738" t="str">
        <f>Tabela1[[#This Row],[Coluna1]]&amp;Tabela1[[#This Row],[PEDIDO]]</f>
        <v/>
      </c>
      <c r="AL2738"/>
      <c r="AM2738"/>
      <c r="AN2738"/>
      <c r="AO2738" t="str">
        <f t="shared" si="361"/>
        <v>/</v>
      </c>
      <c r="AP2738" t="str">
        <f>Tabela1[[#This Row],[TAG]]&amp;Tabela1[[#This Row],[PEDIDO]]&amp;Tabela1[[#This Row],[PRODUTO]]</f>
        <v/>
      </c>
      <c r="AQ2738" s="23" t="str">
        <f>Tabela1[[#This Row],[PRODUTO]]&amp;Tabela1[[#This Row],[TAG]]</f>
        <v/>
      </c>
      <c r="AR2738" s="183">
        <f>Tabela1[[#This Row],[PESO TOTAL]]*Tabela1[[#This Row],[MATÉRIA PRIMA]]</f>
        <v>0</v>
      </c>
      <c r="AS2738" s="28">
        <f>Tabela1[[#This Row],[PESO TOTAL]]*Tabela1[[#This Row],[PREPARAÇÃO ]]</f>
        <v>0</v>
      </c>
      <c r="AT2738" s="28">
        <f>Tabela1[[#This Row],[PESO TOTAL]]*Tabela1[[#This Row],[CALDEIRARIA]]</f>
        <v>0</v>
      </c>
      <c r="AU2738" s="28">
        <f>Tabela1[[#This Row],[PESO TOTAL]]*Tabela1[[#This Row],[SOLDA]]</f>
        <v>0</v>
      </c>
      <c r="AV2738" s="28">
        <f>Tabela1[[#This Row],[PESO TOTAL]]*Tabela1[[#This Row],[ACABAMENTO]]</f>
        <v>0</v>
      </c>
      <c r="AW2738" s="28">
        <f>Tabela1[[#This Row],[PESO TOTAL]]*Tabela1[[#This Row],[PRONTO ACABADO]]</f>
        <v>0</v>
      </c>
      <c r="AX2738" s="28">
        <f>Tabela1[[#This Row],[PESO TOTAL]]*Tabela1[[#This Row],[EXPEDIÇÃO ]]</f>
        <v>0</v>
      </c>
      <c r="AY2738" s="28" t="str">
        <f>Tabela1[[#This Row],[PEDIDO]]&amp;Tabela1[[#This Row],[PRODUTO]]</f>
        <v/>
      </c>
      <c r="AZ2738" s="44">
        <f>IF(AF2738="",0,IF(ISTEXT(AF2738),H2738*VALUE(SUBSTITUTE(AF2738,"%",""))/100,H2738*AF2738))-Tabela1[[#This Row],[PRONTO ACABADO2]]</f>
        <v>0</v>
      </c>
      <c r="BA2738" s="44">
        <f>IF(AG2738="",0,IF(ISTEXT(AG2738),H2738*VALUE(SUBSTITUTE(AG2738,"%",""))/100,H2738*AG2738))-Tabela1[[#This Row],[PESO EXPEDIDO2]]</f>
        <v>0</v>
      </c>
      <c r="BB2738" s="44">
        <f t="shared" si="362"/>
        <v>0</v>
      </c>
      <c r="BC2738" s="44">
        <f t="shared" si="363"/>
        <v>0</v>
      </c>
      <c r="BD2738" s="44"/>
    </row>
    <row r="2739" spans="1:56" ht="15.75" hidden="1" customHeight="1" x14ac:dyDescent="0.25">
      <c r="A2739" s="6"/>
      <c r="B2739" s="22"/>
      <c r="C2739" s="7"/>
      <c r="D2739" s="46"/>
      <c r="E2739" s="7"/>
      <c r="F2739" s="7"/>
      <c r="G2739" s="44"/>
      <c r="H2739" s="41">
        <f>Tabela1[[#This Row],[PESO UNI]]*Tabela1[[#This Row],[QTE]]</f>
        <v>0</v>
      </c>
      <c r="I2739" s="7"/>
      <c r="J2739" s="8"/>
      <c r="K2739" s="8"/>
      <c r="L2739" s="9"/>
      <c r="M2739" s="10"/>
      <c r="N2739" s="8"/>
      <c r="O2739" s="12"/>
      <c r="P2739" s="13"/>
      <c r="Q2739" s="14">
        <f>Tabela1[[#This Row],[QTDE/ Fabricação]]-Tabela1[[#This Row],[QTE]]</f>
        <v>0</v>
      </c>
      <c r="R2739" s="19">
        <f t="shared" si="358"/>
        <v>0</v>
      </c>
      <c r="S2739" s="19">
        <f t="shared" si="357"/>
        <v>0</v>
      </c>
      <c r="T2739" s="20">
        <f t="shared" si="359"/>
        <v>0</v>
      </c>
      <c r="U2739" s="17">
        <f>IFERROR(SUMIF('LISTA DE EMBARQUE'!B:B,MICRO!E:E,'LISTA DE EMBARQUE'!G:G),"")</f>
        <v>0</v>
      </c>
      <c r="V2739" s="12" t="str">
        <f>IFERROR(VLOOKUP(Tabela1[[#This Row],[COD.MDE]],'LISTA DE EMBARQUE'!B:L,11,0),"")</f>
        <v/>
      </c>
      <c r="W2739" s="13" t="str">
        <f>IFERROR(COUNTIF(#REF!,Tabela1[[#This Row],[Colunas5]]),"")</f>
        <v/>
      </c>
      <c r="X2739" s="14">
        <f>Tabela1[[#This Row],[QIANTIDADE EXPEDIDA]]*Tabela1[[#This Row],[PESO UNI]]</f>
        <v>0</v>
      </c>
      <c r="Y2739" s="14">
        <f t="shared" si="360"/>
        <v>0</v>
      </c>
      <c r="Z2739" s="21">
        <f>Tabela1[[#This Row],[PESO TOTAL]]-Tabela1[[#This Row],[Peso Expedido]]</f>
        <v>0</v>
      </c>
      <c r="AA2739" s="18"/>
      <c r="AB2739" s="40"/>
      <c r="AC2739" s="40"/>
      <c r="AD2739" s="40"/>
      <c r="AE2739" s="40"/>
      <c r="AF2739" s="40"/>
      <c r="AG2739" s="40"/>
      <c r="AH2739" s="40"/>
      <c r="AI2739" s="40" t="str">
        <f t="shared" si="364"/>
        <v>ok</v>
      </c>
      <c r="AJ2739"/>
      <c r="AK2739" t="str">
        <f>Tabela1[[#This Row],[Coluna1]]&amp;Tabela1[[#This Row],[PEDIDO]]</f>
        <v/>
      </c>
      <c r="AL2739"/>
      <c r="AM2739"/>
      <c r="AN2739"/>
      <c r="AO2739" t="str">
        <f t="shared" si="361"/>
        <v>/</v>
      </c>
      <c r="AP2739" t="str">
        <f>Tabela1[[#This Row],[TAG]]&amp;Tabela1[[#This Row],[PEDIDO]]&amp;Tabela1[[#This Row],[PRODUTO]]</f>
        <v/>
      </c>
      <c r="AQ2739" s="23" t="str">
        <f>Tabela1[[#This Row],[PRODUTO]]&amp;Tabela1[[#This Row],[TAG]]</f>
        <v/>
      </c>
      <c r="AR2739" s="183">
        <f>Tabela1[[#This Row],[PESO TOTAL]]*Tabela1[[#This Row],[MATÉRIA PRIMA]]</f>
        <v>0</v>
      </c>
      <c r="AS2739" s="28">
        <f>Tabela1[[#This Row],[PESO TOTAL]]*Tabela1[[#This Row],[PREPARAÇÃO ]]</f>
        <v>0</v>
      </c>
      <c r="AT2739" s="28">
        <f>Tabela1[[#This Row],[PESO TOTAL]]*Tabela1[[#This Row],[CALDEIRARIA]]</f>
        <v>0</v>
      </c>
      <c r="AU2739" s="28">
        <f>Tabela1[[#This Row],[PESO TOTAL]]*Tabela1[[#This Row],[SOLDA]]</f>
        <v>0</v>
      </c>
      <c r="AV2739" s="28">
        <f>Tabela1[[#This Row],[PESO TOTAL]]*Tabela1[[#This Row],[ACABAMENTO]]</f>
        <v>0</v>
      </c>
      <c r="AW2739" s="28">
        <f>Tabela1[[#This Row],[PESO TOTAL]]*Tabela1[[#This Row],[PRONTO ACABADO]]</f>
        <v>0</v>
      </c>
      <c r="AX2739" s="28">
        <f>Tabela1[[#This Row],[PESO TOTAL]]*Tabela1[[#This Row],[EXPEDIÇÃO ]]</f>
        <v>0</v>
      </c>
      <c r="AY2739" s="28" t="str">
        <f>Tabela1[[#This Row],[PEDIDO]]&amp;Tabela1[[#This Row],[PRODUTO]]</f>
        <v/>
      </c>
      <c r="AZ2739" s="44">
        <f>IF(AF2739="",0,IF(ISTEXT(AF2739),H2739*VALUE(SUBSTITUTE(AF2739,"%",""))/100,H2739*AF2739))-Tabela1[[#This Row],[PRONTO ACABADO2]]</f>
        <v>0</v>
      </c>
      <c r="BA2739" s="44">
        <f>IF(AG2739="",0,IF(ISTEXT(AG2739),H2739*VALUE(SUBSTITUTE(AG2739,"%",""))/100,H2739*AG2739))-Tabela1[[#This Row],[PESO EXPEDIDO2]]</f>
        <v>0</v>
      </c>
      <c r="BB2739" s="44">
        <f t="shared" si="362"/>
        <v>0</v>
      </c>
      <c r="BC2739" s="44">
        <f t="shared" si="363"/>
        <v>0</v>
      </c>
      <c r="BD2739" s="44"/>
    </row>
    <row r="2740" spans="1:56" ht="15.75" hidden="1" customHeight="1" x14ac:dyDescent="0.25">
      <c r="A2740" s="6"/>
      <c r="B2740" s="22"/>
      <c r="C2740" s="7"/>
      <c r="D2740" s="46"/>
      <c r="E2740" s="7"/>
      <c r="F2740" s="7"/>
      <c r="G2740" s="44"/>
      <c r="H2740" s="41">
        <f>Tabela1[[#This Row],[PESO UNI]]*Tabela1[[#This Row],[QTE]]</f>
        <v>0</v>
      </c>
      <c r="I2740" s="7"/>
      <c r="J2740" s="8"/>
      <c r="K2740" s="8"/>
      <c r="L2740" s="9"/>
      <c r="M2740" s="10"/>
      <c r="N2740" s="8"/>
      <c r="O2740" s="12"/>
      <c r="P2740" s="13"/>
      <c r="Q2740" s="14">
        <f>Tabela1[[#This Row],[QTDE/ Fabricação]]-Tabela1[[#This Row],[QTE]]</f>
        <v>0</v>
      </c>
      <c r="R2740" s="19">
        <f t="shared" si="358"/>
        <v>0</v>
      </c>
      <c r="S2740" s="19">
        <f t="shared" si="357"/>
        <v>0</v>
      </c>
      <c r="T2740" s="20">
        <f t="shared" si="359"/>
        <v>0</v>
      </c>
      <c r="U2740" s="17">
        <f>IFERROR(SUMIF('LISTA DE EMBARQUE'!B:B,MICRO!E:E,'LISTA DE EMBARQUE'!G:G),"")</f>
        <v>0</v>
      </c>
      <c r="V2740" s="12" t="str">
        <f>IFERROR(VLOOKUP(Tabela1[[#This Row],[COD.MDE]],'LISTA DE EMBARQUE'!B:L,11,0),"")</f>
        <v/>
      </c>
      <c r="W2740" s="13" t="str">
        <f>IFERROR(COUNTIF(#REF!,Tabela1[[#This Row],[Colunas5]]),"")</f>
        <v/>
      </c>
      <c r="X2740" s="14">
        <f>Tabela1[[#This Row],[QIANTIDADE EXPEDIDA]]*Tabela1[[#This Row],[PESO UNI]]</f>
        <v>0</v>
      </c>
      <c r="Y2740" s="14">
        <f t="shared" si="360"/>
        <v>0</v>
      </c>
      <c r="Z2740" s="21">
        <f>Tabela1[[#This Row],[PESO TOTAL]]-Tabela1[[#This Row],[Peso Expedido]]</f>
        <v>0</v>
      </c>
      <c r="AA2740" s="18"/>
      <c r="AB2740" s="40"/>
      <c r="AC2740" s="40"/>
      <c r="AD2740" s="40"/>
      <c r="AE2740" s="40"/>
      <c r="AF2740" s="40"/>
      <c r="AG2740" s="40"/>
      <c r="AH2740" s="40"/>
      <c r="AI2740" s="40" t="str">
        <f t="shared" si="364"/>
        <v>ok</v>
      </c>
      <c r="AJ2740"/>
      <c r="AK2740" t="str">
        <f>Tabela1[[#This Row],[Coluna1]]&amp;Tabela1[[#This Row],[PEDIDO]]</f>
        <v/>
      </c>
      <c r="AL2740"/>
      <c r="AM2740"/>
      <c r="AN2740"/>
      <c r="AO2740" t="str">
        <f t="shared" si="361"/>
        <v>/</v>
      </c>
      <c r="AP2740" t="str">
        <f>Tabela1[[#This Row],[TAG]]&amp;Tabela1[[#This Row],[PEDIDO]]&amp;Tabela1[[#This Row],[PRODUTO]]</f>
        <v/>
      </c>
      <c r="AQ2740" s="23" t="str">
        <f>Tabela1[[#This Row],[PRODUTO]]&amp;Tabela1[[#This Row],[TAG]]</f>
        <v/>
      </c>
      <c r="AR2740" s="183">
        <f>Tabela1[[#This Row],[PESO TOTAL]]*Tabela1[[#This Row],[MATÉRIA PRIMA]]</f>
        <v>0</v>
      </c>
      <c r="AS2740" s="28">
        <f>Tabela1[[#This Row],[PESO TOTAL]]*Tabela1[[#This Row],[PREPARAÇÃO ]]</f>
        <v>0</v>
      </c>
      <c r="AT2740" s="28">
        <f>Tabela1[[#This Row],[PESO TOTAL]]*Tabela1[[#This Row],[CALDEIRARIA]]</f>
        <v>0</v>
      </c>
      <c r="AU2740" s="28">
        <f>Tabela1[[#This Row],[PESO TOTAL]]*Tabela1[[#This Row],[SOLDA]]</f>
        <v>0</v>
      </c>
      <c r="AV2740" s="28">
        <f>Tabela1[[#This Row],[PESO TOTAL]]*Tabela1[[#This Row],[ACABAMENTO]]</f>
        <v>0</v>
      </c>
      <c r="AW2740" s="28">
        <f>Tabela1[[#This Row],[PESO TOTAL]]*Tabela1[[#This Row],[PRONTO ACABADO]]</f>
        <v>0</v>
      </c>
      <c r="AX2740" s="28">
        <f>Tabela1[[#This Row],[PESO TOTAL]]*Tabela1[[#This Row],[EXPEDIÇÃO ]]</f>
        <v>0</v>
      </c>
      <c r="AY2740" s="28" t="str">
        <f>Tabela1[[#This Row],[PEDIDO]]&amp;Tabela1[[#This Row],[PRODUTO]]</f>
        <v/>
      </c>
      <c r="AZ2740" s="44">
        <f>IF(AF2740="",0,IF(ISTEXT(AF2740),H2740*VALUE(SUBSTITUTE(AF2740,"%",""))/100,H2740*AF2740))-Tabela1[[#This Row],[PRONTO ACABADO2]]</f>
        <v>0</v>
      </c>
      <c r="BA2740" s="44">
        <f>IF(AG2740="",0,IF(ISTEXT(AG2740),H2740*VALUE(SUBSTITUTE(AG2740,"%",""))/100,H2740*AG2740))-Tabela1[[#This Row],[PESO EXPEDIDO2]]</f>
        <v>0</v>
      </c>
      <c r="BB2740" s="44">
        <f t="shared" si="362"/>
        <v>0</v>
      </c>
      <c r="BC2740" s="44">
        <f t="shared" si="363"/>
        <v>0</v>
      </c>
      <c r="BD2740" s="44"/>
    </row>
    <row r="2741" spans="1:56" ht="15.75" hidden="1" customHeight="1" x14ac:dyDescent="0.25">
      <c r="A2741" s="6"/>
      <c r="B2741" s="22"/>
      <c r="C2741" s="7"/>
      <c r="D2741" s="46"/>
      <c r="E2741" s="7"/>
      <c r="F2741" s="7"/>
      <c r="G2741" s="44"/>
      <c r="H2741" s="41">
        <f>Tabela1[[#This Row],[PESO UNI]]*Tabela1[[#This Row],[QTE]]</f>
        <v>0</v>
      </c>
      <c r="I2741" s="7"/>
      <c r="J2741" s="8"/>
      <c r="K2741" s="8"/>
      <c r="L2741" s="9"/>
      <c r="M2741" s="10"/>
      <c r="N2741" s="8"/>
      <c r="O2741" s="12"/>
      <c r="P2741" s="13"/>
      <c r="Q2741" s="14">
        <f>Tabela1[[#This Row],[QTDE/ Fabricação]]-Tabela1[[#This Row],[QTE]]</f>
        <v>0</v>
      </c>
      <c r="R2741" s="19">
        <f t="shared" si="358"/>
        <v>0</v>
      </c>
      <c r="S2741" s="19">
        <f t="shared" si="357"/>
        <v>0</v>
      </c>
      <c r="T2741" s="20">
        <f t="shared" si="359"/>
        <v>0</v>
      </c>
      <c r="U2741" s="17">
        <f>IFERROR(SUMIF('LISTA DE EMBARQUE'!B:B,MICRO!E:E,'LISTA DE EMBARQUE'!G:G),"")</f>
        <v>0</v>
      </c>
      <c r="V2741" s="12" t="str">
        <f>IFERROR(VLOOKUP(Tabela1[[#This Row],[COD.MDE]],'LISTA DE EMBARQUE'!B:L,11,0),"")</f>
        <v/>
      </c>
      <c r="W2741" s="13" t="str">
        <f>IFERROR(COUNTIF(#REF!,Tabela1[[#This Row],[Colunas5]]),"")</f>
        <v/>
      </c>
      <c r="X2741" s="14">
        <f>Tabela1[[#This Row],[QIANTIDADE EXPEDIDA]]*Tabela1[[#This Row],[PESO UNI]]</f>
        <v>0</v>
      </c>
      <c r="Y2741" s="14">
        <f t="shared" si="360"/>
        <v>0</v>
      </c>
      <c r="Z2741" s="21">
        <f>Tabela1[[#This Row],[PESO TOTAL]]-Tabela1[[#This Row],[Peso Expedido]]</f>
        <v>0</v>
      </c>
      <c r="AA2741" s="18"/>
      <c r="AB2741" s="40"/>
      <c r="AC2741" s="40"/>
      <c r="AD2741" s="40"/>
      <c r="AE2741" s="40"/>
      <c r="AF2741" s="40"/>
      <c r="AG2741" s="40"/>
      <c r="AH2741" s="40"/>
      <c r="AI2741" s="40" t="str">
        <f t="shared" si="364"/>
        <v>ok</v>
      </c>
      <c r="AJ2741"/>
      <c r="AK2741" t="str">
        <f>Tabela1[[#This Row],[Coluna1]]&amp;Tabela1[[#This Row],[PEDIDO]]</f>
        <v/>
      </c>
      <c r="AL2741"/>
      <c r="AM2741"/>
      <c r="AN2741"/>
      <c r="AO2741" t="str">
        <f t="shared" si="361"/>
        <v>/</v>
      </c>
      <c r="AP2741" t="str">
        <f>Tabela1[[#This Row],[TAG]]&amp;Tabela1[[#This Row],[PEDIDO]]&amp;Tabela1[[#This Row],[PRODUTO]]</f>
        <v/>
      </c>
      <c r="AQ2741" s="23" t="str">
        <f>Tabela1[[#This Row],[PRODUTO]]&amp;Tabela1[[#This Row],[TAG]]</f>
        <v/>
      </c>
      <c r="AR2741" s="183">
        <f>Tabela1[[#This Row],[PESO TOTAL]]*Tabela1[[#This Row],[MATÉRIA PRIMA]]</f>
        <v>0</v>
      </c>
      <c r="AS2741" s="28">
        <f>Tabela1[[#This Row],[PESO TOTAL]]*Tabela1[[#This Row],[PREPARAÇÃO ]]</f>
        <v>0</v>
      </c>
      <c r="AT2741" s="28">
        <f>Tabela1[[#This Row],[PESO TOTAL]]*Tabela1[[#This Row],[CALDEIRARIA]]</f>
        <v>0</v>
      </c>
      <c r="AU2741" s="28">
        <f>Tabela1[[#This Row],[PESO TOTAL]]*Tabela1[[#This Row],[SOLDA]]</f>
        <v>0</v>
      </c>
      <c r="AV2741" s="28">
        <f>Tabela1[[#This Row],[PESO TOTAL]]*Tabela1[[#This Row],[ACABAMENTO]]</f>
        <v>0</v>
      </c>
      <c r="AW2741" s="28">
        <f>Tabela1[[#This Row],[PESO TOTAL]]*Tabela1[[#This Row],[PRONTO ACABADO]]</f>
        <v>0</v>
      </c>
      <c r="AX2741" s="28">
        <f>Tabela1[[#This Row],[PESO TOTAL]]*Tabela1[[#This Row],[EXPEDIÇÃO ]]</f>
        <v>0</v>
      </c>
      <c r="AY2741" s="28" t="str">
        <f>Tabela1[[#This Row],[PEDIDO]]&amp;Tabela1[[#This Row],[PRODUTO]]</f>
        <v/>
      </c>
      <c r="AZ2741" s="44">
        <f>IF(AF2741="",0,IF(ISTEXT(AF2741),H2741*VALUE(SUBSTITUTE(AF2741,"%",""))/100,H2741*AF2741))-Tabela1[[#This Row],[PRONTO ACABADO2]]</f>
        <v>0</v>
      </c>
      <c r="BA2741" s="44">
        <f>IF(AG2741="",0,IF(ISTEXT(AG2741),H2741*VALUE(SUBSTITUTE(AG2741,"%",""))/100,H2741*AG2741))-Tabela1[[#This Row],[PESO EXPEDIDO2]]</f>
        <v>0</v>
      </c>
      <c r="BB2741" s="44">
        <f t="shared" si="362"/>
        <v>0</v>
      </c>
      <c r="BC2741" s="44">
        <f t="shared" si="363"/>
        <v>0</v>
      </c>
      <c r="BD2741" s="44"/>
    </row>
    <row r="2742" spans="1:56" ht="15.75" hidden="1" customHeight="1" x14ac:dyDescent="0.25">
      <c r="A2742" s="6"/>
      <c r="B2742" s="22"/>
      <c r="C2742" s="7"/>
      <c r="D2742" s="46"/>
      <c r="E2742" s="7"/>
      <c r="F2742" s="7"/>
      <c r="G2742" s="44"/>
      <c r="H2742" s="41">
        <f>Tabela1[[#This Row],[PESO UNI]]*Tabela1[[#This Row],[QTE]]</f>
        <v>0</v>
      </c>
      <c r="I2742" s="7"/>
      <c r="J2742" s="8"/>
      <c r="K2742" s="8"/>
      <c r="L2742" s="9"/>
      <c r="M2742" s="10"/>
      <c r="N2742" s="8"/>
      <c r="O2742" s="12"/>
      <c r="P2742" s="13"/>
      <c r="Q2742" s="14">
        <f>Tabela1[[#This Row],[QTDE/ Fabricação]]-Tabela1[[#This Row],[QTE]]</f>
        <v>0</v>
      </c>
      <c r="R2742" s="19">
        <f t="shared" si="358"/>
        <v>0</v>
      </c>
      <c r="S2742" s="19">
        <f t="shared" si="357"/>
        <v>0</v>
      </c>
      <c r="T2742" s="20">
        <f t="shared" si="359"/>
        <v>0</v>
      </c>
      <c r="U2742" s="17">
        <f>IFERROR(SUMIF('LISTA DE EMBARQUE'!B:B,MICRO!E:E,'LISTA DE EMBARQUE'!G:G),"")</f>
        <v>0</v>
      </c>
      <c r="V2742" s="12" t="str">
        <f>IFERROR(VLOOKUP(Tabela1[[#This Row],[COD.MDE]],'LISTA DE EMBARQUE'!B:L,11,0),"")</f>
        <v/>
      </c>
      <c r="W2742" s="13" t="str">
        <f>IFERROR(COUNTIF(#REF!,Tabela1[[#This Row],[Colunas5]]),"")</f>
        <v/>
      </c>
      <c r="X2742" s="14">
        <f>Tabela1[[#This Row],[QIANTIDADE EXPEDIDA]]*Tabela1[[#This Row],[PESO UNI]]</f>
        <v>0</v>
      </c>
      <c r="Y2742" s="14">
        <f t="shared" si="360"/>
        <v>0</v>
      </c>
      <c r="Z2742" s="21">
        <f>Tabela1[[#This Row],[PESO TOTAL]]-Tabela1[[#This Row],[Peso Expedido]]</f>
        <v>0</v>
      </c>
      <c r="AA2742" s="18"/>
      <c r="AB2742" s="40"/>
      <c r="AC2742" s="40"/>
      <c r="AD2742" s="40"/>
      <c r="AE2742" s="40"/>
      <c r="AF2742" s="40"/>
      <c r="AG2742" s="40"/>
      <c r="AH2742" s="40"/>
      <c r="AI2742" s="40" t="str">
        <f t="shared" si="364"/>
        <v>ok</v>
      </c>
      <c r="AJ2742"/>
      <c r="AK2742" t="str">
        <f>Tabela1[[#This Row],[Coluna1]]&amp;Tabela1[[#This Row],[PEDIDO]]</f>
        <v/>
      </c>
      <c r="AL2742"/>
      <c r="AM2742"/>
      <c r="AN2742"/>
      <c r="AO2742" t="str">
        <f t="shared" si="361"/>
        <v>/</v>
      </c>
      <c r="AP2742" t="str">
        <f>Tabela1[[#This Row],[TAG]]&amp;Tabela1[[#This Row],[PEDIDO]]&amp;Tabela1[[#This Row],[PRODUTO]]</f>
        <v/>
      </c>
      <c r="AQ2742" s="23" t="str">
        <f>Tabela1[[#This Row],[PRODUTO]]&amp;Tabela1[[#This Row],[TAG]]</f>
        <v/>
      </c>
      <c r="AR2742" s="183">
        <f>Tabela1[[#This Row],[PESO TOTAL]]*Tabela1[[#This Row],[MATÉRIA PRIMA]]</f>
        <v>0</v>
      </c>
      <c r="AS2742" s="28">
        <f>Tabela1[[#This Row],[PESO TOTAL]]*Tabela1[[#This Row],[PREPARAÇÃO ]]</f>
        <v>0</v>
      </c>
      <c r="AT2742" s="28">
        <f>Tabela1[[#This Row],[PESO TOTAL]]*Tabela1[[#This Row],[CALDEIRARIA]]</f>
        <v>0</v>
      </c>
      <c r="AU2742" s="28">
        <f>Tabela1[[#This Row],[PESO TOTAL]]*Tabela1[[#This Row],[SOLDA]]</f>
        <v>0</v>
      </c>
      <c r="AV2742" s="28">
        <f>Tabela1[[#This Row],[PESO TOTAL]]*Tabela1[[#This Row],[ACABAMENTO]]</f>
        <v>0</v>
      </c>
      <c r="AW2742" s="28">
        <f>Tabela1[[#This Row],[PESO TOTAL]]*Tabela1[[#This Row],[PRONTO ACABADO]]</f>
        <v>0</v>
      </c>
      <c r="AX2742" s="28">
        <f>Tabela1[[#This Row],[PESO TOTAL]]*Tabela1[[#This Row],[EXPEDIÇÃO ]]</f>
        <v>0</v>
      </c>
      <c r="AY2742" s="28" t="str">
        <f>Tabela1[[#This Row],[PEDIDO]]&amp;Tabela1[[#This Row],[PRODUTO]]</f>
        <v/>
      </c>
      <c r="AZ2742" s="44">
        <f>IF(AF2742="",0,IF(ISTEXT(AF2742),H2742*VALUE(SUBSTITUTE(AF2742,"%",""))/100,H2742*AF2742))-Tabela1[[#This Row],[PRONTO ACABADO2]]</f>
        <v>0</v>
      </c>
      <c r="BA2742" s="44">
        <f>IF(AG2742="",0,IF(ISTEXT(AG2742),H2742*VALUE(SUBSTITUTE(AG2742,"%",""))/100,H2742*AG2742))-Tabela1[[#This Row],[PESO EXPEDIDO2]]</f>
        <v>0</v>
      </c>
      <c r="BB2742" s="44">
        <f t="shared" si="362"/>
        <v>0</v>
      </c>
      <c r="BC2742" s="44">
        <f t="shared" si="363"/>
        <v>0</v>
      </c>
      <c r="BD2742" s="44"/>
    </row>
    <row r="2743" spans="1:56" ht="15.75" hidden="1" customHeight="1" x14ac:dyDescent="0.25">
      <c r="A2743" s="6"/>
      <c r="B2743" s="22"/>
      <c r="C2743" s="7"/>
      <c r="D2743" s="46"/>
      <c r="E2743" s="7"/>
      <c r="F2743" s="7"/>
      <c r="G2743" s="44"/>
      <c r="H2743" s="41">
        <f>Tabela1[[#This Row],[PESO UNI]]*Tabela1[[#This Row],[QTE]]</f>
        <v>0</v>
      </c>
      <c r="I2743" s="7"/>
      <c r="J2743" s="8"/>
      <c r="K2743" s="8"/>
      <c r="L2743" s="9"/>
      <c r="M2743" s="10"/>
      <c r="N2743" s="8"/>
      <c r="O2743" s="12"/>
      <c r="P2743" s="13"/>
      <c r="Q2743" s="14">
        <f>Tabela1[[#This Row],[QTDE/ Fabricação]]-Tabela1[[#This Row],[QTE]]</f>
        <v>0</v>
      </c>
      <c r="R2743" s="19">
        <f t="shared" si="358"/>
        <v>0</v>
      </c>
      <c r="S2743" s="19">
        <f t="shared" si="357"/>
        <v>0</v>
      </c>
      <c r="T2743" s="20">
        <f t="shared" si="359"/>
        <v>0</v>
      </c>
      <c r="U2743" s="17">
        <f>IFERROR(SUMIF('LISTA DE EMBARQUE'!B:B,MICRO!E:E,'LISTA DE EMBARQUE'!G:G),"")</f>
        <v>0</v>
      </c>
      <c r="V2743" s="12" t="str">
        <f>IFERROR(VLOOKUP(Tabela1[[#This Row],[COD.MDE]],'LISTA DE EMBARQUE'!B:L,11,0),"")</f>
        <v/>
      </c>
      <c r="W2743" s="13" t="str">
        <f>IFERROR(COUNTIF(#REF!,Tabela1[[#This Row],[Colunas5]]),"")</f>
        <v/>
      </c>
      <c r="X2743" s="14">
        <f>Tabela1[[#This Row],[QIANTIDADE EXPEDIDA]]*Tabela1[[#This Row],[PESO UNI]]</f>
        <v>0</v>
      </c>
      <c r="Y2743" s="14">
        <f t="shared" si="360"/>
        <v>0</v>
      </c>
      <c r="Z2743" s="21">
        <f>Tabela1[[#This Row],[PESO TOTAL]]-Tabela1[[#This Row],[Peso Expedido]]</f>
        <v>0</v>
      </c>
      <c r="AA2743" s="18"/>
      <c r="AB2743" s="40"/>
      <c r="AC2743" s="40"/>
      <c r="AD2743" s="40"/>
      <c r="AE2743" s="40"/>
      <c r="AF2743" s="40"/>
      <c r="AG2743" s="40"/>
      <c r="AH2743" s="40"/>
      <c r="AI2743" s="40" t="str">
        <f t="shared" si="364"/>
        <v>ok</v>
      </c>
      <c r="AJ2743"/>
      <c r="AK2743" t="str">
        <f>Tabela1[[#This Row],[Coluna1]]&amp;Tabela1[[#This Row],[PEDIDO]]</f>
        <v/>
      </c>
      <c r="AL2743"/>
      <c r="AM2743"/>
      <c r="AN2743"/>
      <c r="AO2743" t="str">
        <f t="shared" si="361"/>
        <v>/</v>
      </c>
      <c r="AP2743" t="str">
        <f>Tabela1[[#This Row],[TAG]]&amp;Tabela1[[#This Row],[PEDIDO]]&amp;Tabela1[[#This Row],[PRODUTO]]</f>
        <v/>
      </c>
      <c r="AQ2743" s="23" t="str">
        <f>Tabela1[[#This Row],[PRODUTO]]&amp;Tabela1[[#This Row],[TAG]]</f>
        <v/>
      </c>
      <c r="AR2743" s="183">
        <f>Tabela1[[#This Row],[PESO TOTAL]]*Tabela1[[#This Row],[MATÉRIA PRIMA]]</f>
        <v>0</v>
      </c>
      <c r="AS2743" s="28">
        <f>Tabela1[[#This Row],[PESO TOTAL]]*Tabela1[[#This Row],[PREPARAÇÃO ]]</f>
        <v>0</v>
      </c>
      <c r="AT2743" s="28">
        <f>Tabela1[[#This Row],[PESO TOTAL]]*Tabela1[[#This Row],[CALDEIRARIA]]</f>
        <v>0</v>
      </c>
      <c r="AU2743" s="28">
        <f>Tabela1[[#This Row],[PESO TOTAL]]*Tabela1[[#This Row],[SOLDA]]</f>
        <v>0</v>
      </c>
      <c r="AV2743" s="28">
        <f>Tabela1[[#This Row],[PESO TOTAL]]*Tabela1[[#This Row],[ACABAMENTO]]</f>
        <v>0</v>
      </c>
      <c r="AW2743" s="28">
        <f>Tabela1[[#This Row],[PESO TOTAL]]*Tabela1[[#This Row],[PRONTO ACABADO]]</f>
        <v>0</v>
      </c>
      <c r="AX2743" s="28">
        <f>Tabela1[[#This Row],[PESO TOTAL]]*Tabela1[[#This Row],[EXPEDIÇÃO ]]</f>
        <v>0</v>
      </c>
      <c r="AY2743" s="28" t="str">
        <f>Tabela1[[#This Row],[PEDIDO]]&amp;Tabela1[[#This Row],[PRODUTO]]</f>
        <v/>
      </c>
      <c r="AZ2743" s="44">
        <f>IF(AF2743="",0,IF(ISTEXT(AF2743),H2743*VALUE(SUBSTITUTE(AF2743,"%",""))/100,H2743*AF2743))-Tabela1[[#This Row],[PRONTO ACABADO2]]</f>
        <v>0</v>
      </c>
      <c r="BA2743" s="44">
        <f>IF(AG2743="",0,IF(ISTEXT(AG2743),H2743*VALUE(SUBSTITUTE(AG2743,"%",""))/100,H2743*AG2743))-Tabela1[[#This Row],[PESO EXPEDIDO2]]</f>
        <v>0</v>
      </c>
      <c r="BB2743" s="44">
        <f t="shared" si="362"/>
        <v>0</v>
      </c>
      <c r="BC2743" s="44">
        <f t="shared" si="363"/>
        <v>0</v>
      </c>
      <c r="BD2743" s="44"/>
    </row>
    <row r="2744" spans="1:56" ht="15.75" hidden="1" customHeight="1" x14ac:dyDescent="0.25">
      <c r="A2744" s="6"/>
      <c r="B2744" s="22"/>
      <c r="C2744" s="7"/>
      <c r="D2744" s="46"/>
      <c r="E2744" s="7"/>
      <c r="F2744" s="7"/>
      <c r="G2744" s="44"/>
      <c r="H2744" s="41">
        <f>Tabela1[[#This Row],[PESO UNI]]*Tabela1[[#This Row],[QTE]]</f>
        <v>0</v>
      </c>
      <c r="I2744" s="7"/>
      <c r="J2744" s="8"/>
      <c r="K2744" s="8"/>
      <c r="L2744" s="9"/>
      <c r="M2744" s="10"/>
      <c r="N2744" s="8"/>
      <c r="O2744" s="12"/>
      <c r="P2744" s="13"/>
      <c r="Q2744" s="14">
        <f>Tabela1[[#This Row],[QTDE/ Fabricação]]-Tabela1[[#This Row],[QTE]]</f>
        <v>0</v>
      </c>
      <c r="R2744" s="19">
        <f t="shared" si="358"/>
        <v>0</v>
      </c>
      <c r="S2744" s="19">
        <f t="shared" si="357"/>
        <v>0</v>
      </c>
      <c r="T2744" s="20">
        <f t="shared" si="359"/>
        <v>0</v>
      </c>
      <c r="U2744" s="17">
        <f>IFERROR(SUMIF('LISTA DE EMBARQUE'!B:B,MICRO!E:E,'LISTA DE EMBARQUE'!G:G),"")</f>
        <v>0</v>
      </c>
      <c r="V2744" s="12" t="str">
        <f>IFERROR(VLOOKUP(Tabela1[[#This Row],[COD.MDE]],'LISTA DE EMBARQUE'!B:L,11,0),"")</f>
        <v/>
      </c>
      <c r="W2744" s="13" t="str">
        <f>IFERROR(COUNTIF(#REF!,Tabela1[[#This Row],[Colunas5]]),"")</f>
        <v/>
      </c>
      <c r="X2744" s="14">
        <f>Tabela1[[#This Row],[QIANTIDADE EXPEDIDA]]*Tabela1[[#This Row],[PESO UNI]]</f>
        <v>0</v>
      </c>
      <c r="Y2744" s="14">
        <f t="shared" si="360"/>
        <v>0</v>
      </c>
      <c r="Z2744" s="21">
        <f>Tabela1[[#This Row],[PESO TOTAL]]-Tabela1[[#This Row],[Peso Expedido]]</f>
        <v>0</v>
      </c>
      <c r="AA2744" s="18"/>
      <c r="AB2744" s="40"/>
      <c r="AC2744" s="40"/>
      <c r="AD2744" s="40"/>
      <c r="AE2744" s="40"/>
      <c r="AF2744" s="40"/>
      <c r="AG2744" s="40"/>
      <c r="AH2744" s="40"/>
      <c r="AI2744" s="40" t="str">
        <f t="shared" si="364"/>
        <v>ok</v>
      </c>
      <c r="AJ2744"/>
      <c r="AK2744" t="str">
        <f>Tabela1[[#This Row],[Coluna1]]&amp;Tabela1[[#This Row],[PEDIDO]]</f>
        <v/>
      </c>
      <c r="AL2744"/>
      <c r="AM2744"/>
      <c r="AN2744"/>
      <c r="AO2744" t="str">
        <f t="shared" si="361"/>
        <v>/</v>
      </c>
      <c r="AP2744" t="str">
        <f>Tabela1[[#This Row],[TAG]]&amp;Tabela1[[#This Row],[PEDIDO]]&amp;Tabela1[[#This Row],[PRODUTO]]</f>
        <v/>
      </c>
      <c r="AQ2744" s="23" t="str">
        <f>Tabela1[[#This Row],[PRODUTO]]&amp;Tabela1[[#This Row],[TAG]]</f>
        <v/>
      </c>
      <c r="AR2744" s="183">
        <f>Tabela1[[#This Row],[PESO TOTAL]]*Tabela1[[#This Row],[MATÉRIA PRIMA]]</f>
        <v>0</v>
      </c>
      <c r="AS2744" s="28">
        <f>Tabela1[[#This Row],[PESO TOTAL]]*Tabela1[[#This Row],[PREPARAÇÃO ]]</f>
        <v>0</v>
      </c>
      <c r="AT2744" s="28">
        <f>Tabela1[[#This Row],[PESO TOTAL]]*Tabela1[[#This Row],[CALDEIRARIA]]</f>
        <v>0</v>
      </c>
      <c r="AU2744" s="28">
        <f>Tabela1[[#This Row],[PESO TOTAL]]*Tabela1[[#This Row],[SOLDA]]</f>
        <v>0</v>
      </c>
      <c r="AV2744" s="28">
        <f>Tabela1[[#This Row],[PESO TOTAL]]*Tabela1[[#This Row],[ACABAMENTO]]</f>
        <v>0</v>
      </c>
      <c r="AW2744" s="28">
        <f>Tabela1[[#This Row],[PESO TOTAL]]*Tabela1[[#This Row],[PRONTO ACABADO]]</f>
        <v>0</v>
      </c>
      <c r="AX2744" s="28">
        <f>Tabela1[[#This Row],[PESO TOTAL]]*Tabela1[[#This Row],[EXPEDIÇÃO ]]</f>
        <v>0</v>
      </c>
      <c r="AY2744" s="28" t="str">
        <f>Tabela1[[#This Row],[PEDIDO]]&amp;Tabela1[[#This Row],[PRODUTO]]</f>
        <v/>
      </c>
      <c r="AZ2744" s="44">
        <f>IF(AF2744="",0,IF(ISTEXT(AF2744),H2744*VALUE(SUBSTITUTE(AF2744,"%",""))/100,H2744*AF2744))-Tabela1[[#This Row],[PRONTO ACABADO2]]</f>
        <v>0</v>
      </c>
      <c r="BA2744" s="44">
        <f>IF(AG2744="",0,IF(ISTEXT(AG2744),H2744*VALUE(SUBSTITUTE(AG2744,"%",""))/100,H2744*AG2744))-Tabela1[[#This Row],[PESO EXPEDIDO2]]</f>
        <v>0</v>
      </c>
      <c r="BB2744" s="44">
        <f t="shared" si="362"/>
        <v>0</v>
      </c>
      <c r="BC2744" s="44">
        <f t="shared" si="363"/>
        <v>0</v>
      </c>
      <c r="BD2744" s="44"/>
    </row>
    <row r="2745" spans="1:56" ht="15.75" hidden="1" customHeight="1" x14ac:dyDescent="0.25">
      <c r="A2745" s="6"/>
      <c r="B2745" s="22"/>
      <c r="C2745" s="7"/>
      <c r="D2745" s="46"/>
      <c r="E2745" s="7"/>
      <c r="F2745" s="7"/>
      <c r="G2745" s="44"/>
      <c r="H2745" s="41">
        <f>Tabela1[[#This Row],[PESO UNI]]*Tabela1[[#This Row],[QTE]]</f>
        <v>0</v>
      </c>
      <c r="I2745" s="7"/>
      <c r="J2745" s="8"/>
      <c r="K2745" s="8"/>
      <c r="L2745" s="9"/>
      <c r="M2745" s="10"/>
      <c r="N2745" s="8"/>
      <c r="O2745" s="12"/>
      <c r="P2745" s="13"/>
      <c r="Q2745" s="14">
        <f>Tabela1[[#This Row],[QTDE/ Fabricação]]-Tabela1[[#This Row],[QTE]]</f>
        <v>0</v>
      </c>
      <c r="R2745" s="19">
        <f t="shared" si="358"/>
        <v>0</v>
      </c>
      <c r="S2745" s="19">
        <f t="shared" si="357"/>
        <v>0</v>
      </c>
      <c r="T2745" s="20">
        <f t="shared" si="359"/>
        <v>0</v>
      </c>
      <c r="U2745" s="17">
        <f>IFERROR(SUMIF('LISTA DE EMBARQUE'!B:B,MICRO!E:E,'LISTA DE EMBARQUE'!G:G),"")</f>
        <v>0</v>
      </c>
      <c r="V2745" s="12" t="str">
        <f>IFERROR(VLOOKUP(Tabela1[[#This Row],[COD.MDE]],'LISTA DE EMBARQUE'!B:L,11,0),"")</f>
        <v/>
      </c>
      <c r="W2745" s="13" t="str">
        <f>IFERROR(COUNTIF(#REF!,Tabela1[[#This Row],[Colunas5]]),"")</f>
        <v/>
      </c>
      <c r="X2745" s="14">
        <f>Tabela1[[#This Row],[QIANTIDADE EXPEDIDA]]*Tabela1[[#This Row],[PESO UNI]]</f>
        <v>0</v>
      </c>
      <c r="Y2745" s="14">
        <f t="shared" si="360"/>
        <v>0</v>
      </c>
      <c r="Z2745" s="21">
        <f>Tabela1[[#This Row],[PESO TOTAL]]-Tabela1[[#This Row],[Peso Expedido]]</f>
        <v>0</v>
      </c>
      <c r="AA2745" s="18"/>
      <c r="AB2745" s="40"/>
      <c r="AC2745" s="40"/>
      <c r="AD2745" s="40"/>
      <c r="AE2745" s="40"/>
      <c r="AF2745" s="40"/>
      <c r="AG2745" s="40"/>
      <c r="AH2745" s="40"/>
      <c r="AI2745" s="40" t="str">
        <f t="shared" si="364"/>
        <v>ok</v>
      </c>
      <c r="AJ2745"/>
      <c r="AK2745" t="str">
        <f>Tabela1[[#This Row],[Coluna1]]&amp;Tabela1[[#This Row],[PEDIDO]]</f>
        <v/>
      </c>
      <c r="AL2745"/>
      <c r="AM2745"/>
      <c r="AN2745"/>
      <c r="AO2745" t="str">
        <f t="shared" si="361"/>
        <v>/</v>
      </c>
      <c r="AP2745" t="str">
        <f>Tabela1[[#This Row],[TAG]]&amp;Tabela1[[#This Row],[PEDIDO]]&amp;Tabela1[[#This Row],[PRODUTO]]</f>
        <v/>
      </c>
      <c r="AQ2745" s="23" t="str">
        <f>Tabela1[[#This Row],[PRODUTO]]&amp;Tabela1[[#This Row],[TAG]]</f>
        <v/>
      </c>
      <c r="AR2745" s="183">
        <f>Tabela1[[#This Row],[PESO TOTAL]]*Tabela1[[#This Row],[MATÉRIA PRIMA]]</f>
        <v>0</v>
      </c>
      <c r="AS2745" s="28">
        <f>Tabela1[[#This Row],[PESO TOTAL]]*Tabela1[[#This Row],[PREPARAÇÃO ]]</f>
        <v>0</v>
      </c>
      <c r="AT2745" s="28">
        <f>Tabela1[[#This Row],[PESO TOTAL]]*Tabela1[[#This Row],[CALDEIRARIA]]</f>
        <v>0</v>
      </c>
      <c r="AU2745" s="28">
        <f>Tabela1[[#This Row],[PESO TOTAL]]*Tabela1[[#This Row],[SOLDA]]</f>
        <v>0</v>
      </c>
      <c r="AV2745" s="28">
        <f>Tabela1[[#This Row],[PESO TOTAL]]*Tabela1[[#This Row],[ACABAMENTO]]</f>
        <v>0</v>
      </c>
      <c r="AW2745" s="28">
        <f>Tabela1[[#This Row],[PESO TOTAL]]*Tabela1[[#This Row],[PRONTO ACABADO]]</f>
        <v>0</v>
      </c>
      <c r="AX2745" s="28">
        <f>Tabela1[[#This Row],[PESO TOTAL]]*Tabela1[[#This Row],[EXPEDIÇÃO ]]</f>
        <v>0</v>
      </c>
      <c r="AY2745" s="28" t="str">
        <f>Tabela1[[#This Row],[PEDIDO]]&amp;Tabela1[[#This Row],[PRODUTO]]</f>
        <v/>
      </c>
      <c r="AZ2745" s="44">
        <f>IF(AF2745="",0,IF(ISTEXT(AF2745),H2745*VALUE(SUBSTITUTE(AF2745,"%",""))/100,H2745*AF2745))-Tabela1[[#This Row],[PRONTO ACABADO2]]</f>
        <v>0</v>
      </c>
      <c r="BA2745" s="44">
        <f>IF(AG2745="",0,IF(ISTEXT(AG2745),H2745*VALUE(SUBSTITUTE(AG2745,"%",""))/100,H2745*AG2745))-Tabela1[[#This Row],[PESO EXPEDIDO2]]</f>
        <v>0</v>
      </c>
      <c r="BB2745" s="44">
        <f t="shared" si="362"/>
        <v>0</v>
      </c>
      <c r="BC2745" s="44">
        <f t="shared" si="363"/>
        <v>0</v>
      </c>
      <c r="BD2745" s="44"/>
    </row>
    <row r="2746" spans="1:56" ht="15.75" hidden="1" customHeight="1" x14ac:dyDescent="0.25">
      <c r="A2746" s="6"/>
      <c r="B2746" s="22"/>
      <c r="C2746" s="7"/>
      <c r="D2746" s="46"/>
      <c r="E2746" s="7"/>
      <c r="F2746" s="7"/>
      <c r="G2746" s="44"/>
      <c r="H2746" s="41">
        <f>Tabela1[[#This Row],[PESO UNI]]*Tabela1[[#This Row],[QTE]]</f>
        <v>0</v>
      </c>
      <c r="I2746" s="7"/>
      <c r="J2746" s="8"/>
      <c r="K2746" s="8"/>
      <c r="L2746" s="9"/>
      <c r="M2746" s="10"/>
      <c r="N2746" s="8"/>
      <c r="O2746" s="12"/>
      <c r="P2746" s="13"/>
      <c r="Q2746" s="14">
        <f>Tabela1[[#This Row],[QTDE/ Fabricação]]-Tabela1[[#This Row],[QTE]]</f>
        <v>0</v>
      </c>
      <c r="R2746" s="19">
        <f t="shared" si="358"/>
        <v>0</v>
      </c>
      <c r="S2746" s="19">
        <f t="shared" ref="S2746:S2809" si="365">IFERROR(H2746*AG2746,"")</f>
        <v>0</v>
      </c>
      <c r="T2746" s="20">
        <f t="shared" si="359"/>
        <v>0</v>
      </c>
      <c r="U2746" s="17">
        <f>IFERROR(SUMIF('LISTA DE EMBARQUE'!B:B,MICRO!E:E,'LISTA DE EMBARQUE'!G:G),"")</f>
        <v>0</v>
      </c>
      <c r="V2746" s="12" t="str">
        <f>IFERROR(VLOOKUP(Tabela1[[#This Row],[COD.MDE]],'LISTA DE EMBARQUE'!B:L,11,0),"")</f>
        <v/>
      </c>
      <c r="W2746" s="13" t="str">
        <f>IFERROR(COUNTIF(#REF!,Tabela1[[#This Row],[Colunas5]]),"")</f>
        <v/>
      </c>
      <c r="X2746" s="14">
        <f>Tabela1[[#This Row],[QIANTIDADE EXPEDIDA]]*Tabela1[[#This Row],[PESO UNI]]</f>
        <v>0</v>
      </c>
      <c r="Y2746" s="14">
        <f t="shared" si="360"/>
        <v>0</v>
      </c>
      <c r="Z2746" s="21">
        <f>Tabela1[[#This Row],[PESO TOTAL]]-Tabela1[[#This Row],[Peso Expedido]]</f>
        <v>0</v>
      </c>
      <c r="AA2746" s="18"/>
      <c r="AB2746" s="40"/>
      <c r="AC2746" s="40"/>
      <c r="AD2746" s="40"/>
      <c r="AE2746" s="40"/>
      <c r="AF2746" s="40"/>
      <c r="AG2746" s="40"/>
      <c r="AH2746" s="40"/>
      <c r="AI2746" s="40" t="str">
        <f t="shared" si="364"/>
        <v>ok</v>
      </c>
      <c r="AJ2746"/>
      <c r="AK2746" t="str">
        <f>Tabela1[[#This Row],[Coluna1]]&amp;Tabela1[[#This Row],[PEDIDO]]</f>
        <v/>
      </c>
      <c r="AL2746"/>
      <c r="AM2746"/>
      <c r="AN2746"/>
      <c r="AO2746" t="str">
        <f t="shared" si="361"/>
        <v>/</v>
      </c>
      <c r="AP2746" t="str">
        <f>Tabela1[[#This Row],[TAG]]&amp;Tabela1[[#This Row],[PEDIDO]]&amp;Tabela1[[#This Row],[PRODUTO]]</f>
        <v/>
      </c>
      <c r="AQ2746" s="23" t="str">
        <f>Tabela1[[#This Row],[PRODUTO]]&amp;Tabela1[[#This Row],[TAG]]</f>
        <v/>
      </c>
      <c r="AR2746" s="183">
        <f>Tabela1[[#This Row],[PESO TOTAL]]*Tabela1[[#This Row],[MATÉRIA PRIMA]]</f>
        <v>0</v>
      </c>
      <c r="AS2746" s="28">
        <f>Tabela1[[#This Row],[PESO TOTAL]]*Tabela1[[#This Row],[PREPARAÇÃO ]]</f>
        <v>0</v>
      </c>
      <c r="AT2746" s="28">
        <f>Tabela1[[#This Row],[PESO TOTAL]]*Tabela1[[#This Row],[CALDEIRARIA]]</f>
        <v>0</v>
      </c>
      <c r="AU2746" s="28">
        <f>Tabela1[[#This Row],[PESO TOTAL]]*Tabela1[[#This Row],[SOLDA]]</f>
        <v>0</v>
      </c>
      <c r="AV2746" s="28">
        <f>Tabela1[[#This Row],[PESO TOTAL]]*Tabela1[[#This Row],[ACABAMENTO]]</f>
        <v>0</v>
      </c>
      <c r="AW2746" s="28">
        <f>Tabela1[[#This Row],[PESO TOTAL]]*Tabela1[[#This Row],[PRONTO ACABADO]]</f>
        <v>0</v>
      </c>
      <c r="AX2746" s="28">
        <f>Tabela1[[#This Row],[PESO TOTAL]]*Tabela1[[#This Row],[EXPEDIÇÃO ]]</f>
        <v>0</v>
      </c>
      <c r="AY2746" s="28" t="str">
        <f>Tabela1[[#This Row],[PEDIDO]]&amp;Tabela1[[#This Row],[PRODUTO]]</f>
        <v/>
      </c>
      <c r="AZ2746" s="44">
        <f>IF(AF2746="",0,IF(ISTEXT(AF2746),H2746*VALUE(SUBSTITUTE(AF2746,"%",""))/100,H2746*AF2746))-Tabela1[[#This Row],[PRONTO ACABADO2]]</f>
        <v>0</v>
      </c>
      <c r="BA2746" s="44">
        <f>IF(AG2746="",0,IF(ISTEXT(AG2746),H2746*VALUE(SUBSTITUTE(AG2746,"%",""))/100,H2746*AG2746))-Tabela1[[#This Row],[PESO EXPEDIDO2]]</f>
        <v>0</v>
      </c>
      <c r="BB2746" s="44">
        <f t="shared" si="362"/>
        <v>0</v>
      </c>
      <c r="BC2746" s="44">
        <f t="shared" si="363"/>
        <v>0</v>
      </c>
      <c r="BD2746" s="44"/>
    </row>
    <row r="2747" spans="1:56" ht="15.75" hidden="1" customHeight="1" x14ac:dyDescent="0.25">
      <c r="A2747" s="6"/>
      <c r="B2747" s="22"/>
      <c r="C2747" s="7"/>
      <c r="D2747" s="46"/>
      <c r="E2747" s="7"/>
      <c r="F2747" s="7"/>
      <c r="G2747" s="44"/>
      <c r="H2747" s="41">
        <f>Tabela1[[#This Row],[PESO UNI]]*Tabela1[[#This Row],[QTE]]</f>
        <v>0</v>
      </c>
      <c r="I2747" s="7"/>
      <c r="J2747" s="8"/>
      <c r="K2747" s="8"/>
      <c r="L2747" s="9"/>
      <c r="M2747" s="10"/>
      <c r="N2747" s="8"/>
      <c r="O2747" s="12"/>
      <c r="P2747" s="13"/>
      <c r="Q2747" s="14">
        <f>Tabela1[[#This Row],[QTDE/ Fabricação]]-Tabela1[[#This Row],[QTE]]</f>
        <v>0</v>
      </c>
      <c r="R2747" s="19">
        <f t="shared" si="358"/>
        <v>0</v>
      </c>
      <c r="S2747" s="19">
        <f t="shared" si="365"/>
        <v>0</v>
      </c>
      <c r="T2747" s="20">
        <f t="shared" si="359"/>
        <v>0</v>
      </c>
      <c r="U2747" s="17">
        <f>IFERROR(SUMIF('LISTA DE EMBARQUE'!B:B,MICRO!E:E,'LISTA DE EMBARQUE'!G:G),"")</f>
        <v>0</v>
      </c>
      <c r="V2747" s="12" t="str">
        <f>IFERROR(VLOOKUP(Tabela1[[#This Row],[COD.MDE]],'LISTA DE EMBARQUE'!B:L,11,0),"")</f>
        <v/>
      </c>
      <c r="W2747" s="13" t="str">
        <f>IFERROR(COUNTIF(#REF!,Tabela1[[#This Row],[Colunas5]]),"")</f>
        <v/>
      </c>
      <c r="X2747" s="14">
        <f>Tabela1[[#This Row],[QIANTIDADE EXPEDIDA]]*Tabela1[[#This Row],[PESO UNI]]</f>
        <v>0</v>
      </c>
      <c r="Y2747" s="14">
        <f t="shared" si="360"/>
        <v>0</v>
      </c>
      <c r="Z2747" s="21">
        <f>Tabela1[[#This Row],[PESO TOTAL]]-Tabela1[[#This Row],[Peso Expedido]]</f>
        <v>0</v>
      </c>
      <c r="AA2747" s="18"/>
      <c r="AB2747" s="40"/>
      <c r="AC2747" s="40"/>
      <c r="AD2747" s="40"/>
      <c r="AE2747" s="40"/>
      <c r="AF2747" s="40"/>
      <c r="AG2747" s="40"/>
      <c r="AH2747" s="40"/>
      <c r="AI2747" s="40" t="str">
        <f t="shared" si="364"/>
        <v>ok</v>
      </c>
      <c r="AJ2747"/>
      <c r="AK2747" t="str">
        <f>Tabela1[[#This Row],[Coluna1]]&amp;Tabela1[[#This Row],[PEDIDO]]</f>
        <v/>
      </c>
      <c r="AL2747"/>
      <c r="AM2747"/>
      <c r="AN2747"/>
      <c r="AO2747" t="str">
        <f t="shared" si="361"/>
        <v>/</v>
      </c>
      <c r="AP2747" t="str">
        <f>Tabela1[[#This Row],[TAG]]&amp;Tabela1[[#This Row],[PEDIDO]]&amp;Tabela1[[#This Row],[PRODUTO]]</f>
        <v/>
      </c>
      <c r="AQ2747" s="23" t="str">
        <f>Tabela1[[#This Row],[PRODUTO]]&amp;Tabela1[[#This Row],[TAG]]</f>
        <v/>
      </c>
      <c r="AR2747" s="183">
        <f>Tabela1[[#This Row],[PESO TOTAL]]*Tabela1[[#This Row],[MATÉRIA PRIMA]]</f>
        <v>0</v>
      </c>
      <c r="AS2747" s="28">
        <f>Tabela1[[#This Row],[PESO TOTAL]]*Tabela1[[#This Row],[PREPARAÇÃO ]]</f>
        <v>0</v>
      </c>
      <c r="AT2747" s="28">
        <f>Tabela1[[#This Row],[PESO TOTAL]]*Tabela1[[#This Row],[CALDEIRARIA]]</f>
        <v>0</v>
      </c>
      <c r="AU2747" s="28">
        <f>Tabela1[[#This Row],[PESO TOTAL]]*Tabela1[[#This Row],[SOLDA]]</f>
        <v>0</v>
      </c>
      <c r="AV2747" s="28">
        <f>Tabela1[[#This Row],[PESO TOTAL]]*Tabela1[[#This Row],[ACABAMENTO]]</f>
        <v>0</v>
      </c>
      <c r="AW2747" s="28">
        <f>Tabela1[[#This Row],[PESO TOTAL]]*Tabela1[[#This Row],[PRONTO ACABADO]]</f>
        <v>0</v>
      </c>
      <c r="AX2747" s="28">
        <f>Tabela1[[#This Row],[PESO TOTAL]]*Tabela1[[#This Row],[EXPEDIÇÃO ]]</f>
        <v>0</v>
      </c>
      <c r="AY2747" s="28" t="str">
        <f>Tabela1[[#This Row],[PEDIDO]]&amp;Tabela1[[#This Row],[PRODUTO]]</f>
        <v/>
      </c>
      <c r="AZ2747" s="44">
        <f>IF(AF2747="",0,IF(ISTEXT(AF2747),H2747*VALUE(SUBSTITUTE(AF2747,"%",""))/100,H2747*AF2747))-Tabela1[[#This Row],[PRONTO ACABADO2]]</f>
        <v>0</v>
      </c>
      <c r="BA2747" s="44">
        <f>IF(AG2747="",0,IF(ISTEXT(AG2747),H2747*VALUE(SUBSTITUTE(AG2747,"%",""))/100,H2747*AG2747))-Tabela1[[#This Row],[PESO EXPEDIDO2]]</f>
        <v>0</v>
      </c>
      <c r="BB2747" s="44">
        <f t="shared" si="362"/>
        <v>0</v>
      </c>
      <c r="BC2747" s="44">
        <f t="shared" si="363"/>
        <v>0</v>
      </c>
      <c r="BD2747" s="44"/>
    </row>
    <row r="2748" spans="1:56" ht="15.75" hidden="1" customHeight="1" x14ac:dyDescent="0.25">
      <c r="A2748" s="6"/>
      <c r="B2748" s="22"/>
      <c r="C2748" s="7"/>
      <c r="D2748" s="46"/>
      <c r="E2748" s="7"/>
      <c r="F2748" s="7"/>
      <c r="G2748" s="44"/>
      <c r="H2748" s="41">
        <f>Tabela1[[#This Row],[PESO UNI]]*Tabela1[[#This Row],[QTE]]</f>
        <v>0</v>
      </c>
      <c r="I2748" s="7"/>
      <c r="J2748" s="8"/>
      <c r="K2748" s="8"/>
      <c r="L2748" s="9"/>
      <c r="M2748" s="10"/>
      <c r="N2748" s="8"/>
      <c r="O2748" s="12"/>
      <c r="P2748" s="13"/>
      <c r="Q2748" s="14">
        <f>Tabela1[[#This Row],[QTDE/ Fabricação]]-Tabela1[[#This Row],[QTE]]</f>
        <v>0</v>
      </c>
      <c r="R2748" s="19">
        <f t="shared" si="358"/>
        <v>0</v>
      </c>
      <c r="S2748" s="19">
        <f t="shared" si="365"/>
        <v>0</v>
      </c>
      <c r="T2748" s="20">
        <f t="shared" si="359"/>
        <v>0</v>
      </c>
      <c r="U2748" s="17">
        <f>IFERROR(SUMIF('LISTA DE EMBARQUE'!B:B,MICRO!E:E,'LISTA DE EMBARQUE'!G:G),"")</f>
        <v>0</v>
      </c>
      <c r="V2748" s="12" t="str">
        <f>IFERROR(VLOOKUP(Tabela1[[#This Row],[COD.MDE]],'LISTA DE EMBARQUE'!B:L,11,0),"")</f>
        <v/>
      </c>
      <c r="W2748" s="13" t="str">
        <f>IFERROR(COUNTIF(#REF!,Tabela1[[#This Row],[Colunas5]]),"")</f>
        <v/>
      </c>
      <c r="X2748" s="14">
        <f>Tabela1[[#This Row],[QIANTIDADE EXPEDIDA]]*Tabela1[[#This Row],[PESO UNI]]</f>
        <v>0</v>
      </c>
      <c r="Y2748" s="14">
        <f t="shared" si="360"/>
        <v>0</v>
      </c>
      <c r="Z2748" s="21">
        <f>Tabela1[[#This Row],[PESO TOTAL]]-Tabela1[[#This Row],[Peso Expedido]]</f>
        <v>0</v>
      </c>
      <c r="AA2748" s="18"/>
      <c r="AB2748" s="40"/>
      <c r="AC2748" s="40"/>
      <c r="AD2748" s="40"/>
      <c r="AE2748" s="40"/>
      <c r="AF2748" s="40"/>
      <c r="AG2748" s="40"/>
      <c r="AH2748" s="40"/>
      <c r="AI2748" s="40" t="str">
        <f t="shared" si="364"/>
        <v>ok</v>
      </c>
      <c r="AJ2748"/>
      <c r="AK2748" t="str">
        <f>Tabela1[[#This Row],[Coluna1]]&amp;Tabela1[[#This Row],[PEDIDO]]</f>
        <v/>
      </c>
      <c r="AL2748"/>
      <c r="AM2748"/>
      <c r="AN2748"/>
      <c r="AO2748" t="str">
        <f t="shared" si="361"/>
        <v>/</v>
      </c>
      <c r="AP2748" t="str">
        <f>Tabela1[[#This Row],[TAG]]&amp;Tabela1[[#This Row],[PEDIDO]]&amp;Tabela1[[#This Row],[PRODUTO]]</f>
        <v/>
      </c>
      <c r="AQ2748" s="23" t="str">
        <f>Tabela1[[#This Row],[PRODUTO]]&amp;Tabela1[[#This Row],[TAG]]</f>
        <v/>
      </c>
      <c r="AR2748" s="183">
        <f>Tabela1[[#This Row],[PESO TOTAL]]*Tabela1[[#This Row],[MATÉRIA PRIMA]]</f>
        <v>0</v>
      </c>
      <c r="AS2748" s="28">
        <f>Tabela1[[#This Row],[PESO TOTAL]]*Tabela1[[#This Row],[PREPARAÇÃO ]]</f>
        <v>0</v>
      </c>
      <c r="AT2748" s="28">
        <f>Tabela1[[#This Row],[PESO TOTAL]]*Tabela1[[#This Row],[CALDEIRARIA]]</f>
        <v>0</v>
      </c>
      <c r="AU2748" s="28">
        <f>Tabela1[[#This Row],[PESO TOTAL]]*Tabela1[[#This Row],[SOLDA]]</f>
        <v>0</v>
      </c>
      <c r="AV2748" s="28">
        <f>Tabela1[[#This Row],[PESO TOTAL]]*Tabela1[[#This Row],[ACABAMENTO]]</f>
        <v>0</v>
      </c>
      <c r="AW2748" s="28">
        <f>Tabela1[[#This Row],[PESO TOTAL]]*Tabela1[[#This Row],[PRONTO ACABADO]]</f>
        <v>0</v>
      </c>
      <c r="AX2748" s="28">
        <f>Tabela1[[#This Row],[PESO TOTAL]]*Tabela1[[#This Row],[EXPEDIÇÃO ]]</f>
        <v>0</v>
      </c>
      <c r="AY2748" s="28" t="str">
        <f>Tabela1[[#This Row],[PEDIDO]]&amp;Tabela1[[#This Row],[PRODUTO]]</f>
        <v/>
      </c>
      <c r="AZ2748" s="44">
        <f>IF(AF2748="",0,IF(ISTEXT(AF2748),H2748*VALUE(SUBSTITUTE(AF2748,"%",""))/100,H2748*AF2748))-Tabela1[[#This Row],[PRONTO ACABADO2]]</f>
        <v>0</v>
      </c>
      <c r="BA2748" s="44">
        <f>IF(AG2748="",0,IF(ISTEXT(AG2748),H2748*VALUE(SUBSTITUTE(AG2748,"%",""))/100,H2748*AG2748))-Tabela1[[#This Row],[PESO EXPEDIDO2]]</f>
        <v>0</v>
      </c>
      <c r="BB2748" s="44">
        <f t="shared" si="362"/>
        <v>0</v>
      </c>
      <c r="BC2748" s="44">
        <f t="shared" si="363"/>
        <v>0</v>
      </c>
      <c r="BD2748" s="44"/>
    </row>
    <row r="2749" spans="1:56" ht="15.75" hidden="1" customHeight="1" x14ac:dyDescent="0.25">
      <c r="A2749" s="6"/>
      <c r="B2749" s="22"/>
      <c r="C2749" s="7"/>
      <c r="D2749" s="46"/>
      <c r="E2749" s="7"/>
      <c r="F2749" s="7"/>
      <c r="G2749" s="44"/>
      <c r="H2749" s="41">
        <f>Tabela1[[#This Row],[PESO UNI]]*Tabela1[[#This Row],[QTE]]</f>
        <v>0</v>
      </c>
      <c r="I2749" s="7"/>
      <c r="J2749" s="8"/>
      <c r="K2749" s="8"/>
      <c r="L2749" s="9"/>
      <c r="M2749" s="10"/>
      <c r="N2749" s="8"/>
      <c r="O2749" s="12"/>
      <c r="P2749" s="13"/>
      <c r="Q2749" s="14">
        <f>Tabela1[[#This Row],[QTDE/ Fabricação]]-Tabela1[[#This Row],[QTE]]</f>
        <v>0</v>
      </c>
      <c r="R2749" s="19">
        <f t="shared" ref="R2749:R2812" si="366">IFERROR(H2749*((AA2749*0.25)+(AC2749*0.25)+(AD2749*0.225)+(AE2749*0.225)+(AF2749*0.05)),"")</f>
        <v>0</v>
      </c>
      <c r="S2749" s="19">
        <f t="shared" si="365"/>
        <v>0</v>
      </c>
      <c r="T2749" s="20">
        <f t="shared" ref="T2749:T2812" si="367">IFERROR(S2749-H2749,"")</f>
        <v>0</v>
      </c>
      <c r="U2749" s="17">
        <f>IFERROR(SUMIF('LISTA DE EMBARQUE'!B:B,MICRO!E:E,'LISTA DE EMBARQUE'!G:G),"")</f>
        <v>0</v>
      </c>
      <c r="V2749" s="12" t="str">
        <f>IFERROR(VLOOKUP(Tabela1[[#This Row],[COD.MDE]],'LISTA DE EMBARQUE'!B:L,11,0),"")</f>
        <v/>
      </c>
      <c r="W2749" s="13" t="str">
        <f>IFERROR(COUNTIF(#REF!,Tabela1[[#This Row],[Colunas5]]),"")</f>
        <v/>
      </c>
      <c r="X2749" s="14">
        <f>Tabela1[[#This Row],[QIANTIDADE EXPEDIDA]]*Tabela1[[#This Row],[PESO UNI]]</f>
        <v>0</v>
      </c>
      <c r="Y2749" s="14">
        <f t="shared" ref="Y2749:Y2812" si="368">U2749-C2749</f>
        <v>0</v>
      </c>
      <c r="Z2749" s="21">
        <f>Tabela1[[#This Row],[PESO TOTAL]]-Tabela1[[#This Row],[Peso Expedido]]</f>
        <v>0</v>
      </c>
      <c r="AA2749" s="18"/>
      <c r="AB2749" s="40"/>
      <c r="AC2749" s="40"/>
      <c r="AD2749" s="40"/>
      <c r="AE2749" s="40"/>
      <c r="AF2749" s="40"/>
      <c r="AG2749" s="40"/>
      <c r="AH2749" s="40"/>
      <c r="AI2749" s="40" t="str">
        <f t="shared" si="364"/>
        <v>ok</v>
      </c>
      <c r="AJ2749"/>
      <c r="AK2749" t="str">
        <f>Tabela1[[#This Row],[Coluna1]]&amp;Tabela1[[#This Row],[PEDIDO]]</f>
        <v/>
      </c>
      <c r="AL2749"/>
      <c r="AM2749"/>
      <c r="AN2749"/>
      <c r="AO2749" t="str">
        <f t="shared" ref="AO2749:AO2812" si="369">A2749&amp;"/"&amp;J2749</f>
        <v>/</v>
      </c>
      <c r="AP2749" t="str">
        <f>Tabela1[[#This Row],[TAG]]&amp;Tabela1[[#This Row],[PEDIDO]]&amp;Tabela1[[#This Row],[PRODUTO]]</f>
        <v/>
      </c>
      <c r="AQ2749" s="23" t="str">
        <f>Tabela1[[#This Row],[PRODUTO]]&amp;Tabela1[[#This Row],[TAG]]</f>
        <v/>
      </c>
      <c r="AR2749" s="183">
        <f>Tabela1[[#This Row],[PESO TOTAL]]*Tabela1[[#This Row],[MATÉRIA PRIMA]]</f>
        <v>0</v>
      </c>
      <c r="AS2749" s="28">
        <f>Tabela1[[#This Row],[PESO TOTAL]]*Tabela1[[#This Row],[PREPARAÇÃO ]]</f>
        <v>0</v>
      </c>
      <c r="AT2749" s="28">
        <f>Tabela1[[#This Row],[PESO TOTAL]]*Tabela1[[#This Row],[CALDEIRARIA]]</f>
        <v>0</v>
      </c>
      <c r="AU2749" s="28">
        <f>Tabela1[[#This Row],[PESO TOTAL]]*Tabela1[[#This Row],[SOLDA]]</f>
        <v>0</v>
      </c>
      <c r="AV2749" s="28">
        <f>Tabela1[[#This Row],[PESO TOTAL]]*Tabela1[[#This Row],[ACABAMENTO]]</f>
        <v>0</v>
      </c>
      <c r="AW2749" s="28">
        <f>Tabela1[[#This Row],[PESO TOTAL]]*Tabela1[[#This Row],[PRONTO ACABADO]]</f>
        <v>0</v>
      </c>
      <c r="AX2749" s="28">
        <f>Tabela1[[#This Row],[PESO TOTAL]]*Tabela1[[#This Row],[EXPEDIÇÃO ]]</f>
        <v>0</v>
      </c>
      <c r="AY2749" s="28" t="str">
        <f>Tabela1[[#This Row],[PEDIDO]]&amp;Tabela1[[#This Row],[PRODUTO]]</f>
        <v/>
      </c>
      <c r="AZ2749" s="44">
        <f>IF(AF2749="",0,IF(ISTEXT(AF2749),H2749*VALUE(SUBSTITUTE(AF2749,"%",""))/100,H2749*AF2749))-Tabela1[[#This Row],[PRONTO ACABADO2]]</f>
        <v>0</v>
      </c>
      <c r="BA2749" s="44">
        <f>IF(AG2749="",0,IF(ISTEXT(AG2749),H2749*VALUE(SUBSTITUTE(AG2749,"%",""))/100,H2749*AG2749))-Tabela1[[#This Row],[PESO EXPEDIDO2]]</f>
        <v>0</v>
      </c>
      <c r="BB2749" s="44">
        <f t="shared" ref="BB2749:BB2812" si="370">IF(AH2749="",0,IF(ISTEXT(AH2749),H2749*VALUE(SUBSTITUTE(AH2749,"%",""))/100,H2749*AH2749))</f>
        <v>0</v>
      </c>
      <c r="BC2749" s="44">
        <f t="shared" ref="BC2749:BC2812" si="371">IF(AG2749="",0,IF(ISTEXT(AG2749),H2749*VALUE(SUBSTITUTE(AG2749,"%",""))/100,H2749*AG2749))</f>
        <v>0</v>
      </c>
      <c r="BD2749" s="44"/>
    </row>
    <row r="2750" spans="1:56" ht="15.75" hidden="1" customHeight="1" x14ac:dyDescent="0.25">
      <c r="A2750" s="6"/>
      <c r="B2750" s="22"/>
      <c r="C2750" s="7"/>
      <c r="D2750" s="46"/>
      <c r="E2750" s="7"/>
      <c r="F2750" s="7"/>
      <c r="G2750" s="44"/>
      <c r="H2750" s="41">
        <f>Tabela1[[#This Row],[PESO UNI]]*Tabela1[[#This Row],[QTE]]</f>
        <v>0</v>
      </c>
      <c r="I2750" s="7"/>
      <c r="J2750" s="8"/>
      <c r="K2750" s="8"/>
      <c r="L2750" s="9"/>
      <c r="M2750" s="10"/>
      <c r="N2750" s="8"/>
      <c r="O2750" s="12"/>
      <c r="P2750" s="13"/>
      <c r="Q2750" s="14">
        <f>Tabela1[[#This Row],[QTDE/ Fabricação]]-Tabela1[[#This Row],[QTE]]</f>
        <v>0</v>
      </c>
      <c r="R2750" s="19">
        <f t="shared" si="366"/>
        <v>0</v>
      </c>
      <c r="S2750" s="19">
        <f t="shared" si="365"/>
        <v>0</v>
      </c>
      <c r="T2750" s="20">
        <f t="shared" si="367"/>
        <v>0</v>
      </c>
      <c r="U2750" s="17">
        <f>IFERROR(SUMIF('LISTA DE EMBARQUE'!B:B,MICRO!E:E,'LISTA DE EMBARQUE'!G:G),"")</f>
        <v>0</v>
      </c>
      <c r="V2750" s="12" t="str">
        <f>IFERROR(VLOOKUP(Tabela1[[#This Row],[COD.MDE]],'LISTA DE EMBARQUE'!B:L,11,0),"")</f>
        <v/>
      </c>
      <c r="W2750" s="13" t="str">
        <f>IFERROR(COUNTIF(#REF!,Tabela1[[#This Row],[Colunas5]]),"")</f>
        <v/>
      </c>
      <c r="X2750" s="14">
        <f>Tabela1[[#This Row],[QIANTIDADE EXPEDIDA]]*Tabela1[[#This Row],[PESO UNI]]</f>
        <v>0</v>
      </c>
      <c r="Y2750" s="14">
        <f t="shared" si="368"/>
        <v>0</v>
      </c>
      <c r="Z2750" s="21">
        <f>Tabela1[[#This Row],[PESO TOTAL]]-Tabela1[[#This Row],[Peso Expedido]]</f>
        <v>0</v>
      </c>
      <c r="AA2750" s="18"/>
      <c r="AB2750" s="40"/>
      <c r="AC2750" s="40"/>
      <c r="AD2750" s="40"/>
      <c r="AE2750" s="40"/>
      <c r="AF2750" s="40"/>
      <c r="AG2750" s="40"/>
      <c r="AH2750" s="40"/>
      <c r="AI2750" s="40" t="str">
        <f t="shared" si="364"/>
        <v>ok</v>
      </c>
      <c r="AJ2750"/>
      <c r="AK2750" t="str">
        <f>Tabela1[[#This Row],[Coluna1]]&amp;Tabela1[[#This Row],[PEDIDO]]</f>
        <v/>
      </c>
      <c r="AL2750"/>
      <c r="AM2750"/>
      <c r="AN2750"/>
      <c r="AO2750" t="str">
        <f t="shared" si="369"/>
        <v>/</v>
      </c>
      <c r="AP2750" t="str">
        <f>Tabela1[[#This Row],[TAG]]&amp;Tabela1[[#This Row],[PEDIDO]]&amp;Tabela1[[#This Row],[PRODUTO]]</f>
        <v/>
      </c>
      <c r="AQ2750" s="23" t="str">
        <f>Tabela1[[#This Row],[PRODUTO]]&amp;Tabela1[[#This Row],[TAG]]</f>
        <v/>
      </c>
      <c r="AR2750" s="183">
        <f>Tabela1[[#This Row],[PESO TOTAL]]*Tabela1[[#This Row],[MATÉRIA PRIMA]]</f>
        <v>0</v>
      </c>
      <c r="AS2750" s="28">
        <f>Tabela1[[#This Row],[PESO TOTAL]]*Tabela1[[#This Row],[PREPARAÇÃO ]]</f>
        <v>0</v>
      </c>
      <c r="AT2750" s="28">
        <f>Tabela1[[#This Row],[PESO TOTAL]]*Tabela1[[#This Row],[CALDEIRARIA]]</f>
        <v>0</v>
      </c>
      <c r="AU2750" s="28">
        <f>Tabela1[[#This Row],[PESO TOTAL]]*Tabela1[[#This Row],[SOLDA]]</f>
        <v>0</v>
      </c>
      <c r="AV2750" s="28">
        <f>Tabela1[[#This Row],[PESO TOTAL]]*Tabela1[[#This Row],[ACABAMENTO]]</f>
        <v>0</v>
      </c>
      <c r="AW2750" s="28">
        <f>Tabela1[[#This Row],[PESO TOTAL]]*Tabela1[[#This Row],[PRONTO ACABADO]]</f>
        <v>0</v>
      </c>
      <c r="AX2750" s="28">
        <f>Tabela1[[#This Row],[PESO TOTAL]]*Tabela1[[#This Row],[EXPEDIÇÃO ]]</f>
        <v>0</v>
      </c>
      <c r="AY2750" s="28" t="str">
        <f>Tabela1[[#This Row],[PEDIDO]]&amp;Tabela1[[#This Row],[PRODUTO]]</f>
        <v/>
      </c>
      <c r="AZ2750" s="44">
        <f>IF(AF2750="",0,IF(ISTEXT(AF2750),H2750*VALUE(SUBSTITUTE(AF2750,"%",""))/100,H2750*AF2750))-Tabela1[[#This Row],[PRONTO ACABADO2]]</f>
        <v>0</v>
      </c>
      <c r="BA2750" s="44">
        <f>IF(AG2750="",0,IF(ISTEXT(AG2750),H2750*VALUE(SUBSTITUTE(AG2750,"%",""))/100,H2750*AG2750))-Tabela1[[#This Row],[PESO EXPEDIDO2]]</f>
        <v>0</v>
      </c>
      <c r="BB2750" s="44">
        <f t="shared" si="370"/>
        <v>0</v>
      </c>
      <c r="BC2750" s="44">
        <f t="shared" si="371"/>
        <v>0</v>
      </c>
      <c r="BD2750" s="44"/>
    </row>
    <row r="2751" spans="1:56" ht="15.75" hidden="1" customHeight="1" x14ac:dyDescent="0.25">
      <c r="A2751" s="6"/>
      <c r="B2751" s="22"/>
      <c r="C2751" s="7"/>
      <c r="D2751" s="46"/>
      <c r="E2751" s="7"/>
      <c r="F2751" s="7"/>
      <c r="G2751" s="44"/>
      <c r="H2751" s="41">
        <f>Tabela1[[#This Row],[PESO UNI]]*Tabela1[[#This Row],[QTE]]</f>
        <v>0</v>
      </c>
      <c r="I2751" s="7"/>
      <c r="J2751" s="8"/>
      <c r="K2751" s="8"/>
      <c r="L2751" s="9"/>
      <c r="M2751" s="10"/>
      <c r="N2751" s="8"/>
      <c r="O2751" s="12"/>
      <c r="P2751" s="13"/>
      <c r="Q2751" s="14">
        <f>Tabela1[[#This Row],[QTDE/ Fabricação]]-Tabela1[[#This Row],[QTE]]</f>
        <v>0</v>
      </c>
      <c r="R2751" s="19">
        <f t="shared" si="366"/>
        <v>0</v>
      </c>
      <c r="S2751" s="19">
        <f t="shared" si="365"/>
        <v>0</v>
      </c>
      <c r="T2751" s="20">
        <f t="shared" si="367"/>
        <v>0</v>
      </c>
      <c r="U2751" s="17">
        <f>IFERROR(SUMIF('LISTA DE EMBARQUE'!B:B,MICRO!E:E,'LISTA DE EMBARQUE'!G:G),"")</f>
        <v>0</v>
      </c>
      <c r="V2751" s="12" t="str">
        <f>IFERROR(VLOOKUP(Tabela1[[#This Row],[COD.MDE]],'LISTA DE EMBARQUE'!B:L,11,0),"")</f>
        <v/>
      </c>
      <c r="W2751" s="13" t="str">
        <f>IFERROR(COUNTIF(#REF!,Tabela1[[#This Row],[Colunas5]]),"")</f>
        <v/>
      </c>
      <c r="X2751" s="14">
        <f>Tabela1[[#This Row],[QIANTIDADE EXPEDIDA]]*Tabela1[[#This Row],[PESO UNI]]</f>
        <v>0</v>
      </c>
      <c r="Y2751" s="14">
        <f t="shared" si="368"/>
        <v>0</v>
      </c>
      <c r="Z2751" s="21">
        <f>Tabela1[[#This Row],[PESO TOTAL]]-Tabela1[[#This Row],[Peso Expedido]]</f>
        <v>0</v>
      </c>
      <c r="AA2751" s="18"/>
      <c r="AB2751" s="40"/>
      <c r="AC2751" s="40"/>
      <c r="AD2751" s="40"/>
      <c r="AE2751" s="40"/>
      <c r="AF2751" s="40"/>
      <c r="AG2751" s="40"/>
      <c r="AH2751" s="40"/>
      <c r="AI2751" s="40" t="str">
        <f t="shared" si="364"/>
        <v>ok</v>
      </c>
      <c r="AJ2751"/>
      <c r="AK2751" t="str">
        <f>Tabela1[[#This Row],[Coluna1]]&amp;Tabela1[[#This Row],[PEDIDO]]</f>
        <v/>
      </c>
      <c r="AL2751"/>
      <c r="AM2751"/>
      <c r="AN2751"/>
      <c r="AO2751" t="str">
        <f t="shared" si="369"/>
        <v>/</v>
      </c>
      <c r="AP2751" t="str">
        <f>Tabela1[[#This Row],[TAG]]&amp;Tabela1[[#This Row],[PEDIDO]]&amp;Tabela1[[#This Row],[PRODUTO]]</f>
        <v/>
      </c>
      <c r="AQ2751" s="23" t="str">
        <f>Tabela1[[#This Row],[PRODUTO]]&amp;Tabela1[[#This Row],[TAG]]</f>
        <v/>
      </c>
      <c r="AR2751" s="183">
        <f>Tabela1[[#This Row],[PESO TOTAL]]*Tabela1[[#This Row],[MATÉRIA PRIMA]]</f>
        <v>0</v>
      </c>
      <c r="AS2751" s="28">
        <f>Tabela1[[#This Row],[PESO TOTAL]]*Tabela1[[#This Row],[PREPARAÇÃO ]]</f>
        <v>0</v>
      </c>
      <c r="AT2751" s="28">
        <f>Tabela1[[#This Row],[PESO TOTAL]]*Tabela1[[#This Row],[CALDEIRARIA]]</f>
        <v>0</v>
      </c>
      <c r="AU2751" s="28">
        <f>Tabela1[[#This Row],[PESO TOTAL]]*Tabela1[[#This Row],[SOLDA]]</f>
        <v>0</v>
      </c>
      <c r="AV2751" s="28">
        <f>Tabela1[[#This Row],[PESO TOTAL]]*Tabela1[[#This Row],[ACABAMENTO]]</f>
        <v>0</v>
      </c>
      <c r="AW2751" s="28">
        <f>Tabela1[[#This Row],[PESO TOTAL]]*Tabela1[[#This Row],[PRONTO ACABADO]]</f>
        <v>0</v>
      </c>
      <c r="AX2751" s="28">
        <f>Tabela1[[#This Row],[PESO TOTAL]]*Tabela1[[#This Row],[EXPEDIÇÃO ]]</f>
        <v>0</v>
      </c>
      <c r="AY2751" s="28" t="str">
        <f>Tabela1[[#This Row],[PEDIDO]]&amp;Tabela1[[#This Row],[PRODUTO]]</f>
        <v/>
      </c>
      <c r="AZ2751" s="44">
        <f>IF(AF2751="",0,IF(ISTEXT(AF2751),H2751*VALUE(SUBSTITUTE(AF2751,"%",""))/100,H2751*AF2751))-Tabela1[[#This Row],[PRONTO ACABADO2]]</f>
        <v>0</v>
      </c>
      <c r="BA2751" s="44">
        <f>IF(AG2751="",0,IF(ISTEXT(AG2751),H2751*VALUE(SUBSTITUTE(AG2751,"%",""))/100,H2751*AG2751))-Tabela1[[#This Row],[PESO EXPEDIDO2]]</f>
        <v>0</v>
      </c>
      <c r="BB2751" s="44">
        <f t="shared" si="370"/>
        <v>0</v>
      </c>
      <c r="BC2751" s="44">
        <f t="shared" si="371"/>
        <v>0</v>
      </c>
      <c r="BD2751" s="44"/>
    </row>
    <row r="2752" spans="1:56" ht="15.75" hidden="1" customHeight="1" x14ac:dyDescent="0.25">
      <c r="A2752" s="6"/>
      <c r="B2752" s="22"/>
      <c r="C2752" s="7"/>
      <c r="D2752" s="46"/>
      <c r="E2752" s="7"/>
      <c r="F2752" s="7"/>
      <c r="G2752" s="44"/>
      <c r="H2752" s="41">
        <f>Tabela1[[#This Row],[PESO UNI]]*Tabela1[[#This Row],[QTE]]</f>
        <v>0</v>
      </c>
      <c r="I2752" s="7"/>
      <c r="J2752" s="8"/>
      <c r="K2752" s="8"/>
      <c r="L2752" s="9"/>
      <c r="M2752" s="10"/>
      <c r="N2752" s="8"/>
      <c r="O2752" s="12"/>
      <c r="P2752" s="13"/>
      <c r="Q2752" s="14">
        <f>Tabela1[[#This Row],[QTDE/ Fabricação]]-Tabela1[[#This Row],[QTE]]</f>
        <v>0</v>
      </c>
      <c r="R2752" s="19">
        <f t="shared" si="366"/>
        <v>0</v>
      </c>
      <c r="S2752" s="19">
        <f t="shared" si="365"/>
        <v>0</v>
      </c>
      <c r="T2752" s="20">
        <f t="shared" si="367"/>
        <v>0</v>
      </c>
      <c r="U2752" s="17">
        <f>IFERROR(SUMIF('LISTA DE EMBARQUE'!B:B,MICRO!E:E,'LISTA DE EMBARQUE'!G:G),"")</f>
        <v>0</v>
      </c>
      <c r="V2752" s="12" t="str">
        <f>IFERROR(VLOOKUP(Tabela1[[#This Row],[COD.MDE]],'LISTA DE EMBARQUE'!B:L,11,0),"")</f>
        <v/>
      </c>
      <c r="W2752" s="13" t="str">
        <f>IFERROR(COUNTIF(#REF!,Tabela1[[#This Row],[Colunas5]]),"")</f>
        <v/>
      </c>
      <c r="X2752" s="14">
        <f>Tabela1[[#This Row],[QIANTIDADE EXPEDIDA]]*Tabela1[[#This Row],[PESO UNI]]</f>
        <v>0</v>
      </c>
      <c r="Y2752" s="14">
        <f t="shared" si="368"/>
        <v>0</v>
      </c>
      <c r="Z2752" s="21">
        <f>Tabela1[[#This Row],[PESO TOTAL]]-Tabela1[[#This Row],[Peso Expedido]]</f>
        <v>0</v>
      </c>
      <c r="AA2752" s="18"/>
      <c r="AB2752" s="40"/>
      <c r="AC2752" s="40"/>
      <c r="AD2752" s="40"/>
      <c r="AE2752" s="40"/>
      <c r="AF2752" s="40"/>
      <c r="AG2752" s="40"/>
      <c r="AH2752" s="40"/>
      <c r="AI2752" s="40" t="str">
        <f t="shared" si="364"/>
        <v>ok</v>
      </c>
      <c r="AJ2752"/>
      <c r="AK2752" t="str">
        <f>Tabela1[[#This Row],[Coluna1]]&amp;Tabela1[[#This Row],[PEDIDO]]</f>
        <v/>
      </c>
      <c r="AL2752"/>
      <c r="AM2752"/>
      <c r="AN2752"/>
      <c r="AO2752" t="str">
        <f t="shared" si="369"/>
        <v>/</v>
      </c>
      <c r="AP2752" t="str">
        <f>Tabela1[[#This Row],[TAG]]&amp;Tabela1[[#This Row],[PEDIDO]]&amp;Tabela1[[#This Row],[PRODUTO]]</f>
        <v/>
      </c>
      <c r="AQ2752" s="23" t="str">
        <f>Tabela1[[#This Row],[PRODUTO]]&amp;Tabela1[[#This Row],[TAG]]</f>
        <v/>
      </c>
      <c r="AR2752" s="183">
        <f>Tabela1[[#This Row],[PESO TOTAL]]*Tabela1[[#This Row],[MATÉRIA PRIMA]]</f>
        <v>0</v>
      </c>
      <c r="AS2752" s="28">
        <f>Tabela1[[#This Row],[PESO TOTAL]]*Tabela1[[#This Row],[PREPARAÇÃO ]]</f>
        <v>0</v>
      </c>
      <c r="AT2752" s="28">
        <f>Tabela1[[#This Row],[PESO TOTAL]]*Tabela1[[#This Row],[CALDEIRARIA]]</f>
        <v>0</v>
      </c>
      <c r="AU2752" s="28">
        <f>Tabela1[[#This Row],[PESO TOTAL]]*Tabela1[[#This Row],[SOLDA]]</f>
        <v>0</v>
      </c>
      <c r="AV2752" s="28">
        <f>Tabela1[[#This Row],[PESO TOTAL]]*Tabela1[[#This Row],[ACABAMENTO]]</f>
        <v>0</v>
      </c>
      <c r="AW2752" s="28">
        <f>Tabela1[[#This Row],[PESO TOTAL]]*Tabela1[[#This Row],[PRONTO ACABADO]]</f>
        <v>0</v>
      </c>
      <c r="AX2752" s="28">
        <f>Tabela1[[#This Row],[PESO TOTAL]]*Tabela1[[#This Row],[EXPEDIÇÃO ]]</f>
        <v>0</v>
      </c>
      <c r="AY2752" s="28" t="str">
        <f>Tabela1[[#This Row],[PEDIDO]]&amp;Tabela1[[#This Row],[PRODUTO]]</f>
        <v/>
      </c>
      <c r="AZ2752" s="44">
        <f>IF(AF2752="",0,IF(ISTEXT(AF2752),H2752*VALUE(SUBSTITUTE(AF2752,"%",""))/100,H2752*AF2752))-Tabela1[[#This Row],[PRONTO ACABADO2]]</f>
        <v>0</v>
      </c>
      <c r="BA2752" s="44">
        <f>IF(AG2752="",0,IF(ISTEXT(AG2752),H2752*VALUE(SUBSTITUTE(AG2752,"%",""))/100,H2752*AG2752))-Tabela1[[#This Row],[PESO EXPEDIDO2]]</f>
        <v>0</v>
      </c>
      <c r="BB2752" s="44">
        <f t="shared" si="370"/>
        <v>0</v>
      </c>
      <c r="BC2752" s="44">
        <f t="shared" si="371"/>
        <v>0</v>
      </c>
      <c r="BD2752" s="44"/>
    </row>
    <row r="2753" spans="1:56" ht="15.75" hidden="1" customHeight="1" x14ac:dyDescent="0.25">
      <c r="A2753" s="6"/>
      <c r="B2753" s="22"/>
      <c r="C2753" s="7"/>
      <c r="D2753" s="46"/>
      <c r="E2753" s="7"/>
      <c r="F2753" s="7"/>
      <c r="G2753" s="44"/>
      <c r="H2753" s="41">
        <f>Tabela1[[#This Row],[PESO UNI]]*Tabela1[[#This Row],[QTE]]</f>
        <v>0</v>
      </c>
      <c r="I2753" s="7"/>
      <c r="J2753" s="8"/>
      <c r="K2753" s="8"/>
      <c r="L2753" s="9"/>
      <c r="M2753" s="10"/>
      <c r="N2753" s="8"/>
      <c r="O2753" s="12"/>
      <c r="P2753" s="13"/>
      <c r="Q2753" s="14">
        <f>Tabela1[[#This Row],[QTDE/ Fabricação]]-Tabela1[[#This Row],[QTE]]</f>
        <v>0</v>
      </c>
      <c r="R2753" s="19">
        <f t="shared" si="366"/>
        <v>0</v>
      </c>
      <c r="S2753" s="19">
        <f t="shared" si="365"/>
        <v>0</v>
      </c>
      <c r="T2753" s="20">
        <f t="shared" si="367"/>
        <v>0</v>
      </c>
      <c r="U2753" s="17">
        <f>IFERROR(SUMIF('LISTA DE EMBARQUE'!B:B,MICRO!E:E,'LISTA DE EMBARQUE'!G:G),"")</f>
        <v>0</v>
      </c>
      <c r="V2753" s="12" t="str">
        <f>IFERROR(VLOOKUP(Tabela1[[#This Row],[COD.MDE]],'LISTA DE EMBARQUE'!B:L,11,0),"")</f>
        <v/>
      </c>
      <c r="W2753" s="13" t="str">
        <f>IFERROR(COUNTIF(#REF!,Tabela1[[#This Row],[Colunas5]]),"")</f>
        <v/>
      </c>
      <c r="X2753" s="14">
        <f>Tabela1[[#This Row],[QIANTIDADE EXPEDIDA]]*Tabela1[[#This Row],[PESO UNI]]</f>
        <v>0</v>
      </c>
      <c r="Y2753" s="14">
        <f t="shared" si="368"/>
        <v>0</v>
      </c>
      <c r="Z2753" s="21">
        <f>Tabela1[[#This Row],[PESO TOTAL]]-Tabela1[[#This Row],[Peso Expedido]]</f>
        <v>0</v>
      </c>
      <c r="AA2753" s="18"/>
      <c r="AB2753" s="40"/>
      <c r="AC2753" s="40"/>
      <c r="AD2753" s="40"/>
      <c r="AE2753" s="40"/>
      <c r="AF2753" s="40"/>
      <c r="AG2753" s="40"/>
      <c r="AH2753" s="40"/>
      <c r="AI2753" s="40" t="str">
        <f t="shared" si="364"/>
        <v>ok</v>
      </c>
      <c r="AJ2753"/>
      <c r="AK2753" t="str">
        <f>Tabela1[[#This Row],[Coluna1]]&amp;Tabela1[[#This Row],[PEDIDO]]</f>
        <v/>
      </c>
      <c r="AL2753"/>
      <c r="AM2753"/>
      <c r="AN2753"/>
      <c r="AO2753" t="str">
        <f t="shared" si="369"/>
        <v>/</v>
      </c>
      <c r="AP2753" t="str">
        <f>Tabela1[[#This Row],[TAG]]&amp;Tabela1[[#This Row],[PEDIDO]]&amp;Tabela1[[#This Row],[PRODUTO]]</f>
        <v/>
      </c>
      <c r="AQ2753" s="23" t="str">
        <f>Tabela1[[#This Row],[PRODUTO]]&amp;Tabela1[[#This Row],[TAG]]</f>
        <v/>
      </c>
      <c r="AR2753" s="183">
        <f>Tabela1[[#This Row],[PESO TOTAL]]*Tabela1[[#This Row],[MATÉRIA PRIMA]]</f>
        <v>0</v>
      </c>
      <c r="AS2753" s="28">
        <f>Tabela1[[#This Row],[PESO TOTAL]]*Tabela1[[#This Row],[PREPARAÇÃO ]]</f>
        <v>0</v>
      </c>
      <c r="AT2753" s="28">
        <f>Tabela1[[#This Row],[PESO TOTAL]]*Tabela1[[#This Row],[CALDEIRARIA]]</f>
        <v>0</v>
      </c>
      <c r="AU2753" s="28">
        <f>Tabela1[[#This Row],[PESO TOTAL]]*Tabela1[[#This Row],[SOLDA]]</f>
        <v>0</v>
      </c>
      <c r="AV2753" s="28">
        <f>Tabela1[[#This Row],[PESO TOTAL]]*Tabela1[[#This Row],[ACABAMENTO]]</f>
        <v>0</v>
      </c>
      <c r="AW2753" s="28">
        <f>Tabela1[[#This Row],[PESO TOTAL]]*Tabela1[[#This Row],[PRONTO ACABADO]]</f>
        <v>0</v>
      </c>
      <c r="AX2753" s="28">
        <f>Tabela1[[#This Row],[PESO TOTAL]]*Tabela1[[#This Row],[EXPEDIÇÃO ]]</f>
        <v>0</v>
      </c>
      <c r="AY2753" s="28" t="str">
        <f>Tabela1[[#This Row],[PEDIDO]]&amp;Tabela1[[#This Row],[PRODUTO]]</f>
        <v/>
      </c>
      <c r="AZ2753" s="44">
        <f>IF(AF2753="",0,IF(ISTEXT(AF2753),H2753*VALUE(SUBSTITUTE(AF2753,"%",""))/100,H2753*AF2753))-Tabela1[[#This Row],[PRONTO ACABADO2]]</f>
        <v>0</v>
      </c>
      <c r="BA2753" s="44">
        <f>IF(AG2753="",0,IF(ISTEXT(AG2753),H2753*VALUE(SUBSTITUTE(AG2753,"%",""))/100,H2753*AG2753))-Tabela1[[#This Row],[PESO EXPEDIDO2]]</f>
        <v>0</v>
      </c>
      <c r="BB2753" s="44">
        <f t="shared" si="370"/>
        <v>0</v>
      </c>
      <c r="BC2753" s="44">
        <f t="shared" si="371"/>
        <v>0</v>
      </c>
      <c r="BD2753" s="44"/>
    </row>
    <row r="2754" spans="1:56" ht="15.75" hidden="1" customHeight="1" x14ac:dyDescent="0.25">
      <c r="A2754" s="6"/>
      <c r="B2754" s="22"/>
      <c r="C2754" s="7"/>
      <c r="D2754" s="46"/>
      <c r="E2754" s="7"/>
      <c r="F2754" s="7"/>
      <c r="G2754" s="44"/>
      <c r="H2754" s="41">
        <f>Tabela1[[#This Row],[PESO UNI]]*Tabela1[[#This Row],[QTE]]</f>
        <v>0</v>
      </c>
      <c r="I2754" s="7"/>
      <c r="J2754" s="8"/>
      <c r="K2754" s="8"/>
      <c r="L2754" s="9"/>
      <c r="M2754" s="10"/>
      <c r="N2754" s="8"/>
      <c r="O2754" s="12"/>
      <c r="P2754" s="13"/>
      <c r="Q2754" s="14">
        <f>Tabela1[[#This Row],[QTDE/ Fabricação]]-Tabela1[[#This Row],[QTE]]</f>
        <v>0</v>
      </c>
      <c r="R2754" s="19">
        <f t="shared" si="366"/>
        <v>0</v>
      </c>
      <c r="S2754" s="19">
        <f t="shared" si="365"/>
        <v>0</v>
      </c>
      <c r="T2754" s="20">
        <f t="shared" si="367"/>
        <v>0</v>
      </c>
      <c r="U2754" s="17">
        <f>IFERROR(SUMIF('LISTA DE EMBARQUE'!B:B,MICRO!E:E,'LISTA DE EMBARQUE'!G:G),"")</f>
        <v>0</v>
      </c>
      <c r="V2754" s="12" t="str">
        <f>IFERROR(VLOOKUP(Tabela1[[#This Row],[COD.MDE]],'LISTA DE EMBARQUE'!B:L,11,0),"")</f>
        <v/>
      </c>
      <c r="W2754" s="13" t="str">
        <f>IFERROR(COUNTIF(#REF!,Tabela1[[#This Row],[Colunas5]]),"")</f>
        <v/>
      </c>
      <c r="X2754" s="14">
        <f>Tabela1[[#This Row],[QIANTIDADE EXPEDIDA]]*Tabela1[[#This Row],[PESO UNI]]</f>
        <v>0</v>
      </c>
      <c r="Y2754" s="14">
        <f t="shared" si="368"/>
        <v>0</v>
      </c>
      <c r="Z2754" s="21">
        <f>Tabela1[[#This Row],[PESO TOTAL]]-Tabela1[[#This Row],[Peso Expedido]]</f>
        <v>0</v>
      </c>
      <c r="AA2754" s="18"/>
      <c r="AB2754" s="40"/>
      <c r="AC2754" s="40"/>
      <c r="AD2754" s="40"/>
      <c r="AE2754" s="40"/>
      <c r="AF2754" s="40"/>
      <c r="AG2754" s="40"/>
      <c r="AH2754" s="40"/>
      <c r="AI2754" s="40" t="str">
        <f t="shared" si="364"/>
        <v>ok</v>
      </c>
      <c r="AJ2754"/>
      <c r="AK2754" t="str">
        <f>Tabela1[[#This Row],[Coluna1]]&amp;Tabela1[[#This Row],[PEDIDO]]</f>
        <v/>
      </c>
      <c r="AL2754"/>
      <c r="AM2754"/>
      <c r="AN2754"/>
      <c r="AO2754" t="str">
        <f t="shared" si="369"/>
        <v>/</v>
      </c>
      <c r="AP2754" t="str">
        <f>Tabela1[[#This Row],[TAG]]&amp;Tabela1[[#This Row],[PEDIDO]]&amp;Tabela1[[#This Row],[PRODUTO]]</f>
        <v/>
      </c>
      <c r="AQ2754" s="23" t="str">
        <f>Tabela1[[#This Row],[PRODUTO]]&amp;Tabela1[[#This Row],[TAG]]</f>
        <v/>
      </c>
      <c r="AR2754" s="183">
        <f>Tabela1[[#This Row],[PESO TOTAL]]*Tabela1[[#This Row],[MATÉRIA PRIMA]]</f>
        <v>0</v>
      </c>
      <c r="AS2754" s="28">
        <f>Tabela1[[#This Row],[PESO TOTAL]]*Tabela1[[#This Row],[PREPARAÇÃO ]]</f>
        <v>0</v>
      </c>
      <c r="AT2754" s="28">
        <f>Tabela1[[#This Row],[PESO TOTAL]]*Tabela1[[#This Row],[CALDEIRARIA]]</f>
        <v>0</v>
      </c>
      <c r="AU2754" s="28">
        <f>Tabela1[[#This Row],[PESO TOTAL]]*Tabela1[[#This Row],[SOLDA]]</f>
        <v>0</v>
      </c>
      <c r="AV2754" s="28">
        <f>Tabela1[[#This Row],[PESO TOTAL]]*Tabela1[[#This Row],[ACABAMENTO]]</f>
        <v>0</v>
      </c>
      <c r="AW2754" s="28">
        <f>Tabela1[[#This Row],[PESO TOTAL]]*Tabela1[[#This Row],[PRONTO ACABADO]]</f>
        <v>0</v>
      </c>
      <c r="AX2754" s="28">
        <f>Tabela1[[#This Row],[PESO TOTAL]]*Tabela1[[#This Row],[EXPEDIÇÃO ]]</f>
        <v>0</v>
      </c>
      <c r="AY2754" s="28" t="str">
        <f>Tabela1[[#This Row],[PEDIDO]]&amp;Tabela1[[#This Row],[PRODUTO]]</f>
        <v/>
      </c>
      <c r="AZ2754" s="44">
        <f>IF(AF2754="",0,IF(ISTEXT(AF2754),H2754*VALUE(SUBSTITUTE(AF2754,"%",""))/100,H2754*AF2754))-Tabela1[[#This Row],[PRONTO ACABADO2]]</f>
        <v>0</v>
      </c>
      <c r="BA2754" s="44">
        <f>IF(AG2754="",0,IF(ISTEXT(AG2754),H2754*VALUE(SUBSTITUTE(AG2754,"%",""))/100,H2754*AG2754))-Tabela1[[#This Row],[PESO EXPEDIDO2]]</f>
        <v>0</v>
      </c>
      <c r="BB2754" s="44">
        <f t="shared" si="370"/>
        <v>0</v>
      </c>
      <c r="BC2754" s="44">
        <f t="shared" si="371"/>
        <v>0</v>
      </c>
      <c r="BD2754" s="44"/>
    </row>
    <row r="2755" spans="1:56" ht="15.75" hidden="1" customHeight="1" x14ac:dyDescent="0.25">
      <c r="A2755" s="6"/>
      <c r="B2755" s="22"/>
      <c r="C2755" s="7"/>
      <c r="D2755" s="46"/>
      <c r="E2755" s="7"/>
      <c r="F2755" s="7"/>
      <c r="G2755" s="44"/>
      <c r="H2755" s="41">
        <f>Tabela1[[#This Row],[PESO UNI]]*Tabela1[[#This Row],[QTE]]</f>
        <v>0</v>
      </c>
      <c r="I2755" s="7"/>
      <c r="J2755" s="8"/>
      <c r="K2755" s="8"/>
      <c r="L2755" s="9"/>
      <c r="M2755" s="10"/>
      <c r="N2755" s="8"/>
      <c r="O2755" s="12"/>
      <c r="P2755" s="13"/>
      <c r="Q2755" s="14">
        <f>Tabela1[[#This Row],[QTDE/ Fabricação]]-Tabela1[[#This Row],[QTE]]</f>
        <v>0</v>
      </c>
      <c r="R2755" s="19">
        <f t="shared" si="366"/>
        <v>0</v>
      </c>
      <c r="S2755" s="19">
        <f t="shared" si="365"/>
        <v>0</v>
      </c>
      <c r="T2755" s="20">
        <f t="shared" si="367"/>
        <v>0</v>
      </c>
      <c r="U2755" s="17">
        <f>IFERROR(SUMIF('LISTA DE EMBARQUE'!B:B,MICRO!E:E,'LISTA DE EMBARQUE'!G:G),"")</f>
        <v>0</v>
      </c>
      <c r="V2755" s="12" t="str">
        <f>IFERROR(VLOOKUP(Tabela1[[#This Row],[COD.MDE]],'LISTA DE EMBARQUE'!B:L,11,0),"")</f>
        <v/>
      </c>
      <c r="W2755" s="13" t="str">
        <f>IFERROR(COUNTIF(#REF!,Tabela1[[#This Row],[Colunas5]]),"")</f>
        <v/>
      </c>
      <c r="X2755" s="14">
        <f>Tabela1[[#This Row],[QIANTIDADE EXPEDIDA]]*Tabela1[[#This Row],[PESO UNI]]</f>
        <v>0</v>
      </c>
      <c r="Y2755" s="14">
        <f t="shared" si="368"/>
        <v>0</v>
      </c>
      <c r="Z2755" s="21">
        <f>Tabela1[[#This Row],[PESO TOTAL]]-Tabela1[[#This Row],[Peso Expedido]]</f>
        <v>0</v>
      </c>
      <c r="AA2755" s="18"/>
      <c r="AB2755" s="40"/>
      <c r="AC2755" s="40"/>
      <c r="AD2755" s="40"/>
      <c r="AE2755" s="40"/>
      <c r="AF2755" s="40"/>
      <c r="AG2755" s="40"/>
      <c r="AH2755" s="40"/>
      <c r="AI2755" s="40" t="str">
        <f t="shared" si="364"/>
        <v>ok</v>
      </c>
      <c r="AJ2755"/>
      <c r="AK2755" t="str">
        <f>Tabela1[[#This Row],[Coluna1]]&amp;Tabela1[[#This Row],[PEDIDO]]</f>
        <v/>
      </c>
      <c r="AL2755"/>
      <c r="AM2755"/>
      <c r="AN2755"/>
      <c r="AO2755" t="str">
        <f t="shared" si="369"/>
        <v>/</v>
      </c>
      <c r="AP2755" t="str">
        <f>Tabela1[[#This Row],[TAG]]&amp;Tabela1[[#This Row],[PEDIDO]]&amp;Tabela1[[#This Row],[PRODUTO]]</f>
        <v/>
      </c>
      <c r="AQ2755" s="23" t="str">
        <f>Tabela1[[#This Row],[PRODUTO]]&amp;Tabela1[[#This Row],[TAG]]</f>
        <v/>
      </c>
      <c r="AR2755" s="183">
        <f>Tabela1[[#This Row],[PESO TOTAL]]*Tabela1[[#This Row],[MATÉRIA PRIMA]]</f>
        <v>0</v>
      </c>
      <c r="AS2755" s="28">
        <f>Tabela1[[#This Row],[PESO TOTAL]]*Tabela1[[#This Row],[PREPARAÇÃO ]]</f>
        <v>0</v>
      </c>
      <c r="AT2755" s="28">
        <f>Tabela1[[#This Row],[PESO TOTAL]]*Tabela1[[#This Row],[CALDEIRARIA]]</f>
        <v>0</v>
      </c>
      <c r="AU2755" s="28">
        <f>Tabela1[[#This Row],[PESO TOTAL]]*Tabela1[[#This Row],[SOLDA]]</f>
        <v>0</v>
      </c>
      <c r="AV2755" s="28">
        <f>Tabela1[[#This Row],[PESO TOTAL]]*Tabela1[[#This Row],[ACABAMENTO]]</f>
        <v>0</v>
      </c>
      <c r="AW2755" s="28">
        <f>Tabela1[[#This Row],[PESO TOTAL]]*Tabela1[[#This Row],[PRONTO ACABADO]]</f>
        <v>0</v>
      </c>
      <c r="AX2755" s="28">
        <f>Tabela1[[#This Row],[PESO TOTAL]]*Tabela1[[#This Row],[EXPEDIÇÃO ]]</f>
        <v>0</v>
      </c>
      <c r="AY2755" s="28" t="str">
        <f>Tabela1[[#This Row],[PEDIDO]]&amp;Tabela1[[#This Row],[PRODUTO]]</f>
        <v/>
      </c>
      <c r="AZ2755" s="44">
        <f>IF(AF2755="",0,IF(ISTEXT(AF2755),H2755*VALUE(SUBSTITUTE(AF2755,"%",""))/100,H2755*AF2755))-Tabela1[[#This Row],[PRONTO ACABADO2]]</f>
        <v>0</v>
      </c>
      <c r="BA2755" s="44">
        <f>IF(AG2755="",0,IF(ISTEXT(AG2755),H2755*VALUE(SUBSTITUTE(AG2755,"%",""))/100,H2755*AG2755))-Tabela1[[#This Row],[PESO EXPEDIDO2]]</f>
        <v>0</v>
      </c>
      <c r="BB2755" s="44">
        <f t="shared" si="370"/>
        <v>0</v>
      </c>
      <c r="BC2755" s="44">
        <f t="shared" si="371"/>
        <v>0</v>
      </c>
      <c r="BD2755" s="44"/>
    </row>
    <row r="2756" spans="1:56" ht="15.75" hidden="1" customHeight="1" x14ac:dyDescent="0.25">
      <c r="A2756" s="6"/>
      <c r="B2756" s="22"/>
      <c r="C2756" s="7"/>
      <c r="D2756" s="46"/>
      <c r="E2756" s="7"/>
      <c r="F2756" s="7"/>
      <c r="G2756" s="44"/>
      <c r="H2756" s="41">
        <f>Tabela1[[#This Row],[PESO UNI]]*Tabela1[[#This Row],[QTE]]</f>
        <v>0</v>
      </c>
      <c r="I2756" s="7"/>
      <c r="J2756" s="8"/>
      <c r="K2756" s="8"/>
      <c r="L2756" s="9"/>
      <c r="M2756" s="10"/>
      <c r="N2756" s="8"/>
      <c r="O2756" s="12"/>
      <c r="P2756" s="13"/>
      <c r="Q2756" s="14">
        <f>Tabela1[[#This Row],[QTDE/ Fabricação]]-Tabela1[[#This Row],[QTE]]</f>
        <v>0</v>
      </c>
      <c r="R2756" s="19">
        <f t="shared" si="366"/>
        <v>0</v>
      </c>
      <c r="S2756" s="19">
        <f t="shared" si="365"/>
        <v>0</v>
      </c>
      <c r="T2756" s="20">
        <f t="shared" si="367"/>
        <v>0</v>
      </c>
      <c r="U2756" s="17">
        <f>IFERROR(SUMIF('LISTA DE EMBARQUE'!B:B,MICRO!E:E,'LISTA DE EMBARQUE'!G:G),"")</f>
        <v>0</v>
      </c>
      <c r="V2756" s="12" t="str">
        <f>IFERROR(VLOOKUP(Tabela1[[#This Row],[COD.MDE]],'LISTA DE EMBARQUE'!B:L,11,0),"")</f>
        <v/>
      </c>
      <c r="W2756" s="13" t="str">
        <f>IFERROR(COUNTIF(#REF!,Tabela1[[#This Row],[Colunas5]]),"")</f>
        <v/>
      </c>
      <c r="X2756" s="14">
        <f>Tabela1[[#This Row],[QIANTIDADE EXPEDIDA]]*Tabela1[[#This Row],[PESO UNI]]</f>
        <v>0</v>
      </c>
      <c r="Y2756" s="14">
        <f t="shared" si="368"/>
        <v>0</v>
      </c>
      <c r="Z2756" s="21">
        <f>Tabela1[[#This Row],[PESO TOTAL]]-Tabela1[[#This Row],[Peso Expedido]]</f>
        <v>0</v>
      </c>
      <c r="AA2756" s="18"/>
      <c r="AB2756" s="40"/>
      <c r="AC2756" s="40"/>
      <c r="AD2756" s="40"/>
      <c r="AE2756" s="40"/>
      <c r="AF2756" s="40"/>
      <c r="AG2756" s="40"/>
      <c r="AH2756" s="40"/>
      <c r="AI2756" s="40" t="str">
        <f t="shared" si="364"/>
        <v>ok</v>
      </c>
      <c r="AJ2756"/>
      <c r="AK2756" t="str">
        <f>Tabela1[[#This Row],[Coluna1]]&amp;Tabela1[[#This Row],[PEDIDO]]</f>
        <v/>
      </c>
      <c r="AL2756"/>
      <c r="AM2756"/>
      <c r="AN2756"/>
      <c r="AO2756" t="str">
        <f t="shared" si="369"/>
        <v>/</v>
      </c>
      <c r="AP2756" t="str">
        <f>Tabela1[[#This Row],[TAG]]&amp;Tabela1[[#This Row],[PEDIDO]]&amp;Tabela1[[#This Row],[PRODUTO]]</f>
        <v/>
      </c>
      <c r="AQ2756" s="23" t="str">
        <f>Tabela1[[#This Row],[PRODUTO]]&amp;Tabela1[[#This Row],[TAG]]</f>
        <v/>
      </c>
      <c r="AR2756" s="183">
        <f>Tabela1[[#This Row],[PESO TOTAL]]*Tabela1[[#This Row],[MATÉRIA PRIMA]]</f>
        <v>0</v>
      </c>
      <c r="AS2756" s="28">
        <f>Tabela1[[#This Row],[PESO TOTAL]]*Tabela1[[#This Row],[PREPARAÇÃO ]]</f>
        <v>0</v>
      </c>
      <c r="AT2756" s="28">
        <f>Tabela1[[#This Row],[PESO TOTAL]]*Tabela1[[#This Row],[CALDEIRARIA]]</f>
        <v>0</v>
      </c>
      <c r="AU2756" s="28">
        <f>Tabela1[[#This Row],[PESO TOTAL]]*Tabela1[[#This Row],[SOLDA]]</f>
        <v>0</v>
      </c>
      <c r="AV2756" s="28">
        <f>Tabela1[[#This Row],[PESO TOTAL]]*Tabela1[[#This Row],[ACABAMENTO]]</f>
        <v>0</v>
      </c>
      <c r="AW2756" s="28">
        <f>Tabela1[[#This Row],[PESO TOTAL]]*Tabela1[[#This Row],[PRONTO ACABADO]]</f>
        <v>0</v>
      </c>
      <c r="AX2756" s="28">
        <f>Tabela1[[#This Row],[PESO TOTAL]]*Tabela1[[#This Row],[EXPEDIÇÃO ]]</f>
        <v>0</v>
      </c>
      <c r="AY2756" s="28" t="str">
        <f>Tabela1[[#This Row],[PEDIDO]]&amp;Tabela1[[#This Row],[PRODUTO]]</f>
        <v/>
      </c>
      <c r="AZ2756" s="44">
        <f>IF(AF2756="",0,IF(ISTEXT(AF2756),H2756*VALUE(SUBSTITUTE(AF2756,"%",""))/100,H2756*AF2756))-Tabela1[[#This Row],[PRONTO ACABADO2]]</f>
        <v>0</v>
      </c>
      <c r="BA2756" s="44">
        <f>IF(AG2756="",0,IF(ISTEXT(AG2756),H2756*VALUE(SUBSTITUTE(AG2756,"%",""))/100,H2756*AG2756))-Tabela1[[#This Row],[PESO EXPEDIDO2]]</f>
        <v>0</v>
      </c>
      <c r="BB2756" s="44">
        <f t="shared" si="370"/>
        <v>0</v>
      </c>
      <c r="BC2756" s="44">
        <f t="shared" si="371"/>
        <v>0</v>
      </c>
      <c r="BD2756" s="44"/>
    </row>
    <row r="2757" spans="1:56" ht="15.75" hidden="1" customHeight="1" x14ac:dyDescent="0.25">
      <c r="A2757" s="6"/>
      <c r="B2757" s="22"/>
      <c r="C2757" s="7"/>
      <c r="D2757" s="46"/>
      <c r="E2757" s="7"/>
      <c r="F2757" s="7"/>
      <c r="G2757" s="44"/>
      <c r="H2757" s="41">
        <f>Tabela1[[#This Row],[PESO UNI]]*Tabela1[[#This Row],[QTE]]</f>
        <v>0</v>
      </c>
      <c r="I2757" s="7"/>
      <c r="J2757" s="8"/>
      <c r="K2757" s="8"/>
      <c r="L2757" s="9"/>
      <c r="M2757" s="10"/>
      <c r="N2757" s="8"/>
      <c r="O2757" s="12"/>
      <c r="P2757" s="13"/>
      <c r="Q2757" s="14">
        <f>Tabela1[[#This Row],[QTDE/ Fabricação]]-Tabela1[[#This Row],[QTE]]</f>
        <v>0</v>
      </c>
      <c r="R2757" s="19">
        <f t="shared" si="366"/>
        <v>0</v>
      </c>
      <c r="S2757" s="19">
        <f t="shared" si="365"/>
        <v>0</v>
      </c>
      <c r="T2757" s="20">
        <f t="shared" si="367"/>
        <v>0</v>
      </c>
      <c r="U2757" s="17">
        <f>IFERROR(SUMIF('LISTA DE EMBARQUE'!B:B,MICRO!E:E,'LISTA DE EMBARQUE'!G:G),"")</f>
        <v>0</v>
      </c>
      <c r="V2757" s="12" t="str">
        <f>IFERROR(VLOOKUP(Tabela1[[#This Row],[COD.MDE]],'LISTA DE EMBARQUE'!B:L,11,0),"")</f>
        <v/>
      </c>
      <c r="W2757" s="13" t="str">
        <f>IFERROR(COUNTIF(#REF!,Tabela1[[#This Row],[Colunas5]]),"")</f>
        <v/>
      </c>
      <c r="X2757" s="14">
        <f>Tabela1[[#This Row],[QIANTIDADE EXPEDIDA]]*Tabela1[[#This Row],[PESO UNI]]</f>
        <v>0</v>
      </c>
      <c r="Y2757" s="14">
        <f t="shared" si="368"/>
        <v>0</v>
      </c>
      <c r="Z2757" s="21">
        <f>Tabela1[[#This Row],[PESO TOTAL]]-Tabela1[[#This Row],[Peso Expedido]]</f>
        <v>0</v>
      </c>
      <c r="AA2757" s="18"/>
      <c r="AB2757" s="40" t="s">
        <v>342</v>
      </c>
      <c r="AC2757" s="40"/>
      <c r="AD2757" s="40"/>
      <c r="AE2757" s="40"/>
      <c r="AF2757" s="40"/>
      <c r="AG2757" s="40"/>
      <c r="AH2757" s="40"/>
      <c r="AI2757" s="40" t="str">
        <f t="shared" si="364"/>
        <v>ok</v>
      </c>
      <c r="AJ2757"/>
      <c r="AK2757" t="str">
        <f>Tabela1[[#This Row],[Coluna1]]&amp;Tabela1[[#This Row],[PEDIDO]]</f>
        <v/>
      </c>
      <c r="AL2757"/>
      <c r="AM2757"/>
      <c r="AN2757"/>
      <c r="AO2757" t="str">
        <f t="shared" si="369"/>
        <v>/</v>
      </c>
      <c r="AP2757" t="str">
        <f>Tabela1[[#This Row],[TAG]]&amp;Tabela1[[#This Row],[PEDIDO]]&amp;Tabela1[[#This Row],[PRODUTO]]</f>
        <v/>
      </c>
      <c r="AQ2757" s="23" t="str">
        <f>Tabela1[[#This Row],[PRODUTO]]&amp;Tabela1[[#This Row],[TAG]]</f>
        <v/>
      </c>
      <c r="AR2757" s="183">
        <f>Tabela1[[#This Row],[PESO TOTAL]]*Tabela1[[#This Row],[MATÉRIA PRIMA]]</f>
        <v>0</v>
      </c>
      <c r="AS2757" s="28">
        <f>Tabela1[[#This Row],[PESO TOTAL]]*Tabela1[[#This Row],[PREPARAÇÃO ]]</f>
        <v>0</v>
      </c>
      <c r="AT2757" s="28">
        <f>Tabela1[[#This Row],[PESO TOTAL]]*Tabela1[[#This Row],[CALDEIRARIA]]</f>
        <v>0</v>
      </c>
      <c r="AU2757" s="28">
        <f>Tabela1[[#This Row],[PESO TOTAL]]*Tabela1[[#This Row],[SOLDA]]</f>
        <v>0</v>
      </c>
      <c r="AV2757" s="28">
        <f>Tabela1[[#This Row],[PESO TOTAL]]*Tabela1[[#This Row],[ACABAMENTO]]</f>
        <v>0</v>
      </c>
      <c r="AW2757" s="28">
        <f>Tabela1[[#This Row],[PESO TOTAL]]*Tabela1[[#This Row],[PRONTO ACABADO]]</f>
        <v>0</v>
      </c>
      <c r="AX2757" s="28">
        <f>Tabela1[[#This Row],[PESO TOTAL]]*Tabela1[[#This Row],[EXPEDIÇÃO ]]</f>
        <v>0</v>
      </c>
      <c r="AY2757" s="28" t="str">
        <f>Tabela1[[#This Row],[PEDIDO]]&amp;Tabela1[[#This Row],[PRODUTO]]</f>
        <v/>
      </c>
      <c r="AZ2757" s="44">
        <f>IF(AF2757="",0,IF(ISTEXT(AF2757),H2757*VALUE(SUBSTITUTE(AF2757,"%",""))/100,H2757*AF2757))-Tabela1[[#This Row],[PRONTO ACABADO2]]</f>
        <v>0</v>
      </c>
      <c r="BA2757" s="44">
        <f>IF(AG2757="",0,IF(ISTEXT(AG2757),H2757*VALUE(SUBSTITUTE(AG2757,"%",""))/100,H2757*AG2757))-Tabela1[[#This Row],[PESO EXPEDIDO2]]</f>
        <v>0</v>
      </c>
      <c r="BB2757" s="44">
        <f t="shared" si="370"/>
        <v>0</v>
      </c>
      <c r="BC2757" s="44">
        <f t="shared" si="371"/>
        <v>0</v>
      </c>
      <c r="BD2757" s="44"/>
    </row>
    <row r="2758" spans="1:56" ht="15.75" hidden="1" customHeight="1" x14ac:dyDescent="0.25">
      <c r="A2758" s="6"/>
      <c r="B2758" s="22"/>
      <c r="C2758" s="7"/>
      <c r="D2758" s="46"/>
      <c r="E2758" s="7"/>
      <c r="F2758" s="7"/>
      <c r="G2758" s="44"/>
      <c r="H2758" s="41">
        <f>Tabela1[[#This Row],[PESO UNI]]*Tabela1[[#This Row],[QTE]]</f>
        <v>0</v>
      </c>
      <c r="I2758" s="7"/>
      <c r="J2758" s="8"/>
      <c r="K2758" s="8"/>
      <c r="L2758" s="9"/>
      <c r="M2758" s="10"/>
      <c r="N2758" s="8"/>
      <c r="O2758" s="12"/>
      <c r="P2758" s="13"/>
      <c r="Q2758" s="14">
        <f>Tabela1[[#This Row],[QTDE/ Fabricação]]-Tabela1[[#This Row],[QTE]]</f>
        <v>0</v>
      </c>
      <c r="R2758" s="19">
        <f t="shared" si="366"/>
        <v>0</v>
      </c>
      <c r="S2758" s="19">
        <f t="shared" si="365"/>
        <v>0</v>
      </c>
      <c r="T2758" s="20">
        <f t="shared" si="367"/>
        <v>0</v>
      </c>
      <c r="U2758" s="17">
        <f>IFERROR(SUMIF('LISTA DE EMBARQUE'!B:B,MICRO!E:E,'LISTA DE EMBARQUE'!G:G),"")</f>
        <v>0</v>
      </c>
      <c r="V2758" s="12" t="str">
        <f>IFERROR(VLOOKUP(Tabela1[[#This Row],[COD.MDE]],'LISTA DE EMBARQUE'!B:L,11,0),"")</f>
        <v/>
      </c>
      <c r="W2758" s="13" t="str">
        <f>IFERROR(COUNTIF(#REF!,Tabela1[[#This Row],[Colunas5]]),"")</f>
        <v/>
      </c>
      <c r="X2758" s="14">
        <f>Tabela1[[#This Row],[QIANTIDADE EXPEDIDA]]*Tabela1[[#This Row],[PESO UNI]]</f>
        <v>0</v>
      </c>
      <c r="Y2758" s="14">
        <f t="shared" si="368"/>
        <v>0</v>
      </c>
      <c r="Z2758" s="21">
        <f>Tabela1[[#This Row],[PESO TOTAL]]-Tabela1[[#This Row],[Peso Expedido]]</f>
        <v>0</v>
      </c>
      <c r="AA2758" s="18"/>
      <c r="AB2758" s="40"/>
      <c r="AC2758" s="40"/>
      <c r="AD2758" s="40"/>
      <c r="AE2758" s="40"/>
      <c r="AF2758" s="40"/>
      <c r="AG2758" s="40"/>
      <c r="AH2758" s="40"/>
      <c r="AI2758" s="40" t="str">
        <f t="shared" si="364"/>
        <v>ok</v>
      </c>
      <c r="AJ2758"/>
      <c r="AK2758" t="str">
        <f>Tabela1[[#This Row],[Coluna1]]&amp;Tabela1[[#This Row],[PEDIDO]]</f>
        <v/>
      </c>
      <c r="AL2758"/>
      <c r="AM2758"/>
      <c r="AN2758"/>
      <c r="AO2758" t="str">
        <f t="shared" si="369"/>
        <v>/</v>
      </c>
      <c r="AP2758" t="str">
        <f>Tabela1[[#This Row],[TAG]]&amp;Tabela1[[#This Row],[PEDIDO]]&amp;Tabela1[[#This Row],[PRODUTO]]</f>
        <v/>
      </c>
      <c r="AQ2758" s="23" t="str">
        <f>Tabela1[[#This Row],[PRODUTO]]&amp;Tabela1[[#This Row],[TAG]]</f>
        <v/>
      </c>
      <c r="AR2758" s="183">
        <f>Tabela1[[#This Row],[PESO TOTAL]]*Tabela1[[#This Row],[MATÉRIA PRIMA]]</f>
        <v>0</v>
      </c>
      <c r="AS2758" s="28">
        <f>Tabela1[[#This Row],[PESO TOTAL]]*Tabela1[[#This Row],[PREPARAÇÃO ]]</f>
        <v>0</v>
      </c>
      <c r="AT2758" s="28">
        <f>Tabela1[[#This Row],[PESO TOTAL]]*Tabela1[[#This Row],[CALDEIRARIA]]</f>
        <v>0</v>
      </c>
      <c r="AU2758" s="28">
        <f>Tabela1[[#This Row],[PESO TOTAL]]*Tabela1[[#This Row],[SOLDA]]</f>
        <v>0</v>
      </c>
      <c r="AV2758" s="28">
        <f>Tabela1[[#This Row],[PESO TOTAL]]*Tabela1[[#This Row],[ACABAMENTO]]</f>
        <v>0</v>
      </c>
      <c r="AW2758" s="28">
        <f>Tabela1[[#This Row],[PESO TOTAL]]*Tabela1[[#This Row],[PRONTO ACABADO]]</f>
        <v>0</v>
      </c>
      <c r="AX2758" s="28">
        <f>Tabela1[[#This Row],[PESO TOTAL]]*Tabela1[[#This Row],[EXPEDIÇÃO ]]</f>
        <v>0</v>
      </c>
      <c r="AY2758" s="28" t="str">
        <f>Tabela1[[#This Row],[PEDIDO]]&amp;Tabela1[[#This Row],[PRODUTO]]</f>
        <v/>
      </c>
      <c r="AZ2758" s="44">
        <f>IF(AF2758="",0,IF(ISTEXT(AF2758),H2758*VALUE(SUBSTITUTE(AF2758,"%",""))/100,H2758*AF2758))-Tabela1[[#This Row],[PRONTO ACABADO2]]</f>
        <v>0</v>
      </c>
      <c r="BA2758" s="44">
        <f>IF(AG2758="",0,IF(ISTEXT(AG2758),H2758*VALUE(SUBSTITUTE(AG2758,"%",""))/100,H2758*AG2758))-Tabela1[[#This Row],[PESO EXPEDIDO2]]</f>
        <v>0</v>
      </c>
      <c r="BB2758" s="44">
        <f t="shared" si="370"/>
        <v>0</v>
      </c>
      <c r="BC2758" s="44">
        <f t="shared" si="371"/>
        <v>0</v>
      </c>
      <c r="BD2758" s="44"/>
    </row>
    <row r="2759" spans="1:56" ht="15.75" hidden="1" customHeight="1" x14ac:dyDescent="0.25">
      <c r="A2759" s="6"/>
      <c r="B2759" s="22"/>
      <c r="C2759" s="7"/>
      <c r="D2759" s="46"/>
      <c r="E2759" s="7"/>
      <c r="F2759" s="7"/>
      <c r="G2759" s="44"/>
      <c r="H2759" s="41">
        <f>Tabela1[[#This Row],[PESO UNI]]*Tabela1[[#This Row],[QTE]]</f>
        <v>0</v>
      </c>
      <c r="I2759" s="7"/>
      <c r="J2759" s="8"/>
      <c r="K2759" s="8"/>
      <c r="L2759" s="9"/>
      <c r="M2759" s="10"/>
      <c r="N2759" s="8"/>
      <c r="O2759" s="12"/>
      <c r="P2759" s="13"/>
      <c r="Q2759" s="14">
        <f>Tabela1[[#This Row],[QTDE/ Fabricação]]-Tabela1[[#This Row],[QTE]]</f>
        <v>0</v>
      </c>
      <c r="R2759" s="19">
        <f t="shared" si="366"/>
        <v>0</v>
      </c>
      <c r="S2759" s="19">
        <f t="shared" si="365"/>
        <v>0</v>
      </c>
      <c r="T2759" s="20">
        <f t="shared" si="367"/>
        <v>0</v>
      </c>
      <c r="U2759" s="17">
        <f>IFERROR(SUMIF('LISTA DE EMBARQUE'!B:B,MICRO!E:E,'LISTA DE EMBARQUE'!G:G),"")</f>
        <v>0</v>
      </c>
      <c r="V2759" s="12" t="str">
        <f>IFERROR(VLOOKUP(Tabela1[[#This Row],[COD.MDE]],'LISTA DE EMBARQUE'!B:L,11,0),"")</f>
        <v/>
      </c>
      <c r="W2759" s="13" t="str">
        <f>IFERROR(COUNTIF(#REF!,Tabela1[[#This Row],[Colunas5]]),"")</f>
        <v/>
      </c>
      <c r="X2759" s="14">
        <f>Tabela1[[#This Row],[QIANTIDADE EXPEDIDA]]*Tabela1[[#This Row],[PESO UNI]]</f>
        <v>0</v>
      </c>
      <c r="Y2759" s="14">
        <f t="shared" si="368"/>
        <v>0</v>
      </c>
      <c r="Z2759" s="21">
        <f>Tabela1[[#This Row],[PESO TOTAL]]-Tabela1[[#This Row],[Peso Expedido]]</f>
        <v>0</v>
      </c>
      <c r="AA2759" s="18"/>
      <c r="AB2759" s="40" t="s">
        <v>342</v>
      </c>
      <c r="AC2759" s="40"/>
      <c r="AD2759" s="40"/>
      <c r="AE2759" s="40"/>
      <c r="AF2759" s="40"/>
      <c r="AG2759" s="40"/>
      <c r="AH2759" s="40"/>
      <c r="AI2759" s="40" t="str">
        <f t="shared" si="364"/>
        <v>ok</v>
      </c>
      <c r="AJ2759"/>
      <c r="AK2759" t="str">
        <f>Tabela1[[#This Row],[Coluna1]]&amp;Tabela1[[#This Row],[PEDIDO]]</f>
        <v/>
      </c>
      <c r="AL2759"/>
      <c r="AM2759"/>
      <c r="AN2759"/>
      <c r="AO2759" t="str">
        <f t="shared" si="369"/>
        <v>/</v>
      </c>
      <c r="AP2759" t="str">
        <f>Tabela1[[#This Row],[TAG]]&amp;Tabela1[[#This Row],[PEDIDO]]&amp;Tabela1[[#This Row],[PRODUTO]]</f>
        <v/>
      </c>
      <c r="AQ2759" s="23" t="str">
        <f>Tabela1[[#This Row],[PRODUTO]]&amp;Tabela1[[#This Row],[TAG]]</f>
        <v/>
      </c>
      <c r="AR2759" s="183">
        <f>Tabela1[[#This Row],[PESO TOTAL]]*Tabela1[[#This Row],[MATÉRIA PRIMA]]</f>
        <v>0</v>
      </c>
      <c r="AS2759" s="28">
        <f>Tabela1[[#This Row],[PESO TOTAL]]*Tabela1[[#This Row],[PREPARAÇÃO ]]</f>
        <v>0</v>
      </c>
      <c r="AT2759" s="28">
        <f>Tabela1[[#This Row],[PESO TOTAL]]*Tabela1[[#This Row],[CALDEIRARIA]]</f>
        <v>0</v>
      </c>
      <c r="AU2759" s="28">
        <f>Tabela1[[#This Row],[PESO TOTAL]]*Tabela1[[#This Row],[SOLDA]]</f>
        <v>0</v>
      </c>
      <c r="AV2759" s="28">
        <f>Tabela1[[#This Row],[PESO TOTAL]]*Tabela1[[#This Row],[ACABAMENTO]]</f>
        <v>0</v>
      </c>
      <c r="AW2759" s="28">
        <f>Tabela1[[#This Row],[PESO TOTAL]]*Tabela1[[#This Row],[PRONTO ACABADO]]</f>
        <v>0</v>
      </c>
      <c r="AX2759" s="28">
        <f>Tabela1[[#This Row],[PESO TOTAL]]*Tabela1[[#This Row],[EXPEDIÇÃO ]]</f>
        <v>0</v>
      </c>
      <c r="AY2759" s="28" t="str">
        <f>Tabela1[[#This Row],[PEDIDO]]&amp;Tabela1[[#This Row],[PRODUTO]]</f>
        <v/>
      </c>
      <c r="AZ2759" s="44">
        <f>IF(AF2759="",0,IF(ISTEXT(AF2759),H2759*VALUE(SUBSTITUTE(AF2759,"%",""))/100,H2759*AF2759))-Tabela1[[#This Row],[PRONTO ACABADO2]]</f>
        <v>0</v>
      </c>
      <c r="BA2759" s="44">
        <f>IF(AG2759="",0,IF(ISTEXT(AG2759),H2759*VALUE(SUBSTITUTE(AG2759,"%",""))/100,H2759*AG2759))-Tabela1[[#This Row],[PESO EXPEDIDO2]]</f>
        <v>0</v>
      </c>
      <c r="BB2759" s="44">
        <f t="shared" si="370"/>
        <v>0</v>
      </c>
      <c r="BC2759" s="44">
        <f t="shared" si="371"/>
        <v>0</v>
      </c>
      <c r="BD2759" s="44"/>
    </row>
    <row r="2760" spans="1:56" ht="15.75" hidden="1" customHeight="1" x14ac:dyDescent="0.25">
      <c r="A2760" s="6"/>
      <c r="B2760" s="22"/>
      <c r="C2760" s="7"/>
      <c r="D2760" s="46"/>
      <c r="E2760" s="7"/>
      <c r="F2760" s="7"/>
      <c r="G2760" s="44"/>
      <c r="H2760" s="41">
        <f>Tabela1[[#This Row],[PESO UNI]]*Tabela1[[#This Row],[QTE]]</f>
        <v>0</v>
      </c>
      <c r="I2760" s="7"/>
      <c r="J2760" s="8"/>
      <c r="K2760" s="8"/>
      <c r="L2760" s="9"/>
      <c r="M2760" s="10"/>
      <c r="N2760" s="8"/>
      <c r="O2760" s="12"/>
      <c r="P2760" s="13"/>
      <c r="Q2760" s="14">
        <f>Tabela1[[#This Row],[QTDE/ Fabricação]]-Tabela1[[#This Row],[QTE]]</f>
        <v>0</v>
      </c>
      <c r="R2760" s="19">
        <f t="shared" si="366"/>
        <v>0</v>
      </c>
      <c r="S2760" s="19">
        <f t="shared" si="365"/>
        <v>0</v>
      </c>
      <c r="T2760" s="20">
        <f t="shared" si="367"/>
        <v>0</v>
      </c>
      <c r="U2760" s="17">
        <f>IFERROR(SUMIF('LISTA DE EMBARQUE'!B:B,MICRO!E:E,'LISTA DE EMBARQUE'!G:G),"")</f>
        <v>0</v>
      </c>
      <c r="V2760" s="12" t="str">
        <f>IFERROR(VLOOKUP(Tabela1[[#This Row],[COD.MDE]],'LISTA DE EMBARQUE'!B:L,11,0),"")</f>
        <v/>
      </c>
      <c r="W2760" s="13" t="str">
        <f>IFERROR(COUNTIF(#REF!,Tabela1[[#This Row],[Colunas5]]),"")</f>
        <v/>
      </c>
      <c r="X2760" s="14">
        <f>Tabela1[[#This Row],[QIANTIDADE EXPEDIDA]]*Tabela1[[#This Row],[PESO UNI]]</f>
        <v>0</v>
      </c>
      <c r="Y2760" s="14">
        <f t="shared" si="368"/>
        <v>0</v>
      </c>
      <c r="Z2760" s="21">
        <f>Tabela1[[#This Row],[PESO TOTAL]]-Tabela1[[#This Row],[Peso Expedido]]</f>
        <v>0</v>
      </c>
      <c r="AA2760" s="18"/>
      <c r="AB2760" s="40"/>
      <c r="AC2760" s="40"/>
      <c r="AD2760" s="40"/>
      <c r="AE2760" s="40"/>
      <c r="AF2760" s="40"/>
      <c r="AG2760" s="40"/>
      <c r="AH2760" s="40"/>
      <c r="AI2760" s="40" t="str">
        <f t="shared" si="364"/>
        <v>ok</v>
      </c>
      <c r="AJ2760"/>
      <c r="AK2760" t="str">
        <f>Tabela1[[#This Row],[Coluna1]]&amp;Tabela1[[#This Row],[PEDIDO]]</f>
        <v/>
      </c>
      <c r="AL2760"/>
      <c r="AM2760"/>
      <c r="AN2760"/>
      <c r="AO2760" t="str">
        <f t="shared" si="369"/>
        <v>/</v>
      </c>
      <c r="AP2760" t="str">
        <f>Tabela1[[#This Row],[TAG]]&amp;Tabela1[[#This Row],[PEDIDO]]&amp;Tabela1[[#This Row],[PRODUTO]]</f>
        <v/>
      </c>
      <c r="AQ2760" s="23" t="str">
        <f>Tabela1[[#This Row],[PRODUTO]]&amp;Tabela1[[#This Row],[TAG]]</f>
        <v/>
      </c>
      <c r="AR2760" s="183">
        <f>Tabela1[[#This Row],[PESO TOTAL]]*Tabela1[[#This Row],[MATÉRIA PRIMA]]</f>
        <v>0</v>
      </c>
      <c r="AS2760" s="28">
        <f>Tabela1[[#This Row],[PESO TOTAL]]*Tabela1[[#This Row],[PREPARAÇÃO ]]</f>
        <v>0</v>
      </c>
      <c r="AT2760" s="28">
        <f>Tabela1[[#This Row],[PESO TOTAL]]*Tabela1[[#This Row],[CALDEIRARIA]]</f>
        <v>0</v>
      </c>
      <c r="AU2760" s="28">
        <f>Tabela1[[#This Row],[PESO TOTAL]]*Tabela1[[#This Row],[SOLDA]]</f>
        <v>0</v>
      </c>
      <c r="AV2760" s="28">
        <f>Tabela1[[#This Row],[PESO TOTAL]]*Tabela1[[#This Row],[ACABAMENTO]]</f>
        <v>0</v>
      </c>
      <c r="AW2760" s="28">
        <f>Tabela1[[#This Row],[PESO TOTAL]]*Tabela1[[#This Row],[PRONTO ACABADO]]</f>
        <v>0</v>
      </c>
      <c r="AX2760" s="28">
        <f>Tabela1[[#This Row],[PESO TOTAL]]*Tabela1[[#This Row],[EXPEDIÇÃO ]]</f>
        <v>0</v>
      </c>
      <c r="AY2760" s="28" t="str">
        <f>Tabela1[[#This Row],[PEDIDO]]&amp;Tabela1[[#This Row],[PRODUTO]]</f>
        <v/>
      </c>
      <c r="AZ2760" s="44">
        <f>IF(AF2760="",0,IF(ISTEXT(AF2760),H2760*VALUE(SUBSTITUTE(AF2760,"%",""))/100,H2760*AF2760))-Tabela1[[#This Row],[PRONTO ACABADO2]]</f>
        <v>0</v>
      </c>
      <c r="BA2760" s="44">
        <f>IF(AG2760="",0,IF(ISTEXT(AG2760),H2760*VALUE(SUBSTITUTE(AG2760,"%",""))/100,H2760*AG2760))-Tabela1[[#This Row],[PESO EXPEDIDO2]]</f>
        <v>0</v>
      </c>
      <c r="BB2760" s="44">
        <f t="shared" si="370"/>
        <v>0</v>
      </c>
      <c r="BC2760" s="44">
        <f t="shared" si="371"/>
        <v>0</v>
      </c>
      <c r="BD2760" s="44"/>
    </row>
    <row r="2761" spans="1:56" ht="15.75" hidden="1" customHeight="1" x14ac:dyDescent="0.25">
      <c r="A2761" s="6"/>
      <c r="B2761" s="22"/>
      <c r="C2761" s="7"/>
      <c r="D2761" s="46"/>
      <c r="E2761" s="7"/>
      <c r="F2761" s="7"/>
      <c r="G2761" s="44"/>
      <c r="H2761" s="41">
        <f>Tabela1[[#This Row],[PESO UNI]]*Tabela1[[#This Row],[QTE]]</f>
        <v>0</v>
      </c>
      <c r="I2761" s="7"/>
      <c r="J2761" s="8"/>
      <c r="K2761" s="8"/>
      <c r="L2761" s="9"/>
      <c r="M2761" s="10"/>
      <c r="N2761" s="8"/>
      <c r="O2761" s="12"/>
      <c r="P2761" s="13"/>
      <c r="Q2761" s="14">
        <f>Tabela1[[#This Row],[QTDE/ Fabricação]]-Tabela1[[#This Row],[QTE]]</f>
        <v>0</v>
      </c>
      <c r="R2761" s="19">
        <f t="shared" si="366"/>
        <v>0</v>
      </c>
      <c r="S2761" s="19">
        <f t="shared" si="365"/>
        <v>0</v>
      </c>
      <c r="T2761" s="20">
        <f t="shared" si="367"/>
        <v>0</v>
      </c>
      <c r="U2761" s="17">
        <f>IFERROR(SUMIF('LISTA DE EMBARQUE'!B:B,MICRO!E:E,'LISTA DE EMBARQUE'!G:G),"")</f>
        <v>0</v>
      </c>
      <c r="V2761" s="12" t="str">
        <f>IFERROR(VLOOKUP(Tabela1[[#This Row],[COD.MDE]],'LISTA DE EMBARQUE'!B:L,11,0),"")</f>
        <v/>
      </c>
      <c r="W2761" s="13" t="str">
        <f>IFERROR(COUNTIF(#REF!,Tabela1[[#This Row],[Colunas5]]),"")</f>
        <v/>
      </c>
      <c r="X2761" s="14">
        <f>Tabela1[[#This Row],[QIANTIDADE EXPEDIDA]]*Tabela1[[#This Row],[PESO UNI]]</f>
        <v>0</v>
      </c>
      <c r="Y2761" s="14">
        <f t="shared" si="368"/>
        <v>0</v>
      </c>
      <c r="Z2761" s="21">
        <f>Tabela1[[#This Row],[PESO TOTAL]]-Tabela1[[#This Row],[Peso Expedido]]</f>
        <v>0</v>
      </c>
      <c r="AA2761" s="18"/>
      <c r="AB2761" s="40"/>
      <c r="AC2761" s="40"/>
      <c r="AD2761" s="40"/>
      <c r="AE2761" s="40"/>
      <c r="AF2761" s="40"/>
      <c r="AG2761" s="40"/>
      <c r="AH2761" s="40"/>
      <c r="AI2761" s="40" t="str">
        <f t="shared" si="364"/>
        <v>ok</v>
      </c>
      <c r="AJ2761"/>
      <c r="AK2761" t="str">
        <f>Tabela1[[#This Row],[Coluna1]]&amp;Tabela1[[#This Row],[PEDIDO]]</f>
        <v/>
      </c>
      <c r="AL2761"/>
      <c r="AM2761"/>
      <c r="AN2761"/>
      <c r="AO2761" t="str">
        <f t="shared" si="369"/>
        <v>/</v>
      </c>
      <c r="AP2761" t="str">
        <f>Tabela1[[#This Row],[TAG]]&amp;Tabela1[[#This Row],[PEDIDO]]&amp;Tabela1[[#This Row],[PRODUTO]]</f>
        <v/>
      </c>
      <c r="AQ2761" s="23" t="str">
        <f>Tabela1[[#This Row],[PRODUTO]]&amp;Tabela1[[#This Row],[TAG]]</f>
        <v/>
      </c>
      <c r="AR2761" s="183">
        <f>Tabela1[[#This Row],[PESO TOTAL]]*Tabela1[[#This Row],[MATÉRIA PRIMA]]</f>
        <v>0</v>
      </c>
      <c r="AS2761" s="28">
        <f>Tabela1[[#This Row],[PESO TOTAL]]*Tabela1[[#This Row],[PREPARAÇÃO ]]</f>
        <v>0</v>
      </c>
      <c r="AT2761" s="28">
        <f>Tabela1[[#This Row],[PESO TOTAL]]*Tabela1[[#This Row],[CALDEIRARIA]]</f>
        <v>0</v>
      </c>
      <c r="AU2761" s="28">
        <f>Tabela1[[#This Row],[PESO TOTAL]]*Tabela1[[#This Row],[SOLDA]]</f>
        <v>0</v>
      </c>
      <c r="AV2761" s="28">
        <f>Tabela1[[#This Row],[PESO TOTAL]]*Tabela1[[#This Row],[ACABAMENTO]]</f>
        <v>0</v>
      </c>
      <c r="AW2761" s="28">
        <f>Tabela1[[#This Row],[PESO TOTAL]]*Tabela1[[#This Row],[PRONTO ACABADO]]</f>
        <v>0</v>
      </c>
      <c r="AX2761" s="28">
        <f>Tabela1[[#This Row],[PESO TOTAL]]*Tabela1[[#This Row],[EXPEDIÇÃO ]]</f>
        <v>0</v>
      </c>
      <c r="AY2761" s="28" t="str">
        <f>Tabela1[[#This Row],[PEDIDO]]&amp;Tabela1[[#This Row],[PRODUTO]]</f>
        <v/>
      </c>
      <c r="AZ2761" s="44">
        <f>IF(AF2761="",0,IF(ISTEXT(AF2761),H2761*VALUE(SUBSTITUTE(AF2761,"%",""))/100,H2761*AF2761))-Tabela1[[#This Row],[PRONTO ACABADO2]]</f>
        <v>0</v>
      </c>
      <c r="BA2761" s="44">
        <f>IF(AG2761="",0,IF(ISTEXT(AG2761),H2761*VALUE(SUBSTITUTE(AG2761,"%",""))/100,H2761*AG2761))-Tabela1[[#This Row],[PESO EXPEDIDO2]]</f>
        <v>0</v>
      </c>
      <c r="BB2761" s="44">
        <f t="shared" si="370"/>
        <v>0</v>
      </c>
      <c r="BC2761" s="44">
        <f t="shared" si="371"/>
        <v>0</v>
      </c>
      <c r="BD2761" s="44"/>
    </row>
    <row r="2762" spans="1:56" ht="15.75" hidden="1" customHeight="1" x14ac:dyDescent="0.25">
      <c r="A2762" s="6"/>
      <c r="B2762" s="22"/>
      <c r="C2762" s="7"/>
      <c r="D2762" s="46"/>
      <c r="E2762" s="7"/>
      <c r="F2762" s="7"/>
      <c r="G2762" s="44"/>
      <c r="H2762" s="41">
        <f>Tabela1[[#This Row],[PESO UNI]]*Tabela1[[#This Row],[QTE]]</f>
        <v>0</v>
      </c>
      <c r="I2762" s="7"/>
      <c r="J2762" s="8"/>
      <c r="K2762" s="8"/>
      <c r="L2762" s="9"/>
      <c r="M2762" s="10"/>
      <c r="N2762" s="8"/>
      <c r="O2762" s="12"/>
      <c r="P2762" s="13"/>
      <c r="Q2762" s="14">
        <f>Tabela1[[#This Row],[QTDE/ Fabricação]]-Tabela1[[#This Row],[QTE]]</f>
        <v>0</v>
      </c>
      <c r="R2762" s="19">
        <f t="shared" si="366"/>
        <v>0</v>
      </c>
      <c r="S2762" s="19">
        <f t="shared" si="365"/>
        <v>0</v>
      </c>
      <c r="T2762" s="20">
        <f t="shared" si="367"/>
        <v>0</v>
      </c>
      <c r="U2762" s="17">
        <f>IFERROR(SUMIF('LISTA DE EMBARQUE'!B:B,MICRO!E:E,'LISTA DE EMBARQUE'!G:G),"")</f>
        <v>0</v>
      </c>
      <c r="V2762" s="12" t="str">
        <f>IFERROR(VLOOKUP(Tabela1[[#This Row],[COD.MDE]],'LISTA DE EMBARQUE'!B:L,11,0),"")</f>
        <v/>
      </c>
      <c r="W2762" s="13" t="str">
        <f>IFERROR(COUNTIF(#REF!,Tabela1[[#This Row],[Colunas5]]),"")</f>
        <v/>
      </c>
      <c r="X2762" s="14">
        <f>Tabela1[[#This Row],[QIANTIDADE EXPEDIDA]]*Tabela1[[#This Row],[PESO UNI]]</f>
        <v>0</v>
      </c>
      <c r="Y2762" s="14">
        <f t="shared" si="368"/>
        <v>0</v>
      </c>
      <c r="Z2762" s="21">
        <f>Tabela1[[#This Row],[PESO TOTAL]]-Tabela1[[#This Row],[Peso Expedido]]</f>
        <v>0</v>
      </c>
      <c r="AA2762" s="18"/>
      <c r="AB2762" s="40"/>
      <c r="AC2762" s="40"/>
      <c r="AD2762" s="40"/>
      <c r="AE2762" s="40"/>
      <c r="AF2762" s="40"/>
      <c r="AG2762" s="40"/>
      <c r="AH2762" s="40"/>
      <c r="AI2762" s="40" t="str">
        <f t="shared" si="364"/>
        <v>ok</v>
      </c>
      <c r="AJ2762"/>
      <c r="AK2762" t="str">
        <f>Tabela1[[#This Row],[Coluna1]]&amp;Tabela1[[#This Row],[PEDIDO]]</f>
        <v/>
      </c>
      <c r="AL2762"/>
      <c r="AM2762"/>
      <c r="AN2762"/>
      <c r="AO2762" t="str">
        <f t="shared" si="369"/>
        <v>/</v>
      </c>
      <c r="AP2762" t="str">
        <f>Tabela1[[#This Row],[TAG]]&amp;Tabela1[[#This Row],[PEDIDO]]&amp;Tabela1[[#This Row],[PRODUTO]]</f>
        <v/>
      </c>
      <c r="AQ2762" s="23" t="str">
        <f>Tabela1[[#This Row],[PRODUTO]]&amp;Tabela1[[#This Row],[TAG]]</f>
        <v/>
      </c>
      <c r="AR2762" s="183">
        <f>Tabela1[[#This Row],[PESO TOTAL]]*Tabela1[[#This Row],[MATÉRIA PRIMA]]</f>
        <v>0</v>
      </c>
      <c r="AS2762" s="28">
        <f>Tabela1[[#This Row],[PESO TOTAL]]*Tabela1[[#This Row],[PREPARAÇÃO ]]</f>
        <v>0</v>
      </c>
      <c r="AT2762" s="28">
        <f>Tabela1[[#This Row],[PESO TOTAL]]*Tabela1[[#This Row],[CALDEIRARIA]]</f>
        <v>0</v>
      </c>
      <c r="AU2762" s="28">
        <f>Tabela1[[#This Row],[PESO TOTAL]]*Tabela1[[#This Row],[SOLDA]]</f>
        <v>0</v>
      </c>
      <c r="AV2762" s="28">
        <f>Tabela1[[#This Row],[PESO TOTAL]]*Tabela1[[#This Row],[ACABAMENTO]]</f>
        <v>0</v>
      </c>
      <c r="AW2762" s="28">
        <f>Tabela1[[#This Row],[PESO TOTAL]]*Tabela1[[#This Row],[PRONTO ACABADO]]</f>
        <v>0</v>
      </c>
      <c r="AX2762" s="28">
        <f>Tabela1[[#This Row],[PESO TOTAL]]*Tabela1[[#This Row],[EXPEDIÇÃO ]]</f>
        <v>0</v>
      </c>
      <c r="AY2762" s="28" t="str">
        <f>Tabela1[[#This Row],[PEDIDO]]&amp;Tabela1[[#This Row],[PRODUTO]]</f>
        <v/>
      </c>
      <c r="AZ2762" s="44">
        <f>IF(AF2762="",0,IF(ISTEXT(AF2762),H2762*VALUE(SUBSTITUTE(AF2762,"%",""))/100,H2762*AF2762))-Tabela1[[#This Row],[PRONTO ACABADO2]]</f>
        <v>0</v>
      </c>
      <c r="BA2762" s="44">
        <f>IF(AG2762="",0,IF(ISTEXT(AG2762),H2762*VALUE(SUBSTITUTE(AG2762,"%",""))/100,H2762*AG2762))-Tabela1[[#This Row],[PESO EXPEDIDO2]]</f>
        <v>0</v>
      </c>
      <c r="BB2762" s="44">
        <f t="shared" si="370"/>
        <v>0</v>
      </c>
      <c r="BC2762" s="44">
        <f t="shared" si="371"/>
        <v>0</v>
      </c>
      <c r="BD2762" s="44"/>
    </row>
    <row r="2763" spans="1:56" ht="15.75" hidden="1" customHeight="1" x14ac:dyDescent="0.25">
      <c r="A2763" s="6"/>
      <c r="B2763" s="22"/>
      <c r="C2763" s="7"/>
      <c r="D2763" s="46"/>
      <c r="E2763" s="7"/>
      <c r="F2763" s="7"/>
      <c r="G2763" s="44"/>
      <c r="H2763" s="41">
        <f>Tabela1[[#This Row],[PESO UNI]]*Tabela1[[#This Row],[QTE]]</f>
        <v>0</v>
      </c>
      <c r="I2763" s="7"/>
      <c r="J2763" s="8"/>
      <c r="K2763" s="8"/>
      <c r="L2763" s="9"/>
      <c r="M2763" s="10"/>
      <c r="N2763" s="8"/>
      <c r="O2763" s="12"/>
      <c r="P2763" s="13"/>
      <c r="Q2763" s="14">
        <f>Tabela1[[#This Row],[QTDE/ Fabricação]]-Tabela1[[#This Row],[QTE]]</f>
        <v>0</v>
      </c>
      <c r="R2763" s="19">
        <f t="shared" si="366"/>
        <v>0</v>
      </c>
      <c r="S2763" s="19">
        <f t="shared" si="365"/>
        <v>0</v>
      </c>
      <c r="T2763" s="20">
        <f t="shared" si="367"/>
        <v>0</v>
      </c>
      <c r="U2763" s="17">
        <f>IFERROR(SUMIF('LISTA DE EMBARQUE'!B:B,MICRO!E:E,'LISTA DE EMBARQUE'!G:G),"")</f>
        <v>0</v>
      </c>
      <c r="V2763" s="12" t="str">
        <f>IFERROR(VLOOKUP(Tabela1[[#This Row],[COD.MDE]],'LISTA DE EMBARQUE'!B:L,11,0),"")</f>
        <v/>
      </c>
      <c r="W2763" s="13" t="str">
        <f>IFERROR(COUNTIF(#REF!,Tabela1[[#This Row],[Colunas5]]),"")</f>
        <v/>
      </c>
      <c r="X2763" s="14">
        <f>Tabela1[[#This Row],[QIANTIDADE EXPEDIDA]]*Tabela1[[#This Row],[PESO UNI]]</f>
        <v>0</v>
      </c>
      <c r="Y2763" s="14">
        <f t="shared" si="368"/>
        <v>0</v>
      </c>
      <c r="Z2763" s="21">
        <f>Tabela1[[#This Row],[PESO TOTAL]]-Tabela1[[#This Row],[Peso Expedido]]</f>
        <v>0</v>
      </c>
      <c r="AA2763" s="18"/>
      <c r="AB2763" s="40"/>
      <c r="AC2763" s="40"/>
      <c r="AD2763" s="40"/>
      <c r="AE2763" s="40"/>
      <c r="AF2763" s="40"/>
      <c r="AG2763" s="40"/>
      <c r="AH2763" s="40"/>
      <c r="AI2763" s="40" t="str">
        <f t="shared" si="364"/>
        <v>ok</v>
      </c>
      <c r="AJ2763"/>
      <c r="AK2763" t="str">
        <f>Tabela1[[#This Row],[Coluna1]]&amp;Tabela1[[#This Row],[PEDIDO]]</f>
        <v/>
      </c>
      <c r="AL2763"/>
      <c r="AM2763"/>
      <c r="AN2763"/>
      <c r="AO2763" t="str">
        <f t="shared" si="369"/>
        <v>/</v>
      </c>
      <c r="AP2763" t="str">
        <f>Tabela1[[#This Row],[TAG]]&amp;Tabela1[[#This Row],[PEDIDO]]&amp;Tabela1[[#This Row],[PRODUTO]]</f>
        <v/>
      </c>
      <c r="AQ2763" s="23" t="str">
        <f>Tabela1[[#This Row],[PRODUTO]]&amp;Tabela1[[#This Row],[TAG]]</f>
        <v/>
      </c>
      <c r="AR2763" s="183">
        <f>Tabela1[[#This Row],[PESO TOTAL]]*Tabela1[[#This Row],[MATÉRIA PRIMA]]</f>
        <v>0</v>
      </c>
      <c r="AS2763" s="28">
        <f>Tabela1[[#This Row],[PESO TOTAL]]*Tabela1[[#This Row],[PREPARAÇÃO ]]</f>
        <v>0</v>
      </c>
      <c r="AT2763" s="28">
        <f>Tabela1[[#This Row],[PESO TOTAL]]*Tabela1[[#This Row],[CALDEIRARIA]]</f>
        <v>0</v>
      </c>
      <c r="AU2763" s="28">
        <f>Tabela1[[#This Row],[PESO TOTAL]]*Tabela1[[#This Row],[SOLDA]]</f>
        <v>0</v>
      </c>
      <c r="AV2763" s="28">
        <f>Tabela1[[#This Row],[PESO TOTAL]]*Tabela1[[#This Row],[ACABAMENTO]]</f>
        <v>0</v>
      </c>
      <c r="AW2763" s="28">
        <f>Tabela1[[#This Row],[PESO TOTAL]]*Tabela1[[#This Row],[PRONTO ACABADO]]</f>
        <v>0</v>
      </c>
      <c r="AX2763" s="28">
        <f>Tabela1[[#This Row],[PESO TOTAL]]*Tabela1[[#This Row],[EXPEDIÇÃO ]]</f>
        <v>0</v>
      </c>
      <c r="AY2763" s="28" t="str">
        <f>Tabela1[[#This Row],[PEDIDO]]&amp;Tabela1[[#This Row],[PRODUTO]]</f>
        <v/>
      </c>
      <c r="AZ2763" s="44">
        <f>IF(AF2763="",0,IF(ISTEXT(AF2763),H2763*VALUE(SUBSTITUTE(AF2763,"%",""))/100,H2763*AF2763))-Tabela1[[#This Row],[PRONTO ACABADO2]]</f>
        <v>0</v>
      </c>
      <c r="BA2763" s="44">
        <f>IF(AG2763="",0,IF(ISTEXT(AG2763),H2763*VALUE(SUBSTITUTE(AG2763,"%",""))/100,H2763*AG2763))-Tabela1[[#This Row],[PESO EXPEDIDO2]]</f>
        <v>0</v>
      </c>
      <c r="BB2763" s="44">
        <f t="shared" si="370"/>
        <v>0</v>
      </c>
      <c r="BC2763" s="44">
        <f t="shared" si="371"/>
        <v>0</v>
      </c>
      <c r="BD2763" s="44"/>
    </row>
    <row r="2764" spans="1:56" ht="15.75" hidden="1" customHeight="1" x14ac:dyDescent="0.25">
      <c r="A2764" s="6"/>
      <c r="B2764" s="22"/>
      <c r="C2764" s="7"/>
      <c r="D2764" s="46"/>
      <c r="E2764" s="7"/>
      <c r="F2764" s="7"/>
      <c r="G2764" s="44"/>
      <c r="H2764" s="41">
        <f>Tabela1[[#This Row],[PESO UNI]]*Tabela1[[#This Row],[QTE]]</f>
        <v>0</v>
      </c>
      <c r="I2764" s="7"/>
      <c r="J2764" s="8"/>
      <c r="K2764" s="8"/>
      <c r="L2764" s="9"/>
      <c r="M2764" s="10"/>
      <c r="N2764" s="8"/>
      <c r="O2764" s="12"/>
      <c r="P2764" s="13"/>
      <c r="Q2764" s="14">
        <f>Tabela1[[#This Row],[QTDE/ Fabricação]]-Tabela1[[#This Row],[QTE]]</f>
        <v>0</v>
      </c>
      <c r="R2764" s="19">
        <f t="shared" si="366"/>
        <v>0</v>
      </c>
      <c r="S2764" s="19">
        <f t="shared" si="365"/>
        <v>0</v>
      </c>
      <c r="T2764" s="20">
        <f t="shared" si="367"/>
        <v>0</v>
      </c>
      <c r="U2764" s="17">
        <f>IFERROR(SUMIF('LISTA DE EMBARQUE'!B:B,MICRO!E:E,'LISTA DE EMBARQUE'!G:G),"")</f>
        <v>0</v>
      </c>
      <c r="V2764" s="12" t="str">
        <f>IFERROR(VLOOKUP(Tabela1[[#This Row],[COD.MDE]],'LISTA DE EMBARQUE'!B:L,11,0),"")</f>
        <v/>
      </c>
      <c r="W2764" s="13" t="str">
        <f>IFERROR(COUNTIF(#REF!,Tabela1[[#This Row],[Colunas5]]),"")</f>
        <v/>
      </c>
      <c r="X2764" s="14">
        <f>Tabela1[[#This Row],[QIANTIDADE EXPEDIDA]]*Tabela1[[#This Row],[PESO UNI]]</f>
        <v>0</v>
      </c>
      <c r="Y2764" s="14">
        <f t="shared" si="368"/>
        <v>0</v>
      </c>
      <c r="Z2764" s="21">
        <f>Tabela1[[#This Row],[PESO TOTAL]]-Tabela1[[#This Row],[Peso Expedido]]</f>
        <v>0</v>
      </c>
      <c r="AA2764" s="18"/>
      <c r="AB2764" s="40"/>
      <c r="AC2764" s="40"/>
      <c r="AD2764" s="40"/>
      <c r="AE2764" s="40"/>
      <c r="AF2764" s="40"/>
      <c r="AG2764" s="40"/>
      <c r="AH2764" s="40"/>
      <c r="AI2764" s="40" t="str">
        <f t="shared" si="364"/>
        <v>ok</v>
      </c>
      <c r="AJ2764"/>
      <c r="AK2764" t="str">
        <f>Tabela1[[#This Row],[Coluna1]]&amp;Tabela1[[#This Row],[PEDIDO]]</f>
        <v/>
      </c>
      <c r="AL2764"/>
      <c r="AM2764"/>
      <c r="AN2764"/>
      <c r="AO2764" t="str">
        <f t="shared" si="369"/>
        <v>/</v>
      </c>
      <c r="AP2764" t="str">
        <f>Tabela1[[#This Row],[TAG]]&amp;Tabela1[[#This Row],[PEDIDO]]&amp;Tabela1[[#This Row],[PRODUTO]]</f>
        <v/>
      </c>
      <c r="AQ2764" s="23" t="str">
        <f>Tabela1[[#This Row],[PRODUTO]]&amp;Tabela1[[#This Row],[TAG]]</f>
        <v/>
      </c>
      <c r="AR2764" s="183">
        <f>Tabela1[[#This Row],[PESO TOTAL]]*Tabela1[[#This Row],[MATÉRIA PRIMA]]</f>
        <v>0</v>
      </c>
      <c r="AS2764" s="28">
        <f>Tabela1[[#This Row],[PESO TOTAL]]*Tabela1[[#This Row],[PREPARAÇÃO ]]</f>
        <v>0</v>
      </c>
      <c r="AT2764" s="28">
        <f>Tabela1[[#This Row],[PESO TOTAL]]*Tabela1[[#This Row],[CALDEIRARIA]]</f>
        <v>0</v>
      </c>
      <c r="AU2764" s="28">
        <f>Tabela1[[#This Row],[PESO TOTAL]]*Tabela1[[#This Row],[SOLDA]]</f>
        <v>0</v>
      </c>
      <c r="AV2764" s="28">
        <f>Tabela1[[#This Row],[PESO TOTAL]]*Tabela1[[#This Row],[ACABAMENTO]]</f>
        <v>0</v>
      </c>
      <c r="AW2764" s="28">
        <f>Tabela1[[#This Row],[PESO TOTAL]]*Tabela1[[#This Row],[PRONTO ACABADO]]</f>
        <v>0</v>
      </c>
      <c r="AX2764" s="28">
        <f>Tabela1[[#This Row],[PESO TOTAL]]*Tabela1[[#This Row],[EXPEDIÇÃO ]]</f>
        <v>0</v>
      </c>
      <c r="AY2764" s="28" t="str">
        <f>Tabela1[[#This Row],[PEDIDO]]&amp;Tabela1[[#This Row],[PRODUTO]]</f>
        <v/>
      </c>
      <c r="AZ2764" s="44">
        <f>IF(AF2764="",0,IF(ISTEXT(AF2764),H2764*VALUE(SUBSTITUTE(AF2764,"%",""))/100,H2764*AF2764))-Tabela1[[#This Row],[PRONTO ACABADO2]]</f>
        <v>0</v>
      </c>
      <c r="BA2764" s="44">
        <f>IF(AG2764="",0,IF(ISTEXT(AG2764),H2764*VALUE(SUBSTITUTE(AG2764,"%",""))/100,H2764*AG2764))-Tabela1[[#This Row],[PESO EXPEDIDO2]]</f>
        <v>0</v>
      </c>
      <c r="BB2764" s="44">
        <f t="shared" si="370"/>
        <v>0</v>
      </c>
      <c r="BC2764" s="44">
        <f t="shared" si="371"/>
        <v>0</v>
      </c>
      <c r="BD2764" s="44"/>
    </row>
    <row r="2765" spans="1:56" ht="15.75" hidden="1" customHeight="1" x14ac:dyDescent="0.25">
      <c r="A2765" s="6"/>
      <c r="B2765" s="22"/>
      <c r="C2765" s="7"/>
      <c r="D2765" s="46"/>
      <c r="E2765" s="7"/>
      <c r="F2765" s="7"/>
      <c r="G2765" s="44"/>
      <c r="H2765" s="41">
        <f>Tabela1[[#This Row],[PESO UNI]]*Tabela1[[#This Row],[QTE]]</f>
        <v>0</v>
      </c>
      <c r="I2765" s="7"/>
      <c r="J2765" s="8"/>
      <c r="K2765" s="8"/>
      <c r="L2765" s="9"/>
      <c r="M2765" s="10"/>
      <c r="N2765" s="8"/>
      <c r="O2765" s="12"/>
      <c r="P2765" s="13"/>
      <c r="Q2765" s="14">
        <f>Tabela1[[#This Row],[QTDE/ Fabricação]]-Tabela1[[#This Row],[QTE]]</f>
        <v>0</v>
      </c>
      <c r="R2765" s="19">
        <f t="shared" si="366"/>
        <v>0</v>
      </c>
      <c r="S2765" s="19">
        <f t="shared" si="365"/>
        <v>0</v>
      </c>
      <c r="T2765" s="20">
        <f t="shared" si="367"/>
        <v>0</v>
      </c>
      <c r="U2765" s="17">
        <f>IFERROR(SUMIF('LISTA DE EMBARQUE'!B:B,MICRO!E:E,'LISTA DE EMBARQUE'!G:G),"")</f>
        <v>0</v>
      </c>
      <c r="V2765" s="12" t="str">
        <f>IFERROR(VLOOKUP(Tabela1[[#This Row],[COD.MDE]],'LISTA DE EMBARQUE'!B:L,11,0),"")</f>
        <v/>
      </c>
      <c r="W2765" s="13" t="str">
        <f>IFERROR(COUNTIF(#REF!,Tabela1[[#This Row],[Colunas5]]),"")</f>
        <v/>
      </c>
      <c r="X2765" s="14">
        <f>Tabela1[[#This Row],[QIANTIDADE EXPEDIDA]]*Tabela1[[#This Row],[PESO UNI]]</f>
        <v>0</v>
      </c>
      <c r="Y2765" s="14">
        <f t="shared" si="368"/>
        <v>0</v>
      </c>
      <c r="Z2765" s="21">
        <f>Tabela1[[#This Row],[PESO TOTAL]]-Tabela1[[#This Row],[Peso Expedido]]</f>
        <v>0</v>
      </c>
      <c r="AA2765" s="18"/>
      <c r="AB2765" s="40"/>
      <c r="AC2765" s="40"/>
      <c r="AD2765" s="40"/>
      <c r="AE2765" s="40"/>
      <c r="AF2765" s="40"/>
      <c r="AG2765" s="40"/>
      <c r="AH2765" s="40"/>
      <c r="AI2765" s="40" t="str">
        <f t="shared" si="364"/>
        <v>ok</v>
      </c>
      <c r="AJ2765"/>
      <c r="AK2765" t="str">
        <f>Tabela1[[#This Row],[Coluna1]]&amp;Tabela1[[#This Row],[PEDIDO]]</f>
        <v/>
      </c>
      <c r="AL2765"/>
      <c r="AM2765"/>
      <c r="AN2765"/>
      <c r="AO2765" t="str">
        <f t="shared" si="369"/>
        <v>/</v>
      </c>
      <c r="AP2765" t="str">
        <f>Tabela1[[#This Row],[TAG]]&amp;Tabela1[[#This Row],[PEDIDO]]&amp;Tabela1[[#This Row],[PRODUTO]]</f>
        <v/>
      </c>
      <c r="AQ2765" s="23" t="str">
        <f>Tabela1[[#This Row],[PRODUTO]]&amp;Tabela1[[#This Row],[TAG]]</f>
        <v/>
      </c>
      <c r="AR2765" s="183">
        <f>Tabela1[[#This Row],[PESO TOTAL]]*Tabela1[[#This Row],[MATÉRIA PRIMA]]</f>
        <v>0</v>
      </c>
      <c r="AS2765" s="28">
        <f>Tabela1[[#This Row],[PESO TOTAL]]*Tabela1[[#This Row],[PREPARAÇÃO ]]</f>
        <v>0</v>
      </c>
      <c r="AT2765" s="28">
        <f>Tabela1[[#This Row],[PESO TOTAL]]*Tabela1[[#This Row],[CALDEIRARIA]]</f>
        <v>0</v>
      </c>
      <c r="AU2765" s="28">
        <f>Tabela1[[#This Row],[PESO TOTAL]]*Tabela1[[#This Row],[SOLDA]]</f>
        <v>0</v>
      </c>
      <c r="AV2765" s="28">
        <f>Tabela1[[#This Row],[PESO TOTAL]]*Tabela1[[#This Row],[ACABAMENTO]]</f>
        <v>0</v>
      </c>
      <c r="AW2765" s="28">
        <f>Tabela1[[#This Row],[PESO TOTAL]]*Tabela1[[#This Row],[PRONTO ACABADO]]</f>
        <v>0</v>
      </c>
      <c r="AX2765" s="28">
        <f>Tabela1[[#This Row],[PESO TOTAL]]*Tabela1[[#This Row],[EXPEDIÇÃO ]]</f>
        <v>0</v>
      </c>
      <c r="AY2765" s="28" t="str">
        <f>Tabela1[[#This Row],[PEDIDO]]&amp;Tabela1[[#This Row],[PRODUTO]]</f>
        <v/>
      </c>
      <c r="AZ2765" s="44">
        <f>IF(AF2765="",0,IF(ISTEXT(AF2765),H2765*VALUE(SUBSTITUTE(AF2765,"%",""))/100,H2765*AF2765))-Tabela1[[#This Row],[PRONTO ACABADO2]]</f>
        <v>0</v>
      </c>
      <c r="BA2765" s="44">
        <f>IF(AG2765="",0,IF(ISTEXT(AG2765),H2765*VALUE(SUBSTITUTE(AG2765,"%",""))/100,H2765*AG2765))-Tabela1[[#This Row],[PESO EXPEDIDO2]]</f>
        <v>0</v>
      </c>
      <c r="BB2765" s="44">
        <f t="shared" si="370"/>
        <v>0</v>
      </c>
      <c r="BC2765" s="44">
        <f t="shared" si="371"/>
        <v>0</v>
      </c>
      <c r="BD2765" s="44"/>
    </row>
    <row r="2766" spans="1:56" ht="15.75" hidden="1" customHeight="1" x14ac:dyDescent="0.25">
      <c r="A2766" s="6"/>
      <c r="B2766" s="22"/>
      <c r="C2766" s="7"/>
      <c r="D2766" s="46"/>
      <c r="E2766" s="7"/>
      <c r="F2766" s="7"/>
      <c r="G2766" s="44"/>
      <c r="H2766" s="41">
        <f>Tabela1[[#This Row],[PESO UNI]]*Tabela1[[#This Row],[QTE]]</f>
        <v>0</v>
      </c>
      <c r="I2766" s="7"/>
      <c r="J2766" s="8"/>
      <c r="K2766" s="8"/>
      <c r="L2766" s="9"/>
      <c r="M2766" s="10"/>
      <c r="N2766" s="8"/>
      <c r="O2766" s="12"/>
      <c r="P2766" s="13"/>
      <c r="Q2766" s="14">
        <f>Tabela1[[#This Row],[QTDE/ Fabricação]]-Tabela1[[#This Row],[QTE]]</f>
        <v>0</v>
      </c>
      <c r="R2766" s="19">
        <f t="shared" si="366"/>
        <v>0</v>
      </c>
      <c r="S2766" s="19">
        <f t="shared" si="365"/>
        <v>0</v>
      </c>
      <c r="T2766" s="20">
        <f t="shared" si="367"/>
        <v>0</v>
      </c>
      <c r="U2766" s="17">
        <f>IFERROR(SUMIF('LISTA DE EMBARQUE'!B:B,MICRO!E:E,'LISTA DE EMBARQUE'!G:G),"")</f>
        <v>0</v>
      </c>
      <c r="V2766" s="12" t="str">
        <f>IFERROR(VLOOKUP(Tabela1[[#This Row],[COD.MDE]],'LISTA DE EMBARQUE'!B:L,11,0),"")</f>
        <v/>
      </c>
      <c r="W2766" s="13" t="str">
        <f>IFERROR(COUNTIF(#REF!,Tabela1[[#This Row],[Colunas5]]),"")</f>
        <v/>
      </c>
      <c r="X2766" s="14">
        <f>Tabela1[[#This Row],[QIANTIDADE EXPEDIDA]]*Tabela1[[#This Row],[PESO UNI]]</f>
        <v>0</v>
      </c>
      <c r="Y2766" s="14">
        <f t="shared" si="368"/>
        <v>0</v>
      </c>
      <c r="Z2766" s="21">
        <f>Tabela1[[#This Row],[PESO TOTAL]]-Tabela1[[#This Row],[Peso Expedido]]</f>
        <v>0</v>
      </c>
      <c r="AA2766" s="18"/>
      <c r="AB2766" s="40"/>
      <c r="AC2766" s="40"/>
      <c r="AD2766" s="40"/>
      <c r="AE2766" s="40"/>
      <c r="AF2766" s="40"/>
      <c r="AG2766" s="40"/>
      <c r="AH2766" s="40"/>
      <c r="AI2766" s="40" t="str">
        <f t="shared" si="364"/>
        <v>ok</v>
      </c>
      <c r="AJ2766"/>
      <c r="AK2766" t="str">
        <f>Tabela1[[#This Row],[Coluna1]]&amp;Tabela1[[#This Row],[PEDIDO]]</f>
        <v/>
      </c>
      <c r="AL2766"/>
      <c r="AM2766"/>
      <c r="AN2766"/>
      <c r="AO2766" t="str">
        <f t="shared" si="369"/>
        <v>/</v>
      </c>
      <c r="AP2766" t="str">
        <f>Tabela1[[#This Row],[TAG]]&amp;Tabela1[[#This Row],[PEDIDO]]&amp;Tabela1[[#This Row],[PRODUTO]]</f>
        <v/>
      </c>
      <c r="AQ2766" s="23" t="str">
        <f>Tabela1[[#This Row],[PRODUTO]]&amp;Tabela1[[#This Row],[TAG]]</f>
        <v/>
      </c>
      <c r="AR2766" s="183">
        <f>Tabela1[[#This Row],[PESO TOTAL]]*Tabela1[[#This Row],[MATÉRIA PRIMA]]</f>
        <v>0</v>
      </c>
      <c r="AS2766" s="28">
        <f>Tabela1[[#This Row],[PESO TOTAL]]*Tabela1[[#This Row],[PREPARAÇÃO ]]</f>
        <v>0</v>
      </c>
      <c r="AT2766" s="28">
        <f>Tabela1[[#This Row],[PESO TOTAL]]*Tabela1[[#This Row],[CALDEIRARIA]]</f>
        <v>0</v>
      </c>
      <c r="AU2766" s="28">
        <f>Tabela1[[#This Row],[PESO TOTAL]]*Tabela1[[#This Row],[SOLDA]]</f>
        <v>0</v>
      </c>
      <c r="AV2766" s="28">
        <f>Tabela1[[#This Row],[PESO TOTAL]]*Tabela1[[#This Row],[ACABAMENTO]]</f>
        <v>0</v>
      </c>
      <c r="AW2766" s="28">
        <f>Tabela1[[#This Row],[PESO TOTAL]]*Tabela1[[#This Row],[PRONTO ACABADO]]</f>
        <v>0</v>
      </c>
      <c r="AX2766" s="28">
        <f>Tabela1[[#This Row],[PESO TOTAL]]*Tabela1[[#This Row],[EXPEDIÇÃO ]]</f>
        <v>0</v>
      </c>
      <c r="AY2766" s="28" t="str">
        <f>Tabela1[[#This Row],[PEDIDO]]&amp;Tabela1[[#This Row],[PRODUTO]]</f>
        <v/>
      </c>
      <c r="AZ2766" s="44">
        <f>IF(AF2766="",0,IF(ISTEXT(AF2766),H2766*VALUE(SUBSTITUTE(AF2766,"%",""))/100,H2766*AF2766))-Tabela1[[#This Row],[PRONTO ACABADO2]]</f>
        <v>0</v>
      </c>
      <c r="BA2766" s="44">
        <f>IF(AG2766="",0,IF(ISTEXT(AG2766),H2766*VALUE(SUBSTITUTE(AG2766,"%",""))/100,H2766*AG2766))-Tabela1[[#This Row],[PESO EXPEDIDO2]]</f>
        <v>0</v>
      </c>
      <c r="BB2766" s="44">
        <f t="shared" si="370"/>
        <v>0</v>
      </c>
      <c r="BC2766" s="44">
        <f t="shared" si="371"/>
        <v>0</v>
      </c>
      <c r="BD2766" s="44"/>
    </row>
    <row r="2767" spans="1:56" ht="15.75" hidden="1" customHeight="1" x14ac:dyDescent="0.25">
      <c r="A2767" s="6"/>
      <c r="B2767" s="22"/>
      <c r="C2767" s="7"/>
      <c r="D2767" s="46"/>
      <c r="E2767" s="7"/>
      <c r="F2767" s="7"/>
      <c r="G2767" s="44"/>
      <c r="H2767" s="41">
        <f>Tabela1[[#This Row],[PESO UNI]]*Tabela1[[#This Row],[QTE]]</f>
        <v>0</v>
      </c>
      <c r="I2767" s="7"/>
      <c r="J2767" s="8"/>
      <c r="K2767" s="8"/>
      <c r="L2767" s="9"/>
      <c r="M2767" s="10"/>
      <c r="N2767" s="8"/>
      <c r="O2767" s="12"/>
      <c r="P2767" s="13"/>
      <c r="Q2767" s="14">
        <f>Tabela1[[#This Row],[QTDE/ Fabricação]]-Tabela1[[#This Row],[QTE]]</f>
        <v>0</v>
      </c>
      <c r="R2767" s="19">
        <f t="shared" si="366"/>
        <v>0</v>
      </c>
      <c r="S2767" s="19">
        <f t="shared" si="365"/>
        <v>0</v>
      </c>
      <c r="T2767" s="20">
        <f t="shared" si="367"/>
        <v>0</v>
      </c>
      <c r="U2767" s="17">
        <f>IFERROR(SUMIF('LISTA DE EMBARQUE'!B:B,MICRO!E:E,'LISTA DE EMBARQUE'!G:G),"")</f>
        <v>0</v>
      </c>
      <c r="V2767" s="12" t="str">
        <f>IFERROR(VLOOKUP(Tabela1[[#This Row],[COD.MDE]],'LISTA DE EMBARQUE'!B:L,11,0),"")</f>
        <v/>
      </c>
      <c r="W2767" s="13" t="str">
        <f>IFERROR(COUNTIF(#REF!,Tabela1[[#This Row],[Colunas5]]),"")</f>
        <v/>
      </c>
      <c r="X2767" s="14">
        <f>Tabela1[[#This Row],[QIANTIDADE EXPEDIDA]]*Tabela1[[#This Row],[PESO UNI]]</f>
        <v>0</v>
      </c>
      <c r="Y2767" s="14">
        <f t="shared" si="368"/>
        <v>0</v>
      </c>
      <c r="Z2767" s="21">
        <f>Tabela1[[#This Row],[PESO TOTAL]]-Tabela1[[#This Row],[Peso Expedido]]</f>
        <v>0</v>
      </c>
      <c r="AA2767" s="18"/>
      <c r="AB2767" s="40"/>
      <c r="AC2767" s="40"/>
      <c r="AD2767" s="40"/>
      <c r="AE2767" s="40"/>
      <c r="AF2767" s="40"/>
      <c r="AG2767" s="40"/>
      <c r="AH2767" s="40"/>
      <c r="AI2767" s="40" t="str">
        <f t="shared" si="364"/>
        <v>ok</v>
      </c>
      <c r="AJ2767"/>
      <c r="AK2767" t="str">
        <f>Tabela1[[#This Row],[Coluna1]]&amp;Tabela1[[#This Row],[PEDIDO]]</f>
        <v/>
      </c>
      <c r="AL2767"/>
      <c r="AM2767"/>
      <c r="AN2767"/>
      <c r="AO2767" t="str">
        <f t="shared" si="369"/>
        <v>/</v>
      </c>
      <c r="AP2767" t="str">
        <f>Tabela1[[#This Row],[TAG]]&amp;Tabela1[[#This Row],[PEDIDO]]&amp;Tabela1[[#This Row],[PRODUTO]]</f>
        <v/>
      </c>
      <c r="AQ2767" s="23" t="str">
        <f>Tabela1[[#This Row],[PRODUTO]]&amp;Tabela1[[#This Row],[TAG]]</f>
        <v/>
      </c>
      <c r="AR2767" s="183">
        <f>Tabela1[[#This Row],[PESO TOTAL]]*Tabela1[[#This Row],[MATÉRIA PRIMA]]</f>
        <v>0</v>
      </c>
      <c r="AS2767" s="28">
        <f>Tabela1[[#This Row],[PESO TOTAL]]*Tabela1[[#This Row],[PREPARAÇÃO ]]</f>
        <v>0</v>
      </c>
      <c r="AT2767" s="28">
        <f>Tabela1[[#This Row],[PESO TOTAL]]*Tabela1[[#This Row],[CALDEIRARIA]]</f>
        <v>0</v>
      </c>
      <c r="AU2767" s="28">
        <f>Tabela1[[#This Row],[PESO TOTAL]]*Tabela1[[#This Row],[SOLDA]]</f>
        <v>0</v>
      </c>
      <c r="AV2767" s="28">
        <f>Tabela1[[#This Row],[PESO TOTAL]]*Tabela1[[#This Row],[ACABAMENTO]]</f>
        <v>0</v>
      </c>
      <c r="AW2767" s="28">
        <f>Tabela1[[#This Row],[PESO TOTAL]]*Tabela1[[#This Row],[PRONTO ACABADO]]</f>
        <v>0</v>
      </c>
      <c r="AX2767" s="28">
        <f>Tabela1[[#This Row],[PESO TOTAL]]*Tabela1[[#This Row],[EXPEDIÇÃO ]]</f>
        <v>0</v>
      </c>
      <c r="AY2767" s="28" t="str">
        <f>Tabela1[[#This Row],[PEDIDO]]&amp;Tabela1[[#This Row],[PRODUTO]]</f>
        <v/>
      </c>
      <c r="AZ2767" s="44">
        <f>IF(AF2767="",0,IF(ISTEXT(AF2767),H2767*VALUE(SUBSTITUTE(AF2767,"%",""))/100,H2767*AF2767))-Tabela1[[#This Row],[PRONTO ACABADO2]]</f>
        <v>0</v>
      </c>
      <c r="BA2767" s="44">
        <f>IF(AG2767="",0,IF(ISTEXT(AG2767),H2767*VALUE(SUBSTITUTE(AG2767,"%",""))/100,H2767*AG2767))-Tabela1[[#This Row],[PESO EXPEDIDO2]]</f>
        <v>0</v>
      </c>
      <c r="BB2767" s="44">
        <f t="shared" si="370"/>
        <v>0</v>
      </c>
      <c r="BC2767" s="44">
        <f t="shared" si="371"/>
        <v>0</v>
      </c>
      <c r="BD2767" s="44"/>
    </row>
    <row r="2768" spans="1:56" ht="15.75" hidden="1" customHeight="1" x14ac:dyDescent="0.25">
      <c r="A2768" s="6"/>
      <c r="B2768" s="22"/>
      <c r="C2768" s="7"/>
      <c r="D2768" s="46"/>
      <c r="E2768" s="7"/>
      <c r="F2768" s="7"/>
      <c r="G2768" s="44"/>
      <c r="H2768" s="41">
        <f>Tabela1[[#This Row],[PESO UNI]]*Tabela1[[#This Row],[QTE]]</f>
        <v>0</v>
      </c>
      <c r="I2768" s="7"/>
      <c r="J2768" s="8"/>
      <c r="K2768" s="8"/>
      <c r="L2768" s="9"/>
      <c r="M2768" s="10"/>
      <c r="N2768" s="8"/>
      <c r="O2768" s="12"/>
      <c r="P2768" s="13"/>
      <c r="Q2768" s="14">
        <f>Tabela1[[#This Row],[QTDE/ Fabricação]]-Tabela1[[#This Row],[QTE]]</f>
        <v>0</v>
      </c>
      <c r="R2768" s="19">
        <f t="shared" si="366"/>
        <v>0</v>
      </c>
      <c r="S2768" s="19">
        <f t="shared" si="365"/>
        <v>0</v>
      </c>
      <c r="T2768" s="20">
        <f t="shared" si="367"/>
        <v>0</v>
      </c>
      <c r="U2768" s="17">
        <f>IFERROR(SUMIF('LISTA DE EMBARQUE'!B:B,MICRO!E:E,'LISTA DE EMBARQUE'!G:G),"")</f>
        <v>0</v>
      </c>
      <c r="V2768" s="12" t="str">
        <f>IFERROR(VLOOKUP(Tabela1[[#This Row],[COD.MDE]],'LISTA DE EMBARQUE'!B:L,11,0),"")</f>
        <v/>
      </c>
      <c r="W2768" s="13" t="str">
        <f>IFERROR(COUNTIF(#REF!,Tabela1[[#This Row],[Colunas5]]),"")</f>
        <v/>
      </c>
      <c r="X2768" s="14">
        <f>Tabela1[[#This Row],[QIANTIDADE EXPEDIDA]]*Tabela1[[#This Row],[PESO UNI]]</f>
        <v>0</v>
      </c>
      <c r="Y2768" s="14">
        <f t="shared" si="368"/>
        <v>0</v>
      </c>
      <c r="Z2768" s="21">
        <f>Tabela1[[#This Row],[PESO TOTAL]]-Tabela1[[#This Row],[Peso Expedido]]</f>
        <v>0</v>
      </c>
      <c r="AA2768" s="18"/>
      <c r="AB2768" s="40"/>
      <c r="AC2768" s="40"/>
      <c r="AD2768" s="40"/>
      <c r="AE2768" s="40"/>
      <c r="AF2768" s="40"/>
      <c r="AG2768" s="40"/>
      <c r="AH2768" s="40"/>
      <c r="AI2768" s="40" t="str">
        <f t="shared" si="364"/>
        <v>ok</v>
      </c>
      <c r="AJ2768"/>
      <c r="AK2768" t="str">
        <f>Tabela1[[#This Row],[Coluna1]]&amp;Tabela1[[#This Row],[PEDIDO]]</f>
        <v/>
      </c>
      <c r="AL2768"/>
      <c r="AM2768"/>
      <c r="AN2768"/>
      <c r="AO2768" t="str">
        <f t="shared" si="369"/>
        <v>/</v>
      </c>
      <c r="AP2768" t="str">
        <f>Tabela1[[#This Row],[TAG]]&amp;Tabela1[[#This Row],[PEDIDO]]&amp;Tabela1[[#This Row],[PRODUTO]]</f>
        <v/>
      </c>
      <c r="AQ2768" s="23" t="str">
        <f>Tabela1[[#This Row],[PRODUTO]]&amp;Tabela1[[#This Row],[TAG]]</f>
        <v/>
      </c>
      <c r="AR2768" s="183">
        <f>Tabela1[[#This Row],[PESO TOTAL]]*Tabela1[[#This Row],[MATÉRIA PRIMA]]</f>
        <v>0</v>
      </c>
      <c r="AS2768" s="28">
        <f>Tabela1[[#This Row],[PESO TOTAL]]*Tabela1[[#This Row],[PREPARAÇÃO ]]</f>
        <v>0</v>
      </c>
      <c r="AT2768" s="28">
        <f>Tabela1[[#This Row],[PESO TOTAL]]*Tabela1[[#This Row],[CALDEIRARIA]]</f>
        <v>0</v>
      </c>
      <c r="AU2768" s="28">
        <f>Tabela1[[#This Row],[PESO TOTAL]]*Tabela1[[#This Row],[SOLDA]]</f>
        <v>0</v>
      </c>
      <c r="AV2768" s="28">
        <f>Tabela1[[#This Row],[PESO TOTAL]]*Tabela1[[#This Row],[ACABAMENTO]]</f>
        <v>0</v>
      </c>
      <c r="AW2768" s="28">
        <f>Tabela1[[#This Row],[PESO TOTAL]]*Tabela1[[#This Row],[PRONTO ACABADO]]</f>
        <v>0</v>
      </c>
      <c r="AX2768" s="28">
        <f>Tabela1[[#This Row],[PESO TOTAL]]*Tabela1[[#This Row],[EXPEDIÇÃO ]]</f>
        <v>0</v>
      </c>
      <c r="AY2768" s="28" t="str">
        <f>Tabela1[[#This Row],[PEDIDO]]&amp;Tabela1[[#This Row],[PRODUTO]]</f>
        <v/>
      </c>
      <c r="AZ2768" s="44">
        <f>IF(AF2768="",0,IF(ISTEXT(AF2768),H2768*VALUE(SUBSTITUTE(AF2768,"%",""))/100,H2768*AF2768))-Tabela1[[#This Row],[PRONTO ACABADO2]]</f>
        <v>0</v>
      </c>
      <c r="BA2768" s="44">
        <f>IF(AG2768="",0,IF(ISTEXT(AG2768),H2768*VALUE(SUBSTITUTE(AG2768,"%",""))/100,H2768*AG2768))-Tabela1[[#This Row],[PESO EXPEDIDO2]]</f>
        <v>0</v>
      </c>
      <c r="BB2768" s="44">
        <f t="shared" si="370"/>
        <v>0</v>
      </c>
      <c r="BC2768" s="44">
        <f t="shared" si="371"/>
        <v>0</v>
      </c>
      <c r="BD2768" s="44"/>
    </row>
    <row r="2769" spans="1:56" ht="15.75" hidden="1" customHeight="1" x14ac:dyDescent="0.25">
      <c r="A2769" s="6"/>
      <c r="B2769" s="22"/>
      <c r="C2769" s="7"/>
      <c r="D2769" s="46"/>
      <c r="E2769" s="7"/>
      <c r="F2769" s="7"/>
      <c r="G2769" s="44"/>
      <c r="H2769" s="41">
        <f>Tabela1[[#This Row],[PESO UNI]]*Tabela1[[#This Row],[QTE]]</f>
        <v>0</v>
      </c>
      <c r="I2769" s="7"/>
      <c r="J2769" s="8"/>
      <c r="K2769" s="8"/>
      <c r="L2769" s="9"/>
      <c r="M2769" s="10"/>
      <c r="N2769" s="8"/>
      <c r="O2769" s="12"/>
      <c r="P2769" s="13"/>
      <c r="Q2769" s="14">
        <f>Tabela1[[#This Row],[QTDE/ Fabricação]]-Tabela1[[#This Row],[QTE]]</f>
        <v>0</v>
      </c>
      <c r="R2769" s="19">
        <f t="shared" si="366"/>
        <v>0</v>
      </c>
      <c r="S2769" s="19">
        <f t="shared" si="365"/>
        <v>0</v>
      </c>
      <c r="T2769" s="20">
        <f t="shared" si="367"/>
        <v>0</v>
      </c>
      <c r="U2769" s="17">
        <f>IFERROR(SUMIF('LISTA DE EMBARQUE'!B:B,MICRO!E:E,'LISTA DE EMBARQUE'!G:G),"")</f>
        <v>0</v>
      </c>
      <c r="V2769" s="12" t="str">
        <f>IFERROR(VLOOKUP(Tabela1[[#This Row],[COD.MDE]],'LISTA DE EMBARQUE'!B:L,11,0),"")</f>
        <v/>
      </c>
      <c r="W2769" s="13" t="str">
        <f>IFERROR(COUNTIF(#REF!,Tabela1[[#This Row],[Colunas5]]),"")</f>
        <v/>
      </c>
      <c r="X2769" s="14">
        <f>Tabela1[[#This Row],[QIANTIDADE EXPEDIDA]]*Tabela1[[#This Row],[PESO UNI]]</f>
        <v>0</v>
      </c>
      <c r="Y2769" s="14">
        <f t="shared" si="368"/>
        <v>0</v>
      </c>
      <c r="Z2769" s="21">
        <f>Tabela1[[#This Row],[PESO TOTAL]]-Tabela1[[#This Row],[Peso Expedido]]</f>
        <v>0</v>
      </c>
      <c r="AA2769" s="18"/>
      <c r="AB2769" s="40"/>
      <c r="AC2769" s="40"/>
      <c r="AD2769" s="40"/>
      <c r="AE2769" s="40"/>
      <c r="AF2769" s="40"/>
      <c r="AG2769" s="40"/>
      <c r="AH2769" s="40"/>
      <c r="AI2769" s="40" t="str">
        <f t="shared" ref="AI2769:AI2832" si="372">IF(Z2769&lt;=0,"ok","")</f>
        <v>ok</v>
      </c>
      <c r="AJ2769"/>
      <c r="AK2769" t="str">
        <f>Tabela1[[#This Row],[Coluna1]]&amp;Tabela1[[#This Row],[PEDIDO]]</f>
        <v/>
      </c>
      <c r="AL2769"/>
      <c r="AM2769"/>
      <c r="AN2769"/>
      <c r="AO2769" t="str">
        <f t="shared" si="369"/>
        <v>/</v>
      </c>
      <c r="AP2769" t="str">
        <f>Tabela1[[#This Row],[TAG]]&amp;Tabela1[[#This Row],[PEDIDO]]&amp;Tabela1[[#This Row],[PRODUTO]]</f>
        <v/>
      </c>
      <c r="AQ2769" s="23" t="str">
        <f>Tabela1[[#This Row],[PRODUTO]]&amp;Tabela1[[#This Row],[TAG]]</f>
        <v/>
      </c>
      <c r="AR2769" s="183">
        <f>Tabela1[[#This Row],[PESO TOTAL]]*Tabela1[[#This Row],[MATÉRIA PRIMA]]</f>
        <v>0</v>
      </c>
      <c r="AS2769" s="28">
        <f>Tabela1[[#This Row],[PESO TOTAL]]*Tabela1[[#This Row],[PREPARAÇÃO ]]</f>
        <v>0</v>
      </c>
      <c r="AT2769" s="28">
        <f>Tabela1[[#This Row],[PESO TOTAL]]*Tabela1[[#This Row],[CALDEIRARIA]]</f>
        <v>0</v>
      </c>
      <c r="AU2769" s="28">
        <f>Tabela1[[#This Row],[PESO TOTAL]]*Tabela1[[#This Row],[SOLDA]]</f>
        <v>0</v>
      </c>
      <c r="AV2769" s="28">
        <f>Tabela1[[#This Row],[PESO TOTAL]]*Tabela1[[#This Row],[ACABAMENTO]]</f>
        <v>0</v>
      </c>
      <c r="AW2769" s="28">
        <f>Tabela1[[#This Row],[PESO TOTAL]]*Tabela1[[#This Row],[PRONTO ACABADO]]</f>
        <v>0</v>
      </c>
      <c r="AX2769" s="28">
        <f>Tabela1[[#This Row],[PESO TOTAL]]*Tabela1[[#This Row],[EXPEDIÇÃO ]]</f>
        <v>0</v>
      </c>
      <c r="AY2769" s="28" t="str">
        <f>Tabela1[[#This Row],[PEDIDO]]&amp;Tabela1[[#This Row],[PRODUTO]]</f>
        <v/>
      </c>
      <c r="AZ2769" s="44">
        <f>IF(AF2769="",0,IF(ISTEXT(AF2769),H2769*VALUE(SUBSTITUTE(AF2769,"%",""))/100,H2769*AF2769))-Tabela1[[#This Row],[PRONTO ACABADO2]]</f>
        <v>0</v>
      </c>
      <c r="BA2769" s="44">
        <f>IF(AG2769="",0,IF(ISTEXT(AG2769),H2769*VALUE(SUBSTITUTE(AG2769,"%",""))/100,H2769*AG2769))-Tabela1[[#This Row],[PESO EXPEDIDO2]]</f>
        <v>0</v>
      </c>
      <c r="BB2769" s="44">
        <f t="shared" si="370"/>
        <v>0</v>
      </c>
      <c r="BC2769" s="44">
        <f t="shared" si="371"/>
        <v>0</v>
      </c>
      <c r="BD2769" s="44"/>
    </row>
    <row r="2770" spans="1:56" ht="15.75" hidden="1" customHeight="1" x14ac:dyDescent="0.25">
      <c r="A2770" s="6"/>
      <c r="B2770" s="22"/>
      <c r="C2770" s="7"/>
      <c r="D2770" s="46"/>
      <c r="E2770" s="7"/>
      <c r="F2770" s="7"/>
      <c r="G2770" s="44"/>
      <c r="H2770" s="41">
        <f>Tabela1[[#This Row],[PESO UNI]]*Tabela1[[#This Row],[QTE]]</f>
        <v>0</v>
      </c>
      <c r="I2770" s="7"/>
      <c r="J2770" s="8"/>
      <c r="K2770" s="8"/>
      <c r="L2770" s="9"/>
      <c r="M2770" s="10"/>
      <c r="N2770" s="8"/>
      <c r="O2770" s="12"/>
      <c r="P2770" s="13"/>
      <c r="Q2770" s="14">
        <f>Tabela1[[#This Row],[QTDE/ Fabricação]]-Tabela1[[#This Row],[QTE]]</f>
        <v>0</v>
      </c>
      <c r="R2770" s="19">
        <f t="shared" si="366"/>
        <v>0</v>
      </c>
      <c r="S2770" s="19">
        <f t="shared" si="365"/>
        <v>0</v>
      </c>
      <c r="T2770" s="20">
        <f t="shared" si="367"/>
        <v>0</v>
      </c>
      <c r="U2770" s="17">
        <f>IFERROR(SUMIF('LISTA DE EMBARQUE'!B:B,MICRO!E:E,'LISTA DE EMBARQUE'!G:G),"")</f>
        <v>0</v>
      </c>
      <c r="V2770" s="12" t="str">
        <f>IFERROR(VLOOKUP(Tabela1[[#This Row],[COD.MDE]],'LISTA DE EMBARQUE'!B:L,11,0),"")</f>
        <v/>
      </c>
      <c r="W2770" s="13" t="str">
        <f>IFERROR(COUNTIF(#REF!,Tabela1[[#This Row],[Colunas5]]),"")</f>
        <v/>
      </c>
      <c r="X2770" s="14">
        <f>Tabela1[[#This Row],[QIANTIDADE EXPEDIDA]]*Tabela1[[#This Row],[PESO UNI]]</f>
        <v>0</v>
      </c>
      <c r="Y2770" s="14">
        <f t="shared" si="368"/>
        <v>0</v>
      </c>
      <c r="Z2770" s="21">
        <f>Tabela1[[#This Row],[PESO TOTAL]]-Tabela1[[#This Row],[Peso Expedido]]</f>
        <v>0</v>
      </c>
      <c r="AA2770" s="18"/>
      <c r="AB2770" s="40"/>
      <c r="AC2770" s="40"/>
      <c r="AD2770" s="40"/>
      <c r="AE2770" s="40"/>
      <c r="AF2770" s="40"/>
      <c r="AG2770" s="40"/>
      <c r="AH2770" s="40"/>
      <c r="AI2770" s="40" t="str">
        <f t="shared" si="372"/>
        <v>ok</v>
      </c>
      <c r="AJ2770"/>
      <c r="AK2770" t="str">
        <f>Tabela1[[#This Row],[Coluna1]]&amp;Tabela1[[#This Row],[PEDIDO]]</f>
        <v/>
      </c>
      <c r="AL2770"/>
      <c r="AM2770"/>
      <c r="AN2770"/>
      <c r="AO2770" t="str">
        <f t="shared" si="369"/>
        <v>/</v>
      </c>
      <c r="AP2770" t="str">
        <f>Tabela1[[#This Row],[TAG]]&amp;Tabela1[[#This Row],[PEDIDO]]&amp;Tabela1[[#This Row],[PRODUTO]]</f>
        <v/>
      </c>
      <c r="AQ2770" s="23" t="str">
        <f>Tabela1[[#This Row],[PRODUTO]]&amp;Tabela1[[#This Row],[TAG]]</f>
        <v/>
      </c>
      <c r="AR2770" s="183">
        <f>Tabela1[[#This Row],[PESO TOTAL]]*Tabela1[[#This Row],[MATÉRIA PRIMA]]</f>
        <v>0</v>
      </c>
      <c r="AS2770" s="28">
        <f>Tabela1[[#This Row],[PESO TOTAL]]*Tabela1[[#This Row],[PREPARAÇÃO ]]</f>
        <v>0</v>
      </c>
      <c r="AT2770" s="28">
        <f>Tabela1[[#This Row],[PESO TOTAL]]*Tabela1[[#This Row],[CALDEIRARIA]]</f>
        <v>0</v>
      </c>
      <c r="AU2770" s="28">
        <f>Tabela1[[#This Row],[PESO TOTAL]]*Tabela1[[#This Row],[SOLDA]]</f>
        <v>0</v>
      </c>
      <c r="AV2770" s="28">
        <f>Tabela1[[#This Row],[PESO TOTAL]]*Tabela1[[#This Row],[ACABAMENTO]]</f>
        <v>0</v>
      </c>
      <c r="AW2770" s="28">
        <f>Tabela1[[#This Row],[PESO TOTAL]]*Tabela1[[#This Row],[PRONTO ACABADO]]</f>
        <v>0</v>
      </c>
      <c r="AX2770" s="28">
        <f>Tabela1[[#This Row],[PESO TOTAL]]*Tabela1[[#This Row],[EXPEDIÇÃO ]]</f>
        <v>0</v>
      </c>
      <c r="AY2770" s="28" t="str">
        <f>Tabela1[[#This Row],[PEDIDO]]&amp;Tabela1[[#This Row],[PRODUTO]]</f>
        <v/>
      </c>
      <c r="AZ2770" s="44">
        <f>IF(AF2770="",0,IF(ISTEXT(AF2770),H2770*VALUE(SUBSTITUTE(AF2770,"%",""))/100,H2770*AF2770))-Tabela1[[#This Row],[PRONTO ACABADO2]]</f>
        <v>0</v>
      </c>
      <c r="BA2770" s="44">
        <f>IF(AG2770="",0,IF(ISTEXT(AG2770),H2770*VALUE(SUBSTITUTE(AG2770,"%",""))/100,H2770*AG2770))-Tabela1[[#This Row],[PESO EXPEDIDO2]]</f>
        <v>0</v>
      </c>
      <c r="BB2770" s="44">
        <f t="shared" si="370"/>
        <v>0</v>
      </c>
      <c r="BC2770" s="44">
        <f t="shared" si="371"/>
        <v>0</v>
      </c>
      <c r="BD2770" s="44"/>
    </row>
    <row r="2771" spans="1:56" ht="15.75" hidden="1" customHeight="1" x14ac:dyDescent="0.25">
      <c r="A2771" s="6"/>
      <c r="B2771" s="22"/>
      <c r="C2771" s="7"/>
      <c r="D2771" s="46"/>
      <c r="E2771" s="7"/>
      <c r="F2771" s="7"/>
      <c r="G2771" s="44"/>
      <c r="H2771" s="41">
        <f>Tabela1[[#This Row],[PESO UNI]]*Tabela1[[#This Row],[QTE]]</f>
        <v>0</v>
      </c>
      <c r="I2771" s="7"/>
      <c r="J2771" s="8"/>
      <c r="K2771" s="8"/>
      <c r="L2771" s="9"/>
      <c r="M2771" s="10"/>
      <c r="N2771" s="8"/>
      <c r="O2771" s="12"/>
      <c r="P2771" s="13"/>
      <c r="Q2771" s="14">
        <f>Tabela1[[#This Row],[QTDE/ Fabricação]]-Tabela1[[#This Row],[QTE]]</f>
        <v>0</v>
      </c>
      <c r="R2771" s="19">
        <f t="shared" si="366"/>
        <v>0</v>
      </c>
      <c r="S2771" s="19">
        <f t="shared" si="365"/>
        <v>0</v>
      </c>
      <c r="T2771" s="20">
        <f t="shared" si="367"/>
        <v>0</v>
      </c>
      <c r="U2771" s="17">
        <f>IFERROR(SUMIF('LISTA DE EMBARQUE'!B:B,MICRO!E:E,'LISTA DE EMBARQUE'!G:G),"")</f>
        <v>0</v>
      </c>
      <c r="V2771" s="12" t="str">
        <f>IFERROR(VLOOKUP(Tabela1[[#This Row],[COD.MDE]],'LISTA DE EMBARQUE'!B:L,11,0),"")</f>
        <v/>
      </c>
      <c r="W2771" s="13" t="str">
        <f>IFERROR(COUNTIF(#REF!,Tabela1[[#This Row],[Colunas5]]),"")</f>
        <v/>
      </c>
      <c r="X2771" s="14">
        <f>Tabela1[[#This Row],[QIANTIDADE EXPEDIDA]]*Tabela1[[#This Row],[PESO UNI]]</f>
        <v>0</v>
      </c>
      <c r="Y2771" s="14">
        <f t="shared" si="368"/>
        <v>0</v>
      </c>
      <c r="Z2771" s="21">
        <f>Tabela1[[#This Row],[PESO TOTAL]]-Tabela1[[#This Row],[Peso Expedido]]</f>
        <v>0</v>
      </c>
      <c r="AA2771" s="18"/>
      <c r="AB2771" s="40"/>
      <c r="AC2771" s="40"/>
      <c r="AD2771" s="40"/>
      <c r="AE2771" s="40"/>
      <c r="AF2771" s="40"/>
      <c r="AG2771" s="40"/>
      <c r="AH2771" s="40"/>
      <c r="AI2771" s="40" t="str">
        <f t="shared" si="372"/>
        <v>ok</v>
      </c>
      <c r="AJ2771"/>
      <c r="AK2771" t="str">
        <f>Tabela1[[#This Row],[Coluna1]]&amp;Tabela1[[#This Row],[PEDIDO]]</f>
        <v/>
      </c>
      <c r="AL2771"/>
      <c r="AM2771"/>
      <c r="AN2771"/>
      <c r="AO2771" t="str">
        <f t="shared" si="369"/>
        <v>/</v>
      </c>
      <c r="AP2771" t="str">
        <f>Tabela1[[#This Row],[TAG]]&amp;Tabela1[[#This Row],[PEDIDO]]&amp;Tabela1[[#This Row],[PRODUTO]]</f>
        <v/>
      </c>
      <c r="AQ2771" s="23" t="str">
        <f>Tabela1[[#This Row],[PRODUTO]]&amp;Tabela1[[#This Row],[TAG]]</f>
        <v/>
      </c>
      <c r="AR2771" s="183">
        <f>Tabela1[[#This Row],[PESO TOTAL]]*Tabela1[[#This Row],[MATÉRIA PRIMA]]</f>
        <v>0</v>
      </c>
      <c r="AS2771" s="28">
        <f>Tabela1[[#This Row],[PESO TOTAL]]*Tabela1[[#This Row],[PREPARAÇÃO ]]</f>
        <v>0</v>
      </c>
      <c r="AT2771" s="28">
        <f>Tabela1[[#This Row],[PESO TOTAL]]*Tabela1[[#This Row],[CALDEIRARIA]]</f>
        <v>0</v>
      </c>
      <c r="AU2771" s="28">
        <f>Tabela1[[#This Row],[PESO TOTAL]]*Tabela1[[#This Row],[SOLDA]]</f>
        <v>0</v>
      </c>
      <c r="AV2771" s="28">
        <f>Tabela1[[#This Row],[PESO TOTAL]]*Tabela1[[#This Row],[ACABAMENTO]]</f>
        <v>0</v>
      </c>
      <c r="AW2771" s="28">
        <f>Tabela1[[#This Row],[PESO TOTAL]]*Tabela1[[#This Row],[PRONTO ACABADO]]</f>
        <v>0</v>
      </c>
      <c r="AX2771" s="28">
        <f>Tabela1[[#This Row],[PESO TOTAL]]*Tabela1[[#This Row],[EXPEDIÇÃO ]]</f>
        <v>0</v>
      </c>
      <c r="AY2771" s="28" t="str">
        <f>Tabela1[[#This Row],[PEDIDO]]&amp;Tabela1[[#This Row],[PRODUTO]]</f>
        <v/>
      </c>
      <c r="AZ2771" s="44">
        <f>IF(AF2771="",0,IF(ISTEXT(AF2771),H2771*VALUE(SUBSTITUTE(AF2771,"%",""))/100,H2771*AF2771))-Tabela1[[#This Row],[PRONTO ACABADO2]]</f>
        <v>0</v>
      </c>
      <c r="BA2771" s="44">
        <f>IF(AG2771="",0,IF(ISTEXT(AG2771),H2771*VALUE(SUBSTITUTE(AG2771,"%",""))/100,H2771*AG2771))-Tabela1[[#This Row],[PESO EXPEDIDO2]]</f>
        <v>0</v>
      </c>
      <c r="BB2771" s="44">
        <f t="shared" si="370"/>
        <v>0</v>
      </c>
      <c r="BC2771" s="44">
        <f t="shared" si="371"/>
        <v>0</v>
      </c>
      <c r="BD2771" s="44"/>
    </row>
    <row r="2772" spans="1:56" ht="15.75" hidden="1" customHeight="1" x14ac:dyDescent="0.25">
      <c r="A2772" s="6"/>
      <c r="B2772" s="22"/>
      <c r="C2772" s="7"/>
      <c r="D2772" s="46"/>
      <c r="E2772" s="7"/>
      <c r="F2772" s="7"/>
      <c r="G2772" s="44"/>
      <c r="H2772" s="41">
        <f>Tabela1[[#This Row],[PESO UNI]]*Tabela1[[#This Row],[QTE]]</f>
        <v>0</v>
      </c>
      <c r="I2772" s="7"/>
      <c r="J2772" s="8"/>
      <c r="K2772" s="8"/>
      <c r="L2772" s="9"/>
      <c r="M2772" s="10"/>
      <c r="N2772" s="8"/>
      <c r="O2772" s="12"/>
      <c r="P2772" s="13"/>
      <c r="Q2772" s="14">
        <f>Tabela1[[#This Row],[QTDE/ Fabricação]]-Tabela1[[#This Row],[QTE]]</f>
        <v>0</v>
      </c>
      <c r="R2772" s="19">
        <f t="shared" si="366"/>
        <v>0</v>
      </c>
      <c r="S2772" s="19">
        <f t="shared" si="365"/>
        <v>0</v>
      </c>
      <c r="T2772" s="20">
        <f t="shared" si="367"/>
        <v>0</v>
      </c>
      <c r="U2772" s="17">
        <f>IFERROR(SUMIF('LISTA DE EMBARQUE'!B:B,MICRO!E:E,'LISTA DE EMBARQUE'!G:G),"")</f>
        <v>0</v>
      </c>
      <c r="V2772" s="12" t="str">
        <f>IFERROR(VLOOKUP(Tabela1[[#This Row],[COD.MDE]],'LISTA DE EMBARQUE'!B:L,11,0),"")</f>
        <v/>
      </c>
      <c r="W2772" s="13" t="str">
        <f>IFERROR(COUNTIF(#REF!,Tabela1[[#This Row],[Colunas5]]),"")</f>
        <v/>
      </c>
      <c r="X2772" s="14">
        <f>Tabela1[[#This Row],[QIANTIDADE EXPEDIDA]]*Tabela1[[#This Row],[PESO UNI]]</f>
        <v>0</v>
      </c>
      <c r="Y2772" s="14">
        <f t="shared" si="368"/>
        <v>0</v>
      </c>
      <c r="Z2772" s="21">
        <f>Tabela1[[#This Row],[PESO TOTAL]]-Tabela1[[#This Row],[Peso Expedido]]</f>
        <v>0</v>
      </c>
      <c r="AA2772" s="18"/>
      <c r="AB2772" s="40"/>
      <c r="AC2772" s="40"/>
      <c r="AD2772" s="40"/>
      <c r="AE2772" s="40"/>
      <c r="AF2772" s="40"/>
      <c r="AG2772" s="40"/>
      <c r="AH2772" s="40"/>
      <c r="AI2772" s="40" t="str">
        <f t="shared" si="372"/>
        <v>ok</v>
      </c>
      <c r="AJ2772"/>
      <c r="AK2772" t="str">
        <f>Tabela1[[#This Row],[Coluna1]]&amp;Tabela1[[#This Row],[PEDIDO]]</f>
        <v/>
      </c>
      <c r="AL2772"/>
      <c r="AM2772"/>
      <c r="AN2772"/>
      <c r="AO2772" t="str">
        <f t="shared" si="369"/>
        <v>/</v>
      </c>
      <c r="AP2772" t="str">
        <f>Tabela1[[#This Row],[TAG]]&amp;Tabela1[[#This Row],[PEDIDO]]&amp;Tabela1[[#This Row],[PRODUTO]]</f>
        <v/>
      </c>
      <c r="AQ2772" s="23" t="str">
        <f>Tabela1[[#This Row],[PRODUTO]]&amp;Tabela1[[#This Row],[TAG]]</f>
        <v/>
      </c>
      <c r="AR2772" s="183">
        <f>Tabela1[[#This Row],[PESO TOTAL]]*Tabela1[[#This Row],[MATÉRIA PRIMA]]</f>
        <v>0</v>
      </c>
      <c r="AS2772" s="28">
        <f>Tabela1[[#This Row],[PESO TOTAL]]*Tabela1[[#This Row],[PREPARAÇÃO ]]</f>
        <v>0</v>
      </c>
      <c r="AT2772" s="28">
        <f>Tabela1[[#This Row],[PESO TOTAL]]*Tabela1[[#This Row],[CALDEIRARIA]]</f>
        <v>0</v>
      </c>
      <c r="AU2772" s="28">
        <f>Tabela1[[#This Row],[PESO TOTAL]]*Tabela1[[#This Row],[SOLDA]]</f>
        <v>0</v>
      </c>
      <c r="AV2772" s="28">
        <f>Tabela1[[#This Row],[PESO TOTAL]]*Tabela1[[#This Row],[ACABAMENTO]]</f>
        <v>0</v>
      </c>
      <c r="AW2772" s="28">
        <f>Tabela1[[#This Row],[PESO TOTAL]]*Tabela1[[#This Row],[PRONTO ACABADO]]</f>
        <v>0</v>
      </c>
      <c r="AX2772" s="28">
        <f>Tabela1[[#This Row],[PESO TOTAL]]*Tabela1[[#This Row],[EXPEDIÇÃO ]]</f>
        <v>0</v>
      </c>
      <c r="AY2772" s="28" t="str">
        <f>Tabela1[[#This Row],[PEDIDO]]&amp;Tabela1[[#This Row],[PRODUTO]]</f>
        <v/>
      </c>
      <c r="AZ2772" s="44">
        <f>IF(AF2772="",0,IF(ISTEXT(AF2772),H2772*VALUE(SUBSTITUTE(AF2772,"%",""))/100,H2772*AF2772))-Tabela1[[#This Row],[PRONTO ACABADO2]]</f>
        <v>0</v>
      </c>
      <c r="BA2772" s="44">
        <f>IF(AG2772="",0,IF(ISTEXT(AG2772),H2772*VALUE(SUBSTITUTE(AG2772,"%",""))/100,H2772*AG2772))-Tabela1[[#This Row],[PESO EXPEDIDO2]]</f>
        <v>0</v>
      </c>
      <c r="BB2772" s="44">
        <f t="shared" si="370"/>
        <v>0</v>
      </c>
      <c r="BC2772" s="44">
        <f t="shared" si="371"/>
        <v>0</v>
      </c>
      <c r="BD2772" s="44"/>
    </row>
    <row r="2773" spans="1:56" ht="15.75" hidden="1" customHeight="1" x14ac:dyDescent="0.25">
      <c r="A2773" s="6"/>
      <c r="B2773" s="22"/>
      <c r="C2773" s="7"/>
      <c r="D2773" s="46"/>
      <c r="E2773" s="7"/>
      <c r="F2773" s="7"/>
      <c r="G2773" s="44"/>
      <c r="H2773" s="41">
        <f>Tabela1[[#This Row],[PESO UNI]]*Tabela1[[#This Row],[QTE]]</f>
        <v>0</v>
      </c>
      <c r="I2773" s="7"/>
      <c r="J2773" s="8"/>
      <c r="K2773" s="8"/>
      <c r="L2773" s="9"/>
      <c r="M2773" s="10"/>
      <c r="N2773" s="8"/>
      <c r="O2773" s="12"/>
      <c r="P2773" s="13"/>
      <c r="Q2773" s="14">
        <f>Tabela1[[#This Row],[QTDE/ Fabricação]]-Tabela1[[#This Row],[QTE]]</f>
        <v>0</v>
      </c>
      <c r="R2773" s="19">
        <f t="shared" si="366"/>
        <v>0</v>
      </c>
      <c r="S2773" s="19">
        <f t="shared" si="365"/>
        <v>0</v>
      </c>
      <c r="T2773" s="20">
        <f t="shared" si="367"/>
        <v>0</v>
      </c>
      <c r="U2773" s="17">
        <f>IFERROR(SUMIF('LISTA DE EMBARQUE'!B:B,MICRO!E:E,'LISTA DE EMBARQUE'!G:G),"")</f>
        <v>0</v>
      </c>
      <c r="V2773" s="12" t="str">
        <f>IFERROR(VLOOKUP(Tabela1[[#This Row],[COD.MDE]],'LISTA DE EMBARQUE'!B:L,11,0),"")</f>
        <v/>
      </c>
      <c r="W2773" s="13" t="str">
        <f>IFERROR(COUNTIF(#REF!,Tabela1[[#This Row],[Colunas5]]),"")</f>
        <v/>
      </c>
      <c r="X2773" s="14">
        <f>Tabela1[[#This Row],[QIANTIDADE EXPEDIDA]]*Tabela1[[#This Row],[PESO UNI]]</f>
        <v>0</v>
      </c>
      <c r="Y2773" s="14">
        <f t="shared" si="368"/>
        <v>0</v>
      </c>
      <c r="Z2773" s="21">
        <f>Tabela1[[#This Row],[PESO TOTAL]]-Tabela1[[#This Row],[Peso Expedido]]</f>
        <v>0</v>
      </c>
      <c r="AA2773" s="18"/>
      <c r="AB2773" s="40"/>
      <c r="AC2773" s="40"/>
      <c r="AD2773" s="40"/>
      <c r="AE2773" s="40"/>
      <c r="AF2773" s="40"/>
      <c r="AG2773" s="40"/>
      <c r="AH2773" s="40"/>
      <c r="AI2773" s="40" t="str">
        <f t="shared" si="372"/>
        <v>ok</v>
      </c>
      <c r="AJ2773"/>
      <c r="AK2773" t="str">
        <f>Tabela1[[#This Row],[Coluna1]]&amp;Tabela1[[#This Row],[PEDIDO]]</f>
        <v/>
      </c>
      <c r="AL2773"/>
      <c r="AM2773"/>
      <c r="AN2773"/>
      <c r="AO2773" t="str">
        <f t="shared" si="369"/>
        <v>/</v>
      </c>
      <c r="AP2773" t="str">
        <f>Tabela1[[#This Row],[TAG]]&amp;Tabela1[[#This Row],[PEDIDO]]&amp;Tabela1[[#This Row],[PRODUTO]]</f>
        <v/>
      </c>
      <c r="AQ2773" s="23" t="str">
        <f>Tabela1[[#This Row],[PRODUTO]]&amp;Tabela1[[#This Row],[TAG]]</f>
        <v/>
      </c>
      <c r="AR2773" s="183">
        <f>Tabela1[[#This Row],[PESO TOTAL]]*Tabela1[[#This Row],[MATÉRIA PRIMA]]</f>
        <v>0</v>
      </c>
      <c r="AS2773" s="28">
        <f>Tabela1[[#This Row],[PESO TOTAL]]*Tabela1[[#This Row],[PREPARAÇÃO ]]</f>
        <v>0</v>
      </c>
      <c r="AT2773" s="28">
        <f>Tabela1[[#This Row],[PESO TOTAL]]*Tabela1[[#This Row],[CALDEIRARIA]]</f>
        <v>0</v>
      </c>
      <c r="AU2773" s="28">
        <f>Tabela1[[#This Row],[PESO TOTAL]]*Tabela1[[#This Row],[SOLDA]]</f>
        <v>0</v>
      </c>
      <c r="AV2773" s="28">
        <f>Tabela1[[#This Row],[PESO TOTAL]]*Tabela1[[#This Row],[ACABAMENTO]]</f>
        <v>0</v>
      </c>
      <c r="AW2773" s="28">
        <f>Tabela1[[#This Row],[PESO TOTAL]]*Tabela1[[#This Row],[PRONTO ACABADO]]</f>
        <v>0</v>
      </c>
      <c r="AX2773" s="28">
        <f>Tabela1[[#This Row],[PESO TOTAL]]*Tabela1[[#This Row],[EXPEDIÇÃO ]]</f>
        <v>0</v>
      </c>
      <c r="AY2773" s="28" t="str">
        <f>Tabela1[[#This Row],[PEDIDO]]&amp;Tabela1[[#This Row],[PRODUTO]]</f>
        <v/>
      </c>
      <c r="AZ2773" s="44">
        <f>IF(AF2773="",0,IF(ISTEXT(AF2773),H2773*VALUE(SUBSTITUTE(AF2773,"%",""))/100,H2773*AF2773))-Tabela1[[#This Row],[PRONTO ACABADO2]]</f>
        <v>0</v>
      </c>
      <c r="BA2773" s="44">
        <f>IF(AG2773="",0,IF(ISTEXT(AG2773),H2773*VALUE(SUBSTITUTE(AG2773,"%",""))/100,H2773*AG2773))-Tabela1[[#This Row],[PESO EXPEDIDO2]]</f>
        <v>0</v>
      </c>
      <c r="BB2773" s="44">
        <f t="shared" si="370"/>
        <v>0</v>
      </c>
      <c r="BC2773" s="44">
        <f t="shared" si="371"/>
        <v>0</v>
      </c>
      <c r="BD2773" s="44"/>
    </row>
    <row r="2774" spans="1:56" ht="15.75" hidden="1" customHeight="1" x14ac:dyDescent="0.25">
      <c r="A2774" s="6"/>
      <c r="B2774" s="22"/>
      <c r="C2774" s="7"/>
      <c r="D2774" s="46"/>
      <c r="E2774" s="7"/>
      <c r="F2774" s="7"/>
      <c r="G2774" s="44"/>
      <c r="H2774" s="41">
        <f>Tabela1[[#This Row],[PESO UNI]]*Tabela1[[#This Row],[QTE]]</f>
        <v>0</v>
      </c>
      <c r="I2774" s="7"/>
      <c r="J2774" s="8"/>
      <c r="K2774" s="8"/>
      <c r="L2774" s="9"/>
      <c r="M2774" s="10"/>
      <c r="N2774" s="8"/>
      <c r="O2774" s="12"/>
      <c r="P2774" s="13"/>
      <c r="Q2774" s="14">
        <f>Tabela1[[#This Row],[QTDE/ Fabricação]]-Tabela1[[#This Row],[QTE]]</f>
        <v>0</v>
      </c>
      <c r="R2774" s="19">
        <f t="shared" si="366"/>
        <v>0</v>
      </c>
      <c r="S2774" s="19">
        <f t="shared" si="365"/>
        <v>0</v>
      </c>
      <c r="T2774" s="20">
        <f t="shared" si="367"/>
        <v>0</v>
      </c>
      <c r="U2774" s="17">
        <f>IFERROR(SUMIF('LISTA DE EMBARQUE'!B:B,MICRO!E:E,'LISTA DE EMBARQUE'!G:G),"")</f>
        <v>0</v>
      </c>
      <c r="V2774" s="12" t="str">
        <f>IFERROR(VLOOKUP(Tabela1[[#This Row],[COD.MDE]],'LISTA DE EMBARQUE'!B:L,11,0),"")</f>
        <v/>
      </c>
      <c r="W2774" s="13" t="str">
        <f>IFERROR(COUNTIF(#REF!,Tabela1[[#This Row],[Colunas5]]),"")</f>
        <v/>
      </c>
      <c r="X2774" s="14">
        <f>Tabela1[[#This Row],[QIANTIDADE EXPEDIDA]]*Tabela1[[#This Row],[PESO UNI]]</f>
        <v>0</v>
      </c>
      <c r="Y2774" s="14">
        <f t="shared" si="368"/>
        <v>0</v>
      </c>
      <c r="Z2774" s="21">
        <f>Tabela1[[#This Row],[PESO TOTAL]]-Tabela1[[#This Row],[Peso Expedido]]</f>
        <v>0</v>
      </c>
      <c r="AA2774" s="18"/>
      <c r="AB2774" s="40"/>
      <c r="AC2774" s="40"/>
      <c r="AD2774" s="40"/>
      <c r="AE2774" s="40"/>
      <c r="AF2774" s="40"/>
      <c r="AG2774" s="40"/>
      <c r="AH2774" s="40"/>
      <c r="AI2774" s="40" t="str">
        <f t="shared" si="372"/>
        <v>ok</v>
      </c>
      <c r="AJ2774"/>
      <c r="AK2774" t="str">
        <f>Tabela1[[#This Row],[Coluna1]]&amp;Tabela1[[#This Row],[PEDIDO]]</f>
        <v/>
      </c>
      <c r="AL2774"/>
      <c r="AM2774"/>
      <c r="AN2774"/>
      <c r="AO2774" t="str">
        <f t="shared" si="369"/>
        <v>/</v>
      </c>
      <c r="AP2774" t="str">
        <f>Tabela1[[#This Row],[TAG]]&amp;Tabela1[[#This Row],[PEDIDO]]&amp;Tabela1[[#This Row],[PRODUTO]]</f>
        <v/>
      </c>
      <c r="AQ2774" s="23" t="str">
        <f>Tabela1[[#This Row],[PRODUTO]]&amp;Tabela1[[#This Row],[TAG]]</f>
        <v/>
      </c>
      <c r="AR2774" s="183">
        <f>Tabela1[[#This Row],[PESO TOTAL]]*Tabela1[[#This Row],[MATÉRIA PRIMA]]</f>
        <v>0</v>
      </c>
      <c r="AS2774" s="28">
        <f>Tabela1[[#This Row],[PESO TOTAL]]*Tabela1[[#This Row],[PREPARAÇÃO ]]</f>
        <v>0</v>
      </c>
      <c r="AT2774" s="28">
        <f>Tabela1[[#This Row],[PESO TOTAL]]*Tabela1[[#This Row],[CALDEIRARIA]]</f>
        <v>0</v>
      </c>
      <c r="AU2774" s="28">
        <f>Tabela1[[#This Row],[PESO TOTAL]]*Tabela1[[#This Row],[SOLDA]]</f>
        <v>0</v>
      </c>
      <c r="AV2774" s="28">
        <f>Tabela1[[#This Row],[PESO TOTAL]]*Tabela1[[#This Row],[ACABAMENTO]]</f>
        <v>0</v>
      </c>
      <c r="AW2774" s="28">
        <f>Tabela1[[#This Row],[PESO TOTAL]]*Tabela1[[#This Row],[PRONTO ACABADO]]</f>
        <v>0</v>
      </c>
      <c r="AX2774" s="28">
        <f>Tabela1[[#This Row],[PESO TOTAL]]*Tabela1[[#This Row],[EXPEDIÇÃO ]]</f>
        <v>0</v>
      </c>
      <c r="AY2774" s="28" t="str">
        <f>Tabela1[[#This Row],[PEDIDO]]&amp;Tabela1[[#This Row],[PRODUTO]]</f>
        <v/>
      </c>
      <c r="AZ2774" s="44">
        <f>IF(AF2774="",0,IF(ISTEXT(AF2774),H2774*VALUE(SUBSTITUTE(AF2774,"%",""))/100,H2774*AF2774))-Tabela1[[#This Row],[PRONTO ACABADO2]]</f>
        <v>0</v>
      </c>
      <c r="BA2774" s="44">
        <f>IF(AG2774="",0,IF(ISTEXT(AG2774),H2774*VALUE(SUBSTITUTE(AG2774,"%",""))/100,H2774*AG2774))-Tabela1[[#This Row],[PESO EXPEDIDO2]]</f>
        <v>0</v>
      </c>
      <c r="BB2774" s="44">
        <f t="shared" si="370"/>
        <v>0</v>
      </c>
      <c r="BC2774" s="44">
        <f t="shared" si="371"/>
        <v>0</v>
      </c>
      <c r="BD2774" s="44"/>
    </row>
    <row r="2775" spans="1:56" ht="15.75" hidden="1" customHeight="1" x14ac:dyDescent="0.25">
      <c r="A2775" s="6"/>
      <c r="B2775" s="22"/>
      <c r="C2775" s="7"/>
      <c r="D2775" s="46"/>
      <c r="E2775" s="7"/>
      <c r="F2775" s="7"/>
      <c r="G2775" s="44"/>
      <c r="H2775" s="41">
        <f>Tabela1[[#This Row],[PESO UNI]]*Tabela1[[#This Row],[QTE]]</f>
        <v>0</v>
      </c>
      <c r="I2775" s="7"/>
      <c r="J2775" s="8"/>
      <c r="K2775" s="8"/>
      <c r="L2775" s="9"/>
      <c r="M2775" s="10"/>
      <c r="N2775" s="8"/>
      <c r="O2775" s="12"/>
      <c r="P2775" s="13"/>
      <c r="Q2775" s="14">
        <f>Tabela1[[#This Row],[QTDE/ Fabricação]]-Tabela1[[#This Row],[QTE]]</f>
        <v>0</v>
      </c>
      <c r="R2775" s="19">
        <f t="shared" si="366"/>
        <v>0</v>
      </c>
      <c r="S2775" s="19">
        <f t="shared" si="365"/>
        <v>0</v>
      </c>
      <c r="T2775" s="20">
        <f t="shared" si="367"/>
        <v>0</v>
      </c>
      <c r="U2775" s="17">
        <f>IFERROR(SUMIF('LISTA DE EMBARQUE'!B:B,MICRO!E:E,'LISTA DE EMBARQUE'!G:G),"")</f>
        <v>0</v>
      </c>
      <c r="V2775" s="12" t="str">
        <f>IFERROR(VLOOKUP(Tabela1[[#This Row],[COD.MDE]],'LISTA DE EMBARQUE'!B:L,11,0),"")</f>
        <v/>
      </c>
      <c r="W2775" s="13" t="str">
        <f>IFERROR(COUNTIF(#REF!,Tabela1[[#This Row],[Colunas5]]),"")</f>
        <v/>
      </c>
      <c r="X2775" s="14">
        <f>Tabela1[[#This Row],[QIANTIDADE EXPEDIDA]]*Tabela1[[#This Row],[PESO UNI]]</f>
        <v>0</v>
      </c>
      <c r="Y2775" s="14">
        <f t="shared" si="368"/>
        <v>0</v>
      </c>
      <c r="Z2775" s="21">
        <f>Tabela1[[#This Row],[PESO TOTAL]]-Tabela1[[#This Row],[Peso Expedido]]</f>
        <v>0</v>
      </c>
      <c r="AA2775" s="18"/>
      <c r="AB2775" s="40"/>
      <c r="AC2775" s="40"/>
      <c r="AD2775" s="40"/>
      <c r="AE2775" s="40"/>
      <c r="AF2775" s="40"/>
      <c r="AG2775" s="40"/>
      <c r="AH2775" s="40"/>
      <c r="AI2775" s="40" t="str">
        <f t="shared" si="372"/>
        <v>ok</v>
      </c>
      <c r="AJ2775"/>
      <c r="AK2775" t="str">
        <f>Tabela1[[#This Row],[Coluna1]]&amp;Tabela1[[#This Row],[PEDIDO]]</f>
        <v/>
      </c>
      <c r="AL2775"/>
      <c r="AM2775"/>
      <c r="AN2775"/>
      <c r="AO2775" t="str">
        <f t="shared" si="369"/>
        <v>/</v>
      </c>
      <c r="AP2775" t="str">
        <f>Tabela1[[#This Row],[TAG]]&amp;Tabela1[[#This Row],[PEDIDO]]&amp;Tabela1[[#This Row],[PRODUTO]]</f>
        <v/>
      </c>
      <c r="AQ2775" s="23" t="str">
        <f>Tabela1[[#This Row],[PRODUTO]]&amp;Tabela1[[#This Row],[TAG]]</f>
        <v/>
      </c>
      <c r="AR2775" s="183">
        <f>Tabela1[[#This Row],[PESO TOTAL]]*Tabela1[[#This Row],[MATÉRIA PRIMA]]</f>
        <v>0</v>
      </c>
      <c r="AS2775" s="28">
        <f>Tabela1[[#This Row],[PESO TOTAL]]*Tabela1[[#This Row],[PREPARAÇÃO ]]</f>
        <v>0</v>
      </c>
      <c r="AT2775" s="28">
        <f>Tabela1[[#This Row],[PESO TOTAL]]*Tabela1[[#This Row],[CALDEIRARIA]]</f>
        <v>0</v>
      </c>
      <c r="AU2775" s="28">
        <f>Tabela1[[#This Row],[PESO TOTAL]]*Tabela1[[#This Row],[SOLDA]]</f>
        <v>0</v>
      </c>
      <c r="AV2775" s="28">
        <f>Tabela1[[#This Row],[PESO TOTAL]]*Tabela1[[#This Row],[ACABAMENTO]]</f>
        <v>0</v>
      </c>
      <c r="AW2775" s="28">
        <f>Tabela1[[#This Row],[PESO TOTAL]]*Tabela1[[#This Row],[PRONTO ACABADO]]</f>
        <v>0</v>
      </c>
      <c r="AX2775" s="28">
        <f>Tabela1[[#This Row],[PESO TOTAL]]*Tabela1[[#This Row],[EXPEDIÇÃO ]]</f>
        <v>0</v>
      </c>
      <c r="AY2775" s="28" t="str">
        <f>Tabela1[[#This Row],[PEDIDO]]&amp;Tabela1[[#This Row],[PRODUTO]]</f>
        <v/>
      </c>
      <c r="AZ2775" s="44">
        <f>IF(AF2775="",0,IF(ISTEXT(AF2775),H2775*VALUE(SUBSTITUTE(AF2775,"%",""))/100,H2775*AF2775))-Tabela1[[#This Row],[PRONTO ACABADO2]]</f>
        <v>0</v>
      </c>
      <c r="BA2775" s="44">
        <f>IF(AG2775="",0,IF(ISTEXT(AG2775),H2775*VALUE(SUBSTITUTE(AG2775,"%",""))/100,H2775*AG2775))-Tabela1[[#This Row],[PESO EXPEDIDO2]]</f>
        <v>0</v>
      </c>
      <c r="BB2775" s="44">
        <f t="shared" si="370"/>
        <v>0</v>
      </c>
      <c r="BC2775" s="44">
        <f t="shared" si="371"/>
        <v>0</v>
      </c>
      <c r="BD2775" s="44"/>
    </row>
    <row r="2776" spans="1:56" ht="15.75" hidden="1" customHeight="1" x14ac:dyDescent="0.25">
      <c r="A2776" s="6"/>
      <c r="B2776" s="22"/>
      <c r="C2776" s="7"/>
      <c r="D2776" s="46"/>
      <c r="E2776" s="7"/>
      <c r="F2776" s="7"/>
      <c r="G2776" s="44"/>
      <c r="H2776" s="41">
        <f>Tabela1[[#This Row],[PESO UNI]]*Tabela1[[#This Row],[QTE]]</f>
        <v>0</v>
      </c>
      <c r="I2776" s="7"/>
      <c r="J2776" s="8"/>
      <c r="K2776" s="8"/>
      <c r="L2776" s="9"/>
      <c r="M2776" s="10"/>
      <c r="N2776" s="8"/>
      <c r="O2776" s="12"/>
      <c r="P2776" s="13"/>
      <c r="Q2776" s="14">
        <f>Tabela1[[#This Row],[QTDE/ Fabricação]]-Tabela1[[#This Row],[QTE]]</f>
        <v>0</v>
      </c>
      <c r="R2776" s="19">
        <f t="shared" si="366"/>
        <v>0</v>
      </c>
      <c r="S2776" s="19">
        <f t="shared" si="365"/>
        <v>0</v>
      </c>
      <c r="T2776" s="20">
        <f t="shared" si="367"/>
        <v>0</v>
      </c>
      <c r="U2776" s="17">
        <f>IFERROR(SUMIF('LISTA DE EMBARQUE'!B:B,MICRO!E:E,'LISTA DE EMBARQUE'!G:G),"")</f>
        <v>0</v>
      </c>
      <c r="V2776" s="12" t="str">
        <f>IFERROR(VLOOKUP(Tabela1[[#This Row],[COD.MDE]],'LISTA DE EMBARQUE'!B:L,11,0),"")</f>
        <v/>
      </c>
      <c r="W2776" s="13" t="str">
        <f>IFERROR(COUNTIF(#REF!,Tabela1[[#This Row],[Colunas5]]),"")</f>
        <v/>
      </c>
      <c r="X2776" s="14">
        <f>Tabela1[[#This Row],[QIANTIDADE EXPEDIDA]]*Tabela1[[#This Row],[PESO UNI]]</f>
        <v>0</v>
      </c>
      <c r="Y2776" s="14">
        <f t="shared" si="368"/>
        <v>0</v>
      </c>
      <c r="Z2776" s="21">
        <f>Tabela1[[#This Row],[PESO TOTAL]]-Tabela1[[#This Row],[Peso Expedido]]</f>
        <v>0</v>
      </c>
      <c r="AA2776" s="18"/>
      <c r="AB2776" s="40"/>
      <c r="AC2776" s="40"/>
      <c r="AD2776" s="40"/>
      <c r="AE2776" s="40"/>
      <c r="AF2776" s="40"/>
      <c r="AG2776" s="40"/>
      <c r="AH2776" s="40"/>
      <c r="AI2776" s="40" t="str">
        <f t="shared" si="372"/>
        <v>ok</v>
      </c>
      <c r="AJ2776"/>
      <c r="AK2776" t="str">
        <f>Tabela1[[#This Row],[Coluna1]]&amp;Tabela1[[#This Row],[PEDIDO]]</f>
        <v/>
      </c>
      <c r="AL2776"/>
      <c r="AM2776"/>
      <c r="AN2776"/>
      <c r="AO2776" t="str">
        <f t="shared" si="369"/>
        <v>/</v>
      </c>
      <c r="AP2776" t="str">
        <f>Tabela1[[#This Row],[TAG]]&amp;Tabela1[[#This Row],[PEDIDO]]&amp;Tabela1[[#This Row],[PRODUTO]]</f>
        <v/>
      </c>
      <c r="AQ2776" s="23" t="str">
        <f>Tabela1[[#This Row],[PRODUTO]]&amp;Tabela1[[#This Row],[TAG]]</f>
        <v/>
      </c>
      <c r="AR2776" s="183">
        <f>Tabela1[[#This Row],[PESO TOTAL]]*Tabela1[[#This Row],[MATÉRIA PRIMA]]</f>
        <v>0</v>
      </c>
      <c r="AS2776" s="28">
        <f>Tabela1[[#This Row],[PESO TOTAL]]*Tabela1[[#This Row],[PREPARAÇÃO ]]</f>
        <v>0</v>
      </c>
      <c r="AT2776" s="28">
        <f>Tabela1[[#This Row],[PESO TOTAL]]*Tabela1[[#This Row],[CALDEIRARIA]]</f>
        <v>0</v>
      </c>
      <c r="AU2776" s="28">
        <f>Tabela1[[#This Row],[PESO TOTAL]]*Tabela1[[#This Row],[SOLDA]]</f>
        <v>0</v>
      </c>
      <c r="AV2776" s="28">
        <f>Tabela1[[#This Row],[PESO TOTAL]]*Tabela1[[#This Row],[ACABAMENTO]]</f>
        <v>0</v>
      </c>
      <c r="AW2776" s="28">
        <f>Tabela1[[#This Row],[PESO TOTAL]]*Tabela1[[#This Row],[PRONTO ACABADO]]</f>
        <v>0</v>
      </c>
      <c r="AX2776" s="28">
        <f>Tabela1[[#This Row],[PESO TOTAL]]*Tabela1[[#This Row],[EXPEDIÇÃO ]]</f>
        <v>0</v>
      </c>
      <c r="AY2776" s="28" t="str">
        <f>Tabela1[[#This Row],[PEDIDO]]&amp;Tabela1[[#This Row],[PRODUTO]]</f>
        <v/>
      </c>
      <c r="AZ2776" s="44">
        <f>IF(AF2776="",0,IF(ISTEXT(AF2776),H2776*VALUE(SUBSTITUTE(AF2776,"%",""))/100,H2776*AF2776))-Tabela1[[#This Row],[PRONTO ACABADO2]]</f>
        <v>0</v>
      </c>
      <c r="BA2776" s="44">
        <f>IF(AG2776="",0,IF(ISTEXT(AG2776),H2776*VALUE(SUBSTITUTE(AG2776,"%",""))/100,H2776*AG2776))-Tabela1[[#This Row],[PESO EXPEDIDO2]]</f>
        <v>0</v>
      </c>
      <c r="BB2776" s="44">
        <f t="shared" si="370"/>
        <v>0</v>
      </c>
      <c r="BC2776" s="44">
        <f t="shared" si="371"/>
        <v>0</v>
      </c>
      <c r="BD2776" s="44"/>
    </row>
    <row r="2777" spans="1:56" ht="15.75" hidden="1" customHeight="1" x14ac:dyDescent="0.25">
      <c r="A2777" s="6"/>
      <c r="B2777" s="22"/>
      <c r="C2777" s="7"/>
      <c r="D2777" s="46"/>
      <c r="E2777" s="7"/>
      <c r="F2777" s="7"/>
      <c r="G2777" s="44"/>
      <c r="H2777" s="41">
        <f>Tabela1[[#This Row],[PESO UNI]]*Tabela1[[#This Row],[QTE]]</f>
        <v>0</v>
      </c>
      <c r="I2777" s="7"/>
      <c r="J2777" s="8"/>
      <c r="K2777" s="8"/>
      <c r="L2777" s="9"/>
      <c r="M2777" s="10"/>
      <c r="N2777" s="8"/>
      <c r="O2777" s="12"/>
      <c r="P2777" s="13"/>
      <c r="Q2777" s="14">
        <f>Tabela1[[#This Row],[QTDE/ Fabricação]]-Tabela1[[#This Row],[QTE]]</f>
        <v>0</v>
      </c>
      <c r="R2777" s="19">
        <f t="shared" si="366"/>
        <v>0</v>
      </c>
      <c r="S2777" s="19">
        <f t="shared" si="365"/>
        <v>0</v>
      </c>
      <c r="T2777" s="20">
        <f t="shared" si="367"/>
        <v>0</v>
      </c>
      <c r="U2777" s="17">
        <f>IFERROR(SUMIF('LISTA DE EMBARQUE'!B:B,MICRO!E:E,'LISTA DE EMBARQUE'!G:G),"")</f>
        <v>0</v>
      </c>
      <c r="V2777" s="12" t="str">
        <f>IFERROR(VLOOKUP(Tabela1[[#This Row],[COD.MDE]],'LISTA DE EMBARQUE'!B:L,11,0),"")</f>
        <v/>
      </c>
      <c r="W2777" s="13" t="str">
        <f>IFERROR(COUNTIF(#REF!,Tabela1[[#This Row],[Colunas5]]),"")</f>
        <v/>
      </c>
      <c r="X2777" s="14">
        <f>Tabela1[[#This Row],[QIANTIDADE EXPEDIDA]]*Tabela1[[#This Row],[PESO UNI]]</f>
        <v>0</v>
      </c>
      <c r="Y2777" s="14">
        <f t="shared" si="368"/>
        <v>0</v>
      </c>
      <c r="Z2777" s="21">
        <f>Tabela1[[#This Row],[PESO TOTAL]]-Tabela1[[#This Row],[Peso Expedido]]</f>
        <v>0</v>
      </c>
      <c r="AA2777" s="18"/>
      <c r="AB2777" s="40"/>
      <c r="AC2777" s="40"/>
      <c r="AD2777" s="40"/>
      <c r="AE2777" s="40"/>
      <c r="AF2777" s="40"/>
      <c r="AG2777" s="40"/>
      <c r="AH2777" s="40"/>
      <c r="AI2777" s="40" t="str">
        <f t="shared" si="372"/>
        <v>ok</v>
      </c>
      <c r="AJ2777"/>
      <c r="AK2777" t="str">
        <f>Tabela1[[#This Row],[Coluna1]]&amp;Tabela1[[#This Row],[PEDIDO]]</f>
        <v/>
      </c>
      <c r="AL2777"/>
      <c r="AM2777"/>
      <c r="AN2777"/>
      <c r="AO2777" t="str">
        <f t="shared" si="369"/>
        <v>/</v>
      </c>
      <c r="AP2777" t="str">
        <f>Tabela1[[#This Row],[TAG]]&amp;Tabela1[[#This Row],[PEDIDO]]&amp;Tabela1[[#This Row],[PRODUTO]]</f>
        <v/>
      </c>
      <c r="AQ2777" s="23" t="str">
        <f>Tabela1[[#This Row],[PRODUTO]]&amp;Tabela1[[#This Row],[TAG]]</f>
        <v/>
      </c>
      <c r="AR2777" s="183">
        <f>Tabela1[[#This Row],[PESO TOTAL]]*Tabela1[[#This Row],[MATÉRIA PRIMA]]</f>
        <v>0</v>
      </c>
      <c r="AS2777" s="28">
        <f>Tabela1[[#This Row],[PESO TOTAL]]*Tabela1[[#This Row],[PREPARAÇÃO ]]</f>
        <v>0</v>
      </c>
      <c r="AT2777" s="28">
        <f>Tabela1[[#This Row],[PESO TOTAL]]*Tabela1[[#This Row],[CALDEIRARIA]]</f>
        <v>0</v>
      </c>
      <c r="AU2777" s="28">
        <f>Tabela1[[#This Row],[PESO TOTAL]]*Tabela1[[#This Row],[SOLDA]]</f>
        <v>0</v>
      </c>
      <c r="AV2777" s="28">
        <f>Tabela1[[#This Row],[PESO TOTAL]]*Tabela1[[#This Row],[ACABAMENTO]]</f>
        <v>0</v>
      </c>
      <c r="AW2777" s="28">
        <f>Tabela1[[#This Row],[PESO TOTAL]]*Tabela1[[#This Row],[PRONTO ACABADO]]</f>
        <v>0</v>
      </c>
      <c r="AX2777" s="28">
        <f>Tabela1[[#This Row],[PESO TOTAL]]*Tabela1[[#This Row],[EXPEDIÇÃO ]]</f>
        <v>0</v>
      </c>
      <c r="AY2777" s="28" t="str">
        <f>Tabela1[[#This Row],[PEDIDO]]&amp;Tabela1[[#This Row],[PRODUTO]]</f>
        <v/>
      </c>
      <c r="AZ2777" s="44">
        <f>IF(AF2777="",0,IF(ISTEXT(AF2777),H2777*VALUE(SUBSTITUTE(AF2777,"%",""))/100,H2777*AF2777))-Tabela1[[#This Row],[PRONTO ACABADO2]]</f>
        <v>0</v>
      </c>
      <c r="BA2777" s="44">
        <f>IF(AG2777="",0,IF(ISTEXT(AG2777),H2777*VALUE(SUBSTITUTE(AG2777,"%",""))/100,H2777*AG2777))-Tabela1[[#This Row],[PESO EXPEDIDO2]]</f>
        <v>0</v>
      </c>
      <c r="BB2777" s="44">
        <f t="shared" si="370"/>
        <v>0</v>
      </c>
      <c r="BC2777" s="44">
        <f t="shared" si="371"/>
        <v>0</v>
      </c>
      <c r="BD2777" s="44"/>
    </row>
    <row r="2778" spans="1:56" ht="15.75" hidden="1" customHeight="1" x14ac:dyDescent="0.25">
      <c r="A2778" s="6"/>
      <c r="B2778" s="22"/>
      <c r="C2778" s="7"/>
      <c r="D2778" s="46"/>
      <c r="E2778" s="7"/>
      <c r="F2778" s="7"/>
      <c r="G2778" s="44"/>
      <c r="H2778" s="41">
        <f>Tabela1[[#This Row],[PESO UNI]]*Tabela1[[#This Row],[QTE]]</f>
        <v>0</v>
      </c>
      <c r="I2778" s="7"/>
      <c r="J2778" s="8"/>
      <c r="K2778" s="8"/>
      <c r="L2778" s="9"/>
      <c r="M2778" s="10"/>
      <c r="N2778" s="8"/>
      <c r="O2778" s="12"/>
      <c r="P2778" s="13"/>
      <c r="Q2778" s="14">
        <f>Tabela1[[#This Row],[QTDE/ Fabricação]]-Tabela1[[#This Row],[QTE]]</f>
        <v>0</v>
      </c>
      <c r="R2778" s="19">
        <f t="shared" si="366"/>
        <v>0</v>
      </c>
      <c r="S2778" s="19">
        <f t="shared" si="365"/>
        <v>0</v>
      </c>
      <c r="T2778" s="20">
        <f t="shared" si="367"/>
        <v>0</v>
      </c>
      <c r="U2778" s="17">
        <f>IFERROR(SUMIF('LISTA DE EMBARQUE'!B:B,MICRO!E:E,'LISTA DE EMBARQUE'!G:G),"")</f>
        <v>0</v>
      </c>
      <c r="V2778" s="12" t="str">
        <f>IFERROR(VLOOKUP(Tabela1[[#This Row],[COD.MDE]],'LISTA DE EMBARQUE'!B:L,11,0),"")</f>
        <v/>
      </c>
      <c r="W2778" s="13" t="str">
        <f>IFERROR(COUNTIF(#REF!,Tabela1[[#This Row],[Colunas5]]),"")</f>
        <v/>
      </c>
      <c r="X2778" s="14">
        <f>Tabela1[[#This Row],[QIANTIDADE EXPEDIDA]]*Tabela1[[#This Row],[PESO UNI]]</f>
        <v>0</v>
      </c>
      <c r="Y2778" s="14">
        <f t="shared" si="368"/>
        <v>0</v>
      </c>
      <c r="Z2778" s="21">
        <f>Tabela1[[#This Row],[PESO TOTAL]]-Tabela1[[#This Row],[Peso Expedido]]</f>
        <v>0</v>
      </c>
      <c r="AA2778" s="18"/>
      <c r="AB2778" s="40"/>
      <c r="AC2778" s="40"/>
      <c r="AD2778" s="40"/>
      <c r="AE2778" s="40"/>
      <c r="AF2778" s="40"/>
      <c r="AG2778" s="40"/>
      <c r="AH2778" s="40"/>
      <c r="AI2778" s="40" t="str">
        <f t="shared" si="372"/>
        <v>ok</v>
      </c>
      <c r="AJ2778"/>
      <c r="AK2778" t="str">
        <f>Tabela1[[#This Row],[Coluna1]]&amp;Tabela1[[#This Row],[PEDIDO]]</f>
        <v/>
      </c>
      <c r="AL2778"/>
      <c r="AM2778"/>
      <c r="AN2778"/>
      <c r="AO2778" t="str">
        <f t="shared" si="369"/>
        <v>/</v>
      </c>
      <c r="AP2778" t="str">
        <f>Tabela1[[#This Row],[TAG]]&amp;Tabela1[[#This Row],[PEDIDO]]&amp;Tabela1[[#This Row],[PRODUTO]]</f>
        <v/>
      </c>
      <c r="AQ2778" s="23" t="str">
        <f>Tabela1[[#This Row],[PRODUTO]]&amp;Tabela1[[#This Row],[TAG]]</f>
        <v/>
      </c>
      <c r="AR2778" s="183">
        <f>Tabela1[[#This Row],[PESO TOTAL]]*Tabela1[[#This Row],[MATÉRIA PRIMA]]</f>
        <v>0</v>
      </c>
      <c r="AS2778" s="28">
        <f>Tabela1[[#This Row],[PESO TOTAL]]*Tabela1[[#This Row],[PREPARAÇÃO ]]</f>
        <v>0</v>
      </c>
      <c r="AT2778" s="28">
        <f>Tabela1[[#This Row],[PESO TOTAL]]*Tabela1[[#This Row],[CALDEIRARIA]]</f>
        <v>0</v>
      </c>
      <c r="AU2778" s="28">
        <f>Tabela1[[#This Row],[PESO TOTAL]]*Tabela1[[#This Row],[SOLDA]]</f>
        <v>0</v>
      </c>
      <c r="AV2778" s="28">
        <f>Tabela1[[#This Row],[PESO TOTAL]]*Tabela1[[#This Row],[ACABAMENTO]]</f>
        <v>0</v>
      </c>
      <c r="AW2778" s="28">
        <f>Tabela1[[#This Row],[PESO TOTAL]]*Tabela1[[#This Row],[PRONTO ACABADO]]</f>
        <v>0</v>
      </c>
      <c r="AX2778" s="28">
        <f>Tabela1[[#This Row],[PESO TOTAL]]*Tabela1[[#This Row],[EXPEDIÇÃO ]]</f>
        <v>0</v>
      </c>
      <c r="AY2778" s="28" t="str">
        <f>Tabela1[[#This Row],[PEDIDO]]&amp;Tabela1[[#This Row],[PRODUTO]]</f>
        <v/>
      </c>
      <c r="AZ2778" s="44">
        <f>IF(AF2778="",0,IF(ISTEXT(AF2778),H2778*VALUE(SUBSTITUTE(AF2778,"%",""))/100,H2778*AF2778))-Tabela1[[#This Row],[PRONTO ACABADO2]]</f>
        <v>0</v>
      </c>
      <c r="BA2778" s="44">
        <f>IF(AG2778="",0,IF(ISTEXT(AG2778),H2778*VALUE(SUBSTITUTE(AG2778,"%",""))/100,H2778*AG2778))-Tabela1[[#This Row],[PESO EXPEDIDO2]]</f>
        <v>0</v>
      </c>
      <c r="BB2778" s="44">
        <f t="shared" si="370"/>
        <v>0</v>
      </c>
      <c r="BC2778" s="44">
        <f t="shared" si="371"/>
        <v>0</v>
      </c>
      <c r="BD2778" s="44"/>
    </row>
    <row r="2779" spans="1:56" ht="15.75" hidden="1" customHeight="1" x14ac:dyDescent="0.25">
      <c r="A2779" s="6"/>
      <c r="B2779" s="22"/>
      <c r="C2779" s="7"/>
      <c r="D2779" s="46"/>
      <c r="E2779" s="7"/>
      <c r="F2779" s="7"/>
      <c r="G2779" s="44"/>
      <c r="H2779" s="41">
        <f>Tabela1[[#This Row],[PESO UNI]]*Tabela1[[#This Row],[QTE]]</f>
        <v>0</v>
      </c>
      <c r="I2779" s="7"/>
      <c r="J2779" s="8"/>
      <c r="K2779" s="8"/>
      <c r="L2779" s="9"/>
      <c r="M2779" s="10"/>
      <c r="N2779" s="8"/>
      <c r="O2779" s="12"/>
      <c r="P2779" s="13"/>
      <c r="Q2779" s="14">
        <f>Tabela1[[#This Row],[QTDE/ Fabricação]]-Tabela1[[#This Row],[QTE]]</f>
        <v>0</v>
      </c>
      <c r="R2779" s="19">
        <f t="shared" si="366"/>
        <v>0</v>
      </c>
      <c r="S2779" s="19">
        <f t="shared" si="365"/>
        <v>0</v>
      </c>
      <c r="T2779" s="20">
        <f t="shared" si="367"/>
        <v>0</v>
      </c>
      <c r="U2779" s="17">
        <f>IFERROR(SUMIF('LISTA DE EMBARQUE'!B:B,MICRO!E:E,'LISTA DE EMBARQUE'!G:G),"")</f>
        <v>0</v>
      </c>
      <c r="V2779" s="12" t="str">
        <f>IFERROR(VLOOKUP(Tabela1[[#This Row],[COD.MDE]],'LISTA DE EMBARQUE'!B:L,11,0),"")</f>
        <v/>
      </c>
      <c r="W2779" s="13" t="str">
        <f>IFERROR(COUNTIF(#REF!,Tabela1[[#This Row],[Colunas5]]),"")</f>
        <v/>
      </c>
      <c r="X2779" s="14">
        <f>Tabela1[[#This Row],[QIANTIDADE EXPEDIDA]]*Tabela1[[#This Row],[PESO UNI]]</f>
        <v>0</v>
      </c>
      <c r="Y2779" s="14">
        <f t="shared" si="368"/>
        <v>0</v>
      </c>
      <c r="Z2779" s="21">
        <f>Tabela1[[#This Row],[PESO TOTAL]]-Tabela1[[#This Row],[Peso Expedido]]</f>
        <v>0</v>
      </c>
      <c r="AA2779" s="18"/>
      <c r="AB2779" s="40"/>
      <c r="AC2779" s="40"/>
      <c r="AD2779" s="40"/>
      <c r="AE2779" s="40"/>
      <c r="AF2779" s="40"/>
      <c r="AG2779" s="40"/>
      <c r="AH2779" s="40"/>
      <c r="AI2779" s="40" t="str">
        <f t="shared" si="372"/>
        <v>ok</v>
      </c>
      <c r="AJ2779"/>
      <c r="AK2779" t="str">
        <f>Tabela1[[#This Row],[Coluna1]]&amp;Tabela1[[#This Row],[PEDIDO]]</f>
        <v/>
      </c>
      <c r="AL2779"/>
      <c r="AM2779"/>
      <c r="AN2779"/>
      <c r="AO2779" t="str">
        <f t="shared" si="369"/>
        <v>/</v>
      </c>
      <c r="AP2779" t="str">
        <f>Tabela1[[#This Row],[TAG]]&amp;Tabela1[[#This Row],[PEDIDO]]&amp;Tabela1[[#This Row],[PRODUTO]]</f>
        <v/>
      </c>
      <c r="AQ2779" s="23" t="str">
        <f>Tabela1[[#This Row],[PRODUTO]]&amp;Tabela1[[#This Row],[TAG]]</f>
        <v/>
      </c>
      <c r="AR2779" s="183">
        <f>Tabela1[[#This Row],[PESO TOTAL]]*Tabela1[[#This Row],[MATÉRIA PRIMA]]</f>
        <v>0</v>
      </c>
      <c r="AS2779" s="28">
        <f>Tabela1[[#This Row],[PESO TOTAL]]*Tabela1[[#This Row],[PREPARAÇÃO ]]</f>
        <v>0</v>
      </c>
      <c r="AT2779" s="28">
        <f>Tabela1[[#This Row],[PESO TOTAL]]*Tabela1[[#This Row],[CALDEIRARIA]]</f>
        <v>0</v>
      </c>
      <c r="AU2779" s="28">
        <f>Tabela1[[#This Row],[PESO TOTAL]]*Tabela1[[#This Row],[SOLDA]]</f>
        <v>0</v>
      </c>
      <c r="AV2779" s="28">
        <f>Tabela1[[#This Row],[PESO TOTAL]]*Tabela1[[#This Row],[ACABAMENTO]]</f>
        <v>0</v>
      </c>
      <c r="AW2779" s="28">
        <f>Tabela1[[#This Row],[PESO TOTAL]]*Tabela1[[#This Row],[PRONTO ACABADO]]</f>
        <v>0</v>
      </c>
      <c r="AX2779" s="28">
        <f>Tabela1[[#This Row],[PESO TOTAL]]*Tabela1[[#This Row],[EXPEDIÇÃO ]]</f>
        <v>0</v>
      </c>
      <c r="AY2779" s="28" t="str">
        <f>Tabela1[[#This Row],[PEDIDO]]&amp;Tabela1[[#This Row],[PRODUTO]]</f>
        <v/>
      </c>
      <c r="AZ2779" s="44">
        <f>IF(AF2779="",0,IF(ISTEXT(AF2779),H2779*VALUE(SUBSTITUTE(AF2779,"%",""))/100,H2779*AF2779))-Tabela1[[#This Row],[PRONTO ACABADO2]]</f>
        <v>0</v>
      </c>
      <c r="BA2779" s="44">
        <f>IF(AG2779="",0,IF(ISTEXT(AG2779),H2779*VALUE(SUBSTITUTE(AG2779,"%",""))/100,H2779*AG2779))-Tabela1[[#This Row],[PESO EXPEDIDO2]]</f>
        <v>0</v>
      </c>
      <c r="BB2779" s="44">
        <f t="shared" si="370"/>
        <v>0</v>
      </c>
      <c r="BC2779" s="44">
        <f t="shared" si="371"/>
        <v>0</v>
      </c>
      <c r="BD2779" s="44"/>
    </row>
    <row r="2780" spans="1:56" ht="15.75" hidden="1" customHeight="1" x14ac:dyDescent="0.25">
      <c r="A2780" s="6"/>
      <c r="B2780" s="22"/>
      <c r="C2780" s="7"/>
      <c r="D2780" s="46"/>
      <c r="E2780" s="7"/>
      <c r="F2780" s="7"/>
      <c r="G2780" s="44"/>
      <c r="H2780" s="41">
        <f>Tabela1[[#This Row],[PESO UNI]]*Tabela1[[#This Row],[QTE]]</f>
        <v>0</v>
      </c>
      <c r="I2780" s="7"/>
      <c r="J2780" s="8"/>
      <c r="K2780" s="8"/>
      <c r="L2780" s="9"/>
      <c r="M2780" s="10"/>
      <c r="N2780" s="8"/>
      <c r="O2780" s="12"/>
      <c r="P2780" s="13"/>
      <c r="Q2780" s="14">
        <f>Tabela1[[#This Row],[QTDE/ Fabricação]]-Tabela1[[#This Row],[QTE]]</f>
        <v>0</v>
      </c>
      <c r="R2780" s="19">
        <f t="shared" si="366"/>
        <v>0</v>
      </c>
      <c r="S2780" s="19">
        <f t="shared" si="365"/>
        <v>0</v>
      </c>
      <c r="T2780" s="20">
        <f t="shared" si="367"/>
        <v>0</v>
      </c>
      <c r="U2780" s="17">
        <f>IFERROR(SUMIF('LISTA DE EMBARQUE'!B:B,MICRO!E:E,'LISTA DE EMBARQUE'!G:G),"")</f>
        <v>0</v>
      </c>
      <c r="V2780" s="12" t="str">
        <f>IFERROR(VLOOKUP(Tabela1[[#This Row],[COD.MDE]],'LISTA DE EMBARQUE'!B:L,11,0),"")</f>
        <v/>
      </c>
      <c r="W2780" s="13" t="str">
        <f>IFERROR(COUNTIF(#REF!,Tabela1[[#This Row],[Colunas5]]),"")</f>
        <v/>
      </c>
      <c r="X2780" s="14">
        <f>Tabela1[[#This Row],[QIANTIDADE EXPEDIDA]]*Tabela1[[#This Row],[PESO UNI]]</f>
        <v>0</v>
      </c>
      <c r="Y2780" s="14">
        <f t="shared" si="368"/>
        <v>0</v>
      </c>
      <c r="Z2780" s="21">
        <f>Tabela1[[#This Row],[PESO TOTAL]]-Tabela1[[#This Row],[Peso Expedido]]</f>
        <v>0</v>
      </c>
      <c r="AA2780" s="18"/>
      <c r="AB2780" s="40"/>
      <c r="AC2780" s="40"/>
      <c r="AD2780" s="40"/>
      <c r="AE2780" s="40"/>
      <c r="AF2780" s="40"/>
      <c r="AG2780" s="40"/>
      <c r="AH2780" s="40"/>
      <c r="AI2780" s="40" t="str">
        <f t="shared" si="372"/>
        <v>ok</v>
      </c>
      <c r="AJ2780"/>
      <c r="AK2780" t="str">
        <f>Tabela1[[#This Row],[Coluna1]]&amp;Tabela1[[#This Row],[PEDIDO]]</f>
        <v/>
      </c>
      <c r="AL2780"/>
      <c r="AM2780"/>
      <c r="AN2780"/>
      <c r="AO2780" t="str">
        <f t="shared" si="369"/>
        <v>/</v>
      </c>
      <c r="AP2780" t="str">
        <f>Tabela1[[#This Row],[TAG]]&amp;Tabela1[[#This Row],[PEDIDO]]&amp;Tabela1[[#This Row],[PRODUTO]]</f>
        <v/>
      </c>
      <c r="AQ2780" s="23" t="str">
        <f>Tabela1[[#This Row],[PRODUTO]]&amp;Tabela1[[#This Row],[TAG]]</f>
        <v/>
      </c>
      <c r="AR2780" s="183">
        <f>Tabela1[[#This Row],[PESO TOTAL]]*Tabela1[[#This Row],[MATÉRIA PRIMA]]</f>
        <v>0</v>
      </c>
      <c r="AS2780" s="28">
        <f>Tabela1[[#This Row],[PESO TOTAL]]*Tabela1[[#This Row],[PREPARAÇÃO ]]</f>
        <v>0</v>
      </c>
      <c r="AT2780" s="28">
        <f>Tabela1[[#This Row],[PESO TOTAL]]*Tabela1[[#This Row],[CALDEIRARIA]]</f>
        <v>0</v>
      </c>
      <c r="AU2780" s="28">
        <f>Tabela1[[#This Row],[PESO TOTAL]]*Tabela1[[#This Row],[SOLDA]]</f>
        <v>0</v>
      </c>
      <c r="AV2780" s="28">
        <f>Tabela1[[#This Row],[PESO TOTAL]]*Tabela1[[#This Row],[ACABAMENTO]]</f>
        <v>0</v>
      </c>
      <c r="AW2780" s="28">
        <f>Tabela1[[#This Row],[PESO TOTAL]]*Tabela1[[#This Row],[PRONTO ACABADO]]</f>
        <v>0</v>
      </c>
      <c r="AX2780" s="28">
        <f>Tabela1[[#This Row],[PESO TOTAL]]*Tabela1[[#This Row],[EXPEDIÇÃO ]]</f>
        <v>0</v>
      </c>
      <c r="AY2780" s="28" t="str">
        <f>Tabela1[[#This Row],[PEDIDO]]&amp;Tabela1[[#This Row],[PRODUTO]]</f>
        <v/>
      </c>
      <c r="AZ2780" s="44">
        <f>IF(AF2780="",0,IF(ISTEXT(AF2780),H2780*VALUE(SUBSTITUTE(AF2780,"%",""))/100,H2780*AF2780))-Tabela1[[#This Row],[PRONTO ACABADO2]]</f>
        <v>0</v>
      </c>
      <c r="BA2780" s="44">
        <f>IF(AG2780="",0,IF(ISTEXT(AG2780),H2780*VALUE(SUBSTITUTE(AG2780,"%",""))/100,H2780*AG2780))-Tabela1[[#This Row],[PESO EXPEDIDO2]]</f>
        <v>0</v>
      </c>
      <c r="BB2780" s="44">
        <f t="shared" si="370"/>
        <v>0</v>
      </c>
      <c r="BC2780" s="44">
        <f t="shared" si="371"/>
        <v>0</v>
      </c>
      <c r="BD2780" s="44"/>
    </row>
    <row r="2781" spans="1:56" ht="15.75" hidden="1" customHeight="1" x14ac:dyDescent="0.25">
      <c r="A2781" s="6"/>
      <c r="B2781" s="22"/>
      <c r="C2781" s="7"/>
      <c r="D2781" s="46"/>
      <c r="E2781" s="7"/>
      <c r="F2781" s="7"/>
      <c r="G2781" s="44"/>
      <c r="H2781" s="41">
        <f>Tabela1[[#This Row],[PESO UNI]]*Tabela1[[#This Row],[QTE]]</f>
        <v>0</v>
      </c>
      <c r="I2781" s="7"/>
      <c r="J2781" s="8"/>
      <c r="K2781" s="8"/>
      <c r="L2781" s="9"/>
      <c r="M2781" s="10"/>
      <c r="N2781" s="8"/>
      <c r="O2781" s="12"/>
      <c r="P2781" s="13"/>
      <c r="Q2781" s="14">
        <f>Tabela1[[#This Row],[QTDE/ Fabricação]]-Tabela1[[#This Row],[QTE]]</f>
        <v>0</v>
      </c>
      <c r="R2781" s="19">
        <f t="shared" si="366"/>
        <v>0</v>
      </c>
      <c r="S2781" s="19">
        <f t="shared" si="365"/>
        <v>0</v>
      </c>
      <c r="T2781" s="20">
        <f t="shared" si="367"/>
        <v>0</v>
      </c>
      <c r="U2781" s="17">
        <f>IFERROR(SUMIF('LISTA DE EMBARQUE'!B:B,MICRO!E:E,'LISTA DE EMBARQUE'!G:G),"")</f>
        <v>0</v>
      </c>
      <c r="V2781" s="12" t="str">
        <f>IFERROR(VLOOKUP(Tabela1[[#This Row],[COD.MDE]],'LISTA DE EMBARQUE'!B:L,11,0),"")</f>
        <v/>
      </c>
      <c r="W2781" s="13" t="str">
        <f>IFERROR(COUNTIF(#REF!,Tabela1[[#This Row],[Colunas5]]),"")</f>
        <v/>
      </c>
      <c r="X2781" s="14">
        <f>Tabela1[[#This Row],[QIANTIDADE EXPEDIDA]]*Tabela1[[#This Row],[PESO UNI]]</f>
        <v>0</v>
      </c>
      <c r="Y2781" s="14">
        <f t="shared" si="368"/>
        <v>0</v>
      </c>
      <c r="Z2781" s="21">
        <f>Tabela1[[#This Row],[PESO TOTAL]]-Tabela1[[#This Row],[Peso Expedido]]</f>
        <v>0</v>
      </c>
      <c r="AA2781" s="18"/>
      <c r="AB2781" s="40"/>
      <c r="AC2781" s="40"/>
      <c r="AD2781" s="40"/>
      <c r="AE2781" s="40"/>
      <c r="AF2781" s="40"/>
      <c r="AG2781" s="40"/>
      <c r="AH2781" s="40"/>
      <c r="AI2781" s="40" t="str">
        <f t="shared" si="372"/>
        <v>ok</v>
      </c>
      <c r="AJ2781"/>
      <c r="AK2781" t="str">
        <f>Tabela1[[#This Row],[Coluna1]]&amp;Tabela1[[#This Row],[PEDIDO]]</f>
        <v/>
      </c>
      <c r="AL2781"/>
      <c r="AM2781"/>
      <c r="AN2781"/>
      <c r="AO2781" t="str">
        <f t="shared" si="369"/>
        <v>/</v>
      </c>
      <c r="AP2781" t="str">
        <f>Tabela1[[#This Row],[TAG]]&amp;Tabela1[[#This Row],[PEDIDO]]&amp;Tabela1[[#This Row],[PRODUTO]]</f>
        <v/>
      </c>
      <c r="AQ2781" s="23" t="str">
        <f>Tabela1[[#This Row],[PRODUTO]]&amp;Tabela1[[#This Row],[TAG]]</f>
        <v/>
      </c>
      <c r="AR2781" s="183">
        <f>Tabela1[[#This Row],[PESO TOTAL]]*Tabela1[[#This Row],[MATÉRIA PRIMA]]</f>
        <v>0</v>
      </c>
      <c r="AS2781" s="28">
        <f>Tabela1[[#This Row],[PESO TOTAL]]*Tabela1[[#This Row],[PREPARAÇÃO ]]</f>
        <v>0</v>
      </c>
      <c r="AT2781" s="28">
        <f>Tabela1[[#This Row],[PESO TOTAL]]*Tabela1[[#This Row],[CALDEIRARIA]]</f>
        <v>0</v>
      </c>
      <c r="AU2781" s="28">
        <f>Tabela1[[#This Row],[PESO TOTAL]]*Tabela1[[#This Row],[SOLDA]]</f>
        <v>0</v>
      </c>
      <c r="AV2781" s="28">
        <f>Tabela1[[#This Row],[PESO TOTAL]]*Tabela1[[#This Row],[ACABAMENTO]]</f>
        <v>0</v>
      </c>
      <c r="AW2781" s="28">
        <f>Tabela1[[#This Row],[PESO TOTAL]]*Tabela1[[#This Row],[PRONTO ACABADO]]</f>
        <v>0</v>
      </c>
      <c r="AX2781" s="28">
        <f>Tabela1[[#This Row],[PESO TOTAL]]*Tabela1[[#This Row],[EXPEDIÇÃO ]]</f>
        <v>0</v>
      </c>
      <c r="AY2781" s="28" t="str">
        <f>Tabela1[[#This Row],[PEDIDO]]&amp;Tabela1[[#This Row],[PRODUTO]]</f>
        <v/>
      </c>
      <c r="AZ2781" s="44">
        <f>IF(AF2781="",0,IF(ISTEXT(AF2781),H2781*VALUE(SUBSTITUTE(AF2781,"%",""))/100,H2781*AF2781))-Tabela1[[#This Row],[PRONTO ACABADO2]]</f>
        <v>0</v>
      </c>
      <c r="BA2781" s="44">
        <f>IF(AG2781="",0,IF(ISTEXT(AG2781),H2781*VALUE(SUBSTITUTE(AG2781,"%",""))/100,H2781*AG2781))-Tabela1[[#This Row],[PESO EXPEDIDO2]]</f>
        <v>0</v>
      </c>
      <c r="BB2781" s="44">
        <f t="shared" si="370"/>
        <v>0</v>
      </c>
      <c r="BC2781" s="44">
        <f t="shared" si="371"/>
        <v>0</v>
      </c>
      <c r="BD2781" s="44"/>
    </row>
    <row r="2782" spans="1:56" ht="15.75" hidden="1" customHeight="1" x14ac:dyDescent="0.25">
      <c r="A2782" s="6"/>
      <c r="B2782" s="22"/>
      <c r="C2782" s="7"/>
      <c r="D2782" s="46"/>
      <c r="E2782" s="7"/>
      <c r="F2782" s="7"/>
      <c r="G2782" s="44"/>
      <c r="H2782" s="41">
        <f>Tabela1[[#This Row],[PESO UNI]]*Tabela1[[#This Row],[QTE]]</f>
        <v>0</v>
      </c>
      <c r="I2782" s="7"/>
      <c r="J2782" s="8"/>
      <c r="K2782" s="8"/>
      <c r="L2782" s="9"/>
      <c r="M2782" s="10"/>
      <c r="N2782" s="8"/>
      <c r="O2782" s="12"/>
      <c r="P2782" s="13"/>
      <c r="Q2782" s="14">
        <f>Tabela1[[#This Row],[QTDE/ Fabricação]]-Tabela1[[#This Row],[QTE]]</f>
        <v>0</v>
      </c>
      <c r="R2782" s="19">
        <f t="shared" si="366"/>
        <v>0</v>
      </c>
      <c r="S2782" s="19">
        <f t="shared" si="365"/>
        <v>0</v>
      </c>
      <c r="T2782" s="20">
        <f t="shared" si="367"/>
        <v>0</v>
      </c>
      <c r="U2782" s="17">
        <f>IFERROR(SUMIF('LISTA DE EMBARQUE'!B:B,MICRO!E:E,'LISTA DE EMBARQUE'!G:G),"")</f>
        <v>0</v>
      </c>
      <c r="V2782" s="12" t="str">
        <f>IFERROR(VLOOKUP(Tabela1[[#This Row],[COD.MDE]],'LISTA DE EMBARQUE'!B:L,11,0),"")</f>
        <v/>
      </c>
      <c r="W2782" s="13" t="str">
        <f>IFERROR(COUNTIF(#REF!,Tabela1[[#This Row],[Colunas5]]),"")</f>
        <v/>
      </c>
      <c r="X2782" s="14">
        <f>Tabela1[[#This Row],[QIANTIDADE EXPEDIDA]]*Tabela1[[#This Row],[PESO UNI]]</f>
        <v>0</v>
      </c>
      <c r="Y2782" s="14">
        <f t="shared" si="368"/>
        <v>0</v>
      </c>
      <c r="Z2782" s="21">
        <f>Tabela1[[#This Row],[PESO TOTAL]]-Tabela1[[#This Row],[Peso Expedido]]</f>
        <v>0</v>
      </c>
      <c r="AA2782" s="18"/>
      <c r="AB2782" s="40"/>
      <c r="AC2782" s="40"/>
      <c r="AD2782" s="40"/>
      <c r="AE2782" s="40"/>
      <c r="AF2782" s="40"/>
      <c r="AG2782" s="40"/>
      <c r="AH2782" s="40"/>
      <c r="AI2782" s="40" t="str">
        <f t="shared" si="372"/>
        <v>ok</v>
      </c>
      <c r="AJ2782"/>
      <c r="AK2782" t="str">
        <f>Tabela1[[#This Row],[Coluna1]]&amp;Tabela1[[#This Row],[PEDIDO]]</f>
        <v/>
      </c>
      <c r="AL2782"/>
      <c r="AM2782"/>
      <c r="AN2782"/>
      <c r="AO2782" t="str">
        <f t="shared" si="369"/>
        <v>/</v>
      </c>
      <c r="AP2782" t="str">
        <f>Tabela1[[#This Row],[TAG]]&amp;Tabela1[[#This Row],[PEDIDO]]&amp;Tabela1[[#This Row],[PRODUTO]]</f>
        <v/>
      </c>
      <c r="AQ2782" s="23" t="str">
        <f>Tabela1[[#This Row],[PRODUTO]]&amp;Tabela1[[#This Row],[TAG]]</f>
        <v/>
      </c>
      <c r="AR2782" s="183">
        <f>Tabela1[[#This Row],[PESO TOTAL]]*Tabela1[[#This Row],[MATÉRIA PRIMA]]</f>
        <v>0</v>
      </c>
      <c r="AS2782" s="28">
        <f>Tabela1[[#This Row],[PESO TOTAL]]*Tabela1[[#This Row],[PREPARAÇÃO ]]</f>
        <v>0</v>
      </c>
      <c r="AT2782" s="28">
        <f>Tabela1[[#This Row],[PESO TOTAL]]*Tabela1[[#This Row],[CALDEIRARIA]]</f>
        <v>0</v>
      </c>
      <c r="AU2782" s="28">
        <f>Tabela1[[#This Row],[PESO TOTAL]]*Tabela1[[#This Row],[SOLDA]]</f>
        <v>0</v>
      </c>
      <c r="AV2782" s="28">
        <f>Tabela1[[#This Row],[PESO TOTAL]]*Tabela1[[#This Row],[ACABAMENTO]]</f>
        <v>0</v>
      </c>
      <c r="AW2782" s="28">
        <f>Tabela1[[#This Row],[PESO TOTAL]]*Tabela1[[#This Row],[PRONTO ACABADO]]</f>
        <v>0</v>
      </c>
      <c r="AX2782" s="28">
        <f>Tabela1[[#This Row],[PESO TOTAL]]*Tabela1[[#This Row],[EXPEDIÇÃO ]]</f>
        <v>0</v>
      </c>
      <c r="AY2782" s="28" t="str">
        <f>Tabela1[[#This Row],[PEDIDO]]&amp;Tabela1[[#This Row],[PRODUTO]]</f>
        <v/>
      </c>
      <c r="AZ2782" s="44">
        <f>IF(AF2782="",0,IF(ISTEXT(AF2782),H2782*VALUE(SUBSTITUTE(AF2782,"%",""))/100,H2782*AF2782))-Tabela1[[#This Row],[PRONTO ACABADO2]]</f>
        <v>0</v>
      </c>
      <c r="BA2782" s="44">
        <f>IF(AG2782="",0,IF(ISTEXT(AG2782),H2782*VALUE(SUBSTITUTE(AG2782,"%",""))/100,H2782*AG2782))-Tabela1[[#This Row],[PESO EXPEDIDO2]]</f>
        <v>0</v>
      </c>
      <c r="BB2782" s="44">
        <f t="shared" si="370"/>
        <v>0</v>
      </c>
      <c r="BC2782" s="44">
        <f t="shared" si="371"/>
        <v>0</v>
      </c>
      <c r="BD2782" s="44"/>
    </row>
    <row r="2783" spans="1:56" ht="15.75" hidden="1" customHeight="1" x14ac:dyDescent="0.25">
      <c r="A2783" s="6"/>
      <c r="B2783" s="22"/>
      <c r="C2783" s="7"/>
      <c r="D2783" s="46"/>
      <c r="E2783" s="7"/>
      <c r="F2783" s="7"/>
      <c r="G2783" s="44"/>
      <c r="H2783" s="41">
        <f>Tabela1[[#This Row],[PESO UNI]]*Tabela1[[#This Row],[QTE]]</f>
        <v>0</v>
      </c>
      <c r="I2783" s="7"/>
      <c r="J2783" s="8"/>
      <c r="K2783" s="8"/>
      <c r="L2783" s="9"/>
      <c r="M2783" s="10"/>
      <c r="N2783" s="8"/>
      <c r="O2783" s="12"/>
      <c r="P2783" s="13"/>
      <c r="Q2783" s="14">
        <f>Tabela1[[#This Row],[QTDE/ Fabricação]]-Tabela1[[#This Row],[QTE]]</f>
        <v>0</v>
      </c>
      <c r="R2783" s="19">
        <f t="shared" si="366"/>
        <v>0</v>
      </c>
      <c r="S2783" s="19">
        <f t="shared" si="365"/>
        <v>0</v>
      </c>
      <c r="T2783" s="20">
        <f t="shared" si="367"/>
        <v>0</v>
      </c>
      <c r="U2783" s="17">
        <f>IFERROR(SUMIF('LISTA DE EMBARQUE'!B:B,MICRO!E:E,'LISTA DE EMBARQUE'!G:G),"")</f>
        <v>0</v>
      </c>
      <c r="V2783" s="12" t="str">
        <f>IFERROR(VLOOKUP(Tabela1[[#This Row],[COD.MDE]],'LISTA DE EMBARQUE'!B:L,11,0),"")</f>
        <v/>
      </c>
      <c r="W2783" s="13" t="str">
        <f>IFERROR(COUNTIF(#REF!,Tabela1[[#This Row],[Colunas5]]),"")</f>
        <v/>
      </c>
      <c r="X2783" s="14">
        <f>Tabela1[[#This Row],[QIANTIDADE EXPEDIDA]]*Tabela1[[#This Row],[PESO UNI]]</f>
        <v>0</v>
      </c>
      <c r="Y2783" s="14">
        <f t="shared" si="368"/>
        <v>0</v>
      </c>
      <c r="Z2783" s="21">
        <f>Tabela1[[#This Row],[PESO TOTAL]]-Tabela1[[#This Row],[Peso Expedido]]</f>
        <v>0</v>
      </c>
      <c r="AA2783" s="18"/>
      <c r="AB2783" s="40"/>
      <c r="AC2783" s="40"/>
      <c r="AD2783" s="40"/>
      <c r="AE2783" s="40"/>
      <c r="AF2783" s="40"/>
      <c r="AG2783" s="40"/>
      <c r="AH2783" s="40"/>
      <c r="AI2783" s="40" t="str">
        <f t="shared" si="372"/>
        <v>ok</v>
      </c>
      <c r="AJ2783"/>
      <c r="AK2783" t="str">
        <f>Tabela1[[#This Row],[Coluna1]]&amp;Tabela1[[#This Row],[PEDIDO]]</f>
        <v/>
      </c>
      <c r="AL2783"/>
      <c r="AM2783"/>
      <c r="AN2783"/>
      <c r="AO2783" t="str">
        <f t="shared" si="369"/>
        <v>/</v>
      </c>
      <c r="AP2783" t="str">
        <f>Tabela1[[#This Row],[TAG]]&amp;Tabela1[[#This Row],[PEDIDO]]&amp;Tabela1[[#This Row],[PRODUTO]]</f>
        <v/>
      </c>
      <c r="AQ2783" s="23" t="str">
        <f>Tabela1[[#This Row],[PRODUTO]]&amp;Tabela1[[#This Row],[TAG]]</f>
        <v/>
      </c>
      <c r="AR2783" s="183">
        <f>Tabela1[[#This Row],[PESO TOTAL]]*Tabela1[[#This Row],[MATÉRIA PRIMA]]</f>
        <v>0</v>
      </c>
      <c r="AS2783" s="28">
        <f>Tabela1[[#This Row],[PESO TOTAL]]*Tabela1[[#This Row],[PREPARAÇÃO ]]</f>
        <v>0</v>
      </c>
      <c r="AT2783" s="28">
        <f>Tabela1[[#This Row],[PESO TOTAL]]*Tabela1[[#This Row],[CALDEIRARIA]]</f>
        <v>0</v>
      </c>
      <c r="AU2783" s="28">
        <f>Tabela1[[#This Row],[PESO TOTAL]]*Tabela1[[#This Row],[SOLDA]]</f>
        <v>0</v>
      </c>
      <c r="AV2783" s="28">
        <f>Tabela1[[#This Row],[PESO TOTAL]]*Tabela1[[#This Row],[ACABAMENTO]]</f>
        <v>0</v>
      </c>
      <c r="AW2783" s="28">
        <f>Tabela1[[#This Row],[PESO TOTAL]]*Tabela1[[#This Row],[PRONTO ACABADO]]</f>
        <v>0</v>
      </c>
      <c r="AX2783" s="28">
        <f>Tabela1[[#This Row],[PESO TOTAL]]*Tabela1[[#This Row],[EXPEDIÇÃO ]]</f>
        <v>0</v>
      </c>
      <c r="AY2783" s="28" t="str">
        <f>Tabela1[[#This Row],[PEDIDO]]&amp;Tabela1[[#This Row],[PRODUTO]]</f>
        <v/>
      </c>
      <c r="AZ2783" s="44">
        <f>IF(AF2783="",0,IF(ISTEXT(AF2783),H2783*VALUE(SUBSTITUTE(AF2783,"%",""))/100,H2783*AF2783))-Tabela1[[#This Row],[PRONTO ACABADO2]]</f>
        <v>0</v>
      </c>
      <c r="BA2783" s="44">
        <f>IF(AG2783="",0,IF(ISTEXT(AG2783),H2783*VALUE(SUBSTITUTE(AG2783,"%",""))/100,H2783*AG2783))-Tabela1[[#This Row],[PESO EXPEDIDO2]]</f>
        <v>0</v>
      </c>
      <c r="BB2783" s="44">
        <f t="shared" si="370"/>
        <v>0</v>
      </c>
      <c r="BC2783" s="44">
        <f t="shared" si="371"/>
        <v>0</v>
      </c>
      <c r="BD2783" s="44"/>
    </row>
    <row r="2784" spans="1:56" ht="15.75" hidden="1" customHeight="1" x14ac:dyDescent="0.25">
      <c r="A2784" s="6"/>
      <c r="B2784" s="22"/>
      <c r="C2784" s="7"/>
      <c r="D2784" s="46"/>
      <c r="E2784" s="7"/>
      <c r="F2784" s="7"/>
      <c r="G2784" s="44"/>
      <c r="H2784" s="41">
        <f>Tabela1[[#This Row],[PESO UNI]]*Tabela1[[#This Row],[QTE]]</f>
        <v>0</v>
      </c>
      <c r="I2784" s="7"/>
      <c r="J2784" s="8"/>
      <c r="K2784" s="8"/>
      <c r="L2784" s="9"/>
      <c r="M2784" s="10"/>
      <c r="N2784" s="8"/>
      <c r="O2784" s="12"/>
      <c r="P2784" s="13"/>
      <c r="Q2784" s="14">
        <f>Tabela1[[#This Row],[QTDE/ Fabricação]]-Tabela1[[#This Row],[QTE]]</f>
        <v>0</v>
      </c>
      <c r="R2784" s="19">
        <f t="shared" si="366"/>
        <v>0</v>
      </c>
      <c r="S2784" s="19">
        <f t="shared" si="365"/>
        <v>0</v>
      </c>
      <c r="T2784" s="20">
        <f t="shared" si="367"/>
        <v>0</v>
      </c>
      <c r="U2784" s="17">
        <f>IFERROR(SUMIF('LISTA DE EMBARQUE'!B:B,MICRO!E:E,'LISTA DE EMBARQUE'!G:G),"")</f>
        <v>0</v>
      </c>
      <c r="V2784" s="12" t="str">
        <f>IFERROR(VLOOKUP(Tabela1[[#This Row],[COD.MDE]],'LISTA DE EMBARQUE'!B:L,11,0),"")</f>
        <v/>
      </c>
      <c r="W2784" s="13" t="str">
        <f>IFERROR(COUNTIF(#REF!,Tabela1[[#This Row],[Colunas5]]),"")</f>
        <v/>
      </c>
      <c r="X2784" s="14">
        <f>Tabela1[[#This Row],[QIANTIDADE EXPEDIDA]]*Tabela1[[#This Row],[PESO UNI]]</f>
        <v>0</v>
      </c>
      <c r="Y2784" s="14">
        <f t="shared" si="368"/>
        <v>0</v>
      </c>
      <c r="Z2784" s="21">
        <f>Tabela1[[#This Row],[PESO TOTAL]]-Tabela1[[#This Row],[Peso Expedido]]</f>
        <v>0</v>
      </c>
      <c r="AA2784" s="18"/>
      <c r="AB2784" s="40"/>
      <c r="AC2784" s="40"/>
      <c r="AD2784" s="40"/>
      <c r="AE2784" s="40"/>
      <c r="AF2784" s="40"/>
      <c r="AG2784" s="40"/>
      <c r="AH2784" s="40"/>
      <c r="AI2784" s="40" t="str">
        <f t="shared" si="372"/>
        <v>ok</v>
      </c>
      <c r="AJ2784"/>
      <c r="AK2784" t="str">
        <f>Tabela1[[#This Row],[Coluna1]]&amp;Tabela1[[#This Row],[PEDIDO]]</f>
        <v/>
      </c>
      <c r="AL2784"/>
      <c r="AM2784"/>
      <c r="AN2784"/>
      <c r="AO2784" t="str">
        <f t="shared" si="369"/>
        <v>/</v>
      </c>
      <c r="AP2784" t="str">
        <f>Tabela1[[#This Row],[TAG]]&amp;Tabela1[[#This Row],[PEDIDO]]&amp;Tabela1[[#This Row],[PRODUTO]]</f>
        <v/>
      </c>
      <c r="AQ2784" s="23" t="str">
        <f>Tabela1[[#This Row],[PRODUTO]]&amp;Tabela1[[#This Row],[TAG]]</f>
        <v/>
      </c>
      <c r="AR2784" s="183">
        <f>Tabela1[[#This Row],[PESO TOTAL]]*Tabela1[[#This Row],[MATÉRIA PRIMA]]</f>
        <v>0</v>
      </c>
      <c r="AS2784" s="28">
        <f>Tabela1[[#This Row],[PESO TOTAL]]*Tabela1[[#This Row],[PREPARAÇÃO ]]</f>
        <v>0</v>
      </c>
      <c r="AT2784" s="28">
        <f>Tabela1[[#This Row],[PESO TOTAL]]*Tabela1[[#This Row],[CALDEIRARIA]]</f>
        <v>0</v>
      </c>
      <c r="AU2784" s="28">
        <f>Tabela1[[#This Row],[PESO TOTAL]]*Tabela1[[#This Row],[SOLDA]]</f>
        <v>0</v>
      </c>
      <c r="AV2784" s="28">
        <f>Tabela1[[#This Row],[PESO TOTAL]]*Tabela1[[#This Row],[ACABAMENTO]]</f>
        <v>0</v>
      </c>
      <c r="AW2784" s="28">
        <f>Tabela1[[#This Row],[PESO TOTAL]]*Tabela1[[#This Row],[PRONTO ACABADO]]</f>
        <v>0</v>
      </c>
      <c r="AX2784" s="28">
        <f>Tabela1[[#This Row],[PESO TOTAL]]*Tabela1[[#This Row],[EXPEDIÇÃO ]]</f>
        <v>0</v>
      </c>
      <c r="AY2784" s="28" t="str">
        <f>Tabela1[[#This Row],[PEDIDO]]&amp;Tabela1[[#This Row],[PRODUTO]]</f>
        <v/>
      </c>
      <c r="AZ2784" s="44">
        <f>IF(AF2784="",0,IF(ISTEXT(AF2784),H2784*VALUE(SUBSTITUTE(AF2784,"%",""))/100,H2784*AF2784))-Tabela1[[#This Row],[PRONTO ACABADO2]]</f>
        <v>0</v>
      </c>
      <c r="BA2784" s="44">
        <f>IF(AG2784="",0,IF(ISTEXT(AG2784),H2784*VALUE(SUBSTITUTE(AG2784,"%",""))/100,H2784*AG2784))-Tabela1[[#This Row],[PESO EXPEDIDO2]]</f>
        <v>0</v>
      </c>
      <c r="BB2784" s="44">
        <f t="shared" si="370"/>
        <v>0</v>
      </c>
      <c r="BC2784" s="44">
        <f t="shared" si="371"/>
        <v>0</v>
      </c>
      <c r="BD2784" s="44"/>
    </row>
    <row r="2785" spans="1:56" ht="15.75" hidden="1" customHeight="1" x14ac:dyDescent="0.25">
      <c r="A2785" s="6"/>
      <c r="B2785" s="22"/>
      <c r="C2785" s="7"/>
      <c r="D2785" s="46"/>
      <c r="E2785" s="7"/>
      <c r="F2785" s="7"/>
      <c r="G2785" s="44"/>
      <c r="H2785" s="41">
        <f>Tabela1[[#This Row],[PESO UNI]]*Tabela1[[#This Row],[QTE]]</f>
        <v>0</v>
      </c>
      <c r="I2785" s="7"/>
      <c r="J2785" s="8"/>
      <c r="K2785" s="8"/>
      <c r="L2785" s="9"/>
      <c r="M2785" s="10"/>
      <c r="N2785" s="8"/>
      <c r="O2785" s="12"/>
      <c r="P2785" s="13"/>
      <c r="Q2785" s="14">
        <f>Tabela1[[#This Row],[QTDE/ Fabricação]]-Tabela1[[#This Row],[QTE]]</f>
        <v>0</v>
      </c>
      <c r="R2785" s="19">
        <f t="shared" si="366"/>
        <v>0</v>
      </c>
      <c r="S2785" s="19">
        <f t="shared" si="365"/>
        <v>0</v>
      </c>
      <c r="T2785" s="20">
        <f t="shared" si="367"/>
        <v>0</v>
      </c>
      <c r="U2785" s="17">
        <f>IFERROR(SUMIF('LISTA DE EMBARQUE'!B:B,MICRO!E:E,'LISTA DE EMBARQUE'!G:G),"")</f>
        <v>0</v>
      </c>
      <c r="V2785" s="12" t="str">
        <f>IFERROR(VLOOKUP(Tabela1[[#This Row],[COD.MDE]],'LISTA DE EMBARQUE'!B:L,11,0),"")</f>
        <v/>
      </c>
      <c r="W2785" s="13" t="str">
        <f>IFERROR(COUNTIF(#REF!,Tabela1[[#This Row],[Colunas5]]),"")</f>
        <v/>
      </c>
      <c r="X2785" s="14">
        <f>Tabela1[[#This Row],[QIANTIDADE EXPEDIDA]]*Tabela1[[#This Row],[PESO UNI]]</f>
        <v>0</v>
      </c>
      <c r="Y2785" s="14">
        <f t="shared" si="368"/>
        <v>0</v>
      </c>
      <c r="Z2785" s="21">
        <f>Tabela1[[#This Row],[PESO TOTAL]]-Tabela1[[#This Row],[Peso Expedido]]</f>
        <v>0</v>
      </c>
      <c r="AA2785" s="18"/>
      <c r="AB2785" s="40"/>
      <c r="AC2785" s="40"/>
      <c r="AD2785" s="40"/>
      <c r="AE2785" s="40"/>
      <c r="AF2785" s="40"/>
      <c r="AG2785" s="40"/>
      <c r="AH2785" s="40"/>
      <c r="AI2785" s="40" t="str">
        <f t="shared" si="372"/>
        <v>ok</v>
      </c>
      <c r="AJ2785"/>
      <c r="AK2785" t="str">
        <f>Tabela1[[#This Row],[Coluna1]]&amp;Tabela1[[#This Row],[PEDIDO]]</f>
        <v/>
      </c>
      <c r="AL2785"/>
      <c r="AM2785"/>
      <c r="AN2785"/>
      <c r="AO2785" t="str">
        <f t="shared" si="369"/>
        <v>/</v>
      </c>
      <c r="AP2785" t="str">
        <f>Tabela1[[#This Row],[TAG]]&amp;Tabela1[[#This Row],[PEDIDO]]&amp;Tabela1[[#This Row],[PRODUTO]]</f>
        <v/>
      </c>
      <c r="AQ2785" s="23" t="str">
        <f>Tabela1[[#This Row],[PRODUTO]]&amp;Tabela1[[#This Row],[TAG]]</f>
        <v/>
      </c>
      <c r="AR2785" s="183">
        <f>Tabela1[[#This Row],[PESO TOTAL]]*Tabela1[[#This Row],[MATÉRIA PRIMA]]</f>
        <v>0</v>
      </c>
      <c r="AS2785" s="28">
        <f>Tabela1[[#This Row],[PESO TOTAL]]*Tabela1[[#This Row],[PREPARAÇÃO ]]</f>
        <v>0</v>
      </c>
      <c r="AT2785" s="28">
        <f>Tabela1[[#This Row],[PESO TOTAL]]*Tabela1[[#This Row],[CALDEIRARIA]]</f>
        <v>0</v>
      </c>
      <c r="AU2785" s="28">
        <f>Tabela1[[#This Row],[PESO TOTAL]]*Tabela1[[#This Row],[SOLDA]]</f>
        <v>0</v>
      </c>
      <c r="AV2785" s="28">
        <f>Tabela1[[#This Row],[PESO TOTAL]]*Tabela1[[#This Row],[ACABAMENTO]]</f>
        <v>0</v>
      </c>
      <c r="AW2785" s="28">
        <f>Tabela1[[#This Row],[PESO TOTAL]]*Tabela1[[#This Row],[PRONTO ACABADO]]</f>
        <v>0</v>
      </c>
      <c r="AX2785" s="28">
        <f>Tabela1[[#This Row],[PESO TOTAL]]*Tabela1[[#This Row],[EXPEDIÇÃO ]]</f>
        <v>0</v>
      </c>
      <c r="AY2785" s="28" t="str">
        <f>Tabela1[[#This Row],[PEDIDO]]&amp;Tabela1[[#This Row],[PRODUTO]]</f>
        <v/>
      </c>
      <c r="AZ2785" s="44">
        <f>IF(AF2785="",0,IF(ISTEXT(AF2785),H2785*VALUE(SUBSTITUTE(AF2785,"%",""))/100,H2785*AF2785))-Tabela1[[#This Row],[PRONTO ACABADO2]]</f>
        <v>0</v>
      </c>
      <c r="BA2785" s="44">
        <f>IF(AG2785="",0,IF(ISTEXT(AG2785),H2785*VALUE(SUBSTITUTE(AG2785,"%",""))/100,H2785*AG2785))-Tabela1[[#This Row],[PESO EXPEDIDO2]]</f>
        <v>0</v>
      </c>
      <c r="BB2785" s="44">
        <f t="shared" si="370"/>
        <v>0</v>
      </c>
      <c r="BC2785" s="44">
        <f t="shared" si="371"/>
        <v>0</v>
      </c>
      <c r="BD2785" s="44"/>
    </row>
    <row r="2786" spans="1:56" ht="15.75" hidden="1" customHeight="1" x14ac:dyDescent="0.25">
      <c r="A2786" s="6"/>
      <c r="B2786" s="22"/>
      <c r="C2786" s="7"/>
      <c r="D2786" s="46"/>
      <c r="E2786" s="7"/>
      <c r="F2786" s="7"/>
      <c r="G2786" s="44"/>
      <c r="H2786" s="41">
        <f>Tabela1[[#This Row],[PESO UNI]]*Tabela1[[#This Row],[QTE]]</f>
        <v>0</v>
      </c>
      <c r="I2786" s="7"/>
      <c r="J2786" s="8"/>
      <c r="K2786" s="8"/>
      <c r="L2786" s="9"/>
      <c r="M2786" s="10"/>
      <c r="N2786" s="8"/>
      <c r="O2786" s="12"/>
      <c r="P2786" s="13"/>
      <c r="Q2786" s="14">
        <f>Tabela1[[#This Row],[QTDE/ Fabricação]]-Tabela1[[#This Row],[QTE]]</f>
        <v>0</v>
      </c>
      <c r="R2786" s="19">
        <f t="shared" si="366"/>
        <v>0</v>
      </c>
      <c r="S2786" s="19">
        <f t="shared" si="365"/>
        <v>0</v>
      </c>
      <c r="T2786" s="20">
        <f t="shared" si="367"/>
        <v>0</v>
      </c>
      <c r="U2786" s="17">
        <f>IFERROR(SUMIF('LISTA DE EMBARQUE'!B:B,MICRO!E:E,'LISTA DE EMBARQUE'!G:G),"")</f>
        <v>0</v>
      </c>
      <c r="V2786" s="12" t="str">
        <f>IFERROR(VLOOKUP(Tabela1[[#This Row],[COD.MDE]],'LISTA DE EMBARQUE'!B:L,11,0),"")</f>
        <v/>
      </c>
      <c r="W2786" s="13" t="str">
        <f>IFERROR(COUNTIF(#REF!,Tabela1[[#This Row],[Colunas5]]),"")</f>
        <v/>
      </c>
      <c r="X2786" s="14">
        <f>Tabela1[[#This Row],[QIANTIDADE EXPEDIDA]]*Tabela1[[#This Row],[PESO UNI]]</f>
        <v>0</v>
      </c>
      <c r="Y2786" s="14">
        <f t="shared" si="368"/>
        <v>0</v>
      </c>
      <c r="Z2786" s="21">
        <f>Tabela1[[#This Row],[PESO TOTAL]]-Tabela1[[#This Row],[Peso Expedido]]</f>
        <v>0</v>
      </c>
      <c r="AA2786" s="18"/>
      <c r="AB2786" s="40"/>
      <c r="AC2786" s="40"/>
      <c r="AD2786" s="40"/>
      <c r="AE2786" s="40"/>
      <c r="AF2786" s="40"/>
      <c r="AG2786" s="40"/>
      <c r="AH2786" s="40"/>
      <c r="AI2786" s="40" t="str">
        <f t="shared" si="372"/>
        <v>ok</v>
      </c>
      <c r="AJ2786"/>
      <c r="AK2786" t="str">
        <f>Tabela1[[#This Row],[Coluna1]]&amp;Tabela1[[#This Row],[PEDIDO]]</f>
        <v/>
      </c>
      <c r="AL2786"/>
      <c r="AM2786"/>
      <c r="AN2786"/>
      <c r="AO2786" t="str">
        <f t="shared" si="369"/>
        <v>/</v>
      </c>
      <c r="AP2786" t="str">
        <f>Tabela1[[#This Row],[TAG]]&amp;Tabela1[[#This Row],[PEDIDO]]&amp;Tabela1[[#This Row],[PRODUTO]]</f>
        <v/>
      </c>
      <c r="AQ2786" s="23" t="str">
        <f>Tabela1[[#This Row],[PRODUTO]]&amp;Tabela1[[#This Row],[TAG]]</f>
        <v/>
      </c>
      <c r="AR2786" s="183">
        <f>Tabela1[[#This Row],[PESO TOTAL]]*Tabela1[[#This Row],[MATÉRIA PRIMA]]</f>
        <v>0</v>
      </c>
      <c r="AS2786" s="28">
        <f>Tabela1[[#This Row],[PESO TOTAL]]*Tabela1[[#This Row],[PREPARAÇÃO ]]</f>
        <v>0</v>
      </c>
      <c r="AT2786" s="28">
        <f>Tabela1[[#This Row],[PESO TOTAL]]*Tabela1[[#This Row],[CALDEIRARIA]]</f>
        <v>0</v>
      </c>
      <c r="AU2786" s="28">
        <f>Tabela1[[#This Row],[PESO TOTAL]]*Tabela1[[#This Row],[SOLDA]]</f>
        <v>0</v>
      </c>
      <c r="AV2786" s="28">
        <f>Tabela1[[#This Row],[PESO TOTAL]]*Tabela1[[#This Row],[ACABAMENTO]]</f>
        <v>0</v>
      </c>
      <c r="AW2786" s="28">
        <f>Tabela1[[#This Row],[PESO TOTAL]]*Tabela1[[#This Row],[PRONTO ACABADO]]</f>
        <v>0</v>
      </c>
      <c r="AX2786" s="28">
        <f>Tabela1[[#This Row],[PESO TOTAL]]*Tabela1[[#This Row],[EXPEDIÇÃO ]]</f>
        <v>0</v>
      </c>
      <c r="AY2786" s="28" t="str">
        <f>Tabela1[[#This Row],[PEDIDO]]&amp;Tabela1[[#This Row],[PRODUTO]]</f>
        <v/>
      </c>
      <c r="AZ2786" s="44">
        <f>IF(AF2786="",0,IF(ISTEXT(AF2786),H2786*VALUE(SUBSTITUTE(AF2786,"%",""))/100,H2786*AF2786))-Tabela1[[#This Row],[PRONTO ACABADO2]]</f>
        <v>0</v>
      </c>
      <c r="BA2786" s="44">
        <f>IF(AG2786="",0,IF(ISTEXT(AG2786),H2786*VALUE(SUBSTITUTE(AG2786,"%",""))/100,H2786*AG2786))-Tabela1[[#This Row],[PESO EXPEDIDO2]]</f>
        <v>0</v>
      </c>
      <c r="BB2786" s="44">
        <f t="shared" si="370"/>
        <v>0</v>
      </c>
      <c r="BC2786" s="44">
        <f t="shared" si="371"/>
        <v>0</v>
      </c>
      <c r="BD2786" s="44"/>
    </row>
    <row r="2787" spans="1:56" ht="15.75" hidden="1" customHeight="1" x14ac:dyDescent="0.25">
      <c r="A2787" s="6"/>
      <c r="B2787" s="22"/>
      <c r="C2787" s="7"/>
      <c r="D2787" s="46"/>
      <c r="E2787" s="7"/>
      <c r="F2787" s="7"/>
      <c r="G2787" s="44"/>
      <c r="H2787" s="41">
        <f>Tabela1[[#This Row],[PESO UNI]]*Tabela1[[#This Row],[QTE]]</f>
        <v>0</v>
      </c>
      <c r="I2787" s="7"/>
      <c r="J2787" s="8"/>
      <c r="K2787" s="8"/>
      <c r="L2787" s="9"/>
      <c r="M2787" s="10"/>
      <c r="N2787" s="8"/>
      <c r="O2787" s="12"/>
      <c r="P2787" s="13"/>
      <c r="Q2787" s="14">
        <f>Tabela1[[#This Row],[QTDE/ Fabricação]]-Tabela1[[#This Row],[QTE]]</f>
        <v>0</v>
      </c>
      <c r="R2787" s="19">
        <f t="shared" si="366"/>
        <v>0</v>
      </c>
      <c r="S2787" s="19">
        <f t="shared" si="365"/>
        <v>0</v>
      </c>
      <c r="T2787" s="20">
        <f t="shared" si="367"/>
        <v>0</v>
      </c>
      <c r="U2787" s="17">
        <f>IFERROR(SUMIF('LISTA DE EMBARQUE'!B:B,MICRO!E:E,'LISTA DE EMBARQUE'!G:G),"")</f>
        <v>0</v>
      </c>
      <c r="V2787" s="12" t="str">
        <f>IFERROR(VLOOKUP(Tabela1[[#This Row],[COD.MDE]],'LISTA DE EMBARQUE'!B:L,11,0),"")</f>
        <v/>
      </c>
      <c r="W2787" s="13" t="str">
        <f>IFERROR(COUNTIF(#REF!,Tabela1[[#This Row],[Colunas5]]),"")</f>
        <v/>
      </c>
      <c r="X2787" s="14">
        <f>Tabela1[[#This Row],[QIANTIDADE EXPEDIDA]]*Tabela1[[#This Row],[PESO UNI]]</f>
        <v>0</v>
      </c>
      <c r="Y2787" s="14">
        <f t="shared" si="368"/>
        <v>0</v>
      </c>
      <c r="Z2787" s="21">
        <f>Tabela1[[#This Row],[PESO TOTAL]]-Tabela1[[#This Row],[Peso Expedido]]</f>
        <v>0</v>
      </c>
      <c r="AA2787" s="18"/>
      <c r="AB2787" s="40"/>
      <c r="AC2787" s="40"/>
      <c r="AD2787" s="40"/>
      <c r="AE2787" s="40"/>
      <c r="AF2787" s="40"/>
      <c r="AG2787" s="40"/>
      <c r="AH2787" s="40"/>
      <c r="AI2787" s="40" t="str">
        <f t="shared" si="372"/>
        <v>ok</v>
      </c>
      <c r="AJ2787"/>
      <c r="AK2787" t="str">
        <f>Tabela1[[#This Row],[Coluna1]]&amp;Tabela1[[#This Row],[PEDIDO]]</f>
        <v/>
      </c>
      <c r="AL2787"/>
      <c r="AM2787"/>
      <c r="AN2787"/>
      <c r="AO2787" t="str">
        <f t="shared" si="369"/>
        <v>/</v>
      </c>
      <c r="AP2787" t="str">
        <f>Tabela1[[#This Row],[TAG]]&amp;Tabela1[[#This Row],[PEDIDO]]&amp;Tabela1[[#This Row],[PRODUTO]]</f>
        <v/>
      </c>
      <c r="AQ2787" s="23" t="str">
        <f>Tabela1[[#This Row],[PRODUTO]]&amp;Tabela1[[#This Row],[TAG]]</f>
        <v/>
      </c>
      <c r="AR2787" s="183">
        <f>Tabela1[[#This Row],[PESO TOTAL]]*Tabela1[[#This Row],[MATÉRIA PRIMA]]</f>
        <v>0</v>
      </c>
      <c r="AS2787" s="28">
        <f>Tabela1[[#This Row],[PESO TOTAL]]*Tabela1[[#This Row],[PREPARAÇÃO ]]</f>
        <v>0</v>
      </c>
      <c r="AT2787" s="28">
        <f>Tabela1[[#This Row],[PESO TOTAL]]*Tabela1[[#This Row],[CALDEIRARIA]]</f>
        <v>0</v>
      </c>
      <c r="AU2787" s="28">
        <f>Tabela1[[#This Row],[PESO TOTAL]]*Tabela1[[#This Row],[SOLDA]]</f>
        <v>0</v>
      </c>
      <c r="AV2787" s="28">
        <f>Tabela1[[#This Row],[PESO TOTAL]]*Tabela1[[#This Row],[ACABAMENTO]]</f>
        <v>0</v>
      </c>
      <c r="AW2787" s="28">
        <f>Tabela1[[#This Row],[PESO TOTAL]]*Tabela1[[#This Row],[PRONTO ACABADO]]</f>
        <v>0</v>
      </c>
      <c r="AX2787" s="28">
        <f>Tabela1[[#This Row],[PESO TOTAL]]*Tabela1[[#This Row],[EXPEDIÇÃO ]]</f>
        <v>0</v>
      </c>
      <c r="AY2787" s="28" t="str">
        <f>Tabela1[[#This Row],[PEDIDO]]&amp;Tabela1[[#This Row],[PRODUTO]]</f>
        <v/>
      </c>
      <c r="AZ2787" s="44">
        <f>IF(AF2787="",0,IF(ISTEXT(AF2787),H2787*VALUE(SUBSTITUTE(AF2787,"%",""))/100,H2787*AF2787))-Tabela1[[#This Row],[PRONTO ACABADO2]]</f>
        <v>0</v>
      </c>
      <c r="BA2787" s="44">
        <f>IF(AG2787="",0,IF(ISTEXT(AG2787),H2787*VALUE(SUBSTITUTE(AG2787,"%",""))/100,H2787*AG2787))-Tabela1[[#This Row],[PESO EXPEDIDO2]]</f>
        <v>0</v>
      </c>
      <c r="BB2787" s="44">
        <f t="shared" si="370"/>
        <v>0</v>
      </c>
      <c r="BC2787" s="44">
        <f t="shared" si="371"/>
        <v>0</v>
      </c>
      <c r="BD2787" s="44"/>
    </row>
    <row r="2788" spans="1:56" ht="15.75" hidden="1" customHeight="1" x14ac:dyDescent="0.25">
      <c r="A2788" s="6"/>
      <c r="B2788" s="22"/>
      <c r="C2788" s="7"/>
      <c r="D2788" s="46"/>
      <c r="E2788" s="7"/>
      <c r="F2788" s="7"/>
      <c r="G2788" s="44"/>
      <c r="H2788" s="41">
        <f>Tabela1[[#This Row],[PESO UNI]]*Tabela1[[#This Row],[QTE]]</f>
        <v>0</v>
      </c>
      <c r="I2788" s="7"/>
      <c r="J2788" s="8"/>
      <c r="K2788" s="8"/>
      <c r="L2788" s="9"/>
      <c r="M2788" s="10"/>
      <c r="N2788" s="8"/>
      <c r="O2788" s="12"/>
      <c r="P2788" s="13"/>
      <c r="Q2788" s="14">
        <f>Tabela1[[#This Row],[QTDE/ Fabricação]]-Tabela1[[#This Row],[QTE]]</f>
        <v>0</v>
      </c>
      <c r="R2788" s="19">
        <f t="shared" si="366"/>
        <v>0</v>
      </c>
      <c r="S2788" s="19">
        <f t="shared" si="365"/>
        <v>0</v>
      </c>
      <c r="T2788" s="20">
        <f t="shared" si="367"/>
        <v>0</v>
      </c>
      <c r="U2788" s="17">
        <f>IFERROR(SUMIF('LISTA DE EMBARQUE'!B:B,MICRO!E:E,'LISTA DE EMBARQUE'!G:G),"")</f>
        <v>0</v>
      </c>
      <c r="V2788" s="12" t="str">
        <f>IFERROR(VLOOKUP(Tabela1[[#This Row],[COD.MDE]],'LISTA DE EMBARQUE'!B:L,11,0),"")</f>
        <v/>
      </c>
      <c r="W2788" s="13" t="str">
        <f>IFERROR(COUNTIF(#REF!,Tabela1[[#This Row],[Colunas5]]),"")</f>
        <v/>
      </c>
      <c r="X2788" s="14">
        <f>Tabela1[[#This Row],[QIANTIDADE EXPEDIDA]]*Tabela1[[#This Row],[PESO UNI]]</f>
        <v>0</v>
      </c>
      <c r="Y2788" s="14">
        <f t="shared" si="368"/>
        <v>0</v>
      </c>
      <c r="Z2788" s="21">
        <f>Tabela1[[#This Row],[PESO TOTAL]]-Tabela1[[#This Row],[Peso Expedido]]</f>
        <v>0</v>
      </c>
      <c r="AA2788" s="18"/>
      <c r="AB2788" s="40"/>
      <c r="AC2788" s="40"/>
      <c r="AD2788" s="40"/>
      <c r="AE2788" s="40"/>
      <c r="AF2788" s="40"/>
      <c r="AG2788" s="40"/>
      <c r="AH2788" s="40"/>
      <c r="AI2788" s="40" t="str">
        <f t="shared" si="372"/>
        <v>ok</v>
      </c>
      <c r="AJ2788"/>
      <c r="AK2788" t="str">
        <f>Tabela1[[#This Row],[Coluna1]]&amp;Tabela1[[#This Row],[PEDIDO]]</f>
        <v/>
      </c>
      <c r="AL2788"/>
      <c r="AM2788"/>
      <c r="AN2788"/>
      <c r="AO2788" t="str">
        <f t="shared" si="369"/>
        <v>/</v>
      </c>
      <c r="AP2788" t="str">
        <f>Tabela1[[#This Row],[TAG]]&amp;Tabela1[[#This Row],[PEDIDO]]&amp;Tabela1[[#This Row],[PRODUTO]]</f>
        <v/>
      </c>
      <c r="AQ2788" s="23" t="str">
        <f>Tabela1[[#This Row],[PRODUTO]]&amp;Tabela1[[#This Row],[TAG]]</f>
        <v/>
      </c>
      <c r="AR2788" s="183">
        <f>Tabela1[[#This Row],[PESO TOTAL]]*Tabela1[[#This Row],[MATÉRIA PRIMA]]</f>
        <v>0</v>
      </c>
      <c r="AS2788" s="28">
        <f>Tabela1[[#This Row],[PESO TOTAL]]*Tabela1[[#This Row],[PREPARAÇÃO ]]</f>
        <v>0</v>
      </c>
      <c r="AT2788" s="28">
        <f>Tabela1[[#This Row],[PESO TOTAL]]*Tabela1[[#This Row],[CALDEIRARIA]]</f>
        <v>0</v>
      </c>
      <c r="AU2788" s="28">
        <f>Tabela1[[#This Row],[PESO TOTAL]]*Tabela1[[#This Row],[SOLDA]]</f>
        <v>0</v>
      </c>
      <c r="AV2788" s="28">
        <f>Tabela1[[#This Row],[PESO TOTAL]]*Tabela1[[#This Row],[ACABAMENTO]]</f>
        <v>0</v>
      </c>
      <c r="AW2788" s="28">
        <f>Tabela1[[#This Row],[PESO TOTAL]]*Tabela1[[#This Row],[PRONTO ACABADO]]</f>
        <v>0</v>
      </c>
      <c r="AX2788" s="28">
        <f>Tabela1[[#This Row],[PESO TOTAL]]*Tabela1[[#This Row],[EXPEDIÇÃO ]]</f>
        <v>0</v>
      </c>
      <c r="AY2788" s="28" t="str">
        <f>Tabela1[[#This Row],[PEDIDO]]&amp;Tabela1[[#This Row],[PRODUTO]]</f>
        <v/>
      </c>
      <c r="AZ2788" s="44">
        <f>IF(AF2788="",0,IF(ISTEXT(AF2788),H2788*VALUE(SUBSTITUTE(AF2788,"%",""))/100,H2788*AF2788))-Tabela1[[#This Row],[PRONTO ACABADO2]]</f>
        <v>0</v>
      </c>
      <c r="BA2788" s="44">
        <f>IF(AG2788="",0,IF(ISTEXT(AG2788),H2788*VALUE(SUBSTITUTE(AG2788,"%",""))/100,H2788*AG2788))-Tabela1[[#This Row],[PESO EXPEDIDO2]]</f>
        <v>0</v>
      </c>
      <c r="BB2788" s="44">
        <f t="shared" si="370"/>
        <v>0</v>
      </c>
      <c r="BC2788" s="44">
        <f t="shared" si="371"/>
        <v>0</v>
      </c>
      <c r="BD2788" s="44"/>
    </row>
    <row r="2789" spans="1:56" ht="15.75" hidden="1" customHeight="1" x14ac:dyDescent="0.25">
      <c r="A2789" s="6"/>
      <c r="B2789" s="22"/>
      <c r="C2789" s="7"/>
      <c r="D2789" s="46"/>
      <c r="E2789" s="7"/>
      <c r="F2789" s="7"/>
      <c r="G2789" s="44"/>
      <c r="H2789" s="41">
        <f>Tabela1[[#This Row],[PESO UNI]]*Tabela1[[#This Row],[QTE]]</f>
        <v>0</v>
      </c>
      <c r="I2789" s="7"/>
      <c r="J2789" s="8"/>
      <c r="K2789" s="8"/>
      <c r="L2789" s="9"/>
      <c r="M2789" s="10"/>
      <c r="N2789" s="8"/>
      <c r="O2789" s="12"/>
      <c r="P2789" s="13"/>
      <c r="Q2789" s="14">
        <f>Tabela1[[#This Row],[QTDE/ Fabricação]]-Tabela1[[#This Row],[QTE]]</f>
        <v>0</v>
      </c>
      <c r="R2789" s="19">
        <f t="shared" si="366"/>
        <v>0</v>
      </c>
      <c r="S2789" s="19">
        <f t="shared" si="365"/>
        <v>0</v>
      </c>
      <c r="T2789" s="20">
        <f t="shared" si="367"/>
        <v>0</v>
      </c>
      <c r="U2789" s="17">
        <f>IFERROR(SUMIF('LISTA DE EMBARQUE'!B:B,MICRO!E:E,'LISTA DE EMBARQUE'!G:G),"")</f>
        <v>0</v>
      </c>
      <c r="V2789" s="12" t="str">
        <f>IFERROR(VLOOKUP(Tabela1[[#This Row],[COD.MDE]],'LISTA DE EMBARQUE'!B:L,11,0),"")</f>
        <v/>
      </c>
      <c r="W2789" s="13" t="str">
        <f>IFERROR(COUNTIF(#REF!,Tabela1[[#This Row],[Colunas5]]),"")</f>
        <v/>
      </c>
      <c r="X2789" s="14">
        <f>Tabela1[[#This Row],[QIANTIDADE EXPEDIDA]]*Tabela1[[#This Row],[PESO UNI]]</f>
        <v>0</v>
      </c>
      <c r="Y2789" s="14">
        <f t="shared" si="368"/>
        <v>0</v>
      </c>
      <c r="Z2789" s="21">
        <f>Tabela1[[#This Row],[PESO TOTAL]]-Tabela1[[#This Row],[Peso Expedido]]</f>
        <v>0</v>
      </c>
      <c r="AA2789" s="18"/>
      <c r="AB2789" s="40"/>
      <c r="AC2789" s="40"/>
      <c r="AD2789" s="40"/>
      <c r="AE2789" s="40"/>
      <c r="AF2789" s="40"/>
      <c r="AG2789" s="40"/>
      <c r="AH2789" s="40"/>
      <c r="AI2789" s="40" t="str">
        <f t="shared" si="372"/>
        <v>ok</v>
      </c>
      <c r="AJ2789"/>
      <c r="AK2789" t="str">
        <f>Tabela1[[#This Row],[Coluna1]]&amp;Tabela1[[#This Row],[PEDIDO]]</f>
        <v/>
      </c>
      <c r="AL2789"/>
      <c r="AM2789"/>
      <c r="AN2789"/>
      <c r="AO2789" t="str">
        <f t="shared" si="369"/>
        <v>/</v>
      </c>
      <c r="AP2789" t="str">
        <f>Tabela1[[#This Row],[TAG]]&amp;Tabela1[[#This Row],[PEDIDO]]&amp;Tabela1[[#This Row],[PRODUTO]]</f>
        <v/>
      </c>
      <c r="AQ2789" s="23" t="str">
        <f>Tabela1[[#This Row],[PRODUTO]]&amp;Tabela1[[#This Row],[TAG]]</f>
        <v/>
      </c>
      <c r="AR2789" s="183">
        <f>Tabela1[[#This Row],[PESO TOTAL]]*Tabela1[[#This Row],[MATÉRIA PRIMA]]</f>
        <v>0</v>
      </c>
      <c r="AS2789" s="28">
        <f>Tabela1[[#This Row],[PESO TOTAL]]*Tabela1[[#This Row],[PREPARAÇÃO ]]</f>
        <v>0</v>
      </c>
      <c r="AT2789" s="28">
        <f>Tabela1[[#This Row],[PESO TOTAL]]*Tabela1[[#This Row],[CALDEIRARIA]]</f>
        <v>0</v>
      </c>
      <c r="AU2789" s="28">
        <f>Tabela1[[#This Row],[PESO TOTAL]]*Tabela1[[#This Row],[SOLDA]]</f>
        <v>0</v>
      </c>
      <c r="AV2789" s="28">
        <f>Tabela1[[#This Row],[PESO TOTAL]]*Tabela1[[#This Row],[ACABAMENTO]]</f>
        <v>0</v>
      </c>
      <c r="AW2789" s="28">
        <f>Tabela1[[#This Row],[PESO TOTAL]]*Tabela1[[#This Row],[PRONTO ACABADO]]</f>
        <v>0</v>
      </c>
      <c r="AX2789" s="28">
        <f>Tabela1[[#This Row],[PESO TOTAL]]*Tabela1[[#This Row],[EXPEDIÇÃO ]]</f>
        <v>0</v>
      </c>
      <c r="AY2789" s="28" t="str">
        <f>Tabela1[[#This Row],[PEDIDO]]&amp;Tabela1[[#This Row],[PRODUTO]]</f>
        <v/>
      </c>
      <c r="AZ2789" s="44">
        <f>IF(AF2789="",0,IF(ISTEXT(AF2789),H2789*VALUE(SUBSTITUTE(AF2789,"%",""))/100,H2789*AF2789))-Tabela1[[#This Row],[PRONTO ACABADO2]]</f>
        <v>0</v>
      </c>
      <c r="BA2789" s="44">
        <f>IF(AG2789="",0,IF(ISTEXT(AG2789),H2789*VALUE(SUBSTITUTE(AG2789,"%",""))/100,H2789*AG2789))-Tabela1[[#This Row],[PESO EXPEDIDO2]]</f>
        <v>0</v>
      </c>
      <c r="BB2789" s="44">
        <f t="shared" si="370"/>
        <v>0</v>
      </c>
      <c r="BC2789" s="44">
        <f t="shared" si="371"/>
        <v>0</v>
      </c>
      <c r="BD2789" s="44"/>
    </row>
    <row r="2790" spans="1:56" ht="15.75" hidden="1" customHeight="1" x14ac:dyDescent="0.25">
      <c r="A2790" s="6"/>
      <c r="B2790" s="22"/>
      <c r="C2790" s="7"/>
      <c r="D2790" s="46"/>
      <c r="E2790" s="7"/>
      <c r="F2790" s="7"/>
      <c r="G2790" s="44"/>
      <c r="H2790" s="41">
        <f>Tabela1[[#This Row],[PESO UNI]]*Tabela1[[#This Row],[QTE]]</f>
        <v>0</v>
      </c>
      <c r="I2790" s="7"/>
      <c r="J2790" s="8"/>
      <c r="K2790" s="8"/>
      <c r="L2790" s="9"/>
      <c r="M2790" s="10"/>
      <c r="N2790" s="8"/>
      <c r="O2790" s="12"/>
      <c r="P2790" s="13"/>
      <c r="Q2790" s="14">
        <f>Tabela1[[#This Row],[QTDE/ Fabricação]]-Tabela1[[#This Row],[QTE]]</f>
        <v>0</v>
      </c>
      <c r="R2790" s="19">
        <f t="shared" si="366"/>
        <v>0</v>
      </c>
      <c r="S2790" s="19">
        <f t="shared" si="365"/>
        <v>0</v>
      </c>
      <c r="T2790" s="20">
        <f t="shared" si="367"/>
        <v>0</v>
      </c>
      <c r="U2790" s="17">
        <f>IFERROR(SUMIF('LISTA DE EMBARQUE'!B:B,MICRO!E:E,'LISTA DE EMBARQUE'!G:G),"")</f>
        <v>0</v>
      </c>
      <c r="V2790" s="12" t="str">
        <f>IFERROR(VLOOKUP(Tabela1[[#This Row],[COD.MDE]],'LISTA DE EMBARQUE'!B:L,11,0),"")</f>
        <v/>
      </c>
      <c r="W2790" s="13" t="str">
        <f>IFERROR(COUNTIF(#REF!,Tabela1[[#This Row],[Colunas5]]),"")</f>
        <v/>
      </c>
      <c r="X2790" s="14">
        <f>Tabela1[[#This Row],[QIANTIDADE EXPEDIDA]]*Tabela1[[#This Row],[PESO UNI]]</f>
        <v>0</v>
      </c>
      <c r="Y2790" s="14">
        <f t="shared" si="368"/>
        <v>0</v>
      </c>
      <c r="Z2790" s="21">
        <f>Tabela1[[#This Row],[PESO TOTAL]]-Tabela1[[#This Row],[Peso Expedido]]</f>
        <v>0</v>
      </c>
      <c r="AA2790" s="18"/>
      <c r="AB2790" s="40"/>
      <c r="AC2790" s="40"/>
      <c r="AD2790" s="40"/>
      <c r="AE2790" s="40"/>
      <c r="AF2790" s="40"/>
      <c r="AG2790" s="40"/>
      <c r="AH2790" s="40"/>
      <c r="AI2790" s="40" t="str">
        <f t="shared" si="372"/>
        <v>ok</v>
      </c>
      <c r="AJ2790"/>
      <c r="AK2790" t="str">
        <f>Tabela1[[#This Row],[Coluna1]]&amp;Tabela1[[#This Row],[PEDIDO]]</f>
        <v/>
      </c>
      <c r="AL2790"/>
      <c r="AM2790"/>
      <c r="AN2790"/>
      <c r="AO2790" t="str">
        <f t="shared" si="369"/>
        <v>/</v>
      </c>
      <c r="AP2790" t="str">
        <f>Tabela1[[#This Row],[TAG]]&amp;Tabela1[[#This Row],[PEDIDO]]&amp;Tabela1[[#This Row],[PRODUTO]]</f>
        <v/>
      </c>
      <c r="AQ2790" s="23" t="str">
        <f>Tabela1[[#This Row],[PRODUTO]]&amp;Tabela1[[#This Row],[TAG]]</f>
        <v/>
      </c>
      <c r="AR2790" s="183">
        <f>Tabela1[[#This Row],[PESO TOTAL]]*Tabela1[[#This Row],[MATÉRIA PRIMA]]</f>
        <v>0</v>
      </c>
      <c r="AS2790" s="28">
        <f>Tabela1[[#This Row],[PESO TOTAL]]*Tabela1[[#This Row],[PREPARAÇÃO ]]</f>
        <v>0</v>
      </c>
      <c r="AT2790" s="28">
        <f>Tabela1[[#This Row],[PESO TOTAL]]*Tabela1[[#This Row],[CALDEIRARIA]]</f>
        <v>0</v>
      </c>
      <c r="AU2790" s="28">
        <f>Tabela1[[#This Row],[PESO TOTAL]]*Tabela1[[#This Row],[SOLDA]]</f>
        <v>0</v>
      </c>
      <c r="AV2790" s="28">
        <f>Tabela1[[#This Row],[PESO TOTAL]]*Tabela1[[#This Row],[ACABAMENTO]]</f>
        <v>0</v>
      </c>
      <c r="AW2790" s="28">
        <f>Tabela1[[#This Row],[PESO TOTAL]]*Tabela1[[#This Row],[PRONTO ACABADO]]</f>
        <v>0</v>
      </c>
      <c r="AX2790" s="28">
        <f>Tabela1[[#This Row],[PESO TOTAL]]*Tabela1[[#This Row],[EXPEDIÇÃO ]]</f>
        <v>0</v>
      </c>
      <c r="AY2790" s="28" t="str">
        <f>Tabela1[[#This Row],[PEDIDO]]&amp;Tabela1[[#This Row],[PRODUTO]]</f>
        <v/>
      </c>
      <c r="AZ2790" s="44">
        <f>IF(AF2790="",0,IF(ISTEXT(AF2790),H2790*VALUE(SUBSTITUTE(AF2790,"%",""))/100,H2790*AF2790))-Tabela1[[#This Row],[PRONTO ACABADO2]]</f>
        <v>0</v>
      </c>
      <c r="BA2790" s="44">
        <f>IF(AG2790="",0,IF(ISTEXT(AG2790),H2790*VALUE(SUBSTITUTE(AG2790,"%",""))/100,H2790*AG2790))-Tabela1[[#This Row],[PESO EXPEDIDO2]]</f>
        <v>0</v>
      </c>
      <c r="BB2790" s="44">
        <f t="shared" si="370"/>
        <v>0</v>
      </c>
      <c r="BC2790" s="44">
        <f t="shared" si="371"/>
        <v>0</v>
      </c>
      <c r="BD2790" s="44"/>
    </row>
    <row r="2791" spans="1:56" ht="15.75" hidden="1" customHeight="1" x14ac:dyDescent="0.25">
      <c r="A2791" s="6"/>
      <c r="B2791" s="22"/>
      <c r="C2791" s="7"/>
      <c r="D2791" s="46"/>
      <c r="E2791" s="7"/>
      <c r="F2791" s="7"/>
      <c r="G2791" s="44"/>
      <c r="H2791" s="41">
        <f>Tabela1[[#This Row],[PESO UNI]]*Tabela1[[#This Row],[QTE]]</f>
        <v>0</v>
      </c>
      <c r="I2791" s="7"/>
      <c r="J2791" s="8"/>
      <c r="K2791" s="8"/>
      <c r="L2791" s="9"/>
      <c r="M2791" s="10"/>
      <c r="N2791" s="8"/>
      <c r="O2791" s="12"/>
      <c r="P2791" s="13"/>
      <c r="Q2791" s="14">
        <f>Tabela1[[#This Row],[QTDE/ Fabricação]]-Tabela1[[#This Row],[QTE]]</f>
        <v>0</v>
      </c>
      <c r="R2791" s="19">
        <f t="shared" si="366"/>
        <v>0</v>
      </c>
      <c r="S2791" s="19">
        <f t="shared" si="365"/>
        <v>0</v>
      </c>
      <c r="T2791" s="20">
        <f t="shared" si="367"/>
        <v>0</v>
      </c>
      <c r="U2791" s="17">
        <f>IFERROR(SUMIF('LISTA DE EMBARQUE'!B:B,MICRO!E:E,'LISTA DE EMBARQUE'!G:G),"")</f>
        <v>0</v>
      </c>
      <c r="V2791" s="12" t="str">
        <f>IFERROR(VLOOKUP(Tabela1[[#This Row],[COD.MDE]],'LISTA DE EMBARQUE'!B:L,11,0),"")</f>
        <v/>
      </c>
      <c r="W2791" s="13" t="str">
        <f>IFERROR(COUNTIF(#REF!,Tabela1[[#This Row],[Colunas5]]),"")</f>
        <v/>
      </c>
      <c r="X2791" s="14">
        <f>Tabela1[[#This Row],[QIANTIDADE EXPEDIDA]]*Tabela1[[#This Row],[PESO UNI]]</f>
        <v>0</v>
      </c>
      <c r="Y2791" s="14">
        <f t="shared" si="368"/>
        <v>0</v>
      </c>
      <c r="Z2791" s="21">
        <f>Tabela1[[#This Row],[PESO TOTAL]]-Tabela1[[#This Row],[Peso Expedido]]</f>
        <v>0</v>
      </c>
      <c r="AA2791" s="18"/>
      <c r="AB2791" s="40"/>
      <c r="AC2791" s="40"/>
      <c r="AD2791" s="40"/>
      <c r="AE2791" s="40"/>
      <c r="AF2791" s="40"/>
      <c r="AG2791" s="40"/>
      <c r="AH2791" s="40"/>
      <c r="AI2791" s="40" t="str">
        <f t="shared" si="372"/>
        <v>ok</v>
      </c>
      <c r="AJ2791"/>
      <c r="AK2791" t="str">
        <f>Tabela1[[#This Row],[Coluna1]]&amp;Tabela1[[#This Row],[PEDIDO]]</f>
        <v/>
      </c>
      <c r="AL2791"/>
      <c r="AM2791"/>
      <c r="AN2791"/>
      <c r="AO2791" t="str">
        <f t="shared" si="369"/>
        <v>/</v>
      </c>
      <c r="AP2791" t="str">
        <f>Tabela1[[#This Row],[TAG]]&amp;Tabela1[[#This Row],[PEDIDO]]&amp;Tabela1[[#This Row],[PRODUTO]]</f>
        <v/>
      </c>
      <c r="AQ2791" s="23" t="str">
        <f>Tabela1[[#This Row],[PRODUTO]]&amp;Tabela1[[#This Row],[TAG]]</f>
        <v/>
      </c>
      <c r="AR2791" s="183">
        <f>Tabela1[[#This Row],[PESO TOTAL]]*Tabela1[[#This Row],[MATÉRIA PRIMA]]</f>
        <v>0</v>
      </c>
      <c r="AS2791" s="28">
        <f>Tabela1[[#This Row],[PESO TOTAL]]*Tabela1[[#This Row],[PREPARAÇÃO ]]</f>
        <v>0</v>
      </c>
      <c r="AT2791" s="28">
        <f>Tabela1[[#This Row],[PESO TOTAL]]*Tabela1[[#This Row],[CALDEIRARIA]]</f>
        <v>0</v>
      </c>
      <c r="AU2791" s="28">
        <f>Tabela1[[#This Row],[PESO TOTAL]]*Tabela1[[#This Row],[SOLDA]]</f>
        <v>0</v>
      </c>
      <c r="AV2791" s="28">
        <f>Tabela1[[#This Row],[PESO TOTAL]]*Tabela1[[#This Row],[ACABAMENTO]]</f>
        <v>0</v>
      </c>
      <c r="AW2791" s="28">
        <f>Tabela1[[#This Row],[PESO TOTAL]]*Tabela1[[#This Row],[PRONTO ACABADO]]</f>
        <v>0</v>
      </c>
      <c r="AX2791" s="28">
        <f>Tabela1[[#This Row],[PESO TOTAL]]*Tabela1[[#This Row],[EXPEDIÇÃO ]]</f>
        <v>0</v>
      </c>
      <c r="AY2791" s="28" t="str">
        <f>Tabela1[[#This Row],[PEDIDO]]&amp;Tabela1[[#This Row],[PRODUTO]]</f>
        <v/>
      </c>
      <c r="AZ2791" s="44">
        <f>IF(AF2791="",0,IF(ISTEXT(AF2791),H2791*VALUE(SUBSTITUTE(AF2791,"%",""))/100,H2791*AF2791))-Tabela1[[#This Row],[PRONTO ACABADO2]]</f>
        <v>0</v>
      </c>
      <c r="BA2791" s="44">
        <f>IF(AG2791="",0,IF(ISTEXT(AG2791),H2791*VALUE(SUBSTITUTE(AG2791,"%",""))/100,H2791*AG2791))-Tabela1[[#This Row],[PESO EXPEDIDO2]]</f>
        <v>0</v>
      </c>
      <c r="BB2791" s="44">
        <f t="shared" si="370"/>
        <v>0</v>
      </c>
      <c r="BC2791" s="44">
        <f t="shared" si="371"/>
        <v>0</v>
      </c>
      <c r="BD2791" s="44"/>
    </row>
    <row r="2792" spans="1:56" ht="15.75" hidden="1" customHeight="1" x14ac:dyDescent="0.25">
      <c r="A2792" s="6"/>
      <c r="B2792" s="22"/>
      <c r="C2792" s="7"/>
      <c r="D2792" s="46"/>
      <c r="E2792" s="7"/>
      <c r="F2792" s="7"/>
      <c r="G2792" s="44"/>
      <c r="H2792" s="41">
        <f>Tabela1[[#This Row],[PESO UNI]]*Tabela1[[#This Row],[QTE]]</f>
        <v>0</v>
      </c>
      <c r="I2792" s="7"/>
      <c r="J2792" s="8"/>
      <c r="K2792" s="8"/>
      <c r="L2792" s="9"/>
      <c r="M2792" s="10"/>
      <c r="N2792" s="8"/>
      <c r="O2792" s="12"/>
      <c r="P2792" s="13"/>
      <c r="Q2792" s="14">
        <f>Tabela1[[#This Row],[QTDE/ Fabricação]]-Tabela1[[#This Row],[QTE]]</f>
        <v>0</v>
      </c>
      <c r="R2792" s="19">
        <f t="shared" si="366"/>
        <v>0</v>
      </c>
      <c r="S2792" s="19">
        <f t="shared" si="365"/>
        <v>0</v>
      </c>
      <c r="T2792" s="20">
        <f t="shared" si="367"/>
        <v>0</v>
      </c>
      <c r="U2792" s="17">
        <f>IFERROR(SUMIF('LISTA DE EMBARQUE'!B:B,MICRO!E:E,'LISTA DE EMBARQUE'!G:G),"")</f>
        <v>0</v>
      </c>
      <c r="V2792" s="12" t="str">
        <f>IFERROR(VLOOKUP(Tabela1[[#This Row],[COD.MDE]],'LISTA DE EMBARQUE'!B:L,11,0),"")</f>
        <v/>
      </c>
      <c r="W2792" s="13" t="str">
        <f>IFERROR(COUNTIF(#REF!,Tabela1[[#This Row],[Colunas5]]),"")</f>
        <v/>
      </c>
      <c r="X2792" s="14">
        <f>Tabela1[[#This Row],[QIANTIDADE EXPEDIDA]]*Tabela1[[#This Row],[PESO UNI]]</f>
        <v>0</v>
      </c>
      <c r="Y2792" s="14">
        <f t="shared" si="368"/>
        <v>0</v>
      </c>
      <c r="Z2792" s="21">
        <f>Tabela1[[#This Row],[PESO TOTAL]]-Tabela1[[#This Row],[Peso Expedido]]</f>
        <v>0</v>
      </c>
      <c r="AA2792" s="18"/>
      <c r="AB2792" s="40"/>
      <c r="AC2792" s="40"/>
      <c r="AD2792" s="40"/>
      <c r="AE2792" s="40"/>
      <c r="AF2792" s="40"/>
      <c r="AG2792" s="40"/>
      <c r="AH2792" s="40"/>
      <c r="AI2792" s="40" t="str">
        <f t="shared" si="372"/>
        <v>ok</v>
      </c>
      <c r="AJ2792"/>
      <c r="AK2792" t="str">
        <f>Tabela1[[#This Row],[Coluna1]]&amp;Tabela1[[#This Row],[PEDIDO]]</f>
        <v/>
      </c>
      <c r="AL2792"/>
      <c r="AM2792"/>
      <c r="AN2792"/>
      <c r="AO2792" t="str">
        <f t="shared" si="369"/>
        <v>/</v>
      </c>
      <c r="AP2792" t="str">
        <f>Tabela1[[#This Row],[TAG]]&amp;Tabela1[[#This Row],[PEDIDO]]&amp;Tabela1[[#This Row],[PRODUTO]]</f>
        <v/>
      </c>
      <c r="AQ2792" s="23" t="str">
        <f>Tabela1[[#This Row],[PRODUTO]]&amp;Tabela1[[#This Row],[TAG]]</f>
        <v/>
      </c>
      <c r="AR2792" s="183">
        <f>Tabela1[[#This Row],[PESO TOTAL]]*Tabela1[[#This Row],[MATÉRIA PRIMA]]</f>
        <v>0</v>
      </c>
      <c r="AS2792" s="28">
        <f>Tabela1[[#This Row],[PESO TOTAL]]*Tabela1[[#This Row],[PREPARAÇÃO ]]</f>
        <v>0</v>
      </c>
      <c r="AT2792" s="28">
        <f>Tabela1[[#This Row],[PESO TOTAL]]*Tabela1[[#This Row],[CALDEIRARIA]]</f>
        <v>0</v>
      </c>
      <c r="AU2792" s="28">
        <f>Tabela1[[#This Row],[PESO TOTAL]]*Tabela1[[#This Row],[SOLDA]]</f>
        <v>0</v>
      </c>
      <c r="AV2792" s="28">
        <f>Tabela1[[#This Row],[PESO TOTAL]]*Tabela1[[#This Row],[ACABAMENTO]]</f>
        <v>0</v>
      </c>
      <c r="AW2792" s="28">
        <f>Tabela1[[#This Row],[PESO TOTAL]]*Tabela1[[#This Row],[PRONTO ACABADO]]</f>
        <v>0</v>
      </c>
      <c r="AX2792" s="28">
        <f>Tabela1[[#This Row],[PESO TOTAL]]*Tabela1[[#This Row],[EXPEDIÇÃO ]]</f>
        <v>0</v>
      </c>
      <c r="AY2792" s="28" t="str">
        <f>Tabela1[[#This Row],[PEDIDO]]&amp;Tabela1[[#This Row],[PRODUTO]]</f>
        <v/>
      </c>
      <c r="AZ2792" s="44">
        <f>IF(AF2792="",0,IF(ISTEXT(AF2792),H2792*VALUE(SUBSTITUTE(AF2792,"%",""))/100,H2792*AF2792))-Tabela1[[#This Row],[PRONTO ACABADO2]]</f>
        <v>0</v>
      </c>
      <c r="BA2792" s="44">
        <f>IF(AG2792="",0,IF(ISTEXT(AG2792),H2792*VALUE(SUBSTITUTE(AG2792,"%",""))/100,H2792*AG2792))-Tabela1[[#This Row],[PESO EXPEDIDO2]]</f>
        <v>0</v>
      </c>
      <c r="BB2792" s="44">
        <f t="shared" si="370"/>
        <v>0</v>
      </c>
      <c r="BC2792" s="44">
        <f t="shared" si="371"/>
        <v>0</v>
      </c>
      <c r="BD2792" s="44"/>
    </row>
    <row r="2793" spans="1:56" ht="15.75" hidden="1" customHeight="1" x14ac:dyDescent="0.25">
      <c r="A2793" s="6"/>
      <c r="B2793" s="22"/>
      <c r="C2793" s="7"/>
      <c r="D2793" s="46"/>
      <c r="E2793" s="7"/>
      <c r="F2793" s="7"/>
      <c r="G2793" s="44"/>
      <c r="H2793" s="41">
        <f>Tabela1[[#This Row],[PESO UNI]]*Tabela1[[#This Row],[QTE]]</f>
        <v>0</v>
      </c>
      <c r="I2793" s="7"/>
      <c r="J2793" s="8"/>
      <c r="K2793" s="8"/>
      <c r="L2793" s="9"/>
      <c r="M2793" s="10"/>
      <c r="N2793" s="8"/>
      <c r="O2793" s="12"/>
      <c r="P2793" s="13"/>
      <c r="Q2793" s="14">
        <f>Tabela1[[#This Row],[QTDE/ Fabricação]]-Tabela1[[#This Row],[QTE]]</f>
        <v>0</v>
      </c>
      <c r="R2793" s="19">
        <f t="shared" si="366"/>
        <v>0</v>
      </c>
      <c r="S2793" s="19">
        <f t="shared" si="365"/>
        <v>0</v>
      </c>
      <c r="T2793" s="20">
        <f t="shared" si="367"/>
        <v>0</v>
      </c>
      <c r="U2793" s="17">
        <f>IFERROR(SUMIF('LISTA DE EMBARQUE'!B:B,MICRO!E:E,'LISTA DE EMBARQUE'!G:G),"")</f>
        <v>0</v>
      </c>
      <c r="V2793" s="12" t="str">
        <f>IFERROR(VLOOKUP(Tabela1[[#This Row],[COD.MDE]],'LISTA DE EMBARQUE'!B:L,11,0),"")</f>
        <v/>
      </c>
      <c r="W2793" s="13" t="str">
        <f>IFERROR(COUNTIF(#REF!,Tabela1[[#This Row],[Colunas5]]),"")</f>
        <v/>
      </c>
      <c r="X2793" s="14">
        <f>Tabela1[[#This Row],[QIANTIDADE EXPEDIDA]]*Tabela1[[#This Row],[PESO UNI]]</f>
        <v>0</v>
      </c>
      <c r="Y2793" s="14">
        <f t="shared" si="368"/>
        <v>0</v>
      </c>
      <c r="Z2793" s="21">
        <f>Tabela1[[#This Row],[PESO TOTAL]]-Tabela1[[#This Row],[Peso Expedido]]</f>
        <v>0</v>
      </c>
      <c r="AA2793" s="18"/>
      <c r="AB2793" s="40"/>
      <c r="AC2793" s="40"/>
      <c r="AD2793" s="40"/>
      <c r="AE2793" s="40"/>
      <c r="AF2793" s="40"/>
      <c r="AG2793" s="40"/>
      <c r="AH2793" s="40"/>
      <c r="AI2793" s="40" t="str">
        <f t="shared" si="372"/>
        <v>ok</v>
      </c>
      <c r="AJ2793"/>
      <c r="AK2793" t="str">
        <f>Tabela1[[#This Row],[Coluna1]]&amp;Tabela1[[#This Row],[PEDIDO]]</f>
        <v/>
      </c>
      <c r="AL2793"/>
      <c r="AM2793"/>
      <c r="AN2793"/>
      <c r="AO2793" t="str">
        <f t="shared" si="369"/>
        <v>/</v>
      </c>
      <c r="AP2793" t="str">
        <f>Tabela1[[#This Row],[TAG]]&amp;Tabela1[[#This Row],[PEDIDO]]&amp;Tabela1[[#This Row],[PRODUTO]]</f>
        <v/>
      </c>
      <c r="AQ2793" s="23" t="str">
        <f>Tabela1[[#This Row],[PRODUTO]]&amp;Tabela1[[#This Row],[TAG]]</f>
        <v/>
      </c>
      <c r="AR2793" s="183">
        <f>Tabela1[[#This Row],[PESO TOTAL]]*Tabela1[[#This Row],[MATÉRIA PRIMA]]</f>
        <v>0</v>
      </c>
      <c r="AS2793" s="28">
        <f>Tabela1[[#This Row],[PESO TOTAL]]*Tabela1[[#This Row],[PREPARAÇÃO ]]</f>
        <v>0</v>
      </c>
      <c r="AT2793" s="28">
        <f>Tabela1[[#This Row],[PESO TOTAL]]*Tabela1[[#This Row],[CALDEIRARIA]]</f>
        <v>0</v>
      </c>
      <c r="AU2793" s="28">
        <f>Tabela1[[#This Row],[PESO TOTAL]]*Tabela1[[#This Row],[SOLDA]]</f>
        <v>0</v>
      </c>
      <c r="AV2793" s="28">
        <f>Tabela1[[#This Row],[PESO TOTAL]]*Tabela1[[#This Row],[ACABAMENTO]]</f>
        <v>0</v>
      </c>
      <c r="AW2793" s="28">
        <f>Tabela1[[#This Row],[PESO TOTAL]]*Tabela1[[#This Row],[PRONTO ACABADO]]</f>
        <v>0</v>
      </c>
      <c r="AX2793" s="28">
        <f>Tabela1[[#This Row],[PESO TOTAL]]*Tabela1[[#This Row],[EXPEDIÇÃO ]]</f>
        <v>0</v>
      </c>
      <c r="AY2793" s="28" t="str">
        <f>Tabela1[[#This Row],[PEDIDO]]&amp;Tabela1[[#This Row],[PRODUTO]]</f>
        <v/>
      </c>
      <c r="AZ2793" s="44">
        <f>IF(AF2793="",0,IF(ISTEXT(AF2793),H2793*VALUE(SUBSTITUTE(AF2793,"%",""))/100,H2793*AF2793))-Tabela1[[#This Row],[PRONTO ACABADO2]]</f>
        <v>0</v>
      </c>
      <c r="BA2793" s="44">
        <f>IF(AG2793="",0,IF(ISTEXT(AG2793),H2793*VALUE(SUBSTITUTE(AG2793,"%",""))/100,H2793*AG2793))-Tabela1[[#This Row],[PESO EXPEDIDO2]]</f>
        <v>0</v>
      </c>
      <c r="BB2793" s="44">
        <f t="shared" si="370"/>
        <v>0</v>
      </c>
      <c r="BC2793" s="44">
        <f t="shared" si="371"/>
        <v>0</v>
      </c>
      <c r="BD2793" s="44"/>
    </row>
    <row r="2794" spans="1:56" ht="15.75" hidden="1" customHeight="1" x14ac:dyDescent="0.25">
      <c r="A2794" s="6"/>
      <c r="B2794" s="22"/>
      <c r="C2794" s="7"/>
      <c r="D2794" s="46"/>
      <c r="E2794" s="7"/>
      <c r="F2794" s="7"/>
      <c r="G2794" s="44"/>
      <c r="H2794" s="41">
        <f>Tabela1[[#This Row],[PESO UNI]]*Tabela1[[#This Row],[QTE]]</f>
        <v>0</v>
      </c>
      <c r="I2794" s="7"/>
      <c r="J2794" s="8"/>
      <c r="K2794" s="8"/>
      <c r="L2794" s="9"/>
      <c r="M2794" s="10"/>
      <c r="N2794" s="8"/>
      <c r="O2794" s="12"/>
      <c r="P2794" s="13"/>
      <c r="Q2794" s="14">
        <f>Tabela1[[#This Row],[QTDE/ Fabricação]]-Tabela1[[#This Row],[QTE]]</f>
        <v>0</v>
      </c>
      <c r="R2794" s="19">
        <f t="shared" si="366"/>
        <v>0</v>
      </c>
      <c r="S2794" s="19">
        <f t="shared" si="365"/>
        <v>0</v>
      </c>
      <c r="T2794" s="20">
        <f t="shared" si="367"/>
        <v>0</v>
      </c>
      <c r="U2794" s="17">
        <f>IFERROR(SUMIF('LISTA DE EMBARQUE'!B:B,MICRO!E:E,'LISTA DE EMBARQUE'!G:G),"")</f>
        <v>0</v>
      </c>
      <c r="V2794" s="12" t="str">
        <f>IFERROR(VLOOKUP(Tabela1[[#This Row],[COD.MDE]],'LISTA DE EMBARQUE'!B:L,11,0),"")</f>
        <v/>
      </c>
      <c r="W2794" s="13" t="str">
        <f>IFERROR(COUNTIF(#REF!,Tabela1[[#This Row],[Colunas5]]),"")</f>
        <v/>
      </c>
      <c r="X2794" s="14">
        <f>Tabela1[[#This Row],[QIANTIDADE EXPEDIDA]]*Tabela1[[#This Row],[PESO UNI]]</f>
        <v>0</v>
      </c>
      <c r="Y2794" s="14">
        <f t="shared" si="368"/>
        <v>0</v>
      </c>
      <c r="Z2794" s="21">
        <f>Tabela1[[#This Row],[PESO TOTAL]]-Tabela1[[#This Row],[Peso Expedido]]</f>
        <v>0</v>
      </c>
      <c r="AA2794" s="18"/>
      <c r="AB2794" s="40"/>
      <c r="AC2794" s="40"/>
      <c r="AD2794" s="40"/>
      <c r="AE2794" s="40"/>
      <c r="AF2794" s="40"/>
      <c r="AG2794" s="40"/>
      <c r="AH2794" s="40"/>
      <c r="AI2794" s="40" t="str">
        <f t="shared" si="372"/>
        <v>ok</v>
      </c>
      <c r="AJ2794"/>
      <c r="AK2794" t="str">
        <f>Tabela1[[#This Row],[Coluna1]]&amp;Tabela1[[#This Row],[PEDIDO]]</f>
        <v/>
      </c>
      <c r="AL2794"/>
      <c r="AM2794"/>
      <c r="AN2794"/>
      <c r="AO2794" t="str">
        <f t="shared" si="369"/>
        <v>/</v>
      </c>
      <c r="AP2794" t="str">
        <f>Tabela1[[#This Row],[TAG]]&amp;Tabela1[[#This Row],[PEDIDO]]&amp;Tabela1[[#This Row],[PRODUTO]]</f>
        <v/>
      </c>
      <c r="AQ2794" s="23" t="str">
        <f>Tabela1[[#This Row],[PRODUTO]]&amp;Tabela1[[#This Row],[TAG]]</f>
        <v/>
      </c>
      <c r="AR2794" s="183">
        <f>Tabela1[[#This Row],[PESO TOTAL]]*Tabela1[[#This Row],[MATÉRIA PRIMA]]</f>
        <v>0</v>
      </c>
      <c r="AS2794" s="28">
        <f>Tabela1[[#This Row],[PESO TOTAL]]*Tabela1[[#This Row],[PREPARAÇÃO ]]</f>
        <v>0</v>
      </c>
      <c r="AT2794" s="28">
        <f>Tabela1[[#This Row],[PESO TOTAL]]*Tabela1[[#This Row],[CALDEIRARIA]]</f>
        <v>0</v>
      </c>
      <c r="AU2794" s="28">
        <f>Tabela1[[#This Row],[PESO TOTAL]]*Tabela1[[#This Row],[SOLDA]]</f>
        <v>0</v>
      </c>
      <c r="AV2794" s="28">
        <f>Tabela1[[#This Row],[PESO TOTAL]]*Tabela1[[#This Row],[ACABAMENTO]]</f>
        <v>0</v>
      </c>
      <c r="AW2794" s="28">
        <f>Tabela1[[#This Row],[PESO TOTAL]]*Tabela1[[#This Row],[PRONTO ACABADO]]</f>
        <v>0</v>
      </c>
      <c r="AX2794" s="28">
        <f>Tabela1[[#This Row],[PESO TOTAL]]*Tabela1[[#This Row],[EXPEDIÇÃO ]]</f>
        <v>0</v>
      </c>
      <c r="AY2794" s="28" t="str">
        <f>Tabela1[[#This Row],[PEDIDO]]&amp;Tabela1[[#This Row],[PRODUTO]]</f>
        <v/>
      </c>
      <c r="AZ2794" s="44">
        <f>IF(AF2794="",0,IF(ISTEXT(AF2794),H2794*VALUE(SUBSTITUTE(AF2794,"%",""))/100,H2794*AF2794))-Tabela1[[#This Row],[PRONTO ACABADO2]]</f>
        <v>0</v>
      </c>
      <c r="BA2794" s="44">
        <f>IF(AG2794="",0,IF(ISTEXT(AG2794),H2794*VALUE(SUBSTITUTE(AG2794,"%",""))/100,H2794*AG2794))-Tabela1[[#This Row],[PESO EXPEDIDO2]]</f>
        <v>0</v>
      </c>
      <c r="BB2794" s="44">
        <f t="shared" si="370"/>
        <v>0</v>
      </c>
      <c r="BC2794" s="44">
        <f t="shared" si="371"/>
        <v>0</v>
      </c>
      <c r="BD2794" s="44"/>
    </row>
    <row r="2795" spans="1:56" ht="15.75" hidden="1" customHeight="1" x14ac:dyDescent="0.25">
      <c r="A2795" s="6"/>
      <c r="B2795" s="22"/>
      <c r="C2795" s="7"/>
      <c r="D2795" s="46"/>
      <c r="E2795" s="7"/>
      <c r="F2795" s="7"/>
      <c r="G2795" s="44"/>
      <c r="H2795" s="41">
        <f>Tabela1[[#This Row],[PESO UNI]]*Tabela1[[#This Row],[QTE]]</f>
        <v>0</v>
      </c>
      <c r="I2795" s="7"/>
      <c r="J2795" s="8"/>
      <c r="K2795" s="8"/>
      <c r="L2795" s="9"/>
      <c r="M2795" s="10"/>
      <c r="N2795" s="8"/>
      <c r="O2795" s="12"/>
      <c r="P2795" s="13"/>
      <c r="Q2795" s="14">
        <f>Tabela1[[#This Row],[QTDE/ Fabricação]]-Tabela1[[#This Row],[QTE]]</f>
        <v>0</v>
      </c>
      <c r="R2795" s="19">
        <f t="shared" si="366"/>
        <v>0</v>
      </c>
      <c r="S2795" s="19">
        <f t="shared" si="365"/>
        <v>0</v>
      </c>
      <c r="T2795" s="20">
        <f t="shared" si="367"/>
        <v>0</v>
      </c>
      <c r="U2795" s="17">
        <f>IFERROR(SUMIF('LISTA DE EMBARQUE'!B:B,MICRO!E:E,'LISTA DE EMBARQUE'!G:G),"")</f>
        <v>0</v>
      </c>
      <c r="V2795" s="12" t="str">
        <f>IFERROR(VLOOKUP(Tabela1[[#This Row],[COD.MDE]],'LISTA DE EMBARQUE'!B:L,11,0),"")</f>
        <v/>
      </c>
      <c r="W2795" s="13" t="str">
        <f>IFERROR(COUNTIF(#REF!,Tabela1[[#This Row],[Colunas5]]),"")</f>
        <v/>
      </c>
      <c r="X2795" s="14">
        <f>Tabela1[[#This Row],[QIANTIDADE EXPEDIDA]]*Tabela1[[#This Row],[PESO UNI]]</f>
        <v>0</v>
      </c>
      <c r="Y2795" s="14">
        <f t="shared" si="368"/>
        <v>0</v>
      </c>
      <c r="Z2795" s="21">
        <f>Tabela1[[#This Row],[PESO TOTAL]]-Tabela1[[#This Row],[Peso Expedido]]</f>
        <v>0</v>
      </c>
      <c r="AA2795" s="18"/>
      <c r="AB2795" s="40"/>
      <c r="AC2795" s="40"/>
      <c r="AD2795" s="40"/>
      <c r="AE2795" s="40"/>
      <c r="AF2795" s="40"/>
      <c r="AG2795" s="40"/>
      <c r="AH2795" s="40"/>
      <c r="AI2795" s="40" t="str">
        <f t="shared" si="372"/>
        <v>ok</v>
      </c>
      <c r="AJ2795"/>
      <c r="AK2795" t="str">
        <f>Tabela1[[#This Row],[Coluna1]]&amp;Tabela1[[#This Row],[PEDIDO]]</f>
        <v/>
      </c>
      <c r="AL2795"/>
      <c r="AM2795"/>
      <c r="AN2795"/>
      <c r="AO2795" t="str">
        <f t="shared" si="369"/>
        <v>/</v>
      </c>
      <c r="AP2795" t="str">
        <f>Tabela1[[#This Row],[TAG]]&amp;Tabela1[[#This Row],[PEDIDO]]&amp;Tabela1[[#This Row],[PRODUTO]]</f>
        <v/>
      </c>
      <c r="AQ2795" s="23" t="str">
        <f>Tabela1[[#This Row],[PRODUTO]]&amp;Tabela1[[#This Row],[TAG]]</f>
        <v/>
      </c>
      <c r="AR2795" s="183">
        <f>Tabela1[[#This Row],[PESO TOTAL]]*Tabela1[[#This Row],[MATÉRIA PRIMA]]</f>
        <v>0</v>
      </c>
      <c r="AS2795" s="28">
        <f>Tabela1[[#This Row],[PESO TOTAL]]*Tabela1[[#This Row],[PREPARAÇÃO ]]</f>
        <v>0</v>
      </c>
      <c r="AT2795" s="28">
        <f>Tabela1[[#This Row],[PESO TOTAL]]*Tabela1[[#This Row],[CALDEIRARIA]]</f>
        <v>0</v>
      </c>
      <c r="AU2795" s="28">
        <f>Tabela1[[#This Row],[PESO TOTAL]]*Tabela1[[#This Row],[SOLDA]]</f>
        <v>0</v>
      </c>
      <c r="AV2795" s="28">
        <f>Tabela1[[#This Row],[PESO TOTAL]]*Tabela1[[#This Row],[ACABAMENTO]]</f>
        <v>0</v>
      </c>
      <c r="AW2795" s="28">
        <f>Tabela1[[#This Row],[PESO TOTAL]]*Tabela1[[#This Row],[PRONTO ACABADO]]</f>
        <v>0</v>
      </c>
      <c r="AX2795" s="28">
        <f>Tabela1[[#This Row],[PESO TOTAL]]*Tabela1[[#This Row],[EXPEDIÇÃO ]]</f>
        <v>0</v>
      </c>
      <c r="AY2795" s="28" t="str">
        <f>Tabela1[[#This Row],[PEDIDO]]&amp;Tabela1[[#This Row],[PRODUTO]]</f>
        <v/>
      </c>
      <c r="AZ2795" s="44">
        <f>IF(AF2795="",0,IF(ISTEXT(AF2795),H2795*VALUE(SUBSTITUTE(AF2795,"%",""))/100,H2795*AF2795))-Tabela1[[#This Row],[PRONTO ACABADO2]]</f>
        <v>0</v>
      </c>
      <c r="BA2795" s="44">
        <f>IF(AG2795="",0,IF(ISTEXT(AG2795),H2795*VALUE(SUBSTITUTE(AG2795,"%",""))/100,H2795*AG2795))-Tabela1[[#This Row],[PESO EXPEDIDO2]]</f>
        <v>0</v>
      </c>
      <c r="BB2795" s="44">
        <f t="shared" si="370"/>
        <v>0</v>
      </c>
      <c r="BC2795" s="44">
        <f t="shared" si="371"/>
        <v>0</v>
      </c>
      <c r="BD2795" s="44"/>
    </row>
    <row r="2796" spans="1:56" ht="15.75" hidden="1" customHeight="1" x14ac:dyDescent="0.25">
      <c r="A2796" s="6"/>
      <c r="B2796" s="22"/>
      <c r="C2796" s="7"/>
      <c r="D2796" s="46"/>
      <c r="E2796" s="7"/>
      <c r="F2796" s="7"/>
      <c r="G2796" s="44"/>
      <c r="H2796" s="41">
        <f>Tabela1[[#This Row],[PESO UNI]]*Tabela1[[#This Row],[QTE]]</f>
        <v>0</v>
      </c>
      <c r="I2796" s="7"/>
      <c r="J2796" s="8"/>
      <c r="K2796" s="8"/>
      <c r="L2796" s="9"/>
      <c r="M2796" s="10"/>
      <c r="N2796" s="8"/>
      <c r="O2796" s="12"/>
      <c r="P2796" s="13"/>
      <c r="Q2796" s="14">
        <f>Tabela1[[#This Row],[QTDE/ Fabricação]]-Tabela1[[#This Row],[QTE]]</f>
        <v>0</v>
      </c>
      <c r="R2796" s="19">
        <f t="shared" si="366"/>
        <v>0</v>
      </c>
      <c r="S2796" s="19">
        <f t="shared" si="365"/>
        <v>0</v>
      </c>
      <c r="T2796" s="20">
        <f t="shared" si="367"/>
        <v>0</v>
      </c>
      <c r="U2796" s="17">
        <f>IFERROR(SUMIF('LISTA DE EMBARQUE'!B:B,MICRO!E:E,'LISTA DE EMBARQUE'!G:G),"")</f>
        <v>0</v>
      </c>
      <c r="V2796" s="12" t="str">
        <f>IFERROR(VLOOKUP(Tabela1[[#This Row],[COD.MDE]],'LISTA DE EMBARQUE'!B:L,11,0),"")</f>
        <v/>
      </c>
      <c r="W2796" s="13" t="str">
        <f>IFERROR(COUNTIF(#REF!,Tabela1[[#This Row],[Colunas5]]),"")</f>
        <v/>
      </c>
      <c r="X2796" s="14">
        <f>Tabela1[[#This Row],[QIANTIDADE EXPEDIDA]]*Tabela1[[#This Row],[PESO UNI]]</f>
        <v>0</v>
      </c>
      <c r="Y2796" s="14">
        <f t="shared" si="368"/>
        <v>0</v>
      </c>
      <c r="Z2796" s="21">
        <f>Tabela1[[#This Row],[PESO TOTAL]]-Tabela1[[#This Row],[Peso Expedido]]</f>
        <v>0</v>
      </c>
      <c r="AA2796" s="18"/>
      <c r="AB2796" s="40"/>
      <c r="AC2796" s="40"/>
      <c r="AD2796" s="40"/>
      <c r="AE2796" s="40"/>
      <c r="AF2796" s="40"/>
      <c r="AG2796" s="40"/>
      <c r="AH2796" s="40"/>
      <c r="AI2796" s="40" t="str">
        <f t="shared" si="372"/>
        <v>ok</v>
      </c>
      <c r="AJ2796"/>
      <c r="AK2796" t="str">
        <f>Tabela1[[#This Row],[Coluna1]]&amp;Tabela1[[#This Row],[PEDIDO]]</f>
        <v/>
      </c>
      <c r="AL2796"/>
      <c r="AM2796"/>
      <c r="AN2796"/>
      <c r="AO2796" t="str">
        <f t="shared" si="369"/>
        <v>/</v>
      </c>
      <c r="AP2796" t="str">
        <f>Tabela1[[#This Row],[TAG]]&amp;Tabela1[[#This Row],[PEDIDO]]&amp;Tabela1[[#This Row],[PRODUTO]]</f>
        <v/>
      </c>
      <c r="AQ2796" s="23" t="str">
        <f>Tabela1[[#This Row],[PRODUTO]]&amp;Tabela1[[#This Row],[TAG]]</f>
        <v/>
      </c>
      <c r="AR2796" s="183">
        <f>Tabela1[[#This Row],[PESO TOTAL]]*Tabela1[[#This Row],[MATÉRIA PRIMA]]</f>
        <v>0</v>
      </c>
      <c r="AS2796" s="28">
        <f>Tabela1[[#This Row],[PESO TOTAL]]*Tabela1[[#This Row],[PREPARAÇÃO ]]</f>
        <v>0</v>
      </c>
      <c r="AT2796" s="28">
        <f>Tabela1[[#This Row],[PESO TOTAL]]*Tabela1[[#This Row],[CALDEIRARIA]]</f>
        <v>0</v>
      </c>
      <c r="AU2796" s="28">
        <f>Tabela1[[#This Row],[PESO TOTAL]]*Tabela1[[#This Row],[SOLDA]]</f>
        <v>0</v>
      </c>
      <c r="AV2796" s="28">
        <f>Tabela1[[#This Row],[PESO TOTAL]]*Tabela1[[#This Row],[ACABAMENTO]]</f>
        <v>0</v>
      </c>
      <c r="AW2796" s="28">
        <f>Tabela1[[#This Row],[PESO TOTAL]]*Tabela1[[#This Row],[PRONTO ACABADO]]</f>
        <v>0</v>
      </c>
      <c r="AX2796" s="28">
        <f>Tabela1[[#This Row],[PESO TOTAL]]*Tabela1[[#This Row],[EXPEDIÇÃO ]]</f>
        <v>0</v>
      </c>
      <c r="AY2796" s="28" t="str">
        <f>Tabela1[[#This Row],[PEDIDO]]&amp;Tabela1[[#This Row],[PRODUTO]]</f>
        <v/>
      </c>
      <c r="AZ2796" s="44">
        <f>IF(AF2796="",0,IF(ISTEXT(AF2796),H2796*VALUE(SUBSTITUTE(AF2796,"%",""))/100,H2796*AF2796))-Tabela1[[#This Row],[PRONTO ACABADO2]]</f>
        <v>0</v>
      </c>
      <c r="BA2796" s="44">
        <f>IF(AG2796="",0,IF(ISTEXT(AG2796),H2796*VALUE(SUBSTITUTE(AG2796,"%",""))/100,H2796*AG2796))-Tabela1[[#This Row],[PESO EXPEDIDO2]]</f>
        <v>0</v>
      </c>
      <c r="BB2796" s="44">
        <f t="shared" si="370"/>
        <v>0</v>
      </c>
      <c r="BC2796" s="44">
        <f t="shared" si="371"/>
        <v>0</v>
      </c>
      <c r="BD2796" s="44"/>
    </row>
    <row r="2797" spans="1:56" ht="15.75" hidden="1" customHeight="1" x14ac:dyDescent="0.25">
      <c r="A2797" s="6"/>
      <c r="B2797" s="22"/>
      <c r="C2797" s="7"/>
      <c r="D2797" s="46"/>
      <c r="E2797" s="7"/>
      <c r="F2797" s="7"/>
      <c r="G2797" s="44"/>
      <c r="H2797" s="41">
        <f>Tabela1[[#This Row],[PESO UNI]]*Tabela1[[#This Row],[QTE]]</f>
        <v>0</v>
      </c>
      <c r="I2797" s="7"/>
      <c r="J2797" s="8"/>
      <c r="K2797" s="8"/>
      <c r="L2797" s="9"/>
      <c r="M2797" s="10"/>
      <c r="N2797" s="8"/>
      <c r="O2797" s="12"/>
      <c r="P2797" s="13"/>
      <c r="Q2797" s="14">
        <f>Tabela1[[#This Row],[QTDE/ Fabricação]]-Tabela1[[#This Row],[QTE]]</f>
        <v>0</v>
      </c>
      <c r="R2797" s="19">
        <f t="shared" si="366"/>
        <v>0</v>
      </c>
      <c r="S2797" s="19">
        <f t="shared" si="365"/>
        <v>0</v>
      </c>
      <c r="T2797" s="20">
        <f t="shared" si="367"/>
        <v>0</v>
      </c>
      <c r="U2797" s="17">
        <f>IFERROR(SUMIF('LISTA DE EMBARQUE'!B:B,MICRO!E:E,'LISTA DE EMBARQUE'!G:G),"")</f>
        <v>0</v>
      </c>
      <c r="V2797" s="12" t="str">
        <f>IFERROR(VLOOKUP(Tabela1[[#This Row],[COD.MDE]],'LISTA DE EMBARQUE'!B:L,11,0),"")</f>
        <v/>
      </c>
      <c r="W2797" s="13" t="str">
        <f>IFERROR(COUNTIF(#REF!,Tabela1[[#This Row],[Colunas5]]),"")</f>
        <v/>
      </c>
      <c r="X2797" s="14">
        <f>Tabela1[[#This Row],[QIANTIDADE EXPEDIDA]]*Tabela1[[#This Row],[PESO UNI]]</f>
        <v>0</v>
      </c>
      <c r="Y2797" s="14">
        <f t="shared" si="368"/>
        <v>0</v>
      </c>
      <c r="Z2797" s="21">
        <f>Tabela1[[#This Row],[PESO TOTAL]]-Tabela1[[#This Row],[Peso Expedido]]</f>
        <v>0</v>
      </c>
      <c r="AA2797" s="18"/>
      <c r="AB2797" s="40"/>
      <c r="AC2797" s="40"/>
      <c r="AD2797" s="40"/>
      <c r="AE2797" s="40"/>
      <c r="AF2797" s="40"/>
      <c r="AG2797" s="40"/>
      <c r="AH2797" s="40"/>
      <c r="AI2797" s="40" t="str">
        <f t="shared" si="372"/>
        <v>ok</v>
      </c>
      <c r="AJ2797"/>
      <c r="AK2797" t="str">
        <f>Tabela1[[#This Row],[Coluna1]]&amp;Tabela1[[#This Row],[PEDIDO]]</f>
        <v/>
      </c>
      <c r="AL2797"/>
      <c r="AM2797"/>
      <c r="AN2797"/>
      <c r="AO2797" t="str">
        <f t="shared" si="369"/>
        <v>/</v>
      </c>
      <c r="AP2797" t="str">
        <f>Tabela1[[#This Row],[TAG]]&amp;Tabela1[[#This Row],[PEDIDO]]&amp;Tabela1[[#This Row],[PRODUTO]]</f>
        <v/>
      </c>
      <c r="AQ2797" s="23" t="str">
        <f>Tabela1[[#This Row],[PRODUTO]]&amp;Tabela1[[#This Row],[TAG]]</f>
        <v/>
      </c>
      <c r="AR2797" s="183">
        <f>Tabela1[[#This Row],[PESO TOTAL]]*Tabela1[[#This Row],[MATÉRIA PRIMA]]</f>
        <v>0</v>
      </c>
      <c r="AS2797" s="28">
        <f>Tabela1[[#This Row],[PESO TOTAL]]*Tabela1[[#This Row],[PREPARAÇÃO ]]</f>
        <v>0</v>
      </c>
      <c r="AT2797" s="28">
        <f>Tabela1[[#This Row],[PESO TOTAL]]*Tabela1[[#This Row],[CALDEIRARIA]]</f>
        <v>0</v>
      </c>
      <c r="AU2797" s="28">
        <f>Tabela1[[#This Row],[PESO TOTAL]]*Tabela1[[#This Row],[SOLDA]]</f>
        <v>0</v>
      </c>
      <c r="AV2797" s="28">
        <f>Tabela1[[#This Row],[PESO TOTAL]]*Tabela1[[#This Row],[ACABAMENTO]]</f>
        <v>0</v>
      </c>
      <c r="AW2797" s="28">
        <f>Tabela1[[#This Row],[PESO TOTAL]]*Tabela1[[#This Row],[PRONTO ACABADO]]</f>
        <v>0</v>
      </c>
      <c r="AX2797" s="28">
        <f>Tabela1[[#This Row],[PESO TOTAL]]*Tabela1[[#This Row],[EXPEDIÇÃO ]]</f>
        <v>0</v>
      </c>
      <c r="AY2797" s="28" t="str">
        <f>Tabela1[[#This Row],[PEDIDO]]&amp;Tabela1[[#This Row],[PRODUTO]]</f>
        <v/>
      </c>
      <c r="AZ2797" s="44">
        <f>IF(AF2797="",0,IF(ISTEXT(AF2797),H2797*VALUE(SUBSTITUTE(AF2797,"%",""))/100,H2797*AF2797))-Tabela1[[#This Row],[PRONTO ACABADO2]]</f>
        <v>0</v>
      </c>
      <c r="BA2797" s="44">
        <f>IF(AG2797="",0,IF(ISTEXT(AG2797),H2797*VALUE(SUBSTITUTE(AG2797,"%",""))/100,H2797*AG2797))-Tabela1[[#This Row],[PESO EXPEDIDO2]]</f>
        <v>0</v>
      </c>
      <c r="BB2797" s="44">
        <f t="shared" si="370"/>
        <v>0</v>
      </c>
      <c r="BC2797" s="44">
        <f t="shared" si="371"/>
        <v>0</v>
      </c>
      <c r="BD2797" s="44"/>
    </row>
    <row r="2798" spans="1:56" ht="15.75" hidden="1" customHeight="1" x14ac:dyDescent="0.25">
      <c r="A2798" s="6"/>
      <c r="B2798" s="22"/>
      <c r="C2798" s="7"/>
      <c r="D2798" s="46"/>
      <c r="E2798" s="7"/>
      <c r="F2798" s="7"/>
      <c r="G2798" s="44"/>
      <c r="H2798" s="41">
        <f>Tabela1[[#This Row],[PESO UNI]]*Tabela1[[#This Row],[QTE]]</f>
        <v>0</v>
      </c>
      <c r="I2798" s="7"/>
      <c r="J2798" s="8"/>
      <c r="K2798" s="8"/>
      <c r="L2798" s="9"/>
      <c r="M2798" s="10"/>
      <c r="N2798" s="8"/>
      <c r="O2798" s="12"/>
      <c r="P2798" s="13"/>
      <c r="Q2798" s="14">
        <f>Tabela1[[#This Row],[QTDE/ Fabricação]]-Tabela1[[#This Row],[QTE]]</f>
        <v>0</v>
      </c>
      <c r="R2798" s="19">
        <f t="shared" si="366"/>
        <v>0</v>
      </c>
      <c r="S2798" s="19">
        <f t="shared" si="365"/>
        <v>0</v>
      </c>
      <c r="T2798" s="20">
        <f t="shared" si="367"/>
        <v>0</v>
      </c>
      <c r="U2798" s="17">
        <f>IFERROR(SUMIF('LISTA DE EMBARQUE'!B:B,MICRO!E:E,'LISTA DE EMBARQUE'!G:G),"")</f>
        <v>0</v>
      </c>
      <c r="V2798" s="12" t="str">
        <f>IFERROR(VLOOKUP(Tabela1[[#This Row],[COD.MDE]],'LISTA DE EMBARQUE'!B:L,11,0),"")</f>
        <v/>
      </c>
      <c r="W2798" s="13" t="str">
        <f>IFERROR(COUNTIF(#REF!,Tabela1[[#This Row],[Colunas5]]),"")</f>
        <v/>
      </c>
      <c r="X2798" s="14">
        <f>Tabela1[[#This Row],[QIANTIDADE EXPEDIDA]]*Tabela1[[#This Row],[PESO UNI]]</f>
        <v>0</v>
      </c>
      <c r="Y2798" s="14">
        <f t="shared" si="368"/>
        <v>0</v>
      </c>
      <c r="Z2798" s="21">
        <f>Tabela1[[#This Row],[PESO TOTAL]]-Tabela1[[#This Row],[Peso Expedido]]</f>
        <v>0</v>
      </c>
      <c r="AA2798" s="18"/>
      <c r="AB2798" s="40"/>
      <c r="AC2798" s="40"/>
      <c r="AD2798" s="40"/>
      <c r="AE2798" s="40"/>
      <c r="AF2798" s="40"/>
      <c r="AG2798" s="40"/>
      <c r="AH2798" s="40"/>
      <c r="AI2798" s="40" t="str">
        <f t="shared" si="372"/>
        <v>ok</v>
      </c>
      <c r="AJ2798"/>
      <c r="AK2798" t="str">
        <f>Tabela1[[#This Row],[Coluna1]]&amp;Tabela1[[#This Row],[PEDIDO]]</f>
        <v/>
      </c>
      <c r="AL2798"/>
      <c r="AM2798"/>
      <c r="AN2798"/>
      <c r="AO2798" t="str">
        <f t="shared" si="369"/>
        <v>/</v>
      </c>
      <c r="AP2798" t="str">
        <f>Tabela1[[#This Row],[TAG]]&amp;Tabela1[[#This Row],[PEDIDO]]&amp;Tabela1[[#This Row],[PRODUTO]]</f>
        <v/>
      </c>
      <c r="AQ2798" s="23" t="str">
        <f>Tabela1[[#This Row],[PRODUTO]]&amp;Tabela1[[#This Row],[TAG]]</f>
        <v/>
      </c>
      <c r="AR2798" s="183">
        <f>Tabela1[[#This Row],[PESO TOTAL]]*Tabela1[[#This Row],[MATÉRIA PRIMA]]</f>
        <v>0</v>
      </c>
      <c r="AS2798" s="28">
        <f>Tabela1[[#This Row],[PESO TOTAL]]*Tabela1[[#This Row],[PREPARAÇÃO ]]</f>
        <v>0</v>
      </c>
      <c r="AT2798" s="28">
        <f>Tabela1[[#This Row],[PESO TOTAL]]*Tabela1[[#This Row],[CALDEIRARIA]]</f>
        <v>0</v>
      </c>
      <c r="AU2798" s="28">
        <f>Tabela1[[#This Row],[PESO TOTAL]]*Tabela1[[#This Row],[SOLDA]]</f>
        <v>0</v>
      </c>
      <c r="AV2798" s="28">
        <f>Tabela1[[#This Row],[PESO TOTAL]]*Tabela1[[#This Row],[ACABAMENTO]]</f>
        <v>0</v>
      </c>
      <c r="AW2798" s="28">
        <f>Tabela1[[#This Row],[PESO TOTAL]]*Tabela1[[#This Row],[PRONTO ACABADO]]</f>
        <v>0</v>
      </c>
      <c r="AX2798" s="28">
        <f>Tabela1[[#This Row],[PESO TOTAL]]*Tabela1[[#This Row],[EXPEDIÇÃO ]]</f>
        <v>0</v>
      </c>
      <c r="AY2798" s="28" t="str">
        <f>Tabela1[[#This Row],[PEDIDO]]&amp;Tabela1[[#This Row],[PRODUTO]]</f>
        <v/>
      </c>
      <c r="AZ2798" s="44">
        <f>IF(AF2798="",0,IF(ISTEXT(AF2798),H2798*VALUE(SUBSTITUTE(AF2798,"%",""))/100,H2798*AF2798))-Tabela1[[#This Row],[PRONTO ACABADO2]]</f>
        <v>0</v>
      </c>
      <c r="BA2798" s="44">
        <f>IF(AG2798="",0,IF(ISTEXT(AG2798),H2798*VALUE(SUBSTITUTE(AG2798,"%",""))/100,H2798*AG2798))-Tabela1[[#This Row],[PESO EXPEDIDO2]]</f>
        <v>0</v>
      </c>
      <c r="BB2798" s="44">
        <f t="shared" si="370"/>
        <v>0</v>
      </c>
      <c r="BC2798" s="44">
        <f t="shared" si="371"/>
        <v>0</v>
      </c>
      <c r="BD2798" s="44"/>
    </row>
    <row r="2799" spans="1:56" ht="15.75" hidden="1" customHeight="1" x14ac:dyDescent="0.25">
      <c r="A2799" s="6"/>
      <c r="B2799" s="22"/>
      <c r="C2799" s="7"/>
      <c r="D2799" s="46"/>
      <c r="E2799" s="7"/>
      <c r="F2799" s="7"/>
      <c r="G2799" s="44"/>
      <c r="H2799" s="41">
        <f>Tabela1[[#This Row],[PESO UNI]]*Tabela1[[#This Row],[QTE]]</f>
        <v>0</v>
      </c>
      <c r="I2799" s="7"/>
      <c r="J2799" s="8"/>
      <c r="K2799" s="8"/>
      <c r="L2799" s="9"/>
      <c r="M2799" s="10"/>
      <c r="N2799" s="8"/>
      <c r="O2799" s="12"/>
      <c r="P2799" s="13"/>
      <c r="Q2799" s="14">
        <f>Tabela1[[#This Row],[QTDE/ Fabricação]]-Tabela1[[#This Row],[QTE]]</f>
        <v>0</v>
      </c>
      <c r="R2799" s="19">
        <f t="shared" si="366"/>
        <v>0</v>
      </c>
      <c r="S2799" s="19">
        <f t="shared" si="365"/>
        <v>0</v>
      </c>
      <c r="T2799" s="20">
        <f t="shared" si="367"/>
        <v>0</v>
      </c>
      <c r="U2799" s="17">
        <f>IFERROR(SUMIF('LISTA DE EMBARQUE'!B:B,MICRO!E:E,'LISTA DE EMBARQUE'!G:G),"")</f>
        <v>0</v>
      </c>
      <c r="V2799" s="12" t="str">
        <f>IFERROR(VLOOKUP(Tabela1[[#This Row],[COD.MDE]],'LISTA DE EMBARQUE'!B:L,11,0),"")</f>
        <v/>
      </c>
      <c r="W2799" s="13" t="str">
        <f>IFERROR(COUNTIF(#REF!,Tabela1[[#This Row],[Colunas5]]),"")</f>
        <v/>
      </c>
      <c r="X2799" s="14">
        <f>Tabela1[[#This Row],[QIANTIDADE EXPEDIDA]]*Tabela1[[#This Row],[PESO UNI]]</f>
        <v>0</v>
      </c>
      <c r="Y2799" s="14">
        <f t="shared" si="368"/>
        <v>0</v>
      </c>
      <c r="Z2799" s="21">
        <f>Tabela1[[#This Row],[PESO TOTAL]]-Tabela1[[#This Row],[Peso Expedido]]</f>
        <v>0</v>
      </c>
      <c r="AA2799" s="18"/>
      <c r="AB2799" s="40"/>
      <c r="AC2799" s="40"/>
      <c r="AD2799" s="40"/>
      <c r="AE2799" s="40"/>
      <c r="AF2799" s="40"/>
      <c r="AG2799" s="40"/>
      <c r="AH2799" s="40"/>
      <c r="AI2799" s="40" t="str">
        <f t="shared" si="372"/>
        <v>ok</v>
      </c>
      <c r="AJ2799"/>
      <c r="AK2799" t="str">
        <f>Tabela1[[#This Row],[Coluna1]]&amp;Tabela1[[#This Row],[PEDIDO]]</f>
        <v/>
      </c>
      <c r="AL2799"/>
      <c r="AM2799"/>
      <c r="AN2799"/>
      <c r="AO2799" t="str">
        <f t="shared" si="369"/>
        <v>/</v>
      </c>
      <c r="AP2799" t="str">
        <f>Tabela1[[#This Row],[TAG]]&amp;Tabela1[[#This Row],[PEDIDO]]&amp;Tabela1[[#This Row],[PRODUTO]]</f>
        <v/>
      </c>
      <c r="AQ2799" s="23" t="str">
        <f>Tabela1[[#This Row],[PRODUTO]]&amp;Tabela1[[#This Row],[TAG]]</f>
        <v/>
      </c>
      <c r="AR2799" s="183">
        <f>Tabela1[[#This Row],[PESO TOTAL]]*Tabela1[[#This Row],[MATÉRIA PRIMA]]</f>
        <v>0</v>
      </c>
      <c r="AS2799" s="28">
        <f>Tabela1[[#This Row],[PESO TOTAL]]*Tabela1[[#This Row],[PREPARAÇÃO ]]</f>
        <v>0</v>
      </c>
      <c r="AT2799" s="28">
        <f>Tabela1[[#This Row],[PESO TOTAL]]*Tabela1[[#This Row],[CALDEIRARIA]]</f>
        <v>0</v>
      </c>
      <c r="AU2799" s="28">
        <f>Tabela1[[#This Row],[PESO TOTAL]]*Tabela1[[#This Row],[SOLDA]]</f>
        <v>0</v>
      </c>
      <c r="AV2799" s="28">
        <f>Tabela1[[#This Row],[PESO TOTAL]]*Tabela1[[#This Row],[ACABAMENTO]]</f>
        <v>0</v>
      </c>
      <c r="AW2799" s="28">
        <f>Tabela1[[#This Row],[PESO TOTAL]]*Tabela1[[#This Row],[PRONTO ACABADO]]</f>
        <v>0</v>
      </c>
      <c r="AX2799" s="28">
        <f>Tabela1[[#This Row],[PESO TOTAL]]*Tabela1[[#This Row],[EXPEDIÇÃO ]]</f>
        <v>0</v>
      </c>
      <c r="AY2799" s="28" t="str">
        <f>Tabela1[[#This Row],[PEDIDO]]&amp;Tabela1[[#This Row],[PRODUTO]]</f>
        <v/>
      </c>
      <c r="AZ2799" s="44">
        <f>IF(AF2799="",0,IF(ISTEXT(AF2799),H2799*VALUE(SUBSTITUTE(AF2799,"%",""))/100,H2799*AF2799))-Tabela1[[#This Row],[PRONTO ACABADO2]]</f>
        <v>0</v>
      </c>
      <c r="BA2799" s="44">
        <f>IF(AG2799="",0,IF(ISTEXT(AG2799),H2799*VALUE(SUBSTITUTE(AG2799,"%",""))/100,H2799*AG2799))-Tabela1[[#This Row],[PESO EXPEDIDO2]]</f>
        <v>0</v>
      </c>
      <c r="BB2799" s="44">
        <f t="shared" si="370"/>
        <v>0</v>
      </c>
      <c r="BC2799" s="44">
        <f t="shared" si="371"/>
        <v>0</v>
      </c>
      <c r="BD2799" s="44"/>
    </row>
    <row r="2800" spans="1:56" ht="15.75" hidden="1" customHeight="1" x14ac:dyDescent="0.25">
      <c r="A2800" s="6"/>
      <c r="B2800" s="22"/>
      <c r="C2800" s="7"/>
      <c r="D2800" s="46"/>
      <c r="E2800" s="7"/>
      <c r="F2800" s="7"/>
      <c r="G2800" s="44"/>
      <c r="H2800" s="41">
        <f>Tabela1[[#This Row],[PESO UNI]]*Tabela1[[#This Row],[QTE]]</f>
        <v>0</v>
      </c>
      <c r="I2800" s="7"/>
      <c r="J2800" s="8"/>
      <c r="K2800" s="8"/>
      <c r="L2800" s="9"/>
      <c r="M2800" s="10"/>
      <c r="N2800" s="8"/>
      <c r="O2800" s="12"/>
      <c r="P2800" s="13"/>
      <c r="Q2800" s="14">
        <f>Tabela1[[#This Row],[QTDE/ Fabricação]]-Tabela1[[#This Row],[QTE]]</f>
        <v>0</v>
      </c>
      <c r="R2800" s="19">
        <f t="shared" si="366"/>
        <v>0</v>
      </c>
      <c r="S2800" s="19">
        <f t="shared" si="365"/>
        <v>0</v>
      </c>
      <c r="T2800" s="20">
        <f t="shared" si="367"/>
        <v>0</v>
      </c>
      <c r="U2800" s="17">
        <f>IFERROR(SUMIF('LISTA DE EMBARQUE'!B:B,MICRO!E:E,'LISTA DE EMBARQUE'!G:G),"")</f>
        <v>0</v>
      </c>
      <c r="V2800" s="12" t="str">
        <f>IFERROR(VLOOKUP(Tabela1[[#This Row],[COD.MDE]],'LISTA DE EMBARQUE'!B:L,11,0),"")</f>
        <v/>
      </c>
      <c r="W2800" s="13" t="str">
        <f>IFERROR(COUNTIF(#REF!,Tabela1[[#This Row],[Colunas5]]),"")</f>
        <v/>
      </c>
      <c r="X2800" s="14">
        <f>Tabela1[[#This Row],[QIANTIDADE EXPEDIDA]]*Tabela1[[#This Row],[PESO UNI]]</f>
        <v>0</v>
      </c>
      <c r="Y2800" s="14">
        <f t="shared" si="368"/>
        <v>0</v>
      </c>
      <c r="Z2800" s="21">
        <f>Tabela1[[#This Row],[PESO TOTAL]]-Tabela1[[#This Row],[Peso Expedido]]</f>
        <v>0</v>
      </c>
      <c r="AA2800" s="18"/>
      <c r="AB2800" s="40"/>
      <c r="AC2800" s="40"/>
      <c r="AD2800" s="40"/>
      <c r="AE2800" s="40"/>
      <c r="AF2800" s="40"/>
      <c r="AG2800" s="40"/>
      <c r="AH2800" s="40"/>
      <c r="AI2800" s="40" t="str">
        <f t="shared" si="372"/>
        <v>ok</v>
      </c>
      <c r="AJ2800"/>
      <c r="AK2800" t="str">
        <f>Tabela1[[#This Row],[Coluna1]]&amp;Tabela1[[#This Row],[PEDIDO]]</f>
        <v/>
      </c>
      <c r="AL2800"/>
      <c r="AM2800"/>
      <c r="AN2800"/>
      <c r="AO2800" t="str">
        <f t="shared" si="369"/>
        <v>/</v>
      </c>
      <c r="AP2800" t="str">
        <f>Tabela1[[#This Row],[TAG]]&amp;Tabela1[[#This Row],[PEDIDO]]&amp;Tabela1[[#This Row],[PRODUTO]]</f>
        <v/>
      </c>
      <c r="AQ2800" s="23" t="str">
        <f>Tabela1[[#This Row],[PRODUTO]]&amp;Tabela1[[#This Row],[TAG]]</f>
        <v/>
      </c>
      <c r="AR2800" s="183">
        <f>Tabela1[[#This Row],[PESO TOTAL]]*Tabela1[[#This Row],[MATÉRIA PRIMA]]</f>
        <v>0</v>
      </c>
      <c r="AS2800" s="28">
        <f>Tabela1[[#This Row],[PESO TOTAL]]*Tabela1[[#This Row],[PREPARAÇÃO ]]</f>
        <v>0</v>
      </c>
      <c r="AT2800" s="28">
        <f>Tabela1[[#This Row],[PESO TOTAL]]*Tabela1[[#This Row],[CALDEIRARIA]]</f>
        <v>0</v>
      </c>
      <c r="AU2800" s="28">
        <f>Tabela1[[#This Row],[PESO TOTAL]]*Tabela1[[#This Row],[SOLDA]]</f>
        <v>0</v>
      </c>
      <c r="AV2800" s="28">
        <f>Tabela1[[#This Row],[PESO TOTAL]]*Tabela1[[#This Row],[ACABAMENTO]]</f>
        <v>0</v>
      </c>
      <c r="AW2800" s="28">
        <f>Tabela1[[#This Row],[PESO TOTAL]]*Tabela1[[#This Row],[PRONTO ACABADO]]</f>
        <v>0</v>
      </c>
      <c r="AX2800" s="28">
        <f>Tabela1[[#This Row],[PESO TOTAL]]*Tabela1[[#This Row],[EXPEDIÇÃO ]]</f>
        <v>0</v>
      </c>
      <c r="AY2800" s="28" t="str">
        <f>Tabela1[[#This Row],[PEDIDO]]&amp;Tabela1[[#This Row],[PRODUTO]]</f>
        <v/>
      </c>
      <c r="AZ2800" s="44">
        <f>IF(AF2800="",0,IF(ISTEXT(AF2800),H2800*VALUE(SUBSTITUTE(AF2800,"%",""))/100,H2800*AF2800))-Tabela1[[#This Row],[PRONTO ACABADO2]]</f>
        <v>0</v>
      </c>
      <c r="BA2800" s="44">
        <f>IF(AG2800="",0,IF(ISTEXT(AG2800),H2800*VALUE(SUBSTITUTE(AG2800,"%",""))/100,H2800*AG2800))-Tabela1[[#This Row],[PESO EXPEDIDO2]]</f>
        <v>0</v>
      </c>
      <c r="BB2800" s="44">
        <f t="shared" si="370"/>
        <v>0</v>
      </c>
      <c r="BC2800" s="44">
        <f t="shared" si="371"/>
        <v>0</v>
      </c>
      <c r="BD2800" s="44"/>
    </row>
    <row r="2801" spans="1:56" ht="15.75" hidden="1" customHeight="1" x14ac:dyDescent="0.25">
      <c r="A2801" s="6"/>
      <c r="B2801" s="22"/>
      <c r="C2801" s="7"/>
      <c r="D2801" s="46"/>
      <c r="E2801" s="7"/>
      <c r="F2801" s="7"/>
      <c r="G2801" s="44"/>
      <c r="H2801" s="41">
        <f>Tabela1[[#This Row],[PESO UNI]]*Tabela1[[#This Row],[QTE]]</f>
        <v>0</v>
      </c>
      <c r="I2801" s="7"/>
      <c r="J2801" s="8"/>
      <c r="K2801" s="8"/>
      <c r="L2801" s="9"/>
      <c r="M2801" s="10"/>
      <c r="N2801" s="8"/>
      <c r="O2801" s="12"/>
      <c r="P2801" s="13"/>
      <c r="Q2801" s="14">
        <f>Tabela1[[#This Row],[QTDE/ Fabricação]]-Tabela1[[#This Row],[QTE]]</f>
        <v>0</v>
      </c>
      <c r="R2801" s="19">
        <f t="shared" si="366"/>
        <v>0</v>
      </c>
      <c r="S2801" s="19">
        <f t="shared" si="365"/>
        <v>0</v>
      </c>
      <c r="T2801" s="20">
        <f t="shared" si="367"/>
        <v>0</v>
      </c>
      <c r="U2801" s="17">
        <f>IFERROR(SUMIF('LISTA DE EMBARQUE'!B:B,MICRO!E:E,'LISTA DE EMBARQUE'!G:G),"")</f>
        <v>0</v>
      </c>
      <c r="V2801" s="12" t="str">
        <f>IFERROR(VLOOKUP(Tabela1[[#This Row],[COD.MDE]],'LISTA DE EMBARQUE'!B:L,11,0),"")</f>
        <v/>
      </c>
      <c r="W2801" s="13" t="str">
        <f>IFERROR(COUNTIF(#REF!,Tabela1[[#This Row],[Colunas5]]),"")</f>
        <v/>
      </c>
      <c r="X2801" s="14">
        <f>Tabela1[[#This Row],[QIANTIDADE EXPEDIDA]]*Tabela1[[#This Row],[PESO UNI]]</f>
        <v>0</v>
      </c>
      <c r="Y2801" s="14">
        <f t="shared" si="368"/>
        <v>0</v>
      </c>
      <c r="Z2801" s="21">
        <f>Tabela1[[#This Row],[PESO TOTAL]]-Tabela1[[#This Row],[Peso Expedido]]</f>
        <v>0</v>
      </c>
      <c r="AA2801" s="18"/>
      <c r="AB2801" s="40"/>
      <c r="AC2801" s="40"/>
      <c r="AD2801" s="40"/>
      <c r="AE2801" s="40"/>
      <c r="AF2801" s="40"/>
      <c r="AG2801" s="40"/>
      <c r="AH2801" s="40"/>
      <c r="AI2801" s="40" t="str">
        <f t="shared" si="372"/>
        <v>ok</v>
      </c>
      <c r="AJ2801"/>
      <c r="AK2801" t="str">
        <f>Tabela1[[#This Row],[Coluna1]]&amp;Tabela1[[#This Row],[PEDIDO]]</f>
        <v/>
      </c>
      <c r="AL2801"/>
      <c r="AM2801"/>
      <c r="AN2801"/>
      <c r="AO2801" t="str">
        <f t="shared" si="369"/>
        <v>/</v>
      </c>
      <c r="AP2801" t="str">
        <f>Tabela1[[#This Row],[TAG]]&amp;Tabela1[[#This Row],[PEDIDO]]&amp;Tabela1[[#This Row],[PRODUTO]]</f>
        <v/>
      </c>
      <c r="AQ2801" s="23" t="str">
        <f>Tabela1[[#This Row],[PRODUTO]]&amp;Tabela1[[#This Row],[TAG]]</f>
        <v/>
      </c>
      <c r="AR2801" s="183">
        <f>Tabela1[[#This Row],[PESO TOTAL]]*Tabela1[[#This Row],[MATÉRIA PRIMA]]</f>
        <v>0</v>
      </c>
      <c r="AS2801" s="28">
        <f>Tabela1[[#This Row],[PESO TOTAL]]*Tabela1[[#This Row],[PREPARAÇÃO ]]</f>
        <v>0</v>
      </c>
      <c r="AT2801" s="28">
        <f>Tabela1[[#This Row],[PESO TOTAL]]*Tabela1[[#This Row],[CALDEIRARIA]]</f>
        <v>0</v>
      </c>
      <c r="AU2801" s="28">
        <f>Tabela1[[#This Row],[PESO TOTAL]]*Tabela1[[#This Row],[SOLDA]]</f>
        <v>0</v>
      </c>
      <c r="AV2801" s="28">
        <f>Tabela1[[#This Row],[PESO TOTAL]]*Tabela1[[#This Row],[ACABAMENTO]]</f>
        <v>0</v>
      </c>
      <c r="AW2801" s="28">
        <f>Tabela1[[#This Row],[PESO TOTAL]]*Tabela1[[#This Row],[PRONTO ACABADO]]</f>
        <v>0</v>
      </c>
      <c r="AX2801" s="28">
        <f>Tabela1[[#This Row],[PESO TOTAL]]*Tabela1[[#This Row],[EXPEDIÇÃO ]]</f>
        <v>0</v>
      </c>
      <c r="AY2801" s="28" t="str">
        <f>Tabela1[[#This Row],[PEDIDO]]&amp;Tabela1[[#This Row],[PRODUTO]]</f>
        <v/>
      </c>
      <c r="AZ2801" s="44">
        <f>IF(AF2801="",0,IF(ISTEXT(AF2801),H2801*VALUE(SUBSTITUTE(AF2801,"%",""))/100,H2801*AF2801))-Tabela1[[#This Row],[PRONTO ACABADO2]]</f>
        <v>0</v>
      </c>
      <c r="BA2801" s="44">
        <f>IF(AG2801="",0,IF(ISTEXT(AG2801),H2801*VALUE(SUBSTITUTE(AG2801,"%",""))/100,H2801*AG2801))-Tabela1[[#This Row],[PESO EXPEDIDO2]]</f>
        <v>0</v>
      </c>
      <c r="BB2801" s="44">
        <f t="shared" si="370"/>
        <v>0</v>
      </c>
      <c r="BC2801" s="44">
        <f t="shared" si="371"/>
        <v>0</v>
      </c>
      <c r="BD2801" s="44"/>
    </row>
    <row r="2802" spans="1:56" ht="15.75" hidden="1" customHeight="1" x14ac:dyDescent="0.25">
      <c r="A2802" s="6"/>
      <c r="B2802" s="22"/>
      <c r="C2802" s="7"/>
      <c r="D2802" s="46"/>
      <c r="E2802" s="7"/>
      <c r="F2802" s="7"/>
      <c r="G2802" s="44"/>
      <c r="H2802" s="41">
        <f>Tabela1[[#This Row],[PESO UNI]]*Tabela1[[#This Row],[QTE]]</f>
        <v>0</v>
      </c>
      <c r="I2802" s="7"/>
      <c r="J2802" s="8"/>
      <c r="K2802" s="8"/>
      <c r="L2802" s="9"/>
      <c r="M2802" s="10"/>
      <c r="N2802" s="8"/>
      <c r="O2802" s="12"/>
      <c r="P2802" s="13"/>
      <c r="Q2802" s="14">
        <f>Tabela1[[#This Row],[QTDE/ Fabricação]]-Tabela1[[#This Row],[QTE]]</f>
        <v>0</v>
      </c>
      <c r="R2802" s="19">
        <f t="shared" si="366"/>
        <v>0</v>
      </c>
      <c r="S2802" s="19">
        <f t="shared" si="365"/>
        <v>0</v>
      </c>
      <c r="T2802" s="20">
        <f t="shared" si="367"/>
        <v>0</v>
      </c>
      <c r="U2802" s="17">
        <f>IFERROR(SUMIF('LISTA DE EMBARQUE'!B:B,MICRO!E:E,'LISTA DE EMBARQUE'!G:G),"")</f>
        <v>0</v>
      </c>
      <c r="V2802" s="12" t="str">
        <f>IFERROR(VLOOKUP(Tabela1[[#This Row],[COD.MDE]],'LISTA DE EMBARQUE'!B:L,11,0),"")</f>
        <v/>
      </c>
      <c r="W2802" s="13" t="str">
        <f>IFERROR(COUNTIF(#REF!,Tabela1[[#This Row],[Colunas5]]),"")</f>
        <v/>
      </c>
      <c r="X2802" s="14">
        <f>Tabela1[[#This Row],[QIANTIDADE EXPEDIDA]]*Tabela1[[#This Row],[PESO UNI]]</f>
        <v>0</v>
      </c>
      <c r="Y2802" s="14">
        <f t="shared" si="368"/>
        <v>0</v>
      </c>
      <c r="Z2802" s="21">
        <f>Tabela1[[#This Row],[PESO TOTAL]]-Tabela1[[#This Row],[Peso Expedido]]</f>
        <v>0</v>
      </c>
      <c r="AA2802" s="18"/>
      <c r="AB2802" s="40"/>
      <c r="AC2802" s="40"/>
      <c r="AD2802" s="40"/>
      <c r="AE2802" s="40"/>
      <c r="AF2802" s="40"/>
      <c r="AG2802" s="40"/>
      <c r="AH2802" s="40"/>
      <c r="AI2802" s="40" t="str">
        <f t="shared" si="372"/>
        <v>ok</v>
      </c>
      <c r="AJ2802"/>
      <c r="AK2802" t="str">
        <f>Tabela1[[#This Row],[Coluna1]]&amp;Tabela1[[#This Row],[PEDIDO]]</f>
        <v/>
      </c>
      <c r="AL2802"/>
      <c r="AM2802"/>
      <c r="AN2802"/>
      <c r="AO2802" t="str">
        <f t="shared" si="369"/>
        <v>/</v>
      </c>
      <c r="AP2802" t="str">
        <f>Tabela1[[#This Row],[TAG]]&amp;Tabela1[[#This Row],[PEDIDO]]&amp;Tabela1[[#This Row],[PRODUTO]]</f>
        <v/>
      </c>
      <c r="AQ2802" s="23" t="str">
        <f>Tabela1[[#This Row],[PRODUTO]]&amp;Tabela1[[#This Row],[TAG]]</f>
        <v/>
      </c>
      <c r="AR2802" s="183">
        <f>Tabela1[[#This Row],[PESO TOTAL]]*Tabela1[[#This Row],[MATÉRIA PRIMA]]</f>
        <v>0</v>
      </c>
      <c r="AS2802" s="28">
        <f>Tabela1[[#This Row],[PESO TOTAL]]*Tabela1[[#This Row],[PREPARAÇÃO ]]</f>
        <v>0</v>
      </c>
      <c r="AT2802" s="28">
        <f>Tabela1[[#This Row],[PESO TOTAL]]*Tabela1[[#This Row],[CALDEIRARIA]]</f>
        <v>0</v>
      </c>
      <c r="AU2802" s="28">
        <f>Tabela1[[#This Row],[PESO TOTAL]]*Tabela1[[#This Row],[SOLDA]]</f>
        <v>0</v>
      </c>
      <c r="AV2802" s="28">
        <f>Tabela1[[#This Row],[PESO TOTAL]]*Tabela1[[#This Row],[ACABAMENTO]]</f>
        <v>0</v>
      </c>
      <c r="AW2802" s="28">
        <f>Tabela1[[#This Row],[PESO TOTAL]]*Tabela1[[#This Row],[PRONTO ACABADO]]</f>
        <v>0</v>
      </c>
      <c r="AX2802" s="28">
        <f>Tabela1[[#This Row],[PESO TOTAL]]*Tabela1[[#This Row],[EXPEDIÇÃO ]]</f>
        <v>0</v>
      </c>
      <c r="AY2802" s="28" t="str">
        <f>Tabela1[[#This Row],[PEDIDO]]&amp;Tabela1[[#This Row],[PRODUTO]]</f>
        <v/>
      </c>
      <c r="AZ2802" s="44">
        <f>IF(AF2802="",0,IF(ISTEXT(AF2802),H2802*VALUE(SUBSTITUTE(AF2802,"%",""))/100,H2802*AF2802))-Tabela1[[#This Row],[PRONTO ACABADO2]]</f>
        <v>0</v>
      </c>
      <c r="BA2802" s="44">
        <f>IF(AG2802="",0,IF(ISTEXT(AG2802),H2802*VALUE(SUBSTITUTE(AG2802,"%",""))/100,H2802*AG2802))-Tabela1[[#This Row],[PESO EXPEDIDO2]]</f>
        <v>0</v>
      </c>
      <c r="BB2802" s="44">
        <f t="shared" si="370"/>
        <v>0</v>
      </c>
      <c r="BC2802" s="44">
        <f t="shared" si="371"/>
        <v>0</v>
      </c>
      <c r="BD2802" s="44"/>
    </row>
    <row r="2803" spans="1:56" ht="15.75" hidden="1" customHeight="1" x14ac:dyDescent="0.25">
      <c r="A2803" s="6"/>
      <c r="B2803" s="22"/>
      <c r="C2803" s="7"/>
      <c r="D2803" s="46"/>
      <c r="E2803" s="7"/>
      <c r="F2803" s="7"/>
      <c r="G2803" s="44"/>
      <c r="H2803" s="41">
        <f>Tabela1[[#This Row],[PESO UNI]]*Tabela1[[#This Row],[QTE]]</f>
        <v>0</v>
      </c>
      <c r="I2803" s="7"/>
      <c r="J2803" s="8"/>
      <c r="K2803" s="8"/>
      <c r="L2803" s="9"/>
      <c r="M2803" s="10"/>
      <c r="N2803" s="8"/>
      <c r="O2803" s="12"/>
      <c r="P2803" s="13"/>
      <c r="Q2803" s="14">
        <f>Tabela1[[#This Row],[QTDE/ Fabricação]]-Tabela1[[#This Row],[QTE]]</f>
        <v>0</v>
      </c>
      <c r="R2803" s="19">
        <f t="shared" si="366"/>
        <v>0</v>
      </c>
      <c r="S2803" s="19">
        <f t="shared" si="365"/>
        <v>0</v>
      </c>
      <c r="T2803" s="20">
        <f t="shared" si="367"/>
        <v>0</v>
      </c>
      <c r="U2803" s="17">
        <f>IFERROR(SUMIF('LISTA DE EMBARQUE'!B:B,MICRO!E:E,'LISTA DE EMBARQUE'!G:G),"")</f>
        <v>0</v>
      </c>
      <c r="V2803" s="12" t="str">
        <f>IFERROR(VLOOKUP(Tabela1[[#This Row],[COD.MDE]],'LISTA DE EMBARQUE'!B:L,11,0),"")</f>
        <v/>
      </c>
      <c r="W2803" s="13" t="str">
        <f>IFERROR(COUNTIF(#REF!,Tabela1[[#This Row],[Colunas5]]),"")</f>
        <v/>
      </c>
      <c r="X2803" s="14">
        <f>Tabela1[[#This Row],[QIANTIDADE EXPEDIDA]]*Tabela1[[#This Row],[PESO UNI]]</f>
        <v>0</v>
      </c>
      <c r="Y2803" s="14">
        <f t="shared" si="368"/>
        <v>0</v>
      </c>
      <c r="Z2803" s="21">
        <f>Tabela1[[#This Row],[PESO TOTAL]]-Tabela1[[#This Row],[Peso Expedido]]</f>
        <v>0</v>
      </c>
      <c r="AA2803" s="18"/>
      <c r="AB2803" s="40"/>
      <c r="AC2803" s="40"/>
      <c r="AD2803" s="40"/>
      <c r="AE2803" s="40"/>
      <c r="AF2803" s="40"/>
      <c r="AG2803" s="40"/>
      <c r="AH2803" s="40"/>
      <c r="AI2803" s="40" t="str">
        <f t="shared" si="372"/>
        <v>ok</v>
      </c>
      <c r="AJ2803"/>
      <c r="AK2803" t="str">
        <f>Tabela1[[#This Row],[Coluna1]]&amp;Tabela1[[#This Row],[PEDIDO]]</f>
        <v/>
      </c>
      <c r="AL2803"/>
      <c r="AM2803"/>
      <c r="AN2803"/>
      <c r="AO2803" t="str">
        <f t="shared" si="369"/>
        <v>/</v>
      </c>
      <c r="AP2803" t="str">
        <f>Tabela1[[#This Row],[TAG]]&amp;Tabela1[[#This Row],[PEDIDO]]&amp;Tabela1[[#This Row],[PRODUTO]]</f>
        <v/>
      </c>
      <c r="AQ2803" s="23" t="str">
        <f>Tabela1[[#This Row],[PRODUTO]]&amp;Tabela1[[#This Row],[TAG]]</f>
        <v/>
      </c>
      <c r="AR2803" s="183">
        <f>Tabela1[[#This Row],[PESO TOTAL]]*Tabela1[[#This Row],[MATÉRIA PRIMA]]</f>
        <v>0</v>
      </c>
      <c r="AS2803" s="28">
        <f>Tabela1[[#This Row],[PESO TOTAL]]*Tabela1[[#This Row],[PREPARAÇÃO ]]</f>
        <v>0</v>
      </c>
      <c r="AT2803" s="28">
        <f>Tabela1[[#This Row],[PESO TOTAL]]*Tabela1[[#This Row],[CALDEIRARIA]]</f>
        <v>0</v>
      </c>
      <c r="AU2803" s="28">
        <f>Tabela1[[#This Row],[PESO TOTAL]]*Tabela1[[#This Row],[SOLDA]]</f>
        <v>0</v>
      </c>
      <c r="AV2803" s="28">
        <f>Tabela1[[#This Row],[PESO TOTAL]]*Tabela1[[#This Row],[ACABAMENTO]]</f>
        <v>0</v>
      </c>
      <c r="AW2803" s="28">
        <f>Tabela1[[#This Row],[PESO TOTAL]]*Tabela1[[#This Row],[PRONTO ACABADO]]</f>
        <v>0</v>
      </c>
      <c r="AX2803" s="28">
        <f>Tabela1[[#This Row],[PESO TOTAL]]*Tabela1[[#This Row],[EXPEDIÇÃO ]]</f>
        <v>0</v>
      </c>
      <c r="AY2803" s="28" t="str">
        <f>Tabela1[[#This Row],[PEDIDO]]&amp;Tabela1[[#This Row],[PRODUTO]]</f>
        <v/>
      </c>
      <c r="AZ2803" s="44">
        <f>IF(AF2803="",0,IF(ISTEXT(AF2803),H2803*VALUE(SUBSTITUTE(AF2803,"%",""))/100,H2803*AF2803))-Tabela1[[#This Row],[PRONTO ACABADO2]]</f>
        <v>0</v>
      </c>
      <c r="BA2803" s="44">
        <f>IF(AG2803="",0,IF(ISTEXT(AG2803),H2803*VALUE(SUBSTITUTE(AG2803,"%",""))/100,H2803*AG2803))-Tabela1[[#This Row],[PESO EXPEDIDO2]]</f>
        <v>0</v>
      </c>
      <c r="BB2803" s="44">
        <f t="shared" si="370"/>
        <v>0</v>
      </c>
      <c r="BC2803" s="44">
        <f t="shared" si="371"/>
        <v>0</v>
      </c>
      <c r="BD2803" s="44"/>
    </row>
    <row r="2804" spans="1:56" ht="15.75" hidden="1" customHeight="1" x14ac:dyDescent="0.25">
      <c r="A2804" s="6"/>
      <c r="B2804" s="22"/>
      <c r="C2804" s="7"/>
      <c r="D2804" s="46"/>
      <c r="E2804" s="7"/>
      <c r="F2804" s="7"/>
      <c r="G2804" s="44"/>
      <c r="H2804" s="41">
        <f>Tabela1[[#This Row],[PESO UNI]]*Tabela1[[#This Row],[QTE]]</f>
        <v>0</v>
      </c>
      <c r="I2804" s="7"/>
      <c r="J2804" s="8"/>
      <c r="K2804" s="8"/>
      <c r="L2804" s="9"/>
      <c r="M2804" s="10"/>
      <c r="N2804" s="8"/>
      <c r="O2804" s="12"/>
      <c r="P2804" s="13"/>
      <c r="Q2804" s="14">
        <f>Tabela1[[#This Row],[QTDE/ Fabricação]]-Tabela1[[#This Row],[QTE]]</f>
        <v>0</v>
      </c>
      <c r="R2804" s="19">
        <f t="shared" si="366"/>
        <v>0</v>
      </c>
      <c r="S2804" s="19">
        <f t="shared" si="365"/>
        <v>0</v>
      </c>
      <c r="T2804" s="20">
        <f t="shared" si="367"/>
        <v>0</v>
      </c>
      <c r="U2804" s="17">
        <f>IFERROR(SUMIF('LISTA DE EMBARQUE'!B:B,MICRO!E:E,'LISTA DE EMBARQUE'!G:G),"")</f>
        <v>0</v>
      </c>
      <c r="V2804" s="12" t="str">
        <f>IFERROR(VLOOKUP(Tabela1[[#This Row],[COD.MDE]],'LISTA DE EMBARQUE'!B:L,11,0),"")</f>
        <v/>
      </c>
      <c r="W2804" s="13" t="str">
        <f>IFERROR(COUNTIF(#REF!,Tabela1[[#This Row],[Colunas5]]),"")</f>
        <v/>
      </c>
      <c r="X2804" s="14">
        <f>Tabela1[[#This Row],[QIANTIDADE EXPEDIDA]]*Tabela1[[#This Row],[PESO UNI]]</f>
        <v>0</v>
      </c>
      <c r="Y2804" s="14">
        <f t="shared" si="368"/>
        <v>0</v>
      </c>
      <c r="Z2804" s="21">
        <f>Tabela1[[#This Row],[PESO TOTAL]]-Tabela1[[#This Row],[Peso Expedido]]</f>
        <v>0</v>
      </c>
      <c r="AA2804" s="18"/>
      <c r="AB2804" s="40"/>
      <c r="AC2804" s="40"/>
      <c r="AD2804" s="40"/>
      <c r="AE2804" s="40"/>
      <c r="AF2804" s="40"/>
      <c r="AG2804" s="40"/>
      <c r="AH2804" s="40"/>
      <c r="AI2804" s="40" t="str">
        <f t="shared" si="372"/>
        <v>ok</v>
      </c>
      <c r="AJ2804"/>
      <c r="AK2804" t="str">
        <f>Tabela1[[#This Row],[Coluna1]]&amp;Tabela1[[#This Row],[PEDIDO]]</f>
        <v/>
      </c>
      <c r="AL2804"/>
      <c r="AM2804"/>
      <c r="AN2804"/>
      <c r="AO2804" t="str">
        <f t="shared" si="369"/>
        <v>/</v>
      </c>
      <c r="AP2804" t="str">
        <f>Tabela1[[#This Row],[TAG]]&amp;Tabela1[[#This Row],[PEDIDO]]&amp;Tabela1[[#This Row],[PRODUTO]]</f>
        <v/>
      </c>
      <c r="AQ2804" s="23" t="str">
        <f>Tabela1[[#This Row],[PRODUTO]]&amp;Tabela1[[#This Row],[TAG]]</f>
        <v/>
      </c>
      <c r="AR2804" s="183">
        <f>Tabela1[[#This Row],[PESO TOTAL]]*Tabela1[[#This Row],[MATÉRIA PRIMA]]</f>
        <v>0</v>
      </c>
      <c r="AS2804" s="28">
        <f>Tabela1[[#This Row],[PESO TOTAL]]*Tabela1[[#This Row],[PREPARAÇÃO ]]</f>
        <v>0</v>
      </c>
      <c r="AT2804" s="28">
        <f>Tabela1[[#This Row],[PESO TOTAL]]*Tabela1[[#This Row],[CALDEIRARIA]]</f>
        <v>0</v>
      </c>
      <c r="AU2804" s="28">
        <f>Tabela1[[#This Row],[PESO TOTAL]]*Tabela1[[#This Row],[SOLDA]]</f>
        <v>0</v>
      </c>
      <c r="AV2804" s="28">
        <f>Tabela1[[#This Row],[PESO TOTAL]]*Tabela1[[#This Row],[ACABAMENTO]]</f>
        <v>0</v>
      </c>
      <c r="AW2804" s="28">
        <f>Tabela1[[#This Row],[PESO TOTAL]]*Tabela1[[#This Row],[PRONTO ACABADO]]</f>
        <v>0</v>
      </c>
      <c r="AX2804" s="28">
        <f>Tabela1[[#This Row],[PESO TOTAL]]*Tabela1[[#This Row],[EXPEDIÇÃO ]]</f>
        <v>0</v>
      </c>
      <c r="AY2804" s="28" t="str">
        <f>Tabela1[[#This Row],[PEDIDO]]&amp;Tabela1[[#This Row],[PRODUTO]]</f>
        <v/>
      </c>
      <c r="AZ2804" s="44">
        <f>IF(AF2804="",0,IF(ISTEXT(AF2804),H2804*VALUE(SUBSTITUTE(AF2804,"%",""))/100,H2804*AF2804))-Tabela1[[#This Row],[PRONTO ACABADO2]]</f>
        <v>0</v>
      </c>
      <c r="BA2804" s="44">
        <f>IF(AG2804="",0,IF(ISTEXT(AG2804),H2804*VALUE(SUBSTITUTE(AG2804,"%",""))/100,H2804*AG2804))-Tabela1[[#This Row],[PESO EXPEDIDO2]]</f>
        <v>0</v>
      </c>
      <c r="BB2804" s="44">
        <f t="shared" si="370"/>
        <v>0</v>
      </c>
      <c r="BC2804" s="44">
        <f t="shared" si="371"/>
        <v>0</v>
      </c>
      <c r="BD2804" s="44"/>
    </row>
    <row r="2805" spans="1:56" ht="15.75" hidden="1" customHeight="1" x14ac:dyDescent="0.25">
      <c r="A2805" s="6"/>
      <c r="B2805" s="22"/>
      <c r="C2805" s="7"/>
      <c r="D2805" s="46"/>
      <c r="E2805" s="7"/>
      <c r="F2805" s="7"/>
      <c r="G2805" s="44"/>
      <c r="H2805" s="41">
        <f>Tabela1[[#This Row],[PESO UNI]]*Tabela1[[#This Row],[QTE]]</f>
        <v>0</v>
      </c>
      <c r="I2805" s="7"/>
      <c r="J2805" s="8"/>
      <c r="K2805" s="8"/>
      <c r="L2805" s="9"/>
      <c r="M2805" s="10"/>
      <c r="N2805" s="8"/>
      <c r="O2805" s="12"/>
      <c r="P2805" s="13"/>
      <c r="Q2805" s="14">
        <f>Tabela1[[#This Row],[QTDE/ Fabricação]]-Tabela1[[#This Row],[QTE]]</f>
        <v>0</v>
      </c>
      <c r="R2805" s="19">
        <f t="shared" si="366"/>
        <v>0</v>
      </c>
      <c r="S2805" s="19">
        <f t="shared" si="365"/>
        <v>0</v>
      </c>
      <c r="T2805" s="20">
        <f t="shared" si="367"/>
        <v>0</v>
      </c>
      <c r="U2805" s="17">
        <f>IFERROR(SUMIF('LISTA DE EMBARQUE'!B:B,MICRO!E:E,'LISTA DE EMBARQUE'!G:G),"")</f>
        <v>0</v>
      </c>
      <c r="V2805" s="12" t="str">
        <f>IFERROR(VLOOKUP(Tabela1[[#This Row],[COD.MDE]],'LISTA DE EMBARQUE'!B:L,11,0),"")</f>
        <v/>
      </c>
      <c r="W2805" s="13" t="str">
        <f>IFERROR(COUNTIF(#REF!,Tabela1[[#This Row],[Colunas5]]),"")</f>
        <v/>
      </c>
      <c r="X2805" s="14">
        <f>Tabela1[[#This Row],[QIANTIDADE EXPEDIDA]]*Tabela1[[#This Row],[PESO UNI]]</f>
        <v>0</v>
      </c>
      <c r="Y2805" s="14">
        <f t="shared" si="368"/>
        <v>0</v>
      </c>
      <c r="Z2805" s="21">
        <f>Tabela1[[#This Row],[PESO TOTAL]]-Tabela1[[#This Row],[Peso Expedido]]</f>
        <v>0</v>
      </c>
      <c r="AA2805" s="18"/>
      <c r="AB2805" s="40"/>
      <c r="AC2805" s="40"/>
      <c r="AD2805" s="40"/>
      <c r="AE2805" s="40"/>
      <c r="AF2805" s="40"/>
      <c r="AG2805" s="40"/>
      <c r="AH2805" s="40"/>
      <c r="AI2805" s="40" t="str">
        <f t="shared" si="372"/>
        <v>ok</v>
      </c>
      <c r="AJ2805"/>
      <c r="AK2805" t="str">
        <f>Tabela1[[#This Row],[Coluna1]]&amp;Tabela1[[#This Row],[PEDIDO]]</f>
        <v/>
      </c>
      <c r="AL2805"/>
      <c r="AM2805"/>
      <c r="AN2805"/>
      <c r="AO2805" t="str">
        <f t="shared" si="369"/>
        <v>/</v>
      </c>
      <c r="AP2805" t="str">
        <f>Tabela1[[#This Row],[TAG]]&amp;Tabela1[[#This Row],[PEDIDO]]&amp;Tabela1[[#This Row],[PRODUTO]]</f>
        <v/>
      </c>
      <c r="AQ2805" s="23" t="str">
        <f>Tabela1[[#This Row],[PRODUTO]]&amp;Tabela1[[#This Row],[TAG]]</f>
        <v/>
      </c>
      <c r="AR2805" s="183">
        <f>Tabela1[[#This Row],[PESO TOTAL]]*Tabela1[[#This Row],[MATÉRIA PRIMA]]</f>
        <v>0</v>
      </c>
      <c r="AS2805" s="28">
        <f>Tabela1[[#This Row],[PESO TOTAL]]*Tabela1[[#This Row],[PREPARAÇÃO ]]</f>
        <v>0</v>
      </c>
      <c r="AT2805" s="28">
        <f>Tabela1[[#This Row],[PESO TOTAL]]*Tabela1[[#This Row],[CALDEIRARIA]]</f>
        <v>0</v>
      </c>
      <c r="AU2805" s="28">
        <f>Tabela1[[#This Row],[PESO TOTAL]]*Tabela1[[#This Row],[SOLDA]]</f>
        <v>0</v>
      </c>
      <c r="AV2805" s="28">
        <f>Tabela1[[#This Row],[PESO TOTAL]]*Tabela1[[#This Row],[ACABAMENTO]]</f>
        <v>0</v>
      </c>
      <c r="AW2805" s="28">
        <f>Tabela1[[#This Row],[PESO TOTAL]]*Tabela1[[#This Row],[PRONTO ACABADO]]</f>
        <v>0</v>
      </c>
      <c r="AX2805" s="28">
        <f>Tabela1[[#This Row],[PESO TOTAL]]*Tabela1[[#This Row],[EXPEDIÇÃO ]]</f>
        <v>0</v>
      </c>
      <c r="AY2805" s="28" t="str">
        <f>Tabela1[[#This Row],[PEDIDO]]&amp;Tabela1[[#This Row],[PRODUTO]]</f>
        <v/>
      </c>
      <c r="AZ2805" s="44">
        <f>IF(AF2805="",0,IF(ISTEXT(AF2805),H2805*VALUE(SUBSTITUTE(AF2805,"%",""))/100,H2805*AF2805))-Tabela1[[#This Row],[PRONTO ACABADO2]]</f>
        <v>0</v>
      </c>
      <c r="BA2805" s="44">
        <f>IF(AG2805="",0,IF(ISTEXT(AG2805),H2805*VALUE(SUBSTITUTE(AG2805,"%",""))/100,H2805*AG2805))-Tabela1[[#This Row],[PESO EXPEDIDO2]]</f>
        <v>0</v>
      </c>
      <c r="BB2805" s="44">
        <f t="shared" si="370"/>
        <v>0</v>
      </c>
      <c r="BC2805" s="44">
        <f t="shared" si="371"/>
        <v>0</v>
      </c>
      <c r="BD2805" s="44"/>
    </row>
    <row r="2806" spans="1:56" ht="15.75" hidden="1" customHeight="1" x14ac:dyDescent="0.25">
      <c r="A2806" s="6"/>
      <c r="B2806" s="22"/>
      <c r="C2806" s="7"/>
      <c r="D2806" s="46"/>
      <c r="E2806" s="7"/>
      <c r="F2806" s="7"/>
      <c r="G2806" s="44"/>
      <c r="H2806" s="41">
        <f>Tabela1[[#This Row],[PESO UNI]]*Tabela1[[#This Row],[QTE]]</f>
        <v>0</v>
      </c>
      <c r="I2806" s="7"/>
      <c r="J2806" s="8"/>
      <c r="K2806" s="8"/>
      <c r="L2806" s="9"/>
      <c r="M2806" s="10"/>
      <c r="N2806" s="8"/>
      <c r="O2806" s="12"/>
      <c r="P2806" s="13"/>
      <c r="Q2806" s="14">
        <f>Tabela1[[#This Row],[QTDE/ Fabricação]]-Tabela1[[#This Row],[QTE]]</f>
        <v>0</v>
      </c>
      <c r="R2806" s="19">
        <f t="shared" si="366"/>
        <v>0</v>
      </c>
      <c r="S2806" s="19">
        <f t="shared" si="365"/>
        <v>0</v>
      </c>
      <c r="T2806" s="20">
        <f t="shared" si="367"/>
        <v>0</v>
      </c>
      <c r="U2806" s="17">
        <f>IFERROR(SUMIF('LISTA DE EMBARQUE'!B:B,MICRO!E:E,'LISTA DE EMBARQUE'!G:G),"")</f>
        <v>0</v>
      </c>
      <c r="V2806" s="12" t="str">
        <f>IFERROR(VLOOKUP(Tabela1[[#This Row],[COD.MDE]],'LISTA DE EMBARQUE'!B:L,11,0),"")</f>
        <v/>
      </c>
      <c r="W2806" s="13" t="str">
        <f>IFERROR(COUNTIF(#REF!,Tabela1[[#This Row],[Colunas5]]),"")</f>
        <v/>
      </c>
      <c r="X2806" s="14">
        <f>Tabela1[[#This Row],[QIANTIDADE EXPEDIDA]]*Tabela1[[#This Row],[PESO UNI]]</f>
        <v>0</v>
      </c>
      <c r="Y2806" s="14">
        <f t="shared" si="368"/>
        <v>0</v>
      </c>
      <c r="Z2806" s="21">
        <f>Tabela1[[#This Row],[PESO TOTAL]]-Tabela1[[#This Row],[Peso Expedido]]</f>
        <v>0</v>
      </c>
      <c r="AA2806" s="18"/>
      <c r="AB2806" s="40"/>
      <c r="AC2806" s="40"/>
      <c r="AD2806" s="40"/>
      <c r="AE2806" s="40"/>
      <c r="AF2806" s="40"/>
      <c r="AG2806" s="40"/>
      <c r="AH2806" s="40"/>
      <c r="AI2806" s="40" t="str">
        <f t="shared" si="372"/>
        <v>ok</v>
      </c>
      <c r="AJ2806"/>
      <c r="AK2806" t="str">
        <f>Tabela1[[#This Row],[Coluna1]]&amp;Tabela1[[#This Row],[PEDIDO]]</f>
        <v/>
      </c>
      <c r="AL2806"/>
      <c r="AM2806"/>
      <c r="AN2806"/>
      <c r="AO2806" t="str">
        <f t="shared" si="369"/>
        <v>/</v>
      </c>
      <c r="AP2806" t="str">
        <f>Tabela1[[#This Row],[TAG]]&amp;Tabela1[[#This Row],[PEDIDO]]&amp;Tabela1[[#This Row],[PRODUTO]]</f>
        <v/>
      </c>
      <c r="AQ2806" s="23" t="str">
        <f>Tabela1[[#This Row],[PRODUTO]]&amp;Tabela1[[#This Row],[TAG]]</f>
        <v/>
      </c>
      <c r="AR2806" s="183">
        <f>Tabela1[[#This Row],[PESO TOTAL]]*Tabela1[[#This Row],[MATÉRIA PRIMA]]</f>
        <v>0</v>
      </c>
      <c r="AS2806" s="28">
        <f>Tabela1[[#This Row],[PESO TOTAL]]*Tabela1[[#This Row],[PREPARAÇÃO ]]</f>
        <v>0</v>
      </c>
      <c r="AT2806" s="28">
        <f>Tabela1[[#This Row],[PESO TOTAL]]*Tabela1[[#This Row],[CALDEIRARIA]]</f>
        <v>0</v>
      </c>
      <c r="AU2806" s="28">
        <f>Tabela1[[#This Row],[PESO TOTAL]]*Tabela1[[#This Row],[SOLDA]]</f>
        <v>0</v>
      </c>
      <c r="AV2806" s="28">
        <f>Tabela1[[#This Row],[PESO TOTAL]]*Tabela1[[#This Row],[ACABAMENTO]]</f>
        <v>0</v>
      </c>
      <c r="AW2806" s="28">
        <f>Tabela1[[#This Row],[PESO TOTAL]]*Tabela1[[#This Row],[PRONTO ACABADO]]</f>
        <v>0</v>
      </c>
      <c r="AX2806" s="28">
        <f>Tabela1[[#This Row],[PESO TOTAL]]*Tabela1[[#This Row],[EXPEDIÇÃO ]]</f>
        <v>0</v>
      </c>
      <c r="AY2806" s="28" t="str">
        <f>Tabela1[[#This Row],[PEDIDO]]&amp;Tabela1[[#This Row],[PRODUTO]]</f>
        <v/>
      </c>
      <c r="AZ2806" s="44">
        <f>IF(AF2806="",0,IF(ISTEXT(AF2806),H2806*VALUE(SUBSTITUTE(AF2806,"%",""))/100,H2806*AF2806))-Tabela1[[#This Row],[PRONTO ACABADO2]]</f>
        <v>0</v>
      </c>
      <c r="BA2806" s="44">
        <f>IF(AG2806="",0,IF(ISTEXT(AG2806),H2806*VALUE(SUBSTITUTE(AG2806,"%",""))/100,H2806*AG2806))-Tabela1[[#This Row],[PESO EXPEDIDO2]]</f>
        <v>0</v>
      </c>
      <c r="BB2806" s="44">
        <f t="shared" si="370"/>
        <v>0</v>
      </c>
      <c r="BC2806" s="44">
        <f t="shared" si="371"/>
        <v>0</v>
      </c>
      <c r="BD2806" s="44"/>
    </row>
    <row r="2807" spans="1:56" ht="15.75" hidden="1" customHeight="1" x14ac:dyDescent="0.25">
      <c r="A2807" s="6"/>
      <c r="B2807" s="22"/>
      <c r="C2807" s="7"/>
      <c r="D2807" s="46"/>
      <c r="E2807" s="7"/>
      <c r="F2807" s="7"/>
      <c r="G2807" s="44"/>
      <c r="H2807" s="41">
        <f>Tabela1[[#This Row],[PESO UNI]]*Tabela1[[#This Row],[QTE]]</f>
        <v>0</v>
      </c>
      <c r="I2807" s="7"/>
      <c r="J2807" s="8"/>
      <c r="K2807" s="8"/>
      <c r="L2807" s="9"/>
      <c r="M2807" s="10"/>
      <c r="N2807" s="8"/>
      <c r="O2807" s="12"/>
      <c r="P2807" s="13"/>
      <c r="Q2807" s="14">
        <f>Tabela1[[#This Row],[QTDE/ Fabricação]]-Tabela1[[#This Row],[QTE]]</f>
        <v>0</v>
      </c>
      <c r="R2807" s="19">
        <f t="shared" si="366"/>
        <v>0</v>
      </c>
      <c r="S2807" s="19">
        <f t="shared" si="365"/>
        <v>0</v>
      </c>
      <c r="T2807" s="20">
        <f t="shared" si="367"/>
        <v>0</v>
      </c>
      <c r="U2807" s="17">
        <f>IFERROR(SUMIF('LISTA DE EMBARQUE'!B:B,MICRO!E:E,'LISTA DE EMBARQUE'!G:G),"")</f>
        <v>0</v>
      </c>
      <c r="V2807" s="12" t="str">
        <f>IFERROR(VLOOKUP(Tabela1[[#This Row],[COD.MDE]],'LISTA DE EMBARQUE'!B:L,11,0),"")</f>
        <v/>
      </c>
      <c r="W2807" s="13" t="str">
        <f>IFERROR(COUNTIF(#REF!,Tabela1[[#This Row],[Colunas5]]),"")</f>
        <v/>
      </c>
      <c r="X2807" s="14">
        <f>Tabela1[[#This Row],[QIANTIDADE EXPEDIDA]]*Tabela1[[#This Row],[PESO UNI]]</f>
        <v>0</v>
      </c>
      <c r="Y2807" s="14">
        <f t="shared" si="368"/>
        <v>0</v>
      </c>
      <c r="Z2807" s="21">
        <f>Tabela1[[#This Row],[PESO TOTAL]]-Tabela1[[#This Row],[Peso Expedido]]</f>
        <v>0</v>
      </c>
      <c r="AA2807" s="18"/>
      <c r="AB2807" s="40"/>
      <c r="AC2807" s="40"/>
      <c r="AD2807" s="40"/>
      <c r="AE2807" s="40"/>
      <c r="AF2807" s="40"/>
      <c r="AG2807" s="40"/>
      <c r="AH2807" s="40"/>
      <c r="AI2807" s="40" t="str">
        <f t="shared" si="372"/>
        <v>ok</v>
      </c>
      <c r="AJ2807"/>
      <c r="AK2807" t="str">
        <f>Tabela1[[#This Row],[Coluna1]]&amp;Tabela1[[#This Row],[PEDIDO]]</f>
        <v/>
      </c>
      <c r="AL2807"/>
      <c r="AM2807"/>
      <c r="AN2807"/>
      <c r="AO2807" t="str">
        <f t="shared" si="369"/>
        <v>/</v>
      </c>
      <c r="AP2807" t="str">
        <f>Tabela1[[#This Row],[TAG]]&amp;Tabela1[[#This Row],[PEDIDO]]&amp;Tabela1[[#This Row],[PRODUTO]]</f>
        <v/>
      </c>
      <c r="AQ2807" s="23" t="str">
        <f>Tabela1[[#This Row],[PRODUTO]]&amp;Tabela1[[#This Row],[TAG]]</f>
        <v/>
      </c>
      <c r="AR2807" s="183">
        <f>Tabela1[[#This Row],[PESO TOTAL]]*Tabela1[[#This Row],[MATÉRIA PRIMA]]</f>
        <v>0</v>
      </c>
      <c r="AS2807" s="28">
        <f>Tabela1[[#This Row],[PESO TOTAL]]*Tabela1[[#This Row],[PREPARAÇÃO ]]</f>
        <v>0</v>
      </c>
      <c r="AT2807" s="28">
        <f>Tabela1[[#This Row],[PESO TOTAL]]*Tabela1[[#This Row],[CALDEIRARIA]]</f>
        <v>0</v>
      </c>
      <c r="AU2807" s="28">
        <f>Tabela1[[#This Row],[PESO TOTAL]]*Tabela1[[#This Row],[SOLDA]]</f>
        <v>0</v>
      </c>
      <c r="AV2807" s="28">
        <f>Tabela1[[#This Row],[PESO TOTAL]]*Tabela1[[#This Row],[ACABAMENTO]]</f>
        <v>0</v>
      </c>
      <c r="AW2807" s="28">
        <f>Tabela1[[#This Row],[PESO TOTAL]]*Tabela1[[#This Row],[PRONTO ACABADO]]</f>
        <v>0</v>
      </c>
      <c r="AX2807" s="28">
        <f>Tabela1[[#This Row],[PESO TOTAL]]*Tabela1[[#This Row],[EXPEDIÇÃO ]]</f>
        <v>0</v>
      </c>
      <c r="AY2807" s="28" t="str">
        <f>Tabela1[[#This Row],[PEDIDO]]&amp;Tabela1[[#This Row],[PRODUTO]]</f>
        <v/>
      </c>
      <c r="AZ2807" s="44">
        <f>IF(AF2807="",0,IF(ISTEXT(AF2807),H2807*VALUE(SUBSTITUTE(AF2807,"%",""))/100,H2807*AF2807))-Tabela1[[#This Row],[PRONTO ACABADO2]]</f>
        <v>0</v>
      </c>
      <c r="BA2807" s="44">
        <f>IF(AG2807="",0,IF(ISTEXT(AG2807),H2807*VALUE(SUBSTITUTE(AG2807,"%",""))/100,H2807*AG2807))-Tabela1[[#This Row],[PESO EXPEDIDO2]]</f>
        <v>0</v>
      </c>
      <c r="BB2807" s="44">
        <f t="shared" si="370"/>
        <v>0</v>
      </c>
      <c r="BC2807" s="44">
        <f t="shared" si="371"/>
        <v>0</v>
      </c>
      <c r="BD2807" s="44"/>
    </row>
    <row r="2808" spans="1:56" ht="15.75" hidden="1" customHeight="1" x14ac:dyDescent="0.25">
      <c r="A2808" s="6"/>
      <c r="B2808" s="22"/>
      <c r="C2808" s="7"/>
      <c r="D2808" s="46"/>
      <c r="E2808" s="7"/>
      <c r="F2808" s="7"/>
      <c r="G2808" s="44"/>
      <c r="H2808" s="41">
        <f>Tabela1[[#This Row],[PESO UNI]]*Tabela1[[#This Row],[QTE]]</f>
        <v>0</v>
      </c>
      <c r="I2808" s="7"/>
      <c r="J2808" s="8"/>
      <c r="K2808" s="8"/>
      <c r="L2808" s="9"/>
      <c r="M2808" s="10"/>
      <c r="N2808" s="8"/>
      <c r="O2808" s="12"/>
      <c r="P2808" s="13"/>
      <c r="Q2808" s="14">
        <f>Tabela1[[#This Row],[QTDE/ Fabricação]]-Tabela1[[#This Row],[QTE]]</f>
        <v>0</v>
      </c>
      <c r="R2808" s="19">
        <f t="shared" si="366"/>
        <v>0</v>
      </c>
      <c r="S2808" s="19">
        <f t="shared" si="365"/>
        <v>0</v>
      </c>
      <c r="T2808" s="20">
        <f t="shared" si="367"/>
        <v>0</v>
      </c>
      <c r="U2808" s="17">
        <f>IFERROR(SUMIF('LISTA DE EMBARQUE'!B:B,MICRO!E:E,'LISTA DE EMBARQUE'!G:G),"")</f>
        <v>0</v>
      </c>
      <c r="V2808" s="12" t="str">
        <f>IFERROR(VLOOKUP(Tabela1[[#This Row],[COD.MDE]],'LISTA DE EMBARQUE'!B:L,11,0),"")</f>
        <v/>
      </c>
      <c r="W2808" s="13" t="str">
        <f>IFERROR(COUNTIF(#REF!,Tabela1[[#This Row],[Colunas5]]),"")</f>
        <v/>
      </c>
      <c r="X2808" s="14">
        <f>Tabela1[[#This Row],[QIANTIDADE EXPEDIDA]]*Tabela1[[#This Row],[PESO UNI]]</f>
        <v>0</v>
      </c>
      <c r="Y2808" s="14">
        <f t="shared" si="368"/>
        <v>0</v>
      </c>
      <c r="Z2808" s="21">
        <f>Tabela1[[#This Row],[PESO TOTAL]]-Tabela1[[#This Row],[Peso Expedido]]</f>
        <v>0</v>
      </c>
      <c r="AA2808" s="18"/>
      <c r="AB2808" s="40"/>
      <c r="AC2808" s="40"/>
      <c r="AD2808" s="40"/>
      <c r="AE2808" s="40"/>
      <c r="AF2808" s="40"/>
      <c r="AG2808" s="40"/>
      <c r="AH2808" s="40"/>
      <c r="AI2808" s="40" t="str">
        <f t="shared" si="372"/>
        <v>ok</v>
      </c>
      <c r="AJ2808"/>
      <c r="AK2808" t="str">
        <f>Tabela1[[#This Row],[Coluna1]]&amp;Tabela1[[#This Row],[PEDIDO]]</f>
        <v/>
      </c>
      <c r="AL2808"/>
      <c r="AM2808"/>
      <c r="AN2808"/>
      <c r="AO2808" t="str">
        <f t="shared" si="369"/>
        <v>/</v>
      </c>
      <c r="AP2808" t="str">
        <f>Tabela1[[#This Row],[TAG]]&amp;Tabela1[[#This Row],[PEDIDO]]&amp;Tabela1[[#This Row],[PRODUTO]]</f>
        <v/>
      </c>
      <c r="AQ2808" s="23" t="str">
        <f>Tabela1[[#This Row],[PRODUTO]]&amp;Tabela1[[#This Row],[TAG]]</f>
        <v/>
      </c>
      <c r="AR2808" s="183">
        <f>Tabela1[[#This Row],[PESO TOTAL]]*Tabela1[[#This Row],[MATÉRIA PRIMA]]</f>
        <v>0</v>
      </c>
      <c r="AS2808" s="28">
        <f>Tabela1[[#This Row],[PESO TOTAL]]*Tabela1[[#This Row],[PREPARAÇÃO ]]</f>
        <v>0</v>
      </c>
      <c r="AT2808" s="28">
        <f>Tabela1[[#This Row],[PESO TOTAL]]*Tabela1[[#This Row],[CALDEIRARIA]]</f>
        <v>0</v>
      </c>
      <c r="AU2808" s="28">
        <f>Tabela1[[#This Row],[PESO TOTAL]]*Tabela1[[#This Row],[SOLDA]]</f>
        <v>0</v>
      </c>
      <c r="AV2808" s="28">
        <f>Tabela1[[#This Row],[PESO TOTAL]]*Tabela1[[#This Row],[ACABAMENTO]]</f>
        <v>0</v>
      </c>
      <c r="AW2808" s="28">
        <f>Tabela1[[#This Row],[PESO TOTAL]]*Tabela1[[#This Row],[PRONTO ACABADO]]</f>
        <v>0</v>
      </c>
      <c r="AX2808" s="28">
        <f>Tabela1[[#This Row],[PESO TOTAL]]*Tabela1[[#This Row],[EXPEDIÇÃO ]]</f>
        <v>0</v>
      </c>
      <c r="AY2808" s="28" t="str">
        <f>Tabela1[[#This Row],[PEDIDO]]&amp;Tabela1[[#This Row],[PRODUTO]]</f>
        <v/>
      </c>
      <c r="AZ2808" s="44">
        <f>IF(AF2808="",0,IF(ISTEXT(AF2808),H2808*VALUE(SUBSTITUTE(AF2808,"%",""))/100,H2808*AF2808))-Tabela1[[#This Row],[PRONTO ACABADO2]]</f>
        <v>0</v>
      </c>
      <c r="BA2808" s="44">
        <f>IF(AG2808="",0,IF(ISTEXT(AG2808),H2808*VALUE(SUBSTITUTE(AG2808,"%",""))/100,H2808*AG2808))-Tabela1[[#This Row],[PESO EXPEDIDO2]]</f>
        <v>0</v>
      </c>
      <c r="BB2808" s="44">
        <f t="shared" si="370"/>
        <v>0</v>
      </c>
      <c r="BC2808" s="44">
        <f t="shared" si="371"/>
        <v>0</v>
      </c>
      <c r="BD2808" s="44"/>
    </row>
    <row r="2809" spans="1:56" ht="15.75" hidden="1" customHeight="1" x14ac:dyDescent="0.25">
      <c r="A2809" s="6"/>
      <c r="B2809" s="22"/>
      <c r="C2809" s="7"/>
      <c r="D2809" s="46"/>
      <c r="E2809" s="7"/>
      <c r="F2809" s="7"/>
      <c r="G2809" s="44"/>
      <c r="H2809" s="41">
        <f>Tabela1[[#This Row],[PESO UNI]]*Tabela1[[#This Row],[QTE]]</f>
        <v>0</v>
      </c>
      <c r="I2809" s="7"/>
      <c r="J2809" s="8"/>
      <c r="K2809" s="8"/>
      <c r="L2809" s="9"/>
      <c r="M2809" s="10"/>
      <c r="N2809" s="8"/>
      <c r="O2809" s="12"/>
      <c r="P2809" s="13"/>
      <c r="Q2809" s="14">
        <f>Tabela1[[#This Row],[QTDE/ Fabricação]]-Tabela1[[#This Row],[QTE]]</f>
        <v>0</v>
      </c>
      <c r="R2809" s="19">
        <f t="shared" si="366"/>
        <v>0</v>
      </c>
      <c r="S2809" s="19">
        <f t="shared" si="365"/>
        <v>0</v>
      </c>
      <c r="T2809" s="20">
        <f t="shared" si="367"/>
        <v>0</v>
      </c>
      <c r="U2809" s="17">
        <f>IFERROR(SUMIF('LISTA DE EMBARQUE'!B:B,MICRO!E:E,'LISTA DE EMBARQUE'!G:G),"")</f>
        <v>0</v>
      </c>
      <c r="V2809" s="12" t="str">
        <f>IFERROR(VLOOKUP(Tabela1[[#This Row],[COD.MDE]],'LISTA DE EMBARQUE'!B:L,11,0),"")</f>
        <v/>
      </c>
      <c r="W2809" s="13" t="str">
        <f>IFERROR(COUNTIF(#REF!,Tabela1[[#This Row],[Colunas5]]),"")</f>
        <v/>
      </c>
      <c r="X2809" s="14">
        <f>Tabela1[[#This Row],[QIANTIDADE EXPEDIDA]]*Tabela1[[#This Row],[PESO UNI]]</f>
        <v>0</v>
      </c>
      <c r="Y2809" s="14">
        <f t="shared" si="368"/>
        <v>0</v>
      </c>
      <c r="Z2809" s="21">
        <f>Tabela1[[#This Row],[PESO TOTAL]]-Tabela1[[#This Row],[Peso Expedido]]</f>
        <v>0</v>
      </c>
      <c r="AA2809" s="18"/>
      <c r="AB2809" s="40"/>
      <c r="AC2809" s="40"/>
      <c r="AD2809" s="40"/>
      <c r="AE2809" s="40"/>
      <c r="AF2809" s="40"/>
      <c r="AG2809" s="40"/>
      <c r="AH2809" s="40"/>
      <c r="AI2809" s="40" t="str">
        <f t="shared" si="372"/>
        <v>ok</v>
      </c>
      <c r="AJ2809"/>
      <c r="AK2809" t="str">
        <f>Tabela1[[#This Row],[Coluna1]]&amp;Tabela1[[#This Row],[PEDIDO]]</f>
        <v/>
      </c>
      <c r="AL2809"/>
      <c r="AM2809"/>
      <c r="AN2809"/>
      <c r="AO2809" t="str">
        <f t="shared" si="369"/>
        <v>/</v>
      </c>
      <c r="AP2809" t="str">
        <f>Tabela1[[#This Row],[TAG]]&amp;Tabela1[[#This Row],[PEDIDO]]&amp;Tabela1[[#This Row],[PRODUTO]]</f>
        <v/>
      </c>
      <c r="AQ2809" s="23" t="str">
        <f>Tabela1[[#This Row],[PRODUTO]]&amp;Tabela1[[#This Row],[TAG]]</f>
        <v/>
      </c>
      <c r="AR2809" s="183">
        <f>Tabela1[[#This Row],[PESO TOTAL]]*Tabela1[[#This Row],[MATÉRIA PRIMA]]</f>
        <v>0</v>
      </c>
      <c r="AS2809" s="28">
        <f>Tabela1[[#This Row],[PESO TOTAL]]*Tabela1[[#This Row],[PREPARAÇÃO ]]</f>
        <v>0</v>
      </c>
      <c r="AT2809" s="28">
        <f>Tabela1[[#This Row],[PESO TOTAL]]*Tabela1[[#This Row],[CALDEIRARIA]]</f>
        <v>0</v>
      </c>
      <c r="AU2809" s="28">
        <f>Tabela1[[#This Row],[PESO TOTAL]]*Tabela1[[#This Row],[SOLDA]]</f>
        <v>0</v>
      </c>
      <c r="AV2809" s="28">
        <f>Tabela1[[#This Row],[PESO TOTAL]]*Tabela1[[#This Row],[ACABAMENTO]]</f>
        <v>0</v>
      </c>
      <c r="AW2809" s="28">
        <f>Tabela1[[#This Row],[PESO TOTAL]]*Tabela1[[#This Row],[PRONTO ACABADO]]</f>
        <v>0</v>
      </c>
      <c r="AX2809" s="28">
        <f>Tabela1[[#This Row],[PESO TOTAL]]*Tabela1[[#This Row],[EXPEDIÇÃO ]]</f>
        <v>0</v>
      </c>
      <c r="AY2809" s="28" t="str">
        <f>Tabela1[[#This Row],[PEDIDO]]&amp;Tabela1[[#This Row],[PRODUTO]]</f>
        <v/>
      </c>
      <c r="AZ2809" s="44">
        <f>IF(AF2809="",0,IF(ISTEXT(AF2809),H2809*VALUE(SUBSTITUTE(AF2809,"%",""))/100,H2809*AF2809))-Tabela1[[#This Row],[PRONTO ACABADO2]]</f>
        <v>0</v>
      </c>
      <c r="BA2809" s="44">
        <f>IF(AG2809="",0,IF(ISTEXT(AG2809),H2809*VALUE(SUBSTITUTE(AG2809,"%",""))/100,H2809*AG2809))-Tabela1[[#This Row],[PESO EXPEDIDO2]]</f>
        <v>0</v>
      </c>
      <c r="BB2809" s="44">
        <f t="shared" si="370"/>
        <v>0</v>
      </c>
      <c r="BC2809" s="44">
        <f t="shared" si="371"/>
        <v>0</v>
      </c>
      <c r="BD2809" s="44"/>
    </row>
    <row r="2810" spans="1:56" ht="15.75" hidden="1" customHeight="1" x14ac:dyDescent="0.25">
      <c r="A2810" s="6"/>
      <c r="B2810" s="22"/>
      <c r="C2810" s="7"/>
      <c r="D2810" s="46"/>
      <c r="E2810" s="7"/>
      <c r="F2810" s="7"/>
      <c r="G2810" s="44"/>
      <c r="H2810" s="41">
        <f>Tabela1[[#This Row],[PESO UNI]]*Tabela1[[#This Row],[QTE]]</f>
        <v>0</v>
      </c>
      <c r="I2810" s="7"/>
      <c r="J2810" s="8"/>
      <c r="K2810" s="8"/>
      <c r="L2810" s="9"/>
      <c r="M2810" s="10"/>
      <c r="N2810" s="8"/>
      <c r="O2810" s="12"/>
      <c r="P2810" s="13"/>
      <c r="Q2810" s="14">
        <f>Tabela1[[#This Row],[QTDE/ Fabricação]]-Tabela1[[#This Row],[QTE]]</f>
        <v>0</v>
      </c>
      <c r="R2810" s="19">
        <f t="shared" si="366"/>
        <v>0</v>
      </c>
      <c r="S2810" s="19">
        <f t="shared" ref="S2810:S2873" si="373">IFERROR(H2810*AG2810,"")</f>
        <v>0</v>
      </c>
      <c r="T2810" s="20">
        <f t="shared" si="367"/>
        <v>0</v>
      </c>
      <c r="U2810" s="17">
        <f>IFERROR(SUMIF('LISTA DE EMBARQUE'!B:B,MICRO!E:E,'LISTA DE EMBARQUE'!G:G),"")</f>
        <v>0</v>
      </c>
      <c r="V2810" s="12" t="str">
        <f>IFERROR(VLOOKUP(Tabela1[[#This Row],[COD.MDE]],'LISTA DE EMBARQUE'!B:L,11,0),"")</f>
        <v/>
      </c>
      <c r="W2810" s="13" t="str">
        <f>IFERROR(COUNTIF(#REF!,Tabela1[[#This Row],[Colunas5]]),"")</f>
        <v/>
      </c>
      <c r="X2810" s="14">
        <f>Tabela1[[#This Row],[QIANTIDADE EXPEDIDA]]*Tabela1[[#This Row],[PESO UNI]]</f>
        <v>0</v>
      </c>
      <c r="Y2810" s="14">
        <f t="shared" si="368"/>
        <v>0</v>
      </c>
      <c r="Z2810" s="21">
        <f>Tabela1[[#This Row],[PESO TOTAL]]-Tabela1[[#This Row],[Peso Expedido]]</f>
        <v>0</v>
      </c>
      <c r="AA2810" s="18"/>
      <c r="AB2810" s="40"/>
      <c r="AC2810" s="40"/>
      <c r="AD2810" s="40"/>
      <c r="AE2810" s="40"/>
      <c r="AF2810" s="40"/>
      <c r="AG2810" s="40"/>
      <c r="AH2810" s="40"/>
      <c r="AI2810" s="40" t="str">
        <f t="shared" si="372"/>
        <v>ok</v>
      </c>
      <c r="AJ2810"/>
      <c r="AK2810" t="str">
        <f>Tabela1[[#This Row],[Coluna1]]&amp;Tabela1[[#This Row],[PEDIDO]]</f>
        <v/>
      </c>
      <c r="AL2810"/>
      <c r="AM2810"/>
      <c r="AN2810"/>
      <c r="AO2810" t="str">
        <f t="shared" si="369"/>
        <v>/</v>
      </c>
      <c r="AP2810" t="str">
        <f>Tabela1[[#This Row],[TAG]]&amp;Tabela1[[#This Row],[PEDIDO]]&amp;Tabela1[[#This Row],[PRODUTO]]</f>
        <v/>
      </c>
      <c r="AQ2810" s="23" t="str">
        <f>Tabela1[[#This Row],[PRODUTO]]&amp;Tabela1[[#This Row],[TAG]]</f>
        <v/>
      </c>
      <c r="AR2810" s="183">
        <f>Tabela1[[#This Row],[PESO TOTAL]]*Tabela1[[#This Row],[MATÉRIA PRIMA]]</f>
        <v>0</v>
      </c>
      <c r="AS2810" s="28">
        <f>Tabela1[[#This Row],[PESO TOTAL]]*Tabela1[[#This Row],[PREPARAÇÃO ]]</f>
        <v>0</v>
      </c>
      <c r="AT2810" s="28">
        <f>Tabela1[[#This Row],[PESO TOTAL]]*Tabela1[[#This Row],[CALDEIRARIA]]</f>
        <v>0</v>
      </c>
      <c r="AU2810" s="28">
        <f>Tabela1[[#This Row],[PESO TOTAL]]*Tabela1[[#This Row],[SOLDA]]</f>
        <v>0</v>
      </c>
      <c r="AV2810" s="28">
        <f>Tabela1[[#This Row],[PESO TOTAL]]*Tabela1[[#This Row],[ACABAMENTO]]</f>
        <v>0</v>
      </c>
      <c r="AW2810" s="28">
        <f>Tabela1[[#This Row],[PESO TOTAL]]*Tabela1[[#This Row],[PRONTO ACABADO]]</f>
        <v>0</v>
      </c>
      <c r="AX2810" s="28">
        <f>Tabela1[[#This Row],[PESO TOTAL]]*Tabela1[[#This Row],[EXPEDIÇÃO ]]</f>
        <v>0</v>
      </c>
      <c r="AY2810" s="28" t="str">
        <f>Tabela1[[#This Row],[PEDIDO]]&amp;Tabela1[[#This Row],[PRODUTO]]</f>
        <v/>
      </c>
      <c r="AZ2810" s="44">
        <f>IF(AF2810="",0,IF(ISTEXT(AF2810),H2810*VALUE(SUBSTITUTE(AF2810,"%",""))/100,H2810*AF2810))-Tabela1[[#This Row],[PRONTO ACABADO2]]</f>
        <v>0</v>
      </c>
      <c r="BA2810" s="44">
        <f>IF(AG2810="",0,IF(ISTEXT(AG2810),H2810*VALUE(SUBSTITUTE(AG2810,"%",""))/100,H2810*AG2810))-Tabela1[[#This Row],[PESO EXPEDIDO2]]</f>
        <v>0</v>
      </c>
      <c r="BB2810" s="44">
        <f t="shared" si="370"/>
        <v>0</v>
      </c>
      <c r="BC2810" s="44">
        <f t="shared" si="371"/>
        <v>0</v>
      </c>
      <c r="BD2810" s="44"/>
    </row>
    <row r="2811" spans="1:56" ht="15.75" hidden="1" customHeight="1" x14ac:dyDescent="0.25">
      <c r="A2811" s="6"/>
      <c r="B2811" s="22"/>
      <c r="C2811" s="7"/>
      <c r="D2811" s="46"/>
      <c r="E2811" s="7"/>
      <c r="F2811" s="7"/>
      <c r="G2811" s="44"/>
      <c r="H2811" s="41">
        <f>Tabela1[[#This Row],[PESO UNI]]*Tabela1[[#This Row],[QTE]]</f>
        <v>0</v>
      </c>
      <c r="I2811" s="7"/>
      <c r="J2811" s="8"/>
      <c r="K2811" s="8"/>
      <c r="L2811" s="9"/>
      <c r="M2811" s="10"/>
      <c r="N2811" s="8"/>
      <c r="O2811" s="12"/>
      <c r="P2811" s="13"/>
      <c r="Q2811" s="14">
        <f>Tabela1[[#This Row],[QTDE/ Fabricação]]-Tabela1[[#This Row],[QTE]]</f>
        <v>0</v>
      </c>
      <c r="R2811" s="19">
        <f t="shared" si="366"/>
        <v>0</v>
      </c>
      <c r="S2811" s="19">
        <f t="shared" si="373"/>
        <v>0</v>
      </c>
      <c r="T2811" s="20">
        <f t="shared" si="367"/>
        <v>0</v>
      </c>
      <c r="U2811" s="17">
        <f>IFERROR(SUMIF('LISTA DE EMBARQUE'!B:B,MICRO!E:E,'LISTA DE EMBARQUE'!G:G),"")</f>
        <v>0</v>
      </c>
      <c r="V2811" s="12" t="str">
        <f>IFERROR(VLOOKUP(Tabela1[[#This Row],[COD.MDE]],'LISTA DE EMBARQUE'!B:L,11,0),"")</f>
        <v/>
      </c>
      <c r="W2811" s="13" t="str">
        <f>IFERROR(COUNTIF(#REF!,Tabela1[[#This Row],[Colunas5]]),"")</f>
        <v/>
      </c>
      <c r="X2811" s="14">
        <f>Tabela1[[#This Row],[QIANTIDADE EXPEDIDA]]*Tabela1[[#This Row],[PESO UNI]]</f>
        <v>0</v>
      </c>
      <c r="Y2811" s="14">
        <f t="shared" si="368"/>
        <v>0</v>
      </c>
      <c r="Z2811" s="21">
        <f>Tabela1[[#This Row],[PESO TOTAL]]-Tabela1[[#This Row],[Peso Expedido]]</f>
        <v>0</v>
      </c>
      <c r="AA2811" s="18"/>
      <c r="AB2811" s="40"/>
      <c r="AC2811" s="40"/>
      <c r="AD2811" s="40"/>
      <c r="AE2811" s="40"/>
      <c r="AF2811" s="40"/>
      <c r="AG2811" s="40"/>
      <c r="AH2811" s="40"/>
      <c r="AI2811" s="40" t="str">
        <f t="shared" si="372"/>
        <v>ok</v>
      </c>
      <c r="AJ2811"/>
      <c r="AK2811" t="str">
        <f>Tabela1[[#This Row],[Coluna1]]&amp;Tabela1[[#This Row],[PEDIDO]]</f>
        <v/>
      </c>
      <c r="AL2811"/>
      <c r="AM2811"/>
      <c r="AN2811"/>
      <c r="AO2811" t="str">
        <f t="shared" si="369"/>
        <v>/</v>
      </c>
      <c r="AP2811" t="str">
        <f>Tabela1[[#This Row],[TAG]]&amp;Tabela1[[#This Row],[PEDIDO]]&amp;Tabela1[[#This Row],[PRODUTO]]</f>
        <v/>
      </c>
      <c r="AQ2811" s="23" t="str">
        <f>Tabela1[[#This Row],[PRODUTO]]&amp;Tabela1[[#This Row],[TAG]]</f>
        <v/>
      </c>
      <c r="AR2811" s="183">
        <f>Tabela1[[#This Row],[PESO TOTAL]]*Tabela1[[#This Row],[MATÉRIA PRIMA]]</f>
        <v>0</v>
      </c>
      <c r="AS2811" s="28">
        <f>Tabela1[[#This Row],[PESO TOTAL]]*Tabela1[[#This Row],[PREPARAÇÃO ]]</f>
        <v>0</v>
      </c>
      <c r="AT2811" s="28">
        <f>Tabela1[[#This Row],[PESO TOTAL]]*Tabela1[[#This Row],[CALDEIRARIA]]</f>
        <v>0</v>
      </c>
      <c r="AU2811" s="28">
        <f>Tabela1[[#This Row],[PESO TOTAL]]*Tabela1[[#This Row],[SOLDA]]</f>
        <v>0</v>
      </c>
      <c r="AV2811" s="28">
        <f>Tabela1[[#This Row],[PESO TOTAL]]*Tabela1[[#This Row],[ACABAMENTO]]</f>
        <v>0</v>
      </c>
      <c r="AW2811" s="28">
        <f>Tabela1[[#This Row],[PESO TOTAL]]*Tabela1[[#This Row],[PRONTO ACABADO]]</f>
        <v>0</v>
      </c>
      <c r="AX2811" s="28">
        <f>Tabela1[[#This Row],[PESO TOTAL]]*Tabela1[[#This Row],[EXPEDIÇÃO ]]</f>
        <v>0</v>
      </c>
      <c r="AY2811" s="28" t="str">
        <f>Tabela1[[#This Row],[PEDIDO]]&amp;Tabela1[[#This Row],[PRODUTO]]</f>
        <v/>
      </c>
      <c r="AZ2811" s="44">
        <f>IF(AF2811="",0,IF(ISTEXT(AF2811),H2811*VALUE(SUBSTITUTE(AF2811,"%",""))/100,H2811*AF2811))-Tabela1[[#This Row],[PRONTO ACABADO2]]</f>
        <v>0</v>
      </c>
      <c r="BA2811" s="44">
        <f>IF(AG2811="",0,IF(ISTEXT(AG2811),H2811*VALUE(SUBSTITUTE(AG2811,"%",""))/100,H2811*AG2811))-Tabela1[[#This Row],[PESO EXPEDIDO2]]</f>
        <v>0</v>
      </c>
      <c r="BB2811" s="44">
        <f t="shared" si="370"/>
        <v>0</v>
      </c>
      <c r="BC2811" s="44">
        <f t="shared" si="371"/>
        <v>0</v>
      </c>
      <c r="BD2811" s="44"/>
    </row>
    <row r="2812" spans="1:56" ht="15.75" hidden="1" customHeight="1" x14ac:dyDescent="0.25">
      <c r="A2812" s="6"/>
      <c r="B2812" s="22"/>
      <c r="C2812" s="7"/>
      <c r="D2812" s="46"/>
      <c r="E2812" s="7"/>
      <c r="F2812" s="7"/>
      <c r="G2812" s="44"/>
      <c r="H2812" s="41">
        <f>Tabela1[[#This Row],[PESO UNI]]*Tabela1[[#This Row],[QTE]]</f>
        <v>0</v>
      </c>
      <c r="I2812" s="7"/>
      <c r="J2812" s="8"/>
      <c r="K2812" s="8"/>
      <c r="L2812" s="9"/>
      <c r="M2812" s="10"/>
      <c r="N2812" s="8"/>
      <c r="O2812" s="12"/>
      <c r="P2812" s="13"/>
      <c r="Q2812" s="14">
        <f>Tabela1[[#This Row],[QTDE/ Fabricação]]-Tabela1[[#This Row],[QTE]]</f>
        <v>0</v>
      </c>
      <c r="R2812" s="19">
        <f t="shared" si="366"/>
        <v>0</v>
      </c>
      <c r="S2812" s="19">
        <f t="shared" si="373"/>
        <v>0</v>
      </c>
      <c r="T2812" s="20">
        <f t="shared" si="367"/>
        <v>0</v>
      </c>
      <c r="U2812" s="17">
        <f>IFERROR(SUMIF('LISTA DE EMBARQUE'!B:B,MICRO!E:E,'LISTA DE EMBARQUE'!G:G),"")</f>
        <v>0</v>
      </c>
      <c r="V2812" s="12" t="str">
        <f>IFERROR(VLOOKUP(Tabela1[[#This Row],[COD.MDE]],'LISTA DE EMBARQUE'!B:L,11,0),"")</f>
        <v/>
      </c>
      <c r="W2812" s="13" t="str">
        <f>IFERROR(COUNTIF(#REF!,Tabela1[[#This Row],[Colunas5]]),"")</f>
        <v/>
      </c>
      <c r="X2812" s="14">
        <f>Tabela1[[#This Row],[QIANTIDADE EXPEDIDA]]*Tabela1[[#This Row],[PESO UNI]]</f>
        <v>0</v>
      </c>
      <c r="Y2812" s="14">
        <f t="shared" si="368"/>
        <v>0</v>
      </c>
      <c r="Z2812" s="21">
        <f>Tabela1[[#This Row],[PESO TOTAL]]-Tabela1[[#This Row],[Peso Expedido]]</f>
        <v>0</v>
      </c>
      <c r="AA2812" s="18"/>
      <c r="AB2812" s="40"/>
      <c r="AC2812" s="40"/>
      <c r="AD2812" s="40"/>
      <c r="AE2812" s="40"/>
      <c r="AF2812" s="40"/>
      <c r="AG2812" s="40"/>
      <c r="AH2812" s="40"/>
      <c r="AI2812" s="40" t="str">
        <f t="shared" si="372"/>
        <v>ok</v>
      </c>
      <c r="AJ2812"/>
      <c r="AK2812" t="str">
        <f>Tabela1[[#This Row],[Coluna1]]&amp;Tabela1[[#This Row],[PEDIDO]]</f>
        <v/>
      </c>
      <c r="AL2812"/>
      <c r="AM2812"/>
      <c r="AN2812"/>
      <c r="AO2812" t="str">
        <f t="shared" si="369"/>
        <v>/</v>
      </c>
      <c r="AP2812" t="str">
        <f>Tabela1[[#This Row],[TAG]]&amp;Tabela1[[#This Row],[PEDIDO]]&amp;Tabela1[[#This Row],[PRODUTO]]</f>
        <v/>
      </c>
      <c r="AQ2812" s="23" t="str">
        <f>Tabela1[[#This Row],[PRODUTO]]&amp;Tabela1[[#This Row],[TAG]]</f>
        <v/>
      </c>
      <c r="AR2812" s="183">
        <f>Tabela1[[#This Row],[PESO TOTAL]]*Tabela1[[#This Row],[MATÉRIA PRIMA]]</f>
        <v>0</v>
      </c>
      <c r="AS2812" s="28">
        <f>Tabela1[[#This Row],[PESO TOTAL]]*Tabela1[[#This Row],[PREPARAÇÃO ]]</f>
        <v>0</v>
      </c>
      <c r="AT2812" s="28">
        <f>Tabela1[[#This Row],[PESO TOTAL]]*Tabela1[[#This Row],[CALDEIRARIA]]</f>
        <v>0</v>
      </c>
      <c r="AU2812" s="28">
        <f>Tabela1[[#This Row],[PESO TOTAL]]*Tabela1[[#This Row],[SOLDA]]</f>
        <v>0</v>
      </c>
      <c r="AV2812" s="28">
        <f>Tabela1[[#This Row],[PESO TOTAL]]*Tabela1[[#This Row],[ACABAMENTO]]</f>
        <v>0</v>
      </c>
      <c r="AW2812" s="28">
        <f>Tabela1[[#This Row],[PESO TOTAL]]*Tabela1[[#This Row],[PRONTO ACABADO]]</f>
        <v>0</v>
      </c>
      <c r="AX2812" s="28">
        <f>Tabela1[[#This Row],[PESO TOTAL]]*Tabela1[[#This Row],[EXPEDIÇÃO ]]</f>
        <v>0</v>
      </c>
      <c r="AY2812" s="28" t="str">
        <f>Tabela1[[#This Row],[PEDIDO]]&amp;Tabela1[[#This Row],[PRODUTO]]</f>
        <v/>
      </c>
      <c r="AZ2812" s="44">
        <f>IF(AF2812="",0,IF(ISTEXT(AF2812),H2812*VALUE(SUBSTITUTE(AF2812,"%",""))/100,H2812*AF2812))-Tabela1[[#This Row],[PRONTO ACABADO2]]</f>
        <v>0</v>
      </c>
      <c r="BA2812" s="44">
        <f>IF(AG2812="",0,IF(ISTEXT(AG2812),H2812*VALUE(SUBSTITUTE(AG2812,"%",""))/100,H2812*AG2812))-Tabela1[[#This Row],[PESO EXPEDIDO2]]</f>
        <v>0</v>
      </c>
      <c r="BB2812" s="44">
        <f t="shared" si="370"/>
        <v>0</v>
      </c>
      <c r="BC2812" s="44">
        <f t="shared" si="371"/>
        <v>0</v>
      </c>
      <c r="BD2812" s="44"/>
    </row>
    <row r="2813" spans="1:56" ht="15.75" hidden="1" customHeight="1" x14ac:dyDescent="0.25">
      <c r="A2813" s="6"/>
      <c r="B2813" s="22"/>
      <c r="C2813" s="7"/>
      <c r="D2813" s="46"/>
      <c r="E2813" s="7"/>
      <c r="F2813" s="7"/>
      <c r="G2813" s="44"/>
      <c r="H2813" s="41">
        <f>Tabela1[[#This Row],[PESO UNI]]*Tabela1[[#This Row],[QTE]]</f>
        <v>0</v>
      </c>
      <c r="I2813" s="7"/>
      <c r="J2813" s="8"/>
      <c r="K2813" s="8"/>
      <c r="L2813" s="9"/>
      <c r="M2813" s="10"/>
      <c r="N2813" s="8"/>
      <c r="O2813" s="12"/>
      <c r="P2813" s="13"/>
      <c r="Q2813" s="14">
        <f>Tabela1[[#This Row],[QTDE/ Fabricação]]-Tabela1[[#This Row],[QTE]]</f>
        <v>0</v>
      </c>
      <c r="R2813" s="19">
        <f t="shared" ref="R2813:R2876" si="374">IFERROR(H2813*((AA2813*0.25)+(AC2813*0.25)+(AD2813*0.225)+(AE2813*0.225)+(AF2813*0.05)),"")</f>
        <v>0</v>
      </c>
      <c r="S2813" s="19">
        <f t="shared" si="373"/>
        <v>0</v>
      </c>
      <c r="T2813" s="20">
        <f t="shared" ref="T2813:T2876" si="375">IFERROR(S2813-H2813,"")</f>
        <v>0</v>
      </c>
      <c r="U2813" s="17">
        <f>IFERROR(SUMIF('LISTA DE EMBARQUE'!B:B,MICRO!E:E,'LISTA DE EMBARQUE'!G:G),"")</f>
        <v>0</v>
      </c>
      <c r="V2813" s="12" t="str">
        <f>IFERROR(VLOOKUP(Tabela1[[#This Row],[COD.MDE]],'LISTA DE EMBARQUE'!B:L,11,0),"")</f>
        <v/>
      </c>
      <c r="W2813" s="13" t="str">
        <f>IFERROR(COUNTIF(#REF!,Tabela1[[#This Row],[Colunas5]]),"")</f>
        <v/>
      </c>
      <c r="X2813" s="14">
        <f>Tabela1[[#This Row],[QIANTIDADE EXPEDIDA]]*Tabela1[[#This Row],[PESO UNI]]</f>
        <v>0</v>
      </c>
      <c r="Y2813" s="14">
        <f t="shared" ref="Y2813:Y2876" si="376">U2813-C2813</f>
        <v>0</v>
      </c>
      <c r="Z2813" s="21">
        <f>Tabela1[[#This Row],[PESO TOTAL]]-Tabela1[[#This Row],[Peso Expedido]]</f>
        <v>0</v>
      </c>
      <c r="AA2813" s="18"/>
      <c r="AB2813" s="40"/>
      <c r="AC2813" s="40"/>
      <c r="AD2813" s="40"/>
      <c r="AE2813" s="40"/>
      <c r="AF2813" s="40"/>
      <c r="AG2813" s="40"/>
      <c r="AH2813" s="40"/>
      <c r="AI2813" s="40" t="str">
        <f t="shared" si="372"/>
        <v>ok</v>
      </c>
      <c r="AJ2813"/>
      <c r="AK2813" t="str">
        <f>Tabela1[[#This Row],[Coluna1]]&amp;Tabela1[[#This Row],[PEDIDO]]</f>
        <v/>
      </c>
      <c r="AL2813"/>
      <c r="AM2813"/>
      <c r="AN2813"/>
      <c r="AO2813" t="str">
        <f t="shared" ref="AO2813:AO2876" si="377">A2813&amp;"/"&amp;J2813</f>
        <v>/</v>
      </c>
      <c r="AP2813" t="str">
        <f>Tabela1[[#This Row],[TAG]]&amp;Tabela1[[#This Row],[PEDIDO]]&amp;Tabela1[[#This Row],[PRODUTO]]</f>
        <v/>
      </c>
      <c r="AQ2813" s="23" t="str">
        <f>Tabela1[[#This Row],[PRODUTO]]&amp;Tabela1[[#This Row],[TAG]]</f>
        <v/>
      </c>
      <c r="AR2813" s="183">
        <f>Tabela1[[#This Row],[PESO TOTAL]]*Tabela1[[#This Row],[MATÉRIA PRIMA]]</f>
        <v>0</v>
      </c>
      <c r="AS2813" s="28">
        <f>Tabela1[[#This Row],[PESO TOTAL]]*Tabela1[[#This Row],[PREPARAÇÃO ]]</f>
        <v>0</v>
      </c>
      <c r="AT2813" s="28">
        <f>Tabela1[[#This Row],[PESO TOTAL]]*Tabela1[[#This Row],[CALDEIRARIA]]</f>
        <v>0</v>
      </c>
      <c r="AU2813" s="28">
        <f>Tabela1[[#This Row],[PESO TOTAL]]*Tabela1[[#This Row],[SOLDA]]</f>
        <v>0</v>
      </c>
      <c r="AV2813" s="28">
        <f>Tabela1[[#This Row],[PESO TOTAL]]*Tabela1[[#This Row],[ACABAMENTO]]</f>
        <v>0</v>
      </c>
      <c r="AW2813" s="28">
        <f>Tabela1[[#This Row],[PESO TOTAL]]*Tabela1[[#This Row],[PRONTO ACABADO]]</f>
        <v>0</v>
      </c>
      <c r="AX2813" s="28">
        <f>Tabela1[[#This Row],[PESO TOTAL]]*Tabela1[[#This Row],[EXPEDIÇÃO ]]</f>
        <v>0</v>
      </c>
      <c r="AY2813" s="28" t="str">
        <f>Tabela1[[#This Row],[PEDIDO]]&amp;Tabela1[[#This Row],[PRODUTO]]</f>
        <v/>
      </c>
      <c r="AZ2813" s="44">
        <f>IF(AF2813="",0,IF(ISTEXT(AF2813),H2813*VALUE(SUBSTITUTE(AF2813,"%",""))/100,H2813*AF2813))-Tabela1[[#This Row],[PRONTO ACABADO2]]</f>
        <v>0</v>
      </c>
      <c r="BA2813" s="44">
        <f>IF(AG2813="",0,IF(ISTEXT(AG2813),H2813*VALUE(SUBSTITUTE(AG2813,"%",""))/100,H2813*AG2813))-Tabela1[[#This Row],[PESO EXPEDIDO2]]</f>
        <v>0</v>
      </c>
      <c r="BB2813" s="44">
        <f t="shared" ref="BB2813:BB2876" si="378">IF(AH2813="",0,IF(ISTEXT(AH2813),H2813*VALUE(SUBSTITUTE(AH2813,"%",""))/100,H2813*AH2813))</f>
        <v>0</v>
      </c>
      <c r="BC2813" s="44">
        <f t="shared" ref="BC2813:BC2876" si="379">IF(AG2813="",0,IF(ISTEXT(AG2813),H2813*VALUE(SUBSTITUTE(AG2813,"%",""))/100,H2813*AG2813))</f>
        <v>0</v>
      </c>
      <c r="BD2813" s="44"/>
    </row>
    <row r="2814" spans="1:56" ht="15.75" hidden="1" customHeight="1" x14ac:dyDescent="0.25">
      <c r="A2814" s="6"/>
      <c r="B2814" s="22"/>
      <c r="C2814" s="7"/>
      <c r="D2814" s="46"/>
      <c r="E2814" s="7"/>
      <c r="F2814" s="7"/>
      <c r="G2814" s="44"/>
      <c r="H2814" s="41">
        <f>Tabela1[[#This Row],[PESO UNI]]*Tabela1[[#This Row],[QTE]]</f>
        <v>0</v>
      </c>
      <c r="I2814" s="7"/>
      <c r="J2814" s="8"/>
      <c r="K2814" s="8"/>
      <c r="L2814" s="9"/>
      <c r="M2814" s="10"/>
      <c r="N2814" s="8"/>
      <c r="O2814" s="12"/>
      <c r="P2814" s="13"/>
      <c r="Q2814" s="14">
        <f>Tabela1[[#This Row],[QTDE/ Fabricação]]-Tabela1[[#This Row],[QTE]]</f>
        <v>0</v>
      </c>
      <c r="R2814" s="19">
        <f t="shared" si="374"/>
        <v>0</v>
      </c>
      <c r="S2814" s="19">
        <f t="shared" si="373"/>
        <v>0</v>
      </c>
      <c r="T2814" s="20">
        <f t="shared" si="375"/>
        <v>0</v>
      </c>
      <c r="U2814" s="17">
        <f>IFERROR(SUMIF('LISTA DE EMBARQUE'!B:B,MICRO!E:E,'LISTA DE EMBARQUE'!G:G),"")</f>
        <v>0</v>
      </c>
      <c r="V2814" s="12" t="str">
        <f>IFERROR(VLOOKUP(Tabela1[[#This Row],[COD.MDE]],'LISTA DE EMBARQUE'!B:L,11,0),"")</f>
        <v/>
      </c>
      <c r="W2814" s="13" t="str">
        <f>IFERROR(COUNTIF(#REF!,Tabela1[[#This Row],[Colunas5]]),"")</f>
        <v/>
      </c>
      <c r="X2814" s="14">
        <f>Tabela1[[#This Row],[QIANTIDADE EXPEDIDA]]*Tabela1[[#This Row],[PESO UNI]]</f>
        <v>0</v>
      </c>
      <c r="Y2814" s="14">
        <f t="shared" si="376"/>
        <v>0</v>
      </c>
      <c r="Z2814" s="21">
        <f>Tabela1[[#This Row],[PESO TOTAL]]-Tabela1[[#This Row],[Peso Expedido]]</f>
        <v>0</v>
      </c>
      <c r="AA2814" s="18"/>
      <c r="AB2814" s="40"/>
      <c r="AC2814" s="40"/>
      <c r="AD2814" s="40"/>
      <c r="AE2814" s="40"/>
      <c r="AF2814" s="40"/>
      <c r="AG2814" s="40"/>
      <c r="AH2814" s="40"/>
      <c r="AI2814" s="40" t="str">
        <f t="shared" si="372"/>
        <v>ok</v>
      </c>
      <c r="AJ2814"/>
      <c r="AK2814" t="str">
        <f>Tabela1[[#This Row],[Coluna1]]&amp;Tabela1[[#This Row],[PEDIDO]]</f>
        <v/>
      </c>
      <c r="AL2814"/>
      <c r="AM2814"/>
      <c r="AN2814"/>
      <c r="AO2814" t="str">
        <f t="shared" si="377"/>
        <v>/</v>
      </c>
      <c r="AP2814" t="str">
        <f>Tabela1[[#This Row],[TAG]]&amp;Tabela1[[#This Row],[PEDIDO]]&amp;Tabela1[[#This Row],[PRODUTO]]</f>
        <v/>
      </c>
      <c r="AQ2814" s="23" t="str">
        <f>Tabela1[[#This Row],[PRODUTO]]&amp;Tabela1[[#This Row],[TAG]]</f>
        <v/>
      </c>
      <c r="AR2814" s="183">
        <f>Tabela1[[#This Row],[PESO TOTAL]]*Tabela1[[#This Row],[MATÉRIA PRIMA]]</f>
        <v>0</v>
      </c>
      <c r="AS2814" s="28">
        <f>Tabela1[[#This Row],[PESO TOTAL]]*Tabela1[[#This Row],[PREPARAÇÃO ]]</f>
        <v>0</v>
      </c>
      <c r="AT2814" s="28">
        <f>Tabela1[[#This Row],[PESO TOTAL]]*Tabela1[[#This Row],[CALDEIRARIA]]</f>
        <v>0</v>
      </c>
      <c r="AU2814" s="28">
        <f>Tabela1[[#This Row],[PESO TOTAL]]*Tabela1[[#This Row],[SOLDA]]</f>
        <v>0</v>
      </c>
      <c r="AV2814" s="28">
        <f>Tabela1[[#This Row],[PESO TOTAL]]*Tabela1[[#This Row],[ACABAMENTO]]</f>
        <v>0</v>
      </c>
      <c r="AW2814" s="28">
        <f>Tabela1[[#This Row],[PESO TOTAL]]*Tabela1[[#This Row],[PRONTO ACABADO]]</f>
        <v>0</v>
      </c>
      <c r="AX2814" s="28">
        <f>Tabela1[[#This Row],[PESO TOTAL]]*Tabela1[[#This Row],[EXPEDIÇÃO ]]</f>
        <v>0</v>
      </c>
      <c r="AY2814" s="28" t="str">
        <f>Tabela1[[#This Row],[PEDIDO]]&amp;Tabela1[[#This Row],[PRODUTO]]</f>
        <v/>
      </c>
      <c r="AZ2814" s="44">
        <f>IF(AF2814="",0,IF(ISTEXT(AF2814),H2814*VALUE(SUBSTITUTE(AF2814,"%",""))/100,H2814*AF2814))-Tabela1[[#This Row],[PRONTO ACABADO2]]</f>
        <v>0</v>
      </c>
      <c r="BA2814" s="44">
        <f>IF(AG2814="",0,IF(ISTEXT(AG2814),H2814*VALUE(SUBSTITUTE(AG2814,"%",""))/100,H2814*AG2814))-Tabela1[[#This Row],[PESO EXPEDIDO2]]</f>
        <v>0</v>
      </c>
      <c r="BB2814" s="44">
        <f t="shared" si="378"/>
        <v>0</v>
      </c>
      <c r="BC2814" s="44">
        <f t="shared" si="379"/>
        <v>0</v>
      </c>
      <c r="BD2814" s="44"/>
    </row>
    <row r="2815" spans="1:56" ht="15.75" hidden="1" customHeight="1" x14ac:dyDescent="0.25">
      <c r="A2815" s="6"/>
      <c r="B2815" s="22"/>
      <c r="C2815" s="7"/>
      <c r="D2815" s="46"/>
      <c r="E2815" s="7"/>
      <c r="F2815" s="7"/>
      <c r="G2815" s="44"/>
      <c r="H2815" s="41">
        <f>Tabela1[[#This Row],[PESO UNI]]*Tabela1[[#This Row],[QTE]]</f>
        <v>0</v>
      </c>
      <c r="I2815" s="7"/>
      <c r="J2815" s="8"/>
      <c r="K2815" s="8"/>
      <c r="L2815" s="9"/>
      <c r="M2815" s="10"/>
      <c r="N2815" s="8"/>
      <c r="O2815" s="12"/>
      <c r="P2815" s="13"/>
      <c r="Q2815" s="14">
        <f>Tabela1[[#This Row],[QTDE/ Fabricação]]-Tabela1[[#This Row],[QTE]]</f>
        <v>0</v>
      </c>
      <c r="R2815" s="19">
        <f t="shared" si="374"/>
        <v>0</v>
      </c>
      <c r="S2815" s="19">
        <f t="shared" si="373"/>
        <v>0</v>
      </c>
      <c r="T2815" s="20">
        <f t="shared" si="375"/>
        <v>0</v>
      </c>
      <c r="U2815" s="17">
        <f>IFERROR(SUMIF('LISTA DE EMBARQUE'!B:B,MICRO!E:E,'LISTA DE EMBARQUE'!G:G),"")</f>
        <v>0</v>
      </c>
      <c r="V2815" s="12" t="str">
        <f>IFERROR(VLOOKUP(Tabela1[[#This Row],[COD.MDE]],'LISTA DE EMBARQUE'!B:L,11,0),"")</f>
        <v/>
      </c>
      <c r="W2815" s="13" t="str">
        <f>IFERROR(COUNTIF(#REF!,Tabela1[[#This Row],[Colunas5]]),"")</f>
        <v/>
      </c>
      <c r="X2815" s="14">
        <f>Tabela1[[#This Row],[QIANTIDADE EXPEDIDA]]*Tabela1[[#This Row],[PESO UNI]]</f>
        <v>0</v>
      </c>
      <c r="Y2815" s="14">
        <f t="shared" si="376"/>
        <v>0</v>
      </c>
      <c r="Z2815" s="21">
        <f>Tabela1[[#This Row],[PESO TOTAL]]-Tabela1[[#This Row],[Peso Expedido]]</f>
        <v>0</v>
      </c>
      <c r="AA2815" s="18"/>
      <c r="AB2815" s="40"/>
      <c r="AC2815" s="40"/>
      <c r="AD2815" s="40"/>
      <c r="AE2815" s="40"/>
      <c r="AF2815" s="40"/>
      <c r="AG2815" s="40"/>
      <c r="AH2815" s="40"/>
      <c r="AI2815" s="40" t="str">
        <f t="shared" si="372"/>
        <v>ok</v>
      </c>
      <c r="AJ2815"/>
      <c r="AK2815" t="str">
        <f>Tabela1[[#This Row],[Coluna1]]&amp;Tabela1[[#This Row],[PEDIDO]]</f>
        <v/>
      </c>
      <c r="AL2815"/>
      <c r="AM2815"/>
      <c r="AN2815"/>
      <c r="AO2815" t="str">
        <f t="shared" si="377"/>
        <v>/</v>
      </c>
      <c r="AP2815" t="str">
        <f>Tabela1[[#This Row],[TAG]]&amp;Tabela1[[#This Row],[PEDIDO]]&amp;Tabela1[[#This Row],[PRODUTO]]</f>
        <v/>
      </c>
      <c r="AQ2815" s="23" t="str">
        <f>Tabela1[[#This Row],[PRODUTO]]&amp;Tabela1[[#This Row],[TAG]]</f>
        <v/>
      </c>
      <c r="AR2815" s="183">
        <f>Tabela1[[#This Row],[PESO TOTAL]]*Tabela1[[#This Row],[MATÉRIA PRIMA]]</f>
        <v>0</v>
      </c>
      <c r="AS2815" s="28">
        <f>Tabela1[[#This Row],[PESO TOTAL]]*Tabela1[[#This Row],[PREPARAÇÃO ]]</f>
        <v>0</v>
      </c>
      <c r="AT2815" s="28">
        <f>Tabela1[[#This Row],[PESO TOTAL]]*Tabela1[[#This Row],[CALDEIRARIA]]</f>
        <v>0</v>
      </c>
      <c r="AU2815" s="28">
        <f>Tabela1[[#This Row],[PESO TOTAL]]*Tabela1[[#This Row],[SOLDA]]</f>
        <v>0</v>
      </c>
      <c r="AV2815" s="28">
        <f>Tabela1[[#This Row],[PESO TOTAL]]*Tabela1[[#This Row],[ACABAMENTO]]</f>
        <v>0</v>
      </c>
      <c r="AW2815" s="28">
        <f>Tabela1[[#This Row],[PESO TOTAL]]*Tabela1[[#This Row],[PRONTO ACABADO]]</f>
        <v>0</v>
      </c>
      <c r="AX2815" s="28">
        <f>Tabela1[[#This Row],[PESO TOTAL]]*Tabela1[[#This Row],[EXPEDIÇÃO ]]</f>
        <v>0</v>
      </c>
      <c r="AY2815" s="28" t="str">
        <f>Tabela1[[#This Row],[PEDIDO]]&amp;Tabela1[[#This Row],[PRODUTO]]</f>
        <v/>
      </c>
      <c r="AZ2815" s="44">
        <f>IF(AF2815="",0,IF(ISTEXT(AF2815),H2815*VALUE(SUBSTITUTE(AF2815,"%",""))/100,H2815*AF2815))-Tabela1[[#This Row],[PRONTO ACABADO2]]</f>
        <v>0</v>
      </c>
      <c r="BA2815" s="44">
        <f>IF(AG2815="",0,IF(ISTEXT(AG2815),H2815*VALUE(SUBSTITUTE(AG2815,"%",""))/100,H2815*AG2815))-Tabela1[[#This Row],[PESO EXPEDIDO2]]</f>
        <v>0</v>
      </c>
      <c r="BB2815" s="44">
        <f t="shared" si="378"/>
        <v>0</v>
      </c>
      <c r="BC2815" s="44">
        <f t="shared" si="379"/>
        <v>0</v>
      </c>
      <c r="BD2815" s="44"/>
    </row>
    <row r="2816" spans="1:56" ht="15.75" hidden="1" customHeight="1" x14ac:dyDescent="0.25">
      <c r="A2816" s="6"/>
      <c r="B2816" s="22"/>
      <c r="C2816" s="7"/>
      <c r="D2816" s="46"/>
      <c r="E2816" s="7"/>
      <c r="F2816" s="7"/>
      <c r="G2816" s="44"/>
      <c r="H2816" s="41">
        <f>Tabela1[[#This Row],[PESO UNI]]*Tabela1[[#This Row],[QTE]]</f>
        <v>0</v>
      </c>
      <c r="I2816" s="7"/>
      <c r="J2816" s="8"/>
      <c r="K2816" s="8"/>
      <c r="L2816" s="9"/>
      <c r="M2816" s="10"/>
      <c r="N2816" s="8"/>
      <c r="O2816" s="12"/>
      <c r="P2816" s="13"/>
      <c r="Q2816" s="14">
        <f>Tabela1[[#This Row],[QTDE/ Fabricação]]-Tabela1[[#This Row],[QTE]]</f>
        <v>0</v>
      </c>
      <c r="R2816" s="19">
        <f t="shared" si="374"/>
        <v>0</v>
      </c>
      <c r="S2816" s="19">
        <f t="shared" si="373"/>
        <v>0</v>
      </c>
      <c r="T2816" s="20">
        <f t="shared" si="375"/>
        <v>0</v>
      </c>
      <c r="U2816" s="17">
        <f>IFERROR(SUMIF('LISTA DE EMBARQUE'!B:B,MICRO!E:E,'LISTA DE EMBARQUE'!G:G),"")</f>
        <v>0</v>
      </c>
      <c r="V2816" s="12" t="str">
        <f>IFERROR(VLOOKUP(Tabela1[[#This Row],[COD.MDE]],'LISTA DE EMBARQUE'!B:L,11,0),"")</f>
        <v/>
      </c>
      <c r="W2816" s="13" t="str">
        <f>IFERROR(COUNTIF(#REF!,Tabela1[[#This Row],[Colunas5]]),"")</f>
        <v/>
      </c>
      <c r="X2816" s="14">
        <f>Tabela1[[#This Row],[QIANTIDADE EXPEDIDA]]*Tabela1[[#This Row],[PESO UNI]]</f>
        <v>0</v>
      </c>
      <c r="Y2816" s="14">
        <f t="shared" si="376"/>
        <v>0</v>
      </c>
      <c r="Z2816" s="21">
        <f>Tabela1[[#This Row],[PESO TOTAL]]-Tabela1[[#This Row],[Peso Expedido]]</f>
        <v>0</v>
      </c>
      <c r="AA2816" s="18"/>
      <c r="AB2816" s="40"/>
      <c r="AC2816" s="40"/>
      <c r="AD2816" s="40"/>
      <c r="AE2816" s="40"/>
      <c r="AF2816" s="40"/>
      <c r="AG2816" s="40"/>
      <c r="AH2816" s="40"/>
      <c r="AI2816" s="40" t="str">
        <f t="shared" si="372"/>
        <v>ok</v>
      </c>
      <c r="AJ2816"/>
      <c r="AK2816" t="str">
        <f>Tabela1[[#This Row],[Coluna1]]&amp;Tabela1[[#This Row],[PEDIDO]]</f>
        <v/>
      </c>
      <c r="AL2816"/>
      <c r="AM2816"/>
      <c r="AN2816"/>
      <c r="AO2816" t="str">
        <f t="shared" si="377"/>
        <v>/</v>
      </c>
      <c r="AP2816" t="str">
        <f>Tabela1[[#This Row],[TAG]]&amp;Tabela1[[#This Row],[PEDIDO]]&amp;Tabela1[[#This Row],[PRODUTO]]</f>
        <v/>
      </c>
      <c r="AQ2816" s="23" t="str">
        <f>Tabela1[[#This Row],[PRODUTO]]&amp;Tabela1[[#This Row],[TAG]]</f>
        <v/>
      </c>
      <c r="AR2816" s="183">
        <f>Tabela1[[#This Row],[PESO TOTAL]]*Tabela1[[#This Row],[MATÉRIA PRIMA]]</f>
        <v>0</v>
      </c>
      <c r="AS2816" s="28">
        <f>Tabela1[[#This Row],[PESO TOTAL]]*Tabela1[[#This Row],[PREPARAÇÃO ]]</f>
        <v>0</v>
      </c>
      <c r="AT2816" s="28">
        <f>Tabela1[[#This Row],[PESO TOTAL]]*Tabela1[[#This Row],[CALDEIRARIA]]</f>
        <v>0</v>
      </c>
      <c r="AU2816" s="28">
        <f>Tabela1[[#This Row],[PESO TOTAL]]*Tabela1[[#This Row],[SOLDA]]</f>
        <v>0</v>
      </c>
      <c r="AV2816" s="28">
        <f>Tabela1[[#This Row],[PESO TOTAL]]*Tabela1[[#This Row],[ACABAMENTO]]</f>
        <v>0</v>
      </c>
      <c r="AW2816" s="28">
        <f>Tabela1[[#This Row],[PESO TOTAL]]*Tabela1[[#This Row],[PRONTO ACABADO]]</f>
        <v>0</v>
      </c>
      <c r="AX2816" s="28">
        <f>Tabela1[[#This Row],[PESO TOTAL]]*Tabela1[[#This Row],[EXPEDIÇÃO ]]</f>
        <v>0</v>
      </c>
      <c r="AY2816" s="28" t="str">
        <f>Tabela1[[#This Row],[PEDIDO]]&amp;Tabela1[[#This Row],[PRODUTO]]</f>
        <v/>
      </c>
      <c r="AZ2816" s="44">
        <f>IF(AF2816="",0,IF(ISTEXT(AF2816),H2816*VALUE(SUBSTITUTE(AF2816,"%",""))/100,H2816*AF2816))-Tabela1[[#This Row],[PRONTO ACABADO2]]</f>
        <v>0</v>
      </c>
      <c r="BA2816" s="44">
        <f>IF(AG2816="",0,IF(ISTEXT(AG2816),H2816*VALUE(SUBSTITUTE(AG2816,"%",""))/100,H2816*AG2816))-Tabela1[[#This Row],[PESO EXPEDIDO2]]</f>
        <v>0</v>
      </c>
      <c r="BB2816" s="44">
        <f t="shared" si="378"/>
        <v>0</v>
      </c>
      <c r="BC2816" s="44">
        <f t="shared" si="379"/>
        <v>0</v>
      </c>
      <c r="BD2816" s="44"/>
    </row>
    <row r="2817" spans="1:56" ht="15.75" hidden="1" customHeight="1" x14ac:dyDescent="0.25">
      <c r="A2817" s="6"/>
      <c r="B2817" s="22"/>
      <c r="C2817" s="7"/>
      <c r="D2817" s="46"/>
      <c r="E2817" s="7"/>
      <c r="F2817" s="7"/>
      <c r="G2817" s="44"/>
      <c r="H2817" s="41">
        <f>Tabela1[[#This Row],[PESO UNI]]*Tabela1[[#This Row],[QTE]]</f>
        <v>0</v>
      </c>
      <c r="I2817" s="7"/>
      <c r="J2817" s="8"/>
      <c r="K2817" s="8"/>
      <c r="L2817" s="9"/>
      <c r="M2817" s="10"/>
      <c r="N2817" s="8"/>
      <c r="O2817" s="12"/>
      <c r="P2817" s="13"/>
      <c r="Q2817" s="14">
        <f>Tabela1[[#This Row],[QTDE/ Fabricação]]-Tabela1[[#This Row],[QTE]]</f>
        <v>0</v>
      </c>
      <c r="R2817" s="19">
        <f t="shared" si="374"/>
        <v>0</v>
      </c>
      <c r="S2817" s="19">
        <f t="shared" si="373"/>
        <v>0</v>
      </c>
      <c r="T2817" s="20">
        <f t="shared" si="375"/>
        <v>0</v>
      </c>
      <c r="U2817" s="17">
        <f>IFERROR(SUMIF('LISTA DE EMBARQUE'!B:B,MICRO!E:E,'LISTA DE EMBARQUE'!G:G),"")</f>
        <v>0</v>
      </c>
      <c r="V2817" s="12" t="str">
        <f>IFERROR(VLOOKUP(Tabela1[[#This Row],[COD.MDE]],'LISTA DE EMBARQUE'!B:L,11,0),"")</f>
        <v/>
      </c>
      <c r="W2817" s="13" t="str">
        <f>IFERROR(COUNTIF(#REF!,Tabela1[[#This Row],[Colunas5]]),"")</f>
        <v/>
      </c>
      <c r="X2817" s="14">
        <f>Tabela1[[#This Row],[QIANTIDADE EXPEDIDA]]*Tabela1[[#This Row],[PESO UNI]]</f>
        <v>0</v>
      </c>
      <c r="Y2817" s="14">
        <f t="shared" si="376"/>
        <v>0</v>
      </c>
      <c r="Z2817" s="21">
        <f>Tabela1[[#This Row],[PESO TOTAL]]-Tabela1[[#This Row],[Peso Expedido]]</f>
        <v>0</v>
      </c>
      <c r="AA2817" s="18"/>
      <c r="AB2817" s="40"/>
      <c r="AC2817" s="40"/>
      <c r="AD2817" s="40"/>
      <c r="AE2817" s="40"/>
      <c r="AF2817" s="40"/>
      <c r="AG2817" s="40"/>
      <c r="AH2817" s="40"/>
      <c r="AI2817" s="40" t="str">
        <f t="shared" si="372"/>
        <v>ok</v>
      </c>
      <c r="AJ2817"/>
      <c r="AK2817" t="str">
        <f>Tabela1[[#This Row],[Coluna1]]&amp;Tabela1[[#This Row],[PEDIDO]]</f>
        <v/>
      </c>
      <c r="AL2817"/>
      <c r="AM2817"/>
      <c r="AN2817"/>
      <c r="AO2817" t="str">
        <f t="shared" si="377"/>
        <v>/</v>
      </c>
      <c r="AP2817" t="str">
        <f>Tabela1[[#This Row],[TAG]]&amp;Tabela1[[#This Row],[PEDIDO]]&amp;Tabela1[[#This Row],[PRODUTO]]</f>
        <v/>
      </c>
      <c r="AQ2817" s="23" t="str">
        <f>Tabela1[[#This Row],[PRODUTO]]&amp;Tabela1[[#This Row],[TAG]]</f>
        <v/>
      </c>
      <c r="AR2817" s="183">
        <f>Tabela1[[#This Row],[PESO TOTAL]]*Tabela1[[#This Row],[MATÉRIA PRIMA]]</f>
        <v>0</v>
      </c>
      <c r="AS2817" s="28">
        <f>Tabela1[[#This Row],[PESO TOTAL]]*Tabela1[[#This Row],[PREPARAÇÃO ]]</f>
        <v>0</v>
      </c>
      <c r="AT2817" s="28">
        <f>Tabela1[[#This Row],[PESO TOTAL]]*Tabela1[[#This Row],[CALDEIRARIA]]</f>
        <v>0</v>
      </c>
      <c r="AU2817" s="28">
        <f>Tabela1[[#This Row],[PESO TOTAL]]*Tabela1[[#This Row],[SOLDA]]</f>
        <v>0</v>
      </c>
      <c r="AV2817" s="28">
        <f>Tabela1[[#This Row],[PESO TOTAL]]*Tabela1[[#This Row],[ACABAMENTO]]</f>
        <v>0</v>
      </c>
      <c r="AW2817" s="28">
        <f>Tabela1[[#This Row],[PESO TOTAL]]*Tabela1[[#This Row],[PRONTO ACABADO]]</f>
        <v>0</v>
      </c>
      <c r="AX2817" s="28">
        <f>Tabela1[[#This Row],[PESO TOTAL]]*Tabela1[[#This Row],[EXPEDIÇÃO ]]</f>
        <v>0</v>
      </c>
      <c r="AY2817" s="28" t="str">
        <f>Tabela1[[#This Row],[PEDIDO]]&amp;Tabela1[[#This Row],[PRODUTO]]</f>
        <v/>
      </c>
      <c r="AZ2817" s="44">
        <f>IF(AF2817="",0,IF(ISTEXT(AF2817),H2817*VALUE(SUBSTITUTE(AF2817,"%",""))/100,H2817*AF2817))-Tabela1[[#This Row],[PRONTO ACABADO2]]</f>
        <v>0</v>
      </c>
      <c r="BA2817" s="44">
        <f>IF(AG2817="",0,IF(ISTEXT(AG2817),H2817*VALUE(SUBSTITUTE(AG2817,"%",""))/100,H2817*AG2817))-Tabela1[[#This Row],[PESO EXPEDIDO2]]</f>
        <v>0</v>
      </c>
      <c r="BB2817" s="44">
        <f t="shared" si="378"/>
        <v>0</v>
      </c>
      <c r="BC2817" s="44">
        <f t="shared" si="379"/>
        <v>0</v>
      </c>
      <c r="BD2817" s="44"/>
    </row>
    <row r="2818" spans="1:56" ht="15.75" hidden="1" customHeight="1" x14ac:dyDescent="0.25">
      <c r="A2818" s="6"/>
      <c r="B2818" s="22"/>
      <c r="C2818" s="7"/>
      <c r="D2818" s="46"/>
      <c r="E2818" s="7"/>
      <c r="F2818" s="7"/>
      <c r="G2818" s="44"/>
      <c r="H2818" s="41">
        <f>Tabela1[[#This Row],[PESO UNI]]*Tabela1[[#This Row],[QTE]]</f>
        <v>0</v>
      </c>
      <c r="I2818" s="7"/>
      <c r="J2818" s="8"/>
      <c r="K2818" s="8"/>
      <c r="L2818" s="9"/>
      <c r="M2818" s="10"/>
      <c r="N2818" s="8"/>
      <c r="O2818" s="12"/>
      <c r="P2818" s="13"/>
      <c r="Q2818" s="14">
        <f>Tabela1[[#This Row],[QTDE/ Fabricação]]-Tabela1[[#This Row],[QTE]]</f>
        <v>0</v>
      </c>
      <c r="R2818" s="19">
        <f t="shared" si="374"/>
        <v>0</v>
      </c>
      <c r="S2818" s="19">
        <f t="shared" si="373"/>
        <v>0</v>
      </c>
      <c r="T2818" s="20">
        <f t="shared" si="375"/>
        <v>0</v>
      </c>
      <c r="U2818" s="17">
        <f>IFERROR(SUMIF('LISTA DE EMBARQUE'!B:B,MICRO!E:E,'LISTA DE EMBARQUE'!G:G),"")</f>
        <v>0</v>
      </c>
      <c r="V2818" s="12" t="str">
        <f>IFERROR(VLOOKUP(Tabela1[[#This Row],[COD.MDE]],'LISTA DE EMBARQUE'!B:L,11,0),"")</f>
        <v/>
      </c>
      <c r="W2818" s="13" t="str">
        <f>IFERROR(COUNTIF(#REF!,Tabela1[[#This Row],[Colunas5]]),"")</f>
        <v/>
      </c>
      <c r="X2818" s="14">
        <f>Tabela1[[#This Row],[QIANTIDADE EXPEDIDA]]*Tabela1[[#This Row],[PESO UNI]]</f>
        <v>0</v>
      </c>
      <c r="Y2818" s="14">
        <f t="shared" si="376"/>
        <v>0</v>
      </c>
      <c r="Z2818" s="21">
        <f>Tabela1[[#This Row],[PESO TOTAL]]-Tabela1[[#This Row],[Peso Expedido]]</f>
        <v>0</v>
      </c>
      <c r="AA2818" s="18"/>
      <c r="AB2818" s="40"/>
      <c r="AC2818" s="40"/>
      <c r="AD2818" s="40"/>
      <c r="AE2818" s="40"/>
      <c r="AF2818" s="40"/>
      <c r="AG2818" s="40"/>
      <c r="AH2818" s="40"/>
      <c r="AI2818" s="40" t="str">
        <f t="shared" si="372"/>
        <v>ok</v>
      </c>
      <c r="AJ2818"/>
      <c r="AK2818" t="str">
        <f>Tabela1[[#This Row],[Coluna1]]&amp;Tabela1[[#This Row],[PEDIDO]]</f>
        <v/>
      </c>
      <c r="AL2818"/>
      <c r="AM2818"/>
      <c r="AN2818"/>
      <c r="AO2818" t="str">
        <f t="shared" si="377"/>
        <v>/</v>
      </c>
      <c r="AP2818" t="str">
        <f>Tabela1[[#This Row],[TAG]]&amp;Tabela1[[#This Row],[PEDIDO]]&amp;Tabela1[[#This Row],[PRODUTO]]</f>
        <v/>
      </c>
      <c r="AQ2818" s="23" t="str">
        <f>Tabela1[[#This Row],[PRODUTO]]&amp;Tabela1[[#This Row],[TAG]]</f>
        <v/>
      </c>
      <c r="AR2818" s="183">
        <f>Tabela1[[#This Row],[PESO TOTAL]]*Tabela1[[#This Row],[MATÉRIA PRIMA]]</f>
        <v>0</v>
      </c>
      <c r="AS2818" s="28">
        <f>Tabela1[[#This Row],[PESO TOTAL]]*Tabela1[[#This Row],[PREPARAÇÃO ]]</f>
        <v>0</v>
      </c>
      <c r="AT2818" s="28">
        <f>Tabela1[[#This Row],[PESO TOTAL]]*Tabela1[[#This Row],[CALDEIRARIA]]</f>
        <v>0</v>
      </c>
      <c r="AU2818" s="28">
        <f>Tabela1[[#This Row],[PESO TOTAL]]*Tabela1[[#This Row],[SOLDA]]</f>
        <v>0</v>
      </c>
      <c r="AV2818" s="28">
        <f>Tabela1[[#This Row],[PESO TOTAL]]*Tabela1[[#This Row],[ACABAMENTO]]</f>
        <v>0</v>
      </c>
      <c r="AW2818" s="28">
        <f>Tabela1[[#This Row],[PESO TOTAL]]*Tabela1[[#This Row],[PRONTO ACABADO]]</f>
        <v>0</v>
      </c>
      <c r="AX2818" s="28">
        <f>Tabela1[[#This Row],[PESO TOTAL]]*Tabela1[[#This Row],[EXPEDIÇÃO ]]</f>
        <v>0</v>
      </c>
      <c r="AY2818" s="28" t="str">
        <f>Tabela1[[#This Row],[PEDIDO]]&amp;Tabela1[[#This Row],[PRODUTO]]</f>
        <v/>
      </c>
      <c r="AZ2818" s="44">
        <f>IF(AF2818="",0,IF(ISTEXT(AF2818),H2818*VALUE(SUBSTITUTE(AF2818,"%",""))/100,H2818*AF2818))-Tabela1[[#This Row],[PRONTO ACABADO2]]</f>
        <v>0</v>
      </c>
      <c r="BA2818" s="44">
        <f>IF(AG2818="",0,IF(ISTEXT(AG2818),H2818*VALUE(SUBSTITUTE(AG2818,"%",""))/100,H2818*AG2818))-Tabela1[[#This Row],[PESO EXPEDIDO2]]</f>
        <v>0</v>
      </c>
      <c r="BB2818" s="44">
        <f t="shared" si="378"/>
        <v>0</v>
      </c>
      <c r="BC2818" s="44">
        <f t="shared" si="379"/>
        <v>0</v>
      </c>
      <c r="BD2818" s="44"/>
    </row>
    <row r="2819" spans="1:56" ht="15.75" hidden="1" customHeight="1" x14ac:dyDescent="0.25">
      <c r="A2819" s="6"/>
      <c r="B2819" s="22"/>
      <c r="C2819" s="7"/>
      <c r="D2819" s="46"/>
      <c r="E2819" s="7"/>
      <c r="F2819" s="7"/>
      <c r="G2819" s="44"/>
      <c r="H2819" s="41">
        <f>Tabela1[[#This Row],[PESO UNI]]*Tabela1[[#This Row],[QTE]]</f>
        <v>0</v>
      </c>
      <c r="I2819" s="7"/>
      <c r="J2819" s="8"/>
      <c r="K2819" s="8"/>
      <c r="L2819" s="9"/>
      <c r="M2819" s="10"/>
      <c r="N2819" s="8"/>
      <c r="O2819" s="12"/>
      <c r="P2819" s="13"/>
      <c r="Q2819" s="14">
        <f>Tabela1[[#This Row],[QTDE/ Fabricação]]-Tabela1[[#This Row],[QTE]]</f>
        <v>0</v>
      </c>
      <c r="R2819" s="19">
        <f t="shared" si="374"/>
        <v>0</v>
      </c>
      <c r="S2819" s="19">
        <f t="shared" si="373"/>
        <v>0</v>
      </c>
      <c r="T2819" s="20">
        <f t="shared" si="375"/>
        <v>0</v>
      </c>
      <c r="U2819" s="17">
        <f>IFERROR(SUMIF('LISTA DE EMBARQUE'!B:B,MICRO!E:E,'LISTA DE EMBARQUE'!G:G),"")</f>
        <v>0</v>
      </c>
      <c r="V2819" s="12" t="str">
        <f>IFERROR(VLOOKUP(Tabela1[[#This Row],[COD.MDE]],'LISTA DE EMBARQUE'!B:L,11,0),"")</f>
        <v/>
      </c>
      <c r="W2819" s="13" t="str">
        <f>IFERROR(COUNTIF(#REF!,Tabela1[[#This Row],[Colunas5]]),"")</f>
        <v/>
      </c>
      <c r="X2819" s="14">
        <f>Tabela1[[#This Row],[QIANTIDADE EXPEDIDA]]*Tabela1[[#This Row],[PESO UNI]]</f>
        <v>0</v>
      </c>
      <c r="Y2819" s="14">
        <f t="shared" si="376"/>
        <v>0</v>
      </c>
      <c r="Z2819" s="21">
        <f>Tabela1[[#This Row],[PESO TOTAL]]-Tabela1[[#This Row],[Peso Expedido]]</f>
        <v>0</v>
      </c>
      <c r="AA2819" s="18"/>
      <c r="AB2819" s="40"/>
      <c r="AC2819" s="40"/>
      <c r="AD2819" s="40"/>
      <c r="AE2819" s="40"/>
      <c r="AF2819" s="40"/>
      <c r="AG2819" s="40"/>
      <c r="AH2819" s="40"/>
      <c r="AI2819" s="40" t="str">
        <f t="shared" si="372"/>
        <v>ok</v>
      </c>
      <c r="AJ2819"/>
      <c r="AK2819" t="str">
        <f>Tabela1[[#This Row],[Coluna1]]&amp;Tabela1[[#This Row],[PEDIDO]]</f>
        <v/>
      </c>
      <c r="AL2819"/>
      <c r="AM2819"/>
      <c r="AN2819"/>
      <c r="AO2819" t="str">
        <f t="shared" si="377"/>
        <v>/</v>
      </c>
      <c r="AP2819" t="str">
        <f>Tabela1[[#This Row],[TAG]]&amp;Tabela1[[#This Row],[PEDIDO]]&amp;Tabela1[[#This Row],[PRODUTO]]</f>
        <v/>
      </c>
      <c r="AQ2819" s="23" t="str">
        <f>Tabela1[[#This Row],[PRODUTO]]&amp;Tabela1[[#This Row],[TAG]]</f>
        <v/>
      </c>
      <c r="AR2819" s="183">
        <f>Tabela1[[#This Row],[PESO TOTAL]]*Tabela1[[#This Row],[MATÉRIA PRIMA]]</f>
        <v>0</v>
      </c>
      <c r="AS2819" s="28">
        <f>Tabela1[[#This Row],[PESO TOTAL]]*Tabela1[[#This Row],[PREPARAÇÃO ]]</f>
        <v>0</v>
      </c>
      <c r="AT2819" s="28">
        <f>Tabela1[[#This Row],[PESO TOTAL]]*Tabela1[[#This Row],[CALDEIRARIA]]</f>
        <v>0</v>
      </c>
      <c r="AU2819" s="28">
        <f>Tabela1[[#This Row],[PESO TOTAL]]*Tabela1[[#This Row],[SOLDA]]</f>
        <v>0</v>
      </c>
      <c r="AV2819" s="28">
        <f>Tabela1[[#This Row],[PESO TOTAL]]*Tabela1[[#This Row],[ACABAMENTO]]</f>
        <v>0</v>
      </c>
      <c r="AW2819" s="28">
        <f>Tabela1[[#This Row],[PESO TOTAL]]*Tabela1[[#This Row],[PRONTO ACABADO]]</f>
        <v>0</v>
      </c>
      <c r="AX2819" s="28">
        <f>Tabela1[[#This Row],[PESO TOTAL]]*Tabela1[[#This Row],[EXPEDIÇÃO ]]</f>
        <v>0</v>
      </c>
      <c r="AY2819" s="28" t="str">
        <f>Tabela1[[#This Row],[PEDIDO]]&amp;Tabela1[[#This Row],[PRODUTO]]</f>
        <v/>
      </c>
      <c r="AZ2819" s="44">
        <f>IF(AF2819="",0,IF(ISTEXT(AF2819),H2819*VALUE(SUBSTITUTE(AF2819,"%",""))/100,H2819*AF2819))-Tabela1[[#This Row],[PRONTO ACABADO2]]</f>
        <v>0</v>
      </c>
      <c r="BA2819" s="44">
        <f>IF(AG2819="",0,IF(ISTEXT(AG2819),H2819*VALUE(SUBSTITUTE(AG2819,"%",""))/100,H2819*AG2819))-Tabela1[[#This Row],[PESO EXPEDIDO2]]</f>
        <v>0</v>
      </c>
      <c r="BB2819" s="44">
        <f t="shared" si="378"/>
        <v>0</v>
      </c>
      <c r="BC2819" s="44">
        <f t="shared" si="379"/>
        <v>0</v>
      </c>
      <c r="BD2819" s="44"/>
    </row>
    <row r="2820" spans="1:56" ht="15.75" hidden="1" customHeight="1" x14ac:dyDescent="0.25">
      <c r="A2820" s="6"/>
      <c r="B2820" s="22"/>
      <c r="C2820" s="7"/>
      <c r="D2820" s="46"/>
      <c r="E2820" s="7"/>
      <c r="F2820" s="7"/>
      <c r="G2820" s="44"/>
      <c r="H2820" s="41">
        <f>Tabela1[[#This Row],[PESO UNI]]*Tabela1[[#This Row],[QTE]]</f>
        <v>0</v>
      </c>
      <c r="I2820" s="7"/>
      <c r="J2820" s="8"/>
      <c r="K2820" s="8"/>
      <c r="L2820" s="9"/>
      <c r="M2820" s="10"/>
      <c r="N2820" s="8"/>
      <c r="O2820" s="12"/>
      <c r="P2820" s="13"/>
      <c r="Q2820" s="14">
        <f>Tabela1[[#This Row],[QTDE/ Fabricação]]-Tabela1[[#This Row],[QTE]]</f>
        <v>0</v>
      </c>
      <c r="R2820" s="19">
        <f t="shared" si="374"/>
        <v>0</v>
      </c>
      <c r="S2820" s="19">
        <f t="shared" si="373"/>
        <v>0</v>
      </c>
      <c r="T2820" s="20">
        <f t="shared" si="375"/>
        <v>0</v>
      </c>
      <c r="U2820" s="17">
        <f>IFERROR(SUMIF('LISTA DE EMBARQUE'!B:B,MICRO!E:E,'LISTA DE EMBARQUE'!G:G),"")</f>
        <v>0</v>
      </c>
      <c r="V2820" s="12" t="str">
        <f>IFERROR(VLOOKUP(Tabela1[[#This Row],[COD.MDE]],'LISTA DE EMBARQUE'!B:L,11,0),"")</f>
        <v/>
      </c>
      <c r="W2820" s="13" t="str">
        <f>IFERROR(COUNTIF(#REF!,Tabela1[[#This Row],[Colunas5]]),"")</f>
        <v/>
      </c>
      <c r="X2820" s="14">
        <f>Tabela1[[#This Row],[QIANTIDADE EXPEDIDA]]*Tabela1[[#This Row],[PESO UNI]]</f>
        <v>0</v>
      </c>
      <c r="Y2820" s="14">
        <f t="shared" si="376"/>
        <v>0</v>
      </c>
      <c r="Z2820" s="21">
        <f>Tabela1[[#This Row],[PESO TOTAL]]-Tabela1[[#This Row],[Peso Expedido]]</f>
        <v>0</v>
      </c>
      <c r="AA2820" s="18"/>
      <c r="AB2820" s="40"/>
      <c r="AC2820" s="40"/>
      <c r="AD2820" s="40"/>
      <c r="AE2820" s="40"/>
      <c r="AF2820" s="40"/>
      <c r="AG2820" s="40"/>
      <c r="AH2820" s="40"/>
      <c r="AI2820" s="40" t="str">
        <f t="shared" si="372"/>
        <v>ok</v>
      </c>
      <c r="AJ2820"/>
      <c r="AK2820" t="str">
        <f>Tabela1[[#This Row],[Coluna1]]&amp;Tabela1[[#This Row],[PEDIDO]]</f>
        <v/>
      </c>
      <c r="AL2820"/>
      <c r="AM2820"/>
      <c r="AN2820"/>
      <c r="AO2820" t="str">
        <f t="shared" si="377"/>
        <v>/</v>
      </c>
      <c r="AP2820" t="str">
        <f>Tabela1[[#This Row],[TAG]]&amp;Tabela1[[#This Row],[PEDIDO]]&amp;Tabela1[[#This Row],[PRODUTO]]</f>
        <v/>
      </c>
      <c r="AQ2820" s="23" t="str">
        <f>Tabela1[[#This Row],[PRODUTO]]&amp;Tabela1[[#This Row],[TAG]]</f>
        <v/>
      </c>
      <c r="AR2820" s="183">
        <f>Tabela1[[#This Row],[PESO TOTAL]]*Tabela1[[#This Row],[MATÉRIA PRIMA]]</f>
        <v>0</v>
      </c>
      <c r="AS2820" s="28">
        <f>Tabela1[[#This Row],[PESO TOTAL]]*Tabela1[[#This Row],[PREPARAÇÃO ]]</f>
        <v>0</v>
      </c>
      <c r="AT2820" s="28">
        <f>Tabela1[[#This Row],[PESO TOTAL]]*Tabela1[[#This Row],[CALDEIRARIA]]</f>
        <v>0</v>
      </c>
      <c r="AU2820" s="28">
        <f>Tabela1[[#This Row],[PESO TOTAL]]*Tabela1[[#This Row],[SOLDA]]</f>
        <v>0</v>
      </c>
      <c r="AV2820" s="28">
        <f>Tabela1[[#This Row],[PESO TOTAL]]*Tabela1[[#This Row],[ACABAMENTO]]</f>
        <v>0</v>
      </c>
      <c r="AW2820" s="28">
        <f>Tabela1[[#This Row],[PESO TOTAL]]*Tabela1[[#This Row],[PRONTO ACABADO]]</f>
        <v>0</v>
      </c>
      <c r="AX2820" s="28">
        <f>Tabela1[[#This Row],[PESO TOTAL]]*Tabela1[[#This Row],[EXPEDIÇÃO ]]</f>
        <v>0</v>
      </c>
      <c r="AY2820" s="28" t="str">
        <f>Tabela1[[#This Row],[PEDIDO]]&amp;Tabela1[[#This Row],[PRODUTO]]</f>
        <v/>
      </c>
      <c r="AZ2820" s="44">
        <f>IF(AF2820="",0,IF(ISTEXT(AF2820),H2820*VALUE(SUBSTITUTE(AF2820,"%",""))/100,H2820*AF2820))-Tabela1[[#This Row],[PRONTO ACABADO2]]</f>
        <v>0</v>
      </c>
      <c r="BA2820" s="44">
        <f>IF(AG2820="",0,IF(ISTEXT(AG2820),H2820*VALUE(SUBSTITUTE(AG2820,"%",""))/100,H2820*AG2820))-Tabela1[[#This Row],[PESO EXPEDIDO2]]</f>
        <v>0</v>
      </c>
      <c r="BB2820" s="44">
        <f t="shared" si="378"/>
        <v>0</v>
      </c>
      <c r="BC2820" s="44">
        <f t="shared" si="379"/>
        <v>0</v>
      </c>
      <c r="BD2820" s="44"/>
    </row>
    <row r="2821" spans="1:56" ht="15.75" hidden="1" customHeight="1" x14ac:dyDescent="0.25">
      <c r="A2821" s="6"/>
      <c r="B2821" s="22"/>
      <c r="C2821" s="7"/>
      <c r="D2821" s="46"/>
      <c r="E2821" s="7"/>
      <c r="F2821" s="7"/>
      <c r="G2821" s="44"/>
      <c r="H2821" s="41">
        <f>Tabela1[[#This Row],[PESO UNI]]*Tabela1[[#This Row],[QTE]]</f>
        <v>0</v>
      </c>
      <c r="I2821" s="7"/>
      <c r="J2821" s="8"/>
      <c r="K2821" s="8"/>
      <c r="L2821" s="9"/>
      <c r="M2821" s="10"/>
      <c r="N2821" s="8"/>
      <c r="O2821" s="12"/>
      <c r="P2821" s="13"/>
      <c r="Q2821" s="14">
        <f>Tabela1[[#This Row],[QTDE/ Fabricação]]-Tabela1[[#This Row],[QTE]]</f>
        <v>0</v>
      </c>
      <c r="R2821" s="19">
        <f t="shared" si="374"/>
        <v>0</v>
      </c>
      <c r="S2821" s="19">
        <f t="shared" si="373"/>
        <v>0</v>
      </c>
      <c r="T2821" s="20">
        <f t="shared" si="375"/>
        <v>0</v>
      </c>
      <c r="U2821" s="17">
        <f>IFERROR(SUMIF('LISTA DE EMBARQUE'!B:B,MICRO!E:E,'LISTA DE EMBARQUE'!G:G),"")</f>
        <v>0</v>
      </c>
      <c r="V2821" s="12" t="str">
        <f>IFERROR(VLOOKUP(Tabela1[[#This Row],[COD.MDE]],'LISTA DE EMBARQUE'!B:L,11,0),"")</f>
        <v/>
      </c>
      <c r="W2821" s="13" t="str">
        <f>IFERROR(COUNTIF(#REF!,Tabela1[[#This Row],[Colunas5]]),"")</f>
        <v/>
      </c>
      <c r="X2821" s="14">
        <f>Tabela1[[#This Row],[QIANTIDADE EXPEDIDA]]*Tabela1[[#This Row],[PESO UNI]]</f>
        <v>0</v>
      </c>
      <c r="Y2821" s="14">
        <f t="shared" si="376"/>
        <v>0</v>
      </c>
      <c r="Z2821" s="21">
        <f>Tabela1[[#This Row],[PESO TOTAL]]-Tabela1[[#This Row],[Peso Expedido]]</f>
        <v>0</v>
      </c>
      <c r="AA2821" s="18"/>
      <c r="AB2821" s="40"/>
      <c r="AC2821" s="40"/>
      <c r="AD2821" s="40"/>
      <c r="AE2821" s="40"/>
      <c r="AF2821" s="40"/>
      <c r="AG2821" s="40"/>
      <c r="AH2821" s="40"/>
      <c r="AI2821" s="40" t="str">
        <f t="shared" si="372"/>
        <v>ok</v>
      </c>
      <c r="AJ2821"/>
      <c r="AK2821" t="str">
        <f>Tabela1[[#This Row],[Coluna1]]&amp;Tabela1[[#This Row],[PEDIDO]]</f>
        <v/>
      </c>
      <c r="AL2821"/>
      <c r="AM2821"/>
      <c r="AN2821"/>
      <c r="AO2821" t="str">
        <f t="shared" si="377"/>
        <v>/</v>
      </c>
      <c r="AP2821" t="str">
        <f>Tabela1[[#This Row],[TAG]]&amp;Tabela1[[#This Row],[PEDIDO]]&amp;Tabela1[[#This Row],[PRODUTO]]</f>
        <v/>
      </c>
      <c r="AQ2821" s="23" t="str">
        <f>Tabela1[[#This Row],[PRODUTO]]&amp;Tabela1[[#This Row],[TAG]]</f>
        <v/>
      </c>
      <c r="AR2821" s="183">
        <f>Tabela1[[#This Row],[PESO TOTAL]]*Tabela1[[#This Row],[MATÉRIA PRIMA]]</f>
        <v>0</v>
      </c>
      <c r="AS2821" s="28">
        <f>Tabela1[[#This Row],[PESO TOTAL]]*Tabela1[[#This Row],[PREPARAÇÃO ]]</f>
        <v>0</v>
      </c>
      <c r="AT2821" s="28">
        <f>Tabela1[[#This Row],[PESO TOTAL]]*Tabela1[[#This Row],[CALDEIRARIA]]</f>
        <v>0</v>
      </c>
      <c r="AU2821" s="28">
        <f>Tabela1[[#This Row],[PESO TOTAL]]*Tabela1[[#This Row],[SOLDA]]</f>
        <v>0</v>
      </c>
      <c r="AV2821" s="28">
        <f>Tabela1[[#This Row],[PESO TOTAL]]*Tabela1[[#This Row],[ACABAMENTO]]</f>
        <v>0</v>
      </c>
      <c r="AW2821" s="28">
        <f>Tabela1[[#This Row],[PESO TOTAL]]*Tabela1[[#This Row],[PRONTO ACABADO]]</f>
        <v>0</v>
      </c>
      <c r="AX2821" s="28">
        <f>Tabela1[[#This Row],[PESO TOTAL]]*Tabela1[[#This Row],[EXPEDIÇÃO ]]</f>
        <v>0</v>
      </c>
      <c r="AY2821" s="28" t="str">
        <f>Tabela1[[#This Row],[PEDIDO]]&amp;Tabela1[[#This Row],[PRODUTO]]</f>
        <v/>
      </c>
      <c r="AZ2821" s="44">
        <f>IF(AF2821="",0,IF(ISTEXT(AF2821),H2821*VALUE(SUBSTITUTE(AF2821,"%",""))/100,H2821*AF2821))-Tabela1[[#This Row],[PRONTO ACABADO2]]</f>
        <v>0</v>
      </c>
      <c r="BA2821" s="44">
        <f>IF(AG2821="",0,IF(ISTEXT(AG2821),H2821*VALUE(SUBSTITUTE(AG2821,"%",""))/100,H2821*AG2821))-Tabela1[[#This Row],[PESO EXPEDIDO2]]</f>
        <v>0</v>
      </c>
      <c r="BB2821" s="44">
        <f t="shared" si="378"/>
        <v>0</v>
      </c>
      <c r="BC2821" s="44">
        <f t="shared" si="379"/>
        <v>0</v>
      </c>
      <c r="BD2821" s="44"/>
    </row>
    <row r="2822" spans="1:56" ht="15.75" hidden="1" customHeight="1" x14ac:dyDescent="0.25">
      <c r="A2822" s="6"/>
      <c r="B2822" s="22"/>
      <c r="C2822" s="7"/>
      <c r="D2822" s="46"/>
      <c r="E2822" s="7"/>
      <c r="F2822" s="7"/>
      <c r="G2822" s="44"/>
      <c r="H2822" s="41">
        <f>Tabela1[[#This Row],[PESO UNI]]*Tabela1[[#This Row],[QTE]]</f>
        <v>0</v>
      </c>
      <c r="I2822" s="7"/>
      <c r="J2822" s="8"/>
      <c r="K2822" s="8"/>
      <c r="L2822" s="9"/>
      <c r="M2822" s="10"/>
      <c r="N2822" s="8"/>
      <c r="O2822" s="12"/>
      <c r="P2822" s="13"/>
      <c r="Q2822" s="14">
        <f>Tabela1[[#This Row],[QTDE/ Fabricação]]-Tabela1[[#This Row],[QTE]]</f>
        <v>0</v>
      </c>
      <c r="R2822" s="19">
        <f t="shared" si="374"/>
        <v>0</v>
      </c>
      <c r="S2822" s="19">
        <f t="shared" si="373"/>
        <v>0</v>
      </c>
      <c r="T2822" s="20">
        <f t="shared" si="375"/>
        <v>0</v>
      </c>
      <c r="U2822" s="17">
        <f>IFERROR(SUMIF('LISTA DE EMBARQUE'!B:B,MICRO!E:E,'LISTA DE EMBARQUE'!G:G),"")</f>
        <v>0</v>
      </c>
      <c r="V2822" s="12" t="str">
        <f>IFERROR(VLOOKUP(Tabela1[[#This Row],[COD.MDE]],'LISTA DE EMBARQUE'!B:L,11,0),"")</f>
        <v/>
      </c>
      <c r="W2822" s="13" t="str">
        <f>IFERROR(COUNTIF(#REF!,Tabela1[[#This Row],[Colunas5]]),"")</f>
        <v/>
      </c>
      <c r="X2822" s="14">
        <f>Tabela1[[#This Row],[QIANTIDADE EXPEDIDA]]*Tabela1[[#This Row],[PESO UNI]]</f>
        <v>0</v>
      </c>
      <c r="Y2822" s="14">
        <f t="shared" si="376"/>
        <v>0</v>
      </c>
      <c r="Z2822" s="21">
        <f>Tabela1[[#This Row],[PESO TOTAL]]-Tabela1[[#This Row],[Peso Expedido]]</f>
        <v>0</v>
      </c>
      <c r="AA2822" s="18"/>
      <c r="AB2822" s="40"/>
      <c r="AC2822" s="40"/>
      <c r="AD2822" s="40"/>
      <c r="AE2822" s="40"/>
      <c r="AF2822" s="40"/>
      <c r="AG2822" s="40"/>
      <c r="AH2822" s="40"/>
      <c r="AI2822" s="40" t="str">
        <f t="shared" si="372"/>
        <v>ok</v>
      </c>
      <c r="AJ2822"/>
      <c r="AK2822" t="str">
        <f>Tabela1[[#This Row],[Coluna1]]&amp;Tabela1[[#This Row],[PEDIDO]]</f>
        <v/>
      </c>
      <c r="AL2822"/>
      <c r="AM2822"/>
      <c r="AN2822"/>
      <c r="AO2822" t="str">
        <f t="shared" si="377"/>
        <v>/</v>
      </c>
      <c r="AP2822" t="str">
        <f>Tabela1[[#This Row],[TAG]]&amp;Tabela1[[#This Row],[PEDIDO]]&amp;Tabela1[[#This Row],[PRODUTO]]</f>
        <v/>
      </c>
      <c r="AQ2822" s="23" t="str">
        <f>Tabela1[[#This Row],[PRODUTO]]&amp;Tabela1[[#This Row],[TAG]]</f>
        <v/>
      </c>
      <c r="AR2822" s="183">
        <f>Tabela1[[#This Row],[PESO TOTAL]]*Tabela1[[#This Row],[MATÉRIA PRIMA]]</f>
        <v>0</v>
      </c>
      <c r="AS2822" s="28">
        <f>Tabela1[[#This Row],[PESO TOTAL]]*Tabela1[[#This Row],[PREPARAÇÃO ]]</f>
        <v>0</v>
      </c>
      <c r="AT2822" s="28">
        <f>Tabela1[[#This Row],[PESO TOTAL]]*Tabela1[[#This Row],[CALDEIRARIA]]</f>
        <v>0</v>
      </c>
      <c r="AU2822" s="28">
        <f>Tabela1[[#This Row],[PESO TOTAL]]*Tabela1[[#This Row],[SOLDA]]</f>
        <v>0</v>
      </c>
      <c r="AV2822" s="28">
        <f>Tabela1[[#This Row],[PESO TOTAL]]*Tabela1[[#This Row],[ACABAMENTO]]</f>
        <v>0</v>
      </c>
      <c r="AW2822" s="28">
        <f>Tabela1[[#This Row],[PESO TOTAL]]*Tabela1[[#This Row],[PRONTO ACABADO]]</f>
        <v>0</v>
      </c>
      <c r="AX2822" s="28">
        <f>Tabela1[[#This Row],[PESO TOTAL]]*Tabela1[[#This Row],[EXPEDIÇÃO ]]</f>
        <v>0</v>
      </c>
      <c r="AY2822" s="28" t="str">
        <f>Tabela1[[#This Row],[PEDIDO]]&amp;Tabela1[[#This Row],[PRODUTO]]</f>
        <v/>
      </c>
      <c r="AZ2822" s="44">
        <f>IF(AF2822="",0,IF(ISTEXT(AF2822),H2822*VALUE(SUBSTITUTE(AF2822,"%",""))/100,H2822*AF2822))-Tabela1[[#This Row],[PRONTO ACABADO2]]</f>
        <v>0</v>
      </c>
      <c r="BA2822" s="44">
        <f>IF(AG2822="",0,IF(ISTEXT(AG2822),H2822*VALUE(SUBSTITUTE(AG2822,"%",""))/100,H2822*AG2822))-Tabela1[[#This Row],[PESO EXPEDIDO2]]</f>
        <v>0</v>
      </c>
      <c r="BB2822" s="44">
        <f t="shared" si="378"/>
        <v>0</v>
      </c>
      <c r="BC2822" s="44">
        <f t="shared" si="379"/>
        <v>0</v>
      </c>
      <c r="BD2822" s="44"/>
    </row>
    <row r="2823" spans="1:56" ht="15.75" hidden="1" customHeight="1" x14ac:dyDescent="0.25">
      <c r="A2823" s="6"/>
      <c r="B2823" s="22"/>
      <c r="C2823" s="7"/>
      <c r="D2823" s="46"/>
      <c r="E2823" s="7"/>
      <c r="F2823" s="7"/>
      <c r="G2823" s="44"/>
      <c r="H2823" s="41">
        <f>Tabela1[[#This Row],[PESO UNI]]*Tabela1[[#This Row],[QTE]]</f>
        <v>0</v>
      </c>
      <c r="I2823" s="7"/>
      <c r="J2823" s="8"/>
      <c r="K2823" s="8"/>
      <c r="L2823" s="9"/>
      <c r="M2823" s="10"/>
      <c r="N2823" s="8"/>
      <c r="O2823" s="12"/>
      <c r="P2823" s="13"/>
      <c r="Q2823" s="14">
        <f>Tabela1[[#This Row],[QTDE/ Fabricação]]-Tabela1[[#This Row],[QTE]]</f>
        <v>0</v>
      </c>
      <c r="R2823" s="19">
        <f t="shared" si="374"/>
        <v>0</v>
      </c>
      <c r="S2823" s="19">
        <f t="shared" si="373"/>
        <v>0</v>
      </c>
      <c r="T2823" s="20">
        <f t="shared" si="375"/>
        <v>0</v>
      </c>
      <c r="U2823" s="17">
        <f>IFERROR(SUMIF('LISTA DE EMBARQUE'!B:B,MICRO!E:E,'LISTA DE EMBARQUE'!G:G),"")</f>
        <v>0</v>
      </c>
      <c r="V2823" s="12" t="str">
        <f>IFERROR(VLOOKUP(Tabela1[[#This Row],[COD.MDE]],'LISTA DE EMBARQUE'!B:L,11,0),"")</f>
        <v/>
      </c>
      <c r="W2823" s="13" t="str">
        <f>IFERROR(COUNTIF(#REF!,Tabela1[[#This Row],[Colunas5]]),"")</f>
        <v/>
      </c>
      <c r="X2823" s="14">
        <f>Tabela1[[#This Row],[QIANTIDADE EXPEDIDA]]*Tabela1[[#This Row],[PESO UNI]]</f>
        <v>0</v>
      </c>
      <c r="Y2823" s="14">
        <f t="shared" si="376"/>
        <v>0</v>
      </c>
      <c r="Z2823" s="21">
        <f>Tabela1[[#This Row],[PESO TOTAL]]-Tabela1[[#This Row],[Peso Expedido]]</f>
        <v>0</v>
      </c>
      <c r="AA2823" s="18"/>
      <c r="AB2823" s="40"/>
      <c r="AC2823" s="40"/>
      <c r="AD2823" s="40"/>
      <c r="AE2823" s="40"/>
      <c r="AF2823" s="40"/>
      <c r="AG2823" s="40"/>
      <c r="AH2823" s="40"/>
      <c r="AI2823" s="40" t="str">
        <f t="shared" si="372"/>
        <v>ok</v>
      </c>
      <c r="AJ2823"/>
      <c r="AK2823" t="str">
        <f>Tabela1[[#This Row],[Coluna1]]&amp;Tabela1[[#This Row],[PEDIDO]]</f>
        <v/>
      </c>
      <c r="AL2823"/>
      <c r="AM2823"/>
      <c r="AN2823"/>
      <c r="AO2823" t="str">
        <f t="shared" si="377"/>
        <v>/</v>
      </c>
      <c r="AP2823" t="str">
        <f>Tabela1[[#This Row],[TAG]]&amp;Tabela1[[#This Row],[PEDIDO]]&amp;Tabela1[[#This Row],[PRODUTO]]</f>
        <v/>
      </c>
      <c r="AQ2823" s="23" t="str">
        <f>Tabela1[[#This Row],[PRODUTO]]&amp;Tabela1[[#This Row],[TAG]]</f>
        <v/>
      </c>
      <c r="AR2823" s="183">
        <f>Tabela1[[#This Row],[PESO TOTAL]]*Tabela1[[#This Row],[MATÉRIA PRIMA]]</f>
        <v>0</v>
      </c>
      <c r="AS2823" s="28">
        <f>Tabela1[[#This Row],[PESO TOTAL]]*Tabela1[[#This Row],[PREPARAÇÃO ]]</f>
        <v>0</v>
      </c>
      <c r="AT2823" s="28">
        <f>Tabela1[[#This Row],[PESO TOTAL]]*Tabela1[[#This Row],[CALDEIRARIA]]</f>
        <v>0</v>
      </c>
      <c r="AU2823" s="28">
        <f>Tabela1[[#This Row],[PESO TOTAL]]*Tabela1[[#This Row],[SOLDA]]</f>
        <v>0</v>
      </c>
      <c r="AV2823" s="28">
        <f>Tabela1[[#This Row],[PESO TOTAL]]*Tabela1[[#This Row],[ACABAMENTO]]</f>
        <v>0</v>
      </c>
      <c r="AW2823" s="28">
        <f>Tabela1[[#This Row],[PESO TOTAL]]*Tabela1[[#This Row],[PRONTO ACABADO]]</f>
        <v>0</v>
      </c>
      <c r="AX2823" s="28">
        <f>Tabela1[[#This Row],[PESO TOTAL]]*Tabela1[[#This Row],[EXPEDIÇÃO ]]</f>
        <v>0</v>
      </c>
      <c r="AY2823" s="28" t="str">
        <f>Tabela1[[#This Row],[PEDIDO]]&amp;Tabela1[[#This Row],[PRODUTO]]</f>
        <v/>
      </c>
      <c r="AZ2823" s="44">
        <f>IF(AF2823="",0,IF(ISTEXT(AF2823),H2823*VALUE(SUBSTITUTE(AF2823,"%",""))/100,H2823*AF2823))-Tabela1[[#This Row],[PRONTO ACABADO2]]</f>
        <v>0</v>
      </c>
      <c r="BA2823" s="44">
        <f>IF(AG2823="",0,IF(ISTEXT(AG2823),H2823*VALUE(SUBSTITUTE(AG2823,"%",""))/100,H2823*AG2823))-Tabela1[[#This Row],[PESO EXPEDIDO2]]</f>
        <v>0</v>
      </c>
      <c r="BB2823" s="44">
        <f t="shared" si="378"/>
        <v>0</v>
      </c>
      <c r="BC2823" s="44">
        <f t="shared" si="379"/>
        <v>0</v>
      </c>
      <c r="BD2823" s="44"/>
    </row>
    <row r="2824" spans="1:56" ht="15.75" hidden="1" customHeight="1" x14ac:dyDescent="0.25">
      <c r="A2824" s="6"/>
      <c r="B2824" s="22"/>
      <c r="C2824" s="7"/>
      <c r="D2824" s="46"/>
      <c r="E2824" s="7"/>
      <c r="F2824" s="7"/>
      <c r="G2824" s="44"/>
      <c r="H2824" s="41">
        <f>Tabela1[[#This Row],[PESO UNI]]*Tabela1[[#This Row],[QTE]]</f>
        <v>0</v>
      </c>
      <c r="I2824" s="7"/>
      <c r="J2824" s="8"/>
      <c r="K2824" s="8"/>
      <c r="L2824" s="9"/>
      <c r="M2824" s="10"/>
      <c r="N2824" s="8"/>
      <c r="O2824" s="12"/>
      <c r="P2824" s="13"/>
      <c r="Q2824" s="14">
        <f>Tabela1[[#This Row],[QTDE/ Fabricação]]-Tabela1[[#This Row],[QTE]]</f>
        <v>0</v>
      </c>
      <c r="R2824" s="19">
        <f t="shared" si="374"/>
        <v>0</v>
      </c>
      <c r="S2824" s="19">
        <f t="shared" si="373"/>
        <v>0</v>
      </c>
      <c r="T2824" s="20">
        <f t="shared" si="375"/>
        <v>0</v>
      </c>
      <c r="U2824" s="17">
        <f>IFERROR(SUMIF('LISTA DE EMBARQUE'!B:B,MICRO!E:E,'LISTA DE EMBARQUE'!G:G),"")</f>
        <v>0</v>
      </c>
      <c r="V2824" s="12" t="str">
        <f>IFERROR(VLOOKUP(Tabela1[[#This Row],[COD.MDE]],'LISTA DE EMBARQUE'!B:L,11,0),"")</f>
        <v/>
      </c>
      <c r="W2824" s="13" t="str">
        <f>IFERROR(COUNTIF(#REF!,Tabela1[[#This Row],[Colunas5]]),"")</f>
        <v/>
      </c>
      <c r="X2824" s="14">
        <f>Tabela1[[#This Row],[QIANTIDADE EXPEDIDA]]*Tabela1[[#This Row],[PESO UNI]]</f>
        <v>0</v>
      </c>
      <c r="Y2824" s="14">
        <f t="shared" si="376"/>
        <v>0</v>
      </c>
      <c r="Z2824" s="21">
        <f>Tabela1[[#This Row],[PESO TOTAL]]-Tabela1[[#This Row],[Peso Expedido]]</f>
        <v>0</v>
      </c>
      <c r="AA2824" s="18"/>
      <c r="AB2824" s="40"/>
      <c r="AC2824" s="40"/>
      <c r="AD2824" s="40"/>
      <c r="AE2824" s="40"/>
      <c r="AF2824" s="40"/>
      <c r="AG2824" s="40"/>
      <c r="AH2824" s="40"/>
      <c r="AI2824" s="40" t="str">
        <f t="shared" si="372"/>
        <v>ok</v>
      </c>
      <c r="AJ2824"/>
      <c r="AK2824" t="str">
        <f>Tabela1[[#This Row],[Coluna1]]&amp;Tabela1[[#This Row],[PEDIDO]]</f>
        <v/>
      </c>
      <c r="AL2824"/>
      <c r="AM2824"/>
      <c r="AN2824"/>
      <c r="AO2824" t="str">
        <f t="shared" si="377"/>
        <v>/</v>
      </c>
      <c r="AP2824" t="str">
        <f>Tabela1[[#This Row],[TAG]]&amp;Tabela1[[#This Row],[PEDIDO]]&amp;Tabela1[[#This Row],[PRODUTO]]</f>
        <v/>
      </c>
      <c r="AQ2824" s="23" t="str">
        <f>Tabela1[[#This Row],[PRODUTO]]&amp;Tabela1[[#This Row],[TAG]]</f>
        <v/>
      </c>
      <c r="AR2824" s="183">
        <f>Tabela1[[#This Row],[PESO TOTAL]]*Tabela1[[#This Row],[MATÉRIA PRIMA]]</f>
        <v>0</v>
      </c>
      <c r="AS2824" s="28">
        <f>Tabela1[[#This Row],[PESO TOTAL]]*Tabela1[[#This Row],[PREPARAÇÃO ]]</f>
        <v>0</v>
      </c>
      <c r="AT2824" s="28">
        <f>Tabela1[[#This Row],[PESO TOTAL]]*Tabela1[[#This Row],[CALDEIRARIA]]</f>
        <v>0</v>
      </c>
      <c r="AU2824" s="28">
        <f>Tabela1[[#This Row],[PESO TOTAL]]*Tabela1[[#This Row],[SOLDA]]</f>
        <v>0</v>
      </c>
      <c r="AV2824" s="28">
        <f>Tabela1[[#This Row],[PESO TOTAL]]*Tabela1[[#This Row],[ACABAMENTO]]</f>
        <v>0</v>
      </c>
      <c r="AW2824" s="28">
        <f>Tabela1[[#This Row],[PESO TOTAL]]*Tabela1[[#This Row],[PRONTO ACABADO]]</f>
        <v>0</v>
      </c>
      <c r="AX2824" s="28">
        <f>Tabela1[[#This Row],[PESO TOTAL]]*Tabela1[[#This Row],[EXPEDIÇÃO ]]</f>
        <v>0</v>
      </c>
      <c r="AY2824" s="28" t="str">
        <f>Tabela1[[#This Row],[PEDIDO]]&amp;Tabela1[[#This Row],[PRODUTO]]</f>
        <v/>
      </c>
      <c r="AZ2824" s="44">
        <f>IF(AF2824="",0,IF(ISTEXT(AF2824),H2824*VALUE(SUBSTITUTE(AF2824,"%",""))/100,H2824*AF2824))-Tabela1[[#This Row],[PRONTO ACABADO2]]</f>
        <v>0</v>
      </c>
      <c r="BA2824" s="44">
        <f>IF(AG2824="",0,IF(ISTEXT(AG2824),H2824*VALUE(SUBSTITUTE(AG2824,"%",""))/100,H2824*AG2824))-Tabela1[[#This Row],[PESO EXPEDIDO2]]</f>
        <v>0</v>
      </c>
      <c r="BB2824" s="44">
        <f t="shared" si="378"/>
        <v>0</v>
      </c>
      <c r="BC2824" s="44">
        <f t="shared" si="379"/>
        <v>0</v>
      </c>
      <c r="BD2824" s="44"/>
    </row>
    <row r="2825" spans="1:56" ht="15.75" hidden="1" customHeight="1" x14ac:dyDescent="0.25">
      <c r="A2825" s="6"/>
      <c r="B2825" s="22"/>
      <c r="C2825" s="7"/>
      <c r="D2825" s="46"/>
      <c r="E2825" s="7"/>
      <c r="F2825" s="7"/>
      <c r="G2825" s="44"/>
      <c r="H2825" s="41">
        <f>Tabela1[[#This Row],[PESO UNI]]*Tabela1[[#This Row],[QTE]]</f>
        <v>0</v>
      </c>
      <c r="I2825" s="7"/>
      <c r="J2825" s="8"/>
      <c r="K2825" s="8"/>
      <c r="L2825" s="9"/>
      <c r="M2825" s="10"/>
      <c r="N2825" s="8"/>
      <c r="O2825" s="12"/>
      <c r="P2825" s="13"/>
      <c r="Q2825" s="14">
        <f>Tabela1[[#This Row],[QTDE/ Fabricação]]-Tabela1[[#This Row],[QTE]]</f>
        <v>0</v>
      </c>
      <c r="R2825" s="19">
        <f t="shared" si="374"/>
        <v>0</v>
      </c>
      <c r="S2825" s="19">
        <f t="shared" si="373"/>
        <v>0</v>
      </c>
      <c r="T2825" s="20">
        <f t="shared" si="375"/>
        <v>0</v>
      </c>
      <c r="U2825" s="17">
        <f>IFERROR(SUMIF('LISTA DE EMBARQUE'!B:B,MICRO!E:E,'LISTA DE EMBARQUE'!G:G),"")</f>
        <v>0</v>
      </c>
      <c r="V2825" s="12" t="str">
        <f>IFERROR(VLOOKUP(Tabela1[[#This Row],[COD.MDE]],'LISTA DE EMBARQUE'!B:L,11,0),"")</f>
        <v/>
      </c>
      <c r="W2825" s="13" t="str">
        <f>IFERROR(COUNTIF(#REF!,Tabela1[[#This Row],[Colunas5]]),"")</f>
        <v/>
      </c>
      <c r="X2825" s="14">
        <f>Tabela1[[#This Row],[QIANTIDADE EXPEDIDA]]*Tabela1[[#This Row],[PESO UNI]]</f>
        <v>0</v>
      </c>
      <c r="Y2825" s="14">
        <f t="shared" si="376"/>
        <v>0</v>
      </c>
      <c r="Z2825" s="21">
        <f>Tabela1[[#This Row],[PESO TOTAL]]-Tabela1[[#This Row],[Peso Expedido]]</f>
        <v>0</v>
      </c>
      <c r="AA2825" s="18"/>
      <c r="AB2825" s="40"/>
      <c r="AC2825" s="40"/>
      <c r="AD2825" s="40"/>
      <c r="AE2825" s="40"/>
      <c r="AF2825" s="40"/>
      <c r="AG2825" s="40"/>
      <c r="AH2825" s="40"/>
      <c r="AI2825" s="40" t="str">
        <f t="shared" si="372"/>
        <v>ok</v>
      </c>
      <c r="AJ2825"/>
      <c r="AK2825" t="str">
        <f>Tabela1[[#This Row],[Coluna1]]&amp;Tabela1[[#This Row],[PEDIDO]]</f>
        <v/>
      </c>
      <c r="AL2825"/>
      <c r="AM2825"/>
      <c r="AN2825"/>
      <c r="AO2825" t="str">
        <f t="shared" si="377"/>
        <v>/</v>
      </c>
      <c r="AP2825" t="str">
        <f>Tabela1[[#This Row],[TAG]]&amp;Tabela1[[#This Row],[PEDIDO]]&amp;Tabela1[[#This Row],[PRODUTO]]</f>
        <v/>
      </c>
      <c r="AQ2825" s="23" t="str">
        <f>Tabela1[[#This Row],[PRODUTO]]&amp;Tabela1[[#This Row],[TAG]]</f>
        <v/>
      </c>
      <c r="AR2825" s="183">
        <f>Tabela1[[#This Row],[PESO TOTAL]]*Tabela1[[#This Row],[MATÉRIA PRIMA]]</f>
        <v>0</v>
      </c>
      <c r="AS2825" s="28">
        <f>Tabela1[[#This Row],[PESO TOTAL]]*Tabela1[[#This Row],[PREPARAÇÃO ]]</f>
        <v>0</v>
      </c>
      <c r="AT2825" s="28">
        <f>Tabela1[[#This Row],[PESO TOTAL]]*Tabela1[[#This Row],[CALDEIRARIA]]</f>
        <v>0</v>
      </c>
      <c r="AU2825" s="28">
        <f>Tabela1[[#This Row],[PESO TOTAL]]*Tabela1[[#This Row],[SOLDA]]</f>
        <v>0</v>
      </c>
      <c r="AV2825" s="28">
        <f>Tabela1[[#This Row],[PESO TOTAL]]*Tabela1[[#This Row],[ACABAMENTO]]</f>
        <v>0</v>
      </c>
      <c r="AW2825" s="28">
        <f>Tabela1[[#This Row],[PESO TOTAL]]*Tabela1[[#This Row],[PRONTO ACABADO]]</f>
        <v>0</v>
      </c>
      <c r="AX2825" s="28">
        <f>Tabela1[[#This Row],[PESO TOTAL]]*Tabela1[[#This Row],[EXPEDIÇÃO ]]</f>
        <v>0</v>
      </c>
      <c r="AY2825" s="28" t="str">
        <f>Tabela1[[#This Row],[PEDIDO]]&amp;Tabela1[[#This Row],[PRODUTO]]</f>
        <v/>
      </c>
      <c r="AZ2825" s="44">
        <f>IF(AF2825="",0,IF(ISTEXT(AF2825),H2825*VALUE(SUBSTITUTE(AF2825,"%",""))/100,H2825*AF2825))-Tabela1[[#This Row],[PRONTO ACABADO2]]</f>
        <v>0</v>
      </c>
      <c r="BA2825" s="44">
        <f>IF(AG2825="",0,IF(ISTEXT(AG2825),H2825*VALUE(SUBSTITUTE(AG2825,"%",""))/100,H2825*AG2825))-Tabela1[[#This Row],[PESO EXPEDIDO2]]</f>
        <v>0</v>
      </c>
      <c r="BB2825" s="44">
        <f t="shared" si="378"/>
        <v>0</v>
      </c>
      <c r="BC2825" s="44">
        <f t="shared" si="379"/>
        <v>0</v>
      </c>
      <c r="BD2825" s="44"/>
    </row>
    <row r="2826" spans="1:56" ht="15.75" hidden="1" customHeight="1" x14ac:dyDescent="0.25">
      <c r="A2826" s="6"/>
      <c r="B2826" s="22"/>
      <c r="C2826" s="7"/>
      <c r="D2826" s="46"/>
      <c r="E2826" s="7"/>
      <c r="F2826" s="7"/>
      <c r="G2826" s="44"/>
      <c r="H2826" s="41">
        <f>Tabela1[[#This Row],[PESO UNI]]*Tabela1[[#This Row],[QTE]]</f>
        <v>0</v>
      </c>
      <c r="I2826" s="7"/>
      <c r="J2826" s="8"/>
      <c r="K2826" s="8"/>
      <c r="L2826" s="9"/>
      <c r="M2826" s="10"/>
      <c r="N2826" s="8"/>
      <c r="O2826" s="12"/>
      <c r="P2826" s="13"/>
      <c r="Q2826" s="14">
        <f>Tabela1[[#This Row],[QTDE/ Fabricação]]-Tabela1[[#This Row],[QTE]]</f>
        <v>0</v>
      </c>
      <c r="R2826" s="19">
        <f t="shared" si="374"/>
        <v>0</v>
      </c>
      <c r="S2826" s="19">
        <f t="shared" si="373"/>
        <v>0</v>
      </c>
      <c r="T2826" s="20">
        <f t="shared" si="375"/>
        <v>0</v>
      </c>
      <c r="U2826" s="17">
        <f>IFERROR(SUMIF('LISTA DE EMBARQUE'!B:B,MICRO!E:E,'LISTA DE EMBARQUE'!G:G),"")</f>
        <v>0</v>
      </c>
      <c r="V2826" s="12" t="str">
        <f>IFERROR(VLOOKUP(Tabela1[[#This Row],[COD.MDE]],'LISTA DE EMBARQUE'!B:L,11,0),"")</f>
        <v/>
      </c>
      <c r="W2826" s="13" t="str">
        <f>IFERROR(COUNTIF(#REF!,Tabela1[[#This Row],[Colunas5]]),"")</f>
        <v/>
      </c>
      <c r="X2826" s="14">
        <f>Tabela1[[#This Row],[QIANTIDADE EXPEDIDA]]*Tabela1[[#This Row],[PESO UNI]]</f>
        <v>0</v>
      </c>
      <c r="Y2826" s="14">
        <f t="shared" si="376"/>
        <v>0</v>
      </c>
      <c r="Z2826" s="21">
        <f>Tabela1[[#This Row],[PESO TOTAL]]-Tabela1[[#This Row],[Peso Expedido]]</f>
        <v>0</v>
      </c>
      <c r="AA2826" s="18"/>
      <c r="AB2826" s="40"/>
      <c r="AC2826" s="40"/>
      <c r="AD2826" s="40"/>
      <c r="AE2826" s="40"/>
      <c r="AF2826" s="40"/>
      <c r="AG2826" s="40"/>
      <c r="AH2826" s="40"/>
      <c r="AI2826" s="40" t="str">
        <f t="shared" si="372"/>
        <v>ok</v>
      </c>
      <c r="AJ2826"/>
      <c r="AK2826" t="str">
        <f>Tabela1[[#This Row],[Coluna1]]&amp;Tabela1[[#This Row],[PEDIDO]]</f>
        <v/>
      </c>
      <c r="AL2826"/>
      <c r="AM2826"/>
      <c r="AN2826"/>
      <c r="AO2826" t="str">
        <f t="shared" si="377"/>
        <v>/</v>
      </c>
      <c r="AP2826" t="str">
        <f>Tabela1[[#This Row],[TAG]]&amp;Tabela1[[#This Row],[PEDIDO]]&amp;Tabela1[[#This Row],[PRODUTO]]</f>
        <v/>
      </c>
      <c r="AQ2826" s="23" t="str">
        <f>Tabela1[[#This Row],[PRODUTO]]&amp;Tabela1[[#This Row],[TAG]]</f>
        <v/>
      </c>
      <c r="AR2826" s="183">
        <f>Tabela1[[#This Row],[PESO TOTAL]]*Tabela1[[#This Row],[MATÉRIA PRIMA]]</f>
        <v>0</v>
      </c>
      <c r="AS2826" s="28">
        <f>Tabela1[[#This Row],[PESO TOTAL]]*Tabela1[[#This Row],[PREPARAÇÃO ]]</f>
        <v>0</v>
      </c>
      <c r="AT2826" s="28">
        <f>Tabela1[[#This Row],[PESO TOTAL]]*Tabela1[[#This Row],[CALDEIRARIA]]</f>
        <v>0</v>
      </c>
      <c r="AU2826" s="28">
        <f>Tabela1[[#This Row],[PESO TOTAL]]*Tabela1[[#This Row],[SOLDA]]</f>
        <v>0</v>
      </c>
      <c r="AV2826" s="28">
        <f>Tabela1[[#This Row],[PESO TOTAL]]*Tabela1[[#This Row],[ACABAMENTO]]</f>
        <v>0</v>
      </c>
      <c r="AW2826" s="28">
        <f>Tabela1[[#This Row],[PESO TOTAL]]*Tabela1[[#This Row],[PRONTO ACABADO]]</f>
        <v>0</v>
      </c>
      <c r="AX2826" s="28">
        <f>Tabela1[[#This Row],[PESO TOTAL]]*Tabela1[[#This Row],[EXPEDIÇÃO ]]</f>
        <v>0</v>
      </c>
      <c r="AY2826" s="28" t="str">
        <f>Tabela1[[#This Row],[PEDIDO]]&amp;Tabela1[[#This Row],[PRODUTO]]</f>
        <v/>
      </c>
      <c r="AZ2826" s="44">
        <f>IF(AF2826="",0,IF(ISTEXT(AF2826),H2826*VALUE(SUBSTITUTE(AF2826,"%",""))/100,H2826*AF2826))-Tabela1[[#This Row],[PRONTO ACABADO2]]</f>
        <v>0</v>
      </c>
      <c r="BA2826" s="44">
        <f>IF(AG2826="",0,IF(ISTEXT(AG2826),H2826*VALUE(SUBSTITUTE(AG2826,"%",""))/100,H2826*AG2826))-Tabela1[[#This Row],[PESO EXPEDIDO2]]</f>
        <v>0</v>
      </c>
      <c r="BB2826" s="44">
        <f t="shared" si="378"/>
        <v>0</v>
      </c>
      <c r="BC2826" s="44">
        <f t="shared" si="379"/>
        <v>0</v>
      </c>
      <c r="BD2826" s="44"/>
    </row>
    <row r="2827" spans="1:56" ht="15.75" hidden="1" customHeight="1" x14ac:dyDescent="0.25">
      <c r="A2827" s="6"/>
      <c r="B2827" s="22"/>
      <c r="C2827" s="7"/>
      <c r="D2827" s="46"/>
      <c r="E2827" s="7"/>
      <c r="F2827" s="7"/>
      <c r="G2827" s="44"/>
      <c r="H2827" s="41">
        <f>Tabela1[[#This Row],[PESO UNI]]*Tabela1[[#This Row],[QTE]]</f>
        <v>0</v>
      </c>
      <c r="I2827" s="7"/>
      <c r="J2827" s="8"/>
      <c r="K2827" s="8"/>
      <c r="L2827" s="9"/>
      <c r="M2827" s="10"/>
      <c r="N2827" s="8"/>
      <c r="O2827" s="12"/>
      <c r="P2827" s="13"/>
      <c r="Q2827" s="14">
        <f>Tabela1[[#This Row],[QTDE/ Fabricação]]-Tabela1[[#This Row],[QTE]]</f>
        <v>0</v>
      </c>
      <c r="R2827" s="19">
        <f t="shared" si="374"/>
        <v>0</v>
      </c>
      <c r="S2827" s="19">
        <f t="shared" si="373"/>
        <v>0</v>
      </c>
      <c r="T2827" s="20">
        <f t="shared" si="375"/>
        <v>0</v>
      </c>
      <c r="U2827" s="17">
        <f>IFERROR(SUMIF('LISTA DE EMBARQUE'!B:B,MICRO!E:E,'LISTA DE EMBARQUE'!G:G),"")</f>
        <v>0</v>
      </c>
      <c r="V2827" s="12" t="str">
        <f>IFERROR(VLOOKUP(Tabela1[[#This Row],[COD.MDE]],'LISTA DE EMBARQUE'!B:L,11,0),"")</f>
        <v/>
      </c>
      <c r="W2827" s="13" t="str">
        <f>IFERROR(COUNTIF(#REF!,Tabela1[[#This Row],[Colunas5]]),"")</f>
        <v/>
      </c>
      <c r="X2827" s="14">
        <f>Tabela1[[#This Row],[QIANTIDADE EXPEDIDA]]*Tabela1[[#This Row],[PESO UNI]]</f>
        <v>0</v>
      </c>
      <c r="Y2827" s="14">
        <f t="shared" si="376"/>
        <v>0</v>
      </c>
      <c r="Z2827" s="21">
        <f>Tabela1[[#This Row],[PESO TOTAL]]-Tabela1[[#This Row],[Peso Expedido]]</f>
        <v>0</v>
      </c>
      <c r="AA2827" s="18"/>
      <c r="AB2827" s="40"/>
      <c r="AC2827" s="40"/>
      <c r="AD2827" s="40"/>
      <c r="AE2827" s="40"/>
      <c r="AF2827" s="40"/>
      <c r="AG2827" s="40"/>
      <c r="AH2827" s="40"/>
      <c r="AI2827" s="40" t="str">
        <f t="shared" si="372"/>
        <v>ok</v>
      </c>
      <c r="AJ2827"/>
      <c r="AK2827" t="str">
        <f>Tabela1[[#This Row],[Coluna1]]&amp;Tabela1[[#This Row],[PEDIDO]]</f>
        <v/>
      </c>
      <c r="AL2827"/>
      <c r="AM2827"/>
      <c r="AN2827"/>
      <c r="AO2827" t="str">
        <f t="shared" si="377"/>
        <v>/</v>
      </c>
      <c r="AP2827" t="str">
        <f>Tabela1[[#This Row],[TAG]]&amp;Tabela1[[#This Row],[PEDIDO]]&amp;Tabela1[[#This Row],[PRODUTO]]</f>
        <v/>
      </c>
      <c r="AQ2827" s="23" t="str">
        <f>Tabela1[[#This Row],[PRODUTO]]&amp;Tabela1[[#This Row],[TAG]]</f>
        <v/>
      </c>
      <c r="AR2827" s="183">
        <f>Tabela1[[#This Row],[PESO TOTAL]]*Tabela1[[#This Row],[MATÉRIA PRIMA]]</f>
        <v>0</v>
      </c>
      <c r="AS2827" s="28">
        <f>Tabela1[[#This Row],[PESO TOTAL]]*Tabela1[[#This Row],[PREPARAÇÃO ]]</f>
        <v>0</v>
      </c>
      <c r="AT2827" s="28">
        <f>Tabela1[[#This Row],[PESO TOTAL]]*Tabela1[[#This Row],[CALDEIRARIA]]</f>
        <v>0</v>
      </c>
      <c r="AU2827" s="28">
        <f>Tabela1[[#This Row],[PESO TOTAL]]*Tabela1[[#This Row],[SOLDA]]</f>
        <v>0</v>
      </c>
      <c r="AV2827" s="28">
        <f>Tabela1[[#This Row],[PESO TOTAL]]*Tabela1[[#This Row],[ACABAMENTO]]</f>
        <v>0</v>
      </c>
      <c r="AW2827" s="28">
        <f>Tabela1[[#This Row],[PESO TOTAL]]*Tabela1[[#This Row],[PRONTO ACABADO]]</f>
        <v>0</v>
      </c>
      <c r="AX2827" s="28">
        <f>Tabela1[[#This Row],[PESO TOTAL]]*Tabela1[[#This Row],[EXPEDIÇÃO ]]</f>
        <v>0</v>
      </c>
      <c r="AY2827" s="28" t="str">
        <f>Tabela1[[#This Row],[PEDIDO]]&amp;Tabela1[[#This Row],[PRODUTO]]</f>
        <v/>
      </c>
      <c r="AZ2827" s="44">
        <f>IF(AF2827="",0,IF(ISTEXT(AF2827),H2827*VALUE(SUBSTITUTE(AF2827,"%",""))/100,H2827*AF2827))-Tabela1[[#This Row],[PRONTO ACABADO2]]</f>
        <v>0</v>
      </c>
      <c r="BA2827" s="44">
        <f>IF(AG2827="",0,IF(ISTEXT(AG2827),H2827*VALUE(SUBSTITUTE(AG2827,"%",""))/100,H2827*AG2827))-Tabela1[[#This Row],[PESO EXPEDIDO2]]</f>
        <v>0</v>
      </c>
      <c r="BB2827" s="44">
        <f t="shared" si="378"/>
        <v>0</v>
      </c>
      <c r="BC2827" s="44">
        <f t="shared" si="379"/>
        <v>0</v>
      </c>
      <c r="BD2827" s="44"/>
    </row>
    <row r="2828" spans="1:56" ht="15.75" hidden="1" customHeight="1" x14ac:dyDescent="0.25">
      <c r="A2828" s="6"/>
      <c r="B2828" s="22"/>
      <c r="C2828" s="7"/>
      <c r="D2828" s="46"/>
      <c r="E2828" s="7"/>
      <c r="F2828" s="7"/>
      <c r="G2828" s="44"/>
      <c r="H2828" s="41">
        <f>Tabela1[[#This Row],[PESO UNI]]*Tabela1[[#This Row],[QTE]]</f>
        <v>0</v>
      </c>
      <c r="I2828" s="7"/>
      <c r="J2828" s="8"/>
      <c r="K2828" s="8"/>
      <c r="L2828" s="9"/>
      <c r="M2828" s="10"/>
      <c r="N2828" s="8"/>
      <c r="O2828" s="12"/>
      <c r="P2828" s="13"/>
      <c r="Q2828" s="14">
        <f>Tabela1[[#This Row],[QTDE/ Fabricação]]-Tabela1[[#This Row],[QTE]]</f>
        <v>0</v>
      </c>
      <c r="R2828" s="19">
        <f t="shared" si="374"/>
        <v>0</v>
      </c>
      <c r="S2828" s="19">
        <f t="shared" si="373"/>
        <v>0</v>
      </c>
      <c r="T2828" s="20">
        <f t="shared" si="375"/>
        <v>0</v>
      </c>
      <c r="U2828" s="17">
        <f>IFERROR(SUMIF('LISTA DE EMBARQUE'!B:B,MICRO!E:E,'LISTA DE EMBARQUE'!G:G),"")</f>
        <v>0</v>
      </c>
      <c r="V2828" s="12" t="str">
        <f>IFERROR(VLOOKUP(Tabela1[[#This Row],[COD.MDE]],'LISTA DE EMBARQUE'!B:L,11,0),"")</f>
        <v/>
      </c>
      <c r="W2828" s="13" t="str">
        <f>IFERROR(COUNTIF(#REF!,Tabela1[[#This Row],[Colunas5]]),"")</f>
        <v/>
      </c>
      <c r="X2828" s="14">
        <f>Tabela1[[#This Row],[QIANTIDADE EXPEDIDA]]*Tabela1[[#This Row],[PESO UNI]]</f>
        <v>0</v>
      </c>
      <c r="Y2828" s="14">
        <f t="shared" si="376"/>
        <v>0</v>
      </c>
      <c r="Z2828" s="21">
        <f>Tabela1[[#This Row],[PESO TOTAL]]-Tabela1[[#This Row],[Peso Expedido]]</f>
        <v>0</v>
      </c>
      <c r="AA2828" s="18"/>
      <c r="AB2828" s="40"/>
      <c r="AC2828" s="40"/>
      <c r="AD2828" s="40"/>
      <c r="AE2828" s="40"/>
      <c r="AF2828" s="40"/>
      <c r="AG2828" s="40"/>
      <c r="AH2828" s="40"/>
      <c r="AI2828" s="40" t="str">
        <f t="shared" si="372"/>
        <v>ok</v>
      </c>
      <c r="AJ2828"/>
      <c r="AK2828" t="str">
        <f>Tabela1[[#This Row],[Coluna1]]&amp;Tabela1[[#This Row],[PEDIDO]]</f>
        <v/>
      </c>
      <c r="AL2828"/>
      <c r="AM2828"/>
      <c r="AN2828"/>
      <c r="AO2828" t="str">
        <f t="shared" si="377"/>
        <v>/</v>
      </c>
      <c r="AP2828" t="str">
        <f>Tabela1[[#This Row],[TAG]]&amp;Tabela1[[#This Row],[PEDIDO]]&amp;Tabela1[[#This Row],[PRODUTO]]</f>
        <v/>
      </c>
      <c r="AQ2828" s="23" t="str">
        <f>Tabela1[[#This Row],[PRODUTO]]&amp;Tabela1[[#This Row],[TAG]]</f>
        <v/>
      </c>
      <c r="AR2828" s="183">
        <f>Tabela1[[#This Row],[PESO TOTAL]]*Tabela1[[#This Row],[MATÉRIA PRIMA]]</f>
        <v>0</v>
      </c>
      <c r="AS2828" s="28">
        <f>Tabela1[[#This Row],[PESO TOTAL]]*Tabela1[[#This Row],[PREPARAÇÃO ]]</f>
        <v>0</v>
      </c>
      <c r="AT2828" s="28">
        <f>Tabela1[[#This Row],[PESO TOTAL]]*Tabela1[[#This Row],[CALDEIRARIA]]</f>
        <v>0</v>
      </c>
      <c r="AU2828" s="28">
        <f>Tabela1[[#This Row],[PESO TOTAL]]*Tabela1[[#This Row],[SOLDA]]</f>
        <v>0</v>
      </c>
      <c r="AV2828" s="28">
        <f>Tabela1[[#This Row],[PESO TOTAL]]*Tabela1[[#This Row],[ACABAMENTO]]</f>
        <v>0</v>
      </c>
      <c r="AW2828" s="28">
        <f>Tabela1[[#This Row],[PESO TOTAL]]*Tabela1[[#This Row],[PRONTO ACABADO]]</f>
        <v>0</v>
      </c>
      <c r="AX2828" s="28">
        <f>Tabela1[[#This Row],[PESO TOTAL]]*Tabela1[[#This Row],[EXPEDIÇÃO ]]</f>
        <v>0</v>
      </c>
      <c r="AY2828" s="28" t="str">
        <f>Tabela1[[#This Row],[PEDIDO]]&amp;Tabela1[[#This Row],[PRODUTO]]</f>
        <v/>
      </c>
      <c r="AZ2828" s="44">
        <f>IF(AF2828="",0,IF(ISTEXT(AF2828),H2828*VALUE(SUBSTITUTE(AF2828,"%",""))/100,H2828*AF2828))-Tabela1[[#This Row],[PRONTO ACABADO2]]</f>
        <v>0</v>
      </c>
      <c r="BA2828" s="44">
        <f>IF(AG2828="",0,IF(ISTEXT(AG2828),H2828*VALUE(SUBSTITUTE(AG2828,"%",""))/100,H2828*AG2828))-Tabela1[[#This Row],[PESO EXPEDIDO2]]</f>
        <v>0</v>
      </c>
      <c r="BB2828" s="44">
        <f t="shared" si="378"/>
        <v>0</v>
      </c>
      <c r="BC2828" s="44">
        <f t="shared" si="379"/>
        <v>0</v>
      </c>
      <c r="BD2828" s="44"/>
    </row>
    <row r="2829" spans="1:56" ht="15.75" hidden="1" customHeight="1" x14ac:dyDescent="0.25">
      <c r="A2829" s="6"/>
      <c r="B2829" s="22"/>
      <c r="C2829" s="7"/>
      <c r="D2829" s="46"/>
      <c r="E2829" s="7"/>
      <c r="F2829" s="7"/>
      <c r="G2829" s="44"/>
      <c r="H2829" s="41">
        <f>Tabela1[[#This Row],[PESO UNI]]*Tabela1[[#This Row],[QTE]]</f>
        <v>0</v>
      </c>
      <c r="I2829" s="7"/>
      <c r="J2829" s="8"/>
      <c r="K2829" s="8"/>
      <c r="L2829" s="9"/>
      <c r="M2829" s="10"/>
      <c r="N2829" s="8"/>
      <c r="O2829" s="12"/>
      <c r="P2829" s="13"/>
      <c r="Q2829" s="14">
        <f>Tabela1[[#This Row],[QTDE/ Fabricação]]-Tabela1[[#This Row],[QTE]]</f>
        <v>0</v>
      </c>
      <c r="R2829" s="19">
        <f t="shared" si="374"/>
        <v>0</v>
      </c>
      <c r="S2829" s="19">
        <f t="shared" si="373"/>
        <v>0</v>
      </c>
      <c r="T2829" s="20">
        <f t="shared" si="375"/>
        <v>0</v>
      </c>
      <c r="U2829" s="17">
        <f>IFERROR(SUMIF('LISTA DE EMBARQUE'!B:B,MICRO!E:E,'LISTA DE EMBARQUE'!G:G),"")</f>
        <v>0</v>
      </c>
      <c r="V2829" s="12" t="str">
        <f>IFERROR(VLOOKUP(Tabela1[[#This Row],[COD.MDE]],'LISTA DE EMBARQUE'!B:L,11,0),"")</f>
        <v/>
      </c>
      <c r="W2829" s="13" t="str">
        <f>IFERROR(COUNTIF(#REF!,Tabela1[[#This Row],[Colunas5]]),"")</f>
        <v/>
      </c>
      <c r="X2829" s="14">
        <f>Tabela1[[#This Row],[QIANTIDADE EXPEDIDA]]*Tabela1[[#This Row],[PESO UNI]]</f>
        <v>0</v>
      </c>
      <c r="Y2829" s="14">
        <f t="shared" si="376"/>
        <v>0</v>
      </c>
      <c r="Z2829" s="21">
        <f>Tabela1[[#This Row],[PESO TOTAL]]-Tabela1[[#This Row],[Peso Expedido]]</f>
        <v>0</v>
      </c>
      <c r="AA2829" s="18"/>
      <c r="AB2829" s="40" t="s">
        <v>3204</v>
      </c>
      <c r="AC2829" s="40"/>
      <c r="AD2829" s="40"/>
      <c r="AE2829" s="40"/>
      <c r="AF2829" s="40"/>
      <c r="AG2829" s="40"/>
      <c r="AH2829" s="40"/>
      <c r="AI2829" s="40" t="str">
        <f t="shared" si="372"/>
        <v>ok</v>
      </c>
      <c r="AJ2829"/>
      <c r="AK2829" t="str">
        <f>Tabela1[[#This Row],[Coluna1]]&amp;Tabela1[[#This Row],[PEDIDO]]</f>
        <v/>
      </c>
      <c r="AL2829"/>
      <c r="AM2829"/>
      <c r="AN2829"/>
      <c r="AO2829" t="str">
        <f t="shared" si="377"/>
        <v>/</v>
      </c>
      <c r="AP2829" t="str">
        <f>Tabela1[[#This Row],[TAG]]&amp;Tabela1[[#This Row],[PEDIDO]]&amp;Tabela1[[#This Row],[PRODUTO]]</f>
        <v/>
      </c>
      <c r="AQ2829" s="23" t="str">
        <f>Tabela1[[#This Row],[PRODUTO]]&amp;Tabela1[[#This Row],[TAG]]</f>
        <v/>
      </c>
      <c r="AR2829" s="183">
        <f>Tabela1[[#This Row],[PESO TOTAL]]*Tabela1[[#This Row],[MATÉRIA PRIMA]]</f>
        <v>0</v>
      </c>
      <c r="AS2829" s="28">
        <f>Tabela1[[#This Row],[PESO TOTAL]]*Tabela1[[#This Row],[PREPARAÇÃO ]]</f>
        <v>0</v>
      </c>
      <c r="AT2829" s="28">
        <f>Tabela1[[#This Row],[PESO TOTAL]]*Tabela1[[#This Row],[CALDEIRARIA]]</f>
        <v>0</v>
      </c>
      <c r="AU2829" s="28">
        <f>Tabela1[[#This Row],[PESO TOTAL]]*Tabela1[[#This Row],[SOLDA]]</f>
        <v>0</v>
      </c>
      <c r="AV2829" s="28">
        <f>Tabela1[[#This Row],[PESO TOTAL]]*Tabela1[[#This Row],[ACABAMENTO]]</f>
        <v>0</v>
      </c>
      <c r="AW2829" s="28">
        <f>Tabela1[[#This Row],[PESO TOTAL]]*Tabela1[[#This Row],[PRONTO ACABADO]]</f>
        <v>0</v>
      </c>
      <c r="AX2829" s="28">
        <f>Tabela1[[#This Row],[PESO TOTAL]]*Tabela1[[#This Row],[EXPEDIÇÃO ]]</f>
        <v>0</v>
      </c>
      <c r="AY2829" s="28" t="str">
        <f>Tabela1[[#This Row],[PEDIDO]]&amp;Tabela1[[#This Row],[PRODUTO]]</f>
        <v/>
      </c>
      <c r="AZ2829" s="44">
        <f>IF(AF2829="",0,IF(ISTEXT(AF2829),H2829*VALUE(SUBSTITUTE(AF2829,"%",""))/100,H2829*AF2829))-Tabela1[[#This Row],[PRONTO ACABADO2]]</f>
        <v>0</v>
      </c>
      <c r="BA2829" s="44">
        <f>IF(AG2829="",0,IF(ISTEXT(AG2829),H2829*VALUE(SUBSTITUTE(AG2829,"%",""))/100,H2829*AG2829))-Tabela1[[#This Row],[PESO EXPEDIDO2]]</f>
        <v>0</v>
      </c>
      <c r="BB2829" s="44">
        <f t="shared" si="378"/>
        <v>0</v>
      </c>
      <c r="BC2829" s="44">
        <f t="shared" si="379"/>
        <v>0</v>
      </c>
      <c r="BD2829" s="44"/>
    </row>
    <row r="2830" spans="1:56" ht="15.75" hidden="1" customHeight="1" x14ac:dyDescent="0.25">
      <c r="A2830" s="6"/>
      <c r="B2830" s="22"/>
      <c r="C2830" s="7"/>
      <c r="D2830" s="46"/>
      <c r="E2830" s="7"/>
      <c r="F2830" s="7"/>
      <c r="G2830" s="44"/>
      <c r="H2830" s="41">
        <f>Tabela1[[#This Row],[PESO UNI]]*Tabela1[[#This Row],[QTE]]</f>
        <v>0</v>
      </c>
      <c r="I2830" s="7"/>
      <c r="J2830" s="8"/>
      <c r="K2830" s="8"/>
      <c r="L2830" s="9"/>
      <c r="M2830" s="10"/>
      <c r="N2830" s="8"/>
      <c r="O2830" s="12"/>
      <c r="P2830" s="13"/>
      <c r="Q2830" s="14">
        <f>Tabela1[[#This Row],[QTDE/ Fabricação]]-Tabela1[[#This Row],[QTE]]</f>
        <v>0</v>
      </c>
      <c r="R2830" s="19">
        <f t="shared" si="374"/>
        <v>0</v>
      </c>
      <c r="S2830" s="19">
        <f t="shared" si="373"/>
        <v>0</v>
      </c>
      <c r="T2830" s="20">
        <f t="shared" si="375"/>
        <v>0</v>
      </c>
      <c r="U2830" s="17">
        <f>IFERROR(SUMIF('LISTA DE EMBARQUE'!B:B,MICRO!E:E,'LISTA DE EMBARQUE'!G:G),"")</f>
        <v>0</v>
      </c>
      <c r="V2830" s="12" t="str">
        <f>IFERROR(VLOOKUP(Tabela1[[#This Row],[COD.MDE]],'LISTA DE EMBARQUE'!B:L,11,0),"")</f>
        <v/>
      </c>
      <c r="W2830" s="13" t="str">
        <f>IFERROR(COUNTIF(#REF!,Tabela1[[#This Row],[Colunas5]]),"")</f>
        <v/>
      </c>
      <c r="X2830" s="14">
        <f>Tabela1[[#This Row],[QIANTIDADE EXPEDIDA]]*Tabela1[[#This Row],[PESO UNI]]</f>
        <v>0</v>
      </c>
      <c r="Y2830" s="14">
        <f t="shared" si="376"/>
        <v>0</v>
      </c>
      <c r="Z2830" s="21">
        <f>Tabela1[[#This Row],[PESO TOTAL]]-Tabela1[[#This Row],[Peso Expedido]]</f>
        <v>0</v>
      </c>
      <c r="AA2830" s="18"/>
      <c r="AB2830" s="40" t="s">
        <v>3204</v>
      </c>
      <c r="AC2830" s="40"/>
      <c r="AD2830" s="40"/>
      <c r="AE2830" s="40"/>
      <c r="AF2830" s="40"/>
      <c r="AG2830" s="40"/>
      <c r="AH2830" s="40"/>
      <c r="AI2830" s="40" t="str">
        <f t="shared" si="372"/>
        <v>ok</v>
      </c>
      <c r="AJ2830"/>
      <c r="AK2830" t="str">
        <f>Tabela1[[#This Row],[Coluna1]]&amp;Tabela1[[#This Row],[PEDIDO]]</f>
        <v/>
      </c>
      <c r="AL2830"/>
      <c r="AM2830"/>
      <c r="AN2830"/>
      <c r="AO2830" t="str">
        <f t="shared" si="377"/>
        <v>/</v>
      </c>
      <c r="AP2830" t="str">
        <f>Tabela1[[#This Row],[TAG]]&amp;Tabela1[[#This Row],[PEDIDO]]&amp;Tabela1[[#This Row],[PRODUTO]]</f>
        <v/>
      </c>
      <c r="AQ2830" s="23" t="str">
        <f>Tabela1[[#This Row],[PRODUTO]]&amp;Tabela1[[#This Row],[TAG]]</f>
        <v/>
      </c>
      <c r="AR2830" s="183">
        <f>Tabela1[[#This Row],[PESO TOTAL]]*Tabela1[[#This Row],[MATÉRIA PRIMA]]</f>
        <v>0</v>
      </c>
      <c r="AS2830" s="28">
        <f>Tabela1[[#This Row],[PESO TOTAL]]*Tabela1[[#This Row],[PREPARAÇÃO ]]</f>
        <v>0</v>
      </c>
      <c r="AT2830" s="28">
        <f>Tabela1[[#This Row],[PESO TOTAL]]*Tabela1[[#This Row],[CALDEIRARIA]]</f>
        <v>0</v>
      </c>
      <c r="AU2830" s="28">
        <f>Tabela1[[#This Row],[PESO TOTAL]]*Tabela1[[#This Row],[SOLDA]]</f>
        <v>0</v>
      </c>
      <c r="AV2830" s="28">
        <f>Tabela1[[#This Row],[PESO TOTAL]]*Tabela1[[#This Row],[ACABAMENTO]]</f>
        <v>0</v>
      </c>
      <c r="AW2830" s="28">
        <f>Tabela1[[#This Row],[PESO TOTAL]]*Tabela1[[#This Row],[PRONTO ACABADO]]</f>
        <v>0</v>
      </c>
      <c r="AX2830" s="28">
        <f>Tabela1[[#This Row],[PESO TOTAL]]*Tabela1[[#This Row],[EXPEDIÇÃO ]]</f>
        <v>0</v>
      </c>
      <c r="AY2830" s="28" t="str">
        <f>Tabela1[[#This Row],[PEDIDO]]&amp;Tabela1[[#This Row],[PRODUTO]]</f>
        <v/>
      </c>
      <c r="AZ2830" s="44">
        <f>IF(AF2830="",0,IF(ISTEXT(AF2830),H2830*VALUE(SUBSTITUTE(AF2830,"%",""))/100,H2830*AF2830))-Tabela1[[#This Row],[PRONTO ACABADO2]]</f>
        <v>0</v>
      </c>
      <c r="BA2830" s="44">
        <f>IF(AG2830="",0,IF(ISTEXT(AG2830),H2830*VALUE(SUBSTITUTE(AG2830,"%",""))/100,H2830*AG2830))-Tabela1[[#This Row],[PESO EXPEDIDO2]]</f>
        <v>0</v>
      </c>
      <c r="BB2830" s="44">
        <f t="shared" si="378"/>
        <v>0</v>
      </c>
      <c r="BC2830" s="44">
        <f t="shared" si="379"/>
        <v>0</v>
      </c>
      <c r="BD2830" s="44"/>
    </row>
    <row r="2831" spans="1:56" ht="15.75" hidden="1" customHeight="1" x14ac:dyDescent="0.25">
      <c r="A2831" s="6"/>
      <c r="B2831" s="22"/>
      <c r="C2831" s="7"/>
      <c r="D2831" s="46"/>
      <c r="E2831" s="7"/>
      <c r="F2831" s="7"/>
      <c r="G2831" s="44"/>
      <c r="H2831" s="41">
        <f>Tabela1[[#This Row],[PESO UNI]]*Tabela1[[#This Row],[QTE]]</f>
        <v>0</v>
      </c>
      <c r="I2831" s="7"/>
      <c r="J2831" s="8"/>
      <c r="K2831" s="8"/>
      <c r="L2831" s="9"/>
      <c r="M2831" s="10"/>
      <c r="N2831" s="8"/>
      <c r="O2831" s="12"/>
      <c r="P2831" s="13"/>
      <c r="Q2831" s="14">
        <f>Tabela1[[#This Row],[QTDE/ Fabricação]]-Tabela1[[#This Row],[QTE]]</f>
        <v>0</v>
      </c>
      <c r="R2831" s="19">
        <f t="shared" si="374"/>
        <v>0</v>
      </c>
      <c r="S2831" s="19">
        <f t="shared" si="373"/>
        <v>0</v>
      </c>
      <c r="T2831" s="20">
        <f t="shared" si="375"/>
        <v>0</v>
      </c>
      <c r="U2831" s="17">
        <f>IFERROR(SUMIF('LISTA DE EMBARQUE'!B:B,MICRO!E:E,'LISTA DE EMBARQUE'!G:G),"")</f>
        <v>0</v>
      </c>
      <c r="V2831" s="12" t="str">
        <f>IFERROR(VLOOKUP(Tabela1[[#This Row],[COD.MDE]],'LISTA DE EMBARQUE'!B:L,11,0),"")</f>
        <v/>
      </c>
      <c r="W2831" s="13" t="str">
        <f>IFERROR(COUNTIF(#REF!,Tabela1[[#This Row],[Colunas5]]),"")</f>
        <v/>
      </c>
      <c r="X2831" s="14">
        <f>Tabela1[[#This Row],[QIANTIDADE EXPEDIDA]]*Tabela1[[#This Row],[PESO UNI]]</f>
        <v>0</v>
      </c>
      <c r="Y2831" s="14">
        <f t="shared" si="376"/>
        <v>0</v>
      </c>
      <c r="Z2831" s="21">
        <f>Tabela1[[#This Row],[PESO TOTAL]]-Tabela1[[#This Row],[Peso Expedido]]</f>
        <v>0</v>
      </c>
      <c r="AA2831" s="18"/>
      <c r="AB2831" s="40" t="s">
        <v>3204</v>
      </c>
      <c r="AC2831" s="40"/>
      <c r="AD2831" s="40"/>
      <c r="AE2831" s="40"/>
      <c r="AF2831" s="40"/>
      <c r="AG2831" s="40"/>
      <c r="AH2831" s="40"/>
      <c r="AI2831" s="40" t="str">
        <f t="shared" si="372"/>
        <v>ok</v>
      </c>
      <c r="AJ2831"/>
      <c r="AK2831" t="str">
        <f>Tabela1[[#This Row],[Coluna1]]&amp;Tabela1[[#This Row],[PEDIDO]]</f>
        <v/>
      </c>
      <c r="AL2831"/>
      <c r="AM2831"/>
      <c r="AN2831"/>
      <c r="AO2831" t="str">
        <f t="shared" si="377"/>
        <v>/</v>
      </c>
      <c r="AP2831" t="str">
        <f>Tabela1[[#This Row],[TAG]]&amp;Tabela1[[#This Row],[PEDIDO]]&amp;Tabela1[[#This Row],[PRODUTO]]</f>
        <v/>
      </c>
      <c r="AQ2831" s="23" t="str">
        <f>Tabela1[[#This Row],[PRODUTO]]&amp;Tabela1[[#This Row],[TAG]]</f>
        <v/>
      </c>
      <c r="AR2831" s="183">
        <f>Tabela1[[#This Row],[PESO TOTAL]]*Tabela1[[#This Row],[MATÉRIA PRIMA]]</f>
        <v>0</v>
      </c>
      <c r="AS2831" s="28">
        <f>Tabela1[[#This Row],[PESO TOTAL]]*Tabela1[[#This Row],[PREPARAÇÃO ]]</f>
        <v>0</v>
      </c>
      <c r="AT2831" s="28">
        <f>Tabela1[[#This Row],[PESO TOTAL]]*Tabela1[[#This Row],[CALDEIRARIA]]</f>
        <v>0</v>
      </c>
      <c r="AU2831" s="28">
        <f>Tabela1[[#This Row],[PESO TOTAL]]*Tabela1[[#This Row],[SOLDA]]</f>
        <v>0</v>
      </c>
      <c r="AV2831" s="28">
        <f>Tabela1[[#This Row],[PESO TOTAL]]*Tabela1[[#This Row],[ACABAMENTO]]</f>
        <v>0</v>
      </c>
      <c r="AW2831" s="28">
        <f>Tabela1[[#This Row],[PESO TOTAL]]*Tabela1[[#This Row],[PRONTO ACABADO]]</f>
        <v>0</v>
      </c>
      <c r="AX2831" s="28">
        <f>Tabela1[[#This Row],[PESO TOTAL]]*Tabela1[[#This Row],[EXPEDIÇÃO ]]</f>
        <v>0</v>
      </c>
      <c r="AY2831" s="28" t="str">
        <f>Tabela1[[#This Row],[PEDIDO]]&amp;Tabela1[[#This Row],[PRODUTO]]</f>
        <v/>
      </c>
      <c r="AZ2831" s="44">
        <f>IF(AF2831="",0,IF(ISTEXT(AF2831),H2831*VALUE(SUBSTITUTE(AF2831,"%",""))/100,H2831*AF2831))-Tabela1[[#This Row],[PRONTO ACABADO2]]</f>
        <v>0</v>
      </c>
      <c r="BA2831" s="44">
        <f>IF(AG2831="",0,IF(ISTEXT(AG2831),H2831*VALUE(SUBSTITUTE(AG2831,"%",""))/100,H2831*AG2831))-Tabela1[[#This Row],[PESO EXPEDIDO2]]</f>
        <v>0</v>
      </c>
      <c r="BB2831" s="44">
        <f t="shared" si="378"/>
        <v>0</v>
      </c>
      <c r="BC2831" s="44">
        <f t="shared" si="379"/>
        <v>0</v>
      </c>
      <c r="BD2831" s="44"/>
    </row>
    <row r="2832" spans="1:56" ht="15.75" hidden="1" customHeight="1" x14ac:dyDescent="0.25">
      <c r="A2832" s="6"/>
      <c r="B2832" s="22"/>
      <c r="C2832" s="7"/>
      <c r="D2832" s="46"/>
      <c r="E2832" s="7"/>
      <c r="F2832" s="7"/>
      <c r="G2832" s="44"/>
      <c r="H2832" s="41">
        <f>Tabela1[[#This Row],[PESO UNI]]*Tabela1[[#This Row],[QTE]]</f>
        <v>0</v>
      </c>
      <c r="I2832" s="7"/>
      <c r="J2832" s="8"/>
      <c r="K2832" s="8"/>
      <c r="L2832" s="9"/>
      <c r="M2832" s="10"/>
      <c r="N2832" s="8"/>
      <c r="O2832" s="12"/>
      <c r="P2832" s="13"/>
      <c r="Q2832" s="14">
        <f>Tabela1[[#This Row],[QTDE/ Fabricação]]-Tabela1[[#This Row],[QTE]]</f>
        <v>0</v>
      </c>
      <c r="R2832" s="19">
        <f t="shared" si="374"/>
        <v>0</v>
      </c>
      <c r="S2832" s="19">
        <f t="shared" si="373"/>
        <v>0</v>
      </c>
      <c r="T2832" s="20">
        <f t="shared" si="375"/>
        <v>0</v>
      </c>
      <c r="U2832" s="17">
        <f>IFERROR(SUMIF('LISTA DE EMBARQUE'!B:B,MICRO!E:E,'LISTA DE EMBARQUE'!G:G),"")</f>
        <v>0</v>
      </c>
      <c r="V2832" s="12" t="str">
        <f>IFERROR(VLOOKUP(Tabela1[[#This Row],[COD.MDE]],'LISTA DE EMBARQUE'!B:L,11,0),"")</f>
        <v/>
      </c>
      <c r="W2832" s="13" t="str">
        <f>IFERROR(COUNTIF(#REF!,Tabela1[[#This Row],[Colunas5]]),"")</f>
        <v/>
      </c>
      <c r="X2832" s="14">
        <f>Tabela1[[#This Row],[QIANTIDADE EXPEDIDA]]*Tabela1[[#This Row],[PESO UNI]]</f>
        <v>0</v>
      </c>
      <c r="Y2832" s="14">
        <f t="shared" si="376"/>
        <v>0</v>
      </c>
      <c r="Z2832" s="21">
        <f>Tabela1[[#This Row],[PESO TOTAL]]-Tabela1[[#This Row],[Peso Expedido]]</f>
        <v>0</v>
      </c>
      <c r="AA2832" s="18"/>
      <c r="AB2832" s="40" t="s">
        <v>3204</v>
      </c>
      <c r="AC2832" s="40"/>
      <c r="AD2832" s="40"/>
      <c r="AE2832" s="40"/>
      <c r="AF2832" s="40"/>
      <c r="AG2832" s="40"/>
      <c r="AH2832" s="40"/>
      <c r="AI2832" s="40" t="str">
        <f t="shared" si="372"/>
        <v>ok</v>
      </c>
      <c r="AJ2832"/>
      <c r="AK2832" t="str">
        <f>Tabela1[[#This Row],[Coluna1]]&amp;Tabela1[[#This Row],[PEDIDO]]</f>
        <v/>
      </c>
      <c r="AL2832"/>
      <c r="AM2832"/>
      <c r="AN2832"/>
      <c r="AO2832" t="str">
        <f t="shared" si="377"/>
        <v>/</v>
      </c>
      <c r="AP2832" t="str">
        <f>Tabela1[[#This Row],[TAG]]&amp;Tabela1[[#This Row],[PEDIDO]]&amp;Tabela1[[#This Row],[PRODUTO]]</f>
        <v/>
      </c>
      <c r="AQ2832" s="23" t="str">
        <f>Tabela1[[#This Row],[PRODUTO]]&amp;Tabela1[[#This Row],[TAG]]</f>
        <v/>
      </c>
      <c r="AR2832" s="183">
        <f>Tabela1[[#This Row],[PESO TOTAL]]*Tabela1[[#This Row],[MATÉRIA PRIMA]]</f>
        <v>0</v>
      </c>
      <c r="AS2832" s="28">
        <f>Tabela1[[#This Row],[PESO TOTAL]]*Tabela1[[#This Row],[PREPARAÇÃO ]]</f>
        <v>0</v>
      </c>
      <c r="AT2832" s="28">
        <f>Tabela1[[#This Row],[PESO TOTAL]]*Tabela1[[#This Row],[CALDEIRARIA]]</f>
        <v>0</v>
      </c>
      <c r="AU2832" s="28">
        <f>Tabela1[[#This Row],[PESO TOTAL]]*Tabela1[[#This Row],[SOLDA]]</f>
        <v>0</v>
      </c>
      <c r="AV2832" s="28">
        <f>Tabela1[[#This Row],[PESO TOTAL]]*Tabela1[[#This Row],[ACABAMENTO]]</f>
        <v>0</v>
      </c>
      <c r="AW2832" s="28">
        <f>Tabela1[[#This Row],[PESO TOTAL]]*Tabela1[[#This Row],[PRONTO ACABADO]]</f>
        <v>0</v>
      </c>
      <c r="AX2832" s="28">
        <f>Tabela1[[#This Row],[PESO TOTAL]]*Tabela1[[#This Row],[EXPEDIÇÃO ]]</f>
        <v>0</v>
      </c>
      <c r="AY2832" s="28" t="str">
        <f>Tabela1[[#This Row],[PEDIDO]]&amp;Tabela1[[#This Row],[PRODUTO]]</f>
        <v/>
      </c>
      <c r="AZ2832" s="44">
        <f>IF(AF2832="",0,IF(ISTEXT(AF2832),H2832*VALUE(SUBSTITUTE(AF2832,"%",""))/100,H2832*AF2832))-Tabela1[[#This Row],[PRONTO ACABADO2]]</f>
        <v>0</v>
      </c>
      <c r="BA2832" s="44">
        <f>IF(AG2832="",0,IF(ISTEXT(AG2832),H2832*VALUE(SUBSTITUTE(AG2832,"%",""))/100,H2832*AG2832))-Tabela1[[#This Row],[PESO EXPEDIDO2]]</f>
        <v>0</v>
      </c>
      <c r="BB2832" s="44">
        <f t="shared" si="378"/>
        <v>0</v>
      </c>
      <c r="BC2832" s="44">
        <f t="shared" si="379"/>
        <v>0</v>
      </c>
      <c r="BD2832" s="44"/>
    </row>
    <row r="2833" spans="1:56" ht="15.75" hidden="1" customHeight="1" x14ac:dyDescent="0.25">
      <c r="A2833" s="6"/>
      <c r="B2833" s="22"/>
      <c r="C2833" s="7"/>
      <c r="D2833" s="46"/>
      <c r="E2833" s="7"/>
      <c r="F2833" s="7"/>
      <c r="G2833" s="44"/>
      <c r="H2833" s="41">
        <f>Tabela1[[#This Row],[PESO UNI]]*Tabela1[[#This Row],[QTE]]</f>
        <v>0</v>
      </c>
      <c r="I2833" s="7"/>
      <c r="J2833" s="8"/>
      <c r="K2833" s="8"/>
      <c r="L2833" s="9"/>
      <c r="M2833" s="10"/>
      <c r="N2833" s="8"/>
      <c r="O2833" s="12"/>
      <c r="P2833" s="13"/>
      <c r="Q2833" s="14">
        <f>Tabela1[[#This Row],[QTDE/ Fabricação]]-Tabela1[[#This Row],[QTE]]</f>
        <v>0</v>
      </c>
      <c r="R2833" s="19">
        <f t="shared" si="374"/>
        <v>0</v>
      </c>
      <c r="S2833" s="19">
        <f t="shared" si="373"/>
        <v>0</v>
      </c>
      <c r="T2833" s="20">
        <f t="shared" si="375"/>
        <v>0</v>
      </c>
      <c r="U2833" s="17">
        <f>IFERROR(SUMIF('LISTA DE EMBARQUE'!B:B,MICRO!E:E,'LISTA DE EMBARQUE'!G:G),"")</f>
        <v>0</v>
      </c>
      <c r="V2833" s="12" t="str">
        <f>IFERROR(VLOOKUP(Tabela1[[#This Row],[COD.MDE]],'LISTA DE EMBARQUE'!B:L,11,0),"")</f>
        <v/>
      </c>
      <c r="W2833" s="13" t="str">
        <f>IFERROR(COUNTIF(#REF!,Tabela1[[#This Row],[Colunas5]]),"")</f>
        <v/>
      </c>
      <c r="X2833" s="14">
        <f>Tabela1[[#This Row],[QIANTIDADE EXPEDIDA]]*Tabela1[[#This Row],[PESO UNI]]</f>
        <v>0</v>
      </c>
      <c r="Y2833" s="14">
        <f t="shared" si="376"/>
        <v>0</v>
      </c>
      <c r="Z2833" s="21">
        <f>Tabela1[[#This Row],[PESO TOTAL]]-Tabela1[[#This Row],[Peso Expedido]]</f>
        <v>0</v>
      </c>
      <c r="AA2833" s="18"/>
      <c r="AB2833" s="40" t="s">
        <v>3204</v>
      </c>
      <c r="AC2833" s="40"/>
      <c r="AD2833" s="40"/>
      <c r="AE2833" s="40"/>
      <c r="AF2833" s="40"/>
      <c r="AG2833" s="40"/>
      <c r="AH2833" s="40"/>
      <c r="AI2833" s="40" t="str">
        <f t="shared" ref="AI2833:AI2896" si="380">IF(Z2833&lt;=0,"ok","")</f>
        <v>ok</v>
      </c>
      <c r="AJ2833"/>
      <c r="AK2833" t="str">
        <f>Tabela1[[#This Row],[Coluna1]]&amp;Tabela1[[#This Row],[PEDIDO]]</f>
        <v/>
      </c>
      <c r="AL2833"/>
      <c r="AM2833"/>
      <c r="AN2833"/>
      <c r="AO2833" t="str">
        <f t="shared" si="377"/>
        <v>/</v>
      </c>
      <c r="AP2833" t="str">
        <f>Tabela1[[#This Row],[TAG]]&amp;Tabela1[[#This Row],[PEDIDO]]&amp;Tabela1[[#This Row],[PRODUTO]]</f>
        <v/>
      </c>
      <c r="AQ2833" s="23" t="str">
        <f>Tabela1[[#This Row],[PRODUTO]]&amp;Tabela1[[#This Row],[TAG]]</f>
        <v/>
      </c>
      <c r="AR2833" s="183">
        <f>Tabela1[[#This Row],[PESO TOTAL]]*Tabela1[[#This Row],[MATÉRIA PRIMA]]</f>
        <v>0</v>
      </c>
      <c r="AS2833" s="28">
        <f>Tabela1[[#This Row],[PESO TOTAL]]*Tabela1[[#This Row],[PREPARAÇÃO ]]</f>
        <v>0</v>
      </c>
      <c r="AT2833" s="28">
        <f>Tabela1[[#This Row],[PESO TOTAL]]*Tabela1[[#This Row],[CALDEIRARIA]]</f>
        <v>0</v>
      </c>
      <c r="AU2833" s="28">
        <f>Tabela1[[#This Row],[PESO TOTAL]]*Tabela1[[#This Row],[SOLDA]]</f>
        <v>0</v>
      </c>
      <c r="AV2833" s="28">
        <f>Tabela1[[#This Row],[PESO TOTAL]]*Tabela1[[#This Row],[ACABAMENTO]]</f>
        <v>0</v>
      </c>
      <c r="AW2833" s="28">
        <f>Tabela1[[#This Row],[PESO TOTAL]]*Tabela1[[#This Row],[PRONTO ACABADO]]</f>
        <v>0</v>
      </c>
      <c r="AX2833" s="28">
        <f>Tabela1[[#This Row],[PESO TOTAL]]*Tabela1[[#This Row],[EXPEDIÇÃO ]]</f>
        <v>0</v>
      </c>
      <c r="AY2833" s="28" t="str">
        <f>Tabela1[[#This Row],[PEDIDO]]&amp;Tabela1[[#This Row],[PRODUTO]]</f>
        <v/>
      </c>
      <c r="AZ2833" s="44">
        <f>IF(AF2833="",0,IF(ISTEXT(AF2833),H2833*VALUE(SUBSTITUTE(AF2833,"%",""))/100,H2833*AF2833))-Tabela1[[#This Row],[PRONTO ACABADO2]]</f>
        <v>0</v>
      </c>
      <c r="BA2833" s="44">
        <f>IF(AG2833="",0,IF(ISTEXT(AG2833),H2833*VALUE(SUBSTITUTE(AG2833,"%",""))/100,H2833*AG2833))-Tabela1[[#This Row],[PESO EXPEDIDO2]]</f>
        <v>0</v>
      </c>
      <c r="BB2833" s="44">
        <f t="shared" si="378"/>
        <v>0</v>
      </c>
      <c r="BC2833" s="44">
        <f t="shared" si="379"/>
        <v>0</v>
      </c>
      <c r="BD2833" s="44"/>
    </row>
    <row r="2834" spans="1:56" ht="15.75" hidden="1" customHeight="1" x14ac:dyDescent="0.25">
      <c r="A2834" s="6"/>
      <c r="B2834" s="22"/>
      <c r="C2834" s="7"/>
      <c r="D2834" s="46"/>
      <c r="E2834" s="7"/>
      <c r="F2834" s="7"/>
      <c r="G2834" s="44"/>
      <c r="H2834" s="41">
        <f>Tabela1[[#This Row],[PESO UNI]]*Tabela1[[#This Row],[QTE]]</f>
        <v>0</v>
      </c>
      <c r="I2834" s="7"/>
      <c r="J2834" s="8"/>
      <c r="K2834" s="8"/>
      <c r="L2834" s="9"/>
      <c r="M2834" s="10"/>
      <c r="N2834" s="8"/>
      <c r="O2834" s="12"/>
      <c r="P2834" s="13"/>
      <c r="Q2834" s="14">
        <f>Tabela1[[#This Row],[QTDE/ Fabricação]]-Tabela1[[#This Row],[QTE]]</f>
        <v>0</v>
      </c>
      <c r="R2834" s="19">
        <f t="shared" si="374"/>
        <v>0</v>
      </c>
      <c r="S2834" s="19">
        <f t="shared" si="373"/>
        <v>0</v>
      </c>
      <c r="T2834" s="20">
        <f t="shared" si="375"/>
        <v>0</v>
      </c>
      <c r="U2834" s="17">
        <f>IFERROR(SUMIF('LISTA DE EMBARQUE'!B:B,MICRO!E:E,'LISTA DE EMBARQUE'!G:G),"")</f>
        <v>0</v>
      </c>
      <c r="V2834" s="12" t="str">
        <f>IFERROR(VLOOKUP(Tabela1[[#This Row],[COD.MDE]],'LISTA DE EMBARQUE'!B:L,11,0),"")</f>
        <v/>
      </c>
      <c r="W2834" s="13" t="str">
        <f>IFERROR(COUNTIF(#REF!,Tabela1[[#This Row],[Colunas5]]),"")</f>
        <v/>
      </c>
      <c r="X2834" s="14">
        <f>Tabela1[[#This Row],[QIANTIDADE EXPEDIDA]]*Tabela1[[#This Row],[PESO UNI]]</f>
        <v>0</v>
      </c>
      <c r="Y2834" s="14">
        <f t="shared" si="376"/>
        <v>0</v>
      </c>
      <c r="Z2834" s="21">
        <f>Tabela1[[#This Row],[PESO TOTAL]]-Tabela1[[#This Row],[Peso Expedido]]</f>
        <v>0</v>
      </c>
      <c r="AA2834" s="18"/>
      <c r="AB2834" s="40" t="s">
        <v>3204</v>
      </c>
      <c r="AC2834" s="40"/>
      <c r="AD2834" s="40"/>
      <c r="AE2834" s="40"/>
      <c r="AF2834" s="40"/>
      <c r="AG2834" s="40"/>
      <c r="AH2834" s="40"/>
      <c r="AI2834" s="40" t="str">
        <f t="shared" si="380"/>
        <v>ok</v>
      </c>
      <c r="AJ2834"/>
      <c r="AK2834" t="str">
        <f>Tabela1[[#This Row],[Coluna1]]&amp;Tabela1[[#This Row],[PEDIDO]]</f>
        <v/>
      </c>
      <c r="AL2834"/>
      <c r="AM2834"/>
      <c r="AN2834"/>
      <c r="AO2834" t="str">
        <f t="shared" si="377"/>
        <v>/</v>
      </c>
      <c r="AP2834" t="str">
        <f>Tabela1[[#This Row],[TAG]]&amp;Tabela1[[#This Row],[PEDIDO]]&amp;Tabela1[[#This Row],[PRODUTO]]</f>
        <v/>
      </c>
      <c r="AQ2834" s="23" t="str">
        <f>Tabela1[[#This Row],[PRODUTO]]&amp;Tabela1[[#This Row],[TAG]]</f>
        <v/>
      </c>
      <c r="AR2834" s="183">
        <f>Tabela1[[#This Row],[PESO TOTAL]]*Tabela1[[#This Row],[MATÉRIA PRIMA]]</f>
        <v>0</v>
      </c>
      <c r="AS2834" s="28">
        <f>Tabela1[[#This Row],[PESO TOTAL]]*Tabela1[[#This Row],[PREPARAÇÃO ]]</f>
        <v>0</v>
      </c>
      <c r="AT2834" s="28">
        <f>Tabela1[[#This Row],[PESO TOTAL]]*Tabela1[[#This Row],[CALDEIRARIA]]</f>
        <v>0</v>
      </c>
      <c r="AU2834" s="28">
        <f>Tabela1[[#This Row],[PESO TOTAL]]*Tabela1[[#This Row],[SOLDA]]</f>
        <v>0</v>
      </c>
      <c r="AV2834" s="28">
        <f>Tabela1[[#This Row],[PESO TOTAL]]*Tabela1[[#This Row],[ACABAMENTO]]</f>
        <v>0</v>
      </c>
      <c r="AW2834" s="28">
        <f>Tabela1[[#This Row],[PESO TOTAL]]*Tabela1[[#This Row],[PRONTO ACABADO]]</f>
        <v>0</v>
      </c>
      <c r="AX2834" s="28">
        <f>Tabela1[[#This Row],[PESO TOTAL]]*Tabela1[[#This Row],[EXPEDIÇÃO ]]</f>
        <v>0</v>
      </c>
      <c r="AY2834" s="28" t="str">
        <f>Tabela1[[#This Row],[PEDIDO]]&amp;Tabela1[[#This Row],[PRODUTO]]</f>
        <v/>
      </c>
      <c r="AZ2834" s="44">
        <f>IF(AF2834="",0,IF(ISTEXT(AF2834),H2834*VALUE(SUBSTITUTE(AF2834,"%",""))/100,H2834*AF2834))-Tabela1[[#This Row],[PRONTO ACABADO2]]</f>
        <v>0</v>
      </c>
      <c r="BA2834" s="44">
        <f>IF(AG2834="",0,IF(ISTEXT(AG2834),H2834*VALUE(SUBSTITUTE(AG2834,"%",""))/100,H2834*AG2834))-Tabela1[[#This Row],[PESO EXPEDIDO2]]</f>
        <v>0</v>
      </c>
      <c r="BB2834" s="44">
        <f t="shared" si="378"/>
        <v>0</v>
      </c>
      <c r="BC2834" s="44">
        <f t="shared" si="379"/>
        <v>0</v>
      </c>
      <c r="BD2834" s="44"/>
    </row>
    <row r="2835" spans="1:56" ht="15.75" hidden="1" customHeight="1" x14ac:dyDescent="0.25">
      <c r="A2835" s="6"/>
      <c r="B2835" s="22"/>
      <c r="C2835" s="7"/>
      <c r="D2835" s="46"/>
      <c r="E2835" s="7"/>
      <c r="F2835" s="7"/>
      <c r="G2835" s="44"/>
      <c r="H2835" s="41">
        <f>Tabela1[[#This Row],[PESO UNI]]*Tabela1[[#This Row],[QTE]]</f>
        <v>0</v>
      </c>
      <c r="I2835" s="7"/>
      <c r="J2835" s="8"/>
      <c r="K2835" s="8"/>
      <c r="L2835" s="9"/>
      <c r="M2835" s="10"/>
      <c r="N2835" s="8"/>
      <c r="O2835" s="12"/>
      <c r="P2835" s="13"/>
      <c r="Q2835" s="14">
        <f>Tabela1[[#This Row],[QTDE/ Fabricação]]-Tabela1[[#This Row],[QTE]]</f>
        <v>0</v>
      </c>
      <c r="R2835" s="19">
        <f t="shared" si="374"/>
        <v>0</v>
      </c>
      <c r="S2835" s="19">
        <f t="shared" si="373"/>
        <v>0</v>
      </c>
      <c r="T2835" s="20">
        <f t="shared" si="375"/>
        <v>0</v>
      </c>
      <c r="U2835" s="17">
        <f>IFERROR(SUMIF('LISTA DE EMBARQUE'!B:B,MICRO!E:E,'LISTA DE EMBARQUE'!G:G),"")</f>
        <v>0</v>
      </c>
      <c r="V2835" s="12" t="str">
        <f>IFERROR(VLOOKUP(Tabela1[[#This Row],[COD.MDE]],'LISTA DE EMBARQUE'!B:L,11,0),"")</f>
        <v/>
      </c>
      <c r="W2835" s="13" t="str">
        <f>IFERROR(COUNTIF(#REF!,Tabela1[[#This Row],[Colunas5]]),"")</f>
        <v/>
      </c>
      <c r="X2835" s="14">
        <f>Tabela1[[#This Row],[QIANTIDADE EXPEDIDA]]*Tabela1[[#This Row],[PESO UNI]]</f>
        <v>0</v>
      </c>
      <c r="Y2835" s="14">
        <f t="shared" si="376"/>
        <v>0</v>
      </c>
      <c r="Z2835" s="21">
        <f>Tabela1[[#This Row],[PESO TOTAL]]-Tabela1[[#This Row],[Peso Expedido]]</f>
        <v>0</v>
      </c>
      <c r="AA2835" s="18"/>
      <c r="AB2835" s="40" t="s">
        <v>3204</v>
      </c>
      <c r="AC2835" s="40"/>
      <c r="AD2835" s="40"/>
      <c r="AE2835" s="40"/>
      <c r="AF2835" s="40"/>
      <c r="AG2835" s="40"/>
      <c r="AH2835" s="40"/>
      <c r="AI2835" s="40" t="str">
        <f t="shared" si="380"/>
        <v>ok</v>
      </c>
      <c r="AJ2835"/>
      <c r="AK2835" t="str">
        <f>Tabela1[[#This Row],[Coluna1]]&amp;Tabela1[[#This Row],[PEDIDO]]</f>
        <v/>
      </c>
      <c r="AL2835"/>
      <c r="AM2835"/>
      <c r="AN2835"/>
      <c r="AO2835" t="str">
        <f t="shared" si="377"/>
        <v>/</v>
      </c>
      <c r="AP2835" t="str">
        <f>Tabela1[[#This Row],[TAG]]&amp;Tabela1[[#This Row],[PEDIDO]]&amp;Tabela1[[#This Row],[PRODUTO]]</f>
        <v/>
      </c>
      <c r="AQ2835" s="23" t="str">
        <f>Tabela1[[#This Row],[PRODUTO]]&amp;Tabela1[[#This Row],[TAG]]</f>
        <v/>
      </c>
      <c r="AR2835" s="183">
        <f>Tabela1[[#This Row],[PESO TOTAL]]*Tabela1[[#This Row],[MATÉRIA PRIMA]]</f>
        <v>0</v>
      </c>
      <c r="AS2835" s="28">
        <f>Tabela1[[#This Row],[PESO TOTAL]]*Tabela1[[#This Row],[PREPARAÇÃO ]]</f>
        <v>0</v>
      </c>
      <c r="AT2835" s="28">
        <f>Tabela1[[#This Row],[PESO TOTAL]]*Tabela1[[#This Row],[CALDEIRARIA]]</f>
        <v>0</v>
      </c>
      <c r="AU2835" s="28">
        <f>Tabela1[[#This Row],[PESO TOTAL]]*Tabela1[[#This Row],[SOLDA]]</f>
        <v>0</v>
      </c>
      <c r="AV2835" s="28">
        <f>Tabela1[[#This Row],[PESO TOTAL]]*Tabela1[[#This Row],[ACABAMENTO]]</f>
        <v>0</v>
      </c>
      <c r="AW2835" s="28">
        <f>Tabela1[[#This Row],[PESO TOTAL]]*Tabela1[[#This Row],[PRONTO ACABADO]]</f>
        <v>0</v>
      </c>
      <c r="AX2835" s="28">
        <f>Tabela1[[#This Row],[PESO TOTAL]]*Tabela1[[#This Row],[EXPEDIÇÃO ]]</f>
        <v>0</v>
      </c>
      <c r="AY2835" s="28" t="str">
        <f>Tabela1[[#This Row],[PEDIDO]]&amp;Tabela1[[#This Row],[PRODUTO]]</f>
        <v/>
      </c>
      <c r="AZ2835" s="44">
        <f>IF(AF2835="",0,IF(ISTEXT(AF2835),H2835*VALUE(SUBSTITUTE(AF2835,"%",""))/100,H2835*AF2835))-Tabela1[[#This Row],[PRONTO ACABADO2]]</f>
        <v>0</v>
      </c>
      <c r="BA2835" s="44">
        <f>IF(AG2835="",0,IF(ISTEXT(AG2835),H2835*VALUE(SUBSTITUTE(AG2835,"%",""))/100,H2835*AG2835))-Tabela1[[#This Row],[PESO EXPEDIDO2]]</f>
        <v>0</v>
      </c>
      <c r="BB2835" s="44">
        <f t="shared" si="378"/>
        <v>0</v>
      </c>
      <c r="BC2835" s="44">
        <f t="shared" si="379"/>
        <v>0</v>
      </c>
      <c r="BD2835" s="44"/>
    </row>
    <row r="2836" spans="1:56" ht="15.75" hidden="1" customHeight="1" x14ac:dyDescent="0.25">
      <c r="A2836" s="6"/>
      <c r="B2836" s="22"/>
      <c r="C2836" s="7"/>
      <c r="D2836" s="46"/>
      <c r="E2836" s="7"/>
      <c r="F2836" s="7"/>
      <c r="G2836" s="44"/>
      <c r="H2836" s="41">
        <f>Tabela1[[#This Row],[PESO UNI]]*Tabela1[[#This Row],[QTE]]</f>
        <v>0</v>
      </c>
      <c r="I2836" s="7"/>
      <c r="J2836" s="8"/>
      <c r="K2836" s="8"/>
      <c r="L2836" s="9"/>
      <c r="M2836" s="10"/>
      <c r="N2836" s="8"/>
      <c r="O2836" s="12"/>
      <c r="P2836" s="13"/>
      <c r="Q2836" s="14">
        <f>Tabela1[[#This Row],[QTDE/ Fabricação]]-Tabela1[[#This Row],[QTE]]</f>
        <v>0</v>
      </c>
      <c r="R2836" s="19">
        <f t="shared" si="374"/>
        <v>0</v>
      </c>
      <c r="S2836" s="19">
        <f t="shared" si="373"/>
        <v>0</v>
      </c>
      <c r="T2836" s="20">
        <f t="shared" si="375"/>
        <v>0</v>
      </c>
      <c r="U2836" s="17">
        <f>IFERROR(SUMIF('LISTA DE EMBARQUE'!B:B,MICRO!E:E,'LISTA DE EMBARQUE'!G:G),"")</f>
        <v>0</v>
      </c>
      <c r="V2836" s="12" t="str">
        <f>IFERROR(VLOOKUP(Tabela1[[#This Row],[COD.MDE]],'LISTA DE EMBARQUE'!B:L,11,0),"")</f>
        <v/>
      </c>
      <c r="W2836" s="13" t="str">
        <f>IFERROR(COUNTIF(#REF!,Tabela1[[#This Row],[Colunas5]]),"")</f>
        <v/>
      </c>
      <c r="X2836" s="14">
        <f>Tabela1[[#This Row],[QIANTIDADE EXPEDIDA]]*Tabela1[[#This Row],[PESO UNI]]</f>
        <v>0</v>
      </c>
      <c r="Y2836" s="14">
        <f t="shared" si="376"/>
        <v>0</v>
      </c>
      <c r="Z2836" s="21">
        <f>Tabela1[[#This Row],[PESO TOTAL]]-Tabela1[[#This Row],[Peso Expedido]]</f>
        <v>0</v>
      </c>
      <c r="AA2836" s="18"/>
      <c r="AB2836" s="40" t="s">
        <v>3204</v>
      </c>
      <c r="AC2836" s="40"/>
      <c r="AD2836" s="40"/>
      <c r="AE2836" s="40"/>
      <c r="AF2836" s="40"/>
      <c r="AG2836" s="40"/>
      <c r="AH2836" s="40"/>
      <c r="AI2836" s="40" t="str">
        <f t="shared" si="380"/>
        <v>ok</v>
      </c>
      <c r="AJ2836"/>
      <c r="AK2836" t="str">
        <f>Tabela1[[#This Row],[Coluna1]]&amp;Tabela1[[#This Row],[PEDIDO]]</f>
        <v/>
      </c>
      <c r="AL2836"/>
      <c r="AM2836"/>
      <c r="AN2836"/>
      <c r="AO2836" t="str">
        <f t="shared" si="377"/>
        <v>/</v>
      </c>
      <c r="AP2836" t="str">
        <f>Tabela1[[#This Row],[TAG]]&amp;Tabela1[[#This Row],[PEDIDO]]&amp;Tabela1[[#This Row],[PRODUTO]]</f>
        <v/>
      </c>
      <c r="AQ2836" s="23" t="str">
        <f>Tabela1[[#This Row],[PRODUTO]]&amp;Tabela1[[#This Row],[TAG]]</f>
        <v/>
      </c>
      <c r="AR2836" s="183">
        <f>Tabela1[[#This Row],[PESO TOTAL]]*Tabela1[[#This Row],[MATÉRIA PRIMA]]</f>
        <v>0</v>
      </c>
      <c r="AS2836" s="28">
        <f>Tabela1[[#This Row],[PESO TOTAL]]*Tabela1[[#This Row],[PREPARAÇÃO ]]</f>
        <v>0</v>
      </c>
      <c r="AT2836" s="28">
        <f>Tabela1[[#This Row],[PESO TOTAL]]*Tabela1[[#This Row],[CALDEIRARIA]]</f>
        <v>0</v>
      </c>
      <c r="AU2836" s="28">
        <f>Tabela1[[#This Row],[PESO TOTAL]]*Tabela1[[#This Row],[SOLDA]]</f>
        <v>0</v>
      </c>
      <c r="AV2836" s="28">
        <f>Tabela1[[#This Row],[PESO TOTAL]]*Tabela1[[#This Row],[ACABAMENTO]]</f>
        <v>0</v>
      </c>
      <c r="AW2836" s="28">
        <f>Tabela1[[#This Row],[PESO TOTAL]]*Tabela1[[#This Row],[PRONTO ACABADO]]</f>
        <v>0</v>
      </c>
      <c r="AX2836" s="28">
        <f>Tabela1[[#This Row],[PESO TOTAL]]*Tabela1[[#This Row],[EXPEDIÇÃO ]]</f>
        <v>0</v>
      </c>
      <c r="AY2836" s="28" t="str">
        <f>Tabela1[[#This Row],[PEDIDO]]&amp;Tabela1[[#This Row],[PRODUTO]]</f>
        <v/>
      </c>
      <c r="AZ2836" s="44">
        <f>IF(AF2836="",0,IF(ISTEXT(AF2836),H2836*VALUE(SUBSTITUTE(AF2836,"%",""))/100,H2836*AF2836))-Tabela1[[#This Row],[PRONTO ACABADO2]]</f>
        <v>0</v>
      </c>
      <c r="BA2836" s="44">
        <f>IF(AG2836="",0,IF(ISTEXT(AG2836),H2836*VALUE(SUBSTITUTE(AG2836,"%",""))/100,H2836*AG2836))-Tabela1[[#This Row],[PESO EXPEDIDO2]]</f>
        <v>0</v>
      </c>
      <c r="BB2836" s="44">
        <f t="shared" si="378"/>
        <v>0</v>
      </c>
      <c r="BC2836" s="44">
        <f t="shared" si="379"/>
        <v>0</v>
      </c>
      <c r="BD2836" s="44"/>
    </row>
    <row r="2837" spans="1:56" ht="15.75" hidden="1" customHeight="1" x14ac:dyDescent="0.25">
      <c r="A2837" s="6"/>
      <c r="B2837" s="22"/>
      <c r="C2837" s="7"/>
      <c r="D2837" s="46"/>
      <c r="E2837" s="7"/>
      <c r="F2837" s="7"/>
      <c r="G2837" s="44"/>
      <c r="H2837" s="41">
        <f>Tabela1[[#This Row],[PESO UNI]]*Tabela1[[#This Row],[QTE]]</f>
        <v>0</v>
      </c>
      <c r="I2837" s="7"/>
      <c r="J2837" s="8"/>
      <c r="K2837" s="8"/>
      <c r="L2837" s="9"/>
      <c r="M2837" s="10"/>
      <c r="N2837" s="8"/>
      <c r="O2837" s="12"/>
      <c r="P2837" s="13"/>
      <c r="Q2837" s="14">
        <f>Tabela1[[#This Row],[QTDE/ Fabricação]]-Tabela1[[#This Row],[QTE]]</f>
        <v>0</v>
      </c>
      <c r="R2837" s="19">
        <f t="shared" si="374"/>
        <v>0</v>
      </c>
      <c r="S2837" s="19">
        <f t="shared" si="373"/>
        <v>0</v>
      </c>
      <c r="T2837" s="20">
        <f t="shared" si="375"/>
        <v>0</v>
      </c>
      <c r="U2837" s="17">
        <f>IFERROR(SUMIF('LISTA DE EMBARQUE'!B:B,MICRO!E:E,'LISTA DE EMBARQUE'!G:G),"")</f>
        <v>0</v>
      </c>
      <c r="V2837" s="12" t="str">
        <f>IFERROR(VLOOKUP(Tabela1[[#This Row],[COD.MDE]],'LISTA DE EMBARQUE'!B:L,11,0),"")</f>
        <v/>
      </c>
      <c r="W2837" s="13" t="str">
        <f>IFERROR(COUNTIF(#REF!,Tabela1[[#This Row],[Colunas5]]),"")</f>
        <v/>
      </c>
      <c r="X2837" s="14">
        <f>Tabela1[[#This Row],[QIANTIDADE EXPEDIDA]]*Tabela1[[#This Row],[PESO UNI]]</f>
        <v>0</v>
      </c>
      <c r="Y2837" s="14">
        <f t="shared" si="376"/>
        <v>0</v>
      </c>
      <c r="Z2837" s="21">
        <f>Tabela1[[#This Row],[PESO TOTAL]]-Tabela1[[#This Row],[Peso Expedido]]</f>
        <v>0</v>
      </c>
      <c r="AA2837" s="18"/>
      <c r="AB2837" s="40" t="s">
        <v>3204</v>
      </c>
      <c r="AC2837" s="40"/>
      <c r="AD2837" s="40"/>
      <c r="AE2837" s="40"/>
      <c r="AF2837" s="40"/>
      <c r="AG2837" s="40"/>
      <c r="AH2837" s="40"/>
      <c r="AI2837" s="40" t="str">
        <f t="shared" si="380"/>
        <v>ok</v>
      </c>
      <c r="AJ2837"/>
      <c r="AK2837" t="str">
        <f>Tabela1[[#This Row],[Coluna1]]&amp;Tabela1[[#This Row],[PEDIDO]]</f>
        <v/>
      </c>
      <c r="AL2837"/>
      <c r="AM2837"/>
      <c r="AN2837"/>
      <c r="AO2837" t="str">
        <f t="shared" si="377"/>
        <v>/</v>
      </c>
      <c r="AP2837" t="str">
        <f>Tabela1[[#This Row],[TAG]]&amp;Tabela1[[#This Row],[PEDIDO]]&amp;Tabela1[[#This Row],[PRODUTO]]</f>
        <v/>
      </c>
      <c r="AQ2837" s="23" t="str">
        <f>Tabela1[[#This Row],[PRODUTO]]&amp;Tabela1[[#This Row],[TAG]]</f>
        <v/>
      </c>
      <c r="AR2837" s="183">
        <f>Tabela1[[#This Row],[PESO TOTAL]]*Tabela1[[#This Row],[MATÉRIA PRIMA]]</f>
        <v>0</v>
      </c>
      <c r="AS2837" s="28">
        <f>Tabela1[[#This Row],[PESO TOTAL]]*Tabela1[[#This Row],[PREPARAÇÃO ]]</f>
        <v>0</v>
      </c>
      <c r="AT2837" s="28">
        <f>Tabela1[[#This Row],[PESO TOTAL]]*Tabela1[[#This Row],[CALDEIRARIA]]</f>
        <v>0</v>
      </c>
      <c r="AU2837" s="28">
        <f>Tabela1[[#This Row],[PESO TOTAL]]*Tabela1[[#This Row],[SOLDA]]</f>
        <v>0</v>
      </c>
      <c r="AV2837" s="28">
        <f>Tabela1[[#This Row],[PESO TOTAL]]*Tabela1[[#This Row],[ACABAMENTO]]</f>
        <v>0</v>
      </c>
      <c r="AW2837" s="28">
        <f>Tabela1[[#This Row],[PESO TOTAL]]*Tabela1[[#This Row],[PRONTO ACABADO]]</f>
        <v>0</v>
      </c>
      <c r="AX2837" s="28">
        <f>Tabela1[[#This Row],[PESO TOTAL]]*Tabela1[[#This Row],[EXPEDIÇÃO ]]</f>
        <v>0</v>
      </c>
      <c r="AY2837" s="28" t="str">
        <f>Tabela1[[#This Row],[PEDIDO]]&amp;Tabela1[[#This Row],[PRODUTO]]</f>
        <v/>
      </c>
      <c r="AZ2837" s="44">
        <f>IF(AF2837="",0,IF(ISTEXT(AF2837),H2837*VALUE(SUBSTITUTE(AF2837,"%",""))/100,H2837*AF2837))-Tabela1[[#This Row],[PRONTO ACABADO2]]</f>
        <v>0</v>
      </c>
      <c r="BA2837" s="44">
        <f>IF(AG2837="",0,IF(ISTEXT(AG2837),H2837*VALUE(SUBSTITUTE(AG2837,"%",""))/100,H2837*AG2837))-Tabela1[[#This Row],[PESO EXPEDIDO2]]</f>
        <v>0</v>
      </c>
      <c r="BB2837" s="44">
        <f t="shared" si="378"/>
        <v>0</v>
      </c>
      <c r="BC2837" s="44">
        <f t="shared" si="379"/>
        <v>0</v>
      </c>
      <c r="BD2837" s="44"/>
    </row>
    <row r="2838" spans="1:56" ht="15.75" hidden="1" customHeight="1" x14ac:dyDescent="0.25">
      <c r="A2838" s="6"/>
      <c r="B2838" s="22"/>
      <c r="C2838" s="7"/>
      <c r="D2838" s="46"/>
      <c r="E2838" s="7"/>
      <c r="F2838" s="7"/>
      <c r="G2838" s="44"/>
      <c r="H2838" s="41">
        <f>Tabela1[[#This Row],[PESO UNI]]*Tabela1[[#This Row],[QTE]]</f>
        <v>0</v>
      </c>
      <c r="I2838" s="7"/>
      <c r="J2838" s="8"/>
      <c r="K2838" s="8"/>
      <c r="L2838" s="9"/>
      <c r="M2838" s="10"/>
      <c r="N2838" s="8"/>
      <c r="O2838" s="12"/>
      <c r="P2838" s="13"/>
      <c r="Q2838" s="14">
        <f>Tabela1[[#This Row],[QTDE/ Fabricação]]-Tabela1[[#This Row],[QTE]]</f>
        <v>0</v>
      </c>
      <c r="R2838" s="19">
        <f t="shared" si="374"/>
        <v>0</v>
      </c>
      <c r="S2838" s="19">
        <f t="shared" si="373"/>
        <v>0</v>
      </c>
      <c r="T2838" s="20">
        <f t="shared" si="375"/>
        <v>0</v>
      </c>
      <c r="U2838" s="17">
        <f>IFERROR(SUMIF('LISTA DE EMBARQUE'!B:B,MICRO!E:E,'LISTA DE EMBARQUE'!G:G),"")</f>
        <v>0</v>
      </c>
      <c r="V2838" s="12" t="str">
        <f>IFERROR(VLOOKUP(Tabela1[[#This Row],[COD.MDE]],'LISTA DE EMBARQUE'!B:L,11,0),"")</f>
        <v/>
      </c>
      <c r="W2838" s="13" t="str">
        <f>IFERROR(COUNTIF(#REF!,Tabela1[[#This Row],[Colunas5]]),"")</f>
        <v/>
      </c>
      <c r="X2838" s="14">
        <f>Tabela1[[#This Row],[QIANTIDADE EXPEDIDA]]*Tabela1[[#This Row],[PESO UNI]]</f>
        <v>0</v>
      </c>
      <c r="Y2838" s="14">
        <f t="shared" si="376"/>
        <v>0</v>
      </c>
      <c r="Z2838" s="21">
        <f>Tabela1[[#This Row],[PESO TOTAL]]-Tabela1[[#This Row],[Peso Expedido]]</f>
        <v>0</v>
      </c>
      <c r="AA2838" s="18"/>
      <c r="AB2838" s="40" t="s">
        <v>342</v>
      </c>
      <c r="AC2838" s="40"/>
      <c r="AD2838" s="40"/>
      <c r="AE2838" s="40"/>
      <c r="AF2838" s="40"/>
      <c r="AG2838" s="40"/>
      <c r="AH2838" s="40"/>
      <c r="AI2838" s="40" t="str">
        <f t="shared" si="380"/>
        <v>ok</v>
      </c>
      <c r="AJ2838"/>
      <c r="AK2838" t="str">
        <f>Tabela1[[#This Row],[Coluna1]]&amp;Tabela1[[#This Row],[PEDIDO]]</f>
        <v/>
      </c>
      <c r="AL2838"/>
      <c r="AM2838"/>
      <c r="AN2838"/>
      <c r="AO2838" t="str">
        <f t="shared" si="377"/>
        <v>/</v>
      </c>
      <c r="AP2838" t="str">
        <f>Tabela1[[#This Row],[TAG]]&amp;Tabela1[[#This Row],[PEDIDO]]&amp;Tabela1[[#This Row],[PRODUTO]]</f>
        <v/>
      </c>
      <c r="AQ2838" s="23" t="str">
        <f>Tabela1[[#This Row],[PRODUTO]]&amp;Tabela1[[#This Row],[TAG]]</f>
        <v/>
      </c>
      <c r="AR2838" s="183">
        <f>Tabela1[[#This Row],[PESO TOTAL]]*Tabela1[[#This Row],[MATÉRIA PRIMA]]</f>
        <v>0</v>
      </c>
      <c r="AS2838" s="28">
        <f>Tabela1[[#This Row],[PESO TOTAL]]*Tabela1[[#This Row],[PREPARAÇÃO ]]</f>
        <v>0</v>
      </c>
      <c r="AT2838" s="28">
        <f>Tabela1[[#This Row],[PESO TOTAL]]*Tabela1[[#This Row],[CALDEIRARIA]]</f>
        <v>0</v>
      </c>
      <c r="AU2838" s="28">
        <f>Tabela1[[#This Row],[PESO TOTAL]]*Tabela1[[#This Row],[SOLDA]]</f>
        <v>0</v>
      </c>
      <c r="AV2838" s="28">
        <f>Tabela1[[#This Row],[PESO TOTAL]]*Tabela1[[#This Row],[ACABAMENTO]]</f>
        <v>0</v>
      </c>
      <c r="AW2838" s="28">
        <f>Tabela1[[#This Row],[PESO TOTAL]]*Tabela1[[#This Row],[PRONTO ACABADO]]</f>
        <v>0</v>
      </c>
      <c r="AX2838" s="28">
        <f>Tabela1[[#This Row],[PESO TOTAL]]*Tabela1[[#This Row],[EXPEDIÇÃO ]]</f>
        <v>0</v>
      </c>
      <c r="AY2838" s="28" t="str">
        <f>Tabela1[[#This Row],[PEDIDO]]&amp;Tabela1[[#This Row],[PRODUTO]]</f>
        <v/>
      </c>
      <c r="AZ2838" s="44">
        <f>IF(AF2838="",0,IF(ISTEXT(AF2838),H2838*VALUE(SUBSTITUTE(AF2838,"%",""))/100,H2838*AF2838))-Tabela1[[#This Row],[PRONTO ACABADO2]]</f>
        <v>0</v>
      </c>
      <c r="BA2838" s="44">
        <f>IF(AG2838="",0,IF(ISTEXT(AG2838),H2838*VALUE(SUBSTITUTE(AG2838,"%",""))/100,H2838*AG2838))-Tabela1[[#This Row],[PESO EXPEDIDO2]]</f>
        <v>0</v>
      </c>
      <c r="BB2838" s="44">
        <f t="shared" si="378"/>
        <v>0</v>
      </c>
      <c r="BC2838" s="44">
        <f t="shared" si="379"/>
        <v>0</v>
      </c>
      <c r="BD2838" s="44"/>
    </row>
    <row r="2839" spans="1:56" ht="15.75" hidden="1" customHeight="1" x14ac:dyDescent="0.25">
      <c r="A2839" s="6"/>
      <c r="B2839" s="22"/>
      <c r="C2839" s="7"/>
      <c r="D2839" s="46"/>
      <c r="E2839" s="7"/>
      <c r="F2839" s="7"/>
      <c r="G2839" s="44"/>
      <c r="H2839" s="41">
        <f>Tabela1[[#This Row],[PESO UNI]]*Tabela1[[#This Row],[QTE]]</f>
        <v>0</v>
      </c>
      <c r="I2839" s="7"/>
      <c r="J2839" s="8"/>
      <c r="K2839" s="8"/>
      <c r="L2839" s="9"/>
      <c r="M2839" s="10"/>
      <c r="N2839" s="8"/>
      <c r="O2839" s="12"/>
      <c r="P2839" s="13"/>
      <c r="Q2839" s="14">
        <f>Tabela1[[#This Row],[QTDE/ Fabricação]]-Tabela1[[#This Row],[QTE]]</f>
        <v>0</v>
      </c>
      <c r="R2839" s="19">
        <f t="shared" si="374"/>
        <v>0</v>
      </c>
      <c r="S2839" s="19">
        <f t="shared" si="373"/>
        <v>0</v>
      </c>
      <c r="T2839" s="20">
        <f t="shared" si="375"/>
        <v>0</v>
      </c>
      <c r="U2839" s="17">
        <f>IFERROR(SUMIF('LISTA DE EMBARQUE'!B:B,MICRO!E:E,'LISTA DE EMBARQUE'!G:G),"")</f>
        <v>0</v>
      </c>
      <c r="V2839" s="12" t="str">
        <f>IFERROR(VLOOKUP(Tabela1[[#This Row],[COD.MDE]],'LISTA DE EMBARQUE'!B:L,11,0),"")</f>
        <v/>
      </c>
      <c r="W2839" s="13" t="str">
        <f>IFERROR(COUNTIF(#REF!,Tabela1[[#This Row],[Colunas5]]),"")</f>
        <v/>
      </c>
      <c r="X2839" s="14">
        <f>Tabela1[[#This Row],[QIANTIDADE EXPEDIDA]]*Tabela1[[#This Row],[PESO UNI]]</f>
        <v>0</v>
      </c>
      <c r="Y2839" s="14">
        <f t="shared" si="376"/>
        <v>0</v>
      </c>
      <c r="Z2839" s="21">
        <f>Tabela1[[#This Row],[PESO TOTAL]]-Tabela1[[#This Row],[Peso Expedido]]</f>
        <v>0</v>
      </c>
      <c r="AA2839" s="18"/>
      <c r="AB2839" s="40" t="s">
        <v>3204</v>
      </c>
      <c r="AC2839" s="40"/>
      <c r="AD2839" s="40"/>
      <c r="AE2839" s="40"/>
      <c r="AF2839" s="40"/>
      <c r="AG2839" s="40"/>
      <c r="AH2839" s="40"/>
      <c r="AI2839" s="40" t="str">
        <f t="shared" si="380"/>
        <v>ok</v>
      </c>
      <c r="AJ2839"/>
      <c r="AK2839" t="str">
        <f>Tabela1[[#This Row],[Coluna1]]&amp;Tabela1[[#This Row],[PEDIDO]]</f>
        <v/>
      </c>
      <c r="AL2839"/>
      <c r="AM2839"/>
      <c r="AN2839"/>
      <c r="AO2839" t="str">
        <f t="shared" si="377"/>
        <v>/</v>
      </c>
      <c r="AP2839" t="str">
        <f>Tabela1[[#This Row],[TAG]]&amp;Tabela1[[#This Row],[PEDIDO]]&amp;Tabela1[[#This Row],[PRODUTO]]</f>
        <v/>
      </c>
      <c r="AQ2839" s="23" t="str">
        <f>Tabela1[[#This Row],[PRODUTO]]&amp;Tabela1[[#This Row],[TAG]]</f>
        <v/>
      </c>
      <c r="AR2839" s="183">
        <f>Tabela1[[#This Row],[PESO TOTAL]]*Tabela1[[#This Row],[MATÉRIA PRIMA]]</f>
        <v>0</v>
      </c>
      <c r="AS2839" s="28">
        <f>Tabela1[[#This Row],[PESO TOTAL]]*Tabela1[[#This Row],[PREPARAÇÃO ]]</f>
        <v>0</v>
      </c>
      <c r="AT2839" s="28">
        <f>Tabela1[[#This Row],[PESO TOTAL]]*Tabela1[[#This Row],[CALDEIRARIA]]</f>
        <v>0</v>
      </c>
      <c r="AU2839" s="28">
        <f>Tabela1[[#This Row],[PESO TOTAL]]*Tabela1[[#This Row],[SOLDA]]</f>
        <v>0</v>
      </c>
      <c r="AV2839" s="28">
        <f>Tabela1[[#This Row],[PESO TOTAL]]*Tabela1[[#This Row],[ACABAMENTO]]</f>
        <v>0</v>
      </c>
      <c r="AW2839" s="28">
        <f>Tabela1[[#This Row],[PESO TOTAL]]*Tabela1[[#This Row],[PRONTO ACABADO]]</f>
        <v>0</v>
      </c>
      <c r="AX2839" s="28">
        <f>Tabela1[[#This Row],[PESO TOTAL]]*Tabela1[[#This Row],[EXPEDIÇÃO ]]</f>
        <v>0</v>
      </c>
      <c r="AY2839" s="28" t="str">
        <f>Tabela1[[#This Row],[PEDIDO]]&amp;Tabela1[[#This Row],[PRODUTO]]</f>
        <v/>
      </c>
      <c r="AZ2839" s="44">
        <f>IF(AF2839="",0,IF(ISTEXT(AF2839),H2839*VALUE(SUBSTITUTE(AF2839,"%",""))/100,H2839*AF2839))-Tabela1[[#This Row],[PRONTO ACABADO2]]</f>
        <v>0</v>
      </c>
      <c r="BA2839" s="44">
        <f>IF(AG2839="",0,IF(ISTEXT(AG2839),H2839*VALUE(SUBSTITUTE(AG2839,"%",""))/100,H2839*AG2839))-Tabela1[[#This Row],[PESO EXPEDIDO2]]</f>
        <v>0</v>
      </c>
      <c r="BB2839" s="44">
        <f t="shared" si="378"/>
        <v>0</v>
      </c>
      <c r="BC2839" s="44">
        <f t="shared" si="379"/>
        <v>0</v>
      </c>
      <c r="BD2839" s="44"/>
    </row>
    <row r="2840" spans="1:56" ht="15.75" hidden="1" customHeight="1" x14ac:dyDescent="0.25">
      <c r="A2840" s="6"/>
      <c r="B2840" s="22"/>
      <c r="C2840" s="7"/>
      <c r="D2840" s="46"/>
      <c r="E2840" s="7"/>
      <c r="F2840" s="7"/>
      <c r="G2840" s="44"/>
      <c r="H2840" s="41">
        <f>Tabela1[[#This Row],[PESO UNI]]*Tabela1[[#This Row],[QTE]]</f>
        <v>0</v>
      </c>
      <c r="I2840" s="7"/>
      <c r="J2840" s="8"/>
      <c r="K2840" s="8"/>
      <c r="L2840" s="9"/>
      <c r="M2840" s="10"/>
      <c r="N2840" s="8"/>
      <c r="O2840" s="12"/>
      <c r="P2840" s="13"/>
      <c r="Q2840" s="14">
        <f>Tabela1[[#This Row],[QTDE/ Fabricação]]-Tabela1[[#This Row],[QTE]]</f>
        <v>0</v>
      </c>
      <c r="R2840" s="19">
        <f t="shared" si="374"/>
        <v>0</v>
      </c>
      <c r="S2840" s="19">
        <f t="shared" si="373"/>
        <v>0</v>
      </c>
      <c r="T2840" s="20">
        <f t="shared" si="375"/>
        <v>0</v>
      </c>
      <c r="U2840" s="17">
        <f>IFERROR(SUMIF('LISTA DE EMBARQUE'!B:B,MICRO!E:E,'LISTA DE EMBARQUE'!G:G),"")</f>
        <v>0</v>
      </c>
      <c r="V2840" s="12" t="str">
        <f>IFERROR(VLOOKUP(Tabela1[[#This Row],[COD.MDE]],'LISTA DE EMBARQUE'!B:L,11,0),"")</f>
        <v/>
      </c>
      <c r="W2840" s="13" t="str">
        <f>IFERROR(COUNTIF(#REF!,Tabela1[[#This Row],[Colunas5]]),"")</f>
        <v/>
      </c>
      <c r="X2840" s="14">
        <f>Tabela1[[#This Row],[QIANTIDADE EXPEDIDA]]*Tabela1[[#This Row],[PESO UNI]]</f>
        <v>0</v>
      </c>
      <c r="Y2840" s="14">
        <f t="shared" si="376"/>
        <v>0</v>
      </c>
      <c r="Z2840" s="21">
        <f>Tabela1[[#This Row],[PESO TOTAL]]-Tabela1[[#This Row],[Peso Expedido]]</f>
        <v>0</v>
      </c>
      <c r="AA2840" s="18"/>
      <c r="AB2840" s="40" t="s">
        <v>3204</v>
      </c>
      <c r="AC2840" s="40"/>
      <c r="AD2840" s="40"/>
      <c r="AE2840" s="40"/>
      <c r="AF2840" s="40"/>
      <c r="AG2840" s="40"/>
      <c r="AH2840" s="40"/>
      <c r="AI2840" s="40" t="str">
        <f t="shared" si="380"/>
        <v>ok</v>
      </c>
      <c r="AJ2840"/>
      <c r="AK2840" t="str">
        <f>Tabela1[[#This Row],[Coluna1]]&amp;Tabela1[[#This Row],[PEDIDO]]</f>
        <v/>
      </c>
      <c r="AL2840"/>
      <c r="AM2840"/>
      <c r="AN2840"/>
      <c r="AO2840" t="str">
        <f t="shared" si="377"/>
        <v>/</v>
      </c>
      <c r="AP2840" t="str">
        <f>Tabela1[[#This Row],[TAG]]&amp;Tabela1[[#This Row],[PEDIDO]]&amp;Tabela1[[#This Row],[PRODUTO]]</f>
        <v/>
      </c>
      <c r="AQ2840" s="23" t="str">
        <f>Tabela1[[#This Row],[PRODUTO]]&amp;Tabela1[[#This Row],[TAG]]</f>
        <v/>
      </c>
      <c r="AR2840" s="183">
        <f>Tabela1[[#This Row],[PESO TOTAL]]*Tabela1[[#This Row],[MATÉRIA PRIMA]]</f>
        <v>0</v>
      </c>
      <c r="AS2840" s="28">
        <f>Tabela1[[#This Row],[PESO TOTAL]]*Tabela1[[#This Row],[PREPARAÇÃO ]]</f>
        <v>0</v>
      </c>
      <c r="AT2840" s="28">
        <f>Tabela1[[#This Row],[PESO TOTAL]]*Tabela1[[#This Row],[CALDEIRARIA]]</f>
        <v>0</v>
      </c>
      <c r="AU2840" s="28">
        <f>Tabela1[[#This Row],[PESO TOTAL]]*Tabela1[[#This Row],[SOLDA]]</f>
        <v>0</v>
      </c>
      <c r="AV2840" s="28">
        <f>Tabela1[[#This Row],[PESO TOTAL]]*Tabela1[[#This Row],[ACABAMENTO]]</f>
        <v>0</v>
      </c>
      <c r="AW2840" s="28">
        <f>Tabela1[[#This Row],[PESO TOTAL]]*Tabela1[[#This Row],[PRONTO ACABADO]]</f>
        <v>0</v>
      </c>
      <c r="AX2840" s="28">
        <f>Tabela1[[#This Row],[PESO TOTAL]]*Tabela1[[#This Row],[EXPEDIÇÃO ]]</f>
        <v>0</v>
      </c>
      <c r="AY2840" s="28" t="str">
        <f>Tabela1[[#This Row],[PEDIDO]]&amp;Tabela1[[#This Row],[PRODUTO]]</f>
        <v/>
      </c>
      <c r="AZ2840" s="44">
        <f>IF(AF2840="",0,IF(ISTEXT(AF2840),H2840*VALUE(SUBSTITUTE(AF2840,"%",""))/100,H2840*AF2840))-Tabela1[[#This Row],[PRONTO ACABADO2]]</f>
        <v>0</v>
      </c>
      <c r="BA2840" s="44">
        <f>IF(AG2840="",0,IF(ISTEXT(AG2840),H2840*VALUE(SUBSTITUTE(AG2840,"%",""))/100,H2840*AG2840))-Tabela1[[#This Row],[PESO EXPEDIDO2]]</f>
        <v>0</v>
      </c>
      <c r="BB2840" s="44">
        <f t="shared" si="378"/>
        <v>0</v>
      </c>
      <c r="BC2840" s="44">
        <f t="shared" si="379"/>
        <v>0</v>
      </c>
      <c r="BD2840" s="44"/>
    </row>
    <row r="2841" spans="1:56" ht="15.75" hidden="1" customHeight="1" x14ac:dyDescent="0.25">
      <c r="A2841" s="6"/>
      <c r="B2841" s="22"/>
      <c r="C2841" s="7"/>
      <c r="D2841" s="46"/>
      <c r="E2841" s="7"/>
      <c r="F2841" s="7"/>
      <c r="G2841" s="44"/>
      <c r="H2841" s="41">
        <f>Tabela1[[#This Row],[PESO UNI]]*Tabela1[[#This Row],[QTE]]</f>
        <v>0</v>
      </c>
      <c r="I2841" s="7"/>
      <c r="J2841" s="8"/>
      <c r="K2841" s="8"/>
      <c r="L2841" s="9"/>
      <c r="M2841" s="10"/>
      <c r="N2841" s="8"/>
      <c r="O2841" s="12"/>
      <c r="P2841" s="13"/>
      <c r="Q2841" s="14">
        <f>Tabela1[[#This Row],[QTDE/ Fabricação]]-Tabela1[[#This Row],[QTE]]</f>
        <v>0</v>
      </c>
      <c r="R2841" s="19">
        <f t="shared" si="374"/>
        <v>0</v>
      </c>
      <c r="S2841" s="19">
        <f t="shared" si="373"/>
        <v>0</v>
      </c>
      <c r="T2841" s="20">
        <f t="shared" si="375"/>
        <v>0</v>
      </c>
      <c r="U2841" s="17">
        <f>IFERROR(SUMIF('LISTA DE EMBARQUE'!B:B,MICRO!E:E,'LISTA DE EMBARQUE'!G:G),"")</f>
        <v>0</v>
      </c>
      <c r="V2841" s="12" t="str">
        <f>IFERROR(VLOOKUP(Tabela1[[#This Row],[COD.MDE]],'LISTA DE EMBARQUE'!B:L,11,0),"")</f>
        <v/>
      </c>
      <c r="W2841" s="13" t="str">
        <f>IFERROR(COUNTIF(#REF!,Tabela1[[#This Row],[Colunas5]]),"")</f>
        <v/>
      </c>
      <c r="X2841" s="14">
        <f>Tabela1[[#This Row],[QIANTIDADE EXPEDIDA]]*Tabela1[[#This Row],[PESO UNI]]</f>
        <v>0</v>
      </c>
      <c r="Y2841" s="14">
        <f t="shared" si="376"/>
        <v>0</v>
      </c>
      <c r="Z2841" s="21">
        <f>Tabela1[[#This Row],[PESO TOTAL]]-Tabela1[[#This Row],[Peso Expedido]]</f>
        <v>0</v>
      </c>
      <c r="AA2841" s="18"/>
      <c r="AB2841" s="40" t="s">
        <v>3204</v>
      </c>
      <c r="AC2841" s="40"/>
      <c r="AD2841" s="40"/>
      <c r="AE2841" s="40"/>
      <c r="AF2841" s="40"/>
      <c r="AG2841" s="40"/>
      <c r="AH2841" s="40"/>
      <c r="AI2841" s="40" t="str">
        <f t="shared" si="380"/>
        <v>ok</v>
      </c>
      <c r="AJ2841"/>
      <c r="AK2841" t="str">
        <f>Tabela1[[#This Row],[Coluna1]]&amp;Tabela1[[#This Row],[PEDIDO]]</f>
        <v/>
      </c>
      <c r="AL2841"/>
      <c r="AM2841"/>
      <c r="AN2841"/>
      <c r="AO2841" t="str">
        <f t="shared" si="377"/>
        <v>/</v>
      </c>
      <c r="AP2841" t="str">
        <f>Tabela1[[#This Row],[TAG]]&amp;Tabela1[[#This Row],[PEDIDO]]&amp;Tabela1[[#This Row],[PRODUTO]]</f>
        <v/>
      </c>
      <c r="AQ2841" s="23" t="str">
        <f>Tabela1[[#This Row],[PRODUTO]]&amp;Tabela1[[#This Row],[TAG]]</f>
        <v/>
      </c>
      <c r="AR2841" s="183">
        <f>Tabela1[[#This Row],[PESO TOTAL]]*Tabela1[[#This Row],[MATÉRIA PRIMA]]</f>
        <v>0</v>
      </c>
      <c r="AS2841" s="28">
        <f>Tabela1[[#This Row],[PESO TOTAL]]*Tabela1[[#This Row],[PREPARAÇÃO ]]</f>
        <v>0</v>
      </c>
      <c r="AT2841" s="28">
        <f>Tabela1[[#This Row],[PESO TOTAL]]*Tabela1[[#This Row],[CALDEIRARIA]]</f>
        <v>0</v>
      </c>
      <c r="AU2841" s="28">
        <f>Tabela1[[#This Row],[PESO TOTAL]]*Tabela1[[#This Row],[SOLDA]]</f>
        <v>0</v>
      </c>
      <c r="AV2841" s="28">
        <f>Tabela1[[#This Row],[PESO TOTAL]]*Tabela1[[#This Row],[ACABAMENTO]]</f>
        <v>0</v>
      </c>
      <c r="AW2841" s="28">
        <f>Tabela1[[#This Row],[PESO TOTAL]]*Tabela1[[#This Row],[PRONTO ACABADO]]</f>
        <v>0</v>
      </c>
      <c r="AX2841" s="28">
        <f>Tabela1[[#This Row],[PESO TOTAL]]*Tabela1[[#This Row],[EXPEDIÇÃO ]]</f>
        <v>0</v>
      </c>
      <c r="AY2841" s="28" t="str">
        <f>Tabela1[[#This Row],[PEDIDO]]&amp;Tabela1[[#This Row],[PRODUTO]]</f>
        <v/>
      </c>
      <c r="AZ2841" s="44">
        <f>IF(AF2841="",0,IF(ISTEXT(AF2841),H2841*VALUE(SUBSTITUTE(AF2841,"%",""))/100,H2841*AF2841))-Tabela1[[#This Row],[PRONTO ACABADO2]]</f>
        <v>0</v>
      </c>
      <c r="BA2841" s="44">
        <f>IF(AG2841="",0,IF(ISTEXT(AG2841),H2841*VALUE(SUBSTITUTE(AG2841,"%",""))/100,H2841*AG2841))-Tabela1[[#This Row],[PESO EXPEDIDO2]]</f>
        <v>0</v>
      </c>
      <c r="BB2841" s="44">
        <f t="shared" si="378"/>
        <v>0</v>
      </c>
      <c r="BC2841" s="44">
        <f t="shared" si="379"/>
        <v>0</v>
      </c>
      <c r="BD2841" s="44"/>
    </row>
    <row r="2842" spans="1:56" ht="15.75" hidden="1" customHeight="1" x14ac:dyDescent="0.25">
      <c r="A2842" s="6"/>
      <c r="B2842" s="22"/>
      <c r="C2842" s="7"/>
      <c r="D2842" s="46"/>
      <c r="E2842" s="7"/>
      <c r="F2842" s="7"/>
      <c r="G2842" s="44"/>
      <c r="H2842" s="41">
        <f>Tabela1[[#This Row],[PESO UNI]]*Tabela1[[#This Row],[QTE]]</f>
        <v>0</v>
      </c>
      <c r="I2842" s="7"/>
      <c r="J2842" s="8"/>
      <c r="K2842" s="8"/>
      <c r="L2842" s="9"/>
      <c r="M2842" s="10"/>
      <c r="N2842" s="8"/>
      <c r="O2842" s="12"/>
      <c r="P2842" s="13"/>
      <c r="Q2842" s="14">
        <f>Tabela1[[#This Row],[QTDE/ Fabricação]]-Tabela1[[#This Row],[QTE]]</f>
        <v>0</v>
      </c>
      <c r="R2842" s="19">
        <f t="shared" si="374"/>
        <v>0</v>
      </c>
      <c r="S2842" s="19">
        <f t="shared" si="373"/>
        <v>0</v>
      </c>
      <c r="T2842" s="20">
        <f t="shared" si="375"/>
        <v>0</v>
      </c>
      <c r="U2842" s="17">
        <f>IFERROR(SUMIF('LISTA DE EMBARQUE'!B:B,MICRO!E:E,'LISTA DE EMBARQUE'!G:G),"")</f>
        <v>0</v>
      </c>
      <c r="V2842" s="12" t="str">
        <f>IFERROR(VLOOKUP(Tabela1[[#This Row],[COD.MDE]],'LISTA DE EMBARQUE'!B:L,11,0),"")</f>
        <v/>
      </c>
      <c r="W2842" s="13" t="str">
        <f>IFERROR(COUNTIF(#REF!,Tabela1[[#This Row],[Colunas5]]),"")</f>
        <v/>
      </c>
      <c r="X2842" s="14">
        <f>Tabela1[[#This Row],[QIANTIDADE EXPEDIDA]]*Tabela1[[#This Row],[PESO UNI]]</f>
        <v>0</v>
      </c>
      <c r="Y2842" s="14">
        <f t="shared" si="376"/>
        <v>0</v>
      </c>
      <c r="Z2842" s="21">
        <f>Tabela1[[#This Row],[PESO TOTAL]]-Tabela1[[#This Row],[Peso Expedido]]</f>
        <v>0</v>
      </c>
      <c r="AA2842" s="18"/>
      <c r="AB2842" s="40" t="s">
        <v>3204</v>
      </c>
      <c r="AC2842" s="40"/>
      <c r="AD2842" s="40"/>
      <c r="AE2842" s="40"/>
      <c r="AF2842" s="40"/>
      <c r="AG2842" s="40"/>
      <c r="AH2842" s="40"/>
      <c r="AI2842" s="40" t="str">
        <f t="shared" si="380"/>
        <v>ok</v>
      </c>
      <c r="AJ2842"/>
      <c r="AK2842" t="str">
        <f>Tabela1[[#This Row],[Coluna1]]&amp;Tabela1[[#This Row],[PEDIDO]]</f>
        <v/>
      </c>
      <c r="AL2842"/>
      <c r="AM2842"/>
      <c r="AN2842"/>
      <c r="AO2842" t="str">
        <f t="shared" si="377"/>
        <v>/</v>
      </c>
      <c r="AP2842" t="str">
        <f>Tabela1[[#This Row],[TAG]]&amp;Tabela1[[#This Row],[PEDIDO]]&amp;Tabela1[[#This Row],[PRODUTO]]</f>
        <v/>
      </c>
      <c r="AQ2842" s="23" t="str">
        <f>Tabela1[[#This Row],[PRODUTO]]&amp;Tabela1[[#This Row],[TAG]]</f>
        <v/>
      </c>
      <c r="AR2842" s="183">
        <f>Tabela1[[#This Row],[PESO TOTAL]]*Tabela1[[#This Row],[MATÉRIA PRIMA]]</f>
        <v>0</v>
      </c>
      <c r="AS2842" s="28">
        <f>Tabela1[[#This Row],[PESO TOTAL]]*Tabela1[[#This Row],[PREPARAÇÃO ]]</f>
        <v>0</v>
      </c>
      <c r="AT2842" s="28">
        <f>Tabela1[[#This Row],[PESO TOTAL]]*Tabela1[[#This Row],[CALDEIRARIA]]</f>
        <v>0</v>
      </c>
      <c r="AU2842" s="28">
        <f>Tabela1[[#This Row],[PESO TOTAL]]*Tabela1[[#This Row],[SOLDA]]</f>
        <v>0</v>
      </c>
      <c r="AV2842" s="28">
        <f>Tabela1[[#This Row],[PESO TOTAL]]*Tabela1[[#This Row],[ACABAMENTO]]</f>
        <v>0</v>
      </c>
      <c r="AW2842" s="28">
        <f>Tabela1[[#This Row],[PESO TOTAL]]*Tabela1[[#This Row],[PRONTO ACABADO]]</f>
        <v>0</v>
      </c>
      <c r="AX2842" s="28">
        <f>Tabela1[[#This Row],[PESO TOTAL]]*Tabela1[[#This Row],[EXPEDIÇÃO ]]</f>
        <v>0</v>
      </c>
      <c r="AY2842" s="28" t="str">
        <f>Tabela1[[#This Row],[PEDIDO]]&amp;Tabela1[[#This Row],[PRODUTO]]</f>
        <v/>
      </c>
      <c r="AZ2842" s="44">
        <f>IF(AF2842="",0,IF(ISTEXT(AF2842),H2842*VALUE(SUBSTITUTE(AF2842,"%",""))/100,H2842*AF2842))-Tabela1[[#This Row],[PRONTO ACABADO2]]</f>
        <v>0</v>
      </c>
      <c r="BA2842" s="44">
        <f>IF(AG2842="",0,IF(ISTEXT(AG2842),H2842*VALUE(SUBSTITUTE(AG2842,"%",""))/100,H2842*AG2842))-Tabela1[[#This Row],[PESO EXPEDIDO2]]</f>
        <v>0</v>
      </c>
      <c r="BB2842" s="44">
        <f t="shared" si="378"/>
        <v>0</v>
      </c>
      <c r="BC2842" s="44">
        <f t="shared" si="379"/>
        <v>0</v>
      </c>
      <c r="BD2842" s="44"/>
    </row>
    <row r="2843" spans="1:56" ht="15.75" hidden="1" customHeight="1" x14ac:dyDescent="0.25">
      <c r="A2843" s="6"/>
      <c r="B2843" s="22"/>
      <c r="C2843" s="7"/>
      <c r="D2843" s="46"/>
      <c r="E2843" s="7"/>
      <c r="F2843" s="7"/>
      <c r="G2843" s="44"/>
      <c r="H2843" s="41">
        <f>Tabela1[[#This Row],[PESO UNI]]*Tabela1[[#This Row],[QTE]]</f>
        <v>0</v>
      </c>
      <c r="I2843" s="7"/>
      <c r="J2843" s="8"/>
      <c r="K2843" s="8"/>
      <c r="L2843" s="9"/>
      <c r="M2843" s="10"/>
      <c r="N2843" s="8"/>
      <c r="O2843" s="12"/>
      <c r="P2843" s="13"/>
      <c r="Q2843" s="14">
        <f>Tabela1[[#This Row],[QTDE/ Fabricação]]-Tabela1[[#This Row],[QTE]]</f>
        <v>0</v>
      </c>
      <c r="R2843" s="19">
        <f t="shared" si="374"/>
        <v>0</v>
      </c>
      <c r="S2843" s="19">
        <f t="shared" si="373"/>
        <v>0</v>
      </c>
      <c r="T2843" s="20">
        <f t="shared" si="375"/>
        <v>0</v>
      </c>
      <c r="U2843" s="17">
        <f>IFERROR(SUMIF('LISTA DE EMBARQUE'!B:B,MICRO!E:E,'LISTA DE EMBARQUE'!G:G),"")</f>
        <v>0</v>
      </c>
      <c r="V2843" s="12" t="str">
        <f>IFERROR(VLOOKUP(Tabela1[[#This Row],[COD.MDE]],'LISTA DE EMBARQUE'!B:L,11,0),"")</f>
        <v/>
      </c>
      <c r="W2843" s="13" t="str">
        <f>IFERROR(COUNTIF(#REF!,Tabela1[[#This Row],[Colunas5]]),"")</f>
        <v/>
      </c>
      <c r="X2843" s="14">
        <f>Tabela1[[#This Row],[QIANTIDADE EXPEDIDA]]*Tabela1[[#This Row],[PESO UNI]]</f>
        <v>0</v>
      </c>
      <c r="Y2843" s="14">
        <f t="shared" si="376"/>
        <v>0</v>
      </c>
      <c r="Z2843" s="21">
        <f>Tabela1[[#This Row],[PESO TOTAL]]-Tabela1[[#This Row],[Peso Expedido]]</f>
        <v>0</v>
      </c>
      <c r="AA2843" s="18"/>
      <c r="AB2843" s="40" t="s">
        <v>3204</v>
      </c>
      <c r="AC2843" s="40"/>
      <c r="AD2843" s="40"/>
      <c r="AE2843" s="40"/>
      <c r="AF2843" s="40"/>
      <c r="AG2843" s="40"/>
      <c r="AH2843" s="40"/>
      <c r="AI2843" s="40" t="str">
        <f t="shared" si="380"/>
        <v>ok</v>
      </c>
      <c r="AJ2843"/>
      <c r="AK2843" t="str">
        <f>Tabela1[[#This Row],[Coluna1]]&amp;Tabela1[[#This Row],[PEDIDO]]</f>
        <v/>
      </c>
      <c r="AL2843"/>
      <c r="AM2843"/>
      <c r="AN2843"/>
      <c r="AO2843" t="str">
        <f t="shared" si="377"/>
        <v>/</v>
      </c>
      <c r="AP2843" t="str">
        <f>Tabela1[[#This Row],[TAG]]&amp;Tabela1[[#This Row],[PEDIDO]]&amp;Tabela1[[#This Row],[PRODUTO]]</f>
        <v/>
      </c>
      <c r="AQ2843" s="23" t="str">
        <f>Tabela1[[#This Row],[PRODUTO]]&amp;Tabela1[[#This Row],[TAG]]</f>
        <v/>
      </c>
      <c r="AR2843" s="183">
        <f>Tabela1[[#This Row],[PESO TOTAL]]*Tabela1[[#This Row],[MATÉRIA PRIMA]]</f>
        <v>0</v>
      </c>
      <c r="AS2843" s="28">
        <f>Tabela1[[#This Row],[PESO TOTAL]]*Tabela1[[#This Row],[PREPARAÇÃO ]]</f>
        <v>0</v>
      </c>
      <c r="AT2843" s="28">
        <f>Tabela1[[#This Row],[PESO TOTAL]]*Tabela1[[#This Row],[CALDEIRARIA]]</f>
        <v>0</v>
      </c>
      <c r="AU2843" s="28">
        <f>Tabela1[[#This Row],[PESO TOTAL]]*Tabela1[[#This Row],[SOLDA]]</f>
        <v>0</v>
      </c>
      <c r="AV2843" s="28">
        <f>Tabela1[[#This Row],[PESO TOTAL]]*Tabela1[[#This Row],[ACABAMENTO]]</f>
        <v>0</v>
      </c>
      <c r="AW2843" s="28">
        <f>Tabela1[[#This Row],[PESO TOTAL]]*Tabela1[[#This Row],[PRONTO ACABADO]]</f>
        <v>0</v>
      </c>
      <c r="AX2843" s="28">
        <f>Tabela1[[#This Row],[PESO TOTAL]]*Tabela1[[#This Row],[EXPEDIÇÃO ]]</f>
        <v>0</v>
      </c>
      <c r="AY2843" s="28" t="str">
        <f>Tabela1[[#This Row],[PEDIDO]]&amp;Tabela1[[#This Row],[PRODUTO]]</f>
        <v/>
      </c>
      <c r="AZ2843" s="44">
        <f>IF(AF2843="",0,IF(ISTEXT(AF2843),H2843*VALUE(SUBSTITUTE(AF2843,"%",""))/100,H2843*AF2843))-Tabela1[[#This Row],[PRONTO ACABADO2]]</f>
        <v>0</v>
      </c>
      <c r="BA2843" s="44">
        <f>IF(AG2843="",0,IF(ISTEXT(AG2843),H2843*VALUE(SUBSTITUTE(AG2843,"%",""))/100,H2843*AG2843))-Tabela1[[#This Row],[PESO EXPEDIDO2]]</f>
        <v>0</v>
      </c>
      <c r="BB2843" s="44">
        <f t="shared" si="378"/>
        <v>0</v>
      </c>
      <c r="BC2843" s="44">
        <f t="shared" si="379"/>
        <v>0</v>
      </c>
      <c r="BD2843" s="44"/>
    </row>
    <row r="2844" spans="1:56" ht="15.75" hidden="1" customHeight="1" x14ac:dyDescent="0.25">
      <c r="A2844" s="6"/>
      <c r="B2844" s="22"/>
      <c r="C2844" s="7"/>
      <c r="D2844" s="46"/>
      <c r="E2844" s="7"/>
      <c r="F2844" s="7"/>
      <c r="G2844" s="44"/>
      <c r="H2844" s="41">
        <f>Tabela1[[#This Row],[PESO UNI]]*Tabela1[[#This Row],[QTE]]</f>
        <v>0</v>
      </c>
      <c r="I2844" s="7"/>
      <c r="J2844" s="8"/>
      <c r="K2844" s="8"/>
      <c r="L2844" s="9"/>
      <c r="M2844" s="10"/>
      <c r="N2844" s="8"/>
      <c r="O2844" s="12"/>
      <c r="P2844" s="13"/>
      <c r="Q2844" s="14">
        <f>Tabela1[[#This Row],[QTDE/ Fabricação]]-Tabela1[[#This Row],[QTE]]</f>
        <v>0</v>
      </c>
      <c r="R2844" s="19">
        <f t="shared" si="374"/>
        <v>0</v>
      </c>
      <c r="S2844" s="19">
        <f t="shared" si="373"/>
        <v>0</v>
      </c>
      <c r="T2844" s="20">
        <f t="shared" si="375"/>
        <v>0</v>
      </c>
      <c r="U2844" s="17">
        <f>IFERROR(SUMIF('LISTA DE EMBARQUE'!B:B,MICRO!E:E,'LISTA DE EMBARQUE'!G:G),"")</f>
        <v>0</v>
      </c>
      <c r="V2844" s="12" t="str">
        <f>IFERROR(VLOOKUP(Tabela1[[#This Row],[COD.MDE]],'LISTA DE EMBARQUE'!B:L,11,0),"")</f>
        <v/>
      </c>
      <c r="W2844" s="13" t="str">
        <f>IFERROR(COUNTIF(#REF!,Tabela1[[#This Row],[Colunas5]]),"")</f>
        <v/>
      </c>
      <c r="X2844" s="14">
        <f>Tabela1[[#This Row],[QIANTIDADE EXPEDIDA]]*Tabela1[[#This Row],[PESO UNI]]</f>
        <v>0</v>
      </c>
      <c r="Y2844" s="14">
        <f t="shared" si="376"/>
        <v>0</v>
      </c>
      <c r="Z2844" s="21">
        <f>Tabela1[[#This Row],[PESO TOTAL]]-Tabela1[[#This Row],[Peso Expedido]]</f>
        <v>0</v>
      </c>
      <c r="AA2844" s="18"/>
      <c r="AB2844" s="40" t="s">
        <v>3204</v>
      </c>
      <c r="AC2844" s="40"/>
      <c r="AD2844" s="40"/>
      <c r="AE2844" s="40"/>
      <c r="AF2844" s="40"/>
      <c r="AG2844" s="40"/>
      <c r="AH2844" s="40"/>
      <c r="AI2844" s="40" t="str">
        <f t="shared" si="380"/>
        <v>ok</v>
      </c>
      <c r="AJ2844"/>
      <c r="AK2844" t="str">
        <f>Tabela1[[#This Row],[Coluna1]]&amp;Tabela1[[#This Row],[PEDIDO]]</f>
        <v/>
      </c>
      <c r="AL2844"/>
      <c r="AM2844"/>
      <c r="AN2844"/>
      <c r="AO2844" t="str">
        <f t="shared" si="377"/>
        <v>/</v>
      </c>
      <c r="AP2844" t="str">
        <f>Tabela1[[#This Row],[TAG]]&amp;Tabela1[[#This Row],[PEDIDO]]&amp;Tabela1[[#This Row],[PRODUTO]]</f>
        <v/>
      </c>
      <c r="AQ2844" s="23" t="str">
        <f>Tabela1[[#This Row],[PRODUTO]]&amp;Tabela1[[#This Row],[TAG]]</f>
        <v/>
      </c>
      <c r="AR2844" s="183">
        <f>Tabela1[[#This Row],[PESO TOTAL]]*Tabela1[[#This Row],[MATÉRIA PRIMA]]</f>
        <v>0</v>
      </c>
      <c r="AS2844" s="28">
        <f>Tabela1[[#This Row],[PESO TOTAL]]*Tabela1[[#This Row],[PREPARAÇÃO ]]</f>
        <v>0</v>
      </c>
      <c r="AT2844" s="28">
        <f>Tabela1[[#This Row],[PESO TOTAL]]*Tabela1[[#This Row],[CALDEIRARIA]]</f>
        <v>0</v>
      </c>
      <c r="AU2844" s="28">
        <f>Tabela1[[#This Row],[PESO TOTAL]]*Tabela1[[#This Row],[SOLDA]]</f>
        <v>0</v>
      </c>
      <c r="AV2844" s="28">
        <f>Tabela1[[#This Row],[PESO TOTAL]]*Tabela1[[#This Row],[ACABAMENTO]]</f>
        <v>0</v>
      </c>
      <c r="AW2844" s="28">
        <f>Tabela1[[#This Row],[PESO TOTAL]]*Tabela1[[#This Row],[PRONTO ACABADO]]</f>
        <v>0</v>
      </c>
      <c r="AX2844" s="28">
        <f>Tabela1[[#This Row],[PESO TOTAL]]*Tabela1[[#This Row],[EXPEDIÇÃO ]]</f>
        <v>0</v>
      </c>
      <c r="AY2844" s="28" t="str">
        <f>Tabela1[[#This Row],[PEDIDO]]&amp;Tabela1[[#This Row],[PRODUTO]]</f>
        <v/>
      </c>
      <c r="AZ2844" s="44">
        <f>IF(AF2844="",0,IF(ISTEXT(AF2844),H2844*VALUE(SUBSTITUTE(AF2844,"%",""))/100,H2844*AF2844))-Tabela1[[#This Row],[PRONTO ACABADO2]]</f>
        <v>0</v>
      </c>
      <c r="BA2844" s="44">
        <f>IF(AG2844="",0,IF(ISTEXT(AG2844),H2844*VALUE(SUBSTITUTE(AG2844,"%",""))/100,H2844*AG2844))-Tabela1[[#This Row],[PESO EXPEDIDO2]]</f>
        <v>0</v>
      </c>
      <c r="BB2844" s="44">
        <f t="shared" si="378"/>
        <v>0</v>
      </c>
      <c r="BC2844" s="44">
        <f t="shared" si="379"/>
        <v>0</v>
      </c>
      <c r="BD2844" s="44"/>
    </row>
    <row r="2845" spans="1:56" ht="15.75" hidden="1" customHeight="1" x14ac:dyDescent="0.25">
      <c r="A2845" s="6"/>
      <c r="B2845" s="22"/>
      <c r="C2845" s="7"/>
      <c r="D2845" s="46"/>
      <c r="E2845" s="7"/>
      <c r="F2845" s="7"/>
      <c r="G2845" s="44"/>
      <c r="H2845" s="41">
        <f>Tabela1[[#This Row],[PESO UNI]]*Tabela1[[#This Row],[QTE]]</f>
        <v>0</v>
      </c>
      <c r="I2845" s="7"/>
      <c r="J2845" s="8"/>
      <c r="K2845" s="8"/>
      <c r="L2845" s="9"/>
      <c r="M2845" s="10"/>
      <c r="N2845" s="8"/>
      <c r="O2845" s="12"/>
      <c r="P2845" s="13"/>
      <c r="Q2845" s="14">
        <f>Tabela1[[#This Row],[QTDE/ Fabricação]]-Tabela1[[#This Row],[QTE]]</f>
        <v>0</v>
      </c>
      <c r="R2845" s="19">
        <f t="shared" si="374"/>
        <v>0</v>
      </c>
      <c r="S2845" s="19">
        <f t="shared" si="373"/>
        <v>0</v>
      </c>
      <c r="T2845" s="20">
        <f t="shared" si="375"/>
        <v>0</v>
      </c>
      <c r="U2845" s="17">
        <f>IFERROR(SUMIF('LISTA DE EMBARQUE'!B:B,MICRO!E:E,'LISTA DE EMBARQUE'!G:G),"")</f>
        <v>0</v>
      </c>
      <c r="V2845" s="12" t="str">
        <f>IFERROR(VLOOKUP(Tabela1[[#This Row],[COD.MDE]],'LISTA DE EMBARQUE'!B:L,11,0),"")</f>
        <v/>
      </c>
      <c r="W2845" s="13" t="str">
        <f>IFERROR(COUNTIF(#REF!,Tabela1[[#This Row],[Colunas5]]),"")</f>
        <v/>
      </c>
      <c r="X2845" s="14">
        <f>Tabela1[[#This Row],[QIANTIDADE EXPEDIDA]]*Tabela1[[#This Row],[PESO UNI]]</f>
        <v>0</v>
      </c>
      <c r="Y2845" s="14">
        <f t="shared" si="376"/>
        <v>0</v>
      </c>
      <c r="Z2845" s="21">
        <f>Tabela1[[#This Row],[PESO TOTAL]]-Tabela1[[#This Row],[Peso Expedido]]</f>
        <v>0</v>
      </c>
      <c r="AA2845" s="18"/>
      <c r="AB2845" s="40" t="s">
        <v>3204</v>
      </c>
      <c r="AC2845" s="40"/>
      <c r="AD2845" s="40"/>
      <c r="AE2845" s="40"/>
      <c r="AF2845" s="40"/>
      <c r="AG2845" s="40"/>
      <c r="AH2845" s="40"/>
      <c r="AI2845" s="40" t="str">
        <f t="shared" si="380"/>
        <v>ok</v>
      </c>
      <c r="AJ2845"/>
      <c r="AK2845" t="str">
        <f>Tabela1[[#This Row],[Coluna1]]&amp;Tabela1[[#This Row],[PEDIDO]]</f>
        <v/>
      </c>
      <c r="AL2845"/>
      <c r="AM2845"/>
      <c r="AN2845"/>
      <c r="AO2845" t="str">
        <f t="shared" si="377"/>
        <v>/</v>
      </c>
      <c r="AP2845" t="str">
        <f>Tabela1[[#This Row],[TAG]]&amp;Tabela1[[#This Row],[PEDIDO]]&amp;Tabela1[[#This Row],[PRODUTO]]</f>
        <v/>
      </c>
      <c r="AQ2845" s="23" t="str">
        <f>Tabela1[[#This Row],[PRODUTO]]&amp;Tabela1[[#This Row],[TAG]]</f>
        <v/>
      </c>
      <c r="AR2845" s="183">
        <f>Tabela1[[#This Row],[PESO TOTAL]]*Tabela1[[#This Row],[MATÉRIA PRIMA]]</f>
        <v>0</v>
      </c>
      <c r="AS2845" s="28">
        <f>Tabela1[[#This Row],[PESO TOTAL]]*Tabela1[[#This Row],[PREPARAÇÃO ]]</f>
        <v>0</v>
      </c>
      <c r="AT2845" s="28">
        <f>Tabela1[[#This Row],[PESO TOTAL]]*Tabela1[[#This Row],[CALDEIRARIA]]</f>
        <v>0</v>
      </c>
      <c r="AU2845" s="28">
        <f>Tabela1[[#This Row],[PESO TOTAL]]*Tabela1[[#This Row],[SOLDA]]</f>
        <v>0</v>
      </c>
      <c r="AV2845" s="28">
        <f>Tabela1[[#This Row],[PESO TOTAL]]*Tabela1[[#This Row],[ACABAMENTO]]</f>
        <v>0</v>
      </c>
      <c r="AW2845" s="28">
        <f>Tabela1[[#This Row],[PESO TOTAL]]*Tabela1[[#This Row],[PRONTO ACABADO]]</f>
        <v>0</v>
      </c>
      <c r="AX2845" s="28">
        <f>Tabela1[[#This Row],[PESO TOTAL]]*Tabela1[[#This Row],[EXPEDIÇÃO ]]</f>
        <v>0</v>
      </c>
      <c r="AY2845" s="28" t="str">
        <f>Tabela1[[#This Row],[PEDIDO]]&amp;Tabela1[[#This Row],[PRODUTO]]</f>
        <v/>
      </c>
      <c r="AZ2845" s="44">
        <f>IF(AF2845="",0,IF(ISTEXT(AF2845),H2845*VALUE(SUBSTITUTE(AF2845,"%",""))/100,H2845*AF2845))-Tabela1[[#This Row],[PRONTO ACABADO2]]</f>
        <v>0</v>
      </c>
      <c r="BA2845" s="44">
        <f>IF(AG2845="",0,IF(ISTEXT(AG2845),H2845*VALUE(SUBSTITUTE(AG2845,"%",""))/100,H2845*AG2845))-Tabela1[[#This Row],[PESO EXPEDIDO2]]</f>
        <v>0</v>
      </c>
      <c r="BB2845" s="44">
        <f t="shared" si="378"/>
        <v>0</v>
      </c>
      <c r="BC2845" s="44">
        <f t="shared" si="379"/>
        <v>0</v>
      </c>
      <c r="BD2845" s="44"/>
    </row>
    <row r="2846" spans="1:56" ht="15.75" hidden="1" customHeight="1" x14ac:dyDescent="0.25">
      <c r="A2846" s="6"/>
      <c r="B2846" s="22"/>
      <c r="C2846" s="7"/>
      <c r="D2846" s="46"/>
      <c r="E2846" s="7"/>
      <c r="F2846" s="7"/>
      <c r="G2846" s="44"/>
      <c r="H2846" s="41">
        <f>Tabela1[[#This Row],[PESO UNI]]*Tabela1[[#This Row],[QTE]]</f>
        <v>0</v>
      </c>
      <c r="I2846" s="7"/>
      <c r="J2846" s="8"/>
      <c r="K2846" s="8"/>
      <c r="L2846" s="9"/>
      <c r="M2846" s="10"/>
      <c r="N2846" s="8"/>
      <c r="O2846" s="12"/>
      <c r="P2846" s="13"/>
      <c r="Q2846" s="14">
        <f>Tabela1[[#This Row],[QTDE/ Fabricação]]-Tabela1[[#This Row],[QTE]]</f>
        <v>0</v>
      </c>
      <c r="R2846" s="19">
        <f t="shared" si="374"/>
        <v>0</v>
      </c>
      <c r="S2846" s="19">
        <f t="shared" si="373"/>
        <v>0</v>
      </c>
      <c r="T2846" s="20">
        <f t="shared" si="375"/>
        <v>0</v>
      </c>
      <c r="U2846" s="17">
        <f>IFERROR(SUMIF('LISTA DE EMBARQUE'!B:B,MICRO!E:E,'LISTA DE EMBARQUE'!G:G),"")</f>
        <v>0</v>
      </c>
      <c r="V2846" s="12" t="str">
        <f>IFERROR(VLOOKUP(Tabela1[[#This Row],[COD.MDE]],'LISTA DE EMBARQUE'!B:L,11,0),"")</f>
        <v/>
      </c>
      <c r="W2846" s="13" t="str">
        <f>IFERROR(COUNTIF(#REF!,Tabela1[[#This Row],[Colunas5]]),"")</f>
        <v/>
      </c>
      <c r="X2846" s="14">
        <f>Tabela1[[#This Row],[QIANTIDADE EXPEDIDA]]*Tabela1[[#This Row],[PESO UNI]]</f>
        <v>0</v>
      </c>
      <c r="Y2846" s="14">
        <f t="shared" si="376"/>
        <v>0</v>
      </c>
      <c r="Z2846" s="21">
        <f>Tabela1[[#This Row],[PESO TOTAL]]-Tabela1[[#This Row],[Peso Expedido]]</f>
        <v>0</v>
      </c>
      <c r="AA2846" s="18"/>
      <c r="AB2846" s="40" t="s">
        <v>342</v>
      </c>
      <c r="AC2846" s="40"/>
      <c r="AD2846" s="40"/>
      <c r="AE2846" s="40"/>
      <c r="AF2846" s="40"/>
      <c r="AG2846" s="40"/>
      <c r="AH2846" s="40"/>
      <c r="AI2846" s="40" t="str">
        <f t="shared" si="380"/>
        <v>ok</v>
      </c>
      <c r="AJ2846"/>
      <c r="AK2846" t="str">
        <f>Tabela1[[#This Row],[Coluna1]]&amp;Tabela1[[#This Row],[PEDIDO]]</f>
        <v/>
      </c>
      <c r="AL2846"/>
      <c r="AM2846"/>
      <c r="AN2846"/>
      <c r="AO2846" t="str">
        <f t="shared" si="377"/>
        <v>/</v>
      </c>
      <c r="AP2846" t="str">
        <f>Tabela1[[#This Row],[TAG]]&amp;Tabela1[[#This Row],[PEDIDO]]&amp;Tabela1[[#This Row],[PRODUTO]]</f>
        <v/>
      </c>
      <c r="AQ2846" s="23" t="str">
        <f>Tabela1[[#This Row],[PRODUTO]]&amp;Tabela1[[#This Row],[TAG]]</f>
        <v/>
      </c>
      <c r="AR2846" s="183">
        <f>Tabela1[[#This Row],[PESO TOTAL]]*Tabela1[[#This Row],[MATÉRIA PRIMA]]</f>
        <v>0</v>
      </c>
      <c r="AS2846" s="28">
        <f>Tabela1[[#This Row],[PESO TOTAL]]*Tabela1[[#This Row],[PREPARAÇÃO ]]</f>
        <v>0</v>
      </c>
      <c r="AT2846" s="28">
        <f>Tabela1[[#This Row],[PESO TOTAL]]*Tabela1[[#This Row],[CALDEIRARIA]]</f>
        <v>0</v>
      </c>
      <c r="AU2846" s="28">
        <f>Tabela1[[#This Row],[PESO TOTAL]]*Tabela1[[#This Row],[SOLDA]]</f>
        <v>0</v>
      </c>
      <c r="AV2846" s="28">
        <f>Tabela1[[#This Row],[PESO TOTAL]]*Tabela1[[#This Row],[ACABAMENTO]]</f>
        <v>0</v>
      </c>
      <c r="AW2846" s="28">
        <f>Tabela1[[#This Row],[PESO TOTAL]]*Tabela1[[#This Row],[PRONTO ACABADO]]</f>
        <v>0</v>
      </c>
      <c r="AX2846" s="28">
        <f>Tabela1[[#This Row],[PESO TOTAL]]*Tabela1[[#This Row],[EXPEDIÇÃO ]]</f>
        <v>0</v>
      </c>
      <c r="AY2846" s="28" t="str">
        <f>Tabela1[[#This Row],[PEDIDO]]&amp;Tabela1[[#This Row],[PRODUTO]]</f>
        <v/>
      </c>
      <c r="AZ2846" s="44">
        <f>IF(AF2846="",0,IF(ISTEXT(AF2846),H2846*VALUE(SUBSTITUTE(AF2846,"%",""))/100,H2846*AF2846))-Tabela1[[#This Row],[PRONTO ACABADO2]]</f>
        <v>0</v>
      </c>
      <c r="BA2846" s="44">
        <f>IF(AG2846="",0,IF(ISTEXT(AG2846),H2846*VALUE(SUBSTITUTE(AG2846,"%",""))/100,H2846*AG2846))-Tabela1[[#This Row],[PESO EXPEDIDO2]]</f>
        <v>0</v>
      </c>
      <c r="BB2846" s="44">
        <f t="shared" si="378"/>
        <v>0</v>
      </c>
      <c r="BC2846" s="44">
        <f t="shared" si="379"/>
        <v>0</v>
      </c>
      <c r="BD2846" s="44"/>
    </row>
    <row r="2847" spans="1:56" ht="15.75" hidden="1" customHeight="1" x14ac:dyDescent="0.25">
      <c r="A2847" s="6"/>
      <c r="B2847" s="22"/>
      <c r="C2847" s="7"/>
      <c r="D2847" s="46"/>
      <c r="E2847" s="7"/>
      <c r="F2847" s="7"/>
      <c r="G2847" s="44"/>
      <c r="H2847" s="41">
        <f>Tabela1[[#This Row],[PESO UNI]]*Tabela1[[#This Row],[QTE]]</f>
        <v>0</v>
      </c>
      <c r="I2847" s="7"/>
      <c r="J2847" s="8"/>
      <c r="K2847" s="8"/>
      <c r="L2847" s="9"/>
      <c r="M2847" s="10"/>
      <c r="N2847" s="8"/>
      <c r="O2847" s="12"/>
      <c r="P2847" s="13"/>
      <c r="Q2847" s="14">
        <f>Tabela1[[#This Row],[QTDE/ Fabricação]]-Tabela1[[#This Row],[QTE]]</f>
        <v>0</v>
      </c>
      <c r="R2847" s="19">
        <f t="shared" si="374"/>
        <v>0</v>
      </c>
      <c r="S2847" s="19">
        <f t="shared" si="373"/>
        <v>0</v>
      </c>
      <c r="T2847" s="20">
        <f t="shared" si="375"/>
        <v>0</v>
      </c>
      <c r="U2847" s="17">
        <f>IFERROR(SUMIF('LISTA DE EMBARQUE'!B:B,MICRO!E:E,'LISTA DE EMBARQUE'!G:G),"")</f>
        <v>0</v>
      </c>
      <c r="V2847" s="12" t="str">
        <f>IFERROR(VLOOKUP(Tabela1[[#This Row],[COD.MDE]],'LISTA DE EMBARQUE'!B:L,11,0),"")</f>
        <v/>
      </c>
      <c r="W2847" s="13" t="str">
        <f>IFERROR(COUNTIF(#REF!,Tabela1[[#This Row],[Colunas5]]),"")</f>
        <v/>
      </c>
      <c r="X2847" s="14">
        <f>Tabela1[[#This Row],[QIANTIDADE EXPEDIDA]]*Tabela1[[#This Row],[PESO UNI]]</f>
        <v>0</v>
      </c>
      <c r="Y2847" s="14">
        <f t="shared" si="376"/>
        <v>0</v>
      </c>
      <c r="Z2847" s="21">
        <f>Tabela1[[#This Row],[PESO TOTAL]]-Tabela1[[#This Row],[Peso Expedido]]</f>
        <v>0</v>
      </c>
      <c r="AA2847" s="18"/>
      <c r="AB2847" s="40"/>
      <c r="AC2847" s="40"/>
      <c r="AD2847" s="40"/>
      <c r="AE2847" s="40"/>
      <c r="AF2847" s="40"/>
      <c r="AG2847" s="40"/>
      <c r="AH2847" s="40"/>
      <c r="AI2847" s="40" t="str">
        <f t="shared" si="380"/>
        <v>ok</v>
      </c>
      <c r="AJ2847"/>
      <c r="AK2847" t="str">
        <f>Tabela1[[#This Row],[Coluna1]]&amp;Tabela1[[#This Row],[PEDIDO]]</f>
        <v/>
      </c>
      <c r="AL2847"/>
      <c r="AM2847"/>
      <c r="AN2847"/>
      <c r="AO2847" t="str">
        <f t="shared" si="377"/>
        <v>/</v>
      </c>
      <c r="AP2847" t="str">
        <f>Tabela1[[#This Row],[TAG]]&amp;Tabela1[[#This Row],[PEDIDO]]&amp;Tabela1[[#This Row],[PRODUTO]]</f>
        <v/>
      </c>
      <c r="AQ2847" s="23" t="str">
        <f>Tabela1[[#This Row],[PRODUTO]]&amp;Tabela1[[#This Row],[TAG]]</f>
        <v/>
      </c>
      <c r="AR2847" s="183">
        <f>Tabela1[[#This Row],[PESO TOTAL]]*Tabela1[[#This Row],[MATÉRIA PRIMA]]</f>
        <v>0</v>
      </c>
      <c r="AS2847" s="28">
        <f>Tabela1[[#This Row],[PESO TOTAL]]*Tabela1[[#This Row],[PREPARAÇÃO ]]</f>
        <v>0</v>
      </c>
      <c r="AT2847" s="28">
        <f>Tabela1[[#This Row],[PESO TOTAL]]*Tabela1[[#This Row],[CALDEIRARIA]]</f>
        <v>0</v>
      </c>
      <c r="AU2847" s="28">
        <f>Tabela1[[#This Row],[PESO TOTAL]]*Tabela1[[#This Row],[SOLDA]]</f>
        <v>0</v>
      </c>
      <c r="AV2847" s="28">
        <f>Tabela1[[#This Row],[PESO TOTAL]]*Tabela1[[#This Row],[ACABAMENTO]]</f>
        <v>0</v>
      </c>
      <c r="AW2847" s="28">
        <f>Tabela1[[#This Row],[PESO TOTAL]]*Tabela1[[#This Row],[PRONTO ACABADO]]</f>
        <v>0</v>
      </c>
      <c r="AX2847" s="28">
        <f>Tabela1[[#This Row],[PESO TOTAL]]*Tabela1[[#This Row],[EXPEDIÇÃO ]]</f>
        <v>0</v>
      </c>
      <c r="AY2847" s="28" t="str">
        <f>Tabela1[[#This Row],[PEDIDO]]&amp;Tabela1[[#This Row],[PRODUTO]]</f>
        <v/>
      </c>
      <c r="AZ2847" s="44">
        <f>IF(AF2847="",0,IF(ISTEXT(AF2847),H2847*VALUE(SUBSTITUTE(AF2847,"%",""))/100,H2847*AF2847))-Tabela1[[#This Row],[PRONTO ACABADO2]]</f>
        <v>0</v>
      </c>
      <c r="BA2847" s="44">
        <f>IF(AG2847="",0,IF(ISTEXT(AG2847),H2847*VALUE(SUBSTITUTE(AG2847,"%",""))/100,H2847*AG2847))-Tabela1[[#This Row],[PESO EXPEDIDO2]]</f>
        <v>0</v>
      </c>
      <c r="BB2847" s="44">
        <f t="shared" si="378"/>
        <v>0</v>
      </c>
      <c r="BC2847" s="44">
        <f t="shared" si="379"/>
        <v>0</v>
      </c>
      <c r="BD2847" s="44"/>
    </row>
    <row r="2848" spans="1:56" ht="15.75" hidden="1" customHeight="1" x14ac:dyDescent="0.25">
      <c r="A2848" s="6"/>
      <c r="B2848" s="22"/>
      <c r="C2848" s="7"/>
      <c r="D2848" s="46"/>
      <c r="E2848" s="7"/>
      <c r="F2848" s="7"/>
      <c r="G2848" s="44"/>
      <c r="H2848" s="41">
        <f>Tabela1[[#This Row],[PESO UNI]]*Tabela1[[#This Row],[QTE]]</f>
        <v>0</v>
      </c>
      <c r="I2848" s="7"/>
      <c r="J2848" s="8"/>
      <c r="K2848" s="8"/>
      <c r="L2848" s="9"/>
      <c r="M2848" s="10"/>
      <c r="N2848" s="8"/>
      <c r="O2848" s="12"/>
      <c r="P2848" s="13"/>
      <c r="Q2848" s="14">
        <f>Tabela1[[#This Row],[QTDE/ Fabricação]]-Tabela1[[#This Row],[QTE]]</f>
        <v>0</v>
      </c>
      <c r="R2848" s="19">
        <f t="shared" si="374"/>
        <v>0</v>
      </c>
      <c r="S2848" s="19">
        <f t="shared" si="373"/>
        <v>0</v>
      </c>
      <c r="T2848" s="20">
        <f t="shared" si="375"/>
        <v>0</v>
      </c>
      <c r="U2848" s="17">
        <f>IFERROR(SUMIF('LISTA DE EMBARQUE'!B:B,MICRO!E:E,'LISTA DE EMBARQUE'!G:G),"")</f>
        <v>0</v>
      </c>
      <c r="V2848" s="12" t="str">
        <f>IFERROR(VLOOKUP(Tabela1[[#This Row],[COD.MDE]],'LISTA DE EMBARQUE'!B:L,11,0),"")</f>
        <v/>
      </c>
      <c r="W2848" s="13" t="str">
        <f>IFERROR(COUNTIF(#REF!,Tabela1[[#This Row],[Colunas5]]),"")</f>
        <v/>
      </c>
      <c r="X2848" s="14">
        <f>Tabela1[[#This Row],[QIANTIDADE EXPEDIDA]]*Tabela1[[#This Row],[PESO UNI]]</f>
        <v>0</v>
      </c>
      <c r="Y2848" s="14">
        <f t="shared" si="376"/>
        <v>0</v>
      </c>
      <c r="Z2848" s="21">
        <f>Tabela1[[#This Row],[PESO TOTAL]]-Tabela1[[#This Row],[Peso Expedido]]</f>
        <v>0</v>
      </c>
      <c r="AA2848" s="18"/>
      <c r="AB2848" s="40"/>
      <c r="AC2848" s="40"/>
      <c r="AD2848" s="40"/>
      <c r="AE2848" s="40"/>
      <c r="AF2848" s="40"/>
      <c r="AG2848" s="40"/>
      <c r="AH2848" s="40"/>
      <c r="AI2848" s="40" t="str">
        <f t="shared" si="380"/>
        <v>ok</v>
      </c>
      <c r="AJ2848"/>
      <c r="AK2848" t="str">
        <f>Tabela1[[#This Row],[Coluna1]]&amp;Tabela1[[#This Row],[PEDIDO]]</f>
        <v/>
      </c>
      <c r="AL2848"/>
      <c r="AM2848"/>
      <c r="AN2848"/>
      <c r="AO2848" t="str">
        <f t="shared" si="377"/>
        <v>/</v>
      </c>
      <c r="AP2848" t="str">
        <f>Tabela1[[#This Row],[TAG]]&amp;Tabela1[[#This Row],[PEDIDO]]&amp;Tabela1[[#This Row],[PRODUTO]]</f>
        <v/>
      </c>
      <c r="AQ2848" s="23" t="str">
        <f>Tabela1[[#This Row],[PRODUTO]]&amp;Tabela1[[#This Row],[TAG]]</f>
        <v/>
      </c>
      <c r="AR2848" s="183">
        <f>Tabela1[[#This Row],[PESO TOTAL]]*Tabela1[[#This Row],[MATÉRIA PRIMA]]</f>
        <v>0</v>
      </c>
      <c r="AS2848" s="28">
        <f>Tabela1[[#This Row],[PESO TOTAL]]*Tabela1[[#This Row],[PREPARAÇÃO ]]</f>
        <v>0</v>
      </c>
      <c r="AT2848" s="28">
        <f>Tabela1[[#This Row],[PESO TOTAL]]*Tabela1[[#This Row],[CALDEIRARIA]]</f>
        <v>0</v>
      </c>
      <c r="AU2848" s="28">
        <f>Tabela1[[#This Row],[PESO TOTAL]]*Tabela1[[#This Row],[SOLDA]]</f>
        <v>0</v>
      </c>
      <c r="AV2848" s="28">
        <f>Tabela1[[#This Row],[PESO TOTAL]]*Tabela1[[#This Row],[ACABAMENTO]]</f>
        <v>0</v>
      </c>
      <c r="AW2848" s="28">
        <f>Tabela1[[#This Row],[PESO TOTAL]]*Tabela1[[#This Row],[PRONTO ACABADO]]</f>
        <v>0</v>
      </c>
      <c r="AX2848" s="28">
        <f>Tabela1[[#This Row],[PESO TOTAL]]*Tabela1[[#This Row],[EXPEDIÇÃO ]]</f>
        <v>0</v>
      </c>
      <c r="AY2848" s="28" t="str">
        <f>Tabela1[[#This Row],[PEDIDO]]&amp;Tabela1[[#This Row],[PRODUTO]]</f>
        <v/>
      </c>
      <c r="AZ2848" s="44">
        <f>IF(AF2848="",0,IF(ISTEXT(AF2848),H2848*VALUE(SUBSTITUTE(AF2848,"%",""))/100,H2848*AF2848))-Tabela1[[#This Row],[PRONTO ACABADO2]]</f>
        <v>0</v>
      </c>
      <c r="BA2848" s="44">
        <f>IF(AG2848="",0,IF(ISTEXT(AG2848),H2848*VALUE(SUBSTITUTE(AG2848,"%",""))/100,H2848*AG2848))-Tabela1[[#This Row],[PESO EXPEDIDO2]]</f>
        <v>0</v>
      </c>
      <c r="BB2848" s="44">
        <f t="shared" si="378"/>
        <v>0</v>
      </c>
      <c r="BC2848" s="44">
        <f t="shared" si="379"/>
        <v>0</v>
      </c>
      <c r="BD2848" s="44"/>
    </row>
    <row r="2849" spans="1:56" ht="15.75" hidden="1" customHeight="1" x14ac:dyDescent="0.25">
      <c r="A2849" s="6"/>
      <c r="B2849" s="22"/>
      <c r="C2849" s="7"/>
      <c r="D2849" s="46"/>
      <c r="E2849" s="7"/>
      <c r="F2849" s="7"/>
      <c r="G2849" s="44"/>
      <c r="H2849" s="41">
        <f>Tabela1[[#This Row],[PESO UNI]]*Tabela1[[#This Row],[QTE]]</f>
        <v>0</v>
      </c>
      <c r="I2849" s="7"/>
      <c r="J2849" s="8"/>
      <c r="K2849" s="8"/>
      <c r="L2849" s="9"/>
      <c r="M2849" s="10"/>
      <c r="N2849" s="8"/>
      <c r="O2849" s="12"/>
      <c r="P2849" s="13"/>
      <c r="Q2849" s="14">
        <f>Tabela1[[#This Row],[QTDE/ Fabricação]]-Tabela1[[#This Row],[QTE]]</f>
        <v>0</v>
      </c>
      <c r="R2849" s="19">
        <f t="shared" si="374"/>
        <v>0</v>
      </c>
      <c r="S2849" s="19">
        <f t="shared" si="373"/>
        <v>0</v>
      </c>
      <c r="T2849" s="20">
        <f t="shared" si="375"/>
        <v>0</v>
      </c>
      <c r="U2849" s="17">
        <f>IFERROR(SUMIF('LISTA DE EMBARQUE'!B:B,MICRO!E:E,'LISTA DE EMBARQUE'!G:G),"")</f>
        <v>0</v>
      </c>
      <c r="V2849" s="12" t="str">
        <f>IFERROR(VLOOKUP(Tabela1[[#This Row],[COD.MDE]],'LISTA DE EMBARQUE'!B:L,11,0),"")</f>
        <v/>
      </c>
      <c r="W2849" s="13" t="str">
        <f>IFERROR(COUNTIF(#REF!,Tabela1[[#This Row],[Colunas5]]),"")</f>
        <v/>
      </c>
      <c r="X2849" s="14">
        <f>Tabela1[[#This Row],[QIANTIDADE EXPEDIDA]]*Tabela1[[#This Row],[PESO UNI]]</f>
        <v>0</v>
      </c>
      <c r="Y2849" s="14">
        <f t="shared" si="376"/>
        <v>0</v>
      </c>
      <c r="Z2849" s="21">
        <f>Tabela1[[#This Row],[PESO TOTAL]]-Tabela1[[#This Row],[Peso Expedido]]</f>
        <v>0</v>
      </c>
      <c r="AA2849" s="18"/>
      <c r="AB2849" s="40"/>
      <c r="AC2849" s="40"/>
      <c r="AD2849" s="40"/>
      <c r="AE2849" s="40"/>
      <c r="AF2849" s="40"/>
      <c r="AG2849" s="40"/>
      <c r="AH2849" s="40"/>
      <c r="AI2849" s="40" t="str">
        <f t="shared" si="380"/>
        <v>ok</v>
      </c>
      <c r="AJ2849"/>
      <c r="AK2849" t="str">
        <f>Tabela1[[#This Row],[Coluna1]]&amp;Tabela1[[#This Row],[PEDIDO]]</f>
        <v/>
      </c>
      <c r="AL2849"/>
      <c r="AM2849"/>
      <c r="AN2849"/>
      <c r="AO2849" t="str">
        <f t="shared" si="377"/>
        <v>/</v>
      </c>
      <c r="AP2849" t="str">
        <f>Tabela1[[#This Row],[TAG]]&amp;Tabela1[[#This Row],[PEDIDO]]&amp;Tabela1[[#This Row],[PRODUTO]]</f>
        <v/>
      </c>
      <c r="AQ2849" s="23" t="str">
        <f>Tabela1[[#This Row],[PRODUTO]]&amp;Tabela1[[#This Row],[TAG]]</f>
        <v/>
      </c>
      <c r="AR2849" s="183">
        <f>Tabela1[[#This Row],[PESO TOTAL]]*Tabela1[[#This Row],[MATÉRIA PRIMA]]</f>
        <v>0</v>
      </c>
      <c r="AS2849" s="28">
        <f>Tabela1[[#This Row],[PESO TOTAL]]*Tabela1[[#This Row],[PREPARAÇÃO ]]</f>
        <v>0</v>
      </c>
      <c r="AT2849" s="28">
        <f>Tabela1[[#This Row],[PESO TOTAL]]*Tabela1[[#This Row],[CALDEIRARIA]]</f>
        <v>0</v>
      </c>
      <c r="AU2849" s="28">
        <f>Tabela1[[#This Row],[PESO TOTAL]]*Tabela1[[#This Row],[SOLDA]]</f>
        <v>0</v>
      </c>
      <c r="AV2849" s="28">
        <f>Tabela1[[#This Row],[PESO TOTAL]]*Tabela1[[#This Row],[ACABAMENTO]]</f>
        <v>0</v>
      </c>
      <c r="AW2849" s="28">
        <f>Tabela1[[#This Row],[PESO TOTAL]]*Tabela1[[#This Row],[PRONTO ACABADO]]</f>
        <v>0</v>
      </c>
      <c r="AX2849" s="28">
        <f>Tabela1[[#This Row],[PESO TOTAL]]*Tabela1[[#This Row],[EXPEDIÇÃO ]]</f>
        <v>0</v>
      </c>
      <c r="AY2849" s="28" t="str">
        <f>Tabela1[[#This Row],[PEDIDO]]&amp;Tabela1[[#This Row],[PRODUTO]]</f>
        <v/>
      </c>
      <c r="AZ2849" s="44">
        <f>IF(AF2849="",0,IF(ISTEXT(AF2849),H2849*VALUE(SUBSTITUTE(AF2849,"%",""))/100,H2849*AF2849))-Tabela1[[#This Row],[PRONTO ACABADO2]]</f>
        <v>0</v>
      </c>
      <c r="BA2849" s="44">
        <f>IF(AG2849="",0,IF(ISTEXT(AG2849),H2849*VALUE(SUBSTITUTE(AG2849,"%",""))/100,H2849*AG2849))-Tabela1[[#This Row],[PESO EXPEDIDO2]]</f>
        <v>0</v>
      </c>
      <c r="BB2849" s="44">
        <f t="shared" si="378"/>
        <v>0</v>
      </c>
      <c r="BC2849" s="44">
        <f t="shared" si="379"/>
        <v>0</v>
      </c>
      <c r="BD2849" s="44"/>
    </row>
    <row r="2850" spans="1:56" ht="15.75" hidden="1" customHeight="1" x14ac:dyDescent="0.25">
      <c r="A2850" s="6"/>
      <c r="B2850" s="22"/>
      <c r="C2850" s="7"/>
      <c r="D2850" s="46"/>
      <c r="E2850" s="7"/>
      <c r="F2850" s="7"/>
      <c r="G2850" s="44"/>
      <c r="H2850" s="41">
        <f>Tabela1[[#This Row],[PESO UNI]]*Tabela1[[#This Row],[QTE]]</f>
        <v>0</v>
      </c>
      <c r="I2850" s="7"/>
      <c r="J2850" s="8"/>
      <c r="K2850" s="8"/>
      <c r="L2850" s="9"/>
      <c r="M2850" s="10"/>
      <c r="N2850" s="8"/>
      <c r="O2850" s="12"/>
      <c r="P2850" s="13"/>
      <c r="Q2850" s="14">
        <f>Tabela1[[#This Row],[QTDE/ Fabricação]]-Tabela1[[#This Row],[QTE]]</f>
        <v>0</v>
      </c>
      <c r="R2850" s="19">
        <f t="shared" si="374"/>
        <v>0</v>
      </c>
      <c r="S2850" s="19">
        <f t="shared" si="373"/>
        <v>0</v>
      </c>
      <c r="T2850" s="20">
        <f t="shared" si="375"/>
        <v>0</v>
      </c>
      <c r="U2850" s="17">
        <f>IFERROR(SUMIF('LISTA DE EMBARQUE'!B:B,MICRO!E:E,'LISTA DE EMBARQUE'!G:G),"")</f>
        <v>0</v>
      </c>
      <c r="V2850" s="12" t="str">
        <f>IFERROR(VLOOKUP(Tabela1[[#This Row],[COD.MDE]],'LISTA DE EMBARQUE'!B:L,11,0),"")</f>
        <v/>
      </c>
      <c r="W2850" s="13" t="str">
        <f>IFERROR(COUNTIF(#REF!,Tabela1[[#This Row],[Colunas5]]),"")</f>
        <v/>
      </c>
      <c r="X2850" s="14">
        <f>Tabela1[[#This Row],[QIANTIDADE EXPEDIDA]]*Tabela1[[#This Row],[PESO UNI]]</f>
        <v>0</v>
      </c>
      <c r="Y2850" s="14">
        <f t="shared" si="376"/>
        <v>0</v>
      </c>
      <c r="Z2850" s="21">
        <f>Tabela1[[#This Row],[PESO TOTAL]]-Tabela1[[#This Row],[Peso Expedido]]</f>
        <v>0</v>
      </c>
      <c r="AA2850" s="18"/>
      <c r="AB2850" s="40"/>
      <c r="AC2850" s="40"/>
      <c r="AD2850" s="40"/>
      <c r="AE2850" s="40"/>
      <c r="AF2850" s="40"/>
      <c r="AG2850" s="40"/>
      <c r="AH2850" s="40"/>
      <c r="AI2850" s="40" t="str">
        <f t="shared" si="380"/>
        <v>ok</v>
      </c>
      <c r="AJ2850"/>
      <c r="AK2850" t="str">
        <f>Tabela1[[#This Row],[Coluna1]]&amp;Tabela1[[#This Row],[PEDIDO]]</f>
        <v/>
      </c>
      <c r="AL2850"/>
      <c r="AM2850"/>
      <c r="AN2850"/>
      <c r="AO2850" t="str">
        <f t="shared" si="377"/>
        <v>/</v>
      </c>
      <c r="AP2850" t="str">
        <f>Tabela1[[#This Row],[TAG]]&amp;Tabela1[[#This Row],[PEDIDO]]&amp;Tabela1[[#This Row],[PRODUTO]]</f>
        <v/>
      </c>
      <c r="AQ2850" s="23" t="str">
        <f>Tabela1[[#This Row],[PRODUTO]]&amp;Tabela1[[#This Row],[TAG]]</f>
        <v/>
      </c>
      <c r="AR2850" s="183">
        <f>Tabela1[[#This Row],[PESO TOTAL]]*Tabela1[[#This Row],[MATÉRIA PRIMA]]</f>
        <v>0</v>
      </c>
      <c r="AS2850" s="28">
        <f>Tabela1[[#This Row],[PESO TOTAL]]*Tabela1[[#This Row],[PREPARAÇÃO ]]</f>
        <v>0</v>
      </c>
      <c r="AT2850" s="28">
        <f>Tabela1[[#This Row],[PESO TOTAL]]*Tabela1[[#This Row],[CALDEIRARIA]]</f>
        <v>0</v>
      </c>
      <c r="AU2850" s="28">
        <f>Tabela1[[#This Row],[PESO TOTAL]]*Tabela1[[#This Row],[SOLDA]]</f>
        <v>0</v>
      </c>
      <c r="AV2850" s="28">
        <f>Tabela1[[#This Row],[PESO TOTAL]]*Tabela1[[#This Row],[ACABAMENTO]]</f>
        <v>0</v>
      </c>
      <c r="AW2850" s="28">
        <f>Tabela1[[#This Row],[PESO TOTAL]]*Tabela1[[#This Row],[PRONTO ACABADO]]</f>
        <v>0</v>
      </c>
      <c r="AX2850" s="28">
        <f>Tabela1[[#This Row],[PESO TOTAL]]*Tabela1[[#This Row],[EXPEDIÇÃO ]]</f>
        <v>0</v>
      </c>
      <c r="AY2850" s="28" t="str">
        <f>Tabela1[[#This Row],[PEDIDO]]&amp;Tabela1[[#This Row],[PRODUTO]]</f>
        <v/>
      </c>
      <c r="AZ2850" s="44">
        <f>IF(AF2850="",0,IF(ISTEXT(AF2850),H2850*VALUE(SUBSTITUTE(AF2850,"%",""))/100,H2850*AF2850))-Tabela1[[#This Row],[PRONTO ACABADO2]]</f>
        <v>0</v>
      </c>
      <c r="BA2850" s="44">
        <f>IF(AG2850="",0,IF(ISTEXT(AG2850),H2850*VALUE(SUBSTITUTE(AG2850,"%",""))/100,H2850*AG2850))-Tabela1[[#This Row],[PESO EXPEDIDO2]]</f>
        <v>0</v>
      </c>
      <c r="BB2850" s="44">
        <f t="shared" si="378"/>
        <v>0</v>
      </c>
      <c r="BC2850" s="44">
        <f t="shared" si="379"/>
        <v>0</v>
      </c>
      <c r="BD2850" s="44"/>
    </row>
    <row r="2851" spans="1:56" ht="15.75" hidden="1" customHeight="1" x14ac:dyDescent="0.25">
      <c r="A2851" s="6"/>
      <c r="B2851" s="22"/>
      <c r="C2851" s="7"/>
      <c r="D2851" s="46"/>
      <c r="E2851" s="7"/>
      <c r="F2851" s="7"/>
      <c r="G2851" s="44"/>
      <c r="H2851" s="41">
        <f>Tabela1[[#This Row],[PESO UNI]]*Tabela1[[#This Row],[QTE]]</f>
        <v>0</v>
      </c>
      <c r="I2851" s="7"/>
      <c r="J2851" s="8"/>
      <c r="K2851" s="8"/>
      <c r="L2851" s="9"/>
      <c r="M2851" s="10"/>
      <c r="N2851" s="8"/>
      <c r="O2851" s="12"/>
      <c r="P2851" s="13"/>
      <c r="Q2851" s="14">
        <f>Tabela1[[#This Row],[QTDE/ Fabricação]]-Tabela1[[#This Row],[QTE]]</f>
        <v>0</v>
      </c>
      <c r="R2851" s="19">
        <f t="shared" si="374"/>
        <v>0</v>
      </c>
      <c r="S2851" s="19">
        <f t="shared" si="373"/>
        <v>0</v>
      </c>
      <c r="T2851" s="20">
        <f t="shared" si="375"/>
        <v>0</v>
      </c>
      <c r="U2851" s="17">
        <f>IFERROR(SUMIF('LISTA DE EMBARQUE'!B:B,MICRO!E:E,'LISTA DE EMBARQUE'!G:G),"")</f>
        <v>0</v>
      </c>
      <c r="V2851" s="12" t="str">
        <f>IFERROR(VLOOKUP(Tabela1[[#This Row],[COD.MDE]],'LISTA DE EMBARQUE'!B:L,11,0),"")</f>
        <v/>
      </c>
      <c r="W2851" s="13" t="str">
        <f>IFERROR(COUNTIF(#REF!,Tabela1[[#This Row],[Colunas5]]),"")</f>
        <v/>
      </c>
      <c r="X2851" s="14">
        <f>Tabela1[[#This Row],[QIANTIDADE EXPEDIDA]]*Tabela1[[#This Row],[PESO UNI]]</f>
        <v>0</v>
      </c>
      <c r="Y2851" s="14">
        <f t="shared" si="376"/>
        <v>0</v>
      </c>
      <c r="Z2851" s="21">
        <f>Tabela1[[#This Row],[PESO TOTAL]]-Tabela1[[#This Row],[Peso Expedido]]</f>
        <v>0</v>
      </c>
      <c r="AA2851" s="18"/>
      <c r="AB2851" s="40"/>
      <c r="AC2851" s="40"/>
      <c r="AD2851" s="40"/>
      <c r="AE2851" s="40"/>
      <c r="AF2851" s="40"/>
      <c r="AG2851" s="40"/>
      <c r="AH2851" s="40"/>
      <c r="AI2851" s="40" t="str">
        <f t="shared" si="380"/>
        <v>ok</v>
      </c>
      <c r="AJ2851"/>
      <c r="AK2851" t="str">
        <f>Tabela1[[#This Row],[Coluna1]]&amp;Tabela1[[#This Row],[PEDIDO]]</f>
        <v/>
      </c>
      <c r="AL2851"/>
      <c r="AM2851"/>
      <c r="AN2851"/>
      <c r="AO2851" t="str">
        <f t="shared" si="377"/>
        <v>/</v>
      </c>
      <c r="AP2851" t="str">
        <f>Tabela1[[#This Row],[TAG]]&amp;Tabela1[[#This Row],[PEDIDO]]&amp;Tabela1[[#This Row],[PRODUTO]]</f>
        <v/>
      </c>
      <c r="AQ2851" s="23" t="str">
        <f>Tabela1[[#This Row],[PRODUTO]]&amp;Tabela1[[#This Row],[TAG]]</f>
        <v/>
      </c>
      <c r="AR2851" s="183">
        <f>Tabela1[[#This Row],[PESO TOTAL]]*Tabela1[[#This Row],[MATÉRIA PRIMA]]</f>
        <v>0</v>
      </c>
      <c r="AS2851" s="28">
        <f>Tabela1[[#This Row],[PESO TOTAL]]*Tabela1[[#This Row],[PREPARAÇÃO ]]</f>
        <v>0</v>
      </c>
      <c r="AT2851" s="28">
        <f>Tabela1[[#This Row],[PESO TOTAL]]*Tabela1[[#This Row],[CALDEIRARIA]]</f>
        <v>0</v>
      </c>
      <c r="AU2851" s="28">
        <f>Tabela1[[#This Row],[PESO TOTAL]]*Tabela1[[#This Row],[SOLDA]]</f>
        <v>0</v>
      </c>
      <c r="AV2851" s="28">
        <f>Tabela1[[#This Row],[PESO TOTAL]]*Tabela1[[#This Row],[ACABAMENTO]]</f>
        <v>0</v>
      </c>
      <c r="AW2851" s="28">
        <f>Tabela1[[#This Row],[PESO TOTAL]]*Tabela1[[#This Row],[PRONTO ACABADO]]</f>
        <v>0</v>
      </c>
      <c r="AX2851" s="28">
        <f>Tabela1[[#This Row],[PESO TOTAL]]*Tabela1[[#This Row],[EXPEDIÇÃO ]]</f>
        <v>0</v>
      </c>
      <c r="AY2851" s="28" t="str">
        <f>Tabela1[[#This Row],[PEDIDO]]&amp;Tabela1[[#This Row],[PRODUTO]]</f>
        <v/>
      </c>
      <c r="AZ2851" s="44">
        <f>IF(AF2851="",0,IF(ISTEXT(AF2851),H2851*VALUE(SUBSTITUTE(AF2851,"%",""))/100,H2851*AF2851))-Tabela1[[#This Row],[PRONTO ACABADO2]]</f>
        <v>0</v>
      </c>
      <c r="BA2851" s="44">
        <f>IF(AG2851="",0,IF(ISTEXT(AG2851),H2851*VALUE(SUBSTITUTE(AG2851,"%",""))/100,H2851*AG2851))-Tabela1[[#This Row],[PESO EXPEDIDO2]]</f>
        <v>0</v>
      </c>
      <c r="BB2851" s="44">
        <f t="shared" si="378"/>
        <v>0</v>
      </c>
      <c r="BC2851" s="44">
        <f t="shared" si="379"/>
        <v>0</v>
      </c>
      <c r="BD2851" s="44"/>
    </row>
    <row r="2852" spans="1:56" ht="15.75" hidden="1" customHeight="1" x14ac:dyDescent="0.25">
      <c r="A2852" s="6"/>
      <c r="B2852" s="22"/>
      <c r="C2852" s="7"/>
      <c r="D2852" s="46"/>
      <c r="E2852" s="7"/>
      <c r="F2852" s="7"/>
      <c r="G2852" s="44"/>
      <c r="H2852" s="41">
        <f>Tabela1[[#This Row],[PESO UNI]]*Tabela1[[#This Row],[QTE]]</f>
        <v>0</v>
      </c>
      <c r="I2852" s="7"/>
      <c r="J2852" s="8"/>
      <c r="K2852" s="8"/>
      <c r="L2852" s="9"/>
      <c r="M2852" s="10"/>
      <c r="N2852" s="8"/>
      <c r="O2852" s="12"/>
      <c r="P2852" s="13"/>
      <c r="Q2852" s="14">
        <f>Tabela1[[#This Row],[QTDE/ Fabricação]]-Tabela1[[#This Row],[QTE]]</f>
        <v>0</v>
      </c>
      <c r="R2852" s="19">
        <f t="shared" si="374"/>
        <v>0</v>
      </c>
      <c r="S2852" s="19">
        <f t="shared" si="373"/>
        <v>0</v>
      </c>
      <c r="T2852" s="20">
        <f t="shared" si="375"/>
        <v>0</v>
      </c>
      <c r="U2852" s="17">
        <f>IFERROR(SUMIF('LISTA DE EMBARQUE'!B:B,MICRO!E:E,'LISTA DE EMBARQUE'!G:G),"")</f>
        <v>0</v>
      </c>
      <c r="V2852" s="12" t="str">
        <f>IFERROR(VLOOKUP(Tabela1[[#This Row],[COD.MDE]],'LISTA DE EMBARQUE'!B:L,11,0),"")</f>
        <v/>
      </c>
      <c r="W2852" s="13" t="str">
        <f>IFERROR(COUNTIF(#REF!,Tabela1[[#This Row],[Colunas5]]),"")</f>
        <v/>
      </c>
      <c r="X2852" s="14">
        <f>Tabela1[[#This Row],[QIANTIDADE EXPEDIDA]]*Tabela1[[#This Row],[PESO UNI]]</f>
        <v>0</v>
      </c>
      <c r="Y2852" s="14">
        <f t="shared" si="376"/>
        <v>0</v>
      </c>
      <c r="Z2852" s="21">
        <f>Tabela1[[#This Row],[PESO TOTAL]]-Tabela1[[#This Row],[Peso Expedido]]</f>
        <v>0</v>
      </c>
      <c r="AA2852" s="18"/>
      <c r="AB2852" s="40"/>
      <c r="AC2852" s="40"/>
      <c r="AD2852" s="40"/>
      <c r="AE2852" s="40"/>
      <c r="AF2852" s="40"/>
      <c r="AG2852" s="40"/>
      <c r="AH2852" s="40"/>
      <c r="AI2852" s="40" t="str">
        <f t="shared" si="380"/>
        <v>ok</v>
      </c>
      <c r="AJ2852"/>
      <c r="AK2852" t="str">
        <f>Tabela1[[#This Row],[Coluna1]]&amp;Tabela1[[#This Row],[PEDIDO]]</f>
        <v/>
      </c>
      <c r="AL2852"/>
      <c r="AM2852"/>
      <c r="AN2852"/>
      <c r="AO2852" t="str">
        <f t="shared" si="377"/>
        <v>/</v>
      </c>
      <c r="AP2852" t="str">
        <f>Tabela1[[#This Row],[TAG]]&amp;Tabela1[[#This Row],[PEDIDO]]&amp;Tabela1[[#This Row],[PRODUTO]]</f>
        <v/>
      </c>
      <c r="AQ2852" s="23" t="str">
        <f>Tabela1[[#This Row],[PRODUTO]]&amp;Tabela1[[#This Row],[TAG]]</f>
        <v/>
      </c>
      <c r="AR2852" s="183">
        <f>Tabela1[[#This Row],[PESO TOTAL]]*Tabela1[[#This Row],[MATÉRIA PRIMA]]</f>
        <v>0</v>
      </c>
      <c r="AS2852" s="28">
        <f>Tabela1[[#This Row],[PESO TOTAL]]*Tabela1[[#This Row],[PREPARAÇÃO ]]</f>
        <v>0</v>
      </c>
      <c r="AT2852" s="28">
        <f>Tabela1[[#This Row],[PESO TOTAL]]*Tabela1[[#This Row],[CALDEIRARIA]]</f>
        <v>0</v>
      </c>
      <c r="AU2852" s="28">
        <f>Tabela1[[#This Row],[PESO TOTAL]]*Tabela1[[#This Row],[SOLDA]]</f>
        <v>0</v>
      </c>
      <c r="AV2852" s="28">
        <f>Tabela1[[#This Row],[PESO TOTAL]]*Tabela1[[#This Row],[ACABAMENTO]]</f>
        <v>0</v>
      </c>
      <c r="AW2852" s="28">
        <f>Tabela1[[#This Row],[PESO TOTAL]]*Tabela1[[#This Row],[PRONTO ACABADO]]</f>
        <v>0</v>
      </c>
      <c r="AX2852" s="28">
        <f>Tabela1[[#This Row],[PESO TOTAL]]*Tabela1[[#This Row],[EXPEDIÇÃO ]]</f>
        <v>0</v>
      </c>
      <c r="AY2852" s="28" t="str">
        <f>Tabela1[[#This Row],[PEDIDO]]&amp;Tabela1[[#This Row],[PRODUTO]]</f>
        <v/>
      </c>
      <c r="AZ2852" s="44">
        <f>IF(AF2852="",0,IF(ISTEXT(AF2852),H2852*VALUE(SUBSTITUTE(AF2852,"%",""))/100,H2852*AF2852))-Tabela1[[#This Row],[PRONTO ACABADO2]]</f>
        <v>0</v>
      </c>
      <c r="BA2852" s="44">
        <f>IF(AG2852="",0,IF(ISTEXT(AG2852),H2852*VALUE(SUBSTITUTE(AG2852,"%",""))/100,H2852*AG2852))-Tabela1[[#This Row],[PESO EXPEDIDO2]]</f>
        <v>0</v>
      </c>
      <c r="BB2852" s="44">
        <f t="shared" si="378"/>
        <v>0</v>
      </c>
      <c r="BC2852" s="44">
        <f t="shared" si="379"/>
        <v>0</v>
      </c>
      <c r="BD2852" s="44"/>
    </row>
    <row r="2853" spans="1:56" ht="15.75" hidden="1" customHeight="1" x14ac:dyDescent="0.25">
      <c r="A2853" s="6"/>
      <c r="B2853" s="22"/>
      <c r="C2853" s="7"/>
      <c r="D2853" s="46"/>
      <c r="E2853" s="7"/>
      <c r="F2853" s="7"/>
      <c r="G2853" s="44"/>
      <c r="H2853" s="41">
        <f>Tabela1[[#This Row],[PESO UNI]]*Tabela1[[#This Row],[QTE]]</f>
        <v>0</v>
      </c>
      <c r="I2853" s="7"/>
      <c r="J2853" s="8"/>
      <c r="K2853" s="8"/>
      <c r="L2853" s="9"/>
      <c r="M2853" s="10"/>
      <c r="N2853" s="8"/>
      <c r="O2853" s="12"/>
      <c r="P2853" s="13"/>
      <c r="Q2853" s="14">
        <f>Tabela1[[#This Row],[QTDE/ Fabricação]]-Tabela1[[#This Row],[QTE]]</f>
        <v>0</v>
      </c>
      <c r="R2853" s="19">
        <f t="shared" si="374"/>
        <v>0</v>
      </c>
      <c r="S2853" s="19">
        <f t="shared" si="373"/>
        <v>0</v>
      </c>
      <c r="T2853" s="20">
        <f t="shared" si="375"/>
        <v>0</v>
      </c>
      <c r="U2853" s="17">
        <f>IFERROR(SUMIF('LISTA DE EMBARQUE'!B:B,MICRO!E:E,'LISTA DE EMBARQUE'!G:G),"")</f>
        <v>0</v>
      </c>
      <c r="V2853" s="12" t="str">
        <f>IFERROR(VLOOKUP(Tabela1[[#This Row],[COD.MDE]],'LISTA DE EMBARQUE'!B:L,11,0),"")</f>
        <v/>
      </c>
      <c r="W2853" s="13" t="str">
        <f>IFERROR(COUNTIF(#REF!,Tabela1[[#This Row],[Colunas5]]),"")</f>
        <v/>
      </c>
      <c r="X2853" s="14">
        <f>Tabela1[[#This Row],[QIANTIDADE EXPEDIDA]]*Tabela1[[#This Row],[PESO UNI]]</f>
        <v>0</v>
      </c>
      <c r="Y2853" s="14">
        <f t="shared" si="376"/>
        <v>0</v>
      </c>
      <c r="Z2853" s="21">
        <f>Tabela1[[#This Row],[PESO TOTAL]]-Tabela1[[#This Row],[Peso Expedido]]</f>
        <v>0</v>
      </c>
      <c r="AA2853" s="18"/>
      <c r="AB2853" s="40"/>
      <c r="AC2853" s="40"/>
      <c r="AD2853" s="40"/>
      <c r="AE2853" s="40"/>
      <c r="AF2853" s="40"/>
      <c r="AG2853" s="40"/>
      <c r="AH2853" s="40"/>
      <c r="AI2853" s="40" t="str">
        <f t="shared" si="380"/>
        <v>ok</v>
      </c>
      <c r="AJ2853"/>
      <c r="AK2853" t="str">
        <f>Tabela1[[#This Row],[Coluna1]]&amp;Tabela1[[#This Row],[PEDIDO]]</f>
        <v/>
      </c>
      <c r="AL2853"/>
      <c r="AM2853"/>
      <c r="AN2853"/>
      <c r="AO2853" t="str">
        <f t="shared" si="377"/>
        <v>/</v>
      </c>
      <c r="AP2853" t="str">
        <f>Tabela1[[#This Row],[TAG]]&amp;Tabela1[[#This Row],[PEDIDO]]&amp;Tabela1[[#This Row],[PRODUTO]]</f>
        <v/>
      </c>
      <c r="AQ2853" s="23" t="str">
        <f>Tabela1[[#This Row],[PRODUTO]]&amp;Tabela1[[#This Row],[TAG]]</f>
        <v/>
      </c>
      <c r="AR2853" s="183">
        <f>Tabela1[[#This Row],[PESO TOTAL]]*Tabela1[[#This Row],[MATÉRIA PRIMA]]</f>
        <v>0</v>
      </c>
      <c r="AS2853" s="28">
        <f>Tabela1[[#This Row],[PESO TOTAL]]*Tabela1[[#This Row],[PREPARAÇÃO ]]</f>
        <v>0</v>
      </c>
      <c r="AT2853" s="28">
        <f>Tabela1[[#This Row],[PESO TOTAL]]*Tabela1[[#This Row],[CALDEIRARIA]]</f>
        <v>0</v>
      </c>
      <c r="AU2853" s="28">
        <f>Tabela1[[#This Row],[PESO TOTAL]]*Tabela1[[#This Row],[SOLDA]]</f>
        <v>0</v>
      </c>
      <c r="AV2853" s="28">
        <f>Tabela1[[#This Row],[PESO TOTAL]]*Tabela1[[#This Row],[ACABAMENTO]]</f>
        <v>0</v>
      </c>
      <c r="AW2853" s="28">
        <f>Tabela1[[#This Row],[PESO TOTAL]]*Tabela1[[#This Row],[PRONTO ACABADO]]</f>
        <v>0</v>
      </c>
      <c r="AX2853" s="28">
        <f>Tabela1[[#This Row],[PESO TOTAL]]*Tabela1[[#This Row],[EXPEDIÇÃO ]]</f>
        <v>0</v>
      </c>
      <c r="AY2853" s="28" t="str">
        <f>Tabela1[[#This Row],[PEDIDO]]&amp;Tabela1[[#This Row],[PRODUTO]]</f>
        <v/>
      </c>
      <c r="AZ2853" s="44">
        <f>IF(AF2853="",0,IF(ISTEXT(AF2853),H2853*VALUE(SUBSTITUTE(AF2853,"%",""))/100,H2853*AF2853))-Tabela1[[#This Row],[PRONTO ACABADO2]]</f>
        <v>0</v>
      </c>
      <c r="BA2853" s="44">
        <f>IF(AG2853="",0,IF(ISTEXT(AG2853),H2853*VALUE(SUBSTITUTE(AG2853,"%",""))/100,H2853*AG2853))-Tabela1[[#This Row],[PESO EXPEDIDO2]]</f>
        <v>0</v>
      </c>
      <c r="BB2853" s="44">
        <f t="shared" si="378"/>
        <v>0</v>
      </c>
      <c r="BC2853" s="44">
        <f t="shared" si="379"/>
        <v>0</v>
      </c>
      <c r="BD2853" s="44"/>
    </row>
    <row r="2854" spans="1:56" ht="15.75" hidden="1" customHeight="1" x14ac:dyDescent="0.25">
      <c r="A2854" s="6"/>
      <c r="B2854" s="22"/>
      <c r="C2854" s="7"/>
      <c r="D2854" s="46"/>
      <c r="E2854" s="7"/>
      <c r="F2854" s="7"/>
      <c r="G2854" s="44"/>
      <c r="H2854" s="41">
        <f>Tabela1[[#This Row],[PESO UNI]]*Tabela1[[#This Row],[QTE]]</f>
        <v>0</v>
      </c>
      <c r="I2854" s="7"/>
      <c r="J2854" s="8"/>
      <c r="K2854" s="8"/>
      <c r="L2854" s="9"/>
      <c r="M2854" s="10"/>
      <c r="N2854" s="8"/>
      <c r="O2854" s="12"/>
      <c r="P2854" s="13"/>
      <c r="Q2854" s="14">
        <f>Tabela1[[#This Row],[QTDE/ Fabricação]]-Tabela1[[#This Row],[QTE]]</f>
        <v>0</v>
      </c>
      <c r="R2854" s="19">
        <f t="shared" si="374"/>
        <v>0</v>
      </c>
      <c r="S2854" s="19">
        <f t="shared" si="373"/>
        <v>0</v>
      </c>
      <c r="T2854" s="20">
        <f t="shared" si="375"/>
        <v>0</v>
      </c>
      <c r="U2854" s="17">
        <f>IFERROR(SUMIF('LISTA DE EMBARQUE'!B:B,MICRO!E:E,'LISTA DE EMBARQUE'!G:G),"")</f>
        <v>0</v>
      </c>
      <c r="V2854" s="12" t="str">
        <f>IFERROR(VLOOKUP(Tabela1[[#This Row],[COD.MDE]],'LISTA DE EMBARQUE'!B:L,11,0),"")</f>
        <v/>
      </c>
      <c r="W2854" s="13" t="str">
        <f>IFERROR(COUNTIF(#REF!,Tabela1[[#This Row],[Colunas5]]),"")</f>
        <v/>
      </c>
      <c r="X2854" s="14">
        <f>Tabela1[[#This Row],[QIANTIDADE EXPEDIDA]]*Tabela1[[#This Row],[PESO UNI]]</f>
        <v>0</v>
      </c>
      <c r="Y2854" s="14">
        <f t="shared" si="376"/>
        <v>0</v>
      </c>
      <c r="Z2854" s="21">
        <f>Tabela1[[#This Row],[PESO TOTAL]]-Tabela1[[#This Row],[Peso Expedido]]</f>
        <v>0</v>
      </c>
      <c r="AA2854" s="18"/>
      <c r="AB2854" s="40" t="s">
        <v>3204</v>
      </c>
      <c r="AC2854" s="40"/>
      <c r="AD2854" s="40"/>
      <c r="AE2854" s="40"/>
      <c r="AF2854" s="40"/>
      <c r="AG2854" s="40"/>
      <c r="AH2854" s="40"/>
      <c r="AI2854" s="40" t="str">
        <f t="shared" si="380"/>
        <v>ok</v>
      </c>
      <c r="AJ2854"/>
      <c r="AK2854" t="str">
        <f>Tabela1[[#This Row],[Coluna1]]&amp;Tabela1[[#This Row],[PEDIDO]]</f>
        <v/>
      </c>
      <c r="AL2854"/>
      <c r="AM2854"/>
      <c r="AN2854"/>
      <c r="AO2854" t="str">
        <f t="shared" si="377"/>
        <v>/</v>
      </c>
      <c r="AP2854" t="str">
        <f>Tabela1[[#This Row],[TAG]]&amp;Tabela1[[#This Row],[PEDIDO]]&amp;Tabela1[[#This Row],[PRODUTO]]</f>
        <v/>
      </c>
      <c r="AQ2854" s="23" t="str">
        <f>Tabela1[[#This Row],[PRODUTO]]&amp;Tabela1[[#This Row],[TAG]]</f>
        <v/>
      </c>
      <c r="AR2854" s="183">
        <f>Tabela1[[#This Row],[PESO TOTAL]]*Tabela1[[#This Row],[MATÉRIA PRIMA]]</f>
        <v>0</v>
      </c>
      <c r="AS2854" s="28">
        <f>Tabela1[[#This Row],[PESO TOTAL]]*Tabela1[[#This Row],[PREPARAÇÃO ]]</f>
        <v>0</v>
      </c>
      <c r="AT2854" s="28">
        <f>Tabela1[[#This Row],[PESO TOTAL]]*Tabela1[[#This Row],[CALDEIRARIA]]</f>
        <v>0</v>
      </c>
      <c r="AU2854" s="28">
        <f>Tabela1[[#This Row],[PESO TOTAL]]*Tabela1[[#This Row],[SOLDA]]</f>
        <v>0</v>
      </c>
      <c r="AV2854" s="28">
        <f>Tabela1[[#This Row],[PESO TOTAL]]*Tabela1[[#This Row],[ACABAMENTO]]</f>
        <v>0</v>
      </c>
      <c r="AW2854" s="28">
        <f>Tabela1[[#This Row],[PESO TOTAL]]*Tabela1[[#This Row],[PRONTO ACABADO]]</f>
        <v>0</v>
      </c>
      <c r="AX2854" s="28">
        <f>Tabela1[[#This Row],[PESO TOTAL]]*Tabela1[[#This Row],[EXPEDIÇÃO ]]</f>
        <v>0</v>
      </c>
      <c r="AY2854" s="28" t="str">
        <f>Tabela1[[#This Row],[PEDIDO]]&amp;Tabela1[[#This Row],[PRODUTO]]</f>
        <v/>
      </c>
      <c r="AZ2854" s="44">
        <f>IF(AF2854="",0,IF(ISTEXT(AF2854),H2854*VALUE(SUBSTITUTE(AF2854,"%",""))/100,H2854*AF2854))-Tabela1[[#This Row],[PRONTO ACABADO2]]</f>
        <v>0</v>
      </c>
      <c r="BA2854" s="44">
        <f>IF(AG2854="",0,IF(ISTEXT(AG2854),H2854*VALUE(SUBSTITUTE(AG2854,"%",""))/100,H2854*AG2854))-Tabela1[[#This Row],[PESO EXPEDIDO2]]</f>
        <v>0</v>
      </c>
      <c r="BB2854" s="44">
        <f t="shared" si="378"/>
        <v>0</v>
      </c>
      <c r="BC2854" s="44">
        <f t="shared" si="379"/>
        <v>0</v>
      </c>
      <c r="BD2854" s="44"/>
    </row>
    <row r="2855" spans="1:56" ht="15.75" hidden="1" customHeight="1" x14ac:dyDescent="0.25">
      <c r="A2855" s="6"/>
      <c r="B2855" s="22"/>
      <c r="C2855" s="7"/>
      <c r="D2855" s="46"/>
      <c r="E2855" s="7"/>
      <c r="F2855" s="7"/>
      <c r="G2855" s="44"/>
      <c r="H2855" s="41">
        <f>Tabela1[[#This Row],[PESO UNI]]*Tabela1[[#This Row],[QTE]]</f>
        <v>0</v>
      </c>
      <c r="I2855" s="7"/>
      <c r="J2855" s="8"/>
      <c r="K2855" s="8"/>
      <c r="L2855" s="9"/>
      <c r="M2855" s="10"/>
      <c r="N2855" s="8"/>
      <c r="O2855" s="12"/>
      <c r="P2855" s="13"/>
      <c r="Q2855" s="14">
        <f>Tabela1[[#This Row],[QTDE/ Fabricação]]-Tabela1[[#This Row],[QTE]]</f>
        <v>0</v>
      </c>
      <c r="R2855" s="19">
        <f t="shared" si="374"/>
        <v>0</v>
      </c>
      <c r="S2855" s="19">
        <f t="shared" si="373"/>
        <v>0</v>
      </c>
      <c r="T2855" s="20">
        <f t="shared" si="375"/>
        <v>0</v>
      </c>
      <c r="U2855" s="17">
        <f>IFERROR(SUMIF('LISTA DE EMBARQUE'!B:B,MICRO!E:E,'LISTA DE EMBARQUE'!G:G),"")</f>
        <v>0</v>
      </c>
      <c r="V2855" s="12" t="str">
        <f>IFERROR(VLOOKUP(Tabela1[[#This Row],[COD.MDE]],'LISTA DE EMBARQUE'!B:L,11,0),"")</f>
        <v/>
      </c>
      <c r="W2855" s="13" t="str">
        <f>IFERROR(COUNTIF(#REF!,Tabela1[[#This Row],[Colunas5]]),"")</f>
        <v/>
      </c>
      <c r="X2855" s="14">
        <f>Tabela1[[#This Row],[QIANTIDADE EXPEDIDA]]*Tabela1[[#This Row],[PESO UNI]]</f>
        <v>0</v>
      </c>
      <c r="Y2855" s="14">
        <f t="shared" si="376"/>
        <v>0</v>
      </c>
      <c r="Z2855" s="21">
        <f>Tabela1[[#This Row],[PESO TOTAL]]-Tabela1[[#This Row],[Peso Expedido]]</f>
        <v>0</v>
      </c>
      <c r="AA2855" s="18"/>
      <c r="AB2855" s="40" t="s">
        <v>3204</v>
      </c>
      <c r="AC2855" s="40"/>
      <c r="AD2855" s="40"/>
      <c r="AE2855" s="40"/>
      <c r="AF2855" s="40"/>
      <c r="AG2855" s="40"/>
      <c r="AH2855" s="40"/>
      <c r="AI2855" s="40" t="str">
        <f t="shared" si="380"/>
        <v>ok</v>
      </c>
      <c r="AJ2855"/>
      <c r="AK2855" t="str">
        <f>Tabela1[[#This Row],[Coluna1]]&amp;Tabela1[[#This Row],[PEDIDO]]</f>
        <v/>
      </c>
      <c r="AL2855"/>
      <c r="AM2855"/>
      <c r="AN2855"/>
      <c r="AO2855" t="str">
        <f t="shared" si="377"/>
        <v>/</v>
      </c>
      <c r="AP2855" t="str">
        <f>Tabela1[[#This Row],[TAG]]&amp;Tabela1[[#This Row],[PEDIDO]]&amp;Tabela1[[#This Row],[PRODUTO]]</f>
        <v/>
      </c>
      <c r="AQ2855" s="23" t="str">
        <f>Tabela1[[#This Row],[PRODUTO]]&amp;Tabela1[[#This Row],[TAG]]</f>
        <v/>
      </c>
      <c r="AR2855" s="183">
        <f>Tabela1[[#This Row],[PESO TOTAL]]*Tabela1[[#This Row],[MATÉRIA PRIMA]]</f>
        <v>0</v>
      </c>
      <c r="AS2855" s="28">
        <f>Tabela1[[#This Row],[PESO TOTAL]]*Tabela1[[#This Row],[PREPARAÇÃO ]]</f>
        <v>0</v>
      </c>
      <c r="AT2855" s="28">
        <f>Tabela1[[#This Row],[PESO TOTAL]]*Tabela1[[#This Row],[CALDEIRARIA]]</f>
        <v>0</v>
      </c>
      <c r="AU2855" s="28">
        <f>Tabela1[[#This Row],[PESO TOTAL]]*Tabela1[[#This Row],[SOLDA]]</f>
        <v>0</v>
      </c>
      <c r="AV2855" s="28">
        <f>Tabela1[[#This Row],[PESO TOTAL]]*Tabela1[[#This Row],[ACABAMENTO]]</f>
        <v>0</v>
      </c>
      <c r="AW2855" s="28">
        <f>Tabela1[[#This Row],[PESO TOTAL]]*Tabela1[[#This Row],[PRONTO ACABADO]]</f>
        <v>0</v>
      </c>
      <c r="AX2855" s="28">
        <f>Tabela1[[#This Row],[PESO TOTAL]]*Tabela1[[#This Row],[EXPEDIÇÃO ]]</f>
        <v>0</v>
      </c>
      <c r="AY2855" s="28" t="str">
        <f>Tabela1[[#This Row],[PEDIDO]]&amp;Tabela1[[#This Row],[PRODUTO]]</f>
        <v/>
      </c>
      <c r="AZ2855" s="44">
        <f>IF(AF2855="",0,IF(ISTEXT(AF2855),H2855*VALUE(SUBSTITUTE(AF2855,"%",""))/100,H2855*AF2855))-Tabela1[[#This Row],[PRONTO ACABADO2]]</f>
        <v>0</v>
      </c>
      <c r="BA2855" s="44">
        <f>IF(AG2855="",0,IF(ISTEXT(AG2855),H2855*VALUE(SUBSTITUTE(AG2855,"%",""))/100,H2855*AG2855))-Tabela1[[#This Row],[PESO EXPEDIDO2]]</f>
        <v>0</v>
      </c>
      <c r="BB2855" s="44">
        <f t="shared" si="378"/>
        <v>0</v>
      </c>
      <c r="BC2855" s="44">
        <f t="shared" si="379"/>
        <v>0</v>
      </c>
      <c r="BD2855" s="44"/>
    </row>
    <row r="2856" spans="1:56" ht="15.75" hidden="1" customHeight="1" x14ac:dyDescent="0.25">
      <c r="A2856" s="6"/>
      <c r="B2856" s="22"/>
      <c r="C2856" s="7"/>
      <c r="D2856" s="46"/>
      <c r="E2856" s="7"/>
      <c r="F2856" s="7"/>
      <c r="G2856" s="44"/>
      <c r="H2856" s="41">
        <f>Tabela1[[#This Row],[PESO UNI]]*Tabela1[[#This Row],[QTE]]</f>
        <v>0</v>
      </c>
      <c r="I2856" s="7"/>
      <c r="J2856" s="8"/>
      <c r="K2856" s="8"/>
      <c r="L2856" s="9"/>
      <c r="M2856" s="10"/>
      <c r="N2856" s="8"/>
      <c r="O2856" s="12"/>
      <c r="P2856" s="13"/>
      <c r="Q2856" s="14">
        <f>Tabela1[[#This Row],[QTDE/ Fabricação]]-Tabela1[[#This Row],[QTE]]</f>
        <v>0</v>
      </c>
      <c r="R2856" s="19">
        <f t="shared" si="374"/>
        <v>0</v>
      </c>
      <c r="S2856" s="19">
        <f t="shared" si="373"/>
        <v>0</v>
      </c>
      <c r="T2856" s="20">
        <f t="shared" si="375"/>
        <v>0</v>
      </c>
      <c r="U2856" s="17">
        <f>IFERROR(SUMIF('LISTA DE EMBARQUE'!B:B,MICRO!E:E,'LISTA DE EMBARQUE'!G:G),"")</f>
        <v>0</v>
      </c>
      <c r="V2856" s="12" t="str">
        <f>IFERROR(VLOOKUP(Tabela1[[#This Row],[COD.MDE]],'LISTA DE EMBARQUE'!B:L,11,0),"")</f>
        <v/>
      </c>
      <c r="W2856" s="13" t="str">
        <f>IFERROR(COUNTIF(#REF!,Tabela1[[#This Row],[Colunas5]]),"")</f>
        <v/>
      </c>
      <c r="X2856" s="14">
        <f>Tabela1[[#This Row],[QIANTIDADE EXPEDIDA]]*Tabela1[[#This Row],[PESO UNI]]</f>
        <v>0</v>
      </c>
      <c r="Y2856" s="14">
        <f t="shared" si="376"/>
        <v>0</v>
      </c>
      <c r="Z2856" s="21">
        <f>Tabela1[[#This Row],[PESO TOTAL]]-Tabela1[[#This Row],[Peso Expedido]]</f>
        <v>0</v>
      </c>
      <c r="AA2856" s="18"/>
      <c r="AB2856" s="40" t="s">
        <v>3204</v>
      </c>
      <c r="AC2856" s="40"/>
      <c r="AD2856" s="40"/>
      <c r="AE2856" s="40"/>
      <c r="AF2856" s="40"/>
      <c r="AG2856" s="40"/>
      <c r="AH2856" s="40"/>
      <c r="AI2856" s="40" t="str">
        <f t="shared" si="380"/>
        <v>ok</v>
      </c>
      <c r="AJ2856"/>
      <c r="AK2856" t="str">
        <f>Tabela1[[#This Row],[Coluna1]]&amp;Tabela1[[#This Row],[PEDIDO]]</f>
        <v/>
      </c>
      <c r="AL2856"/>
      <c r="AM2856"/>
      <c r="AN2856"/>
      <c r="AO2856" t="str">
        <f t="shared" si="377"/>
        <v>/</v>
      </c>
      <c r="AP2856" t="str">
        <f>Tabela1[[#This Row],[TAG]]&amp;Tabela1[[#This Row],[PEDIDO]]&amp;Tabela1[[#This Row],[PRODUTO]]</f>
        <v/>
      </c>
      <c r="AQ2856" s="23" t="str">
        <f>Tabela1[[#This Row],[PRODUTO]]&amp;Tabela1[[#This Row],[TAG]]</f>
        <v/>
      </c>
      <c r="AR2856" s="183">
        <f>Tabela1[[#This Row],[PESO TOTAL]]*Tabela1[[#This Row],[MATÉRIA PRIMA]]</f>
        <v>0</v>
      </c>
      <c r="AS2856" s="28">
        <f>Tabela1[[#This Row],[PESO TOTAL]]*Tabela1[[#This Row],[PREPARAÇÃO ]]</f>
        <v>0</v>
      </c>
      <c r="AT2856" s="28">
        <f>Tabela1[[#This Row],[PESO TOTAL]]*Tabela1[[#This Row],[CALDEIRARIA]]</f>
        <v>0</v>
      </c>
      <c r="AU2856" s="28">
        <f>Tabela1[[#This Row],[PESO TOTAL]]*Tabela1[[#This Row],[SOLDA]]</f>
        <v>0</v>
      </c>
      <c r="AV2856" s="28">
        <f>Tabela1[[#This Row],[PESO TOTAL]]*Tabela1[[#This Row],[ACABAMENTO]]</f>
        <v>0</v>
      </c>
      <c r="AW2856" s="28">
        <f>Tabela1[[#This Row],[PESO TOTAL]]*Tabela1[[#This Row],[PRONTO ACABADO]]</f>
        <v>0</v>
      </c>
      <c r="AX2856" s="28">
        <f>Tabela1[[#This Row],[PESO TOTAL]]*Tabela1[[#This Row],[EXPEDIÇÃO ]]</f>
        <v>0</v>
      </c>
      <c r="AY2856" s="28" t="str">
        <f>Tabela1[[#This Row],[PEDIDO]]&amp;Tabela1[[#This Row],[PRODUTO]]</f>
        <v/>
      </c>
      <c r="AZ2856" s="44">
        <f>IF(AF2856="",0,IF(ISTEXT(AF2856),H2856*VALUE(SUBSTITUTE(AF2856,"%",""))/100,H2856*AF2856))-Tabela1[[#This Row],[PRONTO ACABADO2]]</f>
        <v>0</v>
      </c>
      <c r="BA2856" s="44">
        <f>IF(AG2856="",0,IF(ISTEXT(AG2856),H2856*VALUE(SUBSTITUTE(AG2856,"%",""))/100,H2856*AG2856))-Tabela1[[#This Row],[PESO EXPEDIDO2]]</f>
        <v>0</v>
      </c>
      <c r="BB2856" s="44">
        <f t="shared" si="378"/>
        <v>0</v>
      </c>
      <c r="BC2856" s="44">
        <f t="shared" si="379"/>
        <v>0</v>
      </c>
      <c r="BD2856" s="44"/>
    </row>
    <row r="2857" spans="1:56" ht="15.75" hidden="1" customHeight="1" x14ac:dyDescent="0.25">
      <c r="A2857" s="6"/>
      <c r="B2857" s="22"/>
      <c r="C2857" s="7"/>
      <c r="D2857" s="46"/>
      <c r="E2857" s="7"/>
      <c r="F2857" s="7"/>
      <c r="G2857" s="44"/>
      <c r="H2857" s="41">
        <f>Tabela1[[#This Row],[PESO UNI]]*Tabela1[[#This Row],[QTE]]</f>
        <v>0</v>
      </c>
      <c r="I2857" s="7"/>
      <c r="J2857" s="8"/>
      <c r="K2857" s="8"/>
      <c r="L2857" s="9"/>
      <c r="M2857" s="10"/>
      <c r="N2857" s="8"/>
      <c r="O2857" s="12"/>
      <c r="P2857" s="13"/>
      <c r="Q2857" s="14">
        <f>Tabela1[[#This Row],[QTDE/ Fabricação]]-Tabela1[[#This Row],[QTE]]</f>
        <v>0</v>
      </c>
      <c r="R2857" s="19">
        <f t="shared" si="374"/>
        <v>0</v>
      </c>
      <c r="S2857" s="19">
        <f t="shared" si="373"/>
        <v>0</v>
      </c>
      <c r="T2857" s="20">
        <f t="shared" si="375"/>
        <v>0</v>
      </c>
      <c r="U2857" s="17">
        <f>IFERROR(SUMIF('LISTA DE EMBARQUE'!B:B,MICRO!E:E,'LISTA DE EMBARQUE'!G:G),"")</f>
        <v>0</v>
      </c>
      <c r="V2857" s="12" t="str">
        <f>IFERROR(VLOOKUP(Tabela1[[#This Row],[COD.MDE]],'LISTA DE EMBARQUE'!B:L,11,0),"")</f>
        <v/>
      </c>
      <c r="W2857" s="13" t="str">
        <f>IFERROR(COUNTIF(#REF!,Tabela1[[#This Row],[Colunas5]]),"")</f>
        <v/>
      </c>
      <c r="X2857" s="14">
        <f>Tabela1[[#This Row],[QIANTIDADE EXPEDIDA]]*Tabela1[[#This Row],[PESO UNI]]</f>
        <v>0</v>
      </c>
      <c r="Y2857" s="14">
        <f t="shared" si="376"/>
        <v>0</v>
      </c>
      <c r="Z2857" s="21">
        <f>Tabela1[[#This Row],[PESO TOTAL]]-Tabela1[[#This Row],[Peso Expedido]]</f>
        <v>0</v>
      </c>
      <c r="AA2857" s="18"/>
      <c r="AB2857" s="40" t="s">
        <v>3204</v>
      </c>
      <c r="AC2857" s="40"/>
      <c r="AD2857" s="40"/>
      <c r="AE2857" s="40"/>
      <c r="AF2857" s="40"/>
      <c r="AG2857" s="40"/>
      <c r="AH2857" s="40"/>
      <c r="AI2857" s="40" t="str">
        <f t="shared" si="380"/>
        <v>ok</v>
      </c>
      <c r="AJ2857"/>
      <c r="AK2857" t="str">
        <f>Tabela1[[#This Row],[Coluna1]]&amp;Tabela1[[#This Row],[PEDIDO]]</f>
        <v/>
      </c>
      <c r="AL2857"/>
      <c r="AM2857"/>
      <c r="AN2857"/>
      <c r="AO2857" t="str">
        <f t="shared" si="377"/>
        <v>/</v>
      </c>
      <c r="AP2857" t="str">
        <f>Tabela1[[#This Row],[TAG]]&amp;Tabela1[[#This Row],[PEDIDO]]&amp;Tabela1[[#This Row],[PRODUTO]]</f>
        <v/>
      </c>
      <c r="AQ2857" s="23" t="str">
        <f>Tabela1[[#This Row],[PRODUTO]]&amp;Tabela1[[#This Row],[TAG]]</f>
        <v/>
      </c>
      <c r="AR2857" s="183">
        <f>Tabela1[[#This Row],[PESO TOTAL]]*Tabela1[[#This Row],[MATÉRIA PRIMA]]</f>
        <v>0</v>
      </c>
      <c r="AS2857" s="28">
        <f>Tabela1[[#This Row],[PESO TOTAL]]*Tabela1[[#This Row],[PREPARAÇÃO ]]</f>
        <v>0</v>
      </c>
      <c r="AT2857" s="28">
        <f>Tabela1[[#This Row],[PESO TOTAL]]*Tabela1[[#This Row],[CALDEIRARIA]]</f>
        <v>0</v>
      </c>
      <c r="AU2857" s="28">
        <f>Tabela1[[#This Row],[PESO TOTAL]]*Tabela1[[#This Row],[SOLDA]]</f>
        <v>0</v>
      </c>
      <c r="AV2857" s="28">
        <f>Tabela1[[#This Row],[PESO TOTAL]]*Tabela1[[#This Row],[ACABAMENTO]]</f>
        <v>0</v>
      </c>
      <c r="AW2857" s="28">
        <f>Tabela1[[#This Row],[PESO TOTAL]]*Tabela1[[#This Row],[PRONTO ACABADO]]</f>
        <v>0</v>
      </c>
      <c r="AX2857" s="28">
        <f>Tabela1[[#This Row],[PESO TOTAL]]*Tabela1[[#This Row],[EXPEDIÇÃO ]]</f>
        <v>0</v>
      </c>
      <c r="AY2857" s="28" t="str">
        <f>Tabela1[[#This Row],[PEDIDO]]&amp;Tabela1[[#This Row],[PRODUTO]]</f>
        <v/>
      </c>
      <c r="AZ2857" s="44">
        <f>IF(AF2857="",0,IF(ISTEXT(AF2857),H2857*VALUE(SUBSTITUTE(AF2857,"%",""))/100,H2857*AF2857))-Tabela1[[#This Row],[PRONTO ACABADO2]]</f>
        <v>0</v>
      </c>
      <c r="BA2857" s="44">
        <f>IF(AG2857="",0,IF(ISTEXT(AG2857),H2857*VALUE(SUBSTITUTE(AG2857,"%",""))/100,H2857*AG2857))-Tabela1[[#This Row],[PESO EXPEDIDO2]]</f>
        <v>0</v>
      </c>
      <c r="BB2857" s="44">
        <f t="shared" si="378"/>
        <v>0</v>
      </c>
      <c r="BC2857" s="44">
        <f t="shared" si="379"/>
        <v>0</v>
      </c>
      <c r="BD2857" s="44"/>
    </row>
    <row r="2858" spans="1:56" ht="15.75" hidden="1" customHeight="1" x14ac:dyDescent="0.25">
      <c r="A2858" s="6"/>
      <c r="B2858" s="22"/>
      <c r="C2858" s="7"/>
      <c r="D2858" s="46"/>
      <c r="E2858" s="7"/>
      <c r="F2858" s="7"/>
      <c r="G2858" s="44"/>
      <c r="H2858" s="41">
        <f>Tabela1[[#This Row],[PESO UNI]]*Tabela1[[#This Row],[QTE]]</f>
        <v>0</v>
      </c>
      <c r="I2858" s="7"/>
      <c r="J2858" s="8"/>
      <c r="K2858" s="8"/>
      <c r="L2858" s="9"/>
      <c r="M2858" s="10"/>
      <c r="N2858" s="8"/>
      <c r="O2858" s="12"/>
      <c r="P2858" s="13"/>
      <c r="Q2858" s="14">
        <f>Tabela1[[#This Row],[QTDE/ Fabricação]]-Tabela1[[#This Row],[QTE]]</f>
        <v>0</v>
      </c>
      <c r="R2858" s="19">
        <f t="shared" si="374"/>
        <v>0</v>
      </c>
      <c r="S2858" s="19">
        <f t="shared" si="373"/>
        <v>0</v>
      </c>
      <c r="T2858" s="20">
        <f t="shared" si="375"/>
        <v>0</v>
      </c>
      <c r="U2858" s="17">
        <f>IFERROR(SUMIF('LISTA DE EMBARQUE'!B:B,MICRO!E:E,'LISTA DE EMBARQUE'!G:G),"")</f>
        <v>0</v>
      </c>
      <c r="V2858" s="12" t="str">
        <f>IFERROR(VLOOKUP(Tabela1[[#This Row],[COD.MDE]],'LISTA DE EMBARQUE'!B:L,11,0),"")</f>
        <v/>
      </c>
      <c r="W2858" s="13" t="str">
        <f>IFERROR(COUNTIF(#REF!,Tabela1[[#This Row],[Colunas5]]),"")</f>
        <v/>
      </c>
      <c r="X2858" s="14">
        <f>Tabela1[[#This Row],[QIANTIDADE EXPEDIDA]]*Tabela1[[#This Row],[PESO UNI]]</f>
        <v>0</v>
      </c>
      <c r="Y2858" s="14">
        <f t="shared" si="376"/>
        <v>0</v>
      </c>
      <c r="Z2858" s="21">
        <f>Tabela1[[#This Row],[PESO TOTAL]]-Tabela1[[#This Row],[Peso Expedido]]</f>
        <v>0</v>
      </c>
      <c r="AA2858" s="18"/>
      <c r="AB2858" s="40" t="s">
        <v>3204</v>
      </c>
      <c r="AC2858" s="40"/>
      <c r="AD2858" s="40"/>
      <c r="AE2858" s="40"/>
      <c r="AF2858" s="40"/>
      <c r="AG2858" s="40"/>
      <c r="AH2858" s="40"/>
      <c r="AI2858" s="40" t="str">
        <f t="shared" si="380"/>
        <v>ok</v>
      </c>
      <c r="AJ2858"/>
      <c r="AK2858" t="str">
        <f>Tabela1[[#This Row],[Coluna1]]&amp;Tabela1[[#This Row],[PEDIDO]]</f>
        <v/>
      </c>
      <c r="AL2858"/>
      <c r="AM2858"/>
      <c r="AN2858"/>
      <c r="AO2858" t="str">
        <f t="shared" si="377"/>
        <v>/</v>
      </c>
      <c r="AP2858" t="str">
        <f>Tabela1[[#This Row],[TAG]]&amp;Tabela1[[#This Row],[PEDIDO]]&amp;Tabela1[[#This Row],[PRODUTO]]</f>
        <v/>
      </c>
      <c r="AQ2858" s="23" t="str">
        <f>Tabela1[[#This Row],[PRODUTO]]&amp;Tabela1[[#This Row],[TAG]]</f>
        <v/>
      </c>
      <c r="AR2858" s="183">
        <f>Tabela1[[#This Row],[PESO TOTAL]]*Tabela1[[#This Row],[MATÉRIA PRIMA]]</f>
        <v>0</v>
      </c>
      <c r="AS2858" s="28">
        <f>Tabela1[[#This Row],[PESO TOTAL]]*Tabela1[[#This Row],[PREPARAÇÃO ]]</f>
        <v>0</v>
      </c>
      <c r="AT2858" s="28">
        <f>Tabela1[[#This Row],[PESO TOTAL]]*Tabela1[[#This Row],[CALDEIRARIA]]</f>
        <v>0</v>
      </c>
      <c r="AU2858" s="28">
        <f>Tabela1[[#This Row],[PESO TOTAL]]*Tabela1[[#This Row],[SOLDA]]</f>
        <v>0</v>
      </c>
      <c r="AV2858" s="28">
        <f>Tabela1[[#This Row],[PESO TOTAL]]*Tabela1[[#This Row],[ACABAMENTO]]</f>
        <v>0</v>
      </c>
      <c r="AW2858" s="28">
        <f>Tabela1[[#This Row],[PESO TOTAL]]*Tabela1[[#This Row],[PRONTO ACABADO]]</f>
        <v>0</v>
      </c>
      <c r="AX2858" s="28">
        <f>Tabela1[[#This Row],[PESO TOTAL]]*Tabela1[[#This Row],[EXPEDIÇÃO ]]</f>
        <v>0</v>
      </c>
      <c r="AY2858" s="28" t="str">
        <f>Tabela1[[#This Row],[PEDIDO]]&amp;Tabela1[[#This Row],[PRODUTO]]</f>
        <v/>
      </c>
      <c r="AZ2858" s="44">
        <f>IF(AF2858="",0,IF(ISTEXT(AF2858),H2858*VALUE(SUBSTITUTE(AF2858,"%",""))/100,H2858*AF2858))-Tabela1[[#This Row],[PRONTO ACABADO2]]</f>
        <v>0</v>
      </c>
      <c r="BA2858" s="44">
        <f>IF(AG2858="",0,IF(ISTEXT(AG2858),H2858*VALUE(SUBSTITUTE(AG2858,"%",""))/100,H2858*AG2858))-Tabela1[[#This Row],[PESO EXPEDIDO2]]</f>
        <v>0</v>
      </c>
      <c r="BB2858" s="44">
        <f t="shared" si="378"/>
        <v>0</v>
      </c>
      <c r="BC2858" s="44">
        <f t="shared" si="379"/>
        <v>0</v>
      </c>
      <c r="BD2858" s="44"/>
    </row>
    <row r="2859" spans="1:56" ht="15.75" hidden="1" customHeight="1" x14ac:dyDescent="0.25">
      <c r="A2859" s="6"/>
      <c r="B2859" s="22"/>
      <c r="C2859" s="7"/>
      <c r="D2859" s="46"/>
      <c r="E2859" s="7"/>
      <c r="F2859" s="7"/>
      <c r="G2859" s="44"/>
      <c r="H2859" s="41">
        <f>Tabela1[[#This Row],[PESO UNI]]*Tabela1[[#This Row],[QTE]]</f>
        <v>0</v>
      </c>
      <c r="I2859" s="7"/>
      <c r="J2859" s="8"/>
      <c r="K2859" s="8"/>
      <c r="L2859" s="9"/>
      <c r="M2859" s="10"/>
      <c r="N2859" s="8"/>
      <c r="O2859" s="12"/>
      <c r="P2859" s="13"/>
      <c r="Q2859" s="14">
        <f>Tabela1[[#This Row],[QTDE/ Fabricação]]-Tabela1[[#This Row],[QTE]]</f>
        <v>0</v>
      </c>
      <c r="R2859" s="19">
        <f t="shared" si="374"/>
        <v>0</v>
      </c>
      <c r="S2859" s="19">
        <f t="shared" si="373"/>
        <v>0</v>
      </c>
      <c r="T2859" s="20">
        <f t="shared" si="375"/>
        <v>0</v>
      </c>
      <c r="U2859" s="17">
        <f>IFERROR(SUMIF('LISTA DE EMBARQUE'!B:B,MICRO!E:E,'LISTA DE EMBARQUE'!G:G),"")</f>
        <v>0</v>
      </c>
      <c r="V2859" s="12" t="str">
        <f>IFERROR(VLOOKUP(Tabela1[[#This Row],[COD.MDE]],'LISTA DE EMBARQUE'!B:L,11,0),"")</f>
        <v/>
      </c>
      <c r="W2859" s="13" t="str">
        <f>IFERROR(COUNTIF(#REF!,Tabela1[[#This Row],[Colunas5]]),"")</f>
        <v/>
      </c>
      <c r="X2859" s="14">
        <f>Tabela1[[#This Row],[QIANTIDADE EXPEDIDA]]*Tabela1[[#This Row],[PESO UNI]]</f>
        <v>0</v>
      </c>
      <c r="Y2859" s="14">
        <f t="shared" si="376"/>
        <v>0</v>
      </c>
      <c r="Z2859" s="21">
        <f>Tabela1[[#This Row],[PESO TOTAL]]-Tabela1[[#This Row],[Peso Expedido]]</f>
        <v>0</v>
      </c>
      <c r="AA2859" s="18"/>
      <c r="AB2859" s="40" t="s">
        <v>3204</v>
      </c>
      <c r="AC2859" s="40"/>
      <c r="AD2859" s="40"/>
      <c r="AE2859" s="40"/>
      <c r="AF2859" s="40"/>
      <c r="AG2859" s="40"/>
      <c r="AH2859" s="40"/>
      <c r="AI2859" s="40" t="str">
        <f t="shared" si="380"/>
        <v>ok</v>
      </c>
      <c r="AJ2859"/>
      <c r="AK2859" t="str">
        <f>Tabela1[[#This Row],[Coluna1]]&amp;Tabela1[[#This Row],[PEDIDO]]</f>
        <v/>
      </c>
      <c r="AL2859"/>
      <c r="AM2859"/>
      <c r="AN2859"/>
      <c r="AO2859" t="str">
        <f t="shared" si="377"/>
        <v>/</v>
      </c>
      <c r="AP2859" t="str">
        <f>Tabela1[[#This Row],[TAG]]&amp;Tabela1[[#This Row],[PEDIDO]]&amp;Tabela1[[#This Row],[PRODUTO]]</f>
        <v/>
      </c>
      <c r="AQ2859" s="23" t="str">
        <f>Tabela1[[#This Row],[PRODUTO]]&amp;Tabela1[[#This Row],[TAG]]</f>
        <v/>
      </c>
      <c r="AR2859" s="183">
        <f>Tabela1[[#This Row],[PESO TOTAL]]*Tabela1[[#This Row],[MATÉRIA PRIMA]]</f>
        <v>0</v>
      </c>
      <c r="AS2859" s="28">
        <f>Tabela1[[#This Row],[PESO TOTAL]]*Tabela1[[#This Row],[PREPARAÇÃO ]]</f>
        <v>0</v>
      </c>
      <c r="AT2859" s="28">
        <f>Tabela1[[#This Row],[PESO TOTAL]]*Tabela1[[#This Row],[CALDEIRARIA]]</f>
        <v>0</v>
      </c>
      <c r="AU2859" s="28">
        <f>Tabela1[[#This Row],[PESO TOTAL]]*Tabela1[[#This Row],[SOLDA]]</f>
        <v>0</v>
      </c>
      <c r="AV2859" s="28">
        <f>Tabela1[[#This Row],[PESO TOTAL]]*Tabela1[[#This Row],[ACABAMENTO]]</f>
        <v>0</v>
      </c>
      <c r="AW2859" s="28">
        <f>Tabela1[[#This Row],[PESO TOTAL]]*Tabela1[[#This Row],[PRONTO ACABADO]]</f>
        <v>0</v>
      </c>
      <c r="AX2859" s="28">
        <f>Tabela1[[#This Row],[PESO TOTAL]]*Tabela1[[#This Row],[EXPEDIÇÃO ]]</f>
        <v>0</v>
      </c>
      <c r="AY2859" s="28" t="str">
        <f>Tabela1[[#This Row],[PEDIDO]]&amp;Tabela1[[#This Row],[PRODUTO]]</f>
        <v/>
      </c>
      <c r="AZ2859" s="44">
        <f>IF(AF2859="",0,IF(ISTEXT(AF2859),H2859*VALUE(SUBSTITUTE(AF2859,"%",""))/100,H2859*AF2859))-Tabela1[[#This Row],[PRONTO ACABADO2]]</f>
        <v>0</v>
      </c>
      <c r="BA2859" s="44">
        <f>IF(AG2859="",0,IF(ISTEXT(AG2859),H2859*VALUE(SUBSTITUTE(AG2859,"%",""))/100,H2859*AG2859))-Tabela1[[#This Row],[PESO EXPEDIDO2]]</f>
        <v>0</v>
      </c>
      <c r="BB2859" s="44">
        <f t="shared" si="378"/>
        <v>0</v>
      </c>
      <c r="BC2859" s="44">
        <f t="shared" si="379"/>
        <v>0</v>
      </c>
      <c r="BD2859" s="44"/>
    </row>
    <row r="2860" spans="1:56" ht="15.75" hidden="1" customHeight="1" x14ac:dyDescent="0.25">
      <c r="A2860" s="6"/>
      <c r="B2860" s="22"/>
      <c r="C2860" s="7"/>
      <c r="D2860" s="46"/>
      <c r="E2860" s="7"/>
      <c r="F2860" s="7"/>
      <c r="G2860" s="44"/>
      <c r="H2860" s="41">
        <f>Tabela1[[#This Row],[PESO UNI]]*Tabela1[[#This Row],[QTE]]</f>
        <v>0</v>
      </c>
      <c r="I2860" s="7"/>
      <c r="J2860" s="8"/>
      <c r="K2860" s="8"/>
      <c r="L2860" s="9"/>
      <c r="M2860" s="10"/>
      <c r="N2860" s="8"/>
      <c r="O2860" s="12"/>
      <c r="P2860" s="13"/>
      <c r="Q2860" s="14">
        <f>Tabela1[[#This Row],[QTDE/ Fabricação]]-Tabela1[[#This Row],[QTE]]</f>
        <v>0</v>
      </c>
      <c r="R2860" s="19">
        <f t="shared" si="374"/>
        <v>0</v>
      </c>
      <c r="S2860" s="19">
        <f t="shared" si="373"/>
        <v>0</v>
      </c>
      <c r="T2860" s="20">
        <f t="shared" si="375"/>
        <v>0</v>
      </c>
      <c r="U2860" s="17">
        <f>IFERROR(SUMIF('LISTA DE EMBARQUE'!B:B,MICRO!E:E,'LISTA DE EMBARQUE'!G:G),"")</f>
        <v>0</v>
      </c>
      <c r="V2860" s="12" t="str">
        <f>IFERROR(VLOOKUP(Tabela1[[#This Row],[COD.MDE]],'LISTA DE EMBARQUE'!B:L,11,0),"")</f>
        <v/>
      </c>
      <c r="W2860" s="13" t="str">
        <f>IFERROR(COUNTIF(#REF!,Tabela1[[#This Row],[Colunas5]]),"")</f>
        <v/>
      </c>
      <c r="X2860" s="14">
        <f>Tabela1[[#This Row],[QIANTIDADE EXPEDIDA]]*Tabela1[[#This Row],[PESO UNI]]</f>
        <v>0</v>
      </c>
      <c r="Y2860" s="14">
        <f t="shared" si="376"/>
        <v>0</v>
      </c>
      <c r="Z2860" s="21">
        <f>Tabela1[[#This Row],[PESO TOTAL]]-Tabela1[[#This Row],[Peso Expedido]]</f>
        <v>0</v>
      </c>
      <c r="AA2860" s="18"/>
      <c r="AB2860" s="40" t="s">
        <v>3204</v>
      </c>
      <c r="AC2860" s="40"/>
      <c r="AD2860" s="40"/>
      <c r="AE2860" s="40"/>
      <c r="AF2860" s="40"/>
      <c r="AG2860" s="40"/>
      <c r="AH2860" s="40"/>
      <c r="AI2860" s="40" t="str">
        <f t="shared" si="380"/>
        <v>ok</v>
      </c>
      <c r="AJ2860"/>
      <c r="AK2860" t="str">
        <f>Tabela1[[#This Row],[Coluna1]]&amp;Tabela1[[#This Row],[PEDIDO]]</f>
        <v/>
      </c>
      <c r="AL2860"/>
      <c r="AM2860"/>
      <c r="AN2860"/>
      <c r="AO2860" t="str">
        <f t="shared" si="377"/>
        <v>/</v>
      </c>
      <c r="AP2860" t="str">
        <f>Tabela1[[#This Row],[TAG]]&amp;Tabela1[[#This Row],[PEDIDO]]&amp;Tabela1[[#This Row],[PRODUTO]]</f>
        <v/>
      </c>
      <c r="AQ2860" s="23" t="str">
        <f>Tabela1[[#This Row],[PRODUTO]]&amp;Tabela1[[#This Row],[TAG]]</f>
        <v/>
      </c>
      <c r="AR2860" s="183">
        <f>Tabela1[[#This Row],[PESO TOTAL]]*Tabela1[[#This Row],[MATÉRIA PRIMA]]</f>
        <v>0</v>
      </c>
      <c r="AS2860" s="28">
        <f>Tabela1[[#This Row],[PESO TOTAL]]*Tabela1[[#This Row],[PREPARAÇÃO ]]</f>
        <v>0</v>
      </c>
      <c r="AT2860" s="28">
        <f>Tabela1[[#This Row],[PESO TOTAL]]*Tabela1[[#This Row],[CALDEIRARIA]]</f>
        <v>0</v>
      </c>
      <c r="AU2860" s="28">
        <f>Tabela1[[#This Row],[PESO TOTAL]]*Tabela1[[#This Row],[SOLDA]]</f>
        <v>0</v>
      </c>
      <c r="AV2860" s="28">
        <f>Tabela1[[#This Row],[PESO TOTAL]]*Tabela1[[#This Row],[ACABAMENTO]]</f>
        <v>0</v>
      </c>
      <c r="AW2860" s="28">
        <f>Tabela1[[#This Row],[PESO TOTAL]]*Tabela1[[#This Row],[PRONTO ACABADO]]</f>
        <v>0</v>
      </c>
      <c r="AX2860" s="28">
        <f>Tabela1[[#This Row],[PESO TOTAL]]*Tabela1[[#This Row],[EXPEDIÇÃO ]]</f>
        <v>0</v>
      </c>
      <c r="AY2860" s="28" t="str">
        <f>Tabela1[[#This Row],[PEDIDO]]&amp;Tabela1[[#This Row],[PRODUTO]]</f>
        <v/>
      </c>
      <c r="AZ2860" s="44">
        <f>IF(AF2860="",0,IF(ISTEXT(AF2860),H2860*VALUE(SUBSTITUTE(AF2860,"%",""))/100,H2860*AF2860))-Tabela1[[#This Row],[PRONTO ACABADO2]]</f>
        <v>0</v>
      </c>
      <c r="BA2860" s="44">
        <f>IF(AG2860="",0,IF(ISTEXT(AG2860),H2860*VALUE(SUBSTITUTE(AG2860,"%",""))/100,H2860*AG2860))-Tabela1[[#This Row],[PESO EXPEDIDO2]]</f>
        <v>0</v>
      </c>
      <c r="BB2860" s="44">
        <f t="shared" si="378"/>
        <v>0</v>
      </c>
      <c r="BC2860" s="44">
        <f t="shared" si="379"/>
        <v>0</v>
      </c>
      <c r="BD2860" s="44"/>
    </row>
    <row r="2861" spans="1:56" ht="15.75" hidden="1" customHeight="1" x14ac:dyDescent="0.25">
      <c r="A2861" s="6"/>
      <c r="B2861" s="22"/>
      <c r="C2861" s="7"/>
      <c r="D2861" s="46"/>
      <c r="E2861" s="7"/>
      <c r="F2861" s="7"/>
      <c r="G2861" s="44"/>
      <c r="H2861" s="41">
        <f>Tabela1[[#This Row],[PESO UNI]]*Tabela1[[#This Row],[QTE]]</f>
        <v>0</v>
      </c>
      <c r="I2861" s="7"/>
      <c r="J2861" s="8"/>
      <c r="K2861" s="8"/>
      <c r="L2861" s="9"/>
      <c r="M2861" s="10"/>
      <c r="N2861" s="8"/>
      <c r="O2861" s="12"/>
      <c r="P2861" s="13"/>
      <c r="Q2861" s="14">
        <f>Tabela1[[#This Row],[QTDE/ Fabricação]]-Tabela1[[#This Row],[QTE]]</f>
        <v>0</v>
      </c>
      <c r="R2861" s="19">
        <f t="shared" si="374"/>
        <v>0</v>
      </c>
      <c r="S2861" s="19">
        <f t="shared" si="373"/>
        <v>0</v>
      </c>
      <c r="T2861" s="20">
        <f t="shared" si="375"/>
        <v>0</v>
      </c>
      <c r="U2861" s="17">
        <f>IFERROR(SUMIF('LISTA DE EMBARQUE'!B:B,MICRO!E:E,'LISTA DE EMBARQUE'!G:G),"")</f>
        <v>0</v>
      </c>
      <c r="V2861" s="12" t="str">
        <f>IFERROR(VLOOKUP(Tabela1[[#This Row],[COD.MDE]],'LISTA DE EMBARQUE'!B:L,11,0),"")</f>
        <v/>
      </c>
      <c r="W2861" s="13" t="str">
        <f>IFERROR(COUNTIF(#REF!,Tabela1[[#This Row],[Colunas5]]),"")</f>
        <v/>
      </c>
      <c r="X2861" s="14">
        <f>Tabela1[[#This Row],[QIANTIDADE EXPEDIDA]]*Tabela1[[#This Row],[PESO UNI]]</f>
        <v>0</v>
      </c>
      <c r="Y2861" s="14">
        <f t="shared" si="376"/>
        <v>0</v>
      </c>
      <c r="Z2861" s="21">
        <f>Tabela1[[#This Row],[PESO TOTAL]]-Tabela1[[#This Row],[Peso Expedido]]</f>
        <v>0</v>
      </c>
      <c r="AA2861" s="18"/>
      <c r="AB2861" s="40" t="s">
        <v>3204</v>
      </c>
      <c r="AC2861" s="40"/>
      <c r="AD2861" s="40"/>
      <c r="AE2861" s="40"/>
      <c r="AF2861" s="40"/>
      <c r="AG2861" s="40"/>
      <c r="AH2861" s="40"/>
      <c r="AI2861" s="40" t="str">
        <f t="shared" si="380"/>
        <v>ok</v>
      </c>
      <c r="AJ2861"/>
      <c r="AK2861" t="str">
        <f>Tabela1[[#This Row],[Coluna1]]&amp;Tabela1[[#This Row],[PEDIDO]]</f>
        <v/>
      </c>
      <c r="AL2861"/>
      <c r="AM2861"/>
      <c r="AN2861"/>
      <c r="AO2861" t="str">
        <f t="shared" si="377"/>
        <v>/</v>
      </c>
      <c r="AP2861" t="str">
        <f>Tabela1[[#This Row],[TAG]]&amp;Tabela1[[#This Row],[PEDIDO]]&amp;Tabela1[[#This Row],[PRODUTO]]</f>
        <v/>
      </c>
      <c r="AQ2861" s="23" t="str">
        <f>Tabela1[[#This Row],[PRODUTO]]&amp;Tabela1[[#This Row],[TAG]]</f>
        <v/>
      </c>
      <c r="AR2861" s="183">
        <f>Tabela1[[#This Row],[PESO TOTAL]]*Tabela1[[#This Row],[MATÉRIA PRIMA]]</f>
        <v>0</v>
      </c>
      <c r="AS2861" s="28">
        <f>Tabela1[[#This Row],[PESO TOTAL]]*Tabela1[[#This Row],[PREPARAÇÃO ]]</f>
        <v>0</v>
      </c>
      <c r="AT2861" s="28">
        <f>Tabela1[[#This Row],[PESO TOTAL]]*Tabela1[[#This Row],[CALDEIRARIA]]</f>
        <v>0</v>
      </c>
      <c r="AU2861" s="28">
        <f>Tabela1[[#This Row],[PESO TOTAL]]*Tabela1[[#This Row],[SOLDA]]</f>
        <v>0</v>
      </c>
      <c r="AV2861" s="28">
        <f>Tabela1[[#This Row],[PESO TOTAL]]*Tabela1[[#This Row],[ACABAMENTO]]</f>
        <v>0</v>
      </c>
      <c r="AW2861" s="28">
        <f>Tabela1[[#This Row],[PESO TOTAL]]*Tabela1[[#This Row],[PRONTO ACABADO]]</f>
        <v>0</v>
      </c>
      <c r="AX2861" s="28">
        <f>Tabela1[[#This Row],[PESO TOTAL]]*Tabela1[[#This Row],[EXPEDIÇÃO ]]</f>
        <v>0</v>
      </c>
      <c r="AY2861" s="28" t="str">
        <f>Tabela1[[#This Row],[PEDIDO]]&amp;Tabela1[[#This Row],[PRODUTO]]</f>
        <v/>
      </c>
      <c r="AZ2861" s="44">
        <f>IF(AF2861="",0,IF(ISTEXT(AF2861),H2861*VALUE(SUBSTITUTE(AF2861,"%",""))/100,H2861*AF2861))-Tabela1[[#This Row],[PRONTO ACABADO2]]</f>
        <v>0</v>
      </c>
      <c r="BA2861" s="44">
        <f>IF(AG2861="",0,IF(ISTEXT(AG2861),H2861*VALUE(SUBSTITUTE(AG2861,"%",""))/100,H2861*AG2861))-Tabela1[[#This Row],[PESO EXPEDIDO2]]</f>
        <v>0</v>
      </c>
      <c r="BB2861" s="44">
        <f t="shared" si="378"/>
        <v>0</v>
      </c>
      <c r="BC2861" s="44">
        <f t="shared" si="379"/>
        <v>0</v>
      </c>
      <c r="BD2861" s="44"/>
    </row>
    <row r="2862" spans="1:56" ht="15.75" hidden="1" customHeight="1" x14ac:dyDescent="0.25">
      <c r="A2862" s="6"/>
      <c r="B2862" s="22"/>
      <c r="C2862" s="7"/>
      <c r="D2862" s="46"/>
      <c r="E2862" s="7"/>
      <c r="F2862" s="7"/>
      <c r="G2862" s="44"/>
      <c r="H2862" s="41">
        <f>Tabela1[[#This Row],[PESO UNI]]*Tabela1[[#This Row],[QTE]]</f>
        <v>0</v>
      </c>
      <c r="I2862" s="7"/>
      <c r="J2862" s="8"/>
      <c r="K2862" s="8"/>
      <c r="L2862" s="9"/>
      <c r="M2862" s="10"/>
      <c r="N2862" s="8"/>
      <c r="O2862" s="12"/>
      <c r="P2862" s="13"/>
      <c r="Q2862" s="14">
        <f>Tabela1[[#This Row],[QTDE/ Fabricação]]-Tabela1[[#This Row],[QTE]]</f>
        <v>0</v>
      </c>
      <c r="R2862" s="19">
        <f t="shared" si="374"/>
        <v>0</v>
      </c>
      <c r="S2862" s="19">
        <f t="shared" si="373"/>
        <v>0</v>
      </c>
      <c r="T2862" s="20">
        <f t="shared" si="375"/>
        <v>0</v>
      </c>
      <c r="U2862" s="17">
        <f>IFERROR(SUMIF('LISTA DE EMBARQUE'!B:B,MICRO!E:E,'LISTA DE EMBARQUE'!G:G),"")</f>
        <v>0</v>
      </c>
      <c r="V2862" s="12" t="str">
        <f>IFERROR(VLOOKUP(Tabela1[[#This Row],[COD.MDE]],'LISTA DE EMBARQUE'!B:L,11,0),"")</f>
        <v/>
      </c>
      <c r="W2862" s="13" t="str">
        <f>IFERROR(COUNTIF(#REF!,Tabela1[[#This Row],[Colunas5]]),"")</f>
        <v/>
      </c>
      <c r="X2862" s="14">
        <f>Tabela1[[#This Row],[QIANTIDADE EXPEDIDA]]*Tabela1[[#This Row],[PESO UNI]]</f>
        <v>0</v>
      </c>
      <c r="Y2862" s="14">
        <f t="shared" si="376"/>
        <v>0</v>
      </c>
      <c r="Z2862" s="21">
        <f>Tabela1[[#This Row],[PESO TOTAL]]-Tabela1[[#This Row],[Peso Expedido]]</f>
        <v>0</v>
      </c>
      <c r="AA2862" s="18"/>
      <c r="AB2862" s="40" t="s">
        <v>3204</v>
      </c>
      <c r="AC2862" s="40"/>
      <c r="AD2862" s="40"/>
      <c r="AE2862" s="40"/>
      <c r="AF2862" s="40"/>
      <c r="AG2862" s="40"/>
      <c r="AH2862" s="40"/>
      <c r="AI2862" s="40" t="str">
        <f t="shared" si="380"/>
        <v>ok</v>
      </c>
      <c r="AJ2862"/>
      <c r="AK2862" t="str">
        <f>Tabela1[[#This Row],[Coluna1]]&amp;Tabela1[[#This Row],[PEDIDO]]</f>
        <v/>
      </c>
      <c r="AL2862"/>
      <c r="AM2862"/>
      <c r="AN2862"/>
      <c r="AO2862" t="str">
        <f t="shared" si="377"/>
        <v>/</v>
      </c>
      <c r="AP2862" t="str">
        <f>Tabela1[[#This Row],[TAG]]&amp;Tabela1[[#This Row],[PEDIDO]]&amp;Tabela1[[#This Row],[PRODUTO]]</f>
        <v/>
      </c>
      <c r="AQ2862" s="23" t="str">
        <f>Tabela1[[#This Row],[PRODUTO]]&amp;Tabela1[[#This Row],[TAG]]</f>
        <v/>
      </c>
      <c r="AR2862" s="183">
        <f>Tabela1[[#This Row],[PESO TOTAL]]*Tabela1[[#This Row],[MATÉRIA PRIMA]]</f>
        <v>0</v>
      </c>
      <c r="AS2862" s="28">
        <f>Tabela1[[#This Row],[PESO TOTAL]]*Tabela1[[#This Row],[PREPARAÇÃO ]]</f>
        <v>0</v>
      </c>
      <c r="AT2862" s="28">
        <f>Tabela1[[#This Row],[PESO TOTAL]]*Tabela1[[#This Row],[CALDEIRARIA]]</f>
        <v>0</v>
      </c>
      <c r="AU2862" s="28">
        <f>Tabela1[[#This Row],[PESO TOTAL]]*Tabela1[[#This Row],[SOLDA]]</f>
        <v>0</v>
      </c>
      <c r="AV2862" s="28">
        <f>Tabela1[[#This Row],[PESO TOTAL]]*Tabela1[[#This Row],[ACABAMENTO]]</f>
        <v>0</v>
      </c>
      <c r="AW2862" s="28">
        <f>Tabela1[[#This Row],[PESO TOTAL]]*Tabela1[[#This Row],[PRONTO ACABADO]]</f>
        <v>0</v>
      </c>
      <c r="AX2862" s="28">
        <f>Tabela1[[#This Row],[PESO TOTAL]]*Tabela1[[#This Row],[EXPEDIÇÃO ]]</f>
        <v>0</v>
      </c>
      <c r="AY2862" s="28" t="str">
        <f>Tabela1[[#This Row],[PEDIDO]]&amp;Tabela1[[#This Row],[PRODUTO]]</f>
        <v/>
      </c>
      <c r="AZ2862" s="44">
        <f>IF(AF2862="",0,IF(ISTEXT(AF2862),H2862*VALUE(SUBSTITUTE(AF2862,"%",""))/100,H2862*AF2862))-Tabela1[[#This Row],[PRONTO ACABADO2]]</f>
        <v>0</v>
      </c>
      <c r="BA2862" s="44">
        <f>IF(AG2862="",0,IF(ISTEXT(AG2862),H2862*VALUE(SUBSTITUTE(AG2862,"%",""))/100,H2862*AG2862))-Tabela1[[#This Row],[PESO EXPEDIDO2]]</f>
        <v>0</v>
      </c>
      <c r="BB2862" s="44">
        <f t="shared" si="378"/>
        <v>0</v>
      </c>
      <c r="BC2862" s="44">
        <f t="shared" si="379"/>
        <v>0</v>
      </c>
      <c r="BD2862" s="44"/>
    </row>
    <row r="2863" spans="1:56" ht="15.75" hidden="1" customHeight="1" x14ac:dyDescent="0.25">
      <c r="A2863" s="6"/>
      <c r="B2863" s="22"/>
      <c r="C2863" s="7"/>
      <c r="D2863" s="46"/>
      <c r="E2863" s="7"/>
      <c r="F2863" s="7"/>
      <c r="G2863" s="44"/>
      <c r="H2863" s="41">
        <f>Tabela1[[#This Row],[PESO UNI]]*Tabela1[[#This Row],[QTE]]</f>
        <v>0</v>
      </c>
      <c r="I2863" s="7"/>
      <c r="J2863" s="8"/>
      <c r="K2863" s="8"/>
      <c r="L2863" s="9"/>
      <c r="M2863" s="10"/>
      <c r="N2863" s="8"/>
      <c r="O2863" s="12"/>
      <c r="P2863" s="13"/>
      <c r="Q2863" s="14">
        <f>Tabela1[[#This Row],[QTDE/ Fabricação]]-Tabela1[[#This Row],[QTE]]</f>
        <v>0</v>
      </c>
      <c r="R2863" s="19">
        <f t="shared" si="374"/>
        <v>0</v>
      </c>
      <c r="S2863" s="19">
        <f t="shared" si="373"/>
        <v>0</v>
      </c>
      <c r="T2863" s="20">
        <f t="shared" si="375"/>
        <v>0</v>
      </c>
      <c r="U2863" s="17">
        <f>IFERROR(SUMIF('LISTA DE EMBARQUE'!B:B,MICRO!E:E,'LISTA DE EMBARQUE'!G:G),"")</f>
        <v>0</v>
      </c>
      <c r="V2863" s="12" t="str">
        <f>IFERROR(VLOOKUP(Tabela1[[#This Row],[COD.MDE]],'LISTA DE EMBARQUE'!B:L,11,0),"")</f>
        <v/>
      </c>
      <c r="W2863" s="13" t="str">
        <f>IFERROR(COUNTIF(#REF!,Tabela1[[#This Row],[Colunas5]]),"")</f>
        <v/>
      </c>
      <c r="X2863" s="14">
        <f>Tabela1[[#This Row],[QIANTIDADE EXPEDIDA]]*Tabela1[[#This Row],[PESO UNI]]</f>
        <v>0</v>
      </c>
      <c r="Y2863" s="14">
        <f t="shared" si="376"/>
        <v>0</v>
      </c>
      <c r="Z2863" s="21">
        <f>Tabela1[[#This Row],[PESO TOTAL]]-Tabela1[[#This Row],[Peso Expedido]]</f>
        <v>0</v>
      </c>
      <c r="AA2863" s="18"/>
      <c r="AB2863" s="40" t="s">
        <v>3204</v>
      </c>
      <c r="AC2863" s="40"/>
      <c r="AD2863" s="40"/>
      <c r="AE2863" s="40"/>
      <c r="AF2863" s="40"/>
      <c r="AG2863" s="40"/>
      <c r="AH2863" s="40"/>
      <c r="AI2863" s="40" t="str">
        <f t="shared" si="380"/>
        <v>ok</v>
      </c>
      <c r="AJ2863"/>
      <c r="AK2863" t="str">
        <f>Tabela1[[#This Row],[Coluna1]]&amp;Tabela1[[#This Row],[PEDIDO]]</f>
        <v/>
      </c>
      <c r="AL2863"/>
      <c r="AM2863"/>
      <c r="AN2863"/>
      <c r="AO2863" t="str">
        <f t="shared" si="377"/>
        <v>/</v>
      </c>
      <c r="AP2863" t="str">
        <f>Tabela1[[#This Row],[TAG]]&amp;Tabela1[[#This Row],[PEDIDO]]&amp;Tabela1[[#This Row],[PRODUTO]]</f>
        <v/>
      </c>
      <c r="AQ2863" s="23" t="str">
        <f>Tabela1[[#This Row],[PRODUTO]]&amp;Tabela1[[#This Row],[TAG]]</f>
        <v/>
      </c>
      <c r="AR2863" s="183">
        <f>Tabela1[[#This Row],[PESO TOTAL]]*Tabela1[[#This Row],[MATÉRIA PRIMA]]</f>
        <v>0</v>
      </c>
      <c r="AS2863" s="28">
        <f>Tabela1[[#This Row],[PESO TOTAL]]*Tabela1[[#This Row],[PREPARAÇÃO ]]</f>
        <v>0</v>
      </c>
      <c r="AT2863" s="28">
        <f>Tabela1[[#This Row],[PESO TOTAL]]*Tabela1[[#This Row],[CALDEIRARIA]]</f>
        <v>0</v>
      </c>
      <c r="AU2863" s="28">
        <f>Tabela1[[#This Row],[PESO TOTAL]]*Tabela1[[#This Row],[SOLDA]]</f>
        <v>0</v>
      </c>
      <c r="AV2863" s="28">
        <f>Tabela1[[#This Row],[PESO TOTAL]]*Tabela1[[#This Row],[ACABAMENTO]]</f>
        <v>0</v>
      </c>
      <c r="AW2863" s="28">
        <f>Tabela1[[#This Row],[PESO TOTAL]]*Tabela1[[#This Row],[PRONTO ACABADO]]</f>
        <v>0</v>
      </c>
      <c r="AX2863" s="28">
        <f>Tabela1[[#This Row],[PESO TOTAL]]*Tabela1[[#This Row],[EXPEDIÇÃO ]]</f>
        <v>0</v>
      </c>
      <c r="AY2863" s="28" t="str">
        <f>Tabela1[[#This Row],[PEDIDO]]&amp;Tabela1[[#This Row],[PRODUTO]]</f>
        <v/>
      </c>
      <c r="AZ2863" s="44">
        <f>IF(AF2863="",0,IF(ISTEXT(AF2863),H2863*VALUE(SUBSTITUTE(AF2863,"%",""))/100,H2863*AF2863))-Tabela1[[#This Row],[PRONTO ACABADO2]]</f>
        <v>0</v>
      </c>
      <c r="BA2863" s="44">
        <f>IF(AG2863="",0,IF(ISTEXT(AG2863),H2863*VALUE(SUBSTITUTE(AG2863,"%",""))/100,H2863*AG2863))-Tabela1[[#This Row],[PESO EXPEDIDO2]]</f>
        <v>0</v>
      </c>
      <c r="BB2863" s="44">
        <f t="shared" si="378"/>
        <v>0</v>
      </c>
      <c r="BC2863" s="44">
        <f t="shared" si="379"/>
        <v>0</v>
      </c>
      <c r="BD2863" s="44"/>
    </row>
    <row r="2864" spans="1:56" ht="15.75" hidden="1" customHeight="1" x14ac:dyDescent="0.25">
      <c r="A2864" s="6"/>
      <c r="B2864" s="22"/>
      <c r="C2864" s="7"/>
      <c r="D2864" s="46"/>
      <c r="E2864" s="7"/>
      <c r="F2864" s="7"/>
      <c r="G2864" s="44"/>
      <c r="H2864" s="41">
        <f>Tabela1[[#This Row],[PESO UNI]]*Tabela1[[#This Row],[QTE]]</f>
        <v>0</v>
      </c>
      <c r="I2864" s="7"/>
      <c r="J2864" s="8"/>
      <c r="K2864" s="8"/>
      <c r="L2864" s="9"/>
      <c r="M2864" s="10"/>
      <c r="N2864" s="8"/>
      <c r="O2864" s="12"/>
      <c r="P2864" s="13"/>
      <c r="Q2864" s="14">
        <f>Tabela1[[#This Row],[QTDE/ Fabricação]]-Tabela1[[#This Row],[QTE]]</f>
        <v>0</v>
      </c>
      <c r="R2864" s="19">
        <f t="shared" si="374"/>
        <v>0</v>
      </c>
      <c r="S2864" s="19">
        <f t="shared" si="373"/>
        <v>0</v>
      </c>
      <c r="T2864" s="20">
        <f t="shared" si="375"/>
        <v>0</v>
      </c>
      <c r="U2864" s="17">
        <f>IFERROR(SUMIF('LISTA DE EMBARQUE'!B:B,MICRO!E:E,'LISTA DE EMBARQUE'!G:G),"")</f>
        <v>0</v>
      </c>
      <c r="V2864" s="12" t="str">
        <f>IFERROR(VLOOKUP(Tabela1[[#This Row],[COD.MDE]],'LISTA DE EMBARQUE'!B:L,11,0),"")</f>
        <v/>
      </c>
      <c r="W2864" s="13" t="str">
        <f>IFERROR(COUNTIF(#REF!,Tabela1[[#This Row],[Colunas5]]),"")</f>
        <v/>
      </c>
      <c r="X2864" s="14">
        <f>Tabela1[[#This Row],[QIANTIDADE EXPEDIDA]]*Tabela1[[#This Row],[PESO UNI]]</f>
        <v>0</v>
      </c>
      <c r="Y2864" s="14">
        <f t="shared" si="376"/>
        <v>0</v>
      </c>
      <c r="Z2864" s="21">
        <f>Tabela1[[#This Row],[PESO TOTAL]]-Tabela1[[#This Row],[Peso Expedido]]</f>
        <v>0</v>
      </c>
      <c r="AA2864" s="18"/>
      <c r="AB2864" s="40" t="s">
        <v>3204</v>
      </c>
      <c r="AC2864" s="40"/>
      <c r="AD2864" s="40"/>
      <c r="AE2864" s="40"/>
      <c r="AF2864" s="40"/>
      <c r="AG2864" s="40"/>
      <c r="AH2864" s="40"/>
      <c r="AI2864" s="40" t="str">
        <f t="shared" si="380"/>
        <v>ok</v>
      </c>
      <c r="AJ2864"/>
      <c r="AK2864" t="str">
        <f>Tabela1[[#This Row],[Coluna1]]&amp;Tabela1[[#This Row],[PEDIDO]]</f>
        <v/>
      </c>
      <c r="AL2864"/>
      <c r="AM2864"/>
      <c r="AN2864"/>
      <c r="AO2864" t="str">
        <f t="shared" si="377"/>
        <v>/</v>
      </c>
      <c r="AP2864" t="str">
        <f>Tabela1[[#This Row],[TAG]]&amp;Tabela1[[#This Row],[PEDIDO]]&amp;Tabela1[[#This Row],[PRODUTO]]</f>
        <v/>
      </c>
      <c r="AQ2864" s="23" t="str">
        <f>Tabela1[[#This Row],[PRODUTO]]&amp;Tabela1[[#This Row],[TAG]]</f>
        <v/>
      </c>
      <c r="AR2864" s="183">
        <f>Tabela1[[#This Row],[PESO TOTAL]]*Tabela1[[#This Row],[MATÉRIA PRIMA]]</f>
        <v>0</v>
      </c>
      <c r="AS2864" s="28">
        <f>Tabela1[[#This Row],[PESO TOTAL]]*Tabela1[[#This Row],[PREPARAÇÃO ]]</f>
        <v>0</v>
      </c>
      <c r="AT2864" s="28">
        <f>Tabela1[[#This Row],[PESO TOTAL]]*Tabela1[[#This Row],[CALDEIRARIA]]</f>
        <v>0</v>
      </c>
      <c r="AU2864" s="28">
        <f>Tabela1[[#This Row],[PESO TOTAL]]*Tabela1[[#This Row],[SOLDA]]</f>
        <v>0</v>
      </c>
      <c r="AV2864" s="28">
        <f>Tabela1[[#This Row],[PESO TOTAL]]*Tabela1[[#This Row],[ACABAMENTO]]</f>
        <v>0</v>
      </c>
      <c r="AW2864" s="28">
        <f>Tabela1[[#This Row],[PESO TOTAL]]*Tabela1[[#This Row],[PRONTO ACABADO]]</f>
        <v>0</v>
      </c>
      <c r="AX2864" s="28">
        <f>Tabela1[[#This Row],[PESO TOTAL]]*Tabela1[[#This Row],[EXPEDIÇÃO ]]</f>
        <v>0</v>
      </c>
      <c r="AY2864" s="28" t="str">
        <f>Tabela1[[#This Row],[PEDIDO]]&amp;Tabela1[[#This Row],[PRODUTO]]</f>
        <v/>
      </c>
      <c r="AZ2864" s="44">
        <f>IF(AF2864="",0,IF(ISTEXT(AF2864),H2864*VALUE(SUBSTITUTE(AF2864,"%",""))/100,H2864*AF2864))-Tabela1[[#This Row],[PRONTO ACABADO2]]</f>
        <v>0</v>
      </c>
      <c r="BA2864" s="44">
        <f>IF(AG2864="",0,IF(ISTEXT(AG2864),H2864*VALUE(SUBSTITUTE(AG2864,"%",""))/100,H2864*AG2864))-Tabela1[[#This Row],[PESO EXPEDIDO2]]</f>
        <v>0</v>
      </c>
      <c r="BB2864" s="44">
        <f t="shared" si="378"/>
        <v>0</v>
      </c>
      <c r="BC2864" s="44">
        <f t="shared" si="379"/>
        <v>0</v>
      </c>
      <c r="BD2864" s="44"/>
    </row>
    <row r="2865" spans="1:56" ht="15.75" hidden="1" customHeight="1" x14ac:dyDescent="0.25">
      <c r="A2865" s="6"/>
      <c r="B2865" s="22"/>
      <c r="C2865" s="7"/>
      <c r="D2865" s="46"/>
      <c r="E2865" s="7"/>
      <c r="F2865" s="7"/>
      <c r="G2865" s="44"/>
      <c r="H2865" s="41">
        <f>Tabela1[[#This Row],[PESO UNI]]*Tabela1[[#This Row],[QTE]]</f>
        <v>0</v>
      </c>
      <c r="I2865" s="7"/>
      <c r="J2865" s="8"/>
      <c r="K2865" s="8"/>
      <c r="L2865" s="9"/>
      <c r="M2865" s="10"/>
      <c r="N2865" s="8"/>
      <c r="O2865" s="12"/>
      <c r="P2865" s="13"/>
      <c r="Q2865" s="14">
        <f>Tabela1[[#This Row],[QTDE/ Fabricação]]-Tabela1[[#This Row],[QTE]]</f>
        <v>0</v>
      </c>
      <c r="R2865" s="19">
        <f t="shared" si="374"/>
        <v>0</v>
      </c>
      <c r="S2865" s="19">
        <f t="shared" si="373"/>
        <v>0</v>
      </c>
      <c r="T2865" s="20">
        <f t="shared" si="375"/>
        <v>0</v>
      </c>
      <c r="U2865" s="17">
        <f>IFERROR(SUMIF('LISTA DE EMBARQUE'!B:B,MICRO!E:E,'LISTA DE EMBARQUE'!G:G),"")</f>
        <v>0</v>
      </c>
      <c r="V2865" s="12" t="str">
        <f>IFERROR(VLOOKUP(Tabela1[[#This Row],[COD.MDE]],'LISTA DE EMBARQUE'!B:L,11,0),"")</f>
        <v/>
      </c>
      <c r="W2865" s="13" t="str">
        <f>IFERROR(COUNTIF(#REF!,Tabela1[[#This Row],[Colunas5]]),"")</f>
        <v/>
      </c>
      <c r="X2865" s="14">
        <f>Tabela1[[#This Row],[QIANTIDADE EXPEDIDA]]*Tabela1[[#This Row],[PESO UNI]]</f>
        <v>0</v>
      </c>
      <c r="Y2865" s="14">
        <f t="shared" si="376"/>
        <v>0</v>
      </c>
      <c r="Z2865" s="21">
        <f>Tabela1[[#This Row],[PESO TOTAL]]-Tabela1[[#This Row],[Peso Expedido]]</f>
        <v>0</v>
      </c>
      <c r="AA2865" s="18"/>
      <c r="AB2865" s="40" t="s">
        <v>3204</v>
      </c>
      <c r="AC2865" s="40"/>
      <c r="AD2865" s="40"/>
      <c r="AE2865" s="40"/>
      <c r="AF2865" s="40"/>
      <c r="AG2865" s="40"/>
      <c r="AH2865" s="40"/>
      <c r="AI2865" s="40" t="str">
        <f t="shared" si="380"/>
        <v>ok</v>
      </c>
      <c r="AJ2865"/>
      <c r="AK2865" t="str">
        <f>Tabela1[[#This Row],[Coluna1]]&amp;Tabela1[[#This Row],[PEDIDO]]</f>
        <v/>
      </c>
      <c r="AL2865"/>
      <c r="AM2865"/>
      <c r="AN2865"/>
      <c r="AO2865" t="str">
        <f t="shared" si="377"/>
        <v>/</v>
      </c>
      <c r="AP2865" t="str">
        <f>Tabela1[[#This Row],[TAG]]&amp;Tabela1[[#This Row],[PEDIDO]]&amp;Tabela1[[#This Row],[PRODUTO]]</f>
        <v/>
      </c>
      <c r="AQ2865" s="23" t="str">
        <f>Tabela1[[#This Row],[PRODUTO]]&amp;Tabela1[[#This Row],[TAG]]</f>
        <v/>
      </c>
      <c r="AR2865" s="183">
        <f>Tabela1[[#This Row],[PESO TOTAL]]*Tabela1[[#This Row],[MATÉRIA PRIMA]]</f>
        <v>0</v>
      </c>
      <c r="AS2865" s="28">
        <f>Tabela1[[#This Row],[PESO TOTAL]]*Tabela1[[#This Row],[PREPARAÇÃO ]]</f>
        <v>0</v>
      </c>
      <c r="AT2865" s="28">
        <f>Tabela1[[#This Row],[PESO TOTAL]]*Tabela1[[#This Row],[CALDEIRARIA]]</f>
        <v>0</v>
      </c>
      <c r="AU2865" s="28">
        <f>Tabela1[[#This Row],[PESO TOTAL]]*Tabela1[[#This Row],[SOLDA]]</f>
        <v>0</v>
      </c>
      <c r="AV2865" s="28">
        <f>Tabela1[[#This Row],[PESO TOTAL]]*Tabela1[[#This Row],[ACABAMENTO]]</f>
        <v>0</v>
      </c>
      <c r="AW2865" s="28">
        <f>Tabela1[[#This Row],[PESO TOTAL]]*Tabela1[[#This Row],[PRONTO ACABADO]]</f>
        <v>0</v>
      </c>
      <c r="AX2865" s="28">
        <f>Tabela1[[#This Row],[PESO TOTAL]]*Tabela1[[#This Row],[EXPEDIÇÃO ]]</f>
        <v>0</v>
      </c>
      <c r="AY2865" s="28" t="str">
        <f>Tabela1[[#This Row],[PEDIDO]]&amp;Tabela1[[#This Row],[PRODUTO]]</f>
        <v/>
      </c>
      <c r="AZ2865" s="44">
        <f>IF(AF2865="",0,IF(ISTEXT(AF2865),H2865*VALUE(SUBSTITUTE(AF2865,"%",""))/100,H2865*AF2865))-Tabela1[[#This Row],[PRONTO ACABADO2]]</f>
        <v>0</v>
      </c>
      <c r="BA2865" s="44">
        <f>IF(AG2865="",0,IF(ISTEXT(AG2865),H2865*VALUE(SUBSTITUTE(AG2865,"%",""))/100,H2865*AG2865))-Tabela1[[#This Row],[PESO EXPEDIDO2]]</f>
        <v>0</v>
      </c>
      <c r="BB2865" s="44">
        <f t="shared" si="378"/>
        <v>0</v>
      </c>
      <c r="BC2865" s="44">
        <f t="shared" si="379"/>
        <v>0</v>
      </c>
      <c r="BD2865" s="44"/>
    </row>
    <row r="2866" spans="1:56" ht="15.75" hidden="1" customHeight="1" x14ac:dyDescent="0.25">
      <c r="A2866" s="6"/>
      <c r="B2866" s="22"/>
      <c r="C2866" s="7"/>
      <c r="D2866" s="46"/>
      <c r="E2866" s="7"/>
      <c r="F2866" s="7"/>
      <c r="G2866" s="44"/>
      <c r="H2866" s="41">
        <f>Tabela1[[#This Row],[PESO UNI]]*Tabela1[[#This Row],[QTE]]</f>
        <v>0</v>
      </c>
      <c r="I2866" s="7"/>
      <c r="J2866" s="8"/>
      <c r="K2866" s="8"/>
      <c r="L2866" s="9"/>
      <c r="M2866" s="10"/>
      <c r="N2866" s="8"/>
      <c r="O2866" s="12"/>
      <c r="P2866" s="13"/>
      <c r="Q2866" s="14">
        <f>Tabela1[[#This Row],[QTDE/ Fabricação]]-Tabela1[[#This Row],[QTE]]</f>
        <v>0</v>
      </c>
      <c r="R2866" s="19">
        <f t="shared" si="374"/>
        <v>0</v>
      </c>
      <c r="S2866" s="19">
        <f t="shared" si="373"/>
        <v>0</v>
      </c>
      <c r="T2866" s="20">
        <f t="shared" si="375"/>
        <v>0</v>
      </c>
      <c r="U2866" s="17">
        <f>IFERROR(SUMIF('LISTA DE EMBARQUE'!B:B,MICRO!E:E,'LISTA DE EMBARQUE'!G:G),"")</f>
        <v>0</v>
      </c>
      <c r="V2866" s="12" t="str">
        <f>IFERROR(VLOOKUP(Tabela1[[#This Row],[COD.MDE]],'LISTA DE EMBARQUE'!B:L,11,0),"")</f>
        <v/>
      </c>
      <c r="W2866" s="13" t="str">
        <f>IFERROR(COUNTIF(#REF!,Tabela1[[#This Row],[Colunas5]]),"")</f>
        <v/>
      </c>
      <c r="X2866" s="14">
        <f>Tabela1[[#This Row],[QIANTIDADE EXPEDIDA]]*Tabela1[[#This Row],[PESO UNI]]</f>
        <v>0</v>
      </c>
      <c r="Y2866" s="14">
        <f t="shared" si="376"/>
        <v>0</v>
      </c>
      <c r="Z2866" s="21">
        <f>Tabela1[[#This Row],[PESO TOTAL]]-Tabela1[[#This Row],[Peso Expedido]]</f>
        <v>0</v>
      </c>
      <c r="AA2866" s="18"/>
      <c r="AB2866" s="40" t="s">
        <v>3204</v>
      </c>
      <c r="AC2866" s="40"/>
      <c r="AD2866" s="40"/>
      <c r="AE2866" s="40"/>
      <c r="AF2866" s="40"/>
      <c r="AG2866" s="40"/>
      <c r="AH2866" s="40"/>
      <c r="AI2866" s="40" t="str">
        <f t="shared" si="380"/>
        <v>ok</v>
      </c>
      <c r="AJ2866"/>
      <c r="AK2866" t="str">
        <f>Tabela1[[#This Row],[Coluna1]]&amp;Tabela1[[#This Row],[PEDIDO]]</f>
        <v/>
      </c>
      <c r="AL2866"/>
      <c r="AM2866"/>
      <c r="AN2866"/>
      <c r="AO2866" t="str">
        <f t="shared" si="377"/>
        <v>/</v>
      </c>
      <c r="AP2866" t="str">
        <f>Tabela1[[#This Row],[TAG]]&amp;Tabela1[[#This Row],[PEDIDO]]&amp;Tabela1[[#This Row],[PRODUTO]]</f>
        <v/>
      </c>
      <c r="AQ2866" s="23" t="str">
        <f>Tabela1[[#This Row],[PRODUTO]]&amp;Tabela1[[#This Row],[TAG]]</f>
        <v/>
      </c>
      <c r="AR2866" s="183">
        <f>Tabela1[[#This Row],[PESO TOTAL]]*Tabela1[[#This Row],[MATÉRIA PRIMA]]</f>
        <v>0</v>
      </c>
      <c r="AS2866" s="28">
        <f>Tabela1[[#This Row],[PESO TOTAL]]*Tabela1[[#This Row],[PREPARAÇÃO ]]</f>
        <v>0</v>
      </c>
      <c r="AT2866" s="28">
        <f>Tabela1[[#This Row],[PESO TOTAL]]*Tabela1[[#This Row],[CALDEIRARIA]]</f>
        <v>0</v>
      </c>
      <c r="AU2866" s="28">
        <f>Tabela1[[#This Row],[PESO TOTAL]]*Tabela1[[#This Row],[SOLDA]]</f>
        <v>0</v>
      </c>
      <c r="AV2866" s="28">
        <f>Tabela1[[#This Row],[PESO TOTAL]]*Tabela1[[#This Row],[ACABAMENTO]]</f>
        <v>0</v>
      </c>
      <c r="AW2866" s="28">
        <f>Tabela1[[#This Row],[PESO TOTAL]]*Tabela1[[#This Row],[PRONTO ACABADO]]</f>
        <v>0</v>
      </c>
      <c r="AX2866" s="28">
        <f>Tabela1[[#This Row],[PESO TOTAL]]*Tabela1[[#This Row],[EXPEDIÇÃO ]]</f>
        <v>0</v>
      </c>
      <c r="AY2866" s="28" t="str">
        <f>Tabela1[[#This Row],[PEDIDO]]&amp;Tabela1[[#This Row],[PRODUTO]]</f>
        <v/>
      </c>
      <c r="AZ2866" s="44">
        <f>IF(AF2866="",0,IF(ISTEXT(AF2866),H2866*VALUE(SUBSTITUTE(AF2866,"%",""))/100,H2866*AF2866))-Tabela1[[#This Row],[PRONTO ACABADO2]]</f>
        <v>0</v>
      </c>
      <c r="BA2866" s="44">
        <f>IF(AG2866="",0,IF(ISTEXT(AG2866),H2866*VALUE(SUBSTITUTE(AG2866,"%",""))/100,H2866*AG2866))-Tabela1[[#This Row],[PESO EXPEDIDO2]]</f>
        <v>0</v>
      </c>
      <c r="BB2866" s="44">
        <f t="shared" si="378"/>
        <v>0</v>
      </c>
      <c r="BC2866" s="44">
        <f t="shared" si="379"/>
        <v>0</v>
      </c>
      <c r="BD2866" s="44"/>
    </row>
    <row r="2867" spans="1:56" ht="15.75" hidden="1" customHeight="1" x14ac:dyDescent="0.25">
      <c r="A2867" s="6"/>
      <c r="B2867" s="22"/>
      <c r="C2867" s="7"/>
      <c r="D2867" s="46"/>
      <c r="E2867" s="7"/>
      <c r="F2867" s="7"/>
      <c r="G2867" s="44"/>
      <c r="H2867" s="41">
        <f>Tabela1[[#This Row],[PESO UNI]]*Tabela1[[#This Row],[QTE]]</f>
        <v>0</v>
      </c>
      <c r="I2867" s="7"/>
      <c r="J2867" s="8"/>
      <c r="K2867" s="8"/>
      <c r="L2867" s="9"/>
      <c r="M2867" s="10"/>
      <c r="N2867" s="8"/>
      <c r="O2867" s="12"/>
      <c r="P2867" s="13"/>
      <c r="Q2867" s="14">
        <f>Tabela1[[#This Row],[QTDE/ Fabricação]]-Tabela1[[#This Row],[QTE]]</f>
        <v>0</v>
      </c>
      <c r="R2867" s="19">
        <f t="shared" si="374"/>
        <v>0</v>
      </c>
      <c r="S2867" s="19">
        <f t="shared" si="373"/>
        <v>0</v>
      </c>
      <c r="T2867" s="20">
        <f t="shared" si="375"/>
        <v>0</v>
      </c>
      <c r="U2867" s="17">
        <f>IFERROR(SUMIF('LISTA DE EMBARQUE'!B:B,MICRO!E:E,'LISTA DE EMBARQUE'!G:G),"")</f>
        <v>0</v>
      </c>
      <c r="V2867" s="12" t="str">
        <f>IFERROR(VLOOKUP(Tabela1[[#This Row],[COD.MDE]],'LISTA DE EMBARQUE'!B:L,11,0),"")</f>
        <v/>
      </c>
      <c r="W2867" s="13" t="str">
        <f>IFERROR(COUNTIF(#REF!,Tabela1[[#This Row],[Colunas5]]),"")</f>
        <v/>
      </c>
      <c r="X2867" s="14">
        <f>Tabela1[[#This Row],[QIANTIDADE EXPEDIDA]]*Tabela1[[#This Row],[PESO UNI]]</f>
        <v>0</v>
      </c>
      <c r="Y2867" s="14">
        <f t="shared" si="376"/>
        <v>0</v>
      </c>
      <c r="Z2867" s="21">
        <f>Tabela1[[#This Row],[PESO TOTAL]]-Tabela1[[#This Row],[Peso Expedido]]</f>
        <v>0</v>
      </c>
      <c r="AA2867" s="18"/>
      <c r="AB2867" s="40" t="s">
        <v>3204</v>
      </c>
      <c r="AC2867" s="40"/>
      <c r="AD2867" s="40"/>
      <c r="AE2867" s="40"/>
      <c r="AF2867" s="40"/>
      <c r="AG2867" s="40"/>
      <c r="AH2867" s="40"/>
      <c r="AI2867" s="40" t="str">
        <f t="shared" si="380"/>
        <v>ok</v>
      </c>
      <c r="AJ2867"/>
      <c r="AK2867" t="str">
        <f>Tabela1[[#This Row],[Coluna1]]&amp;Tabela1[[#This Row],[PEDIDO]]</f>
        <v/>
      </c>
      <c r="AL2867"/>
      <c r="AM2867"/>
      <c r="AN2867"/>
      <c r="AO2867" t="str">
        <f t="shared" si="377"/>
        <v>/</v>
      </c>
      <c r="AP2867" t="str">
        <f>Tabela1[[#This Row],[TAG]]&amp;Tabela1[[#This Row],[PEDIDO]]&amp;Tabela1[[#This Row],[PRODUTO]]</f>
        <v/>
      </c>
      <c r="AQ2867" s="23" t="str">
        <f>Tabela1[[#This Row],[PRODUTO]]&amp;Tabela1[[#This Row],[TAG]]</f>
        <v/>
      </c>
      <c r="AR2867" s="183">
        <f>Tabela1[[#This Row],[PESO TOTAL]]*Tabela1[[#This Row],[MATÉRIA PRIMA]]</f>
        <v>0</v>
      </c>
      <c r="AS2867" s="28">
        <f>Tabela1[[#This Row],[PESO TOTAL]]*Tabela1[[#This Row],[PREPARAÇÃO ]]</f>
        <v>0</v>
      </c>
      <c r="AT2867" s="28">
        <f>Tabela1[[#This Row],[PESO TOTAL]]*Tabela1[[#This Row],[CALDEIRARIA]]</f>
        <v>0</v>
      </c>
      <c r="AU2867" s="28">
        <f>Tabela1[[#This Row],[PESO TOTAL]]*Tabela1[[#This Row],[SOLDA]]</f>
        <v>0</v>
      </c>
      <c r="AV2867" s="28">
        <f>Tabela1[[#This Row],[PESO TOTAL]]*Tabela1[[#This Row],[ACABAMENTO]]</f>
        <v>0</v>
      </c>
      <c r="AW2867" s="28">
        <f>Tabela1[[#This Row],[PESO TOTAL]]*Tabela1[[#This Row],[PRONTO ACABADO]]</f>
        <v>0</v>
      </c>
      <c r="AX2867" s="28">
        <f>Tabela1[[#This Row],[PESO TOTAL]]*Tabela1[[#This Row],[EXPEDIÇÃO ]]</f>
        <v>0</v>
      </c>
      <c r="AY2867" s="28" t="str">
        <f>Tabela1[[#This Row],[PEDIDO]]&amp;Tabela1[[#This Row],[PRODUTO]]</f>
        <v/>
      </c>
      <c r="AZ2867" s="44">
        <f>IF(AF2867="",0,IF(ISTEXT(AF2867),H2867*VALUE(SUBSTITUTE(AF2867,"%",""))/100,H2867*AF2867))-Tabela1[[#This Row],[PRONTO ACABADO2]]</f>
        <v>0</v>
      </c>
      <c r="BA2867" s="44">
        <f>IF(AG2867="",0,IF(ISTEXT(AG2867),H2867*VALUE(SUBSTITUTE(AG2867,"%",""))/100,H2867*AG2867))-Tabela1[[#This Row],[PESO EXPEDIDO2]]</f>
        <v>0</v>
      </c>
      <c r="BB2867" s="44">
        <f t="shared" si="378"/>
        <v>0</v>
      </c>
      <c r="BC2867" s="44">
        <f t="shared" si="379"/>
        <v>0</v>
      </c>
      <c r="BD2867" s="44"/>
    </row>
    <row r="2868" spans="1:56" ht="15.75" hidden="1" customHeight="1" x14ac:dyDescent="0.25">
      <c r="A2868" s="6"/>
      <c r="B2868" s="22"/>
      <c r="C2868" s="7"/>
      <c r="D2868" s="46"/>
      <c r="E2868" s="7"/>
      <c r="F2868" s="7"/>
      <c r="G2868" s="44"/>
      <c r="H2868" s="41">
        <f>Tabela1[[#This Row],[PESO UNI]]*Tabela1[[#This Row],[QTE]]</f>
        <v>0</v>
      </c>
      <c r="I2868" s="7"/>
      <c r="J2868" s="8"/>
      <c r="K2868" s="8"/>
      <c r="L2868" s="9"/>
      <c r="M2868" s="10"/>
      <c r="N2868" s="8"/>
      <c r="O2868" s="12"/>
      <c r="P2868" s="13"/>
      <c r="Q2868" s="14">
        <f>Tabela1[[#This Row],[QTDE/ Fabricação]]-Tabela1[[#This Row],[QTE]]</f>
        <v>0</v>
      </c>
      <c r="R2868" s="19">
        <f t="shared" si="374"/>
        <v>0</v>
      </c>
      <c r="S2868" s="19">
        <f t="shared" si="373"/>
        <v>0</v>
      </c>
      <c r="T2868" s="20">
        <f t="shared" si="375"/>
        <v>0</v>
      </c>
      <c r="U2868" s="17">
        <f>IFERROR(SUMIF('LISTA DE EMBARQUE'!B:B,MICRO!E:E,'LISTA DE EMBARQUE'!G:G),"")</f>
        <v>0</v>
      </c>
      <c r="V2868" s="12" t="str">
        <f>IFERROR(VLOOKUP(Tabela1[[#This Row],[COD.MDE]],'LISTA DE EMBARQUE'!B:L,11,0),"")</f>
        <v/>
      </c>
      <c r="W2868" s="13" t="str">
        <f>IFERROR(COUNTIF(#REF!,Tabela1[[#This Row],[Colunas5]]),"")</f>
        <v/>
      </c>
      <c r="X2868" s="14">
        <f>Tabela1[[#This Row],[QIANTIDADE EXPEDIDA]]*Tabela1[[#This Row],[PESO UNI]]</f>
        <v>0</v>
      </c>
      <c r="Y2868" s="14">
        <f t="shared" si="376"/>
        <v>0</v>
      </c>
      <c r="Z2868" s="21">
        <f>Tabela1[[#This Row],[PESO TOTAL]]-Tabela1[[#This Row],[Peso Expedido]]</f>
        <v>0</v>
      </c>
      <c r="AA2868" s="18"/>
      <c r="AB2868" s="40" t="s">
        <v>3204</v>
      </c>
      <c r="AC2868" s="40"/>
      <c r="AD2868" s="40"/>
      <c r="AE2868" s="40"/>
      <c r="AF2868" s="40"/>
      <c r="AG2868" s="40"/>
      <c r="AH2868" s="40"/>
      <c r="AI2868" s="40" t="str">
        <f t="shared" si="380"/>
        <v>ok</v>
      </c>
      <c r="AJ2868"/>
      <c r="AK2868" t="str">
        <f>Tabela1[[#This Row],[Coluna1]]&amp;Tabela1[[#This Row],[PEDIDO]]</f>
        <v/>
      </c>
      <c r="AL2868"/>
      <c r="AM2868"/>
      <c r="AN2868"/>
      <c r="AO2868" t="str">
        <f t="shared" si="377"/>
        <v>/</v>
      </c>
      <c r="AP2868" t="str">
        <f>Tabela1[[#This Row],[TAG]]&amp;Tabela1[[#This Row],[PEDIDO]]&amp;Tabela1[[#This Row],[PRODUTO]]</f>
        <v/>
      </c>
      <c r="AQ2868" s="23" t="str">
        <f>Tabela1[[#This Row],[PRODUTO]]&amp;Tabela1[[#This Row],[TAG]]</f>
        <v/>
      </c>
      <c r="AR2868" s="183">
        <f>Tabela1[[#This Row],[PESO TOTAL]]*Tabela1[[#This Row],[MATÉRIA PRIMA]]</f>
        <v>0</v>
      </c>
      <c r="AS2868" s="28">
        <f>Tabela1[[#This Row],[PESO TOTAL]]*Tabela1[[#This Row],[PREPARAÇÃO ]]</f>
        <v>0</v>
      </c>
      <c r="AT2868" s="28">
        <f>Tabela1[[#This Row],[PESO TOTAL]]*Tabela1[[#This Row],[CALDEIRARIA]]</f>
        <v>0</v>
      </c>
      <c r="AU2868" s="28">
        <f>Tabela1[[#This Row],[PESO TOTAL]]*Tabela1[[#This Row],[SOLDA]]</f>
        <v>0</v>
      </c>
      <c r="AV2868" s="28">
        <f>Tabela1[[#This Row],[PESO TOTAL]]*Tabela1[[#This Row],[ACABAMENTO]]</f>
        <v>0</v>
      </c>
      <c r="AW2868" s="28">
        <f>Tabela1[[#This Row],[PESO TOTAL]]*Tabela1[[#This Row],[PRONTO ACABADO]]</f>
        <v>0</v>
      </c>
      <c r="AX2868" s="28">
        <f>Tabela1[[#This Row],[PESO TOTAL]]*Tabela1[[#This Row],[EXPEDIÇÃO ]]</f>
        <v>0</v>
      </c>
      <c r="AY2868" s="28" t="str">
        <f>Tabela1[[#This Row],[PEDIDO]]&amp;Tabela1[[#This Row],[PRODUTO]]</f>
        <v/>
      </c>
      <c r="AZ2868" s="44">
        <f>IF(AF2868="",0,IF(ISTEXT(AF2868),H2868*VALUE(SUBSTITUTE(AF2868,"%",""))/100,H2868*AF2868))-Tabela1[[#This Row],[PRONTO ACABADO2]]</f>
        <v>0</v>
      </c>
      <c r="BA2868" s="44">
        <f>IF(AG2868="",0,IF(ISTEXT(AG2868),H2868*VALUE(SUBSTITUTE(AG2868,"%",""))/100,H2868*AG2868))-Tabela1[[#This Row],[PESO EXPEDIDO2]]</f>
        <v>0</v>
      </c>
      <c r="BB2868" s="44">
        <f t="shared" si="378"/>
        <v>0</v>
      </c>
      <c r="BC2868" s="44">
        <f t="shared" si="379"/>
        <v>0</v>
      </c>
      <c r="BD2868" s="44"/>
    </row>
    <row r="2869" spans="1:56" ht="15.75" hidden="1" customHeight="1" x14ac:dyDescent="0.25">
      <c r="A2869" s="6"/>
      <c r="B2869" s="22"/>
      <c r="C2869" s="7"/>
      <c r="D2869" s="46"/>
      <c r="E2869" s="7"/>
      <c r="F2869" s="7"/>
      <c r="G2869" s="44"/>
      <c r="H2869" s="41">
        <f>Tabela1[[#This Row],[PESO UNI]]*Tabela1[[#This Row],[QTE]]</f>
        <v>0</v>
      </c>
      <c r="I2869" s="7"/>
      <c r="J2869" s="8"/>
      <c r="K2869" s="8"/>
      <c r="L2869" s="9"/>
      <c r="M2869" s="10"/>
      <c r="N2869" s="8"/>
      <c r="O2869" s="12"/>
      <c r="P2869" s="13"/>
      <c r="Q2869" s="14">
        <f>Tabela1[[#This Row],[QTDE/ Fabricação]]-Tabela1[[#This Row],[QTE]]</f>
        <v>0</v>
      </c>
      <c r="R2869" s="19">
        <f t="shared" si="374"/>
        <v>0</v>
      </c>
      <c r="S2869" s="19">
        <f t="shared" si="373"/>
        <v>0</v>
      </c>
      <c r="T2869" s="20">
        <f t="shared" si="375"/>
        <v>0</v>
      </c>
      <c r="U2869" s="17">
        <f>IFERROR(SUMIF('LISTA DE EMBARQUE'!B:B,MICRO!E:E,'LISTA DE EMBARQUE'!G:G),"")</f>
        <v>0</v>
      </c>
      <c r="V2869" s="12" t="str">
        <f>IFERROR(VLOOKUP(Tabela1[[#This Row],[COD.MDE]],'LISTA DE EMBARQUE'!B:L,11,0),"")</f>
        <v/>
      </c>
      <c r="W2869" s="13" t="str">
        <f>IFERROR(COUNTIF(#REF!,Tabela1[[#This Row],[Colunas5]]),"")</f>
        <v/>
      </c>
      <c r="X2869" s="14">
        <f>Tabela1[[#This Row],[QIANTIDADE EXPEDIDA]]*Tabela1[[#This Row],[PESO UNI]]</f>
        <v>0</v>
      </c>
      <c r="Y2869" s="14">
        <f t="shared" si="376"/>
        <v>0</v>
      </c>
      <c r="Z2869" s="21">
        <f>Tabela1[[#This Row],[PESO TOTAL]]-Tabela1[[#This Row],[Peso Expedido]]</f>
        <v>0</v>
      </c>
      <c r="AA2869" s="18"/>
      <c r="AB2869" s="40" t="s">
        <v>3204</v>
      </c>
      <c r="AC2869" s="40"/>
      <c r="AD2869" s="40"/>
      <c r="AE2869" s="40"/>
      <c r="AF2869" s="40"/>
      <c r="AG2869" s="40"/>
      <c r="AH2869" s="40"/>
      <c r="AI2869" s="40" t="str">
        <f t="shared" si="380"/>
        <v>ok</v>
      </c>
      <c r="AJ2869"/>
      <c r="AK2869" t="str">
        <f>Tabela1[[#This Row],[Coluna1]]&amp;Tabela1[[#This Row],[PEDIDO]]</f>
        <v/>
      </c>
      <c r="AL2869"/>
      <c r="AM2869"/>
      <c r="AN2869"/>
      <c r="AO2869" t="str">
        <f t="shared" si="377"/>
        <v>/</v>
      </c>
      <c r="AP2869" t="str">
        <f>Tabela1[[#This Row],[TAG]]&amp;Tabela1[[#This Row],[PEDIDO]]&amp;Tabela1[[#This Row],[PRODUTO]]</f>
        <v/>
      </c>
      <c r="AQ2869" s="23" t="str">
        <f>Tabela1[[#This Row],[PRODUTO]]&amp;Tabela1[[#This Row],[TAG]]</f>
        <v/>
      </c>
      <c r="AR2869" s="183">
        <f>Tabela1[[#This Row],[PESO TOTAL]]*Tabela1[[#This Row],[MATÉRIA PRIMA]]</f>
        <v>0</v>
      </c>
      <c r="AS2869" s="28">
        <f>Tabela1[[#This Row],[PESO TOTAL]]*Tabela1[[#This Row],[PREPARAÇÃO ]]</f>
        <v>0</v>
      </c>
      <c r="AT2869" s="28">
        <f>Tabela1[[#This Row],[PESO TOTAL]]*Tabela1[[#This Row],[CALDEIRARIA]]</f>
        <v>0</v>
      </c>
      <c r="AU2869" s="28">
        <f>Tabela1[[#This Row],[PESO TOTAL]]*Tabela1[[#This Row],[SOLDA]]</f>
        <v>0</v>
      </c>
      <c r="AV2869" s="28">
        <f>Tabela1[[#This Row],[PESO TOTAL]]*Tabela1[[#This Row],[ACABAMENTO]]</f>
        <v>0</v>
      </c>
      <c r="AW2869" s="28">
        <f>Tabela1[[#This Row],[PESO TOTAL]]*Tabela1[[#This Row],[PRONTO ACABADO]]</f>
        <v>0</v>
      </c>
      <c r="AX2869" s="28">
        <f>Tabela1[[#This Row],[PESO TOTAL]]*Tabela1[[#This Row],[EXPEDIÇÃO ]]</f>
        <v>0</v>
      </c>
      <c r="AY2869" s="28" t="str">
        <f>Tabela1[[#This Row],[PEDIDO]]&amp;Tabela1[[#This Row],[PRODUTO]]</f>
        <v/>
      </c>
      <c r="AZ2869" s="44">
        <f>IF(AF2869="",0,IF(ISTEXT(AF2869),H2869*VALUE(SUBSTITUTE(AF2869,"%",""))/100,H2869*AF2869))-Tabela1[[#This Row],[PRONTO ACABADO2]]</f>
        <v>0</v>
      </c>
      <c r="BA2869" s="44">
        <f>IF(AG2869="",0,IF(ISTEXT(AG2869),H2869*VALUE(SUBSTITUTE(AG2869,"%",""))/100,H2869*AG2869))-Tabela1[[#This Row],[PESO EXPEDIDO2]]</f>
        <v>0</v>
      </c>
      <c r="BB2869" s="44">
        <f t="shared" si="378"/>
        <v>0</v>
      </c>
      <c r="BC2869" s="44">
        <f t="shared" si="379"/>
        <v>0</v>
      </c>
      <c r="BD2869" s="44"/>
    </row>
    <row r="2870" spans="1:56" ht="15.75" hidden="1" customHeight="1" x14ac:dyDescent="0.25">
      <c r="A2870" s="6"/>
      <c r="B2870" s="22"/>
      <c r="C2870" s="7"/>
      <c r="D2870" s="46"/>
      <c r="E2870" s="7"/>
      <c r="F2870" s="7"/>
      <c r="G2870" s="44"/>
      <c r="H2870" s="41">
        <f>Tabela1[[#This Row],[PESO UNI]]*Tabela1[[#This Row],[QTE]]</f>
        <v>0</v>
      </c>
      <c r="I2870" s="7"/>
      <c r="J2870" s="8"/>
      <c r="K2870" s="8"/>
      <c r="L2870" s="9"/>
      <c r="M2870" s="10"/>
      <c r="N2870" s="8"/>
      <c r="O2870" s="12"/>
      <c r="P2870" s="13"/>
      <c r="Q2870" s="14">
        <f>Tabela1[[#This Row],[QTDE/ Fabricação]]-Tabela1[[#This Row],[QTE]]</f>
        <v>0</v>
      </c>
      <c r="R2870" s="19">
        <f t="shared" si="374"/>
        <v>0</v>
      </c>
      <c r="S2870" s="19">
        <f t="shared" si="373"/>
        <v>0</v>
      </c>
      <c r="T2870" s="20">
        <f t="shared" si="375"/>
        <v>0</v>
      </c>
      <c r="U2870" s="17">
        <f>IFERROR(SUMIF('LISTA DE EMBARQUE'!B:B,MICRO!E:E,'LISTA DE EMBARQUE'!G:G),"")</f>
        <v>0</v>
      </c>
      <c r="V2870" s="12" t="str">
        <f>IFERROR(VLOOKUP(Tabela1[[#This Row],[COD.MDE]],'LISTA DE EMBARQUE'!B:L,11,0),"")</f>
        <v/>
      </c>
      <c r="W2870" s="13" t="str">
        <f>IFERROR(COUNTIF(#REF!,Tabela1[[#This Row],[Colunas5]]),"")</f>
        <v/>
      </c>
      <c r="X2870" s="14">
        <f>Tabela1[[#This Row],[QIANTIDADE EXPEDIDA]]*Tabela1[[#This Row],[PESO UNI]]</f>
        <v>0</v>
      </c>
      <c r="Y2870" s="14">
        <f t="shared" si="376"/>
        <v>0</v>
      </c>
      <c r="Z2870" s="21">
        <f>Tabela1[[#This Row],[PESO TOTAL]]-Tabela1[[#This Row],[Peso Expedido]]</f>
        <v>0</v>
      </c>
      <c r="AA2870" s="18"/>
      <c r="AB2870" s="40" t="s">
        <v>3204</v>
      </c>
      <c r="AC2870" s="40"/>
      <c r="AD2870" s="40"/>
      <c r="AE2870" s="40"/>
      <c r="AF2870" s="40"/>
      <c r="AG2870" s="40"/>
      <c r="AH2870" s="40"/>
      <c r="AI2870" s="40" t="str">
        <f t="shared" si="380"/>
        <v>ok</v>
      </c>
      <c r="AJ2870"/>
      <c r="AK2870" t="str">
        <f>Tabela1[[#This Row],[Coluna1]]&amp;Tabela1[[#This Row],[PEDIDO]]</f>
        <v/>
      </c>
      <c r="AL2870"/>
      <c r="AM2870"/>
      <c r="AN2870"/>
      <c r="AO2870" t="str">
        <f t="shared" si="377"/>
        <v>/</v>
      </c>
      <c r="AP2870" t="str">
        <f>Tabela1[[#This Row],[TAG]]&amp;Tabela1[[#This Row],[PEDIDO]]&amp;Tabela1[[#This Row],[PRODUTO]]</f>
        <v/>
      </c>
      <c r="AQ2870" s="23" t="str">
        <f>Tabela1[[#This Row],[PRODUTO]]&amp;Tabela1[[#This Row],[TAG]]</f>
        <v/>
      </c>
      <c r="AR2870" s="183">
        <f>Tabela1[[#This Row],[PESO TOTAL]]*Tabela1[[#This Row],[MATÉRIA PRIMA]]</f>
        <v>0</v>
      </c>
      <c r="AS2870" s="28">
        <f>Tabela1[[#This Row],[PESO TOTAL]]*Tabela1[[#This Row],[PREPARAÇÃO ]]</f>
        <v>0</v>
      </c>
      <c r="AT2870" s="28">
        <f>Tabela1[[#This Row],[PESO TOTAL]]*Tabela1[[#This Row],[CALDEIRARIA]]</f>
        <v>0</v>
      </c>
      <c r="AU2870" s="28">
        <f>Tabela1[[#This Row],[PESO TOTAL]]*Tabela1[[#This Row],[SOLDA]]</f>
        <v>0</v>
      </c>
      <c r="AV2870" s="28">
        <f>Tabela1[[#This Row],[PESO TOTAL]]*Tabela1[[#This Row],[ACABAMENTO]]</f>
        <v>0</v>
      </c>
      <c r="AW2870" s="28">
        <f>Tabela1[[#This Row],[PESO TOTAL]]*Tabela1[[#This Row],[PRONTO ACABADO]]</f>
        <v>0</v>
      </c>
      <c r="AX2870" s="28">
        <f>Tabela1[[#This Row],[PESO TOTAL]]*Tabela1[[#This Row],[EXPEDIÇÃO ]]</f>
        <v>0</v>
      </c>
      <c r="AY2870" s="28" t="str">
        <f>Tabela1[[#This Row],[PEDIDO]]&amp;Tabela1[[#This Row],[PRODUTO]]</f>
        <v/>
      </c>
      <c r="AZ2870" s="44">
        <f>IF(AF2870="",0,IF(ISTEXT(AF2870),H2870*VALUE(SUBSTITUTE(AF2870,"%",""))/100,H2870*AF2870))-Tabela1[[#This Row],[PRONTO ACABADO2]]</f>
        <v>0</v>
      </c>
      <c r="BA2870" s="44">
        <f>IF(AG2870="",0,IF(ISTEXT(AG2870),H2870*VALUE(SUBSTITUTE(AG2870,"%",""))/100,H2870*AG2870))-Tabela1[[#This Row],[PESO EXPEDIDO2]]</f>
        <v>0</v>
      </c>
      <c r="BB2870" s="44">
        <f t="shared" si="378"/>
        <v>0</v>
      </c>
      <c r="BC2870" s="44">
        <f t="shared" si="379"/>
        <v>0</v>
      </c>
      <c r="BD2870" s="44"/>
    </row>
    <row r="2871" spans="1:56" ht="15.75" hidden="1" customHeight="1" x14ac:dyDescent="0.25">
      <c r="A2871" s="6"/>
      <c r="B2871" s="22"/>
      <c r="C2871" s="7"/>
      <c r="D2871" s="46"/>
      <c r="E2871" s="7"/>
      <c r="F2871" s="7"/>
      <c r="G2871" s="44"/>
      <c r="H2871" s="41">
        <f>Tabela1[[#This Row],[PESO UNI]]*Tabela1[[#This Row],[QTE]]</f>
        <v>0</v>
      </c>
      <c r="I2871" s="7"/>
      <c r="J2871" s="8"/>
      <c r="K2871" s="8"/>
      <c r="L2871" s="9"/>
      <c r="M2871" s="10"/>
      <c r="N2871" s="8"/>
      <c r="O2871" s="12"/>
      <c r="P2871" s="13"/>
      <c r="Q2871" s="14">
        <f>Tabela1[[#This Row],[QTDE/ Fabricação]]-Tabela1[[#This Row],[QTE]]</f>
        <v>0</v>
      </c>
      <c r="R2871" s="19">
        <f t="shared" si="374"/>
        <v>0</v>
      </c>
      <c r="S2871" s="19">
        <f t="shared" si="373"/>
        <v>0</v>
      </c>
      <c r="T2871" s="20">
        <f t="shared" si="375"/>
        <v>0</v>
      </c>
      <c r="U2871" s="17">
        <f>IFERROR(SUMIF('LISTA DE EMBARQUE'!B:B,MICRO!E:E,'LISTA DE EMBARQUE'!G:G),"")</f>
        <v>0</v>
      </c>
      <c r="V2871" s="12" t="str">
        <f>IFERROR(VLOOKUP(Tabela1[[#This Row],[COD.MDE]],'LISTA DE EMBARQUE'!B:L,11,0),"")</f>
        <v/>
      </c>
      <c r="W2871" s="13" t="str">
        <f>IFERROR(COUNTIF(#REF!,Tabela1[[#This Row],[Colunas5]]),"")</f>
        <v/>
      </c>
      <c r="X2871" s="14">
        <f>Tabela1[[#This Row],[QIANTIDADE EXPEDIDA]]*Tabela1[[#This Row],[PESO UNI]]</f>
        <v>0</v>
      </c>
      <c r="Y2871" s="14">
        <f t="shared" si="376"/>
        <v>0</v>
      </c>
      <c r="Z2871" s="21">
        <f>Tabela1[[#This Row],[PESO TOTAL]]-Tabela1[[#This Row],[Peso Expedido]]</f>
        <v>0</v>
      </c>
      <c r="AA2871" s="18"/>
      <c r="AB2871" s="40" t="s">
        <v>3204</v>
      </c>
      <c r="AC2871" s="40"/>
      <c r="AD2871" s="40"/>
      <c r="AE2871" s="40"/>
      <c r="AF2871" s="40"/>
      <c r="AG2871" s="40"/>
      <c r="AH2871" s="40"/>
      <c r="AI2871" s="40" t="str">
        <f t="shared" si="380"/>
        <v>ok</v>
      </c>
      <c r="AJ2871"/>
      <c r="AK2871" t="str">
        <f>Tabela1[[#This Row],[Coluna1]]&amp;Tabela1[[#This Row],[PEDIDO]]</f>
        <v/>
      </c>
      <c r="AL2871"/>
      <c r="AM2871"/>
      <c r="AN2871"/>
      <c r="AO2871" t="str">
        <f t="shared" si="377"/>
        <v>/</v>
      </c>
      <c r="AP2871" t="str">
        <f>Tabela1[[#This Row],[TAG]]&amp;Tabela1[[#This Row],[PEDIDO]]&amp;Tabela1[[#This Row],[PRODUTO]]</f>
        <v/>
      </c>
      <c r="AQ2871" s="23" t="str">
        <f>Tabela1[[#This Row],[PRODUTO]]&amp;Tabela1[[#This Row],[TAG]]</f>
        <v/>
      </c>
      <c r="AR2871" s="183">
        <f>Tabela1[[#This Row],[PESO TOTAL]]*Tabela1[[#This Row],[MATÉRIA PRIMA]]</f>
        <v>0</v>
      </c>
      <c r="AS2871" s="28">
        <f>Tabela1[[#This Row],[PESO TOTAL]]*Tabela1[[#This Row],[PREPARAÇÃO ]]</f>
        <v>0</v>
      </c>
      <c r="AT2871" s="28">
        <f>Tabela1[[#This Row],[PESO TOTAL]]*Tabela1[[#This Row],[CALDEIRARIA]]</f>
        <v>0</v>
      </c>
      <c r="AU2871" s="28">
        <f>Tabela1[[#This Row],[PESO TOTAL]]*Tabela1[[#This Row],[SOLDA]]</f>
        <v>0</v>
      </c>
      <c r="AV2871" s="28">
        <f>Tabela1[[#This Row],[PESO TOTAL]]*Tabela1[[#This Row],[ACABAMENTO]]</f>
        <v>0</v>
      </c>
      <c r="AW2871" s="28">
        <f>Tabela1[[#This Row],[PESO TOTAL]]*Tabela1[[#This Row],[PRONTO ACABADO]]</f>
        <v>0</v>
      </c>
      <c r="AX2871" s="28">
        <f>Tabela1[[#This Row],[PESO TOTAL]]*Tabela1[[#This Row],[EXPEDIÇÃO ]]</f>
        <v>0</v>
      </c>
      <c r="AY2871" s="28" t="str">
        <f>Tabela1[[#This Row],[PEDIDO]]&amp;Tabela1[[#This Row],[PRODUTO]]</f>
        <v/>
      </c>
      <c r="AZ2871" s="44">
        <f>IF(AF2871="",0,IF(ISTEXT(AF2871),H2871*VALUE(SUBSTITUTE(AF2871,"%",""))/100,H2871*AF2871))-Tabela1[[#This Row],[PRONTO ACABADO2]]</f>
        <v>0</v>
      </c>
      <c r="BA2871" s="44">
        <f>IF(AG2871="",0,IF(ISTEXT(AG2871),H2871*VALUE(SUBSTITUTE(AG2871,"%",""))/100,H2871*AG2871))-Tabela1[[#This Row],[PESO EXPEDIDO2]]</f>
        <v>0</v>
      </c>
      <c r="BB2871" s="44">
        <f t="shared" si="378"/>
        <v>0</v>
      </c>
      <c r="BC2871" s="44">
        <f t="shared" si="379"/>
        <v>0</v>
      </c>
      <c r="BD2871" s="44"/>
    </row>
    <row r="2872" spans="1:56" ht="15.75" hidden="1" customHeight="1" x14ac:dyDescent="0.25">
      <c r="A2872" s="6"/>
      <c r="B2872" s="22"/>
      <c r="C2872" s="7"/>
      <c r="D2872" s="46"/>
      <c r="E2872" s="7"/>
      <c r="F2872" s="7"/>
      <c r="G2872" s="44"/>
      <c r="H2872" s="41">
        <f>Tabela1[[#This Row],[PESO UNI]]*Tabela1[[#This Row],[QTE]]</f>
        <v>0</v>
      </c>
      <c r="I2872" s="7"/>
      <c r="J2872" s="8"/>
      <c r="K2872" s="8"/>
      <c r="L2872" s="9"/>
      <c r="M2872" s="10"/>
      <c r="N2872" s="8"/>
      <c r="O2872" s="12"/>
      <c r="P2872" s="13"/>
      <c r="Q2872" s="14">
        <f>Tabela1[[#This Row],[QTDE/ Fabricação]]-Tabela1[[#This Row],[QTE]]</f>
        <v>0</v>
      </c>
      <c r="R2872" s="19">
        <f t="shared" si="374"/>
        <v>0</v>
      </c>
      <c r="S2872" s="19">
        <f t="shared" si="373"/>
        <v>0</v>
      </c>
      <c r="T2872" s="20">
        <f t="shared" si="375"/>
        <v>0</v>
      </c>
      <c r="U2872" s="17">
        <f>IFERROR(SUMIF('LISTA DE EMBARQUE'!B:B,MICRO!E:E,'LISTA DE EMBARQUE'!G:G),"")</f>
        <v>0</v>
      </c>
      <c r="V2872" s="12" t="str">
        <f>IFERROR(VLOOKUP(Tabela1[[#This Row],[COD.MDE]],'LISTA DE EMBARQUE'!B:L,11,0),"")</f>
        <v/>
      </c>
      <c r="W2872" s="13" t="str">
        <f>IFERROR(COUNTIF(#REF!,Tabela1[[#This Row],[Colunas5]]),"")</f>
        <v/>
      </c>
      <c r="X2872" s="14">
        <f>Tabela1[[#This Row],[QIANTIDADE EXPEDIDA]]*Tabela1[[#This Row],[PESO UNI]]</f>
        <v>0</v>
      </c>
      <c r="Y2872" s="14">
        <f t="shared" si="376"/>
        <v>0</v>
      </c>
      <c r="Z2872" s="21">
        <f>Tabela1[[#This Row],[PESO TOTAL]]-Tabela1[[#This Row],[Peso Expedido]]</f>
        <v>0</v>
      </c>
      <c r="AA2872" s="18"/>
      <c r="AB2872" s="40" t="s">
        <v>3204</v>
      </c>
      <c r="AC2872" s="40"/>
      <c r="AD2872" s="40"/>
      <c r="AE2872" s="40"/>
      <c r="AF2872" s="40"/>
      <c r="AG2872" s="40"/>
      <c r="AH2872" s="40"/>
      <c r="AI2872" s="40" t="str">
        <f t="shared" si="380"/>
        <v>ok</v>
      </c>
      <c r="AJ2872"/>
      <c r="AK2872" t="str">
        <f>Tabela1[[#This Row],[Coluna1]]&amp;Tabela1[[#This Row],[PEDIDO]]</f>
        <v/>
      </c>
      <c r="AL2872"/>
      <c r="AM2872"/>
      <c r="AN2872"/>
      <c r="AO2872" t="str">
        <f t="shared" si="377"/>
        <v>/</v>
      </c>
      <c r="AP2872" t="str">
        <f>Tabela1[[#This Row],[TAG]]&amp;Tabela1[[#This Row],[PEDIDO]]&amp;Tabela1[[#This Row],[PRODUTO]]</f>
        <v/>
      </c>
      <c r="AQ2872" s="23" t="str">
        <f>Tabela1[[#This Row],[PRODUTO]]&amp;Tabela1[[#This Row],[TAG]]</f>
        <v/>
      </c>
      <c r="AR2872" s="183">
        <f>Tabela1[[#This Row],[PESO TOTAL]]*Tabela1[[#This Row],[MATÉRIA PRIMA]]</f>
        <v>0</v>
      </c>
      <c r="AS2872" s="28">
        <f>Tabela1[[#This Row],[PESO TOTAL]]*Tabela1[[#This Row],[PREPARAÇÃO ]]</f>
        <v>0</v>
      </c>
      <c r="AT2872" s="28">
        <f>Tabela1[[#This Row],[PESO TOTAL]]*Tabela1[[#This Row],[CALDEIRARIA]]</f>
        <v>0</v>
      </c>
      <c r="AU2872" s="28">
        <f>Tabela1[[#This Row],[PESO TOTAL]]*Tabela1[[#This Row],[SOLDA]]</f>
        <v>0</v>
      </c>
      <c r="AV2872" s="28">
        <f>Tabela1[[#This Row],[PESO TOTAL]]*Tabela1[[#This Row],[ACABAMENTO]]</f>
        <v>0</v>
      </c>
      <c r="AW2872" s="28">
        <f>Tabela1[[#This Row],[PESO TOTAL]]*Tabela1[[#This Row],[PRONTO ACABADO]]</f>
        <v>0</v>
      </c>
      <c r="AX2872" s="28">
        <f>Tabela1[[#This Row],[PESO TOTAL]]*Tabela1[[#This Row],[EXPEDIÇÃO ]]</f>
        <v>0</v>
      </c>
      <c r="AY2872" s="28" t="str">
        <f>Tabela1[[#This Row],[PEDIDO]]&amp;Tabela1[[#This Row],[PRODUTO]]</f>
        <v/>
      </c>
      <c r="AZ2872" s="44">
        <f>IF(AF2872="",0,IF(ISTEXT(AF2872),H2872*VALUE(SUBSTITUTE(AF2872,"%",""))/100,H2872*AF2872))-Tabela1[[#This Row],[PRONTO ACABADO2]]</f>
        <v>0</v>
      </c>
      <c r="BA2872" s="44">
        <f>IF(AG2872="",0,IF(ISTEXT(AG2872),H2872*VALUE(SUBSTITUTE(AG2872,"%",""))/100,H2872*AG2872))-Tabela1[[#This Row],[PESO EXPEDIDO2]]</f>
        <v>0</v>
      </c>
      <c r="BB2872" s="44">
        <f t="shared" si="378"/>
        <v>0</v>
      </c>
      <c r="BC2872" s="44">
        <f t="shared" si="379"/>
        <v>0</v>
      </c>
      <c r="BD2872" s="44"/>
    </row>
    <row r="2873" spans="1:56" ht="15.75" hidden="1" customHeight="1" x14ac:dyDescent="0.25">
      <c r="A2873" s="6"/>
      <c r="B2873" s="22"/>
      <c r="C2873" s="7"/>
      <c r="D2873" s="46"/>
      <c r="E2873" s="7"/>
      <c r="F2873" s="7"/>
      <c r="G2873" s="44"/>
      <c r="H2873" s="41">
        <f>Tabela1[[#This Row],[PESO UNI]]*Tabela1[[#This Row],[QTE]]</f>
        <v>0</v>
      </c>
      <c r="I2873" s="7"/>
      <c r="J2873" s="8"/>
      <c r="K2873" s="8"/>
      <c r="L2873" s="9"/>
      <c r="M2873" s="10"/>
      <c r="N2873" s="8"/>
      <c r="O2873" s="12"/>
      <c r="P2873" s="13"/>
      <c r="Q2873" s="14">
        <f>Tabela1[[#This Row],[QTDE/ Fabricação]]-Tabela1[[#This Row],[QTE]]</f>
        <v>0</v>
      </c>
      <c r="R2873" s="19">
        <f t="shared" si="374"/>
        <v>0</v>
      </c>
      <c r="S2873" s="19">
        <f t="shared" si="373"/>
        <v>0</v>
      </c>
      <c r="T2873" s="20">
        <f t="shared" si="375"/>
        <v>0</v>
      </c>
      <c r="U2873" s="17">
        <f>IFERROR(SUMIF('LISTA DE EMBARQUE'!B:B,MICRO!E:E,'LISTA DE EMBARQUE'!G:G),"")</f>
        <v>0</v>
      </c>
      <c r="V2873" s="12" t="str">
        <f>IFERROR(VLOOKUP(Tabela1[[#This Row],[COD.MDE]],'LISTA DE EMBARQUE'!B:L,11,0),"")</f>
        <v/>
      </c>
      <c r="W2873" s="13" t="str">
        <f>IFERROR(COUNTIF(#REF!,Tabela1[[#This Row],[Colunas5]]),"")</f>
        <v/>
      </c>
      <c r="X2873" s="14">
        <f>Tabela1[[#This Row],[QIANTIDADE EXPEDIDA]]*Tabela1[[#This Row],[PESO UNI]]</f>
        <v>0</v>
      </c>
      <c r="Y2873" s="14">
        <f t="shared" si="376"/>
        <v>0</v>
      </c>
      <c r="Z2873" s="21">
        <f>Tabela1[[#This Row],[PESO TOTAL]]-Tabela1[[#This Row],[Peso Expedido]]</f>
        <v>0</v>
      </c>
      <c r="AA2873" s="18"/>
      <c r="AB2873" s="40" t="s">
        <v>3204</v>
      </c>
      <c r="AC2873" s="40"/>
      <c r="AD2873" s="40"/>
      <c r="AE2873" s="40"/>
      <c r="AF2873" s="40"/>
      <c r="AG2873" s="40"/>
      <c r="AH2873" s="40"/>
      <c r="AI2873" s="40" t="str">
        <f t="shared" si="380"/>
        <v>ok</v>
      </c>
      <c r="AJ2873"/>
      <c r="AK2873" t="str">
        <f>Tabela1[[#This Row],[Coluna1]]&amp;Tabela1[[#This Row],[PEDIDO]]</f>
        <v/>
      </c>
      <c r="AL2873"/>
      <c r="AM2873"/>
      <c r="AN2873"/>
      <c r="AO2873" t="str">
        <f t="shared" si="377"/>
        <v>/</v>
      </c>
      <c r="AP2873" t="str">
        <f>Tabela1[[#This Row],[TAG]]&amp;Tabela1[[#This Row],[PEDIDO]]&amp;Tabela1[[#This Row],[PRODUTO]]</f>
        <v/>
      </c>
      <c r="AQ2873" s="23" t="str">
        <f>Tabela1[[#This Row],[PRODUTO]]&amp;Tabela1[[#This Row],[TAG]]</f>
        <v/>
      </c>
      <c r="AR2873" s="183">
        <f>Tabela1[[#This Row],[PESO TOTAL]]*Tabela1[[#This Row],[MATÉRIA PRIMA]]</f>
        <v>0</v>
      </c>
      <c r="AS2873" s="28">
        <f>Tabela1[[#This Row],[PESO TOTAL]]*Tabela1[[#This Row],[PREPARAÇÃO ]]</f>
        <v>0</v>
      </c>
      <c r="AT2873" s="28">
        <f>Tabela1[[#This Row],[PESO TOTAL]]*Tabela1[[#This Row],[CALDEIRARIA]]</f>
        <v>0</v>
      </c>
      <c r="AU2873" s="28">
        <f>Tabela1[[#This Row],[PESO TOTAL]]*Tabela1[[#This Row],[SOLDA]]</f>
        <v>0</v>
      </c>
      <c r="AV2873" s="28">
        <f>Tabela1[[#This Row],[PESO TOTAL]]*Tabela1[[#This Row],[ACABAMENTO]]</f>
        <v>0</v>
      </c>
      <c r="AW2873" s="28">
        <f>Tabela1[[#This Row],[PESO TOTAL]]*Tabela1[[#This Row],[PRONTO ACABADO]]</f>
        <v>0</v>
      </c>
      <c r="AX2873" s="28">
        <f>Tabela1[[#This Row],[PESO TOTAL]]*Tabela1[[#This Row],[EXPEDIÇÃO ]]</f>
        <v>0</v>
      </c>
      <c r="AY2873" s="28" t="str">
        <f>Tabela1[[#This Row],[PEDIDO]]&amp;Tabela1[[#This Row],[PRODUTO]]</f>
        <v/>
      </c>
      <c r="AZ2873" s="44">
        <f>IF(AF2873="",0,IF(ISTEXT(AF2873),H2873*VALUE(SUBSTITUTE(AF2873,"%",""))/100,H2873*AF2873))-Tabela1[[#This Row],[PRONTO ACABADO2]]</f>
        <v>0</v>
      </c>
      <c r="BA2873" s="44">
        <f>IF(AG2873="",0,IF(ISTEXT(AG2873),H2873*VALUE(SUBSTITUTE(AG2873,"%",""))/100,H2873*AG2873))-Tabela1[[#This Row],[PESO EXPEDIDO2]]</f>
        <v>0</v>
      </c>
      <c r="BB2873" s="44">
        <f t="shared" si="378"/>
        <v>0</v>
      </c>
      <c r="BC2873" s="44">
        <f t="shared" si="379"/>
        <v>0</v>
      </c>
      <c r="BD2873" s="44"/>
    </row>
    <row r="2874" spans="1:56" ht="15.75" hidden="1" customHeight="1" x14ac:dyDescent="0.25">
      <c r="A2874" s="6"/>
      <c r="B2874" s="22"/>
      <c r="C2874" s="7"/>
      <c r="D2874" s="46"/>
      <c r="E2874" s="7"/>
      <c r="F2874" s="7"/>
      <c r="G2874" s="44"/>
      <c r="H2874" s="41">
        <f>Tabela1[[#This Row],[PESO UNI]]*Tabela1[[#This Row],[QTE]]</f>
        <v>0</v>
      </c>
      <c r="I2874" s="7"/>
      <c r="J2874" s="8"/>
      <c r="K2874" s="8"/>
      <c r="L2874" s="9"/>
      <c r="M2874" s="10"/>
      <c r="N2874" s="8"/>
      <c r="O2874" s="12"/>
      <c r="P2874" s="13"/>
      <c r="Q2874" s="14">
        <f>Tabela1[[#This Row],[QTDE/ Fabricação]]-Tabela1[[#This Row],[QTE]]</f>
        <v>0</v>
      </c>
      <c r="R2874" s="19">
        <f t="shared" si="374"/>
        <v>0</v>
      </c>
      <c r="S2874" s="19">
        <f t="shared" ref="S2874:S2937" si="381">IFERROR(H2874*AG2874,"")</f>
        <v>0</v>
      </c>
      <c r="T2874" s="20">
        <f t="shared" si="375"/>
        <v>0</v>
      </c>
      <c r="U2874" s="17">
        <f>IFERROR(SUMIF('LISTA DE EMBARQUE'!B:B,MICRO!E:E,'LISTA DE EMBARQUE'!G:G),"")</f>
        <v>0</v>
      </c>
      <c r="V2874" s="12" t="str">
        <f>IFERROR(VLOOKUP(Tabela1[[#This Row],[COD.MDE]],'LISTA DE EMBARQUE'!B:L,11,0),"")</f>
        <v/>
      </c>
      <c r="W2874" s="13" t="str">
        <f>IFERROR(COUNTIF(#REF!,Tabela1[[#This Row],[Colunas5]]),"")</f>
        <v/>
      </c>
      <c r="X2874" s="14">
        <f>Tabela1[[#This Row],[QIANTIDADE EXPEDIDA]]*Tabela1[[#This Row],[PESO UNI]]</f>
        <v>0</v>
      </c>
      <c r="Y2874" s="14">
        <f t="shared" si="376"/>
        <v>0</v>
      </c>
      <c r="Z2874" s="21">
        <f>Tabela1[[#This Row],[PESO TOTAL]]-Tabela1[[#This Row],[Peso Expedido]]</f>
        <v>0</v>
      </c>
      <c r="AA2874" s="18"/>
      <c r="AB2874" s="40" t="s">
        <v>3204</v>
      </c>
      <c r="AC2874" s="40"/>
      <c r="AD2874" s="40"/>
      <c r="AE2874" s="40"/>
      <c r="AF2874" s="40"/>
      <c r="AG2874" s="40"/>
      <c r="AH2874" s="40"/>
      <c r="AI2874" s="40" t="str">
        <f t="shared" si="380"/>
        <v>ok</v>
      </c>
      <c r="AJ2874"/>
      <c r="AK2874" t="str">
        <f>Tabela1[[#This Row],[Coluna1]]&amp;Tabela1[[#This Row],[PEDIDO]]</f>
        <v/>
      </c>
      <c r="AL2874"/>
      <c r="AM2874"/>
      <c r="AN2874"/>
      <c r="AO2874" t="str">
        <f t="shared" si="377"/>
        <v>/</v>
      </c>
      <c r="AP2874" t="str">
        <f>Tabela1[[#This Row],[TAG]]&amp;Tabela1[[#This Row],[PEDIDO]]&amp;Tabela1[[#This Row],[PRODUTO]]</f>
        <v/>
      </c>
      <c r="AQ2874" s="23" t="str">
        <f>Tabela1[[#This Row],[PRODUTO]]&amp;Tabela1[[#This Row],[TAG]]</f>
        <v/>
      </c>
      <c r="AR2874" s="183">
        <f>Tabela1[[#This Row],[PESO TOTAL]]*Tabela1[[#This Row],[MATÉRIA PRIMA]]</f>
        <v>0</v>
      </c>
      <c r="AS2874" s="28">
        <f>Tabela1[[#This Row],[PESO TOTAL]]*Tabela1[[#This Row],[PREPARAÇÃO ]]</f>
        <v>0</v>
      </c>
      <c r="AT2874" s="28">
        <f>Tabela1[[#This Row],[PESO TOTAL]]*Tabela1[[#This Row],[CALDEIRARIA]]</f>
        <v>0</v>
      </c>
      <c r="AU2874" s="28">
        <f>Tabela1[[#This Row],[PESO TOTAL]]*Tabela1[[#This Row],[SOLDA]]</f>
        <v>0</v>
      </c>
      <c r="AV2874" s="28">
        <f>Tabela1[[#This Row],[PESO TOTAL]]*Tabela1[[#This Row],[ACABAMENTO]]</f>
        <v>0</v>
      </c>
      <c r="AW2874" s="28">
        <f>Tabela1[[#This Row],[PESO TOTAL]]*Tabela1[[#This Row],[PRONTO ACABADO]]</f>
        <v>0</v>
      </c>
      <c r="AX2874" s="28">
        <f>Tabela1[[#This Row],[PESO TOTAL]]*Tabela1[[#This Row],[EXPEDIÇÃO ]]</f>
        <v>0</v>
      </c>
      <c r="AY2874" s="28" t="str">
        <f>Tabela1[[#This Row],[PEDIDO]]&amp;Tabela1[[#This Row],[PRODUTO]]</f>
        <v/>
      </c>
      <c r="AZ2874" s="44">
        <f>IF(AF2874="",0,IF(ISTEXT(AF2874),H2874*VALUE(SUBSTITUTE(AF2874,"%",""))/100,H2874*AF2874))-Tabela1[[#This Row],[PRONTO ACABADO2]]</f>
        <v>0</v>
      </c>
      <c r="BA2874" s="44">
        <f>IF(AG2874="",0,IF(ISTEXT(AG2874),H2874*VALUE(SUBSTITUTE(AG2874,"%",""))/100,H2874*AG2874))-Tabela1[[#This Row],[PESO EXPEDIDO2]]</f>
        <v>0</v>
      </c>
      <c r="BB2874" s="44">
        <f t="shared" si="378"/>
        <v>0</v>
      </c>
      <c r="BC2874" s="44">
        <f t="shared" si="379"/>
        <v>0</v>
      </c>
      <c r="BD2874" s="44"/>
    </row>
    <row r="2875" spans="1:56" ht="15.75" hidden="1" customHeight="1" x14ac:dyDescent="0.25">
      <c r="A2875" s="6"/>
      <c r="B2875" s="22"/>
      <c r="C2875" s="7"/>
      <c r="D2875" s="46"/>
      <c r="E2875" s="7"/>
      <c r="F2875" s="7"/>
      <c r="G2875" s="44"/>
      <c r="H2875" s="41">
        <f>Tabela1[[#This Row],[PESO UNI]]*Tabela1[[#This Row],[QTE]]</f>
        <v>0</v>
      </c>
      <c r="I2875" s="7"/>
      <c r="J2875" s="8"/>
      <c r="K2875" s="8"/>
      <c r="L2875" s="9"/>
      <c r="M2875" s="10"/>
      <c r="N2875" s="8"/>
      <c r="O2875" s="12"/>
      <c r="P2875" s="13"/>
      <c r="Q2875" s="14">
        <f>Tabela1[[#This Row],[QTDE/ Fabricação]]-Tabela1[[#This Row],[QTE]]</f>
        <v>0</v>
      </c>
      <c r="R2875" s="19">
        <f t="shared" si="374"/>
        <v>0</v>
      </c>
      <c r="S2875" s="19">
        <f t="shared" si="381"/>
        <v>0</v>
      </c>
      <c r="T2875" s="20">
        <f t="shared" si="375"/>
        <v>0</v>
      </c>
      <c r="U2875" s="17">
        <f>IFERROR(SUMIF('LISTA DE EMBARQUE'!B:B,MICRO!E:E,'LISTA DE EMBARQUE'!G:G),"")</f>
        <v>0</v>
      </c>
      <c r="V2875" s="12" t="str">
        <f>IFERROR(VLOOKUP(Tabela1[[#This Row],[COD.MDE]],'LISTA DE EMBARQUE'!B:L,11,0),"")</f>
        <v/>
      </c>
      <c r="W2875" s="13" t="str">
        <f>IFERROR(COUNTIF(#REF!,Tabela1[[#This Row],[Colunas5]]),"")</f>
        <v/>
      </c>
      <c r="X2875" s="14">
        <f>Tabela1[[#This Row],[QIANTIDADE EXPEDIDA]]*Tabela1[[#This Row],[PESO UNI]]</f>
        <v>0</v>
      </c>
      <c r="Y2875" s="14">
        <f t="shared" si="376"/>
        <v>0</v>
      </c>
      <c r="Z2875" s="21">
        <f>Tabela1[[#This Row],[PESO TOTAL]]-Tabela1[[#This Row],[Peso Expedido]]</f>
        <v>0</v>
      </c>
      <c r="AA2875" s="18"/>
      <c r="AB2875" s="40" t="s">
        <v>3204</v>
      </c>
      <c r="AC2875" s="40"/>
      <c r="AD2875" s="40"/>
      <c r="AE2875" s="40"/>
      <c r="AF2875" s="40"/>
      <c r="AG2875" s="40"/>
      <c r="AH2875" s="40"/>
      <c r="AI2875" s="40" t="str">
        <f t="shared" si="380"/>
        <v>ok</v>
      </c>
      <c r="AJ2875"/>
      <c r="AK2875" t="str">
        <f>Tabela1[[#This Row],[Coluna1]]&amp;Tabela1[[#This Row],[PEDIDO]]</f>
        <v/>
      </c>
      <c r="AL2875"/>
      <c r="AM2875"/>
      <c r="AN2875"/>
      <c r="AO2875" t="str">
        <f t="shared" si="377"/>
        <v>/</v>
      </c>
      <c r="AP2875" t="str">
        <f>Tabela1[[#This Row],[TAG]]&amp;Tabela1[[#This Row],[PEDIDO]]&amp;Tabela1[[#This Row],[PRODUTO]]</f>
        <v/>
      </c>
      <c r="AQ2875" s="23" t="str">
        <f>Tabela1[[#This Row],[PRODUTO]]&amp;Tabela1[[#This Row],[TAG]]</f>
        <v/>
      </c>
      <c r="AR2875" s="183">
        <f>Tabela1[[#This Row],[PESO TOTAL]]*Tabela1[[#This Row],[MATÉRIA PRIMA]]</f>
        <v>0</v>
      </c>
      <c r="AS2875" s="28">
        <f>Tabela1[[#This Row],[PESO TOTAL]]*Tabela1[[#This Row],[PREPARAÇÃO ]]</f>
        <v>0</v>
      </c>
      <c r="AT2875" s="28">
        <f>Tabela1[[#This Row],[PESO TOTAL]]*Tabela1[[#This Row],[CALDEIRARIA]]</f>
        <v>0</v>
      </c>
      <c r="AU2875" s="28">
        <f>Tabela1[[#This Row],[PESO TOTAL]]*Tabela1[[#This Row],[SOLDA]]</f>
        <v>0</v>
      </c>
      <c r="AV2875" s="28">
        <f>Tabela1[[#This Row],[PESO TOTAL]]*Tabela1[[#This Row],[ACABAMENTO]]</f>
        <v>0</v>
      </c>
      <c r="AW2875" s="28">
        <f>Tabela1[[#This Row],[PESO TOTAL]]*Tabela1[[#This Row],[PRONTO ACABADO]]</f>
        <v>0</v>
      </c>
      <c r="AX2875" s="28">
        <f>Tabela1[[#This Row],[PESO TOTAL]]*Tabela1[[#This Row],[EXPEDIÇÃO ]]</f>
        <v>0</v>
      </c>
      <c r="AY2875" s="28" t="str">
        <f>Tabela1[[#This Row],[PEDIDO]]&amp;Tabela1[[#This Row],[PRODUTO]]</f>
        <v/>
      </c>
      <c r="AZ2875" s="44">
        <f>IF(AF2875="",0,IF(ISTEXT(AF2875),H2875*VALUE(SUBSTITUTE(AF2875,"%",""))/100,H2875*AF2875))-Tabela1[[#This Row],[PRONTO ACABADO2]]</f>
        <v>0</v>
      </c>
      <c r="BA2875" s="44">
        <f>IF(AG2875="",0,IF(ISTEXT(AG2875),H2875*VALUE(SUBSTITUTE(AG2875,"%",""))/100,H2875*AG2875))-Tabela1[[#This Row],[PESO EXPEDIDO2]]</f>
        <v>0</v>
      </c>
      <c r="BB2875" s="44">
        <f t="shared" si="378"/>
        <v>0</v>
      </c>
      <c r="BC2875" s="44">
        <f t="shared" si="379"/>
        <v>0</v>
      </c>
      <c r="BD2875" s="44"/>
    </row>
    <row r="2876" spans="1:56" ht="15.75" hidden="1" customHeight="1" x14ac:dyDescent="0.25">
      <c r="A2876" s="6"/>
      <c r="B2876" s="22"/>
      <c r="C2876" s="7"/>
      <c r="D2876" s="46"/>
      <c r="E2876" s="7"/>
      <c r="F2876" s="7"/>
      <c r="G2876" s="44"/>
      <c r="H2876" s="41">
        <f>Tabela1[[#This Row],[PESO UNI]]*Tabela1[[#This Row],[QTE]]</f>
        <v>0</v>
      </c>
      <c r="I2876" s="7"/>
      <c r="J2876" s="8"/>
      <c r="K2876" s="8"/>
      <c r="L2876" s="9"/>
      <c r="M2876" s="10"/>
      <c r="N2876" s="8"/>
      <c r="O2876" s="12"/>
      <c r="P2876" s="13"/>
      <c r="Q2876" s="14">
        <f>Tabela1[[#This Row],[QTDE/ Fabricação]]-Tabela1[[#This Row],[QTE]]</f>
        <v>0</v>
      </c>
      <c r="R2876" s="19">
        <f t="shared" si="374"/>
        <v>0</v>
      </c>
      <c r="S2876" s="19">
        <f t="shared" si="381"/>
        <v>0</v>
      </c>
      <c r="T2876" s="20">
        <f t="shared" si="375"/>
        <v>0</v>
      </c>
      <c r="U2876" s="17">
        <f>IFERROR(SUMIF('LISTA DE EMBARQUE'!B:B,MICRO!E:E,'LISTA DE EMBARQUE'!G:G),"")</f>
        <v>0</v>
      </c>
      <c r="V2876" s="12" t="str">
        <f>IFERROR(VLOOKUP(Tabela1[[#This Row],[COD.MDE]],'LISTA DE EMBARQUE'!B:L,11,0),"")</f>
        <v/>
      </c>
      <c r="W2876" s="13" t="str">
        <f>IFERROR(COUNTIF(#REF!,Tabela1[[#This Row],[Colunas5]]),"")</f>
        <v/>
      </c>
      <c r="X2876" s="14">
        <f>Tabela1[[#This Row],[QIANTIDADE EXPEDIDA]]*Tabela1[[#This Row],[PESO UNI]]</f>
        <v>0</v>
      </c>
      <c r="Y2876" s="14">
        <f t="shared" si="376"/>
        <v>0</v>
      </c>
      <c r="Z2876" s="21">
        <f>Tabela1[[#This Row],[PESO TOTAL]]-Tabela1[[#This Row],[Peso Expedido]]</f>
        <v>0</v>
      </c>
      <c r="AA2876" s="18"/>
      <c r="AB2876" s="40" t="s">
        <v>3204</v>
      </c>
      <c r="AC2876" s="40"/>
      <c r="AD2876" s="40"/>
      <c r="AE2876" s="40"/>
      <c r="AF2876" s="40"/>
      <c r="AG2876" s="40"/>
      <c r="AH2876" s="40"/>
      <c r="AI2876" s="40" t="str">
        <f t="shared" si="380"/>
        <v>ok</v>
      </c>
      <c r="AJ2876"/>
      <c r="AK2876" t="str">
        <f>Tabela1[[#This Row],[Coluna1]]&amp;Tabela1[[#This Row],[PEDIDO]]</f>
        <v/>
      </c>
      <c r="AL2876"/>
      <c r="AM2876"/>
      <c r="AN2876"/>
      <c r="AO2876" t="str">
        <f t="shared" si="377"/>
        <v>/</v>
      </c>
      <c r="AP2876" t="str">
        <f>Tabela1[[#This Row],[TAG]]&amp;Tabela1[[#This Row],[PEDIDO]]&amp;Tabela1[[#This Row],[PRODUTO]]</f>
        <v/>
      </c>
      <c r="AQ2876" s="23" t="str">
        <f>Tabela1[[#This Row],[PRODUTO]]&amp;Tabela1[[#This Row],[TAG]]</f>
        <v/>
      </c>
      <c r="AR2876" s="183">
        <f>Tabela1[[#This Row],[PESO TOTAL]]*Tabela1[[#This Row],[MATÉRIA PRIMA]]</f>
        <v>0</v>
      </c>
      <c r="AS2876" s="28">
        <f>Tabela1[[#This Row],[PESO TOTAL]]*Tabela1[[#This Row],[PREPARAÇÃO ]]</f>
        <v>0</v>
      </c>
      <c r="AT2876" s="28">
        <f>Tabela1[[#This Row],[PESO TOTAL]]*Tabela1[[#This Row],[CALDEIRARIA]]</f>
        <v>0</v>
      </c>
      <c r="AU2876" s="28">
        <f>Tabela1[[#This Row],[PESO TOTAL]]*Tabela1[[#This Row],[SOLDA]]</f>
        <v>0</v>
      </c>
      <c r="AV2876" s="28">
        <f>Tabela1[[#This Row],[PESO TOTAL]]*Tabela1[[#This Row],[ACABAMENTO]]</f>
        <v>0</v>
      </c>
      <c r="AW2876" s="28">
        <f>Tabela1[[#This Row],[PESO TOTAL]]*Tabela1[[#This Row],[PRONTO ACABADO]]</f>
        <v>0</v>
      </c>
      <c r="AX2876" s="28">
        <f>Tabela1[[#This Row],[PESO TOTAL]]*Tabela1[[#This Row],[EXPEDIÇÃO ]]</f>
        <v>0</v>
      </c>
      <c r="AY2876" s="28" t="str">
        <f>Tabela1[[#This Row],[PEDIDO]]&amp;Tabela1[[#This Row],[PRODUTO]]</f>
        <v/>
      </c>
      <c r="AZ2876" s="44">
        <f>IF(AF2876="",0,IF(ISTEXT(AF2876),H2876*VALUE(SUBSTITUTE(AF2876,"%",""))/100,H2876*AF2876))-Tabela1[[#This Row],[PRONTO ACABADO2]]</f>
        <v>0</v>
      </c>
      <c r="BA2876" s="44">
        <f>IF(AG2876="",0,IF(ISTEXT(AG2876),H2876*VALUE(SUBSTITUTE(AG2876,"%",""))/100,H2876*AG2876))-Tabela1[[#This Row],[PESO EXPEDIDO2]]</f>
        <v>0</v>
      </c>
      <c r="BB2876" s="44">
        <f t="shared" si="378"/>
        <v>0</v>
      </c>
      <c r="BC2876" s="44">
        <f t="shared" si="379"/>
        <v>0</v>
      </c>
      <c r="BD2876" s="44"/>
    </row>
    <row r="2877" spans="1:56" ht="15.75" hidden="1" customHeight="1" x14ac:dyDescent="0.25">
      <c r="A2877" s="6"/>
      <c r="B2877" s="22"/>
      <c r="C2877" s="7"/>
      <c r="D2877" s="46"/>
      <c r="E2877" s="7"/>
      <c r="F2877" s="7"/>
      <c r="G2877" s="44"/>
      <c r="H2877" s="41">
        <f>Tabela1[[#This Row],[PESO UNI]]*Tabela1[[#This Row],[QTE]]</f>
        <v>0</v>
      </c>
      <c r="I2877" s="7"/>
      <c r="J2877" s="8"/>
      <c r="K2877" s="8"/>
      <c r="L2877" s="9"/>
      <c r="M2877" s="10"/>
      <c r="N2877" s="8"/>
      <c r="O2877" s="12"/>
      <c r="P2877" s="13"/>
      <c r="Q2877" s="14">
        <f>Tabela1[[#This Row],[QTDE/ Fabricação]]-Tabela1[[#This Row],[QTE]]</f>
        <v>0</v>
      </c>
      <c r="R2877" s="19">
        <f t="shared" ref="R2877:R2940" si="382">IFERROR(H2877*((AA2877*0.25)+(AC2877*0.25)+(AD2877*0.225)+(AE2877*0.225)+(AF2877*0.05)),"")</f>
        <v>0</v>
      </c>
      <c r="S2877" s="19">
        <f t="shared" si="381"/>
        <v>0</v>
      </c>
      <c r="T2877" s="20">
        <f t="shared" ref="T2877:T2940" si="383">IFERROR(S2877-H2877,"")</f>
        <v>0</v>
      </c>
      <c r="U2877" s="17">
        <f>IFERROR(SUMIF('LISTA DE EMBARQUE'!B:B,MICRO!E:E,'LISTA DE EMBARQUE'!G:G),"")</f>
        <v>0</v>
      </c>
      <c r="V2877" s="12" t="str">
        <f>IFERROR(VLOOKUP(Tabela1[[#This Row],[COD.MDE]],'LISTA DE EMBARQUE'!B:L,11,0),"")</f>
        <v/>
      </c>
      <c r="W2877" s="13" t="str">
        <f>IFERROR(COUNTIF(#REF!,Tabela1[[#This Row],[Colunas5]]),"")</f>
        <v/>
      </c>
      <c r="X2877" s="14">
        <f>Tabela1[[#This Row],[QIANTIDADE EXPEDIDA]]*Tabela1[[#This Row],[PESO UNI]]</f>
        <v>0</v>
      </c>
      <c r="Y2877" s="14">
        <f t="shared" ref="Y2877:Y2940" si="384">U2877-C2877</f>
        <v>0</v>
      </c>
      <c r="Z2877" s="21">
        <f>Tabela1[[#This Row],[PESO TOTAL]]-Tabela1[[#This Row],[Peso Expedido]]</f>
        <v>0</v>
      </c>
      <c r="AA2877" s="18"/>
      <c r="AB2877" s="40" t="s">
        <v>3204</v>
      </c>
      <c r="AC2877" s="40"/>
      <c r="AD2877" s="40"/>
      <c r="AE2877" s="40"/>
      <c r="AF2877" s="40"/>
      <c r="AG2877" s="40"/>
      <c r="AH2877" s="40"/>
      <c r="AI2877" s="40" t="str">
        <f t="shared" si="380"/>
        <v>ok</v>
      </c>
      <c r="AJ2877"/>
      <c r="AK2877" t="str">
        <f>Tabela1[[#This Row],[Coluna1]]&amp;Tabela1[[#This Row],[PEDIDO]]</f>
        <v/>
      </c>
      <c r="AL2877"/>
      <c r="AM2877"/>
      <c r="AN2877"/>
      <c r="AO2877" t="str">
        <f t="shared" ref="AO2877:AO2940" si="385">A2877&amp;"/"&amp;J2877</f>
        <v>/</v>
      </c>
      <c r="AP2877" t="str">
        <f>Tabela1[[#This Row],[TAG]]&amp;Tabela1[[#This Row],[PEDIDO]]&amp;Tabela1[[#This Row],[PRODUTO]]</f>
        <v/>
      </c>
      <c r="AQ2877" s="23" t="str">
        <f>Tabela1[[#This Row],[PRODUTO]]&amp;Tabela1[[#This Row],[TAG]]</f>
        <v/>
      </c>
      <c r="AR2877" s="183">
        <f>Tabela1[[#This Row],[PESO TOTAL]]*Tabela1[[#This Row],[MATÉRIA PRIMA]]</f>
        <v>0</v>
      </c>
      <c r="AS2877" s="28">
        <f>Tabela1[[#This Row],[PESO TOTAL]]*Tabela1[[#This Row],[PREPARAÇÃO ]]</f>
        <v>0</v>
      </c>
      <c r="AT2877" s="28">
        <f>Tabela1[[#This Row],[PESO TOTAL]]*Tabela1[[#This Row],[CALDEIRARIA]]</f>
        <v>0</v>
      </c>
      <c r="AU2877" s="28">
        <f>Tabela1[[#This Row],[PESO TOTAL]]*Tabela1[[#This Row],[SOLDA]]</f>
        <v>0</v>
      </c>
      <c r="AV2877" s="28">
        <f>Tabela1[[#This Row],[PESO TOTAL]]*Tabela1[[#This Row],[ACABAMENTO]]</f>
        <v>0</v>
      </c>
      <c r="AW2877" s="28">
        <f>Tabela1[[#This Row],[PESO TOTAL]]*Tabela1[[#This Row],[PRONTO ACABADO]]</f>
        <v>0</v>
      </c>
      <c r="AX2877" s="28">
        <f>Tabela1[[#This Row],[PESO TOTAL]]*Tabela1[[#This Row],[EXPEDIÇÃO ]]</f>
        <v>0</v>
      </c>
      <c r="AY2877" s="28" t="str">
        <f>Tabela1[[#This Row],[PEDIDO]]&amp;Tabela1[[#This Row],[PRODUTO]]</f>
        <v/>
      </c>
      <c r="AZ2877" s="44">
        <f>IF(AF2877="",0,IF(ISTEXT(AF2877),H2877*VALUE(SUBSTITUTE(AF2877,"%",""))/100,H2877*AF2877))-Tabela1[[#This Row],[PRONTO ACABADO2]]</f>
        <v>0</v>
      </c>
      <c r="BA2877" s="44">
        <f>IF(AG2877="",0,IF(ISTEXT(AG2877),H2877*VALUE(SUBSTITUTE(AG2877,"%",""))/100,H2877*AG2877))-Tabela1[[#This Row],[PESO EXPEDIDO2]]</f>
        <v>0</v>
      </c>
      <c r="BB2877" s="44">
        <f t="shared" ref="BB2877:BB2940" si="386">IF(AH2877="",0,IF(ISTEXT(AH2877),H2877*VALUE(SUBSTITUTE(AH2877,"%",""))/100,H2877*AH2877))</f>
        <v>0</v>
      </c>
      <c r="BC2877" s="44">
        <f t="shared" ref="BC2877:BC2940" si="387">IF(AG2877="",0,IF(ISTEXT(AG2877),H2877*VALUE(SUBSTITUTE(AG2877,"%",""))/100,H2877*AG2877))</f>
        <v>0</v>
      </c>
      <c r="BD2877" s="44"/>
    </row>
    <row r="2878" spans="1:56" ht="15.75" hidden="1" customHeight="1" x14ac:dyDescent="0.25">
      <c r="A2878" s="6"/>
      <c r="B2878" s="22"/>
      <c r="C2878" s="7"/>
      <c r="D2878" s="46"/>
      <c r="E2878" s="7"/>
      <c r="F2878" s="7"/>
      <c r="G2878" s="44"/>
      <c r="H2878" s="41">
        <f>Tabela1[[#This Row],[PESO UNI]]*Tabela1[[#This Row],[QTE]]</f>
        <v>0</v>
      </c>
      <c r="I2878" s="7"/>
      <c r="J2878" s="8"/>
      <c r="K2878" s="8"/>
      <c r="L2878" s="9"/>
      <c r="M2878" s="10"/>
      <c r="N2878" s="8"/>
      <c r="O2878" s="12"/>
      <c r="P2878" s="13"/>
      <c r="Q2878" s="14">
        <f>Tabela1[[#This Row],[QTDE/ Fabricação]]-Tabela1[[#This Row],[QTE]]</f>
        <v>0</v>
      </c>
      <c r="R2878" s="19">
        <f t="shared" si="382"/>
        <v>0</v>
      </c>
      <c r="S2878" s="19">
        <f t="shared" si="381"/>
        <v>0</v>
      </c>
      <c r="T2878" s="20">
        <f t="shared" si="383"/>
        <v>0</v>
      </c>
      <c r="U2878" s="17">
        <f>IFERROR(SUMIF('LISTA DE EMBARQUE'!B:B,MICRO!E:E,'LISTA DE EMBARQUE'!G:G),"")</f>
        <v>0</v>
      </c>
      <c r="V2878" s="12" t="str">
        <f>IFERROR(VLOOKUP(Tabela1[[#This Row],[COD.MDE]],'LISTA DE EMBARQUE'!B:L,11,0),"")</f>
        <v/>
      </c>
      <c r="W2878" s="13" t="str">
        <f>IFERROR(COUNTIF(#REF!,Tabela1[[#This Row],[Colunas5]]),"")</f>
        <v/>
      </c>
      <c r="X2878" s="14">
        <f>Tabela1[[#This Row],[QIANTIDADE EXPEDIDA]]*Tabela1[[#This Row],[PESO UNI]]</f>
        <v>0</v>
      </c>
      <c r="Y2878" s="14">
        <f t="shared" si="384"/>
        <v>0</v>
      </c>
      <c r="Z2878" s="21">
        <f>Tabela1[[#This Row],[PESO TOTAL]]-Tabela1[[#This Row],[Peso Expedido]]</f>
        <v>0</v>
      </c>
      <c r="AA2878" s="18"/>
      <c r="AB2878" s="40" t="s">
        <v>342</v>
      </c>
      <c r="AC2878" s="40"/>
      <c r="AD2878" s="40"/>
      <c r="AE2878" s="40"/>
      <c r="AF2878" s="40"/>
      <c r="AG2878" s="40"/>
      <c r="AH2878" s="40"/>
      <c r="AI2878" s="40" t="str">
        <f t="shared" si="380"/>
        <v>ok</v>
      </c>
      <c r="AJ2878"/>
      <c r="AK2878" t="str">
        <f>Tabela1[[#This Row],[Coluna1]]&amp;Tabela1[[#This Row],[PEDIDO]]</f>
        <v/>
      </c>
      <c r="AL2878"/>
      <c r="AM2878"/>
      <c r="AN2878"/>
      <c r="AO2878" t="str">
        <f t="shared" si="385"/>
        <v>/</v>
      </c>
      <c r="AP2878" t="str">
        <f>Tabela1[[#This Row],[TAG]]&amp;Tabela1[[#This Row],[PEDIDO]]&amp;Tabela1[[#This Row],[PRODUTO]]</f>
        <v/>
      </c>
      <c r="AQ2878" s="23" t="str">
        <f>Tabela1[[#This Row],[PRODUTO]]&amp;Tabela1[[#This Row],[TAG]]</f>
        <v/>
      </c>
      <c r="AR2878" s="183">
        <f>Tabela1[[#This Row],[PESO TOTAL]]*Tabela1[[#This Row],[MATÉRIA PRIMA]]</f>
        <v>0</v>
      </c>
      <c r="AS2878" s="28">
        <f>Tabela1[[#This Row],[PESO TOTAL]]*Tabela1[[#This Row],[PREPARAÇÃO ]]</f>
        <v>0</v>
      </c>
      <c r="AT2878" s="28">
        <f>Tabela1[[#This Row],[PESO TOTAL]]*Tabela1[[#This Row],[CALDEIRARIA]]</f>
        <v>0</v>
      </c>
      <c r="AU2878" s="28">
        <f>Tabela1[[#This Row],[PESO TOTAL]]*Tabela1[[#This Row],[SOLDA]]</f>
        <v>0</v>
      </c>
      <c r="AV2878" s="28">
        <f>Tabela1[[#This Row],[PESO TOTAL]]*Tabela1[[#This Row],[ACABAMENTO]]</f>
        <v>0</v>
      </c>
      <c r="AW2878" s="28">
        <f>Tabela1[[#This Row],[PESO TOTAL]]*Tabela1[[#This Row],[PRONTO ACABADO]]</f>
        <v>0</v>
      </c>
      <c r="AX2878" s="28">
        <f>Tabela1[[#This Row],[PESO TOTAL]]*Tabela1[[#This Row],[EXPEDIÇÃO ]]</f>
        <v>0</v>
      </c>
      <c r="AY2878" s="28" t="str">
        <f>Tabela1[[#This Row],[PEDIDO]]&amp;Tabela1[[#This Row],[PRODUTO]]</f>
        <v/>
      </c>
      <c r="AZ2878" s="44">
        <f>IF(AF2878="",0,IF(ISTEXT(AF2878),H2878*VALUE(SUBSTITUTE(AF2878,"%",""))/100,H2878*AF2878))-Tabela1[[#This Row],[PRONTO ACABADO2]]</f>
        <v>0</v>
      </c>
      <c r="BA2878" s="44">
        <f>IF(AG2878="",0,IF(ISTEXT(AG2878),H2878*VALUE(SUBSTITUTE(AG2878,"%",""))/100,H2878*AG2878))-Tabela1[[#This Row],[PESO EXPEDIDO2]]</f>
        <v>0</v>
      </c>
      <c r="BB2878" s="44">
        <f t="shared" si="386"/>
        <v>0</v>
      </c>
      <c r="BC2878" s="44">
        <f t="shared" si="387"/>
        <v>0</v>
      </c>
      <c r="BD2878" s="44"/>
    </row>
    <row r="2879" spans="1:56" ht="15.75" hidden="1" customHeight="1" x14ac:dyDescent="0.25">
      <c r="A2879" s="6"/>
      <c r="B2879" s="22"/>
      <c r="C2879" s="7"/>
      <c r="D2879" s="46"/>
      <c r="E2879" s="7"/>
      <c r="F2879" s="7"/>
      <c r="G2879" s="44"/>
      <c r="H2879" s="41">
        <f>Tabela1[[#This Row],[PESO UNI]]*Tabela1[[#This Row],[QTE]]</f>
        <v>0</v>
      </c>
      <c r="I2879" s="7"/>
      <c r="J2879" s="8"/>
      <c r="K2879" s="8"/>
      <c r="L2879" s="9"/>
      <c r="M2879" s="10"/>
      <c r="N2879" s="8"/>
      <c r="O2879" s="12"/>
      <c r="P2879" s="13"/>
      <c r="Q2879" s="14">
        <f>Tabela1[[#This Row],[QTDE/ Fabricação]]-Tabela1[[#This Row],[QTE]]</f>
        <v>0</v>
      </c>
      <c r="R2879" s="19">
        <f t="shared" si="382"/>
        <v>0</v>
      </c>
      <c r="S2879" s="19">
        <f t="shared" si="381"/>
        <v>0</v>
      </c>
      <c r="T2879" s="20">
        <f t="shared" si="383"/>
        <v>0</v>
      </c>
      <c r="U2879" s="17">
        <f>IFERROR(SUMIF('LISTA DE EMBARQUE'!B:B,MICRO!E:E,'LISTA DE EMBARQUE'!G:G),"")</f>
        <v>0</v>
      </c>
      <c r="V2879" s="12" t="str">
        <f>IFERROR(VLOOKUP(Tabela1[[#This Row],[COD.MDE]],'LISTA DE EMBARQUE'!B:L,11,0),"")</f>
        <v/>
      </c>
      <c r="W2879" s="13" t="str">
        <f>IFERROR(COUNTIF(#REF!,Tabela1[[#This Row],[Colunas5]]),"")</f>
        <v/>
      </c>
      <c r="X2879" s="14">
        <f>Tabela1[[#This Row],[QIANTIDADE EXPEDIDA]]*Tabela1[[#This Row],[PESO UNI]]</f>
        <v>0</v>
      </c>
      <c r="Y2879" s="14">
        <f t="shared" si="384"/>
        <v>0</v>
      </c>
      <c r="Z2879" s="21">
        <f>Tabela1[[#This Row],[PESO TOTAL]]-Tabela1[[#This Row],[Peso Expedido]]</f>
        <v>0</v>
      </c>
      <c r="AA2879" s="18"/>
      <c r="AB2879" s="40" t="s">
        <v>3204</v>
      </c>
      <c r="AC2879" s="40"/>
      <c r="AD2879" s="40"/>
      <c r="AE2879" s="40"/>
      <c r="AF2879" s="40"/>
      <c r="AG2879" s="40"/>
      <c r="AH2879" s="40"/>
      <c r="AI2879" s="40" t="str">
        <f t="shared" si="380"/>
        <v>ok</v>
      </c>
      <c r="AJ2879"/>
      <c r="AK2879" t="str">
        <f>Tabela1[[#This Row],[Coluna1]]&amp;Tabela1[[#This Row],[PEDIDO]]</f>
        <v/>
      </c>
      <c r="AL2879"/>
      <c r="AM2879"/>
      <c r="AN2879"/>
      <c r="AO2879" t="str">
        <f t="shared" si="385"/>
        <v>/</v>
      </c>
      <c r="AP2879" t="str">
        <f>Tabela1[[#This Row],[TAG]]&amp;Tabela1[[#This Row],[PEDIDO]]&amp;Tabela1[[#This Row],[PRODUTO]]</f>
        <v/>
      </c>
      <c r="AQ2879" s="23" t="str">
        <f>Tabela1[[#This Row],[PRODUTO]]&amp;Tabela1[[#This Row],[TAG]]</f>
        <v/>
      </c>
      <c r="AR2879" s="183">
        <f>Tabela1[[#This Row],[PESO TOTAL]]*Tabela1[[#This Row],[MATÉRIA PRIMA]]</f>
        <v>0</v>
      </c>
      <c r="AS2879" s="28">
        <f>Tabela1[[#This Row],[PESO TOTAL]]*Tabela1[[#This Row],[PREPARAÇÃO ]]</f>
        <v>0</v>
      </c>
      <c r="AT2879" s="28">
        <f>Tabela1[[#This Row],[PESO TOTAL]]*Tabela1[[#This Row],[CALDEIRARIA]]</f>
        <v>0</v>
      </c>
      <c r="AU2879" s="28">
        <f>Tabela1[[#This Row],[PESO TOTAL]]*Tabela1[[#This Row],[SOLDA]]</f>
        <v>0</v>
      </c>
      <c r="AV2879" s="28">
        <f>Tabela1[[#This Row],[PESO TOTAL]]*Tabela1[[#This Row],[ACABAMENTO]]</f>
        <v>0</v>
      </c>
      <c r="AW2879" s="28">
        <f>Tabela1[[#This Row],[PESO TOTAL]]*Tabela1[[#This Row],[PRONTO ACABADO]]</f>
        <v>0</v>
      </c>
      <c r="AX2879" s="28">
        <f>Tabela1[[#This Row],[PESO TOTAL]]*Tabela1[[#This Row],[EXPEDIÇÃO ]]</f>
        <v>0</v>
      </c>
      <c r="AY2879" s="28" t="str">
        <f>Tabela1[[#This Row],[PEDIDO]]&amp;Tabela1[[#This Row],[PRODUTO]]</f>
        <v/>
      </c>
      <c r="AZ2879" s="44">
        <f>IF(AF2879="",0,IF(ISTEXT(AF2879),H2879*VALUE(SUBSTITUTE(AF2879,"%",""))/100,H2879*AF2879))-Tabela1[[#This Row],[PRONTO ACABADO2]]</f>
        <v>0</v>
      </c>
      <c r="BA2879" s="44">
        <f>IF(AG2879="",0,IF(ISTEXT(AG2879),H2879*VALUE(SUBSTITUTE(AG2879,"%",""))/100,H2879*AG2879))-Tabela1[[#This Row],[PESO EXPEDIDO2]]</f>
        <v>0</v>
      </c>
      <c r="BB2879" s="44">
        <f t="shared" si="386"/>
        <v>0</v>
      </c>
      <c r="BC2879" s="44">
        <f t="shared" si="387"/>
        <v>0</v>
      </c>
      <c r="BD2879" s="44"/>
    </row>
    <row r="2880" spans="1:56" ht="15.75" hidden="1" customHeight="1" x14ac:dyDescent="0.25">
      <c r="A2880" s="6"/>
      <c r="B2880" s="22"/>
      <c r="C2880" s="7"/>
      <c r="D2880" s="46"/>
      <c r="E2880" s="7"/>
      <c r="F2880" s="7"/>
      <c r="G2880" s="44"/>
      <c r="H2880" s="41">
        <f>Tabela1[[#This Row],[PESO UNI]]*Tabela1[[#This Row],[QTE]]</f>
        <v>0</v>
      </c>
      <c r="I2880" s="7"/>
      <c r="J2880" s="8"/>
      <c r="K2880" s="8"/>
      <c r="L2880" s="9"/>
      <c r="M2880" s="10"/>
      <c r="N2880" s="8"/>
      <c r="O2880" s="12"/>
      <c r="P2880" s="13"/>
      <c r="Q2880" s="14">
        <f>Tabela1[[#This Row],[QTDE/ Fabricação]]-Tabela1[[#This Row],[QTE]]</f>
        <v>0</v>
      </c>
      <c r="R2880" s="19">
        <f t="shared" si="382"/>
        <v>0</v>
      </c>
      <c r="S2880" s="19">
        <f t="shared" si="381"/>
        <v>0</v>
      </c>
      <c r="T2880" s="20">
        <f t="shared" si="383"/>
        <v>0</v>
      </c>
      <c r="U2880" s="17">
        <f>IFERROR(SUMIF('LISTA DE EMBARQUE'!B:B,MICRO!E:E,'LISTA DE EMBARQUE'!G:G),"")</f>
        <v>0</v>
      </c>
      <c r="V2880" s="12" t="str">
        <f>IFERROR(VLOOKUP(Tabela1[[#This Row],[COD.MDE]],'LISTA DE EMBARQUE'!B:L,11,0),"")</f>
        <v/>
      </c>
      <c r="W2880" s="13" t="str">
        <f>IFERROR(COUNTIF(#REF!,Tabela1[[#This Row],[Colunas5]]),"")</f>
        <v/>
      </c>
      <c r="X2880" s="14">
        <f>Tabela1[[#This Row],[QIANTIDADE EXPEDIDA]]*Tabela1[[#This Row],[PESO UNI]]</f>
        <v>0</v>
      </c>
      <c r="Y2880" s="14">
        <f t="shared" si="384"/>
        <v>0</v>
      </c>
      <c r="Z2880" s="21">
        <f>Tabela1[[#This Row],[PESO TOTAL]]-Tabela1[[#This Row],[Peso Expedido]]</f>
        <v>0</v>
      </c>
      <c r="AA2880" s="18"/>
      <c r="AB2880" s="40" t="s">
        <v>3204</v>
      </c>
      <c r="AC2880" s="40"/>
      <c r="AD2880" s="40"/>
      <c r="AE2880" s="40"/>
      <c r="AF2880" s="40"/>
      <c r="AG2880" s="40"/>
      <c r="AH2880" s="40"/>
      <c r="AI2880" s="40" t="str">
        <f t="shared" si="380"/>
        <v>ok</v>
      </c>
      <c r="AJ2880"/>
      <c r="AK2880" t="str">
        <f>Tabela1[[#This Row],[Coluna1]]&amp;Tabela1[[#This Row],[PEDIDO]]</f>
        <v/>
      </c>
      <c r="AL2880"/>
      <c r="AM2880"/>
      <c r="AN2880"/>
      <c r="AO2880" t="str">
        <f t="shared" si="385"/>
        <v>/</v>
      </c>
      <c r="AP2880" t="str">
        <f>Tabela1[[#This Row],[TAG]]&amp;Tabela1[[#This Row],[PEDIDO]]&amp;Tabela1[[#This Row],[PRODUTO]]</f>
        <v/>
      </c>
      <c r="AQ2880" s="23" t="str">
        <f>Tabela1[[#This Row],[PRODUTO]]&amp;Tabela1[[#This Row],[TAG]]</f>
        <v/>
      </c>
      <c r="AR2880" s="183">
        <f>Tabela1[[#This Row],[PESO TOTAL]]*Tabela1[[#This Row],[MATÉRIA PRIMA]]</f>
        <v>0</v>
      </c>
      <c r="AS2880" s="28">
        <f>Tabela1[[#This Row],[PESO TOTAL]]*Tabela1[[#This Row],[PREPARAÇÃO ]]</f>
        <v>0</v>
      </c>
      <c r="AT2880" s="28">
        <f>Tabela1[[#This Row],[PESO TOTAL]]*Tabela1[[#This Row],[CALDEIRARIA]]</f>
        <v>0</v>
      </c>
      <c r="AU2880" s="28">
        <f>Tabela1[[#This Row],[PESO TOTAL]]*Tabela1[[#This Row],[SOLDA]]</f>
        <v>0</v>
      </c>
      <c r="AV2880" s="28">
        <f>Tabela1[[#This Row],[PESO TOTAL]]*Tabela1[[#This Row],[ACABAMENTO]]</f>
        <v>0</v>
      </c>
      <c r="AW2880" s="28">
        <f>Tabela1[[#This Row],[PESO TOTAL]]*Tabela1[[#This Row],[PRONTO ACABADO]]</f>
        <v>0</v>
      </c>
      <c r="AX2880" s="28">
        <f>Tabela1[[#This Row],[PESO TOTAL]]*Tabela1[[#This Row],[EXPEDIÇÃO ]]</f>
        <v>0</v>
      </c>
      <c r="AY2880" s="28" t="str">
        <f>Tabela1[[#This Row],[PEDIDO]]&amp;Tabela1[[#This Row],[PRODUTO]]</f>
        <v/>
      </c>
      <c r="AZ2880" s="44">
        <f>IF(AF2880="",0,IF(ISTEXT(AF2880),H2880*VALUE(SUBSTITUTE(AF2880,"%",""))/100,H2880*AF2880))-Tabela1[[#This Row],[PRONTO ACABADO2]]</f>
        <v>0</v>
      </c>
      <c r="BA2880" s="44">
        <f>IF(AG2880="",0,IF(ISTEXT(AG2880),H2880*VALUE(SUBSTITUTE(AG2880,"%",""))/100,H2880*AG2880))-Tabela1[[#This Row],[PESO EXPEDIDO2]]</f>
        <v>0</v>
      </c>
      <c r="BB2880" s="44">
        <f t="shared" si="386"/>
        <v>0</v>
      </c>
      <c r="BC2880" s="44">
        <f t="shared" si="387"/>
        <v>0</v>
      </c>
      <c r="BD2880" s="44"/>
    </row>
    <row r="2881" spans="1:56" ht="15.75" hidden="1" customHeight="1" x14ac:dyDescent="0.25">
      <c r="A2881" s="6"/>
      <c r="B2881" s="22"/>
      <c r="C2881" s="7"/>
      <c r="D2881" s="46"/>
      <c r="E2881" s="7"/>
      <c r="F2881" s="7"/>
      <c r="G2881" s="44"/>
      <c r="H2881" s="41">
        <f>Tabela1[[#This Row],[PESO UNI]]*Tabela1[[#This Row],[QTE]]</f>
        <v>0</v>
      </c>
      <c r="I2881" s="7"/>
      <c r="J2881" s="8"/>
      <c r="K2881" s="8"/>
      <c r="L2881" s="9"/>
      <c r="M2881" s="10"/>
      <c r="N2881" s="8"/>
      <c r="O2881" s="12"/>
      <c r="P2881" s="13"/>
      <c r="Q2881" s="14">
        <f>Tabela1[[#This Row],[QTDE/ Fabricação]]-Tabela1[[#This Row],[QTE]]</f>
        <v>0</v>
      </c>
      <c r="R2881" s="19">
        <f t="shared" si="382"/>
        <v>0</v>
      </c>
      <c r="S2881" s="19">
        <f t="shared" si="381"/>
        <v>0</v>
      </c>
      <c r="T2881" s="20">
        <f t="shared" si="383"/>
        <v>0</v>
      </c>
      <c r="U2881" s="17">
        <f>IFERROR(SUMIF('LISTA DE EMBARQUE'!B:B,MICRO!E:E,'LISTA DE EMBARQUE'!G:G),"")</f>
        <v>0</v>
      </c>
      <c r="V2881" s="12" t="str">
        <f>IFERROR(VLOOKUP(Tabela1[[#This Row],[COD.MDE]],'LISTA DE EMBARQUE'!B:L,11,0),"")</f>
        <v/>
      </c>
      <c r="W2881" s="13" t="str">
        <f>IFERROR(COUNTIF(#REF!,Tabela1[[#This Row],[Colunas5]]),"")</f>
        <v/>
      </c>
      <c r="X2881" s="14">
        <f>Tabela1[[#This Row],[QIANTIDADE EXPEDIDA]]*Tabela1[[#This Row],[PESO UNI]]</f>
        <v>0</v>
      </c>
      <c r="Y2881" s="14">
        <f t="shared" si="384"/>
        <v>0</v>
      </c>
      <c r="Z2881" s="21">
        <f>Tabela1[[#This Row],[PESO TOTAL]]-Tabela1[[#This Row],[Peso Expedido]]</f>
        <v>0</v>
      </c>
      <c r="AA2881" s="18"/>
      <c r="AB2881" s="40" t="s">
        <v>3204</v>
      </c>
      <c r="AC2881" s="40"/>
      <c r="AD2881" s="40"/>
      <c r="AE2881" s="40"/>
      <c r="AF2881" s="40"/>
      <c r="AG2881" s="40"/>
      <c r="AH2881" s="40"/>
      <c r="AI2881" s="40" t="str">
        <f t="shared" si="380"/>
        <v>ok</v>
      </c>
      <c r="AJ2881"/>
      <c r="AK2881" t="str">
        <f>Tabela1[[#This Row],[Coluna1]]&amp;Tabela1[[#This Row],[PEDIDO]]</f>
        <v/>
      </c>
      <c r="AL2881"/>
      <c r="AM2881"/>
      <c r="AN2881"/>
      <c r="AO2881" t="str">
        <f t="shared" si="385"/>
        <v>/</v>
      </c>
      <c r="AP2881" t="str">
        <f>Tabela1[[#This Row],[TAG]]&amp;Tabela1[[#This Row],[PEDIDO]]&amp;Tabela1[[#This Row],[PRODUTO]]</f>
        <v/>
      </c>
      <c r="AQ2881" s="23" t="str">
        <f>Tabela1[[#This Row],[PRODUTO]]&amp;Tabela1[[#This Row],[TAG]]</f>
        <v/>
      </c>
      <c r="AR2881" s="183">
        <f>Tabela1[[#This Row],[PESO TOTAL]]*Tabela1[[#This Row],[MATÉRIA PRIMA]]</f>
        <v>0</v>
      </c>
      <c r="AS2881" s="28">
        <f>Tabela1[[#This Row],[PESO TOTAL]]*Tabela1[[#This Row],[PREPARAÇÃO ]]</f>
        <v>0</v>
      </c>
      <c r="AT2881" s="28">
        <f>Tabela1[[#This Row],[PESO TOTAL]]*Tabela1[[#This Row],[CALDEIRARIA]]</f>
        <v>0</v>
      </c>
      <c r="AU2881" s="28">
        <f>Tabela1[[#This Row],[PESO TOTAL]]*Tabela1[[#This Row],[SOLDA]]</f>
        <v>0</v>
      </c>
      <c r="AV2881" s="28">
        <f>Tabela1[[#This Row],[PESO TOTAL]]*Tabela1[[#This Row],[ACABAMENTO]]</f>
        <v>0</v>
      </c>
      <c r="AW2881" s="28">
        <f>Tabela1[[#This Row],[PESO TOTAL]]*Tabela1[[#This Row],[PRONTO ACABADO]]</f>
        <v>0</v>
      </c>
      <c r="AX2881" s="28">
        <f>Tabela1[[#This Row],[PESO TOTAL]]*Tabela1[[#This Row],[EXPEDIÇÃO ]]</f>
        <v>0</v>
      </c>
      <c r="AY2881" s="28" t="str">
        <f>Tabela1[[#This Row],[PEDIDO]]&amp;Tabela1[[#This Row],[PRODUTO]]</f>
        <v/>
      </c>
      <c r="AZ2881" s="44">
        <f>IF(AF2881="",0,IF(ISTEXT(AF2881),H2881*VALUE(SUBSTITUTE(AF2881,"%",""))/100,H2881*AF2881))-Tabela1[[#This Row],[PRONTO ACABADO2]]</f>
        <v>0</v>
      </c>
      <c r="BA2881" s="44">
        <f>IF(AG2881="",0,IF(ISTEXT(AG2881),H2881*VALUE(SUBSTITUTE(AG2881,"%",""))/100,H2881*AG2881))-Tabela1[[#This Row],[PESO EXPEDIDO2]]</f>
        <v>0</v>
      </c>
      <c r="BB2881" s="44">
        <f t="shared" si="386"/>
        <v>0</v>
      </c>
      <c r="BC2881" s="44">
        <f t="shared" si="387"/>
        <v>0</v>
      </c>
      <c r="BD2881" s="44"/>
    </row>
    <row r="2882" spans="1:56" ht="15.75" hidden="1" customHeight="1" x14ac:dyDescent="0.25">
      <c r="A2882" s="6"/>
      <c r="B2882" s="22"/>
      <c r="C2882" s="7"/>
      <c r="D2882" s="46"/>
      <c r="E2882" s="7"/>
      <c r="F2882" s="7"/>
      <c r="G2882" s="44"/>
      <c r="H2882" s="41">
        <f>Tabela1[[#This Row],[PESO UNI]]*Tabela1[[#This Row],[QTE]]</f>
        <v>0</v>
      </c>
      <c r="I2882" s="7"/>
      <c r="J2882" s="8"/>
      <c r="K2882" s="8"/>
      <c r="L2882" s="9"/>
      <c r="M2882" s="10"/>
      <c r="N2882" s="8"/>
      <c r="O2882" s="12"/>
      <c r="P2882" s="13"/>
      <c r="Q2882" s="14">
        <f>Tabela1[[#This Row],[QTDE/ Fabricação]]-Tabela1[[#This Row],[QTE]]</f>
        <v>0</v>
      </c>
      <c r="R2882" s="19">
        <f t="shared" si="382"/>
        <v>0</v>
      </c>
      <c r="S2882" s="19">
        <f t="shared" si="381"/>
        <v>0</v>
      </c>
      <c r="T2882" s="20">
        <f t="shared" si="383"/>
        <v>0</v>
      </c>
      <c r="U2882" s="17">
        <f>IFERROR(SUMIF('LISTA DE EMBARQUE'!B:B,MICRO!E:E,'LISTA DE EMBARQUE'!G:G),"")</f>
        <v>0</v>
      </c>
      <c r="V2882" s="12" t="str">
        <f>IFERROR(VLOOKUP(Tabela1[[#This Row],[COD.MDE]],'LISTA DE EMBARQUE'!B:L,11,0),"")</f>
        <v/>
      </c>
      <c r="W2882" s="13" t="str">
        <f>IFERROR(COUNTIF(#REF!,Tabela1[[#This Row],[Colunas5]]),"")</f>
        <v/>
      </c>
      <c r="X2882" s="14">
        <f>Tabela1[[#This Row],[QIANTIDADE EXPEDIDA]]*Tabela1[[#This Row],[PESO UNI]]</f>
        <v>0</v>
      </c>
      <c r="Y2882" s="14">
        <f t="shared" si="384"/>
        <v>0</v>
      </c>
      <c r="Z2882" s="21">
        <f>Tabela1[[#This Row],[PESO TOTAL]]-Tabela1[[#This Row],[Peso Expedido]]</f>
        <v>0</v>
      </c>
      <c r="AA2882" s="18"/>
      <c r="AB2882" s="40" t="s">
        <v>3204</v>
      </c>
      <c r="AC2882" s="40"/>
      <c r="AD2882" s="40"/>
      <c r="AE2882" s="40"/>
      <c r="AF2882" s="40"/>
      <c r="AG2882" s="40"/>
      <c r="AH2882" s="40"/>
      <c r="AI2882" s="40" t="str">
        <f t="shared" si="380"/>
        <v>ok</v>
      </c>
      <c r="AJ2882"/>
      <c r="AK2882" t="str">
        <f>Tabela1[[#This Row],[Coluna1]]&amp;Tabela1[[#This Row],[PEDIDO]]</f>
        <v/>
      </c>
      <c r="AL2882"/>
      <c r="AM2882"/>
      <c r="AN2882"/>
      <c r="AO2882" t="str">
        <f t="shared" si="385"/>
        <v>/</v>
      </c>
      <c r="AP2882" t="str">
        <f>Tabela1[[#This Row],[TAG]]&amp;Tabela1[[#This Row],[PEDIDO]]&amp;Tabela1[[#This Row],[PRODUTO]]</f>
        <v/>
      </c>
      <c r="AQ2882" s="23" t="str">
        <f>Tabela1[[#This Row],[PRODUTO]]&amp;Tabela1[[#This Row],[TAG]]</f>
        <v/>
      </c>
      <c r="AR2882" s="183">
        <f>Tabela1[[#This Row],[PESO TOTAL]]*Tabela1[[#This Row],[MATÉRIA PRIMA]]</f>
        <v>0</v>
      </c>
      <c r="AS2882" s="28">
        <f>Tabela1[[#This Row],[PESO TOTAL]]*Tabela1[[#This Row],[PREPARAÇÃO ]]</f>
        <v>0</v>
      </c>
      <c r="AT2882" s="28">
        <f>Tabela1[[#This Row],[PESO TOTAL]]*Tabela1[[#This Row],[CALDEIRARIA]]</f>
        <v>0</v>
      </c>
      <c r="AU2882" s="28">
        <f>Tabela1[[#This Row],[PESO TOTAL]]*Tabela1[[#This Row],[SOLDA]]</f>
        <v>0</v>
      </c>
      <c r="AV2882" s="28">
        <f>Tabela1[[#This Row],[PESO TOTAL]]*Tabela1[[#This Row],[ACABAMENTO]]</f>
        <v>0</v>
      </c>
      <c r="AW2882" s="28">
        <f>Tabela1[[#This Row],[PESO TOTAL]]*Tabela1[[#This Row],[PRONTO ACABADO]]</f>
        <v>0</v>
      </c>
      <c r="AX2882" s="28">
        <f>Tabela1[[#This Row],[PESO TOTAL]]*Tabela1[[#This Row],[EXPEDIÇÃO ]]</f>
        <v>0</v>
      </c>
      <c r="AY2882" s="28" t="str">
        <f>Tabela1[[#This Row],[PEDIDO]]&amp;Tabela1[[#This Row],[PRODUTO]]</f>
        <v/>
      </c>
      <c r="AZ2882" s="44">
        <f>IF(AF2882="",0,IF(ISTEXT(AF2882),H2882*VALUE(SUBSTITUTE(AF2882,"%",""))/100,H2882*AF2882))-Tabela1[[#This Row],[PRONTO ACABADO2]]</f>
        <v>0</v>
      </c>
      <c r="BA2882" s="44">
        <f>IF(AG2882="",0,IF(ISTEXT(AG2882),H2882*VALUE(SUBSTITUTE(AG2882,"%",""))/100,H2882*AG2882))-Tabela1[[#This Row],[PESO EXPEDIDO2]]</f>
        <v>0</v>
      </c>
      <c r="BB2882" s="44">
        <f t="shared" si="386"/>
        <v>0</v>
      </c>
      <c r="BC2882" s="44">
        <f t="shared" si="387"/>
        <v>0</v>
      </c>
      <c r="BD2882" s="44"/>
    </row>
    <row r="2883" spans="1:56" ht="15.75" hidden="1" customHeight="1" x14ac:dyDescent="0.25">
      <c r="A2883" s="6"/>
      <c r="B2883" s="22"/>
      <c r="C2883" s="7"/>
      <c r="D2883" s="46"/>
      <c r="E2883" s="7"/>
      <c r="F2883" s="7"/>
      <c r="G2883" s="44"/>
      <c r="H2883" s="41">
        <f>Tabela1[[#This Row],[PESO UNI]]*Tabela1[[#This Row],[QTE]]</f>
        <v>0</v>
      </c>
      <c r="I2883" s="7"/>
      <c r="J2883" s="8"/>
      <c r="K2883" s="8"/>
      <c r="L2883" s="9"/>
      <c r="M2883" s="10"/>
      <c r="N2883" s="8"/>
      <c r="O2883" s="12"/>
      <c r="P2883" s="13"/>
      <c r="Q2883" s="14">
        <f>Tabela1[[#This Row],[QTDE/ Fabricação]]-Tabela1[[#This Row],[QTE]]</f>
        <v>0</v>
      </c>
      <c r="R2883" s="19">
        <f t="shared" si="382"/>
        <v>0</v>
      </c>
      <c r="S2883" s="19">
        <f t="shared" si="381"/>
        <v>0</v>
      </c>
      <c r="T2883" s="20">
        <f t="shared" si="383"/>
        <v>0</v>
      </c>
      <c r="U2883" s="17">
        <f>IFERROR(SUMIF('LISTA DE EMBARQUE'!B:B,MICRO!E:E,'LISTA DE EMBARQUE'!G:G),"")</f>
        <v>0</v>
      </c>
      <c r="V2883" s="12" t="str">
        <f>IFERROR(VLOOKUP(Tabela1[[#This Row],[COD.MDE]],'LISTA DE EMBARQUE'!B:L,11,0),"")</f>
        <v/>
      </c>
      <c r="W2883" s="13" t="str">
        <f>IFERROR(COUNTIF(#REF!,Tabela1[[#This Row],[Colunas5]]),"")</f>
        <v/>
      </c>
      <c r="X2883" s="14">
        <f>Tabela1[[#This Row],[QIANTIDADE EXPEDIDA]]*Tabela1[[#This Row],[PESO UNI]]</f>
        <v>0</v>
      </c>
      <c r="Y2883" s="14">
        <f t="shared" si="384"/>
        <v>0</v>
      </c>
      <c r="Z2883" s="21">
        <f>Tabela1[[#This Row],[PESO TOTAL]]-Tabela1[[#This Row],[Peso Expedido]]</f>
        <v>0</v>
      </c>
      <c r="AA2883" s="18"/>
      <c r="AB2883" s="40" t="s">
        <v>3204</v>
      </c>
      <c r="AC2883" s="40"/>
      <c r="AD2883" s="40"/>
      <c r="AE2883" s="40"/>
      <c r="AF2883" s="40"/>
      <c r="AG2883" s="40"/>
      <c r="AH2883" s="40"/>
      <c r="AI2883" s="40" t="str">
        <f t="shared" si="380"/>
        <v>ok</v>
      </c>
      <c r="AJ2883"/>
      <c r="AK2883" t="str">
        <f>Tabela1[[#This Row],[Coluna1]]&amp;Tabela1[[#This Row],[PEDIDO]]</f>
        <v/>
      </c>
      <c r="AL2883"/>
      <c r="AM2883"/>
      <c r="AN2883"/>
      <c r="AO2883" t="str">
        <f t="shared" si="385"/>
        <v>/</v>
      </c>
      <c r="AP2883" t="str">
        <f>Tabela1[[#This Row],[TAG]]&amp;Tabela1[[#This Row],[PEDIDO]]&amp;Tabela1[[#This Row],[PRODUTO]]</f>
        <v/>
      </c>
      <c r="AQ2883" s="23" t="str">
        <f>Tabela1[[#This Row],[PRODUTO]]&amp;Tabela1[[#This Row],[TAG]]</f>
        <v/>
      </c>
      <c r="AR2883" s="183">
        <f>Tabela1[[#This Row],[PESO TOTAL]]*Tabela1[[#This Row],[MATÉRIA PRIMA]]</f>
        <v>0</v>
      </c>
      <c r="AS2883" s="28">
        <f>Tabela1[[#This Row],[PESO TOTAL]]*Tabela1[[#This Row],[PREPARAÇÃO ]]</f>
        <v>0</v>
      </c>
      <c r="AT2883" s="28">
        <f>Tabela1[[#This Row],[PESO TOTAL]]*Tabela1[[#This Row],[CALDEIRARIA]]</f>
        <v>0</v>
      </c>
      <c r="AU2883" s="28">
        <f>Tabela1[[#This Row],[PESO TOTAL]]*Tabela1[[#This Row],[SOLDA]]</f>
        <v>0</v>
      </c>
      <c r="AV2883" s="28">
        <f>Tabela1[[#This Row],[PESO TOTAL]]*Tabela1[[#This Row],[ACABAMENTO]]</f>
        <v>0</v>
      </c>
      <c r="AW2883" s="28">
        <f>Tabela1[[#This Row],[PESO TOTAL]]*Tabela1[[#This Row],[PRONTO ACABADO]]</f>
        <v>0</v>
      </c>
      <c r="AX2883" s="28">
        <f>Tabela1[[#This Row],[PESO TOTAL]]*Tabela1[[#This Row],[EXPEDIÇÃO ]]</f>
        <v>0</v>
      </c>
      <c r="AY2883" s="28" t="str">
        <f>Tabela1[[#This Row],[PEDIDO]]&amp;Tabela1[[#This Row],[PRODUTO]]</f>
        <v/>
      </c>
      <c r="AZ2883" s="44">
        <f>IF(AF2883="",0,IF(ISTEXT(AF2883),H2883*VALUE(SUBSTITUTE(AF2883,"%",""))/100,H2883*AF2883))-Tabela1[[#This Row],[PRONTO ACABADO2]]</f>
        <v>0</v>
      </c>
      <c r="BA2883" s="44">
        <f>IF(AG2883="",0,IF(ISTEXT(AG2883),H2883*VALUE(SUBSTITUTE(AG2883,"%",""))/100,H2883*AG2883))-Tabela1[[#This Row],[PESO EXPEDIDO2]]</f>
        <v>0</v>
      </c>
      <c r="BB2883" s="44">
        <f t="shared" si="386"/>
        <v>0</v>
      </c>
      <c r="BC2883" s="44">
        <f t="shared" si="387"/>
        <v>0</v>
      </c>
      <c r="BD2883" s="44"/>
    </row>
    <row r="2884" spans="1:56" ht="15.75" hidden="1" customHeight="1" x14ac:dyDescent="0.25">
      <c r="A2884" s="6"/>
      <c r="B2884" s="22"/>
      <c r="C2884" s="7"/>
      <c r="D2884" s="46"/>
      <c r="E2884" s="7"/>
      <c r="F2884" s="7"/>
      <c r="G2884" s="44"/>
      <c r="H2884" s="41">
        <f>Tabela1[[#This Row],[PESO UNI]]*Tabela1[[#This Row],[QTE]]</f>
        <v>0</v>
      </c>
      <c r="I2884" s="7"/>
      <c r="J2884" s="8"/>
      <c r="K2884" s="8"/>
      <c r="L2884" s="9"/>
      <c r="M2884" s="10"/>
      <c r="N2884" s="8"/>
      <c r="O2884" s="12"/>
      <c r="P2884" s="13"/>
      <c r="Q2884" s="14">
        <f>Tabela1[[#This Row],[QTDE/ Fabricação]]-Tabela1[[#This Row],[QTE]]</f>
        <v>0</v>
      </c>
      <c r="R2884" s="19">
        <f t="shared" si="382"/>
        <v>0</v>
      </c>
      <c r="S2884" s="19">
        <f t="shared" si="381"/>
        <v>0</v>
      </c>
      <c r="T2884" s="20">
        <f t="shared" si="383"/>
        <v>0</v>
      </c>
      <c r="U2884" s="17">
        <f>IFERROR(SUMIF('LISTA DE EMBARQUE'!B:B,MICRO!E:E,'LISTA DE EMBARQUE'!G:G),"")</f>
        <v>0</v>
      </c>
      <c r="V2884" s="12" t="str">
        <f>IFERROR(VLOOKUP(Tabela1[[#This Row],[COD.MDE]],'LISTA DE EMBARQUE'!B:L,11,0),"")</f>
        <v/>
      </c>
      <c r="W2884" s="13" t="str">
        <f>IFERROR(COUNTIF(#REF!,Tabela1[[#This Row],[Colunas5]]),"")</f>
        <v/>
      </c>
      <c r="X2884" s="14">
        <f>Tabela1[[#This Row],[QIANTIDADE EXPEDIDA]]*Tabela1[[#This Row],[PESO UNI]]</f>
        <v>0</v>
      </c>
      <c r="Y2884" s="14">
        <f t="shared" si="384"/>
        <v>0</v>
      </c>
      <c r="Z2884" s="21">
        <f>Tabela1[[#This Row],[PESO TOTAL]]-Tabela1[[#This Row],[Peso Expedido]]</f>
        <v>0</v>
      </c>
      <c r="AA2884" s="18"/>
      <c r="AB2884" s="40" t="s">
        <v>3204</v>
      </c>
      <c r="AC2884" s="40"/>
      <c r="AD2884" s="40"/>
      <c r="AE2884" s="40"/>
      <c r="AF2884" s="40"/>
      <c r="AG2884" s="40"/>
      <c r="AH2884" s="40"/>
      <c r="AI2884" s="40" t="str">
        <f t="shared" si="380"/>
        <v>ok</v>
      </c>
      <c r="AJ2884"/>
      <c r="AK2884" t="str">
        <f>Tabela1[[#This Row],[Coluna1]]&amp;Tabela1[[#This Row],[PEDIDO]]</f>
        <v/>
      </c>
      <c r="AL2884"/>
      <c r="AM2884"/>
      <c r="AN2884"/>
      <c r="AO2884" t="str">
        <f t="shared" si="385"/>
        <v>/</v>
      </c>
      <c r="AP2884" t="str">
        <f>Tabela1[[#This Row],[TAG]]&amp;Tabela1[[#This Row],[PEDIDO]]&amp;Tabela1[[#This Row],[PRODUTO]]</f>
        <v/>
      </c>
      <c r="AQ2884" s="23" t="str">
        <f>Tabela1[[#This Row],[PRODUTO]]&amp;Tabela1[[#This Row],[TAG]]</f>
        <v/>
      </c>
      <c r="AR2884" s="183">
        <f>Tabela1[[#This Row],[PESO TOTAL]]*Tabela1[[#This Row],[MATÉRIA PRIMA]]</f>
        <v>0</v>
      </c>
      <c r="AS2884" s="28">
        <f>Tabela1[[#This Row],[PESO TOTAL]]*Tabela1[[#This Row],[PREPARAÇÃO ]]</f>
        <v>0</v>
      </c>
      <c r="AT2884" s="28">
        <f>Tabela1[[#This Row],[PESO TOTAL]]*Tabela1[[#This Row],[CALDEIRARIA]]</f>
        <v>0</v>
      </c>
      <c r="AU2884" s="28">
        <f>Tabela1[[#This Row],[PESO TOTAL]]*Tabela1[[#This Row],[SOLDA]]</f>
        <v>0</v>
      </c>
      <c r="AV2884" s="28">
        <f>Tabela1[[#This Row],[PESO TOTAL]]*Tabela1[[#This Row],[ACABAMENTO]]</f>
        <v>0</v>
      </c>
      <c r="AW2884" s="28">
        <f>Tabela1[[#This Row],[PESO TOTAL]]*Tabela1[[#This Row],[PRONTO ACABADO]]</f>
        <v>0</v>
      </c>
      <c r="AX2884" s="28">
        <f>Tabela1[[#This Row],[PESO TOTAL]]*Tabela1[[#This Row],[EXPEDIÇÃO ]]</f>
        <v>0</v>
      </c>
      <c r="AY2884" s="28" t="str">
        <f>Tabela1[[#This Row],[PEDIDO]]&amp;Tabela1[[#This Row],[PRODUTO]]</f>
        <v/>
      </c>
      <c r="AZ2884" s="44">
        <f>IF(AF2884="",0,IF(ISTEXT(AF2884),H2884*VALUE(SUBSTITUTE(AF2884,"%",""))/100,H2884*AF2884))-Tabela1[[#This Row],[PRONTO ACABADO2]]</f>
        <v>0</v>
      </c>
      <c r="BA2884" s="44">
        <f>IF(AG2884="",0,IF(ISTEXT(AG2884),H2884*VALUE(SUBSTITUTE(AG2884,"%",""))/100,H2884*AG2884))-Tabela1[[#This Row],[PESO EXPEDIDO2]]</f>
        <v>0</v>
      </c>
      <c r="BB2884" s="44">
        <f t="shared" si="386"/>
        <v>0</v>
      </c>
      <c r="BC2884" s="44">
        <f t="shared" si="387"/>
        <v>0</v>
      </c>
      <c r="BD2884" s="44"/>
    </row>
    <row r="2885" spans="1:56" ht="15.75" hidden="1" customHeight="1" x14ac:dyDescent="0.25">
      <c r="A2885" s="6"/>
      <c r="B2885" s="22"/>
      <c r="C2885" s="7"/>
      <c r="D2885" s="46"/>
      <c r="E2885" s="7"/>
      <c r="F2885" s="7"/>
      <c r="G2885" s="44"/>
      <c r="H2885" s="41">
        <f>Tabela1[[#This Row],[PESO UNI]]*Tabela1[[#This Row],[QTE]]</f>
        <v>0</v>
      </c>
      <c r="I2885" s="7"/>
      <c r="J2885" s="8"/>
      <c r="K2885" s="8"/>
      <c r="L2885" s="9"/>
      <c r="M2885" s="10"/>
      <c r="N2885" s="8"/>
      <c r="O2885" s="12"/>
      <c r="P2885" s="13"/>
      <c r="Q2885" s="14">
        <f>Tabela1[[#This Row],[QTDE/ Fabricação]]-Tabela1[[#This Row],[QTE]]</f>
        <v>0</v>
      </c>
      <c r="R2885" s="19">
        <f t="shared" si="382"/>
        <v>0</v>
      </c>
      <c r="S2885" s="19">
        <f t="shared" si="381"/>
        <v>0</v>
      </c>
      <c r="T2885" s="20">
        <f t="shared" si="383"/>
        <v>0</v>
      </c>
      <c r="U2885" s="17">
        <f>IFERROR(SUMIF('LISTA DE EMBARQUE'!B:B,MICRO!E:E,'LISTA DE EMBARQUE'!G:G),"")</f>
        <v>0</v>
      </c>
      <c r="V2885" s="12" t="str">
        <f>IFERROR(VLOOKUP(Tabela1[[#This Row],[COD.MDE]],'LISTA DE EMBARQUE'!B:L,11,0),"")</f>
        <v/>
      </c>
      <c r="W2885" s="13" t="str">
        <f>IFERROR(COUNTIF(#REF!,Tabela1[[#This Row],[Colunas5]]),"")</f>
        <v/>
      </c>
      <c r="X2885" s="14">
        <f>Tabela1[[#This Row],[QIANTIDADE EXPEDIDA]]*Tabela1[[#This Row],[PESO UNI]]</f>
        <v>0</v>
      </c>
      <c r="Y2885" s="14">
        <f t="shared" si="384"/>
        <v>0</v>
      </c>
      <c r="Z2885" s="21">
        <f>Tabela1[[#This Row],[PESO TOTAL]]-Tabela1[[#This Row],[Peso Expedido]]</f>
        <v>0</v>
      </c>
      <c r="AA2885" s="18"/>
      <c r="AB2885" s="40" t="s">
        <v>3204</v>
      </c>
      <c r="AC2885" s="40"/>
      <c r="AD2885" s="40"/>
      <c r="AE2885" s="40"/>
      <c r="AF2885" s="40"/>
      <c r="AG2885" s="40"/>
      <c r="AH2885" s="40"/>
      <c r="AI2885" s="40" t="str">
        <f t="shared" si="380"/>
        <v>ok</v>
      </c>
      <c r="AJ2885"/>
      <c r="AK2885" t="str">
        <f>Tabela1[[#This Row],[Coluna1]]&amp;Tabela1[[#This Row],[PEDIDO]]</f>
        <v/>
      </c>
      <c r="AL2885"/>
      <c r="AM2885"/>
      <c r="AN2885"/>
      <c r="AO2885" t="str">
        <f t="shared" si="385"/>
        <v>/</v>
      </c>
      <c r="AP2885" t="str">
        <f>Tabela1[[#This Row],[TAG]]&amp;Tabela1[[#This Row],[PEDIDO]]&amp;Tabela1[[#This Row],[PRODUTO]]</f>
        <v/>
      </c>
      <c r="AQ2885" s="23" t="str">
        <f>Tabela1[[#This Row],[PRODUTO]]&amp;Tabela1[[#This Row],[TAG]]</f>
        <v/>
      </c>
      <c r="AR2885" s="183">
        <f>Tabela1[[#This Row],[PESO TOTAL]]*Tabela1[[#This Row],[MATÉRIA PRIMA]]</f>
        <v>0</v>
      </c>
      <c r="AS2885" s="28">
        <f>Tabela1[[#This Row],[PESO TOTAL]]*Tabela1[[#This Row],[PREPARAÇÃO ]]</f>
        <v>0</v>
      </c>
      <c r="AT2885" s="28">
        <f>Tabela1[[#This Row],[PESO TOTAL]]*Tabela1[[#This Row],[CALDEIRARIA]]</f>
        <v>0</v>
      </c>
      <c r="AU2885" s="28">
        <f>Tabela1[[#This Row],[PESO TOTAL]]*Tabela1[[#This Row],[SOLDA]]</f>
        <v>0</v>
      </c>
      <c r="AV2885" s="28">
        <f>Tabela1[[#This Row],[PESO TOTAL]]*Tabela1[[#This Row],[ACABAMENTO]]</f>
        <v>0</v>
      </c>
      <c r="AW2885" s="28">
        <f>Tabela1[[#This Row],[PESO TOTAL]]*Tabela1[[#This Row],[PRONTO ACABADO]]</f>
        <v>0</v>
      </c>
      <c r="AX2885" s="28">
        <f>Tabela1[[#This Row],[PESO TOTAL]]*Tabela1[[#This Row],[EXPEDIÇÃO ]]</f>
        <v>0</v>
      </c>
      <c r="AY2885" s="28" t="str">
        <f>Tabela1[[#This Row],[PEDIDO]]&amp;Tabela1[[#This Row],[PRODUTO]]</f>
        <v/>
      </c>
      <c r="AZ2885" s="44">
        <f>IF(AF2885="",0,IF(ISTEXT(AF2885),H2885*VALUE(SUBSTITUTE(AF2885,"%",""))/100,H2885*AF2885))-Tabela1[[#This Row],[PRONTO ACABADO2]]</f>
        <v>0</v>
      </c>
      <c r="BA2885" s="44">
        <f>IF(AG2885="",0,IF(ISTEXT(AG2885),H2885*VALUE(SUBSTITUTE(AG2885,"%",""))/100,H2885*AG2885))-Tabela1[[#This Row],[PESO EXPEDIDO2]]</f>
        <v>0</v>
      </c>
      <c r="BB2885" s="44">
        <f t="shared" si="386"/>
        <v>0</v>
      </c>
      <c r="BC2885" s="44">
        <f t="shared" si="387"/>
        <v>0</v>
      </c>
      <c r="BD2885" s="44"/>
    </row>
    <row r="2886" spans="1:56" ht="15.75" hidden="1" customHeight="1" x14ac:dyDescent="0.25">
      <c r="A2886" s="6"/>
      <c r="B2886" s="22"/>
      <c r="C2886" s="7"/>
      <c r="D2886" s="46"/>
      <c r="E2886" s="7"/>
      <c r="F2886" s="7"/>
      <c r="G2886" s="44"/>
      <c r="H2886" s="41">
        <f>Tabela1[[#This Row],[PESO UNI]]*Tabela1[[#This Row],[QTE]]</f>
        <v>0</v>
      </c>
      <c r="I2886" s="7"/>
      <c r="J2886" s="8"/>
      <c r="K2886" s="8"/>
      <c r="L2886" s="9"/>
      <c r="M2886" s="10"/>
      <c r="N2886" s="8"/>
      <c r="O2886" s="12"/>
      <c r="P2886" s="13"/>
      <c r="Q2886" s="14">
        <f>Tabela1[[#This Row],[QTDE/ Fabricação]]-Tabela1[[#This Row],[QTE]]</f>
        <v>0</v>
      </c>
      <c r="R2886" s="19">
        <f t="shared" si="382"/>
        <v>0</v>
      </c>
      <c r="S2886" s="19">
        <f t="shared" si="381"/>
        <v>0</v>
      </c>
      <c r="T2886" s="20">
        <f t="shared" si="383"/>
        <v>0</v>
      </c>
      <c r="U2886" s="17">
        <f>IFERROR(SUMIF('LISTA DE EMBARQUE'!B:B,MICRO!E:E,'LISTA DE EMBARQUE'!G:G),"")</f>
        <v>0</v>
      </c>
      <c r="V2886" s="12" t="str">
        <f>IFERROR(VLOOKUP(Tabela1[[#This Row],[COD.MDE]],'LISTA DE EMBARQUE'!B:L,11,0),"")</f>
        <v/>
      </c>
      <c r="W2886" s="13" t="str">
        <f>IFERROR(COUNTIF(#REF!,Tabela1[[#This Row],[Colunas5]]),"")</f>
        <v/>
      </c>
      <c r="X2886" s="14">
        <f>Tabela1[[#This Row],[QIANTIDADE EXPEDIDA]]*Tabela1[[#This Row],[PESO UNI]]</f>
        <v>0</v>
      </c>
      <c r="Y2886" s="14">
        <f t="shared" si="384"/>
        <v>0</v>
      </c>
      <c r="Z2886" s="21">
        <f>Tabela1[[#This Row],[PESO TOTAL]]-Tabela1[[#This Row],[Peso Expedido]]</f>
        <v>0</v>
      </c>
      <c r="AA2886" s="18"/>
      <c r="AB2886" s="40" t="s">
        <v>3204</v>
      </c>
      <c r="AC2886" s="40"/>
      <c r="AD2886" s="40"/>
      <c r="AE2886" s="40"/>
      <c r="AF2886" s="40"/>
      <c r="AG2886" s="40"/>
      <c r="AH2886" s="40"/>
      <c r="AI2886" s="40" t="str">
        <f t="shared" si="380"/>
        <v>ok</v>
      </c>
      <c r="AJ2886"/>
      <c r="AK2886" t="str">
        <f>Tabela1[[#This Row],[Coluna1]]&amp;Tabela1[[#This Row],[PEDIDO]]</f>
        <v/>
      </c>
      <c r="AL2886"/>
      <c r="AM2886"/>
      <c r="AN2886"/>
      <c r="AO2886" t="str">
        <f t="shared" si="385"/>
        <v>/</v>
      </c>
      <c r="AP2886" t="str">
        <f>Tabela1[[#This Row],[TAG]]&amp;Tabela1[[#This Row],[PEDIDO]]&amp;Tabela1[[#This Row],[PRODUTO]]</f>
        <v/>
      </c>
      <c r="AQ2886" s="23" t="str">
        <f>Tabela1[[#This Row],[PRODUTO]]&amp;Tabela1[[#This Row],[TAG]]</f>
        <v/>
      </c>
      <c r="AR2886" s="183">
        <f>Tabela1[[#This Row],[PESO TOTAL]]*Tabela1[[#This Row],[MATÉRIA PRIMA]]</f>
        <v>0</v>
      </c>
      <c r="AS2886" s="28">
        <f>Tabela1[[#This Row],[PESO TOTAL]]*Tabela1[[#This Row],[PREPARAÇÃO ]]</f>
        <v>0</v>
      </c>
      <c r="AT2886" s="28">
        <f>Tabela1[[#This Row],[PESO TOTAL]]*Tabela1[[#This Row],[CALDEIRARIA]]</f>
        <v>0</v>
      </c>
      <c r="AU2886" s="28">
        <f>Tabela1[[#This Row],[PESO TOTAL]]*Tabela1[[#This Row],[SOLDA]]</f>
        <v>0</v>
      </c>
      <c r="AV2886" s="28">
        <f>Tabela1[[#This Row],[PESO TOTAL]]*Tabela1[[#This Row],[ACABAMENTO]]</f>
        <v>0</v>
      </c>
      <c r="AW2886" s="28">
        <f>Tabela1[[#This Row],[PESO TOTAL]]*Tabela1[[#This Row],[PRONTO ACABADO]]</f>
        <v>0</v>
      </c>
      <c r="AX2886" s="28">
        <f>Tabela1[[#This Row],[PESO TOTAL]]*Tabela1[[#This Row],[EXPEDIÇÃO ]]</f>
        <v>0</v>
      </c>
      <c r="AY2886" s="28" t="str">
        <f>Tabela1[[#This Row],[PEDIDO]]&amp;Tabela1[[#This Row],[PRODUTO]]</f>
        <v/>
      </c>
      <c r="AZ2886" s="44">
        <f>IF(AF2886="",0,IF(ISTEXT(AF2886),H2886*VALUE(SUBSTITUTE(AF2886,"%",""))/100,H2886*AF2886))-Tabela1[[#This Row],[PRONTO ACABADO2]]</f>
        <v>0</v>
      </c>
      <c r="BA2886" s="44">
        <f>IF(AG2886="",0,IF(ISTEXT(AG2886),H2886*VALUE(SUBSTITUTE(AG2886,"%",""))/100,H2886*AG2886))-Tabela1[[#This Row],[PESO EXPEDIDO2]]</f>
        <v>0</v>
      </c>
      <c r="BB2886" s="44">
        <f t="shared" si="386"/>
        <v>0</v>
      </c>
      <c r="BC2886" s="44">
        <f t="shared" si="387"/>
        <v>0</v>
      </c>
      <c r="BD2886" s="44"/>
    </row>
    <row r="2887" spans="1:56" ht="15.75" hidden="1" customHeight="1" x14ac:dyDescent="0.25">
      <c r="A2887" s="6"/>
      <c r="B2887" s="22"/>
      <c r="C2887" s="7"/>
      <c r="D2887" s="46"/>
      <c r="E2887" s="7"/>
      <c r="F2887" s="7"/>
      <c r="G2887" s="44"/>
      <c r="H2887" s="41">
        <f>Tabela1[[#This Row],[PESO UNI]]*Tabela1[[#This Row],[QTE]]</f>
        <v>0</v>
      </c>
      <c r="I2887" s="7"/>
      <c r="J2887" s="8"/>
      <c r="K2887" s="8"/>
      <c r="L2887" s="9"/>
      <c r="M2887" s="10"/>
      <c r="N2887" s="8"/>
      <c r="O2887" s="12"/>
      <c r="P2887" s="13"/>
      <c r="Q2887" s="14">
        <f>Tabela1[[#This Row],[QTDE/ Fabricação]]-Tabela1[[#This Row],[QTE]]</f>
        <v>0</v>
      </c>
      <c r="R2887" s="19">
        <f t="shared" si="382"/>
        <v>0</v>
      </c>
      <c r="S2887" s="19">
        <f t="shared" si="381"/>
        <v>0</v>
      </c>
      <c r="T2887" s="20">
        <f t="shared" si="383"/>
        <v>0</v>
      </c>
      <c r="U2887" s="17">
        <f>IFERROR(SUMIF('LISTA DE EMBARQUE'!B:B,MICRO!E:E,'LISTA DE EMBARQUE'!G:G),"")</f>
        <v>0</v>
      </c>
      <c r="V2887" s="12" t="str">
        <f>IFERROR(VLOOKUP(Tabela1[[#This Row],[COD.MDE]],'LISTA DE EMBARQUE'!B:L,11,0),"")</f>
        <v/>
      </c>
      <c r="W2887" s="13" t="str">
        <f>IFERROR(COUNTIF(#REF!,Tabela1[[#This Row],[Colunas5]]),"")</f>
        <v/>
      </c>
      <c r="X2887" s="14">
        <f>Tabela1[[#This Row],[QIANTIDADE EXPEDIDA]]*Tabela1[[#This Row],[PESO UNI]]</f>
        <v>0</v>
      </c>
      <c r="Y2887" s="14">
        <f t="shared" si="384"/>
        <v>0</v>
      </c>
      <c r="Z2887" s="21">
        <f>Tabela1[[#This Row],[PESO TOTAL]]-Tabela1[[#This Row],[Peso Expedido]]</f>
        <v>0</v>
      </c>
      <c r="AA2887" s="18"/>
      <c r="AB2887" s="40" t="s">
        <v>342</v>
      </c>
      <c r="AC2887" s="40"/>
      <c r="AD2887" s="40"/>
      <c r="AE2887" s="40"/>
      <c r="AF2887" s="40"/>
      <c r="AG2887" s="40"/>
      <c r="AH2887" s="40"/>
      <c r="AI2887" s="40" t="str">
        <f t="shared" si="380"/>
        <v>ok</v>
      </c>
      <c r="AJ2887"/>
      <c r="AK2887" t="str">
        <f>Tabela1[[#This Row],[Coluna1]]&amp;Tabela1[[#This Row],[PEDIDO]]</f>
        <v/>
      </c>
      <c r="AL2887"/>
      <c r="AM2887"/>
      <c r="AN2887"/>
      <c r="AO2887" t="str">
        <f t="shared" si="385"/>
        <v>/</v>
      </c>
      <c r="AP2887" t="str">
        <f>Tabela1[[#This Row],[TAG]]&amp;Tabela1[[#This Row],[PEDIDO]]&amp;Tabela1[[#This Row],[PRODUTO]]</f>
        <v/>
      </c>
      <c r="AQ2887" s="23" t="str">
        <f>Tabela1[[#This Row],[PRODUTO]]&amp;Tabela1[[#This Row],[TAG]]</f>
        <v/>
      </c>
      <c r="AR2887" s="183">
        <f>Tabela1[[#This Row],[PESO TOTAL]]*Tabela1[[#This Row],[MATÉRIA PRIMA]]</f>
        <v>0</v>
      </c>
      <c r="AS2887" s="28">
        <f>Tabela1[[#This Row],[PESO TOTAL]]*Tabela1[[#This Row],[PREPARAÇÃO ]]</f>
        <v>0</v>
      </c>
      <c r="AT2887" s="28">
        <f>Tabela1[[#This Row],[PESO TOTAL]]*Tabela1[[#This Row],[CALDEIRARIA]]</f>
        <v>0</v>
      </c>
      <c r="AU2887" s="28">
        <f>Tabela1[[#This Row],[PESO TOTAL]]*Tabela1[[#This Row],[SOLDA]]</f>
        <v>0</v>
      </c>
      <c r="AV2887" s="28">
        <f>Tabela1[[#This Row],[PESO TOTAL]]*Tabela1[[#This Row],[ACABAMENTO]]</f>
        <v>0</v>
      </c>
      <c r="AW2887" s="28">
        <f>Tabela1[[#This Row],[PESO TOTAL]]*Tabela1[[#This Row],[PRONTO ACABADO]]</f>
        <v>0</v>
      </c>
      <c r="AX2887" s="28">
        <f>Tabela1[[#This Row],[PESO TOTAL]]*Tabela1[[#This Row],[EXPEDIÇÃO ]]</f>
        <v>0</v>
      </c>
      <c r="AY2887" s="28" t="str">
        <f>Tabela1[[#This Row],[PEDIDO]]&amp;Tabela1[[#This Row],[PRODUTO]]</f>
        <v/>
      </c>
      <c r="AZ2887" s="44">
        <f>IF(AF2887="",0,IF(ISTEXT(AF2887),H2887*VALUE(SUBSTITUTE(AF2887,"%",""))/100,H2887*AF2887))-Tabela1[[#This Row],[PRONTO ACABADO2]]</f>
        <v>0</v>
      </c>
      <c r="BA2887" s="44">
        <f>IF(AG2887="",0,IF(ISTEXT(AG2887),H2887*VALUE(SUBSTITUTE(AG2887,"%",""))/100,H2887*AG2887))-Tabela1[[#This Row],[PESO EXPEDIDO2]]</f>
        <v>0</v>
      </c>
      <c r="BB2887" s="44">
        <f t="shared" si="386"/>
        <v>0</v>
      </c>
      <c r="BC2887" s="44">
        <f t="shared" si="387"/>
        <v>0</v>
      </c>
      <c r="BD2887" s="44"/>
    </row>
    <row r="2888" spans="1:56" ht="15.75" hidden="1" customHeight="1" x14ac:dyDescent="0.25">
      <c r="A2888" s="6"/>
      <c r="B2888" s="22"/>
      <c r="C2888" s="7"/>
      <c r="D2888" s="46"/>
      <c r="E2888" s="7"/>
      <c r="F2888" s="7"/>
      <c r="G2888" s="44"/>
      <c r="H2888" s="41">
        <f>Tabela1[[#This Row],[PESO UNI]]*Tabela1[[#This Row],[QTE]]</f>
        <v>0</v>
      </c>
      <c r="I2888" s="7"/>
      <c r="J2888" s="8"/>
      <c r="K2888" s="8"/>
      <c r="L2888" s="9"/>
      <c r="M2888" s="10"/>
      <c r="N2888" s="8"/>
      <c r="O2888" s="12"/>
      <c r="P2888" s="13"/>
      <c r="Q2888" s="14">
        <f>Tabela1[[#This Row],[QTDE/ Fabricação]]-Tabela1[[#This Row],[QTE]]</f>
        <v>0</v>
      </c>
      <c r="R2888" s="19">
        <f t="shared" si="382"/>
        <v>0</v>
      </c>
      <c r="S2888" s="19">
        <f t="shared" si="381"/>
        <v>0</v>
      </c>
      <c r="T2888" s="20">
        <f t="shared" si="383"/>
        <v>0</v>
      </c>
      <c r="U2888" s="17">
        <f>IFERROR(SUMIF('LISTA DE EMBARQUE'!B:B,MICRO!E:E,'LISTA DE EMBARQUE'!G:G),"")</f>
        <v>0</v>
      </c>
      <c r="V2888" s="12" t="str">
        <f>IFERROR(VLOOKUP(Tabela1[[#This Row],[COD.MDE]],'LISTA DE EMBARQUE'!B:L,11,0),"")</f>
        <v/>
      </c>
      <c r="W2888" s="13" t="str">
        <f>IFERROR(COUNTIF(#REF!,Tabela1[[#This Row],[Colunas5]]),"")</f>
        <v/>
      </c>
      <c r="X2888" s="14">
        <f>Tabela1[[#This Row],[QIANTIDADE EXPEDIDA]]*Tabela1[[#This Row],[PESO UNI]]</f>
        <v>0</v>
      </c>
      <c r="Y2888" s="14">
        <f t="shared" si="384"/>
        <v>0</v>
      </c>
      <c r="Z2888" s="21">
        <f>Tabela1[[#This Row],[PESO TOTAL]]-Tabela1[[#This Row],[Peso Expedido]]</f>
        <v>0</v>
      </c>
      <c r="AA2888" s="18"/>
      <c r="AB2888" s="40" t="s">
        <v>3204</v>
      </c>
      <c r="AC2888" s="40"/>
      <c r="AD2888" s="40"/>
      <c r="AE2888" s="40"/>
      <c r="AF2888" s="40"/>
      <c r="AG2888" s="40"/>
      <c r="AH2888" s="40"/>
      <c r="AI2888" s="40" t="str">
        <f t="shared" si="380"/>
        <v>ok</v>
      </c>
      <c r="AJ2888"/>
      <c r="AK2888" t="str">
        <f>Tabela1[[#This Row],[Coluna1]]&amp;Tabela1[[#This Row],[PEDIDO]]</f>
        <v/>
      </c>
      <c r="AL2888"/>
      <c r="AM2888"/>
      <c r="AN2888"/>
      <c r="AO2888" t="str">
        <f t="shared" si="385"/>
        <v>/</v>
      </c>
      <c r="AP2888" t="str">
        <f>Tabela1[[#This Row],[TAG]]&amp;Tabela1[[#This Row],[PEDIDO]]&amp;Tabela1[[#This Row],[PRODUTO]]</f>
        <v/>
      </c>
      <c r="AQ2888" s="23" t="str">
        <f>Tabela1[[#This Row],[PRODUTO]]&amp;Tabela1[[#This Row],[TAG]]</f>
        <v/>
      </c>
      <c r="AR2888" s="183">
        <f>Tabela1[[#This Row],[PESO TOTAL]]*Tabela1[[#This Row],[MATÉRIA PRIMA]]</f>
        <v>0</v>
      </c>
      <c r="AS2888" s="28">
        <f>Tabela1[[#This Row],[PESO TOTAL]]*Tabela1[[#This Row],[PREPARAÇÃO ]]</f>
        <v>0</v>
      </c>
      <c r="AT2888" s="28">
        <f>Tabela1[[#This Row],[PESO TOTAL]]*Tabela1[[#This Row],[CALDEIRARIA]]</f>
        <v>0</v>
      </c>
      <c r="AU2888" s="28">
        <f>Tabela1[[#This Row],[PESO TOTAL]]*Tabela1[[#This Row],[SOLDA]]</f>
        <v>0</v>
      </c>
      <c r="AV2888" s="28">
        <f>Tabela1[[#This Row],[PESO TOTAL]]*Tabela1[[#This Row],[ACABAMENTO]]</f>
        <v>0</v>
      </c>
      <c r="AW2888" s="28">
        <f>Tabela1[[#This Row],[PESO TOTAL]]*Tabela1[[#This Row],[PRONTO ACABADO]]</f>
        <v>0</v>
      </c>
      <c r="AX2888" s="28">
        <f>Tabela1[[#This Row],[PESO TOTAL]]*Tabela1[[#This Row],[EXPEDIÇÃO ]]</f>
        <v>0</v>
      </c>
      <c r="AY2888" s="28" t="str">
        <f>Tabela1[[#This Row],[PEDIDO]]&amp;Tabela1[[#This Row],[PRODUTO]]</f>
        <v/>
      </c>
      <c r="AZ2888" s="44">
        <f>IF(AF2888="",0,IF(ISTEXT(AF2888),H2888*VALUE(SUBSTITUTE(AF2888,"%",""))/100,H2888*AF2888))-Tabela1[[#This Row],[PRONTO ACABADO2]]</f>
        <v>0</v>
      </c>
      <c r="BA2888" s="44">
        <f>IF(AG2888="",0,IF(ISTEXT(AG2888),H2888*VALUE(SUBSTITUTE(AG2888,"%",""))/100,H2888*AG2888))-Tabela1[[#This Row],[PESO EXPEDIDO2]]</f>
        <v>0</v>
      </c>
      <c r="BB2888" s="44">
        <f t="shared" si="386"/>
        <v>0</v>
      </c>
      <c r="BC2888" s="44">
        <f t="shared" si="387"/>
        <v>0</v>
      </c>
      <c r="BD2888" s="44"/>
    </row>
    <row r="2889" spans="1:56" ht="15.75" hidden="1" customHeight="1" x14ac:dyDescent="0.25">
      <c r="A2889" s="6"/>
      <c r="B2889" s="22"/>
      <c r="C2889" s="7"/>
      <c r="D2889" s="46"/>
      <c r="E2889" s="7"/>
      <c r="F2889" s="7"/>
      <c r="G2889" s="44"/>
      <c r="H2889" s="41">
        <f>Tabela1[[#This Row],[PESO UNI]]*Tabela1[[#This Row],[QTE]]</f>
        <v>0</v>
      </c>
      <c r="I2889" s="7"/>
      <c r="J2889" s="8"/>
      <c r="K2889" s="8"/>
      <c r="L2889" s="9"/>
      <c r="M2889" s="10"/>
      <c r="N2889" s="8"/>
      <c r="O2889" s="12"/>
      <c r="P2889" s="13"/>
      <c r="Q2889" s="14">
        <f>Tabela1[[#This Row],[QTDE/ Fabricação]]-Tabela1[[#This Row],[QTE]]</f>
        <v>0</v>
      </c>
      <c r="R2889" s="19">
        <f t="shared" si="382"/>
        <v>0</v>
      </c>
      <c r="S2889" s="19">
        <f t="shared" si="381"/>
        <v>0</v>
      </c>
      <c r="T2889" s="20">
        <f t="shared" si="383"/>
        <v>0</v>
      </c>
      <c r="U2889" s="17">
        <f>IFERROR(SUMIF('LISTA DE EMBARQUE'!B:B,MICRO!E:E,'LISTA DE EMBARQUE'!G:G),"")</f>
        <v>0</v>
      </c>
      <c r="V2889" s="12" t="str">
        <f>IFERROR(VLOOKUP(Tabela1[[#This Row],[COD.MDE]],'LISTA DE EMBARQUE'!B:L,11,0),"")</f>
        <v/>
      </c>
      <c r="W2889" s="13" t="str">
        <f>IFERROR(COUNTIF(#REF!,Tabela1[[#This Row],[Colunas5]]),"")</f>
        <v/>
      </c>
      <c r="X2889" s="14">
        <f>Tabela1[[#This Row],[QIANTIDADE EXPEDIDA]]*Tabela1[[#This Row],[PESO UNI]]</f>
        <v>0</v>
      </c>
      <c r="Y2889" s="14">
        <f t="shared" si="384"/>
        <v>0</v>
      </c>
      <c r="Z2889" s="21">
        <f>Tabela1[[#This Row],[PESO TOTAL]]-Tabela1[[#This Row],[Peso Expedido]]</f>
        <v>0</v>
      </c>
      <c r="AA2889" s="18"/>
      <c r="AB2889" s="40" t="s">
        <v>342</v>
      </c>
      <c r="AC2889" s="40"/>
      <c r="AD2889" s="40"/>
      <c r="AE2889" s="40"/>
      <c r="AF2889" s="40"/>
      <c r="AG2889" s="40"/>
      <c r="AH2889" s="40"/>
      <c r="AI2889" s="40" t="str">
        <f t="shared" si="380"/>
        <v>ok</v>
      </c>
      <c r="AJ2889"/>
      <c r="AK2889" t="str">
        <f>Tabela1[[#This Row],[Coluna1]]&amp;Tabela1[[#This Row],[PEDIDO]]</f>
        <v/>
      </c>
      <c r="AL2889"/>
      <c r="AM2889"/>
      <c r="AN2889"/>
      <c r="AO2889" t="str">
        <f t="shared" si="385"/>
        <v>/</v>
      </c>
      <c r="AP2889" t="str">
        <f>Tabela1[[#This Row],[TAG]]&amp;Tabela1[[#This Row],[PEDIDO]]&amp;Tabela1[[#This Row],[PRODUTO]]</f>
        <v/>
      </c>
      <c r="AQ2889" s="23" t="str">
        <f>Tabela1[[#This Row],[PRODUTO]]&amp;Tabela1[[#This Row],[TAG]]</f>
        <v/>
      </c>
      <c r="AR2889" s="183">
        <f>Tabela1[[#This Row],[PESO TOTAL]]*Tabela1[[#This Row],[MATÉRIA PRIMA]]</f>
        <v>0</v>
      </c>
      <c r="AS2889" s="28">
        <f>Tabela1[[#This Row],[PESO TOTAL]]*Tabela1[[#This Row],[PREPARAÇÃO ]]</f>
        <v>0</v>
      </c>
      <c r="AT2889" s="28">
        <f>Tabela1[[#This Row],[PESO TOTAL]]*Tabela1[[#This Row],[CALDEIRARIA]]</f>
        <v>0</v>
      </c>
      <c r="AU2889" s="28">
        <f>Tabela1[[#This Row],[PESO TOTAL]]*Tabela1[[#This Row],[SOLDA]]</f>
        <v>0</v>
      </c>
      <c r="AV2889" s="28">
        <f>Tabela1[[#This Row],[PESO TOTAL]]*Tabela1[[#This Row],[ACABAMENTO]]</f>
        <v>0</v>
      </c>
      <c r="AW2889" s="28">
        <f>Tabela1[[#This Row],[PESO TOTAL]]*Tabela1[[#This Row],[PRONTO ACABADO]]</f>
        <v>0</v>
      </c>
      <c r="AX2889" s="28">
        <f>Tabela1[[#This Row],[PESO TOTAL]]*Tabela1[[#This Row],[EXPEDIÇÃO ]]</f>
        <v>0</v>
      </c>
      <c r="AY2889" s="28" t="str">
        <f>Tabela1[[#This Row],[PEDIDO]]&amp;Tabela1[[#This Row],[PRODUTO]]</f>
        <v/>
      </c>
      <c r="AZ2889" s="44">
        <f>IF(AF2889="",0,IF(ISTEXT(AF2889),H2889*VALUE(SUBSTITUTE(AF2889,"%",""))/100,H2889*AF2889))-Tabela1[[#This Row],[PRONTO ACABADO2]]</f>
        <v>0</v>
      </c>
      <c r="BA2889" s="44">
        <f>IF(AG2889="",0,IF(ISTEXT(AG2889),H2889*VALUE(SUBSTITUTE(AG2889,"%",""))/100,H2889*AG2889))-Tabela1[[#This Row],[PESO EXPEDIDO2]]</f>
        <v>0</v>
      </c>
      <c r="BB2889" s="44">
        <f t="shared" si="386"/>
        <v>0</v>
      </c>
      <c r="BC2889" s="44">
        <f t="shared" si="387"/>
        <v>0</v>
      </c>
      <c r="BD2889" s="44"/>
    </row>
    <row r="2890" spans="1:56" ht="15.75" hidden="1" customHeight="1" x14ac:dyDescent="0.25">
      <c r="A2890" s="6"/>
      <c r="B2890" s="22"/>
      <c r="C2890" s="7"/>
      <c r="D2890" s="46"/>
      <c r="E2890" s="7"/>
      <c r="F2890" s="7"/>
      <c r="G2890" s="44"/>
      <c r="H2890" s="41">
        <f>Tabela1[[#This Row],[PESO UNI]]*Tabela1[[#This Row],[QTE]]</f>
        <v>0</v>
      </c>
      <c r="I2890" s="7"/>
      <c r="J2890" s="8"/>
      <c r="K2890" s="8"/>
      <c r="L2890" s="9"/>
      <c r="M2890" s="10"/>
      <c r="N2890" s="8"/>
      <c r="O2890" s="12"/>
      <c r="P2890" s="13"/>
      <c r="Q2890" s="14">
        <f>Tabela1[[#This Row],[QTDE/ Fabricação]]-Tabela1[[#This Row],[QTE]]</f>
        <v>0</v>
      </c>
      <c r="R2890" s="19">
        <f t="shared" si="382"/>
        <v>0</v>
      </c>
      <c r="S2890" s="19">
        <f t="shared" si="381"/>
        <v>0</v>
      </c>
      <c r="T2890" s="20">
        <f t="shared" si="383"/>
        <v>0</v>
      </c>
      <c r="U2890" s="17">
        <f>IFERROR(SUMIF('LISTA DE EMBARQUE'!B:B,MICRO!E:E,'LISTA DE EMBARQUE'!G:G),"")</f>
        <v>0</v>
      </c>
      <c r="V2890" s="12" t="str">
        <f>IFERROR(VLOOKUP(Tabela1[[#This Row],[COD.MDE]],'LISTA DE EMBARQUE'!B:L,11,0),"")</f>
        <v/>
      </c>
      <c r="W2890" s="13" t="str">
        <f>IFERROR(COUNTIF(#REF!,Tabela1[[#This Row],[Colunas5]]),"")</f>
        <v/>
      </c>
      <c r="X2890" s="14">
        <f>Tabela1[[#This Row],[QIANTIDADE EXPEDIDA]]*Tabela1[[#This Row],[PESO UNI]]</f>
        <v>0</v>
      </c>
      <c r="Y2890" s="14">
        <f t="shared" si="384"/>
        <v>0</v>
      </c>
      <c r="Z2890" s="21">
        <f>Tabela1[[#This Row],[PESO TOTAL]]-Tabela1[[#This Row],[Peso Expedido]]</f>
        <v>0</v>
      </c>
      <c r="AA2890" s="18"/>
      <c r="AB2890" s="40" t="s">
        <v>3204</v>
      </c>
      <c r="AC2890" s="40"/>
      <c r="AD2890" s="40"/>
      <c r="AE2890" s="40"/>
      <c r="AF2890" s="40"/>
      <c r="AG2890" s="40"/>
      <c r="AH2890" s="40"/>
      <c r="AI2890" s="40" t="str">
        <f t="shared" si="380"/>
        <v>ok</v>
      </c>
      <c r="AJ2890"/>
      <c r="AK2890" t="str">
        <f>Tabela1[[#This Row],[Coluna1]]&amp;Tabela1[[#This Row],[PEDIDO]]</f>
        <v/>
      </c>
      <c r="AL2890"/>
      <c r="AM2890"/>
      <c r="AN2890"/>
      <c r="AO2890" t="str">
        <f t="shared" si="385"/>
        <v>/</v>
      </c>
      <c r="AP2890" t="str">
        <f>Tabela1[[#This Row],[TAG]]&amp;Tabela1[[#This Row],[PEDIDO]]&amp;Tabela1[[#This Row],[PRODUTO]]</f>
        <v/>
      </c>
      <c r="AQ2890" s="23" t="str">
        <f>Tabela1[[#This Row],[PRODUTO]]&amp;Tabela1[[#This Row],[TAG]]</f>
        <v/>
      </c>
      <c r="AR2890" s="183">
        <f>Tabela1[[#This Row],[PESO TOTAL]]*Tabela1[[#This Row],[MATÉRIA PRIMA]]</f>
        <v>0</v>
      </c>
      <c r="AS2890" s="28">
        <f>Tabela1[[#This Row],[PESO TOTAL]]*Tabela1[[#This Row],[PREPARAÇÃO ]]</f>
        <v>0</v>
      </c>
      <c r="AT2890" s="28">
        <f>Tabela1[[#This Row],[PESO TOTAL]]*Tabela1[[#This Row],[CALDEIRARIA]]</f>
        <v>0</v>
      </c>
      <c r="AU2890" s="28">
        <f>Tabela1[[#This Row],[PESO TOTAL]]*Tabela1[[#This Row],[SOLDA]]</f>
        <v>0</v>
      </c>
      <c r="AV2890" s="28">
        <f>Tabela1[[#This Row],[PESO TOTAL]]*Tabela1[[#This Row],[ACABAMENTO]]</f>
        <v>0</v>
      </c>
      <c r="AW2890" s="28">
        <f>Tabela1[[#This Row],[PESO TOTAL]]*Tabela1[[#This Row],[PRONTO ACABADO]]</f>
        <v>0</v>
      </c>
      <c r="AX2890" s="28">
        <f>Tabela1[[#This Row],[PESO TOTAL]]*Tabela1[[#This Row],[EXPEDIÇÃO ]]</f>
        <v>0</v>
      </c>
      <c r="AY2890" s="28" t="str">
        <f>Tabela1[[#This Row],[PEDIDO]]&amp;Tabela1[[#This Row],[PRODUTO]]</f>
        <v/>
      </c>
      <c r="AZ2890" s="44">
        <f>IF(AF2890="",0,IF(ISTEXT(AF2890),H2890*VALUE(SUBSTITUTE(AF2890,"%",""))/100,H2890*AF2890))-Tabela1[[#This Row],[PRONTO ACABADO2]]</f>
        <v>0</v>
      </c>
      <c r="BA2890" s="44">
        <f>IF(AG2890="",0,IF(ISTEXT(AG2890),H2890*VALUE(SUBSTITUTE(AG2890,"%",""))/100,H2890*AG2890))-Tabela1[[#This Row],[PESO EXPEDIDO2]]</f>
        <v>0</v>
      </c>
      <c r="BB2890" s="44">
        <f t="shared" si="386"/>
        <v>0</v>
      </c>
      <c r="BC2890" s="44">
        <f t="shared" si="387"/>
        <v>0</v>
      </c>
      <c r="BD2890" s="44"/>
    </row>
    <row r="2891" spans="1:56" ht="15.75" hidden="1" customHeight="1" x14ac:dyDescent="0.25">
      <c r="A2891" s="6"/>
      <c r="B2891" s="22"/>
      <c r="C2891" s="7"/>
      <c r="D2891" s="46"/>
      <c r="E2891" s="7"/>
      <c r="F2891" s="7"/>
      <c r="G2891" s="44"/>
      <c r="H2891" s="41">
        <f>Tabela1[[#This Row],[PESO UNI]]*Tabela1[[#This Row],[QTE]]</f>
        <v>0</v>
      </c>
      <c r="I2891" s="7"/>
      <c r="J2891" s="8"/>
      <c r="K2891" s="8"/>
      <c r="L2891" s="9"/>
      <c r="M2891" s="10"/>
      <c r="N2891" s="8"/>
      <c r="O2891" s="12"/>
      <c r="P2891" s="13"/>
      <c r="Q2891" s="14">
        <f>Tabela1[[#This Row],[QTDE/ Fabricação]]-Tabela1[[#This Row],[QTE]]</f>
        <v>0</v>
      </c>
      <c r="R2891" s="19">
        <f t="shared" si="382"/>
        <v>0</v>
      </c>
      <c r="S2891" s="19">
        <f t="shared" si="381"/>
        <v>0</v>
      </c>
      <c r="T2891" s="20">
        <f t="shared" si="383"/>
        <v>0</v>
      </c>
      <c r="U2891" s="17">
        <f>IFERROR(SUMIF('LISTA DE EMBARQUE'!B:B,MICRO!E:E,'LISTA DE EMBARQUE'!G:G),"")</f>
        <v>0</v>
      </c>
      <c r="V2891" s="12" t="str">
        <f>IFERROR(VLOOKUP(Tabela1[[#This Row],[COD.MDE]],'LISTA DE EMBARQUE'!B:L,11,0),"")</f>
        <v/>
      </c>
      <c r="W2891" s="13" t="str">
        <f>IFERROR(COUNTIF(#REF!,Tabela1[[#This Row],[Colunas5]]),"")</f>
        <v/>
      </c>
      <c r="X2891" s="14">
        <f>Tabela1[[#This Row],[QIANTIDADE EXPEDIDA]]*Tabela1[[#This Row],[PESO UNI]]</f>
        <v>0</v>
      </c>
      <c r="Y2891" s="14">
        <f t="shared" si="384"/>
        <v>0</v>
      </c>
      <c r="Z2891" s="21">
        <f>Tabela1[[#This Row],[PESO TOTAL]]-Tabela1[[#This Row],[Peso Expedido]]</f>
        <v>0</v>
      </c>
      <c r="AA2891" s="18"/>
      <c r="AB2891" s="40" t="s">
        <v>3204</v>
      </c>
      <c r="AC2891" s="40"/>
      <c r="AD2891" s="40"/>
      <c r="AE2891" s="40"/>
      <c r="AF2891" s="40"/>
      <c r="AG2891" s="40"/>
      <c r="AH2891" s="40"/>
      <c r="AI2891" s="40" t="str">
        <f t="shared" si="380"/>
        <v>ok</v>
      </c>
      <c r="AJ2891"/>
      <c r="AK2891" t="str">
        <f>Tabela1[[#This Row],[Coluna1]]&amp;Tabela1[[#This Row],[PEDIDO]]</f>
        <v/>
      </c>
      <c r="AL2891"/>
      <c r="AM2891"/>
      <c r="AN2891"/>
      <c r="AO2891" t="str">
        <f t="shared" si="385"/>
        <v>/</v>
      </c>
      <c r="AP2891" t="str">
        <f>Tabela1[[#This Row],[TAG]]&amp;Tabela1[[#This Row],[PEDIDO]]&amp;Tabela1[[#This Row],[PRODUTO]]</f>
        <v/>
      </c>
      <c r="AQ2891" s="23" t="str">
        <f>Tabela1[[#This Row],[PRODUTO]]&amp;Tabela1[[#This Row],[TAG]]</f>
        <v/>
      </c>
      <c r="AR2891" s="183">
        <f>Tabela1[[#This Row],[PESO TOTAL]]*Tabela1[[#This Row],[MATÉRIA PRIMA]]</f>
        <v>0</v>
      </c>
      <c r="AS2891" s="28">
        <f>Tabela1[[#This Row],[PESO TOTAL]]*Tabela1[[#This Row],[PREPARAÇÃO ]]</f>
        <v>0</v>
      </c>
      <c r="AT2891" s="28">
        <f>Tabela1[[#This Row],[PESO TOTAL]]*Tabela1[[#This Row],[CALDEIRARIA]]</f>
        <v>0</v>
      </c>
      <c r="AU2891" s="28">
        <f>Tabela1[[#This Row],[PESO TOTAL]]*Tabela1[[#This Row],[SOLDA]]</f>
        <v>0</v>
      </c>
      <c r="AV2891" s="28">
        <f>Tabela1[[#This Row],[PESO TOTAL]]*Tabela1[[#This Row],[ACABAMENTO]]</f>
        <v>0</v>
      </c>
      <c r="AW2891" s="28">
        <f>Tabela1[[#This Row],[PESO TOTAL]]*Tabela1[[#This Row],[PRONTO ACABADO]]</f>
        <v>0</v>
      </c>
      <c r="AX2891" s="28">
        <f>Tabela1[[#This Row],[PESO TOTAL]]*Tabela1[[#This Row],[EXPEDIÇÃO ]]</f>
        <v>0</v>
      </c>
      <c r="AY2891" s="28" t="str">
        <f>Tabela1[[#This Row],[PEDIDO]]&amp;Tabela1[[#This Row],[PRODUTO]]</f>
        <v/>
      </c>
      <c r="AZ2891" s="44">
        <f>IF(AF2891="",0,IF(ISTEXT(AF2891),H2891*VALUE(SUBSTITUTE(AF2891,"%",""))/100,H2891*AF2891))-Tabela1[[#This Row],[PRONTO ACABADO2]]</f>
        <v>0</v>
      </c>
      <c r="BA2891" s="44">
        <f>IF(AG2891="",0,IF(ISTEXT(AG2891),H2891*VALUE(SUBSTITUTE(AG2891,"%",""))/100,H2891*AG2891))-Tabela1[[#This Row],[PESO EXPEDIDO2]]</f>
        <v>0</v>
      </c>
      <c r="BB2891" s="44">
        <f t="shared" si="386"/>
        <v>0</v>
      </c>
      <c r="BC2891" s="44">
        <f t="shared" si="387"/>
        <v>0</v>
      </c>
      <c r="BD2891" s="44"/>
    </row>
    <row r="2892" spans="1:56" ht="15.75" hidden="1" customHeight="1" x14ac:dyDescent="0.25">
      <c r="A2892" s="6"/>
      <c r="B2892" s="22"/>
      <c r="C2892" s="7"/>
      <c r="D2892" s="46"/>
      <c r="E2892" s="7"/>
      <c r="F2892" s="7"/>
      <c r="G2892" s="44"/>
      <c r="H2892" s="41">
        <f>Tabela1[[#This Row],[PESO UNI]]*Tabela1[[#This Row],[QTE]]</f>
        <v>0</v>
      </c>
      <c r="I2892" s="7"/>
      <c r="J2892" s="8"/>
      <c r="K2892" s="8"/>
      <c r="L2892" s="9"/>
      <c r="M2892" s="10"/>
      <c r="N2892" s="8"/>
      <c r="O2892" s="12"/>
      <c r="P2892" s="13"/>
      <c r="Q2892" s="14">
        <f>Tabela1[[#This Row],[QTDE/ Fabricação]]-Tabela1[[#This Row],[QTE]]</f>
        <v>0</v>
      </c>
      <c r="R2892" s="19">
        <f t="shared" si="382"/>
        <v>0</v>
      </c>
      <c r="S2892" s="19">
        <f t="shared" si="381"/>
        <v>0</v>
      </c>
      <c r="T2892" s="20">
        <f t="shared" si="383"/>
        <v>0</v>
      </c>
      <c r="U2892" s="17">
        <f>IFERROR(SUMIF('LISTA DE EMBARQUE'!B:B,MICRO!E:E,'LISTA DE EMBARQUE'!G:G),"")</f>
        <v>0</v>
      </c>
      <c r="V2892" s="12" t="str">
        <f>IFERROR(VLOOKUP(Tabela1[[#This Row],[COD.MDE]],'LISTA DE EMBARQUE'!B:L,11,0),"")</f>
        <v/>
      </c>
      <c r="W2892" s="13" t="str">
        <f>IFERROR(COUNTIF(#REF!,Tabela1[[#This Row],[Colunas5]]),"")</f>
        <v/>
      </c>
      <c r="X2892" s="14">
        <f>Tabela1[[#This Row],[QIANTIDADE EXPEDIDA]]*Tabela1[[#This Row],[PESO UNI]]</f>
        <v>0</v>
      </c>
      <c r="Y2892" s="14">
        <f t="shared" si="384"/>
        <v>0</v>
      </c>
      <c r="Z2892" s="21">
        <f>Tabela1[[#This Row],[PESO TOTAL]]-Tabela1[[#This Row],[Peso Expedido]]</f>
        <v>0</v>
      </c>
      <c r="AA2892" s="18"/>
      <c r="AB2892" s="40" t="s">
        <v>3204</v>
      </c>
      <c r="AC2892" s="40"/>
      <c r="AD2892" s="40"/>
      <c r="AE2892" s="40"/>
      <c r="AF2892" s="40"/>
      <c r="AG2892" s="40"/>
      <c r="AH2892" s="40"/>
      <c r="AI2892" s="40" t="str">
        <f t="shared" si="380"/>
        <v>ok</v>
      </c>
      <c r="AJ2892"/>
      <c r="AK2892" t="str">
        <f>Tabela1[[#This Row],[Coluna1]]&amp;Tabela1[[#This Row],[PEDIDO]]</f>
        <v/>
      </c>
      <c r="AL2892"/>
      <c r="AM2892"/>
      <c r="AN2892"/>
      <c r="AO2892" t="str">
        <f t="shared" si="385"/>
        <v>/</v>
      </c>
      <c r="AP2892" t="str">
        <f>Tabela1[[#This Row],[TAG]]&amp;Tabela1[[#This Row],[PEDIDO]]&amp;Tabela1[[#This Row],[PRODUTO]]</f>
        <v/>
      </c>
      <c r="AQ2892" s="23" t="str">
        <f>Tabela1[[#This Row],[PRODUTO]]&amp;Tabela1[[#This Row],[TAG]]</f>
        <v/>
      </c>
      <c r="AR2892" s="183">
        <f>Tabela1[[#This Row],[PESO TOTAL]]*Tabela1[[#This Row],[MATÉRIA PRIMA]]</f>
        <v>0</v>
      </c>
      <c r="AS2892" s="28">
        <f>Tabela1[[#This Row],[PESO TOTAL]]*Tabela1[[#This Row],[PREPARAÇÃO ]]</f>
        <v>0</v>
      </c>
      <c r="AT2892" s="28">
        <f>Tabela1[[#This Row],[PESO TOTAL]]*Tabela1[[#This Row],[CALDEIRARIA]]</f>
        <v>0</v>
      </c>
      <c r="AU2892" s="28">
        <f>Tabela1[[#This Row],[PESO TOTAL]]*Tabela1[[#This Row],[SOLDA]]</f>
        <v>0</v>
      </c>
      <c r="AV2892" s="28">
        <f>Tabela1[[#This Row],[PESO TOTAL]]*Tabela1[[#This Row],[ACABAMENTO]]</f>
        <v>0</v>
      </c>
      <c r="AW2892" s="28">
        <f>Tabela1[[#This Row],[PESO TOTAL]]*Tabela1[[#This Row],[PRONTO ACABADO]]</f>
        <v>0</v>
      </c>
      <c r="AX2892" s="28">
        <f>Tabela1[[#This Row],[PESO TOTAL]]*Tabela1[[#This Row],[EXPEDIÇÃO ]]</f>
        <v>0</v>
      </c>
      <c r="AY2892" s="28" t="str">
        <f>Tabela1[[#This Row],[PEDIDO]]&amp;Tabela1[[#This Row],[PRODUTO]]</f>
        <v/>
      </c>
      <c r="AZ2892" s="44">
        <f>IF(AF2892="",0,IF(ISTEXT(AF2892),H2892*VALUE(SUBSTITUTE(AF2892,"%",""))/100,H2892*AF2892))-Tabela1[[#This Row],[PRONTO ACABADO2]]</f>
        <v>0</v>
      </c>
      <c r="BA2892" s="44">
        <f>IF(AG2892="",0,IF(ISTEXT(AG2892),H2892*VALUE(SUBSTITUTE(AG2892,"%",""))/100,H2892*AG2892))-Tabela1[[#This Row],[PESO EXPEDIDO2]]</f>
        <v>0</v>
      </c>
      <c r="BB2892" s="44">
        <f t="shared" si="386"/>
        <v>0</v>
      </c>
      <c r="BC2892" s="44">
        <f t="shared" si="387"/>
        <v>0</v>
      </c>
      <c r="BD2892" s="44"/>
    </row>
    <row r="2893" spans="1:56" ht="15.75" hidden="1" customHeight="1" x14ac:dyDescent="0.25">
      <c r="A2893" s="6"/>
      <c r="B2893" s="22"/>
      <c r="C2893" s="7"/>
      <c r="D2893" s="46"/>
      <c r="E2893" s="7"/>
      <c r="F2893" s="7"/>
      <c r="G2893" s="44"/>
      <c r="H2893" s="41">
        <f>Tabela1[[#This Row],[PESO UNI]]*Tabela1[[#This Row],[QTE]]</f>
        <v>0</v>
      </c>
      <c r="I2893" s="7"/>
      <c r="J2893" s="8"/>
      <c r="K2893" s="8"/>
      <c r="L2893" s="9"/>
      <c r="M2893" s="10"/>
      <c r="N2893" s="8"/>
      <c r="O2893" s="12"/>
      <c r="P2893" s="13"/>
      <c r="Q2893" s="14">
        <f>Tabela1[[#This Row],[QTDE/ Fabricação]]-Tabela1[[#This Row],[QTE]]</f>
        <v>0</v>
      </c>
      <c r="R2893" s="19">
        <f t="shared" si="382"/>
        <v>0</v>
      </c>
      <c r="S2893" s="19">
        <f t="shared" si="381"/>
        <v>0</v>
      </c>
      <c r="T2893" s="20">
        <f t="shared" si="383"/>
        <v>0</v>
      </c>
      <c r="U2893" s="17">
        <f>IFERROR(SUMIF('LISTA DE EMBARQUE'!B:B,MICRO!E:E,'LISTA DE EMBARQUE'!G:G),"")</f>
        <v>0</v>
      </c>
      <c r="V2893" s="12" t="str">
        <f>IFERROR(VLOOKUP(Tabela1[[#This Row],[COD.MDE]],'LISTA DE EMBARQUE'!B:L,11,0),"")</f>
        <v/>
      </c>
      <c r="W2893" s="13" t="str">
        <f>IFERROR(COUNTIF(#REF!,Tabela1[[#This Row],[Colunas5]]),"")</f>
        <v/>
      </c>
      <c r="X2893" s="14">
        <f>Tabela1[[#This Row],[QIANTIDADE EXPEDIDA]]*Tabela1[[#This Row],[PESO UNI]]</f>
        <v>0</v>
      </c>
      <c r="Y2893" s="14">
        <f t="shared" si="384"/>
        <v>0</v>
      </c>
      <c r="Z2893" s="21">
        <f>Tabela1[[#This Row],[PESO TOTAL]]-Tabela1[[#This Row],[Peso Expedido]]</f>
        <v>0</v>
      </c>
      <c r="AA2893" s="18"/>
      <c r="AB2893" s="40" t="s">
        <v>3204</v>
      </c>
      <c r="AC2893" s="40"/>
      <c r="AD2893" s="40"/>
      <c r="AE2893" s="40"/>
      <c r="AF2893" s="40"/>
      <c r="AG2893" s="40"/>
      <c r="AH2893" s="40"/>
      <c r="AI2893" s="40" t="str">
        <f t="shared" si="380"/>
        <v>ok</v>
      </c>
      <c r="AJ2893"/>
      <c r="AK2893" t="str">
        <f>Tabela1[[#This Row],[Coluna1]]&amp;Tabela1[[#This Row],[PEDIDO]]</f>
        <v/>
      </c>
      <c r="AL2893"/>
      <c r="AM2893"/>
      <c r="AN2893"/>
      <c r="AO2893" t="str">
        <f t="shared" si="385"/>
        <v>/</v>
      </c>
      <c r="AP2893" t="str">
        <f>Tabela1[[#This Row],[TAG]]&amp;Tabela1[[#This Row],[PEDIDO]]&amp;Tabela1[[#This Row],[PRODUTO]]</f>
        <v/>
      </c>
      <c r="AQ2893" s="23" t="str">
        <f>Tabela1[[#This Row],[PRODUTO]]&amp;Tabela1[[#This Row],[TAG]]</f>
        <v/>
      </c>
      <c r="AR2893" s="183">
        <f>Tabela1[[#This Row],[PESO TOTAL]]*Tabela1[[#This Row],[MATÉRIA PRIMA]]</f>
        <v>0</v>
      </c>
      <c r="AS2893" s="28">
        <f>Tabela1[[#This Row],[PESO TOTAL]]*Tabela1[[#This Row],[PREPARAÇÃO ]]</f>
        <v>0</v>
      </c>
      <c r="AT2893" s="28">
        <f>Tabela1[[#This Row],[PESO TOTAL]]*Tabela1[[#This Row],[CALDEIRARIA]]</f>
        <v>0</v>
      </c>
      <c r="AU2893" s="28">
        <f>Tabela1[[#This Row],[PESO TOTAL]]*Tabela1[[#This Row],[SOLDA]]</f>
        <v>0</v>
      </c>
      <c r="AV2893" s="28">
        <f>Tabela1[[#This Row],[PESO TOTAL]]*Tabela1[[#This Row],[ACABAMENTO]]</f>
        <v>0</v>
      </c>
      <c r="AW2893" s="28">
        <f>Tabela1[[#This Row],[PESO TOTAL]]*Tabela1[[#This Row],[PRONTO ACABADO]]</f>
        <v>0</v>
      </c>
      <c r="AX2893" s="28">
        <f>Tabela1[[#This Row],[PESO TOTAL]]*Tabela1[[#This Row],[EXPEDIÇÃO ]]</f>
        <v>0</v>
      </c>
      <c r="AY2893" s="28" t="str">
        <f>Tabela1[[#This Row],[PEDIDO]]&amp;Tabela1[[#This Row],[PRODUTO]]</f>
        <v/>
      </c>
      <c r="AZ2893" s="44">
        <f>IF(AF2893="",0,IF(ISTEXT(AF2893),H2893*VALUE(SUBSTITUTE(AF2893,"%",""))/100,H2893*AF2893))-Tabela1[[#This Row],[PRONTO ACABADO2]]</f>
        <v>0</v>
      </c>
      <c r="BA2893" s="44">
        <f>IF(AG2893="",0,IF(ISTEXT(AG2893),H2893*VALUE(SUBSTITUTE(AG2893,"%",""))/100,H2893*AG2893))-Tabela1[[#This Row],[PESO EXPEDIDO2]]</f>
        <v>0</v>
      </c>
      <c r="BB2893" s="44">
        <f t="shared" si="386"/>
        <v>0</v>
      </c>
      <c r="BC2893" s="44">
        <f t="shared" si="387"/>
        <v>0</v>
      </c>
      <c r="BD2893" s="44"/>
    </row>
    <row r="2894" spans="1:56" ht="15.75" hidden="1" customHeight="1" x14ac:dyDescent="0.25">
      <c r="A2894" s="6"/>
      <c r="B2894" s="22"/>
      <c r="C2894" s="7"/>
      <c r="D2894" s="46"/>
      <c r="E2894" s="7"/>
      <c r="F2894" s="7"/>
      <c r="G2894" s="44"/>
      <c r="H2894" s="41">
        <f>Tabela1[[#This Row],[PESO UNI]]*Tabela1[[#This Row],[QTE]]</f>
        <v>0</v>
      </c>
      <c r="I2894" s="7"/>
      <c r="J2894" s="8"/>
      <c r="K2894" s="8"/>
      <c r="L2894" s="9"/>
      <c r="M2894" s="10"/>
      <c r="N2894" s="8"/>
      <c r="O2894" s="12"/>
      <c r="P2894" s="13"/>
      <c r="Q2894" s="14">
        <f>Tabela1[[#This Row],[QTDE/ Fabricação]]-Tabela1[[#This Row],[QTE]]</f>
        <v>0</v>
      </c>
      <c r="R2894" s="19">
        <f t="shared" si="382"/>
        <v>0</v>
      </c>
      <c r="S2894" s="19">
        <f t="shared" si="381"/>
        <v>0</v>
      </c>
      <c r="T2894" s="20">
        <f t="shared" si="383"/>
        <v>0</v>
      </c>
      <c r="U2894" s="17">
        <f>IFERROR(SUMIF('LISTA DE EMBARQUE'!B:B,MICRO!E:E,'LISTA DE EMBARQUE'!G:G),"")</f>
        <v>0</v>
      </c>
      <c r="V2894" s="12" t="str">
        <f>IFERROR(VLOOKUP(Tabela1[[#This Row],[COD.MDE]],'LISTA DE EMBARQUE'!B:L,11,0),"")</f>
        <v/>
      </c>
      <c r="W2894" s="13" t="str">
        <f>IFERROR(COUNTIF(#REF!,Tabela1[[#This Row],[Colunas5]]),"")</f>
        <v/>
      </c>
      <c r="X2894" s="14">
        <f>Tabela1[[#This Row],[QIANTIDADE EXPEDIDA]]*Tabela1[[#This Row],[PESO UNI]]</f>
        <v>0</v>
      </c>
      <c r="Y2894" s="14">
        <f t="shared" si="384"/>
        <v>0</v>
      </c>
      <c r="Z2894" s="21">
        <f>Tabela1[[#This Row],[PESO TOTAL]]-Tabela1[[#This Row],[Peso Expedido]]</f>
        <v>0</v>
      </c>
      <c r="AA2894" s="18"/>
      <c r="AB2894" s="40" t="s">
        <v>3204</v>
      </c>
      <c r="AC2894" s="40"/>
      <c r="AD2894" s="40"/>
      <c r="AE2894" s="40"/>
      <c r="AF2894" s="40"/>
      <c r="AG2894" s="40"/>
      <c r="AH2894" s="40"/>
      <c r="AI2894" s="40" t="str">
        <f t="shared" si="380"/>
        <v>ok</v>
      </c>
      <c r="AJ2894"/>
      <c r="AK2894" t="str">
        <f>Tabela1[[#This Row],[Coluna1]]&amp;Tabela1[[#This Row],[PEDIDO]]</f>
        <v/>
      </c>
      <c r="AL2894"/>
      <c r="AM2894"/>
      <c r="AN2894"/>
      <c r="AO2894" t="str">
        <f t="shared" si="385"/>
        <v>/</v>
      </c>
      <c r="AP2894" t="str">
        <f>Tabela1[[#This Row],[TAG]]&amp;Tabela1[[#This Row],[PEDIDO]]&amp;Tabela1[[#This Row],[PRODUTO]]</f>
        <v/>
      </c>
      <c r="AQ2894" s="23" t="str">
        <f>Tabela1[[#This Row],[PRODUTO]]&amp;Tabela1[[#This Row],[TAG]]</f>
        <v/>
      </c>
      <c r="AR2894" s="183">
        <f>Tabela1[[#This Row],[PESO TOTAL]]*Tabela1[[#This Row],[MATÉRIA PRIMA]]</f>
        <v>0</v>
      </c>
      <c r="AS2894" s="28">
        <f>Tabela1[[#This Row],[PESO TOTAL]]*Tabela1[[#This Row],[PREPARAÇÃO ]]</f>
        <v>0</v>
      </c>
      <c r="AT2894" s="28">
        <f>Tabela1[[#This Row],[PESO TOTAL]]*Tabela1[[#This Row],[CALDEIRARIA]]</f>
        <v>0</v>
      </c>
      <c r="AU2894" s="28">
        <f>Tabela1[[#This Row],[PESO TOTAL]]*Tabela1[[#This Row],[SOLDA]]</f>
        <v>0</v>
      </c>
      <c r="AV2894" s="28">
        <f>Tabela1[[#This Row],[PESO TOTAL]]*Tabela1[[#This Row],[ACABAMENTO]]</f>
        <v>0</v>
      </c>
      <c r="AW2894" s="28">
        <f>Tabela1[[#This Row],[PESO TOTAL]]*Tabela1[[#This Row],[PRONTO ACABADO]]</f>
        <v>0</v>
      </c>
      <c r="AX2894" s="28">
        <f>Tabela1[[#This Row],[PESO TOTAL]]*Tabela1[[#This Row],[EXPEDIÇÃO ]]</f>
        <v>0</v>
      </c>
      <c r="AY2894" s="28" t="str">
        <f>Tabela1[[#This Row],[PEDIDO]]&amp;Tabela1[[#This Row],[PRODUTO]]</f>
        <v/>
      </c>
      <c r="AZ2894" s="44">
        <f>IF(AF2894="",0,IF(ISTEXT(AF2894),H2894*VALUE(SUBSTITUTE(AF2894,"%",""))/100,H2894*AF2894))-Tabela1[[#This Row],[PRONTO ACABADO2]]</f>
        <v>0</v>
      </c>
      <c r="BA2894" s="44">
        <f>IF(AG2894="",0,IF(ISTEXT(AG2894),H2894*VALUE(SUBSTITUTE(AG2894,"%",""))/100,H2894*AG2894))-Tabela1[[#This Row],[PESO EXPEDIDO2]]</f>
        <v>0</v>
      </c>
      <c r="BB2894" s="44">
        <f t="shared" si="386"/>
        <v>0</v>
      </c>
      <c r="BC2894" s="44">
        <f t="shared" si="387"/>
        <v>0</v>
      </c>
      <c r="BD2894" s="44"/>
    </row>
    <row r="2895" spans="1:56" ht="15.75" hidden="1" customHeight="1" x14ac:dyDescent="0.25">
      <c r="A2895" s="6"/>
      <c r="B2895" s="22"/>
      <c r="C2895" s="7"/>
      <c r="D2895" s="46"/>
      <c r="E2895" s="7"/>
      <c r="F2895" s="7"/>
      <c r="G2895" s="44"/>
      <c r="H2895" s="41">
        <f>Tabela1[[#This Row],[PESO UNI]]*Tabela1[[#This Row],[QTE]]</f>
        <v>0</v>
      </c>
      <c r="I2895" s="7"/>
      <c r="J2895" s="8"/>
      <c r="K2895" s="8"/>
      <c r="L2895" s="9"/>
      <c r="M2895" s="10"/>
      <c r="N2895" s="8"/>
      <c r="O2895" s="12"/>
      <c r="P2895" s="13"/>
      <c r="Q2895" s="14">
        <f>Tabela1[[#This Row],[QTDE/ Fabricação]]-Tabela1[[#This Row],[QTE]]</f>
        <v>0</v>
      </c>
      <c r="R2895" s="19">
        <f t="shared" si="382"/>
        <v>0</v>
      </c>
      <c r="S2895" s="19">
        <f t="shared" si="381"/>
        <v>0</v>
      </c>
      <c r="T2895" s="20">
        <f t="shared" si="383"/>
        <v>0</v>
      </c>
      <c r="U2895" s="17">
        <f>IFERROR(SUMIF('LISTA DE EMBARQUE'!B:B,MICRO!E:E,'LISTA DE EMBARQUE'!G:G),"")</f>
        <v>0</v>
      </c>
      <c r="V2895" s="12" t="str">
        <f>IFERROR(VLOOKUP(Tabela1[[#This Row],[COD.MDE]],'LISTA DE EMBARQUE'!B:L,11,0),"")</f>
        <v/>
      </c>
      <c r="W2895" s="13" t="str">
        <f>IFERROR(COUNTIF(#REF!,Tabela1[[#This Row],[Colunas5]]),"")</f>
        <v/>
      </c>
      <c r="X2895" s="14">
        <f>Tabela1[[#This Row],[QIANTIDADE EXPEDIDA]]*Tabela1[[#This Row],[PESO UNI]]</f>
        <v>0</v>
      </c>
      <c r="Y2895" s="14">
        <f t="shared" si="384"/>
        <v>0</v>
      </c>
      <c r="Z2895" s="21">
        <f>Tabela1[[#This Row],[PESO TOTAL]]-Tabela1[[#This Row],[Peso Expedido]]</f>
        <v>0</v>
      </c>
      <c r="AA2895" s="18"/>
      <c r="AB2895" s="40" t="s">
        <v>3204</v>
      </c>
      <c r="AC2895" s="40"/>
      <c r="AD2895" s="40"/>
      <c r="AE2895" s="40"/>
      <c r="AF2895" s="40"/>
      <c r="AG2895" s="40"/>
      <c r="AH2895" s="40"/>
      <c r="AI2895" s="40" t="str">
        <f t="shared" si="380"/>
        <v>ok</v>
      </c>
      <c r="AJ2895"/>
      <c r="AK2895" t="str">
        <f>Tabela1[[#This Row],[Coluna1]]&amp;Tabela1[[#This Row],[PEDIDO]]</f>
        <v/>
      </c>
      <c r="AL2895"/>
      <c r="AM2895"/>
      <c r="AN2895"/>
      <c r="AO2895" t="str">
        <f t="shared" si="385"/>
        <v>/</v>
      </c>
      <c r="AP2895" t="str">
        <f>Tabela1[[#This Row],[TAG]]&amp;Tabela1[[#This Row],[PEDIDO]]&amp;Tabela1[[#This Row],[PRODUTO]]</f>
        <v/>
      </c>
      <c r="AQ2895" s="23" t="str">
        <f>Tabela1[[#This Row],[PRODUTO]]&amp;Tabela1[[#This Row],[TAG]]</f>
        <v/>
      </c>
      <c r="AR2895" s="183">
        <f>Tabela1[[#This Row],[PESO TOTAL]]*Tabela1[[#This Row],[MATÉRIA PRIMA]]</f>
        <v>0</v>
      </c>
      <c r="AS2895" s="28">
        <f>Tabela1[[#This Row],[PESO TOTAL]]*Tabela1[[#This Row],[PREPARAÇÃO ]]</f>
        <v>0</v>
      </c>
      <c r="AT2895" s="28">
        <f>Tabela1[[#This Row],[PESO TOTAL]]*Tabela1[[#This Row],[CALDEIRARIA]]</f>
        <v>0</v>
      </c>
      <c r="AU2895" s="28">
        <f>Tabela1[[#This Row],[PESO TOTAL]]*Tabela1[[#This Row],[SOLDA]]</f>
        <v>0</v>
      </c>
      <c r="AV2895" s="28">
        <f>Tabela1[[#This Row],[PESO TOTAL]]*Tabela1[[#This Row],[ACABAMENTO]]</f>
        <v>0</v>
      </c>
      <c r="AW2895" s="28">
        <f>Tabela1[[#This Row],[PESO TOTAL]]*Tabela1[[#This Row],[PRONTO ACABADO]]</f>
        <v>0</v>
      </c>
      <c r="AX2895" s="28">
        <f>Tabela1[[#This Row],[PESO TOTAL]]*Tabela1[[#This Row],[EXPEDIÇÃO ]]</f>
        <v>0</v>
      </c>
      <c r="AY2895" s="28" t="str">
        <f>Tabela1[[#This Row],[PEDIDO]]&amp;Tabela1[[#This Row],[PRODUTO]]</f>
        <v/>
      </c>
      <c r="AZ2895" s="44">
        <f>IF(AF2895="",0,IF(ISTEXT(AF2895),H2895*VALUE(SUBSTITUTE(AF2895,"%",""))/100,H2895*AF2895))-Tabela1[[#This Row],[PRONTO ACABADO2]]</f>
        <v>0</v>
      </c>
      <c r="BA2895" s="44">
        <f>IF(AG2895="",0,IF(ISTEXT(AG2895),H2895*VALUE(SUBSTITUTE(AG2895,"%",""))/100,H2895*AG2895))-Tabela1[[#This Row],[PESO EXPEDIDO2]]</f>
        <v>0</v>
      </c>
      <c r="BB2895" s="44">
        <f t="shared" si="386"/>
        <v>0</v>
      </c>
      <c r="BC2895" s="44">
        <f t="shared" si="387"/>
        <v>0</v>
      </c>
      <c r="BD2895" s="44"/>
    </row>
    <row r="2896" spans="1:56" ht="15.75" hidden="1" customHeight="1" x14ac:dyDescent="0.25">
      <c r="A2896" s="6"/>
      <c r="B2896" s="22"/>
      <c r="C2896" s="7"/>
      <c r="D2896" s="46"/>
      <c r="E2896" s="7"/>
      <c r="F2896" s="7"/>
      <c r="G2896" s="44"/>
      <c r="H2896" s="41">
        <f>Tabela1[[#This Row],[PESO UNI]]*Tabela1[[#This Row],[QTE]]</f>
        <v>0</v>
      </c>
      <c r="I2896" s="7"/>
      <c r="J2896" s="8"/>
      <c r="K2896" s="8"/>
      <c r="L2896" s="9"/>
      <c r="M2896" s="10"/>
      <c r="N2896" s="8"/>
      <c r="O2896" s="12"/>
      <c r="P2896" s="13"/>
      <c r="Q2896" s="14">
        <f>Tabela1[[#This Row],[QTDE/ Fabricação]]-Tabela1[[#This Row],[QTE]]</f>
        <v>0</v>
      </c>
      <c r="R2896" s="19">
        <f t="shared" si="382"/>
        <v>0</v>
      </c>
      <c r="S2896" s="19">
        <f t="shared" si="381"/>
        <v>0</v>
      </c>
      <c r="T2896" s="20">
        <f t="shared" si="383"/>
        <v>0</v>
      </c>
      <c r="U2896" s="17">
        <f>IFERROR(SUMIF('LISTA DE EMBARQUE'!B:B,MICRO!E:E,'LISTA DE EMBARQUE'!G:G),"")</f>
        <v>0</v>
      </c>
      <c r="V2896" s="12" t="str">
        <f>IFERROR(VLOOKUP(Tabela1[[#This Row],[COD.MDE]],'LISTA DE EMBARQUE'!B:L,11,0),"")</f>
        <v/>
      </c>
      <c r="W2896" s="13" t="str">
        <f>IFERROR(COUNTIF(#REF!,Tabela1[[#This Row],[Colunas5]]),"")</f>
        <v/>
      </c>
      <c r="X2896" s="14">
        <f>Tabela1[[#This Row],[QIANTIDADE EXPEDIDA]]*Tabela1[[#This Row],[PESO UNI]]</f>
        <v>0</v>
      </c>
      <c r="Y2896" s="14">
        <f t="shared" si="384"/>
        <v>0</v>
      </c>
      <c r="Z2896" s="21">
        <f>Tabela1[[#This Row],[PESO TOTAL]]-Tabela1[[#This Row],[Peso Expedido]]</f>
        <v>0</v>
      </c>
      <c r="AA2896" s="18"/>
      <c r="AB2896" s="40" t="s">
        <v>3204</v>
      </c>
      <c r="AC2896" s="40"/>
      <c r="AD2896" s="40"/>
      <c r="AE2896" s="40"/>
      <c r="AF2896" s="40"/>
      <c r="AG2896" s="40"/>
      <c r="AH2896" s="40"/>
      <c r="AI2896" s="40" t="str">
        <f t="shared" si="380"/>
        <v>ok</v>
      </c>
      <c r="AJ2896"/>
      <c r="AK2896" t="str">
        <f>Tabela1[[#This Row],[Coluna1]]&amp;Tabela1[[#This Row],[PEDIDO]]</f>
        <v/>
      </c>
      <c r="AL2896"/>
      <c r="AM2896"/>
      <c r="AN2896"/>
      <c r="AO2896" t="str">
        <f t="shared" si="385"/>
        <v>/</v>
      </c>
      <c r="AP2896" t="str">
        <f>Tabela1[[#This Row],[TAG]]&amp;Tabela1[[#This Row],[PEDIDO]]&amp;Tabela1[[#This Row],[PRODUTO]]</f>
        <v/>
      </c>
      <c r="AQ2896" s="23" t="str">
        <f>Tabela1[[#This Row],[PRODUTO]]&amp;Tabela1[[#This Row],[TAG]]</f>
        <v/>
      </c>
      <c r="AR2896" s="183">
        <f>Tabela1[[#This Row],[PESO TOTAL]]*Tabela1[[#This Row],[MATÉRIA PRIMA]]</f>
        <v>0</v>
      </c>
      <c r="AS2896" s="28">
        <f>Tabela1[[#This Row],[PESO TOTAL]]*Tabela1[[#This Row],[PREPARAÇÃO ]]</f>
        <v>0</v>
      </c>
      <c r="AT2896" s="28">
        <f>Tabela1[[#This Row],[PESO TOTAL]]*Tabela1[[#This Row],[CALDEIRARIA]]</f>
        <v>0</v>
      </c>
      <c r="AU2896" s="28">
        <f>Tabela1[[#This Row],[PESO TOTAL]]*Tabela1[[#This Row],[SOLDA]]</f>
        <v>0</v>
      </c>
      <c r="AV2896" s="28">
        <f>Tabela1[[#This Row],[PESO TOTAL]]*Tabela1[[#This Row],[ACABAMENTO]]</f>
        <v>0</v>
      </c>
      <c r="AW2896" s="28">
        <f>Tabela1[[#This Row],[PESO TOTAL]]*Tabela1[[#This Row],[PRONTO ACABADO]]</f>
        <v>0</v>
      </c>
      <c r="AX2896" s="28">
        <f>Tabela1[[#This Row],[PESO TOTAL]]*Tabela1[[#This Row],[EXPEDIÇÃO ]]</f>
        <v>0</v>
      </c>
      <c r="AY2896" s="28" t="str">
        <f>Tabela1[[#This Row],[PEDIDO]]&amp;Tabela1[[#This Row],[PRODUTO]]</f>
        <v/>
      </c>
      <c r="AZ2896" s="44">
        <f>IF(AF2896="",0,IF(ISTEXT(AF2896),H2896*VALUE(SUBSTITUTE(AF2896,"%",""))/100,H2896*AF2896))-Tabela1[[#This Row],[PRONTO ACABADO2]]</f>
        <v>0</v>
      </c>
      <c r="BA2896" s="44">
        <f>IF(AG2896="",0,IF(ISTEXT(AG2896),H2896*VALUE(SUBSTITUTE(AG2896,"%",""))/100,H2896*AG2896))-Tabela1[[#This Row],[PESO EXPEDIDO2]]</f>
        <v>0</v>
      </c>
      <c r="BB2896" s="44">
        <f t="shared" si="386"/>
        <v>0</v>
      </c>
      <c r="BC2896" s="44">
        <f t="shared" si="387"/>
        <v>0</v>
      </c>
      <c r="BD2896" s="44"/>
    </row>
    <row r="2897" spans="1:56" ht="15.75" hidden="1" customHeight="1" x14ac:dyDescent="0.25">
      <c r="A2897" s="6"/>
      <c r="B2897" s="22"/>
      <c r="C2897" s="7"/>
      <c r="D2897" s="46"/>
      <c r="E2897" s="7"/>
      <c r="F2897" s="7"/>
      <c r="G2897" s="44"/>
      <c r="H2897" s="41">
        <f>Tabela1[[#This Row],[PESO UNI]]*Tabela1[[#This Row],[QTE]]</f>
        <v>0</v>
      </c>
      <c r="I2897" s="7"/>
      <c r="J2897" s="8"/>
      <c r="K2897" s="8"/>
      <c r="L2897" s="9"/>
      <c r="M2897" s="10"/>
      <c r="N2897" s="8"/>
      <c r="O2897" s="12"/>
      <c r="P2897" s="13"/>
      <c r="Q2897" s="14">
        <f>Tabela1[[#This Row],[QTDE/ Fabricação]]-Tabela1[[#This Row],[QTE]]</f>
        <v>0</v>
      </c>
      <c r="R2897" s="19">
        <f t="shared" si="382"/>
        <v>0</v>
      </c>
      <c r="S2897" s="19">
        <f t="shared" si="381"/>
        <v>0</v>
      </c>
      <c r="T2897" s="20">
        <f t="shared" si="383"/>
        <v>0</v>
      </c>
      <c r="U2897" s="17">
        <f>IFERROR(SUMIF('LISTA DE EMBARQUE'!B:B,MICRO!E:E,'LISTA DE EMBARQUE'!G:G),"")</f>
        <v>0</v>
      </c>
      <c r="V2897" s="12" t="str">
        <f>IFERROR(VLOOKUP(Tabela1[[#This Row],[COD.MDE]],'LISTA DE EMBARQUE'!B:L,11,0),"")</f>
        <v/>
      </c>
      <c r="W2897" s="13" t="str">
        <f>IFERROR(COUNTIF(#REF!,Tabela1[[#This Row],[Colunas5]]),"")</f>
        <v/>
      </c>
      <c r="X2897" s="14">
        <f>Tabela1[[#This Row],[QIANTIDADE EXPEDIDA]]*Tabela1[[#This Row],[PESO UNI]]</f>
        <v>0</v>
      </c>
      <c r="Y2897" s="14">
        <f t="shared" si="384"/>
        <v>0</v>
      </c>
      <c r="Z2897" s="21">
        <f>Tabela1[[#This Row],[PESO TOTAL]]-Tabela1[[#This Row],[Peso Expedido]]</f>
        <v>0</v>
      </c>
      <c r="AA2897" s="18"/>
      <c r="AB2897" s="40" t="s">
        <v>3204</v>
      </c>
      <c r="AC2897" s="40"/>
      <c r="AD2897" s="40"/>
      <c r="AE2897" s="40"/>
      <c r="AF2897" s="40"/>
      <c r="AG2897" s="40"/>
      <c r="AH2897" s="40"/>
      <c r="AI2897" s="40" t="str">
        <f t="shared" ref="AI2897:AI2960" si="388">IF(Z2897&lt;=0,"ok","")</f>
        <v>ok</v>
      </c>
      <c r="AJ2897"/>
      <c r="AK2897" t="str">
        <f>Tabela1[[#This Row],[Coluna1]]&amp;Tabela1[[#This Row],[PEDIDO]]</f>
        <v/>
      </c>
      <c r="AL2897"/>
      <c r="AM2897"/>
      <c r="AN2897"/>
      <c r="AO2897" t="str">
        <f t="shared" si="385"/>
        <v>/</v>
      </c>
      <c r="AP2897" t="str">
        <f>Tabela1[[#This Row],[TAG]]&amp;Tabela1[[#This Row],[PEDIDO]]&amp;Tabela1[[#This Row],[PRODUTO]]</f>
        <v/>
      </c>
      <c r="AQ2897" s="23" t="str">
        <f>Tabela1[[#This Row],[PRODUTO]]&amp;Tabela1[[#This Row],[TAG]]</f>
        <v/>
      </c>
      <c r="AR2897" s="183">
        <f>Tabela1[[#This Row],[PESO TOTAL]]*Tabela1[[#This Row],[MATÉRIA PRIMA]]</f>
        <v>0</v>
      </c>
      <c r="AS2897" s="28">
        <f>Tabela1[[#This Row],[PESO TOTAL]]*Tabela1[[#This Row],[PREPARAÇÃO ]]</f>
        <v>0</v>
      </c>
      <c r="AT2897" s="28">
        <f>Tabela1[[#This Row],[PESO TOTAL]]*Tabela1[[#This Row],[CALDEIRARIA]]</f>
        <v>0</v>
      </c>
      <c r="AU2897" s="28">
        <f>Tabela1[[#This Row],[PESO TOTAL]]*Tabela1[[#This Row],[SOLDA]]</f>
        <v>0</v>
      </c>
      <c r="AV2897" s="28">
        <f>Tabela1[[#This Row],[PESO TOTAL]]*Tabela1[[#This Row],[ACABAMENTO]]</f>
        <v>0</v>
      </c>
      <c r="AW2897" s="28">
        <f>Tabela1[[#This Row],[PESO TOTAL]]*Tabela1[[#This Row],[PRONTO ACABADO]]</f>
        <v>0</v>
      </c>
      <c r="AX2897" s="28">
        <f>Tabela1[[#This Row],[PESO TOTAL]]*Tabela1[[#This Row],[EXPEDIÇÃO ]]</f>
        <v>0</v>
      </c>
      <c r="AY2897" s="28" t="str">
        <f>Tabela1[[#This Row],[PEDIDO]]&amp;Tabela1[[#This Row],[PRODUTO]]</f>
        <v/>
      </c>
      <c r="AZ2897" s="44">
        <f>IF(AF2897="",0,IF(ISTEXT(AF2897),H2897*VALUE(SUBSTITUTE(AF2897,"%",""))/100,H2897*AF2897))-Tabela1[[#This Row],[PRONTO ACABADO2]]</f>
        <v>0</v>
      </c>
      <c r="BA2897" s="44">
        <f>IF(AG2897="",0,IF(ISTEXT(AG2897),H2897*VALUE(SUBSTITUTE(AG2897,"%",""))/100,H2897*AG2897))-Tabela1[[#This Row],[PESO EXPEDIDO2]]</f>
        <v>0</v>
      </c>
      <c r="BB2897" s="44">
        <f t="shared" si="386"/>
        <v>0</v>
      </c>
      <c r="BC2897" s="44">
        <f t="shared" si="387"/>
        <v>0</v>
      </c>
      <c r="BD2897" s="44"/>
    </row>
    <row r="2898" spans="1:56" ht="15.75" hidden="1" customHeight="1" x14ac:dyDescent="0.25">
      <c r="A2898" s="6"/>
      <c r="B2898" s="22"/>
      <c r="C2898" s="7"/>
      <c r="D2898" s="46"/>
      <c r="E2898" s="7"/>
      <c r="F2898" s="7"/>
      <c r="G2898" s="44"/>
      <c r="H2898" s="41">
        <f>Tabela1[[#This Row],[PESO UNI]]*Tabela1[[#This Row],[QTE]]</f>
        <v>0</v>
      </c>
      <c r="I2898" s="7"/>
      <c r="J2898" s="8"/>
      <c r="K2898" s="8"/>
      <c r="L2898" s="9"/>
      <c r="M2898" s="10"/>
      <c r="N2898" s="8"/>
      <c r="O2898" s="12"/>
      <c r="P2898" s="13"/>
      <c r="Q2898" s="14">
        <f>Tabela1[[#This Row],[QTDE/ Fabricação]]-Tabela1[[#This Row],[QTE]]</f>
        <v>0</v>
      </c>
      <c r="R2898" s="19">
        <f t="shared" si="382"/>
        <v>0</v>
      </c>
      <c r="S2898" s="19">
        <f t="shared" si="381"/>
        <v>0</v>
      </c>
      <c r="T2898" s="20">
        <f t="shared" si="383"/>
        <v>0</v>
      </c>
      <c r="U2898" s="17">
        <f>IFERROR(SUMIF('LISTA DE EMBARQUE'!B:B,MICRO!E:E,'LISTA DE EMBARQUE'!G:G),"")</f>
        <v>0</v>
      </c>
      <c r="V2898" s="12" t="str">
        <f>IFERROR(VLOOKUP(Tabela1[[#This Row],[COD.MDE]],'LISTA DE EMBARQUE'!B:L,11,0),"")</f>
        <v/>
      </c>
      <c r="W2898" s="13" t="str">
        <f>IFERROR(COUNTIF(#REF!,Tabela1[[#This Row],[Colunas5]]),"")</f>
        <v/>
      </c>
      <c r="X2898" s="14">
        <f>Tabela1[[#This Row],[QIANTIDADE EXPEDIDA]]*Tabela1[[#This Row],[PESO UNI]]</f>
        <v>0</v>
      </c>
      <c r="Y2898" s="14">
        <f t="shared" si="384"/>
        <v>0</v>
      </c>
      <c r="Z2898" s="21">
        <f>Tabela1[[#This Row],[PESO TOTAL]]-Tabela1[[#This Row],[Peso Expedido]]</f>
        <v>0</v>
      </c>
      <c r="AA2898" s="18"/>
      <c r="AB2898" s="40" t="s">
        <v>342</v>
      </c>
      <c r="AC2898" s="40"/>
      <c r="AD2898" s="40"/>
      <c r="AE2898" s="40"/>
      <c r="AF2898" s="40"/>
      <c r="AG2898" s="40"/>
      <c r="AH2898" s="40"/>
      <c r="AI2898" s="40" t="str">
        <f t="shared" si="388"/>
        <v>ok</v>
      </c>
      <c r="AJ2898"/>
      <c r="AK2898" t="str">
        <f>Tabela1[[#This Row],[Coluna1]]&amp;Tabela1[[#This Row],[PEDIDO]]</f>
        <v/>
      </c>
      <c r="AL2898"/>
      <c r="AM2898"/>
      <c r="AN2898"/>
      <c r="AO2898" t="str">
        <f t="shared" si="385"/>
        <v>/</v>
      </c>
      <c r="AP2898" t="str">
        <f>Tabela1[[#This Row],[TAG]]&amp;Tabela1[[#This Row],[PEDIDO]]&amp;Tabela1[[#This Row],[PRODUTO]]</f>
        <v/>
      </c>
      <c r="AQ2898" s="23" t="str">
        <f>Tabela1[[#This Row],[PRODUTO]]&amp;Tabela1[[#This Row],[TAG]]</f>
        <v/>
      </c>
      <c r="AR2898" s="183">
        <f>Tabela1[[#This Row],[PESO TOTAL]]*Tabela1[[#This Row],[MATÉRIA PRIMA]]</f>
        <v>0</v>
      </c>
      <c r="AS2898" s="28">
        <f>Tabela1[[#This Row],[PESO TOTAL]]*Tabela1[[#This Row],[PREPARAÇÃO ]]</f>
        <v>0</v>
      </c>
      <c r="AT2898" s="28">
        <f>Tabela1[[#This Row],[PESO TOTAL]]*Tabela1[[#This Row],[CALDEIRARIA]]</f>
        <v>0</v>
      </c>
      <c r="AU2898" s="28">
        <f>Tabela1[[#This Row],[PESO TOTAL]]*Tabela1[[#This Row],[SOLDA]]</f>
        <v>0</v>
      </c>
      <c r="AV2898" s="28">
        <f>Tabela1[[#This Row],[PESO TOTAL]]*Tabela1[[#This Row],[ACABAMENTO]]</f>
        <v>0</v>
      </c>
      <c r="AW2898" s="28">
        <f>Tabela1[[#This Row],[PESO TOTAL]]*Tabela1[[#This Row],[PRONTO ACABADO]]</f>
        <v>0</v>
      </c>
      <c r="AX2898" s="28">
        <f>Tabela1[[#This Row],[PESO TOTAL]]*Tabela1[[#This Row],[EXPEDIÇÃO ]]</f>
        <v>0</v>
      </c>
      <c r="AY2898" s="28" t="str">
        <f>Tabela1[[#This Row],[PEDIDO]]&amp;Tabela1[[#This Row],[PRODUTO]]</f>
        <v/>
      </c>
      <c r="AZ2898" s="44">
        <f>IF(AF2898="",0,IF(ISTEXT(AF2898),H2898*VALUE(SUBSTITUTE(AF2898,"%",""))/100,H2898*AF2898))-Tabela1[[#This Row],[PRONTO ACABADO2]]</f>
        <v>0</v>
      </c>
      <c r="BA2898" s="44">
        <f>IF(AG2898="",0,IF(ISTEXT(AG2898),H2898*VALUE(SUBSTITUTE(AG2898,"%",""))/100,H2898*AG2898))-Tabela1[[#This Row],[PESO EXPEDIDO2]]</f>
        <v>0</v>
      </c>
      <c r="BB2898" s="44">
        <f t="shared" si="386"/>
        <v>0</v>
      </c>
      <c r="BC2898" s="44">
        <f t="shared" si="387"/>
        <v>0</v>
      </c>
      <c r="BD2898" s="44"/>
    </row>
    <row r="2899" spans="1:56" ht="15.75" hidden="1" customHeight="1" x14ac:dyDescent="0.25">
      <c r="A2899" s="6"/>
      <c r="B2899" s="22"/>
      <c r="C2899" s="7"/>
      <c r="D2899" s="46"/>
      <c r="E2899" s="7"/>
      <c r="F2899" s="7"/>
      <c r="G2899" s="44"/>
      <c r="H2899" s="41">
        <f>Tabela1[[#This Row],[PESO UNI]]*Tabela1[[#This Row],[QTE]]</f>
        <v>0</v>
      </c>
      <c r="I2899" s="7"/>
      <c r="J2899" s="8"/>
      <c r="K2899" s="8"/>
      <c r="L2899" s="9"/>
      <c r="M2899" s="10"/>
      <c r="N2899" s="8"/>
      <c r="O2899" s="12"/>
      <c r="P2899" s="13"/>
      <c r="Q2899" s="14">
        <f>Tabela1[[#This Row],[QTDE/ Fabricação]]-Tabela1[[#This Row],[QTE]]</f>
        <v>0</v>
      </c>
      <c r="R2899" s="19">
        <f t="shared" si="382"/>
        <v>0</v>
      </c>
      <c r="S2899" s="19">
        <f t="shared" si="381"/>
        <v>0</v>
      </c>
      <c r="T2899" s="20">
        <f t="shared" si="383"/>
        <v>0</v>
      </c>
      <c r="U2899" s="17">
        <f>IFERROR(SUMIF('LISTA DE EMBARQUE'!B:B,MICRO!E:E,'LISTA DE EMBARQUE'!G:G),"")</f>
        <v>0</v>
      </c>
      <c r="V2899" s="12" t="str">
        <f>IFERROR(VLOOKUP(Tabela1[[#This Row],[COD.MDE]],'LISTA DE EMBARQUE'!B:L,11,0),"")</f>
        <v/>
      </c>
      <c r="W2899" s="13" t="str">
        <f>IFERROR(COUNTIF(#REF!,Tabela1[[#This Row],[Colunas5]]),"")</f>
        <v/>
      </c>
      <c r="X2899" s="14">
        <f>Tabela1[[#This Row],[QIANTIDADE EXPEDIDA]]*Tabela1[[#This Row],[PESO UNI]]</f>
        <v>0</v>
      </c>
      <c r="Y2899" s="14">
        <f t="shared" si="384"/>
        <v>0</v>
      </c>
      <c r="Z2899" s="21">
        <f>Tabela1[[#This Row],[PESO TOTAL]]-Tabela1[[#This Row],[Peso Expedido]]</f>
        <v>0</v>
      </c>
      <c r="AA2899" s="18"/>
      <c r="AB2899" s="40" t="s">
        <v>342</v>
      </c>
      <c r="AC2899" s="40"/>
      <c r="AD2899" s="40"/>
      <c r="AE2899" s="40"/>
      <c r="AF2899" s="40"/>
      <c r="AG2899" s="40"/>
      <c r="AH2899" s="40"/>
      <c r="AI2899" s="40" t="str">
        <f t="shared" si="388"/>
        <v>ok</v>
      </c>
      <c r="AJ2899"/>
      <c r="AK2899" t="str">
        <f>Tabela1[[#This Row],[Coluna1]]&amp;Tabela1[[#This Row],[PEDIDO]]</f>
        <v/>
      </c>
      <c r="AL2899"/>
      <c r="AM2899"/>
      <c r="AN2899"/>
      <c r="AO2899" t="str">
        <f t="shared" si="385"/>
        <v>/</v>
      </c>
      <c r="AP2899" t="str">
        <f>Tabela1[[#This Row],[TAG]]&amp;Tabela1[[#This Row],[PEDIDO]]&amp;Tabela1[[#This Row],[PRODUTO]]</f>
        <v/>
      </c>
      <c r="AQ2899" s="23" t="str">
        <f>Tabela1[[#This Row],[PRODUTO]]&amp;Tabela1[[#This Row],[TAG]]</f>
        <v/>
      </c>
      <c r="AR2899" s="183">
        <f>Tabela1[[#This Row],[PESO TOTAL]]*Tabela1[[#This Row],[MATÉRIA PRIMA]]</f>
        <v>0</v>
      </c>
      <c r="AS2899" s="28">
        <f>Tabela1[[#This Row],[PESO TOTAL]]*Tabela1[[#This Row],[PREPARAÇÃO ]]</f>
        <v>0</v>
      </c>
      <c r="AT2899" s="28">
        <f>Tabela1[[#This Row],[PESO TOTAL]]*Tabela1[[#This Row],[CALDEIRARIA]]</f>
        <v>0</v>
      </c>
      <c r="AU2899" s="28">
        <f>Tabela1[[#This Row],[PESO TOTAL]]*Tabela1[[#This Row],[SOLDA]]</f>
        <v>0</v>
      </c>
      <c r="AV2899" s="28">
        <f>Tabela1[[#This Row],[PESO TOTAL]]*Tabela1[[#This Row],[ACABAMENTO]]</f>
        <v>0</v>
      </c>
      <c r="AW2899" s="28">
        <f>Tabela1[[#This Row],[PESO TOTAL]]*Tabela1[[#This Row],[PRONTO ACABADO]]</f>
        <v>0</v>
      </c>
      <c r="AX2899" s="28">
        <f>Tabela1[[#This Row],[PESO TOTAL]]*Tabela1[[#This Row],[EXPEDIÇÃO ]]</f>
        <v>0</v>
      </c>
      <c r="AY2899" s="28" t="str">
        <f>Tabela1[[#This Row],[PEDIDO]]&amp;Tabela1[[#This Row],[PRODUTO]]</f>
        <v/>
      </c>
      <c r="AZ2899" s="44">
        <f>IF(AF2899="",0,IF(ISTEXT(AF2899),H2899*VALUE(SUBSTITUTE(AF2899,"%",""))/100,H2899*AF2899))-Tabela1[[#This Row],[PRONTO ACABADO2]]</f>
        <v>0</v>
      </c>
      <c r="BA2899" s="44">
        <f>IF(AG2899="",0,IF(ISTEXT(AG2899),H2899*VALUE(SUBSTITUTE(AG2899,"%",""))/100,H2899*AG2899))-Tabela1[[#This Row],[PESO EXPEDIDO2]]</f>
        <v>0</v>
      </c>
      <c r="BB2899" s="44">
        <f t="shared" si="386"/>
        <v>0</v>
      </c>
      <c r="BC2899" s="44">
        <f t="shared" si="387"/>
        <v>0</v>
      </c>
      <c r="BD2899" s="44"/>
    </row>
    <row r="2900" spans="1:56" ht="15.75" hidden="1" customHeight="1" x14ac:dyDescent="0.25">
      <c r="A2900" s="6"/>
      <c r="B2900" s="22"/>
      <c r="C2900" s="7"/>
      <c r="D2900" s="46"/>
      <c r="E2900" s="7"/>
      <c r="F2900" s="7"/>
      <c r="G2900" s="44"/>
      <c r="H2900" s="41">
        <f>Tabela1[[#This Row],[PESO UNI]]*Tabela1[[#This Row],[QTE]]</f>
        <v>0</v>
      </c>
      <c r="I2900" s="7"/>
      <c r="J2900" s="8"/>
      <c r="K2900" s="8"/>
      <c r="L2900" s="9"/>
      <c r="M2900" s="10"/>
      <c r="N2900" s="8"/>
      <c r="O2900" s="12"/>
      <c r="P2900" s="13"/>
      <c r="Q2900" s="14">
        <f>Tabela1[[#This Row],[QTDE/ Fabricação]]-Tabela1[[#This Row],[QTE]]</f>
        <v>0</v>
      </c>
      <c r="R2900" s="19">
        <f t="shared" si="382"/>
        <v>0</v>
      </c>
      <c r="S2900" s="19">
        <f t="shared" si="381"/>
        <v>0</v>
      </c>
      <c r="T2900" s="20">
        <f t="shared" si="383"/>
        <v>0</v>
      </c>
      <c r="U2900" s="17">
        <f>IFERROR(SUMIF('LISTA DE EMBARQUE'!B:B,MICRO!E:E,'LISTA DE EMBARQUE'!G:G),"")</f>
        <v>0</v>
      </c>
      <c r="V2900" s="12" t="str">
        <f>IFERROR(VLOOKUP(Tabela1[[#This Row],[COD.MDE]],'LISTA DE EMBARQUE'!B:L,11,0),"")</f>
        <v/>
      </c>
      <c r="W2900" s="13" t="str">
        <f>IFERROR(COUNTIF(#REF!,Tabela1[[#This Row],[Colunas5]]),"")</f>
        <v/>
      </c>
      <c r="X2900" s="14">
        <f>Tabela1[[#This Row],[QIANTIDADE EXPEDIDA]]*Tabela1[[#This Row],[PESO UNI]]</f>
        <v>0</v>
      </c>
      <c r="Y2900" s="14">
        <f t="shared" si="384"/>
        <v>0</v>
      </c>
      <c r="Z2900" s="21">
        <f>Tabela1[[#This Row],[PESO TOTAL]]-Tabela1[[#This Row],[Peso Expedido]]</f>
        <v>0</v>
      </c>
      <c r="AA2900" s="18"/>
      <c r="AB2900" s="40" t="s">
        <v>342</v>
      </c>
      <c r="AC2900" s="40"/>
      <c r="AD2900" s="40"/>
      <c r="AE2900" s="40"/>
      <c r="AF2900" s="40"/>
      <c r="AG2900" s="40"/>
      <c r="AH2900" s="40"/>
      <c r="AI2900" s="40" t="str">
        <f t="shared" si="388"/>
        <v>ok</v>
      </c>
      <c r="AJ2900"/>
      <c r="AK2900" t="str">
        <f>Tabela1[[#This Row],[Coluna1]]&amp;Tabela1[[#This Row],[PEDIDO]]</f>
        <v/>
      </c>
      <c r="AL2900"/>
      <c r="AM2900"/>
      <c r="AN2900"/>
      <c r="AO2900" t="str">
        <f t="shared" si="385"/>
        <v>/</v>
      </c>
      <c r="AP2900" t="str">
        <f>Tabela1[[#This Row],[TAG]]&amp;Tabela1[[#This Row],[PEDIDO]]&amp;Tabela1[[#This Row],[PRODUTO]]</f>
        <v/>
      </c>
      <c r="AQ2900" s="23" t="str">
        <f>Tabela1[[#This Row],[PRODUTO]]&amp;Tabela1[[#This Row],[TAG]]</f>
        <v/>
      </c>
      <c r="AR2900" s="183">
        <f>Tabela1[[#This Row],[PESO TOTAL]]*Tabela1[[#This Row],[MATÉRIA PRIMA]]</f>
        <v>0</v>
      </c>
      <c r="AS2900" s="28">
        <f>Tabela1[[#This Row],[PESO TOTAL]]*Tabela1[[#This Row],[PREPARAÇÃO ]]</f>
        <v>0</v>
      </c>
      <c r="AT2900" s="28">
        <f>Tabela1[[#This Row],[PESO TOTAL]]*Tabela1[[#This Row],[CALDEIRARIA]]</f>
        <v>0</v>
      </c>
      <c r="AU2900" s="28">
        <f>Tabela1[[#This Row],[PESO TOTAL]]*Tabela1[[#This Row],[SOLDA]]</f>
        <v>0</v>
      </c>
      <c r="AV2900" s="28">
        <f>Tabela1[[#This Row],[PESO TOTAL]]*Tabela1[[#This Row],[ACABAMENTO]]</f>
        <v>0</v>
      </c>
      <c r="AW2900" s="28">
        <f>Tabela1[[#This Row],[PESO TOTAL]]*Tabela1[[#This Row],[PRONTO ACABADO]]</f>
        <v>0</v>
      </c>
      <c r="AX2900" s="28">
        <f>Tabela1[[#This Row],[PESO TOTAL]]*Tabela1[[#This Row],[EXPEDIÇÃO ]]</f>
        <v>0</v>
      </c>
      <c r="AY2900" s="28" t="str">
        <f>Tabela1[[#This Row],[PEDIDO]]&amp;Tabela1[[#This Row],[PRODUTO]]</f>
        <v/>
      </c>
      <c r="AZ2900" s="44">
        <f>IF(AF2900="",0,IF(ISTEXT(AF2900),H2900*VALUE(SUBSTITUTE(AF2900,"%",""))/100,H2900*AF2900))-Tabela1[[#This Row],[PRONTO ACABADO2]]</f>
        <v>0</v>
      </c>
      <c r="BA2900" s="44">
        <f>IF(AG2900="",0,IF(ISTEXT(AG2900),H2900*VALUE(SUBSTITUTE(AG2900,"%",""))/100,H2900*AG2900))-Tabela1[[#This Row],[PESO EXPEDIDO2]]</f>
        <v>0</v>
      </c>
      <c r="BB2900" s="44">
        <f t="shared" si="386"/>
        <v>0</v>
      </c>
      <c r="BC2900" s="44">
        <f t="shared" si="387"/>
        <v>0</v>
      </c>
      <c r="BD2900" s="44"/>
    </row>
    <row r="2901" spans="1:56" ht="15.75" hidden="1" customHeight="1" x14ac:dyDescent="0.25">
      <c r="A2901" s="6"/>
      <c r="B2901" s="22"/>
      <c r="C2901" s="7"/>
      <c r="D2901" s="46"/>
      <c r="E2901" s="7"/>
      <c r="F2901" s="7"/>
      <c r="G2901" s="44"/>
      <c r="H2901" s="41">
        <f>Tabela1[[#This Row],[PESO UNI]]*Tabela1[[#This Row],[QTE]]</f>
        <v>0</v>
      </c>
      <c r="I2901" s="7"/>
      <c r="J2901" s="8"/>
      <c r="K2901" s="8"/>
      <c r="L2901" s="9"/>
      <c r="M2901" s="10"/>
      <c r="N2901" s="8"/>
      <c r="O2901" s="12"/>
      <c r="P2901" s="13"/>
      <c r="Q2901" s="14">
        <f>Tabela1[[#This Row],[QTDE/ Fabricação]]-Tabela1[[#This Row],[QTE]]</f>
        <v>0</v>
      </c>
      <c r="R2901" s="19">
        <f t="shared" si="382"/>
        <v>0</v>
      </c>
      <c r="S2901" s="19">
        <f t="shared" si="381"/>
        <v>0</v>
      </c>
      <c r="T2901" s="20">
        <f t="shared" si="383"/>
        <v>0</v>
      </c>
      <c r="U2901" s="17">
        <f>IFERROR(SUMIF('LISTA DE EMBARQUE'!B:B,MICRO!E:E,'LISTA DE EMBARQUE'!G:G),"")</f>
        <v>0</v>
      </c>
      <c r="V2901" s="12" t="str">
        <f>IFERROR(VLOOKUP(Tabela1[[#This Row],[COD.MDE]],'LISTA DE EMBARQUE'!B:L,11,0),"")</f>
        <v/>
      </c>
      <c r="W2901" s="13" t="str">
        <f>IFERROR(COUNTIF(#REF!,Tabela1[[#This Row],[Colunas5]]),"")</f>
        <v/>
      </c>
      <c r="X2901" s="14">
        <f>Tabela1[[#This Row],[QIANTIDADE EXPEDIDA]]*Tabela1[[#This Row],[PESO UNI]]</f>
        <v>0</v>
      </c>
      <c r="Y2901" s="14">
        <f t="shared" si="384"/>
        <v>0</v>
      </c>
      <c r="Z2901" s="21">
        <f>Tabela1[[#This Row],[PESO TOTAL]]-Tabela1[[#This Row],[Peso Expedido]]</f>
        <v>0</v>
      </c>
      <c r="AA2901" s="18"/>
      <c r="AB2901" s="40" t="s">
        <v>342</v>
      </c>
      <c r="AC2901" s="40"/>
      <c r="AD2901" s="40"/>
      <c r="AE2901" s="40"/>
      <c r="AF2901" s="40"/>
      <c r="AG2901" s="40"/>
      <c r="AH2901" s="40"/>
      <c r="AI2901" s="40" t="str">
        <f t="shared" si="388"/>
        <v>ok</v>
      </c>
      <c r="AJ2901"/>
      <c r="AK2901" t="str">
        <f>Tabela1[[#This Row],[Coluna1]]&amp;Tabela1[[#This Row],[PEDIDO]]</f>
        <v/>
      </c>
      <c r="AL2901"/>
      <c r="AM2901"/>
      <c r="AN2901"/>
      <c r="AO2901" t="str">
        <f t="shared" si="385"/>
        <v>/</v>
      </c>
      <c r="AP2901" t="str">
        <f>Tabela1[[#This Row],[TAG]]&amp;Tabela1[[#This Row],[PEDIDO]]&amp;Tabela1[[#This Row],[PRODUTO]]</f>
        <v/>
      </c>
      <c r="AQ2901" s="23" t="str">
        <f>Tabela1[[#This Row],[PRODUTO]]&amp;Tabela1[[#This Row],[TAG]]</f>
        <v/>
      </c>
      <c r="AR2901" s="183">
        <f>Tabela1[[#This Row],[PESO TOTAL]]*Tabela1[[#This Row],[MATÉRIA PRIMA]]</f>
        <v>0</v>
      </c>
      <c r="AS2901" s="28">
        <f>Tabela1[[#This Row],[PESO TOTAL]]*Tabela1[[#This Row],[PREPARAÇÃO ]]</f>
        <v>0</v>
      </c>
      <c r="AT2901" s="28">
        <f>Tabela1[[#This Row],[PESO TOTAL]]*Tabela1[[#This Row],[CALDEIRARIA]]</f>
        <v>0</v>
      </c>
      <c r="AU2901" s="28">
        <f>Tabela1[[#This Row],[PESO TOTAL]]*Tabela1[[#This Row],[SOLDA]]</f>
        <v>0</v>
      </c>
      <c r="AV2901" s="28">
        <f>Tabela1[[#This Row],[PESO TOTAL]]*Tabela1[[#This Row],[ACABAMENTO]]</f>
        <v>0</v>
      </c>
      <c r="AW2901" s="28">
        <f>Tabela1[[#This Row],[PESO TOTAL]]*Tabela1[[#This Row],[PRONTO ACABADO]]</f>
        <v>0</v>
      </c>
      <c r="AX2901" s="28">
        <f>Tabela1[[#This Row],[PESO TOTAL]]*Tabela1[[#This Row],[EXPEDIÇÃO ]]</f>
        <v>0</v>
      </c>
      <c r="AY2901" s="28" t="str">
        <f>Tabela1[[#This Row],[PEDIDO]]&amp;Tabela1[[#This Row],[PRODUTO]]</f>
        <v/>
      </c>
      <c r="AZ2901" s="44">
        <f>IF(AF2901="",0,IF(ISTEXT(AF2901),H2901*VALUE(SUBSTITUTE(AF2901,"%",""))/100,H2901*AF2901))-Tabela1[[#This Row],[PRONTO ACABADO2]]</f>
        <v>0</v>
      </c>
      <c r="BA2901" s="44">
        <f>IF(AG2901="",0,IF(ISTEXT(AG2901),H2901*VALUE(SUBSTITUTE(AG2901,"%",""))/100,H2901*AG2901))-Tabela1[[#This Row],[PESO EXPEDIDO2]]</f>
        <v>0</v>
      </c>
      <c r="BB2901" s="44">
        <f t="shared" si="386"/>
        <v>0</v>
      </c>
      <c r="BC2901" s="44">
        <f t="shared" si="387"/>
        <v>0</v>
      </c>
      <c r="BD2901" s="44"/>
    </row>
    <row r="2902" spans="1:56" ht="15.75" hidden="1" customHeight="1" x14ac:dyDescent="0.25">
      <c r="A2902" s="6"/>
      <c r="B2902" s="22"/>
      <c r="C2902" s="7"/>
      <c r="D2902" s="46"/>
      <c r="E2902" s="7"/>
      <c r="F2902" s="7"/>
      <c r="G2902" s="44"/>
      <c r="H2902" s="41">
        <f>Tabela1[[#This Row],[PESO UNI]]*Tabela1[[#This Row],[QTE]]</f>
        <v>0</v>
      </c>
      <c r="I2902" s="7"/>
      <c r="J2902" s="8"/>
      <c r="K2902" s="8"/>
      <c r="L2902" s="9"/>
      <c r="M2902" s="10"/>
      <c r="N2902" s="8"/>
      <c r="O2902" s="12"/>
      <c r="P2902" s="13"/>
      <c r="Q2902" s="14">
        <f>Tabela1[[#This Row],[QTDE/ Fabricação]]-Tabela1[[#This Row],[QTE]]</f>
        <v>0</v>
      </c>
      <c r="R2902" s="19">
        <f t="shared" si="382"/>
        <v>0</v>
      </c>
      <c r="S2902" s="19">
        <f t="shared" si="381"/>
        <v>0</v>
      </c>
      <c r="T2902" s="20">
        <f t="shared" si="383"/>
        <v>0</v>
      </c>
      <c r="U2902" s="17">
        <f>IFERROR(SUMIF('LISTA DE EMBARQUE'!B:B,MICRO!E:E,'LISTA DE EMBARQUE'!G:G),"")</f>
        <v>0</v>
      </c>
      <c r="V2902" s="12" t="str">
        <f>IFERROR(VLOOKUP(Tabela1[[#This Row],[COD.MDE]],'LISTA DE EMBARQUE'!B:L,11,0),"")</f>
        <v/>
      </c>
      <c r="W2902" s="13" t="str">
        <f>IFERROR(COUNTIF(#REF!,Tabela1[[#This Row],[Colunas5]]),"")</f>
        <v/>
      </c>
      <c r="X2902" s="14">
        <f>Tabela1[[#This Row],[QIANTIDADE EXPEDIDA]]*Tabela1[[#This Row],[PESO UNI]]</f>
        <v>0</v>
      </c>
      <c r="Y2902" s="14">
        <f t="shared" si="384"/>
        <v>0</v>
      </c>
      <c r="Z2902" s="21">
        <f>Tabela1[[#This Row],[PESO TOTAL]]-Tabela1[[#This Row],[Peso Expedido]]</f>
        <v>0</v>
      </c>
      <c r="AA2902" s="18"/>
      <c r="AB2902" s="40" t="s">
        <v>3204</v>
      </c>
      <c r="AC2902" s="40"/>
      <c r="AD2902" s="40"/>
      <c r="AE2902" s="40"/>
      <c r="AF2902" s="40"/>
      <c r="AG2902" s="40"/>
      <c r="AH2902" s="40"/>
      <c r="AI2902" s="40" t="str">
        <f t="shared" si="388"/>
        <v>ok</v>
      </c>
      <c r="AJ2902"/>
      <c r="AK2902" t="str">
        <f>Tabela1[[#This Row],[Coluna1]]&amp;Tabela1[[#This Row],[PEDIDO]]</f>
        <v/>
      </c>
      <c r="AL2902"/>
      <c r="AM2902"/>
      <c r="AN2902"/>
      <c r="AO2902" t="str">
        <f t="shared" si="385"/>
        <v>/</v>
      </c>
      <c r="AP2902" t="str">
        <f>Tabela1[[#This Row],[TAG]]&amp;Tabela1[[#This Row],[PEDIDO]]&amp;Tabela1[[#This Row],[PRODUTO]]</f>
        <v/>
      </c>
      <c r="AQ2902" s="23" t="str">
        <f>Tabela1[[#This Row],[PRODUTO]]&amp;Tabela1[[#This Row],[TAG]]</f>
        <v/>
      </c>
      <c r="AR2902" s="183">
        <f>Tabela1[[#This Row],[PESO TOTAL]]*Tabela1[[#This Row],[MATÉRIA PRIMA]]</f>
        <v>0</v>
      </c>
      <c r="AS2902" s="28">
        <f>Tabela1[[#This Row],[PESO TOTAL]]*Tabela1[[#This Row],[PREPARAÇÃO ]]</f>
        <v>0</v>
      </c>
      <c r="AT2902" s="28">
        <f>Tabela1[[#This Row],[PESO TOTAL]]*Tabela1[[#This Row],[CALDEIRARIA]]</f>
        <v>0</v>
      </c>
      <c r="AU2902" s="28">
        <f>Tabela1[[#This Row],[PESO TOTAL]]*Tabela1[[#This Row],[SOLDA]]</f>
        <v>0</v>
      </c>
      <c r="AV2902" s="28">
        <f>Tabela1[[#This Row],[PESO TOTAL]]*Tabela1[[#This Row],[ACABAMENTO]]</f>
        <v>0</v>
      </c>
      <c r="AW2902" s="28">
        <f>Tabela1[[#This Row],[PESO TOTAL]]*Tabela1[[#This Row],[PRONTO ACABADO]]</f>
        <v>0</v>
      </c>
      <c r="AX2902" s="28">
        <f>Tabela1[[#This Row],[PESO TOTAL]]*Tabela1[[#This Row],[EXPEDIÇÃO ]]</f>
        <v>0</v>
      </c>
      <c r="AY2902" s="28" t="str">
        <f>Tabela1[[#This Row],[PEDIDO]]&amp;Tabela1[[#This Row],[PRODUTO]]</f>
        <v/>
      </c>
      <c r="AZ2902" s="44">
        <f>IF(AF2902="",0,IF(ISTEXT(AF2902),H2902*VALUE(SUBSTITUTE(AF2902,"%",""))/100,H2902*AF2902))-Tabela1[[#This Row],[PRONTO ACABADO2]]</f>
        <v>0</v>
      </c>
      <c r="BA2902" s="44">
        <f>IF(AG2902="",0,IF(ISTEXT(AG2902),H2902*VALUE(SUBSTITUTE(AG2902,"%",""))/100,H2902*AG2902))-Tabela1[[#This Row],[PESO EXPEDIDO2]]</f>
        <v>0</v>
      </c>
      <c r="BB2902" s="44">
        <f t="shared" si="386"/>
        <v>0</v>
      </c>
      <c r="BC2902" s="44">
        <f t="shared" si="387"/>
        <v>0</v>
      </c>
      <c r="BD2902" s="44"/>
    </row>
    <row r="2903" spans="1:56" ht="15.75" hidden="1" customHeight="1" x14ac:dyDescent="0.25">
      <c r="A2903" s="6"/>
      <c r="B2903" s="22"/>
      <c r="C2903" s="7"/>
      <c r="D2903" s="46"/>
      <c r="E2903" s="7"/>
      <c r="F2903" s="7"/>
      <c r="G2903" s="44"/>
      <c r="H2903" s="41">
        <f>Tabela1[[#This Row],[PESO UNI]]*Tabela1[[#This Row],[QTE]]</f>
        <v>0</v>
      </c>
      <c r="I2903" s="7"/>
      <c r="J2903" s="8"/>
      <c r="K2903" s="8"/>
      <c r="L2903" s="9"/>
      <c r="M2903" s="10"/>
      <c r="N2903" s="8"/>
      <c r="O2903" s="12"/>
      <c r="P2903" s="13"/>
      <c r="Q2903" s="14">
        <f>Tabela1[[#This Row],[QTDE/ Fabricação]]-Tabela1[[#This Row],[QTE]]</f>
        <v>0</v>
      </c>
      <c r="R2903" s="19">
        <f t="shared" si="382"/>
        <v>0</v>
      </c>
      <c r="S2903" s="19">
        <f t="shared" si="381"/>
        <v>0</v>
      </c>
      <c r="T2903" s="20">
        <f t="shared" si="383"/>
        <v>0</v>
      </c>
      <c r="U2903" s="17">
        <f>IFERROR(SUMIF('LISTA DE EMBARQUE'!B:B,MICRO!E:E,'LISTA DE EMBARQUE'!G:G),"")</f>
        <v>0</v>
      </c>
      <c r="V2903" s="12" t="str">
        <f>IFERROR(VLOOKUP(Tabela1[[#This Row],[COD.MDE]],'LISTA DE EMBARQUE'!B:L,11,0),"")</f>
        <v/>
      </c>
      <c r="W2903" s="13" t="str">
        <f>IFERROR(COUNTIF(#REF!,Tabela1[[#This Row],[Colunas5]]),"")</f>
        <v/>
      </c>
      <c r="X2903" s="14">
        <f>Tabela1[[#This Row],[QIANTIDADE EXPEDIDA]]*Tabela1[[#This Row],[PESO UNI]]</f>
        <v>0</v>
      </c>
      <c r="Y2903" s="14">
        <f t="shared" si="384"/>
        <v>0</v>
      </c>
      <c r="Z2903" s="21">
        <f>Tabela1[[#This Row],[PESO TOTAL]]-Tabela1[[#This Row],[Peso Expedido]]</f>
        <v>0</v>
      </c>
      <c r="AA2903" s="18"/>
      <c r="AB2903" s="40" t="s">
        <v>342</v>
      </c>
      <c r="AC2903" s="40"/>
      <c r="AD2903" s="40"/>
      <c r="AE2903" s="40"/>
      <c r="AF2903" s="40"/>
      <c r="AG2903" s="40"/>
      <c r="AH2903" s="40"/>
      <c r="AI2903" s="40" t="str">
        <f t="shared" si="388"/>
        <v>ok</v>
      </c>
      <c r="AJ2903"/>
      <c r="AK2903" t="str">
        <f>Tabela1[[#This Row],[Coluna1]]&amp;Tabela1[[#This Row],[PEDIDO]]</f>
        <v/>
      </c>
      <c r="AL2903"/>
      <c r="AM2903"/>
      <c r="AN2903"/>
      <c r="AO2903" t="str">
        <f t="shared" si="385"/>
        <v>/</v>
      </c>
      <c r="AP2903" t="str">
        <f>Tabela1[[#This Row],[TAG]]&amp;Tabela1[[#This Row],[PEDIDO]]&amp;Tabela1[[#This Row],[PRODUTO]]</f>
        <v/>
      </c>
      <c r="AQ2903" s="23" t="str">
        <f>Tabela1[[#This Row],[PRODUTO]]&amp;Tabela1[[#This Row],[TAG]]</f>
        <v/>
      </c>
      <c r="AR2903" s="183">
        <f>Tabela1[[#This Row],[PESO TOTAL]]*Tabela1[[#This Row],[MATÉRIA PRIMA]]</f>
        <v>0</v>
      </c>
      <c r="AS2903" s="28">
        <f>Tabela1[[#This Row],[PESO TOTAL]]*Tabela1[[#This Row],[PREPARAÇÃO ]]</f>
        <v>0</v>
      </c>
      <c r="AT2903" s="28">
        <f>Tabela1[[#This Row],[PESO TOTAL]]*Tabela1[[#This Row],[CALDEIRARIA]]</f>
        <v>0</v>
      </c>
      <c r="AU2903" s="28">
        <f>Tabela1[[#This Row],[PESO TOTAL]]*Tabela1[[#This Row],[SOLDA]]</f>
        <v>0</v>
      </c>
      <c r="AV2903" s="28">
        <f>Tabela1[[#This Row],[PESO TOTAL]]*Tabela1[[#This Row],[ACABAMENTO]]</f>
        <v>0</v>
      </c>
      <c r="AW2903" s="28">
        <f>Tabela1[[#This Row],[PESO TOTAL]]*Tabela1[[#This Row],[PRONTO ACABADO]]</f>
        <v>0</v>
      </c>
      <c r="AX2903" s="28">
        <f>Tabela1[[#This Row],[PESO TOTAL]]*Tabela1[[#This Row],[EXPEDIÇÃO ]]</f>
        <v>0</v>
      </c>
      <c r="AY2903" s="28" t="str">
        <f>Tabela1[[#This Row],[PEDIDO]]&amp;Tabela1[[#This Row],[PRODUTO]]</f>
        <v/>
      </c>
      <c r="AZ2903" s="44">
        <f>IF(AF2903="",0,IF(ISTEXT(AF2903),H2903*VALUE(SUBSTITUTE(AF2903,"%",""))/100,H2903*AF2903))-Tabela1[[#This Row],[PRONTO ACABADO2]]</f>
        <v>0</v>
      </c>
      <c r="BA2903" s="44">
        <f>IF(AG2903="",0,IF(ISTEXT(AG2903),H2903*VALUE(SUBSTITUTE(AG2903,"%",""))/100,H2903*AG2903))-Tabela1[[#This Row],[PESO EXPEDIDO2]]</f>
        <v>0</v>
      </c>
      <c r="BB2903" s="44">
        <f t="shared" si="386"/>
        <v>0</v>
      </c>
      <c r="BC2903" s="44">
        <f t="shared" si="387"/>
        <v>0</v>
      </c>
      <c r="BD2903" s="44"/>
    </row>
    <row r="2904" spans="1:56" ht="15.75" hidden="1" customHeight="1" x14ac:dyDescent="0.25">
      <c r="A2904" s="6"/>
      <c r="B2904" s="22"/>
      <c r="C2904" s="7"/>
      <c r="D2904" s="46"/>
      <c r="E2904" s="7"/>
      <c r="F2904" s="7"/>
      <c r="G2904" s="44"/>
      <c r="H2904" s="41">
        <f>Tabela1[[#This Row],[PESO UNI]]*Tabela1[[#This Row],[QTE]]</f>
        <v>0</v>
      </c>
      <c r="I2904" s="7"/>
      <c r="J2904" s="8"/>
      <c r="K2904" s="8"/>
      <c r="L2904" s="9"/>
      <c r="M2904" s="10"/>
      <c r="N2904" s="8"/>
      <c r="O2904" s="12"/>
      <c r="P2904" s="13"/>
      <c r="Q2904" s="14">
        <f>Tabela1[[#This Row],[QTDE/ Fabricação]]-Tabela1[[#This Row],[QTE]]</f>
        <v>0</v>
      </c>
      <c r="R2904" s="19">
        <f t="shared" si="382"/>
        <v>0</v>
      </c>
      <c r="S2904" s="19">
        <f t="shared" si="381"/>
        <v>0</v>
      </c>
      <c r="T2904" s="20">
        <f t="shared" si="383"/>
        <v>0</v>
      </c>
      <c r="U2904" s="17">
        <f>IFERROR(SUMIF('LISTA DE EMBARQUE'!B:B,MICRO!E:E,'LISTA DE EMBARQUE'!G:G),"")</f>
        <v>0</v>
      </c>
      <c r="V2904" s="12" t="str">
        <f>IFERROR(VLOOKUP(Tabela1[[#This Row],[COD.MDE]],'LISTA DE EMBARQUE'!B:L,11,0),"")</f>
        <v/>
      </c>
      <c r="W2904" s="13" t="str">
        <f>IFERROR(COUNTIF(#REF!,Tabela1[[#This Row],[Colunas5]]),"")</f>
        <v/>
      </c>
      <c r="X2904" s="14">
        <f>Tabela1[[#This Row],[QIANTIDADE EXPEDIDA]]*Tabela1[[#This Row],[PESO UNI]]</f>
        <v>0</v>
      </c>
      <c r="Y2904" s="14">
        <f t="shared" si="384"/>
        <v>0</v>
      </c>
      <c r="Z2904" s="21">
        <f>Tabela1[[#This Row],[PESO TOTAL]]-Tabela1[[#This Row],[Peso Expedido]]</f>
        <v>0</v>
      </c>
      <c r="AA2904" s="18"/>
      <c r="AB2904" s="40" t="s">
        <v>342</v>
      </c>
      <c r="AC2904" s="40"/>
      <c r="AD2904" s="40"/>
      <c r="AE2904" s="40"/>
      <c r="AF2904" s="40"/>
      <c r="AG2904" s="40"/>
      <c r="AH2904" s="40"/>
      <c r="AI2904" s="40" t="str">
        <f t="shared" si="388"/>
        <v>ok</v>
      </c>
      <c r="AJ2904"/>
      <c r="AK2904" t="str">
        <f>Tabela1[[#This Row],[Coluna1]]&amp;Tabela1[[#This Row],[PEDIDO]]</f>
        <v/>
      </c>
      <c r="AL2904"/>
      <c r="AM2904"/>
      <c r="AN2904"/>
      <c r="AO2904" t="str">
        <f t="shared" si="385"/>
        <v>/</v>
      </c>
      <c r="AP2904" t="str">
        <f>Tabela1[[#This Row],[TAG]]&amp;Tabela1[[#This Row],[PEDIDO]]&amp;Tabela1[[#This Row],[PRODUTO]]</f>
        <v/>
      </c>
      <c r="AQ2904" s="23" t="str">
        <f>Tabela1[[#This Row],[PRODUTO]]&amp;Tabela1[[#This Row],[TAG]]</f>
        <v/>
      </c>
      <c r="AR2904" s="183">
        <f>Tabela1[[#This Row],[PESO TOTAL]]*Tabela1[[#This Row],[MATÉRIA PRIMA]]</f>
        <v>0</v>
      </c>
      <c r="AS2904" s="28">
        <f>Tabela1[[#This Row],[PESO TOTAL]]*Tabela1[[#This Row],[PREPARAÇÃO ]]</f>
        <v>0</v>
      </c>
      <c r="AT2904" s="28">
        <f>Tabela1[[#This Row],[PESO TOTAL]]*Tabela1[[#This Row],[CALDEIRARIA]]</f>
        <v>0</v>
      </c>
      <c r="AU2904" s="28">
        <f>Tabela1[[#This Row],[PESO TOTAL]]*Tabela1[[#This Row],[SOLDA]]</f>
        <v>0</v>
      </c>
      <c r="AV2904" s="28">
        <f>Tabela1[[#This Row],[PESO TOTAL]]*Tabela1[[#This Row],[ACABAMENTO]]</f>
        <v>0</v>
      </c>
      <c r="AW2904" s="28">
        <f>Tabela1[[#This Row],[PESO TOTAL]]*Tabela1[[#This Row],[PRONTO ACABADO]]</f>
        <v>0</v>
      </c>
      <c r="AX2904" s="28">
        <f>Tabela1[[#This Row],[PESO TOTAL]]*Tabela1[[#This Row],[EXPEDIÇÃO ]]</f>
        <v>0</v>
      </c>
      <c r="AY2904" s="28" t="str">
        <f>Tabela1[[#This Row],[PEDIDO]]&amp;Tabela1[[#This Row],[PRODUTO]]</f>
        <v/>
      </c>
      <c r="AZ2904" s="44">
        <f>IF(AF2904="",0,IF(ISTEXT(AF2904),H2904*VALUE(SUBSTITUTE(AF2904,"%",""))/100,H2904*AF2904))-Tabela1[[#This Row],[PRONTO ACABADO2]]</f>
        <v>0</v>
      </c>
      <c r="BA2904" s="44">
        <f>IF(AG2904="",0,IF(ISTEXT(AG2904),H2904*VALUE(SUBSTITUTE(AG2904,"%",""))/100,H2904*AG2904))-Tabela1[[#This Row],[PESO EXPEDIDO2]]</f>
        <v>0</v>
      </c>
      <c r="BB2904" s="44">
        <f t="shared" si="386"/>
        <v>0</v>
      </c>
      <c r="BC2904" s="44">
        <f t="shared" si="387"/>
        <v>0</v>
      </c>
      <c r="BD2904" s="44"/>
    </row>
    <row r="2905" spans="1:56" ht="15.75" hidden="1" customHeight="1" x14ac:dyDescent="0.25">
      <c r="A2905" s="6"/>
      <c r="B2905" s="22"/>
      <c r="C2905" s="7"/>
      <c r="D2905" s="46"/>
      <c r="E2905" s="7"/>
      <c r="F2905" s="7"/>
      <c r="G2905" s="44"/>
      <c r="H2905" s="41">
        <f>Tabela1[[#This Row],[PESO UNI]]*Tabela1[[#This Row],[QTE]]</f>
        <v>0</v>
      </c>
      <c r="I2905" s="7"/>
      <c r="J2905" s="8"/>
      <c r="K2905" s="8"/>
      <c r="L2905" s="9"/>
      <c r="M2905" s="10"/>
      <c r="N2905" s="8"/>
      <c r="O2905" s="12"/>
      <c r="P2905" s="13"/>
      <c r="Q2905" s="14">
        <f>Tabela1[[#This Row],[QTDE/ Fabricação]]-Tabela1[[#This Row],[QTE]]</f>
        <v>0</v>
      </c>
      <c r="R2905" s="19">
        <f t="shared" si="382"/>
        <v>0</v>
      </c>
      <c r="S2905" s="19">
        <f t="shared" si="381"/>
        <v>0</v>
      </c>
      <c r="T2905" s="20">
        <f t="shared" si="383"/>
        <v>0</v>
      </c>
      <c r="U2905" s="17">
        <f>IFERROR(SUMIF('LISTA DE EMBARQUE'!B:B,MICRO!E:E,'LISTA DE EMBARQUE'!G:G),"")</f>
        <v>0</v>
      </c>
      <c r="V2905" s="12" t="str">
        <f>IFERROR(VLOOKUP(Tabela1[[#This Row],[COD.MDE]],'LISTA DE EMBARQUE'!B:L,11,0),"")</f>
        <v/>
      </c>
      <c r="W2905" s="13" t="str">
        <f>IFERROR(COUNTIF(#REF!,Tabela1[[#This Row],[Colunas5]]),"")</f>
        <v/>
      </c>
      <c r="X2905" s="14">
        <f>Tabela1[[#This Row],[QIANTIDADE EXPEDIDA]]*Tabela1[[#This Row],[PESO UNI]]</f>
        <v>0</v>
      </c>
      <c r="Y2905" s="14">
        <f t="shared" si="384"/>
        <v>0</v>
      </c>
      <c r="Z2905" s="21">
        <f>Tabela1[[#This Row],[PESO TOTAL]]-Tabela1[[#This Row],[Peso Expedido]]</f>
        <v>0</v>
      </c>
      <c r="AA2905" s="18"/>
      <c r="AB2905" s="40" t="s">
        <v>3204</v>
      </c>
      <c r="AC2905" s="40"/>
      <c r="AD2905" s="40"/>
      <c r="AE2905" s="40"/>
      <c r="AF2905" s="40"/>
      <c r="AG2905" s="40"/>
      <c r="AH2905" s="40"/>
      <c r="AI2905" s="40" t="str">
        <f t="shared" si="388"/>
        <v>ok</v>
      </c>
      <c r="AJ2905"/>
      <c r="AK2905" t="str">
        <f>Tabela1[[#This Row],[Coluna1]]&amp;Tabela1[[#This Row],[PEDIDO]]</f>
        <v/>
      </c>
      <c r="AL2905"/>
      <c r="AM2905"/>
      <c r="AN2905"/>
      <c r="AO2905" t="str">
        <f t="shared" si="385"/>
        <v>/</v>
      </c>
      <c r="AP2905" t="str">
        <f>Tabela1[[#This Row],[TAG]]&amp;Tabela1[[#This Row],[PEDIDO]]&amp;Tabela1[[#This Row],[PRODUTO]]</f>
        <v/>
      </c>
      <c r="AQ2905" s="23" t="str">
        <f>Tabela1[[#This Row],[PRODUTO]]&amp;Tabela1[[#This Row],[TAG]]</f>
        <v/>
      </c>
      <c r="AR2905" s="183">
        <f>Tabela1[[#This Row],[PESO TOTAL]]*Tabela1[[#This Row],[MATÉRIA PRIMA]]</f>
        <v>0</v>
      </c>
      <c r="AS2905" s="28">
        <f>Tabela1[[#This Row],[PESO TOTAL]]*Tabela1[[#This Row],[PREPARAÇÃO ]]</f>
        <v>0</v>
      </c>
      <c r="AT2905" s="28">
        <f>Tabela1[[#This Row],[PESO TOTAL]]*Tabela1[[#This Row],[CALDEIRARIA]]</f>
        <v>0</v>
      </c>
      <c r="AU2905" s="28">
        <f>Tabela1[[#This Row],[PESO TOTAL]]*Tabela1[[#This Row],[SOLDA]]</f>
        <v>0</v>
      </c>
      <c r="AV2905" s="28">
        <f>Tabela1[[#This Row],[PESO TOTAL]]*Tabela1[[#This Row],[ACABAMENTO]]</f>
        <v>0</v>
      </c>
      <c r="AW2905" s="28">
        <f>Tabela1[[#This Row],[PESO TOTAL]]*Tabela1[[#This Row],[PRONTO ACABADO]]</f>
        <v>0</v>
      </c>
      <c r="AX2905" s="28">
        <f>Tabela1[[#This Row],[PESO TOTAL]]*Tabela1[[#This Row],[EXPEDIÇÃO ]]</f>
        <v>0</v>
      </c>
      <c r="AY2905" s="28" t="str">
        <f>Tabela1[[#This Row],[PEDIDO]]&amp;Tabela1[[#This Row],[PRODUTO]]</f>
        <v/>
      </c>
      <c r="AZ2905" s="44">
        <f>IF(AF2905="",0,IF(ISTEXT(AF2905),H2905*VALUE(SUBSTITUTE(AF2905,"%",""))/100,H2905*AF2905))-Tabela1[[#This Row],[PRONTO ACABADO2]]</f>
        <v>0</v>
      </c>
      <c r="BA2905" s="44">
        <f>IF(AG2905="",0,IF(ISTEXT(AG2905),H2905*VALUE(SUBSTITUTE(AG2905,"%",""))/100,H2905*AG2905))-Tabela1[[#This Row],[PESO EXPEDIDO2]]</f>
        <v>0</v>
      </c>
      <c r="BB2905" s="44">
        <f t="shared" si="386"/>
        <v>0</v>
      </c>
      <c r="BC2905" s="44">
        <f t="shared" si="387"/>
        <v>0</v>
      </c>
      <c r="BD2905" s="44"/>
    </row>
    <row r="2906" spans="1:56" ht="15.75" hidden="1" customHeight="1" x14ac:dyDescent="0.25">
      <c r="A2906" s="6"/>
      <c r="B2906" s="22"/>
      <c r="C2906" s="7"/>
      <c r="D2906" s="46"/>
      <c r="E2906" s="7"/>
      <c r="F2906" s="7"/>
      <c r="G2906" s="44"/>
      <c r="H2906" s="41">
        <f>Tabela1[[#This Row],[PESO UNI]]*Tabela1[[#This Row],[QTE]]</f>
        <v>0</v>
      </c>
      <c r="I2906" s="7"/>
      <c r="J2906" s="8"/>
      <c r="K2906" s="8"/>
      <c r="L2906" s="9"/>
      <c r="M2906" s="10"/>
      <c r="N2906" s="8"/>
      <c r="O2906" s="12"/>
      <c r="P2906" s="13"/>
      <c r="Q2906" s="14">
        <f>Tabela1[[#This Row],[QTDE/ Fabricação]]-Tabela1[[#This Row],[QTE]]</f>
        <v>0</v>
      </c>
      <c r="R2906" s="19">
        <f t="shared" si="382"/>
        <v>0</v>
      </c>
      <c r="S2906" s="19">
        <f t="shared" si="381"/>
        <v>0</v>
      </c>
      <c r="T2906" s="20">
        <f t="shared" si="383"/>
        <v>0</v>
      </c>
      <c r="U2906" s="17">
        <f>IFERROR(SUMIF('LISTA DE EMBARQUE'!B:B,MICRO!E:E,'LISTA DE EMBARQUE'!G:G),"")</f>
        <v>0</v>
      </c>
      <c r="V2906" s="12" t="str">
        <f>IFERROR(VLOOKUP(Tabela1[[#This Row],[COD.MDE]],'LISTA DE EMBARQUE'!B:L,11,0),"")</f>
        <v/>
      </c>
      <c r="W2906" s="13" t="str">
        <f>IFERROR(COUNTIF(#REF!,Tabela1[[#This Row],[Colunas5]]),"")</f>
        <v/>
      </c>
      <c r="X2906" s="14">
        <f>Tabela1[[#This Row],[QIANTIDADE EXPEDIDA]]*Tabela1[[#This Row],[PESO UNI]]</f>
        <v>0</v>
      </c>
      <c r="Y2906" s="14">
        <f t="shared" si="384"/>
        <v>0</v>
      </c>
      <c r="Z2906" s="21">
        <f>Tabela1[[#This Row],[PESO TOTAL]]-Tabela1[[#This Row],[Peso Expedido]]</f>
        <v>0</v>
      </c>
      <c r="AA2906" s="18"/>
      <c r="AB2906" s="40" t="s">
        <v>3204</v>
      </c>
      <c r="AC2906" s="40"/>
      <c r="AD2906" s="40"/>
      <c r="AE2906" s="40"/>
      <c r="AF2906" s="40"/>
      <c r="AG2906" s="40"/>
      <c r="AH2906" s="40"/>
      <c r="AI2906" s="40" t="str">
        <f t="shared" si="388"/>
        <v>ok</v>
      </c>
      <c r="AJ2906"/>
      <c r="AK2906" t="str">
        <f>Tabela1[[#This Row],[Coluna1]]&amp;Tabela1[[#This Row],[PEDIDO]]</f>
        <v/>
      </c>
      <c r="AL2906"/>
      <c r="AM2906"/>
      <c r="AN2906"/>
      <c r="AO2906" t="str">
        <f t="shared" si="385"/>
        <v>/</v>
      </c>
      <c r="AP2906" t="str">
        <f>Tabela1[[#This Row],[TAG]]&amp;Tabela1[[#This Row],[PEDIDO]]&amp;Tabela1[[#This Row],[PRODUTO]]</f>
        <v/>
      </c>
      <c r="AQ2906" s="23" t="str">
        <f>Tabela1[[#This Row],[PRODUTO]]&amp;Tabela1[[#This Row],[TAG]]</f>
        <v/>
      </c>
      <c r="AR2906" s="183">
        <f>Tabela1[[#This Row],[PESO TOTAL]]*Tabela1[[#This Row],[MATÉRIA PRIMA]]</f>
        <v>0</v>
      </c>
      <c r="AS2906" s="28">
        <f>Tabela1[[#This Row],[PESO TOTAL]]*Tabela1[[#This Row],[PREPARAÇÃO ]]</f>
        <v>0</v>
      </c>
      <c r="AT2906" s="28">
        <f>Tabela1[[#This Row],[PESO TOTAL]]*Tabela1[[#This Row],[CALDEIRARIA]]</f>
        <v>0</v>
      </c>
      <c r="AU2906" s="28">
        <f>Tabela1[[#This Row],[PESO TOTAL]]*Tabela1[[#This Row],[SOLDA]]</f>
        <v>0</v>
      </c>
      <c r="AV2906" s="28">
        <f>Tabela1[[#This Row],[PESO TOTAL]]*Tabela1[[#This Row],[ACABAMENTO]]</f>
        <v>0</v>
      </c>
      <c r="AW2906" s="28">
        <f>Tabela1[[#This Row],[PESO TOTAL]]*Tabela1[[#This Row],[PRONTO ACABADO]]</f>
        <v>0</v>
      </c>
      <c r="AX2906" s="28">
        <f>Tabela1[[#This Row],[PESO TOTAL]]*Tabela1[[#This Row],[EXPEDIÇÃO ]]</f>
        <v>0</v>
      </c>
      <c r="AY2906" s="28" t="str">
        <f>Tabela1[[#This Row],[PEDIDO]]&amp;Tabela1[[#This Row],[PRODUTO]]</f>
        <v/>
      </c>
      <c r="AZ2906" s="44">
        <f>IF(AF2906="",0,IF(ISTEXT(AF2906),H2906*VALUE(SUBSTITUTE(AF2906,"%",""))/100,H2906*AF2906))-Tabela1[[#This Row],[PRONTO ACABADO2]]</f>
        <v>0</v>
      </c>
      <c r="BA2906" s="44">
        <f>IF(AG2906="",0,IF(ISTEXT(AG2906),H2906*VALUE(SUBSTITUTE(AG2906,"%",""))/100,H2906*AG2906))-Tabela1[[#This Row],[PESO EXPEDIDO2]]</f>
        <v>0</v>
      </c>
      <c r="BB2906" s="44">
        <f t="shared" si="386"/>
        <v>0</v>
      </c>
      <c r="BC2906" s="44">
        <f t="shared" si="387"/>
        <v>0</v>
      </c>
      <c r="BD2906" s="44"/>
    </row>
    <row r="2907" spans="1:56" ht="15.75" hidden="1" customHeight="1" x14ac:dyDescent="0.25">
      <c r="A2907" s="6"/>
      <c r="B2907" s="22"/>
      <c r="C2907" s="7"/>
      <c r="D2907" s="46"/>
      <c r="E2907" s="7"/>
      <c r="F2907" s="7"/>
      <c r="G2907" s="44"/>
      <c r="H2907" s="41">
        <f>Tabela1[[#This Row],[PESO UNI]]*Tabela1[[#This Row],[QTE]]</f>
        <v>0</v>
      </c>
      <c r="I2907" s="7"/>
      <c r="J2907" s="8"/>
      <c r="K2907" s="8"/>
      <c r="L2907" s="9"/>
      <c r="M2907" s="10"/>
      <c r="N2907" s="8"/>
      <c r="O2907" s="12"/>
      <c r="P2907" s="13"/>
      <c r="Q2907" s="14">
        <f>Tabela1[[#This Row],[QTDE/ Fabricação]]-Tabela1[[#This Row],[QTE]]</f>
        <v>0</v>
      </c>
      <c r="R2907" s="19">
        <f t="shared" si="382"/>
        <v>0</v>
      </c>
      <c r="S2907" s="19">
        <f t="shared" si="381"/>
        <v>0</v>
      </c>
      <c r="T2907" s="20">
        <f t="shared" si="383"/>
        <v>0</v>
      </c>
      <c r="U2907" s="17">
        <f>IFERROR(SUMIF('LISTA DE EMBARQUE'!B:B,MICRO!E:E,'LISTA DE EMBARQUE'!G:G),"")</f>
        <v>0</v>
      </c>
      <c r="V2907" s="12" t="str">
        <f>IFERROR(VLOOKUP(Tabela1[[#This Row],[COD.MDE]],'LISTA DE EMBARQUE'!B:L,11,0),"")</f>
        <v/>
      </c>
      <c r="W2907" s="13" t="str">
        <f>IFERROR(COUNTIF(#REF!,Tabela1[[#This Row],[Colunas5]]),"")</f>
        <v/>
      </c>
      <c r="X2907" s="14">
        <f>Tabela1[[#This Row],[QIANTIDADE EXPEDIDA]]*Tabela1[[#This Row],[PESO UNI]]</f>
        <v>0</v>
      </c>
      <c r="Y2907" s="14">
        <f t="shared" si="384"/>
        <v>0</v>
      </c>
      <c r="Z2907" s="21">
        <f>Tabela1[[#This Row],[PESO TOTAL]]-Tabela1[[#This Row],[Peso Expedido]]</f>
        <v>0</v>
      </c>
      <c r="AA2907" s="18"/>
      <c r="AB2907" s="40" t="s">
        <v>3204</v>
      </c>
      <c r="AC2907" s="40"/>
      <c r="AD2907" s="40"/>
      <c r="AE2907" s="40"/>
      <c r="AF2907" s="40"/>
      <c r="AG2907" s="40"/>
      <c r="AH2907" s="40"/>
      <c r="AI2907" s="40" t="str">
        <f t="shared" si="388"/>
        <v>ok</v>
      </c>
      <c r="AJ2907"/>
      <c r="AK2907" t="str">
        <f>Tabela1[[#This Row],[Coluna1]]&amp;Tabela1[[#This Row],[PEDIDO]]</f>
        <v/>
      </c>
      <c r="AL2907"/>
      <c r="AM2907"/>
      <c r="AN2907"/>
      <c r="AO2907" t="str">
        <f t="shared" si="385"/>
        <v>/</v>
      </c>
      <c r="AP2907" t="str">
        <f>Tabela1[[#This Row],[TAG]]&amp;Tabela1[[#This Row],[PEDIDO]]&amp;Tabela1[[#This Row],[PRODUTO]]</f>
        <v/>
      </c>
      <c r="AQ2907" s="23" t="str">
        <f>Tabela1[[#This Row],[PRODUTO]]&amp;Tabela1[[#This Row],[TAG]]</f>
        <v/>
      </c>
      <c r="AR2907" s="183">
        <f>Tabela1[[#This Row],[PESO TOTAL]]*Tabela1[[#This Row],[MATÉRIA PRIMA]]</f>
        <v>0</v>
      </c>
      <c r="AS2907" s="28">
        <f>Tabela1[[#This Row],[PESO TOTAL]]*Tabela1[[#This Row],[PREPARAÇÃO ]]</f>
        <v>0</v>
      </c>
      <c r="AT2907" s="28">
        <f>Tabela1[[#This Row],[PESO TOTAL]]*Tabela1[[#This Row],[CALDEIRARIA]]</f>
        <v>0</v>
      </c>
      <c r="AU2907" s="28">
        <f>Tabela1[[#This Row],[PESO TOTAL]]*Tabela1[[#This Row],[SOLDA]]</f>
        <v>0</v>
      </c>
      <c r="AV2907" s="28">
        <f>Tabela1[[#This Row],[PESO TOTAL]]*Tabela1[[#This Row],[ACABAMENTO]]</f>
        <v>0</v>
      </c>
      <c r="AW2907" s="28">
        <f>Tabela1[[#This Row],[PESO TOTAL]]*Tabela1[[#This Row],[PRONTO ACABADO]]</f>
        <v>0</v>
      </c>
      <c r="AX2907" s="28">
        <f>Tabela1[[#This Row],[PESO TOTAL]]*Tabela1[[#This Row],[EXPEDIÇÃO ]]</f>
        <v>0</v>
      </c>
      <c r="AY2907" s="28" t="str">
        <f>Tabela1[[#This Row],[PEDIDO]]&amp;Tabela1[[#This Row],[PRODUTO]]</f>
        <v/>
      </c>
      <c r="AZ2907" s="44">
        <f>IF(AF2907="",0,IF(ISTEXT(AF2907),H2907*VALUE(SUBSTITUTE(AF2907,"%",""))/100,H2907*AF2907))-Tabela1[[#This Row],[PRONTO ACABADO2]]</f>
        <v>0</v>
      </c>
      <c r="BA2907" s="44">
        <f>IF(AG2907="",0,IF(ISTEXT(AG2907),H2907*VALUE(SUBSTITUTE(AG2907,"%",""))/100,H2907*AG2907))-Tabela1[[#This Row],[PESO EXPEDIDO2]]</f>
        <v>0</v>
      </c>
      <c r="BB2907" s="44">
        <f t="shared" si="386"/>
        <v>0</v>
      </c>
      <c r="BC2907" s="44">
        <f t="shared" si="387"/>
        <v>0</v>
      </c>
      <c r="BD2907" s="44"/>
    </row>
    <row r="2908" spans="1:56" ht="15.75" hidden="1" customHeight="1" x14ac:dyDescent="0.25">
      <c r="A2908" s="6"/>
      <c r="B2908" s="22"/>
      <c r="C2908" s="7"/>
      <c r="D2908" s="46"/>
      <c r="E2908" s="7"/>
      <c r="F2908" s="7"/>
      <c r="G2908" s="44"/>
      <c r="H2908" s="41">
        <f>Tabela1[[#This Row],[PESO UNI]]*Tabela1[[#This Row],[QTE]]</f>
        <v>0</v>
      </c>
      <c r="I2908" s="7"/>
      <c r="J2908" s="8"/>
      <c r="K2908" s="8"/>
      <c r="L2908" s="9"/>
      <c r="M2908" s="10"/>
      <c r="N2908" s="8"/>
      <c r="O2908" s="12"/>
      <c r="P2908" s="13"/>
      <c r="Q2908" s="14">
        <f>Tabela1[[#This Row],[QTDE/ Fabricação]]-Tabela1[[#This Row],[QTE]]</f>
        <v>0</v>
      </c>
      <c r="R2908" s="19">
        <f t="shared" si="382"/>
        <v>0</v>
      </c>
      <c r="S2908" s="19">
        <f t="shared" si="381"/>
        <v>0</v>
      </c>
      <c r="T2908" s="20">
        <f t="shared" si="383"/>
        <v>0</v>
      </c>
      <c r="U2908" s="17">
        <f>IFERROR(SUMIF('LISTA DE EMBARQUE'!B:B,MICRO!E:E,'LISTA DE EMBARQUE'!G:G),"")</f>
        <v>0</v>
      </c>
      <c r="V2908" s="12" t="str">
        <f>IFERROR(VLOOKUP(Tabela1[[#This Row],[COD.MDE]],'LISTA DE EMBARQUE'!B:L,11,0),"")</f>
        <v/>
      </c>
      <c r="W2908" s="13" t="str">
        <f>IFERROR(COUNTIF(#REF!,Tabela1[[#This Row],[Colunas5]]),"")</f>
        <v/>
      </c>
      <c r="X2908" s="14">
        <f>Tabela1[[#This Row],[QIANTIDADE EXPEDIDA]]*Tabela1[[#This Row],[PESO UNI]]</f>
        <v>0</v>
      </c>
      <c r="Y2908" s="14">
        <f t="shared" si="384"/>
        <v>0</v>
      </c>
      <c r="Z2908" s="21">
        <f>Tabela1[[#This Row],[PESO TOTAL]]-Tabela1[[#This Row],[Peso Expedido]]</f>
        <v>0</v>
      </c>
      <c r="AA2908" s="18"/>
      <c r="AB2908" s="40" t="s">
        <v>3204</v>
      </c>
      <c r="AC2908" s="40"/>
      <c r="AD2908" s="40"/>
      <c r="AE2908" s="40"/>
      <c r="AF2908" s="40"/>
      <c r="AG2908" s="40"/>
      <c r="AH2908" s="40"/>
      <c r="AI2908" s="40" t="str">
        <f t="shared" si="388"/>
        <v>ok</v>
      </c>
      <c r="AJ2908"/>
      <c r="AK2908" t="str">
        <f>Tabela1[[#This Row],[Coluna1]]&amp;Tabela1[[#This Row],[PEDIDO]]</f>
        <v/>
      </c>
      <c r="AL2908"/>
      <c r="AM2908"/>
      <c r="AN2908"/>
      <c r="AO2908" t="str">
        <f t="shared" si="385"/>
        <v>/</v>
      </c>
      <c r="AP2908" t="str">
        <f>Tabela1[[#This Row],[TAG]]&amp;Tabela1[[#This Row],[PEDIDO]]&amp;Tabela1[[#This Row],[PRODUTO]]</f>
        <v/>
      </c>
      <c r="AQ2908" s="23" t="str">
        <f>Tabela1[[#This Row],[PRODUTO]]&amp;Tabela1[[#This Row],[TAG]]</f>
        <v/>
      </c>
      <c r="AR2908" s="183">
        <f>Tabela1[[#This Row],[PESO TOTAL]]*Tabela1[[#This Row],[MATÉRIA PRIMA]]</f>
        <v>0</v>
      </c>
      <c r="AS2908" s="28">
        <f>Tabela1[[#This Row],[PESO TOTAL]]*Tabela1[[#This Row],[PREPARAÇÃO ]]</f>
        <v>0</v>
      </c>
      <c r="AT2908" s="28">
        <f>Tabela1[[#This Row],[PESO TOTAL]]*Tabela1[[#This Row],[CALDEIRARIA]]</f>
        <v>0</v>
      </c>
      <c r="AU2908" s="28">
        <f>Tabela1[[#This Row],[PESO TOTAL]]*Tabela1[[#This Row],[SOLDA]]</f>
        <v>0</v>
      </c>
      <c r="AV2908" s="28">
        <f>Tabela1[[#This Row],[PESO TOTAL]]*Tabela1[[#This Row],[ACABAMENTO]]</f>
        <v>0</v>
      </c>
      <c r="AW2908" s="28">
        <f>Tabela1[[#This Row],[PESO TOTAL]]*Tabela1[[#This Row],[PRONTO ACABADO]]</f>
        <v>0</v>
      </c>
      <c r="AX2908" s="28">
        <f>Tabela1[[#This Row],[PESO TOTAL]]*Tabela1[[#This Row],[EXPEDIÇÃO ]]</f>
        <v>0</v>
      </c>
      <c r="AY2908" s="28" t="str">
        <f>Tabela1[[#This Row],[PEDIDO]]&amp;Tabela1[[#This Row],[PRODUTO]]</f>
        <v/>
      </c>
      <c r="AZ2908" s="44">
        <f>IF(AF2908="",0,IF(ISTEXT(AF2908),H2908*VALUE(SUBSTITUTE(AF2908,"%",""))/100,H2908*AF2908))-Tabela1[[#This Row],[PRONTO ACABADO2]]</f>
        <v>0</v>
      </c>
      <c r="BA2908" s="44">
        <f>IF(AG2908="",0,IF(ISTEXT(AG2908),H2908*VALUE(SUBSTITUTE(AG2908,"%",""))/100,H2908*AG2908))-Tabela1[[#This Row],[PESO EXPEDIDO2]]</f>
        <v>0</v>
      </c>
      <c r="BB2908" s="44">
        <f t="shared" si="386"/>
        <v>0</v>
      </c>
      <c r="BC2908" s="44">
        <f t="shared" si="387"/>
        <v>0</v>
      </c>
      <c r="BD2908" s="44"/>
    </row>
    <row r="2909" spans="1:56" ht="15.75" hidden="1" customHeight="1" x14ac:dyDescent="0.25">
      <c r="A2909" s="6"/>
      <c r="B2909" s="22"/>
      <c r="C2909" s="7"/>
      <c r="D2909" s="46"/>
      <c r="E2909" s="7"/>
      <c r="F2909" s="7"/>
      <c r="G2909" s="44"/>
      <c r="H2909" s="41">
        <f>Tabela1[[#This Row],[PESO UNI]]*Tabela1[[#This Row],[QTE]]</f>
        <v>0</v>
      </c>
      <c r="I2909" s="7"/>
      <c r="J2909" s="8"/>
      <c r="K2909" s="8"/>
      <c r="L2909" s="9"/>
      <c r="M2909" s="10"/>
      <c r="N2909" s="8"/>
      <c r="O2909" s="12"/>
      <c r="P2909" s="13"/>
      <c r="Q2909" s="14">
        <f>Tabela1[[#This Row],[QTDE/ Fabricação]]-Tabela1[[#This Row],[QTE]]</f>
        <v>0</v>
      </c>
      <c r="R2909" s="19">
        <f t="shared" si="382"/>
        <v>0</v>
      </c>
      <c r="S2909" s="19">
        <f t="shared" si="381"/>
        <v>0</v>
      </c>
      <c r="T2909" s="20">
        <f t="shared" si="383"/>
        <v>0</v>
      </c>
      <c r="U2909" s="17">
        <f>IFERROR(SUMIF('LISTA DE EMBARQUE'!B:B,MICRO!E:E,'LISTA DE EMBARQUE'!G:G),"")</f>
        <v>0</v>
      </c>
      <c r="V2909" s="12" t="str">
        <f>IFERROR(VLOOKUP(Tabela1[[#This Row],[COD.MDE]],'LISTA DE EMBARQUE'!B:L,11,0),"")</f>
        <v/>
      </c>
      <c r="W2909" s="13" t="str">
        <f>IFERROR(COUNTIF(#REF!,Tabela1[[#This Row],[Colunas5]]),"")</f>
        <v/>
      </c>
      <c r="X2909" s="14">
        <f>Tabela1[[#This Row],[QIANTIDADE EXPEDIDA]]*Tabela1[[#This Row],[PESO UNI]]</f>
        <v>0</v>
      </c>
      <c r="Y2909" s="14">
        <f t="shared" si="384"/>
        <v>0</v>
      </c>
      <c r="Z2909" s="21">
        <f>Tabela1[[#This Row],[PESO TOTAL]]-Tabela1[[#This Row],[Peso Expedido]]</f>
        <v>0</v>
      </c>
      <c r="AA2909" s="18"/>
      <c r="AB2909" s="40" t="s">
        <v>3204</v>
      </c>
      <c r="AC2909" s="40"/>
      <c r="AD2909" s="40"/>
      <c r="AE2909" s="40"/>
      <c r="AF2909" s="40"/>
      <c r="AG2909" s="40"/>
      <c r="AH2909" s="40"/>
      <c r="AI2909" s="40" t="str">
        <f t="shared" si="388"/>
        <v>ok</v>
      </c>
      <c r="AJ2909"/>
      <c r="AK2909" t="str">
        <f>Tabela1[[#This Row],[Coluna1]]&amp;Tabela1[[#This Row],[PEDIDO]]</f>
        <v/>
      </c>
      <c r="AL2909"/>
      <c r="AM2909"/>
      <c r="AN2909"/>
      <c r="AO2909" t="str">
        <f t="shared" si="385"/>
        <v>/</v>
      </c>
      <c r="AP2909" t="str">
        <f>Tabela1[[#This Row],[TAG]]&amp;Tabela1[[#This Row],[PEDIDO]]&amp;Tabela1[[#This Row],[PRODUTO]]</f>
        <v/>
      </c>
      <c r="AQ2909" s="23" t="str">
        <f>Tabela1[[#This Row],[PRODUTO]]&amp;Tabela1[[#This Row],[TAG]]</f>
        <v/>
      </c>
      <c r="AR2909" s="183">
        <f>Tabela1[[#This Row],[PESO TOTAL]]*Tabela1[[#This Row],[MATÉRIA PRIMA]]</f>
        <v>0</v>
      </c>
      <c r="AS2909" s="28">
        <f>Tabela1[[#This Row],[PESO TOTAL]]*Tabela1[[#This Row],[PREPARAÇÃO ]]</f>
        <v>0</v>
      </c>
      <c r="AT2909" s="28">
        <f>Tabela1[[#This Row],[PESO TOTAL]]*Tabela1[[#This Row],[CALDEIRARIA]]</f>
        <v>0</v>
      </c>
      <c r="AU2909" s="28">
        <f>Tabela1[[#This Row],[PESO TOTAL]]*Tabela1[[#This Row],[SOLDA]]</f>
        <v>0</v>
      </c>
      <c r="AV2909" s="28">
        <f>Tabela1[[#This Row],[PESO TOTAL]]*Tabela1[[#This Row],[ACABAMENTO]]</f>
        <v>0</v>
      </c>
      <c r="AW2909" s="28">
        <f>Tabela1[[#This Row],[PESO TOTAL]]*Tabela1[[#This Row],[PRONTO ACABADO]]</f>
        <v>0</v>
      </c>
      <c r="AX2909" s="28">
        <f>Tabela1[[#This Row],[PESO TOTAL]]*Tabela1[[#This Row],[EXPEDIÇÃO ]]</f>
        <v>0</v>
      </c>
      <c r="AY2909" s="28" t="str">
        <f>Tabela1[[#This Row],[PEDIDO]]&amp;Tabela1[[#This Row],[PRODUTO]]</f>
        <v/>
      </c>
      <c r="AZ2909" s="44">
        <f>IF(AF2909="",0,IF(ISTEXT(AF2909),H2909*VALUE(SUBSTITUTE(AF2909,"%",""))/100,H2909*AF2909))-Tabela1[[#This Row],[PRONTO ACABADO2]]</f>
        <v>0</v>
      </c>
      <c r="BA2909" s="44">
        <f>IF(AG2909="",0,IF(ISTEXT(AG2909),H2909*VALUE(SUBSTITUTE(AG2909,"%",""))/100,H2909*AG2909))-Tabela1[[#This Row],[PESO EXPEDIDO2]]</f>
        <v>0</v>
      </c>
      <c r="BB2909" s="44">
        <f t="shared" si="386"/>
        <v>0</v>
      </c>
      <c r="BC2909" s="44">
        <f t="shared" si="387"/>
        <v>0</v>
      </c>
      <c r="BD2909" s="44"/>
    </row>
    <row r="2910" spans="1:56" ht="15.75" hidden="1" customHeight="1" x14ac:dyDescent="0.25">
      <c r="A2910" s="6"/>
      <c r="B2910" s="22"/>
      <c r="C2910" s="7"/>
      <c r="D2910" s="46"/>
      <c r="E2910" s="7"/>
      <c r="F2910" s="7"/>
      <c r="G2910" s="44"/>
      <c r="H2910" s="41">
        <f>Tabela1[[#This Row],[PESO UNI]]*Tabela1[[#This Row],[QTE]]</f>
        <v>0</v>
      </c>
      <c r="I2910" s="7"/>
      <c r="J2910" s="8"/>
      <c r="K2910" s="8"/>
      <c r="L2910" s="9"/>
      <c r="M2910" s="10"/>
      <c r="N2910" s="8"/>
      <c r="O2910" s="12"/>
      <c r="P2910" s="13"/>
      <c r="Q2910" s="14">
        <f>Tabela1[[#This Row],[QTDE/ Fabricação]]-Tabela1[[#This Row],[QTE]]</f>
        <v>0</v>
      </c>
      <c r="R2910" s="19">
        <f t="shared" si="382"/>
        <v>0</v>
      </c>
      <c r="S2910" s="19">
        <f t="shared" si="381"/>
        <v>0</v>
      </c>
      <c r="T2910" s="20">
        <f t="shared" si="383"/>
        <v>0</v>
      </c>
      <c r="U2910" s="17">
        <f>IFERROR(SUMIF('LISTA DE EMBARQUE'!B:B,MICRO!E:E,'LISTA DE EMBARQUE'!G:G),"")</f>
        <v>0</v>
      </c>
      <c r="V2910" s="12" t="str">
        <f>IFERROR(VLOOKUP(Tabela1[[#This Row],[COD.MDE]],'LISTA DE EMBARQUE'!B:L,11,0),"")</f>
        <v/>
      </c>
      <c r="W2910" s="13" t="str">
        <f>IFERROR(COUNTIF(#REF!,Tabela1[[#This Row],[Colunas5]]),"")</f>
        <v/>
      </c>
      <c r="X2910" s="14">
        <f>Tabela1[[#This Row],[QIANTIDADE EXPEDIDA]]*Tabela1[[#This Row],[PESO UNI]]</f>
        <v>0</v>
      </c>
      <c r="Y2910" s="14">
        <f t="shared" si="384"/>
        <v>0</v>
      </c>
      <c r="Z2910" s="21">
        <f>Tabela1[[#This Row],[PESO TOTAL]]-Tabela1[[#This Row],[Peso Expedido]]</f>
        <v>0</v>
      </c>
      <c r="AA2910" s="18"/>
      <c r="AB2910" s="40" t="s">
        <v>3204</v>
      </c>
      <c r="AC2910" s="40"/>
      <c r="AD2910" s="40"/>
      <c r="AE2910" s="40"/>
      <c r="AF2910" s="40"/>
      <c r="AG2910" s="40"/>
      <c r="AH2910" s="40"/>
      <c r="AI2910" s="40" t="str">
        <f t="shared" si="388"/>
        <v>ok</v>
      </c>
      <c r="AJ2910"/>
      <c r="AK2910" t="str">
        <f>Tabela1[[#This Row],[Coluna1]]&amp;Tabela1[[#This Row],[PEDIDO]]</f>
        <v/>
      </c>
      <c r="AL2910"/>
      <c r="AM2910"/>
      <c r="AN2910"/>
      <c r="AO2910" t="str">
        <f t="shared" si="385"/>
        <v>/</v>
      </c>
      <c r="AP2910" t="str">
        <f>Tabela1[[#This Row],[TAG]]&amp;Tabela1[[#This Row],[PEDIDO]]&amp;Tabela1[[#This Row],[PRODUTO]]</f>
        <v/>
      </c>
      <c r="AQ2910" s="23" t="str">
        <f>Tabela1[[#This Row],[PRODUTO]]&amp;Tabela1[[#This Row],[TAG]]</f>
        <v/>
      </c>
      <c r="AR2910" s="183">
        <f>Tabela1[[#This Row],[PESO TOTAL]]*Tabela1[[#This Row],[MATÉRIA PRIMA]]</f>
        <v>0</v>
      </c>
      <c r="AS2910" s="28">
        <f>Tabela1[[#This Row],[PESO TOTAL]]*Tabela1[[#This Row],[PREPARAÇÃO ]]</f>
        <v>0</v>
      </c>
      <c r="AT2910" s="28">
        <f>Tabela1[[#This Row],[PESO TOTAL]]*Tabela1[[#This Row],[CALDEIRARIA]]</f>
        <v>0</v>
      </c>
      <c r="AU2910" s="28">
        <f>Tabela1[[#This Row],[PESO TOTAL]]*Tabela1[[#This Row],[SOLDA]]</f>
        <v>0</v>
      </c>
      <c r="AV2910" s="28">
        <f>Tabela1[[#This Row],[PESO TOTAL]]*Tabela1[[#This Row],[ACABAMENTO]]</f>
        <v>0</v>
      </c>
      <c r="AW2910" s="28">
        <f>Tabela1[[#This Row],[PESO TOTAL]]*Tabela1[[#This Row],[PRONTO ACABADO]]</f>
        <v>0</v>
      </c>
      <c r="AX2910" s="28">
        <f>Tabela1[[#This Row],[PESO TOTAL]]*Tabela1[[#This Row],[EXPEDIÇÃO ]]</f>
        <v>0</v>
      </c>
      <c r="AY2910" s="28" t="str">
        <f>Tabela1[[#This Row],[PEDIDO]]&amp;Tabela1[[#This Row],[PRODUTO]]</f>
        <v/>
      </c>
      <c r="AZ2910" s="44">
        <f>IF(AF2910="",0,IF(ISTEXT(AF2910),H2910*VALUE(SUBSTITUTE(AF2910,"%",""))/100,H2910*AF2910))-Tabela1[[#This Row],[PRONTO ACABADO2]]</f>
        <v>0</v>
      </c>
      <c r="BA2910" s="44">
        <f>IF(AG2910="",0,IF(ISTEXT(AG2910),H2910*VALUE(SUBSTITUTE(AG2910,"%",""))/100,H2910*AG2910))-Tabela1[[#This Row],[PESO EXPEDIDO2]]</f>
        <v>0</v>
      </c>
      <c r="BB2910" s="44">
        <f t="shared" si="386"/>
        <v>0</v>
      </c>
      <c r="BC2910" s="44">
        <f t="shared" si="387"/>
        <v>0</v>
      </c>
      <c r="BD2910" s="44"/>
    </row>
    <row r="2911" spans="1:56" ht="15.75" hidden="1" customHeight="1" x14ac:dyDescent="0.25">
      <c r="A2911" s="6"/>
      <c r="B2911" s="22"/>
      <c r="C2911" s="7"/>
      <c r="D2911" s="46"/>
      <c r="E2911" s="7"/>
      <c r="F2911" s="7"/>
      <c r="G2911" s="44"/>
      <c r="H2911" s="41">
        <f>Tabela1[[#This Row],[PESO UNI]]*Tabela1[[#This Row],[QTE]]</f>
        <v>0</v>
      </c>
      <c r="I2911" s="7"/>
      <c r="J2911" s="8"/>
      <c r="K2911" s="8"/>
      <c r="L2911" s="9"/>
      <c r="M2911" s="10"/>
      <c r="N2911" s="8"/>
      <c r="O2911" s="12"/>
      <c r="P2911" s="13"/>
      <c r="Q2911" s="14">
        <f>Tabela1[[#This Row],[QTDE/ Fabricação]]-Tabela1[[#This Row],[QTE]]</f>
        <v>0</v>
      </c>
      <c r="R2911" s="19">
        <f t="shared" si="382"/>
        <v>0</v>
      </c>
      <c r="S2911" s="19">
        <f t="shared" si="381"/>
        <v>0</v>
      </c>
      <c r="T2911" s="20">
        <f t="shared" si="383"/>
        <v>0</v>
      </c>
      <c r="U2911" s="17">
        <f>IFERROR(SUMIF('LISTA DE EMBARQUE'!B:B,MICRO!E:E,'LISTA DE EMBARQUE'!G:G),"")</f>
        <v>0</v>
      </c>
      <c r="V2911" s="12" t="str">
        <f>IFERROR(VLOOKUP(Tabela1[[#This Row],[COD.MDE]],'LISTA DE EMBARQUE'!B:L,11,0),"")</f>
        <v/>
      </c>
      <c r="W2911" s="13" t="str">
        <f>IFERROR(COUNTIF(#REF!,Tabela1[[#This Row],[Colunas5]]),"")</f>
        <v/>
      </c>
      <c r="X2911" s="14">
        <f>Tabela1[[#This Row],[QIANTIDADE EXPEDIDA]]*Tabela1[[#This Row],[PESO UNI]]</f>
        <v>0</v>
      </c>
      <c r="Y2911" s="14">
        <f t="shared" si="384"/>
        <v>0</v>
      </c>
      <c r="Z2911" s="21">
        <f>Tabela1[[#This Row],[PESO TOTAL]]-Tabela1[[#This Row],[Peso Expedido]]</f>
        <v>0</v>
      </c>
      <c r="AA2911" s="18"/>
      <c r="AB2911" s="40" t="s">
        <v>3204</v>
      </c>
      <c r="AC2911" s="40"/>
      <c r="AD2911" s="40"/>
      <c r="AE2911" s="40"/>
      <c r="AF2911" s="40"/>
      <c r="AG2911" s="40"/>
      <c r="AH2911" s="40"/>
      <c r="AI2911" s="40" t="str">
        <f t="shared" si="388"/>
        <v>ok</v>
      </c>
      <c r="AJ2911"/>
      <c r="AK2911" t="str">
        <f>Tabela1[[#This Row],[Coluna1]]&amp;Tabela1[[#This Row],[PEDIDO]]</f>
        <v/>
      </c>
      <c r="AL2911"/>
      <c r="AM2911"/>
      <c r="AN2911"/>
      <c r="AO2911" t="str">
        <f t="shared" si="385"/>
        <v>/</v>
      </c>
      <c r="AP2911" t="str">
        <f>Tabela1[[#This Row],[TAG]]&amp;Tabela1[[#This Row],[PEDIDO]]&amp;Tabela1[[#This Row],[PRODUTO]]</f>
        <v/>
      </c>
      <c r="AQ2911" s="23" t="str">
        <f>Tabela1[[#This Row],[PRODUTO]]&amp;Tabela1[[#This Row],[TAG]]</f>
        <v/>
      </c>
      <c r="AR2911" s="183">
        <f>Tabela1[[#This Row],[PESO TOTAL]]*Tabela1[[#This Row],[MATÉRIA PRIMA]]</f>
        <v>0</v>
      </c>
      <c r="AS2911" s="28">
        <f>Tabela1[[#This Row],[PESO TOTAL]]*Tabela1[[#This Row],[PREPARAÇÃO ]]</f>
        <v>0</v>
      </c>
      <c r="AT2911" s="28">
        <f>Tabela1[[#This Row],[PESO TOTAL]]*Tabela1[[#This Row],[CALDEIRARIA]]</f>
        <v>0</v>
      </c>
      <c r="AU2911" s="28">
        <f>Tabela1[[#This Row],[PESO TOTAL]]*Tabela1[[#This Row],[SOLDA]]</f>
        <v>0</v>
      </c>
      <c r="AV2911" s="28">
        <f>Tabela1[[#This Row],[PESO TOTAL]]*Tabela1[[#This Row],[ACABAMENTO]]</f>
        <v>0</v>
      </c>
      <c r="AW2911" s="28">
        <f>Tabela1[[#This Row],[PESO TOTAL]]*Tabela1[[#This Row],[PRONTO ACABADO]]</f>
        <v>0</v>
      </c>
      <c r="AX2911" s="28">
        <f>Tabela1[[#This Row],[PESO TOTAL]]*Tabela1[[#This Row],[EXPEDIÇÃO ]]</f>
        <v>0</v>
      </c>
      <c r="AY2911" s="28" t="str">
        <f>Tabela1[[#This Row],[PEDIDO]]&amp;Tabela1[[#This Row],[PRODUTO]]</f>
        <v/>
      </c>
      <c r="AZ2911" s="44">
        <f>IF(AF2911="",0,IF(ISTEXT(AF2911),H2911*VALUE(SUBSTITUTE(AF2911,"%",""))/100,H2911*AF2911))-Tabela1[[#This Row],[PRONTO ACABADO2]]</f>
        <v>0</v>
      </c>
      <c r="BA2911" s="44">
        <f>IF(AG2911="",0,IF(ISTEXT(AG2911),H2911*VALUE(SUBSTITUTE(AG2911,"%",""))/100,H2911*AG2911))-Tabela1[[#This Row],[PESO EXPEDIDO2]]</f>
        <v>0</v>
      </c>
      <c r="BB2911" s="44">
        <f t="shared" si="386"/>
        <v>0</v>
      </c>
      <c r="BC2911" s="44">
        <f t="shared" si="387"/>
        <v>0</v>
      </c>
      <c r="BD2911" s="44"/>
    </row>
    <row r="2912" spans="1:56" ht="15.75" hidden="1" customHeight="1" x14ac:dyDescent="0.25">
      <c r="A2912" s="6"/>
      <c r="B2912" s="22"/>
      <c r="C2912" s="7"/>
      <c r="D2912" s="46"/>
      <c r="E2912" s="7"/>
      <c r="F2912" s="7"/>
      <c r="G2912" s="44"/>
      <c r="H2912" s="41">
        <f>Tabela1[[#This Row],[PESO UNI]]*Tabela1[[#This Row],[QTE]]</f>
        <v>0</v>
      </c>
      <c r="I2912" s="7"/>
      <c r="J2912" s="8"/>
      <c r="K2912" s="8"/>
      <c r="L2912" s="9"/>
      <c r="M2912" s="10"/>
      <c r="N2912" s="8"/>
      <c r="O2912" s="12"/>
      <c r="P2912" s="13"/>
      <c r="Q2912" s="14">
        <f>Tabela1[[#This Row],[QTDE/ Fabricação]]-Tabela1[[#This Row],[QTE]]</f>
        <v>0</v>
      </c>
      <c r="R2912" s="19">
        <f t="shared" si="382"/>
        <v>0</v>
      </c>
      <c r="S2912" s="19">
        <f t="shared" si="381"/>
        <v>0</v>
      </c>
      <c r="T2912" s="20">
        <f t="shared" si="383"/>
        <v>0</v>
      </c>
      <c r="U2912" s="17">
        <f>IFERROR(SUMIF('LISTA DE EMBARQUE'!B:B,MICRO!E:E,'LISTA DE EMBARQUE'!G:G),"")</f>
        <v>0</v>
      </c>
      <c r="V2912" s="12" t="str">
        <f>IFERROR(VLOOKUP(Tabela1[[#This Row],[COD.MDE]],'LISTA DE EMBARQUE'!B:L,11,0),"")</f>
        <v/>
      </c>
      <c r="W2912" s="13" t="str">
        <f>IFERROR(COUNTIF(#REF!,Tabela1[[#This Row],[Colunas5]]),"")</f>
        <v/>
      </c>
      <c r="X2912" s="14">
        <f>Tabela1[[#This Row],[QIANTIDADE EXPEDIDA]]*Tabela1[[#This Row],[PESO UNI]]</f>
        <v>0</v>
      </c>
      <c r="Y2912" s="14">
        <f t="shared" si="384"/>
        <v>0</v>
      </c>
      <c r="Z2912" s="21">
        <f>Tabela1[[#This Row],[PESO TOTAL]]-Tabela1[[#This Row],[Peso Expedido]]</f>
        <v>0</v>
      </c>
      <c r="AA2912" s="18"/>
      <c r="AB2912" s="40" t="s">
        <v>3204</v>
      </c>
      <c r="AC2912" s="40"/>
      <c r="AD2912" s="40"/>
      <c r="AE2912" s="40"/>
      <c r="AF2912" s="40"/>
      <c r="AG2912" s="40"/>
      <c r="AH2912" s="40"/>
      <c r="AI2912" s="40" t="str">
        <f t="shared" si="388"/>
        <v>ok</v>
      </c>
      <c r="AJ2912"/>
      <c r="AK2912" t="str">
        <f>Tabela1[[#This Row],[Coluna1]]&amp;Tabela1[[#This Row],[PEDIDO]]</f>
        <v/>
      </c>
      <c r="AL2912"/>
      <c r="AM2912"/>
      <c r="AN2912"/>
      <c r="AO2912" t="str">
        <f t="shared" si="385"/>
        <v>/</v>
      </c>
      <c r="AP2912" t="str">
        <f>Tabela1[[#This Row],[TAG]]&amp;Tabela1[[#This Row],[PEDIDO]]&amp;Tabela1[[#This Row],[PRODUTO]]</f>
        <v/>
      </c>
      <c r="AQ2912" s="23" t="str">
        <f>Tabela1[[#This Row],[PRODUTO]]&amp;Tabela1[[#This Row],[TAG]]</f>
        <v/>
      </c>
      <c r="AR2912" s="183">
        <f>Tabela1[[#This Row],[PESO TOTAL]]*Tabela1[[#This Row],[MATÉRIA PRIMA]]</f>
        <v>0</v>
      </c>
      <c r="AS2912" s="28">
        <f>Tabela1[[#This Row],[PESO TOTAL]]*Tabela1[[#This Row],[PREPARAÇÃO ]]</f>
        <v>0</v>
      </c>
      <c r="AT2912" s="28">
        <f>Tabela1[[#This Row],[PESO TOTAL]]*Tabela1[[#This Row],[CALDEIRARIA]]</f>
        <v>0</v>
      </c>
      <c r="AU2912" s="28">
        <f>Tabela1[[#This Row],[PESO TOTAL]]*Tabela1[[#This Row],[SOLDA]]</f>
        <v>0</v>
      </c>
      <c r="AV2912" s="28">
        <f>Tabela1[[#This Row],[PESO TOTAL]]*Tabela1[[#This Row],[ACABAMENTO]]</f>
        <v>0</v>
      </c>
      <c r="AW2912" s="28">
        <f>Tabela1[[#This Row],[PESO TOTAL]]*Tabela1[[#This Row],[PRONTO ACABADO]]</f>
        <v>0</v>
      </c>
      <c r="AX2912" s="28">
        <f>Tabela1[[#This Row],[PESO TOTAL]]*Tabela1[[#This Row],[EXPEDIÇÃO ]]</f>
        <v>0</v>
      </c>
      <c r="AY2912" s="28" t="str">
        <f>Tabela1[[#This Row],[PEDIDO]]&amp;Tabela1[[#This Row],[PRODUTO]]</f>
        <v/>
      </c>
      <c r="AZ2912" s="44">
        <f>IF(AF2912="",0,IF(ISTEXT(AF2912),H2912*VALUE(SUBSTITUTE(AF2912,"%",""))/100,H2912*AF2912))-Tabela1[[#This Row],[PRONTO ACABADO2]]</f>
        <v>0</v>
      </c>
      <c r="BA2912" s="44">
        <f>IF(AG2912="",0,IF(ISTEXT(AG2912),H2912*VALUE(SUBSTITUTE(AG2912,"%",""))/100,H2912*AG2912))-Tabela1[[#This Row],[PESO EXPEDIDO2]]</f>
        <v>0</v>
      </c>
      <c r="BB2912" s="44">
        <f t="shared" si="386"/>
        <v>0</v>
      </c>
      <c r="BC2912" s="44">
        <f t="shared" si="387"/>
        <v>0</v>
      </c>
      <c r="BD2912" s="44"/>
    </row>
    <row r="2913" spans="1:56" ht="15.75" hidden="1" customHeight="1" x14ac:dyDescent="0.25">
      <c r="A2913" s="6"/>
      <c r="B2913" s="22"/>
      <c r="C2913" s="7"/>
      <c r="D2913" s="46"/>
      <c r="E2913" s="7"/>
      <c r="F2913" s="7"/>
      <c r="G2913" s="44"/>
      <c r="H2913" s="41">
        <f>Tabela1[[#This Row],[PESO UNI]]*Tabela1[[#This Row],[QTE]]</f>
        <v>0</v>
      </c>
      <c r="I2913" s="7"/>
      <c r="J2913" s="8"/>
      <c r="K2913" s="8"/>
      <c r="L2913" s="9"/>
      <c r="M2913" s="10"/>
      <c r="N2913" s="8"/>
      <c r="O2913" s="12"/>
      <c r="P2913" s="13"/>
      <c r="Q2913" s="14">
        <f>Tabela1[[#This Row],[QTDE/ Fabricação]]-Tabela1[[#This Row],[QTE]]</f>
        <v>0</v>
      </c>
      <c r="R2913" s="19">
        <f t="shared" si="382"/>
        <v>0</v>
      </c>
      <c r="S2913" s="19">
        <f t="shared" si="381"/>
        <v>0</v>
      </c>
      <c r="T2913" s="20">
        <f t="shared" si="383"/>
        <v>0</v>
      </c>
      <c r="U2913" s="17">
        <f>IFERROR(SUMIF('LISTA DE EMBARQUE'!B:B,MICRO!E:E,'LISTA DE EMBARQUE'!G:G),"")</f>
        <v>0</v>
      </c>
      <c r="V2913" s="12" t="str">
        <f>IFERROR(VLOOKUP(Tabela1[[#This Row],[COD.MDE]],'LISTA DE EMBARQUE'!B:L,11,0),"")</f>
        <v/>
      </c>
      <c r="W2913" s="13" t="str">
        <f>IFERROR(COUNTIF(#REF!,Tabela1[[#This Row],[Colunas5]]),"")</f>
        <v/>
      </c>
      <c r="X2913" s="14">
        <f>Tabela1[[#This Row],[QIANTIDADE EXPEDIDA]]*Tabela1[[#This Row],[PESO UNI]]</f>
        <v>0</v>
      </c>
      <c r="Y2913" s="14">
        <f t="shared" si="384"/>
        <v>0</v>
      </c>
      <c r="Z2913" s="21">
        <f>Tabela1[[#This Row],[PESO TOTAL]]-Tabela1[[#This Row],[Peso Expedido]]</f>
        <v>0</v>
      </c>
      <c r="AA2913" s="18"/>
      <c r="AB2913" s="40" t="s">
        <v>3204</v>
      </c>
      <c r="AC2913" s="40"/>
      <c r="AD2913" s="40"/>
      <c r="AE2913" s="40"/>
      <c r="AF2913" s="40"/>
      <c r="AG2913" s="40"/>
      <c r="AH2913" s="40"/>
      <c r="AI2913" s="40" t="str">
        <f t="shared" si="388"/>
        <v>ok</v>
      </c>
      <c r="AJ2913"/>
      <c r="AK2913" t="str">
        <f>Tabela1[[#This Row],[Coluna1]]&amp;Tabela1[[#This Row],[PEDIDO]]</f>
        <v/>
      </c>
      <c r="AL2913"/>
      <c r="AM2913"/>
      <c r="AN2913"/>
      <c r="AO2913" t="str">
        <f t="shared" si="385"/>
        <v>/</v>
      </c>
      <c r="AP2913" t="str">
        <f>Tabela1[[#This Row],[TAG]]&amp;Tabela1[[#This Row],[PEDIDO]]&amp;Tabela1[[#This Row],[PRODUTO]]</f>
        <v/>
      </c>
      <c r="AQ2913" s="23" t="str">
        <f>Tabela1[[#This Row],[PRODUTO]]&amp;Tabela1[[#This Row],[TAG]]</f>
        <v/>
      </c>
      <c r="AR2913" s="183">
        <f>Tabela1[[#This Row],[PESO TOTAL]]*Tabela1[[#This Row],[MATÉRIA PRIMA]]</f>
        <v>0</v>
      </c>
      <c r="AS2913" s="28">
        <f>Tabela1[[#This Row],[PESO TOTAL]]*Tabela1[[#This Row],[PREPARAÇÃO ]]</f>
        <v>0</v>
      </c>
      <c r="AT2913" s="28">
        <f>Tabela1[[#This Row],[PESO TOTAL]]*Tabela1[[#This Row],[CALDEIRARIA]]</f>
        <v>0</v>
      </c>
      <c r="AU2913" s="28">
        <f>Tabela1[[#This Row],[PESO TOTAL]]*Tabela1[[#This Row],[SOLDA]]</f>
        <v>0</v>
      </c>
      <c r="AV2913" s="28">
        <f>Tabela1[[#This Row],[PESO TOTAL]]*Tabela1[[#This Row],[ACABAMENTO]]</f>
        <v>0</v>
      </c>
      <c r="AW2913" s="28">
        <f>Tabela1[[#This Row],[PESO TOTAL]]*Tabela1[[#This Row],[PRONTO ACABADO]]</f>
        <v>0</v>
      </c>
      <c r="AX2913" s="28">
        <f>Tabela1[[#This Row],[PESO TOTAL]]*Tabela1[[#This Row],[EXPEDIÇÃO ]]</f>
        <v>0</v>
      </c>
      <c r="AY2913" s="28" t="str">
        <f>Tabela1[[#This Row],[PEDIDO]]&amp;Tabela1[[#This Row],[PRODUTO]]</f>
        <v/>
      </c>
      <c r="AZ2913" s="44">
        <f>IF(AF2913="",0,IF(ISTEXT(AF2913),H2913*VALUE(SUBSTITUTE(AF2913,"%",""))/100,H2913*AF2913))-Tabela1[[#This Row],[PRONTO ACABADO2]]</f>
        <v>0</v>
      </c>
      <c r="BA2913" s="44">
        <f>IF(AG2913="",0,IF(ISTEXT(AG2913),H2913*VALUE(SUBSTITUTE(AG2913,"%",""))/100,H2913*AG2913))-Tabela1[[#This Row],[PESO EXPEDIDO2]]</f>
        <v>0</v>
      </c>
      <c r="BB2913" s="44">
        <f t="shared" si="386"/>
        <v>0</v>
      </c>
      <c r="BC2913" s="44">
        <f t="shared" si="387"/>
        <v>0</v>
      </c>
      <c r="BD2913" s="44"/>
    </row>
    <row r="2914" spans="1:56" ht="15.75" hidden="1" customHeight="1" x14ac:dyDescent="0.25">
      <c r="A2914" s="6"/>
      <c r="B2914" s="22"/>
      <c r="C2914" s="7"/>
      <c r="D2914" s="46"/>
      <c r="E2914" s="7"/>
      <c r="F2914" s="7"/>
      <c r="G2914" s="44"/>
      <c r="H2914" s="41">
        <f>Tabela1[[#This Row],[PESO UNI]]*Tabela1[[#This Row],[QTE]]</f>
        <v>0</v>
      </c>
      <c r="I2914" s="7"/>
      <c r="J2914" s="8"/>
      <c r="K2914" s="8"/>
      <c r="L2914" s="9"/>
      <c r="M2914" s="10"/>
      <c r="N2914" s="8"/>
      <c r="O2914" s="12"/>
      <c r="P2914" s="13"/>
      <c r="Q2914" s="14">
        <f>Tabela1[[#This Row],[QTDE/ Fabricação]]-Tabela1[[#This Row],[QTE]]</f>
        <v>0</v>
      </c>
      <c r="R2914" s="19">
        <f t="shared" si="382"/>
        <v>0</v>
      </c>
      <c r="S2914" s="19">
        <f t="shared" si="381"/>
        <v>0</v>
      </c>
      <c r="T2914" s="20">
        <f t="shared" si="383"/>
        <v>0</v>
      </c>
      <c r="U2914" s="17">
        <f>IFERROR(SUMIF('LISTA DE EMBARQUE'!B:B,MICRO!E:E,'LISTA DE EMBARQUE'!G:G),"")</f>
        <v>0</v>
      </c>
      <c r="V2914" s="12" t="str">
        <f>IFERROR(VLOOKUP(Tabela1[[#This Row],[COD.MDE]],'LISTA DE EMBARQUE'!B:L,11,0),"")</f>
        <v/>
      </c>
      <c r="W2914" s="13" t="str">
        <f>IFERROR(COUNTIF(#REF!,Tabela1[[#This Row],[Colunas5]]),"")</f>
        <v/>
      </c>
      <c r="X2914" s="14">
        <f>Tabela1[[#This Row],[QIANTIDADE EXPEDIDA]]*Tabela1[[#This Row],[PESO UNI]]</f>
        <v>0</v>
      </c>
      <c r="Y2914" s="14">
        <f t="shared" si="384"/>
        <v>0</v>
      </c>
      <c r="Z2914" s="21">
        <f>Tabela1[[#This Row],[PESO TOTAL]]-Tabela1[[#This Row],[Peso Expedido]]</f>
        <v>0</v>
      </c>
      <c r="AA2914" s="18"/>
      <c r="AB2914" s="40" t="s">
        <v>342</v>
      </c>
      <c r="AC2914" s="40"/>
      <c r="AD2914" s="40"/>
      <c r="AE2914" s="40"/>
      <c r="AF2914" s="40"/>
      <c r="AG2914" s="40"/>
      <c r="AH2914" s="40"/>
      <c r="AI2914" s="40" t="str">
        <f t="shared" si="388"/>
        <v>ok</v>
      </c>
      <c r="AJ2914"/>
      <c r="AK2914" t="str">
        <f>Tabela1[[#This Row],[Coluna1]]&amp;Tabela1[[#This Row],[PEDIDO]]</f>
        <v/>
      </c>
      <c r="AL2914"/>
      <c r="AM2914"/>
      <c r="AN2914"/>
      <c r="AO2914" t="str">
        <f t="shared" si="385"/>
        <v>/</v>
      </c>
      <c r="AP2914" t="str">
        <f>Tabela1[[#This Row],[TAG]]&amp;Tabela1[[#This Row],[PEDIDO]]&amp;Tabela1[[#This Row],[PRODUTO]]</f>
        <v/>
      </c>
      <c r="AQ2914" s="23" t="str">
        <f>Tabela1[[#This Row],[PRODUTO]]&amp;Tabela1[[#This Row],[TAG]]</f>
        <v/>
      </c>
      <c r="AR2914" s="183">
        <f>Tabela1[[#This Row],[PESO TOTAL]]*Tabela1[[#This Row],[MATÉRIA PRIMA]]</f>
        <v>0</v>
      </c>
      <c r="AS2914" s="28">
        <f>Tabela1[[#This Row],[PESO TOTAL]]*Tabela1[[#This Row],[PREPARAÇÃO ]]</f>
        <v>0</v>
      </c>
      <c r="AT2914" s="28">
        <f>Tabela1[[#This Row],[PESO TOTAL]]*Tabela1[[#This Row],[CALDEIRARIA]]</f>
        <v>0</v>
      </c>
      <c r="AU2914" s="28">
        <f>Tabela1[[#This Row],[PESO TOTAL]]*Tabela1[[#This Row],[SOLDA]]</f>
        <v>0</v>
      </c>
      <c r="AV2914" s="28">
        <f>Tabela1[[#This Row],[PESO TOTAL]]*Tabela1[[#This Row],[ACABAMENTO]]</f>
        <v>0</v>
      </c>
      <c r="AW2914" s="28">
        <f>Tabela1[[#This Row],[PESO TOTAL]]*Tabela1[[#This Row],[PRONTO ACABADO]]</f>
        <v>0</v>
      </c>
      <c r="AX2914" s="28">
        <f>Tabela1[[#This Row],[PESO TOTAL]]*Tabela1[[#This Row],[EXPEDIÇÃO ]]</f>
        <v>0</v>
      </c>
      <c r="AY2914" s="28" t="str">
        <f>Tabela1[[#This Row],[PEDIDO]]&amp;Tabela1[[#This Row],[PRODUTO]]</f>
        <v/>
      </c>
      <c r="AZ2914" s="44">
        <f>IF(AF2914="",0,IF(ISTEXT(AF2914),H2914*VALUE(SUBSTITUTE(AF2914,"%",""))/100,H2914*AF2914))-Tabela1[[#This Row],[PRONTO ACABADO2]]</f>
        <v>0</v>
      </c>
      <c r="BA2914" s="44">
        <f>IF(AG2914="",0,IF(ISTEXT(AG2914),H2914*VALUE(SUBSTITUTE(AG2914,"%",""))/100,H2914*AG2914))-Tabela1[[#This Row],[PESO EXPEDIDO2]]</f>
        <v>0</v>
      </c>
      <c r="BB2914" s="44">
        <f t="shared" si="386"/>
        <v>0</v>
      </c>
      <c r="BC2914" s="44">
        <f t="shared" si="387"/>
        <v>0</v>
      </c>
      <c r="BD2914" s="44"/>
    </row>
    <row r="2915" spans="1:56" ht="15.75" hidden="1" customHeight="1" x14ac:dyDescent="0.25">
      <c r="A2915" s="6"/>
      <c r="B2915" s="22"/>
      <c r="C2915" s="7"/>
      <c r="D2915" s="46"/>
      <c r="E2915" s="7"/>
      <c r="F2915" s="7"/>
      <c r="G2915" s="44"/>
      <c r="H2915" s="41">
        <f>Tabela1[[#This Row],[PESO UNI]]*Tabela1[[#This Row],[QTE]]</f>
        <v>0</v>
      </c>
      <c r="I2915" s="7"/>
      <c r="J2915" s="8"/>
      <c r="K2915" s="8"/>
      <c r="L2915" s="9"/>
      <c r="M2915" s="10"/>
      <c r="N2915" s="8"/>
      <c r="O2915" s="12"/>
      <c r="P2915" s="13"/>
      <c r="Q2915" s="14">
        <f>Tabela1[[#This Row],[QTDE/ Fabricação]]-Tabela1[[#This Row],[QTE]]</f>
        <v>0</v>
      </c>
      <c r="R2915" s="19">
        <f t="shared" si="382"/>
        <v>0</v>
      </c>
      <c r="S2915" s="19">
        <f t="shared" si="381"/>
        <v>0</v>
      </c>
      <c r="T2915" s="20">
        <f t="shared" si="383"/>
        <v>0</v>
      </c>
      <c r="U2915" s="17">
        <f>IFERROR(SUMIF('LISTA DE EMBARQUE'!B:B,MICRO!E:E,'LISTA DE EMBARQUE'!G:G),"")</f>
        <v>0</v>
      </c>
      <c r="V2915" s="12" t="str">
        <f>IFERROR(VLOOKUP(Tabela1[[#This Row],[COD.MDE]],'LISTA DE EMBARQUE'!B:L,11,0),"")</f>
        <v/>
      </c>
      <c r="W2915" s="13" t="str">
        <f>IFERROR(COUNTIF(#REF!,Tabela1[[#This Row],[Colunas5]]),"")</f>
        <v/>
      </c>
      <c r="X2915" s="14">
        <f>Tabela1[[#This Row],[QIANTIDADE EXPEDIDA]]*Tabela1[[#This Row],[PESO UNI]]</f>
        <v>0</v>
      </c>
      <c r="Y2915" s="14">
        <f t="shared" si="384"/>
        <v>0</v>
      </c>
      <c r="Z2915" s="21">
        <f>Tabela1[[#This Row],[PESO TOTAL]]-Tabela1[[#This Row],[Peso Expedido]]</f>
        <v>0</v>
      </c>
      <c r="AA2915" s="18"/>
      <c r="AB2915" s="40" t="s">
        <v>3204</v>
      </c>
      <c r="AC2915" s="40"/>
      <c r="AD2915" s="40"/>
      <c r="AE2915" s="40"/>
      <c r="AF2915" s="40"/>
      <c r="AG2915" s="40"/>
      <c r="AH2915" s="40"/>
      <c r="AI2915" s="40" t="str">
        <f t="shared" si="388"/>
        <v>ok</v>
      </c>
      <c r="AJ2915"/>
      <c r="AK2915" t="str">
        <f>Tabela1[[#This Row],[Coluna1]]&amp;Tabela1[[#This Row],[PEDIDO]]</f>
        <v/>
      </c>
      <c r="AL2915"/>
      <c r="AM2915"/>
      <c r="AN2915"/>
      <c r="AO2915" t="str">
        <f t="shared" si="385"/>
        <v>/</v>
      </c>
      <c r="AP2915" t="str">
        <f>Tabela1[[#This Row],[TAG]]&amp;Tabela1[[#This Row],[PEDIDO]]&amp;Tabela1[[#This Row],[PRODUTO]]</f>
        <v/>
      </c>
      <c r="AQ2915" s="23" t="str">
        <f>Tabela1[[#This Row],[PRODUTO]]&amp;Tabela1[[#This Row],[TAG]]</f>
        <v/>
      </c>
      <c r="AR2915" s="183">
        <f>Tabela1[[#This Row],[PESO TOTAL]]*Tabela1[[#This Row],[MATÉRIA PRIMA]]</f>
        <v>0</v>
      </c>
      <c r="AS2915" s="28">
        <f>Tabela1[[#This Row],[PESO TOTAL]]*Tabela1[[#This Row],[PREPARAÇÃO ]]</f>
        <v>0</v>
      </c>
      <c r="AT2915" s="28">
        <f>Tabela1[[#This Row],[PESO TOTAL]]*Tabela1[[#This Row],[CALDEIRARIA]]</f>
        <v>0</v>
      </c>
      <c r="AU2915" s="28">
        <f>Tabela1[[#This Row],[PESO TOTAL]]*Tabela1[[#This Row],[SOLDA]]</f>
        <v>0</v>
      </c>
      <c r="AV2915" s="28">
        <f>Tabela1[[#This Row],[PESO TOTAL]]*Tabela1[[#This Row],[ACABAMENTO]]</f>
        <v>0</v>
      </c>
      <c r="AW2915" s="28">
        <f>Tabela1[[#This Row],[PESO TOTAL]]*Tabela1[[#This Row],[PRONTO ACABADO]]</f>
        <v>0</v>
      </c>
      <c r="AX2915" s="28">
        <f>Tabela1[[#This Row],[PESO TOTAL]]*Tabela1[[#This Row],[EXPEDIÇÃO ]]</f>
        <v>0</v>
      </c>
      <c r="AY2915" s="28" t="str">
        <f>Tabela1[[#This Row],[PEDIDO]]&amp;Tabela1[[#This Row],[PRODUTO]]</f>
        <v/>
      </c>
      <c r="AZ2915" s="44">
        <f>IF(AF2915="",0,IF(ISTEXT(AF2915),H2915*VALUE(SUBSTITUTE(AF2915,"%",""))/100,H2915*AF2915))-Tabela1[[#This Row],[PRONTO ACABADO2]]</f>
        <v>0</v>
      </c>
      <c r="BA2915" s="44">
        <f>IF(AG2915="",0,IF(ISTEXT(AG2915),H2915*VALUE(SUBSTITUTE(AG2915,"%",""))/100,H2915*AG2915))-Tabela1[[#This Row],[PESO EXPEDIDO2]]</f>
        <v>0</v>
      </c>
      <c r="BB2915" s="44">
        <f t="shared" si="386"/>
        <v>0</v>
      </c>
      <c r="BC2915" s="44">
        <f t="shared" si="387"/>
        <v>0</v>
      </c>
      <c r="BD2915" s="44"/>
    </row>
    <row r="2916" spans="1:56" ht="15.75" hidden="1" customHeight="1" x14ac:dyDescent="0.25">
      <c r="A2916" s="6"/>
      <c r="B2916" s="22"/>
      <c r="C2916" s="7"/>
      <c r="D2916" s="46"/>
      <c r="E2916" s="7"/>
      <c r="F2916" s="7"/>
      <c r="G2916" s="44"/>
      <c r="H2916" s="41">
        <f>Tabela1[[#This Row],[PESO UNI]]*Tabela1[[#This Row],[QTE]]</f>
        <v>0</v>
      </c>
      <c r="I2916" s="7"/>
      <c r="J2916" s="8"/>
      <c r="K2916" s="8"/>
      <c r="L2916" s="9"/>
      <c r="M2916" s="10"/>
      <c r="N2916" s="8"/>
      <c r="O2916" s="12"/>
      <c r="P2916" s="13"/>
      <c r="Q2916" s="14">
        <f>Tabela1[[#This Row],[QTDE/ Fabricação]]-Tabela1[[#This Row],[QTE]]</f>
        <v>0</v>
      </c>
      <c r="R2916" s="19">
        <f t="shared" si="382"/>
        <v>0</v>
      </c>
      <c r="S2916" s="19">
        <f t="shared" si="381"/>
        <v>0</v>
      </c>
      <c r="T2916" s="20">
        <f t="shared" si="383"/>
        <v>0</v>
      </c>
      <c r="U2916" s="17">
        <f>IFERROR(SUMIF('LISTA DE EMBARQUE'!B:B,MICRO!E:E,'LISTA DE EMBARQUE'!G:G),"")</f>
        <v>0</v>
      </c>
      <c r="V2916" s="12" t="str">
        <f>IFERROR(VLOOKUP(Tabela1[[#This Row],[COD.MDE]],'LISTA DE EMBARQUE'!B:L,11,0),"")</f>
        <v/>
      </c>
      <c r="W2916" s="13" t="str">
        <f>IFERROR(COUNTIF(#REF!,Tabela1[[#This Row],[Colunas5]]),"")</f>
        <v/>
      </c>
      <c r="X2916" s="14">
        <f>Tabela1[[#This Row],[QIANTIDADE EXPEDIDA]]*Tabela1[[#This Row],[PESO UNI]]</f>
        <v>0</v>
      </c>
      <c r="Y2916" s="14">
        <f t="shared" si="384"/>
        <v>0</v>
      </c>
      <c r="Z2916" s="21">
        <f>Tabela1[[#This Row],[PESO TOTAL]]-Tabela1[[#This Row],[Peso Expedido]]</f>
        <v>0</v>
      </c>
      <c r="AA2916" s="18"/>
      <c r="AB2916" s="40" t="s">
        <v>3204</v>
      </c>
      <c r="AC2916" s="40"/>
      <c r="AD2916" s="40"/>
      <c r="AE2916" s="40"/>
      <c r="AF2916" s="40"/>
      <c r="AG2916" s="40"/>
      <c r="AH2916" s="40"/>
      <c r="AI2916" s="40" t="str">
        <f t="shared" si="388"/>
        <v>ok</v>
      </c>
      <c r="AJ2916"/>
      <c r="AK2916" t="str">
        <f>Tabela1[[#This Row],[Coluna1]]&amp;Tabela1[[#This Row],[PEDIDO]]</f>
        <v/>
      </c>
      <c r="AL2916"/>
      <c r="AM2916"/>
      <c r="AN2916"/>
      <c r="AO2916" t="str">
        <f t="shared" si="385"/>
        <v>/</v>
      </c>
      <c r="AP2916" t="str">
        <f>Tabela1[[#This Row],[TAG]]&amp;Tabela1[[#This Row],[PEDIDO]]&amp;Tabela1[[#This Row],[PRODUTO]]</f>
        <v/>
      </c>
      <c r="AQ2916" s="23" t="str">
        <f>Tabela1[[#This Row],[PRODUTO]]&amp;Tabela1[[#This Row],[TAG]]</f>
        <v/>
      </c>
      <c r="AR2916" s="183">
        <f>Tabela1[[#This Row],[PESO TOTAL]]*Tabela1[[#This Row],[MATÉRIA PRIMA]]</f>
        <v>0</v>
      </c>
      <c r="AS2916" s="28">
        <f>Tabela1[[#This Row],[PESO TOTAL]]*Tabela1[[#This Row],[PREPARAÇÃO ]]</f>
        <v>0</v>
      </c>
      <c r="AT2916" s="28">
        <f>Tabela1[[#This Row],[PESO TOTAL]]*Tabela1[[#This Row],[CALDEIRARIA]]</f>
        <v>0</v>
      </c>
      <c r="AU2916" s="28">
        <f>Tabela1[[#This Row],[PESO TOTAL]]*Tabela1[[#This Row],[SOLDA]]</f>
        <v>0</v>
      </c>
      <c r="AV2916" s="28">
        <f>Tabela1[[#This Row],[PESO TOTAL]]*Tabela1[[#This Row],[ACABAMENTO]]</f>
        <v>0</v>
      </c>
      <c r="AW2916" s="28">
        <f>Tabela1[[#This Row],[PESO TOTAL]]*Tabela1[[#This Row],[PRONTO ACABADO]]</f>
        <v>0</v>
      </c>
      <c r="AX2916" s="28">
        <f>Tabela1[[#This Row],[PESO TOTAL]]*Tabela1[[#This Row],[EXPEDIÇÃO ]]</f>
        <v>0</v>
      </c>
      <c r="AY2916" s="28" t="str">
        <f>Tabela1[[#This Row],[PEDIDO]]&amp;Tabela1[[#This Row],[PRODUTO]]</f>
        <v/>
      </c>
      <c r="AZ2916" s="44">
        <f>IF(AF2916="",0,IF(ISTEXT(AF2916),H2916*VALUE(SUBSTITUTE(AF2916,"%",""))/100,H2916*AF2916))-Tabela1[[#This Row],[PRONTO ACABADO2]]</f>
        <v>0</v>
      </c>
      <c r="BA2916" s="44">
        <f>IF(AG2916="",0,IF(ISTEXT(AG2916),H2916*VALUE(SUBSTITUTE(AG2916,"%",""))/100,H2916*AG2916))-Tabela1[[#This Row],[PESO EXPEDIDO2]]</f>
        <v>0</v>
      </c>
      <c r="BB2916" s="44">
        <f t="shared" si="386"/>
        <v>0</v>
      </c>
      <c r="BC2916" s="44">
        <f t="shared" si="387"/>
        <v>0</v>
      </c>
      <c r="BD2916" s="44"/>
    </row>
    <row r="2917" spans="1:56" ht="15.75" hidden="1" customHeight="1" x14ac:dyDescent="0.25">
      <c r="A2917" s="6"/>
      <c r="B2917" s="22"/>
      <c r="C2917" s="7"/>
      <c r="D2917" s="46"/>
      <c r="E2917" s="7"/>
      <c r="F2917" s="7"/>
      <c r="G2917" s="44"/>
      <c r="H2917" s="41">
        <f>Tabela1[[#This Row],[PESO UNI]]*Tabela1[[#This Row],[QTE]]</f>
        <v>0</v>
      </c>
      <c r="I2917" s="7"/>
      <c r="J2917" s="8"/>
      <c r="K2917" s="8"/>
      <c r="L2917" s="9"/>
      <c r="M2917" s="10"/>
      <c r="N2917" s="8"/>
      <c r="O2917" s="12"/>
      <c r="P2917" s="13"/>
      <c r="Q2917" s="14">
        <f>Tabela1[[#This Row],[QTDE/ Fabricação]]-Tabela1[[#This Row],[QTE]]</f>
        <v>0</v>
      </c>
      <c r="R2917" s="19">
        <f t="shared" si="382"/>
        <v>0</v>
      </c>
      <c r="S2917" s="19">
        <f t="shared" si="381"/>
        <v>0</v>
      </c>
      <c r="T2917" s="20">
        <f t="shared" si="383"/>
        <v>0</v>
      </c>
      <c r="U2917" s="17">
        <f>IFERROR(SUMIF('LISTA DE EMBARQUE'!B:B,MICRO!E:E,'LISTA DE EMBARQUE'!G:G),"")</f>
        <v>0</v>
      </c>
      <c r="V2917" s="12" t="str">
        <f>IFERROR(VLOOKUP(Tabela1[[#This Row],[COD.MDE]],'LISTA DE EMBARQUE'!B:L,11,0),"")</f>
        <v/>
      </c>
      <c r="W2917" s="13" t="str">
        <f>IFERROR(COUNTIF(#REF!,Tabela1[[#This Row],[Colunas5]]),"")</f>
        <v/>
      </c>
      <c r="X2917" s="14">
        <f>Tabela1[[#This Row],[QIANTIDADE EXPEDIDA]]*Tabela1[[#This Row],[PESO UNI]]</f>
        <v>0</v>
      </c>
      <c r="Y2917" s="14">
        <f t="shared" si="384"/>
        <v>0</v>
      </c>
      <c r="Z2917" s="21">
        <f>Tabela1[[#This Row],[PESO TOTAL]]-Tabela1[[#This Row],[Peso Expedido]]</f>
        <v>0</v>
      </c>
      <c r="AA2917" s="18"/>
      <c r="AB2917" s="40" t="s">
        <v>3204</v>
      </c>
      <c r="AC2917" s="40"/>
      <c r="AD2917" s="40"/>
      <c r="AE2917" s="40"/>
      <c r="AF2917" s="40"/>
      <c r="AG2917" s="40"/>
      <c r="AH2917" s="40"/>
      <c r="AI2917" s="40" t="str">
        <f t="shared" si="388"/>
        <v>ok</v>
      </c>
      <c r="AJ2917"/>
      <c r="AK2917" t="str">
        <f>Tabela1[[#This Row],[Coluna1]]&amp;Tabela1[[#This Row],[PEDIDO]]</f>
        <v/>
      </c>
      <c r="AL2917"/>
      <c r="AM2917"/>
      <c r="AN2917"/>
      <c r="AO2917" t="str">
        <f t="shared" si="385"/>
        <v>/</v>
      </c>
      <c r="AP2917" t="str">
        <f>Tabela1[[#This Row],[TAG]]&amp;Tabela1[[#This Row],[PEDIDO]]&amp;Tabela1[[#This Row],[PRODUTO]]</f>
        <v/>
      </c>
      <c r="AQ2917" s="23" t="str">
        <f>Tabela1[[#This Row],[PRODUTO]]&amp;Tabela1[[#This Row],[TAG]]</f>
        <v/>
      </c>
      <c r="AR2917" s="183">
        <f>Tabela1[[#This Row],[PESO TOTAL]]*Tabela1[[#This Row],[MATÉRIA PRIMA]]</f>
        <v>0</v>
      </c>
      <c r="AS2917" s="28">
        <f>Tabela1[[#This Row],[PESO TOTAL]]*Tabela1[[#This Row],[PREPARAÇÃO ]]</f>
        <v>0</v>
      </c>
      <c r="AT2917" s="28">
        <f>Tabela1[[#This Row],[PESO TOTAL]]*Tabela1[[#This Row],[CALDEIRARIA]]</f>
        <v>0</v>
      </c>
      <c r="AU2917" s="28">
        <f>Tabela1[[#This Row],[PESO TOTAL]]*Tabela1[[#This Row],[SOLDA]]</f>
        <v>0</v>
      </c>
      <c r="AV2917" s="28">
        <f>Tabela1[[#This Row],[PESO TOTAL]]*Tabela1[[#This Row],[ACABAMENTO]]</f>
        <v>0</v>
      </c>
      <c r="AW2917" s="28">
        <f>Tabela1[[#This Row],[PESO TOTAL]]*Tabela1[[#This Row],[PRONTO ACABADO]]</f>
        <v>0</v>
      </c>
      <c r="AX2917" s="28">
        <f>Tabela1[[#This Row],[PESO TOTAL]]*Tabela1[[#This Row],[EXPEDIÇÃO ]]</f>
        <v>0</v>
      </c>
      <c r="AY2917" s="28" t="str">
        <f>Tabela1[[#This Row],[PEDIDO]]&amp;Tabela1[[#This Row],[PRODUTO]]</f>
        <v/>
      </c>
      <c r="AZ2917" s="44">
        <f>IF(AF2917="",0,IF(ISTEXT(AF2917),H2917*VALUE(SUBSTITUTE(AF2917,"%",""))/100,H2917*AF2917))-Tabela1[[#This Row],[PRONTO ACABADO2]]</f>
        <v>0</v>
      </c>
      <c r="BA2917" s="44">
        <f>IF(AG2917="",0,IF(ISTEXT(AG2917),H2917*VALUE(SUBSTITUTE(AG2917,"%",""))/100,H2917*AG2917))-Tabela1[[#This Row],[PESO EXPEDIDO2]]</f>
        <v>0</v>
      </c>
      <c r="BB2917" s="44">
        <f t="shared" si="386"/>
        <v>0</v>
      </c>
      <c r="BC2917" s="44">
        <f t="shared" si="387"/>
        <v>0</v>
      </c>
      <c r="BD2917" s="44"/>
    </row>
    <row r="2918" spans="1:56" ht="15.75" hidden="1" customHeight="1" x14ac:dyDescent="0.25">
      <c r="A2918" s="6"/>
      <c r="B2918" s="22"/>
      <c r="C2918" s="7"/>
      <c r="D2918" s="46"/>
      <c r="E2918" s="7"/>
      <c r="F2918" s="7"/>
      <c r="G2918" s="44"/>
      <c r="H2918" s="41">
        <f>Tabela1[[#This Row],[PESO UNI]]*Tabela1[[#This Row],[QTE]]</f>
        <v>0</v>
      </c>
      <c r="I2918" s="7"/>
      <c r="J2918" s="8"/>
      <c r="K2918" s="8"/>
      <c r="L2918" s="9"/>
      <c r="M2918" s="10"/>
      <c r="N2918" s="8"/>
      <c r="O2918" s="12"/>
      <c r="P2918" s="13"/>
      <c r="Q2918" s="14">
        <f>Tabela1[[#This Row],[QTDE/ Fabricação]]-Tabela1[[#This Row],[QTE]]</f>
        <v>0</v>
      </c>
      <c r="R2918" s="19">
        <f t="shared" si="382"/>
        <v>0</v>
      </c>
      <c r="S2918" s="19">
        <f t="shared" si="381"/>
        <v>0</v>
      </c>
      <c r="T2918" s="20">
        <f t="shared" si="383"/>
        <v>0</v>
      </c>
      <c r="U2918" s="17">
        <f>IFERROR(SUMIF('LISTA DE EMBARQUE'!B:B,MICRO!E:E,'LISTA DE EMBARQUE'!G:G),"")</f>
        <v>0</v>
      </c>
      <c r="V2918" s="12" t="str">
        <f>IFERROR(VLOOKUP(Tabela1[[#This Row],[COD.MDE]],'LISTA DE EMBARQUE'!B:L,11,0),"")</f>
        <v/>
      </c>
      <c r="W2918" s="13" t="str">
        <f>IFERROR(COUNTIF(#REF!,Tabela1[[#This Row],[Colunas5]]),"")</f>
        <v/>
      </c>
      <c r="X2918" s="14">
        <f>Tabela1[[#This Row],[QIANTIDADE EXPEDIDA]]*Tabela1[[#This Row],[PESO UNI]]</f>
        <v>0</v>
      </c>
      <c r="Y2918" s="14">
        <f t="shared" si="384"/>
        <v>0</v>
      </c>
      <c r="Z2918" s="21">
        <f>Tabela1[[#This Row],[PESO TOTAL]]-Tabela1[[#This Row],[Peso Expedido]]</f>
        <v>0</v>
      </c>
      <c r="AA2918" s="18"/>
      <c r="AB2918" s="40" t="s">
        <v>3204</v>
      </c>
      <c r="AC2918" s="40"/>
      <c r="AD2918" s="40"/>
      <c r="AE2918" s="40"/>
      <c r="AF2918" s="40"/>
      <c r="AG2918" s="40"/>
      <c r="AH2918" s="40"/>
      <c r="AI2918" s="40" t="str">
        <f t="shared" si="388"/>
        <v>ok</v>
      </c>
      <c r="AJ2918"/>
      <c r="AK2918" t="str">
        <f>Tabela1[[#This Row],[Coluna1]]&amp;Tabela1[[#This Row],[PEDIDO]]</f>
        <v/>
      </c>
      <c r="AL2918"/>
      <c r="AM2918"/>
      <c r="AN2918"/>
      <c r="AO2918" t="str">
        <f t="shared" si="385"/>
        <v>/</v>
      </c>
      <c r="AP2918" t="str">
        <f>Tabela1[[#This Row],[TAG]]&amp;Tabela1[[#This Row],[PEDIDO]]&amp;Tabela1[[#This Row],[PRODUTO]]</f>
        <v/>
      </c>
      <c r="AQ2918" s="23" t="str">
        <f>Tabela1[[#This Row],[PRODUTO]]&amp;Tabela1[[#This Row],[TAG]]</f>
        <v/>
      </c>
      <c r="AR2918" s="183">
        <f>Tabela1[[#This Row],[PESO TOTAL]]*Tabela1[[#This Row],[MATÉRIA PRIMA]]</f>
        <v>0</v>
      </c>
      <c r="AS2918" s="28">
        <f>Tabela1[[#This Row],[PESO TOTAL]]*Tabela1[[#This Row],[PREPARAÇÃO ]]</f>
        <v>0</v>
      </c>
      <c r="AT2918" s="28">
        <f>Tabela1[[#This Row],[PESO TOTAL]]*Tabela1[[#This Row],[CALDEIRARIA]]</f>
        <v>0</v>
      </c>
      <c r="AU2918" s="28">
        <f>Tabela1[[#This Row],[PESO TOTAL]]*Tabela1[[#This Row],[SOLDA]]</f>
        <v>0</v>
      </c>
      <c r="AV2918" s="28">
        <f>Tabela1[[#This Row],[PESO TOTAL]]*Tabela1[[#This Row],[ACABAMENTO]]</f>
        <v>0</v>
      </c>
      <c r="AW2918" s="28">
        <f>Tabela1[[#This Row],[PESO TOTAL]]*Tabela1[[#This Row],[PRONTO ACABADO]]</f>
        <v>0</v>
      </c>
      <c r="AX2918" s="28">
        <f>Tabela1[[#This Row],[PESO TOTAL]]*Tabela1[[#This Row],[EXPEDIÇÃO ]]</f>
        <v>0</v>
      </c>
      <c r="AY2918" s="28" t="str">
        <f>Tabela1[[#This Row],[PEDIDO]]&amp;Tabela1[[#This Row],[PRODUTO]]</f>
        <v/>
      </c>
      <c r="AZ2918" s="44">
        <f>IF(AF2918="",0,IF(ISTEXT(AF2918),H2918*VALUE(SUBSTITUTE(AF2918,"%",""))/100,H2918*AF2918))-Tabela1[[#This Row],[PRONTO ACABADO2]]</f>
        <v>0</v>
      </c>
      <c r="BA2918" s="44">
        <f>IF(AG2918="",0,IF(ISTEXT(AG2918),H2918*VALUE(SUBSTITUTE(AG2918,"%",""))/100,H2918*AG2918))-Tabela1[[#This Row],[PESO EXPEDIDO2]]</f>
        <v>0</v>
      </c>
      <c r="BB2918" s="44">
        <f t="shared" si="386"/>
        <v>0</v>
      </c>
      <c r="BC2918" s="44">
        <f t="shared" si="387"/>
        <v>0</v>
      </c>
      <c r="BD2918" s="44"/>
    </row>
    <row r="2919" spans="1:56" ht="15.75" hidden="1" customHeight="1" x14ac:dyDescent="0.25">
      <c r="A2919" s="6"/>
      <c r="B2919" s="22"/>
      <c r="C2919" s="7"/>
      <c r="D2919" s="46"/>
      <c r="E2919" s="7"/>
      <c r="F2919" s="7"/>
      <c r="G2919" s="44"/>
      <c r="H2919" s="41">
        <f>Tabela1[[#This Row],[PESO UNI]]*Tabela1[[#This Row],[QTE]]</f>
        <v>0</v>
      </c>
      <c r="I2919" s="7"/>
      <c r="J2919" s="8"/>
      <c r="K2919" s="8"/>
      <c r="L2919" s="9"/>
      <c r="M2919" s="10"/>
      <c r="N2919" s="8"/>
      <c r="O2919" s="12"/>
      <c r="P2919" s="13"/>
      <c r="Q2919" s="14">
        <f>Tabela1[[#This Row],[QTDE/ Fabricação]]-Tabela1[[#This Row],[QTE]]</f>
        <v>0</v>
      </c>
      <c r="R2919" s="19">
        <f t="shared" si="382"/>
        <v>0</v>
      </c>
      <c r="S2919" s="19">
        <f t="shared" si="381"/>
        <v>0</v>
      </c>
      <c r="T2919" s="20">
        <f t="shared" si="383"/>
        <v>0</v>
      </c>
      <c r="U2919" s="17">
        <f>IFERROR(SUMIF('LISTA DE EMBARQUE'!B:B,MICRO!E:E,'LISTA DE EMBARQUE'!G:G),"")</f>
        <v>0</v>
      </c>
      <c r="V2919" s="12" t="str">
        <f>IFERROR(VLOOKUP(Tabela1[[#This Row],[COD.MDE]],'LISTA DE EMBARQUE'!B:L,11,0),"")</f>
        <v/>
      </c>
      <c r="W2919" s="13" t="str">
        <f>IFERROR(COUNTIF(#REF!,Tabela1[[#This Row],[Colunas5]]),"")</f>
        <v/>
      </c>
      <c r="X2919" s="14">
        <f>Tabela1[[#This Row],[QIANTIDADE EXPEDIDA]]*Tabela1[[#This Row],[PESO UNI]]</f>
        <v>0</v>
      </c>
      <c r="Y2919" s="14">
        <f t="shared" si="384"/>
        <v>0</v>
      </c>
      <c r="Z2919" s="21">
        <f>Tabela1[[#This Row],[PESO TOTAL]]-Tabela1[[#This Row],[Peso Expedido]]</f>
        <v>0</v>
      </c>
      <c r="AA2919" s="18"/>
      <c r="AB2919" s="40" t="s">
        <v>3204</v>
      </c>
      <c r="AC2919" s="40"/>
      <c r="AD2919" s="40"/>
      <c r="AE2919" s="40"/>
      <c r="AF2919" s="40"/>
      <c r="AG2919" s="40"/>
      <c r="AH2919" s="40"/>
      <c r="AI2919" s="40" t="str">
        <f t="shared" si="388"/>
        <v>ok</v>
      </c>
      <c r="AJ2919"/>
      <c r="AK2919" t="str">
        <f>Tabela1[[#This Row],[Coluna1]]&amp;Tabela1[[#This Row],[PEDIDO]]</f>
        <v/>
      </c>
      <c r="AL2919"/>
      <c r="AM2919"/>
      <c r="AN2919"/>
      <c r="AO2919" t="str">
        <f t="shared" si="385"/>
        <v>/</v>
      </c>
      <c r="AP2919" t="str">
        <f>Tabela1[[#This Row],[TAG]]&amp;Tabela1[[#This Row],[PEDIDO]]&amp;Tabela1[[#This Row],[PRODUTO]]</f>
        <v/>
      </c>
      <c r="AQ2919" s="23" t="str">
        <f>Tabela1[[#This Row],[PRODUTO]]&amp;Tabela1[[#This Row],[TAG]]</f>
        <v/>
      </c>
      <c r="AR2919" s="183">
        <f>Tabela1[[#This Row],[PESO TOTAL]]*Tabela1[[#This Row],[MATÉRIA PRIMA]]</f>
        <v>0</v>
      </c>
      <c r="AS2919" s="28">
        <f>Tabela1[[#This Row],[PESO TOTAL]]*Tabela1[[#This Row],[PREPARAÇÃO ]]</f>
        <v>0</v>
      </c>
      <c r="AT2919" s="28">
        <f>Tabela1[[#This Row],[PESO TOTAL]]*Tabela1[[#This Row],[CALDEIRARIA]]</f>
        <v>0</v>
      </c>
      <c r="AU2919" s="28">
        <f>Tabela1[[#This Row],[PESO TOTAL]]*Tabela1[[#This Row],[SOLDA]]</f>
        <v>0</v>
      </c>
      <c r="AV2919" s="28">
        <f>Tabela1[[#This Row],[PESO TOTAL]]*Tabela1[[#This Row],[ACABAMENTO]]</f>
        <v>0</v>
      </c>
      <c r="AW2919" s="28">
        <f>Tabela1[[#This Row],[PESO TOTAL]]*Tabela1[[#This Row],[PRONTO ACABADO]]</f>
        <v>0</v>
      </c>
      <c r="AX2919" s="28">
        <f>Tabela1[[#This Row],[PESO TOTAL]]*Tabela1[[#This Row],[EXPEDIÇÃO ]]</f>
        <v>0</v>
      </c>
      <c r="AY2919" s="28" t="str">
        <f>Tabela1[[#This Row],[PEDIDO]]&amp;Tabela1[[#This Row],[PRODUTO]]</f>
        <v/>
      </c>
      <c r="AZ2919" s="44">
        <f>IF(AF2919="",0,IF(ISTEXT(AF2919),H2919*VALUE(SUBSTITUTE(AF2919,"%",""))/100,H2919*AF2919))-Tabela1[[#This Row],[PRONTO ACABADO2]]</f>
        <v>0</v>
      </c>
      <c r="BA2919" s="44">
        <f>IF(AG2919="",0,IF(ISTEXT(AG2919),H2919*VALUE(SUBSTITUTE(AG2919,"%",""))/100,H2919*AG2919))-Tabela1[[#This Row],[PESO EXPEDIDO2]]</f>
        <v>0</v>
      </c>
      <c r="BB2919" s="44">
        <f t="shared" si="386"/>
        <v>0</v>
      </c>
      <c r="BC2919" s="44">
        <f t="shared" si="387"/>
        <v>0</v>
      </c>
      <c r="BD2919" s="44"/>
    </row>
    <row r="2920" spans="1:56" ht="15.75" hidden="1" customHeight="1" x14ac:dyDescent="0.25">
      <c r="A2920" s="6"/>
      <c r="B2920" s="22"/>
      <c r="C2920" s="7"/>
      <c r="D2920" s="46"/>
      <c r="E2920" s="7"/>
      <c r="F2920" s="7"/>
      <c r="G2920" s="44"/>
      <c r="H2920" s="41">
        <f>Tabela1[[#This Row],[PESO UNI]]*Tabela1[[#This Row],[QTE]]</f>
        <v>0</v>
      </c>
      <c r="I2920" s="7"/>
      <c r="J2920" s="8"/>
      <c r="K2920" s="8"/>
      <c r="L2920" s="9"/>
      <c r="M2920" s="10"/>
      <c r="N2920" s="8"/>
      <c r="O2920" s="12"/>
      <c r="P2920" s="13"/>
      <c r="Q2920" s="14">
        <f>Tabela1[[#This Row],[QTDE/ Fabricação]]-Tabela1[[#This Row],[QTE]]</f>
        <v>0</v>
      </c>
      <c r="R2920" s="19">
        <f t="shared" si="382"/>
        <v>0</v>
      </c>
      <c r="S2920" s="19">
        <f t="shared" si="381"/>
        <v>0</v>
      </c>
      <c r="T2920" s="20">
        <f t="shared" si="383"/>
        <v>0</v>
      </c>
      <c r="U2920" s="17">
        <f>IFERROR(SUMIF('LISTA DE EMBARQUE'!B:B,MICRO!E:E,'LISTA DE EMBARQUE'!G:G),"")</f>
        <v>0</v>
      </c>
      <c r="V2920" s="12" t="str">
        <f>IFERROR(VLOOKUP(Tabela1[[#This Row],[COD.MDE]],'LISTA DE EMBARQUE'!B:L,11,0),"")</f>
        <v/>
      </c>
      <c r="W2920" s="13" t="str">
        <f>IFERROR(COUNTIF(#REF!,Tabela1[[#This Row],[Colunas5]]),"")</f>
        <v/>
      </c>
      <c r="X2920" s="14">
        <f>Tabela1[[#This Row],[QIANTIDADE EXPEDIDA]]*Tabela1[[#This Row],[PESO UNI]]</f>
        <v>0</v>
      </c>
      <c r="Y2920" s="14">
        <f t="shared" si="384"/>
        <v>0</v>
      </c>
      <c r="Z2920" s="21">
        <f>Tabela1[[#This Row],[PESO TOTAL]]-Tabela1[[#This Row],[Peso Expedido]]</f>
        <v>0</v>
      </c>
      <c r="AA2920" s="18"/>
      <c r="AB2920" s="40" t="s">
        <v>3204</v>
      </c>
      <c r="AC2920" s="40"/>
      <c r="AD2920" s="40"/>
      <c r="AE2920" s="40"/>
      <c r="AF2920" s="40"/>
      <c r="AG2920" s="40"/>
      <c r="AH2920" s="40"/>
      <c r="AI2920" s="40" t="str">
        <f t="shared" si="388"/>
        <v>ok</v>
      </c>
      <c r="AJ2920"/>
      <c r="AK2920" t="str">
        <f>Tabela1[[#This Row],[Coluna1]]&amp;Tabela1[[#This Row],[PEDIDO]]</f>
        <v/>
      </c>
      <c r="AL2920"/>
      <c r="AM2920"/>
      <c r="AN2920"/>
      <c r="AO2920" t="str">
        <f t="shared" si="385"/>
        <v>/</v>
      </c>
      <c r="AP2920" t="str">
        <f>Tabela1[[#This Row],[TAG]]&amp;Tabela1[[#This Row],[PEDIDO]]&amp;Tabela1[[#This Row],[PRODUTO]]</f>
        <v/>
      </c>
      <c r="AQ2920" s="23" t="str">
        <f>Tabela1[[#This Row],[PRODUTO]]&amp;Tabela1[[#This Row],[TAG]]</f>
        <v/>
      </c>
      <c r="AR2920" s="183">
        <f>Tabela1[[#This Row],[PESO TOTAL]]*Tabela1[[#This Row],[MATÉRIA PRIMA]]</f>
        <v>0</v>
      </c>
      <c r="AS2920" s="28">
        <f>Tabela1[[#This Row],[PESO TOTAL]]*Tabela1[[#This Row],[PREPARAÇÃO ]]</f>
        <v>0</v>
      </c>
      <c r="AT2920" s="28">
        <f>Tabela1[[#This Row],[PESO TOTAL]]*Tabela1[[#This Row],[CALDEIRARIA]]</f>
        <v>0</v>
      </c>
      <c r="AU2920" s="28">
        <f>Tabela1[[#This Row],[PESO TOTAL]]*Tabela1[[#This Row],[SOLDA]]</f>
        <v>0</v>
      </c>
      <c r="AV2920" s="28">
        <f>Tabela1[[#This Row],[PESO TOTAL]]*Tabela1[[#This Row],[ACABAMENTO]]</f>
        <v>0</v>
      </c>
      <c r="AW2920" s="28">
        <f>Tabela1[[#This Row],[PESO TOTAL]]*Tabela1[[#This Row],[PRONTO ACABADO]]</f>
        <v>0</v>
      </c>
      <c r="AX2920" s="28">
        <f>Tabela1[[#This Row],[PESO TOTAL]]*Tabela1[[#This Row],[EXPEDIÇÃO ]]</f>
        <v>0</v>
      </c>
      <c r="AY2920" s="28" t="str">
        <f>Tabela1[[#This Row],[PEDIDO]]&amp;Tabela1[[#This Row],[PRODUTO]]</f>
        <v/>
      </c>
      <c r="AZ2920" s="44">
        <f>IF(AF2920="",0,IF(ISTEXT(AF2920),H2920*VALUE(SUBSTITUTE(AF2920,"%",""))/100,H2920*AF2920))-Tabela1[[#This Row],[PRONTO ACABADO2]]</f>
        <v>0</v>
      </c>
      <c r="BA2920" s="44">
        <f>IF(AG2920="",0,IF(ISTEXT(AG2920),H2920*VALUE(SUBSTITUTE(AG2920,"%",""))/100,H2920*AG2920))-Tabela1[[#This Row],[PESO EXPEDIDO2]]</f>
        <v>0</v>
      </c>
      <c r="BB2920" s="44">
        <f t="shared" si="386"/>
        <v>0</v>
      </c>
      <c r="BC2920" s="44">
        <f t="shared" si="387"/>
        <v>0</v>
      </c>
      <c r="BD2920" s="44"/>
    </row>
    <row r="2921" spans="1:56" ht="15.75" hidden="1" customHeight="1" x14ac:dyDescent="0.25">
      <c r="A2921" s="6"/>
      <c r="B2921" s="22"/>
      <c r="C2921" s="7"/>
      <c r="D2921" s="46"/>
      <c r="E2921" s="7"/>
      <c r="F2921" s="7"/>
      <c r="G2921" s="44"/>
      <c r="H2921" s="41">
        <f>Tabela1[[#This Row],[PESO UNI]]*Tabela1[[#This Row],[QTE]]</f>
        <v>0</v>
      </c>
      <c r="I2921" s="7"/>
      <c r="J2921" s="8"/>
      <c r="K2921" s="8"/>
      <c r="L2921" s="9"/>
      <c r="M2921" s="10"/>
      <c r="N2921" s="8"/>
      <c r="O2921" s="12"/>
      <c r="P2921" s="13"/>
      <c r="Q2921" s="14">
        <f>Tabela1[[#This Row],[QTDE/ Fabricação]]-Tabela1[[#This Row],[QTE]]</f>
        <v>0</v>
      </c>
      <c r="R2921" s="19">
        <f t="shared" si="382"/>
        <v>0</v>
      </c>
      <c r="S2921" s="19">
        <f t="shared" si="381"/>
        <v>0</v>
      </c>
      <c r="T2921" s="20">
        <f t="shared" si="383"/>
        <v>0</v>
      </c>
      <c r="U2921" s="17">
        <f>IFERROR(SUMIF('LISTA DE EMBARQUE'!B:B,MICRO!E:E,'LISTA DE EMBARQUE'!G:G),"")</f>
        <v>0</v>
      </c>
      <c r="V2921" s="12" t="str">
        <f>IFERROR(VLOOKUP(Tabela1[[#This Row],[COD.MDE]],'LISTA DE EMBARQUE'!B:L,11,0),"")</f>
        <v/>
      </c>
      <c r="W2921" s="13" t="str">
        <f>IFERROR(COUNTIF(#REF!,Tabela1[[#This Row],[Colunas5]]),"")</f>
        <v/>
      </c>
      <c r="X2921" s="14">
        <f>Tabela1[[#This Row],[QIANTIDADE EXPEDIDA]]*Tabela1[[#This Row],[PESO UNI]]</f>
        <v>0</v>
      </c>
      <c r="Y2921" s="14">
        <f t="shared" si="384"/>
        <v>0</v>
      </c>
      <c r="Z2921" s="21">
        <f>Tabela1[[#This Row],[PESO TOTAL]]-Tabela1[[#This Row],[Peso Expedido]]</f>
        <v>0</v>
      </c>
      <c r="AA2921" s="18"/>
      <c r="AB2921" s="40" t="s">
        <v>3204</v>
      </c>
      <c r="AC2921" s="40"/>
      <c r="AD2921" s="40"/>
      <c r="AE2921" s="40"/>
      <c r="AF2921" s="40"/>
      <c r="AG2921" s="40"/>
      <c r="AH2921" s="40"/>
      <c r="AI2921" s="40" t="str">
        <f t="shared" si="388"/>
        <v>ok</v>
      </c>
      <c r="AJ2921"/>
      <c r="AK2921" t="str">
        <f>Tabela1[[#This Row],[Coluna1]]&amp;Tabela1[[#This Row],[PEDIDO]]</f>
        <v/>
      </c>
      <c r="AL2921"/>
      <c r="AM2921"/>
      <c r="AN2921"/>
      <c r="AO2921" t="str">
        <f t="shared" si="385"/>
        <v>/</v>
      </c>
      <c r="AP2921" t="str">
        <f>Tabela1[[#This Row],[TAG]]&amp;Tabela1[[#This Row],[PEDIDO]]&amp;Tabela1[[#This Row],[PRODUTO]]</f>
        <v/>
      </c>
      <c r="AQ2921" s="23" t="str">
        <f>Tabela1[[#This Row],[PRODUTO]]&amp;Tabela1[[#This Row],[TAG]]</f>
        <v/>
      </c>
      <c r="AR2921" s="183">
        <f>Tabela1[[#This Row],[PESO TOTAL]]*Tabela1[[#This Row],[MATÉRIA PRIMA]]</f>
        <v>0</v>
      </c>
      <c r="AS2921" s="28">
        <f>Tabela1[[#This Row],[PESO TOTAL]]*Tabela1[[#This Row],[PREPARAÇÃO ]]</f>
        <v>0</v>
      </c>
      <c r="AT2921" s="28">
        <f>Tabela1[[#This Row],[PESO TOTAL]]*Tabela1[[#This Row],[CALDEIRARIA]]</f>
        <v>0</v>
      </c>
      <c r="AU2921" s="28">
        <f>Tabela1[[#This Row],[PESO TOTAL]]*Tabela1[[#This Row],[SOLDA]]</f>
        <v>0</v>
      </c>
      <c r="AV2921" s="28">
        <f>Tabela1[[#This Row],[PESO TOTAL]]*Tabela1[[#This Row],[ACABAMENTO]]</f>
        <v>0</v>
      </c>
      <c r="AW2921" s="28">
        <f>Tabela1[[#This Row],[PESO TOTAL]]*Tabela1[[#This Row],[PRONTO ACABADO]]</f>
        <v>0</v>
      </c>
      <c r="AX2921" s="28">
        <f>Tabela1[[#This Row],[PESO TOTAL]]*Tabela1[[#This Row],[EXPEDIÇÃO ]]</f>
        <v>0</v>
      </c>
      <c r="AY2921" s="28" t="str">
        <f>Tabela1[[#This Row],[PEDIDO]]&amp;Tabela1[[#This Row],[PRODUTO]]</f>
        <v/>
      </c>
      <c r="AZ2921" s="44">
        <f>IF(AF2921="",0,IF(ISTEXT(AF2921),H2921*VALUE(SUBSTITUTE(AF2921,"%",""))/100,H2921*AF2921))-Tabela1[[#This Row],[PRONTO ACABADO2]]</f>
        <v>0</v>
      </c>
      <c r="BA2921" s="44">
        <f>IF(AG2921="",0,IF(ISTEXT(AG2921),H2921*VALUE(SUBSTITUTE(AG2921,"%",""))/100,H2921*AG2921))-Tabela1[[#This Row],[PESO EXPEDIDO2]]</f>
        <v>0</v>
      </c>
      <c r="BB2921" s="44">
        <f t="shared" si="386"/>
        <v>0</v>
      </c>
      <c r="BC2921" s="44">
        <f t="shared" si="387"/>
        <v>0</v>
      </c>
      <c r="BD2921" s="44"/>
    </row>
    <row r="2922" spans="1:56" ht="15.75" hidden="1" customHeight="1" x14ac:dyDescent="0.25">
      <c r="A2922" s="6"/>
      <c r="B2922" s="22"/>
      <c r="C2922" s="7"/>
      <c r="D2922" s="46"/>
      <c r="E2922" s="7"/>
      <c r="F2922" s="7"/>
      <c r="G2922" s="44"/>
      <c r="H2922" s="41">
        <f>Tabela1[[#This Row],[PESO UNI]]*Tabela1[[#This Row],[QTE]]</f>
        <v>0</v>
      </c>
      <c r="I2922" s="7"/>
      <c r="J2922" s="8"/>
      <c r="K2922" s="8"/>
      <c r="L2922" s="9"/>
      <c r="M2922" s="10"/>
      <c r="N2922" s="8"/>
      <c r="O2922" s="12"/>
      <c r="P2922" s="13"/>
      <c r="Q2922" s="14">
        <f>Tabela1[[#This Row],[QTDE/ Fabricação]]-Tabela1[[#This Row],[QTE]]</f>
        <v>0</v>
      </c>
      <c r="R2922" s="19">
        <f t="shared" si="382"/>
        <v>0</v>
      </c>
      <c r="S2922" s="19">
        <f t="shared" si="381"/>
        <v>0</v>
      </c>
      <c r="T2922" s="20">
        <f t="shared" si="383"/>
        <v>0</v>
      </c>
      <c r="U2922" s="17">
        <f>IFERROR(SUMIF('LISTA DE EMBARQUE'!B:B,MICRO!E:E,'LISTA DE EMBARQUE'!G:G),"")</f>
        <v>0</v>
      </c>
      <c r="V2922" s="12" t="str">
        <f>IFERROR(VLOOKUP(Tabela1[[#This Row],[COD.MDE]],'LISTA DE EMBARQUE'!B:L,11,0),"")</f>
        <v/>
      </c>
      <c r="W2922" s="13" t="str">
        <f>IFERROR(COUNTIF(#REF!,Tabela1[[#This Row],[Colunas5]]),"")</f>
        <v/>
      </c>
      <c r="X2922" s="14">
        <f>Tabela1[[#This Row],[QIANTIDADE EXPEDIDA]]*Tabela1[[#This Row],[PESO UNI]]</f>
        <v>0</v>
      </c>
      <c r="Y2922" s="14">
        <f t="shared" si="384"/>
        <v>0</v>
      </c>
      <c r="Z2922" s="21">
        <f>Tabela1[[#This Row],[PESO TOTAL]]-Tabela1[[#This Row],[Peso Expedido]]</f>
        <v>0</v>
      </c>
      <c r="AA2922" s="18"/>
      <c r="AB2922" s="40" t="s">
        <v>342</v>
      </c>
      <c r="AC2922" s="40"/>
      <c r="AD2922" s="40"/>
      <c r="AE2922" s="40"/>
      <c r="AF2922" s="40"/>
      <c r="AG2922" s="40"/>
      <c r="AH2922" s="40"/>
      <c r="AI2922" s="40" t="str">
        <f t="shared" si="388"/>
        <v>ok</v>
      </c>
      <c r="AJ2922"/>
      <c r="AK2922" t="str">
        <f>Tabela1[[#This Row],[Coluna1]]&amp;Tabela1[[#This Row],[PEDIDO]]</f>
        <v/>
      </c>
      <c r="AL2922"/>
      <c r="AM2922"/>
      <c r="AN2922"/>
      <c r="AO2922" t="str">
        <f t="shared" si="385"/>
        <v>/</v>
      </c>
      <c r="AP2922" t="str">
        <f>Tabela1[[#This Row],[TAG]]&amp;Tabela1[[#This Row],[PEDIDO]]&amp;Tabela1[[#This Row],[PRODUTO]]</f>
        <v/>
      </c>
      <c r="AQ2922" s="23" t="str">
        <f>Tabela1[[#This Row],[PRODUTO]]&amp;Tabela1[[#This Row],[TAG]]</f>
        <v/>
      </c>
      <c r="AR2922" s="183">
        <f>Tabela1[[#This Row],[PESO TOTAL]]*Tabela1[[#This Row],[MATÉRIA PRIMA]]</f>
        <v>0</v>
      </c>
      <c r="AS2922" s="28">
        <f>Tabela1[[#This Row],[PESO TOTAL]]*Tabela1[[#This Row],[PREPARAÇÃO ]]</f>
        <v>0</v>
      </c>
      <c r="AT2922" s="28">
        <f>Tabela1[[#This Row],[PESO TOTAL]]*Tabela1[[#This Row],[CALDEIRARIA]]</f>
        <v>0</v>
      </c>
      <c r="AU2922" s="28">
        <f>Tabela1[[#This Row],[PESO TOTAL]]*Tabela1[[#This Row],[SOLDA]]</f>
        <v>0</v>
      </c>
      <c r="AV2922" s="28">
        <f>Tabela1[[#This Row],[PESO TOTAL]]*Tabela1[[#This Row],[ACABAMENTO]]</f>
        <v>0</v>
      </c>
      <c r="AW2922" s="28">
        <f>Tabela1[[#This Row],[PESO TOTAL]]*Tabela1[[#This Row],[PRONTO ACABADO]]</f>
        <v>0</v>
      </c>
      <c r="AX2922" s="28">
        <f>Tabela1[[#This Row],[PESO TOTAL]]*Tabela1[[#This Row],[EXPEDIÇÃO ]]</f>
        <v>0</v>
      </c>
      <c r="AY2922" s="28" t="str">
        <f>Tabela1[[#This Row],[PEDIDO]]&amp;Tabela1[[#This Row],[PRODUTO]]</f>
        <v/>
      </c>
      <c r="AZ2922" s="44">
        <f>IF(AF2922="",0,IF(ISTEXT(AF2922),H2922*VALUE(SUBSTITUTE(AF2922,"%",""))/100,H2922*AF2922))-Tabela1[[#This Row],[PRONTO ACABADO2]]</f>
        <v>0</v>
      </c>
      <c r="BA2922" s="44">
        <f>IF(AG2922="",0,IF(ISTEXT(AG2922),H2922*VALUE(SUBSTITUTE(AG2922,"%",""))/100,H2922*AG2922))-Tabela1[[#This Row],[PESO EXPEDIDO2]]</f>
        <v>0</v>
      </c>
      <c r="BB2922" s="44">
        <f t="shared" si="386"/>
        <v>0</v>
      </c>
      <c r="BC2922" s="44">
        <f t="shared" si="387"/>
        <v>0</v>
      </c>
      <c r="BD2922" s="44"/>
    </row>
    <row r="2923" spans="1:56" ht="15.75" hidden="1" customHeight="1" x14ac:dyDescent="0.25">
      <c r="A2923" s="6"/>
      <c r="B2923" s="22"/>
      <c r="C2923" s="7"/>
      <c r="D2923" s="46"/>
      <c r="E2923" s="7"/>
      <c r="F2923" s="7"/>
      <c r="G2923" s="44"/>
      <c r="H2923" s="41">
        <f>Tabela1[[#This Row],[PESO UNI]]*Tabela1[[#This Row],[QTE]]</f>
        <v>0</v>
      </c>
      <c r="I2923" s="7"/>
      <c r="J2923" s="8"/>
      <c r="K2923" s="8"/>
      <c r="L2923" s="9"/>
      <c r="M2923" s="10"/>
      <c r="N2923" s="8"/>
      <c r="O2923" s="12"/>
      <c r="P2923" s="13"/>
      <c r="Q2923" s="14">
        <f>Tabela1[[#This Row],[QTDE/ Fabricação]]-Tabela1[[#This Row],[QTE]]</f>
        <v>0</v>
      </c>
      <c r="R2923" s="19">
        <f t="shared" si="382"/>
        <v>0</v>
      </c>
      <c r="S2923" s="19">
        <f t="shared" si="381"/>
        <v>0</v>
      </c>
      <c r="T2923" s="20">
        <f t="shared" si="383"/>
        <v>0</v>
      </c>
      <c r="U2923" s="17">
        <f>IFERROR(SUMIF('LISTA DE EMBARQUE'!B:B,MICRO!E:E,'LISTA DE EMBARQUE'!G:G),"")</f>
        <v>0</v>
      </c>
      <c r="V2923" s="12" t="str">
        <f>IFERROR(VLOOKUP(Tabela1[[#This Row],[COD.MDE]],'LISTA DE EMBARQUE'!B:L,11,0),"")</f>
        <v/>
      </c>
      <c r="W2923" s="13" t="str">
        <f>IFERROR(COUNTIF(#REF!,Tabela1[[#This Row],[Colunas5]]),"")</f>
        <v/>
      </c>
      <c r="X2923" s="14">
        <f>Tabela1[[#This Row],[QIANTIDADE EXPEDIDA]]*Tabela1[[#This Row],[PESO UNI]]</f>
        <v>0</v>
      </c>
      <c r="Y2923" s="14">
        <f t="shared" si="384"/>
        <v>0</v>
      </c>
      <c r="Z2923" s="21">
        <f>Tabela1[[#This Row],[PESO TOTAL]]-Tabela1[[#This Row],[Peso Expedido]]</f>
        <v>0</v>
      </c>
      <c r="AA2923" s="18"/>
      <c r="AB2923" s="40" t="s">
        <v>342</v>
      </c>
      <c r="AC2923" s="40"/>
      <c r="AD2923" s="40"/>
      <c r="AE2923" s="40"/>
      <c r="AF2923" s="40"/>
      <c r="AG2923" s="40"/>
      <c r="AH2923" s="40"/>
      <c r="AI2923" s="40" t="str">
        <f t="shared" si="388"/>
        <v>ok</v>
      </c>
      <c r="AJ2923"/>
      <c r="AK2923" t="str">
        <f>Tabela1[[#This Row],[Coluna1]]&amp;Tabela1[[#This Row],[PEDIDO]]</f>
        <v/>
      </c>
      <c r="AL2923"/>
      <c r="AM2923"/>
      <c r="AN2923"/>
      <c r="AO2923" t="str">
        <f t="shared" si="385"/>
        <v>/</v>
      </c>
      <c r="AP2923" t="str">
        <f>Tabela1[[#This Row],[TAG]]&amp;Tabela1[[#This Row],[PEDIDO]]&amp;Tabela1[[#This Row],[PRODUTO]]</f>
        <v/>
      </c>
      <c r="AQ2923" s="23" t="str">
        <f>Tabela1[[#This Row],[PRODUTO]]&amp;Tabela1[[#This Row],[TAG]]</f>
        <v/>
      </c>
      <c r="AR2923" s="183">
        <f>Tabela1[[#This Row],[PESO TOTAL]]*Tabela1[[#This Row],[MATÉRIA PRIMA]]</f>
        <v>0</v>
      </c>
      <c r="AS2923" s="28">
        <f>Tabela1[[#This Row],[PESO TOTAL]]*Tabela1[[#This Row],[PREPARAÇÃO ]]</f>
        <v>0</v>
      </c>
      <c r="AT2923" s="28">
        <f>Tabela1[[#This Row],[PESO TOTAL]]*Tabela1[[#This Row],[CALDEIRARIA]]</f>
        <v>0</v>
      </c>
      <c r="AU2923" s="28">
        <f>Tabela1[[#This Row],[PESO TOTAL]]*Tabela1[[#This Row],[SOLDA]]</f>
        <v>0</v>
      </c>
      <c r="AV2923" s="28">
        <f>Tabela1[[#This Row],[PESO TOTAL]]*Tabela1[[#This Row],[ACABAMENTO]]</f>
        <v>0</v>
      </c>
      <c r="AW2923" s="28">
        <f>Tabela1[[#This Row],[PESO TOTAL]]*Tabela1[[#This Row],[PRONTO ACABADO]]</f>
        <v>0</v>
      </c>
      <c r="AX2923" s="28">
        <f>Tabela1[[#This Row],[PESO TOTAL]]*Tabela1[[#This Row],[EXPEDIÇÃO ]]</f>
        <v>0</v>
      </c>
      <c r="AY2923" s="28" t="str">
        <f>Tabela1[[#This Row],[PEDIDO]]&amp;Tabela1[[#This Row],[PRODUTO]]</f>
        <v/>
      </c>
      <c r="AZ2923" s="44">
        <f>IF(AF2923="",0,IF(ISTEXT(AF2923),H2923*VALUE(SUBSTITUTE(AF2923,"%",""))/100,H2923*AF2923))-Tabela1[[#This Row],[PRONTO ACABADO2]]</f>
        <v>0</v>
      </c>
      <c r="BA2923" s="44">
        <f>IF(AG2923="",0,IF(ISTEXT(AG2923),H2923*VALUE(SUBSTITUTE(AG2923,"%",""))/100,H2923*AG2923))-Tabela1[[#This Row],[PESO EXPEDIDO2]]</f>
        <v>0</v>
      </c>
      <c r="BB2923" s="44">
        <f t="shared" si="386"/>
        <v>0</v>
      </c>
      <c r="BC2923" s="44">
        <f t="shared" si="387"/>
        <v>0</v>
      </c>
      <c r="BD2923" s="44"/>
    </row>
    <row r="2924" spans="1:56" ht="15.75" hidden="1" customHeight="1" x14ac:dyDescent="0.25">
      <c r="A2924" s="6"/>
      <c r="B2924" s="22"/>
      <c r="C2924" s="7"/>
      <c r="D2924" s="46"/>
      <c r="E2924" s="7"/>
      <c r="F2924" s="7"/>
      <c r="G2924" s="44"/>
      <c r="H2924" s="41">
        <f>Tabela1[[#This Row],[PESO UNI]]*Tabela1[[#This Row],[QTE]]</f>
        <v>0</v>
      </c>
      <c r="I2924" s="7"/>
      <c r="J2924" s="8"/>
      <c r="K2924" s="8"/>
      <c r="L2924" s="9"/>
      <c r="M2924" s="10"/>
      <c r="N2924" s="8"/>
      <c r="O2924" s="12"/>
      <c r="P2924" s="13"/>
      <c r="Q2924" s="14">
        <f>Tabela1[[#This Row],[QTDE/ Fabricação]]-Tabela1[[#This Row],[QTE]]</f>
        <v>0</v>
      </c>
      <c r="R2924" s="19">
        <f t="shared" si="382"/>
        <v>0</v>
      </c>
      <c r="S2924" s="19">
        <f t="shared" si="381"/>
        <v>0</v>
      </c>
      <c r="T2924" s="20">
        <f t="shared" si="383"/>
        <v>0</v>
      </c>
      <c r="U2924" s="17">
        <f>IFERROR(SUMIF('LISTA DE EMBARQUE'!B:B,MICRO!E:E,'LISTA DE EMBARQUE'!G:G),"")</f>
        <v>0</v>
      </c>
      <c r="V2924" s="12" t="str">
        <f>IFERROR(VLOOKUP(Tabela1[[#This Row],[COD.MDE]],'LISTA DE EMBARQUE'!B:L,11,0),"")</f>
        <v/>
      </c>
      <c r="W2924" s="13" t="str">
        <f>IFERROR(COUNTIF(#REF!,Tabela1[[#This Row],[Colunas5]]),"")</f>
        <v/>
      </c>
      <c r="X2924" s="14">
        <f>Tabela1[[#This Row],[QIANTIDADE EXPEDIDA]]*Tabela1[[#This Row],[PESO UNI]]</f>
        <v>0</v>
      </c>
      <c r="Y2924" s="14">
        <f t="shared" si="384"/>
        <v>0</v>
      </c>
      <c r="Z2924" s="21">
        <f>Tabela1[[#This Row],[PESO TOTAL]]-Tabela1[[#This Row],[Peso Expedido]]</f>
        <v>0</v>
      </c>
      <c r="AA2924" s="18"/>
      <c r="AB2924" s="40" t="s">
        <v>3204</v>
      </c>
      <c r="AC2924" s="40"/>
      <c r="AD2924" s="40"/>
      <c r="AE2924" s="40"/>
      <c r="AF2924" s="40"/>
      <c r="AG2924" s="40"/>
      <c r="AH2924" s="40"/>
      <c r="AI2924" s="40" t="str">
        <f t="shared" si="388"/>
        <v>ok</v>
      </c>
      <c r="AJ2924"/>
      <c r="AK2924" t="str">
        <f>Tabela1[[#This Row],[Coluna1]]&amp;Tabela1[[#This Row],[PEDIDO]]</f>
        <v/>
      </c>
      <c r="AL2924"/>
      <c r="AM2924"/>
      <c r="AN2924"/>
      <c r="AO2924" t="str">
        <f t="shared" si="385"/>
        <v>/</v>
      </c>
      <c r="AP2924" t="str">
        <f>Tabela1[[#This Row],[TAG]]&amp;Tabela1[[#This Row],[PEDIDO]]&amp;Tabela1[[#This Row],[PRODUTO]]</f>
        <v/>
      </c>
      <c r="AQ2924" s="23" t="str">
        <f>Tabela1[[#This Row],[PRODUTO]]&amp;Tabela1[[#This Row],[TAG]]</f>
        <v/>
      </c>
      <c r="AR2924" s="183">
        <f>Tabela1[[#This Row],[PESO TOTAL]]*Tabela1[[#This Row],[MATÉRIA PRIMA]]</f>
        <v>0</v>
      </c>
      <c r="AS2924" s="28">
        <f>Tabela1[[#This Row],[PESO TOTAL]]*Tabela1[[#This Row],[PREPARAÇÃO ]]</f>
        <v>0</v>
      </c>
      <c r="AT2924" s="28">
        <f>Tabela1[[#This Row],[PESO TOTAL]]*Tabela1[[#This Row],[CALDEIRARIA]]</f>
        <v>0</v>
      </c>
      <c r="AU2924" s="28">
        <f>Tabela1[[#This Row],[PESO TOTAL]]*Tabela1[[#This Row],[SOLDA]]</f>
        <v>0</v>
      </c>
      <c r="AV2924" s="28">
        <f>Tabela1[[#This Row],[PESO TOTAL]]*Tabela1[[#This Row],[ACABAMENTO]]</f>
        <v>0</v>
      </c>
      <c r="AW2924" s="28">
        <f>Tabela1[[#This Row],[PESO TOTAL]]*Tabela1[[#This Row],[PRONTO ACABADO]]</f>
        <v>0</v>
      </c>
      <c r="AX2924" s="28">
        <f>Tabela1[[#This Row],[PESO TOTAL]]*Tabela1[[#This Row],[EXPEDIÇÃO ]]</f>
        <v>0</v>
      </c>
      <c r="AY2924" s="28" t="str">
        <f>Tabela1[[#This Row],[PEDIDO]]&amp;Tabela1[[#This Row],[PRODUTO]]</f>
        <v/>
      </c>
      <c r="AZ2924" s="44">
        <f>IF(AF2924="",0,IF(ISTEXT(AF2924),H2924*VALUE(SUBSTITUTE(AF2924,"%",""))/100,H2924*AF2924))-Tabela1[[#This Row],[PRONTO ACABADO2]]</f>
        <v>0</v>
      </c>
      <c r="BA2924" s="44">
        <f>IF(AG2924="",0,IF(ISTEXT(AG2924),H2924*VALUE(SUBSTITUTE(AG2924,"%",""))/100,H2924*AG2924))-Tabela1[[#This Row],[PESO EXPEDIDO2]]</f>
        <v>0</v>
      </c>
      <c r="BB2924" s="44">
        <f t="shared" si="386"/>
        <v>0</v>
      </c>
      <c r="BC2924" s="44">
        <f t="shared" si="387"/>
        <v>0</v>
      </c>
      <c r="BD2924" s="44"/>
    </row>
    <row r="2925" spans="1:56" ht="15.75" hidden="1" customHeight="1" x14ac:dyDescent="0.25">
      <c r="A2925" s="6"/>
      <c r="B2925" s="22"/>
      <c r="C2925" s="7"/>
      <c r="D2925" s="46"/>
      <c r="E2925" s="7"/>
      <c r="F2925" s="7"/>
      <c r="G2925" s="44"/>
      <c r="H2925" s="41">
        <f>Tabela1[[#This Row],[PESO UNI]]*Tabela1[[#This Row],[QTE]]</f>
        <v>0</v>
      </c>
      <c r="I2925" s="7"/>
      <c r="J2925" s="8"/>
      <c r="K2925" s="8"/>
      <c r="L2925" s="9"/>
      <c r="M2925" s="10"/>
      <c r="N2925" s="8"/>
      <c r="O2925" s="12"/>
      <c r="P2925" s="13"/>
      <c r="Q2925" s="14">
        <f>Tabela1[[#This Row],[QTDE/ Fabricação]]-Tabela1[[#This Row],[QTE]]</f>
        <v>0</v>
      </c>
      <c r="R2925" s="19">
        <f t="shared" si="382"/>
        <v>0</v>
      </c>
      <c r="S2925" s="19">
        <f t="shared" si="381"/>
        <v>0</v>
      </c>
      <c r="T2925" s="20">
        <f t="shared" si="383"/>
        <v>0</v>
      </c>
      <c r="U2925" s="17">
        <f>IFERROR(SUMIF('LISTA DE EMBARQUE'!B:B,MICRO!E:E,'LISTA DE EMBARQUE'!G:G),"")</f>
        <v>0</v>
      </c>
      <c r="V2925" s="12" t="str">
        <f>IFERROR(VLOOKUP(Tabela1[[#This Row],[COD.MDE]],'LISTA DE EMBARQUE'!B:L,11,0),"")</f>
        <v/>
      </c>
      <c r="W2925" s="13" t="str">
        <f>IFERROR(COUNTIF(#REF!,Tabela1[[#This Row],[Colunas5]]),"")</f>
        <v/>
      </c>
      <c r="X2925" s="14">
        <f>Tabela1[[#This Row],[QIANTIDADE EXPEDIDA]]*Tabela1[[#This Row],[PESO UNI]]</f>
        <v>0</v>
      </c>
      <c r="Y2925" s="14">
        <f t="shared" si="384"/>
        <v>0</v>
      </c>
      <c r="Z2925" s="21">
        <f>Tabela1[[#This Row],[PESO TOTAL]]-Tabela1[[#This Row],[Peso Expedido]]</f>
        <v>0</v>
      </c>
      <c r="AA2925" s="18"/>
      <c r="AB2925" s="40" t="s">
        <v>3204</v>
      </c>
      <c r="AC2925" s="40"/>
      <c r="AD2925" s="40"/>
      <c r="AE2925" s="40"/>
      <c r="AF2925" s="40"/>
      <c r="AG2925" s="40"/>
      <c r="AH2925" s="40"/>
      <c r="AI2925" s="40" t="str">
        <f t="shared" si="388"/>
        <v>ok</v>
      </c>
      <c r="AJ2925"/>
      <c r="AK2925" t="str">
        <f>Tabela1[[#This Row],[Coluna1]]&amp;Tabela1[[#This Row],[PEDIDO]]</f>
        <v/>
      </c>
      <c r="AL2925"/>
      <c r="AM2925"/>
      <c r="AN2925"/>
      <c r="AO2925" t="str">
        <f t="shared" si="385"/>
        <v>/</v>
      </c>
      <c r="AP2925" t="str">
        <f>Tabela1[[#This Row],[TAG]]&amp;Tabela1[[#This Row],[PEDIDO]]&amp;Tabela1[[#This Row],[PRODUTO]]</f>
        <v/>
      </c>
      <c r="AQ2925" s="23" t="str">
        <f>Tabela1[[#This Row],[PRODUTO]]&amp;Tabela1[[#This Row],[TAG]]</f>
        <v/>
      </c>
      <c r="AR2925" s="183">
        <f>Tabela1[[#This Row],[PESO TOTAL]]*Tabela1[[#This Row],[MATÉRIA PRIMA]]</f>
        <v>0</v>
      </c>
      <c r="AS2925" s="28">
        <f>Tabela1[[#This Row],[PESO TOTAL]]*Tabela1[[#This Row],[PREPARAÇÃO ]]</f>
        <v>0</v>
      </c>
      <c r="AT2925" s="28">
        <f>Tabela1[[#This Row],[PESO TOTAL]]*Tabela1[[#This Row],[CALDEIRARIA]]</f>
        <v>0</v>
      </c>
      <c r="AU2925" s="28">
        <f>Tabela1[[#This Row],[PESO TOTAL]]*Tabela1[[#This Row],[SOLDA]]</f>
        <v>0</v>
      </c>
      <c r="AV2925" s="28">
        <f>Tabela1[[#This Row],[PESO TOTAL]]*Tabela1[[#This Row],[ACABAMENTO]]</f>
        <v>0</v>
      </c>
      <c r="AW2925" s="28">
        <f>Tabela1[[#This Row],[PESO TOTAL]]*Tabela1[[#This Row],[PRONTO ACABADO]]</f>
        <v>0</v>
      </c>
      <c r="AX2925" s="28">
        <f>Tabela1[[#This Row],[PESO TOTAL]]*Tabela1[[#This Row],[EXPEDIÇÃO ]]</f>
        <v>0</v>
      </c>
      <c r="AY2925" s="28" t="str">
        <f>Tabela1[[#This Row],[PEDIDO]]&amp;Tabela1[[#This Row],[PRODUTO]]</f>
        <v/>
      </c>
      <c r="AZ2925" s="44">
        <f>IF(AF2925="",0,IF(ISTEXT(AF2925),H2925*VALUE(SUBSTITUTE(AF2925,"%",""))/100,H2925*AF2925))-Tabela1[[#This Row],[PRONTO ACABADO2]]</f>
        <v>0</v>
      </c>
      <c r="BA2925" s="44">
        <f>IF(AG2925="",0,IF(ISTEXT(AG2925),H2925*VALUE(SUBSTITUTE(AG2925,"%",""))/100,H2925*AG2925))-Tabela1[[#This Row],[PESO EXPEDIDO2]]</f>
        <v>0</v>
      </c>
      <c r="BB2925" s="44">
        <f t="shared" si="386"/>
        <v>0</v>
      </c>
      <c r="BC2925" s="44">
        <f t="shared" si="387"/>
        <v>0</v>
      </c>
      <c r="BD2925" s="44"/>
    </row>
    <row r="2926" spans="1:56" ht="15.75" hidden="1" customHeight="1" x14ac:dyDescent="0.25">
      <c r="A2926" s="6"/>
      <c r="B2926" s="22"/>
      <c r="C2926" s="7"/>
      <c r="D2926" s="46"/>
      <c r="E2926" s="7"/>
      <c r="F2926" s="7"/>
      <c r="G2926" s="44"/>
      <c r="H2926" s="41">
        <f>Tabela1[[#This Row],[PESO UNI]]*Tabela1[[#This Row],[QTE]]</f>
        <v>0</v>
      </c>
      <c r="I2926" s="7"/>
      <c r="J2926" s="8"/>
      <c r="K2926" s="8"/>
      <c r="L2926" s="9"/>
      <c r="M2926" s="10"/>
      <c r="N2926" s="8"/>
      <c r="O2926" s="12"/>
      <c r="P2926" s="13"/>
      <c r="Q2926" s="14">
        <f>Tabela1[[#This Row],[QTDE/ Fabricação]]-Tabela1[[#This Row],[QTE]]</f>
        <v>0</v>
      </c>
      <c r="R2926" s="19">
        <f t="shared" si="382"/>
        <v>0</v>
      </c>
      <c r="S2926" s="19">
        <f t="shared" si="381"/>
        <v>0</v>
      </c>
      <c r="T2926" s="20">
        <f t="shared" si="383"/>
        <v>0</v>
      </c>
      <c r="U2926" s="17">
        <f>IFERROR(SUMIF('LISTA DE EMBARQUE'!B:B,MICRO!E:E,'LISTA DE EMBARQUE'!G:G),"")</f>
        <v>0</v>
      </c>
      <c r="V2926" s="12" t="str">
        <f>IFERROR(VLOOKUP(Tabela1[[#This Row],[COD.MDE]],'LISTA DE EMBARQUE'!B:L,11,0),"")</f>
        <v/>
      </c>
      <c r="W2926" s="13" t="str">
        <f>IFERROR(COUNTIF(#REF!,Tabela1[[#This Row],[Colunas5]]),"")</f>
        <v/>
      </c>
      <c r="X2926" s="14">
        <f>Tabela1[[#This Row],[QIANTIDADE EXPEDIDA]]*Tabela1[[#This Row],[PESO UNI]]</f>
        <v>0</v>
      </c>
      <c r="Y2926" s="14">
        <f t="shared" si="384"/>
        <v>0</v>
      </c>
      <c r="Z2926" s="21">
        <f>Tabela1[[#This Row],[PESO TOTAL]]-Tabela1[[#This Row],[Peso Expedido]]</f>
        <v>0</v>
      </c>
      <c r="AA2926" s="18"/>
      <c r="AB2926" s="40" t="s">
        <v>342</v>
      </c>
      <c r="AC2926" s="40"/>
      <c r="AD2926" s="40"/>
      <c r="AE2926" s="40"/>
      <c r="AF2926" s="40"/>
      <c r="AG2926" s="40"/>
      <c r="AH2926" s="40"/>
      <c r="AI2926" s="40" t="str">
        <f t="shared" si="388"/>
        <v>ok</v>
      </c>
      <c r="AJ2926"/>
      <c r="AK2926" t="str">
        <f>Tabela1[[#This Row],[Coluna1]]&amp;Tabela1[[#This Row],[PEDIDO]]</f>
        <v/>
      </c>
      <c r="AL2926"/>
      <c r="AM2926"/>
      <c r="AN2926"/>
      <c r="AO2926" t="str">
        <f t="shared" si="385"/>
        <v>/</v>
      </c>
      <c r="AP2926" t="str">
        <f>Tabela1[[#This Row],[TAG]]&amp;Tabela1[[#This Row],[PEDIDO]]&amp;Tabela1[[#This Row],[PRODUTO]]</f>
        <v/>
      </c>
      <c r="AQ2926" s="23" t="str">
        <f>Tabela1[[#This Row],[PRODUTO]]&amp;Tabela1[[#This Row],[TAG]]</f>
        <v/>
      </c>
      <c r="AR2926" s="183">
        <f>Tabela1[[#This Row],[PESO TOTAL]]*Tabela1[[#This Row],[MATÉRIA PRIMA]]</f>
        <v>0</v>
      </c>
      <c r="AS2926" s="28">
        <f>Tabela1[[#This Row],[PESO TOTAL]]*Tabela1[[#This Row],[PREPARAÇÃO ]]</f>
        <v>0</v>
      </c>
      <c r="AT2926" s="28">
        <f>Tabela1[[#This Row],[PESO TOTAL]]*Tabela1[[#This Row],[CALDEIRARIA]]</f>
        <v>0</v>
      </c>
      <c r="AU2926" s="28">
        <f>Tabela1[[#This Row],[PESO TOTAL]]*Tabela1[[#This Row],[SOLDA]]</f>
        <v>0</v>
      </c>
      <c r="AV2926" s="28">
        <f>Tabela1[[#This Row],[PESO TOTAL]]*Tabela1[[#This Row],[ACABAMENTO]]</f>
        <v>0</v>
      </c>
      <c r="AW2926" s="28">
        <f>Tabela1[[#This Row],[PESO TOTAL]]*Tabela1[[#This Row],[PRONTO ACABADO]]</f>
        <v>0</v>
      </c>
      <c r="AX2926" s="28">
        <f>Tabela1[[#This Row],[PESO TOTAL]]*Tabela1[[#This Row],[EXPEDIÇÃO ]]</f>
        <v>0</v>
      </c>
      <c r="AY2926" s="28" t="str">
        <f>Tabela1[[#This Row],[PEDIDO]]&amp;Tabela1[[#This Row],[PRODUTO]]</f>
        <v/>
      </c>
      <c r="AZ2926" s="44">
        <f>IF(AF2926="",0,IF(ISTEXT(AF2926),H2926*VALUE(SUBSTITUTE(AF2926,"%",""))/100,H2926*AF2926))-Tabela1[[#This Row],[PRONTO ACABADO2]]</f>
        <v>0</v>
      </c>
      <c r="BA2926" s="44">
        <f>IF(AG2926="",0,IF(ISTEXT(AG2926),H2926*VALUE(SUBSTITUTE(AG2926,"%",""))/100,H2926*AG2926))-Tabela1[[#This Row],[PESO EXPEDIDO2]]</f>
        <v>0</v>
      </c>
      <c r="BB2926" s="44">
        <f t="shared" si="386"/>
        <v>0</v>
      </c>
      <c r="BC2926" s="44">
        <f t="shared" si="387"/>
        <v>0</v>
      </c>
      <c r="BD2926" s="44"/>
    </row>
    <row r="2927" spans="1:56" ht="15.75" hidden="1" customHeight="1" x14ac:dyDescent="0.25">
      <c r="A2927" s="6"/>
      <c r="B2927" s="22"/>
      <c r="C2927" s="7"/>
      <c r="D2927" s="46"/>
      <c r="E2927" s="7"/>
      <c r="F2927" s="7"/>
      <c r="G2927" s="44"/>
      <c r="H2927" s="41">
        <f>Tabela1[[#This Row],[PESO UNI]]*Tabela1[[#This Row],[QTE]]</f>
        <v>0</v>
      </c>
      <c r="I2927" s="7"/>
      <c r="J2927" s="8"/>
      <c r="K2927" s="8"/>
      <c r="L2927" s="9"/>
      <c r="M2927" s="10"/>
      <c r="N2927" s="8"/>
      <c r="O2927" s="12"/>
      <c r="P2927" s="13"/>
      <c r="Q2927" s="14">
        <f>Tabela1[[#This Row],[QTDE/ Fabricação]]-Tabela1[[#This Row],[QTE]]</f>
        <v>0</v>
      </c>
      <c r="R2927" s="19">
        <f t="shared" si="382"/>
        <v>0</v>
      </c>
      <c r="S2927" s="19">
        <f t="shared" si="381"/>
        <v>0</v>
      </c>
      <c r="T2927" s="20">
        <f t="shared" si="383"/>
        <v>0</v>
      </c>
      <c r="U2927" s="17">
        <f>IFERROR(SUMIF('LISTA DE EMBARQUE'!B:B,MICRO!E:E,'LISTA DE EMBARQUE'!G:G),"")</f>
        <v>0</v>
      </c>
      <c r="V2927" s="12" t="str">
        <f>IFERROR(VLOOKUP(Tabela1[[#This Row],[COD.MDE]],'LISTA DE EMBARQUE'!B:L,11,0),"")</f>
        <v/>
      </c>
      <c r="W2927" s="13" t="str">
        <f>IFERROR(COUNTIF(#REF!,Tabela1[[#This Row],[Colunas5]]),"")</f>
        <v/>
      </c>
      <c r="X2927" s="14">
        <f>Tabela1[[#This Row],[QIANTIDADE EXPEDIDA]]*Tabela1[[#This Row],[PESO UNI]]</f>
        <v>0</v>
      </c>
      <c r="Y2927" s="14">
        <f t="shared" si="384"/>
        <v>0</v>
      </c>
      <c r="Z2927" s="21">
        <f>Tabela1[[#This Row],[PESO TOTAL]]-Tabela1[[#This Row],[Peso Expedido]]</f>
        <v>0</v>
      </c>
      <c r="AA2927" s="18"/>
      <c r="AB2927" s="40" t="s">
        <v>342</v>
      </c>
      <c r="AC2927" s="40"/>
      <c r="AD2927" s="40"/>
      <c r="AE2927" s="40"/>
      <c r="AF2927" s="40"/>
      <c r="AG2927" s="40"/>
      <c r="AH2927" s="40"/>
      <c r="AI2927" s="40" t="str">
        <f t="shared" si="388"/>
        <v>ok</v>
      </c>
      <c r="AJ2927"/>
      <c r="AK2927" t="str">
        <f>Tabela1[[#This Row],[Coluna1]]&amp;Tabela1[[#This Row],[PEDIDO]]</f>
        <v/>
      </c>
      <c r="AL2927"/>
      <c r="AM2927"/>
      <c r="AN2927"/>
      <c r="AO2927" t="str">
        <f t="shared" si="385"/>
        <v>/</v>
      </c>
      <c r="AP2927" t="str">
        <f>Tabela1[[#This Row],[TAG]]&amp;Tabela1[[#This Row],[PEDIDO]]&amp;Tabela1[[#This Row],[PRODUTO]]</f>
        <v/>
      </c>
      <c r="AQ2927" s="23" t="str">
        <f>Tabela1[[#This Row],[PRODUTO]]&amp;Tabela1[[#This Row],[TAG]]</f>
        <v/>
      </c>
      <c r="AR2927" s="183">
        <f>Tabela1[[#This Row],[PESO TOTAL]]*Tabela1[[#This Row],[MATÉRIA PRIMA]]</f>
        <v>0</v>
      </c>
      <c r="AS2927" s="28">
        <f>Tabela1[[#This Row],[PESO TOTAL]]*Tabela1[[#This Row],[PREPARAÇÃO ]]</f>
        <v>0</v>
      </c>
      <c r="AT2927" s="28">
        <f>Tabela1[[#This Row],[PESO TOTAL]]*Tabela1[[#This Row],[CALDEIRARIA]]</f>
        <v>0</v>
      </c>
      <c r="AU2927" s="28">
        <f>Tabela1[[#This Row],[PESO TOTAL]]*Tabela1[[#This Row],[SOLDA]]</f>
        <v>0</v>
      </c>
      <c r="AV2927" s="28">
        <f>Tabela1[[#This Row],[PESO TOTAL]]*Tabela1[[#This Row],[ACABAMENTO]]</f>
        <v>0</v>
      </c>
      <c r="AW2927" s="28">
        <f>Tabela1[[#This Row],[PESO TOTAL]]*Tabela1[[#This Row],[PRONTO ACABADO]]</f>
        <v>0</v>
      </c>
      <c r="AX2927" s="28">
        <f>Tabela1[[#This Row],[PESO TOTAL]]*Tabela1[[#This Row],[EXPEDIÇÃO ]]</f>
        <v>0</v>
      </c>
      <c r="AY2927" s="28" t="str">
        <f>Tabela1[[#This Row],[PEDIDO]]&amp;Tabela1[[#This Row],[PRODUTO]]</f>
        <v/>
      </c>
      <c r="AZ2927" s="44">
        <f>IF(AF2927="",0,IF(ISTEXT(AF2927),H2927*VALUE(SUBSTITUTE(AF2927,"%",""))/100,H2927*AF2927))-Tabela1[[#This Row],[PRONTO ACABADO2]]</f>
        <v>0</v>
      </c>
      <c r="BA2927" s="44">
        <f>IF(AG2927="",0,IF(ISTEXT(AG2927),H2927*VALUE(SUBSTITUTE(AG2927,"%",""))/100,H2927*AG2927))-Tabela1[[#This Row],[PESO EXPEDIDO2]]</f>
        <v>0</v>
      </c>
      <c r="BB2927" s="44">
        <f t="shared" si="386"/>
        <v>0</v>
      </c>
      <c r="BC2927" s="44">
        <f t="shared" si="387"/>
        <v>0</v>
      </c>
      <c r="BD2927" s="44"/>
    </row>
    <row r="2928" spans="1:56" ht="15.75" hidden="1" customHeight="1" x14ac:dyDescent="0.25">
      <c r="A2928" s="6"/>
      <c r="B2928" s="22"/>
      <c r="C2928" s="7"/>
      <c r="D2928" s="46"/>
      <c r="E2928" s="7"/>
      <c r="F2928" s="7"/>
      <c r="G2928" s="44"/>
      <c r="H2928" s="41">
        <f>Tabela1[[#This Row],[PESO UNI]]*Tabela1[[#This Row],[QTE]]</f>
        <v>0</v>
      </c>
      <c r="I2928" s="7"/>
      <c r="J2928" s="8"/>
      <c r="K2928" s="8"/>
      <c r="L2928" s="9"/>
      <c r="M2928" s="10"/>
      <c r="N2928" s="8"/>
      <c r="O2928" s="12"/>
      <c r="P2928" s="13"/>
      <c r="Q2928" s="14">
        <f>Tabela1[[#This Row],[QTDE/ Fabricação]]-Tabela1[[#This Row],[QTE]]</f>
        <v>0</v>
      </c>
      <c r="R2928" s="19">
        <f t="shared" si="382"/>
        <v>0</v>
      </c>
      <c r="S2928" s="19">
        <f t="shared" si="381"/>
        <v>0</v>
      </c>
      <c r="T2928" s="20">
        <f t="shared" si="383"/>
        <v>0</v>
      </c>
      <c r="U2928" s="17">
        <f>IFERROR(SUMIF('LISTA DE EMBARQUE'!B:B,MICRO!E:E,'LISTA DE EMBARQUE'!G:G),"")</f>
        <v>0</v>
      </c>
      <c r="V2928" s="12" t="str">
        <f>IFERROR(VLOOKUP(Tabela1[[#This Row],[COD.MDE]],'LISTA DE EMBARQUE'!B:L,11,0),"")</f>
        <v/>
      </c>
      <c r="W2928" s="13" t="str">
        <f>IFERROR(COUNTIF(#REF!,Tabela1[[#This Row],[Colunas5]]),"")</f>
        <v/>
      </c>
      <c r="X2928" s="14">
        <f>Tabela1[[#This Row],[QIANTIDADE EXPEDIDA]]*Tabela1[[#This Row],[PESO UNI]]</f>
        <v>0</v>
      </c>
      <c r="Y2928" s="14">
        <f t="shared" si="384"/>
        <v>0</v>
      </c>
      <c r="Z2928" s="21">
        <f>Tabela1[[#This Row],[PESO TOTAL]]-Tabela1[[#This Row],[Peso Expedido]]</f>
        <v>0</v>
      </c>
      <c r="AA2928" s="18"/>
      <c r="AB2928" s="40" t="s">
        <v>3204</v>
      </c>
      <c r="AC2928" s="40"/>
      <c r="AD2928" s="40"/>
      <c r="AE2928" s="40"/>
      <c r="AF2928" s="40"/>
      <c r="AG2928" s="40"/>
      <c r="AH2928" s="40"/>
      <c r="AI2928" s="40" t="str">
        <f t="shared" si="388"/>
        <v>ok</v>
      </c>
      <c r="AJ2928"/>
      <c r="AK2928" t="str">
        <f>Tabela1[[#This Row],[Coluna1]]&amp;Tabela1[[#This Row],[PEDIDO]]</f>
        <v/>
      </c>
      <c r="AL2928"/>
      <c r="AM2928"/>
      <c r="AN2928"/>
      <c r="AO2928" t="str">
        <f t="shared" si="385"/>
        <v>/</v>
      </c>
      <c r="AP2928" t="str">
        <f>Tabela1[[#This Row],[TAG]]&amp;Tabela1[[#This Row],[PEDIDO]]&amp;Tabela1[[#This Row],[PRODUTO]]</f>
        <v/>
      </c>
      <c r="AQ2928" s="23" t="str">
        <f>Tabela1[[#This Row],[PRODUTO]]&amp;Tabela1[[#This Row],[TAG]]</f>
        <v/>
      </c>
      <c r="AR2928" s="183">
        <f>Tabela1[[#This Row],[PESO TOTAL]]*Tabela1[[#This Row],[MATÉRIA PRIMA]]</f>
        <v>0</v>
      </c>
      <c r="AS2928" s="28">
        <f>Tabela1[[#This Row],[PESO TOTAL]]*Tabela1[[#This Row],[PREPARAÇÃO ]]</f>
        <v>0</v>
      </c>
      <c r="AT2928" s="28">
        <f>Tabela1[[#This Row],[PESO TOTAL]]*Tabela1[[#This Row],[CALDEIRARIA]]</f>
        <v>0</v>
      </c>
      <c r="AU2928" s="28">
        <f>Tabela1[[#This Row],[PESO TOTAL]]*Tabela1[[#This Row],[SOLDA]]</f>
        <v>0</v>
      </c>
      <c r="AV2928" s="28">
        <f>Tabela1[[#This Row],[PESO TOTAL]]*Tabela1[[#This Row],[ACABAMENTO]]</f>
        <v>0</v>
      </c>
      <c r="AW2928" s="28">
        <f>Tabela1[[#This Row],[PESO TOTAL]]*Tabela1[[#This Row],[PRONTO ACABADO]]</f>
        <v>0</v>
      </c>
      <c r="AX2928" s="28">
        <f>Tabela1[[#This Row],[PESO TOTAL]]*Tabela1[[#This Row],[EXPEDIÇÃO ]]</f>
        <v>0</v>
      </c>
      <c r="AY2928" s="28" t="str">
        <f>Tabela1[[#This Row],[PEDIDO]]&amp;Tabela1[[#This Row],[PRODUTO]]</f>
        <v/>
      </c>
      <c r="AZ2928" s="44">
        <f>IF(AF2928="",0,IF(ISTEXT(AF2928),H2928*VALUE(SUBSTITUTE(AF2928,"%",""))/100,H2928*AF2928))-Tabela1[[#This Row],[PRONTO ACABADO2]]</f>
        <v>0</v>
      </c>
      <c r="BA2928" s="44">
        <f>IF(AG2928="",0,IF(ISTEXT(AG2928),H2928*VALUE(SUBSTITUTE(AG2928,"%",""))/100,H2928*AG2928))-Tabela1[[#This Row],[PESO EXPEDIDO2]]</f>
        <v>0</v>
      </c>
      <c r="BB2928" s="44">
        <f t="shared" si="386"/>
        <v>0</v>
      </c>
      <c r="BC2928" s="44">
        <f t="shared" si="387"/>
        <v>0</v>
      </c>
      <c r="BD2928" s="44"/>
    </row>
    <row r="2929" spans="1:56" ht="15.75" hidden="1" customHeight="1" x14ac:dyDescent="0.25">
      <c r="A2929" s="6"/>
      <c r="B2929" s="22"/>
      <c r="C2929" s="7"/>
      <c r="D2929" s="46"/>
      <c r="E2929" s="7"/>
      <c r="F2929" s="7"/>
      <c r="G2929" s="44"/>
      <c r="H2929" s="41">
        <f>Tabela1[[#This Row],[PESO UNI]]*Tabela1[[#This Row],[QTE]]</f>
        <v>0</v>
      </c>
      <c r="I2929" s="7"/>
      <c r="J2929" s="8"/>
      <c r="K2929" s="8"/>
      <c r="L2929" s="9"/>
      <c r="M2929" s="10"/>
      <c r="N2929" s="8"/>
      <c r="O2929" s="12"/>
      <c r="P2929" s="13"/>
      <c r="Q2929" s="14">
        <f>Tabela1[[#This Row],[QTDE/ Fabricação]]-Tabela1[[#This Row],[QTE]]</f>
        <v>0</v>
      </c>
      <c r="R2929" s="19">
        <f t="shared" si="382"/>
        <v>0</v>
      </c>
      <c r="S2929" s="19">
        <f t="shared" si="381"/>
        <v>0</v>
      </c>
      <c r="T2929" s="20">
        <f t="shared" si="383"/>
        <v>0</v>
      </c>
      <c r="U2929" s="17">
        <f>IFERROR(SUMIF('LISTA DE EMBARQUE'!B:B,MICRO!E:E,'LISTA DE EMBARQUE'!G:G),"")</f>
        <v>0</v>
      </c>
      <c r="V2929" s="12" t="str">
        <f>IFERROR(VLOOKUP(Tabela1[[#This Row],[COD.MDE]],'LISTA DE EMBARQUE'!B:L,11,0),"")</f>
        <v/>
      </c>
      <c r="W2929" s="13" t="str">
        <f>IFERROR(COUNTIF(#REF!,Tabela1[[#This Row],[Colunas5]]),"")</f>
        <v/>
      </c>
      <c r="X2929" s="14">
        <f>Tabela1[[#This Row],[QIANTIDADE EXPEDIDA]]*Tabela1[[#This Row],[PESO UNI]]</f>
        <v>0</v>
      </c>
      <c r="Y2929" s="14">
        <f t="shared" si="384"/>
        <v>0</v>
      </c>
      <c r="Z2929" s="21">
        <f>Tabela1[[#This Row],[PESO TOTAL]]-Tabela1[[#This Row],[Peso Expedido]]</f>
        <v>0</v>
      </c>
      <c r="AA2929" s="18"/>
      <c r="AB2929" s="40" t="s">
        <v>342</v>
      </c>
      <c r="AC2929" s="40"/>
      <c r="AD2929" s="40"/>
      <c r="AE2929" s="40"/>
      <c r="AF2929" s="40"/>
      <c r="AG2929" s="40"/>
      <c r="AH2929" s="40"/>
      <c r="AI2929" s="40" t="str">
        <f t="shared" si="388"/>
        <v>ok</v>
      </c>
      <c r="AJ2929"/>
      <c r="AK2929" t="str">
        <f>Tabela1[[#This Row],[Coluna1]]&amp;Tabela1[[#This Row],[PEDIDO]]</f>
        <v/>
      </c>
      <c r="AL2929"/>
      <c r="AM2929"/>
      <c r="AN2929"/>
      <c r="AO2929" t="str">
        <f t="shared" si="385"/>
        <v>/</v>
      </c>
      <c r="AP2929" t="str">
        <f>Tabela1[[#This Row],[TAG]]&amp;Tabela1[[#This Row],[PEDIDO]]&amp;Tabela1[[#This Row],[PRODUTO]]</f>
        <v/>
      </c>
      <c r="AQ2929" s="23" t="str">
        <f>Tabela1[[#This Row],[PRODUTO]]&amp;Tabela1[[#This Row],[TAG]]</f>
        <v/>
      </c>
      <c r="AR2929" s="183">
        <f>Tabela1[[#This Row],[PESO TOTAL]]*Tabela1[[#This Row],[MATÉRIA PRIMA]]</f>
        <v>0</v>
      </c>
      <c r="AS2929" s="28">
        <f>Tabela1[[#This Row],[PESO TOTAL]]*Tabela1[[#This Row],[PREPARAÇÃO ]]</f>
        <v>0</v>
      </c>
      <c r="AT2929" s="28">
        <f>Tabela1[[#This Row],[PESO TOTAL]]*Tabela1[[#This Row],[CALDEIRARIA]]</f>
        <v>0</v>
      </c>
      <c r="AU2929" s="28">
        <f>Tabela1[[#This Row],[PESO TOTAL]]*Tabela1[[#This Row],[SOLDA]]</f>
        <v>0</v>
      </c>
      <c r="AV2929" s="28">
        <f>Tabela1[[#This Row],[PESO TOTAL]]*Tabela1[[#This Row],[ACABAMENTO]]</f>
        <v>0</v>
      </c>
      <c r="AW2929" s="28">
        <f>Tabela1[[#This Row],[PESO TOTAL]]*Tabela1[[#This Row],[PRONTO ACABADO]]</f>
        <v>0</v>
      </c>
      <c r="AX2929" s="28">
        <f>Tabela1[[#This Row],[PESO TOTAL]]*Tabela1[[#This Row],[EXPEDIÇÃO ]]</f>
        <v>0</v>
      </c>
      <c r="AY2929" s="28" t="str">
        <f>Tabela1[[#This Row],[PEDIDO]]&amp;Tabela1[[#This Row],[PRODUTO]]</f>
        <v/>
      </c>
      <c r="AZ2929" s="44">
        <f>IF(AF2929="",0,IF(ISTEXT(AF2929),H2929*VALUE(SUBSTITUTE(AF2929,"%",""))/100,H2929*AF2929))-Tabela1[[#This Row],[PRONTO ACABADO2]]</f>
        <v>0</v>
      </c>
      <c r="BA2929" s="44">
        <f>IF(AG2929="",0,IF(ISTEXT(AG2929),H2929*VALUE(SUBSTITUTE(AG2929,"%",""))/100,H2929*AG2929))-Tabela1[[#This Row],[PESO EXPEDIDO2]]</f>
        <v>0</v>
      </c>
      <c r="BB2929" s="44">
        <f t="shared" si="386"/>
        <v>0</v>
      </c>
      <c r="BC2929" s="44">
        <f t="shared" si="387"/>
        <v>0</v>
      </c>
      <c r="BD2929" s="44"/>
    </row>
    <row r="2930" spans="1:56" ht="15.75" hidden="1" customHeight="1" x14ac:dyDescent="0.25">
      <c r="A2930" s="6"/>
      <c r="B2930" s="22"/>
      <c r="C2930" s="7"/>
      <c r="D2930" s="46"/>
      <c r="E2930" s="7"/>
      <c r="F2930" s="7"/>
      <c r="G2930" s="44"/>
      <c r="H2930" s="41">
        <f>Tabela1[[#This Row],[PESO UNI]]*Tabela1[[#This Row],[QTE]]</f>
        <v>0</v>
      </c>
      <c r="I2930" s="7"/>
      <c r="J2930" s="8"/>
      <c r="K2930" s="8"/>
      <c r="L2930" s="9"/>
      <c r="M2930" s="10"/>
      <c r="N2930" s="8"/>
      <c r="O2930" s="12"/>
      <c r="P2930" s="13"/>
      <c r="Q2930" s="14">
        <f>Tabela1[[#This Row],[QTDE/ Fabricação]]-Tabela1[[#This Row],[QTE]]</f>
        <v>0</v>
      </c>
      <c r="R2930" s="19">
        <f t="shared" si="382"/>
        <v>0</v>
      </c>
      <c r="S2930" s="19">
        <f t="shared" si="381"/>
        <v>0</v>
      </c>
      <c r="T2930" s="20">
        <f t="shared" si="383"/>
        <v>0</v>
      </c>
      <c r="U2930" s="17">
        <f>IFERROR(SUMIF('LISTA DE EMBARQUE'!B:B,MICRO!E:E,'LISTA DE EMBARQUE'!G:G),"")</f>
        <v>0</v>
      </c>
      <c r="V2930" s="12" t="str">
        <f>IFERROR(VLOOKUP(Tabela1[[#This Row],[COD.MDE]],'LISTA DE EMBARQUE'!B:L,11,0),"")</f>
        <v/>
      </c>
      <c r="W2930" s="13" t="str">
        <f>IFERROR(COUNTIF(#REF!,Tabela1[[#This Row],[Colunas5]]),"")</f>
        <v/>
      </c>
      <c r="X2930" s="14">
        <f>Tabela1[[#This Row],[QIANTIDADE EXPEDIDA]]*Tabela1[[#This Row],[PESO UNI]]</f>
        <v>0</v>
      </c>
      <c r="Y2930" s="14">
        <f t="shared" si="384"/>
        <v>0</v>
      </c>
      <c r="Z2930" s="21">
        <f>Tabela1[[#This Row],[PESO TOTAL]]-Tabela1[[#This Row],[Peso Expedido]]</f>
        <v>0</v>
      </c>
      <c r="AA2930" s="18"/>
      <c r="AB2930" s="40" t="s">
        <v>342</v>
      </c>
      <c r="AC2930" s="40"/>
      <c r="AD2930" s="40"/>
      <c r="AE2930" s="40"/>
      <c r="AF2930" s="40"/>
      <c r="AG2930" s="40"/>
      <c r="AH2930" s="40"/>
      <c r="AI2930" s="40" t="str">
        <f t="shared" si="388"/>
        <v>ok</v>
      </c>
      <c r="AJ2930"/>
      <c r="AK2930" t="str">
        <f>Tabela1[[#This Row],[Coluna1]]&amp;Tabela1[[#This Row],[PEDIDO]]</f>
        <v/>
      </c>
      <c r="AL2930"/>
      <c r="AM2930"/>
      <c r="AN2930"/>
      <c r="AO2930" t="str">
        <f t="shared" si="385"/>
        <v>/</v>
      </c>
      <c r="AP2930" t="str">
        <f>Tabela1[[#This Row],[TAG]]&amp;Tabela1[[#This Row],[PEDIDO]]&amp;Tabela1[[#This Row],[PRODUTO]]</f>
        <v/>
      </c>
      <c r="AQ2930" s="23" t="str">
        <f>Tabela1[[#This Row],[PRODUTO]]&amp;Tabela1[[#This Row],[TAG]]</f>
        <v/>
      </c>
      <c r="AR2930" s="183">
        <f>Tabela1[[#This Row],[PESO TOTAL]]*Tabela1[[#This Row],[MATÉRIA PRIMA]]</f>
        <v>0</v>
      </c>
      <c r="AS2930" s="28">
        <f>Tabela1[[#This Row],[PESO TOTAL]]*Tabela1[[#This Row],[PREPARAÇÃO ]]</f>
        <v>0</v>
      </c>
      <c r="AT2930" s="28">
        <f>Tabela1[[#This Row],[PESO TOTAL]]*Tabela1[[#This Row],[CALDEIRARIA]]</f>
        <v>0</v>
      </c>
      <c r="AU2930" s="28">
        <f>Tabela1[[#This Row],[PESO TOTAL]]*Tabela1[[#This Row],[SOLDA]]</f>
        <v>0</v>
      </c>
      <c r="AV2930" s="28">
        <f>Tabela1[[#This Row],[PESO TOTAL]]*Tabela1[[#This Row],[ACABAMENTO]]</f>
        <v>0</v>
      </c>
      <c r="AW2930" s="28">
        <f>Tabela1[[#This Row],[PESO TOTAL]]*Tabela1[[#This Row],[PRONTO ACABADO]]</f>
        <v>0</v>
      </c>
      <c r="AX2930" s="28">
        <f>Tabela1[[#This Row],[PESO TOTAL]]*Tabela1[[#This Row],[EXPEDIÇÃO ]]</f>
        <v>0</v>
      </c>
      <c r="AY2930" s="28" t="str">
        <f>Tabela1[[#This Row],[PEDIDO]]&amp;Tabela1[[#This Row],[PRODUTO]]</f>
        <v/>
      </c>
      <c r="AZ2930" s="44">
        <f>IF(AF2930="",0,IF(ISTEXT(AF2930),H2930*VALUE(SUBSTITUTE(AF2930,"%",""))/100,H2930*AF2930))-Tabela1[[#This Row],[PRONTO ACABADO2]]</f>
        <v>0</v>
      </c>
      <c r="BA2930" s="44">
        <f>IF(AG2930="",0,IF(ISTEXT(AG2930),H2930*VALUE(SUBSTITUTE(AG2930,"%",""))/100,H2930*AG2930))-Tabela1[[#This Row],[PESO EXPEDIDO2]]</f>
        <v>0</v>
      </c>
      <c r="BB2930" s="44">
        <f t="shared" si="386"/>
        <v>0</v>
      </c>
      <c r="BC2930" s="44">
        <f t="shared" si="387"/>
        <v>0</v>
      </c>
      <c r="BD2930" s="44"/>
    </row>
    <row r="2931" spans="1:56" ht="15.75" hidden="1" customHeight="1" x14ac:dyDescent="0.25">
      <c r="A2931" s="6"/>
      <c r="B2931" s="22"/>
      <c r="C2931" s="7"/>
      <c r="D2931" s="46"/>
      <c r="E2931" s="7"/>
      <c r="F2931" s="7"/>
      <c r="G2931" s="44"/>
      <c r="H2931" s="41">
        <f>Tabela1[[#This Row],[PESO UNI]]*Tabela1[[#This Row],[QTE]]</f>
        <v>0</v>
      </c>
      <c r="I2931" s="7"/>
      <c r="J2931" s="8"/>
      <c r="K2931" s="8"/>
      <c r="L2931" s="9"/>
      <c r="M2931" s="10"/>
      <c r="N2931" s="8"/>
      <c r="O2931" s="12"/>
      <c r="P2931" s="13"/>
      <c r="Q2931" s="14">
        <f>Tabela1[[#This Row],[QTDE/ Fabricação]]-Tabela1[[#This Row],[QTE]]</f>
        <v>0</v>
      </c>
      <c r="R2931" s="19">
        <f t="shared" si="382"/>
        <v>0</v>
      </c>
      <c r="S2931" s="19">
        <f t="shared" si="381"/>
        <v>0</v>
      </c>
      <c r="T2931" s="20">
        <f t="shared" si="383"/>
        <v>0</v>
      </c>
      <c r="U2931" s="17">
        <f>IFERROR(SUMIF('LISTA DE EMBARQUE'!B:B,MICRO!E:E,'LISTA DE EMBARQUE'!G:G),"")</f>
        <v>0</v>
      </c>
      <c r="V2931" s="12" t="str">
        <f>IFERROR(VLOOKUP(Tabela1[[#This Row],[COD.MDE]],'LISTA DE EMBARQUE'!B:L,11,0),"")</f>
        <v/>
      </c>
      <c r="W2931" s="13" t="str">
        <f>IFERROR(COUNTIF(#REF!,Tabela1[[#This Row],[Colunas5]]),"")</f>
        <v/>
      </c>
      <c r="X2931" s="14">
        <f>Tabela1[[#This Row],[QIANTIDADE EXPEDIDA]]*Tabela1[[#This Row],[PESO UNI]]</f>
        <v>0</v>
      </c>
      <c r="Y2931" s="14">
        <f t="shared" si="384"/>
        <v>0</v>
      </c>
      <c r="Z2931" s="21">
        <f>Tabela1[[#This Row],[PESO TOTAL]]-Tabela1[[#This Row],[Peso Expedido]]</f>
        <v>0</v>
      </c>
      <c r="AA2931" s="18"/>
      <c r="AB2931" s="40" t="s">
        <v>342</v>
      </c>
      <c r="AC2931" s="40"/>
      <c r="AD2931" s="40"/>
      <c r="AE2931" s="40"/>
      <c r="AF2931" s="40"/>
      <c r="AG2931" s="40"/>
      <c r="AH2931" s="40"/>
      <c r="AI2931" s="40" t="str">
        <f t="shared" si="388"/>
        <v>ok</v>
      </c>
      <c r="AJ2931"/>
      <c r="AK2931" t="str">
        <f>Tabela1[[#This Row],[Coluna1]]&amp;Tabela1[[#This Row],[PEDIDO]]</f>
        <v/>
      </c>
      <c r="AL2931"/>
      <c r="AM2931"/>
      <c r="AN2931"/>
      <c r="AO2931" t="str">
        <f t="shared" si="385"/>
        <v>/</v>
      </c>
      <c r="AP2931" t="str">
        <f>Tabela1[[#This Row],[TAG]]&amp;Tabela1[[#This Row],[PEDIDO]]&amp;Tabela1[[#This Row],[PRODUTO]]</f>
        <v/>
      </c>
      <c r="AQ2931" s="23" t="str">
        <f>Tabela1[[#This Row],[PRODUTO]]&amp;Tabela1[[#This Row],[TAG]]</f>
        <v/>
      </c>
      <c r="AR2931" s="183">
        <f>Tabela1[[#This Row],[PESO TOTAL]]*Tabela1[[#This Row],[MATÉRIA PRIMA]]</f>
        <v>0</v>
      </c>
      <c r="AS2931" s="28">
        <f>Tabela1[[#This Row],[PESO TOTAL]]*Tabela1[[#This Row],[PREPARAÇÃO ]]</f>
        <v>0</v>
      </c>
      <c r="AT2931" s="28">
        <f>Tabela1[[#This Row],[PESO TOTAL]]*Tabela1[[#This Row],[CALDEIRARIA]]</f>
        <v>0</v>
      </c>
      <c r="AU2931" s="28">
        <f>Tabela1[[#This Row],[PESO TOTAL]]*Tabela1[[#This Row],[SOLDA]]</f>
        <v>0</v>
      </c>
      <c r="AV2931" s="28">
        <f>Tabela1[[#This Row],[PESO TOTAL]]*Tabela1[[#This Row],[ACABAMENTO]]</f>
        <v>0</v>
      </c>
      <c r="AW2931" s="28">
        <f>Tabela1[[#This Row],[PESO TOTAL]]*Tabela1[[#This Row],[PRONTO ACABADO]]</f>
        <v>0</v>
      </c>
      <c r="AX2931" s="28">
        <f>Tabela1[[#This Row],[PESO TOTAL]]*Tabela1[[#This Row],[EXPEDIÇÃO ]]</f>
        <v>0</v>
      </c>
      <c r="AY2931" s="28" t="str">
        <f>Tabela1[[#This Row],[PEDIDO]]&amp;Tabela1[[#This Row],[PRODUTO]]</f>
        <v/>
      </c>
      <c r="AZ2931" s="44">
        <f>IF(AF2931="",0,IF(ISTEXT(AF2931),H2931*VALUE(SUBSTITUTE(AF2931,"%",""))/100,H2931*AF2931))-Tabela1[[#This Row],[PRONTO ACABADO2]]</f>
        <v>0</v>
      </c>
      <c r="BA2931" s="44">
        <f>IF(AG2931="",0,IF(ISTEXT(AG2931),H2931*VALUE(SUBSTITUTE(AG2931,"%",""))/100,H2931*AG2931))-Tabela1[[#This Row],[PESO EXPEDIDO2]]</f>
        <v>0</v>
      </c>
      <c r="BB2931" s="44">
        <f t="shared" si="386"/>
        <v>0</v>
      </c>
      <c r="BC2931" s="44">
        <f t="shared" si="387"/>
        <v>0</v>
      </c>
      <c r="BD2931" s="44"/>
    </row>
    <row r="2932" spans="1:56" ht="15.75" hidden="1" customHeight="1" x14ac:dyDescent="0.25">
      <c r="A2932" s="6"/>
      <c r="B2932" s="22"/>
      <c r="C2932" s="7"/>
      <c r="D2932" s="46"/>
      <c r="E2932" s="7"/>
      <c r="F2932" s="7"/>
      <c r="G2932" s="44"/>
      <c r="H2932" s="41">
        <f>Tabela1[[#This Row],[PESO UNI]]*Tabela1[[#This Row],[QTE]]</f>
        <v>0</v>
      </c>
      <c r="I2932" s="7"/>
      <c r="J2932" s="8"/>
      <c r="K2932" s="8"/>
      <c r="L2932" s="9"/>
      <c r="M2932" s="10"/>
      <c r="N2932" s="8"/>
      <c r="O2932" s="12"/>
      <c r="P2932" s="13"/>
      <c r="Q2932" s="14">
        <f>Tabela1[[#This Row],[QTDE/ Fabricação]]-Tabela1[[#This Row],[QTE]]</f>
        <v>0</v>
      </c>
      <c r="R2932" s="19">
        <f t="shared" si="382"/>
        <v>0</v>
      </c>
      <c r="S2932" s="19">
        <f t="shared" si="381"/>
        <v>0</v>
      </c>
      <c r="T2932" s="20">
        <f t="shared" si="383"/>
        <v>0</v>
      </c>
      <c r="U2932" s="17">
        <f>IFERROR(SUMIF('LISTA DE EMBARQUE'!B:B,MICRO!E:E,'LISTA DE EMBARQUE'!G:G),"")</f>
        <v>0</v>
      </c>
      <c r="V2932" s="12" t="str">
        <f>IFERROR(VLOOKUP(Tabela1[[#This Row],[COD.MDE]],'LISTA DE EMBARQUE'!B:L,11,0),"")</f>
        <v/>
      </c>
      <c r="W2932" s="13" t="str">
        <f>IFERROR(COUNTIF(#REF!,Tabela1[[#This Row],[Colunas5]]),"")</f>
        <v/>
      </c>
      <c r="X2932" s="14">
        <f>Tabela1[[#This Row],[QIANTIDADE EXPEDIDA]]*Tabela1[[#This Row],[PESO UNI]]</f>
        <v>0</v>
      </c>
      <c r="Y2932" s="14">
        <f t="shared" si="384"/>
        <v>0</v>
      </c>
      <c r="Z2932" s="21">
        <f>Tabela1[[#This Row],[PESO TOTAL]]-Tabela1[[#This Row],[Peso Expedido]]</f>
        <v>0</v>
      </c>
      <c r="AA2932" s="18"/>
      <c r="AB2932" s="40" t="s">
        <v>3204</v>
      </c>
      <c r="AC2932" s="40"/>
      <c r="AD2932" s="40"/>
      <c r="AE2932" s="40"/>
      <c r="AF2932" s="40"/>
      <c r="AG2932" s="40"/>
      <c r="AH2932" s="40"/>
      <c r="AI2932" s="40" t="str">
        <f t="shared" si="388"/>
        <v>ok</v>
      </c>
      <c r="AJ2932"/>
      <c r="AK2932" t="str">
        <f>Tabela1[[#This Row],[Coluna1]]&amp;Tabela1[[#This Row],[PEDIDO]]</f>
        <v/>
      </c>
      <c r="AL2932"/>
      <c r="AM2932"/>
      <c r="AN2932"/>
      <c r="AO2932" t="str">
        <f t="shared" si="385"/>
        <v>/</v>
      </c>
      <c r="AP2932" t="str">
        <f>Tabela1[[#This Row],[TAG]]&amp;Tabela1[[#This Row],[PEDIDO]]&amp;Tabela1[[#This Row],[PRODUTO]]</f>
        <v/>
      </c>
      <c r="AQ2932" s="23" t="str">
        <f>Tabela1[[#This Row],[PRODUTO]]&amp;Tabela1[[#This Row],[TAG]]</f>
        <v/>
      </c>
      <c r="AR2932" s="183">
        <f>Tabela1[[#This Row],[PESO TOTAL]]*Tabela1[[#This Row],[MATÉRIA PRIMA]]</f>
        <v>0</v>
      </c>
      <c r="AS2932" s="28">
        <f>Tabela1[[#This Row],[PESO TOTAL]]*Tabela1[[#This Row],[PREPARAÇÃO ]]</f>
        <v>0</v>
      </c>
      <c r="AT2932" s="28">
        <f>Tabela1[[#This Row],[PESO TOTAL]]*Tabela1[[#This Row],[CALDEIRARIA]]</f>
        <v>0</v>
      </c>
      <c r="AU2932" s="28">
        <f>Tabela1[[#This Row],[PESO TOTAL]]*Tabela1[[#This Row],[SOLDA]]</f>
        <v>0</v>
      </c>
      <c r="AV2932" s="28">
        <f>Tabela1[[#This Row],[PESO TOTAL]]*Tabela1[[#This Row],[ACABAMENTO]]</f>
        <v>0</v>
      </c>
      <c r="AW2932" s="28">
        <f>Tabela1[[#This Row],[PESO TOTAL]]*Tabela1[[#This Row],[PRONTO ACABADO]]</f>
        <v>0</v>
      </c>
      <c r="AX2932" s="28">
        <f>Tabela1[[#This Row],[PESO TOTAL]]*Tabela1[[#This Row],[EXPEDIÇÃO ]]</f>
        <v>0</v>
      </c>
      <c r="AY2932" s="28" t="str">
        <f>Tabela1[[#This Row],[PEDIDO]]&amp;Tabela1[[#This Row],[PRODUTO]]</f>
        <v/>
      </c>
      <c r="AZ2932" s="44">
        <f>IF(AF2932="",0,IF(ISTEXT(AF2932),H2932*VALUE(SUBSTITUTE(AF2932,"%",""))/100,H2932*AF2932))-Tabela1[[#This Row],[PRONTO ACABADO2]]</f>
        <v>0</v>
      </c>
      <c r="BA2932" s="44">
        <f>IF(AG2932="",0,IF(ISTEXT(AG2932),H2932*VALUE(SUBSTITUTE(AG2932,"%",""))/100,H2932*AG2932))-Tabela1[[#This Row],[PESO EXPEDIDO2]]</f>
        <v>0</v>
      </c>
      <c r="BB2932" s="44">
        <f t="shared" si="386"/>
        <v>0</v>
      </c>
      <c r="BC2932" s="44">
        <f t="shared" si="387"/>
        <v>0</v>
      </c>
      <c r="BD2932" s="44"/>
    </row>
    <row r="2933" spans="1:56" ht="15.75" hidden="1" customHeight="1" x14ac:dyDescent="0.25">
      <c r="A2933" s="6"/>
      <c r="B2933" s="22"/>
      <c r="C2933" s="7"/>
      <c r="D2933" s="46"/>
      <c r="E2933" s="7"/>
      <c r="F2933" s="7"/>
      <c r="G2933" s="44"/>
      <c r="H2933" s="41">
        <f>Tabela1[[#This Row],[PESO UNI]]*Tabela1[[#This Row],[QTE]]</f>
        <v>0</v>
      </c>
      <c r="I2933" s="7"/>
      <c r="J2933" s="8"/>
      <c r="K2933" s="8"/>
      <c r="L2933" s="9"/>
      <c r="M2933" s="10"/>
      <c r="N2933" s="8"/>
      <c r="O2933" s="12"/>
      <c r="P2933" s="13"/>
      <c r="Q2933" s="14">
        <f>Tabela1[[#This Row],[QTDE/ Fabricação]]-Tabela1[[#This Row],[QTE]]</f>
        <v>0</v>
      </c>
      <c r="R2933" s="19">
        <f t="shared" si="382"/>
        <v>0</v>
      </c>
      <c r="S2933" s="19">
        <f t="shared" si="381"/>
        <v>0</v>
      </c>
      <c r="T2933" s="20">
        <f t="shared" si="383"/>
        <v>0</v>
      </c>
      <c r="U2933" s="17">
        <f>IFERROR(SUMIF('LISTA DE EMBARQUE'!B:B,MICRO!E:E,'LISTA DE EMBARQUE'!G:G),"")</f>
        <v>0</v>
      </c>
      <c r="V2933" s="12" t="str">
        <f>IFERROR(VLOOKUP(Tabela1[[#This Row],[COD.MDE]],'LISTA DE EMBARQUE'!B:L,11,0),"")</f>
        <v/>
      </c>
      <c r="W2933" s="13" t="str">
        <f>IFERROR(COUNTIF(#REF!,Tabela1[[#This Row],[Colunas5]]),"")</f>
        <v/>
      </c>
      <c r="X2933" s="14">
        <f>Tabela1[[#This Row],[QIANTIDADE EXPEDIDA]]*Tabela1[[#This Row],[PESO UNI]]</f>
        <v>0</v>
      </c>
      <c r="Y2933" s="14">
        <f t="shared" si="384"/>
        <v>0</v>
      </c>
      <c r="Z2933" s="21">
        <f>Tabela1[[#This Row],[PESO TOTAL]]-Tabela1[[#This Row],[Peso Expedido]]</f>
        <v>0</v>
      </c>
      <c r="AA2933" s="18"/>
      <c r="AB2933" s="40" t="s">
        <v>3204</v>
      </c>
      <c r="AC2933" s="40"/>
      <c r="AD2933" s="40"/>
      <c r="AE2933" s="40"/>
      <c r="AF2933" s="40"/>
      <c r="AG2933" s="40"/>
      <c r="AH2933" s="40"/>
      <c r="AI2933" s="40" t="str">
        <f t="shared" si="388"/>
        <v>ok</v>
      </c>
      <c r="AJ2933"/>
      <c r="AK2933" t="str">
        <f>Tabela1[[#This Row],[Coluna1]]&amp;Tabela1[[#This Row],[PEDIDO]]</f>
        <v/>
      </c>
      <c r="AL2933"/>
      <c r="AM2933"/>
      <c r="AN2933"/>
      <c r="AO2933" t="str">
        <f t="shared" si="385"/>
        <v>/</v>
      </c>
      <c r="AP2933" t="str">
        <f>Tabela1[[#This Row],[TAG]]&amp;Tabela1[[#This Row],[PEDIDO]]&amp;Tabela1[[#This Row],[PRODUTO]]</f>
        <v/>
      </c>
      <c r="AQ2933" s="23" t="str">
        <f>Tabela1[[#This Row],[PRODUTO]]&amp;Tabela1[[#This Row],[TAG]]</f>
        <v/>
      </c>
      <c r="AR2933" s="183">
        <f>Tabela1[[#This Row],[PESO TOTAL]]*Tabela1[[#This Row],[MATÉRIA PRIMA]]</f>
        <v>0</v>
      </c>
      <c r="AS2933" s="28">
        <f>Tabela1[[#This Row],[PESO TOTAL]]*Tabela1[[#This Row],[PREPARAÇÃO ]]</f>
        <v>0</v>
      </c>
      <c r="AT2933" s="28">
        <f>Tabela1[[#This Row],[PESO TOTAL]]*Tabela1[[#This Row],[CALDEIRARIA]]</f>
        <v>0</v>
      </c>
      <c r="AU2933" s="28">
        <f>Tabela1[[#This Row],[PESO TOTAL]]*Tabela1[[#This Row],[SOLDA]]</f>
        <v>0</v>
      </c>
      <c r="AV2933" s="28">
        <f>Tabela1[[#This Row],[PESO TOTAL]]*Tabela1[[#This Row],[ACABAMENTO]]</f>
        <v>0</v>
      </c>
      <c r="AW2933" s="28">
        <f>Tabela1[[#This Row],[PESO TOTAL]]*Tabela1[[#This Row],[PRONTO ACABADO]]</f>
        <v>0</v>
      </c>
      <c r="AX2933" s="28">
        <f>Tabela1[[#This Row],[PESO TOTAL]]*Tabela1[[#This Row],[EXPEDIÇÃO ]]</f>
        <v>0</v>
      </c>
      <c r="AY2933" s="28" t="str">
        <f>Tabela1[[#This Row],[PEDIDO]]&amp;Tabela1[[#This Row],[PRODUTO]]</f>
        <v/>
      </c>
      <c r="AZ2933" s="44">
        <f>IF(AF2933="",0,IF(ISTEXT(AF2933),H2933*VALUE(SUBSTITUTE(AF2933,"%",""))/100,H2933*AF2933))-Tabela1[[#This Row],[PRONTO ACABADO2]]</f>
        <v>0</v>
      </c>
      <c r="BA2933" s="44">
        <f>IF(AG2933="",0,IF(ISTEXT(AG2933),H2933*VALUE(SUBSTITUTE(AG2933,"%",""))/100,H2933*AG2933))-Tabela1[[#This Row],[PESO EXPEDIDO2]]</f>
        <v>0</v>
      </c>
      <c r="BB2933" s="44">
        <f t="shared" si="386"/>
        <v>0</v>
      </c>
      <c r="BC2933" s="44">
        <f t="shared" si="387"/>
        <v>0</v>
      </c>
      <c r="BD2933" s="44"/>
    </row>
    <row r="2934" spans="1:56" ht="15.75" hidden="1" customHeight="1" x14ac:dyDescent="0.25">
      <c r="A2934" s="6"/>
      <c r="B2934" s="22"/>
      <c r="C2934" s="7"/>
      <c r="D2934" s="46"/>
      <c r="E2934" s="7"/>
      <c r="F2934" s="7"/>
      <c r="G2934" s="44"/>
      <c r="H2934" s="41">
        <f>Tabela1[[#This Row],[PESO UNI]]*Tabela1[[#This Row],[QTE]]</f>
        <v>0</v>
      </c>
      <c r="I2934" s="7"/>
      <c r="J2934" s="8"/>
      <c r="K2934" s="8"/>
      <c r="L2934" s="9"/>
      <c r="M2934" s="10"/>
      <c r="N2934" s="8"/>
      <c r="O2934" s="12"/>
      <c r="P2934" s="13"/>
      <c r="Q2934" s="14">
        <f>Tabela1[[#This Row],[QTDE/ Fabricação]]-Tabela1[[#This Row],[QTE]]</f>
        <v>0</v>
      </c>
      <c r="R2934" s="19">
        <f t="shared" si="382"/>
        <v>0</v>
      </c>
      <c r="S2934" s="19">
        <f t="shared" si="381"/>
        <v>0</v>
      </c>
      <c r="T2934" s="20">
        <f t="shared" si="383"/>
        <v>0</v>
      </c>
      <c r="U2934" s="17">
        <f>IFERROR(SUMIF('LISTA DE EMBARQUE'!B:B,MICRO!E:E,'LISTA DE EMBARQUE'!G:G),"")</f>
        <v>0</v>
      </c>
      <c r="V2934" s="12" t="str">
        <f>IFERROR(VLOOKUP(Tabela1[[#This Row],[COD.MDE]],'LISTA DE EMBARQUE'!B:L,11,0),"")</f>
        <v/>
      </c>
      <c r="W2934" s="13" t="str">
        <f>IFERROR(COUNTIF(#REF!,Tabela1[[#This Row],[Colunas5]]),"")</f>
        <v/>
      </c>
      <c r="X2934" s="14">
        <f>Tabela1[[#This Row],[QIANTIDADE EXPEDIDA]]*Tabela1[[#This Row],[PESO UNI]]</f>
        <v>0</v>
      </c>
      <c r="Y2934" s="14">
        <f t="shared" si="384"/>
        <v>0</v>
      </c>
      <c r="Z2934" s="21">
        <f>Tabela1[[#This Row],[PESO TOTAL]]-Tabela1[[#This Row],[Peso Expedido]]</f>
        <v>0</v>
      </c>
      <c r="AA2934" s="18"/>
      <c r="AB2934" s="40" t="s">
        <v>3204</v>
      </c>
      <c r="AC2934" s="40"/>
      <c r="AD2934" s="40"/>
      <c r="AE2934" s="40"/>
      <c r="AF2934" s="40"/>
      <c r="AG2934" s="40"/>
      <c r="AH2934" s="40"/>
      <c r="AI2934" s="40" t="str">
        <f t="shared" si="388"/>
        <v>ok</v>
      </c>
      <c r="AJ2934"/>
      <c r="AK2934" t="str">
        <f>Tabela1[[#This Row],[Coluna1]]&amp;Tabela1[[#This Row],[PEDIDO]]</f>
        <v/>
      </c>
      <c r="AL2934"/>
      <c r="AM2934"/>
      <c r="AN2934"/>
      <c r="AO2934" t="str">
        <f t="shared" si="385"/>
        <v>/</v>
      </c>
      <c r="AP2934" t="str">
        <f>Tabela1[[#This Row],[TAG]]&amp;Tabela1[[#This Row],[PEDIDO]]&amp;Tabela1[[#This Row],[PRODUTO]]</f>
        <v/>
      </c>
      <c r="AQ2934" s="23" t="str">
        <f>Tabela1[[#This Row],[PRODUTO]]&amp;Tabela1[[#This Row],[TAG]]</f>
        <v/>
      </c>
      <c r="AR2934" s="183">
        <f>Tabela1[[#This Row],[PESO TOTAL]]*Tabela1[[#This Row],[MATÉRIA PRIMA]]</f>
        <v>0</v>
      </c>
      <c r="AS2934" s="28">
        <f>Tabela1[[#This Row],[PESO TOTAL]]*Tabela1[[#This Row],[PREPARAÇÃO ]]</f>
        <v>0</v>
      </c>
      <c r="AT2934" s="28">
        <f>Tabela1[[#This Row],[PESO TOTAL]]*Tabela1[[#This Row],[CALDEIRARIA]]</f>
        <v>0</v>
      </c>
      <c r="AU2934" s="28">
        <f>Tabela1[[#This Row],[PESO TOTAL]]*Tabela1[[#This Row],[SOLDA]]</f>
        <v>0</v>
      </c>
      <c r="AV2934" s="28">
        <f>Tabela1[[#This Row],[PESO TOTAL]]*Tabela1[[#This Row],[ACABAMENTO]]</f>
        <v>0</v>
      </c>
      <c r="AW2934" s="28">
        <f>Tabela1[[#This Row],[PESO TOTAL]]*Tabela1[[#This Row],[PRONTO ACABADO]]</f>
        <v>0</v>
      </c>
      <c r="AX2934" s="28">
        <f>Tabela1[[#This Row],[PESO TOTAL]]*Tabela1[[#This Row],[EXPEDIÇÃO ]]</f>
        <v>0</v>
      </c>
      <c r="AY2934" s="28" t="str">
        <f>Tabela1[[#This Row],[PEDIDO]]&amp;Tabela1[[#This Row],[PRODUTO]]</f>
        <v/>
      </c>
      <c r="AZ2934" s="44">
        <f>IF(AF2934="",0,IF(ISTEXT(AF2934),H2934*VALUE(SUBSTITUTE(AF2934,"%",""))/100,H2934*AF2934))-Tabela1[[#This Row],[PRONTO ACABADO2]]</f>
        <v>0</v>
      </c>
      <c r="BA2934" s="44">
        <f>IF(AG2934="",0,IF(ISTEXT(AG2934),H2934*VALUE(SUBSTITUTE(AG2934,"%",""))/100,H2934*AG2934))-Tabela1[[#This Row],[PESO EXPEDIDO2]]</f>
        <v>0</v>
      </c>
      <c r="BB2934" s="44">
        <f t="shared" si="386"/>
        <v>0</v>
      </c>
      <c r="BC2934" s="44">
        <f t="shared" si="387"/>
        <v>0</v>
      </c>
      <c r="BD2934" s="44"/>
    </row>
    <row r="2935" spans="1:56" ht="15.75" hidden="1" customHeight="1" x14ac:dyDescent="0.25">
      <c r="A2935" s="6"/>
      <c r="B2935" s="22"/>
      <c r="C2935" s="7"/>
      <c r="D2935" s="46"/>
      <c r="E2935" s="7"/>
      <c r="F2935" s="7"/>
      <c r="G2935" s="44"/>
      <c r="H2935" s="41">
        <f>Tabela1[[#This Row],[PESO UNI]]*Tabela1[[#This Row],[QTE]]</f>
        <v>0</v>
      </c>
      <c r="I2935" s="7"/>
      <c r="J2935" s="8"/>
      <c r="K2935" s="8"/>
      <c r="L2935" s="9"/>
      <c r="M2935" s="10"/>
      <c r="N2935" s="8"/>
      <c r="O2935" s="12"/>
      <c r="P2935" s="13"/>
      <c r="Q2935" s="14">
        <f>Tabela1[[#This Row],[QTDE/ Fabricação]]-Tabela1[[#This Row],[QTE]]</f>
        <v>0</v>
      </c>
      <c r="R2935" s="19">
        <f t="shared" si="382"/>
        <v>0</v>
      </c>
      <c r="S2935" s="19">
        <f t="shared" si="381"/>
        <v>0</v>
      </c>
      <c r="T2935" s="20">
        <f t="shared" si="383"/>
        <v>0</v>
      </c>
      <c r="U2935" s="17">
        <f>IFERROR(SUMIF('LISTA DE EMBARQUE'!B:B,MICRO!E:E,'LISTA DE EMBARQUE'!G:G),"")</f>
        <v>0</v>
      </c>
      <c r="V2935" s="12" t="str">
        <f>IFERROR(VLOOKUP(Tabela1[[#This Row],[COD.MDE]],'LISTA DE EMBARQUE'!B:L,11,0),"")</f>
        <v/>
      </c>
      <c r="W2935" s="13" t="str">
        <f>IFERROR(COUNTIF(#REF!,Tabela1[[#This Row],[Colunas5]]),"")</f>
        <v/>
      </c>
      <c r="X2935" s="14">
        <f>Tabela1[[#This Row],[QIANTIDADE EXPEDIDA]]*Tabela1[[#This Row],[PESO UNI]]</f>
        <v>0</v>
      </c>
      <c r="Y2935" s="14">
        <f t="shared" si="384"/>
        <v>0</v>
      </c>
      <c r="Z2935" s="21">
        <f>Tabela1[[#This Row],[PESO TOTAL]]-Tabela1[[#This Row],[Peso Expedido]]</f>
        <v>0</v>
      </c>
      <c r="AA2935" s="18"/>
      <c r="AB2935" s="40" t="s">
        <v>342</v>
      </c>
      <c r="AC2935" s="40"/>
      <c r="AD2935" s="40"/>
      <c r="AE2935" s="40"/>
      <c r="AF2935" s="40"/>
      <c r="AG2935" s="40"/>
      <c r="AH2935" s="40"/>
      <c r="AI2935" s="40" t="str">
        <f t="shared" si="388"/>
        <v>ok</v>
      </c>
      <c r="AJ2935"/>
      <c r="AK2935" t="str">
        <f>Tabela1[[#This Row],[Coluna1]]&amp;Tabela1[[#This Row],[PEDIDO]]</f>
        <v/>
      </c>
      <c r="AL2935"/>
      <c r="AM2935"/>
      <c r="AN2935"/>
      <c r="AO2935" t="str">
        <f t="shared" si="385"/>
        <v>/</v>
      </c>
      <c r="AP2935" t="str">
        <f>Tabela1[[#This Row],[TAG]]&amp;Tabela1[[#This Row],[PEDIDO]]&amp;Tabela1[[#This Row],[PRODUTO]]</f>
        <v/>
      </c>
      <c r="AQ2935" s="23" t="str">
        <f>Tabela1[[#This Row],[PRODUTO]]&amp;Tabela1[[#This Row],[TAG]]</f>
        <v/>
      </c>
      <c r="AR2935" s="183">
        <f>Tabela1[[#This Row],[PESO TOTAL]]*Tabela1[[#This Row],[MATÉRIA PRIMA]]</f>
        <v>0</v>
      </c>
      <c r="AS2935" s="28">
        <f>Tabela1[[#This Row],[PESO TOTAL]]*Tabela1[[#This Row],[PREPARAÇÃO ]]</f>
        <v>0</v>
      </c>
      <c r="AT2935" s="28">
        <f>Tabela1[[#This Row],[PESO TOTAL]]*Tabela1[[#This Row],[CALDEIRARIA]]</f>
        <v>0</v>
      </c>
      <c r="AU2935" s="28">
        <f>Tabela1[[#This Row],[PESO TOTAL]]*Tabela1[[#This Row],[SOLDA]]</f>
        <v>0</v>
      </c>
      <c r="AV2935" s="28">
        <f>Tabela1[[#This Row],[PESO TOTAL]]*Tabela1[[#This Row],[ACABAMENTO]]</f>
        <v>0</v>
      </c>
      <c r="AW2935" s="28">
        <f>Tabela1[[#This Row],[PESO TOTAL]]*Tabela1[[#This Row],[PRONTO ACABADO]]</f>
        <v>0</v>
      </c>
      <c r="AX2935" s="28">
        <f>Tabela1[[#This Row],[PESO TOTAL]]*Tabela1[[#This Row],[EXPEDIÇÃO ]]</f>
        <v>0</v>
      </c>
      <c r="AY2935" s="28" t="str">
        <f>Tabela1[[#This Row],[PEDIDO]]&amp;Tabela1[[#This Row],[PRODUTO]]</f>
        <v/>
      </c>
      <c r="AZ2935" s="44">
        <f>IF(AF2935="",0,IF(ISTEXT(AF2935),H2935*VALUE(SUBSTITUTE(AF2935,"%",""))/100,H2935*AF2935))-Tabela1[[#This Row],[PRONTO ACABADO2]]</f>
        <v>0</v>
      </c>
      <c r="BA2935" s="44">
        <f>IF(AG2935="",0,IF(ISTEXT(AG2935),H2935*VALUE(SUBSTITUTE(AG2935,"%",""))/100,H2935*AG2935))-Tabela1[[#This Row],[PESO EXPEDIDO2]]</f>
        <v>0</v>
      </c>
      <c r="BB2935" s="44">
        <f t="shared" si="386"/>
        <v>0</v>
      </c>
      <c r="BC2935" s="44">
        <f t="shared" si="387"/>
        <v>0</v>
      </c>
      <c r="BD2935" s="44"/>
    </row>
    <row r="2936" spans="1:56" ht="15.75" hidden="1" customHeight="1" x14ac:dyDescent="0.25">
      <c r="A2936" s="6"/>
      <c r="B2936" s="22"/>
      <c r="C2936" s="7"/>
      <c r="D2936" s="46"/>
      <c r="E2936" s="7"/>
      <c r="F2936" s="7"/>
      <c r="G2936" s="44"/>
      <c r="H2936" s="41">
        <f>Tabela1[[#This Row],[PESO UNI]]*Tabela1[[#This Row],[QTE]]</f>
        <v>0</v>
      </c>
      <c r="I2936" s="7"/>
      <c r="J2936" s="8"/>
      <c r="K2936" s="8"/>
      <c r="L2936" s="9"/>
      <c r="M2936" s="10"/>
      <c r="N2936" s="8"/>
      <c r="O2936" s="12"/>
      <c r="P2936" s="13"/>
      <c r="Q2936" s="14">
        <f>Tabela1[[#This Row],[QTDE/ Fabricação]]-Tabela1[[#This Row],[QTE]]</f>
        <v>0</v>
      </c>
      <c r="R2936" s="19">
        <f t="shared" si="382"/>
        <v>0</v>
      </c>
      <c r="S2936" s="19">
        <f t="shared" si="381"/>
        <v>0</v>
      </c>
      <c r="T2936" s="20">
        <f t="shared" si="383"/>
        <v>0</v>
      </c>
      <c r="U2936" s="17">
        <f>IFERROR(SUMIF('LISTA DE EMBARQUE'!B:B,MICRO!E:E,'LISTA DE EMBARQUE'!G:G),"")</f>
        <v>0</v>
      </c>
      <c r="V2936" s="12" t="str">
        <f>IFERROR(VLOOKUP(Tabela1[[#This Row],[COD.MDE]],'LISTA DE EMBARQUE'!B:L,11,0),"")</f>
        <v/>
      </c>
      <c r="W2936" s="13" t="str">
        <f>IFERROR(COUNTIF(#REF!,Tabela1[[#This Row],[Colunas5]]),"")</f>
        <v/>
      </c>
      <c r="X2936" s="14">
        <f>Tabela1[[#This Row],[QIANTIDADE EXPEDIDA]]*Tabela1[[#This Row],[PESO UNI]]</f>
        <v>0</v>
      </c>
      <c r="Y2936" s="14">
        <f t="shared" si="384"/>
        <v>0</v>
      </c>
      <c r="Z2936" s="21">
        <f>Tabela1[[#This Row],[PESO TOTAL]]-Tabela1[[#This Row],[Peso Expedido]]</f>
        <v>0</v>
      </c>
      <c r="AA2936" s="18"/>
      <c r="AB2936" s="40" t="s">
        <v>3204</v>
      </c>
      <c r="AC2936" s="40"/>
      <c r="AD2936" s="40"/>
      <c r="AE2936" s="40"/>
      <c r="AF2936" s="40"/>
      <c r="AG2936" s="40"/>
      <c r="AH2936" s="40"/>
      <c r="AI2936" s="40" t="str">
        <f t="shared" si="388"/>
        <v>ok</v>
      </c>
      <c r="AJ2936"/>
      <c r="AK2936" t="str">
        <f>Tabela1[[#This Row],[Coluna1]]&amp;Tabela1[[#This Row],[PEDIDO]]</f>
        <v/>
      </c>
      <c r="AL2936"/>
      <c r="AM2936"/>
      <c r="AN2936"/>
      <c r="AO2936" t="str">
        <f t="shared" si="385"/>
        <v>/</v>
      </c>
      <c r="AP2936" t="str">
        <f>Tabela1[[#This Row],[TAG]]&amp;Tabela1[[#This Row],[PEDIDO]]&amp;Tabela1[[#This Row],[PRODUTO]]</f>
        <v/>
      </c>
      <c r="AQ2936" s="23" t="str">
        <f>Tabela1[[#This Row],[PRODUTO]]&amp;Tabela1[[#This Row],[TAG]]</f>
        <v/>
      </c>
      <c r="AR2936" s="183">
        <f>Tabela1[[#This Row],[PESO TOTAL]]*Tabela1[[#This Row],[MATÉRIA PRIMA]]</f>
        <v>0</v>
      </c>
      <c r="AS2936" s="28">
        <f>Tabela1[[#This Row],[PESO TOTAL]]*Tabela1[[#This Row],[PREPARAÇÃO ]]</f>
        <v>0</v>
      </c>
      <c r="AT2936" s="28">
        <f>Tabela1[[#This Row],[PESO TOTAL]]*Tabela1[[#This Row],[CALDEIRARIA]]</f>
        <v>0</v>
      </c>
      <c r="AU2936" s="28">
        <f>Tabela1[[#This Row],[PESO TOTAL]]*Tabela1[[#This Row],[SOLDA]]</f>
        <v>0</v>
      </c>
      <c r="AV2936" s="28">
        <f>Tabela1[[#This Row],[PESO TOTAL]]*Tabela1[[#This Row],[ACABAMENTO]]</f>
        <v>0</v>
      </c>
      <c r="AW2936" s="28">
        <f>Tabela1[[#This Row],[PESO TOTAL]]*Tabela1[[#This Row],[PRONTO ACABADO]]</f>
        <v>0</v>
      </c>
      <c r="AX2936" s="28">
        <f>Tabela1[[#This Row],[PESO TOTAL]]*Tabela1[[#This Row],[EXPEDIÇÃO ]]</f>
        <v>0</v>
      </c>
      <c r="AY2936" s="28" t="str">
        <f>Tabela1[[#This Row],[PEDIDO]]&amp;Tabela1[[#This Row],[PRODUTO]]</f>
        <v/>
      </c>
      <c r="AZ2936" s="44">
        <f>IF(AF2936="",0,IF(ISTEXT(AF2936),H2936*VALUE(SUBSTITUTE(AF2936,"%",""))/100,H2936*AF2936))-Tabela1[[#This Row],[PRONTO ACABADO2]]</f>
        <v>0</v>
      </c>
      <c r="BA2936" s="44">
        <f>IF(AG2936="",0,IF(ISTEXT(AG2936),H2936*VALUE(SUBSTITUTE(AG2936,"%",""))/100,H2936*AG2936))-Tabela1[[#This Row],[PESO EXPEDIDO2]]</f>
        <v>0</v>
      </c>
      <c r="BB2936" s="44">
        <f t="shared" si="386"/>
        <v>0</v>
      </c>
      <c r="BC2936" s="44">
        <f t="shared" si="387"/>
        <v>0</v>
      </c>
      <c r="BD2936" s="44"/>
    </row>
    <row r="2937" spans="1:56" ht="15.75" hidden="1" customHeight="1" x14ac:dyDescent="0.25">
      <c r="A2937" s="6"/>
      <c r="B2937" s="22"/>
      <c r="C2937" s="7"/>
      <c r="D2937" s="46"/>
      <c r="E2937" s="7"/>
      <c r="F2937" s="7"/>
      <c r="G2937" s="44"/>
      <c r="H2937" s="41">
        <f>Tabela1[[#This Row],[PESO UNI]]*Tabela1[[#This Row],[QTE]]</f>
        <v>0</v>
      </c>
      <c r="I2937" s="7"/>
      <c r="J2937" s="8"/>
      <c r="K2937" s="8"/>
      <c r="L2937" s="9"/>
      <c r="M2937" s="10"/>
      <c r="N2937" s="8"/>
      <c r="O2937" s="12"/>
      <c r="P2937" s="13"/>
      <c r="Q2937" s="14">
        <f>Tabela1[[#This Row],[QTDE/ Fabricação]]-Tabela1[[#This Row],[QTE]]</f>
        <v>0</v>
      </c>
      <c r="R2937" s="19">
        <f t="shared" si="382"/>
        <v>0</v>
      </c>
      <c r="S2937" s="19">
        <f t="shared" si="381"/>
        <v>0</v>
      </c>
      <c r="T2937" s="20">
        <f t="shared" si="383"/>
        <v>0</v>
      </c>
      <c r="U2937" s="17">
        <f>IFERROR(SUMIF('LISTA DE EMBARQUE'!B:B,MICRO!E:E,'LISTA DE EMBARQUE'!G:G),"")</f>
        <v>0</v>
      </c>
      <c r="V2937" s="12" t="str">
        <f>IFERROR(VLOOKUP(Tabela1[[#This Row],[COD.MDE]],'LISTA DE EMBARQUE'!B:L,11,0),"")</f>
        <v/>
      </c>
      <c r="W2937" s="13" t="str">
        <f>IFERROR(COUNTIF(#REF!,Tabela1[[#This Row],[Colunas5]]),"")</f>
        <v/>
      </c>
      <c r="X2937" s="14">
        <f>Tabela1[[#This Row],[QIANTIDADE EXPEDIDA]]*Tabela1[[#This Row],[PESO UNI]]</f>
        <v>0</v>
      </c>
      <c r="Y2937" s="14">
        <f t="shared" si="384"/>
        <v>0</v>
      </c>
      <c r="Z2937" s="21">
        <f>Tabela1[[#This Row],[PESO TOTAL]]-Tabela1[[#This Row],[Peso Expedido]]</f>
        <v>0</v>
      </c>
      <c r="AA2937" s="18"/>
      <c r="AB2937" s="40" t="s">
        <v>342</v>
      </c>
      <c r="AC2937" s="40"/>
      <c r="AD2937" s="40"/>
      <c r="AE2937" s="40"/>
      <c r="AF2937" s="40"/>
      <c r="AG2937" s="40"/>
      <c r="AH2937" s="40"/>
      <c r="AI2937" s="40" t="str">
        <f t="shared" si="388"/>
        <v>ok</v>
      </c>
      <c r="AJ2937"/>
      <c r="AK2937" t="str">
        <f>Tabela1[[#This Row],[Coluna1]]&amp;Tabela1[[#This Row],[PEDIDO]]</f>
        <v/>
      </c>
      <c r="AL2937"/>
      <c r="AM2937"/>
      <c r="AN2937"/>
      <c r="AO2937" t="str">
        <f t="shared" si="385"/>
        <v>/</v>
      </c>
      <c r="AP2937" t="str">
        <f>Tabela1[[#This Row],[TAG]]&amp;Tabela1[[#This Row],[PEDIDO]]&amp;Tabela1[[#This Row],[PRODUTO]]</f>
        <v/>
      </c>
      <c r="AQ2937" s="23" t="str">
        <f>Tabela1[[#This Row],[PRODUTO]]&amp;Tabela1[[#This Row],[TAG]]</f>
        <v/>
      </c>
      <c r="AR2937" s="183">
        <f>Tabela1[[#This Row],[PESO TOTAL]]*Tabela1[[#This Row],[MATÉRIA PRIMA]]</f>
        <v>0</v>
      </c>
      <c r="AS2937" s="28">
        <f>Tabela1[[#This Row],[PESO TOTAL]]*Tabela1[[#This Row],[PREPARAÇÃO ]]</f>
        <v>0</v>
      </c>
      <c r="AT2937" s="28">
        <f>Tabela1[[#This Row],[PESO TOTAL]]*Tabela1[[#This Row],[CALDEIRARIA]]</f>
        <v>0</v>
      </c>
      <c r="AU2937" s="28">
        <f>Tabela1[[#This Row],[PESO TOTAL]]*Tabela1[[#This Row],[SOLDA]]</f>
        <v>0</v>
      </c>
      <c r="AV2937" s="28">
        <f>Tabela1[[#This Row],[PESO TOTAL]]*Tabela1[[#This Row],[ACABAMENTO]]</f>
        <v>0</v>
      </c>
      <c r="AW2937" s="28">
        <f>Tabela1[[#This Row],[PESO TOTAL]]*Tabela1[[#This Row],[PRONTO ACABADO]]</f>
        <v>0</v>
      </c>
      <c r="AX2937" s="28">
        <f>Tabela1[[#This Row],[PESO TOTAL]]*Tabela1[[#This Row],[EXPEDIÇÃO ]]</f>
        <v>0</v>
      </c>
      <c r="AY2937" s="28" t="str">
        <f>Tabela1[[#This Row],[PEDIDO]]&amp;Tabela1[[#This Row],[PRODUTO]]</f>
        <v/>
      </c>
      <c r="AZ2937" s="44">
        <f>IF(AF2937="",0,IF(ISTEXT(AF2937),H2937*VALUE(SUBSTITUTE(AF2937,"%",""))/100,H2937*AF2937))-Tabela1[[#This Row],[PRONTO ACABADO2]]</f>
        <v>0</v>
      </c>
      <c r="BA2937" s="44">
        <f>IF(AG2937="",0,IF(ISTEXT(AG2937),H2937*VALUE(SUBSTITUTE(AG2937,"%",""))/100,H2937*AG2937))-Tabela1[[#This Row],[PESO EXPEDIDO2]]</f>
        <v>0</v>
      </c>
      <c r="BB2937" s="44">
        <f t="shared" si="386"/>
        <v>0</v>
      </c>
      <c r="BC2937" s="44">
        <f t="shared" si="387"/>
        <v>0</v>
      </c>
      <c r="BD2937" s="44"/>
    </row>
    <row r="2938" spans="1:56" ht="15.75" hidden="1" customHeight="1" x14ac:dyDescent="0.25">
      <c r="A2938" s="6"/>
      <c r="B2938" s="22"/>
      <c r="C2938" s="7"/>
      <c r="D2938" s="46"/>
      <c r="E2938" s="7"/>
      <c r="F2938" s="7"/>
      <c r="G2938" s="44"/>
      <c r="H2938" s="41">
        <f>Tabela1[[#This Row],[PESO UNI]]*Tabela1[[#This Row],[QTE]]</f>
        <v>0</v>
      </c>
      <c r="I2938" s="7"/>
      <c r="J2938" s="8"/>
      <c r="K2938" s="8"/>
      <c r="L2938" s="9"/>
      <c r="M2938" s="10"/>
      <c r="N2938" s="8"/>
      <c r="O2938" s="12"/>
      <c r="P2938" s="13"/>
      <c r="Q2938" s="14">
        <f>Tabela1[[#This Row],[QTDE/ Fabricação]]-Tabela1[[#This Row],[QTE]]</f>
        <v>0</v>
      </c>
      <c r="R2938" s="19">
        <f t="shared" si="382"/>
        <v>0</v>
      </c>
      <c r="S2938" s="19">
        <f t="shared" ref="S2938:S3001" si="389">IFERROR(H2938*AG2938,"")</f>
        <v>0</v>
      </c>
      <c r="T2938" s="20">
        <f t="shared" si="383"/>
        <v>0</v>
      </c>
      <c r="U2938" s="17">
        <f>IFERROR(SUMIF('LISTA DE EMBARQUE'!B:B,MICRO!E:E,'LISTA DE EMBARQUE'!G:G),"")</f>
        <v>0</v>
      </c>
      <c r="V2938" s="12" t="str">
        <f>IFERROR(VLOOKUP(Tabela1[[#This Row],[COD.MDE]],'LISTA DE EMBARQUE'!B:L,11,0),"")</f>
        <v/>
      </c>
      <c r="W2938" s="13" t="str">
        <f>IFERROR(COUNTIF(#REF!,Tabela1[[#This Row],[Colunas5]]),"")</f>
        <v/>
      </c>
      <c r="X2938" s="14">
        <f>Tabela1[[#This Row],[QIANTIDADE EXPEDIDA]]*Tabela1[[#This Row],[PESO UNI]]</f>
        <v>0</v>
      </c>
      <c r="Y2938" s="14">
        <f t="shared" si="384"/>
        <v>0</v>
      </c>
      <c r="Z2938" s="21">
        <f>Tabela1[[#This Row],[PESO TOTAL]]-Tabela1[[#This Row],[Peso Expedido]]</f>
        <v>0</v>
      </c>
      <c r="AA2938" s="18"/>
      <c r="AB2938" s="40" t="s">
        <v>3204</v>
      </c>
      <c r="AC2938" s="40"/>
      <c r="AD2938" s="40"/>
      <c r="AE2938" s="40"/>
      <c r="AF2938" s="40"/>
      <c r="AG2938" s="40"/>
      <c r="AH2938" s="40"/>
      <c r="AI2938" s="40" t="str">
        <f t="shared" si="388"/>
        <v>ok</v>
      </c>
      <c r="AJ2938"/>
      <c r="AK2938" t="str">
        <f>Tabela1[[#This Row],[Coluna1]]&amp;Tabela1[[#This Row],[PEDIDO]]</f>
        <v/>
      </c>
      <c r="AL2938"/>
      <c r="AM2938"/>
      <c r="AN2938"/>
      <c r="AO2938" t="str">
        <f t="shared" si="385"/>
        <v>/</v>
      </c>
      <c r="AP2938" t="str">
        <f>Tabela1[[#This Row],[TAG]]&amp;Tabela1[[#This Row],[PEDIDO]]&amp;Tabela1[[#This Row],[PRODUTO]]</f>
        <v/>
      </c>
      <c r="AQ2938" s="23" t="str">
        <f>Tabela1[[#This Row],[PRODUTO]]&amp;Tabela1[[#This Row],[TAG]]</f>
        <v/>
      </c>
      <c r="AR2938" s="183">
        <f>Tabela1[[#This Row],[PESO TOTAL]]*Tabela1[[#This Row],[MATÉRIA PRIMA]]</f>
        <v>0</v>
      </c>
      <c r="AS2938" s="28">
        <f>Tabela1[[#This Row],[PESO TOTAL]]*Tabela1[[#This Row],[PREPARAÇÃO ]]</f>
        <v>0</v>
      </c>
      <c r="AT2938" s="28">
        <f>Tabela1[[#This Row],[PESO TOTAL]]*Tabela1[[#This Row],[CALDEIRARIA]]</f>
        <v>0</v>
      </c>
      <c r="AU2938" s="28">
        <f>Tabela1[[#This Row],[PESO TOTAL]]*Tabela1[[#This Row],[SOLDA]]</f>
        <v>0</v>
      </c>
      <c r="AV2938" s="28">
        <f>Tabela1[[#This Row],[PESO TOTAL]]*Tabela1[[#This Row],[ACABAMENTO]]</f>
        <v>0</v>
      </c>
      <c r="AW2938" s="28">
        <f>Tabela1[[#This Row],[PESO TOTAL]]*Tabela1[[#This Row],[PRONTO ACABADO]]</f>
        <v>0</v>
      </c>
      <c r="AX2938" s="28">
        <f>Tabela1[[#This Row],[PESO TOTAL]]*Tabela1[[#This Row],[EXPEDIÇÃO ]]</f>
        <v>0</v>
      </c>
      <c r="AY2938" s="28" t="str">
        <f>Tabela1[[#This Row],[PEDIDO]]&amp;Tabela1[[#This Row],[PRODUTO]]</f>
        <v/>
      </c>
      <c r="AZ2938" s="44">
        <f>IF(AF2938="",0,IF(ISTEXT(AF2938),H2938*VALUE(SUBSTITUTE(AF2938,"%",""))/100,H2938*AF2938))-Tabela1[[#This Row],[PRONTO ACABADO2]]</f>
        <v>0</v>
      </c>
      <c r="BA2938" s="44">
        <f>IF(AG2938="",0,IF(ISTEXT(AG2938),H2938*VALUE(SUBSTITUTE(AG2938,"%",""))/100,H2938*AG2938))-Tabela1[[#This Row],[PESO EXPEDIDO2]]</f>
        <v>0</v>
      </c>
      <c r="BB2938" s="44">
        <f t="shared" si="386"/>
        <v>0</v>
      </c>
      <c r="BC2938" s="44">
        <f t="shared" si="387"/>
        <v>0</v>
      </c>
      <c r="BD2938" s="44"/>
    </row>
    <row r="2939" spans="1:56" ht="15.75" hidden="1" customHeight="1" x14ac:dyDescent="0.25">
      <c r="A2939" s="6"/>
      <c r="B2939" s="22"/>
      <c r="C2939" s="7"/>
      <c r="D2939" s="46"/>
      <c r="E2939" s="7"/>
      <c r="F2939" s="7"/>
      <c r="G2939" s="44"/>
      <c r="H2939" s="41">
        <f>Tabela1[[#This Row],[PESO UNI]]*Tabela1[[#This Row],[QTE]]</f>
        <v>0</v>
      </c>
      <c r="I2939" s="7"/>
      <c r="J2939" s="8"/>
      <c r="K2939" s="8"/>
      <c r="L2939" s="9"/>
      <c r="M2939" s="10"/>
      <c r="N2939" s="8"/>
      <c r="O2939" s="12"/>
      <c r="P2939" s="13"/>
      <c r="Q2939" s="14">
        <f>Tabela1[[#This Row],[QTDE/ Fabricação]]-Tabela1[[#This Row],[QTE]]</f>
        <v>0</v>
      </c>
      <c r="R2939" s="19">
        <f t="shared" si="382"/>
        <v>0</v>
      </c>
      <c r="S2939" s="19">
        <f t="shared" si="389"/>
        <v>0</v>
      </c>
      <c r="T2939" s="20">
        <f t="shared" si="383"/>
        <v>0</v>
      </c>
      <c r="U2939" s="17">
        <f>IFERROR(SUMIF('LISTA DE EMBARQUE'!B:B,MICRO!E:E,'LISTA DE EMBARQUE'!G:G),"")</f>
        <v>0</v>
      </c>
      <c r="V2939" s="12" t="str">
        <f>IFERROR(VLOOKUP(Tabela1[[#This Row],[COD.MDE]],'LISTA DE EMBARQUE'!B:L,11,0),"")</f>
        <v/>
      </c>
      <c r="W2939" s="13" t="str">
        <f>IFERROR(COUNTIF(#REF!,Tabela1[[#This Row],[Colunas5]]),"")</f>
        <v/>
      </c>
      <c r="X2939" s="14">
        <f>Tabela1[[#This Row],[QIANTIDADE EXPEDIDA]]*Tabela1[[#This Row],[PESO UNI]]</f>
        <v>0</v>
      </c>
      <c r="Y2939" s="14">
        <f t="shared" si="384"/>
        <v>0</v>
      </c>
      <c r="Z2939" s="21">
        <f>Tabela1[[#This Row],[PESO TOTAL]]-Tabela1[[#This Row],[Peso Expedido]]</f>
        <v>0</v>
      </c>
      <c r="AA2939" s="18"/>
      <c r="AB2939" s="40" t="s">
        <v>3204</v>
      </c>
      <c r="AC2939" s="40"/>
      <c r="AD2939" s="40"/>
      <c r="AE2939" s="40"/>
      <c r="AF2939" s="40"/>
      <c r="AG2939" s="40"/>
      <c r="AH2939" s="40"/>
      <c r="AI2939" s="40" t="str">
        <f t="shared" si="388"/>
        <v>ok</v>
      </c>
      <c r="AJ2939"/>
      <c r="AK2939" t="str">
        <f>Tabela1[[#This Row],[Coluna1]]&amp;Tabela1[[#This Row],[PEDIDO]]</f>
        <v/>
      </c>
      <c r="AL2939"/>
      <c r="AM2939"/>
      <c r="AN2939"/>
      <c r="AO2939" t="str">
        <f t="shared" si="385"/>
        <v>/</v>
      </c>
      <c r="AP2939" t="str">
        <f>Tabela1[[#This Row],[TAG]]&amp;Tabela1[[#This Row],[PEDIDO]]&amp;Tabela1[[#This Row],[PRODUTO]]</f>
        <v/>
      </c>
      <c r="AQ2939" s="23" t="str">
        <f>Tabela1[[#This Row],[PRODUTO]]&amp;Tabela1[[#This Row],[TAG]]</f>
        <v/>
      </c>
      <c r="AR2939" s="183">
        <f>Tabela1[[#This Row],[PESO TOTAL]]*Tabela1[[#This Row],[MATÉRIA PRIMA]]</f>
        <v>0</v>
      </c>
      <c r="AS2939" s="28">
        <f>Tabela1[[#This Row],[PESO TOTAL]]*Tabela1[[#This Row],[PREPARAÇÃO ]]</f>
        <v>0</v>
      </c>
      <c r="AT2939" s="28">
        <f>Tabela1[[#This Row],[PESO TOTAL]]*Tabela1[[#This Row],[CALDEIRARIA]]</f>
        <v>0</v>
      </c>
      <c r="AU2939" s="28">
        <f>Tabela1[[#This Row],[PESO TOTAL]]*Tabela1[[#This Row],[SOLDA]]</f>
        <v>0</v>
      </c>
      <c r="AV2939" s="28">
        <f>Tabela1[[#This Row],[PESO TOTAL]]*Tabela1[[#This Row],[ACABAMENTO]]</f>
        <v>0</v>
      </c>
      <c r="AW2939" s="28">
        <f>Tabela1[[#This Row],[PESO TOTAL]]*Tabela1[[#This Row],[PRONTO ACABADO]]</f>
        <v>0</v>
      </c>
      <c r="AX2939" s="28">
        <f>Tabela1[[#This Row],[PESO TOTAL]]*Tabela1[[#This Row],[EXPEDIÇÃO ]]</f>
        <v>0</v>
      </c>
      <c r="AY2939" s="28" t="str">
        <f>Tabela1[[#This Row],[PEDIDO]]&amp;Tabela1[[#This Row],[PRODUTO]]</f>
        <v/>
      </c>
      <c r="AZ2939" s="44">
        <f>IF(AF2939="",0,IF(ISTEXT(AF2939),H2939*VALUE(SUBSTITUTE(AF2939,"%",""))/100,H2939*AF2939))-Tabela1[[#This Row],[PRONTO ACABADO2]]</f>
        <v>0</v>
      </c>
      <c r="BA2939" s="44">
        <f>IF(AG2939="",0,IF(ISTEXT(AG2939),H2939*VALUE(SUBSTITUTE(AG2939,"%",""))/100,H2939*AG2939))-Tabela1[[#This Row],[PESO EXPEDIDO2]]</f>
        <v>0</v>
      </c>
      <c r="BB2939" s="44">
        <f t="shared" si="386"/>
        <v>0</v>
      </c>
      <c r="BC2939" s="44">
        <f t="shared" si="387"/>
        <v>0</v>
      </c>
      <c r="BD2939" s="44"/>
    </row>
    <row r="2940" spans="1:56" ht="15.75" hidden="1" customHeight="1" x14ac:dyDescent="0.25">
      <c r="A2940" s="6"/>
      <c r="B2940" s="22"/>
      <c r="C2940" s="7"/>
      <c r="D2940" s="46"/>
      <c r="E2940" s="7"/>
      <c r="F2940" s="7"/>
      <c r="G2940" s="44"/>
      <c r="H2940" s="41">
        <f>Tabela1[[#This Row],[PESO UNI]]*Tabela1[[#This Row],[QTE]]</f>
        <v>0</v>
      </c>
      <c r="I2940" s="7"/>
      <c r="J2940" s="8"/>
      <c r="K2940" s="8"/>
      <c r="L2940" s="9"/>
      <c r="M2940" s="10"/>
      <c r="N2940" s="8"/>
      <c r="O2940" s="12"/>
      <c r="P2940" s="13"/>
      <c r="Q2940" s="14">
        <f>Tabela1[[#This Row],[QTDE/ Fabricação]]-Tabela1[[#This Row],[QTE]]</f>
        <v>0</v>
      </c>
      <c r="R2940" s="19">
        <f t="shared" si="382"/>
        <v>0</v>
      </c>
      <c r="S2940" s="19">
        <f t="shared" si="389"/>
        <v>0</v>
      </c>
      <c r="T2940" s="20">
        <f t="shared" si="383"/>
        <v>0</v>
      </c>
      <c r="U2940" s="17">
        <f>IFERROR(SUMIF('LISTA DE EMBARQUE'!B:B,MICRO!E:E,'LISTA DE EMBARQUE'!G:G),"")</f>
        <v>0</v>
      </c>
      <c r="V2940" s="12" t="str">
        <f>IFERROR(VLOOKUP(Tabela1[[#This Row],[COD.MDE]],'LISTA DE EMBARQUE'!B:L,11,0),"")</f>
        <v/>
      </c>
      <c r="W2940" s="13" t="str">
        <f>IFERROR(COUNTIF(#REF!,Tabela1[[#This Row],[Colunas5]]),"")</f>
        <v/>
      </c>
      <c r="X2940" s="14">
        <f>Tabela1[[#This Row],[QIANTIDADE EXPEDIDA]]*Tabela1[[#This Row],[PESO UNI]]</f>
        <v>0</v>
      </c>
      <c r="Y2940" s="14">
        <f t="shared" si="384"/>
        <v>0</v>
      </c>
      <c r="Z2940" s="21">
        <f>Tabela1[[#This Row],[PESO TOTAL]]-Tabela1[[#This Row],[Peso Expedido]]</f>
        <v>0</v>
      </c>
      <c r="AA2940" s="18"/>
      <c r="AB2940" s="40" t="s">
        <v>3204</v>
      </c>
      <c r="AC2940" s="40"/>
      <c r="AD2940" s="40"/>
      <c r="AE2940" s="40"/>
      <c r="AF2940" s="40"/>
      <c r="AG2940" s="40"/>
      <c r="AH2940" s="40"/>
      <c r="AI2940" s="40" t="str">
        <f t="shared" si="388"/>
        <v>ok</v>
      </c>
      <c r="AJ2940"/>
      <c r="AK2940" t="str">
        <f>Tabela1[[#This Row],[Coluna1]]&amp;Tabela1[[#This Row],[PEDIDO]]</f>
        <v/>
      </c>
      <c r="AL2940"/>
      <c r="AM2940"/>
      <c r="AN2940"/>
      <c r="AO2940" t="str">
        <f t="shared" si="385"/>
        <v>/</v>
      </c>
      <c r="AP2940" t="str">
        <f>Tabela1[[#This Row],[TAG]]&amp;Tabela1[[#This Row],[PEDIDO]]&amp;Tabela1[[#This Row],[PRODUTO]]</f>
        <v/>
      </c>
      <c r="AQ2940" s="23" t="str">
        <f>Tabela1[[#This Row],[PRODUTO]]&amp;Tabela1[[#This Row],[TAG]]</f>
        <v/>
      </c>
      <c r="AR2940" s="183">
        <f>Tabela1[[#This Row],[PESO TOTAL]]*Tabela1[[#This Row],[MATÉRIA PRIMA]]</f>
        <v>0</v>
      </c>
      <c r="AS2940" s="28">
        <f>Tabela1[[#This Row],[PESO TOTAL]]*Tabela1[[#This Row],[PREPARAÇÃO ]]</f>
        <v>0</v>
      </c>
      <c r="AT2940" s="28">
        <f>Tabela1[[#This Row],[PESO TOTAL]]*Tabela1[[#This Row],[CALDEIRARIA]]</f>
        <v>0</v>
      </c>
      <c r="AU2940" s="28">
        <f>Tabela1[[#This Row],[PESO TOTAL]]*Tabela1[[#This Row],[SOLDA]]</f>
        <v>0</v>
      </c>
      <c r="AV2940" s="28">
        <f>Tabela1[[#This Row],[PESO TOTAL]]*Tabela1[[#This Row],[ACABAMENTO]]</f>
        <v>0</v>
      </c>
      <c r="AW2940" s="28">
        <f>Tabela1[[#This Row],[PESO TOTAL]]*Tabela1[[#This Row],[PRONTO ACABADO]]</f>
        <v>0</v>
      </c>
      <c r="AX2940" s="28">
        <f>Tabela1[[#This Row],[PESO TOTAL]]*Tabela1[[#This Row],[EXPEDIÇÃO ]]</f>
        <v>0</v>
      </c>
      <c r="AY2940" s="28" t="str">
        <f>Tabela1[[#This Row],[PEDIDO]]&amp;Tabela1[[#This Row],[PRODUTO]]</f>
        <v/>
      </c>
      <c r="AZ2940" s="44">
        <f>IF(AF2940="",0,IF(ISTEXT(AF2940),H2940*VALUE(SUBSTITUTE(AF2940,"%",""))/100,H2940*AF2940))-Tabela1[[#This Row],[PRONTO ACABADO2]]</f>
        <v>0</v>
      </c>
      <c r="BA2940" s="44">
        <f>IF(AG2940="",0,IF(ISTEXT(AG2940),H2940*VALUE(SUBSTITUTE(AG2940,"%",""))/100,H2940*AG2940))-Tabela1[[#This Row],[PESO EXPEDIDO2]]</f>
        <v>0</v>
      </c>
      <c r="BB2940" s="44">
        <f t="shared" si="386"/>
        <v>0</v>
      </c>
      <c r="BC2940" s="44">
        <f t="shared" si="387"/>
        <v>0</v>
      </c>
      <c r="BD2940" s="44"/>
    </row>
    <row r="2941" spans="1:56" ht="15.75" hidden="1" customHeight="1" x14ac:dyDescent="0.25">
      <c r="A2941" s="6"/>
      <c r="B2941" s="22"/>
      <c r="C2941" s="7"/>
      <c r="D2941" s="46"/>
      <c r="E2941" s="7"/>
      <c r="F2941" s="7"/>
      <c r="G2941" s="44"/>
      <c r="H2941" s="41">
        <f>Tabela1[[#This Row],[PESO UNI]]*Tabela1[[#This Row],[QTE]]</f>
        <v>0</v>
      </c>
      <c r="I2941" s="7"/>
      <c r="J2941" s="8"/>
      <c r="K2941" s="8"/>
      <c r="L2941" s="9"/>
      <c r="M2941" s="10"/>
      <c r="N2941" s="8"/>
      <c r="O2941" s="12"/>
      <c r="P2941" s="13"/>
      <c r="Q2941" s="14">
        <f>Tabela1[[#This Row],[QTDE/ Fabricação]]-Tabela1[[#This Row],[QTE]]</f>
        <v>0</v>
      </c>
      <c r="R2941" s="19">
        <f t="shared" ref="R2941:R3004" si="390">IFERROR(H2941*((AA2941*0.25)+(AC2941*0.25)+(AD2941*0.225)+(AE2941*0.225)+(AF2941*0.05)),"")</f>
        <v>0</v>
      </c>
      <c r="S2941" s="19">
        <f t="shared" si="389"/>
        <v>0</v>
      </c>
      <c r="T2941" s="20">
        <f t="shared" ref="T2941:T3004" si="391">IFERROR(S2941-H2941,"")</f>
        <v>0</v>
      </c>
      <c r="U2941" s="17">
        <f>IFERROR(SUMIF('LISTA DE EMBARQUE'!B:B,MICRO!E:E,'LISTA DE EMBARQUE'!G:G),"")</f>
        <v>0</v>
      </c>
      <c r="V2941" s="12" t="str">
        <f>IFERROR(VLOOKUP(Tabela1[[#This Row],[COD.MDE]],'LISTA DE EMBARQUE'!B:L,11,0),"")</f>
        <v/>
      </c>
      <c r="W2941" s="13" t="str">
        <f>IFERROR(COUNTIF(#REF!,Tabela1[[#This Row],[Colunas5]]),"")</f>
        <v/>
      </c>
      <c r="X2941" s="14">
        <f>Tabela1[[#This Row],[QIANTIDADE EXPEDIDA]]*Tabela1[[#This Row],[PESO UNI]]</f>
        <v>0</v>
      </c>
      <c r="Y2941" s="14">
        <f t="shared" ref="Y2941:Y3004" si="392">U2941-C2941</f>
        <v>0</v>
      </c>
      <c r="Z2941" s="21">
        <f>Tabela1[[#This Row],[PESO TOTAL]]-Tabela1[[#This Row],[Peso Expedido]]</f>
        <v>0</v>
      </c>
      <c r="AA2941" s="18"/>
      <c r="AB2941" s="40" t="s">
        <v>3204</v>
      </c>
      <c r="AC2941" s="40"/>
      <c r="AD2941" s="40"/>
      <c r="AE2941" s="40"/>
      <c r="AF2941" s="40"/>
      <c r="AG2941" s="40"/>
      <c r="AH2941" s="40"/>
      <c r="AI2941" s="40" t="str">
        <f t="shared" si="388"/>
        <v>ok</v>
      </c>
      <c r="AJ2941"/>
      <c r="AK2941" t="str">
        <f>Tabela1[[#This Row],[Coluna1]]&amp;Tabela1[[#This Row],[PEDIDO]]</f>
        <v/>
      </c>
      <c r="AL2941"/>
      <c r="AM2941"/>
      <c r="AN2941"/>
      <c r="AO2941" t="str">
        <f t="shared" ref="AO2941:AO3004" si="393">A2941&amp;"/"&amp;J2941</f>
        <v>/</v>
      </c>
      <c r="AP2941" t="str">
        <f>Tabela1[[#This Row],[TAG]]&amp;Tabela1[[#This Row],[PEDIDO]]&amp;Tabela1[[#This Row],[PRODUTO]]</f>
        <v/>
      </c>
      <c r="AQ2941" s="23" t="str">
        <f>Tabela1[[#This Row],[PRODUTO]]&amp;Tabela1[[#This Row],[TAG]]</f>
        <v/>
      </c>
      <c r="AR2941" s="183">
        <f>Tabela1[[#This Row],[PESO TOTAL]]*Tabela1[[#This Row],[MATÉRIA PRIMA]]</f>
        <v>0</v>
      </c>
      <c r="AS2941" s="28">
        <f>Tabela1[[#This Row],[PESO TOTAL]]*Tabela1[[#This Row],[PREPARAÇÃO ]]</f>
        <v>0</v>
      </c>
      <c r="AT2941" s="28">
        <f>Tabela1[[#This Row],[PESO TOTAL]]*Tabela1[[#This Row],[CALDEIRARIA]]</f>
        <v>0</v>
      </c>
      <c r="AU2941" s="28">
        <f>Tabela1[[#This Row],[PESO TOTAL]]*Tabela1[[#This Row],[SOLDA]]</f>
        <v>0</v>
      </c>
      <c r="AV2941" s="28">
        <f>Tabela1[[#This Row],[PESO TOTAL]]*Tabela1[[#This Row],[ACABAMENTO]]</f>
        <v>0</v>
      </c>
      <c r="AW2941" s="28">
        <f>Tabela1[[#This Row],[PESO TOTAL]]*Tabela1[[#This Row],[PRONTO ACABADO]]</f>
        <v>0</v>
      </c>
      <c r="AX2941" s="28">
        <f>Tabela1[[#This Row],[PESO TOTAL]]*Tabela1[[#This Row],[EXPEDIÇÃO ]]</f>
        <v>0</v>
      </c>
      <c r="AY2941" s="28" t="str">
        <f>Tabela1[[#This Row],[PEDIDO]]&amp;Tabela1[[#This Row],[PRODUTO]]</f>
        <v/>
      </c>
      <c r="AZ2941" s="44">
        <f>IF(AF2941="",0,IF(ISTEXT(AF2941),H2941*VALUE(SUBSTITUTE(AF2941,"%",""))/100,H2941*AF2941))-Tabela1[[#This Row],[PRONTO ACABADO2]]</f>
        <v>0</v>
      </c>
      <c r="BA2941" s="44">
        <f>IF(AG2941="",0,IF(ISTEXT(AG2941),H2941*VALUE(SUBSTITUTE(AG2941,"%",""))/100,H2941*AG2941))-Tabela1[[#This Row],[PESO EXPEDIDO2]]</f>
        <v>0</v>
      </c>
      <c r="BB2941" s="44">
        <f t="shared" ref="BB2941:BB3004" si="394">IF(AH2941="",0,IF(ISTEXT(AH2941),H2941*VALUE(SUBSTITUTE(AH2941,"%",""))/100,H2941*AH2941))</f>
        <v>0</v>
      </c>
      <c r="BC2941" s="44">
        <f t="shared" ref="BC2941:BC3004" si="395">IF(AG2941="",0,IF(ISTEXT(AG2941),H2941*VALUE(SUBSTITUTE(AG2941,"%",""))/100,H2941*AG2941))</f>
        <v>0</v>
      </c>
      <c r="BD2941" s="44"/>
    </row>
    <row r="2942" spans="1:56" ht="15.75" hidden="1" customHeight="1" x14ac:dyDescent="0.25">
      <c r="A2942" s="6"/>
      <c r="B2942" s="22"/>
      <c r="C2942" s="7"/>
      <c r="D2942" s="46"/>
      <c r="E2942" s="7"/>
      <c r="F2942" s="7"/>
      <c r="G2942" s="44"/>
      <c r="H2942" s="41">
        <f>Tabela1[[#This Row],[PESO UNI]]*Tabela1[[#This Row],[QTE]]</f>
        <v>0</v>
      </c>
      <c r="I2942" s="7"/>
      <c r="J2942" s="8"/>
      <c r="K2942" s="8"/>
      <c r="L2942" s="9"/>
      <c r="M2942" s="10"/>
      <c r="N2942" s="8"/>
      <c r="O2942" s="12"/>
      <c r="P2942" s="13"/>
      <c r="Q2942" s="14">
        <f>Tabela1[[#This Row],[QTDE/ Fabricação]]-Tabela1[[#This Row],[QTE]]</f>
        <v>0</v>
      </c>
      <c r="R2942" s="19">
        <f t="shared" si="390"/>
        <v>0</v>
      </c>
      <c r="S2942" s="19">
        <f t="shared" si="389"/>
        <v>0</v>
      </c>
      <c r="T2942" s="20">
        <f t="shared" si="391"/>
        <v>0</v>
      </c>
      <c r="U2942" s="17">
        <f>IFERROR(SUMIF('LISTA DE EMBARQUE'!B:B,MICRO!E:E,'LISTA DE EMBARQUE'!G:G),"")</f>
        <v>0</v>
      </c>
      <c r="V2942" s="12" t="str">
        <f>IFERROR(VLOOKUP(Tabela1[[#This Row],[COD.MDE]],'LISTA DE EMBARQUE'!B:L,11,0),"")</f>
        <v/>
      </c>
      <c r="W2942" s="13" t="str">
        <f>IFERROR(COUNTIF(#REF!,Tabela1[[#This Row],[Colunas5]]),"")</f>
        <v/>
      </c>
      <c r="X2942" s="14">
        <f>Tabela1[[#This Row],[QIANTIDADE EXPEDIDA]]*Tabela1[[#This Row],[PESO UNI]]</f>
        <v>0</v>
      </c>
      <c r="Y2942" s="14">
        <f t="shared" si="392"/>
        <v>0</v>
      </c>
      <c r="Z2942" s="21">
        <f>Tabela1[[#This Row],[PESO TOTAL]]-Tabela1[[#This Row],[Peso Expedido]]</f>
        <v>0</v>
      </c>
      <c r="AA2942" s="18"/>
      <c r="AB2942" s="40" t="s">
        <v>342</v>
      </c>
      <c r="AC2942" s="40"/>
      <c r="AD2942" s="40"/>
      <c r="AE2942" s="40"/>
      <c r="AF2942" s="40"/>
      <c r="AG2942" s="40"/>
      <c r="AH2942" s="40"/>
      <c r="AI2942" s="40" t="str">
        <f t="shared" si="388"/>
        <v>ok</v>
      </c>
      <c r="AJ2942"/>
      <c r="AK2942" t="str">
        <f>Tabela1[[#This Row],[Coluna1]]&amp;Tabela1[[#This Row],[PEDIDO]]</f>
        <v/>
      </c>
      <c r="AL2942"/>
      <c r="AM2942"/>
      <c r="AN2942"/>
      <c r="AO2942" t="str">
        <f t="shared" si="393"/>
        <v>/</v>
      </c>
      <c r="AP2942" t="str">
        <f>Tabela1[[#This Row],[TAG]]&amp;Tabela1[[#This Row],[PEDIDO]]&amp;Tabela1[[#This Row],[PRODUTO]]</f>
        <v/>
      </c>
      <c r="AQ2942" s="23" t="str">
        <f>Tabela1[[#This Row],[PRODUTO]]&amp;Tabela1[[#This Row],[TAG]]</f>
        <v/>
      </c>
      <c r="AR2942" s="183">
        <f>Tabela1[[#This Row],[PESO TOTAL]]*Tabela1[[#This Row],[MATÉRIA PRIMA]]</f>
        <v>0</v>
      </c>
      <c r="AS2942" s="28">
        <f>Tabela1[[#This Row],[PESO TOTAL]]*Tabela1[[#This Row],[PREPARAÇÃO ]]</f>
        <v>0</v>
      </c>
      <c r="AT2942" s="28">
        <f>Tabela1[[#This Row],[PESO TOTAL]]*Tabela1[[#This Row],[CALDEIRARIA]]</f>
        <v>0</v>
      </c>
      <c r="AU2942" s="28">
        <f>Tabela1[[#This Row],[PESO TOTAL]]*Tabela1[[#This Row],[SOLDA]]</f>
        <v>0</v>
      </c>
      <c r="AV2942" s="28">
        <f>Tabela1[[#This Row],[PESO TOTAL]]*Tabela1[[#This Row],[ACABAMENTO]]</f>
        <v>0</v>
      </c>
      <c r="AW2942" s="28">
        <f>Tabela1[[#This Row],[PESO TOTAL]]*Tabela1[[#This Row],[PRONTO ACABADO]]</f>
        <v>0</v>
      </c>
      <c r="AX2942" s="28">
        <f>Tabela1[[#This Row],[PESO TOTAL]]*Tabela1[[#This Row],[EXPEDIÇÃO ]]</f>
        <v>0</v>
      </c>
      <c r="AY2942" s="28" t="str">
        <f>Tabela1[[#This Row],[PEDIDO]]&amp;Tabela1[[#This Row],[PRODUTO]]</f>
        <v/>
      </c>
      <c r="AZ2942" s="44">
        <f>IF(AF2942="",0,IF(ISTEXT(AF2942),H2942*VALUE(SUBSTITUTE(AF2942,"%",""))/100,H2942*AF2942))-Tabela1[[#This Row],[PRONTO ACABADO2]]</f>
        <v>0</v>
      </c>
      <c r="BA2942" s="44">
        <f>IF(AG2942="",0,IF(ISTEXT(AG2942),H2942*VALUE(SUBSTITUTE(AG2942,"%",""))/100,H2942*AG2942))-Tabela1[[#This Row],[PESO EXPEDIDO2]]</f>
        <v>0</v>
      </c>
      <c r="BB2942" s="44">
        <f t="shared" si="394"/>
        <v>0</v>
      </c>
      <c r="BC2942" s="44">
        <f t="shared" si="395"/>
        <v>0</v>
      </c>
      <c r="BD2942" s="44"/>
    </row>
    <row r="2943" spans="1:56" ht="15.75" hidden="1" customHeight="1" x14ac:dyDescent="0.25">
      <c r="A2943" s="6"/>
      <c r="B2943" s="22"/>
      <c r="C2943" s="7"/>
      <c r="D2943" s="46"/>
      <c r="E2943" s="7"/>
      <c r="F2943" s="7"/>
      <c r="G2943" s="44"/>
      <c r="H2943" s="41">
        <f>Tabela1[[#This Row],[PESO UNI]]*Tabela1[[#This Row],[QTE]]</f>
        <v>0</v>
      </c>
      <c r="I2943" s="7"/>
      <c r="J2943" s="8"/>
      <c r="K2943" s="8"/>
      <c r="L2943" s="9"/>
      <c r="M2943" s="10"/>
      <c r="N2943" s="8"/>
      <c r="O2943" s="12"/>
      <c r="P2943" s="13"/>
      <c r="Q2943" s="14">
        <f>Tabela1[[#This Row],[QTDE/ Fabricação]]-Tabela1[[#This Row],[QTE]]</f>
        <v>0</v>
      </c>
      <c r="R2943" s="19">
        <f t="shared" si="390"/>
        <v>0</v>
      </c>
      <c r="S2943" s="19">
        <f t="shared" si="389"/>
        <v>0</v>
      </c>
      <c r="T2943" s="20">
        <f t="shared" si="391"/>
        <v>0</v>
      </c>
      <c r="U2943" s="17">
        <f>IFERROR(SUMIF('LISTA DE EMBARQUE'!B:B,MICRO!E:E,'LISTA DE EMBARQUE'!G:G),"")</f>
        <v>0</v>
      </c>
      <c r="V2943" s="12" t="str">
        <f>IFERROR(VLOOKUP(Tabela1[[#This Row],[COD.MDE]],'LISTA DE EMBARQUE'!B:L,11,0),"")</f>
        <v/>
      </c>
      <c r="W2943" s="13" t="str">
        <f>IFERROR(COUNTIF(#REF!,Tabela1[[#This Row],[Colunas5]]),"")</f>
        <v/>
      </c>
      <c r="X2943" s="14">
        <f>Tabela1[[#This Row],[QIANTIDADE EXPEDIDA]]*Tabela1[[#This Row],[PESO UNI]]</f>
        <v>0</v>
      </c>
      <c r="Y2943" s="14">
        <f t="shared" si="392"/>
        <v>0</v>
      </c>
      <c r="Z2943" s="21">
        <f>Tabela1[[#This Row],[PESO TOTAL]]-Tabela1[[#This Row],[Peso Expedido]]</f>
        <v>0</v>
      </c>
      <c r="AA2943" s="18"/>
      <c r="AB2943" s="40" t="s">
        <v>3204</v>
      </c>
      <c r="AC2943" s="40"/>
      <c r="AD2943" s="40"/>
      <c r="AE2943" s="40"/>
      <c r="AF2943" s="40"/>
      <c r="AG2943" s="40"/>
      <c r="AH2943" s="40"/>
      <c r="AI2943" s="40" t="str">
        <f t="shared" si="388"/>
        <v>ok</v>
      </c>
      <c r="AJ2943"/>
      <c r="AK2943" t="str">
        <f>Tabela1[[#This Row],[Coluna1]]&amp;Tabela1[[#This Row],[PEDIDO]]</f>
        <v/>
      </c>
      <c r="AL2943"/>
      <c r="AM2943"/>
      <c r="AN2943"/>
      <c r="AO2943" t="str">
        <f t="shared" si="393"/>
        <v>/</v>
      </c>
      <c r="AP2943" t="str">
        <f>Tabela1[[#This Row],[TAG]]&amp;Tabela1[[#This Row],[PEDIDO]]&amp;Tabela1[[#This Row],[PRODUTO]]</f>
        <v/>
      </c>
      <c r="AQ2943" s="23" t="str">
        <f>Tabela1[[#This Row],[PRODUTO]]&amp;Tabela1[[#This Row],[TAG]]</f>
        <v/>
      </c>
      <c r="AR2943" s="183">
        <f>Tabela1[[#This Row],[PESO TOTAL]]*Tabela1[[#This Row],[MATÉRIA PRIMA]]</f>
        <v>0</v>
      </c>
      <c r="AS2943" s="28">
        <f>Tabela1[[#This Row],[PESO TOTAL]]*Tabela1[[#This Row],[PREPARAÇÃO ]]</f>
        <v>0</v>
      </c>
      <c r="AT2943" s="28">
        <f>Tabela1[[#This Row],[PESO TOTAL]]*Tabela1[[#This Row],[CALDEIRARIA]]</f>
        <v>0</v>
      </c>
      <c r="AU2943" s="28">
        <f>Tabela1[[#This Row],[PESO TOTAL]]*Tabela1[[#This Row],[SOLDA]]</f>
        <v>0</v>
      </c>
      <c r="AV2943" s="28">
        <f>Tabela1[[#This Row],[PESO TOTAL]]*Tabela1[[#This Row],[ACABAMENTO]]</f>
        <v>0</v>
      </c>
      <c r="AW2943" s="28">
        <f>Tabela1[[#This Row],[PESO TOTAL]]*Tabela1[[#This Row],[PRONTO ACABADO]]</f>
        <v>0</v>
      </c>
      <c r="AX2943" s="28">
        <f>Tabela1[[#This Row],[PESO TOTAL]]*Tabela1[[#This Row],[EXPEDIÇÃO ]]</f>
        <v>0</v>
      </c>
      <c r="AY2943" s="28" t="str">
        <f>Tabela1[[#This Row],[PEDIDO]]&amp;Tabela1[[#This Row],[PRODUTO]]</f>
        <v/>
      </c>
      <c r="AZ2943" s="44">
        <f>IF(AF2943="",0,IF(ISTEXT(AF2943),H2943*VALUE(SUBSTITUTE(AF2943,"%",""))/100,H2943*AF2943))-Tabela1[[#This Row],[PRONTO ACABADO2]]</f>
        <v>0</v>
      </c>
      <c r="BA2943" s="44">
        <f>IF(AG2943="",0,IF(ISTEXT(AG2943),H2943*VALUE(SUBSTITUTE(AG2943,"%",""))/100,H2943*AG2943))-Tabela1[[#This Row],[PESO EXPEDIDO2]]</f>
        <v>0</v>
      </c>
      <c r="BB2943" s="44">
        <f t="shared" si="394"/>
        <v>0</v>
      </c>
      <c r="BC2943" s="44">
        <f t="shared" si="395"/>
        <v>0</v>
      </c>
      <c r="BD2943" s="44"/>
    </row>
    <row r="2944" spans="1:56" ht="15.75" hidden="1" customHeight="1" x14ac:dyDescent="0.25">
      <c r="A2944" s="6"/>
      <c r="B2944" s="22"/>
      <c r="C2944" s="7"/>
      <c r="D2944" s="46"/>
      <c r="E2944" s="7"/>
      <c r="F2944" s="7"/>
      <c r="G2944" s="44"/>
      <c r="H2944" s="41">
        <f>Tabela1[[#This Row],[PESO UNI]]*Tabela1[[#This Row],[QTE]]</f>
        <v>0</v>
      </c>
      <c r="I2944" s="7"/>
      <c r="J2944" s="8"/>
      <c r="K2944" s="8"/>
      <c r="L2944" s="9"/>
      <c r="M2944" s="10"/>
      <c r="N2944" s="8"/>
      <c r="O2944" s="12"/>
      <c r="P2944" s="13"/>
      <c r="Q2944" s="14">
        <f>Tabela1[[#This Row],[QTDE/ Fabricação]]-Tabela1[[#This Row],[QTE]]</f>
        <v>0</v>
      </c>
      <c r="R2944" s="19">
        <f t="shared" si="390"/>
        <v>0</v>
      </c>
      <c r="S2944" s="19">
        <f t="shared" si="389"/>
        <v>0</v>
      </c>
      <c r="T2944" s="20">
        <f t="shared" si="391"/>
        <v>0</v>
      </c>
      <c r="U2944" s="17">
        <f>IFERROR(SUMIF('LISTA DE EMBARQUE'!B:B,MICRO!E:E,'LISTA DE EMBARQUE'!G:G),"")</f>
        <v>0</v>
      </c>
      <c r="V2944" s="12" t="str">
        <f>IFERROR(VLOOKUP(Tabela1[[#This Row],[COD.MDE]],'LISTA DE EMBARQUE'!B:L,11,0),"")</f>
        <v/>
      </c>
      <c r="W2944" s="13" t="str">
        <f>IFERROR(COUNTIF(#REF!,Tabela1[[#This Row],[Colunas5]]),"")</f>
        <v/>
      </c>
      <c r="X2944" s="14">
        <f>Tabela1[[#This Row],[QIANTIDADE EXPEDIDA]]*Tabela1[[#This Row],[PESO UNI]]</f>
        <v>0</v>
      </c>
      <c r="Y2944" s="14">
        <f t="shared" si="392"/>
        <v>0</v>
      </c>
      <c r="Z2944" s="21">
        <f>Tabela1[[#This Row],[PESO TOTAL]]-Tabela1[[#This Row],[Peso Expedido]]</f>
        <v>0</v>
      </c>
      <c r="AA2944" s="18"/>
      <c r="AB2944" s="40" t="s">
        <v>3204</v>
      </c>
      <c r="AC2944" s="40"/>
      <c r="AD2944" s="40"/>
      <c r="AE2944" s="40"/>
      <c r="AF2944" s="40"/>
      <c r="AG2944" s="40"/>
      <c r="AH2944" s="40"/>
      <c r="AI2944" s="40" t="str">
        <f t="shared" si="388"/>
        <v>ok</v>
      </c>
      <c r="AJ2944"/>
      <c r="AK2944" t="str">
        <f>Tabela1[[#This Row],[Coluna1]]&amp;Tabela1[[#This Row],[PEDIDO]]</f>
        <v/>
      </c>
      <c r="AL2944"/>
      <c r="AM2944"/>
      <c r="AN2944"/>
      <c r="AO2944" t="str">
        <f t="shared" si="393"/>
        <v>/</v>
      </c>
      <c r="AP2944" t="str">
        <f>Tabela1[[#This Row],[TAG]]&amp;Tabela1[[#This Row],[PEDIDO]]&amp;Tabela1[[#This Row],[PRODUTO]]</f>
        <v/>
      </c>
      <c r="AQ2944" s="23" t="str">
        <f>Tabela1[[#This Row],[PRODUTO]]&amp;Tabela1[[#This Row],[TAG]]</f>
        <v/>
      </c>
      <c r="AR2944" s="183">
        <f>Tabela1[[#This Row],[PESO TOTAL]]*Tabela1[[#This Row],[MATÉRIA PRIMA]]</f>
        <v>0</v>
      </c>
      <c r="AS2944" s="28">
        <f>Tabela1[[#This Row],[PESO TOTAL]]*Tabela1[[#This Row],[PREPARAÇÃO ]]</f>
        <v>0</v>
      </c>
      <c r="AT2944" s="28">
        <f>Tabela1[[#This Row],[PESO TOTAL]]*Tabela1[[#This Row],[CALDEIRARIA]]</f>
        <v>0</v>
      </c>
      <c r="AU2944" s="28">
        <f>Tabela1[[#This Row],[PESO TOTAL]]*Tabela1[[#This Row],[SOLDA]]</f>
        <v>0</v>
      </c>
      <c r="AV2944" s="28">
        <f>Tabela1[[#This Row],[PESO TOTAL]]*Tabela1[[#This Row],[ACABAMENTO]]</f>
        <v>0</v>
      </c>
      <c r="AW2944" s="28">
        <f>Tabela1[[#This Row],[PESO TOTAL]]*Tabela1[[#This Row],[PRONTO ACABADO]]</f>
        <v>0</v>
      </c>
      <c r="AX2944" s="28">
        <f>Tabela1[[#This Row],[PESO TOTAL]]*Tabela1[[#This Row],[EXPEDIÇÃO ]]</f>
        <v>0</v>
      </c>
      <c r="AY2944" s="28" t="str">
        <f>Tabela1[[#This Row],[PEDIDO]]&amp;Tabela1[[#This Row],[PRODUTO]]</f>
        <v/>
      </c>
      <c r="AZ2944" s="44">
        <f>IF(AF2944="",0,IF(ISTEXT(AF2944),H2944*VALUE(SUBSTITUTE(AF2944,"%",""))/100,H2944*AF2944))-Tabela1[[#This Row],[PRONTO ACABADO2]]</f>
        <v>0</v>
      </c>
      <c r="BA2944" s="44">
        <f>IF(AG2944="",0,IF(ISTEXT(AG2944),H2944*VALUE(SUBSTITUTE(AG2944,"%",""))/100,H2944*AG2944))-Tabela1[[#This Row],[PESO EXPEDIDO2]]</f>
        <v>0</v>
      </c>
      <c r="BB2944" s="44">
        <f t="shared" si="394"/>
        <v>0</v>
      </c>
      <c r="BC2944" s="44">
        <f t="shared" si="395"/>
        <v>0</v>
      </c>
      <c r="BD2944" s="44"/>
    </row>
    <row r="2945" spans="1:56" ht="15.75" hidden="1" customHeight="1" x14ac:dyDescent="0.25">
      <c r="A2945" s="6"/>
      <c r="B2945" s="22"/>
      <c r="C2945" s="7"/>
      <c r="D2945" s="46"/>
      <c r="E2945" s="7"/>
      <c r="F2945" s="7"/>
      <c r="G2945" s="44"/>
      <c r="H2945" s="41">
        <f>Tabela1[[#This Row],[PESO UNI]]*Tabela1[[#This Row],[QTE]]</f>
        <v>0</v>
      </c>
      <c r="I2945" s="7"/>
      <c r="J2945" s="8"/>
      <c r="K2945" s="8"/>
      <c r="L2945" s="9"/>
      <c r="M2945" s="10"/>
      <c r="N2945" s="8"/>
      <c r="O2945" s="12"/>
      <c r="P2945" s="13"/>
      <c r="Q2945" s="14">
        <f>Tabela1[[#This Row],[QTDE/ Fabricação]]-Tabela1[[#This Row],[QTE]]</f>
        <v>0</v>
      </c>
      <c r="R2945" s="19">
        <f t="shared" si="390"/>
        <v>0</v>
      </c>
      <c r="S2945" s="19">
        <f t="shared" si="389"/>
        <v>0</v>
      </c>
      <c r="T2945" s="20">
        <f t="shared" si="391"/>
        <v>0</v>
      </c>
      <c r="U2945" s="17">
        <f>IFERROR(SUMIF('LISTA DE EMBARQUE'!B:B,MICRO!E:E,'LISTA DE EMBARQUE'!G:G),"")</f>
        <v>0</v>
      </c>
      <c r="V2945" s="12" t="str">
        <f>IFERROR(VLOOKUP(Tabela1[[#This Row],[COD.MDE]],'LISTA DE EMBARQUE'!B:L,11,0),"")</f>
        <v/>
      </c>
      <c r="W2945" s="13" t="str">
        <f>IFERROR(COUNTIF(#REF!,Tabela1[[#This Row],[Colunas5]]),"")</f>
        <v/>
      </c>
      <c r="X2945" s="14">
        <f>Tabela1[[#This Row],[QIANTIDADE EXPEDIDA]]*Tabela1[[#This Row],[PESO UNI]]</f>
        <v>0</v>
      </c>
      <c r="Y2945" s="14">
        <f t="shared" si="392"/>
        <v>0</v>
      </c>
      <c r="Z2945" s="21">
        <f>Tabela1[[#This Row],[PESO TOTAL]]-Tabela1[[#This Row],[Peso Expedido]]</f>
        <v>0</v>
      </c>
      <c r="AA2945" s="18"/>
      <c r="AB2945" s="40" t="s">
        <v>3204</v>
      </c>
      <c r="AC2945" s="40"/>
      <c r="AD2945" s="40"/>
      <c r="AE2945" s="40"/>
      <c r="AF2945" s="40"/>
      <c r="AG2945" s="40"/>
      <c r="AH2945" s="40"/>
      <c r="AI2945" s="40" t="str">
        <f t="shared" si="388"/>
        <v>ok</v>
      </c>
      <c r="AJ2945"/>
      <c r="AK2945" t="str">
        <f>Tabela1[[#This Row],[Coluna1]]&amp;Tabela1[[#This Row],[PEDIDO]]</f>
        <v/>
      </c>
      <c r="AL2945"/>
      <c r="AM2945"/>
      <c r="AN2945"/>
      <c r="AO2945" t="str">
        <f t="shared" si="393"/>
        <v>/</v>
      </c>
      <c r="AP2945" t="str">
        <f>Tabela1[[#This Row],[TAG]]&amp;Tabela1[[#This Row],[PEDIDO]]&amp;Tabela1[[#This Row],[PRODUTO]]</f>
        <v/>
      </c>
      <c r="AQ2945" s="23" t="str">
        <f>Tabela1[[#This Row],[PRODUTO]]&amp;Tabela1[[#This Row],[TAG]]</f>
        <v/>
      </c>
      <c r="AR2945" s="183">
        <f>Tabela1[[#This Row],[PESO TOTAL]]*Tabela1[[#This Row],[MATÉRIA PRIMA]]</f>
        <v>0</v>
      </c>
      <c r="AS2945" s="28">
        <f>Tabela1[[#This Row],[PESO TOTAL]]*Tabela1[[#This Row],[PREPARAÇÃO ]]</f>
        <v>0</v>
      </c>
      <c r="AT2945" s="28">
        <f>Tabela1[[#This Row],[PESO TOTAL]]*Tabela1[[#This Row],[CALDEIRARIA]]</f>
        <v>0</v>
      </c>
      <c r="AU2945" s="28">
        <f>Tabela1[[#This Row],[PESO TOTAL]]*Tabela1[[#This Row],[SOLDA]]</f>
        <v>0</v>
      </c>
      <c r="AV2945" s="28">
        <f>Tabela1[[#This Row],[PESO TOTAL]]*Tabela1[[#This Row],[ACABAMENTO]]</f>
        <v>0</v>
      </c>
      <c r="AW2945" s="28">
        <f>Tabela1[[#This Row],[PESO TOTAL]]*Tabela1[[#This Row],[PRONTO ACABADO]]</f>
        <v>0</v>
      </c>
      <c r="AX2945" s="28">
        <f>Tabela1[[#This Row],[PESO TOTAL]]*Tabela1[[#This Row],[EXPEDIÇÃO ]]</f>
        <v>0</v>
      </c>
      <c r="AY2945" s="28" t="str">
        <f>Tabela1[[#This Row],[PEDIDO]]&amp;Tabela1[[#This Row],[PRODUTO]]</f>
        <v/>
      </c>
      <c r="AZ2945" s="44">
        <f>IF(AF2945="",0,IF(ISTEXT(AF2945),H2945*VALUE(SUBSTITUTE(AF2945,"%",""))/100,H2945*AF2945))-Tabela1[[#This Row],[PRONTO ACABADO2]]</f>
        <v>0</v>
      </c>
      <c r="BA2945" s="44">
        <f>IF(AG2945="",0,IF(ISTEXT(AG2945),H2945*VALUE(SUBSTITUTE(AG2945,"%",""))/100,H2945*AG2945))-Tabela1[[#This Row],[PESO EXPEDIDO2]]</f>
        <v>0</v>
      </c>
      <c r="BB2945" s="44">
        <f t="shared" si="394"/>
        <v>0</v>
      </c>
      <c r="BC2945" s="44">
        <f t="shared" si="395"/>
        <v>0</v>
      </c>
      <c r="BD2945" s="44"/>
    </row>
    <row r="2946" spans="1:56" ht="15.75" hidden="1" customHeight="1" x14ac:dyDescent="0.25">
      <c r="A2946" s="6"/>
      <c r="B2946" s="22"/>
      <c r="C2946" s="7"/>
      <c r="D2946" s="46"/>
      <c r="E2946" s="7"/>
      <c r="F2946" s="7"/>
      <c r="G2946" s="44"/>
      <c r="H2946" s="41">
        <f>Tabela1[[#This Row],[PESO UNI]]*Tabela1[[#This Row],[QTE]]</f>
        <v>0</v>
      </c>
      <c r="I2946" s="7"/>
      <c r="J2946" s="8"/>
      <c r="K2946" s="8"/>
      <c r="L2946" s="9"/>
      <c r="M2946" s="10"/>
      <c r="N2946" s="8"/>
      <c r="O2946" s="12"/>
      <c r="P2946" s="13"/>
      <c r="Q2946" s="14">
        <f>Tabela1[[#This Row],[QTDE/ Fabricação]]-Tabela1[[#This Row],[QTE]]</f>
        <v>0</v>
      </c>
      <c r="R2946" s="19">
        <f t="shared" si="390"/>
        <v>0</v>
      </c>
      <c r="S2946" s="19">
        <f t="shared" si="389"/>
        <v>0</v>
      </c>
      <c r="T2946" s="20">
        <f t="shared" si="391"/>
        <v>0</v>
      </c>
      <c r="U2946" s="17">
        <f>IFERROR(SUMIF('LISTA DE EMBARQUE'!B:B,MICRO!E:E,'LISTA DE EMBARQUE'!G:G),"")</f>
        <v>0</v>
      </c>
      <c r="V2946" s="12" t="str">
        <f>IFERROR(VLOOKUP(Tabela1[[#This Row],[COD.MDE]],'LISTA DE EMBARQUE'!B:L,11,0),"")</f>
        <v/>
      </c>
      <c r="W2946" s="13" t="str">
        <f>IFERROR(COUNTIF(#REF!,Tabela1[[#This Row],[Colunas5]]),"")</f>
        <v/>
      </c>
      <c r="X2946" s="14">
        <f>Tabela1[[#This Row],[QIANTIDADE EXPEDIDA]]*Tabela1[[#This Row],[PESO UNI]]</f>
        <v>0</v>
      </c>
      <c r="Y2946" s="14">
        <f t="shared" si="392"/>
        <v>0</v>
      </c>
      <c r="Z2946" s="21">
        <f>Tabela1[[#This Row],[PESO TOTAL]]-Tabela1[[#This Row],[Peso Expedido]]</f>
        <v>0</v>
      </c>
      <c r="AA2946" s="18"/>
      <c r="AB2946" s="40" t="s">
        <v>3204</v>
      </c>
      <c r="AC2946" s="40"/>
      <c r="AD2946" s="40"/>
      <c r="AE2946" s="40"/>
      <c r="AF2946" s="40"/>
      <c r="AG2946" s="40"/>
      <c r="AH2946" s="40"/>
      <c r="AI2946" s="40" t="str">
        <f t="shared" si="388"/>
        <v>ok</v>
      </c>
      <c r="AJ2946"/>
      <c r="AK2946" t="str">
        <f>Tabela1[[#This Row],[Coluna1]]&amp;Tabela1[[#This Row],[PEDIDO]]</f>
        <v/>
      </c>
      <c r="AL2946"/>
      <c r="AM2946"/>
      <c r="AN2946"/>
      <c r="AO2946" t="str">
        <f t="shared" si="393"/>
        <v>/</v>
      </c>
      <c r="AP2946" t="str">
        <f>Tabela1[[#This Row],[TAG]]&amp;Tabela1[[#This Row],[PEDIDO]]&amp;Tabela1[[#This Row],[PRODUTO]]</f>
        <v/>
      </c>
      <c r="AQ2946" s="23" t="str">
        <f>Tabela1[[#This Row],[PRODUTO]]&amp;Tabela1[[#This Row],[TAG]]</f>
        <v/>
      </c>
      <c r="AR2946" s="183">
        <f>Tabela1[[#This Row],[PESO TOTAL]]*Tabela1[[#This Row],[MATÉRIA PRIMA]]</f>
        <v>0</v>
      </c>
      <c r="AS2946" s="28">
        <f>Tabela1[[#This Row],[PESO TOTAL]]*Tabela1[[#This Row],[PREPARAÇÃO ]]</f>
        <v>0</v>
      </c>
      <c r="AT2946" s="28">
        <f>Tabela1[[#This Row],[PESO TOTAL]]*Tabela1[[#This Row],[CALDEIRARIA]]</f>
        <v>0</v>
      </c>
      <c r="AU2946" s="28">
        <f>Tabela1[[#This Row],[PESO TOTAL]]*Tabela1[[#This Row],[SOLDA]]</f>
        <v>0</v>
      </c>
      <c r="AV2946" s="28">
        <f>Tabela1[[#This Row],[PESO TOTAL]]*Tabela1[[#This Row],[ACABAMENTO]]</f>
        <v>0</v>
      </c>
      <c r="AW2946" s="28">
        <f>Tabela1[[#This Row],[PESO TOTAL]]*Tabela1[[#This Row],[PRONTO ACABADO]]</f>
        <v>0</v>
      </c>
      <c r="AX2946" s="28">
        <f>Tabela1[[#This Row],[PESO TOTAL]]*Tabela1[[#This Row],[EXPEDIÇÃO ]]</f>
        <v>0</v>
      </c>
      <c r="AY2946" s="28" t="str">
        <f>Tabela1[[#This Row],[PEDIDO]]&amp;Tabela1[[#This Row],[PRODUTO]]</f>
        <v/>
      </c>
      <c r="AZ2946" s="44">
        <f>IF(AF2946="",0,IF(ISTEXT(AF2946),H2946*VALUE(SUBSTITUTE(AF2946,"%",""))/100,H2946*AF2946))-Tabela1[[#This Row],[PRONTO ACABADO2]]</f>
        <v>0</v>
      </c>
      <c r="BA2946" s="44">
        <f>IF(AG2946="",0,IF(ISTEXT(AG2946),H2946*VALUE(SUBSTITUTE(AG2946,"%",""))/100,H2946*AG2946))-Tabela1[[#This Row],[PESO EXPEDIDO2]]</f>
        <v>0</v>
      </c>
      <c r="BB2946" s="44">
        <f t="shared" si="394"/>
        <v>0</v>
      </c>
      <c r="BC2946" s="44">
        <f t="shared" si="395"/>
        <v>0</v>
      </c>
      <c r="BD2946" s="44"/>
    </row>
    <row r="2947" spans="1:56" ht="15.75" hidden="1" customHeight="1" x14ac:dyDescent="0.25">
      <c r="A2947" s="6"/>
      <c r="B2947" s="22"/>
      <c r="C2947" s="7"/>
      <c r="D2947" s="46"/>
      <c r="E2947" s="7"/>
      <c r="F2947" s="7"/>
      <c r="G2947" s="44"/>
      <c r="H2947" s="41">
        <f>Tabela1[[#This Row],[PESO UNI]]*Tabela1[[#This Row],[QTE]]</f>
        <v>0</v>
      </c>
      <c r="I2947" s="7"/>
      <c r="J2947" s="8"/>
      <c r="K2947" s="8"/>
      <c r="L2947" s="9"/>
      <c r="M2947" s="10"/>
      <c r="N2947" s="8"/>
      <c r="O2947" s="12"/>
      <c r="P2947" s="13"/>
      <c r="Q2947" s="14">
        <f>Tabela1[[#This Row],[QTDE/ Fabricação]]-Tabela1[[#This Row],[QTE]]</f>
        <v>0</v>
      </c>
      <c r="R2947" s="19">
        <f t="shared" si="390"/>
        <v>0</v>
      </c>
      <c r="S2947" s="19">
        <f t="shared" si="389"/>
        <v>0</v>
      </c>
      <c r="T2947" s="20">
        <f t="shared" si="391"/>
        <v>0</v>
      </c>
      <c r="U2947" s="17">
        <f>IFERROR(SUMIF('LISTA DE EMBARQUE'!B:B,MICRO!E:E,'LISTA DE EMBARQUE'!G:G),"")</f>
        <v>0</v>
      </c>
      <c r="V2947" s="12" t="str">
        <f>IFERROR(VLOOKUP(Tabela1[[#This Row],[COD.MDE]],'LISTA DE EMBARQUE'!B:L,11,0),"")</f>
        <v/>
      </c>
      <c r="W2947" s="13" t="str">
        <f>IFERROR(COUNTIF(#REF!,Tabela1[[#This Row],[Colunas5]]),"")</f>
        <v/>
      </c>
      <c r="X2947" s="14">
        <f>Tabela1[[#This Row],[QIANTIDADE EXPEDIDA]]*Tabela1[[#This Row],[PESO UNI]]</f>
        <v>0</v>
      </c>
      <c r="Y2947" s="14">
        <f t="shared" si="392"/>
        <v>0</v>
      </c>
      <c r="Z2947" s="21">
        <f>Tabela1[[#This Row],[PESO TOTAL]]-Tabela1[[#This Row],[Peso Expedido]]</f>
        <v>0</v>
      </c>
      <c r="AA2947" s="18"/>
      <c r="AB2947" s="40" t="s">
        <v>3204</v>
      </c>
      <c r="AC2947" s="40"/>
      <c r="AD2947" s="40"/>
      <c r="AE2947" s="40"/>
      <c r="AF2947" s="40"/>
      <c r="AG2947" s="40"/>
      <c r="AH2947" s="40"/>
      <c r="AI2947" s="40" t="str">
        <f t="shared" si="388"/>
        <v>ok</v>
      </c>
      <c r="AJ2947"/>
      <c r="AK2947" t="str">
        <f>Tabela1[[#This Row],[Coluna1]]&amp;Tabela1[[#This Row],[PEDIDO]]</f>
        <v/>
      </c>
      <c r="AL2947"/>
      <c r="AM2947"/>
      <c r="AN2947"/>
      <c r="AO2947" t="str">
        <f t="shared" si="393"/>
        <v>/</v>
      </c>
      <c r="AP2947" t="str">
        <f>Tabela1[[#This Row],[TAG]]&amp;Tabela1[[#This Row],[PEDIDO]]&amp;Tabela1[[#This Row],[PRODUTO]]</f>
        <v/>
      </c>
      <c r="AQ2947" s="23" t="str">
        <f>Tabela1[[#This Row],[PRODUTO]]&amp;Tabela1[[#This Row],[TAG]]</f>
        <v/>
      </c>
      <c r="AR2947" s="183">
        <f>Tabela1[[#This Row],[PESO TOTAL]]*Tabela1[[#This Row],[MATÉRIA PRIMA]]</f>
        <v>0</v>
      </c>
      <c r="AS2947" s="28">
        <f>Tabela1[[#This Row],[PESO TOTAL]]*Tabela1[[#This Row],[PREPARAÇÃO ]]</f>
        <v>0</v>
      </c>
      <c r="AT2947" s="28">
        <f>Tabela1[[#This Row],[PESO TOTAL]]*Tabela1[[#This Row],[CALDEIRARIA]]</f>
        <v>0</v>
      </c>
      <c r="AU2947" s="28">
        <f>Tabela1[[#This Row],[PESO TOTAL]]*Tabela1[[#This Row],[SOLDA]]</f>
        <v>0</v>
      </c>
      <c r="AV2947" s="28">
        <f>Tabela1[[#This Row],[PESO TOTAL]]*Tabela1[[#This Row],[ACABAMENTO]]</f>
        <v>0</v>
      </c>
      <c r="AW2947" s="28">
        <f>Tabela1[[#This Row],[PESO TOTAL]]*Tabela1[[#This Row],[PRONTO ACABADO]]</f>
        <v>0</v>
      </c>
      <c r="AX2947" s="28">
        <f>Tabela1[[#This Row],[PESO TOTAL]]*Tabela1[[#This Row],[EXPEDIÇÃO ]]</f>
        <v>0</v>
      </c>
      <c r="AY2947" s="28" t="str">
        <f>Tabela1[[#This Row],[PEDIDO]]&amp;Tabela1[[#This Row],[PRODUTO]]</f>
        <v/>
      </c>
      <c r="AZ2947" s="44">
        <f>IF(AF2947="",0,IF(ISTEXT(AF2947),H2947*VALUE(SUBSTITUTE(AF2947,"%",""))/100,H2947*AF2947))-Tabela1[[#This Row],[PRONTO ACABADO2]]</f>
        <v>0</v>
      </c>
      <c r="BA2947" s="44">
        <f>IF(AG2947="",0,IF(ISTEXT(AG2947),H2947*VALUE(SUBSTITUTE(AG2947,"%",""))/100,H2947*AG2947))-Tabela1[[#This Row],[PESO EXPEDIDO2]]</f>
        <v>0</v>
      </c>
      <c r="BB2947" s="44">
        <f t="shared" si="394"/>
        <v>0</v>
      </c>
      <c r="BC2947" s="44">
        <f t="shared" si="395"/>
        <v>0</v>
      </c>
      <c r="BD2947" s="44"/>
    </row>
    <row r="2948" spans="1:56" ht="15.75" hidden="1" customHeight="1" x14ac:dyDescent="0.25">
      <c r="A2948" s="6"/>
      <c r="B2948" s="22"/>
      <c r="C2948" s="7"/>
      <c r="D2948" s="46"/>
      <c r="E2948" s="7"/>
      <c r="F2948" s="7"/>
      <c r="G2948" s="44"/>
      <c r="H2948" s="41">
        <f>Tabela1[[#This Row],[PESO UNI]]*Tabela1[[#This Row],[QTE]]</f>
        <v>0</v>
      </c>
      <c r="I2948" s="7"/>
      <c r="J2948" s="8"/>
      <c r="K2948" s="8"/>
      <c r="L2948" s="9"/>
      <c r="M2948" s="10"/>
      <c r="N2948" s="8"/>
      <c r="O2948" s="12"/>
      <c r="P2948" s="13"/>
      <c r="Q2948" s="14">
        <f>Tabela1[[#This Row],[QTDE/ Fabricação]]-Tabela1[[#This Row],[QTE]]</f>
        <v>0</v>
      </c>
      <c r="R2948" s="19">
        <f t="shared" si="390"/>
        <v>0</v>
      </c>
      <c r="S2948" s="19">
        <f t="shared" si="389"/>
        <v>0</v>
      </c>
      <c r="T2948" s="20">
        <f t="shared" si="391"/>
        <v>0</v>
      </c>
      <c r="U2948" s="17">
        <f>IFERROR(SUMIF('LISTA DE EMBARQUE'!B:B,MICRO!E:E,'LISTA DE EMBARQUE'!G:G),"")</f>
        <v>0</v>
      </c>
      <c r="V2948" s="12" t="str">
        <f>IFERROR(VLOOKUP(Tabela1[[#This Row],[COD.MDE]],'LISTA DE EMBARQUE'!B:L,11,0),"")</f>
        <v/>
      </c>
      <c r="W2948" s="13" t="str">
        <f>IFERROR(COUNTIF(#REF!,Tabela1[[#This Row],[Colunas5]]),"")</f>
        <v/>
      </c>
      <c r="X2948" s="14">
        <f>Tabela1[[#This Row],[QIANTIDADE EXPEDIDA]]*Tabela1[[#This Row],[PESO UNI]]</f>
        <v>0</v>
      </c>
      <c r="Y2948" s="14">
        <f t="shared" si="392"/>
        <v>0</v>
      </c>
      <c r="Z2948" s="21">
        <f>Tabela1[[#This Row],[PESO TOTAL]]-Tabela1[[#This Row],[Peso Expedido]]</f>
        <v>0</v>
      </c>
      <c r="AA2948" s="18"/>
      <c r="AB2948" s="40" t="s">
        <v>3204</v>
      </c>
      <c r="AC2948" s="40"/>
      <c r="AD2948" s="40"/>
      <c r="AE2948" s="40"/>
      <c r="AF2948" s="40"/>
      <c r="AG2948" s="40"/>
      <c r="AH2948" s="40"/>
      <c r="AI2948" s="40" t="str">
        <f t="shared" si="388"/>
        <v>ok</v>
      </c>
      <c r="AJ2948"/>
      <c r="AK2948" t="str">
        <f>Tabela1[[#This Row],[Coluna1]]&amp;Tabela1[[#This Row],[PEDIDO]]</f>
        <v/>
      </c>
      <c r="AL2948"/>
      <c r="AM2948"/>
      <c r="AN2948"/>
      <c r="AO2948" t="str">
        <f t="shared" si="393"/>
        <v>/</v>
      </c>
      <c r="AP2948" t="str">
        <f>Tabela1[[#This Row],[TAG]]&amp;Tabela1[[#This Row],[PEDIDO]]&amp;Tabela1[[#This Row],[PRODUTO]]</f>
        <v/>
      </c>
      <c r="AQ2948" s="23" t="str">
        <f>Tabela1[[#This Row],[PRODUTO]]&amp;Tabela1[[#This Row],[TAG]]</f>
        <v/>
      </c>
      <c r="AR2948" s="183">
        <f>Tabela1[[#This Row],[PESO TOTAL]]*Tabela1[[#This Row],[MATÉRIA PRIMA]]</f>
        <v>0</v>
      </c>
      <c r="AS2948" s="28">
        <f>Tabela1[[#This Row],[PESO TOTAL]]*Tabela1[[#This Row],[PREPARAÇÃO ]]</f>
        <v>0</v>
      </c>
      <c r="AT2948" s="28">
        <f>Tabela1[[#This Row],[PESO TOTAL]]*Tabela1[[#This Row],[CALDEIRARIA]]</f>
        <v>0</v>
      </c>
      <c r="AU2948" s="28">
        <f>Tabela1[[#This Row],[PESO TOTAL]]*Tabela1[[#This Row],[SOLDA]]</f>
        <v>0</v>
      </c>
      <c r="AV2948" s="28">
        <f>Tabela1[[#This Row],[PESO TOTAL]]*Tabela1[[#This Row],[ACABAMENTO]]</f>
        <v>0</v>
      </c>
      <c r="AW2948" s="28">
        <f>Tabela1[[#This Row],[PESO TOTAL]]*Tabela1[[#This Row],[PRONTO ACABADO]]</f>
        <v>0</v>
      </c>
      <c r="AX2948" s="28">
        <f>Tabela1[[#This Row],[PESO TOTAL]]*Tabela1[[#This Row],[EXPEDIÇÃO ]]</f>
        <v>0</v>
      </c>
      <c r="AY2948" s="28" t="str">
        <f>Tabela1[[#This Row],[PEDIDO]]&amp;Tabela1[[#This Row],[PRODUTO]]</f>
        <v/>
      </c>
      <c r="AZ2948" s="44">
        <f>IF(AF2948="",0,IF(ISTEXT(AF2948),H2948*VALUE(SUBSTITUTE(AF2948,"%",""))/100,H2948*AF2948))-Tabela1[[#This Row],[PRONTO ACABADO2]]</f>
        <v>0</v>
      </c>
      <c r="BA2948" s="44">
        <f>IF(AG2948="",0,IF(ISTEXT(AG2948),H2948*VALUE(SUBSTITUTE(AG2948,"%",""))/100,H2948*AG2948))-Tabela1[[#This Row],[PESO EXPEDIDO2]]</f>
        <v>0</v>
      </c>
      <c r="BB2948" s="44">
        <f t="shared" si="394"/>
        <v>0</v>
      </c>
      <c r="BC2948" s="44">
        <f t="shared" si="395"/>
        <v>0</v>
      </c>
      <c r="BD2948" s="44"/>
    </row>
    <row r="2949" spans="1:56" ht="15.75" hidden="1" customHeight="1" x14ac:dyDescent="0.25">
      <c r="A2949" s="6"/>
      <c r="B2949" s="22"/>
      <c r="C2949" s="7"/>
      <c r="D2949" s="46"/>
      <c r="E2949" s="7"/>
      <c r="F2949" s="7"/>
      <c r="G2949" s="44"/>
      <c r="H2949" s="41">
        <f>Tabela1[[#This Row],[PESO UNI]]*Tabela1[[#This Row],[QTE]]</f>
        <v>0</v>
      </c>
      <c r="I2949" s="7"/>
      <c r="J2949" s="8"/>
      <c r="K2949" s="8"/>
      <c r="L2949" s="9"/>
      <c r="M2949" s="10"/>
      <c r="N2949" s="8"/>
      <c r="O2949" s="12"/>
      <c r="P2949" s="13"/>
      <c r="Q2949" s="14">
        <f>Tabela1[[#This Row],[QTDE/ Fabricação]]-Tabela1[[#This Row],[QTE]]</f>
        <v>0</v>
      </c>
      <c r="R2949" s="19">
        <f t="shared" si="390"/>
        <v>0</v>
      </c>
      <c r="S2949" s="19">
        <f t="shared" si="389"/>
        <v>0</v>
      </c>
      <c r="T2949" s="20">
        <f t="shared" si="391"/>
        <v>0</v>
      </c>
      <c r="U2949" s="17">
        <f>IFERROR(SUMIF('LISTA DE EMBARQUE'!B:B,MICRO!E:E,'LISTA DE EMBARQUE'!G:G),"")</f>
        <v>0</v>
      </c>
      <c r="V2949" s="12" t="str">
        <f>IFERROR(VLOOKUP(Tabela1[[#This Row],[COD.MDE]],'LISTA DE EMBARQUE'!B:L,11,0),"")</f>
        <v/>
      </c>
      <c r="W2949" s="13" t="str">
        <f>IFERROR(COUNTIF(#REF!,Tabela1[[#This Row],[Colunas5]]),"")</f>
        <v/>
      </c>
      <c r="X2949" s="14">
        <f>Tabela1[[#This Row],[QIANTIDADE EXPEDIDA]]*Tabela1[[#This Row],[PESO UNI]]</f>
        <v>0</v>
      </c>
      <c r="Y2949" s="14">
        <f t="shared" si="392"/>
        <v>0</v>
      </c>
      <c r="Z2949" s="21">
        <f>Tabela1[[#This Row],[PESO TOTAL]]-Tabela1[[#This Row],[Peso Expedido]]</f>
        <v>0</v>
      </c>
      <c r="AA2949" s="18"/>
      <c r="AB2949" s="40" t="s">
        <v>3204</v>
      </c>
      <c r="AC2949" s="40"/>
      <c r="AD2949" s="40"/>
      <c r="AE2949" s="40"/>
      <c r="AF2949" s="40"/>
      <c r="AG2949" s="40"/>
      <c r="AH2949" s="40"/>
      <c r="AI2949" s="40" t="str">
        <f t="shared" si="388"/>
        <v>ok</v>
      </c>
      <c r="AJ2949"/>
      <c r="AK2949" t="str">
        <f>Tabela1[[#This Row],[Coluna1]]&amp;Tabela1[[#This Row],[PEDIDO]]</f>
        <v/>
      </c>
      <c r="AL2949"/>
      <c r="AM2949"/>
      <c r="AN2949"/>
      <c r="AO2949" t="str">
        <f t="shared" si="393"/>
        <v>/</v>
      </c>
      <c r="AP2949" t="str">
        <f>Tabela1[[#This Row],[TAG]]&amp;Tabela1[[#This Row],[PEDIDO]]&amp;Tabela1[[#This Row],[PRODUTO]]</f>
        <v/>
      </c>
      <c r="AQ2949" s="23" t="str">
        <f>Tabela1[[#This Row],[PRODUTO]]&amp;Tabela1[[#This Row],[TAG]]</f>
        <v/>
      </c>
      <c r="AR2949" s="183">
        <f>Tabela1[[#This Row],[PESO TOTAL]]*Tabela1[[#This Row],[MATÉRIA PRIMA]]</f>
        <v>0</v>
      </c>
      <c r="AS2949" s="28">
        <f>Tabela1[[#This Row],[PESO TOTAL]]*Tabela1[[#This Row],[PREPARAÇÃO ]]</f>
        <v>0</v>
      </c>
      <c r="AT2949" s="28">
        <f>Tabela1[[#This Row],[PESO TOTAL]]*Tabela1[[#This Row],[CALDEIRARIA]]</f>
        <v>0</v>
      </c>
      <c r="AU2949" s="28">
        <f>Tabela1[[#This Row],[PESO TOTAL]]*Tabela1[[#This Row],[SOLDA]]</f>
        <v>0</v>
      </c>
      <c r="AV2949" s="28">
        <f>Tabela1[[#This Row],[PESO TOTAL]]*Tabela1[[#This Row],[ACABAMENTO]]</f>
        <v>0</v>
      </c>
      <c r="AW2949" s="28">
        <f>Tabela1[[#This Row],[PESO TOTAL]]*Tabela1[[#This Row],[PRONTO ACABADO]]</f>
        <v>0</v>
      </c>
      <c r="AX2949" s="28">
        <f>Tabela1[[#This Row],[PESO TOTAL]]*Tabela1[[#This Row],[EXPEDIÇÃO ]]</f>
        <v>0</v>
      </c>
      <c r="AY2949" s="28" t="str">
        <f>Tabela1[[#This Row],[PEDIDO]]&amp;Tabela1[[#This Row],[PRODUTO]]</f>
        <v/>
      </c>
      <c r="AZ2949" s="44">
        <f>IF(AF2949="",0,IF(ISTEXT(AF2949),H2949*VALUE(SUBSTITUTE(AF2949,"%",""))/100,H2949*AF2949))-Tabela1[[#This Row],[PRONTO ACABADO2]]</f>
        <v>0</v>
      </c>
      <c r="BA2949" s="44">
        <f>IF(AG2949="",0,IF(ISTEXT(AG2949),H2949*VALUE(SUBSTITUTE(AG2949,"%",""))/100,H2949*AG2949))-Tabela1[[#This Row],[PESO EXPEDIDO2]]</f>
        <v>0</v>
      </c>
      <c r="BB2949" s="44">
        <f t="shared" si="394"/>
        <v>0</v>
      </c>
      <c r="BC2949" s="44">
        <f t="shared" si="395"/>
        <v>0</v>
      </c>
      <c r="BD2949" s="44"/>
    </row>
    <row r="2950" spans="1:56" ht="15.75" hidden="1" customHeight="1" x14ac:dyDescent="0.25">
      <c r="A2950" s="6"/>
      <c r="B2950" s="22"/>
      <c r="C2950" s="7"/>
      <c r="D2950" s="46"/>
      <c r="E2950" s="7"/>
      <c r="F2950" s="7"/>
      <c r="G2950" s="44"/>
      <c r="H2950" s="41">
        <f>Tabela1[[#This Row],[PESO UNI]]*Tabela1[[#This Row],[QTE]]</f>
        <v>0</v>
      </c>
      <c r="I2950" s="7"/>
      <c r="J2950" s="8"/>
      <c r="K2950" s="8"/>
      <c r="L2950" s="9"/>
      <c r="M2950" s="10"/>
      <c r="N2950" s="8"/>
      <c r="O2950" s="12"/>
      <c r="P2950" s="13"/>
      <c r="Q2950" s="14">
        <f>Tabela1[[#This Row],[QTDE/ Fabricação]]-Tabela1[[#This Row],[QTE]]</f>
        <v>0</v>
      </c>
      <c r="R2950" s="19">
        <f t="shared" si="390"/>
        <v>0</v>
      </c>
      <c r="S2950" s="19">
        <f t="shared" si="389"/>
        <v>0</v>
      </c>
      <c r="T2950" s="20">
        <f t="shared" si="391"/>
        <v>0</v>
      </c>
      <c r="U2950" s="17">
        <f>IFERROR(SUMIF('LISTA DE EMBARQUE'!B:B,MICRO!E:E,'LISTA DE EMBARQUE'!G:G),"")</f>
        <v>0</v>
      </c>
      <c r="V2950" s="12" t="str">
        <f>IFERROR(VLOOKUP(Tabela1[[#This Row],[COD.MDE]],'LISTA DE EMBARQUE'!B:L,11,0),"")</f>
        <v/>
      </c>
      <c r="W2950" s="13" t="str">
        <f>IFERROR(COUNTIF(#REF!,Tabela1[[#This Row],[Colunas5]]),"")</f>
        <v/>
      </c>
      <c r="X2950" s="14">
        <f>Tabela1[[#This Row],[QIANTIDADE EXPEDIDA]]*Tabela1[[#This Row],[PESO UNI]]</f>
        <v>0</v>
      </c>
      <c r="Y2950" s="14">
        <f t="shared" si="392"/>
        <v>0</v>
      </c>
      <c r="Z2950" s="21">
        <f>Tabela1[[#This Row],[PESO TOTAL]]-Tabela1[[#This Row],[Peso Expedido]]</f>
        <v>0</v>
      </c>
      <c r="AA2950" s="18"/>
      <c r="AB2950" s="40" t="s">
        <v>3204</v>
      </c>
      <c r="AC2950" s="40"/>
      <c r="AD2950" s="40"/>
      <c r="AE2950" s="40"/>
      <c r="AF2950" s="40"/>
      <c r="AG2950" s="40"/>
      <c r="AH2950" s="40"/>
      <c r="AI2950" s="40" t="str">
        <f t="shared" si="388"/>
        <v>ok</v>
      </c>
      <c r="AJ2950"/>
      <c r="AK2950" t="str">
        <f>Tabela1[[#This Row],[Coluna1]]&amp;Tabela1[[#This Row],[PEDIDO]]</f>
        <v/>
      </c>
      <c r="AL2950"/>
      <c r="AM2950"/>
      <c r="AN2950"/>
      <c r="AO2950" t="str">
        <f t="shared" si="393"/>
        <v>/</v>
      </c>
      <c r="AP2950" t="str">
        <f>Tabela1[[#This Row],[TAG]]&amp;Tabela1[[#This Row],[PEDIDO]]&amp;Tabela1[[#This Row],[PRODUTO]]</f>
        <v/>
      </c>
      <c r="AQ2950" s="23" t="str">
        <f>Tabela1[[#This Row],[PRODUTO]]&amp;Tabela1[[#This Row],[TAG]]</f>
        <v/>
      </c>
      <c r="AR2950" s="183">
        <f>Tabela1[[#This Row],[PESO TOTAL]]*Tabela1[[#This Row],[MATÉRIA PRIMA]]</f>
        <v>0</v>
      </c>
      <c r="AS2950" s="28">
        <f>Tabela1[[#This Row],[PESO TOTAL]]*Tabela1[[#This Row],[PREPARAÇÃO ]]</f>
        <v>0</v>
      </c>
      <c r="AT2950" s="28">
        <f>Tabela1[[#This Row],[PESO TOTAL]]*Tabela1[[#This Row],[CALDEIRARIA]]</f>
        <v>0</v>
      </c>
      <c r="AU2950" s="28">
        <f>Tabela1[[#This Row],[PESO TOTAL]]*Tabela1[[#This Row],[SOLDA]]</f>
        <v>0</v>
      </c>
      <c r="AV2950" s="28">
        <f>Tabela1[[#This Row],[PESO TOTAL]]*Tabela1[[#This Row],[ACABAMENTO]]</f>
        <v>0</v>
      </c>
      <c r="AW2950" s="28">
        <f>Tabela1[[#This Row],[PESO TOTAL]]*Tabela1[[#This Row],[PRONTO ACABADO]]</f>
        <v>0</v>
      </c>
      <c r="AX2950" s="28">
        <f>Tabela1[[#This Row],[PESO TOTAL]]*Tabela1[[#This Row],[EXPEDIÇÃO ]]</f>
        <v>0</v>
      </c>
      <c r="AY2950" s="28" t="str">
        <f>Tabela1[[#This Row],[PEDIDO]]&amp;Tabela1[[#This Row],[PRODUTO]]</f>
        <v/>
      </c>
      <c r="AZ2950" s="44">
        <f>IF(AF2950="",0,IF(ISTEXT(AF2950),H2950*VALUE(SUBSTITUTE(AF2950,"%",""))/100,H2950*AF2950))-Tabela1[[#This Row],[PRONTO ACABADO2]]</f>
        <v>0</v>
      </c>
      <c r="BA2950" s="44">
        <f>IF(AG2950="",0,IF(ISTEXT(AG2950),H2950*VALUE(SUBSTITUTE(AG2950,"%",""))/100,H2950*AG2950))-Tabela1[[#This Row],[PESO EXPEDIDO2]]</f>
        <v>0</v>
      </c>
      <c r="BB2950" s="44">
        <f t="shared" si="394"/>
        <v>0</v>
      </c>
      <c r="BC2950" s="44">
        <f t="shared" si="395"/>
        <v>0</v>
      </c>
      <c r="BD2950" s="44"/>
    </row>
    <row r="2951" spans="1:56" ht="15.75" hidden="1" customHeight="1" x14ac:dyDescent="0.25">
      <c r="A2951" s="6"/>
      <c r="B2951" s="22"/>
      <c r="C2951" s="7"/>
      <c r="D2951" s="46"/>
      <c r="E2951" s="7"/>
      <c r="F2951" s="7"/>
      <c r="G2951" s="44"/>
      <c r="H2951" s="41">
        <f>Tabela1[[#This Row],[PESO UNI]]*Tabela1[[#This Row],[QTE]]</f>
        <v>0</v>
      </c>
      <c r="I2951" s="7"/>
      <c r="J2951" s="8"/>
      <c r="K2951" s="8"/>
      <c r="L2951" s="9"/>
      <c r="M2951" s="10"/>
      <c r="N2951" s="8"/>
      <c r="O2951" s="12"/>
      <c r="P2951" s="13"/>
      <c r="Q2951" s="14">
        <f>Tabela1[[#This Row],[QTDE/ Fabricação]]-Tabela1[[#This Row],[QTE]]</f>
        <v>0</v>
      </c>
      <c r="R2951" s="19">
        <f t="shared" si="390"/>
        <v>0</v>
      </c>
      <c r="S2951" s="19">
        <f t="shared" si="389"/>
        <v>0</v>
      </c>
      <c r="T2951" s="20">
        <f t="shared" si="391"/>
        <v>0</v>
      </c>
      <c r="U2951" s="17">
        <f>IFERROR(SUMIF('LISTA DE EMBARQUE'!B:B,MICRO!E:E,'LISTA DE EMBARQUE'!G:G),"")</f>
        <v>0</v>
      </c>
      <c r="V2951" s="12" t="str">
        <f>IFERROR(VLOOKUP(Tabela1[[#This Row],[COD.MDE]],'LISTA DE EMBARQUE'!B:L,11,0),"")</f>
        <v/>
      </c>
      <c r="W2951" s="13" t="str">
        <f>IFERROR(COUNTIF(#REF!,Tabela1[[#This Row],[Colunas5]]),"")</f>
        <v/>
      </c>
      <c r="X2951" s="14">
        <f>Tabela1[[#This Row],[QIANTIDADE EXPEDIDA]]*Tabela1[[#This Row],[PESO UNI]]</f>
        <v>0</v>
      </c>
      <c r="Y2951" s="14">
        <f t="shared" si="392"/>
        <v>0</v>
      </c>
      <c r="Z2951" s="21">
        <f>Tabela1[[#This Row],[PESO TOTAL]]-Tabela1[[#This Row],[Peso Expedido]]</f>
        <v>0</v>
      </c>
      <c r="AA2951" s="18"/>
      <c r="AB2951" s="40" t="s">
        <v>3204</v>
      </c>
      <c r="AC2951" s="40"/>
      <c r="AD2951" s="40"/>
      <c r="AE2951" s="40"/>
      <c r="AF2951" s="40"/>
      <c r="AG2951" s="40"/>
      <c r="AH2951" s="40"/>
      <c r="AI2951" s="40" t="str">
        <f t="shared" si="388"/>
        <v>ok</v>
      </c>
      <c r="AJ2951"/>
      <c r="AK2951" t="str">
        <f>Tabela1[[#This Row],[Coluna1]]&amp;Tabela1[[#This Row],[PEDIDO]]</f>
        <v/>
      </c>
      <c r="AL2951"/>
      <c r="AM2951"/>
      <c r="AN2951"/>
      <c r="AO2951" t="str">
        <f t="shared" si="393"/>
        <v>/</v>
      </c>
      <c r="AP2951" t="str">
        <f>Tabela1[[#This Row],[TAG]]&amp;Tabela1[[#This Row],[PEDIDO]]&amp;Tabela1[[#This Row],[PRODUTO]]</f>
        <v/>
      </c>
      <c r="AQ2951" s="23" t="str">
        <f>Tabela1[[#This Row],[PRODUTO]]&amp;Tabela1[[#This Row],[TAG]]</f>
        <v/>
      </c>
      <c r="AR2951" s="183">
        <f>Tabela1[[#This Row],[PESO TOTAL]]*Tabela1[[#This Row],[MATÉRIA PRIMA]]</f>
        <v>0</v>
      </c>
      <c r="AS2951" s="28">
        <f>Tabela1[[#This Row],[PESO TOTAL]]*Tabela1[[#This Row],[PREPARAÇÃO ]]</f>
        <v>0</v>
      </c>
      <c r="AT2951" s="28">
        <f>Tabela1[[#This Row],[PESO TOTAL]]*Tabela1[[#This Row],[CALDEIRARIA]]</f>
        <v>0</v>
      </c>
      <c r="AU2951" s="28">
        <f>Tabela1[[#This Row],[PESO TOTAL]]*Tabela1[[#This Row],[SOLDA]]</f>
        <v>0</v>
      </c>
      <c r="AV2951" s="28">
        <f>Tabela1[[#This Row],[PESO TOTAL]]*Tabela1[[#This Row],[ACABAMENTO]]</f>
        <v>0</v>
      </c>
      <c r="AW2951" s="28">
        <f>Tabela1[[#This Row],[PESO TOTAL]]*Tabela1[[#This Row],[PRONTO ACABADO]]</f>
        <v>0</v>
      </c>
      <c r="AX2951" s="28">
        <f>Tabela1[[#This Row],[PESO TOTAL]]*Tabela1[[#This Row],[EXPEDIÇÃO ]]</f>
        <v>0</v>
      </c>
      <c r="AY2951" s="28" t="str">
        <f>Tabela1[[#This Row],[PEDIDO]]&amp;Tabela1[[#This Row],[PRODUTO]]</f>
        <v/>
      </c>
      <c r="AZ2951" s="44">
        <f>IF(AF2951="",0,IF(ISTEXT(AF2951),H2951*VALUE(SUBSTITUTE(AF2951,"%",""))/100,H2951*AF2951))-Tabela1[[#This Row],[PRONTO ACABADO2]]</f>
        <v>0</v>
      </c>
      <c r="BA2951" s="44">
        <f>IF(AG2951="",0,IF(ISTEXT(AG2951),H2951*VALUE(SUBSTITUTE(AG2951,"%",""))/100,H2951*AG2951))-Tabela1[[#This Row],[PESO EXPEDIDO2]]</f>
        <v>0</v>
      </c>
      <c r="BB2951" s="44">
        <f t="shared" si="394"/>
        <v>0</v>
      </c>
      <c r="BC2951" s="44">
        <f t="shared" si="395"/>
        <v>0</v>
      </c>
      <c r="BD2951" s="44"/>
    </row>
    <row r="2952" spans="1:56" ht="15.75" hidden="1" customHeight="1" x14ac:dyDescent="0.25">
      <c r="A2952" s="6"/>
      <c r="B2952" s="22"/>
      <c r="C2952" s="7"/>
      <c r="D2952" s="46"/>
      <c r="E2952" s="7"/>
      <c r="F2952" s="7"/>
      <c r="G2952" s="44"/>
      <c r="H2952" s="41">
        <f>Tabela1[[#This Row],[PESO UNI]]*Tabela1[[#This Row],[QTE]]</f>
        <v>0</v>
      </c>
      <c r="I2952" s="7"/>
      <c r="J2952" s="8"/>
      <c r="K2952" s="8"/>
      <c r="L2952" s="9"/>
      <c r="M2952" s="10"/>
      <c r="N2952" s="8"/>
      <c r="O2952" s="12"/>
      <c r="P2952" s="13"/>
      <c r="Q2952" s="14">
        <f>Tabela1[[#This Row],[QTDE/ Fabricação]]-Tabela1[[#This Row],[QTE]]</f>
        <v>0</v>
      </c>
      <c r="R2952" s="19">
        <f t="shared" si="390"/>
        <v>0</v>
      </c>
      <c r="S2952" s="19">
        <f t="shared" si="389"/>
        <v>0</v>
      </c>
      <c r="T2952" s="20">
        <f t="shared" si="391"/>
        <v>0</v>
      </c>
      <c r="U2952" s="17">
        <f>IFERROR(SUMIF('LISTA DE EMBARQUE'!B:B,MICRO!E:E,'LISTA DE EMBARQUE'!G:G),"")</f>
        <v>0</v>
      </c>
      <c r="V2952" s="12" t="str">
        <f>IFERROR(VLOOKUP(Tabela1[[#This Row],[COD.MDE]],'LISTA DE EMBARQUE'!B:L,11,0),"")</f>
        <v/>
      </c>
      <c r="W2952" s="13" t="str">
        <f>IFERROR(COUNTIF(#REF!,Tabela1[[#This Row],[Colunas5]]),"")</f>
        <v/>
      </c>
      <c r="X2952" s="14">
        <f>Tabela1[[#This Row],[QIANTIDADE EXPEDIDA]]*Tabela1[[#This Row],[PESO UNI]]</f>
        <v>0</v>
      </c>
      <c r="Y2952" s="14">
        <f t="shared" si="392"/>
        <v>0</v>
      </c>
      <c r="Z2952" s="21">
        <f>Tabela1[[#This Row],[PESO TOTAL]]-Tabela1[[#This Row],[Peso Expedido]]</f>
        <v>0</v>
      </c>
      <c r="AA2952" s="18"/>
      <c r="AB2952" s="40" t="s">
        <v>3204</v>
      </c>
      <c r="AC2952" s="40"/>
      <c r="AD2952" s="40"/>
      <c r="AE2952" s="40"/>
      <c r="AF2952" s="40"/>
      <c r="AG2952" s="40"/>
      <c r="AH2952" s="40"/>
      <c r="AI2952" s="40" t="str">
        <f t="shared" si="388"/>
        <v>ok</v>
      </c>
      <c r="AJ2952"/>
      <c r="AK2952" t="str">
        <f>Tabela1[[#This Row],[Coluna1]]&amp;Tabela1[[#This Row],[PEDIDO]]</f>
        <v/>
      </c>
      <c r="AL2952"/>
      <c r="AM2952"/>
      <c r="AN2952"/>
      <c r="AO2952" t="str">
        <f t="shared" si="393"/>
        <v>/</v>
      </c>
      <c r="AP2952" t="str">
        <f>Tabela1[[#This Row],[TAG]]&amp;Tabela1[[#This Row],[PEDIDO]]&amp;Tabela1[[#This Row],[PRODUTO]]</f>
        <v/>
      </c>
      <c r="AQ2952" s="23" t="str">
        <f>Tabela1[[#This Row],[PRODUTO]]&amp;Tabela1[[#This Row],[TAG]]</f>
        <v/>
      </c>
      <c r="AR2952" s="183">
        <f>Tabela1[[#This Row],[PESO TOTAL]]*Tabela1[[#This Row],[MATÉRIA PRIMA]]</f>
        <v>0</v>
      </c>
      <c r="AS2952" s="28">
        <f>Tabela1[[#This Row],[PESO TOTAL]]*Tabela1[[#This Row],[PREPARAÇÃO ]]</f>
        <v>0</v>
      </c>
      <c r="AT2952" s="28">
        <f>Tabela1[[#This Row],[PESO TOTAL]]*Tabela1[[#This Row],[CALDEIRARIA]]</f>
        <v>0</v>
      </c>
      <c r="AU2952" s="28">
        <f>Tabela1[[#This Row],[PESO TOTAL]]*Tabela1[[#This Row],[SOLDA]]</f>
        <v>0</v>
      </c>
      <c r="AV2952" s="28">
        <f>Tabela1[[#This Row],[PESO TOTAL]]*Tabela1[[#This Row],[ACABAMENTO]]</f>
        <v>0</v>
      </c>
      <c r="AW2952" s="28">
        <f>Tabela1[[#This Row],[PESO TOTAL]]*Tabela1[[#This Row],[PRONTO ACABADO]]</f>
        <v>0</v>
      </c>
      <c r="AX2952" s="28">
        <f>Tabela1[[#This Row],[PESO TOTAL]]*Tabela1[[#This Row],[EXPEDIÇÃO ]]</f>
        <v>0</v>
      </c>
      <c r="AY2952" s="28" t="str">
        <f>Tabela1[[#This Row],[PEDIDO]]&amp;Tabela1[[#This Row],[PRODUTO]]</f>
        <v/>
      </c>
      <c r="AZ2952" s="44">
        <f>IF(AF2952="",0,IF(ISTEXT(AF2952),H2952*VALUE(SUBSTITUTE(AF2952,"%",""))/100,H2952*AF2952))-Tabela1[[#This Row],[PRONTO ACABADO2]]</f>
        <v>0</v>
      </c>
      <c r="BA2952" s="44">
        <f>IF(AG2952="",0,IF(ISTEXT(AG2952),H2952*VALUE(SUBSTITUTE(AG2952,"%",""))/100,H2952*AG2952))-Tabela1[[#This Row],[PESO EXPEDIDO2]]</f>
        <v>0</v>
      </c>
      <c r="BB2952" s="44">
        <f t="shared" si="394"/>
        <v>0</v>
      </c>
      <c r="BC2952" s="44">
        <f t="shared" si="395"/>
        <v>0</v>
      </c>
      <c r="BD2952" s="44"/>
    </row>
    <row r="2953" spans="1:56" ht="15.75" hidden="1" customHeight="1" x14ac:dyDescent="0.25">
      <c r="A2953" s="6"/>
      <c r="B2953" s="22"/>
      <c r="C2953" s="7"/>
      <c r="D2953" s="46"/>
      <c r="E2953" s="7"/>
      <c r="F2953" s="7"/>
      <c r="G2953" s="44"/>
      <c r="H2953" s="41">
        <f>Tabela1[[#This Row],[PESO UNI]]*Tabela1[[#This Row],[QTE]]</f>
        <v>0</v>
      </c>
      <c r="I2953" s="7"/>
      <c r="J2953" s="8"/>
      <c r="K2953" s="8"/>
      <c r="L2953" s="9"/>
      <c r="M2953" s="10"/>
      <c r="N2953" s="8"/>
      <c r="O2953" s="12"/>
      <c r="P2953" s="13"/>
      <c r="Q2953" s="14">
        <f>Tabela1[[#This Row],[QTDE/ Fabricação]]-Tabela1[[#This Row],[QTE]]</f>
        <v>0</v>
      </c>
      <c r="R2953" s="19">
        <f t="shared" si="390"/>
        <v>0</v>
      </c>
      <c r="S2953" s="19">
        <f t="shared" si="389"/>
        <v>0</v>
      </c>
      <c r="T2953" s="20">
        <f t="shared" si="391"/>
        <v>0</v>
      </c>
      <c r="U2953" s="17">
        <f>IFERROR(SUMIF('LISTA DE EMBARQUE'!B:B,MICRO!E:E,'LISTA DE EMBARQUE'!G:G),"")</f>
        <v>0</v>
      </c>
      <c r="V2953" s="12" t="str">
        <f>IFERROR(VLOOKUP(Tabela1[[#This Row],[COD.MDE]],'LISTA DE EMBARQUE'!B:L,11,0),"")</f>
        <v/>
      </c>
      <c r="W2953" s="13" t="str">
        <f>IFERROR(COUNTIF(#REF!,Tabela1[[#This Row],[Colunas5]]),"")</f>
        <v/>
      </c>
      <c r="X2953" s="14">
        <f>Tabela1[[#This Row],[QIANTIDADE EXPEDIDA]]*Tabela1[[#This Row],[PESO UNI]]</f>
        <v>0</v>
      </c>
      <c r="Y2953" s="14">
        <f t="shared" si="392"/>
        <v>0</v>
      </c>
      <c r="Z2953" s="21">
        <f>Tabela1[[#This Row],[PESO TOTAL]]-Tabela1[[#This Row],[Peso Expedido]]</f>
        <v>0</v>
      </c>
      <c r="AA2953" s="18"/>
      <c r="AB2953" s="40" t="s">
        <v>3204</v>
      </c>
      <c r="AC2953" s="40"/>
      <c r="AD2953" s="40"/>
      <c r="AE2953" s="40"/>
      <c r="AF2953" s="40"/>
      <c r="AG2953" s="40"/>
      <c r="AH2953" s="40"/>
      <c r="AI2953" s="40" t="str">
        <f t="shared" si="388"/>
        <v>ok</v>
      </c>
      <c r="AJ2953"/>
      <c r="AK2953" t="str">
        <f>Tabela1[[#This Row],[Coluna1]]&amp;Tabela1[[#This Row],[PEDIDO]]</f>
        <v/>
      </c>
      <c r="AL2953"/>
      <c r="AM2953"/>
      <c r="AN2953"/>
      <c r="AO2953" t="str">
        <f t="shared" si="393"/>
        <v>/</v>
      </c>
      <c r="AP2953" t="str">
        <f>Tabela1[[#This Row],[TAG]]&amp;Tabela1[[#This Row],[PEDIDO]]&amp;Tabela1[[#This Row],[PRODUTO]]</f>
        <v/>
      </c>
      <c r="AQ2953" s="23" t="str">
        <f>Tabela1[[#This Row],[PRODUTO]]&amp;Tabela1[[#This Row],[TAG]]</f>
        <v/>
      </c>
      <c r="AR2953" s="183">
        <f>Tabela1[[#This Row],[PESO TOTAL]]*Tabela1[[#This Row],[MATÉRIA PRIMA]]</f>
        <v>0</v>
      </c>
      <c r="AS2953" s="28">
        <f>Tabela1[[#This Row],[PESO TOTAL]]*Tabela1[[#This Row],[PREPARAÇÃO ]]</f>
        <v>0</v>
      </c>
      <c r="AT2953" s="28">
        <f>Tabela1[[#This Row],[PESO TOTAL]]*Tabela1[[#This Row],[CALDEIRARIA]]</f>
        <v>0</v>
      </c>
      <c r="AU2953" s="28">
        <f>Tabela1[[#This Row],[PESO TOTAL]]*Tabela1[[#This Row],[SOLDA]]</f>
        <v>0</v>
      </c>
      <c r="AV2953" s="28">
        <f>Tabela1[[#This Row],[PESO TOTAL]]*Tabela1[[#This Row],[ACABAMENTO]]</f>
        <v>0</v>
      </c>
      <c r="AW2953" s="28">
        <f>Tabela1[[#This Row],[PESO TOTAL]]*Tabela1[[#This Row],[PRONTO ACABADO]]</f>
        <v>0</v>
      </c>
      <c r="AX2953" s="28">
        <f>Tabela1[[#This Row],[PESO TOTAL]]*Tabela1[[#This Row],[EXPEDIÇÃO ]]</f>
        <v>0</v>
      </c>
      <c r="AY2953" s="28" t="str">
        <f>Tabela1[[#This Row],[PEDIDO]]&amp;Tabela1[[#This Row],[PRODUTO]]</f>
        <v/>
      </c>
      <c r="AZ2953" s="44">
        <f>IF(AF2953="",0,IF(ISTEXT(AF2953),H2953*VALUE(SUBSTITUTE(AF2953,"%",""))/100,H2953*AF2953))-Tabela1[[#This Row],[PRONTO ACABADO2]]</f>
        <v>0</v>
      </c>
      <c r="BA2953" s="44">
        <f>IF(AG2953="",0,IF(ISTEXT(AG2953),H2953*VALUE(SUBSTITUTE(AG2953,"%",""))/100,H2953*AG2953))-Tabela1[[#This Row],[PESO EXPEDIDO2]]</f>
        <v>0</v>
      </c>
      <c r="BB2953" s="44">
        <f t="shared" si="394"/>
        <v>0</v>
      </c>
      <c r="BC2953" s="44">
        <f t="shared" si="395"/>
        <v>0</v>
      </c>
      <c r="BD2953" s="44"/>
    </row>
    <row r="2954" spans="1:56" ht="15.75" hidden="1" customHeight="1" x14ac:dyDescent="0.25">
      <c r="A2954" s="6"/>
      <c r="B2954" s="22"/>
      <c r="C2954" s="7"/>
      <c r="D2954" s="46"/>
      <c r="E2954" s="7"/>
      <c r="F2954" s="7"/>
      <c r="G2954" s="44"/>
      <c r="H2954" s="41">
        <f>Tabela1[[#This Row],[PESO UNI]]*Tabela1[[#This Row],[QTE]]</f>
        <v>0</v>
      </c>
      <c r="I2954" s="7"/>
      <c r="J2954" s="8"/>
      <c r="K2954" s="8"/>
      <c r="L2954" s="9"/>
      <c r="M2954" s="10"/>
      <c r="N2954" s="8"/>
      <c r="O2954" s="12"/>
      <c r="P2954" s="13"/>
      <c r="Q2954" s="14">
        <f>Tabela1[[#This Row],[QTDE/ Fabricação]]-Tabela1[[#This Row],[QTE]]</f>
        <v>0</v>
      </c>
      <c r="R2954" s="19">
        <f t="shared" si="390"/>
        <v>0</v>
      </c>
      <c r="S2954" s="19">
        <f t="shared" si="389"/>
        <v>0</v>
      </c>
      <c r="T2954" s="20">
        <f t="shared" si="391"/>
        <v>0</v>
      </c>
      <c r="U2954" s="17">
        <f>IFERROR(SUMIF('LISTA DE EMBARQUE'!B:B,MICRO!E:E,'LISTA DE EMBARQUE'!G:G),"")</f>
        <v>0</v>
      </c>
      <c r="V2954" s="12" t="str">
        <f>IFERROR(VLOOKUP(Tabela1[[#This Row],[COD.MDE]],'LISTA DE EMBARQUE'!B:L,11,0),"")</f>
        <v/>
      </c>
      <c r="W2954" s="13" t="str">
        <f>IFERROR(COUNTIF(#REF!,Tabela1[[#This Row],[Colunas5]]),"")</f>
        <v/>
      </c>
      <c r="X2954" s="14">
        <f>Tabela1[[#This Row],[QIANTIDADE EXPEDIDA]]*Tabela1[[#This Row],[PESO UNI]]</f>
        <v>0</v>
      </c>
      <c r="Y2954" s="14">
        <f t="shared" si="392"/>
        <v>0</v>
      </c>
      <c r="Z2954" s="21">
        <f>Tabela1[[#This Row],[PESO TOTAL]]-Tabela1[[#This Row],[Peso Expedido]]</f>
        <v>0</v>
      </c>
      <c r="AA2954" s="18"/>
      <c r="AB2954" s="40" t="s">
        <v>3204</v>
      </c>
      <c r="AC2954" s="40"/>
      <c r="AD2954" s="40"/>
      <c r="AE2954" s="40"/>
      <c r="AF2954" s="40"/>
      <c r="AG2954" s="40"/>
      <c r="AH2954" s="40"/>
      <c r="AI2954" s="40" t="str">
        <f t="shared" si="388"/>
        <v>ok</v>
      </c>
      <c r="AJ2954"/>
      <c r="AK2954" t="str">
        <f>Tabela1[[#This Row],[Coluna1]]&amp;Tabela1[[#This Row],[PEDIDO]]</f>
        <v/>
      </c>
      <c r="AL2954"/>
      <c r="AM2954"/>
      <c r="AN2954"/>
      <c r="AO2954" t="str">
        <f t="shared" si="393"/>
        <v>/</v>
      </c>
      <c r="AP2954" t="str">
        <f>Tabela1[[#This Row],[TAG]]&amp;Tabela1[[#This Row],[PEDIDO]]&amp;Tabela1[[#This Row],[PRODUTO]]</f>
        <v/>
      </c>
      <c r="AQ2954" s="23" t="str">
        <f>Tabela1[[#This Row],[PRODUTO]]&amp;Tabela1[[#This Row],[TAG]]</f>
        <v/>
      </c>
      <c r="AR2954" s="183">
        <f>Tabela1[[#This Row],[PESO TOTAL]]*Tabela1[[#This Row],[MATÉRIA PRIMA]]</f>
        <v>0</v>
      </c>
      <c r="AS2954" s="28">
        <f>Tabela1[[#This Row],[PESO TOTAL]]*Tabela1[[#This Row],[PREPARAÇÃO ]]</f>
        <v>0</v>
      </c>
      <c r="AT2954" s="28">
        <f>Tabela1[[#This Row],[PESO TOTAL]]*Tabela1[[#This Row],[CALDEIRARIA]]</f>
        <v>0</v>
      </c>
      <c r="AU2954" s="28">
        <f>Tabela1[[#This Row],[PESO TOTAL]]*Tabela1[[#This Row],[SOLDA]]</f>
        <v>0</v>
      </c>
      <c r="AV2954" s="28">
        <f>Tabela1[[#This Row],[PESO TOTAL]]*Tabela1[[#This Row],[ACABAMENTO]]</f>
        <v>0</v>
      </c>
      <c r="AW2954" s="28">
        <f>Tabela1[[#This Row],[PESO TOTAL]]*Tabela1[[#This Row],[PRONTO ACABADO]]</f>
        <v>0</v>
      </c>
      <c r="AX2954" s="28">
        <f>Tabela1[[#This Row],[PESO TOTAL]]*Tabela1[[#This Row],[EXPEDIÇÃO ]]</f>
        <v>0</v>
      </c>
      <c r="AY2954" s="28" t="str">
        <f>Tabela1[[#This Row],[PEDIDO]]&amp;Tabela1[[#This Row],[PRODUTO]]</f>
        <v/>
      </c>
      <c r="AZ2954" s="44">
        <f>IF(AF2954="",0,IF(ISTEXT(AF2954),H2954*VALUE(SUBSTITUTE(AF2954,"%",""))/100,H2954*AF2954))-Tabela1[[#This Row],[PRONTO ACABADO2]]</f>
        <v>0</v>
      </c>
      <c r="BA2954" s="44">
        <f>IF(AG2954="",0,IF(ISTEXT(AG2954),H2954*VALUE(SUBSTITUTE(AG2954,"%",""))/100,H2954*AG2954))-Tabela1[[#This Row],[PESO EXPEDIDO2]]</f>
        <v>0</v>
      </c>
      <c r="BB2954" s="44">
        <f t="shared" si="394"/>
        <v>0</v>
      </c>
      <c r="BC2954" s="44">
        <f t="shared" si="395"/>
        <v>0</v>
      </c>
      <c r="BD2954" s="44"/>
    </row>
    <row r="2955" spans="1:56" ht="15.75" hidden="1" customHeight="1" x14ac:dyDescent="0.25">
      <c r="A2955" s="6"/>
      <c r="B2955" s="22"/>
      <c r="C2955" s="7"/>
      <c r="D2955" s="46"/>
      <c r="E2955" s="7"/>
      <c r="F2955" s="7"/>
      <c r="G2955" s="44"/>
      <c r="H2955" s="41">
        <f>Tabela1[[#This Row],[PESO UNI]]*Tabela1[[#This Row],[QTE]]</f>
        <v>0</v>
      </c>
      <c r="I2955" s="7"/>
      <c r="J2955" s="8"/>
      <c r="K2955" s="8"/>
      <c r="L2955" s="9"/>
      <c r="M2955" s="10"/>
      <c r="N2955" s="8"/>
      <c r="O2955" s="12"/>
      <c r="P2955" s="13"/>
      <c r="Q2955" s="14">
        <f>Tabela1[[#This Row],[QTDE/ Fabricação]]-Tabela1[[#This Row],[QTE]]</f>
        <v>0</v>
      </c>
      <c r="R2955" s="19">
        <f t="shared" si="390"/>
        <v>0</v>
      </c>
      <c r="S2955" s="19">
        <f t="shared" si="389"/>
        <v>0</v>
      </c>
      <c r="T2955" s="20">
        <f t="shared" si="391"/>
        <v>0</v>
      </c>
      <c r="U2955" s="17">
        <f>IFERROR(SUMIF('LISTA DE EMBARQUE'!B:B,MICRO!E:E,'LISTA DE EMBARQUE'!G:G),"")</f>
        <v>0</v>
      </c>
      <c r="V2955" s="12" t="str">
        <f>IFERROR(VLOOKUP(Tabela1[[#This Row],[COD.MDE]],'LISTA DE EMBARQUE'!B:L,11,0),"")</f>
        <v/>
      </c>
      <c r="W2955" s="13" t="str">
        <f>IFERROR(COUNTIF(#REF!,Tabela1[[#This Row],[Colunas5]]),"")</f>
        <v/>
      </c>
      <c r="X2955" s="14">
        <f>Tabela1[[#This Row],[QIANTIDADE EXPEDIDA]]*Tabela1[[#This Row],[PESO UNI]]</f>
        <v>0</v>
      </c>
      <c r="Y2955" s="14">
        <f t="shared" si="392"/>
        <v>0</v>
      </c>
      <c r="Z2955" s="21">
        <f>Tabela1[[#This Row],[PESO TOTAL]]-Tabela1[[#This Row],[Peso Expedido]]</f>
        <v>0</v>
      </c>
      <c r="AA2955" s="18"/>
      <c r="AB2955" s="40" t="s">
        <v>3204</v>
      </c>
      <c r="AC2955" s="40"/>
      <c r="AD2955" s="40"/>
      <c r="AE2955" s="40"/>
      <c r="AF2955" s="40"/>
      <c r="AG2955" s="40"/>
      <c r="AH2955" s="40"/>
      <c r="AI2955" s="40" t="str">
        <f t="shared" si="388"/>
        <v>ok</v>
      </c>
      <c r="AJ2955"/>
      <c r="AK2955" t="str">
        <f>Tabela1[[#This Row],[Coluna1]]&amp;Tabela1[[#This Row],[PEDIDO]]</f>
        <v/>
      </c>
      <c r="AL2955"/>
      <c r="AM2955"/>
      <c r="AN2955"/>
      <c r="AO2955" t="str">
        <f t="shared" si="393"/>
        <v>/</v>
      </c>
      <c r="AP2955" t="str">
        <f>Tabela1[[#This Row],[TAG]]&amp;Tabela1[[#This Row],[PEDIDO]]&amp;Tabela1[[#This Row],[PRODUTO]]</f>
        <v/>
      </c>
      <c r="AQ2955" s="23" t="str">
        <f>Tabela1[[#This Row],[PRODUTO]]&amp;Tabela1[[#This Row],[TAG]]</f>
        <v/>
      </c>
      <c r="AR2955" s="183">
        <f>Tabela1[[#This Row],[PESO TOTAL]]*Tabela1[[#This Row],[MATÉRIA PRIMA]]</f>
        <v>0</v>
      </c>
      <c r="AS2955" s="28">
        <f>Tabela1[[#This Row],[PESO TOTAL]]*Tabela1[[#This Row],[PREPARAÇÃO ]]</f>
        <v>0</v>
      </c>
      <c r="AT2955" s="28">
        <f>Tabela1[[#This Row],[PESO TOTAL]]*Tabela1[[#This Row],[CALDEIRARIA]]</f>
        <v>0</v>
      </c>
      <c r="AU2955" s="28">
        <f>Tabela1[[#This Row],[PESO TOTAL]]*Tabela1[[#This Row],[SOLDA]]</f>
        <v>0</v>
      </c>
      <c r="AV2955" s="28">
        <f>Tabela1[[#This Row],[PESO TOTAL]]*Tabela1[[#This Row],[ACABAMENTO]]</f>
        <v>0</v>
      </c>
      <c r="AW2955" s="28">
        <f>Tabela1[[#This Row],[PESO TOTAL]]*Tabela1[[#This Row],[PRONTO ACABADO]]</f>
        <v>0</v>
      </c>
      <c r="AX2955" s="28">
        <f>Tabela1[[#This Row],[PESO TOTAL]]*Tabela1[[#This Row],[EXPEDIÇÃO ]]</f>
        <v>0</v>
      </c>
      <c r="AY2955" s="28" t="str">
        <f>Tabela1[[#This Row],[PEDIDO]]&amp;Tabela1[[#This Row],[PRODUTO]]</f>
        <v/>
      </c>
      <c r="AZ2955" s="44">
        <f>IF(AF2955="",0,IF(ISTEXT(AF2955),H2955*VALUE(SUBSTITUTE(AF2955,"%",""))/100,H2955*AF2955))-Tabela1[[#This Row],[PRONTO ACABADO2]]</f>
        <v>0</v>
      </c>
      <c r="BA2955" s="44">
        <f>IF(AG2955="",0,IF(ISTEXT(AG2955),H2955*VALUE(SUBSTITUTE(AG2955,"%",""))/100,H2955*AG2955))-Tabela1[[#This Row],[PESO EXPEDIDO2]]</f>
        <v>0</v>
      </c>
      <c r="BB2955" s="44">
        <f t="shared" si="394"/>
        <v>0</v>
      </c>
      <c r="BC2955" s="44">
        <f t="shared" si="395"/>
        <v>0</v>
      </c>
      <c r="BD2955" s="44"/>
    </row>
    <row r="2956" spans="1:56" ht="15.75" hidden="1" customHeight="1" x14ac:dyDescent="0.25">
      <c r="A2956" s="6"/>
      <c r="B2956" s="22"/>
      <c r="C2956" s="7"/>
      <c r="D2956" s="46"/>
      <c r="E2956" s="7"/>
      <c r="F2956" s="7"/>
      <c r="G2956" s="44"/>
      <c r="H2956" s="41">
        <f>Tabela1[[#This Row],[PESO UNI]]*Tabela1[[#This Row],[QTE]]</f>
        <v>0</v>
      </c>
      <c r="I2956" s="7"/>
      <c r="J2956" s="8"/>
      <c r="K2956" s="8"/>
      <c r="L2956" s="9"/>
      <c r="M2956" s="10"/>
      <c r="N2956" s="8"/>
      <c r="O2956" s="12"/>
      <c r="P2956" s="13"/>
      <c r="Q2956" s="14">
        <f>Tabela1[[#This Row],[QTDE/ Fabricação]]-Tabela1[[#This Row],[QTE]]</f>
        <v>0</v>
      </c>
      <c r="R2956" s="19">
        <f t="shared" si="390"/>
        <v>0</v>
      </c>
      <c r="S2956" s="19">
        <f t="shared" si="389"/>
        <v>0</v>
      </c>
      <c r="T2956" s="20">
        <f t="shared" si="391"/>
        <v>0</v>
      </c>
      <c r="U2956" s="17">
        <f>IFERROR(SUMIF('LISTA DE EMBARQUE'!B:B,MICRO!E:E,'LISTA DE EMBARQUE'!G:G),"")</f>
        <v>0</v>
      </c>
      <c r="V2956" s="12" t="str">
        <f>IFERROR(VLOOKUP(Tabela1[[#This Row],[COD.MDE]],'LISTA DE EMBARQUE'!B:L,11,0),"")</f>
        <v/>
      </c>
      <c r="W2956" s="13" t="str">
        <f>IFERROR(COUNTIF(#REF!,Tabela1[[#This Row],[Colunas5]]),"")</f>
        <v/>
      </c>
      <c r="X2956" s="14">
        <f>Tabela1[[#This Row],[QIANTIDADE EXPEDIDA]]*Tabela1[[#This Row],[PESO UNI]]</f>
        <v>0</v>
      </c>
      <c r="Y2956" s="14">
        <f t="shared" si="392"/>
        <v>0</v>
      </c>
      <c r="Z2956" s="21">
        <f>Tabela1[[#This Row],[PESO TOTAL]]-Tabela1[[#This Row],[Peso Expedido]]</f>
        <v>0</v>
      </c>
      <c r="AA2956" s="18"/>
      <c r="AB2956" s="40" t="s">
        <v>3204</v>
      </c>
      <c r="AC2956" s="40"/>
      <c r="AD2956" s="40"/>
      <c r="AE2956" s="40"/>
      <c r="AF2956" s="40"/>
      <c r="AG2956" s="40"/>
      <c r="AH2956" s="40"/>
      <c r="AI2956" s="40" t="str">
        <f t="shared" si="388"/>
        <v>ok</v>
      </c>
      <c r="AJ2956"/>
      <c r="AK2956" t="str">
        <f>Tabela1[[#This Row],[Coluna1]]&amp;Tabela1[[#This Row],[PEDIDO]]</f>
        <v/>
      </c>
      <c r="AL2956"/>
      <c r="AM2956"/>
      <c r="AN2956"/>
      <c r="AO2956" t="str">
        <f t="shared" si="393"/>
        <v>/</v>
      </c>
      <c r="AP2956" t="str">
        <f>Tabela1[[#This Row],[TAG]]&amp;Tabela1[[#This Row],[PEDIDO]]&amp;Tabela1[[#This Row],[PRODUTO]]</f>
        <v/>
      </c>
      <c r="AQ2956" s="23" t="str">
        <f>Tabela1[[#This Row],[PRODUTO]]&amp;Tabela1[[#This Row],[TAG]]</f>
        <v/>
      </c>
      <c r="AR2956" s="183">
        <f>Tabela1[[#This Row],[PESO TOTAL]]*Tabela1[[#This Row],[MATÉRIA PRIMA]]</f>
        <v>0</v>
      </c>
      <c r="AS2956" s="28">
        <f>Tabela1[[#This Row],[PESO TOTAL]]*Tabela1[[#This Row],[PREPARAÇÃO ]]</f>
        <v>0</v>
      </c>
      <c r="AT2956" s="28">
        <f>Tabela1[[#This Row],[PESO TOTAL]]*Tabela1[[#This Row],[CALDEIRARIA]]</f>
        <v>0</v>
      </c>
      <c r="AU2956" s="28">
        <f>Tabela1[[#This Row],[PESO TOTAL]]*Tabela1[[#This Row],[SOLDA]]</f>
        <v>0</v>
      </c>
      <c r="AV2956" s="28">
        <f>Tabela1[[#This Row],[PESO TOTAL]]*Tabela1[[#This Row],[ACABAMENTO]]</f>
        <v>0</v>
      </c>
      <c r="AW2956" s="28">
        <f>Tabela1[[#This Row],[PESO TOTAL]]*Tabela1[[#This Row],[PRONTO ACABADO]]</f>
        <v>0</v>
      </c>
      <c r="AX2956" s="28">
        <f>Tabela1[[#This Row],[PESO TOTAL]]*Tabela1[[#This Row],[EXPEDIÇÃO ]]</f>
        <v>0</v>
      </c>
      <c r="AY2956" s="28" t="str">
        <f>Tabela1[[#This Row],[PEDIDO]]&amp;Tabela1[[#This Row],[PRODUTO]]</f>
        <v/>
      </c>
      <c r="AZ2956" s="44">
        <f>IF(AF2956="",0,IF(ISTEXT(AF2956),H2956*VALUE(SUBSTITUTE(AF2956,"%",""))/100,H2956*AF2956))-Tabela1[[#This Row],[PRONTO ACABADO2]]</f>
        <v>0</v>
      </c>
      <c r="BA2956" s="44">
        <f>IF(AG2956="",0,IF(ISTEXT(AG2956),H2956*VALUE(SUBSTITUTE(AG2956,"%",""))/100,H2956*AG2956))-Tabela1[[#This Row],[PESO EXPEDIDO2]]</f>
        <v>0</v>
      </c>
      <c r="BB2956" s="44">
        <f t="shared" si="394"/>
        <v>0</v>
      </c>
      <c r="BC2956" s="44">
        <f t="shared" si="395"/>
        <v>0</v>
      </c>
      <c r="BD2956" s="44"/>
    </row>
    <row r="2957" spans="1:56" ht="15.75" hidden="1" customHeight="1" x14ac:dyDescent="0.25">
      <c r="A2957" s="6"/>
      <c r="B2957" s="22"/>
      <c r="C2957" s="7"/>
      <c r="D2957" s="46"/>
      <c r="E2957" s="7"/>
      <c r="F2957" s="7"/>
      <c r="G2957" s="44"/>
      <c r="H2957" s="41">
        <f>Tabela1[[#This Row],[PESO UNI]]*Tabela1[[#This Row],[QTE]]</f>
        <v>0</v>
      </c>
      <c r="I2957" s="7"/>
      <c r="J2957" s="8"/>
      <c r="K2957" s="8"/>
      <c r="L2957" s="9"/>
      <c r="M2957" s="10"/>
      <c r="N2957" s="8"/>
      <c r="O2957" s="12"/>
      <c r="P2957" s="13"/>
      <c r="Q2957" s="14">
        <f>Tabela1[[#This Row],[QTDE/ Fabricação]]-Tabela1[[#This Row],[QTE]]</f>
        <v>0</v>
      </c>
      <c r="R2957" s="19">
        <f t="shared" si="390"/>
        <v>0</v>
      </c>
      <c r="S2957" s="19">
        <f t="shared" si="389"/>
        <v>0</v>
      </c>
      <c r="T2957" s="20">
        <f t="shared" si="391"/>
        <v>0</v>
      </c>
      <c r="U2957" s="17">
        <f>IFERROR(SUMIF('LISTA DE EMBARQUE'!B:B,MICRO!E:E,'LISTA DE EMBARQUE'!G:G),"")</f>
        <v>0</v>
      </c>
      <c r="V2957" s="12" t="str">
        <f>IFERROR(VLOOKUP(Tabela1[[#This Row],[COD.MDE]],'LISTA DE EMBARQUE'!B:L,11,0),"")</f>
        <v/>
      </c>
      <c r="W2957" s="13" t="str">
        <f>IFERROR(COUNTIF(#REF!,Tabela1[[#This Row],[Colunas5]]),"")</f>
        <v/>
      </c>
      <c r="X2957" s="14">
        <f>Tabela1[[#This Row],[QIANTIDADE EXPEDIDA]]*Tabela1[[#This Row],[PESO UNI]]</f>
        <v>0</v>
      </c>
      <c r="Y2957" s="14">
        <f t="shared" si="392"/>
        <v>0</v>
      </c>
      <c r="Z2957" s="21">
        <f>Tabela1[[#This Row],[PESO TOTAL]]-Tabela1[[#This Row],[Peso Expedido]]</f>
        <v>0</v>
      </c>
      <c r="AA2957" s="18"/>
      <c r="AB2957" s="40" t="s">
        <v>3204</v>
      </c>
      <c r="AC2957" s="40"/>
      <c r="AD2957" s="40"/>
      <c r="AE2957" s="40"/>
      <c r="AF2957" s="40"/>
      <c r="AG2957" s="40"/>
      <c r="AH2957" s="40"/>
      <c r="AI2957" s="40" t="str">
        <f t="shared" si="388"/>
        <v>ok</v>
      </c>
      <c r="AJ2957"/>
      <c r="AK2957" t="str">
        <f>Tabela1[[#This Row],[Coluna1]]&amp;Tabela1[[#This Row],[PEDIDO]]</f>
        <v/>
      </c>
      <c r="AL2957"/>
      <c r="AM2957"/>
      <c r="AN2957"/>
      <c r="AO2957" t="str">
        <f t="shared" si="393"/>
        <v>/</v>
      </c>
      <c r="AP2957" t="str">
        <f>Tabela1[[#This Row],[TAG]]&amp;Tabela1[[#This Row],[PEDIDO]]&amp;Tabela1[[#This Row],[PRODUTO]]</f>
        <v/>
      </c>
      <c r="AQ2957" s="23" t="str">
        <f>Tabela1[[#This Row],[PRODUTO]]&amp;Tabela1[[#This Row],[TAG]]</f>
        <v/>
      </c>
      <c r="AR2957" s="183">
        <f>Tabela1[[#This Row],[PESO TOTAL]]*Tabela1[[#This Row],[MATÉRIA PRIMA]]</f>
        <v>0</v>
      </c>
      <c r="AS2957" s="28">
        <f>Tabela1[[#This Row],[PESO TOTAL]]*Tabela1[[#This Row],[PREPARAÇÃO ]]</f>
        <v>0</v>
      </c>
      <c r="AT2957" s="28">
        <f>Tabela1[[#This Row],[PESO TOTAL]]*Tabela1[[#This Row],[CALDEIRARIA]]</f>
        <v>0</v>
      </c>
      <c r="AU2957" s="28">
        <f>Tabela1[[#This Row],[PESO TOTAL]]*Tabela1[[#This Row],[SOLDA]]</f>
        <v>0</v>
      </c>
      <c r="AV2957" s="28">
        <f>Tabela1[[#This Row],[PESO TOTAL]]*Tabela1[[#This Row],[ACABAMENTO]]</f>
        <v>0</v>
      </c>
      <c r="AW2957" s="28">
        <f>Tabela1[[#This Row],[PESO TOTAL]]*Tabela1[[#This Row],[PRONTO ACABADO]]</f>
        <v>0</v>
      </c>
      <c r="AX2957" s="28">
        <f>Tabela1[[#This Row],[PESO TOTAL]]*Tabela1[[#This Row],[EXPEDIÇÃO ]]</f>
        <v>0</v>
      </c>
      <c r="AY2957" s="28" t="str">
        <f>Tabela1[[#This Row],[PEDIDO]]&amp;Tabela1[[#This Row],[PRODUTO]]</f>
        <v/>
      </c>
      <c r="AZ2957" s="44">
        <f>IF(AF2957="",0,IF(ISTEXT(AF2957),H2957*VALUE(SUBSTITUTE(AF2957,"%",""))/100,H2957*AF2957))-Tabela1[[#This Row],[PRONTO ACABADO2]]</f>
        <v>0</v>
      </c>
      <c r="BA2957" s="44">
        <f>IF(AG2957="",0,IF(ISTEXT(AG2957),H2957*VALUE(SUBSTITUTE(AG2957,"%",""))/100,H2957*AG2957))-Tabela1[[#This Row],[PESO EXPEDIDO2]]</f>
        <v>0</v>
      </c>
      <c r="BB2957" s="44">
        <f t="shared" si="394"/>
        <v>0</v>
      </c>
      <c r="BC2957" s="44">
        <f t="shared" si="395"/>
        <v>0</v>
      </c>
      <c r="BD2957" s="44"/>
    </row>
    <row r="2958" spans="1:56" ht="15.75" hidden="1" customHeight="1" x14ac:dyDescent="0.25">
      <c r="A2958" s="6"/>
      <c r="B2958" s="22"/>
      <c r="C2958" s="7"/>
      <c r="D2958" s="46"/>
      <c r="E2958" s="7"/>
      <c r="F2958" s="7"/>
      <c r="G2958" s="44"/>
      <c r="H2958" s="41">
        <f>Tabela1[[#This Row],[PESO UNI]]*Tabela1[[#This Row],[QTE]]</f>
        <v>0</v>
      </c>
      <c r="I2958" s="7"/>
      <c r="J2958" s="8"/>
      <c r="K2958" s="8"/>
      <c r="L2958" s="9"/>
      <c r="M2958" s="10"/>
      <c r="N2958" s="8"/>
      <c r="O2958" s="12"/>
      <c r="P2958" s="13"/>
      <c r="Q2958" s="14">
        <f>Tabela1[[#This Row],[QTDE/ Fabricação]]-Tabela1[[#This Row],[QTE]]</f>
        <v>0</v>
      </c>
      <c r="R2958" s="19">
        <f t="shared" si="390"/>
        <v>0</v>
      </c>
      <c r="S2958" s="19">
        <f t="shared" si="389"/>
        <v>0</v>
      </c>
      <c r="T2958" s="20">
        <f t="shared" si="391"/>
        <v>0</v>
      </c>
      <c r="U2958" s="17">
        <f>IFERROR(SUMIF('LISTA DE EMBARQUE'!B:B,MICRO!E:E,'LISTA DE EMBARQUE'!G:G),"")</f>
        <v>0</v>
      </c>
      <c r="V2958" s="12" t="str">
        <f>IFERROR(VLOOKUP(Tabela1[[#This Row],[COD.MDE]],'LISTA DE EMBARQUE'!B:L,11,0),"")</f>
        <v/>
      </c>
      <c r="W2958" s="13" t="str">
        <f>IFERROR(COUNTIF(#REF!,Tabela1[[#This Row],[Colunas5]]),"")</f>
        <v/>
      </c>
      <c r="X2958" s="14">
        <f>Tabela1[[#This Row],[QIANTIDADE EXPEDIDA]]*Tabela1[[#This Row],[PESO UNI]]</f>
        <v>0</v>
      </c>
      <c r="Y2958" s="14">
        <f t="shared" si="392"/>
        <v>0</v>
      </c>
      <c r="Z2958" s="21">
        <f>Tabela1[[#This Row],[PESO TOTAL]]-Tabela1[[#This Row],[Peso Expedido]]</f>
        <v>0</v>
      </c>
      <c r="AA2958" s="18"/>
      <c r="AB2958" s="40" t="s">
        <v>3204</v>
      </c>
      <c r="AC2958" s="40"/>
      <c r="AD2958" s="40"/>
      <c r="AE2958" s="40"/>
      <c r="AF2958" s="40"/>
      <c r="AG2958" s="40"/>
      <c r="AH2958" s="40"/>
      <c r="AI2958" s="40" t="str">
        <f t="shared" si="388"/>
        <v>ok</v>
      </c>
      <c r="AJ2958"/>
      <c r="AK2958" t="str">
        <f>Tabela1[[#This Row],[Coluna1]]&amp;Tabela1[[#This Row],[PEDIDO]]</f>
        <v/>
      </c>
      <c r="AL2958"/>
      <c r="AM2958"/>
      <c r="AN2958"/>
      <c r="AO2958" t="str">
        <f t="shared" si="393"/>
        <v>/</v>
      </c>
      <c r="AP2958" t="str">
        <f>Tabela1[[#This Row],[TAG]]&amp;Tabela1[[#This Row],[PEDIDO]]&amp;Tabela1[[#This Row],[PRODUTO]]</f>
        <v/>
      </c>
      <c r="AQ2958" s="23" t="str">
        <f>Tabela1[[#This Row],[PRODUTO]]&amp;Tabela1[[#This Row],[TAG]]</f>
        <v/>
      </c>
      <c r="AR2958" s="183">
        <f>Tabela1[[#This Row],[PESO TOTAL]]*Tabela1[[#This Row],[MATÉRIA PRIMA]]</f>
        <v>0</v>
      </c>
      <c r="AS2958" s="28">
        <f>Tabela1[[#This Row],[PESO TOTAL]]*Tabela1[[#This Row],[PREPARAÇÃO ]]</f>
        <v>0</v>
      </c>
      <c r="AT2958" s="28">
        <f>Tabela1[[#This Row],[PESO TOTAL]]*Tabela1[[#This Row],[CALDEIRARIA]]</f>
        <v>0</v>
      </c>
      <c r="AU2958" s="28">
        <f>Tabela1[[#This Row],[PESO TOTAL]]*Tabela1[[#This Row],[SOLDA]]</f>
        <v>0</v>
      </c>
      <c r="AV2958" s="28">
        <f>Tabela1[[#This Row],[PESO TOTAL]]*Tabela1[[#This Row],[ACABAMENTO]]</f>
        <v>0</v>
      </c>
      <c r="AW2958" s="28">
        <f>Tabela1[[#This Row],[PESO TOTAL]]*Tabela1[[#This Row],[PRONTO ACABADO]]</f>
        <v>0</v>
      </c>
      <c r="AX2958" s="28">
        <f>Tabela1[[#This Row],[PESO TOTAL]]*Tabela1[[#This Row],[EXPEDIÇÃO ]]</f>
        <v>0</v>
      </c>
      <c r="AY2958" s="28" t="str">
        <f>Tabela1[[#This Row],[PEDIDO]]&amp;Tabela1[[#This Row],[PRODUTO]]</f>
        <v/>
      </c>
      <c r="AZ2958" s="44">
        <f>IF(AF2958="",0,IF(ISTEXT(AF2958),H2958*VALUE(SUBSTITUTE(AF2958,"%",""))/100,H2958*AF2958))-Tabela1[[#This Row],[PRONTO ACABADO2]]</f>
        <v>0</v>
      </c>
      <c r="BA2958" s="44">
        <f>IF(AG2958="",0,IF(ISTEXT(AG2958),H2958*VALUE(SUBSTITUTE(AG2958,"%",""))/100,H2958*AG2958))-Tabela1[[#This Row],[PESO EXPEDIDO2]]</f>
        <v>0</v>
      </c>
      <c r="BB2958" s="44">
        <f t="shared" si="394"/>
        <v>0</v>
      </c>
      <c r="BC2958" s="44">
        <f t="shared" si="395"/>
        <v>0</v>
      </c>
      <c r="BD2958" s="44"/>
    </row>
    <row r="2959" spans="1:56" ht="15.75" hidden="1" customHeight="1" x14ac:dyDescent="0.25">
      <c r="A2959" s="6"/>
      <c r="B2959" s="22"/>
      <c r="C2959" s="7"/>
      <c r="D2959" s="46"/>
      <c r="E2959" s="7"/>
      <c r="F2959" s="7"/>
      <c r="G2959" s="44"/>
      <c r="H2959" s="41">
        <f>Tabela1[[#This Row],[PESO UNI]]*Tabela1[[#This Row],[QTE]]</f>
        <v>0</v>
      </c>
      <c r="I2959" s="7"/>
      <c r="J2959" s="8"/>
      <c r="K2959" s="8"/>
      <c r="L2959" s="9"/>
      <c r="M2959" s="10"/>
      <c r="N2959" s="8"/>
      <c r="O2959" s="12"/>
      <c r="P2959" s="13"/>
      <c r="Q2959" s="14">
        <f>Tabela1[[#This Row],[QTDE/ Fabricação]]-Tabela1[[#This Row],[QTE]]</f>
        <v>0</v>
      </c>
      <c r="R2959" s="19">
        <f t="shared" si="390"/>
        <v>0</v>
      </c>
      <c r="S2959" s="19">
        <f t="shared" si="389"/>
        <v>0</v>
      </c>
      <c r="T2959" s="20">
        <f t="shared" si="391"/>
        <v>0</v>
      </c>
      <c r="U2959" s="17">
        <f>IFERROR(SUMIF('LISTA DE EMBARQUE'!B:B,MICRO!E:E,'LISTA DE EMBARQUE'!G:G),"")</f>
        <v>0</v>
      </c>
      <c r="V2959" s="12" t="str">
        <f>IFERROR(VLOOKUP(Tabela1[[#This Row],[COD.MDE]],'LISTA DE EMBARQUE'!B:L,11,0),"")</f>
        <v/>
      </c>
      <c r="W2959" s="13" t="str">
        <f>IFERROR(COUNTIF(#REF!,Tabela1[[#This Row],[Colunas5]]),"")</f>
        <v/>
      </c>
      <c r="X2959" s="14">
        <f>Tabela1[[#This Row],[QIANTIDADE EXPEDIDA]]*Tabela1[[#This Row],[PESO UNI]]</f>
        <v>0</v>
      </c>
      <c r="Y2959" s="14">
        <f t="shared" si="392"/>
        <v>0</v>
      </c>
      <c r="Z2959" s="21">
        <f>Tabela1[[#This Row],[PESO TOTAL]]-Tabela1[[#This Row],[Peso Expedido]]</f>
        <v>0</v>
      </c>
      <c r="AA2959" s="18"/>
      <c r="AB2959" s="40" t="s">
        <v>3204</v>
      </c>
      <c r="AC2959" s="40"/>
      <c r="AD2959" s="40"/>
      <c r="AE2959" s="40"/>
      <c r="AF2959" s="40"/>
      <c r="AG2959" s="40"/>
      <c r="AH2959" s="40"/>
      <c r="AI2959" s="40" t="str">
        <f t="shared" si="388"/>
        <v>ok</v>
      </c>
      <c r="AJ2959"/>
      <c r="AK2959" t="str">
        <f>Tabela1[[#This Row],[Coluna1]]&amp;Tabela1[[#This Row],[PEDIDO]]</f>
        <v/>
      </c>
      <c r="AL2959"/>
      <c r="AM2959"/>
      <c r="AN2959"/>
      <c r="AO2959" t="str">
        <f t="shared" si="393"/>
        <v>/</v>
      </c>
      <c r="AP2959" t="str">
        <f>Tabela1[[#This Row],[TAG]]&amp;Tabela1[[#This Row],[PEDIDO]]&amp;Tabela1[[#This Row],[PRODUTO]]</f>
        <v/>
      </c>
      <c r="AQ2959" s="23" t="str">
        <f>Tabela1[[#This Row],[PRODUTO]]&amp;Tabela1[[#This Row],[TAG]]</f>
        <v/>
      </c>
      <c r="AR2959" s="183">
        <f>Tabela1[[#This Row],[PESO TOTAL]]*Tabela1[[#This Row],[MATÉRIA PRIMA]]</f>
        <v>0</v>
      </c>
      <c r="AS2959" s="28">
        <f>Tabela1[[#This Row],[PESO TOTAL]]*Tabela1[[#This Row],[PREPARAÇÃO ]]</f>
        <v>0</v>
      </c>
      <c r="AT2959" s="28">
        <f>Tabela1[[#This Row],[PESO TOTAL]]*Tabela1[[#This Row],[CALDEIRARIA]]</f>
        <v>0</v>
      </c>
      <c r="AU2959" s="28">
        <f>Tabela1[[#This Row],[PESO TOTAL]]*Tabela1[[#This Row],[SOLDA]]</f>
        <v>0</v>
      </c>
      <c r="AV2959" s="28">
        <f>Tabela1[[#This Row],[PESO TOTAL]]*Tabela1[[#This Row],[ACABAMENTO]]</f>
        <v>0</v>
      </c>
      <c r="AW2959" s="28">
        <f>Tabela1[[#This Row],[PESO TOTAL]]*Tabela1[[#This Row],[PRONTO ACABADO]]</f>
        <v>0</v>
      </c>
      <c r="AX2959" s="28">
        <f>Tabela1[[#This Row],[PESO TOTAL]]*Tabela1[[#This Row],[EXPEDIÇÃO ]]</f>
        <v>0</v>
      </c>
      <c r="AY2959" s="28" t="str">
        <f>Tabela1[[#This Row],[PEDIDO]]&amp;Tabela1[[#This Row],[PRODUTO]]</f>
        <v/>
      </c>
      <c r="AZ2959" s="44">
        <f>IF(AF2959="",0,IF(ISTEXT(AF2959),H2959*VALUE(SUBSTITUTE(AF2959,"%",""))/100,H2959*AF2959))-Tabela1[[#This Row],[PRONTO ACABADO2]]</f>
        <v>0</v>
      </c>
      <c r="BA2959" s="44">
        <f>IF(AG2959="",0,IF(ISTEXT(AG2959),H2959*VALUE(SUBSTITUTE(AG2959,"%",""))/100,H2959*AG2959))-Tabela1[[#This Row],[PESO EXPEDIDO2]]</f>
        <v>0</v>
      </c>
      <c r="BB2959" s="44">
        <f t="shared" si="394"/>
        <v>0</v>
      </c>
      <c r="BC2959" s="44">
        <f t="shared" si="395"/>
        <v>0</v>
      </c>
      <c r="BD2959" s="44"/>
    </row>
    <row r="2960" spans="1:56" ht="15.75" hidden="1" customHeight="1" x14ac:dyDescent="0.25">
      <c r="A2960" s="6"/>
      <c r="B2960" s="22"/>
      <c r="C2960" s="7"/>
      <c r="D2960" s="46"/>
      <c r="E2960" s="7"/>
      <c r="F2960" s="7"/>
      <c r="G2960" s="44"/>
      <c r="H2960" s="41">
        <f>Tabela1[[#This Row],[PESO UNI]]*Tabela1[[#This Row],[QTE]]</f>
        <v>0</v>
      </c>
      <c r="I2960" s="7"/>
      <c r="J2960" s="8"/>
      <c r="K2960" s="8"/>
      <c r="L2960" s="9"/>
      <c r="M2960" s="10"/>
      <c r="N2960" s="8"/>
      <c r="O2960" s="12"/>
      <c r="P2960" s="13"/>
      <c r="Q2960" s="14">
        <f>Tabela1[[#This Row],[QTDE/ Fabricação]]-Tabela1[[#This Row],[QTE]]</f>
        <v>0</v>
      </c>
      <c r="R2960" s="19">
        <f t="shared" si="390"/>
        <v>0</v>
      </c>
      <c r="S2960" s="19">
        <f t="shared" si="389"/>
        <v>0</v>
      </c>
      <c r="T2960" s="20">
        <f t="shared" si="391"/>
        <v>0</v>
      </c>
      <c r="U2960" s="17">
        <f>IFERROR(SUMIF('LISTA DE EMBARQUE'!B:B,MICRO!E:E,'LISTA DE EMBARQUE'!G:G),"")</f>
        <v>0</v>
      </c>
      <c r="V2960" s="12" t="str">
        <f>IFERROR(VLOOKUP(Tabela1[[#This Row],[COD.MDE]],'LISTA DE EMBARQUE'!B:L,11,0),"")</f>
        <v/>
      </c>
      <c r="W2960" s="13" t="str">
        <f>IFERROR(COUNTIF(#REF!,Tabela1[[#This Row],[Colunas5]]),"")</f>
        <v/>
      </c>
      <c r="X2960" s="14">
        <f>Tabela1[[#This Row],[QIANTIDADE EXPEDIDA]]*Tabela1[[#This Row],[PESO UNI]]</f>
        <v>0</v>
      </c>
      <c r="Y2960" s="14">
        <f t="shared" si="392"/>
        <v>0</v>
      </c>
      <c r="Z2960" s="21">
        <f>Tabela1[[#This Row],[PESO TOTAL]]-Tabela1[[#This Row],[Peso Expedido]]</f>
        <v>0</v>
      </c>
      <c r="AA2960" s="18"/>
      <c r="AB2960" s="40" t="s">
        <v>3204</v>
      </c>
      <c r="AC2960" s="40"/>
      <c r="AD2960" s="40"/>
      <c r="AE2960" s="40"/>
      <c r="AF2960" s="40"/>
      <c r="AG2960" s="40"/>
      <c r="AH2960" s="40"/>
      <c r="AI2960" s="40" t="str">
        <f t="shared" si="388"/>
        <v>ok</v>
      </c>
      <c r="AJ2960"/>
      <c r="AK2960" t="str">
        <f>Tabela1[[#This Row],[Coluna1]]&amp;Tabela1[[#This Row],[PEDIDO]]</f>
        <v/>
      </c>
      <c r="AL2960"/>
      <c r="AM2960"/>
      <c r="AN2960"/>
      <c r="AO2960" t="str">
        <f t="shared" si="393"/>
        <v>/</v>
      </c>
      <c r="AP2960" t="str">
        <f>Tabela1[[#This Row],[TAG]]&amp;Tabela1[[#This Row],[PEDIDO]]&amp;Tabela1[[#This Row],[PRODUTO]]</f>
        <v/>
      </c>
      <c r="AQ2960" s="23" t="str">
        <f>Tabela1[[#This Row],[PRODUTO]]&amp;Tabela1[[#This Row],[TAG]]</f>
        <v/>
      </c>
      <c r="AR2960" s="183">
        <f>Tabela1[[#This Row],[PESO TOTAL]]*Tabela1[[#This Row],[MATÉRIA PRIMA]]</f>
        <v>0</v>
      </c>
      <c r="AS2960" s="28">
        <f>Tabela1[[#This Row],[PESO TOTAL]]*Tabela1[[#This Row],[PREPARAÇÃO ]]</f>
        <v>0</v>
      </c>
      <c r="AT2960" s="28">
        <f>Tabela1[[#This Row],[PESO TOTAL]]*Tabela1[[#This Row],[CALDEIRARIA]]</f>
        <v>0</v>
      </c>
      <c r="AU2960" s="28">
        <f>Tabela1[[#This Row],[PESO TOTAL]]*Tabela1[[#This Row],[SOLDA]]</f>
        <v>0</v>
      </c>
      <c r="AV2960" s="28">
        <f>Tabela1[[#This Row],[PESO TOTAL]]*Tabela1[[#This Row],[ACABAMENTO]]</f>
        <v>0</v>
      </c>
      <c r="AW2960" s="28">
        <f>Tabela1[[#This Row],[PESO TOTAL]]*Tabela1[[#This Row],[PRONTO ACABADO]]</f>
        <v>0</v>
      </c>
      <c r="AX2960" s="28">
        <f>Tabela1[[#This Row],[PESO TOTAL]]*Tabela1[[#This Row],[EXPEDIÇÃO ]]</f>
        <v>0</v>
      </c>
      <c r="AY2960" s="28" t="str">
        <f>Tabela1[[#This Row],[PEDIDO]]&amp;Tabela1[[#This Row],[PRODUTO]]</f>
        <v/>
      </c>
      <c r="AZ2960" s="44">
        <f>IF(AF2960="",0,IF(ISTEXT(AF2960),H2960*VALUE(SUBSTITUTE(AF2960,"%",""))/100,H2960*AF2960))-Tabela1[[#This Row],[PRONTO ACABADO2]]</f>
        <v>0</v>
      </c>
      <c r="BA2960" s="44">
        <f>IF(AG2960="",0,IF(ISTEXT(AG2960),H2960*VALUE(SUBSTITUTE(AG2960,"%",""))/100,H2960*AG2960))-Tabela1[[#This Row],[PESO EXPEDIDO2]]</f>
        <v>0</v>
      </c>
      <c r="BB2960" s="44">
        <f t="shared" si="394"/>
        <v>0</v>
      </c>
      <c r="BC2960" s="44">
        <f t="shared" si="395"/>
        <v>0</v>
      </c>
      <c r="BD2960" s="44"/>
    </row>
    <row r="2961" spans="1:56" ht="15.75" hidden="1" customHeight="1" x14ac:dyDescent="0.25">
      <c r="A2961" s="6"/>
      <c r="B2961" s="22"/>
      <c r="C2961" s="7"/>
      <c r="D2961" s="46"/>
      <c r="E2961" s="7"/>
      <c r="F2961" s="7"/>
      <c r="G2961" s="44"/>
      <c r="H2961" s="41">
        <f>Tabela1[[#This Row],[PESO UNI]]*Tabela1[[#This Row],[QTE]]</f>
        <v>0</v>
      </c>
      <c r="I2961" s="7"/>
      <c r="J2961" s="8"/>
      <c r="K2961" s="8"/>
      <c r="L2961" s="9"/>
      <c r="M2961" s="10"/>
      <c r="N2961" s="8"/>
      <c r="O2961" s="12"/>
      <c r="P2961" s="13"/>
      <c r="Q2961" s="14">
        <f>Tabela1[[#This Row],[QTDE/ Fabricação]]-Tabela1[[#This Row],[QTE]]</f>
        <v>0</v>
      </c>
      <c r="R2961" s="19">
        <f t="shared" si="390"/>
        <v>0</v>
      </c>
      <c r="S2961" s="19">
        <f t="shared" si="389"/>
        <v>0</v>
      </c>
      <c r="T2961" s="20">
        <f t="shared" si="391"/>
        <v>0</v>
      </c>
      <c r="U2961" s="17">
        <f>IFERROR(SUMIF('LISTA DE EMBARQUE'!B:B,MICRO!E:E,'LISTA DE EMBARQUE'!G:G),"")</f>
        <v>0</v>
      </c>
      <c r="V2961" s="12" t="str">
        <f>IFERROR(VLOOKUP(Tabela1[[#This Row],[COD.MDE]],'LISTA DE EMBARQUE'!B:L,11,0),"")</f>
        <v/>
      </c>
      <c r="W2961" s="13" t="str">
        <f>IFERROR(COUNTIF(#REF!,Tabela1[[#This Row],[Colunas5]]),"")</f>
        <v/>
      </c>
      <c r="X2961" s="14">
        <f>Tabela1[[#This Row],[QIANTIDADE EXPEDIDA]]*Tabela1[[#This Row],[PESO UNI]]</f>
        <v>0</v>
      </c>
      <c r="Y2961" s="14">
        <f t="shared" si="392"/>
        <v>0</v>
      </c>
      <c r="Z2961" s="21">
        <f>Tabela1[[#This Row],[PESO TOTAL]]-Tabela1[[#This Row],[Peso Expedido]]</f>
        <v>0</v>
      </c>
      <c r="AA2961" s="18"/>
      <c r="AB2961" s="40" t="s">
        <v>3204</v>
      </c>
      <c r="AC2961" s="40"/>
      <c r="AD2961" s="40"/>
      <c r="AE2961" s="40"/>
      <c r="AF2961" s="40"/>
      <c r="AG2961" s="40"/>
      <c r="AH2961" s="40"/>
      <c r="AI2961" s="40" t="str">
        <f t="shared" ref="AI2961:AI3024" si="396">IF(Z2961&lt;=0,"ok","")</f>
        <v>ok</v>
      </c>
      <c r="AJ2961"/>
      <c r="AK2961" t="str">
        <f>Tabela1[[#This Row],[Coluna1]]&amp;Tabela1[[#This Row],[PEDIDO]]</f>
        <v/>
      </c>
      <c r="AL2961"/>
      <c r="AM2961"/>
      <c r="AN2961"/>
      <c r="AO2961" t="str">
        <f t="shared" si="393"/>
        <v>/</v>
      </c>
      <c r="AP2961" t="str">
        <f>Tabela1[[#This Row],[TAG]]&amp;Tabela1[[#This Row],[PEDIDO]]&amp;Tabela1[[#This Row],[PRODUTO]]</f>
        <v/>
      </c>
      <c r="AQ2961" s="23" t="str">
        <f>Tabela1[[#This Row],[PRODUTO]]&amp;Tabela1[[#This Row],[TAG]]</f>
        <v/>
      </c>
      <c r="AR2961" s="183">
        <f>Tabela1[[#This Row],[PESO TOTAL]]*Tabela1[[#This Row],[MATÉRIA PRIMA]]</f>
        <v>0</v>
      </c>
      <c r="AS2961" s="28">
        <f>Tabela1[[#This Row],[PESO TOTAL]]*Tabela1[[#This Row],[PREPARAÇÃO ]]</f>
        <v>0</v>
      </c>
      <c r="AT2961" s="28">
        <f>Tabela1[[#This Row],[PESO TOTAL]]*Tabela1[[#This Row],[CALDEIRARIA]]</f>
        <v>0</v>
      </c>
      <c r="AU2961" s="28">
        <f>Tabela1[[#This Row],[PESO TOTAL]]*Tabela1[[#This Row],[SOLDA]]</f>
        <v>0</v>
      </c>
      <c r="AV2961" s="28">
        <f>Tabela1[[#This Row],[PESO TOTAL]]*Tabela1[[#This Row],[ACABAMENTO]]</f>
        <v>0</v>
      </c>
      <c r="AW2961" s="28">
        <f>Tabela1[[#This Row],[PESO TOTAL]]*Tabela1[[#This Row],[PRONTO ACABADO]]</f>
        <v>0</v>
      </c>
      <c r="AX2961" s="28">
        <f>Tabela1[[#This Row],[PESO TOTAL]]*Tabela1[[#This Row],[EXPEDIÇÃO ]]</f>
        <v>0</v>
      </c>
      <c r="AY2961" s="28" t="str">
        <f>Tabela1[[#This Row],[PEDIDO]]&amp;Tabela1[[#This Row],[PRODUTO]]</f>
        <v/>
      </c>
      <c r="AZ2961" s="44">
        <f>IF(AF2961="",0,IF(ISTEXT(AF2961),H2961*VALUE(SUBSTITUTE(AF2961,"%",""))/100,H2961*AF2961))-Tabela1[[#This Row],[PRONTO ACABADO2]]</f>
        <v>0</v>
      </c>
      <c r="BA2961" s="44">
        <f>IF(AG2961="",0,IF(ISTEXT(AG2961),H2961*VALUE(SUBSTITUTE(AG2961,"%",""))/100,H2961*AG2961))-Tabela1[[#This Row],[PESO EXPEDIDO2]]</f>
        <v>0</v>
      </c>
      <c r="BB2961" s="44">
        <f t="shared" si="394"/>
        <v>0</v>
      </c>
      <c r="BC2961" s="44">
        <f t="shared" si="395"/>
        <v>0</v>
      </c>
      <c r="BD2961" s="44"/>
    </row>
    <row r="2962" spans="1:56" ht="15.75" hidden="1" customHeight="1" x14ac:dyDescent="0.25">
      <c r="A2962" s="6"/>
      <c r="B2962" s="22"/>
      <c r="C2962" s="7"/>
      <c r="D2962" s="46"/>
      <c r="E2962" s="7"/>
      <c r="F2962" s="7"/>
      <c r="G2962" s="44"/>
      <c r="H2962" s="41">
        <f>Tabela1[[#This Row],[PESO UNI]]*Tabela1[[#This Row],[QTE]]</f>
        <v>0</v>
      </c>
      <c r="I2962" s="7"/>
      <c r="J2962" s="8"/>
      <c r="K2962" s="8"/>
      <c r="L2962" s="9"/>
      <c r="M2962" s="10"/>
      <c r="N2962" s="8"/>
      <c r="O2962" s="12"/>
      <c r="P2962" s="13"/>
      <c r="Q2962" s="14">
        <f>Tabela1[[#This Row],[QTDE/ Fabricação]]-Tabela1[[#This Row],[QTE]]</f>
        <v>0</v>
      </c>
      <c r="R2962" s="19">
        <f t="shared" si="390"/>
        <v>0</v>
      </c>
      <c r="S2962" s="19">
        <f t="shared" si="389"/>
        <v>0</v>
      </c>
      <c r="T2962" s="20">
        <f t="shared" si="391"/>
        <v>0</v>
      </c>
      <c r="U2962" s="17">
        <f>IFERROR(SUMIF('LISTA DE EMBARQUE'!B:B,MICRO!E:E,'LISTA DE EMBARQUE'!G:G),"")</f>
        <v>0</v>
      </c>
      <c r="V2962" s="12" t="str">
        <f>IFERROR(VLOOKUP(Tabela1[[#This Row],[COD.MDE]],'LISTA DE EMBARQUE'!B:L,11,0),"")</f>
        <v/>
      </c>
      <c r="W2962" s="13" t="str">
        <f>IFERROR(COUNTIF(#REF!,Tabela1[[#This Row],[Colunas5]]),"")</f>
        <v/>
      </c>
      <c r="X2962" s="14">
        <f>Tabela1[[#This Row],[QIANTIDADE EXPEDIDA]]*Tabela1[[#This Row],[PESO UNI]]</f>
        <v>0</v>
      </c>
      <c r="Y2962" s="14">
        <f t="shared" si="392"/>
        <v>0</v>
      </c>
      <c r="Z2962" s="21">
        <f>Tabela1[[#This Row],[PESO TOTAL]]-Tabela1[[#This Row],[Peso Expedido]]</f>
        <v>0</v>
      </c>
      <c r="AA2962" s="18"/>
      <c r="AB2962" s="40" t="s">
        <v>3204</v>
      </c>
      <c r="AC2962" s="40"/>
      <c r="AD2962" s="40"/>
      <c r="AE2962" s="40"/>
      <c r="AF2962" s="40"/>
      <c r="AG2962" s="40"/>
      <c r="AH2962" s="40"/>
      <c r="AI2962" s="40" t="str">
        <f t="shared" si="396"/>
        <v>ok</v>
      </c>
      <c r="AJ2962"/>
      <c r="AK2962" t="str">
        <f>Tabela1[[#This Row],[Coluna1]]&amp;Tabela1[[#This Row],[PEDIDO]]</f>
        <v/>
      </c>
      <c r="AL2962"/>
      <c r="AM2962"/>
      <c r="AN2962"/>
      <c r="AO2962" t="str">
        <f t="shared" si="393"/>
        <v>/</v>
      </c>
      <c r="AP2962" t="str">
        <f>Tabela1[[#This Row],[TAG]]&amp;Tabela1[[#This Row],[PEDIDO]]&amp;Tabela1[[#This Row],[PRODUTO]]</f>
        <v/>
      </c>
      <c r="AQ2962" s="23" t="str">
        <f>Tabela1[[#This Row],[PRODUTO]]&amp;Tabela1[[#This Row],[TAG]]</f>
        <v/>
      </c>
      <c r="AR2962" s="183">
        <f>Tabela1[[#This Row],[PESO TOTAL]]*Tabela1[[#This Row],[MATÉRIA PRIMA]]</f>
        <v>0</v>
      </c>
      <c r="AS2962" s="28">
        <f>Tabela1[[#This Row],[PESO TOTAL]]*Tabela1[[#This Row],[PREPARAÇÃO ]]</f>
        <v>0</v>
      </c>
      <c r="AT2962" s="28">
        <f>Tabela1[[#This Row],[PESO TOTAL]]*Tabela1[[#This Row],[CALDEIRARIA]]</f>
        <v>0</v>
      </c>
      <c r="AU2962" s="28">
        <f>Tabela1[[#This Row],[PESO TOTAL]]*Tabela1[[#This Row],[SOLDA]]</f>
        <v>0</v>
      </c>
      <c r="AV2962" s="28">
        <f>Tabela1[[#This Row],[PESO TOTAL]]*Tabela1[[#This Row],[ACABAMENTO]]</f>
        <v>0</v>
      </c>
      <c r="AW2962" s="28">
        <f>Tabela1[[#This Row],[PESO TOTAL]]*Tabela1[[#This Row],[PRONTO ACABADO]]</f>
        <v>0</v>
      </c>
      <c r="AX2962" s="28">
        <f>Tabela1[[#This Row],[PESO TOTAL]]*Tabela1[[#This Row],[EXPEDIÇÃO ]]</f>
        <v>0</v>
      </c>
      <c r="AY2962" s="28" t="str">
        <f>Tabela1[[#This Row],[PEDIDO]]&amp;Tabela1[[#This Row],[PRODUTO]]</f>
        <v/>
      </c>
      <c r="AZ2962" s="44">
        <f>IF(AF2962="",0,IF(ISTEXT(AF2962),H2962*VALUE(SUBSTITUTE(AF2962,"%",""))/100,H2962*AF2962))-Tabela1[[#This Row],[PRONTO ACABADO2]]</f>
        <v>0</v>
      </c>
      <c r="BA2962" s="44">
        <f>IF(AG2962="",0,IF(ISTEXT(AG2962),H2962*VALUE(SUBSTITUTE(AG2962,"%",""))/100,H2962*AG2962))-Tabela1[[#This Row],[PESO EXPEDIDO2]]</f>
        <v>0</v>
      </c>
      <c r="BB2962" s="44">
        <f t="shared" si="394"/>
        <v>0</v>
      </c>
      <c r="BC2962" s="44">
        <f t="shared" si="395"/>
        <v>0</v>
      </c>
      <c r="BD2962" s="44"/>
    </row>
    <row r="2963" spans="1:56" ht="15.75" hidden="1" customHeight="1" x14ac:dyDescent="0.25">
      <c r="A2963" s="6"/>
      <c r="B2963" s="22"/>
      <c r="C2963" s="7"/>
      <c r="D2963" s="46"/>
      <c r="E2963" s="7"/>
      <c r="F2963" s="7"/>
      <c r="G2963" s="44"/>
      <c r="H2963" s="41">
        <f>Tabela1[[#This Row],[PESO UNI]]*Tabela1[[#This Row],[QTE]]</f>
        <v>0</v>
      </c>
      <c r="I2963" s="7"/>
      <c r="J2963" s="8"/>
      <c r="K2963" s="8"/>
      <c r="L2963" s="9"/>
      <c r="M2963" s="10"/>
      <c r="N2963" s="8"/>
      <c r="O2963" s="12"/>
      <c r="P2963" s="13"/>
      <c r="Q2963" s="14">
        <f>Tabela1[[#This Row],[QTDE/ Fabricação]]-Tabela1[[#This Row],[QTE]]</f>
        <v>0</v>
      </c>
      <c r="R2963" s="19">
        <f t="shared" si="390"/>
        <v>0</v>
      </c>
      <c r="S2963" s="19">
        <f t="shared" si="389"/>
        <v>0</v>
      </c>
      <c r="T2963" s="20">
        <f t="shared" si="391"/>
        <v>0</v>
      </c>
      <c r="U2963" s="17">
        <f>IFERROR(SUMIF('LISTA DE EMBARQUE'!B:B,MICRO!E:E,'LISTA DE EMBARQUE'!G:G),"")</f>
        <v>0</v>
      </c>
      <c r="V2963" s="12" t="str">
        <f>IFERROR(VLOOKUP(Tabela1[[#This Row],[COD.MDE]],'LISTA DE EMBARQUE'!B:L,11,0),"")</f>
        <v/>
      </c>
      <c r="W2963" s="13" t="str">
        <f>IFERROR(COUNTIF(#REF!,Tabela1[[#This Row],[Colunas5]]),"")</f>
        <v/>
      </c>
      <c r="X2963" s="14">
        <f>Tabela1[[#This Row],[QIANTIDADE EXPEDIDA]]*Tabela1[[#This Row],[PESO UNI]]</f>
        <v>0</v>
      </c>
      <c r="Y2963" s="14">
        <f t="shared" si="392"/>
        <v>0</v>
      </c>
      <c r="Z2963" s="21">
        <f>Tabela1[[#This Row],[PESO TOTAL]]-Tabela1[[#This Row],[Peso Expedido]]</f>
        <v>0</v>
      </c>
      <c r="AA2963" s="18"/>
      <c r="AB2963" s="40" t="s">
        <v>3204</v>
      </c>
      <c r="AC2963" s="40"/>
      <c r="AD2963" s="40"/>
      <c r="AE2963" s="40"/>
      <c r="AF2963" s="40"/>
      <c r="AG2963" s="40"/>
      <c r="AH2963" s="40"/>
      <c r="AI2963" s="40" t="str">
        <f t="shared" si="396"/>
        <v>ok</v>
      </c>
      <c r="AJ2963"/>
      <c r="AK2963" t="str">
        <f>Tabela1[[#This Row],[Coluna1]]&amp;Tabela1[[#This Row],[PEDIDO]]</f>
        <v/>
      </c>
      <c r="AL2963"/>
      <c r="AM2963"/>
      <c r="AN2963"/>
      <c r="AO2963" t="str">
        <f t="shared" si="393"/>
        <v>/</v>
      </c>
      <c r="AP2963" t="str">
        <f>Tabela1[[#This Row],[TAG]]&amp;Tabela1[[#This Row],[PEDIDO]]&amp;Tabela1[[#This Row],[PRODUTO]]</f>
        <v/>
      </c>
      <c r="AQ2963" s="23" t="str">
        <f>Tabela1[[#This Row],[PRODUTO]]&amp;Tabela1[[#This Row],[TAG]]</f>
        <v/>
      </c>
      <c r="AR2963" s="183">
        <f>Tabela1[[#This Row],[PESO TOTAL]]*Tabela1[[#This Row],[MATÉRIA PRIMA]]</f>
        <v>0</v>
      </c>
      <c r="AS2963" s="28">
        <f>Tabela1[[#This Row],[PESO TOTAL]]*Tabela1[[#This Row],[PREPARAÇÃO ]]</f>
        <v>0</v>
      </c>
      <c r="AT2963" s="28">
        <f>Tabela1[[#This Row],[PESO TOTAL]]*Tabela1[[#This Row],[CALDEIRARIA]]</f>
        <v>0</v>
      </c>
      <c r="AU2963" s="28">
        <f>Tabela1[[#This Row],[PESO TOTAL]]*Tabela1[[#This Row],[SOLDA]]</f>
        <v>0</v>
      </c>
      <c r="AV2963" s="28">
        <f>Tabela1[[#This Row],[PESO TOTAL]]*Tabela1[[#This Row],[ACABAMENTO]]</f>
        <v>0</v>
      </c>
      <c r="AW2963" s="28">
        <f>Tabela1[[#This Row],[PESO TOTAL]]*Tabela1[[#This Row],[PRONTO ACABADO]]</f>
        <v>0</v>
      </c>
      <c r="AX2963" s="28">
        <f>Tabela1[[#This Row],[PESO TOTAL]]*Tabela1[[#This Row],[EXPEDIÇÃO ]]</f>
        <v>0</v>
      </c>
      <c r="AY2963" s="28" t="str">
        <f>Tabela1[[#This Row],[PEDIDO]]&amp;Tabela1[[#This Row],[PRODUTO]]</f>
        <v/>
      </c>
      <c r="AZ2963" s="44">
        <f>IF(AF2963="",0,IF(ISTEXT(AF2963),H2963*VALUE(SUBSTITUTE(AF2963,"%",""))/100,H2963*AF2963))-Tabela1[[#This Row],[PRONTO ACABADO2]]</f>
        <v>0</v>
      </c>
      <c r="BA2963" s="44">
        <f>IF(AG2963="",0,IF(ISTEXT(AG2963),H2963*VALUE(SUBSTITUTE(AG2963,"%",""))/100,H2963*AG2963))-Tabela1[[#This Row],[PESO EXPEDIDO2]]</f>
        <v>0</v>
      </c>
      <c r="BB2963" s="44">
        <f t="shared" si="394"/>
        <v>0</v>
      </c>
      <c r="BC2963" s="44">
        <f t="shared" si="395"/>
        <v>0</v>
      </c>
      <c r="BD2963" s="44"/>
    </row>
    <row r="2964" spans="1:56" ht="15.75" hidden="1" customHeight="1" x14ac:dyDescent="0.25">
      <c r="A2964" s="6"/>
      <c r="B2964" s="22"/>
      <c r="C2964" s="7"/>
      <c r="D2964" s="46"/>
      <c r="E2964" s="7"/>
      <c r="F2964" s="7"/>
      <c r="G2964" s="44"/>
      <c r="H2964" s="41">
        <f>Tabela1[[#This Row],[PESO UNI]]*Tabela1[[#This Row],[QTE]]</f>
        <v>0</v>
      </c>
      <c r="I2964" s="7"/>
      <c r="J2964" s="8"/>
      <c r="K2964" s="8"/>
      <c r="L2964" s="9"/>
      <c r="M2964" s="10"/>
      <c r="N2964" s="8"/>
      <c r="O2964" s="12"/>
      <c r="P2964" s="13"/>
      <c r="Q2964" s="14">
        <f>Tabela1[[#This Row],[QTDE/ Fabricação]]-Tabela1[[#This Row],[QTE]]</f>
        <v>0</v>
      </c>
      <c r="R2964" s="19">
        <f t="shared" si="390"/>
        <v>0</v>
      </c>
      <c r="S2964" s="19">
        <f t="shared" si="389"/>
        <v>0</v>
      </c>
      <c r="T2964" s="20">
        <f t="shared" si="391"/>
        <v>0</v>
      </c>
      <c r="U2964" s="17">
        <f>IFERROR(SUMIF('LISTA DE EMBARQUE'!B:B,MICRO!E:E,'LISTA DE EMBARQUE'!G:G),"")</f>
        <v>0</v>
      </c>
      <c r="V2964" s="12" t="str">
        <f>IFERROR(VLOOKUP(Tabela1[[#This Row],[COD.MDE]],'LISTA DE EMBARQUE'!B:L,11,0),"")</f>
        <v/>
      </c>
      <c r="W2964" s="13" t="str">
        <f>IFERROR(COUNTIF(#REF!,Tabela1[[#This Row],[Colunas5]]),"")</f>
        <v/>
      </c>
      <c r="X2964" s="14">
        <f>Tabela1[[#This Row],[QIANTIDADE EXPEDIDA]]*Tabela1[[#This Row],[PESO UNI]]</f>
        <v>0</v>
      </c>
      <c r="Y2964" s="14">
        <f t="shared" si="392"/>
        <v>0</v>
      </c>
      <c r="Z2964" s="21">
        <f>Tabela1[[#This Row],[PESO TOTAL]]-Tabela1[[#This Row],[Peso Expedido]]</f>
        <v>0</v>
      </c>
      <c r="AA2964" s="18"/>
      <c r="AB2964" s="40" t="s">
        <v>3204</v>
      </c>
      <c r="AC2964" s="40"/>
      <c r="AD2964" s="40"/>
      <c r="AE2964" s="40"/>
      <c r="AF2964" s="40"/>
      <c r="AG2964" s="40"/>
      <c r="AH2964" s="40"/>
      <c r="AI2964" s="40" t="str">
        <f t="shared" si="396"/>
        <v>ok</v>
      </c>
      <c r="AJ2964"/>
      <c r="AK2964" t="str">
        <f>Tabela1[[#This Row],[Coluna1]]&amp;Tabela1[[#This Row],[PEDIDO]]</f>
        <v/>
      </c>
      <c r="AL2964"/>
      <c r="AM2964"/>
      <c r="AN2964"/>
      <c r="AO2964" t="str">
        <f t="shared" si="393"/>
        <v>/</v>
      </c>
      <c r="AP2964" t="str">
        <f>Tabela1[[#This Row],[TAG]]&amp;Tabela1[[#This Row],[PEDIDO]]&amp;Tabela1[[#This Row],[PRODUTO]]</f>
        <v/>
      </c>
      <c r="AQ2964" s="23" t="str">
        <f>Tabela1[[#This Row],[PRODUTO]]&amp;Tabela1[[#This Row],[TAG]]</f>
        <v/>
      </c>
      <c r="AR2964" s="183">
        <f>Tabela1[[#This Row],[PESO TOTAL]]*Tabela1[[#This Row],[MATÉRIA PRIMA]]</f>
        <v>0</v>
      </c>
      <c r="AS2964" s="28">
        <f>Tabela1[[#This Row],[PESO TOTAL]]*Tabela1[[#This Row],[PREPARAÇÃO ]]</f>
        <v>0</v>
      </c>
      <c r="AT2964" s="28">
        <f>Tabela1[[#This Row],[PESO TOTAL]]*Tabela1[[#This Row],[CALDEIRARIA]]</f>
        <v>0</v>
      </c>
      <c r="AU2964" s="28">
        <f>Tabela1[[#This Row],[PESO TOTAL]]*Tabela1[[#This Row],[SOLDA]]</f>
        <v>0</v>
      </c>
      <c r="AV2964" s="28">
        <f>Tabela1[[#This Row],[PESO TOTAL]]*Tabela1[[#This Row],[ACABAMENTO]]</f>
        <v>0</v>
      </c>
      <c r="AW2964" s="28">
        <f>Tabela1[[#This Row],[PESO TOTAL]]*Tabela1[[#This Row],[PRONTO ACABADO]]</f>
        <v>0</v>
      </c>
      <c r="AX2964" s="28">
        <f>Tabela1[[#This Row],[PESO TOTAL]]*Tabela1[[#This Row],[EXPEDIÇÃO ]]</f>
        <v>0</v>
      </c>
      <c r="AY2964" s="28" t="str">
        <f>Tabela1[[#This Row],[PEDIDO]]&amp;Tabela1[[#This Row],[PRODUTO]]</f>
        <v/>
      </c>
      <c r="AZ2964" s="44">
        <f>IF(AF2964="",0,IF(ISTEXT(AF2964),H2964*VALUE(SUBSTITUTE(AF2964,"%",""))/100,H2964*AF2964))-Tabela1[[#This Row],[PRONTO ACABADO2]]</f>
        <v>0</v>
      </c>
      <c r="BA2964" s="44">
        <f>IF(AG2964="",0,IF(ISTEXT(AG2964),H2964*VALUE(SUBSTITUTE(AG2964,"%",""))/100,H2964*AG2964))-Tabela1[[#This Row],[PESO EXPEDIDO2]]</f>
        <v>0</v>
      </c>
      <c r="BB2964" s="44">
        <f t="shared" si="394"/>
        <v>0</v>
      </c>
      <c r="BC2964" s="44">
        <f t="shared" si="395"/>
        <v>0</v>
      </c>
      <c r="BD2964" s="44"/>
    </row>
    <row r="2965" spans="1:56" ht="15.75" hidden="1" customHeight="1" x14ac:dyDescent="0.25">
      <c r="A2965" s="6"/>
      <c r="B2965" s="22"/>
      <c r="C2965" s="7"/>
      <c r="D2965" s="46"/>
      <c r="E2965" s="7"/>
      <c r="F2965" s="7"/>
      <c r="G2965" s="44"/>
      <c r="H2965" s="41">
        <f>Tabela1[[#This Row],[PESO UNI]]*Tabela1[[#This Row],[QTE]]</f>
        <v>0</v>
      </c>
      <c r="I2965" s="7"/>
      <c r="J2965" s="8"/>
      <c r="K2965" s="8"/>
      <c r="L2965" s="9"/>
      <c r="M2965" s="10"/>
      <c r="N2965" s="8"/>
      <c r="O2965" s="12"/>
      <c r="P2965" s="13"/>
      <c r="Q2965" s="14">
        <f>Tabela1[[#This Row],[QTDE/ Fabricação]]-Tabela1[[#This Row],[QTE]]</f>
        <v>0</v>
      </c>
      <c r="R2965" s="19">
        <f t="shared" si="390"/>
        <v>0</v>
      </c>
      <c r="S2965" s="19">
        <f t="shared" si="389"/>
        <v>0</v>
      </c>
      <c r="T2965" s="20">
        <f t="shared" si="391"/>
        <v>0</v>
      </c>
      <c r="U2965" s="17">
        <f>IFERROR(SUMIF('LISTA DE EMBARQUE'!B:B,MICRO!E:E,'LISTA DE EMBARQUE'!G:G),"")</f>
        <v>0</v>
      </c>
      <c r="V2965" s="12" t="str">
        <f>IFERROR(VLOOKUP(Tabela1[[#This Row],[COD.MDE]],'LISTA DE EMBARQUE'!B:L,11,0),"")</f>
        <v/>
      </c>
      <c r="W2965" s="13" t="str">
        <f>IFERROR(COUNTIF(#REF!,Tabela1[[#This Row],[Colunas5]]),"")</f>
        <v/>
      </c>
      <c r="X2965" s="14">
        <f>Tabela1[[#This Row],[QIANTIDADE EXPEDIDA]]*Tabela1[[#This Row],[PESO UNI]]</f>
        <v>0</v>
      </c>
      <c r="Y2965" s="14">
        <f t="shared" si="392"/>
        <v>0</v>
      </c>
      <c r="Z2965" s="21">
        <f>Tabela1[[#This Row],[PESO TOTAL]]-Tabela1[[#This Row],[Peso Expedido]]</f>
        <v>0</v>
      </c>
      <c r="AA2965" s="18"/>
      <c r="AB2965" s="40" t="s">
        <v>3204</v>
      </c>
      <c r="AC2965" s="40"/>
      <c r="AD2965" s="40"/>
      <c r="AE2965" s="40"/>
      <c r="AF2965" s="40"/>
      <c r="AG2965" s="40"/>
      <c r="AH2965" s="40"/>
      <c r="AI2965" s="40" t="str">
        <f t="shared" si="396"/>
        <v>ok</v>
      </c>
      <c r="AJ2965"/>
      <c r="AK2965" t="str">
        <f>Tabela1[[#This Row],[Coluna1]]&amp;Tabela1[[#This Row],[PEDIDO]]</f>
        <v/>
      </c>
      <c r="AL2965"/>
      <c r="AM2965"/>
      <c r="AN2965"/>
      <c r="AO2965" t="str">
        <f t="shared" si="393"/>
        <v>/</v>
      </c>
      <c r="AP2965" t="str">
        <f>Tabela1[[#This Row],[TAG]]&amp;Tabela1[[#This Row],[PEDIDO]]&amp;Tabela1[[#This Row],[PRODUTO]]</f>
        <v/>
      </c>
      <c r="AQ2965" s="23" t="str">
        <f>Tabela1[[#This Row],[PRODUTO]]&amp;Tabela1[[#This Row],[TAG]]</f>
        <v/>
      </c>
      <c r="AR2965" s="183">
        <f>Tabela1[[#This Row],[PESO TOTAL]]*Tabela1[[#This Row],[MATÉRIA PRIMA]]</f>
        <v>0</v>
      </c>
      <c r="AS2965" s="28">
        <f>Tabela1[[#This Row],[PESO TOTAL]]*Tabela1[[#This Row],[PREPARAÇÃO ]]</f>
        <v>0</v>
      </c>
      <c r="AT2965" s="28">
        <f>Tabela1[[#This Row],[PESO TOTAL]]*Tabela1[[#This Row],[CALDEIRARIA]]</f>
        <v>0</v>
      </c>
      <c r="AU2965" s="28">
        <f>Tabela1[[#This Row],[PESO TOTAL]]*Tabela1[[#This Row],[SOLDA]]</f>
        <v>0</v>
      </c>
      <c r="AV2965" s="28">
        <f>Tabela1[[#This Row],[PESO TOTAL]]*Tabela1[[#This Row],[ACABAMENTO]]</f>
        <v>0</v>
      </c>
      <c r="AW2965" s="28">
        <f>Tabela1[[#This Row],[PESO TOTAL]]*Tabela1[[#This Row],[PRONTO ACABADO]]</f>
        <v>0</v>
      </c>
      <c r="AX2965" s="28">
        <f>Tabela1[[#This Row],[PESO TOTAL]]*Tabela1[[#This Row],[EXPEDIÇÃO ]]</f>
        <v>0</v>
      </c>
      <c r="AY2965" s="28" t="str">
        <f>Tabela1[[#This Row],[PEDIDO]]&amp;Tabela1[[#This Row],[PRODUTO]]</f>
        <v/>
      </c>
      <c r="AZ2965" s="44">
        <f>IF(AF2965="",0,IF(ISTEXT(AF2965),H2965*VALUE(SUBSTITUTE(AF2965,"%",""))/100,H2965*AF2965))-Tabela1[[#This Row],[PRONTO ACABADO2]]</f>
        <v>0</v>
      </c>
      <c r="BA2965" s="44">
        <f>IF(AG2965="",0,IF(ISTEXT(AG2965),H2965*VALUE(SUBSTITUTE(AG2965,"%",""))/100,H2965*AG2965))-Tabela1[[#This Row],[PESO EXPEDIDO2]]</f>
        <v>0</v>
      </c>
      <c r="BB2965" s="44">
        <f t="shared" si="394"/>
        <v>0</v>
      </c>
      <c r="BC2965" s="44">
        <f t="shared" si="395"/>
        <v>0</v>
      </c>
      <c r="BD2965" s="44"/>
    </row>
    <row r="2966" spans="1:56" ht="15.75" hidden="1" customHeight="1" x14ac:dyDescent="0.25">
      <c r="A2966" s="6"/>
      <c r="B2966" s="22"/>
      <c r="C2966" s="7"/>
      <c r="D2966" s="46"/>
      <c r="E2966" s="7"/>
      <c r="F2966" s="7"/>
      <c r="G2966" s="44"/>
      <c r="H2966" s="41">
        <f>Tabela1[[#This Row],[PESO UNI]]*Tabela1[[#This Row],[QTE]]</f>
        <v>0</v>
      </c>
      <c r="I2966" s="7"/>
      <c r="J2966" s="8"/>
      <c r="K2966" s="8"/>
      <c r="L2966" s="9"/>
      <c r="M2966" s="10"/>
      <c r="N2966" s="8"/>
      <c r="O2966" s="12"/>
      <c r="P2966" s="13"/>
      <c r="Q2966" s="14">
        <f>Tabela1[[#This Row],[QTDE/ Fabricação]]-Tabela1[[#This Row],[QTE]]</f>
        <v>0</v>
      </c>
      <c r="R2966" s="19">
        <f t="shared" si="390"/>
        <v>0</v>
      </c>
      <c r="S2966" s="19">
        <f t="shared" si="389"/>
        <v>0</v>
      </c>
      <c r="T2966" s="20">
        <f t="shared" si="391"/>
        <v>0</v>
      </c>
      <c r="U2966" s="17">
        <f>IFERROR(SUMIF('LISTA DE EMBARQUE'!B:B,MICRO!E:E,'LISTA DE EMBARQUE'!G:G),"")</f>
        <v>0</v>
      </c>
      <c r="V2966" s="12" t="str">
        <f>IFERROR(VLOOKUP(Tabela1[[#This Row],[COD.MDE]],'LISTA DE EMBARQUE'!B:L,11,0),"")</f>
        <v/>
      </c>
      <c r="W2966" s="13" t="str">
        <f>IFERROR(COUNTIF(#REF!,Tabela1[[#This Row],[Colunas5]]),"")</f>
        <v/>
      </c>
      <c r="X2966" s="14">
        <f>Tabela1[[#This Row],[QIANTIDADE EXPEDIDA]]*Tabela1[[#This Row],[PESO UNI]]</f>
        <v>0</v>
      </c>
      <c r="Y2966" s="14">
        <f t="shared" si="392"/>
        <v>0</v>
      </c>
      <c r="Z2966" s="21">
        <f>Tabela1[[#This Row],[PESO TOTAL]]-Tabela1[[#This Row],[Peso Expedido]]</f>
        <v>0</v>
      </c>
      <c r="AA2966" s="18"/>
      <c r="AB2966" s="40" t="s">
        <v>3204</v>
      </c>
      <c r="AC2966" s="40"/>
      <c r="AD2966" s="40"/>
      <c r="AE2966" s="40"/>
      <c r="AF2966" s="40"/>
      <c r="AG2966" s="40"/>
      <c r="AH2966" s="40"/>
      <c r="AI2966" s="40" t="str">
        <f t="shared" si="396"/>
        <v>ok</v>
      </c>
      <c r="AJ2966"/>
      <c r="AK2966" t="str">
        <f>Tabela1[[#This Row],[Coluna1]]&amp;Tabela1[[#This Row],[PEDIDO]]</f>
        <v/>
      </c>
      <c r="AL2966"/>
      <c r="AM2966"/>
      <c r="AN2966"/>
      <c r="AO2966" t="str">
        <f t="shared" si="393"/>
        <v>/</v>
      </c>
      <c r="AP2966" t="str">
        <f>Tabela1[[#This Row],[TAG]]&amp;Tabela1[[#This Row],[PEDIDO]]&amp;Tabela1[[#This Row],[PRODUTO]]</f>
        <v/>
      </c>
      <c r="AQ2966" s="23" t="str">
        <f>Tabela1[[#This Row],[PRODUTO]]&amp;Tabela1[[#This Row],[TAG]]</f>
        <v/>
      </c>
      <c r="AR2966" s="183">
        <f>Tabela1[[#This Row],[PESO TOTAL]]*Tabela1[[#This Row],[MATÉRIA PRIMA]]</f>
        <v>0</v>
      </c>
      <c r="AS2966" s="28">
        <f>Tabela1[[#This Row],[PESO TOTAL]]*Tabela1[[#This Row],[PREPARAÇÃO ]]</f>
        <v>0</v>
      </c>
      <c r="AT2966" s="28">
        <f>Tabela1[[#This Row],[PESO TOTAL]]*Tabela1[[#This Row],[CALDEIRARIA]]</f>
        <v>0</v>
      </c>
      <c r="AU2966" s="28">
        <f>Tabela1[[#This Row],[PESO TOTAL]]*Tabela1[[#This Row],[SOLDA]]</f>
        <v>0</v>
      </c>
      <c r="AV2966" s="28">
        <f>Tabela1[[#This Row],[PESO TOTAL]]*Tabela1[[#This Row],[ACABAMENTO]]</f>
        <v>0</v>
      </c>
      <c r="AW2966" s="28">
        <f>Tabela1[[#This Row],[PESO TOTAL]]*Tabela1[[#This Row],[PRONTO ACABADO]]</f>
        <v>0</v>
      </c>
      <c r="AX2966" s="28">
        <f>Tabela1[[#This Row],[PESO TOTAL]]*Tabela1[[#This Row],[EXPEDIÇÃO ]]</f>
        <v>0</v>
      </c>
      <c r="AY2966" s="28" t="str">
        <f>Tabela1[[#This Row],[PEDIDO]]&amp;Tabela1[[#This Row],[PRODUTO]]</f>
        <v/>
      </c>
      <c r="AZ2966" s="44">
        <f>IF(AF2966="",0,IF(ISTEXT(AF2966),H2966*VALUE(SUBSTITUTE(AF2966,"%",""))/100,H2966*AF2966))-Tabela1[[#This Row],[PRONTO ACABADO2]]</f>
        <v>0</v>
      </c>
      <c r="BA2966" s="44">
        <f>IF(AG2966="",0,IF(ISTEXT(AG2966),H2966*VALUE(SUBSTITUTE(AG2966,"%",""))/100,H2966*AG2966))-Tabela1[[#This Row],[PESO EXPEDIDO2]]</f>
        <v>0</v>
      </c>
      <c r="BB2966" s="44">
        <f t="shared" si="394"/>
        <v>0</v>
      </c>
      <c r="BC2966" s="44">
        <f t="shared" si="395"/>
        <v>0</v>
      </c>
      <c r="BD2966" s="44"/>
    </row>
    <row r="2967" spans="1:56" ht="15.75" hidden="1" customHeight="1" x14ac:dyDescent="0.25">
      <c r="A2967" s="6"/>
      <c r="B2967" s="22"/>
      <c r="C2967" s="7"/>
      <c r="D2967" s="46"/>
      <c r="E2967" s="7"/>
      <c r="F2967" s="7"/>
      <c r="G2967" s="44"/>
      <c r="H2967" s="41">
        <f>Tabela1[[#This Row],[PESO UNI]]*Tabela1[[#This Row],[QTE]]</f>
        <v>0</v>
      </c>
      <c r="I2967" s="7"/>
      <c r="J2967" s="8"/>
      <c r="K2967" s="8"/>
      <c r="L2967" s="9"/>
      <c r="M2967" s="10"/>
      <c r="N2967" s="8"/>
      <c r="O2967" s="12"/>
      <c r="P2967" s="13"/>
      <c r="Q2967" s="14">
        <f>Tabela1[[#This Row],[QTDE/ Fabricação]]-Tabela1[[#This Row],[QTE]]</f>
        <v>0</v>
      </c>
      <c r="R2967" s="19">
        <f t="shared" si="390"/>
        <v>0</v>
      </c>
      <c r="S2967" s="19">
        <f t="shared" si="389"/>
        <v>0</v>
      </c>
      <c r="T2967" s="20">
        <f t="shared" si="391"/>
        <v>0</v>
      </c>
      <c r="U2967" s="17">
        <f>IFERROR(SUMIF('LISTA DE EMBARQUE'!B:B,MICRO!E:E,'LISTA DE EMBARQUE'!G:G),"")</f>
        <v>0</v>
      </c>
      <c r="V2967" s="12" t="str">
        <f>IFERROR(VLOOKUP(Tabela1[[#This Row],[COD.MDE]],'LISTA DE EMBARQUE'!B:L,11,0),"")</f>
        <v/>
      </c>
      <c r="W2967" s="13" t="str">
        <f>IFERROR(COUNTIF(#REF!,Tabela1[[#This Row],[Colunas5]]),"")</f>
        <v/>
      </c>
      <c r="X2967" s="14">
        <f>Tabela1[[#This Row],[QIANTIDADE EXPEDIDA]]*Tabela1[[#This Row],[PESO UNI]]</f>
        <v>0</v>
      </c>
      <c r="Y2967" s="14">
        <f t="shared" si="392"/>
        <v>0</v>
      </c>
      <c r="Z2967" s="21">
        <f>Tabela1[[#This Row],[PESO TOTAL]]-Tabela1[[#This Row],[Peso Expedido]]</f>
        <v>0</v>
      </c>
      <c r="AA2967" s="18"/>
      <c r="AB2967" s="40" t="s">
        <v>3204</v>
      </c>
      <c r="AC2967" s="40"/>
      <c r="AD2967" s="40"/>
      <c r="AE2967" s="40"/>
      <c r="AF2967" s="40"/>
      <c r="AG2967" s="40"/>
      <c r="AH2967" s="40"/>
      <c r="AI2967" s="40" t="str">
        <f t="shared" si="396"/>
        <v>ok</v>
      </c>
      <c r="AJ2967"/>
      <c r="AK2967" t="str">
        <f>Tabela1[[#This Row],[Coluna1]]&amp;Tabela1[[#This Row],[PEDIDO]]</f>
        <v/>
      </c>
      <c r="AL2967"/>
      <c r="AM2967"/>
      <c r="AN2967"/>
      <c r="AO2967" t="str">
        <f t="shared" si="393"/>
        <v>/</v>
      </c>
      <c r="AP2967" t="str">
        <f>Tabela1[[#This Row],[TAG]]&amp;Tabela1[[#This Row],[PEDIDO]]&amp;Tabela1[[#This Row],[PRODUTO]]</f>
        <v/>
      </c>
      <c r="AQ2967" s="23" t="str">
        <f>Tabela1[[#This Row],[PRODUTO]]&amp;Tabela1[[#This Row],[TAG]]</f>
        <v/>
      </c>
      <c r="AR2967" s="183">
        <f>Tabela1[[#This Row],[PESO TOTAL]]*Tabela1[[#This Row],[MATÉRIA PRIMA]]</f>
        <v>0</v>
      </c>
      <c r="AS2967" s="28">
        <f>Tabela1[[#This Row],[PESO TOTAL]]*Tabela1[[#This Row],[PREPARAÇÃO ]]</f>
        <v>0</v>
      </c>
      <c r="AT2967" s="28">
        <f>Tabela1[[#This Row],[PESO TOTAL]]*Tabela1[[#This Row],[CALDEIRARIA]]</f>
        <v>0</v>
      </c>
      <c r="AU2967" s="28">
        <f>Tabela1[[#This Row],[PESO TOTAL]]*Tabela1[[#This Row],[SOLDA]]</f>
        <v>0</v>
      </c>
      <c r="AV2967" s="28">
        <f>Tabela1[[#This Row],[PESO TOTAL]]*Tabela1[[#This Row],[ACABAMENTO]]</f>
        <v>0</v>
      </c>
      <c r="AW2967" s="28">
        <f>Tabela1[[#This Row],[PESO TOTAL]]*Tabela1[[#This Row],[PRONTO ACABADO]]</f>
        <v>0</v>
      </c>
      <c r="AX2967" s="28">
        <f>Tabela1[[#This Row],[PESO TOTAL]]*Tabela1[[#This Row],[EXPEDIÇÃO ]]</f>
        <v>0</v>
      </c>
      <c r="AY2967" s="28" t="str">
        <f>Tabela1[[#This Row],[PEDIDO]]&amp;Tabela1[[#This Row],[PRODUTO]]</f>
        <v/>
      </c>
      <c r="AZ2967" s="44">
        <f>IF(AF2967="",0,IF(ISTEXT(AF2967),H2967*VALUE(SUBSTITUTE(AF2967,"%",""))/100,H2967*AF2967))-Tabela1[[#This Row],[PRONTO ACABADO2]]</f>
        <v>0</v>
      </c>
      <c r="BA2967" s="44">
        <f>IF(AG2967="",0,IF(ISTEXT(AG2967),H2967*VALUE(SUBSTITUTE(AG2967,"%",""))/100,H2967*AG2967))-Tabela1[[#This Row],[PESO EXPEDIDO2]]</f>
        <v>0</v>
      </c>
      <c r="BB2967" s="44">
        <f t="shared" si="394"/>
        <v>0</v>
      </c>
      <c r="BC2967" s="44">
        <f t="shared" si="395"/>
        <v>0</v>
      </c>
      <c r="BD2967" s="44"/>
    </row>
    <row r="2968" spans="1:56" ht="15.75" hidden="1" customHeight="1" x14ac:dyDescent="0.25">
      <c r="A2968" s="6"/>
      <c r="B2968" s="22"/>
      <c r="C2968" s="7"/>
      <c r="D2968" s="46"/>
      <c r="E2968" s="7"/>
      <c r="F2968" s="7"/>
      <c r="G2968" s="44"/>
      <c r="H2968" s="41">
        <f>Tabela1[[#This Row],[PESO UNI]]*Tabela1[[#This Row],[QTE]]</f>
        <v>0</v>
      </c>
      <c r="I2968" s="7"/>
      <c r="J2968" s="8"/>
      <c r="K2968" s="8"/>
      <c r="L2968" s="9"/>
      <c r="M2968" s="10"/>
      <c r="N2968" s="8"/>
      <c r="O2968" s="12"/>
      <c r="P2968" s="13"/>
      <c r="Q2968" s="14">
        <f>Tabela1[[#This Row],[QTDE/ Fabricação]]-Tabela1[[#This Row],[QTE]]</f>
        <v>0</v>
      </c>
      <c r="R2968" s="19">
        <f t="shared" si="390"/>
        <v>0</v>
      </c>
      <c r="S2968" s="19">
        <f t="shared" si="389"/>
        <v>0</v>
      </c>
      <c r="T2968" s="20">
        <f t="shared" si="391"/>
        <v>0</v>
      </c>
      <c r="U2968" s="17">
        <f>IFERROR(SUMIF('LISTA DE EMBARQUE'!B:B,MICRO!E:E,'LISTA DE EMBARQUE'!G:G),"")</f>
        <v>0</v>
      </c>
      <c r="V2968" s="12" t="str">
        <f>IFERROR(VLOOKUP(Tabela1[[#This Row],[COD.MDE]],'LISTA DE EMBARQUE'!B:L,11,0),"")</f>
        <v/>
      </c>
      <c r="W2968" s="13" t="str">
        <f>IFERROR(COUNTIF(#REF!,Tabela1[[#This Row],[Colunas5]]),"")</f>
        <v/>
      </c>
      <c r="X2968" s="14">
        <f>Tabela1[[#This Row],[QIANTIDADE EXPEDIDA]]*Tabela1[[#This Row],[PESO UNI]]</f>
        <v>0</v>
      </c>
      <c r="Y2968" s="14">
        <f t="shared" si="392"/>
        <v>0</v>
      </c>
      <c r="Z2968" s="21">
        <f>Tabela1[[#This Row],[PESO TOTAL]]-Tabela1[[#This Row],[Peso Expedido]]</f>
        <v>0</v>
      </c>
      <c r="AA2968" s="18"/>
      <c r="AB2968" s="40" t="s">
        <v>3204</v>
      </c>
      <c r="AC2968" s="40"/>
      <c r="AD2968" s="40"/>
      <c r="AE2968" s="40"/>
      <c r="AF2968" s="40"/>
      <c r="AG2968" s="40"/>
      <c r="AH2968" s="40"/>
      <c r="AI2968" s="40" t="str">
        <f t="shared" si="396"/>
        <v>ok</v>
      </c>
      <c r="AJ2968"/>
      <c r="AK2968" t="str">
        <f>Tabela1[[#This Row],[Coluna1]]&amp;Tabela1[[#This Row],[PEDIDO]]</f>
        <v/>
      </c>
      <c r="AL2968"/>
      <c r="AM2968"/>
      <c r="AN2968"/>
      <c r="AO2968" t="str">
        <f t="shared" si="393"/>
        <v>/</v>
      </c>
      <c r="AP2968" t="str">
        <f>Tabela1[[#This Row],[TAG]]&amp;Tabela1[[#This Row],[PEDIDO]]&amp;Tabela1[[#This Row],[PRODUTO]]</f>
        <v/>
      </c>
      <c r="AQ2968" s="23" t="str">
        <f>Tabela1[[#This Row],[PRODUTO]]&amp;Tabela1[[#This Row],[TAG]]</f>
        <v/>
      </c>
      <c r="AR2968" s="183">
        <f>Tabela1[[#This Row],[PESO TOTAL]]*Tabela1[[#This Row],[MATÉRIA PRIMA]]</f>
        <v>0</v>
      </c>
      <c r="AS2968" s="28">
        <f>Tabela1[[#This Row],[PESO TOTAL]]*Tabela1[[#This Row],[PREPARAÇÃO ]]</f>
        <v>0</v>
      </c>
      <c r="AT2968" s="28">
        <f>Tabela1[[#This Row],[PESO TOTAL]]*Tabela1[[#This Row],[CALDEIRARIA]]</f>
        <v>0</v>
      </c>
      <c r="AU2968" s="28">
        <f>Tabela1[[#This Row],[PESO TOTAL]]*Tabela1[[#This Row],[SOLDA]]</f>
        <v>0</v>
      </c>
      <c r="AV2968" s="28">
        <f>Tabela1[[#This Row],[PESO TOTAL]]*Tabela1[[#This Row],[ACABAMENTO]]</f>
        <v>0</v>
      </c>
      <c r="AW2968" s="28">
        <f>Tabela1[[#This Row],[PESO TOTAL]]*Tabela1[[#This Row],[PRONTO ACABADO]]</f>
        <v>0</v>
      </c>
      <c r="AX2968" s="28">
        <f>Tabela1[[#This Row],[PESO TOTAL]]*Tabela1[[#This Row],[EXPEDIÇÃO ]]</f>
        <v>0</v>
      </c>
      <c r="AY2968" s="28" t="str">
        <f>Tabela1[[#This Row],[PEDIDO]]&amp;Tabela1[[#This Row],[PRODUTO]]</f>
        <v/>
      </c>
      <c r="AZ2968" s="44">
        <f>IF(AF2968="",0,IF(ISTEXT(AF2968),H2968*VALUE(SUBSTITUTE(AF2968,"%",""))/100,H2968*AF2968))-Tabela1[[#This Row],[PRONTO ACABADO2]]</f>
        <v>0</v>
      </c>
      <c r="BA2968" s="44">
        <f>IF(AG2968="",0,IF(ISTEXT(AG2968),H2968*VALUE(SUBSTITUTE(AG2968,"%",""))/100,H2968*AG2968))-Tabela1[[#This Row],[PESO EXPEDIDO2]]</f>
        <v>0</v>
      </c>
      <c r="BB2968" s="44">
        <f t="shared" si="394"/>
        <v>0</v>
      </c>
      <c r="BC2968" s="44">
        <f t="shared" si="395"/>
        <v>0</v>
      </c>
      <c r="BD2968" s="44"/>
    </row>
    <row r="2969" spans="1:56" ht="15.75" hidden="1" customHeight="1" x14ac:dyDescent="0.25">
      <c r="A2969" s="6"/>
      <c r="B2969" s="22"/>
      <c r="C2969" s="7"/>
      <c r="D2969" s="46"/>
      <c r="E2969" s="7"/>
      <c r="F2969" s="7"/>
      <c r="G2969" s="44"/>
      <c r="H2969" s="41">
        <f>Tabela1[[#This Row],[PESO UNI]]*Tabela1[[#This Row],[QTE]]</f>
        <v>0</v>
      </c>
      <c r="I2969" s="7"/>
      <c r="J2969" s="8"/>
      <c r="K2969" s="8"/>
      <c r="L2969" s="9"/>
      <c r="M2969" s="10"/>
      <c r="N2969" s="8"/>
      <c r="O2969" s="12"/>
      <c r="P2969" s="13"/>
      <c r="Q2969" s="14">
        <f>Tabela1[[#This Row],[QTDE/ Fabricação]]-Tabela1[[#This Row],[QTE]]</f>
        <v>0</v>
      </c>
      <c r="R2969" s="19">
        <f t="shared" si="390"/>
        <v>0</v>
      </c>
      <c r="S2969" s="19">
        <f t="shared" si="389"/>
        <v>0</v>
      </c>
      <c r="T2969" s="20">
        <f t="shared" si="391"/>
        <v>0</v>
      </c>
      <c r="U2969" s="17">
        <f>IFERROR(SUMIF('LISTA DE EMBARQUE'!B:B,MICRO!E:E,'LISTA DE EMBARQUE'!G:G),"")</f>
        <v>0</v>
      </c>
      <c r="V2969" s="12" t="str">
        <f>IFERROR(VLOOKUP(Tabela1[[#This Row],[COD.MDE]],'LISTA DE EMBARQUE'!B:L,11,0),"")</f>
        <v/>
      </c>
      <c r="W2969" s="13" t="str">
        <f>IFERROR(COUNTIF(#REF!,Tabela1[[#This Row],[Colunas5]]),"")</f>
        <v/>
      </c>
      <c r="X2969" s="14">
        <f>Tabela1[[#This Row],[QIANTIDADE EXPEDIDA]]*Tabela1[[#This Row],[PESO UNI]]</f>
        <v>0</v>
      </c>
      <c r="Y2969" s="14">
        <f t="shared" si="392"/>
        <v>0</v>
      </c>
      <c r="Z2969" s="21">
        <f>Tabela1[[#This Row],[PESO TOTAL]]-Tabela1[[#This Row],[Peso Expedido]]</f>
        <v>0</v>
      </c>
      <c r="AA2969" s="18"/>
      <c r="AB2969" s="40" t="s">
        <v>3204</v>
      </c>
      <c r="AC2969" s="40"/>
      <c r="AD2969" s="40"/>
      <c r="AE2969" s="40"/>
      <c r="AF2969" s="40"/>
      <c r="AG2969" s="40"/>
      <c r="AH2969" s="40"/>
      <c r="AI2969" s="40" t="str">
        <f t="shared" si="396"/>
        <v>ok</v>
      </c>
      <c r="AJ2969"/>
      <c r="AK2969" t="str">
        <f>Tabela1[[#This Row],[Coluna1]]&amp;Tabela1[[#This Row],[PEDIDO]]</f>
        <v/>
      </c>
      <c r="AL2969"/>
      <c r="AM2969"/>
      <c r="AN2969"/>
      <c r="AO2969" t="str">
        <f t="shared" si="393"/>
        <v>/</v>
      </c>
      <c r="AP2969" t="str">
        <f>Tabela1[[#This Row],[TAG]]&amp;Tabela1[[#This Row],[PEDIDO]]&amp;Tabela1[[#This Row],[PRODUTO]]</f>
        <v/>
      </c>
      <c r="AQ2969" s="23" t="str">
        <f>Tabela1[[#This Row],[PRODUTO]]&amp;Tabela1[[#This Row],[TAG]]</f>
        <v/>
      </c>
      <c r="AR2969" s="183">
        <f>Tabela1[[#This Row],[PESO TOTAL]]*Tabela1[[#This Row],[MATÉRIA PRIMA]]</f>
        <v>0</v>
      </c>
      <c r="AS2969" s="28">
        <f>Tabela1[[#This Row],[PESO TOTAL]]*Tabela1[[#This Row],[PREPARAÇÃO ]]</f>
        <v>0</v>
      </c>
      <c r="AT2969" s="28">
        <f>Tabela1[[#This Row],[PESO TOTAL]]*Tabela1[[#This Row],[CALDEIRARIA]]</f>
        <v>0</v>
      </c>
      <c r="AU2969" s="28">
        <f>Tabela1[[#This Row],[PESO TOTAL]]*Tabela1[[#This Row],[SOLDA]]</f>
        <v>0</v>
      </c>
      <c r="AV2969" s="28">
        <f>Tabela1[[#This Row],[PESO TOTAL]]*Tabela1[[#This Row],[ACABAMENTO]]</f>
        <v>0</v>
      </c>
      <c r="AW2969" s="28">
        <f>Tabela1[[#This Row],[PESO TOTAL]]*Tabela1[[#This Row],[PRONTO ACABADO]]</f>
        <v>0</v>
      </c>
      <c r="AX2969" s="28">
        <f>Tabela1[[#This Row],[PESO TOTAL]]*Tabela1[[#This Row],[EXPEDIÇÃO ]]</f>
        <v>0</v>
      </c>
      <c r="AY2969" s="28" t="str">
        <f>Tabela1[[#This Row],[PEDIDO]]&amp;Tabela1[[#This Row],[PRODUTO]]</f>
        <v/>
      </c>
      <c r="AZ2969" s="44">
        <f>IF(AF2969="",0,IF(ISTEXT(AF2969),H2969*VALUE(SUBSTITUTE(AF2969,"%",""))/100,H2969*AF2969))-Tabela1[[#This Row],[PRONTO ACABADO2]]</f>
        <v>0</v>
      </c>
      <c r="BA2969" s="44">
        <f>IF(AG2969="",0,IF(ISTEXT(AG2969),H2969*VALUE(SUBSTITUTE(AG2969,"%",""))/100,H2969*AG2969))-Tabela1[[#This Row],[PESO EXPEDIDO2]]</f>
        <v>0</v>
      </c>
      <c r="BB2969" s="44">
        <f t="shared" si="394"/>
        <v>0</v>
      </c>
      <c r="BC2969" s="44">
        <f t="shared" si="395"/>
        <v>0</v>
      </c>
      <c r="BD2969" s="44"/>
    </row>
    <row r="2970" spans="1:56" ht="15.75" hidden="1" customHeight="1" x14ac:dyDescent="0.25">
      <c r="A2970" s="6"/>
      <c r="B2970" s="22"/>
      <c r="C2970" s="7"/>
      <c r="D2970" s="46"/>
      <c r="E2970" s="7"/>
      <c r="F2970" s="7"/>
      <c r="G2970" s="44"/>
      <c r="H2970" s="41">
        <f>Tabela1[[#This Row],[PESO UNI]]*Tabela1[[#This Row],[QTE]]</f>
        <v>0</v>
      </c>
      <c r="I2970" s="7"/>
      <c r="J2970" s="8"/>
      <c r="K2970" s="8"/>
      <c r="L2970" s="9"/>
      <c r="M2970" s="10"/>
      <c r="N2970" s="8"/>
      <c r="O2970" s="12"/>
      <c r="P2970" s="13"/>
      <c r="Q2970" s="14">
        <f>Tabela1[[#This Row],[QTDE/ Fabricação]]-Tabela1[[#This Row],[QTE]]</f>
        <v>0</v>
      </c>
      <c r="R2970" s="19">
        <f t="shared" si="390"/>
        <v>0</v>
      </c>
      <c r="S2970" s="19">
        <f t="shared" si="389"/>
        <v>0</v>
      </c>
      <c r="T2970" s="20">
        <f t="shared" si="391"/>
        <v>0</v>
      </c>
      <c r="U2970" s="17">
        <f>IFERROR(SUMIF('LISTA DE EMBARQUE'!B:B,MICRO!E:E,'LISTA DE EMBARQUE'!G:G),"")</f>
        <v>0</v>
      </c>
      <c r="V2970" s="12" t="str">
        <f>IFERROR(VLOOKUP(Tabela1[[#This Row],[COD.MDE]],'LISTA DE EMBARQUE'!B:L,11,0),"")</f>
        <v/>
      </c>
      <c r="W2970" s="13" t="str">
        <f>IFERROR(COUNTIF(#REF!,Tabela1[[#This Row],[Colunas5]]),"")</f>
        <v/>
      </c>
      <c r="X2970" s="14">
        <f>Tabela1[[#This Row],[QIANTIDADE EXPEDIDA]]*Tabela1[[#This Row],[PESO UNI]]</f>
        <v>0</v>
      </c>
      <c r="Y2970" s="14">
        <f t="shared" si="392"/>
        <v>0</v>
      </c>
      <c r="Z2970" s="21">
        <f>Tabela1[[#This Row],[PESO TOTAL]]-Tabela1[[#This Row],[Peso Expedido]]</f>
        <v>0</v>
      </c>
      <c r="AA2970" s="18"/>
      <c r="AB2970" s="40" t="s">
        <v>3204</v>
      </c>
      <c r="AC2970" s="40"/>
      <c r="AD2970" s="40"/>
      <c r="AE2970" s="40"/>
      <c r="AF2970" s="40"/>
      <c r="AG2970" s="40"/>
      <c r="AH2970" s="40"/>
      <c r="AI2970" s="40" t="str">
        <f t="shared" si="396"/>
        <v>ok</v>
      </c>
      <c r="AJ2970"/>
      <c r="AK2970" t="str">
        <f>Tabela1[[#This Row],[Coluna1]]&amp;Tabela1[[#This Row],[PEDIDO]]</f>
        <v/>
      </c>
      <c r="AL2970"/>
      <c r="AM2970"/>
      <c r="AN2970"/>
      <c r="AO2970" t="str">
        <f t="shared" si="393"/>
        <v>/</v>
      </c>
      <c r="AP2970" t="str">
        <f>Tabela1[[#This Row],[TAG]]&amp;Tabela1[[#This Row],[PEDIDO]]&amp;Tabela1[[#This Row],[PRODUTO]]</f>
        <v/>
      </c>
      <c r="AQ2970" s="23" t="str">
        <f>Tabela1[[#This Row],[PRODUTO]]&amp;Tabela1[[#This Row],[TAG]]</f>
        <v/>
      </c>
      <c r="AR2970" s="183">
        <f>Tabela1[[#This Row],[PESO TOTAL]]*Tabela1[[#This Row],[MATÉRIA PRIMA]]</f>
        <v>0</v>
      </c>
      <c r="AS2970" s="28">
        <f>Tabela1[[#This Row],[PESO TOTAL]]*Tabela1[[#This Row],[PREPARAÇÃO ]]</f>
        <v>0</v>
      </c>
      <c r="AT2970" s="28">
        <f>Tabela1[[#This Row],[PESO TOTAL]]*Tabela1[[#This Row],[CALDEIRARIA]]</f>
        <v>0</v>
      </c>
      <c r="AU2970" s="28">
        <f>Tabela1[[#This Row],[PESO TOTAL]]*Tabela1[[#This Row],[SOLDA]]</f>
        <v>0</v>
      </c>
      <c r="AV2970" s="28">
        <f>Tabela1[[#This Row],[PESO TOTAL]]*Tabela1[[#This Row],[ACABAMENTO]]</f>
        <v>0</v>
      </c>
      <c r="AW2970" s="28">
        <f>Tabela1[[#This Row],[PESO TOTAL]]*Tabela1[[#This Row],[PRONTO ACABADO]]</f>
        <v>0</v>
      </c>
      <c r="AX2970" s="28">
        <f>Tabela1[[#This Row],[PESO TOTAL]]*Tabela1[[#This Row],[EXPEDIÇÃO ]]</f>
        <v>0</v>
      </c>
      <c r="AY2970" s="28" t="str">
        <f>Tabela1[[#This Row],[PEDIDO]]&amp;Tabela1[[#This Row],[PRODUTO]]</f>
        <v/>
      </c>
      <c r="AZ2970" s="44">
        <f>IF(AF2970="",0,IF(ISTEXT(AF2970),H2970*VALUE(SUBSTITUTE(AF2970,"%",""))/100,H2970*AF2970))-Tabela1[[#This Row],[PRONTO ACABADO2]]</f>
        <v>0</v>
      </c>
      <c r="BA2970" s="44">
        <f>IF(AG2970="",0,IF(ISTEXT(AG2970),H2970*VALUE(SUBSTITUTE(AG2970,"%",""))/100,H2970*AG2970))-Tabela1[[#This Row],[PESO EXPEDIDO2]]</f>
        <v>0</v>
      </c>
      <c r="BB2970" s="44">
        <f t="shared" si="394"/>
        <v>0</v>
      </c>
      <c r="BC2970" s="44">
        <f t="shared" si="395"/>
        <v>0</v>
      </c>
      <c r="BD2970" s="44"/>
    </row>
    <row r="2971" spans="1:56" ht="15.75" hidden="1" customHeight="1" x14ac:dyDescent="0.25">
      <c r="A2971" s="6"/>
      <c r="B2971" s="22"/>
      <c r="C2971" s="7"/>
      <c r="D2971" s="46"/>
      <c r="E2971" s="7"/>
      <c r="F2971" s="7"/>
      <c r="G2971" s="44"/>
      <c r="H2971" s="41">
        <f>Tabela1[[#This Row],[PESO UNI]]*Tabela1[[#This Row],[QTE]]</f>
        <v>0</v>
      </c>
      <c r="I2971" s="7"/>
      <c r="J2971" s="8"/>
      <c r="K2971" s="8"/>
      <c r="L2971" s="9"/>
      <c r="M2971" s="10"/>
      <c r="N2971" s="8"/>
      <c r="O2971" s="12"/>
      <c r="P2971" s="13"/>
      <c r="Q2971" s="14">
        <f>Tabela1[[#This Row],[QTDE/ Fabricação]]-Tabela1[[#This Row],[QTE]]</f>
        <v>0</v>
      </c>
      <c r="R2971" s="19">
        <f t="shared" si="390"/>
        <v>0</v>
      </c>
      <c r="S2971" s="19">
        <f t="shared" si="389"/>
        <v>0</v>
      </c>
      <c r="T2971" s="20">
        <f t="shared" si="391"/>
        <v>0</v>
      </c>
      <c r="U2971" s="17">
        <f>IFERROR(SUMIF('LISTA DE EMBARQUE'!B:B,MICRO!E:E,'LISTA DE EMBARQUE'!G:G),"")</f>
        <v>0</v>
      </c>
      <c r="V2971" s="12" t="str">
        <f>IFERROR(VLOOKUP(Tabela1[[#This Row],[COD.MDE]],'LISTA DE EMBARQUE'!B:L,11,0),"")</f>
        <v/>
      </c>
      <c r="W2971" s="13" t="str">
        <f>IFERROR(COUNTIF(#REF!,Tabela1[[#This Row],[Colunas5]]),"")</f>
        <v/>
      </c>
      <c r="X2971" s="14">
        <f>Tabela1[[#This Row],[QIANTIDADE EXPEDIDA]]*Tabela1[[#This Row],[PESO UNI]]</f>
        <v>0</v>
      </c>
      <c r="Y2971" s="14">
        <f t="shared" si="392"/>
        <v>0</v>
      </c>
      <c r="Z2971" s="21">
        <f>Tabela1[[#This Row],[PESO TOTAL]]-Tabela1[[#This Row],[Peso Expedido]]</f>
        <v>0</v>
      </c>
      <c r="AA2971" s="18"/>
      <c r="AB2971" s="40" t="s">
        <v>3204</v>
      </c>
      <c r="AC2971" s="40"/>
      <c r="AD2971" s="40"/>
      <c r="AE2971" s="40"/>
      <c r="AF2971" s="40"/>
      <c r="AG2971" s="40"/>
      <c r="AH2971" s="40"/>
      <c r="AI2971" s="40" t="str">
        <f t="shared" si="396"/>
        <v>ok</v>
      </c>
      <c r="AJ2971"/>
      <c r="AK2971" t="str">
        <f>Tabela1[[#This Row],[Coluna1]]&amp;Tabela1[[#This Row],[PEDIDO]]</f>
        <v/>
      </c>
      <c r="AL2971"/>
      <c r="AM2971"/>
      <c r="AN2971"/>
      <c r="AO2971" t="str">
        <f t="shared" si="393"/>
        <v>/</v>
      </c>
      <c r="AP2971" t="str">
        <f>Tabela1[[#This Row],[TAG]]&amp;Tabela1[[#This Row],[PEDIDO]]&amp;Tabela1[[#This Row],[PRODUTO]]</f>
        <v/>
      </c>
      <c r="AQ2971" s="23" t="str">
        <f>Tabela1[[#This Row],[PRODUTO]]&amp;Tabela1[[#This Row],[TAG]]</f>
        <v/>
      </c>
      <c r="AR2971" s="183">
        <f>Tabela1[[#This Row],[PESO TOTAL]]*Tabela1[[#This Row],[MATÉRIA PRIMA]]</f>
        <v>0</v>
      </c>
      <c r="AS2971" s="28">
        <f>Tabela1[[#This Row],[PESO TOTAL]]*Tabela1[[#This Row],[PREPARAÇÃO ]]</f>
        <v>0</v>
      </c>
      <c r="AT2971" s="28">
        <f>Tabela1[[#This Row],[PESO TOTAL]]*Tabela1[[#This Row],[CALDEIRARIA]]</f>
        <v>0</v>
      </c>
      <c r="AU2971" s="28">
        <f>Tabela1[[#This Row],[PESO TOTAL]]*Tabela1[[#This Row],[SOLDA]]</f>
        <v>0</v>
      </c>
      <c r="AV2971" s="28">
        <f>Tabela1[[#This Row],[PESO TOTAL]]*Tabela1[[#This Row],[ACABAMENTO]]</f>
        <v>0</v>
      </c>
      <c r="AW2971" s="28">
        <f>Tabela1[[#This Row],[PESO TOTAL]]*Tabela1[[#This Row],[PRONTO ACABADO]]</f>
        <v>0</v>
      </c>
      <c r="AX2971" s="28">
        <f>Tabela1[[#This Row],[PESO TOTAL]]*Tabela1[[#This Row],[EXPEDIÇÃO ]]</f>
        <v>0</v>
      </c>
      <c r="AY2971" s="28" t="str">
        <f>Tabela1[[#This Row],[PEDIDO]]&amp;Tabela1[[#This Row],[PRODUTO]]</f>
        <v/>
      </c>
      <c r="AZ2971" s="44">
        <f>IF(AF2971="",0,IF(ISTEXT(AF2971),H2971*VALUE(SUBSTITUTE(AF2971,"%",""))/100,H2971*AF2971))-Tabela1[[#This Row],[PRONTO ACABADO2]]</f>
        <v>0</v>
      </c>
      <c r="BA2971" s="44">
        <f>IF(AG2971="",0,IF(ISTEXT(AG2971),H2971*VALUE(SUBSTITUTE(AG2971,"%",""))/100,H2971*AG2971))-Tabela1[[#This Row],[PESO EXPEDIDO2]]</f>
        <v>0</v>
      </c>
      <c r="BB2971" s="44">
        <f t="shared" si="394"/>
        <v>0</v>
      </c>
      <c r="BC2971" s="44">
        <f t="shared" si="395"/>
        <v>0</v>
      </c>
      <c r="BD2971" s="44"/>
    </row>
    <row r="2972" spans="1:56" ht="15.75" hidden="1" customHeight="1" x14ac:dyDescent="0.25">
      <c r="A2972" s="6"/>
      <c r="B2972" s="22"/>
      <c r="C2972" s="7"/>
      <c r="D2972" s="46"/>
      <c r="E2972" s="7"/>
      <c r="F2972" s="7"/>
      <c r="G2972" s="44"/>
      <c r="H2972" s="41">
        <f>Tabela1[[#This Row],[PESO UNI]]*Tabela1[[#This Row],[QTE]]</f>
        <v>0</v>
      </c>
      <c r="I2972" s="7"/>
      <c r="J2972" s="8"/>
      <c r="K2972" s="8"/>
      <c r="L2972" s="9"/>
      <c r="M2972" s="10"/>
      <c r="N2972" s="8"/>
      <c r="O2972" s="12"/>
      <c r="P2972" s="13"/>
      <c r="Q2972" s="14">
        <f>Tabela1[[#This Row],[QTDE/ Fabricação]]-Tabela1[[#This Row],[QTE]]</f>
        <v>0</v>
      </c>
      <c r="R2972" s="19">
        <f t="shared" si="390"/>
        <v>0</v>
      </c>
      <c r="S2972" s="19">
        <f t="shared" si="389"/>
        <v>0</v>
      </c>
      <c r="T2972" s="20">
        <f t="shared" si="391"/>
        <v>0</v>
      </c>
      <c r="U2972" s="17">
        <f>IFERROR(SUMIF('LISTA DE EMBARQUE'!B:B,MICRO!E:E,'LISTA DE EMBARQUE'!G:G),"")</f>
        <v>0</v>
      </c>
      <c r="V2972" s="12" t="str">
        <f>IFERROR(VLOOKUP(Tabela1[[#This Row],[COD.MDE]],'LISTA DE EMBARQUE'!B:L,11,0),"")</f>
        <v/>
      </c>
      <c r="W2972" s="13" t="str">
        <f>IFERROR(COUNTIF(#REF!,Tabela1[[#This Row],[Colunas5]]),"")</f>
        <v/>
      </c>
      <c r="X2972" s="14">
        <f>Tabela1[[#This Row],[QIANTIDADE EXPEDIDA]]*Tabela1[[#This Row],[PESO UNI]]</f>
        <v>0</v>
      </c>
      <c r="Y2972" s="14">
        <f t="shared" si="392"/>
        <v>0</v>
      </c>
      <c r="Z2972" s="21">
        <f>Tabela1[[#This Row],[PESO TOTAL]]-Tabela1[[#This Row],[Peso Expedido]]</f>
        <v>0</v>
      </c>
      <c r="AA2972" s="18"/>
      <c r="AB2972" s="40" t="s">
        <v>3204</v>
      </c>
      <c r="AC2972" s="40"/>
      <c r="AD2972" s="40"/>
      <c r="AE2972" s="40"/>
      <c r="AF2972" s="40"/>
      <c r="AG2972" s="40"/>
      <c r="AH2972" s="40"/>
      <c r="AI2972" s="40" t="str">
        <f t="shared" si="396"/>
        <v>ok</v>
      </c>
      <c r="AJ2972"/>
      <c r="AK2972" t="str">
        <f>Tabela1[[#This Row],[Coluna1]]&amp;Tabela1[[#This Row],[PEDIDO]]</f>
        <v/>
      </c>
      <c r="AL2972"/>
      <c r="AM2972"/>
      <c r="AN2972"/>
      <c r="AO2972" t="str">
        <f t="shared" si="393"/>
        <v>/</v>
      </c>
      <c r="AP2972" t="str">
        <f>Tabela1[[#This Row],[TAG]]&amp;Tabela1[[#This Row],[PEDIDO]]&amp;Tabela1[[#This Row],[PRODUTO]]</f>
        <v/>
      </c>
      <c r="AQ2972" s="23" t="str">
        <f>Tabela1[[#This Row],[PRODUTO]]&amp;Tabela1[[#This Row],[TAG]]</f>
        <v/>
      </c>
      <c r="AR2972" s="183">
        <f>Tabela1[[#This Row],[PESO TOTAL]]*Tabela1[[#This Row],[MATÉRIA PRIMA]]</f>
        <v>0</v>
      </c>
      <c r="AS2972" s="28">
        <f>Tabela1[[#This Row],[PESO TOTAL]]*Tabela1[[#This Row],[PREPARAÇÃO ]]</f>
        <v>0</v>
      </c>
      <c r="AT2972" s="28">
        <f>Tabela1[[#This Row],[PESO TOTAL]]*Tabela1[[#This Row],[CALDEIRARIA]]</f>
        <v>0</v>
      </c>
      <c r="AU2972" s="28">
        <f>Tabela1[[#This Row],[PESO TOTAL]]*Tabela1[[#This Row],[SOLDA]]</f>
        <v>0</v>
      </c>
      <c r="AV2972" s="28">
        <f>Tabela1[[#This Row],[PESO TOTAL]]*Tabela1[[#This Row],[ACABAMENTO]]</f>
        <v>0</v>
      </c>
      <c r="AW2972" s="28">
        <f>Tabela1[[#This Row],[PESO TOTAL]]*Tabela1[[#This Row],[PRONTO ACABADO]]</f>
        <v>0</v>
      </c>
      <c r="AX2972" s="28">
        <f>Tabela1[[#This Row],[PESO TOTAL]]*Tabela1[[#This Row],[EXPEDIÇÃO ]]</f>
        <v>0</v>
      </c>
      <c r="AY2972" s="28" t="str">
        <f>Tabela1[[#This Row],[PEDIDO]]&amp;Tabela1[[#This Row],[PRODUTO]]</f>
        <v/>
      </c>
      <c r="AZ2972" s="44">
        <f>IF(AF2972="",0,IF(ISTEXT(AF2972),H2972*VALUE(SUBSTITUTE(AF2972,"%",""))/100,H2972*AF2972))-Tabela1[[#This Row],[PRONTO ACABADO2]]</f>
        <v>0</v>
      </c>
      <c r="BA2972" s="44">
        <f>IF(AG2972="",0,IF(ISTEXT(AG2972),H2972*VALUE(SUBSTITUTE(AG2972,"%",""))/100,H2972*AG2972))-Tabela1[[#This Row],[PESO EXPEDIDO2]]</f>
        <v>0</v>
      </c>
      <c r="BB2972" s="44">
        <f t="shared" si="394"/>
        <v>0</v>
      </c>
      <c r="BC2972" s="44">
        <f t="shared" si="395"/>
        <v>0</v>
      </c>
      <c r="BD2972" s="44"/>
    </row>
    <row r="2973" spans="1:56" ht="15.75" hidden="1" customHeight="1" x14ac:dyDescent="0.25">
      <c r="A2973" s="6"/>
      <c r="B2973" s="22"/>
      <c r="C2973" s="7"/>
      <c r="D2973" s="46"/>
      <c r="E2973" s="7"/>
      <c r="F2973" s="7"/>
      <c r="G2973" s="44"/>
      <c r="H2973" s="41">
        <f>Tabela1[[#This Row],[PESO UNI]]*Tabela1[[#This Row],[QTE]]</f>
        <v>0</v>
      </c>
      <c r="I2973" s="7"/>
      <c r="J2973" s="8"/>
      <c r="K2973" s="8"/>
      <c r="L2973" s="9"/>
      <c r="M2973" s="10"/>
      <c r="N2973" s="8"/>
      <c r="O2973" s="12"/>
      <c r="P2973" s="13"/>
      <c r="Q2973" s="14">
        <f>Tabela1[[#This Row],[QTDE/ Fabricação]]-Tabela1[[#This Row],[QTE]]</f>
        <v>0</v>
      </c>
      <c r="R2973" s="19">
        <f t="shared" si="390"/>
        <v>0</v>
      </c>
      <c r="S2973" s="19">
        <f t="shared" si="389"/>
        <v>0</v>
      </c>
      <c r="T2973" s="20">
        <f t="shared" si="391"/>
        <v>0</v>
      </c>
      <c r="U2973" s="17">
        <f>IFERROR(SUMIF('LISTA DE EMBARQUE'!B:B,MICRO!E:E,'LISTA DE EMBARQUE'!G:G),"")</f>
        <v>0</v>
      </c>
      <c r="V2973" s="12" t="str">
        <f>IFERROR(VLOOKUP(Tabela1[[#This Row],[COD.MDE]],'LISTA DE EMBARQUE'!B:L,11,0),"")</f>
        <v/>
      </c>
      <c r="W2973" s="13" t="str">
        <f>IFERROR(COUNTIF(#REF!,Tabela1[[#This Row],[Colunas5]]),"")</f>
        <v/>
      </c>
      <c r="X2973" s="14">
        <f>Tabela1[[#This Row],[QIANTIDADE EXPEDIDA]]*Tabela1[[#This Row],[PESO UNI]]</f>
        <v>0</v>
      </c>
      <c r="Y2973" s="14">
        <f t="shared" si="392"/>
        <v>0</v>
      </c>
      <c r="Z2973" s="21">
        <f>Tabela1[[#This Row],[PESO TOTAL]]-Tabela1[[#This Row],[Peso Expedido]]</f>
        <v>0</v>
      </c>
      <c r="AA2973" s="18"/>
      <c r="AB2973" s="40" t="s">
        <v>3204</v>
      </c>
      <c r="AC2973" s="40"/>
      <c r="AD2973" s="40"/>
      <c r="AE2973" s="40"/>
      <c r="AF2973" s="40"/>
      <c r="AG2973" s="40"/>
      <c r="AH2973" s="40"/>
      <c r="AI2973" s="40" t="str">
        <f t="shared" si="396"/>
        <v>ok</v>
      </c>
      <c r="AJ2973"/>
      <c r="AK2973" t="str">
        <f>Tabela1[[#This Row],[Coluna1]]&amp;Tabela1[[#This Row],[PEDIDO]]</f>
        <v/>
      </c>
      <c r="AL2973"/>
      <c r="AM2973"/>
      <c r="AN2973"/>
      <c r="AO2973" t="str">
        <f t="shared" si="393"/>
        <v>/</v>
      </c>
      <c r="AP2973" t="str">
        <f>Tabela1[[#This Row],[TAG]]&amp;Tabela1[[#This Row],[PEDIDO]]&amp;Tabela1[[#This Row],[PRODUTO]]</f>
        <v/>
      </c>
      <c r="AQ2973" s="23" t="str">
        <f>Tabela1[[#This Row],[PRODUTO]]&amp;Tabela1[[#This Row],[TAG]]</f>
        <v/>
      </c>
      <c r="AR2973" s="183">
        <f>Tabela1[[#This Row],[PESO TOTAL]]*Tabela1[[#This Row],[MATÉRIA PRIMA]]</f>
        <v>0</v>
      </c>
      <c r="AS2973" s="28">
        <f>Tabela1[[#This Row],[PESO TOTAL]]*Tabela1[[#This Row],[PREPARAÇÃO ]]</f>
        <v>0</v>
      </c>
      <c r="AT2973" s="28">
        <f>Tabela1[[#This Row],[PESO TOTAL]]*Tabela1[[#This Row],[CALDEIRARIA]]</f>
        <v>0</v>
      </c>
      <c r="AU2973" s="28">
        <f>Tabela1[[#This Row],[PESO TOTAL]]*Tabela1[[#This Row],[SOLDA]]</f>
        <v>0</v>
      </c>
      <c r="AV2973" s="28">
        <f>Tabela1[[#This Row],[PESO TOTAL]]*Tabela1[[#This Row],[ACABAMENTO]]</f>
        <v>0</v>
      </c>
      <c r="AW2973" s="28">
        <f>Tabela1[[#This Row],[PESO TOTAL]]*Tabela1[[#This Row],[PRONTO ACABADO]]</f>
        <v>0</v>
      </c>
      <c r="AX2973" s="28">
        <f>Tabela1[[#This Row],[PESO TOTAL]]*Tabela1[[#This Row],[EXPEDIÇÃO ]]</f>
        <v>0</v>
      </c>
      <c r="AY2973" s="28" t="str">
        <f>Tabela1[[#This Row],[PEDIDO]]&amp;Tabela1[[#This Row],[PRODUTO]]</f>
        <v/>
      </c>
      <c r="AZ2973" s="44">
        <f>IF(AF2973="",0,IF(ISTEXT(AF2973),H2973*VALUE(SUBSTITUTE(AF2973,"%",""))/100,H2973*AF2973))-Tabela1[[#This Row],[PRONTO ACABADO2]]</f>
        <v>0</v>
      </c>
      <c r="BA2973" s="44">
        <f>IF(AG2973="",0,IF(ISTEXT(AG2973),H2973*VALUE(SUBSTITUTE(AG2973,"%",""))/100,H2973*AG2973))-Tabela1[[#This Row],[PESO EXPEDIDO2]]</f>
        <v>0</v>
      </c>
      <c r="BB2973" s="44">
        <f t="shared" si="394"/>
        <v>0</v>
      </c>
      <c r="BC2973" s="44">
        <f t="shared" si="395"/>
        <v>0</v>
      </c>
      <c r="BD2973" s="44"/>
    </row>
    <row r="2974" spans="1:56" ht="15.75" hidden="1" customHeight="1" x14ac:dyDescent="0.25">
      <c r="A2974" s="6"/>
      <c r="B2974" s="22"/>
      <c r="C2974" s="7"/>
      <c r="D2974" s="46"/>
      <c r="E2974" s="7"/>
      <c r="F2974" s="7"/>
      <c r="G2974" s="44"/>
      <c r="H2974" s="41">
        <f>Tabela1[[#This Row],[PESO UNI]]*Tabela1[[#This Row],[QTE]]</f>
        <v>0</v>
      </c>
      <c r="I2974" s="7"/>
      <c r="J2974" s="8"/>
      <c r="K2974" s="8"/>
      <c r="L2974" s="9"/>
      <c r="M2974" s="10"/>
      <c r="N2974" s="8"/>
      <c r="O2974" s="12"/>
      <c r="P2974" s="13"/>
      <c r="Q2974" s="14">
        <f>Tabela1[[#This Row],[QTDE/ Fabricação]]-Tabela1[[#This Row],[QTE]]</f>
        <v>0</v>
      </c>
      <c r="R2974" s="19">
        <f t="shared" si="390"/>
        <v>0</v>
      </c>
      <c r="S2974" s="19">
        <f t="shared" si="389"/>
        <v>0</v>
      </c>
      <c r="T2974" s="20">
        <f t="shared" si="391"/>
        <v>0</v>
      </c>
      <c r="U2974" s="17">
        <f>IFERROR(SUMIF('LISTA DE EMBARQUE'!B:B,MICRO!E:E,'LISTA DE EMBARQUE'!G:G),"")</f>
        <v>0</v>
      </c>
      <c r="V2974" s="12" t="str">
        <f>IFERROR(VLOOKUP(Tabela1[[#This Row],[COD.MDE]],'LISTA DE EMBARQUE'!B:L,11,0),"")</f>
        <v/>
      </c>
      <c r="W2974" s="13" t="str">
        <f>IFERROR(COUNTIF(#REF!,Tabela1[[#This Row],[Colunas5]]),"")</f>
        <v/>
      </c>
      <c r="X2974" s="14">
        <f>Tabela1[[#This Row],[QIANTIDADE EXPEDIDA]]*Tabela1[[#This Row],[PESO UNI]]</f>
        <v>0</v>
      </c>
      <c r="Y2974" s="14">
        <f t="shared" si="392"/>
        <v>0</v>
      </c>
      <c r="Z2974" s="21">
        <f>Tabela1[[#This Row],[PESO TOTAL]]-Tabela1[[#This Row],[Peso Expedido]]</f>
        <v>0</v>
      </c>
      <c r="AA2974" s="18"/>
      <c r="AB2974" s="40" t="s">
        <v>3204</v>
      </c>
      <c r="AC2974" s="40"/>
      <c r="AD2974" s="40"/>
      <c r="AE2974" s="40"/>
      <c r="AF2974" s="40"/>
      <c r="AG2974" s="40"/>
      <c r="AH2974" s="40"/>
      <c r="AI2974" s="40" t="str">
        <f t="shared" si="396"/>
        <v>ok</v>
      </c>
      <c r="AJ2974"/>
      <c r="AK2974" t="str">
        <f>Tabela1[[#This Row],[Coluna1]]&amp;Tabela1[[#This Row],[PEDIDO]]</f>
        <v/>
      </c>
      <c r="AL2974"/>
      <c r="AM2974"/>
      <c r="AN2974"/>
      <c r="AO2974" t="str">
        <f t="shared" si="393"/>
        <v>/</v>
      </c>
      <c r="AP2974" t="str">
        <f>Tabela1[[#This Row],[TAG]]&amp;Tabela1[[#This Row],[PEDIDO]]&amp;Tabela1[[#This Row],[PRODUTO]]</f>
        <v/>
      </c>
      <c r="AQ2974" s="23" t="str">
        <f>Tabela1[[#This Row],[PRODUTO]]&amp;Tabela1[[#This Row],[TAG]]</f>
        <v/>
      </c>
      <c r="AR2974" s="183">
        <f>Tabela1[[#This Row],[PESO TOTAL]]*Tabela1[[#This Row],[MATÉRIA PRIMA]]</f>
        <v>0</v>
      </c>
      <c r="AS2974" s="28">
        <f>Tabela1[[#This Row],[PESO TOTAL]]*Tabela1[[#This Row],[PREPARAÇÃO ]]</f>
        <v>0</v>
      </c>
      <c r="AT2974" s="28">
        <f>Tabela1[[#This Row],[PESO TOTAL]]*Tabela1[[#This Row],[CALDEIRARIA]]</f>
        <v>0</v>
      </c>
      <c r="AU2974" s="28">
        <f>Tabela1[[#This Row],[PESO TOTAL]]*Tabela1[[#This Row],[SOLDA]]</f>
        <v>0</v>
      </c>
      <c r="AV2974" s="28">
        <f>Tabela1[[#This Row],[PESO TOTAL]]*Tabela1[[#This Row],[ACABAMENTO]]</f>
        <v>0</v>
      </c>
      <c r="AW2974" s="28">
        <f>Tabela1[[#This Row],[PESO TOTAL]]*Tabela1[[#This Row],[PRONTO ACABADO]]</f>
        <v>0</v>
      </c>
      <c r="AX2974" s="28">
        <f>Tabela1[[#This Row],[PESO TOTAL]]*Tabela1[[#This Row],[EXPEDIÇÃO ]]</f>
        <v>0</v>
      </c>
      <c r="AY2974" s="28" t="str">
        <f>Tabela1[[#This Row],[PEDIDO]]&amp;Tabela1[[#This Row],[PRODUTO]]</f>
        <v/>
      </c>
      <c r="AZ2974" s="44">
        <f>IF(AF2974="",0,IF(ISTEXT(AF2974),H2974*VALUE(SUBSTITUTE(AF2974,"%",""))/100,H2974*AF2974))-Tabela1[[#This Row],[PRONTO ACABADO2]]</f>
        <v>0</v>
      </c>
      <c r="BA2974" s="44">
        <f>IF(AG2974="",0,IF(ISTEXT(AG2974),H2974*VALUE(SUBSTITUTE(AG2974,"%",""))/100,H2974*AG2974))-Tabela1[[#This Row],[PESO EXPEDIDO2]]</f>
        <v>0</v>
      </c>
      <c r="BB2974" s="44">
        <f t="shared" si="394"/>
        <v>0</v>
      </c>
      <c r="BC2974" s="44">
        <f t="shared" si="395"/>
        <v>0</v>
      </c>
      <c r="BD2974" s="44"/>
    </row>
    <row r="2975" spans="1:56" ht="15.75" hidden="1" customHeight="1" x14ac:dyDescent="0.25">
      <c r="A2975" s="6"/>
      <c r="B2975" s="22"/>
      <c r="C2975" s="7"/>
      <c r="D2975" s="46"/>
      <c r="E2975" s="7"/>
      <c r="F2975" s="7"/>
      <c r="G2975" s="44"/>
      <c r="H2975" s="41">
        <f>Tabela1[[#This Row],[PESO UNI]]*Tabela1[[#This Row],[QTE]]</f>
        <v>0</v>
      </c>
      <c r="I2975" s="7"/>
      <c r="J2975" s="8"/>
      <c r="K2975" s="8"/>
      <c r="L2975" s="9"/>
      <c r="M2975" s="10"/>
      <c r="N2975" s="8"/>
      <c r="O2975" s="12"/>
      <c r="P2975" s="13"/>
      <c r="Q2975" s="14">
        <f>Tabela1[[#This Row],[QTDE/ Fabricação]]-Tabela1[[#This Row],[QTE]]</f>
        <v>0</v>
      </c>
      <c r="R2975" s="19">
        <f t="shared" si="390"/>
        <v>0</v>
      </c>
      <c r="S2975" s="19">
        <f t="shared" si="389"/>
        <v>0</v>
      </c>
      <c r="T2975" s="20">
        <f t="shared" si="391"/>
        <v>0</v>
      </c>
      <c r="U2975" s="17">
        <f>IFERROR(SUMIF('LISTA DE EMBARQUE'!B:B,MICRO!E:E,'LISTA DE EMBARQUE'!G:G),"")</f>
        <v>0</v>
      </c>
      <c r="V2975" s="12" t="str">
        <f>IFERROR(VLOOKUP(Tabela1[[#This Row],[COD.MDE]],'LISTA DE EMBARQUE'!B:L,11,0),"")</f>
        <v/>
      </c>
      <c r="W2975" s="13" t="str">
        <f>IFERROR(COUNTIF(#REF!,Tabela1[[#This Row],[Colunas5]]),"")</f>
        <v/>
      </c>
      <c r="X2975" s="14">
        <f>Tabela1[[#This Row],[QIANTIDADE EXPEDIDA]]*Tabela1[[#This Row],[PESO UNI]]</f>
        <v>0</v>
      </c>
      <c r="Y2975" s="14">
        <f t="shared" si="392"/>
        <v>0</v>
      </c>
      <c r="Z2975" s="21">
        <f>Tabela1[[#This Row],[PESO TOTAL]]-Tabela1[[#This Row],[Peso Expedido]]</f>
        <v>0</v>
      </c>
      <c r="AA2975" s="18"/>
      <c r="AB2975" s="40" t="s">
        <v>3204</v>
      </c>
      <c r="AC2975" s="40"/>
      <c r="AD2975" s="40"/>
      <c r="AE2975" s="40"/>
      <c r="AF2975" s="40"/>
      <c r="AG2975" s="40"/>
      <c r="AH2975" s="40"/>
      <c r="AI2975" s="40" t="str">
        <f t="shared" si="396"/>
        <v>ok</v>
      </c>
      <c r="AJ2975"/>
      <c r="AK2975" t="str">
        <f>Tabela1[[#This Row],[Coluna1]]&amp;Tabela1[[#This Row],[PEDIDO]]</f>
        <v/>
      </c>
      <c r="AL2975"/>
      <c r="AM2975"/>
      <c r="AN2975"/>
      <c r="AO2975" t="str">
        <f t="shared" si="393"/>
        <v>/</v>
      </c>
      <c r="AP2975" t="str">
        <f>Tabela1[[#This Row],[TAG]]&amp;Tabela1[[#This Row],[PEDIDO]]&amp;Tabela1[[#This Row],[PRODUTO]]</f>
        <v/>
      </c>
      <c r="AQ2975" s="23" t="str">
        <f>Tabela1[[#This Row],[PRODUTO]]&amp;Tabela1[[#This Row],[TAG]]</f>
        <v/>
      </c>
      <c r="AR2975" s="183">
        <f>Tabela1[[#This Row],[PESO TOTAL]]*Tabela1[[#This Row],[MATÉRIA PRIMA]]</f>
        <v>0</v>
      </c>
      <c r="AS2975" s="28">
        <f>Tabela1[[#This Row],[PESO TOTAL]]*Tabela1[[#This Row],[PREPARAÇÃO ]]</f>
        <v>0</v>
      </c>
      <c r="AT2975" s="28">
        <f>Tabela1[[#This Row],[PESO TOTAL]]*Tabela1[[#This Row],[CALDEIRARIA]]</f>
        <v>0</v>
      </c>
      <c r="AU2975" s="28">
        <f>Tabela1[[#This Row],[PESO TOTAL]]*Tabela1[[#This Row],[SOLDA]]</f>
        <v>0</v>
      </c>
      <c r="AV2975" s="28">
        <f>Tabela1[[#This Row],[PESO TOTAL]]*Tabela1[[#This Row],[ACABAMENTO]]</f>
        <v>0</v>
      </c>
      <c r="AW2975" s="28">
        <f>Tabela1[[#This Row],[PESO TOTAL]]*Tabela1[[#This Row],[PRONTO ACABADO]]</f>
        <v>0</v>
      </c>
      <c r="AX2975" s="28">
        <f>Tabela1[[#This Row],[PESO TOTAL]]*Tabela1[[#This Row],[EXPEDIÇÃO ]]</f>
        <v>0</v>
      </c>
      <c r="AY2975" s="28" t="str">
        <f>Tabela1[[#This Row],[PEDIDO]]&amp;Tabela1[[#This Row],[PRODUTO]]</f>
        <v/>
      </c>
      <c r="AZ2975" s="44">
        <f>IF(AF2975="",0,IF(ISTEXT(AF2975),H2975*VALUE(SUBSTITUTE(AF2975,"%",""))/100,H2975*AF2975))-Tabela1[[#This Row],[PRONTO ACABADO2]]</f>
        <v>0</v>
      </c>
      <c r="BA2975" s="44">
        <f>IF(AG2975="",0,IF(ISTEXT(AG2975),H2975*VALUE(SUBSTITUTE(AG2975,"%",""))/100,H2975*AG2975))-Tabela1[[#This Row],[PESO EXPEDIDO2]]</f>
        <v>0</v>
      </c>
      <c r="BB2975" s="44">
        <f t="shared" si="394"/>
        <v>0</v>
      </c>
      <c r="BC2975" s="44">
        <f t="shared" si="395"/>
        <v>0</v>
      </c>
      <c r="BD2975" s="44"/>
    </row>
    <row r="2976" spans="1:56" ht="15.75" hidden="1" customHeight="1" x14ac:dyDescent="0.25">
      <c r="A2976" s="6"/>
      <c r="B2976" s="22"/>
      <c r="C2976" s="7"/>
      <c r="D2976" s="46"/>
      <c r="E2976" s="7"/>
      <c r="F2976" s="7"/>
      <c r="G2976" s="44"/>
      <c r="H2976" s="41">
        <f>Tabela1[[#This Row],[PESO UNI]]*Tabela1[[#This Row],[QTE]]</f>
        <v>0</v>
      </c>
      <c r="I2976" s="7"/>
      <c r="J2976" s="8"/>
      <c r="K2976" s="8"/>
      <c r="L2976" s="9"/>
      <c r="M2976" s="10"/>
      <c r="N2976" s="8"/>
      <c r="O2976" s="12"/>
      <c r="P2976" s="13"/>
      <c r="Q2976" s="14">
        <f>Tabela1[[#This Row],[QTDE/ Fabricação]]-Tabela1[[#This Row],[QTE]]</f>
        <v>0</v>
      </c>
      <c r="R2976" s="19">
        <f t="shared" si="390"/>
        <v>0</v>
      </c>
      <c r="S2976" s="19">
        <f t="shared" si="389"/>
        <v>0</v>
      </c>
      <c r="T2976" s="20">
        <f t="shared" si="391"/>
        <v>0</v>
      </c>
      <c r="U2976" s="17">
        <f>IFERROR(SUMIF('LISTA DE EMBARQUE'!B:B,MICRO!E:E,'LISTA DE EMBARQUE'!G:G),"")</f>
        <v>0</v>
      </c>
      <c r="V2976" s="12" t="str">
        <f>IFERROR(VLOOKUP(Tabela1[[#This Row],[COD.MDE]],'LISTA DE EMBARQUE'!B:L,11,0),"")</f>
        <v/>
      </c>
      <c r="W2976" s="13" t="str">
        <f>IFERROR(COUNTIF(#REF!,Tabela1[[#This Row],[Colunas5]]),"")</f>
        <v/>
      </c>
      <c r="X2976" s="14">
        <f>Tabela1[[#This Row],[QIANTIDADE EXPEDIDA]]*Tabela1[[#This Row],[PESO UNI]]</f>
        <v>0</v>
      </c>
      <c r="Y2976" s="14">
        <f t="shared" si="392"/>
        <v>0</v>
      </c>
      <c r="Z2976" s="21">
        <f>Tabela1[[#This Row],[PESO TOTAL]]-Tabela1[[#This Row],[Peso Expedido]]</f>
        <v>0</v>
      </c>
      <c r="AA2976" s="18"/>
      <c r="AB2976" s="40" t="s">
        <v>3204</v>
      </c>
      <c r="AC2976" s="40"/>
      <c r="AD2976" s="40"/>
      <c r="AE2976" s="40"/>
      <c r="AF2976" s="40"/>
      <c r="AG2976" s="40"/>
      <c r="AH2976" s="40"/>
      <c r="AI2976" s="40" t="str">
        <f t="shared" si="396"/>
        <v>ok</v>
      </c>
      <c r="AJ2976"/>
      <c r="AK2976" t="str">
        <f>Tabela1[[#This Row],[Coluna1]]&amp;Tabela1[[#This Row],[PEDIDO]]</f>
        <v/>
      </c>
      <c r="AL2976"/>
      <c r="AM2976"/>
      <c r="AN2976"/>
      <c r="AO2976" t="str">
        <f t="shared" si="393"/>
        <v>/</v>
      </c>
      <c r="AP2976" t="str">
        <f>Tabela1[[#This Row],[TAG]]&amp;Tabela1[[#This Row],[PEDIDO]]&amp;Tabela1[[#This Row],[PRODUTO]]</f>
        <v/>
      </c>
      <c r="AQ2976" s="23" t="str">
        <f>Tabela1[[#This Row],[PRODUTO]]&amp;Tabela1[[#This Row],[TAG]]</f>
        <v/>
      </c>
      <c r="AR2976" s="183">
        <f>Tabela1[[#This Row],[PESO TOTAL]]*Tabela1[[#This Row],[MATÉRIA PRIMA]]</f>
        <v>0</v>
      </c>
      <c r="AS2976" s="28">
        <f>Tabela1[[#This Row],[PESO TOTAL]]*Tabela1[[#This Row],[PREPARAÇÃO ]]</f>
        <v>0</v>
      </c>
      <c r="AT2976" s="28">
        <f>Tabela1[[#This Row],[PESO TOTAL]]*Tabela1[[#This Row],[CALDEIRARIA]]</f>
        <v>0</v>
      </c>
      <c r="AU2976" s="28">
        <f>Tabela1[[#This Row],[PESO TOTAL]]*Tabela1[[#This Row],[SOLDA]]</f>
        <v>0</v>
      </c>
      <c r="AV2976" s="28">
        <f>Tabela1[[#This Row],[PESO TOTAL]]*Tabela1[[#This Row],[ACABAMENTO]]</f>
        <v>0</v>
      </c>
      <c r="AW2976" s="28">
        <f>Tabela1[[#This Row],[PESO TOTAL]]*Tabela1[[#This Row],[PRONTO ACABADO]]</f>
        <v>0</v>
      </c>
      <c r="AX2976" s="28">
        <f>Tabela1[[#This Row],[PESO TOTAL]]*Tabela1[[#This Row],[EXPEDIÇÃO ]]</f>
        <v>0</v>
      </c>
      <c r="AY2976" s="28" t="str">
        <f>Tabela1[[#This Row],[PEDIDO]]&amp;Tabela1[[#This Row],[PRODUTO]]</f>
        <v/>
      </c>
      <c r="AZ2976" s="44">
        <f>IF(AF2976="",0,IF(ISTEXT(AF2976),H2976*VALUE(SUBSTITUTE(AF2976,"%",""))/100,H2976*AF2976))-Tabela1[[#This Row],[PRONTO ACABADO2]]</f>
        <v>0</v>
      </c>
      <c r="BA2976" s="44">
        <f>IF(AG2976="",0,IF(ISTEXT(AG2976),H2976*VALUE(SUBSTITUTE(AG2976,"%",""))/100,H2976*AG2976))-Tabela1[[#This Row],[PESO EXPEDIDO2]]</f>
        <v>0</v>
      </c>
      <c r="BB2976" s="44">
        <f t="shared" si="394"/>
        <v>0</v>
      </c>
      <c r="BC2976" s="44">
        <f t="shared" si="395"/>
        <v>0</v>
      </c>
      <c r="BD2976" s="44"/>
    </row>
    <row r="2977" spans="1:56" ht="15.75" hidden="1" customHeight="1" x14ac:dyDescent="0.25">
      <c r="A2977" s="6"/>
      <c r="B2977" s="22"/>
      <c r="C2977" s="7"/>
      <c r="D2977" s="46"/>
      <c r="E2977" s="7"/>
      <c r="F2977" s="7"/>
      <c r="G2977" s="44"/>
      <c r="H2977" s="41">
        <f>Tabela1[[#This Row],[PESO UNI]]*Tabela1[[#This Row],[QTE]]</f>
        <v>0</v>
      </c>
      <c r="I2977" s="7"/>
      <c r="J2977" s="8"/>
      <c r="K2977" s="8"/>
      <c r="L2977" s="9"/>
      <c r="M2977" s="10"/>
      <c r="N2977" s="8"/>
      <c r="O2977" s="12"/>
      <c r="P2977" s="13"/>
      <c r="Q2977" s="14">
        <f>Tabela1[[#This Row],[QTDE/ Fabricação]]-Tabela1[[#This Row],[QTE]]</f>
        <v>0</v>
      </c>
      <c r="R2977" s="19">
        <f t="shared" si="390"/>
        <v>0</v>
      </c>
      <c r="S2977" s="19">
        <f t="shared" si="389"/>
        <v>0</v>
      </c>
      <c r="T2977" s="20">
        <f t="shared" si="391"/>
        <v>0</v>
      </c>
      <c r="U2977" s="17">
        <f>IFERROR(SUMIF('LISTA DE EMBARQUE'!B:B,MICRO!E:E,'LISTA DE EMBARQUE'!G:G),"")</f>
        <v>0</v>
      </c>
      <c r="V2977" s="12" t="str">
        <f>IFERROR(VLOOKUP(Tabela1[[#This Row],[COD.MDE]],'LISTA DE EMBARQUE'!B:L,11,0),"")</f>
        <v/>
      </c>
      <c r="W2977" s="13" t="str">
        <f>IFERROR(COUNTIF(#REF!,Tabela1[[#This Row],[Colunas5]]),"")</f>
        <v/>
      </c>
      <c r="X2977" s="14">
        <f>Tabela1[[#This Row],[QIANTIDADE EXPEDIDA]]*Tabela1[[#This Row],[PESO UNI]]</f>
        <v>0</v>
      </c>
      <c r="Y2977" s="14">
        <f t="shared" si="392"/>
        <v>0</v>
      </c>
      <c r="Z2977" s="21">
        <f>Tabela1[[#This Row],[PESO TOTAL]]-Tabela1[[#This Row],[Peso Expedido]]</f>
        <v>0</v>
      </c>
      <c r="AA2977" s="18"/>
      <c r="AB2977" s="40" t="s">
        <v>3204</v>
      </c>
      <c r="AC2977" s="40"/>
      <c r="AD2977" s="40"/>
      <c r="AE2977" s="40"/>
      <c r="AF2977" s="40"/>
      <c r="AG2977" s="40"/>
      <c r="AH2977" s="40"/>
      <c r="AI2977" s="40" t="str">
        <f t="shared" si="396"/>
        <v>ok</v>
      </c>
      <c r="AJ2977"/>
      <c r="AK2977" t="str">
        <f>Tabela1[[#This Row],[Coluna1]]&amp;Tabela1[[#This Row],[PEDIDO]]</f>
        <v/>
      </c>
      <c r="AL2977"/>
      <c r="AM2977"/>
      <c r="AN2977"/>
      <c r="AO2977" t="str">
        <f t="shared" si="393"/>
        <v>/</v>
      </c>
      <c r="AP2977" t="str">
        <f>Tabela1[[#This Row],[TAG]]&amp;Tabela1[[#This Row],[PEDIDO]]&amp;Tabela1[[#This Row],[PRODUTO]]</f>
        <v/>
      </c>
      <c r="AQ2977" s="23" t="str">
        <f>Tabela1[[#This Row],[PRODUTO]]&amp;Tabela1[[#This Row],[TAG]]</f>
        <v/>
      </c>
      <c r="AR2977" s="183">
        <f>Tabela1[[#This Row],[PESO TOTAL]]*Tabela1[[#This Row],[MATÉRIA PRIMA]]</f>
        <v>0</v>
      </c>
      <c r="AS2977" s="28">
        <f>Tabela1[[#This Row],[PESO TOTAL]]*Tabela1[[#This Row],[PREPARAÇÃO ]]</f>
        <v>0</v>
      </c>
      <c r="AT2977" s="28">
        <f>Tabela1[[#This Row],[PESO TOTAL]]*Tabela1[[#This Row],[CALDEIRARIA]]</f>
        <v>0</v>
      </c>
      <c r="AU2977" s="28">
        <f>Tabela1[[#This Row],[PESO TOTAL]]*Tabela1[[#This Row],[SOLDA]]</f>
        <v>0</v>
      </c>
      <c r="AV2977" s="28">
        <f>Tabela1[[#This Row],[PESO TOTAL]]*Tabela1[[#This Row],[ACABAMENTO]]</f>
        <v>0</v>
      </c>
      <c r="AW2977" s="28">
        <f>Tabela1[[#This Row],[PESO TOTAL]]*Tabela1[[#This Row],[PRONTO ACABADO]]</f>
        <v>0</v>
      </c>
      <c r="AX2977" s="28">
        <f>Tabela1[[#This Row],[PESO TOTAL]]*Tabela1[[#This Row],[EXPEDIÇÃO ]]</f>
        <v>0</v>
      </c>
      <c r="AY2977" s="28" t="str">
        <f>Tabela1[[#This Row],[PEDIDO]]&amp;Tabela1[[#This Row],[PRODUTO]]</f>
        <v/>
      </c>
      <c r="AZ2977" s="44">
        <f>IF(AF2977="",0,IF(ISTEXT(AF2977),H2977*VALUE(SUBSTITUTE(AF2977,"%",""))/100,H2977*AF2977))-Tabela1[[#This Row],[PRONTO ACABADO2]]</f>
        <v>0</v>
      </c>
      <c r="BA2977" s="44">
        <f>IF(AG2977="",0,IF(ISTEXT(AG2977),H2977*VALUE(SUBSTITUTE(AG2977,"%",""))/100,H2977*AG2977))-Tabela1[[#This Row],[PESO EXPEDIDO2]]</f>
        <v>0</v>
      </c>
      <c r="BB2977" s="44">
        <f t="shared" si="394"/>
        <v>0</v>
      </c>
      <c r="BC2977" s="44">
        <f t="shared" si="395"/>
        <v>0</v>
      </c>
      <c r="BD2977" s="44"/>
    </row>
    <row r="2978" spans="1:56" ht="15.75" hidden="1" customHeight="1" x14ac:dyDescent="0.25">
      <c r="A2978" s="6"/>
      <c r="B2978" s="22"/>
      <c r="C2978" s="7"/>
      <c r="D2978" s="46"/>
      <c r="E2978" s="7"/>
      <c r="F2978" s="7"/>
      <c r="G2978" s="44"/>
      <c r="H2978" s="41">
        <f>Tabela1[[#This Row],[PESO UNI]]*Tabela1[[#This Row],[QTE]]</f>
        <v>0</v>
      </c>
      <c r="I2978" s="7"/>
      <c r="J2978" s="8"/>
      <c r="K2978" s="8"/>
      <c r="L2978" s="9"/>
      <c r="M2978" s="10"/>
      <c r="N2978" s="8"/>
      <c r="O2978" s="12"/>
      <c r="P2978" s="13"/>
      <c r="Q2978" s="14">
        <f>Tabela1[[#This Row],[QTDE/ Fabricação]]-Tabela1[[#This Row],[QTE]]</f>
        <v>0</v>
      </c>
      <c r="R2978" s="19">
        <f t="shared" si="390"/>
        <v>0</v>
      </c>
      <c r="S2978" s="19">
        <f t="shared" si="389"/>
        <v>0</v>
      </c>
      <c r="T2978" s="20">
        <f t="shared" si="391"/>
        <v>0</v>
      </c>
      <c r="U2978" s="17">
        <f>IFERROR(SUMIF('LISTA DE EMBARQUE'!B:B,MICRO!E:E,'LISTA DE EMBARQUE'!G:G),"")</f>
        <v>0</v>
      </c>
      <c r="V2978" s="12" t="str">
        <f>IFERROR(VLOOKUP(Tabela1[[#This Row],[COD.MDE]],'LISTA DE EMBARQUE'!B:L,11,0),"")</f>
        <v/>
      </c>
      <c r="W2978" s="13" t="str">
        <f>IFERROR(COUNTIF(#REF!,Tabela1[[#This Row],[Colunas5]]),"")</f>
        <v/>
      </c>
      <c r="X2978" s="14">
        <f>Tabela1[[#This Row],[QIANTIDADE EXPEDIDA]]*Tabela1[[#This Row],[PESO UNI]]</f>
        <v>0</v>
      </c>
      <c r="Y2978" s="14">
        <f t="shared" si="392"/>
        <v>0</v>
      </c>
      <c r="Z2978" s="21">
        <f>Tabela1[[#This Row],[PESO TOTAL]]-Tabela1[[#This Row],[Peso Expedido]]</f>
        <v>0</v>
      </c>
      <c r="AA2978" s="18"/>
      <c r="AB2978" s="40" t="s">
        <v>3204</v>
      </c>
      <c r="AC2978" s="40"/>
      <c r="AD2978" s="40"/>
      <c r="AE2978" s="40"/>
      <c r="AF2978" s="40"/>
      <c r="AG2978" s="40"/>
      <c r="AH2978" s="40"/>
      <c r="AI2978" s="40" t="str">
        <f t="shared" si="396"/>
        <v>ok</v>
      </c>
      <c r="AJ2978"/>
      <c r="AK2978" t="str">
        <f>Tabela1[[#This Row],[Coluna1]]&amp;Tabela1[[#This Row],[PEDIDO]]</f>
        <v/>
      </c>
      <c r="AL2978"/>
      <c r="AM2978"/>
      <c r="AN2978"/>
      <c r="AO2978" t="str">
        <f t="shared" si="393"/>
        <v>/</v>
      </c>
      <c r="AP2978" t="str">
        <f>Tabela1[[#This Row],[TAG]]&amp;Tabela1[[#This Row],[PEDIDO]]&amp;Tabela1[[#This Row],[PRODUTO]]</f>
        <v/>
      </c>
      <c r="AQ2978" s="23" t="str">
        <f>Tabela1[[#This Row],[PRODUTO]]&amp;Tabela1[[#This Row],[TAG]]</f>
        <v/>
      </c>
      <c r="AR2978" s="183">
        <f>Tabela1[[#This Row],[PESO TOTAL]]*Tabela1[[#This Row],[MATÉRIA PRIMA]]</f>
        <v>0</v>
      </c>
      <c r="AS2978" s="28">
        <f>Tabela1[[#This Row],[PESO TOTAL]]*Tabela1[[#This Row],[PREPARAÇÃO ]]</f>
        <v>0</v>
      </c>
      <c r="AT2978" s="28">
        <f>Tabela1[[#This Row],[PESO TOTAL]]*Tabela1[[#This Row],[CALDEIRARIA]]</f>
        <v>0</v>
      </c>
      <c r="AU2978" s="28">
        <f>Tabela1[[#This Row],[PESO TOTAL]]*Tabela1[[#This Row],[SOLDA]]</f>
        <v>0</v>
      </c>
      <c r="AV2978" s="28">
        <f>Tabela1[[#This Row],[PESO TOTAL]]*Tabela1[[#This Row],[ACABAMENTO]]</f>
        <v>0</v>
      </c>
      <c r="AW2978" s="28">
        <f>Tabela1[[#This Row],[PESO TOTAL]]*Tabela1[[#This Row],[PRONTO ACABADO]]</f>
        <v>0</v>
      </c>
      <c r="AX2978" s="28">
        <f>Tabela1[[#This Row],[PESO TOTAL]]*Tabela1[[#This Row],[EXPEDIÇÃO ]]</f>
        <v>0</v>
      </c>
      <c r="AY2978" s="28" t="str">
        <f>Tabela1[[#This Row],[PEDIDO]]&amp;Tabela1[[#This Row],[PRODUTO]]</f>
        <v/>
      </c>
      <c r="AZ2978" s="44">
        <f>IF(AF2978="",0,IF(ISTEXT(AF2978),H2978*VALUE(SUBSTITUTE(AF2978,"%",""))/100,H2978*AF2978))-Tabela1[[#This Row],[PRONTO ACABADO2]]</f>
        <v>0</v>
      </c>
      <c r="BA2978" s="44">
        <f>IF(AG2978="",0,IF(ISTEXT(AG2978),H2978*VALUE(SUBSTITUTE(AG2978,"%",""))/100,H2978*AG2978))-Tabela1[[#This Row],[PESO EXPEDIDO2]]</f>
        <v>0</v>
      </c>
      <c r="BB2978" s="44">
        <f t="shared" si="394"/>
        <v>0</v>
      </c>
      <c r="BC2978" s="44">
        <f t="shared" si="395"/>
        <v>0</v>
      </c>
      <c r="BD2978" s="44"/>
    </row>
    <row r="2979" spans="1:56" ht="15.75" hidden="1" customHeight="1" x14ac:dyDescent="0.25">
      <c r="A2979" s="6"/>
      <c r="B2979" s="22"/>
      <c r="C2979" s="7"/>
      <c r="D2979" s="46"/>
      <c r="E2979" s="7"/>
      <c r="F2979" s="7"/>
      <c r="G2979" s="44"/>
      <c r="H2979" s="41">
        <f>Tabela1[[#This Row],[PESO UNI]]*Tabela1[[#This Row],[QTE]]</f>
        <v>0</v>
      </c>
      <c r="I2979" s="7"/>
      <c r="J2979" s="8"/>
      <c r="K2979" s="8"/>
      <c r="L2979" s="9"/>
      <c r="M2979" s="10"/>
      <c r="N2979" s="8"/>
      <c r="O2979" s="12"/>
      <c r="P2979" s="13"/>
      <c r="Q2979" s="14">
        <f>Tabela1[[#This Row],[QTDE/ Fabricação]]-Tabela1[[#This Row],[QTE]]</f>
        <v>0</v>
      </c>
      <c r="R2979" s="19">
        <f t="shared" si="390"/>
        <v>0</v>
      </c>
      <c r="S2979" s="19">
        <f t="shared" si="389"/>
        <v>0</v>
      </c>
      <c r="T2979" s="20">
        <f t="shared" si="391"/>
        <v>0</v>
      </c>
      <c r="U2979" s="17">
        <f>IFERROR(SUMIF('LISTA DE EMBARQUE'!B:B,MICRO!E:E,'LISTA DE EMBARQUE'!G:G),"")</f>
        <v>0</v>
      </c>
      <c r="V2979" s="12" t="str">
        <f>IFERROR(VLOOKUP(Tabela1[[#This Row],[COD.MDE]],'LISTA DE EMBARQUE'!B:L,11,0),"")</f>
        <v/>
      </c>
      <c r="W2979" s="13" t="str">
        <f>IFERROR(COUNTIF(#REF!,Tabela1[[#This Row],[Colunas5]]),"")</f>
        <v/>
      </c>
      <c r="X2979" s="14">
        <f>Tabela1[[#This Row],[QIANTIDADE EXPEDIDA]]*Tabela1[[#This Row],[PESO UNI]]</f>
        <v>0</v>
      </c>
      <c r="Y2979" s="14">
        <f t="shared" si="392"/>
        <v>0</v>
      </c>
      <c r="Z2979" s="21">
        <f>Tabela1[[#This Row],[PESO TOTAL]]-Tabela1[[#This Row],[Peso Expedido]]</f>
        <v>0</v>
      </c>
      <c r="AA2979" s="18"/>
      <c r="AB2979" s="40" t="s">
        <v>3204</v>
      </c>
      <c r="AC2979" s="40"/>
      <c r="AD2979" s="40"/>
      <c r="AE2979" s="40"/>
      <c r="AF2979" s="40"/>
      <c r="AG2979" s="40"/>
      <c r="AH2979" s="40"/>
      <c r="AI2979" s="40" t="str">
        <f t="shared" si="396"/>
        <v>ok</v>
      </c>
      <c r="AJ2979"/>
      <c r="AK2979" t="str">
        <f>Tabela1[[#This Row],[Coluna1]]&amp;Tabela1[[#This Row],[PEDIDO]]</f>
        <v/>
      </c>
      <c r="AL2979"/>
      <c r="AM2979"/>
      <c r="AN2979"/>
      <c r="AO2979" t="str">
        <f t="shared" si="393"/>
        <v>/</v>
      </c>
      <c r="AP2979" t="str">
        <f>Tabela1[[#This Row],[TAG]]&amp;Tabela1[[#This Row],[PEDIDO]]&amp;Tabela1[[#This Row],[PRODUTO]]</f>
        <v/>
      </c>
      <c r="AQ2979" s="23" t="str">
        <f>Tabela1[[#This Row],[PRODUTO]]&amp;Tabela1[[#This Row],[TAG]]</f>
        <v/>
      </c>
      <c r="AR2979" s="183">
        <f>Tabela1[[#This Row],[PESO TOTAL]]*Tabela1[[#This Row],[MATÉRIA PRIMA]]</f>
        <v>0</v>
      </c>
      <c r="AS2979" s="28">
        <f>Tabela1[[#This Row],[PESO TOTAL]]*Tabela1[[#This Row],[PREPARAÇÃO ]]</f>
        <v>0</v>
      </c>
      <c r="AT2979" s="28">
        <f>Tabela1[[#This Row],[PESO TOTAL]]*Tabela1[[#This Row],[CALDEIRARIA]]</f>
        <v>0</v>
      </c>
      <c r="AU2979" s="28">
        <f>Tabela1[[#This Row],[PESO TOTAL]]*Tabela1[[#This Row],[SOLDA]]</f>
        <v>0</v>
      </c>
      <c r="AV2979" s="28">
        <f>Tabela1[[#This Row],[PESO TOTAL]]*Tabela1[[#This Row],[ACABAMENTO]]</f>
        <v>0</v>
      </c>
      <c r="AW2979" s="28">
        <f>Tabela1[[#This Row],[PESO TOTAL]]*Tabela1[[#This Row],[PRONTO ACABADO]]</f>
        <v>0</v>
      </c>
      <c r="AX2979" s="28">
        <f>Tabela1[[#This Row],[PESO TOTAL]]*Tabela1[[#This Row],[EXPEDIÇÃO ]]</f>
        <v>0</v>
      </c>
      <c r="AY2979" s="28" t="str">
        <f>Tabela1[[#This Row],[PEDIDO]]&amp;Tabela1[[#This Row],[PRODUTO]]</f>
        <v/>
      </c>
      <c r="AZ2979" s="44">
        <f>IF(AF2979="",0,IF(ISTEXT(AF2979),H2979*VALUE(SUBSTITUTE(AF2979,"%",""))/100,H2979*AF2979))-Tabela1[[#This Row],[PRONTO ACABADO2]]</f>
        <v>0</v>
      </c>
      <c r="BA2979" s="44">
        <f>IF(AG2979="",0,IF(ISTEXT(AG2979),H2979*VALUE(SUBSTITUTE(AG2979,"%",""))/100,H2979*AG2979))-Tabela1[[#This Row],[PESO EXPEDIDO2]]</f>
        <v>0</v>
      </c>
      <c r="BB2979" s="44">
        <f t="shared" si="394"/>
        <v>0</v>
      </c>
      <c r="BC2979" s="44">
        <f t="shared" si="395"/>
        <v>0</v>
      </c>
      <c r="BD2979" s="44"/>
    </row>
    <row r="2980" spans="1:56" ht="15.75" hidden="1" customHeight="1" x14ac:dyDescent="0.25">
      <c r="A2980" s="6"/>
      <c r="B2980" s="22"/>
      <c r="C2980" s="7"/>
      <c r="D2980" s="46"/>
      <c r="E2980" s="7"/>
      <c r="F2980" s="7"/>
      <c r="G2980" s="44"/>
      <c r="H2980" s="41">
        <f>Tabela1[[#This Row],[PESO UNI]]*Tabela1[[#This Row],[QTE]]</f>
        <v>0</v>
      </c>
      <c r="I2980" s="7"/>
      <c r="J2980" s="8"/>
      <c r="K2980" s="8"/>
      <c r="L2980" s="9"/>
      <c r="M2980" s="10"/>
      <c r="N2980" s="8"/>
      <c r="O2980" s="12"/>
      <c r="P2980" s="13"/>
      <c r="Q2980" s="14">
        <f>Tabela1[[#This Row],[QTDE/ Fabricação]]-Tabela1[[#This Row],[QTE]]</f>
        <v>0</v>
      </c>
      <c r="R2980" s="19">
        <f t="shared" si="390"/>
        <v>0</v>
      </c>
      <c r="S2980" s="19">
        <f t="shared" si="389"/>
        <v>0</v>
      </c>
      <c r="T2980" s="20">
        <f t="shared" si="391"/>
        <v>0</v>
      </c>
      <c r="U2980" s="17">
        <f>IFERROR(SUMIF('LISTA DE EMBARQUE'!B:B,MICRO!E:E,'LISTA DE EMBARQUE'!G:G),"")</f>
        <v>0</v>
      </c>
      <c r="V2980" s="12" t="str">
        <f>IFERROR(VLOOKUP(Tabela1[[#This Row],[COD.MDE]],'LISTA DE EMBARQUE'!B:L,11,0),"")</f>
        <v/>
      </c>
      <c r="W2980" s="13" t="str">
        <f>IFERROR(COUNTIF(#REF!,Tabela1[[#This Row],[Colunas5]]),"")</f>
        <v/>
      </c>
      <c r="X2980" s="14">
        <f>Tabela1[[#This Row],[QIANTIDADE EXPEDIDA]]*Tabela1[[#This Row],[PESO UNI]]</f>
        <v>0</v>
      </c>
      <c r="Y2980" s="14">
        <f t="shared" si="392"/>
        <v>0</v>
      </c>
      <c r="Z2980" s="21">
        <f>Tabela1[[#This Row],[PESO TOTAL]]-Tabela1[[#This Row],[Peso Expedido]]</f>
        <v>0</v>
      </c>
      <c r="AA2980" s="18"/>
      <c r="AB2980" s="40" t="s">
        <v>3204</v>
      </c>
      <c r="AC2980" s="40"/>
      <c r="AD2980" s="40"/>
      <c r="AE2980" s="40"/>
      <c r="AF2980" s="40"/>
      <c r="AG2980" s="40"/>
      <c r="AH2980" s="40"/>
      <c r="AI2980" s="40" t="str">
        <f t="shared" si="396"/>
        <v>ok</v>
      </c>
      <c r="AJ2980"/>
      <c r="AK2980" t="str">
        <f>Tabela1[[#This Row],[Coluna1]]&amp;Tabela1[[#This Row],[PEDIDO]]</f>
        <v/>
      </c>
      <c r="AL2980"/>
      <c r="AM2980"/>
      <c r="AN2980"/>
      <c r="AO2980" t="str">
        <f t="shared" si="393"/>
        <v>/</v>
      </c>
      <c r="AP2980" t="str">
        <f>Tabela1[[#This Row],[TAG]]&amp;Tabela1[[#This Row],[PEDIDO]]&amp;Tabela1[[#This Row],[PRODUTO]]</f>
        <v/>
      </c>
      <c r="AQ2980" s="23" t="str">
        <f>Tabela1[[#This Row],[PRODUTO]]&amp;Tabela1[[#This Row],[TAG]]</f>
        <v/>
      </c>
      <c r="AR2980" s="183">
        <f>Tabela1[[#This Row],[PESO TOTAL]]*Tabela1[[#This Row],[MATÉRIA PRIMA]]</f>
        <v>0</v>
      </c>
      <c r="AS2980" s="28">
        <f>Tabela1[[#This Row],[PESO TOTAL]]*Tabela1[[#This Row],[PREPARAÇÃO ]]</f>
        <v>0</v>
      </c>
      <c r="AT2980" s="28">
        <f>Tabela1[[#This Row],[PESO TOTAL]]*Tabela1[[#This Row],[CALDEIRARIA]]</f>
        <v>0</v>
      </c>
      <c r="AU2980" s="28">
        <f>Tabela1[[#This Row],[PESO TOTAL]]*Tabela1[[#This Row],[SOLDA]]</f>
        <v>0</v>
      </c>
      <c r="AV2980" s="28">
        <f>Tabela1[[#This Row],[PESO TOTAL]]*Tabela1[[#This Row],[ACABAMENTO]]</f>
        <v>0</v>
      </c>
      <c r="AW2980" s="28">
        <f>Tabela1[[#This Row],[PESO TOTAL]]*Tabela1[[#This Row],[PRONTO ACABADO]]</f>
        <v>0</v>
      </c>
      <c r="AX2980" s="28">
        <f>Tabela1[[#This Row],[PESO TOTAL]]*Tabela1[[#This Row],[EXPEDIÇÃO ]]</f>
        <v>0</v>
      </c>
      <c r="AY2980" s="28" t="str">
        <f>Tabela1[[#This Row],[PEDIDO]]&amp;Tabela1[[#This Row],[PRODUTO]]</f>
        <v/>
      </c>
      <c r="AZ2980" s="44">
        <f>IF(AF2980="",0,IF(ISTEXT(AF2980),H2980*VALUE(SUBSTITUTE(AF2980,"%",""))/100,H2980*AF2980))-Tabela1[[#This Row],[PRONTO ACABADO2]]</f>
        <v>0</v>
      </c>
      <c r="BA2980" s="44">
        <f>IF(AG2980="",0,IF(ISTEXT(AG2980),H2980*VALUE(SUBSTITUTE(AG2980,"%",""))/100,H2980*AG2980))-Tabela1[[#This Row],[PESO EXPEDIDO2]]</f>
        <v>0</v>
      </c>
      <c r="BB2980" s="44">
        <f t="shared" si="394"/>
        <v>0</v>
      </c>
      <c r="BC2980" s="44">
        <f t="shared" si="395"/>
        <v>0</v>
      </c>
      <c r="BD2980" s="44"/>
    </row>
    <row r="2981" spans="1:56" ht="15.75" hidden="1" customHeight="1" x14ac:dyDescent="0.25">
      <c r="A2981" s="6"/>
      <c r="B2981" s="22"/>
      <c r="C2981" s="7"/>
      <c r="D2981" s="46"/>
      <c r="E2981" s="7"/>
      <c r="F2981" s="7"/>
      <c r="G2981" s="44"/>
      <c r="H2981" s="41">
        <f>Tabela1[[#This Row],[PESO UNI]]*Tabela1[[#This Row],[QTE]]</f>
        <v>0</v>
      </c>
      <c r="I2981" s="7"/>
      <c r="J2981" s="8"/>
      <c r="K2981" s="8"/>
      <c r="L2981" s="9"/>
      <c r="M2981" s="10"/>
      <c r="N2981" s="8"/>
      <c r="O2981" s="12"/>
      <c r="P2981" s="13"/>
      <c r="Q2981" s="14">
        <f>Tabela1[[#This Row],[QTDE/ Fabricação]]-Tabela1[[#This Row],[QTE]]</f>
        <v>0</v>
      </c>
      <c r="R2981" s="19">
        <f t="shared" si="390"/>
        <v>0</v>
      </c>
      <c r="S2981" s="19">
        <f t="shared" si="389"/>
        <v>0</v>
      </c>
      <c r="T2981" s="20">
        <f t="shared" si="391"/>
        <v>0</v>
      </c>
      <c r="U2981" s="17">
        <f>IFERROR(SUMIF('LISTA DE EMBARQUE'!B:B,MICRO!E:E,'LISTA DE EMBARQUE'!G:G),"")</f>
        <v>0</v>
      </c>
      <c r="V2981" s="12" t="str">
        <f>IFERROR(VLOOKUP(Tabela1[[#This Row],[COD.MDE]],'LISTA DE EMBARQUE'!B:L,11,0),"")</f>
        <v/>
      </c>
      <c r="W2981" s="13" t="str">
        <f>IFERROR(COUNTIF(#REF!,Tabela1[[#This Row],[Colunas5]]),"")</f>
        <v/>
      </c>
      <c r="X2981" s="14">
        <f>Tabela1[[#This Row],[QIANTIDADE EXPEDIDA]]*Tabela1[[#This Row],[PESO UNI]]</f>
        <v>0</v>
      </c>
      <c r="Y2981" s="14">
        <f t="shared" si="392"/>
        <v>0</v>
      </c>
      <c r="Z2981" s="21">
        <f>Tabela1[[#This Row],[PESO TOTAL]]-Tabela1[[#This Row],[Peso Expedido]]</f>
        <v>0</v>
      </c>
      <c r="AA2981" s="18"/>
      <c r="AB2981" s="40" t="s">
        <v>3204</v>
      </c>
      <c r="AC2981" s="40"/>
      <c r="AD2981" s="40"/>
      <c r="AE2981" s="40"/>
      <c r="AF2981" s="40"/>
      <c r="AG2981" s="40"/>
      <c r="AH2981" s="40"/>
      <c r="AI2981" s="40" t="str">
        <f t="shared" si="396"/>
        <v>ok</v>
      </c>
      <c r="AJ2981"/>
      <c r="AK2981" t="str">
        <f>Tabela1[[#This Row],[Coluna1]]&amp;Tabela1[[#This Row],[PEDIDO]]</f>
        <v/>
      </c>
      <c r="AL2981"/>
      <c r="AM2981"/>
      <c r="AN2981"/>
      <c r="AO2981" t="str">
        <f t="shared" si="393"/>
        <v>/</v>
      </c>
      <c r="AP2981" t="str">
        <f>Tabela1[[#This Row],[TAG]]&amp;Tabela1[[#This Row],[PEDIDO]]&amp;Tabela1[[#This Row],[PRODUTO]]</f>
        <v/>
      </c>
      <c r="AQ2981" s="23" t="str">
        <f>Tabela1[[#This Row],[PRODUTO]]&amp;Tabela1[[#This Row],[TAG]]</f>
        <v/>
      </c>
      <c r="AR2981" s="183">
        <f>Tabela1[[#This Row],[PESO TOTAL]]*Tabela1[[#This Row],[MATÉRIA PRIMA]]</f>
        <v>0</v>
      </c>
      <c r="AS2981" s="28">
        <f>Tabela1[[#This Row],[PESO TOTAL]]*Tabela1[[#This Row],[PREPARAÇÃO ]]</f>
        <v>0</v>
      </c>
      <c r="AT2981" s="28">
        <f>Tabela1[[#This Row],[PESO TOTAL]]*Tabela1[[#This Row],[CALDEIRARIA]]</f>
        <v>0</v>
      </c>
      <c r="AU2981" s="28">
        <f>Tabela1[[#This Row],[PESO TOTAL]]*Tabela1[[#This Row],[SOLDA]]</f>
        <v>0</v>
      </c>
      <c r="AV2981" s="28">
        <f>Tabela1[[#This Row],[PESO TOTAL]]*Tabela1[[#This Row],[ACABAMENTO]]</f>
        <v>0</v>
      </c>
      <c r="AW2981" s="28">
        <f>Tabela1[[#This Row],[PESO TOTAL]]*Tabela1[[#This Row],[PRONTO ACABADO]]</f>
        <v>0</v>
      </c>
      <c r="AX2981" s="28">
        <f>Tabela1[[#This Row],[PESO TOTAL]]*Tabela1[[#This Row],[EXPEDIÇÃO ]]</f>
        <v>0</v>
      </c>
      <c r="AY2981" s="28" t="str">
        <f>Tabela1[[#This Row],[PEDIDO]]&amp;Tabela1[[#This Row],[PRODUTO]]</f>
        <v/>
      </c>
      <c r="AZ2981" s="44">
        <f>IF(AF2981="",0,IF(ISTEXT(AF2981),H2981*VALUE(SUBSTITUTE(AF2981,"%",""))/100,H2981*AF2981))-Tabela1[[#This Row],[PRONTO ACABADO2]]</f>
        <v>0</v>
      </c>
      <c r="BA2981" s="44">
        <f>IF(AG2981="",0,IF(ISTEXT(AG2981),H2981*VALUE(SUBSTITUTE(AG2981,"%",""))/100,H2981*AG2981))-Tabela1[[#This Row],[PESO EXPEDIDO2]]</f>
        <v>0</v>
      </c>
      <c r="BB2981" s="44">
        <f t="shared" si="394"/>
        <v>0</v>
      </c>
      <c r="BC2981" s="44">
        <f t="shared" si="395"/>
        <v>0</v>
      </c>
      <c r="BD2981" s="44"/>
    </row>
    <row r="2982" spans="1:56" ht="15.75" hidden="1" customHeight="1" x14ac:dyDescent="0.25">
      <c r="A2982" s="6"/>
      <c r="B2982" s="22"/>
      <c r="C2982" s="7"/>
      <c r="D2982" s="46"/>
      <c r="E2982" s="7"/>
      <c r="F2982" s="7"/>
      <c r="G2982" s="44"/>
      <c r="H2982" s="41">
        <f>Tabela1[[#This Row],[PESO UNI]]*Tabela1[[#This Row],[QTE]]</f>
        <v>0</v>
      </c>
      <c r="I2982" s="7"/>
      <c r="J2982" s="8"/>
      <c r="K2982" s="8"/>
      <c r="L2982" s="9"/>
      <c r="M2982" s="10"/>
      <c r="N2982" s="8"/>
      <c r="O2982" s="12"/>
      <c r="P2982" s="13"/>
      <c r="Q2982" s="14">
        <f>Tabela1[[#This Row],[QTDE/ Fabricação]]-Tabela1[[#This Row],[QTE]]</f>
        <v>0</v>
      </c>
      <c r="R2982" s="19">
        <f t="shared" si="390"/>
        <v>0</v>
      </c>
      <c r="S2982" s="19">
        <f t="shared" si="389"/>
        <v>0</v>
      </c>
      <c r="T2982" s="20">
        <f t="shared" si="391"/>
        <v>0</v>
      </c>
      <c r="U2982" s="17">
        <f>IFERROR(SUMIF('LISTA DE EMBARQUE'!B:B,MICRO!E:E,'LISTA DE EMBARQUE'!G:G),"")</f>
        <v>0</v>
      </c>
      <c r="V2982" s="12" t="str">
        <f>IFERROR(VLOOKUP(Tabela1[[#This Row],[COD.MDE]],'LISTA DE EMBARQUE'!B:L,11,0),"")</f>
        <v/>
      </c>
      <c r="W2982" s="13" t="str">
        <f>IFERROR(COUNTIF(#REF!,Tabela1[[#This Row],[Colunas5]]),"")</f>
        <v/>
      </c>
      <c r="X2982" s="14">
        <f>Tabela1[[#This Row],[QIANTIDADE EXPEDIDA]]*Tabela1[[#This Row],[PESO UNI]]</f>
        <v>0</v>
      </c>
      <c r="Y2982" s="14">
        <f t="shared" si="392"/>
        <v>0</v>
      </c>
      <c r="Z2982" s="21">
        <f>Tabela1[[#This Row],[PESO TOTAL]]-Tabela1[[#This Row],[Peso Expedido]]</f>
        <v>0</v>
      </c>
      <c r="AA2982" s="18"/>
      <c r="AB2982" s="40" t="s">
        <v>3204</v>
      </c>
      <c r="AC2982" s="40"/>
      <c r="AD2982" s="40"/>
      <c r="AE2982" s="40"/>
      <c r="AF2982" s="40"/>
      <c r="AG2982" s="40"/>
      <c r="AH2982" s="40"/>
      <c r="AI2982" s="40" t="str">
        <f t="shared" si="396"/>
        <v>ok</v>
      </c>
      <c r="AJ2982"/>
      <c r="AK2982" t="str">
        <f>Tabela1[[#This Row],[Coluna1]]&amp;Tabela1[[#This Row],[PEDIDO]]</f>
        <v/>
      </c>
      <c r="AL2982"/>
      <c r="AM2982"/>
      <c r="AN2982"/>
      <c r="AO2982" t="str">
        <f t="shared" si="393"/>
        <v>/</v>
      </c>
      <c r="AP2982" t="str">
        <f>Tabela1[[#This Row],[TAG]]&amp;Tabela1[[#This Row],[PEDIDO]]&amp;Tabela1[[#This Row],[PRODUTO]]</f>
        <v/>
      </c>
      <c r="AQ2982" s="23" t="str">
        <f>Tabela1[[#This Row],[PRODUTO]]&amp;Tabela1[[#This Row],[TAG]]</f>
        <v/>
      </c>
      <c r="AR2982" s="183">
        <f>Tabela1[[#This Row],[PESO TOTAL]]*Tabela1[[#This Row],[MATÉRIA PRIMA]]</f>
        <v>0</v>
      </c>
      <c r="AS2982" s="28">
        <f>Tabela1[[#This Row],[PESO TOTAL]]*Tabela1[[#This Row],[PREPARAÇÃO ]]</f>
        <v>0</v>
      </c>
      <c r="AT2982" s="28">
        <f>Tabela1[[#This Row],[PESO TOTAL]]*Tabela1[[#This Row],[CALDEIRARIA]]</f>
        <v>0</v>
      </c>
      <c r="AU2982" s="28">
        <f>Tabela1[[#This Row],[PESO TOTAL]]*Tabela1[[#This Row],[SOLDA]]</f>
        <v>0</v>
      </c>
      <c r="AV2982" s="28">
        <f>Tabela1[[#This Row],[PESO TOTAL]]*Tabela1[[#This Row],[ACABAMENTO]]</f>
        <v>0</v>
      </c>
      <c r="AW2982" s="28">
        <f>Tabela1[[#This Row],[PESO TOTAL]]*Tabela1[[#This Row],[PRONTO ACABADO]]</f>
        <v>0</v>
      </c>
      <c r="AX2982" s="28">
        <f>Tabela1[[#This Row],[PESO TOTAL]]*Tabela1[[#This Row],[EXPEDIÇÃO ]]</f>
        <v>0</v>
      </c>
      <c r="AY2982" s="28" t="str">
        <f>Tabela1[[#This Row],[PEDIDO]]&amp;Tabela1[[#This Row],[PRODUTO]]</f>
        <v/>
      </c>
      <c r="AZ2982" s="44">
        <f>IF(AF2982="",0,IF(ISTEXT(AF2982),H2982*VALUE(SUBSTITUTE(AF2982,"%",""))/100,H2982*AF2982))-Tabela1[[#This Row],[PRONTO ACABADO2]]</f>
        <v>0</v>
      </c>
      <c r="BA2982" s="44">
        <f>IF(AG2982="",0,IF(ISTEXT(AG2982),H2982*VALUE(SUBSTITUTE(AG2982,"%",""))/100,H2982*AG2982))-Tabela1[[#This Row],[PESO EXPEDIDO2]]</f>
        <v>0</v>
      </c>
      <c r="BB2982" s="44">
        <f t="shared" si="394"/>
        <v>0</v>
      </c>
      <c r="BC2982" s="44">
        <f t="shared" si="395"/>
        <v>0</v>
      </c>
      <c r="BD2982" s="44"/>
    </row>
    <row r="2983" spans="1:56" ht="15.75" hidden="1" customHeight="1" x14ac:dyDescent="0.25">
      <c r="A2983" s="6"/>
      <c r="B2983" s="22"/>
      <c r="C2983" s="7"/>
      <c r="D2983" s="46"/>
      <c r="E2983" s="7"/>
      <c r="F2983" s="7"/>
      <c r="G2983" s="44"/>
      <c r="H2983" s="41">
        <f>Tabela1[[#This Row],[PESO UNI]]*Tabela1[[#This Row],[QTE]]</f>
        <v>0</v>
      </c>
      <c r="I2983" s="7"/>
      <c r="J2983" s="8"/>
      <c r="K2983" s="8"/>
      <c r="L2983" s="9"/>
      <c r="M2983" s="10"/>
      <c r="N2983" s="8"/>
      <c r="O2983" s="12"/>
      <c r="P2983" s="13"/>
      <c r="Q2983" s="14">
        <f>Tabela1[[#This Row],[QTDE/ Fabricação]]-Tabela1[[#This Row],[QTE]]</f>
        <v>0</v>
      </c>
      <c r="R2983" s="19">
        <f t="shared" si="390"/>
        <v>0</v>
      </c>
      <c r="S2983" s="19">
        <f t="shared" si="389"/>
        <v>0</v>
      </c>
      <c r="T2983" s="20">
        <f t="shared" si="391"/>
        <v>0</v>
      </c>
      <c r="U2983" s="17">
        <f>IFERROR(SUMIF('LISTA DE EMBARQUE'!B:B,MICRO!E:E,'LISTA DE EMBARQUE'!G:G),"")</f>
        <v>0</v>
      </c>
      <c r="V2983" s="12" t="str">
        <f>IFERROR(VLOOKUP(Tabela1[[#This Row],[COD.MDE]],'LISTA DE EMBARQUE'!B:L,11,0),"")</f>
        <v/>
      </c>
      <c r="W2983" s="13" t="str">
        <f>IFERROR(COUNTIF(#REF!,Tabela1[[#This Row],[Colunas5]]),"")</f>
        <v/>
      </c>
      <c r="X2983" s="14">
        <f>Tabela1[[#This Row],[QIANTIDADE EXPEDIDA]]*Tabela1[[#This Row],[PESO UNI]]</f>
        <v>0</v>
      </c>
      <c r="Y2983" s="14">
        <f t="shared" si="392"/>
        <v>0</v>
      </c>
      <c r="Z2983" s="21">
        <f>Tabela1[[#This Row],[PESO TOTAL]]-Tabela1[[#This Row],[Peso Expedido]]</f>
        <v>0</v>
      </c>
      <c r="AA2983" s="18"/>
      <c r="AB2983" s="40" t="s">
        <v>3204</v>
      </c>
      <c r="AC2983" s="40"/>
      <c r="AD2983" s="40"/>
      <c r="AE2983" s="40"/>
      <c r="AF2983" s="40"/>
      <c r="AG2983" s="40"/>
      <c r="AH2983" s="40"/>
      <c r="AI2983" s="40" t="str">
        <f t="shared" si="396"/>
        <v>ok</v>
      </c>
      <c r="AJ2983"/>
      <c r="AK2983" t="str">
        <f>Tabela1[[#This Row],[Coluna1]]&amp;Tabela1[[#This Row],[PEDIDO]]</f>
        <v/>
      </c>
      <c r="AL2983"/>
      <c r="AM2983"/>
      <c r="AN2983"/>
      <c r="AO2983" t="str">
        <f t="shared" si="393"/>
        <v>/</v>
      </c>
      <c r="AP2983" t="str">
        <f>Tabela1[[#This Row],[TAG]]&amp;Tabela1[[#This Row],[PEDIDO]]&amp;Tabela1[[#This Row],[PRODUTO]]</f>
        <v/>
      </c>
      <c r="AQ2983" s="23" t="str">
        <f>Tabela1[[#This Row],[PRODUTO]]&amp;Tabela1[[#This Row],[TAG]]</f>
        <v/>
      </c>
      <c r="AR2983" s="183">
        <f>Tabela1[[#This Row],[PESO TOTAL]]*Tabela1[[#This Row],[MATÉRIA PRIMA]]</f>
        <v>0</v>
      </c>
      <c r="AS2983" s="28">
        <f>Tabela1[[#This Row],[PESO TOTAL]]*Tabela1[[#This Row],[PREPARAÇÃO ]]</f>
        <v>0</v>
      </c>
      <c r="AT2983" s="28">
        <f>Tabela1[[#This Row],[PESO TOTAL]]*Tabela1[[#This Row],[CALDEIRARIA]]</f>
        <v>0</v>
      </c>
      <c r="AU2983" s="28">
        <f>Tabela1[[#This Row],[PESO TOTAL]]*Tabela1[[#This Row],[SOLDA]]</f>
        <v>0</v>
      </c>
      <c r="AV2983" s="28">
        <f>Tabela1[[#This Row],[PESO TOTAL]]*Tabela1[[#This Row],[ACABAMENTO]]</f>
        <v>0</v>
      </c>
      <c r="AW2983" s="28">
        <f>Tabela1[[#This Row],[PESO TOTAL]]*Tabela1[[#This Row],[PRONTO ACABADO]]</f>
        <v>0</v>
      </c>
      <c r="AX2983" s="28">
        <f>Tabela1[[#This Row],[PESO TOTAL]]*Tabela1[[#This Row],[EXPEDIÇÃO ]]</f>
        <v>0</v>
      </c>
      <c r="AY2983" s="28" t="str">
        <f>Tabela1[[#This Row],[PEDIDO]]&amp;Tabela1[[#This Row],[PRODUTO]]</f>
        <v/>
      </c>
      <c r="AZ2983" s="44">
        <f>IF(AF2983="",0,IF(ISTEXT(AF2983),H2983*VALUE(SUBSTITUTE(AF2983,"%",""))/100,H2983*AF2983))-Tabela1[[#This Row],[PRONTO ACABADO2]]</f>
        <v>0</v>
      </c>
      <c r="BA2983" s="44">
        <f>IF(AG2983="",0,IF(ISTEXT(AG2983),H2983*VALUE(SUBSTITUTE(AG2983,"%",""))/100,H2983*AG2983))-Tabela1[[#This Row],[PESO EXPEDIDO2]]</f>
        <v>0</v>
      </c>
      <c r="BB2983" s="44">
        <f t="shared" si="394"/>
        <v>0</v>
      </c>
      <c r="BC2983" s="44">
        <f t="shared" si="395"/>
        <v>0</v>
      </c>
      <c r="BD2983" s="44"/>
    </row>
    <row r="2984" spans="1:56" ht="15.75" hidden="1" customHeight="1" x14ac:dyDescent="0.25">
      <c r="A2984" s="6"/>
      <c r="B2984" s="22"/>
      <c r="C2984" s="7"/>
      <c r="D2984" s="46"/>
      <c r="E2984" s="7"/>
      <c r="F2984" s="7"/>
      <c r="G2984" s="44"/>
      <c r="H2984" s="41">
        <f>Tabela1[[#This Row],[PESO UNI]]*Tabela1[[#This Row],[QTE]]</f>
        <v>0</v>
      </c>
      <c r="I2984" s="7"/>
      <c r="J2984" s="8"/>
      <c r="K2984" s="8"/>
      <c r="L2984" s="9"/>
      <c r="M2984" s="10"/>
      <c r="N2984" s="8"/>
      <c r="O2984" s="12"/>
      <c r="P2984" s="13"/>
      <c r="Q2984" s="14">
        <f>Tabela1[[#This Row],[QTDE/ Fabricação]]-Tabela1[[#This Row],[QTE]]</f>
        <v>0</v>
      </c>
      <c r="R2984" s="19">
        <f t="shared" si="390"/>
        <v>0</v>
      </c>
      <c r="S2984" s="19">
        <f t="shared" si="389"/>
        <v>0</v>
      </c>
      <c r="T2984" s="20">
        <f t="shared" si="391"/>
        <v>0</v>
      </c>
      <c r="U2984" s="17">
        <f>IFERROR(SUMIF('LISTA DE EMBARQUE'!B:B,MICRO!E:E,'LISTA DE EMBARQUE'!G:G),"")</f>
        <v>0</v>
      </c>
      <c r="V2984" s="12" t="str">
        <f>IFERROR(VLOOKUP(Tabela1[[#This Row],[COD.MDE]],'LISTA DE EMBARQUE'!B:L,11,0),"")</f>
        <v/>
      </c>
      <c r="W2984" s="13" t="str">
        <f>IFERROR(COUNTIF(#REF!,Tabela1[[#This Row],[Colunas5]]),"")</f>
        <v/>
      </c>
      <c r="X2984" s="14">
        <f>Tabela1[[#This Row],[QIANTIDADE EXPEDIDA]]*Tabela1[[#This Row],[PESO UNI]]</f>
        <v>0</v>
      </c>
      <c r="Y2984" s="14">
        <f t="shared" si="392"/>
        <v>0</v>
      </c>
      <c r="Z2984" s="21">
        <f>Tabela1[[#This Row],[PESO TOTAL]]-Tabela1[[#This Row],[Peso Expedido]]</f>
        <v>0</v>
      </c>
      <c r="AA2984" s="18"/>
      <c r="AB2984" s="40" t="s">
        <v>3204</v>
      </c>
      <c r="AC2984" s="40"/>
      <c r="AD2984" s="40"/>
      <c r="AE2984" s="40"/>
      <c r="AF2984" s="40"/>
      <c r="AG2984" s="40"/>
      <c r="AH2984" s="40"/>
      <c r="AI2984" s="40" t="str">
        <f t="shared" si="396"/>
        <v>ok</v>
      </c>
      <c r="AJ2984"/>
      <c r="AK2984" t="str">
        <f>Tabela1[[#This Row],[Coluna1]]&amp;Tabela1[[#This Row],[PEDIDO]]</f>
        <v/>
      </c>
      <c r="AL2984"/>
      <c r="AM2984"/>
      <c r="AN2984"/>
      <c r="AO2984" t="str">
        <f t="shared" si="393"/>
        <v>/</v>
      </c>
      <c r="AP2984" t="str">
        <f>Tabela1[[#This Row],[TAG]]&amp;Tabela1[[#This Row],[PEDIDO]]&amp;Tabela1[[#This Row],[PRODUTO]]</f>
        <v/>
      </c>
      <c r="AQ2984" s="23" t="str">
        <f>Tabela1[[#This Row],[PRODUTO]]&amp;Tabela1[[#This Row],[TAG]]</f>
        <v/>
      </c>
      <c r="AR2984" s="183">
        <f>Tabela1[[#This Row],[PESO TOTAL]]*Tabela1[[#This Row],[MATÉRIA PRIMA]]</f>
        <v>0</v>
      </c>
      <c r="AS2984" s="28">
        <f>Tabela1[[#This Row],[PESO TOTAL]]*Tabela1[[#This Row],[PREPARAÇÃO ]]</f>
        <v>0</v>
      </c>
      <c r="AT2984" s="28">
        <f>Tabela1[[#This Row],[PESO TOTAL]]*Tabela1[[#This Row],[CALDEIRARIA]]</f>
        <v>0</v>
      </c>
      <c r="AU2984" s="28">
        <f>Tabela1[[#This Row],[PESO TOTAL]]*Tabela1[[#This Row],[SOLDA]]</f>
        <v>0</v>
      </c>
      <c r="AV2984" s="28">
        <f>Tabela1[[#This Row],[PESO TOTAL]]*Tabela1[[#This Row],[ACABAMENTO]]</f>
        <v>0</v>
      </c>
      <c r="AW2984" s="28">
        <f>Tabela1[[#This Row],[PESO TOTAL]]*Tabela1[[#This Row],[PRONTO ACABADO]]</f>
        <v>0</v>
      </c>
      <c r="AX2984" s="28">
        <f>Tabela1[[#This Row],[PESO TOTAL]]*Tabela1[[#This Row],[EXPEDIÇÃO ]]</f>
        <v>0</v>
      </c>
      <c r="AY2984" s="28" t="str">
        <f>Tabela1[[#This Row],[PEDIDO]]&amp;Tabela1[[#This Row],[PRODUTO]]</f>
        <v/>
      </c>
      <c r="AZ2984" s="44">
        <f>IF(AF2984="",0,IF(ISTEXT(AF2984),H2984*VALUE(SUBSTITUTE(AF2984,"%",""))/100,H2984*AF2984))-Tabela1[[#This Row],[PRONTO ACABADO2]]</f>
        <v>0</v>
      </c>
      <c r="BA2984" s="44">
        <f>IF(AG2984="",0,IF(ISTEXT(AG2984),H2984*VALUE(SUBSTITUTE(AG2984,"%",""))/100,H2984*AG2984))-Tabela1[[#This Row],[PESO EXPEDIDO2]]</f>
        <v>0</v>
      </c>
      <c r="BB2984" s="44">
        <f t="shared" si="394"/>
        <v>0</v>
      </c>
      <c r="BC2984" s="44">
        <f t="shared" si="395"/>
        <v>0</v>
      </c>
      <c r="BD2984" s="44"/>
    </row>
    <row r="2985" spans="1:56" ht="15.75" hidden="1" customHeight="1" x14ac:dyDescent="0.25">
      <c r="A2985" s="6"/>
      <c r="B2985" s="22"/>
      <c r="C2985" s="7"/>
      <c r="D2985" s="46"/>
      <c r="E2985" s="7"/>
      <c r="F2985" s="7"/>
      <c r="G2985" s="44"/>
      <c r="H2985" s="41">
        <f>Tabela1[[#This Row],[PESO UNI]]*Tabela1[[#This Row],[QTE]]</f>
        <v>0</v>
      </c>
      <c r="I2985" s="7"/>
      <c r="J2985" s="8"/>
      <c r="K2985" s="8"/>
      <c r="L2985" s="9"/>
      <c r="M2985" s="10"/>
      <c r="N2985" s="8"/>
      <c r="O2985" s="12"/>
      <c r="P2985" s="13"/>
      <c r="Q2985" s="14">
        <f>Tabela1[[#This Row],[QTDE/ Fabricação]]-Tabela1[[#This Row],[QTE]]</f>
        <v>0</v>
      </c>
      <c r="R2985" s="19">
        <f t="shared" si="390"/>
        <v>0</v>
      </c>
      <c r="S2985" s="19">
        <f t="shared" si="389"/>
        <v>0</v>
      </c>
      <c r="T2985" s="20">
        <f t="shared" si="391"/>
        <v>0</v>
      </c>
      <c r="U2985" s="17">
        <f>IFERROR(SUMIF('LISTA DE EMBARQUE'!B:B,MICRO!E:E,'LISTA DE EMBARQUE'!G:G),"")</f>
        <v>0</v>
      </c>
      <c r="V2985" s="12" t="str">
        <f>IFERROR(VLOOKUP(Tabela1[[#This Row],[COD.MDE]],'LISTA DE EMBARQUE'!B:L,11,0),"")</f>
        <v/>
      </c>
      <c r="W2985" s="13" t="str">
        <f>IFERROR(COUNTIF(#REF!,Tabela1[[#This Row],[Colunas5]]),"")</f>
        <v/>
      </c>
      <c r="X2985" s="14">
        <f>Tabela1[[#This Row],[QIANTIDADE EXPEDIDA]]*Tabela1[[#This Row],[PESO UNI]]</f>
        <v>0</v>
      </c>
      <c r="Y2985" s="14">
        <f t="shared" si="392"/>
        <v>0</v>
      </c>
      <c r="Z2985" s="21">
        <f>Tabela1[[#This Row],[PESO TOTAL]]-Tabela1[[#This Row],[Peso Expedido]]</f>
        <v>0</v>
      </c>
      <c r="AA2985" s="18"/>
      <c r="AB2985" s="40" t="s">
        <v>3204</v>
      </c>
      <c r="AC2985" s="40"/>
      <c r="AD2985" s="40"/>
      <c r="AE2985" s="40"/>
      <c r="AF2985" s="40"/>
      <c r="AG2985" s="40"/>
      <c r="AH2985" s="40"/>
      <c r="AI2985" s="40" t="str">
        <f t="shared" si="396"/>
        <v>ok</v>
      </c>
      <c r="AJ2985"/>
      <c r="AK2985" t="str">
        <f>Tabela1[[#This Row],[Coluna1]]&amp;Tabela1[[#This Row],[PEDIDO]]</f>
        <v/>
      </c>
      <c r="AL2985"/>
      <c r="AM2985"/>
      <c r="AN2985"/>
      <c r="AO2985" t="str">
        <f t="shared" si="393"/>
        <v>/</v>
      </c>
      <c r="AP2985" t="str">
        <f>Tabela1[[#This Row],[TAG]]&amp;Tabela1[[#This Row],[PEDIDO]]&amp;Tabela1[[#This Row],[PRODUTO]]</f>
        <v/>
      </c>
      <c r="AQ2985" s="23" t="str">
        <f>Tabela1[[#This Row],[PRODUTO]]&amp;Tabela1[[#This Row],[TAG]]</f>
        <v/>
      </c>
      <c r="AR2985" s="183">
        <f>Tabela1[[#This Row],[PESO TOTAL]]*Tabela1[[#This Row],[MATÉRIA PRIMA]]</f>
        <v>0</v>
      </c>
      <c r="AS2985" s="28">
        <f>Tabela1[[#This Row],[PESO TOTAL]]*Tabela1[[#This Row],[PREPARAÇÃO ]]</f>
        <v>0</v>
      </c>
      <c r="AT2985" s="28">
        <f>Tabela1[[#This Row],[PESO TOTAL]]*Tabela1[[#This Row],[CALDEIRARIA]]</f>
        <v>0</v>
      </c>
      <c r="AU2985" s="28">
        <f>Tabela1[[#This Row],[PESO TOTAL]]*Tabela1[[#This Row],[SOLDA]]</f>
        <v>0</v>
      </c>
      <c r="AV2985" s="28">
        <f>Tabela1[[#This Row],[PESO TOTAL]]*Tabela1[[#This Row],[ACABAMENTO]]</f>
        <v>0</v>
      </c>
      <c r="AW2985" s="28">
        <f>Tabela1[[#This Row],[PESO TOTAL]]*Tabela1[[#This Row],[PRONTO ACABADO]]</f>
        <v>0</v>
      </c>
      <c r="AX2985" s="28">
        <f>Tabela1[[#This Row],[PESO TOTAL]]*Tabela1[[#This Row],[EXPEDIÇÃO ]]</f>
        <v>0</v>
      </c>
      <c r="AY2985" s="28" t="str">
        <f>Tabela1[[#This Row],[PEDIDO]]&amp;Tabela1[[#This Row],[PRODUTO]]</f>
        <v/>
      </c>
      <c r="AZ2985" s="44">
        <f>IF(AF2985="",0,IF(ISTEXT(AF2985),H2985*VALUE(SUBSTITUTE(AF2985,"%",""))/100,H2985*AF2985))-Tabela1[[#This Row],[PRONTO ACABADO2]]</f>
        <v>0</v>
      </c>
      <c r="BA2985" s="44">
        <f>IF(AG2985="",0,IF(ISTEXT(AG2985),H2985*VALUE(SUBSTITUTE(AG2985,"%",""))/100,H2985*AG2985))-Tabela1[[#This Row],[PESO EXPEDIDO2]]</f>
        <v>0</v>
      </c>
      <c r="BB2985" s="44">
        <f t="shared" si="394"/>
        <v>0</v>
      </c>
      <c r="BC2985" s="44">
        <f t="shared" si="395"/>
        <v>0</v>
      </c>
      <c r="BD2985" s="44"/>
    </row>
    <row r="2986" spans="1:56" ht="15.75" hidden="1" customHeight="1" x14ac:dyDescent="0.25">
      <c r="A2986" s="6"/>
      <c r="B2986" s="22"/>
      <c r="C2986" s="7"/>
      <c r="D2986" s="46"/>
      <c r="E2986" s="7"/>
      <c r="F2986" s="7"/>
      <c r="G2986" s="44"/>
      <c r="H2986" s="41">
        <f>Tabela1[[#This Row],[PESO UNI]]*Tabela1[[#This Row],[QTE]]</f>
        <v>0</v>
      </c>
      <c r="I2986" s="7"/>
      <c r="J2986" s="8"/>
      <c r="K2986" s="8"/>
      <c r="L2986" s="9"/>
      <c r="M2986" s="10"/>
      <c r="N2986" s="8"/>
      <c r="O2986" s="12"/>
      <c r="P2986" s="13"/>
      <c r="Q2986" s="14">
        <f>Tabela1[[#This Row],[QTDE/ Fabricação]]-Tabela1[[#This Row],[QTE]]</f>
        <v>0</v>
      </c>
      <c r="R2986" s="19">
        <f t="shared" si="390"/>
        <v>0</v>
      </c>
      <c r="S2986" s="19">
        <f t="shared" si="389"/>
        <v>0</v>
      </c>
      <c r="T2986" s="20">
        <f t="shared" si="391"/>
        <v>0</v>
      </c>
      <c r="U2986" s="17">
        <f>IFERROR(SUMIF('LISTA DE EMBARQUE'!B:B,MICRO!E:E,'LISTA DE EMBARQUE'!G:G),"")</f>
        <v>0</v>
      </c>
      <c r="V2986" s="12" t="str">
        <f>IFERROR(VLOOKUP(Tabela1[[#This Row],[COD.MDE]],'LISTA DE EMBARQUE'!B:L,11,0),"")</f>
        <v/>
      </c>
      <c r="W2986" s="13" t="str">
        <f>IFERROR(COUNTIF(#REF!,Tabela1[[#This Row],[Colunas5]]),"")</f>
        <v/>
      </c>
      <c r="X2986" s="14">
        <f>Tabela1[[#This Row],[QIANTIDADE EXPEDIDA]]*Tabela1[[#This Row],[PESO UNI]]</f>
        <v>0</v>
      </c>
      <c r="Y2986" s="14">
        <f t="shared" si="392"/>
        <v>0</v>
      </c>
      <c r="Z2986" s="21">
        <f>Tabela1[[#This Row],[PESO TOTAL]]-Tabela1[[#This Row],[Peso Expedido]]</f>
        <v>0</v>
      </c>
      <c r="AA2986" s="18"/>
      <c r="AB2986" s="40" t="s">
        <v>3204</v>
      </c>
      <c r="AC2986" s="40"/>
      <c r="AD2986" s="40"/>
      <c r="AE2986" s="40"/>
      <c r="AF2986" s="40"/>
      <c r="AG2986" s="40"/>
      <c r="AH2986" s="40"/>
      <c r="AI2986" s="40" t="str">
        <f t="shared" si="396"/>
        <v>ok</v>
      </c>
      <c r="AJ2986"/>
      <c r="AK2986" t="str">
        <f>Tabela1[[#This Row],[Coluna1]]&amp;Tabela1[[#This Row],[PEDIDO]]</f>
        <v/>
      </c>
      <c r="AL2986"/>
      <c r="AM2986"/>
      <c r="AN2986"/>
      <c r="AO2986" t="str">
        <f t="shared" si="393"/>
        <v>/</v>
      </c>
      <c r="AP2986" t="str">
        <f>Tabela1[[#This Row],[TAG]]&amp;Tabela1[[#This Row],[PEDIDO]]&amp;Tabela1[[#This Row],[PRODUTO]]</f>
        <v/>
      </c>
      <c r="AQ2986" s="23" t="str">
        <f>Tabela1[[#This Row],[PRODUTO]]&amp;Tabela1[[#This Row],[TAG]]</f>
        <v/>
      </c>
      <c r="AR2986" s="183">
        <f>Tabela1[[#This Row],[PESO TOTAL]]*Tabela1[[#This Row],[MATÉRIA PRIMA]]</f>
        <v>0</v>
      </c>
      <c r="AS2986" s="28">
        <f>Tabela1[[#This Row],[PESO TOTAL]]*Tabela1[[#This Row],[PREPARAÇÃO ]]</f>
        <v>0</v>
      </c>
      <c r="AT2986" s="28">
        <f>Tabela1[[#This Row],[PESO TOTAL]]*Tabela1[[#This Row],[CALDEIRARIA]]</f>
        <v>0</v>
      </c>
      <c r="AU2986" s="28">
        <f>Tabela1[[#This Row],[PESO TOTAL]]*Tabela1[[#This Row],[SOLDA]]</f>
        <v>0</v>
      </c>
      <c r="AV2986" s="28">
        <f>Tabela1[[#This Row],[PESO TOTAL]]*Tabela1[[#This Row],[ACABAMENTO]]</f>
        <v>0</v>
      </c>
      <c r="AW2986" s="28">
        <f>Tabela1[[#This Row],[PESO TOTAL]]*Tabela1[[#This Row],[PRONTO ACABADO]]</f>
        <v>0</v>
      </c>
      <c r="AX2986" s="28">
        <f>Tabela1[[#This Row],[PESO TOTAL]]*Tabela1[[#This Row],[EXPEDIÇÃO ]]</f>
        <v>0</v>
      </c>
      <c r="AY2986" s="28" t="str">
        <f>Tabela1[[#This Row],[PEDIDO]]&amp;Tabela1[[#This Row],[PRODUTO]]</f>
        <v/>
      </c>
      <c r="AZ2986" s="44">
        <f>IF(AF2986="",0,IF(ISTEXT(AF2986),H2986*VALUE(SUBSTITUTE(AF2986,"%",""))/100,H2986*AF2986))-Tabela1[[#This Row],[PRONTO ACABADO2]]</f>
        <v>0</v>
      </c>
      <c r="BA2986" s="44">
        <f>IF(AG2986="",0,IF(ISTEXT(AG2986),H2986*VALUE(SUBSTITUTE(AG2986,"%",""))/100,H2986*AG2986))-Tabela1[[#This Row],[PESO EXPEDIDO2]]</f>
        <v>0</v>
      </c>
      <c r="BB2986" s="44">
        <f t="shared" si="394"/>
        <v>0</v>
      </c>
      <c r="BC2986" s="44">
        <f t="shared" si="395"/>
        <v>0</v>
      </c>
      <c r="BD2986" s="44"/>
    </row>
    <row r="2987" spans="1:56" ht="15.75" hidden="1" customHeight="1" x14ac:dyDescent="0.25">
      <c r="A2987" s="6"/>
      <c r="B2987" s="22"/>
      <c r="C2987" s="7"/>
      <c r="D2987" s="46"/>
      <c r="E2987" s="7"/>
      <c r="F2987" s="7"/>
      <c r="G2987" s="44"/>
      <c r="H2987" s="41">
        <f>Tabela1[[#This Row],[PESO UNI]]*Tabela1[[#This Row],[QTE]]</f>
        <v>0</v>
      </c>
      <c r="I2987" s="7"/>
      <c r="J2987" s="8"/>
      <c r="K2987" s="8"/>
      <c r="L2987" s="9"/>
      <c r="M2987" s="10"/>
      <c r="N2987" s="8"/>
      <c r="O2987" s="12"/>
      <c r="P2987" s="13"/>
      <c r="Q2987" s="14">
        <f>Tabela1[[#This Row],[QTDE/ Fabricação]]-Tabela1[[#This Row],[QTE]]</f>
        <v>0</v>
      </c>
      <c r="R2987" s="19">
        <f t="shared" si="390"/>
        <v>0</v>
      </c>
      <c r="S2987" s="19">
        <f t="shared" si="389"/>
        <v>0</v>
      </c>
      <c r="T2987" s="20">
        <f t="shared" si="391"/>
        <v>0</v>
      </c>
      <c r="U2987" s="17">
        <f>IFERROR(SUMIF('LISTA DE EMBARQUE'!B:B,MICRO!E:E,'LISTA DE EMBARQUE'!G:G),"")</f>
        <v>0</v>
      </c>
      <c r="V2987" s="12" t="str">
        <f>IFERROR(VLOOKUP(Tabela1[[#This Row],[COD.MDE]],'LISTA DE EMBARQUE'!B:L,11,0),"")</f>
        <v/>
      </c>
      <c r="W2987" s="13" t="str">
        <f>IFERROR(COUNTIF(#REF!,Tabela1[[#This Row],[Colunas5]]),"")</f>
        <v/>
      </c>
      <c r="X2987" s="14">
        <f>Tabela1[[#This Row],[QIANTIDADE EXPEDIDA]]*Tabela1[[#This Row],[PESO UNI]]</f>
        <v>0</v>
      </c>
      <c r="Y2987" s="14">
        <f t="shared" si="392"/>
        <v>0</v>
      </c>
      <c r="Z2987" s="21">
        <f>Tabela1[[#This Row],[PESO TOTAL]]-Tabela1[[#This Row],[Peso Expedido]]</f>
        <v>0</v>
      </c>
      <c r="AA2987" s="18"/>
      <c r="AB2987" s="40" t="s">
        <v>3204</v>
      </c>
      <c r="AC2987" s="40"/>
      <c r="AD2987" s="40"/>
      <c r="AE2987" s="40"/>
      <c r="AF2987" s="40"/>
      <c r="AG2987" s="40"/>
      <c r="AH2987" s="40"/>
      <c r="AI2987" s="40" t="str">
        <f t="shared" si="396"/>
        <v>ok</v>
      </c>
      <c r="AJ2987"/>
      <c r="AK2987" t="str">
        <f>Tabela1[[#This Row],[Coluna1]]&amp;Tabela1[[#This Row],[PEDIDO]]</f>
        <v/>
      </c>
      <c r="AL2987"/>
      <c r="AM2987"/>
      <c r="AN2987"/>
      <c r="AO2987" t="str">
        <f t="shared" si="393"/>
        <v>/</v>
      </c>
      <c r="AP2987" t="str">
        <f>Tabela1[[#This Row],[TAG]]&amp;Tabela1[[#This Row],[PEDIDO]]&amp;Tabela1[[#This Row],[PRODUTO]]</f>
        <v/>
      </c>
      <c r="AQ2987" s="23" t="str">
        <f>Tabela1[[#This Row],[PRODUTO]]&amp;Tabela1[[#This Row],[TAG]]</f>
        <v/>
      </c>
      <c r="AR2987" s="183">
        <f>Tabela1[[#This Row],[PESO TOTAL]]*Tabela1[[#This Row],[MATÉRIA PRIMA]]</f>
        <v>0</v>
      </c>
      <c r="AS2987" s="28">
        <f>Tabela1[[#This Row],[PESO TOTAL]]*Tabela1[[#This Row],[PREPARAÇÃO ]]</f>
        <v>0</v>
      </c>
      <c r="AT2987" s="28">
        <f>Tabela1[[#This Row],[PESO TOTAL]]*Tabela1[[#This Row],[CALDEIRARIA]]</f>
        <v>0</v>
      </c>
      <c r="AU2987" s="28">
        <f>Tabela1[[#This Row],[PESO TOTAL]]*Tabela1[[#This Row],[SOLDA]]</f>
        <v>0</v>
      </c>
      <c r="AV2987" s="28">
        <f>Tabela1[[#This Row],[PESO TOTAL]]*Tabela1[[#This Row],[ACABAMENTO]]</f>
        <v>0</v>
      </c>
      <c r="AW2987" s="28">
        <f>Tabela1[[#This Row],[PESO TOTAL]]*Tabela1[[#This Row],[PRONTO ACABADO]]</f>
        <v>0</v>
      </c>
      <c r="AX2987" s="28">
        <f>Tabela1[[#This Row],[PESO TOTAL]]*Tabela1[[#This Row],[EXPEDIÇÃO ]]</f>
        <v>0</v>
      </c>
      <c r="AY2987" s="28" t="str">
        <f>Tabela1[[#This Row],[PEDIDO]]&amp;Tabela1[[#This Row],[PRODUTO]]</f>
        <v/>
      </c>
      <c r="AZ2987" s="44">
        <f>IF(AF2987="",0,IF(ISTEXT(AF2987),H2987*VALUE(SUBSTITUTE(AF2987,"%",""))/100,H2987*AF2987))-Tabela1[[#This Row],[PRONTO ACABADO2]]</f>
        <v>0</v>
      </c>
      <c r="BA2987" s="44">
        <f>IF(AG2987="",0,IF(ISTEXT(AG2987),H2987*VALUE(SUBSTITUTE(AG2987,"%",""))/100,H2987*AG2987))-Tabela1[[#This Row],[PESO EXPEDIDO2]]</f>
        <v>0</v>
      </c>
      <c r="BB2987" s="44">
        <f t="shared" si="394"/>
        <v>0</v>
      </c>
      <c r="BC2987" s="44">
        <f t="shared" si="395"/>
        <v>0</v>
      </c>
      <c r="BD2987" s="44"/>
    </row>
    <row r="2988" spans="1:56" ht="15.75" hidden="1" customHeight="1" x14ac:dyDescent="0.25">
      <c r="A2988" s="6"/>
      <c r="B2988" s="22"/>
      <c r="C2988" s="7"/>
      <c r="D2988" s="46"/>
      <c r="E2988" s="7"/>
      <c r="F2988" s="7"/>
      <c r="G2988" s="44"/>
      <c r="H2988" s="41">
        <f>Tabela1[[#This Row],[PESO UNI]]*Tabela1[[#This Row],[QTE]]</f>
        <v>0</v>
      </c>
      <c r="I2988" s="7"/>
      <c r="J2988" s="8"/>
      <c r="K2988" s="8"/>
      <c r="L2988" s="9"/>
      <c r="M2988" s="10"/>
      <c r="N2988" s="8"/>
      <c r="O2988" s="12"/>
      <c r="P2988" s="13"/>
      <c r="Q2988" s="14">
        <f>Tabela1[[#This Row],[QTDE/ Fabricação]]-Tabela1[[#This Row],[QTE]]</f>
        <v>0</v>
      </c>
      <c r="R2988" s="19">
        <f t="shared" si="390"/>
        <v>0</v>
      </c>
      <c r="S2988" s="19">
        <f t="shared" si="389"/>
        <v>0</v>
      </c>
      <c r="T2988" s="20">
        <f t="shared" si="391"/>
        <v>0</v>
      </c>
      <c r="U2988" s="17">
        <f>IFERROR(SUMIF('LISTA DE EMBARQUE'!B:B,MICRO!E:E,'LISTA DE EMBARQUE'!G:G),"")</f>
        <v>0</v>
      </c>
      <c r="V2988" s="12" t="str">
        <f>IFERROR(VLOOKUP(Tabela1[[#This Row],[COD.MDE]],'LISTA DE EMBARQUE'!B:L,11,0),"")</f>
        <v/>
      </c>
      <c r="W2988" s="13" t="str">
        <f>IFERROR(COUNTIF(#REF!,Tabela1[[#This Row],[Colunas5]]),"")</f>
        <v/>
      </c>
      <c r="X2988" s="14">
        <f>Tabela1[[#This Row],[QIANTIDADE EXPEDIDA]]*Tabela1[[#This Row],[PESO UNI]]</f>
        <v>0</v>
      </c>
      <c r="Y2988" s="14">
        <f t="shared" si="392"/>
        <v>0</v>
      </c>
      <c r="Z2988" s="21">
        <f>Tabela1[[#This Row],[PESO TOTAL]]-Tabela1[[#This Row],[Peso Expedido]]</f>
        <v>0</v>
      </c>
      <c r="AA2988" s="18"/>
      <c r="AB2988" s="40" t="s">
        <v>3204</v>
      </c>
      <c r="AC2988" s="40"/>
      <c r="AD2988" s="40"/>
      <c r="AE2988" s="40"/>
      <c r="AF2988" s="40"/>
      <c r="AG2988" s="40"/>
      <c r="AH2988" s="40"/>
      <c r="AI2988" s="40" t="str">
        <f t="shared" si="396"/>
        <v>ok</v>
      </c>
      <c r="AJ2988"/>
      <c r="AK2988" t="str">
        <f>Tabela1[[#This Row],[Coluna1]]&amp;Tabela1[[#This Row],[PEDIDO]]</f>
        <v/>
      </c>
      <c r="AL2988"/>
      <c r="AM2988"/>
      <c r="AN2988"/>
      <c r="AO2988" t="str">
        <f t="shared" si="393"/>
        <v>/</v>
      </c>
      <c r="AP2988" t="str">
        <f>Tabela1[[#This Row],[TAG]]&amp;Tabela1[[#This Row],[PEDIDO]]&amp;Tabela1[[#This Row],[PRODUTO]]</f>
        <v/>
      </c>
      <c r="AQ2988" s="23" t="str">
        <f>Tabela1[[#This Row],[PRODUTO]]&amp;Tabela1[[#This Row],[TAG]]</f>
        <v/>
      </c>
      <c r="AR2988" s="183">
        <f>Tabela1[[#This Row],[PESO TOTAL]]*Tabela1[[#This Row],[MATÉRIA PRIMA]]</f>
        <v>0</v>
      </c>
      <c r="AS2988" s="28">
        <f>Tabela1[[#This Row],[PESO TOTAL]]*Tabela1[[#This Row],[PREPARAÇÃO ]]</f>
        <v>0</v>
      </c>
      <c r="AT2988" s="28">
        <f>Tabela1[[#This Row],[PESO TOTAL]]*Tabela1[[#This Row],[CALDEIRARIA]]</f>
        <v>0</v>
      </c>
      <c r="AU2988" s="28">
        <f>Tabela1[[#This Row],[PESO TOTAL]]*Tabela1[[#This Row],[SOLDA]]</f>
        <v>0</v>
      </c>
      <c r="AV2988" s="28">
        <f>Tabela1[[#This Row],[PESO TOTAL]]*Tabela1[[#This Row],[ACABAMENTO]]</f>
        <v>0</v>
      </c>
      <c r="AW2988" s="28">
        <f>Tabela1[[#This Row],[PESO TOTAL]]*Tabela1[[#This Row],[PRONTO ACABADO]]</f>
        <v>0</v>
      </c>
      <c r="AX2988" s="28">
        <f>Tabela1[[#This Row],[PESO TOTAL]]*Tabela1[[#This Row],[EXPEDIÇÃO ]]</f>
        <v>0</v>
      </c>
      <c r="AY2988" s="28" t="str">
        <f>Tabela1[[#This Row],[PEDIDO]]&amp;Tabela1[[#This Row],[PRODUTO]]</f>
        <v/>
      </c>
      <c r="AZ2988" s="44">
        <f>IF(AF2988="",0,IF(ISTEXT(AF2988),H2988*VALUE(SUBSTITUTE(AF2988,"%",""))/100,H2988*AF2988))-Tabela1[[#This Row],[PRONTO ACABADO2]]</f>
        <v>0</v>
      </c>
      <c r="BA2988" s="44">
        <f>IF(AG2988="",0,IF(ISTEXT(AG2988),H2988*VALUE(SUBSTITUTE(AG2988,"%",""))/100,H2988*AG2988))-Tabela1[[#This Row],[PESO EXPEDIDO2]]</f>
        <v>0</v>
      </c>
      <c r="BB2988" s="44">
        <f t="shared" si="394"/>
        <v>0</v>
      </c>
      <c r="BC2988" s="44">
        <f t="shared" si="395"/>
        <v>0</v>
      </c>
      <c r="BD2988" s="44"/>
    </row>
    <row r="2989" spans="1:56" ht="15.75" hidden="1" customHeight="1" x14ac:dyDescent="0.25">
      <c r="A2989" s="6"/>
      <c r="B2989" s="22"/>
      <c r="C2989" s="7"/>
      <c r="D2989" s="46"/>
      <c r="E2989" s="7"/>
      <c r="F2989" s="7"/>
      <c r="G2989" s="44"/>
      <c r="H2989" s="41">
        <f>Tabela1[[#This Row],[PESO UNI]]*Tabela1[[#This Row],[QTE]]</f>
        <v>0</v>
      </c>
      <c r="I2989" s="7"/>
      <c r="J2989" s="8"/>
      <c r="K2989" s="8"/>
      <c r="L2989" s="9"/>
      <c r="M2989" s="10"/>
      <c r="N2989" s="8"/>
      <c r="O2989" s="12"/>
      <c r="P2989" s="13"/>
      <c r="Q2989" s="14">
        <f>Tabela1[[#This Row],[QTDE/ Fabricação]]-Tabela1[[#This Row],[QTE]]</f>
        <v>0</v>
      </c>
      <c r="R2989" s="19">
        <f t="shared" si="390"/>
        <v>0</v>
      </c>
      <c r="S2989" s="19">
        <f t="shared" si="389"/>
        <v>0</v>
      </c>
      <c r="T2989" s="20">
        <f t="shared" si="391"/>
        <v>0</v>
      </c>
      <c r="U2989" s="17">
        <f>IFERROR(SUMIF('LISTA DE EMBARQUE'!B:B,MICRO!E:E,'LISTA DE EMBARQUE'!G:G),"")</f>
        <v>0</v>
      </c>
      <c r="V2989" s="12" t="str">
        <f>IFERROR(VLOOKUP(Tabela1[[#This Row],[COD.MDE]],'LISTA DE EMBARQUE'!B:L,11,0),"")</f>
        <v/>
      </c>
      <c r="W2989" s="13" t="str">
        <f>IFERROR(COUNTIF(#REF!,Tabela1[[#This Row],[Colunas5]]),"")</f>
        <v/>
      </c>
      <c r="X2989" s="14">
        <f>Tabela1[[#This Row],[QIANTIDADE EXPEDIDA]]*Tabela1[[#This Row],[PESO UNI]]</f>
        <v>0</v>
      </c>
      <c r="Y2989" s="14">
        <f t="shared" si="392"/>
        <v>0</v>
      </c>
      <c r="Z2989" s="21">
        <f>Tabela1[[#This Row],[PESO TOTAL]]-Tabela1[[#This Row],[Peso Expedido]]</f>
        <v>0</v>
      </c>
      <c r="AA2989" s="18"/>
      <c r="AB2989" s="40" t="s">
        <v>3204</v>
      </c>
      <c r="AC2989" s="40"/>
      <c r="AD2989" s="40"/>
      <c r="AE2989" s="40"/>
      <c r="AF2989" s="40"/>
      <c r="AG2989" s="40"/>
      <c r="AH2989" s="40"/>
      <c r="AI2989" s="40" t="str">
        <f t="shared" si="396"/>
        <v>ok</v>
      </c>
      <c r="AJ2989"/>
      <c r="AK2989" t="str">
        <f>Tabela1[[#This Row],[Coluna1]]&amp;Tabela1[[#This Row],[PEDIDO]]</f>
        <v/>
      </c>
      <c r="AL2989"/>
      <c r="AM2989"/>
      <c r="AN2989"/>
      <c r="AO2989" t="str">
        <f t="shared" si="393"/>
        <v>/</v>
      </c>
      <c r="AP2989" t="str">
        <f>Tabela1[[#This Row],[TAG]]&amp;Tabela1[[#This Row],[PEDIDO]]&amp;Tabela1[[#This Row],[PRODUTO]]</f>
        <v/>
      </c>
      <c r="AQ2989" s="23" t="str">
        <f>Tabela1[[#This Row],[PRODUTO]]&amp;Tabela1[[#This Row],[TAG]]</f>
        <v/>
      </c>
      <c r="AR2989" s="183">
        <f>Tabela1[[#This Row],[PESO TOTAL]]*Tabela1[[#This Row],[MATÉRIA PRIMA]]</f>
        <v>0</v>
      </c>
      <c r="AS2989" s="28">
        <f>Tabela1[[#This Row],[PESO TOTAL]]*Tabela1[[#This Row],[PREPARAÇÃO ]]</f>
        <v>0</v>
      </c>
      <c r="AT2989" s="28">
        <f>Tabela1[[#This Row],[PESO TOTAL]]*Tabela1[[#This Row],[CALDEIRARIA]]</f>
        <v>0</v>
      </c>
      <c r="AU2989" s="28">
        <f>Tabela1[[#This Row],[PESO TOTAL]]*Tabela1[[#This Row],[SOLDA]]</f>
        <v>0</v>
      </c>
      <c r="AV2989" s="28">
        <f>Tabela1[[#This Row],[PESO TOTAL]]*Tabela1[[#This Row],[ACABAMENTO]]</f>
        <v>0</v>
      </c>
      <c r="AW2989" s="28">
        <f>Tabela1[[#This Row],[PESO TOTAL]]*Tabela1[[#This Row],[PRONTO ACABADO]]</f>
        <v>0</v>
      </c>
      <c r="AX2989" s="28">
        <f>Tabela1[[#This Row],[PESO TOTAL]]*Tabela1[[#This Row],[EXPEDIÇÃO ]]</f>
        <v>0</v>
      </c>
      <c r="AY2989" s="28" t="str">
        <f>Tabela1[[#This Row],[PEDIDO]]&amp;Tabela1[[#This Row],[PRODUTO]]</f>
        <v/>
      </c>
      <c r="AZ2989" s="44">
        <f>IF(AF2989="",0,IF(ISTEXT(AF2989),H2989*VALUE(SUBSTITUTE(AF2989,"%",""))/100,H2989*AF2989))-Tabela1[[#This Row],[PRONTO ACABADO2]]</f>
        <v>0</v>
      </c>
      <c r="BA2989" s="44">
        <f>IF(AG2989="",0,IF(ISTEXT(AG2989),H2989*VALUE(SUBSTITUTE(AG2989,"%",""))/100,H2989*AG2989))-Tabela1[[#This Row],[PESO EXPEDIDO2]]</f>
        <v>0</v>
      </c>
      <c r="BB2989" s="44">
        <f t="shared" si="394"/>
        <v>0</v>
      </c>
      <c r="BC2989" s="44">
        <f t="shared" si="395"/>
        <v>0</v>
      </c>
      <c r="BD2989" s="44"/>
    </row>
    <row r="2990" spans="1:56" ht="15.75" hidden="1" customHeight="1" x14ac:dyDescent="0.25">
      <c r="A2990" s="6"/>
      <c r="B2990" s="22"/>
      <c r="C2990" s="7"/>
      <c r="D2990" s="46"/>
      <c r="E2990" s="7"/>
      <c r="F2990" s="7"/>
      <c r="G2990" s="44"/>
      <c r="H2990" s="41">
        <f>Tabela1[[#This Row],[PESO UNI]]*Tabela1[[#This Row],[QTE]]</f>
        <v>0</v>
      </c>
      <c r="I2990" s="7"/>
      <c r="J2990" s="8"/>
      <c r="K2990" s="8"/>
      <c r="L2990" s="9"/>
      <c r="M2990" s="10"/>
      <c r="N2990" s="8"/>
      <c r="O2990" s="12"/>
      <c r="P2990" s="13"/>
      <c r="Q2990" s="14">
        <f>Tabela1[[#This Row],[QTDE/ Fabricação]]-Tabela1[[#This Row],[QTE]]</f>
        <v>0</v>
      </c>
      <c r="R2990" s="19">
        <f t="shared" si="390"/>
        <v>0</v>
      </c>
      <c r="S2990" s="19">
        <f t="shared" si="389"/>
        <v>0</v>
      </c>
      <c r="T2990" s="20">
        <f t="shared" si="391"/>
        <v>0</v>
      </c>
      <c r="U2990" s="17">
        <f>IFERROR(SUMIF('LISTA DE EMBARQUE'!B:B,MICRO!E:E,'LISTA DE EMBARQUE'!G:G),"")</f>
        <v>0</v>
      </c>
      <c r="V2990" s="12" t="str">
        <f>IFERROR(VLOOKUP(Tabela1[[#This Row],[COD.MDE]],'LISTA DE EMBARQUE'!B:L,11,0),"")</f>
        <v/>
      </c>
      <c r="W2990" s="13" t="str">
        <f>IFERROR(COUNTIF(#REF!,Tabela1[[#This Row],[Colunas5]]),"")</f>
        <v/>
      </c>
      <c r="X2990" s="14">
        <f>Tabela1[[#This Row],[QIANTIDADE EXPEDIDA]]*Tabela1[[#This Row],[PESO UNI]]</f>
        <v>0</v>
      </c>
      <c r="Y2990" s="14">
        <f t="shared" si="392"/>
        <v>0</v>
      </c>
      <c r="Z2990" s="21">
        <f>Tabela1[[#This Row],[PESO TOTAL]]-Tabela1[[#This Row],[Peso Expedido]]</f>
        <v>0</v>
      </c>
      <c r="AA2990" s="18"/>
      <c r="AB2990" s="40"/>
      <c r="AC2990" s="40"/>
      <c r="AD2990" s="40"/>
      <c r="AE2990" s="40"/>
      <c r="AF2990" s="40"/>
      <c r="AG2990" s="40"/>
      <c r="AH2990" s="40"/>
      <c r="AI2990" s="40" t="str">
        <f t="shared" si="396"/>
        <v>ok</v>
      </c>
      <c r="AJ2990"/>
      <c r="AK2990" t="str">
        <f>Tabela1[[#This Row],[Coluna1]]&amp;Tabela1[[#This Row],[PEDIDO]]</f>
        <v/>
      </c>
      <c r="AL2990"/>
      <c r="AM2990"/>
      <c r="AN2990"/>
      <c r="AO2990" t="str">
        <f t="shared" si="393"/>
        <v>/</v>
      </c>
      <c r="AP2990" t="str">
        <f>Tabela1[[#This Row],[TAG]]&amp;Tabela1[[#This Row],[PEDIDO]]&amp;Tabela1[[#This Row],[PRODUTO]]</f>
        <v/>
      </c>
      <c r="AQ2990" s="23" t="str">
        <f>Tabela1[[#This Row],[PRODUTO]]&amp;Tabela1[[#This Row],[TAG]]</f>
        <v/>
      </c>
      <c r="AR2990" s="183">
        <f>Tabela1[[#This Row],[PESO TOTAL]]*Tabela1[[#This Row],[MATÉRIA PRIMA]]</f>
        <v>0</v>
      </c>
      <c r="AS2990" s="28">
        <f>Tabela1[[#This Row],[PESO TOTAL]]*Tabela1[[#This Row],[PREPARAÇÃO ]]</f>
        <v>0</v>
      </c>
      <c r="AT2990" s="28">
        <f>Tabela1[[#This Row],[PESO TOTAL]]*Tabela1[[#This Row],[CALDEIRARIA]]</f>
        <v>0</v>
      </c>
      <c r="AU2990" s="28">
        <f>Tabela1[[#This Row],[PESO TOTAL]]*Tabela1[[#This Row],[SOLDA]]</f>
        <v>0</v>
      </c>
      <c r="AV2990" s="28">
        <f>Tabela1[[#This Row],[PESO TOTAL]]*Tabela1[[#This Row],[ACABAMENTO]]</f>
        <v>0</v>
      </c>
      <c r="AW2990" s="28">
        <f>Tabela1[[#This Row],[PESO TOTAL]]*Tabela1[[#This Row],[PRONTO ACABADO]]</f>
        <v>0</v>
      </c>
      <c r="AX2990" s="28">
        <f>Tabela1[[#This Row],[PESO TOTAL]]*Tabela1[[#This Row],[EXPEDIÇÃO ]]</f>
        <v>0</v>
      </c>
      <c r="AY2990" s="28" t="str">
        <f>Tabela1[[#This Row],[PEDIDO]]&amp;Tabela1[[#This Row],[PRODUTO]]</f>
        <v/>
      </c>
      <c r="AZ2990" s="44">
        <f>IF(AF2990="",0,IF(ISTEXT(AF2990),H2990*VALUE(SUBSTITUTE(AF2990,"%",""))/100,H2990*AF2990))-Tabela1[[#This Row],[PRONTO ACABADO2]]</f>
        <v>0</v>
      </c>
      <c r="BA2990" s="44">
        <f>IF(AG2990="",0,IF(ISTEXT(AG2990),H2990*VALUE(SUBSTITUTE(AG2990,"%",""))/100,H2990*AG2990))-Tabela1[[#This Row],[PESO EXPEDIDO2]]</f>
        <v>0</v>
      </c>
      <c r="BB2990" s="44">
        <f t="shared" si="394"/>
        <v>0</v>
      </c>
      <c r="BC2990" s="44">
        <f t="shared" si="395"/>
        <v>0</v>
      </c>
      <c r="BD2990" s="44"/>
    </row>
    <row r="2991" spans="1:56" ht="15.75" hidden="1" customHeight="1" x14ac:dyDescent="0.25">
      <c r="A2991" s="6"/>
      <c r="B2991" s="22"/>
      <c r="C2991" s="7"/>
      <c r="D2991" s="46"/>
      <c r="E2991" s="7"/>
      <c r="F2991" s="7"/>
      <c r="G2991" s="44"/>
      <c r="H2991" s="41">
        <f>Tabela1[[#This Row],[PESO UNI]]*Tabela1[[#This Row],[QTE]]</f>
        <v>0</v>
      </c>
      <c r="I2991" s="7"/>
      <c r="J2991" s="8"/>
      <c r="K2991" s="8"/>
      <c r="L2991" s="9"/>
      <c r="M2991" s="10"/>
      <c r="N2991" s="8"/>
      <c r="O2991" s="12"/>
      <c r="P2991" s="13"/>
      <c r="Q2991" s="14">
        <f>Tabela1[[#This Row],[QTDE/ Fabricação]]-Tabela1[[#This Row],[QTE]]</f>
        <v>0</v>
      </c>
      <c r="R2991" s="19">
        <f t="shared" si="390"/>
        <v>0</v>
      </c>
      <c r="S2991" s="19">
        <f t="shared" si="389"/>
        <v>0</v>
      </c>
      <c r="T2991" s="20">
        <f t="shared" si="391"/>
        <v>0</v>
      </c>
      <c r="U2991" s="17">
        <f>IFERROR(SUMIF('LISTA DE EMBARQUE'!B:B,MICRO!E:E,'LISTA DE EMBARQUE'!G:G),"")</f>
        <v>0</v>
      </c>
      <c r="V2991" s="12" t="str">
        <f>IFERROR(VLOOKUP(Tabela1[[#This Row],[COD.MDE]],'LISTA DE EMBARQUE'!B:L,11,0),"")</f>
        <v/>
      </c>
      <c r="W2991" s="13" t="str">
        <f>IFERROR(COUNTIF(#REF!,Tabela1[[#This Row],[Colunas5]]),"")</f>
        <v/>
      </c>
      <c r="X2991" s="14">
        <f>Tabela1[[#This Row],[QIANTIDADE EXPEDIDA]]*Tabela1[[#This Row],[PESO UNI]]</f>
        <v>0</v>
      </c>
      <c r="Y2991" s="14">
        <f t="shared" si="392"/>
        <v>0</v>
      </c>
      <c r="Z2991" s="21">
        <f>Tabela1[[#This Row],[PESO TOTAL]]-Tabela1[[#This Row],[Peso Expedido]]</f>
        <v>0</v>
      </c>
      <c r="AA2991" s="18"/>
      <c r="AB2991" s="40"/>
      <c r="AC2991" s="40"/>
      <c r="AD2991" s="40"/>
      <c r="AE2991" s="40"/>
      <c r="AF2991" s="40"/>
      <c r="AG2991" s="40"/>
      <c r="AH2991" s="40"/>
      <c r="AI2991" s="40" t="str">
        <f t="shared" si="396"/>
        <v>ok</v>
      </c>
      <c r="AJ2991"/>
      <c r="AK2991" t="str">
        <f>Tabela1[[#This Row],[Coluna1]]&amp;Tabela1[[#This Row],[PEDIDO]]</f>
        <v/>
      </c>
      <c r="AL2991"/>
      <c r="AM2991"/>
      <c r="AN2991"/>
      <c r="AO2991" t="str">
        <f t="shared" si="393"/>
        <v>/</v>
      </c>
      <c r="AP2991" t="str">
        <f>Tabela1[[#This Row],[TAG]]&amp;Tabela1[[#This Row],[PEDIDO]]&amp;Tabela1[[#This Row],[PRODUTO]]</f>
        <v/>
      </c>
      <c r="AQ2991" s="23" t="str">
        <f>Tabela1[[#This Row],[PRODUTO]]&amp;Tabela1[[#This Row],[TAG]]</f>
        <v/>
      </c>
      <c r="AR2991" s="183">
        <f>Tabela1[[#This Row],[PESO TOTAL]]*Tabela1[[#This Row],[MATÉRIA PRIMA]]</f>
        <v>0</v>
      </c>
      <c r="AS2991" s="28">
        <f>Tabela1[[#This Row],[PESO TOTAL]]*Tabela1[[#This Row],[PREPARAÇÃO ]]</f>
        <v>0</v>
      </c>
      <c r="AT2991" s="28">
        <f>Tabela1[[#This Row],[PESO TOTAL]]*Tabela1[[#This Row],[CALDEIRARIA]]</f>
        <v>0</v>
      </c>
      <c r="AU2991" s="28">
        <f>Tabela1[[#This Row],[PESO TOTAL]]*Tabela1[[#This Row],[SOLDA]]</f>
        <v>0</v>
      </c>
      <c r="AV2991" s="28">
        <f>Tabela1[[#This Row],[PESO TOTAL]]*Tabela1[[#This Row],[ACABAMENTO]]</f>
        <v>0</v>
      </c>
      <c r="AW2991" s="28">
        <f>Tabela1[[#This Row],[PESO TOTAL]]*Tabela1[[#This Row],[PRONTO ACABADO]]</f>
        <v>0</v>
      </c>
      <c r="AX2991" s="28">
        <f>Tabela1[[#This Row],[PESO TOTAL]]*Tabela1[[#This Row],[EXPEDIÇÃO ]]</f>
        <v>0</v>
      </c>
      <c r="AY2991" s="28" t="str">
        <f>Tabela1[[#This Row],[PEDIDO]]&amp;Tabela1[[#This Row],[PRODUTO]]</f>
        <v/>
      </c>
      <c r="AZ2991" s="44">
        <f>IF(AF2991="",0,IF(ISTEXT(AF2991),H2991*VALUE(SUBSTITUTE(AF2991,"%",""))/100,H2991*AF2991))-Tabela1[[#This Row],[PRONTO ACABADO2]]</f>
        <v>0</v>
      </c>
      <c r="BA2991" s="44">
        <f>IF(AG2991="",0,IF(ISTEXT(AG2991),H2991*VALUE(SUBSTITUTE(AG2991,"%",""))/100,H2991*AG2991))-Tabela1[[#This Row],[PESO EXPEDIDO2]]</f>
        <v>0</v>
      </c>
      <c r="BB2991" s="44">
        <f t="shared" si="394"/>
        <v>0</v>
      </c>
      <c r="BC2991" s="44">
        <f t="shared" si="395"/>
        <v>0</v>
      </c>
      <c r="BD2991" s="44"/>
    </row>
    <row r="2992" spans="1:56" ht="15.75" hidden="1" customHeight="1" x14ac:dyDescent="0.25">
      <c r="A2992" s="6"/>
      <c r="B2992" s="22"/>
      <c r="C2992" s="7"/>
      <c r="D2992" s="46"/>
      <c r="E2992" s="7"/>
      <c r="F2992" s="7"/>
      <c r="G2992" s="44"/>
      <c r="H2992" s="41">
        <f>Tabela1[[#This Row],[PESO UNI]]*Tabela1[[#This Row],[QTE]]</f>
        <v>0</v>
      </c>
      <c r="I2992" s="7"/>
      <c r="J2992" s="8"/>
      <c r="K2992" s="8"/>
      <c r="L2992" s="9"/>
      <c r="M2992" s="10"/>
      <c r="N2992" s="8"/>
      <c r="O2992" s="12"/>
      <c r="P2992" s="13"/>
      <c r="Q2992" s="14">
        <f>Tabela1[[#This Row],[QTDE/ Fabricação]]-Tabela1[[#This Row],[QTE]]</f>
        <v>0</v>
      </c>
      <c r="R2992" s="19">
        <f t="shared" si="390"/>
        <v>0</v>
      </c>
      <c r="S2992" s="19">
        <f t="shared" si="389"/>
        <v>0</v>
      </c>
      <c r="T2992" s="20">
        <f t="shared" si="391"/>
        <v>0</v>
      </c>
      <c r="U2992" s="17">
        <f>IFERROR(SUMIF('LISTA DE EMBARQUE'!B:B,MICRO!E:E,'LISTA DE EMBARQUE'!G:G),"")</f>
        <v>0</v>
      </c>
      <c r="V2992" s="12" t="str">
        <f>IFERROR(VLOOKUP(Tabela1[[#This Row],[COD.MDE]],'LISTA DE EMBARQUE'!B:L,11,0),"")</f>
        <v/>
      </c>
      <c r="W2992" s="13" t="str">
        <f>IFERROR(COUNTIF(#REF!,Tabela1[[#This Row],[Colunas5]]),"")</f>
        <v/>
      </c>
      <c r="X2992" s="14">
        <f>Tabela1[[#This Row],[QIANTIDADE EXPEDIDA]]*Tabela1[[#This Row],[PESO UNI]]</f>
        <v>0</v>
      </c>
      <c r="Y2992" s="14">
        <f t="shared" si="392"/>
        <v>0</v>
      </c>
      <c r="Z2992" s="21">
        <f>Tabela1[[#This Row],[PESO TOTAL]]-Tabela1[[#This Row],[Peso Expedido]]</f>
        <v>0</v>
      </c>
      <c r="AA2992" s="18"/>
      <c r="AB2992" s="40"/>
      <c r="AC2992" s="40"/>
      <c r="AD2992" s="40"/>
      <c r="AE2992" s="40"/>
      <c r="AF2992" s="40"/>
      <c r="AG2992" s="40"/>
      <c r="AH2992" s="40"/>
      <c r="AI2992" s="40" t="str">
        <f t="shared" si="396"/>
        <v>ok</v>
      </c>
      <c r="AJ2992"/>
      <c r="AK2992" t="str">
        <f>Tabela1[[#This Row],[Coluna1]]&amp;Tabela1[[#This Row],[PEDIDO]]</f>
        <v/>
      </c>
      <c r="AL2992"/>
      <c r="AM2992"/>
      <c r="AN2992"/>
      <c r="AO2992" t="str">
        <f t="shared" si="393"/>
        <v>/</v>
      </c>
      <c r="AP2992" t="str">
        <f>Tabela1[[#This Row],[TAG]]&amp;Tabela1[[#This Row],[PEDIDO]]&amp;Tabela1[[#This Row],[PRODUTO]]</f>
        <v/>
      </c>
      <c r="AQ2992" s="23" t="str">
        <f>Tabela1[[#This Row],[PRODUTO]]&amp;Tabela1[[#This Row],[TAG]]</f>
        <v/>
      </c>
      <c r="AR2992" s="183">
        <f>Tabela1[[#This Row],[PESO TOTAL]]*Tabela1[[#This Row],[MATÉRIA PRIMA]]</f>
        <v>0</v>
      </c>
      <c r="AS2992" s="28">
        <f>Tabela1[[#This Row],[PESO TOTAL]]*Tabela1[[#This Row],[PREPARAÇÃO ]]</f>
        <v>0</v>
      </c>
      <c r="AT2992" s="28">
        <f>Tabela1[[#This Row],[PESO TOTAL]]*Tabela1[[#This Row],[CALDEIRARIA]]</f>
        <v>0</v>
      </c>
      <c r="AU2992" s="28">
        <f>Tabela1[[#This Row],[PESO TOTAL]]*Tabela1[[#This Row],[SOLDA]]</f>
        <v>0</v>
      </c>
      <c r="AV2992" s="28">
        <f>Tabela1[[#This Row],[PESO TOTAL]]*Tabela1[[#This Row],[ACABAMENTO]]</f>
        <v>0</v>
      </c>
      <c r="AW2992" s="28">
        <f>Tabela1[[#This Row],[PESO TOTAL]]*Tabela1[[#This Row],[PRONTO ACABADO]]</f>
        <v>0</v>
      </c>
      <c r="AX2992" s="28">
        <f>Tabela1[[#This Row],[PESO TOTAL]]*Tabela1[[#This Row],[EXPEDIÇÃO ]]</f>
        <v>0</v>
      </c>
      <c r="AY2992" s="28" t="str">
        <f>Tabela1[[#This Row],[PEDIDO]]&amp;Tabela1[[#This Row],[PRODUTO]]</f>
        <v/>
      </c>
      <c r="AZ2992" s="44">
        <f>IF(AF2992="",0,IF(ISTEXT(AF2992),H2992*VALUE(SUBSTITUTE(AF2992,"%",""))/100,H2992*AF2992))-Tabela1[[#This Row],[PRONTO ACABADO2]]</f>
        <v>0</v>
      </c>
      <c r="BA2992" s="44">
        <f>IF(AG2992="",0,IF(ISTEXT(AG2992),H2992*VALUE(SUBSTITUTE(AG2992,"%",""))/100,H2992*AG2992))-Tabela1[[#This Row],[PESO EXPEDIDO2]]</f>
        <v>0</v>
      </c>
      <c r="BB2992" s="44">
        <f t="shared" si="394"/>
        <v>0</v>
      </c>
      <c r="BC2992" s="44">
        <f t="shared" si="395"/>
        <v>0</v>
      </c>
      <c r="BD2992" s="44"/>
    </row>
    <row r="2993" spans="1:56" ht="15.75" hidden="1" customHeight="1" x14ac:dyDescent="0.25">
      <c r="A2993" s="6"/>
      <c r="B2993" s="22"/>
      <c r="C2993" s="7"/>
      <c r="D2993" s="46"/>
      <c r="E2993" s="7"/>
      <c r="F2993" s="7"/>
      <c r="G2993" s="44"/>
      <c r="H2993" s="41">
        <f>Tabela1[[#This Row],[PESO UNI]]*Tabela1[[#This Row],[QTE]]</f>
        <v>0</v>
      </c>
      <c r="I2993" s="7"/>
      <c r="J2993" s="8"/>
      <c r="K2993" s="8"/>
      <c r="L2993" s="9"/>
      <c r="M2993" s="10"/>
      <c r="N2993" s="8"/>
      <c r="O2993" s="12"/>
      <c r="P2993" s="13"/>
      <c r="Q2993" s="14">
        <f>Tabela1[[#This Row],[QTDE/ Fabricação]]-Tabela1[[#This Row],[QTE]]</f>
        <v>0</v>
      </c>
      <c r="R2993" s="19">
        <f t="shared" si="390"/>
        <v>0</v>
      </c>
      <c r="S2993" s="19">
        <f t="shared" si="389"/>
        <v>0</v>
      </c>
      <c r="T2993" s="20">
        <f t="shared" si="391"/>
        <v>0</v>
      </c>
      <c r="U2993" s="17">
        <f>IFERROR(SUMIF('LISTA DE EMBARQUE'!B:B,MICRO!E:E,'LISTA DE EMBARQUE'!G:G),"")</f>
        <v>0</v>
      </c>
      <c r="V2993" s="12" t="str">
        <f>IFERROR(VLOOKUP(Tabela1[[#This Row],[COD.MDE]],'LISTA DE EMBARQUE'!B:L,11,0),"")</f>
        <v/>
      </c>
      <c r="W2993" s="13" t="str">
        <f>IFERROR(COUNTIF(#REF!,Tabela1[[#This Row],[Colunas5]]),"")</f>
        <v/>
      </c>
      <c r="X2993" s="14">
        <f>Tabela1[[#This Row],[QIANTIDADE EXPEDIDA]]*Tabela1[[#This Row],[PESO UNI]]</f>
        <v>0</v>
      </c>
      <c r="Y2993" s="14">
        <f t="shared" si="392"/>
        <v>0</v>
      </c>
      <c r="Z2993" s="21">
        <f>Tabela1[[#This Row],[PESO TOTAL]]-Tabela1[[#This Row],[Peso Expedido]]</f>
        <v>0</v>
      </c>
      <c r="AA2993" s="18"/>
      <c r="AB2993" s="40"/>
      <c r="AC2993" s="40"/>
      <c r="AD2993" s="40"/>
      <c r="AE2993" s="40"/>
      <c r="AF2993" s="40"/>
      <c r="AG2993" s="40"/>
      <c r="AH2993" s="40"/>
      <c r="AI2993" s="40" t="str">
        <f t="shared" si="396"/>
        <v>ok</v>
      </c>
      <c r="AJ2993"/>
      <c r="AK2993" t="str">
        <f>Tabela1[[#This Row],[Coluna1]]&amp;Tabela1[[#This Row],[PEDIDO]]</f>
        <v/>
      </c>
      <c r="AL2993"/>
      <c r="AM2993"/>
      <c r="AN2993"/>
      <c r="AO2993" t="str">
        <f t="shared" si="393"/>
        <v>/</v>
      </c>
      <c r="AP2993" t="str">
        <f>Tabela1[[#This Row],[TAG]]&amp;Tabela1[[#This Row],[PEDIDO]]&amp;Tabela1[[#This Row],[PRODUTO]]</f>
        <v/>
      </c>
      <c r="AQ2993" s="23" t="str">
        <f>Tabela1[[#This Row],[PRODUTO]]&amp;Tabela1[[#This Row],[TAG]]</f>
        <v/>
      </c>
      <c r="AR2993" s="183">
        <f>Tabela1[[#This Row],[PESO TOTAL]]*Tabela1[[#This Row],[MATÉRIA PRIMA]]</f>
        <v>0</v>
      </c>
      <c r="AS2993" s="28">
        <f>Tabela1[[#This Row],[PESO TOTAL]]*Tabela1[[#This Row],[PREPARAÇÃO ]]</f>
        <v>0</v>
      </c>
      <c r="AT2993" s="28">
        <f>Tabela1[[#This Row],[PESO TOTAL]]*Tabela1[[#This Row],[CALDEIRARIA]]</f>
        <v>0</v>
      </c>
      <c r="AU2993" s="28">
        <f>Tabela1[[#This Row],[PESO TOTAL]]*Tabela1[[#This Row],[SOLDA]]</f>
        <v>0</v>
      </c>
      <c r="AV2993" s="28">
        <f>Tabela1[[#This Row],[PESO TOTAL]]*Tabela1[[#This Row],[ACABAMENTO]]</f>
        <v>0</v>
      </c>
      <c r="AW2993" s="28">
        <f>Tabela1[[#This Row],[PESO TOTAL]]*Tabela1[[#This Row],[PRONTO ACABADO]]</f>
        <v>0</v>
      </c>
      <c r="AX2993" s="28">
        <f>Tabela1[[#This Row],[PESO TOTAL]]*Tabela1[[#This Row],[EXPEDIÇÃO ]]</f>
        <v>0</v>
      </c>
      <c r="AY2993" s="28" t="str">
        <f>Tabela1[[#This Row],[PEDIDO]]&amp;Tabela1[[#This Row],[PRODUTO]]</f>
        <v/>
      </c>
      <c r="AZ2993" s="44">
        <f>IF(AF2993="",0,IF(ISTEXT(AF2993),H2993*VALUE(SUBSTITUTE(AF2993,"%",""))/100,H2993*AF2993))-Tabela1[[#This Row],[PRONTO ACABADO2]]</f>
        <v>0</v>
      </c>
      <c r="BA2993" s="44">
        <f>IF(AG2993="",0,IF(ISTEXT(AG2993),H2993*VALUE(SUBSTITUTE(AG2993,"%",""))/100,H2993*AG2993))-Tabela1[[#This Row],[PESO EXPEDIDO2]]</f>
        <v>0</v>
      </c>
      <c r="BB2993" s="44">
        <f t="shared" si="394"/>
        <v>0</v>
      </c>
      <c r="BC2993" s="44">
        <f t="shared" si="395"/>
        <v>0</v>
      </c>
      <c r="BD2993" s="44"/>
    </row>
    <row r="2994" spans="1:56" ht="15.75" hidden="1" customHeight="1" x14ac:dyDescent="0.25">
      <c r="A2994" s="6"/>
      <c r="B2994" s="22"/>
      <c r="C2994" s="7"/>
      <c r="D2994" s="46"/>
      <c r="E2994" s="7"/>
      <c r="F2994" s="7"/>
      <c r="G2994" s="44"/>
      <c r="H2994" s="41">
        <f>Tabela1[[#This Row],[PESO UNI]]*Tabela1[[#This Row],[QTE]]</f>
        <v>0</v>
      </c>
      <c r="I2994" s="7"/>
      <c r="J2994" s="8"/>
      <c r="K2994" s="8"/>
      <c r="L2994" s="9"/>
      <c r="M2994" s="10"/>
      <c r="N2994" s="8"/>
      <c r="O2994" s="12"/>
      <c r="P2994" s="13"/>
      <c r="Q2994" s="14">
        <f>Tabela1[[#This Row],[QTDE/ Fabricação]]-Tabela1[[#This Row],[QTE]]</f>
        <v>0</v>
      </c>
      <c r="R2994" s="19">
        <f t="shared" si="390"/>
        <v>0</v>
      </c>
      <c r="S2994" s="19">
        <f t="shared" si="389"/>
        <v>0</v>
      </c>
      <c r="T2994" s="20">
        <f t="shared" si="391"/>
        <v>0</v>
      </c>
      <c r="U2994" s="17">
        <f>IFERROR(SUMIF('LISTA DE EMBARQUE'!B:B,MICRO!E:E,'LISTA DE EMBARQUE'!G:G),"")</f>
        <v>0</v>
      </c>
      <c r="V2994" s="12" t="str">
        <f>IFERROR(VLOOKUP(Tabela1[[#This Row],[COD.MDE]],'LISTA DE EMBARQUE'!B:L,11,0),"")</f>
        <v/>
      </c>
      <c r="W2994" s="13" t="str">
        <f>IFERROR(COUNTIF(#REF!,Tabela1[[#This Row],[Colunas5]]),"")</f>
        <v/>
      </c>
      <c r="X2994" s="14">
        <f>Tabela1[[#This Row],[QIANTIDADE EXPEDIDA]]*Tabela1[[#This Row],[PESO UNI]]</f>
        <v>0</v>
      </c>
      <c r="Y2994" s="14">
        <f t="shared" si="392"/>
        <v>0</v>
      </c>
      <c r="Z2994" s="21">
        <f>Tabela1[[#This Row],[PESO TOTAL]]-Tabela1[[#This Row],[Peso Expedido]]</f>
        <v>0</v>
      </c>
      <c r="AA2994" s="18"/>
      <c r="AB2994" s="40"/>
      <c r="AC2994" s="40"/>
      <c r="AD2994" s="40"/>
      <c r="AE2994" s="40"/>
      <c r="AF2994" s="40"/>
      <c r="AG2994" s="40"/>
      <c r="AH2994" s="40"/>
      <c r="AI2994" s="40" t="str">
        <f t="shared" si="396"/>
        <v>ok</v>
      </c>
      <c r="AJ2994"/>
      <c r="AK2994" t="str">
        <f>Tabela1[[#This Row],[Coluna1]]&amp;Tabela1[[#This Row],[PEDIDO]]</f>
        <v/>
      </c>
      <c r="AL2994"/>
      <c r="AM2994"/>
      <c r="AN2994"/>
      <c r="AO2994" t="str">
        <f t="shared" si="393"/>
        <v>/</v>
      </c>
      <c r="AP2994" t="str">
        <f>Tabela1[[#This Row],[TAG]]&amp;Tabela1[[#This Row],[PEDIDO]]&amp;Tabela1[[#This Row],[PRODUTO]]</f>
        <v/>
      </c>
      <c r="AQ2994" s="23" t="str">
        <f>Tabela1[[#This Row],[PRODUTO]]&amp;Tabela1[[#This Row],[TAG]]</f>
        <v/>
      </c>
      <c r="AR2994" s="183">
        <f>Tabela1[[#This Row],[PESO TOTAL]]*Tabela1[[#This Row],[MATÉRIA PRIMA]]</f>
        <v>0</v>
      </c>
      <c r="AS2994" s="28">
        <f>Tabela1[[#This Row],[PESO TOTAL]]*Tabela1[[#This Row],[PREPARAÇÃO ]]</f>
        <v>0</v>
      </c>
      <c r="AT2994" s="28">
        <f>Tabela1[[#This Row],[PESO TOTAL]]*Tabela1[[#This Row],[CALDEIRARIA]]</f>
        <v>0</v>
      </c>
      <c r="AU2994" s="28">
        <f>Tabela1[[#This Row],[PESO TOTAL]]*Tabela1[[#This Row],[SOLDA]]</f>
        <v>0</v>
      </c>
      <c r="AV2994" s="28">
        <f>Tabela1[[#This Row],[PESO TOTAL]]*Tabela1[[#This Row],[ACABAMENTO]]</f>
        <v>0</v>
      </c>
      <c r="AW2994" s="28">
        <f>Tabela1[[#This Row],[PESO TOTAL]]*Tabela1[[#This Row],[PRONTO ACABADO]]</f>
        <v>0</v>
      </c>
      <c r="AX2994" s="28">
        <f>Tabela1[[#This Row],[PESO TOTAL]]*Tabela1[[#This Row],[EXPEDIÇÃO ]]</f>
        <v>0</v>
      </c>
      <c r="AY2994" s="28" t="str">
        <f>Tabela1[[#This Row],[PEDIDO]]&amp;Tabela1[[#This Row],[PRODUTO]]</f>
        <v/>
      </c>
      <c r="AZ2994" s="44">
        <f>IF(AF2994="",0,IF(ISTEXT(AF2994),H2994*VALUE(SUBSTITUTE(AF2994,"%",""))/100,H2994*AF2994))-Tabela1[[#This Row],[PRONTO ACABADO2]]</f>
        <v>0</v>
      </c>
      <c r="BA2994" s="44">
        <f>IF(AG2994="",0,IF(ISTEXT(AG2994),H2994*VALUE(SUBSTITUTE(AG2994,"%",""))/100,H2994*AG2994))-Tabela1[[#This Row],[PESO EXPEDIDO2]]</f>
        <v>0</v>
      </c>
      <c r="BB2994" s="44">
        <f t="shared" si="394"/>
        <v>0</v>
      </c>
      <c r="BC2994" s="44">
        <f t="shared" si="395"/>
        <v>0</v>
      </c>
      <c r="BD2994" s="44"/>
    </row>
    <row r="2995" spans="1:56" ht="15.75" hidden="1" customHeight="1" x14ac:dyDescent="0.25">
      <c r="A2995" s="6"/>
      <c r="B2995" s="22"/>
      <c r="C2995" s="7"/>
      <c r="D2995" s="46"/>
      <c r="E2995" s="7"/>
      <c r="F2995" s="7"/>
      <c r="G2995" s="44"/>
      <c r="H2995" s="41">
        <f>Tabela1[[#This Row],[PESO UNI]]*Tabela1[[#This Row],[QTE]]</f>
        <v>0</v>
      </c>
      <c r="I2995" s="7"/>
      <c r="J2995" s="8"/>
      <c r="K2995" s="8"/>
      <c r="L2995" s="9"/>
      <c r="M2995" s="10"/>
      <c r="N2995" s="8"/>
      <c r="O2995" s="12"/>
      <c r="P2995" s="13"/>
      <c r="Q2995" s="14">
        <f>Tabela1[[#This Row],[QTDE/ Fabricação]]-Tabela1[[#This Row],[QTE]]</f>
        <v>0</v>
      </c>
      <c r="R2995" s="19">
        <f t="shared" si="390"/>
        <v>0</v>
      </c>
      <c r="S2995" s="19">
        <f t="shared" si="389"/>
        <v>0</v>
      </c>
      <c r="T2995" s="20">
        <f t="shared" si="391"/>
        <v>0</v>
      </c>
      <c r="U2995" s="17">
        <f>IFERROR(SUMIF('LISTA DE EMBARQUE'!B:B,MICRO!E:E,'LISTA DE EMBARQUE'!G:G),"")</f>
        <v>0</v>
      </c>
      <c r="V2995" s="12" t="str">
        <f>IFERROR(VLOOKUP(Tabela1[[#This Row],[COD.MDE]],'LISTA DE EMBARQUE'!B:L,11,0),"")</f>
        <v/>
      </c>
      <c r="W2995" s="13" t="str">
        <f>IFERROR(COUNTIF(#REF!,Tabela1[[#This Row],[Colunas5]]),"")</f>
        <v/>
      </c>
      <c r="X2995" s="14">
        <f>Tabela1[[#This Row],[QIANTIDADE EXPEDIDA]]*Tabela1[[#This Row],[PESO UNI]]</f>
        <v>0</v>
      </c>
      <c r="Y2995" s="14">
        <f t="shared" si="392"/>
        <v>0</v>
      </c>
      <c r="Z2995" s="21">
        <f>Tabela1[[#This Row],[PESO TOTAL]]-Tabela1[[#This Row],[Peso Expedido]]</f>
        <v>0</v>
      </c>
      <c r="AA2995" s="18"/>
      <c r="AB2995" s="40"/>
      <c r="AC2995" s="40"/>
      <c r="AD2995" s="40"/>
      <c r="AE2995" s="40"/>
      <c r="AF2995" s="40"/>
      <c r="AG2995" s="40"/>
      <c r="AH2995" s="40"/>
      <c r="AI2995" s="40" t="str">
        <f t="shared" si="396"/>
        <v>ok</v>
      </c>
      <c r="AJ2995"/>
      <c r="AK2995" t="str">
        <f>Tabela1[[#This Row],[Coluna1]]&amp;Tabela1[[#This Row],[PEDIDO]]</f>
        <v/>
      </c>
      <c r="AL2995"/>
      <c r="AM2995"/>
      <c r="AN2995"/>
      <c r="AO2995" t="str">
        <f t="shared" si="393"/>
        <v>/</v>
      </c>
      <c r="AP2995" t="str">
        <f>Tabela1[[#This Row],[TAG]]&amp;Tabela1[[#This Row],[PEDIDO]]&amp;Tabela1[[#This Row],[PRODUTO]]</f>
        <v/>
      </c>
      <c r="AQ2995" s="23" t="str">
        <f>Tabela1[[#This Row],[PRODUTO]]&amp;Tabela1[[#This Row],[TAG]]</f>
        <v/>
      </c>
      <c r="AR2995" s="183">
        <f>Tabela1[[#This Row],[PESO TOTAL]]*Tabela1[[#This Row],[MATÉRIA PRIMA]]</f>
        <v>0</v>
      </c>
      <c r="AS2995" s="28">
        <f>Tabela1[[#This Row],[PESO TOTAL]]*Tabela1[[#This Row],[PREPARAÇÃO ]]</f>
        <v>0</v>
      </c>
      <c r="AT2995" s="28">
        <f>Tabela1[[#This Row],[PESO TOTAL]]*Tabela1[[#This Row],[CALDEIRARIA]]</f>
        <v>0</v>
      </c>
      <c r="AU2995" s="28">
        <f>Tabela1[[#This Row],[PESO TOTAL]]*Tabela1[[#This Row],[SOLDA]]</f>
        <v>0</v>
      </c>
      <c r="AV2995" s="28">
        <f>Tabela1[[#This Row],[PESO TOTAL]]*Tabela1[[#This Row],[ACABAMENTO]]</f>
        <v>0</v>
      </c>
      <c r="AW2995" s="28">
        <f>Tabela1[[#This Row],[PESO TOTAL]]*Tabela1[[#This Row],[PRONTO ACABADO]]</f>
        <v>0</v>
      </c>
      <c r="AX2995" s="28">
        <f>Tabela1[[#This Row],[PESO TOTAL]]*Tabela1[[#This Row],[EXPEDIÇÃO ]]</f>
        <v>0</v>
      </c>
      <c r="AY2995" s="28" t="str">
        <f>Tabela1[[#This Row],[PEDIDO]]&amp;Tabela1[[#This Row],[PRODUTO]]</f>
        <v/>
      </c>
      <c r="AZ2995" s="44">
        <f>IF(AF2995="",0,IF(ISTEXT(AF2995),H2995*VALUE(SUBSTITUTE(AF2995,"%",""))/100,H2995*AF2995))-Tabela1[[#This Row],[PRONTO ACABADO2]]</f>
        <v>0</v>
      </c>
      <c r="BA2995" s="44">
        <f>IF(AG2995="",0,IF(ISTEXT(AG2995),H2995*VALUE(SUBSTITUTE(AG2995,"%",""))/100,H2995*AG2995))-Tabela1[[#This Row],[PESO EXPEDIDO2]]</f>
        <v>0</v>
      </c>
      <c r="BB2995" s="44">
        <f t="shared" si="394"/>
        <v>0</v>
      </c>
      <c r="BC2995" s="44">
        <f t="shared" si="395"/>
        <v>0</v>
      </c>
      <c r="BD2995" s="44"/>
    </row>
    <row r="2996" spans="1:56" ht="15.75" hidden="1" customHeight="1" x14ac:dyDescent="0.25">
      <c r="A2996" s="6"/>
      <c r="B2996" s="22"/>
      <c r="C2996" s="7"/>
      <c r="D2996" s="46"/>
      <c r="E2996" s="7"/>
      <c r="F2996" s="7"/>
      <c r="G2996" s="44"/>
      <c r="H2996" s="41">
        <f>Tabela1[[#This Row],[PESO UNI]]*Tabela1[[#This Row],[QTE]]</f>
        <v>0</v>
      </c>
      <c r="I2996" s="7"/>
      <c r="J2996" s="8"/>
      <c r="K2996" s="8"/>
      <c r="L2996" s="9"/>
      <c r="M2996" s="10"/>
      <c r="N2996" s="8"/>
      <c r="O2996" s="12"/>
      <c r="P2996" s="13"/>
      <c r="Q2996" s="14">
        <f>Tabela1[[#This Row],[QTDE/ Fabricação]]-Tabela1[[#This Row],[QTE]]</f>
        <v>0</v>
      </c>
      <c r="R2996" s="19">
        <f t="shared" si="390"/>
        <v>0</v>
      </c>
      <c r="S2996" s="19">
        <f t="shared" si="389"/>
        <v>0</v>
      </c>
      <c r="T2996" s="20">
        <f t="shared" si="391"/>
        <v>0</v>
      </c>
      <c r="U2996" s="17">
        <f>IFERROR(SUMIF('LISTA DE EMBARQUE'!B:B,MICRO!E:E,'LISTA DE EMBARQUE'!G:G),"")</f>
        <v>0</v>
      </c>
      <c r="V2996" s="12" t="str">
        <f>IFERROR(VLOOKUP(Tabela1[[#This Row],[COD.MDE]],'LISTA DE EMBARQUE'!B:L,11,0),"")</f>
        <v/>
      </c>
      <c r="W2996" s="13" t="str">
        <f>IFERROR(COUNTIF(#REF!,Tabela1[[#This Row],[Colunas5]]),"")</f>
        <v/>
      </c>
      <c r="X2996" s="14">
        <f>Tabela1[[#This Row],[QIANTIDADE EXPEDIDA]]*Tabela1[[#This Row],[PESO UNI]]</f>
        <v>0</v>
      </c>
      <c r="Y2996" s="14">
        <f t="shared" si="392"/>
        <v>0</v>
      </c>
      <c r="Z2996" s="21">
        <f>Tabela1[[#This Row],[PESO TOTAL]]-Tabela1[[#This Row],[Peso Expedido]]</f>
        <v>0</v>
      </c>
      <c r="AA2996" s="18"/>
      <c r="AB2996" s="40"/>
      <c r="AC2996" s="40"/>
      <c r="AD2996" s="40"/>
      <c r="AE2996" s="40"/>
      <c r="AF2996" s="40"/>
      <c r="AG2996" s="40"/>
      <c r="AH2996" s="40"/>
      <c r="AI2996" s="40" t="str">
        <f t="shared" si="396"/>
        <v>ok</v>
      </c>
      <c r="AJ2996"/>
      <c r="AK2996" t="str">
        <f>Tabela1[[#This Row],[Coluna1]]&amp;Tabela1[[#This Row],[PEDIDO]]</f>
        <v/>
      </c>
      <c r="AL2996"/>
      <c r="AM2996"/>
      <c r="AN2996"/>
      <c r="AO2996" t="str">
        <f t="shared" si="393"/>
        <v>/</v>
      </c>
      <c r="AP2996" t="str">
        <f>Tabela1[[#This Row],[TAG]]&amp;Tabela1[[#This Row],[PEDIDO]]&amp;Tabela1[[#This Row],[PRODUTO]]</f>
        <v/>
      </c>
      <c r="AQ2996" s="23" t="str">
        <f>Tabela1[[#This Row],[PRODUTO]]&amp;Tabela1[[#This Row],[TAG]]</f>
        <v/>
      </c>
      <c r="AR2996" s="183">
        <f>Tabela1[[#This Row],[PESO TOTAL]]*Tabela1[[#This Row],[MATÉRIA PRIMA]]</f>
        <v>0</v>
      </c>
      <c r="AS2996" s="28">
        <f>Tabela1[[#This Row],[PESO TOTAL]]*Tabela1[[#This Row],[PREPARAÇÃO ]]</f>
        <v>0</v>
      </c>
      <c r="AT2996" s="28">
        <f>Tabela1[[#This Row],[PESO TOTAL]]*Tabela1[[#This Row],[CALDEIRARIA]]</f>
        <v>0</v>
      </c>
      <c r="AU2996" s="28">
        <f>Tabela1[[#This Row],[PESO TOTAL]]*Tabela1[[#This Row],[SOLDA]]</f>
        <v>0</v>
      </c>
      <c r="AV2996" s="28">
        <f>Tabela1[[#This Row],[PESO TOTAL]]*Tabela1[[#This Row],[ACABAMENTO]]</f>
        <v>0</v>
      </c>
      <c r="AW2996" s="28">
        <f>Tabela1[[#This Row],[PESO TOTAL]]*Tabela1[[#This Row],[PRONTO ACABADO]]</f>
        <v>0</v>
      </c>
      <c r="AX2996" s="28">
        <f>Tabela1[[#This Row],[PESO TOTAL]]*Tabela1[[#This Row],[EXPEDIÇÃO ]]</f>
        <v>0</v>
      </c>
      <c r="AY2996" s="28" t="str">
        <f>Tabela1[[#This Row],[PEDIDO]]&amp;Tabela1[[#This Row],[PRODUTO]]</f>
        <v/>
      </c>
      <c r="AZ2996" s="44">
        <f>IF(AF2996="",0,IF(ISTEXT(AF2996),H2996*VALUE(SUBSTITUTE(AF2996,"%",""))/100,H2996*AF2996))-Tabela1[[#This Row],[PRONTO ACABADO2]]</f>
        <v>0</v>
      </c>
      <c r="BA2996" s="44">
        <f>IF(AG2996="",0,IF(ISTEXT(AG2996),H2996*VALUE(SUBSTITUTE(AG2996,"%",""))/100,H2996*AG2996))-Tabela1[[#This Row],[PESO EXPEDIDO2]]</f>
        <v>0</v>
      </c>
      <c r="BB2996" s="44">
        <f t="shared" si="394"/>
        <v>0</v>
      </c>
      <c r="BC2996" s="44">
        <f t="shared" si="395"/>
        <v>0</v>
      </c>
      <c r="BD2996" s="44"/>
    </row>
    <row r="2997" spans="1:56" ht="15.75" hidden="1" customHeight="1" x14ac:dyDescent="0.25">
      <c r="A2997" s="6"/>
      <c r="B2997" s="22"/>
      <c r="C2997" s="7"/>
      <c r="D2997" s="46"/>
      <c r="E2997" s="7"/>
      <c r="F2997" s="7"/>
      <c r="G2997" s="44"/>
      <c r="H2997" s="41">
        <f>Tabela1[[#This Row],[PESO UNI]]*Tabela1[[#This Row],[QTE]]</f>
        <v>0</v>
      </c>
      <c r="I2997" s="7"/>
      <c r="J2997" s="8"/>
      <c r="K2997" s="8"/>
      <c r="L2997" s="9"/>
      <c r="M2997" s="10"/>
      <c r="N2997" s="8"/>
      <c r="O2997" s="12"/>
      <c r="P2997" s="13"/>
      <c r="Q2997" s="14">
        <f>Tabela1[[#This Row],[QTDE/ Fabricação]]-Tabela1[[#This Row],[QTE]]</f>
        <v>0</v>
      </c>
      <c r="R2997" s="19">
        <f t="shared" si="390"/>
        <v>0</v>
      </c>
      <c r="S2997" s="19">
        <f t="shared" si="389"/>
        <v>0</v>
      </c>
      <c r="T2997" s="20">
        <f t="shared" si="391"/>
        <v>0</v>
      </c>
      <c r="U2997" s="17">
        <f>IFERROR(SUMIF('LISTA DE EMBARQUE'!B:B,MICRO!E:E,'LISTA DE EMBARQUE'!G:G),"")</f>
        <v>0</v>
      </c>
      <c r="V2997" s="12" t="str">
        <f>IFERROR(VLOOKUP(Tabela1[[#This Row],[COD.MDE]],'LISTA DE EMBARQUE'!B:L,11,0),"")</f>
        <v/>
      </c>
      <c r="W2997" s="13" t="str">
        <f>IFERROR(COUNTIF(#REF!,Tabela1[[#This Row],[Colunas5]]),"")</f>
        <v/>
      </c>
      <c r="X2997" s="14">
        <f>Tabela1[[#This Row],[QIANTIDADE EXPEDIDA]]*Tabela1[[#This Row],[PESO UNI]]</f>
        <v>0</v>
      </c>
      <c r="Y2997" s="14">
        <f t="shared" si="392"/>
        <v>0</v>
      </c>
      <c r="Z2997" s="21">
        <f>Tabela1[[#This Row],[PESO TOTAL]]-Tabela1[[#This Row],[Peso Expedido]]</f>
        <v>0</v>
      </c>
      <c r="AA2997" s="18"/>
      <c r="AB2997" s="40"/>
      <c r="AC2997" s="40"/>
      <c r="AD2997" s="40"/>
      <c r="AE2997" s="40"/>
      <c r="AF2997" s="40"/>
      <c r="AG2997" s="40"/>
      <c r="AH2997" s="40"/>
      <c r="AI2997" s="40" t="str">
        <f t="shared" si="396"/>
        <v>ok</v>
      </c>
      <c r="AJ2997"/>
      <c r="AK2997" t="str">
        <f>Tabela1[[#This Row],[Coluna1]]&amp;Tabela1[[#This Row],[PEDIDO]]</f>
        <v/>
      </c>
      <c r="AL2997"/>
      <c r="AM2997"/>
      <c r="AN2997"/>
      <c r="AO2997" t="str">
        <f t="shared" si="393"/>
        <v>/</v>
      </c>
      <c r="AP2997" t="str">
        <f>Tabela1[[#This Row],[TAG]]&amp;Tabela1[[#This Row],[PEDIDO]]&amp;Tabela1[[#This Row],[PRODUTO]]</f>
        <v/>
      </c>
      <c r="AQ2997" s="23" t="str">
        <f>Tabela1[[#This Row],[PRODUTO]]&amp;Tabela1[[#This Row],[TAG]]</f>
        <v/>
      </c>
      <c r="AR2997" s="183">
        <f>Tabela1[[#This Row],[PESO TOTAL]]*Tabela1[[#This Row],[MATÉRIA PRIMA]]</f>
        <v>0</v>
      </c>
      <c r="AS2997" s="28">
        <f>Tabela1[[#This Row],[PESO TOTAL]]*Tabela1[[#This Row],[PREPARAÇÃO ]]</f>
        <v>0</v>
      </c>
      <c r="AT2997" s="28">
        <f>Tabela1[[#This Row],[PESO TOTAL]]*Tabela1[[#This Row],[CALDEIRARIA]]</f>
        <v>0</v>
      </c>
      <c r="AU2997" s="28">
        <f>Tabela1[[#This Row],[PESO TOTAL]]*Tabela1[[#This Row],[SOLDA]]</f>
        <v>0</v>
      </c>
      <c r="AV2997" s="28">
        <f>Tabela1[[#This Row],[PESO TOTAL]]*Tabela1[[#This Row],[ACABAMENTO]]</f>
        <v>0</v>
      </c>
      <c r="AW2997" s="28">
        <f>Tabela1[[#This Row],[PESO TOTAL]]*Tabela1[[#This Row],[PRONTO ACABADO]]</f>
        <v>0</v>
      </c>
      <c r="AX2997" s="28">
        <f>Tabela1[[#This Row],[PESO TOTAL]]*Tabela1[[#This Row],[EXPEDIÇÃO ]]</f>
        <v>0</v>
      </c>
      <c r="AY2997" s="28" t="str">
        <f>Tabela1[[#This Row],[PEDIDO]]&amp;Tabela1[[#This Row],[PRODUTO]]</f>
        <v/>
      </c>
      <c r="AZ2997" s="44">
        <f>IF(AF2997="",0,IF(ISTEXT(AF2997),H2997*VALUE(SUBSTITUTE(AF2997,"%",""))/100,H2997*AF2997))-Tabela1[[#This Row],[PRONTO ACABADO2]]</f>
        <v>0</v>
      </c>
      <c r="BA2997" s="44">
        <f>IF(AG2997="",0,IF(ISTEXT(AG2997),H2997*VALUE(SUBSTITUTE(AG2997,"%",""))/100,H2997*AG2997))-Tabela1[[#This Row],[PESO EXPEDIDO2]]</f>
        <v>0</v>
      </c>
      <c r="BB2997" s="44">
        <f t="shared" si="394"/>
        <v>0</v>
      </c>
      <c r="BC2997" s="44">
        <f t="shared" si="395"/>
        <v>0</v>
      </c>
      <c r="BD2997" s="44"/>
    </row>
    <row r="2998" spans="1:56" ht="15.75" hidden="1" customHeight="1" x14ac:dyDescent="0.25">
      <c r="A2998" s="6"/>
      <c r="B2998" s="22"/>
      <c r="C2998" s="7"/>
      <c r="D2998" s="46"/>
      <c r="E2998" s="7"/>
      <c r="F2998" s="7"/>
      <c r="G2998" s="44"/>
      <c r="H2998" s="41">
        <f>Tabela1[[#This Row],[PESO UNI]]*Tabela1[[#This Row],[QTE]]</f>
        <v>0</v>
      </c>
      <c r="I2998" s="7"/>
      <c r="J2998" s="8"/>
      <c r="K2998" s="8"/>
      <c r="L2998" s="9"/>
      <c r="M2998" s="10"/>
      <c r="N2998" s="8"/>
      <c r="O2998" s="12"/>
      <c r="P2998" s="13"/>
      <c r="Q2998" s="14">
        <f>Tabela1[[#This Row],[QTDE/ Fabricação]]-Tabela1[[#This Row],[QTE]]</f>
        <v>0</v>
      </c>
      <c r="R2998" s="19">
        <f t="shared" si="390"/>
        <v>0</v>
      </c>
      <c r="S2998" s="19">
        <f t="shared" si="389"/>
        <v>0</v>
      </c>
      <c r="T2998" s="20">
        <f t="shared" si="391"/>
        <v>0</v>
      </c>
      <c r="U2998" s="17">
        <f>IFERROR(SUMIF('LISTA DE EMBARQUE'!B:B,MICRO!E:E,'LISTA DE EMBARQUE'!G:G),"")</f>
        <v>0</v>
      </c>
      <c r="V2998" s="12" t="str">
        <f>IFERROR(VLOOKUP(Tabela1[[#This Row],[COD.MDE]],'LISTA DE EMBARQUE'!B:L,11,0),"")</f>
        <v/>
      </c>
      <c r="W2998" s="13" t="str">
        <f>IFERROR(COUNTIF(#REF!,Tabela1[[#This Row],[Colunas5]]),"")</f>
        <v/>
      </c>
      <c r="X2998" s="14">
        <f>Tabela1[[#This Row],[QIANTIDADE EXPEDIDA]]*Tabela1[[#This Row],[PESO UNI]]</f>
        <v>0</v>
      </c>
      <c r="Y2998" s="14">
        <f t="shared" si="392"/>
        <v>0</v>
      </c>
      <c r="Z2998" s="21">
        <f>Tabela1[[#This Row],[PESO TOTAL]]-Tabela1[[#This Row],[Peso Expedido]]</f>
        <v>0</v>
      </c>
      <c r="AA2998" s="18"/>
      <c r="AB2998" s="40"/>
      <c r="AC2998" s="40"/>
      <c r="AD2998" s="40"/>
      <c r="AE2998" s="40"/>
      <c r="AF2998" s="40"/>
      <c r="AG2998" s="40"/>
      <c r="AH2998" s="40"/>
      <c r="AI2998" s="40" t="str">
        <f t="shared" si="396"/>
        <v>ok</v>
      </c>
      <c r="AJ2998"/>
      <c r="AK2998" t="str">
        <f>Tabela1[[#This Row],[Coluna1]]&amp;Tabela1[[#This Row],[PEDIDO]]</f>
        <v/>
      </c>
      <c r="AL2998"/>
      <c r="AM2998"/>
      <c r="AN2998"/>
      <c r="AO2998" t="str">
        <f t="shared" si="393"/>
        <v>/</v>
      </c>
      <c r="AP2998" t="str">
        <f>Tabela1[[#This Row],[TAG]]&amp;Tabela1[[#This Row],[PEDIDO]]&amp;Tabela1[[#This Row],[PRODUTO]]</f>
        <v/>
      </c>
      <c r="AQ2998" s="23" t="str">
        <f>Tabela1[[#This Row],[PRODUTO]]&amp;Tabela1[[#This Row],[TAG]]</f>
        <v/>
      </c>
      <c r="AR2998" s="183">
        <f>Tabela1[[#This Row],[PESO TOTAL]]*Tabela1[[#This Row],[MATÉRIA PRIMA]]</f>
        <v>0</v>
      </c>
      <c r="AS2998" s="28">
        <f>Tabela1[[#This Row],[PESO TOTAL]]*Tabela1[[#This Row],[PREPARAÇÃO ]]</f>
        <v>0</v>
      </c>
      <c r="AT2998" s="28">
        <f>Tabela1[[#This Row],[PESO TOTAL]]*Tabela1[[#This Row],[CALDEIRARIA]]</f>
        <v>0</v>
      </c>
      <c r="AU2998" s="28">
        <f>Tabela1[[#This Row],[PESO TOTAL]]*Tabela1[[#This Row],[SOLDA]]</f>
        <v>0</v>
      </c>
      <c r="AV2998" s="28">
        <f>Tabela1[[#This Row],[PESO TOTAL]]*Tabela1[[#This Row],[ACABAMENTO]]</f>
        <v>0</v>
      </c>
      <c r="AW2998" s="28">
        <f>Tabela1[[#This Row],[PESO TOTAL]]*Tabela1[[#This Row],[PRONTO ACABADO]]</f>
        <v>0</v>
      </c>
      <c r="AX2998" s="28">
        <f>Tabela1[[#This Row],[PESO TOTAL]]*Tabela1[[#This Row],[EXPEDIÇÃO ]]</f>
        <v>0</v>
      </c>
      <c r="AY2998" s="28" t="str">
        <f>Tabela1[[#This Row],[PEDIDO]]&amp;Tabela1[[#This Row],[PRODUTO]]</f>
        <v/>
      </c>
      <c r="AZ2998" s="44">
        <f>IF(AF2998="",0,IF(ISTEXT(AF2998),H2998*VALUE(SUBSTITUTE(AF2998,"%",""))/100,H2998*AF2998))-Tabela1[[#This Row],[PRONTO ACABADO2]]</f>
        <v>0</v>
      </c>
      <c r="BA2998" s="44">
        <f>IF(AG2998="",0,IF(ISTEXT(AG2998),H2998*VALUE(SUBSTITUTE(AG2998,"%",""))/100,H2998*AG2998))-Tabela1[[#This Row],[PESO EXPEDIDO2]]</f>
        <v>0</v>
      </c>
      <c r="BB2998" s="44">
        <f t="shared" si="394"/>
        <v>0</v>
      </c>
      <c r="BC2998" s="44">
        <f t="shared" si="395"/>
        <v>0</v>
      </c>
      <c r="BD2998" s="44"/>
    </row>
    <row r="2999" spans="1:56" ht="15.75" hidden="1" customHeight="1" x14ac:dyDescent="0.25">
      <c r="A2999" s="6"/>
      <c r="B2999" s="22"/>
      <c r="C2999" s="7"/>
      <c r="D2999" s="46"/>
      <c r="E2999" s="7"/>
      <c r="F2999" s="7"/>
      <c r="G2999" s="44"/>
      <c r="H2999" s="41">
        <f>Tabela1[[#This Row],[PESO UNI]]*Tabela1[[#This Row],[QTE]]</f>
        <v>0</v>
      </c>
      <c r="I2999" s="7"/>
      <c r="J2999" s="8"/>
      <c r="K2999" s="8"/>
      <c r="L2999" s="9"/>
      <c r="M2999" s="10"/>
      <c r="N2999" s="8"/>
      <c r="O2999" s="12"/>
      <c r="P2999" s="13"/>
      <c r="Q2999" s="14">
        <f>Tabela1[[#This Row],[QTDE/ Fabricação]]-Tabela1[[#This Row],[QTE]]</f>
        <v>0</v>
      </c>
      <c r="R2999" s="19">
        <f t="shared" si="390"/>
        <v>0</v>
      </c>
      <c r="S2999" s="19">
        <f t="shared" si="389"/>
        <v>0</v>
      </c>
      <c r="T2999" s="20">
        <f t="shared" si="391"/>
        <v>0</v>
      </c>
      <c r="U2999" s="17">
        <f>IFERROR(SUMIF('LISTA DE EMBARQUE'!B:B,MICRO!E:E,'LISTA DE EMBARQUE'!G:G),"")</f>
        <v>0</v>
      </c>
      <c r="V2999" s="12" t="str">
        <f>IFERROR(VLOOKUP(Tabela1[[#This Row],[COD.MDE]],'LISTA DE EMBARQUE'!B:L,11,0),"")</f>
        <v/>
      </c>
      <c r="W2999" s="13" t="str">
        <f>IFERROR(COUNTIF(#REF!,Tabela1[[#This Row],[Colunas5]]),"")</f>
        <v/>
      </c>
      <c r="X2999" s="14">
        <f>Tabela1[[#This Row],[QIANTIDADE EXPEDIDA]]*Tabela1[[#This Row],[PESO UNI]]</f>
        <v>0</v>
      </c>
      <c r="Y2999" s="14">
        <f t="shared" si="392"/>
        <v>0</v>
      </c>
      <c r="Z2999" s="21">
        <f>Tabela1[[#This Row],[PESO TOTAL]]-Tabela1[[#This Row],[Peso Expedido]]</f>
        <v>0</v>
      </c>
      <c r="AA2999" s="18"/>
      <c r="AB2999" s="40"/>
      <c r="AC2999" s="40"/>
      <c r="AD2999" s="40"/>
      <c r="AE2999" s="40"/>
      <c r="AF2999" s="40"/>
      <c r="AG2999" s="40"/>
      <c r="AH2999" s="40"/>
      <c r="AI2999" s="40" t="str">
        <f t="shared" si="396"/>
        <v>ok</v>
      </c>
      <c r="AJ2999"/>
      <c r="AK2999" t="str">
        <f>Tabela1[[#This Row],[Coluna1]]&amp;Tabela1[[#This Row],[PEDIDO]]</f>
        <v/>
      </c>
      <c r="AL2999"/>
      <c r="AM2999"/>
      <c r="AN2999"/>
      <c r="AO2999" t="str">
        <f t="shared" si="393"/>
        <v>/</v>
      </c>
      <c r="AP2999" t="str">
        <f>Tabela1[[#This Row],[TAG]]&amp;Tabela1[[#This Row],[PEDIDO]]&amp;Tabela1[[#This Row],[PRODUTO]]</f>
        <v/>
      </c>
      <c r="AQ2999" s="23" t="str">
        <f>Tabela1[[#This Row],[PRODUTO]]&amp;Tabela1[[#This Row],[TAG]]</f>
        <v/>
      </c>
      <c r="AR2999" s="183">
        <f>Tabela1[[#This Row],[PESO TOTAL]]*Tabela1[[#This Row],[MATÉRIA PRIMA]]</f>
        <v>0</v>
      </c>
      <c r="AS2999" s="28">
        <f>Tabela1[[#This Row],[PESO TOTAL]]*Tabela1[[#This Row],[PREPARAÇÃO ]]</f>
        <v>0</v>
      </c>
      <c r="AT2999" s="28">
        <f>Tabela1[[#This Row],[PESO TOTAL]]*Tabela1[[#This Row],[CALDEIRARIA]]</f>
        <v>0</v>
      </c>
      <c r="AU2999" s="28">
        <f>Tabela1[[#This Row],[PESO TOTAL]]*Tabela1[[#This Row],[SOLDA]]</f>
        <v>0</v>
      </c>
      <c r="AV2999" s="28">
        <f>Tabela1[[#This Row],[PESO TOTAL]]*Tabela1[[#This Row],[ACABAMENTO]]</f>
        <v>0</v>
      </c>
      <c r="AW2999" s="28">
        <f>Tabela1[[#This Row],[PESO TOTAL]]*Tabela1[[#This Row],[PRONTO ACABADO]]</f>
        <v>0</v>
      </c>
      <c r="AX2999" s="28">
        <f>Tabela1[[#This Row],[PESO TOTAL]]*Tabela1[[#This Row],[EXPEDIÇÃO ]]</f>
        <v>0</v>
      </c>
      <c r="AY2999" s="28" t="str">
        <f>Tabela1[[#This Row],[PEDIDO]]&amp;Tabela1[[#This Row],[PRODUTO]]</f>
        <v/>
      </c>
      <c r="AZ2999" s="44">
        <f>IF(AF2999="",0,IF(ISTEXT(AF2999),H2999*VALUE(SUBSTITUTE(AF2999,"%",""))/100,H2999*AF2999))-Tabela1[[#This Row],[PRONTO ACABADO2]]</f>
        <v>0</v>
      </c>
      <c r="BA2999" s="44">
        <f>IF(AG2999="",0,IF(ISTEXT(AG2999),H2999*VALUE(SUBSTITUTE(AG2999,"%",""))/100,H2999*AG2999))-Tabela1[[#This Row],[PESO EXPEDIDO2]]</f>
        <v>0</v>
      </c>
      <c r="BB2999" s="44">
        <f t="shared" si="394"/>
        <v>0</v>
      </c>
      <c r="BC2999" s="44">
        <f t="shared" si="395"/>
        <v>0</v>
      </c>
      <c r="BD2999" s="44"/>
    </row>
    <row r="3000" spans="1:56" ht="15.75" hidden="1" customHeight="1" x14ac:dyDescent="0.25">
      <c r="A3000" s="6"/>
      <c r="B3000" s="22"/>
      <c r="C3000" s="7"/>
      <c r="D3000" s="46"/>
      <c r="E3000" s="7"/>
      <c r="F3000" s="7"/>
      <c r="G3000" s="44"/>
      <c r="H3000" s="41">
        <f>Tabela1[[#This Row],[PESO UNI]]*Tabela1[[#This Row],[QTE]]</f>
        <v>0</v>
      </c>
      <c r="I3000" s="7"/>
      <c r="J3000" s="8"/>
      <c r="K3000" s="8"/>
      <c r="L3000" s="9"/>
      <c r="M3000" s="10"/>
      <c r="N3000" s="8"/>
      <c r="O3000" s="12"/>
      <c r="P3000" s="13"/>
      <c r="Q3000" s="14">
        <f>Tabela1[[#This Row],[QTDE/ Fabricação]]-Tabela1[[#This Row],[QTE]]</f>
        <v>0</v>
      </c>
      <c r="R3000" s="19">
        <f t="shared" si="390"/>
        <v>0</v>
      </c>
      <c r="S3000" s="19">
        <f t="shared" si="389"/>
        <v>0</v>
      </c>
      <c r="T3000" s="20">
        <f t="shared" si="391"/>
        <v>0</v>
      </c>
      <c r="U3000" s="17">
        <f>IFERROR(SUMIF('LISTA DE EMBARQUE'!B:B,MICRO!E:E,'LISTA DE EMBARQUE'!G:G),"")</f>
        <v>0</v>
      </c>
      <c r="V3000" s="12" t="str">
        <f>IFERROR(VLOOKUP(Tabela1[[#This Row],[COD.MDE]],'LISTA DE EMBARQUE'!B:L,11,0),"")</f>
        <v/>
      </c>
      <c r="W3000" s="13" t="str">
        <f>IFERROR(COUNTIF(#REF!,Tabela1[[#This Row],[Colunas5]]),"")</f>
        <v/>
      </c>
      <c r="X3000" s="14">
        <f>Tabela1[[#This Row],[QIANTIDADE EXPEDIDA]]*Tabela1[[#This Row],[PESO UNI]]</f>
        <v>0</v>
      </c>
      <c r="Y3000" s="14">
        <f t="shared" si="392"/>
        <v>0</v>
      </c>
      <c r="Z3000" s="21">
        <f>Tabela1[[#This Row],[PESO TOTAL]]-Tabela1[[#This Row],[Peso Expedido]]</f>
        <v>0</v>
      </c>
      <c r="AA3000" s="18"/>
      <c r="AB3000" s="40" t="s">
        <v>3204</v>
      </c>
      <c r="AC3000" s="40"/>
      <c r="AD3000" s="40"/>
      <c r="AE3000" s="40"/>
      <c r="AF3000" s="40"/>
      <c r="AG3000" s="40"/>
      <c r="AH3000" s="40"/>
      <c r="AI3000" s="40" t="str">
        <f t="shared" si="396"/>
        <v>ok</v>
      </c>
      <c r="AJ3000"/>
      <c r="AK3000" t="str">
        <f>Tabela1[[#This Row],[Coluna1]]&amp;Tabela1[[#This Row],[PEDIDO]]</f>
        <v/>
      </c>
      <c r="AL3000"/>
      <c r="AM3000"/>
      <c r="AN3000"/>
      <c r="AO3000" t="str">
        <f t="shared" si="393"/>
        <v>/</v>
      </c>
      <c r="AP3000" t="str">
        <f>Tabela1[[#This Row],[TAG]]&amp;Tabela1[[#This Row],[PEDIDO]]&amp;Tabela1[[#This Row],[PRODUTO]]</f>
        <v/>
      </c>
      <c r="AQ3000" s="23" t="str">
        <f>Tabela1[[#This Row],[PRODUTO]]&amp;Tabela1[[#This Row],[TAG]]</f>
        <v/>
      </c>
      <c r="AR3000" s="183">
        <f>Tabela1[[#This Row],[PESO TOTAL]]*Tabela1[[#This Row],[MATÉRIA PRIMA]]</f>
        <v>0</v>
      </c>
      <c r="AS3000" s="28">
        <f>Tabela1[[#This Row],[PESO TOTAL]]*Tabela1[[#This Row],[PREPARAÇÃO ]]</f>
        <v>0</v>
      </c>
      <c r="AT3000" s="28">
        <f>Tabela1[[#This Row],[PESO TOTAL]]*Tabela1[[#This Row],[CALDEIRARIA]]</f>
        <v>0</v>
      </c>
      <c r="AU3000" s="28">
        <f>Tabela1[[#This Row],[PESO TOTAL]]*Tabela1[[#This Row],[SOLDA]]</f>
        <v>0</v>
      </c>
      <c r="AV3000" s="28">
        <f>Tabela1[[#This Row],[PESO TOTAL]]*Tabela1[[#This Row],[ACABAMENTO]]</f>
        <v>0</v>
      </c>
      <c r="AW3000" s="28">
        <f>Tabela1[[#This Row],[PESO TOTAL]]*Tabela1[[#This Row],[PRONTO ACABADO]]</f>
        <v>0</v>
      </c>
      <c r="AX3000" s="28">
        <f>Tabela1[[#This Row],[PESO TOTAL]]*Tabela1[[#This Row],[EXPEDIÇÃO ]]</f>
        <v>0</v>
      </c>
      <c r="AY3000" s="28" t="str">
        <f>Tabela1[[#This Row],[PEDIDO]]&amp;Tabela1[[#This Row],[PRODUTO]]</f>
        <v/>
      </c>
      <c r="AZ3000" s="44">
        <f>IF(AF3000="",0,IF(ISTEXT(AF3000),H3000*VALUE(SUBSTITUTE(AF3000,"%",""))/100,H3000*AF3000))-Tabela1[[#This Row],[PRONTO ACABADO2]]</f>
        <v>0</v>
      </c>
      <c r="BA3000" s="44">
        <f>IF(AG3000="",0,IF(ISTEXT(AG3000),H3000*VALUE(SUBSTITUTE(AG3000,"%",""))/100,H3000*AG3000))-Tabela1[[#This Row],[PESO EXPEDIDO2]]</f>
        <v>0</v>
      </c>
      <c r="BB3000" s="44">
        <f t="shared" si="394"/>
        <v>0</v>
      </c>
      <c r="BC3000" s="44">
        <f t="shared" si="395"/>
        <v>0</v>
      </c>
      <c r="BD3000" s="44"/>
    </row>
    <row r="3001" spans="1:56" ht="15.75" hidden="1" customHeight="1" x14ac:dyDescent="0.25">
      <c r="A3001" s="6"/>
      <c r="B3001" s="22"/>
      <c r="C3001" s="7"/>
      <c r="D3001" s="46"/>
      <c r="E3001" s="7"/>
      <c r="F3001" s="7"/>
      <c r="G3001" s="44"/>
      <c r="H3001" s="41">
        <f>Tabela1[[#This Row],[PESO UNI]]*Tabela1[[#This Row],[QTE]]</f>
        <v>0</v>
      </c>
      <c r="I3001" s="7"/>
      <c r="J3001" s="8"/>
      <c r="K3001" s="8"/>
      <c r="L3001" s="9"/>
      <c r="M3001" s="10"/>
      <c r="N3001" s="8"/>
      <c r="O3001" s="12"/>
      <c r="P3001" s="13"/>
      <c r="Q3001" s="14">
        <f>Tabela1[[#This Row],[QTDE/ Fabricação]]-Tabela1[[#This Row],[QTE]]</f>
        <v>0</v>
      </c>
      <c r="R3001" s="19">
        <f t="shared" si="390"/>
        <v>0</v>
      </c>
      <c r="S3001" s="19">
        <f t="shared" si="389"/>
        <v>0</v>
      </c>
      <c r="T3001" s="20">
        <f t="shared" si="391"/>
        <v>0</v>
      </c>
      <c r="U3001" s="17">
        <f>IFERROR(SUMIF('LISTA DE EMBARQUE'!B:B,MICRO!E:E,'LISTA DE EMBARQUE'!G:G),"")</f>
        <v>0</v>
      </c>
      <c r="V3001" s="12" t="str">
        <f>IFERROR(VLOOKUP(Tabela1[[#This Row],[COD.MDE]],'LISTA DE EMBARQUE'!B:L,11,0),"")</f>
        <v/>
      </c>
      <c r="W3001" s="13" t="str">
        <f>IFERROR(COUNTIF(#REF!,Tabela1[[#This Row],[Colunas5]]),"")</f>
        <v/>
      </c>
      <c r="X3001" s="14">
        <f>Tabela1[[#This Row],[QIANTIDADE EXPEDIDA]]*Tabela1[[#This Row],[PESO UNI]]</f>
        <v>0</v>
      </c>
      <c r="Y3001" s="14">
        <f t="shared" si="392"/>
        <v>0</v>
      </c>
      <c r="Z3001" s="21">
        <f>Tabela1[[#This Row],[PESO TOTAL]]-Tabela1[[#This Row],[Peso Expedido]]</f>
        <v>0</v>
      </c>
      <c r="AA3001" s="18"/>
      <c r="AB3001" s="40" t="s">
        <v>3204</v>
      </c>
      <c r="AC3001" s="40"/>
      <c r="AD3001" s="40"/>
      <c r="AE3001" s="40"/>
      <c r="AF3001" s="40"/>
      <c r="AG3001" s="40"/>
      <c r="AH3001" s="40"/>
      <c r="AI3001" s="40" t="str">
        <f t="shared" si="396"/>
        <v>ok</v>
      </c>
      <c r="AJ3001"/>
      <c r="AK3001" t="str">
        <f>Tabela1[[#This Row],[Coluna1]]&amp;Tabela1[[#This Row],[PEDIDO]]</f>
        <v/>
      </c>
      <c r="AL3001"/>
      <c r="AM3001"/>
      <c r="AN3001"/>
      <c r="AO3001" t="str">
        <f t="shared" si="393"/>
        <v>/</v>
      </c>
      <c r="AP3001" t="str">
        <f>Tabela1[[#This Row],[TAG]]&amp;Tabela1[[#This Row],[PEDIDO]]&amp;Tabela1[[#This Row],[PRODUTO]]</f>
        <v/>
      </c>
      <c r="AQ3001" s="23" t="str">
        <f>Tabela1[[#This Row],[PRODUTO]]&amp;Tabela1[[#This Row],[TAG]]</f>
        <v/>
      </c>
      <c r="AR3001" s="183">
        <f>Tabela1[[#This Row],[PESO TOTAL]]*Tabela1[[#This Row],[MATÉRIA PRIMA]]</f>
        <v>0</v>
      </c>
      <c r="AS3001" s="28">
        <f>Tabela1[[#This Row],[PESO TOTAL]]*Tabela1[[#This Row],[PREPARAÇÃO ]]</f>
        <v>0</v>
      </c>
      <c r="AT3001" s="28">
        <f>Tabela1[[#This Row],[PESO TOTAL]]*Tabela1[[#This Row],[CALDEIRARIA]]</f>
        <v>0</v>
      </c>
      <c r="AU3001" s="28">
        <f>Tabela1[[#This Row],[PESO TOTAL]]*Tabela1[[#This Row],[SOLDA]]</f>
        <v>0</v>
      </c>
      <c r="AV3001" s="28">
        <f>Tabela1[[#This Row],[PESO TOTAL]]*Tabela1[[#This Row],[ACABAMENTO]]</f>
        <v>0</v>
      </c>
      <c r="AW3001" s="28">
        <f>Tabela1[[#This Row],[PESO TOTAL]]*Tabela1[[#This Row],[PRONTO ACABADO]]</f>
        <v>0</v>
      </c>
      <c r="AX3001" s="28">
        <f>Tabela1[[#This Row],[PESO TOTAL]]*Tabela1[[#This Row],[EXPEDIÇÃO ]]</f>
        <v>0</v>
      </c>
      <c r="AY3001" s="28" t="str">
        <f>Tabela1[[#This Row],[PEDIDO]]&amp;Tabela1[[#This Row],[PRODUTO]]</f>
        <v/>
      </c>
      <c r="AZ3001" s="44">
        <f>IF(AF3001="",0,IF(ISTEXT(AF3001),H3001*VALUE(SUBSTITUTE(AF3001,"%",""))/100,H3001*AF3001))-Tabela1[[#This Row],[PRONTO ACABADO2]]</f>
        <v>0</v>
      </c>
      <c r="BA3001" s="44">
        <f>IF(AG3001="",0,IF(ISTEXT(AG3001),H3001*VALUE(SUBSTITUTE(AG3001,"%",""))/100,H3001*AG3001))-Tabela1[[#This Row],[PESO EXPEDIDO2]]</f>
        <v>0</v>
      </c>
      <c r="BB3001" s="44">
        <f t="shared" si="394"/>
        <v>0</v>
      </c>
      <c r="BC3001" s="44">
        <f t="shared" si="395"/>
        <v>0</v>
      </c>
      <c r="BD3001" s="44"/>
    </row>
    <row r="3002" spans="1:56" ht="15.75" hidden="1" customHeight="1" x14ac:dyDescent="0.25">
      <c r="A3002" s="6"/>
      <c r="B3002" s="22"/>
      <c r="C3002" s="7"/>
      <c r="D3002" s="46"/>
      <c r="E3002" s="7"/>
      <c r="F3002" s="7"/>
      <c r="G3002" s="44"/>
      <c r="H3002" s="41">
        <f>Tabela1[[#This Row],[PESO UNI]]*Tabela1[[#This Row],[QTE]]</f>
        <v>0</v>
      </c>
      <c r="I3002" s="7"/>
      <c r="J3002" s="8"/>
      <c r="K3002" s="8"/>
      <c r="L3002" s="9"/>
      <c r="M3002" s="10"/>
      <c r="N3002" s="8"/>
      <c r="O3002" s="12"/>
      <c r="P3002" s="13"/>
      <c r="Q3002" s="14">
        <f>Tabela1[[#This Row],[QTDE/ Fabricação]]-Tabela1[[#This Row],[QTE]]</f>
        <v>0</v>
      </c>
      <c r="R3002" s="19">
        <f t="shared" si="390"/>
        <v>0</v>
      </c>
      <c r="S3002" s="19">
        <f t="shared" ref="S3002:S3065" si="397">IFERROR(H3002*AG3002,"")</f>
        <v>0</v>
      </c>
      <c r="T3002" s="20">
        <f t="shared" si="391"/>
        <v>0</v>
      </c>
      <c r="U3002" s="17">
        <f>IFERROR(SUMIF('LISTA DE EMBARQUE'!B:B,MICRO!E:E,'LISTA DE EMBARQUE'!G:G),"")</f>
        <v>0</v>
      </c>
      <c r="V3002" s="12" t="str">
        <f>IFERROR(VLOOKUP(Tabela1[[#This Row],[COD.MDE]],'LISTA DE EMBARQUE'!B:L,11,0),"")</f>
        <v/>
      </c>
      <c r="W3002" s="13" t="str">
        <f>IFERROR(COUNTIF(#REF!,Tabela1[[#This Row],[Colunas5]]),"")</f>
        <v/>
      </c>
      <c r="X3002" s="14">
        <f>Tabela1[[#This Row],[QIANTIDADE EXPEDIDA]]*Tabela1[[#This Row],[PESO UNI]]</f>
        <v>0</v>
      </c>
      <c r="Y3002" s="14">
        <f t="shared" si="392"/>
        <v>0</v>
      </c>
      <c r="Z3002" s="21">
        <f>Tabela1[[#This Row],[PESO TOTAL]]-Tabela1[[#This Row],[Peso Expedido]]</f>
        <v>0</v>
      </c>
      <c r="AA3002" s="18"/>
      <c r="AB3002" s="40" t="s">
        <v>3204</v>
      </c>
      <c r="AC3002" s="40"/>
      <c r="AD3002" s="40"/>
      <c r="AE3002" s="40"/>
      <c r="AF3002" s="40"/>
      <c r="AG3002" s="40"/>
      <c r="AH3002" s="40"/>
      <c r="AI3002" s="40" t="str">
        <f t="shared" si="396"/>
        <v>ok</v>
      </c>
      <c r="AJ3002"/>
      <c r="AK3002" t="str">
        <f>Tabela1[[#This Row],[Coluna1]]&amp;Tabela1[[#This Row],[PEDIDO]]</f>
        <v/>
      </c>
      <c r="AL3002"/>
      <c r="AM3002"/>
      <c r="AN3002"/>
      <c r="AO3002" t="str">
        <f t="shared" si="393"/>
        <v>/</v>
      </c>
      <c r="AP3002" t="str">
        <f>Tabela1[[#This Row],[TAG]]&amp;Tabela1[[#This Row],[PEDIDO]]&amp;Tabela1[[#This Row],[PRODUTO]]</f>
        <v/>
      </c>
      <c r="AQ3002" s="23" t="str">
        <f>Tabela1[[#This Row],[PRODUTO]]&amp;Tabela1[[#This Row],[TAG]]</f>
        <v/>
      </c>
      <c r="AR3002" s="183">
        <f>Tabela1[[#This Row],[PESO TOTAL]]*Tabela1[[#This Row],[MATÉRIA PRIMA]]</f>
        <v>0</v>
      </c>
      <c r="AS3002" s="28">
        <f>Tabela1[[#This Row],[PESO TOTAL]]*Tabela1[[#This Row],[PREPARAÇÃO ]]</f>
        <v>0</v>
      </c>
      <c r="AT3002" s="28">
        <f>Tabela1[[#This Row],[PESO TOTAL]]*Tabela1[[#This Row],[CALDEIRARIA]]</f>
        <v>0</v>
      </c>
      <c r="AU3002" s="28">
        <f>Tabela1[[#This Row],[PESO TOTAL]]*Tabela1[[#This Row],[SOLDA]]</f>
        <v>0</v>
      </c>
      <c r="AV3002" s="28">
        <f>Tabela1[[#This Row],[PESO TOTAL]]*Tabela1[[#This Row],[ACABAMENTO]]</f>
        <v>0</v>
      </c>
      <c r="AW3002" s="28">
        <f>Tabela1[[#This Row],[PESO TOTAL]]*Tabela1[[#This Row],[PRONTO ACABADO]]</f>
        <v>0</v>
      </c>
      <c r="AX3002" s="28">
        <f>Tabela1[[#This Row],[PESO TOTAL]]*Tabela1[[#This Row],[EXPEDIÇÃO ]]</f>
        <v>0</v>
      </c>
      <c r="AY3002" s="28" t="str">
        <f>Tabela1[[#This Row],[PEDIDO]]&amp;Tabela1[[#This Row],[PRODUTO]]</f>
        <v/>
      </c>
      <c r="AZ3002" s="44">
        <f>IF(AF3002="",0,IF(ISTEXT(AF3002),H3002*VALUE(SUBSTITUTE(AF3002,"%",""))/100,H3002*AF3002))-Tabela1[[#This Row],[PRONTO ACABADO2]]</f>
        <v>0</v>
      </c>
      <c r="BA3002" s="44">
        <f>IF(AG3002="",0,IF(ISTEXT(AG3002),H3002*VALUE(SUBSTITUTE(AG3002,"%",""))/100,H3002*AG3002))-Tabela1[[#This Row],[PESO EXPEDIDO2]]</f>
        <v>0</v>
      </c>
      <c r="BB3002" s="44">
        <f t="shared" si="394"/>
        <v>0</v>
      </c>
      <c r="BC3002" s="44">
        <f t="shared" si="395"/>
        <v>0</v>
      </c>
      <c r="BD3002" s="44"/>
    </row>
    <row r="3003" spans="1:56" ht="15.75" hidden="1" customHeight="1" x14ac:dyDescent="0.25">
      <c r="A3003" s="6"/>
      <c r="B3003" s="22"/>
      <c r="C3003" s="7"/>
      <c r="D3003" s="46"/>
      <c r="E3003" s="7"/>
      <c r="F3003" s="7"/>
      <c r="G3003" s="44"/>
      <c r="H3003" s="41">
        <f>Tabela1[[#This Row],[PESO UNI]]*Tabela1[[#This Row],[QTE]]</f>
        <v>0</v>
      </c>
      <c r="I3003" s="7"/>
      <c r="J3003" s="8"/>
      <c r="K3003" s="8"/>
      <c r="L3003" s="9"/>
      <c r="M3003" s="10"/>
      <c r="N3003" s="8"/>
      <c r="O3003" s="12"/>
      <c r="P3003" s="13"/>
      <c r="Q3003" s="14">
        <f>Tabela1[[#This Row],[QTDE/ Fabricação]]-Tabela1[[#This Row],[QTE]]</f>
        <v>0</v>
      </c>
      <c r="R3003" s="19">
        <f t="shared" si="390"/>
        <v>0</v>
      </c>
      <c r="S3003" s="19">
        <f t="shared" si="397"/>
        <v>0</v>
      </c>
      <c r="T3003" s="20">
        <f t="shared" si="391"/>
        <v>0</v>
      </c>
      <c r="U3003" s="17">
        <f>IFERROR(SUMIF('LISTA DE EMBARQUE'!B:B,MICRO!E:E,'LISTA DE EMBARQUE'!G:G),"")</f>
        <v>0</v>
      </c>
      <c r="V3003" s="12" t="str">
        <f>IFERROR(VLOOKUP(Tabela1[[#This Row],[COD.MDE]],'LISTA DE EMBARQUE'!B:L,11,0),"")</f>
        <v/>
      </c>
      <c r="W3003" s="13" t="str">
        <f>IFERROR(COUNTIF(#REF!,Tabela1[[#This Row],[Colunas5]]),"")</f>
        <v/>
      </c>
      <c r="X3003" s="14">
        <f>Tabela1[[#This Row],[QIANTIDADE EXPEDIDA]]*Tabela1[[#This Row],[PESO UNI]]</f>
        <v>0</v>
      </c>
      <c r="Y3003" s="14">
        <f t="shared" si="392"/>
        <v>0</v>
      </c>
      <c r="Z3003" s="21">
        <f>Tabela1[[#This Row],[PESO TOTAL]]-Tabela1[[#This Row],[Peso Expedido]]</f>
        <v>0</v>
      </c>
      <c r="AA3003" s="18"/>
      <c r="AB3003" s="40" t="s">
        <v>3204</v>
      </c>
      <c r="AC3003" s="40"/>
      <c r="AD3003" s="40"/>
      <c r="AE3003" s="40"/>
      <c r="AF3003" s="40"/>
      <c r="AG3003" s="40"/>
      <c r="AH3003" s="40"/>
      <c r="AI3003" s="40" t="str">
        <f t="shared" si="396"/>
        <v>ok</v>
      </c>
      <c r="AJ3003"/>
      <c r="AK3003" t="str">
        <f>Tabela1[[#This Row],[Coluna1]]&amp;Tabela1[[#This Row],[PEDIDO]]</f>
        <v/>
      </c>
      <c r="AL3003"/>
      <c r="AM3003"/>
      <c r="AN3003"/>
      <c r="AO3003" t="str">
        <f t="shared" si="393"/>
        <v>/</v>
      </c>
      <c r="AP3003" t="str">
        <f>Tabela1[[#This Row],[TAG]]&amp;Tabela1[[#This Row],[PEDIDO]]&amp;Tabela1[[#This Row],[PRODUTO]]</f>
        <v/>
      </c>
      <c r="AQ3003" s="23" t="str">
        <f>Tabela1[[#This Row],[PRODUTO]]&amp;Tabela1[[#This Row],[TAG]]</f>
        <v/>
      </c>
      <c r="AR3003" s="183">
        <f>Tabela1[[#This Row],[PESO TOTAL]]*Tabela1[[#This Row],[MATÉRIA PRIMA]]</f>
        <v>0</v>
      </c>
      <c r="AS3003" s="28">
        <f>Tabela1[[#This Row],[PESO TOTAL]]*Tabela1[[#This Row],[PREPARAÇÃO ]]</f>
        <v>0</v>
      </c>
      <c r="AT3003" s="28">
        <f>Tabela1[[#This Row],[PESO TOTAL]]*Tabela1[[#This Row],[CALDEIRARIA]]</f>
        <v>0</v>
      </c>
      <c r="AU3003" s="28">
        <f>Tabela1[[#This Row],[PESO TOTAL]]*Tabela1[[#This Row],[SOLDA]]</f>
        <v>0</v>
      </c>
      <c r="AV3003" s="28">
        <f>Tabela1[[#This Row],[PESO TOTAL]]*Tabela1[[#This Row],[ACABAMENTO]]</f>
        <v>0</v>
      </c>
      <c r="AW3003" s="28">
        <f>Tabela1[[#This Row],[PESO TOTAL]]*Tabela1[[#This Row],[PRONTO ACABADO]]</f>
        <v>0</v>
      </c>
      <c r="AX3003" s="28">
        <f>Tabela1[[#This Row],[PESO TOTAL]]*Tabela1[[#This Row],[EXPEDIÇÃO ]]</f>
        <v>0</v>
      </c>
      <c r="AY3003" s="28" t="str">
        <f>Tabela1[[#This Row],[PEDIDO]]&amp;Tabela1[[#This Row],[PRODUTO]]</f>
        <v/>
      </c>
      <c r="AZ3003" s="44">
        <f>IF(AF3003="",0,IF(ISTEXT(AF3003),H3003*VALUE(SUBSTITUTE(AF3003,"%",""))/100,H3003*AF3003))-Tabela1[[#This Row],[PRONTO ACABADO2]]</f>
        <v>0</v>
      </c>
      <c r="BA3003" s="44">
        <f>IF(AG3003="",0,IF(ISTEXT(AG3003),H3003*VALUE(SUBSTITUTE(AG3003,"%",""))/100,H3003*AG3003))-Tabela1[[#This Row],[PESO EXPEDIDO2]]</f>
        <v>0</v>
      </c>
      <c r="BB3003" s="44">
        <f t="shared" si="394"/>
        <v>0</v>
      </c>
      <c r="BC3003" s="44">
        <f t="shared" si="395"/>
        <v>0</v>
      </c>
      <c r="BD3003" s="44"/>
    </row>
    <row r="3004" spans="1:56" ht="15.75" hidden="1" customHeight="1" x14ac:dyDescent="0.25">
      <c r="A3004" s="6"/>
      <c r="B3004" s="22"/>
      <c r="C3004" s="7"/>
      <c r="D3004" s="46"/>
      <c r="E3004" s="7"/>
      <c r="F3004" s="7"/>
      <c r="G3004" s="44"/>
      <c r="H3004" s="41">
        <f>Tabela1[[#This Row],[PESO UNI]]*Tabela1[[#This Row],[QTE]]</f>
        <v>0</v>
      </c>
      <c r="I3004" s="7"/>
      <c r="J3004" s="8"/>
      <c r="K3004" s="8"/>
      <c r="L3004" s="9"/>
      <c r="M3004" s="10"/>
      <c r="N3004" s="8"/>
      <c r="O3004" s="12"/>
      <c r="P3004" s="13"/>
      <c r="Q3004" s="14">
        <f>Tabela1[[#This Row],[QTDE/ Fabricação]]-Tabela1[[#This Row],[QTE]]</f>
        <v>0</v>
      </c>
      <c r="R3004" s="19">
        <f t="shared" si="390"/>
        <v>0</v>
      </c>
      <c r="S3004" s="19">
        <f t="shared" si="397"/>
        <v>0</v>
      </c>
      <c r="T3004" s="20">
        <f t="shared" si="391"/>
        <v>0</v>
      </c>
      <c r="U3004" s="17">
        <f>IFERROR(SUMIF('LISTA DE EMBARQUE'!B:B,MICRO!E:E,'LISTA DE EMBARQUE'!G:G),"")</f>
        <v>0</v>
      </c>
      <c r="V3004" s="12" t="str">
        <f>IFERROR(VLOOKUP(Tabela1[[#This Row],[COD.MDE]],'LISTA DE EMBARQUE'!B:L,11,0),"")</f>
        <v/>
      </c>
      <c r="W3004" s="13" t="str">
        <f>IFERROR(COUNTIF(#REF!,Tabela1[[#This Row],[Colunas5]]),"")</f>
        <v/>
      </c>
      <c r="X3004" s="14">
        <f>Tabela1[[#This Row],[QIANTIDADE EXPEDIDA]]*Tabela1[[#This Row],[PESO UNI]]</f>
        <v>0</v>
      </c>
      <c r="Y3004" s="14">
        <f t="shared" si="392"/>
        <v>0</v>
      </c>
      <c r="Z3004" s="21">
        <f>Tabela1[[#This Row],[PESO TOTAL]]-Tabela1[[#This Row],[Peso Expedido]]</f>
        <v>0</v>
      </c>
      <c r="AA3004" s="18"/>
      <c r="AB3004" s="40" t="s">
        <v>3204</v>
      </c>
      <c r="AC3004" s="40"/>
      <c r="AD3004" s="40"/>
      <c r="AE3004" s="40"/>
      <c r="AF3004" s="40"/>
      <c r="AG3004" s="40"/>
      <c r="AH3004" s="40"/>
      <c r="AI3004" s="40" t="str">
        <f t="shared" si="396"/>
        <v>ok</v>
      </c>
      <c r="AJ3004"/>
      <c r="AK3004" t="str">
        <f>Tabela1[[#This Row],[Coluna1]]&amp;Tabela1[[#This Row],[PEDIDO]]</f>
        <v/>
      </c>
      <c r="AL3004"/>
      <c r="AM3004"/>
      <c r="AN3004"/>
      <c r="AO3004" t="str">
        <f t="shared" si="393"/>
        <v>/</v>
      </c>
      <c r="AP3004" t="str">
        <f>Tabela1[[#This Row],[TAG]]&amp;Tabela1[[#This Row],[PEDIDO]]&amp;Tabela1[[#This Row],[PRODUTO]]</f>
        <v/>
      </c>
      <c r="AQ3004" s="23" t="str">
        <f>Tabela1[[#This Row],[PRODUTO]]&amp;Tabela1[[#This Row],[TAG]]</f>
        <v/>
      </c>
      <c r="AR3004" s="183">
        <f>Tabela1[[#This Row],[PESO TOTAL]]*Tabela1[[#This Row],[MATÉRIA PRIMA]]</f>
        <v>0</v>
      </c>
      <c r="AS3004" s="28">
        <f>Tabela1[[#This Row],[PESO TOTAL]]*Tabela1[[#This Row],[PREPARAÇÃO ]]</f>
        <v>0</v>
      </c>
      <c r="AT3004" s="28">
        <f>Tabela1[[#This Row],[PESO TOTAL]]*Tabela1[[#This Row],[CALDEIRARIA]]</f>
        <v>0</v>
      </c>
      <c r="AU3004" s="28">
        <f>Tabela1[[#This Row],[PESO TOTAL]]*Tabela1[[#This Row],[SOLDA]]</f>
        <v>0</v>
      </c>
      <c r="AV3004" s="28">
        <f>Tabela1[[#This Row],[PESO TOTAL]]*Tabela1[[#This Row],[ACABAMENTO]]</f>
        <v>0</v>
      </c>
      <c r="AW3004" s="28">
        <f>Tabela1[[#This Row],[PESO TOTAL]]*Tabela1[[#This Row],[PRONTO ACABADO]]</f>
        <v>0</v>
      </c>
      <c r="AX3004" s="28">
        <f>Tabela1[[#This Row],[PESO TOTAL]]*Tabela1[[#This Row],[EXPEDIÇÃO ]]</f>
        <v>0</v>
      </c>
      <c r="AY3004" s="28" t="str">
        <f>Tabela1[[#This Row],[PEDIDO]]&amp;Tabela1[[#This Row],[PRODUTO]]</f>
        <v/>
      </c>
      <c r="AZ3004" s="44">
        <f>IF(AF3004="",0,IF(ISTEXT(AF3004),H3004*VALUE(SUBSTITUTE(AF3004,"%",""))/100,H3004*AF3004))-Tabela1[[#This Row],[PRONTO ACABADO2]]</f>
        <v>0</v>
      </c>
      <c r="BA3004" s="44">
        <f>IF(AG3004="",0,IF(ISTEXT(AG3004),H3004*VALUE(SUBSTITUTE(AG3004,"%",""))/100,H3004*AG3004))-Tabela1[[#This Row],[PESO EXPEDIDO2]]</f>
        <v>0</v>
      </c>
      <c r="BB3004" s="44">
        <f t="shared" si="394"/>
        <v>0</v>
      </c>
      <c r="BC3004" s="44">
        <f t="shared" si="395"/>
        <v>0</v>
      </c>
      <c r="BD3004" s="44"/>
    </row>
    <row r="3005" spans="1:56" ht="15.75" hidden="1" customHeight="1" x14ac:dyDescent="0.25">
      <c r="A3005" s="6"/>
      <c r="B3005" s="22"/>
      <c r="C3005" s="7"/>
      <c r="D3005" s="46"/>
      <c r="E3005" s="7"/>
      <c r="F3005" s="7"/>
      <c r="G3005" s="44"/>
      <c r="H3005" s="41">
        <f>Tabela1[[#This Row],[PESO UNI]]*Tabela1[[#This Row],[QTE]]</f>
        <v>0</v>
      </c>
      <c r="I3005" s="7"/>
      <c r="J3005" s="8"/>
      <c r="K3005" s="8"/>
      <c r="L3005" s="9"/>
      <c r="M3005" s="10"/>
      <c r="N3005" s="8"/>
      <c r="O3005" s="12"/>
      <c r="P3005" s="13"/>
      <c r="Q3005" s="14">
        <f>Tabela1[[#This Row],[QTDE/ Fabricação]]-Tabela1[[#This Row],[QTE]]</f>
        <v>0</v>
      </c>
      <c r="R3005" s="19">
        <f t="shared" ref="R3005:R3068" si="398">IFERROR(H3005*((AA3005*0.25)+(AC3005*0.25)+(AD3005*0.225)+(AE3005*0.225)+(AF3005*0.05)),"")</f>
        <v>0</v>
      </c>
      <c r="S3005" s="19">
        <f t="shared" si="397"/>
        <v>0</v>
      </c>
      <c r="T3005" s="20">
        <f t="shared" ref="T3005:T3068" si="399">IFERROR(S3005-H3005,"")</f>
        <v>0</v>
      </c>
      <c r="U3005" s="17">
        <f>IFERROR(SUMIF('LISTA DE EMBARQUE'!B:B,MICRO!E:E,'LISTA DE EMBARQUE'!G:G),"")</f>
        <v>0</v>
      </c>
      <c r="V3005" s="12" t="str">
        <f>IFERROR(VLOOKUP(Tabela1[[#This Row],[COD.MDE]],'LISTA DE EMBARQUE'!B:L,11,0),"")</f>
        <v/>
      </c>
      <c r="W3005" s="13" t="str">
        <f>IFERROR(COUNTIF(#REF!,Tabela1[[#This Row],[Colunas5]]),"")</f>
        <v/>
      </c>
      <c r="X3005" s="14">
        <f>Tabela1[[#This Row],[QIANTIDADE EXPEDIDA]]*Tabela1[[#This Row],[PESO UNI]]</f>
        <v>0</v>
      </c>
      <c r="Y3005" s="14">
        <f t="shared" ref="Y3005:Y3068" si="400">U3005-C3005</f>
        <v>0</v>
      </c>
      <c r="Z3005" s="21">
        <f>Tabela1[[#This Row],[PESO TOTAL]]-Tabela1[[#This Row],[Peso Expedido]]</f>
        <v>0</v>
      </c>
      <c r="AA3005" s="18"/>
      <c r="AB3005" s="40" t="s">
        <v>342</v>
      </c>
      <c r="AC3005" s="40"/>
      <c r="AD3005" s="40"/>
      <c r="AE3005" s="40"/>
      <c r="AF3005" s="40"/>
      <c r="AG3005" s="40"/>
      <c r="AH3005" s="40"/>
      <c r="AI3005" s="40" t="str">
        <f t="shared" si="396"/>
        <v>ok</v>
      </c>
      <c r="AJ3005"/>
      <c r="AK3005" t="str">
        <f>Tabela1[[#This Row],[Coluna1]]&amp;Tabela1[[#This Row],[PEDIDO]]</f>
        <v/>
      </c>
      <c r="AL3005"/>
      <c r="AM3005"/>
      <c r="AN3005"/>
      <c r="AO3005" t="str">
        <f t="shared" ref="AO3005:AO3068" si="401">A3005&amp;"/"&amp;J3005</f>
        <v>/</v>
      </c>
      <c r="AP3005" t="str">
        <f>Tabela1[[#This Row],[TAG]]&amp;Tabela1[[#This Row],[PEDIDO]]&amp;Tabela1[[#This Row],[PRODUTO]]</f>
        <v/>
      </c>
      <c r="AQ3005" s="23" t="str">
        <f>Tabela1[[#This Row],[PRODUTO]]&amp;Tabela1[[#This Row],[TAG]]</f>
        <v/>
      </c>
      <c r="AR3005" s="183">
        <f>Tabela1[[#This Row],[PESO TOTAL]]*Tabela1[[#This Row],[MATÉRIA PRIMA]]</f>
        <v>0</v>
      </c>
      <c r="AS3005" s="28">
        <f>Tabela1[[#This Row],[PESO TOTAL]]*Tabela1[[#This Row],[PREPARAÇÃO ]]</f>
        <v>0</v>
      </c>
      <c r="AT3005" s="28">
        <f>Tabela1[[#This Row],[PESO TOTAL]]*Tabela1[[#This Row],[CALDEIRARIA]]</f>
        <v>0</v>
      </c>
      <c r="AU3005" s="28">
        <f>Tabela1[[#This Row],[PESO TOTAL]]*Tabela1[[#This Row],[SOLDA]]</f>
        <v>0</v>
      </c>
      <c r="AV3005" s="28">
        <f>Tabela1[[#This Row],[PESO TOTAL]]*Tabela1[[#This Row],[ACABAMENTO]]</f>
        <v>0</v>
      </c>
      <c r="AW3005" s="28">
        <f>Tabela1[[#This Row],[PESO TOTAL]]*Tabela1[[#This Row],[PRONTO ACABADO]]</f>
        <v>0</v>
      </c>
      <c r="AX3005" s="28">
        <f>Tabela1[[#This Row],[PESO TOTAL]]*Tabela1[[#This Row],[EXPEDIÇÃO ]]</f>
        <v>0</v>
      </c>
      <c r="AY3005" s="28" t="str">
        <f>Tabela1[[#This Row],[PEDIDO]]&amp;Tabela1[[#This Row],[PRODUTO]]</f>
        <v/>
      </c>
      <c r="AZ3005" s="44">
        <f>IF(AF3005="",0,IF(ISTEXT(AF3005),H3005*VALUE(SUBSTITUTE(AF3005,"%",""))/100,H3005*AF3005))-Tabela1[[#This Row],[PRONTO ACABADO2]]</f>
        <v>0</v>
      </c>
      <c r="BA3005" s="44">
        <f>IF(AG3005="",0,IF(ISTEXT(AG3005),H3005*VALUE(SUBSTITUTE(AG3005,"%",""))/100,H3005*AG3005))-Tabela1[[#This Row],[PESO EXPEDIDO2]]</f>
        <v>0</v>
      </c>
      <c r="BB3005" s="44">
        <f t="shared" ref="BB3005:BB3068" si="402">IF(AH3005="",0,IF(ISTEXT(AH3005),H3005*VALUE(SUBSTITUTE(AH3005,"%",""))/100,H3005*AH3005))</f>
        <v>0</v>
      </c>
      <c r="BC3005" s="44">
        <f t="shared" ref="BC3005:BC3068" si="403">IF(AG3005="",0,IF(ISTEXT(AG3005),H3005*VALUE(SUBSTITUTE(AG3005,"%",""))/100,H3005*AG3005))</f>
        <v>0</v>
      </c>
      <c r="BD3005" s="44"/>
    </row>
    <row r="3006" spans="1:56" ht="15.75" hidden="1" customHeight="1" x14ac:dyDescent="0.25">
      <c r="A3006" s="6"/>
      <c r="B3006" s="22"/>
      <c r="C3006" s="7"/>
      <c r="D3006" s="46"/>
      <c r="E3006" s="7"/>
      <c r="F3006" s="7"/>
      <c r="G3006" s="44"/>
      <c r="H3006" s="41">
        <f>Tabela1[[#This Row],[PESO UNI]]*Tabela1[[#This Row],[QTE]]</f>
        <v>0</v>
      </c>
      <c r="I3006" s="7"/>
      <c r="J3006" s="8"/>
      <c r="K3006" s="8"/>
      <c r="L3006" s="9"/>
      <c r="M3006" s="10"/>
      <c r="N3006" s="8"/>
      <c r="O3006" s="12"/>
      <c r="P3006" s="13"/>
      <c r="Q3006" s="14">
        <f>Tabela1[[#This Row],[QTDE/ Fabricação]]-Tabela1[[#This Row],[QTE]]</f>
        <v>0</v>
      </c>
      <c r="R3006" s="19">
        <f t="shared" si="398"/>
        <v>0</v>
      </c>
      <c r="S3006" s="19">
        <f t="shared" si="397"/>
        <v>0</v>
      </c>
      <c r="T3006" s="20">
        <f t="shared" si="399"/>
        <v>0</v>
      </c>
      <c r="U3006" s="17">
        <f>IFERROR(SUMIF('LISTA DE EMBARQUE'!B:B,MICRO!E:E,'LISTA DE EMBARQUE'!G:G),"")</f>
        <v>0</v>
      </c>
      <c r="V3006" s="12" t="str">
        <f>IFERROR(VLOOKUP(Tabela1[[#This Row],[COD.MDE]],'LISTA DE EMBARQUE'!B:L,11,0),"")</f>
        <v/>
      </c>
      <c r="W3006" s="13" t="str">
        <f>IFERROR(COUNTIF(#REF!,Tabela1[[#This Row],[Colunas5]]),"")</f>
        <v/>
      </c>
      <c r="X3006" s="14">
        <f>Tabela1[[#This Row],[QIANTIDADE EXPEDIDA]]*Tabela1[[#This Row],[PESO UNI]]</f>
        <v>0</v>
      </c>
      <c r="Y3006" s="14">
        <f t="shared" si="400"/>
        <v>0</v>
      </c>
      <c r="Z3006" s="21">
        <f>Tabela1[[#This Row],[PESO TOTAL]]-Tabela1[[#This Row],[Peso Expedido]]</f>
        <v>0</v>
      </c>
      <c r="AA3006" s="18"/>
      <c r="AB3006" s="40" t="s">
        <v>342</v>
      </c>
      <c r="AC3006" s="40"/>
      <c r="AD3006" s="40"/>
      <c r="AE3006" s="40"/>
      <c r="AF3006" s="40"/>
      <c r="AG3006" s="40"/>
      <c r="AH3006" s="40"/>
      <c r="AI3006" s="40" t="str">
        <f t="shared" si="396"/>
        <v>ok</v>
      </c>
      <c r="AJ3006"/>
      <c r="AK3006" t="str">
        <f>Tabela1[[#This Row],[Coluna1]]&amp;Tabela1[[#This Row],[PEDIDO]]</f>
        <v/>
      </c>
      <c r="AL3006"/>
      <c r="AM3006"/>
      <c r="AN3006"/>
      <c r="AO3006" t="str">
        <f t="shared" si="401"/>
        <v>/</v>
      </c>
      <c r="AP3006" t="str">
        <f>Tabela1[[#This Row],[TAG]]&amp;Tabela1[[#This Row],[PEDIDO]]&amp;Tabela1[[#This Row],[PRODUTO]]</f>
        <v/>
      </c>
      <c r="AQ3006" s="23" t="str">
        <f>Tabela1[[#This Row],[PRODUTO]]&amp;Tabela1[[#This Row],[TAG]]</f>
        <v/>
      </c>
      <c r="AR3006" s="183">
        <f>Tabela1[[#This Row],[PESO TOTAL]]*Tabela1[[#This Row],[MATÉRIA PRIMA]]</f>
        <v>0</v>
      </c>
      <c r="AS3006" s="28">
        <f>Tabela1[[#This Row],[PESO TOTAL]]*Tabela1[[#This Row],[PREPARAÇÃO ]]</f>
        <v>0</v>
      </c>
      <c r="AT3006" s="28">
        <f>Tabela1[[#This Row],[PESO TOTAL]]*Tabela1[[#This Row],[CALDEIRARIA]]</f>
        <v>0</v>
      </c>
      <c r="AU3006" s="28">
        <f>Tabela1[[#This Row],[PESO TOTAL]]*Tabela1[[#This Row],[SOLDA]]</f>
        <v>0</v>
      </c>
      <c r="AV3006" s="28">
        <f>Tabela1[[#This Row],[PESO TOTAL]]*Tabela1[[#This Row],[ACABAMENTO]]</f>
        <v>0</v>
      </c>
      <c r="AW3006" s="28">
        <f>Tabela1[[#This Row],[PESO TOTAL]]*Tabela1[[#This Row],[PRONTO ACABADO]]</f>
        <v>0</v>
      </c>
      <c r="AX3006" s="28">
        <f>Tabela1[[#This Row],[PESO TOTAL]]*Tabela1[[#This Row],[EXPEDIÇÃO ]]</f>
        <v>0</v>
      </c>
      <c r="AY3006" s="28" t="str">
        <f>Tabela1[[#This Row],[PEDIDO]]&amp;Tabela1[[#This Row],[PRODUTO]]</f>
        <v/>
      </c>
      <c r="AZ3006" s="44">
        <f>IF(AF3006="",0,IF(ISTEXT(AF3006),H3006*VALUE(SUBSTITUTE(AF3006,"%",""))/100,H3006*AF3006))-Tabela1[[#This Row],[PRONTO ACABADO2]]</f>
        <v>0</v>
      </c>
      <c r="BA3006" s="44">
        <f>IF(AG3006="",0,IF(ISTEXT(AG3006),H3006*VALUE(SUBSTITUTE(AG3006,"%",""))/100,H3006*AG3006))-Tabela1[[#This Row],[PESO EXPEDIDO2]]</f>
        <v>0</v>
      </c>
      <c r="BB3006" s="44">
        <f t="shared" si="402"/>
        <v>0</v>
      </c>
      <c r="BC3006" s="44">
        <f t="shared" si="403"/>
        <v>0</v>
      </c>
      <c r="BD3006" s="44"/>
    </row>
    <row r="3007" spans="1:56" ht="15.75" hidden="1" customHeight="1" x14ac:dyDescent="0.25">
      <c r="A3007" s="6"/>
      <c r="B3007" s="22"/>
      <c r="C3007" s="7"/>
      <c r="D3007" s="46"/>
      <c r="E3007" s="7"/>
      <c r="F3007" s="7"/>
      <c r="G3007" s="44"/>
      <c r="H3007" s="41">
        <f>Tabela1[[#This Row],[PESO UNI]]*Tabela1[[#This Row],[QTE]]</f>
        <v>0</v>
      </c>
      <c r="I3007" s="7"/>
      <c r="J3007" s="8"/>
      <c r="K3007" s="8"/>
      <c r="L3007" s="9"/>
      <c r="M3007" s="10"/>
      <c r="N3007" s="8"/>
      <c r="O3007" s="12"/>
      <c r="P3007" s="13"/>
      <c r="Q3007" s="14">
        <f>Tabela1[[#This Row],[QTDE/ Fabricação]]-Tabela1[[#This Row],[QTE]]</f>
        <v>0</v>
      </c>
      <c r="R3007" s="19">
        <f t="shared" si="398"/>
        <v>0</v>
      </c>
      <c r="S3007" s="19">
        <f t="shared" si="397"/>
        <v>0</v>
      </c>
      <c r="T3007" s="20">
        <f t="shared" si="399"/>
        <v>0</v>
      </c>
      <c r="U3007" s="17">
        <f>IFERROR(SUMIF('LISTA DE EMBARQUE'!B:B,MICRO!E:E,'LISTA DE EMBARQUE'!G:G),"")</f>
        <v>0</v>
      </c>
      <c r="V3007" s="12" t="str">
        <f>IFERROR(VLOOKUP(Tabela1[[#This Row],[COD.MDE]],'LISTA DE EMBARQUE'!B:L,11,0),"")</f>
        <v/>
      </c>
      <c r="W3007" s="13" t="str">
        <f>IFERROR(COUNTIF(#REF!,Tabela1[[#This Row],[Colunas5]]),"")</f>
        <v/>
      </c>
      <c r="X3007" s="14">
        <f>Tabela1[[#This Row],[QIANTIDADE EXPEDIDA]]*Tabela1[[#This Row],[PESO UNI]]</f>
        <v>0</v>
      </c>
      <c r="Y3007" s="14">
        <f t="shared" si="400"/>
        <v>0</v>
      </c>
      <c r="Z3007" s="21">
        <f>Tabela1[[#This Row],[PESO TOTAL]]-Tabela1[[#This Row],[Peso Expedido]]</f>
        <v>0</v>
      </c>
      <c r="AA3007" s="18"/>
      <c r="AB3007" s="40" t="s">
        <v>342</v>
      </c>
      <c r="AC3007" s="40"/>
      <c r="AD3007" s="40"/>
      <c r="AE3007" s="40"/>
      <c r="AF3007" s="40"/>
      <c r="AG3007" s="40"/>
      <c r="AH3007" s="40"/>
      <c r="AI3007" s="40" t="str">
        <f t="shared" si="396"/>
        <v>ok</v>
      </c>
      <c r="AJ3007"/>
      <c r="AK3007" t="str">
        <f>Tabela1[[#This Row],[Coluna1]]&amp;Tabela1[[#This Row],[PEDIDO]]</f>
        <v/>
      </c>
      <c r="AL3007"/>
      <c r="AM3007"/>
      <c r="AN3007"/>
      <c r="AO3007" t="str">
        <f t="shared" si="401"/>
        <v>/</v>
      </c>
      <c r="AP3007" t="str">
        <f>Tabela1[[#This Row],[TAG]]&amp;Tabela1[[#This Row],[PEDIDO]]&amp;Tabela1[[#This Row],[PRODUTO]]</f>
        <v/>
      </c>
      <c r="AQ3007" s="23" t="str">
        <f>Tabela1[[#This Row],[PRODUTO]]&amp;Tabela1[[#This Row],[TAG]]</f>
        <v/>
      </c>
      <c r="AR3007" s="183">
        <f>Tabela1[[#This Row],[PESO TOTAL]]*Tabela1[[#This Row],[MATÉRIA PRIMA]]</f>
        <v>0</v>
      </c>
      <c r="AS3007" s="28">
        <f>Tabela1[[#This Row],[PESO TOTAL]]*Tabela1[[#This Row],[PREPARAÇÃO ]]</f>
        <v>0</v>
      </c>
      <c r="AT3007" s="28">
        <f>Tabela1[[#This Row],[PESO TOTAL]]*Tabela1[[#This Row],[CALDEIRARIA]]</f>
        <v>0</v>
      </c>
      <c r="AU3007" s="28">
        <f>Tabela1[[#This Row],[PESO TOTAL]]*Tabela1[[#This Row],[SOLDA]]</f>
        <v>0</v>
      </c>
      <c r="AV3007" s="28">
        <f>Tabela1[[#This Row],[PESO TOTAL]]*Tabela1[[#This Row],[ACABAMENTO]]</f>
        <v>0</v>
      </c>
      <c r="AW3007" s="28">
        <f>Tabela1[[#This Row],[PESO TOTAL]]*Tabela1[[#This Row],[PRONTO ACABADO]]</f>
        <v>0</v>
      </c>
      <c r="AX3007" s="28">
        <f>Tabela1[[#This Row],[PESO TOTAL]]*Tabela1[[#This Row],[EXPEDIÇÃO ]]</f>
        <v>0</v>
      </c>
      <c r="AY3007" s="28" t="str">
        <f>Tabela1[[#This Row],[PEDIDO]]&amp;Tabela1[[#This Row],[PRODUTO]]</f>
        <v/>
      </c>
      <c r="AZ3007" s="44">
        <f>IF(AF3007="",0,IF(ISTEXT(AF3007),H3007*VALUE(SUBSTITUTE(AF3007,"%",""))/100,H3007*AF3007))-Tabela1[[#This Row],[PRONTO ACABADO2]]</f>
        <v>0</v>
      </c>
      <c r="BA3007" s="44">
        <f>IF(AG3007="",0,IF(ISTEXT(AG3007),H3007*VALUE(SUBSTITUTE(AG3007,"%",""))/100,H3007*AG3007))-Tabela1[[#This Row],[PESO EXPEDIDO2]]</f>
        <v>0</v>
      </c>
      <c r="BB3007" s="44">
        <f t="shared" si="402"/>
        <v>0</v>
      </c>
      <c r="BC3007" s="44">
        <f t="shared" si="403"/>
        <v>0</v>
      </c>
      <c r="BD3007" s="44"/>
    </row>
    <row r="3008" spans="1:56" ht="15.75" hidden="1" customHeight="1" x14ac:dyDescent="0.25">
      <c r="A3008" s="6"/>
      <c r="B3008" s="22"/>
      <c r="C3008" s="7"/>
      <c r="D3008" s="46"/>
      <c r="E3008" s="7"/>
      <c r="F3008" s="7"/>
      <c r="G3008" s="44"/>
      <c r="H3008" s="41">
        <f>Tabela1[[#This Row],[PESO UNI]]*Tabela1[[#This Row],[QTE]]</f>
        <v>0</v>
      </c>
      <c r="I3008" s="7"/>
      <c r="J3008" s="8"/>
      <c r="K3008" s="8"/>
      <c r="L3008" s="9"/>
      <c r="M3008" s="10"/>
      <c r="N3008" s="8"/>
      <c r="O3008" s="12"/>
      <c r="P3008" s="13"/>
      <c r="Q3008" s="14">
        <f>Tabela1[[#This Row],[QTDE/ Fabricação]]-Tabela1[[#This Row],[QTE]]</f>
        <v>0</v>
      </c>
      <c r="R3008" s="19">
        <f t="shared" si="398"/>
        <v>0</v>
      </c>
      <c r="S3008" s="19">
        <f t="shared" si="397"/>
        <v>0</v>
      </c>
      <c r="T3008" s="20">
        <f t="shared" si="399"/>
        <v>0</v>
      </c>
      <c r="U3008" s="17">
        <f>IFERROR(SUMIF('LISTA DE EMBARQUE'!B:B,MICRO!E:E,'LISTA DE EMBARQUE'!G:G),"")</f>
        <v>0</v>
      </c>
      <c r="V3008" s="12" t="str">
        <f>IFERROR(VLOOKUP(Tabela1[[#This Row],[COD.MDE]],'LISTA DE EMBARQUE'!B:L,11,0),"")</f>
        <v/>
      </c>
      <c r="W3008" s="13" t="str">
        <f>IFERROR(COUNTIF(#REF!,Tabela1[[#This Row],[Colunas5]]),"")</f>
        <v/>
      </c>
      <c r="X3008" s="14">
        <f>Tabela1[[#This Row],[QIANTIDADE EXPEDIDA]]*Tabela1[[#This Row],[PESO UNI]]</f>
        <v>0</v>
      </c>
      <c r="Y3008" s="14">
        <f t="shared" si="400"/>
        <v>0</v>
      </c>
      <c r="Z3008" s="21">
        <f>Tabela1[[#This Row],[PESO TOTAL]]-Tabela1[[#This Row],[Peso Expedido]]</f>
        <v>0</v>
      </c>
      <c r="AA3008" s="18"/>
      <c r="AB3008" s="40" t="s">
        <v>3204</v>
      </c>
      <c r="AC3008" s="40"/>
      <c r="AD3008" s="40"/>
      <c r="AE3008" s="40"/>
      <c r="AF3008" s="40"/>
      <c r="AG3008" s="40"/>
      <c r="AH3008" s="40"/>
      <c r="AI3008" s="40" t="str">
        <f t="shared" si="396"/>
        <v>ok</v>
      </c>
      <c r="AJ3008"/>
      <c r="AK3008" t="str">
        <f>Tabela1[[#This Row],[Coluna1]]&amp;Tabela1[[#This Row],[PEDIDO]]</f>
        <v/>
      </c>
      <c r="AL3008"/>
      <c r="AM3008"/>
      <c r="AN3008"/>
      <c r="AO3008" t="str">
        <f t="shared" si="401"/>
        <v>/</v>
      </c>
      <c r="AP3008" t="str">
        <f>Tabela1[[#This Row],[TAG]]&amp;Tabela1[[#This Row],[PEDIDO]]&amp;Tabela1[[#This Row],[PRODUTO]]</f>
        <v/>
      </c>
      <c r="AQ3008" s="23" t="str">
        <f>Tabela1[[#This Row],[PRODUTO]]&amp;Tabela1[[#This Row],[TAG]]</f>
        <v/>
      </c>
      <c r="AR3008" s="183">
        <f>Tabela1[[#This Row],[PESO TOTAL]]*Tabela1[[#This Row],[MATÉRIA PRIMA]]</f>
        <v>0</v>
      </c>
      <c r="AS3008" s="28">
        <f>Tabela1[[#This Row],[PESO TOTAL]]*Tabela1[[#This Row],[PREPARAÇÃO ]]</f>
        <v>0</v>
      </c>
      <c r="AT3008" s="28">
        <f>Tabela1[[#This Row],[PESO TOTAL]]*Tabela1[[#This Row],[CALDEIRARIA]]</f>
        <v>0</v>
      </c>
      <c r="AU3008" s="28">
        <f>Tabela1[[#This Row],[PESO TOTAL]]*Tabela1[[#This Row],[SOLDA]]</f>
        <v>0</v>
      </c>
      <c r="AV3008" s="28">
        <f>Tabela1[[#This Row],[PESO TOTAL]]*Tabela1[[#This Row],[ACABAMENTO]]</f>
        <v>0</v>
      </c>
      <c r="AW3008" s="28">
        <f>Tabela1[[#This Row],[PESO TOTAL]]*Tabela1[[#This Row],[PRONTO ACABADO]]</f>
        <v>0</v>
      </c>
      <c r="AX3008" s="28">
        <f>Tabela1[[#This Row],[PESO TOTAL]]*Tabela1[[#This Row],[EXPEDIÇÃO ]]</f>
        <v>0</v>
      </c>
      <c r="AY3008" s="28" t="str">
        <f>Tabela1[[#This Row],[PEDIDO]]&amp;Tabela1[[#This Row],[PRODUTO]]</f>
        <v/>
      </c>
      <c r="AZ3008" s="44">
        <f>IF(AF3008="",0,IF(ISTEXT(AF3008),H3008*VALUE(SUBSTITUTE(AF3008,"%",""))/100,H3008*AF3008))-Tabela1[[#This Row],[PRONTO ACABADO2]]</f>
        <v>0</v>
      </c>
      <c r="BA3008" s="44">
        <f>IF(AG3008="",0,IF(ISTEXT(AG3008),H3008*VALUE(SUBSTITUTE(AG3008,"%",""))/100,H3008*AG3008))-Tabela1[[#This Row],[PESO EXPEDIDO2]]</f>
        <v>0</v>
      </c>
      <c r="BB3008" s="44">
        <f t="shared" si="402"/>
        <v>0</v>
      </c>
      <c r="BC3008" s="44">
        <f t="shared" si="403"/>
        <v>0</v>
      </c>
      <c r="BD3008" s="44"/>
    </row>
    <row r="3009" spans="1:56" ht="15.75" hidden="1" customHeight="1" x14ac:dyDescent="0.25">
      <c r="A3009" s="6"/>
      <c r="B3009" s="22"/>
      <c r="C3009" s="7"/>
      <c r="D3009" s="46"/>
      <c r="E3009" s="7"/>
      <c r="F3009" s="7"/>
      <c r="G3009" s="44"/>
      <c r="H3009" s="41">
        <f>Tabela1[[#This Row],[PESO UNI]]*Tabela1[[#This Row],[QTE]]</f>
        <v>0</v>
      </c>
      <c r="I3009" s="7"/>
      <c r="J3009" s="8"/>
      <c r="K3009" s="8"/>
      <c r="L3009" s="9"/>
      <c r="M3009" s="10"/>
      <c r="N3009" s="8"/>
      <c r="O3009" s="12"/>
      <c r="P3009" s="13"/>
      <c r="Q3009" s="14">
        <f>Tabela1[[#This Row],[QTDE/ Fabricação]]-Tabela1[[#This Row],[QTE]]</f>
        <v>0</v>
      </c>
      <c r="R3009" s="19">
        <f t="shared" si="398"/>
        <v>0</v>
      </c>
      <c r="S3009" s="19">
        <f t="shared" si="397"/>
        <v>0</v>
      </c>
      <c r="T3009" s="20">
        <f t="shared" si="399"/>
        <v>0</v>
      </c>
      <c r="U3009" s="17">
        <f>IFERROR(SUMIF('LISTA DE EMBARQUE'!B:B,MICRO!E:E,'LISTA DE EMBARQUE'!G:G),"")</f>
        <v>0</v>
      </c>
      <c r="V3009" s="12" t="str">
        <f>IFERROR(VLOOKUP(Tabela1[[#This Row],[COD.MDE]],'LISTA DE EMBARQUE'!B:L,11,0),"")</f>
        <v/>
      </c>
      <c r="W3009" s="13" t="str">
        <f>IFERROR(COUNTIF(#REF!,Tabela1[[#This Row],[Colunas5]]),"")</f>
        <v/>
      </c>
      <c r="X3009" s="14">
        <f>Tabela1[[#This Row],[QIANTIDADE EXPEDIDA]]*Tabela1[[#This Row],[PESO UNI]]</f>
        <v>0</v>
      </c>
      <c r="Y3009" s="14">
        <f t="shared" si="400"/>
        <v>0</v>
      </c>
      <c r="Z3009" s="21">
        <f>Tabela1[[#This Row],[PESO TOTAL]]-Tabela1[[#This Row],[Peso Expedido]]</f>
        <v>0</v>
      </c>
      <c r="AA3009" s="18"/>
      <c r="AB3009" s="40" t="s">
        <v>3204</v>
      </c>
      <c r="AC3009" s="40"/>
      <c r="AD3009" s="40"/>
      <c r="AE3009" s="40"/>
      <c r="AF3009" s="40"/>
      <c r="AG3009" s="40"/>
      <c r="AH3009" s="40"/>
      <c r="AI3009" s="40" t="str">
        <f t="shared" si="396"/>
        <v>ok</v>
      </c>
      <c r="AJ3009"/>
      <c r="AK3009" t="str">
        <f>Tabela1[[#This Row],[Coluna1]]&amp;Tabela1[[#This Row],[PEDIDO]]</f>
        <v/>
      </c>
      <c r="AL3009"/>
      <c r="AM3009"/>
      <c r="AN3009"/>
      <c r="AO3009" t="str">
        <f t="shared" si="401"/>
        <v>/</v>
      </c>
      <c r="AP3009" t="str">
        <f>Tabela1[[#This Row],[TAG]]&amp;Tabela1[[#This Row],[PEDIDO]]&amp;Tabela1[[#This Row],[PRODUTO]]</f>
        <v/>
      </c>
      <c r="AQ3009" s="23" t="str">
        <f>Tabela1[[#This Row],[PRODUTO]]&amp;Tabela1[[#This Row],[TAG]]</f>
        <v/>
      </c>
      <c r="AR3009" s="183">
        <f>Tabela1[[#This Row],[PESO TOTAL]]*Tabela1[[#This Row],[MATÉRIA PRIMA]]</f>
        <v>0</v>
      </c>
      <c r="AS3009" s="28">
        <f>Tabela1[[#This Row],[PESO TOTAL]]*Tabela1[[#This Row],[PREPARAÇÃO ]]</f>
        <v>0</v>
      </c>
      <c r="AT3009" s="28">
        <f>Tabela1[[#This Row],[PESO TOTAL]]*Tabela1[[#This Row],[CALDEIRARIA]]</f>
        <v>0</v>
      </c>
      <c r="AU3009" s="28">
        <f>Tabela1[[#This Row],[PESO TOTAL]]*Tabela1[[#This Row],[SOLDA]]</f>
        <v>0</v>
      </c>
      <c r="AV3009" s="28">
        <f>Tabela1[[#This Row],[PESO TOTAL]]*Tabela1[[#This Row],[ACABAMENTO]]</f>
        <v>0</v>
      </c>
      <c r="AW3009" s="28">
        <f>Tabela1[[#This Row],[PESO TOTAL]]*Tabela1[[#This Row],[PRONTO ACABADO]]</f>
        <v>0</v>
      </c>
      <c r="AX3009" s="28">
        <f>Tabela1[[#This Row],[PESO TOTAL]]*Tabela1[[#This Row],[EXPEDIÇÃO ]]</f>
        <v>0</v>
      </c>
      <c r="AY3009" s="28" t="str">
        <f>Tabela1[[#This Row],[PEDIDO]]&amp;Tabela1[[#This Row],[PRODUTO]]</f>
        <v/>
      </c>
      <c r="AZ3009" s="44">
        <f>IF(AF3009="",0,IF(ISTEXT(AF3009),H3009*VALUE(SUBSTITUTE(AF3009,"%",""))/100,H3009*AF3009))-Tabela1[[#This Row],[PRONTO ACABADO2]]</f>
        <v>0</v>
      </c>
      <c r="BA3009" s="44">
        <f>IF(AG3009="",0,IF(ISTEXT(AG3009),H3009*VALUE(SUBSTITUTE(AG3009,"%",""))/100,H3009*AG3009))-Tabela1[[#This Row],[PESO EXPEDIDO2]]</f>
        <v>0</v>
      </c>
      <c r="BB3009" s="44">
        <f t="shared" si="402"/>
        <v>0</v>
      </c>
      <c r="BC3009" s="44">
        <f t="shared" si="403"/>
        <v>0</v>
      </c>
      <c r="BD3009" s="44"/>
    </row>
    <row r="3010" spans="1:56" ht="15.75" hidden="1" customHeight="1" x14ac:dyDescent="0.25">
      <c r="A3010" s="6"/>
      <c r="B3010" s="22"/>
      <c r="C3010" s="7"/>
      <c r="D3010" s="46"/>
      <c r="E3010" s="7"/>
      <c r="F3010" s="7"/>
      <c r="G3010" s="44"/>
      <c r="H3010" s="41">
        <f>Tabela1[[#This Row],[PESO UNI]]*Tabela1[[#This Row],[QTE]]</f>
        <v>0</v>
      </c>
      <c r="I3010" s="7"/>
      <c r="J3010" s="8"/>
      <c r="K3010" s="8"/>
      <c r="L3010" s="9"/>
      <c r="M3010" s="10"/>
      <c r="N3010" s="8"/>
      <c r="O3010" s="12"/>
      <c r="P3010" s="13"/>
      <c r="Q3010" s="14">
        <f>Tabela1[[#This Row],[QTDE/ Fabricação]]-Tabela1[[#This Row],[QTE]]</f>
        <v>0</v>
      </c>
      <c r="R3010" s="19">
        <f t="shared" si="398"/>
        <v>0</v>
      </c>
      <c r="S3010" s="19">
        <f t="shared" si="397"/>
        <v>0</v>
      </c>
      <c r="T3010" s="20">
        <f t="shared" si="399"/>
        <v>0</v>
      </c>
      <c r="U3010" s="17">
        <f>IFERROR(SUMIF('LISTA DE EMBARQUE'!B:B,MICRO!E:E,'LISTA DE EMBARQUE'!G:G),"")</f>
        <v>0</v>
      </c>
      <c r="V3010" s="12" t="str">
        <f>IFERROR(VLOOKUP(Tabela1[[#This Row],[COD.MDE]],'LISTA DE EMBARQUE'!B:L,11,0),"")</f>
        <v/>
      </c>
      <c r="W3010" s="13" t="str">
        <f>IFERROR(COUNTIF(#REF!,Tabela1[[#This Row],[Colunas5]]),"")</f>
        <v/>
      </c>
      <c r="X3010" s="14">
        <f>Tabela1[[#This Row],[QIANTIDADE EXPEDIDA]]*Tabela1[[#This Row],[PESO UNI]]</f>
        <v>0</v>
      </c>
      <c r="Y3010" s="14">
        <f t="shared" si="400"/>
        <v>0</v>
      </c>
      <c r="Z3010" s="21">
        <f>Tabela1[[#This Row],[PESO TOTAL]]-Tabela1[[#This Row],[Peso Expedido]]</f>
        <v>0</v>
      </c>
      <c r="AA3010" s="18"/>
      <c r="AB3010" s="40" t="s">
        <v>3204</v>
      </c>
      <c r="AC3010" s="40"/>
      <c r="AD3010" s="40"/>
      <c r="AE3010" s="40"/>
      <c r="AF3010" s="40"/>
      <c r="AG3010" s="40"/>
      <c r="AH3010" s="40"/>
      <c r="AI3010" s="40" t="str">
        <f t="shared" si="396"/>
        <v>ok</v>
      </c>
      <c r="AJ3010"/>
      <c r="AK3010" t="str">
        <f>Tabela1[[#This Row],[Coluna1]]&amp;Tabela1[[#This Row],[PEDIDO]]</f>
        <v/>
      </c>
      <c r="AL3010"/>
      <c r="AM3010"/>
      <c r="AN3010"/>
      <c r="AO3010" t="str">
        <f t="shared" si="401"/>
        <v>/</v>
      </c>
      <c r="AP3010" t="str">
        <f>Tabela1[[#This Row],[TAG]]&amp;Tabela1[[#This Row],[PEDIDO]]&amp;Tabela1[[#This Row],[PRODUTO]]</f>
        <v/>
      </c>
      <c r="AQ3010" s="23" t="str">
        <f>Tabela1[[#This Row],[PRODUTO]]&amp;Tabela1[[#This Row],[TAG]]</f>
        <v/>
      </c>
      <c r="AR3010" s="183">
        <f>Tabela1[[#This Row],[PESO TOTAL]]*Tabela1[[#This Row],[MATÉRIA PRIMA]]</f>
        <v>0</v>
      </c>
      <c r="AS3010" s="28">
        <f>Tabela1[[#This Row],[PESO TOTAL]]*Tabela1[[#This Row],[PREPARAÇÃO ]]</f>
        <v>0</v>
      </c>
      <c r="AT3010" s="28">
        <f>Tabela1[[#This Row],[PESO TOTAL]]*Tabela1[[#This Row],[CALDEIRARIA]]</f>
        <v>0</v>
      </c>
      <c r="AU3010" s="28">
        <f>Tabela1[[#This Row],[PESO TOTAL]]*Tabela1[[#This Row],[SOLDA]]</f>
        <v>0</v>
      </c>
      <c r="AV3010" s="28">
        <f>Tabela1[[#This Row],[PESO TOTAL]]*Tabela1[[#This Row],[ACABAMENTO]]</f>
        <v>0</v>
      </c>
      <c r="AW3010" s="28">
        <f>Tabela1[[#This Row],[PESO TOTAL]]*Tabela1[[#This Row],[PRONTO ACABADO]]</f>
        <v>0</v>
      </c>
      <c r="AX3010" s="28">
        <f>Tabela1[[#This Row],[PESO TOTAL]]*Tabela1[[#This Row],[EXPEDIÇÃO ]]</f>
        <v>0</v>
      </c>
      <c r="AY3010" s="28" t="str">
        <f>Tabela1[[#This Row],[PEDIDO]]&amp;Tabela1[[#This Row],[PRODUTO]]</f>
        <v/>
      </c>
      <c r="AZ3010" s="44">
        <f>IF(AF3010="",0,IF(ISTEXT(AF3010),H3010*VALUE(SUBSTITUTE(AF3010,"%",""))/100,H3010*AF3010))-Tabela1[[#This Row],[PRONTO ACABADO2]]</f>
        <v>0</v>
      </c>
      <c r="BA3010" s="44">
        <f>IF(AG3010="",0,IF(ISTEXT(AG3010),H3010*VALUE(SUBSTITUTE(AG3010,"%",""))/100,H3010*AG3010))-Tabela1[[#This Row],[PESO EXPEDIDO2]]</f>
        <v>0</v>
      </c>
      <c r="BB3010" s="44">
        <f t="shared" si="402"/>
        <v>0</v>
      </c>
      <c r="BC3010" s="44">
        <f t="shared" si="403"/>
        <v>0</v>
      </c>
      <c r="BD3010" s="44"/>
    </row>
    <row r="3011" spans="1:56" ht="15.75" hidden="1" customHeight="1" x14ac:dyDescent="0.25">
      <c r="A3011" s="6"/>
      <c r="B3011" s="22"/>
      <c r="C3011" s="7"/>
      <c r="D3011" s="46"/>
      <c r="E3011" s="7"/>
      <c r="F3011" s="7"/>
      <c r="G3011" s="44"/>
      <c r="H3011" s="41">
        <f>Tabela1[[#This Row],[PESO UNI]]*Tabela1[[#This Row],[QTE]]</f>
        <v>0</v>
      </c>
      <c r="I3011" s="7"/>
      <c r="J3011" s="8"/>
      <c r="K3011" s="8"/>
      <c r="L3011" s="9"/>
      <c r="M3011" s="10"/>
      <c r="N3011" s="8"/>
      <c r="O3011" s="12"/>
      <c r="P3011" s="13"/>
      <c r="Q3011" s="14">
        <f>Tabela1[[#This Row],[QTDE/ Fabricação]]-Tabela1[[#This Row],[QTE]]</f>
        <v>0</v>
      </c>
      <c r="R3011" s="19">
        <f t="shared" si="398"/>
        <v>0</v>
      </c>
      <c r="S3011" s="19">
        <f t="shared" si="397"/>
        <v>0</v>
      </c>
      <c r="T3011" s="20">
        <f t="shared" si="399"/>
        <v>0</v>
      </c>
      <c r="U3011" s="17">
        <f>IFERROR(SUMIF('LISTA DE EMBARQUE'!B:B,MICRO!E:E,'LISTA DE EMBARQUE'!G:G),"")</f>
        <v>0</v>
      </c>
      <c r="V3011" s="12" t="str">
        <f>IFERROR(VLOOKUP(Tabela1[[#This Row],[COD.MDE]],'LISTA DE EMBARQUE'!B:L,11,0),"")</f>
        <v/>
      </c>
      <c r="W3011" s="13" t="str">
        <f>IFERROR(COUNTIF(#REF!,Tabela1[[#This Row],[Colunas5]]),"")</f>
        <v/>
      </c>
      <c r="X3011" s="14">
        <f>Tabela1[[#This Row],[QIANTIDADE EXPEDIDA]]*Tabela1[[#This Row],[PESO UNI]]</f>
        <v>0</v>
      </c>
      <c r="Y3011" s="14">
        <f t="shared" si="400"/>
        <v>0</v>
      </c>
      <c r="Z3011" s="21">
        <f>Tabela1[[#This Row],[PESO TOTAL]]-Tabela1[[#This Row],[Peso Expedido]]</f>
        <v>0</v>
      </c>
      <c r="AA3011" s="18"/>
      <c r="AB3011" s="40"/>
      <c r="AC3011" s="40"/>
      <c r="AD3011" s="40"/>
      <c r="AE3011" s="40"/>
      <c r="AF3011" s="40"/>
      <c r="AG3011" s="40"/>
      <c r="AH3011" s="40"/>
      <c r="AI3011" s="40" t="str">
        <f t="shared" si="396"/>
        <v>ok</v>
      </c>
      <c r="AJ3011"/>
      <c r="AK3011" t="str">
        <f>Tabela1[[#This Row],[Coluna1]]&amp;Tabela1[[#This Row],[PEDIDO]]</f>
        <v/>
      </c>
      <c r="AL3011"/>
      <c r="AM3011"/>
      <c r="AN3011"/>
      <c r="AO3011" t="str">
        <f t="shared" si="401"/>
        <v>/</v>
      </c>
      <c r="AP3011" t="str">
        <f>Tabela1[[#This Row],[TAG]]&amp;Tabela1[[#This Row],[PEDIDO]]&amp;Tabela1[[#This Row],[PRODUTO]]</f>
        <v/>
      </c>
      <c r="AQ3011" s="23" t="str">
        <f>Tabela1[[#This Row],[PRODUTO]]&amp;Tabela1[[#This Row],[TAG]]</f>
        <v/>
      </c>
      <c r="AR3011" s="183">
        <f>Tabela1[[#This Row],[PESO TOTAL]]*Tabela1[[#This Row],[MATÉRIA PRIMA]]</f>
        <v>0</v>
      </c>
      <c r="AS3011" s="28">
        <f>Tabela1[[#This Row],[PESO TOTAL]]*Tabela1[[#This Row],[PREPARAÇÃO ]]</f>
        <v>0</v>
      </c>
      <c r="AT3011" s="28">
        <f>Tabela1[[#This Row],[PESO TOTAL]]*Tabela1[[#This Row],[CALDEIRARIA]]</f>
        <v>0</v>
      </c>
      <c r="AU3011" s="28">
        <f>Tabela1[[#This Row],[PESO TOTAL]]*Tabela1[[#This Row],[SOLDA]]</f>
        <v>0</v>
      </c>
      <c r="AV3011" s="28">
        <f>Tabela1[[#This Row],[PESO TOTAL]]*Tabela1[[#This Row],[ACABAMENTO]]</f>
        <v>0</v>
      </c>
      <c r="AW3011" s="28">
        <f>Tabela1[[#This Row],[PESO TOTAL]]*Tabela1[[#This Row],[PRONTO ACABADO]]</f>
        <v>0</v>
      </c>
      <c r="AX3011" s="28">
        <f>Tabela1[[#This Row],[PESO TOTAL]]*Tabela1[[#This Row],[EXPEDIÇÃO ]]</f>
        <v>0</v>
      </c>
      <c r="AY3011" s="28" t="str">
        <f>Tabela1[[#This Row],[PEDIDO]]&amp;Tabela1[[#This Row],[PRODUTO]]</f>
        <v/>
      </c>
      <c r="AZ3011" s="44">
        <f>IF(AF3011="",0,IF(ISTEXT(AF3011),H3011*VALUE(SUBSTITUTE(AF3011,"%",""))/100,H3011*AF3011))-Tabela1[[#This Row],[PRONTO ACABADO2]]</f>
        <v>0</v>
      </c>
      <c r="BA3011" s="44">
        <f>IF(AG3011="",0,IF(ISTEXT(AG3011),H3011*VALUE(SUBSTITUTE(AG3011,"%",""))/100,H3011*AG3011))-Tabela1[[#This Row],[PESO EXPEDIDO2]]</f>
        <v>0</v>
      </c>
      <c r="BB3011" s="44">
        <f t="shared" si="402"/>
        <v>0</v>
      </c>
      <c r="BC3011" s="44">
        <f t="shared" si="403"/>
        <v>0</v>
      </c>
      <c r="BD3011" s="44"/>
    </row>
    <row r="3012" spans="1:56" ht="15.75" hidden="1" customHeight="1" x14ac:dyDescent="0.25">
      <c r="A3012" s="6"/>
      <c r="B3012" s="22"/>
      <c r="C3012" s="7"/>
      <c r="D3012" s="46"/>
      <c r="E3012" s="7"/>
      <c r="F3012" s="7"/>
      <c r="G3012" s="44"/>
      <c r="H3012" s="41">
        <f>Tabela1[[#This Row],[PESO UNI]]*Tabela1[[#This Row],[QTE]]</f>
        <v>0</v>
      </c>
      <c r="I3012" s="7"/>
      <c r="J3012" s="8"/>
      <c r="K3012" s="8"/>
      <c r="L3012" s="9"/>
      <c r="M3012" s="10"/>
      <c r="N3012" s="8"/>
      <c r="O3012" s="12"/>
      <c r="P3012" s="13"/>
      <c r="Q3012" s="14">
        <f>Tabela1[[#This Row],[QTDE/ Fabricação]]-Tabela1[[#This Row],[QTE]]</f>
        <v>0</v>
      </c>
      <c r="R3012" s="19">
        <f t="shared" si="398"/>
        <v>0</v>
      </c>
      <c r="S3012" s="19">
        <f t="shared" si="397"/>
        <v>0</v>
      </c>
      <c r="T3012" s="20">
        <f t="shared" si="399"/>
        <v>0</v>
      </c>
      <c r="U3012" s="17">
        <f>IFERROR(SUMIF('LISTA DE EMBARQUE'!B:B,MICRO!E:E,'LISTA DE EMBARQUE'!G:G),"")</f>
        <v>0</v>
      </c>
      <c r="V3012" s="12" t="str">
        <f>IFERROR(VLOOKUP(Tabela1[[#This Row],[COD.MDE]],'LISTA DE EMBARQUE'!B:L,11,0),"")</f>
        <v/>
      </c>
      <c r="W3012" s="13" t="str">
        <f>IFERROR(COUNTIF(#REF!,Tabela1[[#This Row],[Colunas5]]),"")</f>
        <v/>
      </c>
      <c r="X3012" s="14">
        <f>Tabela1[[#This Row],[QIANTIDADE EXPEDIDA]]*Tabela1[[#This Row],[PESO UNI]]</f>
        <v>0</v>
      </c>
      <c r="Y3012" s="14">
        <f t="shared" si="400"/>
        <v>0</v>
      </c>
      <c r="Z3012" s="21">
        <f>Tabela1[[#This Row],[PESO TOTAL]]-Tabela1[[#This Row],[Peso Expedido]]</f>
        <v>0</v>
      </c>
      <c r="AA3012" s="18"/>
      <c r="AB3012" s="40"/>
      <c r="AC3012" s="40"/>
      <c r="AD3012" s="40"/>
      <c r="AE3012" s="40"/>
      <c r="AF3012" s="40"/>
      <c r="AG3012" s="40"/>
      <c r="AH3012" s="40"/>
      <c r="AI3012" s="40" t="str">
        <f t="shared" si="396"/>
        <v>ok</v>
      </c>
      <c r="AJ3012"/>
      <c r="AK3012" t="str">
        <f>Tabela1[[#This Row],[Coluna1]]&amp;Tabela1[[#This Row],[PEDIDO]]</f>
        <v/>
      </c>
      <c r="AL3012"/>
      <c r="AM3012"/>
      <c r="AN3012"/>
      <c r="AO3012" t="str">
        <f t="shared" si="401"/>
        <v>/</v>
      </c>
      <c r="AP3012" t="str">
        <f>Tabela1[[#This Row],[TAG]]&amp;Tabela1[[#This Row],[PEDIDO]]&amp;Tabela1[[#This Row],[PRODUTO]]</f>
        <v/>
      </c>
      <c r="AQ3012" s="23" t="str">
        <f>Tabela1[[#This Row],[PRODUTO]]&amp;Tabela1[[#This Row],[TAG]]</f>
        <v/>
      </c>
      <c r="AR3012" s="183">
        <f>Tabela1[[#This Row],[PESO TOTAL]]*Tabela1[[#This Row],[MATÉRIA PRIMA]]</f>
        <v>0</v>
      </c>
      <c r="AS3012" s="28">
        <f>Tabela1[[#This Row],[PESO TOTAL]]*Tabela1[[#This Row],[PREPARAÇÃO ]]</f>
        <v>0</v>
      </c>
      <c r="AT3012" s="28">
        <f>Tabela1[[#This Row],[PESO TOTAL]]*Tabela1[[#This Row],[CALDEIRARIA]]</f>
        <v>0</v>
      </c>
      <c r="AU3012" s="28">
        <f>Tabela1[[#This Row],[PESO TOTAL]]*Tabela1[[#This Row],[SOLDA]]</f>
        <v>0</v>
      </c>
      <c r="AV3012" s="28">
        <f>Tabela1[[#This Row],[PESO TOTAL]]*Tabela1[[#This Row],[ACABAMENTO]]</f>
        <v>0</v>
      </c>
      <c r="AW3012" s="28">
        <f>Tabela1[[#This Row],[PESO TOTAL]]*Tabela1[[#This Row],[PRONTO ACABADO]]</f>
        <v>0</v>
      </c>
      <c r="AX3012" s="28">
        <f>Tabela1[[#This Row],[PESO TOTAL]]*Tabela1[[#This Row],[EXPEDIÇÃO ]]</f>
        <v>0</v>
      </c>
      <c r="AY3012" s="28" t="str">
        <f>Tabela1[[#This Row],[PEDIDO]]&amp;Tabela1[[#This Row],[PRODUTO]]</f>
        <v/>
      </c>
      <c r="AZ3012" s="44">
        <f>IF(AF3012="",0,IF(ISTEXT(AF3012),H3012*VALUE(SUBSTITUTE(AF3012,"%",""))/100,H3012*AF3012))-Tabela1[[#This Row],[PRONTO ACABADO2]]</f>
        <v>0</v>
      </c>
      <c r="BA3012" s="44">
        <f>IF(AG3012="",0,IF(ISTEXT(AG3012),H3012*VALUE(SUBSTITUTE(AG3012,"%",""))/100,H3012*AG3012))-Tabela1[[#This Row],[PESO EXPEDIDO2]]</f>
        <v>0</v>
      </c>
      <c r="BB3012" s="44">
        <f t="shared" si="402"/>
        <v>0</v>
      </c>
      <c r="BC3012" s="44">
        <f t="shared" si="403"/>
        <v>0</v>
      </c>
      <c r="BD3012" s="44"/>
    </row>
    <row r="3013" spans="1:56" ht="15.75" hidden="1" customHeight="1" x14ac:dyDescent="0.25">
      <c r="A3013" s="6"/>
      <c r="B3013" s="22"/>
      <c r="C3013" s="7"/>
      <c r="D3013" s="46"/>
      <c r="E3013" s="7"/>
      <c r="F3013" s="7"/>
      <c r="G3013" s="44"/>
      <c r="H3013" s="41">
        <f>Tabela1[[#This Row],[PESO UNI]]*Tabela1[[#This Row],[QTE]]</f>
        <v>0</v>
      </c>
      <c r="I3013" s="7"/>
      <c r="J3013" s="8"/>
      <c r="K3013" s="8"/>
      <c r="L3013" s="9"/>
      <c r="M3013" s="10"/>
      <c r="N3013" s="8"/>
      <c r="O3013" s="12"/>
      <c r="P3013" s="13"/>
      <c r="Q3013" s="14">
        <f>Tabela1[[#This Row],[QTDE/ Fabricação]]-Tabela1[[#This Row],[QTE]]</f>
        <v>0</v>
      </c>
      <c r="R3013" s="19">
        <f t="shared" si="398"/>
        <v>0</v>
      </c>
      <c r="S3013" s="19">
        <f t="shared" si="397"/>
        <v>0</v>
      </c>
      <c r="T3013" s="20">
        <f t="shared" si="399"/>
        <v>0</v>
      </c>
      <c r="U3013" s="17">
        <f>IFERROR(SUMIF('LISTA DE EMBARQUE'!B:B,MICRO!E:E,'LISTA DE EMBARQUE'!G:G),"")</f>
        <v>0</v>
      </c>
      <c r="V3013" s="12" t="str">
        <f>IFERROR(VLOOKUP(Tabela1[[#This Row],[COD.MDE]],'LISTA DE EMBARQUE'!B:L,11,0),"")</f>
        <v/>
      </c>
      <c r="W3013" s="13" t="str">
        <f>IFERROR(COUNTIF(#REF!,Tabela1[[#This Row],[Colunas5]]),"")</f>
        <v/>
      </c>
      <c r="X3013" s="14">
        <f>Tabela1[[#This Row],[QIANTIDADE EXPEDIDA]]*Tabela1[[#This Row],[PESO UNI]]</f>
        <v>0</v>
      </c>
      <c r="Y3013" s="14">
        <f t="shared" si="400"/>
        <v>0</v>
      </c>
      <c r="Z3013" s="21">
        <f>Tabela1[[#This Row],[PESO TOTAL]]-Tabela1[[#This Row],[Peso Expedido]]</f>
        <v>0</v>
      </c>
      <c r="AA3013" s="18"/>
      <c r="AB3013" s="40"/>
      <c r="AC3013" s="40"/>
      <c r="AD3013" s="40"/>
      <c r="AE3013" s="40"/>
      <c r="AF3013" s="40"/>
      <c r="AG3013" s="40"/>
      <c r="AH3013" s="40"/>
      <c r="AI3013" s="40" t="str">
        <f t="shared" si="396"/>
        <v>ok</v>
      </c>
      <c r="AJ3013"/>
      <c r="AK3013" t="str">
        <f>Tabela1[[#This Row],[Coluna1]]&amp;Tabela1[[#This Row],[PEDIDO]]</f>
        <v/>
      </c>
      <c r="AL3013"/>
      <c r="AM3013"/>
      <c r="AN3013"/>
      <c r="AO3013" t="str">
        <f t="shared" si="401"/>
        <v>/</v>
      </c>
      <c r="AP3013" t="str">
        <f>Tabela1[[#This Row],[TAG]]&amp;Tabela1[[#This Row],[PEDIDO]]&amp;Tabela1[[#This Row],[PRODUTO]]</f>
        <v/>
      </c>
      <c r="AQ3013" s="23" t="str">
        <f>Tabela1[[#This Row],[PRODUTO]]&amp;Tabela1[[#This Row],[TAG]]</f>
        <v/>
      </c>
      <c r="AR3013" s="183">
        <f>Tabela1[[#This Row],[PESO TOTAL]]*Tabela1[[#This Row],[MATÉRIA PRIMA]]</f>
        <v>0</v>
      </c>
      <c r="AS3013" s="28">
        <f>Tabela1[[#This Row],[PESO TOTAL]]*Tabela1[[#This Row],[PREPARAÇÃO ]]</f>
        <v>0</v>
      </c>
      <c r="AT3013" s="28">
        <f>Tabela1[[#This Row],[PESO TOTAL]]*Tabela1[[#This Row],[CALDEIRARIA]]</f>
        <v>0</v>
      </c>
      <c r="AU3013" s="28">
        <f>Tabela1[[#This Row],[PESO TOTAL]]*Tabela1[[#This Row],[SOLDA]]</f>
        <v>0</v>
      </c>
      <c r="AV3013" s="28">
        <f>Tabela1[[#This Row],[PESO TOTAL]]*Tabela1[[#This Row],[ACABAMENTO]]</f>
        <v>0</v>
      </c>
      <c r="AW3013" s="28">
        <f>Tabela1[[#This Row],[PESO TOTAL]]*Tabela1[[#This Row],[PRONTO ACABADO]]</f>
        <v>0</v>
      </c>
      <c r="AX3013" s="28">
        <f>Tabela1[[#This Row],[PESO TOTAL]]*Tabela1[[#This Row],[EXPEDIÇÃO ]]</f>
        <v>0</v>
      </c>
      <c r="AY3013" s="28" t="str">
        <f>Tabela1[[#This Row],[PEDIDO]]&amp;Tabela1[[#This Row],[PRODUTO]]</f>
        <v/>
      </c>
      <c r="AZ3013" s="44">
        <f>IF(AF3013="",0,IF(ISTEXT(AF3013),H3013*VALUE(SUBSTITUTE(AF3013,"%",""))/100,H3013*AF3013))-Tabela1[[#This Row],[PRONTO ACABADO2]]</f>
        <v>0</v>
      </c>
      <c r="BA3013" s="44">
        <f>IF(AG3013="",0,IF(ISTEXT(AG3013),H3013*VALUE(SUBSTITUTE(AG3013,"%",""))/100,H3013*AG3013))-Tabela1[[#This Row],[PESO EXPEDIDO2]]</f>
        <v>0</v>
      </c>
      <c r="BB3013" s="44">
        <f t="shared" si="402"/>
        <v>0</v>
      </c>
      <c r="BC3013" s="44">
        <f t="shared" si="403"/>
        <v>0</v>
      </c>
      <c r="BD3013" s="44"/>
    </row>
    <row r="3014" spans="1:56" ht="15.75" hidden="1" customHeight="1" x14ac:dyDescent="0.25">
      <c r="A3014" s="6"/>
      <c r="B3014" s="22"/>
      <c r="C3014" s="7"/>
      <c r="D3014" s="46"/>
      <c r="E3014" s="7"/>
      <c r="F3014" s="7"/>
      <c r="G3014" s="44"/>
      <c r="H3014" s="41">
        <f>Tabela1[[#This Row],[PESO UNI]]*Tabela1[[#This Row],[QTE]]</f>
        <v>0</v>
      </c>
      <c r="I3014" s="7"/>
      <c r="J3014" s="8"/>
      <c r="K3014" s="8"/>
      <c r="L3014" s="9"/>
      <c r="M3014" s="10"/>
      <c r="N3014" s="8"/>
      <c r="O3014" s="12"/>
      <c r="P3014" s="13"/>
      <c r="Q3014" s="14">
        <f>Tabela1[[#This Row],[QTDE/ Fabricação]]-Tabela1[[#This Row],[QTE]]</f>
        <v>0</v>
      </c>
      <c r="R3014" s="19">
        <f t="shared" si="398"/>
        <v>0</v>
      </c>
      <c r="S3014" s="19">
        <f t="shared" si="397"/>
        <v>0</v>
      </c>
      <c r="T3014" s="20">
        <f t="shared" si="399"/>
        <v>0</v>
      </c>
      <c r="U3014" s="17">
        <f>IFERROR(SUMIF('LISTA DE EMBARQUE'!B:B,MICRO!E:E,'LISTA DE EMBARQUE'!G:G),"")</f>
        <v>0</v>
      </c>
      <c r="V3014" s="12" t="str">
        <f>IFERROR(VLOOKUP(Tabela1[[#This Row],[COD.MDE]],'LISTA DE EMBARQUE'!B:L,11,0),"")</f>
        <v/>
      </c>
      <c r="W3014" s="13" t="str">
        <f>IFERROR(COUNTIF(#REF!,Tabela1[[#This Row],[Colunas5]]),"")</f>
        <v/>
      </c>
      <c r="X3014" s="14">
        <f>Tabela1[[#This Row],[QIANTIDADE EXPEDIDA]]*Tabela1[[#This Row],[PESO UNI]]</f>
        <v>0</v>
      </c>
      <c r="Y3014" s="14">
        <f t="shared" si="400"/>
        <v>0</v>
      </c>
      <c r="Z3014" s="21">
        <f>Tabela1[[#This Row],[PESO TOTAL]]-Tabela1[[#This Row],[Peso Expedido]]</f>
        <v>0</v>
      </c>
      <c r="AA3014" s="18"/>
      <c r="AB3014" s="40"/>
      <c r="AC3014" s="40"/>
      <c r="AD3014" s="40"/>
      <c r="AE3014" s="40"/>
      <c r="AF3014" s="40"/>
      <c r="AG3014" s="40"/>
      <c r="AH3014" s="40"/>
      <c r="AI3014" s="40" t="str">
        <f t="shared" si="396"/>
        <v>ok</v>
      </c>
      <c r="AJ3014"/>
      <c r="AK3014" t="str">
        <f>Tabela1[[#This Row],[Coluna1]]&amp;Tabela1[[#This Row],[PEDIDO]]</f>
        <v/>
      </c>
      <c r="AL3014"/>
      <c r="AM3014"/>
      <c r="AN3014"/>
      <c r="AO3014" t="str">
        <f t="shared" si="401"/>
        <v>/</v>
      </c>
      <c r="AP3014" t="str">
        <f>Tabela1[[#This Row],[TAG]]&amp;Tabela1[[#This Row],[PEDIDO]]&amp;Tabela1[[#This Row],[PRODUTO]]</f>
        <v/>
      </c>
      <c r="AQ3014" s="23" t="str">
        <f>Tabela1[[#This Row],[PRODUTO]]&amp;Tabela1[[#This Row],[TAG]]</f>
        <v/>
      </c>
      <c r="AR3014" s="183">
        <f>Tabela1[[#This Row],[PESO TOTAL]]*Tabela1[[#This Row],[MATÉRIA PRIMA]]</f>
        <v>0</v>
      </c>
      <c r="AS3014" s="28">
        <f>Tabela1[[#This Row],[PESO TOTAL]]*Tabela1[[#This Row],[PREPARAÇÃO ]]</f>
        <v>0</v>
      </c>
      <c r="AT3014" s="28">
        <f>Tabela1[[#This Row],[PESO TOTAL]]*Tabela1[[#This Row],[CALDEIRARIA]]</f>
        <v>0</v>
      </c>
      <c r="AU3014" s="28">
        <f>Tabela1[[#This Row],[PESO TOTAL]]*Tabela1[[#This Row],[SOLDA]]</f>
        <v>0</v>
      </c>
      <c r="AV3014" s="28">
        <f>Tabela1[[#This Row],[PESO TOTAL]]*Tabela1[[#This Row],[ACABAMENTO]]</f>
        <v>0</v>
      </c>
      <c r="AW3014" s="28">
        <f>Tabela1[[#This Row],[PESO TOTAL]]*Tabela1[[#This Row],[PRONTO ACABADO]]</f>
        <v>0</v>
      </c>
      <c r="AX3014" s="28">
        <f>Tabela1[[#This Row],[PESO TOTAL]]*Tabela1[[#This Row],[EXPEDIÇÃO ]]</f>
        <v>0</v>
      </c>
      <c r="AY3014" s="28" t="str">
        <f>Tabela1[[#This Row],[PEDIDO]]&amp;Tabela1[[#This Row],[PRODUTO]]</f>
        <v/>
      </c>
      <c r="AZ3014" s="44">
        <f>IF(AF3014="",0,IF(ISTEXT(AF3014),H3014*VALUE(SUBSTITUTE(AF3014,"%",""))/100,H3014*AF3014))-Tabela1[[#This Row],[PRONTO ACABADO2]]</f>
        <v>0</v>
      </c>
      <c r="BA3014" s="44">
        <f>IF(AG3014="",0,IF(ISTEXT(AG3014),H3014*VALUE(SUBSTITUTE(AG3014,"%",""))/100,H3014*AG3014))-Tabela1[[#This Row],[PESO EXPEDIDO2]]</f>
        <v>0</v>
      </c>
      <c r="BB3014" s="44">
        <f t="shared" si="402"/>
        <v>0</v>
      </c>
      <c r="BC3014" s="44">
        <f t="shared" si="403"/>
        <v>0</v>
      </c>
      <c r="BD3014" s="44"/>
    </row>
    <row r="3015" spans="1:56" ht="15.75" hidden="1" customHeight="1" x14ac:dyDescent="0.25">
      <c r="A3015" s="6"/>
      <c r="B3015" s="22"/>
      <c r="C3015" s="7"/>
      <c r="D3015" s="46"/>
      <c r="E3015" s="7"/>
      <c r="F3015" s="7"/>
      <c r="G3015" s="44"/>
      <c r="H3015" s="41">
        <f>Tabela1[[#This Row],[PESO UNI]]*Tabela1[[#This Row],[QTE]]</f>
        <v>0</v>
      </c>
      <c r="I3015" s="7"/>
      <c r="J3015" s="8"/>
      <c r="K3015" s="8"/>
      <c r="L3015" s="9"/>
      <c r="M3015" s="10"/>
      <c r="N3015" s="8"/>
      <c r="O3015" s="12"/>
      <c r="P3015" s="13"/>
      <c r="Q3015" s="14">
        <f>Tabela1[[#This Row],[QTDE/ Fabricação]]-Tabela1[[#This Row],[QTE]]</f>
        <v>0</v>
      </c>
      <c r="R3015" s="19">
        <f t="shared" si="398"/>
        <v>0</v>
      </c>
      <c r="S3015" s="19">
        <f t="shared" si="397"/>
        <v>0</v>
      </c>
      <c r="T3015" s="20">
        <f t="shared" si="399"/>
        <v>0</v>
      </c>
      <c r="U3015" s="17">
        <f>IFERROR(SUMIF('LISTA DE EMBARQUE'!B:B,MICRO!E:E,'LISTA DE EMBARQUE'!G:G),"")</f>
        <v>0</v>
      </c>
      <c r="V3015" s="12" t="str">
        <f>IFERROR(VLOOKUP(Tabela1[[#This Row],[COD.MDE]],'LISTA DE EMBARQUE'!B:L,11,0),"")</f>
        <v/>
      </c>
      <c r="W3015" s="13" t="str">
        <f>IFERROR(COUNTIF(#REF!,Tabela1[[#This Row],[Colunas5]]),"")</f>
        <v/>
      </c>
      <c r="X3015" s="14">
        <f>Tabela1[[#This Row],[QIANTIDADE EXPEDIDA]]*Tabela1[[#This Row],[PESO UNI]]</f>
        <v>0</v>
      </c>
      <c r="Y3015" s="14">
        <f t="shared" si="400"/>
        <v>0</v>
      </c>
      <c r="Z3015" s="21">
        <f>Tabela1[[#This Row],[PESO TOTAL]]-Tabela1[[#This Row],[Peso Expedido]]</f>
        <v>0</v>
      </c>
      <c r="AA3015" s="18"/>
      <c r="AB3015" s="40"/>
      <c r="AC3015" s="40"/>
      <c r="AD3015" s="40"/>
      <c r="AE3015" s="40"/>
      <c r="AF3015" s="40"/>
      <c r="AG3015" s="40"/>
      <c r="AH3015" s="40"/>
      <c r="AI3015" s="40" t="str">
        <f t="shared" si="396"/>
        <v>ok</v>
      </c>
      <c r="AJ3015"/>
      <c r="AK3015" t="str">
        <f>Tabela1[[#This Row],[Coluna1]]&amp;Tabela1[[#This Row],[PEDIDO]]</f>
        <v/>
      </c>
      <c r="AL3015"/>
      <c r="AM3015"/>
      <c r="AN3015"/>
      <c r="AO3015" t="str">
        <f t="shared" si="401"/>
        <v>/</v>
      </c>
      <c r="AP3015" t="str">
        <f>Tabela1[[#This Row],[TAG]]&amp;Tabela1[[#This Row],[PEDIDO]]&amp;Tabela1[[#This Row],[PRODUTO]]</f>
        <v/>
      </c>
      <c r="AQ3015" s="23" t="str">
        <f>Tabela1[[#This Row],[PRODUTO]]&amp;Tabela1[[#This Row],[TAG]]</f>
        <v/>
      </c>
      <c r="AR3015" s="183">
        <f>Tabela1[[#This Row],[PESO TOTAL]]*Tabela1[[#This Row],[MATÉRIA PRIMA]]</f>
        <v>0</v>
      </c>
      <c r="AS3015" s="28">
        <f>Tabela1[[#This Row],[PESO TOTAL]]*Tabela1[[#This Row],[PREPARAÇÃO ]]</f>
        <v>0</v>
      </c>
      <c r="AT3015" s="28">
        <f>Tabela1[[#This Row],[PESO TOTAL]]*Tabela1[[#This Row],[CALDEIRARIA]]</f>
        <v>0</v>
      </c>
      <c r="AU3015" s="28">
        <f>Tabela1[[#This Row],[PESO TOTAL]]*Tabela1[[#This Row],[SOLDA]]</f>
        <v>0</v>
      </c>
      <c r="AV3015" s="28">
        <f>Tabela1[[#This Row],[PESO TOTAL]]*Tabela1[[#This Row],[ACABAMENTO]]</f>
        <v>0</v>
      </c>
      <c r="AW3015" s="28">
        <f>Tabela1[[#This Row],[PESO TOTAL]]*Tabela1[[#This Row],[PRONTO ACABADO]]</f>
        <v>0</v>
      </c>
      <c r="AX3015" s="28">
        <f>Tabela1[[#This Row],[PESO TOTAL]]*Tabela1[[#This Row],[EXPEDIÇÃO ]]</f>
        <v>0</v>
      </c>
      <c r="AY3015" s="28" t="str">
        <f>Tabela1[[#This Row],[PEDIDO]]&amp;Tabela1[[#This Row],[PRODUTO]]</f>
        <v/>
      </c>
      <c r="AZ3015" s="44">
        <f>IF(AF3015="",0,IF(ISTEXT(AF3015),H3015*VALUE(SUBSTITUTE(AF3015,"%",""))/100,H3015*AF3015))-Tabela1[[#This Row],[PRONTO ACABADO2]]</f>
        <v>0</v>
      </c>
      <c r="BA3015" s="44">
        <f>IF(AG3015="",0,IF(ISTEXT(AG3015),H3015*VALUE(SUBSTITUTE(AG3015,"%",""))/100,H3015*AG3015))-Tabela1[[#This Row],[PESO EXPEDIDO2]]</f>
        <v>0</v>
      </c>
      <c r="BB3015" s="44">
        <f t="shared" si="402"/>
        <v>0</v>
      </c>
      <c r="BC3015" s="44">
        <f t="shared" si="403"/>
        <v>0</v>
      </c>
      <c r="BD3015" s="44"/>
    </row>
    <row r="3016" spans="1:56" ht="15.75" hidden="1" customHeight="1" x14ac:dyDescent="0.25">
      <c r="A3016" s="6"/>
      <c r="B3016" s="22"/>
      <c r="C3016" s="7"/>
      <c r="D3016" s="46"/>
      <c r="E3016" s="7"/>
      <c r="F3016" s="7"/>
      <c r="G3016" s="44"/>
      <c r="H3016" s="41">
        <f>Tabela1[[#This Row],[PESO UNI]]*Tabela1[[#This Row],[QTE]]</f>
        <v>0</v>
      </c>
      <c r="I3016" s="7"/>
      <c r="J3016" s="8"/>
      <c r="K3016" s="8"/>
      <c r="L3016" s="9"/>
      <c r="M3016" s="10"/>
      <c r="N3016" s="8"/>
      <c r="O3016" s="12"/>
      <c r="P3016" s="13"/>
      <c r="Q3016" s="14">
        <f>Tabela1[[#This Row],[QTDE/ Fabricação]]-Tabela1[[#This Row],[QTE]]</f>
        <v>0</v>
      </c>
      <c r="R3016" s="19">
        <f t="shared" si="398"/>
        <v>0</v>
      </c>
      <c r="S3016" s="19">
        <f t="shared" si="397"/>
        <v>0</v>
      </c>
      <c r="T3016" s="20">
        <f t="shared" si="399"/>
        <v>0</v>
      </c>
      <c r="U3016" s="17">
        <f>IFERROR(SUMIF('LISTA DE EMBARQUE'!B:B,MICRO!E:E,'LISTA DE EMBARQUE'!G:G),"")</f>
        <v>0</v>
      </c>
      <c r="V3016" s="12" t="str">
        <f>IFERROR(VLOOKUP(Tabela1[[#This Row],[COD.MDE]],'LISTA DE EMBARQUE'!B:L,11,0),"")</f>
        <v/>
      </c>
      <c r="W3016" s="13" t="str">
        <f>IFERROR(COUNTIF(#REF!,Tabela1[[#This Row],[Colunas5]]),"")</f>
        <v/>
      </c>
      <c r="X3016" s="14">
        <f>Tabela1[[#This Row],[QIANTIDADE EXPEDIDA]]*Tabela1[[#This Row],[PESO UNI]]</f>
        <v>0</v>
      </c>
      <c r="Y3016" s="14">
        <f t="shared" si="400"/>
        <v>0</v>
      </c>
      <c r="Z3016" s="21">
        <f>Tabela1[[#This Row],[PESO TOTAL]]-Tabela1[[#This Row],[Peso Expedido]]</f>
        <v>0</v>
      </c>
      <c r="AA3016" s="18"/>
      <c r="AB3016" s="40"/>
      <c r="AC3016" s="40"/>
      <c r="AD3016" s="40"/>
      <c r="AE3016" s="40"/>
      <c r="AF3016" s="40"/>
      <c r="AG3016" s="40"/>
      <c r="AH3016" s="40"/>
      <c r="AI3016" s="40" t="str">
        <f t="shared" si="396"/>
        <v>ok</v>
      </c>
      <c r="AJ3016"/>
      <c r="AK3016" t="str">
        <f>Tabela1[[#This Row],[Coluna1]]&amp;Tabela1[[#This Row],[PEDIDO]]</f>
        <v/>
      </c>
      <c r="AL3016"/>
      <c r="AM3016"/>
      <c r="AN3016"/>
      <c r="AO3016" t="str">
        <f t="shared" si="401"/>
        <v>/</v>
      </c>
      <c r="AP3016" t="str">
        <f>Tabela1[[#This Row],[TAG]]&amp;Tabela1[[#This Row],[PEDIDO]]&amp;Tabela1[[#This Row],[PRODUTO]]</f>
        <v/>
      </c>
      <c r="AQ3016" s="23" t="str">
        <f>Tabela1[[#This Row],[PRODUTO]]&amp;Tabela1[[#This Row],[TAG]]</f>
        <v/>
      </c>
      <c r="AR3016" s="183">
        <f>Tabela1[[#This Row],[PESO TOTAL]]*Tabela1[[#This Row],[MATÉRIA PRIMA]]</f>
        <v>0</v>
      </c>
      <c r="AS3016" s="28">
        <f>Tabela1[[#This Row],[PESO TOTAL]]*Tabela1[[#This Row],[PREPARAÇÃO ]]</f>
        <v>0</v>
      </c>
      <c r="AT3016" s="28">
        <f>Tabela1[[#This Row],[PESO TOTAL]]*Tabela1[[#This Row],[CALDEIRARIA]]</f>
        <v>0</v>
      </c>
      <c r="AU3016" s="28">
        <f>Tabela1[[#This Row],[PESO TOTAL]]*Tabela1[[#This Row],[SOLDA]]</f>
        <v>0</v>
      </c>
      <c r="AV3016" s="28">
        <f>Tabela1[[#This Row],[PESO TOTAL]]*Tabela1[[#This Row],[ACABAMENTO]]</f>
        <v>0</v>
      </c>
      <c r="AW3016" s="28">
        <f>Tabela1[[#This Row],[PESO TOTAL]]*Tabela1[[#This Row],[PRONTO ACABADO]]</f>
        <v>0</v>
      </c>
      <c r="AX3016" s="28">
        <f>Tabela1[[#This Row],[PESO TOTAL]]*Tabela1[[#This Row],[EXPEDIÇÃO ]]</f>
        <v>0</v>
      </c>
      <c r="AY3016" s="28" t="str">
        <f>Tabela1[[#This Row],[PEDIDO]]&amp;Tabela1[[#This Row],[PRODUTO]]</f>
        <v/>
      </c>
      <c r="AZ3016" s="44">
        <f>IF(AF3016="",0,IF(ISTEXT(AF3016),H3016*VALUE(SUBSTITUTE(AF3016,"%",""))/100,H3016*AF3016))-Tabela1[[#This Row],[PRONTO ACABADO2]]</f>
        <v>0</v>
      </c>
      <c r="BA3016" s="44">
        <f>IF(AG3016="",0,IF(ISTEXT(AG3016),H3016*VALUE(SUBSTITUTE(AG3016,"%",""))/100,H3016*AG3016))-Tabela1[[#This Row],[PESO EXPEDIDO2]]</f>
        <v>0</v>
      </c>
      <c r="BB3016" s="44">
        <f t="shared" si="402"/>
        <v>0</v>
      </c>
      <c r="BC3016" s="44">
        <f t="shared" si="403"/>
        <v>0</v>
      </c>
      <c r="BD3016" s="44"/>
    </row>
    <row r="3017" spans="1:56" ht="15.75" hidden="1" customHeight="1" x14ac:dyDescent="0.25">
      <c r="A3017" s="6"/>
      <c r="B3017" s="22"/>
      <c r="C3017" s="7"/>
      <c r="D3017" s="46"/>
      <c r="E3017" s="7"/>
      <c r="F3017" s="7"/>
      <c r="G3017" s="44"/>
      <c r="H3017" s="41">
        <f>Tabela1[[#This Row],[PESO UNI]]*Tabela1[[#This Row],[QTE]]</f>
        <v>0</v>
      </c>
      <c r="I3017" s="7"/>
      <c r="J3017" s="8"/>
      <c r="K3017" s="8"/>
      <c r="L3017" s="9"/>
      <c r="M3017" s="10"/>
      <c r="N3017" s="8"/>
      <c r="O3017" s="12"/>
      <c r="P3017" s="13"/>
      <c r="Q3017" s="14">
        <f>Tabela1[[#This Row],[QTDE/ Fabricação]]-Tabela1[[#This Row],[QTE]]</f>
        <v>0</v>
      </c>
      <c r="R3017" s="19">
        <f t="shared" si="398"/>
        <v>0</v>
      </c>
      <c r="S3017" s="19">
        <f t="shared" si="397"/>
        <v>0</v>
      </c>
      <c r="T3017" s="20">
        <f t="shared" si="399"/>
        <v>0</v>
      </c>
      <c r="U3017" s="17">
        <f>IFERROR(SUMIF('LISTA DE EMBARQUE'!B:B,MICRO!E:E,'LISTA DE EMBARQUE'!G:G),"")</f>
        <v>0</v>
      </c>
      <c r="V3017" s="12" t="str">
        <f>IFERROR(VLOOKUP(Tabela1[[#This Row],[COD.MDE]],'LISTA DE EMBARQUE'!B:L,11,0),"")</f>
        <v/>
      </c>
      <c r="W3017" s="13" t="str">
        <f>IFERROR(COUNTIF(#REF!,Tabela1[[#This Row],[Colunas5]]),"")</f>
        <v/>
      </c>
      <c r="X3017" s="14">
        <f>Tabela1[[#This Row],[QIANTIDADE EXPEDIDA]]*Tabela1[[#This Row],[PESO UNI]]</f>
        <v>0</v>
      </c>
      <c r="Y3017" s="14">
        <f t="shared" si="400"/>
        <v>0</v>
      </c>
      <c r="Z3017" s="21">
        <f>Tabela1[[#This Row],[PESO TOTAL]]-Tabela1[[#This Row],[Peso Expedido]]</f>
        <v>0</v>
      </c>
      <c r="AA3017" s="18"/>
      <c r="AB3017" s="40"/>
      <c r="AC3017" s="40"/>
      <c r="AD3017" s="40"/>
      <c r="AE3017" s="40"/>
      <c r="AF3017" s="40"/>
      <c r="AG3017" s="40"/>
      <c r="AH3017" s="40"/>
      <c r="AI3017" s="40" t="str">
        <f t="shared" si="396"/>
        <v>ok</v>
      </c>
      <c r="AJ3017"/>
      <c r="AK3017" t="str">
        <f>Tabela1[[#This Row],[Coluna1]]&amp;Tabela1[[#This Row],[PEDIDO]]</f>
        <v/>
      </c>
      <c r="AL3017"/>
      <c r="AM3017"/>
      <c r="AN3017"/>
      <c r="AO3017" t="str">
        <f t="shared" si="401"/>
        <v>/</v>
      </c>
      <c r="AP3017" t="str">
        <f>Tabela1[[#This Row],[TAG]]&amp;Tabela1[[#This Row],[PEDIDO]]&amp;Tabela1[[#This Row],[PRODUTO]]</f>
        <v/>
      </c>
      <c r="AQ3017" s="23" t="str">
        <f>Tabela1[[#This Row],[PRODUTO]]&amp;Tabela1[[#This Row],[TAG]]</f>
        <v/>
      </c>
      <c r="AR3017" s="183">
        <f>Tabela1[[#This Row],[PESO TOTAL]]*Tabela1[[#This Row],[MATÉRIA PRIMA]]</f>
        <v>0</v>
      </c>
      <c r="AS3017" s="28">
        <f>Tabela1[[#This Row],[PESO TOTAL]]*Tabela1[[#This Row],[PREPARAÇÃO ]]</f>
        <v>0</v>
      </c>
      <c r="AT3017" s="28">
        <f>Tabela1[[#This Row],[PESO TOTAL]]*Tabela1[[#This Row],[CALDEIRARIA]]</f>
        <v>0</v>
      </c>
      <c r="AU3017" s="28">
        <f>Tabela1[[#This Row],[PESO TOTAL]]*Tabela1[[#This Row],[SOLDA]]</f>
        <v>0</v>
      </c>
      <c r="AV3017" s="28">
        <f>Tabela1[[#This Row],[PESO TOTAL]]*Tabela1[[#This Row],[ACABAMENTO]]</f>
        <v>0</v>
      </c>
      <c r="AW3017" s="28">
        <f>Tabela1[[#This Row],[PESO TOTAL]]*Tabela1[[#This Row],[PRONTO ACABADO]]</f>
        <v>0</v>
      </c>
      <c r="AX3017" s="28">
        <f>Tabela1[[#This Row],[PESO TOTAL]]*Tabela1[[#This Row],[EXPEDIÇÃO ]]</f>
        <v>0</v>
      </c>
      <c r="AY3017" s="28" t="str">
        <f>Tabela1[[#This Row],[PEDIDO]]&amp;Tabela1[[#This Row],[PRODUTO]]</f>
        <v/>
      </c>
      <c r="AZ3017" s="44">
        <f>IF(AF3017="",0,IF(ISTEXT(AF3017),H3017*VALUE(SUBSTITUTE(AF3017,"%",""))/100,H3017*AF3017))-Tabela1[[#This Row],[PRONTO ACABADO2]]</f>
        <v>0</v>
      </c>
      <c r="BA3017" s="44">
        <f>IF(AG3017="",0,IF(ISTEXT(AG3017),H3017*VALUE(SUBSTITUTE(AG3017,"%",""))/100,H3017*AG3017))-Tabela1[[#This Row],[PESO EXPEDIDO2]]</f>
        <v>0</v>
      </c>
      <c r="BB3017" s="44">
        <f t="shared" si="402"/>
        <v>0</v>
      </c>
      <c r="BC3017" s="44">
        <f t="shared" si="403"/>
        <v>0</v>
      </c>
      <c r="BD3017" s="44"/>
    </row>
    <row r="3018" spans="1:56" ht="15.75" hidden="1" customHeight="1" x14ac:dyDescent="0.25">
      <c r="A3018" s="6"/>
      <c r="B3018" s="22"/>
      <c r="C3018" s="7"/>
      <c r="D3018" s="46"/>
      <c r="E3018" s="7"/>
      <c r="F3018" s="7"/>
      <c r="G3018" s="44"/>
      <c r="H3018" s="41">
        <f>Tabela1[[#This Row],[PESO UNI]]*Tabela1[[#This Row],[QTE]]</f>
        <v>0</v>
      </c>
      <c r="I3018" s="7"/>
      <c r="J3018" s="8"/>
      <c r="K3018" s="8"/>
      <c r="L3018" s="9"/>
      <c r="M3018" s="10"/>
      <c r="N3018" s="8"/>
      <c r="O3018" s="12"/>
      <c r="P3018" s="13"/>
      <c r="Q3018" s="14">
        <f>Tabela1[[#This Row],[QTDE/ Fabricação]]-Tabela1[[#This Row],[QTE]]</f>
        <v>0</v>
      </c>
      <c r="R3018" s="19">
        <f t="shared" si="398"/>
        <v>0</v>
      </c>
      <c r="S3018" s="19">
        <f t="shared" si="397"/>
        <v>0</v>
      </c>
      <c r="T3018" s="20">
        <f t="shared" si="399"/>
        <v>0</v>
      </c>
      <c r="U3018" s="17">
        <f>IFERROR(SUMIF('LISTA DE EMBARQUE'!B:B,MICRO!E:E,'LISTA DE EMBARQUE'!G:G),"")</f>
        <v>0</v>
      </c>
      <c r="V3018" s="12" t="str">
        <f>IFERROR(VLOOKUP(Tabela1[[#This Row],[COD.MDE]],'LISTA DE EMBARQUE'!B:L,11,0),"")</f>
        <v/>
      </c>
      <c r="W3018" s="13" t="str">
        <f>IFERROR(COUNTIF(#REF!,Tabela1[[#This Row],[Colunas5]]),"")</f>
        <v/>
      </c>
      <c r="X3018" s="14">
        <f>Tabela1[[#This Row],[QIANTIDADE EXPEDIDA]]*Tabela1[[#This Row],[PESO UNI]]</f>
        <v>0</v>
      </c>
      <c r="Y3018" s="14">
        <f t="shared" si="400"/>
        <v>0</v>
      </c>
      <c r="Z3018" s="21">
        <f>Tabela1[[#This Row],[PESO TOTAL]]-Tabela1[[#This Row],[Peso Expedido]]</f>
        <v>0</v>
      </c>
      <c r="AA3018" s="18"/>
      <c r="AB3018" s="40"/>
      <c r="AC3018" s="40"/>
      <c r="AD3018" s="40"/>
      <c r="AE3018" s="40"/>
      <c r="AF3018" s="40"/>
      <c r="AG3018" s="40"/>
      <c r="AH3018" s="40"/>
      <c r="AI3018" s="40" t="str">
        <f t="shared" si="396"/>
        <v>ok</v>
      </c>
      <c r="AJ3018"/>
      <c r="AK3018" t="str">
        <f>Tabela1[[#This Row],[Coluna1]]&amp;Tabela1[[#This Row],[PEDIDO]]</f>
        <v/>
      </c>
      <c r="AL3018"/>
      <c r="AM3018"/>
      <c r="AN3018"/>
      <c r="AO3018" t="str">
        <f t="shared" si="401"/>
        <v>/</v>
      </c>
      <c r="AP3018" t="str">
        <f>Tabela1[[#This Row],[TAG]]&amp;Tabela1[[#This Row],[PEDIDO]]&amp;Tabela1[[#This Row],[PRODUTO]]</f>
        <v/>
      </c>
      <c r="AQ3018" s="23" t="str">
        <f>Tabela1[[#This Row],[PRODUTO]]&amp;Tabela1[[#This Row],[TAG]]</f>
        <v/>
      </c>
      <c r="AR3018" s="183">
        <f>Tabela1[[#This Row],[PESO TOTAL]]*Tabela1[[#This Row],[MATÉRIA PRIMA]]</f>
        <v>0</v>
      </c>
      <c r="AS3018" s="28">
        <f>Tabela1[[#This Row],[PESO TOTAL]]*Tabela1[[#This Row],[PREPARAÇÃO ]]</f>
        <v>0</v>
      </c>
      <c r="AT3018" s="28">
        <f>Tabela1[[#This Row],[PESO TOTAL]]*Tabela1[[#This Row],[CALDEIRARIA]]</f>
        <v>0</v>
      </c>
      <c r="AU3018" s="28">
        <f>Tabela1[[#This Row],[PESO TOTAL]]*Tabela1[[#This Row],[SOLDA]]</f>
        <v>0</v>
      </c>
      <c r="AV3018" s="28">
        <f>Tabela1[[#This Row],[PESO TOTAL]]*Tabela1[[#This Row],[ACABAMENTO]]</f>
        <v>0</v>
      </c>
      <c r="AW3018" s="28">
        <f>Tabela1[[#This Row],[PESO TOTAL]]*Tabela1[[#This Row],[PRONTO ACABADO]]</f>
        <v>0</v>
      </c>
      <c r="AX3018" s="28">
        <f>Tabela1[[#This Row],[PESO TOTAL]]*Tabela1[[#This Row],[EXPEDIÇÃO ]]</f>
        <v>0</v>
      </c>
      <c r="AY3018" s="28" t="str">
        <f>Tabela1[[#This Row],[PEDIDO]]&amp;Tabela1[[#This Row],[PRODUTO]]</f>
        <v/>
      </c>
      <c r="AZ3018" s="44">
        <f>IF(AF3018="",0,IF(ISTEXT(AF3018),H3018*VALUE(SUBSTITUTE(AF3018,"%",""))/100,H3018*AF3018))-Tabela1[[#This Row],[PRONTO ACABADO2]]</f>
        <v>0</v>
      </c>
      <c r="BA3018" s="44">
        <f>IF(AG3018="",0,IF(ISTEXT(AG3018),H3018*VALUE(SUBSTITUTE(AG3018,"%",""))/100,H3018*AG3018))-Tabela1[[#This Row],[PESO EXPEDIDO2]]</f>
        <v>0</v>
      </c>
      <c r="BB3018" s="44">
        <f t="shared" si="402"/>
        <v>0</v>
      </c>
      <c r="BC3018" s="44">
        <f t="shared" si="403"/>
        <v>0</v>
      </c>
      <c r="BD3018" s="44"/>
    </row>
    <row r="3019" spans="1:56" ht="15.75" hidden="1" customHeight="1" x14ac:dyDescent="0.25">
      <c r="A3019" s="6"/>
      <c r="B3019" s="22"/>
      <c r="C3019" s="7"/>
      <c r="D3019" s="46"/>
      <c r="E3019" s="7"/>
      <c r="F3019" s="7"/>
      <c r="G3019" s="44"/>
      <c r="H3019" s="41">
        <f>Tabela1[[#This Row],[PESO UNI]]*Tabela1[[#This Row],[QTE]]</f>
        <v>0</v>
      </c>
      <c r="I3019" s="7"/>
      <c r="J3019" s="8"/>
      <c r="K3019" s="8"/>
      <c r="L3019" s="9"/>
      <c r="M3019" s="10"/>
      <c r="N3019" s="8"/>
      <c r="O3019" s="12"/>
      <c r="P3019" s="13"/>
      <c r="Q3019" s="14">
        <f>Tabela1[[#This Row],[QTDE/ Fabricação]]-Tabela1[[#This Row],[QTE]]</f>
        <v>0</v>
      </c>
      <c r="R3019" s="19">
        <f t="shared" si="398"/>
        <v>0</v>
      </c>
      <c r="S3019" s="19">
        <f t="shared" si="397"/>
        <v>0</v>
      </c>
      <c r="T3019" s="20">
        <f t="shared" si="399"/>
        <v>0</v>
      </c>
      <c r="U3019" s="17">
        <f>IFERROR(SUMIF('LISTA DE EMBARQUE'!B:B,MICRO!E:E,'LISTA DE EMBARQUE'!G:G),"")</f>
        <v>0</v>
      </c>
      <c r="V3019" s="12" t="str">
        <f>IFERROR(VLOOKUP(Tabela1[[#This Row],[COD.MDE]],'LISTA DE EMBARQUE'!B:L,11,0),"")</f>
        <v/>
      </c>
      <c r="W3019" s="13" t="str">
        <f>IFERROR(COUNTIF(#REF!,Tabela1[[#This Row],[Colunas5]]),"")</f>
        <v/>
      </c>
      <c r="X3019" s="14">
        <f>Tabela1[[#This Row],[QIANTIDADE EXPEDIDA]]*Tabela1[[#This Row],[PESO UNI]]</f>
        <v>0</v>
      </c>
      <c r="Y3019" s="14">
        <f t="shared" si="400"/>
        <v>0</v>
      </c>
      <c r="Z3019" s="21">
        <f>Tabela1[[#This Row],[PESO TOTAL]]-Tabela1[[#This Row],[Peso Expedido]]</f>
        <v>0</v>
      </c>
      <c r="AA3019" s="18"/>
      <c r="AB3019" s="40"/>
      <c r="AC3019" s="40"/>
      <c r="AD3019" s="40"/>
      <c r="AE3019" s="40"/>
      <c r="AF3019" s="40"/>
      <c r="AG3019" s="40"/>
      <c r="AH3019" s="40"/>
      <c r="AI3019" s="40" t="str">
        <f t="shared" si="396"/>
        <v>ok</v>
      </c>
      <c r="AJ3019"/>
      <c r="AK3019" t="str">
        <f>Tabela1[[#This Row],[Coluna1]]&amp;Tabela1[[#This Row],[PEDIDO]]</f>
        <v/>
      </c>
      <c r="AL3019"/>
      <c r="AM3019"/>
      <c r="AN3019"/>
      <c r="AO3019" t="str">
        <f t="shared" si="401"/>
        <v>/</v>
      </c>
      <c r="AP3019" t="str">
        <f>Tabela1[[#This Row],[TAG]]&amp;Tabela1[[#This Row],[PEDIDO]]&amp;Tabela1[[#This Row],[PRODUTO]]</f>
        <v/>
      </c>
      <c r="AQ3019" s="23" t="str">
        <f>Tabela1[[#This Row],[PRODUTO]]&amp;Tabela1[[#This Row],[TAG]]</f>
        <v/>
      </c>
      <c r="AR3019" s="183">
        <f>Tabela1[[#This Row],[PESO TOTAL]]*Tabela1[[#This Row],[MATÉRIA PRIMA]]</f>
        <v>0</v>
      </c>
      <c r="AS3019" s="28">
        <f>Tabela1[[#This Row],[PESO TOTAL]]*Tabela1[[#This Row],[PREPARAÇÃO ]]</f>
        <v>0</v>
      </c>
      <c r="AT3019" s="28">
        <f>Tabela1[[#This Row],[PESO TOTAL]]*Tabela1[[#This Row],[CALDEIRARIA]]</f>
        <v>0</v>
      </c>
      <c r="AU3019" s="28">
        <f>Tabela1[[#This Row],[PESO TOTAL]]*Tabela1[[#This Row],[SOLDA]]</f>
        <v>0</v>
      </c>
      <c r="AV3019" s="28">
        <f>Tabela1[[#This Row],[PESO TOTAL]]*Tabela1[[#This Row],[ACABAMENTO]]</f>
        <v>0</v>
      </c>
      <c r="AW3019" s="28">
        <f>Tabela1[[#This Row],[PESO TOTAL]]*Tabela1[[#This Row],[PRONTO ACABADO]]</f>
        <v>0</v>
      </c>
      <c r="AX3019" s="28">
        <f>Tabela1[[#This Row],[PESO TOTAL]]*Tabela1[[#This Row],[EXPEDIÇÃO ]]</f>
        <v>0</v>
      </c>
      <c r="AY3019" s="28" t="str">
        <f>Tabela1[[#This Row],[PEDIDO]]&amp;Tabela1[[#This Row],[PRODUTO]]</f>
        <v/>
      </c>
      <c r="AZ3019" s="44">
        <f>IF(AF3019="",0,IF(ISTEXT(AF3019),H3019*VALUE(SUBSTITUTE(AF3019,"%",""))/100,H3019*AF3019))-Tabela1[[#This Row],[PRONTO ACABADO2]]</f>
        <v>0</v>
      </c>
      <c r="BA3019" s="44">
        <f>IF(AG3019="",0,IF(ISTEXT(AG3019),H3019*VALUE(SUBSTITUTE(AG3019,"%",""))/100,H3019*AG3019))-Tabela1[[#This Row],[PESO EXPEDIDO2]]</f>
        <v>0</v>
      </c>
      <c r="BB3019" s="44">
        <f t="shared" si="402"/>
        <v>0</v>
      </c>
      <c r="BC3019" s="44">
        <f t="shared" si="403"/>
        <v>0</v>
      </c>
      <c r="BD3019" s="44"/>
    </row>
    <row r="3020" spans="1:56" ht="15.75" hidden="1" customHeight="1" x14ac:dyDescent="0.25">
      <c r="A3020" s="6"/>
      <c r="B3020" s="22"/>
      <c r="C3020" s="7"/>
      <c r="D3020" s="46"/>
      <c r="E3020" s="7"/>
      <c r="F3020" s="7"/>
      <c r="G3020" s="44"/>
      <c r="H3020" s="41">
        <f>Tabela1[[#This Row],[PESO UNI]]*Tabela1[[#This Row],[QTE]]</f>
        <v>0</v>
      </c>
      <c r="I3020" s="7"/>
      <c r="J3020" s="8"/>
      <c r="K3020" s="8"/>
      <c r="L3020" s="9"/>
      <c r="M3020" s="10"/>
      <c r="N3020" s="8"/>
      <c r="O3020" s="12"/>
      <c r="P3020" s="13"/>
      <c r="Q3020" s="14">
        <f>Tabela1[[#This Row],[QTDE/ Fabricação]]-Tabela1[[#This Row],[QTE]]</f>
        <v>0</v>
      </c>
      <c r="R3020" s="19">
        <f t="shared" si="398"/>
        <v>0</v>
      </c>
      <c r="S3020" s="19">
        <f t="shared" si="397"/>
        <v>0</v>
      </c>
      <c r="T3020" s="20">
        <f t="shared" si="399"/>
        <v>0</v>
      </c>
      <c r="U3020" s="17">
        <f>IFERROR(SUMIF('LISTA DE EMBARQUE'!B:B,MICRO!E:E,'LISTA DE EMBARQUE'!G:G),"")</f>
        <v>0</v>
      </c>
      <c r="V3020" s="12" t="str">
        <f>IFERROR(VLOOKUP(Tabela1[[#This Row],[COD.MDE]],'LISTA DE EMBARQUE'!B:L,11,0),"")</f>
        <v/>
      </c>
      <c r="W3020" s="13" t="str">
        <f>IFERROR(COUNTIF(#REF!,Tabela1[[#This Row],[Colunas5]]),"")</f>
        <v/>
      </c>
      <c r="X3020" s="14">
        <f>Tabela1[[#This Row],[QIANTIDADE EXPEDIDA]]*Tabela1[[#This Row],[PESO UNI]]</f>
        <v>0</v>
      </c>
      <c r="Y3020" s="14">
        <f t="shared" si="400"/>
        <v>0</v>
      </c>
      <c r="Z3020" s="21">
        <f>Tabela1[[#This Row],[PESO TOTAL]]-Tabela1[[#This Row],[Peso Expedido]]</f>
        <v>0</v>
      </c>
      <c r="AA3020" s="18"/>
      <c r="AB3020" s="40"/>
      <c r="AC3020" s="40"/>
      <c r="AD3020" s="40"/>
      <c r="AE3020" s="40"/>
      <c r="AF3020" s="40"/>
      <c r="AG3020" s="40"/>
      <c r="AH3020" s="40"/>
      <c r="AI3020" s="40" t="str">
        <f t="shared" si="396"/>
        <v>ok</v>
      </c>
      <c r="AJ3020"/>
      <c r="AK3020" t="str">
        <f>Tabela1[[#This Row],[Coluna1]]&amp;Tabela1[[#This Row],[PEDIDO]]</f>
        <v/>
      </c>
      <c r="AL3020"/>
      <c r="AM3020"/>
      <c r="AN3020"/>
      <c r="AO3020" t="str">
        <f t="shared" si="401"/>
        <v>/</v>
      </c>
      <c r="AP3020" t="str">
        <f>Tabela1[[#This Row],[TAG]]&amp;Tabela1[[#This Row],[PEDIDO]]&amp;Tabela1[[#This Row],[PRODUTO]]</f>
        <v/>
      </c>
      <c r="AQ3020" s="23" t="str">
        <f>Tabela1[[#This Row],[PRODUTO]]&amp;Tabela1[[#This Row],[TAG]]</f>
        <v/>
      </c>
      <c r="AR3020" s="183">
        <f>Tabela1[[#This Row],[PESO TOTAL]]*Tabela1[[#This Row],[MATÉRIA PRIMA]]</f>
        <v>0</v>
      </c>
      <c r="AS3020" s="28">
        <f>Tabela1[[#This Row],[PESO TOTAL]]*Tabela1[[#This Row],[PREPARAÇÃO ]]</f>
        <v>0</v>
      </c>
      <c r="AT3020" s="28">
        <f>Tabela1[[#This Row],[PESO TOTAL]]*Tabela1[[#This Row],[CALDEIRARIA]]</f>
        <v>0</v>
      </c>
      <c r="AU3020" s="28">
        <f>Tabela1[[#This Row],[PESO TOTAL]]*Tabela1[[#This Row],[SOLDA]]</f>
        <v>0</v>
      </c>
      <c r="AV3020" s="28">
        <f>Tabela1[[#This Row],[PESO TOTAL]]*Tabela1[[#This Row],[ACABAMENTO]]</f>
        <v>0</v>
      </c>
      <c r="AW3020" s="28">
        <f>Tabela1[[#This Row],[PESO TOTAL]]*Tabela1[[#This Row],[PRONTO ACABADO]]</f>
        <v>0</v>
      </c>
      <c r="AX3020" s="28">
        <f>Tabela1[[#This Row],[PESO TOTAL]]*Tabela1[[#This Row],[EXPEDIÇÃO ]]</f>
        <v>0</v>
      </c>
      <c r="AY3020" s="28" t="str">
        <f>Tabela1[[#This Row],[PEDIDO]]&amp;Tabela1[[#This Row],[PRODUTO]]</f>
        <v/>
      </c>
      <c r="AZ3020" s="44">
        <f>IF(AF3020="",0,IF(ISTEXT(AF3020),H3020*VALUE(SUBSTITUTE(AF3020,"%",""))/100,H3020*AF3020))-Tabela1[[#This Row],[PRONTO ACABADO2]]</f>
        <v>0</v>
      </c>
      <c r="BA3020" s="44">
        <f>IF(AG3020="",0,IF(ISTEXT(AG3020),H3020*VALUE(SUBSTITUTE(AG3020,"%",""))/100,H3020*AG3020))-Tabela1[[#This Row],[PESO EXPEDIDO2]]</f>
        <v>0</v>
      </c>
      <c r="BB3020" s="44">
        <f t="shared" si="402"/>
        <v>0</v>
      </c>
      <c r="BC3020" s="44">
        <f t="shared" si="403"/>
        <v>0</v>
      </c>
      <c r="BD3020" s="44"/>
    </row>
    <row r="3021" spans="1:56" ht="15.75" hidden="1" customHeight="1" x14ac:dyDescent="0.25">
      <c r="A3021" s="6"/>
      <c r="B3021" s="22"/>
      <c r="C3021" s="7"/>
      <c r="D3021" s="46"/>
      <c r="E3021" s="7"/>
      <c r="F3021" s="7"/>
      <c r="G3021" s="44"/>
      <c r="H3021" s="41">
        <f>Tabela1[[#This Row],[PESO UNI]]*Tabela1[[#This Row],[QTE]]</f>
        <v>0</v>
      </c>
      <c r="I3021" s="7"/>
      <c r="J3021" s="8"/>
      <c r="K3021" s="8"/>
      <c r="L3021" s="9"/>
      <c r="M3021" s="10"/>
      <c r="N3021" s="8"/>
      <c r="O3021" s="12"/>
      <c r="P3021" s="13"/>
      <c r="Q3021" s="14">
        <f>Tabela1[[#This Row],[QTDE/ Fabricação]]-Tabela1[[#This Row],[QTE]]</f>
        <v>0</v>
      </c>
      <c r="R3021" s="19">
        <f t="shared" si="398"/>
        <v>0</v>
      </c>
      <c r="S3021" s="19">
        <f t="shared" si="397"/>
        <v>0</v>
      </c>
      <c r="T3021" s="20">
        <f t="shared" si="399"/>
        <v>0</v>
      </c>
      <c r="U3021" s="17">
        <f>IFERROR(SUMIF('LISTA DE EMBARQUE'!B:B,MICRO!E:E,'LISTA DE EMBARQUE'!G:G),"")</f>
        <v>0</v>
      </c>
      <c r="V3021" s="12" t="str">
        <f>IFERROR(VLOOKUP(Tabela1[[#This Row],[COD.MDE]],'LISTA DE EMBARQUE'!B:L,11,0),"")</f>
        <v/>
      </c>
      <c r="W3021" s="13" t="str">
        <f>IFERROR(COUNTIF(#REF!,Tabela1[[#This Row],[Colunas5]]),"")</f>
        <v/>
      </c>
      <c r="X3021" s="14">
        <f>Tabela1[[#This Row],[QIANTIDADE EXPEDIDA]]*Tabela1[[#This Row],[PESO UNI]]</f>
        <v>0</v>
      </c>
      <c r="Y3021" s="14">
        <f t="shared" si="400"/>
        <v>0</v>
      </c>
      <c r="Z3021" s="21">
        <f>Tabela1[[#This Row],[PESO TOTAL]]-Tabela1[[#This Row],[Peso Expedido]]</f>
        <v>0</v>
      </c>
      <c r="AA3021" s="18"/>
      <c r="AB3021" s="40"/>
      <c r="AC3021" s="40"/>
      <c r="AD3021" s="40"/>
      <c r="AE3021" s="40"/>
      <c r="AF3021" s="40"/>
      <c r="AG3021" s="40"/>
      <c r="AH3021" s="40"/>
      <c r="AI3021" s="40" t="str">
        <f t="shared" si="396"/>
        <v>ok</v>
      </c>
      <c r="AJ3021"/>
      <c r="AK3021" t="str">
        <f>Tabela1[[#This Row],[Coluna1]]&amp;Tabela1[[#This Row],[PEDIDO]]</f>
        <v/>
      </c>
      <c r="AL3021"/>
      <c r="AM3021"/>
      <c r="AN3021"/>
      <c r="AO3021" t="str">
        <f t="shared" si="401"/>
        <v>/</v>
      </c>
      <c r="AP3021" t="str">
        <f>Tabela1[[#This Row],[TAG]]&amp;Tabela1[[#This Row],[PEDIDO]]&amp;Tabela1[[#This Row],[PRODUTO]]</f>
        <v/>
      </c>
      <c r="AQ3021" s="23" t="str">
        <f>Tabela1[[#This Row],[PRODUTO]]&amp;Tabela1[[#This Row],[TAG]]</f>
        <v/>
      </c>
      <c r="AR3021" s="183">
        <f>Tabela1[[#This Row],[PESO TOTAL]]*Tabela1[[#This Row],[MATÉRIA PRIMA]]</f>
        <v>0</v>
      </c>
      <c r="AS3021" s="28">
        <f>Tabela1[[#This Row],[PESO TOTAL]]*Tabela1[[#This Row],[PREPARAÇÃO ]]</f>
        <v>0</v>
      </c>
      <c r="AT3021" s="28">
        <f>Tabela1[[#This Row],[PESO TOTAL]]*Tabela1[[#This Row],[CALDEIRARIA]]</f>
        <v>0</v>
      </c>
      <c r="AU3021" s="28">
        <f>Tabela1[[#This Row],[PESO TOTAL]]*Tabela1[[#This Row],[SOLDA]]</f>
        <v>0</v>
      </c>
      <c r="AV3021" s="28">
        <f>Tabela1[[#This Row],[PESO TOTAL]]*Tabela1[[#This Row],[ACABAMENTO]]</f>
        <v>0</v>
      </c>
      <c r="AW3021" s="28">
        <f>Tabela1[[#This Row],[PESO TOTAL]]*Tabela1[[#This Row],[PRONTO ACABADO]]</f>
        <v>0</v>
      </c>
      <c r="AX3021" s="28">
        <f>Tabela1[[#This Row],[PESO TOTAL]]*Tabela1[[#This Row],[EXPEDIÇÃO ]]</f>
        <v>0</v>
      </c>
      <c r="AY3021" s="28" t="str">
        <f>Tabela1[[#This Row],[PEDIDO]]&amp;Tabela1[[#This Row],[PRODUTO]]</f>
        <v/>
      </c>
      <c r="AZ3021" s="44">
        <f>IF(AF3021="",0,IF(ISTEXT(AF3021),H3021*VALUE(SUBSTITUTE(AF3021,"%",""))/100,H3021*AF3021))-Tabela1[[#This Row],[PRONTO ACABADO2]]</f>
        <v>0</v>
      </c>
      <c r="BA3021" s="44">
        <f>IF(AG3021="",0,IF(ISTEXT(AG3021),H3021*VALUE(SUBSTITUTE(AG3021,"%",""))/100,H3021*AG3021))-Tabela1[[#This Row],[PESO EXPEDIDO2]]</f>
        <v>0</v>
      </c>
      <c r="BB3021" s="44">
        <f t="shared" si="402"/>
        <v>0</v>
      </c>
      <c r="BC3021" s="44">
        <f t="shared" si="403"/>
        <v>0</v>
      </c>
      <c r="BD3021" s="44"/>
    </row>
    <row r="3022" spans="1:56" ht="15.75" hidden="1" customHeight="1" x14ac:dyDescent="0.25">
      <c r="A3022" s="6"/>
      <c r="B3022" s="22"/>
      <c r="C3022" s="7"/>
      <c r="D3022" s="46"/>
      <c r="E3022" s="7"/>
      <c r="F3022" s="7"/>
      <c r="G3022" s="44"/>
      <c r="H3022" s="41">
        <f>Tabela1[[#This Row],[PESO UNI]]*Tabela1[[#This Row],[QTE]]</f>
        <v>0</v>
      </c>
      <c r="I3022" s="7"/>
      <c r="J3022" s="8"/>
      <c r="K3022" s="8"/>
      <c r="L3022" s="9"/>
      <c r="M3022" s="10"/>
      <c r="N3022" s="8"/>
      <c r="O3022" s="12"/>
      <c r="P3022" s="13"/>
      <c r="Q3022" s="14">
        <f>Tabela1[[#This Row],[QTDE/ Fabricação]]-Tabela1[[#This Row],[QTE]]</f>
        <v>0</v>
      </c>
      <c r="R3022" s="19">
        <f t="shared" si="398"/>
        <v>0</v>
      </c>
      <c r="S3022" s="19">
        <f t="shared" si="397"/>
        <v>0</v>
      </c>
      <c r="T3022" s="20">
        <f t="shared" si="399"/>
        <v>0</v>
      </c>
      <c r="U3022" s="17">
        <f>IFERROR(SUMIF('LISTA DE EMBARQUE'!B:B,MICRO!E:E,'LISTA DE EMBARQUE'!G:G),"")</f>
        <v>0</v>
      </c>
      <c r="V3022" s="12" t="str">
        <f>IFERROR(VLOOKUP(Tabela1[[#This Row],[COD.MDE]],'LISTA DE EMBARQUE'!B:L,11,0),"")</f>
        <v/>
      </c>
      <c r="W3022" s="13" t="str">
        <f>IFERROR(COUNTIF(#REF!,Tabela1[[#This Row],[Colunas5]]),"")</f>
        <v/>
      </c>
      <c r="X3022" s="14">
        <f>Tabela1[[#This Row],[QIANTIDADE EXPEDIDA]]*Tabela1[[#This Row],[PESO UNI]]</f>
        <v>0</v>
      </c>
      <c r="Y3022" s="14">
        <f t="shared" si="400"/>
        <v>0</v>
      </c>
      <c r="Z3022" s="21">
        <f>Tabela1[[#This Row],[PESO TOTAL]]-Tabela1[[#This Row],[Peso Expedido]]</f>
        <v>0</v>
      </c>
      <c r="AA3022" s="18"/>
      <c r="AB3022" s="40"/>
      <c r="AC3022" s="40"/>
      <c r="AD3022" s="40"/>
      <c r="AE3022" s="40"/>
      <c r="AF3022" s="40"/>
      <c r="AG3022" s="40"/>
      <c r="AH3022" s="40"/>
      <c r="AI3022" s="40" t="str">
        <f t="shared" si="396"/>
        <v>ok</v>
      </c>
      <c r="AJ3022"/>
      <c r="AK3022" t="str">
        <f>Tabela1[[#This Row],[Coluna1]]&amp;Tabela1[[#This Row],[PEDIDO]]</f>
        <v/>
      </c>
      <c r="AL3022"/>
      <c r="AM3022"/>
      <c r="AN3022"/>
      <c r="AO3022" t="str">
        <f t="shared" si="401"/>
        <v>/</v>
      </c>
      <c r="AP3022" t="str">
        <f>Tabela1[[#This Row],[TAG]]&amp;Tabela1[[#This Row],[PEDIDO]]&amp;Tabela1[[#This Row],[PRODUTO]]</f>
        <v/>
      </c>
      <c r="AQ3022" s="23" t="str">
        <f>Tabela1[[#This Row],[PRODUTO]]&amp;Tabela1[[#This Row],[TAG]]</f>
        <v/>
      </c>
      <c r="AR3022" s="183">
        <f>Tabela1[[#This Row],[PESO TOTAL]]*Tabela1[[#This Row],[MATÉRIA PRIMA]]</f>
        <v>0</v>
      </c>
      <c r="AS3022" s="28">
        <f>Tabela1[[#This Row],[PESO TOTAL]]*Tabela1[[#This Row],[PREPARAÇÃO ]]</f>
        <v>0</v>
      </c>
      <c r="AT3022" s="28">
        <f>Tabela1[[#This Row],[PESO TOTAL]]*Tabela1[[#This Row],[CALDEIRARIA]]</f>
        <v>0</v>
      </c>
      <c r="AU3022" s="28">
        <f>Tabela1[[#This Row],[PESO TOTAL]]*Tabela1[[#This Row],[SOLDA]]</f>
        <v>0</v>
      </c>
      <c r="AV3022" s="28">
        <f>Tabela1[[#This Row],[PESO TOTAL]]*Tabela1[[#This Row],[ACABAMENTO]]</f>
        <v>0</v>
      </c>
      <c r="AW3022" s="28">
        <f>Tabela1[[#This Row],[PESO TOTAL]]*Tabela1[[#This Row],[PRONTO ACABADO]]</f>
        <v>0</v>
      </c>
      <c r="AX3022" s="28">
        <f>Tabela1[[#This Row],[PESO TOTAL]]*Tabela1[[#This Row],[EXPEDIÇÃO ]]</f>
        <v>0</v>
      </c>
      <c r="AY3022" s="28" t="str">
        <f>Tabela1[[#This Row],[PEDIDO]]&amp;Tabela1[[#This Row],[PRODUTO]]</f>
        <v/>
      </c>
      <c r="AZ3022" s="44">
        <f>IF(AF3022="",0,IF(ISTEXT(AF3022),H3022*VALUE(SUBSTITUTE(AF3022,"%",""))/100,H3022*AF3022))-Tabela1[[#This Row],[PRONTO ACABADO2]]</f>
        <v>0</v>
      </c>
      <c r="BA3022" s="44">
        <f>IF(AG3022="",0,IF(ISTEXT(AG3022),H3022*VALUE(SUBSTITUTE(AG3022,"%",""))/100,H3022*AG3022))-Tabela1[[#This Row],[PESO EXPEDIDO2]]</f>
        <v>0</v>
      </c>
      <c r="BB3022" s="44">
        <f t="shared" si="402"/>
        <v>0</v>
      </c>
      <c r="BC3022" s="44">
        <f t="shared" si="403"/>
        <v>0</v>
      </c>
      <c r="BD3022" s="44"/>
    </row>
    <row r="3023" spans="1:56" ht="15.75" hidden="1" customHeight="1" x14ac:dyDescent="0.25">
      <c r="A3023" s="6"/>
      <c r="B3023" s="22"/>
      <c r="C3023" s="7"/>
      <c r="D3023" s="46"/>
      <c r="E3023" s="7"/>
      <c r="F3023" s="7"/>
      <c r="G3023" s="44"/>
      <c r="H3023" s="41">
        <f>Tabela1[[#This Row],[PESO UNI]]*Tabela1[[#This Row],[QTE]]</f>
        <v>0</v>
      </c>
      <c r="I3023" s="7"/>
      <c r="J3023" s="8"/>
      <c r="K3023" s="8"/>
      <c r="L3023" s="9"/>
      <c r="M3023" s="10"/>
      <c r="N3023" s="8"/>
      <c r="O3023" s="12"/>
      <c r="P3023" s="13"/>
      <c r="Q3023" s="14">
        <f>Tabela1[[#This Row],[QTDE/ Fabricação]]-Tabela1[[#This Row],[QTE]]</f>
        <v>0</v>
      </c>
      <c r="R3023" s="19">
        <f t="shared" si="398"/>
        <v>0</v>
      </c>
      <c r="S3023" s="19">
        <f t="shared" si="397"/>
        <v>0</v>
      </c>
      <c r="T3023" s="20">
        <f t="shared" si="399"/>
        <v>0</v>
      </c>
      <c r="U3023" s="17">
        <f>IFERROR(SUMIF('LISTA DE EMBARQUE'!B:B,MICRO!E:E,'LISTA DE EMBARQUE'!G:G),"")</f>
        <v>0</v>
      </c>
      <c r="V3023" s="12" t="str">
        <f>IFERROR(VLOOKUP(Tabela1[[#This Row],[COD.MDE]],'LISTA DE EMBARQUE'!B:L,11,0),"")</f>
        <v/>
      </c>
      <c r="W3023" s="13" t="str">
        <f>IFERROR(COUNTIF(#REF!,Tabela1[[#This Row],[Colunas5]]),"")</f>
        <v/>
      </c>
      <c r="X3023" s="14">
        <f>Tabela1[[#This Row],[QIANTIDADE EXPEDIDA]]*Tabela1[[#This Row],[PESO UNI]]</f>
        <v>0</v>
      </c>
      <c r="Y3023" s="14">
        <f t="shared" si="400"/>
        <v>0</v>
      </c>
      <c r="Z3023" s="21">
        <f>Tabela1[[#This Row],[PESO TOTAL]]-Tabela1[[#This Row],[Peso Expedido]]</f>
        <v>0</v>
      </c>
      <c r="AA3023" s="18"/>
      <c r="AB3023" s="40"/>
      <c r="AC3023" s="40"/>
      <c r="AD3023" s="40"/>
      <c r="AE3023" s="40"/>
      <c r="AF3023" s="40"/>
      <c r="AG3023" s="40"/>
      <c r="AH3023" s="40"/>
      <c r="AI3023" s="40" t="str">
        <f t="shared" si="396"/>
        <v>ok</v>
      </c>
      <c r="AJ3023"/>
      <c r="AK3023" t="str">
        <f>Tabela1[[#This Row],[Coluna1]]&amp;Tabela1[[#This Row],[PEDIDO]]</f>
        <v/>
      </c>
      <c r="AL3023"/>
      <c r="AM3023"/>
      <c r="AN3023"/>
      <c r="AO3023" t="str">
        <f t="shared" si="401"/>
        <v>/</v>
      </c>
      <c r="AP3023" t="str">
        <f>Tabela1[[#This Row],[TAG]]&amp;Tabela1[[#This Row],[PEDIDO]]&amp;Tabela1[[#This Row],[PRODUTO]]</f>
        <v/>
      </c>
      <c r="AQ3023" s="23" t="str">
        <f>Tabela1[[#This Row],[PRODUTO]]&amp;Tabela1[[#This Row],[TAG]]</f>
        <v/>
      </c>
      <c r="AR3023" s="183">
        <f>Tabela1[[#This Row],[PESO TOTAL]]*Tabela1[[#This Row],[MATÉRIA PRIMA]]</f>
        <v>0</v>
      </c>
      <c r="AS3023" s="28">
        <f>Tabela1[[#This Row],[PESO TOTAL]]*Tabela1[[#This Row],[PREPARAÇÃO ]]</f>
        <v>0</v>
      </c>
      <c r="AT3023" s="28">
        <f>Tabela1[[#This Row],[PESO TOTAL]]*Tabela1[[#This Row],[CALDEIRARIA]]</f>
        <v>0</v>
      </c>
      <c r="AU3023" s="28">
        <f>Tabela1[[#This Row],[PESO TOTAL]]*Tabela1[[#This Row],[SOLDA]]</f>
        <v>0</v>
      </c>
      <c r="AV3023" s="28">
        <f>Tabela1[[#This Row],[PESO TOTAL]]*Tabela1[[#This Row],[ACABAMENTO]]</f>
        <v>0</v>
      </c>
      <c r="AW3023" s="28">
        <f>Tabela1[[#This Row],[PESO TOTAL]]*Tabela1[[#This Row],[PRONTO ACABADO]]</f>
        <v>0</v>
      </c>
      <c r="AX3023" s="28">
        <f>Tabela1[[#This Row],[PESO TOTAL]]*Tabela1[[#This Row],[EXPEDIÇÃO ]]</f>
        <v>0</v>
      </c>
      <c r="AY3023" s="28" t="str">
        <f>Tabela1[[#This Row],[PEDIDO]]&amp;Tabela1[[#This Row],[PRODUTO]]</f>
        <v/>
      </c>
      <c r="AZ3023" s="44">
        <f>IF(AF3023="",0,IF(ISTEXT(AF3023),H3023*VALUE(SUBSTITUTE(AF3023,"%",""))/100,H3023*AF3023))-Tabela1[[#This Row],[PRONTO ACABADO2]]</f>
        <v>0</v>
      </c>
      <c r="BA3023" s="44">
        <f>IF(AG3023="",0,IF(ISTEXT(AG3023),H3023*VALUE(SUBSTITUTE(AG3023,"%",""))/100,H3023*AG3023))-Tabela1[[#This Row],[PESO EXPEDIDO2]]</f>
        <v>0</v>
      </c>
      <c r="BB3023" s="44">
        <f t="shared" si="402"/>
        <v>0</v>
      </c>
      <c r="BC3023" s="44">
        <f t="shared" si="403"/>
        <v>0</v>
      </c>
      <c r="BD3023" s="44"/>
    </row>
    <row r="3024" spans="1:56" ht="15.75" hidden="1" customHeight="1" x14ac:dyDescent="0.25">
      <c r="A3024" s="6"/>
      <c r="B3024" s="22"/>
      <c r="C3024" s="7"/>
      <c r="D3024" s="46"/>
      <c r="E3024" s="7"/>
      <c r="F3024" s="7"/>
      <c r="G3024" s="44"/>
      <c r="H3024" s="41">
        <f>Tabela1[[#This Row],[PESO UNI]]*Tabela1[[#This Row],[QTE]]</f>
        <v>0</v>
      </c>
      <c r="I3024" s="7"/>
      <c r="J3024" s="8"/>
      <c r="K3024" s="8"/>
      <c r="L3024" s="9"/>
      <c r="M3024" s="10"/>
      <c r="N3024" s="8"/>
      <c r="O3024" s="12"/>
      <c r="P3024" s="13"/>
      <c r="Q3024" s="14">
        <f>Tabela1[[#This Row],[QTDE/ Fabricação]]-Tabela1[[#This Row],[QTE]]</f>
        <v>0</v>
      </c>
      <c r="R3024" s="19">
        <f t="shared" si="398"/>
        <v>0</v>
      </c>
      <c r="S3024" s="19">
        <f t="shared" si="397"/>
        <v>0</v>
      </c>
      <c r="T3024" s="20">
        <f t="shared" si="399"/>
        <v>0</v>
      </c>
      <c r="U3024" s="17">
        <f>IFERROR(SUMIF('LISTA DE EMBARQUE'!B:B,MICRO!E:E,'LISTA DE EMBARQUE'!G:G),"")</f>
        <v>0</v>
      </c>
      <c r="V3024" s="12" t="str">
        <f>IFERROR(VLOOKUP(Tabela1[[#This Row],[COD.MDE]],'LISTA DE EMBARQUE'!B:L,11,0),"")</f>
        <v/>
      </c>
      <c r="W3024" s="13" t="str">
        <f>IFERROR(COUNTIF(#REF!,Tabela1[[#This Row],[Colunas5]]),"")</f>
        <v/>
      </c>
      <c r="X3024" s="14">
        <f>Tabela1[[#This Row],[QIANTIDADE EXPEDIDA]]*Tabela1[[#This Row],[PESO UNI]]</f>
        <v>0</v>
      </c>
      <c r="Y3024" s="14">
        <f t="shared" si="400"/>
        <v>0</v>
      </c>
      <c r="Z3024" s="21">
        <f>Tabela1[[#This Row],[PESO TOTAL]]-Tabela1[[#This Row],[Peso Expedido]]</f>
        <v>0</v>
      </c>
      <c r="AA3024" s="18"/>
      <c r="AB3024" s="40"/>
      <c r="AC3024" s="40"/>
      <c r="AD3024" s="40"/>
      <c r="AE3024" s="40"/>
      <c r="AF3024" s="40"/>
      <c r="AG3024" s="40"/>
      <c r="AH3024" s="40"/>
      <c r="AI3024" s="40" t="str">
        <f t="shared" si="396"/>
        <v>ok</v>
      </c>
      <c r="AJ3024"/>
      <c r="AK3024" t="str">
        <f>Tabela1[[#This Row],[Coluna1]]&amp;Tabela1[[#This Row],[PEDIDO]]</f>
        <v/>
      </c>
      <c r="AL3024"/>
      <c r="AM3024"/>
      <c r="AN3024"/>
      <c r="AO3024" t="str">
        <f t="shared" si="401"/>
        <v>/</v>
      </c>
      <c r="AP3024" t="str">
        <f>Tabela1[[#This Row],[TAG]]&amp;Tabela1[[#This Row],[PEDIDO]]&amp;Tabela1[[#This Row],[PRODUTO]]</f>
        <v/>
      </c>
      <c r="AQ3024" s="23" t="str">
        <f>Tabela1[[#This Row],[PRODUTO]]&amp;Tabela1[[#This Row],[TAG]]</f>
        <v/>
      </c>
      <c r="AR3024" s="183">
        <f>Tabela1[[#This Row],[PESO TOTAL]]*Tabela1[[#This Row],[MATÉRIA PRIMA]]</f>
        <v>0</v>
      </c>
      <c r="AS3024" s="28">
        <f>Tabela1[[#This Row],[PESO TOTAL]]*Tabela1[[#This Row],[PREPARAÇÃO ]]</f>
        <v>0</v>
      </c>
      <c r="AT3024" s="28">
        <f>Tabela1[[#This Row],[PESO TOTAL]]*Tabela1[[#This Row],[CALDEIRARIA]]</f>
        <v>0</v>
      </c>
      <c r="AU3024" s="28">
        <f>Tabela1[[#This Row],[PESO TOTAL]]*Tabela1[[#This Row],[SOLDA]]</f>
        <v>0</v>
      </c>
      <c r="AV3024" s="28">
        <f>Tabela1[[#This Row],[PESO TOTAL]]*Tabela1[[#This Row],[ACABAMENTO]]</f>
        <v>0</v>
      </c>
      <c r="AW3024" s="28">
        <f>Tabela1[[#This Row],[PESO TOTAL]]*Tabela1[[#This Row],[PRONTO ACABADO]]</f>
        <v>0</v>
      </c>
      <c r="AX3024" s="28">
        <f>Tabela1[[#This Row],[PESO TOTAL]]*Tabela1[[#This Row],[EXPEDIÇÃO ]]</f>
        <v>0</v>
      </c>
      <c r="AY3024" s="28" t="str">
        <f>Tabela1[[#This Row],[PEDIDO]]&amp;Tabela1[[#This Row],[PRODUTO]]</f>
        <v/>
      </c>
      <c r="AZ3024" s="44">
        <f>IF(AF3024="",0,IF(ISTEXT(AF3024),H3024*VALUE(SUBSTITUTE(AF3024,"%",""))/100,H3024*AF3024))-Tabela1[[#This Row],[PRONTO ACABADO2]]</f>
        <v>0</v>
      </c>
      <c r="BA3024" s="44">
        <f>IF(AG3024="",0,IF(ISTEXT(AG3024),H3024*VALUE(SUBSTITUTE(AG3024,"%",""))/100,H3024*AG3024))-Tabela1[[#This Row],[PESO EXPEDIDO2]]</f>
        <v>0</v>
      </c>
      <c r="BB3024" s="44">
        <f t="shared" si="402"/>
        <v>0</v>
      </c>
      <c r="BC3024" s="44">
        <f t="shared" si="403"/>
        <v>0</v>
      </c>
      <c r="BD3024" s="44"/>
    </row>
    <row r="3025" spans="1:56" ht="15.75" hidden="1" customHeight="1" x14ac:dyDescent="0.25">
      <c r="A3025" s="6"/>
      <c r="B3025" s="22"/>
      <c r="C3025" s="7"/>
      <c r="D3025" s="46"/>
      <c r="E3025" s="7"/>
      <c r="F3025" s="7"/>
      <c r="G3025" s="44"/>
      <c r="H3025" s="41">
        <f>Tabela1[[#This Row],[PESO UNI]]*Tabela1[[#This Row],[QTE]]</f>
        <v>0</v>
      </c>
      <c r="I3025" s="7"/>
      <c r="J3025" s="8"/>
      <c r="K3025" s="8"/>
      <c r="L3025" s="9"/>
      <c r="M3025" s="10"/>
      <c r="N3025" s="8"/>
      <c r="O3025" s="12"/>
      <c r="P3025" s="13"/>
      <c r="Q3025" s="14">
        <f>Tabela1[[#This Row],[QTDE/ Fabricação]]-Tabela1[[#This Row],[QTE]]</f>
        <v>0</v>
      </c>
      <c r="R3025" s="19">
        <f t="shared" si="398"/>
        <v>0</v>
      </c>
      <c r="S3025" s="19">
        <f t="shared" si="397"/>
        <v>0</v>
      </c>
      <c r="T3025" s="20">
        <f t="shared" si="399"/>
        <v>0</v>
      </c>
      <c r="U3025" s="17">
        <f>IFERROR(SUMIF('LISTA DE EMBARQUE'!B:B,MICRO!E:E,'LISTA DE EMBARQUE'!G:G),"")</f>
        <v>0</v>
      </c>
      <c r="V3025" s="12" t="str">
        <f>IFERROR(VLOOKUP(Tabela1[[#This Row],[COD.MDE]],'LISTA DE EMBARQUE'!B:L,11,0),"")</f>
        <v/>
      </c>
      <c r="W3025" s="13" t="str">
        <f>IFERROR(COUNTIF(#REF!,Tabela1[[#This Row],[Colunas5]]),"")</f>
        <v/>
      </c>
      <c r="X3025" s="14">
        <f>Tabela1[[#This Row],[QIANTIDADE EXPEDIDA]]*Tabela1[[#This Row],[PESO UNI]]</f>
        <v>0</v>
      </c>
      <c r="Y3025" s="14">
        <f t="shared" si="400"/>
        <v>0</v>
      </c>
      <c r="Z3025" s="21">
        <f>Tabela1[[#This Row],[PESO TOTAL]]-Tabela1[[#This Row],[Peso Expedido]]</f>
        <v>0</v>
      </c>
      <c r="AA3025" s="18"/>
      <c r="AB3025" s="40"/>
      <c r="AC3025" s="40"/>
      <c r="AD3025" s="40"/>
      <c r="AE3025" s="40"/>
      <c r="AF3025" s="40"/>
      <c r="AG3025" s="40"/>
      <c r="AH3025" s="40"/>
      <c r="AI3025" s="40" t="str">
        <f t="shared" ref="AI3025:AI3088" si="404">IF(Z3025&lt;=0,"ok","")</f>
        <v>ok</v>
      </c>
      <c r="AJ3025"/>
      <c r="AK3025" t="str">
        <f>Tabela1[[#This Row],[Coluna1]]&amp;Tabela1[[#This Row],[PEDIDO]]</f>
        <v/>
      </c>
      <c r="AL3025"/>
      <c r="AM3025"/>
      <c r="AN3025"/>
      <c r="AO3025" t="str">
        <f t="shared" si="401"/>
        <v>/</v>
      </c>
      <c r="AP3025" t="str">
        <f>Tabela1[[#This Row],[TAG]]&amp;Tabela1[[#This Row],[PEDIDO]]&amp;Tabela1[[#This Row],[PRODUTO]]</f>
        <v/>
      </c>
      <c r="AQ3025" s="23" t="str">
        <f>Tabela1[[#This Row],[PRODUTO]]&amp;Tabela1[[#This Row],[TAG]]</f>
        <v/>
      </c>
      <c r="AR3025" s="183">
        <f>Tabela1[[#This Row],[PESO TOTAL]]*Tabela1[[#This Row],[MATÉRIA PRIMA]]</f>
        <v>0</v>
      </c>
      <c r="AS3025" s="28">
        <f>Tabela1[[#This Row],[PESO TOTAL]]*Tabela1[[#This Row],[PREPARAÇÃO ]]</f>
        <v>0</v>
      </c>
      <c r="AT3025" s="28">
        <f>Tabela1[[#This Row],[PESO TOTAL]]*Tabela1[[#This Row],[CALDEIRARIA]]</f>
        <v>0</v>
      </c>
      <c r="AU3025" s="28">
        <f>Tabela1[[#This Row],[PESO TOTAL]]*Tabela1[[#This Row],[SOLDA]]</f>
        <v>0</v>
      </c>
      <c r="AV3025" s="28">
        <f>Tabela1[[#This Row],[PESO TOTAL]]*Tabela1[[#This Row],[ACABAMENTO]]</f>
        <v>0</v>
      </c>
      <c r="AW3025" s="28">
        <f>Tabela1[[#This Row],[PESO TOTAL]]*Tabela1[[#This Row],[PRONTO ACABADO]]</f>
        <v>0</v>
      </c>
      <c r="AX3025" s="28">
        <f>Tabela1[[#This Row],[PESO TOTAL]]*Tabela1[[#This Row],[EXPEDIÇÃO ]]</f>
        <v>0</v>
      </c>
      <c r="AY3025" s="28" t="str">
        <f>Tabela1[[#This Row],[PEDIDO]]&amp;Tabela1[[#This Row],[PRODUTO]]</f>
        <v/>
      </c>
      <c r="AZ3025" s="44">
        <f>IF(AF3025="",0,IF(ISTEXT(AF3025),H3025*VALUE(SUBSTITUTE(AF3025,"%",""))/100,H3025*AF3025))-Tabela1[[#This Row],[PRONTO ACABADO2]]</f>
        <v>0</v>
      </c>
      <c r="BA3025" s="44">
        <f>IF(AG3025="",0,IF(ISTEXT(AG3025),H3025*VALUE(SUBSTITUTE(AG3025,"%",""))/100,H3025*AG3025))-Tabela1[[#This Row],[PESO EXPEDIDO2]]</f>
        <v>0</v>
      </c>
      <c r="BB3025" s="44">
        <f t="shared" si="402"/>
        <v>0</v>
      </c>
      <c r="BC3025" s="44">
        <f t="shared" si="403"/>
        <v>0</v>
      </c>
      <c r="BD3025" s="44"/>
    </row>
    <row r="3026" spans="1:56" ht="15.75" hidden="1" customHeight="1" x14ac:dyDescent="0.25">
      <c r="A3026" s="6"/>
      <c r="B3026" s="22"/>
      <c r="C3026" s="7"/>
      <c r="D3026" s="46"/>
      <c r="E3026" s="7"/>
      <c r="F3026" s="7"/>
      <c r="G3026" s="44"/>
      <c r="H3026" s="41">
        <f>Tabela1[[#This Row],[PESO UNI]]*Tabela1[[#This Row],[QTE]]</f>
        <v>0</v>
      </c>
      <c r="I3026" s="7"/>
      <c r="J3026" s="8"/>
      <c r="K3026" s="8"/>
      <c r="L3026" s="9"/>
      <c r="M3026" s="10"/>
      <c r="N3026" s="8"/>
      <c r="O3026" s="12"/>
      <c r="P3026" s="13"/>
      <c r="Q3026" s="14">
        <f>Tabela1[[#This Row],[QTDE/ Fabricação]]-Tabela1[[#This Row],[QTE]]</f>
        <v>0</v>
      </c>
      <c r="R3026" s="19">
        <f t="shared" si="398"/>
        <v>0</v>
      </c>
      <c r="S3026" s="19">
        <f t="shared" si="397"/>
        <v>0</v>
      </c>
      <c r="T3026" s="20">
        <f t="shared" si="399"/>
        <v>0</v>
      </c>
      <c r="U3026" s="17">
        <f>IFERROR(SUMIF('LISTA DE EMBARQUE'!B:B,MICRO!E:E,'LISTA DE EMBARQUE'!G:G),"")</f>
        <v>0</v>
      </c>
      <c r="V3026" s="12" t="str">
        <f>IFERROR(VLOOKUP(Tabela1[[#This Row],[COD.MDE]],'LISTA DE EMBARQUE'!B:L,11,0),"")</f>
        <v/>
      </c>
      <c r="W3026" s="13" t="str">
        <f>IFERROR(COUNTIF(#REF!,Tabela1[[#This Row],[Colunas5]]),"")</f>
        <v/>
      </c>
      <c r="X3026" s="14">
        <f>Tabela1[[#This Row],[QIANTIDADE EXPEDIDA]]*Tabela1[[#This Row],[PESO UNI]]</f>
        <v>0</v>
      </c>
      <c r="Y3026" s="14">
        <f t="shared" si="400"/>
        <v>0</v>
      </c>
      <c r="Z3026" s="21">
        <f>Tabela1[[#This Row],[PESO TOTAL]]-Tabela1[[#This Row],[Peso Expedido]]</f>
        <v>0</v>
      </c>
      <c r="AA3026" s="18"/>
      <c r="AB3026" s="40"/>
      <c r="AC3026" s="40"/>
      <c r="AD3026" s="40"/>
      <c r="AE3026" s="40"/>
      <c r="AF3026" s="40"/>
      <c r="AG3026" s="40"/>
      <c r="AH3026" s="40"/>
      <c r="AI3026" s="40" t="str">
        <f t="shared" si="404"/>
        <v>ok</v>
      </c>
      <c r="AJ3026"/>
      <c r="AK3026" t="str">
        <f>Tabela1[[#This Row],[Coluna1]]&amp;Tabela1[[#This Row],[PEDIDO]]</f>
        <v/>
      </c>
      <c r="AL3026"/>
      <c r="AM3026"/>
      <c r="AN3026"/>
      <c r="AO3026" t="str">
        <f t="shared" si="401"/>
        <v>/</v>
      </c>
      <c r="AP3026" t="str">
        <f>Tabela1[[#This Row],[TAG]]&amp;Tabela1[[#This Row],[PEDIDO]]&amp;Tabela1[[#This Row],[PRODUTO]]</f>
        <v/>
      </c>
      <c r="AQ3026" s="23" t="str">
        <f>Tabela1[[#This Row],[PRODUTO]]&amp;Tabela1[[#This Row],[TAG]]</f>
        <v/>
      </c>
      <c r="AR3026" s="183">
        <f>Tabela1[[#This Row],[PESO TOTAL]]*Tabela1[[#This Row],[MATÉRIA PRIMA]]</f>
        <v>0</v>
      </c>
      <c r="AS3026" s="28">
        <f>Tabela1[[#This Row],[PESO TOTAL]]*Tabela1[[#This Row],[PREPARAÇÃO ]]</f>
        <v>0</v>
      </c>
      <c r="AT3026" s="28">
        <f>Tabela1[[#This Row],[PESO TOTAL]]*Tabela1[[#This Row],[CALDEIRARIA]]</f>
        <v>0</v>
      </c>
      <c r="AU3026" s="28">
        <f>Tabela1[[#This Row],[PESO TOTAL]]*Tabela1[[#This Row],[SOLDA]]</f>
        <v>0</v>
      </c>
      <c r="AV3026" s="28">
        <f>Tabela1[[#This Row],[PESO TOTAL]]*Tabela1[[#This Row],[ACABAMENTO]]</f>
        <v>0</v>
      </c>
      <c r="AW3026" s="28">
        <f>Tabela1[[#This Row],[PESO TOTAL]]*Tabela1[[#This Row],[PRONTO ACABADO]]</f>
        <v>0</v>
      </c>
      <c r="AX3026" s="28">
        <f>Tabela1[[#This Row],[PESO TOTAL]]*Tabela1[[#This Row],[EXPEDIÇÃO ]]</f>
        <v>0</v>
      </c>
      <c r="AY3026" s="28" t="str">
        <f>Tabela1[[#This Row],[PEDIDO]]&amp;Tabela1[[#This Row],[PRODUTO]]</f>
        <v/>
      </c>
      <c r="AZ3026" s="44">
        <f>IF(AF3026="",0,IF(ISTEXT(AF3026),H3026*VALUE(SUBSTITUTE(AF3026,"%",""))/100,H3026*AF3026))-Tabela1[[#This Row],[PRONTO ACABADO2]]</f>
        <v>0</v>
      </c>
      <c r="BA3026" s="44">
        <f>IF(AG3026="",0,IF(ISTEXT(AG3026),H3026*VALUE(SUBSTITUTE(AG3026,"%",""))/100,H3026*AG3026))-Tabela1[[#This Row],[PESO EXPEDIDO2]]</f>
        <v>0</v>
      </c>
      <c r="BB3026" s="44">
        <f t="shared" si="402"/>
        <v>0</v>
      </c>
      <c r="BC3026" s="44">
        <f t="shared" si="403"/>
        <v>0</v>
      </c>
      <c r="BD3026" s="44"/>
    </row>
    <row r="3027" spans="1:56" ht="15.75" hidden="1" customHeight="1" x14ac:dyDescent="0.25">
      <c r="A3027" s="6"/>
      <c r="B3027" s="22"/>
      <c r="C3027" s="7"/>
      <c r="D3027" s="46"/>
      <c r="E3027" s="7"/>
      <c r="F3027" s="7"/>
      <c r="G3027" s="44"/>
      <c r="H3027" s="41">
        <f>Tabela1[[#This Row],[PESO UNI]]*Tabela1[[#This Row],[QTE]]</f>
        <v>0</v>
      </c>
      <c r="I3027" s="7"/>
      <c r="J3027" s="8"/>
      <c r="K3027" s="8"/>
      <c r="L3027" s="9"/>
      <c r="M3027" s="10"/>
      <c r="N3027" s="8"/>
      <c r="O3027" s="12"/>
      <c r="P3027" s="13"/>
      <c r="Q3027" s="14">
        <f>Tabela1[[#This Row],[QTDE/ Fabricação]]-Tabela1[[#This Row],[QTE]]</f>
        <v>0</v>
      </c>
      <c r="R3027" s="19">
        <f t="shared" si="398"/>
        <v>0</v>
      </c>
      <c r="S3027" s="19">
        <f t="shared" si="397"/>
        <v>0</v>
      </c>
      <c r="T3027" s="20">
        <f t="shared" si="399"/>
        <v>0</v>
      </c>
      <c r="U3027" s="17">
        <f>IFERROR(SUMIF('LISTA DE EMBARQUE'!B:B,MICRO!E:E,'LISTA DE EMBARQUE'!G:G),"")</f>
        <v>0</v>
      </c>
      <c r="V3027" s="12" t="str">
        <f>IFERROR(VLOOKUP(Tabela1[[#This Row],[COD.MDE]],'LISTA DE EMBARQUE'!B:L,11,0),"")</f>
        <v/>
      </c>
      <c r="W3027" s="13" t="str">
        <f>IFERROR(COUNTIF(#REF!,Tabela1[[#This Row],[Colunas5]]),"")</f>
        <v/>
      </c>
      <c r="X3027" s="14">
        <f>Tabela1[[#This Row],[QIANTIDADE EXPEDIDA]]*Tabela1[[#This Row],[PESO UNI]]</f>
        <v>0</v>
      </c>
      <c r="Y3027" s="14">
        <f t="shared" si="400"/>
        <v>0</v>
      </c>
      <c r="Z3027" s="21">
        <f>Tabela1[[#This Row],[PESO TOTAL]]-Tabela1[[#This Row],[Peso Expedido]]</f>
        <v>0</v>
      </c>
      <c r="AA3027" s="18"/>
      <c r="AB3027" s="40"/>
      <c r="AC3027" s="40"/>
      <c r="AD3027" s="40"/>
      <c r="AE3027" s="40"/>
      <c r="AF3027" s="40"/>
      <c r="AG3027" s="40"/>
      <c r="AH3027" s="40"/>
      <c r="AI3027" s="40" t="str">
        <f t="shared" si="404"/>
        <v>ok</v>
      </c>
      <c r="AJ3027"/>
      <c r="AK3027" t="str">
        <f>Tabela1[[#This Row],[Coluna1]]&amp;Tabela1[[#This Row],[PEDIDO]]</f>
        <v/>
      </c>
      <c r="AL3027"/>
      <c r="AM3027"/>
      <c r="AN3027"/>
      <c r="AO3027" t="str">
        <f t="shared" si="401"/>
        <v>/</v>
      </c>
      <c r="AP3027" t="str">
        <f>Tabela1[[#This Row],[TAG]]&amp;Tabela1[[#This Row],[PEDIDO]]&amp;Tabela1[[#This Row],[PRODUTO]]</f>
        <v/>
      </c>
      <c r="AQ3027" s="23" t="str">
        <f>Tabela1[[#This Row],[PRODUTO]]&amp;Tabela1[[#This Row],[TAG]]</f>
        <v/>
      </c>
      <c r="AR3027" s="183">
        <f>Tabela1[[#This Row],[PESO TOTAL]]*Tabela1[[#This Row],[MATÉRIA PRIMA]]</f>
        <v>0</v>
      </c>
      <c r="AS3027" s="28">
        <f>Tabela1[[#This Row],[PESO TOTAL]]*Tabela1[[#This Row],[PREPARAÇÃO ]]</f>
        <v>0</v>
      </c>
      <c r="AT3027" s="28">
        <f>Tabela1[[#This Row],[PESO TOTAL]]*Tabela1[[#This Row],[CALDEIRARIA]]</f>
        <v>0</v>
      </c>
      <c r="AU3027" s="28">
        <f>Tabela1[[#This Row],[PESO TOTAL]]*Tabela1[[#This Row],[SOLDA]]</f>
        <v>0</v>
      </c>
      <c r="AV3027" s="28">
        <f>Tabela1[[#This Row],[PESO TOTAL]]*Tabela1[[#This Row],[ACABAMENTO]]</f>
        <v>0</v>
      </c>
      <c r="AW3027" s="28">
        <f>Tabela1[[#This Row],[PESO TOTAL]]*Tabela1[[#This Row],[PRONTO ACABADO]]</f>
        <v>0</v>
      </c>
      <c r="AX3027" s="28">
        <f>Tabela1[[#This Row],[PESO TOTAL]]*Tabela1[[#This Row],[EXPEDIÇÃO ]]</f>
        <v>0</v>
      </c>
      <c r="AY3027" s="28" t="str">
        <f>Tabela1[[#This Row],[PEDIDO]]&amp;Tabela1[[#This Row],[PRODUTO]]</f>
        <v/>
      </c>
      <c r="AZ3027" s="44">
        <f>IF(AF3027="",0,IF(ISTEXT(AF3027),H3027*VALUE(SUBSTITUTE(AF3027,"%",""))/100,H3027*AF3027))-Tabela1[[#This Row],[PRONTO ACABADO2]]</f>
        <v>0</v>
      </c>
      <c r="BA3027" s="44">
        <f>IF(AG3027="",0,IF(ISTEXT(AG3027),H3027*VALUE(SUBSTITUTE(AG3027,"%",""))/100,H3027*AG3027))-Tabela1[[#This Row],[PESO EXPEDIDO2]]</f>
        <v>0</v>
      </c>
      <c r="BB3027" s="44">
        <f t="shared" si="402"/>
        <v>0</v>
      </c>
      <c r="BC3027" s="44">
        <f t="shared" si="403"/>
        <v>0</v>
      </c>
      <c r="BD3027" s="44"/>
    </row>
    <row r="3028" spans="1:56" ht="15.75" hidden="1" customHeight="1" x14ac:dyDescent="0.25">
      <c r="A3028" s="6"/>
      <c r="B3028" s="22"/>
      <c r="C3028" s="7"/>
      <c r="D3028" s="46"/>
      <c r="E3028" s="7"/>
      <c r="F3028" s="7"/>
      <c r="G3028" s="44"/>
      <c r="H3028" s="41">
        <f>Tabela1[[#This Row],[PESO UNI]]*Tabela1[[#This Row],[QTE]]</f>
        <v>0</v>
      </c>
      <c r="I3028" s="7"/>
      <c r="J3028" s="8"/>
      <c r="K3028" s="8"/>
      <c r="L3028" s="9"/>
      <c r="M3028" s="10"/>
      <c r="N3028" s="8"/>
      <c r="O3028" s="12"/>
      <c r="P3028" s="13"/>
      <c r="Q3028" s="14">
        <f>Tabela1[[#This Row],[QTDE/ Fabricação]]-Tabela1[[#This Row],[QTE]]</f>
        <v>0</v>
      </c>
      <c r="R3028" s="19">
        <f t="shared" si="398"/>
        <v>0</v>
      </c>
      <c r="S3028" s="19">
        <f t="shared" si="397"/>
        <v>0</v>
      </c>
      <c r="T3028" s="20">
        <f t="shared" si="399"/>
        <v>0</v>
      </c>
      <c r="U3028" s="17">
        <f>IFERROR(SUMIF('LISTA DE EMBARQUE'!B:B,MICRO!E:E,'LISTA DE EMBARQUE'!G:G),"")</f>
        <v>0</v>
      </c>
      <c r="V3028" s="12" t="str">
        <f>IFERROR(VLOOKUP(Tabela1[[#This Row],[COD.MDE]],'LISTA DE EMBARQUE'!B:L,11,0),"")</f>
        <v/>
      </c>
      <c r="W3028" s="13" t="str">
        <f>IFERROR(COUNTIF(#REF!,Tabela1[[#This Row],[Colunas5]]),"")</f>
        <v/>
      </c>
      <c r="X3028" s="14">
        <f>Tabela1[[#This Row],[QIANTIDADE EXPEDIDA]]*Tabela1[[#This Row],[PESO UNI]]</f>
        <v>0</v>
      </c>
      <c r="Y3028" s="14">
        <f t="shared" si="400"/>
        <v>0</v>
      </c>
      <c r="Z3028" s="21">
        <f>Tabela1[[#This Row],[PESO TOTAL]]-Tabela1[[#This Row],[Peso Expedido]]</f>
        <v>0</v>
      </c>
      <c r="AA3028" s="18"/>
      <c r="AB3028" s="40"/>
      <c r="AC3028" s="40"/>
      <c r="AD3028" s="40"/>
      <c r="AE3028" s="40"/>
      <c r="AF3028" s="40"/>
      <c r="AG3028" s="40"/>
      <c r="AH3028" s="40"/>
      <c r="AI3028" s="40" t="str">
        <f t="shared" si="404"/>
        <v>ok</v>
      </c>
      <c r="AJ3028"/>
      <c r="AK3028" t="str">
        <f>Tabela1[[#This Row],[Coluna1]]&amp;Tabela1[[#This Row],[PEDIDO]]</f>
        <v/>
      </c>
      <c r="AL3028"/>
      <c r="AM3028"/>
      <c r="AN3028"/>
      <c r="AO3028" t="str">
        <f t="shared" si="401"/>
        <v>/</v>
      </c>
      <c r="AP3028" t="str">
        <f>Tabela1[[#This Row],[TAG]]&amp;Tabela1[[#This Row],[PEDIDO]]&amp;Tabela1[[#This Row],[PRODUTO]]</f>
        <v/>
      </c>
      <c r="AQ3028" s="23" t="str">
        <f>Tabela1[[#This Row],[PRODUTO]]&amp;Tabela1[[#This Row],[TAG]]</f>
        <v/>
      </c>
      <c r="AR3028" s="183">
        <f>Tabela1[[#This Row],[PESO TOTAL]]*Tabela1[[#This Row],[MATÉRIA PRIMA]]</f>
        <v>0</v>
      </c>
      <c r="AS3028" s="28">
        <f>Tabela1[[#This Row],[PESO TOTAL]]*Tabela1[[#This Row],[PREPARAÇÃO ]]</f>
        <v>0</v>
      </c>
      <c r="AT3028" s="28">
        <f>Tabela1[[#This Row],[PESO TOTAL]]*Tabela1[[#This Row],[CALDEIRARIA]]</f>
        <v>0</v>
      </c>
      <c r="AU3028" s="28">
        <f>Tabela1[[#This Row],[PESO TOTAL]]*Tabela1[[#This Row],[SOLDA]]</f>
        <v>0</v>
      </c>
      <c r="AV3028" s="28">
        <f>Tabela1[[#This Row],[PESO TOTAL]]*Tabela1[[#This Row],[ACABAMENTO]]</f>
        <v>0</v>
      </c>
      <c r="AW3028" s="28">
        <f>Tabela1[[#This Row],[PESO TOTAL]]*Tabela1[[#This Row],[PRONTO ACABADO]]</f>
        <v>0</v>
      </c>
      <c r="AX3028" s="28">
        <f>Tabela1[[#This Row],[PESO TOTAL]]*Tabela1[[#This Row],[EXPEDIÇÃO ]]</f>
        <v>0</v>
      </c>
      <c r="AY3028" s="28" t="str">
        <f>Tabela1[[#This Row],[PEDIDO]]&amp;Tabela1[[#This Row],[PRODUTO]]</f>
        <v/>
      </c>
      <c r="AZ3028" s="44">
        <f>IF(AF3028="",0,IF(ISTEXT(AF3028),H3028*VALUE(SUBSTITUTE(AF3028,"%",""))/100,H3028*AF3028))-Tabela1[[#This Row],[PRONTO ACABADO2]]</f>
        <v>0</v>
      </c>
      <c r="BA3028" s="44">
        <f>IF(AG3028="",0,IF(ISTEXT(AG3028),H3028*VALUE(SUBSTITUTE(AG3028,"%",""))/100,H3028*AG3028))-Tabela1[[#This Row],[PESO EXPEDIDO2]]</f>
        <v>0</v>
      </c>
      <c r="BB3028" s="44">
        <f t="shared" si="402"/>
        <v>0</v>
      </c>
      <c r="BC3028" s="44">
        <f t="shared" si="403"/>
        <v>0</v>
      </c>
      <c r="BD3028" s="44"/>
    </row>
    <row r="3029" spans="1:56" ht="15.75" hidden="1" customHeight="1" x14ac:dyDescent="0.25">
      <c r="A3029" s="6"/>
      <c r="B3029" s="22"/>
      <c r="C3029" s="7"/>
      <c r="D3029" s="46"/>
      <c r="E3029" s="7"/>
      <c r="F3029" s="7"/>
      <c r="G3029" s="44"/>
      <c r="H3029" s="41">
        <f>Tabela1[[#This Row],[PESO UNI]]*Tabela1[[#This Row],[QTE]]</f>
        <v>0</v>
      </c>
      <c r="I3029" s="7"/>
      <c r="J3029" s="8"/>
      <c r="K3029" s="8"/>
      <c r="L3029" s="9"/>
      <c r="M3029" s="10"/>
      <c r="N3029" s="8"/>
      <c r="O3029" s="12"/>
      <c r="P3029" s="13"/>
      <c r="Q3029" s="14">
        <f>Tabela1[[#This Row],[QTDE/ Fabricação]]-Tabela1[[#This Row],[QTE]]</f>
        <v>0</v>
      </c>
      <c r="R3029" s="19">
        <f t="shared" si="398"/>
        <v>0</v>
      </c>
      <c r="S3029" s="19">
        <f t="shared" si="397"/>
        <v>0</v>
      </c>
      <c r="T3029" s="20">
        <f t="shared" si="399"/>
        <v>0</v>
      </c>
      <c r="U3029" s="17">
        <f>IFERROR(SUMIF('LISTA DE EMBARQUE'!B:B,MICRO!E:E,'LISTA DE EMBARQUE'!G:G),"")</f>
        <v>0</v>
      </c>
      <c r="V3029" s="12" t="str">
        <f>IFERROR(VLOOKUP(Tabela1[[#This Row],[COD.MDE]],'LISTA DE EMBARQUE'!B:L,11,0),"")</f>
        <v/>
      </c>
      <c r="W3029" s="13" t="str">
        <f>IFERROR(COUNTIF(#REF!,Tabela1[[#This Row],[Colunas5]]),"")</f>
        <v/>
      </c>
      <c r="X3029" s="14">
        <f>Tabela1[[#This Row],[QIANTIDADE EXPEDIDA]]*Tabela1[[#This Row],[PESO UNI]]</f>
        <v>0</v>
      </c>
      <c r="Y3029" s="14">
        <f t="shared" si="400"/>
        <v>0</v>
      </c>
      <c r="Z3029" s="21">
        <f>Tabela1[[#This Row],[PESO TOTAL]]-Tabela1[[#This Row],[Peso Expedido]]</f>
        <v>0</v>
      </c>
      <c r="AA3029" s="18"/>
      <c r="AB3029" s="40"/>
      <c r="AC3029" s="40"/>
      <c r="AD3029" s="40"/>
      <c r="AE3029" s="40"/>
      <c r="AF3029" s="40"/>
      <c r="AG3029" s="40"/>
      <c r="AH3029" s="40"/>
      <c r="AI3029" s="40" t="str">
        <f t="shared" si="404"/>
        <v>ok</v>
      </c>
      <c r="AJ3029"/>
      <c r="AK3029" t="str">
        <f>Tabela1[[#This Row],[Coluna1]]&amp;Tabela1[[#This Row],[PEDIDO]]</f>
        <v/>
      </c>
      <c r="AL3029"/>
      <c r="AM3029"/>
      <c r="AN3029"/>
      <c r="AO3029" t="str">
        <f t="shared" si="401"/>
        <v>/</v>
      </c>
      <c r="AP3029" t="str">
        <f>Tabela1[[#This Row],[TAG]]&amp;Tabela1[[#This Row],[PEDIDO]]&amp;Tabela1[[#This Row],[PRODUTO]]</f>
        <v/>
      </c>
      <c r="AQ3029" s="23" t="str">
        <f>Tabela1[[#This Row],[PRODUTO]]&amp;Tabela1[[#This Row],[TAG]]</f>
        <v/>
      </c>
      <c r="AR3029" s="183">
        <f>Tabela1[[#This Row],[PESO TOTAL]]*Tabela1[[#This Row],[MATÉRIA PRIMA]]</f>
        <v>0</v>
      </c>
      <c r="AS3029" s="28">
        <f>Tabela1[[#This Row],[PESO TOTAL]]*Tabela1[[#This Row],[PREPARAÇÃO ]]</f>
        <v>0</v>
      </c>
      <c r="AT3029" s="28">
        <f>Tabela1[[#This Row],[PESO TOTAL]]*Tabela1[[#This Row],[CALDEIRARIA]]</f>
        <v>0</v>
      </c>
      <c r="AU3029" s="28">
        <f>Tabela1[[#This Row],[PESO TOTAL]]*Tabela1[[#This Row],[SOLDA]]</f>
        <v>0</v>
      </c>
      <c r="AV3029" s="28">
        <f>Tabela1[[#This Row],[PESO TOTAL]]*Tabela1[[#This Row],[ACABAMENTO]]</f>
        <v>0</v>
      </c>
      <c r="AW3029" s="28">
        <f>Tabela1[[#This Row],[PESO TOTAL]]*Tabela1[[#This Row],[PRONTO ACABADO]]</f>
        <v>0</v>
      </c>
      <c r="AX3029" s="28">
        <f>Tabela1[[#This Row],[PESO TOTAL]]*Tabela1[[#This Row],[EXPEDIÇÃO ]]</f>
        <v>0</v>
      </c>
      <c r="AY3029" s="28" t="str">
        <f>Tabela1[[#This Row],[PEDIDO]]&amp;Tabela1[[#This Row],[PRODUTO]]</f>
        <v/>
      </c>
      <c r="AZ3029" s="44">
        <f>IF(AF3029="",0,IF(ISTEXT(AF3029),H3029*VALUE(SUBSTITUTE(AF3029,"%",""))/100,H3029*AF3029))-Tabela1[[#This Row],[PRONTO ACABADO2]]</f>
        <v>0</v>
      </c>
      <c r="BA3029" s="44">
        <f>IF(AG3029="",0,IF(ISTEXT(AG3029),H3029*VALUE(SUBSTITUTE(AG3029,"%",""))/100,H3029*AG3029))-Tabela1[[#This Row],[PESO EXPEDIDO2]]</f>
        <v>0</v>
      </c>
      <c r="BB3029" s="44">
        <f t="shared" si="402"/>
        <v>0</v>
      </c>
      <c r="BC3029" s="44">
        <f t="shared" si="403"/>
        <v>0</v>
      </c>
      <c r="BD3029" s="44"/>
    </row>
    <row r="3030" spans="1:56" ht="15.75" hidden="1" customHeight="1" x14ac:dyDescent="0.25">
      <c r="A3030" s="6"/>
      <c r="B3030" s="22"/>
      <c r="C3030" s="7"/>
      <c r="D3030" s="46"/>
      <c r="E3030" s="7"/>
      <c r="F3030" s="7"/>
      <c r="G3030" s="44"/>
      <c r="H3030" s="41">
        <f>Tabela1[[#This Row],[PESO UNI]]*Tabela1[[#This Row],[QTE]]</f>
        <v>0</v>
      </c>
      <c r="I3030" s="7"/>
      <c r="J3030" s="8"/>
      <c r="K3030" s="8"/>
      <c r="L3030" s="9"/>
      <c r="M3030" s="10"/>
      <c r="N3030" s="8"/>
      <c r="O3030" s="12"/>
      <c r="P3030" s="13"/>
      <c r="Q3030" s="14">
        <f>Tabela1[[#This Row],[QTDE/ Fabricação]]-Tabela1[[#This Row],[QTE]]</f>
        <v>0</v>
      </c>
      <c r="R3030" s="19">
        <f t="shared" si="398"/>
        <v>0</v>
      </c>
      <c r="S3030" s="19">
        <f t="shared" si="397"/>
        <v>0</v>
      </c>
      <c r="T3030" s="20">
        <f t="shared" si="399"/>
        <v>0</v>
      </c>
      <c r="U3030" s="17">
        <f>IFERROR(SUMIF('LISTA DE EMBARQUE'!B:B,MICRO!E:E,'LISTA DE EMBARQUE'!G:G),"")</f>
        <v>0</v>
      </c>
      <c r="V3030" s="12" t="str">
        <f>IFERROR(VLOOKUP(Tabela1[[#This Row],[COD.MDE]],'LISTA DE EMBARQUE'!B:L,11,0),"")</f>
        <v/>
      </c>
      <c r="W3030" s="13" t="str">
        <f>IFERROR(COUNTIF(#REF!,Tabela1[[#This Row],[Colunas5]]),"")</f>
        <v/>
      </c>
      <c r="X3030" s="14">
        <f>Tabela1[[#This Row],[QIANTIDADE EXPEDIDA]]*Tabela1[[#This Row],[PESO UNI]]</f>
        <v>0</v>
      </c>
      <c r="Y3030" s="14">
        <f t="shared" si="400"/>
        <v>0</v>
      </c>
      <c r="Z3030" s="21">
        <f>Tabela1[[#This Row],[PESO TOTAL]]-Tabela1[[#This Row],[Peso Expedido]]</f>
        <v>0</v>
      </c>
      <c r="AA3030" s="18"/>
      <c r="AB3030" s="40"/>
      <c r="AC3030" s="40"/>
      <c r="AD3030" s="40"/>
      <c r="AE3030" s="40"/>
      <c r="AF3030" s="40"/>
      <c r="AG3030" s="40"/>
      <c r="AH3030" s="40"/>
      <c r="AI3030" s="40" t="str">
        <f t="shared" si="404"/>
        <v>ok</v>
      </c>
      <c r="AJ3030"/>
      <c r="AK3030" t="str">
        <f>Tabela1[[#This Row],[Coluna1]]&amp;Tabela1[[#This Row],[PEDIDO]]</f>
        <v/>
      </c>
      <c r="AL3030"/>
      <c r="AM3030"/>
      <c r="AN3030"/>
      <c r="AO3030" t="str">
        <f t="shared" si="401"/>
        <v>/</v>
      </c>
      <c r="AP3030" t="str">
        <f>Tabela1[[#This Row],[TAG]]&amp;Tabela1[[#This Row],[PEDIDO]]&amp;Tabela1[[#This Row],[PRODUTO]]</f>
        <v/>
      </c>
      <c r="AQ3030" s="23" t="str">
        <f>Tabela1[[#This Row],[PRODUTO]]&amp;Tabela1[[#This Row],[TAG]]</f>
        <v/>
      </c>
      <c r="AR3030" s="183">
        <f>Tabela1[[#This Row],[PESO TOTAL]]*Tabela1[[#This Row],[MATÉRIA PRIMA]]</f>
        <v>0</v>
      </c>
      <c r="AS3030" s="28">
        <f>Tabela1[[#This Row],[PESO TOTAL]]*Tabela1[[#This Row],[PREPARAÇÃO ]]</f>
        <v>0</v>
      </c>
      <c r="AT3030" s="28">
        <f>Tabela1[[#This Row],[PESO TOTAL]]*Tabela1[[#This Row],[CALDEIRARIA]]</f>
        <v>0</v>
      </c>
      <c r="AU3030" s="28">
        <f>Tabela1[[#This Row],[PESO TOTAL]]*Tabela1[[#This Row],[SOLDA]]</f>
        <v>0</v>
      </c>
      <c r="AV3030" s="28">
        <f>Tabela1[[#This Row],[PESO TOTAL]]*Tabela1[[#This Row],[ACABAMENTO]]</f>
        <v>0</v>
      </c>
      <c r="AW3030" s="28">
        <f>Tabela1[[#This Row],[PESO TOTAL]]*Tabela1[[#This Row],[PRONTO ACABADO]]</f>
        <v>0</v>
      </c>
      <c r="AX3030" s="28">
        <f>Tabela1[[#This Row],[PESO TOTAL]]*Tabela1[[#This Row],[EXPEDIÇÃO ]]</f>
        <v>0</v>
      </c>
      <c r="AY3030" s="28" t="str">
        <f>Tabela1[[#This Row],[PEDIDO]]&amp;Tabela1[[#This Row],[PRODUTO]]</f>
        <v/>
      </c>
      <c r="AZ3030" s="44">
        <f>IF(AF3030="",0,IF(ISTEXT(AF3030),H3030*VALUE(SUBSTITUTE(AF3030,"%",""))/100,H3030*AF3030))-Tabela1[[#This Row],[PRONTO ACABADO2]]</f>
        <v>0</v>
      </c>
      <c r="BA3030" s="44">
        <f>IF(AG3030="",0,IF(ISTEXT(AG3030),H3030*VALUE(SUBSTITUTE(AG3030,"%",""))/100,H3030*AG3030))-Tabela1[[#This Row],[PESO EXPEDIDO2]]</f>
        <v>0</v>
      </c>
      <c r="BB3030" s="44">
        <f t="shared" si="402"/>
        <v>0</v>
      </c>
      <c r="BC3030" s="44">
        <f t="shared" si="403"/>
        <v>0</v>
      </c>
      <c r="BD3030" s="44"/>
    </row>
    <row r="3031" spans="1:56" ht="15.75" hidden="1" customHeight="1" x14ac:dyDescent="0.25">
      <c r="A3031" s="6"/>
      <c r="B3031" s="22"/>
      <c r="C3031" s="7"/>
      <c r="D3031" s="46"/>
      <c r="E3031" s="7"/>
      <c r="F3031" s="7"/>
      <c r="G3031" s="44"/>
      <c r="H3031" s="41">
        <f>Tabela1[[#This Row],[PESO UNI]]*Tabela1[[#This Row],[QTE]]</f>
        <v>0</v>
      </c>
      <c r="I3031" s="7"/>
      <c r="J3031" s="8"/>
      <c r="K3031" s="8"/>
      <c r="L3031" s="9"/>
      <c r="M3031" s="10"/>
      <c r="N3031" s="8"/>
      <c r="O3031" s="12"/>
      <c r="P3031" s="13"/>
      <c r="Q3031" s="14">
        <f>Tabela1[[#This Row],[QTDE/ Fabricação]]-Tabela1[[#This Row],[QTE]]</f>
        <v>0</v>
      </c>
      <c r="R3031" s="19">
        <f t="shared" si="398"/>
        <v>0</v>
      </c>
      <c r="S3031" s="19">
        <f t="shared" si="397"/>
        <v>0</v>
      </c>
      <c r="T3031" s="20">
        <f t="shared" si="399"/>
        <v>0</v>
      </c>
      <c r="U3031" s="17">
        <f>IFERROR(SUMIF('LISTA DE EMBARQUE'!B:B,MICRO!E:E,'LISTA DE EMBARQUE'!G:G),"")</f>
        <v>0</v>
      </c>
      <c r="V3031" s="12" t="str">
        <f>IFERROR(VLOOKUP(Tabela1[[#This Row],[COD.MDE]],'LISTA DE EMBARQUE'!B:L,11,0),"")</f>
        <v/>
      </c>
      <c r="W3031" s="13" t="str">
        <f>IFERROR(COUNTIF(#REF!,Tabela1[[#This Row],[Colunas5]]),"")</f>
        <v/>
      </c>
      <c r="X3031" s="14">
        <f>Tabela1[[#This Row],[QIANTIDADE EXPEDIDA]]*Tabela1[[#This Row],[PESO UNI]]</f>
        <v>0</v>
      </c>
      <c r="Y3031" s="14">
        <f t="shared" si="400"/>
        <v>0</v>
      </c>
      <c r="Z3031" s="21">
        <f>Tabela1[[#This Row],[PESO TOTAL]]-Tabela1[[#This Row],[Peso Expedido]]</f>
        <v>0</v>
      </c>
      <c r="AA3031" s="18"/>
      <c r="AB3031" s="40"/>
      <c r="AC3031" s="40"/>
      <c r="AD3031" s="40"/>
      <c r="AE3031" s="40"/>
      <c r="AF3031" s="40"/>
      <c r="AG3031" s="40"/>
      <c r="AH3031" s="40"/>
      <c r="AI3031" s="40" t="str">
        <f t="shared" si="404"/>
        <v>ok</v>
      </c>
      <c r="AJ3031"/>
      <c r="AK3031" t="str">
        <f>Tabela1[[#This Row],[Coluna1]]&amp;Tabela1[[#This Row],[PEDIDO]]</f>
        <v/>
      </c>
      <c r="AL3031"/>
      <c r="AM3031"/>
      <c r="AN3031"/>
      <c r="AO3031" t="str">
        <f t="shared" si="401"/>
        <v>/</v>
      </c>
      <c r="AP3031" t="str">
        <f>Tabela1[[#This Row],[TAG]]&amp;Tabela1[[#This Row],[PEDIDO]]&amp;Tabela1[[#This Row],[PRODUTO]]</f>
        <v/>
      </c>
      <c r="AQ3031" s="23" t="str">
        <f>Tabela1[[#This Row],[PRODUTO]]&amp;Tabela1[[#This Row],[TAG]]</f>
        <v/>
      </c>
      <c r="AR3031" s="183">
        <f>Tabela1[[#This Row],[PESO TOTAL]]*Tabela1[[#This Row],[MATÉRIA PRIMA]]</f>
        <v>0</v>
      </c>
      <c r="AS3031" s="28">
        <f>Tabela1[[#This Row],[PESO TOTAL]]*Tabela1[[#This Row],[PREPARAÇÃO ]]</f>
        <v>0</v>
      </c>
      <c r="AT3031" s="28">
        <f>Tabela1[[#This Row],[PESO TOTAL]]*Tabela1[[#This Row],[CALDEIRARIA]]</f>
        <v>0</v>
      </c>
      <c r="AU3031" s="28">
        <f>Tabela1[[#This Row],[PESO TOTAL]]*Tabela1[[#This Row],[SOLDA]]</f>
        <v>0</v>
      </c>
      <c r="AV3031" s="28">
        <f>Tabela1[[#This Row],[PESO TOTAL]]*Tabela1[[#This Row],[ACABAMENTO]]</f>
        <v>0</v>
      </c>
      <c r="AW3031" s="28">
        <f>Tabela1[[#This Row],[PESO TOTAL]]*Tabela1[[#This Row],[PRONTO ACABADO]]</f>
        <v>0</v>
      </c>
      <c r="AX3031" s="28">
        <f>Tabela1[[#This Row],[PESO TOTAL]]*Tabela1[[#This Row],[EXPEDIÇÃO ]]</f>
        <v>0</v>
      </c>
      <c r="AY3031" s="28" t="str">
        <f>Tabela1[[#This Row],[PEDIDO]]&amp;Tabela1[[#This Row],[PRODUTO]]</f>
        <v/>
      </c>
      <c r="AZ3031" s="44">
        <f>IF(AF3031="",0,IF(ISTEXT(AF3031),H3031*VALUE(SUBSTITUTE(AF3031,"%",""))/100,H3031*AF3031))-Tabela1[[#This Row],[PRONTO ACABADO2]]</f>
        <v>0</v>
      </c>
      <c r="BA3031" s="44">
        <f>IF(AG3031="",0,IF(ISTEXT(AG3031),H3031*VALUE(SUBSTITUTE(AG3031,"%",""))/100,H3031*AG3031))-Tabela1[[#This Row],[PESO EXPEDIDO2]]</f>
        <v>0</v>
      </c>
      <c r="BB3031" s="44">
        <f t="shared" si="402"/>
        <v>0</v>
      </c>
      <c r="BC3031" s="44">
        <f t="shared" si="403"/>
        <v>0</v>
      </c>
      <c r="BD3031" s="44"/>
    </row>
    <row r="3032" spans="1:56" ht="15.75" hidden="1" customHeight="1" x14ac:dyDescent="0.25">
      <c r="A3032" s="6"/>
      <c r="B3032" s="22"/>
      <c r="C3032" s="7"/>
      <c r="D3032" s="46"/>
      <c r="E3032" s="7"/>
      <c r="F3032" s="7"/>
      <c r="G3032" s="44"/>
      <c r="H3032" s="41">
        <f>Tabela1[[#This Row],[PESO UNI]]*Tabela1[[#This Row],[QTE]]</f>
        <v>0</v>
      </c>
      <c r="I3032" s="7"/>
      <c r="J3032" s="8"/>
      <c r="K3032" s="8"/>
      <c r="L3032" s="9"/>
      <c r="M3032" s="10"/>
      <c r="N3032" s="8"/>
      <c r="O3032" s="12"/>
      <c r="P3032" s="13"/>
      <c r="Q3032" s="14">
        <f>Tabela1[[#This Row],[QTDE/ Fabricação]]-Tabela1[[#This Row],[QTE]]</f>
        <v>0</v>
      </c>
      <c r="R3032" s="19">
        <f t="shared" si="398"/>
        <v>0</v>
      </c>
      <c r="S3032" s="19">
        <f t="shared" si="397"/>
        <v>0</v>
      </c>
      <c r="T3032" s="20">
        <f t="shared" si="399"/>
        <v>0</v>
      </c>
      <c r="U3032" s="17">
        <f>IFERROR(SUMIF('LISTA DE EMBARQUE'!B:B,MICRO!E:E,'LISTA DE EMBARQUE'!G:G),"")</f>
        <v>0</v>
      </c>
      <c r="V3032" s="12" t="str">
        <f>IFERROR(VLOOKUP(Tabela1[[#This Row],[COD.MDE]],'LISTA DE EMBARQUE'!B:L,11,0),"")</f>
        <v/>
      </c>
      <c r="W3032" s="13" t="str">
        <f>IFERROR(COUNTIF(#REF!,Tabela1[[#This Row],[Colunas5]]),"")</f>
        <v/>
      </c>
      <c r="X3032" s="14">
        <f>Tabela1[[#This Row],[QIANTIDADE EXPEDIDA]]*Tabela1[[#This Row],[PESO UNI]]</f>
        <v>0</v>
      </c>
      <c r="Y3032" s="14">
        <f t="shared" si="400"/>
        <v>0</v>
      </c>
      <c r="Z3032" s="21">
        <f>Tabela1[[#This Row],[PESO TOTAL]]-Tabela1[[#This Row],[Peso Expedido]]</f>
        <v>0</v>
      </c>
      <c r="AA3032" s="18"/>
      <c r="AB3032" s="40"/>
      <c r="AC3032" s="40"/>
      <c r="AD3032" s="40"/>
      <c r="AE3032" s="40"/>
      <c r="AF3032" s="40"/>
      <c r="AG3032" s="40"/>
      <c r="AH3032" s="40"/>
      <c r="AI3032" s="40" t="str">
        <f t="shared" si="404"/>
        <v>ok</v>
      </c>
      <c r="AJ3032"/>
      <c r="AK3032" t="str">
        <f>Tabela1[[#This Row],[Coluna1]]&amp;Tabela1[[#This Row],[PEDIDO]]</f>
        <v/>
      </c>
      <c r="AL3032"/>
      <c r="AM3032"/>
      <c r="AN3032"/>
      <c r="AO3032" t="str">
        <f t="shared" si="401"/>
        <v>/</v>
      </c>
      <c r="AP3032" t="str">
        <f>Tabela1[[#This Row],[TAG]]&amp;Tabela1[[#This Row],[PEDIDO]]&amp;Tabela1[[#This Row],[PRODUTO]]</f>
        <v/>
      </c>
      <c r="AQ3032" s="23" t="str">
        <f>Tabela1[[#This Row],[PRODUTO]]&amp;Tabela1[[#This Row],[TAG]]</f>
        <v/>
      </c>
      <c r="AR3032" s="183">
        <f>Tabela1[[#This Row],[PESO TOTAL]]*Tabela1[[#This Row],[MATÉRIA PRIMA]]</f>
        <v>0</v>
      </c>
      <c r="AS3032" s="28">
        <f>Tabela1[[#This Row],[PESO TOTAL]]*Tabela1[[#This Row],[PREPARAÇÃO ]]</f>
        <v>0</v>
      </c>
      <c r="AT3032" s="28">
        <f>Tabela1[[#This Row],[PESO TOTAL]]*Tabela1[[#This Row],[CALDEIRARIA]]</f>
        <v>0</v>
      </c>
      <c r="AU3032" s="28">
        <f>Tabela1[[#This Row],[PESO TOTAL]]*Tabela1[[#This Row],[SOLDA]]</f>
        <v>0</v>
      </c>
      <c r="AV3032" s="28">
        <f>Tabela1[[#This Row],[PESO TOTAL]]*Tabela1[[#This Row],[ACABAMENTO]]</f>
        <v>0</v>
      </c>
      <c r="AW3032" s="28">
        <f>Tabela1[[#This Row],[PESO TOTAL]]*Tabela1[[#This Row],[PRONTO ACABADO]]</f>
        <v>0</v>
      </c>
      <c r="AX3032" s="28">
        <f>Tabela1[[#This Row],[PESO TOTAL]]*Tabela1[[#This Row],[EXPEDIÇÃO ]]</f>
        <v>0</v>
      </c>
      <c r="AY3032" s="28" t="str">
        <f>Tabela1[[#This Row],[PEDIDO]]&amp;Tabela1[[#This Row],[PRODUTO]]</f>
        <v/>
      </c>
      <c r="AZ3032" s="44">
        <f>IF(AF3032="",0,IF(ISTEXT(AF3032),H3032*VALUE(SUBSTITUTE(AF3032,"%",""))/100,H3032*AF3032))-Tabela1[[#This Row],[PRONTO ACABADO2]]</f>
        <v>0</v>
      </c>
      <c r="BA3032" s="44">
        <f>IF(AG3032="",0,IF(ISTEXT(AG3032),H3032*VALUE(SUBSTITUTE(AG3032,"%",""))/100,H3032*AG3032))-Tabela1[[#This Row],[PESO EXPEDIDO2]]</f>
        <v>0</v>
      </c>
      <c r="BB3032" s="44">
        <f t="shared" si="402"/>
        <v>0</v>
      </c>
      <c r="BC3032" s="44">
        <f t="shared" si="403"/>
        <v>0</v>
      </c>
      <c r="BD3032" s="44"/>
    </row>
    <row r="3033" spans="1:56" ht="15.75" hidden="1" customHeight="1" x14ac:dyDescent="0.25">
      <c r="A3033" s="6"/>
      <c r="B3033" s="22"/>
      <c r="C3033" s="7"/>
      <c r="D3033" s="46"/>
      <c r="E3033" s="7"/>
      <c r="F3033" s="7"/>
      <c r="G3033" s="44"/>
      <c r="H3033" s="41">
        <f>Tabela1[[#This Row],[PESO UNI]]*Tabela1[[#This Row],[QTE]]</f>
        <v>0</v>
      </c>
      <c r="I3033" s="7"/>
      <c r="J3033" s="8"/>
      <c r="K3033" s="8"/>
      <c r="L3033" s="9"/>
      <c r="M3033" s="10"/>
      <c r="N3033" s="8"/>
      <c r="O3033" s="12"/>
      <c r="P3033" s="13"/>
      <c r="Q3033" s="14">
        <f>Tabela1[[#This Row],[QTDE/ Fabricação]]-Tabela1[[#This Row],[QTE]]</f>
        <v>0</v>
      </c>
      <c r="R3033" s="19">
        <f t="shared" si="398"/>
        <v>0</v>
      </c>
      <c r="S3033" s="19">
        <f t="shared" si="397"/>
        <v>0</v>
      </c>
      <c r="T3033" s="20">
        <f t="shared" si="399"/>
        <v>0</v>
      </c>
      <c r="U3033" s="17">
        <f>IFERROR(SUMIF('LISTA DE EMBARQUE'!B:B,MICRO!E:E,'LISTA DE EMBARQUE'!G:G),"")</f>
        <v>0</v>
      </c>
      <c r="V3033" s="12" t="str">
        <f>IFERROR(VLOOKUP(Tabela1[[#This Row],[COD.MDE]],'LISTA DE EMBARQUE'!B:L,11,0),"")</f>
        <v/>
      </c>
      <c r="W3033" s="13" t="str">
        <f>IFERROR(COUNTIF(#REF!,Tabela1[[#This Row],[Colunas5]]),"")</f>
        <v/>
      </c>
      <c r="X3033" s="14">
        <f>Tabela1[[#This Row],[QIANTIDADE EXPEDIDA]]*Tabela1[[#This Row],[PESO UNI]]</f>
        <v>0</v>
      </c>
      <c r="Y3033" s="14">
        <f t="shared" si="400"/>
        <v>0</v>
      </c>
      <c r="Z3033" s="21">
        <f>Tabela1[[#This Row],[PESO TOTAL]]-Tabela1[[#This Row],[Peso Expedido]]</f>
        <v>0</v>
      </c>
      <c r="AA3033" s="18"/>
      <c r="AB3033" s="40"/>
      <c r="AC3033" s="40"/>
      <c r="AD3033" s="40"/>
      <c r="AE3033" s="40"/>
      <c r="AF3033" s="40"/>
      <c r="AG3033" s="40"/>
      <c r="AH3033" s="40"/>
      <c r="AI3033" s="40" t="str">
        <f t="shared" si="404"/>
        <v>ok</v>
      </c>
      <c r="AJ3033"/>
      <c r="AK3033" t="str">
        <f>Tabela1[[#This Row],[Coluna1]]&amp;Tabela1[[#This Row],[PEDIDO]]</f>
        <v/>
      </c>
      <c r="AL3033"/>
      <c r="AM3033"/>
      <c r="AN3033"/>
      <c r="AO3033" t="str">
        <f t="shared" si="401"/>
        <v>/</v>
      </c>
      <c r="AP3033" t="str">
        <f>Tabela1[[#This Row],[TAG]]&amp;Tabela1[[#This Row],[PEDIDO]]&amp;Tabela1[[#This Row],[PRODUTO]]</f>
        <v/>
      </c>
      <c r="AQ3033" s="23" t="str">
        <f>Tabela1[[#This Row],[PRODUTO]]&amp;Tabela1[[#This Row],[TAG]]</f>
        <v/>
      </c>
      <c r="AR3033" s="183">
        <f>Tabela1[[#This Row],[PESO TOTAL]]*Tabela1[[#This Row],[MATÉRIA PRIMA]]</f>
        <v>0</v>
      </c>
      <c r="AS3033" s="28">
        <f>Tabela1[[#This Row],[PESO TOTAL]]*Tabela1[[#This Row],[PREPARAÇÃO ]]</f>
        <v>0</v>
      </c>
      <c r="AT3033" s="28">
        <f>Tabela1[[#This Row],[PESO TOTAL]]*Tabela1[[#This Row],[CALDEIRARIA]]</f>
        <v>0</v>
      </c>
      <c r="AU3033" s="28">
        <f>Tabela1[[#This Row],[PESO TOTAL]]*Tabela1[[#This Row],[SOLDA]]</f>
        <v>0</v>
      </c>
      <c r="AV3033" s="28">
        <f>Tabela1[[#This Row],[PESO TOTAL]]*Tabela1[[#This Row],[ACABAMENTO]]</f>
        <v>0</v>
      </c>
      <c r="AW3033" s="28">
        <f>Tabela1[[#This Row],[PESO TOTAL]]*Tabela1[[#This Row],[PRONTO ACABADO]]</f>
        <v>0</v>
      </c>
      <c r="AX3033" s="28">
        <f>Tabela1[[#This Row],[PESO TOTAL]]*Tabela1[[#This Row],[EXPEDIÇÃO ]]</f>
        <v>0</v>
      </c>
      <c r="AY3033" s="28" t="str">
        <f>Tabela1[[#This Row],[PEDIDO]]&amp;Tabela1[[#This Row],[PRODUTO]]</f>
        <v/>
      </c>
      <c r="AZ3033" s="44">
        <f>IF(AF3033="",0,IF(ISTEXT(AF3033),H3033*VALUE(SUBSTITUTE(AF3033,"%",""))/100,H3033*AF3033))-Tabela1[[#This Row],[PRONTO ACABADO2]]</f>
        <v>0</v>
      </c>
      <c r="BA3033" s="44">
        <f>IF(AG3033="",0,IF(ISTEXT(AG3033),H3033*VALUE(SUBSTITUTE(AG3033,"%",""))/100,H3033*AG3033))-Tabela1[[#This Row],[PESO EXPEDIDO2]]</f>
        <v>0</v>
      </c>
      <c r="BB3033" s="44">
        <f t="shared" si="402"/>
        <v>0</v>
      </c>
      <c r="BC3033" s="44">
        <f t="shared" si="403"/>
        <v>0</v>
      </c>
      <c r="BD3033" s="44"/>
    </row>
    <row r="3034" spans="1:56" ht="15.75" hidden="1" customHeight="1" x14ac:dyDescent="0.25">
      <c r="A3034" s="6"/>
      <c r="B3034" s="22"/>
      <c r="C3034" s="7"/>
      <c r="D3034" s="46"/>
      <c r="E3034" s="7"/>
      <c r="F3034" s="7"/>
      <c r="G3034" s="44"/>
      <c r="H3034" s="41">
        <f>Tabela1[[#This Row],[PESO UNI]]*Tabela1[[#This Row],[QTE]]</f>
        <v>0</v>
      </c>
      <c r="I3034" s="7"/>
      <c r="J3034" s="8"/>
      <c r="K3034" s="8"/>
      <c r="L3034" s="9"/>
      <c r="M3034" s="10"/>
      <c r="N3034" s="8"/>
      <c r="O3034" s="12"/>
      <c r="P3034" s="13"/>
      <c r="Q3034" s="14">
        <f>Tabela1[[#This Row],[QTDE/ Fabricação]]-Tabela1[[#This Row],[QTE]]</f>
        <v>0</v>
      </c>
      <c r="R3034" s="19">
        <f t="shared" si="398"/>
        <v>0</v>
      </c>
      <c r="S3034" s="19">
        <f t="shared" si="397"/>
        <v>0</v>
      </c>
      <c r="T3034" s="20">
        <f t="shared" si="399"/>
        <v>0</v>
      </c>
      <c r="U3034" s="17">
        <f>IFERROR(SUMIF('LISTA DE EMBARQUE'!B:B,MICRO!E:E,'LISTA DE EMBARQUE'!G:G),"")</f>
        <v>0</v>
      </c>
      <c r="V3034" s="12" t="str">
        <f>IFERROR(VLOOKUP(Tabela1[[#This Row],[COD.MDE]],'LISTA DE EMBARQUE'!B:L,11,0),"")</f>
        <v/>
      </c>
      <c r="W3034" s="13" t="str">
        <f>IFERROR(COUNTIF(#REF!,Tabela1[[#This Row],[Colunas5]]),"")</f>
        <v/>
      </c>
      <c r="X3034" s="14">
        <f>Tabela1[[#This Row],[QIANTIDADE EXPEDIDA]]*Tabela1[[#This Row],[PESO UNI]]</f>
        <v>0</v>
      </c>
      <c r="Y3034" s="14">
        <f t="shared" si="400"/>
        <v>0</v>
      </c>
      <c r="Z3034" s="21">
        <f>Tabela1[[#This Row],[PESO TOTAL]]-Tabela1[[#This Row],[Peso Expedido]]</f>
        <v>0</v>
      </c>
      <c r="AA3034" s="18"/>
      <c r="AB3034" s="40"/>
      <c r="AC3034" s="40"/>
      <c r="AD3034" s="40"/>
      <c r="AE3034" s="40"/>
      <c r="AF3034" s="40"/>
      <c r="AG3034" s="40"/>
      <c r="AH3034" s="40"/>
      <c r="AI3034" s="40" t="str">
        <f t="shared" si="404"/>
        <v>ok</v>
      </c>
      <c r="AJ3034"/>
      <c r="AK3034" t="str">
        <f>Tabela1[[#This Row],[Coluna1]]&amp;Tabela1[[#This Row],[PEDIDO]]</f>
        <v/>
      </c>
      <c r="AL3034"/>
      <c r="AM3034"/>
      <c r="AN3034"/>
      <c r="AO3034" t="str">
        <f t="shared" si="401"/>
        <v>/</v>
      </c>
      <c r="AP3034" t="str">
        <f>Tabela1[[#This Row],[TAG]]&amp;Tabela1[[#This Row],[PEDIDO]]&amp;Tabela1[[#This Row],[PRODUTO]]</f>
        <v/>
      </c>
      <c r="AQ3034" s="23" t="str">
        <f>Tabela1[[#This Row],[PRODUTO]]&amp;Tabela1[[#This Row],[TAG]]</f>
        <v/>
      </c>
      <c r="AR3034" s="183">
        <f>Tabela1[[#This Row],[PESO TOTAL]]*Tabela1[[#This Row],[MATÉRIA PRIMA]]</f>
        <v>0</v>
      </c>
      <c r="AS3034" s="28">
        <f>Tabela1[[#This Row],[PESO TOTAL]]*Tabela1[[#This Row],[PREPARAÇÃO ]]</f>
        <v>0</v>
      </c>
      <c r="AT3034" s="28">
        <f>Tabela1[[#This Row],[PESO TOTAL]]*Tabela1[[#This Row],[CALDEIRARIA]]</f>
        <v>0</v>
      </c>
      <c r="AU3034" s="28">
        <f>Tabela1[[#This Row],[PESO TOTAL]]*Tabela1[[#This Row],[SOLDA]]</f>
        <v>0</v>
      </c>
      <c r="AV3034" s="28">
        <f>Tabela1[[#This Row],[PESO TOTAL]]*Tabela1[[#This Row],[ACABAMENTO]]</f>
        <v>0</v>
      </c>
      <c r="AW3034" s="28">
        <f>Tabela1[[#This Row],[PESO TOTAL]]*Tabela1[[#This Row],[PRONTO ACABADO]]</f>
        <v>0</v>
      </c>
      <c r="AX3034" s="28">
        <f>Tabela1[[#This Row],[PESO TOTAL]]*Tabela1[[#This Row],[EXPEDIÇÃO ]]</f>
        <v>0</v>
      </c>
      <c r="AY3034" s="28" t="str">
        <f>Tabela1[[#This Row],[PEDIDO]]&amp;Tabela1[[#This Row],[PRODUTO]]</f>
        <v/>
      </c>
      <c r="AZ3034" s="44">
        <f>IF(AF3034="",0,IF(ISTEXT(AF3034),H3034*VALUE(SUBSTITUTE(AF3034,"%",""))/100,H3034*AF3034))-Tabela1[[#This Row],[PRONTO ACABADO2]]</f>
        <v>0</v>
      </c>
      <c r="BA3034" s="44">
        <f>IF(AG3034="",0,IF(ISTEXT(AG3034),H3034*VALUE(SUBSTITUTE(AG3034,"%",""))/100,H3034*AG3034))-Tabela1[[#This Row],[PESO EXPEDIDO2]]</f>
        <v>0</v>
      </c>
      <c r="BB3034" s="44">
        <f t="shared" si="402"/>
        <v>0</v>
      </c>
      <c r="BC3034" s="44">
        <f t="shared" si="403"/>
        <v>0</v>
      </c>
      <c r="BD3034" s="44"/>
    </row>
    <row r="3035" spans="1:56" ht="15.75" hidden="1" customHeight="1" x14ac:dyDescent="0.25">
      <c r="A3035" s="6"/>
      <c r="B3035" s="22"/>
      <c r="C3035" s="7"/>
      <c r="D3035" s="46"/>
      <c r="E3035" s="7"/>
      <c r="F3035" s="7"/>
      <c r="G3035" s="44"/>
      <c r="H3035" s="41">
        <f>Tabela1[[#This Row],[PESO UNI]]*Tabela1[[#This Row],[QTE]]</f>
        <v>0</v>
      </c>
      <c r="I3035" s="7"/>
      <c r="J3035" s="8"/>
      <c r="K3035" s="8"/>
      <c r="L3035" s="9"/>
      <c r="M3035" s="10"/>
      <c r="N3035" s="8"/>
      <c r="O3035" s="12"/>
      <c r="P3035" s="13"/>
      <c r="Q3035" s="14">
        <f>Tabela1[[#This Row],[QTDE/ Fabricação]]-Tabela1[[#This Row],[QTE]]</f>
        <v>0</v>
      </c>
      <c r="R3035" s="19">
        <f t="shared" si="398"/>
        <v>0</v>
      </c>
      <c r="S3035" s="19">
        <f t="shared" si="397"/>
        <v>0</v>
      </c>
      <c r="T3035" s="20">
        <f t="shared" si="399"/>
        <v>0</v>
      </c>
      <c r="U3035" s="17">
        <f>IFERROR(SUMIF('LISTA DE EMBARQUE'!B:B,MICRO!E:E,'LISTA DE EMBARQUE'!G:G),"")</f>
        <v>0</v>
      </c>
      <c r="V3035" s="12" t="str">
        <f>IFERROR(VLOOKUP(Tabela1[[#This Row],[COD.MDE]],'LISTA DE EMBARQUE'!B:L,11,0),"")</f>
        <v/>
      </c>
      <c r="W3035" s="13" t="str">
        <f>IFERROR(COUNTIF(#REF!,Tabela1[[#This Row],[Colunas5]]),"")</f>
        <v/>
      </c>
      <c r="X3035" s="14">
        <f>Tabela1[[#This Row],[QIANTIDADE EXPEDIDA]]*Tabela1[[#This Row],[PESO UNI]]</f>
        <v>0</v>
      </c>
      <c r="Y3035" s="14">
        <f t="shared" si="400"/>
        <v>0</v>
      </c>
      <c r="Z3035" s="21">
        <f>Tabela1[[#This Row],[PESO TOTAL]]-Tabela1[[#This Row],[Peso Expedido]]</f>
        <v>0</v>
      </c>
      <c r="AA3035" s="18"/>
      <c r="AB3035" s="40"/>
      <c r="AC3035" s="40"/>
      <c r="AD3035" s="40"/>
      <c r="AE3035" s="40"/>
      <c r="AF3035" s="40"/>
      <c r="AG3035" s="40"/>
      <c r="AH3035" s="40"/>
      <c r="AI3035" s="40" t="str">
        <f t="shared" si="404"/>
        <v>ok</v>
      </c>
      <c r="AJ3035"/>
      <c r="AK3035" t="str">
        <f>Tabela1[[#This Row],[Coluna1]]&amp;Tabela1[[#This Row],[PEDIDO]]</f>
        <v/>
      </c>
      <c r="AL3035"/>
      <c r="AM3035"/>
      <c r="AN3035"/>
      <c r="AO3035" t="str">
        <f t="shared" si="401"/>
        <v>/</v>
      </c>
      <c r="AP3035" t="str">
        <f>Tabela1[[#This Row],[TAG]]&amp;Tabela1[[#This Row],[PEDIDO]]&amp;Tabela1[[#This Row],[PRODUTO]]</f>
        <v/>
      </c>
      <c r="AQ3035" s="23" t="str">
        <f>Tabela1[[#This Row],[PRODUTO]]&amp;Tabela1[[#This Row],[TAG]]</f>
        <v/>
      </c>
      <c r="AR3035" s="183">
        <f>Tabela1[[#This Row],[PESO TOTAL]]*Tabela1[[#This Row],[MATÉRIA PRIMA]]</f>
        <v>0</v>
      </c>
      <c r="AS3035" s="28">
        <f>Tabela1[[#This Row],[PESO TOTAL]]*Tabela1[[#This Row],[PREPARAÇÃO ]]</f>
        <v>0</v>
      </c>
      <c r="AT3035" s="28">
        <f>Tabela1[[#This Row],[PESO TOTAL]]*Tabela1[[#This Row],[CALDEIRARIA]]</f>
        <v>0</v>
      </c>
      <c r="AU3035" s="28">
        <f>Tabela1[[#This Row],[PESO TOTAL]]*Tabela1[[#This Row],[SOLDA]]</f>
        <v>0</v>
      </c>
      <c r="AV3035" s="28">
        <f>Tabela1[[#This Row],[PESO TOTAL]]*Tabela1[[#This Row],[ACABAMENTO]]</f>
        <v>0</v>
      </c>
      <c r="AW3035" s="28">
        <f>Tabela1[[#This Row],[PESO TOTAL]]*Tabela1[[#This Row],[PRONTO ACABADO]]</f>
        <v>0</v>
      </c>
      <c r="AX3035" s="28">
        <f>Tabela1[[#This Row],[PESO TOTAL]]*Tabela1[[#This Row],[EXPEDIÇÃO ]]</f>
        <v>0</v>
      </c>
      <c r="AY3035" s="28" t="str">
        <f>Tabela1[[#This Row],[PEDIDO]]&amp;Tabela1[[#This Row],[PRODUTO]]</f>
        <v/>
      </c>
      <c r="AZ3035" s="44">
        <f>IF(AF3035="",0,IF(ISTEXT(AF3035),H3035*VALUE(SUBSTITUTE(AF3035,"%",""))/100,H3035*AF3035))-Tabela1[[#This Row],[PRONTO ACABADO2]]</f>
        <v>0</v>
      </c>
      <c r="BA3035" s="44">
        <f>IF(AG3035="",0,IF(ISTEXT(AG3035),H3035*VALUE(SUBSTITUTE(AG3035,"%",""))/100,H3035*AG3035))-Tabela1[[#This Row],[PESO EXPEDIDO2]]</f>
        <v>0</v>
      </c>
      <c r="BB3035" s="44">
        <f t="shared" si="402"/>
        <v>0</v>
      </c>
      <c r="BC3035" s="44">
        <f t="shared" si="403"/>
        <v>0</v>
      </c>
      <c r="BD3035" s="44"/>
    </row>
    <row r="3036" spans="1:56" ht="15.75" hidden="1" customHeight="1" x14ac:dyDescent="0.25">
      <c r="A3036" s="6"/>
      <c r="B3036" s="22"/>
      <c r="C3036" s="7"/>
      <c r="D3036" s="46"/>
      <c r="E3036" s="7"/>
      <c r="F3036" s="7"/>
      <c r="G3036" s="44"/>
      <c r="H3036" s="41">
        <f>Tabela1[[#This Row],[PESO UNI]]*Tabela1[[#This Row],[QTE]]</f>
        <v>0</v>
      </c>
      <c r="I3036" s="7"/>
      <c r="J3036" s="8"/>
      <c r="K3036" s="8"/>
      <c r="L3036" s="9"/>
      <c r="M3036" s="10"/>
      <c r="N3036" s="8"/>
      <c r="O3036" s="12"/>
      <c r="P3036" s="13"/>
      <c r="Q3036" s="14">
        <f>Tabela1[[#This Row],[QTDE/ Fabricação]]-Tabela1[[#This Row],[QTE]]</f>
        <v>0</v>
      </c>
      <c r="R3036" s="19">
        <f t="shared" si="398"/>
        <v>0</v>
      </c>
      <c r="S3036" s="19">
        <f t="shared" si="397"/>
        <v>0</v>
      </c>
      <c r="T3036" s="20">
        <f t="shared" si="399"/>
        <v>0</v>
      </c>
      <c r="U3036" s="17">
        <f>IFERROR(SUMIF('LISTA DE EMBARQUE'!B:B,MICRO!E:E,'LISTA DE EMBARQUE'!G:G),"")</f>
        <v>0</v>
      </c>
      <c r="V3036" s="12" t="str">
        <f>IFERROR(VLOOKUP(Tabela1[[#This Row],[COD.MDE]],'LISTA DE EMBARQUE'!B:L,11,0),"")</f>
        <v/>
      </c>
      <c r="W3036" s="13" t="str">
        <f>IFERROR(COUNTIF(#REF!,Tabela1[[#This Row],[Colunas5]]),"")</f>
        <v/>
      </c>
      <c r="X3036" s="14">
        <f>Tabela1[[#This Row],[QIANTIDADE EXPEDIDA]]*Tabela1[[#This Row],[PESO UNI]]</f>
        <v>0</v>
      </c>
      <c r="Y3036" s="14">
        <f t="shared" si="400"/>
        <v>0</v>
      </c>
      <c r="Z3036" s="21">
        <f>Tabela1[[#This Row],[PESO TOTAL]]-Tabela1[[#This Row],[Peso Expedido]]</f>
        <v>0</v>
      </c>
      <c r="AA3036" s="18"/>
      <c r="AB3036" s="40"/>
      <c r="AC3036" s="40"/>
      <c r="AD3036" s="40"/>
      <c r="AE3036" s="40"/>
      <c r="AF3036" s="40"/>
      <c r="AG3036" s="40"/>
      <c r="AH3036" s="40"/>
      <c r="AI3036" s="40" t="str">
        <f t="shared" si="404"/>
        <v>ok</v>
      </c>
      <c r="AJ3036"/>
      <c r="AK3036" t="str">
        <f>Tabela1[[#This Row],[Coluna1]]&amp;Tabela1[[#This Row],[PEDIDO]]</f>
        <v/>
      </c>
      <c r="AL3036"/>
      <c r="AM3036"/>
      <c r="AN3036"/>
      <c r="AO3036" t="str">
        <f t="shared" si="401"/>
        <v>/</v>
      </c>
      <c r="AP3036" t="str">
        <f>Tabela1[[#This Row],[TAG]]&amp;Tabela1[[#This Row],[PEDIDO]]&amp;Tabela1[[#This Row],[PRODUTO]]</f>
        <v/>
      </c>
      <c r="AQ3036" s="23" t="str">
        <f>Tabela1[[#This Row],[PRODUTO]]&amp;Tabela1[[#This Row],[TAG]]</f>
        <v/>
      </c>
      <c r="AR3036" s="183">
        <f>Tabela1[[#This Row],[PESO TOTAL]]*Tabela1[[#This Row],[MATÉRIA PRIMA]]</f>
        <v>0</v>
      </c>
      <c r="AS3036" s="28">
        <f>Tabela1[[#This Row],[PESO TOTAL]]*Tabela1[[#This Row],[PREPARAÇÃO ]]</f>
        <v>0</v>
      </c>
      <c r="AT3036" s="28">
        <f>Tabela1[[#This Row],[PESO TOTAL]]*Tabela1[[#This Row],[CALDEIRARIA]]</f>
        <v>0</v>
      </c>
      <c r="AU3036" s="28">
        <f>Tabela1[[#This Row],[PESO TOTAL]]*Tabela1[[#This Row],[SOLDA]]</f>
        <v>0</v>
      </c>
      <c r="AV3036" s="28">
        <f>Tabela1[[#This Row],[PESO TOTAL]]*Tabela1[[#This Row],[ACABAMENTO]]</f>
        <v>0</v>
      </c>
      <c r="AW3036" s="28">
        <f>Tabela1[[#This Row],[PESO TOTAL]]*Tabela1[[#This Row],[PRONTO ACABADO]]</f>
        <v>0</v>
      </c>
      <c r="AX3036" s="28">
        <f>Tabela1[[#This Row],[PESO TOTAL]]*Tabela1[[#This Row],[EXPEDIÇÃO ]]</f>
        <v>0</v>
      </c>
      <c r="AY3036" s="28" t="str">
        <f>Tabela1[[#This Row],[PEDIDO]]&amp;Tabela1[[#This Row],[PRODUTO]]</f>
        <v/>
      </c>
      <c r="AZ3036" s="44">
        <f>IF(AF3036="",0,IF(ISTEXT(AF3036),H3036*VALUE(SUBSTITUTE(AF3036,"%",""))/100,H3036*AF3036))-Tabela1[[#This Row],[PRONTO ACABADO2]]</f>
        <v>0</v>
      </c>
      <c r="BA3036" s="44">
        <f>IF(AG3036="",0,IF(ISTEXT(AG3036),H3036*VALUE(SUBSTITUTE(AG3036,"%",""))/100,H3036*AG3036))-Tabela1[[#This Row],[PESO EXPEDIDO2]]</f>
        <v>0</v>
      </c>
      <c r="BB3036" s="44">
        <f t="shared" si="402"/>
        <v>0</v>
      </c>
      <c r="BC3036" s="44">
        <f t="shared" si="403"/>
        <v>0</v>
      </c>
      <c r="BD3036" s="44"/>
    </row>
    <row r="3037" spans="1:56" ht="15.75" hidden="1" customHeight="1" x14ac:dyDescent="0.25">
      <c r="A3037" s="6"/>
      <c r="B3037" s="22"/>
      <c r="C3037" s="7"/>
      <c r="D3037" s="46"/>
      <c r="E3037" s="7"/>
      <c r="F3037" s="7"/>
      <c r="G3037" s="44"/>
      <c r="H3037" s="41">
        <f>Tabela1[[#This Row],[PESO UNI]]*Tabela1[[#This Row],[QTE]]</f>
        <v>0</v>
      </c>
      <c r="I3037" s="7"/>
      <c r="J3037" s="8"/>
      <c r="K3037" s="8"/>
      <c r="L3037" s="9"/>
      <c r="M3037" s="10"/>
      <c r="N3037" s="8"/>
      <c r="O3037" s="12"/>
      <c r="P3037" s="13"/>
      <c r="Q3037" s="14">
        <f>Tabela1[[#This Row],[QTDE/ Fabricação]]-Tabela1[[#This Row],[QTE]]</f>
        <v>0</v>
      </c>
      <c r="R3037" s="19">
        <f t="shared" si="398"/>
        <v>0</v>
      </c>
      <c r="S3037" s="19">
        <f t="shared" si="397"/>
        <v>0</v>
      </c>
      <c r="T3037" s="20">
        <f t="shared" si="399"/>
        <v>0</v>
      </c>
      <c r="U3037" s="17">
        <f>IFERROR(SUMIF('LISTA DE EMBARQUE'!B:B,MICRO!E:E,'LISTA DE EMBARQUE'!G:G),"")</f>
        <v>0</v>
      </c>
      <c r="V3037" s="12" t="str">
        <f>IFERROR(VLOOKUP(Tabela1[[#This Row],[COD.MDE]],'LISTA DE EMBARQUE'!B:L,11,0),"")</f>
        <v/>
      </c>
      <c r="W3037" s="13" t="str">
        <f>IFERROR(COUNTIF(#REF!,Tabela1[[#This Row],[Colunas5]]),"")</f>
        <v/>
      </c>
      <c r="X3037" s="14">
        <f>Tabela1[[#This Row],[QIANTIDADE EXPEDIDA]]*Tabela1[[#This Row],[PESO UNI]]</f>
        <v>0</v>
      </c>
      <c r="Y3037" s="14">
        <f t="shared" si="400"/>
        <v>0</v>
      </c>
      <c r="Z3037" s="21">
        <f>Tabela1[[#This Row],[PESO TOTAL]]-Tabela1[[#This Row],[Peso Expedido]]</f>
        <v>0</v>
      </c>
      <c r="AA3037" s="18"/>
      <c r="AB3037" s="40"/>
      <c r="AC3037" s="40"/>
      <c r="AD3037" s="40"/>
      <c r="AE3037" s="40"/>
      <c r="AF3037" s="40"/>
      <c r="AG3037" s="40"/>
      <c r="AH3037" s="40"/>
      <c r="AI3037" s="40" t="str">
        <f t="shared" si="404"/>
        <v>ok</v>
      </c>
      <c r="AJ3037"/>
      <c r="AK3037" t="str">
        <f>Tabela1[[#This Row],[Coluna1]]&amp;Tabela1[[#This Row],[PEDIDO]]</f>
        <v/>
      </c>
      <c r="AL3037"/>
      <c r="AM3037"/>
      <c r="AN3037"/>
      <c r="AO3037" t="str">
        <f t="shared" si="401"/>
        <v>/</v>
      </c>
      <c r="AP3037" t="str">
        <f>Tabela1[[#This Row],[TAG]]&amp;Tabela1[[#This Row],[PEDIDO]]&amp;Tabela1[[#This Row],[PRODUTO]]</f>
        <v/>
      </c>
      <c r="AQ3037" s="23" t="str">
        <f>Tabela1[[#This Row],[PRODUTO]]&amp;Tabela1[[#This Row],[TAG]]</f>
        <v/>
      </c>
      <c r="AR3037" s="183">
        <f>Tabela1[[#This Row],[PESO TOTAL]]*Tabela1[[#This Row],[MATÉRIA PRIMA]]</f>
        <v>0</v>
      </c>
      <c r="AS3037" s="28">
        <f>Tabela1[[#This Row],[PESO TOTAL]]*Tabela1[[#This Row],[PREPARAÇÃO ]]</f>
        <v>0</v>
      </c>
      <c r="AT3037" s="28">
        <f>Tabela1[[#This Row],[PESO TOTAL]]*Tabela1[[#This Row],[CALDEIRARIA]]</f>
        <v>0</v>
      </c>
      <c r="AU3037" s="28">
        <f>Tabela1[[#This Row],[PESO TOTAL]]*Tabela1[[#This Row],[SOLDA]]</f>
        <v>0</v>
      </c>
      <c r="AV3037" s="28">
        <f>Tabela1[[#This Row],[PESO TOTAL]]*Tabela1[[#This Row],[ACABAMENTO]]</f>
        <v>0</v>
      </c>
      <c r="AW3037" s="28">
        <f>Tabela1[[#This Row],[PESO TOTAL]]*Tabela1[[#This Row],[PRONTO ACABADO]]</f>
        <v>0</v>
      </c>
      <c r="AX3037" s="28">
        <f>Tabela1[[#This Row],[PESO TOTAL]]*Tabela1[[#This Row],[EXPEDIÇÃO ]]</f>
        <v>0</v>
      </c>
      <c r="AY3037" s="28" t="str">
        <f>Tabela1[[#This Row],[PEDIDO]]&amp;Tabela1[[#This Row],[PRODUTO]]</f>
        <v/>
      </c>
      <c r="AZ3037" s="44">
        <f>IF(AF3037="",0,IF(ISTEXT(AF3037),H3037*VALUE(SUBSTITUTE(AF3037,"%",""))/100,H3037*AF3037))-Tabela1[[#This Row],[PRONTO ACABADO2]]</f>
        <v>0</v>
      </c>
      <c r="BA3037" s="44">
        <f>IF(AG3037="",0,IF(ISTEXT(AG3037),H3037*VALUE(SUBSTITUTE(AG3037,"%",""))/100,H3037*AG3037))-Tabela1[[#This Row],[PESO EXPEDIDO2]]</f>
        <v>0</v>
      </c>
      <c r="BB3037" s="44">
        <f t="shared" si="402"/>
        <v>0</v>
      </c>
      <c r="BC3037" s="44">
        <f t="shared" si="403"/>
        <v>0</v>
      </c>
      <c r="BD3037" s="44"/>
    </row>
    <row r="3038" spans="1:56" ht="15.75" hidden="1" customHeight="1" x14ac:dyDescent="0.25">
      <c r="A3038" s="6"/>
      <c r="B3038" s="22"/>
      <c r="C3038" s="7"/>
      <c r="D3038" s="46"/>
      <c r="E3038" s="7"/>
      <c r="F3038" s="7"/>
      <c r="G3038" s="44"/>
      <c r="H3038" s="41">
        <f>Tabela1[[#This Row],[PESO UNI]]*Tabela1[[#This Row],[QTE]]</f>
        <v>0</v>
      </c>
      <c r="I3038" s="7"/>
      <c r="J3038" s="8"/>
      <c r="K3038" s="8"/>
      <c r="L3038" s="9"/>
      <c r="M3038" s="10"/>
      <c r="N3038" s="8"/>
      <c r="O3038" s="12"/>
      <c r="P3038" s="13"/>
      <c r="Q3038" s="14">
        <f>Tabela1[[#This Row],[QTDE/ Fabricação]]-Tabela1[[#This Row],[QTE]]</f>
        <v>0</v>
      </c>
      <c r="R3038" s="19">
        <f t="shared" si="398"/>
        <v>0</v>
      </c>
      <c r="S3038" s="19">
        <f t="shared" si="397"/>
        <v>0</v>
      </c>
      <c r="T3038" s="20">
        <f t="shared" si="399"/>
        <v>0</v>
      </c>
      <c r="U3038" s="17">
        <f>IFERROR(SUMIF('LISTA DE EMBARQUE'!B:B,MICRO!E:E,'LISTA DE EMBARQUE'!G:G),"")</f>
        <v>0</v>
      </c>
      <c r="V3038" s="12" t="str">
        <f>IFERROR(VLOOKUP(Tabela1[[#This Row],[COD.MDE]],'LISTA DE EMBARQUE'!B:L,11,0),"")</f>
        <v/>
      </c>
      <c r="W3038" s="13" t="str">
        <f>IFERROR(COUNTIF(#REF!,Tabela1[[#This Row],[Colunas5]]),"")</f>
        <v/>
      </c>
      <c r="X3038" s="14">
        <f>Tabela1[[#This Row],[QIANTIDADE EXPEDIDA]]*Tabela1[[#This Row],[PESO UNI]]</f>
        <v>0</v>
      </c>
      <c r="Y3038" s="14">
        <f t="shared" si="400"/>
        <v>0</v>
      </c>
      <c r="Z3038" s="21">
        <f>Tabela1[[#This Row],[PESO TOTAL]]-Tabela1[[#This Row],[Peso Expedido]]</f>
        <v>0</v>
      </c>
      <c r="AA3038" s="18"/>
      <c r="AB3038" s="40"/>
      <c r="AC3038" s="40"/>
      <c r="AD3038" s="40"/>
      <c r="AE3038" s="40"/>
      <c r="AF3038" s="40"/>
      <c r="AG3038" s="40"/>
      <c r="AH3038" s="40"/>
      <c r="AI3038" s="40" t="str">
        <f t="shared" si="404"/>
        <v>ok</v>
      </c>
      <c r="AJ3038"/>
      <c r="AK3038" t="str">
        <f>Tabela1[[#This Row],[Coluna1]]&amp;Tabela1[[#This Row],[PEDIDO]]</f>
        <v/>
      </c>
      <c r="AL3038"/>
      <c r="AM3038"/>
      <c r="AN3038"/>
      <c r="AO3038" t="str">
        <f t="shared" si="401"/>
        <v>/</v>
      </c>
      <c r="AP3038" t="str">
        <f>Tabela1[[#This Row],[TAG]]&amp;Tabela1[[#This Row],[PEDIDO]]&amp;Tabela1[[#This Row],[PRODUTO]]</f>
        <v/>
      </c>
      <c r="AQ3038" s="23" t="str">
        <f>Tabela1[[#This Row],[PRODUTO]]&amp;Tabela1[[#This Row],[TAG]]</f>
        <v/>
      </c>
      <c r="AR3038" s="183">
        <f>Tabela1[[#This Row],[PESO TOTAL]]*Tabela1[[#This Row],[MATÉRIA PRIMA]]</f>
        <v>0</v>
      </c>
      <c r="AS3038" s="28">
        <f>Tabela1[[#This Row],[PESO TOTAL]]*Tabela1[[#This Row],[PREPARAÇÃO ]]</f>
        <v>0</v>
      </c>
      <c r="AT3038" s="28">
        <f>Tabela1[[#This Row],[PESO TOTAL]]*Tabela1[[#This Row],[CALDEIRARIA]]</f>
        <v>0</v>
      </c>
      <c r="AU3038" s="28">
        <f>Tabela1[[#This Row],[PESO TOTAL]]*Tabela1[[#This Row],[SOLDA]]</f>
        <v>0</v>
      </c>
      <c r="AV3038" s="28">
        <f>Tabela1[[#This Row],[PESO TOTAL]]*Tabela1[[#This Row],[ACABAMENTO]]</f>
        <v>0</v>
      </c>
      <c r="AW3038" s="28">
        <f>Tabela1[[#This Row],[PESO TOTAL]]*Tabela1[[#This Row],[PRONTO ACABADO]]</f>
        <v>0</v>
      </c>
      <c r="AX3038" s="28">
        <f>Tabela1[[#This Row],[PESO TOTAL]]*Tabela1[[#This Row],[EXPEDIÇÃO ]]</f>
        <v>0</v>
      </c>
      <c r="AY3038" s="28" t="str">
        <f>Tabela1[[#This Row],[PEDIDO]]&amp;Tabela1[[#This Row],[PRODUTO]]</f>
        <v/>
      </c>
      <c r="AZ3038" s="44">
        <f>IF(AF3038="",0,IF(ISTEXT(AF3038),H3038*VALUE(SUBSTITUTE(AF3038,"%",""))/100,H3038*AF3038))-Tabela1[[#This Row],[PRONTO ACABADO2]]</f>
        <v>0</v>
      </c>
      <c r="BA3038" s="44">
        <f>IF(AG3038="",0,IF(ISTEXT(AG3038),H3038*VALUE(SUBSTITUTE(AG3038,"%",""))/100,H3038*AG3038))-Tabela1[[#This Row],[PESO EXPEDIDO2]]</f>
        <v>0</v>
      </c>
      <c r="BB3038" s="44">
        <f t="shared" si="402"/>
        <v>0</v>
      </c>
      <c r="BC3038" s="44">
        <f t="shared" si="403"/>
        <v>0</v>
      </c>
      <c r="BD3038" s="44"/>
    </row>
    <row r="3039" spans="1:56" ht="15.75" hidden="1" customHeight="1" x14ac:dyDescent="0.25">
      <c r="A3039" s="6"/>
      <c r="B3039" s="22"/>
      <c r="C3039" s="7"/>
      <c r="D3039" s="46"/>
      <c r="E3039" s="7"/>
      <c r="F3039" s="7"/>
      <c r="G3039" s="44"/>
      <c r="H3039" s="41">
        <f>Tabela1[[#This Row],[PESO UNI]]*Tabela1[[#This Row],[QTE]]</f>
        <v>0</v>
      </c>
      <c r="I3039" s="7"/>
      <c r="J3039" s="8"/>
      <c r="K3039" s="8"/>
      <c r="L3039" s="9"/>
      <c r="M3039" s="10"/>
      <c r="N3039" s="8"/>
      <c r="O3039" s="12"/>
      <c r="P3039" s="13"/>
      <c r="Q3039" s="14">
        <f>Tabela1[[#This Row],[QTDE/ Fabricação]]-Tabela1[[#This Row],[QTE]]</f>
        <v>0</v>
      </c>
      <c r="R3039" s="19">
        <f t="shared" si="398"/>
        <v>0</v>
      </c>
      <c r="S3039" s="19">
        <f t="shared" si="397"/>
        <v>0</v>
      </c>
      <c r="T3039" s="20">
        <f t="shared" si="399"/>
        <v>0</v>
      </c>
      <c r="U3039" s="17">
        <f>IFERROR(SUMIF('LISTA DE EMBARQUE'!B:B,MICRO!E:E,'LISTA DE EMBARQUE'!G:G),"")</f>
        <v>0</v>
      </c>
      <c r="V3039" s="12" t="str">
        <f>IFERROR(VLOOKUP(Tabela1[[#This Row],[COD.MDE]],'LISTA DE EMBARQUE'!B:L,11,0),"")</f>
        <v/>
      </c>
      <c r="W3039" s="13" t="str">
        <f>IFERROR(COUNTIF(#REF!,Tabela1[[#This Row],[Colunas5]]),"")</f>
        <v/>
      </c>
      <c r="X3039" s="14">
        <f>Tabela1[[#This Row],[QIANTIDADE EXPEDIDA]]*Tabela1[[#This Row],[PESO UNI]]</f>
        <v>0</v>
      </c>
      <c r="Y3039" s="14">
        <f t="shared" si="400"/>
        <v>0</v>
      </c>
      <c r="Z3039" s="21">
        <f>Tabela1[[#This Row],[PESO TOTAL]]-Tabela1[[#This Row],[Peso Expedido]]</f>
        <v>0</v>
      </c>
      <c r="AA3039" s="18"/>
      <c r="AB3039" s="40"/>
      <c r="AC3039" s="40"/>
      <c r="AD3039" s="40"/>
      <c r="AE3039" s="40"/>
      <c r="AF3039" s="40"/>
      <c r="AG3039" s="40"/>
      <c r="AH3039" s="40"/>
      <c r="AI3039" s="40" t="str">
        <f t="shared" si="404"/>
        <v>ok</v>
      </c>
      <c r="AJ3039"/>
      <c r="AK3039" t="str">
        <f>Tabela1[[#This Row],[Coluna1]]&amp;Tabela1[[#This Row],[PEDIDO]]</f>
        <v/>
      </c>
      <c r="AL3039"/>
      <c r="AM3039"/>
      <c r="AN3039"/>
      <c r="AO3039" t="str">
        <f t="shared" si="401"/>
        <v>/</v>
      </c>
      <c r="AP3039" t="str">
        <f>Tabela1[[#This Row],[TAG]]&amp;Tabela1[[#This Row],[PEDIDO]]&amp;Tabela1[[#This Row],[PRODUTO]]</f>
        <v/>
      </c>
      <c r="AQ3039" s="23" t="str">
        <f>Tabela1[[#This Row],[PRODUTO]]&amp;Tabela1[[#This Row],[TAG]]</f>
        <v/>
      </c>
      <c r="AR3039" s="183">
        <f>Tabela1[[#This Row],[PESO TOTAL]]*Tabela1[[#This Row],[MATÉRIA PRIMA]]</f>
        <v>0</v>
      </c>
      <c r="AS3039" s="28">
        <f>Tabela1[[#This Row],[PESO TOTAL]]*Tabela1[[#This Row],[PREPARAÇÃO ]]</f>
        <v>0</v>
      </c>
      <c r="AT3039" s="28">
        <f>Tabela1[[#This Row],[PESO TOTAL]]*Tabela1[[#This Row],[CALDEIRARIA]]</f>
        <v>0</v>
      </c>
      <c r="AU3039" s="28">
        <f>Tabela1[[#This Row],[PESO TOTAL]]*Tabela1[[#This Row],[SOLDA]]</f>
        <v>0</v>
      </c>
      <c r="AV3039" s="28">
        <f>Tabela1[[#This Row],[PESO TOTAL]]*Tabela1[[#This Row],[ACABAMENTO]]</f>
        <v>0</v>
      </c>
      <c r="AW3039" s="28">
        <f>Tabela1[[#This Row],[PESO TOTAL]]*Tabela1[[#This Row],[PRONTO ACABADO]]</f>
        <v>0</v>
      </c>
      <c r="AX3039" s="28">
        <f>Tabela1[[#This Row],[PESO TOTAL]]*Tabela1[[#This Row],[EXPEDIÇÃO ]]</f>
        <v>0</v>
      </c>
      <c r="AY3039" s="28" t="str">
        <f>Tabela1[[#This Row],[PEDIDO]]&amp;Tabela1[[#This Row],[PRODUTO]]</f>
        <v/>
      </c>
      <c r="AZ3039" s="44">
        <f>IF(AF3039="",0,IF(ISTEXT(AF3039),H3039*VALUE(SUBSTITUTE(AF3039,"%",""))/100,H3039*AF3039))-Tabela1[[#This Row],[PRONTO ACABADO2]]</f>
        <v>0</v>
      </c>
      <c r="BA3039" s="44">
        <f>IF(AG3039="",0,IF(ISTEXT(AG3039),H3039*VALUE(SUBSTITUTE(AG3039,"%",""))/100,H3039*AG3039))-Tabela1[[#This Row],[PESO EXPEDIDO2]]</f>
        <v>0</v>
      </c>
      <c r="BB3039" s="44">
        <f t="shared" si="402"/>
        <v>0</v>
      </c>
      <c r="BC3039" s="44">
        <f t="shared" si="403"/>
        <v>0</v>
      </c>
      <c r="BD3039" s="44"/>
    </row>
    <row r="3040" spans="1:56" ht="15.75" hidden="1" customHeight="1" x14ac:dyDescent="0.25">
      <c r="A3040" s="6"/>
      <c r="B3040" s="22"/>
      <c r="C3040" s="7"/>
      <c r="D3040" s="46"/>
      <c r="E3040" s="7"/>
      <c r="F3040" s="7"/>
      <c r="G3040" s="44"/>
      <c r="H3040" s="41">
        <f>Tabela1[[#This Row],[PESO UNI]]*Tabela1[[#This Row],[QTE]]</f>
        <v>0</v>
      </c>
      <c r="I3040" s="7"/>
      <c r="J3040" s="8"/>
      <c r="K3040" s="8"/>
      <c r="L3040" s="9"/>
      <c r="M3040" s="10"/>
      <c r="N3040" s="8"/>
      <c r="O3040" s="12"/>
      <c r="P3040" s="13"/>
      <c r="Q3040" s="14">
        <f>Tabela1[[#This Row],[QTDE/ Fabricação]]-Tabela1[[#This Row],[QTE]]</f>
        <v>0</v>
      </c>
      <c r="R3040" s="19">
        <f t="shared" si="398"/>
        <v>0</v>
      </c>
      <c r="S3040" s="19">
        <f t="shared" si="397"/>
        <v>0</v>
      </c>
      <c r="T3040" s="20">
        <f t="shared" si="399"/>
        <v>0</v>
      </c>
      <c r="U3040" s="17">
        <f>IFERROR(SUMIF('LISTA DE EMBARQUE'!B:B,MICRO!E:E,'LISTA DE EMBARQUE'!G:G),"")</f>
        <v>0</v>
      </c>
      <c r="V3040" s="12" t="str">
        <f>IFERROR(VLOOKUP(Tabela1[[#This Row],[COD.MDE]],'LISTA DE EMBARQUE'!B:L,11,0),"")</f>
        <v/>
      </c>
      <c r="W3040" s="13" t="str">
        <f>IFERROR(COUNTIF(#REF!,Tabela1[[#This Row],[Colunas5]]),"")</f>
        <v/>
      </c>
      <c r="X3040" s="14">
        <f>Tabela1[[#This Row],[QIANTIDADE EXPEDIDA]]*Tabela1[[#This Row],[PESO UNI]]</f>
        <v>0</v>
      </c>
      <c r="Y3040" s="14">
        <f t="shared" si="400"/>
        <v>0</v>
      </c>
      <c r="Z3040" s="21">
        <f>Tabela1[[#This Row],[PESO TOTAL]]-Tabela1[[#This Row],[Peso Expedido]]</f>
        <v>0</v>
      </c>
      <c r="AA3040" s="18"/>
      <c r="AB3040" s="40"/>
      <c r="AC3040" s="40"/>
      <c r="AD3040" s="40"/>
      <c r="AE3040" s="40"/>
      <c r="AF3040" s="40"/>
      <c r="AG3040" s="40"/>
      <c r="AH3040" s="40"/>
      <c r="AI3040" s="40" t="str">
        <f t="shared" si="404"/>
        <v>ok</v>
      </c>
      <c r="AJ3040"/>
      <c r="AK3040" t="str">
        <f>Tabela1[[#This Row],[Coluna1]]&amp;Tabela1[[#This Row],[PEDIDO]]</f>
        <v/>
      </c>
      <c r="AL3040"/>
      <c r="AM3040"/>
      <c r="AN3040"/>
      <c r="AO3040" t="str">
        <f t="shared" si="401"/>
        <v>/</v>
      </c>
      <c r="AP3040" t="str">
        <f>Tabela1[[#This Row],[TAG]]&amp;Tabela1[[#This Row],[PEDIDO]]&amp;Tabela1[[#This Row],[PRODUTO]]</f>
        <v/>
      </c>
      <c r="AQ3040" s="23" t="str">
        <f>Tabela1[[#This Row],[PRODUTO]]&amp;Tabela1[[#This Row],[TAG]]</f>
        <v/>
      </c>
      <c r="AR3040" s="183">
        <f>Tabela1[[#This Row],[PESO TOTAL]]*Tabela1[[#This Row],[MATÉRIA PRIMA]]</f>
        <v>0</v>
      </c>
      <c r="AS3040" s="28">
        <f>Tabela1[[#This Row],[PESO TOTAL]]*Tabela1[[#This Row],[PREPARAÇÃO ]]</f>
        <v>0</v>
      </c>
      <c r="AT3040" s="28">
        <f>Tabela1[[#This Row],[PESO TOTAL]]*Tabela1[[#This Row],[CALDEIRARIA]]</f>
        <v>0</v>
      </c>
      <c r="AU3040" s="28">
        <f>Tabela1[[#This Row],[PESO TOTAL]]*Tabela1[[#This Row],[SOLDA]]</f>
        <v>0</v>
      </c>
      <c r="AV3040" s="28">
        <f>Tabela1[[#This Row],[PESO TOTAL]]*Tabela1[[#This Row],[ACABAMENTO]]</f>
        <v>0</v>
      </c>
      <c r="AW3040" s="28">
        <f>Tabela1[[#This Row],[PESO TOTAL]]*Tabela1[[#This Row],[PRONTO ACABADO]]</f>
        <v>0</v>
      </c>
      <c r="AX3040" s="28">
        <f>Tabela1[[#This Row],[PESO TOTAL]]*Tabela1[[#This Row],[EXPEDIÇÃO ]]</f>
        <v>0</v>
      </c>
      <c r="AY3040" s="28" t="str">
        <f>Tabela1[[#This Row],[PEDIDO]]&amp;Tabela1[[#This Row],[PRODUTO]]</f>
        <v/>
      </c>
      <c r="AZ3040" s="44">
        <f>IF(AF3040="",0,IF(ISTEXT(AF3040),H3040*VALUE(SUBSTITUTE(AF3040,"%",""))/100,H3040*AF3040))-Tabela1[[#This Row],[PRONTO ACABADO2]]</f>
        <v>0</v>
      </c>
      <c r="BA3040" s="44">
        <f>IF(AG3040="",0,IF(ISTEXT(AG3040),H3040*VALUE(SUBSTITUTE(AG3040,"%",""))/100,H3040*AG3040))-Tabela1[[#This Row],[PESO EXPEDIDO2]]</f>
        <v>0</v>
      </c>
      <c r="BB3040" s="44">
        <f t="shared" si="402"/>
        <v>0</v>
      </c>
      <c r="BC3040" s="44">
        <f t="shared" si="403"/>
        <v>0</v>
      </c>
      <c r="BD3040" s="44"/>
    </row>
    <row r="3041" spans="1:56" ht="15.75" hidden="1" customHeight="1" x14ac:dyDescent="0.25">
      <c r="A3041" s="6"/>
      <c r="B3041" s="22"/>
      <c r="C3041" s="7"/>
      <c r="D3041" s="46"/>
      <c r="E3041" s="7"/>
      <c r="F3041" s="7"/>
      <c r="G3041" s="44"/>
      <c r="H3041" s="41">
        <f>Tabela1[[#This Row],[PESO UNI]]*Tabela1[[#This Row],[QTE]]</f>
        <v>0</v>
      </c>
      <c r="I3041" s="7"/>
      <c r="J3041" s="8"/>
      <c r="K3041" s="8"/>
      <c r="L3041" s="9"/>
      <c r="M3041" s="10"/>
      <c r="N3041" s="8"/>
      <c r="O3041" s="12"/>
      <c r="P3041" s="13"/>
      <c r="Q3041" s="14">
        <f>Tabela1[[#This Row],[QTDE/ Fabricação]]-Tabela1[[#This Row],[QTE]]</f>
        <v>0</v>
      </c>
      <c r="R3041" s="19">
        <f t="shared" si="398"/>
        <v>0</v>
      </c>
      <c r="S3041" s="19">
        <f t="shared" si="397"/>
        <v>0</v>
      </c>
      <c r="T3041" s="20">
        <f t="shared" si="399"/>
        <v>0</v>
      </c>
      <c r="U3041" s="17">
        <f>IFERROR(SUMIF('LISTA DE EMBARQUE'!B:B,MICRO!E:E,'LISTA DE EMBARQUE'!G:G),"")</f>
        <v>0</v>
      </c>
      <c r="V3041" s="12" t="str">
        <f>IFERROR(VLOOKUP(Tabela1[[#This Row],[COD.MDE]],'LISTA DE EMBARQUE'!B:L,11,0),"")</f>
        <v/>
      </c>
      <c r="W3041" s="13" t="str">
        <f>IFERROR(COUNTIF(#REF!,Tabela1[[#This Row],[Colunas5]]),"")</f>
        <v/>
      </c>
      <c r="X3041" s="14">
        <f>Tabela1[[#This Row],[QIANTIDADE EXPEDIDA]]*Tabela1[[#This Row],[PESO UNI]]</f>
        <v>0</v>
      </c>
      <c r="Y3041" s="14">
        <f t="shared" si="400"/>
        <v>0</v>
      </c>
      <c r="Z3041" s="21">
        <f>Tabela1[[#This Row],[PESO TOTAL]]-Tabela1[[#This Row],[Peso Expedido]]</f>
        <v>0</v>
      </c>
      <c r="AA3041" s="18"/>
      <c r="AB3041" s="40"/>
      <c r="AC3041" s="40"/>
      <c r="AD3041" s="40"/>
      <c r="AE3041" s="40"/>
      <c r="AF3041" s="40"/>
      <c r="AG3041" s="40"/>
      <c r="AH3041" s="40"/>
      <c r="AI3041" s="40" t="str">
        <f t="shared" si="404"/>
        <v>ok</v>
      </c>
      <c r="AJ3041"/>
      <c r="AK3041" t="str">
        <f>Tabela1[[#This Row],[Coluna1]]&amp;Tabela1[[#This Row],[PEDIDO]]</f>
        <v/>
      </c>
      <c r="AL3041"/>
      <c r="AM3041"/>
      <c r="AN3041"/>
      <c r="AO3041" t="str">
        <f t="shared" si="401"/>
        <v>/</v>
      </c>
      <c r="AP3041" t="str">
        <f>Tabela1[[#This Row],[TAG]]&amp;Tabela1[[#This Row],[PEDIDO]]&amp;Tabela1[[#This Row],[PRODUTO]]</f>
        <v/>
      </c>
      <c r="AQ3041" s="23" t="str">
        <f>Tabela1[[#This Row],[PRODUTO]]&amp;Tabela1[[#This Row],[TAG]]</f>
        <v/>
      </c>
      <c r="AR3041" s="183">
        <f>Tabela1[[#This Row],[PESO TOTAL]]*Tabela1[[#This Row],[MATÉRIA PRIMA]]</f>
        <v>0</v>
      </c>
      <c r="AS3041" s="28">
        <f>Tabela1[[#This Row],[PESO TOTAL]]*Tabela1[[#This Row],[PREPARAÇÃO ]]</f>
        <v>0</v>
      </c>
      <c r="AT3041" s="28">
        <f>Tabela1[[#This Row],[PESO TOTAL]]*Tabela1[[#This Row],[CALDEIRARIA]]</f>
        <v>0</v>
      </c>
      <c r="AU3041" s="28">
        <f>Tabela1[[#This Row],[PESO TOTAL]]*Tabela1[[#This Row],[SOLDA]]</f>
        <v>0</v>
      </c>
      <c r="AV3041" s="28">
        <f>Tabela1[[#This Row],[PESO TOTAL]]*Tabela1[[#This Row],[ACABAMENTO]]</f>
        <v>0</v>
      </c>
      <c r="AW3041" s="28">
        <f>Tabela1[[#This Row],[PESO TOTAL]]*Tabela1[[#This Row],[PRONTO ACABADO]]</f>
        <v>0</v>
      </c>
      <c r="AX3041" s="28">
        <f>Tabela1[[#This Row],[PESO TOTAL]]*Tabela1[[#This Row],[EXPEDIÇÃO ]]</f>
        <v>0</v>
      </c>
      <c r="AY3041" s="28" t="str">
        <f>Tabela1[[#This Row],[PEDIDO]]&amp;Tabela1[[#This Row],[PRODUTO]]</f>
        <v/>
      </c>
      <c r="AZ3041" s="44">
        <f>IF(AF3041="",0,IF(ISTEXT(AF3041),H3041*VALUE(SUBSTITUTE(AF3041,"%",""))/100,H3041*AF3041))-Tabela1[[#This Row],[PRONTO ACABADO2]]</f>
        <v>0</v>
      </c>
      <c r="BA3041" s="44">
        <f>IF(AG3041="",0,IF(ISTEXT(AG3041),H3041*VALUE(SUBSTITUTE(AG3041,"%",""))/100,H3041*AG3041))-Tabela1[[#This Row],[PESO EXPEDIDO2]]</f>
        <v>0</v>
      </c>
      <c r="BB3041" s="44">
        <f t="shared" si="402"/>
        <v>0</v>
      </c>
      <c r="BC3041" s="44">
        <f t="shared" si="403"/>
        <v>0</v>
      </c>
      <c r="BD3041" s="44"/>
    </row>
    <row r="3042" spans="1:56" ht="15.75" hidden="1" customHeight="1" x14ac:dyDescent="0.25">
      <c r="A3042" s="6"/>
      <c r="B3042" s="22"/>
      <c r="C3042" s="7"/>
      <c r="D3042" s="46"/>
      <c r="E3042" s="7"/>
      <c r="F3042" s="7"/>
      <c r="G3042" s="44"/>
      <c r="H3042" s="41">
        <f>Tabela1[[#This Row],[PESO UNI]]*Tabela1[[#This Row],[QTE]]</f>
        <v>0</v>
      </c>
      <c r="I3042" s="7"/>
      <c r="J3042" s="8"/>
      <c r="K3042" s="8"/>
      <c r="L3042" s="9"/>
      <c r="M3042" s="10"/>
      <c r="N3042" s="8"/>
      <c r="O3042" s="12"/>
      <c r="P3042" s="13"/>
      <c r="Q3042" s="14">
        <f>Tabela1[[#This Row],[QTDE/ Fabricação]]-Tabela1[[#This Row],[QTE]]</f>
        <v>0</v>
      </c>
      <c r="R3042" s="19">
        <f t="shared" si="398"/>
        <v>0</v>
      </c>
      <c r="S3042" s="19">
        <f t="shared" si="397"/>
        <v>0</v>
      </c>
      <c r="T3042" s="20">
        <f t="shared" si="399"/>
        <v>0</v>
      </c>
      <c r="U3042" s="17">
        <f>IFERROR(SUMIF('LISTA DE EMBARQUE'!B:B,MICRO!E:E,'LISTA DE EMBARQUE'!G:G),"")</f>
        <v>0</v>
      </c>
      <c r="V3042" s="12" t="str">
        <f>IFERROR(VLOOKUP(Tabela1[[#This Row],[COD.MDE]],'LISTA DE EMBARQUE'!B:L,11,0),"")</f>
        <v/>
      </c>
      <c r="W3042" s="13" t="str">
        <f>IFERROR(COUNTIF(#REF!,Tabela1[[#This Row],[Colunas5]]),"")</f>
        <v/>
      </c>
      <c r="X3042" s="14">
        <f>Tabela1[[#This Row],[QIANTIDADE EXPEDIDA]]*Tabela1[[#This Row],[PESO UNI]]</f>
        <v>0</v>
      </c>
      <c r="Y3042" s="14">
        <f t="shared" si="400"/>
        <v>0</v>
      </c>
      <c r="Z3042" s="21">
        <f>Tabela1[[#This Row],[PESO TOTAL]]-Tabela1[[#This Row],[Peso Expedido]]</f>
        <v>0</v>
      </c>
      <c r="AA3042" s="18"/>
      <c r="AB3042" s="40"/>
      <c r="AC3042" s="40"/>
      <c r="AD3042" s="40"/>
      <c r="AE3042" s="40"/>
      <c r="AF3042" s="40"/>
      <c r="AG3042" s="40"/>
      <c r="AH3042" s="40"/>
      <c r="AI3042" s="40" t="str">
        <f t="shared" si="404"/>
        <v>ok</v>
      </c>
      <c r="AJ3042"/>
      <c r="AK3042" t="str">
        <f>Tabela1[[#This Row],[Coluna1]]&amp;Tabela1[[#This Row],[PEDIDO]]</f>
        <v/>
      </c>
      <c r="AL3042"/>
      <c r="AM3042"/>
      <c r="AN3042"/>
      <c r="AO3042" t="str">
        <f t="shared" si="401"/>
        <v>/</v>
      </c>
      <c r="AP3042" t="str">
        <f>Tabela1[[#This Row],[TAG]]&amp;Tabela1[[#This Row],[PEDIDO]]&amp;Tabela1[[#This Row],[PRODUTO]]</f>
        <v/>
      </c>
      <c r="AQ3042" s="23" t="str">
        <f>Tabela1[[#This Row],[PRODUTO]]&amp;Tabela1[[#This Row],[TAG]]</f>
        <v/>
      </c>
      <c r="AR3042" s="183">
        <f>Tabela1[[#This Row],[PESO TOTAL]]*Tabela1[[#This Row],[MATÉRIA PRIMA]]</f>
        <v>0</v>
      </c>
      <c r="AS3042" s="28">
        <f>Tabela1[[#This Row],[PESO TOTAL]]*Tabela1[[#This Row],[PREPARAÇÃO ]]</f>
        <v>0</v>
      </c>
      <c r="AT3042" s="28">
        <f>Tabela1[[#This Row],[PESO TOTAL]]*Tabela1[[#This Row],[CALDEIRARIA]]</f>
        <v>0</v>
      </c>
      <c r="AU3042" s="28">
        <f>Tabela1[[#This Row],[PESO TOTAL]]*Tabela1[[#This Row],[SOLDA]]</f>
        <v>0</v>
      </c>
      <c r="AV3042" s="28">
        <f>Tabela1[[#This Row],[PESO TOTAL]]*Tabela1[[#This Row],[ACABAMENTO]]</f>
        <v>0</v>
      </c>
      <c r="AW3042" s="28">
        <f>Tabela1[[#This Row],[PESO TOTAL]]*Tabela1[[#This Row],[PRONTO ACABADO]]</f>
        <v>0</v>
      </c>
      <c r="AX3042" s="28">
        <f>Tabela1[[#This Row],[PESO TOTAL]]*Tabela1[[#This Row],[EXPEDIÇÃO ]]</f>
        <v>0</v>
      </c>
      <c r="AY3042" s="28" t="str">
        <f>Tabela1[[#This Row],[PEDIDO]]&amp;Tabela1[[#This Row],[PRODUTO]]</f>
        <v/>
      </c>
      <c r="AZ3042" s="44">
        <f>IF(AF3042="",0,IF(ISTEXT(AF3042),H3042*VALUE(SUBSTITUTE(AF3042,"%",""))/100,H3042*AF3042))-Tabela1[[#This Row],[PRONTO ACABADO2]]</f>
        <v>0</v>
      </c>
      <c r="BA3042" s="44">
        <f>IF(AG3042="",0,IF(ISTEXT(AG3042),H3042*VALUE(SUBSTITUTE(AG3042,"%",""))/100,H3042*AG3042))-Tabela1[[#This Row],[PESO EXPEDIDO2]]</f>
        <v>0</v>
      </c>
      <c r="BB3042" s="44">
        <f t="shared" si="402"/>
        <v>0</v>
      </c>
      <c r="BC3042" s="44">
        <f t="shared" si="403"/>
        <v>0</v>
      </c>
      <c r="BD3042" s="44"/>
    </row>
    <row r="3043" spans="1:56" ht="15.75" hidden="1" customHeight="1" x14ac:dyDescent="0.25">
      <c r="A3043" s="6"/>
      <c r="B3043" s="22"/>
      <c r="C3043" s="7"/>
      <c r="D3043" s="46"/>
      <c r="E3043" s="7"/>
      <c r="F3043" s="7"/>
      <c r="G3043" s="44"/>
      <c r="H3043" s="41">
        <f>Tabela1[[#This Row],[PESO UNI]]*Tabela1[[#This Row],[QTE]]</f>
        <v>0</v>
      </c>
      <c r="I3043" s="7"/>
      <c r="J3043" s="8"/>
      <c r="K3043" s="8"/>
      <c r="L3043" s="9"/>
      <c r="M3043" s="10"/>
      <c r="N3043" s="8"/>
      <c r="O3043" s="12"/>
      <c r="P3043" s="13"/>
      <c r="Q3043" s="14">
        <f>Tabela1[[#This Row],[QTDE/ Fabricação]]-Tabela1[[#This Row],[QTE]]</f>
        <v>0</v>
      </c>
      <c r="R3043" s="19">
        <f t="shared" si="398"/>
        <v>0</v>
      </c>
      <c r="S3043" s="19">
        <f t="shared" si="397"/>
        <v>0</v>
      </c>
      <c r="T3043" s="20">
        <f t="shared" si="399"/>
        <v>0</v>
      </c>
      <c r="U3043" s="17">
        <f>IFERROR(SUMIF('LISTA DE EMBARQUE'!B:B,MICRO!E:E,'LISTA DE EMBARQUE'!G:G),"")</f>
        <v>0</v>
      </c>
      <c r="V3043" s="12" t="str">
        <f>IFERROR(VLOOKUP(Tabela1[[#This Row],[COD.MDE]],'LISTA DE EMBARQUE'!B:L,11,0),"")</f>
        <v/>
      </c>
      <c r="W3043" s="13" t="str">
        <f>IFERROR(COUNTIF(#REF!,Tabela1[[#This Row],[Colunas5]]),"")</f>
        <v/>
      </c>
      <c r="X3043" s="14">
        <f>Tabela1[[#This Row],[QIANTIDADE EXPEDIDA]]*Tabela1[[#This Row],[PESO UNI]]</f>
        <v>0</v>
      </c>
      <c r="Y3043" s="14">
        <f t="shared" si="400"/>
        <v>0</v>
      </c>
      <c r="Z3043" s="21">
        <f>Tabela1[[#This Row],[PESO TOTAL]]-Tabela1[[#This Row],[Peso Expedido]]</f>
        <v>0</v>
      </c>
      <c r="AA3043" s="18"/>
      <c r="AB3043" s="40"/>
      <c r="AC3043" s="40"/>
      <c r="AD3043" s="40"/>
      <c r="AE3043" s="40"/>
      <c r="AF3043" s="40"/>
      <c r="AG3043" s="40"/>
      <c r="AH3043" s="40"/>
      <c r="AI3043" s="40" t="str">
        <f t="shared" si="404"/>
        <v>ok</v>
      </c>
      <c r="AJ3043"/>
      <c r="AK3043" t="str">
        <f>Tabela1[[#This Row],[Coluna1]]&amp;Tabela1[[#This Row],[PEDIDO]]</f>
        <v/>
      </c>
      <c r="AL3043"/>
      <c r="AM3043"/>
      <c r="AN3043"/>
      <c r="AO3043" t="str">
        <f t="shared" si="401"/>
        <v>/</v>
      </c>
      <c r="AP3043" t="str">
        <f>Tabela1[[#This Row],[TAG]]&amp;Tabela1[[#This Row],[PEDIDO]]&amp;Tabela1[[#This Row],[PRODUTO]]</f>
        <v/>
      </c>
      <c r="AQ3043" s="23" t="str">
        <f>Tabela1[[#This Row],[PRODUTO]]&amp;Tabela1[[#This Row],[TAG]]</f>
        <v/>
      </c>
      <c r="AR3043" s="183">
        <f>Tabela1[[#This Row],[PESO TOTAL]]*Tabela1[[#This Row],[MATÉRIA PRIMA]]</f>
        <v>0</v>
      </c>
      <c r="AS3043" s="28">
        <f>Tabela1[[#This Row],[PESO TOTAL]]*Tabela1[[#This Row],[PREPARAÇÃO ]]</f>
        <v>0</v>
      </c>
      <c r="AT3043" s="28">
        <f>Tabela1[[#This Row],[PESO TOTAL]]*Tabela1[[#This Row],[CALDEIRARIA]]</f>
        <v>0</v>
      </c>
      <c r="AU3043" s="28">
        <f>Tabela1[[#This Row],[PESO TOTAL]]*Tabela1[[#This Row],[SOLDA]]</f>
        <v>0</v>
      </c>
      <c r="AV3043" s="28">
        <f>Tabela1[[#This Row],[PESO TOTAL]]*Tabela1[[#This Row],[ACABAMENTO]]</f>
        <v>0</v>
      </c>
      <c r="AW3043" s="28">
        <f>Tabela1[[#This Row],[PESO TOTAL]]*Tabela1[[#This Row],[PRONTO ACABADO]]</f>
        <v>0</v>
      </c>
      <c r="AX3043" s="28">
        <f>Tabela1[[#This Row],[PESO TOTAL]]*Tabela1[[#This Row],[EXPEDIÇÃO ]]</f>
        <v>0</v>
      </c>
      <c r="AY3043" s="28" t="str">
        <f>Tabela1[[#This Row],[PEDIDO]]&amp;Tabela1[[#This Row],[PRODUTO]]</f>
        <v/>
      </c>
      <c r="AZ3043" s="44">
        <f>IF(AF3043="",0,IF(ISTEXT(AF3043),H3043*VALUE(SUBSTITUTE(AF3043,"%",""))/100,H3043*AF3043))-Tabela1[[#This Row],[PRONTO ACABADO2]]</f>
        <v>0</v>
      </c>
      <c r="BA3043" s="44">
        <f>IF(AG3043="",0,IF(ISTEXT(AG3043),H3043*VALUE(SUBSTITUTE(AG3043,"%",""))/100,H3043*AG3043))-Tabela1[[#This Row],[PESO EXPEDIDO2]]</f>
        <v>0</v>
      </c>
      <c r="BB3043" s="44">
        <f t="shared" si="402"/>
        <v>0</v>
      </c>
      <c r="BC3043" s="44">
        <f t="shared" si="403"/>
        <v>0</v>
      </c>
      <c r="BD3043" s="44"/>
    </row>
    <row r="3044" spans="1:56" ht="15.75" hidden="1" customHeight="1" x14ac:dyDescent="0.25">
      <c r="A3044" s="6"/>
      <c r="B3044" s="22"/>
      <c r="C3044" s="7"/>
      <c r="D3044" s="46"/>
      <c r="E3044" s="7"/>
      <c r="F3044" s="7"/>
      <c r="G3044" s="44"/>
      <c r="H3044" s="41">
        <f>Tabela1[[#This Row],[PESO UNI]]*Tabela1[[#This Row],[QTE]]</f>
        <v>0</v>
      </c>
      <c r="I3044" s="7"/>
      <c r="J3044" s="8"/>
      <c r="K3044" s="8"/>
      <c r="L3044" s="9"/>
      <c r="M3044" s="10"/>
      <c r="N3044" s="8"/>
      <c r="O3044" s="12"/>
      <c r="P3044" s="13"/>
      <c r="Q3044" s="14">
        <f>Tabela1[[#This Row],[QTDE/ Fabricação]]-Tabela1[[#This Row],[QTE]]</f>
        <v>0</v>
      </c>
      <c r="R3044" s="19">
        <f t="shared" si="398"/>
        <v>0</v>
      </c>
      <c r="S3044" s="19">
        <f t="shared" si="397"/>
        <v>0</v>
      </c>
      <c r="T3044" s="20">
        <f t="shared" si="399"/>
        <v>0</v>
      </c>
      <c r="U3044" s="17">
        <f>IFERROR(SUMIF('LISTA DE EMBARQUE'!B:B,MICRO!E:E,'LISTA DE EMBARQUE'!G:G),"")</f>
        <v>0</v>
      </c>
      <c r="V3044" s="12" t="str">
        <f>IFERROR(VLOOKUP(Tabela1[[#This Row],[COD.MDE]],'LISTA DE EMBARQUE'!B:L,11,0),"")</f>
        <v/>
      </c>
      <c r="W3044" s="13" t="str">
        <f>IFERROR(COUNTIF(#REF!,Tabela1[[#This Row],[Colunas5]]),"")</f>
        <v/>
      </c>
      <c r="X3044" s="14">
        <f>Tabela1[[#This Row],[QIANTIDADE EXPEDIDA]]*Tabela1[[#This Row],[PESO UNI]]</f>
        <v>0</v>
      </c>
      <c r="Y3044" s="14">
        <f t="shared" si="400"/>
        <v>0</v>
      </c>
      <c r="Z3044" s="21">
        <f>Tabela1[[#This Row],[PESO TOTAL]]-Tabela1[[#This Row],[Peso Expedido]]</f>
        <v>0</v>
      </c>
      <c r="AA3044" s="18"/>
      <c r="AB3044" s="40"/>
      <c r="AC3044" s="40"/>
      <c r="AD3044" s="40"/>
      <c r="AE3044" s="40"/>
      <c r="AF3044" s="40"/>
      <c r="AG3044" s="40"/>
      <c r="AH3044" s="40"/>
      <c r="AI3044" s="40" t="str">
        <f t="shared" si="404"/>
        <v>ok</v>
      </c>
      <c r="AJ3044"/>
      <c r="AK3044" t="str">
        <f>Tabela1[[#This Row],[Coluna1]]&amp;Tabela1[[#This Row],[PEDIDO]]</f>
        <v/>
      </c>
      <c r="AL3044"/>
      <c r="AM3044"/>
      <c r="AN3044"/>
      <c r="AO3044" t="str">
        <f t="shared" si="401"/>
        <v>/</v>
      </c>
      <c r="AP3044" t="str">
        <f>Tabela1[[#This Row],[TAG]]&amp;Tabela1[[#This Row],[PEDIDO]]&amp;Tabela1[[#This Row],[PRODUTO]]</f>
        <v/>
      </c>
      <c r="AQ3044" s="23" t="str">
        <f>Tabela1[[#This Row],[PRODUTO]]&amp;Tabela1[[#This Row],[TAG]]</f>
        <v/>
      </c>
      <c r="AR3044" s="183">
        <f>Tabela1[[#This Row],[PESO TOTAL]]*Tabela1[[#This Row],[MATÉRIA PRIMA]]</f>
        <v>0</v>
      </c>
      <c r="AS3044" s="28">
        <f>Tabela1[[#This Row],[PESO TOTAL]]*Tabela1[[#This Row],[PREPARAÇÃO ]]</f>
        <v>0</v>
      </c>
      <c r="AT3044" s="28">
        <f>Tabela1[[#This Row],[PESO TOTAL]]*Tabela1[[#This Row],[CALDEIRARIA]]</f>
        <v>0</v>
      </c>
      <c r="AU3044" s="28">
        <f>Tabela1[[#This Row],[PESO TOTAL]]*Tabela1[[#This Row],[SOLDA]]</f>
        <v>0</v>
      </c>
      <c r="AV3044" s="28">
        <f>Tabela1[[#This Row],[PESO TOTAL]]*Tabela1[[#This Row],[ACABAMENTO]]</f>
        <v>0</v>
      </c>
      <c r="AW3044" s="28">
        <f>Tabela1[[#This Row],[PESO TOTAL]]*Tabela1[[#This Row],[PRONTO ACABADO]]</f>
        <v>0</v>
      </c>
      <c r="AX3044" s="28">
        <f>Tabela1[[#This Row],[PESO TOTAL]]*Tabela1[[#This Row],[EXPEDIÇÃO ]]</f>
        <v>0</v>
      </c>
      <c r="AY3044" s="28" t="str">
        <f>Tabela1[[#This Row],[PEDIDO]]&amp;Tabela1[[#This Row],[PRODUTO]]</f>
        <v/>
      </c>
      <c r="AZ3044" s="44">
        <f>IF(AF3044="",0,IF(ISTEXT(AF3044),H3044*VALUE(SUBSTITUTE(AF3044,"%",""))/100,H3044*AF3044))-Tabela1[[#This Row],[PRONTO ACABADO2]]</f>
        <v>0</v>
      </c>
      <c r="BA3044" s="44">
        <f>IF(AG3044="",0,IF(ISTEXT(AG3044),H3044*VALUE(SUBSTITUTE(AG3044,"%",""))/100,H3044*AG3044))-Tabela1[[#This Row],[PESO EXPEDIDO2]]</f>
        <v>0</v>
      </c>
      <c r="BB3044" s="44">
        <f t="shared" si="402"/>
        <v>0</v>
      </c>
      <c r="BC3044" s="44">
        <f t="shared" si="403"/>
        <v>0</v>
      </c>
      <c r="BD3044" s="44"/>
    </row>
    <row r="3045" spans="1:56" ht="15.75" hidden="1" customHeight="1" x14ac:dyDescent="0.25">
      <c r="A3045" s="6"/>
      <c r="B3045" s="22"/>
      <c r="C3045" s="7"/>
      <c r="D3045" s="46"/>
      <c r="E3045" s="7"/>
      <c r="F3045" s="7"/>
      <c r="G3045" s="44"/>
      <c r="H3045" s="41">
        <f>Tabela1[[#This Row],[PESO UNI]]*Tabela1[[#This Row],[QTE]]</f>
        <v>0</v>
      </c>
      <c r="I3045" s="7"/>
      <c r="J3045" s="8"/>
      <c r="K3045" s="8"/>
      <c r="L3045" s="9"/>
      <c r="M3045" s="10"/>
      <c r="N3045" s="8"/>
      <c r="O3045" s="12"/>
      <c r="P3045" s="13"/>
      <c r="Q3045" s="14">
        <f>Tabela1[[#This Row],[QTDE/ Fabricação]]-Tabela1[[#This Row],[QTE]]</f>
        <v>0</v>
      </c>
      <c r="R3045" s="19">
        <f t="shared" si="398"/>
        <v>0</v>
      </c>
      <c r="S3045" s="19">
        <f t="shared" si="397"/>
        <v>0</v>
      </c>
      <c r="T3045" s="20">
        <f t="shared" si="399"/>
        <v>0</v>
      </c>
      <c r="U3045" s="17">
        <f>IFERROR(SUMIF('LISTA DE EMBARQUE'!B:B,MICRO!E:E,'LISTA DE EMBARQUE'!G:G),"")</f>
        <v>0</v>
      </c>
      <c r="V3045" s="12" t="str">
        <f>IFERROR(VLOOKUP(Tabela1[[#This Row],[COD.MDE]],'LISTA DE EMBARQUE'!B:L,11,0),"")</f>
        <v/>
      </c>
      <c r="W3045" s="13" t="str">
        <f>IFERROR(COUNTIF(#REF!,Tabela1[[#This Row],[Colunas5]]),"")</f>
        <v/>
      </c>
      <c r="X3045" s="14">
        <f>Tabela1[[#This Row],[QIANTIDADE EXPEDIDA]]*Tabela1[[#This Row],[PESO UNI]]</f>
        <v>0</v>
      </c>
      <c r="Y3045" s="14">
        <f t="shared" si="400"/>
        <v>0</v>
      </c>
      <c r="Z3045" s="21">
        <f>Tabela1[[#This Row],[PESO TOTAL]]-Tabela1[[#This Row],[Peso Expedido]]</f>
        <v>0</v>
      </c>
      <c r="AA3045" s="18"/>
      <c r="AB3045" s="40"/>
      <c r="AC3045" s="40"/>
      <c r="AD3045" s="40"/>
      <c r="AE3045" s="40"/>
      <c r="AF3045" s="40"/>
      <c r="AG3045" s="40"/>
      <c r="AH3045" s="40"/>
      <c r="AI3045" s="40" t="str">
        <f t="shared" si="404"/>
        <v>ok</v>
      </c>
      <c r="AJ3045"/>
      <c r="AK3045" t="str">
        <f>Tabela1[[#This Row],[Coluna1]]&amp;Tabela1[[#This Row],[PEDIDO]]</f>
        <v/>
      </c>
      <c r="AL3045"/>
      <c r="AM3045"/>
      <c r="AN3045"/>
      <c r="AO3045" t="str">
        <f t="shared" si="401"/>
        <v>/</v>
      </c>
      <c r="AP3045" t="str">
        <f>Tabela1[[#This Row],[TAG]]&amp;Tabela1[[#This Row],[PEDIDO]]&amp;Tabela1[[#This Row],[PRODUTO]]</f>
        <v/>
      </c>
      <c r="AQ3045" s="23" t="str">
        <f>Tabela1[[#This Row],[PRODUTO]]&amp;Tabela1[[#This Row],[TAG]]</f>
        <v/>
      </c>
      <c r="AR3045" s="183">
        <f>Tabela1[[#This Row],[PESO TOTAL]]*Tabela1[[#This Row],[MATÉRIA PRIMA]]</f>
        <v>0</v>
      </c>
      <c r="AS3045" s="28">
        <f>Tabela1[[#This Row],[PESO TOTAL]]*Tabela1[[#This Row],[PREPARAÇÃO ]]</f>
        <v>0</v>
      </c>
      <c r="AT3045" s="28">
        <f>Tabela1[[#This Row],[PESO TOTAL]]*Tabela1[[#This Row],[CALDEIRARIA]]</f>
        <v>0</v>
      </c>
      <c r="AU3045" s="28">
        <f>Tabela1[[#This Row],[PESO TOTAL]]*Tabela1[[#This Row],[SOLDA]]</f>
        <v>0</v>
      </c>
      <c r="AV3045" s="28">
        <f>Tabela1[[#This Row],[PESO TOTAL]]*Tabela1[[#This Row],[ACABAMENTO]]</f>
        <v>0</v>
      </c>
      <c r="AW3045" s="28">
        <f>Tabela1[[#This Row],[PESO TOTAL]]*Tabela1[[#This Row],[PRONTO ACABADO]]</f>
        <v>0</v>
      </c>
      <c r="AX3045" s="28">
        <f>Tabela1[[#This Row],[PESO TOTAL]]*Tabela1[[#This Row],[EXPEDIÇÃO ]]</f>
        <v>0</v>
      </c>
      <c r="AY3045" s="28" t="str">
        <f>Tabela1[[#This Row],[PEDIDO]]&amp;Tabela1[[#This Row],[PRODUTO]]</f>
        <v/>
      </c>
      <c r="AZ3045" s="44">
        <f>IF(AF3045="",0,IF(ISTEXT(AF3045),H3045*VALUE(SUBSTITUTE(AF3045,"%",""))/100,H3045*AF3045))-Tabela1[[#This Row],[PRONTO ACABADO2]]</f>
        <v>0</v>
      </c>
      <c r="BA3045" s="44">
        <f>IF(AG3045="",0,IF(ISTEXT(AG3045),H3045*VALUE(SUBSTITUTE(AG3045,"%",""))/100,H3045*AG3045))-Tabela1[[#This Row],[PESO EXPEDIDO2]]</f>
        <v>0</v>
      </c>
      <c r="BB3045" s="44">
        <f t="shared" si="402"/>
        <v>0</v>
      </c>
      <c r="BC3045" s="44">
        <f t="shared" si="403"/>
        <v>0</v>
      </c>
      <c r="BD3045" s="44"/>
    </row>
    <row r="3046" spans="1:56" ht="15.75" hidden="1" customHeight="1" x14ac:dyDescent="0.25">
      <c r="A3046" s="6"/>
      <c r="B3046" s="22"/>
      <c r="C3046" s="7"/>
      <c r="D3046" s="46"/>
      <c r="E3046" s="7"/>
      <c r="F3046" s="7"/>
      <c r="G3046" s="44"/>
      <c r="H3046" s="41">
        <f>Tabela1[[#This Row],[PESO UNI]]*Tabela1[[#This Row],[QTE]]</f>
        <v>0</v>
      </c>
      <c r="I3046" s="7"/>
      <c r="J3046" s="8"/>
      <c r="K3046" s="8"/>
      <c r="L3046" s="9"/>
      <c r="M3046" s="10"/>
      <c r="N3046" s="8"/>
      <c r="O3046" s="12"/>
      <c r="P3046" s="13"/>
      <c r="Q3046" s="14">
        <f>Tabela1[[#This Row],[QTDE/ Fabricação]]-Tabela1[[#This Row],[QTE]]</f>
        <v>0</v>
      </c>
      <c r="R3046" s="19">
        <f t="shared" si="398"/>
        <v>0</v>
      </c>
      <c r="S3046" s="19">
        <f t="shared" si="397"/>
        <v>0</v>
      </c>
      <c r="T3046" s="20">
        <f t="shared" si="399"/>
        <v>0</v>
      </c>
      <c r="U3046" s="17">
        <f>IFERROR(SUMIF('LISTA DE EMBARQUE'!B:B,MICRO!E:E,'LISTA DE EMBARQUE'!G:G),"")</f>
        <v>0</v>
      </c>
      <c r="V3046" s="12" t="str">
        <f>IFERROR(VLOOKUP(Tabela1[[#This Row],[COD.MDE]],'LISTA DE EMBARQUE'!B:L,11,0),"")</f>
        <v/>
      </c>
      <c r="W3046" s="13" t="str">
        <f>IFERROR(COUNTIF(#REF!,Tabela1[[#This Row],[Colunas5]]),"")</f>
        <v/>
      </c>
      <c r="X3046" s="14">
        <f>Tabela1[[#This Row],[QIANTIDADE EXPEDIDA]]*Tabela1[[#This Row],[PESO UNI]]</f>
        <v>0</v>
      </c>
      <c r="Y3046" s="14">
        <f t="shared" si="400"/>
        <v>0</v>
      </c>
      <c r="Z3046" s="21">
        <f>Tabela1[[#This Row],[PESO TOTAL]]-Tabela1[[#This Row],[Peso Expedido]]</f>
        <v>0</v>
      </c>
      <c r="AA3046" s="18"/>
      <c r="AB3046" s="40"/>
      <c r="AC3046" s="40"/>
      <c r="AD3046" s="40"/>
      <c r="AE3046" s="40"/>
      <c r="AF3046" s="40"/>
      <c r="AG3046" s="40"/>
      <c r="AH3046" s="40"/>
      <c r="AI3046" s="40" t="str">
        <f t="shared" si="404"/>
        <v>ok</v>
      </c>
      <c r="AJ3046"/>
      <c r="AK3046" t="str">
        <f>Tabela1[[#This Row],[Coluna1]]&amp;Tabela1[[#This Row],[PEDIDO]]</f>
        <v/>
      </c>
      <c r="AL3046"/>
      <c r="AM3046"/>
      <c r="AN3046"/>
      <c r="AO3046" t="str">
        <f t="shared" si="401"/>
        <v>/</v>
      </c>
      <c r="AP3046" t="str">
        <f>Tabela1[[#This Row],[TAG]]&amp;Tabela1[[#This Row],[PEDIDO]]&amp;Tabela1[[#This Row],[PRODUTO]]</f>
        <v/>
      </c>
      <c r="AQ3046" s="23" t="str">
        <f>Tabela1[[#This Row],[PRODUTO]]&amp;Tabela1[[#This Row],[TAG]]</f>
        <v/>
      </c>
      <c r="AR3046" s="183">
        <f>Tabela1[[#This Row],[PESO TOTAL]]*Tabela1[[#This Row],[MATÉRIA PRIMA]]</f>
        <v>0</v>
      </c>
      <c r="AS3046" s="28">
        <f>Tabela1[[#This Row],[PESO TOTAL]]*Tabela1[[#This Row],[PREPARAÇÃO ]]</f>
        <v>0</v>
      </c>
      <c r="AT3046" s="28">
        <f>Tabela1[[#This Row],[PESO TOTAL]]*Tabela1[[#This Row],[CALDEIRARIA]]</f>
        <v>0</v>
      </c>
      <c r="AU3046" s="28">
        <f>Tabela1[[#This Row],[PESO TOTAL]]*Tabela1[[#This Row],[SOLDA]]</f>
        <v>0</v>
      </c>
      <c r="AV3046" s="28">
        <f>Tabela1[[#This Row],[PESO TOTAL]]*Tabela1[[#This Row],[ACABAMENTO]]</f>
        <v>0</v>
      </c>
      <c r="AW3046" s="28">
        <f>Tabela1[[#This Row],[PESO TOTAL]]*Tabela1[[#This Row],[PRONTO ACABADO]]</f>
        <v>0</v>
      </c>
      <c r="AX3046" s="28">
        <f>Tabela1[[#This Row],[PESO TOTAL]]*Tabela1[[#This Row],[EXPEDIÇÃO ]]</f>
        <v>0</v>
      </c>
      <c r="AY3046" s="28" t="str">
        <f>Tabela1[[#This Row],[PEDIDO]]&amp;Tabela1[[#This Row],[PRODUTO]]</f>
        <v/>
      </c>
      <c r="AZ3046" s="44">
        <f>IF(AF3046="",0,IF(ISTEXT(AF3046),H3046*VALUE(SUBSTITUTE(AF3046,"%",""))/100,H3046*AF3046))-Tabela1[[#This Row],[PRONTO ACABADO2]]</f>
        <v>0</v>
      </c>
      <c r="BA3046" s="44">
        <f>IF(AG3046="",0,IF(ISTEXT(AG3046),H3046*VALUE(SUBSTITUTE(AG3046,"%",""))/100,H3046*AG3046))-Tabela1[[#This Row],[PESO EXPEDIDO2]]</f>
        <v>0</v>
      </c>
      <c r="BB3046" s="44">
        <f t="shared" si="402"/>
        <v>0</v>
      </c>
      <c r="BC3046" s="44">
        <f t="shared" si="403"/>
        <v>0</v>
      </c>
      <c r="BD3046" s="44"/>
    </row>
    <row r="3047" spans="1:56" ht="15.75" hidden="1" customHeight="1" x14ac:dyDescent="0.25">
      <c r="A3047" s="6"/>
      <c r="B3047" s="22"/>
      <c r="C3047" s="7"/>
      <c r="D3047" s="46"/>
      <c r="E3047" s="7"/>
      <c r="F3047" s="7"/>
      <c r="G3047" s="44"/>
      <c r="H3047" s="41">
        <f>Tabela1[[#This Row],[PESO UNI]]*Tabela1[[#This Row],[QTE]]</f>
        <v>0</v>
      </c>
      <c r="I3047" s="7"/>
      <c r="J3047" s="8"/>
      <c r="K3047" s="8"/>
      <c r="L3047" s="9"/>
      <c r="M3047" s="10"/>
      <c r="N3047" s="8"/>
      <c r="O3047" s="12"/>
      <c r="P3047" s="13"/>
      <c r="Q3047" s="14">
        <f>Tabela1[[#This Row],[QTDE/ Fabricação]]-Tabela1[[#This Row],[QTE]]</f>
        <v>0</v>
      </c>
      <c r="R3047" s="19">
        <f t="shared" si="398"/>
        <v>0</v>
      </c>
      <c r="S3047" s="19">
        <f t="shared" si="397"/>
        <v>0</v>
      </c>
      <c r="T3047" s="20">
        <f t="shared" si="399"/>
        <v>0</v>
      </c>
      <c r="U3047" s="17">
        <f>IFERROR(SUMIF('LISTA DE EMBARQUE'!B:B,MICRO!E:E,'LISTA DE EMBARQUE'!G:G),"")</f>
        <v>0</v>
      </c>
      <c r="V3047" s="12" t="str">
        <f>IFERROR(VLOOKUP(Tabela1[[#This Row],[COD.MDE]],'LISTA DE EMBARQUE'!B:L,11,0),"")</f>
        <v/>
      </c>
      <c r="W3047" s="13" t="str">
        <f>IFERROR(COUNTIF(#REF!,Tabela1[[#This Row],[Colunas5]]),"")</f>
        <v/>
      </c>
      <c r="X3047" s="14">
        <f>Tabela1[[#This Row],[QIANTIDADE EXPEDIDA]]*Tabela1[[#This Row],[PESO UNI]]</f>
        <v>0</v>
      </c>
      <c r="Y3047" s="14">
        <f t="shared" si="400"/>
        <v>0</v>
      </c>
      <c r="Z3047" s="21">
        <f>Tabela1[[#This Row],[PESO TOTAL]]-Tabela1[[#This Row],[Peso Expedido]]</f>
        <v>0</v>
      </c>
      <c r="AA3047" s="18"/>
      <c r="AB3047" s="40"/>
      <c r="AC3047" s="40"/>
      <c r="AD3047" s="40"/>
      <c r="AE3047" s="40"/>
      <c r="AF3047" s="40"/>
      <c r="AG3047" s="40"/>
      <c r="AH3047" s="40"/>
      <c r="AI3047" s="40" t="str">
        <f t="shared" si="404"/>
        <v>ok</v>
      </c>
      <c r="AJ3047"/>
      <c r="AK3047" t="str">
        <f>Tabela1[[#This Row],[Coluna1]]&amp;Tabela1[[#This Row],[PEDIDO]]</f>
        <v/>
      </c>
      <c r="AL3047"/>
      <c r="AM3047"/>
      <c r="AN3047"/>
      <c r="AO3047" t="str">
        <f t="shared" si="401"/>
        <v>/</v>
      </c>
      <c r="AP3047" t="str">
        <f>Tabela1[[#This Row],[TAG]]&amp;Tabela1[[#This Row],[PEDIDO]]&amp;Tabela1[[#This Row],[PRODUTO]]</f>
        <v/>
      </c>
      <c r="AQ3047" s="23" t="str">
        <f>Tabela1[[#This Row],[PRODUTO]]&amp;Tabela1[[#This Row],[TAG]]</f>
        <v/>
      </c>
      <c r="AR3047" s="183">
        <f>Tabela1[[#This Row],[PESO TOTAL]]*Tabela1[[#This Row],[MATÉRIA PRIMA]]</f>
        <v>0</v>
      </c>
      <c r="AS3047" s="28">
        <f>Tabela1[[#This Row],[PESO TOTAL]]*Tabela1[[#This Row],[PREPARAÇÃO ]]</f>
        <v>0</v>
      </c>
      <c r="AT3047" s="28">
        <f>Tabela1[[#This Row],[PESO TOTAL]]*Tabela1[[#This Row],[CALDEIRARIA]]</f>
        <v>0</v>
      </c>
      <c r="AU3047" s="28">
        <f>Tabela1[[#This Row],[PESO TOTAL]]*Tabela1[[#This Row],[SOLDA]]</f>
        <v>0</v>
      </c>
      <c r="AV3047" s="28">
        <f>Tabela1[[#This Row],[PESO TOTAL]]*Tabela1[[#This Row],[ACABAMENTO]]</f>
        <v>0</v>
      </c>
      <c r="AW3047" s="28">
        <f>Tabela1[[#This Row],[PESO TOTAL]]*Tabela1[[#This Row],[PRONTO ACABADO]]</f>
        <v>0</v>
      </c>
      <c r="AX3047" s="28">
        <f>Tabela1[[#This Row],[PESO TOTAL]]*Tabela1[[#This Row],[EXPEDIÇÃO ]]</f>
        <v>0</v>
      </c>
      <c r="AY3047" s="28" t="str">
        <f>Tabela1[[#This Row],[PEDIDO]]&amp;Tabela1[[#This Row],[PRODUTO]]</f>
        <v/>
      </c>
      <c r="AZ3047" s="44">
        <f>IF(AF3047="",0,IF(ISTEXT(AF3047),H3047*VALUE(SUBSTITUTE(AF3047,"%",""))/100,H3047*AF3047))-Tabela1[[#This Row],[PRONTO ACABADO2]]</f>
        <v>0</v>
      </c>
      <c r="BA3047" s="44">
        <f>IF(AG3047="",0,IF(ISTEXT(AG3047),H3047*VALUE(SUBSTITUTE(AG3047,"%",""))/100,H3047*AG3047))-Tabela1[[#This Row],[PESO EXPEDIDO2]]</f>
        <v>0</v>
      </c>
      <c r="BB3047" s="44">
        <f t="shared" si="402"/>
        <v>0</v>
      </c>
      <c r="BC3047" s="44">
        <f t="shared" si="403"/>
        <v>0</v>
      </c>
      <c r="BD3047" s="44"/>
    </row>
    <row r="3048" spans="1:56" ht="15.75" hidden="1" customHeight="1" x14ac:dyDescent="0.25">
      <c r="A3048" s="6"/>
      <c r="B3048" s="22"/>
      <c r="C3048" s="7"/>
      <c r="D3048" s="46"/>
      <c r="E3048" s="7"/>
      <c r="F3048" s="7"/>
      <c r="G3048" s="44"/>
      <c r="H3048" s="41">
        <f>Tabela1[[#This Row],[PESO UNI]]*Tabela1[[#This Row],[QTE]]</f>
        <v>0</v>
      </c>
      <c r="I3048" s="7"/>
      <c r="J3048" s="8"/>
      <c r="K3048" s="8"/>
      <c r="L3048" s="9"/>
      <c r="M3048" s="10"/>
      <c r="N3048" s="8"/>
      <c r="O3048" s="12"/>
      <c r="P3048" s="13"/>
      <c r="Q3048" s="14">
        <f>Tabela1[[#This Row],[QTDE/ Fabricação]]-Tabela1[[#This Row],[QTE]]</f>
        <v>0</v>
      </c>
      <c r="R3048" s="19">
        <f t="shared" si="398"/>
        <v>0</v>
      </c>
      <c r="S3048" s="19">
        <f t="shared" si="397"/>
        <v>0</v>
      </c>
      <c r="T3048" s="20">
        <f t="shared" si="399"/>
        <v>0</v>
      </c>
      <c r="U3048" s="17">
        <f>IFERROR(SUMIF('LISTA DE EMBARQUE'!B:B,MICRO!E:E,'LISTA DE EMBARQUE'!G:G),"")</f>
        <v>0</v>
      </c>
      <c r="V3048" s="12" t="str">
        <f>IFERROR(VLOOKUP(Tabela1[[#This Row],[COD.MDE]],'LISTA DE EMBARQUE'!B:L,11,0),"")</f>
        <v/>
      </c>
      <c r="W3048" s="13" t="str">
        <f>IFERROR(COUNTIF(#REF!,Tabela1[[#This Row],[Colunas5]]),"")</f>
        <v/>
      </c>
      <c r="X3048" s="14">
        <f>Tabela1[[#This Row],[QIANTIDADE EXPEDIDA]]*Tabela1[[#This Row],[PESO UNI]]</f>
        <v>0</v>
      </c>
      <c r="Y3048" s="14">
        <f t="shared" si="400"/>
        <v>0</v>
      </c>
      <c r="Z3048" s="21">
        <f>Tabela1[[#This Row],[PESO TOTAL]]-Tabela1[[#This Row],[Peso Expedido]]</f>
        <v>0</v>
      </c>
      <c r="AA3048" s="18"/>
      <c r="AB3048" s="40"/>
      <c r="AC3048" s="40"/>
      <c r="AD3048" s="40"/>
      <c r="AE3048" s="40"/>
      <c r="AF3048" s="40"/>
      <c r="AG3048" s="40"/>
      <c r="AH3048" s="40"/>
      <c r="AI3048" s="40" t="str">
        <f t="shared" si="404"/>
        <v>ok</v>
      </c>
      <c r="AJ3048"/>
      <c r="AK3048" t="str">
        <f>Tabela1[[#This Row],[Coluna1]]&amp;Tabela1[[#This Row],[PEDIDO]]</f>
        <v/>
      </c>
      <c r="AL3048"/>
      <c r="AM3048"/>
      <c r="AN3048"/>
      <c r="AO3048" t="str">
        <f t="shared" si="401"/>
        <v>/</v>
      </c>
      <c r="AP3048" t="str">
        <f>Tabela1[[#This Row],[TAG]]&amp;Tabela1[[#This Row],[PEDIDO]]&amp;Tabela1[[#This Row],[PRODUTO]]</f>
        <v/>
      </c>
      <c r="AQ3048" s="23" t="str">
        <f>Tabela1[[#This Row],[PRODUTO]]&amp;Tabela1[[#This Row],[TAG]]</f>
        <v/>
      </c>
      <c r="AR3048" s="183">
        <f>Tabela1[[#This Row],[PESO TOTAL]]*Tabela1[[#This Row],[MATÉRIA PRIMA]]</f>
        <v>0</v>
      </c>
      <c r="AS3048" s="28">
        <f>Tabela1[[#This Row],[PESO TOTAL]]*Tabela1[[#This Row],[PREPARAÇÃO ]]</f>
        <v>0</v>
      </c>
      <c r="AT3048" s="28">
        <f>Tabela1[[#This Row],[PESO TOTAL]]*Tabela1[[#This Row],[CALDEIRARIA]]</f>
        <v>0</v>
      </c>
      <c r="AU3048" s="28">
        <f>Tabela1[[#This Row],[PESO TOTAL]]*Tabela1[[#This Row],[SOLDA]]</f>
        <v>0</v>
      </c>
      <c r="AV3048" s="28">
        <f>Tabela1[[#This Row],[PESO TOTAL]]*Tabela1[[#This Row],[ACABAMENTO]]</f>
        <v>0</v>
      </c>
      <c r="AW3048" s="28">
        <f>Tabela1[[#This Row],[PESO TOTAL]]*Tabela1[[#This Row],[PRONTO ACABADO]]</f>
        <v>0</v>
      </c>
      <c r="AX3048" s="28">
        <f>Tabela1[[#This Row],[PESO TOTAL]]*Tabela1[[#This Row],[EXPEDIÇÃO ]]</f>
        <v>0</v>
      </c>
      <c r="AY3048" s="28" t="str">
        <f>Tabela1[[#This Row],[PEDIDO]]&amp;Tabela1[[#This Row],[PRODUTO]]</f>
        <v/>
      </c>
      <c r="AZ3048" s="44">
        <f>IF(AF3048="",0,IF(ISTEXT(AF3048),H3048*VALUE(SUBSTITUTE(AF3048,"%",""))/100,H3048*AF3048))-Tabela1[[#This Row],[PRONTO ACABADO2]]</f>
        <v>0</v>
      </c>
      <c r="BA3048" s="44">
        <f>IF(AG3048="",0,IF(ISTEXT(AG3048),H3048*VALUE(SUBSTITUTE(AG3048,"%",""))/100,H3048*AG3048))-Tabela1[[#This Row],[PESO EXPEDIDO2]]</f>
        <v>0</v>
      </c>
      <c r="BB3048" s="44">
        <f t="shared" si="402"/>
        <v>0</v>
      </c>
      <c r="BC3048" s="44">
        <f t="shared" si="403"/>
        <v>0</v>
      </c>
      <c r="BD3048" s="44"/>
    </row>
    <row r="3049" spans="1:56" ht="15.75" hidden="1" customHeight="1" x14ac:dyDescent="0.25">
      <c r="A3049" s="6"/>
      <c r="B3049" s="22"/>
      <c r="C3049" s="7"/>
      <c r="D3049" s="46"/>
      <c r="E3049" s="7"/>
      <c r="F3049" s="7"/>
      <c r="G3049" s="44"/>
      <c r="H3049" s="41">
        <f>Tabela1[[#This Row],[PESO UNI]]*Tabela1[[#This Row],[QTE]]</f>
        <v>0</v>
      </c>
      <c r="I3049" s="7"/>
      <c r="J3049" s="8"/>
      <c r="K3049" s="8"/>
      <c r="L3049" s="9"/>
      <c r="M3049" s="10"/>
      <c r="N3049" s="8"/>
      <c r="O3049" s="12"/>
      <c r="P3049" s="13"/>
      <c r="Q3049" s="14">
        <f>Tabela1[[#This Row],[QTDE/ Fabricação]]-Tabela1[[#This Row],[QTE]]</f>
        <v>0</v>
      </c>
      <c r="R3049" s="19">
        <f t="shared" si="398"/>
        <v>0</v>
      </c>
      <c r="S3049" s="19">
        <f t="shared" si="397"/>
        <v>0</v>
      </c>
      <c r="T3049" s="20">
        <f t="shared" si="399"/>
        <v>0</v>
      </c>
      <c r="U3049" s="17">
        <f>IFERROR(SUMIF('LISTA DE EMBARQUE'!B:B,MICRO!E:E,'LISTA DE EMBARQUE'!G:G),"")</f>
        <v>0</v>
      </c>
      <c r="V3049" s="12" t="str">
        <f>IFERROR(VLOOKUP(Tabela1[[#This Row],[COD.MDE]],'LISTA DE EMBARQUE'!B:L,11,0),"")</f>
        <v/>
      </c>
      <c r="W3049" s="13" t="str">
        <f>IFERROR(COUNTIF(#REF!,Tabela1[[#This Row],[Colunas5]]),"")</f>
        <v/>
      </c>
      <c r="X3049" s="14">
        <f>Tabela1[[#This Row],[QIANTIDADE EXPEDIDA]]*Tabela1[[#This Row],[PESO UNI]]</f>
        <v>0</v>
      </c>
      <c r="Y3049" s="14">
        <f t="shared" si="400"/>
        <v>0</v>
      </c>
      <c r="Z3049" s="21">
        <f>Tabela1[[#This Row],[PESO TOTAL]]-Tabela1[[#This Row],[Peso Expedido]]</f>
        <v>0</v>
      </c>
      <c r="AA3049" s="18"/>
      <c r="AB3049" s="40"/>
      <c r="AC3049" s="40"/>
      <c r="AD3049" s="40"/>
      <c r="AE3049" s="40"/>
      <c r="AF3049" s="40"/>
      <c r="AG3049" s="40"/>
      <c r="AH3049" s="40"/>
      <c r="AI3049" s="40" t="str">
        <f t="shared" si="404"/>
        <v>ok</v>
      </c>
      <c r="AJ3049"/>
      <c r="AK3049" t="str">
        <f>Tabela1[[#This Row],[Coluna1]]&amp;Tabela1[[#This Row],[PEDIDO]]</f>
        <v/>
      </c>
      <c r="AL3049"/>
      <c r="AM3049"/>
      <c r="AN3049"/>
      <c r="AO3049" t="str">
        <f t="shared" si="401"/>
        <v>/</v>
      </c>
      <c r="AP3049" t="str">
        <f>Tabela1[[#This Row],[TAG]]&amp;Tabela1[[#This Row],[PEDIDO]]&amp;Tabela1[[#This Row],[PRODUTO]]</f>
        <v/>
      </c>
      <c r="AQ3049" s="23" t="str">
        <f>Tabela1[[#This Row],[PRODUTO]]&amp;Tabela1[[#This Row],[TAG]]</f>
        <v/>
      </c>
      <c r="AR3049" s="183">
        <f>Tabela1[[#This Row],[PESO TOTAL]]*Tabela1[[#This Row],[MATÉRIA PRIMA]]</f>
        <v>0</v>
      </c>
      <c r="AS3049" s="28">
        <f>Tabela1[[#This Row],[PESO TOTAL]]*Tabela1[[#This Row],[PREPARAÇÃO ]]</f>
        <v>0</v>
      </c>
      <c r="AT3049" s="28">
        <f>Tabela1[[#This Row],[PESO TOTAL]]*Tabela1[[#This Row],[CALDEIRARIA]]</f>
        <v>0</v>
      </c>
      <c r="AU3049" s="28">
        <f>Tabela1[[#This Row],[PESO TOTAL]]*Tabela1[[#This Row],[SOLDA]]</f>
        <v>0</v>
      </c>
      <c r="AV3049" s="28">
        <f>Tabela1[[#This Row],[PESO TOTAL]]*Tabela1[[#This Row],[ACABAMENTO]]</f>
        <v>0</v>
      </c>
      <c r="AW3049" s="28">
        <f>Tabela1[[#This Row],[PESO TOTAL]]*Tabela1[[#This Row],[PRONTO ACABADO]]</f>
        <v>0</v>
      </c>
      <c r="AX3049" s="28">
        <f>Tabela1[[#This Row],[PESO TOTAL]]*Tabela1[[#This Row],[EXPEDIÇÃO ]]</f>
        <v>0</v>
      </c>
      <c r="AY3049" s="28" t="str">
        <f>Tabela1[[#This Row],[PEDIDO]]&amp;Tabela1[[#This Row],[PRODUTO]]</f>
        <v/>
      </c>
      <c r="AZ3049" s="44">
        <f>IF(AF3049="",0,IF(ISTEXT(AF3049),H3049*VALUE(SUBSTITUTE(AF3049,"%",""))/100,H3049*AF3049))-Tabela1[[#This Row],[PRONTO ACABADO2]]</f>
        <v>0</v>
      </c>
      <c r="BA3049" s="44">
        <f>IF(AG3049="",0,IF(ISTEXT(AG3049),H3049*VALUE(SUBSTITUTE(AG3049,"%",""))/100,H3049*AG3049))-Tabela1[[#This Row],[PESO EXPEDIDO2]]</f>
        <v>0</v>
      </c>
      <c r="BB3049" s="44">
        <f t="shared" si="402"/>
        <v>0</v>
      </c>
      <c r="BC3049" s="44">
        <f t="shared" si="403"/>
        <v>0</v>
      </c>
      <c r="BD3049" s="44"/>
    </row>
    <row r="3050" spans="1:56" ht="15.75" hidden="1" customHeight="1" x14ac:dyDescent="0.25">
      <c r="A3050" s="6"/>
      <c r="B3050" s="22"/>
      <c r="C3050" s="7"/>
      <c r="D3050" s="46"/>
      <c r="E3050" s="7"/>
      <c r="F3050" s="7"/>
      <c r="G3050" s="44"/>
      <c r="H3050" s="41">
        <f>Tabela1[[#This Row],[PESO UNI]]*Tabela1[[#This Row],[QTE]]</f>
        <v>0</v>
      </c>
      <c r="I3050" s="7"/>
      <c r="J3050" s="8"/>
      <c r="K3050" s="8"/>
      <c r="L3050" s="9"/>
      <c r="M3050" s="10"/>
      <c r="N3050" s="8"/>
      <c r="O3050" s="12"/>
      <c r="P3050" s="13"/>
      <c r="Q3050" s="14">
        <f>Tabela1[[#This Row],[QTDE/ Fabricação]]-Tabela1[[#This Row],[QTE]]</f>
        <v>0</v>
      </c>
      <c r="R3050" s="19">
        <f t="shared" si="398"/>
        <v>0</v>
      </c>
      <c r="S3050" s="19">
        <f t="shared" si="397"/>
        <v>0</v>
      </c>
      <c r="T3050" s="20">
        <f t="shared" si="399"/>
        <v>0</v>
      </c>
      <c r="U3050" s="17">
        <f>IFERROR(SUMIF('LISTA DE EMBARQUE'!B:B,MICRO!E:E,'LISTA DE EMBARQUE'!G:G),"")</f>
        <v>0</v>
      </c>
      <c r="V3050" s="12" t="str">
        <f>IFERROR(VLOOKUP(Tabela1[[#This Row],[COD.MDE]],'LISTA DE EMBARQUE'!B:L,11,0),"")</f>
        <v/>
      </c>
      <c r="W3050" s="13" t="str">
        <f>IFERROR(COUNTIF(#REF!,Tabela1[[#This Row],[Colunas5]]),"")</f>
        <v/>
      </c>
      <c r="X3050" s="14">
        <f>Tabela1[[#This Row],[QIANTIDADE EXPEDIDA]]*Tabela1[[#This Row],[PESO UNI]]</f>
        <v>0</v>
      </c>
      <c r="Y3050" s="14">
        <f t="shared" si="400"/>
        <v>0</v>
      </c>
      <c r="Z3050" s="21">
        <f>Tabela1[[#This Row],[PESO TOTAL]]-Tabela1[[#This Row],[Peso Expedido]]</f>
        <v>0</v>
      </c>
      <c r="AA3050" s="18"/>
      <c r="AB3050" s="40"/>
      <c r="AC3050" s="40"/>
      <c r="AD3050" s="40"/>
      <c r="AE3050" s="40"/>
      <c r="AF3050" s="40"/>
      <c r="AG3050" s="40"/>
      <c r="AH3050" s="40"/>
      <c r="AI3050" s="40" t="str">
        <f t="shared" si="404"/>
        <v>ok</v>
      </c>
      <c r="AJ3050"/>
      <c r="AK3050" t="str">
        <f>Tabela1[[#This Row],[Coluna1]]&amp;Tabela1[[#This Row],[PEDIDO]]</f>
        <v/>
      </c>
      <c r="AL3050"/>
      <c r="AM3050"/>
      <c r="AN3050"/>
      <c r="AO3050" t="str">
        <f t="shared" si="401"/>
        <v>/</v>
      </c>
      <c r="AP3050" t="str">
        <f>Tabela1[[#This Row],[TAG]]&amp;Tabela1[[#This Row],[PEDIDO]]&amp;Tabela1[[#This Row],[PRODUTO]]</f>
        <v/>
      </c>
      <c r="AQ3050" s="23" t="str">
        <f>Tabela1[[#This Row],[PRODUTO]]&amp;Tabela1[[#This Row],[TAG]]</f>
        <v/>
      </c>
      <c r="AR3050" s="183">
        <f>Tabela1[[#This Row],[PESO TOTAL]]*Tabela1[[#This Row],[MATÉRIA PRIMA]]</f>
        <v>0</v>
      </c>
      <c r="AS3050" s="28">
        <f>Tabela1[[#This Row],[PESO TOTAL]]*Tabela1[[#This Row],[PREPARAÇÃO ]]</f>
        <v>0</v>
      </c>
      <c r="AT3050" s="28">
        <f>Tabela1[[#This Row],[PESO TOTAL]]*Tabela1[[#This Row],[CALDEIRARIA]]</f>
        <v>0</v>
      </c>
      <c r="AU3050" s="28">
        <f>Tabela1[[#This Row],[PESO TOTAL]]*Tabela1[[#This Row],[SOLDA]]</f>
        <v>0</v>
      </c>
      <c r="AV3050" s="28">
        <f>Tabela1[[#This Row],[PESO TOTAL]]*Tabela1[[#This Row],[ACABAMENTO]]</f>
        <v>0</v>
      </c>
      <c r="AW3050" s="28">
        <f>Tabela1[[#This Row],[PESO TOTAL]]*Tabela1[[#This Row],[PRONTO ACABADO]]</f>
        <v>0</v>
      </c>
      <c r="AX3050" s="28">
        <f>Tabela1[[#This Row],[PESO TOTAL]]*Tabela1[[#This Row],[EXPEDIÇÃO ]]</f>
        <v>0</v>
      </c>
      <c r="AY3050" s="28" t="str">
        <f>Tabela1[[#This Row],[PEDIDO]]&amp;Tabela1[[#This Row],[PRODUTO]]</f>
        <v/>
      </c>
      <c r="AZ3050" s="44">
        <f>IF(AF3050="",0,IF(ISTEXT(AF3050),H3050*VALUE(SUBSTITUTE(AF3050,"%",""))/100,H3050*AF3050))-Tabela1[[#This Row],[PRONTO ACABADO2]]</f>
        <v>0</v>
      </c>
      <c r="BA3050" s="44">
        <f>IF(AG3050="",0,IF(ISTEXT(AG3050),H3050*VALUE(SUBSTITUTE(AG3050,"%",""))/100,H3050*AG3050))-Tabela1[[#This Row],[PESO EXPEDIDO2]]</f>
        <v>0</v>
      </c>
      <c r="BB3050" s="44">
        <f t="shared" si="402"/>
        <v>0</v>
      </c>
      <c r="BC3050" s="44">
        <f t="shared" si="403"/>
        <v>0</v>
      </c>
      <c r="BD3050" s="44"/>
    </row>
    <row r="3051" spans="1:56" ht="15.75" hidden="1" customHeight="1" x14ac:dyDescent="0.25">
      <c r="A3051" s="6"/>
      <c r="B3051" s="22"/>
      <c r="C3051" s="7"/>
      <c r="D3051" s="46"/>
      <c r="E3051" s="7"/>
      <c r="F3051" s="7"/>
      <c r="G3051" s="44"/>
      <c r="H3051" s="41">
        <f>Tabela1[[#This Row],[PESO UNI]]*Tabela1[[#This Row],[QTE]]</f>
        <v>0</v>
      </c>
      <c r="I3051" s="7"/>
      <c r="J3051" s="8"/>
      <c r="K3051" s="8"/>
      <c r="L3051" s="9"/>
      <c r="M3051" s="10"/>
      <c r="N3051" s="8"/>
      <c r="O3051" s="12"/>
      <c r="P3051" s="13"/>
      <c r="Q3051" s="14">
        <f>Tabela1[[#This Row],[QTDE/ Fabricação]]-Tabela1[[#This Row],[QTE]]</f>
        <v>0</v>
      </c>
      <c r="R3051" s="19">
        <f t="shared" si="398"/>
        <v>0</v>
      </c>
      <c r="S3051" s="19">
        <f t="shared" si="397"/>
        <v>0</v>
      </c>
      <c r="T3051" s="20">
        <f t="shared" si="399"/>
        <v>0</v>
      </c>
      <c r="U3051" s="17">
        <f>IFERROR(SUMIF('LISTA DE EMBARQUE'!B:B,MICRO!E:E,'LISTA DE EMBARQUE'!G:G),"")</f>
        <v>0</v>
      </c>
      <c r="V3051" s="12" t="str">
        <f>IFERROR(VLOOKUP(Tabela1[[#This Row],[COD.MDE]],'LISTA DE EMBARQUE'!B:L,11,0),"")</f>
        <v/>
      </c>
      <c r="W3051" s="13" t="str">
        <f>IFERROR(COUNTIF(#REF!,Tabela1[[#This Row],[Colunas5]]),"")</f>
        <v/>
      </c>
      <c r="X3051" s="14">
        <f>Tabela1[[#This Row],[QIANTIDADE EXPEDIDA]]*Tabela1[[#This Row],[PESO UNI]]</f>
        <v>0</v>
      </c>
      <c r="Y3051" s="14">
        <f t="shared" si="400"/>
        <v>0</v>
      </c>
      <c r="Z3051" s="21">
        <f>Tabela1[[#This Row],[PESO TOTAL]]-Tabela1[[#This Row],[Peso Expedido]]</f>
        <v>0</v>
      </c>
      <c r="AA3051" s="18"/>
      <c r="AB3051" s="40"/>
      <c r="AC3051" s="40"/>
      <c r="AD3051" s="40"/>
      <c r="AE3051" s="40"/>
      <c r="AF3051" s="40"/>
      <c r="AG3051" s="40"/>
      <c r="AH3051" s="40"/>
      <c r="AI3051" s="40" t="str">
        <f t="shared" si="404"/>
        <v>ok</v>
      </c>
      <c r="AJ3051"/>
      <c r="AK3051" t="str">
        <f>Tabela1[[#This Row],[Coluna1]]&amp;Tabela1[[#This Row],[PEDIDO]]</f>
        <v/>
      </c>
      <c r="AL3051"/>
      <c r="AM3051"/>
      <c r="AN3051"/>
      <c r="AO3051" t="str">
        <f t="shared" si="401"/>
        <v>/</v>
      </c>
      <c r="AP3051" t="str">
        <f>Tabela1[[#This Row],[TAG]]&amp;Tabela1[[#This Row],[PEDIDO]]&amp;Tabela1[[#This Row],[PRODUTO]]</f>
        <v/>
      </c>
      <c r="AQ3051" s="23" t="str">
        <f>Tabela1[[#This Row],[PRODUTO]]&amp;Tabela1[[#This Row],[TAG]]</f>
        <v/>
      </c>
      <c r="AR3051" s="183">
        <f>Tabela1[[#This Row],[PESO TOTAL]]*Tabela1[[#This Row],[MATÉRIA PRIMA]]</f>
        <v>0</v>
      </c>
      <c r="AS3051" s="28">
        <f>Tabela1[[#This Row],[PESO TOTAL]]*Tabela1[[#This Row],[PREPARAÇÃO ]]</f>
        <v>0</v>
      </c>
      <c r="AT3051" s="28">
        <f>Tabela1[[#This Row],[PESO TOTAL]]*Tabela1[[#This Row],[CALDEIRARIA]]</f>
        <v>0</v>
      </c>
      <c r="AU3051" s="28">
        <f>Tabela1[[#This Row],[PESO TOTAL]]*Tabela1[[#This Row],[SOLDA]]</f>
        <v>0</v>
      </c>
      <c r="AV3051" s="28">
        <f>Tabela1[[#This Row],[PESO TOTAL]]*Tabela1[[#This Row],[ACABAMENTO]]</f>
        <v>0</v>
      </c>
      <c r="AW3051" s="28">
        <f>Tabela1[[#This Row],[PESO TOTAL]]*Tabela1[[#This Row],[PRONTO ACABADO]]</f>
        <v>0</v>
      </c>
      <c r="AX3051" s="28">
        <f>Tabela1[[#This Row],[PESO TOTAL]]*Tabela1[[#This Row],[EXPEDIÇÃO ]]</f>
        <v>0</v>
      </c>
      <c r="AY3051" s="28" t="str">
        <f>Tabela1[[#This Row],[PEDIDO]]&amp;Tabela1[[#This Row],[PRODUTO]]</f>
        <v/>
      </c>
      <c r="AZ3051" s="44">
        <f>IF(AF3051="",0,IF(ISTEXT(AF3051),H3051*VALUE(SUBSTITUTE(AF3051,"%",""))/100,H3051*AF3051))-Tabela1[[#This Row],[PRONTO ACABADO2]]</f>
        <v>0</v>
      </c>
      <c r="BA3051" s="44">
        <f>IF(AG3051="",0,IF(ISTEXT(AG3051),H3051*VALUE(SUBSTITUTE(AG3051,"%",""))/100,H3051*AG3051))-Tabela1[[#This Row],[PESO EXPEDIDO2]]</f>
        <v>0</v>
      </c>
      <c r="BB3051" s="44">
        <f t="shared" si="402"/>
        <v>0</v>
      </c>
      <c r="BC3051" s="44">
        <f t="shared" si="403"/>
        <v>0</v>
      </c>
      <c r="BD3051" s="44"/>
    </row>
    <row r="3052" spans="1:56" ht="15.75" hidden="1" customHeight="1" x14ac:dyDescent="0.25">
      <c r="A3052" s="6"/>
      <c r="B3052" s="22"/>
      <c r="C3052" s="7"/>
      <c r="D3052" s="46"/>
      <c r="E3052" s="7"/>
      <c r="F3052" s="7"/>
      <c r="G3052" s="44"/>
      <c r="H3052" s="41">
        <f>Tabela1[[#This Row],[PESO UNI]]*Tabela1[[#This Row],[QTE]]</f>
        <v>0</v>
      </c>
      <c r="I3052" s="7"/>
      <c r="J3052" s="8"/>
      <c r="K3052" s="8"/>
      <c r="L3052" s="9"/>
      <c r="M3052" s="10"/>
      <c r="N3052" s="8"/>
      <c r="O3052" s="12"/>
      <c r="P3052" s="13"/>
      <c r="Q3052" s="14">
        <f>Tabela1[[#This Row],[QTDE/ Fabricação]]-Tabela1[[#This Row],[QTE]]</f>
        <v>0</v>
      </c>
      <c r="R3052" s="19">
        <f t="shared" si="398"/>
        <v>0</v>
      </c>
      <c r="S3052" s="19">
        <f t="shared" si="397"/>
        <v>0</v>
      </c>
      <c r="T3052" s="20">
        <f t="shared" si="399"/>
        <v>0</v>
      </c>
      <c r="U3052" s="17">
        <f>IFERROR(SUMIF('LISTA DE EMBARQUE'!B:B,MICRO!E:E,'LISTA DE EMBARQUE'!G:G),"")</f>
        <v>0</v>
      </c>
      <c r="V3052" s="12" t="str">
        <f>IFERROR(VLOOKUP(Tabela1[[#This Row],[COD.MDE]],'LISTA DE EMBARQUE'!B:L,11,0),"")</f>
        <v/>
      </c>
      <c r="W3052" s="13" t="str">
        <f>IFERROR(COUNTIF(#REF!,Tabela1[[#This Row],[Colunas5]]),"")</f>
        <v/>
      </c>
      <c r="X3052" s="14">
        <f>Tabela1[[#This Row],[QIANTIDADE EXPEDIDA]]*Tabela1[[#This Row],[PESO UNI]]</f>
        <v>0</v>
      </c>
      <c r="Y3052" s="14">
        <f t="shared" si="400"/>
        <v>0</v>
      </c>
      <c r="Z3052" s="21">
        <f>Tabela1[[#This Row],[PESO TOTAL]]-Tabela1[[#This Row],[Peso Expedido]]</f>
        <v>0</v>
      </c>
      <c r="AA3052" s="18"/>
      <c r="AB3052" s="40"/>
      <c r="AC3052" s="40"/>
      <c r="AD3052" s="40"/>
      <c r="AE3052" s="40"/>
      <c r="AF3052" s="40"/>
      <c r="AG3052" s="40"/>
      <c r="AH3052" s="40"/>
      <c r="AI3052" s="40" t="str">
        <f t="shared" si="404"/>
        <v>ok</v>
      </c>
      <c r="AJ3052"/>
      <c r="AK3052" t="str">
        <f>Tabela1[[#This Row],[Coluna1]]&amp;Tabela1[[#This Row],[PEDIDO]]</f>
        <v/>
      </c>
      <c r="AL3052"/>
      <c r="AM3052"/>
      <c r="AN3052"/>
      <c r="AO3052" t="str">
        <f t="shared" si="401"/>
        <v>/</v>
      </c>
      <c r="AP3052" t="str">
        <f>Tabela1[[#This Row],[TAG]]&amp;Tabela1[[#This Row],[PEDIDO]]&amp;Tabela1[[#This Row],[PRODUTO]]</f>
        <v/>
      </c>
      <c r="AQ3052" s="23" t="str">
        <f>Tabela1[[#This Row],[PRODUTO]]&amp;Tabela1[[#This Row],[TAG]]</f>
        <v/>
      </c>
      <c r="AR3052" s="183">
        <f>Tabela1[[#This Row],[PESO TOTAL]]*Tabela1[[#This Row],[MATÉRIA PRIMA]]</f>
        <v>0</v>
      </c>
      <c r="AS3052" s="28">
        <f>Tabela1[[#This Row],[PESO TOTAL]]*Tabela1[[#This Row],[PREPARAÇÃO ]]</f>
        <v>0</v>
      </c>
      <c r="AT3052" s="28">
        <f>Tabela1[[#This Row],[PESO TOTAL]]*Tabela1[[#This Row],[CALDEIRARIA]]</f>
        <v>0</v>
      </c>
      <c r="AU3052" s="28">
        <f>Tabela1[[#This Row],[PESO TOTAL]]*Tabela1[[#This Row],[SOLDA]]</f>
        <v>0</v>
      </c>
      <c r="AV3052" s="28">
        <f>Tabela1[[#This Row],[PESO TOTAL]]*Tabela1[[#This Row],[ACABAMENTO]]</f>
        <v>0</v>
      </c>
      <c r="AW3052" s="28">
        <f>Tabela1[[#This Row],[PESO TOTAL]]*Tabela1[[#This Row],[PRONTO ACABADO]]</f>
        <v>0</v>
      </c>
      <c r="AX3052" s="28">
        <f>Tabela1[[#This Row],[PESO TOTAL]]*Tabela1[[#This Row],[EXPEDIÇÃO ]]</f>
        <v>0</v>
      </c>
      <c r="AY3052" s="28" t="str">
        <f>Tabela1[[#This Row],[PEDIDO]]&amp;Tabela1[[#This Row],[PRODUTO]]</f>
        <v/>
      </c>
      <c r="AZ3052" s="44">
        <f>IF(AF3052="",0,IF(ISTEXT(AF3052),H3052*VALUE(SUBSTITUTE(AF3052,"%",""))/100,H3052*AF3052))-Tabela1[[#This Row],[PRONTO ACABADO2]]</f>
        <v>0</v>
      </c>
      <c r="BA3052" s="44">
        <f>IF(AG3052="",0,IF(ISTEXT(AG3052),H3052*VALUE(SUBSTITUTE(AG3052,"%",""))/100,H3052*AG3052))-Tabela1[[#This Row],[PESO EXPEDIDO2]]</f>
        <v>0</v>
      </c>
      <c r="BB3052" s="44">
        <f t="shared" si="402"/>
        <v>0</v>
      </c>
      <c r="BC3052" s="44">
        <f t="shared" si="403"/>
        <v>0</v>
      </c>
      <c r="BD3052" s="44"/>
    </row>
    <row r="3053" spans="1:56" ht="15.75" hidden="1" customHeight="1" x14ac:dyDescent="0.25">
      <c r="A3053" s="6"/>
      <c r="B3053" s="22"/>
      <c r="C3053" s="7"/>
      <c r="D3053" s="46"/>
      <c r="E3053" s="7"/>
      <c r="F3053" s="7"/>
      <c r="G3053" s="44"/>
      <c r="H3053" s="41">
        <f>Tabela1[[#This Row],[PESO UNI]]*Tabela1[[#This Row],[QTE]]</f>
        <v>0</v>
      </c>
      <c r="I3053" s="7"/>
      <c r="J3053" s="8"/>
      <c r="K3053" s="8"/>
      <c r="L3053" s="9"/>
      <c r="M3053" s="10"/>
      <c r="N3053" s="8"/>
      <c r="O3053" s="12"/>
      <c r="P3053" s="13"/>
      <c r="Q3053" s="14">
        <f>Tabela1[[#This Row],[QTDE/ Fabricação]]-Tabela1[[#This Row],[QTE]]</f>
        <v>0</v>
      </c>
      <c r="R3053" s="19">
        <f t="shared" si="398"/>
        <v>0</v>
      </c>
      <c r="S3053" s="19">
        <f t="shared" si="397"/>
        <v>0</v>
      </c>
      <c r="T3053" s="20">
        <f t="shared" si="399"/>
        <v>0</v>
      </c>
      <c r="U3053" s="17">
        <f>IFERROR(SUMIF('LISTA DE EMBARQUE'!B:B,MICRO!E:E,'LISTA DE EMBARQUE'!G:G),"")</f>
        <v>0</v>
      </c>
      <c r="V3053" s="12" t="str">
        <f>IFERROR(VLOOKUP(Tabela1[[#This Row],[COD.MDE]],'LISTA DE EMBARQUE'!B:L,11,0),"")</f>
        <v/>
      </c>
      <c r="W3053" s="13" t="str">
        <f>IFERROR(COUNTIF(#REF!,Tabela1[[#This Row],[Colunas5]]),"")</f>
        <v/>
      </c>
      <c r="X3053" s="14">
        <f>Tabela1[[#This Row],[QIANTIDADE EXPEDIDA]]*Tabela1[[#This Row],[PESO UNI]]</f>
        <v>0</v>
      </c>
      <c r="Y3053" s="14">
        <f t="shared" si="400"/>
        <v>0</v>
      </c>
      <c r="Z3053" s="21">
        <f>Tabela1[[#This Row],[PESO TOTAL]]-Tabela1[[#This Row],[Peso Expedido]]</f>
        <v>0</v>
      </c>
      <c r="AA3053" s="18"/>
      <c r="AB3053" s="40"/>
      <c r="AC3053" s="40"/>
      <c r="AD3053" s="40"/>
      <c r="AE3053" s="40"/>
      <c r="AF3053" s="40"/>
      <c r="AG3053" s="40"/>
      <c r="AH3053" s="40"/>
      <c r="AI3053" s="40" t="str">
        <f t="shared" si="404"/>
        <v>ok</v>
      </c>
      <c r="AJ3053"/>
      <c r="AK3053" t="str">
        <f>Tabela1[[#This Row],[Coluna1]]&amp;Tabela1[[#This Row],[PEDIDO]]</f>
        <v/>
      </c>
      <c r="AL3053"/>
      <c r="AM3053"/>
      <c r="AN3053"/>
      <c r="AO3053" t="str">
        <f t="shared" si="401"/>
        <v>/</v>
      </c>
      <c r="AP3053" t="str">
        <f>Tabela1[[#This Row],[TAG]]&amp;Tabela1[[#This Row],[PEDIDO]]&amp;Tabela1[[#This Row],[PRODUTO]]</f>
        <v/>
      </c>
      <c r="AQ3053" s="23" t="str">
        <f>Tabela1[[#This Row],[PRODUTO]]&amp;Tabela1[[#This Row],[TAG]]</f>
        <v/>
      </c>
      <c r="AR3053" s="183">
        <f>Tabela1[[#This Row],[PESO TOTAL]]*Tabela1[[#This Row],[MATÉRIA PRIMA]]</f>
        <v>0</v>
      </c>
      <c r="AS3053" s="28">
        <f>Tabela1[[#This Row],[PESO TOTAL]]*Tabela1[[#This Row],[PREPARAÇÃO ]]</f>
        <v>0</v>
      </c>
      <c r="AT3053" s="28">
        <f>Tabela1[[#This Row],[PESO TOTAL]]*Tabela1[[#This Row],[CALDEIRARIA]]</f>
        <v>0</v>
      </c>
      <c r="AU3053" s="28">
        <f>Tabela1[[#This Row],[PESO TOTAL]]*Tabela1[[#This Row],[SOLDA]]</f>
        <v>0</v>
      </c>
      <c r="AV3053" s="28">
        <f>Tabela1[[#This Row],[PESO TOTAL]]*Tabela1[[#This Row],[ACABAMENTO]]</f>
        <v>0</v>
      </c>
      <c r="AW3053" s="28">
        <f>Tabela1[[#This Row],[PESO TOTAL]]*Tabela1[[#This Row],[PRONTO ACABADO]]</f>
        <v>0</v>
      </c>
      <c r="AX3053" s="28">
        <f>Tabela1[[#This Row],[PESO TOTAL]]*Tabela1[[#This Row],[EXPEDIÇÃO ]]</f>
        <v>0</v>
      </c>
      <c r="AY3053" s="28" t="str">
        <f>Tabela1[[#This Row],[PEDIDO]]&amp;Tabela1[[#This Row],[PRODUTO]]</f>
        <v/>
      </c>
      <c r="AZ3053" s="44">
        <f>IF(AF3053="",0,IF(ISTEXT(AF3053),H3053*VALUE(SUBSTITUTE(AF3053,"%",""))/100,H3053*AF3053))-Tabela1[[#This Row],[PRONTO ACABADO2]]</f>
        <v>0</v>
      </c>
      <c r="BA3053" s="44">
        <f>IF(AG3053="",0,IF(ISTEXT(AG3053),H3053*VALUE(SUBSTITUTE(AG3053,"%",""))/100,H3053*AG3053))-Tabela1[[#This Row],[PESO EXPEDIDO2]]</f>
        <v>0</v>
      </c>
      <c r="BB3053" s="44">
        <f t="shared" si="402"/>
        <v>0</v>
      </c>
      <c r="BC3053" s="44">
        <f t="shared" si="403"/>
        <v>0</v>
      </c>
      <c r="BD3053" s="44"/>
    </row>
    <row r="3054" spans="1:56" ht="15.75" hidden="1" customHeight="1" x14ac:dyDescent="0.25">
      <c r="A3054" s="6"/>
      <c r="B3054" s="22"/>
      <c r="C3054" s="7"/>
      <c r="D3054" s="46"/>
      <c r="E3054" s="7"/>
      <c r="F3054" s="7"/>
      <c r="G3054" s="44"/>
      <c r="H3054" s="41">
        <f>Tabela1[[#This Row],[PESO UNI]]*Tabela1[[#This Row],[QTE]]</f>
        <v>0</v>
      </c>
      <c r="I3054" s="7"/>
      <c r="J3054" s="8"/>
      <c r="K3054" s="8"/>
      <c r="L3054" s="9"/>
      <c r="M3054" s="10"/>
      <c r="N3054" s="8"/>
      <c r="O3054" s="12"/>
      <c r="P3054" s="13"/>
      <c r="Q3054" s="14">
        <f>Tabela1[[#This Row],[QTDE/ Fabricação]]-Tabela1[[#This Row],[QTE]]</f>
        <v>0</v>
      </c>
      <c r="R3054" s="19">
        <f t="shared" si="398"/>
        <v>0</v>
      </c>
      <c r="S3054" s="19">
        <f t="shared" si="397"/>
        <v>0</v>
      </c>
      <c r="T3054" s="20">
        <f t="shared" si="399"/>
        <v>0</v>
      </c>
      <c r="U3054" s="17">
        <f>IFERROR(SUMIF('LISTA DE EMBARQUE'!B:B,MICRO!E:E,'LISTA DE EMBARQUE'!G:G),"")</f>
        <v>0</v>
      </c>
      <c r="V3054" s="12" t="str">
        <f>IFERROR(VLOOKUP(Tabela1[[#This Row],[COD.MDE]],'LISTA DE EMBARQUE'!B:L,11,0),"")</f>
        <v/>
      </c>
      <c r="W3054" s="13" t="str">
        <f>IFERROR(COUNTIF(#REF!,Tabela1[[#This Row],[Colunas5]]),"")</f>
        <v/>
      </c>
      <c r="X3054" s="14">
        <f>Tabela1[[#This Row],[QIANTIDADE EXPEDIDA]]*Tabela1[[#This Row],[PESO UNI]]</f>
        <v>0</v>
      </c>
      <c r="Y3054" s="14">
        <f t="shared" si="400"/>
        <v>0</v>
      </c>
      <c r="Z3054" s="21">
        <f>Tabela1[[#This Row],[PESO TOTAL]]-Tabela1[[#This Row],[Peso Expedido]]</f>
        <v>0</v>
      </c>
      <c r="AA3054" s="18"/>
      <c r="AB3054" s="40"/>
      <c r="AC3054" s="40"/>
      <c r="AD3054" s="40"/>
      <c r="AE3054" s="40"/>
      <c r="AF3054" s="40"/>
      <c r="AG3054" s="40"/>
      <c r="AH3054" s="40"/>
      <c r="AI3054" s="40" t="str">
        <f t="shared" si="404"/>
        <v>ok</v>
      </c>
      <c r="AJ3054"/>
      <c r="AK3054" t="str">
        <f>Tabela1[[#This Row],[Coluna1]]&amp;Tabela1[[#This Row],[PEDIDO]]</f>
        <v/>
      </c>
      <c r="AL3054"/>
      <c r="AM3054"/>
      <c r="AN3054"/>
      <c r="AO3054" t="str">
        <f t="shared" si="401"/>
        <v>/</v>
      </c>
      <c r="AP3054" t="str">
        <f>Tabela1[[#This Row],[TAG]]&amp;Tabela1[[#This Row],[PEDIDO]]&amp;Tabela1[[#This Row],[PRODUTO]]</f>
        <v/>
      </c>
      <c r="AQ3054" s="23" t="str">
        <f>Tabela1[[#This Row],[PRODUTO]]&amp;Tabela1[[#This Row],[TAG]]</f>
        <v/>
      </c>
      <c r="AR3054" s="183">
        <f>Tabela1[[#This Row],[PESO TOTAL]]*Tabela1[[#This Row],[MATÉRIA PRIMA]]</f>
        <v>0</v>
      </c>
      <c r="AS3054" s="28">
        <f>Tabela1[[#This Row],[PESO TOTAL]]*Tabela1[[#This Row],[PREPARAÇÃO ]]</f>
        <v>0</v>
      </c>
      <c r="AT3054" s="28">
        <f>Tabela1[[#This Row],[PESO TOTAL]]*Tabela1[[#This Row],[CALDEIRARIA]]</f>
        <v>0</v>
      </c>
      <c r="AU3054" s="28">
        <f>Tabela1[[#This Row],[PESO TOTAL]]*Tabela1[[#This Row],[SOLDA]]</f>
        <v>0</v>
      </c>
      <c r="AV3054" s="28">
        <f>Tabela1[[#This Row],[PESO TOTAL]]*Tabela1[[#This Row],[ACABAMENTO]]</f>
        <v>0</v>
      </c>
      <c r="AW3054" s="28">
        <f>Tabela1[[#This Row],[PESO TOTAL]]*Tabela1[[#This Row],[PRONTO ACABADO]]</f>
        <v>0</v>
      </c>
      <c r="AX3054" s="28">
        <f>Tabela1[[#This Row],[PESO TOTAL]]*Tabela1[[#This Row],[EXPEDIÇÃO ]]</f>
        <v>0</v>
      </c>
      <c r="AY3054" s="28" t="str">
        <f>Tabela1[[#This Row],[PEDIDO]]&amp;Tabela1[[#This Row],[PRODUTO]]</f>
        <v/>
      </c>
      <c r="AZ3054" s="44">
        <f>IF(AF3054="",0,IF(ISTEXT(AF3054),H3054*VALUE(SUBSTITUTE(AF3054,"%",""))/100,H3054*AF3054))-Tabela1[[#This Row],[PRONTO ACABADO2]]</f>
        <v>0</v>
      </c>
      <c r="BA3054" s="44">
        <f>IF(AG3054="",0,IF(ISTEXT(AG3054),H3054*VALUE(SUBSTITUTE(AG3054,"%",""))/100,H3054*AG3054))-Tabela1[[#This Row],[PESO EXPEDIDO2]]</f>
        <v>0</v>
      </c>
      <c r="BB3054" s="44">
        <f t="shared" si="402"/>
        <v>0</v>
      </c>
      <c r="BC3054" s="44">
        <f t="shared" si="403"/>
        <v>0</v>
      </c>
      <c r="BD3054" s="44"/>
    </row>
    <row r="3055" spans="1:56" ht="15.75" hidden="1" customHeight="1" x14ac:dyDescent="0.25">
      <c r="A3055" s="6"/>
      <c r="B3055" s="22"/>
      <c r="C3055" s="7"/>
      <c r="D3055" s="46"/>
      <c r="E3055" s="7"/>
      <c r="F3055" s="7"/>
      <c r="G3055" s="44"/>
      <c r="H3055" s="41">
        <f>Tabela1[[#This Row],[PESO UNI]]*Tabela1[[#This Row],[QTE]]</f>
        <v>0</v>
      </c>
      <c r="I3055" s="7"/>
      <c r="J3055" s="8"/>
      <c r="K3055" s="8"/>
      <c r="L3055" s="9"/>
      <c r="M3055" s="10"/>
      <c r="N3055" s="8"/>
      <c r="O3055" s="12"/>
      <c r="P3055" s="13"/>
      <c r="Q3055" s="14">
        <f>Tabela1[[#This Row],[QTDE/ Fabricação]]-Tabela1[[#This Row],[QTE]]</f>
        <v>0</v>
      </c>
      <c r="R3055" s="19">
        <f t="shared" si="398"/>
        <v>0</v>
      </c>
      <c r="S3055" s="19">
        <f t="shared" si="397"/>
        <v>0</v>
      </c>
      <c r="T3055" s="20">
        <f t="shared" si="399"/>
        <v>0</v>
      </c>
      <c r="U3055" s="17">
        <f>IFERROR(SUMIF('LISTA DE EMBARQUE'!B:B,MICRO!E:E,'LISTA DE EMBARQUE'!G:G),"")</f>
        <v>0</v>
      </c>
      <c r="V3055" s="12" t="str">
        <f>IFERROR(VLOOKUP(Tabela1[[#This Row],[COD.MDE]],'LISTA DE EMBARQUE'!B:L,11,0),"")</f>
        <v/>
      </c>
      <c r="W3055" s="13" t="str">
        <f>IFERROR(COUNTIF(#REF!,Tabela1[[#This Row],[Colunas5]]),"")</f>
        <v/>
      </c>
      <c r="X3055" s="14">
        <f>Tabela1[[#This Row],[QIANTIDADE EXPEDIDA]]*Tabela1[[#This Row],[PESO UNI]]</f>
        <v>0</v>
      </c>
      <c r="Y3055" s="14">
        <f t="shared" si="400"/>
        <v>0</v>
      </c>
      <c r="Z3055" s="21">
        <f>Tabela1[[#This Row],[PESO TOTAL]]-Tabela1[[#This Row],[Peso Expedido]]</f>
        <v>0</v>
      </c>
      <c r="AA3055" s="18"/>
      <c r="AB3055" s="40"/>
      <c r="AC3055" s="40"/>
      <c r="AD3055" s="40"/>
      <c r="AE3055" s="40"/>
      <c r="AF3055" s="40"/>
      <c r="AG3055" s="40"/>
      <c r="AH3055" s="40"/>
      <c r="AI3055" s="40" t="str">
        <f t="shared" si="404"/>
        <v>ok</v>
      </c>
      <c r="AJ3055"/>
      <c r="AK3055" t="str">
        <f>Tabela1[[#This Row],[Coluna1]]&amp;Tabela1[[#This Row],[PEDIDO]]</f>
        <v/>
      </c>
      <c r="AL3055"/>
      <c r="AM3055"/>
      <c r="AN3055"/>
      <c r="AO3055" t="str">
        <f t="shared" si="401"/>
        <v>/</v>
      </c>
      <c r="AP3055" t="str">
        <f>Tabela1[[#This Row],[TAG]]&amp;Tabela1[[#This Row],[PEDIDO]]&amp;Tabela1[[#This Row],[PRODUTO]]</f>
        <v/>
      </c>
      <c r="AQ3055" s="23" t="str">
        <f>Tabela1[[#This Row],[PRODUTO]]&amp;Tabela1[[#This Row],[TAG]]</f>
        <v/>
      </c>
      <c r="AR3055" s="183">
        <f>Tabela1[[#This Row],[PESO TOTAL]]*Tabela1[[#This Row],[MATÉRIA PRIMA]]</f>
        <v>0</v>
      </c>
      <c r="AS3055" s="28">
        <f>Tabela1[[#This Row],[PESO TOTAL]]*Tabela1[[#This Row],[PREPARAÇÃO ]]</f>
        <v>0</v>
      </c>
      <c r="AT3055" s="28">
        <f>Tabela1[[#This Row],[PESO TOTAL]]*Tabela1[[#This Row],[CALDEIRARIA]]</f>
        <v>0</v>
      </c>
      <c r="AU3055" s="28">
        <f>Tabela1[[#This Row],[PESO TOTAL]]*Tabela1[[#This Row],[SOLDA]]</f>
        <v>0</v>
      </c>
      <c r="AV3055" s="28">
        <f>Tabela1[[#This Row],[PESO TOTAL]]*Tabela1[[#This Row],[ACABAMENTO]]</f>
        <v>0</v>
      </c>
      <c r="AW3055" s="28">
        <f>Tabela1[[#This Row],[PESO TOTAL]]*Tabela1[[#This Row],[PRONTO ACABADO]]</f>
        <v>0</v>
      </c>
      <c r="AX3055" s="28">
        <f>Tabela1[[#This Row],[PESO TOTAL]]*Tabela1[[#This Row],[EXPEDIÇÃO ]]</f>
        <v>0</v>
      </c>
      <c r="AY3055" s="28" t="str">
        <f>Tabela1[[#This Row],[PEDIDO]]&amp;Tabela1[[#This Row],[PRODUTO]]</f>
        <v/>
      </c>
      <c r="AZ3055" s="44">
        <f>IF(AF3055="",0,IF(ISTEXT(AF3055),H3055*VALUE(SUBSTITUTE(AF3055,"%",""))/100,H3055*AF3055))-Tabela1[[#This Row],[PRONTO ACABADO2]]</f>
        <v>0</v>
      </c>
      <c r="BA3055" s="44">
        <f>IF(AG3055="",0,IF(ISTEXT(AG3055),H3055*VALUE(SUBSTITUTE(AG3055,"%",""))/100,H3055*AG3055))-Tabela1[[#This Row],[PESO EXPEDIDO2]]</f>
        <v>0</v>
      </c>
      <c r="BB3055" s="44">
        <f t="shared" si="402"/>
        <v>0</v>
      </c>
      <c r="BC3055" s="44">
        <f t="shared" si="403"/>
        <v>0</v>
      </c>
      <c r="BD3055" s="44"/>
    </row>
    <row r="3056" spans="1:56" ht="15.75" hidden="1" customHeight="1" x14ac:dyDescent="0.25">
      <c r="A3056" s="6"/>
      <c r="B3056" s="22"/>
      <c r="C3056" s="7"/>
      <c r="D3056" s="46"/>
      <c r="E3056" s="7"/>
      <c r="F3056" s="7"/>
      <c r="G3056" s="44"/>
      <c r="H3056" s="41">
        <f>Tabela1[[#This Row],[PESO UNI]]*Tabela1[[#This Row],[QTE]]</f>
        <v>0</v>
      </c>
      <c r="I3056" s="7"/>
      <c r="J3056" s="8"/>
      <c r="K3056" s="8"/>
      <c r="L3056" s="9"/>
      <c r="M3056" s="10"/>
      <c r="N3056" s="8"/>
      <c r="O3056" s="12"/>
      <c r="P3056" s="13"/>
      <c r="Q3056" s="14">
        <f>Tabela1[[#This Row],[QTDE/ Fabricação]]-Tabela1[[#This Row],[QTE]]</f>
        <v>0</v>
      </c>
      <c r="R3056" s="19">
        <f t="shared" si="398"/>
        <v>0</v>
      </c>
      <c r="S3056" s="19">
        <f t="shared" si="397"/>
        <v>0</v>
      </c>
      <c r="T3056" s="20">
        <f t="shared" si="399"/>
        <v>0</v>
      </c>
      <c r="U3056" s="17">
        <f>IFERROR(SUMIF('LISTA DE EMBARQUE'!B:B,MICRO!E:E,'LISTA DE EMBARQUE'!G:G),"")</f>
        <v>0</v>
      </c>
      <c r="V3056" s="12" t="str">
        <f>IFERROR(VLOOKUP(Tabela1[[#This Row],[COD.MDE]],'LISTA DE EMBARQUE'!B:L,11,0),"")</f>
        <v/>
      </c>
      <c r="W3056" s="13" t="str">
        <f>IFERROR(COUNTIF(#REF!,Tabela1[[#This Row],[Colunas5]]),"")</f>
        <v/>
      </c>
      <c r="X3056" s="14">
        <f>Tabela1[[#This Row],[QIANTIDADE EXPEDIDA]]*Tabela1[[#This Row],[PESO UNI]]</f>
        <v>0</v>
      </c>
      <c r="Y3056" s="14">
        <f t="shared" si="400"/>
        <v>0</v>
      </c>
      <c r="Z3056" s="21">
        <f>Tabela1[[#This Row],[PESO TOTAL]]-Tabela1[[#This Row],[Peso Expedido]]</f>
        <v>0</v>
      </c>
      <c r="AA3056" s="18"/>
      <c r="AB3056" s="40"/>
      <c r="AC3056" s="40"/>
      <c r="AD3056" s="40"/>
      <c r="AE3056" s="40"/>
      <c r="AF3056" s="40"/>
      <c r="AG3056" s="40"/>
      <c r="AH3056" s="40"/>
      <c r="AI3056" s="40" t="str">
        <f t="shared" si="404"/>
        <v>ok</v>
      </c>
      <c r="AJ3056"/>
      <c r="AK3056" t="str">
        <f>Tabela1[[#This Row],[Coluna1]]&amp;Tabela1[[#This Row],[PEDIDO]]</f>
        <v/>
      </c>
      <c r="AL3056"/>
      <c r="AM3056"/>
      <c r="AN3056"/>
      <c r="AO3056" t="str">
        <f t="shared" si="401"/>
        <v>/</v>
      </c>
      <c r="AP3056" t="str">
        <f>Tabela1[[#This Row],[TAG]]&amp;Tabela1[[#This Row],[PEDIDO]]&amp;Tabela1[[#This Row],[PRODUTO]]</f>
        <v/>
      </c>
      <c r="AQ3056" s="23" t="str">
        <f>Tabela1[[#This Row],[PRODUTO]]&amp;Tabela1[[#This Row],[TAG]]</f>
        <v/>
      </c>
      <c r="AR3056" s="183">
        <f>Tabela1[[#This Row],[PESO TOTAL]]*Tabela1[[#This Row],[MATÉRIA PRIMA]]</f>
        <v>0</v>
      </c>
      <c r="AS3056" s="28">
        <f>Tabela1[[#This Row],[PESO TOTAL]]*Tabela1[[#This Row],[PREPARAÇÃO ]]</f>
        <v>0</v>
      </c>
      <c r="AT3056" s="28">
        <f>Tabela1[[#This Row],[PESO TOTAL]]*Tabela1[[#This Row],[CALDEIRARIA]]</f>
        <v>0</v>
      </c>
      <c r="AU3056" s="28">
        <f>Tabela1[[#This Row],[PESO TOTAL]]*Tabela1[[#This Row],[SOLDA]]</f>
        <v>0</v>
      </c>
      <c r="AV3056" s="28">
        <f>Tabela1[[#This Row],[PESO TOTAL]]*Tabela1[[#This Row],[ACABAMENTO]]</f>
        <v>0</v>
      </c>
      <c r="AW3056" s="28">
        <f>Tabela1[[#This Row],[PESO TOTAL]]*Tabela1[[#This Row],[PRONTO ACABADO]]</f>
        <v>0</v>
      </c>
      <c r="AX3056" s="28">
        <f>Tabela1[[#This Row],[PESO TOTAL]]*Tabela1[[#This Row],[EXPEDIÇÃO ]]</f>
        <v>0</v>
      </c>
      <c r="AY3056" s="28" t="str">
        <f>Tabela1[[#This Row],[PEDIDO]]&amp;Tabela1[[#This Row],[PRODUTO]]</f>
        <v/>
      </c>
      <c r="AZ3056" s="44">
        <f>IF(AF3056="",0,IF(ISTEXT(AF3056),H3056*VALUE(SUBSTITUTE(AF3056,"%",""))/100,H3056*AF3056))-Tabela1[[#This Row],[PRONTO ACABADO2]]</f>
        <v>0</v>
      </c>
      <c r="BA3056" s="44">
        <f>IF(AG3056="",0,IF(ISTEXT(AG3056),H3056*VALUE(SUBSTITUTE(AG3056,"%",""))/100,H3056*AG3056))-Tabela1[[#This Row],[PESO EXPEDIDO2]]</f>
        <v>0</v>
      </c>
      <c r="BB3056" s="44">
        <f t="shared" si="402"/>
        <v>0</v>
      </c>
      <c r="BC3056" s="44">
        <f t="shared" si="403"/>
        <v>0</v>
      </c>
      <c r="BD3056" s="44"/>
    </row>
    <row r="3057" spans="1:56" ht="15.75" hidden="1" customHeight="1" x14ac:dyDescent="0.25">
      <c r="A3057" s="6"/>
      <c r="B3057" s="22"/>
      <c r="C3057" s="7"/>
      <c r="D3057" s="46"/>
      <c r="E3057" s="7"/>
      <c r="F3057" s="7"/>
      <c r="G3057" s="44"/>
      <c r="H3057" s="41">
        <f>Tabela1[[#This Row],[PESO UNI]]*Tabela1[[#This Row],[QTE]]</f>
        <v>0</v>
      </c>
      <c r="I3057" s="7"/>
      <c r="J3057" s="8"/>
      <c r="K3057" s="8"/>
      <c r="L3057" s="9"/>
      <c r="M3057" s="10"/>
      <c r="N3057" s="8"/>
      <c r="O3057" s="12"/>
      <c r="P3057" s="13"/>
      <c r="Q3057" s="14">
        <f>Tabela1[[#This Row],[QTDE/ Fabricação]]-Tabela1[[#This Row],[QTE]]</f>
        <v>0</v>
      </c>
      <c r="R3057" s="19">
        <f t="shared" si="398"/>
        <v>0</v>
      </c>
      <c r="S3057" s="19">
        <f t="shared" si="397"/>
        <v>0</v>
      </c>
      <c r="T3057" s="20">
        <f t="shared" si="399"/>
        <v>0</v>
      </c>
      <c r="U3057" s="17">
        <f>IFERROR(SUMIF('LISTA DE EMBARQUE'!B:B,MICRO!E:E,'LISTA DE EMBARQUE'!G:G),"")</f>
        <v>0</v>
      </c>
      <c r="V3057" s="12" t="str">
        <f>IFERROR(VLOOKUP(Tabela1[[#This Row],[COD.MDE]],'LISTA DE EMBARQUE'!B:L,11,0),"")</f>
        <v/>
      </c>
      <c r="W3057" s="13" t="str">
        <f>IFERROR(COUNTIF(#REF!,Tabela1[[#This Row],[Colunas5]]),"")</f>
        <v/>
      </c>
      <c r="X3057" s="14">
        <f>Tabela1[[#This Row],[QIANTIDADE EXPEDIDA]]*Tabela1[[#This Row],[PESO UNI]]</f>
        <v>0</v>
      </c>
      <c r="Y3057" s="14">
        <f t="shared" si="400"/>
        <v>0</v>
      </c>
      <c r="Z3057" s="21">
        <f>Tabela1[[#This Row],[PESO TOTAL]]-Tabela1[[#This Row],[Peso Expedido]]</f>
        <v>0</v>
      </c>
      <c r="AA3057" s="18"/>
      <c r="AB3057" s="40"/>
      <c r="AC3057" s="40"/>
      <c r="AD3057" s="40"/>
      <c r="AE3057" s="40"/>
      <c r="AF3057" s="40"/>
      <c r="AG3057" s="40"/>
      <c r="AH3057" s="40"/>
      <c r="AI3057" s="40" t="str">
        <f t="shared" si="404"/>
        <v>ok</v>
      </c>
      <c r="AJ3057"/>
      <c r="AK3057" t="str">
        <f>Tabela1[[#This Row],[Coluna1]]&amp;Tabela1[[#This Row],[PEDIDO]]</f>
        <v/>
      </c>
      <c r="AL3057"/>
      <c r="AM3057"/>
      <c r="AN3057"/>
      <c r="AO3057" t="str">
        <f t="shared" si="401"/>
        <v>/</v>
      </c>
      <c r="AP3057" t="str">
        <f>Tabela1[[#This Row],[TAG]]&amp;Tabela1[[#This Row],[PEDIDO]]&amp;Tabela1[[#This Row],[PRODUTO]]</f>
        <v/>
      </c>
      <c r="AQ3057" s="23" t="str">
        <f>Tabela1[[#This Row],[PRODUTO]]&amp;Tabela1[[#This Row],[TAG]]</f>
        <v/>
      </c>
      <c r="AR3057" s="183">
        <f>Tabela1[[#This Row],[PESO TOTAL]]*Tabela1[[#This Row],[MATÉRIA PRIMA]]</f>
        <v>0</v>
      </c>
      <c r="AS3057" s="28">
        <f>Tabela1[[#This Row],[PESO TOTAL]]*Tabela1[[#This Row],[PREPARAÇÃO ]]</f>
        <v>0</v>
      </c>
      <c r="AT3057" s="28">
        <f>Tabela1[[#This Row],[PESO TOTAL]]*Tabela1[[#This Row],[CALDEIRARIA]]</f>
        <v>0</v>
      </c>
      <c r="AU3057" s="28">
        <f>Tabela1[[#This Row],[PESO TOTAL]]*Tabela1[[#This Row],[SOLDA]]</f>
        <v>0</v>
      </c>
      <c r="AV3057" s="28">
        <f>Tabela1[[#This Row],[PESO TOTAL]]*Tabela1[[#This Row],[ACABAMENTO]]</f>
        <v>0</v>
      </c>
      <c r="AW3057" s="28">
        <f>Tabela1[[#This Row],[PESO TOTAL]]*Tabela1[[#This Row],[PRONTO ACABADO]]</f>
        <v>0</v>
      </c>
      <c r="AX3057" s="28">
        <f>Tabela1[[#This Row],[PESO TOTAL]]*Tabela1[[#This Row],[EXPEDIÇÃO ]]</f>
        <v>0</v>
      </c>
      <c r="AY3057" s="28" t="str">
        <f>Tabela1[[#This Row],[PEDIDO]]&amp;Tabela1[[#This Row],[PRODUTO]]</f>
        <v/>
      </c>
      <c r="AZ3057" s="44">
        <f>IF(AF3057="",0,IF(ISTEXT(AF3057),H3057*VALUE(SUBSTITUTE(AF3057,"%",""))/100,H3057*AF3057))-Tabela1[[#This Row],[PRONTO ACABADO2]]</f>
        <v>0</v>
      </c>
      <c r="BA3057" s="44">
        <f>IF(AG3057="",0,IF(ISTEXT(AG3057),H3057*VALUE(SUBSTITUTE(AG3057,"%",""))/100,H3057*AG3057))-Tabela1[[#This Row],[PESO EXPEDIDO2]]</f>
        <v>0</v>
      </c>
      <c r="BB3057" s="44">
        <f t="shared" si="402"/>
        <v>0</v>
      </c>
      <c r="BC3057" s="44">
        <f t="shared" si="403"/>
        <v>0</v>
      </c>
      <c r="BD3057" s="44"/>
    </row>
    <row r="3058" spans="1:56" ht="15.75" hidden="1" customHeight="1" x14ac:dyDescent="0.25">
      <c r="A3058" s="6"/>
      <c r="B3058" s="22"/>
      <c r="C3058" s="7"/>
      <c r="D3058" s="46"/>
      <c r="E3058" s="7"/>
      <c r="F3058" s="7"/>
      <c r="G3058" s="44"/>
      <c r="H3058" s="41">
        <f>Tabela1[[#This Row],[PESO UNI]]*Tabela1[[#This Row],[QTE]]</f>
        <v>0</v>
      </c>
      <c r="I3058" s="7"/>
      <c r="J3058" s="8"/>
      <c r="K3058" s="8"/>
      <c r="L3058" s="9"/>
      <c r="M3058" s="10"/>
      <c r="N3058" s="8"/>
      <c r="O3058" s="12"/>
      <c r="P3058" s="13"/>
      <c r="Q3058" s="14">
        <f>Tabela1[[#This Row],[QTDE/ Fabricação]]-Tabela1[[#This Row],[QTE]]</f>
        <v>0</v>
      </c>
      <c r="R3058" s="19">
        <f t="shared" si="398"/>
        <v>0</v>
      </c>
      <c r="S3058" s="19">
        <f t="shared" si="397"/>
        <v>0</v>
      </c>
      <c r="T3058" s="20">
        <f t="shared" si="399"/>
        <v>0</v>
      </c>
      <c r="U3058" s="17">
        <f>IFERROR(SUMIF('LISTA DE EMBARQUE'!B:B,MICRO!E:E,'LISTA DE EMBARQUE'!G:G),"")</f>
        <v>0</v>
      </c>
      <c r="V3058" s="12" t="str">
        <f>IFERROR(VLOOKUP(Tabela1[[#This Row],[COD.MDE]],'LISTA DE EMBARQUE'!B:L,11,0),"")</f>
        <v/>
      </c>
      <c r="W3058" s="13" t="str">
        <f>IFERROR(COUNTIF(#REF!,Tabela1[[#This Row],[Colunas5]]),"")</f>
        <v/>
      </c>
      <c r="X3058" s="14">
        <f>Tabela1[[#This Row],[QIANTIDADE EXPEDIDA]]*Tabela1[[#This Row],[PESO UNI]]</f>
        <v>0</v>
      </c>
      <c r="Y3058" s="14">
        <f t="shared" si="400"/>
        <v>0</v>
      </c>
      <c r="Z3058" s="21">
        <f>Tabela1[[#This Row],[PESO TOTAL]]-Tabela1[[#This Row],[Peso Expedido]]</f>
        <v>0</v>
      </c>
      <c r="AA3058" s="18"/>
      <c r="AB3058" s="40"/>
      <c r="AC3058" s="40"/>
      <c r="AD3058" s="40"/>
      <c r="AE3058" s="40"/>
      <c r="AF3058" s="40"/>
      <c r="AG3058" s="40"/>
      <c r="AH3058" s="40"/>
      <c r="AI3058" s="40" t="str">
        <f t="shared" si="404"/>
        <v>ok</v>
      </c>
      <c r="AJ3058"/>
      <c r="AK3058" t="str">
        <f>Tabela1[[#This Row],[Coluna1]]&amp;Tabela1[[#This Row],[PEDIDO]]</f>
        <v/>
      </c>
      <c r="AL3058"/>
      <c r="AM3058"/>
      <c r="AN3058"/>
      <c r="AO3058" t="str">
        <f t="shared" si="401"/>
        <v>/</v>
      </c>
      <c r="AP3058" t="str">
        <f>Tabela1[[#This Row],[TAG]]&amp;Tabela1[[#This Row],[PEDIDO]]&amp;Tabela1[[#This Row],[PRODUTO]]</f>
        <v/>
      </c>
      <c r="AQ3058" s="23" t="str">
        <f>Tabela1[[#This Row],[PRODUTO]]&amp;Tabela1[[#This Row],[TAG]]</f>
        <v/>
      </c>
      <c r="AR3058" s="183">
        <f>Tabela1[[#This Row],[PESO TOTAL]]*Tabela1[[#This Row],[MATÉRIA PRIMA]]</f>
        <v>0</v>
      </c>
      <c r="AS3058" s="28">
        <f>Tabela1[[#This Row],[PESO TOTAL]]*Tabela1[[#This Row],[PREPARAÇÃO ]]</f>
        <v>0</v>
      </c>
      <c r="AT3058" s="28">
        <f>Tabela1[[#This Row],[PESO TOTAL]]*Tabela1[[#This Row],[CALDEIRARIA]]</f>
        <v>0</v>
      </c>
      <c r="AU3058" s="28">
        <f>Tabela1[[#This Row],[PESO TOTAL]]*Tabela1[[#This Row],[SOLDA]]</f>
        <v>0</v>
      </c>
      <c r="AV3058" s="28">
        <f>Tabela1[[#This Row],[PESO TOTAL]]*Tabela1[[#This Row],[ACABAMENTO]]</f>
        <v>0</v>
      </c>
      <c r="AW3058" s="28">
        <f>Tabela1[[#This Row],[PESO TOTAL]]*Tabela1[[#This Row],[PRONTO ACABADO]]</f>
        <v>0</v>
      </c>
      <c r="AX3058" s="28">
        <f>Tabela1[[#This Row],[PESO TOTAL]]*Tabela1[[#This Row],[EXPEDIÇÃO ]]</f>
        <v>0</v>
      </c>
      <c r="AY3058" s="28" t="str">
        <f>Tabela1[[#This Row],[PEDIDO]]&amp;Tabela1[[#This Row],[PRODUTO]]</f>
        <v/>
      </c>
      <c r="AZ3058" s="44">
        <f>IF(AF3058="",0,IF(ISTEXT(AF3058),H3058*VALUE(SUBSTITUTE(AF3058,"%",""))/100,H3058*AF3058))-Tabela1[[#This Row],[PRONTO ACABADO2]]</f>
        <v>0</v>
      </c>
      <c r="BA3058" s="44">
        <f>IF(AG3058="",0,IF(ISTEXT(AG3058),H3058*VALUE(SUBSTITUTE(AG3058,"%",""))/100,H3058*AG3058))-Tabela1[[#This Row],[PESO EXPEDIDO2]]</f>
        <v>0</v>
      </c>
      <c r="BB3058" s="44">
        <f t="shared" si="402"/>
        <v>0</v>
      </c>
      <c r="BC3058" s="44">
        <f t="shared" si="403"/>
        <v>0</v>
      </c>
      <c r="BD3058" s="44"/>
    </row>
    <row r="3059" spans="1:56" ht="15.75" hidden="1" customHeight="1" x14ac:dyDescent="0.25">
      <c r="A3059" s="6"/>
      <c r="B3059" s="22"/>
      <c r="C3059" s="7"/>
      <c r="D3059" s="46"/>
      <c r="E3059" s="7"/>
      <c r="F3059" s="7"/>
      <c r="G3059" s="44"/>
      <c r="H3059" s="41">
        <f>Tabela1[[#This Row],[PESO UNI]]*Tabela1[[#This Row],[QTE]]</f>
        <v>0</v>
      </c>
      <c r="I3059" s="7"/>
      <c r="J3059" s="8"/>
      <c r="K3059" s="8"/>
      <c r="L3059" s="9"/>
      <c r="M3059" s="10"/>
      <c r="N3059" s="8"/>
      <c r="O3059" s="12"/>
      <c r="P3059" s="13"/>
      <c r="Q3059" s="14">
        <f>Tabela1[[#This Row],[QTDE/ Fabricação]]-Tabela1[[#This Row],[QTE]]</f>
        <v>0</v>
      </c>
      <c r="R3059" s="19">
        <f t="shared" si="398"/>
        <v>0</v>
      </c>
      <c r="S3059" s="19">
        <f t="shared" si="397"/>
        <v>0</v>
      </c>
      <c r="T3059" s="20">
        <f t="shared" si="399"/>
        <v>0</v>
      </c>
      <c r="U3059" s="17">
        <f>IFERROR(SUMIF('LISTA DE EMBARQUE'!B:B,MICRO!E:E,'LISTA DE EMBARQUE'!G:G),"")</f>
        <v>0</v>
      </c>
      <c r="V3059" s="12" t="str">
        <f>IFERROR(VLOOKUP(Tabela1[[#This Row],[COD.MDE]],'LISTA DE EMBARQUE'!B:L,11,0),"")</f>
        <v/>
      </c>
      <c r="W3059" s="13" t="str">
        <f>IFERROR(COUNTIF(#REF!,Tabela1[[#This Row],[Colunas5]]),"")</f>
        <v/>
      </c>
      <c r="X3059" s="14">
        <f>Tabela1[[#This Row],[QIANTIDADE EXPEDIDA]]*Tabela1[[#This Row],[PESO UNI]]</f>
        <v>0</v>
      </c>
      <c r="Y3059" s="14">
        <f t="shared" si="400"/>
        <v>0</v>
      </c>
      <c r="Z3059" s="21">
        <f>Tabela1[[#This Row],[PESO TOTAL]]-Tabela1[[#This Row],[Peso Expedido]]</f>
        <v>0</v>
      </c>
      <c r="AA3059" s="18"/>
      <c r="AB3059" s="40"/>
      <c r="AC3059" s="40"/>
      <c r="AD3059" s="40"/>
      <c r="AE3059" s="40"/>
      <c r="AF3059" s="40"/>
      <c r="AG3059" s="40"/>
      <c r="AH3059" s="40"/>
      <c r="AI3059" s="40" t="str">
        <f t="shared" si="404"/>
        <v>ok</v>
      </c>
      <c r="AJ3059"/>
      <c r="AK3059" t="str">
        <f>Tabela1[[#This Row],[Coluna1]]&amp;Tabela1[[#This Row],[PEDIDO]]</f>
        <v/>
      </c>
      <c r="AL3059"/>
      <c r="AM3059"/>
      <c r="AN3059"/>
      <c r="AO3059" t="str">
        <f t="shared" si="401"/>
        <v>/</v>
      </c>
      <c r="AP3059" t="str">
        <f>Tabela1[[#This Row],[TAG]]&amp;Tabela1[[#This Row],[PEDIDO]]&amp;Tabela1[[#This Row],[PRODUTO]]</f>
        <v/>
      </c>
      <c r="AQ3059" s="23" t="str">
        <f>Tabela1[[#This Row],[PRODUTO]]&amp;Tabela1[[#This Row],[TAG]]</f>
        <v/>
      </c>
      <c r="AR3059" s="183">
        <f>Tabela1[[#This Row],[PESO TOTAL]]*Tabela1[[#This Row],[MATÉRIA PRIMA]]</f>
        <v>0</v>
      </c>
      <c r="AS3059" s="28">
        <f>Tabela1[[#This Row],[PESO TOTAL]]*Tabela1[[#This Row],[PREPARAÇÃO ]]</f>
        <v>0</v>
      </c>
      <c r="AT3059" s="28">
        <f>Tabela1[[#This Row],[PESO TOTAL]]*Tabela1[[#This Row],[CALDEIRARIA]]</f>
        <v>0</v>
      </c>
      <c r="AU3059" s="28">
        <f>Tabela1[[#This Row],[PESO TOTAL]]*Tabela1[[#This Row],[SOLDA]]</f>
        <v>0</v>
      </c>
      <c r="AV3059" s="28">
        <f>Tabela1[[#This Row],[PESO TOTAL]]*Tabela1[[#This Row],[ACABAMENTO]]</f>
        <v>0</v>
      </c>
      <c r="AW3059" s="28">
        <f>Tabela1[[#This Row],[PESO TOTAL]]*Tabela1[[#This Row],[PRONTO ACABADO]]</f>
        <v>0</v>
      </c>
      <c r="AX3059" s="28">
        <f>Tabela1[[#This Row],[PESO TOTAL]]*Tabela1[[#This Row],[EXPEDIÇÃO ]]</f>
        <v>0</v>
      </c>
      <c r="AY3059" s="28" t="str">
        <f>Tabela1[[#This Row],[PEDIDO]]&amp;Tabela1[[#This Row],[PRODUTO]]</f>
        <v/>
      </c>
      <c r="AZ3059" s="44">
        <f>IF(AF3059="",0,IF(ISTEXT(AF3059),H3059*VALUE(SUBSTITUTE(AF3059,"%",""))/100,H3059*AF3059))-Tabela1[[#This Row],[PRONTO ACABADO2]]</f>
        <v>0</v>
      </c>
      <c r="BA3059" s="44">
        <f>IF(AG3059="",0,IF(ISTEXT(AG3059),H3059*VALUE(SUBSTITUTE(AG3059,"%",""))/100,H3059*AG3059))-Tabela1[[#This Row],[PESO EXPEDIDO2]]</f>
        <v>0</v>
      </c>
      <c r="BB3059" s="44">
        <f t="shared" si="402"/>
        <v>0</v>
      </c>
      <c r="BC3059" s="44">
        <f t="shared" si="403"/>
        <v>0</v>
      </c>
      <c r="BD3059" s="44"/>
    </row>
    <row r="3060" spans="1:56" ht="15.75" hidden="1" customHeight="1" x14ac:dyDescent="0.25">
      <c r="A3060" s="6"/>
      <c r="B3060" s="22"/>
      <c r="C3060" s="7"/>
      <c r="D3060" s="46"/>
      <c r="E3060" s="7"/>
      <c r="F3060" s="7"/>
      <c r="G3060" s="44"/>
      <c r="H3060" s="41">
        <f>Tabela1[[#This Row],[PESO UNI]]*Tabela1[[#This Row],[QTE]]</f>
        <v>0</v>
      </c>
      <c r="I3060" s="7"/>
      <c r="J3060" s="8"/>
      <c r="K3060" s="8"/>
      <c r="L3060" s="9"/>
      <c r="M3060" s="10"/>
      <c r="N3060" s="8"/>
      <c r="O3060" s="12"/>
      <c r="P3060" s="13"/>
      <c r="Q3060" s="14">
        <f>Tabela1[[#This Row],[QTDE/ Fabricação]]-Tabela1[[#This Row],[QTE]]</f>
        <v>0</v>
      </c>
      <c r="R3060" s="19">
        <f t="shared" si="398"/>
        <v>0</v>
      </c>
      <c r="S3060" s="19">
        <f t="shared" si="397"/>
        <v>0</v>
      </c>
      <c r="T3060" s="20">
        <f t="shared" si="399"/>
        <v>0</v>
      </c>
      <c r="U3060" s="17">
        <f>IFERROR(SUMIF('LISTA DE EMBARQUE'!B:B,MICRO!E:E,'LISTA DE EMBARQUE'!G:G),"")</f>
        <v>0</v>
      </c>
      <c r="V3060" s="12" t="str">
        <f>IFERROR(VLOOKUP(Tabela1[[#This Row],[COD.MDE]],'LISTA DE EMBARQUE'!B:L,11,0),"")</f>
        <v/>
      </c>
      <c r="W3060" s="13" t="str">
        <f>IFERROR(COUNTIF(#REF!,Tabela1[[#This Row],[Colunas5]]),"")</f>
        <v/>
      </c>
      <c r="X3060" s="14">
        <f>Tabela1[[#This Row],[QIANTIDADE EXPEDIDA]]*Tabela1[[#This Row],[PESO UNI]]</f>
        <v>0</v>
      </c>
      <c r="Y3060" s="14">
        <f t="shared" si="400"/>
        <v>0</v>
      </c>
      <c r="Z3060" s="21">
        <f>Tabela1[[#This Row],[PESO TOTAL]]-Tabela1[[#This Row],[Peso Expedido]]</f>
        <v>0</v>
      </c>
      <c r="AA3060" s="18"/>
      <c r="AB3060" s="40"/>
      <c r="AC3060" s="40"/>
      <c r="AD3060" s="40"/>
      <c r="AE3060" s="40"/>
      <c r="AF3060" s="40"/>
      <c r="AG3060" s="40"/>
      <c r="AH3060" s="40"/>
      <c r="AI3060" s="40" t="str">
        <f t="shared" si="404"/>
        <v>ok</v>
      </c>
      <c r="AJ3060"/>
      <c r="AK3060" t="str">
        <f>Tabela1[[#This Row],[Coluna1]]&amp;Tabela1[[#This Row],[PEDIDO]]</f>
        <v/>
      </c>
      <c r="AL3060"/>
      <c r="AM3060"/>
      <c r="AN3060"/>
      <c r="AO3060" t="str">
        <f t="shared" si="401"/>
        <v>/</v>
      </c>
      <c r="AP3060" t="str">
        <f>Tabela1[[#This Row],[TAG]]&amp;Tabela1[[#This Row],[PEDIDO]]&amp;Tabela1[[#This Row],[PRODUTO]]</f>
        <v/>
      </c>
      <c r="AQ3060" s="23" t="str">
        <f>Tabela1[[#This Row],[PRODUTO]]&amp;Tabela1[[#This Row],[TAG]]</f>
        <v/>
      </c>
      <c r="AR3060" s="183">
        <f>Tabela1[[#This Row],[PESO TOTAL]]*Tabela1[[#This Row],[MATÉRIA PRIMA]]</f>
        <v>0</v>
      </c>
      <c r="AS3060" s="28">
        <f>Tabela1[[#This Row],[PESO TOTAL]]*Tabela1[[#This Row],[PREPARAÇÃO ]]</f>
        <v>0</v>
      </c>
      <c r="AT3060" s="28">
        <f>Tabela1[[#This Row],[PESO TOTAL]]*Tabela1[[#This Row],[CALDEIRARIA]]</f>
        <v>0</v>
      </c>
      <c r="AU3060" s="28">
        <f>Tabela1[[#This Row],[PESO TOTAL]]*Tabela1[[#This Row],[SOLDA]]</f>
        <v>0</v>
      </c>
      <c r="AV3060" s="28">
        <f>Tabela1[[#This Row],[PESO TOTAL]]*Tabela1[[#This Row],[ACABAMENTO]]</f>
        <v>0</v>
      </c>
      <c r="AW3060" s="28">
        <f>Tabela1[[#This Row],[PESO TOTAL]]*Tabela1[[#This Row],[PRONTO ACABADO]]</f>
        <v>0</v>
      </c>
      <c r="AX3060" s="28">
        <f>Tabela1[[#This Row],[PESO TOTAL]]*Tabela1[[#This Row],[EXPEDIÇÃO ]]</f>
        <v>0</v>
      </c>
      <c r="AY3060" s="28" t="str">
        <f>Tabela1[[#This Row],[PEDIDO]]&amp;Tabela1[[#This Row],[PRODUTO]]</f>
        <v/>
      </c>
      <c r="AZ3060" s="44">
        <f>IF(AF3060="",0,IF(ISTEXT(AF3060),H3060*VALUE(SUBSTITUTE(AF3060,"%",""))/100,H3060*AF3060))-Tabela1[[#This Row],[PRONTO ACABADO2]]</f>
        <v>0</v>
      </c>
      <c r="BA3060" s="44">
        <f>IF(AG3060="",0,IF(ISTEXT(AG3060),H3060*VALUE(SUBSTITUTE(AG3060,"%",""))/100,H3060*AG3060))-Tabela1[[#This Row],[PESO EXPEDIDO2]]</f>
        <v>0</v>
      </c>
      <c r="BB3060" s="44">
        <f t="shared" si="402"/>
        <v>0</v>
      </c>
      <c r="BC3060" s="44">
        <f t="shared" si="403"/>
        <v>0</v>
      </c>
      <c r="BD3060" s="44"/>
    </row>
    <row r="3061" spans="1:56" ht="15.75" hidden="1" customHeight="1" x14ac:dyDescent="0.25">
      <c r="A3061" s="6"/>
      <c r="B3061" s="22"/>
      <c r="C3061" s="7"/>
      <c r="D3061" s="46"/>
      <c r="E3061" s="7"/>
      <c r="F3061" s="7"/>
      <c r="G3061" s="44"/>
      <c r="H3061" s="41">
        <f>Tabela1[[#This Row],[PESO UNI]]*Tabela1[[#This Row],[QTE]]</f>
        <v>0</v>
      </c>
      <c r="I3061" s="7"/>
      <c r="J3061" s="8"/>
      <c r="K3061" s="8"/>
      <c r="L3061" s="9"/>
      <c r="M3061" s="10"/>
      <c r="N3061" s="8"/>
      <c r="O3061" s="12"/>
      <c r="P3061" s="13"/>
      <c r="Q3061" s="14">
        <f>Tabela1[[#This Row],[QTDE/ Fabricação]]-Tabela1[[#This Row],[QTE]]</f>
        <v>0</v>
      </c>
      <c r="R3061" s="19">
        <f t="shared" si="398"/>
        <v>0</v>
      </c>
      <c r="S3061" s="19">
        <f t="shared" si="397"/>
        <v>0</v>
      </c>
      <c r="T3061" s="20">
        <f t="shared" si="399"/>
        <v>0</v>
      </c>
      <c r="U3061" s="17">
        <f>IFERROR(SUMIF('LISTA DE EMBARQUE'!B:B,MICRO!E:E,'LISTA DE EMBARQUE'!G:G),"")</f>
        <v>0</v>
      </c>
      <c r="V3061" s="12" t="str">
        <f>IFERROR(VLOOKUP(Tabela1[[#This Row],[COD.MDE]],'LISTA DE EMBARQUE'!B:L,11,0),"")</f>
        <v/>
      </c>
      <c r="W3061" s="13" t="str">
        <f>IFERROR(COUNTIF(#REF!,Tabela1[[#This Row],[Colunas5]]),"")</f>
        <v/>
      </c>
      <c r="X3061" s="14">
        <f>Tabela1[[#This Row],[QIANTIDADE EXPEDIDA]]*Tabela1[[#This Row],[PESO UNI]]</f>
        <v>0</v>
      </c>
      <c r="Y3061" s="14">
        <f t="shared" si="400"/>
        <v>0</v>
      </c>
      <c r="Z3061" s="21">
        <f>Tabela1[[#This Row],[PESO TOTAL]]-Tabela1[[#This Row],[Peso Expedido]]</f>
        <v>0</v>
      </c>
      <c r="AA3061" s="18"/>
      <c r="AB3061" s="40"/>
      <c r="AC3061" s="40"/>
      <c r="AD3061" s="40"/>
      <c r="AE3061" s="40"/>
      <c r="AF3061" s="40"/>
      <c r="AG3061" s="40"/>
      <c r="AH3061" s="40"/>
      <c r="AI3061" s="40" t="str">
        <f t="shared" si="404"/>
        <v>ok</v>
      </c>
      <c r="AJ3061"/>
      <c r="AK3061" t="str">
        <f>Tabela1[[#This Row],[Coluna1]]&amp;Tabela1[[#This Row],[PEDIDO]]</f>
        <v/>
      </c>
      <c r="AL3061"/>
      <c r="AM3061"/>
      <c r="AN3061"/>
      <c r="AO3061" t="str">
        <f t="shared" si="401"/>
        <v>/</v>
      </c>
      <c r="AP3061" t="str">
        <f>Tabela1[[#This Row],[TAG]]&amp;Tabela1[[#This Row],[PEDIDO]]&amp;Tabela1[[#This Row],[PRODUTO]]</f>
        <v/>
      </c>
      <c r="AQ3061" s="23" t="str">
        <f>Tabela1[[#This Row],[PRODUTO]]&amp;Tabela1[[#This Row],[TAG]]</f>
        <v/>
      </c>
      <c r="AR3061" s="183">
        <f>Tabela1[[#This Row],[PESO TOTAL]]*Tabela1[[#This Row],[MATÉRIA PRIMA]]</f>
        <v>0</v>
      </c>
      <c r="AS3061" s="28">
        <f>Tabela1[[#This Row],[PESO TOTAL]]*Tabela1[[#This Row],[PREPARAÇÃO ]]</f>
        <v>0</v>
      </c>
      <c r="AT3061" s="28">
        <f>Tabela1[[#This Row],[PESO TOTAL]]*Tabela1[[#This Row],[CALDEIRARIA]]</f>
        <v>0</v>
      </c>
      <c r="AU3061" s="28">
        <f>Tabela1[[#This Row],[PESO TOTAL]]*Tabela1[[#This Row],[SOLDA]]</f>
        <v>0</v>
      </c>
      <c r="AV3061" s="28">
        <f>Tabela1[[#This Row],[PESO TOTAL]]*Tabela1[[#This Row],[ACABAMENTO]]</f>
        <v>0</v>
      </c>
      <c r="AW3061" s="28">
        <f>Tabela1[[#This Row],[PESO TOTAL]]*Tabela1[[#This Row],[PRONTO ACABADO]]</f>
        <v>0</v>
      </c>
      <c r="AX3061" s="28">
        <f>Tabela1[[#This Row],[PESO TOTAL]]*Tabela1[[#This Row],[EXPEDIÇÃO ]]</f>
        <v>0</v>
      </c>
      <c r="AY3061" s="28" t="str">
        <f>Tabela1[[#This Row],[PEDIDO]]&amp;Tabela1[[#This Row],[PRODUTO]]</f>
        <v/>
      </c>
      <c r="AZ3061" s="44">
        <f>IF(AF3061="",0,IF(ISTEXT(AF3061),H3061*VALUE(SUBSTITUTE(AF3061,"%",""))/100,H3061*AF3061))-Tabela1[[#This Row],[PRONTO ACABADO2]]</f>
        <v>0</v>
      </c>
      <c r="BA3061" s="44">
        <f>IF(AG3061="",0,IF(ISTEXT(AG3061),H3061*VALUE(SUBSTITUTE(AG3061,"%",""))/100,H3061*AG3061))-Tabela1[[#This Row],[PESO EXPEDIDO2]]</f>
        <v>0</v>
      </c>
      <c r="BB3061" s="44">
        <f t="shared" si="402"/>
        <v>0</v>
      </c>
      <c r="BC3061" s="44">
        <f t="shared" si="403"/>
        <v>0</v>
      </c>
      <c r="BD3061" s="44"/>
    </row>
    <row r="3062" spans="1:56" ht="15.75" hidden="1" customHeight="1" x14ac:dyDescent="0.25">
      <c r="A3062" s="6"/>
      <c r="B3062" s="22"/>
      <c r="C3062" s="7"/>
      <c r="D3062" s="46"/>
      <c r="E3062" s="7"/>
      <c r="F3062" s="7"/>
      <c r="G3062" s="44"/>
      <c r="H3062" s="41">
        <f>Tabela1[[#This Row],[PESO UNI]]*Tabela1[[#This Row],[QTE]]</f>
        <v>0</v>
      </c>
      <c r="I3062" s="7"/>
      <c r="J3062" s="8"/>
      <c r="K3062" s="8"/>
      <c r="L3062" s="9"/>
      <c r="M3062" s="10"/>
      <c r="N3062" s="8"/>
      <c r="O3062" s="12"/>
      <c r="P3062" s="13"/>
      <c r="Q3062" s="14">
        <f>Tabela1[[#This Row],[QTDE/ Fabricação]]-Tabela1[[#This Row],[QTE]]</f>
        <v>0</v>
      </c>
      <c r="R3062" s="19">
        <f t="shared" si="398"/>
        <v>0</v>
      </c>
      <c r="S3062" s="19">
        <f t="shared" si="397"/>
        <v>0</v>
      </c>
      <c r="T3062" s="20">
        <f t="shared" si="399"/>
        <v>0</v>
      </c>
      <c r="U3062" s="17">
        <f>IFERROR(SUMIF('LISTA DE EMBARQUE'!B:B,MICRO!E:E,'LISTA DE EMBARQUE'!G:G),"")</f>
        <v>0</v>
      </c>
      <c r="V3062" s="12" t="str">
        <f>IFERROR(VLOOKUP(Tabela1[[#This Row],[COD.MDE]],'LISTA DE EMBARQUE'!B:L,11,0),"")</f>
        <v/>
      </c>
      <c r="W3062" s="13" t="str">
        <f>IFERROR(COUNTIF(#REF!,Tabela1[[#This Row],[Colunas5]]),"")</f>
        <v/>
      </c>
      <c r="X3062" s="14">
        <f>Tabela1[[#This Row],[QIANTIDADE EXPEDIDA]]*Tabela1[[#This Row],[PESO UNI]]</f>
        <v>0</v>
      </c>
      <c r="Y3062" s="14">
        <f t="shared" si="400"/>
        <v>0</v>
      </c>
      <c r="Z3062" s="21">
        <f>Tabela1[[#This Row],[PESO TOTAL]]-Tabela1[[#This Row],[Peso Expedido]]</f>
        <v>0</v>
      </c>
      <c r="AA3062" s="18"/>
      <c r="AB3062" s="40"/>
      <c r="AC3062" s="40"/>
      <c r="AD3062" s="40"/>
      <c r="AE3062" s="40"/>
      <c r="AF3062" s="40"/>
      <c r="AG3062" s="40"/>
      <c r="AH3062" s="40"/>
      <c r="AI3062" s="40" t="str">
        <f t="shared" si="404"/>
        <v>ok</v>
      </c>
      <c r="AJ3062"/>
      <c r="AK3062" t="str">
        <f>Tabela1[[#This Row],[Coluna1]]&amp;Tabela1[[#This Row],[PEDIDO]]</f>
        <v/>
      </c>
      <c r="AL3062"/>
      <c r="AM3062"/>
      <c r="AN3062"/>
      <c r="AO3062" t="str">
        <f t="shared" si="401"/>
        <v>/</v>
      </c>
      <c r="AP3062" t="str">
        <f>Tabela1[[#This Row],[TAG]]&amp;Tabela1[[#This Row],[PEDIDO]]&amp;Tabela1[[#This Row],[PRODUTO]]</f>
        <v/>
      </c>
      <c r="AQ3062" s="23" t="str">
        <f>Tabela1[[#This Row],[PRODUTO]]&amp;Tabela1[[#This Row],[TAG]]</f>
        <v/>
      </c>
      <c r="AR3062" s="183">
        <f>Tabela1[[#This Row],[PESO TOTAL]]*Tabela1[[#This Row],[MATÉRIA PRIMA]]</f>
        <v>0</v>
      </c>
      <c r="AS3062" s="28">
        <f>Tabela1[[#This Row],[PESO TOTAL]]*Tabela1[[#This Row],[PREPARAÇÃO ]]</f>
        <v>0</v>
      </c>
      <c r="AT3062" s="28">
        <f>Tabela1[[#This Row],[PESO TOTAL]]*Tabela1[[#This Row],[CALDEIRARIA]]</f>
        <v>0</v>
      </c>
      <c r="AU3062" s="28">
        <f>Tabela1[[#This Row],[PESO TOTAL]]*Tabela1[[#This Row],[SOLDA]]</f>
        <v>0</v>
      </c>
      <c r="AV3062" s="28">
        <f>Tabela1[[#This Row],[PESO TOTAL]]*Tabela1[[#This Row],[ACABAMENTO]]</f>
        <v>0</v>
      </c>
      <c r="AW3062" s="28">
        <f>Tabela1[[#This Row],[PESO TOTAL]]*Tabela1[[#This Row],[PRONTO ACABADO]]</f>
        <v>0</v>
      </c>
      <c r="AX3062" s="28">
        <f>Tabela1[[#This Row],[PESO TOTAL]]*Tabela1[[#This Row],[EXPEDIÇÃO ]]</f>
        <v>0</v>
      </c>
      <c r="AY3062" s="28" t="str">
        <f>Tabela1[[#This Row],[PEDIDO]]&amp;Tabela1[[#This Row],[PRODUTO]]</f>
        <v/>
      </c>
      <c r="AZ3062" s="44">
        <f>IF(AF3062="",0,IF(ISTEXT(AF3062),H3062*VALUE(SUBSTITUTE(AF3062,"%",""))/100,H3062*AF3062))-Tabela1[[#This Row],[PRONTO ACABADO2]]</f>
        <v>0</v>
      </c>
      <c r="BA3062" s="44">
        <f>IF(AG3062="",0,IF(ISTEXT(AG3062),H3062*VALUE(SUBSTITUTE(AG3062,"%",""))/100,H3062*AG3062))-Tabela1[[#This Row],[PESO EXPEDIDO2]]</f>
        <v>0</v>
      </c>
      <c r="BB3062" s="44">
        <f t="shared" si="402"/>
        <v>0</v>
      </c>
      <c r="BC3062" s="44">
        <f t="shared" si="403"/>
        <v>0</v>
      </c>
      <c r="BD3062" s="44"/>
    </row>
    <row r="3063" spans="1:56" ht="15.75" hidden="1" customHeight="1" x14ac:dyDescent="0.25">
      <c r="A3063" s="6"/>
      <c r="B3063" s="22"/>
      <c r="C3063" s="7"/>
      <c r="D3063" s="46"/>
      <c r="E3063" s="7"/>
      <c r="F3063" s="7"/>
      <c r="G3063" s="44"/>
      <c r="H3063" s="41">
        <f>Tabela1[[#This Row],[PESO UNI]]*Tabela1[[#This Row],[QTE]]</f>
        <v>0</v>
      </c>
      <c r="I3063" s="7"/>
      <c r="J3063" s="8"/>
      <c r="K3063" s="8"/>
      <c r="L3063" s="9"/>
      <c r="M3063" s="10"/>
      <c r="N3063" s="8"/>
      <c r="O3063" s="12"/>
      <c r="P3063" s="13"/>
      <c r="Q3063" s="14">
        <f>Tabela1[[#This Row],[QTDE/ Fabricação]]-Tabela1[[#This Row],[QTE]]</f>
        <v>0</v>
      </c>
      <c r="R3063" s="19">
        <f t="shared" si="398"/>
        <v>0</v>
      </c>
      <c r="S3063" s="19">
        <f t="shared" si="397"/>
        <v>0</v>
      </c>
      <c r="T3063" s="20">
        <f t="shared" si="399"/>
        <v>0</v>
      </c>
      <c r="U3063" s="17">
        <f>IFERROR(SUMIF('LISTA DE EMBARQUE'!B:B,MICRO!E:E,'LISTA DE EMBARQUE'!G:G),"")</f>
        <v>0</v>
      </c>
      <c r="V3063" s="12" t="str">
        <f>IFERROR(VLOOKUP(Tabela1[[#This Row],[COD.MDE]],'LISTA DE EMBARQUE'!B:L,11,0),"")</f>
        <v/>
      </c>
      <c r="W3063" s="13" t="str">
        <f>IFERROR(COUNTIF(#REF!,Tabela1[[#This Row],[Colunas5]]),"")</f>
        <v/>
      </c>
      <c r="X3063" s="14">
        <f>Tabela1[[#This Row],[QIANTIDADE EXPEDIDA]]*Tabela1[[#This Row],[PESO UNI]]</f>
        <v>0</v>
      </c>
      <c r="Y3063" s="14">
        <f t="shared" si="400"/>
        <v>0</v>
      </c>
      <c r="Z3063" s="21">
        <f>Tabela1[[#This Row],[PESO TOTAL]]-Tabela1[[#This Row],[Peso Expedido]]</f>
        <v>0</v>
      </c>
      <c r="AA3063" s="18"/>
      <c r="AB3063" s="40"/>
      <c r="AC3063" s="40"/>
      <c r="AD3063" s="40"/>
      <c r="AE3063" s="40"/>
      <c r="AF3063" s="40"/>
      <c r="AG3063" s="40"/>
      <c r="AH3063" s="40"/>
      <c r="AI3063" s="40" t="str">
        <f t="shared" si="404"/>
        <v>ok</v>
      </c>
      <c r="AJ3063"/>
      <c r="AK3063" t="str">
        <f>Tabela1[[#This Row],[Coluna1]]&amp;Tabela1[[#This Row],[PEDIDO]]</f>
        <v/>
      </c>
      <c r="AL3063"/>
      <c r="AM3063"/>
      <c r="AN3063"/>
      <c r="AO3063" t="str">
        <f t="shared" si="401"/>
        <v>/</v>
      </c>
      <c r="AP3063" t="str">
        <f>Tabela1[[#This Row],[TAG]]&amp;Tabela1[[#This Row],[PEDIDO]]&amp;Tabela1[[#This Row],[PRODUTO]]</f>
        <v/>
      </c>
      <c r="AQ3063" s="23" t="str">
        <f>Tabela1[[#This Row],[PRODUTO]]&amp;Tabela1[[#This Row],[TAG]]</f>
        <v/>
      </c>
      <c r="AR3063" s="183">
        <f>Tabela1[[#This Row],[PESO TOTAL]]*Tabela1[[#This Row],[MATÉRIA PRIMA]]</f>
        <v>0</v>
      </c>
      <c r="AS3063" s="28">
        <f>Tabela1[[#This Row],[PESO TOTAL]]*Tabela1[[#This Row],[PREPARAÇÃO ]]</f>
        <v>0</v>
      </c>
      <c r="AT3063" s="28">
        <f>Tabela1[[#This Row],[PESO TOTAL]]*Tabela1[[#This Row],[CALDEIRARIA]]</f>
        <v>0</v>
      </c>
      <c r="AU3063" s="28">
        <f>Tabela1[[#This Row],[PESO TOTAL]]*Tabela1[[#This Row],[SOLDA]]</f>
        <v>0</v>
      </c>
      <c r="AV3063" s="28">
        <f>Tabela1[[#This Row],[PESO TOTAL]]*Tabela1[[#This Row],[ACABAMENTO]]</f>
        <v>0</v>
      </c>
      <c r="AW3063" s="28">
        <f>Tabela1[[#This Row],[PESO TOTAL]]*Tabela1[[#This Row],[PRONTO ACABADO]]</f>
        <v>0</v>
      </c>
      <c r="AX3063" s="28">
        <f>Tabela1[[#This Row],[PESO TOTAL]]*Tabela1[[#This Row],[EXPEDIÇÃO ]]</f>
        <v>0</v>
      </c>
      <c r="AY3063" s="28" t="str">
        <f>Tabela1[[#This Row],[PEDIDO]]&amp;Tabela1[[#This Row],[PRODUTO]]</f>
        <v/>
      </c>
      <c r="AZ3063" s="44">
        <f>IF(AF3063="",0,IF(ISTEXT(AF3063),H3063*VALUE(SUBSTITUTE(AF3063,"%",""))/100,H3063*AF3063))-Tabela1[[#This Row],[PRONTO ACABADO2]]</f>
        <v>0</v>
      </c>
      <c r="BA3063" s="44">
        <f>IF(AG3063="",0,IF(ISTEXT(AG3063),H3063*VALUE(SUBSTITUTE(AG3063,"%",""))/100,H3063*AG3063))-Tabela1[[#This Row],[PESO EXPEDIDO2]]</f>
        <v>0</v>
      </c>
      <c r="BB3063" s="44">
        <f t="shared" si="402"/>
        <v>0</v>
      </c>
      <c r="BC3063" s="44">
        <f t="shared" si="403"/>
        <v>0</v>
      </c>
      <c r="BD3063" s="44"/>
    </row>
    <row r="3064" spans="1:56" ht="15.75" hidden="1" customHeight="1" x14ac:dyDescent="0.25">
      <c r="A3064" s="6"/>
      <c r="B3064" s="22"/>
      <c r="C3064" s="7"/>
      <c r="D3064" s="46"/>
      <c r="E3064" s="7"/>
      <c r="F3064" s="7"/>
      <c r="G3064" s="44"/>
      <c r="H3064" s="41">
        <f>Tabela1[[#This Row],[PESO UNI]]*Tabela1[[#This Row],[QTE]]</f>
        <v>0</v>
      </c>
      <c r="I3064" s="7"/>
      <c r="J3064" s="8"/>
      <c r="K3064" s="8"/>
      <c r="L3064" s="9"/>
      <c r="M3064" s="10"/>
      <c r="N3064" s="8"/>
      <c r="O3064" s="12"/>
      <c r="P3064" s="13"/>
      <c r="Q3064" s="14">
        <f>Tabela1[[#This Row],[QTDE/ Fabricação]]-Tabela1[[#This Row],[QTE]]</f>
        <v>0</v>
      </c>
      <c r="R3064" s="19">
        <f t="shared" si="398"/>
        <v>0</v>
      </c>
      <c r="S3064" s="19">
        <f t="shared" si="397"/>
        <v>0</v>
      </c>
      <c r="T3064" s="20">
        <f t="shared" si="399"/>
        <v>0</v>
      </c>
      <c r="U3064" s="17">
        <f>IFERROR(SUMIF('LISTA DE EMBARQUE'!B:B,MICRO!E:E,'LISTA DE EMBARQUE'!G:G),"")</f>
        <v>0</v>
      </c>
      <c r="V3064" s="12" t="str">
        <f>IFERROR(VLOOKUP(Tabela1[[#This Row],[COD.MDE]],'LISTA DE EMBARQUE'!B:L,11,0),"")</f>
        <v/>
      </c>
      <c r="W3064" s="13" t="str">
        <f>IFERROR(COUNTIF(#REF!,Tabela1[[#This Row],[Colunas5]]),"")</f>
        <v/>
      </c>
      <c r="X3064" s="14">
        <f>Tabela1[[#This Row],[QIANTIDADE EXPEDIDA]]*Tabela1[[#This Row],[PESO UNI]]</f>
        <v>0</v>
      </c>
      <c r="Y3064" s="14">
        <f t="shared" si="400"/>
        <v>0</v>
      </c>
      <c r="Z3064" s="21">
        <f>Tabela1[[#This Row],[PESO TOTAL]]-Tabela1[[#This Row],[Peso Expedido]]</f>
        <v>0</v>
      </c>
      <c r="AA3064" s="18"/>
      <c r="AB3064" s="40"/>
      <c r="AC3064" s="40"/>
      <c r="AD3064" s="40"/>
      <c r="AE3064" s="40"/>
      <c r="AF3064" s="40"/>
      <c r="AG3064" s="40"/>
      <c r="AH3064" s="40"/>
      <c r="AI3064" s="40" t="str">
        <f t="shared" si="404"/>
        <v>ok</v>
      </c>
      <c r="AJ3064"/>
      <c r="AK3064" t="str">
        <f>Tabela1[[#This Row],[Coluna1]]&amp;Tabela1[[#This Row],[PEDIDO]]</f>
        <v/>
      </c>
      <c r="AL3064"/>
      <c r="AM3064"/>
      <c r="AN3064"/>
      <c r="AO3064" t="str">
        <f t="shared" si="401"/>
        <v>/</v>
      </c>
      <c r="AP3064" t="str">
        <f>Tabela1[[#This Row],[TAG]]&amp;Tabela1[[#This Row],[PEDIDO]]&amp;Tabela1[[#This Row],[PRODUTO]]</f>
        <v/>
      </c>
      <c r="AQ3064" s="23" t="str">
        <f>Tabela1[[#This Row],[PRODUTO]]&amp;Tabela1[[#This Row],[TAG]]</f>
        <v/>
      </c>
      <c r="AR3064" s="183">
        <f>Tabela1[[#This Row],[PESO TOTAL]]*Tabela1[[#This Row],[MATÉRIA PRIMA]]</f>
        <v>0</v>
      </c>
      <c r="AS3064" s="28">
        <f>Tabela1[[#This Row],[PESO TOTAL]]*Tabela1[[#This Row],[PREPARAÇÃO ]]</f>
        <v>0</v>
      </c>
      <c r="AT3064" s="28">
        <f>Tabela1[[#This Row],[PESO TOTAL]]*Tabela1[[#This Row],[CALDEIRARIA]]</f>
        <v>0</v>
      </c>
      <c r="AU3064" s="28">
        <f>Tabela1[[#This Row],[PESO TOTAL]]*Tabela1[[#This Row],[SOLDA]]</f>
        <v>0</v>
      </c>
      <c r="AV3064" s="28">
        <f>Tabela1[[#This Row],[PESO TOTAL]]*Tabela1[[#This Row],[ACABAMENTO]]</f>
        <v>0</v>
      </c>
      <c r="AW3064" s="28">
        <f>Tabela1[[#This Row],[PESO TOTAL]]*Tabela1[[#This Row],[PRONTO ACABADO]]</f>
        <v>0</v>
      </c>
      <c r="AX3064" s="28">
        <f>Tabela1[[#This Row],[PESO TOTAL]]*Tabela1[[#This Row],[EXPEDIÇÃO ]]</f>
        <v>0</v>
      </c>
      <c r="AY3064" s="28" t="str">
        <f>Tabela1[[#This Row],[PEDIDO]]&amp;Tabela1[[#This Row],[PRODUTO]]</f>
        <v/>
      </c>
      <c r="AZ3064" s="44">
        <f>IF(AF3064="",0,IF(ISTEXT(AF3064),H3064*VALUE(SUBSTITUTE(AF3064,"%",""))/100,H3064*AF3064))-Tabela1[[#This Row],[PRONTO ACABADO2]]</f>
        <v>0</v>
      </c>
      <c r="BA3064" s="44">
        <f>IF(AG3064="",0,IF(ISTEXT(AG3064),H3064*VALUE(SUBSTITUTE(AG3064,"%",""))/100,H3064*AG3064))-Tabela1[[#This Row],[PESO EXPEDIDO2]]</f>
        <v>0</v>
      </c>
      <c r="BB3064" s="44">
        <f t="shared" si="402"/>
        <v>0</v>
      </c>
      <c r="BC3064" s="44">
        <f t="shared" si="403"/>
        <v>0</v>
      </c>
      <c r="BD3064" s="44"/>
    </row>
    <row r="3065" spans="1:56" ht="15.75" hidden="1" customHeight="1" x14ac:dyDescent="0.25">
      <c r="A3065" s="6"/>
      <c r="B3065" s="22"/>
      <c r="C3065" s="7"/>
      <c r="D3065" s="46"/>
      <c r="E3065" s="7"/>
      <c r="F3065" s="7"/>
      <c r="G3065" s="44"/>
      <c r="H3065" s="41">
        <f>Tabela1[[#This Row],[PESO UNI]]*Tabela1[[#This Row],[QTE]]</f>
        <v>0</v>
      </c>
      <c r="I3065" s="7"/>
      <c r="J3065" s="8"/>
      <c r="K3065" s="8"/>
      <c r="L3065" s="9"/>
      <c r="M3065" s="10"/>
      <c r="N3065" s="8"/>
      <c r="O3065" s="12"/>
      <c r="P3065" s="13"/>
      <c r="Q3065" s="14">
        <f>Tabela1[[#This Row],[QTDE/ Fabricação]]-Tabela1[[#This Row],[QTE]]</f>
        <v>0</v>
      </c>
      <c r="R3065" s="19">
        <f t="shared" si="398"/>
        <v>0</v>
      </c>
      <c r="S3065" s="19">
        <f t="shared" si="397"/>
        <v>0</v>
      </c>
      <c r="T3065" s="20">
        <f t="shared" si="399"/>
        <v>0</v>
      </c>
      <c r="U3065" s="17">
        <f>IFERROR(SUMIF('LISTA DE EMBARQUE'!B:B,MICRO!E:E,'LISTA DE EMBARQUE'!G:G),"")</f>
        <v>0</v>
      </c>
      <c r="V3065" s="12" t="str">
        <f>IFERROR(VLOOKUP(Tabela1[[#This Row],[COD.MDE]],'LISTA DE EMBARQUE'!B:L,11,0),"")</f>
        <v/>
      </c>
      <c r="W3065" s="13" t="str">
        <f>IFERROR(COUNTIF(#REF!,Tabela1[[#This Row],[Colunas5]]),"")</f>
        <v/>
      </c>
      <c r="X3065" s="14">
        <f>Tabela1[[#This Row],[QIANTIDADE EXPEDIDA]]*Tabela1[[#This Row],[PESO UNI]]</f>
        <v>0</v>
      </c>
      <c r="Y3065" s="14">
        <f t="shared" si="400"/>
        <v>0</v>
      </c>
      <c r="Z3065" s="21">
        <f>Tabela1[[#This Row],[PESO TOTAL]]-Tabela1[[#This Row],[Peso Expedido]]</f>
        <v>0</v>
      </c>
      <c r="AA3065" s="18"/>
      <c r="AB3065" s="40"/>
      <c r="AC3065" s="40"/>
      <c r="AD3065" s="40"/>
      <c r="AE3065" s="40"/>
      <c r="AF3065" s="40"/>
      <c r="AG3065" s="40"/>
      <c r="AH3065" s="40"/>
      <c r="AI3065" s="40" t="str">
        <f t="shared" si="404"/>
        <v>ok</v>
      </c>
      <c r="AJ3065"/>
      <c r="AK3065" t="str">
        <f>Tabela1[[#This Row],[Coluna1]]&amp;Tabela1[[#This Row],[PEDIDO]]</f>
        <v/>
      </c>
      <c r="AL3065"/>
      <c r="AM3065"/>
      <c r="AN3065"/>
      <c r="AO3065" t="str">
        <f t="shared" si="401"/>
        <v>/</v>
      </c>
      <c r="AP3065" t="str">
        <f>Tabela1[[#This Row],[TAG]]&amp;Tabela1[[#This Row],[PEDIDO]]&amp;Tabela1[[#This Row],[PRODUTO]]</f>
        <v/>
      </c>
      <c r="AQ3065" s="23" t="str">
        <f>Tabela1[[#This Row],[PRODUTO]]&amp;Tabela1[[#This Row],[TAG]]</f>
        <v/>
      </c>
      <c r="AR3065" s="183">
        <f>Tabela1[[#This Row],[PESO TOTAL]]*Tabela1[[#This Row],[MATÉRIA PRIMA]]</f>
        <v>0</v>
      </c>
      <c r="AS3065" s="28">
        <f>Tabela1[[#This Row],[PESO TOTAL]]*Tabela1[[#This Row],[PREPARAÇÃO ]]</f>
        <v>0</v>
      </c>
      <c r="AT3065" s="28">
        <f>Tabela1[[#This Row],[PESO TOTAL]]*Tabela1[[#This Row],[CALDEIRARIA]]</f>
        <v>0</v>
      </c>
      <c r="AU3065" s="28">
        <f>Tabela1[[#This Row],[PESO TOTAL]]*Tabela1[[#This Row],[SOLDA]]</f>
        <v>0</v>
      </c>
      <c r="AV3065" s="28">
        <f>Tabela1[[#This Row],[PESO TOTAL]]*Tabela1[[#This Row],[ACABAMENTO]]</f>
        <v>0</v>
      </c>
      <c r="AW3065" s="28">
        <f>Tabela1[[#This Row],[PESO TOTAL]]*Tabela1[[#This Row],[PRONTO ACABADO]]</f>
        <v>0</v>
      </c>
      <c r="AX3065" s="28">
        <f>Tabela1[[#This Row],[PESO TOTAL]]*Tabela1[[#This Row],[EXPEDIÇÃO ]]</f>
        <v>0</v>
      </c>
      <c r="AY3065" s="28" t="str">
        <f>Tabela1[[#This Row],[PEDIDO]]&amp;Tabela1[[#This Row],[PRODUTO]]</f>
        <v/>
      </c>
      <c r="AZ3065" s="44">
        <f>IF(AF3065="",0,IF(ISTEXT(AF3065),H3065*VALUE(SUBSTITUTE(AF3065,"%",""))/100,H3065*AF3065))-Tabela1[[#This Row],[PRONTO ACABADO2]]</f>
        <v>0</v>
      </c>
      <c r="BA3065" s="44">
        <f>IF(AG3065="",0,IF(ISTEXT(AG3065),H3065*VALUE(SUBSTITUTE(AG3065,"%",""))/100,H3065*AG3065))-Tabela1[[#This Row],[PESO EXPEDIDO2]]</f>
        <v>0</v>
      </c>
      <c r="BB3065" s="44">
        <f t="shared" si="402"/>
        <v>0</v>
      </c>
      <c r="BC3065" s="44">
        <f t="shared" si="403"/>
        <v>0</v>
      </c>
      <c r="BD3065" s="44"/>
    </row>
    <row r="3066" spans="1:56" ht="15.75" hidden="1" customHeight="1" x14ac:dyDescent="0.25">
      <c r="A3066" s="6"/>
      <c r="B3066" s="22"/>
      <c r="C3066" s="7"/>
      <c r="D3066" s="46"/>
      <c r="E3066" s="7"/>
      <c r="F3066" s="7"/>
      <c r="G3066" s="44"/>
      <c r="H3066" s="41">
        <f>Tabela1[[#This Row],[PESO UNI]]*Tabela1[[#This Row],[QTE]]</f>
        <v>0</v>
      </c>
      <c r="I3066" s="7"/>
      <c r="J3066" s="8"/>
      <c r="K3066" s="8"/>
      <c r="L3066" s="9"/>
      <c r="M3066" s="10"/>
      <c r="N3066" s="8"/>
      <c r="O3066" s="12"/>
      <c r="P3066" s="13"/>
      <c r="Q3066" s="14">
        <f>Tabela1[[#This Row],[QTDE/ Fabricação]]-Tabela1[[#This Row],[QTE]]</f>
        <v>0</v>
      </c>
      <c r="R3066" s="19">
        <f t="shared" si="398"/>
        <v>0</v>
      </c>
      <c r="S3066" s="19">
        <f t="shared" ref="S3066:S3129" si="405">IFERROR(H3066*AG3066,"")</f>
        <v>0</v>
      </c>
      <c r="T3066" s="20">
        <f t="shared" si="399"/>
        <v>0</v>
      </c>
      <c r="U3066" s="17">
        <f>IFERROR(SUMIF('LISTA DE EMBARQUE'!B:B,MICRO!E:E,'LISTA DE EMBARQUE'!G:G),"")</f>
        <v>0</v>
      </c>
      <c r="V3066" s="12" t="str">
        <f>IFERROR(VLOOKUP(Tabela1[[#This Row],[COD.MDE]],'LISTA DE EMBARQUE'!B:L,11,0),"")</f>
        <v/>
      </c>
      <c r="W3066" s="13" t="str">
        <f>IFERROR(COUNTIF(#REF!,Tabela1[[#This Row],[Colunas5]]),"")</f>
        <v/>
      </c>
      <c r="X3066" s="14">
        <f>Tabela1[[#This Row],[QIANTIDADE EXPEDIDA]]*Tabela1[[#This Row],[PESO UNI]]</f>
        <v>0</v>
      </c>
      <c r="Y3066" s="14">
        <f t="shared" si="400"/>
        <v>0</v>
      </c>
      <c r="Z3066" s="21">
        <f>Tabela1[[#This Row],[PESO TOTAL]]-Tabela1[[#This Row],[Peso Expedido]]</f>
        <v>0</v>
      </c>
      <c r="AA3066" s="18"/>
      <c r="AB3066" s="40"/>
      <c r="AC3066" s="40"/>
      <c r="AD3066" s="40"/>
      <c r="AE3066" s="40"/>
      <c r="AF3066" s="40"/>
      <c r="AG3066" s="40"/>
      <c r="AH3066" s="40"/>
      <c r="AI3066" s="40" t="str">
        <f t="shared" si="404"/>
        <v>ok</v>
      </c>
      <c r="AJ3066"/>
      <c r="AK3066" t="str">
        <f>Tabela1[[#This Row],[Coluna1]]&amp;Tabela1[[#This Row],[PEDIDO]]</f>
        <v/>
      </c>
      <c r="AL3066"/>
      <c r="AM3066"/>
      <c r="AN3066"/>
      <c r="AO3066" t="str">
        <f t="shared" si="401"/>
        <v>/</v>
      </c>
      <c r="AP3066" t="str">
        <f>Tabela1[[#This Row],[TAG]]&amp;Tabela1[[#This Row],[PEDIDO]]&amp;Tabela1[[#This Row],[PRODUTO]]</f>
        <v/>
      </c>
      <c r="AQ3066" s="23" t="str">
        <f>Tabela1[[#This Row],[PRODUTO]]&amp;Tabela1[[#This Row],[TAG]]</f>
        <v/>
      </c>
      <c r="AR3066" s="183">
        <f>Tabela1[[#This Row],[PESO TOTAL]]*Tabela1[[#This Row],[MATÉRIA PRIMA]]</f>
        <v>0</v>
      </c>
      <c r="AS3066" s="28">
        <f>Tabela1[[#This Row],[PESO TOTAL]]*Tabela1[[#This Row],[PREPARAÇÃO ]]</f>
        <v>0</v>
      </c>
      <c r="AT3066" s="28">
        <f>Tabela1[[#This Row],[PESO TOTAL]]*Tabela1[[#This Row],[CALDEIRARIA]]</f>
        <v>0</v>
      </c>
      <c r="AU3066" s="28">
        <f>Tabela1[[#This Row],[PESO TOTAL]]*Tabela1[[#This Row],[SOLDA]]</f>
        <v>0</v>
      </c>
      <c r="AV3066" s="28">
        <f>Tabela1[[#This Row],[PESO TOTAL]]*Tabela1[[#This Row],[ACABAMENTO]]</f>
        <v>0</v>
      </c>
      <c r="AW3066" s="28">
        <f>Tabela1[[#This Row],[PESO TOTAL]]*Tabela1[[#This Row],[PRONTO ACABADO]]</f>
        <v>0</v>
      </c>
      <c r="AX3066" s="28">
        <f>Tabela1[[#This Row],[PESO TOTAL]]*Tabela1[[#This Row],[EXPEDIÇÃO ]]</f>
        <v>0</v>
      </c>
      <c r="AY3066" s="28" t="str">
        <f>Tabela1[[#This Row],[PEDIDO]]&amp;Tabela1[[#This Row],[PRODUTO]]</f>
        <v/>
      </c>
      <c r="AZ3066" s="44">
        <f>IF(AF3066="",0,IF(ISTEXT(AF3066),H3066*VALUE(SUBSTITUTE(AF3066,"%",""))/100,H3066*AF3066))-Tabela1[[#This Row],[PRONTO ACABADO2]]</f>
        <v>0</v>
      </c>
      <c r="BA3066" s="44">
        <f>IF(AG3066="",0,IF(ISTEXT(AG3066),H3066*VALUE(SUBSTITUTE(AG3066,"%",""))/100,H3066*AG3066))-Tabela1[[#This Row],[PESO EXPEDIDO2]]</f>
        <v>0</v>
      </c>
      <c r="BB3066" s="44">
        <f t="shared" si="402"/>
        <v>0</v>
      </c>
      <c r="BC3066" s="44">
        <f t="shared" si="403"/>
        <v>0</v>
      </c>
      <c r="BD3066" s="44"/>
    </row>
    <row r="3067" spans="1:56" ht="15.75" hidden="1" customHeight="1" x14ac:dyDescent="0.25">
      <c r="A3067" s="6"/>
      <c r="B3067" s="22"/>
      <c r="C3067" s="7"/>
      <c r="D3067" s="46"/>
      <c r="E3067" s="7"/>
      <c r="F3067" s="7"/>
      <c r="G3067" s="44"/>
      <c r="H3067" s="41">
        <f>Tabela1[[#This Row],[PESO UNI]]*Tabela1[[#This Row],[QTE]]</f>
        <v>0</v>
      </c>
      <c r="I3067" s="7"/>
      <c r="J3067" s="8"/>
      <c r="K3067" s="8"/>
      <c r="L3067" s="9"/>
      <c r="M3067" s="10"/>
      <c r="N3067" s="8"/>
      <c r="O3067" s="12"/>
      <c r="P3067" s="13"/>
      <c r="Q3067" s="14">
        <f>Tabela1[[#This Row],[QTDE/ Fabricação]]-Tabela1[[#This Row],[QTE]]</f>
        <v>0</v>
      </c>
      <c r="R3067" s="19">
        <f t="shared" si="398"/>
        <v>0</v>
      </c>
      <c r="S3067" s="19">
        <f t="shared" si="405"/>
        <v>0</v>
      </c>
      <c r="T3067" s="20">
        <f t="shared" si="399"/>
        <v>0</v>
      </c>
      <c r="U3067" s="17">
        <f>IFERROR(SUMIF('LISTA DE EMBARQUE'!B:B,MICRO!E:E,'LISTA DE EMBARQUE'!G:G),"")</f>
        <v>0</v>
      </c>
      <c r="V3067" s="12" t="str">
        <f>IFERROR(VLOOKUP(Tabela1[[#This Row],[COD.MDE]],'LISTA DE EMBARQUE'!B:L,11,0),"")</f>
        <v/>
      </c>
      <c r="W3067" s="13" t="str">
        <f>IFERROR(COUNTIF(#REF!,Tabela1[[#This Row],[Colunas5]]),"")</f>
        <v/>
      </c>
      <c r="X3067" s="14">
        <f>Tabela1[[#This Row],[QIANTIDADE EXPEDIDA]]*Tabela1[[#This Row],[PESO UNI]]</f>
        <v>0</v>
      </c>
      <c r="Y3067" s="14">
        <f t="shared" si="400"/>
        <v>0</v>
      </c>
      <c r="Z3067" s="21">
        <f>Tabela1[[#This Row],[PESO TOTAL]]-Tabela1[[#This Row],[Peso Expedido]]</f>
        <v>0</v>
      </c>
      <c r="AA3067" s="18"/>
      <c r="AB3067" s="40"/>
      <c r="AC3067" s="40"/>
      <c r="AD3067" s="40"/>
      <c r="AE3067" s="40"/>
      <c r="AF3067" s="40"/>
      <c r="AG3067" s="40"/>
      <c r="AH3067" s="40"/>
      <c r="AI3067" s="40" t="str">
        <f t="shared" si="404"/>
        <v>ok</v>
      </c>
      <c r="AJ3067"/>
      <c r="AK3067" t="str">
        <f>Tabela1[[#This Row],[Coluna1]]&amp;Tabela1[[#This Row],[PEDIDO]]</f>
        <v/>
      </c>
      <c r="AL3067"/>
      <c r="AM3067"/>
      <c r="AN3067"/>
      <c r="AO3067" t="str">
        <f t="shared" si="401"/>
        <v>/</v>
      </c>
      <c r="AP3067" t="str">
        <f>Tabela1[[#This Row],[TAG]]&amp;Tabela1[[#This Row],[PEDIDO]]&amp;Tabela1[[#This Row],[PRODUTO]]</f>
        <v/>
      </c>
      <c r="AQ3067" s="23" t="str">
        <f>Tabela1[[#This Row],[PRODUTO]]&amp;Tabela1[[#This Row],[TAG]]</f>
        <v/>
      </c>
      <c r="AR3067" s="183">
        <f>Tabela1[[#This Row],[PESO TOTAL]]*Tabela1[[#This Row],[MATÉRIA PRIMA]]</f>
        <v>0</v>
      </c>
      <c r="AS3067" s="28">
        <f>Tabela1[[#This Row],[PESO TOTAL]]*Tabela1[[#This Row],[PREPARAÇÃO ]]</f>
        <v>0</v>
      </c>
      <c r="AT3067" s="28">
        <f>Tabela1[[#This Row],[PESO TOTAL]]*Tabela1[[#This Row],[CALDEIRARIA]]</f>
        <v>0</v>
      </c>
      <c r="AU3067" s="28">
        <f>Tabela1[[#This Row],[PESO TOTAL]]*Tabela1[[#This Row],[SOLDA]]</f>
        <v>0</v>
      </c>
      <c r="AV3067" s="28">
        <f>Tabela1[[#This Row],[PESO TOTAL]]*Tabela1[[#This Row],[ACABAMENTO]]</f>
        <v>0</v>
      </c>
      <c r="AW3067" s="28">
        <f>Tabela1[[#This Row],[PESO TOTAL]]*Tabela1[[#This Row],[PRONTO ACABADO]]</f>
        <v>0</v>
      </c>
      <c r="AX3067" s="28">
        <f>Tabela1[[#This Row],[PESO TOTAL]]*Tabela1[[#This Row],[EXPEDIÇÃO ]]</f>
        <v>0</v>
      </c>
      <c r="AY3067" s="28" t="str">
        <f>Tabela1[[#This Row],[PEDIDO]]&amp;Tabela1[[#This Row],[PRODUTO]]</f>
        <v/>
      </c>
      <c r="AZ3067" s="44">
        <f>IF(AF3067="",0,IF(ISTEXT(AF3067),H3067*VALUE(SUBSTITUTE(AF3067,"%",""))/100,H3067*AF3067))-Tabela1[[#This Row],[PRONTO ACABADO2]]</f>
        <v>0</v>
      </c>
      <c r="BA3067" s="44">
        <f>IF(AG3067="",0,IF(ISTEXT(AG3067),H3067*VALUE(SUBSTITUTE(AG3067,"%",""))/100,H3067*AG3067))-Tabela1[[#This Row],[PESO EXPEDIDO2]]</f>
        <v>0</v>
      </c>
      <c r="BB3067" s="44">
        <f t="shared" si="402"/>
        <v>0</v>
      </c>
      <c r="BC3067" s="44">
        <f t="shared" si="403"/>
        <v>0</v>
      </c>
      <c r="BD3067" s="44"/>
    </row>
    <row r="3068" spans="1:56" ht="15.75" hidden="1" customHeight="1" x14ac:dyDescent="0.25">
      <c r="A3068" s="6"/>
      <c r="B3068" s="22"/>
      <c r="C3068" s="7"/>
      <c r="D3068" s="46"/>
      <c r="E3068" s="7"/>
      <c r="F3068" s="7"/>
      <c r="G3068" s="44"/>
      <c r="H3068" s="41">
        <f>Tabela1[[#This Row],[PESO UNI]]*Tabela1[[#This Row],[QTE]]</f>
        <v>0</v>
      </c>
      <c r="I3068" s="7"/>
      <c r="J3068" s="8"/>
      <c r="K3068" s="8"/>
      <c r="L3068" s="9"/>
      <c r="M3068" s="10"/>
      <c r="N3068" s="8"/>
      <c r="O3068" s="12"/>
      <c r="P3068" s="13"/>
      <c r="Q3068" s="14">
        <f>Tabela1[[#This Row],[QTDE/ Fabricação]]-Tabela1[[#This Row],[QTE]]</f>
        <v>0</v>
      </c>
      <c r="R3068" s="19">
        <f t="shared" si="398"/>
        <v>0</v>
      </c>
      <c r="S3068" s="19">
        <f t="shared" si="405"/>
        <v>0</v>
      </c>
      <c r="T3068" s="20">
        <f t="shared" si="399"/>
        <v>0</v>
      </c>
      <c r="U3068" s="17">
        <f>IFERROR(SUMIF('LISTA DE EMBARQUE'!B:B,MICRO!E:E,'LISTA DE EMBARQUE'!G:G),"")</f>
        <v>0</v>
      </c>
      <c r="V3068" s="12" t="str">
        <f>IFERROR(VLOOKUP(Tabela1[[#This Row],[COD.MDE]],'LISTA DE EMBARQUE'!B:L,11,0),"")</f>
        <v/>
      </c>
      <c r="W3068" s="13" t="str">
        <f>IFERROR(COUNTIF(#REF!,Tabela1[[#This Row],[Colunas5]]),"")</f>
        <v/>
      </c>
      <c r="X3068" s="14">
        <f>Tabela1[[#This Row],[QIANTIDADE EXPEDIDA]]*Tabela1[[#This Row],[PESO UNI]]</f>
        <v>0</v>
      </c>
      <c r="Y3068" s="14">
        <f t="shared" si="400"/>
        <v>0</v>
      </c>
      <c r="Z3068" s="21">
        <f>Tabela1[[#This Row],[PESO TOTAL]]-Tabela1[[#This Row],[Peso Expedido]]</f>
        <v>0</v>
      </c>
      <c r="AA3068" s="18"/>
      <c r="AB3068" s="40"/>
      <c r="AC3068" s="40"/>
      <c r="AD3068" s="40"/>
      <c r="AE3068" s="40"/>
      <c r="AF3068" s="40"/>
      <c r="AG3068" s="40"/>
      <c r="AH3068" s="40"/>
      <c r="AI3068" s="40" t="str">
        <f t="shared" si="404"/>
        <v>ok</v>
      </c>
      <c r="AJ3068"/>
      <c r="AK3068" t="str">
        <f>Tabela1[[#This Row],[Coluna1]]&amp;Tabela1[[#This Row],[PEDIDO]]</f>
        <v/>
      </c>
      <c r="AL3068"/>
      <c r="AM3068"/>
      <c r="AN3068"/>
      <c r="AO3068" t="str">
        <f t="shared" si="401"/>
        <v>/</v>
      </c>
      <c r="AP3068" t="str">
        <f>Tabela1[[#This Row],[TAG]]&amp;Tabela1[[#This Row],[PEDIDO]]&amp;Tabela1[[#This Row],[PRODUTO]]</f>
        <v/>
      </c>
      <c r="AQ3068" s="23" t="str">
        <f>Tabela1[[#This Row],[PRODUTO]]&amp;Tabela1[[#This Row],[TAG]]</f>
        <v/>
      </c>
      <c r="AR3068" s="183">
        <f>Tabela1[[#This Row],[PESO TOTAL]]*Tabela1[[#This Row],[MATÉRIA PRIMA]]</f>
        <v>0</v>
      </c>
      <c r="AS3068" s="28">
        <f>Tabela1[[#This Row],[PESO TOTAL]]*Tabela1[[#This Row],[PREPARAÇÃO ]]</f>
        <v>0</v>
      </c>
      <c r="AT3068" s="28">
        <f>Tabela1[[#This Row],[PESO TOTAL]]*Tabela1[[#This Row],[CALDEIRARIA]]</f>
        <v>0</v>
      </c>
      <c r="AU3068" s="28">
        <f>Tabela1[[#This Row],[PESO TOTAL]]*Tabela1[[#This Row],[SOLDA]]</f>
        <v>0</v>
      </c>
      <c r="AV3068" s="28">
        <f>Tabela1[[#This Row],[PESO TOTAL]]*Tabela1[[#This Row],[ACABAMENTO]]</f>
        <v>0</v>
      </c>
      <c r="AW3068" s="28">
        <f>Tabela1[[#This Row],[PESO TOTAL]]*Tabela1[[#This Row],[PRONTO ACABADO]]</f>
        <v>0</v>
      </c>
      <c r="AX3068" s="28">
        <f>Tabela1[[#This Row],[PESO TOTAL]]*Tabela1[[#This Row],[EXPEDIÇÃO ]]</f>
        <v>0</v>
      </c>
      <c r="AY3068" s="28" t="str">
        <f>Tabela1[[#This Row],[PEDIDO]]&amp;Tabela1[[#This Row],[PRODUTO]]</f>
        <v/>
      </c>
      <c r="AZ3068" s="44">
        <f>IF(AF3068="",0,IF(ISTEXT(AF3068),H3068*VALUE(SUBSTITUTE(AF3068,"%",""))/100,H3068*AF3068))-Tabela1[[#This Row],[PRONTO ACABADO2]]</f>
        <v>0</v>
      </c>
      <c r="BA3068" s="44">
        <f>IF(AG3068="",0,IF(ISTEXT(AG3068),H3068*VALUE(SUBSTITUTE(AG3068,"%",""))/100,H3068*AG3068))-Tabela1[[#This Row],[PESO EXPEDIDO2]]</f>
        <v>0</v>
      </c>
      <c r="BB3068" s="44">
        <f t="shared" si="402"/>
        <v>0</v>
      </c>
      <c r="BC3068" s="44">
        <f t="shared" si="403"/>
        <v>0</v>
      </c>
      <c r="BD3068" s="44"/>
    </row>
    <row r="3069" spans="1:56" ht="15.75" hidden="1" customHeight="1" x14ac:dyDescent="0.25">
      <c r="A3069" s="6"/>
      <c r="B3069" s="22"/>
      <c r="C3069" s="7"/>
      <c r="D3069" s="46"/>
      <c r="E3069" s="7"/>
      <c r="F3069" s="7"/>
      <c r="G3069" s="44"/>
      <c r="H3069" s="41">
        <f>Tabela1[[#This Row],[PESO UNI]]*Tabela1[[#This Row],[QTE]]</f>
        <v>0</v>
      </c>
      <c r="I3069" s="7"/>
      <c r="J3069" s="8"/>
      <c r="K3069" s="8"/>
      <c r="L3069" s="9"/>
      <c r="M3069" s="10"/>
      <c r="N3069" s="8"/>
      <c r="O3069" s="12"/>
      <c r="P3069" s="13"/>
      <c r="Q3069" s="14">
        <f>Tabela1[[#This Row],[QTDE/ Fabricação]]-Tabela1[[#This Row],[QTE]]</f>
        <v>0</v>
      </c>
      <c r="R3069" s="19">
        <f t="shared" ref="R3069:R3132" si="406">IFERROR(H3069*((AA3069*0.25)+(AC3069*0.25)+(AD3069*0.225)+(AE3069*0.225)+(AF3069*0.05)),"")</f>
        <v>0</v>
      </c>
      <c r="S3069" s="19">
        <f t="shared" si="405"/>
        <v>0</v>
      </c>
      <c r="T3069" s="20">
        <f t="shared" ref="T3069:T3132" si="407">IFERROR(S3069-H3069,"")</f>
        <v>0</v>
      </c>
      <c r="U3069" s="17">
        <f>IFERROR(SUMIF('LISTA DE EMBARQUE'!B:B,MICRO!E:E,'LISTA DE EMBARQUE'!G:G),"")</f>
        <v>0</v>
      </c>
      <c r="V3069" s="12" t="str">
        <f>IFERROR(VLOOKUP(Tabela1[[#This Row],[COD.MDE]],'LISTA DE EMBARQUE'!B:L,11,0),"")</f>
        <v/>
      </c>
      <c r="W3069" s="13" t="str">
        <f>IFERROR(COUNTIF(#REF!,Tabela1[[#This Row],[Colunas5]]),"")</f>
        <v/>
      </c>
      <c r="X3069" s="14">
        <f>Tabela1[[#This Row],[QIANTIDADE EXPEDIDA]]*Tabela1[[#This Row],[PESO UNI]]</f>
        <v>0</v>
      </c>
      <c r="Y3069" s="14">
        <f t="shared" ref="Y3069:Y3132" si="408">U3069-C3069</f>
        <v>0</v>
      </c>
      <c r="Z3069" s="21">
        <f>Tabela1[[#This Row],[PESO TOTAL]]-Tabela1[[#This Row],[Peso Expedido]]</f>
        <v>0</v>
      </c>
      <c r="AA3069" s="18"/>
      <c r="AB3069" s="40"/>
      <c r="AC3069" s="40"/>
      <c r="AD3069" s="40"/>
      <c r="AE3069" s="40"/>
      <c r="AF3069" s="40"/>
      <c r="AG3069" s="40"/>
      <c r="AH3069" s="40"/>
      <c r="AI3069" s="40" t="str">
        <f t="shared" si="404"/>
        <v>ok</v>
      </c>
      <c r="AJ3069"/>
      <c r="AK3069" t="str">
        <f>Tabela1[[#This Row],[Coluna1]]&amp;Tabela1[[#This Row],[PEDIDO]]</f>
        <v/>
      </c>
      <c r="AL3069"/>
      <c r="AM3069"/>
      <c r="AN3069"/>
      <c r="AO3069" t="str">
        <f t="shared" ref="AO3069:AO3132" si="409">A3069&amp;"/"&amp;J3069</f>
        <v>/</v>
      </c>
      <c r="AP3069" t="str">
        <f>Tabela1[[#This Row],[TAG]]&amp;Tabela1[[#This Row],[PEDIDO]]&amp;Tabela1[[#This Row],[PRODUTO]]</f>
        <v/>
      </c>
      <c r="AQ3069" s="23" t="str">
        <f>Tabela1[[#This Row],[PRODUTO]]&amp;Tabela1[[#This Row],[TAG]]</f>
        <v/>
      </c>
      <c r="AR3069" s="183">
        <f>Tabela1[[#This Row],[PESO TOTAL]]*Tabela1[[#This Row],[MATÉRIA PRIMA]]</f>
        <v>0</v>
      </c>
      <c r="AS3069" s="28">
        <f>Tabela1[[#This Row],[PESO TOTAL]]*Tabela1[[#This Row],[PREPARAÇÃO ]]</f>
        <v>0</v>
      </c>
      <c r="AT3069" s="28">
        <f>Tabela1[[#This Row],[PESO TOTAL]]*Tabela1[[#This Row],[CALDEIRARIA]]</f>
        <v>0</v>
      </c>
      <c r="AU3069" s="28">
        <f>Tabela1[[#This Row],[PESO TOTAL]]*Tabela1[[#This Row],[SOLDA]]</f>
        <v>0</v>
      </c>
      <c r="AV3069" s="28">
        <f>Tabela1[[#This Row],[PESO TOTAL]]*Tabela1[[#This Row],[ACABAMENTO]]</f>
        <v>0</v>
      </c>
      <c r="AW3069" s="28">
        <f>Tabela1[[#This Row],[PESO TOTAL]]*Tabela1[[#This Row],[PRONTO ACABADO]]</f>
        <v>0</v>
      </c>
      <c r="AX3069" s="28">
        <f>Tabela1[[#This Row],[PESO TOTAL]]*Tabela1[[#This Row],[EXPEDIÇÃO ]]</f>
        <v>0</v>
      </c>
      <c r="AY3069" s="28" t="str">
        <f>Tabela1[[#This Row],[PEDIDO]]&amp;Tabela1[[#This Row],[PRODUTO]]</f>
        <v/>
      </c>
      <c r="AZ3069" s="44">
        <f>IF(AF3069="",0,IF(ISTEXT(AF3069),H3069*VALUE(SUBSTITUTE(AF3069,"%",""))/100,H3069*AF3069))-Tabela1[[#This Row],[PRONTO ACABADO2]]</f>
        <v>0</v>
      </c>
      <c r="BA3069" s="44">
        <f>IF(AG3069="",0,IF(ISTEXT(AG3069),H3069*VALUE(SUBSTITUTE(AG3069,"%",""))/100,H3069*AG3069))-Tabela1[[#This Row],[PESO EXPEDIDO2]]</f>
        <v>0</v>
      </c>
      <c r="BB3069" s="44">
        <f t="shared" ref="BB3069:BB3132" si="410">IF(AH3069="",0,IF(ISTEXT(AH3069),H3069*VALUE(SUBSTITUTE(AH3069,"%",""))/100,H3069*AH3069))</f>
        <v>0</v>
      </c>
      <c r="BC3069" s="44">
        <f t="shared" ref="BC3069:BC3132" si="411">IF(AG3069="",0,IF(ISTEXT(AG3069),H3069*VALUE(SUBSTITUTE(AG3069,"%",""))/100,H3069*AG3069))</f>
        <v>0</v>
      </c>
      <c r="BD3069" s="44"/>
    </row>
    <row r="3070" spans="1:56" ht="15.75" hidden="1" customHeight="1" x14ac:dyDescent="0.25">
      <c r="A3070" s="6"/>
      <c r="B3070" s="22"/>
      <c r="C3070" s="7"/>
      <c r="D3070" s="46"/>
      <c r="E3070" s="7"/>
      <c r="F3070" s="7"/>
      <c r="G3070" s="44"/>
      <c r="H3070" s="41">
        <f>Tabela1[[#This Row],[PESO UNI]]*Tabela1[[#This Row],[QTE]]</f>
        <v>0</v>
      </c>
      <c r="I3070" s="7"/>
      <c r="J3070" s="8"/>
      <c r="K3070" s="8"/>
      <c r="L3070" s="9"/>
      <c r="M3070" s="10"/>
      <c r="N3070" s="8"/>
      <c r="O3070" s="12"/>
      <c r="P3070" s="13"/>
      <c r="Q3070" s="14">
        <f>Tabela1[[#This Row],[QTDE/ Fabricação]]-Tabela1[[#This Row],[QTE]]</f>
        <v>0</v>
      </c>
      <c r="R3070" s="19">
        <f t="shared" si="406"/>
        <v>0</v>
      </c>
      <c r="S3070" s="19">
        <f t="shared" si="405"/>
        <v>0</v>
      </c>
      <c r="T3070" s="20">
        <f t="shared" si="407"/>
        <v>0</v>
      </c>
      <c r="U3070" s="17">
        <f>IFERROR(SUMIF('LISTA DE EMBARQUE'!B:B,MICRO!E:E,'LISTA DE EMBARQUE'!G:G),"")</f>
        <v>0</v>
      </c>
      <c r="V3070" s="12" t="str">
        <f>IFERROR(VLOOKUP(Tabela1[[#This Row],[COD.MDE]],'LISTA DE EMBARQUE'!B:L,11,0),"")</f>
        <v/>
      </c>
      <c r="W3070" s="13" t="str">
        <f>IFERROR(COUNTIF(#REF!,Tabela1[[#This Row],[Colunas5]]),"")</f>
        <v/>
      </c>
      <c r="X3070" s="14">
        <f>Tabela1[[#This Row],[QIANTIDADE EXPEDIDA]]*Tabela1[[#This Row],[PESO UNI]]</f>
        <v>0</v>
      </c>
      <c r="Y3070" s="14">
        <f t="shared" si="408"/>
        <v>0</v>
      </c>
      <c r="Z3070" s="21">
        <f>Tabela1[[#This Row],[PESO TOTAL]]-Tabela1[[#This Row],[Peso Expedido]]</f>
        <v>0</v>
      </c>
      <c r="AA3070" s="18"/>
      <c r="AB3070" s="40"/>
      <c r="AC3070" s="40"/>
      <c r="AD3070" s="40"/>
      <c r="AE3070" s="40"/>
      <c r="AF3070" s="40"/>
      <c r="AG3070" s="40"/>
      <c r="AH3070" s="40"/>
      <c r="AI3070" s="40" t="str">
        <f t="shared" si="404"/>
        <v>ok</v>
      </c>
      <c r="AJ3070"/>
      <c r="AK3070" t="str">
        <f>Tabela1[[#This Row],[Coluna1]]&amp;Tabela1[[#This Row],[PEDIDO]]</f>
        <v/>
      </c>
      <c r="AL3070"/>
      <c r="AM3070"/>
      <c r="AN3070"/>
      <c r="AO3070" t="str">
        <f t="shared" si="409"/>
        <v>/</v>
      </c>
      <c r="AP3070" t="str">
        <f>Tabela1[[#This Row],[TAG]]&amp;Tabela1[[#This Row],[PEDIDO]]&amp;Tabela1[[#This Row],[PRODUTO]]</f>
        <v/>
      </c>
      <c r="AQ3070" s="23" t="str">
        <f>Tabela1[[#This Row],[PRODUTO]]&amp;Tabela1[[#This Row],[TAG]]</f>
        <v/>
      </c>
      <c r="AR3070" s="183">
        <f>Tabela1[[#This Row],[PESO TOTAL]]*Tabela1[[#This Row],[MATÉRIA PRIMA]]</f>
        <v>0</v>
      </c>
      <c r="AS3070" s="28">
        <f>Tabela1[[#This Row],[PESO TOTAL]]*Tabela1[[#This Row],[PREPARAÇÃO ]]</f>
        <v>0</v>
      </c>
      <c r="AT3070" s="28">
        <f>Tabela1[[#This Row],[PESO TOTAL]]*Tabela1[[#This Row],[CALDEIRARIA]]</f>
        <v>0</v>
      </c>
      <c r="AU3070" s="28">
        <f>Tabela1[[#This Row],[PESO TOTAL]]*Tabela1[[#This Row],[SOLDA]]</f>
        <v>0</v>
      </c>
      <c r="AV3070" s="28">
        <f>Tabela1[[#This Row],[PESO TOTAL]]*Tabela1[[#This Row],[ACABAMENTO]]</f>
        <v>0</v>
      </c>
      <c r="AW3070" s="28">
        <f>Tabela1[[#This Row],[PESO TOTAL]]*Tabela1[[#This Row],[PRONTO ACABADO]]</f>
        <v>0</v>
      </c>
      <c r="AX3070" s="28">
        <f>Tabela1[[#This Row],[PESO TOTAL]]*Tabela1[[#This Row],[EXPEDIÇÃO ]]</f>
        <v>0</v>
      </c>
      <c r="AY3070" s="28" t="str">
        <f>Tabela1[[#This Row],[PEDIDO]]&amp;Tabela1[[#This Row],[PRODUTO]]</f>
        <v/>
      </c>
      <c r="AZ3070" s="44">
        <f>IF(AF3070="",0,IF(ISTEXT(AF3070),H3070*VALUE(SUBSTITUTE(AF3070,"%",""))/100,H3070*AF3070))-Tabela1[[#This Row],[PRONTO ACABADO2]]</f>
        <v>0</v>
      </c>
      <c r="BA3070" s="44">
        <f>IF(AG3070="",0,IF(ISTEXT(AG3070),H3070*VALUE(SUBSTITUTE(AG3070,"%",""))/100,H3070*AG3070))-Tabela1[[#This Row],[PESO EXPEDIDO2]]</f>
        <v>0</v>
      </c>
      <c r="BB3070" s="44">
        <f t="shared" si="410"/>
        <v>0</v>
      </c>
      <c r="BC3070" s="44">
        <f t="shared" si="411"/>
        <v>0</v>
      </c>
      <c r="BD3070" s="44"/>
    </row>
    <row r="3071" spans="1:56" ht="15.75" hidden="1" customHeight="1" x14ac:dyDescent="0.25">
      <c r="A3071" s="6"/>
      <c r="B3071" s="22"/>
      <c r="C3071" s="7"/>
      <c r="D3071" s="46"/>
      <c r="E3071" s="7"/>
      <c r="F3071" s="7"/>
      <c r="G3071" s="44"/>
      <c r="H3071" s="41">
        <f>Tabela1[[#This Row],[PESO UNI]]*Tabela1[[#This Row],[QTE]]</f>
        <v>0</v>
      </c>
      <c r="I3071" s="7"/>
      <c r="J3071" s="8"/>
      <c r="K3071" s="8"/>
      <c r="L3071" s="9"/>
      <c r="M3071" s="10"/>
      <c r="N3071" s="8"/>
      <c r="O3071" s="12"/>
      <c r="P3071" s="13"/>
      <c r="Q3071" s="14">
        <f>Tabela1[[#This Row],[QTDE/ Fabricação]]-Tabela1[[#This Row],[QTE]]</f>
        <v>0</v>
      </c>
      <c r="R3071" s="19">
        <f t="shared" si="406"/>
        <v>0</v>
      </c>
      <c r="S3071" s="19">
        <f t="shared" si="405"/>
        <v>0</v>
      </c>
      <c r="T3071" s="20">
        <f t="shared" si="407"/>
        <v>0</v>
      </c>
      <c r="U3071" s="17">
        <f>IFERROR(SUMIF('LISTA DE EMBARQUE'!B:B,MICRO!E:E,'LISTA DE EMBARQUE'!G:G),"")</f>
        <v>0</v>
      </c>
      <c r="V3071" s="12" t="str">
        <f>IFERROR(VLOOKUP(Tabela1[[#This Row],[COD.MDE]],'LISTA DE EMBARQUE'!B:L,11,0),"")</f>
        <v/>
      </c>
      <c r="W3071" s="13" t="str">
        <f>IFERROR(COUNTIF(#REF!,Tabela1[[#This Row],[Colunas5]]),"")</f>
        <v/>
      </c>
      <c r="X3071" s="14">
        <f>Tabela1[[#This Row],[QIANTIDADE EXPEDIDA]]*Tabela1[[#This Row],[PESO UNI]]</f>
        <v>0</v>
      </c>
      <c r="Y3071" s="14">
        <f t="shared" si="408"/>
        <v>0</v>
      </c>
      <c r="Z3071" s="21">
        <f>Tabela1[[#This Row],[PESO TOTAL]]-Tabela1[[#This Row],[Peso Expedido]]</f>
        <v>0</v>
      </c>
      <c r="AA3071" s="18"/>
      <c r="AB3071" s="40"/>
      <c r="AC3071" s="40"/>
      <c r="AD3071" s="40"/>
      <c r="AE3071" s="40"/>
      <c r="AF3071" s="40"/>
      <c r="AG3071" s="40"/>
      <c r="AH3071" s="40"/>
      <c r="AI3071" s="40" t="str">
        <f t="shared" si="404"/>
        <v>ok</v>
      </c>
      <c r="AJ3071"/>
      <c r="AK3071" t="str">
        <f>Tabela1[[#This Row],[Coluna1]]&amp;Tabela1[[#This Row],[PEDIDO]]</f>
        <v/>
      </c>
      <c r="AL3071"/>
      <c r="AM3071"/>
      <c r="AN3071"/>
      <c r="AO3071" t="str">
        <f t="shared" si="409"/>
        <v>/</v>
      </c>
      <c r="AP3071" t="str">
        <f>Tabela1[[#This Row],[TAG]]&amp;Tabela1[[#This Row],[PEDIDO]]&amp;Tabela1[[#This Row],[PRODUTO]]</f>
        <v/>
      </c>
      <c r="AQ3071" s="23" t="str">
        <f>Tabela1[[#This Row],[PRODUTO]]&amp;Tabela1[[#This Row],[TAG]]</f>
        <v/>
      </c>
      <c r="AR3071" s="183">
        <f>Tabela1[[#This Row],[PESO TOTAL]]*Tabela1[[#This Row],[MATÉRIA PRIMA]]</f>
        <v>0</v>
      </c>
      <c r="AS3071" s="28">
        <f>Tabela1[[#This Row],[PESO TOTAL]]*Tabela1[[#This Row],[PREPARAÇÃO ]]</f>
        <v>0</v>
      </c>
      <c r="AT3071" s="28">
        <f>Tabela1[[#This Row],[PESO TOTAL]]*Tabela1[[#This Row],[CALDEIRARIA]]</f>
        <v>0</v>
      </c>
      <c r="AU3071" s="28">
        <f>Tabela1[[#This Row],[PESO TOTAL]]*Tabela1[[#This Row],[SOLDA]]</f>
        <v>0</v>
      </c>
      <c r="AV3071" s="28">
        <f>Tabela1[[#This Row],[PESO TOTAL]]*Tabela1[[#This Row],[ACABAMENTO]]</f>
        <v>0</v>
      </c>
      <c r="AW3071" s="28">
        <f>Tabela1[[#This Row],[PESO TOTAL]]*Tabela1[[#This Row],[PRONTO ACABADO]]</f>
        <v>0</v>
      </c>
      <c r="AX3071" s="28">
        <f>Tabela1[[#This Row],[PESO TOTAL]]*Tabela1[[#This Row],[EXPEDIÇÃO ]]</f>
        <v>0</v>
      </c>
      <c r="AY3071" s="28" t="str">
        <f>Tabela1[[#This Row],[PEDIDO]]&amp;Tabela1[[#This Row],[PRODUTO]]</f>
        <v/>
      </c>
      <c r="AZ3071" s="44">
        <f>IF(AF3071="",0,IF(ISTEXT(AF3071),H3071*VALUE(SUBSTITUTE(AF3071,"%",""))/100,H3071*AF3071))-Tabela1[[#This Row],[PRONTO ACABADO2]]</f>
        <v>0</v>
      </c>
      <c r="BA3071" s="44">
        <f>IF(AG3071="",0,IF(ISTEXT(AG3071),H3071*VALUE(SUBSTITUTE(AG3071,"%",""))/100,H3071*AG3071))-Tabela1[[#This Row],[PESO EXPEDIDO2]]</f>
        <v>0</v>
      </c>
      <c r="BB3071" s="44">
        <f t="shared" si="410"/>
        <v>0</v>
      </c>
      <c r="BC3071" s="44">
        <f t="shared" si="411"/>
        <v>0</v>
      </c>
      <c r="BD3071" s="44"/>
    </row>
    <row r="3072" spans="1:56" ht="15.75" hidden="1" customHeight="1" x14ac:dyDescent="0.25">
      <c r="A3072" s="6"/>
      <c r="B3072" s="22"/>
      <c r="C3072" s="7"/>
      <c r="D3072" s="46"/>
      <c r="E3072" s="7"/>
      <c r="F3072" s="7"/>
      <c r="G3072" s="44"/>
      <c r="H3072" s="41">
        <f>Tabela1[[#This Row],[PESO UNI]]*Tabela1[[#This Row],[QTE]]</f>
        <v>0</v>
      </c>
      <c r="I3072" s="7"/>
      <c r="J3072" s="8"/>
      <c r="K3072" s="8"/>
      <c r="L3072" s="9"/>
      <c r="M3072" s="10"/>
      <c r="N3072" s="8"/>
      <c r="O3072" s="12"/>
      <c r="P3072" s="13"/>
      <c r="Q3072" s="14">
        <f>Tabela1[[#This Row],[QTDE/ Fabricação]]-Tabela1[[#This Row],[QTE]]</f>
        <v>0</v>
      </c>
      <c r="R3072" s="19">
        <f t="shared" si="406"/>
        <v>0</v>
      </c>
      <c r="S3072" s="19">
        <f t="shared" si="405"/>
        <v>0</v>
      </c>
      <c r="T3072" s="20">
        <f t="shared" si="407"/>
        <v>0</v>
      </c>
      <c r="U3072" s="17">
        <f>IFERROR(SUMIF('LISTA DE EMBARQUE'!B:B,MICRO!E:E,'LISTA DE EMBARQUE'!G:G),"")</f>
        <v>0</v>
      </c>
      <c r="V3072" s="12" t="str">
        <f>IFERROR(VLOOKUP(Tabela1[[#This Row],[COD.MDE]],'LISTA DE EMBARQUE'!B:L,11,0),"")</f>
        <v/>
      </c>
      <c r="W3072" s="13" t="str">
        <f>IFERROR(COUNTIF(#REF!,Tabela1[[#This Row],[Colunas5]]),"")</f>
        <v/>
      </c>
      <c r="X3072" s="14">
        <f>Tabela1[[#This Row],[QIANTIDADE EXPEDIDA]]*Tabela1[[#This Row],[PESO UNI]]</f>
        <v>0</v>
      </c>
      <c r="Y3072" s="14">
        <f t="shared" si="408"/>
        <v>0</v>
      </c>
      <c r="Z3072" s="21">
        <f>Tabela1[[#This Row],[PESO TOTAL]]-Tabela1[[#This Row],[Peso Expedido]]</f>
        <v>0</v>
      </c>
      <c r="AA3072" s="18"/>
      <c r="AB3072" s="40"/>
      <c r="AC3072" s="40"/>
      <c r="AD3072" s="40"/>
      <c r="AE3072" s="40"/>
      <c r="AF3072" s="40"/>
      <c r="AG3072" s="40"/>
      <c r="AH3072" s="40"/>
      <c r="AI3072" s="40" t="str">
        <f t="shared" si="404"/>
        <v>ok</v>
      </c>
      <c r="AJ3072"/>
      <c r="AK3072" t="str">
        <f>Tabela1[[#This Row],[Coluna1]]&amp;Tabela1[[#This Row],[PEDIDO]]</f>
        <v/>
      </c>
      <c r="AL3072"/>
      <c r="AM3072"/>
      <c r="AN3072"/>
      <c r="AO3072" t="str">
        <f t="shared" si="409"/>
        <v>/</v>
      </c>
      <c r="AP3072" t="str">
        <f>Tabela1[[#This Row],[TAG]]&amp;Tabela1[[#This Row],[PEDIDO]]&amp;Tabela1[[#This Row],[PRODUTO]]</f>
        <v/>
      </c>
      <c r="AQ3072" s="23" t="str">
        <f>Tabela1[[#This Row],[PRODUTO]]&amp;Tabela1[[#This Row],[TAG]]</f>
        <v/>
      </c>
      <c r="AR3072" s="183">
        <f>Tabela1[[#This Row],[PESO TOTAL]]*Tabela1[[#This Row],[MATÉRIA PRIMA]]</f>
        <v>0</v>
      </c>
      <c r="AS3072" s="28">
        <f>Tabela1[[#This Row],[PESO TOTAL]]*Tabela1[[#This Row],[PREPARAÇÃO ]]</f>
        <v>0</v>
      </c>
      <c r="AT3072" s="28">
        <f>Tabela1[[#This Row],[PESO TOTAL]]*Tabela1[[#This Row],[CALDEIRARIA]]</f>
        <v>0</v>
      </c>
      <c r="AU3072" s="28">
        <f>Tabela1[[#This Row],[PESO TOTAL]]*Tabela1[[#This Row],[SOLDA]]</f>
        <v>0</v>
      </c>
      <c r="AV3072" s="28">
        <f>Tabela1[[#This Row],[PESO TOTAL]]*Tabela1[[#This Row],[ACABAMENTO]]</f>
        <v>0</v>
      </c>
      <c r="AW3072" s="28">
        <f>Tabela1[[#This Row],[PESO TOTAL]]*Tabela1[[#This Row],[PRONTO ACABADO]]</f>
        <v>0</v>
      </c>
      <c r="AX3072" s="28">
        <f>Tabela1[[#This Row],[PESO TOTAL]]*Tabela1[[#This Row],[EXPEDIÇÃO ]]</f>
        <v>0</v>
      </c>
      <c r="AY3072" s="28" t="str">
        <f>Tabela1[[#This Row],[PEDIDO]]&amp;Tabela1[[#This Row],[PRODUTO]]</f>
        <v/>
      </c>
      <c r="AZ3072" s="44">
        <f>IF(AF3072="",0,IF(ISTEXT(AF3072),H3072*VALUE(SUBSTITUTE(AF3072,"%",""))/100,H3072*AF3072))-Tabela1[[#This Row],[PRONTO ACABADO2]]</f>
        <v>0</v>
      </c>
      <c r="BA3072" s="44">
        <f>IF(AG3072="",0,IF(ISTEXT(AG3072),H3072*VALUE(SUBSTITUTE(AG3072,"%",""))/100,H3072*AG3072))-Tabela1[[#This Row],[PESO EXPEDIDO2]]</f>
        <v>0</v>
      </c>
      <c r="BB3072" s="44">
        <f t="shared" si="410"/>
        <v>0</v>
      </c>
      <c r="BC3072" s="44">
        <f t="shared" si="411"/>
        <v>0</v>
      </c>
      <c r="BD3072" s="44"/>
    </row>
    <row r="3073" spans="1:56" ht="15.75" hidden="1" customHeight="1" x14ac:dyDescent="0.25">
      <c r="A3073" s="6"/>
      <c r="B3073" s="22"/>
      <c r="C3073" s="7"/>
      <c r="D3073" s="46"/>
      <c r="E3073" s="7"/>
      <c r="F3073" s="7"/>
      <c r="G3073" s="44"/>
      <c r="H3073" s="41">
        <f>Tabela1[[#This Row],[PESO UNI]]*Tabela1[[#This Row],[QTE]]</f>
        <v>0</v>
      </c>
      <c r="I3073" s="7"/>
      <c r="J3073" s="8"/>
      <c r="K3073" s="8"/>
      <c r="L3073" s="9"/>
      <c r="M3073" s="10"/>
      <c r="N3073" s="8"/>
      <c r="O3073" s="12"/>
      <c r="P3073" s="13"/>
      <c r="Q3073" s="14">
        <f>Tabela1[[#This Row],[QTDE/ Fabricação]]-Tabela1[[#This Row],[QTE]]</f>
        <v>0</v>
      </c>
      <c r="R3073" s="19">
        <f t="shared" si="406"/>
        <v>0</v>
      </c>
      <c r="S3073" s="19">
        <f t="shared" si="405"/>
        <v>0</v>
      </c>
      <c r="T3073" s="20">
        <f t="shared" si="407"/>
        <v>0</v>
      </c>
      <c r="U3073" s="17">
        <f>IFERROR(SUMIF('LISTA DE EMBARQUE'!B:B,MICRO!E:E,'LISTA DE EMBARQUE'!G:G),"")</f>
        <v>0</v>
      </c>
      <c r="V3073" s="12" t="str">
        <f>IFERROR(VLOOKUP(Tabela1[[#This Row],[COD.MDE]],'LISTA DE EMBARQUE'!B:L,11,0),"")</f>
        <v/>
      </c>
      <c r="W3073" s="13" t="str">
        <f>IFERROR(COUNTIF(#REF!,Tabela1[[#This Row],[Colunas5]]),"")</f>
        <v/>
      </c>
      <c r="X3073" s="14">
        <f>Tabela1[[#This Row],[QIANTIDADE EXPEDIDA]]*Tabela1[[#This Row],[PESO UNI]]</f>
        <v>0</v>
      </c>
      <c r="Y3073" s="14">
        <f t="shared" si="408"/>
        <v>0</v>
      </c>
      <c r="Z3073" s="21">
        <f>Tabela1[[#This Row],[PESO TOTAL]]-Tabela1[[#This Row],[Peso Expedido]]</f>
        <v>0</v>
      </c>
      <c r="AA3073" s="18"/>
      <c r="AB3073" s="40"/>
      <c r="AC3073" s="40"/>
      <c r="AD3073" s="40"/>
      <c r="AE3073" s="40"/>
      <c r="AF3073" s="40"/>
      <c r="AG3073" s="40"/>
      <c r="AH3073" s="40"/>
      <c r="AI3073" s="40" t="str">
        <f t="shared" si="404"/>
        <v>ok</v>
      </c>
      <c r="AJ3073"/>
      <c r="AK3073" t="str">
        <f>Tabela1[[#This Row],[Coluna1]]&amp;Tabela1[[#This Row],[PEDIDO]]</f>
        <v/>
      </c>
      <c r="AL3073"/>
      <c r="AM3073"/>
      <c r="AN3073"/>
      <c r="AO3073" t="str">
        <f t="shared" si="409"/>
        <v>/</v>
      </c>
      <c r="AP3073" t="str">
        <f>Tabela1[[#This Row],[TAG]]&amp;Tabela1[[#This Row],[PEDIDO]]&amp;Tabela1[[#This Row],[PRODUTO]]</f>
        <v/>
      </c>
      <c r="AQ3073" s="23" t="str">
        <f>Tabela1[[#This Row],[PRODUTO]]&amp;Tabela1[[#This Row],[TAG]]</f>
        <v/>
      </c>
      <c r="AR3073" s="183">
        <f>Tabela1[[#This Row],[PESO TOTAL]]*Tabela1[[#This Row],[MATÉRIA PRIMA]]</f>
        <v>0</v>
      </c>
      <c r="AS3073" s="28">
        <f>Tabela1[[#This Row],[PESO TOTAL]]*Tabela1[[#This Row],[PREPARAÇÃO ]]</f>
        <v>0</v>
      </c>
      <c r="AT3073" s="28">
        <f>Tabela1[[#This Row],[PESO TOTAL]]*Tabela1[[#This Row],[CALDEIRARIA]]</f>
        <v>0</v>
      </c>
      <c r="AU3073" s="28">
        <f>Tabela1[[#This Row],[PESO TOTAL]]*Tabela1[[#This Row],[SOLDA]]</f>
        <v>0</v>
      </c>
      <c r="AV3073" s="28">
        <f>Tabela1[[#This Row],[PESO TOTAL]]*Tabela1[[#This Row],[ACABAMENTO]]</f>
        <v>0</v>
      </c>
      <c r="AW3073" s="28">
        <f>Tabela1[[#This Row],[PESO TOTAL]]*Tabela1[[#This Row],[PRONTO ACABADO]]</f>
        <v>0</v>
      </c>
      <c r="AX3073" s="28">
        <f>Tabela1[[#This Row],[PESO TOTAL]]*Tabela1[[#This Row],[EXPEDIÇÃO ]]</f>
        <v>0</v>
      </c>
      <c r="AY3073" s="28" t="str">
        <f>Tabela1[[#This Row],[PEDIDO]]&amp;Tabela1[[#This Row],[PRODUTO]]</f>
        <v/>
      </c>
      <c r="AZ3073" s="44">
        <f>IF(AF3073="",0,IF(ISTEXT(AF3073),H3073*VALUE(SUBSTITUTE(AF3073,"%",""))/100,H3073*AF3073))-Tabela1[[#This Row],[PRONTO ACABADO2]]</f>
        <v>0</v>
      </c>
      <c r="BA3073" s="44">
        <f>IF(AG3073="",0,IF(ISTEXT(AG3073),H3073*VALUE(SUBSTITUTE(AG3073,"%",""))/100,H3073*AG3073))-Tabela1[[#This Row],[PESO EXPEDIDO2]]</f>
        <v>0</v>
      </c>
      <c r="BB3073" s="44">
        <f t="shared" si="410"/>
        <v>0</v>
      </c>
      <c r="BC3073" s="44">
        <f t="shared" si="411"/>
        <v>0</v>
      </c>
      <c r="BD3073" s="44"/>
    </row>
    <row r="3074" spans="1:56" ht="15.75" hidden="1" customHeight="1" x14ac:dyDescent="0.25">
      <c r="A3074" s="6"/>
      <c r="B3074" s="22"/>
      <c r="C3074" s="7"/>
      <c r="D3074" s="46"/>
      <c r="E3074" s="7"/>
      <c r="F3074" s="7"/>
      <c r="G3074" s="44"/>
      <c r="H3074" s="41">
        <f>Tabela1[[#This Row],[PESO UNI]]*Tabela1[[#This Row],[QTE]]</f>
        <v>0</v>
      </c>
      <c r="I3074" s="7"/>
      <c r="J3074" s="8"/>
      <c r="K3074" s="8"/>
      <c r="L3074" s="9"/>
      <c r="M3074" s="10"/>
      <c r="N3074" s="8"/>
      <c r="O3074" s="12"/>
      <c r="P3074" s="13"/>
      <c r="Q3074" s="14">
        <f>Tabela1[[#This Row],[QTDE/ Fabricação]]-Tabela1[[#This Row],[QTE]]</f>
        <v>0</v>
      </c>
      <c r="R3074" s="19">
        <f t="shared" si="406"/>
        <v>0</v>
      </c>
      <c r="S3074" s="19">
        <f t="shared" si="405"/>
        <v>0</v>
      </c>
      <c r="T3074" s="20">
        <f t="shared" si="407"/>
        <v>0</v>
      </c>
      <c r="U3074" s="17">
        <f>IFERROR(SUMIF('LISTA DE EMBARQUE'!B:B,MICRO!E:E,'LISTA DE EMBARQUE'!G:G),"")</f>
        <v>0</v>
      </c>
      <c r="V3074" s="12" t="str">
        <f>IFERROR(VLOOKUP(Tabela1[[#This Row],[COD.MDE]],'LISTA DE EMBARQUE'!B:L,11,0),"")</f>
        <v/>
      </c>
      <c r="W3074" s="13" t="str">
        <f>IFERROR(COUNTIF(#REF!,Tabela1[[#This Row],[Colunas5]]),"")</f>
        <v/>
      </c>
      <c r="X3074" s="14">
        <f>Tabela1[[#This Row],[QIANTIDADE EXPEDIDA]]*Tabela1[[#This Row],[PESO UNI]]</f>
        <v>0</v>
      </c>
      <c r="Y3074" s="14">
        <f t="shared" si="408"/>
        <v>0</v>
      </c>
      <c r="Z3074" s="21">
        <f>Tabela1[[#This Row],[PESO TOTAL]]-Tabela1[[#This Row],[Peso Expedido]]</f>
        <v>0</v>
      </c>
      <c r="AA3074" s="18"/>
      <c r="AB3074" s="40"/>
      <c r="AC3074" s="40"/>
      <c r="AD3074" s="40"/>
      <c r="AE3074" s="40"/>
      <c r="AF3074" s="40"/>
      <c r="AG3074" s="40"/>
      <c r="AH3074" s="40"/>
      <c r="AI3074" s="40" t="str">
        <f t="shared" si="404"/>
        <v>ok</v>
      </c>
      <c r="AJ3074"/>
      <c r="AK3074" t="str">
        <f>Tabela1[[#This Row],[Coluna1]]&amp;Tabela1[[#This Row],[PEDIDO]]</f>
        <v/>
      </c>
      <c r="AL3074"/>
      <c r="AM3074"/>
      <c r="AN3074"/>
      <c r="AO3074" t="str">
        <f t="shared" si="409"/>
        <v>/</v>
      </c>
      <c r="AP3074" t="str">
        <f>Tabela1[[#This Row],[TAG]]&amp;Tabela1[[#This Row],[PEDIDO]]&amp;Tabela1[[#This Row],[PRODUTO]]</f>
        <v/>
      </c>
      <c r="AQ3074" s="23" t="str">
        <f>Tabela1[[#This Row],[PRODUTO]]&amp;Tabela1[[#This Row],[TAG]]</f>
        <v/>
      </c>
      <c r="AR3074" s="183">
        <f>Tabela1[[#This Row],[PESO TOTAL]]*Tabela1[[#This Row],[MATÉRIA PRIMA]]</f>
        <v>0</v>
      </c>
      <c r="AS3074" s="28">
        <f>Tabela1[[#This Row],[PESO TOTAL]]*Tabela1[[#This Row],[PREPARAÇÃO ]]</f>
        <v>0</v>
      </c>
      <c r="AT3074" s="28">
        <f>Tabela1[[#This Row],[PESO TOTAL]]*Tabela1[[#This Row],[CALDEIRARIA]]</f>
        <v>0</v>
      </c>
      <c r="AU3074" s="28">
        <f>Tabela1[[#This Row],[PESO TOTAL]]*Tabela1[[#This Row],[SOLDA]]</f>
        <v>0</v>
      </c>
      <c r="AV3074" s="28">
        <f>Tabela1[[#This Row],[PESO TOTAL]]*Tabela1[[#This Row],[ACABAMENTO]]</f>
        <v>0</v>
      </c>
      <c r="AW3074" s="28">
        <f>Tabela1[[#This Row],[PESO TOTAL]]*Tabela1[[#This Row],[PRONTO ACABADO]]</f>
        <v>0</v>
      </c>
      <c r="AX3074" s="28">
        <f>Tabela1[[#This Row],[PESO TOTAL]]*Tabela1[[#This Row],[EXPEDIÇÃO ]]</f>
        <v>0</v>
      </c>
      <c r="AY3074" s="28" t="str">
        <f>Tabela1[[#This Row],[PEDIDO]]&amp;Tabela1[[#This Row],[PRODUTO]]</f>
        <v/>
      </c>
      <c r="AZ3074" s="44">
        <f>IF(AF3074="",0,IF(ISTEXT(AF3074),H3074*VALUE(SUBSTITUTE(AF3074,"%",""))/100,H3074*AF3074))-Tabela1[[#This Row],[PRONTO ACABADO2]]</f>
        <v>0</v>
      </c>
      <c r="BA3074" s="44">
        <f>IF(AG3074="",0,IF(ISTEXT(AG3074),H3074*VALUE(SUBSTITUTE(AG3074,"%",""))/100,H3074*AG3074))-Tabela1[[#This Row],[PESO EXPEDIDO2]]</f>
        <v>0</v>
      </c>
      <c r="BB3074" s="44">
        <f t="shared" si="410"/>
        <v>0</v>
      </c>
      <c r="BC3074" s="44">
        <f t="shared" si="411"/>
        <v>0</v>
      </c>
      <c r="BD3074" s="44"/>
    </row>
    <row r="3075" spans="1:56" ht="15.75" hidden="1" customHeight="1" x14ac:dyDescent="0.25">
      <c r="A3075" s="6"/>
      <c r="B3075" s="22"/>
      <c r="C3075" s="7"/>
      <c r="D3075" s="46"/>
      <c r="E3075" s="7"/>
      <c r="F3075" s="7"/>
      <c r="G3075" s="44"/>
      <c r="H3075" s="41">
        <f>Tabela1[[#This Row],[PESO UNI]]*Tabela1[[#This Row],[QTE]]</f>
        <v>0</v>
      </c>
      <c r="I3075" s="7"/>
      <c r="J3075" s="8"/>
      <c r="K3075" s="8"/>
      <c r="L3075" s="9"/>
      <c r="M3075" s="10"/>
      <c r="N3075" s="8"/>
      <c r="O3075" s="12"/>
      <c r="P3075" s="13"/>
      <c r="Q3075" s="14">
        <f>Tabela1[[#This Row],[QTDE/ Fabricação]]-Tabela1[[#This Row],[QTE]]</f>
        <v>0</v>
      </c>
      <c r="R3075" s="19">
        <f t="shared" si="406"/>
        <v>0</v>
      </c>
      <c r="S3075" s="19">
        <f t="shared" si="405"/>
        <v>0</v>
      </c>
      <c r="T3075" s="20">
        <f t="shared" si="407"/>
        <v>0</v>
      </c>
      <c r="U3075" s="17">
        <f>IFERROR(SUMIF('LISTA DE EMBARQUE'!B:B,MICRO!E:E,'LISTA DE EMBARQUE'!G:G),"")</f>
        <v>0</v>
      </c>
      <c r="V3075" s="12" t="str">
        <f>IFERROR(VLOOKUP(Tabela1[[#This Row],[COD.MDE]],'LISTA DE EMBARQUE'!B:L,11,0),"")</f>
        <v/>
      </c>
      <c r="W3075" s="13" t="str">
        <f>IFERROR(COUNTIF(#REF!,Tabela1[[#This Row],[Colunas5]]),"")</f>
        <v/>
      </c>
      <c r="X3075" s="14">
        <f>Tabela1[[#This Row],[QIANTIDADE EXPEDIDA]]*Tabela1[[#This Row],[PESO UNI]]</f>
        <v>0</v>
      </c>
      <c r="Y3075" s="14">
        <f t="shared" si="408"/>
        <v>0</v>
      </c>
      <c r="Z3075" s="21">
        <f>Tabela1[[#This Row],[PESO TOTAL]]-Tabela1[[#This Row],[Peso Expedido]]</f>
        <v>0</v>
      </c>
      <c r="AA3075" s="18"/>
      <c r="AB3075" s="40"/>
      <c r="AC3075" s="40"/>
      <c r="AD3075" s="40"/>
      <c r="AE3075" s="40"/>
      <c r="AF3075" s="40"/>
      <c r="AG3075" s="40"/>
      <c r="AH3075" s="40"/>
      <c r="AI3075" s="40" t="str">
        <f t="shared" si="404"/>
        <v>ok</v>
      </c>
      <c r="AJ3075"/>
      <c r="AK3075" t="str">
        <f>Tabela1[[#This Row],[Coluna1]]&amp;Tabela1[[#This Row],[PEDIDO]]</f>
        <v/>
      </c>
      <c r="AL3075"/>
      <c r="AM3075"/>
      <c r="AN3075"/>
      <c r="AO3075" t="str">
        <f t="shared" si="409"/>
        <v>/</v>
      </c>
      <c r="AP3075" t="str">
        <f>Tabela1[[#This Row],[TAG]]&amp;Tabela1[[#This Row],[PEDIDO]]&amp;Tabela1[[#This Row],[PRODUTO]]</f>
        <v/>
      </c>
      <c r="AQ3075" s="23" t="str">
        <f>Tabela1[[#This Row],[PRODUTO]]&amp;Tabela1[[#This Row],[TAG]]</f>
        <v/>
      </c>
      <c r="AR3075" s="183">
        <f>Tabela1[[#This Row],[PESO TOTAL]]*Tabela1[[#This Row],[MATÉRIA PRIMA]]</f>
        <v>0</v>
      </c>
      <c r="AS3075" s="28">
        <f>Tabela1[[#This Row],[PESO TOTAL]]*Tabela1[[#This Row],[PREPARAÇÃO ]]</f>
        <v>0</v>
      </c>
      <c r="AT3075" s="28">
        <f>Tabela1[[#This Row],[PESO TOTAL]]*Tabela1[[#This Row],[CALDEIRARIA]]</f>
        <v>0</v>
      </c>
      <c r="AU3075" s="28">
        <f>Tabela1[[#This Row],[PESO TOTAL]]*Tabela1[[#This Row],[SOLDA]]</f>
        <v>0</v>
      </c>
      <c r="AV3075" s="28">
        <f>Tabela1[[#This Row],[PESO TOTAL]]*Tabela1[[#This Row],[ACABAMENTO]]</f>
        <v>0</v>
      </c>
      <c r="AW3075" s="28">
        <f>Tabela1[[#This Row],[PESO TOTAL]]*Tabela1[[#This Row],[PRONTO ACABADO]]</f>
        <v>0</v>
      </c>
      <c r="AX3075" s="28">
        <f>Tabela1[[#This Row],[PESO TOTAL]]*Tabela1[[#This Row],[EXPEDIÇÃO ]]</f>
        <v>0</v>
      </c>
      <c r="AY3075" s="28" t="str">
        <f>Tabela1[[#This Row],[PEDIDO]]&amp;Tabela1[[#This Row],[PRODUTO]]</f>
        <v/>
      </c>
      <c r="AZ3075" s="44">
        <f>IF(AF3075="",0,IF(ISTEXT(AF3075),H3075*VALUE(SUBSTITUTE(AF3075,"%",""))/100,H3075*AF3075))-Tabela1[[#This Row],[PRONTO ACABADO2]]</f>
        <v>0</v>
      </c>
      <c r="BA3075" s="44">
        <f>IF(AG3075="",0,IF(ISTEXT(AG3075),H3075*VALUE(SUBSTITUTE(AG3075,"%",""))/100,H3075*AG3075))-Tabela1[[#This Row],[PESO EXPEDIDO2]]</f>
        <v>0</v>
      </c>
      <c r="BB3075" s="44">
        <f t="shared" si="410"/>
        <v>0</v>
      </c>
      <c r="BC3075" s="44">
        <f t="shared" si="411"/>
        <v>0</v>
      </c>
      <c r="BD3075" s="44"/>
    </row>
    <row r="3076" spans="1:56" ht="15.75" hidden="1" customHeight="1" x14ac:dyDescent="0.25">
      <c r="A3076" s="6"/>
      <c r="B3076" s="22"/>
      <c r="C3076" s="7"/>
      <c r="D3076" s="46"/>
      <c r="E3076" s="7"/>
      <c r="F3076" s="7"/>
      <c r="G3076" s="44"/>
      <c r="H3076" s="41">
        <f>Tabela1[[#This Row],[PESO UNI]]*Tabela1[[#This Row],[QTE]]</f>
        <v>0</v>
      </c>
      <c r="I3076" s="7"/>
      <c r="J3076" s="8"/>
      <c r="K3076" s="8"/>
      <c r="L3076" s="9"/>
      <c r="M3076" s="10"/>
      <c r="N3076" s="8"/>
      <c r="O3076" s="12"/>
      <c r="P3076" s="13"/>
      <c r="Q3076" s="14">
        <f>Tabela1[[#This Row],[QTDE/ Fabricação]]-Tabela1[[#This Row],[QTE]]</f>
        <v>0</v>
      </c>
      <c r="R3076" s="19">
        <f t="shared" si="406"/>
        <v>0</v>
      </c>
      <c r="S3076" s="19">
        <f t="shared" si="405"/>
        <v>0</v>
      </c>
      <c r="T3076" s="20">
        <f t="shared" si="407"/>
        <v>0</v>
      </c>
      <c r="U3076" s="17">
        <f>IFERROR(SUMIF('LISTA DE EMBARQUE'!B:B,MICRO!E:E,'LISTA DE EMBARQUE'!G:G),"")</f>
        <v>0</v>
      </c>
      <c r="V3076" s="12" t="str">
        <f>IFERROR(VLOOKUP(Tabela1[[#This Row],[COD.MDE]],'LISTA DE EMBARQUE'!B:L,11,0),"")</f>
        <v/>
      </c>
      <c r="W3076" s="13" t="str">
        <f>IFERROR(COUNTIF(#REF!,Tabela1[[#This Row],[Colunas5]]),"")</f>
        <v/>
      </c>
      <c r="X3076" s="14">
        <f>Tabela1[[#This Row],[QIANTIDADE EXPEDIDA]]*Tabela1[[#This Row],[PESO UNI]]</f>
        <v>0</v>
      </c>
      <c r="Y3076" s="14">
        <f t="shared" si="408"/>
        <v>0</v>
      </c>
      <c r="Z3076" s="21">
        <f>Tabela1[[#This Row],[PESO TOTAL]]-Tabela1[[#This Row],[Peso Expedido]]</f>
        <v>0</v>
      </c>
      <c r="AA3076" s="18"/>
      <c r="AB3076" s="40"/>
      <c r="AC3076" s="40"/>
      <c r="AD3076" s="40"/>
      <c r="AE3076" s="40"/>
      <c r="AF3076" s="40"/>
      <c r="AG3076" s="40"/>
      <c r="AH3076" s="40"/>
      <c r="AI3076" s="40" t="str">
        <f t="shared" si="404"/>
        <v>ok</v>
      </c>
      <c r="AJ3076"/>
      <c r="AK3076" t="str">
        <f>Tabela1[[#This Row],[Coluna1]]&amp;Tabela1[[#This Row],[PEDIDO]]</f>
        <v/>
      </c>
      <c r="AL3076"/>
      <c r="AM3076"/>
      <c r="AN3076"/>
      <c r="AO3076" t="str">
        <f t="shared" si="409"/>
        <v>/</v>
      </c>
      <c r="AP3076" t="str">
        <f>Tabela1[[#This Row],[TAG]]&amp;Tabela1[[#This Row],[PEDIDO]]&amp;Tabela1[[#This Row],[PRODUTO]]</f>
        <v/>
      </c>
      <c r="AQ3076" s="23" t="str">
        <f>Tabela1[[#This Row],[PRODUTO]]&amp;Tabela1[[#This Row],[TAG]]</f>
        <v/>
      </c>
      <c r="AR3076" s="183">
        <f>Tabela1[[#This Row],[PESO TOTAL]]*Tabela1[[#This Row],[MATÉRIA PRIMA]]</f>
        <v>0</v>
      </c>
      <c r="AS3076" s="28">
        <f>Tabela1[[#This Row],[PESO TOTAL]]*Tabela1[[#This Row],[PREPARAÇÃO ]]</f>
        <v>0</v>
      </c>
      <c r="AT3076" s="28">
        <f>Tabela1[[#This Row],[PESO TOTAL]]*Tabela1[[#This Row],[CALDEIRARIA]]</f>
        <v>0</v>
      </c>
      <c r="AU3076" s="28">
        <f>Tabela1[[#This Row],[PESO TOTAL]]*Tabela1[[#This Row],[SOLDA]]</f>
        <v>0</v>
      </c>
      <c r="AV3076" s="28">
        <f>Tabela1[[#This Row],[PESO TOTAL]]*Tabela1[[#This Row],[ACABAMENTO]]</f>
        <v>0</v>
      </c>
      <c r="AW3076" s="28">
        <f>Tabela1[[#This Row],[PESO TOTAL]]*Tabela1[[#This Row],[PRONTO ACABADO]]</f>
        <v>0</v>
      </c>
      <c r="AX3076" s="28">
        <f>Tabela1[[#This Row],[PESO TOTAL]]*Tabela1[[#This Row],[EXPEDIÇÃO ]]</f>
        <v>0</v>
      </c>
      <c r="AY3076" s="28" t="str">
        <f>Tabela1[[#This Row],[PEDIDO]]&amp;Tabela1[[#This Row],[PRODUTO]]</f>
        <v/>
      </c>
      <c r="AZ3076" s="44">
        <f>IF(AF3076="",0,IF(ISTEXT(AF3076),H3076*VALUE(SUBSTITUTE(AF3076,"%",""))/100,H3076*AF3076))-Tabela1[[#This Row],[PRONTO ACABADO2]]</f>
        <v>0</v>
      </c>
      <c r="BA3076" s="44">
        <f>IF(AG3076="",0,IF(ISTEXT(AG3076),H3076*VALUE(SUBSTITUTE(AG3076,"%",""))/100,H3076*AG3076))-Tabela1[[#This Row],[PESO EXPEDIDO2]]</f>
        <v>0</v>
      </c>
      <c r="BB3076" s="44">
        <f t="shared" si="410"/>
        <v>0</v>
      </c>
      <c r="BC3076" s="44">
        <f t="shared" si="411"/>
        <v>0</v>
      </c>
      <c r="BD3076" s="44"/>
    </row>
    <row r="3077" spans="1:56" ht="15.75" hidden="1" customHeight="1" x14ac:dyDescent="0.25">
      <c r="A3077" s="6"/>
      <c r="B3077" s="22"/>
      <c r="C3077" s="7"/>
      <c r="D3077" s="46"/>
      <c r="E3077" s="7"/>
      <c r="F3077" s="7"/>
      <c r="G3077" s="44"/>
      <c r="H3077" s="41">
        <f>Tabela1[[#This Row],[PESO UNI]]*Tabela1[[#This Row],[QTE]]</f>
        <v>0</v>
      </c>
      <c r="I3077" s="7"/>
      <c r="J3077" s="8"/>
      <c r="K3077" s="8"/>
      <c r="L3077" s="9"/>
      <c r="M3077" s="10"/>
      <c r="N3077" s="8"/>
      <c r="O3077" s="12"/>
      <c r="P3077" s="13"/>
      <c r="Q3077" s="14">
        <f>Tabela1[[#This Row],[QTDE/ Fabricação]]-Tabela1[[#This Row],[QTE]]</f>
        <v>0</v>
      </c>
      <c r="R3077" s="19">
        <f t="shared" si="406"/>
        <v>0</v>
      </c>
      <c r="S3077" s="19">
        <f t="shared" si="405"/>
        <v>0</v>
      </c>
      <c r="T3077" s="20">
        <f t="shared" si="407"/>
        <v>0</v>
      </c>
      <c r="U3077" s="17">
        <f>IFERROR(SUMIF('LISTA DE EMBARQUE'!B:B,MICRO!E:E,'LISTA DE EMBARQUE'!G:G),"")</f>
        <v>0</v>
      </c>
      <c r="V3077" s="12" t="str">
        <f>IFERROR(VLOOKUP(Tabela1[[#This Row],[COD.MDE]],'LISTA DE EMBARQUE'!B:L,11,0),"")</f>
        <v/>
      </c>
      <c r="W3077" s="13" t="str">
        <f>IFERROR(COUNTIF(#REF!,Tabela1[[#This Row],[Colunas5]]),"")</f>
        <v/>
      </c>
      <c r="X3077" s="14">
        <f>Tabela1[[#This Row],[QIANTIDADE EXPEDIDA]]*Tabela1[[#This Row],[PESO UNI]]</f>
        <v>0</v>
      </c>
      <c r="Y3077" s="14">
        <f t="shared" si="408"/>
        <v>0</v>
      </c>
      <c r="Z3077" s="21">
        <f>Tabela1[[#This Row],[PESO TOTAL]]-Tabela1[[#This Row],[Peso Expedido]]</f>
        <v>0</v>
      </c>
      <c r="AA3077" s="18"/>
      <c r="AB3077" s="40"/>
      <c r="AC3077" s="40"/>
      <c r="AD3077" s="40"/>
      <c r="AE3077" s="40"/>
      <c r="AF3077" s="40"/>
      <c r="AG3077" s="40"/>
      <c r="AH3077" s="40"/>
      <c r="AI3077" s="40" t="str">
        <f t="shared" si="404"/>
        <v>ok</v>
      </c>
      <c r="AJ3077"/>
      <c r="AK3077" t="str">
        <f>Tabela1[[#This Row],[Coluna1]]&amp;Tabela1[[#This Row],[PEDIDO]]</f>
        <v/>
      </c>
      <c r="AL3077"/>
      <c r="AM3077"/>
      <c r="AN3077"/>
      <c r="AO3077" t="str">
        <f t="shared" si="409"/>
        <v>/</v>
      </c>
      <c r="AP3077" t="str">
        <f>Tabela1[[#This Row],[TAG]]&amp;Tabela1[[#This Row],[PEDIDO]]&amp;Tabela1[[#This Row],[PRODUTO]]</f>
        <v/>
      </c>
      <c r="AQ3077" s="23" t="str">
        <f>Tabela1[[#This Row],[PRODUTO]]&amp;Tabela1[[#This Row],[TAG]]</f>
        <v/>
      </c>
      <c r="AR3077" s="183">
        <f>Tabela1[[#This Row],[PESO TOTAL]]*Tabela1[[#This Row],[MATÉRIA PRIMA]]</f>
        <v>0</v>
      </c>
      <c r="AS3077" s="28">
        <f>Tabela1[[#This Row],[PESO TOTAL]]*Tabela1[[#This Row],[PREPARAÇÃO ]]</f>
        <v>0</v>
      </c>
      <c r="AT3077" s="28">
        <f>Tabela1[[#This Row],[PESO TOTAL]]*Tabela1[[#This Row],[CALDEIRARIA]]</f>
        <v>0</v>
      </c>
      <c r="AU3077" s="28">
        <f>Tabela1[[#This Row],[PESO TOTAL]]*Tabela1[[#This Row],[SOLDA]]</f>
        <v>0</v>
      </c>
      <c r="AV3077" s="28">
        <f>Tabela1[[#This Row],[PESO TOTAL]]*Tabela1[[#This Row],[ACABAMENTO]]</f>
        <v>0</v>
      </c>
      <c r="AW3077" s="28">
        <f>Tabela1[[#This Row],[PESO TOTAL]]*Tabela1[[#This Row],[PRONTO ACABADO]]</f>
        <v>0</v>
      </c>
      <c r="AX3077" s="28">
        <f>Tabela1[[#This Row],[PESO TOTAL]]*Tabela1[[#This Row],[EXPEDIÇÃO ]]</f>
        <v>0</v>
      </c>
      <c r="AY3077" s="28" t="str">
        <f>Tabela1[[#This Row],[PEDIDO]]&amp;Tabela1[[#This Row],[PRODUTO]]</f>
        <v/>
      </c>
      <c r="AZ3077" s="44">
        <f>IF(AF3077="",0,IF(ISTEXT(AF3077),H3077*VALUE(SUBSTITUTE(AF3077,"%",""))/100,H3077*AF3077))-Tabela1[[#This Row],[PRONTO ACABADO2]]</f>
        <v>0</v>
      </c>
      <c r="BA3077" s="44">
        <f>IF(AG3077="",0,IF(ISTEXT(AG3077),H3077*VALUE(SUBSTITUTE(AG3077,"%",""))/100,H3077*AG3077))-Tabela1[[#This Row],[PESO EXPEDIDO2]]</f>
        <v>0</v>
      </c>
      <c r="BB3077" s="44">
        <f t="shared" si="410"/>
        <v>0</v>
      </c>
      <c r="BC3077" s="44">
        <f t="shared" si="411"/>
        <v>0</v>
      </c>
      <c r="BD3077" s="44"/>
    </row>
    <row r="3078" spans="1:56" ht="15.75" hidden="1" customHeight="1" x14ac:dyDescent="0.25">
      <c r="A3078" s="6"/>
      <c r="B3078" s="22"/>
      <c r="C3078" s="7"/>
      <c r="D3078" s="46"/>
      <c r="E3078" s="7"/>
      <c r="F3078" s="7"/>
      <c r="G3078" s="44"/>
      <c r="H3078" s="41">
        <f>Tabela1[[#This Row],[PESO UNI]]*Tabela1[[#This Row],[QTE]]</f>
        <v>0</v>
      </c>
      <c r="I3078" s="7"/>
      <c r="J3078" s="8"/>
      <c r="K3078" s="8"/>
      <c r="L3078" s="9"/>
      <c r="M3078" s="10"/>
      <c r="N3078" s="8"/>
      <c r="O3078" s="12"/>
      <c r="P3078" s="13"/>
      <c r="Q3078" s="14">
        <f>Tabela1[[#This Row],[QTDE/ Fabricação]]-Tabela1[[#This Row],[QTE]]</f>
        <v>0</v>
      </c>
      <c r="R3078" s="19">
        <f t="shared" si="406"/>
        <v>0</v>
      </c>
      <c r="S3078" s="19">
        <f t="shared" si="405"/>
        <v>0</v>
      </c>
      <c r="T3078" s="20">
        <f t="shared" si="407"/>
        <v>0</v>
      </c>
      <c r="U3078" s="17">
        <f>IFERROR(SUMIF('LISTA DE EMBARQUE'!B:B,MICRO!E:E,'LISTA DE EMBARQUE'!G:G),"")</f>
        <v>0</v>
      </c>
      <c r="V3078" s="12" t="str">
        <f>IFERROR(VLOOKUP(Tabela1[[#This Row],[COD.MDE]],'LISTA DE EMBARQUE'!B:L,11,0),"")</f>
        <v/>
      </c>
      <c r="W3078" s="13" t="str">
        <f>IFERROR(COUNTIF(#REF!,Tabela1[[#This Row],[Colunas5]]),"")</f>
        <v/>
      </c>
      <c r="X3078" s="14">
        <f>Tabela1[[#This Row],[QIANTIDADE EXPEDIDA]]*Tabela1[[#This Row],[PESO UNI]]</f>
        <v>0</v>
      </c>
      <c r="Y3078" s="14">
        <f t="shared" si="408"/>
        <v>0</v>
      </c>
      <c r="Z3078" s="21">
        <f>Tabela1[[#This Row],[PESO TOTAL]]-Tabela1[[#This Row],[Peso Expedido]]</f>
        <v>0</v>
      </c>
      <c r="AA3078" s="18"/>
      <c r="AB3078" s="40"/>
      <c r="AC3078" s="40"/>
      <c r="AD3078" s="40"/>
      <c r="AE3078" s="40"/>
      <c r="AF3078" s="40"/>
      <c r="AG3078" s="40"/>
      <c r="AH3078" s="40"/>
      <c r="AI3078" s="40" t="str">
        <f t="shared" si="404"/>
        <v>ok</v>
      </c>
      <c r="AJ3078"/>
      <c r="AK3078" t="str">
        <f>Tabela1[[#This Row],[Coluna1]]&amp;Tabela1[[#This Row],[PEDIDO]]</f>
        <v/>
      </c>
      <c r="AL3078"/>
      <c r="AM3078"/>
      <c r="AN3078"/>
      <c r="AO3078" t="str">
        <f t="shared" si="409"/>
        <v>/</v>
      </c>
      <c r="AP3078" t="str">
        <f>Tabela1[[#This Row],[TAG]]&amp;Tabela1[[#This Row],[PEDIDO]]&amp;Tabela1[[#This Row],[PRODUTO]]</f>
        <v/>
      </c>
      <c r="AQ3078" s="23" t="str">
        <f>Tabela1[[#This Row],[PRODUTO]]&amp;Tabela1[[#This Row],[TAG]]</f>
        <v/>
      </c>
      <c r="AR3078" s="183">
        <f>Tabela1[[#This Row],[PESO TOTAL]]*Tabela1[[#This Row],[MATÉRIA PRIMA]]</f>
        <v>0</v>
      </c>
      <c r="AS3078" s="28">
        <f>Tabela1[[#This Row],[PESO TOTAL]]*Tabela1[[#This Row],[PREPARAÇÃO ]]</f>
        <v>0</v>
      </c>
      <c r="AT3078" s="28">
        <f>Tabela1[[#This Row],[PESO TOTAL]]*Tabela1[[#This Row],[CALDEIRARIA]]</f>
        <v>0</v>
      </c>
      <c r="AU3078" s="28">
        <f>Tabela1[[#This Row],[PESO TOTAL]]*Tabela1[[#This Row],[SOLDA]]</f>
        <v>0</v>
      </c>
      <c r="AV3078" s="28">
        <f>Tabela1[[#This Row],[PESO TOTAL]]*Tabela1[[#This Row],[ACABAMENTO]]</f>
        <v>0</v>
      </c>
      <c r="AW3078" s="28">
        <f>Tabela1[[#This Row],[PESO TOTAL]]*Tabela1[[#This Row],[PRONTO ACABADO]]</f>
        <v>0</v>
      </c>
      <c r="AX3078" s="28">
        <f>Tabela1[[#This Row],[PESO TOTAL]]*Tabela1[[#This Row],[EXPEDIÇÃO ]]</f>
        <v>0</v>
      </c>
      <c r="AY3078" s="28" t="str">
        <f>Tabela1[[#This Row],[PEDIDO]]&amp;Tabela1[[#This Row],[PRODUTO]]</f>
        <v/>
      </c>
      <c r="AZ3078" s="44">
        <f>IF(AF3078="",0,IF(ISTEXT(AF3078),H3078*VALUE(SUBSTITUTE(AF3078,"%",""))/100,H3078*AF3078))-Tabela1[[#This Row],[PRONTO ACABADO2]]</f>
        <v>0</v>
      </c>
      <c r="BA3078" s="44">
        <f>IF(AG3078="",0,IF(ISTEXT(AG3078),H3078*VALUE(SUBSTITUTE(AG3078,"%",""))/100,H3078*AG3078))-Tabela1[[#This Row],[PESO EXPEDIDO2]]</f>
        <v>0</v>
      </c>
      <c r="BB3078" s="44">
        <f t="shared" si="410"/>
        <v>0</v>
      </c>
      <c r="BC3078" s="44">
        <f t="shared" si="411"/>
        <v>0</v>
      </c>
      <c r="BD3078" s="44"/>
    </row>
    <row r="3079" spans="1:56" ht="15.75" hidden="1" customHeight="1" x14ac:dyDescent="0.25">
      <c r="A3079" s="6"/>
      <c r="B3079" s="22"/>
      <c r="C3079" s="7"/>
      <c r="D3079" s="46"/>
      <c r="E3079" s="7"/>
      <c r="F3079" s="7"/>
      <c r="G3079" s="44"/>
      <c r="H3079" s="41">
        <f>Tabela1[[#This Row],[PESO UNI]]*Tabela1[[#This Row],[QTE]]</f>
        <v>0</v>
      </c>
      <c r="I3079" s="7"/>
      <c r="J3079" s="8"/>
      <c r="K3079" s="8"/>
      <c r="L3079" s="9"/>
      <c r="M3079" s="10"/>
      <c r="N3079" s="8"/>
      <c r="O3079" s="12"/>
      <c r="P3079" s="13"/>
      <c r="Q3079" s="14">
        <f>Tabela1[[#This Row],[QTDE/ Fabricação]]-Tabela1[[#This Row],[QTE]]</f>
        <v>0</v>
      </c>
      <c r="R3079" s="19">
        <f t="shared" si="406"/>
        <v>0</v>
      </c>
      <c r="S3079" s="19">
        <f t="shared" si="405"/>
        <v>0</v>
      </c>
      <c r="T3079" s="20">
        <f t="shared" si="407"/>
        <v>0</v>
      </c>
      <c r="U3079" s="17">
        <f>IFERROR(SUMIF('LISTA DE EMBARQUE'!B:B,MICRO!E:E,'LISTA DE EMBARQUE'!G:G),"")</f>
        <v>0</v>
      </c>
      <c r="V3079" s="12" t="str">
        <f>IFERROR(VLOOKUP(Tabela1[[#This Row],[COD.MDE]],'LISTA DE EMBARQUE'!B:L,11,0),"")</f>
        <v/>
      </c>
      <c r="W3079" s="13" t="str">
        <f>IFERROR(COUNTIF(#REF!,Tabela1[[#This Row],[Colunas5]]),"")</f>
        <v/>
      </c>
      <c r="X3079" s="14">
        <f>Tabela1[[#This Row],[QIANTIDADE EXPEDIDA]]*Tabela1[[#This Row],[PESO UNI]]</f>
        <v>0</v>
      </c>
      <c r="Y3079" s="14">
        <f t="shared" si="408"/>
        <v>0</v>
      </c>
      <c r="Z3079" s="21">
        <f>Tabela1[[#This Row],[PESO TOTAL]]-Tabela1[[#This Row],[Peso Expedido]]</f>
        <v>0</v>
      </c>
      <c r="AA3079" s="18"/>
      <c r="AB3079" s="40"/>
      <c r="AC3079" s="40"/>
      <c r="AD3079" s="40"/>
      <c r="AE3079" s="40"/>
      <c r="AF3079" s="40"/>
      <c r="AG3079" s="40"/>
      <c r="AH3079" s="40"/>
      <c r="AI3079" s="40" t="str">
        <f t="shared" si="404"/>
        <v>ok</v>
      </c>
      <c r="AJ3079"/>
      <c r="AK3079" t="str">
        <f>Tabela1[[#This Row],[Coluna1]]&amp;Tabela1[[#This Row],[PEDIDO]]</f>
        <v/>
      </c>
      <c r="AL3079"/>
      <c r="AM3079"/>
      <c r="AN3079"/>
      <c r="AO3079" t="str">
        <f t="shared" si="409"/>
        <v>/</v>
      </c>
      <c r="AP3079" t="str">
        <f>Tabela1[[#This Row],[TAG]]&amp;Tabela1[[#This Row],[PEDIDO]]&amp;Tabela1[[#This Row],[PRODUTO]]</f>
        <v/>
      </c>
      <c r="AQ3079" s="23" t="str">
        <f>Tabela1[[#This Row],[PRODUTO]]&amp;Tabela1[[#This Row],[TAG]]</f>
        <v/>
      </c>
      <c r="AR3079" s="183">
        <f>Tabela1[[#This Row],[PESO TOTAL]]*Tabela1[[#This Row],[MATÉRIA PRIMA]]</f>
        <v>0</v>
      </c>
      <c r="AS3079" s="28">
        <f>Tabela1[[#This Row],[PESO TOTAL]]*Tabela1[[#This Row],[PREPARAÇÃO ]]</f>
        <v>0</v>
      </c>
      <c r="AT3079" s="28">
        <f>Tabela1[[#This Row],[PESO TOTAL]]*Tabela1[[#This Row],[CALDEIRARIA]]</f>
        <v>0</v>
      </c>
      <c r="AU3079" s="28">
        <f>Tabela1[[#This Row],[PESO TOTAL]]*Tabela1[[#This Row],[SOLDA]]</f>
        <v>0</v>
      </c>
      <c r="AV3079" s="28">
        <f>Tabela1[[#This Row],[PESO TOTAL]]*Tabela1[[#This Row],[ACABAMENTO]]</f>
        <v>0</v>
      </c>
      <c r="AW3079" s="28">
        <f>Tabela1[[#This Row],[PESO TOTAL]]*Tabela1[[#This Row],[PRONTO ACABADO]]</f>
        <v>0</v>
      </c>
      <c r="AX3079" s="28">
        <f>Tabela1[[#This Row],[PESO TOTAL]]*Tabela1[[#This Row],[EXPEDIÇÃO ]]</f>
        <v>0</v>
      </c>
      <c r="AY3079" s="28" t="str">
        <f>Tabela1[[#This Row],[PEDIDO]]&amp;Tabela1[[#This Row],[PRODUTO]]</f>
        <v/>
      </c>
      <c r="AZ3079" s="44">
        <f>IF(AF3079="",0,IF(ISTEXT(AF3079),H3079*VALUE(SUBSTITUTE(AF3079,"%",""))/100,H3079*AF3079))-Tabela1[[#This Row],[PRONTO ACABADO2]]</f>
        <v>0</v>
      </c>
      <c r="BA3079" s="44">
        <f>IF(AG3079="",0,IF(ISTEXT(AG3079),H3079*VALUE(SUBSTITUTE(AG3079,"%",""))/100,H3079*AG3079))-Tabela1[[#This Row],[PESO EXPEDIDO2]]</f>
        <v>0</v>
      </c>
      <c r="BB3079" s="44">
        <f t="shared" si="410"/>
        <v>0</v>
      </c>
      <c r="BC3079" s="44">
        <f t="shared" si="411"/>
        <v>0</v>
      </c>
      <c r="BD3079" s="44"/>
    </row>
    <row r="3080" spans="1:56" ht="15.75" hidden="1" customHeight="1" x14ac:dyDescent="0.25">
      <c r="A3080" s="6"/>
      <c r="B3080" s="22"/>
      <c r="C3080" s="7"/>
      <c r="D3080" s="46"/>
      <c r="E3080" s="7"/>
      <c r="F3080" s="7"/>
      <c r="G3080" s="44"/>
      <c r="H3080" s="41">
        <f>Tabela1[[#This Row],[PESO UNI]]*Tabela1[[#This Row],[QTE]]</f>
        <v>0</v>
      </c>
      <c r="I3080" s="7"/>
      <c r="J3080" s="8"/>
      <c r="K3080" s="8"/>
      <c r="L3080" s="9"/>
      <c r="M3080" s="10"/>
      <c r="N3080" s="8"/>
      <c r="O3080" s="12"/>
      <c r="P3080" s="13"/>
      <c r="Q3080" s="14">
        <f>Tabela1[[#This Row],[QTDE/ Fabricação]]-Tabela1[[#This Row],[QTE]]</f>
        <v>0</v>
      </c>
      <c r="R3080" s="19">
        <f t="shared" si="406"/>
        <v>0</v>
      </c>
      <c r="S3080" s="19">
        <f t="shared" si="405"/>
        <v>0</v>
      </c>
      <c r="T3080" s="20">
        <f t="shared" si="407"/>
        <v>0</v>
      </c>
      <c r="U3080" s="17">
        <f>IFERROR(SUMIF('LISTA DE EMBARQUE'!B:B,MICRO!E:E,'LISTA DE EMBARQUE'!G:G),"")</f>
        <v>0</v>
      </c>
      <c r="V3080" s="12" t="str">
        <f>IFERROR(VLOOKUP(Tabela1[[#This Row],[COD.MDE]],'LISTA DE EMBARQUE'!B:L,11,0),"")</f>
        <v/>
      </c>
      <c r="W3080" s="13" t="str">
        <f>IFERROR(COUNTIF(#REF!,Tabela1[[#This Row],[Colunas5]]),"")</f>
        <v/>
      </c>
      <c r="X3080" s="14">
        <f>Tabela1[[#This Row],[QIANTIDADE EXPEDIDA]]*Tabela1[[#This Row],[PESO UNI]]</f>
        <v>0</v>
      </c>
      <c r="Y3080" s="14">
        <f t="shared" si="408"/>
        <v>0</v>
      </c>
      <c r="Z3080" s="21">
        <f>Tabela1[[#This Row],[PESO TOTAL]]-Tabela1[[#This Row],[Peso Expedido]]</f>
        <v>0</v>
      </c>
      <c r="AA3080" s="18"/>
      <c r="AB3080" s="40"/>
      <c r="AC3080" s="40"/>
      <c r="AD3080" s="40"/>
      <c r="AE3080" s="40"/>
      <c r="AF3080" s="40"/>
      <c r="AG3080" s="40"/>
      <c r="AH3080" s="40"/>
      <c r="AI3080" s="40" t="str">
        <f t="shared" si="404"/>
        <v>ok</v>
      </c>
      <c r="AJ3080"/>
      <c r="AK3080" t="str">
        <f>Tabela1[[#This Row],[Coluna1]]&amp;Tabela1[[#This Row],[PEDIDO]]</f>
        <v/>
      </c>
      <c r="AL3080"/>
      <c r="AM3080"/>
      <c r="AN3080"/>
      <c r="AO3080" t="str">
        <f t="shared" si="409"/>
        <v>/</v>
      </c>
      <c r="AP3080" t="str">
        <f>Tabela1[[#This Row],[TAG]]&amp;Tabela1[[#This Row],[PEDIDO]]&amp;Tabela1[[#This Row],[PRODUTO]]</f>
        <v/>
      </c>
      <c r="AQ3080" s="23" t="str">
        <f>Tabela1[[#This Row],[PRODUTO]]&amp;Tabela1[[#This Row],[TAG]]</f>
        <v/>
      </c>
      <c r="AR3080" s="183">
        <f>Tabela1[[#This Row],[PESO TOTAL]]*Tabela1[[#This Row],[MATÉRIA PRIMA]]</f>
        <v>0</v>
      </c>
      <c r="AS3080" s="28">
        <f>Tabela1[[#This Row],[PESO TOTAL]]*Tabela1[[#This Row],[PREPARAÇÃO ]]</f>
        <v>0</v>
      </c>
      <c r="AT3080" s="28">
        <f>Tabela1[[#This Row],[PESO TOTAL]]*Tabela1[[#This Row],[CALDEIRARIA]]</f>
        <v>0</v>
      </c>
      <c r="AU3080" s="28">
        <f>Tabela1[[#This Row],[PESO TOTAL]]*Tabela1[[#This Row],[SOLDA]]</f>
        <v>0</v>
      </c>
      <c r="AV3080" s="28">
        <f>Tabela1[[#This Row],[PESO TOTAL]]*Tabela1[[#This Row],[ACABAMENTO]]</f>
        <v>0</v>
      </c>
      <c r="AW3080" s="28">
        <f>Tabela1[[#This Row],[PESO TOTAL]]*Tabela1[[#This Row],[PRONTO ACABADO]]</f>
        <v>0</v>
      </c>
      <c r="AX3080" s="28">
        <f>Tabela1[[#This Row],[PESO TOTAL]]*Tabela1[[#This Row],[EXPEDIÇÃO ]]</f>
        <v>0</v>
      </c>
      <c r="AY3080" s="28" t="str">
        <f>Tabela1[[#This Row],[PEDIDO]]&amp;Tabela1[[#This Row],[PRODUTO]]</f>
        <v/>
      </c>
      <c r="AZ3080" s="44">
        <f>IF(AF3080="",0,IF(ISTEXT(AF3080),H3080*VALUE(SUBSTITUTE(AF3080,"%",""))/100,H3080*AF3080))-Tabela1[[#This Row],[PRONTO ACABADO2]]</f>
        <v>0</v>
      </c>
      <c r="BA3080" s="44">
        <f>IF(AG3080="",0,IF(ISTEXT(AG3080),H3080*VALUE(SUBSTITUTE(AG3080,"%",""))/100,H3080*AG3080))-Tabela1[[#This Row],[PESO EXPEDIDO2]]</f>
        <v>0</v>
      </c>
      <c r="BB3080" s="44">
        <f t="shared" si="410"/>
        <v>0</v>
      </c>
      <c r="BC3080" s="44">
        <f t="shared" si="411"/>
        <v>0</v>
      </c>
      <c r="BD3080" s="44"/>
    </row>
    <row r="3081" spans="1:56" ht="15.75" hidden="1" customHeight="1" x14ac:dyDescent="0.25">
      <c r="A3081" s="6"/>
      <c r="B3081" s="22"/>
      <c r="C3081" s="7"/>
      <c r="D3081" s="46"/>
      <c r="E3081" s="7"/>
      <c r="F3081" s="7"/>
      <c r="G3081" s="44"/>
      <c r="H3081" s="41">
        <f>Tabela1[[#This Row],[PESO UNI]]*Tabela1[[#This Row],[QTE]]</f>
        <v>0</v>
      </c>
      <c r="I3081" s="7"/>
      <c r="J3081" s="8"/>
      <c r="K3081" s="8"/>
      <c r="L3081" s="9"/>
      <c r="M3081" s="10"/>
      <c r="N3081" s="8"/>
      <c r="O3081" s="12"/>
      <c r="P3081" s="13"/>
      <c r="Q3081" s="14">
        <f>Tabela1[[#This Row],[QTDE/ Fabricação]]-Tabela1[[#This Row],[QTE]]</f>
        <v>0</v>
      </c>
      <c r="R3081" s="19">
        <f t="shared" si="406"/>
        <v>0</v>
      </c>
      <c r="S3081" s="19">
        <f t="shared" si="405"/>
        <v>0</v>
      </c>
      <c r="T3081" s="20">
        <f t="shared" si="407"/>
        <v>0</v>
      </c>
      <c r="U3081" s="17">
        <f>IFERROR(SUMIF('LISTA DE EMBARQUE'!B:B,MICRO!E:E,'LISTA DE EMBARQUE'!G:G),"")</f>
        <v>0</v>
      </c>
      <c r="V3081" s="12" t="str">
        <f>IFERROR(VLOOKUP(Tabela1[[#This Row],[COD.MDE]],'LISTA DE EMBARQUE'!B:L,11,0),"")</f>
        <v/>
      </c>
      <c r="W3081" s="13" t="str">
        <f>IFERROR(COUNTIF(#REF!,Tabela1[[#This Row],[Colunas5]]),"")</f>
        <v/>
      </c>
      <c r="X3081" s="14">
        <f>Tabela1[[#This Row],[QIANTIDADE EXPEDIDA]]*Tabela1[[#This Row],[PESO UNI]]</f>
        <v>0</v>
      </c>
      <c r="Y3081" s="14">
        <f t="shared" si="408"/>
        <v>0</v>
      </c>
      <c r="Z3081" s="21">
        <f>Tabela1[[#This Row],[PESO TOTAL]]-Tabela1[[#This Row],[Peso Expedido]]</f>
        <v>0</v>
      </c>
      <c r="AA3081" s="18"/>
      <c r="AB3081" s="40"/>
      <c r="AC3081" s="40"/>
      <c r="AD3081" s="40"/>
      <c r="AE3081" s="40"/>
      <c r="AF3081" s="40"/>
      <c r="AG3081" s="40"/>
      <c r="AH3081" s="40"/>
      <c r="AI3081" s="40" t="str">
        <f t="shared" si="404"/>
        <v>ok</v>
      </c>
      <c r="AJ3081"/>
      <c r="AK3081" t="str">
        <f>Tabela1[[#This Row],[Coluna1]]&amp;Tabela1[[#This Row],[PEDIDO]]</f>
        <v/>
      </c>
      <c r="AL3081"/>
      <c r="AM3081"/>
      <c r="AN3081"/>
      <c r="AO3081" t="str">
        <f t="shared" si="409"/>
        <v>/</v>
      </c>
      <c r="AP3081" t="str">
        <f>Tabela1[[#This Row],[TAG]]&amp;Tabela1[[#This Row],[PEDIDO]]&amp;Tabela1[[#This Row],[PRODUTO]]</f>
        <v/>
      </c>
      <c r="AQ3081" s="23" t="str">
        <f>Tabela1[[#This Row],[PRODUTO]]&amp;Tabela1[[#This Row],[TAG]]</f>
        <v/>
      </c>
      <c r="AR3081" s="183">
        <f>Tabela1[[#This Row],[PESO TOTAL]]*Tabela1[[#This Row],[MATÉRIA PRIMA]]</f>
        <v>0</v>
      </c>
      <c r="AS3081" s="28">
        <f>Tabela1[[#This Row],[PESO TOTAL]]*Tabela1[[#This Row],[PREPARAÇÃO ]]</f>
        <v>0</v>
      </c>
      <c r="AT3081" s="28">
        <f>Tabela1[[#This Row],[PESO TOTAL]]*Tabela1[[#This Row],[CALDEIRARIA]]</f>
        <v>0</v>
      </c>
      <c r="AU3081" s="28">
        <f>Tabela1[[#This Row],[PESO TOTAL]]*Tabela1[[#This Row],[SOLDA]]</f>
        <v>0</v>
      </c>
      <c r="AV3081" s="28">
        <f>Tabela1[[#This Row],[PESO TOTAL]]*Tabela1[[#This Row],[ACABAMENTO]]</f>
        <v>0</v>
      </c>
      <c r="AW3081" s="28">
        <f>Tabela1[[#This Row],[PESO TOTAL]]*Tabela1[[#This Row],[PRONTO ACABADO]]</f>
        <v>0</v>
      </c>
      <c r="AX3081" s="28">
        <f>Tabela1[[#This Row],[PESO TOTAL]]*Tabela1[[#This Row],[EXPEDIÇÃO ]]</f>
        <v>0</v>
      </c>
      <c r="AY3081" s="28" t="str">
        <f>Tabela1[[#This Row],[PEDIDO]]&amp;Tabela1[[#This Row],[PRODUTO]]</f>
        <v/>
      </c>
      <c r="AZ3081" s="44">
        <f>IF(AF3081="",0,IF(ISTEXT(AF3081),H3081*VALUE(SUBSTITUTE(AF3081,"%",""))/100,H3081*AF3081))-Tabela1[[#This Row],[PRONTO ACABADO2]]</f>
        <v>0</v>
      </c>
      <c r="BA3081" s="44">
        <f>IF(AG3081="",0,IF(ISTEXT(AG3081),H3081*VALUE(SUBSTITUTE(AG3081,"%",""))/100,H3081*AG3081))-Tabela1[[#This Row],[PESO EXPEDIDO2]]</f>
        <v>0</v>
      </c>
      <c r="BB3081" s="44">
        <f t="shared" si="410"/>
        <v>0</v>
      </c>
      <c r="BC3081" s="44">
        <f t="shared" si="411"/>
        <v>0</v>
      </c>
      <c r="BD3081" s="44"/>
    </row>
    <row r="3082" spans="1:56" ht="15.75" hidden="1" customHeight="1" x14ac:dyDescent="0.25">
      <c r="A3082" s="6"/>
      <c r="B3082" s="22"/>
      <c r="C3082" s="7"/>
      <c r="D3082" s="46"/>
      <c r="E3082" s="7"/>
      <c r="F3082" s="7"/>
      <c r="G3082" s="44"/>
      <c r="H3082" s="41">
        <f>Tabela1[[#This Row],[PESO UNI]]*Tabela1[[#This Row],[QTE]]</f>
        <v>0</v>
      </c>
      <c r="I3082" s="7"/>
      <c r="J3082" s="8"/>
      <c r="K3082" s="8"/>
      <c r="L3082" s="9"/>
      <c r="M3082" s="10"/>
      <c r="N3082" s="8"/>
      <c r="O3082" s="12"/>
      <c r="P3082" s="13"/>
      <c r="Q3082" s="14">
        <f>Tabela1[[#This Row],[QTDE/ Fabricação]]-Tabela1[[#This Row],[QTE]]</f>
        <v>0</v>
      </c>
      <c r="R3082" s="19">
        <f t="shared" si="406"/>
        <v>0</v>
      </c>
      <c r="S3082" s="19">
        <f t="shared" si="405"/>
        <v>0</v>
      </c>
      <c r="T3082" s="20">
        <f t="shared" si="407"/>
        <v>0</v>
      </c>
      <c r="U3082" s="17">
        <f>IFERROR(SUMIF('LISTA DE EMBARQUE'!B:B,MICRO!E:E,'LISTA DE EMBARQUE'!G:G),"")</f>
        <v>0</v>
      </c>
      <c r="V3082" s="12" t="str">
        <f>IFERROR(VLOOKUP(Tabela1[[#This Row],[COD.MDE]],'LISTA DE EMBARQUE'!B:L,11,0),"")</f>
        <v/>
      </c>
      <c r="W3082" s="13" t="str">
        <f>IFERROR(COUNTIF(#REF!,Tabela1[[#This Row],[Colunas5]]),"")</f>
        <v/>
      </c>
      <c r="X3082" s="14">
        <f>Tabela1[[#This Row],[QIANTIDADE EXPEDIDA]]*Tabela1[[#This Row],[PESO UNI]]</f>
        <v>0</v>
      </c>
      <c r="Y3082" s="14">
        <f t="shared" si="408"/>
        <v>0</v>
      </c>
      <c r="Z3082" s="21">
        <f>Tabela1[[#This Row],[PESO TOTAL]]-Tabela1[[#This Row],[Peso Expedido]]</f>
        <v>0</v>
      </c>
      <c r="AA3082" s="18"/>
      <c r="AB3082" s="40"/>
      <c r="AC3082" s="40"/>
      <c r="AD3082" s="40"/>
      <c r="AE3082" s="40"/>
      <c r="AF3082" s="40"/>
      <c r="AG3082" s="40"/>
      <c r="AH3082" s="40"/>
      <c r="AI3082" s="40" t="str">
        <f t="shared" si="404"/>
        <v>ok</v>
      </c>
      <c r="AJ3082"/>
      <c r="AK3082" t="str">
        <f>Tabela1[[#This Row],[Coluna1]]&amp;Tabela1[[#This Row],[PEDIDO]]</f>
        <v/>
      </c>
      <c r="AL3082"/>
      <c r="AM3082"/>
      <c r="AN3082"/>
      <c r="AO3082" t="str">
        <f t="shared" si="409"/>
        <v>/</v>
      </c>
      <c r="AP3082" t="str">
        <f>Tabela1[[#This Row],[TAG]]&amp;Tabela1[[#This Row],[PEDIDO]]&amp;Tabela1[[#This Row],[PRODUTO]]</f>
        <v/>
      </c>
      <c r="AQ3082" s="23" t="str">
        <f>Tabela1[[#This Row],[PRODUTO]]&amp;Tabela1[[#This Row],[TAG]]</f>
        <v/>
      </c>
      <c r="AR3082" s="183">
        <f>Tabela1[[#This Row],[PESO TOTAL]]*Tabela1[[#This Row],[MATÉRIA PRIMA]]</f>
        <v>0</v>
      </c>
      <c r="AS3082" s="28">
        <f>Tabela1[[#This Row],[PESO TOTAL]]*Tabela1[[#This Row],[PREPARAÇÃO ]]</f>
        <v>0</v>
      </c>
      <c r="AT3082" s="28">
        <f>Tabela1[[#This Row],[PESO TOTAL]]*Tabela1[[#This Row],[CALDEIRARIA]]</f>
        <v>0</v>
      </c>
      <c r="AU3082" s="28">
        <f>Tabela1[[#This Row],[PESO TOTAL]]*Tabela1[[#This Row],[SOLDA]]</f>
        <v>0</v>
      </c>
      <c r="AV3082" s="28">
        <f>Tabela1[[#This Row],[PESO TOTAL]]*Tabela1[[#This Row],[ACABAMENTO]]</f>
        <v>0</v>
      </c>
      <c r="AW3082" s="28">
        <f>Tabela1[[#This Row],[PESO TOTAL]]*Tabela1[[#This Row],[PRONTO ACABADO]]</f>
        <v>0</v>
      </c>
      <c r="AX3082" s="28">
        <f>Tabela1[[#This Row],[PESO TOTAL]]*Tabela1[[#This Row],[EXPEDIÇÃO ]]</f>
        <v>0</v>
      </c>
      <c r="AY3082" s="28" t="str">
        <f>Tabela1[[#This Row],[PEDIDO]]&amp;Tabela1[[#This Row],[PRODUTO]]</f>
        <v/>
      </c>
      <c r="AZ3082" s="44">
        <f>IF(AF3082="",0,IF(ISTEXT(AF3082),H3082*VALUE(SUBSTITUTE(AF3082,"%",""))/100,H3082*AF3082))-Tabela1[[#This Row],[PRONTO ACABADO2]]</f>
        <v>0</v>
      </c>
      <c r="BA3082" s="44">
        <f>IF(AG3082="",0,IF(ISTEXT(AG3082),H3082*VALUE(SUBSTITUTE(AG3082,"%",""))/100,H3082*AG3082))-Tabela1[[#This Row],[PESO EXPEDIDO2]]</f>
        <v>0</v>
      </c>
      <c r="BB3082" s="44">
        <f t="shared" si="410"/>
        <v>0</v>
      </c>
      <c r="BC3082" s="44">
        <f t="shared" si="411"/>
        <v>0</v>
      </c>
      <c r="BD3082" s="44"/>
    </row>
    <row r="3083" spans="1:56" ht="15.75" hidden="1" customHeight="1" x14ac:dyDescent="0.25">
      <c r="A3083" s="6"/>
      <c r="B3083" s="22"/>
      <c r="C3083" s="7"/>
      <c r="D3083" s="46"/>
      <c r="E3083" s="7"/>
      <c r="F3083" s="7"/>
      <c r="G3083" s="44"/>
      <c r="H3083" s="41">
        <f>Tabela1[[#This Row],[PESO UNI]]*Tabela1[[#This Row],[QTE]]</f>
        <v>0</v>
      </c>
      <c r="I3083" s="7"/>
      <c r="J3083" s="8"/>
      <c r="K3083" s="8"/>
      <c r="L3083" s="9"/>
      <c r="M3083" s="10"/>
      <c r="N3083" s="8"/>
      <c r="O3083" s="12"/>
      <c r="P3083" s="13"/>
      <c r="Q3083" s="14">
        <f>Tabela1[[#This Row],[QTDE/ Fabricação]]-Tabela1[[#This Row],[QTE]]</f>
        <v>0</v>
      </c>
      <c r="R3083" s="19">
        <f t="shared" si="406"/>
        <v>0</v>
      </c>
      <c r="S3083" s="19">
        <f t="shared" si="405"/>
        <v>0</v>
      </c>
      <c r="T3083" s="20">
        <f t="shared" si="407"/>
        <v>0</v>
      </c>
      <c r="U3083" s="17">
        <f>IFERROR(SUMIF('LISTA DE EMBARQUE'!B:B,MICRO!E:E,'LISTA DE EMBARQUE'!G:G),"")</f>
        <v>0</v>
      </c>
      <c r="V3083" s="12" t="str">
        <f>IFERROR(VLOOKUP(Tabela1[[#This Row],[COD.MDE]],'LISTA DE EMBARQUE'!B:L,11,0),"")</f>
        <v/>
      </c>
      <c r="W3083" s="13" t="str">
        <f>IFERROR(COUNTIF(#REF!,Tabela1[[#This Row],[Colunas5]]),"")</f>
        <v/>
      </c>
      <c r="X3083" s="14">
        <f>Tabela1[[#This Row],[QIANTIDADE EXPEDIDA]]*Tabela1[[#This Row],[PESO UNI]]</f>
        <v>0</v>
      </c>
      <c r="Y3083" s="14">
        <f t="shared" si="408"/>
        <v>0</v>
      </c>
      <c r="Z3083" s="21">
        <f>Tabela1[[#This Row],[PESO TOTAL]]-Tabela1[[#This Row],[Peso Expedido]]</f>
        <v>0</v>
      </c>
      <c r="AA3083" s="18"/>
      <c r="AB3083" s="40"/>
      <c r="AC3083" s="40"/>
      <c r="AD3083" s="40"/>
      <c r="AE3083" s="40"/>
      <c r="AF3083" s="40"/>
      <c r="AG3083" s="40"/>
      <c r="AH3083" s="40"/>
      <c r="AI3083" s="40" t="str">
        <f t="shared" si="404"/>
        <v>ok</v>
      </c>
      <c r="AJ3083"/>
      <c r="AK3083" t="str">
        <f>Tabela1[[#This Row],[Coluna1]]&amp;Tabela1[[#This Row],[PEDIDO]]</f>
        <v/>
      </c>
      <c r="AL3083"/>
      <c r="AM3083"/>
      <c r="AN3083"/>
      <c r="AO3083" t="str">
        <f t="shared" si="409"/>
        <v>/</v>
      </c>
      <c r="AP3083" t="str">
        <f>Tabela1[[#This Row],[TAG]]&amp;Tabela1[[#This Row],[PEDIDO]]&amp;Tabela1[[#This Row],[PRODUTO]]</f>
        <v/>
      </c>
      <c r="AQ3083" s="23" t="str">
        <f>Tabela1[[#This Row],[PRODUTO]]&amp;Tabela1[[#This Row],[TAG]]</f>
        <v/>
      </c>
      <c r="AR3083" s="183">
        <f>Tabela1[[#This Row],[PESO TOTAL]]*Tabela1[[#This Row],[MATÉRIA PRIMA]]</f>
        <v>0</v>
      </c>
      <c r="AS3083" s="28">
        <f>Tabela1[[#This Row],[PESO TOTAL]]*Tabela1[[#This Row],[PREPARAÇÃO ]]</f>
        <v>0</v>
      </c>
      <c r="AT3083" s="28">
        <f>Tabela1[[#This Row],[PESO TOTAL]]*Tabela1[[#This Row],[CALDEIRARIA]]</f>
        <v>0</v>
      </c>
      <c r="AU3083" s="28">
        <f>Tabela1[[#This Row],[PESO TOTAL]]*Tabela1[[#This Row],[SOLDA]]</f>
        <v>0</v>
      </c>
      <c r="AV3083" s="28">
        <f>Tabela1[[#This Row],[PESO TOTAL]]*Tabela1[[#This Row],[ACABAMENTO]]</f>
        <v>0</v>
      </c>
      <c r="AW3083" s="28">
        <f>Tabela1[[#This Row],[PESO TOTAL]]*Tabela1[[#This Row],[PRONTO ACABADO]]</f>
        <v>0</v>
      </c>
      <c r="AX3083" s="28">
        <f>Tabela1[[#This Row],[PESO TOTAL]]*Tabela1[[#This Row],[EXPEDIÇÃO ]]</f>
        <v>0</v>
      </c>
      <c r="AY3083" s="28" t="str">
        <f>Tabela1[[#This Row],[PEDIDO]]&amp;Tabela1[[#This Row],[PRODUTO]]</f>
        <v/>
      </c>
      <c r="AZ3083" s="44">
        <f>IF(AF3083="",0,IF(ISTEXT(AF3083),H3083*VALUE(SUBSTITUTE(AF3083,"%",""))/100,H3083*AF3083))-Tabela1[[#This Row],[PRONTO ACABADO2]]</f>
        <v>0</v>
      </c>
      <c r="BA3083" s="44">
        <f>IF(AG3083="",0,IF(ISTEXT(AG3083),H3083*VALUE(SUBSTITUTE(AG3083,"%",""))/100,H3083*AG3083))-Tabela1[[#This Row],[PESO EXPEDIDO2]]</f>
        <v>0</v>
      </c>
      <c r="BB3083" s="44">
        <f t="shared" si="410"/>
        <v>0</v>
      </c>
      <c r="BC3083" s="44">
        <f t="shared" si="411"/>
        <v>0</v>
      </c>
      <c r="BD3083" s="44"/>
    </row>
    <row r="3084" spans="1:56" ht="15.75" hidden="1" customHeight="1" x14ac:dyDescent="0.25">
      <c r="A3084" s="6"/>
      <c r="B3084" s="22"/>
      <c r="C3084" s="7"/>
      <c r="D3084" s="46"/>
      <c r="E3084" s="7"/>
      <c r="F3084" s="7"/>
      <c r="G3084" s="44"/>
      <c r="H3084" s="41">
        <f>Tabela1[[#This Row],[PESO UNI]]*Tabela1[[#This Row],[QTE]]</f>
        <v>0</v>
      </c>
      <c r="I3084" s="7"/>
      <c r="J3084" s="8"/>
      <c r="K3084" s="8"/>
      <c r="L3084" s="9"/>
      <c r="M3084" s="10"/>
      <c r="N3084" s="8"/>
      <c r="O3084" s="12"/>
      <c r="P3084" s="13"/>
      <c r="Q3084" s="14">
        <f>Tabela1[[#This Row],[QTDE/ Fabricação]]-Tabela1[[#This Row],[QTE]]</f>
        <v>0</v>
      </c>
      <c r="R3084" s="19">
        <f t="shared" si="406"/>
        <v>0</v>
      </c>
      <c r="S3084" s="19">
        <f t="shared" si="405"/>
        <v>0</v>
      </c>
      <c r="T3084" s="20">
        <f t="shared" si="407"/>
        <v>0</v>
      </c>
      <c r="U3084" s="17">
        <f>IFERROR(SUMIF('LISTA DE EMBARQUE'!B:B,MICRO!E:E,'LISTA DE EMBARQUE'!G:G),"")</f>
        <v>0</v>
      </c>
      <c r="V3084" s="12" t="str">
        <f>IFERROR(VLOOKUP(Tabela1[[#This Row],[COD.MDE]],'LISTA DE EMBARQUE'!B:L,11,0),"")</f>
        <v/>
      </c>
      <c r="W3084" s="13" t="str">
        <f>IFERROR(COUNTIF(#REF!,Tabela1[[#This Row],[Colunas5]]),"")</f>
        <v/>
      </c>
      <c r="X3084" s="14">
        <f>Tabela1[[#This Row],[QIANTIDADE EXPEDIDA]]*Tabela1[[#This Row],[PESO UNI]]</f>
        <v>0</v>
      </c>
      <c r="Y3084" s="14">
        <f t="shared" si="408"/>
        <v>0</v>
      </c>
      <c r="Z3084" s="21">
        <f>Tabela1[[#This Row],[PESO TOTAL]]-Tabela1[[#This Row],[Peso Expedido]]</f>
        <v>0</v>
      </c>
      <c r="AA3084" s="18"/>
      <c r="AB3084" s="40"/>
      <c r="AC3084" s="40"/>
      <c r="AD3084" s="40"/>
      <c r="AE3084" s="40"/>
      <c r="AF3084" s="40"/>
      <c r="AG3084" s="40"/>
      <c r="AH3084" s="40"/>
      <c r="AI3084" s="40" t="str">
        <f t="shared" si="404"/>
        <v>ok</v>
      </c>
      <c r="AJ3084"/>
      <c r="AK3084" t="str">
        <f>Tabela1[[#This Row],[Coluna1]]&amp;Tabela1[[#This Row],[PEDIDO]]</f>
        <v/>
      </c>
      <c r="AL3084"/>
      <c r="AM3084"/>
      <c r="AN3084"/>
      <c r="AO3084" t="str">
        <f t="shared" si="409"/>
        <v>/</v>
      </c>
      <c r="AP3084" t="str">
        <f>Tabela1[[#This Row],[TAG]]&amp;Tabela1[[#This Row],[PEDIDO]]&amp;Tabela1[[#This Row],[PRODUTO]]</f>
        <v/>
      </c>
      <c r="AQ3084" s="23" t="str">
        <f>Tabela1[[#This Row],[PRODUTO]]&amp;Tabela1[[#This Row],[TAG]]</f>
        <v/>
      </c>
      <c r="AR3084" s="183">
        <f>Tabela1[[#This Row],[PESO TOTAL]]*Tabela1[[#This Row],[MATÉRIA PRIMA]]</f>
        <v>0</v>
      </c>
      <c r="AS3084" s="28">
        <f>Tabela1[[#This Row],[PESO TOTAL]]*Tabela1[[#This Row],[PREPARAÇÃO ]]</f>
        <v>0</v>
      </c>
      <c r="AT3084" s="28">
        <f>Tabela1[[#This Row],[PESO TOTAL]]*Tabela1[[#This Row],[CALDEIRARIA]]</f>
        <v>0</v>
      </c>
      <c r="AU3084" s="28">
        <f>Tabela1[[#This Row],[PESO TOTAL]]*Tabela1[[#This Row],[SOLDA]]</f>
        <v>0</v>
      </c>
      <c r="AV3084" s="28">
        <f>Tabela1[[#This Row],[PESO TOTAL]]*Tabela1[[#This Row],[ACABAMENTO]]</f>
        <v>0</v>
      </c>
      <c r="AW3084" s="28">
        <f>Tabela1[[#This Row],[PESO TOTAL]]*Tabela1[[#This Row],[PRONTO ACABADO]]</f>
        <v>0</v>
      </c>
      <c r="AX3084" s="28">
        <f>Tabela1[[#This Row],[PESO TOTAL]]*Tabela1[[#This Row],[EXPEDIÇÃO ]]</f>
        <v>0</v>
      </c>
      <c r="AY3084" s="28" t="str">
        <f>Tabela1[[#This Row],[PEDIDO]]&amp;Tabela1[[#This Row],[PRODUTO]]</f>
        <v/>
      </c>
      <c r="AZ3084" s="44">
        <f>IF(AF3084="",0,IF(ISTEXT(AF3084),H3084*VALUE(SUBSTITUTE(AF3084,"%",""))/100,H3084*AF3084))-Tabela1[[#This Row],[PRONTO ACABADO2]]</f>
        <v>0</v>
      </c>
      <c r="BA3084" s="44">
        <f>IF(AG3084="",0,IF(ISTEXT(AG3084),H3084*VALUE(SUBSTITUTE(AG3084,"%",""))/100,H3084*AG3084))-Tabela1[[#This Row],[PESO EXPEDIDO2]]</f>
        <v>0</v>
      </c>
      <c r="BB3084" s="44">
        <f t="shared" si="410"/>
        <v>0</v>
      </c>
      <c r="BC3084" s="44">
        <f t="shared" si="411"/>
        <v>0</v>
      </c>
      <c r="BD3084" s="44"/>
    </row>
    <row r="3085" spans="1:56" ht="15.75" hidden="1" customHeight="1" x14ac:dyDescent="0.25">
      <c r="A3085" s="6"/>
      <c r="B3085" s="22"/>
      <c r="C3085" s="7"/>
      <c r="D3085" s="46"/>
      <c r="E3085" s="7"/>
      <c r="F3085" s="7"/>
      <c r="G3085" s="44"/>
      <c r="H3085" s="41">
        <f>Tabela1[[#This Row],[PESO UNI]]*Tabela1[[#This Row],[QTE]]</f>
        <v>0</v>
      </c>
      <c r="I3085" s="7"/>
      <c r="J3085" s="8"/>
      <c r="K3085" s="8"/>
      <c r="L3085" s="9"/>
      <c r="M3085" s="10"/>
      <c r="N3085" s="8"/>
      <c r="O3085" s="12"/>
      <c r="P3085" s="13"/>
      <c r="Q3085" s="14">
        <f>Tabela1[[#This Row],[QTDE/ Fabricação]]-Tabela1[[#This Row],[QTE]]</f>
        <v>0</v>
      </c>
      <c r="R3085" s="19">
        <f t="shared" si="406"/>
        <v>0</v>
      </c>
      <c r="S3085" s="19">
        <f t="shared" si="405"/>
        <v>0</v>
      </c>
      <c r="T3085" s="20">
        <f t="shared" si="407"/>
        <v>0</v>
      </c>
      <c r="U3085" s="17">
        <f>IFERROR(SUMIF('LISTA DE EMBARQUE'!B:B,MICRO!E:E,'LISTA DE EMBARQUE'!G:G),"")</f>
        <v>0</v>
      </c>
      <c r="V3085" s="12" t="str">
        <f>IFERROR(VLOOKUP(Tabela1[[#This Row],[COD.MDE]],'LISTA DE EMBARQUE'!B:L,11,0),"")</f>
        <v/>
      </c>
      <c r="W3085" s="13" t="str">
        <f>IFERROR(COUNTIF(#REF!,Tabela1[[#This Row],[Colunas5]]),"")</f>
        <v/>
      </c>
      <c r="X3085" s="14">
        <f>Tabela1[[#This Row],[QIANTIDADE EXPEDIDA]]*Tabela1[[#This Row],[PESO UNI]]</f>
        <v>0</v>
      </c>
      <c r="Y3085" s="14">
        <f t="shared" si="408"/>
        <v>0</v>
      </c>
      <c r="Z3085" s="21">
        <f>Tabela1[[#This Row],[PESO TOTAL]]-Tabela1[[#This Row],[Peso Expedido]]</f>
        <v>0</v>
      </c>
      <c r="AA3085" s="18"/>
      <c r="AB3085" s="40"/>
      <c r="AC3085" s="40"/>
      <c r="AD3085" s="40"/>
      <c r="AE3085" s="40"/>
      <c r="AF3085" s="40"/>
      <c r="AG3085" s="40"/>
      <c r="AH3085" s="40"/>
      <c r="AI3085" s="40" t="str">
        <f t="shared" si="404"/>
        <v>ok</v>
      </c>
      <c r="AJ3085"/>
      <c r="AK3085" t="str">
        <f>Tabela1[[#This Row],[Coluna1]]&amp;Tabela1[[#This Row],[PEDIDO]]</f>
        <v/>
      </c>
      <c r="AL3085"/>
      <c r="AM3085"/>
      <c r="AN3085"/>
      <c r="AO3085" t="str">
        <f t="shared" si="409"/>
        <v>/</v>
      </c>
      <c r="AP3085" t="str">
        <f>Tabela1[[#This Row],[TAG]]&amp;Tabela1[[#This Row],[PEDIDO]]&amp;Tabela1[[#This Row],[PRODUTO]]</f>
        <v/>
      </c>
      <c r="AQ3085" s="23" t="str">
        <f>Tabela1[[#This Row],[PRODUTO]]&amp;Tabela1[[#This Row],[TAG]]</f>
        <v/>
      </c>
      <c r="AR3085" s="183">
        <f>Tabela1[[#This Row],[PESO TOTAL]]*Tabela1[[#This Row],[MATÉRIA PRIMA]]</f>
        <v>0</v>
      </c>
      <c r="AS3085" s="28">
        <f>Tabela1[[#This Row],[PESO TOTAL]]*Tabela1[[#This Row],[PREPARAÇÃO ]]</f>
        <v>0</v>
      </c>
      <c r="AT3085" s="28">
        <f>Tabela1[[#This Row],[PESO TOTAL]]*Tabela1[[#This Row],[CALDEIRARIA]]</f>
        <v>0</v>
      </c>
      <c r="AU3085" s="28">
        <f>Tabela1[[#This Row],[PESO TOTAL]]*Tabela1[[#This Row],[SOLDA]]</f>
        <v>0</v>
      </c>
      <c r="AV3085" s="28">
        <f>Tabela1[[#This Row],[PESO TOTAL]]*Tabela1[[#This Row],[ACABAMENTO]]</f>
        <v>0</v>
      </c>
      <c r="AW3085" s="28">
        <f>Tabela1[[#This Row],[PESO TOTAL]]*Tabela1[[#This Row],[PRONTO ACABADO]]</f>
        <v>0</v>
      </c>
      <c r="AX3085" s="28">
        <f>Tabela1[[#This Row],[PESO TOTAL]]*Tabela1[[#This Row],[EXPEDIÇÃO ]]</f>
        <v>0</v>
      </c>
      <c r="AY3085" s="28" t="str">
        <f>Tabela1[[#This Row],[PEDIDO]]&amp;Tabela1[[#This Row],[PRODUTO]]</f>
        <v/>
      </c>
      <c r="AZ3085" s="44">
        <f>IF(AF3085="",0,IF(ISTEXT(AF3085),H3085*VALUE(SUBSTITUTE(AF3085,"%",""))/100,H3085*AF3085))-Tabela1[[#This Row],[PRONTO ACABADO2]]</f>
        <v>0</v>
      </c>
      <c r="BA3085" s="44">
        <f>IF(AG3085="",0,IF(ISTEXT(AG3085),H3085*VALUE(SUBSTITUTE(AG3085,"%",""))/100,H3085*AG3085))-Tabela1[[#This Row],[PESO EXPEDIDO2]]</f>
        <v>0</v>
      </c>
      <c r="BB3085" s="44">
        <f t="shared" si="410"/>
        <v>0</v>
      </c>
      <c r="BC3085" s="44">
        <f t="shared" si="411"/>
        <v>0</v>
      </c>
      <c r="BD3085" s="44"/>
    </row>
    <row r="3086" spans="1:56" ht="15.75" hidden="1" customHeight="1" x14ac:dyDescent="0.25">
      <c r="A3086" s="6"/>
      <c r="B3086" s="22"/>
      <c r="C3086" s="7"/>
      <c r="D3086" s="46"/>
      <c r="E3086" s="7"/>
      <c r="F3086" s="7"/>
      <c r="G3086" s="44"/>
      <c r="H3086" s="41">
        <f>Tabela1[[#This Row],[PESO UNI]]*Tabela1[[#This Row],[QTE]]</f>
        <v>0</v>
      </c>
      <c r="I3086" s="7"/>
      <c r="J3086" s="8"/>
      <c r="K3086" s="8"/>
      <c r="L3086" s="9"/>
      <c r="M3086" s="10"/>
      <c r="N3086" s="8"/>
      <c r="O3086" s="12"/>
      <c r="P3086" s="13"/>
      <c r="Q3086" s="14">
        <f>Tabela1[[#This Row],[QTDE/ Fabricação]]-Tabela1[[#This Row],[QTE]]</f>
        <v>0</v>
      </c>
      <c r="R3086" s="19">
        <f t="shared" si="406"/>
        <v>0</v>
      </c>
      <c r="S3086" s="19">
        <f t="shared" si="405"/>
        <v>0</v>
      </c>
      <c r="T3086" s="20">
        <f t="shared" si="407"/>
        <v>0</v>
      </c>
      <c r="U3086" s="17">
        <f>IFERROR(SUMIF('LISTA DE EMBARQUE'!B:B,MICRO!E:E,'LISTA DE EMBARQUE'!G:G),"")</f>
        <v>0</v>
      </c>
      <c r="V3086" s="12" t="str">
        <f>IFERROR(VLOOKUP(Tabela1[[#This Row],[COD.MDE]],'LISTA DE EMBARQUE'!B:L,11,0),"")</f>
        <v/>
      </c>
      <c r="W3086" s="13" t="str">
        <f>IFERROR(COUNTIF(#REF!,Tabela1[[#This Row],[Colunas5]]),"")</f>
        <v/>
      </c>
      <c r="X3086" s="14">
        <f>Tabela1[[#This Row],[QIANTIDADE EXPEDIDA]]*Tabela1[[#This Row],[PESO UNI]]</f>
        <v>0</v>
      </c>
      <c r="Y3086" s="14">
        <f t="shared" si="408"/>
        <v>0</v>
      </c>
      <c r="Z3086" s="21">
        <f>Tabela1[[#This Row],[PESO TOTAL]]-Tabela1[[#This Row],[Peso Expedido]]</f>
        <v>0</v>
      </c>
      <c r="AA3086" s="18"/>
      <c r="AB3086" s="40"/>
      <c r="AC3086" s="40"/>
      <c r="AD3086" s="40"/>
      <c r="AE3086" s="40"/>
      <c r="AF3086" s="40"/>
      <c r="AG3086" s="40"/>
      <c r="AH3086" s="40"/>
      <c r="AI3086" s="40" t="str">
        <f t="shared" si="404"/>
        <v>ok</v>
      </c>
      <c r="AJ3086"/>
      <c r="AK3086" t="str">
        <f>Tabela1[[#This Row],[Coluna1]]&amp;Tabela1[[#This Row],[PEDIDO]]</f>
        <v/>
      </c>
      <c r="AL3086"/>
      <c r="AM3086"/>
      <c r="AN3086"/>
      <c r="AO3086" t="str">
        <f t="shared" si="409"/>
        <v>/</v>
      </c>
      <c r="AP3086" t="str">
        <f>Tabela1[[#This Row],[TAG]]&amp;Tabela1[[#This Row],[PEDIDO]]&amp;Tabela1[[#This Row],[PRODUTO]]</f>
        <v/>
      </c>
      <c r="AQ3086" s="23" t="str">
        <f>Tabela1[[#This Row],[PRODUTO]]&amp;Tabela1[[#This Row],[TAG]]</f>
        <v/>
      </c>
      <c r="AR3086" s="183">
        <f>Tabela1[[#This Row],[PESO TOTAL]]*Tabela1[[#This Row],[MATÉRIA PRIMA]]</f>
        <v>0</v>
      </c>
      <c r="AS3086" s="28">
        <f>Tabela1[[#This Row],[PESO TOTAL]]*Tabela1[[#This Row],[PREPARAÇÃO ]]</f>
        <v>0</v>
      </c>
      <c r="AT3086" s="28">
        <f>Tabela1[[#This Row],[PESO TOTAL]]*Tabela1[[#This Row],[CALDEIRARIA]]</f>
        <v>0</v>
      </c>
      <c r="AU3086" s="28">
        <f>Tabela1[[#This Row],[PESO TOTAL]]*Tabela1[[#This Row],[SOLDA]]</f>
        <v>0</v>
      </c>
      <c r="AV3086" s="28">
        <f>Tabela1[[#This Row],[PESO TOTAL]]*Tabela1[[#This Row],[ACABAMENTO]]</f>
        <v>0</v>
      </c>
      <c r="AW3086" s="28">
        <f>Tabela1[[#This Row],[PESO TOTAL]]*Tabela1[[#This Row],[PRONTO ACABADO]]</f>
        <v>0</v>
      </c>
      <c r="AX3086" s="28">
        <f>Tabela1[[#This Row],[PESO TOTAL]]*Tabela1[[#This Row],[EXPEDIÇÃO ]]</f>
        <v>0</v>
      </c>
      <c r="AY3086" s="28" t="str">
        <f>Tabela1[[#This Row],[PEDIDO]]&amp;Tabela1[[#This Row],[PRODUTO]]</f>
        <v/>
      </c>
      <c r="AZ3086" s="44">
        <f>IF(AF3086="",0,IF(ISTEXT(AF3086),H3086*VALUE(SUBSTITUTE(AF3086,"%",""))/100,H3086*AF3086))-Tabela1[[#This Row],[PRONTO ACABADO2]]</f>
        <v>0</v>
      </c>
      <c r="BA3086" s="44">
        <f>IF(AG3086="",0,IF(ISTEXT(AG3086),H3086*VALUE(SUBSTITUTE(AG3086,"%",""))/100,H3086*AG3086))-Tabela1[[#This Row],[PESO EXPEDIDO2]]</f>
        <v>0</v>
      </c>
      <c r="BB3086" s="44">
        <f t="shared" si="410"/>
        <v>0</v>
      </c>
      <c r="BC3086" s="44">
        <f t="shared" si="411"/>
        <v>0</v>
      </c>
      <c r="BD3086" s="44"/>
    </row>
    <row r="3087" spans="1:56" ht="15.75" hidden="1" customHeight="1" x14ac:dyDescent="0.25">
      <c r="A3087" s="6"/>
      <c r="B3087" s="22"/>
      <c r="C3087" s="7"/>
      <c r="D3087" s="46"/>
      <c r="E3087" s="7"/>
      <c r="F3087" s="7"/>
      <c r="G3087" s="44"/>
      <c r="H3087" s="41">
        <f>Tabela1[[#This Row],[PESO UNI]]*Tabela1[[#This Row],[QTE]]</f>
        <v>0</v>
      </c>
      <c r="I3087" s="7"/>
      <c r="J3087" s="8"/>
      <c r="K3087" s="8"/>
      <c r="L3087" s="9"/>
      <c r="M3087" s="10"/>
      <c r="N3087" s="8"/>
      <c r="O3087" s="12"/>
      <c r="P3087" s="13"/>
      <c r="Q3087" s="14">
        <f>Tabela1[[#This Row],[QTDE/ Fabricação]]-Tabela1[[#This Row],[QTE]]</f>
        <v>0</v>
      </c>
      <c r="R3087" s="19">
        <f t="shared" si="406"/>
        <v>0</v>
      </c>
      <c r="S3087" s="19">
        <f t="shared" si="405"/>
        <v>0</v>
      </c>
      <c r="T3087" s="20">
        <f t="shared" si="407"/>
        <v>0</v>
      </c>
      <c r="U3087" s="17">
        <f>IFERROR(SUMIF('LISTA DE EMBARQUE'!B:B,MICRO!E:E,'LISTA DE EMBARQUE'!G:G),"")</f>
        <v>0</v>
      </c>
      <c r="V3087" s="12" t="str">
        <f>IFERROR(VLOOKUP(Tabela1[[#This Row],[COD.MDE]],'LISTA DE EMBARQUE'!B:L,11,0),"")</f>
        <v/>
      </c>
      <c r="W3087" s="13" t="str">
        <f>IFERROR(COUNTIF(#REF!,Tabela1[[#This Row],[Colunas5]]),"")</f>
        <v/>
      </c>
      <c r="X3087" s="14">
        <f>Tabela1[[#This Row],[QIANTIDADE EXPEDIDA]]*Tabela1[[#This Row],[PESO UNI]]</f>
        <v>0</v>
      </c>
      <c r="Y3087" s="14">
        <f t="shared" si="408"/>
        <v>0</v>
      </c>
      <c r="Z3087" s="21">
        <f>Tabela1[[#This Row],[PESO TOTAL]]-Tabela1[[#This Row],[Peso Expedido]]</f>
        <v>0</v>
      </c>
      <c r="AA3087" s="18"/>
      <c r="AB3087" s="40"/>
      <c r="AC3087" s="40"/>
      <c r="AD3087" s="40"/>
      <c r="AE3087" s="40"/>
      <c r="AF3087" s="40"/>
      <c r="AG3087" s="40"/>
      <c r="AH3087" s="40"/>
      <c r="AI3087" s="40" t="str">
        <f t="shared" si="404"/>
        <v>ok</v>
      </c>
      <c r="AJ3087"/>
      <c r="AK3087" t="str">
        <f>Tabela1[[#This Row],[Coluna1]]&amp;Tabela1[[#This Row],[PEDIDO]]</f>
        <v/>
      </c>
      <c r="AL3087"/>
      <c r="AM3087"/>
      <c r="AN3087"/>
      <c r="AO3087" t="str">
        <f t="shared" si="409"/>
        <v>/</v>
      </c>
      <c r="AP3087" t="str">
        <f>Tabela1[[#This Row],[TAG]]&amp;Tabela1[[#This Row],[PEDIDO]]&amp;Tabela1[[#This Row],[PRODUTO]]</f>
        <v/>
      </c>
      <c r="AQ3087" s="23" t="str">
        <f>Tabela1[[#This Row],[PRODUTO]]&amp;Tabela1[[#This Row],[TAG]]</f>
        <v/>
      </c>
      <c r="AR3087" s="183">
        <f>Tabela1[[#This Row],[PESO TOTAL]]*Tabela1[[#This Row],[MATÉRIA PRIMA]]</f>
        <v>0</v>
      </c>
      <c r="AS3087" s="28">
        <f>Tabela1[[#This Row],[PESO TOTAL]]*Tabela1[[#This Row],[PREPARAÇÃO ]]</f>
        <v>0</v>
      </c>
      <c r="AT3087" s="28">
        <f>Tabela1[[#This Row],[PESO TOTAL]]*Tabela1[[#This Row],[CALDEIRARIA]]</f>
        <v>0</v>
      </c>
      <c r="AU3087" s="28">
        <f>Tabela1[[#This Row],[PESO TOTAL]]*Tabela1[[#This Row],[SOLDA]]</f>
        <v>0</v>
      </c>
      <c r="AV3087" s="28">
        <f>Tabela1[[#This Row],[PESO TOTAL]]*Tabela1[[#This Row],[ACABAMENTO]]</f>
        <v>0</v>
      </c>
      <c r="AW3087" s="28">
        <f>Tabela1[[#This Row],[PESO TOTAL]]*Tabela1[[#This Row],[PRONTO ACABADO]]</f>
        <v>0</v>
      </c>
      <c r="AX3087" s="28">
        <f>Tabela1[[#This Row],[PESO TOTAL]]*Tabela1[[#This Row],[EXPEDIÇÃO ]]</f>
        <v>0</v>
      </c>
      <c r="AY3087" s="28" t="str">
        <f>Tabela1[[#This Row],[PEDIDO]]&amp;Tabela1[[#This Row],[PRODUTO]]</f>
        <v/>
      </c>
      <c r="AZ3087" s="44">
        <f>IF(AF3087="",0,IF(ISTEXT(AF3087),H3087*VALUE(SUBSTITUTE(AF3087,"%",""))/100,H3087*AF3087))-Tabela1[[#This Row],[PRONTO ACABADO2]]</f>
        <v>0</v>
      </c>
      <c r="BA3087" s="44">
        <f>IF(AG3087="",0,IF(ISTEXT(AG3087),H3087*VALUE(SUBSTITUTE(AG3087,"%",""))/100,H3087*AG3087))-Tabela1[[#This Row],[PESO EXPEDIDO2]]</f>
        <v>0</v>
      </c>
      <c r="BB3087" s="44">
        <f t="shared" si="410"/>
        <v>0</v>
      </c>
      <c r="BC3087" s="44">
        <f t="shared" si="411"/>
        <v>0</v>
      </c>
      <c r="BD3087" s="44"/>
    </row>
    <row r="3088" spans="1:56" ht="15.75" hidden="1" customHeight="1" x14ac:dyDescent="0.25">
      <c r="A3088" s="6"/>
      <c r="B3088" s="22"/>
      <c r="C3088" s="7"/>
      <c r="D3088" s="46"/>
      <c r="E3088" s="7"/>
      <c r="F3088" s="7"/>
      <c r="G3088" s="44"/>
      <c r="H3088" s="41">
        <f>Tabela1[[#This Row],[PESO UNI]]*Tabela1[[#This Row],[QTE]]</f>
        <v>0</v>
      </c>
      <c r="I3088" s="7"/>
      <c r="J3088" s="8"/>
      <c r="K3088" s="8"/>
      <c r="L3088" s="9"/>
      <c r="M3088" s="10"/>
      <c r="N3088" s="8"/>
      <c r="O3088" s="12"/>
      <c r="P3088" s="13"/>
      <c r="Q3088" s="14">
        <f>Tabela1[[#This Row],[QTDE/ Fabricação]]-Tabela1[[#This Row],[QTE]]</f>
        <v>0</v>
      </c>
      <c r="R3088" s="19">
        <f t="shared" si="406"/>
        <v>0</v>
      </c>
      <c r="S3088" s="19">
        <f t="shared" si="405"/>
        <v>0</v>
      </c>
      <c r="T3088" s="20">
        <f t="shared" si="407"/>
        <v>0</v>
      </c>
      <c r="U3088" s="17">
        <f>IFERROR(SUMIF('LISTA DE EMBARQUE'!B:B,MICRO!E:E,'LISTA DE EMBARQUE'!G:G),"")</f>
        <v>0</v>
      </c>
      <c r="V3088" s="12" t="str">
        <f>IFERROR(VLOOKUP(Tabela1[[#This Row],[COD.MDE]],'LISTA DE EMBARQUE'!B:L,11,0),"")</f>
        <v/>
      </c>
      <c r="W3088" s="13" t="str">
        <f>IFERROR(COUNTIF(#REF!,Tabela1[[#This Row],[Colunas5]]),"")</f>
        <v/>
      </c>
      <c r="X3088" s="14">
        <f>Tabela1[[#This Row],[QIANTIDADE EXPEDIDA]]*Tabela1[[#This Row],[PESO UNI]]</f>
        <v>0</v>
      </c>
      <c r="Y3088" s="14">
        <f t="shared" si="408"/>
        <v>0</v>
      </c>
      <c r="Z3088" s="21">
        <f>Tabela1[[#This Row],[PESO TOTAL]]-Tabela1[[#This Row],[Peso Expedido]]</f>
        <v>0</v>
      </c>
      <c r="AA3088" s="18"/>
      <c r="AB3088" s="40"/>
      <c r="AC3088" s="40"/>
      <c r="AD3088" s="40"/>
      <c r="AE3088" s="40"/>
      <c r="AF3088" s="40"/>
      <c r="AG3088" s="40"/>
      <c r="AH3088" s="40"/>
      <c r="AI3088" s="40" t="str">
        <f t="shared" si="404"/>
        <v>ok</v>
      </c>
      <c r="AJ3088"/>
      <c r="AK3088" t="str">
        <f>Tabela1[[#This Row],[Coluna1]]&amp;Tabela1[[#This Row],[PEDIDO]]</f>
        <v/>
      </c>
      <c r="AL3088"/>
      <c r="AM3088"/>
      <c r="AN3088"/>
      <c r="AO3088" t="str">
        <f t="shared" si="409"/>
        <v>/</v>
      </c>
      <c r="AP3088" t="str">
        <f>Tabela1[[#This Row],[TAG]]&amp;Tabela1[[#This Row],[PEDIDO]]&amp;Tabela1[[#This Row],[PRODUTO]]</f>
        <v/>
      </c>
      <c r="AQ3088" s="23" t="str">
        <f>Tabela1[[#This Row],[PRODUTO]]&amp;Tabela1[[#This Row],[TAG]]</f>
        <v/>
      </c>
      <c r="AR3088" s="183">
        <f>Tabela1[[#This Row],[PESO TOTAL]]*Tabela1[[#This Row],[MATÉRIA PRIMA]]</f>
        <v>0</v>
      </c>
      <c r="AS3088" s="28">
        <f>Tabela1[[#This Row],[PESO TOTAL]]*Tabela1[[#This Row],[PREPARAÇÃO ]]</f>
        <v>0</v>
      </c>
      <c r="AT3088" s="28">
        <f>Tabela1[[#This Row],[PESO TOTAL]]*Tabela1[[#This Row],[CALDEIRARIA]]</f>
        <v>0</v>
      </c>
      <c r="AU3088" s="28">
        <f>Tabela1[[#This Row],[PESO TOTAL]]*Tabela1[[#This Row],[SOLDA]]</f>
        <v>0</v>
      </c>
      <c r="AV3088" s="28">
        <f>Tabela1[[#This Row],[PESO TOTAL]]*Tabela1[[#This Row],[ACABAMENTO]]</f>
        <v>0</v>
      </c>
      <c r="AW3088" s="28">
        <f>Tabela1[[#This Row],[PESO TOTAL]]*Tabela1[[#This Row],[PRONTO ACABADO]]</f>
        <v>0</v>
      </c>
      <c r="AX3088" s="28">
        <f>Tabela1[[#This Row],[PESO TOTAL]]*Tabela1[[#This Row],[EXPEDIÇÃO ]]</f>
        <v>0</v>
      </c>
      <c r="AY3088" s="28" t="str">
        <f>Tabela1[[#This Row],[PEDIDO]]&amp;Tabela1[[#This Row],[PRODUTO]]</f>
        <v/>
      </c>
      <c r="AZ3088" s="44">
        <f>IF(AF3088="",0,IF(ISTEXT(AF3088),H3088*VALUE(SUBSTITUTE(AF3088,"%",""))/100,H3088*AF3088))-Tabela1[[#This Row],[PRONTO ACABADO2]]</f>
        <v>0</v>
      </c>
      <c r="BA3088" s="44">
        <f>IF(AG3088="",0,IF(ISTEXT(AG3088),H3088*VALUE(SUBSTITUTE(AG3088,"%",""))/100,H3088*AG3088))-Tabela1[[#This Row],[PESO EXPEDIDO2]]</f>
        <v>0</v>
      </c>
      <c r="BB3088" s="44">
        <f t="shared" si="410"/>
        <v>0</v>
      </c>
      <c r="BC3088" s="44">
        <f t="shared" si="411"/>
        <v>0</v>
      </c>
      <c r="BD3088" s="44"/>
    </row>
    <row r="3089" spans="1:56" ht="15.75" hidden="1" customHeight="1" x14ac:dyDescent="0.25">
      <c r="A3089" s="6"/>
      <c r="B3089" s="22"/>
      <c r="C3089" s="7"/>
      <c r="D3089" s="46"/>
      <c r="E3089" s="7"/>
      <c r="F3089" s="7"/>
      <c r="G3089" s="44"/>
      <c r="H3089" s="41">
        <f>Tabela1[[#This Row],[PESO UNI]]*Tabela1[[#This Row],[QTE]]</f>
        <v>0</v>
      </c>
      <c r="I3089" s="7"/>
      <c r="J3089" s="8"/>
      <c r="K3089" s="8"/>
      <c r="L3089" s="9"/>
      <c r="M3089" s="10"/>
      <c r="N3089" s="8"/>
      <c r="O3089" s="12"/>
      <c r="P3089" s="13"/>
      <c r="Q3089" s="14">
        <f>Tabela1[[#This Row],[QTDE/ Fabricação]]-Tabela1[[#This Row],[QTE]]</f>
        <v>0</v>
      </c>
      <c r="R3089" s="19">
        <f t="shared" si="406"/>
        <v>0</v>
      </c>
      <c r="S3089" s="19">
        <f t="shared" si="405"/>
        <v>0</v>
      </c>
      <c r="T3089" s="20">
        <f t="shared" si="407"/>
        <v>0</v>
      </c>
      <c r="U3089" s="17">
        <f>IFERROR(SUMIF('LISTA DE EMBARQUE'!B:B,MICRO!E:E,'LISTA DE EMBARQUE'!G:G),"")</f>
        <v>0</v>
      </c>
      <c r="V3089" s="12" t="str">
        <f>IFERROR(VLOOKUP(Tabela1[[#This Row],[COD.MDE]],'LISTA DE EMBARQUE'!B:L,11,0),"")</f>
        <v/>
      </c>
      <c r="W3089" s="13" t="str">
        <f>IFERROR(COUNTIF(#REF!,Tabela1[[#This Row],[Colunas5]]),"")</f>
        <v/>
      </c>
      <c r="X3089" s="14">
        <f>Tabela1[[#This Row],[QIANTIDADE EXPEDIDA]]*Tabela1[[#This Row],[PESO UNI]]</f>
        <v>0</v>
      </c>
      <c r="Y3089" s="14">
        <f t="shared" si="408"/>
        <v>0</v>
      </c>
      <c r="Z3089" s="21">
        <f>Tabela1[[#This Row],[PESO TOTAL]]-Tabela1[[#This Row],[Peso Expedido]]</f>
        <v>0</v>
      </c>
      <c r="AA3089" s="18"/>
      <c r="AB3089" s="40"/>
      <c r="AC3089" s="40"/>
      <c r="AD3089" s="40"/>
      <c r="AE3089" s="40"/>
      <c r="AF3089" s="40"/>
      <c r="AG3089" s="40"/>
      <c r="AH3089" s="40"/>
      <c r="AI3089" s="40" t="str">
        <f t="shared" ref="AI3089:AI3152" si="412">IF(Z3089&lt;=0,"ok","")</f>
        <v>ok</v>
      </c>
      <c r="AJ3089"/>
      <c r="AK3089" t="str">
        <f>Tabela1[[#This Row],[Coluna1]]&amp;Tabela1[[#This Row],[PEDIDO]]</f>
        <v/>
      </c>
      <c r="AL3089"/>
      <c r="AM3089"/>
      <c r="AN3089"/>
      <c r="AO3089" t="str">
        <f t="shared" si="409"/>
        <v>/</v>
      </c>
      <c r="AP3089" t="str">
        <f>Tabela1[[#This Row],[TAG]]&amp;Tabela1[[#This Row],[PEDIDO]]&amp;Tabela1[[#This Row],[PRODUTO]]</f>
        <v/>
      </c>
      <c r="AQ3089" s="23" t="str">
        <f>Tabela1[[#This Row],[PRODUTO]]&amp;Tabela1[[#This Row],[TAG]]</f>
        <v/>
      </c>
      <c r="AR3089" s="183">
        <f>Tabela1[[#This Row],[PESO TOTAL]]*Tabela1[[#This Row],[MATÉRIA PRIMA]]</f>
        <v>0</v>
      </c>
      <c r="AS3089" s="28">
        <f>Tabela1[[#This Row],[PESO TOTAL]]*Tabela1[[#This Row],[PREPARAÇÃO ]]</f>
        <v>0</v>
      </c>
      <c r="AT3089" s="28">
        <f>Tabela1[[#This Row],[PESO TOTAL]]*Tabela1[[#This Row],[CALDEIRARIA]]</f>
        <v>0</v>
      </c>
      <c r="AU3089" s="28">
        <f>Tabela1[[#This Row],[PESO TOTAL]]*Tabela1[[#This Row],[SOLDA]]</f>
        <v>0</v>
      </c>
      <c r="AV3089" s="28">
        <f>Tabela1[[#This Row],[PESO TOTAL]]*Tabela1[[#This Row],[ACABAMENTO]]</f>
        <v>0</v>
      </c>
      <c r="AW3089" s="28">
        <f>Tabela1[[#This Row],[PESO TOTAL]]*Tabela1[[#This Row],[PRONTO ACABADO]]</f>
        <v>0</v>
      </c>
      <c r="AX3089" s="28">
        <f>Tabela1[[#This Row],[PESO TOTAL]]*Tabela1[[#This Row],[EXPEDIÇÃO ]]</f>
        <v>0</v>
      </c>
      <c r="AY3089" s="28" t="str">
        <f>Tabela1[[#This Row],[PEDIDO]]&amp;Tabela1[[#This Row],[PRODUTO]]</f>
        <v/>
      </c>
      <c r="AZ3089" s="44">
        <f>IF(AF3089="",0,IF(ISTEXT(AF3089),H3089*VALUE(SUBSTITUTE(AF3089,"%",""))/100,H3089*AF3089))-Tabela1[[#This Row],[PRONTO ACABADO2]]</f>
        <v>0</v>
      </c>
      <c r="BA3089" s="44">
        <f>IF(AG3089="",0,IF(ISTEXT(AG3089),H3089*VALUE(SUBSTITUTE(AG3089,"%",""))/100,H3089*AG3089))-Tabela1[[#This Row],[PESO EXPEDIDO2]]</f>
        <v>0</v>
      </c>
      <c r="BB3089" s="44">
        <f t="shared" si="410"/>
        <v>0</v>
      </c>
      <c r="BC3089" s="44">
        <f t="shared" si="411"/>
        <v>0</v>
      </c>
      <c r="BD3089" s="44"/>
    </row>
    <row r="3090" spans="1:56" ht="15.75" hidden="1" customHeight="1" x14ac:dyDescent="0.25">
      <c r="A3090" s="6"/>
      <c r="B3090" s="22"/>
      <c r="C3090" s="7"/>
      <c r="D3090" s="46"/>
      <c r="E3090" s="7"/>
      <c r="F3090" s="7"/>
      <c r="G3090" s="44"/>
      <c r="H3090" s="41">
        <f>Tabela1[[#This Row],[PESO UNI]]*Tabela1[[#This Row],[QTE]]</f>
        <v>0</v>
      </c>
      <c r="I3090" s="7"/>
      <c r="J3090" s="8"/>
      <c r="K3090" s="8"/>
      <c r="L3090" s="9"/>
      <c r="M3090" s="10"/>
      <c r="N3090" s="8"/>
      <c r="O3090" s="12"/>
      <c r="P3090" s="13"/>
      <c r="Q3090" s="14">
        <f>Tabela1[[#This Row],[QTDE/ Fabricação]]-Tabela1[[#This Row],[QTE]]</f>
        <v>0</v>
      </c>
      <c r="R3090" s="19">
        <f t="shared" si="406"/>
        <v>0</v>
      </c>
      <c r="S3090" s="19">
        <f t="shared" si="405"/>
        <v>0</v>
      </c>
      <c r="T3090" s="20">
        <f t="shared" si="407"/>
        <v>0</v>
      </c>
      <c r="U3090" s="17">
        <f>IFERROR(SUMIF('LISTA DE EMBARQUE'!B:B,MICRO!E:E,'LISTA DE EMBARQUE'!G:G),"")</f>
        <v>0</v>
      </c>
      <c r="V3090" s="12" t="str">
        <f>IFERROR(VLOOKUP(Tabela1[[#This Row],[COD.MDE]],'LISTA DE EMBARQUE'!B:L,11,0),"")</f>
        <v/>
      </c>
      <c r="W3090" s="13" t="str">
        <f>IFERROR(COUNTIF(#REF!,Tabela1[[#This Row],[Colunas5]]),"")</f>
        <v/>
      </c>
      <c r="X3090" s="14">
        <f>Tabela1[[#This Row],[QIANTIDADE EXPEDIDA]]*Tabela1[[#This Row],[PESO UNI]]</f>
        <v>0</v>
      </c>
      <c r="Y3090" s="14">
        <f t="shared" si="408"/>
        <v>0</v>
      </c>
      <c r="Z3090" s="21">
        <f>Tabela1[[#This Row],[PESO TOTAL]]-Tabela1[[#This Row],[Peso Expedido]]</f>
        <v>0</v>
      </c>
      <c r="AA3090" s="18"/>
      <c r="AB3090" s="40"/>
      <c r="AC3090" s="40"/>
      <c r="AD3090" s="40"/>
      <c r="AE3090" s="40"/>
      <c r="AF3090" s="40"/>
      <c r="AG3090" s="40"/>
      <c r="AH3090" s="40"/>
      <c r="AI3090" s="40" t="str">
        <f t="shared" si="412"/>
        <v>ok</v>
      </c>
      <c r="AJ3090"/>
      <c r="AK3090" t="str">
        <f>Tabela1[[#This Row],[Coluna1]]&amp;Tabela1[[#This Row],[PEDIDO]]</f>
        <v/>
      </c>
      <c r="AL3090"/>
      <c r="AM3090"/>
      <c r="AN3090"/>
      <c r="AO3090" t="str">
        <f t="shared" si="409"/>
        <v>/</v>
      </c>
      <c r="AP3090" t="str">
        <f>Tabela1[[#This Row],[TAG]]&amp;Tabela1[[#This Row],[PEDIDO]]&amp;Tabela1[[#This Row],[PRODUTO]]</f>
        <v/>
      </c>
      <c r="AQ3090" s="23" t="str">
        <f>Tabela1[[#This Row],[PRODUTO]]&amp;Tabela1[[#This Row],[TAG]]</f>
        <v/>
      </c>
      <c r="AR3090" s="183">
        <f>Tabela1[[#This Row],[PESO TOTAL]]*Tabela1[[#This Row],[MATÉRIA PRIMA]]</f>
        <v>0</v>
      </c>
      <c r="AS3090" s="28">
        <f>Tabela1[[#This Row],[PESO TOTAL]]*Tabela1[[#This Row],[PREPARAÇÃO ]]</f>
        <v>0</v>
      </c>
      <c r="AT3090" s="28">
        <f>Tabela1[[#This Row],[PESO TOTAL]]*Tabela1[[#This Row],[CALDEIRARIA]]</f>
        <v>0</v>
      </c>
      <c r="AU3090" s="28">
        <f>Tabela1[[#This Row],[PESO TOTAL]]*Tabela1[[#This Row],[SOLDA]]</f>
        <v>0</v>
      </c>
      <c r="AV3090" s="28">
        <f>Tabela1[[#This Row],[PESO TOTAL]]*Tabela1[[#This Row],[ACABAMENTO]]</f>
        <v>0</v>
      </c>
      <c r="AW3090" s="28">
        <f>Tabela1[[#This Row],[PESO TOTAL]]*Tabela1[[#This Row],[PRONTO ACABADO]]</f>
        <v>0</v>
      </c>
      <c r="AX3090" s="28">
        <f>Tabela1[[#This Row],[PESO TOTAL]]*Tabela1[[#This Row],[EXPEDIÇÃO ]]</f>
        <v>0</v>
      </c>
      <c r="AY3090" s="28" t="str">
        <f>Tabela1[[#This Row],[PEDIDO]]&amp;Tabela1[[#This Row],[PRODUTO]]</f>
        <v/>
      </c>
      <c r="AZ3090" s="44">
        <f>IF(AF3090="",0,IF(ISTEXT(AF3090),H3090*VALUE(SUBSTITUTE(AF3090,"%",""))/100,H3090*AF3090))-Tabela1[[#This Row],[PRONTO ACABADO2]]</f>
        <v>0</v>
      </c>
      <c r="BA3090" s="44">
        <f>IF(AG3090="",0,IF(ISTEXT(AG3090),H3090*VALUE(SUBSTITUTE(AG3090,"%",""))/100,H3090*AG3090))-Tabela1[[#This Row],[PESO EXPEDIDO2]]</f>
        <v>0</v>
      </c>
      <c r="BB3090" s="44">
        <f t="shared" si="410"/>
        <v>0</v>
      </c>
      <c r="BC3090" s="44">
        <f t="shared" si="411"/>
        <v>0</v>
      </c>
      <c r="BD3090" s="44"/>
    </row>
    <row r="3091" spans="1:56" ht="15.75" hidden="1" customHeight="1" x14ac:dyDescent="0.25">
      <c r="A3091" s="6"/>
      <c r="B3091" s="22"/>
      <c r="C3091" s="7"/>
      <c r="D3091" s="46"/>
      <c r="E3091" s="7"/>
      <c r="F3091" s="7"/>
      <c r="G3091" s="44"/>
      <c r="H3091" s="41">
        <f>Tabela1[[#This Row],[PESO UNI]]*Tabela1[[#This Row],[QTE]]</f>
        <v>0</v>
      </c>
      <c r="I3091" s="7"/>
      <c r="J3091" s="8"/>
      <c r="K3091" s="8"/>
      <c r="L3091" s="9"/>
      <c r="M3091" s="10"/>
      <c r="N3091" s="8"/>
      <c r="O3091" s="12"/>
      <c r="P3091" s="13"/>
      <c r="Q3091" s="14">
        <f>Tabela1[[#This Row],[QTDE/ Fabricação]]-Tabela1[[#This Row],[QTE]]</f>
        <v>0</v>
      </c>
      <c r="R3091" s="19">
        <f t="shared" si="406"/>
        <v>0</v>
      </c>
      <c r="S3091" s="19">
        <f t="shared" si="405"/>
        <v>0</v>
      </c>
      <c r="T3091" s="20">
        <f t="shared" si="407"/>
        <v>0</v>
      </c>
      <c r="U3091" s="17">
        <f>IFERROR(SUMIF('LISTA DE EMBARQUE'!B:B,MICRO!E:E,'LISTA DE EMBARQUE'!G:G),"")</f>
        <v>0</v>
      </c>
      <c r="V3091" s="12" t="str">
        <f>IFERROR(VLOOKUP(Tabela1[[#This Row],[COD.MDE]],'LISTA DE EMBARQUE'!B:L,11,0),"")</f>
        <v/>
      </c>
      <c r="W3091" s="13" t="str">
        <f>IFERROR(COUNTIF(#REF!,Tabela1[[#This Row],[Colunas5]]),"")</f>
        <v/>
      </c>
      <c r="X3091" s="14">
        <f>Tabela1[[#This Row],[QIANTIDADE EXPEDIDA]]*Tabela1[[#This Row],[PESO UNI]]</f>
        <v>0</v>
      </c>
      <c r="Y3091" s="14">
        <f t="shared" si="408"/>
        <v>0</v>
      </c>
      <c r="Z3091" s="21">
        <f>Tabela1[[#This Row],[PESO TOTAL]]-Tabela1[[#This Row],[Peso Expedido]]</f>
        <v>0</v>
      </c>
      <c r="AA3091" s="18"/>
      <c r="AB3091" s="40"/>
      <c r="AC3091" s="40"/>
      <c r="AD3091" s="40"/>
      <c r="AE3091" s="40"/>
      <c r="AF3091" s="40"/>
      <c r="AG3091" s="40"/>
      <c r="AH3091" s="40"/>
      <c r="AI3091" s="40" t="str">
        <f t="shared" si="412"/>
        <v>ok</v>
      </c>
      <c r="AJ3091"/>
      <c r="AK3091" t="str">
        <f>Tabela1[[#This Row],[Coluna1]]&amp;Tabela1[[#This Row],[PEDIDO]]</f>
        <v/>
      </c>
      <c r="AL3091"/>
      <c r="AM3091"/>
      <c r="AN3091"/>
      <c r="AO3091" t="str">
        <f t="shared" si="409"/>
        <v>/</v>
      </c>
      <c r="AP3091" t="str">
        <f>Tabela1[[#This Row],[TAG]]&amp;Tabela1[[#This Row],[PEDIDO]]&amp;Tabela1[[#This Row],[PRODUTO]]</f>
        <v/>
      </c>
      <c r="AQ3091" s="23" t="str">
        <f>Tabela1[[#This Row],[PRODUTO]]&amp;Tabela1[[#This Row],[TAG]]</f>
        <v/>
      </c>
      <c r="AR3091" s="183">
        <f>Tabela1[[#This Row],[PESO TOTAL]]*Tabela1[[#This Row],[MATÉRIA PRIMA]]</f>
        <v>0</v>
      </c>
      <c r="AS3091" s="28">
        <f>Tabela1[[#This Row],[PESO TOTAL]]*Tabela1[[#This Row],[PREPARAÇÃO ]]</f>
        <v>0</v>
      </c>
      <c r="AT3091" s="28">
        <f>Tabela1[[#This Row],[PESO TOTAL]]*Tabela1[[#This Row],[CALDEIRARIA]]</f>
        <v>0</v>
      </c>
      <c r="AU3091" s="28">
        <f>Tabela1[[#This Row],[PESO TOTAL]]*Tabela1[[#This Row],[SOLDA]]</f>
        <v>0</v>
      </c>
      <c r="AV3091" s="28">
        <f>Tabela1[[#This Row],[PESO TOTAL]]*Tabela1[[#This Row],[ACABAMENTO]]</f>
        <v>0</v>
      </c>
      <c r="AW3091" s="28">
        <f>Tabela1[[#This Row],[PESO TOTAL]]*Tabela1[[#This Row],[PRONTO ACABADO]]</f>
        <v>0</v>
      </c>
      <c r="AX3091" s="28">
        <f>Tabela1[[#This Row],[PESO TOTAL]]*Tabela1[[#This Row],[EXPEDIÇÃO ]]</f>
        <v>0</v>
      </c>
      <c r="AY3091" s="28" t="str">
        <f>Tabela1[[#This Row],[PEDIDO]]&amp;Tabela1[[#This Row],[PRODUTO]]</f>
        <v/>
      </c>
      <c r="AZ3091" s="44">
        <f>IF(AF3091="",0,IF(ISTEXT(AF3091),H3091*VALUE(SUBSTITUTE(AF3091,"%",""))/100,H3091*AF3091))-Tabela1[[#This Row],[PRONTO ACABADO2]]</f>
        <v>0</v>
      </c>
      <c r="BA3091" s="44">
        <f>IF(AG3091="",0,IF(ISTEXT(AG3091),H3091*VALUE(SUBSTITUTE(AG3091,"%",""))/100,H3091*AG3091))-Tabela1[[#This Row],[PESO EXPEDIDO2]]</f>
        <v>0</v>
      </c>
      <c r="BB3091" s="44">
        <f t="shared" si="410"/>
        <v>0</v>
      </c>
      <c r="BC3091" s="44">
        <f t="shared" si="411"/>
        <v>0</v>
      </c>
      <c r="BD3091" s="44"/>
    </row>
    <row r="3092" spans="1:56" ht="15.75" hidden="1" customHeight="1" x14ac:dyDescent="0.25">
      <c r="A3092" s="6"/>
      <c r="B3092" s="22"/>
      <c r="C3092" s="7"/>
      <c r="D3092" s="46"/>
      <c r="E3092" s="7"/>
      <c r="F3092" s="7"/>
      <c r="G3092" s="44"/>
      <c r="H3092" s="41">
        <f>Tabela1[[#This Row],[PESO UNI]]*Tabela1[[#This Row],[QTE]]</f>
        <v>0</v>
      </c>
      <c r="I3092" s="7"/>
      <c r="J3092" s="8"/>
      <c r="K3092" s="8"/>
      <c r="L3092" s="9"/>
      <c r="M3092" s="10"/>
      <c r="N3092" s="8"/>
      <c r="O3092" s="12"/>
      <c r="P3092" s="13"/>
      <c r="Q3092" s="14">
        <f>Tabela1[[#This Row],[QTDE/ Fabricação]]-Tabela1[[#This Row],[QTE]]</f>
        <v>0</v>
      </c>
      <c r="R3092" s="19">
        <f t="shared" si="406"/>
        <v>0</v>
      </c>
      <c r="S3092" s="19">
        <f t="shared" si="405"/>
        <v>0</v>
      </c>
      <c r="T3092" s="20">
        <f t="shared" si="407"/>
        <v>0</v>
      </c>
      <c r="U3092" s="17">
        <f>IFERROR(SUMIF('LISTA DE EMBARQUE'!B:B,MICRO!E:E,'LISTA DE EMBARQUE'!G:G),"")</f>
        <v>0</v>
      </c>
      <c r="V3092" s="12" t="str">
        <f>IFERROR(VLOOKUP(Tabela1[[#This Row],[COD.MDE]],'LISTA DE EMBARQUE'!B:L,11,0),"")</f>
        <v/>
      </c>
      <c r="W3092" s="13" t="str">
        <f>IFERROR(COUNTIF(#REF!,Tabela1[[#This Row],[Colunas5]]),"")</f>
        <v/>
      </c>
      <c r="X3092" s="14">
        <f>Tabela1[[#This Row],[QIANTIDADE EXPEDIDA]]*Tabela1[[#This Row],[PESO UNI]]</f>
        <v>0</v>
      </c>
      <c r="Y3092" s="14">
        <f t="shared" si="408"/>
        <v>0</v>
      </c>
      <c r="Z3092" s="21">
        <f>Tabela1[[#This Row],[PESO TOTAL]]-Tabela1[[#This Row],[Peso Expedido]]</f>
        <v>0</v>
      </c>
      <c r="AA3092" s="18"/>
      <c r="AB3092" s="40"/>
      <c r="AC3092" s="40"/>
      <c r="AD3092" s="40"/>
      <c r="AE3092" s="40"/>
      <c r="AF3092" s="40"/>
      <c r="AG3092" s="40"/>
      <c r="AH3092" s="40"/>
      <c r="AI3092" s="40" t="str">
        <f t="shared" si="412"/>
        <v>ok</v>
      </c>
      <c r="AJ3092"/>
      <c r="AK3092" t="str">
        <f>Tabela1[[#This Row],[Coluna1]]&amp;Tabela1[[#This Row],[PEDIDO]]</f>
        <v/>
      </c>
      <c r="AL3092"/>
      <c r="AM3092"/>
      <c r="AN3092"/>
      <c r="AO3092" t="str">
        <f t="shared" si="409"/>
        <v>/</v>
      </c>
      <c r="AP3092" t="str">
        <f>Tabela1[[#This Row],[TAG]]&amp;Tabela1[[#This Row],[PEDIDO]]&amp;Tabela1[[#This Row],[PRODUTO]]</f>
        <v/>
      </c>
      <c r="AQ3092" s="23" t="str">
        <f>Tabela1[[#This Row],[PRODUTO]]&amp;Tabela1[[#This Row],[TAG]]</f>
        <v/>
      </c>
      <c r="AR3092" s="183">
        <f>Tabela1[[#This Row],[PESO TOTAL]]*Tabela1[[#This Row],[MATÉRIA PRIMA]]</f>
        <v>0</v>
      </c>
      <c r="AS3092" s="28">
        <f>Tabela1[[#This Row],[PESO TOTAL]]*Tabela1[[#This Row],[PREPARAÇÃO ]]</f>
        <v>0</v>
      </c>
      <c r="AT3092" s="28">
        <f>Tabela1[[#This Row],[PESO TOTAL]]*Tabela1[[#This Row],[CALDEIRARIA]]</f>
        <v>0</v>
      </c>
      <c r="AU3092" s="28">
        <f>Tabela1[[#This Row],[PESO TOTAL]]*Tabela1[[#This Row],[SOLDA]]</f>
        <v>0</v>
      </c>
      <c r="AV3092" s="28">
        <f>Tabela1[[#This Row],[PESO TOTAL]]*Tabela1[[#This Row],[ACABAMENTO]]</f>
        <v>0</v>
      </c>
      <c r="AW3092" s="28">
        <f>Tabela1[[#This Row],[PESO TOTAL]]*Tabela1[[#This Row],[PRONTO ACABADO]]</f>
        <v>0</v>
      </c>
      <c r="AX3092" s="28">
        <f>Tabela1[[#This Row],[PESO TOTAL]]*Tabela1[[#This Row],[EXPEDIÇÃO ]]</f>
        <v>0</v>
      </c>
      <c r="AY3092" s="28" t="str">
        <f>Tabela1[[#This Row],[PEDIDO]]&amp;Tabela1[[#This Row],[PRODUTO]]</f>
        <v/>
      </c>
      <c r="AZ3092" s="44">
        <f>IF(AF3092="",0,IF(ISTEXT(AF3092),H3092*VALUE(SUBSTITUTE(AF3092,"%",""))/100,H3092*AF3092))-Tabela1[[#This Row],[PRONTO ACABADO2]]</f>
        <v>0</v>
      </c>
      <c r="BA3092" s="44">
        <f>IF(AG3092="",0,IF(ISTEXT(AG3092),H3092*VALUE(SUBSTITUTE(AG3092,"%",""))/100,H3092*AG3092))-Tabela1[[#This Row],[PESO EXPEDIDO2]]</f>
        <v>0</v>
      </c>
      <c r="BB3092" s="44">
        <f t="shared" si="410"/>
        <v>0</v>
      </c>
      <c r="BC3092" s="44">
        <f t="shared" si="411"/>
        <v>0</v>
      </c>
      <c r="BD3092" s="44"/>
    </row>
    <row r="3093" spans="1:56" ht="15.75" hidden="1" customHeight="1" x14ac:dyDescent="0.25">
      <c r="A3093" s="6"/>
      <c r="B3093" s="22"/>
      <c r="C3093" s="7"/>
      <c r="D3093" s="46"/>
      <c r="E3093" s="7"/>
      <c r="F3093" s="7"/>
      <c r="G3093" s="44"/>
      <c r="H3093" s="41">
        <f>Tabela1[[#This Row],[PESO UNI]]*Tabela1[[#This Row],[QTE]]</f>
        <v>0</v>
      </c>
      <c r="I3093" s="7"/>
      <c r="J3093" s="8"/>
      <c r="K3093" s="8"/>
      <c r="L3093" s="9"/>
      <c r="M3093" s="10"/>
      <c r="N3093" s="8"/>
      <c r="O3093" s="12"/>
      <c r="P3093" s="13"/>
      <c r="Q3093" s="14">
        <f>Tabela1[[#This Row],[QTDE/ Fabricação]]-Tabela1[[#This Row],[QTE]]</f>
        <v>0</v>
      </c>
      <c r="R3093" s="19">
        <f t="shared" si="406"/>
        <v>0</v>
      </c>
      <c r="S3093" s="19">
        <f t="shared" si="405"/>
        <v>0</v>
      </c>
      <c r="T3093" s="20">
        <f t="shared" si="407"/>
        <v>0</v>
      </c>
      <c r="U3093" s="17">
        <f>IFERROR(SUMIF('LISTA DE EMBARQUE'!B:B,MICRO!E:E,'LISTA DE EMBARQUE'!G:G),"")</f>
        <v>0</v>
      </c>
      <c r="V3093" s="12" t="str">
        <f>IFERROR(VLOOKUP(Tabela1[[#This Row],[COD.MDE]],'LISTA DE EMBARQUE'!B:L,11,0),"")</f>
        <v/>
      </c>
      <c r="W3093" s="13" t="str">
        <f>IFERROR(COUNTIF(#REF!,Tabela1[[#This Row],[Colunas5]]),"")</f>
        <v/>
      </c>
      <c r="X3093" s="14">
        <f>Tabela1[[#This Row],[QIANTIDADE EXPEDIDA]]*Tabela1[[#This Row],[PESO UNI]]</f>
        <v>0</v>
      </c>
      <c r="Y3093" s="14">
        <f t="shared" si="408"/>
        <v>0</v>
      </c>
      <c r="Z3093" s="21">
        <f>Tabela1[[#This Row],[PESO TOTAL]]-Tabela1[[#This Row],[Peso Expedido]]</f>
        <v>0</v>
      </c>
      <c r="AA3093" s="18"/>
      <c r="AB3093" s="40"/>
      <c r="AC3093" s="40"/>
      <c r="AD3093" s="40"/>
      <c r="AE3093" s="40"/>
      <c r="AF3093" s="40"/>
      <c r="AG3093" s="40"/>
      <c r="AH3093" s="40"/>
      <c r="AI3093" s="40" t="str">
        <f t="shared" si="412"/>
        <v>ok</v>
      </c>
      <c r="AJ3093"/>
      <c r="AK3093" t="str">
        <f>Tabela1[[#This Row],[Coluna1]]&amp;Tabela1[[#This Row],[PEDIDO]]</f>
        <v/>
      </c>
      <c r="AL3093"/>
      <c r="AM3093"/>
      <c r="AN3093"/>
      <c r="AO3093" t="str">
        <f t="shared" si="409"/>
        <v>/</v>
      </c>
      <c r="AP3093" t="str">
        <f>Tabela1[[#This Row],[TAG]]&amp;Tabela1[[#This Row],[PEDIDO]]&amp;Tabela1[[#This Row],[PRODUTO]]</f>
        <v/>
      </c>
      <c r="AQ3093" s="23" t="str">
        <f>Tabela1[[#This Row],[PRODUTO]]&amp;Tabela1[[#This Row],[TAG]]</f>
        <v/>
      </c>
      <c r="AR3093" s="183">
        <f>Tabela1[[#This Row],[PESO TOTAL]]*Tabela1[[#This Row],[MATÉRIA PRIMA]]</f>
        <v>0</v>
      </c>
      <c r="AS3093" s="28">
        <f>Tabela1[[#This Row],[PESO TOTAL]]*Tabela1[[#This Row],[PREPARAÇÃO ]]</f>
        <v>0</v>
      </c>
      <c r="AT3093" s="28">
        <f>Tabela1[[#This Row],[PESO TOTAL]]*Tabela1[[#This Row],[CALDEIRARIA]]</f>
        <v>0</v>
      </c>
      <c r="AU3093" s="28">
        <f>Tabela1[[#This Row],[PESO TOTAL]]*Tabela1[[#This Row],[SOLDA]]</f>
        <v>0</v>
      </c>
      <c r="AV3093" s="28">
        <f>Tabela1[[#This Row],[PESO TOTAL]]*Tabela1[[#This Row],[ACABAMENTO]]</f>
        <v>0</v>
      </c>
      <c r="AW3093" s="28">
        <f>Tabela1[[#This Row],[PESO TOTAL]]*Tabela1[[#This Row],[PRONTO ACABADO]]</f>
        <v>0</v>
      </c>
      <c r="AX3093" s="28">
        <f>Tabela1[[#This Row],[PESO TOTAL]]*Tabela1[[#This Row],[EXPEDIÇÃO ]]</f>
        <v>0</v>
      </c>
      <c r="AY3093" s="28" t="str">
        <f>Tabela1[[#This Row],[PEDIDO]]&amp;Tabela1[[#This Row],[PRODUTO]]</f>
        <v/>
      </c>
      <c r="AZ3093" s="44">
        <f>IF(AF3093="",0,IF(ISTEXT(AF3093),H3093*VALUE(SUBSTITUTE(AF3093,"%",""))/100,H3093*AF3093))-Tabela1[[#This Row],[PRONTO ACABADO2]]</f>
        <v>0</v>
      </c>
      <c r="BA3093" s="44">
        <f>IF(AG3093="",0,IF(ISTEXT(AG3093),H3093*VALUE(SUBSTITUTE(AG3093,"%",""))/100,H3093*AG3093))-Tabela1[[#This Row],[PESO EXPEDIDO2]]</f>
        <v>0</v>
      </c>
      <c r="BB3093" s="44">
        <f t="shared" si="410"/>
        <v>0</v>
      </c>
      <c r="BC3093" s="44">
        <f t="shared" si="411"/>
        <v>0</v>
      </c>
      <c r="BD3093" s="44"/>
    </row>
    <row r="3094" spans="1:56" ht="15.75" hidden="1" customHeight="1" x14ac:dyDescent="0.25">
      <c r="A3094" s="6"/>
      <c r="B3094" s="22"/>
      <c r="C3094" s="7"/>
      <c r="D3094" s="46"/>
      <c r="E3094" s="7"/>
      <c r="F3094" s="7"/>
      <c r="G3094" s="44"/>
      <c r="H3094" s="41">
        <f>Tabela1[[#This Row],[PESO UNI]]*Tabela1[[#This Row],[QTE]]</f>
        <v>0</v>
      </c>
      <c r="I3094" s="7"/>
      <c r="J3094" s="8"/>
      <c r="K3094" s="8"/>
      <c r="L3094" s="9"/>
      <c r="M3094" s="10"/>
      <c r="N3094" s="8"/>
      <c r="O3094" s="12"/>
      <c r="P3094" s="13"/>
      <c r="Q3094" s="14">
        <f>Tabela1[[#This Row],[QTDE/ Fabricação]]-Tabela1[[#This Row],[QTE]]</f>
        <v>0</v>
      </c>
      <c r="R3094" s="19">
        <f t="shared" si="406"/>
        <v>0</v>
      </c>
      <c r="S3094" s="19">
        <f t="shared" si="405"/>
        <v>0</v>
      </c>
      <c r="T3094" s="20">
        <f t="shared" si="407"/>
        <v>0</v>
      </c>
      <c r="U3094" s="17">
        <f>IFERROR(SUMIF('LISTA DE EMBARQUE'!B:B,MICRO!E:E,'LISTA DE EMBARQUE'!G:G),"")</f>
        <v>0</v>
      </c>
      <c r="V3094" s="12" t="str">
        <f>IFERROR(VLOOKUP(Tabela1[[#This Row],[COD.MDE]],'LISTA DE EMBARQUE'!B:L,11,0),"")</f>
        <v/>
      </c>
      <c r="W3094" s="13" t="str">
        <f>IFERROR(COUNTIF(#REF!,Tabela1[[#This Row],[Colunas5]]),"")</f>
        <v/>
      </c>
      <c r="X3094" s="14">
        <f>Tabela1[[#This Row],[QIANTIDADE EXPEDIDA]]*Tabela1[[#This Row],[PESO UNI]]</f>
        <v>0</v>
      </c>
      <c r="Y3094" s="14">
        <f t="shared" si="408"/>
        <v>0</v>
      </c>
      <c r="Z3094" s="21">
        <f>Tabela1[[#This Row],[PESO TOTAL]]-Tabela1[[#This Row],[Peso Expedido]]</f>
        <v>0</v>
      </c>
      <c r="AA3094" s="18"/>
      <c r="AB3094" s="40"/>
      <c r="AC3094" s="40"/>
      <c r="AD3094" s="40"/>
      <c r="AE3094" s="40"/>
      <c r="AF3094" s="40"/>
      <c r="AG3094" s="40"/>
      <c r="AH3094" s="40"/>
      <c r="AI3094" s="40" t="str">
        <f t="shared" si="412"/>
        <v>ok</v>
      </c>
      <c r="AJ3094"/>
      <c r="AK3094" t="str">
        <f>Tabela1[[#This Row],[Coluna1]]&amp;Tabela1[[#This Row],[PEDIDO]]</f>
        <v/>
      </c>
      <c r="AL3094"/>
      <c r="AM3094"/>
      <c r="AN3094"/>
      <c r="AO3094" t="str">
        <f t="shared" si="409"/>
        <v>/</v>
      </c>
      <c r="AP3094" t="str">
        <f>Tabela1[[#This Row],[TAG]]&amp;Tabela1[[#This Row],[PEDIDO]]&amp;Tabela1[[#This Row],[PRODUTO]]</f>
        <v/>
      </c>
      <c r="AQ3094" s="23" t="str">
        <f>Tabela1[[#This Row],[PRODUTO]]&amp;Tabela1[[#This Row],[TAG]]</f>
        <v/>
      </c>
      <c r="AR3094" s="183">
        <f>Tabela1[[#This Row],[PESO TOTAL]]*Tabela1[[#This Row],[MATÉRIA PRIMA]]</f>
        <v>0</v>
      </c>
      <c r="AS3094" s="28">
        <f>Tabela1[[#This Row],[PESO TOTAL]]*Tabela1[[#This Row],[PREPARAÇÃO ]]</f>
        <v>0</v>
      </c>
      <c r="AT3094" s="28">
        <f>Tabela1[[#This Row],[PESO TOTAL]]*Tabela1[[#This Row],[CALDEIRARIA]]</f>
        <v>0</v>
      </c>
      <c r="AU3094" s="28">
        <f>Tabela1[[#This Row],[PESO TOTAL]]*Tabela1[[#This Row],[SOLDA]]</f>
        <v>0</v>
      </c>
      <c r="AV3094" s="28">
        <f>Tabela1[[#This Row],[PESO TOTAL]]*Tabela1[[#This Row],[ACABAMENTO]]</f>
        <v>0</v>
      </c>
      <c r="AW3094" s="28">
        <f>Tabela1[[#This Row],[PESO TOTAL]]*Tabela1[[#This Row],[PRONTO ACABADO]]</f>
        <v>0</v>
      </c>
      <c r="AX3094" s="28">
        <f>Tabela1[[#This Row],[PESO TOTAL]]*Tabela1[[#This Row],[EXPEDIÇÃO ]]</f>
        <v>0</v>
      </c>
      <c r="AY3094" s="28" t="str">
        <f>Tabela1[[#This Row],[PEDIDO]]&amp;Tabela1[[#This Row],[PRODUTO]]</f>
        <v/>
      </c>
      <c r="AZ3094" s="44">
        <f>IF(AF3094="",0,IF(ISTEXT(AF3094),H3094*VALUE(SUBSTITUTE(AF3094,"%",""))/100,H3094*AF3094))-Tabela1[[#This Row],[PRONTO ACABADO2]]</f>
        <v>0</v>
      </c>
      <c r="BA3094" s="44">
        <f>IF(AG3094="",0,IF(ISTEXT(AG3094),H3094*VALUE(SUBSTITUTE(AG3094,"%",""))/100,H3094*AG3094))-Tabela1[[#This Row],[PESO EXPEDIDO2]]</f>
        <v>0</v>
      </c>
      <c r="BB3094" s="44">
        <f t="shared" si="410"/>
        <v>0</v>
      </c>
      <c r="BC3094" s="44">
        <f t="shared" si="411"/>
        <v>0</v>
      </c>
      <c r="BD3094" s="44"/>
    </row>
    <row r="3095" spans="1:56" ht="15.75" hidden="1" customHeight="1" x14ac:dyDescent="0.25">
      <c r="A3095" s="6"/>
      <c r="B3095" s="22"/>
      <c r="C3095" s="7"/>
      <c r="D3095" s="46"/>
      <c r="E3095" s="7"/>
      <c r="F3095" s="7"/>
      <c r="G3095" s="44"/>
      <c r="H3095" s="41">
        <f>Tabela1[[#This Row],[PESO UNI]]*Tabela1[[#This Row],[QTE]]</f>
        <v>0</v>
      </c>
      <c r="I3095" s="7"/>
      <c r="J3095" s="8"/>
      <c r="K3095" s="8"/>
      <c r="L3095" s="9"/>
      <c r="M3095" s="10"/>
      <c r="N3095" s="8"/>
      <c r="O3095" s="12"/>
      <c r="P3095" s="13"/>
      <c r="Q3095" s="14">
        <f>Tabela1[[#This Row],[QTDE/ Fabricação]]-Tabela1[[#This Row],[QTE]]</f>
        <v>0</v>
      </c>
      <c r="R3095" s="19">
        <f t="shared" si="406"/>
        <v>0</v>
      </c>
      <c r="S3095" s="19">
        <f t="shared" si="405"/>
        <v>0</v>
      </c>
      <c r="T3095" s="20">
        <f t="shared" si="407"/>
        <v>0</v>
      </c>
      <c r="U3095" s="17">
        <f>IFERROR(SUMIF('LISTA DE EMBARQUE'!B:B,MICRO!E:E,'LISTA DE EMBARQUE'!G:G),"")</f>
        <v>0</v>
      </c>
      <c r="V3095" s="12" t="str">
        <f>IFERROR(VLOOKUP(Tabela1[[#This Row],[COD.MDE]],'LISTA DE EMBARQUE'!B:L,11,0),"")</f>
        <v/>
      </c>
      <c r="W3095" s="13" t="str">
        <f>IFERROR(COUNTIF(#REF!,Tabela1[[#This Row],[Colunas5]]),"")</f>
        <v/>
      </c>
      <c r="X3095" s="14">
        <f>Tabela1[[#This Row],[QIANTIDADE EXPEDIDA]]*Tabela1[[#This Row],[PESO UNI]]</f>
        <v>0</v>
      </c>
      <c r="Y3095" s="14">
        <f t="shared" si="408"/>
        <v>0</v>
      </c>
      <c r="Z3095" s="21">
        <f>Tabela1[[#This Row],[PESO TOTAL]]-Tabela1[[#This Row],[Peso Expedido]]</f>
        <v>0</v>
      </c>
      <c r="AA3095" s="18"/>
      <c r="AB3095" s="40"/>
      <c r="AC3095" s="40"/>
      <c r="AD3095" s="40"/>
      <c r="AE3095" s="40"/>
      <c r="AF3095" s="40"/>
      <c r="AG3095" s="40"/>
      <c r="AH3095" s="40"/>
      <c r="AI3095" s="40" t="str">
        <f t="shared" si="412"/>
        <v>ok</v>
      </c>
      <c r="AJ3095"/>
      <c r="AK3095" t="str">
        <f>Tabela1[[#This Row],[Coluna1]]&amp;Tabela1[[#This Row],[PEDIDO]]</f>
        <v/>
      </c>
      <c r="AL3095"/>
      <c r="AM3095"/>
      <c r="AN3095"/>
      <c r="AO3095" t="str">
        <f t="shared" si="409"/>
        <v>/</v>
      </c>
      <c r="AP3095" t="str">
        <f>Tabela1[[#This Row],[TAG]]&amp;Tabela1[[#This Row],[PEDIDO]]&amp;Tabela1[[#This Row],[PRODUTO]]</f>
        <v/>
      </c>
      <c r="AQ3095" s="23" t="str">
        <f>Tabela1[[#This Row],[PRODUTO]]&amp;Tabela1[[#This Row],[TAG]]</f>
        <v/>
      </c>
      <c r="AR3095" s="183">
        <f>Tabela1[[#This Row],[PESO TOTAL]]*Tabela1[[#This Row],[MATÉRIA PRIMA]]</f>
        <v>0</v>
      </c>
      <c r="AS3095" s="28">
        <f>Tabela1[[#This Row],[PESO TOTAL]]*Tabela1[[#This Row],[PREPARAÇÃO ]]</f>
        <v>0</v>
      </c>
      <c r="AT3095" s="28">
        <f>Tabela1[[#This Row],[PESO TOTAL]]*Tabela1[[#This Row],[CALDEIRARIA]]</f>
        <v>0</v>
      </c>
      <c r="AU3095" s="28">
        <f>Tabela1[[#This Row],[PESO TOTAL]]*Tabela1[[#This Row],[SOLDA]]</f>
        <v>0</v>
      </c>
      <c r="AV3095" s="28">
        <f>Tabela1[[#This Row],[PESO TOTAL]]*Tabela1[[#This Row],[ACABAMENTO]]</f>
        <v>0</v>
      </c>
      <c r="AW3095" s="28">
        <f>Tabela1[[#This Row],[PESO TOTAL]]*Tabela1[[#This Row],[PRONTO ACABADO]]</f>
        <v>0</v>
      </c>
      <c r="AX3095" s="28">
        <f>Tabela1[[#This Row],[PESO TOTAL]]*Tabela1[[#This Row],[EXPEDIÇÃO ]]</f>
        <v>0</v>
      </c>
      <c r="AY3095" s="28" t="str">
        <f>Tabela1[[#This Row],[PEDIDO]]&amp;Tabela1[[#This Row],[PRODUTO]]</f>
        <v/>
      </c>
      <c r="AZ3095" s="44">
        <f>IF(AF3095="",0,IF(ISTEXT(AF3095),H3095*VALUE(SUBSTITUTE(AF3095,"%",""))/100,H3095*AF3095))-Tabela1[[#This Row],[PRONTO ACABADO2]]</f>
        <v>0</v>
      </c>
      <c r="BA3095" s="44">
        <f>IF(AG3095="",0,IF(ISTEXT(AG3095),H3095*VALUE(SUBSTITUTE(AG3095,"%",""))/100,H3095*AG3095))-Tabela1[[#This Row],[PESO EXPEDIDO2]]</f>
        <v>0</v>
      </c>
      <c r="BB3095" s="44">
        <f t="shared" si="410"/>
        <v>0</v>
      </c>
      <c r="BC3095" s="44">
        <f t="shared" si="411"/>
        <v>0</v>
      </c>
      <c r="BD3095" s="44"/>
    </row>
    <row r="3096" spans="1:56" ht="15.75" hidden="1" customHeight="1" x14ac:dyDescent="0.25">
      <c r="A3096" s="6"/>
      <c r="B3096" s="22"/>
      <c r="C3096" s="7"/>
      <c r="D3096" s="46"/>
      <c r="E3096" s="7"/>
      <c r="F3096" s="7"/>
      <c r="G3096" s="44"/>
      <c r="H3096" s="41">
        <f>Tabela1[[#This Row],[PESO UNI]]*Tabela1[[#This Row],[QTE]]</f>
        <v>0</v>
      </c>
      <c r="I3096" s="7"/>
      <c r="J3096" s="8"/>
      <c r="K3096" s="8"/>
      <c r="L3096" s="9"/>
      <c r="M3096" s="10"/>
      <c r="N3096" s="8"/>
      <c r="O3096" s="12"/>
      <c r="P3096" s="13"/>
      <c r="Q3096" s="14">
        <f>Tabela1[[#This Row],[QTDE/ Fabricação]]-Tabela1[[#This Row],[QTE]]</f>
        <v>0</v>
      </c>
      <c r="R3096" s="19">
        <f t="shared" si="406"/>
        <v>0</v>
      </c>
      <c r="S3096" s="19">
        <f t="shared" si="405"/>
        <v>0</v>
      </c>
      <c r="T3096" s="20">
        <f t="shared" si="407"/>
        <v>0</v>
      </c>
      <c r="U3096" s="17">
        <f>IFERROR(SUMIF('LISTA DE EMBARQUE'!B:B,MICRO!E:E,'LISTA DE EMBARQUE'!G:G),"")</f>
        <v>0</v>
      </c>
      <c r="V3096" s="12" t="str">
        <f>IFERROR(VLOOKUP(Tabela1[[#This Row],[COD.MDE]],'LISTA DE EMBARQUE'!B:L,11,0),"")</f>
        <v/>
      </c>
      <c r="W3096" s="13" t="str">
        <f>IFERROR(COUNTIF(#REF!,Tabela1[[#This Row],[Colunas5]]),"")</f>
        <v/>
      </c>
      <c r="X3096" s="14">
        <f>Tabela1[[#This Row],[QIANTIDADE EXPEDIDA]]*Tabela1[[#This Row],[PESO UNI]]</f>
        <v>0</v>
      </c>
      <c r="Y3096" s="14">
        <f t="shared" si="408"/>
        <v>0</v>
      </c>
      <c r="Z3096" s="21">
        <f>Tabela1[[#This Row],[PESO TOTAL]]-Tabela1[[#This Row],[Peso Expedido]]</f>
        <v>0</v>
      </c>
      <c r="AA3096" s="18"/>
      <c r="AB3096" s="40"/>
      <c r="AC3096" s="40"/>
      <c r="AD3096" s="40"/>
      <c r="AE3096" s="40"/>
      <c r="AF3096" s="40"/>
      <c r="AG3096" s="40"/>
      <c r="AH3096" s="40"/>
      <c r="AI3096" s="40" t="str">
        <f t="shared" si="412"/>
        <v>ok</v>
      </c>
      <c r="AJ3096"/>
      <c r="AK3096" t="str">
        <f>Tabela1[[#This Row],[Coluna1]]&amp;Tabela1[[#This Row],[PEDIDO]]</f>
        <v/>
      </c>
      <c r="AL3096"/>
      <c r="AM3096"/>
      <c r="AN3096"/>
      <c r="AO3096" t="str">
        <f t="shared" si="409"/>
        <v>/</v>
      </c>
      <c r="AP3096" t="str">
        <f>Tabela1[[#This Row],[TAG]]&amp;Tabela1[[#This Row],[PEDIDO]]&amp;Tabela1[[#This Row],[PRODUTO]]</f>
        <v/>
      </c>
      <c r="AQ3096" s="23" t="str">
        <f>Tabela1[[#This Row],[PRODUTO]]&amp;Tabela1[[#This Row],[TAG]]</f>
        <v/>
      </c>
      <c r="AR3096" s="183">
        <f>Tabela1[[#This Row],[PESO TOTAL]]*Tabela1[[#This Row],[MATÉRIA PRIMA]]</f>
        <v>0</v>
      </c>
      <c r="AS3096" s="28">
        <f>Tabela1[[#This Row],[PESO TOTAL]]*Tabela1[[#This Row],[PREPARAÇÃO ]]</f>
        <v>0</v>
      </c>
      <c r="AT3096" s="28">
        <f>Tabela1[[#This Row],[PESO TOTAL]]*Tabela1[[#This Row],[CALDEIRARIA]]</f>
        <v>0</v>
      </c>
      <c r="AU3096" s="28">
        <f>Tabela1[[#This Row],[PESO TOTAL]]*Tabela1[[#This Row],[SOLDA]]</f>
        <v>0</v>
      </c>
      <c r="AV3096" s="28">
        <f>Tabela1[[#This Row],[PESO TOTAL]]*Tabela1[[#This Row],[ACABAMENTO]]</f>
        <v>0</v>
      </c>
      <c r="AW3096" s="28">
        <f>Tabela1[[#This Row],[PESO TOTAL]]*Tabela1[[#This Row],[PRONTO ACABADO]]</f>
        <v>0</v>
      </c>
      <c r="AX3096" s="28">
        <f>Tabela1[[#This Row],[PESO TOTAL]]*Tabela1[[#This Row],[EXPEDIÇÃO ]]</f>
        <v>0</v>
      </c>
      <c r="AY3096" s="28" t="str">
        <f>Tabela1[[#This Row],[PEDIDO]]&amp;Tabela1[[#This Row],[PRODUTO]]</f>
        <v/>
      </c>
      <c r="AZ3096" s="44">
        <f>IF(AF3096="",0,IF(ISTEXT(AF3096),H3096*VALUE(SUBSTITUTE(AF3096,"%",""))/100,H3096*AF3096))-Tabela1[[#This Row],[PRONTO ACABADO2]]</f>
        <v>0</v>
      </c>
      <c r="BA3096" s="44">
        <f>IF(AG3096="",0,IF(ISTEXT(AG3096),H3096*VALUE(SUBSTITUTE(AG3096,"%",""))/100,H3096*AG3096))-Tabela1[[#This Row],[PESO EXPEDIDO2]]</f>
        <v>0</v>
      </c>
      <c r="BB3096" s="44">
        <f t="shared" si="410"/>
        <v>0</v>
      </c>
      <c r="BC3096" s="44">
        <f t="shared" si="411"/>
        <v>0</v>
      </c>
      <c r="BD3096" s="44"/>
    </row>
    <row r="3097" spans="1:56" ht="15.75" hidden="1" customHeight="1" x14ac:dyDescent="0.25">
      <c r="A3097" s="6"/>
      <c r="B3097" s="22"/>
      <c r="C3097" s="7"/>
      <c r="D3097" s="46"/>
      <c r="E3097" s="7"/>
      <c r="F3097" s="7"/>
      <c r="G3097" s="44"/>
      <c r="H3097" s="41">
        <f>Tabela1[[#This Row],[PESO UNI]]*Tabela1[[#This Row],[QTE]]</f>
        <v>0</v>
      </c>
      <c r="I3097" s="7"/>
      <c r="J3097" s="8"/>
      <c r="K3097" s="8"/>
      <c r="L3097" s="9"/>
      <c r="M3097" s="10"/>
      <c r="N3097" s="8"/>
      <c r="O3097" s="12"/>
      <c r="P3097" s="13"/>
      <c r="Q3097" s="14">
        <f>Tabela1[[#This Row],[QTDE/ Fabricação]]-Tabela1[[#This Row],[QTE]]</f>
        <v>0</v>
      </c>
      <c r="R3097" s="19">
        <f t="shared" si="406"/>
        <v>0</v>
      </c>
      <c r="S3097" s="19">
        <f t="shared" si="405"/>
        <v>0</v>
      </c>
      <c r="T3097" s="20">
        <f t="shared" si="407"/>
        <v>0</v>
      </c>
      <c r="U3097" s="17">
        <f>IFERROR(SUMIF('LISTA DE EMBARQUE'!B:B,MICRO!E:E,'LISTA DE EMBARQUE'!G:G),"")</f>
        <v>0</v>
      </c>
      <c r="V3097" s="12" t="str">
        <f>IFERROR(VLOOKUP(Tabela1[[#This Row],[COD.MDE]],'LISTA DE EMBARQUE'!B:L,11,0),"")</f>
        <v/>
      </c>
      <c r="W3097" s="13" t="str">
        <f>IFERROR(COUNTIF(#REF!,Tabela1[[#This Row],[Colunas5]]),"")</f>
        <v/>
      </c>
      <c r="X3097" s="14">
        <f>Tabela1[[#This Row],[QIANTIDADE EXPEDIDA]]*Tabela1[[#This Row],[PESO UNI]]</f>
        <v>0</v>
      </c>
      <c r="Y3097" s="14">
        <f t="shared" si="408"/>
        <v>0</v>
      </c>
      <c r="Z3097" s="21">
        <f>Tabela1[[#This Row],[PESO TOTAL]]-Tabela1[[#This Row],[Peso Expedido]]</f>
        <v>0</v>
      </c>
      <c r="AA3097" s="18"/>
      <c r="AB3097" s="40"/>
      <c r="AC3097" s="40"/>
      <c r="AD3097" s="40"/>
      <c r="AE3097" s="40"/>
      <c r="AF3097" s="40"/>
      <c r="AG3097" s="40"/>
      <c r="AH3097" s="40"/>
      <c r="AI3097" s="40" t="str">
        <f t="shared" si="412"/>
        <v>ok</v>
      </c>
      <c r="AJ3097"/>
      <c r="AK3097" t="str">
        <f>Tabela1[[#This Row],[Coluna1]]&amp;Tabela1[[#This Row],[PEDIDO]]</f>
        <v/>
      </c>
      <c r="AL3097"/>
      <c r="AM3097"/>
      <c r="AN3097"/>
      <c r="AO3097" t="str">
        <f t="shared" si="409"/>
        <v>/</v>
      </c>
      <c r="AP3097" t="str">
        <f>Tabela1[[#This Row],[TAG]]&amp;Tabela1[[#This Row],[PEDIDO]]&amp;Tabela1[[#This Row],[PRODUTO]]</f>
        <v/>
      </c>
      <c r="AQ3097" s="23" t="str">
        <f>Tabela1[[#This Row],[PRODUTO]]&amp;Tabela1[[#This Row],[TAG]]</f>
        <v/>
      </c>
      <c r="AR3097" s="183">
        <f>Tabela1[[#This Row],[PESO TOTAL]]*Tabela1[[#This Row],[MATÉRIA PRIMA]]</f>
        <v>0</v>
      </c>
      <c r="AS3097" s="28">
        <f>Tabela1[[#This Row],[PESO TOTAL]]*Tabela1[[#This Row],[PREPARAÇÃO ]]</f>
        <v>0</v>
      </c>
      <c r="AT3097" s="28">
        <f>Tabela1[[#This Row],[PESO TOTAL]]*Tabela1[[#This Row],[CALDEIRARIA]]</f>
        <v>0</v>
      </c>
      <c r="AU3097" s="28">
        <f>Tabela1[[#This Row],[PESO TOTAL]]*Tabela1[[#This Row],[SOLDA]]</f>
        <v>0</v>
      </c>
      <c r="AV3097" s="28">
        <f>Tabela1[[#This Row],[PESO TOTAL]]*Tabela1[[#This Row],[ACABAMENTO]]</f>
        <v>0</v>
      </c>
      <c r="AW3097" s="28">
        <f>Tabela1[[#This Row],[PESO TOTAL]]*Tabela1[[#This Row],[PRONTO ACABADO]]</f>
        <v>0</v>
      </c>
      <c r="AX3097" s="28">
        <f>Tabela1[[#This Row],[PESO TOTAL]]*Tabela1[[#This Row],[EXPEDIÇÃO ]]</f>
        <v>0</v>
      </c>
      <c r="AY3097" s="28" t="str">
        <f>Tabela1[[#This Row],[PEDIDO]]&amp;Tabela1[[#This Row],[PRODUTO]]</f>
        <v/>
      </c>
      <c r="AZ3097" s="44">
        <f>IF(AF3097="",0,IF(ISTEXT(AF3097),H3097*VALUE(SUBSTITUTE(AF3097,"%",""))/100,H3097*AF3097))-Tabela1[[#This Row],[PRONTO ACABADO2]]</f>
        <v>0</v>
      </c>
      <c r="BA3097" s="44">
        <f>IF(AG3097="",0,IF(ISTEXT(AG3097),H3097*VALUE(SUBSTITUTE(AG3097,"%",""))/100,H3097*AG3097))-Tabela1[[#This Row],[PESO EXPEDIDO2]]</f>
        <v>0</v>
      </c>
      <c r="BB3097" s="44">
        <f t="shared" si="410"/>
        <v>0</v>
      </c>
      <c r="BC3097" s="44">
        <f t="shared" si="411"/>
        <v>0</v>
      </c>
      <c r="BD3097" s="44"/>
    </row>
    <row r="3098" spans="1:56" ht="15.75" hidden="1" customHeight="1" x14ac:dyDescent="0.25">
      <c r="A3098" s="6"/>
      <c r="B3098" s="22"/>
      <c r="C3098" s="7"/>
      <c r="D3098" s="46"/>
      <c r="E3098" s="7"/>
      <c r="F3098" s="7"/>
      <c r="G3098" s="44"/>
      <c r="H3098" s="41">
        <f>Tabela1[[#This Row],[PESO UNI]]*Tabela1[[#This Row],[QTE]]</f>
        <v>0</v>
      </c>
      <c r="I3098" s="7"/>
      <c r="J3098" s="8"/>
      <c r="K3098" s="8"/>
      <c r="L3098" s="9"/>
      <c r="M3098" s="10"/>
      <c r="N3098" s="8"/>
      <c r="O3098" s="12"/>
      <c r="P3098" s="13"/>
      <c r="Q3098" s="14">
        <f>Tabela1[[#This Row],[QTDE/ Fabricação]]-Tabela1[[#This Row],[QTE]]</f>
        <v>0</v>
      </c>
      <c r="R3098" s="19">
        <f t="shared" si="406"/>
        <v>0</v>
      </c>
      <c r="S3098" s="19">
        <f t="shared" si="405"/>
        <v>0</v>
      </c>
      <c r="T3098" s="20">
        <f t="shared" si="407"/>
        <v>0</v>
      </c>
      <c r="U3098" s="17">
        <f>IFERROR(SUMIF('LISTA DE EMBARQUE'!B:B,MICRO!E:E,'LISTA DE EMBARQUE'!G:G),"")</f>
        <v>0</v>
      </c>
      <c r="V3098" s="12" t="str">
        <f>IFERROR(VLOOKUP(Tabela1[[#This Row],[COD.MDE]],'LISTA DE EMBARQUE'!B:L,11,0),"")</f>
        <v/>
      </c>
      <c r="W3098" s="13" t="str">
        <f>IFERROR(COUNTIF(#REF!,Tabela1[[#This Row],[Colunas5]]),"")</f>
        <v/>
      </c>
      <c r="X3098" s="14">
        <f>Tabela1[[#This Row],[QIANTIDADE EXPEDIDA]]*Tabela1[[#This Row],[PESO UNI]]</f>
        <v>0</v>
      </c>
      <c r="Y3098" s="14">
        <f t="shared" si="408"/>
        <v>0</v>
      </c>
      <c r="Z3098" s="21">
        <f>Tabela1[[#This Row],[PESO TOTAL]]-Tabela1[[#This Row],[Peso Expedido]]</f>
        <v>0</v>
      </c>
      <c r="AA3098" s="18"/>
      <c r="AB3098" s="40"/>
      <c r="AC3098" s="40"/>
      <c r="AD3098" s="40"/>
      <c r="AE3098" s="40"/>
      <c r="AF3098" s="40"/>
      <c r="AG3098" s="40"/>
      <c r="AH3098" s="40"/>
      <c r="AI3098" s="40" t="str">
        <f t="shared" si="412"/>
        <v>ok</v>
      </c>
      <c r="AJ3098"/>
      <c r="AK3098" t="str">
        <f>Tabela1[[#This Row],[Coluna1]]&amp;Tabela1[[#This Row],[PEDIDO]]</f>
        <v/>
      </c>
      <c r="AL3098"/>
      <c r="AM3098"/>
      <c r="AN3098"/>
      <c r="AO3098" t="str">
        <f t="shared" si="409"/>
        <v>/</v>
      </c>
      <c r="AP3098" t="str">
        <f>Tabela1[[#This Row],[TAG]]&amp;Tabela1[[#This Row],[PEDIDO]]&amp;Tabela1[[#This Row],[PRODUTO]]</f>
        <v/>
      </c>
      <c r="AQ3098" s="23" t="str">
        <f>Tabela1[[#This Row],[PRODUTO]]&amp;Tabela1[[#This Row],[TAG]]</f>
        <v/>
      </c>
      <c r="AR3098" s="183">
        <f>Tabela1[[#This Row],[PESO TOTAL]]*Tabela1[[#This Row],[MATÉRIA PRIMA]]</f>
        <v>0</v>
      </c>
      <c r="AS3098" s="28">
        <f>Tabela1[[#This Row],[PESO TOTAL]]*Tabela1[[#This Row],[PREPARAÇÃO ]]</f>
        <v>0</v>
      </c>
      <c r="AT3098" s="28">
        <f>Tabela1[[#This Row],[PESO TOTAL]]*Tabela1[[#This Row],[CALDEIRARIA]]</f>
        <v>0</v>
      </c>
      <c r="AU3098" s="28">
        <f>Tabela1[[#This Row],[PESO TOTAL]]*Tabela1[[#This Row],[SOLDA]]</f>
        <v>0</v>
      </c>
      <c r="AV3098" s="28">
        <f>Tabela1[[#This Row],[PESO TOTAL]]*Tabela1[[#This Row],[ACABAMENTO]]</f>
        <v>0</v>
      </c>
      <c r="AW3098" s="28">
        <f>Tabela1[[#This Row],[PESO TOTAL]]*Tabela1[[#This Row],[PRONTO ACABADO]]</f>
        <v>0</v>
      </c>
      <c r="AX3098" s="28">
        <f>Tabela1[[#This Row],[PESO TOTAL]]*Tabela1[[#This Row],[EXPEDIÇÃO ]]</f>
        <v>0</v>
      </c>
      <c r="AY3098" s="28" t="str">
        <f>Tabela1[[#This Row],[PEDIDO]]&amp;Tabela1[[#This Row],[PRODUTO]]</f>
        <v/>
      </c>
      <c r="AZ3098" s="44">
        <f>IF(AF3098="",0,IF(ISTEXT(AF3098),H3098*VALUE(SUBSTITUTE(AF3098,"%",""))/100,H3098*AF3098))-Tabela1[[#This Row],[PRONTO ACABADO2]]</f>
        <v>0</v>
      </c>
      <c r="BA3098" s="44">
        <f>IF(AG3098="",0,IF(ISTEXT(AG3098),H3098*VALUE(SUBSTITUTE(AG3098,"%",""))/100,H3098*AG3098))-Tabela1[[#This Row],[PESO EXPEDIDO2]]</f>
        <v>0</v>
      </c>
      <c r="BB3098" s="44">
        <f t="shared" si="410"/>
        <v>0</v>
      </c>
      <c r="BC3098" s="44">
        <f t="shared" si="411"/>
        <v>0</v>
      </c>
      <c r="BD3098" s="44"/>
    </row>
    <row r="3099" spans="1:56" ht="15.75" hidden="1" customHeight="1" x14ac:dyDescent="0.25">
      <c r="A3099" s="6"/>
      <c r="B3099" s="22"/>
      <c r="C3099" s="7"/>
      <c r="D3099" s="46"/>
      <c r="E3099" s="7"/>
      <c r="F3099" s="7"/>
      <c r="G3099" s="44"/>
      <c r="H3099" s="41">
        <f>Tabela1[[#This Row],[PESO UNI]]*Tabela1[[#This Row],[QTE]]</f>
        <v>0</v>
      </c>
      <c r="I3099" s="7"/>
      <c r="J3099" s="8"/>
      <c r="K3099" s="8"/>
      <c r="L3099" s="9"/>
      <c r="M3099" s="10"/>
      <c r="N3099" s="8"/>
      <c r="O3099" s="12"/>
      <c r="P3099" s="13"/>
      <c r="Q3099" s="14">
        <f>Tabela1[[#This Row],[QTDE/ Fabricação]]-Tabela1[[#This Row],[QTE]]</f>
        <v>0</v>
      </c>
      <c r="R3099" s="19">
        <f t="shared" si="406"/>
        <v>0</v>
      </c>
      <c r="S3099" s="19">
        <f t="shared" si="405"/>
        <v>0</v>
      </c>
      <c r="T3099" s="20">
        <f t="shared" si="407"/>
        <v>0</v>
      </c>
      <c r="U3099" s="17">
        <f>IFERROR(SUMIF('LISTA DE EMBARQUE'!B:B,MICRO!E:E,'LISTA DE EMBARQUE'!G:G),"")</f>
        <v>0</v>
      </c>
      <c r="V3099" s="12" t="str">
        <f>IFERROR(VLOOKUP(Tabela1[[#This Row],[COD.MDE]],'LISTA DE EMBARQUE'!B:L,11,0),"")</f>
        <v/>
      </c>
      <c r="W3099" s="13" t="str">
        <f>IFERROR(COUNTIF(#REF!,Tabela1[[#This Row],[Colunas5]]),"")</f>
        <v/>
      </c>
      <c r="X3099" s="14">
        <f>Tabela1[[#This Row],[QIANTIDADE EXPEDIDA]]*Tabela1[[#This Row],[PESO UNI]]</f>
        <v>0</v>
      </c>
      <c r="Y3099" s="14">
        <f t="shared" si="408"/>
        <v>0</v>
      </c>
      <c r="Z3099" s="21">
        <f>Tabela1[[#This Row],[PESO TOTAL]]-Tabela1[[#This Row],[Peso Expedido]]</f>
        <v>0</v>
      </c>
      <c r="AA3099" s="18"/>
      <c r="AB3099" s="40"/>
      <c r="AC3099" s="40"/>
      <c r="AD3099" s="40"/>
      <c r="AE3099" s="40"/>
      <c r="AF3099" s="40"/>
      <c r="AG3099" s="40"/>
      <c r="AH3099" s="40"/>
      <c r="AI3099" s="40" t="str">
        <f t="shared" si="412"/>
        <v>ok</v>
      </c>
      <c r="AJ3099"/>
      <c r="AK3099" t="str">
        <f>Tabela1[[#This Row],[Coluna1]]&amp;Tabela1[[#This Row],[PEDIDO]]</f>
        <v/>
      </c>
      <c r="AL3099"/>
      <c r="AM3099"/>
      <c r="AN3099"/>
      <c r="AO3099" t="str">
        <f t="shared" si="409"/>
        <v>/</v>
      </c>
      <c r="AP3099" t="str">
        <f>Tabela1[[#This Row],[TAG]]&amp;Tabela1[[#This Row],[PEDIDO]]&amp;Tabela1[[#This Row],[PRODUTO]]</f>
        <v/>
      </c>
      <c r="AQ3099" s="23" t="str">
        <f>Tabela1[[#This Row],[PRODUTO]]&amp;Tabela1[[#This Row],[TAG]]</f>
        <v/>
      </c>
      <c r="AR3099" s="183">
        <f>Tabela1[[#This Row],[PESO TOTAL]]*Tabela1[[#This Row],[MATÉRIA PRIMA]]</f>
        <v>0</v>
      </c>
      <c r="AS3099" s="28">
        <f>Tabela1[[#This Row],[PESO TOTAL]]*Tabela1[[#This Row],[PREPARAÇÃO ]]</f>
        <v>0</v>
      </c>
      <c r="AT3099" s="28">
        <f>Tabela1[[#This Row],[PESO TOTAL]]*Tabela1[[#This Row],[CALDEIRARIA]]</f>
        <v>0</v>
      </c>
      <c r="AU3099" s="28">
        <f>Tabela1[[#This Row],[PESO TOTAL]]*Tabela1[[#This Row],[SOLDA]]</f>
        <v>0</v>
      </c>
      <c r="AV3099" s="28">
        <f>Tabela1[[#This Row],[PESO TOTAL]]*Tabela1[[#This Row],[ACABAMENTO]]</f>
        <v>0</v>
      </c>
      <c r="AW3099" s="28">
        <f>Tabela1[[#This Row],[PESO TOTAL]]*Tabela1[[#This Row],[PRONTO ACABADO]]</f>
        <v>0</v>
      </c>
      <c r="AX3099" s="28">
        <f>Tabela1[[#This Row],[PESO TOTAL]]*Tabela1[[#This Row],[EXPEDIÇÃO ]]</f>
        <v>0</v>
      </c>
      <c r="AY3099" s="28" t="str">
        <f>Tabela1[[#This Row],[PEDIDO]]&amp;Tabela1[[#This Row],[PRODUTO]]</f>
        <v/>
      </c>
      <c r="AZ3099" s="44">
        <f>IF(AF3099="",0,IF(ISTEXT(AF3099),H3099*VALUE(SUBSTITUTE(AF3099,"%",""))/100,H3099*AF3099))-Tabela1[[#This Row],[PRONTO ACABADO2]]</f>
        <v>0</v>
      </c>
      <c r="BA3099" s="44">
        <f>IF(AG3099="",0,IF(ISTEXT(AG3099),H3099*VALUE(SUBSTITUTE(AG3099,"%",""))/100,H3099*AG3099))-Tabela1[[#This Row],[PESO EXPEDIDO2]]</f>
        <v>0</v>
      </c>
      <c r="BB3099" s="44">
        <f t="shared" si="410"/>
        <v>0</v>
      </c>
      <c r="BC3099" s="44">
        <f t="shared" si="411"/>
        <v>0</v>
      </c>
      <c r="BD3099" s="44"/>
    </row>
    <row r="3100" spans="1:56" ht="15.75" hidden="1" customHeight="1" x14ac:dyDescent="0.25">
      <c r="A3100" s="6"/>
      <c r="B3100" s="22"/>
      <c r="C3100" s="7"/>
      <c r="D3100" s="46"/>
      <c r="E3100" s="7"/>
      <c r="F3100" s="7"/>
      <c r="G3100" s="44"/>
      <c r="H3100" s="41">
        <f>Tabela1[[#This Row],[PESO UNI]]*Tabela1[[#This Row],[QTE]]</f>
        <v>0</v>
      </c>
      <c r="I3100" s="7"/>
      <c r="J3100" s="8"/>
      <c r="K3100" s="8"/>
      <c r="L3100" s="9"/>
      <c r="M3100" s="10"/>
      <c r="N3100" s="8"/>
      <c r="O3100" s="12"/>
      <c r="P3100" s="13"/>
      <c r="Q3100" s="14">
        <f>Tabela1[[#This Row],[QTDE/ Fabricação]]-Tabela1[[#This Row],[QTE]]</f>
        <v>0</v>
      </c>
      <c r="R3100" s="19">
        <f t="shared" si="406"/>
        <v>0</v>
      </c>
      <c r="S3100" s="19">
        <f t="shared" si="405"/>
        <v>0</v>
      </c>
      <c r="T3100" s="20">
        <f t="shared" si="407"/>
        <v>0</v>
      </c>
      <c r="U3100" s="17">
        <f>IFERROR(SUMIF('LISTA DE EMBARQUE'!B:B,MICRO!E:E,'LISTA DE EMBARQUE'!G:G),"")</f>
        <v>0</v>
      </c>
      <c r="V3100" s="12" t="str">
        <f>IFERROR(VLOOKUP(Tabela1[[#This Row],[COD.MDE]],'LISTA DE EMBARQUE'!B:L,11,0),"")</f>
        <v/>
      </c>
      <c r="W3100" s="13" t="str">
        <f>IFERROR(COUNTIF(#REF!,Tabela1[[#This Row],[Colunas5]]),"")</f>
        <v/>
      </c>
      <c r="X3100" s="14">
        <f>Tabela1[[#This Row],[QIANTIDADE EXPEDIDA]]*Tabela1[[#This Row],[PESO UNI]]</f>
        <v>0</v>
      </c>
      <c r="Y3100" s="14">
        <f t="shared" si="408"/>
        <v>0</v>
      </c>
      <c r="Z3100" s="21">
        <f>Tabela1[[#This Row],[PESO TOTAL]]-Tabela1[[#This Row],[Peso Expedido]]</f>
        <v>0</v>
      </c>
      <c r="AA3100" s="18"/>
      <c r="AB3100" s="40"/>
      <c r="AC3100" s="40"/>
      <c r="AD3100" s="40"/>
      <c r="AE3100" s="40"/>
      <c r="AF3100" s="40"/>
      <c r="AG3100" s="40"/>
      <c r="AH3100" s="40"/>
      <c r="AI3100" s="40" t="str">
        <f t="shared" si="412"/>
        <v>ok</v>
      </c>
      <c r="AJ3100"/>
      <c r="AK3100" t="str">
        <f>Tabela1[[#This Row],[Coluna1]]&amp;Tabela1[[#This Row],[PEDIDO]]</f>
        <v/>
      </c>
      <c r="AL3100"/>
      <c r="AM3100"/>
      <c r="AN3100"/>
      <c r="AO3100" t="str">
        <f t="shared" si="409"/>
        <v>/</v>
      </c>
      <c r="AP3100" t="str">
        <f>Tabela1[[#This Row],[TAG]]&amp;Tabela1[[#This Row],[PEDIDO]]&amp;Tabela1[[#This Row],[PRODUTO]]</f>
        <v/>
      </c>
      <c r="AQ3100" s="23" t="str">
        <f>Tabela1[[#This Row],[PRODUTO]]&amp;Tabela1[[#This Row],[TAG]]</f>
        <v/>
      </c>
      <c r="AR3100" s="183">
        <f>Tabela1[[#This Row],[PESO TOTAL]]*Tabela1[[#This Row],[MATÉRIA PRIMA]]</f>
        <v>0</v>
      </c>
      <c r="AS3100" s="28">
        <f>Tabela1[[#This Row],[PESO TOTAL]]*Tabela1[[#This Row],[PREPARAÇÃO ]]</f>
        <v>0</v>
      </c>
      <c r="AT3100" s="28">
        <f>Tabela1[[#This Row],[PESO TOTAL]]*Tabela1[[#This Row],[CALDEIRARIA]]</f>
        <v>0</v>
      </c>
      <c r="AU3100" s="28">
        <f>Tabela1[[#This Row],[PESO TOTAL]]*Tabela1[[#This Row],[SOLDA]]</f>
        <v>0</v>
      </c>
      <c r="AV3100" s="28">
        <f>Tabela1[[#This Row],[PESO TOTAL]]*Tabela1[[#This Row],[ACABAMENTO]]</f>
        <v>0</v>
      </c>
      <c r="AW3100" s="28">
        <f>Tabela1[[#This Row],[PESO TOTAL]]*Tabela1[[#This Row],[PRONTO ACABADO]]</f>
        <v>0</v>
      </c>
      <c r="AX3100" s="28">
        <f>Tabela1[[#This Row],[PESO TOTAL]]*Tabela1[[#This Row],[EXPEDIÇÃO ]]</f>
        <v>0</v>
      </c>
      <c r="AY3100" s="28" t="str">
        <f>Tabela1[[#This Row],[PEDIDO]]&amp;Tabela1[[#This Row],[PRODUTO]]</f>
        <v/>
      </c>
      <c r="AZ3100" s="44">
        <f>IF(AF3100="",0,IF(ISTEXT(AF3100),H3100*VALUE(SUBSTITUTE(AF3100,"%",""))/100,H3100*AF3100))-Tabela1[[#This Row],[PRONTO ACABADO2]]</f>
        <v>0</v>
      </c>
      <c r="BA3100" s="44">
        <f>IF(AG3100="",0,IF(ISTEXT(AG3100),H3100*VALUE(SUBSTITUTE(AG3100,"%",""))/100,H3100*AG3100))-Tabela1[[#This Row],[PESO EXPEDIDO2]]</f>
        <v>0</v>
      </c>
      <c r="BB3100" s="44">
        <f t="shared" si="410"/>
        <v>0</v>
      </c>
      <c r="BC3100" s="44">
        <f t="shared" si="411"/>
        <v>0</v>
      </c>
      <c r="BD3100" s="44"/>
    </row>
    <row r="3101" spans="1:56" ht="15.75" hidden="1" customHeight="1" x14ac:dyDescent="0.25">
      <c r="A3101" s="6"/>
      <c r="B3101" s="22"/>
      <c r="C3101" s="7"/>
      <c r="D3101" s="46"/>
      <c r="E3101" s="7"/>
      <c r="F3101" s="7"/>
      <c r="G3101" s="44"/>
      <c r="H3101" s="41">
        <f>Tabela1[[#This Row],[PESO UNI]]*Tabela1[[#This Row],[QTE]]</f>
        <v>0</v>
      </c>
      <c r="I3101" s="7"/>
      <c r="J3101" s="8"/>
      <c r="K3101" s="8"/>
      <c r="L3101" s="9"/>
      <c r="M3101" s="10"/>
      <c r="N3101" s="8"/>
      <c r="O3101" s="12"/>
      <c r="P3101" s="13"/>
      <c r="Q3101" s="14">
        <f>Tabela1[[#This Row],[QTDE/ Fabricação]]-Tabela1[[#This Row],[QTE]]</f>
        <v>0</v>
      </c>
      <c r="R3101" s="19">
        <f t="shared" si="406"/>
        <v>0</v>
      </c>
      <c r="S3101" s="19">
        <f t="shared" si="405"/>
        <v>0</v>
      </c>
      <c r="T3101" s="20">
        <f t="shared" si="407"/>
        <v>0</v>
      </c>
      <c r="U3101" s="17">
        <f>IFERROR(SUMIF('LISTA DE EMBARQUE'!B:B,MICRO!E:E,'LISTA DE EMBARQUE'!G:G),"")</f>
        <v>0</v>
      </c>
      <c r="V3101" s="12" t="str">
        <f>IFERROR(VLOOKUP(Tabela1[[#This Row],[COD.MDE]],'LISTA DE EMBARQUE'!B:L,11,0),"")</f>
        <v/>
      </c>
      <c r="W3101" s="13" t="str">
        <f>IFERROR(COUNTIF(#REF!,Tabela1[[#This Row],[Colunas5]]),"")</f>
        <v/>
      </c>
      <c r="X3101" s="14">
        <f>Tabela1[[#This Row],[QIANTIDADE EXPEDIDA]]*Tabela1[[#This Row],[PESO UNI]]</f>
        <v>0</v>
      </c>
      <c r="Y3101" s="14">
        <f t="shared" si="408"/>
        <v>0</v>
      </c>
      <c r="Z3101" s="21">
        <f>Tabela1[[#This Row],[PESO TOTAL]]-Tabela1[[#This Row],[Peso Expedido]]</f>
        <v>0</v>
      </c>
      <c r="AA3101" s="18"/>
      <c r="AB3101" s="40"/>
      <c r="AC3101" s="40"/>
      <c r="AD3101" s="40"/>
      <c r="AE3101" s="40"/>
      <c r="AF3101" s="40"/>
      <c r="AG3101" s="40"/>
      <c r="AH3101" s="40"/>
      <c r="AI3101" s="40" t="str">
        <f t="shared" si="412"/>
        <v>ok</v>
      </c>
      <c r="AJ3101"/>
      <c r="AK3101" t="str">
        <f>Tabela1[[#This Row],[Coluna1]]&amp;Tabela1[[#This Row],[PEDIDO]]</f>
        <v/>
      </c>
      <c r="AL3101"/>
      <c r="AM3101"/>
      <c r="AN3101"/>
      <c r="AO3101" t="str">
        <f t="shared" si="409"/>
        <v>/</v>
      </c>
      <c r="AP3101" t="str">
        <f>Tabela1[[#This Row],[TAG]]&amp;Tabela1[[#This Row],[PEDIDO]]&amp;Tabela1[[#This Row],[PRODUTO]]</f>
        <v/>
      </c>
      <c r="AQ3101" s="23" t="str">
        <f>Tabela1[[#This Row],[PRODUTO]]&amp;Tabela1[[#This Row],[TAG]]</f>
        <v/>
      </c>
      <c r="AR3101" s="183">
        <f>Tabela1[[#This Row],[PESO TOTAL]]*Tabela1[[#This Row],[MATÉRIA PRIMA]]</f>
        <v>0</v>
      </c>
      <c r="AS3101" s="28">
        <f>Tabela1[[#This Row],[PESO TOTAL]]*Tabela1[[#This Row],[PREPARAÇÃO ]]</f>
        <v>0</v>
      </c>
      <c r="AT3101" s="28">
        <f>Tabela1[[#This Row],[PESO TOTAL]]*Tabela1[[#This Row],[CALDEIRARIA]]</f>
        <v>0</v>
      </c>
      <c r="AU3101" s="28">
        <f>Tabela1[[#This Row],[PESO TOTAL]]*Tabela1[[#This Row],[SOLDA]]</f>
        <v>0</v>
      </c>
      <c r="AV3101" s="28">
        <f>Tabela1[[#This Row],[PESO TOTAL]]*Tabela1[[#This Row],[ACABAMENTO]]</f>
        <v>0</v>
      </c>
      <c r="AW3101" s="28">
        <f>Tabela1[[#This Row],[PESO TOTAL]]*Tabela1[[#This Row],[PRONTO ACABADO]]</f>
        <v>0</v>
      </c>
      <c r="AX3101" s="28">
        <f>Tabela1[[#This Row],[PESO TOTAL]]*Tabela1[[#This Row],[EXPEDIÇÃO ]]</f>
        <v>0</v>
      </c>
      <c r="AY3101" s="28" t="str">
        <f>Tabela1[[#This Row],[PEDIDO]]&amp;Tabela1[[#This Row],[PRODUTO]]</f>
        <v/>
      </c>
      <c r="AZ3101" s="44">
        <f>IF(AF3101="",0,IF(ISTEXT(AF3101),H3101*VALUE(SUBSTITUTE(AF3101,"%",""))/100,H3101*AF3101))-Tabela1[[#This Row],[PRONTO ACABADO2]]</f>
        <v>0</v>
      </c>
      <c r="BA3101" s="44">
        <f>IF(AG3101="",0,IF(ISTEXT(AG3101),H3101*VALUE(SUBSTITUTE(AG3101,"%",""))/100,H3101*AG3101))-Tabela1[[#This Row],[PESO EXPEDIDO2]]</f>
        <v>0</v>
      </c>
      <c r="BB3101" s="44">
        <f t="shared" si="410"/>
        <v>0</v>
      </c>
      <c r="BC3101" s="44">
        <f t="shared" si="411"/>
        <v>0</v>
      </c>
      <c r="BD3101" s="44"/>
    </row>
    <row r="3102" spans="1:56" ht="15.75" hidden="1" customHeight="1" x14ac:dyDescent="0.25">
      <c r="A3102" s="6"/>
      <c r="B3102" s="22"/>
      <c r="C3102" s="7"/>
      <c r="D3102" s="46"/>
      <c r="E3102" s="7"/>
      <c r="F3102" s="7"/>
      <c r="G3102" s="44"/>
      <c r="H3102" s="41">
        <f>Tabela1[[#This Row],[PESO UNI]]*Tabela1[[#This Row],[QTE]]</f>
        <v>0</v>
      </c>
      <c r="I3102" s="7"/>
      <c r="J3102" s="8"/>
      <c r="K3102" s="8"/>
      <c r="L3102" s="9"/>
      <c r="M3102" s="10"/>
      <c r="N3102" s="8"/>
      <c r="O3102" s="12"/>
      <c r="P3102" s="13"/>
      <c r="Q3102" s="14">
        <f>Tabela1[[#This Row],[QTDE/ Fabricação]]-Tabela1[[#This Row],[QTE]]</f>
        <v>0</v>
      </c>
      <c r="R3102" s="19">
        <f t="shared" si="406"/>
        <v>0</v>
      </c>
      <c r="S3102" s="19">
        <f t="shared" si="405"/>
        <v>0</v>
      </c>
      <c r="T3102" s="20">
        <f t="shared" si="407"/>
        <v>0</v>
      </c>
      <c r="U3102" s="17">
        <f>IFERROR(SUMIF('LISTA DE EMBARQUE'!B:B,MICRO!E:E,'LISTA DE EMBARQUE'!G:G),"")</f>
        <v>0</v>
      </c>
      <c r="V3102" s="12" t="str">
        <f>IFERROR(VLOOKUP(Tabela1[[#This Row],[COD.MDE]],'LISTA DE EMBARQUE'!B:L,11,0),"")</f>
        <v/>
      </c>
      <c r="W3102" s="13" t="str">
        <f>IFERROR(COUNTIF(#REF!,Tabela1[[#This Row],[Colunas5]]),"")</f>
        <v/>
      </c>
      <c r="X3102" s="14">
        <f>Tabela1[[#This Row],[QIANTIDADE EXPEDIDA]]*Tabela1[[#This Row],[PESO UNI]]</f>
        <v>0</v>
      </c>
      <c r="Y3102" s="14">
        <f t="shared" si="408"/>
        <v>0</v>
      </c>
      <c r="Z3102" s="21">
        <f>Tabela1[[#This Row],[PESO TOTAL]]-Tabela1[[#This Row],[Peso Expedido]]</f>
        <v>0</v>
      </c>
      <c r="AA3102" s="18"/>
      <c r="AB3102" s="40"/>
      <c r="AC3102" s="40"/>
      <c r="AD3102" s="40"/>
      <c r="AE3102" s="40"/>
      <c r="AF3102" s="40"/>
      <c r="AG3102" s="40"/>
      <c r="AH3102" s="40"/>
      <c r="AI3102" s="40" t="str">
        <f t="shared" si="412"/>
        <v>ok</v>
      </c>
      <c r="AJ3102"/>
      <c r="AK3102" t="str">
        <f>Tabela1[[#This Row],[Coluna1]]&amp;Tabela1[[#This Row],[PEDIDO]]</f>
        <v/>
      </c>
      <c r="AL3102"/>
      <c r="AM3102"/>
      <c r="AN3102"/>
      <c r="AO3102" t="str">
        <f t="shared" si="409"/>
        <v>/</v>
      </c>
      <c r="AP3102" t="str">
        <f>Tabela1[[#This Row],[TAG]]&amp;Tabela1[[#This Row],[PEDIDO]]&amp;Tabela1[[#This Row],[PRODUTO]]</f>
        <v/>
      </c>
      <c r="AQ3102" s="23" t="str">
        <f>Tabela1[[#This Row],[PRODUTO]]&amp;Tabela1[[#This Row],[TAG]]</f>
        <v/>
      </c>
      <c r="AR3102" s="183">
        <f>Tabela1[[#This Row],[PESO TOTAL]]*Tabela1[[#This Row],[MATÉRIA PRIMA]]</f>
        <v>0</v>
      </c>
      <c r="AS3102" s="28">
        <f>Tabela1[[#This Row],[PESO TOTAL]]*Tabela1[[#This Row],[PREPARAÇÃO ]]</f>
        <v>0</v>
      </c>
      <c r="AT3102" s="28">
        <f>Tabela1[[#This Row],[PESO TOTAL]]*Tabela1[[#This Row],[CALDEIRARIA]]</f>
        <v>0</v>
      </c>
      <c r="AU3102" s="28">
        <f>Tabela1[[#This Row],[PESO TOTAL]]*Tabela1[[#This Row],[SOLDA]]</f>
        <v>0</v>
      </c>
      <c r="AV3102" s="28">
        <f>Tabela1[[#This Row],[PESO TOTAL]]*Tabela1[[#This Row],[ACABAMENTO]]</f>
        <v>0</v>
      </c>
      <c r="AW3102" s="28">
        <f>Tabela1[[#This Row],[PESO TOTAL]]*Tabela1[[#This Row],[PRONTO ACABADO]]</f>
        <v>0</v>
      </c>
      <c r="AX3102" s="28">
        <f>Tabela1[[#This Row],[PESO TOTAL]]*Tabela1[[#This Row],[EXPEDIÇÃO ]]</f>
        <v>0</v>
      </c>
      <c r="AY3102" s="28" t="str">
        <f>Tabela1[[#This Row],[PEDIDO]]&amp;Tabela1[[#This Row],[PRODUTO]]</f>
        <v/>
      </c>
      <c r="AZ3102" s="44">
        <f>IF(AF3102="",0,IF(ISTEXT(AF3102),H3102*VALUE(SUBSTITUTE(AF3102,"%",""))/100,H3102*AF3102))-Tabela1[[#This Row],[PRONTO ACABADO2]]</f>
        <v>0</v>
      </c>
      <c r="BA3102" s="44">
        <f>IF(AG3102="",0,IF(ISTEXT(AG3102),H3102*VALUE(SUBSTITUTE(AG3102,"%",""))/100,H3102*AG3102))-Tabela1[[#This Row],[PESO EXPEDIDO2]]</f>
        <v>0</v>
      </c>
      <c r="BB3102" s="44">
        <f t="shared" si="410"/>
        <v>0</v>
      </c>
      <c r="BC3102" s="44">
        <f t="shared" si="411"/>
        <v>0</v>
      </c>
      <c r="BD3102" s="44"/>
    </row>
    <row r="3103" spans="1:56" ht="15.75" hidden="1" customHeight="1" x14ac:dyDescent="0.25">
      <c r="A3103" s="6"/>
      <c r="B3103" s="22"/>
      <c r="C3103" s="7"/>
      <c r="D3103" s="46"/>
      <c r="E3103" s="7"/>
      <c r="F3103" s="7"/>
      <c r="G3103" s="44"/>
      <c r="H3103" s="41">
        <f>Tabela1[[#This Row],[PESO UNI]]*Tabela1[[#This Row],[QTE]]</f>
        <v>0</v>
      </c>
      <c r="I3103" s="7"/>
      <c r="J3103" s="8"/>
      <c r="K3103" s="8"/>
      <c r="L3103" s="9"/>
      <c r="M3103" s="10"/>
      <c r="N3103" s="8"/>
      <c r="O3103" s="12"/>
      <c r="P3103" s="13"/>
      <c r="Q3103" s="14">
        <f>Tabela1[[#This Row],[QTDE/ Fabricação]]-Tabela1[[#This Row],[QTE]]</f>
        <v>0</v>
      </c>
      <c r="R3103" s="19">
        <f t="shared" si="406"/>
        <v>0</v>
      </c>
      <c r="S3103" s="19">
        <f t="shared" si="405"/>
        <v>0</v>
      </c>
      <c r="T3103" s="20">
        <f t="shared" si="407"/>
        <v>0</v>
      </c>
      <c r="U3103" s="17">
        <f>IFERROR(SUMIF('LISTA DE EMBARQUE'!B:B,MICRO!E:E,'LISTA DE EMBARQUE'!G:G),"")</f>
        <v>0</v>
      </c>
      <c r="V3103" s="12" t="str">
        <f>IFERROR(VLOOKUP(Tabela1[[#This Row],[COD.MDE]],'LISTA DE EMBARQUE'!B:L,11,0),"")</f>
        <v/>
      </c>
      <c r="W3103" s="13" t="str">
        <f>IFERROR(COUNTIF(#REF!,Tabela1[[#This Row],[Colunas5]]),"")</f>
        <v/>
      </c>
      <c r="X3103" s="14">
        <f>Tabela1[[#This Row],[QIANTIDADE EXPEDIDA]]*Tabela1[[#This Row],[PESO UNI]]</f>
        <v>0</v>
      </c>
      <c r="Y3103" s="14">
        <f t="shared" si="408"/>
        <v>0</v>
      </c>
      <c r="Z3103" s="21">
        <f>Tabela1[[#This Row],[PESO TOTAL]]-Tabela1[[#This Row],[Peso Expedido]]</f>
        <v>0</v>
      </c>
      <c r="AA3103" s="18"/>
      <c r="AB3103" s="40"/>
      <c r="AC3103" s="40"/>
      <c r="AD3103" s="40"/>
      <c r="AE3103" s="40"/>
      <c r="AF3103" s="40"/>
      <c r="AG3103" s="40"/>
      <c r="AH3103" s="40"/>
      <c r="AI3103" s="40" t="str">
        <f t="shared" si="412"/>
        <v>ok</v>
      </c>
      <c r="AJ3103"/>
      <c r="AK3103" t="str">
        <f>Tabela1[[#This Row],[Coluna1]]&amp;Tabela1[[#This Row],[PEDIDO]]</f>
        <v/>
      </c>
      <c r="AL3103"/>
      <c r="AM3103"/>
      <c r="AN3103"/>
      <c r="AO3103" t="str">
        <f t="shared" si="409"/>
        <v>/</v>
      </c>
      <c r="AP3103" t="str">
        <f>Tabela1[[#This Row],[TAG]]&amp;Tabela1[[#This Row],[PEDIDO]]&amp;Tabela1[[#This Row],[PRODUTO]]</f>
        <v/>
      </c>
      <c r="AQ3103" s="23" t="str">
        <f>Tabela1[[#This Row],[PRODUTO]]&amp;Tabela1[[#This Row],[TAG]]</f>
        <v/>
      </c>
      <c r="AR3103" s="183">
        <f>Tabela1[[#This Row],[PESO TOTAL]]*Tabela1[[#This Row],[MATÉRIA PRIMA]]</f>
        <v>0</v>
      </c>
      <c r="AS3103" s="28">
        <f>Tabela1[[#This Row],[PESO TOTAL]]*Tabela1[[#This Row],[PREPARAÇÃO ]]</f>
        <v>0</v>
      </c>
      <c r="AT3103" s="28">
        <f>Tabela1[[#This Row],[PESO TOTAL]]*Tabela1[[#This Row],[CALDEIRARIA]]</f>
        <v>0</v>
      </c>
      <c r="AU3103" s="28">
        <f>Tabela1[[#This Row],[PESO TOTAL]]*Tabela1[[#This Row],[SOLDA]]</f>
        <v>0</v>
      </c>
      <c r="AV3103" s="28">
        <f>Tabela1[[#This Row],[PESO TOTAL]]*Tabela1[[#This Row],[ACABAMENTO]]</f>
        <v>0</v>
      </c>
      <c r="AW3103" s="28">
        <f>Tabela1[[#This Row],[PESO TOTAL]]*Tabela1[[#This Row],[PRONTO ACABADO]]</f>
        <v>0</v>
      </c>
      <c r="AX3103" s="28">
        <f>Tabela1[[#This Row],[PESO TOTAL]]*Tabela1[[#This Row],[EXPEDIÇÃO ]]</f>
        <v>0</v>
      </c>
      <c r="AY3103" s="28" t="str">
        <f>Tabela1[[#This Row],[PEDIDO]]&amp;Tabela1[[#This Row],[PRODUTO]]</f>
        <v/>
      </c>
      <c r="AZ3103" s="44">
        <f>IF(AF3103="",0,IF(ISTEXT(AF3103),H3103*VALUE(SUBSTITUTE(AF3103,"%",""))/100,H3103*AF3103))-Tabela1[[#This Row],[PRONTO ACABADO2]]</f>
        <v>0</v>
      </c>
      <c r="BA3103" s="44">
        <f>IF(AG3103="",0,IF(ISTEXT(AG3103),H3103*VALUE(SUBSTITUTE(AG3103,"%",""))/100,H3103*AG3103))-Tabela1[[#This Row],[PESO EXPEDIDO2]]</f>
        <v>0</v>
      </c>
      <c r="BB3103" s="44">
        <f t="shared" si="410"/>
        <v>0</v>
      </c>
      <c r="BC3103" s="44">
        <f t="shared" si="411"/>
        <v>0</v>
      </c>
      <c r="BD3103" s="44"/>
    </row>
    <row r="3104" spans="1:56" ht="15.75" hidden="1" customHeight="1" x14ac:dyDescent="0.25">
      <c r="A3104" s="6"/>
      <c r="B3104" s="22"/>
      <c r="C3104" s="7"/>
      <c r="D3104" s="46"/>
      <c r="E3104" s="7"/>
      <c r="F3104" s="7"/>
      <c r="G3104" s="44"/>
      <c r="H3104" s="41">
        <f>Tabela1[[#This Row],[PESO UNI]]*Tabela1[[#This Row],[QTE]]</f>
        <v>0</v>
      </c>
      <c r="I3104" s="7"/>
      <c r="J3104" s="8"/>
      <c r="K3104" s="8"/>
      <c r="L3104" s="9"/>
      <c r="M3104" s="10"/>
      <c r="N3104" s="8"/>
      <c r="O3104" s="12"/>
      <c r="P3104" s="13"/>
      <c r="Q3104" s="14">
        <f>Tabela1[[#This Row],[QTDE/ Fabricação]]-Tabela1[[#This Row],[QTE]]</f>
        <v>0</v>
      </c>
      <c r="R3104" s="19">
        <f t="shared" si="406"/>
        <v>0</v>
      </c>
      <c r="S3104" s="19">
        <f t="shared" si="405"/>
        <v>0</v>
      </c>
      <c r="T3104" s="20">
        <f t="shared" si="407"/>
        <v>0</v>
      </c>
      <c r="U3104" s="17">
        <f>IFERROR(SUMIF('LISTA DE EMBARQUE'!B:B,MICRO!E:E,'LISTA DE EMBARQUE'!G:G),"")</f>
        <v>0</v>
      </c>
      <c r="V3104" s="12" t="str">
        <f>IFERROR(VLOOKUP(Tabela1[[#This Row],[COD.MDE]],'LISTA DE EMBARQUE'!B:L,11,0),"")</f>
        <v/>
      </c>
      <c r="W3104" s="13" t="str">
        <f>IFERROR(COUNTIF(#REF!,Tabela1[[#This Row],[Colunas5]]),"")</f>
        <v/>
      </c>
      <c r="X3104" s="14">
        <f>Tabela1[[#This Row],[QIANTIDADE EXPEDIDA]]*Tabela1[[#This Row],[PESO UNI]]</f>
        <v>0</v>
      </c>
      <c r="Y3104" s="14">
        <f t="shared" si="408"/>
        <v>0</v>
      </c>
      <c r="Z3104" s="21">
        <f>Tabela1[[#This Row],[PESO TOTAL]]-Tabela1[[#This Row],[Peso Expedido]]</f>
        <v>0</v>
      </c>
      <c r="AA3104" s="18"/>
      <c r="AB3104" s="40"/>
      <c r="AC3104" s="40"/>
      <c r="AD3104" s="40"/>
      <c r="AE3104" s="40"/>
      <c r="AF3104" s="40"/>
      <c r="AG3104" s="40"/>
      <c r="AH3104" s="40"/>
      <c r="AI3104" s="40" t="str">
        <f t="shared" si="412"/>
        <v>ok</v>
      </c>
      <c r="AJ3104"/>
      <c r="AK3104" t="str">
        <f>Tabela1[[#This Row],[Coluna1]]&amp;Tabela1[[#This Row],[PEDIDO]]</f>
        <v/>
      </c>
      <c r="AL3104"/>
      <c r="AM3104"/>
      <c r="AN3104"/>
      <c r="AO3104" t="str">
        <f t="shared" si="409"/>
        <v>/</v>
      </c>
      <c r="AP3104" t="str">
        <f>Tabela1[[#This Row],[TAG]]&amp;Tabela1[[#This Row],[PEDIDO]]&amp;Tabela1[[#This Row],[PRODUTO]]</f>
        <v/>
      </c>
      <c r="AQ3104" s="23" t="str">
        <f>Tabela1[[#This Row],[PRODUTO]]&amp;Tabela1[[#This Row],[TAG]]</f>
        <v/>
      </c>
      <c r="AR3104" s="183">
        <f>Tabela1[[#This Row],[PESO TOTAL]]*Tabela1[[#This Row],[MATÉRIA PRIMA]]</f>
        <v>0</v>
      </c>
      <c r="AS3104" s="28">
        <f>Tabela1[[#This Row],[PESO TOTAL]]*Tabela1[[#This Row],[PREPARAÇÃO ]]</f>
        <v>0</v>
      </c>
      <c r="AT3104" s="28">
        <f>Tabela1[[#This Row],[PESO TOTAL]]*Tabela1[[#This Row],[CALDEIRARIA]]</f>
        <v>0</v>
      </c>
      <c r="AU3104" s="28">
        <f>Tabela1[[#This Row],[PESO TOTAL]]*Tabela1[[#This Row],[SOLDA]]</f>
        <v>0</v>
      </c>
      <c r="AV3104" s="28">
        <f>Tabela1[[#This Row],[PESO TOTAL]]*Tabela1[[#This Row],[ACABAMENTO]]</f>
        <v>0</v>
      </c>
      <c r="AW3104" s="28">
        <f>Tabela1[[#This Row],[PESO TOTAL]]*Tabela1[[#This Row],[PRONTO ACABADO]]</f>
        <v>0</v>
      </c>
      <c r="AX3104" s="28">
        <f>Tabela1[[#This Row],[PESO TOTAL]]*Tabela1[[#This Row],[EXPEDIÇÃO ]]</f>
        <v>0</v>
      </c>
      <c r="AY3104" s="28" t="str">
        <f>Tabela1[[#This Row],[PEDIDO]]&amp;Tabela1[[#This Row],[PRODUTO]]</f>
        <v/>
      </c>
      <c r="AZ3104" s="44">
        <f>IF(AF3104="",0,IF(ISTEXT(AF3104),H3104*VALUE(SUBSTITUTE(AF3104,"%",""))/100,H3104*AF3104))-Tabela1[[#This Row],[PRONTO ACABADO2]]</f>
        <v>0</v>
      </c>
      <c r="BA3104" s="44">
        <f>IF(AG3104="",0,IF(ISTEXT(AG3104),H3104*VALUE(SUBSTITUTE(AG3104,"%",""))/100,H3104*AG3104))-Tabela1[[#This Row],[PESO EXPEDIDO2]]</f>
        <v>0</v>
      </c>
      <c r="BB3104" s="44">
        <f t="shared" si="410"/>
        <v>0</v>
      </c>
      <c r="BC3104" s="44">
        <f t="shared" si="411"/>
        <v>0</v>
      </c>
      <c r="BD3104" s="44"/>
    </row>
    <row r="3105" spans="1:56" ht="15.75" hidden="1" customHeight="1" x14ac:dyDescent="0.25">
      <c r="A3105" s="6"/>
      <c r="B3105" s="22"/>
      <c r="C3105" s="7"/>
      <c r="D3105" s="46"/>
      <c r="E3105" s="7"/>
      <c r="F3105" s="7"/>
      <c r="G3105" s="44"/>
      <c r="H3105" s="41">
        <f>Tabela1[[#This Row],[PESO UNI]]*Tabela1[[#This Row],[QTE]]</f>
        <v>0</v>
      </c>
      <c r="I3105" s="7"/>
      <c r="J3105" s="8"/>
      <c r="K3105" s="8"/>
      <c r="L3105" s="9"/>
      <c r="M3105" s="10"/>
      <c r="N3105" s="8"/>
      <c r="O3105" s="12"/>
      <c r="P3105" s="13"/>
      <c r="Q3105" s="14">
        <f>Tabela1[[#This Row],[QTDE/ Fabricação]]-Tabela1[[#This Row],[QTE]]</f>
        <v>0</v>
      </c>
      <c r="R3105" s="19">
        <f t="shared" si="406"/>
        <v>0</v>
      </c>
      <c r="S3105" s="19">
        <f t="shared" si="405"/>
        <v>0</v>
      </c>
      <c r="T3105" s="20">
        <f t="shared" si="407"/>
        <v>0</v>
      </c>
      <c r="U3105" s="17">
        <f>IFERROR(SUMIF('LISTA DE EMBARQUE'!B:B,MICRO!E:E,'LISTA DE EMBARQUE'!G:G),"")</f>
        <v>0</v>
      </c>
      <c r="V3105" s="12" t="str">
        <f>IFERROR(VLOOKUP(Tabela1[[#This Row],[COD.MDE]],'LISTA DE EMBARQUE'!B:L,11,0),"")</f>
        <v/>
      </c>
      <c r="W3105" s="13" t="str">
        <f>IFERROR(COUNTIF(#REF!,Tabela1[[#This Row],[Colunas5]]),"")</f>
        <v/>
      </c>
      <c r="X3105" s="14">
        <f>Tabela1[[#This Row],[QIANTIDADE EXPEDIDA]]*Tabela1[[#This Row],[PESO UNI]]</f>
        <v>0</v>
      </c>
      <c r="Y3105" s="14">
        <f t="shared" si="408"/>
        <v>0</v>
      </c>
      <c r="Z3105" s="21">
        <f>Tabela1[[#This Row],[PESO TOTAL]]-Tabela1[[#This Row],[Peso Expedido]]</f>
        <v>0</v>
      </c>
      <c r="AA3105" s="18"/>
      <c r="AB3105" s="40"/>
      <c r="AC3105" s="40"/>
      <c r="AD3105" s="40"/>
      <c r="AE3105" s="40"/>
      <c r="AF3105" s="40"/>
      <c r="AG3105" s="40"/>
      <c r="AH3105" s="40"/>
      <c r="AI3105" s="40" t="str">
        <f t="shared" si="412"/>
        <v>ok</v>
      </c>
      <c r="AJ3105"/>
      <c r="AK3105" t="str">
        <f>Tabela1[[#This Row],[Coluna1]]&amp;Tabela1[[#This Row],[PEDIDO]]</f>
        <v/>
      </c>
      <c r="AL3105"/>
      <c r="AM3105"/>
      <c r="AN3105"/>
      <c r="AO3105" t="str">
        <f t="shared" si="409"/>
        <v>/</v>
      </c>
      <c r="AP3105" t="str">
        <f>Tabela1[[#This Row],[TAG]]&amp;Tabela1[[#This Row],[PEDIDO]]&amp;Tabela1[[#This Row],[PRODUTO]]</f>
        <v/>
      </c>
      <c r="AQ3105" s="23" t="str">
        <f>Tabela1[[#This Row],[PRODUTO]]&amp;Tabela1[[#This Row],[TAG]]</f>
        <v/>
      </c>
      <c r="AR3105" s="183">
        <f>Tabela1[[#This Row],[PESO TOTAL]]*Tabela1[[#This Row],[MATÉRIA PRIMA]]</f>
        <v>0</v>
      </c>
      <c r="AS3105" s="28">
        <f>Tabela1[[#This Row],[PESO TOTAL]]*Tabela1[[#This Row],[PREPARAÇÃO ]]</f>
        <v>0</v>
      </c>
      <c r="AT3105" s="28">
        <f>Tabela1[[#This Row],[PESO TOTAL]]*Tabela1[[#This Row],[CALDEIRARIA]]</f>
        <v>0</v>
      </c>
      <c r="AU3105" s="28">
        <f>Tabela1[[#This Row],[PESO TOTAL]]*Tabela1[[#This Row],[SOLDA]]</f>
        <v>0</v>
      </c>
      <c r="AV3105" s="28">
        <f>Tabela1[[#This Row],[PESO TOTAL]]*Tabela1[[#This Row],[ACABAMENTO]]</f>
        <v>0</v>
      </c>
      <c r="AW3105" s="28">
        <f>Tabela1[[#This Row],[PESO TOTAL]]*Tabela1[[#This Row],[PRONTO ACABADO]]</f>
        <v>0</v>
      </c>
      <c r="AX3105" s="28">
        <f>Tabela1[[#This Row],[PESO TOTAL]]*Tabela1[[#This Row],[EXPEDIÇÃO ]]</f>
        <v>0</v>
      </c>
      <c r="AY3105" s="28" t="str">
        <f>Tabela1[[#This Row],[PEDIDO]]&amp;Tabela1[[#This Row],[PRODUTO]]</f>
        <v/>
      </c>
      <c r="AZ3105" s="44">
        <f>IF(AF3105="",0,IF(ISTEXT(AF3105),H3105*VALUE(SUBSTITUTE(AF3105,"%",""))/100,H3105*AF3105))-Tabela1[[#This Row],[PRONTO ACABADO2]]</f>
        <v>0</v>
      </c>
      <c r="BA3105" s="44">
        <f>IF(AG3105="",0,IF(ISTEXT(AG3105),H3105*VALUE(SUBSTITUTE(AG3105,"%",""))/100,H3105*AG3105))-Tabela1[[#This Row],[PESO EXPEDIDO2]]</f>
        <v>0</v>
      </c>
      <c r="BB3105" s="44">
        <f t="shared" si="410"/>
        <v>0</v>
      </c>
      <c r="BC3105" s="44">
        <f t="shared" si="411"/>
        <v>0</v>
      </c>
      <c r="BD3105" s="44"/>
    </row>
    <row r="3106" spans="1:56" ht="15.75" hidden="1" customHeight="1" x14ac:dyDescent="0.25">
      <c r="A3106" s="6"/>
      <c r="B3106" s="22"/>
      <c r="C3106" s="7"/>
      <c r="D3106" s="46"/>
      <c r="E3106" s="7"/>
      <c r="F3106" s="7"/>
      <c r="G3106" s="44"/>
      <c r="H3106" s="41">
        <f>Tabela1[[#This Row],[PESO UNI]]*Tabela1[[#This Row],[QTE]]</f>
        <v>0</v>
      </c>
      <c r="I3106" s="7"/>
      <c r="J3106" s="8"/>
      <c r="K3106" s="8"/>
      <c r="L3106" s="9"/>
      <c r="M3106" s="10"/>
      <c r="N3106" s="8"/>
      <c r="O3106" s="12"/>
      <c r="P3106" s="13"/>
      <c r="Q3106" s="14">
        <f>Tabela1[[#This Row],[QTDE/ Fabricação]]-Tabela1[[#This Row],[QTE]]</f>
        <v>0</v>
      </c>
      <c r="R3106" s="19">
        <f t="shared" si="406"/>
        <v>0</v>
      </c>
      <c r="S3106" s="19">
        <f t="shared" si="405"/>
        <v>0</v>
      </c>
      <c r="T3106" s="20">
        <f t="shared" si="407"/>
        <v>0</v>
      </c>
      <c r="U3106" s="17">
        <f>IFERROR(SUMIF('LISTA DE EMBARQUE'!B:B,MICRO!E:E,'LISTA DE EMBARQUE'!G:G),"")</f>
        <v>0</v>
      </c>
      <c r="V3106" s="12" t="str">
        <f>IFERROR(VLOOKUP(Tabela1[[#This Row],[COD.MDE]],'LISTA DE EMBARQUE'!B:L,11,0),"")</f>
        <v/>
      </c>
      <c r="W3106" s="13" t="str">
        <f>IFERROR(COUNTIF(#REF!,Tabela1[[#This Row],[Colunas5]]),"")</f>
        <v/>
      </c>
      <c r="X3106" s="14">
        <f>Tabela1[[#This Row],[QIANTIDADE EXPEDIDA]]*Tabela1[[#This Row],[PESO UNI]]</f>
        <v>0</v>
      </c>
      <c r="Y3106" s="14">
        <f t="shared" si="408"/>
        <v>0</v>
      </c>
      <c r="Z3106" s="21">
        <f>Tabela1[[#This Row],[PESO TOTAL]]-Tabela1[[#This Row],[Peso Expedido]]</f>
        <v>0</v>
      </c>
      <c r="AA3106" s="18"/>
      <c r="AB3106" s="40"/>
      <c r="AC3106" s="40"/>
      <c r="AD3106" s="40"/>
      <c r="AE3106" s="40"/>
      <c r="AF3106" s="40"/>
      <c r="AG3106" s="40"/>
      <c r="AH3106" s="40"/>
      <c r="AI3106" s="40" t="str">
        <f t="shared" si="412"/>
        <v>ok</v>
      </c>
      <c r="AJ3106"/>
      <c r="AK3106" t="str">
        <f>Tabela1[[#This Row],[Coluna1]]&amp;Tabela1[[#This Row],[PEDIDO]]</f>
        <v/>
      </c>
      <c r="AL3106"/>
      <c r="AM3106"/>
      <c r="AN3106"/>
      <c r="AO3106" t="str">
        <f t="shared" si="409"/>
        <v>/</v>
      </c>
      <c r="AP3106" t="str">
        <f>Tabela1[[#This Row],[TAG]]&amp;Tabela1[[#This Row],[PEDIDO]]&amp;Tabela1[[#This Row],[PRODUTO]]</f>
        <v/>
      </c>
      <c r="AQ3106" s="23" t="str">
        <f>Tabela1[[#This Row],[PRODUTO]]&amp;Tabela1[[#This Row],[TAG]]</f>
        <v/>
      </c>
      <c r="AR3106" s="183">
        <f>Tabela1[[#This Row],[PESO TOTAL]]*Tabela1[[#This Row],[MATÉRIA PRIMA]]</f>
        <v>0</v>
      </c>
      <c r="AS3106" s="28">
        <f>Tabela1[[#This Row],[PESO TOTAL]]*Tabela1[[#This Row],[PREPARAÇÃO ]]</f>
        <v>0</v>
      </c>
      <c r="AT3106" s="28">
        <f>Tabela1[[#This Row],[PESO TOTAL]]*Tabela1[[#This Row],[CALDEIRARIA]]</f>
        <v>0</v>
      </c>
      <c r="AU3106" s="28">
        <f>Tabela1[[#This Row],[PESO TOTAL]]*Tabela1[[#This Row],[SOLDA]]</f>
        <v>0</v>
      </c>
      <c r="AV3106" s="28">
        <f>Tabela1[[#This Row],[PESO TOTAL]]*Tabela1[[#This Row],[ACABAMENTO]]</f>
        <v>0</v>
      </c>
      <c r="AW3106" s="28">
        <f>Tabela1[[#This Row],[PESO TOTAL]]*Tabela1[[#This Row],[PRONTO ACABADO]]</f>
        <v>0</v>
      </c>
      <c r="AX3106" s="28">
        <f>Tabela1[[#This Row],[PESO TOTAL]]*Tabela1[[#This Row],[EXPEDIÇÃO ]]</f>
        <v>0</v>
      </c>
      <c r="AY3106" s="28" t="str">
        <f>Tabela1[[#This Row],[PEDIDO]]&amp;Tabela1[[#This Row],[PRODUTO]]</f>
        <v/>
      </c>
      <c r="AZ3106" s="44">
        <f>IF(AF3106="",0,IF(ISTEXT(AF3106),H3106*VALUE(SUBSTITUTE(AF3106,"%",""))/100,H3106*AF3106))-Tabela1[[#This Row],[PRONTO ACABADO2]]</f>
        <v>0</v>
      </c>
      <c r="BA3106" s="44">
        <f>IF(AG3106="",0,IF(ISTEXT(AG3106),H3106*VALUE(SUBSTITUTE(AG3106,"%",""))/100,H3106*AG3106))-Tabela1[[#This Row],[PESO EXPEDIDO2]]</f>
        <v>0</v>
      </c>
      <c r="BB3106" s="44">
        <f t="shared" si="410"/>
        <v>0</v>
      </c>
      <c r="BC3106" s="44">
        <f t="shared" si="411"/>
        <v>0</v>
      </c>
      <c r="BD3106" s="44"/>
    </row>
    <row r="3107" spans="1:56" ht="15.75" hidden="1" customHeight="1" x14ac:dyDescent="0.25">
      <c r="A3107" s="6"/>
      <c r="B3107" s="22"/>
      <c r="C3107" s="7"/>
      <c r="D3107" s="46"/>
      <c r="E3107" s="7"/>
      <c r="F3107" s="7"/>
      <c r="G3107" s="44"/>
      <c r="H3107" s="41">
        <f>Tabela1[[#This Row],[PESO UNI]]*Tabela1[[#This Row],[QTE]]</f>
        <v>0</v>
      </c>
      <c r="I3107" s="7"/>
      <c r="J3107" s="8"/>
      <c r="K3107" s="8"/>
      <c r="L3107" s="9"/>
      <c r="M3107" s="10"/>
      <c r="N3107" s="8"/>
      <c r="O3107" s="12"/>
      <c r="P3107" s="13"/>
      <c r="Q3107" s="14">
        <f>Tabela1[[#This Row],[QTDE/ Fabricação]]-Tabela1[[#This Row],[QTE]]</f>
        <v>0</v>
      </c>
      <c r="R3107" s="19">
        <f t="shared" si="406"/>
        <v>0</v>
      </c>
      <c r="S3107" s="19">
        <f t="shared" si="405"/>
        <v>0</v>
      </c>
      <c r="T3107" s="20">
        <f t="shared" si="407"/>
        <v>0</v>
      </c>
      <c r="U3107" s="17">
        <f>IFERROR(SUMIF('LISTA DE EMBARQUE'!B:B,MICRO!E:E,'LISTA DE EMBARQUE'!G:G),"")</f>
        <v>0</v>
      </c>
      <c r="V3107" s="12" t="str">
        <f>IFERROR(VLOOKUP(Tabela1[[#This Row],[COD.MDE]],'LISTA DE EMBARQUE'!B:L,11,0),"")</f>
        <v/>
      </c>
      <c r="W3107" s="13" t="str">
        <f>IFERROR(COUNTIF(#REF!,Tabela1[[#This Row],[Colunas5]]),"")</f>
        <v/>
      </c>
      <c r="X3107" s="14">
        <f>Tabela1[[#This Row],[QIANTIDADE EXPEDIDA]]*Tabela1[[#This Row],[PESO UNI]]</f>
        <v>0</v>
      </c>
      <c r="Y3107" s="14">
        <f t="shared" si="408"/>
        <v>0</v>
      </c>
      <c r="Z3107" s="21">
        <f>Tabela1[[#This Row],[PESO TOTAL]]-Tabela1[[#This Row],[Peso Expedido]]</f>
        <v>0</v>
      </c>
      <c r="AA3107" s="18"/>
      <c r="AB3107" s="40"/>
      <c r="AC3107" s="40"/>
      <c r="AD3107" s="40"/>
      <c r="AE3107" s="40"/>
      <c r="AF3107" s="40"/>
      <c r="AG3107" s="40"/>
      <c r="AH3107" s="40"/>
      <c r="AI3107" s="40" t="str">
        <f t="shared" si="412"/>
        <v>ok</v>
      </c>
      <c r="AJ3107"/>
      <c r="AK3107" t="str">
        <f>Tabela1[[#This Row],[Coluna1]]&amp;Tabela1[[#This Row],[PEDIDO]]</f>
        <v/>
      </c>
      <c r="AL3107"/>
      <c r="AM3107"/>
      <c r="AN3107"/>
      <c r="AO3107" t="str">
        <f t="shared" si="409"/>
        <v>/</v>
      </c>
      <c r="AP3107" t="str">
        <f>Tabela1[[#This Row],[TAG]]&amp;Tabela1[[#This Row],[PEDIDO]]&amp;Tabela1[[#This Row],[PRODUTO]]</f>
        <v/>
      </c>
      <c r="AQ3107" s="23" t="str">
        <f>Tabela1[[#This Row],[PRODUTO]]&amp;Tabela1[[#This Row],[TAG]]</f>
        <v/>
      </c>
      <c r="AR3107" s="183">
        <f>Tabela1[[#This Row],[PESO TOTAL]]*Tabela1[[#This Row],[MATÉRIA PRIMA]]</f>
        <v>0</v>
      </c>
      <c r="AS3107" s="28">
        <f>Tabela1[[#This Row],[PESO TOTAL]]*Tabela1[[#This Row],[PREPARAÇÃO ]]</f>
        <v>0</v>
      </c>
      <c r="AT3107" s="28">
        <f>Tabela1[[#This Row],[PESO TOTAL]]*Tabela1[[#This Row],[CALDEIRARIA]]</f>
        <v>0</v>
      </c>
      <c r="AU3107" s="28">
        <f>Tabela1[[#This Row],[PESO TOTAL]]*Tabela1[[#This Row],[SOLDA]]</f>
        <v>0</v>
      </c>
      <c r="AV3107" s="28">
        <f>Tabela1[[#This Row],[PESO TOTAL]]*Tabela1[[#This Row],[ACABAMENTO]]</f>
        <v>0</v>
      </c>
      <c r="AW3107" s="28">
        <f>Tabela1[[#This Row],[PESO TOTAL]]*Tabela1[[#This Row],[PRONTO ACABADO]]</f>
        <v>0</v>
      </c>
      <c r="AX3107" s="28">
        <f>Tabela1[[#This Row],[PESO TOTAL]]*Tabela1[[#This Row],[EXPEDIÇÃO ]]</f>
        <v>0</v>
      </c>
      <c r="AY3107" s="28" t="str">
        <f>Tabela1[[#This Row],[PEDIDO]]&amp;Tabela1[[#This Row],[PRODUTO]]</f>
        <v/>
      </c>
      <c r="AZ3107" s="44">
        <f>IF(AF3107="",0,IF(ISTEXT(AF3107),H3107*VALUE(SUBSTITUTE(AF3107,"%",""))/100,H3107*AF3107))-Tabela1[[#This Row],[PRONTO ACABADO2]]</f>
        <v>0</v>
      </c>
      <c r="BA3107" s="44">
        <f>IF(AG3107="",0,IF(ISTEXT(AG3107),H3107*VALUE(SUBSTITUTE(AG3107,"%",""))/100,H3107*AG3107))-Tabela1[[#This Row],[PESO EXPEDIDO2]]</f>
        <v>0</v>
      </c>
      <c r="BB3107" s="44">
        <f t="shared" si="410"/>
        <v>0</v>
      </c>
      <c r="BC3107" s="44">
        <f t="shared" si="411"/>
        <v>0</v>
      </c>
      <c r="BD3107" s="44"/>
    </row>
    <row r="3108" spans="1:56" ht="15.75" hidden="1" customHeight="1" x14ac:dyDescent="0.25">
      <c r="A3108" s="6"/>
      <c r="B3108" s="22"/>
      <c r="C3108" s="7"/>
      <c r="D3108" s="46"/>
      <c r="E3108" s="7"/>
      <c r="F3108" s="7"/>
      <c r="G3108" s="44"/>
      <c r="H3108" s="41">
        <f>Tabela1[[#This Row],[PESO UNI]]*Tabela1[[#This Row],[QTE]]</f>
        <v>0</v>
      </c>
      <c r="I3108" s="7"/>
      <c r="J3108" s="8"/>
      <c r="K3108" s="8"/>
      <c r="L3108" s="9"/>
      <c r="M3108" s="10"/>
      <c r="N3108" s="8"/>
      <c r="O3108" s="12"/>
      <c r="P3108" s="13"/>
      <c r="Q3108" s="14">
        <f>Tabela1[[#This Row],[QTDE/ Fabricação]]-Tabela1[[#This Row],[QTE]]</f>
        <v>0</v>
      </c>
      <c r="R3108" s="19">
        <f t="shared" si="406"/>
        <v>0</v>
      </c>
      <c r="S3108" s="19">
        <f t="shared" si="405"/>
        <v>0</v>
      </c>
      <c r="T3108" s="20">
        <f t="shared" si="407"/>
        <v>0</v>
      </c>
      <c r="U3108" s="17">
        <f>IFERROR(SUMIF('LISTA DE EMBARQUE'!B:B,MICRO!E:E,'LISTA DE EMBARQUE'!G:G),"")</f>
        <v>0</v>
      </c>
      <c r="V3108" s="12" t="str">
        <f>IFERROR(VLOOKUP(Tabela1[[#This Row],[COD.MDE]],'LISTA DE EMBARQUE'!B:L,11,0),"")</f>
        <v/>
      </c>
      <c r="W3108" s="13" t="str">
        <f>IFERROR(COUNTIF(#REF!,Tabela1[[#This Row],[Colunas5]]),"")</f>
        <v/>
      </c>
      <c r="X3108" s="14">
        <f>Tabela1[[#This Row],[QIANTIDADE EXPEDIDA]]*Tabela1[[#This Row],[PESO UNI]]</f>
        <v>0</v>
      </c>
      <c r="Y3108" s="14">
        <f t="shared" si="408"/>
        <v>0</v>
      </c>
      <c r="Z3108" s="21">
        <f>Tabela1[[#This Row],[PESO TOTAL]]-Tabela1[[#This Row],[Peso Expedido]]</f>
        <v>0</v>
      </c>
      <c r="AA3108" s="18"/>
      <c r="AB3108" s="40"/>
      <c r="AC3108" s="40"/>
      <c r="AD3108" s="40"/>
      <c r="AE3108" s="40"/>
      <c r="AF3108" s="40"/>
      <c r="AG3108" s="40"/>
      <c r="AH3108" s="40"/>
      <c r="AI3108" s="40" t="str">
        <f t="shared" si="412"/>
        <v>ok</v>
      </c>
      <c r="AJ3108"/>
      <c r="AK3108" t="str">
        <f>Tabela1[[#This Row],[Coluna1]]&amp;Tabela1[[#This Row],[PEDIDO]]</f>
        <v/>
      </c>
      <c r="AL3108"/>
      <c r="AM3108"/>
      <c r="AN3108"/>
      <c r="AO3108" t="str">
        <f t="shared" si="409"/>
        <v>/</v>
      </c>
      <c r="AP3108" t="str">
        <f>Tabela1[[#This Row],[TAG]]&amp;Tabela1[[#This Row],[PEDIDO]]&amp;Tabela1[[#This Row],[PRODUTO]]</f>
        <v/>
      </c>
      <c r="AQ3108" s="23" t="str">
        <f>Tabela1[[#This Row],[PRODUTO]]&amp;Tabela1[[#This Row],[TAG]]</f>
        <v/>
      </c>
      <c r="AR3108" s="183">
        <f>Tabela1[[#This Row],[PESO TOTAL]]*Tabela1[[#This Row],[MATÉRIA PRIMA]]</f>
        <v>0</v>
      </c>
      <c r="AS3108" s="28">
        <f>Tabela1[[#This Row],[PESO TOTAL]]*Tabela1[[#This Row],[PREPARAÇÃO ]]</f>
        <v>0</v>
      </c>
      <c r="AT3108" s="28">
        <f>Tabela1[[#This Row],[PESO TOTAL]]*Tabela1[[#This Row],[CALDEIRARIA]]</f>
        <v>0</v>
      </c>
      <c r="AU3108" s="28">
        <f>Tabela1[[#This Row],[PESO TOTAL]]*Tabela1[[#This Row],[SOLDA]]</f>
        <v>0</v>
      </c>
      <c r="AV3108" s="28">
        <f>Tabela1[[#This Row],[PESO TOTAL]]*Tabela1[[#This Row],[ACABAMENTO]]</f>
        <v>0</v>
      </c>
      <c r="AW3108" s="28">
        <f>Tabela1[[#This Row],[PESO TOTAL]]*Tabela1[[#This Row],[PRONTO ACABADO]]</f>
        <v>0</v>
      </c>
      <c r="AX3108" s="28">
        <f>Tabela1[[#This Row],[PESO TOTAL]]*Tabela1[[#This Row],[EXPEDIÇÃO ]]</f>
        <v>0</v>
      </c>
      <c r="AY3108" s="28" t="str">
        <f>Tabela1[[#This Row],[PEDIDO]]&amp;Tabela1[[#This Row],[PRODUTO]]</f>
        <v/>
      </c>
      <c r="AZ3108" s="44">
        <f>IF(AF3108="",0,IF(ISTEXT(AF3108),H3108*VALUE(SUBSTITUTE(AF3108,"%",""))/100,H3108*AF3108))-Tabela1[[#This Row],[PRONTO ACABADO2]]</f>
        <v>0</v>
      </c>
      <c r="BA3108" s="44">
        <f>IF(AG3108="",0,IF(ISTEXT(AG3108),H3108*VALUE(SUBSTITUTE(AG3108,"%",""))/100,H3108*AG3108))-Tabela1[[#This Row],[PESO EXPEDIDO2]]</f>
        <v>0</v>
      </c>
      <c r="BB3108" s="44">
        <f t="shared" si="410"/>
        <v>0</v>
      </c>
      <c r="BC3108" s="44">
        <f t="shared" si="411"/>
        <v>0</v>
      </c>
      <c r="BD3108" s="44"/>
    </row>
    <row r="3109" spans="1:56" ht="15.75" hidden="1" customHeight="1" x14ac:dyDescent="0.25">
      <c r="A3109" s="6"/>
      <c r="B3109" s="22"/>
      <c r="C3109" s="7"/>
      <c r="D3109" s="46"/>
      <c r="E3109" s="7"/>
      <c r="F3109" s="7"/>
      <c r="G3109" s="44"/>
      <c r="H3109" s="41">
        <f>Tabela1[[#This Row],[PESO UNI]]*Tabela1[[#This Row],[QTE]]</f>
        <v>0</v>
      </c>
      <c r="I3109" s="7"/>
      <c r="J3109" s="8"/>
      <c r="K3109" s="8"/>
      <c r="L3109" s="9"/>
      <c r="M3109" s="10"/>
      <c r="N3109" s="8"/>
      <c r="O3109" s="12"/>
      <c r="P3109" s="13"/>
      <c r="Q3109" s="14">
        <f>Tabela1[[#This Row],[QTDE/ Fabricação]]-Tabela1[[#This Row],[QTE]]</f>
        <v>0</v>
      </c>
      <c r="R3109" s="19">
        <f t="shared" si="406"/>
        <v>0</v>
      </c>
      <c r="S3109" s="19">
        <f t="shared" si="405"/>
        <v>0</v>
      </c>
      <c r="T3109" s="20">
        <f t="shared" si="407"/>
        <v>0</v>
      </c>
      <c r="U3109" s="17">
        <f>IFERROR(SUMIF('LISTA DE EMBARQUE'!B:B,MICRO!E:E,'LISTA DE EMBARQUE'!G:G),"")</f>
        <v>0</v>
      </c>
      <c r="V3109" s="12" t="str">
        <f>IFERROR(VLOOKUP(Tabela1[[#This Row],[COD.MDE]],'LISTA DE EMBARQUE'!B:L,11,0),"")</f>
        <v/>
      </c>
      <c r="W3109" s="13" t="str">
        <f>IFERROR(COUNTIF(#REF!,Tabela1[[#This Row],[Colunas5]]),"")</f>
        <v/>
      </c>
      <c r="X3109" s="14">
        <f>Tabela1[[#This Row],[QIANTIDADE EXPEDIDA]]*Tabela1[[#This Row],[PESO UNI]]</f>
        <v>0</v>
      </c>
      <c r="Y3109" s="14">
        <f t="shared" si="408"/>
        <v>0</v>
      </c>
      <c r="Z3109" s="21">
        <f>Tabela1[[#This Row],[PESO TOTAL]]-Tabela1[[#This Row],[Peso Expedido]]</f>
        <v>0</v>
      </c>
      <c r="AA3109" s="18"/>
      <c r="AB3109" s="40"/>
      <c r="AC3109" s="40"/>
      <c r="AD3109" s="40"/>
      <c r="AE3109" s="40"/>
      <c r="AF3109" s="40"/>
      <c r="AG3109" s="40"/>
      <c r="AH3109" s="40"/>
      <c r="AI3109" s="40" t="str">
        <f t="shared" si="412"/>
        <v>ok</v>
      </c>
      <c r="AJ3109"/>
      <c r="AK3109" t="str">
        <f>Tabela1[[#This Row],[Coluna1]]&amp;Tabela1[[#This Row],[PEDIDO]]</f>
        <v/>
      </c>
      <c r="AL3109"/>
      <c r="AM3109"/>
      <c r="AN3109"/>
      <c r="AO3109" t="str">
        <f t="shared" si="409"/>
        <v>/</v>
      </c>
      <c r="AP3109" t="str">
        <f>Tabela1[[#This Row],[TAG]]&amp;Tabela1[[#This Row],[PEDIDO]]&amp;Tabela1[[#This Row],[PRODUTO]]</f>
        <v/>
      </c>
      <c r="AQ3109" s="23" t="str">
        <f>Tabela1[[#This Row],[PRODUTO]]&amp;Tabela1[[#This Row],[TAG]]</f>
        <v/>
      </c>
      <c r="AR3109" s="183">
        <f>Tabela1[[#This Row],[PESO TOTAL]]*Tabela1[[#This Row],[MATÉRIA PRIMA]]</f>
        <v>0</v>
      </c>
      <c r="AS3109" s="28">
        <f>Tabela1[[#This Row],[PESO TOTAL]]*Tabela1[[#This Row],[PREPARAÇÃO ]]</f>
        <v>0</v>
      </c>
      <c r="AT3109" s="28">
        <f>Tabela1[[#This Row],[PESO TOTAL]]*Tabela1[[#This Row],[CALDEIRARIA]]</f>
        <v>0</v>
      </c>
      <c r="AU3109" s="28">
        <f>Tabela1[[#This Row],[PESO TOTAL]]*Tabela1[[#This Row],[SOLDA]]</f>
        <v>0</v>
      </c>
      <c r="AV3109" s="28">
        <f>Tabela1[[#This Row],[PESO TOTAL]]*Tabela1[[#This Row],[ACABAMENTO]]</f>
        <v>0</v>
      </c>
      <c r="AW3109" s="28">
        <f>Tabela1[[#This Row],[PESO TOTAL]]*Tabela1[[#This Row],[PRONTO ACABADO]]</f>
        <v>0</v>
      </c>
      <c r="AX3109" s="28">
        <f>Tabela1[[#This Row],[PESO TOTAL]]*Tabela1[[#This Row],[EXPEDIÇÃO ]]</f>
        <v>0</v>
      </c>
      <c r="AY3109" s="28" t="str">
        <f>Tabela1[[#This Row],[PEDIDO]]&amp;Tabela1[[#This Row],[PRODUTO]]</f>
        <v/>
      </c>
      <c r="AZ3109" s="44">
        <f>IF(AF3109="",0,IF(ISTEXT(AF3109),H3109*VALUE(SUBSTITUTE(AF3109,"%",""))/100,H3109*AF3109))-Tabela1[[#This Row],[PRONTO ACABADO2]]</f>
        <v>0</v>
      </c>
      <c r="BA3109" s="44">
        <f>IF(AG3109="",0,IF(ISTEXT(AG3109),H3109*VALUE(SUBSTITUTE(AG3109,"%",""))/100,H3109*AG3109))-Tabela1[[#This Row],[PESO EXPEDIDO2]]</f>
        <v>0</v>
      </c>
      <c r="BB3109" s="44">
        <f t="shared" si="410"/>
        <v>0</v>
      </c>
      <c r="BC3109" s="44">
        <f t="shared" si="411"/>
        <v>0</v>
      </c>
      <c r="BD3109" s="44"/>
    </row>
    <row r="3110" spans="1:56" ht="15.75" hidden="1" customHeight="1" x14ac:dyDescent="0.25">
      <c r="A3110" s="6"/>
      <c r="B3110" s="22"/>
      <c r="C3110" s="7"/>
      <c r="D3110" s="46"/>
      <c r="E3110" s="7"/>
      <c r="F3110" s="7"/>
      <c r="G3110" s="44"/>
      <c r="H3110" s="41">
        <f>Tabela1[[#This Row],[PESO UNI]]*Tabela1[[#This Row],[QTE]]</f>
        <v>0</v>
      </c>
      <c r="I3110" s="7"/>
      <c r="J3110" s="8"/>
      <c r="K3110" s="8"/>
      <c r="L3110" s="9"/>
      <c r="M3110" s="10"/>
      <c r="N3110" s="8"/>
      <c r="O3110" s="12"/>
      <c r="P3110" s="13"/>
      <c r="Q3110" s="14">
        <f>Tabela1[[#This Row],[QTDE/ Fabricação]]-Tabela1[[#This Row],[QTE]]</f>
        <v>0</v>
      </c>
      <c r="R3110" s="19">
        <f t="shared" si="406"/>
        <v>0</v>
      </c>
      <c r="S3110" s="19">
        <f t="shared" si="405"/>
        <v>0</v>
      </c>
      <c r="T3110" s="20">
        <f t="shared" si="407"/>
        <v>0</v>
      </c>
      <c r="U3110" s="17">
        <f>IFERROR(SUMIF('LISTA DE EMBARQUE'!B:B,MICRO!E:E,'LISTA DE EMBARQUE'!G:G),"")</f>
        <v>0</v>
      </c>
      <c r="V3110" s="12" t="str">
        <f>IFERROR(VLOOKUP(Tabela1[[#This Row],[COD.MDE]],'LISTA DE EMBARQUE'!B:L,11,0),"")</f>
        <v/>
      </c>
      <c r="W3110" s="13" t="str">
        <f>IFERROR(COUNTIF(#REF!,Tabela1[[#This Row],[Colunas5]]),"")</f>
        <v/>
      </c>
      <c r="X3110" s="14">
        <f>Tabela1[[#This Row],[QIANTIDADE EXPEDIDA]]*Tabela1[[#This Row],[PESO UNI]]</f>
        <v>0</v>
      </c>
      <c r="Y3110" s="14">
        <f t="shared" si="408"/>
        <v>0</v>
      </c>
      <c r="Z3110" s="21">
        <f>Tabela1[[#This Row],[PESO TOTAL]]-Tabela1[[#This Row],[Peso Expedido]]</f>
        <v>0</v>
      </c>
      <c r="AA3110" s="18"/>
      <c r="AB3110" s="40"/>
      <c r="AC3110" s="40"/>
      <c r="AD3110" s="40"/>
      <c r="AE3110" s="40"/>
      <c r="AF3110" s="40"/>
      <c r="AG3110" s="40"/>
      <c r="AH3110" s="40"/>
      <c r="AI3110" s="40" t="str">
        <f t="shared" si="412"/>
        <v>ok</v>
      </c>
      <c r="AJ3110"/>
      <c r="AK3110" t="str">
        <f>Tabela1[[#This Row],[Coluna1]]&amp;Tabela1[[#This Row],[PEDIDO]]</f>
        <v/>
      </c>
      <c r="AL3110"/>
      <c r="AM3110"/>
      <c r="AN3110"/>
      <c r="AO3110" t="str">
        <f t="shared" si="409"/>
        <v>/</v>
      </c>
      <c r="AP3110" t="str">
        <f>Tabela1[[#This Row],[TAG]]&amp;Tabela1[[#This Row],[PEDIDO]]&amp;Tabela1[[#This Row],[PRODUTO]]</f>
        <v/>
      </c>
      <c r="AQ3110" s="23" t="str">
        <f>Tabela1[[#This Row],[PRODUTO]]&amp;Tabela1[[#This Row],[TAG]]</f>
        <v/>
      </c>
      <c r="AR3110" s="183">
        <f>Tabela1[[#This Row],[PESO TOTAL]]*Tabela1[[#This Row],[MATÉRIA PRIMA]]</f>
        <v>0</v>
      </c>
      <c r="AS3110" s="28">
        <f>Tabela1[[#This Row],[PESO TOTAL]]*Tabela1[[#This Row],[PREPARAÇÃO ]]</f>
        <v>0</v>
      </c>
      <c r="AT3110" s="28">
        <f>Tabela1[[#This Row],[PESO TOTAL]]*Tabela1[[#This Row],[CALDEIRARIA]]</f>
        <v>0</v>
      </c>
      <c r="AU3110" s="28">
        <f>Tabela1[[#This Row],[PESO TOTAL]]*Tabela1[[#This Row],[SOLDA]]</f>
        <v>0</v>
      </c>
      <c r="AV3110" s="28">
        <f>Tabela1[[#This Row],[PESO TOTAL]]*Tabela1[[#This Row],[ACABAMENTO]]</f>
        <v>0</v>
      </c>
      <c r="AW3110" s="28">
        <f>Tabela1[[#This Row],[PESO TOTAL]]*Tabela1[[#This Row],[PRONTO ACABADO]]</f>
        <v>0</v>
      </c>
      <c r="AX3110" s="28">
        <f>Tabela1[[#This Row],[PESO TOTAL]]*Tabela1[[#This Row],[EXPEDIÇÃO ]]</f>
        <v>0</v>
      </c>
      <c r="AY3110" s="28" t="str">
        <f>Tabela1[[#This Row],[PEDIDO]]&amp;Tabela1[[#This Row],[PRODUTO]]</f>
        <v/>
      </c>
      <c r="AZ3110" s="44">
        <f>IF(AF3110="",0,IF(ISTEXT(AF3110),H3110*VALUE(SUBSTITUTE(AF3110,"%",""))/100,H3110*AF3110))-Tabela1[[#This Row],[PRONTO ACABADO2]]</f>
        <v>0</v>
      </c>
      <c r="BA3110" s="44">
        <f>IF(AG3110="",0,IF(ISTEXT(AG3110),H3110*VALUE(SUBSTITUTE(AG3110,"%",""))/100,H3110*AG3110))-Tabela1[[#This Row],[PESO EXPEDIDO2]]</f>
        <v>0</v>
      </c>
      <c r="BB3110" s="44">
        <f t="shared" si="410"/>
        <v>0</v>
      </c>
      <c r="BC3110" s="44">
        <f t="shared" si="411"/>
        <v>0</v>
      </c>
      <c r="BD3110" s="44"/>
    </row>
    <row r="3111" spans="1:56" ht="15.75" hidden="1" customHeight="1" x14ac:dyDescent="0.25">
      <c r="A3111" s="6"/>
      <c r="B3111" s="22"/>
      <c r="C3111" s="7"/>
      <c r="D3111" s="46"/>
      <c r="E3111" s="7"/>
      <c r="F3111" s="7"/>
      <c r="G3111" s="44"/>
      <c r="H3111" s="41">
        <f>Tabela1[[#This Row],[PESO UNI]]*Tabela1[[#This Row],[QTE]]</f>
        <v>0</v>
      </c>
      <c r="I3111" s="7"/>
      <c r="J3111" s="8"/>
      <c r="K3111" s="8"/>
      <c r="L3111" s="9"/>
      <c r="M3111" s="10"/>
      <c r="N3111" s="8"/>
      <c r="O3111" s="12"/>
      <c r="P3111" s="13"/>
      <c r="Q3111" s="14">
        <f>Tabela1[[#This Row],[QTDE/ Fabricação]]-Tabela1[[#This Row],[QTE]]</f>
        <v>0</v>
      </c>
      <c r="R3111" s="19">
        <f t="shared" si="406"/>
        <v>0</v>
      </c>
      <c r="S3111" s="19">
        <f t="shared" si="405"/>
        <v>0</v>
      </c>
      <c r="T3111" s="20">
        <f t="shared" si="407"/>
        <v>0</v>
      </c>
      <c r="U3111" s="17">
        <f>IFERROR(SUMIF('LISTA DE EMBARQUE'!B:B,MICRO!E:E,'LISTA DE EMBARQUE'!G:G),"")</f>
        <v>0</v>
      </c>
      <c r="V3111" s="12" t="str">
        <f>IFERROR(VLOOKUP(Tabela1[[#This Row],[COD.MDE]],'LISTA DE EMBARQUE'!B:L,11,0),"")</f>
        <v/>
      </c>
      <c r="W3111" s="13" t="str">
        <f>IFERROR(COUNTIF(#REF!,Tabela1[[#This Row],[Colunas5]]),"")</f>
        <v/>
      </c>
      <c r="X3111" s="14">
        <f>Tabela1[[#This Row],[QIANTIDADE EXPEDIDA]]*Tabela1[[#This Row],[PESO UNI]]</f>
        <v>0</v>
      </c>
      <c r="Y3111" s="14">
        <f t="shared" si="408"/>
        <v>0</v>
      </c>
      <c r="Z3111" s="21">
        <f>Tabela1[[#This Row],[PESO TOTAL]]-Tabela1[[#This Row],[Peso Expedido]]</f>
        <v>0</v>
      </c>
      <c r="AA3111" s="18"/>
      <c r="AB3111" s="40"/>
      <c r="AC3111" s="40"/>
      <c r="AD3111" s="40"/>
      <c r="AE3111" s="40"/>
      <c r="AF3111" s="40"/>
      <c r="AG3111" s="40"/>
      <c r="AH3111" s="40"/>
      <c r="AI3111" s="40" t="str">
        <f t="shared" si="412"/>
        <v>ok</v>
      </c>
      <c r="AJ3111"/>
      <c r="AK3111" t="str">
        <f>Tabela1[[#This Row],[Coluna1]]&amp;Tabela1[[#This Row],[PEDIDO]]</f>
        <v/>
      </c>
      <c r="AL3111"/>
      <c r="AM3111"/>
      <c r="AN3111"/>
      <c r="AO3111" t="str">
        <f t="shared" si="409"/>
        <v>/</v>
      </c>
      <c r="AP3111" t="str">
        <f>Tabela1[[#This Row],[TAG]]&amp;Tabela1[[#This Row],[PEDIDO]]&amp;Tabela1[[#This Row],[PRODUTO]]</f>
        <v/>
      </c>
      <c r="AQ3111" s="23" t="str">
        <f>Tabela1[[#This Row],[PRODUTO]]&amp;Tabela1[[#This Row],[TAG]]</f>
        <v/>
      </c>
      <c r="AR3111" s="183">
        <f>Tabela1[[#This Row],[PESO TOTAL]]*Tabela1[[#This Row],[MATÉRIA PRIMA]]</f>
        <v>0</v>
      </c>
      <c r="AS3111" s="28">
        <f>Tabela1[[#This Row],[PESO TOTAL]]*Tabela1[[#This Row],[PREPARAÇÃO ]]</f>
        <v>0</v>
      </c>
      <c r="AT3111" s="28">
        <f>Tabela1[[#This Row],[PESO TOTAL]]*Tabela1[[#This Row],[CALDEIRARIA]]</f>
        <v>0</v>
      </c>
      <c r="AU3111" s="28">
        <f>Tabela1[[#This Row],[PESO TOTAL]]*Tabela1[[#This Row],[SOLDA]]</f>
        <v>0</v>
      </c>
      <c r="AV3111" s="28">
        <f>Tabela1[[#This Row],[PESO TOTAL]]*Tabela1[[#This Row],[ACABAMENTO]]</f>
        <v>0</v>
      </c>
      <c r="AW3111" s="28">
        <f>Tabela1[[#This Row],[PESO TOTAL]]*Tabela1[[#This Row],[PRONTO ACABADO]]</f>
        <v>0</v>
      </c>
      <c r="AX3111" s="28">
        <f>Tabela1[[#This Row],[PESO TOTAL]]*Tabela1[[#This Row],[EXPEDIÇÃO ]]</f>
        <v>0</v>
      </c>
      <c r="AY3111" s="28" t="str">
        <f>Tabela1[[#This Row],[PEDIDO]]&amp;Tabela1[[#This Row],[PRODUTO]]</f>
        <v/>
      </c>
      <c r="AZ3111" s="44">
        <f>IF(AF3111="",0,IF(ISTEXT(AF3111),H3111*VALUE(SUBSTITUTE(AF3111,"%",""))/100,H3111*AF3111))-Tabela1[[#This Row],[PRONTO ACABADO2]]</f>
        <v>0</v>
      </c>
      <c r="BA3111" s="44">
        <f>IF(AG3111="",0,IF(ISTEXT(AG3111),H3111*VALUE(SUBSTITUTE(AG3111,"%",""))/100,H3111*AG3111))-Tabela1[[#This Row],[PESO EXPEDIDO2]]</f>
        <v>0</v>
      </c>
      <c r="BB3111" s="44">
        <f t="shared" si="410"/>
        <v>0</v>
      </c>
      <c r="BC3111" s="44">
        <f t="shared" si="411"/>
        <v>0</v>
      </c>
      <c r="BD3111" s="44"/>
    </row>
    <row r="3112" spans="1:56" ht="15.75" hidden="1" customHeight="1" x14ac:dyDescent="0.25">
      <c r="A3112" s="6"/>
      <c r="B3112" s="22"/>
      <c r="C3112" s="7"/>
      <c r="D3112" s="46"/>
      <c r="E3112" s="7"/>
      <c r="F3112" s="7"/>
      <c r="G3112" s="44"/>
      <c r="H3112" s="41">
        <f>Tabela1[[#This Row],[PESO UNI]]*Tabela1[[#This Row],[QTE]]</f>
        <v>0</v>
      </c>
      <c r="I3112" s="7"/>
      <c r="J3112" s="8"/>
      <c r="K3112" s="8"/>
      <c r="L3112" s="9"/>
      <c r="M3112" s="10"/>
      <c r="N3112" s="8"/>
      <c r="O3112" s="12"/>
      <c r="P3112" s="13"/>
      <c r="Q3112" s="14">
        <f>Tabela1[[#This Row],[QTDE/ Fabricação]]-Tabela1[[#This Row],[QTE]]</f>
        <v>0</v>
      </c>
      <c r="R3112" s="19">
        <f t="shared" si="406"/>
        <v>0</v>
      </c>
      <c r="S3112" s="19">
        <f t="shared" si="405"/>
        <v>0</v>
      </c>
      <c r="T3112" s="20">
        <f t="shared" si="407"/>
        <v>0</v>
      </c>
      <c r="U3112" s="17">
        <f>IFERROR(SUMIF('LISTA DE EMBARQUE'!B:B,MICRO!E:E,'LISTA DE EMBARQUE'!G:G),"")</f>
        <v>0</v>
      </c>
      <c r="V3112" s="12" t="str">
        <f>IFERROR(VLOOKUP(Tabela1[[#This Row],[COD.MDE]],'LISTA DE EMBARQUE'!B:L,11,0),"")</f>
        <v/>
      </c>
      <c r="W3112" s="13" t="str">
        <f>IFERROR(COUNTIF(#REF!,Tabela1[[#This Row],[Colunas5]]),"")</f>
        <v/>
      </c>
      <c r="X3112" s="14">
        <f>Tabela1[[#This Row],[QIANTIDADE EXPEDIDA]]*Tabela1[[#This Row],[PESO UNI]]</f>
        <v>0</v>
      </c>
      <c r="Y3112" s="14">
        <f t="shared" si="408"/>
        <v>0</v>
      </c>
      <c r="Z3112" s="21">
        <f>Tabela1[[#This Row],[PESO TOTAL]]-Tabela1[[#This Row],[Peso Expedido]]</f>
        <v>0</v>
      </c>
      <c r="AA3112" s="18"/>
      <c r="AB3112" s="40"/>
      <c r="AC3112" s="40"/>
      <c r="AD3112" s="40"/>
      <c r="AE3112" s="40"/>
      <c r="AF3112" s="40"/>
      <c r="AG3112" s="40"/>
      <c r="AH3112" s="40"/>
      <c r="AI3112" s="40" t="str">
        <f t="shared" si="412"/>
        <v>ok</v>
      </c>
      <c r="AJ3112"/>
      <c r="AK3112" t="str">
        <f>Tabela1[[#This Row],[Coluna1]]&amp;Tabela1[[#This Row],[PEDIDO]]</f>
        <v/>
      </c>
      <c r="AL3112"/>
      <c r="AM3112"/>
      <c r="AN3112"/>
      <c r="AO3112" t="str">
        <f t="shared" si="409"/>
        <v>/</v>
      </c>
      <c r="AP3112" t="str">
        <f>Tabela1[[#This Row],[TAG]]&amp;Tabela1[[#This Row],[PEDIDO]]&amp;Tabela1[[#This Row],[PRODUTO]]</f>
        <v/>
      </c>
      <c r="AQ3112" s="23" t="str">
        <f>Tabela1[[#This Row],[PRODUTO]]&amp;Tabela1[[#This Row],[TAG]]</f>
        <v/>
      </c>
      <c r="AR3112" s="183">
        <f>Tabela1[[#This Row],[PESO TOTAL]]*Tabela1[[#This Row],[MATÉRIA PRIMA]]</f>
        <v>0</v>
      </c>
      <c r="AS3112" s="28">
        <f>Tabela1[[#This Row],[PESO TOTAL]]*Tabela1[[#This Row],[PREPARAÇÃO ]]</f>
        <v>0</v>
      </c>
      <c r="AT3112" s="28">
        <f>Tabela1[[#This Row],[PESO TOTAL]]*Tabela1[[#This Row],[CALDEIRARIA]]</f>
        <v>0</v>
      </c>
      <c r="AU3112" s="28">
        <f>Tabela1[[#This Row],[PESO TOTAL]]*Tabela1[[#This Row],[SOLDA]]</f>
        <v>0</v>
      </c>
      <c r="AV3112" s="28">
        <f>Tabela1[[#This Row],[PESO TOTAL]]*Tabela1[[#This Row],[ACABAMENTO]]</f>
        <v>0</v>
      </c>
      <c r="AW3112" s="28">
        <f>Tabela1[[#This Row],[PESO TOTAL]]*Tabela1[[#This Row],[PRONTO ACABADO]]</f>
        <v>0</v>
      </c>
      <c r="AX3112" s="28">
        <f>Tabela1[[#This Row],[PESO TOTAL]]*Tabela1[[#This Row],[EXPEDIÇÃO ]]</f>
        <v>0</v>
      </c>
      <c r="AY3112" s="28" t="str">
        <f>Tabela1[[#This Row],[PEDIDO]]&amp;Tabela1[[#This Row],[PRODUTO]]</f>
        <v/>
      </c>
      <c r="AZ3112" s="44">
        <f>IF(AF3112="",0,IF(ISTEXT(AF3112),H3112*VALUE(SUBSTITUTE(AF3112,"%",""))/100,H3112*AF3112))-Tabela1[[#This Row],[PRONTO ACABADO2]]</f>
        <v>0</v>
      </c>
      <c r="BA3112" s="44">
        <f>IF(AG3112="",0,IF(ISTEXT(AG3112),H3112*VALUE(SUBSTITUTE(AG3112,"%",""))/100,H3112*AG3112))-Tabela1[[#This Row],[PESO EXPEDIDO2]]</f>
        <v>0</v>
      </c>
      <c r="BB3112" s="44">
        <f t="shared" si="410"/>
        <v>0</v>
      </c>
      <c r="BC3112" s="44">
        <f t="shared" si="411"/>
        <v>0</v>
      </c>
      <c r="BD3112" s="44"/>
    </row>
    <row r="3113" spans="1:56" ht="15.75" hidden="1" customHeight="1" x14ac:dyDescent="0.25">
      <c r="A3113" s="6"/>
      <c r="B3113" s="22"/>
      <c r="C3113" s="7"/>
      <c r="D3113" s="46"/>
      <c r="E3113" s="7"/>
      <c r="F3113" s="7"/>
      <c r="G3113" s="44"/>
      <c r="H3113" s="41">
        <f>Tabela1[[#This Row],[PESO UNI]]*Tabela1[[#This Row],[QTE]]</f>
        <v>0</v>
      </c>
      <c r="I3113" s="7"/>
      <c r="J3113" s="8"/>
      <c r="K3113" s="8"/>
      <c r="L3113" s="9"/>
      <c r="M3113" s="10"/>
      <c r="N3113" s="8"/>
      <c r="O3113" s="12"/>
      <c r="P3113" s="13"/>
      <c r="Q3113" s="14">
        <f>Tabela1[[#This Row],[QTDE/ Fabricação]]-Tabela1[[#This Row],[QTE]]</f>
        <v>0</v>
      </c>
      <c r="R3113" s="19">
        <f t="shared" si="406"/>
        <v>0</v>
      </c>
      <c r="S3113" s="19">
        <f t="shared" si="405"/>
        <v>0</v>
      </c>
      <c r="T3113" s="20">
        <f t="shared" si="407"/>
        <v>0</v>
      </c>
      <c r="U3113" s="17">
        <f>IFERROR(SUMIF('LISTA DE EMBARQUE'!B:B,MICRO!E:E,'LISTA DE EMBARQUE'!G:G),"")</f>
        <v>0</v>
      </c>
      <c r="V3113" s="12" t="str">
        <f>IFERROR(VLOOKUP(Tabela1[[#This Row],[COD.MDE]],'LISTA DE EMBARQUE'!B:L,11,0),"")</f>
        <v/>
      </c>
      <c r="W3113" s="13" t="str">
        <f>IFERROR(COUNTIF(#REF!,Tabela1[[#This Row],[Colunas5]]),"")</f>
        <v/>
      </c>
      <c r="X3113" s="14">
        <f>Tabela1[[#This Row],[QIANTIDADE EXPEDIDA]]*Tabela1[[#This Row],[PESO UNI]]</f>
        <v>0</v>
      </c>
      <c r="Y3113" s="14">
        <f t="shared" si="408"/>
        <v>0</v>
      </c>
      <c r="Z3113" s="21">
        <f>Tabela1[[#This Row],[PESO TOTAL]]-Tabela1[[#This Row],[Peso Expedido]]</f>
        <v>0</v>
      </c>
      <c r="AA3113" s="18"/>
      <c r="AB3113" s="40"/>
      <c r="AC3113" s="40"/>
      <c r="AD3113" s="40"/>
      <c r="AE3113" s="40"/>
      <c r="AF3113" s="40"/>
      <c r="AG3113" s="40"/>
      <c r="AH3113" s="40"/>
      <c r="AI3113" s="40" t="str">
        <f t="shared" si="412"/>
        <v>ok</v>
      </c>
      <c r="AJ3113"/>
      <c r="AK3113" t="str">
        <f>Tabela1[[#This Row],[Coluna1]]&amp;Tabela1[[#This Row],[PEDIDO]]</f>
        <v/>
      </c>
      <c r="AL3113"/>
      <c r="AM3113"/>
      <c r="AN3113"/>
      <c r="AO3113" t="str">
        <f t="shared" si="409"/>
        <v>/</v>
      </c>
      <c r="AP3113" t="str">
        <f>Tabela1[[#This Row],[TAG]]&amp;Tabela1[[#This Row],[PEDIDO]]&amp;Tabela1[[#This Row],[PRODUTO]]</f>
        <v/>
      </c>
      <c r="AQ3113" s="23" t="str">
        <f>Tabela1[[#This Row],[PRODUTO]]&amp;Tabela1[[#This Row],[TAG]]</f>
        <v/>
      </c>
      <c r="AR3113" s="183">
        <f>Tabela1[[#This Row],[PESO TOTAL]]*Tabela1[[#This Row],[MATÉRIA PRIMA]]</f>
        <v>0</v>
      </c>
      <c r="AS3113" s="28">
        <f>Tabela1[[#This Row],[PESO TOTAL]]*Tabela1[[#This Row],[PREPARAÇÃO ]]</f>
        <v>0</v>
      </c>
      <c r="AT3113" s="28">
        <f>Tabela1[[#This Row],[PESO TOTAL]]*Tabela1[[#This Row],[CALDEIRARIA]]</f>
        <v>0</v>
      </c>
      <c r="AU3113" s="28">
        <f>Tabela1[[#This Row],[PESO TOTAL]]*Tabela1[[#This Row],[SOLDA]]</f>
        <v>0</v>
      </c>
      <c r="AV3113" s="28">
        <f>Tabela1[[#This Row],[PESO TOTAL]]*Tabela1[[#This Row],[ACABAMENTO]]</f>
        <v>0</v>
      </c>
      <c r="AW3113" s="28">
        <f>Tabela1[[#This Row],[PESO TOTAL]]*Tabela1[[#This Row],[PRONTO ACABADO]]</f>
        <v>0</v>
      </c>
      <c r="AX3113" s="28">
        <f>Tabela1[[#This Row],[PESO TOTAL]]*Tabela1[[#This Row],[EXPEDIÇÃO ]]</f>
        <v>0</v>
      </c>
      <c r="AY3113" s="28" t="str">
        <f>Tabela1[[#This Row],[PEDIDO]]&amp;Tabela1[[#This Row],[PRODUTO]]</f>
        <v/>
      </c>
      <c r="AZ3113" s="44">
        <f>IF(AF3113="",0,IF(ISTEXT(AF3113),H3113*VALUE(SUBSTITUTE(AF3113,"%",""))/100,H3113*AF3113))-Tabela1[[#This Row],[PRONTO ACABADO2]]</f>
        <v>0</v>
      </c>
      <c r="BA3113" s="44">
        <f>IF(AG3113="",0,IF(ISTEXT(AG3113),H3113*VALUE(SUBSTITUTE(AG3113,"%",""))/100,H3113*AG3113))-Tabela1[[#This Row],[PESO EXPEDIDO2]]</f>
        <v>0</v>
      </c>
      <c r="BB3113" s="44">
        <f t="shared" si="410"/>
        <v>0</v>
      </c>
      <c r="BC3113" s="44">
        <f t="shared" si="411"/>
        <v>0</v>
      </c>
      <c r="BD3113" s="44"/>
    </row>
    <row r="3114" spans="1:56" ht="15.75" hidden="1" customHeight="1" x14ac:dyDescent="0.25">
      <c r="A3114" s="6"/>
      <c r="B3114" s="22"/>
      <c r="C3114" s="7"/>
      <c r="D3114" s="46"/>
      <c r="E3114" s="7"/>
      <c r="F3114" s="7"/>
      <c r="G3114" s="44"/>
      <c r="H3114" s="41">
        <f>Tabela1[[#This Row],[PESO UNI]]*Tabela1[[#This Row],[QTE]]</f>
        <v>0</v>
      </c>
      <c r="I3114" s="7"/>
      <c r="J3114" s="8"/>
      <c r="K3114" s="8"/>
      <c r="L3114" s="9"/>
      <c r="M3114" s="10"/>
      <c r="N3114" s="8"/>
      <c r="O3114" s="12"/>
      <c r="P3114" s="13"/>
      <c r="Q3114" s="14">
        <f>Tabela1[[#This Row],[QTDE/ Fabricação]]-Tabela1[[#This Row],[QTE]]</f>
        <v>0</v>
      </c>
      <c r="R3114" s="19">
        <f t="shared" si="406"/>
        <v>0</v>
      </c>
      <c r="S3114" s="19">
        <f t="shared" si="405"/>
        <v>0</v>
      </c>
      <c r="T3114" s="20">
        <f t="shared" si="407"/>
        <v>0</v>
      </c>
      <c r="U3114" s="17">
        <f>IFERROR(SUMIF('LISTA DE EMBARQUE'!B:B,MICRO!E:E,'LISTA DE EMBARQUE'!G:G),"")</f>
        <v>0</v>
      </c>
      <c r="V3114" s="12" t="str">
        <f>IFERROR(VLOOKUP(Tabela1[[#This Row],[COD.MDE]],'LISTA DE EMBARQUE'!B:L,11,0),"")</f>
        <v/>
      </c>
      <c r="W3114" s="13" t="str">
        <f>IFERROR(COUNTIF(#REF!,Tabela1[[#This Row],[Colunas5]]),"")</f>
        <v/>
      </c>
      <c r="X3114" s="14">
        <f>Tabela1[[#This Row],[QIANTIDADE EXPEDIDA]]*Tabela1[[#This Row],[PESO UNI]]</f>
        <v>0</v>
      </c>
      <c r="Y3114" s="14">
        <f t="shared" si="408"/>
        <v>0</v>
      </c>
      <c r="Z3114" s="21">
        <f>Tabela1[[#This Row],[PESO TOTAL]]-Tabela1[[#This Row],[Peso Expedido]]</f>
        <v>0</v>
      </c>
      <c r="AA3114" s="18"/>
      <c r="AB3114" s="40"/>
      <c r="AC3114" s="40"/>
      <c r="AD3114" s="40"/>
      <c r="AE3114" s="40"/>
      <c r="AF3114" s="40"/>
      <c r="AG3114" s="40"/>
      <c r="AH3114" s="40"/>
      <c r="AI3114" s="40" t="str">
        <f t="shared" si="412"/>
        <v>ok</v>
      </c>
      <c r="AJ3114"/>
      <c r="AK3114" t="str">
        <f>Tabela1[[#This Row],[Coluna1]]&amp;Tabela1[[#This Row],[PEDIDO]]</f>
        <v/>
      </c>
      <c r="AL3114"/>
      <c r="AM3114"/>
      <c r="AN3114"/>
      <c r="AO3114" t="str">
        <f t="shared" si="409"/>
        <v>/</v>
      </c>
      <c r="AP3114" t="str">
        <f>Tabela1[[#This Row],[TAG]]&amp;Tabela1[[#This Row],[PEDIDO]]&amp;Tabela1[[#This Row],[PRODUTO]]</f>
        <v/>
      </c>
      <c r="AQ3114" s="23" t="str">
        <f>Tabela1[[#This Row],[PRODUTO]]&amp;Tabela1[[#This Row],[TAG]]</f>
        <v/>
      </c>
      <c r="AR3114" s="183">
        <f>Tabela1[[#This Row],[PESO TOTAL]]*Tabela1[[#This Row],[MATÉRIA PRIMA]]</f>
        <v>0</v>
      </c>
      <c r="AS3114" s="28">
        <f>Tabela1[[#This Row],[PESO TOTAL]]*Tabela1[[#This Row],[PREPARAÇÃO ]]</f>
        <v>0</v>
      </c>
      <c r="AT3114" s="28">
        <f>Tabela1[[#This Row],[PESO TOTAL]]*Tabela1[[#This Row],[CALDEIRARIA]]</f>
        <v>0</v>
      </c>
      <c r="AU3114" s="28">
        <f>Tabela1[[#This Row],[PESO TOTAL]]*Tabela1[[#This Row],[SOLDA]]</f>
        <v>0</v>
      </c>
      <c r="AV3114" s="28">
        <f>Tabela1[[#This Row],[PESO TOTAL]]*Tabela1[[#This Row],[ACABAMENTO]]</f>
        <v>0</v>
      </c>
      <c r="AW3114" s="28">
        <f>Tabela1[[#This Row],[PESO TOTAL]]*Tabela1[[#This Row],[PRONTO ACABADO]]</f>
        <v>0</v>
      </c>
      <c r="AX3114" s="28">
        <f>Tabela1[[#This Row],[PESO TOTAL]]*Tabela1[[#This Row],[EXPEDIÇÃO ]]</f>
        <v>0</v>
      </c>
      <c r="AY3114" s="28" t="str">
        <f>Tabela1[[#This Row],[PEDIDO]]&amp;Tabela1[[#This Row],[PRODUTO]]</f>
        <v/>
      </c>
      <c r="AZ3114" s="44">
        <f>IF(AF3114="",0,IF(ISTEXT(AF3114),H3114*VALUE(SUBSTITUTE(AF3114,"%",""))/100,H3114*AF3114))-Tabela1[[#This Row],[PRONTO ACABADO2]]</f>
        <v>0</v>
      </c>
      <c r="BA3114" s="44">
        <f>IF(AG3114="",0,IF(ISTEXT(AG3114),H3114*VALUE(SUBSTITUTE(AG3114,"%",""))/100,H3114*AG3114))-Tabela1[[#This Row],[PESO EXPEDIDO2]]</f>
        <v>0</v>
      </c>
      <c r="BB3114" s="44">
        <f t="shared" si="410"/>
        <v>0</v>
      </c>
      <c r="BC3114" s="44">
        <f t="shared" si="411"/>
        <v>0</v>
      </c>
      <c r="BD3114" s="44"/>
    </row>
    <row r="3115" spans="1:56" ht="15.75" hidden="1" customHeight="1" x14ac:dyDescent="0.25">
      <c r="A3115" s="6"/>
      <c r="B3115" s="22"/>
      <c r="C3115" s="7"/>
      <c r="D3115" s="46"/>
      <c r="E3115" s="7"/>
      <c r="F3115" s="7"/>
      <c r="G3115" s="44"/>
      <c r="H3115" s="41">
        <f>Tabela1[[#This Row],[PESO UNI]]*Tabela1[[#This Row],[QTE]]</f>
        <v>0</v>
      </c>
      <c r="I3115" s="7"/>
      <c r="J3115" s="8"/>
      <c r="K3115" s="8"/>
      <c r="L3115" s="9"/>
      <c r="M3115" s="10"/>
      <c r="N3115" s="8"/>
      <c r="O3115" s="12"/>
      <c r="P3115" s="13"/>
      <c r="Q3115" s="14">
        <f>Tabela1[[#This Row],[QTDE/ Fabricação]]-Tabela1[[#This Row],[QTE]]</f>
        <v>0</v>
      </c>
      <c r="R3115" s="19">
        <f t="shared" si="406"/>
        <v>0</v>
      </c>
      <c r="S3115" s="19">
        <f t="shared" si="405"/>
        <v>0</v>
      </c>
      <c r="T3115" s="20">
        <f t="shared" si="407"/>
        <v>0</v>
      </c>
      <c r="U3115" s="17">
        <f>IFERROR(SUMIF('LISTA DE EMBARQUE'!B:B,MICRO!E:E,'LISTA DE EMBARQUE'!G:G),"")</f>
        <v>0</v>
      </c>
      <c r="V3115" s="12" t="str">
        <f>IFERROR(VLOOKUP(Tabela1[[#This Row],[COD.MDE]],'LISTA DE EMBARQUE'!B:L,11,0),"")</f>
        <v/>
      </c>
      <c r="W3115" s="13" t="str">
        <f>IFERROR(COUNTIF(#REF!,Tabela1[[#This Row],[Colunas5]]),"")</f>
        <v/>
      </c>
      <c r="X3115" s="14">
        <f>Tabela1[[#This Row],[QIANTIDADE EXPEDIDA]]*Tabela1[[#This Row],[PESO UNI]]</f>
        <v>0</v>
      </c>
      <c r="Y3115" s="14">
        <f t="shared" si="408"/>
        <v>0</v>
      </c>
      <c r="Z3115" s="21">
        <f>Tabela1[[#This Row],[PESO TOTAL]]-Tabela1[[#This Row],[Peso Expedido]]</f>
        <v>0</v>
      </c>
      <c r="AA3115" s="18"/>
      <c r="AB3115" s="40"/>
      <c r="AC3115" s="40"/>
      <c r="AD3115" s="40"/>
      <c r="AE3115" s="40"/>
      <c r="AF3115" s="40"/>
      <c r="AG3115" s="40"/>
      <c r="AH3115" s="40"/>
      <c r="AI3115" s="40" t="str">
        <f t="shared" si="412"/>
        <v>ok</v>
      </c>
      <c r="AJ3115"/>
      <c r="AK3115" t="str">
        <f>Tabela1[[#This Row],[Coluna1]]&amp;Tabela1[[#This Row],[PEDIDO]]</f>
        <v/>
      </c>
      <c r="AL3115"/>
      <c r="AM3115"/>
      <c r="AN3115"/>
      <c r="AO3115" t="str">
        <f t="shared" si="409"/>
        <v>/</v>
      </c>
      <c r="AP3115" t="str">
        <f>Tabela1[[#This Row],[TAG]]&amp;Tabela1[[#This Row],[PEDIDO]]&amp;Tabela1[[#This Row],[PRODUTO]]</f>
        <v/>
      </c>
      <c r="AQ3115" s="23" t="str">
        <f>Tabela1[[#This Row],[PRODUTO]]&amp;Tabela1[[#This Row],[TAG]]</f>
        <v/>
      </c>
      <c r="AR3115" s="183">
        <f>Tabela1[[#This Row],[PESO TOTAL]]*Tabela1[[#This Row],[MATÉRIA PRIMA]]</f>
        <v>0</v>
      </c>
      <c r="AS3115" s="28">
        <f>Tabela1[[#This Row],[PESO TOTAL]]*Tabela1[[#This Row],[PREPARAÇÃO ]]</f>
        <v>0</v>
      </c>
      <c r="AT3115" s="28">
        <f>Tabela1[[#This Row],[PESO TOTAL]]*Tabela1[[#This Row],[CALDEIRARIA]]</f>
        <v>0</v>
      </c>
      <c r="AU3115" s="28">
        <f>Tabela1[[#This Row],[PESO TOTAL]]*Tabela1[[#This Row],[SOLDA]]</f>
        <v>0</v>
      </c>
      <c r="AV3115" s="28">
        <f>Tabela1[[#This Row],[PESO TOTAL]]*Tabela1[[#This Row],[ACABAMENTO]]</f>
        <v>0</v>
      </c>
      <c r="AW3115" s="28">
        <f>Tabela1[[#This Row],[PESO TOTAL]]*Tabela1[[#This Row],[PRONTO ACABADO]]</f>
        <v>0</v>
      </c>
      <c r="AX3115" s="28">
        <f>Tabela1[[#This Row],[PESO TOTAL]]*Tabela1[[#This Row],[EXPEDIÇÃO ]]</f>
        <v>0</v>
      </c>
      <c r="AY3115" s="28" t="str">
        <f>Tabela1[[#This Row],[PEDIDO]]&amp;Tabela1[[#This Row],[PRODUTO]]</f>
        <v/>
      </c>
      <c r="AZ3115" s="44">
        <f>IF(AF3115="",0,IF(ISTEXT(AF3115),H3115*VALUE(SUBSTITUTE(AF3115,"%",""))/100,H3115*AF3115))-Tabela1[[#This Row],[PRONTO ACABADO2]]</f>
        <v>0</v>
      </c>
      <c r="BA3115" s="44">
        <f>IF(AG3115="",0,IF(ISTEXT(AG3115),H3115*VALUE(SUBSTITUTE(AG3115,"%",""))/100,H3115*AG3115))-Tabela1[[#This Row],[PESO EXPEDIDO2]]</f>
        <v>0</v>
      </c>
      <c r="BB3115" s="44">
        <f t="shared" si="410"/>
        <v>0</v>
      </c>
      <c r="BC3115" s="44">
        <f t="shared" si="411"/>
        <v>0</v>
      </c>
      <c r="BD3115" s="44"/>
    </row>
    <row r="3116" spans="1:56" ht="15.75" hidden="1" customHeight="1" x14ac:dyDescent="0.25">
      <c r="A3116" s="6"/>
      <c r="B3116" s="22"/>
      <c r="C3116" s="7"/>
      <c r="D3116" s="46"/>
      <c r="E3116" s="7"/>
      <c r="F3116" s="7"/>
      <c r="G3116" s="44"/>
      <c r="H3116" s="41">
        <f>Tabela1[[#This Row],[PESO UNI]]*Tabela1[[#This Row],[QTE]]</f>
        <v>0</v>
      </c>
      <c r="I3116" s="7"/>
      <c r="J3116" s="8"/>
      <c r="K3116" s="8"/>
      <c r="L3116" s="9"/>
      <c r="M3116" s="10"/>
      <c r="N3116" s="8"/>
      <c r="O3116" s="12"/>
      <c r="P3116" s="13"/>
      <c r="Q3116" s="14">
        <f>Tabela1[[#This Row],[QTDE/ Fabricação]]-Tabela1[[#This Row],[QTE]]</f>
        <v>0</v>
      </c>
      <c r="R3116" s="19">
        <f t="shared" si="406"/>
        <v>0</v>
      </c>
      <c r="S3116" s="19">
        <f t="shared" si="405"/>
        <v>0</v>
      </c>
      <c r="T3116" s="20">
        <f t="shared" si="407"/>
        <v>0</v>
      </c>
      <c r="U3116" s="17">
        <f>IFERROR(SUMIF('LISTA DE EMBARQUE'!B:B,MICRO!E:E,'LISTA DE EMBARQUE'!G:G),"")</f>
        <v>0</v>
      </c>
      <c r="V3116" s="12" t="str">
        <f>IFERROR(VLOOKUP(Tabela1[[#This Row],[COD.MDE]],'LISTA DE EMBARQUE'!B:L,11,0),"")</f>
        <v/>
      </c>
      <c r="W3116" s="13" t="str">
        <f>IFERROR(COUNTIF(#REF!,Tabela1[[#This Row],[Colunas5]]),"")</f>
        <v/>
      </c>
      <c r="X3116" s="14">
        <f>Tabela1[[#This Row],[QIANTIDADE EXPEDIDA]]*Tabela1[[#This Row],[PESO UNI]]</f>
        <v>0</v>
      </c>
      <c r="Y3116" s="14">
        <f t="shared" si="408"/>
        <v>0</v>
      </c>
      <c r="Z3116" s="21">
        <f>Tabela1[[#This Row],[PESO TOTAL]]-Tabela1[[#This Row],[Peso Expedido]]</f>
        <v>0</v>
      </c>
      <c r="AA3116" s="18"/>
      <c r="AB3116" s="40"/>
      <c r="AC3116" s="40"/>
      <c r="AD3116" s="40"/>
      <c r="AE3116" s="40"/>
      <c r="AF3116" s="40"/>
      <c r="AG3116" s="40"/>
      <c r="AH3116" s="40"/>
      <c r="AI3116" s="40" t="str">
        <f t="shared" si="412"/>
        <v>ok</v>
      </c>
      <c r="AJ3116"/>
      <c r="AK3116" t="str">
        <f>Tabela1[[#This Row],[Coluna1]]&amp;Tabela1[[#This Row],[PEDIDO]]</f>
        <v/>
      </c>
      <c r="AL3116"/>
      <c r="AM3116"/>
      <c r="AN3116"/>
      <c r="AO3116" t="str">
        <f t="shared" si="409"/>
        <v>/</v>
      </c>
      <c r="AP3116" t="str">
        <f>Tabela1[[#This Row],[TAG]]&amp;Tabela1[[#This Row],[PEDIDO]]&amp;Tabela1[[#This Row],[PRODUTO]]</f>
        <v/>
      </c>
      <c r="AQ3116" s="23" t="str">
        <f>Tabela1[[#This Row],[PRODUTO]]&amp;Tabela1[[#This Row],[TAG]]</f>
        <v/>
      </c>
      <c r="AR3116" s="183">
        <f>Tabela1[[#This Row],[PESO TOTAL]]*Tabela1[[#This Row],[MATÉRIA PRIMA]]</f>
        <v>0</v>
      </c>
      <c r="AS3116" s="28">
        <f>Tabela1[[#This Row],[PESO TOTAL]]*Tabela1[[#This Row],[PREPARAÇÃO ]]</f>
        <v>0</v>
      </c>
      <c r="AT3116" s="28">
        <f>Tabela1[[#This Row],[PESO TOTAL]]*Tabela1[[#This Row],[CALDEIRARIA]]</f>
        <v>0</v>
      </c>
      <c r="AU3116" s="28">
        <f>Tabela1[[#This Row],[PESO TOTAL]]*Tabela1[[#This Row],[SOLDA]]</f>
        <v>0</v>
      </c>
      <c r="AV3116" s="28">
        <f>Tabela1[[#This Row],[PESO TOTAL]]*Tabela1[[#This Row],[ACABAMENTO]]</f>
        <v>0</v>
      </c>
      <c r="AW3116" s="28">
        <f>Tabela1[[#This Row],[PESO TOTAL]]*Tabela1[[#This Row],[PRONTO ACABADO]]</f>
        <v>0</v>
      </c>
      <c r="AX3116" s="28">
        <f>Tabela1[[#This Row],[PESO TOTAL]]*Tabela1[[#This Row],[EXPEDIÇÃO ]]</f>
        <v>0</v>
      </c>
      <c r="AY3116" s="28" t="str">
        <f>Tabela1[[#This Row],[PEDIDO]]&amp;Tabela1[[#This Row],[PRODUTO]]</f>
        <v/>
      </c>
      <c r="AZ3116" s="44">
        <f>IF(AF3116="",0,IF(ISTEXT(AF3116),H3116*VALUE(SUBSTITUTE(AF3116,"%",""))/100,H3116*AF3116))-Tabela1[[#This Row],[PRONTO ACABADO2]]</f>
        <v>0</v>
      </c>
      <c r="BA3116" s="44">
        <f>IF(AG3116="",0,IF(ISTEXT(AG3116),H3116*VALUE(SUBSTITUTE(AG3116,"%",""))/100,H3116*AG3116))-Tabela1[[#This Row],[PESO EXPEDIDO2]]</f>
        <v>0</v>
      </c>
      <c r="BB3116" s="44">
        <f t="shared" si="410"/>
        <v>0</v>
      </c>
      <c r="BC3116" s="44">
        <f t="shared" si="411"/>
        <v>0</v>
      </c>
      <c r="BD3116" s="44"/>
    </row>
    <row r="3117" spans="1:56" ht="15.75" hidden="1" customHeight="1" x14ac:dyDescent="0.25">
      <c r="A3117" s="6"/>
      <c r="B3117" s="22"/>
      <c r="C3117" s="7"/>
      <c r="D3117" s="46"/>
      <c r="E3117" s="7"/>
      <c r="F3117" s="7"/>
      <c r="G3117" s="44"/>
      <c r="H3117" s="41">
        <f>Tabela1[[#This Row],[PESO UNI]]*Tabela1[[#This Row],[QTE]]</f>
        <v>0</v>
      </c>
      <c r="I3117" s="7"/>
      <c r="J3117" s="8"/>
      <c r="K3117" s="8"/>
      <c r="L3117" s="9"/>
      <c r="M3117" s="10"/>
      <c r="N3117" s="8"/>
      <c r="O3117" s="12"/>
      <c r="P3117" s="13"/>
      <c r="Q3117" s="14">
        <f>Tabela1[[#This Row],[QTDE/ Fabricação]]-Tabela1[[#This Row],[QTE]]</f>
        <v>0</v>
      </c>
      <c r="R3117" s="19">
        <f t="shared" si="406"/>
        <v>0</v>
      </c>
      <c r="S3117" s="19">
        <f t="shared" si="405"/>
        <v>0</v>
      </c>
      <c r="T3117" s="20">
        <f t="shared" si="407"/>
        <v>0</v>
      </c>
      <c r="U3117" s="17">
        <f>IFERROR(SUMIF('LISTA DE EMBARQUE'!B:B,MICRO!E:E,'LISTA DE EMBARQUE'!G:G),"")</f>
        <v>0</v>
      </c>
      <c r="V3117" s="12" t="str">
        <f>IFERROR(VLOOKUP(Tabela1[[#This Row],[COD.MDE]],'LISTA DE EMBARQUE'!B:L,11,0),"")</f>
        <v/>
      </c>
      <c r="W3117" s="13" t="str">
        <f>IFERROR(COUNTIF(#REF!,Tabela1[[#This Row],[Colunas5]]),"")</f>
        <v/>
      </c>
      <c r="X3117" s="14">
        <f>Tabela1[[#This Row],[QIANTIDADE EXPEDIDA]]*Tabela1[[#This Row],[PESO UNI]]</f>
        <v>0</v>
      </c>
      <c r="Y3117" s="14">
        <f t="shared" si="408"/>
        <v>0</v>
      </c>
      <c r="Z3117" s="21">
        <f>Tabela1[[#This Row],[PESO TOTAL]]-Tabela1[[#This Row],[Peso Expedido]]</f>
        <v>0</v>
      </c>
      <c r="AA3117" s="18"/>
      <c r="AB3117" s="40"/>
      <c r="AC3117" s="40"/>
      <c r="AD3117" s="40"/>
      <c r="AE3117" s="40"/>
      <c r="AF3117" s="40"/>
      <c r="AG3117" s="40"/>
      <c r="AH3117" s="40"/>
      <c r="AI3117" s="40" t="str">
        <f t="shared" si="412"/>
        <v>ok</v>
      </c>
      <c r="AJ3117"/>
      <c r="AK3117" t="str">
        <f>Tabela1[[#This Row],[Coluna1]]&amp;Tabela1[[#This Row],[PEDIDO]]</f>
        <v/>
      </c>
      <c r="AL3117"/>
      <c r="AM3117"/>
      <c r="AN3117"/>
      <c r="AO3117" t="str">
        <f t="shared" si="409"/>
        <v>/</v>
      </c>
      <c r="AP3117" t="str">
        <f>Tabela1[[#This Row],[TAG]]&amp;Tabela1[[#This Row],[PEDIDO]]&amp;Tabela1[[#This Row],[PRODUTO]]</f>
        <v/>
      </c>
      <c r="AQ3117" s="23" t="str">
        <f>Tabela1[[#This Row],[PRODUTO]]&amp;Tabela1[[#This Row],[TAG]]</f>
        <v/>
      </c>
      <c r="AR3117" s="183">
        <f>Tabela1[[#This Row],[PESO TOTAL]]*Tabela1[[#This Row],[MATÉRIA PRIMA]]</f>
        <v>0</v>
      </c>
      <c r="AS3117" s="28">
        <f>Tabela1[[#This Row],[PESO TOTAL]]*Tabela1[[#This Row],[PREPARAÇÃO ]]</f>
        <v>0</v>
      </c>
      <c r="AT3117" s="28">
        <f>Tabela1[[#This Row],[PESO TOTAL]]*Tabela1[[#This Row],[CALDEIRARIA]]</f>
        <v>0</v>
      </c>
      <c r="AU3117" s="28">
        <f>Tabela1[[#This Row],[PESO TOTAL]]*Tabela1[[#This Row],[SOLDA]]</f>
        <v>0</v>
      </c>
      <c r="AV3117" s="28">
        <f>Tabela1[[#This Row],[PESO TOTAL]]*Tabela1[[#This Row],[ACABAMENTO]]</f>
        <v>0</v>
      </c>
      <c r="AW3117" s="28">
        <f>Tabela1[[#This Row],[PESO TOTAL]]*Tabela1[[#This Row],[PRONTO ACABADO]]</f>
        <v>0</v>
      </c>
      <c r="AX3117" s="28">
        <f>Tabela1[[#This Row],[PESO TOTAL]]*Tabela1[[#This Row],[EXPEDIÇÃO ]]</f>
        <v>0</v>
      </c>
      <c r="AY3117" s="28" t="str">
        <f>Tabela1[[#This Row],[PEDIDO]]&amp;Tabela1[[#This Row],[PRODUTO]]</f>
        <v/>
      </c>
      <c r="AZ3117" s="44">
        <f>IF(AF3117="",0,IF(ISTEXT(AF3117),H3117*VALUE(SUBSTITUTE(AF3117,"%",""))/100,H3117*AF3117))-Tabela1[[#This Row],[PRONTO ACABADO2]]</f>
        <v>0</v>
      </c>
      <c r="BA3117" s="44">
        <f>IF(AG3117="",0,IF(ISTEXT(AG3117),H3117*VALUE(SUBSTITUTE(AG3117,"%",""))/100,H3117*AG3117))-Tabela1[[#This Row],[PESO EXPEDIDO2]]</f>
        <v>0</v>
      </c>
      <c r="BB3117" s="44">
        <f t="shared" si="410"/>
        <v>0</v>
      </c>
      <c r="BC3117" s="44">
        <f t="shared" si="411"/>
        <v>0</v>
      </c>
      <c r="BD3117" s="44"/>
    </row>
    <row r="3118" spans="1:56" ht="15.75" hidden="1" customHeight="1" x14ac:dyDescent="0.25">
      <c r="A3118" s="6"/>
      <c r="B3118" s="22"/>
      <c r="C3118" s="7"/>
      <c r="D3118" s="46"/>
      <c r="E3118" s="7"/>
      <c r="F3118" s="7"/>
      <c r="G3118" s="44"/>
      <c r="H3118" s="41">
        <f>Tabela1[[#This Row],[PESO UNI]]*Tabela1[[#This Row],[QTE]]</f>
        <v>0</v>
      </c>
      <c r="I3118" s="7"/>
      <c r="J3118" s="8"/>
      <c r="K3118" s="8"/>
      <c r="L3118" s="9"/>
      <c r="M3118" s="10"/>
      <c r="N3118" s="8"/>
      <c r="O3118" s="12"/>
      <c r="P3118" s="13"/>
      <c r="Q3118" s="14">
        <f>Tabela1[[#This Row],[QTDE/ Fabricação]]-Tabela1[[#This Row],[QTE]]</f>
        <v>0</v>
      </c>
      <c r="R3118" s="19">
        <f t="shared" si="406"/>
        <v>0</v>
      </c>
      <c r="S3118" s="19">
        <f t="shared" si="405"/>
        <v>0</v>
      </c>
      <c r="T3118" s="20">
        <f t="shared" si="407"/>
        <v>0</v>
      </c>
      <c r="U3118" s="17">
        <f>IFERROR(SUMIF('LISTA DE EMBARQUE'!B:B,MICRO!E:E,'LISTA DE EMBARQUE'!G:G),"")</f>
        <v>0</v>
      </c>
      <c r="V3118" s="12" t="str">
        <f>IFERROR(VLOOKUP(Tabela1[[#This Row],[COD.MDE]],'LISTA DE EMBARQUE'!B:L,11,0),"")</f>
        <v/>
      </c>
      <c r="W3118" s="13" t="str">
        <f>IFERROR(COUNTIF(#REF!,Tabela1[[#This Row],[Colunas5]]),"")</f>
        <v/>
      </c>
      <c r="X3118" s="14">
        <f>Tabela1[[#This Row],[QIANTIDADE EXPEDIDA]]*Tabela1[[#This Row],[PESO UNI]]</f>
        <v>0</v>
      </c>
      <c r="Y3118" s="14">
        <f t="shared" si="408"/>
        <v>0</v>
      </c>
      <c r="Z3118" s="21">
        <f>Tabela1[[#This Row],[PESO TOTAL]]-Tabela1[[#This Row],[Peso Expedido]]</f>
        <v>0</v>
      </c>
      <c r="AA3118" s="18"/>
      <c r="AB3118" s="40"/>
      <c r="AC3118" s="40"/>
      <c r="AD3118" s="40"/>
      <c r="AE3118" s="40"/>
      <c r="AF3118" s="40"/>
      <c r="AG3118" s="40"/>
      <c r="AH3118" s="40"/>
      <c r="AI3118" s="40" t="str">
        <f t="shared" si="412"/>
        <v>ok</v>
      </c>
      <c r="AJ3118"/>
      <c r="AK3118" t="str">
        <f>Tabela1[[#This Row],[Coluna1]]&amp;Tabela1[[#This Row],[PEDIDO]]</f>
        <v/>
      </c>
      <c r="AL3118"/>
      <c r="AM3118"/>
      <c r="AN3118"/>
      <c r="AO3118" t="str">
        <f t="shared" si="409"/>
        <v>/</v>
      </c>
      <c r="AP3118" t="str">
        <f>Tabela1[[#This Row],[TAG]]&amp;Tabela1[[#This Row],[PEDIDO]]&amp;Tabela1[[#This Row],[PRODUTO]]</f>
        <v/>
      </c>
      <c r="AQ3118" s="23" t="str">
        <f>Tabela1[[#This Row],[PRODUTO]]&amp;Tabela1[[#This Row],[TAG]]</f>
        <v/>
      </c>
      <c r="AR3118" s="183">
        <f>Tabela1[[#This Row],[PESO TOTAL]]*Tabela1[[#This Row],[MATÉRIA PRIMA]]</f>
        <v>0</v>
      </c>
      <c r="AS3118" s="28">
        <f>Tabela1[[#This Row],[PESO TOTAL]]*Tabela1[[#This Row],[PREPARAÇÃO ]]</f>
        <v>0</v>
      </c>
      <c r="AT3118" s="28">
        <f>Tabela1[[#This Row],[PESO TOTAL]]*Tabela1[[#This Row],[CALDEIRARIA]]</f>
        <v>0</v>
      </c>
      <c r="AU3118" s="28">
        <f>Tabela1[[#This Row],[PESO TOTAL]]*Tabela1[[#This Row],[SOLDA]]</f>
        <v>0</v>
      </c>
      <c r="AV3118" s="28">
        <f>Tabela1[[#This Row],[PESO TOTAL]]*Tabela1[[#This Row],[ACABAMENTO]]</f>
        <v>0</v>
      </c>
      <c r="AW3118" s="28">
        <f>Tabela1[[#This Row],[PESO TOTAL]]*Tabela1[[#This Row],[PRONTO ACABADO]]</f>
        <v>0</v>
      </c>
      <c r="AX3118" s="28">
        <f>Tabela1[[#This Row],[PESO TOTAL]]*Tabela1[[#This Row],[EXPEDIÇÃO ]]</f>
        <v>0</v>
      </c>
      <c r="AY3118" s="28" t="str">
        <f>Tabela1[[#This Row],[PEDIDO]]&amp;Tabela1[[#This Row],[PRODUTO]]</f>
        <v/>
      </c>
      <c r="AZ3118" s="44">
        <f>IF(AF3118="",0,IF(ISTEXT(AF3118),H3118*VALUE(SUBSTITUTE(AF3118,"%",""))/100,H3118*AF3118))-Tabela1[[#This Row],[PRONTO ACABADO2]]</f>
        <v>0</v>
      </c>
      <c r="BA3118" s="44">
        <f>IF(AG3118="",0,IF(ISTEXT(AG3118),H3118*VALUE(SUBSTITUTE(AG3118,"%",""))/100,H3118*AG3118))-Tabela1[[#This Row],[PESO EXPEDIDO2]]</f>
        <v>0</v>
      </c>
      <c r="BB3118" s="44">
        <f t="shared" si="410"/>
        <v>0</v>
      </c>
      <c r="BC3118" s="44">
        <f t="shared" si="411"/>
        <v>0</v>
      </c>
      <c r="BD3118" s="44"/>
    </row>
    <row r="3119" spans="1:56" ht="15.75" hidden="1" customHeight="1" x14ac:dyDescent="0.25">
      <c r="A3119" s="6"/>
      <c r="B3119" s="22"/>
      <c r="C3119" s="7"/>
      <c r="D3119" s="46"/>
      <c r="E3119" s="7"/>
      <c r="F3119" s="7"/>
      <c r="G3119" s="44"/>
      <c r="H3119" s="41">
        <f>Tabela1[[#This Row],[PESO UNI]]*Tabela1[[#This Row],[QTE]]</f>
        <v>0</v>
      </c>
      <c r="I3119" s="7"/>
      <c r="J3119" s="8"/>
      <c r="K3119" s="8"/>
      <c r="L3119" s="9"/>
      <c r="M3119" s="10"/>
      <c r="N3119" s="8"/>
      <c r="O3119" s="12"/>
      <c r="P3119" s="13"/>
      <c r="Q3119" s="14">
        <f>Tabela1[[#This Row],[QTDE/ Fabricação]]-Tabela1[[#This Row],[QTE]]</f>
        <v>0</v>
      </c>
      <c r="R3119" s="19">
        <f t="shared" si="406"/>
        <v>0</v>
      </c>
      <c r="S3119" s="19">
        <f t="shared" si="405"/>
        <v>0</v>
      </c>
      <c r="T3119" s="20">
        <f t="shared" si="407"/>
        <v>0</v>
      </c>
      <c r="U3119" s="17">
        <f>IFERROR(SUMIF('LISTA DE EMBARQUE'!B:B,MICRO!E:E,'LISTA DE EMBARQUE'!G:G),"")</f>
        <v>0</v>
      </c>
      <c r="V3119" s="12" t="str">
        <f>IFERROR(VLOOKUP(Tabela1[[#This Row],[COD.MDE]],'LISTA DE EMBARQUE'!B:L,11,0),"")</f>
        <v/>
      </c>
      <c r="W3119" s="13" t="str">
        <f>IFERROR(COUNTIF(#REF!,Tabela1[[#This Row],[Colunas5]]),"")</f>
        <v/>
      </c>
      <c r="X3119" s="14">
        <f>Tabela1[[#This Row],[QIANTIDADE EXPEDIDA]]*Tabela1[[#This Row],[PESO UNI]]</f>
        <v>0</v>
      </c>
      <c r="Y3119" s="14">
        <f t="shared" si="408"/>
        <v>0</v>
      </c>
      <c r="Z3119" s="21">
        <f>Tabela1[[#This Row],[PESO TOTAL]]-Tabela1[[#This Row],[Peso Expedido]]</f>
        <v>0</v>
      </c>
      <c r="AA3119" s="18"/>
      <c r="AB3119" s="40"/>
      <c r="AC3119" s="40"/>
      <c r="AD3119" s="40"/>
      <c r="AE3119" s="40"/>
      <c r="AF3119" s="40"/>
      <c r="AG3119" s="40"/>
      <c r="AH3119" s="40"/>
      <c r="AI3119" s="40" t="str">
        <f t="shared" si="412"/>
        <v>ok</v>
      </c>
      <c r="AJ3119"/>
      <c r="AK3119" t="str">
        <f>Tabela1[[#This Row],[Coluna1]]&amp;Tabela1[[#This Row],[PEDIDO]]</f>
        <v/>
      </c>
      <c r="AL3119"/>
      <c r="AM3119"/>
      <c r="AN3119"/>
      <c r="AO3119" t="str">
        <f t="shared" si="409"/>
        <v>/</v>
      </c>
      <c r="AP3119" t="str">
        <f>Tabela1[[#This Row],[TAG]]&amp;Tabela1[[#This Row],[PEDIDO]]&amp;Tabela1[[#This Row],[PRODUTO]]</f>
        <v/>
      </c>
      <c r="AQ3119" s="23" t="str">
        <f>Tabela1[[#This Row],[PRODUTO]]&amp;Tabela1[[#This Row],[TAG]]</f>
        <v/>
      </c>
      <c r="AR3119" s="183">
        <f>Tabela1[[#This Row],[PESO TOTAL]]*Tabela1[[#This Row],[MATÉRIA PRIMA]]</f>
        <v>0</v>
      </c>
      <c r="AS3119" s="28">
        <f>Tabela1[[#This Row],[PESO TOTAL]]*Tabela1[[#This Row],[PREPARAÇÃO ]]</f>
        <v>0</v>
      </c>
      <c r="AT3119" s="28">
        <f>Tabela1[[#This Row],[PESO TOTAL]]*Tabela1[[#This Row],[CALDEIRARIA]]</f>
        <v>0</v>
      </c>
      <c r="AU3119" s="28">
        <f>Tabela1[[#This Row],[PESO TOTAL]]*Tabela1[[#This Row],[SOLDA]]</f>
        <v>0</v>
      </c>
      <c r="AV3119" s="28">
        <f>Tabela1[[#This Row],[PESO TOTAL]]*Tabela1[[#This Row],[ACABAMENTO]]</f>
        <v>0</v>
      </c>
      <c r="AW3119" s="28">
        <f>Tabela1[[#This Row],[PESO TOTAL]]*Tabela1[[#This Row],[PRONTO ACABADO]]</f>
        <v>0</v>
      </c>
      <c r="AX3119" s="28">
        <f>Tabela1[[#This Row],[PESO TOTAL]]*Tabela1[[#This Row],[EXPEDIÇÃO ]]</f>
        <v>0</v>
      </c>
      <c r="AY3119" s="28" t="str">
        <f>Tabela1[[#This Row],[PEDIDO]]&amp;Tabela1[[#This Row],[PRODUTO]]</f>
        <v/>
      </c>
      <c r="AZ3119" s="44">
        <f>IF(AF3119="",0,IF(ISTEXT(AF3119),H3119*VALUE(SUBSTITUTE(AF3119,"%",""))/100,H3119*AF3119))-Tabela1[[#This Row],[PRONTO ACABADO2]]</f>
        <v>0</v>
      </c>
      <c r="BA3119" s="44">
        <f>IF(AG3119="",0,IF(ISTEXT(AG3119),H3119*VALUE(SUBSTITUTE(AG3119,"%",""))/100,H3119*AG3119))-Tabela1[[#This Row],[PESO EXPEDIDO2]]</f>
        <v>0</v>
      </c>
      <c r="BB3119" s="44">
        <f t="shared" si="410"/>
        <v>0</v>
      </c>
      <c r="BC3119" s="44">
        <f t="shared" si="411"/>
        <v>0</v>
      </c>
      <c r="BD3119" s="44"/>
    </row>
    <row r="3120" spans="1:56" ht="15.75" hidden="1" customHeight="1" x14ac:dyDescent="0.25">
      <c r="A3120" s="6"/>
      <c r="B3120" s="22"/>
      <c r="C3120" s="7"/>
      <c r="D3120" s="46"/>
      <c r="E3120" s="7"/>
      <c r="F3120" s="7"/>
      <c r="G3120" s="44"/>
      <c r="H3120" s="41">
        <f>Tabela1[[#This Row],[PESO UNI]]*Tabela1[[#This Row],[QTE]]</f>
        <v>0</v>
      </c>
      <c r="I3120" s="7"/>
      <c r="J3120" s="8"/>
      <c r="K3120" s="8"/>
      <c r="L3120" s="9"/>
      <c r="M3120" s="10"/>
      <c r="N3120" s="8"/>
      <c r="O3120" s="12"/>
      <c r="P3120" s="13"/>
      <c r="Q3120" s="14">
        <f>Tabela1[[#This Row],[QTDE/ Fabricação]]-Tabela1[[#This Row],[QTE]]</f>
        <v>0</v>
      </c>
      <c r="R3120" s="19">
        <f t="shared" si="406"/>
        <v>0</v>
      </c>
      <c r="S3120" s="19">
        <f t="shared" si="405"/>
        <v>0</v>
      </c>
      <c r="T3120" s="20">
        <f t="shared" si="407"/>
        <v>0</v>
      </c>
      <c r="U3120" s="17">
        <f>IFERROR(SUMIF('LISTA DE EMBARQUE'!B:B,MICRO!E:E,'LISTA DE EMBARQUE'!G:G),"")</f>
        <v>0</v>
      </c>
      <c r="V3120" s="12" t="str">
        <f>IFERROR(VLOOKUP(Tabela1[[#This Row],[COD.MDE]],'LISTA DE EMBARQUE'!B:L,11,0),"")</f>
        <v/>
      </c>
      <c r="W3120" s="13" t="str">
        <f>IFERROR(COUNTIF(#REF!,Tabela1[[#This Row],[Colunas5]]),"")</f>
        <v/>
      </c>
      <c r="X3120" s="14">
        <f>Tabela1[[#This Row],[QIANTIDADE EXPEDIDA]]*Tabela1[[#This Row],[PESO UNI]]</f>
        <v>0</v>
      </c>
      <c r="Y3120" s="14">
        <f t="shared" si="408"/>
        <v>0</v>
      </c>
      <c r="Z3120" s="21">
        <f>Tabela1[[#This Row],[PESO TOTAL]]-Tabela1[[#This Row],[Peso Expedido]]</f>
        <v>0</v>
      </c>
      <c r="AA3120" s="18"/>
      <c r="AB3120" s="40"/>
      <c r="AC3120" s="40"/>
      <c r="AD3120" s="40"/>
      <c r="AE3120" s="40"/>
      <c r="AF3120" s="40"/>
      <c r="AG3120" s="40"/>
      <c r="AH3120" s="40"/>
      <c r="AI3120" s="40" t="str">
        <f t="shared" si="412"/>
        <v>ok</v>
      </c>
      <c r="AJ3120"/>
      <c r="AK3120" t="str">
        <f>Tabela1[[#This Row],[Coluna1]]&amp;Tabela1[[#This Row],[PEDIDO]]</f>
        <v/>
      </c>
      <c r="AL3120"/>
      <c r="AM3120"/>
      <c r="AN3120"/>
      <c r="AO3120" t="str">
        <f t="shared" si="409"/>
        <v>/</v>
      </c>
      <c r="AP3120" t="str">
        <f>Tabela1[[#This Row],[TAG]]&amp;Tabela1[[#This Row],[PEDIDO]]&amp;Tabela1[[#This Row],[PRODUTO]]</f>
        <v/>
      </c>
      <c r="AQ3120" s="23" t="str">
        <f>Tabela1[[#This Row],[PRODUTO]]&amp;Tabela1[[#This Row],[TAG]]</f>
        <v/>
      </c>
      <c r="AR3120" s="183">
        <f>Tabela1[[#This Row],[PESO TOTAL]]*Tabela1[[#This Row],[MATÉRIA PRIMA]]</f>
        <v>0</v>
      </c>
      <c r="AS3120" s="28">
        <f>Tabela1[[#This Row],[PESO TOTAL]]*Tabela1[[#This Row],[PREPARAÇÃO ]]</f>
        <v>0</v>
      </c>
      <c r="AT3120" s="28">
        <f>Tabela1[[#This Row],[PESO TOTAL]]*Tabela1[[#This Row],[CALDEIRARIA]]</f>
        <v>0</v>
      </c>
      <c r="AU3120" s="28">
        <f>Tabela1[[#This Row],[PESO TOTAL]]*Tabela1[[#This Row],[SOLDA]]</f>
        <v>0</v>
      </c>
      <c r="AV3120" s="28">
        <f>Tabela1[[#This Row],[PESO TOTAL]]*Tabela1[[#This Row],[ACABAMENTO]]</f>
        <v>0</v>
      </c>
      <c r="AW3120" s="28">
        <f>Tabela1[[#This Row],[PESO TOTAL]]*Tabela1[[#This Row],[PRONTO ACABADO]]</f>
        <v>0</v>
      </c>
      <c r="AX3120" s="28">
        <f>Tabela1[[#This Row],[PESO TOTAL]]*Tabela1[[#This Row],[EXPEDIÇÃO ]]</f>
        <v>0</v>
      </c>
      <c r="AY3120" s="28" t="str">
        <f>Tabela1[[#This Row],[PEDIDO]]&amp;Tabela1[[#This Row],[PRODUTO]]</f>
        <v/>
      </c>
      <c r="AZ3120" s="44">
        <f>IF(AF3120="",0,IF(ISTEXT(AF3120),H3120*VALUE(SUBSTITUTE(AF3120,"%",""))/100,H3120*AF3120))-Tabela1[[#This Row],[PRONTO ACABADO2]]</f>
        <v>0</v>
      </c>
      <c r="BA3120" s="44">
        <f>IF(AG3120="",0,IF(ISTEXT(AG3120),H3120*VALUE(SUBSTITUTE(AG3120,"%",""))/100,H3120*AG3120))-Tabela1[[#This Row],[PESO EXPEDIDO2]]</f>
        <v>0</v>
      </c>
      <c r="BB3120" s="44">
        <f t="shared" si="410"/>
        <v>0</v>
      </c>
      <c r="BC3120" s="44">
        <f t="shared" si="411"/>
        <v>0</v>
      </c>
      <c r="BD3120" s="44"/>
    </row>
    <row r="3121" spans="1:56" ht="15.75" hidden="1" customHeight="1" x14ac:dyDescent="0.25">
      <c r="A3121" s="6"/>
      <c r="B3121" s="22"/>
      <c r="C3121" s="7"/>
      <c r="D3121" s="46"/>
      <c r="E3121" s="7"/>
      <c r="F3121" s="7"/>
      <c r="G3121" s="44"/>
      <c r="H3121" s="41">
        <f>Tabela1[[#This Row],[PESO UNI]]*Tabela1[[#This Row],[QTE]]</f>
        <v>0</v>
      </c>
      <c r="I3121" s="7"/>
      <c r="J3121" s="8"/>
      <c r="K3121" s="8"/>
      <c r="L3121" s="9"/>
      <c r="M3121" s="10"/>
      <c r="N3121" s="8"/>
      <c r="O3121" s="12"/>
      <c r="P3121" s="13"/>
      <c r="Q3121" s="14">
        <f>Tabela1[[#This Row],[QTDE/ Fabricação]]-Tabela1[[#This Row],[QTE]]</f>
        <v>0</v>
      </c>
      <c r="R3121" s="19">
        <f t="shared" si="406"/>
        <v>0</v>
      </c>
      <c r="S3121" s="19">
        <f t="shared" si="405"/>
        <v>0</v>
      </c>
      <c r="T3121" s="20">
        <f t="shared" si="407"/>
        <v>0</v>
      </c>
      <c r="U3121" s="17">
        <f>IFERROR(SUMIF('LISTA DE EMBARQUE'!B:B,MICRO!E:E,'LISTA DE EMBARQUE'!G:G),"")</f>
        <v>0</v>
      </c>
      <c r="V3121" s="12" t="str">
        <f>IFERROR(VLOOKUP(Tabela1[[#This Row],[COD.MDE]],'LISTA DE EMBARQUE'!B:L,11,0),"")</f>
        <v/>
      </c>
      <c r="W3121" s="13" t="str">
        <f>IFERROR(COUNTIF(#REF!,Tabela1[[#This Row],[Colunas5]]),"")</f>
        <v/>
      </c>
      <c r="X3121" s="14">
        <f>Tabela1[[#This Row],[QIANTIDADE EXPEDIDA]]*Tabela1[[#This Row],[PESO UNI]]</f>
        <v>0</v>
      </c>
      <c r="Y3121" s="14">
        <f t="shared" si="408"/>
        <v>0</v>
      </c>
      <c r="Z3121" s="21">
        <f>Tabela1[[#This Row],[PESO TOTAL]]-Tabela1[[#This Row],[Peso Expedido]]</f>
        <v>0</v>
      </c>
      <c r="AA3121" s="18"/>
      <c r="AB3121" s="40"/>
      <c r="AC3121" s="40"/>
      <c r="AD3121" s="40"/>
      <c r="AE3121" s="40"/>
      <c r="AF3121" s="40"/>
      <c r="AG3121" s="40"/>
      <c r="AH3121" s="40"/>
      <c r="AI3121" s="40" t="str">
        <f t="shared" si="412"/>
        <v>ok</v>
      </c>
      <c r="AJ3121"/>
      <c r="AK3121" t="str">
        <f>Tabela1[[#This Row],[Coluna1]]&amp;Tabela1[[#This Row],[PEDIDO]]</f>
        <v/>
      </c>
      <c r="AL3121"/>
      <c r="AM3121"/>
      <c r="AN3121"/>
      <c r="AO3121" t="str">
        <f t="shared" si="409"/>
        <v>/</v>
      </c>
      <c r="AP3121" t="str">
        <f>Tabela1[[#This Row],[TAG]]&amp;Tabela1[[#This Row],[PEDIDO]]&amp;Tabela1[[#This Row],[PRODUTO]]</f>
        <v/>
      </c>
      <c r="AQ3121" s="23" t="str">
        <f>Tabela1[[#This Row],[PRODUTO]]&amp;Tabela1[[#This Row],[TAG]]</f>
        <v/>
      </c>
      <c r="AR3121" s="183">
        <f>Tabela1[[#This Row],[PESO TOTAL]]*Tabela1[[#This Row],[MATÉRIA PRIMA]]</f>
        <v>0</v>
      </c>
      <c r="AS3121" s="28">
        <f>Tabela1[[#This Row],[PESO TOTAL]]*Tabela1[[#This Row],[PREPARAÇÃO ]]</f>
        <v>0</v>
      </c>
      <c r="AT3121" s="28">
        <f>Tabela1[[#This Row],[PESO TOTAL]]*Tabela1[[#This Row],[CALDEIRARIA]]</f>
        <v>0</v>
      </c>
      <c r="AU3121" s="28">
        <f>Tabela1[[#This Row],[PESO TOTAL]]*Tabela1[[#This Row],[SOLDA]]</f>
        <v>0</v>
      </c>
      <c r="AV3121" s="28">
        <f>Tabela1[[#This Row],[PESO TOTAL]]*Tabela1[[#This Row],[ACABAMENTO]]</f>
        <v>0</v>
      </c>
      <c r="AW3121" s="28">
        <f>Tabela1[[#This Row],[PESO TOTAL]]*Tabela1[[#This Row],[PRONTO ACABADO]]</f>
        <v>0</v>
      </c>
      <c r="AX3121" s="28">
        <f>Tabela1[[#This Row],[PESO TOTAL]]*Tabela1[[#This Row],[EXPEDIÇÃO ]]</f>
        <v>0</v>
      </c>
      <c r="AY3121" s="28" t="str">
        <f>Tabela1[[#This Row],[PEDIDO]]&amp;Tabela1[[#This Row],[PRODUTO]]</f>
        <v/>
      </c>
      <c r="AZ3121" s="44">
        <f>IF(AF3121="",0,IF(ISTEXT(AF3121),H3121*VALUE(SUBSTITUTE(AF3121,"%",""))/100,H3121*AF3121))-Tabela1[[#This Row],[PRONTO ACABADO2]]</f>
        <v>0</v>
      </c>
      <c r="BA3121" s="44">
        <f>IF(AG3121="",0,IF(ISTEXT(AG3121),H3121*VALUE(SUBSTITUTE(AG3121,"%",""))/100,H3121*AG3121))-Tabela1[[#This Row],[PESO EXPEDIDO2]]</f>
        <v>0</v>
      </c>
      <c r="BB3121" s="44">
        <f t="shared" si="410"/>
        <v>0</v>
      </c>
      <c r="BC3121" s="44">
        <f t="shared" si="411"/>
        <v>0</v>
      </c>
      <c r="BD3121" s="44"/>
    </row>
    <row r="3122" spans="1:56" ht="15.75" hidden="1" customHeight="1" x14ac:dyDescent="0.25">
      <c r="A3122" s="6"/>
      <c r="B3122" s="22"/>
      <c r="C3122" s="7"/>
      <c r="D3122" s="46"/>
      <c r="E3122" s="7"/>
      <c r="F3122" s="7"/>
      <c r="G3122" s="44"/>
      <c r="H3122" s="41">
        <f>Tabela1[[#This Row],[PESO UNI]]*Tabela1[[#This Row],[QTE]]</f>
        <v>0</v>
      </c>
      <c r="I3122" s="7"/>
      <c r="J3122" s="8"/>
      <c r="K3122" s="8"/>
      <c r="L3122" s="9"/>
      <c r="M3122" s="10"/>
      <c r="N3122" s="8"/>
      <c r="O3122" s="12"/>
      <c r="P3122" s="13"/>
      <c r="Q3122" s="14">
        <f>Tabela1[[#This Row],[QTDE/ Fabricação]]-Tabela1[[#This Row],[QTE]]</f>
        <v>0</v>
      </c>
      <c r="R3122" s="19">
        <f t="shared" si="406"/>
        <v>0</v>
      </c>
      <c r="S3122" s="19">
        <f t="shared" si="405"/>
        <v>0</v>
      </c>
      <c r="T3122" s="20">
        <f t="shared" si="407"/>
        <v>0</v>
      </c>
      <c r="U3122" s="17">
        <f>IFERROR(SUMIF('LISTA DE EMBARQUE'!B:B,MICRO!E:E,'LISTA DE EMBARQUE'!G:G),"")</f>
        <v>0</v>
      </c>
      <c r="V3122" s="12" t="str">
        <f>IFERROR(VLOOKUP(Tabela1[[#This Row],[COD.MDE]],'LISTA DE EMBARQUE'!B:L,11,0),"")</f>
        <v/>
      </c>
      <c r="W3122" s="13" t="str">
        <f>IFERROR(COUNTIF(#REF!,Tabela1[[#This Row],[Colunas5]]),"")</f>
        <v/>
      </c>
      <c r="X3122" s="14">
        <f>Tabela1[[#This Row],[QIANTIDADE EXPEDIDA]]*Tabela1[[#This Row],[PESO UNI]]</f>
        <v>0</v>
      </c>
      <c r="Y3122" s="14">
        <f t="shared" si="408"/>
        <v>0</v>
      </c>
      <c r="Z3122" s="21">
        <f>Tabela1[[#This Row],[PESO TOTAL]]-Tabela1[[#This Row],[Peso Expedido]]</f>
        <v>0</v>
      </c>
      <c r="AA3122" s="18"/>
      <c r="AB3122" s="40"/>
      <c r="AC3122" s="40"/>
      <c r="AD3122" s="40"/>
      <c r="AE3122" s="40"/>
      <c r="AF3122" s="40"/>
      <c r="AG3122" s="40"/>
      <c r="AH3122" s="40"/>
      <c r="AI3122" s="40" t="str">
        <f t="shared" si="412"/>
        <v>ok</v>
      </c>
      <c r="AJ3122"/>
      <c r="AK3122" t="str">
        <f>Tabela1[[#This Row],[Coluna1]]&amp;Tabela1[[#This Row],[PEDIDO]]</f>
        <v/>
      </c>
      <c r="AL3122"/>
      <c r="AM3122"/>
      <c r="AN3122"/>
      <c r="AO3122" t="str">
        <f t="shared" si="409"/>
        <v>/</v>
      </c>
      <c r="AP3122" t="str">
        <f>Tabela1[[#This Row],[TAG]]&amp;Tabela1[[#This Row],[PEDIDO]]&amp;Tabela1[[#This Row],[PRODUTO]]</f>
        <v/>
      </c>
      <c r="AQ3122" s="23" t="str">
        <f>Tabela1[[#This Row],[PRODUTO]]&amp;Tabela1[[#This Row],[TAG]]</f>
        <v/>
      </c>
      <c r="AR3122" s="183">
        <f>Tabela1[[#This Row],[PESO TOTAL]]*Tabela1[[#This Row],[MATÉRIA PRIMA]]</f>
        <v>0</v>
      </c>
      <c r="AS3122" s="28">
        <f>Tabela1[[#This Row],[PESO TOTAL]]*Tabela1[[#This Row],[PREPARAÇÃO ]]</f>
        <v>0</v>
      </c>
      <c r="AT3122" s="28">
        <f>Tabela1[[#This Row],[PESO TOTAL]]*Tabela1[[#This Row],[CALDEIRARIA]]</f>
        <v>0</v>
      </c>
      <c r="AU3122" s="28">
        <f>Tabela1[[#This Row],[PESO TOTAL]]*Tabela1[[#This Row],[SOLDA]]</f>
        <v>0</v>
      </c>
      <c r="AV3122" s="28">
        <f>Tabela1[[#This Row],[PESO TOTAL]]*Tabela1[[#This Row],[ACABAMENTO]]</f>
        <v>0</v>
      </c>
      <c r="AW3122" s="28">
        <f>Tabela1[[#This Row],[PESO TOTAL]]*Tabela1[[#This Row],[PRONTO ACABADO]]</f>
        <v>0</v>
      </c>
      <c r="AX3122" s="28">
        <f>Tabela1[[#This Row],[PESO TOTAL]]*Tabela1[[#This Row],[EXPEDIÇÃO ]]</f>
        <v>0</v>
      </c>
      <c r="AY3122" s="28" t="str">
        <f>Tabela1[[#This Row],[PEDIDO]]&amp;Tabela1[[#This Row],[PRODUTO]]</f>
        <v/>
      </c>
      <c r="AZ3122" s="44">
        <f>IF(AF3122="",0,IF(ISTEXT(AF3122),H3122*VALUE(SUBSTITUTE(AF3122,"%",""))/100,H3122*AF3122))-Tabela1[[#This Row],[PRONTO ACABADO2]]</f>
        <v>0</v>
      </c>
      <c r="BA3122" s="44">
        <f>IF(AG3122="",0,IF(ISTEXT(AG3122),H3122*VALUE(SUBSTITUTE(AG3122,"%",""))/100,H3122*AG3122))-Tabela1[[#This Row],[PESO EXPEDIDO2]]</f>
        <v>0</v>
      </c>
      <c r="BB3122" s="44">
        <f t="shared" si="410"/>
        <v>0</v>
      </c>
      <c r="BC3122" s="44">
        <f t="shared" si="411"/>
        <v>0</v>
      </c>
      <c r="BD3122" s="44"/>
    </row>
    <row r="3123" spans="1:56" ht="15.75" hidden="1" customHeight="1" x14ac:dyDescent="0.25">
      <c r="A3123" s="6"/>
      <c r="B3123" s="22"/>
      <c r="C3123" s="7"/>
      <c r="D3123" s="46"/>
      <c r="E3123" s="7"/>
      <c r="F3123" s="7"/>
      <c r="G3123" s="44"/>
      <c r="H3123" s="41">
        <f>Tabela1[[#This Row],[PESO UNI]]*Tabela1[[#This Row],[QTE]]</f>
        <v>0</v>
      </c>
      <c r="I3123" s="7"/>
      <c r="J3123" s="8"/>
      <c r="K3123" s="8"/>
      <c r="L3123" s="9"/>
      <c r="M3123" s="10"/>
      <c r="N3123" s="8"/>
      <c r="O3123" s="12"/>
      <c r="P3123" s="13"/>
      <c r="Q3123" s="14">
        <f>Tabela1[[#This Row],[QTDE/ Fabricação]]-Tabela1[[#This Row],[QTE]]</f>
        <v>0</v>
      </c>
      <c r="R3123" s="19">
        <f t="shared" si="406"/>
        <v>0</v>
      </c>
      <c r="S3123" s="19">
        <f t="shared" si="405"/>
        <v>0</v>
      </c>
      <c r="T3123" s="20">
        <f t="shared" si="407"/>
        <v>0</v>
      </c>
      <c r="U3123" s="17">
        <f>IFERROR(SUMIF('LISTA DE EMBARQUE'!B:B,MICRO!E:E,'LISTA DE EMBARQUE'!G:G),"")</f>
        <v>0</v>
      </c>
      <c r="V3123" s="12" t="str">
        <f>IFERROR(VLOOKUP(Tabela1[[#This Row],[COD.MDE]],'LISTA DE EMBARQUE'!B:L,11,0),"")</f>
        <v/>
      </c>
      <c r="W3123" s="13" t="str">
        <f>IFERROR(COUNTIF(#REF!,Tabela1[[#This Row],[Colunas5]]),"")</f>
        <v/>
      </c>
      <c r="X3123" s="14">
        <f>Tabela1[[#This Row],[QIANTIDADE EXPEDIDA]]*Tabela1[[#This Row],[PESO UNI]]</f>
        <v>0</v>
      </c>
      <c r="Y3123" s="14">
        <f t="shared" si="408"/>
        <v>0</v>
      </c>
      <c r="Z3123" s="21">
        <f>Tabela1[[#This Row],[PESO TOTAL]]-Tabela1[[#This Row],[Peso Expedido]]</f>
        <v>0</v>
      </c>
      <c r="AA3123" s="18"/>
      <c r="AB3123" s="40"/>
      <c r="AC3123" s="40"/>
      <c r="AD3123" s="40"/>
      <c r="AE3123" s="40"/>
      <c r="AF3123" s="40"/>
      <c r="AG3123" s="40"/>
      <c r="AH3123" s="40"/>
      <c r="AI3123" s="40" t="str">
        <f t="shared" si="412"/>
        <v>ok</v>
      </c>
      <c r="AJ3123"/>
      <c r="AK3123" t="str">
        <f>Tabela1[[#This Row],[Coluna1]]&amp;Tabela1[[#This Row],[PEDIDO]]</f>
        <v/>
      </c>
      <c r="AL3123"/>
      <c r="AM3123"/>
      <c r="AN3123"/>
      <c r="AO3123" t="str">
        <f t="shared" si="409"/>
        <v>/</v>
      </c>
      <c r="AP3123" t="str">
        <f>Tabela1[[#This Row],[TAG]]&amp;Tabela1[[#This Row],[PEDIDO]]&amp;Tabela1[[#This Row],[PRODUTO]]</f>
        <v/>
      </c>
      <c r="AQ3123" s="23" t="str">
        <f>Tabela1[[#This Row],[PRODUTO]]&amp;Tabela1[[#This Row],[TAG]]</f>
        <v/>
      </c>
      <c r="AR3123" s="183">
        <f>Tabela1[[#This Row],[PESO TOTAL]]*Tabela1[[#This Row],[MATÉRIA PRIMA]]</f>
        <v>0</v>
      </c>
      <c r="AS3123" s="28">
        <f>Tabela1[[#This Row],[PESO TOTAL]]*Tabela1[[#This Row],[PREPARAÇÃO ]]</f>
        <v>0</v>
      </c>
      <c r="AT3123" s="28">
        <f>Tabela1[[#This Row],[PESO TOTAL]]*Tabela1[[#This Row],[CALDEIRARIA]]</f>
        <v>0</v>
      </c>
      <c r="AU3123" s="28">
        <f>Tabela1[[#This Row],[PESO TOTAL]]*Tabela1[[#This Row],[SOLDA]]</f>
        <v>0</v>
      </c>
      <c r="AV3123" s="28">
        <f>Tabela1[[#This Row],[PESO TOTAL]]*Tabela1[[#This Row],[ACABAMENTO]]</f>
        <v>0</v>
      </c>
      <c r="AW3123" s="28">
        <f>Tabela1[[#This Row],[PESO TOTAL]]*Tabela1[[#This Row],[PRONTO ACABADO]]</f>
        <v>0</v>
      </c>
      <c r="AX3123" s="28">
        <f>Tabela1[[#This Row],[PESO TOTAL]]*Tabela1[[#This Row],[EXPEDIÇÃO ]]</f>
        <v>0</v>
      </c>
      <c r="AY3123" s="28" t="str">
        <f>Tabela1[[#This Row],[PEDIDO]]&amp;Tabela1[[#This Row],[PRODUTO]]</f>
        <v/>
      </c>
      <c r="AZ3123" s="44">
        <f>IF(AF3123="",0,IF(ISTEXT(AF3123),H3123*VALUE(SUBSTITUTE(AF3123,"%",""))/100,H3123*AF3123))-Tabela1[[#This Row],[PRONTO ACABADO2]]</f>
        <v>0</v>
      </c>
      <c r="BA3123" s="44">
        <f>IF(AG3123="",0,IF(ISTEXT(AG3123),H3123*VALUE(SUBSTITUTE(AG3123,"%",""))/100,H3123*AG3123))-Tabela1[[#This Row],[PESO EXPEDIDO2]]</f>
        <v>0</v>
      </c>
      <c r="BB3123" s="44">
        <f t="shared" si="410"/>
        <v>0</v>
      </c>
      <c r="BC3123" s="44">
        <f t="shared" si="411"/>
        <v>0</v>
      </c>
      <c r="BD3123" s="44"/>
    </row>
    <row r="3124" spans="1:56" ht="15.75" hidden="1" customHeight="1" x14ac:dyDescent="0.25">
      <c r="A3124" s="6"/>
      <c r="B3124" s="22"/>
      <c r="C3124" s="7"/>
      <c r="D3124" s="46"/>
      <c r="E3124" s="7"/>
      <c r="F3124" s="7"/>
      <c r="G3124" s="44"/>
      <c r="H3124" s="41">
        <f>Tabela1[[#This Row],[PESO UNI]]*Tabela1[[#This Row],[QTE]]</f>
        <v>0</v>
      </c>
      <c r="I3124" s="7"/>
      <c r="J3124" s="8"/>
      <c r="K3124" s="8"/>
      <c r="L3124" s="9"/>
      <c r="M3124" s="10"/>
      <c r="N3124" s="8"/>
      <c r="O3124" s="12"/>
      <c r="P3124" s="13"/>
      <c r="Q3124" s="14">
        <f>Tabela1[[#This Row],[QTDE/ Fabricação]]-Tabela1[[#This Row],[QTE]]</f>
        <v>0</v>
      </c>
      <c r="R3124" s="19">
        <f t="shared" si="406"/>
        <v>0</v>
      </c>
      <c r="S3124" s="19">
        <f t="shared" si="405"/>
        <v>0</v>
      </c>
      <c r="T3124" s="20">
        <f t="shared" si="407"/>
        <v>0</v>
      </c>
      <c r="U3124" s="17">
        <f>IFERROR(SUMIF('LISTA DE EMBARQUE'!B:B,MICRO!E:E,'LISTA DE EMBARQUE'!G:G),"")</f>
        <v>0</v>
      </c>
      <c r="V3124" s="12" t="str">
        <f>IFERROR(VLOOKUP(Tabela1[[#This Row],[COD.MDE]],'LISTA DE EMBARQUE'!B:L,11,0),"")</f>
        <v/>
      </c>
      <c r="W3124" s="13" t="str">
        <f>IFERROR(COUNTIF(#REF!,Tabela1[[#This Row],[Colunas5]]),"")</f>
        <v/>
      </c>
      <c r="X3124" s="14">
        <f>Tabela1[[#This Row],[QIANTIDADE EXPEDIDA]]*Tabela1[[#This Row],[PESO UNI]]</f>
        <v>0</v>
      </c>
      <c r="Y3124" s="14">
        <f t="shared" si="408"/>
        <v>0</v>
      </c>
      <c r="Z3124" s="21">
        <f>Tabela1[[#This Row],[PESO TOTAL]]-Tabela1[[#This Row],[Peso Expedido]]</f>
        <v>0</v>
      </c>
      <c r="AA3124" s="18"/>
      <c r="AB3124" s="40"/>
      <c r="AC3124" s="40"/>
      <c r="AD3124" s="40"/>
      <c r="AE3124" s="40"/>
      <c r="AF3124" s="40"/>
      <c r="AG3124" s="40"/>
      <c r="AH3124" s="40"/>
      <c r="AI3124" s="40" t="str">
        <f t="shared" si="412"/>
        <v>ok</v>
      </c>
      <c r="AJ3124"/>
      <c r="AK3124" t="str">
        <f>Tabela1[[#This Row],[Coluna1]]&amp;Tabela1[[#This Row],[PEDIDO]]</f>
        <v/>
      </c>
      <c r="AL3124"/>
      <c r="AM3124"/>
      <c r="AN3124"/>
      <c r="AO3124" t="str">
        <f t="shared" si="409"/>
        <v>/</v>
      </c>
      <c r="AP3124" t="str">
        <f>Tabela1[[#This Row],[TAG]]&amp;Tabela1[[#This Row],[PEDIDO]]&amp;Tabela1[[#This Row],[PRODUTO]]</f>
        <v/>
      </c>
      <c r="AQ3124" s="23" t="str">
        <f>Tabela1[[#This Row],[PRODUTO]]&amp;Tabela1[[#This Row],[TAG]]</f>
        <v/>
      </c>
      <c r="AR3124" s="183">
        <f>Tabela1[[#This Row],[PESO TOTAL]]*Tabela1[[#This Row],[MATÉRIA PRIMA]]</f>
        <v>0</v>
      </c>
      <c r="AS3124" s="28">
        <f>Tabela1[[#This Row],[PESO TOTAL]]*Tabela1[[#This Row],[PREPARAÇÃO ]]</f>
        <v>0</v>
      </c>
      <c r="AT3124" s="28">
        <f>Tabela1[[#This Row],[PESO TOTAL]]*Tabela1[[#This Row],[CALDEIRARIA]]</f>
        <v>0</v>
      </c>
      <c r="AU3124" s="28">
        <f>Tabela1[[#This Row],[PESO TOTAL]]*Tabela1[[#This Row],[SOLDA]]</f>
        <v>0</v>
      </c>
      <c r="AV3124" s="28">
        <f>Tabela1[[#This Row],[PESO TOTAL]]*Tabela1[[#This Row],[ACABAMENTO]]</f>
        <v>0</v>
      </c>
      <c r="AW3124" s="28">
        <f>Tabela1[[#This Row],[PESO TOTAL]]*Tabela1[[#This Row],[PRONTO ACABADO]]</f>
        <v>0</v>
      </c>
      <c r="AX3124" s="28">
        <f>Tabela1[[#This Row],[PESO TOTAL]]*Tabela1[[#This Row],[EXPEDIÇÃO ]]</f>
        <v>0</v>
      </c>
      <c r="AY3124" s="28" t="str">
        <f>Tabela1[[#This Row],[PEDIDO]]&amp;Tabela1[[#This Row],[PRODUTO]]</f>
        <v/>
      </c>
      <c r="AZ3124" s="44">
        <f>IF(AF3124="",0,IF(ISTEXT(AF3124),H3124*VALUE(SUBSTITUTE(AF3124,"%",""))/100,H3124*AF3124))-Tabela1[[#This Row],[PRONTO ACABADO2]]</f>
        <v>0</v>
      </c>
      <c r="BA3124" s="44">
        <f>IF(AG3124="",0,IF(ISTEXT(AG3124),H3124*VALUE(SUBSTITUTE(AG3124,"%",""))/100,H3124*AG3124))-Tabela1[[#This Row],[PESO EXPEDIDO2]]</f>
        <v>0</v>
      </c>
      <c r="BB3124" s="44">
        <f t="shared" si="410"/>
        <v>0</v>
      </c>
      <c r="BC3124" s="44">
        <f t="shared" si="411"/>
        <v>0</v>
      </c>
      <c r="BD3124" s="44"/>
    </row>
    <row r="3125" spans="1:56" ht="15.75" hidden="1" customHeight="1" x14ac:dyDescent="0.25">
      <c r="A3125" s="6"/>
      <c r="B3125" s="22"/>
      <c r="C3125" s="7"/>
      <c r="D3125" s="46"/>
      <c r="E3125" s="7"/>
      <c r="F3125" s="7"/>
      <c r="G3125" s="44"/>
      <c r="H3125" s="41">
        <f>Tabela1[[#This Row],[PESO UNI]]*Tabela1[[#This Row],[QTE]]</f>
        <v>0</v>
      </c>
      <c r="I3125" s="7"/>
      <c r="J3125" s="8"/>
      <c r="K3125" s="8"/>
      <c r="L3125" s="9"/>
      <c r="M3125" s="10"/>
      <c r="N3125" s="8"/>
      <c r="O3125" s="12"/>
      <c r="P3125" s="13"/>
      <c r="Q3125" s="14">
        <f>Tabela1[[#This Row],[QTDE/ Fabricação]]-Tabela1[[#This Row],[QTE]]</f>
        <v>0</v>
      </c>
      <c r="R3125" s="19">
        <f t="shared" si="406"/>
        <v>0</v>
      </c>
      <c r="S3125" s="19">
        <f t="shared" si="405"/>
        <v>0</v>
      </c>
      <c r="T3125" s="20">
        <f t="shared" si="407"/>
        <v>0</v>
      </c>
      <c r="U3125" s="17">
        <f>IFERROR(SUMIF('LISTA DE EMBARQUE'!B:B,MICRO!E:E,'LISTA DE EMBARQUE'!G:G),"")</f>
        <v>0</v>
      </c>
      <c r="V3125" s="12" t="str">
        <f>IFERROR(VLOOKUP(Tabela1[[#This Row],[COD.MDE]],'LISTA DE EMBARQUE'!B:L,11,0),"")</f>
        <v/>
      </c>
      <c r="W3125" s="13" t="str">
        <f>IFERROR(COUNTIF(#REF!,Tabela1[[#This Row],[Colunas5]]),"")</f>
        <v/>
      </c>
      <c r="X3125" s="14">
        <f>Tabela1[[#This Row],[QIANTIDADE EXPEDIDA]]*Tabela1[[#This Row],[PESO UNI]]</f>
        <v>0</v>
      </c>
      <c r="Y3125" s="14">
        <f t="shared" si="408"/>
        <v>0</v>
      </c>
      <c r="Z3125" s="21">
        <f>Tabela1[[#This Row],[PESO TOTAL]]-Tabela1[[#This Row],[Peso Expedido]]</f>
        <v>0</v>
      </c>
      <c r="AA3125" s="18"/>
      <c r="AB3125" s="40"/>
      <c r="AC3125" s="40"/>
      <c r="AD3125" s="40"/>
      <c r="AE3125" s="40"/>
      <c r="AF3125" s="40"/>
      <c r="AG3125" s="40"/>
      <c r="AH3125" s="40"/>
      <c r="AI3125" s="40" t="str">
        <f t="shared" si="412"/>
        <v>ok</v>
      </c>
      <c r="AJ3125"/>
      <c r="AK3125" t="str">
        <f>Tabela1[[#This Row],[Coluna1]]&amp;Tabela1[[#This Row],[PEDIDO]]</f>
        <v/>
      </c>
      <c r="AL3125"/>
      <c r="AM3125"/>
      <c r="AN3125"/>
      <c r="AO3125" t="str">
        <f t="shared" si="409"/>
        <v>/</v>
      </c>
      <c r="AP3125" t="str">
        <f>Tabela1[[#This Row],[TAG]]&amp;Tabela1[[#This Row],[PEDIDO]]&amp;Tabela1[[#This Row],[PRODUTO]]</f>
        <v/>
      </c>
      <c r="AQ3125" s="23" t="str">
        <f>Tabela1[[#This Row],[PRODUTO]]&amp;Tabela1[[#This Row],[TAG]]</f>
        <v/>
      </c>
      <c r="AR3125" s="183">
        <f>Tabela1[[#This Row],[PESO TOTAL]]*Tabela1[[#This Row],[MATÉRIA PRIMA]]</f>
        <v>0</v>
      </c>
      <c r="AS3125" s="28">
        <f>Tabela1[[#This Row],[PESO TOTAL]]*Tabela1[[#This Row],[PREPARAÇÃO ]]</f>
        <v>0</v>
      </c>
      <c r="AT3125" s="28">
        <f>Tabela1[[#This Row],[PESO TOTAL]]*Tabela1[[#This Row],[CALDEIRARIA]]</f>
        <v>0</v>
      </c>
      <c r="AU3125" s="28">
        <f>Tabela1[[#This Row],[PESO TOTAL]]*Tabela1[[#This Row],[SOLDA]]</f>
        <v>0</v>
      </c>
      <c r="AV3125" s="28">
        <f>Tabela1[[#This Row],[PESO TOTAL]]*Tabela1[[#This Row],[ACABAMENTO]]</f>
        <v>0</v>
      </c>
      <c r="AW3125" s="28">
        <f>Tabela1[[#This Row],[PESO TOTAL]]*Tabela1[[#This Row],[PRONTO ACABADO]]</f>
        <v>0</v>
      </c>
      <c r="AX3125" s="28">
        <f>Tabela1[[#This Row],[PESO TOTAL]]*Tabela1[[#This Row],[EXPEDIÇÃO ]]</f>
        <v>0</v>
      </c>
      <c r="AY3125" s="28" t="str">
        <f>Tabela1[[#This Row],[PEDIDO]]&amp;Tabela1[[#This Row],[PRODUTO]]</f>
        <v/>
      </c>
      <c r="AZ3125" s="44">
        <f>IF(AF3125="",0,IF(ISTEXT(AF3125),H3125*VALUE(SUBSTITUTE(AF3125,"%",""))/100,H3125*AF3125))-Tabela1[[#This Row],[PRONTO ACABADO2]]</f>
        <v>0</v>
      </c>
      <c r="BA3125" s="44">
        <f>IF(AG3125="",0,IF(ISTEXT(AG3125),H3125*VALUE(SUBSTITUTE(AG3125,"%",""))/100,H3125*AG3125))-Tabela1[[#This Row],[PESO EXPEDIDO2]]</f>
        <v>0</v>
      </c>
      <c r="BB3125" s="44">
        <f t="shared" si="410"/>
        <v>0</v>
      </c>
      <c r="BC3125" s="44">
        <f t="shared" si="411"/>
        <v>0</v>
      </c>
      <c r="BD3125" s="44"/>
    </row>
    <row r="3126" spans="1:56" ht="15.75" hidden="1" customHeight="1" x14ac:dyDescent="0.25">
      <c r="A3126" s="6"/>
      <c r="B3126" s="22"/>
      <c r="C3126" s="7"/>
      <c r="D3126" s="46"/>
      <c r="E3126" s="7"/>
      <c r="F3126" s="7"/>
      <c r="G3126" s="44"/>
      <c r="H3126" s="41">
        <f>Tabela1[[#This Row],[PESO UNI]]*Tabela1[[#This Row],[QTE]]</f>
        <v>0</v>
      </c>
      <c r="I3126" s="7"/>
      <c r="J3126" s="8"/>
      <c r="K3126" s="8"/>
      <c r="L3126" s="9"/>
      <c r="M3126" s="10"/>
      <c r="N3126" s="8"/>
      <c r="O3126" s="12"/>
      <c r="P3126" s="13"/>
      <c r="Q3126" s="14">
        <f>Tabela1[[#This Row],[QTDE/ Fabricação]]-Tabela1[[#This Row],[QTE]]</f>
        <v>0</v>
      </c>
      <c r="R3126" s="19">
        <f t="shared" si="406"/>
        <v>0</v>
      </c>
      <c r="S3126" s="19">
        <f t="shared" si="405"/>
        <v>0</v>
      </c>
      <c r="T3126" s="20">
        <f t="shared" si="407"/>
        <v>0</v>
      </c>
      <c r="U3126" s="17">
        <f>IFERROR(SUMIF('LISTA DE EMBARQUE'!B:B,MICRO!E:E,'LISTA DE EMBARQUE'!G:G),"")</f>
        <v>0</v>
      </c>
      <c r="V3126" s="12" t="str">
        <f>IFERROR(VLOOKUP(Tabela1[[#This Row],[COD.MDE]],'LISTA DE EMBARQUE'!B:L,11,0),"")</f>
        <v/>
      </c>
      <c r="W3126" s="13" t="str">
        <f>IFERROR(COUNTIF(#REF!,Tabela1[[#This Row],[Colunas5]]),"")</f>
        <v/>
      </c>
      <c r="X3126" s="14">
        <f>Tabela1[[#This Row],[QIANTIDADE EXPEDIDA]]*Tabela1[[#This Row],[PESO UNI]]</f>
        <v>0</v>
      </c>
      <c r="Y3126" s="14">
        <f t="shared" si="408"/>
        <v>0</v>
      </c>
      <c r="Z3126" s="21">
        <f>Tabela1[[#This Row],[PESO TOTAL]]-Tabela1[[#This Row],[Peso Expedido]]</f>
        <v>0</v>
      </c>
      <c r="AA3126" s="18"/>
      <c r="AB3126" s="40"/>
      <c r="AC3126" s="40"/>
      <c r="AD3126" s="40"/>
      <c r="AE3126" s="40"/>
      <c r="AF3126" s="40"/>
      <c r="AG3126" s="40"/>
      <c r="AH3126" s="40"/>
      <c r="AI3126" s="40" t="str">
        <f t="shared" si="412"/>
        <v>ok</v>
      </c>
      <c r="AJ3126"/>
      <c r="AK3126" t="str">
        <f>Tabela1[[#This Row],[Coluna1]]&amp;Tabela1[[#This Row],[PEDIDO]]</f>
        <v/>
      </c>
      <c r="AL3126"/>
      <c r="AM3126"/>
      <c r="AN3126"/>
      <c r="AO3126" t="str">
        <f t="shared" si="409"/>
        <v>/</v>
      </c>
      <c r="AP3126" t="str">
        <f>Tabela1[[#This Row],[TAG]]&amp;Tabela1[[#This Row],[PEDIDO]]&amp;Tabela1[[#This Row],[PRODUTO]]</f>
        <v/>
      </c>
      <c r="AQ3126" s="23" t="str">
        <f>Tabela1[[#This Row],[PRODUTO]]&amp;Tabela1[[#This Row],[TAG]]</f>
        <v/>
      </c>
      <c r="AR3126" s="183">
        <f>Tabela1[[#This Row],[PESO TOTAL]]*Tabela1[[#This Row],[MATÉRIA PRIMA]]</f>
        <v>0</v>
      </c>
      <c r="AS3126" s="28">
        <f>Tabela1[[#This Row],[PESO TOTAL]]*Tabela1[[#This Row],[PREPARAÇÃO ]]</f>
        <v>0</v>
      </c>
      <c r="AT3126" s="28">
        <f>Tabela1[[#This Row],[PESO TOTAL]]*Tabela1[[#This Row],[CALDEIRARIA]]</f>
        <v>0</v>
      </c>
      <c r="AU3126" s="28">
        <f>Tabela1[[#This Row],[PESO TOTAL]]*Tabela1[[#This Row],[SOLDA]]</f>
        <v>0</v>
      </c>
      <c r="AV3126" s="28">
        <f>Tabela1[[#This Row],[PESO TOTAL]]*Tabela1[[#This Row],[ACABAMENTO]]</f>
        <v>0</v>
      </c>
      <c r="AW3126" s="28">
        <f>Tabela1[[#This Row],[PESO TOTAL]]*Tabela1[[#This Row],[PRONTO ACABADO]]</f>
        <v>0</v>
      </c>
      <c r="AX3126" s="28">
        <f>Tabela1[[#This Row],[PESO TOTAL]]*Tabela1[[#This Row],[EXPEDIÇÃO ]]</f>
        <v>0</v>
      </c>
      <c r="AY3126" s="28" t="str">
        <f>Tabela1[[#This Row],[PEDIDO]]&amp;Tabela1[[#This Row],[PRODUTO]]</f>
        <v/>
      </c>
      <c r="AZ3126" s="44">
        <f>IF(AF3126="",0,IF(ISTEXT(AF3126),H3126*VALUE(SUBSTITUTE(AF3126,"%",""))/100,H3126*AF3126))-Tabela1[[#This Row],[PRONTO ACABADO2]]</f>
        <v>0</v>
      </c>
      <c r="BA3126" s="44">
        <f>IF(AG3126="",0,IF(ISTEXT(AG3126),H3126*VALUE(SUBSTITUTE(AG3126,"%",""))/100,H3126*AG3126))-Tabela1[[#This Row],[PESO EXPEDIDO2]]</f>
        <v>0</v>
      </c>
      <c r="BB3126" s="44">
        <f t="shared" si="410"/>
        <v>0</v>
      </c>
      <c r="BC3126" s="44">
        <f t="shared" si="411"/>
        <v>0</v>
      </c>
      <c r="BD3126" s="44"/>
    </row>
    <row r="3127" spans="1:56" ht="15.75" hidden="1" customHeight="1" x14ac:dyDescent="0.25">
      <c r="A3127" s="6"/>
      <c r="B3127" s="22"/>
      <c r="C3127" s="7"/>
      <c r="D3127" s="46"/>
      <c r="E3127" s="7"/>
      <c r="F3127" s="7"/>
      <c r="G3127" s="44"/>
      <c r="H3127" s="41">
        <f>Tabela1[[#This Row],[PESO UNI]]*Tabela1[[#This Row],[QTE]]</f>
        <v>0</v>
      </c>
      <c r="I3127" s="7"/>
      <c r="J3127" s="8"/>
      <c r="K3127" s="8"/>
      <c r="L3127" s="9"/>
      <c r="M3127" s="10"/>
      <c r="N3127" s="8"/>
      <c r="O3127" s="12"/>
      <c r="P3127" s="13"/>
      <c r="Q3127" s="14">
        <f>Tabela1[[#This Row],[QTDE/ Fabricação]]-Tabela1[[#This Row],[QTE]]</f>
        <v>0</v>
      </c>
      <c r="R3127" s="19">
        <f t="shared" si="406"/>
        <v>0</v>
      </c>
      <c r="S3127" s="19">
        <f t="shared" si="405"/>
        <v>0</v>
      </c>
      <c r="T3127" s="20">
        <f t="shared" si="407"/>
        <v>0</v>
      </c>
      <c r="U3127" s="17">
        <f>IFERROR(SUMIF('LISTA DE EMBARQUE'!B:B,MICRO!E:E,'LISTA DE EMBARQUE'!G:G),"")</f>
        <v>0</v>
      </c>
      <c r="V3127" s="12" t="str">
        <f>IFERROR(VLOOKUP(Tabela1[[#This Row],[COD.MDE]],'LISTA DE EMBARQUE'!B:L,11,0),"")</f>
        <v/>
      </c>
      <c r="W3127" s="13" t="str">
        <f>IFERROR(COUNTIF(#REF!,Tabela1[[#This Row],[Colunas5]]),"")</f>
        <v/>
      </c>
      <c r="X3127" s="14">
        <f>Tabela1[[#This Row],[QIANTIDADE EXPEDIDA]]*Tabela1[[#This Row],[PESO UNI]]</f>
        <v>0</v>
      </c>
      <c r="Y3127" s="14">
        <f t="shared" si="408"/>
        <v>0</v>
      </c>
      <c r="Z3127" s="21">
        <f>Tabela1[[#This Row],[PESO TOTAL]]-Tabela1[[#This Row],[Peso Expedido]]</f>
        <v>0</v>
      </c>
      <c r="AA3127" s="18"/>
      <c r="AB3127" s="40"/>
      <c r="AC3127" s="40"/>
      <c r="AD3127" s="40"/>
      <c r="AE3127" s="40"/>
      <c r="AF3127" s="40"/>
      <c r="AG3127" s="40"/>
      <c r="AH3127" s="40"/>
      <c r="AI3127" s="40" t="str">
        <f t="shared" si="412"/>
        <v>ok</v>
      </c>
      <c r="AJ3127"/>
      <c r="AK3127" t="str">
        <f>Tabela1[[#This Row],[Coluna1]]&amp;Tabela1[[#This Row],[PEDIDO]]</f>
        <v/>
      </c>
      <c r="AL3127"/>
      <c r="AM3127"/>
      <c r="AN3127"/>
      <c r="AO3127" t="str">
        <f t="shared" si="409"/>
        <v>/</v>
      </c>
      <c r="AP3127" t="str">
        <f>Tabela1[[#This Row],[TAG]]&amp;Tabela1[[#This Row],[PEDIDO]]&amp;Tabela1[[#This Row],[PRODUTO]]</f>
        <v/>
      </c>
      <c r="AQ3127" s="23" t="str">
        <f>Tabela1[[#This Row],[PRODUTO]]&amp;Tabela1[[#This Row],[TAG]]</f>
        <v/>
      </c>
      <c r="AR3127" s="183">
        <f>Tabela1[[#This Row],[PESO TOTAL]]*Tabela1[[#This Row],[MATÉRIA PRIMA]]</f>
        <v>0</v>
      </c>
      <c r="AS3127" s="28">
        <f>Tabela1[[#This Row],[PESO TOTAL]]*Tabela1[[#This Row],[PREPARAÇÃO ]]</f>
        <v>0</v>
      </c>
      <c r="AT3127" s="28">
        <f>Tabela1[[#This Row],[PESO TOTAL]]*Tabela1[[#This Row],[CALDEIRARIA]]</f>
        <v>0</v>
      </c>
      <c r="AU3127" s="28">
        <f>Tabela1[[#This Row],[PESO TOTAL]]*Tabela1[[#This Row],[SOLDA]]</f>
        <v>0</v>
      </c>
      <c r="AV3127" s="28">
        <f>Tabela1[[#This Row],[PESO TOTAL]]*Tabela1[[#This Row],[ACABAMENTO]]</f>
        <v>0</v>
      </c>
      <c r="AW3127" s="28">
        <f>Tabela1[[#This Row],[PESO TOTAL]]*Tabela1[[#This Row],[PRONTO ACABADO]]</f>
        <v>0</v>
      </c>
      <c r="AX3127" s="28">
        <f>Tabela1[[#This Row],[PESO TOTAL]]*Tabela1[[#This Row],[EXPEDIÇÃO ]]</f>
        <v>0</v>
      </c>
      <c r="AY3127" s="28" t="str">
        <f>Tabela1[[#This Row],[PEDIDO]]&amp;Tabela1[[#This Row],[PRODUTO]]</f>
        <v/>
      </c>
      <c r="AZ3127" s="44">
        <f>IF(AF3127="",0,IF(ISTEXT(AF3127),H3127*VALUE(SUBSTITUTE(AF3127,"%",""))/100,H3127*AF3127))-Tabela1[[#This Row],[PRONTO ACABADO2]]</f>
        <v>0</v>
      </c>
      <c r="BA3127" s="44">
        <f>IF(AG3127="",0,IF(ISTEXT(AG3127),H3127*VALUE(SUBSTITUTE(AG3127,"%",""))/100,H3127*AG3127))-Tabela1[[#This Row],[PESO EXPEDIDO2]]</f>
        <v>0</v>
      </c>
      <c r="BB3127" s="44">
        <f t="shared" si="410"/>
        <v>0</v>
      </c>
      <c r="BC3127" s="44">
        <f t="shared" si="411"/>
        <v>0</v>
      </c>
      <c r="BD3127" s="44"/>
    </row>
    <row r="3128" spans="1:56" ht="15.75" hidden="1" customHeight="1" x14ac:dyDescent="0.25">
      <c r="A3128" s="6"/>
      <c r="B3128" s="22"/>
      <c r="C3128" s="7"/>
      <c r="D3128" s="46"/>
      <c r="E3128" s="7"/>
      <c r="F3128" s="7"/>
      <c r="G3128" s="44"/>
      <c r="H3128" s="41">
        <f>Tabela1[[#This Row],[PESO UNI]]*Tabela1[[#This Row],[QTE]]</f>
        <v>0</v>
      </c>
      <c r="I3128" s="7"/>
      <c r="J3128" s="8"/>
      <c r="K3128" s="8"/>
      <c r="L3128" s="9"/>
      <c r="M3128" s="10"/>
      <c r="N3128" s="8"/>
      <c r="O3128" s="12"/>
      <c r="P3128" s="13"/>
      <c r="Q3128" s="14">
        <f>Tabela1[[#This Row],[QTDE/ Fabricação]]-Tabela1[[#This Row],[QTE]]</f>
        <v>0</v>
      </c>
      <c r="R3128" s="19">
        <f t="shared" si="406"/>
        <v>0</v>
      </c>
      <c r="S3128" s="19">
        <f t="shared" si="405"/>
        <v>0</v>
      </c>
      <c r="T3128" s="20">
        <f t="shared" si="407"/>
        <v>0</v>
      </c>
      <c r="U3128" s="17">
        <f>IFERROR(SUMIF('LISTA DE EMBARQUE'!B:B,MICRO!E:E,'LISTA DE EMBARQUE'!G:G),"")</f>
        <v>0</v>
      </c>
      <c r="V3128" s="12" t="str">
        <f>IFERROR(VLOOKUP(Tabela1[[#This Row],[COD.MDE]],'LISTA DE EMBARQUE'!B:L,11,0),"")</f>
        <v/>
      </c>
      <c r="W3128" s="13" t="str">
        <f>IFERROR(COUNTIF(#REF!,Tabela1[[#This Row],[Colunas5]]),"")</f>
        <v/>
      </c>
      <c r="X3128" s="14">
        <f>Tabela1[[#This Row],[QIANTIDADE EXPEDIDA]]*Tabela1[[#This Row],[PESO UNI]]</f>
        <v>0</v>
      </c>
      <c r="Y3128" s="14">
        <f t="shared" si="408"/>
        <v>0</v>
      </c>
      <c r="Z3128" s="21">
        <f>Tabela1[[#This Row],[PESO TOTAL]]-Tabela1[[#This Row],[Peso Expedido]]</f>
        <v>0</v>
      </c>
      <c r="AA3128" s="18"/>
      <c r="AB3128" s="40"/>
      <c r="AC3128" s="40"/>
      <c r="AD3128" s="40"/>
      <c r="AE3128" s="40"/>
      <c r="AF3128" s="40"/>
      <c r="AG3128" s="40"/>
      <c r="AH3128" s="40"/>
      <c r="AI3128" s="40" t="str">
        <f t="shared" si="412"/>
        <v>ok</v>
      </c>
      <c r="AJ3128"/>
      <c r="AK3128" t="str">
        <f>Tabela1[[#This Row],[Coluna1]]&amp;Tabela1[[#This Row],[PEDIDO]]</f>
        <v/>
      </c>
      <c r="AL3128"/>
      <c r="AM3128"/>
      <c r="AN3128"/>
      <c r="AO3128" t="str">
        <f t="shared" si="409"/>
        <v>/</v>
      </c>
      <c r="AP3128" t="str">
        <f>Tabela1[[#This Row],[TAG]]&amp;Tabela1[[#This Row],[PEDIDO]]&amp;Tabela1[[#This Row],[PRODUTO]]</f>
        <v/>
      </c>
      <c r="AQ3128" s="23" t="str">
        <f>Tabela1[[#This Row],[PRODUTO]]&amp;Tabela1[[#This Row],[TAG]]</f>
        <v/>
      </c>
      <c r="AR3128" s="183">
        <f>Tabela1[[#This Row],[PESO TOTAL]]*Tabela1[[#This Row],[MATÉRIA PRIMA]]</f>
        <v>0</v>
      </c>
      <c r="AS3128" s="28">
        <f>Tabela1[[#This Row],[PESO TOTAL]]*Tabela1[[#This Row],[PREPARAÇÃO ]]</f>
        <v>0</v>
      </c>
      <c r="AT3128" s="28">
        <f>Tabela1[[#This Row],[PESO TOTAL]]*Tabela1[[#This Row],[CALDEIRARIA]]</f>
        <v>0</v>
      </c>
      <c r="AU3128" s="28">
        <f>Tabela1[[#This Row],[PESO TOTAL]]*Tabela1[[#This Row],[SOLDA]]</f>
        <v>0</v>
      </c>
      <c r="AV3128" s="28">
        <f>Tabela1[[#This Row],[PESO TOTAL]]*Tabela1[[#This Row],[ACABAMENTO]]</f>
        <v>0</v>
      </c>
      <c r="AW3128" s="28">
        <f>Tabela1[[#This Row],[PESO TOTAL]]*Tabela1[[#This Row],[PRONTO ACABADO]]</f>
        <v>0</v>
      </c>
      <c r="AX3128" s="28">
        <f>Tabela1[[#This Row],[PESO TOTAL]]*Tabela1[[#This Row],[EXPEDIÇÃO ]]</f>
        <v>0</v>
      </c>
      <c r="AY3128" s="28" t="str">
        <f>Tabela1[[#This Row],[PEDIDO]]&amp;Tabela1[[#This Row],[PRODUTO]]</f>
        <v/>
      </c>
      <c r="AZ3128" s="44">
        <f>IF(AF3128="",0,IF(ISTEXT(AF3128),H3128*VALUE(SUBSTITUTE(AF3128,"%",""))/100,H3128*AF3128))-Tabela1[[#This Row],[PRONTO ACABADO2]]</f>
        <v>0</v>
      </c>
      <c r="BA3128" s="44">
        <f>IF(AG3128="",0,IF(ISTEXT(AG3128),H3128*VALUE(SUBSTITUTE(AG3128,"%",""))/100,H3128*AG3128))-Tabela1[[#This Row],[PESO EXPEDIDO2]]</f>
        <v>0</v>
      </c>
      <c r="BB3128" s="44">
        <f t="shared" si="410"/>
        <v>0</v>
      </c>
      <c r="BC3128" s="44">
        <f t="shared" si="411"/>
        <v>0</v>
      </c>
      <c r="BD3128" s="44"/>
    </row>
    <row r="3129" spans="1:56" ht="15.75" hidden="1" customHeight="1" x14ac:dyDescent="0.25">
      <c r="A3129" s="6"/>
      <c r="B3129" s="22"/>
      <c r="C3129" s="7"/>
      <c r="D3129" s="46"/>
      <c r="E3129" s="7"/>
      <c r="F3129" s="7"/>
      <c r="G3129" s="44"/>
      <c r="H3129" s="41">
        <f>Tabela1[[#This Row],[PESO UNI]]*Tabela1[[#This Row],[QTE]]</f>
        <v>0</v>
      </c>
      <c r="I3129" s="7"/>
      <c r="J3129" s="8"/>
      <c r="K3129" s="8"/>
      <c r="L3129" s="9"/>
      <c r="M3129" s="10"/>
      <c r="N3129" s="8"/>
      <c r="O3129" s="12"/>
      <c r="P3129" s="13"/>
      <c r="Q3129" s="14">
        <f>Tabela1[[#This Row],[QTDE/ Fabricação]]-Tabela1[[#This Row],[QTE]]</f>
        <v>0</v>
      </c>
      <c r="R3129" s="19">
        <f t="shared" si="406"/>
        <v>0</v>
      </c>
      <c r="S3129" s="19">
        <f t="shared" si="405"/>
        <v>0</v>
      </c>
      <c r="T3129" s="20">
        <f t="shared" si="407"/>
        <v>0</v>
      </c>
      <c r="U3129" s="17">
        <f>IFERROR(SUMIF('LISTA DE EMBARQUE'!B:B,MICRO!E:E,'LISTA DE EMBARQUE'!G:G),"")</f>
        <v>0</v>
      </c>
      <c r="V3129" s="12" t="str">
        <f>IFERROR(VLOOKUP(Tabela1[[#This Row],[COD.MDE]],'LISTA DE EMBARQUE'!B:L,11,0),"")</f>
        <v/>
      </c>
      <c r="W3129" s="13" t="str">
        <f>IFERROR(COUNTIF(#REF!,Tabela1[[#This Row],[Colunas5]]),"")</f>
        <v/>
      </c>
      <c r="X3129" s="14">
        <f>Tabela1[[#This Row],[QIANTIDADE EXPEDIDA]]*Tabela1[[#This Row],[PESO UNI]]</f>
        <v>0</v>
      </c>
      <c r="Y3129" s="14">
        <f t="shared" si="408"/>
        <v>0</v>
      </c>
      <c r="Z3129" s="21">
        <f>Tabela1[[#This Row],[PESO TOTAL]]-Tabela1[[#This Row],[Peso Expedido]]</f>
        <v>0</v>
      </c>
      <c r="AA3129" s="18"/>
      <c r="AB3129" s="40"/>
      <c r="AC3129" s="40"/>
      <c r="AD3129" s="40"/>
      <c r="AE3129" s="40"/>
      <c r="AF3129" s="40"/>
      <c r="AG3129" s="40"/>
      <c r="AH3129" s="40"/>
      <c r="AI3129" s="40" t="str">
        <f t="shared" si="412"/>
        <v>ok</v>
      </c>
      <c r="AJ3129"/>
      <c r="AK3129" t="str">
        <f>Tabela1[[#This Row],[Coluna1]]&amp;Tabela1[[#This Row],[PEDIDO]]</f>
        <v/>
      </c>
      <c r="AL3129"/>
      <c r="AM3129"/>
      <c r="AN3129"/>
      <c r="AO3129" t="str">
        <f t="shared" si="409"/>
        <v>/</v>
      </c>
      <c r="AP3129" t="str">
        <f>Tabela1[[#This Row],[TAG]]&amp;Tabela1[[#This Row],[PEDIDO]]&amp;Tabela1[[#This Row],[PRODUTO]]</f>
        <v/>
      </c>
      <c r="AQ3129" s="23" t="str">
        <f>Tabela1[[#This Row],[PRODUTO]]&amp;Tabela1[[#This Row],[TAG]]</f>
        <v/>
      </c>
      <c r="AR3129" s="183">
        <f>Tabela1[[#This Row],[PESO TOTAL]]*Tabela1[[#This Row],[MATÉRIA PRIMA]]</f>
        <v>0</v>
      </c>
      <c r="AS3129" s="28">
        <f>Tabela1[[#This Row],[PESO TOTAL]]*Tabela1[[#This Row],[PREPARAÇÃO ]]</f>
        <v>0</v>
      </c>
      <c r="AT3129" s="28">
        <f>Tabela1[[#This Row],[PESO TOTAL]]*Tabela1[[#This Row],[CALDEIRARIA]]</f>
        <v>0</v>
      </c>
      <c r="AU3129" s="28">
        <f>Tabela1[[#This Row],[PESO TOTAL]]*Tabela1[[#This Row],[SOLDA]]</f>
        <v>0</v>
      </c>
      <c r="AV3129" s="28">
        <f>Tabela1[[#This Row],[PESO TOTAL]]*Tabela1[[#This Row],[ACABAMENTO]]</f>
        <v>0</v>
      </c>
      <c r="AW3129" s="28">
        <f>Tabela1[[#This Row],[PESO TOTAL]]*Tabela1[[#This Row],[PRONTO ACABADO]]</f>
        <v>0</v>
      </c>
      <c r="AX3129" s="28">
        <f>Tabela1[[#This Row],[PESO TOTAL]]*Tabela1[[#This Row],[EXPEDIÇÃO ]]</f>
        <v>0</v>
      </c>
      <c r="AY3129" s="28" t="str">
        <f>Tabela1[[#This Row],[PEDIDO]]&amp;Tabela1[[#This Row],[PRODUTO]]</f>
        <v/>
      </c>
      <c r="AZ3129" s="44">
        <f>IF(AF3129="",0,IF(ISTEXT(AF3129),H3129*VALUE(SUBSTITUTE(AF3129,"%",""))/100,H3129*AF3129))-Tabela1[[#This Row],[PRONTO ACABADO2]]</f>
        <v>0</v>
      </c>
      <c r="BA3129" s="44">
        <f>IF(AG3129="",0,IF(ISTEXT(AG3129),H3129*VALUE(SUBSTITUTE(AG3129,"%",""))/100,H3129*AG3129))-Tabela1[[#This Row],[PESO EXPEDIDO2]]</f>
        <v>0</v>
      </c>
      <c r="BB3129" s="44">
        <f t="shared" si="410"/>
        <v>0</v>
      </c>
      <c r="BC3129" s="44">
        <f t="shared" si="411"/>
        <v>0</v>
      </c>
      <c r="BD3129" s="44"/>
    </row>
    <row r="3130" spans="1:56" ht="15.75" hidden="1" customHeight="1" x14ac:dyDescent="0.25">
      <c r="A3130" s="6"/>
      <c r="B3130" s="22"/>
      <c r="C3130" s="7"/>
      <c r="D3130" s="46"/>
      <c r="E3130" s="7"/>
      <c r="F3130" s="7"/>
      <c r="G3130" s="44"/>
      <c r="H3130" s="41">
        <f>Tabela1[[#This Row],[PESO UNI]]*Tabela1[[#This Row],[QTE]]</f>
        <v>0</v>
      </c>
      <c r="I3130" s="7"/>
      <c r="J3130" s="8"/>
      <c r="K3130" s="8"/>
      <c r="L3130" s="9"/>
      <c r="M3130" s="10"/>
      <c r="N3130" s="8"/>
      <c r="O3130" s="12"/>
      <c r="P3130" s="13"/>
      <c r="Q3130" s="14">
        <f>Tabela1[[#This Row],[QTDE/ Fabricação]]-Tabela1[[#This Row],[QTE]]</f>
        <v>0</v>
      </c>
      <c r="R3130" s="19">
        <f t="shared" si="406"/>
        <v>0</v>
      </c>
      <c r="S3130" s="19">
        <f t="shared" ref="S3130:S3193" si="413">IFERROR(H3130*AG3130,"")</f>
        <v>0</v>
      </c>
      <c r="T3130" s="20">
        <f t="shared" si="407"/>
        <v>0</v>
      </c>
      <c r="U3130" s="17">
        <f>IFERROR(SUMIF('LISTA DE EMBARQUE'!B:B,MICRO!E:E,'LISTA DE EMBARQUE'!G:G),"")</f>
        <v>0</v>
      </c>
      <c r="V3130" s="12" t="str">
        <f>IFERROR(VLOOKUP(Tabela1[[#This Row],[COD.MDE]],'LISTA DE EMBARQUE'!B:L,11,0),"")</f>
        <v/>
      </c>
      <c r="W3130" s="13" t="str">
        <f>IFERROR(COUNTIF(#REF!,Tabela1[[#This Row],[Colunas5]]),"")</f>
        <v/>
      </c>
      <c r="X3130" s="14">
        <f>Tabela1[[#This Row],[QIANTIDADE EXPEDIDA]]*Tabela1[[#This Row],[PESO UNI]]</f>
        <v>0</v>
      </c>
      <c r="Y3130" s="14">
        <f t="shared" si="408"/>
        <v>0</v>
      </c>
      <c r="Z3130" s="21">
        <f>Tabela1[[#This Row],[PESO TOTAL]]-Tabela1[[#This Row],[Peso Expedido]]</f>
        <v>0</v>
      </c>
      <c r="AA3130" s="18"/>
      <c r="AB3130" s="40"/>
      <c r="AC3130" s="40"/>
      <c r="AD3130" s="40"/>
      <c r="AE3130" s="40"/>
      <c r="AF3130" s="40"/>
      <c r="AG3130" s="40"/>
      <c r="AH3130" s="40"/>
      <c r="AI3130" s="40" t="str">
        <f t="shared" si="412"/>
        <v>ok</v>
      </c>
      <c r="AJ3130"/>
      <c r="AK3130" t="str">
        <f>Tabela1[[#This Row],[Coluna1]]&amp;Tabela1[[#This Row],[PEDIDO]]</f>
        <v/>
      </c>
      <c r="AL3130"/>
      <c r="AM3130"/>
      <c r="AN3130"/>
      <c r="AO3130" t="str">
        <f t="shared" si="409"/>
        <v>/</v>
      </c>
      <c r="AP3130" t="str">
        <f>Tabela1[[#This Row],[TAG]]&amp;Tabela1[[#This Row],[PEDIDO]]&amp;Tabela1[[#This Row],[PRODUTO]]</f>
        <v/>
      </c>
      <c r="AQ3130" s="23" t="str">
        <f>Tabela1[[#This Row],[PRODUTO]]&amp;Tabela1[[#This Row],[TAG]]</f>
        <v/>
      </c>
      <c r="AR3130" s="183">
        <f>Tabela1[[#This Row],[PESO TOTAL]]*Tabela1[[#This Row],[MATÉRIA PRIMA]]</f>
        <v>0</v>
      </c>
      <c r="AS3130" s="28">
        <f>Tabela1[[#This Row],[PESO TOTAL]]*Tabela1[[#This Row],[PREPARAÇÃO ]]</f>
        <v>0</v>
      </c>
      <c r="AT3130" s="28">
        <f>Tabela1[[#This Row],[PESO TOTAL]]*Tabela1[[#This Row],[CALDEIRARIA]]</f>
        <v>0</v>
      </c>
      <c r="AU3130" s="28">
        <f>Tabela1[[#This Row],[PESO TOTAL]]*Tabela1[[#This Row],[SOLDA]]</f>
        <v>0</v>
      </c>
      <c r="AV3130" s="28">
        <f>Tabela1[[#This Row],[PESO TOTAL]]*Tabela1[[#This Row],[ACABAMENTO]]</f>
        <v>0</v>
      </c>
      <c r="AW3130" s="28">
        <f>Tabela1[[#This Row],[PESO TOTAL]]*Tabela1[[#This Row],[PRONTO ACABADO]]</f>
        <v>0</v>
      </c>
      <c r="AX3130" s="28">
        <f>Tabela1[[#This Row],[PESO TOTAL]]*Tabela1[[#This Row],[EXPEDIÇÃO ]]</f>
        <v>0</v>
      </c>
      <c r="AY3130" s="28" t="str">
        <f>Tabela1[[#This Row],[PEDIDO]]&amp;Tabela1[[#This Row],[PRODUTO]]</f>
        <v/>
      </c>
      <c r="AZ3130" s="44">
        <f>IF(AF3130="",0,IF(ISTEXT(AF3130),H3130*VALUE(SUBSTITUTE(AF3130,"%",""))/100,H3130*AF3130))-Tabela1[[#This Row],[PRONTO ACABADO2]]</f>
        <v>0</v>
      </c>
      <c r="BA3130" s="44">
        <f>IF(AG3130="",0,IF(ISTEXT(AG3130),H3130*VALUE(SUBSTITUTE(AG3130,"%",""))/100,H3130*AG3130))-Tabela1[[#This Row],[PESO EXPEDIDO2]]</f>
        <v>0</v>
      </c>
      <c r="BB3130" s="44">
        <f t="shared" si="410"/>
        <v>0</v>
      </c>
      <c r="BC3130" s="44">
        <f t="shared" si="411"/>
        <v>0</v>
      </c>
      <c r="BD3130" s="44"/>
    </row>
    <row r="3131" spans="1:56" ht="15.75" hidden="1" customHeight="1" x14ac:dyDescent="0.25">
      <c r="A3131" s="6"/>
      <c r="B3131" s="22"/>
      <c r="C3131" s="7"/>
      <c r="D3131" s="46"/>
      <c r="E3131" s="7"/>
      <c r="F3131" s="7"/>
      <c r="G3131" s="44"/>
      <c r="H3131" s="41">
        <f>Tabela1[[#This Row],[PESO UNI]]*Tabela1[[#This Row],[QTE]]</f>
        <v>0</v>
      </c>
      <c r="I3131" s="7"/>
      <c r="J3131" s="8"/>
      <c r="K3131" s="8"/>
      <c r="L3131" s="9"/>
      <c r="M3131" s="10"/>
      <c r="N3131" s="8"/>
      <c r="O3131" s="12"/>
      <c r="P3131" s="13"/>
      <c r="Q3131" s="14">
        <f>Tabela1[[#This Row],[QTDE/ Fabricação]]-Tabela1[[#This Row],[QTE]]</f>
        <v>0</v>
      </c>
      <c r="R3131" s="19">
        <f t="shared" si="406"/>
        <v>0</v>
      </c>
      <c r="S3131" s="19">
        <f t="shared" si="413"/>
        <v>0</v>
      </c>
      <c r="T3131" s="20">
        <f t="shared" si="407"/>
        <v>0</v>
      </c>
      <c r="U3131" s="17">
        <f>IFERROR(SUMIF('LISTA DE EMBARQUE'!B:B,MICRO!E:E,'LISTA DE EMBARQUE'!G:G),"")</f>
        <v>0</v>
      </c>
      <c r="V3131" s="12" t="str">
        <f>IFERROR(VLOOKUP(Tabela1[[#This Row],[COD.MDE]],'LISTA DE EMBARQUE'!B:L,11,0),"")</f>
        <v/>
      </c>
      <c r="W3131" s="13" t="str">
        <f>IFERROR(COUNTIF(#REF!,Tabela1[[#This Row],[Colunas5]]),"")</f>
        <v/>
      </c>
      <c r="X3131" s="14">
        <f>Tabela1[[#This Row],[QIANTIDADE EXPEDIDA]]*Tabela1[[#This Row],[PESO UNI]]</f>
        <v>0</v>
      </c>
      <c r="Y3131" s="14">
        <f t="shared" si="408"/>
        <v>0</v>
      </c>
      <c r="Z3131" s="21">
        <f>Tabela1[[#This Row],[PESO TOTAL]]-Tabela1[[#This Row],[Peso Expedido]]</f>
        <v>0</v>
      </c>
      <c r="AA3131" s="18"/>
      <c r="AB3131" s="40"/>
      <c r="AC3131" s="40"/>
      <c r="AD3131" s="40"/>
      <c r="AE3131" s="40"/>
      <c r="AF3131" s="40"/>
      <c r="AG3131" s="40"/>
      <c r="AH3131" s="40"/>
      <c r="AI3131" s="40" t="str">
        <f t="shared" si="412"/>
        <v>ok</v>
      </c>
      <c r="AJ3131"/>
      <c r="AK3131" t="str">
        <f>Tabela1[[#This Row],[Coluna1]]&amp;Tabela1[[#This Row],[PEDIDO]]</f>
        <v/>
      </c>
      <c r="AL3131"/>
      <c r="AM3131"/>
      <c r="AN3131"/>
      <c r="AO3131" t="str">
        <f t="shared" si="409"/>
        <v>/</v>
      </c>
      <c r="AP3131" t="str">
        <f>Tabela1[[#This Row],[TAG]]&amp;Tabela1[[#This Row],[PEDIDO]]&amp;Tabela1[[#This Row],[PRODUTO]]</f>
        <v/>
      </c>
      <c r="AQ3131" s="23" t="str">
        <f>Tabela1[[#This Row],[PRODUTO]]&amp;Tabela1[[#This Row],[TAG]]</f>
        <v/>
      </c>
      <c r="AR3131" s="183">
        <f>Tabela1[[#This Row],[PESO TOTAL]]*Tabela1[[#This Row],[MATÉRIA PRIMA]]</f>
        <v>0</v>
      </c>
      <c r="AS3131" s="28">
        <f>Tabela1[[#This Row],[PESO TOTAL]]*Tabela1[[#This Row],[PREPARAÇÃO ]]</f>
        <v>0</v>
      </c>
      <c r="AT3131" s="28">
        <f>Tabela1[[#This Row],[PESO TOTAL]]*Tabela1[[#This Row],[CALDEIRARIA]]</f>
        <v>0</v>
      </c>
      <c r="AU3131" s="28">
        <f>Tabela1[[#This Row],[PESO TOTAL]]*Tabela1[[#This Row],[SOLDA]]</f>
        <v>0</v>
      </c>
      <c r="AV3131" s="28">
        <f>Tabela1[[#This Row],[PESO TOTAL]]*Tabela1[[#This Row],[ACABAMENTO]]</f>
        <v>0</v>
      </c>
      <c r="AW3131" s="28">
        <f>Tabela1[[#This Row],[PESO TOTAL]]*Tabela1[[#This Row],[PRONTO ACABADO]]</f>
        <v>0</v>
      </c>
      <c r="AX3131" s="28">
        <f>Tabela1[[#This Row],[PESO TOTAL]]*Tabela1[[#This Row],[EXPEDIÇÃO ]]</f>
        <v>0</v>
      </c>
      <c r="AY3131" s="28" t="str">
        <f>Tabela1[[#This Row],[PEDIDO]]&amp;Tabela1[[#This Row],[PRODUTO]]</f>
        <v/>
      </c>
      <c r="AZ3131" s="44">
        <f>IF(AF3131="",0,IF(ISTEXT(AF3131),H3131*VALUE(SUBSTITUTE(AF3131,"%",""))/100,H3131*AF3131))-Tabela1[[#This Row],[PRONTO ACABADO2]]</f>
        <v>0</v>
      </c>
      <c r="BA3131" s="44">
        <f>IF(AG3131="",0,IF(ISTEXT(AG3131),H3131*VALUE(SUBSTITUTE(AG3131,"%",""))/100,H3131*AG3131))-Tabela1[[#This Row],[PESO EXPEDIDO2]]</f>
        <v>0</v>
      </c>
      <c r="BB3131" s="44">
        <f t="shared" si="410"/>
        <v>0</v>
      </c>
      <c r="BC3131" s="44">
        <f t="shared" si="411"/>
        <v>0</v>
      </c>
      <c r="BD3131" s="44"/>
    </row>
    <row r="3132" spans="1:56" ht="15.75" hidden="1" customHeight="1" x14ac:dyDescent="0.25">
      <c r="A3132" s="6"/>
      <c r="B3132" s="22"/>
      <c r="C3132" s="7"/>
      <c r="D3132" s="46"/>
      <c r="E3132" s="7"/>
      <c r="F3132" s="7"/>
      <c r="G3132" s="44"/>
      <c r="H3132" s="41">
        <f>Tabela1[[#This Row],[PESO UNI]]*Tabela1[[#This Row],[QTE]]</f>
        <v>0</v>
      </c>
      <c r="I3132" s="7"/>
      <c r="J3132" s="8"/>
      <c r="K3132" s="8"/>
      <c r="L3132" s="9"/>
      <c r="M3132" s="10"/>
      <c r="N3132" s="8"/>
      <c r="O3132" s="12"/>
      <c r="P3132" s="13"/>
      <c r="Q3132" s="14">
        <f>Tabela1[[#This Row],[QTDE/ Fabricação]]-Tabela1[[#This Row],[QTE]]</f>
        <v>0</v>
      </c>
      <c r="R3132" s="19">
        <f t="shared" si="406"/>
        <v>0</v>
      </c>
      <c r="S3132" s="19">
        <f t="shared" si="413"/>
        <v>0</v>
      </c>
      <c r="T3132" s="20">
        <f t="shared" si="407"/>
        <v>0</v>
      </c>
      <c r="U3132" s="17">
        <f>IFERROR(SUMIF('LISTA DE EMBARQUE'!B:B,MICRO!E:E,'LISTA DE EMBARQUE'!G:G),"")</f>
        <v>0</v>
      </c>
      <c r="V3132" s="12" t="str">
        <f>IFERROR(VLOOKUP(Tabela1[[#This Row],[COD.MDE]],'LISTA DE EMBARQUE'!B:L,11,0),"")</f>
        <v/>
      </c>
      <c r="W3132" s="13" t="str">
        <f>IFERROR(COUNTIF(#REF!,Tabela1[[#This Row],[Colunas5]]),"")</f>
        <v/>
      </c>
      <c r="X3132" s="14">
        <f>Tabela1[[#This Row],[QIANTIDADE EXPEDIDA]]*Tabela1[[#This Row],[PESO UNI]]</f>
        <v>0</v>
      </c>
      <c r="Y3132" s="14">
        <f t="shared" si="408"/>
        <v>0</v>
      </c>
      <c r="Z3132" s="21">
        <f>Tabela1[[#This Row],[PESO TOTAL]]-Tabela1[[#This Row],[Peso Expedido]]</f>
        <v>0</v>
      </c>
      <c r="AA3132" s="18"/>
      <c r="AB3132" s="40"/>
      <c r="AC3132" s="40"/>
      <c r="AD3132" s="40"/>
      <c r="AE3132" s="40"/>
      <c r="AF3132" s="40"/>
      <c r="AG3132" s="40"/>
      <c r="AH3132" s="40"/>
      <c r="AI3132" s="40" t="str">
        <f t="shared" si="412"/>
        <v>ok</v>
      </c>
      <c r="AJ3132"/>
      <c r="AK3132" t="str">
        <f>Tabela1[[#This Row],[Coluna1]]&amp;Tabela1[[#This Row],[PEDIDO]]</f>
        <v/>
      </c>
      <c r="AL3132"/>
      <c r="AM3132"/>
      <c r="AN3132"/>
      <c r="AO3132" t="str">
        <f t="shared" si="409"/>
        <v>/</v>
      </c>
      <c r="AP3132" t="str">
        <f>Tabela1[[#This Row],[TAG]]&amp;Tabela1[[#This Row],[PEDIDO]]&amp;Tabela1[[#This Row],[PRODUTO]]</f>
        <v/>
      </c>
      <c r="AQ3132" s="23" t="str">
        <f>Tabela1[[#This Row],[PRODUTO]]&amp;Tabela1[[#This Row],[TAG]]</f>
        <v/>
      </c>
      <c r="AR3132" s="183">
        <f>Tabela1[[#This Row],[PESO TOTAL]]*Tabela1[[#This Row],[MATÉRIA PRIMA]]</f>
        <v>0</v>
      </c>
      <c r="AS3132" s="28">
        <f>Tabela1[[#This Row],[PESO TOTAL]]*Tabela1[[#This Row],[PREPARAÇÃO ]]</f>
        <v>0</v>
      </c>
      <c r="AT3132" s="28">
        <f>Tabela1[[#This Row],[PESO TOTAL]]*Tabela1[[#This Row],[CALDEIRARIA]]</f>
        <v>0</v>
      </c>
      <c r="AU3132" s="28">
        <f>Tabela1[[#This Row],[PESO TOTAL]]*Tabela1[[#This Row],[SOLDA]]</f>
        <v>0</v>
      </c>
      <c r="AV3132" s="28">
        <f>Tabela1[[#This Row],[PESO TOTAL]]*Tabela1[[#This Row],[ACABAMENTO]]</f>
        <v>0</v>
      </c>
      <c r="AW3132" s="28">
        <f>Tabela1[[#This Row],[PESO TOTAL]]*Tabela1[[#This Row],[PRONTO ACABADO]]</f>
        <v>0</v>
      </c>
      <c r="AX3132" s="28">
        <f>Tabela1[[#This Row],[PESO TOTAL]]*Tabela1[[#This Row],[EXPEDIÇÃO ]]</f>
        <v>0</v>
      </c>
      <c r="AY3132" s="28" t="str">
        <f>Tabela1[[#This Row],[PEDIDO]]&amp;Tabela1[[#This Row],[PRODUTO]]</f>
        <v/>
      </c>
      <c r="AZ3132" s="44">
        <f>IF(AF3132="",0,IF(ISTEXT(AF3132),H3132*VALUE(SUBSTITUTE(AF3132,"%",""))/100,H3132*AF3132))-Tabela1[[#This Row],[PRONTO ACABADO2]]</f>
        <v>0</v>
      </c>
      <c r="BA3132" s="44">
        <f>IF(AG3132="",0,IF(ISTEXT(AG3132),H3132*VALUE(SUBSTITUTE(AG3132,"%",""))/100,H3132*AG3132))-Tabela1[[#This Row],[PESO EXPEDIDO2]]</f>
        <v>0</v>
      </c>
      <c r="BB3132" s="44">
        <f t="shared" si="410"/>
        <v>0</v>
      </c>
      <c r="BC3132" s="44">
        <f t="shared" si="411"/>
        <v>0</v>
      </c>
      <c r="BD3132" s="44"/>
    </row>
    <row r="3133" spans="1:56" ht="15.75" hidden="1" customHeight="1" x14ac:dyDescent="0.25">
      <c r="A3133" s="6"/>
      <c r="B3133" s="22"/>
      <c r="C3133" s="7"/>
      <c r="D3133" s="46"/>
      <c r="E3133" s="7"/>
      <c r="F3133" s="7"/>
      <c r="G3133" s="44"/>
      <c r="H3133" s="41">
        <f>Tabela1[[#This Row],[PESO UNI]]*Tabela1[[#This Row],[QTE]]</f>
        <v>0</v>
      </c>
      <c r="I3133" s="7"/>
      <c r="J3133" s="8"/>
      <c r="K3133" s="8"/>
      <c r="L3133" s="9"/>
      <c r="M3133" s="10"/>
      <c r="N3133" s="8"/>
      <c r="O3133" s="12"/>
      <c r="P3133" s="13"/>
      <c r="Q3133" s="14">
        <f>Tabela1[[#This Row],[QTDE/ Fabricação]]-Tabela1[[#This Row],[QTE]]</f>
        <v>0</v>
      </c>
      <c r="R3133" s="19">
        <f t="shared" ref="R3133:R3196" si="414">IFERROR(H3133*((AA3133*0.25)+(AC3133*0.25)+(AD3133*0.225)+(AE3133*0.225)+(AF3133*0.05)),"")</f>
        <v>0</v>
      </c>
      <c r="S3133" s="19">
        <f t="shared" si="413"/>
        <v>0</v>
      </c>
      <c r="T3133" s="20">
        <f t="shared" ref="T3133:T3196" si="415">IFERROR(S3133-H3133,"")</f>
        <v>0</v>
      </c>
      <c r="U3133" s="17">
        <f>IFERROR(SUMIF('LISTA DE EMBARQUE'!B:B,MICRO!E:E,'LISTA DE EMBARQUE'!G:G),"")</f>
        <v>0</v>
      </c>
      <c r="V3133" s="12" t="str">
        <f>IFERROR(VLOOKUP(Tabela1[[#This Row],[COD.MDE]],'LISTA DE EMBARQUE'!B:L,11,0),"")</f>
        <v/>
      </c>
      <c r="W3133" s="13" t="str">
        <f>IFERROR(COUNTIF(#REF!,Tabela1[[#This Row],[Colunas5]]),"")</f>
        <v/>
      </c>
      <c r="X3133" s="14">
        <f>Tabela1[[#This Row],[QIANTIDADE EXPEDIDA]]*Tabela1[[#This Row],[PESO UNI]]</f>
        <v>0</v>
      </c>
      <c r="Y3133" s="14">
        <f t="shared" ref="Y3133:Y3196" si="416">U3133-C3133</f>
        <v>0</v>
      </c>
      <c r="Z3133" s="21">
        <f>Tabela1[[#This Row],[PESO TOTAL]]-Tabela1[[#This Row],[Peso Expedido]]</f>
        <v>0</v>
      </c>
      <c r="AA3133" s="18"/>
      <c r="AB3133" s="40"/>
      <c r="AC3133" s="40"/>
      <c r="AD3133" s="40"/>
      <c r="AE3133" s="40"/>
      <c r="AF3133" s="40"/>
      <c r="AG3133" s="40"/>
      <c r="AH3133" s="40"/>
      <c r="AI3133" s="40" t="str">
        <f t="shared" si="412"/>
        <v>ok</v>
      </c>
      <c r="AJ3133"/>
      <c r="AK3133" t="str">
        <f>Tabela1[[#This Row],[Coluna1]]&amp;Tabela1[[#This Row],[PEDIDO]]</f>
        <v/>
      </c>
      <c r="AL3133"/>
      <c r="AM3133"/>
      <c r="AN3133"/>
      <c r="AO3133" t="str">
        <f t="shared" ref="AO3133:AO3196" si="417">A3133&amp;"/"&amp;J3133</f>
        <v>/</v>
      </c>
      <c r="AP3133" t="str">
        <f>Tabela1[[#This Row],[TAG]]&amp;Tabela1[[#This Row],[PEDIDO]]&amp;Tabela1[[#This Row],[PRODUTO]]</f>
        <v/>
      </c>
      <c r="AQ3133" s="23" t="str">
        <f>Tabela1[[#This Row],[PRODUTO]]&amp;Tabela1[[#This Row],[TAG]]</f>
        <v/>
      </c>
      <c r="AR3133" s="183">
        <f>Tabela1[[#This Row],[PESO TOTAL]]*Tabela1[[#This Row],[MATÉRIA PRIMA]]</f>
        <v>0</v>
      </c>
      <c r="AS3133" s="28">
        <f>Tabela1[[#This Row],[PESO TOTAL]]*Tabela1[[#This Row],[PREPARAÇÃO ]]</f>
        <v>0</v>
      </c>
      <c r="AT3133" s="28">
        <f>Tabela1[[#This Row],[PESO TOTAL]]*Tabela1[[#This Row],[CALDEIRARIA]]</f>
        <v>0</v>
      </c>
      <c r="AU3133" s="28">
        <f>Tabela1[[#This Row],[PESO TOTAL]]*Tabela1[[#This Row],[SOLDA]]</f>
        <v>0</v>
      </c>
      <c r="AV3133" s="28">
        <f>Tabela1[[#This Row],[PESO TOTAL]]*Tabela1[[#This Row],[ACABAMENTO]]</f>
        <v>0</v>
      </c>
      <c r="AW3133" s="28">
        <f>Tabela1[[#This Row],[PESO TOTAL]]*Tabela1[[#This Row],[PRONTO ACABADO]]</f>
        <v>0</v>
      </c>
      <c r="AX3133" s="28">
        <f>Tabela1[[#This Row],[PESO TOTAL]]*Tabela1[[#This Row],[EXPEDIÇÃO ]]</f>
        <v>0</v>
      </c>
      <c r="AY3133" s="28" t="str">
        <f>Tabela1[[#This Row],[PEDIDO]]&amp;Tabela1[[#This Row],[PRODUTO]]</f>
        <v/>
      </c>
      <c r="AZ3133" s="44">
        <f>IF(AF3133="",0,IF(ISTEXT(AF3133),H3133*VALUE(SUBSTITUTE(AF3133,"%",""))/100,H3133*AF3133))-Tabela1[[#This Row],[PRONTO ACABADO2]]</f>
        <v>0</v>
      </c>
      <c r="BA3133" s="44">
        <f>IF(AG3133="",0,IF(ISTEXT(AG3133),H3133*VALUE(SUBSTITUTE(AG3133,"%",""))/100,H3133*AG3133))-Tabela1[[#This Row],[PESO EXPEDIDO2]]</f>
        <v>0</v>
      </c>
      <c r="BB3133" s="44">
        <f t="shared" ref="BB3133:BB3196" si="418">IF(AH3133="",0,IF(ISTEXT(AH3133),H3133*VALUE(SUBSTITUTE(AH3133,"%",""))/100,H3133*AH3133))</f>
        <v>0</v>
      </c>
      <c r="BC3133" s="44">
        <f t="shared" ref="BC3133:BC3196" si="419">IF(AG3133="",0,IF(ISTEXT(AG3133),H3133*VALUE(SUBSTITUTE(AG3133,"%",""))/100,H3133*AG3133))</f>
        <v>0</v>
      </c>
      <c r="BD3133" s="44"/>
    </row>
    <row r="3134" spans="1:56" ht="15.75" hidden="1" customHeight="1" x14ac:dyDescent="0.25">
      <c r="A3134" s="6"/>
      <c r="B3134" s="22"/>
      <c r="C3134" s="7"/>
      <c r="D3134" s="46"/>
      <c r="E3134" s="7"/>
      <c r="F3134" s="7"/>
      <c r="G3134" s="44"/>
      <c r="H3134" s="41">
        <f>Tabela1[[#This Row],[PESO UNI]]*Tabela1[[#This Row],[QTE]]</f>
        <v>0</v>
      </c>
      <c r="I3134" s="7"/>
      <c r="J3134" s="8"/>
      <c r="K3134" s="8"/>
      <c r="L3134" s="9"/>
      <c r="M3134" s="10"/>
      <c r="N3134" s="8"/>
      <c r="O3134" s="12"/>
      <c r="P3134" s="13"/>
      <c r="Q3134" s="14">
        <f>Tabela1[[#This Row],[QTDE/ Fabricação]]-Tabela1[[#This Row],[QTE]]</f>
        <v>0</v>
      </c>
      <c r="R3134" s="19">
        <f t="shared" si="414"/>
        <v>0</v>
      </c>
      <c r="S3134" s="19">
        <f t="shared" si="413"/>
        <v>0</v>
      </c>
      <c r="T3134" s="20">
        <f t="shared" si="415"/>
        <v>0</v>
      </c>
      <c r="U3134" s="17">
        <f>IFERROR(SUMIF('LISTA DE EMBARQUE'!B:B,MICRO!E:E,'LISTA DE EMBARQUE'!G:G),"")</f>
        <v>0</v>
      </c>
      <c r="V3134" s="12" t="str">
        <f>IFERROR(VLOOKUP(Tabela1[[#This Row],[COD.MDE]],'LISTA DE EMBARQUE'!B:L,11,0),"")</f>
        <v/>
      </c>
      <c r="W3134" s="13" t="str">
        <f>IFERROR(COUNTIF(#REF!,Tabela1[[#This Row],[Colunas5]]),"")</f>
        <v/>
      </c>
      <c r="X3134" s="14">
        <f>Tabela1[[#This Row],[QIANTIDADE EXPEDIDA]]*Tabela1[[#This Row],[PESO UNI]]</f>
        <v>0</v>
      </c>
      <c r="Y3134" s="14">
        <f t="shared" si="416"/>
        <v>0</v>
      </c>
      <c r="Z3134" s="21">
        <f>Tabela1[[#This Row],[PESO TOTAL]]-Tabela1[[#This Row],[Peso Expedido]]</f>
        <v>0</v>
      </c>
      <c r="AA3134" s="18"/>
      <c r="AB3134" s="40"/>
      <c r="AC3134" s="40"/>
      <c r="AD3134" s="40"/>
      <c r="AE3134" s="40"/>
      <c r="AF3134" s="40"/>
      <c r="AG3134" s="40"/>
      <c r="AH3134" s="40"/>
      <c r="AI3134" s="40" t="str">
        <f t="shared" si="412"/>
        <v>ok</v>
      </c>
      <c r="AJ3134"/>
      <c r="AK3134" t="str">
        <f>Tabela1[[#This Row],[Coluna1]]&amp;Tabela1[[#This Row],[PEDIDO]]</f>
        <v/>
      </c>
      <c r="AL3134"/>
      <c r="AM3134"/>
      <c r="AN3134"/>
      <c r="AO3134" t="str">
        <f t="shared" si="417"/>
        <v>/</v>
      </c>
      <c r="AP3134" t="str">
        <f>Tabela1[[#This Row],[TAG]]&amp;Tabela1[[#This Row],[PEDIDO]]&amp;Tabela1[[#This Row],[PRODUTO]]</f>
        <v/>
      </c>
      <c r="AQ3134" s="23" t="str">
        <f>Tabela1[[#This Row],[PRODUTO]]&amp;Tabela1[[#This Row],[TAG]]</f>
        <v/>
      </c>
      <c r="AR3134" s="183">
        <f>Tabela1[[#This Row],[PESO TOTAL]]*Tabela1[[#This Row],[MATÉRIA PRIMA]]</f>
        <v>0</v>
      </c>
      <c r="AS3134" s="28">
        <f>Tabela1[[#This Row],[PESO TOTAL]]*Tabela1[[#This Row],[PREPARAÇÃO ]]</f>
        <v>0</v>
      </c>
      <c r="AT3134" s="28">
        <f>Tabela1[[#This Row],[PESO TOTAL]]*Tabela1[[#This Row],[CALDEIRARIA]]</f>
        <v>0</v>
      </c>
      <c r="AU3134" s="28">
        <f>Tabela1[[#This Row],[PESO TOTAL]]*Tabela1[[#This Row],[SOLDA]]</f>
        <v>0</v>
      </c>
      <c r="AV3134" s="28">
        <f>Tabela1[[#This Row],[PESO TOTAL]]*Tabela1[[#This Row],[ACABAMENTO]]</f>
        <v>0</v>
      </c>
      <c r="AW3134" s="28">
        <f>Tabela1[[#This Row],[PESO TOTAL]]*Tabela1[[#This Row],[PRONTO ACABADO]]</f>
        <v>0</v>
      </c>
      <c r="AX3134" s="28">
        <f>Tabela1[[#This Row],[PESO TOTAL]]*Tabela1[[#This Row],[EXPEDIÇÃO ]]</f>
        <v>0</v>
      </c>
      <c r="AY3134" s="28" t="str">
        <f>Tabela1[[#This Row],[PEDIDO]]&amp;Tabela1[[#This Row],[PRODUTO]]</f>
        <v/>
      </c>
      <c r="AZ3134" s="44">
        <f>IF(AF3134="",0,IF(ISTEXT(AF3134),H3134*VALUE(SUBSTITUTE(AF3134,"%",""))/100,H3134*AF3134))-Tabela1[[#This Row],[PRONTO ACABADO2]]</f>
        <v>0</v>
      </c>
      <c r="BA3134" s="44">
        <f>IF(AG3134="",0,IF(ISTEXT(AG3134),H3134*VALUE(SUBSTITUTE(AG3134,"%",""))/100,H3134*AG3134))-Tabela1[[#This Row],[PESO EXPEDIDO2]]</f>
        <v>0</v>
      </c>
      <c r="BB3134" s="44">
        <f t="shared" si="418"/>
        <v>0</v>
      </c>
      <c r="BC3134" s="44">
        <f t="shared" si="419"/>
        <v>0</v>
      </c>
      <c r="BD3134" s="44"/>
    </row>
    <row r="3135" spans="1:56" ht="15.75" hidden="1" customHeight="1" x14ac:dyDescent="0.25">
      <c r="A3135" s="6"/>
      <c r="B3135" s="22"/>
      <c r="C3135" s="7"/>
      <c r="D3135" s="46"/>
      <c r="E3135" s="7"/>
      <c r="F3135" s="7"/>
      <c r="G3135" s="44"/>
      <c r="H3135" s="41">
        <f>Tabela1[[#This Row],[PESO UNI]]*Tabela1[[#This Row],[QTE]]</f>
        <v>0</v>
      </c>
      <c r="I3135" s="7"/>
      <c r="J3135" s="8"/>
      <c r="K3135" s="8"/>
      <c r="L3135" s="9"/>
      <c r="M3135" s="10"/>
      <c r="N3135" s="8"/>
      <c r="O3135" s="12"/>
      <c r="P3135" s="13"/>
      <c r="Q3135" s="14">
        <f>Tabela1[[#This Row],[QTDE/ Fabricação]]-Tabela1[[#This Row],[QTE]]</f>
        <v>0</v>
      </c>
      <c r="R3135" s="19">
        <f t="shared" si="414"/>
        <v>0</v>
      </c>
      <c r="S3135" s="19">
        <f t="shared" si="413"/>
        <v>0</v>
      </c>
      <c r="T3135" s="20">
        <f t="shared" si="415"/>
        <v>0</v>
      </c>
      <c r="U3135" s="17">
        <f>IFERROR(SUMIF('LISTA DE EMBARQUE'!B:B,MICRO!E:E,'LISTA DE EMBARQUE'!G:G),"")</f>
        <v>0</v>
      </c>
      <c r="V3135" s="12" t="str">
        <f>IFERROR(VLOOKUP(Tabela1[[#This Row],[COD.MDE]],'LISTA DE EMBARQUE'!B:L,11,0),"")</f>
        <v/>
      </c>
      <c r="W3135" s="13" t="str">
        <f>IFERROR(COUNTIF(#REF!,Tabela1[[#This Row],[Colunas5]]),"")</f>
        <v/>
      </c>
      <c r="X3135" s="14">
        <f>Tabela1[[#This Row],[QIANTIDADE EXPEDIDA]]*Tabela1[[#This Row],[PESO UNI]]</f>
        <v>0</v>
      </c>
      <c r="Y3135" s="14">
        <f t="shared" si="416"/>
        <v>0</v>
      </c>
      <c r="Z3135" s="21">
        <f>Tabela1[[#This Row],[PESO TOTAL]]-Tabela1[[#This Row],[Peso Expedido]]</f>
        <v>0</v>
      </c>
      <c r="AA3135" s="18"/>
      <c r="AB3135" s="40"/>
      <c r="AC3135" s="40"/>
      <c r="AD3135" s="40"/>
      <c r="AE3135" s="40"/>
      <c r="AF3135" s="40"/>
      <c r="AG3135" s="40"/>
      <c r="AH3135" s="40"/>
      <c r="AI3135" s="40" t="str">
        <f t="shared" si="412"/>
        <v>ok</v>
      </c>
      <c r="AJ3135"/>
      <c r="AK3135" t="str">
        <f>Tabela1[[#This Row],[Coluna1]]&amp;Tabela1[[#This Row],[PEDIDO]]</f>
        <v/>
      </c>
      <c r="AL3135"/>
      <c r="AM3135"/>
      <c r="AN3135"/>
      <c r="AO3135" t="str">
        <f t="shared" si="417"/>
        <v>/</v>
      </c>
      <c r="AP3135" t="str">
        <f>Tabela1[[#This Row],[TAG]]&amp;Tabela1[[#This Row],[PEDIDO]]&amp;Tabela1[[#This Row],[PRODUTO]]</f>
        <v/>
      </c>
      <c r="AQ3135" s="23" t="str">
        <f>Tabela1[[#This Row],[PRODUTO]]&amp;Tabela1[[#This Row],[TAG]]</f>
        <v/>
      </c>
      <c r="AR3135" s="183">
        <f>Tabela1[[#This Row],[PESO TOTAL]]*Tabela1[[#This Row],[MATÉRIA PRIMA]]</f>
        <v>0</v>
      </c>
      <c r="AS3135" s="28">
        <f>Tabela1[[#This Row],[PESO TOTAL]]*Tabela1[[#This Row],[PREPARAÇÃO ]]</f>
        <v>0</v>
      </c>
      <c r="AT3135" s="28">
        <f>Tabela1[[#This Row],[PESO TOTAL]]*Tabela1[[#This Row],[CALDEIRARIA]]</f>
        <v>0</v>
      </c>
      <c r="AU3135" s="28">
        <f>Tabela1[[#This Row],[PESO TOTAL]]*Tabela1[[#This Row],[SOLDA]]</f>
        <v>0</v>
      </c>
      <c r="AV3135" s="28">
        <f>Tabela1[[#This Row],[PESO TOTAL]]*Tabela1[[#This Row],[ACABAMENTO]]</f>
        <v>0</v>
      </c>
      <c r="AW3135" s="28">
        <f>Tabela1[[#This Row],[PESO TOTAL]]*Tabela1[[#This Row],[PRONTO ACABADO]]</f>
        <v>0</v>
      </c>
      <c r="AX3135" s="28">
        <f>Tabela1[[#This Row],[PESO TOTAL]]*Tabela1[[#This Row],[EXPEDIÇÃO ]]</f>
        <v>0</v>
      </c>
      <c r="AY3135" s="28" t="str">
        <f>Tabela1[[#This Row],[PEDIDO]]&amp;Tabela1[[#This Row],[PRODUTO]]</f>
        <v/>
      </c>
      <c r="AZ3135" s="44">
        <f>IF(AF3135="",0,IF(ISTEXT(AF3135),H3135*VALUE(SUBSTITUTE(AF3135,"%",""))/100,H3135*AF3135))-Tabela1[[#This Row],[PRONTO ACABADO2]]</f>
        <v>0</v>
      </c>
      <c r="BA3135" s="44">
        <f>IF(AG3135="",0,IF(ISTEXT(AG3135),H3135*VALUE(SUBSTITUTE(AG3135,"%",""))/100,H3135*AG3135))-Tabela1[[#This Row],[PESO EXPEDIDO2]]</f>
        <v>0</v>
      </c>
      <c r="BB3135" s="44">
        <f t="shared" si="418"/>
        <v>0</v>
      </c>
      <c r="BC3135" s="44">
        <f t="shared" si="419"/>
        <v>0</v>
      </c>
      <c r="BD3135" s="44"/>
    </row>
    <row r="3136" spans="1:56" ht="15.75" hidden="1" customHeight="1" x14ac:dyDescent="0.25">
      <c r="A3136" s="6"/>
      <c r="B3136" s="22"/>
      <c r="C3136" s="7"/>
      <c r="D3136" s="46"/>
      <c r="E3136" s="7"/>
      <c r="F3136" s="7"/>
      <c r="G3136" s="44"/>
      <c r="H3136" s="41">
        <f>Tabela1[[#This Row],[PESO UNI]]*Tabela1[[#This Row],[QTE]]</f>
        <v>0</v>
      </c>
      <c r="I3136" s="7"/>
      <c r="J3136" s="8"/>
      <c r="K3136" s="8"/>
      <c r="L3136" s="9"/>
      <c r="M3136" s="10"/>
      <c r="N3136" s="8"/>
      <c r="O3136" s="12"/>
      <c r="P3136" s="13"/>
      <c r="Q3136" s="14">
        <f>Tabela1[[#This Row],[QTDE/ Fabricação]]-Tabela1[[#This Row],[QTE]]</f>
        <v>0</v>
      </c>
      <c r="R3136" s="19">
        <f t="shared" si="414"/>
        <v>0</v>
      </c>
      <c r="S3136" s="19">
        <f t="shared" si="413"/>
        <v>0</v>
      </c>
      <c r="T3136" s="20">
        <f t="shared" si="415"/>
        <v>0</v>
      </c>
      <c r="U3136" s="17">
        <f>IFERROR(SUMIF('LISTA DE EMBARQUE'!B:B,MICRO!E:E,'LISTA DE EMBARQUE'!G:G),"")</f>
        <v>0</v>
      </c>
      <c r="V3136" s="12" t="str">
        <f>IFERROR(VLOOKUP(Tabela1[[#This Row],[COD.MDE]],'LISTA DE EMBARQUE'!B:L,11,0),"")</f>
        <v/>
      </c>
      <c r="W3136" s="13" t="str">
        <f>IFERROR(COUNTIF(#REF!,Tabela1[[#This Row],[Colunas5]]),"")</f>
        <v/>
      </c>
      <c r="X3136" s="14">
        <f>Tabela1[[#This Row],[QIANTIDADE EXPEDIDA]]*Tabela1[[#This Row],[PESO UNI]]</f>
        <v>0</v>
      </c>
      <c r="Y3136" s="14">
        <f t="shared" si="416"/>
        <v>0</v>
      </c>
      <c r="Z3136" s="21">
        <f>Tabela1[[#This Row],[PESO TOTAL]]-Tabela1[[#This Row],[Peso Expedido]]</f>
        <v>0</v>
      </c>
      <c r="AA3136" s="18"/>
      <c r="AB3136" s="40"/>
      <c r="AC3136" s="40"/>
      <c r="AD3136" s="40"/>
      <c r="AE3136" s="40"/>
      <c r="AF3136" s="40"/>
      <c r="AG3136" s="40"/>
      <c r="AH3136" s="40"/>
      <c r="AI3136" s="40" t="str">
        <f t="shared" si="412"/>
        <v>ok</v>
      </c>
      <c r="AJ3136"/>
      <c r="AK3136" t="str">
        <f>Tabela1[[#This Row],[Coluna1]]&amp;Tabela1[[#This Row],[PEDIDO]]</f>
        <v/>
      </c>
      <c r="AL3136"/>
      <c r="AM3136"/>
      <c r="AN3136"/>
      <c r="AO3136" t="str">
        <f t="shared" si="417"/>
        <v>/</v>
      </c>
      <c r="AP3136" t="str">
        <f>Tabela1[[#This Row],[TAG]]&amp;Tabela1[[#This Row],[PEDIDO]]&amp;Tabela1[[#This Row],[PRODUTO]]</f>
        <v/>
      </c>
      <c r="AQ3136" s="23" t="str">
        <f>Tabela1[[#This Row],[PRODUTO]]&amp;Tabela1[[#This Row],[TAG]]</f>
        <v/>
      </c>
      <c r="AR3136" s="183">
        <f>Tabela1[[#This Row],[PESO TOTAL]]*Tabela1[[#This Row],[MATÉRIA PRIMA]]</f>
        <v>0</v>
      </c>
      <c r="AS3136" s="28">
        <f>Tabela1[[#This Row],[PESO TOTAL]]*Tabela1[[#This Row],[PREPARAÇÃO ]]</f>
        <v>0</v>
      </c>
      <c r="AT3136" s="28">
        <f>Tabela1[[#This Row],[PESO TOTAL]]*Tabela1[[#This Row],[CALDEIRARIA]]</f>
        <v>0</v>
      </c>
      <c r="AU3136" s="28">
        <f>Tabela1[[#This Row],[PESO TOTAL]]*Tabela1[[#This Row],[SOLDA]]</f>
        <v>0</v>
      </c>
      <c r="AV3136" s="28">
        <f>Tabela1[[#This Row],[PESO TOTAL]]*Tabela1[[#This Row],[ACABAMENTO]]</f>
        <v>0</v>
      </c>
      <c r="AW3136" s="28">
        <f>Tabela1[[#This Row],[PESO TOTAL]]*Tabela1[[#This Row],[PRONTO ACABADO]]</f>
        <v>0</v>
      </c>
      <c r="AX3136" s="28">
        <f>Tabela1[[#This Row],[PESO TOTAL]]*Tabela1[[#This Row],[EXPEDIÇÃO ]]</f>
        <v>0</v>
      </c>
      <c r="AY3136" s="28" t="str">
        <f>Tabela1[[#This Row],[PEDIDO]]&amp;Tabela1[[#This Row],[PRODUTO]]</f>
        <v/>
      </c>
      <c r="AZ3136" s="44">
        <f>IF(AF3136="",0,IF(ISTEXT(AF3136),H3136*VALUE(SUBSTITUTE(AF3136,"%",""))/100,H3136*AF3136))-Tabela1[[#This Row],[PRONTO ACABADO2]]</f>
        <v>0</v>
      </c>
      <c r="BA3136" s="44">
        <f>IF(AG3136="",0,IF(ISTEXT(AG3136),H3136*VALUE(SUBSTITUTE(AG3136,"%",""))/100,H3136*AG3136))-Tabela1[[#This Row],[PESO EXPEDIDO2]]</f>
        <v>0</v>
      </c>
      <c r="BB3136" s="44">
        <f t="shared" si="418"/>
        <v>0</v>
      </c>
      <c r="BC3136" s="44">
        <f t="shared" si="419"/>
        <v>0</v>
      </c>
      <c r="BD3136" s="44"/>
    </row>
    <row r="3137" spans="1:56" ht="15.75" hidden="1" customHeight="1" x14ac:dyDescent="0.25">
      <c r="A3137" s="6"/>
      <c r="B3137" s="22"/>
      <c r="C3137" s="7"/>
      <c r="D3137" s="46"/>
      <c r="E3137" s="7"/>
      <c r="F3137" s="7"/>
      <c r="G3137" s="44"/>
      <c r="H3137" s="41">
        <f>Tabela1[[#This Row],[PESO UNI]]*Tabela1[[#This Row],[QTE]]</f>
        <v>0</v>
      </c>
      <c r="I3137" s="7"/>
      <c r="J3137" s="8"/>
      <c r="K3137" s="8"/>
      <c r="L3137" s="9"/>
      <c r="M3137" s="10"/>
      <c r="N3137" s="8"/>
      <c r="O3137" s="12"/>
      <c r="P3137" s="13"/>
      <c r="Q3137" s="14">
        <f>Tabela1[[#This Row],[QTDE/ Fabricação]]-Tabela1[[#This Row],[QTE]]</f>
        <v>0</v>
      </c>
      <c r="R3137" s="19">
        <f t="shared" si="414"/>
        <v>0</v>
      </c>
      <c r="S3137" s="19">
        <f t="shared" si="413"/>
        <v>0</v>
      </c>
      <c r="T3137" s="20">
        <f t="shared" si="415"/>
        <v>0</v>
      </c>
      <c r="U3137" s="17">
        <f>IFERROR(SUMIF('LISTA DE EMBARQUE'!B:B,MICRO!E:E,'LISTA DE EMBARQUE'!G:G),"")</f>
        <v>0</v>
      </c>
      <c r="V3137" s="12" t="str">
        <f>IFERROR(VLOOKUP(Tabela1[[#This Row],[COD.MDE]],'LISTA DE EMBARQUE'!B:L,11,0),"")</f>
        <v/>
      </c>
      <c r="W3137" s="13" t="str">
        <f>IFERROR(COUNTIF(#REF!,Tabela1[[#This Row],[Colunas5]]),"")</f>
        <v/>
      </c>
      <c r="X3137" s="14">
        <f>Tabela1[[#This Row],[QIANTIDADE EXPEDIDA]]*Tabela1[[#This Row],[PESO UNI]]</f>
        <v>0</v>
      </c>
      <c r="Y3137" s="14">
        <f t="shared" si="416"/>
        <v>0</v>
      </c>
      <c r="Z3137" s="21">
        <f>Tabela1[[#This Row],[PESO TOTAL]]-Tabela1[[#This Row],[Peso Expedido]]</f>
        <v>0</v>
      </c>
      <c r="AA3137" s="18"/>
      <c r="AB3137" s="40"/>
      <c r="AC3137" s="40"/>
      <c r="AD3137" s="40"/>
      <c r="AE3137" s="40"/>
      <c r="AF3137" s="40"/>
      <c r="AG3137" s="40"/>
      <c r="AH3137" s="40"/>
      <c r="AI3137" s="40" t="str">
        <f t="shared" si="412"/>
        <v>ok</v>
      </c>
      <c r="AJ3137"/>
      <c r="AK3137" t="str">
        <f>Tabela1[[#This Row],[Coluna1]]&amp;Tabela1[[#This Row],[PEDIDO]]</f>
        <v/>
      </c>
      <c r="AL3137"/>
      <c r="AM3137"/>
      <c r="AN3137"/>
      <c r="AO3137" t="str">
        <f t="shared" si="417"/>
        <v>/</v>
      </c>
      <c r="AP3137" t="str">
        <f>Tabela1[[#This Row],[TAG]]&amp;Tabela1[[#This Row],[PEDIDO]]&amp;Tabela1[[#This Row],[PRODUTO]]</f>
        <v/>
      </c>
      <c r="AQ3137" s="23" t="str">
        <f>Tabela1[[#This Row],[PRODUTO]]&amp;Tabela1[[#This Row],[TAG]]</f>
        <v/>
      </c>
      <c r="AR3137" s="183">
        <f>Tabela1[[#This Row],[PESO TOTAL]]*Tabela1[[#This Row],[MATÉRIA PRIMA]]</f>
        <v>0</v>
      </c>
      <c r="AS3137" s="28">
        <f>Tabela1[[#This Row],[PESO TOTAL]]*Tabela1[[#This Row],[PREPARAÇÃO ]]</f>
        <v>0</v>
      </c>
      <c r="AT3137" s="28">
        <f>Tabela1[[#This Row],[PESO TOTAL]]*Tabela1[[#This Row],[CALDEIRARIA]]</f>
        <v>0</v>
      </c>
      <c r="AU3137" s="28">
        <f>Tabela1[[#This Row],[PESO TOTAL]]*Tabela1[[#This Row],[SOLDA]]</f>
        <v>0</v>
      </c>
      <c r="AV3137" s="28">
        <f>Tabela1[[#This Row],[PESO TOTAL]]*Tabela1[[#This Row],[ACABAMENTO]]</f>
        <v>0</v>
      </c>
      <c r="AW3137" s="28">
        <f>Tabela1[[#This Row],[PESO TOTAL]]*Tabela1[[#This Row],[PRONTO ACABADO]]</f>
        <v>0</v>
      </c>
      <c r="AX3137" s="28">
        <f>Tabela1[[#This Row],[PESO TOTAL]]*Tabela1[[#This Row],[EXPEDIÇÃO ]]</f>
        <v>0</v>
      </c>
      <c r="AY3137" s="28" t="str">
        <f>Tabela1[[#This Row],[PEDIDO]]&amp;Tabela1[[#This Row],[PRODUTO]]</f>
        <v/>
      </c>
      <c r="AZ3137" s="44">
        <f>IF(AF3137="",0,IF(ISTEXT(AF3137),H3137*VALUE(SUBSTITUTE(AF3137,"%",""))/100,H3137*AF3137))-Tabela1[[#This Row],[PRONTO ACABADO2]]</f>
        <v>0</v>
      </c>
      <c r="BA3137" s="44">
        <f>IF(AG3137="",0,IF(ISTEXT(AG3137),H3137*VALUE(SUBSTITUTE(AG3137,"%",""))/100,H3137*AG3137))-Tabela1[[#This Row],[PESO EXPEDIDO2]]</f>
        <v>0</v>
      </c>
      <c r="BB3137" s="44">
        <f t="shared" si="418"/>
        <v>0</v>
      </c>
      <c r="BC3137" s="44">
        <f t="shared" si="419"/>
        <v>0</v>
      </c>
      <c r="BD3137" s="44"/>
    </row>
    <row r="3138" spans="1:56" ht="15.75" hidden="1" customHeight="1" x14ac:dyDescent="0.25">
      <c r="A3138" s="6"/>
      <c r="B3138" s="22"/>
      <c r="C3138" s="7"/>
      <c r="D3138" s="46"/>
      <c r="E3138" s="7"/>
      <c r="F3138" s="7"/>
      <c r="G3138" s="44"/>
      <c r="H3138" s="41">
        <f>Tabela1[[#This Row],[PESO UNI]]*Tabela1[[#This Row],[QTE]]</f>
        <v>0</v>
      </c>
      <c r="I3138" s="7"/>
      <c r="J3138" s="8"/>
      <c r="K3138" s="8"/>
      <c r="L3138" s="9"/>
      <c r="M3138" s="10"/>
      <c r="N3138" s="8"/>
      <c r="O3138" s="12"/>
      <c r="P3138" s="13"/>
      <c r="Q3138" s="14">
        <f>Tabela1[[#This Row],[QTDE/ Fabricação]]-Tabela1[[#This Row],[QTE]]</f>
        <v>0</v>
      </c>
      <c r="R3138" s="19">
        <f t="shared" si="414"/>
        <v>0</v>
      </c>
      <c r="S3138" s="19">
        <f t="shared" si="413"/>
        <v>0</v>
      </c>
      <c r="T3138" s="20">
        <f t="shared" si="415"/>
        <v>0</v>
      </c>
      <c r="U3138" s="17">
        <f>IFERROR(SUMIF('LISTA DE EMBARQUE'!B:B,MICRO!E:E,'LISTA DE EMBARQUE'!G:G),"")</f>
        <v>0</v>
      </c>
      <c r="V3138" s="12" t="str">
        <f>IFERROR(VLOOKUP(Tabela1[[#This Row],[COD.MDE]],'LISTA DE EMBARQUE'!B:L,11,0),"")</f>
        <v/>
      </c>
      <c r="W3138" s="13" t="str">
        <f>IFERROR(COUNTIF(#REF!,Tabela1[[#This Row],[Colunas5]]),"")</f>
        <v/>
      </c>
      <c r="X3138" s="14">
        <f>Tabela1[[#This Row],[QIANTIDADE EXPEDIDA]]*Tabela1[[#This Row],[PESO UNI]]</f>
        <v>0</v>
      </c>
      <c r="Y3138" s="14">
        <f t="shared" si="416"/>
        <v>0</v>
      </c>
      <c r="Z3138" s="21">
        <f>Tabela1[[#This Row],[PESO TOTAL]]-Tabela1[[#This Row],[Peso Expedido]]</f>
        <v>0</v>
      </c>
      <c r="AA3138" s="18"/>
      <c r="AB3138" s="40"/>
      <c r="AC3138" s="40"/>
      <c r="AD3138" s="40"/>
      <c r="AE3138" s="40"/>
      <c r="AF3138" s="40"/>
      <c r="AG3138" s="40"/>
      <c r="AH3138" s="40"/>
      <c r="AI3138" s="40" t="str">
        <f t="shared" si="412"/>
        <v>ok</v>
      </c>
      <c r="AJ3138"/>
      <c r="AK3138" t="str">
        <f>Tabela1[[#This Row],[Coluna1]]&amp;Tabela1[[#This Row],[PEDIDO]]</f>
        <v/>
      </c>
      <c r="AL3138"/>
      <c r="AM3138"/>
      <c r="AN3138"/>
      <c r="AO3138" t="str">
        <f t="shared" si="417"/>
        <v>/</v>
      </c>
      <c r="AP3138" t="str">
        <f>Tabela1[[#This Row],[TAG]]&amp;Tabela1[[#This Row],[PEDIDO]]&amp;Tabela1[[#This Row],[PRODUTO]]</f>
        <v/>
      </c>
      <c r="AQ3138" s="23" t="str">
        <f>Tabela1[[#This Row],[PRODUTO]]&amp;Tabela1[[#This Row],[TAG]]</f>
        <v/>
      </c>
      <c r="AR3138" s="183">
        <f>Tabela1[[#This Row],[PESO TOTAL]]*Tabela1[[#This Row],[MATÉRIA PRIMA]]</f>
        <v>0</v>
      </c>
      <c r="AS3138" s="28">
        <f>Tabela1[[#This Row],[PESO TOTAL]]*Tabela1[[#This Row],[PREPARAÇÃO ]]</f>
        <v>0</v>
      </c>
      <c r="AT3138" s="28">
        <f>Tabela1[[#This Row],[PESO TOTAL]]*Tabela1[[#This Row],[CALDEIRARIA]]</f>
        <v>0</v>
      </c>
      <c r="AU3138" s="28">
        <f>Tabela1[[#This Row],[PESO TOTAL]]*Tabela1[[#This Row],[SOLDA]]</f>
        <v>0</v>
      </c>
      <c r="AV3138" s="28">
        <f>Tabela1[[#This Row],[PESO TOTAL]]*Tabela1[[#This Row],[ACABAMENTO]]</f>
        <v>0</v>
      </c>
      <c r="AW3138" s="28">
        <f>Tabela1[[#This Row],[PESO TOTAL]]*Tabela1[[#This Row],[PRONTO ACABADO]]</f>
        <v>0</v>
      </c>
      <c r="AX3138" s="28">
        <f>Tabela1[[#This Row],[PESO TOTAL]]*Tabela1[[#This Row],[EXPEDIÇÃO ]]</f>
        <v>0</v>
      </c>
      <c r="AY3138" s="28" t="str">
        <f>Tabela1[[#This Row],[PEDIDO]]&amp;Tabela1[[#This Row],[PRODUTO]]</f>
        <v/>
      </c>
      <c r="AZ3138" s="44">
        <f>IF(AF3138="",0,IF(ISTEXT(AF3138),H3138*VALUE(SUBSTITUTE(AF3138,"%",""))/100,H3138*AF3138))-Tabela1[[#This Row],[PRONTO ACABADO2]]</f>
        <v>0</v>
      </c>
      <c r="BA3138" s="44">
        <f>IF(AG3138="",0,IF(ISTEXT(AG3138),H3138*VALUE(SUBSTITUTE(AG3138,"%",""))/100,H3138*AG3138))-Tabela1[[#This Row],[PESO EXPEDIDO2]]</f>
        <v>0</v>
      </c>
      <c r="BB3138" s="44">
        <f t="shared" si="418"/>
        <v>0</v>
      </c>
      <c r="BC3138" s="44">
        <f t="shared" si="419"/>
        <v>0</v>
      </c>
      <c r="BD3138" s="44"/>
    </row>
    <row r="3139" spans="1:56" ht="15.75" hidden="1" customHeight="1" x14ac:dyDescent="0.25">
      <c r="A3139" s="6"/>
      <c r="B3139" s="22"/>
      <c r="C3139" s="7"/>
      <c r="D3139" s="46"/>
      <c r="E3139" s="7"/>
      <c r="F3139" s="7"/>
      <c r="G3139" s="44"/>
      <c r="H3139" s="41">
        <f>Tabela1[[#This Row],[PESO UNI]]*Tabela1[[#This Row],[QTE]]</f>
        <v>0</v>
      </c>
      <c r="I3139" s="7"/>
      <c r="J3139" s="8"/>
      <c r="K3139" s="8"/>
      <c r="L3139" s="9"/>
      <c r="M3139" s="10"/>
      <c r="N3139" s="8"/>
      <c r="O3139" s="12"/>
      <c r="P3139" s="13"/>
      <c r="Q3139" s="14">
        <f>Tabela1[[#This Row],[QTDE/ Fabricação]]-Tabela1[[#This Row],[QTE]]</f>
        <v>0</v>
      </c>
      <c r="R3139" s="19">
        <f t="shared" si="414"/>
        <v>0</v>
      </c>
      <c r="S3139" s="19">
        <f t="shared" si="413"/>
        <v>0</v>
      </c>
      <c r="T3139" s="20">
        <f t="shared" si="415"/>
        <v>0</v>
      </c>
      <c r="U3139" s="17">
        <f>IFERROR(SUMIF('LISTA DE EMBARQUE'!B:B,MICRO!E:E,'LISTA DE EMBARQUE'!G:G),"")</f>
        <v>0</v>
      </c>
      <c r="V3139" s="12" t="str">
        <f>IFERROR(VLOOKUP(Tabela1[[#This Row],[COD.MDE]],'LISTA DE EMBARQUE'!B:L,11,0),"")</f>
        <v/>
      </c>
      <c r="W3139" s="13" t="str">
        <f>IFERROR(COUNTIF(#REF!,Tabela1[[#This Row],[Colunas5]]),"")</f>
        <v/>
      </c>
      <c r="X3139" s="14">
        <f>Tabela1[[#This Row],[QIANTIDADE EXPEDIDA]]*Tabela1[[#This Row],[PESO UNI]]</f>
        <v>0</v>
      </c>
      <c r="Y3139" s="14">
        <f t="shared" si="416"/>
        <v>0</v>
      </c>
      <c r="Z3139" s="21">
        <f>Tabela1[[#This Row],[PESO TOTAL]]-Tabela1[[#This Row],[Peso Expedido]]</f>
        <v>0</v>
      </c>
      <c r="AA3139" s="18"/>
      <c r="AB3139" s="40"/>
      <c r="AC3139" s="40"/>
      <c r="AD3139" s="40"/>
      <c r="AE3139" s="40"/>
      <c r="AF3139" s="40"/>
      <c r="AG3139" s="40"/>
      <c r="AH3139" s="40"/>
      <c r="AI3139" s="40" t="str">
        <f t="shared" si="412"/>
        <v>ok</v>
      </c>
      <c r="AJ3139"/>
      <c r="AK3139" t="str">
        <f>Tabela1[[#This Row],[Coluna1]]&amp;Tabela1[[#This Row],[PEDIDO]]</f>
        <v/>
      </c>
      <c r="AL3139"/>
      <c r="AM3139"/>
      <c r="AN3139"/>
      <c r="AO3139" t="str">
        <f t="shared" si="417"/>
        <v>/</v>
      </c>
      <c r="AP3139" t="str">
        <f>Tabela1[[#This Row],[TAG]]&amp;Tabela1[[#This Row],[PEDIDO]]&amp;Tabela1[[#This Row],[PRODUTO]]</f>
        <v/>
      </c>
      <c r="AQ3139" s="23" t="str">
        <f>Tabela1[[#This Row],[PRODUTO]]&amp;Tabela1[[#This Row],[TAG]]</f>
        <v/>
      </c>
      <c r="AR3139" s="183">
        <f>Tabela1[[#This Row],[PESO TOTAL]]*Tabela1[[#This Row],[MATÉRIA PRIMA]]</f>
        <v>0</v>
      </c>
      <c r="AS3139" s="28">
        <f>Tabela1[[#This Row],[PESO TOTAL]]*Tabela1[[#This Row],[PREPARAÇÃO ]]</f>
        <v>0</v>
      </c>
      <c r="AT3139" s="28">
        <f>Tabela1[[#This Row],[PESO TOTAL]]*Tabela1[[#This Row],[CALDEIRARIA]]</f>
        <v>0</v>
      </c>
      <c r="AU3139" s="28">
        <f>Tabela1[[#This Row],[PESO TOTAL]]*Tabela1[[#This Row],[SOLDA]]</f>
        <v>0</v>
      </c>
      <c r="AV3139" s="28">
        <f>Tabela1[[#This Row],[PESO TOTAL]]*Tabela1[[#This Row],[ACABAMENTO]]</f>
        <v>0</v>
      </c>
      <c r="AW3139" s="28">
        <f>Tabela1[[#This Row],[PESO TOTAL]]*Tabela1[[#This Row],[PRONTO ACABADO]]</f>
        <v>0</v>
      </c>
      <c r="AX3139" s="28">
        <f>Tabela1[[#This Row],[PESO TOTAL]]*Tabela1[[#This Row],[EXPEDIÇÃO ]]</f>
        <v>0</v>
      </c>
      <c r="AY3139" s="28" t="str">
        <f>Tabela1[[#This Row],[PEDIDO]]&amp;Tabela1[[#This Row],[PRODUTO]]</f>
        <v/>
      </c>
      <c r="AZ3139" s="44">
        <f>IF(AF3139="",0,IF(ISTEXT(AF3139),H3139*VALUE(SUBSTITUTE(AF3139,"%",""))/100,H3139*AF3139))-Tabela1[[#This Row],[PRONTO ACABADO2]]</f>
        <v>0</v>
      </c>
      <c r="BA3139" s="44">
        <f>IF(AG3139="",0,IF(ISTEXT(AG3139),H3139*VALUE(SUBSTITUTE(AG3139,"%",""))/100,H3139*AG3139))-Tabela1[[#This Row],[PESO EXPEDIDO2]]</f>
        <v>0</v>
      </c>
      <c r="BB3139" s="44">
        <f t="shared" si="418"/>
        <v>0</v>
      </c>
      <c r="BC3139" s="44">
        <f t="shared" si="419"/>
        <v>0</v>
      </c>
      <c r="BD3139" s="44"/>
    </row>
    <row r="3140" spans="1:56" ht="15.75" hidden="1" customHeight="1" x14ac:dyDescent="0.25">
      <c r="A3140" s="6"/>
      <c r="B3140" s="22"/>
      <c r="C3140" s="7"/>
      <c r="D3140" s="46"/>
      <c r="E3140" s="7"/>
      <c r="F3140" s="7"/>
      <c r="G3140" s="44"/>
      <c r="H3140" s="41">
        <f>Tabela1[[#This Row],[PESO UNI]]*Tabela1[[#This Row],[QTE]]</f>
        <v>0</v>
      </c>
      <c r="I3140" s="7"/>
      <c r="J3140" s="8"/>
      <c r="K3140" s="8"/>
      <c r="L3140" s="9"/>
      <c r="M3140" s="10"/>
      <c r="N3140" s="8"/>
      <c r="O3140" s="12"/>
      <c r="P3140" s="13"/>
      <c r="Q3140" s="14">
        <f>Tabela1[[#This Row],[QTDE/ Fabricação]]-Tabela1[[#This Row],[QTE]]</f>
        <v>0</v>
      </c>
      <c r="R3140" s="19">
        <f t="shared" si="414"/>
        <v>0</v>
      </c>
      <c r="S3140" s="19">
        <f t="shared" si="413"/>
        <v>0</v>
      </c>
      <c r="T3140" s="20">
        <f t="shared" si="415"/>
        <v>0</v>
      </c>
      <c r="U3140" s="17">
        <f>IFERROR(SUMIF('LISTA DE EMBARQUE'!B:B,MICRO!E:E,'LISTA DE EMBARQUE'!G:G),"")</f>
        <v>0</v>
      </c>
      <c r="V3140" s="12" t="str">
        <f>IFERROR(VLOOKUP(Tabela1[[#This Row],[COD.MDE]],'LISTA DE EMBARQUE'!B:L,11,0),"")</f>
        <v/>
      </c>
      <c r="W3140" s="13" t="str">
        <f>IFERROR(COUNTIF(#REF!,Tabela1[[#This Row],[Colunas5]]),"")</f>
        <v/>
      </c>
      <c r="X3140" s="14">
        <f>Tabela1[[#This Row],[QIANTIDADE EXPEDIDA]]*Tabela1[[#This Row],[PESO UNI]]</f>
        <v>0</v>
      </c>
      <c r="Y3140" s="14">
        <f t="shared" si="416"/>
        <v>0</v>
      </c>
      <c r="Z3140" s="21">
        <f>Tabela1[[#This Row],[PESO TOTAL]]-Tabela1[[#This Row],[Peso Expedido]]</f>
        <v>0</v>
      </c>
      <c r="AA3140" s="18"/>
      <c r="AB3140" s="40"/>
      <c r="AC3140" s="40"/>
      <c r="AD3140" s="40"/>
      <c r="AE3140" s="40"/>
      <c r="AF3140" s="40"/>
      <c r="AG3140" s="40"/>
      <c r="AH3140" s="40"/>
      <c r="AI3140" s="40" t="str">
        <f t="shared" si="412"/>
        <v>ok</v>
      </c>
      <c r="AJ3140"/>
      <c r="AK3140" t="str">
        <f>Tabela1[[#This Row],[Coluna1]]&amp;Tabela1[[#This Row],[PEDIDO]]</f>
        <v/>
      </c>
      <c r="AL3140"/>
      <c r="AM3140"/>
      <c r="AN3140"/>
      <c r="AO3140" t="str">
        <f t="shared" si="417"/>
        <v>/</v>
      </c>
      <c r="AP3140" t="str">
        <f>Tabela1[[#This Row],[TAG]]&amp;Tabela1[[#This Row],[PEDIDO]]&amp;Tabela1[[#This Row],[PRODUTO]]</f>
        <v/>
      </c>
      <c r="AQ3140" s="23" t="str">
        <f>Tabela1[[#This Row],[PRODUTO]]&amp;Tabela1[[#This Row],[TAG]]</f>
        <v/>
      </c>
      <c r="AR3140" s="183">
        <f>Tabela1[[#This Row],[PESO TOTAL]]*Tabela1[[#This Row],[MATÉRIA PRIMA]]</f>
        <v>0</v>
      </c>
      <c r="AS3140" s="28">
        <f>Tabela1[[#This Row],[PESO TOTAL]]*Tabela1[[#This Row],[PREPARAÇÃO ]]</f>
        <v>0</v>
      </c>
      <c r="AT3140" s="28">
        <f>Tabela1[[#This Row],[PESO TOTAL]]*Tabela1[[#This Row],[CALDEIRARIA]]</f>
        <v>0</v>
      </c>
      <c r="AU3140" s="28">
        <f>Tabela1[[#This Row],[PESO TOTAL]]*Tabela1[[#This Row],[SOLDA]]</f>
        <v>0</v>
      </c>
      <c r="AV3140" s="28">
        <f>Tabela1[[#This Row],[PESO TOTAL]]*Tabela1[[#This Row],[ACABAMENTO]]</f>
        <v>0</v>
      </c>
      <c r="AW3140" s="28">
        <f>Tabela1[[#This Row],[PESO TOTAL]]*Tabela1[[#This Row],[PRONTO ACABADO]]</f>
        <v>0</v>
      </c>
      <c r="AX3140" s="28">
        <f>Tabela1[[#This Row],[PESO TOTAL]]*Tabela1[[#This Row],[EXPEDIÇÃO ]]</f>
        <v>0</v>
      </c>
      <c r="AY3140" s="28" t="str">
        <f>Tabela1[[#This Row],[PEDIDO]]&amp;Tabela1[[#This Row],[PRODUTO]]</f>
        <v/>
      </c>
      <c r="AZ3140" s="44">
        <f>IF(AF3140="",0,IF(ISTEXT(AF3140),H3140*VALUE(SUBSTITUTE(AF3140,"%",""))/100,H3140*AF3140))-Tabela1[[#This Row],[PRONTO ACABADO2]]</f>
        <v>0</v>
      </c>
      <c r="BA3140" s="44">
        <f>IF(AG3140="",0,IF(ISTEXT(AG3140),H3140*VALUE(SUBSTITUTE(AG3140,"%",""))/100,H3140*AG3140))-Tabela1[[#This Row],[PESO EXPEDIDO2]]</f>
        <v>0</v>
      </c>
      <c r="BB3140" s="44">
        <f t="shared" si="418"/>
        <v>0</v>
      </c>
      <c r="BC3140" s="44">
        <f t="shared" si="419"/>
        <v>0</v>
      </c>
      <c r="BD3140" s="44"/>
    </row>
    <row r="3141" spans="1:56" ht="15.75" hidden="1" customHeight="1" x14ac:dyDescent="0.25">
      <c r="A3141" s="6"/>
      <c r="B3141" s="22"/>
      <c r="C3141" s="7"/>
      <c r="D3141" s="46"/>
      <c r="E3141" s="7"/>
      <c r="F3141" s="7"/>
      <c r="G3141" s="44"/>
      <c r="H3141" s="41">
        <f>Tabela1[[#This Row],[PESO UNI]]*Tabela1[[#This Row],[QTE]]</f>
        <v>0</v>
      </c>
      <c r="I3141" s="7"/>
      <c r="J3141" s="8"/>
      <c r="K3141" s="8"/>
      <c r="L3141" s="9"/>
      <c r="M3141" s="10"/>
      <c r="N3141" s="8"/>
      <c r="O3141" s="12"/>
      <c r="P3141" s="13"/>
      <c r="Q3141" s="14">
        <f>Tabela1[[#This Row],[QTDE/ Fabricação]]-Tabela1[[#This Row],[QTE]]</f>
        <v>0</v>
      </c>
      <c r="R3141" s="19">
        <f t="shared" si="414"/>
        <v>0</v>
      </c>
      <c r="S3141" s="19">
        <f t="shared" si="413"/>
        <v>0</v>
      </c>
      <c r="T3141" s="20">
        <f t="shared" si="415"/>
        <v>0</v>
      </c>
      <c r="U3141" s="17">
        <f>IFERROR(SUMIF('LISTA DE EMBARQUE'!B:B,MICRO!E:E,'LISTA DE EMBARQUE'!G:G),"")</f>
        <v>0</v>
      </c>
      <c r="V3141" s="12" t="str">
        <f>IFERROR(VLOOKUP(Tabela1[[#This Row],[COD.MDE]],'LISTA DE EMBARQUE'!B:L,11,0),"")</f>
        <v/>
      </c>
      <c r="W3141" s="13" t="str">
        <f>IFERROR(COUNTIF(#REF!,Tabela1[[#This Row],[Colunas5]]),"")</f>
        <v/>
      </c>
      <c r="X3141" s="14">
        <f>Tabela1[[#This Row],[QIANTIDADE EXPEDIDA]]*Tabela1[[#This Row],[PESO UNI]]</f>
        <v>0</v>
      </c>
      <c r="Y3141" s="14">
        <f t="shared" si="416"/>
        <v>0</v>
      </c>
      <c r="Z3141" s="21">
        <f>Tabela1[[#This Row],[PESO TOTAL]]-Tabela1[[#This Row],[Peso Expedido]]</f>
        <v>0</v>
      </c>
      <c r="AA3141" s="18"/>
      <c r="AB3141" s="40"/>
      <c r="AC3141" s="40"/>
      <c r="AD3141" s="40"/>
      <c r="AE3141" s="40"/>
      <c r="AF3141" s="40"/>
      <c r="AG3141" s="40"/>
      <c r="AH3141" s="40"/>
      <c r="AI3141" s="40" t="str">
        <f t="shared" si="412"/>
        <v>ok</v>
      </c>
      <c r="AJ3141"/>
      <c r="AK3141" t="str">
        <f>Tabela1[[#This Row],[Coluna1]]&amp;Tabela1[[#This Row],[PEDIDO]]</f>
        <v/>
      </c>
      <c r="AL3141"/>
      <c r="AM3141"/>
      <c r="AN3141"/>
      <c r="AO3141" t="str">
        <f t="shared" si="417"/>
        <v>/</v>
      </c>
      <c r="AP3141" t="str">
        <f>Tabela1[[#This Row],[TAG]]&amp;Tabela1[[#This Row],[PEDIDO]]&amp;Tabela1[[#This Row],[PRODUTO]]</f>
        <v/>
      </c>
      <c r="AQ3141" s="23" t="str">
        <f>Tabela1[[#This Row],[PRODUTO]]&amp;Tabela1[[#This Row],[TAG]]</f>
        <v/>
      </c>
      <c r="AR3141" s="183">
        <f>Tabela1[[#This Row],[PESO TOTAL]]*Tabela1[[#This Row],[MATÉRIA PRIMA]]</f>
        <v>0</v>
      </c>
      <c r="AS3141" s="28">
        <f>Tabela1[[#This Row],[PESO TOTAL]]*Tabela1[[#This Row],[PREPARAÇÃO ]]</f>
        <v>0</v>
      </c>
      <c r="AT3141" s="28">
        <f>Tabela1[[#This Row],[PESO TOTAL]]*Tabela1[[#This Row],[CALDEIRARIA]]</f>
        <v>0</v>
      </c>
      <c r="AU3141" s="28">
        <f>Tabela1[[#This Row],[PESO TOTAL]]*Tabela1[[#This Row],[SOLDA]]</f>
        <v>0</v>
      </c>
      <c r="AV3141" s="28">
        <f>Tabela1[[#This Row],[PESO TOTAL]]*Tabela1[[#This Row],[ACABAMENTO]]</f>
        <v>0</v>
      </c>
      <c r="AW3141" s="28">
        <f>Tabela1[[#This Row],[PESO TOTAL]]*Tabela1[[#This Row],[PRONTO ACABADO]]</f>
        <v>0</v>
      </c>
      <c r="AX3141" s="28">
        <f>Tabela1[[#This Row],[PESO TOTAL]]*Tabela1[[#This Row],[EXPEDIÇÃO ]]</f>
        <v>0</v>
      </c>
      <c r="AY3141" s="28" t="str">
        <f>Tabela1[[#This Row],[PEDIDO]]&amp;Tabela1[[#This Row],[PRODUTO]]</f>
        <v/>
      </c>
      <c r="AZ3141" s="44">
        <f>IF(AF3141="",0,IF(ISTEXT(AF3141),H3141*VALUE(SUBSTITUTE(AF3141,"%",""))/100,H3141*AF3141))-Tabela1[[#This Row],[PRONTO ACABADO2]]</f>
        <v>0</v>
      </c>
      <c r="BA3141" s="44">
        <f>IF(AG3141="",0,IF(ISTEXT(AG3141),H3141*VALUE(SUBSTITUTE(AG3141,"%",""))/100,H3141*AG3141))-Tabela1[[#This Row],[PESO EXPEDIDO2]]</f>
        <v>0</v>
      </c>
      <c r="BB3141" s="44">
        <f t="shared" si="418"/>
        <v>0</v>
      </c>
      <c r="BC3141" s="44">
        <f t="shared" si="419"/>
        <v>0</v>
      </c>
      <c r="BD3141" s="44"/>
    </row>
    <row r="3142" spans="1:56" ht="15.75" hidden="1" customHeight="1" x14ac:dyDescent="0.25">
      <c r="A3142" s="6"/>
      <c r="B3142" s="22"/>
      <c r="C3142" s="7"/>
      <c r="D3142" s="46"/>
      <c r="E3142" s="7"/>
      <c r="F3142" s="7"/>
      <c r="G3142" s="44"/>
      <c r="H3142" s="41">
        <f>Tabela1[[#This Row],[PESO UNI]]*Tabela1[[#This Row],[QTE]]</f>
        <v>0</v>
      </c>
      <c r="I3142" s="7"/>
      <c r="J3142" s="8"/>
      <c r="K3142" s="8"/>
      <c r="L3142" s="9"/>
      <c r="M3142" s="10"/>
      <c r="N3142" s="8"/>
      <c r="O3142" s="12"/>
      <c r="P3142" s="13"/>
      <c r="Q3142" s="14">
        <f>Tabela1[[#This Row],[QTDE/ Fabricação]]-Tabela1[[#This Row],[QTE]]</f>
        <v>0</v>
      </c>
      <c r="R3142" s="19">
        <f t="shared" si="414"/>
        <v>0</v>
      </c>
      <c r="S3142" s="19">
        <f t="shared" si="413"/>
        <v>0</v>
      </c>
      <c r="T3142" s="20">
        <f t="shared" si="415"/>
        <v>0</v>
      </c>
      <c r="U3142" s="17">
        <f>IFERROR(SUMIF('LISTA DE EMBARQUE'!B:B,MICRO!E:E,'LISTA DE EMBARQUE'!G:G),"")</f>
        <v>0</v>
      </c>
      <c r="V3142" s="12" t="str">
        <f>IFERROR(VLOOKUP(Tabela1[[#This Row],[COD.MDE]],'LISTA DE EMBARQUE'!B:L,11,0),"")</f>
        <v/>
      </c>
      <c r="W3142" s="13" t="str">
        <f>IFERROR(COUNTIF(#REF!,Tabela1[[#This Row],[Colunas5]]),"")</f>
        <v/>
      </c>
      <c r="X3142" s="14">
        <f>Tabela1[[#This Row],[QIANTIDADE EXPEDIDA]]*Tabela1[[#This Row],[PESO UNI]]</f>
        <v>0</v>
      </c>
      <c r="Y3142" s="14">
        <f t="shared" si="416"/>
        <v>0</v>
      </c>
      <c r="Z3142" s="21">
        <f>Tabela1[[#This Row],[PESO TOTAL]]-Tabela1[[#This Row],[Peso Expedido]]</f>
        <v>0</v>
      </c>
      <c r="AA3142" s="18"/>
      <c r="AB3142" s="40"/>
      <c r="AC3142" s="40"/>
      <c r="AD3142" s="40"/>
      <c r="AE3142" s="40"/>
      <c r="AF3142" s="40"/>
      <c r="AG3142" s="40"/>
      <c r="AH3142" s="40"/>
      <c r="AI3142" s="40" t="str">
        <f t="shared" si="412"/>
        <v>ok</v>
      </c>
      <c r="AJ3142"/>
      <c r="AK3142" t="str">
        <f>Tabela1[[#This Row],[Coluna1]]&amp;Tabela1[[#This Row],[PEDIDO]]</f>
        <v/>
      </c>
      <c r="AL3142"/>
      <c r="AM3142"/>
      <c r="AN3142"/>
      <c r="AO3142" t="str">
        <f t="shared" si="417"/>
        <v>/</v>
      </c>
      <c r="AP3142" t="str">
        <f>Tabela1[[#This Row],[TAG]]&amp;Tabela1[[#This Row],[PEDIDO]]&amp;Tabela1[[#This Row],[PRODUTO]]</f>
        <v/>
      </c>
      <c r="AQ3142" s="23" t="str">
        <f>Tabela1[[#This Row],[PRODUTO]]&amp;Tabela1[[#This Row],[TAG]]</f>
        <v/>
      </c>
      <c r="AR3142" s="183">
        <f>Tabela1[[#This Row],[PESO TOTAL]]*Tabela1[[#This Row],[MATÉRIA PRIMA]]</f>
        <v>0</v>
      </c>
      <c r="AS3142" s="28">
        <f>Tabela1[[#This Row],[PESO TOTAL]]*Tabela1[[#This Row],[PREPARAÇÃO ]]</f>
        <v>0</v>
      </c>
      <c r="AT3142" s="28">
        <f>Tabela1[[#This Row],[PESO TOTAL]]*Tabela1[[#This Row],[CALDEIRARIA]]</f>
        <v>0</v>
      </c>
      <c r="AU3142" s="28">
        <f>Tabela1[[#This Row],[PESO TOTAL]]*Tabela1[[#This Row],[SOLDA]]</f>
        <v>0</v>
      </c>
      <c r="AV3142" s="28">
        <f>Tabela1[[#This Row],[PESO TOTAL]]*Tabela1[[#This Row],[ACABAMENTO]]</f>
        <v>0</v>
      </c>
      <c r="AW3142" s="28">
        <f>Tabela1[[#This Row],[PESO TOTAL]]*Tabela1[[#This Row],[PRONTO ACABADO]]</f>
        <v>0</v>
      </c>
      <c r="AX3142" s="28">
        <f>Tabela1[[#This Row],[PESO TOTAL]]*Tabela1[[#This Row],[EXPEDIÇÃO ]]</f>
        <v>0</v>
      </c>
      <c r="AY3142" s="28" t="str">
        <f>Tabela1[[#This Row],[PEDIDO]]&amp;Tabela1[[#This Row],[PRODUTO]]</f>
        <v/>
      </c>
      <c r="AZ3142" s="44">
        <f>IF(AF3142="",0,IF(ISTEXT(AF3142),H3142*VALUE(SUBSTITUTE(AF3142,"%",""))/100,H3142*AF3142))-Tabela1[[#This Row],[PRONTO ACABADO2]]</f>
        <v>0</v>
      </c>
      <c r="BA3142" s="44">
        <f>IF(AG3142="",0,IF(ISTEXT(AG3142),H3142*VALUE(SUBSTITUTE(AG3142,"%",""))/100,H3142*AG3142))-Tabela1[[#This Row],[PESO EXPEDIDO2]]</f>
        <v>0</v>
      </c>
      <c r="BB3142" s="44">
        <f t="shared" si="418"/>
        <v>0</v>
      </c>
      <c r="BC3142" s="44">
        <f t="shared" si="419"/>
        <v>0</v>
      </c>
      <c r="BD3142" s="44"/>
    </row>
    <row r="3143" spans="1:56" ht="15.75" hidden="1" customHeight="1" x14ac:dyDescent="0.25">
      <c r="A3143" s="6"/>
      <c r="B3143" s="22"/>
      <c r="C3143" s="7"/>
      <c r="D3143" s="46"/>
      <c r="E3143" s="7"/>
      <c r="F3143" s="7"/>
      <c r="G3143" s="44"/>
      <c r="H3143" s="41">
        <f>Tabela1[[#This Row],[PESO UNI]]*Tabela1[[#This Row],[QTE]]</f>
        <v>0</v>
      </c>
      <c r="I3143" s="7"/>
      <c r="J3143" s="8"/>
      <c r="K3143" s="8"/>
      <c r="L3143" s="9"/>
      <c r="M3143" s="10"/>
      <c r="N3143" s="8"/>
      <c r="O3143" s="12"/>
      <c r="P3143" s="13"/>
      <c r="Q3143" s="14">
        <f>Tabela1[[#This Row],[QTDE/ Fabricação]]-Tabela1[[#This Row],[QTE]]</f>
        <v>0</v>
      </c>
      <c r="R3143" s="19">
        <f t="shared" si="414"/>
        <v>0</v>
      </c>
      <c r="S3143" s="19">
        <f t="shared" si="413"/>
        <v>0</v>
      </c>
      <c r="T3143" s="20">
        <f t="shared" si="415"/>
        <v>0</v>
      </c>
      <c r="U3143" s="17">
        <f>IFERROR(SUMIF('LISTA DE EMBARQUE'!B:B,MICRO!E:E,'LISTA DE EMBARQUE'!G:G),"")</f>
        <v>0</v>
      </c>
      <c r="V3143" s="12" t="str">
        <f>IFERROR(VLOOKUP(Tabela1[[#This Row],[COD.MDE]],'LISTA DE EMBARQUE'!B:L,11,0),"")</f>
        <v/>
      </c>
      <c r="W3143" s="13" t="str">
        <f>IFERROR(COUNTIF(#REF!,Tabela1[[#This Row],[Colunas5]]),"")</f>
        <v/>
      </c>
      <c r="X3143" s="14">
        <f>Tabela1[[#This Row],[QIANTIDADE EXPEDIDA]]*Tabela1[[#This Row],[PESO UNI]]</f>
        <v>0</v>
      </c>
      <c r="Y3143" s="14">
        <f t="shared" si="416"/>
        <v>0</v>
      </c>
      <c r="Z3143" s="21">
        <f>Tabela1[[#This Row],[PESO TOTAL]]-Tabela1[[#This Row],[Peso Expedido]]</f>
        <v>0</v>
      </c>
      <c r="AA3143" s="18"/>
      <c r="AB3143" s="40"/>
      <c r="AC3143" s="40"/>
      <c r="AD3143" s="40"/>
      <c r="AE3143" s="40"/>
      <c r="AF3143" s="40"/>
      <c r="AG3143" s="40"/>
      <c r="AH3143" s="40"/>
      <c r="AI3143" s="40" t="str">
        <f t="shared" si="412"/>
        <v>ok</v>
      </c>
      <c r="AJ3143"/>
      <c r="AK3143" t="str">
        <f>Tabela1[[#This Row],[Coluna1]]&amp;Tabela1[[#This Row],[PEDIDO]]</f>
        <v/>
      </c>
      <c r="AL3143"/>
      <c r="AM3143"/>
      <c r="AN3143"/>
      <c r="AO3143" t="str">
        <f t="shared" si="417"/>
        <v>/</v>
      </c>
      <c r="AP3143" t="str">
        <f>Tabela1[[#This Row],[TAG]]&amp;Tabela1[[#This Row],[PEDIDO]]&amp;Tabela1[[#This Row],[PRODUTO]]</f>
        <v/>
      </c>
      <c r="AQ3143" s="23" t="str">
        <f>Tabela1[[#This Row],[PRODUTO]]&amp;Tabela1[[#This Row],[TAG]]</f>
        <v/>
      </c>
      <c r="AR3143" s="183">
        <f>Tabela1[[#This Row],[PESO TOTAL]]*Tabela1[[#This Row],[MATÉRIA PRIMA]]</f>
        <v>0</v>
      </c>
      <c r="AS3143" s="28">
        <f>Tabela1[[#This Row],[PESO TOTAL]]*Tabela1[[#This Row],[PREPARAÇÃO ]]</f>
        <v>0</v>
      </c>
      <c r="AT3143" s="28">
        <f>Tabela1[[#This Row],[PESO TOTAL]]*Tabela1[[#This Row],[CALDEIRARIA]]</f>
        <v>0</v>
      </c>
      <c r="AU3143" s="28">
        <f>Tabela1[[#This Row],[PESO TOTAL]]*Tabela1[[#This Row],[SOLDA]]</f>
        <v>0</v>
      </c>
      <c r="AV3143" s="28">
        <f>Tabela1[[#This Row],[PESO TOTAL]]*Tabela1[[#This Row],[ACABAMENTO]]</f>
        <v>0</v>
      </c>
      <c r="AW3143" s="28">
        <f>Tabela1[[#This Row],[PESO TOTAL]]*Tabela1[[#This Row],[PRONTO ACABADO]]</f>
        <v>0</v>
      </c>
      <c r="AX3143" s="28">
        <f>Tabela1[[#This Row],[PESO TOTAL]]*Tabela1[[#This Row],[EXPEDIÇÃO ]]</f>
        <v>0</v>
      </c>
      <c r="AY3143" s="28" t="str">
        <f>Tabela1[[#This Row],[PEDIDO]]&amp;Tabela1[[#This Row],[PRODUTO]]</f>
        <v/>
      </c>
      <c r="AZ3143" s="44">
        <f>IF(AF3143="",0,IF(ISTEXT(AF3143),H3143*VALUE(SUBSTITUTE(AF3143,"%",""))/100,H3143*AF3143))-Tabela1[[#This Row],[PRONTO ACABADO2]]</f>
        <v>0</v>
      </c>
      <c r="BA3143" s="44">
        <f>IF(AG3143="",0,IF(ISTEXT(AG3143),H3143*VALUE(SUBSTITUTE(AG3143,"%",""))/100,H3143*AG3143))-Tabela1[[#This Row],[PESO EXPEDIDO2]]</f>
        <v>0</v>
      </c>
      <c r="BB3143" s="44">
        <f t="shared" si="418"/>
        <v>0</v>
      </c>
      <c r="BC3143" s="44">
        <f t="shared" si="419"/>
        <v>0</v>
      </c>
      <c r="BD3143" s="44"/>
    </row>
    <row r="3144" spans="1:56" ht="15.75" hidden="1" customHeight="1" x14ac:dyDescent="0.25">
      <c r="A3144" s="6"/>
      <c r="B3144" s="22"/>
      <c r="C3144" s="7"/>
      <c r="D3144" s="46"/>
      <c r="E3144" s="7"/>
      <c r="F3144" s="7"/>
      <c r="G3144" s="44"/>
      <c r="H3144" s="41">
        <f>Tabela1[[#This Row],[PESO UNI]]*Tabela1[[#This Row],[QTE]]</f>
        <v>0</v>
      </c>
      <c r="I3144" s="7"/>
      <c r="J3144" s="8"/>
      <c r="K3144" s="8"/>
      <c r="L3144" s="9"/>
      <c r="M3144" s="10"/>
      <c r="N3144" s="8"/>
      <c r="O3144" s="12"/>
      <c r="P3144" s="13"/>
      <c r="Q3144" s="14">
        <f>Tabela1[[#This Row],[QTDE/ Fabricação]]-Tabela1[[#This Row],[QTE]]</f>
        <v>0</v>
      </c>
      <c r="R3144" s="19">
        <f t="shared" si="414"/>
        <v>0</v>
      </c>
      <c r="S3144" s="19">
        <f t="shared" si="413"/>
        <v>0</v>
      </c>
      <c r="T3144" s="20">
        <f t="shared" si="415"/>
        <v>0</v>
      </c>
      <c r="U3144" s="17">
        <f>IFERROR(SUMIF('LISTA DE EMBARQUE'!B:B,MICRO!E:E,'LISTA DE EMBARQUE'!G:G),"")</f>
        <v>0</v>
      </c>
      <c r="V3144" s="12" t="str">
        <f>IFERROR(VLOOKUP(Tabela1[[#This Row],[COD.MDE]],'LISTA DE EMBARQUE'!B:L,11,0),"")</f>
        <v/>
      </c>
      <c r="W3144" s="13" t="str">
        <f>IFERROR(COUNTIF(#REF!,Tabela1[[#This Row],[Colunas5]]),"")</f>
        <v/>
      </c>
      <c r="X3144" s="14">
        <f>Tabela1[[#This Row],[QIANTIDADE EXPEDIDA]]*Tabela1[[#This Row],[PESO UNI]]</f>
        <v>0</v>
      </c>
      <c r="Y3144" s="14">
        <f t="shared" si="416"/>
        <v>0</v>
      </c>
      <c r="Z3144" s="21">
        <f>Tabela1[[#This Row],[PESO TOTAL]]-Tabela1[[#This Row],[Peso Expedido]]</f>
        <v>0</v>
      </c>
      <c r="AA3144" s="18"/>
      <c r="AB3144" s="40"/>
      <c r="AC3144" s="40"/>
      <c r="AD3144" s="40"/>
      <c r="AE3144" s="40"/>
      <c r="AF3144" s="40"/>
      <c r="AG3144" s="40"/>
      <c r="AH3144" s="40"/>
      <c r="AI3144" s="40" t="str">
        <f t="shared" si="412"/>
        <v>ok</v>
      </c>
      <c r="AJ3144"/>
      <c r="AK3144" t="str">
        <f>Tabela1[[#This Row],[Coluna1]]&amp;Tabela1[[#This Row],[PEDIDO]]</f>
        <v/>
      </c>
      <c r="AL3144"/>
      <c r="AM3144"/>
      <c r="AN3144"/>
      <c r="AO3144" t="str">
        <f t="shared" si="417"/>
        <v>/</v>
      </c>
      <c r="AP3144" t="str">
        <f>Tabela1[[#This Row],[TAG]]&amp;Tabela1[[#This Row],[PEDIDO]]&amp;Tabela1[[#This Row],[PRODUTO]]</f>
        <v/>
      </c>
      <c r="AQ3144" s="23" t="str">
        <f>Tabela1[[#This Row],[PRODUTO]]&amp;Tabela1[[#This Row],[TAG]]</f>
        <v/>
      </c>
      <c r="AR3144" s="183">
        <f>Tabela1[[#This Row],[PESO TOTAL]]*Tabela1[[#This Row],[MATÉRIA PRIMA]]</f>
        <v>0</v>
      </c>
      <c r="AS3144" s="28">
        <f>Tabela1[[#This Row],[PESO TOTAL]]*Tabela1[[#This Row],[PREPARAÇÃO ]]</f>
        <v>0</v>
      </c>
      <c r="AT3144" s="28">
        <f>Tabela1[[#This Row],[PESO TOTAL]]*Tabela1[[#This Row],[CALDEIRARIA]]</f>
        <v>0</v>
      </c>
      <c r="AU3144" s="28">
        <f>Tabela1[[#This Row],[PESO TOTAL]]*Tabela1[[#This Row],[SOLDA]]</f>
        <v>0</v>
      </c>
      <c r="AV3144" s="28">
        <f>Tabela1[[#This Row],[PESO TOTAL]]*Tabela1[[#This Row],[ACABAMENTO]]</f>
        <v>0</v>
      </c>
      <c r="AW3144" s="28">
        <f>Tabela1[[#This Row],[PESO TOTAL]]*Tabela1[[#This Row],[PRONTO ACABADO]]</f>
        <v>0</v>
      </c>
      <c r="AX3144" s="28">
        <f>Tabela1[[#This Row],[PESO TOTAL]]*Tabela1[[#This Row],[EXPEDIÇÃO ]]</f>
        <v>0</v>
      </c>
      <c r="AY3144" s="28" t="str">
        <f>Tabela1[[#This Row],[PEDIDO]]&amp;Tabela1[[#This Row],[PRODUTO]]</f>
        <v/>
      </c>
      <c r="AZ3144" s="44">
        <f>IF(AF3144="",0,IF(ISTEXT(AF3144),H3144*VALUE(SUBSTITUTE(AF3144,"%",""))/100,H3144*AF3144))-Tabela1[[#This Row],[PRONTO ACABADO2]]</f>
        <v>0</v>
      </c>
      <c r="BA3144" s="44">
        <f>IF(AG3144="",0,IF(ISTEXT(AG3144),H3144*VALUE(SUBSTITUTE(AG3144,"%",""))/100,H3144*AG3144))-Tabela1[[#This Row],[PESO EXPEDIDO2]]</f>
        <v>0</v>
      </c>
      <c r="BB3144" s="44">
        <f t="shared" si="418"/>
        <v>0</v>
      </c>
      <c r="BC3144" s="44">
        <f t="shared" si="419"/>
        <v>0</v>
      </c>
      <c r="BD3144" s="44"/>
    </row>
    <row r="3145" spans="1:56" ht="15.75" hidden="1" customHeight="1" x14ac:dyDescent="0.25">
      <c r="A3145" s="6"/>
      <c r="B3145" s="22"/>
      <c r="C3145" s="7"/>
      <c r="D3145" s="46"/>
      <c r="E3145" s="7"/>
      <c r="F3145" s="7"/>
      <c r="G3145" s="44"/>
      <c r="H3145" s="41">
        <f>Tabela1[[#This Row],[PESO UNI]]*Tabela1[[#This Row],[QTE]]</f>
        <v>0</v>
      </c>
      <c r="I3145" s="7"/>
      <c r="J3145" s="8"/>
      <c r="K3145" s="8"/>
      <c r="L3145" s="9"/>
      <c r="M3145" s="10"/>
      <c r="N3145" s="8"/>
      <c r="O3145" s="12"/>
      <c r="P3145" s="13"/>
      <c r="Q3145" s="14">
        <f>Tabela1[[#This Row],[QTDE/ Fabricação]]-Tabela1[[#This Row],[QTE]]</f>
        <v>0</v>
      </c>
      <c r="R3145" s="19">
        <f t="shared" si="414"/>
        <v>0</v>
      </c>
      <c r="S3145" s="19">
        <f t="shared" si="413"/>
        <v>0</v>
      </c>
      <c r="T3145" s="20">
        <f t="shared" si="415"/>
        <v>0</v>
      </c>
      <c r="U3145" s="17">
        <f>IFERROR(SUMIF('LISTA DE EMBARQUE'!B:B,MICRO!E:E,'LISTA DE EMBARQUE'!G:G),"")</f>
        <v>0</v>
      </c>
      <c r="V3145" s="12" t="str">
        <f>IFERROR(VLOOKUP(Tabela1[[#This Row],[COD.MDE]],'LISTA DE EMBARQUE'!B:L,11,0),"")</f>
        <v/>
      </c>
      <c r="W3145" s="13" t="str">
        <f>IFERROR(COUNTIF(#REF!,Tabela1[[#This Row],[Colunas5]]),"")</f>
        <v/>
      </c>
      <c r="X3145" s="14">
        <f>Tabela1[[#This Row],[QIANTIDADE EXPEDIDA]]*Tabela1[[#This Row],[PESO UNI]]</f>
        <v>0</v>
      </c>
      <c r="Y3145" s="14">
        <f t="shared" si="416"/>
        <v>0</v>
      </c>
      <c r="Z3145" s="21">
        <f>Tabela1[[#This Row],[PESO TOTAL]]-Tabela1[[#This Row],[Peso Expedido]]</f>
        <v>0</v>
      </c>
      <c r="AA3145" s="18"/>
      <c r="AB3145" s="40"/>
      <c r="AC3145" s="40"/>
      <c r="AD3145" s="40"/>
      <c r="AE3145" s="40"/>
      <c r="AF3145" s="40"/>
      <c r="AG3145" s="40"/>
      <c r="AH3145" s="40"/>
      <c r="AI3145" s="40" t="str">
        <f t="shared" si="412"/>
        <v>ok</v>
      </c>
      <c r="AJ3145"/>
      <c r="AK3145" t="str">
        <f>Tabela1[[#This Row],[Coluna1]]&amp;Tabela1[[#This Row],[PEDIDO]]</f>
        <v/>
      </c>
      <c r="AL3145"/>
      <c r="AM3145"/>
      <c r="AN3145"/>
      <c r="AO3145" t="str">
        <f t="shared" si="417"/>
        <v>/</v>
      </c>
      <c r="AP3145" t="str">
        <f>Tabela1[[#This Row],[TAG]]&amp;Tabela1[[#This Row],[PEDIDO]]&amp;Tabela1[[#This Row],[PRODUTO]]</f>
        <v/>
      </c>
      <c r="AQ3145" s="23" t="str">
        <f>Tabela1[[#This Row],[PRODUTO]]&amp;Tabela1[[#This Row],[TAG]]</f>
        <v/>
      </c>
      <c r="AR3145" s="183">
        <f>Tabela1[[#This Row],[PESO TOTAL]]*Tabela1[[#This Row],[MATÉRIA PRIMA]]</f>
        <v>0</v>
      </c>
      <c r="AS3145" s="28">
        <f>Tabela1[[#This Row],[PESO TOTAL]]*Tabela1[[#This Row],[PREPARAÇÃO ]]</f>
        <v>0</v>
      </c>
      <c r="AT3145" s="28">
        <f>Tabela1[[#This Row],[PESO TOTAL]]*Tabela1[[#This Row],[CALDEIRARIA]]</f>
        <v>0</v>
      </c>
      <c r="AU3145" s="28">
        <f>Tabela1[[#This Row],[PESO TOTAL]]*Tabela1[[#This Row],[SOLDA]]</f>
        <v>0</v>
      </c>
      <c r="AV3145" s="28">
        <f>Tabela1[[#This Row],[PESO TOTAL]]*Tabela1[[#This Row],[ACABAMENTO]]</f>
        <v>0</v>
      </c>
      <c r="AW3145" s="28">
        <f>Tabela1[[#This Row],[PESO TOTAL]]*Tabela1[[#This Row],[PRONTO ACABADO]]</f>
        <v>0</v>
      </c>
      <c r="AX3145" s="28">
        <f>Tabela1[[#This Row],[PESO TOTAL]]*Tabela1[[#This Row],[EXPEDIÇÃO ]]</f>
        <v>0</v>
      </c>
      <c r="AY3145" s="28" t="str">
        <f>Tabela1[[#This Row],[PEDIDO]]&amp;Tabela1[[#This Row],[PRODUTO]]</f>
        <v/>
      </c>
      <c r="AZ3145" s="44">
        <f>IF(AF3145="",0,IF(ISTEXT(AF3145),H3145*VALUE(SUBSTITUTE(AF3145,"%",""))/100,H3145*AF3145))-Tabela1[[#This Row],[PRONTO ACABADO2]]</f>
        <v>0</v>
      </c>
      <c r="BA3145" s="44">
        <f>IF(AG3145="",0,IF(ISTEXT(AG3145),H3145*VALUE(SUBSTITUTE(AG3145,"%",""))/100,H3145*AG3145))-Tabela1[[#This Row],[PESO EXPEDIDO2]]</f>
        <v>0</v>
      </c>
      <c r="BB3145" s="44">
        <f t="shared" si="418"/>
        <v>0</v>
      </c>
      <c r="BC3145" s="44">
        <f t="shared" si="419"/>
        <v>0</v>
      </c>
      <c r="BD3145" s="44"/>
    </row>
    <row r="3146" spans="1:56" ht="15.75" hidden="1" customHeight="1" x14ac:dyDescent="0.25">
      <c r="A3146" s="204"/>
      <c r="B3146" s="209"/>
      <c r="C3146" s="205"/>
      <c r="D3146" s="206"/>
      <c r="E3146" s="7"/>
      <c r="F3146" s="205"/>
      <c r="G3146" s="210"/>
      <c r="H3146" s="41">
        <f>Tabela1[[#This Row],[PESO UNI]]*Tabela1[[#This Row],[QTE]]</f>
        <v>0</v>
      </c>
      <c r="I3146" s="205"/>
      <c r="J3146" s="211"/>
      <c r="K3146" s="8"/>
      <c r="L3146" s="207"/>
      <c r="M3146" s="212"/>
      <c r="N3146" s="213"/>
      <c r="O3146" s="214"/>
      <c r="P3146" s="215"/>
      <c r="Q3146" s="14">
        <f>Tabela1[[#This Row],[QTDE/ Fabricação]]-Tabela1[[#This Row],[QTE]]</f>
        <v>0</v>
      </c>
      <c r="R3146" s="19">
        <f t="shared" si="414"/>
        <v>0</v>
      </c>
      <c r="S3146" s="19">
        <f t="shared" si="413"/>
        <v>0</v>
      </c>
      <c r="T3146" s="20">
        <f t="shared" si="415"/>
        <v>0</v>
      </c>
      <c r="U3146" s="17">
        <f>IFERROR(SUMIF('LISTA DE EMBARQUE'!B:B,MICRO!E:E,'LISTA DE EMBARQUE'!G:G),"")</f>
        <v>0</v>
      </c>
      <c r="V3146" s="12" t="str">
        <f>IFERROR(VLOOKUP(Tabela1[[#This Row],[COD.MDE]],'LISTA DE EMBARQUE'!B:L,11,0),"")</f>
        <v/>
      </c>
      <c r="W3146" s="13" t="str">
        <f>IFERROR(COUNTIF(#REF!,Tabela1[[#This Row],[Colunas5]]),"")</f>
        <v/>
      </c>
      <c r="X3146" s="14">
        <f>Tabela1[[#This Row],[QIANTIDADE EXPEDIDA]]*Tabela1[[#This Row],[PESO UNI]]</f>
        <v>0</v>
      </c>
      <c r="Y3146" s="14">
        <f t="shared" si="416"/>
        <v>0</v>
      </c>
      <c r="Z3146" s="21">
        <f>Tabela1[[#This Row],[PESO TOTAL]]-Tabela1[[#This Row],[Peso Expedido]]</f>
        <v>0</v>
      </c>
      <c r="AA3146" s="203"/>
      <c r="AB3146" s="208"/>
      <c r="AC3146" s="208"/>
      <c r="AD3146" s="208"/>
      <c r="AE3146" s="208"/>
      <c r="AF3146" s="208"/>
      <c r="AG3146" s="208"/>
      <c r="AH3146" s="208"/>
      <c r="AI3146" s="40" t="str">
        <f t="shared" si="412"/>
        <v>ok</v>
      </c>
      <c r="AJ3146"/>
      <c r="AK3146" t="str">
        <f>Tabela1[[#This Row],[Coluna1]]&amp;Tabela1[[#This Row],[PEDIDO]]</f>
        <v/>
      </c>
      <c r="AL3146"/>
      <c r="AM3146"/>
      <c r="AN3146"/>
      <c r="AO3146" t="str">
        <f t="shared" si="417"/>
        <v>/</v>
      </c>
      <c r="AP3146" t="str">
        <f>Tabela1[[#This Row],[TAG]]&amp;Tabela1[[#This Row],[PEDIDO]]&amp;Tabela1[[#This Row],[PRODUTO]]</f>
        <v/>
      </c>
      <c r="AQ3146" s="23" t="str">
        <f>Tabela1[[#This Row],[PRODUTO]]&amp;Tabela1[[#This Row],[TAG]]</f>
        <v/>
      </c>
      <c r="AR3146" s="183">
        <f>Tabela1[[#This Row],[PESO TOTAL]]*Tabela1[[#This Row],[MATÉRIA PRIMA]]</f>
        <v>0</v>
      </c>
      <c r="AS3146" s="28">
        <f>Tabela1[[#This Row],[PESO TOTAL]]*Tabela1[[#This Row],[PREPARAÇÃO ]]</f>
        <v>0</v>
      </c>
      <c r="AT3146" s="28">
        <f>Tabela1[[#This Row],[PESO TOTAL]]*Tabela1[[#This Row],[CALDEIRARIA]]</f>
        <v>0</v>
      </c>
      <c r="AU3146" s="28">
        <f>Tabela1[[#This Row],[PESO TOTAL]]*Tabela1[[#This Row],[SOLDA]]</f>
        <v>0</v>
      </c>
      <c r="AV3146" s="28">
        <f>Tabela1[[#This Row],[PESO TOTAL]]*Tabela1[[#This Row],[ACABAMENTO]]</f>
        <v>0</v>
      </c>
      <c r="AW3146" s="28">
        <f>Tabela1[[#This Row],[PESO TOTAL]]*Tabela1[[#This Row],[PRONTO ACABADO]]</f>
        <v>0</v>
      </c>
      <c r="AX3146" s="28">
        <f>Tabela1[[#This Row],[PESO TOTAL]]*Tabela1[[#This Row],[EXPEDIÇÃO ]]</f>
        <v>0</v>
      </c>
      <c r="AY3146" s="28" t="str">
        <f>Tabela1[[#This Row],[PEDIDO]]&amp;Tabela1[[#This Row],[PRODUTO]]</f>
        <v/>
      </c>
      <c r="AZ3146" s="44">
        <f>IF(AF3146="",0,IF(ISTEXT(AF3146),H3146*VALUE(SUBSTITUTE(AF3146,"%",""))/100,H3146*AF3146))-Tabela1[[#This Row],[PRONTO ACABADO2]]</f>
        <v>0</v>
      </c>
      <c r="BA3146" s="44">
        <f>IF(AG3146="",0,IF(ISTEXT(AG3146),H3146*VALUE(SUBSTITUTE(AG3146,"%",""))/100,H3146*AG3146))-Tabela1[[#This Row],[PESO EXPEDIDO2]]</f>
        <v>0</v>
      </c>
      <c r="BB3146" s="44">
        <f t="shared" si="418"/>
        <v>0</v>
      </c>
      <c r="BC3146" s="44">
        <f t="shared" si="419"/>
        <v>0</v>
      </c>
      <c r="BD3146" s="44"/>
    </row>
    <row r="3147" spans="1:56" ht="15.75" hidden="1" customHeight="1" x14ac:dyDescent="0.25">
      <c r="A3147" s="6"/>
      <c r="B3147" s="22"/>
      <c r="C3147" s="7"/>
      <c r="D3147" s="46"/>
      <c r="E3147" s="7"/>
      <c r="F3147" s="7"/>
      <c r="G3147" s="44"/>
      <c r="H3147" s="41">
        <f>Tabela1[[#This Row],[PESO UNI]]*Tabela1[[#This Row],[QTE]]</f>
        <v>0</v>
      </c>
      <c r="I3147" s="7"/>
      <c r="J3147" s="8"/>
      <c r="K3147" s="8"/>
      <c r="L3147" s="9"/>
      <c r="M3147" s="10"/>
      <c r="N3147" s="11"/>
      <c r="O3147" s="12"/>
      <c r="P3147" s="13"/>
      <c r="Q3147" s="14">
        <f>Tabela1[[#This Row],[QTDE/ Fabricação]]-Tabela1[[#This Row],[QTE]]</f>
        <v>0</v>
      </c>
      <c r="R3147" s="19">
        <f t="shared" si="414"/>
        <v>0</v>
      </c>
      <c r="S3147" s="19">
        <f t="shared" si="413"/>
        <v>0</v>
      </c>
      <c r="T3147" s="20">
        <f t="shared" si="415"/>
        <v>0</v>
      </c>
      <c r="U3147" s="17">
        <f>IFERROR(SUMIF('LISTA DE EMBARQUE'!B:B,MICRO!E:E,'LISTA DE EMBARQUE'!G:G),"")</f>
        <v>0</v>
      </c>
      <c r="V3147" s="12" t="str">
        <f>IFERROR(VLOOKUP(Tabela1[[#This Row],[COD.MDE]],'LISTA DE EMBARQUE'!B:L,11,0),"")</f>
        <v/>
      </c>
      <c r="W3147" s="13" t="str">
        <f>IFERROR(COUNTIF(#REF!,Tabela1[[#This Row],[Colunas5]]),"")</f>
        <v/>
      </c>
      <c r="X3147" s="14">
        <f>Tabela1[[#This Row],[QIANTIDADE EXPEDIDA]]*Tabela1[[#This Row],[PESO UNI]]</f>
        <v>0</v>
      </c>
      <c r="Y3147" s="14">
        <f t="shared" si="416"/>
        <v>0</v>
      </c>
      <c r="Z3147" s="21">
        <f>Tabela1[[#This Row],[PESO TOTAL]]-Tabela1[[#This Row],[Peso Expedido]]</f>
        <v>0</v>
      </c>
      <c r="AA3147" s="18"/>
      <c r="AB3147" s="15"/>
      <c r="AC3147" s="15"/>
      <c r="AD3147" s="15"/>
      <c r="AE3147" s="15"/>
      <c r="AF3147" s="15"/>
      <c r="AG3147" s="15"/>
      <c r="AH3147" s="15"/>
      <c r="AI3147" s="40" t="str">
        <f t="shared" si="412"/>
        <v>ok</v>
      </c>
      <c r="AJ3147"/>
      <c r="AK3147" t="str">
        <f>Tabela1[[#This Row],[Coluna1]]&amp;Tabela1[[#This Row],[PEDIDO]]</f>
        <v/>
      </c>
      <c r="AL3147"/>
      <c r="AM3147"/>
      <c r="AN3147"/>
      <c r="AO3147" t="str">
        <f t="shared" si="417"/>
        <v>/</v>
      </c>
      <c r="AP3147" t="str">
        <f>Tabela1[[#This Row],[TAG]]&amp;Tabela1[[#This Row],[PEDIDO]]&amp;Tabela1[[#This Row],[PRODUTO]]</f>
        <v/>
      </c>
      <c r="AQ3147" s="23" t="str">
        <f>Tabela1[[#This Row],[PRODUTO]]&amp;Tabela1[[#This Row],[TAG]]</f>
        <v/>
      </c>
      <c r="AR3147" s="183">
        <f>Tabela1[[#This Row],[PESO TOTAL]]*Tabela1[[#This Row],[MATÉRIA PRIMA]]</f>
        <v>0</v>
      </c>
      <c r="AS3147" s="28">
        <f>Tabela1[[#This Row],[PESO TOTAL]]*Tabela1[[#This Row],[PREPARAÇÃO ]]</f>
        <v>0</v>
      </c>
      <c r="AT3147" s="28">
        <f>Tabela1[[#This Row],[PESO TOTAL]]*Tabela1[[#This Row],[CALDEIRARIA]]</f>
        <v>0</v>
      </c>
      <c r="AU3147" s="28">
        <f>Tabela1[[#This Row],[PESO TOTAL]]*Tabela1[[#This Row],[SOLDA]]</f>
        <v>0</v>
      </c>
      <c r="AV3147" s="28">
        <f>Tabela1[[#This Row],[PESO TOTAL]]*Tabela1[[#This Row],[ACABAMENTO]]</f>
        <v>0</v>
      </c>
      <c r="AW3147" s="28">
        <f>Tabela1[[#This Row],[PESO TOTAL]]*Tabela1[[#This Row],[PRONTO ACABADO]]</f>
        <v>0</v>
      </c>
      <c r="AX3147" s="28">
        <f>Tabela1[[#This Row],[PESO TOTAL]]*Tabela1[[#This Row],[EXPEDIÇÃO ]]</f>
        <v>0</v>
      </c>
      <c r="AY3147" s="28" t="str">
        <f>Tabela1[[#This Row],[PEDIDO]]&amp;Tabela1[[#This Row],[PRODUTO]]</f>
        <v/>
      </c>
      <c r="AZ3147" s="44">
        <f>IF(AF3147="",0,IF(ISTEXT(AF3147),H3147*VALUE(SUBSTITUTE(AF3147,"%",""))/100,H3147*AF3147))-Tabela1[[#This Row],[PRONTO ACABADO2]]</f>
        <v>0</v>
      </c>
      <c r="BA3147" s="44">
        <f>IF(AG3147="",0,IF(ISTEXT(AG3147),H3147*VALUE(SUBSTITUTE(AG3147,"%",""))/100,H3147*AG3147))-Tabela1[[#This Row],[PESO EXPEDIDO2]]</f>
        <v>0</v>
      </c>
      <c r="BB3147" s="44">
        <f t="shared" si="418"/>
        <v>0</v>
      </c>
      <c r="BC3147" s="44">
        <f t="shared" si="419"/>
        <v>0</v>
      </c>
      <c r="BD3147" s="44"/>
    </row>
    <row r="3148" spans="1:56" ht="15.75" hidden="1" customHeight="1" x14ac:dyDescent="0.25">
      <c r="A3148" s="6"/>
      <c r="B3148" s="22"/>
      <c r="C3148" s="7"/>
      <c r="D3148" s="46"/>
      <c r="E3148" s="7"/>
      <c r="F3148" s="7"/>
      <c r="G3148" s="44"/>
      <c r="H3148" s="41">
        <f>Tabela1[[#This Row],[PESO UNI]]*Tabela1[[#This Row],[QTE]]</f>
        <v>0</v>
      </c>
      <c r="I3148" s="7"/>
      <c r="J3148" s="8"/>
      <c r="K3148" s="8"/>
      <c r="L3148" s="9"/>
      <c r="M3148" s="10"/>
      <c r="N3148" s="11"/>
      <c r="O3148" s="12"/>
      <c r="P3148" s="13"/>
      <c r="Q3148" s="14">
        <f>Tabela1[[#This Row],[QTDE/ Fabricação]]-Tabela1[[#This Row],[QTE]]</f>
        <v>0</v>
      </c>
      <c r="R3148" s="19">
        <f t="shared" si="414"/>
        <v>0</v>
      </c>
      <c r="S3148" s="19">
        <f t="shared" si="413"/>
        <v>0</v>
      </c>
      <c r="T3148" s="20">
        <f t="shared" si="415"/>
        <v>0</v>
      </c>
      <c r="U3148" s="17">
        <f>IFERROR(SUMIF('LISTA DE EMBARQUE'!B:B,MICRO!E:E,'LISTA DE EMBARQUE'!G:G),"")</f>
        <v>0</v>
      </c>
      <c r="V3148" s="12" t="str">
        <f>IFERROR(VLOOKUP(Tabela1[[#This Row],[COD.MDE]],'LISTA DE EMBARQUE'!B:L,11,0),"")</f>
        <v/>
      </c>
      <c r="W3148" s="13" t="str">
        <f>IFERROR(COUNTIF(#REF!,Tabela1[[#This Row],[Colunas5]]),"")</f>
        <v/>
      </c>
      <c r="X3148" s="14">
        <f>Tabela1[[#This Row],[QIANTIDADE EXPEDIDA]]*Tabela1[[#This Row],[PESO UNI]]</f>
        <v>0</v>
      </c>
      <c r="Y3148" s="14">
        <f t="shared" si="416"/>
        <v>0</v>
      </c>
      <c r="Z3148" s="21">
        <f>Tabela1[[#This Row],[PESO TOTAL]]-Tabela1[[#This Row],[Peso Expedido]]</f>
        <v>0</v>
      </c>
      <c r="AA3148" s="18"/>
      <c r="AB3148" s="15"/>
      <c r="AC3148" s="15"/>
      <c r="AD3148" s="15"/>
      <c r="AE3148" s="15"/>
      <c r="AF3148" s="15"/>
      <c r="AG3148" s="15"/>
      <c r="AH3148" s="15"/>
      <c r="AI3148" s="40" t="str">
        <f t="shared" si="412"/>
        <v>ok</v>
      </c>
      <c r="AJ3148"/>
      <c r="AK3148" t="str">
        <f>Tabela1[[#This Row],[Coluna1]]&amp;Tabela1[[#This Row],[PEDIDO]]</f>
        <v/>
      </c>
      <c r="AL3148"/>
      <c r="AM3148"/>
      <c r="AN3148"/>
      <c r="AO3148" t="str">
        <f t="shared" si="417"/>
        <v>/</v>
      </c>
      <c r="AP3148" t="str">
        <f>Tabela1[[#This Row],[TAG]]&amp;Tabela1[[#This Row],[PEDIDO]]&amp;Tabela1[[#This Row],[PRODUTO]]</f>
        <v/>
      </c>
      <c r="AQ3148" s="23" t="str">
        <f>Tabela1[[#This Row],[PRODUTO]]&amp;Tabela1[[#This Row],[TAG]]</f>
        <v/>
      </c>
      <c r="AR3148" s="183">
        <f>Tabela1[[#This Row],[PESO TOTAL]]*Tabela1[[#This Row],[MATÉRIA PRIMA]]</f>
        <v>0</v>
      </c>
      <c r="AS3148" s="28">
        <f>Tabela1[[#This Row],[PESO TOTAL]]*Tabela1[[#This Row],[PREPARAÇÃO ]]</f>
        <v>0</v>
      </c>
      <c r="AT3148" s="28">
        <f>Tabela1[[#This Row],[PESO TOTAL]]*Tabela1[[#This Row],[CALDEIRARIA]]</f>
        <v>0</v>
      </c>
      <c r="AU3148" s="28">
        <f>Tabela1[[#This Row],[PESO TOTAL]]*Tabela1[[#This Row],[SOLDA]]</f>
        <v>0</v>
      </c>
      <c r="AV3148" s="28">
        <f>Tabela1[[#This Row],[PESO TOTAL]]*Tabela1[[#This Row],[ACABAMENTO]]</f>
        <v>0</v>
      </c>
      <c r="AW3148" s="28">
        <f>Tabela1[[#This Row],[PESO TOTAL]]*Tabela1[[#This Row],[PRONTO ACABADO]]</f>
        <v>0</v>
      </c>
      <c r="AX3148" s="28">
        <f>Tabela1[[#This Row],[PESO TOTAL]]*Tabela1[[#This Row],[EXPEDIÇÃO ]]</f>
        <v>0</v>
      </c>
      <c r="AY3148" s="28" t="str">
        <f>Tabela1[[#This Row],[PEDIDO]]&amp;Tabela1[[#This Row],[PRODUTO]]</f>
        <v/>
      </c>
      <c r="AZ3148" s="44">
        <f>IF(AF3148="",0,IF(ISTEXT(AF3148),H3148*VALUE(SUBSTITUTE(AF3148,"%",""))/100,H3148*AF3148))-Tabela1[[#This Row],[PRONTO ACABADO2]]</f>
        <v>0</v>
      </c>
      <c r="BA3148" s="44">
        <f>IF(AG3148="",0,IF(ISTEXT(AG3148),H3148*VALUE(SUBSTITUTE(AG3148,"%",""))/100,H3148*AG3148))-Tabela1[[#This Row],[PESO EXPEDIDO2]]</f>
        <v>0</v>
      </c>
      <c r="BB3148" s="44">
        <f t="shared" si="418"/>
        <v>0</v>
      </c>
      <c r="BC3148" s="44">
        <f t="shared" si="419"/>
        <v>0</v>
      </c>
      <c r="BD3148" s="44"/>
    </row>
    <row r="3149" spans="1:56" ht="15.75" hidden="1" customHeight="1" x14ac:dyDescent="0.25">
      <c r="A3149" s="6"/>
      <c r="B3149" s="22"/>
      <c r="C3149" s="7"/>
      <c r="D3149" s="46"/>
      <c r="E3149" s="7"/>
      <c r="F3149" s="7"/>
      <c r="G3149" s="44"/>
      <c r="H3149" s="41">
        <f>Tabela1[[#This Row],[PESO UNI]]*Tabela1[[#This Row],[QTE]]</f>
        <v>0</v>
      </c>
      <c r="I3149" s="7"/>
      <c r="J3149" s="8"/>
      <c r="K3149" s="8"/>
      <c r="L3149" s="9"/>
      <c r="M3149" s="10"/>
      <c r="N3149" s="11"/>
      <c r="O3149" s="12"/>
      <c r="P3149" s="13"/>
      <c r="Q3149" s="14">
        <f>Tabela1[[#This Row],[QTDE/ Fabricação]]-Tabela1[[#This Row],[QTE]]</f>
        <v>0</v>
      </c>
      <c r="R3149" s="19">
        <f t="shared" si="414"/>
        <v>0</v>
      </c>
      <c r="S3149" s="19">
        <f t="shared" si="413"/>
        <v>0</v>
      </c>
      <c r="T3149" s="20">
        <f t="shared" si="415"/>
        <v>0</v>
      </c>
      <c r="U3149" s="17">
        <f>IFERROR(SUMIF('LISTA DE EMBARQUE'!B:B,MICRO!E:E,'LISTA DE EMBARQUE'!G:G),"")</f>
        <v>0</v>
      </c>
      <c r="V3149" s="12" t="str">
        <f>IFERROR(VLOOKUP(Tabela1[[#This Row],[COD.MDE]],'LISTA DE EMBARQUE'!B:L,11,0),"")</f>
        <v/>
      </c>
      <c r="W3149" s="13" t="str">
        <f>IFERROR(COUNTIF(#REF!,Tabela1[[#This Row],[Colunas5]]),"")</f>
        <v/>
      </c>
      <c r="X3149" s="14">
        <f>Tabela1[[#This Row],[QIANTIDADE EXPEDIDA]]*Tabela1[[#This Row],[PESO UNI]]</f>
        <v>0</v>
      </c>
      <c r="Y3149" s="14">
        <f t="shared" si="416"/>
        <v>0</v>
      </c>
      <c r="Z3149" s="21">
        <f>Tabela1[[#This Row],[PESO TOTAL]]-Tabela1[[#This Row],[Peso Expedido]]</f>
        <v>0</v>
      </c>
      <c r="AA3149" s="18"/>
      <c r="AB3149" s="15"/>
      <c r="AC3149" s="18"/>
      <c r="AD3149" s="18"/>
      <c r="AE3149" s="18"/>
      <c r="AF3149" s="18"/>
      <c r="AG3149" s="18"/>
      <c r="AH3149" s="15"/>
      <c r="AI3149" s="40" t="str">
        <f t="shared" si="412"/>
        <v>ok</v>
      </c>
      <c r="AJ3149"/>
      <c r="AK3149" t="str">
        <f>Tabela1[[#This Row],[Coluna1]]&amp;Tabela1[[#This Row],[PEDIDO]]</f>
        <v/>
      </c>
      <c r="AL3149"/>
      <c r="AM3149"/>
      <c r="AN3149"/>
      <c r="AO3149" t="str">
        <f t="shared" si="417"/>
        <v>/</v>
      </c>
      <c r="AP3149" t="str">
        <f>Tabela1[[#This Row],[TAG]]&amp;Tabela1[[#This Row],[PEDIDO]]&amp;Tabela1[[#This Row],[PRODUTO]]</f>
        <v/>
      </c>
      <c r="AQ3149" s="23" t="str">
        <f>Tabela1[[#This Row],[PRODUTO]]&amp;Tabela1[[#This Row],[TAG]]</f>
        <v/>
      </c>
      <c r="AR3149" s="183">
        <f>Tabela1[[#This Row],[PESO TOTAL]]*Tabela1[[#This Row],[MATÉRIA PRIMA]]</f>
        <v>0</v>
      </c>
      <c r="AS3149" s="28">
        <f>Tabela1[[#This Row],[PESO TOTAL]]*Tabela1[[#This Row],[PREPARAÇÃO ]]</f>
        <v>0</v>
      </c>
      <c r="AT3149" s="28">
        <f>Tabela1[[#This Row],[PESO TOTAL]]*Tabela1[[#This Row],[CALDEIRARIA]]</f>
        <v>0</v>
      </c>
      <c r="AU3149" s="28">
        <f>Tabela1[[#This Row],[PESO TOTAL]]*Tabela1[[#This Row],[SOLDA]]</f>
        <v>0</v>
      </c>
      <c r="AV3149" s="28">
        <f>Tabela1[[#This Row],[PESO TOTAL]]*Tabela1[[#This Row],[ACABAMENTO]]</f>
        <v>0</v>
      </c>
      <c r="AW3149" s="28">
        <f>Tabela1[[#This Row],[PESO TOTAL]]*Tabela1[[#This Row],[PRONTO ACABADO]]</f>
        <v>0</v>
      </c>
      <c r="AX3149" s="28">
        <f>Tabela1[[#This Row],[PESO TOTAL]]*Tabela1[[#This Row],[EXPEDIÇÃO ]]</f>
        <v>0</v>
      </c>
      <c r="AY3149" s="28" t="str">
        <f>Tabela1[[#This Row],[PEDIDO]]&amp;Tabela1[[#This Row],[PRODUTO]]</f>
        <v/>
      </c>
      <c r="AZ3149" s="44">
        <f>IF(AF3149="",0,IF(ISTEXT(AF3149),H3149*VALUE(SUBSTITUTE(AF3149,"%",""))/100,H3149*AF3149))-Tabela1[[#This Row],[PRONTO ACABADO2]]</f>
        <v>0</v>
      </c>
      <c r="BA3149" s="44">
        <f>IF(AG3149="",0,IF(ISTEXT(AG3149),H3149*VALUE(SUBSTITUTE(AG3149,"%",""))/100,H3149*AG3149))-Tabela1[[#This Row],[PESO EXPEDIDO2]]</f>
        <v>0</v>
      </c>
      <c r="BB3149" s="44">
        <f t="shared" si="418"/>
        <v>0</v>
      </c>
      <c r="BC3149" s="44">
        <f t="shared" si="419"/>
        <v>0</v>
      </c>
      <c r="BD3149" s="44"/>
    </row>
    <row r="3150" spans="1:56" ht="15.75" hidden="1" customHeight="1" x14ac:dyDescent="0.25">
      <c r="A3150" s="6"/>
      <c r="B3150" s="22"/>
      <c r="C3150" s="7"/>
      <c r="D3150" s="46"/>
      <c r="E3150" s="7"/>
      <c r="F3150" s="7"/>
      <c r="G3150" s="44"/>
      <c r="H3150" s="41">
        <f>Tabela1[[#This Row],[PESO UNI]]*Tabela1[[#This Row],[QTE]]</f>
        <v>0</v>
      </c>
      <c r="I3150" s="7"/>
      <c r="J3150" s="8"/>
      <c r="K3150" s="8"/>
      <c r="L3150" s="9"/>
      <c r="M3150" s="10"/>
      <c r="N3150" s="11"/>
      <c r="O3150" s="12"/>
      <c r="P3150" s="13"/>
      <c r="Q3150" s="14">
        <f>Tabela1[[#This Row],[QTDE/ Fabricação]]-Tabela1[[#This Row],[QTE]]</f>
        <v>0</v>
      </c>
      <c r="R3150" s="19">
        <f t="shared" si="414"/>
        <v>0</v>
      </c>
      <c r="S3150" s="19">
        <f t="shared" si="413"/>
        <v>0</v>
      </c>
      <c r="T3150" s="20">
        <f t="shared" si="415"/>
        <v>0</v>
      </c>
      <c r="U3150" s="17">
        <f>IFERROR(SUMIF('LISTA DE EMBARQUE'!B:B,MICRO!E:E,'LISTA DE EMBARQUE'!G:G),"")</f>
        <v>0</v>
      </c>
      <c r="V3150" s="12" t="str">
        <f>IFERROR(VLOOKUP(Tabela1[[#This Row],[COD.MDE]],'LISTA DE EMBARQUE'!B:L,11,0),"")</f>
        <v/>
      </c>
      <c r="W3150" s="13" t="str">
        <f>IFERROR(COUNTIF(#REF!,Tabela1[[#This Row],[Colunas5]]),"")</f>
        <v/>
      </c>
      <c r="X3150" s="14">
        <f>Tabela1[[#This Row],[QIANTIDADE EXPEDIDA]]*Tabela1[[#This Row],[PESO UNI]]</f>
        <v>0</v>
      </c>
      <c r="Y3150" s="14">
        <f t="shared" si="416"/>
        <v>0</v>
      </c>
      <c r="Z3150" s="21">
        <f>Tabela1[[#This Row],[PESO TOTAL]]-Tabela1[[#This Row],[Peso Expedido]]</f>
        <v>0</v>
      </c>
      <c r="AA3150" s="18"/>
      <c r="AB3150" s="15"/>
      <c r="AC3150" s="15"/>
      <c r="AD3150" s="15"/>
      <c r="AE3150" s="15"/>
      <c r="AF3150" s="15"/>
      <c r="AG3150" s="15"/>
      <c r="AH3150" s="15"/>
      <c r="AI3150" s="40" t="str">
        <f t="shared" si="412"/>
        <v>ok</v>
      </c>
      <c r="AJ3150"/>
      <c r="AK3150" t="str">
        <f>Tabela1[[#This Row],[Coluna1]]&amp;Tabela1[[#This Row],[PEDIDO]]</f>
        <v/>
      </c>
      <c r="AL3150"/>
      <c r="AM3150"/>
      <c r="AN3150"/>
      <c r="AO3150" t="str">
        <f t="shared" si="417"/>
        <v>/</v>
      </c>
      <c r="AP3150" t="str">
        <f>Tabela1[[#This Row],[TAG]]&amp;Tabela1[[#This Row],[PEDIDO]]&amp;Tabela1[[#This Row],[PRODUTO]]</f>
        <v/>
      </c>
      <c r="AQ3150" s="23" t="str">
        <f>Tabela1[[#This Row],[PRODUTO]]&amp;Tabela1[[#This Row],[TAG]]</f>
        <v/>
      </c>
      <c r="AR3150" s="183">
        <f>Tabela1[[#This Row],[PESO TOTAL]]*Tabela1[[#This Row],[MATÉRIA PRIMA]]</f>
        <v>0</v>
      </c>
      <c r="AS3150" s="28">
        <f>Tabela1[[#This Row],[PESO TOTAL]]*Tabela1[[#This Row],[PREPARAÇÃO ]]</f>
        <v>0</v>
      </c>
      <c r="AT3150" s="28">
        <f>Tabela1[[#This Row],[PESO TOTAL]]*Tabela1[[#This Row],[CALDEIRARIA]]</f>
        <v>0</v>
      </c>
      <c r="AU3150" s="28">
        <f>Tabela1[[#This Row],[PESO TOTAL]]*Tabela1[[#This Row],[SOLDA]]</f>
        <v>0</v>
      </c>
      <c r="AV3150" s="28">
        <f>Tabela1[[#This Row],[PESO TOTAL]]*Tabela1[[#This Row],[ACABAMENTO]]</f>
        <v>0</v>
      </c>
      <c r="AW3150" s="28">
        <f>Tabela1[[#This Row],[PESO TOTAL]]*Tabela1[[#This Row],[PRONTO ACABADO]]</f>
        <v>0</v>
      </c>
      <c r="AX3150" s="28">
        <f>Tabela1[[#This Row],[PESO TOTAL]]*Tabela1[[#This Row],[EXPEDIÇÃO ]]</f>
        <v>0</v>
      </c>
      <c r="AY3150" s="28" t="str">
        <f>Tabela1[[#This Row],[PEDIDO]]&amp;Tabela1[[#This Row],[PRODUTO]]</f>
        <v/>
      </c>
      <c r="AZ3150" s="44">
        <f>IF(AF3150="",0,IF(ISTEXT(AF3150),H3150*VALUE(SUBSTITUTE(AF3150,"%",""))/100,H3150*AF3150))-Tabela1[[#This Row],[PRONTO ACABADO2]]</f>
        <v>0</v>
      </c>
      <c r="BA3150" s="44">
        <f>IF(AG3150="",0,IF(ISTEXT(AG3150),H3150*VALUE(SUBSTITUTE(AG3150,"%",""))/100,H3150*AG3150))-Tabela1[[#This Row],[PESO EXPEDIDO2]]</f>
        <v>0</v>
      </c>
      <c r="BB3150" s="44">
        <f t="shared" si="418"/>
        <v>0</v>
      </c>
      <c r="BC3150" s="44">
        <f t="shared" si="419"/>
        <v>0</v>
      </c>
      <c r="BD3150" s="44"/>
    </row>
    <row r="3151" spans="1:56" ht="15.75" hidden="1" customHeight="1" x14ac:dyDescent="0.25">
      <c r="A3151" s="6"/>
      <c r="B3151" s="22"/>
      <c r="C3151" s="7"/>
      <c r="D3151" s="46"/>
      <c r="E3151" s="7"/>
      <c r="F3151" s="7"/>
      <c r="G3151" s="44"/>
      <c r="H3151" s="41">
        <f>Tabela1[[#This Row],[PESO UNI]]*Tabela1[[#This Row],[QTE]]</f>
        <v>0</v>
      </c>
      <c r="I3151" s="7"/>
      <c r="J3151" s="8"/>
      <c r="K3151" s="8"/>
      <c r="L3151" s="9"/>
      <c r="M3151" s="10"/>
      <c r="N3151" s="11"/>
      <c r="O3151" s="12"/>
      <c r="P3151" s="13"/>
      <c r="Q3151" s="14">
        <f>Tabela1[[#This Row],[QTDE/ Fabricação]]-Tabela1[[#This Row],[QTE]]</f>
        <v>0</v>
      </c>
      <c r="R3151" s="19">
        <f t="shared" si="414"/>
        <v>0</v>
      </c>
      <c r="S3151" s="19">
        <f t="shared" si="413"/>
        <v>0</v>
      </c>
      <c r="T3151" s="20">
        <f t="shared" si="415"/>
        <v>0</v>
      </c>
      <c r="U3151" s="17">
        <f>IFERROR(SUMIF('LISTA DE EMBARQUE'!B:B,MICRO!E:E,'LISTA DE EMBARQUE'!G:G),"")</f>
        <v>0</v>
      </c>
      <c r="V3151" s="12" t="str">
        <f>IFERROR(VLOOKUP(Tabela1[[#This Row],[COD.MDE]],'LISTA DE EMBARQUE'!B:L,11,0),"")</f>
        <v/>
      </c>
      <c r="W3151" s="13" t="str">
        <f>IFERROR(COUNTIF(#REF!,Tabela1[[#This Row],[Colunas5]]),"")</f>
        <v/>
      </c>
      <c r="X3151" s="14">
        <f>Tabela1[[#This Row],[QIANTIDADE EXPEDIDA]]*Tabela1[[#This Row],[PESO UNI]]</f>
        <v>0</v>
      </c>
      <c r="Y3151" s="14">
        <f t="shared" si="416"/>
        <v>0</v>
      </c>
      <c r="Z3151" s="21">
        <f>Tabela1[[#This Row],[PESO TOTAL]]-Tabela1[[#This Row],[Peso Expedido]]</f>
        <v>0</v>
      </c>
      <c r="AA3151" s="18"/>
      <c r="AB3151" s="15"/>
      <c r="AC3151" s="15"/>
      <c r="AD3151" s="15"/>
      <c r="AE3151" s="15"/>
      <c r="AF3151" s="15"/>
      <c r="AG3151" s="15"/>
      <c r="AH3151" s="15"/>
      <c r="AI3151" s="40" t="str">
        <f t="shared" si="412"/>
        <v>ok</v>
      </c>
      <c r="AJ3151"/>
      <c r="AK3151" t="str">
        <f>Tabela1[[#This Row],[Coluna1]]&amp;Tabela1[[#This Row],[PEDIDO]]</f>
        <v/>
      </c>
      <c r="AL3151"/>
      <c r="AM3151"/>
      <c r="AN3151"/>
      <c r="AO3151" t="str">
        <f t="shared" si="417"/>
        <v>/</v>
      </c>
      <c r="AP3151" t="str">
        <f>Tabela1[[#This Row],[TAG]]&amp;Tabela1[[#This Row],[PEDIDO]]&amp;Tabela1[[#This Row],[PRODUTO]]</f>
        <v/>
      </c>
      <c r="AQ3151" s="23" t="str">
        <f>Tabela1[[#This Row],[PRODUTO]]&amp;Tabela1[[#This Row],[TAG]]</f>
        <v/>
      </c>
      <c r="AR3151" s="183">
        <f>Tabela1[[#This Row],[PESO TOTAL]]*Tabela1[[#This Row],[MATÉRIA PRIMA]]</f>
        <v>0</v>
      </c>
      <c r="AS3151" s="28">
        <f>Tabela1[[#This Row],[PESO TOTAL]]*Tabela1[[#This Row],[PREPARAÇÃO ]]</f>
        <v>0</v>
      </c>
      <c r="AT3151" s="28">
        <f>Tabela1[[#This Row],[PESO TOTAL]]*Tabela1[[#This Row],[CALDEIRARIA]]</f>
        <v>0</v>
      </c>
      <c r="AU3151" s="28">
        <f>Tabela1[[#This Row],[PESO TOTAL]]*Tabela1[[#This Row],[SOLDA]]</f>
        <v>0</v>
      </c>
      <c r="AV3151" s="28">
        <f>Tabela1[[#This Row],[PESO TOTAL]]*Tabela1[[#This Row],[ACABAMENTO]]</f>
        <v>0</v>
      </c>
      <c r="AW3151" s="28">
        <f>Tabela1[[#This Row],[PESO TOTAL]]*Tabela1[[#This Row],[PRONTO ACABADO]]</f>
        <v>0</v>
      </c>
      <c r="AX3151" s="28">
        <f>Tabela1[[#This Row],[PESO TOTAL]]*Tabela1[[#This Row],[EXPEDIÇÃO ]]</f>
        <v>0</v>
      </c>
      <c r="AY3151" s="28" t="str">
        <f>Tabela1[[#This Row],[PEDIDO]]&amp;Tabela1[[#This Row],[PRODUTO]]</f>
        <v/>
      </c>
      <c r="AZ3151" s="44">
        <f>IF(AF3151="",0,IF(ISTEXT(AF3151),H3151*VALUE(SUBSTITUTE(AF3151,"%",""))/100,H3151*AF3151))-Tabela1[[#This Row],[PRONTO ACABADO2]]</f>
        <v>0</v>
      </c>
      <c r="BA3151" s="44">
        <f>IF(AG3151="",0,IF(ISTEXT(AG3151),H3151*VALUE(SUBSTITUTE(AG3151,"%",""))/100,H3151*AG3151))-Tabela1[[#This Row],[PESO EXPEDIDO2]]</f>
        <v>0</v>
      </c>
      <c r="BB3151" s="44">
        <f t="shared" si="418"/>
        <v>0</v>
      </c>
      <c r="BC3151" s="44">
        <f t="shared" si="419"/>
        <v>0</v>
      </c>
      <c r="BD3151" s="44"/>
    </row>
    <row r="3152" spans="1:56" ht="15.75" hidden="1" customHeight="1" x14ac:dyDescent="0.25">
      <c r="A3152" s="6"/>
      <c r="B3152" s="22"/>
      <c r="C3152" s="7"/>
      <c r="D3152" s="46"/>
      <c r="E3152" s="7"/>
      <c r="F3152" s="7"/>
      <c r="G3152" s="44"/>
      <c r="H3152" s="41">
        <f>Tabela1[[#This Row],[PESO UNI]]*Tabela1[[#This Row],[QTE]]</f>
        <v>0</v>
      </c>
      <c r="I3152" s="7"/>
      <c r="J3152" s="8"/>
      <c r="K3152" s="8"/>
      <c r="L3152" s="9"/>
      <c r="M3152" s="10"/>
      <c r="N3152" s="11"/>
      <c r="O3152" s="12"/>
      <c r="P3152" s="13"/>
      <c r="Q3152" s="14">
        <f>Tabela1[[#This Row],[QTDE/ Fabricação]]-Tabela1[[#This Row],[QTE]]</f>
        <v>0</v>
      </c>
      <c r="R3152" s="19">
        <f t="shared" si="414"/>
        <v>0</v>
      </c>
      <c r="S3152" s="19">
        <f t="shared" si="413"/>
        <v>0</v>
      </c>
      <c r="T3152" s="20">
        <f t="shared" si="415"/>
        <v>0</v>
      </c>
      <c r="U3152" s="17">
        <f>IFERROR(SUMIF('LISTA DE EMBARQUE'!B:B,MICRO!E:E,'LISTA DE EMBARQUE'!G:G),"")</f>
        <v>0</v>
      </c>
      <c r="V3152" s="12" t="str">
        <f>IFERROR(VLOOKUP(Tabela1[[#This Row],[COD.MDE]],'LISTA DE EMBARQUE'!B:L,11,0),"")</f>
        <v/>
      </c>
      <c r="W3152" s="13" t="str">
        <f>IFERROR(COUNTIF(#REF!,Tabela1[[#This Row],[Colunas5]]),"")</f>
        <v/>
      </c>
      <c r="X3152" s="14">
        <f>Tabela1[[#This Row],[QIANTIDADE EXPEDIDA]]*Tabela1[[#This Row],[PESO UNI]]</f>
        <v>0</v>
      </c>
      <c r="Y3152" s="14">
        <f t="shared" si="416"/>
        <v>0</v>
      </c>
      <c r="Z3152" s="21">
        <f>Tabela1[[#This Row],[PESO TOTAL]]-Tabela1[[#This Row],[Peso Expedido]]</f>
        <v>0</v>
      </c>
      <c r="AA3152" s="18"/>
      <c r="AB3152" s="15"/>
      <c r="AC3152" s="18"/>
      <c r="AD3152" s="18"/>
      <c r="AE3152" s="18"/>
      <c r="AF3152" s="18"/>
      <c r="AG3152" s="18"/>
      <c r="AH3152" s="15"/>
      <c r="AI3152" s="40" t="str">
        <f t="shared" si="412"/>
        <v>ok</v>
      </c>
      <c r="AJ3152"/>
      <c r="AK3152" t="str">
        <f>Tabela1[[#This Row],[Coluna1]]&amp;Tabela1[[#This Row],[PEDIDO]]</f>
        <v/>
      </c>
      <c r="AL3152"/>
      <c r="AM3152"/>
      <c r="AN3152"/>
      <c r="AO3152" t="str">
        <f t="shared" si="417"/>
        <v>/</v>
      </c>
      <c r="AP3152" t="str">
        <f>Tabela1[[#This Row],[TAG]]&amp;Tabela1[[#This Row],[PEDIDO]]&amp;Tabela1[[#This Row],[PRODUTO]]</f>
        <v/>
      </c>
      <c r="AQ3152" s="23" t="str">
        <f>Tabela1[[#This Row],[PRODUTO]]&amp;Tabela1[[#This Row],[TAG]]</f>
        <v/>
      </c>
      <c r="AR3152" s="183">
        <f>Tabela1[[#This Row],[PESO TOTAL]]*Tabela1[[#This Row],[MATÉRIA PRIMA]]</f>
        <v>0</v>
      </c>
      <c r="AS3152" s="28">
        <f>Tabela1[[#This Row],[PESO TOTAL]]*Tabela1[[#This Row],[PREPARAÇÃO ]]</f>
        <v>0</v>
      </c>
      <c r="AT3152" s="28">
        <f>Tabela1[[#This Row],[PESO TOTAL]]*Tabela1[[#This Row],[CALDEIRARIA]]</f>
        <v>0</v>
      </c>
      <c r="AU3152" s="28">
        <f>Tabela1[[#This Row],[PESO TOTAL]]*Tabela1[[#This Row],[SOLDA]]</f>
        <v>0</v>
      </c>
      <c r="AV3152" s="28">
        <f>Tabela1[[#This Row],[PESO TOTAL]]*Tabela1[[#This Row],[ACABAMENTO]]</f>
        <v>0</v>
      </c>
      <c r="AW3152" s="28">
        <f>Tabela1[[#This Row],[PESO TOTAL]]*Tabela1[[#This Row],[PRONTO ACABADO]]</f>
        <v>0</v>
      </c>
      <c r="AX3152" s="28">
        <f>Tabela1[[#This Row],[PESO TOTAL]]*Tabela1[[#This Row],[EXPEDIÇÃO ]]</f>
        <v>0</v>
      </c>
      <c r="AY3152" s="28" t="str">
        <f>Tabela1[[#This Row],[PEDIDO]]&amp;Tabela1[[#This Row],[PRODUTO]]</f>
        <v/>
      </c>
      <c r="AZ3152" s="44">
        <f>IF(AF3152="",0,IF(ISTEXT(AF3152),H3152*VALUE(SUBSTITUTE(AF3152,"%",""))/100,H3152*AF3152))-Tabela1[[#This Row],[PRONTO ACABADO2]]</f>
        <v>0</v>
      </c>
      <c r="BA3152" s="44">
        <f>IF(AG3152="",0,IF(ISTEXT(AG3152),H3152*VALUE(SUBSTITUTE(AG3152,"%",""))/100,H3152*AG3152))-Tabela1[[#This Row],[PESO EXPEDIDO2]]</f>
        <v>0</v>
      </c>
      <c r="BB3152" s="44">
        <f t="shared" si="418"/>
        <v>0</v>
      </c>
      <c r="BC3152" s="44">
        <f t="shared" si="419"/>
        <v>0</v>
      </c>
      <c r="BD3152" s="44"/>
    </row>
    <row r="3153" spans="1:56" ht="15.75" hidden="1" customHeight="1" x14ac:dyDescent="0.25">
      <c r="A3153" s="6"/>
      <c r="B3153" s="22"/>
      <c r="C3153" s="7"/>
      <c r="D3153" s="46"/>
      <c r="E3153" s="7"/>
      <c r="F3153" s="7"/>
      <c r="G3153" s="44"/>
      <c r="H3153" s="41">
        <f>Tabela1[[#This Row],[PESO UNI]]*Tabela1[[#This Row],[QTE]]</f>
        <v>0</v>
      </c>
      <c r="I3153" s="7"/>
      <c r="J3153" s="8"/>
      <c r="K3153" s="8"/>
      <c r="L3153" s="9"/>
      <c r="M3153" s="10"/>
      <c r="N3153" s="11"/>
      <c r="O3153" s="12"/>
      <c r="P3153" s="13"/>
      <c r="Q3153" s="14">
        <f>Tabela1[[#This Row],[QTDE/ Fabricação]]-Tabela1[[#This Row],[QTE]]</f>
        <v>0</v>
      </c>
      <c r="R3153" s="19">
        <f t="shared" si="414"/>
        <v>0</v>
      </c>
      <c r="S3153" s="19">
        <f t="shared" si="413"/>
        <v>0</v>
      </c>
      <c r="T3153" s="20">
        <f t="shared" si="415"/>
        <v>0</v>
      </c>
      <c r="U3153" s="17">
        <f>IFERROR(SUMIF('LISTA DE EMBARQUE'!B:B,MICRO!E:E,'LISTA DE EMBARQUE'!G:G),"")</f>
        <v>0</v>
      </c>
      <c r="V3153" s="12" t="str">
        <f>IFERROR(VLOOKUP(Tabela1[[#This Row],[COD.MDE]],'LISTA DE EMBARQUE'!B:L,11,0),"")</f>
        <v/>
      </c>
      <c r="W3153" s="13" t="str">
        <f>IFERROR(COUNTIF(#REF!,Tabela1[[#This Row],[Colunas5]]),"")</f>
        <v/>
      </c>
      <c r="X3153" s="14">
        <f>Tabela1[[#This Row],[QIANTIDADE EXPEDIDA]]*Tabela1[[#This Row],[PESO UNI]]</f>
        <v>0</v>
      </c>
      <c r="Y3153" s="14">
        <f t="shared" si="416"/>
        <v>0</v>
      </c>
      <c r="Z3153" s="21">
        <f>Tabela1[[#This Row],[PESO TOTAL]]-Tabela1[[#This Row],[Peso Expedido]]</f>
        <v>0</v>
      </c>
      <c r="AA3153" s="18"/>
      <c r="AB3153" s="15"/>
      <c r="AC3153" s="15"/>
      <c r="AD3153" s="15"/>
      <c r="AE3153" s="15"/>
      <c r="AF3153" s="15"/>
      <c r="AG3153" s="15"/>
      <c r="AH3153" s="15"/>
      <c r="AI3153" s="40" t="str">
        <f t="shared" ref="AI3153:AI3216" si="420">IF(Z3153&lt;=0,"ok","")</f>
        <v>ok</v>
      </c>
      <c r="AJ3153"/>
      <c r="AK3153" t="str">
        <f>Tabela1[[#This Row],[Coluna1]]&amp;Tabela1[[#This Row],[PEDIDO]]</f>
        <v/>
      </c>
      <c r="AL3153"/>
      <c r="AM3153"/>
      <c r="AN3153"/>
      <c r="AO3153" t="str">
        <f t="shared" si="417"/>
        <v>/</v>
      </c>
      <c r="AP3153" t="str">
        <f>Tabela1[[#This Row],[TAG]]&amp;Tabela1[[#This Row],[PEDIDO]]&amp;Tabela1[[#This Row],[PRODUTO]]</f>
        <v/>
      </c>
      <c r="AQ3153" s="23" t="str">
        <f>Tabela1[[#This Row],[PRODUTO]]&amp;Tabela1[[#This Row],[TAG]]</f>
        <v/>
      </c>
      <c r="AR3153" s="183">
        <f>Tabela1[[#This Row],[PESO TOTAL]]*Tabela1[[#This Row],[MATÉRIA PRIMA]]</f>
        <v>0</v>
      </c>
      <c r="AS3153" s="28">
        <f>Tabela1[[#This Row],[PESO TOTAL]]*Tabela1[[#This Row],[PREPARAÇÃO ]]</f>
        <v>0</v>
      </c>
      <c r="AT3153" s="28">
        <f>Tabela1[[#This Row],[PESO TOTAL]]*Tabela1[[#This Row],[CALDEIRARIA]]</f>
        <v>0</v>
      </c>
      <c r="AU3153" s="28">
        <f>Tabela1[[#This Row],[PESO TOTAL]]*Tabela1[[#This Row],[SOLDA]]</f>
        <v>0</v>
      </c>
      <c r="AV3153" s="28">
        <f>Tabela1[[#This Row],[PESO TOTAL]]*Tabela1[[#This Row],[ACABAMENTO]]</f>
        <v>0</v>
      </c>
      <c r="AW3153" s="28">
        <f>Tabela1[[#This Row],[PESO TOTAL]]*Tabela1[[#This Row],[PRONTO ACABADO]]</f>
        <v>0</v>
      </c>
      <c r="AX3153" s="28">
        <f>Tabela1[[#This Row],[PESO TOTAL]]*Tabela1[[#This Row],[EXPEDIÇÃO ]]</f>
        <v>0</v>
      </c>
      <c r="AY3153" s="28" t="str">
        <f>Tabela1[[#This Row],[PEDIDO]]&amp;Tabela1[[#This Row],[PRODUTO]]</f>
        <v/>
      </c>
      <c r="AZ3153" s="44">
        <f>IF(AF3153="",0,IF(ISTEXT(AF3153),H3153*VALUE(SUBSTITUTE(AF3153,"%",""))/100,H3153*AF3153))-Tabela1[[#This Row],[PRONTO ACABADO2]]</f>
        <v>0</v>
      </c>
      <c r="BA3153" s="44">
        <f>IF(AG3153="",0,IF(ISTEXT(AG3153),H3153*VALUE(SUBSTITUTE(AG3153,"%",""))/100,H3153*AG3153))-Tabela1[[#This Row],[PESO EXPEDIDO2]]</f>
        <v>0</v>
      </c>
      <c r="BB3153" s="44">
        <f t="shared" si="418"/>
        <v>0</v>
      </c>
      <c r="BC3153" s="44">
        <f t="shared" si="419"/>
        <v>0</v>
      </c>
      <c r="BD3153" s="44"/>
    </row>
    <row r="3154" spans="1:56" ht="15.75" hidden="1" customHeight="1" x14ac:dyDescent="0.25">
      <c r="A3154" s="6"/>
      <c r="B3154" s="22"/>
      <c r="C3154" s="7"/>
      <c r="D3154" s="46"/>
      <c r="E3154" s="7"/>
      <c r="F3154" s="7"/>
      <c r="G3154" s="44"/>
      <c r="H3154" s="41">
        <f>Tabela1[[#This Row],[PESO UNI]]*Tabela1[[#This Row],[QTE]]</f>
        <v>0</v>
      </c>
      <c r="I3154" s="7"/>
      <c r="J3154" s="8"/>
      <c r="K3154" s="8"/>
      <c r="L3154" s="9"/>
      <c r="M3154" s="10"/>
      <c r="N3154" s="11"/>
      <c r="O3154" s="12"/>
      <c r="P3154" s="13"/>
      <c r="Q3154" s="14">
        <f>Tabela1[[#This Row],[QTDE/ Fabricação]]-Tabela1[[#This Row],[QTE]]</f>
        <v>0</v>
      </c>
      <c r="R3154" s="19">
        <f t="shared" si="414"/>
        <v>0</v>
      </c>
      <c r="S3154" s="19">
        <f t="shared" si="413"/>
        <v>0</v>
      </c>
      <c r="T3154" s="20">
        <f t="shared" si="415"/>
        <v>0</v>
      </c>
      <c r="U3154" s="17">
        <f>IFERROR(SUMIF('LISTA DE EMBARQUE'!B:B,MICRO!E:E,'LISTA DE EMBARQUE'!G:G),"")</f>
        <v>0</v>
      </c>
      <c r="V3154" s="12" t="str">
        <f>IFERROR(VLOOKUP(Tabela1[[#This Row],[COD.MDE]],'LISTA DE EMBARQUE'!B:L,11,0),"")</f>
        <v/>
      </c>
      <c r="W3154" s="13" t="str">
        <f>IFERROR(COUNTIF(#REF!,Tabela1[[#This Row],[Colunas5]]),"")</f>
        <v/>
      </c>
      <c r="X3154" s="14">
        <f>Tabela1[[#This Row],[QIANTIDADE EXPEDIDA]]*Tabela1[[#This Row],[PESO UNI]]</f>
        <v>0</v>
      </c>
      <c r="Y3154" s="14">
        <f t="shared" si="416"/>
        <v>0</v>
      </c>
      <c r="Z3154" s="21">
        <f>Tabela1[[#This Row],[PESO TOTAL]]-Tabela1[[#This Row],[Peso Expedido]]</f>
        <v>0</v>
      </c>
      <c r="AA3154" s="18"/>
      <c r="AB3154" s="15"/>
      <c r="AC3154" s="15"/>
      <c r="AD3154" s="15"/>
      <c r="AE3154" s="15"/>
      <c r="AF3154" s="15"/>
      <c r="AG3154" s="15"/>
      <c r="AH3154" s="15"/>
      <c r="AI3154" s="40" t="str">
        <f t="shared" si="420"/>
        <v>ok</v>
      </c>
      <c r="AJ3154"/>
      <c r="AK3154" t="str">
        <f>Tabela1[[#This Row],[Coluna1]]&amp;Tabela1[[#This Row],[PEDIDO]]</f>
        <v/>
      </c>
      <c r="AL3154"/>
      <c r="AM3154"/>
      <c r="AN3154"/>
      <c r="AO3154" t="str">
        <f t="shared" si="417"/>
        <v>/</v>
      </c>
      <c r="AP3154" t="str">
        <f>Tabela1[[#This Row],[TAG]]&amp;Tabela1[[#This Row],[PEDIDO]]&amp;Tabela1[[#This Row],[PRODUTO]]</f>
        <v/>
      </c>
      <c r="AQ3154" s="23" t="str">
        <f>Tabela1[[#This Row],[PRODUTO]]&amp;Tabela1[[#This Row],[TAG]]</f>
        <v/>
      </c>
      <c r="AR3154" s="183">
        <f>Tabela1[[#This Row],[PESO TOTAL]]*Tabela1[[#This Row],[MATÉRIA PRIMA]]</f>
        <v>0</v>
      </c>
      <c r="AS3154" s="28">
        <f>Tabela1[[#This Row],[PESO TOTAL]]*Tabela1[[#This Row],[PREPARAÇÃO ]]</f>
        <v>0</v>
      </c>
      <c r="AT3154" s="28">
        <f>Tabela1[[#This Row],[PESO TOTAL]]*Tabela1[[#This Row],[CALDEIRARIA]]</f>
        <v>0</v>
      </c>
      <c r="AU3154" s="28">
        <f>Tabela1[[#This Row],[PESO TOTAL]]*Tabela1[[#This Row],[SOLDA]]</f>
        <v>0</v>
      </c>
      <c r="AV3154" s="28">
        <f>Tabela1[[#This Row],[PESO TOTAL]]*Tabela1[[#This Row],[ACABAMENTO]]</f>
        <v>0</v>
      </c>
      <c r="AW3154" s="28">
        <f>Tabela1[[#This Row],[PESO TOTAL]]*Tabela1[[#This Row],[PRONTO ACABADO]]</f>
        <v>0</v>
      </c>
      <c r="AX3154" s="28">
        <f>Tabela1[[#This Row],[PESO TOTAL]]*Tabela1[[#This Row],[EXPEDIÇÃO ]]</f>
        <v>0</v>
      </c>
      <c r="AY3154" s="28" t="str">
        <f>Tabela1[[#This Row],[PEDIDO]]&amp;Tabela1[[#This Row],[PRODUTO]]</f>
        <v/>
      </c>
      <c r="AZ3154" s="44">
        <f>IF(AF3154="",0,IF(ISTEXT(AF3154),H3154*VALUE(SUBSTITUTE(AF3154,"%",""))/100,H3154*AF3154))-Tabela1[[#This Row],[PRONTO ACABADO2]]</f>
        <v>0</v>
      </c>
      <c r="BA3154" s="44">
        <f>IF(AG3154="",0,IF(ISTEXT(AG3154),H3154*VALUE(SUBSTITUTE(AG3154,"%",""))/100,H3154*AG3154))-Tabela1[[#This Row],[PESO EXPEDIDO2]]</f>
        <v>0</v>
      </c>
      <c r="BB3154" s="44">
        <f t="shared" si="418"/>
        <v>0</v>
      </c>
      <c r="BC3154" s="44">
        <f t="shared" si="419"/>
        <v>0</v>
      </c>
      <c r="BD3154" s="44"/>
    </row>
    <row r="3155" spans="1:56" ht="15.75" hidden="1" customHeight="1" x14ac:dyDescent="0.25">
      <c r="A3155" s="6"/>
      <c r="B3155" s="22"/>
      <c r="C3155" s="7"/>
      <c r="D3155" s="46"/>
      <c r="E3155" s="7"/>
      <c r="F3155" s="7"/>
      <c r="G3155" s="44"/>
      <c r="H3155" s="41">
        <f>Tabela1[[#This Row],[PESO UNI]]*Tabela1[[#This Row],[QTE]]</f>
        <v>0</v>
      </c>
      <c r="I3155" s="7"/>
      <c r="J3155" s="8"/>
      <c r="K3155" s="8"/>
      <c r="L3155" s="9"/>
      <c r="M3155" s="10"/>
      <c r="N3155" s="11"/>
      <c r="O3155" s="12"/>
      <c r="P3155" s="13"/>
      <c r="Q3155" s="14">
        <f>Tabela1[[#This Row],[QTDE/ Fabricação]]-Tabela1[[#This Row],[QTE]]</f>
        <v>0</v>
      </c>
      <c r="R3155" s="19">
        <f t="shared" si="414"/>
        <v>0</v>
      </c>
      <c r="S3155" s="19">
        <f t="shared" si="413"/>
        <v>0</v>
      </c>
      <c r="T3155" s="20">
        <f t="shared" si="415"/>
        <v>0</v>
      </c>
      <c r="U3155" s="17">
        <f>IFERROR(SUMIF('LISTA DE EMBARQUE'!B:B,MICRO!E:E,'LISTA DE EMBARQUE'!G:G),"")</f>
        <v>0</v>
      </c>
      <c r="V3155" s="12" t="str">
        <f>IFERROR(VLOOKUP(Tabela1[[#This Row],[COD.MDE]],'LISTA DE EMBARQUE'!B:L,11,0),"")</f>
        <v/>
      </c>
      <c r="W3155" s="13" t="str">
        <f>IFERROR(COUNTIF(#REF!,Tabela1[[#This Row],[Colunas5]]),"")</f>
        <v/>
      </c>
      <c r="X3155" s="14">
        <f>Tabela1[[#This Row],[QIANTIDADE EXPEDIDA]]*Tabela1[[#This Row],[PESO UNI]]</f>
        <v>0</v>
      </c>
      <c r="Y3155" s="14">
        <f t="shared" si="416"/>
        <v>0</v>
      </c>
      <c r="Z3155" s="21">
        <f>Tabela1[[#This Row],[PESO TOTAL]]-Tabela1[[#This Row],[Peso Expedido]]</f>
        <v>0</v>
      </c>
      <c r="AA3155" s="18"/>
      <c r="AB3155" s="15"/>
      <c r="AC3155" s="15"/>
      <c r="AD3155" s="15"/>
      <c r="AE3155" s="15"/>
      <c r="AF3155" s="15"/>
      <c r="AG3155" s="15"/>
      <c r="AH3155" s="15"/>
      <c r="AI3155" s="40" t="str">
        <f t="shared" si="420"/>
        <v>ok</v>
      </c>
      <c r="AJ3155"/>
      <c r="AK3155" t="str">
        <f>Tabela1[[#This Row],[Coluna1]]&amp;Tabela1[[#This Row],[PEDIDO]]</f>
        <v/>
      </c>
      <c r="AL3155"/>
      <c r="AM3155"/>
      <c r="AN3155"/>
      <c r="AO3155" t="str">
        <f t="shared" si="417"/>
        <v>/</v>
      </c>
      <c r="AP3155" t="str">
        <f>Tabela1[[#This Row],[TAG]]&amp;Tabela1[[#This Row],[PEDIDO]]&amp;Tabela1[[#This Row],[PRODUTO]]</f>
        <v/>
      </c>
      <c r="AQ3155" s="23" t="str">
        <f>Tabela1[[#This Row],[PRODUTO]]&amp;Tabela1[[#This Row],[TAG]]</f>
        <v/>
      </c>
      <c r="AR3155" s="183">
        <f>Tabela1[[#This Row],[PESO TOTAL]]*Tabela1[[#This Row],[MATÉRIA PRIMA]]</f>
        <v>0</v>
      </c>
      <c r="AS3155" s="28">
        <f>Tabela1[[#This Row],[PESO TOTAL]]*Tabela1[[#This Row],[PREPARAÇÃO ]]</f>
        <v>0</v>
      </c>
      <c r="AT3155" s="28">
        <f>Tabela1[[#This Row],[PESO TOTAL]]*Tabela1[[#This Row],[CALDEIRARIA]]</f>
        <v>0</v>
      </c>
      <c r="AU3155" s="28">
        <f>Tabela1[[#This Row],[PESO TOTAL]]*Tabela1[[#This Row],[SOLDA]]</f>
        <v>0</v>
      </c>
      <c r="AV3155" s="28">
        <f>Tabela1[[#This Row],[PESO TOTAL]]*Tabela1[[#This Row],[ACABAMENTO]]</f>
        <v>0</v>
      </c>
      <c r="AW3155" s="28">
        <f>Tabela1[[#This Row],[PESO TOTAL]]*Tabela1[[#This Row],[PRONTO ACABADO]]</f>
        <v>0</v>
      </c>
      <c r="AX3155" s="28">
        <f>Tabela1[[#This Row],[PESO TOTAL]]*Tabela1[[#This Row],[EXPEDIÇÃO ]]</f>
        <v>0</v>
      </c>
      <c r="AY3155" s="28" t="str">
        <f>Tabela1[[#This Row],[PEDIDO]]&amp;Tabela1[[#This Row],[PRODUTO]]</f>
        <v/>
      </c>
      <c r="AZ3155" s="44">
        <f>IF(AF3155="",0,IF(ISTEXT(AF3155),H3155*VALUE(SUBSTITUTE(AF3155,"%",""))/100,H3155*AF3155))-Tabela1[[#This Row],[PRONTO ACABADO2]]</f>
        <v>0</v>
      </c>
      <c r="BA3155" s="44">
        <f>IF(AG3155="",0,IF(ISTEXT(AG3155),H3155*VALUE(SUBSTITUTE(AG3155,"%",""))/100,H3155*AG3155))-Tabela1[[#This Row],[PESO EXPEDIDO2]]</f>
        <v>0</v>
      </c>
      <c r="BB3155" s="44">
        <f t="shared" si="418"/>
        <v>0</v>
      </c>
      <c r="BC3155" s="44">
        <f t="shared" si="419"/>
        <v>0</v>
      </c>
      <c r="BD3155" s="44"/>
    </row>
    <row r="3156" spans="1:56" ht="15.75" hidden="1" customHeight="1" x14ac:dyDescent="0.25">
      <c r="A3156" s="6"/>
      <c r="B3156" s="22"/>
      <c r="C3156" s="7"/>
      <c r="D3156" s="46"/>
      <c r="E3156" s="7"/>
      <c r="F3156" s="7"/>
      <c r="G3156" s="44"/>
      <c r="H3156" s="41">
        <f>Tabela1[[#This Row],[PESO UNI]]*Tabela1[[#This Row],[QTE]]</f>
        <v>0</v>
      </c>
      <c r="I3156" s="7"/>
      <c r="J3156" s="8"/>
      <c r="K3156" s="8"/>
      <c r="L3156" s="9"/>
      <c r="M3156" s="10"/>
      <c r="N3156" s="11"/>
      <c r="O3156" s="12"/>
      <c r="P3156" s="13"/>
      <c r="Q3156" s="14">
        <f>Tabela1[[#This Row],[QTDE/ Fabricação]]-Tabela1[[#This Row],[QTE]]</f>
        <v>0</v>
      </c>
      <c r="R3156" s="19">
        <f t="shared" si="414"/>
        <v>0</v>
      </c>
      <c r="S3156" s="19">
        <f t="shared" si="413"/>
        <v>0</v>
      </c>
      <c r="T3156" s="20">
        <f t="shared" si="415"/>
        <v>0</v>
      </c>
      <c r="U3156" s="17">
        <f>IFERROR(SUMIF('LISTA DE EMBARQUE'!B:B,MICRO!E:E,'LISTA DE EMBARQUE'!G:G),"")</f>
        <v>0</v>
      </c>
      <c r="V3156" s="12" t="str">
        <f>IFERROR(VLOOKUP(Tabela1[[#This Row],[COD.MDE]],'LISTA DE EMBARQUE'!B:L,11,0),"")</f>
        <v/>
      </c>
      <c r="W3156" s="13" t="str">
        <f>IFERROR(COUNTIF(#REF!,Tabela1[[#This Row],[Colunas5]]),"")</f>
        <v/>
      </c>
      <c r="X3156" s="14">
        <f>Tabela1[[#This Row],[QIANTIDADE EXPEDIDA]]*Tabela1[[#This Row],[PESO UNI]]</f>
        <v>0</v>
      </c>
      <c r="Y3156" s="14">
        <f t="shared" si="416"/>
        <v>0</v>
      </c>
      <c r="Z3156" s="21">
        <f>Tabela1[[#This Row],[PESO TOTAL]]-Tabela1[[#This Row],[Peso Expedido]]</f>
        <v>0</v>
      </c>
      <c r="AA3156" s="18"/>
      <c r="AB3156" s="15"/>
      <c r="AC3156" s="15"/>
      <c r="AD3156" s="15"/>
      <c r="AE3156" s="15"/>
      <c r="AF3156" s="15"/>
      <c r="AG3156" s="15"/>
      <c r="AH3156" s="15"/>
      <c r="AI3156" s="40" t="str">
        <f t="shared" si="420"/>
        <v>ok</v>
      </c>
      <c r="AJ3156"/>
      <c r="AK3156" t="str">
        <f>Tabela1[[#This Row],[Coluna1]]&amp;Tabela1[[#This Row],[PEDIDO]]</f>
        <v/>
      </c>
      <c r="AL3156"/>
      <c r="AM3156"/>
      <c r="AN3156"/>
      <c r="AO3156" t="str">
        <f t="shared" si="417"/>
        <v>/</v>
      </c>
      <c r="AP3156" t="str">
        <f>Tabela1[[#This Row],[TAG]]&amp;Tabela1[[#This Row],[PEDIDO]]&amp;Tabela1[[#This Row],[PRODUTO]]</f>
        <v/>
      </c>
      <c r="AQ3156" s="23" t="str">
        <f>Tabela1[[#This Row],[PRODUTO]]&amp;Tabela1[[#This Row],[TAG]]</f>
        <v/>
      </c>
      <c r="AR3156" s="183">
        <f>Tabela1[[#This Row],[PESO TOTAL]]*Tabela1[[#This Row],[MATÉRIA PRIMA]]</f>
        <v>0</v>
      </c>
      <c r="AS3156" s="28">
        <f>Tabela1[[#This Row],[PESO TOTAL]]*Tabela1[[#This Row],[PREPARAÇÃO ]]</f>
        <v>0</v>
      </c>
      <c r="AT3156" s="28">
        <f>Tabela1[[#This Row],[PESO TOTAL]]*Tabela1[[#This Row],[CALDEIRARIA]]</f>
        <v>0</v>
      </c>
      <c r="AU3156" s="28">
        <f>Tabela1[[#This Row],[PESO TOTAL]]*Tabela1[[#This Row],[SOLDA]]</f>
        <v>0</v>
      </c>
      <c r="AV3156" s="28">
        <f>Tabela1[[#This Row],[PESO TOTAL]]*Tabela1[[#This Row],[ACABAMENTO]]</f>
        <v>0</v>
      </c>
      <c r="AW3156" s="28">
        <f>Tabela1[[#This Row],[PESO TOTAL]]*Tabela1[[#This Row],[PRONTO ACABADO]]</f>
        <v>0</v>
      </c>
      <c r="AX3156" s="28">
        <f>Tabela1[[#This Row],[PESO TOTAL]]*Tabela1[[#This Row],[EXPEDIÇÃO ]]</f>
        <v>0</v>
      </c>
      <c r="AY3156" s="28" t="str">
        <f>Tabela1[[#This Row],[PEDIDO]]&amp;Tabela1[[#This Row],[PRODUTO]]</f>
        <v/>
      </c>
      <c r="AZ3156" s="44">
        <f>IF(AF3156="",0,IF(ISTEXT(AF3156),H3156*VALUE(SUBSTITUTE(AF3156,"%",""))/100,H3156*AF3156))-Tabela1[[#This Row],[PRONTO ACABADO2]]</f>
        <v>0</v>
      </c>
      <c r="BA3156" s="44">
        <f>IF(AG3156="",0,IF(ISTEXT(AG3156),H3156*VALUE(SUBSTITUTE(AG3156,"%",""))/100,H3156*AG3156))-Tabela1[[#This Row],[PESO EXPEDIDO2]]</f>
        <v>0</v>
      </c>
      <c r="BB3156" s="44">
        <f t="shared" si="418"/>
        <v>0</v>
      </c>
      <c r="BC3156" s="44">
        <f t="shared" si="419"/>
        <v>0</v>
      </c>
      <c r="BD3156" s="44"/>
    </row>
    <row r="3157" spans="1:56" ht="15.75" hidden="1" customHeight="1" x14ac:dyDescent="0.25">
      <c r="A3157" s="6"/>
      <c r="B3157" s="22"/>
      <c r="C3157" s="7"/>
      <c r="D3157" s="46"/>
      <c r="E3157" s="7"/>
      <c r="F3157" s="7"/>
      <c r="G3157" s="44"/>
      <c r="H3157" s="41">
        <f>Tabela1[[#This Row],[PESO UNI]]*Tabela1[[#This Row],[QTE]]</f>
        <v>0</v>
      </c>
      <c r="I3157" s="7"/>
      <c r="J3157" s="8"/>
      <c r="K3157" s="8"/>
      <c r="L3157" s="9"/>
      <c r="M3157" s="10"/>
      <c r="N3157" s="11"/>
      <c r="O3157" s="12"/>
      <c r="P3157" s="13"/>
      <c r="Q3157" s="14">
        <f>Tabela1[[#This Row],[QTDE/ Fabricação]]-Tabela1[[#This Row],[QTE]]</f>
        <v>0</v>
      </c>
      <c r="R3157" s="19">
        <f t="shared" si="414"/>
        <v>0</v>
      </c>
      <c r="S3157" s="19">
        <f t="shared" si="413"/>
        <v>0</v>
      </c>
      <c r="T3157" s="20">
        <f t="shared" si="415"/>
        <v>0</v>
      </c>
      <c r="U3157" s="17">
        <f>IFERROR(SUMIF('LISTA DE EMBARQUE'!B:B,MICRO!E:E,'LISTA DE EMBARQUE'!G:G),"")</f>
        <v>0</v>
      </c>
      <c r="V3157" s="12" t="str">
        <f>IFERROR(VLOOKUP(Tabela1[[#This Row],[COD.MDE]],'LISTA DE EMBARQUE'!B:L,11,0),"")</f>
        <v/>
      </c>
      <c r="W3157" s="13" t="str">
        <f>IFERROR(COUNTIF(#REF!,Tabela1[[#This Row],[Colunas5]]),"")</f>
        <v/>
      </c>
      <c r="X3157" s="14">
        <f>Tabela1[[#This Row],[QIANTIDADE EXPEDIDA]]*Tabela1[[#This Row],[PESO UNI]]</f>
        <v>0</v>
      </c>
      <c r="Y3157" s="14">
        <f t="shared" si="416"/>
        <v>0</v>
      </c>
      <c r="Z3157" s="21">
        <f>Tabela1[[#This Row],[PESO TOTAL]]-Tabela1[[#This Row],[Peso Expedido]]</f>
        <v>0</v>
      </c>
      <c r="AA3157" s="18"/>
      <c r="AB3157" s="15"/>
      <c r="AC3157" s="15"/>
      <c r="AD3157" s="15"/>
      <c r="AE3157" s="15"/>
      <c r="AF3157" s="15"/>
      <c r="AG3157" s="15"/>
      <c r="AH3157" s="15"/>
      <c r="AI3157" s="40" t="str">
        <f t="shared" si="420"/>
        <v>ok</v>
      </c>
      <c r="AJ3157"/>
      <c r="AK3157" t="str">
        <f>Tabela1[[#This Row],[Coluna1]]&amp;Tabela1[[#This Row],[PEDIDO]]</f>
        <v/>
      </c>
      <c r="AL3157"/>
      <c r="AM3157"/>
      <c r="AN3157"/>
      <c r="AO3157" t="str">
        <f t="shared" si="417"/>
        <v>/</v>
      </c>
      <c r="AP3157" t="str">
        <f>Tabela1[[#This Row],[TAG]]&amp;Tabela1[[#This Row],[PEDIDO]]&amp;Tabela1[[#This Row],[PRODUTO]]</f>
        <v/>
      </c>
      <c r="AQ3157" s="23" t="str">
        <f>Tabela1[[#This Row],[PRODUTO]]&amp;Tabela1[[#This Row],[TAG]]</f>
        <v/>
      </c>
      <c r="AR3157" s="183">
        <f>Tabela1[[#This Row],[PESO TOTAL]]*Tabela1[[#This Row],[MATÉRIA PRIMA]]</f>
        <v>0</v>
      </c>
      <c r="AS3157" s="28">
        <f>Tabela1[[#This Row],[PESO TOTAL]]*Tabela1[[#This Row],[PREPARAÇÃO ]]</f>
        <v>0</v>
      </c>
      <c r="AT3157" s="28">
        <f>Tabela1[[#This Row],[PESO TOTAL]]*Tabela1[[#This Row],[CALDEIRARIA]]</f>
        <v>0</v>
      </c>
      <c r="AU3157" s="28">
        <f>Tabela1[[#This Row],[PESO TOTAL]]*Tabela1[[#This Row],[SOLDA]]</f>
        <v>0</v>
      </c>
      <c r="AV3157" s="28">
        <f>Tabela1[[#This Row],[PESO TOTAL]]*Tabela1[[#This Row],[ACABAMENTO]]</f>
        <v>0</v>
      </c>
      <c r="AW3157" s="28">
        <f>Tabela1[[#This Row],[PESO TOTAL]]*Tabela1[[#This Row],[PRONTO ACABADO]]</f>
        <v>0</v>
      </c>
      <c r="AX3157" s="28">
        <f>Tabela1[[#This Row],[PESO TOTAL]]*Tabela1[[#This Row],[EXPEDIÇÃO ]]</f>
        <v>0</v>
      </c>
      <c r="AY3157" s="28" t="str">
        <f>Tabela1[[#This Row],[PEDIDO]]&amp;Tabela1[[#This Row],[PRODUTO]]</f>
        <v/>
      </c>
      <c r="AZ3157" s="44">
        <f>IF(AF3157="",0,IF(ISTEXT(AF3157),H3157*VALUE(SUBSTITUTE(AF3157,"%",""))/100,H3157*AF3157))-Tabela1[[#This Row],[PRONTO ACABADO2]]</f>
        <v>0</v>
      </c>
      <c r="BA3157" s="44">
        <f>IF(AG3157="",0,IF(ISTEXT(AG3157),H3157*VALUE(SUBSTITUTE(AG3157,"%",""))/100,H3157*AG3157))-Tabela1[[#This Row],[PESO EXPEDIDO2]]</f>
        <v>0</v>
      </c>
      <c r="BB3157" s="44">
        <f t="shared" si="418"/>
        <v>0</v>
      </c>
      <c r="BC3157" s="44">
        <f t="shared" si="419"/>
        <v>0</v>
      </c>
      <c r="BD3157" s="44"/>
    </row>
    <row r="3158" spans="1:56" ht="15.75" hidden="1" customHeight="1" x14ac:dyDescent="0.25">
      <c r="A3158" s="6"/>
      <c r="B3158" s="22"/>
      <c r="C3158" s="7"/>
      <c r="D3158" s="46"/>
      <c r="E3158" s="7"/>
      <c r="F3158" s="7"/>
      <c r="G3158" s="44"/>
      <c r="H3158" s="41">
        <f>Tabela1[[#This Row],[PESO UNI]]*Tabela1[[#This Row],[QTE]]</f>
        <v>0</v>
      </c>
      <c r="I3158" s="7"/>
      <c r="J3158" s="8"/>
      <c r="K3158" s="8"/>
      <c r="L3158" s="9"/>
      <c r="M3158" s="10"/>
      <c r="N3158" s="11"/>
      <c r="O3158" s="12"/>
      <c r="P3158" s="13"/>
      <c r="Q3158" s="14">
        <f>Tabela1[[#This Row],[QTDE/ Fabricação]]-Tabela1[[#This Row],[QTE]]</f>
        <v>0</v>
      </c>
      <c r="R3158" s="19">
        <f t="shared" si="414"/>
        <v>0</v>
      </c>
      <c r="S3158" s="19">
        <f t="shared" si="413"/>
        <v>0</v>
      </c>
      <c r="T3158" s="20">
        <f t="shared" si="415"/>
        <v>0</v>
      </c>
      <c r="U3158" s="17">
        <f>IFERROR(SUMIF('LISTA DE EMBARQUE'!B:B,MICRO!E:E,'LISTA DE EMBARQUE'!G:G),"")</f>
        <v>0</v>
      </c>
      <c r="V3158" s="12" t="str">
        <f>IFERROR(VLOOKUP(Tabela1[[#This Row],[COD.MDE]],'LISTA DE EMBARQUE'!B:L,11,0),"")</f>
        <v/>
      </c>
      <c r="W3158" s="13" t="str">
        <f>IFERROR(COUNTIF(#REF!,Tabela1[[#This Row],[Colunas5]]),"")</f>
        <v/>
      </c>
      <c r="X3158" s="14">
        <f>Tabela1[[#This Row],[QIANTIDADE EXPEDIDA]]*Tabela1[[#This Row],[PESO UNI]]</f>
        <v>0</v>
      </c>
      <c r="Y3158" s="14">
        <f t="shared" si="416"/>
        <v>0</v>
      </c>
      <c r="Z3158" s="21">
        <f>Tabela1[[#This Row],[PESO TOTAL]]-Tabela1[[#This Row],[Peso Expedido]]</f>
        <v>0</v>
      </c>
      <c r="AA3158" s="18"/>
      <c r="AB3158" s="15"/>
      <c r="AC3158" s="15"/>
      <c r="AD3158" s="15"/>
      <c r="AE3158" s="15"/>
      <c r="AF3158" s="15"/>
      <c r="AG3158" s="15"/>
      <c r="AH3158" s="15"/>
      <c r="AI3158" s="40" t="str">
        <f t="shared" si="420"/>
        <v>ok</v>
      </c>
      <c r="AJ3158"/>
      <c r="AK3158" t="str">
        <f>Tabela1[[#This Row],[Coluna1]]&amp;Tabela1[[#This Row],[PEDIDO]]</f>
        <v/>
      </c>
      <c r="AL3158"/>
      <c r="AM3158"/>
      <c r="AN3158"/>
      <c r="AO3158" t="str">
        <f t="shared" si="417"/>
        <v>/</v>
      </c>
      <c r="AP3158" t="str">
        <f>Tabela1[[#This Row],[TAG]]&amp;Tabela1[[#This Row],[PEDIDO]]&amp;Tabela1[[#This Row],[PRODUTO]]</f>
        <v/>
      </c>
      <c r="AQ3158" s="23" t="str">
        <f>Tabela1[[#This Row],[PRODUTO]]&amp;Tabela1[[#This Row],[TAG]]</f>
        <v/>
      </c>
      <c r="AR3158" s="183">
        <f>Tabela1[[#This Row],[PESO TOTAL]]*Tabela1[[#This Row],[MATÉRIA PRIMA]]</f>
        <v>0</v>
      </c>
      <c r="AS3158" s="28">
        <f>Tabela1[[#This Row],[PESO TOTAL]]*Tabela1[[#This Row],[PREPARAÇÃO ]]</f>
        <v>0</v>
      </c>
      <c r="AT3158" s="28">
        <f>Tabela1[[#This Row],[PESO TOTAL]]*Tabela1[[#This Row],[CALDEIRARIA]]</f>
        <v>0</v>
      </c>
      <c r="AU3158" s="28">
        <f>Tabela1[[#This Row],[PESO TOTAL]]*Tabela1[[#This Row],[SOLDA]]</f>
        <v>0</v>
      </c>
      <c r="AV3158" s="28">
        <f>Tabela1[[#This Row],[PESO TOTAL]]*Tabela1[[#This Row],[ACABAMENTO]]</f>
        <v>0</v>
      </c>
      <c r="AW3158" s="28">
        <f>Tabela1[[#This Row],[PESO TOTAL]]*Tabela1[[#This Row],[PRONTO ACABADO]]</f>
        <v>0</v>
      </c>
      <c r="AX3158" s="28">
        <f>Tabela1[[#This Row],[PESO TOTAL]]*Tabela1[[#This Row],[EXPEDIÇÃO ]]</f>
        <v>0</v>
      </c>
      <c r="AY3158" s="28" t="str">
        <f>Tabela1[[#This Row],[PEDIDO]]&amp;Tabela1[[#This Row],[PRODUTO]]</f>
        <v/>
      </c>
      <c r="AZ3158" s="44">
        <f>IF(AF3158="",0,IF(ISTEXT(AF3158),H3158*VALUE(SUBSTITUTE(AF3158,"%",""))/100,H3158*AF3158))-Tabela1[[#This Row],[PRONTO ACABADO2]]</f>
        <v>0</v>
      </c>
      <c r="BA3158" s="44">
        <f>IF(AG3158="",0,IF(ISTEXT(AG3158),H3158*VALUE(SUBSTITUTE(AG3158,"%",""))/100,H3158*AG3158))-Tabela1[[#This Row],[PESO EXPEDIDO2]]</f>
        <v>0</v>
      </c>
      <c r="BB3158" s="44">
        <f t="shared" si="418"/>
        <v>0</v>
      </c>
      <c r="BC3158" s="44">
        <f t="shared" si="419"/>
        <v>0</v>
      </c>
      <c r="BD3158" s="44"/>
    </row>
    <row r="3159" spans="1:56" ht="15.75" hidden="1" customHeight="1" x14ac:dyDescent="0.25">
      <c r="A3159" s="6"/>
      <c r="B3159" s="22"/>
      <c r="C3159" s="7"/>
      <c r="D3159" s="46"/>
      <c r="E3159" s="7"/>
      <c r="F3159" s="7"/>
      <c r="G3159" s="44"/>
      <c r="H3159" s="41">
        <f>Tabela1[[#This Row],[PESO UNI]]*Tabela1[[#This Row],[QTE]]</f>
        <v>0</v>
      </c>
      <c r="I3159" s="7"/>
      <c r="J3159" s="8"/>
      <c r="K3159" s="8"/>
      <c r="L3159" s="9"/>
      <c r="M3159" s="10"/>
      <c r="N3159" s="11"/>
      <c r="O3159" s="12"/>
      <c r="P3159" s="13"/>
      <c r="Q3159" s="14">
        <f>Tabela1[[#This Row],[QTDE/ Fabricação]]-Tabela1[[#This Row],[QTE]]</f>
        <v>0</v>
      </c>
      <c r="R3159" s="19">
        <f t="shared" si="414"/>
        <v>0</v>
      </c>
      <c r="S3159" s="19">
        <f t="shared" si="413"/>
        <v>0</v>
      </c>
      <c r="T3159" s="20">
        <f t="shared" si="415"/>
        <v>0</v>
      </c>
      <c r="U3159" s="17">
        <f>IFERROR(SUMIF('LISTA DE EMBARQUE'!B:B,MICRO!E:E,'LISTA DE EMBARQUE'!G:G),"")</f>
        <v>0</v>
      </c>
      <c r="V3159" s="12" t="str">
        <f>IFERROR(VLOOKUP(Tabela1[[#This Row],[COD.MDE]],'LISTA DE EMBARQUE'!B:L,11,0),"")</f>
        <v/>
      </c>
      <c r="W3159" s="13" t="str">
        <f>IFERROR(COUNTIF(#REF!,Tabela1[[#This Row],[Colunas5]]),"")</f>
        <v/>
      </c>
      <c r="X3159" s="14">
        <f>Tabela1[[#This Row],[QIANTIDADE EXPEDIDA]]*Tabela1[[#This Row],[PESO UNI]]</f>
        <v>0</v>
      </c>
      <c r="Y3159" s="14">
        <f t="shared" si="416"/>
        <v>0</v>
      </c>
      <c r="Z3159" s="21">
        <f>Tabela1[[#This Row],[PESO TOTAL]]-Tabela1[[#This Row],[Peso Expedido]]</f>
        <v>0</v>
      </c>
      <c r="AA3159" s="18"/>
      <c r="AB3159" s="15"/>
      <c r="AC3159" s="15"/>
      <c r="AD3159" s="15"/>
      <c r="AE3159" s="15"/>
      <c r="AF3159" s="15"/>
      <c r="AG3159" s="15"/>
      <c r="AH3159" s="15"/>
      <c r="AI3159" s="40" t="str">
        <f t="shared" si="420"/>
        <v>ok</v>
      </c>
      <c r="AJ3159"/>
      <c r="AK3159" t="str">
        <f>Tabela1[[#This Row],[Coluna1]]&amp;Tabela1[[#This Row],[PEDIDO]]</f>
        <v/>
      </c>
      <c r="AL3159"/>
      <c r="AM3159"/>
      <c r="AN3159"/>
      <c r="AO3159" t="str">
        <f t="shared" si="417"/>
        <v>/</v>
      </c>
      <c r="AP3159" t="str">
        <f>Tabela1[[#This Row],[TAG]]&amp;Tabela1[[#This Row],[PEDIDO]]&amp;Tabela1[[#This Row],[PRODUTO]]</f>
        <v/>
      </c>
      <c r="AQ3159" s="23" t="str">
        <f>Tabela1[[#This Row],[PRODUTO]]&amp;Tabela1[[#This Row],[TAG]]</f>
        <v/>
      </c>
      <c r="AR3159" s="183">
        <f>Tabela1[[#This Row],[PESO TOTAL]]*Tabela1[[#This Row],[MATÉRIA PRIMA]]</f>
        <v>0</v>
      </c>
      <c r="AS3159" s="28">
        <f>Tabela1[[#This Row],[PESO TOTAL]]*Tabela1[[#This Row],[PREPARAÇÃO ]]</f>
        <v>0</v>
      </c>
      <c r="AT3159" s="28">
        <f>Tabela1[[#This Row],[PESO TOTAL]]*Tabela1[[#This Row],[CALDEIRARIA]]</f>
        <v>0</v>
      </c>
      <c r="AU3159" s="28">
        <f>Tabela1[[#This Row],[PESO TOTAL]]*Tabela1[[#This Row],[SOLDA]]</f>
        <v>0</v>
      </c>
      <c r="AV3159" s="28">
        <f>Tabela1[[#This Row],[PESO TOTAL]]*Tabela1[[#This Row],[ACABAMENTO]]</f>
        <v>0</v>
      </c>
      <c r="AW3159" s="28">
        <f>Tabela1[[#This Row],[PESO TOTAL]]*Tabela1[[#This Row],[PRONTO ACABADO]]</f>
        <v>0</v>
      </c>
      <c r="AX3159" s="28">
        <f>Tabela1[[#This Row],[PESO TOTAL]]*Tabela1[[#This Row],[EXPEDIÇÃO ]]</f>
        <v>0</v>
      </c>
      <c r="AY3159" s="28" t="str">
        <f>Tabela1[[#This Row],[PEDIDO]]&amp;Tabela1[[#This Row],[PRODUTO]]</f>
        <v/>
      </c>
      <c r="AZ3159" s="44">
        <f>IF(AF3159="",0,IF(ISTEXT(AF3159),H3159*VALUE(SUBSTITUTE(AF3159,"%",""))/100,H3159*AF3159))-Tabela1[[#This Row],[PRONTO ACABADO2]]</f>
        <v>0</v>
      </c>
      <c r="BA3159" s="44">
        <f>IF(AG3159="",0,IF(ISTEXT(AG3159),H3159*VALUE(SUBSTITUTE(AG3159,"%",""))/100,H3159*AG3159))-Tabela1[[#This Row],[PESO EXPEDIDO2]]</f>
        <v>0</v>
      </c>
      <c r="BB3159" s="44">
        <f t="shared" si="418"/>
        <v>0</v>
      </c>
      <c r="BC3159" s="44">
        <f t="shared" si="419"/>
        <v>0</v>
      </c>
      <c r="BD3159" s="44"/>
    </row>
    <row r="3160" spans="1:56" ht="15.75" hidden="1" customHeight="1" x14ac:dyDescent="0.25">
      <c r="A3160" s="6"/>
      <c r="B3160" s="22"/>
      <c r="C3160" s="7"/>
      <c r="D3160" s="46"/>
      <c r="E3160" s="7"/>
      <c r="F3160" s="7"/>
      <c r="G3160" s="44"/>
      <c r="H3160" s="41">
        <f>Tabela1[[#This Row],[PESO UNI]]*Tabela1[[#This Row],[QTE]]</f>
        <v>0</v>
      </c>
      <c r="I3160" s="7"/>
      <c r="J3160" s="8"/>
      <c r="K3160" s="8"/>
      <c r="L3160" s="9"/>
      <c r="M3160" s="10"/>
      <c r="N3160" s="11"/>
      <c r="O3160" s="12"/>
      <c r="P3160" s="13"/>
      <c r="Q3160" s="14">
        <f>Tabela1[[#This Row],[QTDE/ Fabricação]]-Tabela1[[#This Row],[QTE]]</f>
        <v>0</v>
      </c>
      <c r="R3160" s="19">
        <f t="shared" si="414"/>
        <v>0</v>
      </c>
      <c r="S3160" s="19">
        <f t="shared" si="413"/>
        <v>0</v>
      </c>
      <c r="T3160" s="20">
        <f t="shared" si="415"/>
        <v>0</v>
      </c>
      <c r="U3160" s="17">
        <f>IFERROR(SUMIF('LISTA DE EMBARQUE'!B:B,MICRO!E:E,'LISTA DE EMBARQUE'!G:G),"")</f>
        <v>0</v>
      </c>
      <c r="V3160" s="12" t="str">
        <f>IFERROR(VLOOKUP(Tabela1[[#This Row],[COD.MDE]],'LISTA DE EMBARQUE'!B:L,11,0),"")</f>
        <v/>
      </c>
      <c r="W3160" s="13" t="str">
        <f>IFERROR(COUNTIF(#REF!,Tabela1[[#This Row],[Colunas5]]),"")</f>
        <v/>
      </c>
      <c r="X3160" s="14">
        <f>Tabela1[[#This Row],[QIANTIDADE EXPEDIDA]]*Tabela1[[#This Row],[PESO UNI]]</f>
        <v>0</v>
      </c>
      <c r="Y3160" s="14">
        <f t="shared" si="416"/>
        <v>0</v>
      </c>
      <c r="Z3160" s="21">
        <f>Tabela1[[#This Row],[PESO TOTAL]]-Tabela1[[#This Row],[Peso Expedido]]</f>
        <v>0</v>
      </c>
      <c r="AA3160" s="18"/>
      <c r="AB3160" s="15"/>
      <c r="AC3160" s="15"/>
      <c r="AD3160" s="15"/>
      <c r="AE3160" s="15"/>
      <c r="AF3160" s="15"/>
      <c r="AG3160" s="15"/>
      <c r="AH3160" s="15"/>
      <c r="AI3160" s="40" t="str">
        <f t="shared" si="420"/>
        <v>ok</v>
      </c>
      <c r="AJ3160"/>
      <c r="AK3160" t="str">
        <f>Tabela1[[#This Row],[Coluna1]]&amp;Tabela1[[#This Row],[PEDIDO]]</f>
        <v/>
      </c>
      <c r="AL3160"/>
      <c r="AM3160"/>
      <c r="AN3160"/>
      <c r="AO3160" t="str">
        <f t="shared" si="417"/>
        <v>/</v>
      </c>
      <c r="AP3160" t="str">
        <f>Tabela1[[#This Row],[TAG]]&amp;Tabela1[[#This Row],[PEDIDO]]&amp;Tabela1[[#This Row],[PRODUTO]]</f>
        <v/>
      </c>
      <c r="AQ3160" s="23" t="str">
        <f>Tabela1[[#This Row],[PRODUTO]]&amp;Tabela1[[#This Row],[TAG]]</f>
        <v/>
      </c>
      <c r="AR3160" s="183">
        <f>Tabela1[[#This Row],[PESO TOTAL]]*Tabela1[[#This Row],[MATÉRIA PRIMA]]</f>
        <v>0</v>
      </c>
      <c r="AS3160" s="28">
        <f>Tabela1[[#This Row],[PESO TOTAL]]*Tabela1[[#This Row],[PREPARAÇÃO ]]</f>
        <v>0</v>
      </c>
      <c r="AT3160" s="28">
        <f>Tabela1[[#This Row],[PESO TOTAL]]*Tabela1[[#This Row],[CALDEIRARIA]]</f>
        <v>0</v>
      </c>
      <c r="AU3160" s="28">
        <f>Tabela1[[#This Row],[PESO TOTAL]]*Tabela1[[#This Row],[SOLDA]]</f>
        <v>0</v>
      </c>
      <c r="AV3160" s="28">
        <f>Tabela1[[#This Row],[PESO TOTAL]]*Tabela1[[#This Row],[ACABAMENTO]]</f>
        <v>0</v>
      </c>
      <c r="AW3160" s="28">
        <f>Tabela1[[#This Row],[PESO TOTAL]]*Tabela1[[#This Row],[PRONTO ACABADO]]</f>
        <v>0</v>
      </c>
      <c r="AX3160" s="28">
        <f>Tabela1[[#This Row],[PESO TOTAL]]*Tabela1[[#This Row],[EXPEDIÇÃO ]]</f>
        <v>0</v>
      </c>
      <c r="AY3160" s="28" t="str">
        <f>Tabela1[[#This Row],[PEDIDO]]&amp;Tabela1[[#This Row],[PRODUTO]]</f>
        <v/>
      </c>
      <c r="AZ3160" s="44">
        <f>IF(AF3160="",0,IF(ISTEXT(AF3160),H3160*VALUE(SUBSTITUTE(AF3160,"%",""))/100,H3160*AF3160))-Tabela1[[#This Row],[PRONTO ACABADO2]]</f>
        <v>0</v>
      </c>
      <c r="BA3160" s="44">
        <f>IF(AG3160="",0,IF(ISTEXT(AG3160),H3160*VALUE(SUBSTITUTE(AG3160,"%",""))/100,H3160*AG3160))-Tabela1[[#This Row],[PESO EXPEDIDO2]]</f>
        <v>0</v>
      </c>
      <c r="BB3160" s="44">
        <f t="shared" si="418"/>
        <v>0</v>
      </c>
      <c r="BC3160" s="44">
        <f t="shared" si="419"/>
        <v>0</v>
      </c>
      <c r="BD3160" s="44"/>
    </row>
    <row r="3161" spans="1:56" ht="15.75" hidden="1" customHeight="1" x14ac:dyDescent="0.25">
      <c r="A3161" s="6"/>
      <c r="B3161" s="22"/>
      <c r="C3161" s="7"/>
      <c r="D3161" s="46"/>
      <c r="E3161" s="7"/>
      <c r="F3161" s="7"/>
      <c r="G3161" s="44"/>
      <c r="H3161" s="41">
        <f>Tabela1[[#This Row],[PESO UNI]]*Tabela1[[#This Row],[QTE]]</f>
        <v>0</v>
      </c>
      <c r="I3161" s="7"/>
      <c r="J3161" s="8"/>
      <c r="K3161" s="8"/>
      <c r="L3161" s="9"/>
      <c r="M3161" s="10"/>
      <c r="N3161" s="11"/>
      <c r="O3161" s="12"/>
      <c r="P3161" s="13"/>
      <c r="Q3161" s="14">
        <f>Tabela1[[#This Row],[QTDE/ Fabricação]]-Tabela1[[#This Row],[QTE]]</f>
        <v>0</v>
      </c>
      <c r="R3161" s="19">
        <f t="shared" si="414"/>
        <v>0</v>
      </c>
      <c r="S3161" s="19">
        <f t="shared" si="413"/>
        <v>0</v>
      </c>
      <c r="T3161" s="20">
        <f t="shared" si="415"/>
        <v>0</v>
      </c>
      <c r="U3161" s="17">
        <f>IFERROR(SUMIF('LISTA DE EMBARQUE'!B:B,MICRO!E:E,'LISTA DE EMBARQUE'!G:G),"")</f>
        <v>0</v>
      </c>
      <c r="V3161" s="12" t="str">
        <f>IFERROR(VLOOKUP(Tabela1[[#This Row],[COD.MDE]],'LISTA DE EMBARQUE'!B:L,11,0),"")</f>
        <v/>
      </c>
      <c r="W3161" s="13" t="str">
        <f>IFERROR(COUNTIF(#REF!,Tabela1[[#This Row],[Colunas5]]),"")</f>
        <v/>
      </c>
      <c r="X3161" s="14">
        <f>Tabela1[[#This Row],[QIANTIDADE EXPEDIDA]]*Tabela1[[#This Row],[PESO UNI]]</f>
        <v>0</v>
      </c>
      <c r="Y3161" s="14">
        <f t="shared" si="416"/>
        <v>0</v>
      </c>
      <c r="Z3161" s="21">
        <f>Tabela1[[#This Row],[PESO TOTAL]]-Tabela1[[#This Row],[Peso Expedido]]</f>
        <v>0</v>
      </c>
      <c r="AA3161" s="18"/>
      <c r="AB3161" s="15"/>
      <c r="AC3161" s="15"/>
      <c r="AD3161" s="15"/>
      <c r="AE3161" s="15"/>
      <c r="AF3161" s="15"/>
      <c r="AG3161" s="15"/>
      <c r="AH3161" s="15"/>
      <c r="AI3161" s="40" t="str">
        <f t="shared" si="420"/>
        <v>ok</v>
      </c>
      <c r="AJ3161"/>
      <c r="AK3161" t="str">
        <f>Tabela1[[#This Row],[Coluna1]]&amp;Tabela1[[#This Row],[PEDIDO]]</f>
        <v/>
      </c>
      <c r="AL3161"/>
      <c r="AM3161"/>
      <c r="AN3161"/>
      <c r="AO3161" t="str">
        <f t="shared" si="417"/>
        <v>/</v>
      </c>
      <c r="AP3161" t="str">
        <f>Tabela1[[#This Row],[TAG]]&amp;Tabela1[[#This Row],[PEDIDO]]&amp;Tabela1[[#This Row],[PRODUTO]]</f>
        <v/>
      </c>
      <c r="AQ3161" s="23" t="str">
        <f>Tabela1[[#This Row],[PRODUTO]]&amp;Tabela1[[#This Row],[TAG]]</f>
        <v/>
      </c>
      <c r="AR3161" s="183">
        <f>Tabela1[[#This Row],[PESO TOTAL]]*Tabela1[[#This Row],[MATÉRIA PRIMA]]</f>
        <v>0</v>
      </c>
      <c r="AS3161" s="28">
        <f>Tabela1[[#This Row],[PESO TOTAL]]*Tabela1[[#This Row],[PREPARAÇÃO ]]</f>
        <v>0</v>
      </c>
      <c r="AT3161" s="28">
        <f>Tabela1[[#This Row],[PESO TOTAL]]*Tabela1[[#This Row],[CALDEIRARIA]]</f>
        <v>0</v>
      </c>
      <c r="AU3161" s="28">
        <f>Tabela1[[#This Row],[PESO TOTAL]]*Tabela1[[#This Row],[SOLDA]]</f>
        <v>0</v>
      </c>
      <c r="AV3161" s="28">
        <f>Tabela1[[#This Row],[PESO TOTAL]]*Tabela1[[#This Row],[ACABAMENTO]]</f>
        <v>0</v>
      </c>
      <c r="AW3161" s="28">
        <f>Tabela1[[#This Row],[PESO TOTAL]]*Tabela1[[#This Row],[PRONTO ACABADO]]</f>
        <v>0</v>
      </c>
      <c r="AX3161" s="28">
        <f>Tabela1[[#This Row],[PESO TOTAL]]*Tabela1[[#This Row],[EXPEDIÇÃO ]]</f>
        <v>0</v>
      </c>
      <c r="AY3161" s="28" t="str">
        <f>Tabela1[[#This Row],[PEDIDO]]&amp;Tabela1[[#This Row],[PRODUTO]]</f>
        <v/>
      </c>
      <c r="AZ3161" s="44">
        <f>IF(AF3161="",0,IF(ISTEXT(AF3161),H3161*VALUE(SUBSTITUTE(AF3161,"%",""))/100,H3161*AF3161))-Tabela1[[#This Row],[PRONTO ACABADO2]]</f>
        <v>0</v>
      </c>
      <c r="BA3161" s="44">
        <f>IF(AG3161="",0,IF(ISTEXT(AG3161),H3161*VALUE(SUBSTITUTE(AG3161,"%",""))/100,H3161*AG3161))-Tabela1[[#This Row],[PESO EXPEDIDO2]]</f>
        <v>0</v>
      </c>
      <c r="BB3161" s="44">
        <f t="shared" si="418"/>
        <v>0</v>
      </c>
      <c r="BC3161" s="44">
        <f t="shared" si="419"/>
        <v>0</v>
      </c>
      <c r="BD3161" s="44"/>
    </row>
    <row r="3162" spans="1:56" ht="15.75" hidden="1" customHeight="1" x14ac:dyDescent="0.25">
      <c r="A3162" s="6"/>
      <c r="B3162" s="22"/>
      <c r="C3162" s="7"/>
      <c r="D3162" s="46"/>
      <c r="E3162" s="7"/>
      <c r="F3162" s="7"/>
      <c r="G3162" s="44"/>
      <c r="H3162" s="41">
        <f>Tabela1[[#This Row],[PESO UNI]]*Tabela1[[#This Row],[QTE]]</f>
        <v>0</v>
      </c>
      <c r="I3162" s="7"/>
      <c r="J3162" s="8"/>
      <c r="K3162" s="8"/>
      <c r="L3162" s="9"/>
      <c r="M3162" s="10"/>
      <c r="N3162" s="11"/>
      <c r="O3162" s="12"/>
      <c r="P3162" s="13"/>
      <c r="Q3162" s="14">
        <f>Tabela1[[#This Row],[QTDE/ Fabricação]]-Tabela1[[#This Row],[QTE]]</f>
        <v>0</v>
      </c>
      <c r="R3162" s="19">
        <f t="shared" si="414"/>
        <v>0</v>
      </c>
      <c r="S3162" s="19">
        <f t="shared" si="413"/>
        <v>0</v>
      </c>
      <c r="T3162" s="20">
        <f t="shared" si="415"/>
        <v>0</v>
      </c>
      <c r="U3162" s="17">
        <f>IFERROR(SUMIF('LISTA DE EMBARQUE'!B:B,MICRO!E:E,'LISTA DE EMBARQUE'!G:G),"")</f>
        <v>0</v>
      </c>
      <c r="V3162" s="12" t="str">
        <f>IFERROR(VLOOKUP(Tabela1[[#This Row],[COD.MDE]],'LISTA DE EMBARQUE'!B:L,11,0),"")</f>
        <v/>
      </c>
      <c r="W3162" s="13" t="str">
        <f>IFERROR(COUNTIF(#REF!,Tabela1[[#This Row],[Colunas5]]),"")</f>
        <v/>
      </c>
      <c r="X3162" s="14">
        <f>Tabela1[[#This Row],[QIANTIDADE EXPEDIDA]]*Tabela1[[#This Row],[PESO UNI]]</f>
        <v>0</v>
      </c>
      <c r="Y3162" s="14">
        <f t="shared" si="416"/>
        <v>0</v>
      </c>
      <c r="Z3162" s="21">
        <f>Tabela1[[#This Row],[PESO TOTAL]]-Tabela1[[#This Row],[Peso Expedido]]</f>
        <v>0</v>
      </c>
      <c r="AA3162" s="18"/>
      <c r="AB3162" s="15"/>
      <c r="AC3162" s="15"/>
      <c r="AD3162" s="15"/>
      <c r="AE3162" s="15"/>
      <c r="AF3162" s="15"/>
      <c r="AG3162" s="15"/>
      <c r="AH3162" s="15"/>
      <c r="AI3162" s="40" t="str">
        <f t="shared" si="420"/>
        <v>ok</v>
      </c>
      <c r="AJ3162"/>
      <c r="AK3162" t="str">
        <f>Tabela1[[#This Row],[Coluna1]]&amp;Tabela1[[#This Row],[PEDIDO]]</f>
        <v/>
      </c>
      <c r="AL3162"/>
      <c r="AM3162"/>
      <c r="AN3162"/>
      <c r="AO3162" t="str">
        <f t="shared" si="417"/>
        <v>/</v>
      </c>
      <c r="AP3162" t="str">
        <f>Tabela1[[#This Row],[TAG]]&amp;Tabela1[[#This Row],[PEDIDO]]&amp;Tabela1[[#This Row],[PRODUTO]]</f>
        <v/>
      </c>
      <c r="AQ3162" s="23" t="str">
        <f>Tabela1[[#This Row],[PRODUTO]]&amp;Tabela1[[#This Row],[TAG]]</f>
        <v/>
      </c>
      <c r="AR3162" s="183">
        <f>Tabela1[[#This Row],[PESO TOTAL]]*Tabela1[[#This Row],[MATÉRIA PRIMA]]</f>
        <v>0</v>
      </c>
      <c r="AS3162" s="28">
        <f>Tabela1[[#This Row],[PESO TOTAL]]*Tabela1[[#This Row],[PREPARAÇÃO ]]</f>
        <v>0</v>
      </c>
      <c r="AT3162" s="28">
        <f>Tabela1[[#This Row],[PESO TOTAL]]*Tabela1[[#This Row],[CALDEIRARIA]]</f>
        <v>0</v>
      </c>
      <c r="AU3162" s="28">
        <f>Tabela1[[#This Row],[PESO TOTAL]]*Tabela1[[#This Row],[SOLDA]]</f>
        <v>0</v>
      </c>
      <c r="AV3162" s="28">
        <f>Tabela1[[#This Row],[PESO TOTAL]]*Tabela1[[#This Row],[ACABAMENTO]]</f>
        <v>0</v>
      </c>
      <c r="AW3162" s="28">
        <f>Tabela1[[#This Row],[PESO TOTAL]]*Tabela1[[#This Row],[PRONTO ACABADO]]</f>
        <v>0</v>
      </c>
      <c r="AX3162" s="28">
        <f>Tabela1[[#This Row],[PESO TOTAL]]*Tabela1[[#This Row],[EXPEDIÇÃO ]]</f>
        <v>0</v>
      </c>
      <c r="AY3162" s="28" t="str">
        <f>Tabela1[[#This Row],[PEDIDO]]&amp;Tabela1[[#This Row],[PRODUTO]]</f>
        <v/>
      </c>
      <c r="AZ3162" s="44">
        <f>IF(AF3162="",0,IF(ISTEXT(AF3162),H3162*VALUE(SUBSTITUTE(AF3162,"%",""))/100,H3162*AF3162))-Tabela1[[#This Row],[PRONTO ACABADO2]]</f>
        <v>0</v>
      </c>
      <c r="BA3162" s="44">
        <f>IF(AG3162="",0,IF(ISTEXT(AG3162),H3162*VALUE(SUBSTITUTE(AG3162,"%",""))/100,H3162*AG3162))-Tabela1[[#This Row],[PESO EXPEDIDO2]]</f>
        <v>0</v>
      </c>
      <c r="BB3162" s="44">
        <f t="shared" si="418"/>
        <v>0</v>
      </c>
      <c r="BC3162" s="44">
        <f t="shared" si="419"/>
        <v>0</v>
      </c>
      <c r="BD3162" s="44"/>
    </row>
    <row r="3163" spans="1:56" ht="15.75" hidden="1" customHeight="1" x14ac:dyDescent="0.25">
      <c r="A3163" s="6"/>
      <c r="B3163" s="22"/>
      <c r="C3163" s="7"/>
      <c r="D3163" s="46"/>
      <c r="E3163" s="7"/>
      <c r="F3163" s="7"/>
      <c r="G3163" s="44"/>
      <c r="H3163" s="41">
        <f>Tabela1[[#This Row],[PESO UNI]]*Tabela1[[#This Row],[QTE]]</f>
        <v>0</v>
      </c>
      <c r="I3163" s="7"/>
      <c r="J3163" s="8"/>
      <c r="K3163" s="8"/>
      <c r="L3163" s="9"/>
      <c r="M3163" s="10"/>
      <c r="N3163" s="11"/>
      <c r="O3163" s="12"/>
      <c r="P3163" s="13"/>
      <c r="Q3163" s="14">
        <f>Tabela1[[#This Row],[QTDE/ Fabricação]]-Tabela1[[#This Row],[QTE]]</f>
        <v>0</v>
      </c>
      <c r="R3163" s="19">
        <f t="shared" si="414"/>
        <v>0</v>
      </c>
      <c r="S3163" s="19">
        <f t="shared" si="413"/>
        <v>0</v>
      </c>
      <c r="T3163" s="20">
        <f t="shared" si="415"/>
        <v>0</v>
      </c>
      <c r="U3163" s="17">
        <f>IFERROR(SUMIF('LISTA DE EMBARQUE'!B:B,MICRO!E:E,'LISTA DE EMBARQUE'!G:G),"")</f>
        <v>0</v>
      </c>
      <c r="V3163" s="12" t="str">
        <f>IFERROR(VLOOKUP(Tabela1[[#This Row],[COD.MDE]],'LISTA DE EMBARQUE'!B:L,11,0),"")</f>
        <v/>
      </c>
      <c r="W3163" s="13" t="str">
        <f>IFERROR(COUNTIF(#REF!,Tabela1[[#This Row],[Colunas5]]),"")</f>
        <v/>
      </c>
      <c r="X3163" s="14">
        <f>Tabela1[[#This Row],[QIANTIDADE EXPEDIDA]]*Tabela1[[#This Row],[PESO UNI]]</f>
        <v>0</v>
      </c>
      <c r="Y3163" s="14">
        <f t="shared" si="416"/>
        <v>0</v>
      </c>
      <c r="Z3163" s="21">
        <f>Tabela1[[#This Row],[PESO TOTAL]]-Tabela1[[#This Row],[Peso Expedido]]</f>
        <v>0</v>
      </c>
      <c r="AA3163" s="18"/>
      <c r="AB3163" s="15"/>
      <c r="AC3163" s="15"/>
      <c r="AD3163" s="15"/>
      <c r="AE3163" s="15"/>
      <c r="AF3163" s="15"/>
      <c r="AG3163" s="15"/>
      <c r="AH3163" s="15"/>
      <c r="AI3163" s="40" t="str">
        <f t="shared" si="420"/>
        <v>ok</v>
      </c>
      <c r="AJ3163"/>
      <c r="AK3163" t="str">
        <f>Tabela1[[#This Row],[Coluna1]]&amp;Tabela1[[#This Row],[PEDIDO]]</f>
        <v/>
      </c>
      <c r="AL3163"/>
      <c r="AM3163"/>
      <c r="AN3163"/>
      <c r="AO3163" t="str">
        <f t="shared" si="417"/>
        <v>/</v>
      </c>
      <c r="AP3163" t="str">
        <f>Tabela1[[#This Row],[TAG]]&amp;Tabela1[[#This Row],[PEDIDO]]&amp;Tabela1[[#This Row],[PRODUTO]]</f>
        <v/>
      </c>
      <c r="AQ3163" s="23" t="str">
        <f>Tabela1[[#This Row],[PRODUTO]]&amp;Tabela1[[#This Row],[TAG]]</f>
        <v/>
      </c>
      <c r="AR3163" s="183">
        <f>Tabela1[[#This Row],[PESO TOTAL]]*Tabela1[[#This Row],[MATÉRIA PRIMA]]</f>
        <v>0</v>
      </c>
      <c r="AS3163" s="28">
        <f>Tabela1[[#This Row],[PESO TOTAL]]*Tabela1[[#This Row],[PREPARAÇÃO ]]</f>
        <v>0</v>
      </c>
      <c r="AT3163" s="28">
        <f>Tabela1[[#This Row],[PESO TOTAL]]*Tabela1[[#This Row],[CALDEIRARIA]]</f>
        <v>0</v>
      </c>
      <c r="AU3163" s="28">
        <f>Tabela1[[#This Row],[PESO TOTAL]]*Tabela1[[#This Row],[SOLDA]]</f>
        <v>0</v>
      </c>
      <c r="AV3163" s="28">
        <f>Tabela1[[#This Row],[PESO TOTAL]]*Tabela1[[#This Row],[ACABAMENTO]]</f>
        <v>0</v>
      </c>
      <c r="AW3163" s="28">
        <f>Tabela1[[#This Row],[PESO TOTAL]]*Tabela1[[#This Row],[PRONTO ACABADO]]</f>
        <v>0</v>
      </c>
      <c r="AX3163" s="28">
        <f>Tabela1[[#This Row],[PESO TOTAL]]*Tabela1[[#This Row],[EXPEDIÇÃO ]]</f>
        <v>0</v>
      </c>
      <c r="AY3163" s="28" t="str">
        <f>Tabela1[[#This Row],[PEDIDO]]&amp;Tabela1[[#This Row],[PRODUTO]]</f>
        <v/>
      </c>
      <c r="AZ3163" s="44">
        <f>IF(AF3163="",0,IF(ISTEXT(AF3163),H3163*VALUE(SUBSTITUTE(AF3163,"%",""))/100,H3163*AF3163))-Tabela1[[#This Row],[PRONTO ACABADO2]]</f>
        <v>0</v>
      </c>
      <c r="BA3163" s="44">
        <f>IF(AG3163="",0,IF(ISTEXT(AG3163),H3163*VALUE(SUBSTITUTE(AG3163,"%",""))/100,H3163*AG3163))-Tabela1[[#This Row],[PESO EXPEDIDO2]]</f>
        <v>0</v>
      </c>
      <c r="BB3163" s="44">
        <f t="shared" si="418"/>
        <v>0</v>
      </c>
      <c r="BC3163" s="44">
        <f t="shared" si="419"/>
        <v>0</v>
      </c>
      <c r="BD3163" s="44"/>
    </row>
    <row r="3164" spans="1:56" ht="15.75" hidden="1" customHeight="1" x14ac:dyDescent="0.25">
      <c r="A3164" s="6"/>
      <c r="B3164" s="22"/>
      <c r="C3164" s="7"/>
      <c r="D3164" s="46"/>
      <c r="E3164" s="7"/>
      <c r="F3164" s="7"/>
      <c r="G3164" s="44"/>
      <c r="H3164" s="41">
        <f>Tabela1[[#This Row],[PESO UNI]]*Tabela1[[#This Row],[QTE]]</f>
        <v>0</v>
      </c>
      <c r="I3164" s="7"/>
      <c r="J3164" s="8"/>
      <c r="K3164" s="8"/>
      <c r="L3164" s="9"/>
      <c r="M3164" s="10"/>
      <c r="N3164" s="11"/>
      <c r="O3164" s="12"/>
      <c r="P3164" s="13"/>
      <c r="Q3164" s="14">
        <f>Tabela1[[#This Row],[QTDE/ Fabricação]]-Tabela1[[#This Row],[QTE]]</f>
        <v>0</v>
      </c>
      <c r="R3164" s="19">
        <f t="shared" si="414"/>
        <v>0</v>
      </c>
      <c r="S3164" s="19">
        <f t="shared" si="413"/>
        <v>0</v>
      </c>
      <c r="T3164" s="20">
        <f t="shared" si="415"/>
        <v>0</v>
      </c>
      <c r="U3164" s="17">
        <f>IFERROR(SUMIF('LISTA DE EMBARQUE'!B:B,MICRO!E:E,'LISTA DE EMBARQUE'!G:G),"")</f>
        <v>0</v>
      </c>
      <c r="V3164" s="12" t="str">
        <f>IFERROR(VLOOKUP(Tabela1[[#This Row],[COD.MDE]],'LISTA DE EMBARQUE'!B:L,11,0),"")</f>
        <v/>
      </c>
      <c r="W3164" s="13" t="str">
        <f>IFERROR(COUNTIF(#REF!,Tabela1[[#This Row],[Colunas5]]),"")</f>
        <v/>
      </c>
      <c r="X3164" s="14">
        <f>Tabela1[[#This Row],[QIANTIDADE EXPEDIDA]]*Tabela1[[#This Row],[PESO UNI]]</f>
        <v>0</v>
      </c>
      <c r="Y3164" s="14">
        <f t="shared" si="416"/>
        <v>0</v>
      </c>
      <c r="Z3164" s="21">
        <f>Tabela1[[#This Row],[PESO TOTAL]]-Tabela1[[#This Row],[Peso Expedido]]</f>
        <v>0</v>
      </c>
      <c r="AA3164" s="18"/>
      <c r="AB3164" s="15"/>
      <c r="AC3164" s="15"/>
      <c r="AD3164" s="15"/>
      <c r="AE3164" s="15"/>
      <c r="AF3164" s="15"/>
      <c r="AG3164" s="15"/>
      <c r="AH3164" s="15"/>
      <c r="AI3164" s="40" t="str">
        <f t="shared" si="420"/>
        <v>ok</v>
      </c>
      <c r="AJ3164"/>
      <c r="AK3164" t="str">
        <f>Tabela1[[#This Row],[Coluna1]]&amp;Tabela1[[#This Row],[PEDIDO]]</f>
        <v/>
      </c>
      <c r="AL3164"/>
      <c r="AM3164"/>
      <c r="AN3164"/>
      <c r="AO3164" t="str">
        <f t="shared" si="417"/>
        <v>/</v>
      </c>
      <c r="AP3164" t="str">
        <f>Tabela1[[#This Row],[TAG]]&amp;Tabela1[[#This Row],[PEDIDO]]&amp;Tabela1[[#This Row],[PRODUTO]]</f>
        <v/>
      </c>
      <c r="AQ3164" s="23" t="str">
        <f>Tabela1[[#This Row],[PRODUTO]]&amp;Tabela1[[#This Row],[TAG]]</f>
        <v/>
      </c>
      <c r="AR3164" s="183">
        <f>Tabela1[[#This Row],[PESO TOTAL]]*Tabela1[[#This Row],[MATÉRIA PRIMA]]</f>
        <v>0</v>
      </c>
      <c r="AS3164" s="28">
        <f>Tabela1[[#This Row],[PESO TOTAL]]*Tabela1[[#This Row],[PREPARAÇÃO ]]</f>
        <v>0</v>
      </c>
      <c r="AT3164" s="28">
        <f>Tabela1[[#This Row],[PESO TOTAL]]*Tabela1[[#This Row],[CALDEIRARIA]]</f>
        <v>0</v>
      </c>
      <c r="AU3164" s="28">
        <f>Tabela1[[#This Row],[PESO TOTAL]]*Tabela1[[#This Row],[SOLDA]]</f>
        <v>0</v>
      </c>
      <c r="AV3164" s="28">
        <f>Tabela1[[#This Row],[PESO TOTAL]]*Tabela1[[#This Row],[ACABAMENTO]]</f>
        <v>0</v>
      </c>
      <c r="AW3164" s="28">
        <f>Tabela1[[#This Row],[PESO TOTAL]]*Tabela1[[#This Row],[PRONTO ACABADO]]</f>
        <v>0</v>
      </c>
      <c r="AX3164" s="28">
        <f>Tabela1[[#This Row],[PESO TOTAL]]*Tabela1[[#This Row],[EXPEDIÇÃO ]]</f>
        <v>0</v>
      </c>
      <c r="AY3164" s="28" t="str">
        <f>Tabela1[[#This Row],[PEDIDO]]&amp;Tabela1[[#This Row],[PRODUTO]]</f>
        <v/>
      </c>
      <c r="AZ3164" s="44">
        <f>IF(AF3164="",0,IF(ISTEXT(AF3164),H3164*VALUE(SUBSTITUTE(AF3164,"%",""))/100,H3164*AF3164))-Tabela1[[#This Row],[PRONTO ACABADO2]]</f>
        <v>0</v>
      </c>
      <c r="BA3164" s="44">
        <f>IF(AG3164="",0,IF(ISTEXT(AG3164),H3164*VALUE(SUBSTITUTE(AG3164,"%",""))/100,H3164*AG3164))-Tabela1[[#This Row],[PESO EXPEDIDO2]]</f>
        <v>0</v>
      </c>
      <c r="BB3164" s="44">
        <f t="shared" si="418"/>
        <v>0</v>
      </c>
      <c r="BC3164" s="44">
        <f t="shared" si="419"/>
        <v>0</v>
      </c>
      <c r="BD3164" s="44"/>
    </row>
    <row r="3165" spans="1:56" ht="15.75" hidden="1" customHeight="1" x14ac:dyDescent="0.25">
      <c r="A3165" s="6"/>
      <c r="B3165" s="22"/>
      <c r="C3165" s="7"/>
      <c r="D3165" s="46"/>
      <c r="E3165" s="7"/>
      <c r="F3165" s="7"/>
      <c r="G3165" s="44"/>
      <c r="H3165" s="41">
        <f>Tabela1[[#This Row],[PESO UNI]]*Tabela1[[#This Row],[QTE]]</f>
        <v>0</v>
      </c>
      <c r="I3165" s="7"/>
      <c r="J3165" s="8"/>
      <c r="K3165" s="8"/>
      <c r="L3165" s="9"/>
      <c r="M3165" s="10"/>
      <c r="N3165" s="11"/>
      <c r="O3165" s="12"/>
      <c r="P3165" s="13"/>
      <c r="Q3165" s="14">
        <f>Tabela1[[#This Row],[QTDE/ Fabricação]]-Tabela1[[#This Row],[QTE]]</f>
        <v>0</v>
      </c>
      <c r="R3165" s="19">
        <f t="shared" si="414"/>
        <v>0</v>
      </c>
      <c r="S3165" s="19">
        <f t="shared" si="413"/>
        <v>0</v>
      </c>
      <c r="T3165" s="20">
        <f t="shared" si="415"/>
        <v>0</v>
      </c>
      <c r="U3165" s="17">
        <f>IFERROR(SUMIF('LISTA DE EMBARQUE'!B:B,MICRO!E:E,'LISTA DE EMBARQUE'!G:G),"")</f>
        <v>0</v>
      </c>
      <c r="V3165" s="12" t="str">
        <f>IFERROR(VLOOKUP(Tabela1[[#This Row],[COD.MDE]],'LISTA DE EMBARQUE'!B:L,11,0),"")</f>
        <v/>
      </c>
      <c r="W3165" s="13" t="str">
        <f>IFERROR(COUNTIF(#REF!,Tabela1[[#This Row],[Colunas5]]),"")</f>
        <v/>
      </c>
      <c r="X3165" s="14">
        <f>Tabela1[[#This Row],[QIANTIDADE EXPEDIDA]]*Tabela1[[#This Row],[PESO UNI]]</f>
        <v>0</v>
      </c>
      <c r="Y3165" s="14">
        <f t="shared" si="416"/>
        <v>0</v>
      </c>
      <c r="Z3165" s="21">
        <f>Tabela1[[#This Row],[PESO TOTAL]]-Tabela1[[#This Row],[Peso Expedido]]</f>
        <v>0</v>
      </c>
      <c r="AA3165" s="18"/>
      <c r="AB3165" s="15"/>
      <c r="AC3165" s="15"/>
      <c r="AD3165" s="15"/>
      <c r="AE3165" s="15"/>
      <c r="AF3165" s="15"/>
      <c r="AG3165" s="15"/>
      <c r="AH3165" s="15"/>
      <c r="AI3165" s="40" t="str">
        <f t="shared" si="420"/>
        <v>ok</v>
      </c>
      <c r="AJ3165"/>
      <c r="AK3165" t="str">
        <f>Tabela1[[#This Row],[Coluna1]]&amp;Tabela1[[#This Row],[PEDIDO]]</f>
        <v/>
      </c>
      <c r="AL3165"/>
      <c r="AM3165"/>
      <c r="AN3165"/>
      <c r="AO3165" t="str">
        <f t="shared" si="417"/>
        <v>/</v>
      </c>
      <c r="AP3165" t="str">
        <f>Tabela1[[#This Row],[TAG]]&amp;Tabela1[[#This Row],[PEDIDO]]&amp;Tabela1[[#This Row],[PRODUTO]]</f>
        <v/>
      </c>
      <c r="AQ3165" s="23" t="str">
        <f>Tabela1[[#This Row],[PRODUTO]]&amp;Tabela1[[#This Row],[TAG]]</f>
        <v/>
      </c>
      <c r="AR3165" s="183">
        <f>Tabela1[[#This Row],[PESO TOTAL]]*Tabela1[[#This Row],[MATÉRIA PRIMA]]</f>
        <v>0</v>
      </c>
      <c r="AS3165" s="28">
        <f>Tabela1[[#This Row],[PESO TOTAL]]*Tabela1[[#This Row],[PREPARAÇÃO ]]</f>
        <v>0</v>
      </c>
      <c r="AT3165" s="28">
        <f>Tabela1[[#This Row],[PESO TOTAL]]*Tabela1[[#This Row],[CALDEIRARIA]]</f>
        <v>0</v>
      </c>
      <c r="AU3165" s="28">
        <f>Tabela1[[#This Row],[PESO TOTAL]]*Tabela1[[#This Row],[SOLDA]]</f>
        <v>0</v>
      </c>
      <c r="AV3165" s="28">
        <f>Tabela1[[#This Row],[PESO TOTAL]]*Tabela1[[#This Row],[ACABAMENTO]]</f>
        <v>0</v>
      </c>
      <c r="AW3165" s="28">
        <f>Tabela1[[#This Row],[PESO TOTAL]]*Tabela1[[#This Row],[PRONTO ACABADO]]</f>
        <v>0</v>
      </c>
      <c r="AX3165" s="28">
        <f>Tabela1[[#This Row],[PESO TOTAL]]*Tabela1[[#This Row],[EXPEDIÇÃO ]]</f>
        <v>0</v>
      </c>
      <c r="AY3165" s="28" t="str">
        <f>Tabela1[[#This Row],[PEDIDO]]&amp;Tabela1[[#This Row],[PRODUTO]]</f>
        <v/>
      </c>
      <c r="AZ3165" s="44">
        <f>IF(AF3165="",0,IF(ISTEXT(AF3165),H3165*VALUE(SUBSTITUTE(AF3165,"%",""))/100,H3165*AF3165))-Tabela1[[#This Row],[PRONTO ACABADO2]]</f>
        <v>0</v>
      </c>
      <c r="BA3165" s="44">
        <f>IF(AG3165="",0,IF(ISTEXT(AG3165),H3165*VALUE(SUBSTITUTE(AG3165,"%",""))/100,H3165*AG3165))-Tabela1[[#This Row],[PESO EXPEDIDO2]]</f>
        <v>0</v>
      </c>
      <c r="BB3165" s="44">
        <f t="shared" si="418"/>
        <v>0</v>
      </c>
      <c r="BC3165" s="44">
        <f t="shared" si="419"/>
        <v>0</v>
      </c>
      <c r="BD3165" s="44"/>
    </row>
    <row r="3166" spans="1:56" ht="15.75" hidden="1" customHeight="1" x14ac:dyDescent="0.25">
      <c r="A3166" s="6"/>
      <c r="B3166" s="22"/>
      <c r="C3166" s="7"/>
      <c r="D3166" s="46"/>
      <c r="E3166" s="7"/>
      <c r="F3166" s="7"/>
      <c r="G3166" s="44"/>
      <c r="H3166" s="41">
        <f>Tabela1[[#This Row],[PESO UNI]]*Tabela1[[#This Row],[QTE]]</f>
        <v>0</v>
      </c>
      <c r="I3166" s="7"/>
      <c r="J3166" s="8"/>
      <c r="K3166" s="8"/>
      <c r="L3166" s="9"/>
      <c r="M3166" s="10"/>
      <c r="N3166" s="11"/>
      <c r="O3166" s="12"/>
      <c r="P3166" s="13"/>
      <c r="Q3166" s="14">
        <f>Tabela1[[#This Row],[QTDE/ Fabricação]]-Tabela1[[#This Row],[QTE]]</f>
        <v>0</v>
      </c>
      <c r="R3166" s="19">
        <f t="shared" si="414"/>
        <v>0</v>
      </c>
      <c r="S3166" s="19">
        <f t="shared" si="413"/>
        <v>0</v>
      </c>
      <c r="T3166" s="20">
        <f t="shared" si="415"/>
        <v>0</v>
      </c>
      <c r="U3166" s="17">
        <f>IFERROR(SUMIF('LISTA DE EMBARQUE'!B:B,MICRO!E:E,'LISTA DE EMBARQUE'!G:G),"")</f>
        <v>0</v>
      </c>
      <c r="V3166" s="12" t="str">
        <f>IFERROR(VLOOKUP(Tabela1[[#This Row],[COD.MDE]],'LISTA DE EMBARQUE'!B:L,11,0),"")</f>
        <v/>
      </c>
      <c r="W3166" s="13" t="str">
        <f>IFERROR(COUNTIF(#REF!,Tabela1[[#This Row],[Colunas5]]),"")</f>
        <v/>
      </c>
      <c r="X3166" s="14">
        <f>Tabela1[[#This Row],[QIANTIDADE EXPEDIDA]]*Tabela1[[#This Row],[PESO UNI]]</f>
        <v>0</v>
      </c>
      <c r="Y3166" s="14">
        <f t="shared" si="416"/>
        <v>0</v>
      </c>
      <c r="Z3166" s="21">
        <f>Tabela1[[#This Row],[PESO TOTAL]]-Tabela1[[#This Row],[Peso Expedido]]</f>
        <v>0</v>
      </c>
      <c r="AA3166" s="18"/>
      <c r="AB3166" s="15"/>
      <c r="AC3166" s="15"/>
      <c r="AD3166" s="15"/>
      <c r="AE3166" s="15"/>
      <c r="AF3166" s="15"/>
      <c r="AG3166" s="15"/>
      <c r="AH3166" s="15"/>
      <c r="AI3166" s="40" t="str">
        <f t="shared" si="420"/>
        <v>ok</v>
      </c>
      <c r="AJ3166"/>
      <c r="AK3166" t="str">
        <f>Tabela1[[#This Row],[Coluna1]]&amp;Tabela1[[#This Row],[PEDIDO]]</f>
        <v/>
      </c>
      <c r="AL3166"/>
      <c r="AM3166"/>
      <c r="AN3166"/>
      <c r="AO3166" t="str">
        <f t="shared" si="417"/>
        <v>/</v>
      </c>
      <c r="AP3166" t="str">
        <f>Tabela1[[#This Row],[TAG]]&amp;Tabela1[[#This Row],[PEDIDO]]&amp;Tabela1[[#This Row],[PRODUTO]]</f>
        <v/>
      </c>
      <c r="AQ3166" s="23" t="str">
        <f>Tabela1[[#This Row],[PRODUTO]]&amp;Tabela1[[#This Row],[TAG]]</f>
        <v/>
      </c>
      <c r="AR3166" s="183">
        <f>Tabela1[[#This Row],[PESO TOTAL]]*Tabela1[[#This Row],[MATÉRIA PRIMA]]</f>
        <v>0</v>
      </c>
      <c r="AS3166" s="28">
        <f>Tabela1[[#This Row],[PESO TOTAL]]*Tabela1[[#This Row],[PREPARAÇÃO ]]</f>
        <v>0</v>
      </c>
      <c r="AT3166" s="28">
        <f>Tabela1[[#This Row],[PESO TOTAL]]*Tabela1[[#This Row],[CALDEIRARIA]]</f>
        <v>0</v>
      </c>
      <c r="AU3166" s="28">
        <f>Tabela1[[#This Row],[PESO TOTAL]]*Tabela1[[#This Row],[SOLDA]]</f>
        <v>0</v>
      </c>
      <c r="AV3166" s="28">
        <f>Tabela1[[#This Row],[PESO TOTAL]]*Tabela1[[#This Row],[ACABAMENTO]]</f>
        <v>0</v>
      </c>
      <c r="AW3166" s="28">
        <f>Tabela1[[#This Row],[PESO TOTAL]]*Tabela1[[#This Row],[PRONTO ACABADO]]</f>
        <v>0</v>
      </c>
      <c r="AX3166" s="28">
        <f>Tabela1[[#This Row],[PESO TOTAL]]*Tabela1[[#This Row],[EXPEDIÇÃO ]]</f>
        <v>0</v>
      </c>
      <c r="AY3166" s="28" t="str">
        <f>Tabela1[[#This Row],[PEDIDO]]&amp;Tabela1[[#This Row],[PRODUTO]]</f>
        <v/>
      </c>
      <c r="AZ3166" s="44">
        <f>IF(AF3166="",0,IF(ISTEXT(AF3166),H3166*VALUE(SUBSTITUTE(AF3166,"%",""))/100,H3166*AF3166))-Tabela1[[#This Row],[PRONTO ACABADO2]]</f>
        <v>0</v>
      </c>
      <c r="BA3166" s="44">
        <f>IF(AG3166="",0,IF(ISTEXT(AG3166),H3166*VALUE(SUBSTITUTE(AG3166,"%",""))/100,H3166*AG3166))-Tabela1[[#This Row],[PESO EXPEDIDO2]]</f>
        <v>0</v>
      </c>
      <c r="BB3166" s="44">
        <f t="shared" si="418"/>
        <v>0</v>
      </c>
      <c r="BC3166" s="44">
        <f t="shared" si="419"/>
        <v>0</v>
      </c>
      <c r="BD3166" s="44"/>
    </row>
    <row r="3167" spans="1:56" ht="15.75" hidden="1" customHeight="1" x14ac:dyDescent="0.25">
      <c r="A3167" s="6"/>
      <c r="B3167" s="22"/>
      <c r="C3167" s="7"/>
      <c r="D3167" s="46"/>
      <c r="E3167" s="7"/>
      <c r="F3167" s="7"/>
      <c r="G3167" s="44"/>
      <c r="H3167" s="41">
        <f>Tabela1[[#This Row],[PESO UNI]]*Tabela1[[#This Row],[QTE]]</f>
        <v>0</v>
      </c>
      <c r="I3167" s="7"/>
      <c r="J3167" s="8"/>
      <c r="K3167" s="8"/>
      <c r="L3167" s="9"/>
      <c r="M3167" s="10"/>
      <c r="N3167" s="11"/>
      <c r="O3167" s="12"/>
      <c r="P3167" s="13"/>
      <c r="Q3167" s="14">
        <f>Tabela1[[#This Row],[QTDE/ Fabricação]]-Tabela1[[#This Row],[QTE]]</f>
        <v>0</v>
      </c>
      <c r="R3167" s="19">
        <f t="shared" si="414"/>
        <v>0</v>
      </c>
      <c r="S3167" s="19">
        <f t="shared" si="413"/>
        <v>0</v>
      </c>
      <c r="T3167" s="20">
        <f t="shared" si="415"/>
        <v>0</v>
      </c>
      <c r="U3167" s="17">
        <f>IFERROR(SUMIF('LISTA DE EMBARQUE'!B:B,MICRO!E:E,'LISTA DE EMBARQUE'!G:G),"")</f>
        <v>0</v>
      </c>
      <c r="V3167" s="12" t="str">
        <f>IFERROR(VLOOKUP(Tabela1[[#This Row],[COD.MDE]],'LISTA DE EMBARQUE'!B:L,11,0),"")</f>
        <v/>
      </c>
      <c r="W3167" s="13" t="str">
        <f>IFERROR(COUNTIF(#REF!,Tabela1[[#This Row],[Colunas5]]),"")</f>
        <v/>
      </c>
      <c r="X3167" s="14">
        <f>Tabela1[[#This Row],[QIANTIDADE EXPEDIDA]]*Tabela1[[#This Row],[PESO UNI]]</f>
        <v>0</v>
      </c>
      <c r="Y3167" s="14">
        <f t="shared" si="416"/>
        <v>0</v>
      </c>
      <c r="Z3167" s="21">
        <f>Tabela1[[#This Row],[PESO TOTAL]]-Tabela1[[#This Row],[Peso Expedido]]</f>
        <v>0</v>
      </c>
      <c r="AA3167" s="18"/>
      <c r="AB3167" s="15"/>
      <c r="AC3167" s="15"/>
      <c r="AD3167" s="15"/>
      <c r="AE3167" s="15"/>
      <c r="AF3167" s="15"/>
      <c r="AG3167" s="15"/>
      <c r="AH3167" s="15"/>
      <c r="AI3167" s="40" t="str">
        <f t="shared" si="420"/>
        <v>ok</v>
      </c>
      <c r="AJ3167"/>
      <c r="AK3167" t="str">
        <f>Tabela1[[#This Row],[Coluna1]]&amp;Tabela1[[#This Row],[PEDIDO]]</f>
        <v/>
      </c>
      <c r="AL3167"/>
      <c r="AM3167"/>
      <c r="AN3167"/>
      <c r="AO3167" t="str">
        <f t="shared" si="417"/>
        <v>/</v>
      </c>
      <c r="AP3167" t="str">
        <f>Tabela1[[#This Row],[TAG]]&amp;Tabela1[[#This Row],[PEDIDO]]&amp;Tabela1[[#This Row],[PRODUTO]]</f>
        <v/>
      </c>
      <c r="AQ3167" s="23" t="str">
        <f>Tabela1[[#This Row],[PRODUTO]]&amp;Tabela1[[#This Row],[TAG]]</f>
        <v/>
      </c>
      <c r="AR3167" s="183">
        <f>Tabela1[[#This Row],[PESO TOTAL]]*Tabela1[[#This Row],[MATÉRIA PRIMA]]</f>
        <v>0</v>
      </c>
      <c r="AS3167" s="28">
        <f>Tabela1[[#This Row],[PESO TOTAL]]*Tabela1[[#This Row],[PREPARAÇÃO ]]</f>
        <v>0</v>
      </c>
      <c r="AT3167" s="28">
        <f>Tabela1[[#This Row],[PESO TOTAL]]*Tabela1[[#This Row],[CALDEIRARIA]]</f>
        <v>0</v>
      </c>
      <c r="AU3167" s="28">
        <f>Tabela1[[#This Row],[PESO TOTAL]]*Tabela1[[#This Row],[SOLDA]]</f>
        <v>0</v>
      </c>
      <c r="AV3167" s="28">
        <f>Tabela1[[#This Row],[PESO TOTAL]]*Tabela1[[#This Row],[ACABAMENTO]]</f>
        <v>0</v>
      </c>
      <c r="AW3167" s="28">
        <f>Tabela1[[#This Row],[PESO TOTAL]]*Tabela1[[#This Row],[PRONTO ACABADO]]</f>
        <v>0</v>
      </c>
      <c r="AX3167" s="28">
        <f>Tabela1[[#This Row],[PESO TOTAL]]*Tabela1[[#This Row],[EXPEDIÇÃO ]]</f>
        <v>0</v>
      </c>
      <c r="AY3167" s="28" t="str">
        <f>Tabela1[[#This Row],[PEDIDO]]&amp;Tabela1[[#This Row],[PRODUTO]]</f>
        <v/>
      </c>
      <c r="AZ3167" s="44">
        <f>IF(AF3167="",0,IF(ISTEXT(AF3167),H3167*VALUE(SUBSTITUTE(AF3167,"%",""))/100,H3167*AF3167))-Tabela1[[#This Row],[PRONTO ACABADO2]]</f>
        <v>0</v>
      </c>
      <c r="BA3167" s="44">
        <f>IF(AG3167="",0,IF(ISTEXT(AG3167),H3167*VALUE(SUBSTITUTE(AG3167,"%",""))/100,H3167*AG3167))-Tabela1[[#This Row],[PESO EXPEDIDO2]]</f>
        <v>0</v>
      </c>
      <c r="BB3167" s="44">
        <f t="shared" si="418"/>
        <v>0</v>
      </c>
      <c r="BC3167" s="44">
        <f t="shared" si="419"/>
        <v>0</v>
      </c>
      <c r="BD3167" s="44"/>
    </row>
    <row r="3168" spans="1:56" ht="15.75" hidden="1" customHeight="1" x14ac:dyDescent="0.25">
      <c r="A3168" s="6"/>
      <c r="B3168" s="22"/>
      <c r="C3168" s="7"/>
      <c r="D3168" s="46"/>
      <c r="E3168" s="7"/>
      <c r="F3168" s="7"/>
      <c r="G3168" s="44"/>
      <c r="H3168" s="41">
        <f>Tabela1[[#This Row],[PESO UNI]]*Tabela1[[#This Row],[QTE]]</f>
        <v>0</v>
      </c>
      <c r="I3168" s="7"/>
      <c r="J3168" s="8"/>
      <c r="K3168" s="8"/>
      <c r="L3168" s="9"/>
      <c r="M3168" s="10"/>
      <c r="N3168" s="11"/>
      <c r="O3168" s="12"/>
      <c r="P3168" s="13"/>
      <c r="Q3168" s="14">
        <f>Tabela1[[#This Row],[QTDE/ Fabricação]]-Tabela1[[#This Row],[QTE]]</f>
        <v>0</v>
      </c>
      <c r="R3168" s="19">
        <f t="shared" si="414"/>
        <v>0</v>
      </c>
      <c r="S3168" s="19">
        <f t="shared" si="413"/>
        <v>0</v>
      </c>
      <c r="T3168" s="20">
        <f t="shared" si="415"/>
        <v>0</v>
      </c>
      <c r="U3168" s="17">
        <f>IFERROR(SUMIF('LISTA DE EMBARQUE'!B:B,MICRO!E:E,'LISTA DE EMBARQUE'!G:G),"")</f>
        <v>0</v>
      </c>
      <c r="V3168" s="12" t="str">
        <f>IFERROR(VLOOKUP(Tabela1[[#This Row],[COD.MDE]],'LISTA DE EMBARQUE'!B:L,11,0),"")</f>
        <v/>
      </c>
      <c r="W3168" s="13" t="str">
        <f>IFERROR(COUNTIF(#REF!,Tabela1[[#This Row],[Colunas5]]),"")</f>
        <v/>
      </c>
      <c r="X3168" s="14">
        <f>Tabela1[[#This Row],[QIANTIDADE EXPEDIDA]]*Tabela1[[#This Row],[PESO UNI]]</f>
        <v>0</v>
      </c>
      <c r="Y3168" s="14">
        <f t="shared" si="416"/>
        <v>0</v>
      </c>
      <c r="Z3168" s="21">
        <f>Tabela1[[#This Row],[PESO TOTAL]]-Tabela1[[#This Row],[Peso Expedido]]</f>
        <v>0</v>
      </c>
      <c r="AA3168" s="18"/>
      <c r="AB3168" s="15"/>
      <c r="AC3168" s="15"/>
      <c r="AD3168" s="15"/>
      <c r="AE3168" s="15"/>
      <c r="AF3168" s="15"/>
      <c r="AG3168" s="15"/>
      <c r="AH3168" s="15"/>
      <c r="AI3168" s="40" t="str">
        <f t="shared" si="420"/>
        <v>ok</v>
      </c>
      <c r="AJ3168"/>
      <c r="AK3168" t="str">
        <f>Tabela1[[#This Row],[Coluna1]]&amp;Tabela1[[#This Row],[PEDIDO]]</f>
        <v/>
      </c>
      <c r="AL3168"/>
      <c r="AM3168"/>
      <c r="AN3168"/>
      <c r="AO3168" t="str">
        <f t="shared" si="417"/>
        <v>/</v>
      </c>
      <c r="AP3168" t="str">
        <f>Tabela1[[#This Row],[TAG]]&amp;Tabela1[[#This Row],[PEDIDO]]&amp;Tabela1[[#This Row],[PRODUTO]]</f>
        <v/>
      </c>
      <c r="AQ3168" s="23" t="str">
        <f>Tabela1[[#This Row],[PRODUTO]]&amp;Tabela1[[#This Row],[TAG]]</f>
        <v/>
      </c>
      <c r="AR3168" s="183">
        <f>Tabela1[[#This Row],[PESO TOTAL]]*Tabela1[[#This Row],[MATÉRIA PRIMA]]</f>
        <v>0</v>
      </c>
      <c r="AS3168" s="28">
        <f>Tabela1[[#This Row],[PESO TOTAL]]*Tabela1[[#This Row],[PREPARAÇÃO ]]</f>
        <v>0</v>
      </c>
      <c r="AT3168" s="28">
        <f>Tabela1[[#This Row],[PESO TOTAL]]*Tabela1[[#This Row],[CALDEIRARIA]]</f>
        <v>0</v>
      </c>
      <c r="AU3168" s="28">
        <f>Tabela1[[#This Row],[PESO TOTAL]]*Tabela1[[#This Row],[SOLDA]]</f>
        <v>0</v>
      </c>
      <c r="AV3168" s="28">
        <f>Tabela1[[#This Row],[PESO TOTAL]]*Tabela1[[#This Row],[ACABAMENTO]]</f>
        <v>0</v>
      </c>
      <c r="AW3168" s="28">
        <f>Tabela1[[#This Row],[PESO TOTAL]]*Tabela1[[#This Row],[PRONTO ACABADO]]</f>
        <v>0</v>
      </c>
      <c r="AX3168" s="28">
        <f>Tabela1[[#This Row],[PESO TOTAL]]*Tabela1[[#This Row],[EXPEDIÇÃO ]]</f>
        <v>0</v>
      </c>
      <c r="AY3168" s="28" t="str">
        <f>Tabela1[[#This Row],[PEDIDO]]&amp;Tabela1[[#This Row],[PRODUTO]]</f>
        <v/>
      </c>
      <c r="AZ3168" s="44">
        <f>IF(AF3168="",0,IF(ISTEXT(AF3168),H3168*VALUE(SUBSTITUTE(AF3168,"%",""))/100,H3168*AF3168))-Tabela1[[#This Row],[PRONTO ACABADO2]]</f>
        <v>0</v>
      </c>
      <c r="BA3168" s="44">
        <f>IF(AG3168="",0,IF(ISTEXT(AG3168),H3168*VALUE(SUBSTITUTE(AG3168,"%",""))/100,H3168*AG3168))-Tabela1[[#This Row],[PESO EXPEDIDO2]]</f>
        <v>0</v>
      </c>
      <c r="BB3168" s="44">
        <f t="shared" si="418"/>
        <v>0</v>
      </c>
      <c r="BC3168" s="44">
        <f t="shared" si="419"/>
        <v>0</v>
      </c>
      <c r="BD3168" s="44"/>
    </row>
    <row r="3169" spans="1:56" ht="15.75" hidden="1" customHeight="1" x14ac:dyDescent="0.25">
      <c r="A3169" s="6"/>
      <c r="B3169" s="22"/>
      <c r="C3169" s="7"/>
      <c r="D3169" s="46"/>
      <c r="E3169" s="7"/>
      <c r="F3169" s="7"/>
      <c r="G3169" s="44"/>
      <c r="H3169" s="41">
        <f>Tabela1[[#This Row],[PESO UNI]]*Tabela1[[#This Row],[QTE]]</f>
        <v>0</v>
      </c>
      <c r="I3169" s="7"/>
      <c r="J3169" s="8"/>
      <c r="K3169" s="8"/>
      <c r="L3169" s="9"/>
      <c r="M3169" s="10"/>
      <c r="N3169" s="11"/>
      <c r="O3169" s="12"/>
      <c r="P3169" s="13"/>
      <c r="Q3169" s="14">
        <f>Tabela1[[#This Row],[QTDE/ Fabricação]]-Tabela1[[#This Row],[QTE]]</f>
        <v>0</v>
      </c>
      <c r="R3169" s="19">
        <f t="shared" si="414"/>
        <v>0</v>
      </c>
      <c r="S3169" s="19">
        <f t="shared" si="413"/>
        <v>0</v>
      </c>
      <c r="T3169" s="20">
        <f t="shared" si="415"/>
        <v>0</v>
      </c>
      <c r="U3169" s="17">
        <f>IFERROR(SUMIF('LISTA DE EMBARQUE'!B:B,MICRO!E:E,'LISTA DE EMBARQUE'!G:G),"")</f>
        <v>0</v>
      </c>
      <c r="V3169" s="12" t="str">
        <f>IFERROR(VLOOKUP(Tabela1[[#This Row],[COD.MDE]],'LISTA DE EMBARQUE'!B:L,11,0),"")</f>
        <v/>
      </c>
      <c r="W3169" s="13" t="str">
        <f>IFERROR(COUNTIF(#REF!,Tabela1[[#This Row],[Colunas5]]),"")</f>
        <v/>
      </c>
      <c r="X3169" s="14">
        <f>Tabela1[[#This Row],[QIANTIDADE EXPEDIDA]]*Tabela1[[#This Row],[PESO UNI]]</f>
        <v>0</v>
      </c>
      <c r="Y3169" s="14">
        <f t="shared" si="416"/>
        <v>0</v>
      </c>
      <c r="Z3169" s="21">
        <f>Tabela1[[#This Row],[PESO TOTAL]]-Tabela1[[#This Row],[Peso Expedido]]</f>
        <v>0</v>
      </c>
      <c r="AA3169" s="18"/>
      <c r="AB3169" s="15"/>
      <c r="AC3169" s="15"/>
      <c r="AD3169" s="15"/>
      <c r="AE3169" s="15"/>
      <c r="AF3169" s="15"/>
      <c r="AG3169" s="15"/>
      <c r="AH3169" s="15"/>
      <c r="AI3169" s="40" t="str">
        <f t="shared" si="420"/>
        <v>ok</v>
      </c>
      <c r="AJ3169"/>
      <c r="AK3169" t="str">
        <f>Tabela1[[#This Row],[Coluna1]]&amp;Tabela1[[#This Row],[PEDIDO]]</f>
        <v/>
      </c>
      <c r="AL3169"/>
      <c r="AM3169"/>
      <c r="AN3169"/>
      <c r="AO3169" t="str">
        <f t="shared" si="417"/>
        <v>/</v>
      </c>
      <c r="AP3169" t="str">
        <f>Tabela1[[#This Row],[TAG]]&amp;Tabela1[[#This Row],[PEDIDO]]&amp;Tabela1[[#This Row],[PRODUTO]]</f>
        <v/>
      </c>
      <c r="AQ3169" s="23" t="str">
        <f>Tabela1[[#This Row],[PRODUTO]]&amp;Tabela1[[#This Row],[TAG]]</f>
        <v/>
      </c>
      <c r="AR3169" s="183">
        <f>Tabela1[[#This Row],[PESO TOTAL]]*Tabela1[[#This Row],[MATÉRIA PRIMA]]</f>
        <v>0</v>
      </c>
      <c r="AS3169" s="28">
        <f>Tabela1[[#This Row],[PESO TOTAL]]*Tabela1[[#This Row],[PREPARAÇÃO ]]</f>
        <v>0</v>
      </c>
      <c r="AT3169" s="28">
        <f>Tabela1[[#This Row],[PESO TOTAL]]*Tabela1[[#This Row],[CALDEIRARIA]]</f>
        <v>0</v>
      </c>
      <c r="AU3169" s="28">
        <f>Tabela1[[#This Row],[PESO TOTAL]]*Tabela1[[#This Row],[SOLDA]]</f>
        <v>0</v>
      </c>
      <c r="AV3169" s="28">
        <f>Tabela1[[#This Row],[PESO TOTAL]]*Tabela1[[#This Row],[ACABAMENTO]]</f>
        <v>0</v>
      </c>
      <c r="AW3169" s="28">
        <f>Tabela1[[#This Row],[PESO TOTAL]]*Tabela1[[#This Row],[PRONTO ACABADO]]</f>
        <v>0</v>
      </c>
      <c r="AX3169" s="28">
        <f>Tabela1[[#This Row],[PESO TOTAL]]*Tabela1[[#This Row],[EXPEDIÇÃO ]]</f>
        <v>0</v>
      </c>
      <c r="AY3169" s="28" t="str">
        <f>Tabela1[[#This Row],[PEDIDO]]&amp;Tabela1[[#This Row],[PRODUTO]]</f>
        <v/>
      </c>
      <c r="AZ3169" s="44">
        <f>IF(AF3169="",0,IF(ISTEXT(AF3169),H3169*VALUE(SUBSTITUTE(AF3169,"%",""))/100,H3169*AF3169))-Tabela1[[#This Row],[PRONTO ACABADO2]]</f>
        <v>0</v>
      </c>
      <c r="BA3169" s="44">
        <f>IF(AG3169="",0,IF(ISTEXT(AG3169),H3169*VALUE(SUBSTITUTE(AG3169,"%",""))/100,H3169*AG3169))-Tabela1[[#This Row],[PESO EXPEDIDO2]]</f>
        <v>0</v>
      </c>
      <c r="BB3169" s="44">
        <f t="shared" si="418"/>
        <v>0</v>
      </c>
      <c r="BC3169" s="44">
        <f t="shared" si="419"/>
        <v>0</v>
      </c>
      <c r="BD3169" s="44"/>
    </row>
    <row r="3170" spans="1:56" ht="15.75" hidden="1" customHeight="1" x14ac:dyDescent="0.25">
      <c r="A3170" s="6"/>
      <c r="B3170" s="22"/>
      <c r="C3170" s="7"/>
      <c r="D3170" s="46"/>
      <c r="E3170" s="7"/>
      <c r="F3170" s="7"/>
      <c r="G3170" s="44"/>
      <c r="H3170" s="41">
        <f>Tabela1[[#This Row],[PESO UNI]]*Tabela1[[#This Row],[QTE]]</f>
        <v>0</v>
      </c>
      <c r="I3170" s="7"/>
      <c r="J3170" s="8"/>
      <c r="K3170" s="8"/>
      <c r="L3170" s="9"/>
      <c r="M3170" s="10"/>
      <c r="N3170" s="11"/>
      <c r="O3170" s="12"/>
      <c r="P3170" s="13"/>
      <c r="Q3170" s="14">
        <f>Tabela1[[#This Row],[QTDE/ Fabricação]]-Tabela1[[#This Row],[QTE]]</f>
        <v>0</v>
      </c>
      <c r="R3170" s="19">
        <f t="shared" si="414"/>
        <v>0</v>
      </c>
      <c r="S3170" s="19">
        <f t="shared" si="413"/>
        <v>0</v>
      </c>
      <c r="T3170" s="20">
        <f t="shared" si="415"/>
        <v>0</v>
      </c>
      <c r="U3170" s="17">
        <f>IFERROR(SUMIF('LISTA DE EMBARQUE'!B:B,MICRO!E:E,'LISTA DE EMBARQUE'!G:G),"")</f>
        <v>0</v>
      </c>
      <c r="V3170" s="12" t="str">
        <f>IFERROR(VLOOKUP(Tabela1[[#This Row],[COD.MDE]],'LISTA DE EMBARQUE'!B:L,11,0),"")</f>
        <v/>
      </c>
      <c r="W3170" s="13" t="str">
        <f>IFERROR(COUNTIF(#REF!,Tabela1[[#This Row],[Colunas5]]),"")</f>
        <v/>
      </c>
      <c r="X3170" s="14">
        <f>Tabela1[[#This Row],[QIANTIDADE EXPEDIDA]]*Tabela1[[#This Row],[PESO UNI]]</f>
        <v>0</v>
      </c>
      <c r="Y3170" s="14">
        <f t="shared" si="416"/>
        <v>0</v>
      </c>
      <c r="Z3170" s="21">
        <f>Tabela1[[#This Row],[PESO TOTAL]]-Tabela1[[#This Row],[Peso Expedido]]</f>
        <v>0</v>
      </c>
      <c r="AA3170" s="18"/>
      <c r="AB3170" s="15"/>
      <c r="AC3170" s="15"/>
      <c r="AD3170" s="15"/>
      <c r="AE3170" s="15"/>
      <c r="AF3170" s="15"/>
      <c r="AG3170" s="15"/>
      <c r="AH3170" s="15"/>
      <c r="AI3170" s="40" t="str">
        <f t="shared" si="420"/>
        <v>ok</v>
      </c>
      <c r="AJ3170"/>
      <c r="AK3170" t="str">
        <f>Tabela1[[#This Row],[Coluna1]]&amp;Tabela1[[#This Row],[PEDIDO]]</f>
        <v/>
      </c>
      <c r="AL3170"/>
      <c r="AM3170"/>
      <c r="AN3170"/>
      <c r="AO3170" t="str">
        <f t="shared" si="417"/>
        <v>/</v>
      </c>
      <c r="AP3170" t="str">
        <f>Tabela1[[#This Row],[TAG]]&amp;Tabela1[[#This Row],[PEDIDO]]&amp;Tabela1[[#This Row],[PRODUTO]]</f>
        <v/>
      </c>
      <c r="AQ3170" s="23" t="str">
        <f>Tabela1[[#This Row],[PRODUTO]]&amp;Tabela1[[#This Row],[TAG]]</f>
        <v/>
      </c>
      <c r="AR3170" s="183">
        <f>Tabela1[[#This Row],[PESO TOTAL]]*Tabela1[[#This Row],[MATÉRIA PRIMA]]</f>
        <v>0</v>
      </c>
      <c r="AS3170" s="28">
        <f>Tabela1[[#This Row],[PESO TOTAL]]*Tabela1[[#This Row],[PREPARAÇÃO ]]</f>
        <v>0</v>
      </c>
      <c r="AT3170" s="28">
        <f>Tabela1[[#This Row],[PESO TOTAL]]*Tabela1[[#This Row],[CALDEIRARIA]]</f>
        <v>0</v>
      </c>
      <c r="AU3170" s="28">
        <f>Tabela1[[#This Row],[PESO TOTAL]]*Tabela1[[#This Row],[SOLDA]]</f>
        <v>0</v>
      </c>
      <c r="AV3170" s="28">
        <f>Tabela1[[#This Row],[PESO TOTAL]]*Tabela1[[#This Row],[ACABAMENTO]]</f>
        <v>0</v>
      </c>
      <c r="AW3170" s="28">
        <f>Tabela1[[#This Row],[PESO TOTAL]]*Tabela1[[#This Row],[PRONTO ACABADO]]</f>
        <v>0</v>
      </c>
      <c r="AX3170" s="28">
        <f>Tabela1[[#This Row],[PESO TOTAL]]*Tabela1[[#This Row],[EXPEDIÇÃO ]]</f>
        <v>0</v>
      </c>
      <c r="AY3170" s="28" t="str">
        <f>Tabela1[[#This Row],[PEDIDO]]&amp;Tabela1[[#This Row],[PRODUTO]]</f>
        <v/>
      </c>
      <c r="AZ3170" s="44">
        <f>IF(AF3170="",0,IF(ISTEXT(AF3170),H3170*VALUE(SUBSTITUTE(AF3170,"%",""))/100,H3170*AF3170))-Tabela1[[#This Row],[PRONTO ACABADO2]]</f>
        <v>0</v>
      </c>
      <c r="BA3170" s="44">
        <f>IF(AG3170="",0,IF(ISTEXT(AG3170),H3170*VALUE(SUBSTITUTE(AG3170,"%",""))/100,H3170*AG3170))-Tabela1[[#This Row],[PESO EXPEDIDO2]]</f>
        <v>0</v>
      </c>
      <c r="BB3170" s="44">
        <f t="shared" si="418"/>
        <v>0</v>
      </c>
      <c r="BC3170" s="44">
        <f t="shared" si="419"/>
        <v>0</v>
      </c>
      <c r="BD3170" s="44"/>
    </row>
    <row r="3171" spans="1:56" ht="15.75" hidden="1" customHeight="1" x14ac:dyDescent="0.25">
      <c r="A3171" s="6"/>
      <c r="B3171" s="22"/>
      <c r="C3171" s="7"/>
      <c r="D3171" s="46"/>
      <c r="E3171" s="7"/>
      <c r="F3171" s="7"/>
      <c r="G3171" s="44"/>
      <c r="H3171" s="41">
        <f>Tabela1[[#This Row],[PESO UNI]]*Tabela1[[#This Row],[QTE]]</f>
        <v>0</v>
      </c>
      <c r="I3171" s="7"/>
      <c r="J3171" s="8"/>
      <c r="K3171" s="8"/>
      <c r="L3171" s="9"/>
      <c r="M3171" s="10"/>
      <c r="N3171" s="11"/>
      <c r="O3171" s="12"/>
      <c r="P3171" s="13"/>
      <c r="Q3171" s="14">
        <f>Tabela1[[#This Row],[QTDE/ Fabricação]]-Tabela1[[#This Row],[QTE]]</f>
        <v>0</v>
      </c>
      <c r="R3171" s="19">
        <f t="shared" si="414"/>
        <v>0</v>
      </c>
      <c r="S3171" s="19">
        <f t="shared" si="413"/>
        <v>0</v>
      </c>
      <c r="T3171" s="20">
        <f t="shared" si="415"/>
        <v>0</v>
      </c>
      <c r="U3171" s="17">
        <f>IFERROR(SUMIF('LISTA DE EMBARQUE'!B:B,MICRO!E:E,'LISTA DE EMBARQUE'!G:G),"")</f>
        <v>0</v>
      </c>
      <c r="V3171" s="12" t="str">
        <f>IFERROR(VLOOKUP(Tabela1[[#This Row],[COD.MDE]],'LISTA DE EMBARQUE'!B:L,11,0),"")</f>
        <v/>
      </c>
      <c r="W3171" s="13" t="str">
        <f>IFERROR(COUNTIF(#REF!,Tabela1[[#This Row],[Colunas5]]),"")</f>
        <v/>
      </c>
      <c r="X3171" s="14">
        <f>Tabela1[[#This Row],[QIANTIDADE EXPEDIDA]]*Tabela1[[#This Row],[PESO UNI]]</f>
        <v>0</v>
      </c>
      <c r="Y3171" s="14">
        <f t="shared" si="416"/>
        <v>0</v>
      </c>
      <c r="Z3171" s="21">
        <f>Tabela1[[#This Row],[PESO TOTAL]]-Tabela1[[#This Row],[Peso Expedido]]</f>
        <v>0</v>
      </c>
      <c r="AA3171" s="18"/>
      <c r="AB3171" s="15"/>
      <c r="AC3171" s="15"/>
      <c r="AD3171" s="15"/>
      <c r="AE3171" s="15"/>
      <c r="AF3171" s="15"/>
      <c r="AG3171" s="15"/>
      <c r="AH3171" s="15"/>
      <c r="AI3171" s="40" t="str">
        <f t="shared" si="420"/>
        <v>ok</v>
      </c>
      <c r="AJ3171"/>
      <c r="AK3171" t="str">
        <f>Tabela1[[#This Row],[Coluna1]]&amp;Tabela1[[#This Row],[PEDIDO]]</f>
        <v/>
      </c>
      <c r="AL3171"/>
      <c r="AM3171"/>
      <c r="AN3171"/>
      <c r="AO3171" t="str">
        <f t="shared" si="417"/>
        <v>/</v>
      </c>
      <c r="AP3171" t="str">
        <f>Tabela1[[#This Row],[TAG]]&amp;Tabela1[[#This Row],[PEDIDO]]&amp;Tabela1[[#This Row],[PRODUTO]]</f>
        <v/>
      </c>
      <c r="AQ3171" s="23" t="str">
        <f>Tabela1[[#This Row],[PRODUTO]]&amp;Tabela1[[#This Row],[TAG]]</f>
        <v/>
      </c>
      <c r="AR3171" s="183">
        <f>Tabela1[[#This Row],[PESO TOTAL]]*Tabela1[[#This Row],[MATÉRIA PRIMA]]</f>
        <v>0</v>
      </c>
      <c r="AS3171" s="28">
        <f>Tabela1[[#This Row],[PESO TOTAL]]*Tabela1[[#This Row],[PREPARAÇÃO ]]</f>
        <v>0</v>
      </c>
      <c r="AT3171" s="28">
        <f>Tabela1[[#This Row],[PESO TOTAL]]*Tabela1[[#This Row],[CALDEIRARIA]]</f>
        <v>0</v>
      </c>
      <c r="AU3171" s="28">
        <f>Tabela1[[#This Row],[PESO TOTAL]]*Tabela1[[#This Row],[SOLDA]]</f>
        <v>0</v>
      </c>
      <c r="AV3171" s="28">
        <f>Tabela1[[#This Row],[PESO TOTAL]]*Tabela1[[#This Row],[ACABAMENTO]]</f>
        <v>0</v>
      </c>
      <c r="AW3171" s="28">
        <f>Tabela1[[#This Row],[PESO TOTAL]]*Tabela1[[#This Row],[PRONTO ACABADO]]</f>
        <v>0</v>
      </c>
      <c r="AX3171" s="28">
        <f>Tabela1[[#This Row],[PESO TOTAL]]*Tabela1[[#This Row],[EXPEDIÇÃO ]]</f>
        <v>0</v>
      </c>
      <c r="AY3171" s="28" t="str">
        <f>Tabela1[[#This Row],[PEDIDO]]&amp;Tabela1[[#This Row],[PRODUTO]]</f>
        <v/>
      </c>
      <c r="AZ3171" s="44">
        <f>IF(AF3171="",0,IF(ISTEXT(AF3171),H3171*VALUE(SUBSTITUTE(AF3171,"%",""))/100,H3171*AF3171))-Tabela1[[#This Row],[PRONTO ACABADO2]]</f>
        <v>0</v>
      </c>
      <c r="BA3171" s="44">
        <f>IF(AG3171="",0,IF(ISTEXT(AG3171),H3171*VALUE(SUBSTITUTE(AG3171,"%",""))/100,H3171*AG3171))-Tabela1[[#This Row],[PESO EXPEDIDO2]]</f>
        <v>0</v>
      </c>
      <c r="BB3171" s="44">
        <f t="shared" si="418"/>
        <v>0</v>
      </c>
      <c r="BC3171" s="44">
        <f t="shared" si="419"/>
        <v>0</v>
      </c>
      <c r="BD3171" s="44"/>
    </row>
    <row r="3172" spans="1:56" ht="15.75" hidden="1" customHeight="1" x14ac:dyDescent="0.25">
      <c r="A3172" s="6"/>
      <c r="B3172" s="22"/>
      <c r="C3172" s="7"/>
      <c r="D3172" s="46"/>
      <c r="E3172" s="7"/>
      <c r="F3172" s="7"/>
      <c r="G3172" s="44"/>
      <c r="H3172" s="41">
        <f>Tabela1[[#This Row],[PESO UNI]]*Tabela1[[#This Row],[QTE]]</f>
        <v>0</v>
      </c>
      <c r="I3172" s="7"/>
      <c r="J3172" s="8"/>
      <c r="K3172" s="8"/>
      <c r="L3172" s="9"/>
      <c r="M3172" s="10"/>
      <c r="N3172" s="11"/>
      <c r="O3172" s="12"/>
      <c r="P3172" s="13"/>
      <c r="Q3172" s="14">
        <f>Tabela1[[#This Row],[QTDE/ Fabricação]]-Tabela1[[#This Row],[QTE]]</f>
        <v>0</v>
      </c>
      <c r="R3172" s="19">
        <f t="shared" si="414"/>
        <v>0</v>
      </c>
      <c r="S3172" s="19">
        <f t="shared" si="413"/>
        <v>0</v>
      </c>
      <c r="T3172" s="20">
        <f t="shared" si="415"/>
        <v>0</v>
      </c>
      <c r="U3172" s="17">
        <f>IFERROR(SUMIF('LISTA DE EMBARQUE'!B:B,MICRO!E:E,'LISTA DE EMBARQUE'!G:G),"")</f>
        <v>0</v>
      </c>
      <c r="V3172" s="12" t="str">
        <f>IFERROR(VLOOKUP(Tabela1[[#This Row],[COD.MDE]],'LISTA DE EMBARQUE'!B:L,11,0),"")</f>
        <v/>
      </c>
      <c r="W3172" s="13" t="str">
        <f>IFERROR(COUNTIF(#REF!,Tabela1[[#This Row],[Colunas5]]),"")</f>
        <v/>
      </c>
      <c r="X3172" s="14">
        <f>Tabela1[[#This Row],[QIANTIDADE EXPEDIDA]]*Tabela1[[#This Row],[PESO UNI]]</f>
        <v>0</v>
      </c>
      <c r="Y3172" s="14">
        <f t="shared" si="416"/>
        <v>0</v>
      </c>
      <c r="Z3172" s="21">
        <f>Tabela1[[#This Row],[PESO TOTAL]]-Tabela1[[#This Row],[Peso Expedido]]</f>
        <v>0</v>
      </c>
      <c r="AA3172" s="18"/>
      <c r="AB3172" s="15"/>
      <c r="AC3172" s="15"/>
      <c r="AD3172" s="15"/>
      <c r="AE3172" s="15"/>
      <c r="AF3172" s="15"/>
      <c r="AG3172" s="15"/>
      <c r="AH3172" s="15"/>
      <c r="AI3172" s="40" t="str">
        <f t="shared" si="420"/>
        <v>ok</v>
      </c>
      <c r="AJ3172"/>
      <c r="AK3172" t="str">
        <f>Tabela1[[#This Row],[Coluna1]]&amp;Tabela1[[#This Row],[PEDIDO]]</f>
        <v/>
      </c>
      <c r="AL3172"/>
      <c r="AM3172"/>
      <c r="AN3172"/>
      <c r="AO3172" t="str">
        <f t="shared" si="417"/>
        <v>/</v>
      </c>
      <c r="AP3172" t="str">
        <f>Tabela1[[#This Row],[TAG]]&amp;Tabela1[[#This Row],[PEDIDO]]&amp;Tabela1[[#This Row],[PRODUTO]]</f>
        <v/>
      </c>
      <c r="AQ3172" s="23" t="str">
        <f>Tabela1[[#This Row],[PRODUTO]]&amp;Tabela1[[#This Row],[TAG]]</f>
        <v/>
      </c>
      <c r="AR3172" s="183">
        <f>Tabela1[[#This Row],[PESO TOTAL]]*Tabela1[[#This Row],[MATÉRIA PRIMA]]</f>
        <v>0</v>
      </c>
      <c r="AS3172" s="28">
        <f>Tabela1[[#This Row],[PESO TOTAL]]*Tabela1[[#This Row],[PREPARAÇÃO ]]</f>
        <v>0</v>
      </c>
      <c r="AT3172" s="28">
        <f>Tabela1[[#This Row],[PESO TOTAL]]*Tabela1[[#This Row],[CALDEIRARIA]]</f>
        <v>0</v>
      </c>
      <c r="AU3172" s="28">
        <f>Tabela1[[#This Row],[PESO TOTAL]]*Tabela1[[#This Row],[SOLDA]]</f>
        <v>0</v>
      </c>
      <c r="AV3172" s="28">
        <f>Tabela1[[#This Row],[PESO TOTAL]]*Tabela1[[#This Row],[ACABAMENTO]]</f>
        <v>0</v>
      </c>
      <c r="AW3172" s="28">
        <f>Tabela1[[#This Row],[PESO TOTAL]]*Tabela1[[#This Row],[PRONTO ACABADO]]</f>
        <v>0</v>
      </c>
      <c r="AX3172" s="28">
        <f>Tabela1[[#This Row],[PESO TOTAL]]*Tabela1[[#This Row],[EXPEDIÇÃO ]]</f>
        <v>0</v>
      </c>
      <c r="AY3172" s="28" t="str">
        <f>Tabela1[[#This Row],[PEDIDO]]&amp;Tabela1[[#This Row],[PRODUTO]]</f>
        <v/>
      </c>
      <c r="AZ3172" s="44">
        <f>IF(AF3172="",0,IF(ISTEXT(AF3172),H3172*VALUE(SUBSTITUTE(AF3172,"%",""))/100,H3172*AF3172))-Tabela1[[#This Row],[PRONTO ACABADO2]]</f>
        <v>0</v>
      </c>
      <c r="BA3172" s="44">
        <f>IF(AG3172="",0,IF(ISTEXT(AG3172),H3172*VALUE(SUBSTITUTE(AG3172,"%",""))/100,H3172*AG3172))-Tabela1[[#This Row],[PESO EXPEDIDO2]]</f>
        <v>0</v>
      </c>
      <c r="BB3172" s="44">
        <f t="shared" si="418"/>
        <v>0</v>
      </c>
      <c r="BC3172" s="44">
        <f t="shared" si="419"/>
        <v>0</v>
      </c>
      <c r="BD3172" s="44"/>
    </row>
    <row r="3173" spans="1:56" ht="15.75" hidden="1" customHeight="1" x14ac:dyDescent="0.25">
      <c r="A3173" s="6"/>
      <c r="B3173" s="22"/>
      <c r="C3173" s="7"/>
      <c r="D3173" s="46"/>
      <c r="E3173" s="7"/>
      <c r="F3173" s="7"/>
      <c r="G3173" s="44"/>
      <c r="H3173" s="41">
        <f>Tabela1[[#This Row],[PESO UNI]]*Tabela1[[#This Row],[QTE]]</f>
        <v>0</v>
      </c>
      <c r="I3173" s="7"/>
      <c r="J3173" s="8"/>
      <c r="K3173" s="8"/>
      <c r="L3173" s="9"/>
      <c r="M3173" s="10"/>
      <c r="N3173" s="11"/>
      <c r="O3173" s="12"/>
      <c r="P3173" s="13"/>
      <c r="Q3173" s="14">
        <f>Tabela1[[#This Row],[QTDE/ Fabricação]]-Tabela1[[#This Row],[QTE]]</f>
        <v>0</v>
      </c>
      <c r="R3173" s="19">
        <f t="shared" si="414"/>
        <v>0</v>
      </c>
      <c r="S3173" s="19">
        <f t="shared" si="413"/>
        <v>0</v>
      </c>
      <c r="T3173" s="20">
        <f t="shared" si="415"/>
        <v>0</v>
      </c>
      <c r="U3173" s="17">
        <f>IFERROR(SUMIF('LISTA DE EMBARQUE'!B:B,MICRO!E:E,'LISTA DE EMBARQUE'!G:G),"")</f>
        <v>0</v>
      </c>
      <c r="V3173" s="12" t="str">
        <f>IFERROR(VLOOKUP(Tabela1[[#This Row],[COD.MDE]],'LISTA DE EMBARQUE'!B:L,11,0),"")</f>
        <v/>
      </c>
      <c r="W3173" s="13" t="str">
        <f>IFERROR(COUNTIF(#REF!,Tabela1[[#This Row],[Colunas5]]),"")</f>
        <v/>
      </c>
      <c r="X3173" s="14">
        <f>Tabela1[[#This Row],[QIANTIDADE EXPEDIDA]]*Tabela1[[#This Row],[PESO UNI]]</f>
        <v>0</v>
      </c>
      <c r="Y3173" s="14">
        <f t="shared" si="416"/>
        <v>0</v>
      </c>
      <c r="Z3173" s="21">
        <f>Tabela1[[#This Row],[PESO TOTAL]]-Tabela1[[#This Row],[Peso Expedido]]</f>
        <v>0</v>
      </c>
      <c r="AA3173" s="18"/>
      <c r="AB3173" s="15"/>
      <c r="AC3173" s="15"/>
      <c r="AD3173" s="15"/>
      <c r="AE3173" s="15"/>
      <c r="AF3173" s="15"/>
      <c r="AG3173" s="15"/>
      <c r="AH3173" s="15"/>
      <c r="AI3173" s="40" t="str">
        <f t="shared" si="420"/>
        <v>ok</v>
      </c>
      <c r="AJ3173"/>
      <c r="AK3173" t="str">
        <f>Tabela1[[#This Row],[Coluna1]]&amp;Tabela1[[#This Row],[PEDIDO]]</f>
        <v/>
      </c>
      <c r="AL3173"/>
      <c r="AM3173"/>
      <c r="AN3173"/>
      <c r="AO3173" t="str">
        <f t="shared" si="417"/>
        <v>/</v>
      </c>
      <c r="AP3173" t="str">
        <f>Tabela1[[#This Row],[TAG]]&amp;Tabela1[[#This Row],[PEDIDO]]&amp;Tabela1[[#This Row],[PRODUTO]]</f>
        <v/>
      </c>
      <c r="AQ3173" s="23" t="str">
        <f>Tabela1[[#This Row],[PRODUTO]]&amp;Tabela1[[#This Row],[TAG]]</f>
        <v/>
      </c>
      <c r="AR3173" s="183">
        <f>Tabela1[[#This Row],[PESO TOTAL]]*Tabela1[[#This Row],[MATÉRIA PRIMA]]</f>
        <v>0</v>
      </c>
      <c r="AS3173" s="28">
        <f>Tabela1[[#This Row],[PESO TOTAL]]*Tabela1[[#This Row],[PREPARAÇÃO ]]</f>
        <v>0</v>
      </c>
      <c r="AT3173" s="28">
        <f>Tabela1[[#This Row],[PESO TOTAL]]*Tabela1[[#This Row],[CALDEIRARIA]]</f>
        <v>0</v>
      </c>
      <c r="AU3173" s="28">
        <f>Tabela1[[#This Row],[PESO TOTAL]]*Tabela1[[#This Row],[SOLDA]]</f>
        <v>0</v>
      </c>
      <c r="AV3173" s="28">
        <f>Tabela1[[#This Row],[PESO TOTAL]]*Tabela1[[#This Row],[ACABAMENTO]]</f>
        <v>0</v>
      </c>
      <c r="AW3173" s="28">
        <f>Tabela1[[#This Row],[PESO TOTAL]]*Tabela1[[#This Row],[PRONTO ACABADO]]</f>
        <v>0</v>
      </c>
      <c r="AX3173" s="28">
        <f>Tabela1[[#This Row],[PESO TOTAL]]*Tabela1[[#This Row],[EXPEDIÇÃO ]]</f>
        <v>0</v>
      </c>
      <c r="AY3173" s="28" t="str">
        <f>Tabela1[[#This Row],[PEDIDO]]&amp;Tabela1[[#This Row],[PRODUTO]]</f>
        <v/>
      </c>
      <c r="AZ3173" s="44">
        <f>IF(AF3173="",0,IF(ISTEXT(AF3173),H3173*VALUE(SUBSTITUTE(AF3173,"%",""))/100,H3173*AF3173))-Tabela1[[#This Row],[PRONTO ACABADO2]]</f>
        <v>0</v>
      </c>
      <c r="BA3173" s="44">
        <f>IF(AG3173="",0,IF(ISTEXT(AG3173),H3173*VALUE(SUBSTITUTE(AG3173,"%",""))/100,H3173*AG3173))-Tabela1[[#This Row],[PESO EXPEDIDO2]]</f>
        <v>0</v>
      </c>
      <c r="BB3173" s="44">
        <f t="shared" si="418"/>
        <v>0</v>
      </c>
      <c r="BC3173" s="44">
        <f t="shared" si="419"/>
        <v>0</v>
      </c>
      <c r="BD3173" s="44"/>
    </row>
    <row r="3174" spans="1:56" ht="15.75" hidden="1" customHeight="1" x14ac:dyDescent="0.25">
      <c r="A3174" s="6"/>
      <c r="B3174" s="22"/>
      <c r="C3174" s="7"/>
      <c r="D3174" s="46"/>
      <c r="E3174" s="7"/>
      <c r="F3174" s="7"/>
      <c r="G3174" s="44"/>
      <c r="H3174" s="41">
        <f>Tabela1[[#This Row],[PESO UNI]]*Tabela1[[#This Row],[QTE]]</f>
        <v>0</v>
      </c>
      <c r="I3174" s="7"/>
      <c r="J3174" s="8"/>
      <c r="K3174" s="8"/>
      <c r="L3174" s="9"/>
      <c r="M3174" s="10"/>
      <c r="N3174" s="11"/>
      <c r="O3174" s="12"/>
      <c r="P3174" s="13"/>
      <c r="Q3174" s="14">
        <f>Tabela1[[#This Row],[QTDE/ Fabricação]]-Tabela1[[#This Row],[QTE]]</f>
        <v>0</v>
      </c>
      <c r="R3174" s="19">
        <f t="shared" si="414"/>
        <v>0</v>
      </c>
      <c r="S3174" s="19">
        <f t="shared" si="413"/>
        <v>0</v>
      </c>
      <c r="T3174" s="20">
        <f t="shared" si="415"/>
        <v>0</v>
      </c>
      <c r="U3174" s="17">
        <f>IFERROR(SUMIF('LISTA DE EMBARQUE'!B:B,MICRO!E:E,'LISTA DE EMBARQUE'!G:G),"")</f>
        <v>0</v>
      </c>
      <c r="V3174" s="12" t="str">
        <f>IFERROR(VLOOKUP(Tabela1[[#This Row],[COD.MDE]],'LISTA DE EMBARQUE'!B:L,11,0),"")</f>
        <v/>
      </c>
      <c r="W3174" s="13" t="str">
        <f>IFERROR(COUNTIF(#REF!,Tabela1[[#This Row],[Colunas5]]),"")</f>
        <v/>
      </c>
      <c r="X3174" s="14">
        <f>Tabela1[[#This Row],[QIANTIDADE EXPEDIDA]]*Tabela1[[#This Row],[PESO UNI]]</f>
        <v>0</v>
      </c>
      <c r="Y3174" s="14">
        <f t="shared" si="416"/>
        <v>0</v>
      </c>
      <c r="Z3174" s="21">
        <f>Tabela1[[#This Row],[PESO TOTAL]]-Tabela1[[#This Row],[Peso Expedido]]</f>
        <v>0</v>
      </c>
      <c r="AA3174" s="18"/>
      <c r="AB3174" s="15"/>
      <c r="AC3174" s="15"/>
      <c r="AD3174" s="15"/>
      <c r="AE3174" s="15"/>
      <c r="AF3174" s="15"/>
      <c r="AG3174" s="15"/>
      <c r="AH3174" s="15"/>
      <c r="AI3174" s="40" t="str">
        <f t="shared" si="420"/>
        <v>ok</v>
      </c>
      <c r="AJ3174"/>
      <c r="AK3174" t="str">
        <f>Tabela1[[#This Row],[Coluna1]]&amp;Tabela1[[#This Row],[PEDIDO]]</f>
        <v/>
      </c>
      <c r="AL3174"/>
      <c r="AM3174"/>
      <c r="AN3174"/>
      <c r="AO3174" t="str">
        <f t="shared" si="417"/>
        <v>/</v>
      </c>
      <c r="AP3174" t="str">
        <f>Tabela1[[#This Row],[TAG]]&amp;Tabela1[[#This Row],[PEDIDO]]&amp;Tabela1[[#This Row],[PRODUTO]]</f>
        <v/>
      </c>
      <c r="AQ3174" s="23" t="str">
        <f>Tabela1[[#This Row],[PRODUTO]]&amp;Tabela1[[#This Row],[TAG]]</f>
        <v/>
      </c>
      <c r="AR3174" s="183">
        <f>Tabela1[[#This Row],[PESO TOTAL]]*Tabela1[[#This Row],[MATÉRIA PRIMA]]</f>
        <v>0</v>
      </c>
      <c r="AS3174" s="28">
        <f>Tabela1[[#This Row],[PESO TOTAL]]*Tabela1[[#This Row],[PREPARAÇÃO ]]</f>
        <v>0</v>
      </c>
      <c r="AT3174" s="28">
        <f>Tabela1[[#This Row],[PESO TOTAL]]*Tabela1[[#This Row],[CALDEIRARIA]]</f>
        <v>0</v>
      </c>
      <c r="AU3174" s="28">
        <f>Tabela1[[#This Row],[PESO TOTAL]]*Tabela1[[#This Row],[SOLDA]]</f>
        <v>0</v>
      </c>
      <c r="AV3174" s="28">
        <f>Tabela1[[#This Row],[PESO TOTAL]]*Tabela1[[#This Row],[ACABAMENTO]]</f>
        <v>0</v>
      </c>
      <c r="AW3174" s="28">
        <f>Tabela1[[#This Row],[PESO TOTAL]]*Tabela1[[#This Row],[PRONTO ACABADO]]</f>
        <v>0</v>
      </c>
      <c r="AX3174" s="28">
        <f>Tabela1[[#This Row],[PESO TOTAL]]*Tabela1[[#This Row],[EXPEDIÇÃO ]]</f>
        <v>0</v>
      </c>
      <c r="AY3174" s="28" t="str">
        <f>Tabela1[[#This Row],[PEDIDO]]&amp;Tabela1[[#This Row],[PRODUTO]]</f>
        <v/>
      </c>
      <c r="AZ3174" s="44">
        <f>IF(AF3174="",0,IF(ISTEXT(AF3174),H3174*VALUE(SUBSTITUTE(AF3174,"%",""))/100,H3174*AF3174))-Tabela1[[#This Row],[PRONTO ACABADO2]]</f>
        <v>0</v>
      </c>
      <c r="BA3174" s="44">
        <f>IF(AG3174="",0,IF(ISTEXT(AG3174),H3174*VALUE(SUBSTITUTE(AG3174,"%",""))/100,H3174*AG3174))-Tabela1[[#This Row],[PESO EXPEDIDO2]]</f>
        <v>0</v>
      </c>
      <c r="BB3174" s="44">
        <f t="shared" si="418"/>
        <v>0</v>
      </c>
      <c r="BC3174" s="44">
        <f t="shared" si="419"/>
        <v>0</v>
      </c>
      <c r="BD3174" s="44"/>
    </row>
    <row r="3175" spans="1:56" ht="15.75" hidden="1" customHeight="1" x14ac:dyDescent="0.25">
      <c r="A3175" s="6"/>
      <c r="B3175" s="22"/>
      <c r="C3175" s="7"/>
      <c r="D3175" s="46"/>
      <c r="E3175" s="7"/>
      <c r="F3175" s="7"/>
      <c r="G3175" s="44"/>
      <c r="H3175" s="41">
        <f>Tabela1[[#This Row],[PESO UNI]]*Tabela1[[#This Row],[QTE]]</f>
        <v>0</v>
      </c>
      <c r="I3175" s="7"/>
      <c r="J3175" s="8"/>
      <c r="K3175" s="8"/>
      <c r="L3175" s="9"/>
      <c r="M3175" s="10"/>
      <c r="N3175" s="11"/>
      <c r="O3175" s="12"/>
      <c r="P3175" s="13"/>
      <c r="Q3175" s="14">
        <f>Tabela1[[#This Row],[QTDE/ Fabricação]]-Tabela1[[#This Row],[QTE]]</f>
        <v>0</v>
      </c>
      <c r="R3175" s="19">
        <f t="shared" si="414"/>
        <v>0</v>
      </c>
      <c r="S3175" s="19">
        <f t="shared" si="413"/>
        <v>0</v>
      </c>
      <c r="T3175" s="20">
        <f t="shared" si="415"/>
        <v>0</v>
      </c>
      <c r="U3175" s="17">
        <f>IFERROR(SUMIF('LISTA DE EMBARQUE'!B:B,MICRO!E:E,'LISTA DE EMBARQUE'!G:G),"")</f>
        <v>0</v>
      </c>
      <c r="V3175" s="12" t="str">
        <f>IFERROR(VLOOKUP(Tabela1[[#This Row],[COD.MDE]],'LISTA DE EMBARQUE'!B:L,11,0),"")</f>
        <v/>
      </c>
      <c r="W3175" s="13" t="str">
        <f>IFERROR(COUNTIF(#REF!,Tabela1[[#This Row],[Colunas5]]),"")</f>
        <v/>
      </c>
      <c r="X3175" s="14">
        <f>Tabela1[[#This Row],[QIANTIDADE EXPEDIDA]]*Tabela1[[#This Row],[PESO UNI]]</f>
        <v>0</v>
      </c>
      <c r="Y3175" s="14">
        <f t="shared" si="416"/>
        <v>0</v>
      </c>
      <c r="Z3175" s="21">
        <f>Tabela1[[#This Row],[PESO TOTAL]]-Tabela1[[#This Row],[Peso Expedido]]</f>
        <v>0</v>
      </c>
      <c r="AA3175" s="18"/>
      <c r="AB3175" s="15"/>
      <c r="AC3175" s="15"/>
      <c r="AD3175" s="15"/>
      <c r="AE3175" s="15"/>
      <c r="AF3175" s="15"/>
      <c r="AG3175" s="15"/>
      <c r="AH3175" s="15"/>
      <c r="AI3175" s="40" t="str">
        <f t="shared" si="420"/>
        <v>ok</v>
      </c>
      <c r="AJ3175"/>
      <c r="AK3175" t="str">
        <f>Tabela1[[#This Row],[Coluna1]]&amp;Tabela1[[#This Row],[PEDIDO]]</f>
        <v/>
      </c>
      <c r="AL3175"/>
      <c r="AM3175"/>
      <c r="AN3175"/>
      <c r="AO3175" t="str">
        <f t="shared" si="417"/>
        <v>/</v>
      </c>
      <c r="AP3175" t="str">
        <f>Tabela1[[#This Row],[TAG]]&amp;Tabela1[[#This Row],[PEDIDO]]&amp;Tabela1[[#This Row],[PRODUTO]]</f>
        <v/>
      </c>
      <c r="AQ3175" s="23" t="str">
        <f>Tabela1[[#This Row],[PRODUTO]]&amp;Tabela1[[#This Row],[TAG]]</f>
        <v/>
      </c>
      <c r="AR3175" s="183">
        <f>Tabela1[[#This Row],[PESO TOTAL]]*Tabela1[[#This Row],[MATÉRIA PRIMA]]</f>
        <v>0</v>
      </c>
      <c r="AS3175" s="28">
        <f>Tabela1[[#This Row],[PESO TOTAL]]*Tabela1[[#This Row],[PREPARAÇÃO ]]</f>
        <v>0</v>
      </c>
      <c r="AT3175" s="28">
        <f>Tabela1[[#This Row],[PESO TOTAL]]*Tabela1[[#This Row],[CALDEIRARIA]]</f>
        <v>0</v>
      </c>
      <c r="AU3175" s="28">
        <f>Tabela1[[#This Row],[PESO TOTAL]]*Tabela1[[#This Row],[SOLDA]]</f>
        <v>0</v>
      </c>
      <c r="AV3175" s="28">
        <f>Tabela1[[#This Row],[PESO TOTAL]]*Tabela1[[#This Row],[ACABAMENTO]]</f>
        <v>0</v>
      </c>
      <c r="AW3175" s="28">
        <f>Tabela1[[#This Row],[PESO TOTAL]]*Tabela1[[#This Row],[PRONTO ACABADO]]</f>
        <v>0</v>
      </c>
      <c r="AX3175" s="28">
        <f>Tabela1[[#This Row],[PESO TOTAL]]*Tabela1[[#This Row],[EXPEDIÇÃO ]]</f>
        <v>0</v>
      </c>
      <c r="AY3175" s="28" t="str">
        <f>Tabela1[[#This Row],[PEDIDO]]&amp;Tabela1[[#This Row],[PRODUTO]]</f>
        <v/>
      </c>
      <c r="AZ3175" s="44">
        <f>IF(AF3175="",0,IF(ISTEXT(AF3175),H3175*VALUE(SUBSTITUTE(AF3175,"%",""))/100,H3175*AF3175))-Tabela1[[#This Row],[PRONTO ACABADO2]]</f>
        <v>0</v>
      </c>
      <c r="BA3175" s="44">
        <f>IF(AG3175="",0,IF(ISTEXT(AG3175),H3175*VALUE(SUBSTITUTE(AG3175,"%",""))/100,H3175*AG3175))-Tabela1[[#This Row],[PESO EXPEDIDO2]]</f>
        <v>0</v>
      </c>
      <c r="BB3175" s="44">
        <f t="shared" si="418"/>
        <v>0</v>
      </c>
      <c r="BC3175" s="44">
        <f t="shared" si="419"/>
        <v>0</v>
      </c>
      <c r="BD3175" s="44"/>
    </row>
    <row r="3176" spans="1:56" ht="15.75" hidden="1" customHeight="1" x14ac:dyDescent="0.25">
      <c r="A3176" s="6"/>
      <c r="B3176" s="22"/>
      <c r="C3176" s="7"/>
      <c r="D3176" s="46"/>
      <c r="E3176" s="7"/>
      <c r="F3176" s="7"/>
      <c r="G3176" s="44"/>
      <c r="H3176" s="41">
        <f>Tabela1[[#This Row],[PESO UNI]]*Tabela1[[#This Row],[QTE]]</f>
        <v>0</v>
      </c>
      <c r="I3176" s="7"/>
      <c r="J3176" s="8"/>
      <c r="K3176" s="8"/>
      <c r="L3176" s="9"/>
      <c r="M3176" s="10"/>
      <c r="N3176" s="11"/>
      <c r="O3176" s="12"/>
      <c r="P3176" s="13"/>
      <c r="Q3176" s="14">
        <f>Tabela1[[#This Row],[QTDE/ Fabricação]]-Tabela1[[#This Row],[QTE]]</f>
        <v>0</v>
      </c>
      <c r="R3176" s="19">
        <f t="shared" si="414"/>
        <v>0</v>
      </c>
      <c r="S3176" s="19">
        <f t="shared" si="413"/>
        <v>0</v>
      </c>
      <c r="T3176" s="20">
        <f t="shared" si="415"/>
        <v>0</v>
      </c>
      <c r="U3176" s="17">
        <f>IFERROR(SUMIF('LISTA DE EMBARQUE'!B:B,MICRO!E:E,'LISTA DE EMBARQUE'!G:G),"")</f>
        <v>0</v>
      </c>
      <c r="V3176" s="12" t="str">
        <f>IFERROR(VLOOKUP(Tabela1[[#This Row],[COD.MDE]],'LISTA DE EMBARQUE'!B:L,11,0),"")</f>
        <v/>
      </c>
      <c r="W3176" s="13" t="str">
        <f>IFERROR(COUNTIF(#REF!,Tabela1[[#This Row],[Colunas5]]),"")</f>
        <v/>
      </c>
      <c r="X3176" s="14">
        <f>Tabela1[[#This Row],[QIANTIDADE EXPEDIDA]]*Tabela1[[#This Row],[PESO UNI]]</f>
        <v>0</v>
      </c>
      <c r="Y3176" s="14">
        <f t="shared" si="416"/>
        <v>0</v>
      </c>
      <c r="Z3176" s="21">
        <f>Tabela1[[#This Row],[PESO TOTAL]]-Tabela1[[#This Row],[Peso Expedido]]</f>
        <v>0</v>
      </c>
      <c r="AA3176" s="18"/>
      <c r="AB3176" s="15"/>
      <c r="AC3176" s="15"/>
      <c r="AD3176" s="15"/>
      <c r="AE3176" s="15"/>
      <c r="AF3176" s="15"/>
      <c r="AG3176" s="15"/>
      <c r="AH3176" s="15"/>
      <c r="AI3176" s="40" t="str">
        <f t="shared" si="420"/>
        <v>ok</v>
      </c>
      <c r="AJ3176"/>
      <c r="AK3176" t="str">
        <f>Tabela1[[#This Row],[Coluna1]]&amp;Tabela1[[#This Row],[PEDIDO]]</f>
        <v/>
      </c>
      <c r="AL3176"/>
      <c r="AM3176"/>
      <c r="AN3176"/>
      <c r="AO3176" t="str">
        <f t="shared" si="417"/>
        <v>/</v>
      </c>
      <c r="AP3176" t="str">
        <f>Tabela1[[#This Row],[TAG]]&amp;Tabela1[[#This Row],[PEDIDO]]&amp;Tabela1[[#This Row],[PRODUTO]]</f>
        <v/>
      </c>
      <c r="AQ3176" s="23" t="str">
        <f>Tabela1[[#This Row],[PRODUTO]]&amp;Tabela1[[#This Row],[TAG]]</f>
        <v/>
      </c>
      <c r="AR3176" s="183">
        <f>Tabela1[[#This Row],[PESO TOTAL]]*Tabela1[[#This Row],[MATÉRIA PRIMA]]</f>
        <v>0</v>
      </c>
      <c r="AS3176" s="28">
        <f>Tabela1[[#This Row],[PESO TOTAL]]*Tabela1[[#This Row],[PREPARAÇÃO ]]</f>
        <v>0</v>
      </c>
      <c r="AT3176" s="28">
        <f>Tabela1[[#This Row],[PESO TOTAL]]*Tabela1[[#This Row],[CALDEIRARIA]]</f>
        <v>0</v>
      </c>
      <c r="AU3176" s="28">
        <f>Tabela1[[#This Row],[PESO TOTAL]]*Tabela1[[#This Row],[SOLDA]]</f>
        <v>0</v>
      </c>
      <c r="AV3176" s="28">
        <f>Tabela1[[#This Row],[PESO TOTAL]]*Tabela1[[#This Row],[ACABAMENTO]]</f>
        <v>0</v>
      </c>
      <c r="AW3176" s="28">
        <f>Tabela1[[#This Row],[PESO TOTAL]]*Tabela1[[#This Row],[PRONTO ACABADO]]</f>
        <v>0</v>
      </c>
      <c r="AX3176" s="28">
        <f>Tabela1[[#This Row],[PESO TOTAL]]*Tabela1[[#This Row],[EXPEDIÇÃO ]]</f>
        <v>0</v>
      </c>
      <c r="AY3176" s="28" t="str">
        <f>Tabela1[[#This Row],[PEDIDO]]&amp;Tabela1[[#This Row],[PRODUTO]]</f>
        <v/>
      </c>
      <c r="AZ3176" s="44">
        <f>IF(AF3176="",0,IF(ISTEXT(AF3176),H3176*VALUE(SUBSTITUTE(AF3176,"%",""))/100,H3176*AF3176))-Tabela1[[#This Row],[PRONTO ACABADO2]]</f>
        <v>0</v>
      </c>
      <c r="BA3176" s="44">
        <f>IF(AG3176="",0,IF(ISTEXT(AG3176),H3176*VALUE(SUBSTITUTE(AG3176,"%",""))/100,H3176*AG3176))-Tabela1[[#This Row],[PESO EXPEDIDO2]]</f>
        <v>0</v>
      </c>
      <c r="BB3176" s="44">
        <f t="shared" si="418"/>
        <v>0</v>
      </c>
      <c r="BC3176" s="44">
        <f t="shared" si="419"/>
        <v>0</v>
      </c>
      <c r="BD3176" s="44"/>
    </row>
    <row r="3177" spans="1:56" ht="15.75" hidden="1" customHeight="1" x14ac:dyDescent="0.25">
      <c r="A3177" s="6"/>
      <c r="B3177" s="22"/>
      <c r="C3177" s="7"/>
      <c r="D3177" s="46"/>
      <c r="E3177" s="7"/>
      <c r="F3177" s="7"/>
      <c r="G3177" s="44"/>
      <c r="H3177" s="41">
        <f>Tabela1[[#This Row],[PESO UNI]]*Tabela1[[#This Row],[QTE]]</f>
        <v>0</v>
      </c>
      <c r="I3177" s="7"/>
      <c r="J3177" s="8"/>
      <c r="K3177" s="8"/>
      <c r="L3177" s="9"/>
      <c r="M3177" s="10"/>
      <c r="N3177" s="11"/>
      <c r="O3177" s="12"/>
      <c r="P3177" s="13"/>
      <c r="Q3177" s="14">
        <f>Tabela1[[#This Row],[QTDE/ Fabricação]]-Tabela1[[#This Row],[QTE]]</f>
        <v>0</v>
      </c>
      <c r="R3177" s="19">
        <f t="shared" si="414"/>
        <v>0</v>
      </c>
      <c r="S3177" s="19">
        <f t="shared" si="413"/>
        <v>0</v>
      </c>
      <c r="T3177" s="20">
        <f t="shared" si="415"/>
        <v>0</v>
      </c>
      <c r="U3177" s="17">
        <f>IFERROR(SUMIF('LISTA DE EMBARQUE'!B:B,MICRO!E:E,'LISTA DE EMBARQUE'!G:G),"")</f>
        <v>0</v>
      </c>
      <c r="V3177" s="12" t="str">
        <f>IFERROR(VLOOKUP(Tabela1[[#This Row],[COD.MDE]],'LISTA DE EMBARQUE'!B:L,11,0),"")</f>
        <v/>
      </c>
      <c r="W3177" s="13" t="str">
        <f>IFERROR(COUNTIF(#REF!,Tabela1[[#This Row],[Colunas5]]),"")</f>
        <v/>
      </c>
      <c r="X3177" s="14">
        <f>Tabela1[[#This Row],[QIANTIDADE EXPEDIDA]]*Tabela1[[#This Row],[PESO UNI]]</f>
        <v>0</v>
      </c>
      <c r="Y3177" s="14">
        <f t="shared" si="416"/>
        <v>0</v>
      </c>
      <c r="Z3177" s="21">
        <f>Tabela1[[#This Row],[PESO TOTAL]]-Tabela1[[#This Row],[Peso Expedido]]</f>
        <v>0</v>
      </c>
      <c r="AA3177" s="18"/>
      <c r="AB3177" s="15"/>
      <c r="AC3177" s="15"/>
      <c r="AD3177" s="15"/>
      <c r="AE3177" s="15"/>
      <c r="AF3177" s="15"/>
      <c r="AG3177" s="15"/>
      <c r="AH3177" s="15"/>
      <c r="AI3177" s="40" t="str">
        <f t="shared" si="420"/>
        <v>ok</v>
      </c>
      <c r="AJ3177"/>
      <c r="AK3177" t="str">
        <f>Tabela1[[#This Row],[Coluna1]]&amp;Tabela1[[#This Row],[PEDIDO]]</f>
        <v/>
      </c>
      <c r="AL3177"/>
      <c r="AM3177"/>
      <c r="AN3177"/>
      <c r="AO3177" t="str">
        <f t="shared" si="417"/>
        <v>/</v>
      </c>
      <c r="AP3177" t="str">
        <f>Tabela1[[#This Row],[TAG]]&amp;Tabela1[[#This Row],[PEDIDO]]&amp;Tabela1[[#This Row],[PRODUTO]]</f>
        <v/>
      </c>
      <c r="AQ3177" s="23" t="str">
        <f>Tabela1[[#This Row],[PRODUTO]]&amp;Tabela1[[#This Row],[TAG]]</f>
        <v/>
      </c>
      <c r="AR3177" s="183">
        <f>Tabela1[[#This Row],[PESO TOTAL]]*Tabela1[[#This Row],[MATÉRIA PRIMA]]</f>
        <v>0</v>
      </c>
      <c r="AS3177" s="28">
        <f>Tabela1[[#This Row],[PESO TOTAL]]*Tabela1[[#This Row],[PREPARAÇÃO ]]</f>
        <v>0</v>
      </c>
      <c r="AT3177" s="28">
        <f>Tabela1[[#This Row],[PESO TOTAL]]*Tabela1[[#This Row],[CALDEIRARIA]]</f>
        <v>0</v>
      </c>
      <c r="AU3177" s="28">
        <f>Tabela1[[#This Row],[PESO TOTAL]]*Tabela1[[#This Row],[SOLDA]]</f>
        <v>0</v>
      </c>
      <c r="AV3177" s="28">
        <f>Tabela1[[#This Row],[PESO TOTAL]]*Tabela1[[#This Row],[ACABAMENTO]]</f>
        <v>0</v>
      </c>
      <c r="AW3177" s="28">
        <f>Tabela1[[#This Row],[PESO TOTAL]]*Tabela1[[#This Row],[PRONTO ACABADO]]</f>
        <v>0</v>
      </c>
      <c r="AX3177" s="28">
        <f>Tabela1[[#This Row],[PESO TOTAL]]*Tabela1[[#This Row],[EXPEDIÇÃO ]]</f>
        <v>0</v>
      </c>
      <c r="AY3177" s="28" t="str">
        <f>Tabela1[[#This Row],[PEDIDO]]&amp;Tabela1[[#This Row],[PRODUTO]]</f>
        <v/>
      </c>
      <c r="AZ3177" s="44">
        <f>IF(AF3177="",0,IF(ISTEXT(AF3177),H3177*VALUE(SUBSTITUTE(AF3177,"%",""))/100,H3177*AF3177))-Tabela1[[#This Row],[PRONTO ACABADO2]]</f>
        <v>0</v>
      </c>
      <c r="BA3177" s="44">
        <f>IF(AG3177="",0,IF(ISTEXT(AG3177),H3177*VALUE(SUBSTITUTE(AG3177,"%",""))/100,H3177*AG3177))-Tabela1[[#This Row],[PESO EXPEDIDO2]]</f>
        <v>0</v>
      </c>
      <c r="BB3177" s="44">
        <f t="shared" si="418"/>
        <v>0</v>
      </c>
      <c r="BC3177" s="44">
        <f t="shared" si="419"/>
        <v>0</v>
      </c>
      <c r="BD3177" s="44"/>
    </row>
    <row r="3178" spans="1:56" ht="15.75" hidden="1" customHeight="1" x14ac:dyDescent="0.25">
      <c r="A3178" s="6"/>
      <c r="B3178" s="22"/>
      <c r="C3178" s="7"/>
      <c r="D3178" s="46"/>
      <c r="E3178" s="7"/>
      <c r="F3178" s="7"/>
      <c r="G3178" s="44"/>
      <c r="H3178" s="41">
        <f>Tabela1[[#This Row],[PESO UNI]]*Tabela1[[#This Row],[QTE]]</f>
        <v>0</v>
      </c>
      <c r="I3178" s="7"/>
      <c r="J3178" s="8"/>
      <c r="K3178" s="8"/>
      <c r="L3178" s="9"/>
      <c r="M3178" s="10"/>
      <c r="N3178" s="11"/>
      <c r="O3178" s="12"/>
      <c r="P3178" s="13"/>
      <c r="Q3178" s="14">
        <f>Tabela1[[#This Row],[QTDE/ Fabricação]]-Tabela1[[#This Row],[QTE]]</f>
        <v>0</v>
      </c>
      <c r="R3178" s="19">
        <f t="shared" si="414"/>
        <v>0</v>
      </c>
      <c r="S3178" s="19">
        <f t="shared" si="413"/>
        <v>0</v>
      </c>
      <c r="T3178" s="20">
        <f t="shared" si="415"/>
        <v>0</v>
      </c>
      <c r="U3178" s="17">
        <f>IFERROR(SUMIF('LISTA DE EMBARQUE'!B:B,MICRO!E:E,'LISTA DE EMBARQUE'!G:G),"")</f>
        <v>0</v>
      </c>
      <c r="V3178" s="12" t="str">
        <f>IFERROR(VLOOKUP(Tabela1[[#This Row],[COD.MDE]],'LISTA DE EMBARQUE'!B:L,11,0),"")</f>
        <v/>
      </c>
      <c r="W3178" s="13" t="str">
        <f>IFERROR(COUNTIF(#REF!,Tabela1[[#This Row],[Colunas5]]),"")</f>
        <v/>
      </c>
      <c r="X3178" s="14">
        <f>Tabela1[[#This Row],[QIANTIDADE EXPEDIDA]]*Tabela1[[#This Row],[PESO UNI]]</f>
        <v>0</v>
      </c>
      <c r="Y3178" s="14">
        <f t="shared" si="416"/>
        <v>0</v>
      </c>
      <c r="Z3178" s="21">
        <f>Tabela1[[#This Row],[PESO TOTAL]]-Tabela1[[#This Row],[Peso Expedido]]</f>
        <v>0</v>
      </c>
      <c r="AA3178" s="18"/>
      <c r="AB3178" s="15"/>
      <c r="AC3178" s="15"/>
      <c r="AD3178" s="15"/>
      <c r="AE3178" s="15"/>
      <c r="AF3178" s="15"/>
      <c r="AG3178" s="15"/>
      <c r="AH3178" s="15"/>
      <c r="AI3178" s="40" t="str">
        <f t="shared" si="420"/>
        <v>ok</v>
      </c>
      <c r="AJ3178"/>
      <c r="AK3178" t="str">
        <f>Tabela1[[#This Row],[Coluna1]]&amp;Tabela1[[#This Row],[PEDIDO]]</f>
        <v/>
      </c>
      <c r="AL3178"/>
      <c r="AM3178"/>
      <c r="AN3178"/>
      <c r="AO3178" t="str">
        <f t="shared" si="417"/>
        <v>/</v>
      </c>
      <c r="AP3178" t="str">
        <f>Tabela1[[#This Row],[TAG]]&amp;Tabela1[[#This Row],[PEDIDO]]&amp;Tabela1[[#This Row],[PRODUTO]]</f>
        <v/>
      </c>
      <c r="AQ3178" s="23" t="str">
        <f>Tabela1[[#This Row],[PRODUTO]]&amp;Tabela1[[#This Row],[TAG]]</f>
        <v/>
      </c>
      <c r="AR3178" s="183">
        <f>Tabela1[[#This Row],[PESO TOTAL]]*Tabela1[[#This Row],[MATÉRIA PRIMA]]</f>
        <v>0</v>
      </c>
      <c r="AS3178" s="28">
        <f>Tabela1[[#This Row],[PESO TOTAL]]*Tabela1[[#This Row],[PREPARAÇÃO ]]</f>
        <v>0</v>
      </c>
      <c r="AT3178" s="28">
        <f>Tabela1[[#This Row],[PESO TOTAL]]*Tabela1[[#This Row],[CALDEIRARIA]]</f>
        <v>0</v>
      </c>
      <c r="AU3178" s="28">
        <f>Tabela1[[#This Row],[PESO TOTAL]]*Tabela1[[#This Row],[SOLDA]]</f>
        <v>0</v>
      </c>
      <c r="AV3178" s="28">
        <f>Tabela1[[#This Row],[PESO TOTAL]]*Tabela1[[#This Row],[ACABAMENTO]]</f>
        <v>0</v>
      </c>
      <c r="AW3178" s="28">
        <f>Tabela1[[#This Row],[PESO TOTAL]]*Tabela1[[#This Row],[PRONTO ACABADO]]</f>
        <v>0</v>
      </c>
      <c r="AX3178" s="28">
        <f>Tabela1[[#This Row],[PESO TOTAL]]*Tabela1[[#This Row],[EXPEDIÇÃO ]]</f>
        <v>0</v>
      </c>
      <c r="AY3178" s="28" t="str">
        <f>Tabela1[[#This Row],[PEDIDO]]&amp;Tabela1[[#This Row],[PRODUTO]]</f>
        <v/>
      </c>
      <c r="AZ3178" s="44">
        <f>IF(AF3178="",0,IF(ISTEXT(AF3178),H3178*VALUE(SUBSTITUTE(AF3178,"%",""))/100,H3178*AF3178))-Tabela1[[#This Row],[PRONTO ACABADO2]]</f>
        <v>0</v>
      </c>
      <c r="BA3178" s="44">
        <f>IF(AG3178="",0,IF(ISTEXT(AG3178),H3178*VALUE(SUBSTITUTE(AG3178,"%",""))/100,H3178*AG3178))-Tabela1[[#This Row],[PESO EXPEDIDO2]]</f>
        <v>0</v>
      </c>
      <c r="BB3178" s="44">
        <f t="shared" si="418"/>
        <v>0</v>
      </c>
      <c r="BC3178" s="44">
        <f t="shared" si="419"/>
        <v>0</v>
      </c>
      <c r="BD3178" s="44"/>
    </row>
    <row r="3179" spans="1:56" ht="15.75" hidden="1" customHeight="1" x14ac:dyDescent="0.25">
      <c r="A3179" s="6"/>
      <c r="B3179" s="22"/>
      <c r="C3179" s="7"/>
      <c r="D3179" s="46"/>
      <c r="E3179" s="7"/>
      <c r="F3179" s="7"/>
      <c r="G3179" s="44"/>
      <c r="H3179" s="41">
        <f>Tabela1[[#This Row],[PESO UNI]]*Tabela1[[#This Row],[QTE]]</f>
        <v>0</v>
      </c>
      <c r="I3179" s="7"/>
      <c r="J3179" s="8"/>
      <c r="K3179" s="8"/>
      <c r="L3179" s="9"/>
      <c r="M3179" s="10"/>
      <c r="N3179" s="11"/>
      <c r="O3179" s="12"/>
      <c r="P3179" s="13"/>
      <c r="Q3179" s="14">
        <f>Tabela1[[#This Row],[QTDE/ Fabricação]]-Tabela1[[#This Row],[QTE]]</f>
        <v>0</v>
      </c>
      <c r="R3179" s="19">
        <f t="shared" si="414"/>
        <v>0</v>
      </c>
      <c r="S3179" s="19">
        <f t="shared" si="413"/>
        <v>0</v>
      </c>
      <c r="T3179" s="20">
        <f t="shared" si="415"/>
        <v>0</v>
      </c>
      <c r="U3179" s="17">
        <f>IFERROR(SUMIF('LISTA DE EMBARQUE'!B:B,MICRO!E:E,'LISTA DE EMBARQUE'!G:G),"")</f>
        <v>0</v>
      </c>
      <c r="V3179" s="12" t="str">
        <f>IFERROR(VLOOKUP(Tabela1[[#This Row],[COD.MDE]],'LISTA DE EMBARQUE'!B:L,11,0),"")</f>
        <v/>
      </c>
      <c r="W3179" s="13" t="str">
        <f>IFERROR(COUNTIF(#REF!,Tabela1[[#This Row],[Colunas5]]),"")</f>
        <v/>
      </c>
      <c r="X3179" s="14">
        <f>Tabela1[[#This Row],[QIANTIDADE EXPEDIDA]]*Tabela1[[#This Row],[PESO UNI]]</f>
        <v>0</v>
      </c>
      <c r="Y3179" s="14">
        <f t="shared" si="416"/>
        <v>0</v>
      </c>
      <c r="Z3179" s="21">
        <f>Tabela1[[#This Row],[PESO TOTAL]]-Tabela1[[#This Row],[Peso Expedido]]</f>
        <v>0</v>
      </c>
      <c r="AA3179" s="18"/>
      <c r="AB3179" s="15"/>
      <c r="AC3179" s="18"/>
      <c r="AD3179" s="18"/>
      <c r="AE3179" s="18"/>
      <c r="AF3179" s="18"/>
      <c r="AG3179" s="18"/>
      <c r="AH3179" s="15"/>
      <c r="AI3179" s="40" t="str">
        <f t="shared" si="420"/>
        <v>ok</v>
      </c>
      <c r="AJ3179"/>
      <c r="AK3179" t="str">
        <f>Tabela1[[#This Row],[Coluna1]]&amp;Tabela1[[#This Row],[PEDIDO]]</f>
        <v/>
      </c>
      <c r="AL3179"/>
      <c r="AM3179"/>
      <c r="AN3179"/>
      <c r="AO3179" t="str">
        <f t="shared" si="417"/>
        <v>/</v>
      </c>
      <c r="AP3179" t="str">
        <f>Tabela1[[#This Row],[TAG]]&amp;Tabela1[[#This Row],[PEDIDO]]&amp;Tabela1[[#This Row],[PRODUTO]]</f>
        <v/>
      </c>
      <c r="AQ3179" s="23" t="str">
        <f>Tabela1[[#This Row],[PRODUTO]]&amp;Tabela1[[#This Row],[TAG]]</f>
        <v/>
      </c>
      <c r="AR3179" s="183">
        <f>Tabela1[[#This Row],[PESO TOTAL]]*Tabela1[[#This Row],[MATÉRIA PRIMA]]</f>
        <v>0</v>
      </c>
      <c r="AS3179" s="28">
        <f>Tabela1[[#This Row],[PESO TOTAL]]*Tabela1[[#This Row],[PREPARAÇÃO ]]</f>
        <v>0</v>
      </c>
      <c r="AT3179" s="28">
        <f>Tabela1[[#This Row],[PESO TOTAL]]*Tabela1[[#This Row],[CALDEIRARIA]]</f>
        <v>0</v>
      </c>
      <c r="AU3179" s="28">
        <f>Tabela1[[#This Row],[PESO TOTAL]]*Tabela1[[#This Row],[SOLDA]]</f>
        <v>0</v>
      </c>
      <c r="AV3179" s="28">
        <f>Tabela1[[#This Row],[PESO TOTAL]]*Tabela1[[#This Row],[ACABAMENTO]]</f>
        <v>0</v>
      </c>
      <c r="AW3179" s="28">
        <f>Tabela1[[#This Row],[PESO TOTAL]]*Tabela1[[#This Row],[PRONTO ACABADO]]</f>
        <v>0</v>
      </c>
      <c r="AX3179" s="28">
        <f>Tabela1[[#This Row],[PESO TOTAL]]*Tabela1[[#This Row],[EXPEDIÇÃO ]]</f>
        <v>0</v>
      </c>
      <c r="AY3179" s="28" t="str">
        <f>Tabela1[[#This Row],[PEDIDO]]&amp;Tabela1[[#This Row],[PRODUTO]]</f>
        <v/>
      </c>
      <c r="AZ3179" s="44">
        <f>IF(AF3179="",0,IF(ISTEXT(AF3179),H3179*VALUE(SUBSTITUTE(AF3179,"%",""))/100,H3179*AF3179))-Tabela1[[#This Row],[PRONTO ACABADO2]]</f>
        <v>0</v>
      </c>
      <c r="BA3179" s="44">
        <f>IF(AG3179="",0,IF(ISTEXT(AG3179),H3179*VALUE(SUBSTITUTE(AG3179,"%",""))/100,H3179*AG3179))-Tabela1[[#This Row],[PESO EXPEDIDO2]]</f>
        <v>0</v>
      </c>
      <c r="BB3179" s="44">
        <f t="shared" si="418"/>
        <v>0</v>
      </c>
      <c r="BC3179" s="44">
        <f t="shared" si="419"/>
        <v>0</v>
      </c>
      <c r="BD3179" s="44"/>
    </row>
    <row r="3180" spans="1:56" ht="15.75" hidden="1" customHeight="1" x14ac:dyDescent="0.25">
      <c r="A3180" s="6"/>
      <c r="B3180" s="22"/>
      <c r="C3180" s="7"/>
      <c r="D3180" s="46"/>
      <c r="E3180" s="7"/>
      <c r="F3180" s="7"/>
      <c r="G3180" s="44"/>
      <c r="H3180" s="41">
        <f>Tabela1[[#This Row],[PESO UNI]]*Tabela1[[#This Row],[QTE]]</f>
        <v>0</v>
      </c>
      <c r="I3180" s="7"/>
      <c r="J3180" s="8"/>
      <c r="K3180" s="8"/>
      <c r="L3180" s="9"/>
      <c r="M3180" s="10"/>
      <c r="N3180" s="11"/>
      <c r="O3180" s="12"/>
      <c r="P3180" s="13"/>
      <c r="Q3180" s="14">
        <f>Tabela1[[#This Row],[QTDE/ Fabricação]]-Tabela1[[#This Row],[QTE]]</f>
        <v>0</v>
      </c>
      <c r="R3180" s="19">
        <f t="shared" si="414"/>
        <v>0</v>
      </c>
      <c r="S3180" s="19">
        <f t="shared" si="413"/>
        <v>0</v>
      </c>
      <c r="T3180" s="20">
        <f t="shared" si="415"/>
        <v>0</v>
      </c>
      <c r="U3180" s="17">
        <f>IFERROR(SUMIF('LISTA DE EMBARQUE'!B:B,MICRO!E:E,'LISTA DE EMBARQUE'!G:G),"")</f>
        <v>0</v>
      </c>
      <c r="V3180" s="12" t="str">
        <f>IFERROR(VLOOKUP(Tabela1[[#This Row],[COD.MDE]],'LISTA DE EMBARQUE'!B:L,11,0),"")</f>
        <v/>
      </c>
      <c r="W3180" s="13" t="str">
        <f>IFERROR(COUNTIF(#REF!,Tabela1[[#This Row],[Colunas5]]),"")</f>
        <v/>
      </c>
      <c r="X3180" s="14">
        <f>Tabela1[[#This Row],[QIANTIDADE EXPEDIDA]]*Tabela1[[#This Row],[PESO UNI]]</f>
        <v>0</v>
      </c>
      <c r="Y3180" s="14">
        <f t="shared" si="416"/>
        <v>0</v>
      </c>
      <c r="Z3180" s="21">
        <f>Tabela1[[#This Row],[PESO TOTAL]]-Tabela1[[#This Row],[Peso Expedido]]</f>
        <v>0</v>
      </c>
      <c r="AA3180" s="18"/>
      <c r="AB3180" s="15"/>
      <c r="AC3180" s="18"/>
      <c r="AD3180" s="18"/>
      <c r="AE3180" s="18"/>
      <c r="AF3180" s="18"/>
      <c r="AG3180" s="18"/>
      <c r="AH3180" s="15"/>
      <c r="AI3180" s="40" t="str">
        <f t="shared" si="420"/>
        <v>ok</v>
      </c>
      <c r="AJ3180"/>
      <c r="AK3180" t="str">
        <f>Tabela1[[#This Row],[Coluna1]]&amp;Tabela1[[#This Row],[PEDIDO]]</f>
        <v/>
      </c>
      <c r="AL3180"/>
      <c r="AM3180"/>
      <c r="AN3180"/>
      <c r="AO3180" t="str">
        <f t="shared" si="417"/>
        <v>/</v>
      </c>
      <c r="AP3180" t="str">
        <f>Tabela1[[#This Row],[TAG]]&amp;Tabela1[[#This Row],[PEDIDO]]&amp;Tabela1[[#This Row],[PRODUTO]]</f>
        <v/>
      </c>
      <c r="AQ3180" s="23" t="str">
        <f>Tabela1[[#This Row],[PRODUTO]]&amp;Tabela1[[#This Row],[TAG]]</f>
        <v/>
      </c>
      <c r="AR3180" s="183">
        <f>Tabela1[[#This Row],[PESO TOTAL]]*Tabela1[[#This Row],[MATÉRIA PRIMA]]</f>
        <v>0</v>
      </c>
      <c r="AS3180" s="28">
        <f>Tabela1[[#This Row],[PESO TOTAL]]*Tabela1[[#This Row],[PREPARAÇÃO ]]</f>
        <v>0</v>
      </c>
      <c r="AT3180" s="28">
        <f>Tabela1[[#This Row],[PESO TOTAL]]*Tabela1[[#This Row],[CALDEIRARIA]]</f>
        <v>0</v>
      </c>
      <c r="AU3180" s="28">
        <f>Tabela1[[#This Row],[PESO TOTAL]]*Tabela1[[#This Row],[SOLDA]]</f>
        <v>0</v>
      </c>
      <c r="AV3180" s="28">
        <f>Tabela1[[#This Row],[PESO TOTAL]]*Tabela1[[#This Row],[ACABAMENTO]]</f>
        <v>0</v>
      </c>
      <c r="AW3180" s="28">
        <f>Tabela1[[#This Row],[PESO TOTAL]]*Tabela1[[#This Row],[PRONTO ACABADO]]</f>
        <v>0</v>
      </c>
      <c r="AX3180" s="28">
        <f>Tabela1[[#This Row],[PESO TOTAL]]*Tabela1[[#This Row],[EXPEDIÇÃO ]]</f>
        <v>0</v>
      </c>
      <c r="AY3180" s="28" t="str">
        <f>Tabela1[[#This Row],[PEDIDO]]&amp;Tabela1[[#This Row],[PRODUTO]]</f>
        <v/>
      </c>
      <c r="AZ3180" s="44">
        <f>IF(AF3180="",0,IF(ISTEXT(AF3180),H3180*VALUE(SUBSTITUTE(AF3180,"%",""))/100,H3180*AF3180))-Tabela1[[#This Row],[PRONTO ACABADO2]]</f>
        <v>0</v>
      </c>
      <c r="BA3180" s="44">
        <f>IF(AG3180="",0,IF(ISTEXT(AG3180),H3180*VALUE(SUBSTITUTE(AG3180,"%",""))/100,H3180*AG3180))-Tabela1[[#This Row],[PESO EXPEDIDO2]]</f>
        <v>0</v>
      </c>
      <c r="BB3180" s="44">
        <f t="shared" si="418"/>
        <v>0</v>
      </c>
      <c r="BC3180" s="44">
        <f t="shared" si="419"/>
        <v>0</v>
      </c>
      <c r="BD3180" s="44"/>
    </row>
    <row r="3181" spans="1:56" ht="15.75" hidden="1" customHeight="1" x14ac:dyDescent="0.25">
      <c r="A3181" s="6"/>
      <c r="B3181" s="22"/>
      <c r="C3181" s="7"/>
      <c r="D3181" s="46"/>
      <c r="E3181" s="7"/>
      <c r="F3181" s="7"/>
      <c r="G3181" s="44"/>
      <c r="H3181" s="41">
        <f>Tabela1[[#This Row],[PESO UNI]]*Tabela1[[#This Row],[QTE]]</f>
        <v>0</v>
      </c>
      <c r="I3181" s="7"/>
      <c r="J3181" s="8"/>
      <c r="K3181" s="8"/>
      <c r="L3181" s="9"/>
      <c r="M3181" s="10"/>
      <c r="N3181" s="11"/>
      <c r="O3181" s="12"/>
      <c r="P3181" s="13"/>
      <c r="Q3181" s="14">
        <f>Tabela1[[#This Row],[QTDE/ Fabricação]]-Tabela1[[#This Row],[QTE]]</f>
        <v>0</v>
      </c>
      <c r="R3181" s="19">
        <f t="shared" si="414"/>
        <v>0</v>
      </c>
      <c r="S3181" s="19">
        <f t="shared" si="413"/>
        <v>0</v>
      </c>
      <c r="T3181" s="20">
        <f t="shared" si="415"/>
        <v>0</v>
      </c>
      <c r="U3181" s="17">
        <f>IFERROR(SUMIF('LISTA DE EMBARQUE'!B:B,MICRO!E:E,'LISTA DE EMBARQUE'!G:G),"")</f>
        <v>0</v>
      </c>
      <c r="V3181" s="12" t="str">
        <f>IFERROR(VLOOKUP(Tabela1[[#This Row],[COD.MDE]],'LISTA DE EMBARQUE'!B:L,11,0),"")</f>
        <v/>
      </c>
      <c r="W3181" s="13" t="str">
        <f>IFERROR(COUNTIF(#REF!,Tabela1[[#This Row],[Colunas5]]),"")</f>
        <v/>
      </c>
      <c r="X3181" s="14">
        <f>Tabela1[[#This Row],[QIANTIDADE EXPEDIDA]]*Tabela1[[#This Row],[PESO UNI]]</f>
        <v>0</v>
      </c>
      <c r="Y3181" s="14">
        <f t="shared" si="416"/>
        <v>0</v>
      </c>
      <c r="Z3181" s="21">
        <f>Tabela1[[#This Row],[PESO TOTAL]]-Tabela1[[#This Row],[Peso Expedido]]</f>
        <v>0</v>
      </c>
      <c r="AA3181" s="18"/>
      <c r="AB3181" s="15"/>
      <c r="AC3181" s="18"/>
      <c r="AD3181" s="18"/>
      <c r="AE3181" s="18"/>
      <c r="AF3181" s="18"/>
      <c r="AG3181" s="18"/>
      <c r="AH3181" s="15"/>
      <c r="AI3181" s="40" t="str">
        <f t="shared" si="420"/>
        <v>ok</v>
      </c>
      <c r="AJ3181"/>
      <c r="AK3181" t="str">
        <f>Tabela1[[#This Row],[Coluna1]]&amp;Tabela1[[#This Row],[PEDIDO]]</f>
        <v/>
      </c>
      <c r="AL3181"/>
      <c r="AM3181"/>
      <c r="AN3181"/>
      <c r="AO3181" t="str">
        <f t="shared" si="417"/>
        <v>/</v>
      </c>
      <c r="AP3181" t="str">
        <f>Tabela1[[#This Row],[TAG]]&amp;Tabela1[[#This Row],[PEDIDO]]&amp;Tabela1[[#This Row],[PRODUTO]]</f>
        <v/>
      </c>
      <c r="AQ3181" s="23" t="str">
        <f>Tabela1[[#This Row],[PRODUTO]]&amp;Tabela1[[#This Row],[TAG]]</f>
        <v/>
      </c>
      <c r="AR3181" s="183">
        <f>Tabela1[[#This Row],[PESO TOTAL]]*Tabela1[[#This Row],[MATÉRIA PRIMA]]</f>
        <v>0</v>
      </c>
      <c r="AS3181" s="28">
        <f>Tabela1[[#This Row],[PESO TOTAL]]*Tabela1[[#This Row],[PREPARAÇÃO ]]</f>
        <v>0</v>
      </c>
      <c r="AT3181" s="28">
        <f>Tabela1[[#This Row],[PESO TOTAL]]*Tabela1[[#This Row],[CALDEIRARIA]]</f>
        <v>0</v>
      </c>
      <c r="AU3181" s="28">
        <f>Tabela1[[#This Row],[PESO TOTAL]]*Tabela1[[#This Row],[SOLDA]]</f>
        <v>0</v>
      </c>
      <c r="AV3181" s="28">
        <f>Tabela1[[#This Row],[PESO TOTAL]]*Tabela1[[#This Row],[ACABAMENTO]]</f>
        <v>0</v>
      </c>
      <c r="AW3181" s="28">
        <f>Tabela1[[#This Row],[PESO TOTAL]]*Tabela1[[#This Row],[PRONTO ACABADO]]</f>
        <v>0</v>
      </c>
      <c r="AX3181" s="28">
        <f>Tabela1[[#This Row],[PESO TOTAL]]*Tabela1[[#This Row],[EXPEDIÇÃO ]]</f>
        <v>0</v>
      </c>
      <c r="AY3181" s="28" t="str">
        <f>Tabela1[[#This Row],[PEDIDO]]&amp;Tabela1[[#This Row],[PRODUTO]]</f>
        <v/>
      </c>
      <c r="AZ3181" s="44">
        <f>IF(AF3181="",0,IF(ISTEXT(AF3181),H3181*VALUE(SUBSTITUTE(AF3181,"%",""))/100,H3181*AF3181))-Tabela1[[#This Row],[PRONTO ACABADO2]]</f>
        <v>0</v>
      </c>
      <c r="BA3181" s="44">
        <f>IF(AG3181="",0,IF(ISTEXT(AG3181),H3181*VALUE(SUBSTITUTE(AG3181,"%",""))/100,H3181*AG3181))-Tabela1[[#This Row],[PESO EXPEDIDO2]]</f>
        <v>0</v>
      </c>
      <c r="BB3181" s="44">
        <f t="shared" si="418"/>
        <v>0</v>
      </c>
      <c r="BC3181" s="44">
        <f t="shared" si="419"/>
        <v>0</v>
      </c>
      <c r="BD3181" s="44"/>
    </row>
    <row r="3182" spans="1:56" ht="15.75" hidden="1" customHeight="1" x14ac:dyDescent="0.25">
      <c r="A3182" s="6"/>
      <c r="B3182" s="22"/>
      <c r="C3182" s="7"/>
      <c r="D3182" s="46"/>
      <c r="E3182" s="7"/>
      <c r="F3182" s="7"/>
      <c r="G3182" s="44"/>
      <c r="H3182" s="41">
        <f>Tabela1[[#This Row],[PESO UNI]]*Tabela1[[#This Row],[QTE]]</f>
        <v>0</v>
      </c>
      <c r="I3182" s="7"/>
      <c r="J3182" s="8"/>
      <c r="K3182" s="8"/>
      <c r="L3182" s="9"/>
      <c r="M3182" s="10"/>
      <c r="N3182" s="11"/>
      <c r="O3182" s="12"/>
      <c r="P3182" s="13"/>
      <c r="Q3182" s="14">
        <f>Tabela1[[#This Row],[QTDE/ Fabricação]]-Tabela1[[#This Row],[QTE]]</f>
        <v>0</v>
      </c>
      <c r="R3182" s="19">
        <f t="shared" si="414"/>
        <v>0</v>
      </c>
      <c r="S3182" s="19">
        <f t="shared" si="413"/>
        <v>0</v>
      </c>
      <c r="T3182" s="20">
        <f t="shared" si="415"/>
        <v>0</v>
      </c>
      <c r="U3182" s="17">
        <f>IFERROR(SUMIF('LISTA DE EMBARQUE'!B:B,MICRO!E:E,'LISTA DE EMBARQUE'!G:G),"")</f>
        <v>0</v>
      </c>
      <c r="V3182" s="12" t="str">
        <f>IFERROR(VLOOKUP(Tabela1[[#This Row],[COD.MDE]],'LISTA DE EMBARQUE'!B:L,11,0),"")</f>
        <v/>
      </c>
      <c r="W3182" s="13" t="str">
        <f>IFERROR(COUNTIF(#REF!,Tabela1[[#This Row],[Colunas5]]),"")</f>
        <v/>
      </c>
      <c r="X3182" s="14">
        <f>Tabela1[[#This Row],[QIANTIDADE EXPEDIDA]]*Tabela1[[#This Row],[PESO UNI]]</f>
        <v>0</v>
      </c>
      <c r="Y3182" s="14">
        <f t="shared" si="416"/>
        <v>0</v>
      </c>
      <c r="Z3182" s="21">
        <f>Tabela1[[#This Row],[PESO TOTAL]]-Tabela1[[#This Row],[Peso Expedido]]</f>
        <v>0</v>
      </c>
      <c r="AA3182" s="18"/>
      <c r="AB3182" s="15"/>
      <c r="AC3182" s="18"/>
      <c r="AD3182" s="18"/>
      <c r="AE3182" s="18"/>
      <c r="AF3182" s="18"/>
      <c r="AG3182" s="18"/>
      <c r="AH3182" s="15"/>
      <c r="AI3182" s="40" t="str">
        <f t="shared" si="420"/>
        <v>ok</v>
      </c>
      <c r="AJ3182"/>
      <c r="AK3182" t="str">
        <f>Tabela1[[#This Row],[Coluna1]]&amp;Tabela1[[#This Row],[PEDIDO]]</f>
        <v/>
      </c>
      <c r="AL3182"/>
      <c r="AM3182"/>
      <c r="AN3182"/>
      <c r="AO3182" t="str">
        <f t="shared" si="417"/>
        <v>/</v>
      </c>
      <c r="AP3182" t="str">
        <f>Tabela1[[#This Row],[TAG]]&amp;Tabela1[[#This Row],[PEDIDO]]&amp;Tabela1[[#This Row],[PRODUTO]]</f>
        <v/>
      </c>
      <c r="AQ3182" s="23" t="str">
        <f>Tabela1[[#This Row],[PRODUTO]]&amp;Tabela1[[#This Row],[TAG]]</f>
        <v/>
      </c>
      <c r="AR3182" s="183">
        <f>Tabela1[[#This Row],[PESO TOTAL]]*Tabela1[[#This Row],[MATÉRIA PRIMA]]</f>
        <v>0</v>
      </c>
      <c r="AS3182" s="28">
        <f>Tabela1[[#This Row],[PESO TOTAL]]*Tabela1[[#This Row],[PREPARAÇÃO ]]</f>
        <v>0</v>
      </c>
      <c r="AT3182" s="28">
        <f>Tabela1[[#This Row],[PESO TOTAL]]*Tabela1[[#This Row],[CALDEIRARIA]]</f>
        <v>0</v>
      </c>
      <c r="AU3182" s="28">
        <f>Tabela1[[#This Row],[PESO TOTAL]]*Tabela1[[#This Row],[SOLDA]]</f>
        <v>0</v>
      </c>
      <c r="AV3182" s="28">
        <f>Tabela1[[#This Row],[PESO TOTAL]]*Tabela1[[#This Row],[ACABAMENTO]]</f>
        <v>0</v>
      </c>
      <c r="AW3182" s="28">
        <f>Tabela1[[#This Row],[PESO TOTAL]]*Tabela1[[#This Row],[PRONTO ACABADO]]</f>
        <v>0</v>
      </c>
      <c r="AX3182" s="28">
        <f>Tabela1[[#This Row],[PESO TOTAL]]*Tabela1[[#This Row],[EXPEDIÇÃO ]]</f>
        <v>0</v>
      </c>
      <c r="AY3182" s="28" t="str">
        <f>Tabela1[[#This Row],[PEDIDO]]&amp;Tabela1[[#This Row],[PRODUTO]]</f>
        <v/>
      </c>
      <c r="AZ3182" s="44">
        <f>IF(AF3182="",0,IF(ISTEXT(AF3182),H3182*VALUE(SUBSTITUTE(AF3182,"%",""))/100,H3182*AF3182))-Tabela1[[#This Row],[PRONTO ACABADO2]]</f>
        <v>0</v>
      </c>
      <c r="BA3182" s="44">
        <f>IF(AG3182="",0,IF(ISTEXT(AG3182),H3182*VALUE(SUBSTITUTE(AG3182,"%",""))/100,H3182*AG3182))-Tabela1[[#This Row],[PESO EXPEDIDO2]]</f>
        <v>0</v>
      </c>
      <c r="BB3182" s="44">
        <f t="shared" si="418"/>
        <v>0</v>
      </c>
      <c r="BC3182" s="44">
        <f t="shared" si="419"/>
        <v>0</v>
      </c>
      <c r="BD3182" s="44"/>
    </row>
    <row r="3183" spans="1:56" ht="15.75" hidden="1" customHeight="1" x14ac:dyDescent="0.25">
      <c r="A3183" s="6"/>
      <c r="B3183" s="22"/>
      <c r="C3183" s="7"/>
      <c r="D3183" s="46"/>
      <c r="E3183" s="7"/>
      <c r="F3183" s="7"/>
      <c r="G3183" s="44"/>
      <c r="H3183" s="41">
        <f>Tabela1[[#This Row],[PESO UNI]]*Tabela1[[#This Row],[QTE]]</f>
        <v>0</v>
      </c>
      <c r="I3183" s="7"/>
      <c r="J3183" s="8"/>
      <c r="K3183" s="8"/>
      <c r="L3183" s="9"/>
      <c r="M3183" s="10"/>
      <c r="N3183" s="11"/>
      <c r="O3183" s="12"/>
      <c r="P3183" s="13"/>
      <c r="Q3183" s="14">
        <f>Tabela1[[#This Row],[QTDE/ Fabricação]]-Tabela1[[#This Row],[QTE]]</f>
        <v>0</v>
      </c>
      <c r="R3183" s="19">
        <f t="shared" si="414"/>
        <v>0</v>
      </c>
      <c r="S3183" s="19">
        <f t="shared" si="413"/>
        <v>0</v>
      </c>
      <c r="T3183" s="20">
        <f t="shared" si="415"/>
        <v>0</v>
      </c>
      <c r="U3183" s="17">
        <f>IFERROR(SUMIF('LISTA DE EMBARQUE'!B:B,MICRO!E:E,'LISTA DE EMBARQUE'!G:G),"")</f>
        <v>0</v>
      </c>
      <c r="V3183" s="12" t="str">
        <f>IFERROR(VLOOKUP(Tabela1[[#This Row],[COD.MDE]],'LISTA DE EMBARQUE'!B:L,11,0),"")</f>
        <v/>
      </c>
      <c r="W3183" s="13" t="str">
        <f>IFERROR(COUNTIF(#REF!,Tabela1[[#This Row],[Colunas5]]),"")</f>
        <v/>
      </c>
      <c r="X3183" s="14">
        <f>Tabela1[[#This Row],[QIANTIDADE EXPEDIDA]]*Tabela1[[#This Row],[PESO UNI]]</f>
        <v>0</v>
      </c>
      <c r="Y3183" s="14">
        <f t="shared" si="416"/>
        <v>0</v>
      </c>
      <c r="Z3183" s="21">
        <f>Tabela1[[#This Row],[PESO TOTAL]]-Tabela1[[#This Row],[Peso Expedido]]</f>
        <v>0</v>
      </c>
      <c r="AA3183" s="18"/>
      <c r="AB3183" s="15"/>
      <c r="AC3183" s="18"/>
      <c r="AD3183" s="18"/>
      <c r="AE3183" s="18"/>
      <c r="AF3183" s="18"/>
      <c r="AG3183" s="18"/>
      <c r="AH3183" s="15"/>
      <c r="AI3183" s="40" t="str">
        <f t="shared" si="420"/>
        <v>ok</v>
      </c>
      <c r="AJ3183"/>
      <c r="AK3183" t="str">
        <f>Tabela1[[#This Row],[Coluna1]]&amp;Tabela1[[#This Row],[PEDIDO]]</f>
        <v/>
      </c>
      <c r="AL3183"/>
      <c r="AM3183"/>
      <c r="AN3183"/>
      <c r="AO3183" t="str">
        <f t="shared" si="417"/>
        <v>/</v>
      </c>
      <c r="AP3183" t="str">
        <f>Tabela1[[#This Row],[TAG]]&amp;Tabela1[[#This Row],[PEDIDO]]&amp;Tabela1[[#This Row],[PRODUTO]]</f>
        <v/>
      </c>
      <c r="AQ3183" s="23" t="str">
        <f>Tabela1[[#This Row],[PRODUTO]]&amp;Tabela1[[#This Row],[TAG]]</f>
        <v/>
      </c>
      <c r="AR3183" s="183">
        <f>Tabela1[[#This Row],[PESO TOTAL]]*Tabela1[[#This Row],[MATÉRIA PRIMA]]</f>
        <v>0</v>
      </c>
      <c r="AS3183" s="28">
        <f>Tabela1[[#This Row],[PESO TOTAL]]*Tabela1[[#This Row],[PREPARAÇÃO ]]</f>
        <v>0</v>
      </c>
      <c r="AT3183" s="28">
        <f>Tabela1[[#This Row],[PESO TOTAL]]*Tabela1[[#This Row],[CALDEIRARIA]]</f>
        <v>0</v>
      </c>
      <c r="AU3183" s="28">
        <f>Tabela1[[#This Row],[PESO TOTAL]]*Tabela1[[#This Row],[SOLDA]]</f>
        <v>0</v>
      </c>
      <c r="AV3183" s="28">
        <f>Tabela1[[#This Row],[PESO TOTAL]]*Tabela1[[#This Row],[ACABAMENTO]]</f>
        <v>0</v>
      </c>
      <c r="AW3183" s="28">
        <f>Tabela1[[#This Row],[PESO TOTAL]]*Tabela1[[#This Row],[PRONTO ACABADO]]</f>
        <v>0</v>
      </c>
      <c r="AX3183" s="28">
        <f>Tabela1[[#This Row],[PESO TOTAL]]*Tabela1[[#This Row],[EXPEDIÇÃO ]]</f>
        <v>0</v>
      </c>
      <c r="AY3183" s="28" t="str">
        <f>Tabela1[[#This Row],[PEDIDO]]&amp;Tabela1[[#This Row],[PRODUTO]]</f>
        <v/>
      </c>
      <c r="AZ3183" s="44">
        <f>IF(AF3183="",0,IF(ISTEXT(AF3183),H3183*VALUE(SUBSTITUTE(AF3183,"%",""))/100,H3183*AF3183))-Tabela1[[#This Row],[PRONTO ACABADO2]]</f>
        <v>0</v>
      </c>
      <c r="BA3183" s="44">
        <f>IF(AG3183="",0,IF(ISTEXT(AG3183),H3183*VALUE(SUBSTITUTE(AG3183,"%",""))/100,H3183*AG3183))-Tabela1[[#This Row],[PESO EXPEDIDO2]]</f>
        <v>0</v>
      </c>
      <c r="BB3183" s="44">
        <f t="shared" si="418"/>
        <v>0</v>
      </c>
      <c r="BC3183" s="44">
        <f t="shared" si="419"/>
        <v>0</v>
      </c>
      <c r="BD3183" s="44"/>
    </row>
    <row r="3184" spans="1:56" ht="15.75" hidden="1" customHeight="1" x14ac:dyDescent="0.25">
      <c r="A3184" s="6"/>
      <c r="B3184" s="22"/>
      <c r="C3184" s="7"/>
      <c r="D3184" s="46"/>
      <c r="E3184" s="7"/>
      <c r="F3184" s="7"/>
      <c r="G3184" s="44"/>
      <c r="H3184" s="41">
        <f>Tabela1[[#This Row],[PESO UNI]]*Tabela1[[#This Row],[QTE]]</f>
        <v>0</v>
      </c>
      <c r="I3184" s="7"/>
      <c r="J3184" s="8"/>
      <c r="K3184" s="8"/>
      <c r="L3184" s="9"/>
      <c r="M3184" s="10"/>
      <c r="N3184" s="11"/>
      <c r="O3184" s="12"/>
      <c r="P3184" s="13"/>
      <c r="Q3184" s="14">
        <f>Tabela1[[#This Row],[QTDE/ Fabricação]]-Tabela1[[#This Row],[QTE]]</f>
        <v>0</v>
      </c>
      <c r="R3184" s="19">
        <f t="shared" si="414"/>
        <v>0</v>
      </c>
      <c r="S3184" s="19">
        <f t="shared" si="413"/>
        <v>0</v>
      </c>
      <c r="T3184" s="20">
        <f t="shared" si="415"/>
        <v>0</v>
      </c>
      <c r="U3184" s="17">
        <f>IFERROR(SUMIF('LISTA DE EMBARQUE'!B:B,MICRO!E:E,'LISTA DE EMBARQUE'!G:G),"")</f>
        <v>0</v>
      </c>
      <c r="V3184" s="12" t="str">
        <f>IFERROR(VLOOKUP(Tabela1[[#This Row],[COD.MDE]],'LISTA DE EMBARQUE'!B:L,11,0),"")</f>
        <v/>
      </c>
      <c r="W3184" s="13" t="str">
        <f>IFERROR(COUNTIF(#REF!,Tabela1[[#This Row],[Colunas5]]),"")</f>
        <v/>
      </c>
      <c r="X3184" s="14">
        <f>Tabela1[[#This Row],[QIANTIDADE EXPEDIDA]]*Tabela1[[#This Row],[PESO UNI]]</f>
        <v>0</v>
      </c>
      <c r="Y3184" s="14">
        <f t="shared" si="416"/>
        <v>0</v>
      </c>
      <c r="Z3184" s="21">
        <f>Tabela1[[#This Row],[PESO TOTAL]]-Tabela1[[#This Row],[Peso Expedido]]</f>
        <v>0</v>
      </c>
      <c r="AA3184" s="18"/>
      <c r="AB3184" s="15"/>
      <c r="AC3184" s="18"/>
      <c r="AD3184" s="18"/>
      <c r="AE3184" s="18"/>
      <c r="AF3184" s="18"/>
      <c r="AG3184" s="18"/>
      <c r="AH3184" s="15"/>
      <c r="AI3184" s="40" t="str">
        <f t="shared" si="420"/>
        <v>ok</v>
      </c>
      <c r="AJ3184"/>
      <c r="AK3184" t="str">
        <f>Tabela1[[#This Row],[Coluna1]]&amp;Tabela1[[#This Row],[PEDIDO]]</f>
        <v/>
      </c>
      <c r="AL3184"/>
      <c r="AM3184"/>
      <c r="AN3184"/>
      <c r="AO3184" t="str">
        <f t="shared" si="417"/>
        <v>/</v>
      </c>
      <c r="AP3184" t="str">
        <f>Tabela1[[#This Row],[TAG]]&amp;Tabela1[[#This Row],[PEDIDO]]&amp;Tabela1[[#This Row],[PRODUTO]]</f>
        <v/>
      </c>
      <c r="AQ3184" s="23" t="str">
        <f>Tabela1[[#This Row],[PRODUTO]]&amp;Tabela1[[#This Row],[TAG]]</f>
        <v/>
      </c>
      <c r="AR3184" s="183">
        <f>Tabela1[[#This Row],[PESO TOTAL]]*Tabela1[[#This Row],[MATÉRIA PRIMA]]</f>
        <v>0</v>
      </c>
      <c r="AS3184" s="28">
        <f>Tabela1[[#This Row],[PESO TOTAL]]*Tabela1[[#This Row],[PREPARAÇÃO ]]</f>
        <v>0</v>
      </c>
      <c r="AT3184" s="28">
        <f>Tabela1[[#This Row],[PESO TOTAL]]*Tabela1[[#This Row],[CALDEIRARIA]]</f>
        <v>0</v>
      </c>
      <c r="AU3184" s="28">
        <f>Tabela1[[#This Row],[PESO TOTAL]]*Tabela1[[#This Row],[SOLDA]]</f>
        <v>0</v>
      </c>
      <c r="AV3184" s="28">
        <f>Tabela1[[#This Row],[PESO TOTAL]]*Tabela1[[#This Row],[ACABAMENTO]]</f>
        <v>0</v>
      </c>
      <c r="AW3184" s="28">
        <f>Tabela1[[#This Row],[PESO TOTAL]]*Tabela1[[#This Row],[PRONTO ACABADO]]</f>
        <v>0</v>
      </c>
      <c r="AX3184" s="28">
        <f>Tabela1[[#This Row],[PESO TOTAL]]*Tabela1[[#This Row],[EXPEDIÇÃO ]]</f>
        <v>0</v>
      </c>
      <c r="AY3184" s="28" t="str">
        <f>Tabela1[[#This Row],[PEDIDO]]&amp;Tabela1[[#This Row],[PRODUTO]]</f>
        <v/>
      </c>
      <c r="AZ3184" s="44">
        <f>IF(AF3184="",0,IF(ISTEXT(AF3184),H3184*VALUE(SUBSTITUTE(AF3184,"%",""))/100,H3184*AF3184))-Tabela1[[#This Row],[PRONTO ACABADO2]]</f>
        <v>0</v>
      </c>
      <c r="BA3184" s="44">
        <f>IF(AG3184="",0,IF(ISTEXT(AG3184),H3184*VALUE(SUBSTITUTE(AG3184,"%",""))/100,H3184*AG3184))-Tabela1[[#This Row],[PESO EXPEDIDO2]]</f>
        <v>0</v>
      </c>
      <c r="BB3184" s="44">
        <f t="shared" si="418"/>
        <v>0</v>
      </c>
      <c r="BC3184" s="44">
        <f t="shared" si="419"/>
        <v>0</v>
      </c>
      <c r="BD3184" s="44"/>
    </row>
    <row r="3185" spans="1:56" ht="15.75" hidden="1" customHeight="1" x14ac:dyDescent="0.25">
      <c r="A3185" s="6"/>
      <c r="B3185" s="22"/>
      <c r="C3185" s="7"/>
      <c r="D3185" s="46"/>
      <c r="E3185" s="7"/>
      <c r="F3185" s="7"/>
      <c r="G3185" s="44"/>
      <c r="H3185" s="41">
        <f>Tabela1[[#This Row],[PESO UNI]]*Tabela1[[#This Row],[QTE]]</f>
        <v>0</v>
      </c>
      <c r="I3185" s="7"/>
      <c r="J3185" s="8"/>
      <c r="K3185" s="8"/>
      <c r="L3185" s="9"/>
      <c r="M3185" s="10"/>
      <c r="N3185" s="11"/>
      <c r="O3185" s="12"/>
      <c r="P3185" s="13"/>
      <c r="Q3185" s="14">
        <f>Tabela1[[#This Row],[QTDE/ Fabricação]]-Tabela1[[#This Row],[QTE]]</f>
        <v>0</v>
      </c>
      <c r="R3185" s="19">
        <f t="shared" si="414"/>
        <v>0</v>
      </c>
      <c r="S3185" s="19">
        <f t="shared" si="413"/>
        <v>0</v>
      </c>
      <c r="T3185" s="20">
        <f t="shared" si="415"/>
        <v>0</v>
      </c>
      <c r="U3185" s="17">
        <f>IFERROR(SUMIF('LISTA DE EMBARQUE'!B:B,MICRO!E:E,'LISTA DE EMBARQUE'!G:G),"")</f>
        <v>0</v>
      </c>
      <c r="V3185" s="12" t="str">
        <f>IFERROR(VLOOKUP(Tabela1[[#This Row],[COD.MDE]],'LISTA DE EMBARQUE'!B:L,11,0),"")</f>
        <v/>
      </c>
      <c r="W3185" s="13" t="str">
        <f>IFERROR(COUNTIF(#REF!,Tabela1[[#This Row],[Colunas5]]),"")</f>
        <v/>
      </c>
      <c r="X3185" s="14">
        <f>Tabela1[[#This Row],[QIANTIDADE EXPEDIDA]]*Tabela1[[#This Row],[PESO UNI]]</f>
        <v>0</v>
      </c>
      <c r="Y3185" s="14">
        <f t="shared" si="416"/>
        <v>0</v>
      </c>
      <c r="Z3185" s="21">
        <f>Tabela1[[#This Row],[PESO TOTAL]]-Tabela1[[#This Row],[Peso Expedido]]</f>
        <v>0</v>
      </c>
      <c r="AA3185" s="18"/>
      <c r="AB3185" s="15"/>
      <c r="AC3185" s="18"/>
      <c r="AD3185" s="18"/>
      <c r="AE3185" s="18"/>
      <c r="AF3185" s="18"/>
      <c r="AG3185" s="18"/>
      <c r="AH3185" s="15"/>
      <c r="AI3185" s="40" t="str">
        <f t="shared" si="420"/>
        <v>ok</v>
      </c>
      <c r="AJ3185"/>
      <c r="AK3185" t="str">
        <f>Tabela1[[#This Row],[Coluna1]]&amp;Tabela1[[#This Row],[PEDIDO]]</f>
        <v/>
      </c>
      <c r="AL3185"/>
      <c r="AM3185"/>
      <c r="AN3185"/>
      <c r="AO3185" t="str">
        <f t="shared" si="417"/>
        <v>/</v>
      </c>
      <c r="AP3185" t="str">
        <f>Tabela1[[#This Row],[TAG]]&amp;Tabela1[[#This Row],[PEDIDO]]&amp;Tabela1[[#This Row],[PRODUTO]]</f>
        <v/>
      </c>
      <c r="AQ3185" s="23" t="str">
        <f>Tabela1[[#This Row],[PRODUTO]]&amp;Tabela1[[#This Row],[TAG]]</f>
        <v/>
      </c>
      <c r="AR3185" s="183">
        <f>Tabela1[[#This Row],[PESO TOTAL]]*Tabela1[[#This Row],[MATÉRIA PRIMA]]</f>
        <v>0</v>
      </c>
      <c r="AS3185" s="28">
        <f>Tabela1[[#This Row],[PESO TOTAL]]*Tabela1[[#This Row],[PREPARAÇÃO ]]</f>
        <v>0</v>
      </c>
      <c r="AT3185" s="28">
        <f>Tabela1[[#This Row],[PESO TOTAL]]*Tabela1[[#This Row],[CALDEIRARIA]]</f>
        <v>0</v>
      </c>
      <c r="AU3185" s="28">
        <f>Tabela1[[#This Row],[PESO TOTAL]]*Tabela1[[#This Row],[SOLDA]]</f>
        <v>0</v>
      </c>
      <c r="AV3185" s="28">
        <f>Tabela1[[#This Row],[PESO TOTAL]]*Tabela1[[#This Row],[ACABAMENTO]]</f>
        <v>0</v>
      </c>
      <c r="AW3185" s="28">
        <f>Tabela1[[#This Row],[PESO TOTAL]]*Tabela1[[#This Row],[PRONTO ACABADO]]</f>
        <v>0</v>
      </c>
      <c r="AX3185" s="28">
        <f>Tabela1[[#This Row],[PESO TOTAL]]*Tabela1[[#This Row],[EXPEDIÇÃO ]]</f>
        <v>0</v>
      </c>
      <c r="AY3185" s="28" t="str">
        <f>Tabela1[[#This Row],[PEDIDO]]&amp;Tabela1[[#This Row],[PRODUTO]]</f>
        <v/>
      </c>
      <c r="AZ3185" s="44">
        <f>IF(AF3185="",0,IF(ISTEXT(AF3185),H3185*VALUE(SUBSTITUTE(AF3185,"%",""))/100,H3185*AF3185))-Tabela1[[#This Row],[PRONTO ACABADO2]]</f>
        <v>0</v>
      </c>
      <c r="BA3185" s="44">
        <f>IF(AG3185="",0,IF(ISTEXT(AG3185),H3185*VALUE(SUBSTITUTE(AG3185,"%",""))/100,H3185*AG3185))-Tabela1[[#This Row],[PESO EXPEDIDO2]]</f>
        <v>0</v>
      </c>
      <c r="BB3185" s="44">
        <f t="shared" si="418"/>
        <v>0</v>
      </c>
      <c r="BC3185" s="44">
        <f t="shared" si="419"/>
        <v>0</v>
      </c>
      <c r="BD3185" s="44"/>
    </row>
    <row r="3186" spans="1:56" ht="15.75" hidden="1" customHeight="1" x14ac:dyDescent="0.25">
      <c r="A3186" s="6"/>
      <c r="B3186" s="22"/>
      <c r="C3186" s="7"/>
      <c r="D3186" s="46"/>
      <c r="E3186" s="7"/>
      <c r="F3186" s="7"/>
      <c r="G3186" s="44"/>
      <c r="H3186" s="41">
        <f>Tabela1[[#This Row],[PESO UNI]]*Tabela1[[#This Row],[QTE]]</f>
        <v>0</v>
      </c>
      <c r="I3186" s="7"/>
      <c r="J3186" s="8"/>
      <c r="K3186" s="8"/>
      <c r="L3186" s="9"/>
      <c r="M3186" s="10"/>
      <c r="N3186" s="11"/>
      <c r="O3186" s="12"/>
      <c r="P3186" s="13"/>
      <c r="Q3186" s="14">
        <f>Tabela1[[#This Row],[QTDE/ Fabricação]]-Tabela1[[#This Row],[QTE]]</f>
        <v>0</v>
      </c>
      <c r="R3186" s="19">
        <f t="shared" si="414"/>
        <v>0</v>
      </c>
      <c r="S3186" s="19">
        <f t="shared" si="413"/>
        <v>0</v>
      </c>
      <c r="T3186" s="20">
        <f t="shared" si="415"/>
        <v>0</v>
      </c>
      <c r="U3186" s="17">
        <f>IFERROR(SUMIF('LISTA DE EMBARQUE'!B:B,MICRO!E:E,'LISTA DE EMBARQUE'!G:G),"")</f>
        <v>0</v>
      </c>
      <c r="V3186" s="12" t="str">
        <f>IFERROR(VLOOKUP(Tabela1[[#This Row],[COD.MDE]],'LISTA DE EMBARQUE'!B:L,11,0),"")</f>
        <v/>
      </c>
      <c r="W3186" s="13" t="str">
        <f>IFERROR(COUNTIF(#REF!,Tabela1[[#This Row],[Colunas5]]),"")</f>
        <v/>
      </c>
      <c r="X3186" s="14">
        <f>Tabela1[[#This Row],[QIANTIDADE EXPEDIDA]]*Tabela1[[#This Row],[PESO UNI]]</f>
        <v>0</v>
      </c>
      <c r="Y3186" s="14">
        <f t="shared" si="416"/>
        <v>0</v>
      </c>
      <c r="Z3186" s="21">
        <f>Tabela1[[#This Row],[PESO TOTAL]]-Tabela1[[#This Row],[Peso Expedido]]</f>
        <v>0</v>
      </c>
      <c r="AA3186" s="18"/>
      <c r="AB3186" s="15"/>
      <c r="AC3186" s="18"/>
      <c r="AD3186" s="18"/>
      <c r="AE3186" s="18"/>
      <c r="AF3186" s="18"/>
      <c r="AG3186" s="18"/>
      <c r="AH3186" s="15"/>
      <c r="AI3186" s="40" t="str">
        <f t="shared" si="420"/>
        <v>ok</v>
      </c>
      <c r="AJ3186"/>
      <c r="AK3186" t="str">
        <f>Tabela1[[#This Row],[Coluna1]]&amp;Tabela1[[#This Row],[PEDIDO]]</f>
        <v/>
      </c>
      <c r="AL3186"/>
      <c r="AM3186"/>
      <c r="AN3186"/>
      <c r="AO3186" t="str">
        <f t="shared" si="417"/>
        <v>/</v>
      </c>
      <c r="AP3186" t="str">
        <f>Tabela1[[#This Row],[TAG]]&amp;Tabela1[[#This Row],[PEDIDO]]&amp;Tabela1[[#This Row],[PRODUTO]]</f>
        <v/>
      </c>
      <c r="AQ3186" s="23" t="str">
        <f>Tabela1[[#This Row],[PRODUTO]]&amp;Tabela1[[#This Row],[TAG]]</f>
        <v/>
      </c>
      <c r="AR3186" s="183">
        <f>Tabela1[[#This Row],[PESO TOTAL]]*Tabela1[[#This Row],[MATÉRIA PRIMA]]</f>
        <v>0</v>
      </c>
      <c r="AS3186" s="28">
        <f>Tabela1[[#This Row],[PESO TOTAL]]*Tabela1[[#This Row],[PREPARAÇÃO ]]</f>
        <v>0</v>
      </c>
      <c r="AT3186" s="28">
        <f>Tabela1[[#This Row],[PESO TOTAL]]*Tabela1[[#This Row],[CALDEIRARIA]]</f>
        <v>0</v>
      </c>
      <c r="AU3186" s="28">
        <f>Tabela1[[#This Row],[PESO TOTAL]]*Tabela1[[#This Row],[SOLDA]]</f>
        <v>0</v>
      </c>
      <c r="AV3186" s="28">
        <f>Tabela1[[#This Row],[PESO TOTAL]]*Tabela1[[#This Row],[ACABAMENTO]]</f>
        <v>0</v>
      </c>
      <c r="AW3186" s="28">
        <f>Tabela1[[#This Row],[PESO TOTAL]]*Tabela1[[#This Row],[PRONTO ACABADO]]</f>
        <v>0</v>
      </c>
      <c r="AX3186" s="28">
        <f>Tabela1[[#This Row],[PESO TOTAL]]*Tabela1[[#This Row],[EXPEDIÇÃO ]]</f>
        <v>0</v>
      </c>
      <c r="AY3186" s="28" t="str">
        <f>Tabela1[[#This Row],[PEDIDO]]&amp;Tabela1[[#This Row],[PRODUTO]]</f>
        <v/>
      </c>
      <c r="AZ3186" s="44">
        <f>IF(AF3186="",0,IF(ISTEXT(AF3186),H3186*VALUE(SUBSTITUTE(AF3186,"%",""))/100,H3186*AF3186))-Tabela1[[#This Row],[PRONTO ACABADO2]]</f>
        <v>0</v>
      </c>
      <c r="BA3186" s="44">
        <f>IF(AG3186="",0,IF(ISTEXT(AG3186),H3186*VALUE(SUBSTITUTE(AG3186,"%",""))/100,H3186*AG3186))-Tabela1[[#This Row],[PESO EXPEDIDO2]]</f>
        <v>0</v>
      </c>
      <c r="BB3186" s="44">
        <f t="shared" si="418"/>
        <v>0</v>
      </c>
      <c r="BC3186" s="44">
        <f t="shared" si="419"/>
        <v>0</v>
      </c>
      <c r="BD3186" s="44"/>
    </row>
    <row r="3187" spans="1:56" ht="15.75" hidden="1" customHeight="1" x14ac:dyDescent="0.25">
      <c r="A3187" s="6"/>
      <c r="B3187" s="22"/>
      <c r="C3187" s="7"/>
      <c r="D3187" s="46"/>
      <c r="E3187" s="7"/>
      <c r="F3187" s="7"/>
      <c r="G3187" s="44"/>
      <c r="H3187" s="41">
        <f>Tabela1[[#This Row],[PESO UNI]]*Tabela1[[#This Row],[QTE]]</f>
        <v>0</v>
      </c>
      <c r="I3187" s="7"/>
      <c r="J3187" s="8"/>
      <c r="K3187" s="8"/>
      <c r="L3187" s="9"/>
      <c r="M3187" s="10"/>
      <c r="N3187" s="11"/>
      <c r="O3187" s="12"/>
      <c r="P3187" s="13"/>
      <c r="Q3187" s="14">
        <f>Tabela1[[#This Row],[QTDE/ Fabricação]]-Tabela1[[#This Row],[QTE]]</f>
        <v>0</v>
      </c>
      <c r="R3187" s="19">
        <f t="shared" si="414"/>
        <v>0</v>
      </c>
      <c r="S3187" s="19">
        <f t="shared" si="413"/>
        <v>0</v>
      </c>
      <c r="T3187" s="20">
        <f t="shared" si="415"/>
        <v>0</v>
      </c>
      <c r="U3187" s="17">
        <f>IFERROR(SUMIF('LISTA DE EMBARQUE'!B:B,MICRO!E:E,'LISTA DE EMBARQUE'!G:G),"")</f>
        <v>0</v>
      </c>
      <c r="V3187" s="12" t="str">
        <f>IFERROR(VLOOKUP(Tabela1[[#This Row],[COD.MDE]],'LISTA DE EMBARQUE'!B:L,11,0),"")</f>
        <v/>
      </c>
      <c r="W3187" s="13" t="str">
        <f>IFERROR(COUNTIF(#REF!,Tabela1[[#This Row],[Colunas5]]),"")</f>
        <v/>
      </c>
      <c r="X3187" s="14">
        <f>Tabela1[[#This Row],[QIANTIDADE EXPEDIDA]]*Tabela1[[#This Row],[PESO UNI]]</f>
        <v>0</v>
      </c>
      <c r="Y3187" s="14">
        <f t="shared" si="416"/>
        <v>0</v>
      </c>
      <c r="Z3187" s="21">
        <f>Tabela1[[#This Row],[PESO TOTAL]]-Tabela1[[#This Row],[Peso Expedido]]</f>
        <v>0</v>
      </c>
      <c r="AA3187" s="18"/>
      <c r="AB3187" s="15"/>
      <c r="AC3187" s="18"/>
      <c r="AD3187" s="18"/>
      <c r="AE3187" s="18"/>
      <c r="AF3187" s="18"/>
      <c r="AG3187" s="18"/>
      <c r="AH3187" s="15"/>
      <c r="AI3187" s="40" t="str">
        <f t="shared" si="420"/>
        <v>ok</v>
      </c>
      <c r="AJ3187"/>
      <c r="AK3187" t="str">
        <f>Tabela1[[#This Row],[Coluna1]]&amp;Tabela1[[#This Row],[PEDIDO]]</f>
        <v/>
      </c>
      <c r="AL3187"/>
      <c r="AM3187"/>
      <c r="AN3187"/>
      <c r="AO3187" t="str">
        <f t="shared" si="417"/>
        <v>/</v>
      </c>
      <c r="AP3187" t="str">
        <f>Tabela1[[#This Row],[TAG]]&amp;Tabela1[[#This Row],[PEDIDO]]&amp;Tabela1[[#This Row],[PRODUTO]]</f>
        <v/>
      </c>
      <c r="AQ3187" s="23" t="str">
        <f>Tabela1[[#This Row],[PRODUTO]]&amp;Tabela1[[#This Row],[TAG]]</f>
        <v/>
      </c>
      <c r="AR3187" s="183">
        <f>Tabela1[[#This Row],[PESO TOTAL]]*Tabela1[[#This Row],[MATÉRIA PRIMA]]</f>
        <v>0</v>
      </c>
      <c r="AS3187" s="28">
        <f>Tabela1[[#This Row],[PESO TOTAL]]*Tabela1[[#This Row],[PREPARAÇÃO ]]</f>
        <v>0</v>
      </c>
      <c r="AT3187" s="28">
        <f>Tabela1[[#This Row],[PESO TOTAL]]*Tabela1[[#This Row],[CALDEIRARIA]]</f>
        <v>0</v>
      </c>
      <c r="AU3187" s="28">
        <f>Tabela1[[#This Row],[PESO TOTAL]]*Tabela1[[#This Row],[SOLDA]]</f>
        <v>0</v>
      </c>
      <c r="AV3187" s="28">
        <f>Tabela1[[#This Row],[PESO TOTAL]]*Tabela1[[#This Row],[ACABAMENTO]]</f>
        <v>0</v>
      </c>
      <c r="AW3187" s="28">
        <f>Tabela1[[#This Row],[PESO TOTAL]]*Tabela1[[#This Row],[PRONTO ACABADO]]</f>
        <v>0</v>
      </c>
      <c r="AX3187" s="28">
        <f>Tabela1[[#This Row],[PESO TOTAL]]*Tabela1[[#This Row],[EXPEDIÇÃO ]]</f>
        <v>0</v>
      </c>
      <c r="AY3187" s="28" t="str">
        <f>Tabela1[[#This Row],[PEDIDO]]&amp;Tabela1[[#This Row],[PRODUTO]]</f>
        <v/>
      </c>
      <c r="AZ3187" s="44">
        <f>IF(AF3187="",0,IF(ISTEXT(AF3187),H3187*VALUE(SUBSTITUTE(AF3187,"%",""))/100,H3187*AF3187))-Tabela1[[#This Row],[PRONTO ACABADO2]]</f>
        <v>0</v>
      </c>
      <c r="BA3187" s="44">
        <f>IF(AG3187="",0,IF(ISTEXT(AG3187),H3187*VALUE(SUBSTITUTE(AG3187,"%",""))/100,H3187*AG3187))-Tabela1[[#This Row],[PESO EXPEDIDO2]]</f>
        <v>0</v>
      </c>
      <c r="BB3187" s="44">
        <f t="shared" si="418"/>
        <v>0</v>
      </c>
      <c r="BC3187" s="44">
        <f t="shared" si="419"/>
        <v>0</v>
      </c>
      <c r="BD3187" s="44"/>
    </row>
    <row r="3188" spans="1:56" ht="15.75" hidden="1" customHeight="1" x14ac:dyDescent="0.25">
      <c r="A3188" s="6"/>
      <c r="B3188" s="22"/>
      <c r="C3188" s="7"/>
      <c r="D3188" s="46"/>
      <c r="E3188" s="7"/>
      <c r="F3188" s="7"/>
      <c r="G3188" s="44"/>
      <c r="H3188" s="41">
        <f>Tabela1[[#This Row],[PESO UNI]]*Tabela1[[#This Row],[QTE]]</f>
        <v>0</v>
      </c>
      <c r="I3188" s="7"/>
      <c r="J3188" s="8"/>
      <c r="K3188" s="8"/>
      <c r="L3188" s="9"/>
      <c r="M3188" s="10"/>
      <c r="N3188" s="11"/>
      <c r="O3188" s="12"/>
      <c r="P3188" s="13"/>
      <c r="Q3188" s="14">
        <f>Tabela1[[#This Row],[QTDE/ Fabricação]]-Tabela1[[#This Row],[QTE]]</f>
        <v>0</v>
      </c>
      <c r="R3188" s="19">
        <f t="shared" si="414"/>
        <v>0</v>
      </c>
      <c r="S3188" s="19">
        <f t="shared" si="413"/>
        <v>0</v>
      </c>
      <c r="T3188" s="20">
        <f t="shared" si="415"/>
        <v>0</v>
      </c>
      <c r="U3188" s="17">
        <f>IFERROR(SUMIF('LISTA DE EMBARQUE'!B:B,MICRO!E:E,'LISTA DE EMBARQUE'!G:G),"")</f>
        <v>0</v>
      </c>
      <c r="V3188" s="12" t="str">
        <f>IFERROR(VLOOKUP(Tabela1[[#This Row],[COD.MDE]],'LISTA DE EMBARQUE'!B:L,11,0),"")</f>
        <v/>
      </c>
      <c r="W3188" s="13" t="str">
        <f>IFERROR(COUNTIF(#REF!,Tabela1[[#This Row],[Colunas5]]),"")</f>
        <v/>
      </c>
      <c r="X3188" s="14">
        <f>Tabela1[[#This Row],[QIANTIDADE EXPEDIDA]]*Tabela1[[#This Row],[PESO UNI]]</f>
        <v>0</v>
      </c>
      <c r="Y3188" s="14">
        <f t="shared" si="416"/>
        <v>0</v>
      </c>
      <c r="Z3188" s="21">
        <f>Tabela1[[#This Row],[PESO TOTAL]]-Tabela1[[#This Row],[Peso Expedido]]</f>
        <v>0</v>
      </c>
      <c r="AA3188" s="18"/>
      <c r="AB3188" s="15" t="s">
        <v>3204</v>
      </c>
      <c r="AC3188" s="18"/>
      <c r="AD3188" s="18"/>
      <c r="AE3188" s="18"/>
      <c r="AF3188" s="18"/>
      <c r="AG3188" s="18"/>
      <c r="AH3188" s="15"/>
      <c r="AI3188" s="40" t="str">
        <f t="shared" si="420"/>
        <v>ok</v>
      </c>
      <c r="AJ3188"/>
      <c r="AK3188" t="str">
        <f>Tabela1[[#This Row],[Coluna1]]&amp;Tabela1[[#This Row],[PEDIDO]]</f>
        <v/>
      </c>
      <c r="AL3188"/>
      <c r="AM3188"/>
      <c r="AN3188"/>
      <c r="AO3188" t="str">
        <f t="shared" si="417"/>
        <v>/</v>
      </c>
      <c r="AP3188" t="str">
        <f>Tabela1[[#This Row],[TAG]]&amp;Tabela1[[#This Row],[PEDIDO]]&amp;Tabela1[[#This Row],[PRODUTO]]</f>
        <v/>
      </c>
      <c r="AQ3188" s="23" t="str">
        <f>Tabela1[[#This Row],[PRODUTO]]&amp;Tabela1[[#This Row],[TAG]]</f>
        <v/>
      </c>
      <c r="AR3188" s="183">
        <f>Tabela1[[#This Row],[PESO TOTAL]]*Tabela1[[#This Row],[MATÉRIA PRIMA]]</f>
        <v>0</v>
      </c>
      <c r="AS3188" s="28">
        <f>Tabela1[[#This Row],[PESO TOTAL]]*Tabela1[[#This Row],[PREPARAÇÃO ]]</f>
        <v>0</v>
      </c>
      <c r="AT3188" s="28">
        <f>Tabela1[[#This Row],[PESO TOTAL]]*Tabela1[[#This Row],[CALDEIRARIA]]</f>
        <v>0</v>
      </c>
      <c r="AU3188" s="28">
        <f>Tabela1[[#This Row],[PESO TOTAL]]*Tabela1[[#This Row],[SOLDA]]</f>
        <v>0</v>
      </c>
      <c r="AV3188" s="28">
        <f>Tabela1[[#This Row],[PESO TOTAL]]*Tabela1[[#This Row],[ACABAMENTO]]</f>
        <v>0</v>
      </c>
      <c r="AW3188" s="28">
        <f>Tabela1[[#This Row],[PESO TOTAL]]*Tabela1[[#This Row],[PRONTO ACABADO]]</f>
        <v>0</v>
      </c>
      <c r="AX3188" s="28">
        <f>Tabela1[[#This Row],[PESO TOTAL]]*Tabela1[[#This Row],[EXPEDIÇÃO ]]</f>
        <v>0</v>
      </c>
      <c r="AY3188" s="28" t="str">
        <f>Tabela1[[#This Row],[PEDIDO]]&amp;Tabela1[[#This Row],[PRODUTO]]</f>
        <v/>
      </c>
      <c r="AZ3188" s="44">
        <f>IF(AF3188="",0,IF(ISTEXT(AF3188),H3188*VALUE(SUBSTITUTE(AF3188,"%",""))/100,H3188*AF3188))-Tabela1[[#This Row],[PRONTO ACABADO2]]</f>
        <v>0</v>
      </c>
      <c r="BA3188" s="44">
        <f>IF(AG3188="",0,IF(ISTEXT(AG3188),H3188*VALUE(SUBSTITUTE(AG3188,"%",""))/100,H3188*AG3188))-Tabela1[[#This Row],[PESO EXPEDIDO2]]</f>
        <v>0</v>
      </c>
      <c r="BB3188" s="44">
        <f t="shared" si="418"/>
        <v>0</v>
      </c>
      <c r="BC3188" s="44">
        <f t="shared" si="419"/>
        <v>0</v>
      </c>
      <c r="BD3188" s="44"/>
    </row>
    <row r="3189" spans="1:56" ht="15.75" hidden="1" customHeight="1" x14ac:dyDescent="0.25">
      <c r="A3189" s="6"/>
      <c r="B3189" s="22"/>
      <c r="C3189" s="7"/>
      <c r="D3189" s="46"/>
      <c r="E3189" s="7"/>
      <c r="F3189" s="7"/>
      <c r="G3189" s="44"/>
      <c r="H3189" s="41">
        <f>Tabela1[[#This Row],[PESO UNI]]*Tabela1[[#This Row],[QTE]]</f>
        <v>0</v>
      </c>
      <c r="I3189" s="7"/>
      <c r="J3189" s="8"/>
      <c r="K3189" s="8"/>
      <c r="L3189" s="9"/>
      <c r="M3189" s="10"/>
      <c r="N3189" s="11"/>
      <c r="O3189" s="12"/>
      <c r="P3189" s="13"/>
      <c r="Q3189" s="14">
        <f>Tabela1[[#This Row],[QTDE/ Fabricação]]-Tabela1[[#This Row],[QTE]]</f>
        <v>0</v>
      </c>
      <c r="R3189" s="19">
        <f t="shared" si="414"/>
        <v>0</v>
      </c>
      <c r="S3189" s="19">
        <f t="shared" si="413"/>
        <v>0</v>
      </c>
      <c r="T3189" s="20">
        <f t="shared" si="415"/>
        <v>0</v>
      </c>
      <c r="U3189" s="17">
        <f>IFERROR(SUMIF('LISTA DE EMBARQUE'!B:B,MICRO!E:E,'LISTA DE EMBARQUE'!G:G),"")</f>
        <v>0</v>
      </c>
      <c r="V3189" s="12" t="str">
        <f>IFERROR(VLOOKUP(Tabela1[[#This Row],[COD.MDE]],'LISTA DE EMBARQUE'!B:L,11,0),"")</f>
        <v/>
      </c>
      <c r="W3189" s="13" t="str">
        <f>IFERROR(COUNTIF(#REF!,Tabela1[[#This Row],[Colunas5]]),"")</f>
        <v/>
      </c>
      <c r="X3189" s="14">
        <f>Tabela1[[#This Row],[QIANTIDADE EXPEDIDA]]*Tabela1[[#This Row],[PESO UNI]]</f>
        <v>0</v>
      </c>
      <c r="Y3189" s="14">
        <f t="shared" si="416"/>
        <v>0</v>
      </c>
      <c r="Z3189" s="21">
        <f>Tabela1[[#This Row],[PESO TOTAL]]-Tabela1[[#This Row],[Peso Expedido]]</f>
        <v>0</v>
      </c>
      <c r="AA3189" s="18"/>
      <c r="AB3189" s="15" t="s">
        <v>3204</v>
      </c>
      <c r="AC3189" s="18"/>
      <c r="AD3189" s="18"/>
      <c r="AE3189" s="18"/>
      <c r="AF3189" s="18"/>
      <c r="AG3189" s="18"/>
      <c r="AH3189" s="15"/>
      <c r="AI3189" s="40" t="str">
        <f t="shared" si="420"/>
        <v>ok</v>
      </c>
      <c r="AJ3189"/>
      <c r="AK3189" t="str">
        <f>Tabela1[[#This Row],[Coluna1]]&amp;Tabela1[[#This Row],[PEDIDO]]</f>
        <v/>
      </c>
      <c r="AL3189"/>
      <c r="AM3189"/>
      <c r="AN3189"/>
      <c r="AO3189" t="str">
        <f t="shared" si="417"/>
        <v>/</v>
      </c>
      <c r="AP3189" t="str">
        <f>Tabela1[[#This Row],[TAG]]&amp;Tabela1[[#This Row],[PEDIDO]]&amp;Tabela1[[#This Row],[PRODUTO]]</f>
        <v/>
      </c>
      <c r="AQ3189" s="23" t="str">
        <f>Tabela1[[#This Row],[PRODUTO]]&amp;Tabela1[[#This Row],[TAG]]</f>
        <v/>
      </c>
      <c r="AR3189" s="183">
        <f>Tabela1[[#This Row],[PESO TOTAL]]*Tabela1[[#This Row],[MATÉRIA PRIMA]]</f>
        <v>0</v>
      </c>
      <c r="AS3189" s="28">
        <f>Tabela1[[#This Row],[PESO TOTAL]]*Tabela1[[#This Row],[PREPARAÇÃO ]]</f>
        <v>0</v>
      </c>
      <c r="AT3189" s="28">
        <f>Tabela1[[#This Row],[PESO TOTAL]]*Tabela1[[#This Row],[CALDEIRARIA]]</f>
        <v>0</v>
      </c>
      <c r="AU3189" s="28">
        <f>Tabela1[[#This Row],[PESO TOTAL]]*Tabela1[[#This Row],[SOLDA]]</f>
        <v>0</v>
      </c>
      <c r="AV3189" s="28">
        <f>Tabela1[[#This Row],[PESO TOTAL]]*Tabela1[[#This Row],[ACABAMENTO]]</f>
        <v>0</v>
      </c>
      <c r="AW3189" s="28">
        <f>Tabela1[[#This Row],[PESO TOTAL]]*Tabela1[[#This Row],[PRONTO ACABADO]]</f>
        <v>0</v>
      </c>
      <c r="AX3189" s="28">
        <f>Tabela1[[#This Row],[PESO TOTAL]]*Tabela1[[#This Row],[EXPEDIÇÃO ]]</f>
        <v>0</v>
      </c>
      <c r="AY3189" s="28" t="str">
        <f>Tabela1[[#This Row],[PEDIDO]]&amp;Tabela1[[#This Row],[PRODUTO]]</f>
        <v/>
      </c>
      <c r="AZ3189" s="44">
        <f>IF(AF3189="",0,IF(ISTEXT(AF3189),H3189*VALUE(SUBSTITUTE(AF3189,"%",""))/100,H3189*AF3189))-Tabela1[[#This Row],[PRONTO ACABADO2]]</f>
        <v>0</v>
      </c>
      <c r="BA3189" s="44">
        <f>IF(AG3189="",0,IF(ISTEXT(AG3189),H3189*VALUE(SUBSTITUTE(AG3189,"%",""))/100,H3189*AG3189))-Tabela1[[#This Row],[PESO EXPEDIDO2]]</f>
        <v>0</v>
      </c>
      <c r="BB3189" s="44">
        <f t="shared" si="418"/>
        <v>0</v>
      </c>
      <c r="BC3189" s="44">
        <f t="shared" si="419"/>
        <v>0</v>
      </c>
      <c r="BD3189" s="44"/>
    </row>
    <row r="3190" spans="1:56" ht="15.75" hidden="1" customHeight="1" x14ac:dyDescent="0.25">
      <c r="A3190" s="6"/>
      <c r="B3190" s="22"/>
      <c r="C3190" s="7"/>
      <c r="D3190" s="46"/>
      <c r="E3190" s="7"/>
      <c r="F3190" s="7"/>
      <c r="G3190" s="44"/>
      <c r="H3190" s="41">
        <f>Tabela1[[#This Row],[PESO UNI]]*Tabela1[[#This Row],[QTE]]</f>
        <v>0</v>
      </c>
      <c r="I3190" s="7"/>
      <c r="J3190" s="8"/>
      <c r="K3190" s="8"/>
      <c r="L3190" s="9"/>
      <c r="M3190" s="10"/>
      <c r="N3190" s="11"/>
      <c r="O3190" s="12"/>
      <c r="P3190" s="13"/>
      <c r="Q3190" s="14">
        <f>Tabela1[[#This Row],[QTDE/ Fabricação]]-Tabela1[[#This Row],[QTE]]</f>
        <v>0</v>
      </c>
      <c r="R3190" s="19">
        <f t="shared" si="414"/>
        <v>0</v>
      </c>
      <c r="S3190" s="19">
        <f t="shared" si="413"/>
        <v>0</v>
      </c>
      <c r="T3190" s="20">
        <f t="shared" si="415"/>
        <v>0</v>
      </c>
      <c r="U3190" s="17">
        <f>IFERROR(SUMIF('LISTA DE EMBARQUE'!B:B,MICRO!E:E,'LISTA DE EMBARQUE'!G:G),"")</f>
        <v>0</v>
      </c>
      <c r="V3190" s="12" t="str">
        <f>IFERROR(VLOOKUP(Tabela1[[#This Row],[COD.MDE]],'LISTA DE EMBARQUE'!B:L,11,0),"")</f>
        <v/>
      </c>
      <c r="W3190" s="13" t="str">
        <f>IFERROR(COUNTIF(#REF!,Tabela1[[#This Row],[Colunas5]]),"")</f>
        <v/>
      </c>
      <c r="X3190" s="14">
        <f>Tabela1[[#This Row],[QIANTIDADE EXPEDIDA]]*Tabela1[[#This Row],[PESO UNI]]</f>
        <v>0</v>
      </c>
      <c r="Y3190" s="14">
        <f t="shared" si="416"/>
        <v>0</v>
      </c>
      <c r="Z3190" s="21">
        <f>Tabela1[[#This Row],[PESO TOTAL]]-Tabela1[[#This Row],[Peso Expedido]]</f>
        <v>0</v>
      </c>
      <c r="AA3190" s="18"/>
      <c r="AB3190" s="15"/>
      <c r="AC3190" s="18"/>
      <c r="AD3190" s="18"/>
      <c r="AE3190" s="18"/>
      <c r="AF3190" s="18"/>
      <c r="AG3190" s="18"/>
      <c r="AH3190" s="15"/>
      <c r="AI3190" s="40" t="str">
        <f t="shared" si="420"/>
        <v>ok</v>
      </c>
      <c r="AJ3190"/>
      <c r="AK3190" t="str">
        <f>Tabela1[[#This Row],[Coluna1]]&amp;Tabela1[[#This Row],[PEDIDO]]</f>
        <v/>
      </c>
      <c r="AL3190"/>
      <c r="AM3190"/>
      <c r="AN3190"/>
      <c r="AO3190" t="str">
        <f t="shared" si="417"/>
        <v>/</v>
      </c>
      <c r="AP3190" t="str">
        <f>Tabela1[[#This Row],[TAG]]&amp;Tabela1[[#This Row],[PEDIDO]]&amp;Tabela1[[#This Row],[PRODUTO]]</f>
        <v/>
      </c>
      <c r="AQ3190" s="23" t="str">
        <f>Tabela1[[#This Row],[PRODUTO]]&amp;Tabela1[[#This Row],[TAG]]</f>
        <v/>
      </c>
      <c r="AR3190" s="183">
        <f>Tabela1[[#This Row],[PESO TOTAL]]*Tabela1[[#This Row],[MATÉRIA PRIMA]]</f>
        <v>0</v>
      </c>
      <c r="AS3190" s="28">
        <f>Tabela1[[#This Row],[PESO TOTAL]]*Tabela1[[#This Row],[PREPARAÇÃO ]]</f>
        <v>0</v>
      </c>
      <c r="AT3190" s="28">
        <f>Tabela1[[#This Row],[PESO TOTAL]]*Tabela1[[#This Row],[CALDEIRARIA]]</f>
        <v>0</v>
      </c>
      <c r="AU3190" s="28">
        <f>Tabela1[[#This Row],[PESO TOTAL]]*Tabela1[[#This Row],[SOLDA]]</f>
        <v>0</v>
      </c>
      <c r="AV3190" s="28">
        <f>Tabela1[[#This Row],[PESO TOTAL]]*Tabela1[[#This Row],[ACABAMENTO]]</f>
        <v>0</v>
      </c>
      <c r="AW3190" s="28">
        <f>Tabela1[[#This Row],[PESO TOTAL]]*Tabela1[[#This Row],[PRONTO ACABADO]]</f>
        <v>0</v>
      </c>
      <c r="AX3190" s="28">
        <f>Tabela1[[#This Row],[PESO TOTAL]]*Tabela1[[#This Row],[EXPEDIÇÃO ]]</f>
        <v>0</v>
      </c>
      <c r="AY3190" s="28" t="str">
        <f>Tabela1[[#This Row],[PEDIDO]]&amp;Tabela1[[#This Row],[PRODUTO]]</f>
        <v/>
      </c>
      <c r="AZ3190" s="44">
        <f>IF(AF3190="",0,IF(ISTEXT(AF3190),H3190*VALUE(SUBSTITUTE(AF3190,"%",""))/100,H3190*AF3190))-Tabela1[[#This Row],[PRONTO ACABADO2]]</f>
        <v>0</v>
      </c>
      <c r="BA3190" s="44">
        <f>IF(AG3190="",0,IF(ISTEXT(AG3190),H3190*VALUE(SUBSTITUTE(AG3190,"%",""))/100,H3190*AG3190))-Tabela1[[#This Row],[PESO EXPEDIDO2]]</f>
        <v>0</v>
      </c>
      <c r="BB3190" s="44">
        <f t="shared" si="418"/>
        <v>0</v>
      </c>
      <c r="BC3190" s="44">
        <f t="shared" si="419"/>
        <v>0</v>
      </c>
      <c r="BD3190" s="44"/>
    </row>
    <row r="3191" spans="1:56" ht="15.75" hidden="1" customHeight="1" x14ac:dyDescent="0.25">
      <c r="A3191" s="6"/>
      <c r="B3191" s="22"/>
      <c r="C3191" s="7"/>
      <c r="D3191" s="46"/>
      <c r="E3191" s="7"/>
      <c r="F3191" s="7"/>
      <c r="G3191" s="44"/>
      <c r="H3191" s="41">
        <f>Tabela1[[#This Row],[PESO UNI]]*Tabela1[[#This Row],[QTE]]</f>
        <v>0</v>
      </c>
      <c r="I3191" s="7"/>
      <c r="J3191" s="8"/>
      <c r="K3191" s="8"/>
      <c r="L3191" s="9"/>
      <c r="M3191" s="10"/>
      <c r="N3191" s="11"/>
      <c r="O3191" s="12"/>
      <c r="P3191" s="13"/>
      <c r="Q3191" s="14">
        <f>Tabela1[[#This Row],[QTDE/ Fabricação]]-Tabela1[[#This Row],[QTE]]</f>
        <v>0</v>
      </c>
      <c r="R3191" s="19">
        <f t="shared" si="414"/>
        <v>0</v>
      </c>
      <c r="S3191" s="19">
        <f t="shared" si="413"/>
        <v>0</v>
      </c>
      <c r="T3191" s="20">
        <f t="shared" si="415"/>
        <v>0</v>
      </c>
      <c r="U3191" s="17">
        <f>IFERROR(SUMIF('LISTA DE EMBARQUE'!B:B,MICRO!E:E,'LISTA DE EMBARQUE'!G:G),"")</f>
        <v>0</v>
      </c>
      <c r="V3191" s="12" t="str">
        <f>IFERROR(VLOOKUP(Tabela1[[#This Row],[COD.MDE]],'LISTA DE EMBARQUE'!B:L,11,0),"")</f>
        <v/>
      </c>
      <c r="W3191" s="13" t="str">
        <f>IFERROR(COUNTIF(#REF!,Tabela1[[#This Row],[Colunas5]]),"")</f>
        <v/>
      </c>
      <c r="X3191" s="14">
        <f>Tabela1[[#This Row],[QIANTIDADE EXPEDIDA]]*Tabela1[[#This Row],[PESO UNI]]</f>
        <v>0</v>
      </c>
      <c r="Y3191" s="14">
        <f t="shared" si="416"/>
        <v>0</v>
      </c>
      <c r="Z3191" s="21">
        <f>Tabela1[[#This Row],[PESO TOTAL]]-Tabela1[[#This Row],[Peso Expedido]]</f>
        <v>0</v>
      </c>
      <c r="AA3191" s="18"/>
      <c r="AB3191" s="15"/>
      <c r="AC3191" s="18"/>
      <c r="AD3191" s="18"/>
      <c r="AE3191" s="18"/>
      <c r="AF3191" s="18"/>
      <c r="AG3191" s="18"/>
      <c r="AH3191" s="15"/>
      <c r="AI3191" s="40" t="str">
        <f t="shared" si="420"/>
        <v>ok</v>
      </c>
      <c r="AJ3191"/>
      <c r="AK3191" t="str">
        <f>Tabela1[[#This Row],[Coluna1]]&amp;Tabela1[[#This Row],[PEDIDO]]</f>
        <v/>
      </c>
      <c r="AL3191"/>
      <c r="AM3191"/>
      <c r="AN3191"/>
      <c r="AO3191" t="str">
        <f t="shared" si="417"/>
        <v>/</v>
      </c>
      <c r="AP3191" t="str">
        <f>Tabela1[[#This Row],[TAG]]&amp;Tabela1[[#This Row],[PEDIDO]]&amp;Tabela1[[#This Row],[PRODUTO]]</f>
        <v/>
      </c>
      <c r="AQ3191" s="23" t="str">
        <f>Tabela1[[#This Row],[PRODUTO]]&amp;Tabela1[[#This Row],[TAG]]</f>
        <v/>
      </c>
      <c r="AR3191" s="183">
        <f>Tabela1[[#This Row],[PESO TOTAL]]*Tabela1[[#This Row],[MATÉRIA PRIMA]]</f>
        <v>0</v>
      </c>
      <c r="AS3191" s="28">
        <f>Tabela1[[#This Row],[PESO TOTAL]]*Tabela1[[#This Row],[PREPARAÇÃO ]]</f>
        <v>0</v>
      </c>
      <c r="AT3191" s="28">
        <f>Tabela1[[#This Row],[PESO TOTAL]]*Tabela1[[#This Row],[CALDEIRARIA]]</f>
        <v>0</v>
      </c>
      <c r="AU3191" s="28">
        <f>Tabela1[[#This Row],[PESO TOTAL]]*Tabela1[[#This Row],[SOLDA]]</f>
        <v>0</v>
      </c>
      <c r="AV3191" s="28">
        <f>Tabela1[[#This Row],[PESO TOTAL]]*Tabela1[[#This Row],[ACABAMENTO]]</f>
        <v>0</v>
      </c>
      <c r="AW3191" s="28">
        <f>Tabela1[[#This Row],[PESO TOTAL]]*Tabela1[[#This Row],[PRONTO ACABADO]]</f>
        <v>0</v>
      </c>
      <c r="AX3191" s="28">
        <f>Tabela1[[#This Row],[PESO TOTAL]]*Tabela1[[#This Row],[EXPEDIÇÃO ]]</f>
        <v>0</v>
      </c>
      <c r="AY3191" s="28" t="str">
        <f>Tabela1[[#This Row],[PEDIDO]]&amp;Tabela1[[#This Row],[PRODUTO]]</f>
        <v/>
      </c>
      <c r="AZ3191" s="44">
        <f>IF(AF3191="",0,IF(ISTEXT(AF3191),H3191*VALUE(SUBSTITUTE(AF3191,"%",""))/100,H3191*AF3191))-Tabela1[[#This Row],[PRONTO ACABADO2]]</f>
        <v>0</v>
      </c>
      <c r="BA3191" s="44">
        <f>IF(AG3191="",0,IF(ISTEXT(AG3191),H3191*VALUE(SUBSTITUTE(AG3191,"%",""))/100,H3191*AG3191))-Tabela1[[#This Row],[PESO EXPEDIDO2]]</f>
        <v>0</v>
      </c>
      <c r="BB3191" s="44">
        <f t="shared" si="418"/>
        <v>0</v>
      </c>
      <c r="BC3191" s="44">
        <f t="shared" si="419"/>
        <v>0</v>
      </c>
      <c r="BD3191" s="44"/>
    </row>
    <row r="3192" spans="1:56" ht="15.75" hidden="1" customHeight="1" x14ac:dyDescent="0.25">
      <c r="A3192" s="6"/>
      <c r="B3192" s="22"/>
      <c r="C3192" s="7"/>
      <c r="D3192" s="46"/>
      <c r="E3192" s="7"/>
      <c r="F3192" s="7"/>
      <c r="G3192" s="44"/>
      <c r="H3192" s="41">
        <f>Tabela1[[#This Row],[PESO UNI]]*Tabela1[[#This Row],[QTE]]</f>
        <v>0</v>
      </c>
      <c r="I3192" s="7"/>
      <c r="J3192" s="8"/>
      <c r="K3192" s="8"/>
      <c r="L3192" s="9"/>
      <c r="M3192" s="10"/>
      <c r="N3192" s="11"/>
      <c r="O3192" s="12"/>
      <c r="P3192" s="13"/>
      <c r="Q3192" s="14">
        <f>Tabela1[[#This Row],[QTDE/ Fabricação]]-Tabela1[[#This Row],[QTE]]</f>
        <v>0</v>
      </c>
      <c r="R3192" s="19">
        <f t="shared" si="414"/>
        <v>0</v>
      </c>
      <c r="S3192" s="19">
        <f t="shared" si="413"/>
        <v>0</v>
      </c>
      <c r="T3192" s="20">
        <f t="shared" si="415"/>
        <v>0</v>
      </c>
      <c r="U3192" s="17">
        <f>IFERROR(SUMIF('LISTA DE EMBARQUE'!B:B,MICRO!E:E,'LISTA DE EMBARQUE'!G:G),"")</f>
        <v>0</v>
      </c>
      <c r="V3192" s="12" t="str">
        <f>IFERROR(VLOOKUP(Tabela1[[#This Row],[COD.MDE]],'LISTA DE EMBARQUE'!B:L,11,0),"")</f>
        <v/>
      </c>
      <c r="W3192" s="13" t="str">
        <f>IFERROR(COUNTIF(#REF!,Tabela1[[#This Row],[Colunas5]]),"")</f>
        <v/>
      </c>
      <c r="X3192" s="14">
        <f>Tabela1[[#This Row],[QIANTIDADE EXPEDIDA]]*Tabela1[[#This Row],[PESO UNI]]</f>
        <v>0</v>
      </c>
      <c r="Y3192" s="14">
        <f t="shared" si="416"/>
        <v>0</v>
      </c>
      <c r="Z3192" s="21">
        <f>Tabela1[[#This Row],[PESO TOTAL]]-Tabela1[[#This Row],[Peso Expedido]]</f>
        <v>0</v>
      </c>
      <c r="AA3192" s="18"/>
      <c r="AB3192" s="15"/>
      <c r="AC3192" s="18"/>
      <c r="AD3192" s="18"/>
      <c r="AE3192" s="18"/>
      <c r="AF3192" s="18"/>
      <c r="AG3192" s="18"/>
      <c r="AH3192" s="15"/>
      <c r="AI3192" s="40" t="str">
        <f t="shared" si="420"/>
        <v>ok</v>
      </c>
      <c r="AJ3192"/>
      <c r="AK3192" t="str">
        <f>Tabela1[[#This Row],[Coluna1]]&amp;Tabela1[[#This Row],[PEDIDO]]</f>
        <v/>
      </c>
      <c r="AL3192"/>
      <c r="AM3192"/>
      <c r="AN3192"/>
      <c r="AO3192" t="str">
        <f t="shared" si="417"/>
        <v>/</v>
      </c>
      <c r="AP3192" t="str">
        <f>Tabela1[[#This Row],[TAG]]&amp;Tabela1[[#This Row],[PEDIDO]]&amp;Tabela1[[#This Row],[PRODUTO]]</f>
        <v/>
      </c>
      <c r="AQ3192" s="23" t="str">
        <f>Tabela1[[#This Row],[PRODUTO]]&amp;Tabela1[[#This Row],[TAG]]</f>
        <v/>
      </c>
      <c r="AR3192" s="183">
        <f>Tabela1[[#This Row],[PESO TOTAL]]*Tabela1[[#This Row],[MATÉRIA PRIMA]]</f>
        <v>0</v>
      </c>
      <c r="AS3192" s="28">
        <f>Tabela1[[#This Row],[PESO TOTAL]]*Tabela1[[#This Row],[PREPARAÇÃO ]]</f>
        <v>0</v>
      </c>
      <c r="AT3192" s="28">
        <f>Tabela1[[#This Row],[PESO TOTAL]]*Tabela1[[#This Row],[CALDEIRARIA]]</f>
        <v>0</v>
      </c>
      <c r="AU3192" s="28">
        <f>Tabela1[[#This Row],[PESO TOTAL]]*Tabela1[[#This Row],[SOLDA]]</f>
        <v>0</v>
      </c>
      <c r="AV3192" s="28">
        <f>Tabela1[[#This Row],[PESO TOTAL]]*Tabela1[[#This Row],[ACABAMENTO]]</f>
        <v>0</v>
      </c>
      <c r="AW3192" s="28">
        <f>Tabela1[[#This Row],[PESO TOTAL]]*Tabela1[[#This Row],[PRONTO ACABADO]]</f>
        <v>0</v>
      </c>
      <c r="AX3192" s="28">
        <f>Tabela1[[#This Row],[PESO TOTAL]]*Tabela1[[#This Row],[EXPEDIÇÃO ]]</f>
        <v>0</v>
      </c>
      <c r="AY3192" s="28" t="str">
        <f>Tabela1[[#This Row],[PEDIDO]]&amp;Tabela1[[#This Row],[PRODUTO]]</f>
        <v/>
      </c>
      <c r="AZ3192" s="44">
        <f>IF(AF3192="",0,IF(ISTEXT(AF3192),H3192*VALUE(SUBSTITUTE(AF3192,"%",""))/100,H3192*AF3192))-Tabela1[[#This Row],[PRONTO ACABADO2]]</f>
        <v>0</v>
      </c>
      <c r="BA3192" s="44">
        <f>IF(AG3192="",0,IF(ISTEXT(AG3192),H3192*VALUE(SUBSTITUTE(AG3192,"%",""))/100,H3192*AG3192))-Tabela1[[#This Row],[PESO EXPEDIDO2]]</f>
        <v>0</v>
      </c>
      <c r="BB3192" s="44">
        <f t="shared" si="418"/>
        <v>0</v>
      </c>
      <c r="BC3192" s="44">
        <f t="shared" si="419"/>
        <v>0</v>
      </c>
      <c r="BD3192" s="44"/>
    </row>
    <row r="3193" spans="1:56" ht="15.75" hidden="1" customHeight="1" x14ac:dyDescent="0.25">
      <c r="A3193" s="6"/>
      <c r="B3193" s="22"/>
      <c r="C3193" s="7"/>
      <c r="D3193" s="46"/>
      <c r="E3193" s="7"/>
      <c r="F3193" s="7"/>
      <c r="G3193" s="44"/>
      <c r="H3193" s="41">
        <f>Tabela1[[#This Row],[PESO UNI]]*Tabela1[[#This Row],[QTE]]</f>
        <v>0</v>
      </c>
      <c r="I3193" s="7"/>
      <c r="J3193" s="8"/>
      <c r="K3193" s="8"/>
      <c r="L3193" s="9"/>
      <c r="M3193" s="10"/>
      <c r="N3193" s="11"/>
      <c r="O3193" s="12"/>
      <c r="P3193" s="13"/>
      <c r="Q3193" s="14">
        <f>Tabela1[[#This Row],[QTDE/ Fabricação]]-Tabela1[[#This Row],[QTE]]</f>
        <v>0</v>
      </c>
      <c r="R3193" s="19">
        <f t="shared" si="414"/>
        <v>0</v>
      </c>
      <c r="S3193" s="19">
        <f t="shared" si="413"/>
        <v>0</v>
      </c>
      <c r="T3193" s="20">
        <f t="shared" si="415"/>
        <v>0</v>
      </c>
      <c r="U3193" s="17">
        <f>IFERROR(SUMIF('LISTA DE EMBARQUE'!B:B,MICRO!E:E,'LISTA DE EMBARQUE'!G:G),"")</f>
        <v>0</v>
      </c>
      <c r="V3193" s="12" t="str">
        <f>IFERROR(VLOOKUP(Tabela1[[#This Row],[COD.MDE]],'LISTA DE EMBARQUE'!B:L,11,0),"")</f>
        <v/>
      </c>
      <c r="W3193" s="13" t="str">
        <f>IFERROR(COUNTIF(#REF!,Tabela1[[#This Row],[Colunas5]]),"")</f>
        <v/>
      </c>
      <c r="X3193" s="14">
        <f>Tabela1[[#This Row],[QIANTIDADE EXPEDIDA]]*Tabela1[[#This Row],[PESO UNI]]</f>
        <v>0</v>
      </c>
      <c r="Y3193" s="14">
        <f t="shared" si="416"/>
        <v>0</v>
      </c>
      <c r="Z3193" s="21">
        <f>Tabela1[[#This Row],[PESO TOTAL]]-Tabela1[[#This Row],[Peso Expedido]]</f>
        <v>0</v>
      </c>
      <c r="AA3193" s="18"/>
      <c r="AB3193" s="15"/>
      <c r="AC3193" s="18"/>
      <c r="AD3193" s="18"/>
      <c r="AE3193" s="18"/>
      <c r="AF3193" s="18"/>
      <c r="AG3193" s="18"/>
      <c r="AH3193" s="15"/>
      <c r="AI3193" s="40" t="str">
        <f t="shared" si="420"/>
        <v>ok</v>
      </c>
      <c r="AJ3193"/>
      <c r="AK3193" t="str">
        <f>Tabela1[[#This Row],[Coluna1]]&amp;Tabela1[[#This Row],[PEDIDO]]</f>
        <v/>
      </c>
      <c r="AL3193"/>
      <c r="AM3193"/>
      <c r="AN3193"/>
      <c r="AO3193" t="str">
        <f t="shared" si="417"/>
        <v>/</v>
      </c>
      <c r="AP3193" t="str">
        <f>Tabela1[[#This Row],[TAG]]&amp;Tabela1[[#This Row],[PEDIDO]]&amp;Tabela1[[#This Row],[PRODUTO]]</f>
        <v/>
      </c>
      <c r="AQ3193" s="23" t="str">
        <f>Tabela1[[#This Row],[PRODUTO]]&amp;Tabela1[[#This Row],[TAG]]</f>
        <v/>
      </c>
      <c r="AR3193" s="183">
        <f>Tabela1[[#This Row],[PESO TOTAL]]*Tabela1[[#This Row],[MATÉRIA PRIMA]]</f>
        <v>0</v>
      </c>
      <c r="AS3193" s="28">
        <f>Tabela1[[#This Row],[PESO TOTAL]]*Tabela1[[#This Row],[PREPARAÇÃO ]]</f>
        <v>0</v>
      </c>
      <c r="AT3193" s="28">
        <f>Tabela1[[#This Row],[PESO TOTAL]]*Tabela1[[#This Row],[CALDEIRARIA]]</f>
        <v>0</v>
      </c>
      <c r="AU3193" s="28">
        <f>Tabela1[[#This Row],[PESO TOTAL]]*Tabela1[[#This Row],[SOLDA]]</f>
        <v>0</v>
      </c>
      <c r="AV3193" s="28">
        <f>Tabela1[[#This Row],[PESO TOTAL]]*Tabela1[[#This Row],[ACABAMENTO]]</f>
        <v>0</v>
      </c>
      <c r="AW3193" s="28">
        <f>Tabela1[[#This Row],[PESO TOTAL]]*Tabela1[[#This Row],[PRONTO ACABADO]]</f>
        <v>0</v>
      </c>
      <c r="AX3193" s="28">
        <f>Tabela1[[#This Row],[PESO TOTAL]]*Tabela1[[#This Row],[EXPEDIÇÃO ]]</f>
        <v>0</v>
      </c>
      <c r="AY3193" s="28" t="str">
        <f>Tabela1[[#This Row],[PEDIDO]]&amp;Tabela1[[#This Row],[PRODUTO]]</f>
        <v/>
      </c>
      <c r="AZ3193" s="44">
        <f>IF(AF3193="",0,IF(ISTEXT(AF3193),H3193*VALUE(SUBSTITUTE(AF3193,"%",""))/100,H3193*AF3193))-Tabela1[[#This Row],[PRONTO ACABADO2]]</f>
        <v>0</v>
      </c>
      <c r="BA3193" s="44">
        <f>IF(AG3193="",0,IF(ISTEXT(AG3193),H3193*VALUE(SUBSTITUTE(AG3193,"%",""))/100,H3193*AG3193))-Tabela1[[#This Row],[PESO EXPEDIDO2]]</f>
        <v>0</v>
      </c>
      <c r="BB3193" s="44">
        <f t="shared" si="418"/>
        <v>0</v>
      </c>
      <c r="BC3193" s="44">
        <f t="shared" si="419"/>
        <v>0</v>
      </c>
      <c r="BD3193" s="44"/>
    </row>
    <row r="3194" spans="1:56" ht="15.75" hidden="1" customHeight="1" x14ac:dyDescent="0.25">
      <c r="A3194" s="6"/>
      <c r="B3194" s="22"/>
      <c r="C3194" s="7"/>
      <c r="D3194" s="46"/>
      <c r="E3194" s="7"/>
      <c r="F3194" s="7"/>
      <c r="G3194" s="44"/>
      <c r="H3194" s="41">
        <f>Tabela1[[#This Row],[PESO UNI]]*Tabela1[[#This Row],[QTE]]</f>
        <v>0</v>
      </c>
      <c r="I3194" s="7"/>
      <c r="J3194" s="8"/>
      <c r="K3194" s="8"/>
      <c r="L3194" s="9"/>
      <c r="M3194" s="10"/>
      <c r="N3194" s="11"/>
      <c r="O3194" s="12"/>
      <c r="P3194" s="13"/>
      <c r="Q3194" s="14">
        <f>Tabela1[[#This Row],[QTDE/ Fabricação]]-Tabela1[[#This Row],[QTE]]</f>
        <v>0</v>
      </c>
      <c r="R3194" s="19">
        <f t="shared" si="414"/>
        <v>0</v>
      </c>
      <c r="S3194" s="19">
        <f t="shared" ref="S3194:S3257" si="421">IFERROR(H3194*AG3194,"")</f>
        <v>0</v>
      </c>
      <c r="T3194" s="20">
        <f t="shared" si="415"/>
        <v>0</v>
      </c>
      <c r="U3194" s="17">
        <f>IFERROR(SUMIF('LISTA DE EMBARQUE'!B:B,MICRO!E:E,'LISTA DE EMBARQUE'!G:G),"")</f>
        <v>0</v>
      </c>
      <c r="V3194" s="12" t="str">
        <f>IFERROR(VLOOKUP(Tabela1[[#This Row],[COD.MDE]],'LISTA DE EMBARQUE'!B:L,11,0),"")</f>
        <v/>
      </c>
      <c r="W3194" s="13" t="str">
        <f>IFERROR(COUNTIF(#REF!,Tabela1[[#This Row],[Colunas5]]),"")</f>
        <v/>
      </c>
      <c r="X3194" s="14">
        <f>Tabela1[[#This Row],[QIANTIDADE EXPEDIDA]]*Tabela1[[#This Row],[PESO UNI]]</f>
        <v>0</v>
      </c>
      <c r="Y3194" s="14">
        <f t="shared" si="416"/>
        <v>0</v>
      </c>
      <c r="Z3194" s="21">
        <f>Tabela1[[#This Row],[PESO TOTAL]]-Tabela1[[#This Row],[Peso Expedido]]</f>
        <v>0</v>
      </c>
      <c r="AA3194" s="18"/>
      <c r="AB3194" s="15"/>
      <c r="AC3194" s="18"/>
      <c r="AD3194" s="18"/>
      <c r="AE3194" s="18"/>
      <c r="AF3194" s="18"/>
      <c r="AG3194" s="18"/>
      <c r="AH3194" s="15"/>
      <c r="AI3194" s="40" t="str">
        <f t="shared" si="420"/>
        <v>ok</v>
      </c>
      <c r="AJ3194"/>
      <c r="AK3194" t="str">
        <f>Tabela1[[#This Row],[Coluna1]]&amp;Tabela1[[#This Row],[PEDIDO]]</f>
        <v/>
      </c>
      <c r="AL3194"/>
      <c r="AM3194"/>
      <c r="AN3194"/>
      <c r="AO3194" t="str">
        <f t="shared" si="417"/>
        <v>/</v>
      </c>
      <c r="AP3194" t="str">
        <f>Tabela1[[#This Row],[TAG]]&amp;Tabela1[[#This Row],[PEDIDO]]&amp;Tabela1[[#This Row],[PRODUTO]]</f>
        <v/>
      </c>
      <c r="AQ3194" s="23" t="str">
        <f>Tabela1[[#This Row],[PRODUTO]]&amp;Tabela1[[#This Row],[TAG]]</f>
        <v/>
      </c>
      <c r="AR3194" s="183">
        <f>Tabela1[[#This Row],[PESO TOTAL]]*Tabela1[[#This Row],[MATÉRIA PRIMA]]</f>
        <v>0</v>
      </c>
      <c r="AS3194" s="28">
        <f>Tabela1[[#This Row],[PESO TOTAL]]*Tabela1[[#This Row],[PREPARAÇÃO ]]</f>
        <v>0</v>
      </c>
      <c r="AT3194" s="28">
        <f>Tabela1[[#This Row],[PESO TOTAL]]*Tabela1[[#This Row],[CALDEIRARIA]]</f>
        <v>0</v>
      </c>
      <c r="AU3194" s="28">
        <f>Tabela1[[#This Row],[PESO TOTAL]]*Tabela1[[#This Row],[SOLDA]]</f>
        <v>0</v>
      </c>
      <c r="AV3194" s="28">
        <f>Tabela1[[#This Row],[PESO TOTAL]]*Tabela1[[#This Row],[ACABAMENTO]]</f>
        <v>0</v>
      </c>
      <c r="AW3194" s="28">
        <f>Tabela1[[#This Row],[PESO TOTAL]]*Tabela1[[#This Row],[PRONTO ACABADO]]</f>
        <v>0</v>
      </c>
      <c r="AX3194" s="28">
        <f>Tabela1[[#This Row],[PESO TOTAL]]*Tabela1[[#This Row],[EXPEDIÇÃO ]]</f>
        <v>0</v>
      </c>
      <c r="AY3194" s="28" t="str">
        <f>Tabela1[[#This Row],[PEDIDO]]&amp;Tabela1[[#This Row],[PRODUTO]]</f>
        <v/>
      </c>
      <c r="AZ3194" s="44">
        <f>IF(AF3194="",0,IF(ISTEXT(AF3194),H3194*VALUE(SUBSTITUTE(AF3194,"%",""))/100,H3194*AF3194))-Tabela1[[#This Row],[PRONTO ACABADO2]]</f>
        <v>0</v>
      </c>
      <c r="BA3194" s="44">
        <f>IF(AG3194="",0,IF(ISTEXT(AG3194),H3194*VALUE(SUBSTITUTE(AG3194,"%",""))/100,H3194*AG3194))-Tabela1[[#This Row],[PESO EXPEDIDO2]]</f>
        <v>0</v>
      </c>
      <c r="BB3194" s="44">
        <f t="shared" si="418"/>
        <v>0</v>
      </c>
      <c r="BC3194" s="44">
        <f t="shared" si="419"/>
        <v>0</v>
      </c>
      <c r="BD3194" s="44"/>
    </row>
    <row r="3195" spans="1:56" ht="15.75" hidden="1" customHeight="1" x14ac:dyDescent="0.25">
      <c r="A3195" s="6"/>
      <c r="B3195" s="22"/>
      <c r="C3195" s="7"/>
      <c r="D3195" s="46"/>
      <c r="E3195" s="7"/>
      <c r="F3195" s="7"/>
      <c r="G3195" s="44"/>
      <c r="H3195" s="41">
        <f>Tabela1[[#This Row],[PESO UNI]]*Tabela1[[#This Row],[QTE]]</f>
        <v>0</v>
      </c>
      <c r="I3195" s="7"/>
      <c r="J3195" s="8"/>
      <c r="K3195" s="8"/>
      <c r="L3195" s="9"/>
      <c r="M3195" s="10"/>
      <c r="N3195" s="11"/>
      <c r="O3195" s="12"/>
      <c r="P3195" s="13"/>
      <c r="Q3195" s="14">
        <f>Tabela1[[#This Row],[QTDE/ Fabricação]]-Tabela1[[#This Row],[QTE]]</f>
        <v>0</v>
      </c>
      <c r="R3195" s="19">
        <f t="shared" si="414"/>
        <v>0</v>
      </c>
      <c r="S3195" s="19">
        <f t="shared" si="421"/>
        <v>0</v>
      </c>
      <c r="T3195" s="20">
        <f t="shared" si="415"/>
        <v>0</v>
      </c>
      <c r="U3195" s="17">
        <f>IFERROR(SUMIF('LISTA DE EMBARQUE'!B:B,MICRO!E:E,'LISTA DE EMBARQUE'!G:G),"")</f>
        <v>0</v>
      </c>
      <c r="V3195" s="12" t="str">
        <f>IFERROR(VLOOKUP(Tabela1[[#This Row],[COD.MDE]],'LISTA DE EMBARQUE'!B:L,11,0),"")</f>
        <v/>
      </c>
      <c r="W3195" s="13" t="str">
        <f>IFERROR(COUNTIF(#REF!,Tabela1[[#This Row],[Colunas5]]),"")</f>
        <v/>
      </c>
      <c r="X3195" s="14">
        <f>Tabela1[[#This Row],[QIANTIDADE EXPEDIDA]]*Tabela1[[#This Row],[PESO UNI]]</f>
        <v>0</v>
      </c>
      <c r="Y3195" s="14">
        <f t="shared" si="416"/>
        <v>0</v>
      </c>
      <c r="Z3195" s="21">
        <f>Tabela1[[#This Row],[PESO TOTAL]]-Tabela1[[#This Row],[Peso Expedido]]</f>
        <v>0</v>
      </c>
      <c r="AA3195" s="18"/>
      <c r="AB3195" s="15"/>
      <c r="AC3195" s="18"/>
      <c r="AD3195" s="18"/>
      <c r="AE3195" s="18"/>
      <c r="AF3195" s="18"/>
      <c r="AG3195" s="18"/>
      <c r="AH3195" s="15"/>
      <c r="AI3195" s="40" t="str">
        <f t="shared" si="420"/>
        <v>ok</v>
      </c>
      <c r="AJ3195"/>
      <c r="AK3195" t="str">
        <f>Tabela1[[#This Row],[Coluna1]]&amp;Tabela1[[#This Row],[PEDIDO]]</f>
        <v/>
      </c>
      <c r="AL3195"/>
      <c r="AM3195"/>
      <c r="AN3195"/>
      <c r="AO3195" t="str">
        <f t="shared" si="417"/>
        <v>/</v>
      </c>
      <c r="AP3195" t="str">
        <f>Tabela1[[#This Row],[TAG]]&amp;Tabela1[[#This Row],[PEDIDO]]&amp;Tabela1[[#This Row],[PRODUTO]]</f>
        <v/>
      </c>
      <c r="AQ3195" s="23" t="str">
        <f>Tabela1[[#This Row],[PRODUTO]]&amp;Tabela1[[#This Row],[TAG]]</f>
        <v/>
      </c>
      <c r="AR3195" s="183">
        <f>Tabela1[[#This Row],[PESO TOTAL]]*Tabela1[[#This Row],[MATÉRIA PRIMA]]</f>
        <v>0</v>
      </c>
      <c r="AS3195" s="28">
        <f>Tabela1[[#This Row],[PESO TOTAL]]*Tabela1[[#This Row],[PREPARAÇÃO ]]</f>
        <v>0</v>
      </c>
      <c r="AT3195" s="28">
        <f>Tabela1[[#This Row],[PESO TOTAL]]*Tabela1[[#This Row],[CALDEIRARIA]]</f>
        <v>0</v>
      </c>
      <c r="AU3195" s="28">
        <f>Tabela1[[#This Row],[PESO TOTAL]]*Tabela1[[#This Row],[SOLDA]]</f>
        <v>0</v>
      </c>
      <c r="AV3195" s="28">
        <f>Tabela1[[#This Row],[PESO TOTAL]]*Tabela1[[#This Row],[ACABAMENTO]]</f>
        <v>0</v>
      </c>
      <c r="AW3195" s="28">
        <f>Tabela1[[#This Row],[PESO TOTAL]]*Tabela1[[#This Row],[PRONTO ACABADO]]</f>
        <v>0</v>
      </c>
      <c r="AX3195" s="28">
        <f>Tabela1[[#This Row],[PESO TOTAL]]*Tabela1[[#This Row],[EXPEDIÇÃO ]]</f>
        <v>0</v>
      </c>
      <c r="AY3195" s="28" t="str">
        <f>Tabela1[[#This Row],[PEDIDO]]&amp;Tabela1[[#This Row],[PRODUTO]]</f>
        <v/>
      </c>
      <c r="AZ3195" s="44">
        <f>IF(AF3195="",0,IF(ISTEXT(AF3195),H3195*VALUE(SUBSTITUTE(AF3195,"%",""))/100,H3195*AF3195))-Tabela1[[#This Row],[PRONTO ACABADO2]]</f>
        <v>0</v>
      </c>
      <c r="BA3195" s="44">
        <f>IF(AG3195="",0,IF(ISTEXT(AG3195),H3195*VALUE(SUBSTITUTE(AG3195,"%",""))/100,H3195*AG3195))-Tabela1[[#This Row],[PESO EXPEDIDO2]]</f>
        <v>0</v>
      </c>
      <c r="BB3195" s="44">
        <f t="shared" si="418"/>
        <v>0</v>
      </c>
      <c r="BC3195" s="44">
        <f t="shared" si="419"/>
        <v>0</v>
      </c>
      <c r="BD3195" s="44"/>
    </row>
    <row r="3196" spans="1:56" ht="15.75" hidden="1" customHeight="1" x14ac:dyDescent="0.25">
      <c r="A3196" s="6"/>
      <c r="B3196" s="22"/>
      <c r="C3196" s="7"/>
      <c r="D3196" s="46"/>
      <c r="E3196" s="7"/>
      <c r="F3196" s="7"/>
      <c r="G3196" s="44"/>
      <c r="H3196" s="41">
        <f>Tabela1[[#This Row],[PESO UNI]]*Tabela1[[#This Row],[QTE]]</f>
        <v>0</v>
      </c>
      <c r="I3196" s="7"/>
      <c r="J3196" s="8"/>
      <c r="K3196" s="8"/>
      <c r="L3196" s="9"/>
      <c r="M3196" s="10"/>
      <c r="N3196" s="11"/>
      <c r="O3196" s="12"/>
      <c r="P3196" s="13"/>
      <c r="Q3196" s="14">
        <f>Tabela1[[#This Row],[QTDE/ Fabricação]]-Tabela1[[#This Row],[QTE]]</f>
        <v>0</v>
      </c>
      <c r="R3196" s="19">
        <f t="shared" si="414"/>
        <v>0</v>
      </c>
      <c r="S3196" s="19">
        <f t="shared" si="421"/>
        <v>0</v>
      </c>
      <c r="T3196" s="20">
        <f t="shared" si="415"/>
        <v>0</v>
      </c>
      <c r="U3196" s="17">
        <f>IFERROR(SUMIF('LISTA DE EMBARQUE'!B:B,MICRO!E:E,'LISTA DE EMBARQUE'!G:G),"")</f>
        <v>0</v>
      </c>
      <c r="V3196" s="12" t="str">
        <f>IFERROR(VLOOKUP(Tabela1[[#This Row],[COD.MDE]],'LISTA DE EMBARQUE'!B:L,11,0),"")</f>
        <v/>
      </c>
      <c r="W3196" s="13" t="str">
        <f>IFERROR(COUNTIF(#REF!,Tabela1[[#This Row],[Colunas5]]),"")</f>
        <v/>
      </c>
      <c r="X3196" s="14">
        <f>Tabela1[[#This Row],[QIANTIDADE EXPEDIDA]]*Tabela1[[#This Row],[PESO UNI]]</f>
        <v>0</v>
      </c>
      <c r="Y3196" s="14">
        <f t="shared" si="416"/>
        <v>0</v>
      </c>
      <c r="Z3196" s="21">
        <f>Tabela1[[#This Row],[PESO TOTAL]]-Tabela1[[#This Row],[Peso Expedido]]</f>
        <v>0</v>
      </c>
      <c r="AA3196" s="18"/>
      <c r="AB3196" s="15"/>
      <c r="AC3196" s="18"/>
      <c r="AD3196" s="18"/>
      <c r="AE3196" s="18"/>
      <c r="AF3196" s="18"/>
      <c r="AG3196" s="18"/>
      <c r="AH3196" s="15"/>
      <c r="AI3196" s="40" t="str">
        <f t="shared" si="420"/>
        <v>ok</v>
      </c>
      <c r="AJ3196"/>
      <c r="AK3196" t="str">
        <f>Tabela1[[#This Row],[Coluna1]]&amp;Tabela1[[#This Row],[PEDIDO]]</f>
        <v/>
      </c>
      <c r="AL3196"/>
      <c r="AM3196"/>
      <c r="AN3196"/>
      <c r="AO3196" t="str">
        <f t="shared" si="417"/>
        <v>/</v>
      </c>
      <c r="AP3196" t="str">
        <f>Tabela1[[#This Row],[TAG]]&amp;Tabela1[[#This Row],[PEDIDO]]&amp;Tabela1[[#This Row],[PRODUTO]]</f>
        <v/>
      </c>
      <c r="AQ3196" s="23" t="str">
        <f>Tabela1[[#This Row],[PRODUTO]]&amp;Tabela1[[#This Row],[TAG]]</f>
        <v/>
      </c>
      <c r="AR3196" s="183">
        <f>Tabela1[[#This Row],[PESO TOTAL]]*Tabela1[[#This Row],[MATÉRIA PRIMA]]</f>
        <v>0</v>
      </c>
      <c r="AS3196" s="28">
        <f>Tabela1[[#This Row],[PESO TOTAL]]*Tabela1[[#This Row],[PREPARAÇÃO ]]</f>
        <v>0</v>
      </c>
      <c r="AT3196" s="28">
        <f>Tabela1[[#This Row],[PESO TOTAL]]*Tabela1[[#This Row],[CALDEIRARIA]]</f>
        <v>0</v>
      </c>
      <c r="AU3196" s="28">
        <f>Tabela1[[#This Row],[PESO TOTAL]]*Tabela1[[#This Row],[SOLDA]]</f>
        <v>0</v>
      </c>
      <c r="AV3196" s="28">
        <f>Tabela1[[#This Row],[PESO TOTAL]]*Tabela1[[#This Row],[ACABAMENTO]]</f>
        <v>0</v>
      </c>
      <c r="AW3196" s="28">
        <f>Tabela1[[#This Row],[PESO TOTAL]]*Tabela1[[#This Row],[PRONTO ACABADO]]</f>
        <v>0</v>
      </c>
      <c r="AX3196" s="28">
        <f>Tabela1[[#This Row],[PESO TOTAL]]*Tabela1[[#This Row],[EXPEDIÇÃO ]]</f>
        <v>0</v>
      </c>
      <c r="AY3196" s="28" t="str">
        <f>Tabela1[[#This Row],[PEDIDO]]&amp;Tabela1[[#This Row],[PRODUTO]]</f>
        <v/>
      </c>
      <c r="AZ3196" s="44">
        <f>IF(AF3196="",0,IF(ISTEXT(AF3196),H3196*VALUE(SUBSTITUTE(AF3196,"%",""))/100,H3196*AF3196))-Tabela1[[#This Row],[PRONTO ACABADO2]]</f>
        <v>0</v>
      </c>
      <c r="BA3196" s="44">
        <f>IF(AG3196="",0,IF(ISTEXT(AG3196),H3196*VALUE(SUBSTITUTE(AG3196,"%",""))/100,H3196*AG3196))-Tabela1[[#This Row],[PESO EXPEDIDO2]]</f>
        <v>0</v>
      </c>
      <c r="BB3196" s="44">
        <f t="shared" si="418"/>
        <v>0</v>
      </c>
      <c r="BC3196" s="44">
        <f t="shared" si="419"/>
        <v>0</v>
      </c>
      <c r="BD3196" s="44"/>
    </row>
    <row r="3197" spans="1:56" ht="15.75" hidden="1" customHeight="1" x14ac:dyDescent="0.25">
      <c r="A3197" s="6"/>
      <c r="B3197" s="22"/>
      <c r="C3197" s="7"/>
      <c r="D3197" s="46"/>
      <c r="E3197" s="7"/>
      <c r="F3197" s="7"/>
      <c r="G3197" s="44"/>
      <c r="H3197" s="41">
        <f>Tabela1[[#This Row],[PESO UNI]]*Tabela1[[#This Row],[QTE]]</f>
        <v>0</v>
      </c>
      <c r="I3197" s="7"/>
      <c r="J3197" s="8"/>
      <c r="K3197" s="8"/>
      <c r="L3197" s="9"/>
      <c r="M3197" s="10"/>
      <c r="N3197" s="11"/>
      <c r="O3197" s="12"/>
      <c r="P3197" s="13"/>
      <c r="Q3197" s="14">
        <f>Tabela1[[#This Row],[QTDE/ Fabricação]]-Tabela1[[#This Row],[QTE]]</f>
        <v>0</v>
      </c>
      <c r="R3197" s="19">
        <f t="shared" ref="R3197:R3260" si="422">IFERROR(H3197*((AA3197*0.25)+(AC3197*0.25)+(AD3197*0.225)+(AE3197*0.225)+(AF3197*0.05)),"")</f>
        <v>0</v>
      </c>
      <c r="S3197" s="19">
        <f t="shared" si="421"/>
        <v>0</v>
      </c>
      <c r="T3197" s="20">
        <f t="shared" ref="T3197:T3260" si="423">IFERROR(S3197-H3197,"")</f>
        <v>0</v>
      </c>
      <c r="U3197" s="17">
        <f>IFERROR(SUMIF('LISTA DE EMBARQUE'!B:B,MICRO!E:E,'LISTA DE EMBARQUE'!G:G),"")</f>
        <v>0</v>
      </c>
      <c r="V3197" s="12" t="str">
        <f>IFERROR(VLOOKUP(Tabela1[[#This Row],[COD.MDE]],'LISTA DE EMBARQUE'!B:L,11,0),"")</f>
        <v/>
      </c>
      <c r="W3197" s="13" t="str">
        <f>IFERROR(COUNTIF(#REF!,Tabela1[[#This Row],[Colunas5]]),"")</f>
        <v/>
      </c>
      <c r="X3197" s="14">
        <f>Tabela1[[#This Row],[QIANTIDADE EXPEDIDA]]*Tabela1[[#This Row],[PESO UNI]]</f>
        <v>0</v>
      </c>
      <c r="Y3197" s="14">
        <f t="shared" ref="Y3197:Y3260" si="424">U3197-C3197</f>
        <v>0</v>
      </c>
      <c r="Z3197" s="21">
        <f>Tabela1[[#This Row],[PESO TOTAL]]-Tabela1[[#This Row],[Peso Expedido]]</f>
        <v>0</v>
      </c>
      <c r="AA3197" s="18"/>
      <c r="AB3197" s="15"/>
      <c r="AC3197" s="18"/>
      <c r="AD3197" s="18"/>
      <c r="AE3197" s="18"/>
      <c r="AF3197" s="18"/>
      <c r="AG3197" s="18"/>
      <c r="AH3197" s="15"/>
      <c r="AI3197" s="40" t="str">
        <f t="shared" si="420"/>
        <v>ok</v>
      </c>
      <c r="AJ3197"/>
      <c r="AK3197" t="str">
        <f>Tabela1[[#This Row],[Coluna1]]&amp;Tabela1[[#This Row],[PEDIDO]]</f>
        <v/>
      </c>
      <c r="AL3197"/>
      <c r="AM3197"/>
      <c r="AN3197"/>
      <c r="AO3197" t="str">
        <f t="shared" ref="AO3197:AO3260" si="425">A3197&amp;"/"&amp;J3197</f>
        <v>/</v>
      </c>
      <c r="AP3197" t="str">
        <f>Tabela1[[#This Row],[TAG]]&amp;Tabela1[[#This Row],[PEDIDO]]&amp;Tabela1[[#This Row],[PRODUTO]]</f>
        <v/>
      </c>
      <c r="AQ3197" s="23" t="str">
        <f>Tabela1[[#This Row],[PRODUTO]]&amp;Tabela1[[#This Row],[TAG]]</f>
        <v/>
      </c>
      <c r="AR3197" s="183">
        <f>Tabela1[[#This Row],[PESO TOTAL]]*Tabela1[[#This Row],[MATÉRIA PRIMA]]</f>
        <v>0</v>
      </c>
      <c r="AS3197" s="28">
        <f>Tabela1[[#This Row],[PESO TOTAL]]*Tabela1[[#This Row],[PREPARAÇÃO ]]</f>
        <v>0</v>
      </c>
      <c r="AT3197" s="28">
        <f>Tabela1[[#This Row],[PESO TOTAL]]*Tabela1[[#This Row],[CALDEIRARIA]]</f>
        <v>0</v>
      </c>
      <c r="AU3197" s="28">
        <f>Tabela1[[#This Row],[PESO TOTAL]]*Tabela1[[#This Row],[SOLDA]]</f>
        <v>0</v>
      </c>
      <c r="AV3197" s="28">
        <f>Tabela1[[#This Row],[PESO TOTAL]]*Tabela1[[#This Row],[ACABAMENTO]]</f>
        <v>0</v>
      </c>
      <c r="AW3197" s="28">
        <f>Tabela1[[#This Row],[PESO TOTAL]]*Tabela1[[#This Row],[PRONTO ACABADO]]</f>
        <v>0</v>
      </c>
      <c r="AX3197" s="28">
        <f>Tabela1[[#This Row],[PESO TOTAL]]*Tabela1[[#This Row],[EXPEDIÇÃO ]]</f>
        <v>0</v>
      </c>
      <c r="AY3197" s="28" t="str">
        <f>Tabela1[[#This Row],[PEDIDO]]&amp;Tabela1[[#This Row],[PRODUTO]]</f>
        <v/>
      </c>
      <c r="AZ3197" s="44">
        <f>IF(AF3197="",0,IF(ISTEXT(AF3197),H3197*VALUE(SUBSTITUTE(AF3197,"%",""))/100,H3197*AF3197))-Tabela1[[#This Row],[PRONTO ACABADO2]]</f>
        <v>0</v>
      </c>
      <c r="BA3197" s="44">
        <f>IF(AG3197="",0,IF(ISTEXT(AG3197),H3197*VALUE(SUBSTITUTE(AG3197,"%",""))/100,H3197*AG3197))-Tabela1[[#This Row],[PESO EXPEDIDO2]]</f>
        <v>0</v>
      </c>
      <c r="BB3197" s="44">
        <f t="shared" ref="BB3197:BB3260" si="426">IF(AH3197="",0,IF(ISTEXT(AH3197),H3197*VALUE(SUBSTITUTE(AH3197,"%",""))/100,H3197*AH3197))</f>
        <v>0</v>
      </c>
      <c r="BC3197" s="44">
        <f t="shared" ref="BC3197:BC3260" si="427">IF(AG3197="",0,IF(ISTEXT(AG3197),H3197*VALUE(SUBSTITUTE(AG3197,"%",""))/100,H3197*AG3197))</f>
        <v>0</v>
      </c>
      <c r="BD3197" s="44"/>
    </row>
    <row r="3198" spans="1:56" ht="15.75" hidden="1" customHeight="1" x14ac:dyDescent="0.25">
      <c r="A3198" s="6"/>
      <c r="B3198" s="22"/>
      <c r="C3198" s="7"/>
      <c r="D3198" s="46"/>
      <c r="E3198" s="7"/>
      <c r="F3198" s="7"/>
      <c r="G3198" s="44"/>
      <c r="H3198" s="41">
        <f>Tabela1[[#This Row],[PESO UNI]]*Tabela1[[#This Row],[QTE]]</f>
        <v>0</v>
      </c>
      <c r="I3198" s="7"/>
      <c r="J3198" s="8"/>
      <c r="K3198" s="8"/>
      <c r="L3198" s="9"/>
      <c r="M3198" s="10"/>
      <c r="N3198" s="11"/>
      <c r="O3198" s="12"/>
      <c r="P3198" s="13"/>
      <c r="Q3198" s="14">
        <f>Tabela1[[#This Row],[QTDE/ Fabricação]]-Tabela1[[#This Row],[QTE]]</f>
        <v>0</v>
      </c>
      <c r="R3198" s="19">
        <f t="shared" si="422"/>
        <v>0</v>
      </c>
      <c r="S3198" s="19">
        <f t="shared" si="421"/>
        <v>0</v>
      </c>
      <c r="T3198" s="20">
        <f t="shared" si="423"/>
        <v>0</v>
      </c>
      <c r="U3198" s="17">
        <f>IFERROR(SUMIF('LISTA DE EMBARQUE'!B:B,MICRO!E:E,'LISTA DE EMBARQUE'!G:G),"")</f>
        <v>0</v>
      </c>
      <c r="V3198" s="12" t="str">
        <f>IFERROR(VLOOKUP(Tabela1[[#This Row],[COD.MDE]],'LISTA DE EMBARQUE'!B:L,11,0),"")</f>
        <v/>
      </c>
      <c r="W3198" s="13" t="str">
        <f>IFERROR(COUNTIF(#REF!,Tabela1[[#This Row],[Colunas5]]),"")</f>
        <v/>
      </c>
      <c r="X3198" s="14">
        <f>Tabela1[[#This Row],[QIANTIDADE EXPEDIDA]]*Tabela1[[#This Row],[PESO UNI]]</f>
        <v>0</v>
      </c>
      <c r="Y3198" s="14">
        <f t="shared" si="424"/>
        <v>0</v>
      </c>
      <c r="Z3198" s="21">
        <f>Tabela1[[#This Row],[PESO TOTAL]]-Tabela1[[#This Row],[Peso Expedido]]</f>
        <v>0</v>
      </c>
      <c r="AA3198" s="18"/>
      <c r="AB3198" s="15"/>
      <c r="AC3198" s="18"/>
      <c r="AD3198" s="18"/>
      <c r="AE3198" s="18"/>
      <c r="AF3198" s="18"/>
      <c r="AG3198" s="18"/>
      <c r="AH3198" s="15"/>
      <c r="AI3198" s="40" t="str">
        <f t="shared" si="420"/>
        <v>ok</v>
      </c>
      <c r="AJ3198"/>
      <c r="AK3198" t="str">
        <f>Tabela1[[#This Row],[Coluna1]]&amp;Tabela1[[#This Row],[PEDIDO]]</f>
        <v/>
      </c>
      <c r="AL3198"/>
      <c r="AM3198"/>
      <c r="AN3198"/>
      <c r="AO3198" t="str">
        <f t="shared" si="425"/>
        <v>/</v>
      </c>
      <c r="AP3198" t="str">
        <f>Tabela1[[#This Row],[TAG]]&amp;Tabela1[[#This Row],[PEDIDO]]&amp;Tabela1[[#This Row],[PRODUTO]]</f>
        <v/>
      </c>
      <c r="AQ3198" s="23" t="str">
        <f>Tabela1[[#This Row],[PRODUTO]]&amp;Tabela1[[#This Row],[TAG]]</f>
        <v/>
      </c>
      <c r="AR3198" s="183">
        <f>Tabela1[[#This Row],[PESO TOTAL]]*Tabela1[[#This Row],[MATÉRIA PRIMA]]</f>
        <v>0</v>
      </c>
      <c r="AS3198" s="28">
        <f>Tabela1[[#This Row],[PESO TOTAL]]*Tabela1[[#This Row],[PREPARAÇÃO ]]</f>
        <v>0</v>
      </c>
      <c r="AT3198" s="28">
        <f>Tabela1[[#This Row],[PESO TOTAL]]*Tabela1[[#This Row],[CALDEIRARIA]]</f>
        <v>0</v>
      </c>
      <c r="AU3198" s="28">
        <f>Tabela1[[#This Row],[PESO TOTAL]]*Tabela1[[#This Row],[SOLDA]]</f>
        <v>0</v>
      </c>
      <c r="AV3198" s="28">
        <f>Tabela1[[#This Row],[PESO TOTAL]]*Tabela1[[#This Row],[ACABAMENTO]]</f>
        <v>0</v>
      </c>
      <c r="AW3198" s="28">
        <f>Tabela1[[#This Row],[PESO TOTAL]]*Tabela1[[#This Row],[PRONTO ACABADO]]</f>
        <v>0</v>
      </c>
      <c r="AX3198" s="28">
        <f>Tabela1[[#This Row],[PESO TOTAL]]*Tabela1[[#This Row],[EXPEDIÇÃO ]]</f>
        <v>0</v>
      </c>
      <c r="AY3198" s="28" t="str">
        <f>Tabela1[[#This Row],[PEDIDO]]&amp;Tabela1[[#This Row],[PRODUTO]]</f>
        <v/>
      </c>
      <c r="AZ3198" s="44">
        <f>IF(AF3198="",0,IF(ISTEXT(AF3198),H3198*VALUE(SUBSTITUTE(AF3198,"%",""))/100,H3198*AF3198))-Tabela1[[#This Row],[PRONTO ACABADO2]]</f>
        <v>0</v>
      </c>
      <c r="BA3198" s="44">
        <f>IF(AG3198="",0,IF(ISTEXT(AG3198),H3198*VALUE(SUBSTITUTE(AG3198,"%",""))/100,H3198*AG3198))-Tabela1[[#This Row],[PESO EXPEDIDO2]]</f>
        <v>0</v>
      </c>
      <c r="BB3198" s="44">
        <f t="shared" si="426"/>
        <v>0</v>
      </c>
      <c r="BC3198" s="44">
        <f t="shared" si="427"/>
        <v>0</v>
      </c>
      <c r="BD3198" s="44"/>
    </row>
    <row r="3199" spans="1:56" ht="15.75" hidden="1" customHeight="1" x14ac:dyDescent="0.25">
      <c r="A3199" s="6"/>
      <c r="B3199" s="22"/>
      <c r="C3199" s="7"/>
      <c r="D3199" s="46"/>
      <c r="E3199" s="7"/>
      <c r="F3199" s="7"/>
      <c r="G3199" s="44"/>
      <c r="H3199" s="41">
        <f>Tabela1[[#This Row],[PESO UNI]]*Tabela1[[#This Row],[QTE]]</f>
        <v>0</v>
      </c>
      <c r="I3199" s="7"/>
      <c r="J3199" s="8"/>
      <c r="K3199" s="8"/>
      <c r="L3199" s="9"/>
      <c r="M3199" s="10"/>
      <c r="N3199" s="11"/>
      <c r="O3199" s="12"/>
      <c r="P3199" s="13"/>
      <c r="Q3199" s="14">
        <f>Tabela1[[#This Row],[QTDE/ Fabricação]]-Tabela1[[#This Row],[QTE]]</f>
        <v>0</v>
      </c>
      <c r="R3199" s="19">
        <f t="shared" si="422"/>
        <v>0</v>
      </c>
      <c r="S3199" s="19">
        <f t="shared" si="421"/>
        <v>0</v>
      </c>
      <c r="T3199" s="20">
        <f t="shared" si="423"/>
        <v>0</v>
      </c>
      <c r="U3199" s="17">
        <f>IFERROR(SUMIF('LISTA DE EMBARQUE'!B:B,MICRO!E:E,'LISTA DE EMBARQUE'!G:G),"")</f>
        <v>0</v>
      </c>
      <c r="V3199" s="12" t="str">
        <f>IFERROR(VLOOKUP(Tabela1[[#This Row],[COD.MDE]],'LISTA DE EMBARQUE'!B:L,11,0),"")</f>
        <v/>
      </c>
      <c r="W3199" s="13" t="str">
        <f>IFERROR(COUNTIF(#REF!,Tabela1[[#This Row],[Colunas5]]),"")</f>
        <v/>
      </c>
      <c r="X3199" s="14">
        <f>Tabela1[[#This Row],[QIANTIDADE EXPEDIDA]]*Tabela1[[#This Row],[PESO UNI]]</f>
        <v>0</v>
      </c>
      <c r="Y3199" s="14">
        <f t="shared" si="424"/>
        <v>0</v>
      </c>
      <c r="Z3199" s="21">
        <f>Tabela1[[#This Row],[PESO TOTAL]]-Tabela1[[#This Row],[Peso Expedido]]</f>
        <v>0</v>
      </c>
      <c r="AA3199" s="18"/>
      <c r="AB3199" s="15"/>
      <c r="AC3199" s="15"/>
      <c r="AD3199" s="15"/>
      <c r="AE3199" s="15"/>
      <c r="AF3199" s="15"/>
      <c r="AG3199" s="15"/>
      <c r="AH3199" s="15"/>
      <c r="AI3199" s="40" t="str">
        <f t="shared" si="420"/>
        <v>ok</v>
      </c>
      <c r="AJ3199"/>
      <c r="AK3199" t="str">
        <f>Tabela1[[#This Row],[Coluna1]]&amp;Tabela1[[#This Row],[PEDIDO]]</f>
        <v/>
      </c>
      <c r="AL3199"/>
      <c r="AM3199"/>
      <c r="AN3199"/>
      <c r="AO3199" t="str">
        <f t="shared" si="425"/>
        <v>/</v>
      </c>
      <c r="AP3199" t="str">
        <f>Tabela1[[#This Row],[TAG]]&amp;Tabela1[[#This Row],[PEDIDO]]&amp;Tabela1[[#This Row],[PRODUTO]]</f>
        <v/>
      </c>
      <c r="AQ3199" s="23" t="str">
        <f>Tabela1[[#This Row],[PRODUTO]]&amp;Tabela1[[#This Row],[TAG]]</f>
        <v/>
      </c>
      <c r="AR3199" s="183">
        <f>Tabela1[[#This Row],[PESO TOTAL]]*Tabela1[[#This Row],[MATÉRIA PRIMA]]</f>
        <v>0</v>
      </c>
      <c r="AS3199" s="28">
        <f>Tabela1[[#This Row],[PESO TOTAL]]*Tabela1[[#This Row],[PREPARAÇÃO ]]</f>
        <v>0</v>
      </c>
      <c r="AT3199" s="28">
        <f>Tabela1[[#This Row],[PESO TOTAL]]*Tabela1[[#This Row],[CALDEIRARIA]]</f>
        <v>0</v>
      </c>
      <c r="AU3199" s="28">
        <f>Tabela1[[#This Row],[PESO TOTAL]]*Tabela1[[#This Row],[SOLDA]]</f>
        <v>0</v>
      </c>
      <c r="AV3199" s="28">
        <f>Tabela1[[#This Row],[PESO TOTAL]]*Tabela1[[#This Row],[ACABAMENTO]]</f>
        <v>0</v>
      </c>
      <c r="AW3199" s="28">
        <f>Tabela1[[#This Row],[PESO TOTAL]]*Tabela1[[#This Row],[PRONTO ACABADO]]</f>
        <v>0</v>
      </c>
      <c r="AX3199" s="28">
        <f>Tabela1[[#This Row],[PESO TOTAL]]*Tabela1[[#This Row],[EXPEDIÇÃO ]]</f>
        <v>0</v>
      </c>
      <c r="AY3199" s="28" t="str">
        <f>Tabela1[[#This Row],[PEDIDO]]&amp;Tabela1[[#This Row],[PRODUTO]]</f>
        <v/>
      </c>
      <c r="AZ3199" s="44">
        <f>IF(AF3199="",0,IF(ISTEXT(AF3199),H3199*VALUE(SUBSTITUTE(AF3199,"%",""))/100,H3199*AF3199))-Tabela1[[#This Row],[PRONTO ACABADO2]]</f>
        <v>0</v>
      </c>
      <c r="BA3199" s="44">
        <f>IF(AG3199="",0,IF(ISTEXT(AG3199),H3199*VALUE(SUBSTITUTE(AG3199,"%",""))/100,H3199*AG3199))-Tabela1[[#This Row],[PESO EXPEDIDO2]]</f>
        <v>0</v>
      </c>
      <c r="BB3199" s="44">
        <f t="shared" si="426"/>
        <v>0</v>
      </c>
      <c r="BC3199" s="44">
        <f t="shared" si="427"/>
        <v>0</v>
      </c>
      <c r="BD3199" s="44"/>
    </row>
    <row r="3200" spans="1:56" ht="15.75" hidden="1" customHeight="1" x14ac:dyDescent="0.25">
      <c r="A3200" s="6"/>
      <c r="B3200" s="22"/>
      <c r="C3200" s="7"/>
      <c r="D3200" s="46"/>
      <c r="E3200" s="7"/>
      <c r="F3200" s="7"/>
      <c r="G3200" s="44"/>
      <c r="H3200" s="41">
        <f>Tabela1[[#This Row],[PESO UNI]]*Tabela1[[#This Row],[QTE]]</f>
        <v>0</v>
      </c>
      <c r="I3200" s="7"/>
      <c r="J3200" s="8"/>
      <c r="K3200" s="8"/>
      <c r="L3200" s="9"/>
      <c r="M3200" s="10"/>
      <c r="N3200" s="11"/>
      <c r="O3200" s="12"/>
      <c r="P3200" s="13"/>
      <c r="Q3200" s="14">
        <f>Tabela1[[#This Row],[QTDE/ Fabricação]]-Tabela1[[#This Row],[QTE]]</f>
        <v>0</v>
      </c>
      <c r="R3200" s="19">
        <f t="shared" si="422"/>
        <v>0</v>
      </c>
      <c r="S3200" s="19">
        <f t="shared" si="421"/>
        <v>0</v>
      </c>
      <c r="T3200" s="20">
        <f t="shared" si="423"/>
        <v>0</v>
      </c>
      <c r="U3200" s="17">
        <f>IFERROR(SUMIF('LISTA DE EMBARQUE'!B:B,MICRO!E:E,'LISTA DE EMBARQUE'!G:G),"")</f>
        <v>0</v>
      </c>
      <c r="V3200" s="12" t="str">
        <f>IFERROR(VLOOKUP(Tabela1[[#This Row],[COD.MDE]],'LISTA DE EMBARQUE'!B:L,11,0),"")</f>
        <v/>
      </c>
      <c r="W3200" s="13" t="str">
        <f>IFERROR(COUNTIF(#REF!,Tabela1[[#This Row],[Colunas5]]),"")</f>
        <v/>
      </c>
      <c r="X3200" s="14">
        <f>Tabela1[[#This Row],[QIANTIDADE EXPEDIDA]]*Tabela1[[#This Row],[PESO UNI]]</f>
        <v>0</v>
      </c>
      <c r="Y3200" s="14">
        <f t="shared" si="424"/>
        <v>0</v>
      </c>
      <c r="Z3200" s="21">
        <f>Tabela1[[#This Row],[PESO TOTAL]]-Tabela1[[#This Row],[Peso Expedido]]</f>
        <v>0</v>
      </c>
      <c r="AA3200" s="18"/>
      <c r="AB3200" s="15"/>
      <c r="AC3200" s="15"/>
      <c r="AD3200" s="15"/>
      <c r="AE3200" s="15"/>
      <c r="AF3200" s="15"/>
      <c r="AG3200" s="15"/>
      <c r="AH3200" s="15"/>
      <c r="AI3200" s="40" t="str">
        <f t="shared" si="420"/>
        <v>ok</v>
      </c>
      <c r="AJ3200"/>
      <c r="AK3200" t="str">
        <f>Tabela1[[#This Row],[Coluna1]]&amp;Tabela1[[#This Row],[PEDIDO]]</f>
        <v/>
      </c>
      <c r="AL3200"/>
      <c r="AM3200"/>
      <c r="AN3200"/>
      <c r="AO3200" t="str">
        <f t="shared" si="425"/>
        <v>/</v>
      </c>
      <c r="AP3200" t="str">
        <f>Tabela1[[#This Row],[TAG]]&amp;Tabela1[[#This Row],[PEDIDO]]&amp;Tabela1[[#This Row],[PRODUTO]]</f>
        <v/>
      </c>
      <c r="AQ3200" s="23" t="str">
        <f>Tabela1[[#This Row],[PRODUTO]]&amp;Tabela1[[#This Row],[TAG]]</f>
        <v/>
      </c>
      <c r="AR3200" s="183">
        <f>Tabela1[[#This Row],[PESO TOTAL]]*Tabela1[[#This Row],[MATÉRIA PRIMA]]</f>
        <v>0</v>
      </c>
      <c r="AS3200" s="28">
        <f>Tabela1[[#This Row],[PESO TOTAL]]*Tabela1[[#This Row],[PREPARAÇÃO ]]</f>
        <v>0</v>
      </c>
      <c r="AT3200" s="28">
        <f>Tabela1[[#This Row],[PESO TOTAL]]*Tabela1[[#This Row],[CALDEIRARIA]]</f>
        <v>0</v>
      </c>
      <c r="AU3200" s="28">
        <f>Tabela1[[#This Row],[PESO TOTAL]]*Tabela1[[#This Row],[SOLDA]]</f>
        <v>0</v>
      </c>
      <c r="AV3200" s="28">
        <f>Tabela1[[#This Row],[PESO TOTAL]]*Tabela1[[#This Row],[ACABAMENTO]]</f>
        <v>0</v>
      </c>
      <c r="AW3200" s="28">
        <f>Tabela1[[#This Row],[PESO TOTAL]]*Tabela1[[#This Row],[PRONTO ACABADO]]</f>
        <v>0</v>
      </c>
      <c r="AX3200" s="28">
        <f>Tabela1[[#This Row],[PESO TOTAL]]*Tabela1[[#This Row],[EXPEDIÇÃO ]]</f>
        <v>0</v>
      </c>
      <c r="AY3200" s="28" t="str">
        <f>Tabela1[[#This Row],[PEDIDO]]&amp;Tabela1[[#This Row],[PRODUTO]]</f>
        <v/>
      </c>
      <c r="AZ3200" s="44">
        <f>IF(AF3200="",0,IF(ISTEXT(AF3200),H3200*VALUE(SUBSTITUTE(AF3200,"%",""))/100,H3200*AF3200))-Tabela1[[#This Row],[PRONTO ACABADO2]]</f>
        <v>0</v>
      </c>
      <c r="BA3200" s="44">
        <f>IF(AG3200="",0,IF(ISTEXT(AG3200),H3200*VALUE(SUBSTITUTE(AG3200,"%",""))/100,H3200*AG3200))-Tabela1[[#This Row],[PESO EXPEDIDO2]]</f>
        <v>0</v>
      </c>
      <c r="BB3200" s="44">
        <f t="shared" si="426"/>
        <v>0</v>
      </c>
      <c r="BC3200" s="44">
        <f t="shared" si="427"/>
        <v>0</v>
      </c>
      <c r="BD3200" s="44"/>
    </row>
    <row r="3201" spans="1:56" ht="15.75" hidden="1" customHeight="1" x14ac:dyDescent="0.25">
      <c r="A3201" s="6"/>
      <c r="B3201" s="22"/>
      <c r="C3201" s="7"/>
      <c r="D3201" s="46"/>
      <c r="E3201" s="7"/>
      <c r="F3201" s="7"/>
      <c r="G3201" s="44"/>
      <c r="H3201" s="41">
        <f>Tabela1[[#This Row],[PESO UNI]]*Tabela1[[#This Row],[QTE]]</f>
        <v>0</v>
      </c>
      <c r="I3201" s="7"/>
      <c r="J3201" s="8"/>
      <c r="K3201" s="8"/>
      <c r="L3201" s="9"/>
      <c r="M3201" s="10"/>
      <c r="N3201" s="11"/>
      <c r="O3201" s="12"/>
      <c r="P3201" s="13"/>
      <c r="Q3201" s="14">
        <f>Tabela1[[#This Row],[QTDE/ Fabricação]]-Tabela1[[#This Row],[QTE]]</f>
        <v>0</v>
      </c>
      <c r="R3201" s="19">
        <f t="shared" si="422"/>
        <v>0</v>
      </c>
      <c r="S3201" s="19">
        <f t="shared" si="421"/>
        <v>0</v>
      </c>
      <c r="T3201" s="20">
        <f t="shared" si="423"/>
        <v>0</v>
      </c>
      <c r="U3201" s="17">
        <f>IFERROR(SUMIF('LISTA DE EMBARQUE'!B:B,MICRO!E:E,'LISTA DE EMBARQUE'!G:G),"")</f>
        <v>0</v>
      </c>
      <c r="V3201" s="12" t="str">
        <f>IFERROR(VLOOKUP(Tabela1[[#This Row],[COD.MDE]],'LISTA DE EMBARQUE'!B:L,11,0),"")</f>
        <v/>
      </c>
      <c r="W3201" s="13" t="str">
        <f>IFERROR(COUNTIF(#REF!,Tabela1[[#This Row],[Colunas5]]),"")</f>
        <v/>
      </c>
      <c r="X3201" s="14">
        <f>Tabela1[[#This Row],[QIANTIDADE EXPEDIDA]]*Tabela1[[#This Row],[PESO UNI]]</f>
        <v>0</v>
      </c>
      <c r="Y3201" s="14">
        <f t="shared" si="424"/>
        <v>0</v>
      </c>
      <c r="Z3201" s="21">
        <f>Tabela1[[#This Row],[PESO TOTAL]]-Tabela1[[#This Row],[Peso Expedido]]</f>
        <v>0</v>
      </c>
      <c r="AA3201" s="18"/>
      <c r="AB3201" s="15"/>
      <c r="AC3201" s="15"/>
      <c r="AD3201" s="15"/>
      <c r="AE3201" s="15"/>
      <c r="AF3201" s="15"/>
      <c r="AG3201" s="15"/>
      <c r="AH3201" s="15"/>
      <c r="AI3201" s="40" t="str">
        <f t="shared" si="420"/>
        <v>ok</v>
      </c>
      <c r="AJ3201"/>
      <c r="AK3201" t="str">
        <f>Tabela1[[#This Row],[Coluna1]]&amp;Tabela1[[#This Row],[PEDIDO]]</f>
        <v/>
      </c>
      <c r="AL3201"/>
      <c r="AM3201"/>
      <c r="AN3201"/>
      <c r="AO3201" t="str">
        <f t="shared" si="425"/>
        <v>/</v>
      </c>
      <c r="AP3201" t="str">
        <f>Tabela1[[#This Row],[TAG]]&amp;Tabela1[[#This Row],[PEDIDO]]&amp;Tabela1[[#This Row],[PRODUTO]]</f>
        <v/>
      </c>
      <c r="AQ3201" s="23" t="str">
        <f>Tabela1[[#This Row],[PRODUTO]]&amp;Tabela1[[#This Row],[TAG]]</f>
        <v/>
      </c>
      <c r="AR3201" s="183">
        <f>Tabela1[[#This Row],[PESO TOTAL]]*Tabela1[[#This Row],[MATÉRIA PRIMA]]</f>
        <v>0</v>
      </c>
      <c r="AS3201" s="28">
        <f>Tabela1[[#This Row],[PESO TOTAL]]*Tabela1[[#This Row],[PREPARAÇÃO ]]</f>
        <v>0</v>
      </c>
      <c r="AT3201" s="28">
        <f>Tabela1[[#This Row],[PESO TOTAL]]*Tabela1[[#This Row],[CALDEIRARIA]]</f>
        <v>0</v>
      </c>
      <c r="AU3201" s="28">
        <f>Tabela1[[#This Row],[PESO TOTAL]]*Tabela1[[#This Row],[SOLDA]]</f>
        <v>0</v>
      </c>
      <c r="AV3201" s="28">
        <f>Tabela1[[#This Row],[PESO TOTAL]]*Tabela1[[#This Row],[ACABAMENTO]]</f>
        <v>0</v>
      </c>
      <c r="AW3201" s="28">
        <f>Tabela1[[#This Row],[PESO TOTAL]]*Tabela1[[#This Row],[PRONTO ACABADO]]</f>
        <v>0</v>
      </c>
      <c r="AX3201" s="28">
        <f>Tabela1[[#This Row],[PESO TOTAL]]*Tabela1[[#This Row],[EXPEDIÇÃO ]]</f>
        <v>0</v>
      </c>
      <c r="AY3201" s="28" t="str">
        <f>Tabela1[[#This Row],[PEDIDO]]&amp;Tabela1[[#This Row],[PRODUTO]]</f>
        <v/>
      </c>
      <c r="AZ3201" s="44">
        <f>IF(AF3201="",0,IF(ISTEXT(AF3201),H3201*VALUE(SUBSTITUTE(AF3201,"%",""))/100,H3201*AF3201))-Tabela1[[#This Row],[PRONTO ACABADO2]]</f>
        <v>0</v>
      </c>
      <c r="BA3201" s="44">
        <f>IF(AG3201="",0,IF(ISTEXT(AG3201),H3201*VALUE(SUBSTITUTE(AG3201,"%",""))/100,H3201*AG3201))-Tabela1[[#This Row],[PESO EXPEDIDO2]]</f>
        <v>0</v>
      </c>
      <c r="BB3201" s="44">
        <f t="shared" si="426"/>
        <v>0</v>
      </c>
      <c r="BC3201" s="44">
        <f t="shared" si="427"/>
        <v>0</v>
      </c>
      <c r="BD3201" s="44"/>
    </row>
    <row r="3202" spans="1:56" ht="15.75" hidden="1" customHeight="1" x14ac:dyDescent="0.25">
      <c r="A3202" s="6"/>
      <c r="B3202" s="22"/>
      <c r="C3202" s="7"/>
      <c r="D3202" s="46"/>
      <c r="E3202" s="7"/>
      <c r="F3202" s="7"/>
      <c r="G3202" s="44"/>
      <c r="H3202" s="41">
        <f>Tabela1[[#This Row],[PESO UNI]]*Tabela1[[#This Row],[QTE]]</f>
        <v>0</v>
      </c>
      <c r="I3202" s="7"/>
      <c r="J3202" s="8"/>
      <c r="K3202" s="8"/>
      <c r="L3202" s="9"/>
      <c r="M3202" s="10"/>
      <c r="N3202" s="11"/>
      <c r="O3202" s="12"/>
      <c r="P3202" s="13"/>
      <c r="Q3202" s="14">
        <f>Tabela1[[#This Row],[QTDE/ Fabricação]]-Tabela1[[#This Row],[QTE]]</f>
        <v>0</v>
      </c>
      <c r="R3202" s="19">
        <f t="shared" si="422"/>
        <v>0</v>
      </c>
      <c r="S3202" s="19">
        <f t="shared" si="421"/>
        <v>0</v>
      </c>
      <c r="T3202" s="20">
        <f t="shared" si="423"/>
        <v>0</v>
      </c>
      <c r="U3202" s="17">
        <f>IFERROR(SUMIF('LISTA DE EMBARQUE'!B:B,MICRO!E:E,'LISTA DE EMBARQUE'!G:G),"")</f>
        <v>0</v>
      </c>
      <c r="V3202" s="12" t="str">
        <f>IFERROR(VLOOKUP(Tabela1[[#This Row],[COD.MDE]],'LISTA DE EMBARQUE'!B:L,11,0),"")</f>
        <v/>
      </c>
      <c r="W3202" s="13" t="str">
        <f>IFERROR(COUNTIF(#REF!,Tabela1[[#This Row],[Colunas5]]),"")</f>
        <v/>
      </c>
      <c r="X3202" s="14">
        <f>Tabela1[[#This Row],[QIANTIDADE EXPEDIDA]]*Tabela1[[#This Row],[PESO UNI]]</f>
        <v>0</v>
      </c>
      <c r="Y3202" s="14">
        <f t="shared" si="424"/>
        <v>0</v>
      </c>
      <c r="Z3202" s="21">
        <f>Tabela1[[#This Row],[PESO TOTAL]]-Tabela1[[#This Row],[Peso Expedido]]</f>
        <v>0</v>
      </c>
      <c r="AA3202" s="18"/>
      <c r="AB3202" s="15"/>
      <c r="AC3202" s="15"/>
      <c r="AD3202" s="15"/>
      <c r="AE3202" s="15"/>
      <c r="AF3202" s="15"/>
      <c r="AG3202" s="15"/>
      <c r="AH3202" s="15"/>
      <c r="AI3202" s="40" t="str">
        <f t="shared" si="420"/>
        <v>ok</v>
      </c>
      <c r="AJ3202"/>
      <c r="AK3202" t="str">
        <f>Tabela1[[#This Row],[Coluna1]]&amp;Tabela1[[#This Row],[PEDIDO]]</f>
        <v/>
      </c>
      <c r="AL3202"/>
      <c r="AM3202"/>
      <c r="AN3202"/>
      <c r="AO3202" t="str">
        <f t="shared" si="425"/>
        <v>/</v>
      </c>
      <c r="AP3202" t="str">
        <f>Tabela1[[#This Row],[TAG]]&amp;Tabela1[[#This Row],[PEDIDO]]&amp;Tabela1[[#This Row],[PRODUTO]]</f>
        <v/>
      </c>
      <c r="AQ3202" s="23" t="str">
        <f>Tabela1[[#This Row],[PRODUTO]]&amp;Tabela1[[#This Row],[TAG]]</f>
        <v/>
      </c>
      <c r="AR3202" s="183">
        <f>Tabela1[[#This Row],[PESO TOTAL]]*Tabela1[[#This Row],[MATÉRIA PRIMA]]</f>
        <v>0</v>
      </c>
      <c r="AS3202" s="28">
        <f>Tabela1[[#This Row],[PESO TOTAL]]*Tabela1[[#This Row],[PREPARAÇÃO ]]</f>
        <v>0</v>
      </c>
      <c r="AT3202" s="28">
        <f>Tabela1[[#This Row],[PESO TOTAL]]*Tabela1[[#This Row],[CALDEIRARIA]]</f>
        <v>0</v>
      </c>
      <c r="AU3202" s="28">
        <f>Tabela1[[#This Row],[PESO TOTAL]]*Tabela1[[#This Row],[SOLDA]]</f>
        <v>0</v>
      </c>
      <c r="AV3202" s="28">
        <f>Tabela1[[#This Row],[PESO TOTAL]]*Tabela1[[#This Row],[ACABAMENTO]]</f>
        <v>0</v>
      </c>
      <c r="AW3202" s="28">
        <f>Tabela1[[#This Row],[PESO TOTAL]]*Tabela1[[#This Row],[PRONTO ACABADO]]</f>
        <v>0</v>
      </c>
      <c r="AX3202" s="28">
        <f>Tabela1[[#This Row],[PESO TOTAL]]*Tabela1[[#This Row],[EXPEDIÇÃO ]]</f>
        <v>0</v>
      </c>
      <c r="AY3202" s="28" t="str">
        <f>Tabela1[[#This Row],[PEDIDO]]&amp;Tabela1[[#This Row],[PRODUTO]]</f>
        <v/>
      </c>
      <c r="AZ3202" s="44">
        <f>IF(AF3202="",0,IF(ISTEXT(AF3202),H3202*VALUE(SUBSTITUTE(AF3202,"%",""))/100,H3202*AF3202))-Tabela1[[#This Row],[PRONTO ACABADO2]]</f>
        <v>0</v>
      </c>
      <c r="BA3202" s="44">
        <f>IF(AG3202="",0,IF(ISTEXT(AG3202),H3202*VALUE(SUBSTITUTE(AG3202,"%",""))/100,H3202*AG3202))-Tabela1[[#This Row],[PESO EXPEDIDO2]]</f>
        <v>0</v>
      </c>
      <c r="BB3202" s="44">
        <f t="shared" si="426"/>
        <v>0</v>
      </c>
      <c r="BC3202" s="44">
        <f t="shared" si="427"/>
        <v>0</v>
      </c>
      <c r="BD3202" s="44"/>
    </row>
    <row r="3203" spans="1:56" ht="15.75" hidden="1" customHeight="1" x14ac:dyDescent="0.25">
      <c r="A3203" s="6"/>
      <c r="B3203" s="22"/>
      <c r="C3203" s="7"/>
      <c r="D3203" s="46"/>
      <c r="E3203" s="7"/>
      <c r="F3203" s="7"/>
      <c r="G3203" s="44"/>
      <c r="H3203" s="41">
        <f>Tabela1[[#This Row],[PESO UNI]]*Tabela1[[#This Row],[QTE]]</f>
        <v>0</v>
      </c>
      <c r="I3203" s="7"/>
      <c r="J3203" s="8"/>
      <c r="K3203" s="8"/>
      <c r="L3203" s="9"/>
      <c r="M3203" s="10"/>
      <c r="N3203" s="11"/>
      <c r="O3203" s="12"/>
      <c r="P3203" s="13"/>
      <c r="Q3203" s="14">
        <f>Tabela1[[#This Row],[QTDE/ Fabricação]]-Tabela1[[#This Row],[QTE]]</f>
        <v>0</v>
      </c>
      <c r="R3203" s="19">
        <f t="shared" si="422"/>
        <v>0</v>
      </c>
      <c r="S3203" s="19">
        <f t="shared" si="421"/>
        <v>0</v>
      </c>
      <c r="T3203" s="20">
        <f t="shared" si="423"/>
        <v>0</v>
      </c>
      <c r="U3203" s="17">
        <f>IFERROR(SUMIF('LISTA DE EMBARQUE'!B:B,MICRO!E:E,'LISTA DE EMBARQUE'!G:G),"")</f>
        <v>0</v>
      </c>
      <c r="V3203" s="12" t="str">
        <f>IFERROR(VLOOKUP(Tabela1[[#This Row],[COD.MDE]],'LISTA DE EMBARQUE'!B:L,11,0),"")</f>
        <v/>
      </c>
      <c r="W3203" s="13" t="str">
        <f>IFERROR(COUNTIF(#REF!,Tabela1[[#This Row],[Colunas5]]),"")</f>
        <v/>
      </c>
      <c r="X3203" s="14">
        <f>Tabela1[[#This Row],[QIANTIDADE EXPEDIDA]]*Tabela1[[#This Row],[PESO UNI]]</f>
        <v>0</v>
      </c>
      <c r="Y3203" s="14">
        <f t="shared" si="424"/>
        <v>0</v>
      </c>
      <c r="Z3203" s="21">
        <f>Tabela1[[#This Row],[PESO TOTAL]]-Tabela1[[#This Row],[Peso Expedido]]</f>
        <v>0</v>
      </c>
      <c r="AA3203" s="18"/>
      <c r="AB3203" s="15"/>
      <c r="AC3203" s="15"/>
      <c r="AD3203" s="15"/>
      <c r="AE3203" s="15"/>
      <c r="AF3203" s="15"/>
      <c r="AG3203" s="15"/>
      <c r="AH3203" s="15"/>
      <c r="AI3203" s="40" t="str">
        <f t="shared" si="420"/>
        <v>ok</v>
      </c>
      <c r="AJ3203"/>
      <c r="AK3203" t="str">
        <f>Tabela1[[#This Row],[Coluna1]]&amp;Tabela1[[#This Row],[PEDIDO]]</f>
        <v/>
      </c>
      <c r="AL3203"/>
      <c r="AM3203"/>
      <c r="AN3203"/>
      <c r="AO3203" t="str">
        <f t="shared" si="425"/>
        <v>/</v>
      </c>
      <c r="AP3203" t="str">
        <f>Tabela1[[#This Row],[TAG]]&amp;Tabela1[[#This Row],[PEDIDO]]&amp;Tabela1[[#This Row],[PRODUTO]]</f>
        <v/>
      </c>
      <c r="AQ3203" s="23" t="str">
        <f>Tabela1[[#This Row],[PRODUTO]]&amp;Tabela1[[#This Row],[TAG]]</f>
        <v/>
      </c>
      <c r="AR3203" s="183">
        <f>Tabela1[[#This Row],[PESO TOTAL]]*Tabela1[[#This Row],[MATÉRIA PRIMA]]</f>
        <v>0</v>
      </c>
      <c r="AS3203" s="28">
        <f>Tabela1[[#This Row],[PESO TOTAL]]*Tabela1[[#This Row],[PREPARAÇÃO ]]</f>
        <v>0</v>
      </c>
      <c r="AT3203" s="28">
        <f>Tabela1[[#This Row],[PESO TOTAL]]*Tabela1[[#This Row],[CALDEIRARIA]]</f>
        <v>0</v>
      </c>
      <c r="AU3203" s="28">
        <f>Tabela1[[#This Row],[PESO TOTAL]]*Tabela1[[#This Row],[SOLDA]]</f>
        <v>0</v>
      </c>
      <c r="AV3203" s="28">
        <f>Tabela1[[#This Row],[PESO TOTAL]]*Tabela1[[#This Row],[ACABAMENTO]]</f>
        <v>0</v>
      </c>
      <c r="AW3203" s="28">
        <f>Tabela1[[#This Row],[PESO TOTAL]]*Tabela1[[#This Row],[PRONTO ACABADO]]</f>
        <v>0</v>
      </c>
      <c r="AX3203" s="28">
        <f>Tabela1[[#This Row],[PESO TOTAL]]*Tabela1[[#This Row],[EXPEDIÇÃO ]]</f>
        <v>0</v>
      </c>
      <c r="AY3203" s="28" t="str">
        <f>Tabela1[[#This Row],[PEDIDO]]&amp;Tabela1[[#This Row],[PRODUTO]]</f>
        <v/>
      </c>
      <c r="AZ3203" s="44">
        <f>IF(AF3203="",0,IF(ISTEXT(AF3203),H3203*VALUE(SUBSTITUTE(AF3203,"%",""))/100,H3203*AF3203))-Tabela1[[#This Row],[PRONTO ACABADO2]]</f>
        <v>0</v>
      </c>
      <c r="BA3203" s="44">
        <f>IF(AG3203="",0,IF(ISTEXT(AG3203),H3203*VALUE(SUBSTITUTE(AG3203,"%",""))/100,H3203*AG3203))-Tabela1[[#This Row],[PESO EXPEDIDO2]]</f>
        <v>0</v>
      </c>
      <c r="BB3203" s="44">
        <f t="shared" si="426"/>
        <v>0</v>
      </c>
      <c r="BC3203" s="44">
        <f t="shared" si="427"/>
        <v>0</v>
      </c>
      <c r="BD3203" s="44"/>
    </row>
    <row r="3204" spans="1:56" ht="15.75" hidden="1" customHeight="1" x14ac:dyDescent="0.25">
      <c r="A3204" s="6"/>
      <c r="B3204" s="22"/>
      <c r="C3204" s="7"/>
      <c r="D3204" s="46"/>
      <c r="E3204" s="7"/>
      <c r="F3204" s="7"/>
      <c r="G3204" s="44"/>
      <c r="H3204" s="41">
        <f>Tabela1[[#This Row],[PESO UNI]]*Tabela1[[#This Row],[QTE]]</f>
        <v>0</v>
      </c>
      <c r="I3204" s="7"/>
      <c r="J3204" s="8"/>
      <c r="K3204" s="8"/>
      <c r="L3204" s="9"/>
      <c r="M3204" s="10"/>
      <c r="N3204" s="11"/>
      <c r="O3204" s="12"/>
      <c r="P3204" s="13"/>
      <c r="Q3204" s="14">
        <f>Tabela1[[#This Row],[QTDE/ Fabricação]]-Tabela1[[#This Row],[QTE]]</f>
        <v>0</v>
      </c>
      <c r="R3204" s="19">
        <f t="shared" si="422"/>
        <v>0</v>
      </c>
      <c r="S3204" s="19">
        <f t="shared" si="421"/>
        <v>0</v>
      </c>
      <c r="T3204" s="20">
        <f t="shared" si="423"/>
        <v>0</v>
      </c>
      <c r="U3204" s="17">
        <f>IFERROR(SUMIF('LISTA DE EMBARQUE'!B:B,MICRO!E:E,'LISTA DE EMBARQUE'!G:G),"")</f>
        <v>0</v>
      </c>
      <c r="V3204" s="12" t="str">
        <f>IFERROR(VLOOKUP(Tabela1[[#This Row],[COD.MDE]],'LISTA DE EMBARQUE'!B:L,11,0),"")</f>
        <v/>
      </c>
      <c r="W3204" s="13" t="str">
        <f>IFERROR(COUNTIF(#REF!,Tabela1[[#This Row],[Colunas5]]),"")</f>
        <v/>
      </c>
      <c r="X3204" s="14">
        <f>Tabela1[[#This Row],[QIANTIDADE EXPEDIDA]]*Tabela1[[#This Row],[PESO UNI]]</f>
        <v>0</v>
      </c>
      <c r="Y3204" s="14">
        <f t="shared" si="424"/>
        <v>0</v>
      </c>
      <c r="Z3204" s="21">
        <f>Tabela1[[#This Row],[PESO TOTAL]]-Tabela1[[#This Row],[Peso Expedido]]</f>
        <v>0</v>
      </c>
      <c r="AA3204" s="18"/>
      <c r="AB3204" s="15"/>
      <c r="AC3204" s="15"/>
      <c r="AD3204" s="15"/>
      <c r="AE3204" s="15"/>
      <c r="AF3204" s="15"/>
      <c r="AG3204" s="15"/>
      <c r="AH3204" s="15"/>
      <c r="AI3204" s="40" t="str">
        <f t="shared" si="420"/>
        <v>ok</v>
      </c>
      <c r="AJ3204"/>
      <c r="AK3204" t="str">
        <f>Tabela1[[#This Row],[Coluna1]]&amp;Tabela1[[#This Row],[PEDIDO]]</f>
        <v/>
      </c>
      <c r="AL3204"/>
      <c r="AM3204"/>
      <c r="AN3204"/>
      <c r="AO3204" t="str">
        <f t="shared" si="425"/>
        <v>/</v>
      </c>
      <c r="AP3204" t="str">
        <f>Tabela1[[#This Row],[TAG]]&amp;Tabela1[[#This Row],[PEDIDO]]&amp;Tabela1[[#This Row],[PRODUTO]]</f>
        <v/>
      </c>
      <c r="AQ3204" s="23" t="str">
        <f>Tabela1[[#This Row],[PRODUTO]]&amp;Tabela1[[#This Row],[TAG]]</f>
        <v/>
      </c>
      <c r="AR3204" s="183">
        <f>Tabela1[[#This Row],[PESO TOTAL]]*Tabela1[[#This Row],[MATÉRIA PRIMA]]</f>
        <v>0</v>
      </c>
      <c r="AS3204" s="28">
        <f>Tabela1[[#This Row],[PESO TOTAL]]*Tabela1[[#This Row],[PREPARAÇÃO ]]</f>
        <v>0</v>
      </c>
      <c r="AT3204" s="28">
        <f>Tabela1[[#This Row],[PESO TOTAL]]*Tabela1[[#This Row],[CALDEIRARIA]]</f>
        <v>0</v>
      </c>
      <c r="AU3204" s="28">
        <f>Tabela1[[#This Row],[PESO TOTAL]]*Tabela1[[#This Row],[SOLDA]]</f>
        <v>0</v>
      </c>
      <c r="AV3204" s="28">
        <f>Tabela1[[#This Row],[PESO TOTAL]]*Tabela1[[#This Row],[ACABAMENTO]]</f>
        <v>0</v>
      </c>
      <c r="AW3204" s="28">
        <f>Tabela1[[#This Row],[PESO TOTAL]]*Tabela1[[#This Row],[PRONTO ACABADO]]</f>
        <v>0</v>
      </c>
      <c r="AX3204" s="28">
        <f>Tabela1[[#This Row],[PESO TOTAL]]*Tabela1[[#This Row],[EXPEDIÇÃO ]]</f>
        <v>0</v>
      </c>
      <c r="AY3204" s="28" t="str">
        <f>Tabela1[[#This Row],[PEDIDO]]&amp;Tabela1[[#This Row],[PRODUTO]]</f>
        <v/>
      </c>
      <c r="AZ3204" s="44">
        <f>IF(AF3204="",0,IF(ISTEXT(AF3204),H3204*VALUE(SUBSTITUTE(AF3204,"%",""))/100,H3204*AF3204))-Tabela1[[#This Row],[PRONTO ACABADO2]]</f>
        <v>0</v>
      </c>
      <c r="BA3204" s="44">
        <f>IF(AG3204="",0,IF(ISTEXT(AG3204),H3204*VALUE(SUBSTITUTE(AG3204,"%",""))/100,H3204*AG3204))-Tabela1[[#This Row],[PESO EXPEDIDO2]]</f>
        <v>0</v>
      </c>
      <c r="BB3204" s="44">
        <f t="shared" si="426"/>
        <v>0</v>
      </c>
      <c r="BC3204" s="44">
        <f t="shared" si="427"/>
        <v>0</v>
      </c>
      <c r="BD3204" s="44"/>
    </row>
    <row r="3205" spans="1:56" ht="15.75" hidden="1" customHeight="1" x14ac:dyDescent="0.25">
      <c r="A3205" s="6"/>
      <c r="B3205" s="22"/>
      <c r="C3205" s="7"/>
      <c r="D3205" s="46"/>
      <c r="E3205" s="7"/>
      <c r="F3205" s="7"/>
      <c r="G3205" s="44"/>
      <c r="H3205" s="41">
        <f>Tabela1[[#This Row],[PESO UNI]]*Tabela1[[#This Row],[QTE]]</f>
        <v>0</v>
      </c>
      <c r="I3205" s="7"/>
      <c r="J3205" s="8"/>
      <c r="K3205" s="8"/>
      <c r="L3205" s="9"/>
      <c r="M3205" s="10"/>
      <c r="N3205" s="11"/>
      <c r="O3205" s="12"/>
      <c r="P3205" s="13"/>
      <c r="Q3205" s="14">
        <f>Tabela1[[#This Row],[QTDE/ Fabricação]]-Tabela1[[#This Row],[QTE]]</f>
        <v>0</v>
      </c>
      <c r="R3205" s="19">
        <f t="shared" si="422"/>
        <v>0</v>
      </c>
      <c r="S3205" s="19">
        <f t="shared" si="421"/>
        <v>0</v>
      </c>
      <c r="T3205" s="20">
        <f t="shared" si="423"/>
        <v>0</v>
      </c>
      <c r="U3205" s="17">
        <f>IFERROR(SUMIF('LISTA DE EMBARQUE'!B:B,MICRO!E:E,'LISTA DE EMBARQUE'!G:G),"")</f>
        <v>0</v>
      </c>
      <c r="V3205" s="12" t="str">
        <f>IFERROR(VLOOKUP(Tabela1[[#This Row],[COD.MDE]],'LISTA DE EMBARQUE'!B:L,11,0),"")</f>
        <v/>
      </c>
      <c r="W3205" s="13" t="str">
        <f>IFERROR(COUNTIF(#REF!,Tabela1[[#This Row],[Colunas5]]),"")</f>
        <v/>
      </c>
      <c r="X3205" s="14">
        <f>Tabela1[[#This Row],[QIANTIDADE EXPEDIDA]]*Tabela1[[#This Row],[PESO UNI]]</f>
        <v>0</v>
      </c>
      <c r="Y3205" s="14">
        <f t="shared" si="424"/>
        <v>0</v>
      </c>
      <c r="Z3205" s="21">
        <f>Tabela1[[#This Row],[PESO TOTAL]]-Tabela1[[#This Row],[Peso Expedido]]</f>
        <v>0</v>
      </c>
      <c r="AA3205" s="18"/>
      <c r="AB3205" s="15"/>
      <c r="AC3205" s="15"/>
      <c r="AD3205" s="15"/>
      <c r="AE3205" s="15"/>
      <c r="AF3205" s="15"/>
      <c r="AG3205" s="15"/>
      <c r="AH3205" s="15"/>
      <c r="AI3205" s="40" t="str">
        <f t="shared" si="420"/>
        <v>ok</v>
      </c>
      <c r="AJ3205"/>
      <c r="AK3205" t="str">
        <f>Tabela1[[#This Row],[Coluna1]]&amp;Tabela1[[#This Row],[PEDIDO]]</f>
        <v/>
      </c>
      <c r="AL3205"/>
      <c r="AM3205"/>
      <c r="AN3205"/>
      <c r="AO3205" t="str">
        <f t="shared" si="425"/>
        <v>/</v>
      </c>
      <c r="AP3205" t="str">
        <f>Tabela1[[#This Row],[TAG]]&amp;Tabela1[[#This Row],[PEDIDO]]&amp;Tabela1[[#This Row],[PRODUTO]]</f>
        <v/>
      </c>
      <c r="AQ3205" s="23" t="str">
        <f>Tabela1[[#This Row],[PRODUTO]]&amp;Tabela1[[#This Row],[TAG]]</f>
        <v/>
      </c>
      <c r="AR3205" s="183">
        <f>Tabela1[[#This Row],[PESO TOTAL]]*Tabela1[[#This Row],[MATÉRIA PRIMA]]</f>
        <v>0</v>
      </c>
      <c r="AS3205" s="28">
        <f>Tabela1[[#This Row],[PESO TOTAL]]*Tabela1[[#This Row],[PREPARAÇÃO ]]</f>
        <v>0</v>
      </c>
      <c r="AT3205" s="28">
        <f>Tabela1[[#This Row],[PESO TOTAL]]*Tabela1[[#This Row],[CALDEIRARIA]]</f>
        <v>0</v>
      </c>
      <c r="AU3205" s="28">
        <f>Tabela1[[#This Row],[PESO TOTAL]]*Tabela1[[#This Row],[SOLDA]]</f>
        <v>0</v>
      </c>
      <c r="AV3205" s="28">
        <f>Tabela1[[#This Row],[PESO TOTAL]]*Tabela1[[#This Row],[ACABAMENTO]]</f>
        <v>0</v>
      </c>
      <c r="AW3205" s="28">
        <f>Tabela1[[#This Row],[PESO TOTAL]]*Tabela1[[#This Row],[PRONTO ACABADO]]</f>
        <v>0</v>
      </c>
      <c r="AX3205" s="28">
        <f>Tabela1[[#This Row],[PESO TOTAL]]*Tabela1[[#This Row],[EXPEDIÇÃO ]]</f>
        <v>0</v>
      </c>
      <c r="AY3205" s="28" t="str">
        <f>Tabela1[[#This Row],[PEDIDO]]&amp;Tabela1[[#This Row],[PRODUTO]]</f>
        <v/>
      </c>
      <c r="AZ3205" s="44">
        <f>IF(AF3205="",0,IF(ISTEXT(AF3205),H3205*VALUE(SUBSTITUTE(AF3205,"%",""))/100,H3205*AF3205))-Tabela1[[#This Row],[PRONTO ACABADO2]]</f>
        <v>0</v>
      </c>
      <c r="BA3205" s="44">
        <f>IF(AG3205="",0,IF(ISTEXT(AG3205),H3205*VALUE(SUBSTITUTE(AG3205,"%",""))/100,H3205*AG3205))-Tabela1[[#This Row],[PESO EXPEDIDO2]]</f>
        <v>0</v>
      </c>
      <c r="BB3205" s="44">
        <f t="shared" si="426"/>
        <v>0</v>
      </c>
      <c r="BC3205" s="44">
        <f t="shared" si="427"/>
        <v>0</v>
      </c>
      <c r="BD3205" s="44"/>
    </row>
    <row r="3206" spans="1:56" ht="15.75" hidden="1" customHeight="1" x14ac:dyDescent="0.25">
      <c r="A3206" s="6"/>
      <c r="B3206" s="22"/>
      <c r="C3206" s="7"/>
      <c r="D3206" s="46"/>
      <c r="E3206" s="7"/>
      <c r="F3206" s="7"/>
      <c r="G3206" s="44"/>
      <c r="H3206" s="41">
        <f>Tabela1[[#This Row],[PESO UNI]]*Tabela1[[#This Row],[QTE]]</f>
        <v>0</v>
      </c>
      <c r="I3206" s="7"/>
      <c r="J3206" s="8"/>
      <c r="K3206" s="8"/>
      <c r="L3206" s="9"/>
      <c r="M3206" s="10"/>
      <c r="N3206" s="11"/>
      <c r="O3206" s="12"/>
      <c r="P3206" s="13"/>
      <c r="Q3206" s="14">
        <f>Tabela1[[#This Row],[QTDE/ Fabricação]]-Tabela1[[#This Row],[QTE]]</f>
        <v>0</v>
      </c>
      <c r="R3206" s="19">
        <f t="shared" si="422"/>
        <v>0</v>
      </c>
      <c r="S3206" s="19">
        <f t="shared" si="421"/>
        <v>0</v>
      </c>
      <c r="T3206" s="20">
        <f t="shared" si="423"/>
        <v>0</v>
      </c>
      <c r="U3206" s="17">
        <f>IFERROR(SUMIF('LISTA DE EMBARQUE'!B:B,MICRO!E:E,'LISTA DE EMBARQUE'!G:G),"")</f>
        <v>0</v>
      </c>
      <c r="V3206" s="12" t="str">
        <f>IFERROR(VLOOKUP(Tabela1[[#This Row],[COD.MDE]],'LISTA DE EMBARQUE'!B:L,11,0),"")</f>
        <v/>
      </c>
      <c r="W3206" s="13" t="str">
        <f>IFERROR(COUNTIF(#REF!,Tabela1[[#This Row],[Colunas5]]),"")</f>
        <v/>
      </c>
      <c r="X3206" s="14">
        <f>Tabela1[[#This Row],[QIANTIDADE EXPEDIDA]]*Tabela1[[#This Row],[PESO UNI]]</f>
        <v>0</v>
      </c>
      <c r="Y3206" s="14">
        <f t="shared" si="424"/>
        <v>0</v>
      </c>
      <c r="Z3206" s="21">
        <f>Tabela1[[#This Row],[PESO TOTAL]]-Tabela1[[#This Row],[Peso Expedido]]</f>
        <v>0</v>
      </c>
      <c r="AA3206" s="18"/>
      <c r="AB3206" s="15"/>
      <c r="AC3206" s="15"/>
      <c r="AD3206" s="15"/>
      <c r="AE3206" s="15"/>
      <c r="AF3206" s="15"/>
      <c r="AG3206" s="15"/>
      <c r="AH3206" s="15"/>
      <c r="AI3206" s="40" t="str">
        <f t="shared" si="420"/>
        <v>ok</v>
      </c>
      <c r="AJ3206"/>
      <c r="AK3206" t="str">
        <f>Tabela1[[#This Row],[Coluna1]]&amp;Tabela1[[#This Row],[PEDIDO]]</f>
        <v/>
      </c>
      <c r="AL3206"/>
      <c r="AM3206"/>
      <c r="AN3206"/>
      <c r="AO3206" t="str">
        <f t="shared" si="425"/>
        <v>/</v>
      </c>
      <c r="AP3206" t="str">
        <f>Tabela1[[#This Row],[TAG]]&amp;Tabela1[[#This Row],[PEDIDO]]&amp;Tabela1[[#This Row],[PRODUTO]]</f>
        <v/>
      </c>
      <c r="AQ3206" s="23" t="str">
        <f>Tabela1[[#This Row],[PRODUTO]]&amp;Tabela1[[#This Row],[TAG]]</f>
        <v/>
      </c>
      <c r="AR3206" s="183">
        <f>Tabela1[[#This Row],[PESO TOTAL]]*Tabela1[[#This Row],[MATÉRIA PRIMA]]</f>
        <v>0</v>
      </c>
      <c r="AS3206" s="28">
        <f>Tabela1[[#This Row],[PESO TOTAL]]*Tabela1[[#This Row],[PREPARAÇÃO ]]</f>
        <v>0</v>
      </c>
      <c r="AT3206" s="28">
        <f>Tabela1[[#This Row],[PESO TOTAL]]*Tabela1[[#This Row],[CALDEIRARIA]]</f>
        <v>0</v>
      </c>
      <c r="AU3206" s="28">
        <f>Tabela1[[#This Row],[PESO TOTAL]]*Tabela1[[#This Row],[SOLDA]]</f>
        <v>0</v>
      </c>
      <c r="AV3206" s="28">
        <f>Tabela1[[#This Row],[PESO TOTAL]]*Tabela1[[#This Row],[ACABAMENTO]]</f>
        <v>0</v>
      </c>
      <c r="AW3206" s="28">
        <f>Tabela1[[#This Row],[PESO TOTAL]]*Tabela1[[#This Row],[PRONTO ACABADO]]</f>
        <v>0</v>
      </c>
      <c r="AX3206" s="28">
        <f>Tabela1[[#This Row],[PESO TOTAL]]*Tabela1[[#This Row],[EXPEDIÇÃO ]]</f>
        <v>0</v>
      </c>
      <c r="AY3206" s="28" t="str">
        <f>Tabela1[[#This Row],[PEDIDO]]&amp;Tabela1[[#This Row],[PRODUTO]]</f>
        <v/>
      </c>
      <c r="AZ3206" s="44">
        <f>IF(AF3206="",0,IF(ISTEXT(AF3206),H3206*VALUE(SUBSTITUTE(AF3206,"%",""))/100,H3206*AF3206))-Tabela1[[#This Row],[PRONTO ACABADO2]]</f>
        <v>0</v>
      </c>
      <c r="BA3206" s="44">
        <f>IF(AG3206="",0,IF(ISTEXT(AG3206),H3206*VALUE(SUBSTITUTE(AG3206,"%",""))/100,H3206*AG3206))-Tabela1[[#This Row],[PESO EXPEDIDO2]]</f>
        <v>0</v>
      </c>
      <c r="BB3206" s="44">
        <f t="shared" si="426"/>
        <v>0</v>
      </c>
      <c r="BC3206" s="44">
        <f t="shared" si="427"/>
        <v>0</v>
      </c>
      <c r="BD3206" s="44"/>
    </row>
    <row r="3207" spans="1:56" ht="15.75" hidden="1" customHeight="1" x14ac:dyDescent="0.25">
      <c r="A3207" s="6"/>
      <c r="B3207" s="22"/>
      <c r="C3207" s="7"/>
      <c r="D3207" s="46"/>
      <c r="E3207" s="7"/>
      <c r="F3207" s="7"/>
      <c r="G3207" s="44"/>
      <c r="H3207" s="41">
        <f>Tabela1[[#This Row],[PESO UNI]]*Tabela1[[#This Row],[QTE]]</f>
        <v>0</v>
      </c>
      <c r="I3207" s="7"/>
      <c r="J3207" s="8"/>
      <c r="K3207" s="8"/>
      <c r="L3207" s="9"/>
      <c r="M3207" s="10"/>
      <c r="N3207" s="11"/>
      <c r="O3207" s="12"/>
      <c r="P3207" s="13"/>
      <c r="Q3207" s="14">
        <f>Tabela1[[#This Row],[QTDE/ Fabricação]]-Tabela1[[#This Row],[QTE]]</f>
        <v>0</v>
      </c>
      <c r="R3207" s="19">
        <f t="shared" si="422"/>
        <v>0</v>
      </c>
      <c r="S3207" s="19">
        <f t="shared" si="421"/>
        <v>0</v>
      </c>
      <c r="T3207" s="20">
        <f t="shared" si="423"/>
        <v>0</v>
      </c>
      <c r="U3207" s="17">
        <f>IFERROR(SUMIF('LISTA DE EMBARQUE'!B:B,MICRO!E:E,'LISTA DE EMBARQUE'!G:G),"")</f>
        <v>0</v>
      </c>
      <c r="V3207" s="12" t="str">
        <f>IFERROR(VLOOKUP(Tabela1[[#This Row],[COD.MDE]],'LISTA DE EMBARQUE'!B:L,11,0),"")</f>
        <v/>
      </c>
      <c r="W3207" s="13" t="str">
        <f>IFERROR(COUNTIF(#REF!,Tabela1[[#This Row],[Colunas5]]),"")</f>
        <v/>
      </c>
      <c r="X3207" s="14">
        <f>Tabela1[[#This Row],[QIANTIDADE EXPEDIDA]]*Tabela1[[#This Row],[PESO UNI]]</f>
        <v>0</v>
      </c>
      <c r="Y3207" s="14">
        <f t="shared" si="424"/>
        <v>0</v>
      </c>
      <c r="Z3207" s="21">
        <f>Tabela1[[#This Row],[PESO TOTAL]]-Tabela1[[#This Row],[Peso Expedido]]</f>
        <v>0</v>
      </c>
      <c r="AA3207" s="18"/>
      <c r="AB3207" s="15"/>
      <c r="AC3207" s="15"/>
      <c r="AD3207" s="15"/>
      <c r="AE3207" s="15"/>
      <c r="AF3207" s="15"/>
      <c r="AG3207" s="15"/>
      <c r="AH3207" s="15"/>
      <c r="AI3207" s="40" t="str">
        <f t="shared" si="420"/>
        <v>ok</v>
      </c>
      <c r="AJ3207"/>
      <c r="AK3207" t="str">
        <f>Tabela1[[#This Row],[Coluna1]]&amp;Tabela1[[#This Row],[PEDIDO]]</f>
        <v/>
      </c>
      <c r="AL3207"/>
      <c r="AM3207"/>
      <c r="AN3207"/>
      <c r="AO3207" t="str">
        <f t="shared" si="425"/>
        <v>/</v>
      </c>
      <c r="AP3207" t="str">
        <f>Tabela1[[#This Row],[TAG]]&amp;Tabela1[[#This Row],[PEDIDO]]&amp;Tabela1[[#This Row],[PRODUTO]]</f>
        <v/>
      </c>
      <c r="AQ3207" s="23" t="str">
        <f>Tabela1[[#This Row],[PRODUTO]]&amp;Tabela1[[#This Row],[TAG]]</f>
        <v/>
      </c>
      <c r="AR3207" s="183">
        <f>Tabela1[[#This Row],[PESO TOTAL]]*Tabela1[[#This Row],[MATÉRIA PRIMA]]</f>
        <v>0</v>
      </c>
      <c r="AS3207" s="28">
        <f>Tabela1[[#This Row],[PESO TOTAL]]*Tabela1[[#This Row],[PREPARAÇÃO ]]</f>
        <v>0</v>
      </c>
      <c r="AT3207" s="28">
        <f>Tabela1[[#This Row],[PESO TOTAL]]*Tabela1[[#This Row],[CALDEIRARIA]]</f>
        <v>0</v>
      </c>
      <c r="AU3207" s="28">
        <f>Tabela1[[#This Row],[PESO TOTAL]]*Tabela1[[#This Row],[SOLDA]]</f>
        <v>0</v>
      </c>
      <c r="AV3207" s="28">
        <f>Tabela1[[#This Row],[PESO TOTAL]]*Tabela1[[#This Row],[ACABAMENTO]]</f>
        <v>0</v>
      </c>
      <c r="AW3207" s="28">
        <f>Tabela1[[#This Row],[PESO TOTAL]]*Tabela1[[#This Row],[PRONTO ACABADO]]</f>
        <v>0</v>
      </c>
      <c r="AX3207" s="28">
        <f>Tabela1[[#This Row],[PESO TOTAL]]*Tabela1[[#This Row],[EXPEDIÇÃO ]]</f>
        <v>0</v>
      </c>
      <c r="AY3207" s="28" t="str">
        <f>Tabela1[[#This Row],[PEDIDO]]&amp;Tabela1[[#This Row],[PRODUTO]]</f>
        <v/>
      </c>
      <c r="AZ3207" s="44">
        <f>IF(AF3207="",0,IF(ISTEXT(AF3207),H3207*VALUE(SUBSTITUTE(AF3207,"%",""))/100,H3207*AF3207))-Tabela1[[#This Row],[PRONTO ACABADO2]]</f>
        <v>0</v>
      </c>
      <c r="BA3207" s="44">
        <f>IF(AG3207="",0,IF(ISTEXT(AG3207),H3207*VALUE(SUBSTITUTE(AG3207,"%",""))/100,H3207*AG3207))-Tabela1[[#This Row],[PESO EXPEDIDO2]]</f>
        <v>0</v>
      </c>
      <c r="BB3207" s="44">
        <f t="shared" si="426"/>
        <v>0</v>
      </c>
      <c r="BC3207" s="44">
        <f t="shared" si="427"/>
        <v>0</v>
      </c>
      <c r="BD3207" s="44"/>
    </row>
    <row r="3208" spans="1:56" ht="15.75" hidden="1" customHeight="1" x14ac:dyDescent="0.25">
      <c r="A3208" s="6"/>
      <c r="B3208" s="22"/>
      <c r="C3208" s="7"/>
      <c r="D3208" s="46"/>
      <c r="E3208" s="7"/>
      <c r="F3208" s="7"/>
      <c r="G3208" s="44"/>
      <c r="H3208" s="41">
        <f>Tabela1[[#This Row],[PESO UNI]]*Tabela1[[#This Row],[QTE]]</f>
        <v>0</v>
      </c>
      <c r="I3208" s="7"/>
      <c r="J3208" s="8"/>
      <c r="K3208" s="8"/>
      <c r="L3208" s="9"/>
      <c r="M3208" s="10"/>
      <c r="N3208" s="11"/>
      <c r="O3208" s="12"/>
      <c r="P3208" s="13"/>
      <c r="Q3208" s="14">
        <f>Tabela1[[#This Row],[QTDE/ Fabricação]]-Tabela1[[#This Row],[QTE]]</f>
        <v>0</v>
      </c>
      <c r="R3208" s="19">
        <f t="shared" si="422"/>
        <v>0</v>
      </c>
      <c r="S3208" s="19">
        <f t="shared" si="421"/>
        <v>0</v>
      </c>
      <c r="T3208" s="20">
        <f t="shared" si="423"/>
        <v>0</v>
      </c>
      <c r="U3208" s="17">
        <f>IFERROR(SUMIF('LISTA DE EMBARQUE'!B:B,MICRO!E:E,'LISTA DE EMBARQUE'!G:G),"")</f>
        <v>0</v>
      </c>
      <c r="V3208" s="12" t="str">
        <f>IFERROR(VLOOKUP(Tabela1[[#This Row],[COD.MDE]],'LISTA DE EMBARQUE'!B:L,11,0),"")</f>
        <v/>
      </c>
      <c r="W3208" s="13" t="str">
        <f>IFERROR(COUNTIF(#REF!,Tabela1[[#This Row],[Colunas5]]),"")</f>
        <v/>
      </c>
      <c r="X3208" s="14">
        <f>Tabela1[[#This Row],[QIANTIDADE EXPEDIDA]]*Tabela1[[#This Row],[PESO UNI]]</f>
        <v>0</v>
      </c>
      <c r="Y3208" s="14">
        <f t="shared" si="424"/>
        <v>0</v>
      </c>
      <c r="Z3208" s="21">
        <f>Tabela1[[#This Row],[PESO TOTAL]]-Tabela1[[#This Row],[Peso Expedido]]</f>
        <v>0</v>
      </c>
      <c r="AA3208" s="18"/>
      <c r="AB3208" s="15"/>
      <c r="AC3208" s="15"/>
      <c r="AD3208" s="15"/>
      <c r="AE3208" s="15"/>
      <c r="AF3208" s="15"/>
      <c r="AG3208" s="15"/>
      <c r="AH3208" s="15"/>
      <c r="AI3208" s="40" t="str">
        <f t="shared" si="420"/>
        <v>ok</v>
      </c>
      <c r="AJ3208"/>
      <c r="AK3208" t="str">
        <f>Tabela1[[#This Row],[Coluna1]]&amp;Tabela1[[#This Row],[PEDIDO]]</f>
        <v/>
      </c>
      <c r="AL3208"/>
      <c r="AM3208"/>
      <c r="AN3208"/>
      <c r="AO3208" t="str">
        <f t="shared" si="425"/>
        <v>/</v>
      </c>
      <c r="AP3208" t="str">
        <f>Tabela1[[#This Row],[TAG]]&amp;Tabela1[[#This Row],[PEDIDO]]&amp;Tabela1[[#This Row],[PRODUTO]]</f>
        <v/>
      </c>
      <c r="AQ3208" s="23" t="str">
        <f>Tabela1[[#This Row],[PRODUTO]]&amp;Tabela1[[#This Row],[TAG]]</f>
        <v/>
      </c>
      <c r="AR3208" s="183">
        <f>Tabela1[[#This Row],[PESO TOTAL]]*Tabela1[[#This Row],[MATÉRIA PRIMA]]</f>
        <v>0</v>
      </c>
      <c r="AS3208" s="28">
        <f>Tabela1[[#This Row],[PESO TOTAL]]*Tabela1[[#This Row],[PREPARAÇÃO ]]</f>
        <v>0</v>
      </c>
      <c r="AT3208" s="28">
        <f>Tabela1[[#This Row],[PESO TOTAL]]*Tabela1[[#This Row],[CALDEIRARIA]]</f>
        <v>0</v>
      </c>
      <c r="AU3208" s="28">
        <f>Tabela1[[#This Row],[PESO TOTAL]]*Tabela1[[#This Row],[SOLDA]]</f>
        <v>0</v>
      </c>
      <c r="AV3208" s="28">
        <f>Tabela1[[#This Row],[PESO TOTAL]]*Tabela1[[#This Row],[ACABAMENTO]]</f>
        <v>0</v>
      </c>
      <c r="AW3208" s="28">
        <f>Tabela1[[#This Row],[PESO TOTAL]]*Tabela1[[#This Row],[PRONTO ACABADO]]</f>
        <v>0</v>
      </c>
      <c r="AX3208" s="28">
        <f>Tabela1[[#This Row],[PESO TOTAL]]*Tabela1[[#This Row],[EXPEDIÇÃO ]]</f>
        <v>0</v>
      </c>
      <c r="AY3208" s="28" t="str">
        <f>Tabela1[[#This Row],[PEDIDO]]&amp;Tabela1[[#This Row],[PRODUTO]]</f>
        <v/>
      </c>
      <c r="AZ3208" s="44">
        <f>IF(AF3208="",0,IF(ISTEXT(AF3208),H3208*VALUE(SUBSTITUTE(AF3208,"%",""))/100,H3208*AF3208))-Tabela1[[#This Row],[PRONTO ACABADO2]]</f>
        <v>0</v>
      </c>
      <c r="BA3208" s="44">
        <f>IF(AG3208="",0,IF(ISTEXT(AG3208),H3208*VALUE(SUBSTITUTE(AG3208,"%",""))/100,H3208*AG3208))-Tabela1[[#This Row],[PESO EXPEDIDO2]]</f>
        <v>0</v>
      </c>
      <c r="BB3208" s="44">
        <f t="shared" si="426"/>
        <v>0</v>
      </c>
      <c r="BC3208" s="44">
        <f t="shared" si="427"/>
        <v>0</v>
      </c>
      <c r="BD3208" s="44"/>
    </row>
    <row r="3209" spans="1:56" ht="15.75" hidden="1" customHeight="1" x14ac:dyDescent="0.25">
      <c r="A3209" s="6"/>
      <c r="B3209" s="22"/>
      <c r="C3209" s="7"/>
      <c r="D3209" s="46"/>
      <c r="E3209" s="7"/>
      <c r="F3209" s="7"/>
      <c r="G3209" s="44"/>
      <c r="H3209" s="41">
        <f>Tabela1[[#This Row],[PESO UNI]]*Tabela1[[#This Row],[QTE]]</f>
        <v>0</v>
      </c>
      <c r="I3209" s="7"/>
      <c r="J3209" s="8"/>
      <c r="K3209" s="8"/>
      <c r="L3209" s="9"/>
      <c r="M3209" s="10"/>
      <c r="N3209" s="11"/>
      <c r="O3209" s="12"/>
      <c r="P3209" s="13"/>
      <c r="Q3209" s="14">
        <f>Tabela1[[#This Row],[QTDE/ Fabricação]]-Tabela1[[#This Row],[QTE]]</f>
        <v>0</v>
      </c>
      <c r="R3209" s="19">
        <f t="shared" si="422"/>
        <v>0</v>
      </c>
      <c r="S3209" s="19">
        <f t="shared" si="421"/>
        <v>0</v>
      </c>
      <c r="T3209" s="20">
        <f t="shared" si="423"/>
        <v>0</v>
      </c>
      <c r="U3209" s="17">
        <f>IFERROR(SUMIF('LISTA DE EMBARQUE'!B:B,MICRO!E:E,'LISTA DE EMBARQUE'!G:G),"")</f>
        <v>0</v>
      </c>
      <c r="V3209" s="12" t="str">
        <f>IFERROR(VLOOKUP(Tabela1[[#This Row],[COD.MDE]],'LISTA DE EMBARQUE'!B:L,11,0),"")</f>
        <v/>
      </c>
      <c r="W3209" s="13" t="str">
        <f>IFERROR(COUNTIF(#REF!,Tabela1[[#This Row],[Colunas5]]),"")</f>
        <v/>
      </c>
      <c r="X3209" s="14">
        <f>Tabela1[[#This Row],[QIANTIDADE EXPEDIDA]]*Tabela1[[#This Row],[PESO UNI]]</f>
        <v>0</v>
      </c>
      <c r="Y3209" s="14">
        <f t="shared" si="424"/>
        <v>0</v>
      </c>
      <c r="Z3209" s="21">
        <f>Tabela1[[#This Row],[PESO TOTAL]]-Tabela1[[#This Row],[Peso Expedido]]</f>
        <v>0</v>
      </c>
      <c r="AA3209" s="18"/>
      <c r="AB3209" s="15"/>
      <c r="AC3209" s="15"/>
      <c r="AD3209" s="15"/>
      <c r="AE3209" s="15"/>
      <c r="AF3209" s="15"/>
      <c r="AG3209" s="15"/>
      <c r="AH3209" s="15"/>
      <c r="AI3209" s="40" t="str">
        <f t="shared" si="420"/>
        <v>ok</v>
      </c>
      <c r="AJ3209"/>
      <c r="AK3209" t="str">
        <f>Tabela1[[#This Row],[Coluna1]]&amp;Tabela1[[#This Row],[PEDIDO]]</f>
        <v/>
      </c>
      <c r="AL3209"/>
      <c r="AM3209"/>
      <c r="AN3209"/>
      <c r="AO3209" t="str">
        <f t="shared" si="425"/>
        <v>/</v>
      </c>
      <c r="AP3209" t="str">
        <f>Tabela1[[#This Row],[TAG]]&amp;Tabela1[[#This Row],[PEDIDO]]&amp;Tabela1[[#This Row],[PRODUTO]]</f>
        <v/>
      </c>
      <c r="AQ3209" s="23" t="str">
        <f>Tabela1[[#This Row],[PRODUTO]]&amp;Tabela1[[#This Row],[TAG]]</f>
        <v/>
      </c>
      <c r="AR3209" s="183">
        <f>Tabela1[[#This Row],[PESO TOTAL]]*Tabela1[[#This Row],[MATÉRIA PRIMA]]</f>
        <v>0</v>
      </c>
      <c r="AS3209" s="28">
        <f>Tabela1[[#This Row],[PESO TOTAL]]*Tabela1[[#This Row],[PREPARAÇÃO ]]</f>
        <v>0</v>
      </c>
      <c r="AT3209" s="28">
        <f>Tabela1[[#This Row],[PESO TOTAL]]*Tabela1[[#This Row],[CALDEIRARIA]]</f>
        <v>0</v>
      </c>
      <c r="AU3209" s="28">
        <f>Tabela1[[#This Row],[PESO TOTAL]]*Tabela1[[#This Row],[SOLDA]]</f>
        <v>0</v>
      </c>
      <c r="AV3209" s="28">
        <f>Tabela1[[#This Row],[PESO TOTAL]]*Tabela1[[#This Row],[ACABAMENTO]]</f>
        <v>0</v>
      </c>
      <c r="AW3209" s="28">
        <f>Tabela1[[#This Row],[PESO TOTAL]]*Tabela1[[#This Row],[PRONTO ACABADO]]</f>
        <v>0</v>
      </c>
      <c r="AX3209" s="28">
        <f>Tabela1[[#This Row],[PESO TOTAL]]*Tabela1[[#This Row],[EXPEDIÇÃO ]]</f>
        <v>0</v>
      </c>
      <c r="AY3209" s="28" t="str">
        <f>Tabela1[[#This Row],[PEDIDO]]&amp;Tabela1[[#This Row],[PRODUTO]]</f>
        <v/>
      </c>
      <c r="AZ3209" s="44">
        <f>IF(AF3209="",0,IF(ISTEXT(AF3209),H3209*VALUE(SUBSTITUTE(AF3209,"%",""))/100,H3209*AF3209))-Tabela1[[#This Row],[PRONTO ACABADO2]]</f>
        <v>0</v>
      </c>
      <c r="BA3209" s="44">
        <f>IF(AG3209="",0,IF(ISTEXT(AG3209),H3209*VALUE(SUBSTITUTE(AG3209,"%",""))/100,H3209*AG3209))-Tabela1[[#This Row],[PESO EXPEDIDO2]]</f>
        <v>0</v>
      </c>
      <c r="BB3209" s="44">
        <f t="shared" si="426"/>
        <v>0</v>
      </c>
      <c r="BC3209" s="44">
        <f t="shared" si="427"/>
        <v>0</v>
      </c>
      <c r="BD3209" s="44"/>
    </row>
    <row r="3210" spans="1:56" ht="15.75" hidden="1" customHeight="1" x14ac:dyDescent="0.25">
      <c r="A3210" s="6"/>
      <c r="B3210" s="22"/>
      <c r="C3210" s="7"/>
      <c r="D3210" s="46"/>
      <c r="E3210" s="7"/>
      <c r="F3210" s="7"/>
      <c r="G3210" s="44"/>
      <c r="H3210" s="41">
        <f>Tabela1[[#This Row],[PESO UNI]]*Tabela1[[#This Row],[QTE]]</f>
        <v>0</v>
      </c>
      <c r="I3210" s="7"/>
      <c r="J3210" s="8"/>
      <c r="K3210" s="8"/>
      <c r="L3210" s="9"/>
      <c r="M3210" s="10"/>
      <c r="N3210" s="11"/>
      <c r="O3210" s="12"/>
      <c r="P3210" s="13"/>
      <c r="Q3210" s="14">
        <f>Tabela1[[#This Row],[QTDE/ Fabricação]]-Tabela1[[#This Row],[QTE]]</f>
        <v>0</v>
      </c>
      <c r="R3210" s="19">
        <f t="shared" si="422"/>
        <v>0</v>
      </c>
      <c r="S3210" s="19">
        <f t="shared" si="421"/>
        <v>0</v>
      </c>
      <c r="T3210" s="20">
        <f t="shared" si="423"/>
        <v>0</v>
      </c>
      <c r="U3210" s="17">
        <f>IFERROR(SUMIF('LISTA DE EMBARQUE'!B:B,MICRO!E:E,'LISTA DE EMBARQUE'!G:G),"")</f>
        <v>0</v>
      </c>
      <c r="V3210" s="12" t="str">
        <f>IFERROR(VLOOKUP(Tabela1[[#This Row],[COD.MDE]],'LISTA DE EMBARQUE'!B:L,11,0),"")</f>
        <v/>
      </c>
      <c r="W3210" s="13" t="str">
        <f>IFERROR(COUNTIF(#REF!,Tabela1[[#This Row],[Colunas5]]),"")</f>
        <v/>
      </c>
      <c r="X3210" s="14">
        <f>Tabela1[[#This Row],[QIANTIDADE EXPEDIDA]]*Tabela1[[#This Row],[PESO UNI]]</f>
        <v>0</v>
      </c>
      <c r="Y3210" s="14">
        <f t="shared" si="424"/>
        <v>0</v>
      </c>
      <c r="Z3210" s="21">
        <f>Tabela1[[#This Row],[PESO TOTAL]]-Tabela1[[#This Row],[Peso Expedido]]</f>
        <v>0</v>
      </c>
      <c r="AA3210" s="18"/>
      <c r="AB3210" s="15"/>
      <c r="AC3210" s="15"/>
      <c r="AD3210" s="15"/>
      <c r="AE3210" s="15"/>
      <c r="AF3210" s="15"/>
      <c r="AG3210" s="15"/>
      <c r="AH3210" s="15"/>
      <c r="AI3210" s="40" t="str">
        <f t="shared" si="420"/>
        <v>ok</v>
      </c>
      <c r="AJ3210"/>
      <c r="AK3210" t="str">
        <f>Tabela1[[#This Row],[Coluna1]]&amp;Tabela1[[#This Row],[PEDIDO]]</f>
        <v/>
      </c>
      <c r="AL3210"/>
      <c r="AM3210"/>
      <c r="AN3210"/>
      <c r="AO3210" t="str">
        <f t="shared" si="425"/>
        <v>/</v>
      </c>
      <c r="AP3210" t="str">
        <f>Tabela1[[#This Row],[TAG]]&amp;Tabela1[[#This Row],[PEDIDO]]&amp;Tabela1[[#This Row],[PRODUTO]]</f>
        <v/>
      </c>
      <c r="AQ3210" s="23" t="str">
        <f>Tabela1[[#This Row],[PRODUTO]]&amp;Tabela1[[#This Row],[TAG]]</f>
        <v/>
      </c>
      <c r="AR3210" s="183">
        <f>Tabela1[[#This Row],[PESO TOTAL]]*Tabela1[[#This Row],[MATÉRIA PRIMA]]</f>
        <v>0</v>
      </c>
      <c r="AS3210" s="28">
        <f>Tabela1[[#This Row],[PESO TOTAL]]*Tabela1[[#This Row],[PREPARAÇÃO ]]</f>
        <v>0</v>
      </c>
      <c r="AT3210" s="28">
        <f>Tabela1[[#This Row],[PESO TOTAL]]*Tabela1[[#This Row],[CALDEIRARIA]]</f>
        <v>0</v>
      </c>
      <c r="AU3210" s="28">
        <f>Tabela1[[#This Row],[PESO TOTAL]]*Tabela1[[#This Row],[SOLDA]]</f>
        <v>0</v>
      </c>
      <c r="AV3210" s="28">
        <f>Tabela1[[#This Row],[PESO TOTAL]]*Tabela1[[#This Row],[ACABAMENTO]]</f>
        <v>0</v>
      </c>
      <c r="AW3210" s="28">
        <f>Tabela1[[#This Row],[PESO TOTAL]]*Tabela1[[#This Row],[PRONTO ACABADO]]</f>
        <v>0</v>
      </c>
      <c r="AX3210" s="28">
        <f>Tabela1[[#This Row],[PESO TOTAL]]*Tabela1[[#This Row],[EXPEDIÇÃO ]]</f>
        <v>0</v>
      </c>
      <c r="AY3210" s="28" t="str">
        <f>Tabela1[[#This Row],[PEDIDO]]&amp;Tabela1[[#This Row],[PRODUTO]]</f>
        <v/>
      </c>
      <c r="AZ3210" s="44">
        <f>IF(AF3210="",0,IF(ISTEXT(AF3210),H3210*VALUE(SUBSTITUTE(AF3210,"%",""))/100,H3210*AF3210))-Tabela1[[#This Row],[PRONTO ACABADO2]]</f>
        <v>0</v>
      </c>
      <c r="BA3210" s="44">
        <f>IF(AG3210="",0,IF(ISTEXT(AG3210),H3210*VALUE(SUBSTITUTE(AG3210,"%",""))/100,H3210*AG3210))-Tabela1[[#This Row],[PESO EXPEDIDO2]]</f>
        <v>0</v>
      </c>
      <c r="BB3210" s="44">
        <f t="shared" si="426"/>
        <v>0</v>
      </c>
      <c r="BC3210" s="44">
        <f t="shared" si="427"/>
        <v>0</v>
      </c>
      <c r="BD3210" s="44"/>
    </row>
    <row r="3211" spans="1:56" ht="15.75" hidden="1" customHeight="1" x14ac:dyDescent="0.25">
      <c r="A3211" s="6"/>
      <c r="B3211" s="22"/>
      <c r="C3211" s="7"/>
      <c r="D3211" s="46"/>
      <c r="E3211" s="7"/>
      <c r="F3211" s="7"/>
      <c r="G3211" s="44"/>
      <c r="H3211" s="41">
        <f>Tabela1[[#This Row],[PESO UNI]]*Tabela1[[#This Row],[QTE]]</f>
        <v>0</v>
      </c>
      <c r="I3211" s="7"/>
      <c r="J3211" s="8"/>
      <c r="K3211" s="8"/>
      <c r="L3211" s="9"/>
      <c r="M3211" s="10"/>
      <c r="N3211" s="11"/>
      <c r="O3211" s="12"/>
      <c r="P3211" s="13"/>
      <c r="Q3211" s="14">
        <f>Tabela1[[#This Row],[QTDE/ Fabricação]]-Tabela1[[#This Row],[QTE]]</f>
        <v>0</v>
      </c>
      <c r="R3211" s="19">
        <f t="shared" si="422"/>
        <v>0</v>
      </c>
      <c r="S3211" s="19">
        <f t="shared" si="421"/>
        <v>0</v>
      </c>
      <c r="T3211" s="20">
        <f t="shared" si="423"/>
        <v>0</v>
      </c>
      <c r="U3211" s="17">
        <f>IFERROR(SUMIF('LISTA DE EMBARQUE'!B:B,MICRO!E:E,'LISTA DE EMBARQUE'!G:G),"")</f>
        <v>0</v>
      </c>
      <c r="V3211" s="12" t="str">
        <f>IFERROR(VLOOKUP(Tabela1[[#This Row],[COD.MDE]],'LISTA DE EMBARQUE'!B:L,11,0),"")</f>
        <v/>
      </c>
      <c r="W3211" s="13" t="str">
        <f>IFERROR(COUNTIF(#REF!,Tabela1[[#This Row],[Colunas5]]),"")</f>
        <v/>
      </c>
      <c r="X3211" s="14">
        <f>Tabela1[[#This Row],[QIANTIDADE EXPEDIDA]]*Tabela1[[#This Row],[PESO UNI]]</f>
        <v>0</v>
      </c>
      <c r="Y3211" s="14">
        <f t="shared" si="424"/>
        <v>0</v>
      </c>
      <c r="Z3211" s="21">
        <f>Tabela1[[#This Row],[PESO TOTAL]]-Tabela1[[#This Row],[Peso Expedido]]</f>
        <v>0</v>
      </c>
      <c r="AA3211" s="18"/>
      <c r="AB3211" s="15"/>
      <c r="AC3211" s="15"/>
      <c r="AD3211" s="15"/>
      <c r="AE3211" s="15"/>
      <c r="AF3211" s="15"/>
      <c r="AG3211" s="15"/>
      <c r="AH3211" s="15"/>
      <c r="AI3211" s="40" t="str">
        <f t="shared" si="420"/>
        <v>ok</v>
      </c>
      <c r="AJ3211"/>
      <c r="AK3211" t="str">
        <f>Tabela1[[#This Row],[Coluna1]]&amp;Tabela1[[#This Row],[PEDIDO]]</f>
        <v/>
      </c>
      <c r="AL3211"/>
      <c r="AM3211"/>
      <c r="AN3211"/>
      <c r="AO3211" t="str">
        <f t="shared" si="425"/>
        <v>/</v>
      </c>
      <c r="AP3211" t="str">
        <f>Tabela1[[#This Row],[TAG]]&amp;Tabela1[[#This Row],[PEDIDO]]&amp;Tabela1[[#This Row],[PRODUTO]]</f>
        <v/>
      </c>
      <c r="AQ3211" s="23" t="str">
        <f>Tabela1[[#This Row],[PRODUTO]]&amp;Tabela1[[#This Row],[TAG]]</f>
        <v/>
      </c>
      <c r="AR3211" s="183">
        <f>Tabela1[[#This Row],[PESO TOTAL]]*Tabela1[[#This Row],[MATÉRIA PRIMA]]</f>
        <v>0</v>
      </c>
      <c r="AS3211" s="28">
        <f>Tabela1[[#This Row],[PESO TOTAL]]*Tabela1[[#This Row],[PREPARAÇÃO ]]</f>
        <v>0</v>
      </c>
      <c r="AT3211" s="28">
        <f>Tabela1[[#This Row],[PESO TOTAL]]*Tabela1[[#This Row],[CALDEIRARIA]]</f>
        <v>0</v>
      </c>
      <c r="AU3211" s="28">
        <f>Tabela1[[#This Row],[PESO TOTAL]]*Tabela1[[#This Row],[SOLDA]]</f>
        <v>0</v>
      </c>
      <c r="AV3211" s="28">
        <f>Tabela1[[#This Row],[PESO TOTAL]]*Tabela1[[#This Row],[ACABAMENTO]]</f>
        <v>0</v>
      </c>
      <c r="AW3211" s="28">
        <f>Tabela1[[#This Row],[PESO TOTAL]]*Tabela1[[#This Row],[PRONTO ACABADO]]</f>
        <v>0</v>
      </c>
      <c r="AX3211" s="28">
        <f>Tabela1[[#This Row],[PESO TOTAL]]*Tabela1[[#This Row],[EXPEDIÇÃO ]]</f>
        <v>0</v>
      </c>
      <c r="AY3211" s="28" t="str">
        <f>Tabela1[[#This Row],[PEDIDO]]&amp;Tabela1[[#This Row],[PRODUTO]]</f>
        <v/>
      </c>
      <c r="AZ3211" s="44">
        <f>IF(AF3211="",0,IF(ISTEXT(AF3211),H3211*VALUE(SUBSTITUTE(AF3211,"%",""))/100,H3211*AF3211))-Tabela1[[#This Row],[PRONTO ACABADO2]]</f>
        <v>0</v>
      </c>
      <c r="BA3211" s="44">
        <f>IF(AG3211="",0,IF(ISTEXT(AG3211),H3211*VALUE(SUBSTITUTE(AG3211,"%",""))/100,H3211*AG3211))-Tabela1[[#This Row],[PESO EXPEDIDO2]]</f>
        <v>0</v>
      </c>
      <c r="BB3211" s="44">
        <f t="shared" si="426"/>
        <v>0</v>
      </c>
      <c r="BC3211" s="44">
        <f t="shared" si="427"/>
        <v>0</v>
      </c>
      <c r="BD3211" s="44"/>
    </row>
    <row r="3212" spans="1:56" ht="15.75" hidden="1" customHeight="1" x14ac:dyDescent="0.25">
      <c r="A3212" s="6"/>
      <c r="B3212" s="22"/>
      <c r="C3212" s="7"/>
      <c r="D3212" s="46"/>
      <c r="E3212" s="7"/>
      <c r="F3212" s="7"/>
      <c r="G3212" s="44"/>
      <c r="H3212" s="41">
        <f>Tabela1[[#This Row],[PESO UNI]]*Tabela1[[#This Row],[QTE]]</f>
        <v>0</v>
      </c>
      <c r="I3212" s="7"/>
      <c r="J3212" s="8"/>
      <c r="K3212" s="8"/>
      <c r="L3212" s="9"/>
      <c r="M3212" s="10"/>
      <c r="N3212" s="11"/>
      <c r="O3212" s="12"/>
      <c r="P3212" s="13"/>
      <c r="Q3212" s="14">
        <f>Tabela1[[#This Row],[QTDE/ Fabricação]]-Tabela1[[#This Row],[QTE]]</f>
        <v>0</v>
      </c>
      <c r="R3212" s="19">
        <f t="shared" si="422"/>
        <v>0</v>
      </c>
      <c r="S3212" s="19">
        <f t="shared" si="421"/>
        <v>0</v>
      </c>
      <c r="T3212" s="20">
        <f t="shared" si="423"/>
        <v>0</v>
      </c>
      <c r="U3212" s="17">
        <f>IFERROR(SUMIF('LISTA DE EMBARQUE'!B:B,MICRO!E:E,'LISTA DE EMBARQUE'!G:G),"")</f>
        <v>0</v>
      </c>
      <c r="V3212" s="12" t="str">
        <f>IFERROR(VLOOKUP(Tabela1[[#This Row],[COD.MDE]],'LISTA DE EMBARQUE'!B:L,11,0),"")</f>
        <v/>
      </c>
      <c r="W3212" s="13" t="str">
        <f>IFERROR(COUNTIF(#REF!,Tabela1[[#This Row],[Colunas5]]),"")</f>
        <v/>
      </c>
      <c r="X3212" s="14">
        <f>Tabela1[[#This Row],[QIANTIDADE EXPEDIDA]]*Tabela1[[#This Row],[PESO UNI]]</f>
        <v>0</v>
      </c>
      <c r="Y3212" s="14">
        <f t="shared" si="424"/>
        <v>0</v>
      </c>
      <c r="Z3212" s="21">
        <f>Tabela1[[#This Row],[PESO TOTAL]]-Tabela1[[#This Row],[Peso Expedido]]</f>
        <v>0</v>
      </c>
      <c r="AA3212" s="18"/>
      <c r="AB3212" s="15"/>
      <c r="AC3212" s="15"/>
      <c r="AD3212" s="15"/>
      <c r="AE3212" s="15"/>
      <c r="AF3212" s="15"/>
      <c r="AG3212" s="15"/>
      <c r="AH3212" s="15"/>
      <c r="AI3212" s="40" t="str">
        <f t="shared" si="420"/>
        <v>ok</v>
      </c>
      <c r="AJ3212"/>
      <c r="AK3212" t="str">
        <f>Tabela1[[#This Row],[Coluna1]]&amp;Tabela1[[#This Row],[PEDIDO]]</f>
        <v/>
      </c>
      <c r="AL3212"/>
      <c r="AM3212"/>
      <c r="AN3212"/>
      <c r="AO3212" t="str">
        <f t="shared" si="425"/>
        <v>/</v>
      </c>
      <c r="AP3212" t="str">
        <f>Tabela1[[#This Row],[TAG]]&amp;Tabela1[[#This Row],[PEDIDO]]&amp;Tabela1[[#This Row],[PRODUTO]]</f>
        <v/>
      </c>
      <c r="AQ3212" s="23" t="str">
        <f>Tabela1[[#This Row],[PRODUTO]]&amp;Tabela1[[#This Row],[TAG]]</f>
        <v/>
      </c>
      <c r="AR3212" s="183">
        <f>Tabela1[[#This Row],[PESO TOTAL]]*Tabela1[[#This Row],[MATÉRIA PRIMA]]</f>
        <v>0</v>
      </c>
      <c r="AS3212" s="28">
        <f>Tabela1[[#This Row],[PESO TOTAL]]*Tabela1[[#This Row],[PREPARAÇÃO ]]</f>
        <v>0</v>
      </c>
      <c r="AT3212" s="28">
        <f>Tabela1[[#This Row],[PESO TOTAL]]*Tabela1[[#This Row],[CALDEIRARIA]]</f>
        <v>0</v>
      </c>
      <c r="AU3212" s="28">
        <f>Tabela1[[#This Row],[PESO TOTAL]]*Tabela1[[#This Row],[SOLDA]]</f>
        <v>0</v>
      </c>
      <c r="AV3212" s="28">
        <f>Tabela1[[#This Row],[PESO TOTAL]]*Tabela1[[#This Row],[ACABAMENTO]]</f>
        <v>0</v>
      </c>
      <c r="AW3212" s="28">
        <f>Tabela1[[#This Row],[PESO TOTAL]]*Tabela1[[#This Row],[PRONTO ACABADO]]</f>
        <v>0</v>
      </c>
      <c r="AX3212" s="28">
        <f>Tabela1[[#This Row],[PESO TOTAL]]*Tabela1[[#This Row],[EXPEDIÇÃO ]]</f>
        <v>0</v>
      </c>
      <c r="AY3212" s="28" t="str">
        <f>Tabela1[[#This Row],[PEDIDO]]&amp;Tabela1[[#This Row],[PRODUTO]]</f>
        <v/>
      </c>
      <c r="AZ3212" s="44">
        <f>IF(AF3212="",0,IF(ISTEXT(AF3212),H3212*VALUE(SUBSTITUTE(AF3212,"%",""))/100,H3212*AF3212))-Tabela1[[#This Row],[PRONTO ACABADO2]]</f>
        <v>0</v>
      </c>
      <c r="BA3212" s="44">
        <f>IF(AG3212="",0,IF(ISTEXT(AG3212),H3212*VALUE(SUBSTITUTE(AG3212,"%",""))/100,H3212*AG3212))-Tabela1[[#This Row],[PESO EXPEDIDO2]]</f>
        <v>0</v>
      </c>
      <c r="BB3212" s="44">
        <f t="shared" si="426"/>
        <v>0</v>
      </c>
      <c r="BC3212" s="44">
        <f t="shared" si="427"/>
        <v>0</v>
      </c>
      <c r="BD3212" s="44"/>
    </row>
    <row r="3213" spans="1:56" ht="15.75" hidden="1" customHeight="1" x14ac:dyDescent="0.25">
      <c r="A3213" s="6"/>
      <c r="B3213" s="22"/>
      <c r="C3213" s="7"/>
      <c r="D3213" s="46"/>
      <c r="E3213" s="7"/>
      <c r="F3213" s="7"/>
      <c r="G3213" s="44"/>
      <c r="H3213" s="41">
        <f>Tabela1[[#This Row],[PESO UNI]]*Tabela1[[#This Row],[QTE]]</f>
        <v>0</v>
      </c>
      <c r="I3213" s="7"/>
      <c r="J3213" s="8"/>
      <c r="K3213" s="8"/>
      <c r="L3213" s="9"/>
      <c r="M3213" s="10"/>
      <c r="N3213" s="11"/>
      <c r="O3213" s="12"/>
      <c r="P3213" s="13"/>
      <c r="Q3213" s="14">
        <f>Tabela1[[#This Row],[QTDE/ Fabricação]]-Tabela1[[#This Row],[QTE]]</f>
        <v>0</v>
      </c>
      <c r="R3213" s="19">
        <f t="shared" si="422"/>
        <v>0</v>
      </c>
      <c r="S3213" s="19">
        <f t="shared" si="421"/>
        <v>0</v>
      </c>
      <c r="T3213" s="20">
        <f t="shared" si="423"/>
        <v>0</v>
      </c>
      <c r="U3213" s="17">
        <f>IFERROR(SUMIF('LISTA DE EMBARQUE'!B:B,MICRO!E:E,'LISTA DE EMBARQUE'!G:G),"")</f>
        <v>0</v>
      </c>
      <c r="V3213" s="12" t="str">
        <f>IFERROR(VLOOKUP(Tabela1[[#This Row],[COD.MDE]],'LISTA DE EMBARQUE'!B:L,11,0),"")</f>
        <v/>
      </c>
      <c r="W3213" s="13" t="str">
        <f>IFERROR(COUNTIF(#REF!,Tabela1[[#This Row],[Colunas5]]),"")</f>
        <v/>
      </c>
      <c r="X3213" s="14">
        <f>Tabela1[[#This Row],[QIANTIDADE EXPEDIDA]]*Tabela1[[#This Row],[PESO UNI]]</f>
        <v>0</v>
      </c>
      <c r="Y3213" s="14">
        <f t="shared" si="424"/>
        <v>0</v>
      </c>
      <c r="Z3213" s="21">
        <f>Tabela1[[#This Row],[PESO TOTAL]]-Tabela1[[#This Row],[Peso Expedido]]</f>
        <v>0</v>
      </c>
      <c r="AA3213" s="18"/>
      <c r="AB3213" s="15"/>
      <c r="AC3213" s="15"/>
      <c r="AD3213" s="15"/>
      <c r="AE3213" s="15"/>
      <c r="AF3213" s="15"/>
      <c r="AG3213" s="15"/>
      <c r="AH3213" s="15"/>
      <c r="AI3213" s="40" t="str">
        <f t="shared" si="420"/>
        <v>ok</v>
      </c>
      <c r="AJ3213"/>
      <c r="AK3213" t="str">
        <f>Tabela1[[#This Row],[Coluna1]]&amp;Tabela1[[#This Row],[PEDIDO]]</f>
        <v/>
      </c>
      <c r="AL3213"/>
      <c r="AM3213"/>
      <c r="AN3213"/>
      <c r="AO3213" t="str">
        <f t="shared" si="425"/>
        <v>/</v>
      </c>
      <c r="AP3213" t="str">
        <f>Tabela1[[#This Row],[TAG]]&amp;Tabela1[[#This Row],[PEDIDO]]&amp;Tabela1[[#This Row],[PRODUTO]]</f>
        <v/>
      </c>
      <c r="AQ3213" s="23" t="str">
        <f>Tabela1[[#This Row],[PRODUTO]]&amp;Tabela1[[#This Row],[TAG]]</f>
        <v/>
      </c>
      <c r="AR3213" s="183">
        <f>Tabela1[[#This Row],[PESO TOTAL]]*Tabela1[[#This Row],[MATÉRIA PRIMA]]</f>
        <v>0</v>
      </c>
      <c r="AS3213" s="28">
        <f>Tabela1[[#This Row],[PESO TOTAL]]*Tabela1[[#This Row],[PREPARAÇÃO ]]</f>
        <v>0</v>
      </c>
      <c r="AT3213" s="28">
        <f>Tabela1[[#This Row],[PESO TOTAL]]*Tabela1[[#This Row],[CALDEIRARIA]]</f>
        <v>0</v>
      </c>
      <c r="AU3213" s="28">
        <f>Tabela1[[#This Row],[PESO TOTAL]]*Tabela1[[#This Row],[SOLDA]]</f>
        <v>0</v>
      </c>
      <c r="AV3213" s="28">
        <f>Tabela1[[#This Row],[PESO TOTAL]]*Tabela1[[#This Row],[ACABAMENTO]]</f>
        <v>0</v>
      </c>
      <c r="AW3213" s="28">
        <f>Tabela1[[#This Row],[PESO TOTAL]]*Tabela1[[#This Row],[PRONTO ACABADO]]</f>
        <v>0</v>
      </c>
      <c r="AX3213" s="28">
        <f>Tabela1[[#This Row],[PESO TOTAL]]*Tabela1[[#This Row],[EXPEDIÇÃO ]]</f>
        <v>0</v>
      </c>
      <c r="AY3213" s="28" t="str">
        <f>Tabela1[[#This Row],[PEDIDO]]&amp;Tabela1[[#This Row],[PRODUTO]]</f>
        <v/>
      </c>
      <c r="AZ3213" s="44">
        <f>IF(AF3213="",0,IF(ISTEXT(AF3213),H3213*VALUE(SUBSTITUTE(AF3213,"%",""))/100,H3213*AF3213))-Tabela1[[#This Row],[PRONTO ACABADO2]]</f>
        <v>0</v>
      </c>
      <c r="BA3213" s="44">
        <f>IF(AG3213="",0,IF(ISTEXT(AG3213),H3213*VALUE(SUBSTITUTE(AG3213,"%",""))/100,H3213*AG3213))-Tabela1[[#This Row],[PESO EXPEDIDO2]]</f>
        <v>0</v>
      </c>
      <c r="BB3213" s="44">
        <f t="shared" si="426"/>
        <v>0</v>
      </c>
      <c r="BC3213" s="44">
        <f t="shared" si="427"/>
        <v>0</v>
      </c>
      <c r="BD3213" s="44"/>
    </row>
    <row r="3214" spans="1:56" ht="15.75" hidden="1" customHeight="1" x14ac:dyDescent="0.25">
      <c r="A3214" s="6"/>
      <c r="B3214" s="22"/>
      <c r="C3214" s="7"/>
      <c r="D3214" s="46"/>
      <c r="E3214" s="7"/>
      <c r="F3214" s="7"/>
      <c r="G3214" s="44"/>
      <c r="H3214" s="41">
        <f>Tabela1[[#This Row],[PESO UNI]]*Tabela1[[#This Row],[QTE]]</f>
        <v>0</v>
      </c>
      <c r="I3214" s="7"/>
      <c r="J3214" s="8"/>
      <c r="K3214" s="8"/>
      <c r="L3214" s="9"/>
      <c r="M3214" s="10"/>
      <c r="N3214" s="11"/>
      <c r="O3214" s="12"/>
      <c r="P3214" s="13"/>
      <c r="Q3214" s="14">
        <f>Tabela1[[#This Row],[QTDE/ Fabricação]]-Tabela1[[#This Row],[QTE]]</f>
        <v>0</v>
      </c>
      <c r="R3214" s="19">
        <f t="shared" si="422"/>
        <v>0</v>
      </c>
      <c r="S3214" s="19">
        <f t="shared" si="421"/>
        <v>0</v>
      </c>
      <c r="T3214" s="20">
        <f t="shared" si="423"/>
        <v>0</v>
      </c>
      <c r="U3214" s="17">
        <f>IFERROR(SUMIF('LISTA DE EMBARQUE'!B:B,MICRO!E:E,'LISTA DE EMBARQUE'!G:G),"")</f>
        <v>0</v>
      </c>
      <c r="V3214" s="12" t="str">
        <f>IFERROR(VLOOKUP(Tabela1[[#This Row],[COD.MDE]],'LISTA DE EMBARQUE'!B:L,11,0),"")</f>
        <v/>
      </c>
      <c r="W3214" s="13" t="str">
        <f>IFERROR(COUNTIF(#REF!,Tabela1[[#This Row],[Colunas5]]),"")</f>
        <v/>
      </c>
      <c r="X3214" s="14">
        <f>Tabela1[[#This Row],[QIANTIDADE EXPEDIDA]]*Tabela1[[#This Row],[PESO UNI]]</f>
        <v>0</v>
      </c>
      <c r="Y3214" s="14">
        <f t="shared" si="424"/>
        <v>0</v>
      </c>
      <c r="Z3214" s="21">
        <f>Tabela1[[#This Row],[PESO TOTAL]]-Tabela1[[#This Row],[Peso Expedido]]</f>
        <v>0</v>
      </c>
      <c r="AA3214" s="18"/>
      <c r="AB3214" s="15"/>
      <c r="AC3214" s="15"/>
      <c r="AD3214" s="15"/>
      <c r="AE3214" s="15"/>
      <c r="AF3214" s="15"/>
      <c r="AG3214" s="15"/>
      <c r="AH3214" s="15"/>
      <c r="AI3214" s="40" t="str">
        <f t="shared" si="420"/>
        <v>ok</v>
      </c>
      <c r="AJ3214"/>
      <c r="AK3214" t="str">
        <f>Tabela1[[#This Row],[Coluna1]]&amp;Tabela1[[#This Row],[PEDIDO]]</f>
        <v/>
      </c>
      <c r="AL3214"/>
      <c r="AM3214"/>
      <c r="AN3214"/>
      <c r="AO3214" t="str">
        <f t="shared" si="425"/>
        <v>/</v>
      </c>
      <c r="AP3214" t="str">
        <f>Tabela1[[#This Row],[TAG]]&amp;Tabela1[[#This Row],[PEDIDO]]&amp;Tabela1[[#This Row],[PRODUTO]]</f>
        <v/>
      </c>
      <c r="AQ3214" s="23" t="str">
        <f>Tabela1[[#This Row],[PRODUTO]]&amp;Tabela1[[#This Row],[TAG]]</f>
        <v/>
      </c>
      <c r="AR3214" s="183">
        <f>Tabela1[[#This Row],[PESO TOTAL]]*Tabela1[[#This Row],[MATÉRIA PRIMA]]</f>
        <v>0</v>
      </c>
      <c r="AS3214" s="28">
        <f>Tabela1[[#This Row],[PESO TOTAL]]*Tabela1[[#This Row],[PREPARAÇÃO ]]</f>
        <v>0</v>
      </c>
      <c r="AT3214" s="28">
        <f>Tabela1[[#This Row],[PESO TOTAL]]*Tabela1[[#This Row],[CALDEIRARIA]]</f>
        <v>0</v>
      </c>
      <c r="AU3214" s="28">
        <f>Tabela1[[#This Row],[PESO TOTAL]]*Tabela1[[#This Row],[SOLDA]]</f>
        <v>0</v>
      </c>
      <c r="AV3214" s="28">
        <f>Tabela1[[#This Row],[PESO TOTAL]]*Tabela1[[#This Row],[ACABAMENTO]]</f>
        <v>0</v>
      </c>
      <c r="AW3214" s="28">
        <f>Tabela1[[#This Row],[PESO TOTAL]]*Tabela1[[#This Row],[PRONTO ACABADO]]</f>
        <v>0</v>
      </c>
      <c r="AX3214" s="28">
        <f>Tabela1[[#This Row],[PESO TOTAL]]*Tabela1[[#This Row],[EXPEDIÇÃO ]]</f>
        <v>0</v>
      </c>
      <c r="AY3214" s="28" t="str">
        <f>Tabela1[[#This Row],[PEDIDO]]&amp;Tabela1[[#This Row],[PRODUTO]]</f>
        <v/>
      </c>
      <c r="AZ3214" s="44">
        <f>IF(AF3214="",0,IF(ISTEXT(AF3214),H3214*VALUE(SUBSTITUTE(AF3214,"%",""))/100,H3214*AF3214))-Tabela1[[#This Row],[PRONTO ACABADO2]]</f>
        <v>0</v>
      </c>
      <c r="BA3214" s="44">
        <f>IF(AG3214="",0,IF(ISTEXT(AG3214),H3214*VALUE(SUBSTITUTE(AG3214,"%",""))/100,H3214*AG3214))-Tabela1[[#This Row],[PESO EXPEDIDO2]]</f>
        <v>0</v>
      </c>
      <c r="BB3214" s="44">
        <f t="shared" si="426"/>
        <v>0</v>
      </c>
      <c r="BC3214" s="44">
        <f t="shared" si="427"/>
        <v>0</v>
      </c>
      <c r="BD3214" s="44"/>
    </row>
    <row r="3215" spans="1:56" ht="15.75" hidden="1" customHeight="1" x14ac:dyDescent="0.25">
      <c r="A3215" s="6"/>
      <c r="B3215" s="22"/>
      <c r="C3215" s="7"/>
      <c r="D3215" s="46"/>
      <c r="E3215" s="7"/>
      <c r="F3215" s="7"/>
      <c r="G3215" s="44"/>
      <c r="H3215" s="41">
        <f>Tabela1[[#This Row],[PESO UNI]]*Tabela1[[#This Row],[QTE]]</f>
        <v>0</v>
      </c>
      <c r="I3215" s="7"/>
      <c r="J3215" s="8"/>
      <c r="K3215" s="8"/>
      <c r="L3215" s="9"/>
      <c r="M3215" s="10"/>
      <c r="N3215" s="11"/>
      <c r="O3215" s="12"/>
      <c r="P3215" s="13"/>
      <c r="Q3215" s="14">
        <f>Tabela1[[#This Row],[QTDE/ Fabricação]]-Tabela1[[#This Row],[QTE]]</f>
        <v>0</v>
      </c>
      <c r="R3215" s="19">
        <f t="shared" si="422"/>
        <v>0</v>
      </c>
      <c r="S3215" s="19">
        <f t="shared" si="421"/>
        <v>0</v>
      </c>
      <c r="T3215" s="20">
        <f t="shared" si="423"/>
        <v>0</v>
      </c>
      <c r="U3215" s="17">
        <f>IFERROR(SUMIF('LISTA DE EMBARQUE'!B:B,MICRO!E:E,'LISTA DE EMBARQUE'!G:G),"")</f>
        <v>0</v>
      </c>
      <c r="V3215" s="12" t="str">
        <f>IFERROR(VLOOKUP(Tabela1[[#This Row],[COD.MDE]],'LISTA DE EMBARQUE'!B:L,11,0),"")</f>
        <v/>
      </c>
      <c r="W3215" s="13" t="str">
        <f>IFERROR(COUNTIF(#REF!,Tabela1[[#This Row],[Colunas5]]),"")</f>
        <v/>
      </c>
      <c r="X3215" s="14">
        <f>Tabela1[[#This Row],[QIANTIDADE EXPEDIDA]]*Tabela1[[#This Row],[PESO UNI]]</f>
        <v>0</v>
      </c>
      <c r="Y3215" s="14">
        <f t="shared" si="424"/>
        <v>0</v>
      </c>
      <c r="Z3215" s="21">
        <f>Tabela1[[#This Row],[PESO TOTAL]]-Tabela1[[#This Row],[Peso Expedido]]</f>
        <v>0</v>
      </c>
      <c r="AA3215" s="18"/>
      <c r="AB3215" s="15"/>
      <c r="AC3215" s="15"/>
      <c r="AD3215" s="15"/>
      <c r="AE3215" s="15"/>
      <c r="AF3215" s="15"/>
      <c r="AG3215" s="15"/>
      <c r="AH3215" s="15"/>
      <c r="AI3215" s="40" t="str">
        <f t="shared" si="420"/>
        <v>ok</v>
      </c>
      <c r="AJ3215"/>
      <c r="AK3215" t="str">
        <f>Tabela1[[#This Row],[Coluna1]]&amp;Tabela1[[#This Row],[PEDIDO]]</f>
        <v/>
      </c>
      <c r="AL3215"/>
      <c r="AM3215"/>
      <c r="AN3215"/>
      <c r="AO3215" t="str">
        <f t="shared" si="425"/>
        <v>/</v>
      </c>
      <c r="AP3215" t="str">
        <f>Tabela1[[#This Row],[TAG]]&amp;Tabela1[[#This Row],[PEDIDO]]&amp;Tabela1[[#This Row],[PRODUTO]]</f>
        <v/>
      </c>
      <c r="AQ3215" s="23" t="str">
        <f>Tabela1[[#This Row],[PRODUTO]]&amp;Tabela1[[#This Row],[TAG]]</f>
        <v/>
      </c>
      <c r="AR3215" s="183">
        <f>Tabela1[[#This Row],[PESO TOTAL]]*Tabela1[[#This Row],[MATÉRIA PRIMA]]</f>
        <v>0</v>
      </c>
      <c r="AS3215" s="28">
        <f>Tabela1[[#This Row],[PESO TOTAL]]*Tabela1[[#This Row],[PREPARAÇÃO ]]</f>
        <v>0</v>
      </c>
      <c r="AT3215" s="28">
        <f>Tabela1[[#This Row],[PESO TOTAL]]*Tabela1[[#This Row],[CALDEIRARIA]]</f>
        <v>0</v>
      </c>
      <c r="AU3215" s="28">
        <f>Tabela1[[#This Row],[PESO TOTAL]]*Tabela1[[#This Row],[SOLDA]]</f>
        <v>0</v>
      </c>
      <c r="AV3215" s="28">
        <f>Tabela1[[#This Row],[PESO TOTAL]]*Tabela1[[#This Row],[ACABAMENTO]]</f>
        <v>0</v>
      </c>
      <c r="AW3215" s="28">
        <f>Tabela1[[#This Row],[PESO TOTAL]]*Tabela1[[#This Row],[PRONTO ACABADO]]</f>
        <v>0</v>
      </c>
      <c r="AX3215" s="28">
        <f>Tabela1[[#This Row],[PESO TOTAL]]*Tabela1[[#This Row],[EXPEDIÇÃO ]]</f>
        <v>0</v>
      </c>
      <c r="AY3215" s="28" t="str">
        <f>Tabela1[[#This Row],[PEDIDO]]&amp;Tabela1[[#This Row],[PRODUTO]]</f>
        <v/>
      </c>
      <c r="AZ3215" s="44">
        <f>IF(AF3215="",0,IF(ISTEXT(AF3215),H3215*VALUE(SUBSTITUTE(AF3215,"%",""))/100,H3215*AF3215))-Tabela1[[#This Row],[PRONTO ACABADO2]]</f>
        <v>0</v>
      </c>
      <c r="BA3215" s="44">
        <f>IF(AG3215="",0,IF(ISTEXT(AG3215),H3215*VALUE(SUBSTITUTE(AG3215,"%",""))/100,H3215*AG3215))-Tabela1[[#This Row],[PESO EXPEDIDO2]]</f>
        <v>0</v>
      </c>
      <c r="BB3215" s="44">
        <f t="shared" si="426"/>
        <v>0</v>
      </c>
      <c r="BC3215" s="44">
        <f t="shared" si="427"/>
        <v>0</v>
      </c>
      <c r="BD3215" s="44"/>
    </row>
    <row r="3216" spans="1:56" ht="15.75" hidden="1" customHeight="1" x14ac:dyDescent="0.25">
      <c r="A3216" s="6"/>
      <c r="B3216" s="22"/>
      <c r="C3216" s="7"/>
      <c r="D3216" s="46"/>
      <c r="E3216" s="7"/>
      <c r="F3216" s="7"/>
      <c r="G3216" s="44"/>
      <c r="H3216" s="41">
        <f>Tabela1[[#This Row],[PESO UNI]]*Tabela1[[#This Row],[QTE]]</f>
        <v>0</v>
      </c>
      <c r="I3216" s="7"/>
      <c r="J3216" s="8"/>
      <c r="K3216" s="8"/>
      <c r="L3216" s="9"/>
      <c r="M3216" s="10"/>
      <c r="N3216" s="11"/>
      <c r="O3216" s="12"/>
      <c r="P3216" s="13"/>
      <c r="Q3216" s="14">
        <f>Tabela1[[#This Row],[QTDE/ Fabricação]]-Tabela1[[#This Row],[QTE]]</f>
        <v>0</v>
      </c>
      <c r="R3216" s="19">
        <f t="shared" si="422"/>
        <v>0</v>
      </c>
      <c r="S3216" s="19">
        <f t="shared" si="421"/>
        <v>0</v>
      </c>
      <c r="T3216" s="20">
        <f t="shared" si="423"/>
        <v>0</v>
      </c>
      <c r="U3216" s="17">
        <f>IFERROR(SUMIF('LISTA DE EMBARQUE'!B:B,MICRO!E:E,'LISTA DE EMBARQUE'!G:G),"")</f>
        <v>0</v>
      </c>
      <c r="V3216" s="12" t="str">
        <f>IFERROR(VLOOKUP(Tabela1[[#This Row],[COD.MDE]],'LISTA DE EMBARQUE'!B:L,11,0),"")</f>
        <v/>
      </c>
      <c r="W3216" s="13" t="str">
        <f>IFERROR(COUNTIF(#REF!,Tabela1[[#This Row],[Colunas5]]),"")</f>
        <v/>
      </c>
      <c r="X3216" s="14">
        <f>Tabela1[[#This Row],[QIANTIDADE EXPEDIDA]]*Tabela1[[#This Row],[PESO UNI]]</f>
        <v>0</v>
      </c>
      <c r="Y3216" s="14">
        <f t="shared" si="424"/>
        <v>0</v>
      </c>
      <c r="Z3216" s="21">
        <f>Tabela1[[#This Row],[PESO TOTAL]]-Tabela1[[#This Row],[Peso Expedido]]</f>
        <v>0</v>
      </c>
      <c r="AA3216" s="18"/>
      <c r="AB3216" s="15"/>
      <c r="AC3216" s="15"/>
      <c r="AD3216" s="15"/>
      <c r="AE3216" s="15"/>
      <c r="AF3216" s="15"/>
      <c r="AG3216" s="15"/>
      <c r="AH3216" s="15"/>
      <c r="AI3216" s="40" t="str">
        <f t="shared" si="420"/>
        <v>ok</v>
      </c>
      <c r="AJ3216"/>
      <c r="AK3216" t="str">
        <f>Tabela1[[#This Row],[Coluna1]]&amp;Tabela1[[#This Row],[PEDIDO]]</f>
        <v/>
      </c>
      <c r="AL3216"/>
      <c r="AM3216"/>
      <c r="AN3216"/>
      <c r="AO3216" t="str">
        <f t="shared" si="425"/>
        <v>/</v>
      </c>
      <c r="AP3216" t="str">
        <f>Tabela1[[#This Row],[TAG]]&amp;Tabela1[[#This Row],[PEDIDO]]&amp;Tabela1[[#This Row],[PRODUTO]]</f>
        <v/>
      </c>
      <c r="AQ3216" s="23" t="str">
        <f>Tabela1[[#This Row],[PRODUTO]]&amp;Tabela1[[#This Row],[TAG]]</f>
        <v/>
      </c>
      <c r="AR3216" s="183">
        <f>Tabela1[[#This Row],[PESO TOTAL]]*Tabela1[[#This Row],[MATÉRIA PRIMA]]</f>
        <v>0</v>
      </c>
      <c r="AS3216" s="28">
        <f>Tabela1[[#This Row],[PESO TOTAL]]*Tabela1[[#This Row],[PREPARAÇÃO ]]</f>
        <v>0</v>
      </c>
      <c r="AT3216" s="28">
        <f>Tabela1[[#This Row],[PESO TOTAL]]*Tabela1[[#This Row],[CALDEIRARIA]]</f>
        <v>0</v>
      </c>
      <c r="AU3216" s="28">
        <f>Tabela1[[#This Row],[PESO TOTAL]]*Tabela1[[#This Row],[SOLDA]]</f>
        <v>0</v>
      </c>
      <c r="AV3216" s="28">
        <f>Tabela1[[#This Row],[PESO TOTAL]]*Tabela1[[#This Row],[ACABAMENTO]]</f>
        <v>0</v>
      </c>
      <c r="AW3216" s="28">
        <f>Tabela1[[#This Row],[PESO TOTAL]]*Tabela1[[#This Row],[PRONTO ACABADO]]</f>
        <v>0</v>
      </c>
      <c r="AX3216" s="28">
        <f>Tabela1[[#This Row],[PESO TOTAL]]*Tabela1[[#This Row],[EXPEDIÇÃO ]]</f>
        <v>0</v>
      </c>
      <c r="AY3216" s="28" t="str">
        <f>Tabela1[[#This Row],[PEDIDO]]&amp;Tabela1[[#This Row],[PRODUTO]]</f>
        <v/>
      </c>
      <c r="AZ3216" s="44">
        <f>IF(AF3216="",0,IF(ISTEXT(AF3216),H3216*VALUE(SUBSTITUTE(AF3216,"%",""))/100,H3216*AF3216))-Tabela1[[#This Row],[PRONTO ACABADO2]]</f>
        <v>0</v>
      </c>
      <c r="BA3216" s="44">
        <f>IF(AG3216="",0,IF(ISTEXT(AG3216),H3216*VALUE(SUBSTITUTE(AG3216,"%",""))/100,H3216*AG3216))-Tabela1[[#This Row],[PESO EXPEDIDO2]]</f>
        <v>0</v>
      </c>
      <c r="BB3216" s="44">
        <f t="shared" si="426"/>
        <v>0</v>
      </c>
      <c r="BC3216" s="44">
        <f t="shared" si="427"/>
        <v>0</v>
      </c>
      <c r="BD3216" s="44"/>
    </row>
    <row r="3217" spans="1:56" ht="15.75" hidden="1" customHeight="1" x14ac:dyDescent="0.25">
      <c r="A3217" s="6"/>
      <c r="B3217" s="22"/>
      <c r="C3217" s="7"/>
      <c r="D3217" s="46"/>
      <c r="E3217" s="7"/>
      <c r="F3217" s="7"/>
      <c r="G3217" s="44"/>
      <c r="H3217" s="41">
        <f>Tabela1[[#This Row],[PESO UNI]]*Tabela1[[#This Row],[QTE]]</f>
        <v>0</v>
      </c>
      <c r="I3217" s="7"/>
      <c r="J3217" s="8"/>
      <c r="K3217" s="8"/>
      <c r="L3217" s="9"/>
      <c r="M3217" s="10"/>
      <c r="N3217" s="11"/>
      <c r="O3217" s="12"/>
      <c r="P3217" s="13"/>
      <c r="Q3217" s="14">
        <f>Tabela1[[#This Row],[QTDE/ Fabricação]]-Tabela1[[#This Row],[QTE]]</f>
        <v>0</v>
      </c>
      <c r="R3217" s="19">
        <f t="shared" si="422"/>
        <v>0</v>
      </c>
      <c r="S3217" s="19">
        <f t="shared" si="421"/>
        <v>0</v>
      </c>
      <c r="T3217" s="20">
        <f t="shared" si="423"/>
        <v>0</v>
      </c>
      <c r="U3217" s="17">
        <f>IFERROR(SUMIF('LISTA DE EMBARQUE'!B:B,MICRO!E:E,'LISTA DE EMBARQUE'!G:G),"")</f>
        <v>0</v>
      </c>
      <c r="V3217" s="12" t="str">
        <f>IFERROR(VLOOKUP(Tabela1[[#This Row],[COD.MDE]],'LISTA DE EMBARQUE'!B:L,11,0),"")</f>
        <v/>
      </c>
      <c r="W3217" s="13" t="str">
        <f>IFERROR(COUNTIF(#REF!,Tabela1[[#This Row],[Colunas5]]),"")</f>
        <v/>
      </c>
      <c r="X3217" s="14">
        <f>Tabela1[[#This Row],[QIANTIDADE EXPEDIDA]]*Tabela1[[#This Row],[PESO UNI]]</f>
        <v>0</v>
      </c>
      <c r="Y3217" s="14">
        <f t="shared" si="424"/>
        <v>0</v>
      </c>
      <c r="Z3217" s="21">
        <f>Tabela1[[#This Row],[PESO TOTAL]]-Tabela1[[#This Row],[Peso Expedido]]</f>
        <v>0</v>
      </c>
      <c r="AA3217" s="18"/>
      <c r="AB3217" s="15"/>
      <c r="AC3217" s="15"/>
      <c r="AD3217" s="15"/>
      <c r="AE3217" s="15"/>
      <c r="AF3217" s="15"/>
      <c r="AG3217" s="15"/>
      <c r="AH3217" s="15"/>
      <c r="AI3217" s="40" t="str">
        <f t="shared" ref="AI3217:AI3280" si="428">IF(Z3217&lt;=0,"ok","")</f>
        <v>ok</v>
      </c>
      <c r="AJ3217"/>
      <c r="AK3217" t="str">
        <f>Tabela1[[#This Row],[Coluna1]]&amp;Tabela1[[#This Row],[PEDIDO]]</f>
        <v/>
      </c>
      <c r="AL3217"/>
      <c r="AM3217"/>
      <c r="AN3217"/>
      <c r="AO3217" t="str">
        <f t="shared" si="425"/>
        <v>/</v>
      </c>
      <c r="AP3217" t="str">
        <f>Tabela1[[#This Row],[TAG]]&amp;Tabela1[[#This Row],[PEDIDO]]&amp;Tabela1[[#This Row],[PRODUTO]]</f>
        <v/>
      </c>
      <c r="AQ3217" s="23" t="str">
        <f>Tabela1[[#This Row],[PRODUTO]]&amp;Tabela1[[#This Row],[TAG]]</f>
        <v/>
      </c>
      <c r="AR3217" s="183">
        <f>Tabela1[[#This Row],[PESO TOTAL]]*Tabela1[[#This Row],[MATÉRIA PRIMA]]</f>
        <v>0</v>
      </c>
      <c r="AS3217" s="28">
        <f>Tabela1[[#This Row],[PESO TOTAL]]*Tabela1[[#This Row],[PREPARAÇÃO ]]</f>
        <v>0</v>
      </c>
      <c r="AT3217" s="28">
        <f>Tabela1[[#This Row],[PESO TOTAL]]*Tabela1[[#This Row],[CALDEIRARIA]]</f>
        <v>0</v>
      </c>
      <c r="AU3217" s="28">
        <f>Tabela1[[#This Row],[PESO TOTAL]]*Tabela1[[#This Row],[SOLDA]]</f>
        <v>0</v>
      </c>
      <c r="AV3217" s="28">
        <f>Tabela1[[#This Row],[PESO TOTAL]]*Tabela1[[#This Row],[ACABAMENTO]]</f>
        <v>0</v>
      </c>
      <c r="AW3217" s="28">
        <f>Tabela1[[#This Row],[PESO TOTAL]]*Tabela1[[#This Row],[PRONTO ACABADO]]</f>
        <v>0</v>
      </c>
      <c r="AX3217" s="28">
        <f>Tabela1[[#This Row],[PESO TOTAL]]*Tabela1[[#This Row],[EXPEDIÇÃO ]]</f>
        <v>0</v>
      </c>
      <c r="AY3217" s="28" t="str">
        <f>Tabela1[[#This Row],[PEDIDO]]&amp;Tabela1[[#This Row],[PRODUTO]]</f>
        <v/>
      </c>
      <c r="AZ3217" s="44">
        <f>IF(AF3217="",0,IF(ISTEXT(AF3217),H3217*VALUE(SUBSTITUTE(AF3217,"%",""))/100,H3217*AF3217))-Tabela1[[#This Row],[PRONTO ACABADO2]]</f>
        <v>0</v>
      </c>
      <c r="BA3217" s="44">
        <f>IF(AG3217="",0,IF(ISTEXT(AG3217),H3217*VALUE(SUBSTITUTE(AG3217,"%",""))/100,H3217*AG3217))-Tabela1[[#This Row],[PESO EXPEDIDO2]]</f>
        <v>0</v>
      </c>
      <c r="BB3217" s="44">
        <f t="shared" si="426"/>
        <v>0</v>
      </c>
      <c r="BC3217" s="44">
        <f t="shared" si="427"/>
        <v>0</v>
      </c>
      <c r="BD3217" s="44"/>
    </row>
    <row r="3218" spans="1:56" ht="15.75" hidden="1" customHeight="1" x14ac:dyDescent="0.25">
      <c r="A3218" s="6"/>
      <c r="B3218" s="22"/>
      <c r="C3218" s="7"/>
      <c r="D3218" s="46"/>
      <c r="E3218" s="7"/>
      <c r="F3218" s="7"/>
      <c r="G3218" s="44"/>
      <c r="H3218" s="41">
        <f>Tabela1[[#This Row],[PESO UNI]]*Tabela1[[#This Row],[QTE]]</f>
        <v>0</v>
      </c>
      <c r="I3218" s="7"/>
      <c r="J3218" s="8"/>
      <c r="K3218" s="8"/>
      <c r="L3218" s="9"/>
      <c r="M3218" s="10"/>
      <c r="N3218" s="11"/>
      <c r="O3218" s="12"/>
      <c r="P3218" s="13"/>
      <c r="Q3218" s="14">
        <f>Tabela1[[#This Row],[QTDE/ Fabricação]]-Tabela1[[#This Row],[QTE]]</f>
        <v>0</v>
      </c>
      <c r="R3218" s="19">
        <f t="shared" si="422"/>
        <v>0</v>
      </c>
      <c r="S3218" s="19">
        <f t="shared" si="421"/>
        <v>0</v>
      </c>
      <c r="T3218" s="20">
        <f t="shared" si="423"/>
        <v>0</v>
      </c>
      <c r="U3218" s="17">
        <f>IFERROR(SUMIF('LISTA DE EMBARQUE'!B:B,MICRO!E:E,'LISTA DE EMBARQUE'!G:G),"")</f>
        <v>0</v>
      </c>
      <c r="V3218" s="12" t="str">
        <f>IFERROR(VLOOKUP(Tabela1[[#This Row],[COD.MDE]],'LISTA DE EMBARQUE'!B:L,11,0),"")</f>
        <v/>
      </c>
      <c r="W3218" s="13" t="str">
        <f>IFERROR(COUNTIF(#REF!,Tabela1[[#This Row],[Colunas5]]),"")</f>
        <v/>
      </c>
      <c r="X3218" s="14">
        <f>Tabela1[[#This Row],[QIANTIDADE EXPEDIDA]]*Tabela1[[#This Row],[PESO UNI]]</f>
        <v>0</v>
      </c>
      <c r="Y3218" s="14">
        <f t="shared" si="424"/>
        <v>0</v>
      </c>
      <c r="Z3218" s="21">
        <f>Tabela1[[#This Row],[PESO TOTAL]]-Tabela1[[#This Row],[Peso Expedido]]</f>
        <v>0</v>
      </c>
      <c r="AA3218" s="18"/>
      <c r="AB3218" s="15"/>
      <c r="AC3218" s="15"/>
      <c r="AD3218" s="15"/>
      <c r="AE3218" s="15"/>
      <c r="AF3218" s="15"/>
      <c r="AG3218" s="15"/>
      <c r="AH3218" s="15"/>
      <c r="AI3218" s="40" t="str">
        <f t="shared" si="428"/>
        <v>ok</v>
      </c>
      <c r="AJ3218"/>
      <c r="AK3218" t="str">
        <f>Tabela1[[#This Row],[Coluna1]]&amp;Tabela1[[#This Row],[PEDIDO]]</f>
        <v/>
      </c>
      <c r="AL3218"/>
      <c r="AM3218"/>
      <c r="AN3218"/>
      <c r="AO3218" t="str">
        <f t="shared" si="425"/>
        <v>/</v>
      </c>
      <c r="AP3218" t="str">
        <f>Tabela1[[#This Row],[TAG]]&amp;Tabela1[[#This Row],[PEDIDO]]&amp;Tabela1[[#This Row],[PRODUTO]]</f>
        <v/>
      </c>
      <c r="AQ3218" s="23" t="str">
        <f>Tabela1[[#This Row],[PRODUTO]]&amp;Tabela1[[#This Row],[TAG]]</f>
        <v/>
      </c>
      <c r="AR3218" s="183">
        <f>Tabela1[[#This Row],[PESO TOTAL]]*Tabela1[[#This Row],[MATÉRIA PRIMA]]</f>
        <v>0</v>
      </c>
      <c r="AS3218" s="28">
        <f>Tabela1[[#This Row],[PESO TOTAL]]*Tabela1[[#This Row],[PREPARAÇÃO ]]</f>
        <v>0</v>
      </c>
      <c r="AT3218" s="28">
        <f>Tabela1[[#This Row],[PESO TOTAL]]*Tabela1[[#This Row],[CALDEIRARIA]]</f>
        <v>0</v>
      </c>
      <c r="AU3218" s="28">
        <f>Tabela1[[#This Row],[PESO TOTAL]]*Tabela1[[#This Row],[SOLDA]]</f>
        <v>0</v>
      </c>
      <c r="AV3218" s="28">
        <f>Tabela1[[#This Row],[PESO TOTAL]]*Tabela1[[#This Row],[ACABAMENTO]]</f>
        <v>0</v>
      </c>
      <c r="AW3218" s="28">
        <f>Tabela1[[#This Row],[PESO TOTAL]]*Tabela1[[#This Row],[PRONTO ACABADO]]</f>
        <v>0</v>
      </c>
      <c r="AX3218" s="28">
        <f>Tabela1[[#This Row],[PESO TOTAL]]*Tabela1[[#This Row],[EXPEDIÇÃO ]]</f>
        <v>0</v>
      </c>
      <c r="AY3218" s="28" t="str">
        <f>Tabela1[[#This Row],[PEDIDO]]&amp;Tabela1[[#This Row],[PRODUTO]]</f>
        <v/>
      </c>
      <c r="AZ3218" s="44">
        <f>IF(AF3218="",0,IF(ISTEXT(AF3218),H3218*VALUE(SUBSTITUTE(AF3218,"%",""))/100,H3218*AF3218))-Tabela1[[#This Row],[PRONTO ACABADO2]]</f>
        <v>0</v>
      </c>
      <c r="BA3218" s="44">
        <f>IF(AG3218="",0,IF(ISTEXT(AG3218),H3218*VALUE(SUBSTITUTE(AG3218,"%",""))/100,H3218*AG3218))-Tabela1[[#This Row],[PESO EXPEDIDO2]]</f>
        <v>0</v>
      </c>
      <c r="BB3218" s="44">
        <f t="shared" si="426"/>
        <v>0</v>
      </c>
      <c r="BC3218" s="44">
        <f t="shared" si="427"/>
        <v>0</v>
      </c>
      <c r="BD3218" s="44"/>
    </row>
    <row r="3219" spans="1:56" ht="15.75" hidden="1" customHeight="1" x14ac:dyDescent="0.25">
      <c r="A3219" s="6"/>
      <c r="B3219" s="22"/>
      <c r="C3219" s="7"/>
      <c r="D3219" s="46"/>
      <c r="E3219" s="7"/>
      <c r="F3219" s="7"/>
      <c r="G3219" s="44"/>
      <c r="H3219" s="41">
        <f>Tabela1[[#This Row],[PESO UNI]]*Tabela1[[#This Row],[QTE]]</f>
        <v>0</v>
      </c>
      <c r="I3219" s="7"/>
      <c r="J3219" s="8"/>
      <c r="K3219" s="8"/>
      <c r="L3219" s="9"/>
      <c r="M3219" s="10"/>
      <c r="N3219" s="11"/>
      <c r="O3219" s="12"/>
      <c r="P3219" s="13"/>
      <c r="Q3219" s="14">
        <f>Tabela1[[#This Row],[QTDE/ Fabricação]]-Tabela1[[#This Row],[QTE]]</f>
        <v>0</v>
      </c>
      <c r="R3219" s="19">
        <f t="shared" si="422"/>
        <v>0</v>
      </c>
      <c r="S3219" s="19">
        <f t="shared" si="421"/>
        <v>0</v>
      </c>
      <c r="T3219" s="20">
        <f t="shared" si="423"/>
        <v>0</v>
      </c>
      <c r="U3219" s="17">
        <f>IFERROR(SUMIF('LISTA DE EMBARQUE'!B:B,MICRO!E:E,'LISTA DE EMBARQUE'!G:G),"")</f>
        <v>0</v>
      </c>
      <c r="V3219" s="12" t="str">
        <f>IFERROR(VLOOKUP(Tabela1[[#This Row],[COD.MDE]],'LISTA DE EMBARQUE'!B:L,11,0),"")</f>
        <v/>
      </c>
      <c r="W3219" s="13" t="str">
        <f>IFERROR(COUNTIF(#REF!,Tabela1[[#This Row],[Colunas5]]),"")</f>
        <v/>
      </c>
      <c r="X3219" s="14">
        <f>Tabela1[[#This Row],[QIANTIDADE EXPEDIDA]]*Tabela1[[#This Row],[PESO UNI]]</f>
        <v>0</v>
      </c>
      <c r="Y3219" s="14">
        <f t="shared" si="424"/>
        <v>0</v>
      </c>
      <c r="Z3219" s="21">
        <f>Tabela1[[#This Row],[PESO TOTAL]]-Tabela1[[#This Row],[Peso Expedido]]</f>
        <v>0</v>
      </c>
      <c r="AA3219" s="18"/>
      <c r="AB3219" s="15"/>
      <c r="AC3219" s="15"/>
      <c r="AD3219" s="15"/>
      <c r="AE3219" s="15"/>
      <c r="AF3219" s="15"/>
      <c r="AG3219" s="15"/>
      <c r="AH3219" s="15"/>
      <c r="AI3219" s="40" t="str">
        <f t="shared" si="428"/>
        <v>ok</v>
      </c>
      <c r="AJ3219"/>
      <c r="AK3219" t="str">
        <f>Tabela1[[#This Row],[Coluna1]]&amp;Tabela1[[#This Row],[PEDIDO]]</f>
        <v/>
      </c>
      <c r="AL3219"/>
      <c r="AM3219"/>
      <c r="AN3219"/>
      <c r="AO3219" t="str">
        <f t="shared" si="425"/>
        <v>/</v>
      </c>
      <c r="AP3219" t="str">
        <f>Tabela1[[#This Row],[TAG]]&amp;Tabela1[[#This Row],[PEDIDO]]&amp;Tabela1[[#This Row],[PRODUTO]]</f>
        <v/>
      </c>
      <c r="AQ3219" s="23" t="str">
        <f>Tabela1[[#This Row],[PRODUTO]]&amp;Tabela1[[#This Row],[TAG]]</f>
        <v/>
      </c>
      <c r="AR3219" s="183">
        <f>Tabela1[[#This Row],[PESO TOTAL]]*Tabela1[[#This Row],[MATÉRIA PRIMA]]</f>
        <v>0</v>
      </c>
      <c r="AS3219" s="28">
        <f>Tabela1[[#This Row],[PESO TOTAL]]*Tabela1[[#This Row],[PREPARAÇÃO ]]</f>
        <v>0</v>
      </c>
      <c r="AT3219" s="28">
        <f>Tabela1[[#This Row],[PESO TOTAL]]*Tabela1[[#This Row],[CALDEIRARIA]]</f>
        <v>0</v>
      </c>
      <c r="AU3219" s="28">
        <f>Tabela1[[#This Row],[PESO TOTAL]]*Tabela1[[#This Row],[SOLDA]]</f>
        <v>0</v>
      </c>
      <c r="AV3219" s="28">
        <f>Tabela1[[#This Row],[PESO TOTAL]]*Tabela1[[#This Row],[ACABAMENTO]]</f>
        <v>0</v>
      </c>
      <c r="AW3219" s="28">
        <f>Tabela1[[#This Row],[PESO TOTAL]]*Tabela1[[#This Row],[PRONTO ACABADO]]</f>
        <v>0</v>
      </c>
      <c r="AX3219" s="28">
        <f>Tabela1[[#This Row],[PESO TOTAL]]*Tabela1[[#This Row],[EXPEDIÇÃO ]]</f>
        <v>0</v>
      </c>
      <c r="AY3219" s="28" t="str">
        <f>Tabela1[[#This Row],[PEDIDO]]&amp;Tabela1[[#This Row],[PRODUTO]]</f>
        <v/>
      </c>
      <c r="AZ3219" s="44">
        <f>IF(AF3219="",0,IF(ISTEXT(AF3219),H3219*VALUE(SUBSTITUTE(AF3219,"%",""))/100,H3219*AF3219))-Tabela1[[#This Row],[PRONTO ACABADO2]]</f>
        <v>0</v>
      </c>
      <c r="BA3219" s="44">
        <f>IF(AG3219="",0,IF(ISTEXT(AG3219),H3219*VALUE(SUBSTITUTE(AG3219,"%",""))/100,H3219*AG3219))-Tabela1[[#This Row],[PESO EXPEDIDO2]]</f>
        <v>0</v>
      </c>
      <c r="BB3219" s="44">
        <f t="shared" si="426"/>
        <v>0</v>
      </c>
      <c r="BC3219" s="44">
        <f t="shared" si="427"/>
        <v>0</v>
      </c>
      <c r="BD3219" s="44"/>
    </row>
    <row r="3220" spans="1:56" ht="15.75" hidden="1" customHeight="1" x14ac:dyDescent="0.25">
      <c r="A3220" s="6"/>
      <c r="B3220" s="22"/>
      <c r="C3220" s="7"/>
      <c r="D3220" s="46"/>
      <c r="E3220" s="7"/>
      <c r="F3220" s="7"/>
      <c r="G3220" s="44"/>
      <c r="H3220" s="41">
        <f>Tabela1[[#This Row],[PESO UNI]]*Tabela1[[#This Row],[QTE]]</f>
        <v>0</v>
      </c>
      <c r="I3220" s="7"/>
      <c r="J3220" s="8"/>
      <c r="K3220" s="8"/>
      <c r="L3220" s="9"/>
      <c r="M3220" s="10"/>
      <c r="N3220" s="11"/>
      <c r="O3220" s="12"/>
      <c r="P3220" s="13"/>
      <c r="Q3220" s="14">
        <f>Tabela1[[#This Row],[QTDE/ Fabricação]]-Tabela1[[#This Row],[QTE]]</f>
        <v>0</v>
      </c>
      <c r="R3220" s="19">
        <f t="shared" si="422"/>
        <v>0</v>
      </c>
      <c r="S3220" s="19">
        <f t="shared" si="421"/>
        <v>0</v>
      </c>
      <c r="T3220" s="20">
        <f t="shared" si="423"/>
        <v>0</v>
      </c>
      <c r="U3220" s="17">
        <f>IFERROR(SUMIF('LISTA DE EMBARQUE'!B:B,MICRO!E:E,'LISTA DE EMBARQUE'!G:G),"")</f>
        <v>0</v>
      </c>
      <c r="V3220" s="12" t="str">
        <f>IFERROR(VLOOKUP(Tabela1[[#This Row],[COD.MDE]],'LISTA DE EMBARQUE'!B:L,11,0),"")</f>
        <v/>
      </c>
      <c r="W3220" s="13" t="str">
        <f>IFERROR(COUNTIF(#REF!,Tabela1[[#This Row],[Colunas5]]),"")</f>
        <v/>
      </c>
      <c r="X3220" s="14">
        <f>Tabela1[[#This Row],[QIANTIDADE EXPEDIDA]]*Tabela1[[#This Row],[PESO UNI]]</f>
        <v>0</v>
      </c>
      <c r="Y3220" s="14">
        <f t="shared" si="424"/>
        <v>0</v>
      </c>
      <c r="Z3220" s="21">
        <f>Tabela1[[#This Row],[PESO TOTAL]]-Tabela1[[#This Row],[Peso Expedido]]</f>
        <v>0</v>
      </c>
      <c r="AA3220" s="18"/>
      <c r="AB3220" s="15"/>
      <c r="AC3220" s="15"/>
      <c r="AD3220" s="15"/>
      <c r="AE3220" s="15"/>
      <c r="AF3220" s="15"/>
      <c r="AG3220" s="15"/>
      <c r="AH3220" s="15"/>
      <c r="AI3220" s="40" t="str">
        <f t="shared" si="428"/>
        <v>ok</v>
      </c>
      <c r="AJ3220"/>
      <c r="AK3220" t="str">
        <f>Tabela1[[#This Row],[Coluna1]]&amp;Tabela1[[#This Row],[PEDIDO]]</f>
        <v/>
      </c>
      <c r="AL3220"/>
      <c r="AM3220"/>
      <c r="AN3220"/>
      <c r="AO3220" t="str">
        <f t="shared" si="425"/>
        <v>/</v>
      </c>
      <c r="AP3220" t="str">
        <f>Tabela1[[#This Row],[TAG]]&amp;Tabela1[[#This Row],[PEDIDO]]&amp;Tabela1[[#This Row],[PRODUTO]]</f>
        <v/>
      </c>
      <c r="AQ3220" s="23" t="str">
        <f>Tabela1[[#This Row],[PRODUTO]]&amp;Tabela1[[#This Row],[TAG]]</f>
        <v/>
      </c>
      <c r="AR3220" s="183">
        <f>Tabela1[[#This Row],[PESO TOTAL]]*Tabela1[[#This Row],[MATÉRIA PRIMA]]</f>
        <v>0</v>
      </c>
      <c r="AS3220" s="28">
        <f>Tabela1[[#This Row],[PESO TOTAL]]*Tabela1[[#This Row],[PREPARAÇÃO ]]</f>
        <v>0</v>
      </c>
      <c r="AT3220" s="28">
        <f>Tabela1[[#This Row],[PESO TOTAL]]*Tabela1[[#This Row],[CALDEIRARIA]]</f>
        <v>0</v>
      </c>
      <c r="AU3220" s="28">
        <f>Tabela1[[#This Row],[PESO TOTAL]]*Tabela1[[#This Row],[SOLDA]]</f>
        <v>0</v>
      </c>
      <c r="AV3220" s="28">
        <f>Tabela1[[#This Row],[PESO TOTAL]]*Tabela1[[#This Row],[ACABAMENTO]]</f>
        <v>0</v>
      </c>
      <c r="AW3220" s="28">
        <f>Tabela1[[#This Row],[PESO TOTAL]]*Tabela1[[#This Row],[PRONTO ACABADO]]</f>
        <v>0</v>
      </c>
      <c r="AX3220" s="28">
        <f>Tabela1[[#This Row],[PESO TOTAL]]*Tabela1[[#This Row],[EXPEDIÇÃO ]]</f>
        <v>0</v>
      </c>
      <c r="AY3220" s="28" t="str">
        <f>Tabela1[[#This Row],[PEDIDO]]&amp;Tabela1[[#This Row],[PRODUTO]]</f>
        <v/>
      </c>
      <c r="AZ3220" s="44">
        <f>IF(AF3220="",0,IF(ISTEXT(AF3220),H3220*VALUE(SUBSTITUTE(AF3220,"%",""))/100,H3220*AF3220))-Tabela1[[#This Row],[PRONTO ACABADO2]]</f>
        <v>0</v>
      </c>
      <c r="BA3220" s="44">
        <f>IF(AG3220="",0,IF(ISTEXT(AG3220),H3220*VALUE(SUBSTITUTE(AG3220,"%",""))/100,H3220*AG3220))-Tabela1[[#This Row],[PESO EXPEDIDO2]]</f>
        <v>0</v>
      </c>
      <c r="BB3220" s="44">
        <f t="shared" si="426"/>
        <v>0</v>
      </c>
      <c r="BC3220" s="44">
        <f t="shared" si="427"/>
        <v>0</v>
      </c>
      <c r="BD3220" s="44"/>
    </row>
    <row r="3221" spans="1:56" ht="15.75" hidden="1" customHeight="1" x14ac:dyDescent="0.25">
      <c r="A3221" s="6"/>
      <c r="B3221" s="22"/>
      <c r="C3221" s="7"/>
      <c r="D3221" s="46"/>
      <c r="E3221" s="7"/>
      <c r="F3221" s="7"/>
      <c r="G3221" s="44"/>
      <c r="H3221" s="41">
        <f>Tabela1[[#This Row],[PESO UNI]]*Tabela1[[#This Row],[QTE]]</f>
        <v>0</v>
      </c>
      <c r="I3221" s="7"/>
      <c r="J3221" s="8"/>
      <c r="K3221" s="8"/>
      <c r="L3221" s="9"/>
      <c r="M3221" s="10"/>
      <c r="N3221" s="11"/>
      <c r="O3221" s="12"/>
      <c r="P3221" s="13"/>
      <c r="Q3221" s="14">
        <f>Tabela1[[#This Row],[QTDE/ Fabricação]]-Tabela1[[#This Row],[QTE]]</f>
        <v>0</v>
      </c>
      <c r="R3221" s="19">
        <f t="shared" si="422"/>
        <v>0</v>
      </c>
      <c r="S3221" s="19">
        <f t="shared" si="421"/>
        <v>0</v>
      </c>
      <c r="T3221" s="20">
        <f t="shared" si="423"/>
        <v>0</v>
      </c>
      <c r="U3221" s="17">
        <f>IFERROR(SUMIF('LISTA DE EMBARQUE'!B:B,MICRO!E:E,'LISTA DE EMBARQUE'!G:G),"")</f>
        <v>0</v>
      </c>
      <c r="V3221" s="12" t="str">
        <f>IFERROR(VLOOKUP(Tabela1[[#This Row],[COD.MDE]],'LISTA DE EMBARQUE'!B:L,11,0),"")</f>
        <v/>
      </c>
      <c r="W3221" s="13" t="str">
        <f>IFERROR(COUNTIF(#REF!,Tabela1[[#This Row],[Colunas5]]),"")</f>
        <v/>
      </c>
      <c r="X3221" s="14">
        <f>Tabela1[[#This Row],[QIANTIDADE EXPEDIDA]]*Tabela1[[#This Row],[PESO UNI]]</f>
        <v>0</v>
      </c>
      <c r="Y3221" s="14">
        <f t="shared" si="424"/>
        <v>0</v>
      </c>
      <c r="Z3221" s="21">
        <f>Tabela1[[#This Row],[PESO TOTAL]]-Tabela1[[#This Row],[Peso Expedido]]</f>
        <v>0</v>
      </c>
      <c r="AA3221" s="18"/>
      <c r="AB3221" s="15"/>
      <c r="AC3221" s="15"/>
      <c r="AD3221" s="15"/>
      <c r="AE3221" s="15"/>
      <c r="AF3221" s="15"/>
      <c r="AG3221" s="15"/>
      <c r="AH3221" s="15"/>
      <c r="AI3221" s="40" t="str">
        <f t="shared" si="428"/>
        <v>ok</v>
      </c>
      <c r="AJ3221"/>
      <c r="AK3221" t="str">
        <f>Tabela1[[#This Row],[Coluna1]]&amp;Tabela1[[#This Row],[PEDIDO]]</f>
        <v/>
      </c>
      <c r="AL3221"/>
      <c r="AM3221"/>
      <c r="AN3221"/>
      <c r="AO3221" t="str">
        <f t="shared" si="425"/>
        <v>/</v>
      </c>
      <c r="AP3221" t="str">
        <f>Tabela1[[#This Row],[TAG]]&amp;Tabela1[[#This Row],[PEDIDO]]&amp;Tabela1[[#This Row],[PRODUTO]]</f>
        <v/>
      </c>
      <c r="AQ3221" s="23" t="str">
        <f>Tabela1[[#This Row],[PRODUTO]]&amp;Tabela1[[#This Row],[TAG]]</f>
        <v/>
      </c>
      <c r="AR3221" s="183">
        <f>Tabela1[[#This Row],[PESO TOTAL]]*Tabela1[[#This Row],[MATÉRIA PRIMA]]</f>
        <v>0</v>
      </c>
      <c r="AS3221" s="28">
        <f>Tabela1[[#This Row],[PESO TOTAL]]*Tabela1[[#This Row],[PREPARAÇÃO ]]</f>
        <v>0</v>
      </c>
      <c r="AT3221" s="28">
        <f>Tabela1[[#This Row],[PESO TOTAL]]*Tabela1[[#This Row],[CALDEIRARIA]]</f>
        <v>0</v>
      </c>
      <c r="AU3221" s="28">
        <f>Tabela1[[#This Row],[PESO TOTAL]]*Tabela1[[#This Row],[SOLDA]]</f>
        <v>0</v>
      </c>
      <c r="AV3221" s="28">
        <f>Tabela1[[#This Row],[PESO TOTAL]]*Tabela1[[#This Row],[ACABAMENTO]]</f>
        <v>0</v>
      </c>
      <c r="AW3221" s="28">
        <f>Tabela1[[#This Row],[PESO TOTAL]]*Tabela1[[#This Row],[PRONTO ACABADO]]</f>
        <v>0</v>
      </c>
      <c r="AX3221" s="28">
        <f>Tabela1[[#This Row],[PESO TOTAL]]*Tabela1[[#This Row],[EXPEDIÇÃO ]]</f>
        <v>0</v>
      </c>
      <c r="AY3221" s="28" t="str">
        <f>Tabela1[[#This Row],[PEDIDO]]&amp;Tabela1[[#This Row],[PRODUTO]]</f>
        <v/>
      </c>
      <c r="AZ3221" s="44">
        <f>IF(AF3221="",0,IF(ISTEXT(AF3221),H3221*VALUE(SUBSTITUTE(AF3221,"%",""))/100,H3221*AF3221))-Tabela1[[#This Row],[PRONTO ACABADO2]]</f>
        <v>0</v>
      </c>
      <c r="BA3221" s="44">
        <f>IF(AG3221="",0,IF(ISTEXT(AG3221),H3221*VALUE(SUBSTITUTE(AG3221,"%",""))/100,H3221*AG3221))-Tabela1[[#This Row],[PESO EXPEDIDO2]]</f>
        <v>0</v>
      </c>
      <c r="BB3221" s="44">
        <f t="shared" si="426"/>
        <v>0</v>
      </c>
      <c r="BC3221" s="44">
        <f t="shared" si="427"/>
        <v>0</v>
      </c>
      <c r="BD3221" s="44"/>
    </row>
    <row r="3222" spans="1:56" ht="15.75" hidden="1" customHeight="1" x14ac:dyDescent="0.25">
      <c r="A3222" s="6"/>
      <c r="B3222" s="22"/>
      <c r="C3222" s="7"/>
      <c r="D3222" s="46"/>
      <c r="E3222" s="7"/>
      <c r="F3222" s="7"/>
      <c r="G3222" s="44"/>
      <c r="H3222" s="41">
        <f>Tabela1[[#This Row],[PESO UNI]]*Tabela1[[#This Row],[QTE]]</f>
        <v>0</v>
      </c>
      <c r="I3222" s="7"/>
      <c r="J3222" s="8"/>
      <c r="K3222" s="8"/>
      <c r="L3222" s="9"/>
      <c r="M3222" s="10"/>
      <c r="N3222" s="11"/>
      <c r="O3222" s="12"/>
      <c r="P3222" s="13"/>
      <c r="Q3222" s="14">
        <f>Tabela1[[#This Row],[QTDE/ Fabricação]]-Tabela1[[#This Row],[QTE]]</f>
        <v>0</v>
      </c>
      <c r="R3222" s="19">
        <f t="shared" si="422"/>
        <v>0</v>
      </c>
      <c r="S3222" s="19">
        <f t="shared" si="421"/>
        <v>0</v>
      </c>
      <c r="T3222" s="20">
        <f t="shared" si="423"/>
        <v>0</v>
      </c>
      <c r="U3222" s="17">
        <f>IFERROR(SUMIF('LISTA DE EMBARQUE'!B:B,MICRO!E:E,'LISTA DE EMBARQUE'!G:G),"")</f>
        <v>0</v>
      </c>
      <c r="V3222" s="12" t="str">
        <f>IFERROR(VLOOKUP(Tabela1[[#This Row],[COD.MDE]],'LISTA DE EMBARQUE'!B:L,11,0),"")</f>
        <v/>
      </c>
      <c r="W3222" s="13" t="str">
        <f>IFERROR(COUNTIF(#REF!,Tabela1[[#This Row],[Colunas5]]),"")</f>
        <v/>
      </c>
      <c r="X3222" s="14">
        <f>Tabela1[[#This Row],[QIANTIDADE EXPEDIDA]]*Tabela1[[#This Row],[PESO UNI]]</f>
        <v>0</v>
      </c>
      <c r="Y3222" s="14">
        <f t="shared" si="424"/>
        <v>0</v>
      </c>
      <c r="Z3222" s="21">
        <f>Tabela1[[#This Row],[PESO TOTAL]]-Tabela1[[#This Row],[Peso Expedido]]</f>
        <v>0</v>
      </c>
      <c r="AA3222" s="18"/>
      <c r="AB3222" s="15"/>
      <c r="AC3222" s="15"/>
      <c r="AD3222" s="15"/>
      <c r="AE3222" s="15"/>
      <c r="AF3222" s="15"/>
      <c r="AG3222" s="15"/>
      <c r="AH3222" s="15"/>
      <c r="AI3222" s="40" t="str">
        <f t="shared" si="428"/>
        <v>ok</v>
      </c>
      <c r="AJ3222"/>
      <c r="AK3222" t="str">
        <f>Tabela1[[#This Row],[Coluna1]]&amp;Tabela1[[#This Row],[PEDIDO]]</f>
        <v/>
      </c>
      <c r="AL3222"/>
      <c r="AM3222"/>
      <c r="AN3222"/>
      <c r="AO3222" t="str">
        <f t="shared" si="425"/>
        <v>/</v>
      </c>
      <c r="AP3222" t="str">
        <f>Tabela1[[#This Row],[TAG]]&amp;Tabela1[[#This Row],[PEDIDO]]&amp;Tabela1[[#This Row],[PRODUTO]]</f>
        <v/>
      </c>
      <c r="AQ3222" s="23" t="str">
        <f>Tabela1[[#This Row],[PRODUTO]]&amp;Tabela1[[#This Row],[TAG]]</f>
        <v/>
      </c>
      <c r="AR3222" s="183">
        <f>Tabela1[[#This Row],[PESO TOTAL]]*Tabela1[[#This Row],[MATÉRIA PRIMA]]</f>
        <v>0</v>
      </c>
      <c r="AS3222" s="28">
        <f>Tabela1[[#This Row],[PESO TOTAL]]*Tabela1[[#This Row],[PREPARAÇÃO ]]</f>
        <v>0</v>
      </c>
      <c r="AT3222" s="28">
        <f>Tabela1[[#This Row],[PESO TOTAL]]*Tabela1[[#This Row],[CALDEIRARIA]]</f>
        <v>0</v>
      </c>
      <c r="AU3222" s="28">
        <f>Tabela1[[#This Row],[PESO TOTAL]]*Tabela1[[#This Row],[SOLDA]]</f>
        <v>0</v>
      </c>
      <c r="AV3222" s="28">
        <f>Tabela1[[#This Row],[PESO TOTAL]]*Tabela1[[#This Row],[ACABAMENTO]]</f>
        <v>0</v>
      </c>
      <c r="AW3222" s="28">
        <f>Tabela1[[#This Row],[PESO TOTAL]]*Tabela1[[#This Row],[PRONTO ACABADO]]</f>
        <v>0</v>
      </c>
      <c r="AX3222" s="28">
        <f>Tabela1[[#This Row],[PESO TOTAL]]*Tabela1[[#This Row],[EXPEDIÇÃO ]]</f>
        <v>0</v>
      </c>
      <c r="AY3222" s="28" t="str">
        <f>Tabela1[[#This Row],[PEDIDO]]&amp;Tabela1[[#This Row],[PRODUTO]]</f>
        <v/>
      </c>
      <c r="AZ3222" s="44">
        <f>IF(AF3222="",0,IF(ISTEXT(AF3222),H3222*VALUE(SUBSTITUTE(AF3222,"%",""))/100,H3222*AF3222))-Tabela1[[#This Row],[PRONTO ACABADO2]]</f>
        <v>0</v>
      </c>
      <c r="BA3222" s="44">
        <f>IF(AG3222="",0,IF(ISTEXT(AG3222),H3222*VALUE(SUBSTITUTE(AG3222,"%",""))/100,H3222*AG3222))-Tabela1[[#This Row],[PESO EXPEDIDO2]]</f>
        <v>0</v>
      </c>
      <c r="BB3222" s="44">
        <f t="shared" si="426"/>
        <v>0</v>
      </c>
      <c r="BC3222" s="44">
        <f t="shared" si="427"/>
        <v>0</v>
      </c>
      <c r="BD3222" s="44"/>
    </row>
    <row r="3223" spans="1:56" ht="15.75" hidden="1" customHeight="1" x14ac:dyDescent="0.25">
      <c r="A3223" s="6"/>
      <c r="B3223" s="22"/>
      <c r="C3223" s="7"/>
      <c r="D3223" s="46"/>
      <c r="E3223" s="7"/>
      <c r="F3223" s="7"/>
      <c r="G3223" s="44"/>
      <c r="H3223" s="41">
        <f>Tabela1[[#This Row],[PESO UNI]]*Tabela1[[#This Row],[QTE]]</f>
        <v>0</v>
      </c>
      <c r="I3223" s="7"/>
      <c r="J3223" s="8"/>
      <c r="K3223" s="8"/>
      <c r="L3223" s="9"/>
      <c r="M3223" s="10"/>
      <c r="N3223" s="11"/>
      <c r="O3223" s="12"/>
      <c r="P3223" s="13"/>
      <c r="Q3223" s="14">
        <f>Tabela1[[#This Row],[QTDE/ Fabricação]]-Tabela1[[#This Row],[QTE]]</f>
        <v>0</v>
      </c>
      <c r="R3223" s="19">
        <f t="shared" si="422"/>
        <v>0</v>
      </c>
      <c r="S3223" s="19">
        <f t="shared" si="421"/>
        <v>0</v>
      </c>
      <c r="T3223" s="20">
        <f t="shared" si="423"/>
        <v>0</v>
      </c>
      <c r="U3223" s="17">
        <f>IFERROR(SUMIF('LISTA DE EMBARQUE'!B:B,MICRO!E:E,'LISTA DE EMBARQUE'!G:G),"")</f>
        <v>0</v>
      </c>
      <c r="V3223" s="12" t="str">
        <f>IFERROR(VLOOKUP(Tabela1[[#This Row],[COD.MDE]],'LISTA DE EMBARQUE'!B:L,11,0),"")</f>
        <v/>
      </c>
      <c r="W3223" s="13" t="str">
        <f>IFERROR(COUNTIF(#REF!,Tabela1[[#This Row],[Colunas5]]),"")</f>
        <v/>
      </c>
      <c r="X3223" s="14">
        <f>Tabela1[[#This Row],[QIANTIDADE EXPEDIDA]]*Tabela1[[#This Row],[PESO UNI]]</f>
        <v>0</v>
      </c>
      <c r="Y3223" s="14">
        <f t="shared" si="424"/>
        <v>0</v>
      </c>
      <c r="Z3223" s="21">
        <f>Tabela1[[#This Row],[PESO TOTAL]]-Tabela1[[#This Row],[Peso Expedido]]</f>
        <v>0</v>
      </c>
      <c r="AA3223" s="18"/>
      <c r="AB3223" s="15"/>
      <c r="AC3223" s="15"/>
      <c r="AD3223" s="15"/>
      <c r="AE3223" s="15"/>
      <c r="AF3223" s="15"/>
      <c r="AG3223" s="15"/>
      <c r="AH3223" s="15"/>
      <c r="AI3223" s="40" t="str">
        <f t="shared" si="428"/>
        <v>ok</v>
      </c>
      <c r="AJ3223"/>
      <c r="AK3223" t="str">
        <f>Tabela1[[#This Row],[Coluna1]]&amp;Tabela1[[#This Row],[PEDIDO]]</f>
        <v/>
      </c>
      <c r="AL3223"/>
      <c r="AM3223"/>
      <c r="AN3223"/>
      <c r="AO3223" t="str">
        <f t="shared" si="425"/>
        <v>/</v>
      </c>
      <c r="AP3223" t="str">
        <f>Tabela1[[#This Row],[TAG]]&amp;Tabela1[[#This Row],[PEDIDO]]&amp;Tabela1[[#This Row],[PRODUTO]]</f>
        <v/>
      </c>
      <c r="AQ3223" s="23" t="str">
        <f>Tabela1[[#This Row],[PRODUTO]]&amp;Tabela1[[#This Row],[TAG]]</f>
        <v/>
      </c>
      <c r="AR3223" s="183">
        <f>Tabela1[[#This Row],[PESO TOTAL]]*Tabela1[[#This Row],[MATÉRIA PRIMA]]</f>
        <v>0</v>
      </c>
      <c r="AS3223" s="28">
        <f>Tabela1[[#This Row],[PESO TOTAL]]*Tabela1[[#This Row],[PREPARAÇÃO ]]</f>
        <v>0</v>
      </c>
      <c r="AT3223" s="28">
        <f>Tabela1[[#This Row],[PESO TOTAL]]*Tabela1[[#This Row],[CALDEIRARIA]]</f>
        <v>0</v>
      </c>
      <c r="AU3223" s="28">
        <f>Tabela1[[#This Row],[PESO TOTAL]]*Tabela1[[#This Row],[SOLDA]]</f>
        <v>0</v>
      </c>
      <c r="AV3223" s="28">
        <f>Tabela1[[#This Row],[PESO TOTAL]]*Tabela1[[#This Row],[ACABAMENTO]]</f>
        <v>0</v>
      </c>
      <c r="AW3223" s="28">
        <f>Tabela1[[#This Row],[PESO TOTAL]]*Tabela1[[#This Row],[PRONTO ACABADO]]</f>
        <v>0</v>
      </c>
      <c r="AX3223" s="28">
        <f>Tabela1[[#This Row],[PESO TOTAL]]*Tabela1[[#This Row],[EXPEDIÇÃO ]]</f>
        <v>0</v>
      </c>
      <c r="AY3223" s="28" t="str">
        <f>Tabela1[[#This Row],[PEDIDO]]&amp;Tabela1[[#This Row],[PRODUTO]]</f>
        <v/>
      </c>
      <c r="AZ3223" s="44">
        <f>IF(AF3223="",0,IF(ISTEXT(AF3223),H3223*VALUE(SUBSTITUTE(AF3223,"%",""))/100,H3223*AF3223))-Tabela1[[#This Row],[PRONTO ACABADO2]]</f>
        <v>0</v>
      </c>
      <c r="BA3223" s="44">
        <f>IF(AG3223="",0,IF(ISTEXT(AG3223),H3223*VALUE(SUBSTITUTE(AG3223,"%",""))/100,H3223*AG3223))-Tabela1[[#This Row],[PESO EXPEDIDO2]]</f>
        <v>0</v>
      </c>
      <c r="BB3223" s="44">
        <f t="shared" si="426"/>
        <v>0</v>
      </c>
      <c r="BC3223" s="44">
        <f t="shared" si="427"/>
        <v>0</v>
      </c>
      <c r="BD3223" s="44"/>
    </row>
    <row r="3224" spans="1:56" ht="15.75" hidden="1" customHeight="1" x14ac:dyDescent="0.25">
      <c r="A3224" s="6"/>
      <c r="B3224" s="22"/>
      <c r="C3224" s="7"/>
      <c r="D3224" s="46"/>
      <c r="E3224" s="7"/>
      <c r="F3224" s="7"/>
      <c r="G3224" s="44"/>
      <c r="H3224" s="41">
        <f>Tabela1[[#This Row],[PESO UNI]]*Tabela1[[#This Row],[QTE]]</f>
        <v>0</v>
      </c>
      <c r="I3224" s="7"/>
      <c r="J3224" s="8"/>
      <c r="K3224" s="8"/>
      <c r="L3224" s="9"/>
      <c r="M3224" s="10"/>
      <c r="N3224" s="11"/>
      <c r="O3224" s="12"/>
      <c r="P3224" s="13"/>
      <c r="Q3224" s="14">
        <f>Tabela1[[#This Row],[QTDE/ Fabricação]]-Tabela1[[#This Row],[QTE]]</f>
        <v>0</v>
      </c>
      <c r="R3224" s="19">
        <f t="shared" si="422"/>
        <v>0</v>
      </c>
      <c r="S3224" s="19">
        <f t="shared" si="421"/>
        <v>0</v>
      </c>
      <c r="T3224" s="20">
        <f t="shared" si="423"/>
        <v>0</v>
      </c>
      <c r="U3224" s="17">
        <f>IFERROR(SUMIF('LISTA DE EMBARQUE'!B:B,MICRO!E:E,'LISTA DE EMBARQUE'!G:G),"")</f>
        <v>0</v>
      </c>
      <c r="V3224" s="12" t="str">
        <f>IFERROR(VLOOKUP(Tabela1[[#This Row],[COD.MDE]],'LISTA DE EMBARQUE'!B:L,11,0),"")</f>
        <v/>
      </c>
      <c r="W3224" s="13" t="str">
        <f>IFERROR(COUNTIF(#REF!,Tabela1[[#This Row],[Colunas5]]),"")</f>
        <v/>
      </c>
      <c r="X3224" s="14">
        <f>Tabela1[[#This Row],[QIANTIDADE EXPEDIDA]]*Tabela1[[#This Row],[PESO UNI]]</f>
        <v>0</v>
      </c>
      <c r="Y3224" s="14">
        <f t="shared" si="424"/>
        <v>0</v>
      </c>
      <c r="Z3224" s="21">
        <f>Tabela1[[#This Row],[PESO TOTAL]]-Tabela1[[#This Row],[Peso Expedido]]</f>
        <v>0</v>
      </c>
      <c r="AA3224" s="18"/>
      <c r="AB3224" s="15"/>
      <c r="AC3224" s="15"/>
      <c r="AD3224" s="15"/>
      <c r="AE3224" s="15"/>
      <c r="AF3224" s="15"/>
      <c r="AG3224" s="15"/>
      <c r="AH3224" s="15"/>
      <c r="AI3224" s="40" t="str">
        <f t="shared" si="428"/>
        <v>ok</v>
      </c>
      <c r="AJ3224"/>
      <c r="AK3224" t="str">
        <f>Tabela1[[#This Row],[Coluna1]]&amp;Tabela1[[#This Row],[PEDIDO]]</f>
        <v/>
      </c>
      <c r="AL3224"/>
      <c r="AM3224"/>
      <c r="AN3224"/>
      <c r="AO3224" t="str">
        <f t="shared" si="425"/>
        <v>/</v>
      </c>
      <c r="AP3224" t="str">
        <f>Tabela1[[#This Row],[TAG]]&amp;Tabela1[[#This Row],[PEDIDO]]&amp;Tabela1[[#This Row],[PRODUTO]]</f>
        <v/>
      </c>
      <c r="AQ3224" s="23" t="str">
        <f>Tabela1[[#This Row],[PRODUTO]]&amp;Tabela1[[#This Row],[TAG]]</f>
        <v/>
      </c>
      <c r="AR3224" s="183">
        <f>Tabela1[[#This Row],[PESO TOTAL]]*Tabela1[[#This Row],[MATÉRIA PRIMA]]</f>
        <v>0</v>
      </c>
      <c r="AS3224" s="28">
        <f>Tabela1[[#This Row],[PESO TOTAL]]*Tabela1[[#This Row],[PREPARAÇÃO ]]</f>
        <v>0</v>
      </c>
      <c r="AT3224" s="28">
        <f>Tabela1[[#This Row],[PESO TOTAL]]*Tabela1[[#This Row],[CALDEIRARIA]]</f>
        <v>0</v>
      </c>
      <c r="AU3224" s="28">
        <f>Tabela1[[#This Row],[PESO TOTAL]]*Tabela1[[#This Row],[SOLDA]]</f>
        <v>0</v>
      </c>
      <c r="AV3224" s="28">
        <f>Tabela1[[#This Row],[PESO TOTAL]]*Tabela1[[#This Row],[ACABAMENTO]]</f>
        <v>0</v>
      </c>
      <c r="AW3224" s="28">
        <f>Tabela1[[#This Row],[PESO TOTAL]]*Tabela1[[#This Row],[PRONTO ACABADO]]</f>
        <v>0</v>
      </c>
      <c r="AX3224" s="28">
        <f>Tabela1[[#This Row],[PESO TOTAL]]*Tabela1[[#This Row],[EXPEDIÇÃO ]]</f>
        <v>0</v>
      </c>
      <c r="AY3224" s="28" t="str">
        <f>Tabela1[[#This Row],[PEDIDO]]&amp;Tabela1[[#This Row],[PRODUTO]]</f>
        <v/>
      </c>
      <c r="AZ3224" s="44">
        <f>IF(AF3224="",0,IF(ISTEXT(AF3224),H3224*VALUE(SUBSTITUTE(AF3224,"%",""))/100,H3224*AF3224))-Tabela1[[#This Row],[PRONTO ACABADO2]]</f>
        <v>0</v>
      </c>
      <c r="BA3224" s="44">
        <f>IF(AG3224="",0,IF(ISTEXT(AG3224),H3224*VALUE(SUBSTITUTE(AG3224,"%",""))/100,H3224*AG3224))-Tabela1[[#This Row],[PESO EXPEDIDO2]]</f>
        <v>0</v>
      </c>
      <c r="BB3224" s="44">
        <f t="shared" si="426"/>
        <v>0</v>
      </c>
      <c r="BC3224" s="44">
        <f t="shared" si="427"/>
        <v>0</v>
      </c>
      <c r="BD3224" s="44"/>
    </row>
    <row r="3225" spans="1:56" ht="15.75" hidden="1" customHeight="1" x14ac:dyDescent="0.25">
      <c r="A3225" s="6"/>
      <c r="B3225" s="22"/>
      <c r="C3225" s="7"/>
      <c r="D3225" s="46"/>
      <c r="E3225" s="7"/>
      <c r="F3225" s="7"/>
      <c r="G3225" s="44"/>
      <c r="H3225" s="41">
        <f>Tabela1[[#This Row],[PESO UNI]]*Tabela1[[#This Row],[QTE]]</f>
        <v>0</v>
      </c>
      <c r="I3225" s="7"/>
      <c r="J3225" s="8"/>
      <c r="K3225" s="8"/>
      <c r="L3225" s="9"/>
      <c r="M3225" s="10"/>
      <c r="N3225" s="11"/>
      <c r="O3225" s="12"/>
      <c r="P3225" s="13"/>
      <c r="Q3225" s="14">
        <f>Tabela1[[#This Row],[QTDE/ Fabricação]]-Tabela1[[#This Row],[QTE]]</f>
        <v>0</v>
      </c>
      <c r="R3225" s="19">
        <f t="shared" si="422"/>
        <v>0</v>
      </c>
      <c r="S3225" s="19">
        <f t="shared" si="421"/>
        <v>0</v>
      </c>
      <c r="T3225" s="20">
        <f t="shared" si="423"/>
        <v>0</v>
      </c>
      <c r="U3225" s="17">
        <f>IFERROR(SUMIF('LISTA DE EMBARQUE'!B:B,MICRO!E:E,'LISTA DE EMBARQUE'!G:G),"")</f>
        <v>0</v>
      </c>
      <c r="V3225" s="12" t="str">
        <f>IFERROR(VLOOKUP(Tabela1[[#This Row],[COD.MDE]],'LISTA DE EMBARQUE'!B:L,11,0),"")</f>
        <v/>
      </c>
      <c r="W3225" s="13" t="str">
        <f>IFERROR(COUNTIF(#REF!,Tabela1[[#This Row],[Colunas5]]),"")</f>
        <v/>
      </c>
      <c r="X3225" s="14">
        <f>Tabela1[[#This Row],[QIANTIDADE EXPEDIDA]]*Tabela1[[#This Row],[PESO UNI]]</f>
        <v>0</v>
      </c>
      <c r="Y3225" s="14">
        <f t="shared" si="424"/>
        <v>0</v>
      </c>
      <c r="Z3225" s="21">
        <f>Tabela1[[#This Row],[PESO TOTAL]]-Tabela1[[#This Row],[Peso Expedido]]</f>
        <v>0</v>
      </c>
      <c r="AA3225" s="18"/>
      <c r="AB3225" s="15"/>
      <c r="AC3225" s="15"/>
      <c r="AD3225" s="15"/>
      <c r="AE3225" s="15"/>
      <c r="AF3225" s="15"/>
      <c r="AG3225" s="15"/>
      <c r="AH3225" s="15"/>
      <c r="AI3225" s="40" t="str">
        <f t="shared" si="428"/>
        <v>ok</v>
      </c>
      <c r="AJ3225"/>
      <c r="AK3225" t="str">
        <f>Tabela1[[#This Row],[Coluna1]]&amp;Tabela1[[#This Row],[PEDIDO]]</f>
        <v/>
      </c>
      <c r="AL3225"/>
      <c r="AM3225"/>
      <c r="AN3225"/>
      <c r="AO3225" t="str">
        <f t="shared" si="425"/>
        <v>/</v>
      </c>
      <c r="AP3225" t="str">
        <f>Tabela1[[#This Row],[TAG]]&amp;Tabela1[[#This Row],[PEDIDO]]&amp;Tabela1[[#This Row],[PRODUTO]]</f>
        <v/>
      </c>
      <c r="AQ3225" s="23" t="str">
        <f>Tabela1[[#This Row],[PRODUTO]]&amp;Tabela1[[#This Row],[TAG]]</f>
        <v/>
      </c>
      <c r="AR3225" s="183">
        <f>Tabela1[[#This Row],[PESO TOTAL]]*Tabela1[[#This Row],[MATÉRIA PRIMA]]</f>
        <v>0</v>
      </c>
      <c r="AS3225" s="28">
        <f>Tabela1[[#This Row],[PESO TOTAL]]*Tabela1[[#This Row],[PREPARAÇÃO ]]</f>
        <v>0</v>
      </c>
      <c r="AT3225" s="28">
        <f>Tabela1[[#This Row],[PESO TOTAL]]*Tabela1[[#This Row],[CALDEIRARIA]]</f>
        <v>0</v>
      </c>
      <c r="AU3225" s="28">
        <f>Tabela1[[#This Row],[PESO TOTAL]]*Tabela1[[#This Row],[SOLDA]]</f>
        <v>0</v>
      </c>
      <c r="AV3225" s="28">
        <f>Tabela1[[#This Row],[PESO TOTAL]]*Tabela1[[#This Row],[ACABAMENTO]]</f>
        <v>0</v>
      </c>
      <c r="AW3225" s="28">
        <f>Tabela1[[#This Row],[PESO TOTAL]]*Tabela1[[#This Row],[PRONTO ACABADO]]</f>
        <v>0</v>
      </c>
      <c r="AX3225" s="28">
        <f>Tabela1[[#This Row],[PESO TOTAL]]*Tabela1[[#This Row],[EXPEDIÇÃO ]]</f>
        <v>0</v>
      </c>
      <c r="AY3225" s="28" t="str">
        <f>Tabela1[[#This Row],[PEDIDO]]&amp;Tabela1[[#This Row],[PRODUTO]]</f>
        <v/>
      </c>
      <c r="AZ3225" s="44">
        <f>IF(AF3225="",0,IF(ISTEXT(AF3225),H3225*VALUE(SUBSTITUTE(AF3225,"%",""))/100,H3225*AF3225))-Tabela1[[#This Row],[PRONTO ACABADO2]]</f>
        <v>0</v>
      </c>
      <c r="BA3225" s="44">
        <f>IF(AG3225="",0,IF(ISTEXT(AG3225),H3225*VALUE(SUBSTITUTE(AG3225,"%",""))/100,H3225*AG3225))-Tabela1[[#This Row],[PESO EXPEDIDO2]]</f>
        <v>0</v>
      </c>
      <c r="BB3225" s="44">
        <f t="shared" si="426"/>
        <v>0</v>
      </c>
      <c r="BC3225" s="44">
        <f t="shared" si="427"/>
        <v>0</v>
      </c>
      <c r="BD3225" s="44"/>
    </row>
    <row r="3226" spans="1:56" ht="15.75" hidden="1" customHeight="1" x14ac:dyDescent="0.25">
      <c r="A3226" s="6"/>
      <c r="B3226" s="22"/>
      <c r="C3226" s="7"/>
      <c r="D3226" s="46"/>
      <c r="E3226" s="7"/>
      <c r="F3226" s="7"/>
      <c r="G3226" s="44"/>
      <c r="H3226" s="41">
        <f>Tabela1[[#This Row],[PESO UNI]]*Tabela1[[#This Row],[QTE]]</f>
        <v>0</v>
      </c>
      <c r="I3226" s="7"/>
      <c r="J3226" s="8"/>
      <c r="K3226" s="8"/>
      <c r="L3226" s="9"/>
      <c r="M3226" s="10"/>
      <c r="N3226" s="11"/>
      <c r="O3226" s="12"/>
      <c r="P3226" s="13"/>
      <c r="Q3226" s="14">
        <f>Tabela1[[#This Row],[QTDE/ Fabricação]]-Tabela1[[#This Row],[QTE]]</f>
        <v>0</v>
      </c>
      <c r="R3226" s="19">
        <f t="shared" si="422"/>
        <v>0</v>
      </c>
      <c r="S3226" s="19">
        <f t="shared" si="421"/>
        <v>0</v>
      </c>
      <c r="T3226" s="20">
        <f t="shared" si="423"/>
        <v>0</v>
      </c>
      <c r="U3226" s="17">
        <f>IFERROR(SUMIF('LISTA DE EMBARQUE'!B:B,MICRO!E:E,'LISTA DE EMBARQUE'!G:G),"")</f>
        <v>0</v>
      </c>
      <c r="V3226" s="12" t="str">
        <f>IFERROR(VLOOKUP(Tabela1[[#This Row],[COD.MDE]],'LISTA DE EMBARQUE'!B:L,11,0),"")</f>
        <v/>
      </c>
      <c r="W3226" s="13" t="str">
        <f>IFERROR(COUNTIF(#REF!,Tabela1[[#This Row],[Colunas5]]),"")</f>
        <v/>
      </c>
      <c r="X3226" s="14">
        <f>Tabela1[[#This Row],[QIANTIDADE EXPEDIDA]]*Tabela1[[#This Row],[PESO UNI]]</f>
        <v>0</v>
      </c>
      <c r="Y3226" s="14">
        <f t="shared" si="424"/>
        <v>0</v>
      </c>
      <c r="Z3226" s="21">
        <f>Tabela1[[#This Row],[PESO TOTAL]]-Tabela1[[#This Row],[Peso Expedido]]</f>
        <v>0</v>
      </c>
      <c r="AA3226" s="18"/>
      <c r="AB3226" s="15"/>
      <c r="AC3226" s="15"/>
      <c r="AD3226" s="15"/>
      <c r="AE3226" s="15"/>
      <c r="AF3226" s="15"/>
      <c r="AG3226" s="15"/>
      <c r="AH3226" s="15"/>
      <c r="AI3226" s="40" t="str">
        <f t="shared" si="428"/>
        <v>ok</v>
      </c>
      <c r="AJ3226"/>
      <c r="AK3226" t="str">
        <f>Tabela1[[#This Row],[Coluna1]]&amp;Tabela1[[#This Row],[PEDIDO]]</f>
        <v/>
      </c>
      <c r="AL3226"/>
      <c r="AM3226"/>
      <c r="AN3226"/>
      <c r="AO3226" t="str">
        <f t="shared" si="425"/>
        <v>/</v>
      </c>
      <c r="AP3226" t="str">
        <f>Tabela1[[#This Row],[TAG]]&amp;Tabela1[[#This Row],[PEDIDO]]&amp;Tabela1[[#This Row],[PRODUTO]]</f>
        <v/>
      </c>
      <c r="AQ3226" s="23" t="str">
        <f>Tabela1[[#This Row],[PRODUTO]]&amp;Tabela1[[#This Row],[TAG]]</f>
        <v/>
      </c>
      <c r="AR3226" s="183">
        <f>Tabela1[[#This Row],[PESO TOTAL]]*Tabela1[[#This Row],[MATÉRIA PRIMA]]</f>
        <v>0</v>
      </c>
      <c r="AS3226" s="28">
        <f>Tabela1[[#This Row],[PESO TOTAL]]*Tabela1[[#This Row],[PREPARAÇÃO ]]</f>
        <v>0</v>
      </c>
      <c r="AT3226" s="28">
        <f>Tabela1[[#This Row],[PESO TOTAL]]*Tabela1[[#This Row],[CALDEIRARIA]]</f>
        <v>0</v>
      </c>
      <c r="AU3226" s="28">
        <f>Tabela1[[#This Row],[PESO TOTAL]]*Tabela1[[#This Row],[SOLDA]]</f>
        <v>0</v>
      </c>
      <c r="AV3226" s="28">
        <f>Tabela1[[#This Row],[PESO TOTAL]]*Tabela1[[#This Row],[ACABAMENTO]]</f>
        <v>0</v>
      </c>
      <c r="AW3226" s="28">
        <f>Tabela1[[#This Row],[PESO TOTAL]]*Tabela1[[#This Row],[PRONTO ACABADO]]</f>
        <v>0</v>
      </c>
      <c r="AX3226" s="28">
        <f>Tabela1[[#This Row],[PESO TOTAL]]*Tabela1[[#This Row],[EXPEDIÇÃO ]]</f>
        <v>0</v>
      </c>
      <c r="AY3226" s="28" t="str">
        <f>Tabela1[[#This Row],[PEDIDO]]&amp;Tabela1[[#This Row],[PRODUTO]]</f>
        <v/>
      </c>
      <c r="AZ3226" s="44">
        <f>IF(AF3226="",0,IF(ISTEXT(AF3226),H3226*VALUE(SUBSTITUTE(AF3226,"%",""))/100,H3226*AF3226))-Tabela1[[#This Row],[PRONTO ACABADO2]]</f>
        <v>0</v>
      </c>
      <c r="BA3226" s="44">
        <f>IF(AG3226="",0,IF(ISTEXT(AG3226),H3226*VALUE(SUBSTITUTE(AG3226,"%",""))/100,H3226*AG3226))-Tabela1[[#This Row],[PESO EXPEDIDO2]]</f>
        <v>0</v>
      </c>
      <c r="BB3226" s="44">
        <f t="shared" si="426"/>
        <v>0</v>
      </c>
      <c r="BC3226" s="44">
        <f t="shared" si="427"/>
        <v>0</v>
      </c>
      <c r="BD3226" s="44"/>
    </row>
    <row r="3227" spans="1:56" ht="15.75" hidden="1" customHeight="1" x14ac:dyDescent="0.25">
      <c r="A3227" s="6"/>
      <c r="B3227" s="22"/>
      <c r="C3227" s="7"/>
      <c r="D3227" s="46"/>
      <c r="E3227" s="7"/>
      <c r="F3227" s="7"/>
      <c r="G3227" s="44"/>
      <c r="H3227" s="41">
        <f>Tabela1[[#This Row],[PESO UNI]]*Tabela1[[#This Row],[QTE]]</f>
        <v>0</v>
      </c>
      <c r="I3227" s="7"/>
      <c r="J3227" s="8"/>
      <c r="K3227" s="8"/>
      <c r="L3227" s="9"/>
      <c r="M3227" s="10"/>
      <c r="N3227" s="11"/>
      <c r="O3227" s="12"/>
      <c r="P3227" s="13"/>
      <c r="Q3227" s="14">
        <f>Tabela1[[#This Row],[QTDE/ Fabricação]]-Tabela1[[#This Row],[QTE]]</f>
        <v>0</v>
      </c>
      <c r="R3227" s="19">
        <f t="shared" si="422"/>
        <v>0</v>
      </c>
      <c r="S3227" s="19">
        <f t="shared" si="421"/>
        <v>0</v>
      </c>
      <c r="T3227" s="20">
        <f t="shared" si="423"/>
        <v>0</v>
      </c>
      <c r="U3227" s="17">
        <f>IFERROR(SUMIF('LISTA DE EMBARQUE'!B:B,MICRO!E:E,'LISTA DE EMBARQUE'!G:G),"")</f>
        <v>0</v>
      </c>
      <c r="V3227" s="12" t="str">
        <f>IFERROR(VLOOKUP(Tabela1[[#This Row],[COD.MDE]],'LISTA DE EMBARQUE'!B:L,11,0),"")</f>
        <v/>
      </c>
      <c r="W3227" s="13" t="str">
        <f>IFERROR(COUNTIF(#REF!,Tabela1[[#This Row],[Colunas5]]),"")</f>
        <v/>
      </c>
      <c r="X3227" s="14">
        <f>Tabela1[[#This Row],[QIANTIDADE EXPEDIDA]]*Tabela1[[#This Row],[PESO UNI]]</f>
        <v>0</v>
      </c>
      <c r="Y3227" s="14">
        <f t="shared" si="424"/>
        <v>0</v>
      </c>
      <c r="Z3227" s="21">
        <f>Tabela1[[#This Row],[PESO TOTAL]]-Tabela1[[#This Row],[Peso Expedido]]</f>
        <v>0</v>
      </c>
      <c r="AA3227" s="18"/>
      <c r="AB3227" s="15"/>
      <c r="AC3227" s="15"/>
      <c r="AD3227" s="15"/>
      <c r="AE3227" s="15"/>
      <c r="AF3227" s="15"/>
      <c r="AG3227" s="15"/>
      <c r="AH3227" s="15"/>
      <c r="AI3227" s="40" t="str">
        <f t="shared" si="428"/>
        <v>ok</v>
      </c>
      <c r="AJ3227"/>
      <c r="AK3227" t="str">
        <f>Tabela1[[#This Row],[Coluna1]]&amp;Tabela1[[#This Row],[PEDIDO]]</f>
        <v/>
      </c>
      <c r="AL3227"/>
      <c r="AM3227"/>
      <c r="AN3227"/>
      <c r="AO3227" t="str">
        <f t="shared" si="425"/>
        <v>/</v>
      </c>
      <c r="AP3227" t="str">
        <f>Tabela1[[#This Row],[TAG]]&amp;Tabela1[[#This Row],[PEDIDO]]&amp;Tabela1[[#This Row],[PRODUTO]]</f>
        <v/>
      </c>
      <c r="AQ3227" s="23" t="str">
        <f>Tabela1[[#This Row],[PRODUTO]]&amp;Tabela1[[#This Row],[TAG]]</f>
        <v/>
      </c>
      <c r="AR3227" s="183">
        <f>Tabela1[[#This Row],[PESO TOTAL]]*Tabela1[[#This Row],[MATÉRIA PRIMA]]</f>
        <v>0</v>
      </c>
      <c r="AS3227" s="28">
        <f>Tabela1[[#This Row],[PESO TOTAL]]*Tabela1[[#This Row],[PREPARAÇÃO ]]</f>
        <v>0</v>
      </c>
      <c r="AT3227" s="28">
        <f>Tabela1[[#This Row],[PESO TOTAL]]*Tabela1[[#This Row],[CALDEIRARIA]]</f>
        <v>0</v>
      </c>
      <c r="AU3227" s="28">
        <f>Tabela1[[#This Row],[PESO TOTAL]]*Tabela1[[#This Row],[SOLDA]]</f>
        <v>0</v>
      </c>
      <c r="AV3227" s="28">
        <f>Tabela1[[#This Row],[PESO TOTAL]]*Tabela1[[#This Row],[ACABAMENTO]]</f>
        <v>0</v>
      </c>
      <c r="AW3227" s="28">
        <f>Tabela1[[#This Row],[PESO TOTAL]]*Tabela1[[#This Row],[PRONTO ACABADO]]</f>
        <v>0</v>
      </c>
      <c r="AX3227" s="28">
        <f>Tabela1[[#This Row],[PESO TOTAL]]*Tabela1[[#This Row],[EXPEDIÇÃO ]]</f>
        <v>0</v>
      </c>
      <c r="AY3227" s="28" t="str">
        <f>Tabela1[[#This Row],[PEDIDO]]&amp;Tabela1[[#This Row],[PRODUTO]]</f>
        <v/>
      </c>
      <c r="AZ3227" s="44">
        <f>IF(AF3227="",0,IF(ISTEXT(AF3227),H3227*VALUE(SUBSTITUTE(AF3227,"%",""))/100,H3227*AF3227))-Tabela1[[#This Row],[PRONTO ACABADO2]]</f>
        <v>0</v>
      </c>
      <c r="BA3227" s="44">
        <f>IF(AG3227="",0,IF(ISTEXT(AG3227),H3227*VALUE(SUBSTITUTE(AG3227,"%",""))/100,H3227*AG3227))-Tabela1[[#This Row],[PESO EXPEDIDO2]]</f>
        <v>0</v>
      </c>
      <c r="BB3227" s="44">
        <f t="shared" si="426"/>
        <v>0</v>
      </c>
      <c r="BC3227" s="44">
        <f t="shared" si="427"/>
        <v>0</v>
      </c>
      <c r="BD3227" s="44"/>
    </row>
    <row r="3228" spans="1:56" ht="15.75" hidden="1" customHeight="1" x14ac:dyDescent="0.25">
      <c r="A3228" s="6"/>
      <c r="B3228" s="22"/>
      <c r="C3228" s="7"/>
      <c r="D3228" s="46"/>
      <c r="E3228" s="7"/>
      <c r="F3228" s="7"/>
      <c r="G3228" s="44"/>
      <c r="H3228" s="41">
        <f>Tabela1[[#This Row],[PESO UNI]]*Tabela1[[#This Row],[QTE]]</f>
        <v>0</v>
      </c>
      <c r="I3228" s="7"/>
      <c r="J3228" s="8"/>
      <c r="K3228" s="8"/>
      <c r="L3228" s="9"/>
      <c r="M3228" s="10"/>
      <c r="N3228" s="11"/>
      <c r="O3228" s="12"/>
      <c r="P3228" s="13"/>
      <c r="Q3228" s="14">
        <f>Tabela1[[#This Row],[QTDE/ Fabricação]]-Tabela1[[#This Row],[QTE]]</f>
        <v>0</v>
      </c>
      <c r="R3228" s="19">
        <f t="shared" si="422"/>
        <v>0</v>
      </c>
      <c r="S3228" s="19">
        <f t="shared" si="421"/>
        <v>0</v>
      </c>
      <c r="T3228" s="20">
        <f t="shared" si="423"/>
        <v>0</v>
      </c>
      <c r="U3228" s="17">
        <f>IFERROR(SUMIF('LISTA DE EMBARQUE'!B:B,MICRO!E:E,'LISTA DE EMBARQUE'!G:G),"")</f>
        <v>0</v>
      </c>
      <c r="V3228" s="12" t="str">
        <f>IFERROR(VLOOKUP(Tabela1[[#This Row],[COD.MDE]],'LISTA DE EMBARQUE'!B:L,11,0),"")</f>
        <v/>
      </c>
      <c r="W3228" s="13" t="str">
        <f>IFERROR(COUNTIF(#REF!,Tabela1[[#This Row],[Colunas5]]),"")</f>
        <v/>
      </c>
      <c r="X3228" s="14">
        <f>Tabela1[[#This Row],[QIANTIDADE EXPEDIDA]]*Tabela1[[#This Row],[PESO UNI]]</f>
        <v>0</v>
      </c>
      <c r="Y3228" s="14">
        <f t="shared" si="424"/>
        <v>0</v>
      </c>
      <c r="Z3228" s="21">
        <f>Tabela1[[#This Row],[PESO TOTAL]]-Tabela1[[#This Row],[Peso Expedido]]</f>
        <v>0</v>
      </c>
      <c r="AA3228" s="18"/>
      <c r="AB3228" s="15"/>
      <c r="AC3228" s="15"/>
      <c r="AD3228" s="15"/>
      <c r="AE3228" s="15"/>
      <c r="AF3228" s="15"/>
      <c r="AG3228" s="15"/>
      <c r="AH3228" s="15"/>
      <c r="AI3228" s="40" t="str">
        <f t="shared" si="428"/>
        <v>ok</v>
      </c>
      <c r="AJ3228"/>
      <c r="AK3228" t="str">
        <f>Tabela1[[#This Row],[Coluna1]]&amp;Tabela1[[#This Row],[PEDIDO]]</f>
        <v/>
      </c>
      <c r="AL3228"/>
      <c r="AM3228"/>
      <c r="AN3228"/>
      <c r="AO3228" t="str">
        <f t="shared" si="425"/>
        <v>/</v>
      </c>
      <c r="AP3228" t="str">
        <f>Tabela1[[#This Row],[TAG]]&amp;Tabela1[[#This Row],[PEDIDO]]&amp;Tabela1[[#This Row],[PRODUTO]]</f>
        <v/>
      </c>
      <c r="AQ3228" s="23" t="str">
        <f>Tabela1[[#This Row],[PRODUTO]]&amp;Tabela1[[#This Row],[TAG]]</f>
        <v/>
      </c>
      <c r="AR3228" s="183">
        <f>Tabela1[[#This Row],[PESO TOTAL]]*Tabela1[[#This Row],[MATÉRIA PRIMA]]</f>
        <v>0</v>
      </c>
      <c r="AS3228" s="28">
        <f>Tabela1[[#This Row],[PESO TOTAL]]*Tabela1[[#This Row],[PREPARAÇÃO ]]</f>
        <v>0</v>
      </c>
      <c r="AT3228" s="28">
        <f>Tabela1[[#This Row],[PESO TOTAL]]*Tabela1[[#This Row],[CALDEIRARIA]]</f>
        <v>0</v>
      </c>
      <c r="AU3228" s="28">
        <f>Tabela1[[#This Row],[PESO TOTAL]]*Tabela1[[#This Row],[SOLDA]]</f>
        <v>0</v>
      </c>
      <c r="AV3228" s="28">
        <f>Tabela1[[#This Row],[PESO TOTAL]]*Tabela1[[#This Row],[ACABAMENTO]]</f>
        <v>0</v>
      </c>
      <c r="AW3228" s="28">
        <f>Tabela1[[#This Row],[PESO TOTAL]]*Tabela1[[#This Row],[PRONTO ACABADO]]</f>
        <v>0</v>
      </c>
      <c r="AX3228" s="28">
        <f>Tabela1[[#This Row],[PESO TOTAL]]*Tabela1[[#This Row],[EXPEDIÇÃO ]]</f>
        <v>0</v>
      </c>
      <c r="AY3228" s="28" t="str">
        <f>Tabela1[[#This Row],[PEDIDO]]&amp;Tabela1[[#This Row],[PRODUTO]]</f>
        <v/>
      </c>
      <c r="AZ3228" s="44">
        <f>IF(AF3228="",0,IF(ISTEXT(AF3228),H3228*VALUE(SUBSTITUTE(AF3228,"%",""))/100,H3228*AF3228))-Tabela1[[#This Row],[PRONTO ACABADO2]]</f>
        <v>0</v>
      </c>
      <c r="BA3228" s="44">
        <f>IF(AG3228="",0,IF(ISTEXT(AG3228),H3228*VALUE(SUBSTITUTE(AG3228,"%",""))/100,H3228*AG3228))-Tabela1[[#This Row],[PESO EXPEDIDO2]]</f>
        <v>0</v>
      </c>
      <c r="BB3228" s="44">
        <f t="shared" si="426"/>
        <v>0</v>
      </c>
      <c r="BC3228" s="44">
        <f t="shared" si="427"/>
        <v>0</v>
      </c>
      <c r="BD3228" s="44"/>
    </row>
    <row r="3229" spans="1:56" ht="15.75" hidden="1" customHeight="1" x14ac:dyDescent="0.25">
      <c r="A3229" s="6"/>
      <c r="B3229" s="22"/>
      <c r="C3229" s="7"/>
      <c r="D3229" s="46"/>
      <c r="E3229" s="7"/>
      <c r="F3229" s="7"/>
      <c r="G3229" s="44"/>
      <c r="H3229" s="41">
        <f>Tabela1[[#This Row],[PESO UNI]]*Tabela1[[#This Row],[QTE]]</f>
        <v>0</v>
      </c>
      <c r="I3229" s="7"/>
      <c r="J3229" s="8"/>
      <c r="K3229" s="8"/>
      <c r="L3229" s="9"/>
      <c r="M3229" s="10"/>
      <c r="N3229" s="11"/>
      <c r="O3229" s="12"/>
      <c r="P3229" s="13"/>
      <c r="Q3229" s="14">
        <f>Tabela1[[#This Row],[QTDE/ Fabricação]]-Tabela1[[#This Row],[QTE]]</f>
        <v>0</v>
      </c>
      <c r="R3229" s="19">
        <f t="shared" si="422"/>
        <v>0</v>
      </c>
      <c r="S3229" s="19">
        <f t="shared" si="421"/>
        <v>0</v>
      </c>
      <c r="T3229" s="20">
        <f t="shared" si="423"/>
        <v>0</v>
      </c>
      <c r="U3229" s="17">
        <f>IFERROR(SUMIF('LISTA DE EMBARQUE'!B:B,MICRO!E:E,'LISTA DE EMBARQUE'!G:G),"")</f>
        <v>0</v>
      </c>
      <c r="V3229" s="12" t="str">
        <f>IFERROR(VLOOKUP(Tabela1[[#This Row],[COD.MDE]],'LISTA DE EMBARQUE'!B:L,11,0),"")</f>
        <v/>
      </c>
      <c r="W3229" s="13" t="str">
        <f>IFERROR(COUNTIF(#REF!,Tabela1[[#This Row],[Colunas5]]),"")</f>
        <v/>
      </c>
      <c r="X3229" s="14">
        <f>Tabela1[[#This Row],[QIANTIDADE EXPEDIDA]]*Tabela1[[#This Row],[PESO UNI]]</f>
        <v>0</v>
      </c>
      <c r="Y3229" s="14">
        <f t="shared" si="424"/>
        <v>0</v>
      </c>
      <c r="Z3229" s="21">
        <f>Tabela1[[#This Row],[PESO TOTAL]]-Tabela1[[#This Row],[Peso Expedido]]</f>
        <v>0</v>
      </c>
      <c r="AA3229" s="18"/>
      <c r="AB3229" s="15"/>
      <c r="AC3229" s="15"/>
      <c r="AD3229" s="15"/>
      <c r="AE3229" s="15"/>
      <c r="AF3229" s="15"/>
      <c r="AG3229" s="15"/>
      <c r="AH3229" s="15"/>
      <c r="AI3229" s="40" t="str">
        <f t="shared" si="428"/>
        <v>ok</v>
      </c>
      <c r="AJ3229"/>
      <c r="AK3229" t="str">
        <f>Tabela1[[#This Row],[Coluna1]]&amp;Tabela1[[#This Row],[PEDIDO]]</f>
        <v/>
      </c>
      <c r="AL3229"/>
      <c r="AM3229"/>
      <c r="AN3229"/>
      <c r="AO3229" t="str">
        <f t="shared" si="425"/>
        <v>/</v>
      </c>
      <c r="AP3229" t="str">
        <f>Tabela1[[#This Row],[TAG]]&amp;Tabela1[[#This Row],[PEDIDO]]&amp;Tabela1[[#This Row],[PRODUTO]]</f>
        <v/>
      </c>
      <c r="AQ3229" s="23" t="str">
        <f>Tabela1[[#This Row],[PRODUTO]]&amp;Tabela1[[#This Row],[TAG]]</f>
        <v/>
      </c>
      <c r="AR3229" s="183">
        <f>Tabela1[[#This Row],[PESO TOTAL]]*Tabela1[[#This Row],[MATÉRIA PRIMA]]</f>
        <v>0</v>
      </c>
      <c r="AS3229" s="28">
        <f>Tabela1[[#This Row],[PESO TOTAL]]*Tabela1[[#This Row],[PREPARAÇÃO ]]</f>
        <v>0</v>
      </c>
      <c r="AT3229" s="28">
        <f>Tabela1[[#This Row],[PESO TOTAL]]*Tabela1[[#This Row],[CALDEIRARIA]]</f>
        <v>0</v>
      </c>
      <c r="AU3229" s="28">
        <f>Tabela1[[#This Row],[PESO TOTAL]]*Tabela1[[#This Row],[SOLDA]]</f>
        <v>0</v>
      </c>
      <c r="AV3229" s="28">
        <f>Tabela1[[#This Row],[PESO TOTAL]]*Tabela1[[#This Row],[ACABAMENTO]]</f>
        <v>0</v>
      </c>
      <c r="AW3229" s="28">
        <f>Tabela1[[#This Row],[PESO TOTAL]]*Tabela1[[#This Row],[PRONTO ACABADO]]</f>
        <v>0</v>
      </c>
      <c r="AX3229" s="28">
        <f>Tabela1[[#This Row],[PESO TOTAL]]*Tabela1[[#This Row],[EXPEDIÇÃO ]]</f>
        <v>0</v>
      </c>
      <c r="AY3229" s="28" t="str">
        <f>Tabela1[[#This Row],[PEDIDO]]&amp;Tabela1[[#This Row],[PRODUTO]]</f>
        <v/>
      </c>
      <c r="AZ3229" s="44">
        <f>IF(AF3229="",0,IF(ISTEXT(AF3229),H3229*VALUE(SUBSTITUTE(AF3229,"%",""))/100,H3229*AF3229))-Tabela1[[#This Row],[PRONTO ACABADO2]]</f>
        <v>0</v>
      </c>
      <c r="BA3229" s="44">
        <f>IF(AG3229="",0,IF(ISTEXT(AG3229),H3229*VALUE(SUBSTITUTE(AG3229,"%",""))/100,H3229*AG3229))-Tabela1[[#This Row],[PESO EXPEDIDO2]]</f>
        <v>0</v>
      </c>
      <c r="BB3229" s="44">
        <f t="shared" si="426"/>
        <v>0</v>
      </c>
      <c r="BC3229" s="44">
        <f t="shared" si="427"/>
        <v>0</v>
      </c>
      <c r="BD3229" s="44"/>
    </row>
    <row r="3230" spans="1:56" ht="15.75" hidden="1" customHeight="1" x14ac:dyDescent="0.25">
      <c r="A3230" s="6"/>
      <c r="B3230" s="22"/>
      <c r="C3230" s="7"/>
      <c r="D3230" s="46"/>
      <c r="E3230" s="7"/>
      <c r="F3230" s="7"/>
      <c r="G3230" s="44"/>
      <c r="H3230" s="41">
        <f>Tabela1[[#This Row],[PESO UNI]]*Tabela1[[#This Row],[QTE]]</f>
        <v>0</v>
      </c>
      <c r="I3230" s="7"/>
      <c r="J3230" s="8"/>
      <c r="K3230" s="8"/>
      <c r="L3230" s="9"/>
      <c r="M3230" s="10"/>
      <c r="N3230" s="11"/>
      <c r="O3230" s="12"/>
      <c r="P3230" s="13"/>
      <c r="Q3230" s="14">
        <f>Tabela1[[#This Row],[QTDE/ Fabricação]]-Tabela1[[#This Row],[QTE]]</f>
        <v>0</v>
      </c>
      <c r="R3230" s="19">
        <f t="shared" si="422"/>
        <v>0</v>
      </c>
      <c r="S3230" s="19">
        <f t="shared" si="421"/>
        <v>0</v>
      </c>
      <c r="T3230" s="20">
        <f t="shared" si="423"/>
        <v>0</v>
      </c>
      <c r="U3230" s="17">
        <f>IFERROR(SUMIF('LISTA DE EMBARQUE'!B:B,MICRO!E:E,'LISTA DE EMBARQUE'!G:G),"")</f>
        <v>0</v>
      </c>
      <c r="V3230" s="12" t="str">
        <f>IFERROR(VLOOKUP(Tabela1[[#This Row],[COD.MDE]],'LISTA DE EMBARQUE'!B:L,11,0),"")</f>
        <v/>
      </c>
      <c r="W3230" s="13" t="str">
        <f>IFERROR(COUNTIF(#REF!,Tabela1[[#This Row],[Colunas5]]),"")</f>
        <v/>
      </c>
      <c r="X3230" s="14">
        <f>Tabela1[[#This Row],[QIANTIDADE EXPEDIDA]]*Tabela1[[#This Row],[PESO UNI]]</f>
        <v>0</v>
      </c>
      <c r="Y3230" s="14">
        <f t="shared" si="424"/>
        <v>0</v>
      </c>
      <c r="Z3230" s="21">
        <f>Tabela1[[#This Row],[PESO TOTAL]]-Tabela1[[#This Row],[Peso Expedido]]</f>
        <v>0</v>
      </c>
      <c r="AA3230" s="18"/>
      <c r="AB3230" s="15"/>
      <c r="AC3230" s="15"/>
      <c r="AD3230" s="15"/>
      <c r="AE3230" s="15"/>
      <c r="AF3230" s="15"/>
      <c r="AG3230" s="15"/>
      <c r="AH3230" s="15"/>
      <c r="AI3230" s="40" t="str">
        <f t="shared" si="428"/>
        <v>ok</v>
      </c>
      <c r="AJ3230"/>
      <c r="AK3230" t="str">
        <f>Tabela1[[#This Row],[Coluna1]]&amp;Tabela1[[#This Row],[PEDIDO]]</f>
        <v/>
      </c>
      <c r="AL3230"/>
      <c r="AM3230"/>
      <c r="AN3230"/>
      <c r="AO3230" t="str">
        <f t="shared" si="425"/>
        <v>/</v>
      </c>
      <c r="AP3230" t="str">
        <f>Tabela1[[#This Row],[TAG]]&amp;Tabela1[[#This Row],[PEDIDO]]&amp;Tabela1[[#This Row],[PRODUTO]]</f>
        <v/>
      </c>
      <c r="AQ3230" s="23" t="str">
        <f>Tabela1[[#This Row],[PRODUTO]]&amp;Tabela1[[#This Row],[TAG]]</f>
        <v/>
      </c>
      <c r="AR3230" s="183">
        <f>Tabela1[[#This Row],[PESO TOTAL]]*Tabela1[[#This Row],[MATÉRIA PRIMA]]</f>
        <v>0</v>
      </c>
      <c r="AS3230" s="28">
        <f>Tabela1[[#This Row],[PESO TOTAL]]*Tabela1[[#This Row],[PREPARAÇÃO ]]</f>
        <v>0</v>
      </c>
      <c r="AT3230" s="28">
        <f>Tabela1[[#This Row],[PESO TOTAL]]*Tabela1[[#This Row],[CALDEIRARIA]]</f>
        <v>0</v>
      </c>
      <c r="AU3230" s="28">
        <f>Tabela1[[#This Row],[PESO TOTAL]]*Tabela1[[#This Row],[SOLDA]]</f>
        <v>0</v>
      </c>
      <c r="AV3230" s="28">
        <f>Tabela1[[#This Row],[PESO TOTAL]]*Tabela1[[#This Row],[ACABAMENTO]]</f>
        <v>0</v>
      </c>
      <c r="AW3230" s="28">
        <f>Tabela1[[#This Row],[PESO TOTAL]]*Tabela1[[#This Row],[PRONTO ACABADO]]</f>
        <v>0</v>
      </c>
      <c r="AX3230" s="28">
        <f>Tabela1[[#This Row],[PESO TOTAL]]*Tabela1[[#This Row],[EXPEDIÇÃO ]]</f>
        <v>0</v>
      </c>
      <c r="AY3230" s="28" t="str">
        <f>Tabela1[[#This Row],[PEDIDO]]&amp;Tabela1[[#This Row],[PRODUTO]]</f>
        <v/>
      </c>
      <c r="AZ3230" s="44">
        <f>IF(AF3230="",0,IF(ISTEXT(AF3230),H3230*VALUE(SUBSTITUTE(AF3230,"%",""))/100,H3230*AF3230))-Tabela1[[#This Row],[PRONTO ACABADO2]]</f>
        <v>0</v>
      </c>
      <c r="BA3230" s="44">
        <f>IF(AG3230="",0,IF(ISTEXT(AG3230),H3230*VALUE(SUBSTITUTE(AG3230,"%",""))/100,H3230*AG3230))-Tabela1[[#This Row],[PESO EXPEDIDO2]]</f>
        <v>0</v>
      </c>
      <c r="BB3230" s="44">
        <f t="shared" si="426"/>
        <v>0</v>
      </c>
      <c r="BC3230" s="44">
        <f t="shared" si="427"/>
        <v>0</v>
      </c>
      <c r="BD3230" s="44"/>
    </row>
    <row r="3231" spans="1:56" ht="15.75" hidden="1" customHeight="1" x14ac:dyDescent="0.25">
      <c r="A3231" s="6"/>
      <c r="B3231" s="22"/>
      <c r="C3231" s="7"/>
      <c r="D3231" s="46"/>
      <c r="E3231" s="7"/>
      <c r="F3231" s="7"/>
      <c r="G3231" s="44"/>
      <c r="H3231" s="41">
        <f>Tabela1[[#This Row],[PESO UNI]]*Tabela1[[#This Row],[QTE]]</f>
        <v>0</v>
      </c>
      <c r="I3231" s="7"/>
      <c r="J3231" s="8"/>
      <c r="K3231" s="8"/>
      <c r="L3231" s="9"/>
      <c r="M3231" s="10"/>
      <c r="N3231" s="11"/>
      <c r="O3231" s="12"/>
      <c r="P3231" s="13"/>
      <c r="Q3231" s="14">
        <f>Tabela1[[#This Row],[QTDE/ Fabricação]]-Tabela1[[#This Row],[QTE]]</f>
        <v>0</v>
      </c>
      <c r="R3231" s="19">
        <f t="shared" si="422"/>
        <v>0</v>
      </c>
      <c r="S3231" s="19">
        <f t="shared" si="421"/>
        <v>0</v>
      </c>
      <c r="T3231" s="20">
        <f t="shared" si="423"/>
        <v>0</v>
      </c>
      <c r="U3231" s="17">
        <f>IFERROR(SUMIF('LISTA DE EMBARQUE'!B:B,MICRO!E:E,'LISTA DE EMBARQUE'!G:G),"")</f>
        <v>0</v>
      </c>
      <c r="V3231" s="12" t="str">
        <f>IFERROR(VLOOKUP(Tabela1[[#This Row],[COD.MDE]],'LISTA DE EMBARQUE'!B:L,11,0),"")</f>
        <v/>
      </c>
      <c r="W3231" s="13" t="str">
        <f>IFERROR(COUNTIF(#REF!,Tabela1[[#This Row],[Colunas5]]),"")</f>
        <v/>
      </c>
      <c r="X3231" s="14">
        <f>Tabela1[[#This Row],[QIANTIDADE EXPEDIDA]]*Tabela1[[#This Row],[PESO UNI]]</f>
        <v>0</v>
      </c>
      <c r="Y3231" s="14">
        <f t="shared" si="424"/>
        <v>0</v>
      </c>
      <c r="Z3231" s="21">
        <f>Tabela1[[#This Row],[PESO TOTAL]]-Tabela1[[#This Row],[Peso Expedido]]</f>
        <v>0</v>
      </c>
      <c r="AA3231" s="18"/>
      <c r="AB3231" s="15"/>
      <c r="AC3231" s="15"/>
      <c r="AD3231" s="15"/>
      <c r="AE3231" s="15"/>
      <c r="AF3231" s="15"/>
      <c r="AG3231" s="15"/>
      <c r="AH3231" s="15"/>
      <c r="AI3231" s="40" t="str">
        <f t="shared" si="428"/>
        <v>ok</v>
      </c>
      <c r="AJ3231"/>
      <c r="AK3231" t="str">
        <f>Tabela1[[#This Row],[Coluna1]]&amp;Tabela1[[#This Row],[PEDIDO]]</f>
        <v/>
      </c>
      <c r="AL3231"/>
      <c r="AM3231"/>
      <c r="AN3231"/>
      <c r="AO3231" t="str">
        <f t="shared" si="425"/>
        <v>/</v>
      </c>
      <c r="AP3231" t="str">
        <f>Tabela1[[#This Row],[TAG]]&amp;Tabela1[[#This Row],[PEDIDO]]&amp;Tabela1[[#This Row],[PRODUTO]]</f>
        <v/>
      </c>
      <c r="AQ3231" s="23" t="str">
        <f>Tabela1[[#This Row],[PRODUTO]]&amp;Tabela1[[#This Row],[TAG]]</f>
        <v/>
      </c>
      <c r="AR3231" s="183">
        <f>Tabela1[[#This Row],[PESO TOTAL]]*Tabela1[[#This Row],[MATÉRIA PRIMA]]</f>
        <v>0</v>
      </c>
      <c r="AS3231" s="28">
        <f>Tabela1[[#This Row],[PESO TOTAL]]*Tabela1[[#This Row],[PREPARAÇÃO ]]</f>
        <v>0</v>
      </c>
      <c r="AT3231" s="28">
        <f>Tabela1[[#This Row],[PESO TOTAL]]*Tabela1[[#This Row],[CALDEIRARIA]]</f>
        <v>0</v>
      </c>
      <c r="AU3231" s="28">
        <f>Tabela1[[#This Row],[PESO TOTAL]]*Tabela1[[#This Row],[SOLDA]]</f>
        <v>0</v>
      </c>
      <c r="AV3231" s="28">
        <f>Tabela1[[#This Row],[PESO TOTAL]]*Tabela1[[#This Row],[ACABAMENTO]]</f>
        <v>0</v>
      </c>
      <c r="AW3231" s="28">
        <f>Tabela1[[#This Row],[PESO TOTAL]]*Tabela1[[#This Row],[PRONTO ACABADO]]</f>
        <v>0</v>
      </c>
      <c r="AX3231" s="28">
        <f>Tabela1[[#This Row],[PESO TOTAL]]*Tabela1[[#This Row],[EXPEDIÇÃO ]]</f>
        <v>0</v>
      </c>
      <c r="AY3231" s="28" t="str">
        <f>Tabela1[[#This Row],[PEDIDO]]&amp;Tabela1[[#This Row],[PRODUTO]]</f>
        <v/>
      </c>
      <c r="AZ3231" s="44">
        <f>IF(AF3231="",0,IF(ISTEXT(AF3231),H3231*VALUE(SUBSTITUTE(AF3231,"%",""))/100,H3231*AF3231))-Tabela1[[#This Row],[PRONTO ACABADO2]]</f>
        <v>0</v>
      </c>
      <c r="BA3231" s="44">
        <f>IF(AG3231="",0,IF(ISTEXT(AG3231),H3231*VALUE(SUBSTITUTE(AG3231,"%",""))/100,H3231*AG3231))-Tabela1[[#This Row],[PESO EXPEDIDO2]]</f>
        <v>0</v>
      </c>
      <c r="BB3231" s="44">
        <f t="shared" si="426"/>
        <v>0</v>
      </c>
      <c r="BC3231" s="44">
        <f t="shared" si="427"/>
        <v>0</v>
      </c>
      <c r="BD3231" s="44"/>
    </row>
    <row r="3232" spans="1:56" ht="15.75" hidden="1" customHeight="1" x14ac:dyDescent="0.25">
      <c r="A3232" s="6"/>
      <c r="B3232" s="22"/>
      <c r="C3232" s="7"/>
      <c r="D3232" s="46"/>
      <c r="E3232" s="7"/>
      <c r="F3232" s="7"/>
      <c r="G3232" s="44"/>
      <c r="H3232" s="41">
        <f>Tabela1[[#This Row],[PESO UNI]]*Tabela1[[#This Row],[QTE]]</f>
        <v>0</v>
      </c>
      <c r="I3232" s="7"/>
      <c r="J3232" s="8"/>
      <c r="K3232" s="8"/>
      <c r="L3232" s="9"/>
      <c r="M3232" s="10"/>
      <c r="N3232" s="11"/>
      <c r="O3232" s="12"/>
      <c r="P3232" s="13"/>
      <c r="Q3232" s="14">
        <f>Tabela1[[#This Row],[QTDE/ Fabricação]]-Tabela1[[#This Row],[QTE]]</f>
        <v>0</v>
      </c>
      <c r="R3232" s="19">
        <f t="shared" si="422"/>
        <v>0</v>
      </c>
      <c r="S3232" s="19">
        <f t="shared" si="421"/>
        <v>0</v>
      </c>
      <c r="T3232" s="20">
        <f t="shared" si="423"/>
        <v>0</v>
      </c>
      <c r="U3232" s="17">
        <f>IFERROR(SUMIF('LISTA DE EMBARQUE'!B:B,MICRO!E:E,'LISTA DE EMBARQUE'!G:G),"")</f>
        <v>0</v>
      </c>
      <c r="V3232" s="12" t="str">
        <f>IFERROR(VLOOKUP(Tabela1[[#This Row],[COD.MDE]],'LISTA DE EMBARQUE'!B:L,11,0),"")</f>
        <v/>
      </c>
      <c r="W3232" s="13" t="str">
        <f>IFERROR(COUNTIF(#REF!,Tabela1[[#This Row],[Colunas5]]),"")</f>
        <v/>
      </c>
      <c r="X3232" s="14">
        <f>Tabela1[[#This Row],[QIANTIDADE EXPEDIDA]]*Tabela1[[#This Row],[PESO UNI]]</f>
        <v>0</v>
      </c>
      <c r="Y3232" s="14">
        <f t="shared" si="424"/>
        <v>0</v>
      </c>
      <c r="Z3232" s="21">
        <f>Tabela1[[#This Row],[PESO TOTAL]]-Tabela1[[#This Row],[Peso Expedido]]</f>
        <v>0</v>
      </c>
      <c r="AA3232" s="18"/>
      <c r="AB3232" s="15"/>
      <c r="AC3232" s="15"/>
      <c r="AD3232" s="15"/>
      <c r="AE3232" s="15"/>
      <c r="AF3232" s="15"/>
      <c r="AG3232" s="15"/>
      <c r="AH3232" s="15"/>
      <c r="AI3232" s="40" t="str">
        <f t="shared" si="428"/>
        <v>ok</v>
      </c>
      <c r="AJ3232"/>
      <c r="AK3232" t="str">
        <f>Tabela1[[#This Row],[Coluna1]]&amp;Tabela1[[#This Row],[PEDIDO]]</f>
        <v/>
      </c>
      <c r="AL3232"/>
      <c r="AM3232"/>
      <c r="AN3232"/>
      <c r="AO3232" t="str">
        <f t="shared" si="425"/>
        <v>/</v>
      </c>
      <c r="AP3232" t="str">
        <f>Tabela1[[#This Row],[TAG]]&amp;Tabela1[[#This Row],[PEDIDO]]&amp;Tabela1[[#This Row],[PRODUTO]]</f>
        <v/>
      </c>
      <c r="AQ3232" s="23" t="str">
        <f>Tabela1[[#This Row],[PRODUTO]]&amp;Tabela1[[#This Row],[TAG]]</f>
        <v/>
      </c>
      <c r="AR3232" s="183">
        <f>Tabela1[[#This Row],[PESO TOTAL]]*Tabela1[[#This Row],[MATÉRIA PRIMA]]</f>
        <v>0</v>
      </c>
      <c r="AS3232" s="28">
        <f>Tabela1[[#This Row],[PESO TOTAL]]*Tabela1[[#This Row],[PREPARAÇÃO ]]</f>
        <v>0</v>
      </c>
      <c r="AT3232" s="28">
        <f>Tabela1[[#This Row],[PESO TOTAL]]*Tabela1[[#This Row],[CALDEIRARIA]]</f>
        <v>0</v>
      </c>
      <c r="AU3232" s="28">
        <f>Tabela1[[#This Row],[PESO TOTAL]]*Tabela1[[#This Row],[SOLDA]]</f>
        <v>0</v>
      </c>
      <c r="AV3232" s="28">
        <f>Tabela1[[#This Row],[PESO TOTAL]]*Tabela1[[#This Row],[ACABAMENTO]]</f>
        <v>0</v>
      </c>
      <c r="AW3232" s="28">
        <f>Tabela1[[#This Row],[PESO TOTAL]]*Tabela1[[#This Row],[PRONTO ACABADO]]</f>
        <v>0</v>
      </c>
      <c r="AX3232" s="28">
        <f>Tabela1[[#This Row],[PESO TOTAL]]*Tabela1[[#This Row],[EXPEDIÇÃO ]]</f>
        <v>0</v>
      </c>
      <c r="AY3232" s="28" t="str">
        <f>Tabela1[[#This Row],[PEDIDO]]&amp;Tabela1[[#This Row],[PRODUTO]]</f>
        <v/>
      </c>
      <c r="AZ3232" s="44">
        <f>IF(AF3232="",0,IF(ISTEXT(AF3232),H3232*VALUE(SUBSTITUTE(AF3232,"%",""))/100,H3232*AF3232))-Tabela1[[#This Row],[PRONTO ACABADO2]]</f>
        <v>0</v>
      </c>
      <c r="BA3232" s="44">
        <f>IF(AG3232="",0,IF(ISTEXT(AG3232),H3232*VALUE(SUBSTITUTE(AG3232,"%",""))/100,H3232*AG3232))-Tabela1[[#This Row],[PESO EXPEDIDO2]]</f>
        <v>0</v>
      </c>
      <c r="BB3232" s="44">
        <f t="shared" si="426"/>
        <v>0</v>
      </c>
      <c r="BC3232" s="44">
        <f t="shared" si="427"/>
        <v>0</v>
      </c>
      <c r="BD3232" s="44"/>
    </row>
    <row r="3233" spans="1:56" ht="15.75" hidden="1" customHeight="1" x14ac:dyDescent="0.25">
      <c r="A3233" s="6"/>
      <c r="B3233" s="22"/>
      <c r="C3233" s="7"/>
      <c r="D3233" s="46"/>
      <c r="E3233" s="7"/>
      <c r="F3233" s="7"/>
      <c r="G3233" s="44"/>
      <c r="H3233" s="41">
        <f>Tabela1[[#This Row],[PESO UNI]]*Tabela1[[#This Row],[QTE]]</f>
        <v>0</v>
      </c>
      <c r="I3233" s="7"/>
      <c r="J3233" s="8"/>
      <c r="K3233" s="8"/>
      <c r="L3233" s="9"/>
      <c r="M3233" s="10"/>
      <c r="N3233" s="11"/>
      <c r="O3233" s="12"/>
      <c r="P3233" s="13"/>
      <c r="Q3233" s="14">
        <f>Tabela1[[#This Row],[QTDE/ Fabricação]]-Tabela1[[#This Row],[QTE]]</f>
        <v>0</v>
      </c>
      <c r="R3233" s="19">
        <f t="shared" si="422"/>
        <v>0</v>
      </c>
      <c r="S3233" s="19">
        <f t="shared" si="421"/>
        <v>0</v>
      </c>
      <c r="T3233" s="20">
        <f t="shared" si="423"/>
        <v>0</v>
      </c>
      <c r="U3233" s="17">
        <f>IFERROR(SUMIF('LISTA DE EMBARQUE'!B:B,MICRO!E:E,'LISTA DE EMBARQUE'!G:G),"")</f>
        <v>0</v>
      </c>
      <c r="V3233" s="12" t="str">
        <f>IFERROR(VLOOKUP(Tabela1[[#This Row],[COD.MDE]],'LISTA DE EMBARQUE'!B:L,11,0),"")</f>
        <v/>
      </c>
      <c r="W3233" s="13" t="str">
        <f>IFERROR(COUNTIF(#REF!,Tabela1[[#This Row],[Colunas5]]),"")</f>
        <v/>
      </c>
      <c r="X3233" s="14">
        <f>Tabela1[[#This Row],[QIANTIDADE EXPEDIDA]]*Tabela1[[#This Row],[PESO UNI]]</f>
        <v>0</v>
      </c>
      <c r="Y3233" s="14">
        <f t="shared" si="424"/>
        <v>0</v>
      </c>
      <c r="Z3233" s="21">
        <f>Tabela1[[#This Row],[PESO TOTAL]]-Tabela1[[#This Row],[Peso Expedido]]</f>
        <v>0</v>
      </c>
      <c r="AA3233" s="18"/>
      <c r="AB3233" s="15"/>
      <c r="AC3233" s="15"/>
      <c r="AD3233" s="15"/>
      <c r="AE3233" s="15"/>
      <c r="AF3233" s="15"/>
      <c r="AG3233" s="15"/>
      <c r="AH3233" s="15"/>
      <c r="AI3233" s="40" t="str">
        <f t="shared" si="428"/>
        <v>ok</v>
      </c>
      <c r="AJ3233"/>
      <c r="AK3233" t="str">
        <f>Tabela1[[#This Row],[Coluna1]]&amp;Tabela1[[#This Row],[PEDIDO]]</f>
        <v/>
      </c>
      <c r="AL3233"/>
      <c r="AM3233"/>
      <c r="AN3233"/>
      <c r="AO3233" t="str">
        <f t="shared" si="425"/>
        <v>/</v>
      </c>
      <c r="AP3233" t="str">
        <f>Tabela1[[#This Row],[TAG]]&amp;Tabela1[[#This Row],[PEDIDO]]&amp;Tabela1[[#This Row],[PRODUTO]]</f>
        <v/>
      </c>
      <c r="AQ3233" s="23" t="str">
        <f>Tabela1[[#This Row],[PRODUTO]]&amp;Tabela1[[#This Row],[TAG]]</f>
        <v/>
      </c>
      <c r="AR3233" s="183">
        <f>Tabela1[[#This Row],[PESO TOTAL]]*Tabela1[[#This Row],[MATÉRIA PRIMA]]</f>
        <v>0</v>
      </c>
      <c r="AS3233" s="28">
        <f>Tabela1[[#This Row],[PESO TOTAL]]*Tabela1[[#This Row],[PREPARAÇÃO ]]</f>
        <v>0</v>
      </c>
      <c r="AT3233" s="28">
        <f>Tabela1[[#This Row],[PESO TOTAL]]*Tabela1[[#This Row],[CALDEIRARIA]]</f>
        <v>0</v>
      </c>
      <c r="AU3233" s="28">
        <f>Tabela1[[#This Row],[PESO TOTAL]]*Tabela1[[#This Row],[SOLDA]]</f>
        <v>0</v>
      </c>
      <c r="AV3233" s="28">
        <f>Tabela1[[#This Row],[PESO TOTAL]]*Tabela1[[#This Row],[ACABAMENTO]]</f>
        <v>0</v>
      </c>
      <c r="AW3233" s="28">
        <f>Tabela1[[#This Row],[PESO TOTAL]]*Tabela1[[#This Row],[PRONTO ACABADO]]</f>
        <v>0</v>
      </c>
      <c r="AX3233" s="28">
        <f>Tabela1[[#This Row],[PESO TOTAL]]*Tabela1[[#This Row],[EXPEDIÇÃO ]]</f>
        <v>0</v>
      </c>
      <c r="AY3233" s="28" t="str">
        <f>Tabela1[[#This Row],[PEDIDO]]&amp;Tabela1[[#This Row],[PRODUTO]]</f>
        <v/>
      </c>
      <c r="AZ3233" s="44">
        <f>IF(AF3233="",0,IF(ISTEXT(AF3233),H3233*VALUE(SUBSTITUTE(AF3233,"%",""))/100,H3233*AF3233))-Tabela1[[#This Row],[PRONTO ACABADO2]]</f>
        <v>0</v>
      </c>
      <c r="BA3233" s="44">
        <f>IF(AG3233="",0,IF(ISTEXT(AG3233),H3233*VALUE(SUBSTITUTE(AG3233,"%",""))/100,H3233*AG3233))-Tabela1[[#This Row],[PESO EXPEDIDO2]]</f>
        <v>0</v>
      </c>
      <c r="BB3233" s="44">
        <f t="shared" si="426"/>
        <v>0</v>
      </c>
      <c r="BC3233" s="44">
        <f t="shared" si="427"/>
        <v>0</v>
      </c>
      <c r="BD3233" s="44"/>
    </row>
    <row r="3234" spans="1:56" ht="15.75" hidden="1" customHeight="1" x14ac:dyDescent="0.25">
      <c r="A3234" s="6"/>
      <c r="B3234" s="22"/>
      <c r="C3234" s="7"/>
      <c r="D3234" s="46"/>
      <c r="E3234" s="7"/>
      <c r="F3234" s="7"/>
      <c r="G3234" s="44"/>
      <c r="H3234" s="41">
        <f>Tabela1[[#This Row],[PESO UNI]]*Tabela1[[#This Row],[QTE]]</f>
        <v>0</v>
      </c>
      <c r="I3234" s="7"/>
      <c r="J3234" s="8"/>
      <c r="K3234" s="8"/>
      <c r="L3234" s="9"/>
      <c r="M3234" s="10"/>
      <c r="N3234" s="11"/>
      <c r="O3234" s="12"/>
      <c r="P3234" s="13"/>
      <c r="Q3234" s="14">
        <f>Tabela1[[#This Row],[QTDE/ Fabricação]]-Tabela1[[#This Row],[QTE]]</f>
        <v>0</v>
      </c>
      <c r="R3234" s="19">
        <f t="shared" si="422"/>
        <v>0</v>
      </c>
      <c r="S3234" s="19">
        <f t="shared" si="421"/>
        <v>0</v>
      </c>
      <c r="T3234" s="20">
        <f t="shared" si="423"/>
        <v>0</v>
      </c>
      <c r="U3234" s="17">
        <f>IFERROR(SUMIF('LISTA DE EMBARQUE'!B:B,MICRO!E:E,'LISTA DE EMBARQUE'!G:G),"")</f>
        <v>0</v>
      </c>
      <c r="V3234" s="12" t="str">
        <f>IFERROR(VLOOKUP(Tabela1[[#This Row],[COD.MDE]],'LISTA DE EMBARQUE'!B:L,11,0),"")</f>
        <v/>
      </c>
      <c r="W3234" s="13" t="str">
        <f>IFERROR(COUNTIF(#REF!,Tabela1[[#This Row],[Colunas5]]),"")</f>
        <v/>
      </c>
      <c r="X3234" s="14">
        <f>Tabela1[[#This Row],[QIANTIDADE EXPEDIDA]]*Tabela1[[#This Row],[PESO UNI]]</f>
        <v>0</v>
      </c>
      <c r="Y3234" s="14">
        <f t="shared" si="424"/>
        <v>0</v>
      </c>
      <c r="Z3234" s="21">
        <f>Tabela1[[#This Row],[PESO TOTAL]]-Tabela1[[#This Row],[Peso Expedido]]</f>
        <v>0</v>
      </c>
      <c r="AA3234" s="18"/>
      <c r="AB3234" s="15"/>
      <c r="AC3234" s="15"/>
      <c r="AD3234" s="15"/>
      <c r="AE3234" s="15"/>
      <c r="AF3234" s="15"/>
      <c r="AG3234" s="15"/>
      <c r="AH3234" s="15"/>
      <c r="AI3234" s="40" t="str">
        <f t="shared" si="428"/>
        <v>ok</v>
      </c>
      <c r="AJ3234"/>
      <c r="AK3234" t="str">
        <f>Tabela1[[#This Row],[Coluna1]]&amp;Tabela1[[#This Row],[PEDIDO]]</f>
        <v/>
      </c>
      <c r="AL3234"/>
      <c r="AM3234"/>
      <c r="AN3234"/>
      <c r="AO3234" t="str">
        <f t="shared" si="425"/>
        <v>/</v>
      </c>
      <c r="AP3234" t="str">
        <f>Tabela1[[#This Row],[TAG]]&amp;Tabela1[[#This Row],[PEDIDO]]&amp;Tabela1[[#This Row],[PRODUTO]]</f>
        <v/>
      </c>
      <c r="AQ3234" s="23" t="str">
        <f>Tabela1[[#This Row],[PRODUTO]]&amp;Tabela1[[#This Row],[TAG]]</f>
        <v/>
      </c>
      <c r="AR3234" s="183">
        <f>Tabela1[[#This Row],[PESO TOTAL]]*Tabela1[[#This Row],[MATÉRIA PRIMA]]</f>
        <v>0</v>
      </c>
      <c r="AS3234" s="28">
        <f>Tabela1[[#This Row],[PESO TOTAL]]*Tabela1[[#This Row],[PREPARAÇÃO ]]</f>
        <v>0</v>
      </c>
      <c r="AT3234" s="28">
        <f>Tabela1[[#This Row],[PESO TOTAL]]*Tabela1[[#This Row],[CALDEIRARIA]]</f>
        <v>0</v>
      </c>
      <c r="AU3234" s="28">
        <f>Tabela1[[#This Row],[PESO TOTAL]]*Tabela1[[#This Row],[SOLDA]]</f>
        <v>0</v>
      </c>
      <c r="AV3234" s="28">
        <f>Tabela1[[#This Row],[PESO TOTAL]]*Tabela1[[#This Row],[ACABAMENTO]]</f>
        <v>0</v>
      </c>
      <c r="AW3234" s="28">
        <f>Tabela1[[#This Row],[PESO TOTAL]]*Tabela1[[#This Row],[PRONTO ACABADO]]</f>
        <v>0</v>
      </c>
      <c r="AX3234" s="28">
        <f>Tabela1[[#This Row],[PESO TOTAL]]*Tabela1[[#This Row],[EXPEDIÇÃO ]]</f>
        <v>0</v>
      </c>
      <c r="AY3234" s="28" t="str">
        <f>Tabela1[[#This Row],[PEDIDO]]&amp;Tabela1[[#This Row],[PRODUTO]]</f>
        <v/>
      </c>
      <c r="AZ3234" s="44">
        <f>IF(AF3234="",0,IF(ISTEXT(AF3234),H3234*VALUE(SUBSTITUTE(AF3234,"%",""))/100,H3234*AF3234))-Tabela1[[#This Row],[PRONTO ACABADO2]]</f>
        <v>0</v>
      </c>
      <c r="BA3234" s="44">
        <f>IF(AG3234="",0,IF(ISTEXT(AG3234),H3234*VALUE(SUBSTITUTE(AG3234,"%",""))/100,H3234*AG3234))-Tabela1[[#This Row],[PESO EXPEDIDO2]]</f>
        <v>0</v>
      </c>
      <c r="BB3234" s="44">
        <f t="shared" si="426"/>
        <v>0</v>
      </c>
      <c r="BC3234" s="44">
        <f t="shared" si="427"/>
        <v>0</v>
      </c>
      <c r="BD3234" s="44"/>
    </row>
    <row r="3235" spans="1:56" ht="15.75" hidden="1" customHeight="1" x14ac:dyDescent="0.25">
      <c r="A3235" s="6"/>
      <c r="B3235" s="22"/>
      <c r="C3235" s="7"/>
      <c r="D3235" s="46"/>
      <c r="E3235" s="7"/>
      <c r="F3235" s="7"/>
      <c r="G3235" s="44"/>
      <c r="H3235" s="41">
        <f>Tabela1[[#This Row],[PESO UNI]]*Tabela1[[#This Row],[QTE]]</f>
        <v>0</v>
      </c>
      <c r="I3235" s="7"/>
      <c r="J3235" s="8"/>
      <c r="K3235" s="8"/>
      <c r="L3235" s="9"/>
      <c r="M3235" s="10"/>
      <c r="N3235" s="11"/>
      <c r="O3235" s="12"/>
      <c r="P3235" s="13"/>
      <c r="Q3235" s="14">
        <f>Tabela1[[#This Row],[QTDE/ Fabricação]]-Tabela1[[#This Row],[QTE]]</f>
        <v>0</v>
      </c>
      <c r="R3235" s="19">
        <f t="shared" si="422"/>
        <v>0</v>
      </c>
      <c r="S3235" s="19">
        <f t="shared" si="421"/>
        <v>0</v>
      </c>
      <c r="T3235" s="20">
        <f t="shared" si="423"/>
        <v>0</v>
      </c>
      <c r="U3235" s="17">
        <f>IFERROR(SUMIF('LISTA DE EMBARQUE'!B:B,MICRO!E:E,'LISTA DE EMBARQUE'!G:G),"")</f>
        <v>0</v>
      </c>
      <c r="V3235" s="12" t="str">
        <f>IFERROR(VLOOKUP(Tabela1[[#This Row],[COD.MDE]],'LISTA DE EMBARQUE'!B:L,11,0),"")</f>
        <v/>
      </c>
      <c r="W3235" s="13" t="str">
        <f>IFERROR(COUNTIF(#REF!,Tabela1[[#This Row],[Colunas5]]),"")</f>
        <v/>
      </c>
      <c r="X3235" s="14">
        <f>Tabela1[[#This Row],[QIANTIDADE EXPEDIDA]]*Tabela1[[#This Row],[PESO UNI]]</f>
        <v>0</v>
      </c>
      <c r="Y3235" s="14">
        <f t="shared" si="424"/>
        <v>0</v>
      </c>
      <c r="Z3235" s="21">
        <f>Tabela1[[#This Row],[PESO TOTAL]]-Tabela1[[#This Row],[Peso Expedido]]</f>
        <v>0</v>
      </c>
      <c r="AA3235" s="18"/>
      <c r="AB3235" s="15"/>
      <c r="AC3235" s="15"/>
      <c r="AD3235" s="15"/>
      <c r="AE3235" s="15"/>
      <c r="AF3235" s="15"/>
      <c r="AG3235" s="15"/>
      <c r="AH3235" s="15"/>
      <c r="AI3235" s="40" t="str">
        <f t="shared" si="428"/>
        <v>ok</v>
      </c>
      <c r="AJ3235"/>
      <c r="AK3235" t="str">
        <f>Tabela1[[#This Row],[Coluna1]]&amp;Tabela1[[#This Row],[PEDIDO]]</f>
        <v/>
      </c>
      <c r="AL3235"/>
      <c r="AM3235"/>
      <c r="AN3235"/>
      <c r="AO3235" t="str">
        <f t="shared" si="425"/>
        <v>/</v>
      </c>
      <c r="AP3235" t="str">
        <f>Tabela1[[#This Row],[TAG]]&amp;Tabela1[[#This Row],[PEDIDO]]&amp;Tabela1[[#This Row],[PRODUTO]]</f>
        <v/>
      </c>
      <c r="AQ3235" s="23" t="str">
        <f>Tabela1[[#This Row],[PRODUTO]]&amp;Tabela1[[#This Row],[TAG]]</f>
        <v/>
      </c>
      <c r="AR3235" s="183">
        <f>Tabela1[[#This Row],[PESO TOTAL]]*Tabela1[[#This Row],[MATÉRIA PRIMA]]</f>
        <v>0</v>
      </c>
      <c r="AS3235" s="28">
        <f>Tabela1[[#This Row],[PESO TOTAL]]*Tabela1[[#This Row],[PREPARAÇÃO ]]</f>
        <v>0</v>
      </c>
      <c r="AT3235" s="28">
        <f>Tabela1[[#This Row],[PESO TOTAL]]*Tabela1[[#This Row],[CALDEIRARIA]]</f>
        <v>0</v>
      </c>
      <c r="AU3235" s="28">
        <f>Tabela1[[#This Row],[PESO TOTAL]]*Tabela1[[#This Row],[SOLDA]]</f>
        <v>0</v>
      </c>
      <c r="AV3235" s="28">
        <f>Tabela1[[#This Row],[PESO TOTAL]]*Tabela1[[#This Row],[ACABAMENTO]]</f>
        <v>0</v>
      </c>
      <c r="AW3235" s="28">
        <f>Tabela1[[#This Row],[PESO TOTAL]]*Tabela1[[#This Row],[PRONTO ACABADO]]</f>
        <v>0</v>
      </c>
      <c r="AX3235" s="28">
        <f>Tabela1[[#This Row],[PESO TOTAL]]*Tabela1[[#This Row],[EXPEDIÇÃO ]]</f>
        <v>0</v>
      </c>
      <c r="AY3235" s="28" t="str">
        <f>Tabela1[[#This Row],[PEDIDO]]&amp;Tabela1[[#This Row],[PRODUTO]]</f>
        <v/>
      </c>
      <c r="AZ3235" s="44">
        <f>IF(AF3235="",0,IF(ISTEXT(AF3235),H3235*VALUE(SUBSTITUTE(AF3235,"%",""))/100,H3235*AF3235))-Tabela1[[#This Row],[PRONTO ACABADO2]]</f>
        <v>0</v>
      </c>
      <c r="BA3235" s="44">
        <f>IF(AG3235="",0,IF(ISTEXT(AG3235),H3235*VALUE(SUBSTITUTE(AG3235,"%",""))/100,H3235*AG3235))-Tabela1[[#This Row],[PESO EXPEDIDO2]]</f>
        <v>0</v>
      </c>
      <c r="BB3235" s="44">
        <f t="shared" si="426"/>
        <v>0</v>
      </c>
      <c r="BC3235" s="44">
        <f t="shared" si="427"/>
        <v>0</v>
      </c>
      <c r="BD3235" s="44"/>
    </row>
    <row r="3236" spans="1:56" ht="15.75" hidden="1" customHeight="1" x14ac:dyDescent="0.25">
      <c r="A3236" s="6"/>
      <c r="B3236" s="22"/>
      <c r="C3236" s="7"/>
      <c r="D3236" s="46"/>
      <c r="E3236" s="7"/>
      <c r="F3236" s="7"/>
      <c r="G3236" s="44"/>
      <c r="H3236" s="41">
        <f>Tabela1[[#This Row],[PESO UNI]]*Tabela1[[#This Row],[QTE]]</f>
        <v>0</v>
      </c>
      <c r="I3236" s="7"/>
      <c r="J3236" s="8"/>
      <c r="K3236" s="8"/>
      <c r="L3236" s="9"/>
      <c r="M3236" s="10"/>
      <c r="N3236" s="11"/>
      <c r="O3236" s="12"/>
      <c r="P3236" s="13"/>
      <c r="Q3236" s="14">
        <f>Tabela1[[#This Row],[QTDE/ Fabricação]]-Tabela1[[#This Row],[QTE]]</f>
        <v>0</v>
      </c>
      <c r="R3236" s="19">
        <f t="shared" si="422"/>
        <v>0</v>
      </c>
      <c r="S3236" s="19">
        <f t="shared" si="421"/>
        <v>0</v>
      </c>
      <c r="T3236" s="20">
        <f t="shared" si="423"/>
        <v>0</v>
      </c>
      <c r="U3236" s="17">
        <f>IFERROR(SUMIF('LISTA DE EMBARQUE'!B:B,MICRO!E:E,'LISTA DE EMBARQUE'!G:G),"")</f>
        <v>0</v>
      </c>
      <c r="V3236" s="12" t="str">
        <f>IFERROR(VLOOKUP(Tabela1[[#This Row],[COD.MDE]],'LISTA DE EMBARQUE'!B:L,11,0),"")</f>
        <v/>
      </c>
      <c r="W3236" s="13" t="str">
        <f>IFERROR(COUNTIF(#REF!,Tabela1[[#This Row],[Colunas5]]),"")</f>
        <v/>
      </c>
      <c r="X3236" s="14">
        <f>Tabela1[[#This Row],[QIANTIDADE EXPEDIDA]]*Tabela1[[#This Row],[PESO UNI]]</f>
        <v>0</v>
      </c>
      <c r="Y3236" s="14">
        <f t="shared" si="424"/>
        <v>0</v>
      </c>
      <c r="Z3236" s="21">
        <f>Tabela1[[#This Row],[PESO TOTAL]]-Tabela1[[#This Row],[Peso Expedido]]</f>
        <v>0</v>
      </c>
      <c r="AA3236" s="18"/>
      <c r="AB3236" s="15"/>
      <c r="AC3236" s="15"/>
      <c r="AD3236" s="15"/>
      <c r="AE3236" s="15"/>
      <c r="AF3236" s="15"/>
      <c r="AG3236" s="15"/>
      <c r="AH3236" s="15"/>
      <c r="AI3236" s="40" t="str">
        <f t="shared" si="428"/>
        <v>ok</v>
      </c>
      <c r="AJ3236"/>
      <c r="AK3236" t="str">
        <f>Tabela1[[#This Row],[Coluna1]]&amp;Tabela1[[#This Row],[PEDIDO]]</f>
        <v/>
      </c>
      <c r="AL3236"/>
      <c r="AM3236"/>
      <c r="AN3236"/>
      <c r="AO3236" t="str">
        <f t="shared" si="425"/>
        <v>/</v>
      </c>
      <c r="AP3236" t="str">
        <f>Tabela1[[#This Row],[TAG]]&amp;Tabela1[[#This Row],[PEDIDO]]&amp;Tabela1[[#This Row],[PRODUTO]]</f>
        <v/>
      </c>
      <c r="AQ3236" s="23" t="str">
        <f>Tabela1[[#This Row],[PRODUTO]]&amp;Tabela1[[#This Row],[TAG]]</f>
        <v/>
      </c>
      <c r="AR3236" s="183">
        <f>Tabela1[[#This Row],[PESO TOTAL]]*Tabela1[[#This Row],[MATÉRIA PRIMA]]</f>
        <v>0</v>
      </c>
      <c r="AS3236" s="28">
        <f>Tabela1[[#This Row],[PESO TOTAL]]*Tabela1[[#This Row],[PREPARAÇÃO ]]</f>
        <v>0</v>
      </c>
      <c r="AT3236" s="28">
        <f>Tabela1[[#This Row],[PESO TOTAL]]*Tabela1[[#This Row],[CALDEIRARIA]]</f>
        <v>0</v>
      </c>
      <c r="AU3236" s="28">
        <f>Tabela1[[#This Row],[PESO TOTAL]]*Tabela1[[#This Row],[SOLDA]]</f>
        <v>0</v>
      </c>
      <c r="AV3236" s="28">
        <f>Tabela1[[#This Row],[PESO TOTAL]]*Tabela1[[#This Row],[ACABAMENTO]]</f>
        <v>0</v>
      </c>
      <c r="AW3236" s="28">
        <f>Tabela1[[#This Row],[PESO TOTAL]]*Tabela1[[#This Row],[PRONTO ACABADO]]</f>
        <v>0</v>
      </c>
      <c r="AX3236" s="28">
        <f>Tabela1[[#This Row],[PESO TOTAL]]*Tabela1[[#This Row],[EXPEDIÇÃO ]]</f>
        <v>0</v>
      </c>
      <c r="AY3236" s="28" t="str">
        <f>Tabela1[[#This Row],[PEDIDO]]&amp;Tabela1[[#This Row],[PRODUTO]]</f>
        <v/>
      </c>
      <c r="AZ3236" s="44">
        <f>IF(AF3236="",0,IF(ISTEXT(AF3236),H3236*VALUE(SUBSTITUTE(AF3236,"%",""))/100,H3236*AF3236))-Tabela1[[#This Row],[PRONTO ACABADO2]]</f>
        <v>0</v>
      </c>
      <c r="BA3236" s="44">
        <f>IF(AG3236="",0,IF(ISTEXT(AG3236),H3236*VALUE(SUBSTITUTE(AG3236,"%",""))/100,H3236*AG3236))-Tabela1[[#This Row],[PESO EXPEDIDO2]]</f>
        <v>0</v>
      </c>
      <c r="BB3236" s="44">
        <f t="shared" si="426"/>
        <v>0</v>
      </c>
      <c r="BC3236" s="44">
        <f t="shared" si="427"/>
        <v>0</v>
      </c>
      <c r="BD3236" s="44"/>
    </row>
    <row r="3237" spans="1:56" ht="15.75" hidden="1" customHeight="1" x14ac:dyDescent="0.25">
      <c r="A3237" s="6"/>
      <c r="B3237" s="22"/>
      <c r="C3237" s="7"/>
      <c r="D3237" s="46"/>
      <c r="E3237" s="7"/>
      <c r="F3237" s="7"/>
      <c r="G3237" s="44"/>
      <c r="H3237" s="41">
        <f>Tabela1[[#This Row],[PESO UNI]]*Tabela1[[#This Row],[QTE]]</f>
        <v>0</v>
      </c>
      <c r="I3237" s="7"/>
      <c r="J3237" s="8"/>
      <c r="K3237" s="8"/>
      <c r="L3237" s="9"/>
      <c r="M3237" s="10"/>
      <c r="N3237" s="11"/>
      <c r="O3237" s="12"/>
      <c r="P3237" s="13"/>
      <c r="Q3237" s="14">
        <f>Tabela1[[#This Row],[QTDE/ Fabricação]]-Tabela1[[#This Row],[QTE]]</f>
        <v>0</v>
      </c>
      <c r="R3237" s="19">
        <f t="shared" si="422"/>
        <v>0</v>
      </c>
      <c r="S3237" s="19">
        <f t="shared" si="421"/>
        <v>0</v>
      </c>
      <c r="T3237" s="20">
        <f t="shared" si="423"/>
        <v>0</v>
      </c>
      <c r="U3237" s="17">
        <f>IFERROR(SUMIF('LISTA DE EMBARQUE'!B:B,MICRO!E:E,'LISTA DE EMBARQUE'!G:G),"")</f>
        <v>0</v>
      </c>
      <c r="V3237" s="12" t="str">
        <f>IFERROR(VLOOKUP(Tabela1[[#This Row],[COD.MDE]],'LISTA DE EMBARQUE'!B:L,11,0),"")</f>
        <v/>
      </c>
      <c r="W3237" s="13" t="str">
        <f>IFERROR(COUNTIF(#REF!,Tabela1[[#This Row],[Colunas5]]),"")</f>
        <v/>
      </c>
      <c r="X3237" s="14">
        <f>Tabela1[[#This Row],[QIANTIDADE EXPEDIDA]]*Tabela1[[#This Row],[PESO UNI]]</f>
        <v>0</v>
      </c>
      <c r="Y3237" s="14">
        <f t="shared" si="424"/>
        <v>0</v>
      </c>
      <c r="Z3237" s="21">
        <f>Tabela1[[#This Row],[PESO TOTAL]]-Tabela1[[#This Row],[Peso Expedido]]</f>
        <v>0</v>
      </c>
      <c r="AA3237" s="18"/>
      <c r="AB3237" s="15"/>
      <c r="AC3237" s="15"/>
      <c r="AD3237" s="15"/>
      <c r="AE3237" s="15"/>
      <c r="AF3237" s="15"/>
      <c r="AG3237" s="15"/>
      <c r="AH3237" s="15"/>
      <c r="AI3237" s="40" t="str">
        <f t="shared" si="428"/>
        <v>ok</v>
      </c>
      <c r="AJ3237"/>
      <c r="AK3237" t="str">
        <f>Tabela1[[#This Row],[Coluna1]]&amp;Tabela1[[#This Row],[PEDIDO]]</f>
        <v/>
      </c>
      <c r="AL3237"/>
      <c r="AM3237"/>
      <c r="AN3237"/>
      <c r="AO3237" t="str">
        <f t="shared" si="425"/>
        <v>/</v>
      </c>
      <c r="AP3237" t="str">
        <f>Tabela1[[#This Row],[TAG]]&amp;Tabela1[[#This Row],[PEDIDO]]&amp;Tabela1[[#This Row],[PRODUTO]]</f>
        <v/>
      </c>
      <c r="AQ3237" s="23" t="str">
        <f>Tabela1[[#This Row],[PRODUTO]]&amp;Tabela1[[#This Row],[TAG]]</f>
        <v/>
      </c>
      <c r="AR3237" s="183">
        <f>Tabela1[[#This Row],[PESO TOTAL]]*Tabela1[[#This Row],[MATÉRIA PRIMA]]</f>
        <v>0</v>
      </c>
      <c r="AS3237" s="28">
        <f>Tabela1[[#This Row],[PESO TOTAL]]*Tabela1[[#This Row],[PREPARAÇÃO ]]</f>
        <v>0</v>
      </c>
      <c r="AT3237" s="28">
        <f>Tabela1[[#This Row],[PESO TOTAL]]*Tabela1[[#This Row],[CALDEIRARIA]]</f>
        <v>0</v>
      </c>
      <c r="AU3237" s="28">
        <f>Tabela1[[#This Row],[PESO TOTAL]]*Tabela1[[#This Row],[SOLDA]]</f>
        <v>0</v>
      </c>
      <c r="AV3237" s="28">
        <f>Tabela1[[#This Row],[PESO TOTAL]]*Tabela1[[#This Row],[ACABAMENTO]]</f>
        <v>0</v>
      </c>
      <c r="AW3237" s="28">
        <f>Tabela1[[#This Row],[PESO TOTAL]]*Tabela1[[#This Row],[PRONTO ACABADO]]</f>
        <v>0</v>
      </c>
      <c r="AX3237" s="28">
        <f>Tabela1[[#This Row],[PESO TOTAL]]*Tabela1[[#This Row],[EXPEDIÇÃO ]]</f>
        <v>0</v>
      </c>
      <c r="AY3237" s="28" t="str">
        <f>Tabela1[[#This Row],[PEDIDO]]&amp;Tabela1[[#This Row],[PRODUTO]]</f>
        <v/>
      </c>
      <c r="AZ3237" s="44">
        <f>IF(AF3237="",0,IF(ISTEXT(AF3237),H3237*VALUE(SUBSTITUTE(AF3237,"%",""))/100,H3237*AF3237))-Tabela1[[#This Row],[PRONTO ACABADO2]]</f>
        <v>0</v>
      </c>
      <c r="BA3237" s="44">
        <f>IF(AG3237="",0,IF(ISTEXT(AG3237),H3237*VALUE(SUBSTITUTE(AG3237,"%",""))/100,H3237*AG3237))-Tabela1[[#This Row],[PESO EXPEDIDO2]]</f>
        <v>0</v>
      </c>
      <c r="BB3237" s="44">
        <f t="shared" si="426"/>
        <v>0</v>
      </c>
      <c r="BC3237" s="44">
        <f t="shared" si="427"/>
        <v>0</v>
      </c>
      <c r="BD3237" s="44"/>
    </row>
    <row r="3238" spans="1:56" ht="15.75" hidden="1" customHeight="1" x14ac:dyDescent="0.25">
      <c r="A3238" s="6"/>
      <c r="B3238" s="22"/>
      <c r="C3238" s="7"/>
      <c r="D3238" s="46"/>
      <c r="E3238" s="7"/>
      <c r="F3238" s="7"/>
      <c r="G3238" s="44"/>
      <c r="H3238" s="41">
        <f>Tabela1[[#This Row],[PESO UNI]]*Tabela1[[#This Row],[QTE]]</f>
        <v>0</v>
      </c>
      <c r="I3238" s="7"/>
      <c r="J3238" s="8"/>
      <c r="K3238" s="8"/>
      <c r="L3238" s="9"/>
      <c r="M3238" s="10"/>
      <c r="N3238" s="11"/>
      <c r="O3238" s="12"/>
      <c r="P3238" s="13"/>
      <c r="Q3238" s="14">
        <f>Tabela1[[#This Row],[QTDE/ Fabricação]]-Tabela1[[#This Row],[QTE]]</f>
        <v>0</v>
      </c>
      <c r="R3238" s="19">
        <f t="shared" si="422"/>
        <v>0</v>
      </c>
      <c r="S3238" s="19">
        <f t="shared" si="421"/>
        <v>0</v>
      </c>
      <c r="T3238" s="20">
        <f t="shared" si="423"/>
        <v>0</v>
      </c>
      <c r="U3238" s="17">
        <f>IFERROR(SUMIF('LISTA DE EMBARQUE'!B:B,MICRO!E:E,'LISTA DE EMBARQUE'!G:G),"")</f>
        <v>0</v>
      </c>
      <c r="V3238" s="12" t="str">
        <f>IFERROR(VLOOKUP(Tabela1[[#This Row],[COD.MDE]],'LISTA DE EMBARQUE'!B:L,11,0),"")</f>
        <v/>
      </c>
      <c r="W3238" s="13" t="str">
        <f>IFERROR(COUNTIF(#REF!,Tabela1[[#This Row],[Colunas5]]),"")</f>
        <v/>
      </c>
      <c r="X3238" s="14">
        <f>Tabela1[[#This Row],[QIANTIDADE EXPEDIDA]]*Tabela1[[#This Row],[PESO UNI]]</f>
        <v>0</v>
      </c>
      <c r="Y3238" s="14">
        <f t="shared" si="424"/>
        <v>0</v>
      </c>
      <c r="Z3238" s="21">
        <f>Tabela1[[#This Row],[PESO TOTAL]]-Tabela1[[#This Row],[Peso Expedido]]</f>
        <v>0</v>
      </c>
      <c r="AA3238" s="18"/>
      <c r="AB3238" s="15"/>
      <c r="AC3238" s="15"/>
      <c r="AD3238" s="15"/>
      <c r="AE3238" s="15"/>
      <c r="AF3238" s="15"/>
      <c r="AG3238" s="15"/>
      <c r="AH3238" s="15"/>
      <c r="AI3238" s="40" t="str">
        <f t="shared" si="428"/>
        <v>ok</v>
      </c>
      <c r="AJ3238"/>
      <c r="AK3238" t="str">
        <f>Tabela1[[#This Row],[Coluna1]]&amp;Tabela1[[#This Row],[PEDIDO]]</f>
        <v/>
      </c>
      <c r="AL3238"/>
      <c r="AM3238"/>
      <c r="AN3238"/>
      <c r="AO3238" t="str">
        <f t="shared" si="425"/>
        <v>/</v>
      </c>
      <c r="AP3238" t="str">
        <f>Tabela1[[#This Row],[TAG]]&amp;Tabela1[[#This Row],[PEDIDO]]&amp;Tabela1[[#This Row],[PRODUTO]]</f>
        <v/>
      </c>
      <c r="AQ3238" s="23" t="str">
        <f>Tabela1[[#This Row],[PRODUTO]]&amp;Tabela1[[#This Row],[TAG]]</f>
        <v/>
      </c>
      <c r="AR3238" s="183">
        <f>Tabela1[[#This Row],[PESO TOTAL]]*Tabela1[[#This Row],[MATÉRIA PRIMA]]</f>
        <v>0</v>
      </c>
      <c r="AS3238" s="28">
        <f>Tabela1[[#This Row],[PESO TOTAL]]*Tabela1[[#This Row],[PREPARAÇÃO ]]</f>
        <v>0</v>
      </c>
      <c r="AT3238" s="28">
        <f>Tabela1[[#This Row],[PESO TOTAL]]*Tabela1[[#This Row],[CALDEIRARIA]]</f>
        <v>0</v>
      </c>
      <c r="AU3238" s="28">
        <f>Tabela1[[#This Row],[PESO TOTAL]]*Tabela1[[#This Row],[SOLDA]]</f>
        <v>0</v>
      </c>
      <c r="AV3238" s="28">
        <f>Tabela1[[#This Row],[PESO TOTAL]]*Tabela1[[#This Row],[ACABAMENTO]]</f>
        <v>0</v>
      </c>
      <c r="AW3238" s="28">
        <f>Tabela1[[#This Row],[PESO TOTAL]]*Tabela1[[#This Row],[PRONTO ACABADO]]</f>
        <v>0</v>
      </c>
      <c r="AX3238" s="28">
        <f>Tabela1[[#This Row],[PESO TOTAL]]*Tabela1[[#This Row],[EXPEDIÇÃO ]]</f>
        <v>0</v>
      </c>
      <c r="AY3238" s="28" t="str">
        <f>Tabela1[[#This Row],[PEDIDO]]&amp;Tabela1[[#This Row],[PRODUTO]]</f>
        <v/>
      </c>
      <c r="AZ3238" s="44">
        <f>IF(AF3238="",0,IF(ISTEXT(AF3238),H3238*VALUE(SUBSTITUTE(AF3238,"%",""))/100,H3238*AF3238))-Tabela1[[#This Row],[PRONTO ACABADO2]]</f>
        <v>0</v>
      </c>
      <c r="BA3238" s="44">
        <f>IF(AG3238="",0,IF(ISTEXT(AG3238),H3238*VALUE(SUBSTITUTE(AG3238,"%",""))/100,H3238*AG3238))-Tabela1[[#This Row],[PESO EXPEDIDO2]]</f>
        <v>0</v>
      </c>
      <c r="BB3238" s="44">
        <f t="shared" si="426"/>
        <v>0</v>
      </c>
      <c r="BC3238" s="44">
        <f t="shared" si="427"/>
        <v>0</v>
      </c>
      <c r="BD3238" s="44"/>
    </row>
    <row r="3239" spans="1:56" ht="15.75" hidden="1" customHeight="1" x14ac:dyDescent="0.25">
      <c r="A3239" s="6"/>
      <c r="B3239" s="22"/>
      <c r="C3239" s="7"/>
      <c r="D3239" s="46"/>
      <c r="E3239" s="7"/>
      <c r="F3239" s="7"/>
      <c r="G3239" s="44"/>
      <c r="H3239" s="41">
        <f>Tabela1[[#This Row],[PESO UNI]]*Tabela1[[#This Row],[QTE]]</f>
        <v>0</v>
      </c>
      <c r="I3239" s="7"/>
      <c r="J3239" s="8"/>
      <c r="K3239" s="8"/>
      <c r="L3239" s="9"/>
      <c r="M3239" s="10"/>
      <c r="N3239" s="11"/>
      <c r="O3239" s="12"/>
      <c r="P3239" s="13"/>
      <c r="Q3239" s="14">
        <f>Tabela1[[#This Row],[QTDE/ Fabricação]]-Tabela1[[#This Row],[QTE]]</f>
        <v>0</v>
      </c>
      <c r="R3239" s="19">
        <f t="shared" si="422"/>
        <v>0</v>
      </c>
      <c r="S3239" s="19">
        <f t="shared" si="421"/>
        <v>0</v>
      </c>
      <c r="T3239" s="20">
        <f t="shared" si="423"/>
        <v>0</v>
      </c>
      <c r="U3239" s="17">
        <f>IFERROR(SUMIF('LISTA DE EMBARQUE'!B:B,MICRO!E:E,'LISTA DE EMBARQUE'!G:G),"")</f>
        <v>0</v>
      </c>
      <c r="V3239" s="12" t="str">
        <f>IFERROR(VLOOKUP(Tabela1[[#This Row],[COD.MDE]],'LISTA DE EMBARQUE'!B:L,11,0),"")</f>
        <v/>
      </c>
      <c r="W3239" s="13" t="str">
        <f>IFERROR(COUNTIF(#REF!,Tabela1[[#This Row],[Colunas5]]),"")</f>
        <v/>
      </c>
      <c r="X3239" s="14">
        <f>Tabela1[[#This Row],[QIANTIDADE EXPEDIDA]]*Tabela1[[#This Row],[PESO UNI]]</f>
        <v>0</v>
      </c>
      <c r="Y3239" s="14">
        <f t="shared" si="424"/>
        <v>0</v>
      </c>
      <c r="Z3239" s="21">
        <f>Tabela1[[#This Row],[PESO TOTAL]]-Tabela1[[#This Row],[Peso Expedido]]</f>
        <v>0</v>
      </c>
      <c r="AA3239" s="18"/>
      <c r="AB3239" s="15"/>
      <c r="AC3239" s="15"/>
      <c r="AD3239" s="15"/>
      <c r="AE3239" s="15"/>
      <c r="AF3239" s="15"/>
      <c r="AG3239" s="15"/>
      <c r="AH3239" s="15"/>
      <c r="AI3239" s="40" t="str">
        <f t="shared" si="428"/>
        <v>ok</v>
      </c>
      <c r="AJ3239"/>
      <c r="AK3239" t="str">
        <f>Tabela1[[#This Row],[Coluna1]]&amp;Tabela1[[#This Row],[PEDIDO]]</f>
        <v/>
      </c>
      <c r="AL3239"/>
      <c r="AM3239"/>
      <c r="AN3239"/>
      <c r="AO3239" t="str">
        <f t="shared" si="425"/>
        <v>/</v>
      </c>
      <c r="AP3239" t="str">
        <f>Tabela1[[#This Row],[TAG]]&amp;Tabela1[[#This Row],[PEDIDO]]&amp;Tabela1[[#This Row],[PRODUTO]]</f>
        <v/>
      </c>
      <c r="AQ3239" s="23" t="str">
        <f>Tabela1[[#This Row],[PRODUTO]]&amp;Tabela1[[#This Row],[TAG]]</f>
        <v/>
      </c>
      <c r="AR3239" s="183">
        <f>Tabela1[[#This Row],[PESO TOTAL]]*Tabela1[[#This Row],[MATÉRIA PRIMA]]</f>
        <v>0</v>
      </c>
      <c r="AS3239" s="28">
        <f>Tabela1[[#This Row],[PESO TOTAL]]*Tabela1[[#This Row],[PREPARAÇÃO ]]</f>
        <v>0</v>
      </c>
      <c r="AT3239" s="28">
        <f>Tabela1[[#This Row],[PESO TOTAL]]*Tabela1[[#This Row],[CALDEIRARIA]]</f>
        <v>0</v>
      </c>
      <c r="AU3239" s="28">
        <f>Tabela1[[#This Row],[PESO TOTAL]]*Tabela1[[#This Row],[SOLDA]]</f>
        <v>0</v>
      </c>
      <c r="AV3239" s="28">
        <f>Tabela1[[#This Row],[PESO TOTAL]]*Tabela1[[#This Row],[ACABAMENTO]]</f>
        <v>0</v>
      </c>
      <c r="AW3239" s="28">
        <f>Tabela1[[#This Row],[PESO TOTAL]]*Tabela1[[#This Row],[PRONTO ACABADO]]</f>
        <v>0</v>
      </c>
      <c r="AX3239" s="28">
        <f>Tabela1[[#This Row],[PESO TOTAL]]*Tabela1[[#This Row],[EXPEDIÇÃO ]]</f>
        <v>0</v>
      </c>
      <c r="AY3239" s="28" t="str">
        <f>Tabela1[[#This Row],[PEDIDO]]&amp;Tabela1[[#This Row],[PRODUTO]]</f>
        <v/>
      </c>
      <c r="AZ3239" s="44">
        <f>IF(AF3239="",0,IF(ISTEXT(AF3239),H3239*VALUE(SUBSTITUTE(AF3239,"%",""))/100,H3239*AF3239))-Tabela1[[#This Row],[PRONTO ACABADO2]]</f>
        <v>0</v>
      </c>
      <c r="BA3239" s="44">
        <f>IF(AG3239="",0,IF(ISTEXT(AG3239),H3239*VALUE(SUBSTITUTE(AG3239,"%",""))/100,H3239*AG3239))-Tabela1[[#This Row],[PESO EXPEDIDO2]]</f>
        <v>0</v>
      </c>
      <c r="BB3239" s="44">
        <f t="shared" si="426"/>
        <v>0</v>
      </c>
      <c r="BC3239" s="44">
        <f t="shared" si="427"/>
        <v>0</v>
      </c>
      <c r="BD3239" s="44"/>
    </row>
    <row r="3240" spans="1:56" ht="15.75" hidden="1" customHeight="1" x14ac:dyDescent="0.25">
      <c r="A3240" s="6"/>
      <c r="B3240" s="22"/>
      <c r="C3240" s="7"/>
      <c r="D3240" s="46"/>
      <c r="E3240" s="7"/>
      <c r="F3240" s="7"/>
      <c r="G3240" s="44"/>
      <c r="H3240" s="41">
        <f>Tabela1[[#This Row],[PESO UNI]]*Tabela1[[#This Row],[QTE]]</f>
        <v>0</v>
      </c>
      <c r="I3240" s="7"/>
      <c r="J3240" s="8"/>
      <c r="K3240" s="8"/>
      <c r="L3240" s="9"/>
      <c r="M3240" s="10"/>
      <c r="N3240" s="11"/>
      <c r="O3240" s="12"/>
      <c r="P3240" s="13"/>
      <c r="Q3240" s="14">
        <f>Tabela1[[#This Row],[QTDE/ Fabricação]]-Tabela1[[#This Row],[QTE]]</f>
        <v>0</v>
      </c>
      <c r="R3240" s="19">
        <f t="shared" si="422"/>
        <v>0</v>
      </c>
      <c r="S3240" s="19">
        <f t="shared" si="421"/>
        <v>0</v>
      </c>
      <c r="T3240" s="20">
        <f t="shared" si="423"/>
        <v>0</v>
      </c>
      <c r="U3240" s="17">
        <f>IFERROR(SUMIF('LISTA DE EMBARQUE'!B:B,MICRO!E:E,'LISTA DE EMBARQUE'!G:G),"")</f>
        <v>0</v>
      </c>
      <c r="V3240" s="12" t="str">
        <f>IFERROR(VLOOKUP(Tabela1[[#This Row],[COD.MDE]],'LISTA DE EMBARQUE'!B:L,11,0),"")</f>
        <v/>
      </c>
      <c r="W3240" s="13" t="str">
        <f>IFERROR(COUNTIF(#REF!,Tabela1[[#This Row],[Colunas5]]),"")</f>
        <v/>
      </c>
      <c r="X3240" s="14">
        <f>Tabela1[[#This Row],[QIANTIDADE EXPEDIDA]]*Tabela1[[#This Row],[PESO UNI]]</f>
        <v>0</v>
      </c>
      <c r="Y3240" s="14">
        <f t="shared" si="424"/>
        <v>0</v>
      </c>
      <c r="Z3240" s="21">
        <f>Tabela1[[#This Row],[PESO TOTAL]]-Tabela1[[#This Row],[Peso Expedido]]</f>
        <v>0</v>
      </c>
      <c r="AA3240" s="18"/>
      <c r="AB3240" s="15" t="s">
        <v>3204</v>
      </c>
      <c r="AC3240" s="15"/>
      <c r="AD3240" s="15"/>
      <c r="AE3240" s="15"/>
      <c r="AF3240" s="15"/>
      <c r="AG3240" s="15"/>
      <c r="AH3240" s="15"/>
      <c r="AI3240" s="40" t="str">
        <f t="shared" si="428"/>
        <v>ok</v>
      </c>
      <c r="AJ3240"/>
      <c r="AK3240" t="str">
        <f>Tabela1[[#This Row],[Coluna1]]&amp;Tabela1[[#This Row],[PEDIDO]]</f>
        <v/>
      </c>
      <c r="AL3240"/>
      <c r="AM3240"/>
      <c r="AN3240"/>
      <c r="AO3240" t="str">
        <f t="shared" si="425"/>
        <v>/</v>
      </c>
      <c r="AP3240" t="str">
        <f>Tabela1[[#This Row],[TAG]]&amp;Tabela1[[#This Row],[PEDIDO]]&amp;Tabela1[[#This Row],[PRODUTO]]</f>
        <v/>
      </c>
      <c r="AQ3240" s="23" t="str">
        <f>Tabela1[[#This Row],[PRODUTO]]&amp;Tabela1[[#This Row],[TAG]]</f>
        <v/>
      </c>
      <c r="AR3240" s="183">
        <f>Tabela1[[#This Row],[PESO TOTAL]]*Tabela1[[#This Row],[MATÉRIA PRIMA]]</f>
        <v>0</v>
      </c>
      <c r="AS3240" s="28">
        <f>Tabela1[[#This Row],[PESO TOTAL]]*Tabela1[[#This Row],[PREPARAÇÃO ]]</f>
        <v>0</v>
      </c>
      <c r="AT3240" s="28">
        <f>Tabela1[[#This Row],[PESO TOTAL]]*Tabela1[[#This Row],[CALDEIRARIA]]</f>
        <v>0</v>
      </c>
      <c r="AU3240" s="28">
        <f>Tabela1[[#This Row],[PESO TOTAL]]*Tabela1[[#This Row],[SOLDA]]</f>
        <v>0</v>
      </c>
      <c r="AV3240" s="28">
        <f>Tabela1[[#This Row],[PESO TOTAL]]*Tabela1[[#This Row],[ACABAMENTO]]</f>
        <v>0</v>
      </c>
      <c r="AW3240" s="28">
        <f>Tabela1[[#This Row],[PESO TOTAL]]*Tabela1[[#This Row],[PRONTO ACABADO]]</f>
        <v>0</v>
      </c>
      <c r="AX3240" s="28">
        <f>Tabela1[[#This Row],[PESO TOTAL]]*Tabela1[[#This Row],[EXPEDIÇÃO ]]</f>
        <v>0</v>
      </c>
      <c r="AY3240" s="28" t="str">
        <f>Tabela1[[#This Row],[PEDIDO]]&amp;Tabela1[[#This Row],[PRODUTO]]</f>
        <v/>
      </c>
      <c r="AZ3240" s="44">
        <f>IF(AF3240="",0,IF(ISTEXT(AF3240),H3240*VALUE(SUBSTITUTE(AF3240,"%",""))/100,H3240*AF3240))-Tabela1[[#This Row],[PRONTO ACABADO2]]</f>
        <v>0</v>
      </c>
      <c r="BA3240" s="44">
        <f>IF(AG3240="",0,IF(ISTEXT(AG3240),H3240*VALUE(SUBSTITUTE(AG3240,"%",""))/100,H3240*AG3240))-Tabela1[[#This Row],[PESO EXPEDIDO2]]</f>
        <v>0</v>
      </c>
      <c r="BB3240" s="44">
        <f t="shared" si="426"/>
        <v>0</v>
      </c>
      <c r="BC3240" s="44">
        <f t="shared" si="427"/>
        <v>0</v>
      </c>
      <c r="BD3240" s="44"/>
    </row>
    <row r="3241" spans="1:56" ht="15.75" hidden="1" customHeight="1" x14ac:dyDescent="0.25">
      <c r="A3241" s="6"/>
      <c r="B3241" s="22"/>
      <c r="C3241" s="7"/>
      <c r="D3241" s="46"/>
      <c r="E3241" s="7"/>
      <c r="F3241" s="7"/>
      <c r="G3241" s="44"/>
      <c r="H3241" s="41">
        <f>Tabela1[[#This Row],[PESO UNI]]*Tabela1[[#This Row],[QTE]]</f>
        <v>0</v>
      </c>
      <c r="I3241" s="7"/>
      <c r="J3241" s="8"/>
      <c r="K3241" s="8"/>
      <c r="L3241" s="9"/>
      <c r="M3241" s="10"/>
      <c r="N3241" s="11"/>
      <c r="O3241" s="12"/>
      <c r="P3241" s="13"/>
      <c r="Q3241" s="14">
        <f>Tabela1[[#This Row],[QTDE/ Fabricação]]-Tabela1[[#This Row],[QTE]]</f>
        <v>0</v>
      </c>
      <c r="R3241" s="19">
        <f t="shared" si="422"/>
        <v>0</v>
      </c>
      <c r="S3241" s="19">
        <f t="shared" si="421"/>
        <v>0</v>
      </c>
      <c r="T3241" s="20">
        <f t="shared" si="423"/>
        <v>0</v>
      </c>
      <c r="U3241" s="17">
        <f>IFERROR(SUMIF('LISTA DE EMBARQUE'!B:B,MICRO!E:E,'LISTA DE EMBARQUE'!G:G),"")</f>
        <v>0</v>
      </c>
      <c r="V3241" s="12" t="str">
        <f>IFERROR(VLOOKUP(Tabela1[[#This Row],[COD.MDE]],'LISTA DE EMBARQUE'!B:L,11,0),"")</f>
        <v/>
      </c>
      <c r="W3241" s="13" t="str">
        <f>IFERROR(COUNTIF(#REF!,Tabela1[[#This Row],[Colunas5]]),"")</f>
        <v/>
      </c>
      <c r="X3241" s="14">
        <f>Tabela1[[#This Row],[QIANTIDADE EXPEDIDA]]*Tabela1[[#This Row],[PESO UNI]]</f>
        <v>0</v>
      </c>
      <c r="Y3241" s="14">
        <f t="shared" si="424"/>
        <v>0</v>
      </c>
      <c r="Z3241" s="21">
        <f>Tabela1[[#This Row],[PESO TOTAL]]-Tabela1[[#This Row],[Peso Expedido]]</f>
        <v>0</v>
      </c>
      <c r="AA3241" s="18"/>
      <c r="AB3241" s="15"/>
      <c r="AC3241" s="15"/>
      <c r="AD3241" s="15"/>
      <c r="AE3241" s="15"/>
      <c r="AF3241" s="15"/>
      <c r="AG3241" s="15"/>
      <c r="AH3241" s="15"/>
      <c r="AI3241" s="40" t="str">
        <f t="shared" si="428"/>
        <v>ok</v>
      </c>
      <c r="AJ3241"/>
      <c r="AK3241" t="str">
        <f>Tabela1[[#This Row],[Coluna1]]&amp;Tabela1[[#This Row],[PEDIDO]]</f>
        <v/>
      </c>
      <c r="AL3241"/>
      <c r="AM3241"/>
      <c r="AN3241"/>
      <c r="AO3241" t="str">
        <f t="shared" si="425"/>
        <v>/</v>
      </c>
      <c r="AP3241" t="str">
        <f>Tabela1[[#This Row],[TAG]]&amp;Tabela1[[#This Row],[PEDIDO]]&amp;Tabela1[[#This Row],[PRODUTO]]</f>
        <v/>
      </c>
      <c r="AQ3241" s="23" t="str">
        <f>Tabela1[[#This Row],[PRODUTO]]&amp;Tabela1[[#This Row],[TAG]]</f>
        <v/>
      </c>
      <c r="AR3241" s="183">
        <f>Tabela1[[#This Row],[PESO TOTAL]]*Tabela1[[#This Row],[MATÉRIA PRIMA]]</f>
        <v>0</v>
      </c>
      <c r="AS3241" s="28">
        <f>Tabela1[[#This Row],[PESO TOTAL]]*Tabela1[[#This Row],[PREPARAÇÃO ]]</f>
        <v>0</v>
      </c>
      <c r="AT3241" s="28">
        <f>Tabela1[[#This Row],[PESO TOTAL]]*Tabela1[[#This Row],[CALDEIRARIA]]</f>
        <v>0</v>
      </c>
      <c r="AU3241" s="28">
        <f>Tabela1[[#This Row],[PESO TOTAL]]*Tabela1[[#This Row],[SOLDA]]</f>
        <v>0</v>
      </c>
      <c r="AV3241" s="28">
        <f>Tabela1[[#This Row],[PESO TOTAL]]*Tabela1[[#This Row],[ACABAMENTO]]</f>
        <v>0</v>
      </c>
      <c r="AW3241" s="28">
        <f>Tabela1[[#This Row],[PESO TOTAL]]*Tabela1[[#This Row],[PRONTO ACABADO]]</f>
        <v>0</v>
      </c>
      <c r="AX3241" s="28">
        <f>Tabela1[[#This Row],[PESO TOTAL]]*Tabela1[[#This Row],[EXPEDIÇÃO ]]</f>
        <v>0</v>
      </c>
      <c r="AY3241" s="28" t="str">
        <f>Tabela1[[#This Row],[PEDIDO]]&amp;Tabela1[[#This Row],[PRODUTO]]</f>
        <v/>
      </c>
      <c r="AZ3241" s="44">
        <f>IF(AF3241="",0,IF(ISTEXT(AF3241),H3241*VALUE(SUBSTITUTE(AF3241,"%",""))/100,H3241*AF3241))-Tabela1[[#This Row],[PRONTO ACABADO2]]</f>
        <v>0</v>
      </c>
      <c r="BA3241" s="44">
        <f>IF(AG3241="",0,IF(ISTEXT(AG3241),H3241*VALUE(SUBSTITUTE(AG3241,"%",""))/100,H3241*AG3241))-Tabela1[[#This Row],[PESO EXPEDIDO2]]</f>
        <v>0</v>
      </c>
      <c r="BB3241" s="44">
        <f t="shared" si="426"/>
        <v>0</v>
      </c>
      <c r="BC3241" s="44">
        <f t="shared" si="427"/>
        <v>0</v>
      </c>
      <c r="BD3241" s="44"/>
    </row>
    <row r="3242" spans="1:56" ht="15.75" hidden="1" customHeight="1" x14ac:dyDescent="0.25">
      <c r="A3242" s="6"/>
      <c r="B3242" s="22"/>
      <c r="C3242" s="7"/>
      <c r="D3242" s="46"/>
      <c r="E3242" s="7"/>
      <c r="F3242" s="7"/>
      <c r="G3242" s="44"/>
      <c r="H3242" s="41">
        <f>Tabela1[[#This Row],[PESO UNI]]*Tabela1[[#This Row],[QTE]]</f>
        <v>0</v>
      </c>
      <c r="I3242" s="7"/>
      <c r="J3242" s="8"/>
      <c r="K3242" s="8"/>
      <c r="L3242" s="9"/>
      <c r="M3242" s="10"/>
      <c r="N3242" s="11"/>
      <c r="O3242" s="12"/>
      <c r="P3242" s="13"/>
      <c r="Q3242" s="14">
        <f>Tabela1[[#This Row],[QTDE/ Fabricação]]-Tabela1[[#This Row],[QTE]]</f>
        <v>0</v>
      </c>
      <c r="R3242" s="19">
        <f t="shared" si="422"/>
        <v>0</v>
      </c>
      <c r="S3242" s="19">
        <f t="shared" si="421"/>
        <v>0</v>
      </c>
      <c r="T3242" s="20">
        <f t="shared" si="423"/>
        <v>0</v>
      </c>
      <c r="U3242" s="17">
        <f>IFERROR(SUMIF('LISTA DE EMBARQUE'!B:B,MICRO!E:E,'LISTA DE EMBARQUE'!G:G),"")</f>
        <v>0</v>
      </c>
      <c r="V3242" s="12" t="str">
        <f>IFERROR(VLOOKUP(Tabela1[[#This Row],[COD.MDE]],'LISTA DE EMBARQUE'!B:L,11,0),"")</f>
        <v/>
      </c>
      <c r="W3242" s="13" t="str">
        <f>IFERROR(COUNTIF(#REF!,Tabela1[[#This Row],[Colunas5]]),"")</f>
        <v/>
      </c>
      <c r="X3242" s="14">
        <f>Tabela1[[#This Row],[QIANTIDADE EXPEDIDA]]*Tabela1[[#This Row],[PESO UNI]]</f>
        <v>0</v>
      </c>
      <c r="Y3242" s="14">
        <f t="shared" si="424"/>
        <v>0</v>
      </c>
      <c r="Z3242" s="21">
        <f>Tabela1[[#This Row],[PESO TOTAL]]-Tabela1[[#This Row],[Peso Expedido]]</f>
        <v>0</v>
      </c>
      <c r="AA3242" s="18"/>
      <c r="AB3242" s="15"/>
      <c r="AC3242" s="15"/>
      <c r="AD3242" s="15"/>
      <c r="AE3242" s="15"/>
      <c r="AF3242" s="15"/>
      <c r="AG3242" s="15"/>
      <c r="AH3242" s="15"/>
      <c r="AI3242" s="40" t="str">
        <f t="shared" si="428"/>
        <v>ok</v>
      </c>
      <c r="AJ3242"/>
      <c r="AK3242" t="str">
        <f>Tabela1[[#This Row],[Coluna1]]&amp;Tabela1[[#This Row],[PEDIDO]]</f>
        <v/>
      </c>
      <c r="AL3242"/>
      <c r="AM3242"/>
      <c r="AN3242"/>
      <c r="AO3242" t="str">
        <f t="shared" si="425"/>
        <v>/</v>
      </c>
      <c r="AP3242" t="str">
        <f>Tabela1[[#This Row],[TAG]]&amp;Tabela1[[#This Row],[PEDIDO]]&amp;Tabela1[[#This Row],[PRODUTO]]</f>
        <v/>
      </c>
      <c r="AQ3242" s="23" t="str">
        <f>Tabela1[[#This Row],[PRODUTO]]&amp;Tabela1[[#This Row],[TAG]]</f>
        <v/>
      </c>
      <c r="AR3242" s="183">
        <f>Tabela1[[#This Row],[PESO TOTAL]]*Tabela1[[#This Row],[MATÉRIA PRIMA]]</f>
        <v>0</v>
      </c>
      <c r="AS3242" s="28">
        <f>Tabela1[[#This Row],[PESO TOTAL]]*Tabela1[[#This Row],[PREPARAÇÃO ]]</f>
        <v>0</v>
      </c>
      <c r="AT3242" s="28">
        <f>Tabela1[[#This Row],[PESO TOTAL]]*Tabela1[[#This Row],[CALDEIRARIA]]</f>
        <v>0</v>
      </c>
      <c r="AU3242" s="28">
        <f>Tabela1[[#This Row],[PESO TOTAL]]*Tabela1[[#This Row],[SOLDA]]</f>
        <v>0</v>
      </c>
      <c r="AV3242" s="28">
        <f>Tabela1[[#This Row],[PESO TOTAL]]*Tabela1[[#This Row],[ACABAMENTO]]</f>
        <v>0</v>
      </c>
      <c r="AW3242" s="28">
        <f>Tabela1[[#This Row],[PESO TOTAL]]*Tabela1[[#This Row],[PRONTO ACABADO]]</f>
        <v>0</v>
      </c>
      <c r="AX3242" s="28">
        <f>Tabela1[[#This Row],[PESO TOTAL]]*Tabela1[[#This Row],[EXPEDIÇÃO ]]</f>
        <v>0</v>
      </c>
      <c r="AY3242" s="28" t="str">
        <f>Tabela1[[#This Row],[PEDIDO]]&amp;Tabela1[[#This Row],[PRODUTO]]</f>
        <v/>
      </c>
      <c r="AZ3242" s="44">
        <f>IF(AF3242="",0,IF(ISTEXT(AF3242),H3242*VALUE(SUBSTITUTE(AF3242,"%",""))/100,H3242*AF3242))-Tabela1[[#This Row],[PRONTO ACABADO2]]</f>
        <v>0</v>
      </c>
      <c r="BA3242" s="44">
        <f>IF(AG3242="",0,IF(ISTEXT(AG3242),H3242*VALUE(SUBSTITUTE(AG3242,"%",""))/100,H3242*AG3242))-Tabela1[[#This Row],[PESO EXPEDIDO2]]</f>
        <v>0</v>
      </c>
      <c r="BB3242" s="44">
        <f t="shared" si="426"/>
        <v>0</v>
      </c>
      <c r="BC3242" s="44">
        <f t="shared" si="427"/>
        <v>0</v>
      </c>
      <c r="BD3242" s="44"/>
    </row>
    <row r="3243" spans="1:56" ht="15.75" hidden="1" customHeight="1" x14ac:dyDescent="0.25">
      <c r="A3243" s="6"/>
      <c r="B3243" s="22"/>
      <c r="C3243" s="7"/>
      <c r="D3243" s="46"/>
      <c r="E3243" s="7"/>
      <c r="F3243" s="7"/>
      <c r="G3243" s="44"/>
      <c r="H3243" s="41">
        <f>Tabela1[[#This Row],[PESO UNI]]*Tabela1[[#This Row],[QTE]]</f>
        <v>0</v>
      </c>
      <c r="I3243" s="7"/>
      <c r="J3243" s="8"/>
      <c r="K3243" s="8"/>
      <c r="L3243" s="9"/>
      <c r="M3243" s="10"/>
      <c r="N3243" s="11"/>
      <c r="O3243" s="12"/>
      <c r="P3243" s="13"/>
      <c r="Q3243" s="14">
        <f>Tabela1[[#This Row],[QTDE/ Fabricação]]-Tabela1[[#This Row],[QTE]]</f>
        <v>0</v>
      </c>
      <c r="R3243" s="19">
        <f t="shared" si="422"/>
        <v>0</v>
      </c>
      <c r="S3243" s="19">
        <f t="shared" si="421"/>
        <v>0</v>
      </c>
      <c r="T3243" s="20">
        <f t="shared" si="423"/>
        <v>0</v>
      </c>
      <c r="U3243" s="17">
        <f>IFERROR(SUMIF('LISTA DE EMBARQUE'!B:B,MICRO!E:E,'LISTA DE EMBARQUE'!G:G),"")</f>
        <v>0</v>
      </c>
      <c r="V3243" s="12" t="str">
        <f>IFERROR(VLOOKUP(Tabela1[[#This Row],[COD.MDE]],'LISTA DE EMBARQUE'!B:L,11,0),"")</f>
        <v/>
      </c>
      <c r="W3243" s="13" t="str">
        <f>IFERROR(COUNTIF(#REF!,Tabela1[[#This Row],[Colunas5]]),"")</f>
        <v/>
      </c>
      <c r="X3243" s="14">
        <f>Tabela1[[#This Row],[QIANTIDADE EXPEDIDA]]*Tabela1[[#This Row],[PESO UNI]]</f>
        <v>0</v>
      </c>
      <c r="Y3243" s="14">
        <f t="shared" si="424"/>
        <v>0</v>
      </c>
      <c r="Z3243" s="21">
        <f>Tabela1[[#This Row],[PESO TOTAL]]-Tabela1[[#This Row],[Peso Expedido]]</f>
        <v>0</v>
      </c>
      <c r="AA3243" s="18"/>
      <c r="AB3243" s="15"/>
      <c r="AC3243" s="15"/>
      <c r="AD3243" s="15"/>
      <c r="AE3243" s="15"/>
      <c r="AF3243" s="15"/>
      <c r="AG3243" s="15"/>
      <c r="AH3243" s="15"/>
      <c r="AI3243" s="40" t="str">
        <f t="shared" si="428"/>
        <v>ok</v>
      </c>
      <c r="AJ3243"/>
      <c r="AK3243" t="str">
        <f>Tabela1[[#This Row],[Coluna1]]&amp;Tabela1[[#This Row],[PEDIDO]]</f>
        <v/>
      </c>
      <c r="AL3243"/>
      <c r="AM3243"/>
      <c r="AN3243"/>
      <c r="AO3243" t="str">
        <f t="shared" si="425"/>
        <v>/</v>
      </c>
      <c r="AP3243" t="str">
        <f>Tabela1[[#This Row],[TAG]]&amp;Tabela1[[#This Row],[PEDIDO]]&amp;Tabela1[[#This Row],[PRODUTO]]</f>
        <v/>
      </c>
      <c r="AQ3243" s="23" t="str">
        <f>Tabela1[[#This Row],[PRODUTO]]&amp;Tabela1[[#This Row],[TAG]]</f>
        <v/>
      </c>
      <c r="AR3243" s="183">
        <f>Tabela1[[#This Row],[PESO TOTAL]]*Tabela1[[#This Row],[MATÉRIA PRIMA]]</f>
        <v>0</v>
      </c>
      <c r="AS3243" s="28">
        <f>Tabela1[[#This Row],[PESO TOTAL]]*Tabela1[[#This Row],[PREPARAÇÃO ]]</f>
        <v>0</v>
      </c>
      <c r="AT3243" s="28">
        <f>Tabela1[[#This Row],[PESO TOTAL]]*Tabela1[[#This Row],[CALDEIRARIA]]</f>
        <v>0</v>
      </c>
      <c r="AU3243" s="28">
        <f>Tabela1[[#This Row],[PESO TOTAL]]*Tabela1[[#This Row],[SOLDA]]</f>
        <v>0</v>
      </c>
      <c r="AV3243" s="28">
        <f>Tabela1[[#This Row],[PESO TOTAL]]*Tabela1[[#This Row],[ACABAMENTO]]</f>
        <v>0</v>
      </c>
      <c r="AW3243" s="28">
        <f>Tabela1[[#This Row],[PESO TOTAL]]*Tabela1[[#This Row],[PRONTO ACABADO]]</f>
        <v>0</v>
      </c>
      <c r="AX3243" s="28">
        <f>Tabela1[[#This Row],[PESO TOTAL]]*Tabela1[[#This Row],[EXPEDIÇÃO ]]</f>
        <v>0</v>
      </c>
      <c r="AY3243" s="28" t="str">
        <f>Tabela1[[#This Row],[PEDIDO]]&amp;Tabela1[[#This Row],[PRODUTO]]</f>
        <v/>
      </c>
      <c r="AZ3243" s="44">
        <f>IF(AF3243="",0,IF(ISTEXT(AF3243),H3243*VALUE(SUBSTITUTE(AF3243,"%",""))/100,H3243*AF3243))-Tabela1[[#This Row],[PRONTO ACABADO2]]</f>
        <v>0</v>
      </c>
      <c r="BA3243" s="44">
        <f>IF(AG3243="",0,IF(ISTEXT(AG3243),H3243*VALUE(SUBSTITUTE(AG3243,"%",""))/100,H3243*AG3243))-Tabela1[[#This Row],[PESO EXPEDIDO2]]</f>
        <v>0</v>
      </c>
      <c r="BB3243" s="44">
        <f t="shared" si="426"/>
        <v>0</v>
      </c>
      <c r="BC3243" s="44">
        <f t="shared" si="427"/>
        <v>0</v>
      </c>
      <c r="BD3243" s="44"/>
    </row>
    <row r="3244" spans="1:56" ht="15.75" hidden="1" customHeight="1" x14ac:dyDescent="0.25">
      <c r="A3244" s="6"/>
      <c r="B3244" s="22"/>
      <c r="C3244" s="7"/>
      <c r="D3244" s="46"/>
      <c r="E3244" s="7"/>
      <c r="F3244" s="7"/>
      <c r="G3244" s="44"/>
      <c r="H3244" s="41">
        <f>Tabela1[[#This Row],[PESO UNI]]*Tabela1[[#This Row],[QTE]]</f>
        <v>0</v>
      </c>
      <c r="I3244" s="7"/>
      <c r="J3244" s="8"/>
      <c r="K3244" s="8"/>
      <c r="L3244" s="9"/>
      <c r="M3244" s="10"/>
      <c r="N3244" s="11"/>
      <c r="O3244" s="12"/>
      <c r="P3244" s="13"/>
      <c r="Q3244" s="14">
        <f>Tabela1[[#This Row],[QTDE/ Fabricação]]-Tabela1[[#This Row],[QTE]]</f>
        <v>0</v>
      </c>
      <c r="R3244" s="19">
        <f t="shared" si="422"/>
        <v>0</v>
      </c>
      <c r="S3244" s="19">
        <f t="shared" si="421"/>
        <v>0</v>
      </c>
      <c r="T3244" s="20">
        <f t="shared" si="423"/>
        <v>0</v>
      </c>
      <c r="U3244" s="17">
        <f>IFERROR(SUMIF('LISTA DE EMBARQUE'!B:B,MICRO!E:E,'LISTA DE EMBARQUE'!G:G),"")</f>
        <v>0</v>
      </c>
      <c r="V3244" s="12" t="str">
        <f>IFERROR(VLOOKUP(Tabela1[[#This Row],[COD.MDE]],'LISTA DE EMBARQUE'!B:L,11,0),"")</f>
        <v/>
      </c>
      <c r="W3244" s="13" t="str">
        <f>IFERROR(COUNTIF(#REF!,Tabela1[[#This Row],[Colunas5]]),"")</f>
        <v/>
      </c>
      <c r="X3244" s="14">
        <f>Tabela1[[#This Row],[QIANTIDADE EXPEDIDA]]*Tabela1[[#This Row],[PESO UNI]]</f>
        <v>0</v>
      </c>
      <c r="Y3244" s="14">
        <f t="shared" si="424"/>
        <v>0</v>
      </c>
      <c r="Z3244" s="21">
        <f>Tabela1[[#This Row],[PESO TOTAL]]-Tabela1[[#This Row],[Peso Expedido]]</f>
        <v>0</v>
      </c>
      <c r="AA3244" s="18"/>
      <c r="AB3244" s="15"/>
      <c r="AC3244" s="15"/>
      <c r="AD3244" s="15"/>
      <c r="AE3244" s="15"/>
      <c r="AF3244" s="15"/>
      <c r="AG3244" s="15"/>
      <c r="AH3244" s="15"/>
      <c r="AI3244" s="40" t="str">
        <f t="shared" si="428"/>
        <v>ok</v>
      </c>
      <c r="AJ3244"/>
      <c r="AK3244" t="str">
        <f>Tabela1[[#This Row],[Coluna1]]&amp;Tabela1[[#This Row],[PEDIDO]]</f>
        <v/>
      </c>
      <c r="AL3244"/>
      <c r="AM3244"/>
      <c r="AN3244"/>
      <c r="AO3244" t="str">
        <f t="shared" si="425"/>
        <v>/</v>
      </c>
      <c r="AP3244" t="str">
        <f>Tabela1[[#This Row],[TAG]]&amp;Tabela1[[#This Row],[PEDIDO]]&amp;Tabela1[[#This Row],[PRODUTO]]</f>
        <v/>
      </c>
      <c r="AQ3244" s="23" t="str">
        <f>Tabela1[[#This Row],[PRODUTO]]&amp;Tabela1[[#This Row],[TAG]]</f>
        <v/>
      </c>
      <c r="AR3244" s="183">
        <f>Tabela1[[#This Row],[PESO TOTAL]]*Tabela1[[#This Row],[MATÉRIA PRIMA]]</f>
        <v>0</v>
      </c>
      <c r="AS3244" s="28">
        <f>Tabela1[[#This Row],[PESO TOTAL]]*Tabela1[[#This Row],[PREPARAÇÃO ]]</f>
        <v>0</v>
      </c>
      <c r="AT3244" s="28">
        <f>Tabela1[[#This Row],[PESO TOTAL]]*Tabela1[[#This Row],[CALDEIRARIA]]</f>
        <v>0</v>
      </c>
      <c r="AU3244" s="28">
        <f>Tabela1[[#This Row],[PESO TOTAL]]*Tabela1[[#This Row],[SOLDA]]</f>
        <v>0</v>
      </c>
      <c r="AV3244" s="28">
        <f>Tabela1[[#This Row],[PESO TOTAL]]*Tabela1[[#This Row],[ACABAMENTO]]</f>
        <v>0</v>
      </c>
      <c r="AW3244" s="28">
        <f>Tabela1[[#This Row],[PESO TOTAL]]*Tabela1[[#This Row],[PRONTO ACABADO]]</f>
        <v>0</v>
      </c>
      <c r="AX3244" s="28">
        <f>Tabela1[[#This Row],[PESO TOTAL]]*Tabela1[[#This Row],[EXPEDIÇÃO ]]</f>
        <v>0</v>
      </c>
      <c r="AY3244" s="28" t="str">
        <f>Tabela1[[#This Row],[PEDIDO]]&amp;Tabela1[[#This Row],[PRODUTO]]</f>
        <v/>
      </c>
      <c r="AZ3244" s="44">
        <f>IF(AF3244="",0,IF(ISTEXT(AF3244),H3244*VALUE(SUBSTITUTE(AF3244,"%",""))/100,H3244*AF3244))-Tabela1[[#This Row],[PRONTO ACABADO2]]</f>
        <v>0</v>
      </c>
      <c r="BA3244" s="44">
        <f>IF(AG3244="",0,IF(ISTEXT(AG3244),H3244*VALUE(SUBSTITUTE(AG3244,"%",""))/100,H3244*AG3244))-Tabela1[[#This Row],[PESO EXPEDIDO2]]</f>
        <v>0</v>
      </c>
      <c r="BB3244" s="44">
        <f t="shared" si="426"/>
        <v>0</v>
      </c>
      <c r="BC3244" s="44">
        <f t="shared" si="427"/>
        <v>0</v>
      </c>
      <c r="BD3244" s="44"/>
    </row>
    <row r="3245" spans="1:56" ht="15.75" hidden="1" customHeight="1" x14ac:dyDescent="0.25">
      <c r="A3245" s="6"/>
      <c r="B3245" s="22"/>
      <c r="C3245" s="7"/>
      <c r="D3245" s="46"/>
      <c r="E3245" s="7"/>
      <c r="F3245" s="7"/>
      <c r="G3245" s="44"/>
      <c r="H3245" s="41">
        <f>Tabela1[[#This Row],[PESO UNI]]*Tabela1[[#This Row],[QTE]]</f>
        <v>0</v>
      </c>
      <c r="I3245" s="7"/>
      <c r="J3245" s="8"/>
      <c r="K3245" s="8"/>
      <c r="L3245" s="9"/>
      <c r="M3245" s="10"/>
      <c r="N3245" s="11"/>
      <c r="O3245" s="12"/>
      <c r="P3245" s="13"/>
      <c r="Q3245" s="14">
        <f>Tabela1[[#This Row],[QTDE/ Fabricação]]-Tabela1[[#This Row],[QTE]]</f>
        <v>0</v>
      </c>
      <c r="R3245" s="19">
        <f t="shared" si="422"/>
        <v>0</v>
      </c>
      <c r="S3245" s="19">
        <f t="shared" si="421"/>
        <v>0</v>
      </c>
      <c r="T3245" s="20">
        <f t="shared" si="423"/>
        <v>0</v>
      </c>
      <c r="U3245" s="17">
        <f>IFERROR(SUMIF('LISTA DE EMBARQUE'!B:B,MICRO!E:E,'LISTA DE EMBARQUE'!G:G),"")</f>
        <v>0</v>
      </c>
      <c r="V3245" s="12" t="str">
        <f>IFERROR(VLOOKUP(Tabela1[[#This Row],[COD.MDE]],'LISTA DE EMBARQUE'!B:L,11,0),"")</f>
        <v/>
      </c>
      <c r="W3245" s="13" t="str">
        <f>IFERROR(COUNTIF(#REF!,Tabela1[[#This Row],[Colunas5]]),"")</f>
        <v/>
      </c>
      <c r="X3245" s="14">
        <f>Tabela1[[#This Row],[QIANTIDADE EXPEDIDA]]*Tabela1[[#This Row],[PESO UNI]]</f>
        <v>0</v>
      </c>
      <c r="Y3245" s="14">
        <f t="shared" si="424"/>
        <v>0</v>
      </c>
      <c r="Z3245" s="21">
        <f>Tabela1[[#This Row],[PESO TOTAL]]-Tabela1[[#This Row],[Peso Expedido]]</f>
        <v>0</v>
      </c>
      <c r="AA3245" s="18"/>
      <c r="AB3245" s="15"/>
      <c r="AC3245" s="15"/>
      <c r="AD3245" s="15"/>
      <c r="AE3245" s="15"/>
      <c r="AF3245" s="15"/>
      <c r="AG3245" s="15"/>
      <c r="AH3245" s="15"/>
      <c r="AI3245" s="40" t="str">
        <f t="shared" si="428"/>
        <v>ok</v>
      </c>
      <c r="AJ3245"/>
      <c r="AK3245" t="str">
        <f>Tabela1[[#This Row],[Coluna1]]&amp;Tabela1[[#This Row],[PEDIDO]]</f>
        <v/>
      </c>
      <c r="AL3245"/>
      <c r="AM3245"/>
      <c r="AN3245"/>
      <c r="AO3245" t="str">
        <f t="shared" si="425"/>
        <v>/</v>
      </c>
      <c r="AP3245" t="str">
        <f>Tabela1[[#This Row],[TAG]]&amp;Tabela1[[#This Row],[PEDIDO]]&amp;Tabela1[[#This Row],[PRODUTO]]</f>
        <v/>
      </c>
      <c r="AQ3245" s="23" t="str">
        <f>Tabela1[[#This Row],[PRODUTO]]&amp;Tabela1[[#This Row],[TAG]]</f>
        <v/>
      </c>
      <c r="AR3245" s="183">
        <f>Tabela1[[#This Row],[PESO TOTAL]]*Tabela1[[#This Row],[MATÉRIA PRIMA]]</f>
        <v>0</v>
      </c>
      <c r="AS3245" s="28">
        <f>Tabela1[[#This Row],[PESO TOTAL]]*Tabela1[[#This Row],[PREPARAÇÃO ]]</f>
        <v>0</v>
      </c>
      <c r="AT3245" s="28">
        <f>Tabela1[[#This Row],[PESO TOTAL]]*Tabela1[[#This Row],[CALDEIRARIA]]</f>
        <v>0</v>
      </c>
      <c r="AU3245" s="28">
        <f>Tabela1[[#This Row],[PESO TOTAL]]*Tabela1[[#This Row],[SOLDA]]</f>
        <v>0</v>
      </c>
      <c r="AV3245" s="28">
        <f>Tabela1[[#This Row],[PESO TOTAL]]*Tabela1[[#This Row],[ACABAMENTO]]</f>
        <v>0</v>
      </c>
      <c r="AW3245" s="28">
        <f>Tabela1[[#This Row],[PESO TOTAL]]*Tabela1[[#This Row],[PRONTO ACABADO]]</f>
        <v>0</v>
      </c>
      <c r="AX3245" s="28">
        <f>Tabela1[[#This Row],[PESO TOTAL]]*Tabela1[[#This Row],[EXPEDIÇÃO ]]</f>
        <v>0</v>
      </c>
      <c r="AY3245" s="28" t="str">
        <f>Tabela1[[#This Row],[PEDIDO]]&amp;Tabela1[[#This Row],[PRODUTO]]</f>
        <v/>
      </c>
      <c r="AZ3245" s="44">
        <f>IF(AF3245="",0,IF(ISTEXT(AF3245),H3245*VALUE(SUBSTITUTE(AF3245,"%",""))/100,H3245*AF3245))-Tabela1[[#This Row],[PRONTO ACABADO2]]</f>
        <v>0</v>
      </c>
      <c r="BA3245" s="44">
        <f>IF(AG3245="",0,IF(ISTEXT(AG3245),H3245*VALUE(SUBSTITUTE(AG3245,"%",""))/100,H3245*AG3245))-Tabela1[[#This Row],[PESO EXPEDIDO2]]</f>
        <v>0</v>
      </c>
      <c r="BB3245" s="44">
        <f t="shared" si="426"/>
        <v>0</v>
      </c>
      <c r="BC3245" s="44">
        <f t="shared" si="427"/>
        <v>0</v>
      </c>
      <c r="BD3245" s="44"/>
    </row>
    <row r="3246" spans="1:56" ht="15.75" hidden="1" customHeight="1" x14ac:dyDescent="0.25">
      <c r="A3246" s="6"/>
      <c r="B3246" s="22"/>
      <c r="C3246" s="7"/>
      <c r="D3246" s="46"/>
      <c r="E3246" s="7"/>
      <c r="F3246" s="7"/>
      <c r="G3246" s="44"/>
      <c r="H3246" s="41">
        <f>Tabela1[[#This Row],[PESO UNI]]*Tabela1[[#This Row],[QTE]]</f>
        <v>0</v>
      </c>
      <c r="I3246" s="7"/>
      <c r="J3246" s="8"/>
      <c r="K3246" s="8"/>
      <c r="L3246" s="9"/>
      <c r="M3246" s="10"/>
      <c r="N3246" s="11"/>
      <c r="O3246" s="12"/>
      <c r="P3246" s="13"/>
      <c r="Q3246" s="14">
        <f>Tabela1[[#This Row],[QTDE/ Fabricação]]-Tabela1[[#This Row],[QTE]]</f>
        <v>0</v>
      </c>
      <c r="R3246" s="19">
        <f t="shared" si="422"/>
        <v>0</v>
      </c>
      <c r="S3246" s="19">
        <f t="shared" si="421"/>
        <v>0</v>
      </c>
      <c r="T3246" s="20">
        <f t="shared" si="423"/>
        <v>0</v>
      </c>
      <c r="U3246" s="17">
        <f>IFERROR(SUMIF('LISTA DE EMBARQUE'!B:B,MICRO!E:E,'LISTA DE EMBARQUE'!G:G),"")</f>
        <v>0</v>
      </c>
      <c r="V3246" s="12" t="str">
        <f>IFERROR(VLOOKUP(Tabela1[[#This Row],[COD.MDE]],'LISTA DE EMBARQUE'!B:L,11,0),"")</f>
        <v/>
      </c>
      <c r="W3246" s="13" t="str">
        <f>IFERROR(COUNTIF(#REF!,Tabela1[[#This Row],[Colunas5]]),"")</f>
        <v/>
      </c>
      <c r="X3246" s="14">
        <f>Tabela1[[#This Row],[QIANTIDADE EXPEDIDA]]*Tabela1[[#This Row],[PESO UNI]]</f>
        <v>0</v>
      </c>
      <c r="Y3246" s="14">
        <f t="shared" si="424"/>
        <v>0</v>
      </c>
      <c r="Z3246" s="21">
        <f>Tabela1[[#This Row],[PESO TOTAL]]-Tabela1[[#This Row],[Peso Expedido]]</f>
        <v>0</v>
      </c>
      <c r="AA3246" s="18"/>
      <c r="AB3246" s="15"/>
      <c r="AC3246" s="15"/>
      <c r="AD3246" s="15"/>
      <c r="AE3246" s="15"/>
      <c r="AF3246" s="15"/>
      <c r="AG3246" s="15"/>
      <c r="AH3246" s="15"/>
      <c r="AI3246" s="40" t="str">
        <f t="shared" si="428"/>
        <v>ok</v>
      </c>
      <c r="AJ3246"/>
      <c r="AK3246" t="str">
        <f>Tabela1[[#This Row],[Coluna1]]&amp;Tabela1[[#This Row],[PEDIDO]]</f>
        <v/>
      </c>
      <c r="AL3246"/>
      <c r="AM3246"/>
      <c r="AN3246"/>
      <c r="AO3246" t="str">
        <f t="shared" si="425"/>
        <v>/</v>
      </c>
      <c r="AP3246" t="str">
        <f>Tabela1[[#This Row],[TAG]]&amp;Tabela1[[#This Row],[PEDIDO]]&amp;Tabela1[[#This Row],[PRODUTO]]</f>
        <v/>
      </c>
      <c r="AQ3246" s="23" t="str">
        <f>Tabela1[[#This Row],[PRODUTO]]&amp;Tabela1[[#This Row],[TAG]]</f>
        <v/>
      </c>
      <c r="AR3246" s="183">
        <f>Tabela1[[#This Row],[PESO TOTAL]]*Tabela1[[#This Row],[MATÉRIA PRIMA]]</f>
        <v>0</v>
      </c>
      <c r="AS3246" s="28">
        <f>Tabela1[[#This Row],[PESO TOTAL]]*Tabela1[[#This Row],[PREPARAÇÃO ]]</f>
        <v>0</v>
      </c>
      <c r="AT3246" s="28">
        <f>Tabela1[[#This Row],[PESO TOTAL]]*Tabela1[[#This Row],[CALDEIRARIA]]</f>
        <v>0</v>
      </c>
      <c r="AU3246" s="28">
        <f>Tabela1[[#This Row],[PESO TOTAL]]*Tabela1[[#This Row],[SOLDA]]</f>
        <v>0</v>
      </c>
      <c r="AV3246" s="28">
        <f>Tabela1[[#This Row],[PESO TOTAL]]*Tabela1[[#This Row],[ACABAMENTO]]</f>
        <v>0</v>
      </c>
      <c r="AW3246" s="28">
        <f>Tabela1[[#This Row],[PESO TOTAL]]*Tabela1[[#This Row],[PRONTO ACABADO]]</f>
        <v>0</v>
      </c>
      <c r="AX3246" s="28">
        <f>Tabela1[[#This Row],[PESO TOTAL]]*Tabela1[[#This Row],[EXPEDIÇÃO ]]</f>
        <v>0</v>
      </c>
      <c r="AY3246" s="28" t="str">
        <f>Tabela1[[#This Row],[PEDIDO]]&amp;Tabela1[[#This Row],[PRODUTO]]</f>
        <v/>
      </c>
      <c r="AZ3246" s="44">
        <f>IF(AF3246="",0,IF(ISTEXT(AF3246),H3246*VALUE(SUBSTITUTE(AF3246,"%",""))/100,H3246*AF3246))-Tabela1[[#This Row],[PRONTO ACABADO2]]</f>
        <v>0</v>
      </c>
      <c r="BA3246" s="44">
        <f>IF(AG3246="",0,IF(ISTEXT(AG3246),H3246*VALUE(SUBSTITUTE(AG3246,"%",""))/100,H3246*AG3246))-Tabela1[[#This Row],[PESO EXPEDIDO2]]</f>
        <v>0</v>
      </c>
      <c r="BB3246" s="44">
        <f t="shared" si="426"/>
        <v>0</v>
      </c>
      <c r="BC3246" s="44">
        <f t="shared" si="427"/>
        <v>0</v>
      </c>
      <c r="BD3246" s="44"/>
    </row>
    <row r="3247" spans="1:56" ht="15.75" hidden="1" customHeight="1" x14ac:dyDescent="0.25">
      <c r="A3247" s="6"/>
      <c r="B3247" s="22"/>
      <c r="C3247" s="7"/>
      <c r="D3247" s="46"/>
      <c r="E3247" s="7"/>
      <c r="F3247" s="7"/>
      <c r="G3247" s="44"/>
      <c r="H3247" s="41">
        <f>Tabela1[[#This Row],[PESO UNI]]*Tabela1[[#This Row],[QTE]]</f>
        <v>0</v>
      </c>
      <c r="I3247" s="7"/>
      <c r="J3247" s="8"/>
      <c r="K3247" s="8"/>
      <c r="L3247" s="9"/>
      <c r="M3247" s="10"/>
      <c r="N3247" s="11"/>
      <c r="O3247" s="12"/>
      <c r="P3247" s="13"/>
      <c r="Q3247" s="14">
        <f>Tabela1[[#This Row],[QTDE/ Fabricação]]-Tabela1[[#This Row],[QTE]]</f>
        <v>0</v>
      </c>
      <c r="R3247" s="19">
        <f t="shared" si="422"/>
        <v>0</v>
      </c>
      <c r="S3247" s="19">
        <f t="shared" si="421"/>
        <v>0</v>
      </c>
      <c r="T3247" s="20">
        <f t="shared" si="423"/>
        <v>0</v>
      </c>
      <c r="U3247" s="17">
        <f>IFERROR(SUMIF('LISTA DE EMBARQUE'!B:B,MICRO!E:E,'LISTA DE EMBARQUE'!G:G),"")</f>
        <v>0</v>
      </c>
      <c r="V3247" s="12" t="str">
        <f>IFERROR(VLOOKUP(Tabela1[[#This Row],[COD.MDE]],'LISTA DE EMBARQUE'!B:L,11,0),"")</f>
        <v/>
      </c>
      <c r="W3247" s="13" t="str">
        <f>IFERROR(COUNTIF(#REF!,Tabela1[[#This Row],[Colunas5]]),"")</f>
        <v/>
      </c>
      <c r="X3247" s="14">
        <f>Tabela1[[#This Row],[QIANTIDADE EXPEDIDA]]*Tabela1[[#This Row],[PESO UNI]]</f>
        <v>0</v>
      </c>
      <c r="Y3247" s="14">
        <f t="shared" si="424"/>
        <v>0</v>
      </c>
      <c r="Z3247" s="21">
        <f>Tabela1[[#This Row],[PESO TOTAL]]-Tabela1[[#This Row],[Peso Expedido]]</f>
        <v>0</v>
      </c>
      <c r="AA3247" s="18"/>
      <c r="AB3247" s="15">
        <v>1</v>
      </c>
      <c r="AC3247" s="15"/>
      <c r="AD3247" s="15"/>
      <c r="AE3247" s="15"/>
      <c r="AF3247" s="15"/>
      <c r="AG3247" s="15"/>
      <c r="AH3247" s="15"/>
      <c r="AI3247" s="40" t="str">
        <f t="shared" si="428"/>
        <v>ok</v>
      </c>
      <c r="AJ3247"/>
      <c r="AK3247" t="str">
        <f>Tabela1[[#This Row],[Coluna1]]&amp;Tabela1[[#This Row],[PEDIDO]]</f>
        <v/>
      </c>
      <c r="AL3247"/>
      <c r="AM3247"/>
      <c r="AN3247"/>
      <c r="AO3247" t="str">
        <f t="shared" si="425"/>
        <v>/</v>
      </c>
      <c r="AP3247" t="str">
        <f>Tabela1[[#This Row],[TAG]]&amp;Tabela1[[#This Row],[PEDIDO]]&amp;Tabela1[[#This Row],[PRODUTO]]</f>
        <v/>
      </c>
      <c r="AQ3247" s="23" t="str">
        <f>Tabela1[[#This Row],[PRODUTO]]&amp;Tabela1[[#This Row],[TAG]]</f>
        <v/>
      </c>
      <c r="AR3247" s="183">
        <f>Tabela1[[#This Row],[PESO TOTAL]]*Tabela1[[#This Row],[MATÉRIA PRIMA]]</f>
        <v>0</v>
      </c>
      <c r="AS3247" s="28">
        <f>Tabela1[[#This Row],[PESO TOTAL]]*Tabela1[[#This Row],[PREPARAÇÃO ]]</f>
        <v>0</v>
      </c>
      <c r="AT3247" s="28">
        <f>Tabela1[[#This Row],[PESO TOTAL]]*Tabela1[[#This Row],[CALDEIRARIA]]</f>
        <v>0</v>
      </c>
      <c r="AU3247" s="28">
        <f>Tabela1[[#This Row],[PESO TOTAL]]*Tabela1[[#This Row],[SOLDA]]</f>
        <v>0</v>
      </c>
      <c r="AV3247" s="28">
        <f>Tabela1[[#This Row],[PESO TOTAL]]*Tabela1[[#This Row],[ACABAMENTO]]</f>
        <v>0</v>
      </c>
      <c r="AW3247" s="28">
        <f>Tabela1[[#This Row],[PESO TOTAL]]*Tabela1[[#This Row],[PRONTO ACABADO]]</f>
        <v>0</v>
      </c>
      <c r="AX3247" s="28">
        <f>Tabela1[[#This Row],[PESO TOTAL]]*Tabela1[[#This Row],[EXPEDIÇÃO ]]</f>
        <v>0</v>
      </c>
      <c r="AY3247" s="28" t="str">
        <f>Tabela1[[#This Row],[PEDIDO]]&amp;Tabela1[[#This Row],[PRODUTO]]</f>
        <v/>
      </c>
      <c r="AZ3247" s="44">
        <f>IF(AF3247="",0,IF(ISTEXT(AF3247),H3247*VALUE(SUBSTITUTE(AF3247,"%",""))/100,H3247*AF3247))-Tabela1[[#This Row],[PRONTO ACABADO2]]</f>
        <v>0</v>
      </c>
      <c r="BA3247" s="44">
        <f>IF(AG3247="",0,IF(ISTEXT(AG3247),H3247*VALUE(SUBSTITUTE(AG3247,"%",""))/100,H3247*AG3247))-Tabela1[[#This Row],[PESO EXPEDIDO2]]</f>
        <v>0</v>
      </c>
      <c r="BB3247" s="44">
        <f t="shared" si="426"/>
        <v>0</v>
      </c>
      <c r="BC3247" s="44">
        <f t="shared" si="427"/>
        <v>0</v>
      </c>
      <c r="BD3247" s="44"/>
    </row>
    <row r="3248" spans="1:56" ht="15.75" hidden="1" customHeight="1" x14ac:dyDescent="0.25">
      <c r="A3248" s="6"/>
      <c r="B3248" s="22"/>
      <c r="C3248" s="7"/>
      <c r="D3248" s="46"/>
      <c r="E3248" s="7"/>
      <c r="F3248" s="7"/>
      <c r="G3248" s="44"/>
      <c r="H3248" s="41">
        <f>Tabela1[[#This Row],[PESO UNI]]*Tabela1[[#This Row],[QTE]]</f>
        <v>0</v>
      </c>
      <c r="I3248" s="7"/>
      <c r="J3248" s="8"/>
      <c r="K3248" s="8"/>
      <c r="L3248" s="9"/>
      <c r="M3248" s="10"/>
      <c r="N3248" s="11"/>
      <c r="O3248" s="12"/>
      <c r="P3248" s="13"/>
      <c r="Q3248" s="14">
        <f>Tabela1[[#This Row],[QTDE/ Fabricação]]-Tabela1[[#This Row],[QTE]]</f>
        <v>0</v>
      </c>
      <c r="R3248" s="19">
        <f t="shared" si="422"/>
        <v>0</v>
      </c>
      <c r="S3248" s="19">
        <f t="shared" si="421"/>
        <v>0</v>
      </c>
      <c r="T3248" s="20">
        <f t="shared" si="423"/>
        <v>0</v>
      </c>
      <c r="U3248" s="17">
        <f>IFERROR(SUMIF('LISTA DE EMBARQUE'!B:B,MICRO!E:E,'LISTA DE EMBARQUE'!G:G),"")</f>
        <v>0</v>
      </c>
      <c r="V3248" s="12" t="str">
        <f>IFERROR(VLOOKUP(Tabela1[[#This Row],[COD.MDE]],'LISTA DE EMBARQUE'!B:L,11,0),"")</f>
        <v/>
      </c>
      <c r="W3248" s="13" t="str">
        <f>IFERROR(COUNTIF(#REF!,Tabela1[[#This Row],[Colunas5]]),"")</f>
        <v/>
      </c>
      <c r="X3248" s="14">
        <f>Tabela1[[#This Row],[QIANTIDADE EXPEDIDA]]*Tabela1[[#This Row],[PESO UNI]]</f>
        <v>0</v>
      </c>
      <c r="Y3248" s="14">
        <f t="shared" si="424"/>
        <v>0</v>
      </c>
      <c r="Z3248" s="21">
        <f>Tabela1[[#This Row],[PESO TOTAL]]-Tabela1[[#This Row],[Peso Expedido]]</f>
        <v>0</v>
      </c>
      <c r="AA3248" s="18"/>
      <c r="AB3248" s="15"/>
      <c r="AC3248" s="15"/>
      <c r="AD3248" s="15"/>
      <c r="AE3248" s="15"/>
      <c r="AF3248" s="15"/>
      <c r="AG3248" s="15"/>
      <c r="AH3248" s="15"/>
      <c r="AI3248" s="40" t="str">
        <f t="shared" si="428"/>
        <v>ok</v>
      </c>
      <c r="AJ3248"/>
      <c r="AK3248" t="str">
        <f>Tabela1[[#This Row],[Coluna1]]&amp;Tabela1[[#This Row],[PEDIDO]]</f>
        <v/>
      </c>
      <c r="AL3248"/>
      <c r="AM3248"/>
      <c r="AN3248"/>
      <c r="AO3248" t="str">
        <f t="shared" si="425"/>
        <v>/</v>
      </c>
      <c r="AP3248" t="str">
        <f>Tabela1[[#This Row],[TAG]]&amp;Tabela1[[#This Row],[PEDIDO]]&amp;Tabela1[[#This Row],[PRODUTO]]</f>
        <v/>
      </c>
      <c r="AQ3248" s="23" t="str">
        <f>Tabela1[[#This Row],[PRODUTO]]&amp;Tabela1[[#This Row],[TAG]]</f>
        <v/>
      </c>
      <c r="AR3248" s="183">
        <f>Tabela1[[#This Row],[PESO TOTAL]]*Tabela1[[#This Row],[MATÉRIA PRIMA]]</f>
        <v>0</v>
      </c>
      <c r="AS3248" s="28">
        <f>Tabela1[[#This Row],[PESO TOTAL]]*Tabela1[[#This Row],[PREPARAÇÃO ]]</f>
        <v>0</v>
      </c>
      <c r="AT3248" s="28">
        <f>Tabela1[[#This Row],[PESO TOTAL]]*Tabela1[[#This Row],[CALDEIRARIA]]</f>
        <v>0</v>
      </c>
      <c r="AU3248" s="28">
        <f>Tabela1[[#This Row],[PESO TOTAL]]*Tabela1[[#This Row],[SOLDA]]</f>
        <v>0</v>
      </c>
      <c r="AV3248" s="28">
        <f>Tabela1[[#This Row],[PESO TOTAL]]*Tabela1[[#This Row],[ACABAMENTO]]</f>
        <v>0</v>
      </c>
      <c r="AW3248" s="28">
        <f>Tabela1[[#This Row],[PESO TOTAL]]*Tabela1[[#This Row],[PRONTO ACABADO]]</f>
        <v>0</v>
      </c>
      <c r="AX3248" s="28">
        <f>Tabela1[[#This Row],[PESO TOTAL]]*Tabela1[[#This Row],[EXPEDIÇÃO ]]</f>
        <v>0</v>
      </c>
      <c r="AY3248" s="28" t="str">
        <f>Tabela1[[#This Row],[PEDIDO]]&amp;Tabela1[[#This Row],[PRODUTO]]</f>
        <v/>
      </c>
      <c r="AZ3248" s="44">
        <f>IF(AF3248="",0,IF(ISTEXT(AF3248),H3248*VALUE(SUBSTITUTE(AF3248,"%",""))/100,H3248*AF3248))-Tabela1[[#This Row],[PRONTO ACABADO2]]</f>
        <v>0</v>
      </c>
      <c r="BA3248" s="44">
        <f>IF(AG3248="",0,IF(ISTEXT(AG3248),H3248*VALUE(SUBSTITUTE(AG3248,"%",""))/100,H3248*AG3248))-Tabela1[[#This Row],[PESO EXPEDIDO2]]</f>
        <v>0</v>
      </c>
      <c r="BB3248" s="44">
        <f t="shared" si="426"/>
        <v>0</v>
      </c>
      <c r="BC3248" s="44">
        <f t="shared" si="427"/>
        <v>0</v>
      </c>
      <c r="BD3248" s="44"/>
    </row>
    <row r="3249" spans="1:56" ht="15.75" hidden="1" customHeight="1" x14ac:dyDescent="0.25">
      <c r="A3249" s="6"/>
      <c r="B3249" s="22"/>
      <c r="C3249" s="7"/>
      <c r="D3249" s="46"/>
      <c r="E3249" s="7"/>
      <c r="F3249" s="7"/>
      <c r="G3249" s="44"/>
      <c r="H3249" s="41">
        <f>Tabela1[[#This Row],[PESO UNI]]*Tabela1[[#This Row],[QTE]]</f>
        <v>0</v>
      </c>
      <c r="I3249" s="7"/>
      <c r="J3249" s="8"/>
      <c r="K3249" s="8"/>
      <c r="L3249" s="9"/>
      <c r="M3249" s="10"/>
      <c r="N3249" s="11"/>
      <c r="O3249" s="12"/>
      <c r="P3249" s="13"/>
      <c r="Q3249" s="14">
        <f>Tabela1[[#This Row],[QTDE/ Fabricação]]-Tabela1[[#This Row],[QTE]]</f>
        <v>0</v>
      </c>
      <c r="R3249" s="19">
        <f t="shared" si="422"/>
        <v>0</v>
      </c>
      <c r="S3249" s="19">
        <f t="shared" si="421"/>
        <v>0</v>
      </c>
      <c r="T3249" s="20">
        <f t="shared" si="423"/>
        <v>0</v>
      </c>
      <c r="U3249" s="17">
        <f>IFERROR(SUMIF('LISTA DE EMBARQUE'!B:B,MICRO!E:E,'LISTA DE EMBARQUE'!G:G),"")</f>
        <v>0</v>
      </c>
      <c r="V3249" s="12" t="str">
        <f>IFERROR(VLOOKUP(Tabela1[[#This Row],[COD.MDE]],'LISTA DE EMBARQUE'!B:L,11,0),"")</f>
        <v/>
      </c>
      <c r="W3249" s="13" t="str">
        <f>IFERROR(COUNTIF(#REF!,Tabela1[[#This Row],[Colunas5]]),"")</f>
        <v/>
      </c>
      <c r="X3249" s="14">
        <f>Tabela1[[#This Row],[QIANTIDADE EXPEDIDA]]*Tabela1[[#This Row],[PESO UNI]]</f>
        <v>0</v>
      </c>
      <c r="Y3249" s="14">
        <f t="shared" si="424"/>
        <v>0</v>
      </c>
      <c r="Z3249" s="21">
        <f>Tabela1[[#This Row],[PESO TOTAL]]-Tabela1[[#This Row],[Peso Expedido]]</f>
        <v>0</v>
      </c>
      <c r="AA3249" s="18"/>
      <c r="AB3249" s="15"/>
      <c r="AC3249" s="15"/>
      <c r="AD3249" s="15"/>
      <c r="AE3249" s="15"/>
      <c r="AF3249" s="15"/>
      <c r="AG3249" s="15"/>
      <c r="AH3249" s="15"/>
      <c r="AI3249" s="40" t="str">
        <f t="shared" si="428"/>
        <v>ok</v>
      </c>
      <c r="AJ3249"/>
      <c r="AK3249" t="str">
        <f>Tabela1[[#This Row],[Coluna1]]&amp;Tabela1[[#This Row],[PEDIDO]]</f>
        <v/>
      </c>
      <c r="AL3249"/>
      <c r="AM3249"/>
      <c r="AN3249"/>
      <c r="AO3249" t="str">
        <f t="shared" si="425"/>
        <v>/</v>
      </c>
      <c r="AP3249" t="str">
        <f>Tabela1[[#This Row],[TAG]]&amp;Tabela1[[#This Row],[PEDIDO]]&amp;Tabela1[[#This Row],[PRODUTO]]</f>
        <v/>
      </c>
      <c r="AQ3249" s="23" t="str">
        <f>Tabela1[[#This Row],[PRODUTO]]&amp;Tabela1[[#This Row],[TAG]]</f>
        <v/>
      </c>
      <c r="AR3249" s="183">
        <f>Tabela1[[#This Row],[PESO TOTAL]]*Tabela1[[#This Row],[MATÉRIA PRIMA]]</f>
        <v>0</v>
      </c>
      <c r="AS3249" s="28">
        <f>Tabela1[[#This Row],[PESO TOTAL]]*Tabela1[[#This Row],[PREPARAÇÃO ]]</f>
        <v>0</v>
      </c>
      <c r="AT3249" s="28">
        <f>Tabela1[[#This Row],[PESO TOTAL]]*Tabela1[[#This Row],[CALDEIRARIA]]</f>
        <v>0</v>
      </c>
      <c r="AU3249" s="28">
        <f>Tabela1[[#This Row],[PESO TOTAL]]*Tabela1[[#This Row],[SOLDA]]</f>
        <v>0</v>
      </c>
      <c r="AV3249" s="28">
        <f>Tabela1[[#This Row],[PESO TOTAL]]*Tabela1[[#This Row],[ACABAMENTO]]</f>
        <v>0</v>
      </c>
      <c r="AW3249" s="28">
        <f>Tabela1[[#This Row],[PESO TOTAL]]*Tabela1[[#This Row],[PRONTO ACABADO]]</f>
        <v>0</v>
      </c>
      <c r="AX3249" s="28">
        <f>Tabela1[[#This Row],[PESO TOTAL]]*Tabela1[[#This Row],[EXPEDIÇÃO ]]</f>
        <v>0</v>
      </c>
      <c r="AY3249" s="28" t="str">
        <f>Tabela1[[#This Row],[PEDIDO]]&amp;Tabela1[[#This Row],[PRODUTO]]</f>
        <v/>
      </c>
      <c r="AZ3249" s="44">
        <f>IF(AF3249="",0,IF(ISTEXT(AF3249),H3249*VALUE(SUBSTITUTE(AF3249,"%",""))/100,H3249*AF3249))-Tabela1[[#This Row],[PRONTO ACABADO2]]</f>
        <v>0</v>
      </c>
      <c r="BA3249" s="44">
        <f>IF(AG3249="",0,IF(ISTEXT(AG3249),H3249*VALUE(SUBSTITUTE(AG3249,"%",""))/100,H3249*AG3249))-Tabela1[[#This Row],[PESO EXPEDIDO2]]</f>
        <v>0</v>
      </c>
      <c r="BB3249" s="44">
        <f t="shared" si="426"/>
        <v>0</v>
      </c>
      <c r="BC3249" s="44">
        <f t="shared" si="427"/>
        <v>0</v>
      </c>
      <c r="BD3249" s="44"/>
    </row>
    <row r="3250" spans="1:56" ht="15.75" hidden="1" customHeight="1" x14ac:dyDescent="0.25">
      <c r="A3250" s="6"/>
      <c r="B3250" s="22"/>
      <c r="C3250" s="7"/>
      <c r="D3250" s="46"/>
      <c r="E3250" s="7"/>
      <c r="F3250" s="7"/>
      <c r="G3250" s="44"/>
      <c r="H3250" s="41">
        <f>Tabela1[[#This Row],[PESO UNI]]*Tabela1[[#This Row],[QTE]]</f>
        <v>0</v>
      </c>
      <c r="I3250" s="7"/>
      <c r="J3250" s="8"/>
      <c r="K3250" s="8"/>
      <c r="L3250" s="9"/>
      <c r="M3250" s="10"/>
      <c r="N3250" s="11"/>
      <c r="O3250" s="12"/>
      <c r="P3250" s="13"/>
      <c r="Q3250" s="14">
        <f>Tabela1[[#This Row],[QTDE/ Fabricação]]-Tabela1[[#This Row],[QTE]]</f>
        <v>0</v>
      </c>
      <c r="R3250" s="19">
        <f t="shared" si="422"/>
        <v>0</v>
      </c>
      <c r="S3250" s="19">
        <f t="shared" si="421"/>
        <v>0</v>
      </c>
      <c r="T3250" s="20">
        <f t="shared" si="423"/>
        <v>0</v>
      </c>
      <c r="U3250" s="17">
        <f>IFERROR(SUMIF('LISTA DE EMBARQUE'!B:B,MICRO!E:E,'LISTA DE EMBARQUE'!G:G),"")</f>
        <v>0</v>
      </c>
      <c r="V3250" s="12" t="str">
        <f>IFERROR(VLOOKUP(Tabela1[[#This Row],[COD.MDE]],'LISTA DE EMBARQUE'!B:L,11,0),"")</f>
        <v/>
      </c>
      <c r="W3250" s="13" t="str">
        <f>IFERROR(COUNTIF(#REF!,Tabela1[[#This Row],[Colunas5]]),"")</f>
        <v/>
      </c>
      <c r="X3250" s="14">
        <f>Tabela1[[#This Row],[QIANTIDADE EXPEDIDA]]*Tabela1[[#This Row],[PESO UNI]]</f>
        <v>0</v>
      </c>
      <c r="Y3250" s="14">
        <f t="shared" si="424"/>
        <v>0</v>
      </c>
      <c r="Z3250" s="21">
        <f>Tabela1[[#This Row],[PESO TOTAL]]-Tabela1[[#This Row],[Peso Expedido]]</f>
        <v>0</v>
      </c>
      <c r="AA3250" s="18"/>
      <c r="AB3250" s="15"/>
      <c r="AC3250" s="15"/>
      <c r="AD3250" s="15"/>
      <c r="AE3250" s="15"/>
      <c r="AF3250" s="15"/>
      <c r="AG3250" s="15"/>
      <c r="AH3250" s="15"/>
      <c r="AI3250" s="40" t="str">
        <f t="shared" si="428"/>
        <v>ok</v>
      </c>
      <c r="AJ3250"/>
      <c r="AK3250" t="str">
        <f>Tabela1[[#This Row],[Coluna1]]&amp;Tabela1[[#This Row],[PEDIDO]]</f>
        <v/>
      </c>
      <c r="AL3250"/>
      <c r="AM3250"/>
      <c r="AN3250"/>
      <c r="AO3250" t="str">
        <f t="shared" si="425"/>
        <v>/</v>
      </c>
      <c r="AP3250" t="str">
        <f>Tabela1[[#This Row],[TAG]]&amp;Tabela1[[#This Row],[PEDIDO]]&amp;Tabela1[[#This Row],[PRODUTO]]</f>
        <v/>
      </c>
      <c r="AQ3250" s="23" t="str">
        <f>Tabela1[[#This Row],[PRODUTO]]&amp;Tabela1[[#This Row],[TAG]]</f>
        <v/>
      </c>
      <c r="AR3250" s="183">
        <f>Tabela1[[#This Row],[PESO TOTAL]]*Tabela1[[#This Row],[MATÉRIA PRIMA]]</f>
        <v>0</v>
      </c>
      <c r="AS3250" s="28">
        <f>Tabela1[[#This Row],[PESO TOTAL]]*Tabela1[[#This Row],[PREPARAÇÃO ]]</f>
        <v>0</v>
      </c>
      <c r="AT3250" s="28">
        <f>Tabela1[[#This Row],[PESO TOTAL]]*Tabela1[[#This Row],[CALDEIRARIA]]</f>
        <v>0</v>
      </c>
      <c r="AU3250" s="28">
        <f>Tabela1[[#This Row],[PESO TOTAL]]*Tabela1[[#This Row],[SOLDA]]</f>
        <v>0</v>
      </c>
      <c r="AV3250" s="28">
        <f>Tabela1[[#This Row],[PESO TOTAL]]*Tabela1[[#This Row],[ACABAMENTO]]</f>
        <v>0</v>
      </c>
      <c r="AW3250" s="28">
        <f>Tabela1[[#This Row],[PESO TOTAL]]*Tabela1[[#This Row],[PRONTO ACABADO]]</f>
        <v>0</v>
      </c>
      <c r="AX3250" s="28">
        <f>Tabela1[[#This Row],[PESO TOTAL]]*Tabela1[[#This Row],[EXPEDIÇÃO ]]</f>
        <v>0</v>
      </c>
      <c r="AY3250" s="28" t="str">
        <f>Tabela1[[#This Row],[PEDIDO]]&amp;Tabela1[[#This Row],[PRODUTO]]</f>
        <v/>
      </c>
      <c r="AZ3250" s="44">
        <f>IF(AF3250="",0,IF(ISTEXT(AF3250),H3250*VALUE(SUBSTITUTE(AF3250,"%",""))/100,H3250*AF3250))-Tabela1[[#This Row],[PRONTO ACABADO2]]</f>
        <v>0</v>
      </c>
      <c r="BA3250" s="44">
        <f>IF(AG3250="",0,IF(ISTEXT(AG3250),H3250*VALUE(SUBSTITUTE(AG3250,"%",""))/100,H3250*AG3250))-Tabela1[[#This Row],[PESO EXPEDIDO2]]</f>
        <v>0</v>
      </c>
      <c r="BB3250" s="44">
        <f t="shared" si="426"/>
        <v>0</v>
      </c>
      <c r="BC3250" s="44">
        <f t="shared" si="427"/>
        <v>0</v>
      </c>
      <c r="BD3250" s="44"/>
    </row>
    <row r="3251" spans="1:56" ht="15.75" hidden="1" customHeight="1" x14ac:dyDescent="0.25">
      <c r="A3251" s="6"/>
      <c r="B3251" s="22"/>
      <c r="C3251" s="7"/>
      <c r="D3251" s="46"/>
      <c r="E3251" s="7"/>
      <c r="F3251" s="7"/>
      <c r="G3251" s="44"/>
      <c r="H3251" s="41">
        <f>Tabela1[[#This Row],[PESO UNI]]*Tabela1[[#This Row],[QTE]]</f>
        <v>0</v>
      </c>
      <c r="I3251" s="7"/>
      <c r="J3251" s="8"/>
      <c r="K3251" s="8"/>
      <c r="L3251" s="9"/>
      <c r="M3251" s="10"/>
      <c r="N3251" s="11"/>
      <c r="O3251" s="12"/>
      <c r="P3251" s="13"/>
      <c r="Q3251" s="14">
        <f>Tabela1[[#This Row],[QTDE/ Fabricação]]-Tabela1[[#This Row],[QTE]]</f>
        <v>0</v>
      </c>
      <c r="R3251" s="19">
        <f t="shared" si="422"/>
        <v>0</v>
      </c>
      <c r="S3251" s="19">
        <f t="shared" si="421"/>
        <v>0</v>
      </c>
      <c r="T3251" s="20">
        <f t="shared" si="423"/>
        <v>0</v>
      </c>
      <c r="U3251" s="17">
        <f>IFERROR(SUMIF('LISTA DE EMBARQUE'!B:B,MICRO!E:E,'LISTA DE EMBARQUE'!G:G),"")</f>
        <v>0</v>
      </c>
      <c r="V3251" s="12" t="str">
        <f>IFERROR(VLOOKUP(Tabela1[[#This Row],[COD.MDE]],'LISTA DE EMBARQUE'!B:L,11,0),"")</f>
        <v/>
      </c>
      <c r="W3251" s="13" t="str">
        <f>IFERROR(COUNTIF(#REF!,Tabela1[[#This Row],[Colunas5]]),"")</f>
        <v/>
      </c>
      <c r="X3251" s="14">
        <f>Tabela1[[#This Row],[QIANTIDADE EXPEDIDA]]*Tabela1[[#This Row],[PESO UNI]]</f>
        <v>0</v>
      </c>
      <c r="Y3251" s="14">
        <f t="shared" si="424"/>
        <v>0</v>
      </c>
      <c r="Z3251" s="21">
        <f>Tabela1[[#This Row],[PESO TOTAL]]-Tabela1[[#This Row],[Peso Expedido]]</f>
        <v>0</v>
      </c>
      <c r="AA3251" s="18"/>
      <c r="AB3251" s="15"/>
      <c r="AC3251" s="15"/>
      <c r="AD3251" s="15"/>
      <c r="AE3251" s="15"/>
      <c r="AF3251" s="15"/>
      <c r="AG3251" s="15"/>
      <c r="AH3251" s="15"/>
      <c r="AI3251" s="40" t="str">
        <f t="shared" si="428"/>
        <v>ok</v>
      </c>
      <c r="AJ3251"/>
      <c r="AK3251" t="str">
        <f>Tabela1[[#This Row],[Coluna1]]&amp;Tabela1[[#This Row],[PEDIDO]]</f>
        <v/>
      </c>
      <c r="AL3251"/>
      <c r="AM3251"/>
      <c r="AN3251"/>
      <c r="AO3251" t="str">
        <f t="shared" si="425"/>
        <v>/</v>
      </c>
      <c r="AP3251" t="str">
        <f>Tabela1[[#This Row],[TAG]]&amp;Tabela1[[#This Row],[PEDIDO]]&amp;Tabela1[[#This Row],[PRODUTO]]</f>
        <v/>
      </c>
      <c r="AQ3251" s="23" t="str">
        <f>Tabela1[[#This Row],[PRODUTO]]&amp;Tabela1[[#This Row],[TAG]]</f>
        <v/>
      </c>
      <c r="AR3251" s="183">
        <f>Tabela1[[#This Row],[PESO TOTAL]]*Tabela1[[#This Row],[MATÉRIA PRIMA]]</f>
        <v>0</v>
      </c>
      <c r="AS3251" s="28">
        <f>Tabela1[[#This Row],[PESO TOTAL]]*Tabela1[[#This Row],[PREPARAÇÃO ]]</f>
        <v>0</v>
      </c>
      <c r="AT3251" s="28">
        <f>Tabela1[[#This Row],[PESO TOTAL]]*Tabela1[[#This Row],[CALDEIRARIA]]</f>
        <v>0</v>
      </c>
      <c r="AU3251" s="28">
        <f>Tabela1[[#This Row],[PESO TOTAL]]*Tabela1[[#This Row],[SOLDA]]</f>
        <v>0</v>
      </c>
      <c r="AV3251" s="28">
        <f>Tabela1[[#This Row],[PESO TOTAL]]*Tabela1[[#This Row],[ACABAMENTO]]</f>
        <v>0</v>
      </c>
      <c r="AW3251" s="28">
        <f>Tabela1[[#This Row],[PESO TOTAL]]*Tabela1[[#This Row],[PRONTO ACABADO]]</f>
        <v>0</v>
      </c>
      <c r="AX3251" s="28">
        <f>Tabela1[[#This Row],[PESO TOTAL]]*Tabela1[[#This Row],[EXPEDIÇÃO ]]</f>
        <v>0</v>
      </c>
      <c r="AY3251" s="28" t="str">
        <f>Tabela1[[#This Row],[PEDIDO]]&amp;Tabela1[[#This Row],[PRODUTO]]</f>
        <v/>
      </c>
      <c r="AZ3251" s="44">
        <f>IF(AF3251="",0,IF(ISTEXT(AF3251),H3251*VALUE(SUBSTITUTE(AF3251,"%",""))/100,H3251*AF3251))-Tabela1[[#This Row],[PRONTO ACABADO2]]</f>
        <v>0</v>
      </c>
      <c r="BA3251" s="44">
        <f>IF(AG3251="",0,IF(ISTEXT(AG3251),H3251*VALUE(SUBSTITUTE(AG3251,"%",""))/100,H3251*AG3251))-Tabela1[[#This Row],[PESO EXPEDIDO2]]</f>
        <v>0</v>
      </c>
      <c r="BB3251" s="44">
        <f t="shared" si="426"/>
        <v>0</v>
      </c>
      <c r="BC3251" s="44">
        <f t="shared" si="427"/>
        <v>0</v>
      </c>
      <c r="BD3251" s="44"/>
    </row>
    <row r="3252" spans="1:56" ht="15.75" hidden="1" customHeight="1" x14ac:dyDescent="0.25">
      <c r="A3252" s="6"/>
      <c r="B3252" s="22"/>
      <c r="C3252" s="7"/>
      <c r="D3252" s="46"/>
      <c r="E3252" s="7"/>
      <c r="F3252" s="7"/>
      <c r="G3252" s="44"/>
      <c r="H3252" s="41">
        <f>Tabela1[[#This Row],[PESO UNI]]*Tabela1[[#This Row],[QTE]]</f>
        <v>0</v>
      </c>
      <c r="I3252" s="7"/>
      <c r="J3252" s="8"/>
      <c r="K3252" s="8"/>
      <c r="L3252" s="9"/>
      <c r="M3252" s="10"/>
      <c r="N3252" s="11"/>
      <c r="O3252" s="12"/>
      <c r="P3252" s="13"/>
      <c r="Q3252" s="14">
        <f>Tabela1[[#This Row],[QTDE/ Fabricação]]-Tabela1[[#This Row],[QTE]]</f>
        <v>0</v>
      </c>
      <c r="R3252" s="19">
        <f t="shared" si="422"/>
        <v>0</v>
      </c>
      <c r="S3252" s="19">
        <f t="shared" si="421"/>
        <v>0</v>
      </c>
      <c r="T3252" s="20">
        <f t="shared" si="423"/>
        <v>0</v>
      </c>
      <c r="U3252" s="17">
        <f>IFERROR(SUMIF('LISTA DE EMBARQUE'!B:B,MICRO!E:E,'LISTA DE EMBARQUE'!G:G),"")</f>
        <v>0</v>
      </c>
      <c r="V3252" s="12" t="str">
        <f>IFERROR(VLOOKUP(Tabela1[[#This Row],[COD.MDE]],'LISTA DE EMBARQUE'!B:L,11,0),"")</f>
        <v/>
      </c>
      <c r="W3252" s="13" t="str">
        <f>IFERROR(COUNTIF(#REF!,Tabela1[[#This Row],[Colunas5]]),"")</f>
        <v/>
      </c>
      <c r="X3252" s="14">
        <f>Tabela1[[#This Row],[QIANTIDADE EXPEDIDA]]*Tabela1[[#This Row],[PESO UNI]]</f>
        <v>0</v>
      </c>
      <c r="Y3252" s="14">
        <f t="shared" si="424"/>
        <v>0</v>
      </c>
      <c r="Z3252" s="21">
        <f>Tabela1[[#This Row],[PESO TOTAL]]-Tabela1[[#This Row],[Peso Expedido]]</f>
        <v>0</v>
      </c>
      <c r="AA3252" s="18"/>
      <c r="AB3252" s="15"/>
      <c r="AC3252" s="15"/>
      <c r="AD3252" s="15"/>
      <c r="AE3252" s="15"/>
      <c r="AF3252" s="15"/>
      <c r="AG3252" s="15"/>
      <c r="AH3252" s="15"/>
      <c r="AI3252" s="40" t="str">
        <f t="shared" si="428"/>
        <v>ok</v>
      </c>
      <c r="AJ3252"/>
      <c r="AK3252" t="str">
        <f>Tabela1[[#This Row],[Coluna1]]&amp;Tabela1[[#This Row],[PEDIDO]]</f>
        <v/>
      </c>
      <c r="AL3252"/>
      <c r="AM3252"/>
      <c r="AN3252"/>
      <c r="AO3252" t="str">
        <f t="shared" si="425"/>
        <v>/</v>
      </c>
      <c r="AP3252" t="str">
        <f>Tabela1[[#This Row],[TAG]]&amp;Tabela1[[#This Row],[PEDIDO]]&amp;Tabela1[[#This Row],[PRODUTO]]</f>
        <v/>
      </c>
      <c r="AQ3252" s="23" t="str">
        <f>Tabela1[[#This Row],[PRODUTO]]&amp;Tabela1[[#This Row],[TAG]]</f>
        <v/>
      </c>
      <c r="AR3252" s="183">
        <f>Tabela1[[#This Row],[PESO TOTAL]]*Tabela1[[#This Row],[MATÉRIA PRIMA]]</f>
        <v>0</v>
      </c>
      <c r="AS3252" s="28">
        <f>Tabela1[[#This Row],[PESO TOTAL]]*Tabela1[[#This Row],[PREPARAÇÃO ]]</f>
        <v>0</v>
      </c>
      <c r="AT3252" s="28">
        <f>Tabela1[[#This Row],[PESO TOTAL]]*Tabela1[[#This Row],[CALDEIRARIA]]</f>
        <v>0</v>
      </c>
      <c r="AU3252" s="28">
        <f>Tabela1[[#This Row],[PESO TOTAL]]*Tabela1[[#This Row],[SOLDA]]</f>
        <v>0</v>
      </c>
      <c r="AV3252" s="28">
        <f>Tabela1[[#This Row],[PESO TOTAL]]*Tabela1[[#This Row],[ACABAMENTO]]</f>
        <v>0</v>
      </c>
      <c r="AW3252" s="28">
        <f>Tabela1[[#This Row],[PESO TOTAL]]*Tabela1[[#This Row],[PRONTO ACABADO]]</f>
        <v>0</v>
      </c>
      <c r="AX3252" s="28">
        <f>Tabela1[[#This Row],[PESO TOTAL]]*Tabela1[[#This Row],[EXPEDIÇÃO ]]</f>
        <v>0</v>
      </c>
      <c r="AY3252" s="28" t="str">
        <f>Tabela1[[#This Row],[PEDIDO]]&amp;Tabela1[[#This Row],[PRODUTO]]</f>
        <v/>
      </c>
      <c r="AZ3252" s="44">
        <f>IF(AF3252="",0,IF(ISTEXT(AF3252),H3252*VALUE(SUBSTITUTE(AF3252,"%",""))/100,H3252*AF3252))-Tabela1[[#This Row],[PRONTO ACABADO2]]</f>
        <v>0</v>
      </c>
      <c r="BA3252" s="44">
        <f>IF(AG3252="",0,IF(ISTEXT(AG3252),H3252*VALUE(SUBSTITUTE(AG3252,"%",""))/100,H3252*AG3252))-Tabela1[[#This Row],[PESO EXPEDIDO2]]</f>
        <v>0</v>
      </c>
      <c r="BB3252" s="44">
        <f t="shared" si="426"/>
        <v>0</v>
      </c>
      <c r="BC3252" s="44">
        <f t="shared" si="427"/>
        <v>0</v>
      </c>
      <c r="BD3252" s="44"/>
    </row>
    <row r="3253" spans="1:56" ht="15.75" hidden="1" customHeight="1" x14ac:dyDescent="0.25">
      <c r="A3253" s="6"/>
      <c r="B3253" s="22"/>
      <c r="C3253" s="7"/>
      <c r="D3253" s="46"/>
      <c r="E3253" s="7"/>
      <c r="F3253" s="7"/>
      <c r="G3253" s="44"/>
      <c r="H3253" s="41">
        <f>Tabela1[[#This Row],[PESO UNI]]*Tabela1[[#This Row],[QTE]]</f>
        <v>0</v>
      </c>
      <c r="I3253" s="7"/>
      <c r="J3253" s="8"/>
      <c r="K3253" s="8"/>
      <c r="L3253" s="9"/>
      <c r="M3253" s="10"/>
      <c r="N3253" s="11"/>
      <c r="O3253" s="12"/>
      <c r="P3253" s="13"/>
      <c r="Q3253" s="14">
        <f>Tabela1[[#This Row],[QTDE/ Fabricação]]-Tabela1[[#This Row],[QTE]]</f>
        <v>0</v>
      </c>
      <c r="R3253" s="19">
        <f t="shared" si="422"/>
        <v>0</v>
      </c>
      <c r="S3253" s="19">
        <f t="shared" si="421"/>
        <v>0</v>
      </c>
      <c r="T3253" s="20">
        <f t="shared" si="423"/>
        <v>0</v>
      </c>
      <c r="U3253" s="17">
        <f>IFERROR(SUMIF('LISTA DE EMBARQUE'!B:B,MICRO!E:E,'LISTA DE EMBARQUE'!G:G),"")</f>
        <v>0</v>
      </c>
      <c r="V3253" s="12" t="str">
        <f>IFERROR(VLOOKUP(Tabela1[[#This Row],[COD.MDE]],'LISTA DE EMBARQUE'!B:L,11,0),"")</f>
        <v/>
      </c>
      <c r="W3253" s="13" t="str">
        <f>IFERROR(COUNTIF(#REF!,Tabela1[[#This Row],[Colunas5]]),"")</f>
        <v/>
      </c>
      <c r="X3253" s="14">
        <f>Tabela1[[#This Row],[QIANTIDADE EXPEDIDA]]*Tabela1[[#This Row],[PESO UNI]]</f>
        <v>0</v>
      </c>
      <c r="Y3253" s="14">
        <f t="shared" si="424"/>
        <v>0</v>
      </c>
      <c r="Z3253" s="21">
        <f>Tabela1[[#This Row],[PESO TOTAL]]-Tabela1[[#This Row],[Peso Expedido]]</f>
        <v>0</v>
      </c>
      <c r="AA3253" s="18"/>
      <c r="AB3253" s="15"/>
      <c r="AC3253" s="15"/>
      <c r="AD3253" s="15"/>
      <c r="AE3253" s="15"/>
      <c r="AF3253" s="15"/>
      <c r="AG3253" s="15"/>
      <c r="AH3253" s="15"/>
      <c r="AI3253" s="40" t="str">
        <f t="shared" si="428"/>
        <v>ok</v>
      </c>
      <c r="AJ3253"/>
      <c r="AK3253" t="str">
        <f>Tabela1[[#This Row],[Coluna1]]&amp;Tabela1[[#This Row],[PEDIDO]]</f>
        <v/>
      </c>
      <c r="AL3253"/>
      <c r="AM3253"/>
      <c r="AN3253"/>
      <c r="AO3253" t="str">
        <f t="shared" si="425"/>
        <v>/</v>
      </c>
      <c r="AP3253" t="str">
        <f>Tabela1[[#This Row],[TAG]]&amp;Tabela1[[#This Row],[PEDIDO]]&amp;Tabela1[[#This Row],[PRODUTO]]</f>
        <v/>
      </c>
      <c r="AQ3253" s="23" t="str">
        <f>Tabela1[[#This Row],[PRODUTO]]&amp;Tabela1[[#This Row],[TAG]]</f>
        <v/>
      </c>
      <c r="AR3253" s="183">
        <f>Tabela1[[#This Row],[PESO TOTAL]]*Tabela1[[#This Row],[MATÉRIA PRIMA]]</f>
        <v>0</v>
      </c>
      <c r="AS3253" s="28">
        <f>Tabela1[[#This Row],[PESO TOTAL]]*Tabela1[[#This Row],[PREPARAÇÃO ]]</f>
        <v>0</v>
      </c>
      <c r="AT3253" s="28">
        <f>Tabela1[[#This Row],[PESO TOTAL]]*Tabela1[[#This Row],[CALDEIRARIA]]</f>
        <v>0</v>
      </c>
      <c r="AU3253" s="28">
        <f>Tabela1[[#This Row],[PESO TOTAL]]*Tabela1[[#This Row],[SOLDA]]</f>
        <v>0</v>
      </c>
      <c r="AV3253" s="28">
        <f>Tabela1[[#This Row],[PESO TOTAL]]*Tabela1[[#This Row],[ACABAMENTO]]</f>
        <v>0</v>
      </c>
      <c r="AW3253" s="28">
        <f>Tabela1[[#This Row],[PESO TOTAL]]*Tabela1[[#This Row],[PRONTO ACABADO]]</f>
        <v>0</v>
      </c>
      <c r="AX3253" s="28">
        <f>Tabela1[[#This Row],[PESO TOTAL]]*Tabela1[[#This Row],[EXPEDIÇÃO ]]</f>
        <v>0</v>
      </c>
      <c r="AY3253" s="28" t="str">
        <f>Tabela1[[#This Row],[PEDIDO]]&amp;Tabela1[[#This Row],[PRODUTO]]</f>
        <v/>
      </c>
      <c r="AZ3253" s="44">
        <f>IF(AF3253="",0,IF(ISTEXT(AF3253),H3253*VALUE(SUBSTITUTE(AF3253,"%",""))/100,H3253*AF3253))-Tabela1[[#This Row],[PRONTO ACABADO2]]</f>
        <v>0</v>
      </c>
      <c r="BA3253" s="44">
        <f>IF(AG3253="",0,IF(ISTEXT(AG3253),H3253*VALUE(SUBSTITUTE(AG3253,"%",""))/100,H3253*AG3253))-Tabela1[[#This Row],[PESO EXPEDIDO2]]</f>
        <v>0</v>
      </c>
      <c r="BB3253" s="44">
        <f t="shared" si="426"/>
        <v>0</v>
      </c>
      <c r="BC3253" s="44">
        <f t="shared" si="427"/>
        <v>0</v>
      </c>
      <c r="BD3253" s="44"/>
    </row>
    <row r="3254" spans="1:56" ht="15.75" hidden="1" customHeight="1" x14ac:dyDescent="0.25">
      <c r="A3254" s="6"/>
      <c r="B3254" s="22"/>
      <c r="C3254" s="7"/>
      <c r="D3254" s="46"/>
      <c r="E3254" s="7"/>
      <c r="F3254" s="7"/>
      <c r="G3254" s="44"/>
      <c r="H3254" s="41">
        <f>Tabela1[[#This Row],[PESO UNI]]*Tabela1[[#This Row],[QTE]]</f>
        <v>0</v>
      </c>
      <c r="I3254" s="7"/>
      <c r="J3254" s="8"/>
      <c r="K3254" s="8"/>
      <c r="L3254" s="9"/>
      <c r="M3254" s="10"/>
      <c r="N3254" s="11"/>
      <c r="O3254" s="12"/>
      <c r="P3254" s="13"/>
      <c r="Q3254" s="14">
        <f>Tabela1[[#This Row],[QTDE/ Fabricação]]-Tabela1[[#This Row],[QTE]]</f>
        <v>0</v>
      </c>
      <c r="R3254" s="19">
        <f t="shared" si="422"/>
        <v>0</v>
      </c>
      <c r="S3254" s="19">
        <f t="shared" si="421"/>
        <v>0</v>
      </c>
      <c r="T3254" s="20">
        <f t="shared" si="423"/>
        <v>0</v>
      </c>
      <c r="U3254" s="17">
        <f>IFERROR(SUMIF('LISTA DE EMBARQUE'!B:B,MICRO!E:E,'LISTA DE EMBARQUE'!G:G),"")</f>
        <v>0</v>
      </c>
      <c r="V3254" s="12" t="str">
        <f>IFERROR(VLOOKUP(Tabela1[[#This Row],[COD.MDE]],'LISTA DE EMBARQUE'!B:L,11,0),"")</f>
        <v/>
      </c>
      <c r="W3254" s="13" t="str">
        <f>IFERROR(COUNTIF(#REF!,Tabela1[[#This Row],[Colunas5]]),"")</f>
        <v/>
      </c>
      <c r="X3254" s="14">
        <f>Tabela1[[#This Row],[QIANTIDADE EXPEDIDA]]*Tabela1[[#This Row],[PESO UNI]]</f>
        <v>0</v>
      </c>
      <c r="Y3254" s="14">
        <f t="shared" si="424"/>
        <v>0</v>
      </c>
      <c r="Z3254" s="21">
        <f>Tabela1[[#This Row],[PESO TOTAL]]-Tabela1[[#This Row],[Peso Expedido]]</f>
        <v>0</v>
      </c>
      <c r="AA3254" s="18"/>
      <c r="AB3254" s="15">
        <v>1</v>
      </c>
      <c r="AC3254" s="15"/>
      <c r="AD3254" s="15"/>
      <c r="AE3254" s="15"/>
      <c r="AF3254" s="15"/>
      <c r="AG3254" s="15"/>
      <c r="AH3254" s="15"/>
      <c r="AI3254" s="40" t="str">
        <f t="shared" si="428"/>
        <v>ok</v>
      </c>
      <c r="AJ3254"/>
      <c r="AK3254" t="str">
        <f>Tabela1[[#This Row],[Coluna1]]&amp;Tabela1[[#This Row],[PEDIDO]]</f>
        <v/>
      </c>
      <c r="AL3254"/>
      <c r="AM3254"/>
      <c r="AN3254"/>
      <c r="AO3254" t="str">
        <f t="shared" si="425"/>
        <v>/</v>
      </c>
      <c r="AP3254" t="str">
        <f>Tabela1[[#This Row],[TAG]]&amp;Tabela1[[#This Row],[PEDIDO]]&amp;Tabela1[[#This Row],[PRODUTO]]</f>
        <v/>
      </c>
      <c r="AQ3254" s="23" t="str">
        <f>Tabela1[[#This Row],[PRODUTO]]&amp;Tabela1[[#This Row],[TAG]]</f>
        <v/>
      </c>
      <c r="AR3254" s="183">
        <f>Tabela1[[#This Row],[PESO TOTAL]]*Tabela1[[#This Row],[MATÉRIA PRIMA]]</f>
        <v>0</v>
      </c>
      <c r="AS3254" s="28">
        <f>Tabela1[[#This Row],[PESO TOTAL]]*Tabela1[[#This Row],[PREPARAÇÃO ]]</f>
        <v>0</v>
      </c>
      <c r="AT3254" s="28">
        <f>Tabela1[[#This Row],[PESO TOTAL]]*Tabela1[[#This Row],[CALDEIRARIA]]</f>
        <v>0</v>
      </c>
      <c r="AU3254" s="28">
        <f>Tabela1[[#This Row],[PESO TOTAL]]*Tabela1[[#This Row],[SOLDA]]</f>
        <v>0</v>
      </c>
      <c r="AV3254" s="28">
        <f>Tabela1[[#This Row],[PESO TOTAL]]*Tabela1[[#This Row],[ACABAMENTO]]</f>
        <v>0</v>
      </c>
      <c r="AW3254" s="28">
        <f>Tabela1[[#This Row],[PESO TOTAL]]*Tabela1[[#This Row],[PRONTO ACABADO]]</f>
        <v>0</v>
      </c>
      <c r="AX3254" s="28">
        <f>Tabela1[[#This Row],[PESO TOTAL]]*Tabela1[[#This Row],[EXPEDIÇÃO ]]</f>
        <v>0</v>
      </c>
      <c r="AY3254" s="28" t="str">
        <f>Tabela1[[#This Row],[PEDIDO]]&amp;Tabela1[[#This Row],[PRODUTO]]</f>
        <v/>
      </c>
      <c r="AZ3254" s="44">
        <f>IF(AF3254="",0,IF(ISTEXT(AF3254),H3254*VALUE(SUBSTITUTE(AF3254,"%",""))/100,H3254*AF3254))-Tabela1[[#This Row],[PRONTO ACABADO2]]</f>
        <v>0</v>
      </c>
      <c r="BA3254" s="44">
        <f>IF(AG3254="",0,IF(ISTEXT(AG3254),H3254*VALUE(SUBSTITUTE(AG3254,"%",""))/100,H3254*AG3254))-Tabela1[[#This Row],[PESO EXPEDIDO2]]</f>
        <v>0</v>
      </c>
      <c r="BB3254" s="44">
        <f t="shared" si="426"/>
        <v>0</v>
      </c>
      <c r="BC3254" s="44">
        <f t="shared" si="427"/>
        <v>0</v>
      </c>
      <c r="BD3254" s="44"/>
    </row>
    <row r="3255" spans="1:56" ht="15.75" hidden="1" customHeight="1" x14ac:dyDescent="0.25">
      <c r="A3255" s="6"/>
      <c r="B3255" s="22"/>
      <c r="C3255" s="7"/>
      <c r="D3255" s="46"/>
      <c r="E3255" s="7"/>
      <c r="F3255" s="7"/>
      <c r="G3255" s="44"/>
      <c r="H3255" s="41">
        <f>Tabela1[[#This Row],[PESO UNI]]*Tabela1[[#This Row],[QTE]]</f>
        <v>0</v>
      </c>
      <c r="I3255" s="7"/>
      <c r="J3255" s="8"/>
      <c r="K3255" s="8"/>
      <c r="L3255" s="9"/>
      <c r="M3255" s="10"/>
      <c r="N3255" s="11"/>
      <c r="O3255" s="12"/>
      <c r="P3255" s="13"/>
      <c r="Q3255" s="14">
        <f>Tabela1[[#This Row],[QTDE/ Fabricação]]-Tabela1[[#This Row],[QTE]]</f>
        <v>0</v>
      </c>
      <c r="R3255" s="19">
        <f t="shared" si="422"/>
        <v>0</v>
      </c>
      <c r="S3255" s="19">
        <f t="shared" si="421"/>
        <v>0</v>
      </c>
      <c r="T3255" s="20">
        <f t="shared" si="423"/>
        <v>0</v>
      </c>
      <c r="U3255" s="17">
        <f>IFERROR(SUMIF('LISTA DE EMBARQUE'!B:B,MICRO!E:E,'LISTA DE EMBARQUE'!G:G),"")</f>
        <v>0</v>
      </c>
      <c r="V3255" s="12" t="str">
        <f>IFERROR(VLOOKUP(Tabela1[[#This Row],[COD.MDE]],'LISTA DE EMBARQUE'!B:L,11,0),"")</f>
        <v/>
      </c>
      <c r="W3255" s="13" t="str">
        <f>IFERROR(COUNTIF(#REF!,Tabela1[[#This Row],[Colunas5]]),"")</f>
        <v/>
      </c>
      <c r="X3255" s="14">
        <f>Tabela1[[#This Row],[QIANTIDADE EXPEDIDA]]*Tabela1[[#This Row],[PESO UNI]]</f>
        <v>0</v>
      </c>
      <c r="Y3255" s="14">
        <f t="shared" si="424"/>
        <v>0</v>
      </c>
      <c r="Z3255" s="21">
        <f>Tabela1[[#This Row],[PESO TOTAL]]-Tabela1[[#This Row],[Peso Expedido]]</f>
        <v>0</v>
      </c>
      <c r="AA3255" s="18"/>
      <c r="AB3255" s="15"/>
      <c r="AC3255" s="15"/>
      <c r="AD3255" s="15"/>
      <c r="AE3255" s="15"/>
      <c r="AF3255" s="15"/>
      <c r="AG3255" s="15"/>
      <c r="AH3255" s="15"/>
      <c r="AI3255" s="40" t="str">
        <f t="shared" si="428"/>
        <v>ok</v>
      </c>
      <c r="AJ3255"/>
      <c r="AK3255" t="str">
        <f>Tabela1[[#This Row],[Coluna1]]&amp;Tabela1[[#This Row],[PEDIDO]]</f>
        <v/>
      </c>
      <c r="AL3255"/>
      <c r="AM3255"/>
      <c r="AN3255"/>
      <c r="AO3255" t="str">
        <f t="shared" si="425"/>
        <v>/</v>
      </c>
      <c r="AP3255" t="str">
        <f>Tabela1[[#This Row],[TAG]]&amp;Tabela1[[#This Row],[PEDIDO]]&amp;Tabela1[[#This Row],[PRODUTO]]</f>
        <v/>
      </c>
      <c r="AQ3255" s="23" t="str">
        <f>Tabela1[[#This Row],[PRODUTO]]&amp;Tabela1[[#This Row],[TAG]]</f>
        <v/>
      </c>
      <c r="AR3255" s="183">
        <f>Tabela1[[#This Row],[PESO TOTAL]]*Tabela1[[#This Row],[MATÉRIA PRIMA]]</f>
        <v>0</v>
      </c>
      <c r="AS3255" s="28">
        <f>Tabela1[[#This Row],[PESO TOTAL]]*Tabela1[[#This Row],[PREPARAÇÃO ]]</f>
        <v>0</v>
      </c>
      <c r="AT3255" s="28">
        <f>Tabela1[[#This Row],[PESO TOTAL]]*Tabela1[[#This Row],[CALDEIRARIA]]</f>
        <v>0</v>
      </c>
      <c r="AU3255" s="28">
        <f>Tabela1[[#This Row],[PESO TOTAL]]*Tabela1[[#This Row],[SOLDA]]</f>
        <v>0</v>
      </c>
      <c r="AV3255" s="28">
        <f>Tabela1[[#This Row],[PESO TOTAL]]*Tabela1[[#This Row],[ACABAMENTO]]</f>
        <v>0</v>
      </c>
      <c r="AW3255" s="28">
        <f>Tabela1[[#This Row],[PESO TOTAL]]*Tabela1[[#This Row],[PRONTO ACABADO]]</f>
        <v>0</v>
      </c>
      <c r="AX3255" s="28">
        <f>Tabela1[[#This Row],[PESO TOTAL]]*Tabela1[[#This Row],[EXPEDIÇÃO ]]</f>
        <v>0</v>
      </c>
      <c r="AY3255" s="28" t="str">
        <f>Tabela1[[#This Row],[PEDIDO]]&amp;Tabela1[[#This Row],[PRODUTO]]</f>
        <v/>
      </c>
      <c r="AZ3255" s="44">
        <f>IF(AF3255="",0,IF(ISTEXT(AF3255),H3255*VALUE(SUBSTITUTE(AF3255,"%",""))/100,H3255*AF3255))-Tabela1[[#This Row],[PRONTO ACABADO2]]</f>
        <v>0</v>
      </c>
      <c r="BA3255" s="44">
        <f>IF(AG3255="",0,IF(ISTEXT(AG3255),H3255*VALUE(SUBSTITUTE(AG3255,"%",""))/100,H3255*AG3255))-Tabela1[[#This Row],[PESO EXPEDIDO2]]</f>
        <v>0</v>
      </c>
      <c r="BB3255" s="44">
        <f t="shared" si="426"/>
        <v>0</v>
      </c>
      <c r="BC3255" s="44">
        <f t="shared" si="427"/>
        <v>0</v>
      </c>
      <c r="BD3255" s="44"/>
    </row>
    <row r="3256" spans="1:56" ht="15.75" hidden="1" customHeight="1" x14ac:dyDescent="0.25">
      <c r="A3256" s="6"/>
      <c r="B3256" s="22"/>
      <c r="C3256" s="7"/>
      <c r="D3256" s="46"/>
      <c r="E3256" s="7"/>
      <c r="F3256" s="7"/>
      <c r="G3256" s="44"/>
      <c r="H3256" s="41">
        <f>Tabela1[[#This Row],[PESO UNI]]*Tabela1[[#This Row],[QTE]]</f>
        <v>0</v>
      </c>
      <c r="I3256" s="7"/>
      <c r="J3256" s="8"/>
      <c r="K3256" s="8"/>
      <c r="L3256" s="9"/>
      <c r="M3256" s="10"/>
      <c r="N3256" s="11"/>
      <c r="O3256" s="12"/>
      <c r="P3256" s="13"/>
      <c r="Q3256" s="14">
        <f>Tabela1[[#This Row],[QTDE/ Fabricação]]-Tabela1[[#This Row],[QTE]]</f>
        <v>0</v>
      </c>
      <c r="R3256" s="19">
        <f t="shared" si="422"/>
        <v>0</v>
      </c>
      <c r="S3256" s="19">
        <f t="shared" si="421"/>
        <v>0</v>
      </c>
      <c r="T3256" s="20">
        <f t="shared" si="423"/>
        <v>0</v>
      </c>
      <c r="U3256" s="17">
        <f>IFERROR(SUMIF('LISTA DE EMBARQUE'!B:B,MICRO!E:E,'LISTA DE EMBARQUE'!G:G),"")</f>
        <v>0</v>
      </c>
      <c r="V3256" s="12" t="str">
        <f>IFERROR(VLOOKUP(Tabela1[[#This Row],[COD.MDE]],'LISTA DE EMBARQUE'!B:L,11,0),"")</f>
        <v/>
      </c>
      <c r="W3256" s="13" t="str">
        <f>IFERROR(COUNTIF(#REF!,Tabela1[[#This Row],[Colunas5]]),"")</f>
        <v/>
      </c>
      <c r="X3256" s="14">
        <f>Tabela1[[#This Row],[QIANTIDADE EXPEDIDA]]*Tabela1[[#This Row],[PESO UNI]]</f>
        <v>0</v>
      </c>
      <c r="Y3256" s="14">
        <f t="shared" si="424"/>
        <v>0</v>
      </c>
      <c r="Z3256" s="21">
        <f>Tabela1[[#This Row],[PESO TOTAL]]-Tabela1[[#This Row],[Peso Expedido]]</f>
        <v>0</v>
      </c>
      <c r="AA3256" s="18"/>
      <c r="AB3256" s="15"/>
      <c r="AC3256" s="15"/>
      <c r="AD3256" s="15"/>
      <c r="AE3256" s="15"/>
      <c r="AF3256" s="15"/>
      <c r="AG3256" s="15"/>
      <c r="AH3256" s="15"/>
      <c r="AI3256" s="40" t="str">
        <f t="shared" si="428"/>
        <v>ok</v>
      </c>
      <c r="AJ3256"/>
      <c r="AK3256" t="str">
        <f>Tabela1[[#This Row],[Coluna1]]&amp;Tabela1[[#This Row],[PEDIDO]]</f>
        <v/>
      </c>
      <c r="AL3256"/>
      <c r="AM3256"/>
      <c r="AN3256"/>
      <c r="AO3256" t="str">
        <f t="shared" si="425"/>
        <v>/</v>
      </c>
      <c r="AP3256" t="str">
        <f>Tabela1[[#This Row],[TAG]]&amp;Tabela1[[#This Row],[PEDIDO]]&amp;Tabela1[[#This Row],[PRODUTO]]</f>
        <v/>
      </c>
      <c r="AQ3256" s="23" t="str">
        <f>Tabela1[[#This Row],[PRODUTO]]&amp;Tabela1[[#This Row],[TAG]]</f>
        <v/>
      </c>
      <c r="AR3256" s="183">
        <f>Tabela1[[#This Row],[PESO TOTAL]]*Tabela1[[#This Row],[MATÉRIA PRIMA]]</f>
        <v>0</v>
      </c>
      <c r="AS3256" s="28">
        <f>Tabela1[[#This Row],[PESO TOTAL]]*Tabela1[[#This Row],[PREPARAÇÃO ]]</f>
        <v>0</v>
      </c>
      <c r="AT3256" s="28">
        <f>Tabela1[[#This Row],[PESO TOTAL]]*Tabela1[[#This Row],[CALDEIRARIA]]</f>
        <v>0</v>
      </c>
      <c r="AU3256" s="28">
        <f>Tabela1[[#This Row],[PESO TOTAL]]*Tabela1[[#This Row],[SOLDA]]</f>
        <v>0</v>
      </c>
      <c r="AV3256" s="28">
        <f>Tabela1[[#This Row],[PESO TOTAL]]*Tabela1[[#This Row],[ACABAMENTO]]</f>
        <v>0</v>
      </c>
      <c r="AW3256" s="28">
        <f>Tabela1[[#This Row],[PESO TOTAL]]*Tabela1[[#This Row],[PRONTO ACABADO]]</f>
        <v>0</v>
      </c>
      <c r="AX3256" s="28">
        <f>Tabela1[[#This Row],[PESO TOTAL]]*Tabela1[[#This Row],[EXPEDIÇÃO ]]</f>
        <v>0</v>
      </c>
      <c r="AY3256" s="28" t="str">
        <f>Tabela1[[#This Row],[PEDIDO]]&amp;Tabela1[[#This Row],[PRODUTO]]</f>
        <v/>
      </c>
      <c r="AZ3256" s="44">
        <f>IF(AF3256="",0,IF(ISTEXT(AF3256),H3256*VALUE(SUBSTITUTE(AF3256,"%",""))/100,H3256*AF3256))-Tabela1[[#This Row],[PRONTO ACABADO2]]</f>
        <v>0</v>
      </c>
      <c r="BA3256" s="44">
        <f>IF(AG3256="",0,IF(ISTEXT(AG3256),H3256*VALUE(SUBSTITUTE(AG3256,"%",""))/100,H3256*AG3256))-Tabela1[[#This Row],[PESO EXPEDIDO2]]</f>
        <v>0</v>
      </c>
      <c r="BB3256" s="44">
        <f t="shared" si="426"/>
        <v>0</v>
      </c>
      <c r="BC3256" s="44">
        <f t="shared" si="427"/>
        <v>0</v>
      </c>
      <c r="BD3256" s="44"/>
    </row>
    <row r="3257" spans="1:56" ht="15.75" hidden="1" customHeight="1" x14ac:dyDescent="0.25">
      <c r="A3257" s="6"/>
      <c r="B3257" s="22"/>
      <c r="C3257" s="7"/>
      <c r="D3257" s="46"/>
      <c r="E3257" s="7"/>
      <c r="F3257" s="7"/>
      <c r="G3257" s="44"/>
      <c r="H3257" s="41">
        <f>Tabela1[[#This Row],[PESO UNI]]*Tabela1[[#This Row],[QTE]]</f>
        <v>0</v>
      </c>
      <c r="I3257" s="7"/>
      <c r="J3257" s="8"/>
      <c r="K3257" s="8"/>
      <c r="L3257" s="9"/>
      <c r="M3257" s="10"/>
      <c r="N3257" s="11"/>
      <c r="O3257" s="12"/>
      <c r="P3257" s="13"/>
      <c r="Q3257" s="14">
        <f>Tabela1[[#This Row],[QTDE/ Fabricação]]-Tabela1[[#This Row],[QTE]]</f>
        <v>0</v>
      </c>
      <c r="R3257" s="19">
        <f t="shared" si="422"/>
        <v>0</v>
      </c>
      <c r="S3257" s="19">
        <f t="shared" si="421"/>
        <v>0</v>
      </c>
      <c r="T3257" s="20">
        <f t="shared" si="423"/>
        <v>0</v>
      </c>
      <c r="U3257" s="17">
        <f>IFERROR(SUMIF('LISTA DE EMBARQUE'!B:B,MICRO!E:E,'LISTA DE EMBARQUE'!G:G),"")</f>
        <v>0</v>
      </c>
      <c r="V3257" s="12" t="str">
        <f>IFERROR(VLOOKUP(Tabela1[[#This Row],[COD.MDE]],'LISTA DE EMBARQUE'!B:L,11,0),"")</f>
        <v/>
      </c>
      <c r="W3257" s="13" t="str">
        <f>IFERROR(COUNTIF(#REF!,Tabela1[[#This Row],[Colunas5]]),"")</f>
        <v/>
      </c>
      <c r="X3257" s="14">
        <f>Tabela1[[#This Row],[QIANTIDADE EXPEDIDA]]*Tabela1[[#This Row],[PESO UNI]]</f>
        <v>0</v>
      </c>
      <c r="Y3257" s="14">
        <f t="shared" si="424"/>
        <v>0</v>
      </c>
      <c r="Z3257" s="21">
        <f>Tabela1[[#This Row],[PESO TOTAL]]-Tabela1[[#This Row],[Peso Expedido]]</f>
        <v>0</v>
      </c>
      <c r="AA3257" s="18"/>
      <c r="AB3257" s="15"/>
      <c r="AC3257" s="15"/>
      <c r="AD3257" s="15"/>
      <c r="AE3257" s="15"/>
      <c r="AF3257" s="15"/>
      <c r="AG3257" s="15"/>
      <c r="AH3257" s="15"/>
      <c r="AI3257" s="40" t="str">
        <f t="shared" si="428"/>
        <v>ok</v>
      </c>
      <c r="AJ3257"/>
      <c r="AK3257" t="str">
        <f>Tabela1[[#This Row],[Coluna1]]&amp;Tabela1[[#This Row],[PEDIDO]]</f>
        <v/>
      </c>
      <c r="AL3257"/>
      <c r="AM3257"/>
      <c r="AN3257"/>
      <c r="AO3257" t="str">
        <f t="shared" si="425"/>
        <v>/</v>
      </c>
      <c r="AP3257" t="str">
        <f>Tabela1[[#This Row],[TAG]]&amp;Tabela1[[#This Row],[PEDIDO]]&amp;Tabela1[[#This Row],[PRODUTO]]</f>
        <v/>
      </c>
      <c r="AQ3257" s="23" t="str">
        <f>Tabela1[[#This Row],[PRODUTO]]&amp;Tabela1[[#This Row],[TAG]]</f>
        <v/>
      </c>
      <c r="AR3257" s="183">
        <f>Tabela1[[#This Row],[PESO TOTAL]]*Tabela1[[#This Row],[MATÉRIA PRIMA]]</f>
        <v>0</v>
      </c>
      <c r="AS3257" s="28">
        <f>Tabela1[[#This Row],[PESO TOTAL]]*Tabela1[[#This Row],[PREPARAÇÃO ]]</f>
        <v>0</v>
      </c>
      <c r="AT3257" s="28">
        <f>Tabela1[[#This Row],[PESO TOTAL]]*Tabela1[[#This Row],[CALDEIRARIA]]</f>
        <v>0</v>
      </c>
      <c r="AU3257" s="28">
        <f>Tabela1[[#This Row],[PESO TOTAL]]*Tabela1[[#This Row],[SOLDA]]</f>
        <v>0</v>
      </c>
      <c r="AV3257" s="28">
        <f>Tabela1[[#This Row],[PESO TOTAL]]*Tabela1[[#This Row],[ACABAMENTO]]</f>
        <v>0</v>
      </c>
      <c r="AW3257" s="28">
        <f>Tabela1[[#This Row],[PESO TOTAL]]*Tabela1[[#This Row],[PRONTO ACABADO]]</f>
        <v>0</v>
      </c>
      <c r="AX3257" s="28">
        <f>Tabela1[[#This Row],[PESO TOTAL]]*Tabela1[[#This Row],[EXPEDIÇÃO ]]</f>
        <v>0</v>
      </c>
      <c r="AY3257" s="28" t="str">
        <f>Tabela1[[#This Row],[PEDIDO]]&amp;Tabela1[[#This Row],[PRODUTO]]</f>
        <v/>
      </c>
      <c r="AZ3257" s="44">
        <f>IF(AF3257="",0,IF(ISTEXT(AF3257),H3257*VALUE(SUBSTITUTE(AF3257,"%",""))/100,H3257*AF3257))-Tabela1[[#This Row],[PRONTO ACABADO2]]</f>
        <v>0</v>
      </c>
      <c r="BA3257" s="44">
        <f>IF(AG3257="",0,IF(ISTEXT(AG3257),H3257*VALUE(SUBSTITUTE(AG3257,"%",""))/100,H3257*AG3257))-Tabela1[[#This Row],[PESO EXPEDIDO2]]</f>
        <v>0</v>
      </c>
      <c r="BB3257" s="44">
        <f t="shared" si="426"/>
        <v>0</v>
      </c>
      <c r="BC3257" s="44">
        <f t="shared" si="427"/>
        <v>0</v>
      </c>
      <c r="BD3257" s="44"/>
    </row>
    <row r="3258" spans="1:56" ht="15.75" hidden="1" customHeight="1" x14ac:dyDescent="0.25">
      <c r="A3258" s="6"/>
      <c r="B3258" s="22"/>
      <c r="C3258" s="7"/>
      <c r="D3258" s="46"/>
      <c r="E3258" s="7"/>
      <c r="F3258" s="7"/>
      <c r="G3258" s="44"/>
      <c r="H3258" s="41">
        <f>Tabela1[[#This Row],[PESO UNI]]*Tabela1[[#This Row],[QTE]]</f>
        <v>0</v>
      </c>
      <c r="I3258" s="7"/>
      <c r="J3258" s="8"/>
      <c r="K3258" s="8"/>
      <c r="L3258" s="9"/>
      <c r="M3258" s="10"/>
      <c r="N3258" s="11"/>
      <c r="O3258" s="12"/>
      <c r="P3258" s="13"/>
      <c r="Q3258" s="14">
        <f>Tabela1[[#This Row],[QTDE/ Fabricação]]-Tabela1[[#This Row],[QTE]]</f>
        <v>0</v>
      </c>
      <c r="R3258" s="19">
        <f t="shared" si="422"/>
        <v>0</v>
      </c>
      <c r="S3258" s="19">
        <f t="shared" ref="S3258:S3321" si="429">IFERROR(H3258*AG3258,"")</f>
        <v>0</v>
      </c>
      <c r="T3258" s="20">
        <f t="shared" si="423"/>
        <v>0</v>
      </c>
      <c r="U3258" s="17">
        <f>IFERROR(SUMIF('LISTA DE EMBARQUE'!B:B,MICRO!E:E,'LISTA DE EMBARQUE'!G:G),"")</f>
        <v>0</v>
      </c>
      <c r="V3258" s="12" t="str">
        <f>IFERROR(VLOOKUP(Tabela1[[#This Row],[COD.MDE]],'LISTA DE EMBARQUE'!B:L,11,0),"")</f>
        <v/>
      </c>
      <c r="W3258" s="13" t="str">
        <f>IFERROR(COUNTIF(#REF!,Tabela1[[#This Row],[Colunas5]]),"")</f>
        <v/>
      </c>
      <c r="X3258" s="14">
        <f>Tabela1[[#This Row],[QIANTIDADE EXPEDIDA]]*Tabela1[[#This Row],[PESO UNI]]</f>
        <v>0</v>
      </c>
      <c r="Y3258" s="14">
        <f t="shared" si="424"/>
        <v>0</v>
      </c>
      <c r="Z3258" s="21">
        <f>Tabela1[[#This Row],[PESO TOTAL]]-Tabela1[[#This Row],[Peso Expedido]]</f>
        <v>0</v>
      </c>
      <c r="AA3258" s="18"/>
      <c r="AB3258" s="15"/>
      <c r="AC3258" s="15"/>
      <c r="AD3258" s="15"/>
      <c r="AE3258" s="15"/>
      <c r="AF3258" s="15"/>
      <c r="AG3258" s="15"/>
      <c r="AH3258" s="15"/>
      <c r="AI3258" s="40" t="str">
        <f t="shared" si="428"/>
        <v>ok</v>
      </c>
      <c r="AJ3258"/>
      <c r="AK3258" t="str">
        <f>Tabela1[[#This Row],[Coluna1]]&amp;Tabela1[[#This Row],[PEDIDO]]</f>
        <v/>
      </c>
      <c r="AL3258"/>
      <c r="AM3258"/>
      <c r="AN3258"/>
      <c r="AO3258" t="str">
        <f t="shared" si="425"/>
        <v>/</v>
      </c>
      <c r="AP3258" t="str">
        <f>Tabela1[[#This Row],[TAG]]&amp;Tabela1[[#This Row],[PEDIDO]]&amp;Tabela1[[#This Row],[PRODUTO]]</f>
        <v/>
      </c>
      <c r="AQ3258" s="23" t="str">
        <f>Tabela1[[#This Row],[PRODUTO]]&amp;Tabela1[[#This Row],[TAG]]</f>
        <v/>
      </c>
      <c r="AR3258" s="183">
        <f>Tabela1[[#This Row],[PESO TOTAL]]*Tabela1[[#This Row],[MATÉRIA PRIMA]]</f>
        <v>0</v>
      </c>
      <c r="AS3258" s="28">
        <f>Tabela1[[#This Row],[PESO TOTAL]]*Tabela1[[#This Row],[PREPARAÇÃO ]]</f>
        <v>0</v>
      </c>
      <c r="AT3258" s="28">
        <f>Tabela1[[#This Row],[PESO TOTAL]]*Tabela1[[#This Row],[CALDEIRARIA]]</f>
        <v>0</v>
      </c>
      <c r="AU3258" s="28">
        <f>Tabela1[[#This Row],[PESO TOTAL]]*Tabela1[[#This Row],[SOLDA]]</f>
        <v>0</v>
      </c>
      <c r="AV3258" s="28">
        <f>Tabela1[[#This Row],[PESO TOTAL]]*Tabela1[[#This Row],[ACABAMENTO]]</f>
        <v>0</v>
      </c>
      <c r="AW3258" s="28">
        <f>Tabela1[[#This Row],[PESO TOTAL]]*Tabela1[[#This Row],[PRONTO ACABADO]]</f>
        <v>0</v>
      </c>
      <c r="AX3258" s="28">
        <f>Tabela1[[#This Row],[PESO TOTAL]]*Tabela1[[#This Row],[EXPEDIÇÃO ]]</f>
        <v>0</v>
      </c>
      <c r="AY3258" s="28" t="str">
        <f>Tabela1[[#This Row],[PEDIDO]]&amp;Tabela1[[#This Row],[PRODUTO]]</f>
        <v/>
      </c>
      <c r="AZ3258" s="44">
        <f>IF(AF3258="",0,IF(ISTEXT(AF3258),H3258*VALUE(SUBSTITUTE(AF3258,"%",""))/100,H3258*AF3258))-Tabela1[[#This Row],[PRONTO ACABADO2]]</f>
        <v>0</v>
      </c>
      <c r="BA3258" s="44">
        <f>IF(AG3258="",0,IF(ISTEXT(AG3258),H3258*VALUE(SUBSTITUTE(AG3258,"%",""))/100,H3258*AG3258))-Tabela1[[#This Row],[PESO EXPEDIDO2]]</f>
        <v>0</v>
      </c>
      <c r="BB3258" s="44">
        <f t="shared" si="426"/>
        <v>0</v>
      </c>
      <c r="BC3258" s="44">
        <f t="shared" si="427"/>
        <v>0</v>
      </c>
      <c r="BD3258" s="44"/>
    </row>
    <row r="3259" spans="1:56" ht="15.75" hidden="1" customHeight="1" x14ac:dyDescent="0.25">
      <c r="A3259" s="6"/>
      <c r="B3259" s="22"/>
      <c r="C3259" s="7"/>
      <c r="D3259" s="46"/>
      <c r="E3259" s="7"/>
      <c r="F3259" s="7"/>
      <c r="G3259" s="44"/>
      <c r="H3259" s="41">
        <f>Tabela1[[#This Row],[PESO UNI]]*Tabela1[[#This Row],[QTE]]</f>
        <v>0</v>
      </c>
      <c r="I3259" s="7"/>
      <c r="J3259" s="8"/>
      <c r="K3259" s="8"/>
      <c r="L3259" s="9"/>
      <c r="M3259" s="10"/>
      <c r="N3259" s="11"/>
      <c r="O3259" s="12"/>
      <c r="P3259" s="13"/>
      <c r="Q3259" s="14">
        <f>Tabela1[[#This Row],[QTDE/ Fabricação]]-Tabela1[[#This Row],[QTE]]</f>
        <v>0</v>
      </c>
      <c r="R3259" s="19">
        <f t="shared" si="422"/>
        <v>0</v>
      </c>
      <c r="S3259" s="19">
        <f t="shared" si="429"/>
        <v>0</v>
      </c>
      <c r="T3259" s="20">
        <f t="shared" si="423"/>
        <v>0</v>
      </c>
      <c r="U3259" s="17">
        <f>IFERROR(SUMIF('LISTA DE EMBARQUE'!B:B,MICRO!E:E,'LISTA DE EMBARQUE'!G:G),"")</f>
        <v>0</v>
      </c>
      <c r="V3259" s="12" t="str">
        <f>IFERROR(VLOOKUP(Tabela1[[#This Row],[COD.MDE]],'LISTA DE EMBARQUE'!B:L,11,0),"")</f>
        <v/>
      </c>
      <c r="W3259" s="13" t="str">
        <f>IFERROR(COUNTIF(#REF!,Tabela1[[#This Row],[Colunas5]]),"")</f>
        <v/>
      </c>
      <c r="X3259" s="14">
        <f>Tabela1[[#This Row],[QIANTIDADE EXPEDIDA]]*Tabela1[[#This Row],[PESO UNI]]</f>
        <v>0</v>
      </c>
      <c r="Y3259" s="14">
        <f t="shared" si="424"/>
        <v>0</v>
      </c>
      <c r="Z3259" s="21">
        <f>Tabela1[[#This Row],[PESO TOTAL]]-Tabela1[[#This Row],[Peso Expedido]]</f>
        <v>0</v>
      </c>
      <c r="AA3259" s="18"/>
      <c r="AB3259" s="15"/>
      <c r="AC3259" s="15"/>
      <c r="AD3259" s="15"/>
      <c r="AE3259" s="15"/>
      <c r="AF3259" s="15"/>
      <c r="AG3259" s="15"/>
      <c r="AH3259" s="15"/>
      <c r="AI3259" s="40" t="str">
        <f t="shared" si="428"/>
        <v>ok</v>
      </c>
      <c r="AJ3259"/>
      <c r="AK3259" t="str">
        <f>Tabela1[[#This Row],[Coluna1]]&amp;Tabela1[[#This Row],[PEDIDO]]</f>
        <v/>
      </c>
      <c r="AL3259"/>
      <c r="AM3259"/>
      <c r="AN3259"/>
      <c r="AO3259" t="str">
        <f t="shared" si="425"/>
        <v>/</v>
      </c>
      <c r="AP3259" t="str">
        <f>Tabela1[[#This Row],[TAG]]&amp;Tabela1[[#This Row],[PEDIDO]]&amp;Tabela1[[#This Row],[PRODUTO]]</f>
        <v/>
      </c>
      <c r="AQ3259" s="23" t="str">
        <f>Tabela1[[#This Row],[PRODUTO]]&amp;Tabela1[[#This Row],[TAG]]</f>
        <v/>
      </c>
      <c r="AR3259" s="183">
        <f>Tabela1[[#This Row],[PESO TOTAL]]*Tabela1[[#This Row],[MATÉRIA PRIMA]]</f>
        <v>0</v>
      </c>
      <c r="AS3259" s="28">
        <f>Tabela1[[#This Row],[PESO TOTAL]]*Tabela1[[#This Row],[PREPARAÇÃO ]]</f>
        <v>0</v>
      </c>
      <c r="AT3259" s="28">
        <f>Tabela1[[#This Row],[PESO TOTAL]]*Tabela1[[#This Row],[CALDEIRARIA]]</f>
        <v>0</v>
      </c>
      <c r="AU3259" s="28">
        <f>Tabela1[[#This Row],[PESO TOTAL]]*Tabela1[[#This Row],[SOLDA]]</f>
        <v>0</v>
      </c>
      <c r="AV3259" s="28">
        <f>Tabela1[[#This Row],[PESO TOTAL]]*Tabela1[[#This Row],[ACABAMENTO]]</f>
        <v>0</v>
      </c>
      <c r="AW3259" s="28">
        <f>Tabela1[[#This Row],[PESO TOTAL]]*Tabela1[[#This Row],[PRONTO ACABADO]]</f>
        <v>0</v>
      </c>
      <c r="AX3259" s="28">
        <f>Tabela1[[#This Row],[PESO TOTAL]]*Tabela1[[#This Row],[EXPEDIÇÃO ]]</f>
        <v>0</v>
      </c>
      <c r="AY3259" s="28" t="str">
        <f>Tabela1[[#This Row],[PEDIDO]]&amp;Tabela1[[#This Row],[PRODUTO]]</f>
        <v/>
      </c>
      <c r="AZ3259" s="44">
        <f>IF(AF3259="",0,IF(ISTEXT(AF3259),H3259*VALUE(SUBSTITUTE(AF3259,"%",""))/100,H3259*AF3259))-Tabela1[[#This Row],[PRONTO ACABADO2]]</f>
        <v>0</v>
      </c>
      <c r="BA3259" s="44">
        <f>IF(AG3259="",0,IF(ISTEXT(AG3259),H3259*VALUE(SUBSTITUTE(AG3259,"%",""))/100,H3259*AG3259))-Tabela1[[#This Row],[PESO EXPEDIDO2]]</f>
        <v>0</v>
      </c>
      <c r="BB3259" s="44">
        <f t="shared" si="426"/>
        <v>0</v>
      </c>
      <c r="BC3259" s="44">
        <f t="shared" si="427"/>
        <v>0</v>
      </c>
      <c r="BD3259" s="44"/>
    </row>
    <row r="3260" spans="1:56" ht="15.75" hidden="1" customHeight="1" x14ac:dyDescent="0.25">
      <c r="A3260" s="6"/>
      <c r="B3260" s="22"/>
      <c r="C3260" s="7"/>
      <c r="D3260" s="46"/>
      <c r="E3260" s="7"/>
      <c r="F3260" s="7"/>
      <c r="G3260" s="44"/>
      <c r="H3260" s="41">
        <f>Tabela1[[#This Row],[PESO UNI]]*Tabela1[[#This Row],[QTE]]</f>
        <v>0</v>
      </c>
      <c r="I3260" s="7"/>
      <c r="J3260" s="8"/>
      <c r="K3260" s="8"/>
      <c r="L3260" s="9"/>
      <c r="M3260" s="10"/>
      <c r="N3260" s="11"/>
      <c r="O3260" s="12"/>
      <c r="P3260" s="13"/>
      <c r="Q3260" s="14">
        <f>Tabela1[[#This Row],[QTDE/ Fabricação]]-Tabela1[[#This Row],[QTE]]</f>
        <v>0</v>
      </c>
      <c r="R3260" s="19">
        <f t="shared" si="422"/>
        <v>0</v>
      </c>
      <c r="S3260" s="19">
        <f t="shared" si="429"/>
        <v>0</v>
      </c>
      <c r="T3260" s="20">
        <f t="shared" si="423"/>
        <v>0</v>
      </c>
      <c r="U3260" s="17">
        <f>IFERROR(SUMIF('LISTA DE EMBARQUE'!B:B,MICRO!E:E,'LISTA DE EMBARQUE'!G:G),"")</f>
        <v>0</v>
      </c>
      <c r="V3260" s="12" t="str">
        <f>IFERROR(VLOOKUP(Tabela1[[#This Row],[COD.MDE]],'LISTA DE EMBARQUE'!B:L,11,0),"")</f>
        <v/>
      </c>
      <c r="W3260" s="13" t="str">
        <f>IFERROR(COUNTIF(#REF!,Tabela1[[#This Row],[Colunas5]]),"")</f>
        <v/>
      </c>
      <c r="X3260" s="14">
        <f>Tabela1[[#This Row],[QIANTIDADE EXPEDIDA]]*Tabela1[[#This Row],[PESO UNI]]</f>
        <v>0</v>
      </c>
      <c r="Y3260" s="14">
        <f t="shared" si="424"/>
        <v>0</v>
      </c>
      <c r="Z3260" s="21">
        <f>Tabela1[[#This Row],[PESO TOTAL]]-Tabela1[[#This Row],[Peso Expedido]]</f>
        <v>0</v>
      </c>
      <c r="AA3260" s="18"/>
      <c r="AB3260" s="15"/>
      <c r="AC3260" s="15"/>
      <c r="AD3260" s="15"/>
      <c r="AE3260" s="15"/>
      <c r="AF3260" s="15"/>
      <c r="AG3260" s="15"/>
      <c r="AH3260" s="15"/>
      <c r="AI3260" s="40" t="str">
        <f t="shared" si="428"/>
        <v>ok</v>
      </c>
      <c r="AJ3260"/>
      <c r="AK3260" t="str">
        <f>Tabela1[[#This Row],[Coluna1]]&amp;Tabela1[[#This Row],[PEDIDO]]</f>
        <v/>
      </c>
      <c r="AL3260"/>
      <c r="AM3260"/>
      <c r="AN3260"/>
      <c r="AO3260" t="str">
        <f t="shared" si="425"/>
        <v>/</v>
      </c>
      <c r="AP3260" t="str">
        <f>Tabela1[[#This Row],[TAG]]&amp;Tabela1[[#This Row],[PEDIDO]]&amp;Tabela1[[#This Row],[PRODUTO]]</f>
        <v/>
      </c>
      <c r="AQ3260" s="23" t="str">
        <f>Tabela1[[#This Row],[PRODUTO]]&amp;Tabela1[[#This Row],[TAG]]</f>
        <v/>
      </c>
      <c r="AR3260" s="183">
        <f>Tabela1[[#This Row],[PESO TOTAL]]*Tabela1[[#This Row],[MATÉRIA PRIMA]]</f>
        <v>0</v>
      </c>
      <c r="AS3260" s="28">
        <f>Tabela1[[#This Row],[PESO TOTAL]]*Tabela1[[#This Row],[PREPARAÇÃO ]]</f>
        <v>0</v>
      </c>
      <c r="AT3260" s="28">
        <f>Tabela1[[#This Row],[PESO TOTAL]]*Tabela1[[#This Row],[CALDEIRARIA]]</f>
        <v>0</v>
      </c>
      <c r="AU3260" s="28">
        <f>Tabela1[[#This Row],[PESO TOTAL]]*Tabela1[[#This Row],[SOLDA]]</f>
        <v>0</v>
      </c>
      <c r="AV3260" s="28">
        <f>Tabela1[[#This Row],[PESO TOTAL]]*Tabela1[[#This Row],[ACABAMENTO]]</f>
        <v>0</v>
      </c>
      <c r="AW3260" s="28">
        <f>Tabela1[[#This Row],[PESO TOTAL]]*Tabela1[[#This Row],[PRONTO ACABADO]]</f>
        <v>0</v>
      </c>
      <c r="AX3260" s="28">
        <f>Tabela1[[#This Row],[PESO TOTAL]]*Tabela1[[#This Row],[EXPEDIÇÃO ]]</f>
        <v>0</v>
      </c>
      <c r="AY3260" s="28" t="str">
        <f>Tabela1[[#This Row],[PEDIDO]]&amp;Tabela1[[#This Row],[PRODUTO]]</f>
        <v/>
      </c>
      <c r="AZ3260" s="44">
        <f>IF(AF3260="",0,IF(ISTEXT(AF3260),H3260*VALUE(SUBSTITUTE(AF3260,"%",""))/100,H3260*AF3260))-Tabela1[[#This Row],[PRONTO ACABADO2]]</f>
        <v>0</v>
      </c>
      <c r="BA3260" s="44">
        <f>IF(AG3260="",0,IF(ISTEXT(AG3260),H3260*VALUE(SUBSTITUTE(AG3260,"%",""))/100,H3260*AG3260))-Tabela1[[#This Row],[PESO EXPEDIDO2]]</f>
        <v>0</v>
      </c>
      <c r="BB3260" s="44">
        <f t="shared" si="426"/>
        <v>0</v>
      </c>
      <c r="BC3260" s="44">
        <f t="shared" si="427"/>
        <v>0</v>
      </c>
      <c r="BD3260" s="44"/>
    </row>
    <row r="3261" spans="1:56" ht="15.75" hidden="1" customHeight="1" x14ac:dyDescent="0.25">
      <c r="A3261" s="6"/>
      <c r="B3261" s="22"/>
      <c r="C3261" s="7"/>
      <c r="D3261" s="46"/>
      <c r="E3261" s="7"/>
      <c r="F3261" s="7"/>
      <c r="G3261" s="44"/>
      <c r="H3261" s="41">
        <f>Tabela1[[#This Row],[PESO UNI]]*Tabela1[[#This Row],[QTE]]</f>
        <v>0</v>
      </c>
      <c r="I3261" s="7"/>
      <c r="J3261" s="8"/>
      <c r="K3261" s="8"/>
      <c r="L3261" s="9"/>
      <c r="M3261" s="10"/>
      <c r="N3261" s="11"/>
      <c r="O3261" s="12"/>
      <c r="P3261" s="13"/>
      <c r="Q3261" s="14">
        <f>Tabela1[[#This Row],[QTDE/ Fabricação]]-Tabela1[[#This Row],[QTE]]</f>
        <v>0</v>
      </c>
      <c r="R3261" s="19">
        <f t="shared" ref="R3261:R3324" si="430">IFERROR(H3261*((AA3261*0.25)+(AC3261*0.25)+(AD3261*0.225)+(AE3261*0.225)+(AF3261*0.05)),"")</f>
        <v>0</v>
      </c>
      <c r="S3261" s="19">
        <f t="shared" si="429"/>
        <v>0</v>
      </c>
      <c r="T3261" s="20">
        <f t="shared" ref="T3261:T3324" si="431">IFERROR(S3261-H3261,"")</f>
        <v>0</v>
      </c>
      <c r="U3261" s="17">
        <f>IFERROR(SUMIF('LISTA DE EMBARQUE'!B:B,MICRO!E:E,'LISTA DE EMBARQUE'!G:G),"")</f>
        <v>0</v>
      </c>
      <c r="V3261" s="12" t="str">
        <f>IFERROR(VLOOKUP(Tabela1[[#This Row],[COD.MDE]],'LISTA DE EMBARQUE'!B:L,11,0),"")</f>
        <v/>
      </c>
      <c r="W3261" s="13" t="str">
        <f>IFERROR(COUNTIF(#REF!,Tabela1[[#This Row],[Colunas5]]),"")</f>
        <v/>
      </c>
      <c r="X3261" s="14">
        <f>Tabela1[[#This Row],[QIANTIDADE EXPEDIDA]]*Tabela1[[#This Row],[PESO UNI]]</f>
        <v>0</v>
      </c>
      <c r="Y3261" s="14">
        <f t="shared" ref="Y3261:Y3324" si="432">U3261-C3261</f>
        <v>0</v>
      </c>
      <c r="Z3261" s="21">
        <f>Tabela1[[#This Row],[PESO TOTAL]]-Tabela1[[#This Row],[Peso Expedido]]</f>
        <v>0</v>
      </c>
      <c r="AA3261" s="18"/>
      <c r="AB3261" s="15">
        <v>1</v>
      </c>
      <c r="AC3261" s="15"/>
      <c r="AD3261" s="15"/>
      <c r="AE3261" s="15"/>
      <c r="AF3261" s="15"/>
      <c r="AG3261" s="15"/>
      <c r="AH3261" s="15"/>
      <c r="AI3261" s="40" t="str">
        <f t="shared" si="428"/>
        <v>ok</v>
      </c>
      <c r="AJ3261"/>
      <c r="AK3261" t="str">
        <f>Tabela1[[#This Row],[Coluna1]]&amp;Tabela1[[#This Row],[PEDIDO]]</f>
        <v/>
      </c>
      <c r="AL3261"/>
      <c r="AM3261"/>
      <c r="AN3261"/>
      <c r="AO3261" t="str">
        <f t="shared" ref="AO3261:AO3324" si="433">A3261&amp;"/"&amp;J3261</f>
        <v>/</v>
      </c>
      <c r="AP3261" t="str">
        <f>Tabela1[[#This Row],[TAG]]&amp;Tabela1[[#This Row],[PEDIDO]]&amp;Tabela1[[#This Row],[PRODUTO]]</f>
        <v/>
      </c>
      <c r="AQ3261" s="23" t="str">
        <f>Tabela1[[#This Row],[PRODUTO]]&amp;Tabela1[[#This Row],[TAG]]</f>
        <v/>
      </c>
      <c r="AR3261" s="183">
        <f>Tabela1[[#This Row],[PESO TOTAL]]*Tabela1[[#This Row],[MATÉRIA PRIMA]]</f>
        <v>0</v>
      </c>
      <c r="AS3261" s="28">
        <f>Tabela1[[#This Row],[PESO TOTAL]]*Tabela1[[#This Row],[PREPARAÇÃO ]]</f>
        <v>0</v>
      </c>
      <c r="AT3261" s="28">
        <f>Tabela1[[#This Row],[PESO TOTAL]]*Tabela1[[#This Row],[CALDEIRARIA]]</f>
        <v>0</v>
      </c>
      <c r="AU3261" s="28">
        <f>Tabela1[[#This Row],[PESO TOTAL]]*Tabela1[[#This Row],[SOLDA]]</f>
        <v>0</v>
      </c>
      <c r="AV3261" s="28">
        <f>Tabela1[[#This Row],[PESO TOTAL]]*Tabela1[[#This Row],[ACABAMENTO]]</f>
        <v>0</v>
      </c>
      <c r="AW3261" s="28">
        <f>Tabela1[[#This Row],[PESO TOTAL]]*Tabela1[[#This Row],[PRONTO ACABADO]]</f>
        <v>0</v>
      </c>
      <c r="AX3261" s="28">
        <f>Tabela1[[#This Row],[PESO TOTAL]]*Tabela1[[#This Row],[EXPEDIÇÃO ]]</f>
        <v>0</v>
      </c>
      <c r="AY3261" s="28" t="str">
        <f>Tabela1[[#This Row],[PEDIDO]]&amp;Tabela1[[#This Row],[PRODUTO]]</f>
        <v/>
      </c>
      <c r="AZ3261" s="44">
        <f>IF(AF3261="",0,IF(ISTEXT(AF3261),H3261*VALUE(SUBSTITUTE(AF3261,"%",""))/100,H3261*AF3261))-Tabela1[[#This Row],[PRONTO ACABADO2]]</f>
        <v>0</v>
      </c>
      <c r="BA3261" s="44">
        <f>IF(AG3261="",0,IF(ISTEXT(AG3261),H3261*VALUE(SUBSTITUTE(AG3261,"%",""))/100,H3261*AG3261))-Tabela1[[#This Row],[PESO EXPEDIDO2]]</f>
        <v>0</v>
      </c>
      <c r="BB3261" s="44">
        <f t="shared" ref="BB3261:BB3324" si="434">IF(AH3261="",0,IF(ISTEXT(AH3261),H3261*VALUE(SUBSTITUTE(AH3261,"%",""))/100,H3261*AH3261))</f>
        <v>0</v>
      </c>
      <c r="BC3261" s="44">
        <f t="shared" ref="BC3261:BC3324" si="435">IF(AG3261="",0,IF(ISTEXT(AG3261),H3261*VALUE(SUBSTITUTE(AG3261,"%",""))/100,H3261*AG3261))</f>
        <v>0</v>
      </c>
      <c r="BD3261" s="44"/>
    </row>
    <row r="3262" spans="1:56" ht="15.75" hidden="1" customHeight="1" x14ac:dyDescent="0.25">
      <c r="A3262" s="6"/>
      <c r="B3262" s="22"/>
      <c r="C3262" s="7"/>
      <c r="D3262" s="46"/>
      <c r="E3262" s="7"/>
      <c r="F3262" s="7"/>
      <c r="G3262" s="44"/>
      <c r="H3262" s="41">
        <f>Tabela1[[#This Row],[PESO UNI]]*Tabela1[[#This Row],[QTE]]</f>
        <v>0</v>
      </c>
      <c r="I3262" s="7"/>
      <c r="J3262" s="8"/>
      <c r="K3262" s="8"/>
      <c r="L3262" s="9"/>
      <c r="M3262" s="10"/>
      <c r="N3262" s="11"/>
      <c r="O3262" s="12"/>
      <c r="P3262" s="13"/>
      <c r="Q3262" s="14">
        <f>Tabela1[[#This Row],[QTDE/ Fabricação]]-Tabela1[[#This Row],[QTE]]</f>
        <v>0</v>
      </c>
      <c r="R3262" s="19">
        <f t="shared" si="430"/>
        <v>0</v>
      </c>
      <c r="S3262" s="19">
        <f t="shared" si="429"/>
        <v>0</v>
      </c>
      <c r="T3262" s="20">
        <f t="shared" si="431"/>
        <v>0</v>
      </c>
      <c r="U3262" s="17">
        <f>IFERROR(SUMIF('LISTA DE EMBARQUE'!B:B,MICRO!E:E,'LISTA DE EMBARQUE'!G:G),"")</f>
        <v>0</v>
      </c>
      <c r="V3262" s="12" t="str">
        <f>IFERROR(VLOOKUP(Tabela1[[#This Row],[COD.MDE]],'LISTA DE EMBARQUE'!B:L,11,0),"")</f>
        <v/>
      </c>
      <c r="W3262" s="13" t="str">
        <f>IFERROR(COUNTIF(#REF!,Tabela1[[#This Row],[Colunas5]]),"")</f>
        <v/>
      </c>
      <c r="X3262" s="14">
        <f>Tabela1[[#This Row],[QIANTIDADE EXPEDIDA]]*Tabela1[[#This Row],[PESO UNI]]</f>
        <v>0</v>
      </c>
      <c r="Y3262" s="14">
        <f t="shared" si="432"/>
        <v>0</v>
      </c>
      <c r="Z3262" s="21">
        <f>Tabela1[[#This Row],[PESO TOTAL]]-Tabela1[[#This Row],[Peso Expedido]]</f>
        <v>0</v>
      </c>
      <c r="AA3262" s="18"/>
      <c r="AB3262" s="15"/>
      <c r="AC3262" s="15"/>
      <c r="AD3262" s="15"/>
      <c r="AE3262" s="15"/>
      <c r="AF3262" s="15"/>
      <c r="AG3262" s="15"/>
      <c r="AH3262" s="15"/>
      <c r="AI3262" s="40" t="str">
        <f t="shared" si="428"/>
        <v>ok</v>
      </c>
      <c r="AJ3262"/>
      <c r="AK3262" t="str">
        <f>Tabela1[[#This Row],[Coluna1]]&amp;Tabela1[[#This Row],[PEDIDO]]</f>
        <v/>
      </c>
      <c r="AL3262"/>
      <c r="AM3262"/>
      <c r="AN3262"/>
      <c r="AO3262" t="str">
        <f t="shared" si="433"/>
        <v>/</v>
      </c>
      <c r="AP3262" t="str">
        <f>Tabela1[[#This Row],[TAG]]&amp;Tabela1[[#This Row],[PEDIDO]]&amp;Tabela1[[#This Row],[PRODUTO]]</f>
        <v/>
      </c>
      <c r="AQ3262" s="23" t="str">
        <f>Tabela1[[#This Row],[PRODUTO]]&amp;Tabela1[[#This Row],[TAG]]</f>
        <v/>
      </c>
      <c r="AR3262" s="183">
        <f>Tabela1[[#This Row],[PESO TOTAL]]*Tabela1[[#This Row],[MATÉRIA PRIMA]]</f>
        <v>0</v>
      </c>
      <c r="AS3262" s="28">
        <f>Tabela1[[#This Row],[PESO TOTAL]]*Tabela1[[#This Row],[PREPARAÇÃO ]]</f>
        <v>0</v>
      </c>
      <c r="AT3262" s="28">
        <f>Tabela1[[#This Row],[PESO TOTAL]]*Tabela1[[#This Row],[CALDEIRARIA]]</f>
        <v>0</v>
      </c>
      <c r="AU3262" s="28">
        <f>Tabela1[[#This Row],[PESO TOTAL]]*Tabela1[[#This Row],[SOLDA]]</f>
        <v>0</v>
      </c>
      <c r="AV3262" s="28">
        <f>Tabela1[[#This Row],[PESO TOTAL]]*Tabela1[[#This Row],[ACABAMENTO]]</f>
        <v>0</v>
      </c>
      <c r="AW3262" s="28">
        <f>Tabela1[[#This Row],[PESO TOTAL]]*Tabela1[[#This Row],[PRONTO ACABADO]]</f>
        <v>0</v>
      </c>
      <c r="AX3262" s="28">
        <f>Tabela1[[#This Row],[PESO TOTAL]]*Tabela1[[#This Row],[EXPEDIÇÃO ]]</f>
        <v>0</v>
      </c>
      <c r="AY3262" s="28" t="str">
        <f>Tabela1[[#This Row],[PEDIDO]]&amp;Tabela1[[#This Row],[PRODUTO]]</f>
        <v/>
      </c>
      <c r="AZ3262" s="44">
        <f>IF(AF3262="",0,IF(ISTEXT(AF3262),H3262*VALUE(SUBSTITUTE(AF3262,"%",""))/100,H3262*AF3262))-Tabela1[[#This Row],[PRONTO ACABADO2]]</f>
        <v>0</v>
      </c>
      <c r="BA3262" s="44">
        <f>IF(AG3262="",0,IF(ISTEXT(AG3262),H3262*VALUE(SUBSTITUTE(AG3262,"%",""))/100,H3262*AG3262))-Tabela1[[#This Row],[PESO EXPEDIDO2]]</f>
        <v>0</v>
      </c>
      <c r="BB3262" s="44">
        <f t="shared" si="434"/>
        <v>0</v>
      </c>
      <c r="BC3262" s="44">
        <f t="shared" si="435"/>
        <v>0</v>
      </c>
      <c r="BD3262" s="44"/>
    </row>
    <row r="3263" spans="1:56" ht="15.75" hidden="1" customHeight="1" x14ac:dyDescent="0.25">
      <c r="A3263" s="6"/>
      <c r="B3263" s="22"/>
      <c r="C3263" s="7"/>
      <c r="D3263" s="46"/>
      <c r="E3263" s="7"/>
      <c r="F3263" s="7"/>
      <c r="G3263" s="44"/>
      <c r="H3263" s="41">
        <f>Tabela1[[#This Row],[PESO UNI]]*Tabela1[[#This Row],[QTE]]</f>
        <v>0</v>
      </c>
      <c r="I3263" s="7"/>
      <c r="J3263" s="8"/>
      <c r="K3263" s="8"/>
      <c r="L3263" s="9"/>
      <c r="M3263" s="10"/>
      <c r="N3263" s="11"/>
      <c r="O3263" s="12"/>
      <c r="P3263" s="13"/>
      <c r="Q3263" s="14">
        <f>Tabela1[[#This Row],[QTDE/ Fabricação]]-Tabela1[[#This Row],[QTE]]</f>
        <v>0</v>
      </c>
      <c r="R3263" s="19">
        <f t="shared" si="430"/>
        <v>0</v>
      </c>
      <c r="S3263" s="19">
        <f t="shared" si="429"/>
        <v>0</v>
      </c>
      <c r="T3263" s="20">
        <f t="shared" si="431"/>
        <v>0</v>
      </c>
      <c r="U3263" s="17">
        <f>IFERROR(SUMIF('LISTA DE EMBARQUE'!B:B,MICRO!E:E,'LISTA DE EMBARQUE'!G:G),"")</f>
        <v>0</v>
      </c>
      <c r="V3263" s="12" t="str">
        <f>IFERROR(VLOOKUP(Tabela1[[#This Row],[COD.MDE]],'LISTA DE EMBARQUE'!B:L,11,0),"")</f>
        <v/>
      </c>
      <c r="W3263" s="13" t="str">
        <f>IFERROR(COUNTIF(#REF!,Tabela1[[#This Row],[Colunas5]]),"")</f>
        <v/>
      </c>
      <c r="X3263" s="14">
        <f>Tabela1[[#This Row],[QIANTIDADE EXPEDIDA]]*Tabela1[[#This Row],[PESO UNI]]</f>
        <v>0</v>
      </c>
      <c r="Y3263" s="14">
        <f t="shared" si="432"/>
        <v>0</v>
      </c>
      <c r="Z3263" s="21">
        <f>Tabela1[[#This Row],[PESO TOTAL]]-Tabela1[[#This Row],[Peso Expedido]]</f>
        <v>0</v>
      </c>
      <c r="AA3263" s="18"/>
      <c r="AB3263" s="15"/>
      <c r="AC3263" s="15"/>
      <c r="AD3263" s="15"/>
      <c r="AE3263" s="15"/>
      <c r="AF3263" s="15"/>
      <c r="AG3263" s="15"/>
      <c r="AH3263" s="15"/>
      <c r="AI3263" s="40" t="str">
        <f t="shared" si="428"/>
        <v>ok</v>
      </c>
      <c r="AJ3263"/>
      <c r="AK3263" t="str">
        <f>Tabela1[[#This Row],[Coluna1]]&amp;Tabela1[[#This Row],[PEDIDO]]</f>
        <v/>
      </c>
      <c r="AL3263"/>
      <c r="AM3263"/>
      <c r="AN3263"/>
      <c r="AO3263" t="str">
        <f t="shared" si="433"/>
        <v>/</v>
      </c>
      <c r="AP3263" t="str">
        <f>Tabela1[[#This Row],[TAG]]&amp;Tabela1[[#This Row],[PEDIDO]]&amp;Tabela1[[#This Row],[PRODUTO]]</f>
        <v/>
      </c>
      <c r="AQ3263" s="23" t="str">
        <f>Tabela1[[#This Row],[PRODUTO]]&amp;Tabela1[[#This Row],[TAG]]</f>
        <v/>
      </c>
      <c r="AR3263" s="183">
        <f>Tabela1[[#This Row],[PESO TOTAL]]*Tabela1[[#This Row],[MATÉRIA PRIMA]]</f>
        <v>0</v>
      </c>
      <c r="AS3263" s="28">
        <f>Tabela1[[#This Row],[PESO TOTAL]]*Tabela1[[#This Row],[PREPARAÇÃO ]]</f>
        <v>0</v>
      </c>
      <c r="AT3263" s="28">
        <f>Tabela1[[#This Row],[PESO TOTAL]]*Tabela1[[#This Row],[CALDEIRARIA]]</f>
        <v>0</v>
      </c>
      <c r="AU3263" s="28">
        <f>Tabela1[[#This Row],[PESO TOTAL]]*Tabela1[[#This Row],[SOLDA]]</f>
        <v>0</v>
      </c>
      <c r="AV3263" s="28">
        <f>Tabela1[[#This Row],[PESO TOTAL]]*Tabela1[[#This Row],[ACABAMENTO]]</f>
        <v>0</v>
      </c>
      <c r="AW3263" s="28">
        <f>Tabela1[[#This Row],[PESO TOTAL]]*Tabela1[[#This Row],[PRONTO ACABADO]]</f>
        <v>0</v>
      </c>
      <c r="AX3263" s="28">
        <f>Tabela1[[#This Row],[PESO TOTAL]]*Tabela1[[#This Row],[EXPEDIÇÃO ]]</f>
        <v>0</v>
      </c>
      <c r="AY3263" s="28" t="str">
        <f>Tabela1[[#This Row],[PEDIDO]]&amp;Tabela1[[#This Row],[PRODUTO]]</f>
        <v/>
      </c>
      <c r="AZ3263" s="44">
        <f>IF(AF3263="",0,IF(ISTEXT(AF3263),H3263*VALUE(SUBSTITUTE(AF3263,"%",""))/100,H3263*AF3263))-Tabela1[[#This Row],[PRONTO ACABADO2]]</f>
        <v>0</v>
      </c>
      <c r="BA3263" s="44">
        <f>IF(AG3263="",0,IF(ISTEXT(AG3263),H3263*VALUE(SUBSTITUTE(AG3263,"%",""))/100,H3263*AG3263))-Tabela1[[#This Row],[PESO EXPEDIDO2]]</f>
        <v>0</v>
      </c>
      <c r="BB3263" s="44">
        <f t="shared" si="434"/>
        <v>0</v>
      </c>
      <c r="BC3263" s="44">
        <f t="shared" si="435"/>
        <v>0</v>
      </c>
      <c r="BD3263" s="44"/>
    </row>
    <row r="3264" spans="1:56" ht="15.75" hidden="1" customHeight="1" x14ac:dyDescent="0.25">
      <c r="A3264" s="6"/>
      <c r="B3264" s="22"/>
      <c r="C3264" s="7"/>
      <c r="D3264" s="46"/>
      <c r="E3264" s="7"/>
      <c r="F3264" s="7"/>
      <c r="G3264" s="44"/>
      <c r="H3264" s="41">
        <f>Tabela1[[#This Row],[PESO UNI]]*Tabela1[[#This Row],[QTE]]</f>
        <v>0</v>
      </c>
      <c r="I3264" s="7"/>
      <c r="J3264" s="8"/>
      <c r="K3264" s="8"/>
      <c r="L3264" s="9"/>
      <c r="M3264" s="10"/>
      <c r="N3264" s="11"/>
      <c r="O3264" s="12"/>
      <c r="P3264" s="13"/>
      <c r="Q3264" s="14">
        <f>Tabela1[[#This Row],[QTDE/ Fabricação]]-Tabela1[[#This Row],[QTE]]</f>
        <v>0</v>
      </c>
      <c r="R3264" s="19">
        <f t="shared" si="430"/>
        <v>0</v>
      </c>
      <c r="S3264" s="19">
        <f t="shared" si="429"/>
        <v>0</v>
      </c>
      <c r="T3264" s="20">
        <f t="shared" si="431"/>
        <v>0</v>
      </c>
      <c r="U3264" s="17">
        <f>IFERROR(SUMIF('LISTA DE EMBARQUE'!B:B,MICRO!E:E,'LISTA DE EMBARQUE'!G:G),"")</f>
        <v>0</v>
      </c>
      <c r="V3264" s="12" t="str">
        <f>IFERROR(VLOOKUP(Tabela1[[#This Row],[COD.MDE]],'LISTA DE EMBARQUE'!B:L,11,0),"")</f>
        <v/>
      </c>
      <c r="W3264" s="13" t="str">
        <f>IFERROR(COUNTIF(#REF!,Tabela1[[#This Row],[Colunas5]]),"")</f>
        <v/>
      </c>
      <c r="X3264" s="14">
        <f>Tabela1[[#This Row],[QIANTIDADE EXPEDIDA]]*Tabela1[[#This Row],[PESO UNI]]</f>
        <v>0</v>
      </c>
      <c r="Y3264" s="14">
        <f t="shared" si="432"/>
        <v>0</v>
      </c>
      <c r="Z3264" s="21">
        <f>Tabela1[[#This Row],[PESO TOTAL]]-Tabela1[[#This Row],[Peso Expedido]]</f>
        <v>0</v>
      </c>
      <c r="AA3264" s="18"/>
      <c r="AB3264" s="15"/>
      <c r="AC3264" s="15"/>
      <c r="AD3264" s="15"/>
      <c r="AE3264" s="15"/>
      <c r="AF3264" s="15"/>
      <c r="AG3264" s="15"/>
      <c r="AH3264" s="15"/>
      <c r="AI3264" s="40" t="str">
        <f t="shared" si="428"/>
        <v>ok</v>
      </c>
      <c r="AJ3264"/>
      <c r="AK3264" t="str">
        <f>Tabela1[[#This Row],[Coluna1]]&amp;Tabela1[[#This Row],[PEDIDO]]</f>
        <v/>
      </c>
      <c r="AL3264"/>
      <c r="AM3264"/>
      <c r="AN3264"/>
      <c r="AO3264" t="str">
        <f t="shared" si="433"/>
        <v>/</v>
      </c>
      <c r="AP3264" t="str">
        <f>Tabela1[[#This Row],[TAG]]&amp;Tabela1[[#This Row],[PEDIDO]]&amp;Tabela1[[#This Row],[PRODUTO]]</f>
        <v/>
      </c>
      <c r="AQ3264" s="23" t="str">
        <f>Tabela1[[#This Row],[PRODUTO]]&amp;Tabela1[[#This Row],[TAG]]</f>
        <v/>
      </c>
      <c r="AR3264" s="183">
        <f>Tabela1[[#This Row],[PESO TOTAL]]*Tabela1[[#This Row],[MATÉRIA PRIMA]]</f>
        <v>0</v>
      </c>
      <c r="AS3264" s="28">
        <f>Tabela1[[#This Row],[PESO TOTAL]]*Tabela1[[#This Row],[PREPARAÇÃO ]]</f>
        <v>0</v>
      </c>
      <c r="AT3264" s="28">
        <f>Tabela1[[#This Row],[PESO TOTAL]]*Tabela1[[#This Row],[CALDEIRARIA]]</f>
        <v>0</v>
      </c>
      <c r="AU3264" s="28">
        <f>Tabela1[[#This Row],[PESO TOTAL]]*Tabela1[[#This Row],[SOLDA]]</f>
        <v>0</v>
      </c>
      <c r="AV3264" s="28">
        <f>Tabela1[[#This Row],[PESO TOTAL]]*Tabela1[[#This Row],[ACABAMENTO]]</f>
        <v>0</v>
      </c>
      <c r="AW3264" s="28">
        <f>Tabela1[[#This Row],[PESO TOTAL]]*Tabela1[[#This Row],[PRONTO ACABADO]]</f>
        <v>0</v>
      </c>
      <c r="AX3264" s="28">
        <f>Tabela1[[#This Row],[PESO TOTAL]]*Tabela1[[#This Row],[EXPEDIÇÃO ]]</f>
        <v>0</v>
      </c>
      <c r="AY3264" s="28" t="str">
        <f>Tabela1[[#This Row],[PEDIDO]]&amp;Tabela1[[#This Row],[PRODUTO]]</f>
        <v/>
      </c>
      <c r="AZ3264" s="44">
        <f>IF(AF3264="",0,IF(ISTEXT(AF3264),H3264*VALUE(SUBSTITUTE(AF3264,"%",""))/100,H3264*AF3264))-Tabela1[[#This Row],[PRONTO ACABADO2]]</f>
        <v>0</v>
      </c>
      <c r="BA3264" s="44">
        <f>IF(AG3264="",0,IF(ISTEXT(AG3264),H3264*VALUE(SUBSTITUTE(AG3264,"%",""))/100,H3264*AG3264))-Tabela1[[#This Row],[PESO EXPEDIDO2]]</f>
        <v>0</v>
      </c>
      <c r="BB3264" s="44">
        <f t="shared" si="434"/>
        <v>0</v>
      </c>
      <c r="BC3264" s="44">
        <f t="shared" si="435"/>
        <v>0</v>
      </c>
      <c r="BD3264" s="44"/>
    </row>
    <row r="3265" spans="1:56" ht="15.75" hidden="1" customHeight="1" x14ac:dyDescent="0.25">
      <c r="A3265" s="6"/>
      <c r="B3265" s="22"/>
      <c r="C3265" s="7"/>
      <c r="D3265" s="46"/>
      <c r="E3265" s="7"/>
      <c r="F3265" s="7"/>
      <c r="G3265" s="44"/>
      <c r="H3265" s="41">
        <f>Tabela1[[#This Row],[PESO UNI]]*Tabela1[[#This Row],[QTE]]</f>
        <v>0</v>
      </c>
      <c r="I3265" s="7"/>
      <c r="J3265" s="8"/>
      <c r="K3265" s="8"/>
      <c r="L3265" s="9"/>
      <c r="M3265" s="10"/>
      <c r="N3265" s="11"/>
      <c r="O3265" s="12"/>
      <c r="P3265" s="13"/>
      <c r="Q3265" s="14">
        <f>Tabela1[[#This Row],[QTDE/ Fabricação]]-Tabela1[[#This Row],[QTE]]</f>
        <v>0</v>
      </c>
      <c r="R3265" s="19">
        <f t="shared" si="430"/>
        <v>0</v>
      </c>
      <c r="S3265" s="19">
        <f t="shared" si="429"/>
        <v>0</v>
      </c>
      <c r="T3265" s="20">
        <f t="shared" si="431"/>
        <v>0</v>
      </c>
      <c r="U3265" s="17">
        <f>IFERROR(SUMIF('LISTA DE EMBARQUE'!B:B,MICRO!E:E,'LISTA DE EMBARQUE'!G:G),"")</f>
        <v>0</v>
      </c>
      <c r="V3265" s="12" t="str">
        <f>IFERROR(VLOOKUP(Tabela1[[#This Row],[COD.MDE]],'LISTA DE EMBARQUE'!B:L,11,0),"")</f>
        <v/>
      </c>
      <c r="W3265" s="13" t="str">
        <f>IFERROR(COUNTIF(#REF!,Tabela1[[#This Row],[Colunas5]]),"")</f>
        <v/>
      </c>
      <c r="X3265" s="14">
        <f>Tabela1[[#This Row],[QIANTIDADE EXPEDIDA]]*Tabela1[[#This Row],[PESO UNI]]</f>
        <v>0</v>
      </c>
      <c r="Y3265" s="14">
        <f t="shared" si="432"/>
        <v>0</v>
      </c>
      <c r="Z3265" s="21">
        <f>Tabela1[[#This Row],[PESO TOTAL]]-Tabela1[[#This Row],[Peso Expedido]]</f>
        <v>0</v>
      </c>
      <c r="AA3265" s="18"/>
      <c r="AB3265" s="15"/>
      <c r="AC3265" s="15"/>
      <c r="AD3265" s="15"/>
      <c r="AE3265" s="15"/>
      <c r="AF3265" s="15"/>
      <c r="AG3265" s="15"/>
      <c r="AH3265" s="15"/>
      <c r="AI3265" s="40" t="str">
        <f t="shared" si="428"/>
        <v>ok</v>
      </c>
      <c r="AJ3265"/>
      <c r="AK3265" t="str">
        <f>Tabela1[[#This Row],[Coluna1]]&amp;Tabela1[[#This Row],[PEDIDO]]</f>
        <v/>
      </c>
      <c r="AL3265"/>
      <c r="AM3265"/>
      <c r="AN3265"/>
      <c r="AO3265" t="str">
        <f t="shared" si="433"/>
        <v>/</v>
      </c>
      <c r="AP3265" t="str">
        <f>Tabela1[[#This Row],[TAG]]&amp;Tabela1[[#This Row],[PEDIDO]]&amp;Tabela1[[#This Row],[PRODUTO]]</f>
        <v/>
      </c>
      <c r="AQ3265" s="23" t="str">
        <f>Tabela1[[#This Row],[PRODUTO]]&amp;Tabela1[[#This Row],[TAG]]</f>
        <v/>
      </c>
      <c r="AR3265" s="183">
        <f>Tabela1[[#This Row],[PESO TOTAL]]*Tabela1[[#This Row],[MATÉRIA PRIMA]]</f>
        <v>0</v>
      </c>
      <c r="AS3265" s="28">
        <f>Tabela1[[#This Row],[PESO TOTAL]]*Tabela1[[#This Row],[PREPARAÇÃO ]]</f>
        <v>0</v>
      </c>
      <c r="AT3265" s="28">
        <f>Tabela1[[#This Row],[PESO TOTAL]]*Tabela1[[#This Row],[CALDEIRARIA]]</f>
        <v>0</v>
      </c>
      <c r="AU3265" s="28">
        <f>Tabela1[[#This Row],[PESO TOTAL]]*Tabela1[[#This Row],[SOLDA]]</f>
        <v>0</v>
      </c>
      <c r="AV3265" s="28">
        <f>Tabela1[[#This Row],[PESO TOTAL]]*Tabela1[[#This Row],[ACABAMENTO]]</f>
        <v>0</v>
      </c>
      <c r="AW3265" s="28">
        <f>Tabela1[[#This Row],[PESO TOTAL]]*Tabela1[[#This Row],[PRONTO ACABADO]]</f>
        <v>0</v>
      </c>
      <c r="AX3265" s="28">
        <f>Tabela1[[#This Row],[PESO TOTAL]]*Tabela1[[#This Row],[EXPEDIÇÃO ]]</f>
        <v>0</v>
      </c>
      <c r="AY3265" s="28" t="str">
        <f>Tabela1[[#This Row],[PEDIDO]]&amp;Tabela1[[#This Row],[PRODUTO]]</f>
        <v/>
      </c>
      <c r="AZ3265" s="44">
        <f>IF(AF3265="",0,IF(ISTEXT(AF3265),H3265*VALUE(SUBSTITUTE(AF3265,"%",""))/100,H3265*AF3265))-Tabela1[[#This Row],[PRONTO ACABADO2]]</f>
        <v>0</v>
      </c>
      <c r="BA3265" s="44">
        <f>IF(AG3265="",0,IF(ISTEXT(AG3265),H3265*VALUE(SUBSTITUTE(AG3265,"%",""))/100,H3265*AG3265))-Tabela1[[#This Row],[PESO EXPEDIDO2]]</f>
        <v>0</v>
      </c>
      <c r="BB3265" s="44">
        <f t="shared" si="434"/>
        <v>0</v>
      </c>
      <c r="BC3265" s="44">
        <f t="shared" si="435"/>
        <v>0</v>
      </c>
      <c r="BD3265" s="44"/>
    </row>
    <row r="3266" spans="1:56" ht="15.75" hidden="1" customHeight="1" x14ac:dyDescent="0.25">
      <c r="A3266" s="6"/>
      <c r="B3266" s="22"/>
      <c r="C3266" s="7"/>
      <c r="D3266" s="46"/>
      <c r="E3266" s="7"/>
      <c r="F3266" s="7"/>
      <c r="G3266" s="44"/>
      <c r="H3266" s="41">
        <f>Tabela1[[#This Row],[PESO UNI]]*Tabela1[[#This Row],[QTE]]</f>
        <v>0</v>
      </c>
      <c r="I3266" s="7"/>
      <c r="J3266" s="8"/>
      <c r="K3266" s="8"/>
      <c r="L3266" s="9"/>
      <c r="M3266" s="10"/>
      <c r="N3266" s="11"/>
      <c r="O3266" s="12"/>
      <c r="P3266" s="13"/>
      <c r="Q3266" s="14">
        <f>Tabela1[[#This Row],[QTDE/ Fabricação]]-Tabela1[[#This Row],[QTE]]</f>
        <v>0</v>
      </c>
      <c r="R3266" s="19">
        <f t="shared" si="430"/>
        <v>0</v>
      </c>
      <c r="S3266" s="19">
        <f t="shared" si="429"/>
        <v>0</v>
      </c>
      <c r="T3266" s="20">
        <f t="shared" si="431"/>
        <v>0</v>
      </c>
      <c r="U3266" s="17">
        <f>IFERROR(SUMIF('LISTA DE EMBARQUE'!B:B,MICRO!E:E,'LISTA DE EMBARQUE'!G:G),"")</f>
        <v>0</v>
      </c>
      <c r="V3266" s="12" t="str">
        <f>IFERROR(VLOOKUP(Tabela1[[#This Row],[COD.MDE]],'LISTA DE EMBARQUE'!B:L,11,0),"")</f>
        <v/>
      </c>
      <c r="W3266" s="13" t="str">
        <f>IFERROR(COUNTIF(#REF!,Tabela1[[#This Row],[Colunas5]]),"")</f>
        <v/>
      </c>
      <c r="X3266" s="14">
        <f>Tabela1[[#This Row],[QIANTIDADE EXPEDIDA]]*Tabela1[[#This Row],[PESO UNI]]</f>
        <v>0</v>
      </c>
      <c r="Y3266" s="14">
        <f t="shared" si="432"/>
        <v>0</v>
      </c>
      <c r="Z3266" s="21">
        <f>Tabela1[[#This Row],[PESO TOTAL]]-Tabela1[[#This Row],[Peso Expedido]]</f>
        <v>0</v>
      </c>
      <c r="AA3266" s="18"/>
      <c r="AB3266" s="15"/>
      <c r="AC3266" s="15"/>
      <c r="AD3266" s="15"/>
      <c r="AE3266" s="15"/>
      <c r="AF3266" s="15"/>
      <c r="AG3266" s="15"/>
      <c r="AH3266" s="15"/>
      <c r="AI3266" s="40" t="str">
        <f t="shared" si="428"/>
        <v>ok</v>
      </c>
      <c r="AJ3266"/>
      <c r="AK3266" t="str">
        <f>Tabela1[[#This Row],[Coluna1]]&amp;Tabela1[[#This Row],[PEDIDO]]</f>
        <v/>
      </c>
      <c r="AL3266"/>
      <c r="AM3266"/>
      <c r="AN3266"/>
      <c r="AO3266" t="str">
        <f t="shared" si="433"/>
        <v>/</v>
      </c>
      <c r="AP3266" t="str">
        <f>Tabela1[[#This Row],[TAG]]&amp;Tabela1[[#This Row],[PEDIDO]]&amp;Tabela1[[#This Row],[PRODUTO]]</f>
        <v/>
      </c>
      <c r="AQ3266" s="23" t="str">
        <f>Tabela1[[#This Row],[PRODUTO]]&amp;Tabela1[[#This Row],[TAG]]</f>
        <v/>
      </c>
      <c r="AR3266" s="183">
        <f>Tabela1[[#This Row],[PESO TOTAL]]*Tabela1[[#This Row],[MATÉRIA PRIMA]]</f>
        <v>0</v>
      </c>
      <c r="AS3266" s="28">
        <f>Tabela1[[#This Row],[PESO TOTAL]]*Tabela1[[#This Row],[PREPARAÇÃO ]]</f>
        <v>0</v>
      </c>
      <c r="AT3266" s="28">
        <f>Tabela1[[#This Row],[PESO TOTAL]]*Tabela1[[#This Row],[CALDEIRARIA]]</f>
        <v>0</v>
      </c>
      <c r="AU3266" s="28">
        <f>Tabela1[[#This Row],[PESO TOTAL]]*Tabela1[[#This Row],[SOLDA]]</f>
        <v>0</v>
      </c>
      <c r="AV3266" s="28">
        <f>Tabela1[[#This Row],[PESO TOTAL]]*Tabela1[[#This Row],[ACABAMENTO]]</f>
        <v>0</v>
      </c>
      <c r="AW3266" s="28">
        <f>Tabela1[[#This Row],[PESO TOTAL]]*Tabela1[[#This Row],[PRONTO ACABADO]]</f>
        <v>0</v>
      </c>
      <c r="AX3266" s="28">
        <f>Tabela1[[#This Row],[PESO TOTAL]]*Tabela1[[#This Row],[EXPEDIÇÃO ]]</f>
        <v>0</v>
      </c>
      <c r="AY3266" s="28" t="str">
        <f>Tabela1[[#This Row],[PEDIDO]]&amp;Tabela1[[#This Row],[PRODUTO]]</f>
        <v/>
      </c>
      <c r="AZ3266" s="44">
        <f>IF(AF3266="",0,IF(ISTEXT(AF3266),H3266*VALUE(SUBSTITUTE(AF3266,"%",""))/100,H3266*AF3266))-Tabela1[[#This Row],[PRONTO ACABADO2]]</f>
        <v>0</v>
      </c>
      <c r="BA3266" s="44">
        <f>IF(AG3266="",0,IF(ISTEXT(AG3266),H3266*VALUE(SUBSTITUTE(AG3266,"%",""))/100,H3266*AG3266))-Tabela1[[#This Row],[PESO EXPEDIDO2]]</f>
        <v>0</v>
      </c>
      <c r="BB3266" s="44">
        <f t="shared" si="434"/>
        <v>0</v>
      </c>
      <c r="BC3266" s="44">
        <f t="shared" si="435"/>
        <v>0</v>
      </c>
      <c r="BD3266" s="44"/>
    </row>
    <row r="3267" spans="1:56" ht="15.75" hidden="1" customHeight="1" x14ac:dyDescent="0.25">
      <c r="A3267" s="6"/>
      <c r="B3267" s="22"/>
      <c r="C3267" s="7"/>
      <c r="D3267" s="46"/>
      <c r="E3267" s="7"/>
      <c r="F3267" s="7"/>
      <c r="G3267" s="44"/>
      <c r="H3267" s="41">
        <f>Tabela1[[#This Row],[PESO UNI]]*Tabela1[[#This Row],[QTE]]</f>
        <v>0</v>
      </c>
      <c r="I3267" s="7"/>
      <c r="J3267" s="8"/>
      <c r="K3267" s="8"/>
      <c r="L3267" s="9"/>
      <c r="M3267" s="10"/>
      <c r="N3267" s="11"/>
      <c r="O3267" s="12"/>
      <c r="P3267" s="13"/>
      <c r="Q3267" s="14">
        <f>Tabela1[[#This Row],[QTDE/ Fabricação]]-Tabela1[[#This Row],[QTE]]</f>
        <v>0</v>
      </c>
      <c r="R3267" s="19">
        <f t="shared" si="430"/>
        <v>0</v>
      </c>
      <c r="S3267" s="19">
        <f t="shared" si="429"/>
        <v>0</v>
      </c>
      <c r="T3267" s="20">
        <f t="shared" si="431"/>
        <v>0</v>
      </c>
      <c r="U3267" s="17">
        <f>IFERROR(SUMIF('LISTA DE EMBARQUE'!B:B,MICRO!E:E,'LISTA DE EMBARQUE'!G:G),"")</f>
        <v>0</v>
      </c>
      <c r="V3267" s="12" t="str">
        <f>IFERROR(VLOOKUP(Tabela1[[#This Row],[COD.MDE]],'LISTA DE EMBARQUE'!B:L,11,0),"")</f>
        <v/>
      </c>
      <c r="W3267" s="13" t="str">
        <f>IFERROR(COUNTIF(#REF!,Tabela1[[#This Row],[Colunas5]]),"")</f>
        <v/>
      </c>
      <c r="X3267" s="14">
        <f>Tabela1[[#This Row],[QIANTIDADE EXPEDIDA]]*Tabela1[[#This Row],[PESO UNI]]</f>
        <v>0</v>
      </c>
      <c r="Y3267" s="14">
        <f t="shared" si="432"/>
        <v>0</v>
      </c>
      <c r="Z3267" s="21">
        <f>Tabela1[[#This Row],[PESO TOTAL]]-Tabela1[[#This Row],[Peso Expedido]]</f>
        <v>0</v>
      </c>
      <c r="AA3267" s="18"/>
      <c r="AB3267" s="15"/>
      <c r="AC3267" s="15"/>
      <c r="AD3267" s="15"/>
      <c r="AE3267" s="15"/>
      <c r="AF3267" s="15"/>
      <c r="AG3267" s="15"/>
      <c r="AH3267" s="15"/>
      <c r="AI3267" s="40" t="str">
        <f t="shared" si="428"/>
        <v>ok</v>
      </c>
      <c r="AJ3267"/>
      <c r="AK3267" t="str">
        <f>Tabela1[[#This Row],[Coluna1]]&amp;Tabela1[[#This Row],[PEDIDO]]</f>
        <v/>
      </c>
      <c r="AL3267"/>
      <c r="AM3267"/>
      <c r="AN3267"/>
      <c r="AO3267" t="str">
        <f t="shared" si="433"/>
        <v>/</v>
      </c>
      <c r="AP3267" t="str">
        <f>Tabela1[[#This Row],[TAG]]&amp;Tabela1[[#This Row],[PEDIDO]]&amp;Tabela1[[#This Row],[PRODUTO]]</f>
        <v/>
      </c>
      <c r="AQ3267" s="23" t="str">
        <f>Tabela1[[#This Row],[PRODUTO]]&amp;Tabela1[[#This Row],[TAG]]</f>
        <v/>
      </c>
      <c r="AR3267" s="183">
        <f>Tabela1[[#This Row],[PESO TOTAL]]*Tabela1[[#This Row],[MATÉRIA PRIMA]]</f>
        <v>0</v>
      </c>
      <c r="AS3267" s="28">
        <f>Tabela1[[#This Row],[PESO TOTAL]]*Tabela1[[#This Row],[PREPARAÇÃO ]]</f>
        <v>0</v>
      </c>
      <c r="AT3267" s="28">
        <f>Tabela1[[#This Row],[PESO TOTAL]]*Tabela1[[#This Row],[CALDEIRARIA]]</f>
        <v>0</v>
      </c>
      <c r="AU3267" s="28">
        <f>Tabela1[[#This Row],[PESO TOTAL]]*Tabela1[[#This Row],[SOLDA]]</f>
        <v>0</v>
      </c>
      <c r="AV3267" s="28">
        <f>Tabela1[[#This Row],[PESO TOTAL]]*Tabela1[[#This Row],[ACABAMENTO]]</f>
        <v>0</v>
      </c>
      <c r="AW3267" s="28">
        <f>Tabela1[[#This Row],[PESO TOTAL]]*Tabela1[[#This Row],[PRONTO ACABADO]]</f>
        <v>0</v>
      </c>
      <c r="AX3267" s="28">
        <f>Tabela1[[#This Row],[PESO TOTAL]]*Tabela1[[#This Row],[EXPEDIÇÃO ]]</f>
        <v>0</v>
      </c>
      <c r="AY3267" s="28" t="str">
        <f>Tabela1[[#This Row],[PEDIDO]]&amp;Tabela1[[#This Row],[PRODUTO]]</f>
        <v/>
      </c>
      <c r="AZ3267" s="44">
        <f>IF(AF3267="",0,IF(ISTEXT(AF3267),H3267*VALUE(SUBSTITUTE(AF3267,"%",""))/100,H3267*AF3267))-Tabela1[[#This Row],[PRONTO ACABADO2]]</f>
        <v>0</v>
      </c>
      <c r="BA3267" s="44">
        <f>IF(AG3267="",0,IF(ISTEXT(AG3267),H3267*VALUE(SUBSTITUTE(AG3267,"%",""))/100,H3267*AG3267))-Tabela1[[#This Row],[PESO EXPEDIDO2]]</f>
        <v>0</v>
      </c>
      <c r="BB3267" s="44">
        <f t="shared" si="434"/>
        <v>0</v>
      </c>
      <c r="BC3267" s="44">
        <f t="shared" si="435"/>
        <v>0</v>
      </c>
      <c r="BD3267" s="44"/>
    </row>
    <row r="3268" spans="1:56" ht="15.75" hidden="1" customHeight="1" x14ac:dyDescent="0.25">
      <c r="A3268" s="6"/>
      <c r="B3268" s="22"/>
      <c r="C3268" s="7"/>
      <c r="D3268" s="46"/>
      <c r="E3268" s="7"/>
      <c r="F3268" s="7"/>
      <c r="G3268" s="44"/>
      <c r="H3268" s="41">
        <f>Tabela1[[#This Row],[PESO UNI]]*Tabela1[[#This Row],[QTE]]</f>
        <v>0</v>
      </c>
      <c r="I3268" s="7"/>
      <c r="J3268" s="8"/>
      <c r="K3268" s="8"/>
      <c r="L3268" s="9"/>
      <c r="M3268" s="10"/>
      <c r="N3268" s="11"/>
      <c r="O3268" s="12"/>
      <c r="P3268" s="13"/>
      <c r="Q3268" s="14">
        <f>Tabela1[[#This Row],[QTDE/ Fabricação]]-Tabela1[[#This Row],[QTE]]</f>
        <v>0</v>
      </c>
      <c r="R3268" s="19">
        <f t="shared" si="430"/>
        <v>0</v>
      </c>
      <c r="S3268" s="19">
        <f t="shared" si="429"/>
        <v>0</v>
      </c>
      <c r="T3268" s="20">
        <f t="shared" si="431"/>
        <v>0</v>
      </c>
      <c r="U3268" s="17">
        <f>IFERROR(SUMIF('LISTA DE EMBARQUE'!B:B,MICRO!E:E,'LISTA DE EMBARQUE'!G:G),"")</f>
        <v>0</v>
      </c>
      <c r="V3268" s="12" t="str">
        <f>IFERROR(VLOOKUP(Tabela1[[#This Row],[COD.MDE]],'LISTA DE EMBARQUE'!B:L,11,0),"")</f>
        <v/>
      </c>
      <c r="W3268" s="13" t="str">
        <f>IFERROR(COUNTIF(#REF!,Tabela1[[#This Row],[Colunas5]]),"")</f>
        <v/>
      </c>
      <c r="X3268" s="14">
        <f>Tabela1[[#This Row],[QIANTIDADE EXPEDIDA]]*Tabela1[[#This Row],[PESO UNI]]</f>
        <v>0</v>
      </c>
      <c r="Y3268" s="14">
        <f t="shared" si="432"/>
        <v>0</v>
      </c>
      <c r="Z3268" s="21">
        <f>Tabela1[[#This Row],[PESO TOTAL]]-Tabela1[[#This Row],[Peso Expedido]]</f>
        <v>0</v>
      </c>
      <c r="AA3268" s="18"/>
      <c r="AB3268" s="15">
        <v>1</v>
      </c>
      <c r="AC3268" s="15"/>
      <c r="AD3268" s="15"/>
      <c r="AE3268" s="15"/>
      <c r="AF3268" s="15"/>
      <c r="AG3268" s="15"/>
      <c r="AH3268" s="15"/>
      <c r="AI3268" s="40" t="str">
        <f t="shared" si="428"/>
        <v>ok</v>
      </c>
      <c r="AJ3268"/>
      <c r="AK3268" t="str">
        <f>Tabela1[[#This Row],[Coluna1]]&amp;Tabela1[[#This Row],[PEDIDO]]</f>
        <v/>
      </c>
      <c r="AL3268"/>
      <c r="AM3268"/>
      <c r="AN3268"/>
      <c r="AO3268" t="str">
        <f t="shared" si="433"/>
        <v>/</v>
      </c>
      <c r="AP3268" t="str">
        <f>Tabela1[[#This Row],[TAG]]&amp;Tabela1[[#This Row],[PEDIDO]]&amp;Tabela1[[#This Row],[PRODUTO]]</f>
        <v/>
      </c>
      <c r="AQ3268" s="23" t="str">
        <f>Tabela1[[#This Row],[PRODUTO]]&amp;Tabela1[[#This Row],[TAG]]</f>
        <v/>
      </c>
      <c r="AR3268" s="183">
        <f>Tabela1[[#This Row],[PESO TOTAL]]*Tabela1[[#This Row],[MATÉRIA PRIMA]]</f>
        <v>0</v>
      </c>
      <c r="AS3268" s="28">
        <f>Tabela1[[#This Row],[PESO TOTAL]]*Tabela1[[#This Row],[PREPARAÇÃO ]]</f>
        <v>0</v>
      </c>
      <c r="AT3268" s="28">
        <f>Tabela1[[#This Row],[PESO TOTAL]]*Tabela1[[#This Row],[CALDEIRARIA]]</f>
        <v>0</v>
      </c>
      <c r="AU3268" s="28">
        <f>Tabela1[[#This Row],[PESO TOTAL]]*Tabela1[[#This Row],[SOLDA]]</f>
        <v>0</v>
      </c>
      <c r="AV3268" s="28">
        <f>Tabela1[[#This Row],[PESO TOTAL]]*Tabela1[[#This Row],[ACABAMENTO]]</f>
        <v>0</v>
      </c>
      <c r="AW3268" s="28">
        <f>Tabela1[[#This Row],[PESO TOTAL]]*Tabela1[[#This Row],[PRONTO ACABADO]]</f>
        <v>0</v>
      </c>
      <c r="AX3268" s="28">
        <f>Tabela1[[#This Row],[PESO TOTAL]]*Tabela1[[#This Row],[EXPEDIÇÃO ]]</f>
        <v>0</v>
      </c>
      <c r="AY3268" s="28" t="str">
        <f>Tabela1[[#This Row],[PEDIDO]]&amp;Tabela1[[#This Row],[PRODUTO]]</f>
        <v/>
      </c>
      <c r="AZ3268" s="44">
        <f>IF(AF3268="",0,IF(ISTEXT(AF3268),H3268*VALUE(SUBSTITUTE(AF3268,"%",""))/100,H3268*AF3268))-Tabela1[[#This Row],[PRONTO ACABADO2]]</f>
        <v>0</v>
      </c>
      <c r="BA3268" s="44">
        <f>IF(AG3268="",0,IF(ISTEXT(AG3268),H3268*VALUE(SUBSTITUTE(AG3268,"%",""))/100,H3268*AG3268))-Tabela1[[#This Row],[PESO EXPEDIDO2]]</f>
        <v>0</v>
      </c>
      <c r="BB3268" s="44">
        <f t="shared" si="434"/>
        <v>0</v>
      </c>
      <c r="BC3268" s="44">
        <f t="shared" si="435"/>
        <v>0</v>
      </c>
      <c r="BD3268" s="44"/>
    </row>
    <row r="3269" spans="1:56" ht="15.75" hidden="1" customHeight="1" x14ac:dyDescent="0.25">
      <c r="A3269" s="6"/>
      <c r="B3269" s="22"/>
      <c r="C3269" s="7"/>
      <c r="D3269" s="46"/>
      <c r="E3269" s="7"/>
      <c r="F3269" s="7"/>
      <c r="G3269" s="44"/>
      <c r="H3269" s="41">
        <f>Tabela1[[#This Row],[PESO UNI]]*Tabela1[[#This Row],[QTE]]</f>
        <v>0</v>
      </c>
      <c r="I3269" s="7"/>
      <c r="J3269" s="8"/>
      <c r="K3269" s="8"/>
      <c r="L3269" s="9"/>
      <c r="M3269" s="10"/>
      <c r="N3269" s="11"/>
      <c r="O3269" s="12"/>
      <c r="P3269" s="13"/>
      <c r="Q3269" s="14">
        <f>Tabela1[[#This Row],[QTDE/ Fabricação]]-Tabela1[[#This Row],[QTE]]</f>
        <v>0</v>
      </c>
      <c r="R3269" s="19">
        <f t="shared" si="430"/>
        <v>0</v>
      </c>
      <c r="S3269" s="19">
        <f t="shared" si="429"/>
        <v>0</v>
      </c>
      <c r="T3269" s="20">
        <f t="shared" si="431"/>
        <v>0</v>
      </c>
      <c r="U3269" s="17">
        <f>IFERROR(SUMIF('LISTA DE EMBARQUE'!B:B,MICRO!E:E,'LISTA DE EMBARQUE'!G:G),"")</f>
        <v>0</v>
      </c>
      <c r="V3269" s="12" t="str">
        <f>IFERROR(VLOOKUP(Tabela1[[#This Row],[COD.MDE]],'LISTA DE EMBARQUE'!B:L,11,0),"")</f>
        <v/>
      </c>
      <c r="W3269" s="13" t="str">
        <f>IFERROR(COUNTIF(#REF!,Tabela1[[#This Row],[Colunas5]]),"")</f>
        <v/>
      </c>
      <c r="X3269" s="14">
        <f>Tabela1[[#This Row],[QIANTIDADE EXPEDIDA]]*Tabela1[[#This Row],[PESO UNI]]</f>
        <v>0</v>
      </c>
      <c r="Y3269" s="14">
        <f t="shared" si="432"/>
        <v>0</v>
      </c>
      <c r="Z3269" s="21">
        <f>Tabela1[[#This Row],[PESO TOTAL]]-Tabela1[[#This Row],[Peso Expedido]]</f>
        <v>0</v>
      </c>
      <c r="AA3269" s="18"/>
      <c r="AB3269" s="15"/>
      <c r="AC3269" s="15"/>
      <c r="AD3269" s="15"/>
      <c r="AE3269" s="15"/>
      <c r="AF3269" s="15"/>
      <c r="AG3269" s="15"/>
      <c r="AH3269" s="15"/>
      <c r="AI3269" s="40" t="str">
        <f t="shared" si="428"/>
        <v>ok</v>
      </c>
      <c r="AJ3269"/>
      <c r="AK3269" t="str">
        <f>Tabela1[[#This Row],[Coluna1]]&amp;Tabela1[[#This Row],[PEDIDO]]</f>
        <v/>
      </c>
      <c r="AL3269"/>
      <c r="AM3269"/>
      <c r="AN3269"/>
      <c r="AO3269" t="str">
        <f t="shared" si="433"/>
        <v>/</v>
      </c>
      <c r="AP3269" t="str">
        <f>Tabela1[[#This Row],[TAG]]&amp;Tabela1[[#This Row],[PEDIDO]]&amp;Tabela1[[#This Row],[PRODUTO]]</f>
        <v/>
      </c>
      <c r="AQ3269" s="23" t="str">
        <f>Tabela1[[#This Row],[PRODUTO]]&amp;Tabela1[[#This Row],[TAG]]</f>
        <v/>
      </c>
      <c r="AR3269" s="183">
        <f>Tabela1[[#This Row],[PESO TOTAL]]*Tabela1[[#This Row],[MATÉRIA PRIMA]]</f>
        <v>0</v>
      </c>
      <c r="AS3269" s="28">
        <f>Tabela1[[#This Row],[PESO TOTAL]]*Tabela1[[#This Row],[PREPARAÇÃO ]]</f>
        <v>0</v>
      </c>
      <c r="AT3269" s="28">
        <f>Tabela1[[#This Row],[PESO TOTAL]]*Tabela1[[#This Row],[CALDEIRARIA]]</f>
        <v>0</v>
      </c>
      <c r="AU3269" s="28">
        <f>Tabela1[[#This Row],[PESO TOTAL]]*Tabela1[[#This Row],[SOLDA]]</f>
        <v>0</v>
      </c>
      <c r="AV3269" s="28">
        <f>Tabela1[[#This Row],[PESO TOTAL]]*Tabela1[[#This Row],[ACABAMENTO]]</f>
        <v>0</v>
      </c>
      <c r="AW3269" s="28">
        <f>Tabela1[[#This Row],[PESO TOTAL]]*Tabela1[[#This Row],[PRONTO ACABADO]]</f>
        <v>0</v>
      </c>
      <c r="AX3269" s="28">
        <f>Tabela1[[#This Row],[PESO TOTAL]]*Tabela1[[#This Row],[EXPEDIÇÃO ]]</f>
        <v>0</v>
      </c>
      <c r="AY3269" s="28" t="str">
        <f>Tabela1[[#This Row],[PEDIDO]]&amp;Tabela1[[#This Row],[PRODUTO]]</f>
        <v/>
      </c>
      <c r="AZ3269" s="44">
        <f>IF(AF3269="",0,IF(ISTEXT(AF3269),H3269*VALUE(SUBSTITUTE(AF3269,"%",""))/100,H3269*AF3269))-Tabela1[[#This Row],[PRONTO ACABADO2]]</f>
        <v>0</v>
      </c>
      <c r="BA3269" s="44">
        <f>IF(AG3269="",0,IF(ISTEXT(AG3269),H3269*VALUE(SUBSTITUTE(AG3269,"%",""))/100,H3269*AG3269))-Tabela1[[#This Row],[PESO EXPEDIDO2]]</f>
        <v>0</v>
      </c>
      <c r="BB3269" s="44">
        <f t="shared" si="434"/>
        <v>0</v>
      </c>
      <c r="BC3269" s="44">
        <f t="shared" si="435"/>
        <v>0</v>
      </c>
      <c r="BD3269" s="44"/>
    </row>
    <row r="3270" spans="1:56" ht="15.75" hidden="1" customHeight="1" x14ac:dyDescent="0.25">
      <c r="A3270" s="6"/>
      <c r="B3270" s="22"/>
      <c r="C3270" s="7"/>
      <c r="D3270" s="46"/>
      <c r="E3270" s="7"/>
      <c r="F3270" s="7"/>
      <c r="G3270" s="44"/>
      <c r="H3270" s="41">
        <f>Tabela1[[#This Row],[PESO UNI]]*Tabela1[[#This Row],[QTE]]</f>
        <v>0</v>
      </c>
      <c r="I3270" s="7"/>
      <c r="J3270" s="8"/>
      <c r="K3270" s="8"/>
      <c r="L3270" s="9"/>
      <c r="M3270" s="10"/>
      <c r="N3270" s="11"/>
      <c r="O3270" s="12"/>
      <c r="P3270" s="13"/>
      <c r="Q3270" s="14">
        <f>Tabela1[[#This Row],[QTDE/ Fabricação]]-Tabela1[[#This Row],[QTE]]</f>
        <v>0</v>
      </c>
      <c r="R3270" s="19">
        <f t="shared" si="430"/>
        <v>0</v>
      </c>
      <c r="S3270" s="19">
        <f t="shared" si="429"/>
        <v>0</v>
      </c>
      <c r="T3270" s="20">
        <f t="shared" si="431"/>
        <v>0</v>
      </c>
      <c r="U3270" s="17">
        <f>IFERROR(SUMIF('LISTA DE EMBARQUE'!B:B,MICRO!E:E,'LISTA DE EMBARQUE'!G:G),"")</f>
        <v>0</v>
      </c>
      <c r="V3270" s="12" t="str">
        <f>IFERROR(VLOOKUP(Tabela1[[#This Row],[COD.MDE]],'LISTA DE EMBARQUE'!B:L,11,0),"")</f>
        <v/>
      </c>
      <c r="W3270" s="13" t="str">
        <f>IFERROR(COUNTIF(#REF!,Tabela1[[#This Row],[Colunas5]]),"")</f>
        <v/>
      </c>
      <c r="X3270" s="14">
        <f>Tabela1[[#This Row],[QIANTIDADE EXPEDIDA]]*Tabela1[[#This Row],[PESO UNI]]</f>
        <v>0</v>
      </c>
      <c r="Y3270" s="14">
        <f t="shared" si="432"/>
        <v>0</v>
      </c>
      <c r="Z3270" s="21">
        <f>Tabela1[[#This Row],[PESO TOTAL]]-Tabela1[[#This Row],[Peso Expedido]]</f>
        <v>0</v>
      </c>
      <c r="AA3270" s="18"/>
      <c r="AB3270" s="15"/>
      <c r="AC3270" s="15"/>
      <c r="AD3270" s="15"/>
      <c r="AE3270" s="15"/>
      <c r="AF3270" s="15"/>
      <c r="AG3270" s="15"/>
      <c r="AH3270" s="15"/>
      <c r="AI3270" s="40" t="str">
        <f t="shared" si="428"/>
        <v>ok</v>
      </c>
      <c r="AJ3270"/>
      <c r="AK3270" t="str">
        <f>Tabela1[[#This Row],[Coluna1]]&amp;Tabela1[[#This Row],[PEDIDO]]</f>
        <v/>
      </c>
      <c r="AL3270"/>
      <c r="AM3270"/>
      <c r="AN3270"/>
      <c r="AO3270" t="str">
        <f t="shared" si="433"/>
        <v>/</v>
      </c>
      <c r="AP3270" t="str">
        <f>Tabela1[[#This Row],[TAG]]&amp;Tabela1[[#This Row],[PEDIDO]]&amp;Tabela1[[#This Row],[PRODUTO]]</f>
        <v/>
      </c>
      <c r="AQ3270" s="23" t="str">
        <f>Tabela1[[#This Row],[PRODUTO]]&amp;Tabela1[[#This Row],[TAG]]</f>
        <v/>
      </c>
      <c r="AR3270" s="183">
        <f>Tabela1[[#This Row],[PESO TOTAL]]*Tabela1[[#This Row],[MATÉRIA PRIMA]]</f>
        <v>0</v>
      </c>
      <c r="AS3270" s="28">
        <f>Tabela1[[#This Row],[PESO TOTAL]]*Tabela1[[#This Row],[PREPARAÇÃO ]]</f>
        <v>0</v>
      </c>
      <c r="AT3270" s="28">
        <f>Tabela1[[#This Row],[PESO TOTAL]]*Tabela1[[#This Row],[CALDEIRARIA]]</f>
        <v>0</v>
      </c>
      <c r="AU3270" s="28">
        <f>Tabela1[[#This Row],[PESO TOTAL]]*Tabela1[[#This Row],[SOLDA]]</f>
        <v>0</v>
      </c>
      <c r="AV3270" s="28">
        <f>Tabela1[[#This Row],[PESO TOTAL]]*Tabela1[[#This Row],[ACABAMENTO]]</f>
        <v>0</v>
      </c>
      <c r="AW3270" s="28">
        <f>Tabela1[[#This Row],[PESO TOTAL]]*Tabela1[[#This Row],[PRONTO ACABADO]]</f>
        <v>0</v>
      </c>
      <c r="AX3270" s="28">
        <f>Tabela1[[#This Row],[PESO TOTAL]]*Tabela1[[#This Row],[EXPEDIÇÃO ]]</f>
        <v>0</v>
      </c>
      <c r="AY3270" s="28" t="str">
        <f>Tabela1[[#This Row],[PEDIDO]]&amp;Tabela1[[#This Row],[PRODUTO]]</f>
        <v/>
      </c>
      <c r="AZ3270" s="44">
        <f>IF(AF3270="",0,IF(ISTEXT(AF3270),H3270*VALUE(SUBSTITUTE(AF3270,"%",""))/100,H3270*AF3270))-Tabela1[[#This Row],[PRONTO ACABADO2]]</f>
        <v>0</v>
      </c>
      <c r="BA3270" s="44">
        <f>IF(AG3270="",0,IF(ISTEXT(AG3270),H3270*VALUE(SUBSTITUTE(AG3270,"%",""))/100,H3270*AG3270))-Tabela1[[#This Row],[PESO EXPEDIDO2]]</f>
        <v>0</v>
      </c>
      <c r="BB3270" s="44">
        <f t="shared" si="434"/>
        <v>0</v>
      </c>
      <c r="BC3270" s="44">
        <f t="shared" si="435"/>
        <v>0</v>
      </c>
      <c r="BD3270" s="44"/>
    </row>
    <row r="3271" spans="1:56" ht="15.75" hidden="1" customHeight="1" x14ac:dyDescent="0.25">
      <c r="A3271" s="6"/>
      <c r="B3271" s="22"/>
      <c r="C3271" s="7"/>
      <c r="D3271" s="46"/>
      <c r="E3271" s="7"/>
      <c r="F3271" s="7"/>
      <c r="G3271" s="44"/>
      <c r="H3271" s="41">
        <f>Tabela1[[#This Row],[PESO UNI]]*Tabela1[[#This Row],[QTE]]</f>
        <v>0</v>
      </c>
      <c r="I3271" s="7"/>
      <c r="J3271" s="8"/>
      <c r="K3271" s="8"/>
      <c r="L3271" s="9"/>
      <c r="M3271" s="10"/>
      <c r="N3271" s="11"/>
      <c r="O3271" s="12"/>
      <c r="P3271" s="13"/>
      <c r="Q3271" s="14">
        <f>Tabela1[[#This Row],[QTDE/ Fabricação]]-Tabela1[[#This Row],[QTE]]</f>
        <v>0</v>
      </c>
      <c r="R3271" s="19">
        <f t="shared" si="430"/>
        <v>0</v>
      </c>
      <c r="S3271" s="19">
        <f t="shared" si="429"/>
        <v>0</v>
      </c>
      <c r="T3271" s="20">
        <f t="shared" si="431"/>
        <v>0</v>
      </c>
      <c r="U3271" s="17">
        <f>IFERROR(SUMIF('LISTA DE EMBARQUE'!B:B,MICRO!E:E,'LISTA DE EMBARQUE'!G:G),"")</f>
        <v>0</v>
      </c>
      <c r="V3271" s="12" t="str">
        <f>IFERROR(VLOOKUP(Tabela1[[#This Row],[COD.MDE]],'LISTA DE EMBARQUE'!B:L,11,0),"")</f>
        <v/>
      </c>
      <c r="W3271" s="13" t="str">
        <f>IFERROR(COUNTIF(#REF!,Tabela1[[#This Row],[Colunas5]]),"")</f>
        <v/>
      </c>
      <c r="X3271" s="14">
        <f>Tabela1[[#This Row],[QIANTIDADE EXPEDIDA]]*Tabela1[[#This Row],[PESO UNI]]</f>
        <v>0</v>
      </c>
      <c r="Y3271" s="14">
        <f t="shared" si="432"/>
        <v>0</v>
      </c>
      <c r="Z3271" s="21">
        <f>Tabela1[[#This Row],[PESO TOTAL]]-Tabela1[[#This Row],[Peso Expedido]]</f>
        <v>0</v>
      </c>
      <c r="AA3271" s="18"/>
      <c r="AB3271" s="15"/>
      <c r="AC3271" s="15"/>
      <c r="AD3271" s="15"/>
      <c r="AE3271" s="15"/>
      <c r="AF3271" s="15"/>
      <c r="AG3271" s="15"/>
      <c r="AH3271" s="15"/>
      <c r="AI3271" s="40" t="str">
        <f t="shared" si="428"/>
        <v>ok</v>
      </c>
      <c r="AJ3271"/>
      <c r="AK3271" t="str">
        <f>Tabela1[[#This Row],[Coluna1]]&amp;Tabela1[[#This Row],[PEDIDO]]</f>
        <v/>
      </c>
      <c r="AL3271"/>
      <c r="AM3271"/>
      <c r="AN3271"/>
      <c r="AO3271" t="str">
        <f t="shared" si="433"/>
        <v>/</v>
      </c>
      <c r="AP3271" t="str">
        <f>Tabela1[[#This Row],[TAG]]&amp;Tabela1[[#This Row],[PEDIDO]]&amp;Tabela1[[#This Row],[PRODUTO]]</f>
        <v/>
      </c>
      <c r="AQ3271" s="23" t="str">
        <f>Tabela1[[#This Row],[PRODUTO]]&amp;Tabela1[[#This Row],[TAG]]</f>
        <v/>
      </c>
      <c r="AR3271" s="183">
        <f>Tabela1[[#This Row],[PESO TOTAL]]*Tabela1[[#This Row],[MATÉRIA PRIMA]]</f>
        <v>0</v>
      </c>
      <c r="AS3271" s="28">
        <f>Tabela1[[#This Row],[PESO TOTAL]]*Tabela1[[#This Row],[PREPARAÇÃO ]]</f>
        <v>0</v>
      </c>
      <c r="AT3271" s="28">
        <f>Tabela1[[#This Row],[PESO TOTAL]]*Tabela1[[#This Row],[CALDEIRARIA]]</f>
        <v>0</v>
      </c>
      <c r="AU3271" s="28">
        <f>Tabela1[[#This Row],[PESO TOTAL]]*Tabela1[[#This Row],[SOLDA]]</f>
        <v>0</v>
      </c>
      <c r="AV3271" s="28">
        <f>Tabela1[[#This Row],[PESO TOTAL]]*Tabela1[[#This Row],[ACABAMENTO]]</f>
        <v>0</v>
      </c>
      <c r="AW3271" s="28">
        <f>Tabela1[[#This Row],[PESO TOTAL]]*Tabela1[[#This Row],[PRONTO ACABADO]]</f>
        <v>0</v>
      </c>
      <c r="AX3271" s="28">
        <f>Tabela1[[#This Row],[PESO TOTAL]]*Tabela1[[#This Row],[EXPEDIÇÃO ]]</f>
        <v>0</v>
      </c>
      <c r="AY3271" s="28" t="str">
        <f>Tabela1[[#This Row],[PEDIDO]]&amp;Tabela1[[#This Row],[PRODUTO]]</f>
        <v/>
      </c>
      <c r="AZ3271" s="44">
        <f>IF(AF3271="",0,IF(ISTEXT(AF3271),H3271*VALUE(SUBSTITUTE(AF3271,"%",""))/100,H3271*AF3271))-Tabela1[[#This Row],[PRONTO ACABADO2]]</f>
        <v>0</v>
      </c>
      <c r="BA3271" s="44">
        <f>IF(AG3271="",0,IF(ISTEXT(AG3271),H3271*VALUE(SUBSTITUTE(AG3271,"%",""))/100,H3271*AG3271))-Tabela1[[#This Row],[PESO EXPEDIDO2]]</f>
        <v>0</v>
      </c>
      <c r="BB3271" s="44">
        <f t="shared" si="434"/>
        <v>0</v>
      </c>
      <c r="BC3271" s="44">
        <f t="shared" si="435"/>
        <v>0</v>
      </c>
      <c r="BD3271" s="44"/>
    </row>
    <row r="3272" spans="1:56" ht="15.75" hidden="1" customHeight="1" x14ac:dyDescent="0.25">
      <c r="A3272" s="6"/>
      <c r="B3272" s="22"/>
      <c r="C3272" s="7"/>
      <c r="D3272" s="46"/>
      <c r="E3272" s="7"/>
      <c r="F3272" s="7"/>
      <c r="G3272" s="44"/>
      <c r="H3272" s="41">
        <f>Tabela1[[#This Row],[PESO UNI]]*Tabela1[[#This Row],[QTE]]</f>
        <v>0</v>
      </c>
      <c r="I3272" s="7"/>
      <c r="J3272" s="8"/>
      <c r="K3272" s="8"/>
      <c r="L3272" s="9"/>
      <c r="M3272" s="10"/>
      <c r="N3272" s="11"/>
      <c r="O3272" s="12"/>
      <c r="P3272" s="13"/>
      <c r="Q3272" s="14">
        <f>Tabela1[[#This Row],[QTDE/ Fabricação]]-Tabela1[[#This Row],[QTE]]</f>
        <v>0</v>
      </c>
      <c r="R3272" s="19">
        <f t="shared" si="430"/>
        <v>0</v>
      </c>
      <c r="S3272" s="19">
        <f t="shared" si="429"/>
        <v>0</v>
      </c>
      <c r="T3272" s="20">
        <f t="shared" si="431"/>
        <v>0</v>
      </c>
      <c r="U3272" s="17">
        <f>IFERROR(SUMIF('LISTA DE EMBARQUE'!B:B,MICRO!E:E,'LISTA DE EMBARQUE'!G:G),"")</f>
        <v>0</v>
      </c>
      <c r="V3272" s="12" t="str">
        <f>IFERROR(VLOOKUP(Tabela1[[#This Row],[COD.MDE]],'LISTA DE EMBARQUE'!B:L,11,0),"")</f>
        <v/>
      </c>
      <c r="W3272" s="13" t="str">
        <f>IFERROR(COUNTIF(#REF!,Tabela1[[#This Row],[Colunas5]]),"")</f>
        <v/>
      </c>
      <c r="X3272" s="14">
        <f>Tabela1[[#This Row],[QIANTIDADE EXPEDIDA]]*Tabela1[[#This Row],[PESO UNI]]</f>
        <v>0</v>
      </c>
      <c r="Y3272" s="14">
        <f t="shared" si="432"/>
        <v>0</v>
      </c>
      <c r="Z3272" s="21">
        <f>Tabela1[[#This Row],[PESO TOTAL]]-Tabela1[[#This Row],[Peso Expedido]]</f>
        <v>0</v>
      </c>
      <c r="AA3272" s="18"/>
      <c r="AB3272" s="15"/>
      <c r="AC3272" s="15"/>
      <c r="AD3272" s="15"/>
      <c r="AE3272" s="15"/>
      <c r="AF3272" s="15"/>
      <c r="AG3272" s="15"/>
      <c r="AH3272" s="15"/>
      <c r="AI3272" s="40" t="str">
        <f t="shared" si="428"/>
        <v>ok</v>
      </c>
      <c r="AJ3272"/>
      <c r="AK3272" t="str">
        <f>Tabela1[[#This Row],[Coluna1]]&amp;Tabela1[[#This Row],[PEDIDO]]</f>
        <v/>
      </c>
      <c r="AL3272"/>
      <c r="AM3272"/>
      <c r="AN3272"/>
      <c r="AO3272" t="str">
        <f t="shared" si="433"/>
        <v>/</v>
      </c>
      <c r="AP3272" t="str">
        <f>Tabela1[[#This Row],[TAG]]&amp;Tabela1[[#This Row],[PEDIDO]]&amp;Tabela1[[#This Row],[PRODUTO]]</f>
        <v/>
      </c>
      <c r="AQ3272" s="23" t="str">
        <f>Tabela1[[#This Row],[PRODUTO]]&amp;Tabela1[[#This Row],[TAG]]</f>
        <v/>
      </c>
      <c r="AR3272" s="183">
        <f>Tabela1[[#This Row],[PESO TOTAL]]*Tabela1[[#This Row],[MATÉRIA PRIMA]]</f>
        <v>0</v>
      </c>
      <c r="AS3272" s="28">
        <f>Tabela1[[#This Row],[PESO TOTAL]]*Tabela1[[#This Row],[PREPARAÇÃO ]]</f>
        <v>0</v>
      </c>
      <c r="AT3272" s="28">
        <f>Tabela1[[#This Row],[PESO TOTAL]]*Tabela1[[#This Row],[CALDEIRARIA]]</f>
        <v>0</v>
      </c>
      <c r="AU3272" s="28">
        <f>Tabela1[[#This Row],[PESO TOTAL]]*Tabela1[[#This Row],[SOLDA]]</f>
        <v>0</v>
      </c>
      <c r="AV3272" s="28">
        <f>Tabela1[[#This Row],[PESO TOTAL]]*Tabela1[[#This Row],[ACABAMENTO]]</f>
        <v>0</v>
      </c>
      <c r="AW3272" s="28">
        <f>Tabela1[[#This Row],[PESO TOTAL]]*Tabela1[[#This Row],[PRONTO ACABADO]]</f>
        <v>0</v>
      </c>
      <c r="AX3272" s="28">
        <f>Tabela1[[#This Row],[PESO TOTAL]]*Tabela1[[#This Row],[EXPEDIÇÃO ]]</f>
        <v>0</v>
      </c>
      <c r="AY3272" s="28" t="str">
        <f>Tabela1[[#This Row],[PEDIDO]]&amp;Tabela1[[#This Row],[PRODUTO]]</f>
        <v/>
      </c>
      <c r="AZ3272" s="44">
        <f>IF(AF3272="",0,IF(ISTEXT(AF3272),H3272*VALUE(SUBSTITUTE(AF3272,"%",""))/100,H3272*AF3272))-Tabela1[[#This Row],[PRONTO ACABADO2]]</f>
        <v>0</v>
      </c>
      <c r="BA3272" s="44">
        <f>IF(AG3272="",0,IF(ISTEXT(AG3272),H3272*VALUE(SUBSTITUTE(AG3272,"%",""))/100,H3272*AG3272))-Tabela1[[#This Row],[PESO EXPEDIDO2]]</f>
        <v>0</v>
      </c>
      <c r="BB3272" s="44">
        <f t="shared" si="434"/>
        <v>0</v>
      </c>
      <c r="BC3272" s="44">
        <f t="shared" si="435"/>
        <v>0</v>
      </c>
      <c r="BD3272" s="44"/>
    </row>
    <row r="3273" spans="1:56" ht="15.75" hidden="1" customHeight="1" x14ac:dyDescent="0.25">
      <c r="A3273" s="6"/>
      <c r="B3273" s="22"/>
      <c r="C3273" s="7"/>
      <c r="D3273" s="46"/>
      <c r="E3273" s="7"/>
      <c r="F3273" s="7"/>
      <c r="G3273" s="44"/>
      <c r="H3273" s="41">
        <f>Tabela1[[#This Row],[PESO UNI]]*Tabela1[[#This Row],[QTE]]</f>
        <v>0</v>
      </c>
      <c r="I3273" s="7"/>
      <c r="J3273" s="8"/>
      <c r="K3273" s="8"/>
      <c r="L3273" s="9"/>
      <c r="M3273" s="10"/>
      <c r="N3273" s="11"/>
      <c r="O3273" s="12"/>
      <c r="P3273" s="13"/>
      <c r="Q3273" s="14">
        <f>Tabela1[[#This Row],[QTDE/ Fabricação]]-Tabela1[[#This Row],[QTE]]</f>
        <v>0</v>
      </c>
      <c r="R3273" s="19">
        <f t="shared" si="430"/>
        <v>0</v>
      </c>
      <c r="S3273" s="19">
        <f t="shared" si="429"/>
        <v>0</v>
      </c>
      <c r="T3273" s="20">
        <f t="shared" si="431"/>
        <v>0</v>
      </c>
      <c r="U3273" s="17">
        <f>IFERROR(SUMIF('LISTA DE EMBARQUE'!B:B,MICRO!E:E,'LISTA DE EMBARQUE'!G:G),"")</f>
        <v>0</v>
      </c>
      <c r="V3273" s="12" t="str">
        <f>IFERROR(VLOOKUP(Tabela1[[#This Row],[COD.MDE]],'LISTA DE EMBARQUE'!B:L,11,0),"")</f>
        <v/>
      </c>
      <c r="W3273" s="13" t="str">
        <f>IFERROR(COUNTIF(#REF!,Tabela1[[#This Row],[Colunas5]]),"")</f>
        <v/>
      </c>
      <c r="X3273" s="14">
        <f>Tabela1[[#This Row],[QIANTIDADE EXPEDIDA]]*Tabela1[[#This Row],[PESO UNI]]</f>
        <v>0</v>
      </c>
      <c r="Y3273" s="14">
        <f t="shared" si="432"/>
        <v>0</v>
      </c>
      <c r="Z3273" s="21">
        <f>Tabela1[[#This Row],[PESO TOTAL]]-Tabela1[[#This Row],[Peso Expedido]]</f>
        <v>0</v>
      </c>
      <c r="AA3273" s="18"/>
      <c r="AB3273" s="15"/>
      <c r="AC3273" s="15"/>
      <c r="AD3273" s="15"/>
      <c r="AE3273" s="15"/>
      <c r="AF3273" s="15"/>
      <c r="AG3273" s="15"/>
      <c r="AH3273" s="15"/>
      <c r="AI3273" s="40" t="str">
        <f t="shared" si="428"/>
        <v>ok</v>
      </c>
      <c r="AJ3273"/>
      <c r="AK3273" t="str">
        <f>Tabela1[[#This Row],[Coluna1]]&amp;Tabela1[[#This Row],[PEDIDO]]</f>
        <v/>
      </c>
      <c r="AL3273"/>
      <c r="AM3273"/>
      <c r="AN3273"/>
      <c r="AO3273" t="str">
        <f t="shared" si="433"/>
        <v>/</v>
      </c>
      <c r="AP3273" t="str">
        <f>Tabela1[[#This Row],[TAG]]&amp;Tabela1[[#This Row],[PEDIDO]]&amp;Tabela1[[#This Row],[PRODUTO]]</f>
        <v/>
      </c>
      <c r="AQ3273" s="23" t="str">
        <f>Tabela1[[#This Row],[PRODUTO]]&amp;Tabela1[[#This Row],[TAG]]</f>
        <v/>
      </c>
      <c r="AR3273" s="183">
        <f>Tabela1[[#This Row],[PESO TOTAL]]*Tabela1[[#This Row],[MATÉRIA PRIMA]]</f>
        <v>0</v>
      </c>
      <c r="AS3273" s="28">
        <f>Tabela1[[#This Row],[PESO TOTAL]]*Tabela1[[#This Row],[PREPARAÇÃO ]]</f>
        <v>0</v>
      </c>
      <c r="AT3273" s="28">
        <f>Tabela1[[#This Row],[PESO TOTAL]]*Tabela1[[#This Row],[CALDEIRARIA]]</f>
        <v>0</v>
      </c>
      <c r="AU3273" s="28">
        <f>Tabela1[[#This Row],[PESO TOTAL]]*Tabela1[[#This Row],[SOLDA]]</f>
        <v>0</v>
      </c>
      <c r="AV3273" s="28">
        <f>Tabela1[[#This Row],[PESO TOTAL]]*Tabela1[[#This Row],[ACABAMENTO]]</f>
        <v>0</v>
      </c>
      <c r="AW3273" s="28">
        <f>Tabela1[[#This Row],[PESO TOTAL]]*Tabela1[[#This Row],[PRONTO ACABADO]]</f>
        <v>0</v>
      </c>
      <c r="AX3273" s="28">
        <f>Tabela1[[#This Row],[PESO TOTAL]]*Tabela1[[#This Row],[EXPEDIÇÃO ]]</f>
        <v>0</v>
      </c>
      <c r="AY3273" s="28" t="str">
        <f>Tabela1[[#This Row],[PEDIDO]]&amp;Tabela1[[#This Row],[PRODUTO]]</f>
        <v/>
      </c>
      <c r="AZ3273" s="44">
        <f>IF(AF3273="",0,IF(ISTEXT(AF3273),H3273*VALUE(SUBSTITUTE(AF3273,"%",""))/100,H3273*AF3273))-Tabela1[[#This Row],[PRONTO ACABADO2]]</f>
        <v>0</v>
      </c>
      <c r="BA3273" s="44">
        <f>IF(AG3273="",0,IF(ISTEXT(AG3273),H3273*VALUE(SUBSTITUTE(AG3273,"%",""))/100,H3273*AG3273))-Tabela1[[#This Row],[PESO EXPEDIDO2]]</f>
        <v>0</v>
      </c>
      <c r="BB3273" s="44">
        <f t="shared" si="434"/>
        <v>0</v>
      </c>
      <c r="BC3273" s="44">
        <f t="shared" si="435"/>
        <v>0</v>
      </c>
      <c r="BD3273" s="44"/>
    </row>
    <row r="3274" spans="1:56" ht="15.75" hidden="1" customHeight="1" x14ac:dyDescent="0.25">
      <c r="A3274" s="6"/>
      <c r="B3274" s="22"/>
      <c r="C3274" s="7"/>
      <c r="D3274" s="46"/>
      <c r="E3274" s="7"/>
      <c r="F3274" s="7"/>
      <c r="G3274" s="44"/>
      <c r="H3274" s="41">
        <f>Tabela1[[#This Row],[PESO UNI]]*Tabela1[[#This Row],[QTE]]</f>
        <v>0</v>
      </c>
      <c r="I3274" s="7"/>
      <c r="J3274" s="8"/>
      <c r="K3274" s="8"/>
      <c r="L3274" s="9"/>
      <c r="M3274" s="10"/>
      <c r="N3274" s="11"/>
      <c r="O3274" s="12"/>
      <c r="P3274" s="13"/>
      <c r="Q3274" s="14">
        <f>Tabela1[[#This Row],[QTDE/ Fabricação]]-Tabela1[[#This Row],[QTE]]</f>
        <v>0</v>
      </c>
      <c r="R3274" s="19">
        <f t="shared" si="430"/>
        <v>0</v>
      </c>
      <c r="S3274" s="19">
        <f t="shared" si="429"/>
        <v>0</v>
      </c>
      <c r="T3274" s="20">
        <f t="shared" si="431"/>
        <v>0</v>
      </c>
      <c r="U3274" s="17">
        <f>IFERROR(SUMIF('LISTA DE EMBARQUE'!B:B,MICRO!E:E,'LISTA DE EMBARQUE'!G:G),"")</f>
        <v>0</v>
      </c>
      <c r="V3274" s="12" t="str">
        <f>IFERROR(VLOOKUP(Tabela1[[#This Row],[COD.MDE]],'LISTA DE EMBARQUE'!B:L,11,0),"")</f>
        <v/>
      </c>
      <c r="W3274" s="13" t="str">
        <f>IFERROR(COUNTIF(#REF!,Tabela1[[#This Row],[Colunas5]]),"")</f>
        <v/>
      </c>
      <c r="X3274" s="14">
        <f>Tabela1[[#This Row],[QIANTIDADE EXPEDIDA]]*Tabela1[[#This Row],[PESO UNI]]</f>
        <v>0</v>
      </c>
      <c r="Y3274" s="14">
        <f t="shared" si="432"/>
        <v>0</v>
      </c>
      <c r="Z3274" s="21">
        <f>Tabela1[[#This Row],[PESO TOTAL]]-Tabela1[[#This Row],[Peso Expedido]]</f>
        <v>0</v>
      </c>
      <c r="AA3274" s="18"/>
      <c r="AB3274" s="15"/>
      <c r="AC3274" s="15"/>
      <c r="AD3274" s="15"/>
      <c r="AE3274" s="15"/>
      <c r="AF3274" s="15"/>
      <c r="AG3274" s="15"/>
      <c r="AH3274" s="15"/>
      <c r="AI3274" s="40" t="str">
        <f t="shared" si="428"/>
        <v>ok</v>
      </c>
      <c r="AJ3274"/>
      <c r="AK3274" t="str">
        <f>Tabela1[[#This Row],[Coluna1]]&amp;Tabela1[[#This Row],[PEDIDO]]</f>
        <v/>
      </c>
      <c r="AL3274"/>
      <c r="AM3274"/>
      <c r="AN3274"/>
      <c r="AO3274" t="str">
        <f t="shared" si="433"/>
        <v>/</v>
      </c>
      <c r="AP3274" t="str">
        <f>Tabela1[[#This Row],[TAG]]&amp;Tabela1[[#This Row],[PEDIDO]]&amp;Tabela1[[#This Row],[PRODUTO]]</f>
        <v/>
      </c>
      <c r="AQ3274" s="23" t="str">
        <f>Tabela1[[#This Row],[PRODUTO]]&amp;Tabela1[[#This Row],[TAG]]</f>
        <v/>
      </c>
      <c r="AR3274" s="183">
        <f>Tabela1[[#This Row],[PESO TOTAL]]*Tabela1[[#This Row],[MATÉRIA PRIMA]]</f>
        <v>0</v>
      </c>
      <c r="AS3274" s="28">
        <f>Tabela1[[#This Row],[PESO TOTAL]]*Tabela1[[#This Row],[PREPARAÇÃO ]]</f>
        <v>0</v>
      </c>
      <c r="AT3274" s="28">
        <f>Tabela1[[#This Row],[PESO TOTAL]]*Tabela1[[#This Row],[CALDEIRARIA]]</f>
        <v>0</v>
      </c>
      <c r="AU3274" s="28">
        <f>Tabela1[[#This Row],[PESO TOTAL]]*Tabela1[[#This Row],[SOLDA]]</f>
        <v>0</v>
      </c>
      <c r="AV3274" s="28">
        <f>Tabela1[[#This Row],[PESO TOTAL]]*Tabela1[[#This Row],[ACABAMENTO]]</f>
        <v>0</v>
      </c>
      <c r="AW3274" s="28">
        <f>Tabela1[[#This Row],[PESO TOTAL]]*Tabela1[[#This Row],[PRONTO ACABADO]]</f>
        <v>0</v>
      </c>
      <c r="AX3274" s="28">
        <f>Tabela1[[#This Row],[PESO TOTAL]]*Tabela1[[#This Row],[EXPEDIÇÃO ]]</f>
        <v>0</v>
      </c>
      <c r="AY3274" s="28" t="str">
        <f>Tabela1[[#This Row],[PEDIDO]]&amp;Tabela1[[#This Row],[PRODUTO]]</f>
        <v/>
      </c>
      <c r="AZ3274" s="44">
        <f>IF(AF3274="",0,IF(ISTEXT(AF3274),H3274*VALUE(SUBSTITUTE(AF3274,"%",""))/100,H3274*AF3274))-Tabela1[[#This Row],[PRONTO ACABADO2]]</f>
        <v>0</v>
      </c>
      <c r="BA3274" s="44">
        <f>IF(AG3274="",0,IF(ISTEXT(AG3274),H3274*VALUE(SUBSTITUTE(AG3274,"%",""))/100,H3274*AG3274))-Tabela1[[#This Row],[PESO EXPEDIDO2]]</f>
        <v>0</v>
      </c>
      <c r="BB3274" s="44">
        <f t="shared" si="434"/>
        <v>0</v>
      </c>
      <c r="BC3274" s="44">
        <f t="shared" si="435"/>
        <v>0</v>
      </c>
      <c r="BD3274" s="44"/>
    </row>
    <row r="3275" spans="1:56" ht="15.75" hidden="1" customHeight="1" x14ac:dyDescent="0.25">
      <c r="A3275" s="6"/>
      <c r="B3275" s="22"/>
      <c r="C3275" s="7"/>
      <c r="D3275" s="46"/>
      <c r="E3275" s="7"/>
      <c r="F3275" s="7"/>
      <c r="G3275" s="44"/>
      <c r="H3275" s="41">
        <f>Tabela1[[#This Row],[PESO UNI]]*Tabela1[[#This Row],[QTE]]</f>
        <v>0</v>
      </c>
      <c r="I3275" s="7"/>
      <c r="J3275" s="8"/>
      <c r="K3275" s="8"/>
      <c r="L3275" s="9"/>
      <c r="M3275" s="10"/>
      <c r="N3275" s="11"/>
      <c r="O3275" s="12"/>
      <c r="P3275" s="13"/>
      <c r="Q3275" s="14">
        <f>Tabela1[[#This Row],[QTDE/ Fabricação]]-Tabela1[[#This Row],[QTE]]</f>
        <v>0</v>
      </c>
      <c r="R3275" s="19">
        <f t="shared" si="430"/>
        <v>0</v>
      </c>
      <c r="S3275" s="19">
        <f t="shared" si="429"/>
        <v>0</v>
      </c>
      <c r="T3275" s="20">
        <f t="shared" si="431"/>
        <v>0</v>
      </c>
      <c r="U3275" s="17">
        <f>IFERROR(SUMIF('LISTA DE EMBARQUE'!B:B,MICRO!E:E,'LISTA DE EMBARQUE'!G:G),"")</f>
        <v>0</v>
      </c>
      <c r="V3275" s="12" t="str">
        <f>IFERROR(VLOOKUP(Tabela1[[#This Row],[COD.MDE]],'LISTA DE EMBARQUE'!B:L,11,0),"")</f>
        <v/>
      </c>
      <c r="W3275" s="13" t="str">
        <f>IFERROR(COUNTIF(#REF!,Tabela1[[#This Row],[Colunas5]]),"")</f>
        <v/>
      </c>
      <c r="X3275" s="14">
        <f>Tabela1[[#This Row],[QIANTIDADE EXPEDIDA]]*Tabela1[[#This Row],[PESO UNI]]</f>
        <v>0</v>
      </c>
      <c r="Y3275" s="14">
        <f t="shared" si="432"/>
        <v>0</v>
      </c>
      <c r="Z3275" s="21">
        <f>Tabela1[[#This Row],[PESO TOTAL]]-Tabela1[[#This Row],[Peso Expedido]]</f>
        <v>0</v>
      </c>
      <c r="AA3275" s="18"/>
      <c r="AB3275" s="15">
        <v>1</v>
      </c>
      <c r="AC3275" s="15"/>
      <c r="AD3275" s="15"/>
      <c r="AE3275" s="15"/>
      <c r="AF3275" s="15"/>
      <c r="AG3275" s="15"/>
      <c r="AH3275" s="15"/>
      <c r="AI3275" s="40" t="str">
        <f t="shared" si="428"/>
        <v>ok</v>
      </c>
      <c r="AJ3275"/>
      <c r="AK3275" t="str">
        <f>Tabela1[[#This Row],[Coluna1]]&amp;Tabela1[[#This Row],[PEDIDO]]</f>
        <v/>
      </c>
      <c r="AL3275"/>
      <c r="AM3275"/>
      <c r="AN3275"/>
      <c r="AO3275" t="str">
        <f t="shared" si="433"/>
        <v>/</v>
      </c>
      <c r="AP3275" t="str">
        <f>Tabela1[[#This Row],[TAG]]&amp;Tabela1[[#This Row],[PEDIDO]]&amp;Tabela1[[#This Row],[PRODUTO]]</f>
        <v/>
      </c>
      <c r="AQ3275" s="23" t="str">
        <f>Tabela1[[#This Row],[PRODUTO]]&amp;Tabela1[[#This Row],[TAG]]</f>
        <v/>
      </c>
      <c r="AR3275" s="183">
        <f>Tabela1[[#This Row],[PESO TOTAL]]*Tabela1[[#This Row],[MATÉRIA PRIMA]]</f>
        <v>0</v>
      </c>
      <c r="AS3275" s="28">
        <f>Tabela1[[#This Row],[PESO TOTAL]]*Tabela1[[#This Row],[PREPARAÇÃO ]]</f>
        <v>0</v>
      </c>
      <c r="AT3275" s="28">
        <f>Tabela1[[#This Row],[PESO TOTAL]]*Tabela1[[#This Row],[CALDEIRARIA]]</f>
        <v>0</v>
      </c>
      <c r="AU3275" s="28">
        <f>Tabela1[[#This Row],[PESO TOTAL]]*Tabela1[[#This Row],[SOLDA]]</f>
        <v>0</v>
      </c>
      <c r="AV3275" s="28">
        <f>Tabela1[[#This Row],[PESO TOTAL]]*Tabela1[[#This Row],[ACABAMENTO]]</f>
        <v>0</v>
      </c>
      <c r="AW3275" s="28">
        <f>Tabela1[[#This Row],[PESO TOTAL]]*Tabela1[[#This Row],[PRONTO ACABADO]]</f>
        <v>0</v>
      </c>
      <c r="AX3275" s="28">
        <f>Tabela1[[#This Row],[PESO TOTAL]]*Tabela1[[#This Row],[EXPEDIÇÃO ]]</f>
        <v>0</v>
      </c>
      <c r="AY3275" s="28" t="str">
        <f>Tabela1[[#This Row],[PEDIDO]]&amp;Tabela1[[#This Row],[PRODUTO]]</f>
        <v/>
      </c>
      <c r="AZ3275" s="44">
        <f>IF(AF3275="",0,IF(ISTEXT(AF3275),H3275*VALUE(SUBSTITUTE(AF3275,"%",""))/100,H3275*AF3275))-Tabela1[[#This Row],[PRONTO ACABADO2]]</f>
        <v>0</v>
      </c>
      <c r="BA3275" s="44">
        <f>IF(AG3275="",0,IF(ISTEXT(AG3275),H3275*VALUE(SUBSTITUTE(AG3275,"%",""))/100,H3275*AG3275))-Tabela1[[#This Row],[PESO EXPEDIDO2]]</f>
        <v>0</v>
      </c>
      <c r="BB3275" s="44">
        <f t="shared" si="434"/>
        <v>0</v>
      </c>
      <c r="BC3275" s="44">
        <f t="shared" si="435"/>
        <v>0</v>
      </c>
      <c r="BD3275" s="44"/>
    </row>
    <row r="3276" spans="1:56" ht="15.75" hidden="1" customHeight="1" x14ac:dyDescent="0.25">
      <c r="A3276" s="6"/>
      <c r="B3276" s="22"/>
      <c r="C3276" s="7"/>
      <c r="D3276" s="46"/>
      <c r="E3276" s="7"/>
      <c r="F3276" s="7"/>
      <c r="G3276" s="44"/>
      <c r="H3276" s="41">
        <f>Tabela1[[#This Row],[PESO UNI]]*Tabela1[[#This Row],[QTE]]</f>
        <v>0</v>
      </c>
      <c r="I3276" s="7"/>
      <c r="J3276" s="8"/>
      <c r="K3276" s="8"/>
      <c r="L3276" s="9"/>
      <c r="M3276" s="10"/>
      <c r="N3276" s="11"/>
      <c r="O3276" s="12"/>
      <c r="P3276" s="13"/>
      <c r="Q3276" s="14">
        <f>Tabela1[[#This Row],[QTDE/ Fabricação]]-Tabela1[[#This Row],[QTE]]</f>
        <v>0</v>
      </c>
      <c r="R3276" s="19">
        <f t="shared" si="430"/>
        <v>0</v>
      </c>
      <c r="S3276" s="19">
        <f t="shared" si="429"/>
        <v>0</v>
      </c>
      <c r="T3276" s="20">
        <f t="shared" si="431"/>
        <v>0</v>
      </c>
      <c r="U3276" s="17">
        <f>IFERROR(SUMIF('LISTA DE EMBARQUE'!B:B,MICRO!E:E,'LISTA DE EMBARQUE'!G:G),"")</f>
        <v>0</v>
      </c>
      <c r="V3276" s="12" t="str">
        <f>IFERROR(VLOOKUP(Tabela1[[#This Row],[COD.MDE]],'LISTA DE EMBARQUE'!B:L,11,0),"")</f>
        <v/>
      </c>
      <c r="W3276" s="13" t="str">
        <f>IFERROR(COUNTIF(#REF!,Tabela1[[#This Row],[Colunas5]]),"")</f>
        <v/>
      </c>
      <c r="X3276" s="14">
        <f>Tabela1[[#This Row],[QIANTIDADE EXPEDIDA]]*Tabela1[[#This Row],[PESO UNI]]</f>
        <v>0</v>
      </c>
      <c r="Y3276" s="14">
        <f t="shared" si="432"/>
        <v>0</v>
      </c>
      <c r="Z3276" s="21">
        <f>Tabela1[[#This Row],[PESO TOTAL]]-Tabela1[[#This Row],[Peso Expedido]]</f>
        <v>0</v>
      </c>
      <c r="AA3276" s="18"/>
      <c r="AB3276" s="15"/>
      <c r="AC3276" s="15"/>
      <c r="AD3276" s="15"/>
      <c r="AE3276" s="15"/>
      <c r="AF3276" s="15"/>
      <c r="AG3276" s="15"/>
      <c r="AH3276" s="15"/>
      <c r="AI3276" s="40" t="str">
        <f t="shared" si="428"/>
        <v>ok</v>
      </c>
      <c r="AJ3276"/>
      <c r="AK3276" t="str">
        <f>Tabela1[[#This Row],[Coluna1]]&amp;Tabela1[[#This Row],[PEDIDO]]</f>
        <v/>
      </c>
      <c r="AL3276"/>
      <c r="AM3276"/>
      <c r="AN3276"/>
      <c r="AO3276" t="str">
        <f t="shared" si="433"/>
        <v>/</v>
      </c>
      <c r="AP3276" t="str">
        <f>Tabela1[[#This Row],[TAG]]&amp;Tabela1[[#This Row],[PEDIDO]]&amp;Tabela1[[#This Row],[PRODUTO]]</f>
        <v/>
      </c>
      <c r="AQ3276" s="23" t="str">
        <f>Tabela1[[#This Row],[PRODUTO]]&amp;Tabela1[[#This Row],[TAG]]</f>
        <v/>
      </c>
      <c r="AR3276" s="183">
        <f>Tabela1[[#This Row],[PESO TOTAL]]*Tabela1[[#This Row],[MATÉRIA PRIMA]]</f>
        <v>0</v>
      </c>
      <c r="AS3276" s="28">
        <f>Tabela1[[#This Row],[PESO TOTAL]]*Tabela1[[#This Row],[PREPARAÇÃO ]]</f>
        <v>0</v>
      </c>
      <c r="AT3276" s="28">
        <f>Tabela1[[#This Row],[PESO TOTAL]]*Tabela1[[#This Row],[CALDEIRARIA]]</f>
        <v>0</v>
      </c>
      <c r="AU3276" s="28">
        <f>Tabela1[[#This Row],[PESO TOTAL]]*Tabela1[[#This Row],[SOLDA]]</f>
        <v>0</v>
      </c>
      <c r="AV3276" s="28">
        <f>Tabela1[[#This Row],[PESO TOTAL]]*Tabela1[[#This Row],[ACABAMENTO]]</f>
        <v>0</v>
      </c>
      <c r="AW3276" s="28">
        <f>Tabela1[[#This Row],[PESO TOTAL]]*Tabela1[[#This Row],[PRONTO ACABADO]]</f>
        <v>0</v>
      </c>
      <c r="AX3276" s="28">
        <f>Tabela1[[#This Row],[PESO TOTAL]]*Tabela1[[#This Row],[EXPEDIÇÃO ]]</f>
        <v>0</v>
      </c>
      <c r="AY3276" s="28" t="str">
        <f>Tabela1[[#This Row],[PEDIDO]]&amp;Tabela1[[#This Row],[PRODUTO]]</f>
        <v/>
      </c>
      <c r="AZ3276" s="44">
        <f>IF(AF3276="",0,IF(ISTEXT(AF3276),H3276*VALUE(SUBSTITUTE(AF3276,"%",""))/100,H3276*AF3276))-Tabela1[[#This Row],[PRONTO ACABADO2]]</f>
        <v>0</v>
      </c>
      <c r="BA3276" s="44">
        <f>IF(AG3276="",0,IF(ISTEXT(AG3276),H3276*VALUE(SUBSTITUTE(AG3276,"%",""))/100,H3276*AG3276))-Tabela1[[#This Row],[PESO EXPEDIDO2]]</f>
        <v>0</v>
      </c>
      <c r="BB3276" s="44">
        <f t="shared" si="434"/>
        <v>0</v>
      </c>
      <c r="BC3276" s="44">
        <f t="shared" si="435"/>
        <v>0</v>
      </c>
      <c r="BD3276" s="44"/>
    </row>
    <row r="3277" spans="1:56" ht="15.75" hidden="1" customHeight="1" x14ac:dyDescent="0.25">
      <c r="A3277" s="6"/>
      <c r="B3277" s="22"/>
      <c r="C3277" s="7"/>
      <c r="D3277" s="46"/>
      <c r="E3277" s="7"/>
      <c r="F3277" s="7"/>
      <c r="G3277" s="44"/>
      <c r="H3277" s="41">
        <f>Tabela1[[#This Row],[PESO UNI]]*Tabela1[[#This Row],[QTE]]</f>
        <v>0</v>
      </c>
      <c r="I3277" s="7"/>
      <c r="J3277" s="8"/>
      <c r="K3277" s="8"/>
      <c r="L3277" s="9"/>
      <c r="M3277" s="10"/>
      <c r="N3277" s="11"/>
      <c r="O3277" s="12"/>
      <c r="P3277" s="13"/>
      <c r="Q3277" s="14">
        <f>Tabela1[[#This Row],[QTDE/ Fabricação]]-Tabela1[[#This Row],[QTE]]</f>
        <v>0</v>
      </c>
      <c r="R3277" s="19">
        <f t="shared" si="430"/>
        <v>0</v>
      </c>
      <c r="S3277" s="19">
        <f t="shared" si="429"/>
        <v>0</v>
      </c>
      <c r="T3277" s="20">
        <f t="shared" si="431"/>
        <v>0</v>
      </c>
      <c r="U3277" s="17">
        <f>IFERROR(SUMIF('LISTA DE EMBARQUE'!B:B,MICRO!E:E,'LISTA DE EMBARQUE'!G:G),"")</f>
        <v>0</v>
      </c>
      <c r="V3277" s="12" t="str">
        <f>IFERROR(VLOOKUP(Tabela1[[#This Row],[COD.MDE]],'LISTA DE EMBARQUE'!B:L,11,0),"")</f>
        <v/>
      </c>
      <c r="W3277" s="13" t="str">
        <f>IFERROR(COUNTIF(#REF!,Tabela1[[#This Row],[Colunas5]]),"")</f>
        <v/>
      </c>
      <c r="X3277" s="14">
        <f>Tabela1[[#This Row],[QIANTIDADE EXPEDIDA]]*Tabela1[[#This Row],[PESO UNI]]</f>
        <v>0</v>
      </c>
      <c r="Y3277" s="14">
        <f t="shared" si="432"/>
        <v>0</v>
      </c>
      <c r="Z3277" s="21">
        <f>Tabela1[[#This Row],[PESO TOTAL]]-Tabela1[[#This Row],[Peso Expedido]]</f>
        <v>0</v>
      </c>
      <c r="AA3277" s="18"/>
      <c r="AB3277" s="15"/>
      <c r="AC3277" s="15"/>
      <c r="AD3277" s="15"/>
      <c r="AE3277" s="15"/>
      <c r="AF3277" s="15"/>
      <c r="AG3277" s="15"/>
      <c r="AH3277" s="15"/>
      <c r="AI3277" s="40" t="str">
        <f t="shared" si="428"/>
        <v>ok</v>
      </c>
      <c r="AJ3277"/>
      <c r="AK3277" t="str">
        <f>Tabela1[[#This Row],[Coluna1]]&amp;Tabela1[[#This Row],[PEDIDO]]</f>
        <v/>
      </c>
      <c r="AL3277"/>
      <c r="AM3277"/>
      <c r="AN3277"/>
      <c r="AO3277" t="str">
        <f t="shared" si="433"/>
        <v>/</v>
      </c>
      <c r="AP3277" t="str">
        <f>Tabela1[[#This Row],[TAG]]&amp;Tabela1[[#This Row],[PEDIDO]]&amp;Tabela1[[#This Row],[PRODUTO]]</f>
        <v/>
      </c>
      <c r="AQ3277" s="23" t="str">
        <f>Tabela1[[#This Row],[PRODUTO]]&amp;Tabela1[[#This Row],[TAG]]</f>
        <v/>
      </c>
      <c r="AR3277" s="183">
        <f>Tabela1[[#This Row],[PESO TOTAL]]*Tabela1[[#This Row],[MATÉRIA PRIMA]]</f>
        <v>0</v>
      </c>
      <c r="AS3277" s="28">
        <f>Tabela1[[#This Row],[PESO TOTAL]]*Tabela1[[#This Row],[PREPARAÇÃO ]]</f>
        <v>0</v>
      </c>
      <c r="AT3277" s="28">
        <f>Tabela1[[#This Row],[PESO TOTAL]]*Tabela1[[#This Row],[CALDEIRARIA]]</f>
        <v>0</v>
      </c>
      <c r="AU3277" s="28">
        <f>Tabela1[[#This Row],[PESO TOTAL]]*Tabela1[[#This Row],[SOLDA]]</f>
        <v>0</v>
      </c>
      <c r="AV3277" s="28">
        <f>Tabela1[[#This Row],[PESO TOTAL]]*Tabela1[[#This Row],[ACABAMENTO]]</f>
        <v>0</v>
      </c>
      <c r="AW3277" s="28">
        <f>Tabela1[[#This Row],[PESO TOTAL]]*Tabela1[[#This Row],[PRONTO ACABADO]]</f>
        <v>0</v>
      </c>
      <c r="AX3277" s="28">
        <f>Tabela1[[#This Row],[PESO TOTAL]]*Tabela1[[#This Row],[EXPEDIÇÃO ]]</f>
        <v>0</v>
      </c>
      <c r="AY3277" s="28" t="str">
        <f>Tabela1[[#This Row],[PEDIDO]]&amp;Tabela1[[#This Row],[PRODUTO]]</f>
        <v/>
      </c>
      <c r="AZ3277" s="44">
        <f>IF(AF3277="",0,IF(ISTEXT(AF3277),H3277*VALUE(SUBSTITUTE(AF3277,"%",""))/100,H3277*AF3277))-Tabela1[[#This Row],[PRONTO ACABADO2]]</f>
        <v>0</v>
      </c>
      <c r="BA3277" s="44">
        <f>IF(AG3277="",0,IF(ISTEXT(AG3277),H3277*VALUE(SUBSTITUTE(AG3277,"%",""))/100,H3277*AG3277))-Tabela1[[#This Row],[PESO EXPEDIDO2]]</f>
        <v>0</v>
      </c>
      <c r="BB3277" s="44">
        <f t="shared" si="434"/>
        <v>0</v>
      </c>
      <c r="BC3277" s="44">
        <f t="shared" si="435"/>
        <v>0</v>
      </c>
      <c r="BD3277" s="44"/>
    </row>
    <row r="3278" spans="1:56" ht="15.75" hidden="1" customHeight="1" x14ac:dyDescent="0.25">
      <c r="A3278" s="6"/>
      <c r="B3278" s="22"/>
      <c r="C3278" s="7"/>
      <c r="D3278" s="46"/>
      <c r="E3278" s="7"/>
      <c r="F3278" s="7"/>
      <c r="G3278" s="44"/>
      <c r="H3278" s="41">
        <f>Tabela1[[#This Row],[PESO UNI]]*Tabela1[[#This Row],[QTE]]</f>
        <v>0</v>
      </c>
      <c r="I3278" s="7"/>
      <c r="J3278" s="8"/>
      <c r="K3278" s="8"/>
      <c r="L3278" s="9"/>
      <c r="M3278" s="10"/>
      <c r="N3278" s="11"/>
      <c r="O3278" s="12"/>
      <c r="P3278" s="13"/>
      <c r="Q3278" s="14">
        <f>Tabela1[[#This Row],[QTDE/ Fabricação]]-Tabela1[[#This Row],[QTE]]</f>
        <v>0</v>
      </c>
      <c r="R3278" s="19">
        <f t="shared" si="430"/>
        <v>0</v>
      </c>
      <c r="S3278" s="19">
        <f t="shared" si="429"/>
        <v>0</v>
      </c>
      <c r="T3278" s="20">
        <f t="shared" si="431"/>
        <v>0</v>
      </c>
      <c r="U3278" s="17">
        <f>IFERROR(SUMIF('LISTA DE EMBARQUE'!B:B,MICRO!E:E,'LISTA DE EMBARQUE'!G:G),"")</f>
        <v>0</v>
      </c>
      <c r="V3278" s="12" t="str">
        <f>IFERROR(VLOOKUP(Tabela1[[#This Row],[COD.MDE]],'LISTA DE EMBARQUE'!B:L,11,0),"")</f>
        <v/>
      </c>
      <c r="W3278" s="13" t="str">
        <f>IFERROR(COUNTIF(#REF!,Tabela1[[#This Row],[Colunas5]]),"")</f>
        <v/>
      </c>
      <c r="X3278" s="14">
        <f>Tabela1[[#This Row],[QIANTIDADE EXPEDIDA]]*Tabela1[[#This Row],[PESO UNI]]</f>
        <v>0</v>
      </c>
      <c r="Y3278" s="14">
        <f t="shared" si="432"/>
        <v>0</v>
      </c>
      <c r="Z3278" s="21">
        <f>Tabela1[[#This Row],[PESO TOTAL]]-Tabela1[[#This Row],[Peso Expedido]]</f>
        <v>0</v>
      </c>
      <c r="AA3278" s="18"/>
      <c r="AB3278" s="15"/>
      <c r="AC3278" s="15"/>
      <c r="AD3278" s="15"/>
      <c r="AE3278" s="15"/>
      <c r="AF3278" s="15"/>
      <c r="AG3278" s="15"/>
      <c r="AH3278" s="15"/>
      <c r="AI3278" s="40" t="str">
        <f t="shared" si="428"/>
        <v>ok</v>
      </c>
      <c r="AJ3278"/>
      <c r="AK3278" t="str">
        <f>Tabela1[[#This Row],[Coluna1]]&amp;Tabela1[[#This Row],[PEDIDO]]</f>
        <v/>
      </c>
      <c r="AL3278"/>
      <c r="AM3278"/>
      <c r="AN3278"/>
      <c r="AO3278" t="str">
        <f t="shared" si="433"/>
        <v>/</v>
      </c>
      <c r="AP3278" t="str">
        <f>Tabela1[[#This Row],[TAG]]&amp;Tabela1[[#This Row],[PEDIDO]]&amp;Tabela1[[#This Row],[PRODUTO]]</f>
        <v/>
      </c>
      <c r="AQ3278" s="23" t="str">
        <f>Tabela1[[#This Row],[PRODUTO]]&amp;Tabela1[[#This Row],[TAG]]</f>
        <v/>
      </c>
      <c r="AR3278" s="183">
        <f>Tabela1[[#This Row],[PESO TOTAL]]*Tabela1[[#This Row],[MATÉRIA PRIMA]]</f>
        <v>0</v>
      </c>
      <c r="AS3278" s="28">
        <f>Tabela1[[#This Row],[PESO TOTAL]]*Tabela1[[#This Row],[PREPARAÇÃO ]]</f>
        <v>0</v>
      </c>
      <c r="AT3278" s="28">
        <f>Tabela1[[#This Row],[PESO TOTAL]]*Tabela1[[#This Row],[CALDEIRARIA]]</f>
        <v>0</v>
      </c>
      <c r="AU3278" s="28">
        <f>Tabela1[[#This Row],[PESO TOTAL]]*Tabela1[[#This Row],[SOLDA]]</f>
        <v>0</v>
      </c>
      <c r="AV3278" s="28">
        <f>Tabela1[[#This Row],[PESO TOTAL]]*Tabela1[[#This Row],[ACABAMENTO]]</f>
        <v>0</v>
      </c>
      <c r="AW3278" s="28">
        <f>Tabela1[[#This Row],[PESO TOTAL]]*Tabela1[[#This Row],[PRONTO ACABADO]]</f>
        <v>0</v>
      </c>
      <c r="AX3278" s="28">
        <f>Tabela1[[#This Row],[PESO TOTAL]]*Tabela1[[#This Row],[EXPEDIÇÃO ]]</f>
        <v>0</v>
      </c>
      <c r="AY3278" s="28" t="str">
        <f>Tabela1[[#This Row],[PEDIDO]]&amp;Tabela1[[#This Row],[PRODUTO]]</f>
        <v/>
      </c>
      <c r="AZ3278" s="44">
        <f>IF(AF3278="",0,IF(ISTEXT(AF3278),H3278*VALUE(SUBSTITUTE(AF3278,"%",""))/100,H3278*AF3278))-Tabela1[[#This Row],[PRONTO ACABADO2]]</f>
        <v>0</v>
      </c>
      <c r="BA3278" s="44">
        <f>IF(AG3278="",0,IF(ISTEXT(AG3278),H3278*VALUE(SUBSTITUTE(AG3278,"%",""))/100,H3278*AG3278))-Tabela1[[#This Row],[PESO EXPEDIDO2]]</f>
        <v>0</v>
      </c>
      <c r="BB3278" s="44">
        <f t="shared" si="434"/>
        <v>0</v>
      </c>
      <c r="BC3278" s="44">
        <f t="shared" si="435"/>
        <v>0</v>
      </c>
      <c r="BD3278" s="44"/>
    </row>
    <row r="3279" spans="1:56" ht="15.75" hidden="1" customHeight="1" x14ac:dyDescent="0.25">
      <c r="A3279" s="6"/>
      <c r="B3279" s="22"/>
      <c r="C3279" s="7"/>
      <c r="D3279" s="46"/>
      <c r="E3279" s="7"/>
      <c r="F3279" s="7"/>
      <c r="G3279" s="44"/>
      <c r="H3279" s="41">
        <f>Tabela1[[#This Row],[PESO UNI]]*Tabela1[[#This Row],[QTE]]</f>
        <v>0</v>
      </c>
      <c r="I3279" s="7"/>
      <c r="J3279" s="8"/>
      <c r="K3279" s="8"/>
      <c r="L3279" s="9"/>
      <c r="M3279" s="10"/>
      <c r="N3279" s="11"/>
      <c r="O3279" s="12"/>
      <c r="P3279" s="13"/>
      <c r="Q3279" s="14">
        <f>Tabela1[[#This Row],[QTDE/ Fabricação]]-Tabela1[[#This Row],[QTE]]</f>
        <v>0</v>
      </c>
      <c r="R3279" s="19">
        <f t="shared" si="430"/>
        <v>0</v>
      </c>
      <c r="S3279" s="19">
        <f t="shared" si="429"/>
        <v>0</v>
      </c>
      <c r="T3279" s="20">
        <f t="shared" si="431"/>
        <v>0</v>
      </c>
      <c r="U3279" s="17">
        <f>IFERROR(SUMIF('LISTA DE EMBARQUE'!B:B,MICRO!E:E,'LISTA DE EMBARQUE'!G:G),"")</f>
        <v>0</v>
      </c>
      <c r="V3279" s="12" t="str">
        <f>IFERROR(VLOOKUP(Tabela1[[#This Row],[COD.MDE]],'LISTA DE EMBARQUE'!B:L,11,0),"")</f>
        <v/>
      </c>
      <c r="W3279" s="13" t="str">
        <f>IFERROR(COUNTIF(#REF!,Tabela1[[#This Row],[Colunas5]]),"")</f>
        <v/>
      </c>
      <c r="X3279" s="14">
        <f>Tabela1[[#This Row],[QIANTIDADE EXPEDIDA]]*Tabela1[[#This Row],[PESO UNI]]</f>
        <v>0</v>
      </c>
      <c r="Y3279" s="14">
        <f t="shared" si="432"/>
        <v>0</v>
      </c>
      <c r="Z3279" s="21">
        <f>Tabela1[[#This Row],[PESO TOTAL]]-Tabela1[[#This Row],[Peso Expedido]]</f>
        <v>0</v>
      </c>
      <c r="AA3279" s="18"/>
      <c r="AB3279" s="15"/>
      <c r="AC3279" s="15"/>
      <c r="AD3279" s="15"/>
      <c r="AE3279" s="15"/>
      <c r="AF3279" s="15"/>
      <c r="AG3279" s="15"/>
      <c r="AH3279" s="15"/>
      <c r="AI3279" s="40" t="str">
        <f t="shared" si="428"/>
        <v>ok</v>
      </c>
      <c r="AJ3279"/>
      <c r="AK3279" t="str">
        <f>Tabela1[[#This Row],[Coluna1]]&amp;Tabela1[[#This Row],[PEDIDO]]</f>
        <v/>
      </c>
      <c r="AL3279"/>
      <c r="AM3279"/>
      <c r="AN3279"/>
      <c r="AO3279" t="str">
        <f t="shared" si="433"/>
        <v>/</v>
      </c>
      <c r="AP3279" t="str">
        <f>Tabela1[[#This Row],[TAG]]&amp;Tabela1[[#This Row],[PEDIDO]]&amp;Tabela1[[#This Row],[PRODUTO]]</f>
        <v/>
      </c>
      <c r="AQ3279" s="23" t="str">
        <f>Tabela1[[#This Row],[PRODUTO]]&amp;Tabela1[[#This Row],[TAG]]</f>
        <v/>
      </c>
      <c r="AR3279" s="183">
        <f>Tabela1[[#This Row],[PESO TOTAL]]*Tabela1[[#This Row],[MATÉRIA PRIMA]]</f>
        <v>0</v>
      </c>
      <c r="AS3279" s="28">
        <f>Tabela1[[#This Row],[PESO TOTAL]]*Tabela1[[#This Row],[PREPARAÇÃO ]]</f>
        <v>0</v>
      </c>
      <c r="AT3279" s="28">
        <f>Tabela1[[#This Row],[PESO TOTAL]]*Tabela1[[#This Row],[CALDEIRARIA]]</f>
        <v>0</v>
      </c>
      <c r="AU3279" s="28">
        <f>Tabela1[[#This Row],[PESO TOTAL]]*Tabela1[[#This Row],[SOLDA]]</f>
        <v>0</v>
      </c>
      <c r="AV3279" s="28">
        <f>Tabela1[[#This Row],[PESO TOTAL]]*Tabela1[[#This Row],[ACABAMENTO]]</f>
        <v>0</v>
      </c>
      <c r="AW3279" s="28">
        <f>Tabela1[[#This Row],[PESO TOTAL]]*Tabela1[[#This Row],[PRONTO ACABADO]]</f>
        <v>0</v>
      </c>
      <c r="AX3279" s="28">
        <f>Tabela1[[#This Row],[PESO TOTAL]]*Tabela1[[#This Row],[EXPEDIÇÃO ]]</f>
        <v>0</v>
      </c>
      <c r="AY3279" s="28" t="str">
        <f>Tabela1[[#This Row],[PEDIDO]]&amp;Tabela1[[#This Row],[PRODUTO]]</f>
        <v/>
      </c>
      <c r="AZ3279" s="44">
        <f>IF(AF3279="",0,IF(ISTEXT(AF3279),H3279*VALUE(SUBSTITUTE(AF3279,"%",""))/100,H3279*AF3279))-Tabela1[[#This Row],[PRONTO ACABADO2]]</f>
        <v>0</v>
      </c>
      <c r="BA3279" s="44">
        <f>IF(AG3279="",0,IF(ISTEXT(AG3279),H3279*VALUE(SUBSTITUTE(AG3279,"%",""))/100,H3279*AG3279))-Tabela1[[#This Row],[PESO EXPEDIDO2]]</f>
        <v>0</v>
      </c>
      <c r="BB3279" s="44">
        <f t="shared" si="434"/>
        <v>0</v>
      </c>
      <c r="BC3279" s="44">
        <f t="shared" si="435"/>
        <v>0</v>
      </c>
      <c r="BD3279" s="44"/>
    </row>
    <row r="3280" spans="1:56" ht="15.75" hidden="1" customHeight="1" x14ac:dyDescent="0.25">
      <c r="A3280" s="6"/>
      <c r="B3280" s="22"/>
      <c r="C3280" s="7"/>
      <c r="D3280" s="46"/>
      <c r="E3280" s="7"/>
      <c r="F3280" s="7"/>
      <c r="G3280" s="44"/>
      <c r="H3280" s="41">
        <f>Tabela1[[#This Row],[PESO UNI]]*Tabela1[[#This Row],[QTE]]</f>
        <v>0</v>
      </c>
      <c r="I3280" s="7"/>
      <c r="J3280" s="8"/>
      <c r="K3280" s="8"/>
      <c r="L3280" s="9"/>
      <c r="M3280" s="10"/>
      <c r="N3280" s="11"/>
      <c r="O3280" s="12"/>
      <c r="P3280" s="13"/>
      <c r="Q3280" s="14">
        <f>Tabela1[[#This Row],[QTDE/ Fabricação]]-Tabela1[[#This Row],[QTE]]</f>
        <v>0</v>
      </c>
      <c r="R3280" s="19">
        <f t="shared" si="430"/>
        <v>0</v>
      </c>
      <c r="S3280" s="19">
        <f t="shared" si="429"/>
        <v>0</v>
      </c>
      <c r="T3280" s="20">
        <f t="shared" si="431"/>
        <v>0</v>
      </c>
      <c r="U3280" s="17">
        <f>IFERROR(SUMIF('LISTA DE EMBARQUE'!B:B,MICRO!E:E,'LISTA DE EMBARQUE'!G:G),"")</f>
        <v>0</v>
      </c>
      <c r="V3280" s="12" t="str">
        <f>IFERROR(VLOOKUP(Tabela1[[#This Row],[COD.MDE]],'LISTA DE EMBARQUE'!B:L,11,0),"")</f>
        <v/>
      </c>
      <c r="W3280" s="13" t="str">
        <f>IFERROR(COUNTIF(#REF!,Tabela1[[#This Row],[Colunas5]]),"")</f>
        <v/>
      </c>
      <c r="X3280" s="14">
        <f>Tabela1[[#This Row],[QIANTIDADE EXPEDIDA]]*Tabela1[[#This Row],[PESO UNI]]</f>
        <v>0</v>
      </c>
      <c r="Y3280" s="14">
        <f t="shared" si="432"/>
        <v>0</v>
      </c>
      <c r="Z3280" s="21">
        <f>Tabela1[[#This Row],[PESO TOTAL]]-Tabela1[[#This Row],[Peso Expedido]]</f>
        <v>0</v>
      </c>
      <c r="AA3280" s="18"/>
      <c r="AB3280" s="15"/>
      <c r="AC3280" s="15"/>
      <c r="AD3280" s="15"/>
      <c r="AE3280" s="15"/>
      <c r="AF3280" s="15"/>
      <c r="AG3280" s="15"/>
      <c r="AH3280" s="15"/>
      <c r="AI3280" s="40" t="str">
        <f t="shared" si="428"/>
        <v>ok</v>
      </c>
      <c r="AJ3280"/>
      <c r="AK3280" t="str">
        <f>Tabela1[[#This Row],[Coluna1]]&amp;Tabela1[[#This Row],[PEDIDO]]</f>
        <v/>
      </c>
      <c r="AL3280"/>
      <c r="AM3280"/>
      <c r="AN3280"/>
      <c r="AO3280" t="str">
        <f t="shared" si="433"/>
        <v>/</v>
      </c>
      <c r="AP3280" t="str">
        <f>Tabela1[[#This Row],[TAG]]&amp;Tabela1[[#This Row],[PEDIDO]]&amp;Tabela1[[#This Row],[PRODUTO]]</f>
        <v/>
      </c>
      <c r="AQ3280" s="23" t="str">
        <f>Tabela1[[#This Row],[PRODUTO]]&amp;Tabela1[[#This Row],[TAG]]</f>
        <v/>
      </c>
      <c r="AR3280" s="183">
        <f>Tabela1[[#This Row],[PESO TOTAL]]*Tabela1[[#This Row],[MATÉRIA PRIMA]]</f>
        <v>0</v>
      </c>
      <c r="AS3280" s="28">
        <f>Tabela1[[#This Row],[PESO TOTAL]]*Tabela1[[#This Row],[PREPARAÇÃO ]]</f>
        <v>0</v>
      </c>
      <c r="AT3280" s="28">
        <f>Tabela1[[#This Row],[PESO TOTAL]]*Tabela1[[#This Row],[CALDEIRARIA]]</f>
        <v>0</v>
      </c>
      <c r="AU3280" s="28">
        <f>Tabela1[[#This Row],[PESO TOTAL]]*Tabela1[[#This Row],[SOLDA]]</f>
        <v>0</v>
      </c>
      <c r="AV3280" s="28">
        <f>Tabela1[[#This Row],[PESO TOTAL]]*Tabela1[[#This Row],[ACABAMENTO]]</f>
        <v>0</v>
      </c>
      <c r="AW3280" s="28">
        <f>Tabela1[[#This Row],[PESO TOTAL]]*Tabela1[[#This Row],[PRONTO ACABADO]]</f>
        <v>0</v>
      </c>
      <c r="AX3280" s="28">
        <f>Tabela1[[#This Row],[PESO TOTAL]]*Tabela1[[#This Row],[EXPEDIÇÃO ]]</f>
        <v>0</v>
      </c>
      <c r="AY3280" s="28" t="str">
        <f>Tabela1[[#This Row],[PEDIDO]]&amp;Tabela1[[#This Row],[PRODUTO]]</f>
        <v/>
      </c>
      <c r="AZ3280" s="44">
        <f>IF(AF3280="",0,IF(ISTEXT(AF3280),H3280*VALUE(SUBSTITUTE(AF3280,"%",""))/100,H3280*AF3280))-Tabela1[[#This Row],[PRONTO ACABADO2]]</f>
        <v>0</v>
      </c>
      <c r="BA3280" s="44">
        <f>IF(AG3280="",0,IF(ISTEXT(AG3280),H3280*VALUE(SUBSTITUTE(AG3280,"%",""))/100,H3280*AG3280))-Tabela1[[#This Row],[PESO EXPEDIDO2]]</f>
        <v>0</v>
      </c>
      <c r="BB3280" s="44">
        <f t="shared" si="434"/>
        <v>0</v>
      </c>
      <c r="BC3280" s="44">
        <f t="shared" si="435"/>
        <v>0</v>
      </c>
      <c r="BD3280" s="44"/>
    </row>
    <row r="3281" spans="1:56" ht="15.75" hidden="1" customHeight="1" x14ac:dyDescent="0.25">
      <c r="A3281" s="6"/>
      <c r="B3281" s="22"/>
      <c r="C3281" s="7"/>
      <c r="D3281" s="46"/>
      <c r="E3281" s="7"/>
      <c r="F3281" s="7"/>
      <c r="G3281" s="44"/>
      <c r="H3281" s="41">
        <f>Tabela1[[#This Row],[PESO UNI]]*Tabela1[[#This Row],[QTE]]</f>
        <v>0</v>
      </c>
      <c r="I3281" s="7"/>
      <c r="J3281" s="8"/>
      <c r="K3281" s="8"/>
      <c r="L3281" s="9"/>
      <c r="M3281" s="10"/>
      <c r="N3281" s="11"/>
      <c r="O3281" s="12"/>
      <c r="P3281" s="13"/>
      <c r="Q3281" s="14">
        <f>Tabela1[[#This Row],[QTDE/ Fabricação]]-Tabela1[[#This Row],[QTE]]</f>
        <v>0</v>
      </c>
      <c r="R3281" s="19">
        <f t="shared" si="430"/>
        <v>0</v>
      </c>
      <c r="S3281" s="19">
        <f t="shared" si="429"/>
        <v>0</v>
      </c>
      <c r="T3281" s="20">
        <f t="shared" si="431"/>
        <v>0</v>
      </c>
      <c r="U3281" s="17">
        <f>IFERROR(SUMIF('LISTA DE EMBARQUE'!B:B,MICRO!E:E,'LISTA DE EMBARQUE'!G:G),"")</f>
        <v>0</v>
      </c>
      <c r="V3281" s="12" t="str">
        <f>IFERROR(VLOOKUP(Tabela1[[#This Row],[COD.MDE]],'LISTA DE EMBARQUE'!B:L,11,0),"")</f>
        <v/>
      </c>
      <c r="W3281" s="13" t="str">
        <f>IFERROR(COUNTIF(#REF!,Tabela1[[#This Row],[Colunas5]]),"")</f>
        <v/>
      </c>
      <c r="X3281" s="14">
        <f>Tabela1[[#This Row],[QIANTIDADE EXPEDIDA]]*Tabela1[[#This Row],[PESO UNI]]</f>
        <v>0</v>
      </c>
      <c r="Y3281" s="14">
        <f t="shared" si="432"/>
        <v>0</v>
      </c>
      <c r="Z3281" s="21">
        <f>Tabela1[[#This Row],[PESO TOTAL]]-Tabela1[[#This Row],[Peso Expedido]]</f>
        <v>0</v>
      </c>
      <c r="AA3281" s="18"/>
      <c r="AB3281" s="15"/>
      <c r="AC3281" s="15"/>
      <c r="AD3281" s="15"/>
      <c r="AE3281" s="15"/>
      <c r="AF3281" s="15"/>
      <c r="AG3281" s="15"/>
      <c r="AH3281" s="15"/>
      <c r="AI3281" s="40" t="str">
        <f t="shared" ref="AI3281:AI3344" si="436">IF(Z3281&lt;=0,"ok","")</f>
        <v>ok</v>
      </c>
      <c r="AJ3281"/>
      <c r="AK3281" t="str">
        <f>Tabela1[[#This Row],[Coluna1]]&amp;Tabela1[[#This Row],[PEDIDO]]</f>
        <v/>
      </c>
      <c r="AL3281"/>
      <c r="AM3281"/>
      <c r="AN3281"/>
      <c r="AO3281" t="str">
        <f t="shared" si="433"/>
        <v>/</v>
      </c>
      <c r="AP3281" t="str">
        <f>Tabela1[[#This Row],[TAG]]&amp;Tabela1[[#This Row],[PEDIDO]]&amp;Tabela1[[#This Row],[PRODUTO]]</f>
        <v/>
      </c>
      <c r="AQ3281" s="23" t="str">
        <f>Tabela1[[#This Row],[PRODUTO]]&amp;Tabela1[[#This Row],[TAG]]</f>
        <v/>
      </c>
      <c r="AR3281" s="183">
        <f>Tabela1[[#This Row],[PESO TOTAL]]*Tabela1[[#This Row],[MATÉRIA PRIMA]]</f>
        <v>0</v>
      </c>
      <c r="AS3281" s="28">
        <f>Tabela1[[#This Row],[PESO TOTAL]]*Tabela1[[#This Row],[PREPARAÇÃO ]]</f>
        <v>0</v>
      </c>
      <c r="AT3281" s="28">
        <f>Tabela1[[#This Row],[PESO TOTAL]]*Tabela1[[#This Row],[CALDEIRARIA]]</f>
        <v>0</v>
      </c>
      <c r="AU3281" s="28">
        <f>Tabela1[[#This Row],[PESO TOTAL]]*Tabela1[[#This Row],[SOLDA]]</f>
        <v>0</v>
      </c>
      <c r="AV3281" s="28">
        <f>Tabela1[[#This Row],[PESO TOTAL]]*Tabela1[[#This Row],[ACABAMENTO]]</f>
        <v>0</v>
      </c>
      <c r="AW3281" s="28">
        <f>Tabela1[[#This Row],[PESO TOTAL]]*Tabela1[[#This Row],[PRONTO ACABADO]]</f>
        <v>0</v>
      </c>
      <c r="AX3281" s="28">
        <f>Tabela1[[#This Row],[PESO TOTAL]]*Tabela1[[#This Row],[EXPEDIÇÃO ]]</f>
        <v>0</v>
      </c>
      <c r="AY3281" s="28" t="str">
        <f>Tabela1[[#This Row],[PEDIDO]]&amp;Tabela1[[#This Row],[PRODUTO]]</f>
        <v/>
      </c>
      <c r="AZ3281" s="44">
        <f>IF(AF3281="",0,IF(ISTEXT(AF3281),H3281*VALUE(SUBSTITUTE(AF3281,"%",""))/100,H3281*AF3281))-Tabela1[[#This Row],[PRONTO ACABADO2]]</f>
        <v>0</v>
      </c>
      <c r="BA3281" s="44">
        <f>IF(AG3281="",0,IF(ISTEXT(AG3281),H3281*VALUE(SUBSTITUTE(AG3281,"%",""))/100,H3281*AG3281))-Tabela1[[#This Row],[PESO EXPEDIDO2]]</f>
        <v>0</v>
      </c>
      <c r="BB3281" s="44">
        <f t="shared" si="434"/>
        <v>0</v>
      </c>
      <c r="BC3281" s="44">
        <f t="shared" si="435"/>
        <v>0</v>
      </c>
      <c r="BD3281" s="44"/>
    </row>
    <row r="3282" spans="1:56" ht="15.75" hidden="1" customHeight="1" x14ac:dyDescent="0.25">
      <c r="A3282" s="6"/>
      <c r="B3282" s="22"/>
      <c r="C3282" s="7"/>
      <c r="D3282" s="46"/>
      <c r="E3282" s="7"/>
      <c r="F3282" s="7"/>
      <c r="G3282" s="44"/>
      <c r="H3282" s="41">
        <f>Tabela1[[#This Row],[PESO UNI]]*Tabela1[[#This Row],[QTE]]</f>
        <v>0</v>
      </c>
      <c r="I3282" s="7"/>
      <c r="J3282" s="8"/>
      <c r="K3282" s="8"/>
      <c r="L3282" s="9"/>
      <c r="M3282" s="10"/>
      <c r="N3282" s="11"/>
      <c r="O3282" s="12"/>
      <c r="P3282" s="13"/>
      <c r="Q3282" s="14">
        <f>Tabela1[[#This Row],[QTDE/ Fabricação]]-Tabela1[[#This Row],[QTE]]</f>
        <v>0</v>
      </c>
      <c r="R3282" s="19">
        <f t="shared" si="430"/>
        <v>0</v>
      </c>
      <c r="S3282" s="19">
        <f t="shared" si="429"/>
        <v>0</v>
      </c>
      <c r="T3282" s="20">
        <f t="shared" si="431"/>
        <v>0</v>
      </c>
      <c r="U3282" s="17">
        <f>IFERROR(SUMIF('LISTA DE EMBARQUE'!B:B,MICRO!E:E,'LISTA DE EMBARQUE'!G:G),"")</f>
        <v>0</v>
      </c>
      <c r="V3282" s="12" t="str">
        <f>IFERROR(VLOOKUP(Tabela1[[#This Row],[COD.MDE]],'LISTA DE EMBARQUE'!B:L,11,0),"")</f>
        <v/>
      </c>
      <c r="W3282" s="13" t="str">
        <f>IFERROR(COUNTIF(#REF!,Tabela1[[#This Row],[Colunas5]]),"")</f>
        <v/>
      </c>
      <c r="X3282" s="14">
        <f>Tabela1[[#This Row],[QIANTIDADE EXPEDIDA]]*Tabela1[[#This Row],[PESO UNI]]</f>
        <v>0</v>
      </c>
      <c r="Y3282" s="14">
        <f t="shared" si="432"/>
        <v>0</v>
      </c>
      <c r="Z3282" s="21">
        <f>Tabela1[[#This Row],[PESO TOTAL]]-Tabela1[[#This Row],[Peso Expedido]]</f>
        <v>0</v>
      </c>
      <c r="AA3282" s="18"/>
      <c r="AB3282" s="15"/>
      <c r="AC3282" s="15"/>
      <c r="AD3282" s="15"/>
      <c r="AE3282" s="15"/>
      <c r="AF3282" s="15"/>
      <c r="AG3282" s="15"/>
      <c r="AH3282" s="15"/>
      <c r="AI3282" s="40" t="str">
        <f t="shared" si="436"/>
        <v>ok</v>
      </c>
      <c r="AJ3282"/>
      <c r="AK3282" t="str">
        <f>Tabela1[[#This Row],[Coluna1]]&amp;Tabela1[[#This Row],[PEDIDO]]</f>
        <v/>
      </c>
      <c r="AL3282"/>
      <c r="AM3282"/>
      <c r="AN3282"/>
      <c r="AO3282" t="str">
        <f t="shared" si="433"/>
        <v>/</v>
      </c>
      <c r="AP3282" t="str">
        <f>Tabela1[[#This Row],[TAG]]&amp;Tabela1[[#This Row],[PEDIDO]]&amp;Tabela1[[#This Row],[PRODUTO]]</f>
        <v/>
      </c>
      <c r="AQ3282" s="23" t="str">
        <f>Tabela1[[#This Row],[PRODUTO]]&amp;Tabela1[[#This Row],[TAG]]</f>
        <v/>
      </c>
      <c r="AR3282" s="183">
        <f>Tabela1[[#This Row],[PESO TOTAL]]*Tabela1[[#This Row],[MATÉRIA PRIMA]]</f>
        <v>0</v>
      </c>
      <c r="AS3282" s="28">
        <f>Tabela1[[#This Row],[PESO TOTAL]]*Tabela1[[#This Row],[PREPARAÇÃO ]]</f>
        <v>0</v>
      </c>
      <c r="AT3282" s="28">
        <f>Tabela1[[#This Row],[PESO TOTAL]]*Tabela1[[#This Row],[CALDEIRARIA]]</f>
        <v>0</v>
      </c>
      <c r="AU3282" s="28">
        <f>Tabela1[[#This Row],[PESO TOTAL]]*Tabela1[[#This Row],[SOLDA]]</f>
        <v>0</v>
      </c>
      <c r="AV3282" s="28">
        <f>Tabela1[[#This Row],[PESO TOTAL]]*Tabela1[[#This Row],[ACABAMENTO]]</f>
        <v>0</v>
      </c>
      <c r="AW3282" s="28">
        <f>Tabela1[[#This Row],[PESO TOTAL]]*Tabela1[[#This Row],[PRONTO ACABADO]]</f>
        <v>0</v>
      </c>
      <c r="AX3282" s="28">
        <f>Tabela1[[#This Row],[PESO TOTAL]]*Tabela1[[#This Row],[EXPEDIÇÃO ]]</f>
        <v>0</v>
      </c>
      <c r="AY3282" s="28" t="str">
        <f>Tabela1[[#This Row],[PEDIDO]]&amp;Tabela1[[#This Row],[PRODUTO]]</f>
        <v/>
      </c>
      <c r="AZ3282" s="44">
        <f>IF(AF3282="",0,IF(ISTEXT(AF3282),H3282*VALUE(SUBSTITUTE(AF3282,"%",""))/100,H3282*AF3282))-Tabela1[[#This Row],[PRONTO ACABADO2]]</f>
        <v>0</v>
      </c>
      <c r="BA3282" s="44">
        <f>IF(AG3282="",0,IF(ISTEXT(AG3282),H3282*VALUE(SUBSTITUTE(AG3282,"%",""))/100,H3282*AG3282))-Tabela1[[#This Row],[PESO EXPEDIDO2]]</f>
        <v>0</v>
      </c>
      <c r="BB3282" s="44">
        <f t="shared" si="434"/>
        <v>0</v>
      </c>
      <c r="BC3282" s="44">
        <f t="shared" si="435"/>
        <v>0</v>
      </c>
      <c r="BD3282" s="44"/>
    </row>
    <row r="3283" spans="1:56" ht="15.75" hidden="1" customHeight="1" x14ac:dyDescent="0.25">
      <c r="A3283" s="6"/>
      <c r="B3283" s="22"/>
      <c r="C3283" s="7"/>
      <c r="D3283" s="46"/>
      <c r="E3283" s="7"/>
      <c r="F3283" s="7"/>
      <c r="G3283" s="44"/>
      <c r="H3283" s="41">
        <f>Tabela1[[#This Row],[PESO UNI]]*Tabela1[[#This Row],[QTE]]</f>
        <v>0</v>
      </c>
      <c r="I3283" s="7"/>
      <c r="J3283" s="8"/>
      <c r="K3283" s="8"/>
      <c r="L3283" s="9"/>
      <c r="M3283" s="10"/>
      <c r="N3283" s="11"/>
      <c r="O3283" s="12"/>
      <c r="P3283" s="13"/>
      <c r="Q3283" s="14">
        <f>Tabela1[[#This Row],[QTDE/ Fabricação]]-Tabela1[[#This Row],[QTE]]</f>
        <v>0</v>
      </c>
      <c r="R3283" s="19">
        <f t="shared" si="430"/>
        <v>0</v>
      </c>
      <c r="S3283" s="19">
        <f t="shared" si="429"/>
        <v>0</v>
      </c>
      <c r="T3283" s="20">
        <f t="shared" si="431"/>
        <v>0</v>
      </c>
      <c r="U3283" s="17">
        <f>IFERROR(SUMIF('LISTA DE EMBARQUE'!B:B,MICRO!E:E,'LISTA DE EMBARQUE'!G:G),"")</f>
        <v>0</v>
      </c>
      <c r="V3283" s="12" t="str">
        <f>IFERROR(VLOOKUP(Tabela1[[#This Row],[COD.MDE]],'LISTA DE EMBARQUE'!B:L,11,0),"")</f>
        <v/>
      </c>
      <c r="W3283" s="13" t="str">
        <f>IFERROR(COUNTIF(#REF!,Tabela1[[#This Row],[Colunas5]]),"")</f>
        <v/>
      </c>
      <c r="X3283" s="14">
        <f>Tabela1[[#This Row],[QIANTIDADE EXPEDIDA]]*Tabela1[[#This Row],[PESO UNI]]</f>
        <v>0</v>
      </c>
      <c r="Y3283" s="14">
        <f t="shared" si="432"/>
        <v>0</v>
      </c>
      <c r="Z3283" s="21">
        <f>Tabela1[[#This Row],[PESO TOTAL]]-Tabela1[[#This Row],[Peso Expedido]]</f>
        <v>0</v>
      </c>
      <c r="AA3283" s="18"/>
      <c r="AB3283" s="15"/>
      <c r="AC3283" s="15"/>
      <c r="AD3283" s="15"/>
      <c r="AE3283" s="15"/>
      <c r="AF3283" s="15"/>
      <c r="AG3283" s="15"/>
      <c r="AH3283" s="15"/>
      <c r="AI3283" s="40" t="str">
        <f t="shared" si="436"/>
        <v>ok</v>
      </c>
      <c r="AJ3283"/>
      <c r="AK3283" t="str">
        <f>Tabela1[[#This Row],[Coluna1]]&amp;Tabela1[[#This Row],[PEDIDO]]</f>
        <v/>
      </c>
      <c r="AL3283"/>
      <c r="AM3283"/>
      <c r="AN3283"/>
      <c r="AO3283" t="str">
        <f t="shared" si="433"/>
        <v>/</v>
      </c>
      <c r="AP3283" t="str">
        <f>Tabela1[[#This Row],[TAG]]&amp;Tabela1[[#This Row],[PEDIDO]]&amp;Tabela1[[#This Row],[PRODUTO]]</f>
        <v/>
      </c>
      <c r="AQ3283" s="23" t="str">
        <f>Tabela1[[#This Row],[PRODUTO]]&amp;Tabela1[[#This Row],[TAG]]</f>
        <v/>
      </c>
      <c r="AR3283" s="183">
        <f>Tabela1[[#This Row],[PESO TOTAL]]*Tabela1[[#This Row],[MATÉRIA PRIMA]]</f>
        <v>0</v>
      </c>
      <c r="AS3283" s="28">
        <f>Tabela1[[#This Row],[PESO TOTAL]]*Tabela1[[#This Row],[PREPARAÇÃO ]]</f>
        <v>0</v>
      </c>
      <c r="AT3283" s="28">
        <f>Tabela1[[#This Row],[PESO TOTAL]]*Tabela1[[#This Row],[CALDEIRARIA]]</f>
        <v>0</v>
      </c>
      <c r="AU3283" s="28">
        <f>Tabela1[[#This Row],[PESO TOTAL]]*Tabela1[[#This Row],[SOLDA]]</f>
        <v>0</v>
      </c>
      <c r="AV3283" s="28">
        <f>Tabela1[[#This Row],[PESO TOTAL]]*Tabela1[[#This Row],[ACABAMENTO]]</f>
        <v>0</v>
      </c>
      <c r="AW3283" s="28">
        <f>Tabela1[[#This Row],[PESO TOTAL]]*Tabela1[[#This Row],[PRONTO ACABADO]]</f>
        <v>0</v>
      </c>
      <c r="AX3283" s="28">
        <f>Tabela1[[#This Row],[PESO TOTAL]]*Tabela1[[#This Row],[EXPEDIÇÃO ]]</f>
        <v>0</v>
      </c>
      <c r="AY3283" s="28" t="str">
        <f>Tabela1[[#This Row],[PEDIDO]]&amp;Tabela1[[#This Row],[PRODUTO]]</f>
        <v/>
      </c>
      <c r="AZ3283" s="44">
        <f>IF(AF3283="",0,IF(ISTEXT(AF3283),H3283*VALUE(SUBSTITUTE(AF3283,"%",""))/100,H3283*AF3283))-Tabela1[[#This Row],[PRONTO ACABADO2]]</f>
        <v>0</v>
      </c>
      <c r="BA3283" s="44">
        <f>IF(AG3283="",0,IF(ISTEXT(AG3283),H3283*VALUE(SUBSTITUTE(AG3283,"%",""))/100,H3283*AG3283))-Tabela1[[#This Row],[PESO EXPEDIDO2]]</f>
        <v>0</v>
      </c>
      <c r="BB3283" s="44">
        <f t="shared" si="434"/>
        <v>0</v>
      </c>
      <c r="BC3283" s="44">
        <f t="shared" si="435"/>
        <v>0</v>
      </c>
      <c r="BD3283" s="44"/>
    </row>
    <row r="3284" spans="1:56" ht="15.75" hidden="1" customHeight="1" x14ac:dyDescent="0.25">
      <c r="A3284" s="6"/>
      <c r="B3284" s="22"/>
      <c r="C3284" s="7"/>
      <c r="D3284" s="46"/>
      <c r="E3284" s="7"/>
      <c r="F3284" s="7"/>
      <c r="G3284" s="44"/>
      <c r="H3284" s="41">
        <f>Tabela1[[#This Row],[PESO UNI]]*Tabela1[[#This Row],[QTE]]</f>
        <v>0</v>
      </c>
      <c r="I3284" s="7"/>
      <c r="J3284" s="8"/>
      <c r="K3284" s="8"/>
      <c r="L3284" s="9"/>
      <c r="M3284" s="10"/>
      <c r="N3284" s="11"/>
      <c r="O3284" s="12"/>
      <c r="P3284" s="13"/>
      <c r="Q3284" s="14">
        <f>Tabela1[[#This Row],[QTDE/ Fabricação]]-Tabela1[[#This Row],[QTE]]</f>
        <v>0</v>
      </c>
      <c r="R3284" s="19">
        <f t="shared" si="430"/>
        <v>0</v>
      </c>
      <c r="S3284" s="19">
        <f t="shared" si="429"/>
        <v>0</v>
      </c>
      <c r="T3284" s="20">
        <f t="shared" si="431"/>
        <v>0</v>
      </c>
      <c r="U3284" s="17">
        <f>IFERROR(SUMIF('LISTA DE EMBARQUE'!B:B,MICRO!E:E,'LISTA DE EMBARQUE'!G:G),"")</f>
        <v>0</v>
      </c>
      <c r="V3284" s="12" t="str">
        <f>IFERROR(VLOOKUP(Tabela1[[#This Row],[COD.MDE]],'LISTA DE EMBARQUE'!B:L,11,0),"")</f>
        <v/>
      </c>
      <c r="W3284" s="13" t="str">
        <f>IFERROR(COUNTIF(#REF!,Tabela1[[#This Row],[Colunas5]]),"")</f>
        <v/>
      </c>
      <c r="X3284" s="14">
        <f>Tabela1[[#This Row],[QIANTIDADE EXPEDIDA]]*Tabela1[[#This Row],[PESO UNI]]</f>
        <v>0</v>
      </c>
      <c r="Y3284" s="14">
        <f t="shared" si="432"/>
        <v>0</v>
      </c>
      <c r="Z3284" s="21">
        <f>Tabela1[[#This Row],[PESO TOTAL]]-Tabela1[[#This Row],[Peso Expedido]]</f>
        <v>0</v>
      </c>
      <c r="AA3284" s="18"/>
      <c r="AB3284" s="15"/>
      <c r="AC3284" s="15"/>
      <c r="AD3284" s="15"/>
      <c r="AE3284" s="15"/>
      <c r="AF3284" s="15"/>
      <c r="AG3284" s="15"/>
      <c r="AH3284" s="15"/>
      <c r="AI3284" s="40" t="str">
        <f t="shared" si="436"/>
        <v>ok</v>
      </c>
      <c r="AJ3284"/>
      <c r="AK3284" t="str">
        <f>Tabela1[[#This Row],[Coluna1]]&amp;Tabela1[[#This Row],[PEDIDO]]</f>
        <v/>
      </c>
      <c r="AL3284"/>
      <c r="AM3284"/>
      <c r="AN3284"/>
      <c r="AO3284" t="str">
        <f t="shared" si="433"/>
        <v>/</v>
      </c>
      <c r="AP3284" t="str">
        <f>Tabela1[[#This Row],[TAG]]&amp;Tabela1[[#This Row],[PEDIDO]]&amp;Tabela1[[#This Row],[PRODUTO]]</f>
        <v/>
      </c>
      <c r="AQ3284" s="23" t="str">
        <f>Tabela1[[#This Row],[PRODUTO]]&amp;Tabela1[[#This Row],[TAG]]</f>
        <v/>
      </c>
      <c r="AR3284" s="183">
        <f>Tabela1[[#This Row],[PESO TOTAL]]*Tabela1[[#This Row],[MATÉRIA PRIMA]]</f>
        <v>0</v>
      </c>
      <c r="AS3284" s="28">
        <f>Tabela1[[#This Row],[PESO TOTAL]]*Tabela1[[#This Row],[PREPARAÇÃO ]]</f>
        <v>0</v>
      </c>
      <c r="AT3284" s="28">
        <f>Tabela1[[#This Row],[PESO TOTAL]]*Tabela1[[#This Row],[CALDEIRARIA]]</f>
        <v>0</v>
      </c>
      <c r="AU3284" s="28">
        <f>Tabela1[[#This Row],[PESO TOTAL]]*Tabela1[[#This Row],[SOLDA]]</f>
        <v>0</v>
      </c>
      <c r="AV3284" s="28">
        <f>Tabela1[[#This Row],[PESO TOTAL]]*Tabela1[[#This Row],[ACABAMENTO]]</f>
        <v>0</v>
      </c>
      <c r="AW3284" s="28">
        <f>Tabela1[[#This Row],[PESO TOTAL]]*Tabela1[[#This Row],[PRONTO ACABADO]]</f>
        <v>0</v>
      </c>
      <c r="AX3284" s="28">
        <f>Tabela1[[#This Row],[PESO TOTAL]]*Tabela1[[#This Row],[EXPEDIÇÃO ]]</f>
        <v>0</v>
      </c>
      <c r="AY3284" s="28" t="str">
        <f>Tabela1[[#This Row],[PEDIDO]]&amp;Tabela1[[#This Row],[PRODUTO]]</f>
        <v/>
      </c>
      <c r="AZ3284" s="44">
        <f>IF(AF3284="",0,IF(ISTEXT(AF3284),H3284*VALUE(SUBSTITUTE(AF3284,"%",""))/100,H3284*AF3284))-Tabela1[[#This Row],[PRONTO ACABADO2]]</f>
        <v>0</v>
      </c>
      <c r="BA3284" s="44">
        <f>IF(AG3284="",0,IF(ISTEXT(AG3284),H3284*VALUE(SUBSTITUTE(AG3284,"%",""))/100,H3284*AG3284))-Tabela1[[#This Row],[PESO EXPEDIDO2]]</f>
        <v>0</v>
      </c>
      <c r="BB3284" s="44">
        <f t="shared" si="434"/>
        <v>0</v>
      </c>
      <c r="BC3284" s="44">
        <f t="shared" si="435"/>
        <v>0</v>
      </c>
      <c r="BD3284" s="44"/>
    </row>
    <row r="3285" spans="1:56" ht="15.75" hidden="1" customHeight="1" x14ac:dyDescent="0.25">
      <c r="A3285" s="6"/>
      <c r="B3285" s="22"/>
      <c r="C3285" s="7"/>
      <c r="D3285" s="46"/>
      <c r="E3285" s="7"/>
      <c r="F3285" s="7"/>
      <c r="G3285" s="44"/>
      <c r="H3285" s="41">
        <f>Tabela1[[#This Row],[PESO UNI]]*Tabela1[[#This Row],[QTE]]</f>
        <v>0</v>
      </c>
      <c r="I3285" s="7"/>
      <c r="J3285" s="8"/>
      <c r="K3285" s="8"/>
      <c r="L3285" s="9"/>
      <c r="M3285" s="10"/>
      <c r="N3285" s="11"/>
      <c r="O3285" s="12"/>
      <c r="P3285" s="13"/>
      <c r="Q3285" s="14">
        <f>Tabela1[[#This Row],[QTDE/ Fabricação]]-Tabela1[[#This Row],[QTE]]</f>
        <v>0</v>
      </c>
      <c r="R3285" s="19">
        <f t="shared" si="430"/>
        <v>0</v>
      </c>
      <c r="S3285" s="19">
        <f t="shared" si="429"/>
        <v>0</v>
      </c>
      <c r="T3285" s="20">
        <f t="shared" si="431"/>
        <v>0</v>
      </c>
      <c r="U3285" s="17">
        <f>IFERROR(SUMIF('LISTA DE EMBARQUE'!B:B,MICRO!E:E,'LISTA DE EMBARQUE'!G:G),"")</f>
        <v>0</v>
      </c>
      <c r="V3285" s="12" t="str">
        <f>IFERROR(VLOOKUP(Tabela1[[#This Row],[COD.MDE]],'LISTA DE EMBARQUE'!B:L,11,0),"")</f>
        <v/>
      </c>
      <c r="W3285" s="13" t="str">
        <f>IFERROR(COUNTIF(#REF!,Tabela1[[#This Row],[Colunas5]]),"")</f>
        <v/>
      </c>
      <c r="X3285" s="14">
        <f>Tabela1[[#This Row],[QIANTIDADE EXPEDIDA]]*Tabela1[[#This Row],[PESO UNI]]</f>
        <v>0</v>
      </c>
      <c r="Y3285" s="14">
        <f t="shared" si="432"/>
        <v>0</v>
      </c>
      <c r="Z3285" s="21">
        <f>Tabela1[[#This Row],[PESO TOTAL]]-Tabela1[[#This Row],[Peso Expedido]]</f>
        <v>0</v>
      </c>
      <c r="AA3285" s="18"/>
      <c r="AB3285" s="15"/>
      <c r="AC3285" s="15"/>
      <c r="AD3285" s="15"/>
      <c r="AE3285" s="15"/>
      <c r="AF3285" s="15"/>
      <c r="AG3285" s="15"/>
      <c r="AH3285" s="15"/>
      <c r="AI3285" s="40" t="str">
        <f t="shared" si="436"/>
        <v>ok</v>
      </c>
      <c r="AJ3285"/>
      <c r="AK3285" t="str">
        <f>Tabela1[[#This Row],[Coluna1]]&amp;Tabela1[[#This Row],[PEDIDO]]</f>
        <v/>
      </c>
      <c r="AL3285"/>
      <c r="AM3285"/>
      <c r="AN3285"/>
      <c r="AO3285" t="str">
        <f t="shared" si="433"/>
        <v>/</v>
      </c>
      <c r="AP3285" t="str">
        <f>Tabela1[[#This Row],[TAG]]&amp;Tabela1[[#This Row],[PEDIDO]]&amp;Tabela1[[#This Row],[PRODUTO]]</f>
        <v/>
      </c>
      <c r="AQ3285" s="23" t="str">
        <f>Tabela1[[#This Row],[PRODUTO]]&amp;Tabela1[[#This Row],[TAG]]</f>
        <v/>
      </c>
      <c r="AR3285" s="183">
        <f>Tabela1[[#This Row],[PESO TOTAL]]*Tabela1[[#This Row],[MATÉRIA PRIMA]]</f>
        <v>0</v>
      </c>
      <c r="AS3285" s="28">
        <f>Tabela1[[#This Row],[PESO TOTAL]]*Tabela1[[#This Row],[PREPARAÇÃO ]]</f>
        <v>0</v>
      </c>
      <c r="AT3285" s="28">
        <f>Tabela1[[#This Row],[PESO TOTAL]]*Tabela1[[#This Row],[CALDEIRARIA]]</f>
        <v>0</v>
      </c>
      <c r="AU3285" s="28">
        <f>Tabela1[[#This Row],[PESO TOTAL]]*Tabela1[[#This Row],[SOLDA]]</f>
        <v>0</v>
      </c>
      <c r="AV3285" s="28">
        <f>Tabela1[[#This Row],[PESO TOTAL]]*Tabela1[[#This Row],[ACABAMENTO]]</f>
        <v>0</v>
      </c>
      <c r="AW3285" s="28">
        <f>Tabela1[[#This Row],[PESO TOTAL]]*Tabela1[[#This Row],[PRONTO ACABADO]]</f>
        <v>0</v>
      </c>
      <c r="AX3285" s="28">
        <f>Tabela1[[#This Row],[PESO TOTAL]]*Tabela1[[#This Row],[EXPEDIÇÃO ]]</f>
        <v>0</v>
      </c>
      <c r="AY3285" s="28" t="str">
        <f>Tabela1[[#This Row],[PEDIDO]]&amp;Tabela1[[#This Row],[PRODUTO]]</f>
        <v/>
      </c>
      <c r="AZ3285" s="44">
        <f>IF(AF3285="",0,IF(ISTEXT(AF3285),H3285*VALUE(SUBSTITUTE(AF3285,"%",""))/100,H3285*AF3285))-Tabela1[[#This Row],[PRONTO ACABADO2]]</f>
        <v>0</v>
      </c>
      <c r="BA3285" s="44">
        <f>IF(AG3285="",0,IF(ISTEXT(AG3285),H3285*VALUE(SUBSTITUTE(AG3285,"%",""))/100,H3285*AG3285))-Tabela1[[#This Row],[PESO EXPEDIDO2]]</f>
        <v>0</v>
      </c>
      <c r="BB3285" s="44">
        <f t="shared" si="434"/>
        <v>0</v>
      </c>
      <c r="BC3285" s="44">
        <f t="shared" si="435"/>
        <v>0</v>
      </c>
      <c r="BD3285" s="44"/>
    </row>
    <row r="3286" spans="1:56" ht="15.75" hidden="1" customHeight="1" x14ac:dyDescent="0.25">
      <c r="A3286" s="6"/>
      <c r="B3286" s="22"/>
      <c r="C3286" s="7"/>
      <c r="D3286" s="46"/>
      <c r="E3286" s="7"/>
      <c r="F3286" s="7"/>
      <c r="G3286" s="44"/>
      <c r="H3286" s="41">
        <f>Tabela1[[#This Row],[PESO UNI]]*Tabela1[[#This Row],[QTE]]</f>
        <v>0</v>
      </c>
      <c r="I3286" s="7"/>
      <c r="J3286" s="8"/>
      <c r="K3286" s="8"/>
      <c r="L3286" s="9"/>
      <c r="M3286" s="10"/>
      <c r="N3286" s="11"/>
      <c r="O3286" s="12"/>
      <c r="P3286" s="13"/>
      <c r="Q3286" s="14">
        <f>Tabela1[[#This Row],[QTDE/ Fabricação]]-Tabela1[[#This Row],[QTE]]</f>
        <v>0</v>
      </c>
      <c r="R3286" s="19">
        <f t="shared" si="430"/>
        <v>0</v>
      </c>
      <c r="S3286" s="19">
        <f t="shared" si="429"/>
        <v>0</v>
      </c>
      <c r="T3286" s="20">
        <f t="shared" si="431"/>
        <v>0</v>
      </c>
      <c r="U3286" s="17">
        <f>IFERROR(SUMIF('LISTA DE EMBARQUE'!B:B,MICRO!E:E,'LISTA DE EMBARQUE'!G:G),"")</f>
        <v>0</v>
      </c>
      <c r="V3286" s="12" t="str">
        <f>IFERROR(VLOOKUP(Tabela1[[#This Row],[COD.MDE]],'LISTA DE EMBARQUE'!B:L,11,0),"")</f>
        <v/>
      </c>
      <c r="W3286" s="13" t="str">
        <f>IFERROR(COUNTIF(#REF!,Tabela1[[#This Row],[Colunas5]]),"")</f>
        <v/>
      </c>
      <c r="X3286" s="14">
        <f>Tabela1[[#This Row],[QIANTIDADE EXPEDIDA]]*Tabela1[[#This Row],[PESO UNI]]</f>
        <v>0</v>
      </c>
      <c r="Y3286" s="14">
        <f t="shared" si="432"/>
        <v>0</v>
      </c>
      <c r="Z3286" s="21">
        <f>Tabela1[[#This Row],[PESO TOTAL]]-Tabela1[[#This Row],[Peso Expedido]]</f>
        <v>0</v>
      </c>
      <c r="AA3286" s="18"/>
      <c r="AB3286" s="15"/>
      <c r="AC3286" s="15"/>
      <c r="AD3286" s="15"/>
      <c r="AE3286" s="15"/>
      <c r="AF3286" s="15"/>
      <c r="AG3286" s="15"/>
      <c r="AH3286" s="15"/>
      <c r="AI3286" s="40" t="str">
        <f t="shared" si="436"/>
        <v>ok</v>
      </c>
      <c r="AJ3286"/>
      <c r="AK3286" t="str">
        <f>Tabela1[[#This Row],[Coluna1]]&amp;Tabela1[[#This Row],[PEDIDO]]</f>
        <v/>
      </c>
      <c r="AL3286"/>
      <c r="AM3286"/>
      <c r="AN3286"/>
      <c r="AO3286" t="str">
        <f t="shared" si="433"/>
        <v>/</v>
      </c>
      <c r="AP3286" t="str">
        <f>Tabela1[[#This Row],[TAG]]&amp;Tabela1[[#This Row],[PEDIDO]]&amp;Tabela1[[#This Row],[PRODUTO]]</f>
        <v/>
      </c>
      <c r="AQ3286" s="23" t="str">
        <f>Tabela1[[#This Row],[PRODUTO]]&amp;Tabela1[[#This Row],[TAG]]</f>
        <v/>
      </c>
      <c r="AR3286" s="183">
        <f>Tabela1[[#This Row],[PESO TOTAL]]*Tabela1[[#This Row],[MATÉRIA PRIMA]]</f>
        <v>0</v>
      </c>
      <c r="AS3286" s="28">
        <f>Tabela1[[#This Row],[PESO TOTAL]]*Tabela1[[#This Row],[PREPARAÇÃO ]]</f>
        <v>0</v>
      </c>
      <c r="AT3286" s="28">
        <f>Tabela1[[#This Row],[PESO TOTAL]]*Tabela1[[#This Row],[CALDEIRARIA]]</f>
        <v>0</v>
      </c>
      <c r="AU3286" s="28">
        <f>Tabela1[[#This Row],[PESO TOTAL]]*Tabela1[[#This Row],[SOLDA]]</f>
        <v>0</v>
      </c>
      <c r="AV3286" s="28">
        <f>Tabela1[[#This Row],[PESO TOTAL]]*Tabela1[[#This Row],[ACABAMENTO]]</f>
        <v>0</v>
      </c>
      <c r="AW3286" s="28">
        <f>Tabela1[[#This Row],[PESO TOTAL]]*Tabela1[[#This Row],[PRONTO ACABADO]]</f>
        <v>0</v>
      </c>
      <c r="AX3286" s="28">
        <f>Tabela1[[#This Row],[PESO TOTAL]]*Tabela1[[#This Row],[EXPEDIÇÃO ]]</f>
        <v>0</v>
      </c>
      <c r="AY3286" s="28" t="str">
        <f>Tabela1[[#This Row],[PEDIDO]]&amp;Tabela1[[#This Row],[PRODUTO]]</f>
        <v/>
      </c>
      <c r="AZ3286" s="44">
        <f>IF(AF3286="",0,IF(ISTEXT(AF3286),H3286*VALUE(SUBSTITUTE(AF3286,"%",""))/100,H3286*AF3286))-Tabela1[[#This Row],[PRONTO ACABADO2]]</f>
        <v>0</v>
      </c>
      <c r="BA3286" s="44">
        <f>IF(AG3286="",0,IF(ISTEXT(AG3286),H3286*VALUE(SUBSTITUTE(AG3286,"%",""))/100,H3286*AG3286))-Tabela1[[#This Row],[PESO EXPEDIDO2]]</f>
        <v>0</v>
      </c>
      <c r="BB3286" s="44">
        <f t="shared" si="434"/>
        <v>0</v>
      </c>
      <c r="BC3286" s="44">
        <f t="shared" si="435"/>
        <v>0</v>
      </c>
      <c r="BD3286" s="44"/>
    </row>
    <row r="3287" spans="1:56" ht="15.75" hidden="1" customHeight="1" x14ac:dyDescent="0.25">
      <c r="A3287" s="6"/>
      <c r="B3287" s="22"/>
      <c r="C3287" s="7"/>
      <c r="D3287" s="46"/>
      <c r="E3287" s="7"/>
      <c r="F3287" s="7"/>
      <c r="G3287" s="44"/>
      <c r="H3287" s="41">
        <f>Tabela1[[#This Row],[PESO UNI]]*Tabela1[[#This Row],[QTE]]</f>
        <v>0</v>
      </c>
      <c r="I3287" s="7"/>
      <c r="J3287" s="8"/>
      <c r="K3287" s="8"/>
      <c r="L3287" s="9"/>
      <c r="M3287" s="10"/>
      <c r="N3287" s="11"/>
      <c r="O3287" s="12"/>
      <c r="P3287" s="13"/>
      <c r="Q3287" s="14">
        <f>Tabela1[[#This Row],[QTDE/ Fabricação]]-Tabela1[[#This Row],[QTE]]</f>
        <v>0</v>
      </c>
      <c r="R3287" s="19">
        <f t="shared" si="430"/>
        <v>0</v>
      </c>
      <c r="S3287" s="19">
        <f t="shared" si="429"/>
        <v>0</v>
      </c>
      <c r="T3287" s="20">
        <f t="shared" si="431"/>
        <v>0</v>
      </c>
      <c r="U3287" s="17">
        <f>IFERROR(SUMIF('LISTA DE EMBARQUE'!B:B,MICRO!E:E,'LISTA DE EMBARQUE'!G:G),"")</f>
        <v>0</v>
      </c>
      <c r="V3287" s="12" t="str">
        <f>IFERROR(VLOOKUP(Tabela1[[#This Row],[COD.MDE]],'LISTA DE EMBARQUE'!B:L,11,0),"")</f>
        <v/>
      </c>
      <c r="W3287" s="13" t="str">
        <f>IFERROR(COUNTIF(#REF!,Tabela1[[#This Row],[Colunas5]]),"")</f>
        <v/>
      </c>
      <c r="X3287" s="14">
        <f>Tabela1[[#This Row],[QIANTIDADE EXPEDIDA]]*Tabela1[[#This Row],[PESO UNI]]</f>
        <v>0</v>
      </c>
      <c r="Y3287" s="14">
        <f t="shared" si="432"/>
        <v>0</v>
      </c>
      <c r="Z3287" s="21">
        <f>Tabela1[[#This Row],[PESO TOTAL]]-Tabela1[[#This Row],[Peso Expedido]]</f>
        <v>0</v>
      </c>
      <c r="AA3287" s="18"/>
      <c r="AB3287" s="15"/>
      <c r="AC3287" s="15"/>
      <c r="AD3287" s="15"/>
      <c r="AE3287" s="15"/>
      <c r="AF3287" s="15"/>
      <c r="AG3287" s="15"/>
      <c r="AH3287" s="15"/>
      <c r="AI3287" s="40" t="str">
        <f t="shared" si="436"/>
        <v>ok</v>
      </c>
      <c r="AJ3287"/>
      <c r="AK3287" t="str">
        <f>Tabela1[[#This Row],[Coluna1]]&amp;Tabela1[[#This Row],[PEDIDO]]</f>
        <v/>
      </c>
      <c r="AL3287"/>
      <c r="AM3287"/>
      <c r="AN3287"/>
      <c r="AO3287" t="str">
        <f t="shared" si="433"/>
        <v>/</v>
      </c>
      <c r="AP3287" t="str">
        <f>Tabela1[[#This Row],[TAG]]&amp;Tabela1[[#This Row],[PEDIDO]]&amp;Tabela1[[#This Row],[PRODUTO]]</f>
        <v/>
      </c>
      <c r="AQ3287" s="23" t="str">
        <f>Tabela1[[#This Row],[PRODUTO]]&amp;Tabela1[[#This Row],[TAG]]</f>
        <v/>
      </c>
      <c r="AR3287" s="183">
        <f>Tabela1[[#This Row],[PESO TOTAL]]*Tabela1[[#This Row],[MATÉRIA PRIMA]]</f>
        <v>0</v>
      </c>
      <c r="AS3287" s="28">
        <f>Tabela1[[#This Row],[PESO TOTAL]]*Tabela1[[#This Row],[PREPARAÇÃO ]]</f>
        <v>0</v>
      </c>
      <c r="AT3287" s="28">
        <f>Tabela1[[#This Row],[PESO TOTAL]]*Tabela1[[#This Row],[CALDEIRARIA]]</f>
        <v>0</v>
      </c>
      <c r="AU3287" s="28">
        <f>Tabela1[[#This Row],[PESO TOTAL]]*Tabela1[[#This Row],[SOLDA]]</f>
        <v>0</v>
      </c>
      <c r="AV3287" s="28">
        <f>Tabela1[[#This Row],[PESO TOTAL]]*Tabela1[[#This Row],[ACABAMENTO]]</f>
        <v>0</v>
      </c>
      <c r="AW3287" s="28">
        <f>Tabela1[[#This Row],[PESO TOTAL]]*Tabela1[[#This Row],[PRONTO ACABADO]]</f>
        <v>0</v>
      </c>
      <c r="AX3287" s="28">
        <f>Tabela1[[#This Row],[PESO TOTAL]]*Tabela1[[#This Row],[EXPEDIÇÃO ]]</f>
        <v>0</v>
      </c>
      <c r="AY3287" s="28" t="str">
        <f>Tabela1[[#This Row],[PEDIDO]]&amp;Tabela1[[#This Row],[PRODUTO]]</f>
        <v/>
      </c>
      <c r="AZ3287" s="44">
        <f>IF(AF3287="",0,IF(ISTEXT(AF3287),H3287*VALUE(SUBSTITUTE(AF3287,"%",""))/100,H3287*AF3287))-Tabela1[[#This Row],[PRONTO ACABADO2]]</f>
        <v>0</v>
      </c>
      <c r="BA3287" s="44">
        <f>IF(AG3287="",0,IF(ISTEXT(AG3287),H3287*VALUE(SUBSTITUTE(AG3287,"%",""))/100,H3287*AG3287))-Tabela1[[#This Row],[PESO EXPEDIDO2]]</f>
        <v>0</v>
      </c>
      <c r="BB3287" s="44">
        <f t="shared" si="434"/>
        <v>0</v>
      </c>
      <c r="BC3287" s="44">
        <f t="shared" si="435"/>
        <v>0</v>
      </c>
      <c r="BD3287" s="44"/>
    </row>
    <row r="3288" spans="1:56" ht="15.75" hidden="1" customHeight="1" x14ac:dyDescent="0.25">
      <c r="A3288" s="6"/>
      <c r="B3288" s="22"/>
      <c r="C3288" s="7"/>
      <c r="D3288" s="46"/>
      <c r="E3288" s="7"/>
      <c r="F3288" s="7"/>
      <c r="G3288" s="44"/>
      <c r="H3288" s="41">
        <f>Tabela1[[#This Row],[PESO UNI]]*Tabela1[[#This Row],[QTE]]</f>
        <v>0</v>
      </c>
      <c r="I3288" s="7"/>
      <c r="J3288" s="8"/>
      <c r="K3288" s="8"/>
      <c r="L3288" s="9"/>
      <c r="M3288" s="10"/>
      <c r="N3288" s="11"/>
      <c r="O3288" s="12"/>
      <c r="P3288" s="13"/>
      <c r="Q3288" s="14">
        <f>Tabela1[[#This Row],[QTDE/ Fabricação]]-Tabela1[[#This Row],[QTE]]</f>
        <v>0</v>
      </c>
      <c r="R3288" s="19">
        <f t="shared" si="430"/>
        <v>0</v>
      </c>
      <c r="S3288" s="19">
        <f t="shared" si="429"/>
        <v>0</v>
      </c>
      <c r="T3288" s="20">
        <f t="shared" si="431"/>
        <v>0</v>
      </c>
      <c r="U3288" s="17">
        <f>IFERROR(SUMIF('LISTA DE EMBARQUE'!B:B,MICRO!E:E,'LISTA DE EMBARQUE'!G:G),"")</f>
        <v>0</v>
      </c>
      <c r="V3288" s="12" t="str">
        <f>IFERROR(VLOOKUP(Tabela1[[#This Row],[COD.MDE]],'LISTA DE EMBARQUE'!B:L,11,0),"")</f>
        <v/>
      </c>
      <c r="W3288" s="13" t="str">
        <f>IFERROR(COUNTIF(#REF!,Tabela1[[#This Row],[Colunas5]]),"")</f>
        <v/>
      </c>
      <c r="X3288" s="14">
        <f>Tabela1[[#This Row],[QIANTIDADE EXPEDIDA]]*Tabela1[[#This Row],[PESO UNI]]</f>
        <v>0</v>
      </c>
      <c r="Y3288" s="14">
        <f t="shared" si="432"/>
        <v>0</v>
      </c>
      <c r="Z3288" s="21">
        <f>Tabela1[[#This Row],[PESO TOTAL]]-Tabela1[[#This Row],[Peso Expedido]]</f>
        <v>0</v>
      </c>
      <c r="AA3288" s="18"/>
      <c r="AB3288" s="15"/>
      <c r="AC3288" s="15"/>
      <c r="AD3288" s="15"/>
      <c r="AE3288" s="15"/>
      <c r="AF3288" s="15"/>
      <c r="AG3288" s="15"/>
      <c r="AH3288" s="15"/>
      <c r="AI3288" s="40" t="str">
        <f t="shared" si="436"/>
        <v>ok</v>
      </c>
      <c r="AJ3288"/>
      <c r="AK3288" t="str">
        <f>Tabela1[[#This Row],[Coluna1]]&amp;Tabela1[[#This Row],[PEDIDO]]</f>
        <v/>
      </c>
      <c r="AL3288"/>
      <c r="AM3288"/>
      <c r="AN3288"/>
      <c r="AO3288" t="str">
        <f t="shared" si="433"/>
        <v>/</v>
      </c>
      <c r="AP3288" t="str">
        <f>Tabela1[[#This Row],[TAG]]&amp;Tabela1[[#This Row],[PEDIDO]]&amp;Tabela1[[#This Row],[PRODUTO]]</f>
        <v/>
      </c>
      <c r="AQ3288" s="23" t="str">
        <f>Tabela1[[#This Row],[PRODUTO]]&amp;Tabela1[[#This Row],[TAG]]</f>
        <v/>
      </c>
      <c r="AR3288" s="183">
        <f>Tabela1[[#This Row],[PESO TOTAL]]*Tabela1[[#This Row],[MATÉRIA PRIMA]]</f>
        <v>0</v>
      </c>
      <c r="AS3288" s="28">
        <f>Tabela1[[#This Row],[PESO TOTAL]]*Tabela1[[#This Row],[PREPARAÇÃO ]]</f>
        <v>0</v>
      </c>
      <c r="AT3288" s="28">
        <f>Tabela1[[#This Row],[PESO TOTAL]]*Tabela1[[#This Row],[CALDEIRARIA]]</f>
        <v>0</v>
      </c>
      <c r="AU3288" s="28">
        <f>Tabela1[[#This Row],[PESO TOTAL]]*Tabela1[[#This Row],[SOLDA]]</f>
        <v>0</v>
      </c>
      <c r="AV3288" s="28">
        <f>Tabela1[[#This Row],[PESO TOTAL]]*Tabela1[[#This Row],[ACABAMENTO]]</f>
        <v>0</v>
      </c>
      <c r="AW3288" s="28">
        <f>Tabela1[[#This Row],[PESO TOTAL]]*Tabela1[[#This Row],[PRONTO ACABADO]]</f>
        <v>0</v>
      </c>
      <c r="AX3288" s="28">
        <f>Tabela1[[#This Row],[PESO TOTAL]]*Tabela1[[#This Row],[EXPEDIÇÃO ]]</f>
        <v>0</v>
      </c>
      <c r="AY3288" s="28" t="str">
        <f>Tabela1[[#This Row],[PEDIDO]]&amp;Tabela1[[#This Row],[PRODUTO]]</f>
        <v/>
      </c>
      <c r="AZ3288" s="44">
        <f>IF(AF3288="",0,IF(ISTEXT(AF3288),H3288*VALUE(SUBSTITUTE(AF3288,"%",""))/100,H3288*AF3288))-Tabela1[[#This Row],[PRONTO ACABADO2]]</f>
        <v>0</v>
      </c>
      <c r="BA3288" s="44">
        <f>IF(AG3288="",0,IF(ISTEXT(AG3288),H3288*VALUE(SUBSTITUTE(AG3288,"%",""))/100,H3288*AG3288))-Tabela1[[#This Row],[PESO EXPEDIDO2]]</f>
        <v>0</v>
      </c>
      <c r="BB3288" s="44">
        <f t="shared" si="434"/>
        <v>0</v>
      </c>
      <c r="BC3288" s="44">
        <f t="shared" si="435"/>
        <v>0</v>
      </c>
      <c r="BD3288" s="44"/>
    </row>
    <row r="3289" spans="1:56" ht="15.75" hidden="1" customHeight="1" x14ac:dyDescent="0.25">
      <c r="A3289" s="6"/>
      <c r="B3289" s="22"/>
      <c r="C3289" s="7"/>
      <c r="D3289" s="46"/>
      <c r="E3289" s="7"/>
      <c r="F3289" s="7"/>
      <c r="G3289" s="44"/>
      <c r="H3289" s="41">
        <f>Tabela1[[#This Row],[PESO UNI]]*Tabela1[[#This Row],[QTE]]</f>
        <v>0</v>
      </c>
      <c r="I3289" s="7"/>
      <c r="J3289" s="8"/>
      <c r="K3289" s="8"/>
      <c r="L3289" s="9"/>
      <c r="M3289" s="10"/>
      <c r="N3289" s="11"/>
      <c r="O3289" s="12"/>
      <c r="P3289" s="13"/>
      <c r="Q3289" s="14">
        <f>Tabela1[[#This Row],[QTDE/ Fabricação]]-Tabela1[[#This Row],[QTE]]</f>
        <v>0</v>
      </c>
      <c r="R3289" s="19">
        <f t="shared" si="430"/>
        <v>0</v>
      </c>
      <c r="S3289" s="19">
        <f t="shared" si="429"/>
        <v>0</v>
      </c>
      <c r="T3289" s="20">
        <f t="shared" si="431"/>
        <v>0</v>
      </c>
      <c r="U3289" s="17">
        <f>IFERROR(SUMIF('LISTA DE EMBARQUE'!B:B,MICRO!E:E,'LISTA DE EMBARQUE'!G:G),"")</f>
        <v>0</v>
      </c>
      <c r="V3289" s="12" t="str">
        <f>IFERROR(VLOOKUP(Tabela1[[#This Row],[COD.MDE]],'LISTA DE EMBARQUE'!B:L,11,0),"")</f>
        <v/>
      </c>
      <c r="W3289" s="13" t="str">
        <f>IFERROR(COUNTIF(#REF!,Tabela1[[#This Row],[Colunas5]]),"")</f>
        <v/>
      </c>
      <c r="X3289" s="14">
        <f>Tabela1[[#This Row],[QIANTIDADE EXPEDIDA]]*Tabela1[[#This Row],[PESO UNI]]</f>
        <v>0</v>
      </c>
      <c r="Y3289" s="14">
        <f t="shared" si="432"/>
        <v>0</v>
      </c>
      <c r="Z3289" s="21">
        <f>Tabela1[[#This Row],[PESO TOTAL]]-Tabela1[[#This Row],[Peso Expedido]]</f>
        <v>0</v>
      </c>
      <c r="AA3289" s="18"/>
      <c r="AB3289" s="15"/>
      <c r="AC3289" s="15"/>
      <c r="AD3289" s="15"/>
      <c r="AE3289" s="15"/>
      <c r="AF3289" s="15"/>
      <c r="AG3289" s="15"/>
      <c r="AH3289" s="15"/>
      <c r="AI3289" s="40" t="str">
        <f t="shared" si="436"/>
        <v>ok</v>
      </c>
      <c r="AJ3289"/>
      <c r="AK3289" t="str">
        <f>Tabela1[[#This Row],[Coluna1]]&amp;Tabela1[[#This Row],[PEDIDO]]</f>
        <v/>
      </c>
      <c r="AL3289"/>
      <c r="AM3289"/>
      <c r="AN3289"/>
      <c r="AO3289" t="str">
        <f t="shared" si="433"/>
        <v>/</v>
      </c>
      <c r="AP3289" t="str">
        <f>Tabela1[[#This Row],[TAG]]&amp;Tabela1[[#This Row],[PEDIDO]]&amp;Tabela1[[#This Row],[PRODUTO]]</f>
        <v/>
      </c>
      <c r="AQ3289" s="23" t="str">
        <f>Tabela1[[#This Row],[PRODUTO]]&amp;Tabela1[[#This Row],[TAG]]</f>
        <v/>
      </c>
      <c r="AR3289" s="183">
        <f>Tabela1[[#This Row],[PESO TOTAL]]*Tabela1[[#This Row],[MATÉRIA PRIMA]]</f>
        <v>0</v>
      </c>
      <c r="AS3289" s="28">
        <f>Tabela1[[#This Row],[PESO TOTAL]]*Tabela1[[#This Row],[PREPARAÇÃO ]]</f>
        <v>0</v>
      </c>
      <c r="AT3289" s="28">
        <f>Tabela1[[#This Row],[PESO TOTAL]]*Tabela1[[#This Row],[CALDEIRARIA]]</f>
        <v>0</v>
      </c>
      <c r="AU3289" s="28">
        <f>Tabela1[[#This Row],[PESO TOTAL]]*Tabela1[[#This Row],[SOLDA]]</f>
        <v>0</v>
      </c>
      <c r="AV3289" s="28">
        <f>Tabela1[[#This Row],[PESO TOTAL]]*Tabela1[[#This Row],[ACABAMENTO]]</f>
        <v>0</v>
      </c>
      <c r="AW3289" s="28">
        <f>Tabela1[[#This Row],[PESO TOTAL]]*Tabela1[[#This Row],[PRONTO ACABADO]]</f>
        <v>0</v>
      </c>
      <c r="AX3289" s="28">
        <f>Tabela1[[#This Row],[PESO TOTAL]]*Tabela1[[#This Row],[EXPEDIÇÃO ]]</f>
        <v>0</v>
      </c>
      <c r="AY3289" s="28" t="str">
        <f>Tabela1[[#This Row],[PEDIDO]]&amp;Tabela1[[#This Row],[PRODUTO]]</f>
        <v/>
      </c>
      <c r="AZ3289" s="44">
        <f>IF(AF3289="",0,IF(ISTEXT(AF3289),H3289*VALUE(SUBSTITUTE(AF3289,"%",""))/100,H3289*AF3289))-Tabela1[[#This Row],[PRONTO ACABADO2]]</f>
        <v>0</v>
      </c>
      <c r="BA3289" s="44">
        <f>IF(AG3289="",0,IF(ISTEXT(AG3289),H3289*VALUE(SUBSTITUTE(AG3289,"%",""))/100,H3289*AG3289))-Tabela1[[#This Row],[PESO EXPEDIDO2]]</f>
        <v>0</v>
      </c>
      <c r="BB3289" s="44">
        <f t="shared" si="434"/>
        <v>0</v>
      </c>
      <c r="BC3289" s="44">
        <f t="shared" si="435"/>
        <v>0</v>
      </c>
      <c r="BD3289" s="44"/>
    </row>
    <row r="3290" spans="1:56" ht="15.75" hidden="1" customHeight="1" x14ac:dyDescent="0.25">
      <c r="A3290" s="6"/>
      <c r="B3290" s="22"/>
      <c r="C3290" s="7"/>
      <c r="D3290" s="46"/>
      <c r="E3290" s="7"/>
      <c r="F3290" s="7"/>
      <c r="G3290" s="44"/>
      <c r="H3290" s="41">
        <f>Tabela1[[#This Row],[PESO UNI]]*Tabela1[[#This Row],[QTE]]</f>
        <v>0</v>
      </c>
      <c r="I3290" s="7"/>
      <c r="J3290" s="8"/>
      <c r="K3290" s="8"/>
      <c r="L3290" s="9"/>
      <c r="M3290" s="10"/>
      <c r="N3290" s="11"/>
      <c r="O3290" s="12"/>
      <c r="P3290" s="13"/>
      <c r="Q3290" s="14">
        <f>Tabela1[[#This Row],[QTDE/ Fabricação]]-Tabela1[[#This Row],[QTE]]</f>
        <v>0</v>
      </c>
      <c r="R3290" s="19">
        <f t="shared" si="430"/>
        <v>0</v>
      </c>
      <c r="S3290" s="19">
        <f t="shared" si="429"/>
        <v>0</v>
      </c>
      <c r="T3290" s="20">
        <f t="shared" si="431"/>
        <v>0</v>
      </c>
      <c r="U3290" s="17">
        <f>IFERROR(SUMIF('LISTA DE EMBARQUE'!B:B,MICRO!E:E,'LISTA DE EMBARQUE'!G:G),"")</f>
        <v>0</v>
      </c>
      <c r="V3290" s="12" t="str">
        <f>IFERROR(VLOOKUP(Tabela1[[#This Row],[COD.MDE]],'LISTA DE EMBARQUE'!B:L,11,0),"")</f>
        <v/>
      </c>
      <c r="W3290" s="13" t="str">
        <f>IFERROR(COUNTIF(#REF!,Tabela1[[#This Row],[Colunas5]]),"")</f>
        <v/>
      </c>
      <c r="X3290" s="14">
        <f>Tabela1[[#This Row],[QIANTIDADE EXPEDIDA]]*Tabela1[[#This Row],[PESO UNI]]</f>
        <v>0</v>
      </c>
      <c r="Y3290" s="14">
        <f t="shared" si="432"/>
        <v>0</v>
      </c>
      <c r="Z3290" s="21">
        <f>Tabela1[[#This Row],[PESO TOTAL]]-Tabela1[[#This Row],[Peso Expedido]]</f>
        <v>0</v>
      </c>
      <c r="AA3290" s="18"/>
      <c r="AB3290" s="15"/>
      <c r="AC3290" s="15"/>
      <c r="AD3290" s="15"/>
      <c r="AE3290" s="15"/>
      <c r="AF3290" s="15"/>
      <c r="AG3290" s="15"/>
      <c r="AH3290" s="15"/>
      <c r="AI3290" s="40" t="str">
        <f t="shared" si="436"/>
        <v>ok</v>
      </c>
      <c r="AJ3290"/>
      <c r="AK3290" t="str">
        <f>Tabela1[[#This Row],[Coluna1]]&amp;Tabela1[[#This Row],[PEDIDO]]</f>
        <v/>
      </c>
      <c r="AL3290"/>
      <c r="AM3290"/>
      <c r="AN3290"/>
      <c r="AO3290" t="str">
        <f t="shared" si="433"/>
        <v>/</v>
      </c>
      <c r="AP3290" t="str">
        <f>Tabela1[[#This Row],[TAG]]&amp;Tabela1[[#This Row],[PEDIDO]]&amp;Tabela1[[#This Row],[PRODUTO]]</f>
        <v/>
      </c>
      <c r="AQ3290" s="23" t="str">
        <f>Tabela1[[#This Row],[PRODUTO]]&amp;Tabela1[[#This Row],[TAG]]</f>
        <v/>
      </c>
      <c r="AR3290" s="183">
        <f>Tabela1[[#This Row],[PESO TOTAL]]*Tabela1[[#This Row],[MATÉRIA PRIMA]]</f>
        <v>0</v>
      </c>
      <c r="AS3290" s="28">
        <f>Tabela1[[#This Row],[PESO TOTAL]]*Tabela1[[#This Row],[PREPARAÇÃO ]]</f>
        <v>0</v>
      </c>
      <c r="AT3290" s="28">
        <f>Tabela1[[#This Row],[PESO TOTAL]]*Tabela1[[#This Row],[CALDEIRARIA]]</f>
        <v>0</v>
      </c>
      <c r="AU3290" s="28">
        <f>Tabela1[[#This Row],[PESO TOTAL]]*Tabela1[[#This Row],[SOLDA]]</f>
        <v>0</v>
      </c>
      <c r="AV3290" s="28">
        <f>Tabela1[[#This Row],[PESO TOTAL]]*Tabela1[[#This Row],[ACABAMENTO]]</f>
        <v>0</v>
      </c>
      <c r="AW3290" s="28">
        <f>Tabela1[[#This Row],[PESO TOTAL]]*Tabela1[[#This Row],[PRONTO ACABADO]]</f>
        <v>0</v>
      </c>
      <c r="AX3290" s="28">
        <f>Tabela1[[#This Row],[PESO TOTAL]]*Tabela1[[#This Row],[EXPEDIÇÃO ]]</f>
        <v>0</v>
      </c>
      <c r="AY3290" s="28" t="str">
        <f>Tabela1[[#This Row],[PEDIDO]]&amp;Tabela1[[#This Row],[PRODUTO]]</f>
        <v/>
      </c>
      <c r="AZ3290" s="44">
        <f>IF(AF3290="",0,IF(ISTEXT(AF3290),H3290*VALUE(SUBSTITUTE(AF3290,"%",""))/100,H3290*AF3290))-Tabela1[[#This Row],[PRONTO ACABADO2]]</f>
        <v>0</v>
      </c>
      <c r="BA3290" s="44">
        <f>IF(AG3290="",0,IF(ISTEXT(AG3290),H3290*VALUE(SUBSTITUTE(AG3290,"%",""))/100,H3290*AG3290))-Tabela1[[#This Row],[PESO EXPEDIDO2]]</f>
        <v>0</v>
      </c>
      <c r="BB3290" s="44">
        <f t="shared" si="434"/>
        <v>0</v>
      </c>
      <c r="BC3290" s="44">
        <f t="shared" si="435"/>
        <v>0</v>
      </c>
      <c r="BD3290" s="44"/>
    </row>
    <row r="3291" spans="1:56" ht="15.75" hidden="1" customHeight="1" x14ac:dyDescent="0.25">
      <c r="A3291" s="6"/>
      <c r="B3291" s="22"/>
      <c r="C3291" s="7"/>
      <c r="D3291" s="46"/>
      <c r="E3291" s="7"/>
      <c r="F3291" s="7"/>
      <c r="G3291" s="44"/>
      <c r="H3291" s="41">
        <f>Tabela1[[#This Row],[PESO UNI]]*Tabela1[[#This Row],[QTE]]</f>
        <v>0</v>
      </c>
      <c r="I3291" s="7"/>
      <c r="J3291" s="8"/>
      <c r="K3291" s="8"/>
      <c r="L3291" s="9"/>
      <c r="M3291" s="10"/>
      <c r="N3291" s="11"/>
      <c r="O3291" s="12"/>
      <c r="P3291" s="13"/>
      <c r="Q3291" s="14">
        <f>Tabela1[[#This Row],[QTDE/ Fabricação]]-Tabela1[[#This Row],[QTE]]</f>
        <v>0</v>
      </c>
      <c r="R3291" s="19">
        <f t="shared" si="430"/>
        <v>0</v>
      </c>
      <c r="S3291" s="19">
        <f t="shared" si="429"/>
        <v>0</v>
      </c>
      <c r="T3291" s="20">
        <f t="shared" si="431"/>
        <v>0</v>
      </c>
      <c r="U3291" s="17">
        <f>IFERROR(SUMIF('LISTA DE EMBARQUE'!B:B,MICRO!E:E,'LISTA DE EMBARQUE'!G:G),"")</f>
        <v>0</v>
      </c>
      <c r="V3291" s="12" t="str">
        <f>IFERROR(VLOOKUP(Tabela1[[#This Row],[COD.MDE]],'LISTA DE EMBARQUE'!B:L,11,0),"")</f>
        <v/>
      </c>
      <c r="W3291" s="13" t="str">
        <f>IFERROR(COUNTIF(#REF!,Tabela1[[#This Row],[Colunas5]]),"")</f>
        <v/>
      </c>
      <c r="X3291" s="14">
        <f>Tabela1[[#This Row],[QIANTIDADE EXPEDIDA]]*Tabela1[[#This Row],[PESO UNI]]</f>
        <v>0</v>
      </c>
      <c r="Y3291" s="14">
        <f t="shared" si="432"/>
        <v>0</v>
      </c>
      <c r="Z3291" s="21">
        <f>Tabela1[[#This Row],[PESO TOTAL]]-Tabela1[[#This Row],[Peso Expedido]]</f>
        <v>0</v>
      </c>
      <c r="AA3291" s="18"/>
      <c r="AB3291" s="15"/>
      <c r="AC3291" s="15"/>
      <c r="AD3291" s="15"/>
      <c r="AE3291" s="15"/>
      <c r="AF3291" s="15"/>
      <c r="AG3291" s="15"/>
      <c r="AH3291" s="15"/>
      <c r="AI3291" s="40" t="str">
        <f t="shared" si="436"/>
        <v>ok</v>
      </c>
      <c r="AJ3291"/>
      <c r="AK3291" t="str">
        <f>Tabela1[[#This Row],[Coluna1]]&amp;Tabela1[[#This Row],[PEDIDO]]</f>
        <v/>
      </c>
      <c r="AL3291"/>
      <c r="AM3291"/>
      <c r="AN3291"/>
      <c r="AO3291" t="str">
        <f t="shared" si="433"/>
        <v>/</v>
      </c>
      <c r="AP3291" t="str">
        <f>Tabela1[[#This Row],[TAG]]&amp;Tabela1[[#This Row],[PEDIDO]]&amp;Tabela1[[#This Row],[PRODUTO]]</f>
        <v/>
      </c>
      <c r="AQ3291" s="23" t="str">
        <f>Tabela1[[#This Row],[PRODUTO]]&amp;Tabela1[[#This Row],[TAG]]</f>
        <v/>
      </c>
      <c r="AR3291" s="183">
        <f>Tabela1[[#This Row],[PESO TOTAL]]*Tabela1[[#This Row],[MATÉRIA PRIMA]]</f>
        <v>0</v>
      </c>
      <c r="AS3291" s="28">
        <f>Tabela1[[#This Row],[PESO TOTAL]]*Tabela1[[#This Row],[PREPARAÇÃO ]]</f>
        <v>0</v>
      </c>
      <c r="AT3291" s="28">
        <f>Tabela1[[#This Row],[PESO TOTAL]]*Tabela1[[#This Row],[CALDEIRARIA]]</f>
        <v>0</v>
      </c>
      <c r="AU3291" s="28">
        <f>Tabela1[[#This Row],[PESO TOTAL]]*Tabela1[[#This Row],[SOLDA]]</f>
        <v>0</v>
      </c>
      <c r="AV3291" s="28">
        <f>Tabela1[[#This Row],[PESO TOTAL]]*Tabela1[[#This Row],[ACABAMENTO]]</f>
        <v>0</v>
      </c>
      <c r="AW3291" s="28">
        <f>Tabela1[[#This Row],[PESO TOTAL]]*Tabela1[[#This Row],[PRONTO ACABADO]]</f>
        <v>0</v>
      </c>
      <c r="AX3291" s="28">
        <f>Tabela1[[#This Row],[PESO TOTAL]]*Tabela1[[#This Row],[EXPEDIÇÃO ]]</f>
        <v>0</v>
      </c>
      <c r="AY3291" s="28" t="str">
        <f>Tabela1[[#This Row],[PEDIDO]]&amp;Tabela1[[#This Row],[PRODUTO]]</f>
        <v/>
      </c>
      <c r="AZ3291" s="44">
        <f>IF(AF3291="",0,IF(ISTEXT(AF3291),H3291*VALUE(SUBSTITUTE(AF3291,"%",""))/100,H3291*AF3291))-Tabela1[[#This Row],[PRONTO ACABADO2]]</f>
        <v>0</v>
      </c>
      <c r="BA3291" s="44">
        <f>IF(AG3291="",0,IF(ISTEXT(AG3291),H3291*VALUE(SUBSTITUTE(AG3291,"%",""))/100,H3291*AG3291))-Tabela1[[#This Row],[PESO EXPEDIDO2]]</f>
        <v>0</v>
      </c>
      <c r="BB3291" s="44">
        <f t="shared" si="434"/>
        <v>0</v>
      </c>
      <c r="BC3291" s="44">
        <f t="shared" si="435"/>
        <v>0</v>
      </c>
      <c r="BD3291" s="44"/>
    </row>
    <row r="3292" spans="1:56" ht="15.75" hidden="1" customHeight="1" x14ac:dyDescent="0.25">
      <c r="A3292" s="6"/>
      <c r="B3292" s="22"/>
      <c r="C3292" s="7"/>
      <c r="D3292" s="46"/>
      <c r="E3292" s="7"/>
      <c r="F3292" s="7"/>
      <c r="G3292" s="44"/>
      <c r="H3292" s="41">
        <f>Tabela1[[#This Row],[PESO UNI]]*Tabela1[[#This Row],[QTE]]</f>
        <v>0</v>
      </c>
      <c r="I3292" s="7"/>
      <c r="J3292" s="8"/>
      <c r="K3292" s="8"/>
      <c r="L3292" s="9"/>
      <c r="M3292" s="10"/>
      <c r="N3292" s="11"/>
      <c r="O3292" s="12"/>
      <c r="P3292" s="13"/>
      <c r="Q3292" s="14">
        <f>Tabela1[[#This Row],[QTDE/ Fabricação]]-Tabela1[[#This Row],[QTE]]</f>
        <v>0</v>
      </c>
      <c r="R3292" s="19">
        <f t="shared" si="430"/>
        <v>0</v>
      </c>
      <c r="S3292" s="19">
        <f t="shared" si="429"/>
        <v>0</v>
      </c>
      <c r="T3292" s="20">
        <f t="shared" si="431"/>
        <v>0</v>
      </c>
      <c r="U3292" s="17">
        <f>IFERROR(SUMIF('LISTA DE EMBARQUE'!B:B,MICRO!E:E,'LISTA DE EMBARQUE'!G:G),"")</f>
        <v>0</v>
      </c>
      <c r="V3292" s="12" t="str">
        <f>IFERROR(VLOOKUP(Tabela1[[#This Row],[COD.MDE]],'LISTA DE EMBARQUE'!B:L,11,0),"")</f>
        <v/>
      </c>
      <c r="W3292" s="13" t="str">
        <f>IFERROR(COUNTIF(#REF!,Tabela1[[#This Row],[Colunas5]]),"")</f>
        <v/>
      </c>
      <c r="X3292" s="14">
        <f>Tabela1[[#This Row],[QIANTIDADE EXPEDIDA]]*Tabela1[[#This Row],[PESO UNI]]</f>
        <v>0</v>
      </c>
      <c r="Y3292" s="14">
        <f t="shared" si="432"/>
        <v>0</v>
      </c>
      <c r="Z3292" s="21">
        <f>Tabela1[[#This Row],[PESO TOTAL]]-Tabela1[[#This Row],[Peso Expedido]]</f>
        <v>0</v>
      </c>
      <c r="AA3292" s="18"/>
      <c r="AB3292" s="15"/>
      <c r="AC3292" s="15"/>
      <c r="AD3292" s="15"/>
      <c r="AE3292" s="15"/>
      <c r="AF3292" s="15"/>
      <c r="AG3292" s="15"/>
      <c r="AH3292" s="15"/>
      <c r="AI3292" s="40" t="str">
        <f t="shared" si="436"/>
        <v>ok</v>
      </c>
      <c r="AJ3292"/>
      <c r="AK3292" t="str">
        <f>Tabela1[[#This Row],[Coluna1]]&amp;Tabela1[[#This Row],[PEDIDO]]</f>
        <v/>
      </c>
      <c r="AL3292"/>
      <c r="AM3292"/>
      <c r="AN3292"/>
      <c r="AO3292" t="str">
        <f t="shared" si="433"/>
        <v>/</v>
      </c>
      <c r="AP3292" t="str">
        <f>Tabela1[[#This Row],[TAG]]&amp;Tabela1[[#This Row],[PEDIDO]]&amp;Tabela1[[#This Row],[PRODUTO]]</f>
        <v/>
      </c>
      <c r="AQ3292" s="23" t="str">
        <f>Tabela1[[#This Row],[PRODUTO]]&amp;Tabela1[[#This Row],[TAG]]</f>
        <v/>
      </c>
      <c r="AR3292" s="183">
        <f>Tabela1[[#This Row],[PESO TOTAL]]*Tabela1[[#This Row],[MATÉRIA PRIMA]]</f>
        <v>0</v>
      </c>
      <c r="AS3292" s="28">
        <f>Tabela1[[#This Row],[PESO TOTAL]]*Tabela1[[#This Row],[PREPARAÇÃO ]]</f>
        <v>0</v>
      </c>
      <c r="AT3292" s="28">
        <f>Tabela1[[#This Row],[PESO TOTAL]]*Tabela1[[#This Row],[CALDEIRARIA]]</f>
        <v>0</v>
      </c>
      <c r="AU3292" s="28">
        <f>Tabela1[[#This Row],[PESO TOTAL]]*Tabela1[[#This Row],[SOLDA]]</f>
        <v>0</v>
      </c>
      <c r="AV3292" s="28">
        <f>Tabela1[[#This Row],[PESO TOTAL]]*Tabela1[[#This Row],[ACABAMENTO]]</f>
        <v>0</v>
      </c>
      <c r="AW3292" s="28">
        <f>Tabela1[[#This Row],[PESO TOTAL]]*Tabela1[[#This Row],[PRONTO ACABADO]]</f>
        <v>0</v>
      </c>
      <c r="AX3292" s="28">
        <f>Tabela1[[#This Row],[PESO TOTAL]]*Tabela1[[#This Row],[EXPEDIÇÃO ]]</f>
        <v>0</v>
      </c>
      <c r="AY3292" s="28" t="str">
        <f>Tabela1[[#This Row],[PEDIDO]]&amp;Tabela1[[#This Row],[PRODUTO]]</f>
        <v/>
      </c>
      <c r="AZ3292" s="44">
        <f>IF(AF3292="",0,IF(ISTEXT(AF3292),H3292*VALUE(SUBSTITUTE(AF3292,"%",""))/100,H3292*AF3292))-Tabela1[[#This Row],[PRONTO ACABADO2]]</f>
        <v>0</v>
      </c>
      <c r="BA3292" s="44">
        <f>IF(AG3292="",0,IF(ISTEXT(AG3292),H3292*VALUE(SUBSTITUTE(AG3292,"%",""))/100,H3292*AG3292))-Tabela1[[#This Row],[PESO EXPEDIDO2]]</f>
        <v>0</v>
      </c>
      <c r="BB3292" s="44">
        <f t="shared" si="434"/>
        <v>0</v>
      </c>
      <c r="BC3292" s="44">
        <f t="shared" si="435"/>
        <v>0</v>
      </c>
      <c r="BD3292" s="44"/>
    </row>
    <row r="3293" spans="1:56" ht="15.75" hidden="1" customHeight="1" x14ac:dyDescent="0.25">
      <c r="A3293" s="6"/>
      <c r="B3293" s="22"/>
      <c r="C3293" s="7"/>
      <c r="D3293" s="46"/>
      <c r="E3293" s="7"/>
      <c r="F3293" s="7"/>
      <c r="G3293" s="44"/>
      <c r="H3293" s="41">
        <f>Tabela1[[#This Row],[PESO UNI]]*Tabela1[[#This Row],[QTE]]</f>
        <v>0</v>
      </c>
      <c r="I3293" s="7"/>
      <c r="J3293" s="8"/>
      <c r="K3293" s="8"/>
      <c r="L3293" s="9"/>
      <c r="M3293" s="10"/>
      <c r="N3293" s="11"/>
      <c r="O3293" s="12"/>
      <c r="P3293" s="13"/>
      <c r="Q3293" s="14">
        <f>Tabela1[[#This Row],[QTDE/ Fabricação]]-Tabela1[[#This Row],[QTE]]</f>
        <v>0</v>
      </c>
      <c r="R3293" s="19">
        <f t="shared" si="430"/>
        <v>0</v>
      </c>
      <c r="S3293" s="19">
        <f t="shared" si="429"/>
        <v>0</v>
      </c>
      <c r="T3293" s="20">
        <f t="shared" si="431"/>
        <v>0</v>
      </c>
      <c r="U3293" s="17">
        <f>IFERROR(SUMIF('LISTA DE EMBARQUE'!B:B,MICRO!E:E,'LISTA DE EMBARQUE'!G:G),"")</f>
        <v>0</v>
      </c>
      <c r="V3293" s="12" t="str">
        <f>IFERROR(VLOOKUP(Tabela1[[#This Row],[COD.MDE]],'LISTA DE EMBARQUE'!B:L,11,0),"")</f>
        <v/>
      </c>
      <c r="W3293" s="13" t="str">
        <f>IFERROR(COUNTIF(#REF!,Tabela1[[#This Row],[Colunas5]]),"")</f>
        <v/>
      </c>
      <c r="X3293" s="14">
        <f>Tabela1[[#This Row],[QIANTIDADE EXPEDIDA]]*Tabela1[[#This Row],[PESO UNI]]</f>
        <v>0</v>
      </c>
      <c r="Y3293" s="14">
        <f t="shared" si="432"/>
        <v>0</v>
      </c>
      <c r="Z3293" s="21">
        <f>Tabela1[[#This Row],[PESO TOTAL]]-Tabela1[[#This Row],[Peso Expedido]]</f>
        <v>0</v>
      </c>
      <c r="AA3293" s="18"/>
      <c r="AB3293" s="15"/>
      <c r="AC3293" s="15"/>
      <c r="AD3293" s="15"/>
      <c r="AE3293" s="15"/>
      <c r="AF3293" s="15"/>
      <c r="AG3293" s="15"/>
      <c r="AH3293" s="15"/>
      <c r="AI3293" s="40" t="str">
        <f t="shared" si="436"/>
        <v>ok</v>
      </c>
      <c r="AJ3293"/>
      <c r="AK3293" t="str">
        <f>Tabela1[[#This Row],[Coluna1]]&amp;Tabela1[[#This Row],[PEDIDO]]</f>
        <v/>
      </c>
      <c r="AL3293"/>
      <c r="AM3293"/>
      <c r="AN3293"/>
      <c r="AO3293" t="str">
        <f t="shared" si="433"/>
        <v>/</v>
      </c>
      <c r="AP3293" t="str">
        <f>Tabela1[[#This Row],[TAG]]&amp;Tabela1[[#This Row],[PEDIDO]]&amp;Tabela1[[#This Row],[PRODUTO]]</f>
        <v/>
      </c>
      <c r="AQ3293" s="23" t="str">
        <f>Tabela1[[#This Row],[PRODUTO]]&amp;Tabela1[[#This Row],[TAG]]</f>
        <v/>
      </c>
      <c r="AR3293" s="183">
        <f>Tabela1[[#This Row],[PESO TOTAL]]*Tabela1[[#This Row],[MATÉRIA PRIMA]]</f>
        <v>0</v>
      </c>
      <c r="AS3293" s="28">
        <f>Tabela1[[#This Row],[PESO TOTAL]]*Tabela1[[#This Row],[PREPARAÇÃO ]]</f>
        <v>0</v>
      </c>
      <c r="AT3293" s="28">
        <f>Tabela1[[#This Row],[PESO TOTAL]]*Tabela1[[#This Row],[CALDEIRARIA]]</f>
        <v>0</v>
      </c>
      <c r="AU3293" s="28">
        <f>Tabela1[[#This Row],[PESO TOTAL]]*Tabela1[[#This Row],[SOLDA]]</f>
        <v>0</v>
      </c>
      <c r="AV3293" s="28">
        <f>Tabela1[[#This Row],[PESO TOTAL]]*Tabela1[[#This Row],[ACABAMENTO]]</f>
        <v>0</v>
      </c>
      <c r="AW3293" s="28">
        <f>Tabela1[[#This Row],[PESO TOTAL]]*Tabela1[[#This Row],[PRONTO ACABADO]]</f>
        <v>0</v>
      </c>
      <c r="AX3293" s="28">
        <f>Tabela1[[#This Row],[PESO TOTAL]]*Tabela1[[#This Row],[EXPEDIÇÃO ]]</f>
        <v>0</v>
      </c>
      <c r="AY3293" s="28" t="str">
        <f>Tabela1[[#This Row],[PEDIDO]]&amp;Tabela1[[#This Row],[PRODUTO]]</f>
        <v/>
      </c>
      <c r="AZ3293" s="44">
        <f>IF(AF3293="",0,IF(ISTEXT(AF3293),H3293*VALUE(SUBSTITUTE(AF3293,"%",""))/100,H3293*AF3293))-Tabela1[[#This Row],[PRONTO ACABADO2]]</f>
        <v>0</v>
      </c>
      <c r="BA3293" s="44">
        <f>IF(AG3293="",0,IF(ISTEXT(AG3293),H3293*VALUE(SUBSTITUTE(AG3293,"%",""))/100,H3293*AG3293))-Tabela1[[#This Row],[PESO EXPEDIDO2]]</f>
        <v>0</v>
      </c>
      <c r="BB3293" s="44">
        <f t="shared" si="434"/>
        <v>0</v>
      </c>
      <c r="BC3293" s="44">
        <f t="shared" si="435"/>
        <v>0</v>
      </c>
      <c r="BD3293" s="44"/>
    </row>
    <row r="3294" spans="1:56" ht="15.75" hidden="1" customHeight="1" x14ac:dyDescent="0.25">
      <c r="A3294" s="6"/>
      <c r="B3294" s="22"/>
      <c r="C3294" s="7"/>
      <c r="D3294" s="46"/>
      <c r="E3294" s="7"/>
      <c r="F3294" s="7"/>
      <c r="G3294" s="44"/>
      <c r="H3294" s="41">
        <f>Tabela1[[#This Row],[PESO UNI]]*Tabela1[[#This Row],[QTE]]</f>
        <v>0</v>
      </c>
      <c r="I3294" s="7"/>
      <c r="J3294" s="8"/>
      <c r="K3294" s="8"/>
      <c r="L3294" s="9"/>
      <c r="M3294" s="10"/>
      <c r="N3294" s="11"/>
      <c r="O3294" s="12"/>
      <c r="P3294" s="13"/>
      <c r="Q3294" s="14">
        <f>Tabela1[[#This Row],[QTDE/ Fabricação]]-Tabela1[[#This Row],[QTE]]</f>
        <v>0</v>
      </c>
      <c r="R3294" s="19">
        <f t="shared" si="430"/>
        <v>0</v>
      </c>
      <c r="S3294" s="19">
        <f t="shared" si="429"/>
        <v>0</v>
      </c>
      <c r="T3294" s="20">
        <f t="shared" si="431"/>
        <v>0</v>
      </c>
      <c r="U3294" s="17">
        <f>IFERROR(SUMIF('LISTA DE EMBARQUE'!B:B,MICRO!E:E,'LISTA DE EMBARQUE'!G:G),"")</f>
        <v>0</v>
      </c>
      <c r="V3294" s="12" t="str">
        <f>IFERROR(VLOOKUP(Tabela1[[#This Row],[COD.MDE]],'LISTA DE EMBARQUE'!B:L,11,0),"")</f>
        <v/>
      </c>
      <c r="W3294" s="13" t="str">
        <f>IFERROR(COUNTIF(#REF!,Tabela1[[#This Row],[Colunas5]]),"")</f>
        <v/>
      </c>
      <c r="X3294" s="14">
        <f>Tabela1[[#This Row],[QIANTIDADE EXPEDIDA]]*Tabela1[[#This Row],[PESO UNI]]</f>
        <v>0</v>
      </c>
      <c r="Y3294" s="14">
        <f t="shared" si="432"/>
        <v>0</v>
      </c>
      <c r="Z3294" s="21">
        <f>Tabela1[[#This Row],[PESO TOTAL]]-Tabela1[[#This Row],[Peso Expedido]]</f>
        <v>0</v>
      </c>
      <c r="AA3294" s="18"/>
      <c r="AB3294" s="15"/>
      <c r="AC3294" s="15"/>
      <c r="AD3294" s="15"/>
      <c r="AE3294" s="15"/>
      <c r="AF3294" s="15"/>
      <c r="AG3294" s="15"/>
      <c r="AH3294" s="15"/>
      <c r="AI3294" s="40" t="str">
        <f t="shared" si="436"/>
        <v>ok</v>
      </c>
      <c r="AJ3294"/>
      <c r="AK3294" t="str">
        <f>Tabela1[[#This Row],[Coluna1]]&amp;Tabela1[[#This Row],[PEDIDO]]</f>
        <v/>
      </c>
      <c r="AL3294"/>
      <c r="AM3294"/>
      <c r="AN3294"/>
      <c r="AO3294" t="str">
        <f t="shared" si="433"/>
        <v>/</v>
      </c>
      <c r="AP3294" t="str">
        <f>Tabela1[[#This Row],[TAG]]&amp;Tabela1[[#This Row],[PEDIDO]]&amp;Tabela1[[#This Row],[PRODUTO]]</f>
        <v/>
      </c>
      <c r="AQ3294" s="23" t="str">
        <f>Tabela1[[#This Row],[PRODUTO]]&amp;Tabela1[[#This Row],[TAG]]</f>
        <v/>
      </c>
      <c r="AR3294" s="183">
        <f>Tabela1[[#This Row],[PESO TOTAL]]*Tabela1[[#This Row],[MATÉRIA PRIMA]]</f>
        <v>0</v>
      </c>
      <c r="AS3294" s="28">
        <f>Tabela1[[#This Row],[PESO TOTAL]]*Tabela1[[#This Row],[PREPARAÇÃO ]]</f>
        <v>0</v>
      </c>
      <c r="AT3294" s="28">
        <f>Tabela1[[#This Row],[PESO TOTAL]]*Tabela1[[#This Row],[CALDEIRARIA]]</f>
        <v>0</v>
      </c>
      <c r="AU3294" s="28">
        <f>Tabela1[[#This Row],[PESO TOTAL]]*Tabela1[[#This Row],[SOLDA]]</f>
        <v>0</v>
      </c>
      <c r="AV3294" s="28">
        <f>Tabela1[[#This Row],[PESO TOTAL]]*Tabela1[[#This Row],[ACABAMENTO]]</f>
        <v>0</v>
      </c>
      <c r="AW3294" s="28">
        <f>Tabela1[[#This Row],[PESO TOTAL]]*Tabela1[[#This Row],[PRONTO ACABADO]]</f>
        <v>0</v>
      </c>
      <c r="AX3294" s="28">
        <f>Tabela1[[#This Row],[PESO TOTAL]]*Tabela1[[#This Row],[EXPEDIÇÃO ]]</f>
        <v>0</v>
      </c>
      <c r="AY3294" s="28" t="str">
        <f>Tabela1[[#This Row],[PEDIDO]]&amp;Tabela1[[#This Row],[PRODUTO]]</f>
        <v/>
      </c>
      <c r="AZ3294" s="44">
        <f>IF(AF3294="",0,IF(ISTEXT(AF3294),H3294*VALUE(SUBSTITUTE(AF3294,"%",""))/100,H3294*AF3294))-Tabela1[[#This Row],[PRONTO ACABADO2]]</f>
        <v>0</v>
      </c>
      <c r="BA3294" s="44">
        <f>IF(AG3294="",0,IF(ISTEXT(AG3294),H3294*VALUE(SUBSTITUTE(AG3294,"%",""))/100,H3294*AG3294))-Tabela1[[#This Row],[PESO EXPEDIDO2]]</f>
        <v>0</v>
      </c>
      <c r="BB3294" s="44">
        <f t="shared" si="434"/>
        <v>0</v>
      </c>
      <c r="BC3294" s="44">
        <f t="shared" si="435"/>
        <v>0</v>
      </c>
      <c r="BD3294" s="44"/>
    </row>
    <row r="3295" spans="1:56" ht="15.75" hidden="1" customHeight="1" x14ac:dyDescent="0.25">
      <c r="A3295" s="6"/>
      <c r="B3295" s="22"/>
      <c r="C3295" s="7"/>
      <c r="D3295" s="46"/>
      <c r="E3295" s="7"/>
      <c r="F3295" s="7"/>
      <c r="G3295" s="44"/>
      <c r="H3295" s="41">
        <f>Tabela1[[#This Row],[PESO UNI]]*Tabela1[[#This Row],[QTE]]</f>
        <v>0</v>
      </c>
      <c r="I3295" s="7"/>
      <c r="J3295" s="8"/>
      <c r="K3295" s="8"/>
      <c r="L3295" s="9"/>
      <c r="M3295" s="10"/>
      <c r="N3295" s="11"/>
      <c r="O3295" s="12"/>
      <c r="P3295" s="13"/>
      <c r="Q3295" s="14">
        <f>Tabela1[[#This Row],[QTDE/ Fabricação]]-Tabela1[[#This Row],[QTE]]</f>
        <v>0</v>
      </c>
      <c r="R3295" s="19">
        <f t="shared" si="430"/>
        <v>0</v>
      </c>
      <c r="S3295" s="19">
        <f t="shared" si="429"/>
        <v>0</v>
      </c>
      <c r="T3295" s="20">
        <f t="shared" si="431"/>
        <v>0</v>
      </c>
      <c r="U3295" s="17">
        <f>IFERROR(SUMIF('LISTA DE EMBARQUE'!B:B,MICRO!E:E,'LISTA DE EMBARQUE'!G:G),"")</f>
        <v>0</v>
      </c>
      <c r="V3295" s="12" t="str">
        <f>IFERROR(VLOOKUP(Tabela1[[#This Row],[COD.MDE]],'LISTA DE EMBARQUE'!B:L,11,0),"")</f>
        <v/>
      </c>
      <c r="W3295" s="13" t="str">
        <f>IFERROR(COUNTIF(#REF!,Tabela1[[#This Row],[Colunas5]]),"")</f>
        <v/>
      </c>
      <c r="X3295" s="14">
        <f>Tabela1[[#This Row],[QIANTIDADE EXPEDIDA]]*Tabela1[[#This Row],[PESO UNI]]</f>
        <v>0</v>
      </c>
      <c r="Y3295" s="14">
        <f t="shared" si="432"/>
        <v>0</v>
      </c>
      <c r="Z3295" s="21">
        <f>Tabela1[[#This Row],[PESO TOTAL]]-Tabela1[[#This Row],[Peso Expedido]]</f>
        <v>0</v>
      </c>
      <c r="AA3295" s="18"/>
      <c r="AB3295" s="15"/>
      <c r="AC3295" s="15"/>
      <c r="AD3295" s="15"/>
      <c r="AE3295" s="15"/>
      <c r="AF3295" s="15"/>
      <c r="AG3295" s="15"/>
      <c r="AH3295" s="15"/>
      <c r="AI3295" s="40" t="str">
        <f t="shared" si="436"/>
        <v>ok</v>
      </c>
      <c r="AJ3295"/>
      <c r="AK3295" t="str">
        <f>Tabela1[[#This Row],[Coluna1]]&amp;Tabela1[[#This Row],[PEDIDO]]</f>
        <v/>
      </c>
      <c r="AL3295"/>
      <c r="AM3295"/>
      <c r="AN3295"/>
      <c r="AO3295" t="str">
        <f t="shared" si="433"/>
        <v>/</v>
      </c>
      <c r="AP3295" t="str">
        <f>Tabela1[[#This Row],[TAG]]&amp;Tabela1[[#This Row],[PEDIDO]]&amp;Tabela1[[#This Row],[PRODUTO]]</f>
        <v/>
      </c>
      <c r="AQ3295" s="23" t="str">
        <f>Tabela1[[#This Row],[PRODUTO]]&amp;Tabela1[[#This Row],[TAG]]</f>
        <v/>
      </c>
      <c r="AR3295" s="183">
        <f>Tabela1[[#This Row],[PESO TOTAL]]*Tabela1[[#This Row],[MATÉRIA PRIMA]]</f>
        <v>0</v>
      </c>
      <c r="AS3295" s="28">
        <f>Tabela1[[#This Row],[PESO TOTAL]]*Tabela1[[#This Row],[PREPARAÇÃO ]]</f>
        <v>0</v>
      </c>
      <c r="AT3295" s="28">
        <f>Tabela1[[#This Row],[PESO TOTAL]]*Tabela1[[#This Row],[CALDEIRARIA]]</f>
        <v>0</v>
      </c>
      <c r="AU3295" s="28">
        <f>Tabela1[[#This Row],[PESO TOTAL]]*Tabela1[[#This Row],[SOLDA]]</f>
        <v>0</v>
      </c>
      <c r="AV3295" s="28">
        <f>Tabela1[[#This Row],[PESO TOTAL]]*Tabela1[[#This Row],[ACABAMENTO]]</f>
        <v>0</v>
      </c>
      <c r="AW3295" s="28">
        <f>Tabela1[[#This Row],[PESO TOTAL]]*Tabela1[[#This Row],[PRONTO ACABADO]]</f>
        <v>0</v>
      </c>
      <c r="AX3295" s="28">
        <f>Tabela1[[#This Row],[PESO TOTAL]]*Tabela1[[#This Row],[EXPEDIÇÃO ]]</f>
        <v>0</v>
      </c>
      <c r="AY3295" s="28" t="str">
        <f>Tabela1[[#This Row],[PEDIDO]]&amp;Tabela1[[#This Row],[PRODUTO]]</f>
        <v/>
      </c>
      <c r="AZ3295" s="44">
        <f>IF(AF3295="",0,IF(ISTEXT(AF3295),H3295*VALUE(SUBSTITUTE(AF3295,"%",""))/100,H3295*AF3295))-Tabela1[[#This Row],[PRONTO ACABADO2]]</f>
        <v>0</v>
      </c>
      <c r="BA3295" s="44">
        <f>IF(AG3295="",0,IF(ISTEXT(AG3295),H3295*VALUE(SUBSTITUTE(AG3295,"%",""))/100,H3295*AG3295))-Tabela1[[#This Row],[PESO EXPEDIDO2]]</f>
        <v>0</v>
      </c>
      <c r="BB3295" s="44">
        <f t="shared" si="434"/>
        <v>0</v>
      </c>
      <c r="BC3295" s="44">
        <f t="shared" si="435"/>
        <v>0</v>
      </c>
      <c r="BD3295" s="44"/>
    </row>
    <row r="3296" spans="1:56" ht="15.75" hidden="1" customHeight="1" x14ac:dyDescent="0.25">
      <c r="A3296" s="6"/>
      <c r="B3296" s="22"/>
      <c r="C3296" s="7"/>
      <c r="D3296" s="46"/>
      <c r="E3296" s="7"/>
      <c r="F3296" s="7"/>
      <c r="G3296" s="44"/>
      <c r="H3296" s="41">
        <f>Tabela1[[#This Row],[PESO UNI]]*Tabela1[[#This Row],[QTE]]</f>
        <v>0</v>
      </c>
      <c r="I3296" s="7"/>
      <c r="J3296" s="8"/>
      <c r="K3296" s="8"/>
      <c r="L3296" s="9"/>
      <c r="M3296" s="10"/>
      <c r="N3296" s="11"/>
      <c r="O3296" s="12"/>
      <c r="P3296" s="13"/>
      <c r="Q3296" s="14">
        <f>Tabela1[[#This Row],[QTDE/ Fabricação]]-Tabela1[[#This Row],[QTE]]</f>
        <v>0</v>
      </c>
      <c r="R3296" s="19">
        <f t="shared" si="430"/>
        <v>0</v>
      </c>
      <c r="S3296" s="19">
        <f t="shared" si="429"/>
        <v>0</v>
      </c>
      <c r="T3296" s="20">
        <f t="shared" si="431"/>
        <v>0</v>
      </c>
      <c r="U3296" s="17">
        <f>IFERROR(SUMIF('LISTA DE EMBARQUE'!B:B,MICRO!E:E,'LISTA DE EMBARQUE'!G:G),"")</f>
        <v>0</v>
      </c>
      <c r="V3296" s="12" t="str">
        <f>IFERROR(VLOOKUP(Tabela1[[#This Row],[COD.MDE]],'LISTA DE EMBARQUE'!B:L,11,0),"")</f>
        <v/>
      </c>
      <c r="W3296" s="13" t="str">
        <f>IFERROR(COUNTIF(#REF!,Tabela1[[#This Row],[Colunas5]]),"")</f>
        <v/>
      </c>
      <c r="X3296" s="14">
        <f>Tabela1[[#This Row],[QIANTIDADE EXPEDIDA]]*Tabela1[[#This Row],[PESO UNI]]</f>
        <v>0</v>
      </c>
      <c r="Y3296" s="14">
        <f t="shared" si="432"/>
        <v>0</v>
      </c>
      <c r="Z3296" s="21">
        <f>Tabela1[[#This Row],[PESO TOTAL]]-Tabela1[[#This Row],[Peso Expedido]]</f>
        <v>0</v>
      </c>
      <c r="AA3296" s="18"/>
      <c r="AB3296" s="15"/>
      <c r="AC3296" s="15"/>
      <c r="AD3296" s="15"/>
      <c r="AE3296" s="15"/>
      <c r="AF3296" s="15"/>
      <c r="AG3296" s="15"/>
      <c r="AH3296" s="15"/>
      <c r="AI3296" s="40" t="str">
        <f t="shared" si="436"/>
        <v>ok</v>
      </c>
      <c r="AJ3296"/>
      <c r="AK3296" t="str">
        <f>Tabela1[[#This Row],[Coluna1]]&amp;Tabela1[[#This Row],[PEDIDO]]</f>
        <v/>
      </c>
      <c r="AL3296"/>
      <c r="AM3296"/>
      <c r="AN3296"/>
      <c r="AO3296" t="str">
        <f t="shared" si="433"/>
        <v>/</v>
      </c>
      <c r="AP3296" t="str">
        <f>Tabela1[[#This Row],[TAG]]&amp;Tabela1[[#This Row],[PEDIDO]]&amp;Tabela1[[#This Row],[PRODUTO]]</f>
        <v/>
      </c>
      <c r="AQ3296" s="23" t="str">
        <f>Tabela1[[#This Row],[PRODUTO]]&amp;Tabela1[[#This Row],[TAG]]</f>
        <v/>
      </c>
      <c r="AR3296" s="183">
        <f>Tabela1[[#This Row],[PESO TOTAL]]*Tabela1[[#This Row],[MATÉRIA PRIMA]]</f>
        <v>0</v>
      </c>
      <c r="AS3296" s="28">
        <f>Tabela1[[#This Row],[PESO TOTAL]]*Tabela1[[#This Row],[PREPARAÇÃO ]]</f>
        <v>0</v>
      </c>
      <c r="AT3296" s="28">
        <f>Tabela1[[#This Row],[PESO TOTAL]]*Tabela1[[#This Row],[CALDEIRARIA]]</f>
        <v>0</v>
      </c>
      <c r="AU3296" s="28">
        <f>Tabela1[[#This Row],[PESO TOTAL]]*Tabela1[[#This Row],[SOLDA]]</f>
        <v>0</v>
      </c>
      <c r="AV3296" s="28">
        <f>Tabela1[[#This Row],[PESO TOTAL]]*Tabela1[[#This Row],[ACABAMENTO]]</f>
        <v>0</v>
      </c>
      <c r="AW3296" s="28">
        <f>Tabela1[[#This Row],[PESO TOTAL]]*Tabela1[[#This Row],[PRONTO ACABADO]]</f>
        <v>0</v>
      </c>
      <c r="AX3296" s="28">
        <f>Tabela1[[#This Row],[PESO TOTAL]]*Tabela1[[#This Row],[EXPEDIÇÃO ]]</f>
        <v>0</v>
      </c>
      <c r="AY3296" s="28" t="str">
        <f>Tabela1[[#This Row],[PEDIDO]]&amp;Tabela1[[#This Row],[PRODUTO]]</f>
        <v/>
      </c>
      <c r="AZ3296" s="44">
        <f>IF(AF3296="",0,IF(ISTEXT(AF3296),H3296*VALUE(SUBSTITUTE(AF3296,"%",""))/100,H3296*AF3296))-Tabela1[[#This Row],[PRONTO ACABADO2]]</f>
        <v>0</v>
      </c>
      <c r="BA3296" s="44">
        <f>IF(AG3296="",0,IF(ISTEXT(AG3296),H3296*VALUE(SUBSTITUTE(AG3296,"%",""))/100,H3296*AG3296))-Tabela1[[#This Row],[PESO EXPEDIDO2]]</f>
        <v>0</v>
      </c>
      <c r="BB3296" s="44">
        <f t="shared" si="434"/>
        <v>0</v>
      </c>
      <c r="BC3296" s="44">
        <f t="shared" si="435"/>
        <v>0</v>
      </c>
      <c r="BD3296" s="44"/>
    </row>
    <row r="3297" spans="1:56" ht="15.75" hidden="1" customHeight="1" x14ac:dyDescent="0.25">
      <c r="A3297" s="6"/>
      <c r="B3297" s="22"/>
      <c r="C3297" s="7"/>
      <c r="D3297" s="46"/>
      <c r="E3297" s="7"/>
      <c r="F3297" s="7"/>
      <c r="G3297" s="44"/>
      <c r="H3297" s="41">
        <f>Tabela1[[#This Row],[PESO UNI]]*Tabela1[[#This Row],[QTE]]</f>
        <v>0</v>
      </c>
      <c r="I3297" s="7"/>
      <c r="J3297" s="8"/>
      <c r="K3297" s="8"/>
      <c r="L3297" s="9"/>
      <c r="M3297" s="10"/>
      <c r="N3297" s="11"/>
      <c r="O3297" s="12"/>
      <c r="P3297" s="13"/>
      <c r="Q3297" s="14">
        <f>Tabela1[[#This Row],[QTDE/ Fabricação]]-Tabela1[[#This Row],[QTE]]</f>
        <v>0</v>
      </c>
      <c r="R3297" s="19">
        <f t="shared" si="430"/>
        <v>0</v>
      </c>
      <c r="S3297" s="19">
        <f t="shared" si="429"/>
        <v>0</v>
      </c>
      <c r="T3297" s="20">
        <f t="shared" si="431"/>
        <v>0</v>
      </c>
      <c r="U3297" s="17">
        <f>IFERROR(SUMIF('LISTA DE EMBARQUE'!B:B,MICRO!E:E,'LISTA DE EMBARQUE'!G:G),"")</f>
        <v>0</v>
      </c>
      <c r="V3297" s="12" t="str">
        <f>IFERROR(VLOOKUP(Tabela1[[#This Row],[COD.MDE]],'LISTA DE EMBARQUE'!B:L,11,0),"")</f>
        <v/>
      </c>
      <c r="W3297" s="13" t="str">
        <f>IFERROR(COUNTIF(#REF!,Tabela1[[#This Row],[Colunas5]]),"")</f>
        <v/>
      </c>
      <c r="X3297" s="14">
        <f>Tabela1[[#This Row],[QIANTIDADE EXPEDIDA]]*Tabela1[[#This Row],[PESO UNI]]</f>
        <v>0</v>
      </c>
      <c r="Y3297" s="14">
        <f t="shared" si="432"/>
        <v>0</v>
      </c>
      <c r="Z3297" s="21">
        <f>Tabela1[[#This Row],[PESO TOTAL]]-Tabela1[[#This Row],[Peso Expedido]]</f>
        <v>0</v>
      </c>
      <c r="AA3297" s="18"/>
      <c r="AB3297" s="15"/>
      <c r="AC3297" s="15"/>
      <c r="AD3297" s="15"/>
      <c r="AE3297" s="15"/>
      <c r="AF3297" s="15"/>
      <c r="AG3297" s="15"/>
      <c r="AH3297" s="15"/>
      <c r="AI3297" s="40" t="str">
        <f t="shared" si="436"/>
        <v>ok</v>
      </c>
      <c r="AJ3297"/>
      <c r="AK3297" t="str">
        <f>Tabela1[[#This Row],[Coluna1]]&amp;Tabela1[[#This Row],[PEDIDO]]</f>
        <v/>
      </c>
      <c r="AL3297"/>
      <c r="AM3297"/>
      <c r="AN3297"/>
      <c r="AO3297" t="str">
        <f t="shared" si="433"/>
        <v>/</v>
      </c>
      <c r="AP3297" t="str">
        <f>Tabela1[[#This Row],[TAG]]&amp;Tabela1[[#This Row],[PEDIDO]]&amp;Tabela1[[#This Row],[PRODUTO]]</f>
        <v/>
      </c>
      <c r="AQ3297" s="23" t="str">
        <f>Tabela1[[#This Row],[PRODUTO]]&amp;Tabela1[[#This Row],[TAG]]</f>
        <v/>
      </c>
      <c r="AR3297" s="183">
        <f>Tabela1[[#This Row],[PESO TOTAL]]*Tabela1[[#This Row],[MATÉRIA PRIMA]]</f>
        <v>0</v>
      </c>
      <c r="AS3297" s="28">
        <f>Tabela1[[#This Row],[PESO TOTAL]]*Tabela1[[#This Row],[PREPARAÇÃO ]]</f>
        <v>0</v>
      </c>
      <c r="AT3297" s="28">
        <f>Tabela1[[#This Row],[PESO TOTAL]]*Tabela1[[#This Row],[CALDEIRARIA]]</f>
        <v>0</v>
      </c>
      <c r="AU3297" s="28">
        <f>Tabela1[[#This Row],[PESO TOTAL]]*Tabela1[[#This Row],[SOLDA]]</f>
        <v>0</v>
      </c>
      <c r="AV3297" s="28">
        <f>Tabela1[[#This Row],[PESO TOTAL]]*Tabela1[[#This Row],[ACABAMENTO]]</f>
        <v>0</v>
      </c>
      <c r="AW3297" s="28">
        <f>Tabela1[[#This Row],[PESO TOTAL]]*Tabela1[[#This Row],[PRONTO ACABADO]]</f>
        <v>0</v>
      </c>
      <c r="AX3297" s="28">
        <f>Tabela1[[#This Row],[PESO TOTAL]]*Tabela1[[#This Row],[EXPEDIÇÃO ]]</f>
        <v>0</v>
      </c>
      <c r="AY3297" s="28" t="str">
        <f>Tabela1[[#This Row],[PEDIDO]]&amp;Tabela1[[#This Row],[PRODUTO]]</f>
        <v/>
      </c>
      <c r="AZ3297" s="44">
        <f>IF(AF3297="",0,IF(ISTEXT(AF3297),H3297*VALUE(SUBSTITUTE(AF3297,"%",""))/100,H3297*AF3297))-Tabela1[[#This Row],[PRONTO ACABADO2]]</f>
        <v>0</v>
      </c>
      <c r="BA3297" s="44">
        <f>IF(AG3297="",0,IF(ISTEXT(AG3297),H3297*VALUE(SUBSTITUTE(AG3297,"%",""))/100,H3297*AG3297))-Tabela1[[#This Row],[PESO EXPEDIDO2]]</f>
        <v>0</v>
      </c>
      <c r="BB3297" s="44">
        <f t="shared" si="434"/>
        <v>0</v>
      </c>
      <c r="BC3297" s="44">
        <f t="shared" si="435"/>
        <v>0</v>
      </c>
      <c r="BD3297" s="44"/>
    </row>
    <row r="3298" spans="1:56" ht="15.75" hidden="1" customHeight="1" x14ac:dyDescent="0.25">
      <c r="A3298" s="6"/>
      <c r="B3298" s="22"/>
      <c r="C3298" s="7"/>
      <c r="D3298" s="46"/>
      <c r="E3298" s="7"/>
      <c r="F3298" s="7"/>
      <c r="G3298" s="44"/>
      <c r="H3298" s="41">
        <f>Tabela1[[#This Row],[PESO UNI]]*Tabela1[[#This Row],[QTE]]</f>
        <v>0</v>
      </c>
      <c r="I3298" s="7"/>
      <c r="J3298" s="8"/>
      <c r="K3298" s="8"/>
      <c r="L3298" s="9"/>
      <c r="M3298" s="10"/>
      <c r="N3298" s="11"/>
      <c r="O3298" s="12"/>
      <c r="P3298" s="13"/>
      <c r="Q3298" s="14">
        <f>Tabela1[[#This Row],[QTDE/ Fabricação]]-Tabela1[[#This Row],[QTE]]</f>
        <v>0</v>
      </c>
      <c r="R3298" s="19">
        <f t="shared" si="430"/>
        <v>0</v>
      </c>
      <c r="S3298" s="19">
        <f t="shared" si="429"/>
        <v>0</v>
      </c>
      <c r="T3298" s="20">
        <f t="shared" si="431"/>
        <v>0</v>
      </c>
      <c r="U3298" s="17">
        <f>IFERROR(SUMIF('LISTA DE EMBARQUE'!B:B,MICRO!E:E,'LISTA DE EMBARQUE'!G:G),"")</f>
        <v>0</v>
      </c>
      <c r="V3298" s="12" t="str">
        <f>IFERROR(VLOOKUP(Tabela1[[#This Row],[COD.MDE]],'LISTA DE EMBARQUE'!B:L,11,0),"")</f>
        <v/>
      </c>
      <c r="W3298" s="13" t="str">
        <f>IFERROR(COUNTIF(#REF!,Tabela1[[#This Row],[Colunas5]]),"")</f>
        <v/>
      </c>
      <c r="X3298" s="14">
        <f>Tabela1[[#This Row],[QIANTIDADE EXPEDIDA]]*Tabela1[[#This Row],[PESO UNI]]</f>
        <v>0</v>
      </c>
      <c r="Y3298" s="14">
        <f t="shared" si="432"/>
        <v>0</v>
      </c>
      <c r="Z3298" s="21">
        <f>Tabela1[[#This Row],[PESO TOTAL]]-Tabela1[[#This Row],[Peso Expedido]]</f>
        <v>0</v>
      </c>
      <c r="AA3298" s="18"/>
      <c r="AB3298" s="15"/>
      <c r="AC3298" s="15"/>
      <c r="AD3298" s="15"/>
      <c r="AE3298" s="15"/>
      <c r="AF3298" s="15"/>
      <c r="AG3298" s="15"/>
      <c r="AH3298" s="15"/>
      <c r="AI3298" s="40" t="str">
        <f t="shared" si="436"/>
        <v>ok</v>
      </c>
      <c r="AJ3298"/>
      <c r="AK3298" t="str">
        <f>Tabela1[[#This Row],[Coluna1]]&amp;Tabela1[[#This Row],[PEDIDO]]</f>
        <v/>
      </c>
      <c r="AL3298"/>
      <c r="AM3298"/>
      <c r="AN3298"/>
      <c r="AO3298" t="str">
        <f t="shared" si="433"/>
        <v>/</v>
      </c>
      <c r="AP3298" t="str">
        <f>Tabela1[[#This Row],[TAG]]&amp;Tabela1[[#This Row],[PEDIDO]]&amp;Tabela1[[#This Row],[PRODUTO]]</f>
        <v/>
      </c>
      <c r="AQ3298" s="23" t="str">
        <f>Tabela1[[#This Row],[PRODUTO]]&amp;Tabela1[[#This Row],[TAG]]</f>
        <v/>
      </c>
      <c r="AR3298" s="183">
        <f>Tabela1[[#This Row],[PESO TOTAL]]*Tabela1[[#This Row],[MATÉRIA PRIMA]]</f>
        <v>0</v>
      </c>
      <c r="AS3298" s="28">
        <f>Tabela1[[#This Row],[PESO TOTAL]]*Tabela1[[#This Row],[PREPARAÇÃO ]]</f>
        <v>0</v>
      </c>
      <c r="AT3298" s="28">
        <f>Tabela1[[#This Row],[PESO TOTAL]]*Tabela1[[#This Row],[CALDEIRARIA]]</f>
        <v>0</v>
      </c>
      <c r="AU3298" s="28">
        <f>Tabela1[[#This Row],[PESO TOTAL]]*Tabela1[[#This Row],[SOLDA]]</f>
        <v>0</v>
      </c>
      <c r="AV3298" s="28">
        <f>Tabela1[[#This Row],[PESO TOTAL]]*Tabela1[[#This Row],[ACABAMENTO]]</f>
        <v>0</v>
      </c>
      <c r="AW3298" s="28">
        <f>Tabela1[[#This Row],[PESO TOTAL]]*Tabela1[[#This Row],[PRONTO ACABADO]]</f>
        <v>0</v>
      </c>
      <c r="AX3298" s="28">
        <f>Tabela1[[#This Row],[PESO TOTAL]]*Tabela1[[#This Row],[EXPEDIÇÃO ]]</f>
        <v>0</v>
      </c>
      <c r="AY3298" s="28" t="str">
        <f>Tabela1[[#This Row],[PEDIDO]]&amp;Tabela1[[#This Row],[PRODUTO]]</f>
        <v/>
      </c>
      <c r="AZ3298" s="44">
        <f>IF(AF3298="",0,IF(ISTEXT(AF3298),H3298*VALUE(SUBSTITUTE(AF3298,"%",""))/100,H3298*AF3298))-Tabela1[[#This Row],[PRONTO ACABADO2]]</f>
        <v>0</v>
      </c>
      <c r="BA3298" s="44">
        <f>IF(AG3298="",0,IF(ISTEXT(AG3298),H3298*VALUE(SUBSTITUTE(AG3298,"%",""))/100,H3298*AG3298))-Tabela1[[#This Row],[PESO EXPEDIDO2]]</f>
        <v>0</v>
      </c>
      <c r="BB3298" s="44">
        <f t="shared" si="434"/>
        <v>0</v>
      </c>
      <c r="BC3298" s="44">
        <f t="shared" si="435"/>
        <v>0</v>
      </c>
      <c r="BD3298" s="44"/>
    </row>
    <row r="3299" spans="1:56" ht="15.75" hidden="1" customHeight="1" x14ac:dyDescent="0.25">
      <c r="A3299" s="6"/>
      <c r="B3299" s="22"/>
      <c r="C3299" s="7"/>
      <c r="D3299" s="46"/>
      <c r="E3299" s="7"/>
      <c r="F3299" s="7"/>
      <c r="G3299" s="44"/>
      <c r="H3299" s="41">
        <f>Tabela1[[#This Row],[PESO UNI]]*Tabela1[[#This Row],[QTE]]</f>
        <v>0</v>
      </c>
      <c r="I3299" s="7"/>
      <c r="J3299" s="8"/>
      <c r="K3299" s="8"/>
      <c r="L3299" s="9"/>
      <c r="M3299" s="10"/>
      <c r="N3299" s="11"/>
      <c r="O3299" s="12"/>
      <c r="P3299" s="13"/>
      <c r="Q3299" s="14">
        <f>Tabela1[[#This Row],[QTDE/ Fabricação]]-Tabela1[[#This Row],[QTE]]</f>
        <v>0</v>
      </c>
      <c r="R3299" s="19">
        <f t="shared" si="430"/>
        <v>0</v>
      </c>
      <c r="S3299" s="19">
        <f t="shared" si="429"/>
        <v>0</v>
      </c>
      <c r="T3299" s="20">
        <f t="shared" si="431"/>
        <v>0</v>
      </c>
      <c r="U3299" s="17">
        <f>IFERROR(SUMIF('LISTA DE EMBARQUE'!B:B,MICRO!E:E,'LISTA DE EMBARQUE'!G:G),"")</f>
        <v>0</v>
      </c>
      <c r="V3299" s="12" t="str">
        <f>IFERROR(VLOOKUP(Tabela1[[#This Row],[COD.MDE]],'LISTA DE EMBARQUE'!B:L,11,0),"")</f>
        <v/>
      </c>
      <c r="W3299" s="13" t="str">
        <f>IFERROR(COUNTIF(#REF!,Tabela1[[#This Row],[Colunas5]]),"")</f>
        <v/>
      </c>
      <c r="X3299" s="14">
        <f>Tabela1[[#This Row],[QIANTIDADE EXPEDIDA]]*Tabela1[[#This Row],[PESO UNI]]</f>
        <v>0</v>
      </c>
      <c r="Y3299" s="14">
        <f t="shared" si="432"/>
        <v>0</v>
      </c>
      <c r="Z3299" s="21">
        <f>Tabela1[[#This Row],[PESO TOTAL]]-Tabela1[[#This Row],[Peso Expedido]]</f>
        <v>0</v>
      </c>
      <c r="AA3299" s="18"/>
      <c r="AB3299" s="15"/>
      <c r="AC3299" s="15"/>
      <c r="AD3299" s="15"/>
      <c r="AE3299" s="15"/>
      <c r="AF3299" s="15"/>
      <c r="AG3299" s="15"/>
      <c r="AH3299" s="15"/>
      <c r="AI3299" s="40" t="str">
        <f t="shared" si="436"/>
        <v>ok</v>
      </c>
      <c r="AJ3299"/>
      <c r="AK3299" t="str">
        <f>Tabela1[[#This Row],[Coluna1]]&amp;Tabela1[[#This Row],[PEDIDO]]</f>
        <v/>
      </c>
      <c r="AL3299"/>
      <c r="AM3299"/>
      <c r="AN3299"/>
      <c r="AO3299" t="str">
        <f t="shared" si="433"/>
        <v>/</v>
      </c>
      <c r="AP3299" t="str">
        <f>Tabela1[[#This Row],[TAG]]&amp;Tabela1[[#This Row],[PEDIDO]]&amp;Tabela1[[#This Row],[PRODUTO]]</f>
        <v/>
      </c>
      <c r="AQ3299" s="23" t="str">
        <f>Tabela1[[#This Row],[PRODUTO]]&amp;Tabela1[[#This Row],[TAG]]</f>
        <v/>
      </c>
      <c r="AR3299" s="183">
        <f>Tabela1[[#This Row],[PESO TOTAL]]*Tabela1[[#This Row],[MATÉRIA PRIMA]]</f>
        <v>0</v>
      </c>
      <c r="AS3299" s="28">
        <f>Tabela1[[#This Row],[PESO TOTAL]]*Tabela1[[#This Row],[PREPARAÇÃO ]]</f>
        <v>0</v>
      </c>
      <c r="AT3299" s="28">
        <f>Tabela1[[#This Row],[PESO TOTAL]]*Tabela1[[#This Row],[CALDEIRARIA]]</f>
        <v>0</v>
      </c>
      <c r="AU3299" s="28">
        <f>Tabela1[[#This Row],[PESO TOTAL]]*Tabela1[[#This Row],[SOLDA]]</f>
        <v>0</v>
      </c>
      <c r="AV3299" s="28">
        <f>Tabela1[[#This Row],[PESO TOTAL]]*Tabela1[[#This Row],[ACABAMENTO]]</f>
        <v>0</v>
      </c>
      <c r="AW3299" s="28">
        <f>Tabela1[[#This Row],[PESO TOTAL]]*Tabela1[[#This Row],[PRONTO ACABADO]]</f>
        <v>0</v>
      </c>
      <c r="AX3299" s="28">
        <f>Tabela1[[#This Row],[PESO TOTAL]]*Tabela1[[#This Row],[EXPEDIÇÃO ]]</f>
        <v>0</v>
      </c>
      <c r="AY3299" s="28" t="str">
        <f>Tabela1[[#This Row],[PEDIDO]]&amp;Tabela1[[#This Row],[PRODUTO]]</f>
        <v/>
      </c>
      <c r="AZ3299" s="44">
        <f>IF(AF3299="",0,IF(ISTEXT(AF3299),H3299*VALUE(SUBSTITUTE(AF3299,"%",""))/100,H3299*AF3299))-Tabela1[[#This Row],[PRONTO ACABADO2]]</f>
        <v>0</v>
      </c>
      <c r="BA3299" s="44">
        <f>IF(AG3299="",0,IF(ISTEXT(AG3299),H3299*VALUE(SUBSTITUTE(AG3299,"%",""))/100,H3299*AG3299))-Tabela1[[#This Row],[PESO EXPEDIDO2]]</f>
        <v>0</v>
      </c>
      <c r="BB3299" s="44">
        <f t="shared" si="434"/>
        <v>0</v>
      </c>
      <c r="BC3299" s="44">
        <f t="shared" si="435"/>
        <v>0</v>
      </c>
      <c r="BD3299" s="44"/>
    </row>
    <row r="3300" spans="1:56" ht="15.75" hidden="1" customHeight="1" x14ac:dyDescent="0.25">
      <c r="A3300" s="6"/>
      <c r="B3300" s="22"/>
      <c r="C3300" s="7"/>
      <c r="D3300" s="46"/>
      <c r="E3300" s="7"/>
      <c r="F3300" s="7"/>
      <c r="G3300" s="44"/>
      <c r="H3300" s="41">
        <f>Tabela1[[#This Row],[PESO UNI]]*Tabela1[[#This Row],[QTE]]</f>
        <v>0</v>
      </c>
      <c r="I3300" s="7"/>
      <c r="J3300" s="8"/>
      <c r="K3300" s="8"/>
      <c r="L3300" s="9"/>
      <c r="M3300" s="10"/>
      <c r="N3300" s="11"/>
      <c r="O3300" s="12"/>
      <c r="P3300" s="13"/>
      <c r="Q3300" s="14">
        <f>Tabela1[[#This Row],[QTDE/ Fabricação]]-Tabela1[[#This Row],[QTE]]</f>
        <v>0</v>
      </c>
      <c r="R3300" s="19">
        <f t="shared" si="430"/>
        <v>0</v>
      </c>
      <c r="S3300" s="19">
        <f t="shared" si="429"/>
        <v>0</v>
      </c>
      <c r="T3300" s="20">
        <f t="shared" si="431"/>
        <v>0</v>
      </c>
      <c r="U3300" s="17">
        <f>IFERROR(SUMIF('LISTA DE EMBARQUE'!B:B,MICRO!E:E,'LISTA DE EMBARQUE'!G:G),"")</f>
        <v>0</v>
      </c>
      <c r="V3300" s="12" t="str">
        <f>IFERROR(VLOOKUP(Tabela1[[#This Row],[COD.MDE]],'LISTA DE EMBARQUE'!B:L,11,0),"")</f>
        <v/>
      </c>
      <c r="W3300" s="13" t="str">
        <f>IFERROR(COUNTIF(#REF!,Tabela1[[#This Row],[Colunas5]]),"")</f>
        <v/>
      </c>
      <c r="X3300" s="14">
        <f>Tabela1[[#This Row],[QIANTIDADE EXPEDIDA]]*Tabela1[[#This Row],[PESO UNI]]</f>
        <v>0</v>
      </c>
      <c r="Y3300" s="14">
        <f t="shared" si="432"/>
        <v>0</v>
      </c>
      <c r="Z3300" s="21">
        <f>Tabela1[[#This Row],[PESO TOTAL]]-Tabela1[[#This Row],[Peso Expedido]]</f>
        <v>0</v>
      </c>
      <c r="AA3300" s="18"/>
      <c r="AB3300" s="15"/>
      <c r="AC3300" s="15"/>
      <c r="AD3300" s="15"/>
      <c r="AE3300" s="15"/>
      <c r="AF3300" s="15"/>
      <c r="AG3300" s="15"/>
      <c r="AH3300" s="15"/>
      <c r="AI3300" s="40" t="str">
        <f t="shared" si="436"/>
        <v>ok</v>
      </c>
      <c r="AJ3300"/>
      <c r="AK3300" t="str">
        <f>Tabela1[[#This Row],[Coluna1]]&amp;Tabela1[[#This Row],[PEDIDO]]</f>
        <v/>
      </c>
      <c r="AL3300"/>
      <c r="AM3300"/>
      <c r="AN3300"/>
      <c r="AO3300" t="str">
        <f t="shared" si="433"/>
        <v>/</v>
      </c>
      <c r="AP3300" t="str">
        <f>Tabela1[[#This Row],[TAG]]&amp;Tabela1[[#This Row],[PEDIDO]]&amp;Tabela1[[#This Row],[PRODUTO]]</f>
        <v/>
      </c>
      <c r="AQ3300" s="23" t="str">
        <f>Tabela1[[#This Row],[PRODUTO]]&amp;Tabela1[[#This Row],[TAG]]</f>
        <v/>
      </c>
      <c r="AR3300" s="183">
        <f>Tabela1[[#This Row],[PESO TOTAL]]*Tabela1[[#This Row],[MATÉRIA PRIMA]]</f>
        <v>0</v>
      </c>
      <c r="AS3300" s="28">
        <f>Tabela1[[#This Row],[PESO TOTAL]]*Tabela1[[#This Row],[PREPARAÇÃO ]]</f>
        <v>0</v>
      </c>
      <c r="AT3300" s="28">
        <f>Tabela1[[#This Row],[PESO TOTAL]]*Tabela1[[#This Row],[CALDEIRARIA]]</f>
        <v>0</v>
      </c>
      <c r="AU3300" s="28">
        <f>Tabela1[[#This Row],[PESO TOTAL]]*Tabela1[[#This Row],[SOLDA]]</f>
        <v>0</v>
      </c>
      <c r="AV3300" s="28">
        <f>Tabela1[[#This Row],[PESO TOTAL]]*Tabela1[[#This Row],[ACABAMENTO]]</f>
        <v>0</v>
      </c>
      <c r="AW3300" s="28">
        <f>Tabela1[[#This Row],[PESO TOTAL]]*Tabela1[[#This Row],[PRONTO ACABADO]]</f>
        <v>0</v>
      </c>
      <c r="AX3300" s="28">
        <f>Tabela1[[#This Row],[PESO TOTAL]]*Tabela1[[#This Row],[EXPEDIÇÃO ]]</f>
        <v>0</v>
      </c>
      <c r="AY3300" s="28" t="str">
        <f>Tabela1[[#This Row],[PEDIDO]]&amp;Tabela1[[#This Row],[PRODUTO]]</f>
        <v/>
      </c>
      <c r="AZ3300" s="44">
        <f>IF(AF3300="",0,IF(ISTEXT(AF3300),H3300*VALUE(SUBSTITUTE(AF3300,"%",""))/100,H3300*AF3300))-Tabela1[[#This Row],[PRONTO ACABADO2]]</f>
        <v>0</v>
      </c>
      <c r="BA3300" s="44">
        <f>IF(AG3300="",0,IF(ISTEXT(AG3300),H3300*VALUE(SUBSTITUTE(AG3300,"%",""))/100,H3300*AG3300))-Tabela1[[#This Row],[PESO EXPEDIDO2]]</f>
        <v>0</v>
      </c>
      <c r="BB3300" s="44">
        <f t="shared" si="434"/>
        <v>0</v>
      </c>
      <c r="BC3300" s="44">
        <f t="shared" si="435"/>
        <v>0</v>
      </c>
      <c r="BD3300" s="44"/>
    </row>
    <row r="3301" spans="1:56" ht="15.75" hidden="1" customHeight="1" x14ac:dyDescent="0.25">
      <c r="A3301" s="6"/>
      <c r="B3301" s="22"/>
      <c r="C3301" s="7"/>
      <c r="D3301" s="46"/>
      <c r="E3301" s="7"/>
      <c r="F3301" s="7"/>
      <c r="G3301" s="44"/>
      <c r="H3301" s="41">
        <f>Tabela1[[#This Row],[PESO UNI]]*Tabela1[[#This Row],[QTE]]</f>
        <v>0</v>
      </c>
      <c r="I3301" s="7"/>
      <c r="J3301" s="8"/>
      <c r="K3301" s="8"/>
      <c r="L3301" s="9"/>
      <c r="M3301" s="10"/>
      <c r="N3301" s="11"/>
      <c r="O3301" s="12"/>
      <c r="P3301" s="13"/>
      <c r="Q3301" s="14">
        <f>Tabela1[[#This Row],[QTDE/ Fabricação]]-Tabela1[[#This Row],[QTE]]</f>
        <v>0</v>
      </c>
      <c r="R3301" s="19">
        <f t="shared" si="430"/>
        <v>0</v>
      </c>
      <c r="S3301" s="19">
        <f t="shared" si="429"/>
        <v>0</v>
      </c>
      <c r="T3301" s="20">
        <f t="shared" si="431"/>
        <v>0</v>
      </c>
      <c r="U3301" s="17">
        <f>IFERROR(SUMIF('LISTA DE EMBARQUE'!B:B,MICRO!E:E,'LISTA DE EMBARQUE'!G:G),"")</f>
        <v>0</v>
      </c>
      <c r="V3301" s="12" t="str">
        <f>IFERROR(VLOOKUP(Tabela1[[#This Row],[COD.MDE]],'LISTA DE EMBARQUE'!B:L,11,0),"")</f>
        <v/>
      </c>
      <c r="W3301" s="13" t="str">
        <f>IFERROR(COUNTIF(#REF!,Tabela1[[#This Row],[Colunas5]]),"")</f>
        <v/>
      </c>
      <c r="X3301" s="14">
        <f>Tabela1[[#This Row],[QIANTIDADE EXPEDIDA]]*Tabela1[[#This Row],[PESO UNI]]</f>
        <v>0</v>
      </c>
      <c r="Y3301" s="14">
        <f t="shared" si="432"/>
        <v>0</v>
      </c>
      <c r="Z3301" s="21">
        <f>Tabela1[[#This Row],[PESO TOTAL]]-Tabela1[[#This Row],[Peso Expedido]]</f>
        <v>0</v>
      </c>
      <c r="AA3301" s="18"/>
      <c r="AB3301" s="15"/>
      <c r="AC3301" s="15"/>
      <c r="AD3301" s="15"/>
      <c r="AE3301" s="15"/>
      <c r="AF3301" s="15"/>
      <c r="AG3301" s="15"/>
      <c r="AH3301" s="15"/>
      <c r="AI3301" s="40" t="str">
        <f t="shared" si="436"/>
        <v>ok</v>
      </c>
      <c r="AJ3301"/>
      <c r="AK3301" t="str">
        <f>Tabela1[[#This Row],[Coluna1]]&amp;Tabela1[[#This Row],[PEDIDO]]</f>
        <v/>
      </c>
      <c r="AL3301"/>
      <c r="AM3301"/>
      <c r="AN3301"/>
      <c r="AO3301" t="str">
        <f t="shared" si="433"/>
        <v>/</v>
      </c>
      <c r="AP3301" t="str">
        <f>Tabela1[[#This Row],[TAG]]&amp;Tabela1[[#This Row],[PEDIDO]]&amp;Tabela1[[#This Row],[PRODUTO]]</f>
        <v/>
      </c>
      <c r="AQ3301" s="23" t="str">
        <f>Tabela1[[#This Row],[PRODUTO]]&amp;Tabela1[[#This Row],[TAG]]</f>
        <v/>
      </c>
      <c r="AR3301" s="183">
        <f>Tabela1[[#This Row],[PESO TOTAL]]*Tabela1[[#This Row],[MATÉRIA PRIMA]]</f>
        <v>0</v>
      </c>
      <c r="AS3301" s="28">
        <f>Tabela1[[#This Row],[PESO TOTAL]]*Tabela1[[#This Row],[PREPARAÇÃO ]]</f>
        <v>0</v>
      </c>
      <c r="AT3301" s="28">
        <f>Tabela1[[#This Row],[PESO TOTAL]]*Tabela1[[#This Row],[CALDEIRARIA]]</f>
        <v>0</v>
      </c>
      <c r="AU3301" s="28">
        <f>Tabela1[[#This Row],[PESO TOTAL]]*Tabela1[[#This Row],[SOLDA]]</f>
        <v>0</v>
      </c>
      <c r="AV3301" s="28">
        <f>Tabela1[[#This Row],[PESO TOTAL]]*Tabela1[[#This Row],[ACABAMENTO]]</f>
        <v>0</v>
      </c>
      <c r="AW3301" s="28">
        <f>Tabela1[[#This Row],[PESO TOTAL]]*Tabela1[[#This Row],[PRONTO ACABADO]]</f>
        <v>0</v>
      </c>
      <c r="AX3301" s="28">
        <f>Tabela1[[#This Row],[PESO TOTAL]]*Tabela1[[#This Row],[EXPEDIÇÃO ]]</f>
        <v>0</v>
      </c>
      <c r="AY3301" s="28" t="str">
        <f>Tabela1[[#This Row],[PEDIDO]]&amp;Tabela1[[#This Row],[PRODUTO]]</f>
        <v/>
      </c>
      <c r="AZ3301" s="44">
        <f>IF(AF3301="",0,IF(ISTEXT(AF3301),H3301*VALUE(SUBSTITUTE(AF3301,"%",""))/100,H3301*AF3301))-Tabela1[[#This Row],[PRONTO ACABADO2]]</f>
        <v>0</v>
      </c>
      <c r="BA3301" s="44">
        <f>IF(AG3301="",0,IF(ISTEXT(AG3301),H3301*VALUE(SUBSTITUTE(AG3301,"%",""))/100,H3301*AG3301))-Tabela1[[#This Row],[PESO EXPEDIDO2]]</f>
        <v>0</v>
      </c>
      <c r="BB3301" s="44">
        <f t="shared" si="434"/>
        <v>0</v>
      </c>
      <c r="BC3301" s="44">
        <f t="shared" si="435"/>
        <v>0</v>
      </c>
      <c r="BD3301" s="44"/>
    </row>
    <row r="3302" spans="1:56" ht="15.75" hidden="1" customHeight="1" x14ac:dyDescent="0.25">
      <c r="A3302" s="6"/>
      <c r="B3302" s="22"/>
      <c r="C3302" s="7"/>
      <c r="D3302" s="46"/>
      <c r="E3302" s="7"/>
      <c r="F3302" s="7"/>
      <c r="G3302" s="44"/>
      <c r="H3302" s="41">
        <f>Tabela1[[#This Row],[PESO UNI]]*Tabela1[[#This Row],[QTE]]</f>
        <v>0</v>
      </c>
      <c r="I3302" s="7"/>
      <c r="J3302" s="8"/>
      <c r="K3302" s="8"/>
      <c r="L3302" s="9"/>
      <c r="M3302" s="10"/>
      <c r="N3302" s="11"/>
      <c r="O3302" s="12"/>
      <c r="P3302" s="13"/>
      <c r="Q3302" s="14">
        <f>Tabela1[[#This Row],[QTDE/ Fabricação]]-Tabela1[[#This Row],[QTE]]</f>
        <v>0</v>
      </c>
      <c r="R3302" s="19">
        <f t="shared" si="430"/>
        <v>0</v>
      </c>
      <c r="S3302" s="19">
        <f t="shared" si="429"/>
        <v>0</v>
      </c>
      <c r="T3302" s="20">
        <f t="shared" si="431"/>
        <v>0</v>
      </c>
      <c r="U3302" s="17">
        <f>IFERROR(SUMIF('LISTA DE EMBARQUE'!B:B,MICRO!E:E,'LISTA DE EMBARQUE'!G:G),"")</f>
        <v>0</v>
      </c>
      <c r="V3302" s="12" t="str">
        <f>IFERROR(VLOOKUP(Tabela1[[#This Row],[COD.MDE]],'LISTA DE EMBARQUE'!B:L,11,0),"")</f>
        <v/>
      </c>
      <c r="W3302" s="13" t="str">
        <f>IFERROR(COUNTIF(#REF!,Tabela1[[#This Row],[Colunas5]]),"")</f>
        <v/>
      </c>
      <c r="X3302" s="14">
        <f>Tabela1[[#This Row],[QIANTIDADE EXPEDIDA]]*Tabela1[[#This Row],[PESO UNI]]</f>
        <v>0</v>
      </c>
      <c r="Y3302" s="14">
        <f t="shared" si="432"/>
        <v>0</v>
      </c>
      <c r="Z3302" s="21">
        <f>Tabela1[[#This Row],[PESO TOTAL]]-Tabela1[[#This Row],[Peso Expedido]]</f>
        <v>0</v>
      </c>
      <c r="AA3302" s="18"/>
      <c r="AB3302" s="15"/>
      <c r="AC3302" s="15"/>
      <c r="AD3302" s="15"/>
      <c r="AE3302" s="15"/>
      <c r="AF3302" s="15"/>
      <c r="AG3302" s="15"/>
      <c r="AH3302" s="15"/>
      <c r="AI3302" s="40" t="str">
        <f t="shared" si="436"/>
        <v>ok</v>
      </c>
      <c r="AJ3302"/>
      <c r="AK3302" t="str">
        <f>Tabela1[[#This Row],[Coluna1]]&amp;Tabela1[[#This Row],[PEDIDO]]</f>
        <v/>
      </c>
      <c r="AL3302"/>
      <c r="AM3302"/>
      <c r="AN3302"/>
      <c r="AO3302" t="str">
        <f t="shared" si="433"/>
        <v>/</v>
      </c>
      <c r="AP3302" t="str">
        <f>Tabela1[[#This Row],[TAG]]&amp;Tabela1[[#This Row],[PEDIDO]]&amp;Tabela1[[#This Row],[PRODUTO]]</f>
        <v/>
      </c>
      <c r="AQ3302" s="23" t="str">
        <f>Tabela1[[#This Row],[PRODUTO]]&amp;Tabela1[[#This Row],[TAG]]</f>
        <v/>
      </c>
      <c r="AR3302" s="183">
        <f>Tabela1[[#This Row],[PESO TOTAL]]*Tabela1[[#This Row],[MATÉRIA PRIMA]]</f>
        <v>0</v>
      </c>
      <c r="AS3302" s="28">
        <f>Tabela1[[#This Row],[PESO TOTAL]]*Tabela1[[#This Row],[PREPARAÇÃO ]]</f>
        <v>0</v>
      </c>
      <c r="AT3302" s="28">
        <f>Tabela1[[#This Row],[PESO TOTAL]]*Tabela1[[#This Row],[CALDEIRARIA]]</f>
        <v>0</v>
      </c>
      <c r="AU3302" s="28">
        <f>Tabela1[[#This Row],[PESO TOTAL]]*Tabela1[[#This Row],[SOLDA]]</f>
        <v>0</v>
      </c>
      <c r="AV3302" s="28">
        <f>Tabela1[[#This Row],[PESO TOTAL]]*Tabela1[[#This Row],[ACABAMENTO]]</f>
        <v>0</v>
      </c>
      <c r="AW3302" s="28">
        <f>Tabela1[[#This Row],[PESO TOTAL]]*Tabela1[[#This Row],[PRONTO ACABADO]]</f>
        <v>0</v>
      </c>
      <c r="AX3302" s="28">
        <f>Tabela1[[#This Row],[PESO TOTAL]]*Tabela1[[#This Row],[EXPEDIÇÃO ]]</f>
        <v>0</v>
      </c>
      <c r="AY3302" s="28" t="str">
        <f>Tabela1[[#This Row],[PEDIDO]]&amp;Tabela1[[#This Row],[PRODUTO]]</f>
        <v/>
      </c>
      <c r="AZ3302" s="44">
        <f>IF(AF3302="",0,IF(ISTEXT(AF3302),H3302*VALUE(SUBSTITUTE(AF3302,"%",""))/100,H3302*AF3302))-Tabela1[[#This Row],[PRONTO ACABADO2]]</f>
        <v>0</v>
      </c>
      <c r="BA3302" s="44">
        <f>IF(AG3302="",0,IF(ISTEXT(AG3302),H3302*VALUE(SUBSTITUTE(AG3302,"%",""))/100,H3302*AG3302))-Tabela1[[#This Row],[PESO EXPEDIDO2]]</f>
        <v>0</v>
      </c>
      <c r="BB3302" s="44">
        <f t="shared" si="434"/>
        <v>0</v>
      </c>
      <c r="BC3302" s="44">
        <f t="shared" si="435"/>
        <v>0</v>
      </c>
      <c r="BD3302" s="44"/>
    </row>
    <row r="3303" spans="1:56" ht="15.75" hidden="1" customHeight="1" x14ac:dyDescent="0.25">
      <c r="A3303" s="6"/>
      <c r="B3303" s="22"/>
      <c r="C3303" s="7"/>
      <c r="D3303" s="46"/>
      <c r="E3303" s="7"/>
      <c r="F3303" s="7"/>
      <c r="G3303" s="44"/>
      <c r="H3303" s="41">
        <f>Tabela1[[#This Row],[PESO UNI]]*Tabela1[[#This Row],[QTE]]</f>
        <v>0</v>
      </c>
      <c r="I3303" s="7"/>
      <c r="J3303" s="8"/>
      <c r="K3303" s="8"/>
      <c r="L3303" s="9"/>
      <c r="M3303" s="10"/>
      <c r="N3303" s="11"/>
      <c r="O3303" s="12"/>
      <c r="P3303" s="13"/>
      <c r="Q3303" s="14">
        <f>Tabela1[[#This Row],[QTDE/ Fabricação]]-Tabela1[[#This Row],[QTE]]</f>
        <v>0</v>
      </c>
      <c r="R3303" s="19">
        <f t="shared" si="430"/>
        <v>0</v>
      </c>
      <c r="S3303" s="19">
        <f t="shared" si="429"/>
        <v>0</v>
      </c>
      <c r="T3303" s="20">
        <f t="shared" si="431"/>
        <v>0</v>
      </c>
      <c r="U3303" s="17">
        <f>IFERROR(SUMIF('LISTA DE EMBARQUE'!B:B,MICRO!E:E,'LISTA DE EMBARQUE'!G:G),"")</f>
        <v>0</v>
      </c>
      <c r="V3303" s="12" t="str">
        <f>IFERROR(VLOOKUP(Tabela1[[#This Row],[COD.MDE]],'LISTA DE EMBARQUE'!B:L,11,0),"")</f>
        <v/>
      </c>
      <c r="W3303" s="13" t="str">
        <f>IFERROR(COUNTIF(#REF!,Tabela1[[#This Row],[Colunas5]]),"")</f>
        <v/>
      </c>
      <c r="X3303" s="14">
        <f>Tabela1[[#This Row],[QIANTIDADE EXPEDIDA]]*Tabela1[[#This Row],[PESO UNI]]</f>
        <v>0</v>
      </c>
      <c r="Y3303" s="14">
        <f t="shared" si="432"/>
        <v>0</v>
      </c>
      <c r="Z3303" s="21">
        <f>Tabela1[[#This Row],[PESO TOTAL]]-Tabela1[[#This Row],[Peso Expedido]]</f>
        <v>0</v>
      </c>
      <c r="AA3303" s="18"/>
      <c r="AB3303" s="15"/>
      <c r="AC3303" s="15"/>
      <c r="AD3303" s="15"/>
      <c r="AE3303" s="15"/>
      <c r="AF3303" s="15"/>
      <c r="AG3303" s="15"/>
      <c r="AH3303" s="15"/>
      <c r="AI3303" s="40" t="str">
        <f t="shared" si="436"/>
        <v>ok</v>
      </c>
      <c r="AJ3303"/>
      <c r="AK3303" t="str">
        <f>Tabela1[[#This Row],[Coluna1]]&amp;Tabela1[[#This Row],[PEDIDO]]</f>
        <v/>
      </c>
      <c r="AL3303"/>
      <c r="AM3303"/>
      <c r="AN3303"/>
      <c r="AO3303" t="str">
        <f t="shared" si="433"/>
        <v>/</v>
      </c>
      <c r="AP3303" t="str">
        <f>Tabela1[[#This Row],[TAG]]&amp;Tabela1[[#This Row],[PEDIDO]]&amp;Tabela1[[#This Row],[PRODUTO]]</f>
        <v/>
      </c>
      <c r="AQ3303" s="23" t="str">
        <f>Tabela1[[#This Row],[PRODUTO]]&amp;Tabela1[[#This Row],[TAG]]</f>
        <v/>
      </c>
      <c r="AR3303" s="183">
        <f>Tabela1[[#This Row],[PESO TOTAL]]*Tabela1[[#This Row],[MATÉRIA PRIMA]]</f>
        <v>0</v>
      </c>
      <c r="AS3303" s="28">
        <f>Tabela1[[#This Row],[PESO TOTAL]]*Tabela1[[#This Row],[PREPARAÇÃO ]]</f>
        <v>0</v>
      </c>
      <c r="AT3303" s="28">
        <f>Tabela1[[#This Row],[PESO TOTAL]]*Tabela1[[#This Row],[CALDEIRARIA]]</f>
        <v>0</v>
      </c>
      <c r="AU3303" s="28">
        <f>Tabela1[[#This Row],[PESO TOTAL]]*Tabela1[[#This Row],[SOLDA]]</f>
        <v>0</v>
      </c>
      <c r="AV3303" s="28">
        <f>Tabela1[[#This Row],[PESO TOTAL]]*Tabela1[[#This Row],[ACABAMENTO]]</f>
        <v>0</v>
      </c>
      <c r="AW3303" s="28">
        <f>Tabela1[[#This Row],[PESO TOTAL]]*Tabela1[[#This Row],[PRONTO ACABADO]]</f>
        <v>0</v>
      </c>
      <c r="AX3303" s="28">
        <f>Tabela1[[#This Row],[PESO TOTAL]]*Tabela1[[#This Row],[EXPEDIÇÃO ]]</f>
        <v>0</v>
      </c>
      <c r="AY3303" s="28" t="str">
        <f>Tabela1[[#This Row],[PEDIDO]]&amp;Tabela1[[#This Row],[PRODUTO]]</f>
        <v/>
      </c>
      <c r="AZ3303" s="44">
        <f>IF(AF3303="",0,IF(ISTEXT(AF3303),H3303*VALUE(SUBSTITUTE(AF3303,"%",""))/100,H3303*AF3303))-Tabela1[[#This Row],[PRONTO ACABADO2]]</f>
        <v>0</v>
      </c>
      <c r="BA3303" s="44">
        <f>IF(AG3303="",0,IF(ISTEXT(AG3303),H3303*VALUE(SUBSTITUTE(AG3303,"%",""))/100,H3303*AG3303))-Tabela1[[#This Row],[PESO EXPEDIDO2]]</f>
        <v>0</v>
      </c>
      <c r="BB3303" s="44">
        <f t="shared" si="434"/>
        <v>0</v>
      </c>
      <c r="BC3303" s="44">
        <f t="shared" si="435"/>
        <v>0</v>
      </c>
      <c r="BD3303" s="44"/>
    </row>
    <row r="3304" spans="1:56" ht="15.75" hidden="1" customHeight="1" x14ac:dyDescent="0.25">
      <c r="A3304" s="6"/>
      <c r="B3304" s="22"/>
      <c r="C3304" s="7"/>
      <c r="D3304" s="46"/>
      <c r="E3304" s="7"/>
      <c r="F3304" s="7"/>
      <c r="G3304" s="44"/>
      <c r="H3304" s="41">
        <f>Tabela1[[#This Row],[PESO UNI]]*Tabela1[[#This Row],[QTE]]</f>
        <v>0</v>
      </c>
      <c r="I3304" s="7"/>
      <c r="J3304" s="8"/>
      <c r="K3304" s="8"/>
      <c r="L3304" s="9"/>
      <c r="M3304" s="10"/>
      <c r="N3304" s="11"/>
      <c r="O3304" s="12"/>
      <c r="P3304" s="13"/>
      <c r="Q3304" s="14">
        <f>Tabela1[[#This Row],[QTDE/ Fabricação]]-Tabela1[[#This Row],[QTE]]</f>
        <v>0</v>
      </c>
      <c r="R3304" s="19">
        <f t="shared" si="430"/>
        <v>0</v>
      </c>
      <c r="S3304" s="19">
        <f t="shared" si="429"/>
        <v>0</v>
      </c>
      <c r="T3304" s="20">
        <f t="shared" si="431"/>
        <v>0</v>
      </c>
      <c r="U3304" s="17">
        <f>IFERROR(SUMIF('LISTA DE EMBARQUE'!B:B,MICRO!E:E,'LISTA DE EMBARQUE'!G:G),"")</f>
        <v>0</v>
      </c>
      <c r="V3304" s="12" t="str">
        <f>IFERROR(VLOOKUP(Tabela1[[#This Row],[COD.MDE]],'LISTA DE EMBARQUE'!B:L,11,0),"")</f>
        <v/>
      </c>
      <c r="W3304" s="13" t="str">
        <f>IFERROR(COUNTIF(#REF!,Tabela1[[#This Row],[Colunas5]]),"")</f>
        <v/>
      </c>
      <c r="X3304" s="14">
        <f>Tabela1[[#This Row],[QIANTIDADE EXPEDIDA]]*Tabela1[[#This Row],[PESO UNI]]</f>
        <v>0</v>
      </c>
      <c r="Y3304" s="14">
        <f t="shared" si="432"/>
        <v>0</v>
      </c>
      <c r="Z3304" s="21">
        <f>Tabela1[[#This Row],[PESO TOTAL]]-Tabela1[[#This Row],[Peso Expedido]]</f>
        <v>0</v>
      </c>
      <c r="AA3304" s="18"/>
      <c r="AB3304" s="15"/>
      <c r="AC3304" s="15"/>
      <c r="AD3304" s="15"/>
      <c r="AE3304" s="15"/>
      <c r="AF3304" s="15"/>
      <c r="AG3304" s="15"/>
      <c r="AH3304" s="15"/>
      <c r="AI3304" s="40" t="str">
        <f t="shared" si="436"/>
        <v>ok</v>
      </c>
      <c r="AJ3304"/>
      <c r="AK3304" t="str">
        <f>Tabela1[[#This Row],[Coluna1]]&amp;Tabela1[[#This Row],[PEDIDO]]</f>
        <v/>
      </c>
      <c r="AL3304"/>
      <c r="AM3304"/>
      <c r="AN3304"/>
      <c r="AO3304" t="str">
        <f t="shared" si="433"/>
        <v>/</v>
      </c>
      <c r="AP3304" t="str">
        <f>Tabela1[[#This Row],[TAG]]&amp;Tabela1[[#This Row],[PEDIDO]]&amp;Tabela1[[#This Row],[PRODUTO]]</f>
        <v/>
      </c>
      <c r="AQ3304" s="23" t="str">
        <f>Tabela1[[#This Row],[PRODUTO]]&amp;Tabela1[[#This Row],[TAG]]</f>
        <v/>
      </c>
      <c r="AR3304" s="183">
        <f>Tabela1[[#This Row],[PESO TOTAL]]*Tabela1[[#This Row],[MATÉRIA PRIMA]]</f>
        <v>0</v>
      </c>
      <c r="AS3304" s="28">
        <f>Tabela1[[#This Row],[PESO TOTAL]]*Tabela1[[#This Row],[PREPARAÇÃO ]]</f>
        <v>0</v>
      </c>
      <c r="AT3304" s="28">
        <f>Tabela1[[#This Row],[PESO TOTAL]]*Tabela1[[#This Row],[CALDEIRARIA]]</f>
        <v>0</v>
      </c>
      <c r="AU3304" s="28">
        <f>Tabela1[[#This Row],[PESO TOTAL]]*Tabela1[[#This Row],[SOLDA]]</f>
        <v>0</v>
      </c>
      <c r="AV3304" s="28">
        <f>Tabela1[[#This Row],[PESO TOTAL]]*Tabela1[[#This Row],[ACABAMENTO]]</f>
        <v>0</v>
      </c>
      <c r="AW3304" s="28">
        <f>Tabela1[[#This Row],[PESO TOTAL]]*Tabela1[[#This Row],[PRONTO ACABADO]]</f>
        <v>0</v>
      </c>
      <c r="AX3304" s="28">
        <f>Tabela1[[#This Row],[PESO TOTAL]]*Tabela1[[#This Row],[EXPEDIÇÃO ]]</f>
        <v>0</v>
      </c>
      <c r="AY3304" s="28" t="str">
        <f>Tabela1[[#This Row],[PEDIDO]]&amp;Tabela1[[#This Row],[PRODUTO]]</f>
        <v/>
      </c>
      <c r="AZ3304" s="44">
        <f>IF(AF3304="",0,IF(ISTEXT(AF3304),H3304*VALUE(SUBSTITUTE(AF3304,"%",""))/100,H3304*AF3304))-Tabela1[[#This Row],[PRONTO ACABADO2]]</f>
        <v>0</v>
      </c>
      <c r="BA3304" s="44">
        <f>IF(AG3304="",0,IF(ISTEXT(AG3304),H3304*VALUE(SUBSTITUTE(AG3304,"%",""))/100,H3304*AG3304))-Tabela1[[#This Row],[PESO EXPEDIDO2]]</f>
        <v>0</v>
      </c>
      <c r="BB3304" s="44">
        <f t="shared" si="434"/>
        <v>0</v>
      </c>
      <c r="BC3304" s="44">
        <f t="shared" si="435"/>
        <v>0</v>
      </c>
      <c r="BD3304" s="44"/>
    </row>
    <row r="3305" spans="1:56" ht="15.75" hidden="1" customHeight="1" x14ac:dyDescent="0.25">
      <c r="A3305" s="6"/>
      <c r="B3305" s="22"/>
      <c r="C3305" s="7"/>
      <c r="D3305" s="46"/>
      <c r="E3305" s="7"/>
      <c r="F3305" s="7"/>
      <c r="G3305" s="44"/>
      <c r="H3305" s="41">
        <f>Tabela1[[#This Row],[PESO UNI]]*Tabela1[[#This Row],[QTE]]</f>
        <v>0</v>
      </c>
      <c r="I3305" s="7"/>
      <c r="J3305" s="8"/>
      <c r="K3305" s="8"/>
      <c r="L3305" s="9"/>
      <c r="M3305" s="10"/>
      <c r="N3305" s="11"/>
      <c r="O3305" s="12"/>
      <c r="P3305" s="13"/>
      <c r="Q3305" s="14">
        <f>Tabela1[[#This Row],[QTDE/ Fabricação]]-Tabela1[[#This Row],[QTE]]</f>
        <v>0</v>
      </c>
      <c r="R3305" s="19">
        <f t="shared" si="430"/>
        <v>0</v>
      </c>
      <c r="S3305" s="19">
        <f t="shared" si="429"/>
        <v>0</v>
      </c>
      <c r="T3305" s="20">
        <f t="shared" si="431"/>
        <v>0</v>
      </c>
      <c r="U3305" s="17">
        <f>IFERROR(SUMIF('LISTA DE EMBARQUE'!B:B,MICRO!E:E,'LISTA DE EMBARQUE'!G:G),"")</f>
        <v>0</v>
      </c>
      <c r="V3305" s="12" t="str">
        <f>IFERROR(VLOOKUP(Tabela1[[#This Row],[COD.MDE]],'LISTA DE EMBARQUE'!B:L,11,0),"")</f>
        <v/>
      </c>
      <c r="W3305" s="13" t="str">
        <f>IFERROR(COUNTIF(#REF!,Tabela1[[#This Row],[Colunas5]]),"")</f>
        <v/>
      </c>
      <c r="X3305" s="14">
        <f>Tabela1[[#This Row],[QIANTIDADE EXPEDIDA]]*Tabela1[[#This Row],[PESO UNI]]</f>
        <v>0</v>
      </c>
      <c r="Y3305" s="14">
        <f t="shared" si="432"/>
        <v>0</v>
      </c>
      <c r="Z3305" s="21">
        <f>Tabela1[[#This Row],[PESO TOTAL]]-Tabela1[[#This Row],[Peso Expedido]]</f>
        <v>0</v>
      </c>
      <c r="AA3305" s="18"/>
      <c r="AB3305" s="15"/>
      <c r="AC3305" s="15"/>
      <c r="AD3305" s="15"/>
      <c r="AE3305" s="15"/>
      <c r="AF3305" s="15"/>
      <c r="AG3305" s="15"/>
      <c r="AH3305" s="15"/>
      <c r="AI3305" s="40" t="str">
        <f t="shared" si="436"/>
        <v>ok</v>
      </c>
      <c r="AJ3305"/>
      <c r="AK3305" t="str">
        <f>Tabela1[[#This Row],[Coluna1]]&amp;Tabela1[[#This Row],[PEDIDO]]</f>
        <v/>
      </c>
      <c r="AL3305"/>
      <c r="AM3305"/>
      <c r="AN3305"/>
      <c r="AO3305" t="str">
        <f t="shared" si="433"/>
        <v>/</v>
      </c>
      <c r="AP3305" t="str">
        <f>Tabela1[[#This Row],[TAG]]&amp;Tabela1[[#This Row],[PEDIDO]]&amp;Tabela1[[#This Row],[PRODUTO]]</f>
        <v/>
      </c>
      <c r="AQ3305" s="23" t="str">
        <f>Tabela1[[#This Row],[PRODUTO]]&amp;Tabela1[[#This Row],[TAG]]</f>
        <v/>
      </c>
      <c r="AR3305" s="183">
        <f>Tabela1[[#This Row],[PESO TOTAL]]*Tabela1[[#This Row],[MATÉRIA PRIMA]]</f>
        <v>0</v>
      </c>
      <c r="AS3305" s="28">
        <f>Tabela1[[#This Row],[PESO TOTAL]]*Tabela1[[#This Row],[PREPARAÇÃO ]]</f>
        <v>0</v>
      </c>
      <c r="AT3305" s="28">
        <f>Tabela1[[#This Row],[PESO TOTAL]]*Tabela1[[#This Row],[CALDEIRARIA]]</f>
        <v>0</v>
      </c>
      <c r="AU3305" s="28">
        <f>Tabela1[[#This Row],[PESO TOTAL]]*Tabela1[[#This Row],[SOLDA]]</f>
        <v>0</v>
      </c>
      <c r="AV3305" s="28">
        <f>Tabela1[[#This Row],[PESO TOTAL]]*Tabela1[[#This Row],[ACABAMENTO]]</f>
        <v>0</v>
      </c>
      <c r="AW3305" s="28">
        <f>Tabela1[[#This Row],[PESO TOTAL]]*Tabela1[[#This Row],[PRONTO ACABADO]]</f>
        <v>0</v>
      </c>
      <c r="AX3305" s="28">
        <f>Tabela1[[#This Row],[PESO TOTAL]]*Tabela1[[#This Row],[EXPEDIÇÃO ]]</f>
        <v>0</v>
      </c>
      <c r="AY3305" s="28" t="str">
        <f>Tabela1[[#This Row],[PEDIDO]]&amp;Tabela1[[#This Row],[PRODUTO]]</f>
        <v/>
      </c>
      <c r="AZ3305" s="44">
        <f>IF(AF3305="",0,IF(ISTEXT(AF3305),H3305*VALUE(SUBSTITUTE(AF3305,"%",""))/100,H3305*AF3305))-Tabela1[[#This Row],[PRONTO ACABADO2]]</f>
        <v>0</v>
      </c>
      <c r="BA3305" s="44">
        <f>IF(AG3305="",0,IF(ISTEXT(AG3305),H3305*VALUE(SUBSTITUTE(AG3305,"%",""))/100,H3305*AG3305))-Tabela1[[#This Row],[PESO EXPEDIDO2]]</f>
        <v>0</v>
      </c>
      <c r="BB3305" s="44">
        <f t="shared" si="434"/>
        <v>0</v>
      </c>
      <c r="BC3305" s="44">
        <f t="shared" si="435"/>
        <v>0</v>
      </c>
      <c r="BD3305" s="44"/>
    </row>
    <row r="3306" spans="1:56" ht="15.75" hidden="1" customHeight="1" x14ac:dyDescent="0.25">
      <c r="A3306" s="6"/>
      <c r="B3306" s="22"/>
      <c r="C3306" s="7"/>
      <c r="D3306" s="46"/>
      <c r="E3306" s="7"/>
      <c r="F3306" s="7"/>
      <c r="G3306" s="44"/>
      <c r="H3306" s="41">
        <f>Tabela1[[#This Row],[PESO UNI]]*Tabela1[[#This Row],[QTE]]</f>
        <v>0</v>
      </c>
      <c r="I3306" s="7"/>
      <c r="J3306" s="8"/>
      <c r="K3306" s="8"/>
      <c r="L3306" s="9"/>
      <c r="M3306" s="10"/>
      <c r="N3306" s="11"/>
      <c r="O3306" s="12"/>
      <c r="P3306" s="13"/>
      <c r="Q3306" s="14">
        <f>Tabela1[[#This Row],[QTDE/ Fabricação]]-Tabela1[[#This Row],[QTE]]</f>
        <v>0</v>
      </c>
      <c r="R3306" s="19">
        <f t="shared" si="430"/>
        <v>0</v>
      </c>
      <c r="S3306" s="19">
        <f t="shared" si="429"/>
        <v>0</v>
      </c>
      <c r="T3306" s="20">
        <f t="shared" si="431"/>
        <v>0</v>
      </c>
      <c r="U3306" s="17">
        <f>IFERROR(SUMIF('LISTA DE EMBARQUE'!B:B,MICRO!E:E,'LISTA DE EMBARQUE'!G:G),"")</f>
        <v>0</v>
      </c>
      <c r="V3306" s="12" t="str">
        <f>IFERROR(VLOOKUP(Tabela1[[#This Row],[COD.MDE]],'LISTA DE EMBARQUE'!B:L,11,0),"")</f>
        <v/>
      </c>
      <c r="W3306" s="13" t="str">
        <f>IFERROR(COUNTIF(#REF!,Tabela1[[#This Row],[Colunas5]]),"")</f>
        <v/>
      </c>
      <c r="X3306" s="14">
        <f>Tabela1[[#This Row],[QIANTIDADE EXPEDIDA]]*Tabela1[[#This Row],[PESO UNI]]</f>
        <v>0</v>
      </c>
      <c r="Y3306" s="14">
        <f t="shared" si="432"/>
        <v>0</v>
      </c>
      <c r="Z3306" s="21">
        <f>Tabela1[[#This Row],[PESO TOTAL]]-Tabela1[[#This Row],[Peso Expedido]]</f>
        <v>0</v>
      </c>
      <c r="AA3306" s="18"/>
      <c r="AB3306" s="15"/>
      <c r="AC3306" s="15"/>
      <c r="AD3306" s="15"/>
      <c r="AE3306" s="15"/>
      <c r="AF3306" s="15"/>
      <c r="AG3306" s="15"/>
      <c r="AH3306" s="15"/>
      <c r="AI3306" s="40" t="str">
        <f t="shared" si="436"/>
        <v>ok</v>
      </c>
      <c r="AJ3306"/>
      <c r="AK3306" t="str">
        <f>Tabela1[[#This Row],[Coluna1]]&amp;Tabela1[[#This Row],[PEDIDO]]</f>
        <v/>
      </c>
      <c r="AL3306"/>
      <c r="AM3306"/>
      <c r="AN3306"/>
      <c r="AO3306" t="str">
        <f t="shared" si="433"/>
        <v>/</v>
      </c>
      <c r="AP3306" t="str">
        <f>Tabela1[[#This Row],[TAG]]&amp;Tabela1[[#This Row],[PEDIDO]]&amp;Tabela1[[#This Row],[PRODUTO]]</f>
        <v/>
      </c>
      <c r="AQ3306" s="23" t="str">
        <f>Tabela1[[#This Row],[PRODUTO]]&amp;Tabela1[[#This Row],[TAG]]</f>
        <v/>
      </c>
      <c r="AR3306" s="183">
        <f>Tabela1[[#This Row],[PESO TOTAL]]*Tabela1[[#This Row],[MATÉRIA PRIMA]]</f>
        <v>0</v>
      </c>
      <c r="AS3306" s="28">
        <f>Tabela1[[#This Row],[PESO TOTAL]]*Tabela1[[#This Row],[PREPARAÇÃO ]]</f>
        <v>0</v>
      </c>
      <c r="AT3306" s="28">
        <f>Tabela1[[#This Row],[PESO TOTAL]]*Tabela1[[#This Row],[CALDEIRARIA]]</f>
        <v>0</v>
      </c>
      <c r="AU3306" s="28">
        <f>Tabela1[[#This Row],[PESO TOTAL]]*Tabela1[[#This Row],[SOLDA]]</f>
        <v>0</v>
      </c>
      <c r="AV3306" s="28">
        <f>Tabela1[[#This Row],[PESO TOTAL]]*Tabela1[[#This Row],[ACABAMENTO]]</f>
        <v>0</v>
      </c>
      <c r="AW3306" s="28">
        <f>Tabela1[[#This Row],[PESO TOTAL]]*Tabela1[[#This Row],[PRONTO ACABADO]]</f>
        <v>0</v>
      </c>
      <c r="AX3306" s="28">
        <f>Tabela1[[#This Row],[PESO TOTAL]]*Tabela1[[#This Row],[EXPEDIÇÃO ]]</f>
        <v>0</v>
      </c>
      <c r="AY3306" s="28" t="str">
        <f>Tabela1[[#This Row],[PEDIDO]]&amp;Tabela1[[#This Row],[PRODUTO]]</f>
        <v/>
      </c>
      <c r="AZ3306" s="44">
        <f>IF(AF3306="",0,IF(ISTEXT(AF3306),H3306*VALUE(SUBSTITUTE(AF3306,"%",""))/100,H3306*AF3306))-Tabela1[[#This Row],[PRONTO ACABADO2]]</f>
        <v>0</v>
      </c>
      <c r="BA3306" s="44">
        <f>IF(AG3306="",0,IF(ISTEXT(AG3306),H3306*VALUE(SUBSTITUTE(AG3306,"%",""))/100,H3306*AG3306))-Tabela1[[#This Row],[PESO EXPEDIDO2]]</f>
        <v>0</v>
      </c>
      <c r="BB3306" s="44">
        <f t="shared" si="434"/>
        <v>0</v>
      </c>
      <c r="BC3306" s="44">
        <f t="shared" si="435"/>
        <v>0</v>
      </c>
      <c r="BD3306" s="44"/>
    </row>
    <row r="3307" spans="1:56" ht="15.75" hidden="1" customHeight="1" x14ac:dyDescent="0.25">
      <c r="A3307" s="6"/>
      <c r="B3307" s="22"/>
      <c r="C3307" s="7"/>
      <c r="D3307" s="46"/>
      <c r="E3307" s="7"/>
      <c r="F3307" s="7"/>
      <c r="G3307" s="44"/>
      <c r="H3307" s="41">
        <f>Tabela1[[#This Row],[PESO UNI]]*Tabela1[[#This Row],[QTE]]</f>
        <v>0</v>
      </c>
      <c r="I3307" s="7"/>
      <c r="J3307" s="8"/>
      <c r="K3307" s="8"/>
      <c r="L3307" s="9"/>
      <c r="M3307" s="10"/>
      <c r="N3307" s="11"/>
      <c r="O3307" s="12"/>
      <c r="P3307" s="13"/>
      <c r="Q3307" s="14">
        <f>Tabela1[[#This Row],[QTDE/ Fabricação]]-Tabela1[[#This Row],[QTE]]</f>
        <v>0</v>
      </c>
      <c r="R3307" s="19">
        <f t="shared" si="430"/>
        <v>0</v>
      </c>
      <c r="S3307" s="19">
        <f t="shared" si="429"/>
        <v>0</v>
      </c>
      <c r="T3307" s="20">
        <f t="shared" si="431"/>
        <v>0</v>
      </c>
      <c r="U3307" s="17">
        <f>IFERROR(SUMIF('LISTA DE EMBARQUE'!B:B,MICRO!E:E,'LISTA DE EMBARQUE'!G:G),"")</f>
        <v>0</v>
      </c>
      <c r="V3307" s="12" t="str">
        <f>IFERROR(VLOOKUP(Tabela1[[#This Row],[COD.MDE]],'LISTA DE EMBARQUE'!B:L,11,0),"")</f>
        <v/>
      </c>
      <c r="W3307" s="13" t="str">
        <f>IFERROR(COUNTIF(#REF!,Tabela1[[#This Row],[Colunas5]]),"")</f>
        <v/>
      </c>
      <c r="X3307" s="14">
        <f>Tabela1[[#This Row],[QIANTIDADE EXPEDIDA]]*Tabela1[[#This Row],[PESO UNI]]</f>
        <v>0</v>
      </c>
      <c r="Y3307" s="14">
        <f t="shared" si="432"/>
        <v>0</v>
      </c>
      <c r="Z3307" s="21">
        <f>Tabela1[[#This Row],[PESO TOTAL]]-Tabela1[[#This Row],[Peso Expedido]]</f>
        <v>0</v>
      </c>
      <c r="AA3307" s="18"/>
      <c r="AB3307" s="15"/>
      <c r="AC3307" s="15"/>
      <c r="AD3307" s="15"/>
      <c r="AE3307" s="15"/>
      <c r="AF3307" s="15"/>
      <c r="AG3307" s="15"/>
      <c r="AH3307" s="15"/>
      <c r="AI3307" s="40" t="str">
        <f t="shared" si="436"/>
        <v>ok</v>
      </c>
      <c r="AJ3307"/>
      <c r="AK3307" t="str">
        <f>Tabela1[[#This Row],[Coluna1]]&amp;Tabela1[[#This Row],[PEDIDO]]</f>
        <v/>
      </c>
      <c r="AL3307"/>
      <c r="AM3307"/>
      <c r="AN3307"/>
      <c r="AO3307" t="str">
        <f t="shared" si="433"/>
        <v>/</v>
      </c>
      <c r="AP3307" t="str">
        <f>Tabela1[[#This Row],[TAG]]&amp;Tabela1[[#This Row],[PEDIDO]]&amp;Tabela1[[#This Row],[PRODUTO]]</f>
        <v/>
      </c>
      <c r="AQ3307" s="23" t="str">
        <f>Tabela1[[#This Row],[PRODUTO]]&amp;Tabela1[[#This Row],[TAG]]</f>
        <v/>
      </c>
      <c r="AR3307" s="183">
        <f>Tabela1[[#This Row],[PESO TOTAL]]*Tabela1[[#This Row],[MATÉRIA PRIMA]]</f>
        <v>0</v>
      </c>
      <c r="AS3307" s="28">
        <f>Tabela1[[#This Row],[PESO TOTAL]]*Tabela1[[#This Row],[PREPARAÇÃO ]]</f>
        <v>0</v>
      </c>
      <c r="AT3307" s="28">
        <f>Tabela1[[#This Row],[PESO TOTAL]]*Tabela1[[#This Row],[CALDEIRARIA]]</f>
        <v>0</v>
      </c>
      <c r="AU3307" s="28">
        <f>Tabela1[[#This Row],[PESO TOTAL]]*Tabela1[[#This Row],[SOLDA]]</f>
        <v>0</v>
      </c>
      <c r="AV3307" s="28">
        <f>Tabela1[[#This Row],[PESO TOTAL]]*Tabela1[[#This Row],[ACABAMENTO]]</f>
        <v>0</v>
      </c>
      <c r="AW3307" s="28">
        <f>Tabela1[[#This Row],[PESO TOTAL]]*Tabela1[[#This Row],[PRONTO ACABADO]]</f>
        <v>0</v>
      </c>
      <c r="AX3307" s="28">
        <f>Tabela1[[#This Row],[PESO TOTAL]]*Tabela1[[#This Row],[EXPEDIÇÃO ]]</f>
        <v>0</v>
      </c>
      <c r="AY3307" s="28" t="str">
        <f>Tabela1[[#This Row],[PEDIDO]]&amp;Tabela1[[#This Row],[PRODUTO]]</f>
        <v/>
      </c>
      <c r="AZ3307" s="44">
        <f>IF(AF3307="",0,IF(ISTEXT(AF3307),H3307*VALUE(SUBSTITUTE(AF3307,"%",""))/100,H3307*AF3307))-Tabela1[[#This Row],[PRONTO ACABADO2]]</f>
        <v>0</v>
      </c>
      <c r="BA3307" s="44">
        <f>IF(AG3307="",0,IF(ISTEXT(AG3307),H3307*VALUE(SUBSTITUTE(AG3307,"%",""))/100,H3307*AG3307))-Tabela1[[#This Row],[PESO EXPEDIDO2]]</f>
        <v>0</v>
      </c>
      <c r="BB3307" s="44">
        <f t="shared" si="434"/>
        <v>0</v>
      </c>
      <c r="BC3307" s="44">
        <f t="shared" si="435"/>
        <v>0</v>
      </c>
      <c r="BD3307" s="44"/>
    </row>
    <row r="3308" spans="1:56" ht="15.75" hidden="1" customHeight="1" x14ac:dyDescent="0.25">
      <c r="A3308" s="6"/>
      <c r="B3308" s="22"/>
      <c r="C3308" s="7"/>
      <c r="D3308" s="46"/>
      <c r="E3308" s="7"/>
      <c r="F3308" s="7"/>
      <c r="G3308" s="44"/>
      <c r="H3308" s="41">
        <f>Tabela1[[#This Row],[PESO UNI]]*Tabela1[[#This Row],[QTE]]</f>
        <v>0</v>
      </c>
      <c r="I3308" s="7"/>
      <c r="J3308" s="8"/>
      <c r="K3308" s="8"/>
      <c r="L3308" s="9"/>
      <c r="M3308" s="10"/>
      <c r="N3308" s="11"/>
      <c r="O3308" s="12"/>
      <c r="P3308" s="13"/>
      <c r="Q3308" s="14">
        <f>Tabela1[[#This Row],[QTDE/ Fabricação]]-Tabela1[[#This Row],[QTE]]</f>
        <v>0</v>
      </c>
      <c r="R3308" s="19">
        <f t="shared" si="430"/>
        <v>0</v>
      </c>
      <c r="S3308" s="19">
        <f t="shared" si="429"/>
        <v>0</v>
      </c>
      <c r="T3308" s="20">
        <f t="shared" si="431"/>
        <v>0</v>
      </c>
      <c r="U3308" s="17">
        <f>IFERROR(SUMIF('LISTA DE EMBARQUE'!B:B,MICRO!E:E,'LISTA DE EMBARQUE'!G:G),"")</f>
        <v>0</v>
      </c>
      <c r="V3308" s="12" t="str">
        <f>IFERROR(VLOOKUP(Tabela1[[#This Row],[COD.MDE]],'LISTA DE EMBARQUE'!B:L,11,0),"")</f>
        <v/>
      </c>
      <c r="W3308" s="13" t="str">
        <f>IFERROR(COUNTIF(#REF!,Tabela1[[#This Row],[Colunas5]]),"")</f>
        <v/>
      </c>
      <c r="X3308" s="14">
        <f>Tabela1[[#This Row],[QIANTIDADE EXPEDIDA]]*Tabela1[[#This Row],[PESO UNI]]</f>
        <v>0</v>
      </c>
      <c r="Y3308" s="14">
        <f t="shared" si="432"/>
        <v>0</v>
      </c>
      <c r="Z3308" s="21">
        <f>Tabela1[[#This Row],[PESO TOTAL]]-Tabela1[[#This Row],[Peso Expedido]]</f>
        <v>0</v>
      </c>
      <c r="AA3308" s="18"/>
      <c r="AB3308" s="15"/>
      <c r="AC3308" s="15"/>
      <c r="AD3308" s="15"/>
      <c r="AE3308" s="15"/>
      <c r="AF3308" s="15"/>
      <c r="AG3308" s="15"/>
      <c r="AH3308" s="15"/>
      <c r="AI3308" s="40" t="str">
        <f t="shared" si="436"/>
        <v>ok</v>
      </c>
      <c r="AJ3308"/>
      <c r="AK3308" t="str">
        <f>Tabela1[[#This Row],[Coluna1]]&amp;Tabela1[[#This Row],[PEDIDO]]</f>
        <v/>
      </c>
      <c r="AL3308"/>
      <c r="AM3308"/>
      <c r="AN3308"/>
      <c r="AO3308" t="str">
        <f t="shared" si="433"/>
        <v>/</v>
      </c>
      <c r="AP3308" t="str">
        <f>Tabela1[[#This Row],[TAG]]&amp;Tabela1[[#This Row],[PEDIDO]]&amp;Tabela1[[#This Row],[PRODUTO]]</f>
        <v/>
      </c>
      <c r="AQ3308" s="23" t="str">
        <f>Tabela1[[#This Row],[PRODUTO]]&amp;Tabela1[[#This Row],[TAG]]</f>
        <v/>
      </c>
      <c r="AR3308" s="183">
        <f>Tabela1[[#This Row],[PESO TOTAL]]*Tabela1[[#This Row],[MATÉRIA PRIMA]]</f>
        <v>0</v>
      </c>
      <c r="AS3308" s="28">
        <f>Tabela1[[#This Row],[PESO TOTAL]]*Tabela1[[#This Row],[PREPARAÇÃO ]]</f>
        <v>0</v>
      </c>
      <c r="AT3308" s="28">
        <f>Tabela1[[#This Row],[PESO TOTAL]]*Tabela1[[#This Row],[CALDEIRARIA]]</f>
        <v>0</v>
      </c>
      <c r="AU3308" s="28">
        <f>Tabela1[[#This Row],[PESO TOTAL]]*Tabela1[[#This Row],[SOLDA]]</f>
        <v>0</v>
      </c>
      <c r="AV3308" s="28">
        <f>Tabela1[[#This Row],[PESO TOTAL]]*Tabela1[[#This Row],[ACABAMENTO]]</f>
        <v>0</v>
      </c>
      <c r="AW3308" s="28">
        <f>Tabela1[[#This Row],[PESO TOTAL]]*Tabela1[[#This Row],[PRONTO ACABADO]]</f>
        <v>0</v>
      </c>
      <c r="AX3308" s="28">
        <f>Tabela1[[#This Row],[PESO TOTAL]]*Tabela1[[#This Row],[EXPEDIÇÃO ]]</f>
        <v>0</v>
      </c>
      <c r="AY3308" s="28" t="str">
        <f>Tabela1[[#This Row],[PEDIDO]]&amp;Tabela1[[#This Row],[PRODUTO]]</f>
        <v/>
      </c>
      <c r="AZ3308" s="44">
        <f>IF(AF3308="",0,IF(ISTEXT(AF3308),H3308*VALUE(SUBSTITUTE(AF3308,"%",""))/100,H3308*AF3308))-Tabela1[[#This Row],[PRONTO ACABADO2]]</f>
        <v>0</v>
      </c>
      <c r="BA3308" s="44">
        <f>IF(AG3308="",0,IF(ISTEXT(AG3308),H3308*VALUE(SUBSTITUTE(AG3308,"%",""))/100,H3308*AG3308))-Tabela1[[#This Row],[PESO EXPEDIDO2]]</f>
        <v>0</v>
      </c>
      <c r="BB3308" s="44">
        <f t="shared" si="434"/>
        <v>0</v>
      </c>
      <c r="BC3308" s="44">
        <f t="shared" si="435"/>
        <v>0</v>
      </c>
      <c r="BD3308" s="44"/>
    </row>
    <row r="3309" spans="1:56" ht="15.75" hidden="1" customHeight="1" x14ac:dyDescent="0.25">
      <c r="A3309" s="6"/>
      <c r="B3309" s="22"/>
      <c r="C3309" s="7"/>
      <c r="D3309" s="46"/>
      <c r="E3309" s="7"/>
      <c r="F3309" s="7"/>
      <c r="G3309" s="218"/>
      <c r="H3309" s="41">
        <f>Tabela1[[#This Row],[PESO UNI]]*Tabela1[[#This Row],[QTE]]</f>
        <v>0</v>
      </c>
      <c r="I3309" s="7"/>
      <c r="J3309" s="8"/>
      <c r="K3309" s="8"/>
      <c r="L3309" s="9"/>
      <c r="M3309" s="10"/>
      <c r="N3309" s="11"/>
      <c r="O3309" s="12"/>
      <c r="P3309" s="13"/>
      <c r="Q3309" s="14">
        <f>Tabela1[[#This Row],[QTDE/ Fabricação]]-Tabela1[[#This Row],[QTE]]</f>
        <v>0</v>
      </c>
      <c r="R3309" s="19">
        <f t="shared" si="430"/>
        <v>0</v>
      </c>
      <c r="S3309" s="19">
        <f t="shared" si="429"/>
        <v>0</v>
      </c>
      <c r="T3309" s="20">
        <f t="shared" si="431"/>
        <v>0</v>
      </c>
      <c r="U3309" s="17">
        <f>IFERROR(SUMIF('LISTA DE EMBARQUE'!B:B,MICRO!E:E,'LISTA DE EMBARQUE'!G:G),"")</f>
        <v>0</v>
      </c>
      <c r="V3309" s="12" t="str">
        <f>IFERROR(VLOOKUP(Tabela1[[#This Row],[COD.MDE]],'LISTA DE EMBARQUE'!B:L,11,0),"")</f>
        <v/>
      </c>
      <c r="W3309" s="13" t="str">
        <f>IFERROR(COUNTIF(#REF!,Tabela1[[#This Row],[Colunas5]]),"")</f>
        <v/>
      </c>
      <c r="X3309" s="14">
        <f>Tabela1[[#This Row],[QIANTIDADE EXPEDIDA]]*Tabela1[[#This Row],[PESO UNI]]</f>
        <v>0</v>
      </c>
      <c r="Y3309" s="14">
        <f t="shared" si="432"/>
        <v>0</v>
      </c>
      <c r="Z3309" s="21">
        <f>Tabela1[[#This Row],[PESO TOTAL]]-Tabela1[[#This Row],[Peso Expedido]]</f>
        <v>0</v>
      </c>
      <c r="AA3309" s="18"/>
      <c r="AB3309" s="15"/>
      <c r="AC3309" s="15"/>
      <c r="AD3309" s="15"/>
      <c r="AE3309" s="15"/>
      <c r="AF3309" s="15"/>
      <c r="AG3309" s="15"/>
      <c r="AH3309" s="15"/>
      <c r="AI3309" s="40" t="str">
        <f t="shared" si="436"/>
        <v>ok</v>
      </c>
      <c r="AJ3309"/>
      <c r="AK3309" t="str">
        <f>Tabela1[[#This Row],[Coluna1]]&amp;Tabela1[[#This Row],[PEDIDO]]</f>
        <v/>
      </c>
      <c r="AL3309"/>
      <c r="AM3309"/>
      <c r="AN3309"/>
      <c r="AO3309" t="str">
        <f t="shared" si="433"/>
        <v>/</v>
      </c>
      <c r="AP3309" t="str">
        <f>Tabela1[[#This Row],[TAG]]&amp;Tabela1[[#This Row],[PEDIDO]]&amp;Tabela1[[#This Row],[PRODUTO]]</f>
        <v/>
      </c>
      <c r="AQ3309" s="23" t="str">
        <f>Tabela1[[#This Row],[PRODUTO]]&amp;Tabela1[[#This Row],[TAG]]</f>
        <v/>
      </c>
      <c r="AR3309" s="183">
        <f>Tabela1[[#This Row],[PESO TOTAL]]*Tabela1[[#This Row],[MATÉRIA PRIMA]]</f>
        <v>0</v>
      </c>
      <c r="AS3309" s="28">
        <f>Tabela1[[#This Row],[PESO TOTAL]]*Tabela1[[#This Row],[PREPARAÇÃO ]]</f>
        <v>0</v>
      </c>
      <c r="AT3309" s="28">
        <f>Tabela1[[#This Row],[PESO TOTAL]]*Tabela1[[#This Row],[CALDEIRARIA]]</f>
        <v>0</v>
      </c>
      <c r="AU3309" s="28">
        <f>Tabela1[[#This Row],[PESO TOTAL]]*Tabela1[[#This Row],[SOLDA]]</f>
        <v>0</v>
      </c>
      <c r="AV3309" s="28">
        <f>Tabela1[[#This Row],[PESO TOTAL]]*Tabela1[[#This Row],[ACABAMENTO]]</f>
        <v>0</v>
      </c>
      <c r="AW3309" s="28">
        <f>Tabela1[[#This Row],[PESO TOTAL]]*Tabela1[[#This Row],[PRONTO ACABADO]]</f>
        <v>0</v>
      </c>
      <c r="AX3309" s="28">
        <f>Tabela1[[#This Row],[PESO TOTAL]]*Tabela1[[#This Row],[EXPEDIÇÃO ]]</f>
        <v>0</v>
      </c>
      <c r="AY3309" s="28" t="str">
        <f>Tabela1[[#This Row],[PEDIDO]]&amp;Tabela1[[#This Row],[PRODUTO]]</f>
        <v/>
      </c>
      <c r="AZ3309" s="44">
        <f>IF(AF3309="",0,IF(ISTEXT(AF3309),H3309*VALUE(SUBSTITUTE(AF3309,"%",""))/100,H3309*AF3309))-Tabela1[[#This Row],[PRONTO ACABADO2]]</f>
        <v>0</v>
      </c>
      <c r="BA3309" s="44">
        <f>IF(AG3309="",0,IF(ISTEXT(AG3309),H3309*VALUE(SUBSTITUTE(AG3309,"%",""))/100,H3309*AG3309))-Tabela1[[#This Row],[PESO EXPEDIDO2]]</f>
        <v>0</v>
      </c>
      <c r="BB3309" s="44">
        <f t="shared" si="434"/>
        <v>0</v>
      </c>
      <c r="BC3309" s="44">
        <f t="shared" si="435"/>
        <v>0</v>
      </c>
      <c r="BD3309" s="44"/>
    </row>
    <row r="3310" spans="1:56" ht="15.75" hidden="1" customHeight="1" x14ac:dyDescent="0.25">
      <c r="A3310" s="6"/>
      <c r="B3310" s="22"/>
      <c r="C3310" s="7"/>
      <c r="D3310" s="46"/>
      <c r="E3310" s="7"/>
      <c r="F3310" s="7"/>
      <c r="G3310" s="218"/>
      <c r="H3310" s="41">
        <f>Tabela1[[#This Row],[PESO UNI]]*Tabela1[[#This Row],[QTE]]</f>
        <v>0</v>
      </c>
      <c r="I3310" s="7"/>
      <c r="J3310" s="8"/>
      <c r="K3310" s="8"/>
      <c r="L3310" s="9"/>
      <c r="M3310" s="10"/>
      <c r="N3310" s="11"/>
      <c r="O3310" s="12"/>
      <c r="P3310" s="13"/>
      <c r="Q3310" s="14">
        <f>Tabela1[[#This Row],[QTDE/ Fabricação]]-Tabela1[[#This Row],[QTE]]</f>
        <v>0</v>
      </c>
      <c r="R3310" s="19">
        <f t="shared" si="430"/>
        <v>0</v>
      </c>
      <c r="S3310" s="19">
        <f t="shared" si="429"/>
        <v>0</v>
      </c>
      <c r="T3310" s="20">
        <f t="shared" si="431"/>
        <v>0</v>
      </c>
      <c r="U3310" s="17">
        <f>IFERROR(SUMIF('LISTA DE EMBARQUE'!B:B,MICRO!E:E,'LISTA DE EMBARQUE'!G:G),"")</f>
        <v>0</v>
      </c>
      <c r="V3310" s="12" t="str">
        <f>IFERROR(VLOOKUP(Tabela1[[#This Row],[COD.MDE]],'LISTA DE EMBARQUE'!B:L,11,0),"")</f>
        <v/>
      </c>
      <c r="W3310" s="13" t="str">
        <f>IFERROR(COUNTIF(#REF!,Tabela1[[#This Row],[Colunas5]]),"")</f>
        <v/>
      </c>
      <c r="X3310" s="14">
        <f>Tabela1[[#This Row],[QIANTIDADE EXPEDIDA]]*Tabela1[[#This Row],[PESO UNI]]</f>
        <v>0</v>
      </c>
      <c r="Y3310" s="14">
        <f t="shared" si="432"/>
        <v>0</v>
      </c>
      <c r="Z3310" s="21">
        <f>Tabela1[[#This Row],[PESO TOTAL]]-Tabela1[[#This Row],[Peso Expedido]]</f>
        <v>0</v>
      </c>
      <c r="AA3310" s="18"/>
      <c r="AB3310" s="15"/>
      <c r="AC3310" s="15"/>
      <c r="AD3310" s="15"/>
      <c r="AE3310" s="15"/>
      <c r="AF3310" s="15"/>
      <c r="AG3310" s="15"/>
      <c r="AH3310" s="15"/>
      <c r="AI3310" s="40" t="str">
        <f t="shared" si="436"/>
        <v>ok</v>
      </c>
      <c r="AJ3310"/>
      <c r="AK3310" t="str">
        <f>Tabela1[[#This Row],[Coluna1]]&amp;Tabela1[[#This Row],[PEDIDO]]</f>
        <v/>
      </c>
      <c r="AL3310"/>
      <c r="AM3310"/>
      <c r="AN3310"/>
      <c r="AO3310" t="str">
        <f t="shared" si="433"/>
        <v>/</v>
      </c>
      <c r="AP3310" t="str">
        <f>Tabela1[[#This Row],[TAG]]&amp;Tabela1[[#This Row],[PEDIDO]]&amp;Tabela1[[#This Row],[PRODUTO]]</f>
        <v/>
      </c>
      <c r="AQ3310" s="23" t="str">
        <f>Tabela1[[#This Row],[PRODUTO]]&amp;Tabela1[[#This Row],[TAG]]</f>
        <v/>
      </c>
      <c r="AR3310" s="183">
        <f>Tabela1[[#This Row],[PESO TOTAL]]*Tabela1[[#This Row],[MATÉRIA PRIMA]]</f>
        <v>0</v>
      </c>
      <c r="AS3310" s="28">
        <f>Tabela1[[#This Row],[PESO TOTAL]]*Tabela1[[#This Row],[PREPARAÇÃO ]]</f>
        <v>0</v>
      </c>
      <c r="AT3310" s="28">
        <f>Tabela1[[#This Row],[PESO TOTAL]]*Tabela1[[#This Row],[CALDEIRARIA]]</f>
        <v>0</v>
      </c>
      <c r="AU3310" s="28">
        <f>Tabela1[[#This Row],[PESO TOTAL]]*Tabela1[[#This Row],[SOLDA]]</f>
        <v>0</v>
      </c>
      <c r="AV3310" s="28">
        <f>Tabela1[[#This Row],[PESO TOTAL]]*Tabela1[[#This Row],[ACABAMENTO]]</f>
        <v>0</v>
      </c>
      <c r="AW3310" s="28">
        <f>Tabela1[[#This Row],[PESO TOTAL]]*Tabela1[[#This Row],[PRONTO ACABADO]]</f>
        <v>0</v>
      </c>
      <c r="AX3310" s="28">
        <f>Tabela1[[#This Row],[PESO TOTAL]]*Tabela1[[#This Row],[EXPEDIÇÃO ]]</f>
        <v>0</v>
      </c>
      <c r="AY3310" s="28" t="str">
        <f>Tabela1[[#This Row],[PEDIDO]]&amp;Tabela1[[#This Row],[PRODUTO]]</f>
        <v/>
      </c>
      <c r="AZ3310" s="44">
        <f>IF(AF3310="",0,IF(ISTEXT(AF3310),H3310*VALUE(SUBSTITUTE(AF3310,"%",""))/100,H3310*AF3310))-Tabela1[[#This Row],[PRONTO ACABADO2]]</f>
        <v>0</v>
      </c>
      <c r="BA3310" s="44">
        <f>IF(AG3310="",0,IF(ISTEXT(AG3310),H3310*VALUE(SUBSTITUTE(AG3310,"%",""))/100,H3310*AG3310))-Tabela1[[#This Row],[PESO EXPEDIDO2]]</f>
        <v>0</v>
      </c>
      <c r="BB3310" s="44">
        <f t="shared" si="434"/>
        <v>0</v>
      </c>
      <c r="BC3310" s="44">
        <f t="shared" si="435"/>
        <v>0</v>
      </c>
      <c r="BD3310" s="44"/>
    </row>
    <row r="3311" spans="1:56" ht="15.75" hidden="1" customHeight="1" x14ac:dyDescent="0.25">
      <c r="A3311" s="6"/>
      <c r="B3311" s="22"/>
      <c r="C3311" s="7"/>
      <c r="D3311" s="46"/>
      <c r="E3311" s="7"/>
      <c r="F3311" s="7"/>
      <c r="G3311" s="44"/>
      <c r="H3311" s="41">
        <f>Tabela1[[#This Row],[PESO UNI]]*Tabela1[[#This Row],[QTE]]</f>
        <v>0</v>
      </c>
      <c r="I3311" s="7"/>
      <c r="J3311" s="8"/>
      <c r="K3311" s="8"/>
      <c r="L3311" s="9"/>
      <c r="M3311" s="10"/>
      <c r="N3311" s="11"/>
      <c r="O3311" s="12"/>
      <c r="P3311" s="13"/>
      <c r="Q3311" s="14">
        <f>Tabela1[[#This Row],[QTDE/ Fabricação]]-Tabela1[[#This Row],[QTE]]</f>
        <v>0</v>
      </c>
      <c r="R3311" s="19">
        <f t="shared" si="430"/>
        <v>0</v>
      </c>
      <c r="S3311" s="19">
        <f t="shared" si="429"/>
        <v>0</v>
      </c>
      <c r="T3311" s="20">
        <f t="shared" si="431"/>
        <v>0</v>
      </c>
      <c r="U3311" s="17">
        <f>IFERROR(SUMIF('LISTA DE EMBARQUE'!B:B,MICRO!E:E,'LISTA DE EMBARQUE'!G:G),"")</f>
        <v>0</v>
      </c>
      <c r="V3311" s="12" t="str">
        <f>IFERROR(VLOOKUP(Tabela1[[#This Row],[COD.MDE]],'LISTA DE EMBARQUE'!B:L,11,0),"")</f>
        <v/>
      </c>
      <c r="W3311" s="13" t="str">
        <f>IFERROR(COUNTIF(#REF!,Tabela1[[#This Row],[Colunas5]]),"")</f>
        <v/>
      </c>
      <c r="X3311" s="14">
        <f>Tabela1[[#This Row],[QIANTIDADE EXPEDIDA]]*Tabela1[[#This Row],[PESO UNI]]</f>
        <v>0</v>
      </c>
      <c r="Y3311" s="14">
        <f t="shared" si="432"/>
        <v>0</v>
      </c>
      <c r="Z3311" s="21">
        <f>Tabela1[[#This Row],[PESO TOTAL]]-Tabela1[[#This Row],[Peso Expedido]]</f>
        <v>0</v>
      </c>
      <c r="AA3311" s="18"/>
      <c r="AB3311" s="15"/>
      <c r="AC3311" s="15"/>
      <c r="AD3311" s="15"/>
      <c r="AE3311" s="15"/>
      <c r="AF3311" s="15"/>
      <c r="AG3311" s="15"/>
      <c r="AH3311" s="15"/>
      <c r="AI3311" s="40" t="str">
        <f t="shared" si="436"/>
        <v>ok</v>
      </c>
      <c r="AJ3311"/>
      <c r="AK3311" t="str">
        <f>Tabela1[[#This Row],[Coluna1]]&amp;Tabela1[[#This Row],[PEDIDO]]</f>
        <v/>
      </c>
      <c r="AL3311"/>
      <c r="AM3311"/>
      <c r="AN3311"/>
      <c r="AO3311" t="str">
        <f t="shared" si="433"/>
        <v>/</v>
      </c>
      <c r="AP3311" t="str">
        <f>Tabela1[[#This Row],[TAG]]&amp;Tabela1[[#This Row],[PEDIDO]]&amp;Tabela1[[#This Row],[PRODUTO]]</f>
        <v/>
      </c>
      <c r="AQ3311" s="23" t="str">
        <f>Tabela1[[#This Row],[PRODUTO]]&amp;Tabela1[[#This Row],[TAG]]</f>
        <v/>
      </c>
      <c r="AR3311" s="183">
        <f>Tabela1[[#This Row],[PESO TOTAL]]*Tabela1[[#This Row],[MATÉRIA PRIMA]]</f>
        <v>0</v>
      </c>
      <c r="AS3311" s="28">
        <f>Tabela1[[#This Row],[PESO TOTAL]]*Tabela1[[#This Row],[PREPARAÇÃO ]]</f>
        <v>0</v>
      </c>
      <c r="AT3311" s="28">
        <f>Tabela1[[#This Row],[PESO TOTAL]]*Tabela1[[#This Row],[CALDEIRARIA]]</f>
        <v>0</v>
      </c>
      <c r="AU3311" s="28">
        <f>Tabela1[[#This Row],[PESO TOTAL]]*Tabela1[[#This Row],[SOLDA]]</f>
        <v>0</v>
      </c>
      <c r="AV3311" s="28">
        <f>Tabela1[[#This Row],[PESO TOTAL]]*Tabela1[[#This Row],[ACABAMENTO]]</f>
        <v>0</v>
      </c>
      <c r="AW3311" s="28">
        <f>Tabela1[[#This Row],[PESO TOTAL]]*Tabela1[[#This Row],[PRONTO ACABADO]]</f>
        <v>0</v>
      </c>
      <c r="AX3311" s="28">
        <f>Tabela1[[#This Row],[PESO TOTAL]]*Tabela1[[#This Row],[EXPEDIÇÃO ]]</f>
        <v>0</v>
      </c>
      <c r="AY3311" s="28" t="str">
        <f>Tabela1[[#This Row],[PEDIDO]]&amp;Tabela1[[#This Row],[PRODUTO]]</f>
        <v/>
      </c>
      <c r="AZ3311" s="44">
        <f>IF(AF3311="",0,IF(ISTEXT(AF3311),H3311*VALUE(SUBSTITUTE(AF3311,"%",""))/100,H3311*AF3311))-Tabela1[[#This Row],[PRONTO ACABADO2]]</f>
        <v>0</v>
      </c>
      <c r="BA3311" s="44">
        <f>IF(AG3311="",0,IF(ISTEXT(AG3311),H3311*VALUE(SUBSTITUTE(AG3311,"%",""))/100,H3311*AG3311))-Tabela1[[#This Row],[PESO EXPEDIDO2]]</f>
        <v>0</v>
      </c>
      <c r="BB3311" s="44">
        <f t="shared" si="434"/>
        <v>0</v>
      </c>
      <c r="BC3311" s="44">
        <f t="shared" si="435"/>
        <v>0</v>
      </c>
      <c r="BD3311" s="44"/>
    </row>
    <row r="3312" spans="1:56" ht="15.75" hidden="1" customHeight="1" x14ac:dyDescent="0.25">
      <c r="A3312" s="6"/>
      <c r="B3312" s="22"/>
      <c r="C3312" s="7"/>
      <c r="D3312" s="46"/>
      <c r="E3312" s="7"/>
      <c r="F3312" s="7"/>
      <c r="G3312" s="44"/>
      <c r="H3312" s="41">
        <f>Tabela1[[#This Row],[PESO UNI]]*Tabela1[[#This Row],[QTE]]</f>
        <v>0</v>
      </c>
      <c r="I3312" s="7"/>
      <c r="J3312" s="8"/>
      <c r="K3312" s="8"/>
      <c r="L3312" s="9"/>
      <c r="M3312" s="10"/>
      <c r="N3312" s="11"/>
      <c r="O3312" s="12"/>
      <c r="P3312" s="13"/>
      <c r="Q3312" s="14">
        <f>Tabela1[[#This Row],[QTDE/ Fabricação]]-Tabela1[[#This Row],[QTE]]</f>
        <v>0</v>
      </c>
      <c r="R3312" s="19">
        <f t="shared" si="430"/>
        <v>0</v>
      </c>
      <c r="S3312" s="19">
        <f t="shared" si="429"/>
        <v>0</v>
      </c>
      <c r="T3312" s="20">
        <f t="shared" si="431"/>
        <v>0</v>
      </c>
      <c r="U3312" s="17">
        <f>IFERROR(SUMIF('LISTA DE EMBARQUE'!B:B,MICRO!E:E,'LISTA DE EMBARQUE'!G:G),"")</f>
        <v>0</v>
      </c>
      <c r="V3312" s="12" t="str">
        <f>IFERROR(VLOOKUP(Tabela1[[#This Row],[COD.MDE]],'LISTA DE EMBARQUE'!B:L,11,0),"")</f>
        <v/>
      </c>
      <c r="W3312" s="13" t="str">
        <f>IFERROR(COUNTIF(#REF!,Tabela1[[#This Row],[Colunas5]]),"")</f>
        <v/>
      </c>
      <c r="X3312" s="14">
        <f>Tabela1[[#This Row],[QIANTIDADE EXPEDIDA]]*Tabela1[[#This Row],[PESO UNI]]</f>
        <v>0</v>
      </c>
      <c r="Y3312" s="14">
        <f t="shared" si="432"/>
        <v>0</v>
      </c>
      <c r="Z3312" s="21">
        <f>Tabela1[[#This Row],[PESO TOTAL]]-Tabela1[[#This Row],[Peso Expedido]]</f>
        <v>0</v>
      </c>
      <c r="AA3312" s="18"/>
      <c r="AB3312" s="15"/>
      <c r="AC3312" s="15"/>
      <c r="AD3312" s="15"/>
      <c r="AE3312" s="15"/>
      <c r="AF3312" s="15"/>
      <c r="AG3312" s="15"/>
      <c r="AH3312" s="15"/>
      <c r="AI3312" s="40" t="str">
        <f t="shared" si="436"/>
        <v>ok</v>
      </c>
      <c r="AJ3312"/>
      <c r="AK3312" t="str">
        <f>Tabela1[[#This Row],[Coluna1]]&amp;Tabela1[[#This Row],[PEDIDO]]</f>
        <v/>
      </c>
      <c r="AL3312"/>
      <c r="AM3312"/>
      <c r="AN3312"/>
      <c r="AO3312" t="str">
        <f t="shared" si="433"/>
        <v>/</v>
      </c>
      <c r="AP3312" t="str">
        <f>Tabela1[[#This Row],[TAG]]&amp;Tabela1[[#This Row],[PEDIDO]]&amp;Tabela1[[#This Row],[PRODUTO]]</f>
        <v/>
      </c>
      <c r="AQ3312" s="23" t="str">
        <f>Tabela1[[#This Row],[PRODUTO]]&amp;Tabela1[[#This Row],[TAG]]</f>
        <v/>
      </c>
      <c r="AR3312" s="183">
        <f>Tabela1[[#This Row],[PESO TOTAL]]*Tabela1[[#This Row],[MATÉRIA PRIMA]]</f>
        <v>0</v>
      </c>
      <c r="AS3312" s="28">
        <f>Tabela1[[#This Row],[PESO TOTAL]]*Tabela1[[#This Row],[PREPARAÇÃO ]]</f>
        <v>0</v>
      </c>
      <c r="AT3312" s="28">
        <f>Tabela1[[#This Row],[PESO TOTAL]]*Tabela1[[#This Row],[CALDEIRARIA]]</f>
        <v>0</v>
      </c>
      <c r="AU3312" s="28">
        <f>Tabela1[[#This Row],[PESO TOTAL]]*Tabela1[[#This Row],[SOLDA]]</f>
        <v>0</v>
      </c>
      <c r="AV3312" s="28">
        <f>Tabela1[[#This Row],[PESO TOTAL]]*Tabela1[[#This Row],[ACABAMENTO]]</f>
        <v>0</v>
      </c>
      <c r="AW3312" s="28">
        <f>Tabela1[[#This Row],[PESO TOTAL]]*Tabela1[[#This Row],[PRONTO ACABADO]]</f>
        <v>0</v>
      </c>
      <c r="AX3312" s="28">
        <f>Tabela1[[#This Row],[PESO TOTAL]]*Tabela1[[#This Row],[EXPEDIÇÃO ]]</f>
        <v>0</v>
      </c>
      <c r="AY3312" s="28" t="str">
        <f>Tabela1[[#This Row],[PEDIDO]]&amp;Tabela1[[#This Row],[PRODUTO]]</f>
        <v/>
      </c>
      <c r="AZ3312" s="44">
        <f>IF(AF3312="",0,IF(ISTEXT(AF3312),H3312*VALUE(SUBSTITUTE(AF3312,"%",""))/100,H3312*AF3312))-Tabela1[[#This Row],[PRONTO ACABADO2]]</f>
        <v>0</v>
      </c>
      <c r="BA3312" s="44">
        <f>IF(AG3312="",0,IF(ISTEXT(AG3312),H3312*VALUE(SUBSTITUTE(AG3312,"%",""))/100,H3312*AG3312))-Tabela1[[#This Row],[PESO EXPEDIDO2]]</f>
        <v>0</v>
      </c>
      <c r="BB3312" s="44">
        <f t="shared" si="434"/>
        <v>0</v>
      </c>
      <c r="BC3312" s="44">
        <f t="shared" si="435"/>
        <v>0</v>
      </c>
      <c r="BD3312" s="44"/>
    </row>
    <row r="3313" spans="1:56" ht="15.75" hidden="1" customHeight="1" x14ac:dyDescent="0.25">
      <c r="A3313" s="6"/>
      <c r="B3313" s="22"/>
      <c r="C3313" s="7"/>
      <c r="D3313" s="46"/>
      <c r="E3313" s="7"/>
      <c r="F3313" s="7"/>
      <c r="G3313" s="44"/>
      <c r="H3313" s="41">
        <f>Tabela1[[#This Row],[PESO UNI]]*Tabela1[[#This Row],[QTE]]</f>
        <v>0</v>
      </c>
      <c r="I3313" s="7"/>
      <c r="J3313" s="8"/>
      <c r="K3313" s="8"/>
      <c r="L3313" s="9"/>
      <c r="M3313" s="10"/>
      <c r="N3313" s="11"/>
      <c r="O3313" s="12"/>
      <c r="P3313" s="13"/>
      <c r="Q3313" s="14">
        <f>Tabela1[[#This Row],[QTDE/ Fabricação]]-Tabela1[[#This Row],[QTE]]</f>
        <v>0</v>
      </c>
      <c r="R3313" s="19">
        <f t="shared" si="430"/>
        <v>0</v>
      </c>
      <c r="S3313" s="19">
        <f t="shared" si="429"/>
        <v>0</v>
      </c>
      <c r="T3313" s="20">
        <f t="shared" si="431"/>
        <v>0</v>
      </c>
      <c r="U3313" s="17">
        <f>IFERROR(SUMIF('LISTA DE EMBARQUE'!B:B,MICRO!E:E,'LISTA DE EMBARQUE'!G:G),"")</f>
        <v>0</v>
      </c>
      <c r="V3313" s="12" t="str">
        <f>IFERROR(VLOOKUP(Tabela1[[#This Row],[COD.MDE]],'LISTA DE EMBARQUE'!B:L,11,0),"")</f>
        <v/>
      </c>
      <c r="W3313" s="13" t="str">
        <f>IFERROR(COUNTIF(#REF!,Tabela1[[#This Row],[Colunas5]]),"")</f>
        <v/>
      </c>
      <c r="X3313" s="14">
        <f>Tabela1[[#This Row],[QIANTIDADE EXPEDIDA]]*Tabela1[[#This Row],[PESO UNI]]</f>
        <v>0</v>
      </c>
      <c r="Y3313" s="14">
        <f t="shared" si="432"/>
        <v>0</v>
      </c>
      <c r="Z3313" s="21">
        <f>Tabela1[[#This Row],[PESO TOTAL]]-Tabela1[[#This Row],[Peso Expedido]]</f>
        <v>0</v>
      </c>
      <c r="AA3313" s="18"/>
      <c r="AB3313" s="15"/>
      <c r="AC3313" s="15"/>
      <c r="AD3313" s="15"/>
      <c r="AE3313" s="15"/>
      <c r="AF3313" s="15"/>
      <c r="AG3313" s="15"/>
      <c r="AH3313" s="15"/>
      <c r="AI3313" s="40" t="str">
        <f t="shared" si="436"/>
        <v>ok</v>
      </c>
      <c r="AJ3313"/>
      <c r="AK3313" t="str">
        <f>Tabela1[[#This Row],[Coluna1]]&amp;Tabela1[[#This Row],[PEDIDO]]</f>
        <v/>
      </c>
      <c r="AL3313"/>
      <c r="AM3313"/>
      <c r="AN3313"/>
      <c r="AO3313" t="str">
        <f t="shared" si="433"/>
        <v>/</v>
      </c>
      <c r="AP3313" t="str">
        <f>Tabela1[[#This Row],[TAG]]&amp;Tabela1[[#This Row],[PEDIDO]]&amp;Tabela1[[#This Row],[PRODUTO]]</f>
        <v/>
      </c>
      <c r="AQ3313" s="23" t="str">
        <f>Tabela1[[#This Row],[PRODUTO]]&amp;Tabela1[[#This Row],[TAG]]</f>
        <v/>
      </c>
      <c r="AR3313" s="183">
        <f>Tabela1[[#This Row],[PESO TOTAL]]*Tabela1[[#This Row],[MATÉRIA PRIMA]]</f>
        <v>0</v>
      </c>
      <c r="AS3313" s="28">
        <f>Tabela1[[#This Row],[PESO TOTAL]]*Tabela1[[#This Row],[PREPARAÇÃO ]]</f>
        <v>0</v>
      </c>
      <c r="AT3313" s="28">
        <f>Tabela1[[#This Row],[PESO TOTAL]]*Tabela1[[#This Row],[CALDEIRARIA]]</f>
        <v>0</v>
      </c>
      <c r="AU3313" s="28">
        <f>Tabela1[[#This Row],[PESO TOTAL]]*Tabela1[[#This Row],[SOLDA]]</f>
        <v>0</v>
      </c>
      <c r="AV3313" s="28">
        <f>Tabela1[[#This Row],[PESO TOTAL]]*Tabela1[[#This Row],[ACABAMENTO]]</f>
        <v>0</v>
      </c>
      <c r="AW3313" s="28">
        <f>Tabela1[[#This Row],[PESO TOTAL]]*Tabela1[[#This Row],[PRONTO ACABADO]]</f>
        <v>0</v>
      </c>
      <c r="AX3313" s="28">
        <f>Tabela1[[#This Row],[PESO TOTAL]]*Tabela1[[#This Row],[EXPEDIÇÃO ]]</f>
        <v>0</v>
      </c>
      <c r="AY3313" s="28" t="str">
        <f>Tabela1[[#This Row],[PEDIDO]]&amp;Tabela1[[#This Row],[PRODUTO]]</f>
        <v/>
      </c>
      <c r="AZ3313" s="44">
        <f>IF(AF3313="",0,IF(ISTEXT(AF3313),H3313*VALUE(SUBSTITUTE(AF3313,"%",""))/100,H3313*AF3313))-Tabela1[[#This Row],[PRONTO ACABADO2]]</f>
        <v>0</v>
      </c>
      <c r="BA3313" s="44">
        <f>IF(AG3313="",0,IF(ISTEXT(AG3313),H3313*VALUE(SUBSTITUTE(AG3313,"%",""))/100,H3313*AG3313))-Tabela1[[#This Row],[PESO EXPEDIDO2]]</f>
        <v>0</v>
      </c>
      <c r="BB3313" s="44">
        <f t="shared" si="434"/>
        <v>0</v>
      </c>
      <c r="BC3313" s="44">
        <f t="shared" si="435"/>
        <v>0</v>
      </c>
      <c r="BD3313" s="44"/>
    </row>
    <row r="3314" spans="1:56" ht="15.75" hidden="1" customHeight="1" x14ac:dyDescent="0.25">
      <c r="A3314" s="6"/>
      <c r="B3314" s="22"/>
      <c r="C3314" s="7"/>
      <c r="D3314" s="46"/>
      <c r="E3314" s="7"/>
      <c r="F3314" s="7"/>
      <c r="G3314" s="44"/>
      <c r="H3314" s="41">
        <f>Tabela1[[#This Row],[PESO UNI]]*Tabela1[[#This Row],[QTE]]</f>
        <v>0</v>
      </c>
      <c r="I3314" s="7"/>
      <c r="J3314" s="8"/>
      <c r="K3314" s="8"/>
      <c r="L3314" s="9"/>
      <c r="M3314" s="10"/>
      <c r="N3314" s="11"/>
      <c r="O3314" s="12"/>
      <c r="P3314" s="13"/>
      <c r="Q3314" s="14">
        <f>Tabela1[[#This Row],[QTDE/ Fabricação]]-Tabela1[[#This Row],[QTE]]</f>
        <v>0</v>
      </c>
      <c r="R3314" s="19">
        <f t="shared" si="430"/>
        <v>0</v>
      </c>
      <c r="S3314" s="19">
        <f t="shared" si="429"/>
        <v>0</v>
      </c>
      <c r="T3314" s="20">
        <f t="shared" si="431"/>
        <v>0</v>
      </c>
      <c r="U3314" s="17">
        <f>IFERROR(SUMIF('LISTA DE EMBARQUE'!B:B,MICRO!E:E,'LISTA DE EMBARQUE'!G:G),"")</f>
        <v>0</v>
      </c>
      <c r="V3314" s="12" t="str">
        <f>IFERROR(VLOOKUP(Tabela1[[#This Row],[COD.MDE]],'LISTA DE EMBARQUE'!B:L,11,0),"")</f>
        <v/>
      </c>
      <c r="W3314" s="13" t="str">
        <f>IFERROR(COUNTIF(#REF!,Tabela1[[#This Row],[Colunas5]]),"")</f>
        <v/>
      </c>
      <c r="X3314" s="14">
        <f>Tabela1[[#This Row],[QIANTIDADE EXPEDIDA]]*Tabela1[[#This Row],[PESO UNI]]</f>
        <v>0</v>
      </c>
      <c r="Y3314" s="14">
        <f t="shared" si="432"/>
        <v>0</v>
      </c>
      <c r="Z3314" s="21">
        <f>Tabela1[[#This Row],[PESO TOTAL]]-Tabela1[[#This Row],[Peso Expedido]]</f>
        <v>0</v>
      </c>
      <c r="AA3314" s="18"/>
      <c r="AB3314" s="15"/>
      <c r="AC3314" s="15"/>
      <c r="AD3314" s="15"/>
      <c r="AE3314" s="15"/>
      <c r="AF3314" s="15"/>
      <c r="AG3314" s="15"/>
      <c r="AH3314" s="15"/>
      <c r="AI3314" s="40" t="str">
        <f t="shared" si="436"/>
        <v>ok</v>
      </c>
      <c r="AJ3314"/>
      <c r="AK3314" t="str">
        <f>Tabela1[[#This Row],[Coluna1]]&amp;Tabela1[[#This Row],[PEDIDO]]</f>
        <v/>
      </c>
      <c r="AL3314"/>
      <c r="AM3314"/>
      <c r="AN3314"/>
      <c r="AO3314" t="str">
        <f t="shared" si="433"/>
        <v>/</v>
      </c>
      <c r="AP3314" t="str">
        <f>Tabela1[[#This Row],[TAG]]&amp;Tabela1[[#This Row],[PEDIDO]]&amp;Tabela1[[#This Row],[PRODUTO]]</f>
        <v/>
      </c>
      <c r="AQ3314" s="23" t="str">
        <f>Tabela1[[#This Row],[PRODUTO]]&amp;Tabela1[[#This Row],[TAG]]</f>
        <v/>
      </c>
      <c r="AR3314" s="183">
        <f>Tabela1[[#This Row],[PESO TOTAL]]*Tabela1[[#This Row],[MATÉRIA PRIMA]]</f>
        <v>0</v>
      </c>
      <c r="AS3314" s="28">
        <f>Tabela1[[#This Row],[PESO TOTAL]]*Tabela1[[#This Row],[PREPARAÇÃO ]]</f>
        <v>0</v>
      </c>
      <c r="AT3314" s="28">
        <f>Tabela1[[#This Row],[PESO TOTAL]]*Tabela1[[#This Row],[CALDEIRARIA]]</f>
        <v>0</v>
      </c>
      <c r="AU3314" s="28">
        <f>Tabela1[[#This Row],[PESO TOTAL]]*Tabela1[[#This Row],[SOLDA]]</f>
        <v>0</v>
      </c>
      <c r="AV3314" s="28">
        <f>Tabela1[[#This Row],[PESO TOTAL]]*Tabela1[[#This Row],[ACABAMENTO]]</f>
        <v>0</v>
      </c>
      <c r="AW3314" s="28">
        <f>Tabela1[[#This Row],[PESO TOTAL]]*Tabela1[[#This Row],[PRONTO ACABADO]]</f>
        <v>0</v>
      </c>
      <c r="AX3314" s="28">
        <f>Tabela1[[#This Row],[PESO TOTAL]]*Tabela1[[#This Row],[EXPEDIÇÃO ]]</f>
        <v>0</v>
      </c>
      <c r="AY3314" s="28" t="str">
        <f>Tabela1[[#This Row],[PEDIDO]]&amp;Tabela1[[#This Row],[PRODUTO]]</f>
        <v/>
      </c>
      <c r="AZ3314" s="44">
        <f>IF(AF3314="",0,IF(ISTEXT(AF3314),H3314*VALUE(SUBSTITUTE(AF3314,"%",""))/100,H3314*AF3314))-Tabela1[[#This Row],[PRONTO ACABADO2]]</f>
        <v>0</v>
      </c>
      <c r="BA3314" s="44">
        <f>IF(AG3314="",0,IF(ISTEXT(AG3314),H3314*VALUE(SUBSTITUTE(AG3314,"%",""))/100,H3314*AG3314))-Tabela1[[#This Row],[PESO EXPEDIDO2]]</f>
        <v>0</v>
      </c>
      <c r="BB3314" s="44">
        <f t="shared" si="434"/>
        <v>0</v>
      </c>
      <c r="BC3314" s="44">
        <f t="shared" si="435"/>
        <v>0</v>
      </c>
      <c r="BD3314" s="44"/>
    </row>
    <row r="3315" spans="1:56" ht="15.75" hidden="1" customHeight="1" x14ac:dyDescent="0.25">
      <c r="A3315" s="6"/>
      <c r="B3315" s="22"/>
      <c r="C3315" s="7"/>
      <c r="D3315" s="46"/>
      <c r="E3315" s="7"/>
      <c r="F3315" s="7"/>
      <c r="G3315" s="44"/>
      <c r="H3315" s="41">
        <f>Tabela1[[#This Row],[PESO UNI]]*Tabela1[[#This Row],[QTE]]</f>
        <v>0</v>
      </c>
      <c r="I3315" s="7"/>
      <c r="J3315" s="8"/>
      <c r="K3315" s="8"/>
      <c r="L3315" s="9"/>
      <c r="M3315" s="10"/>
      <c r="N3315" s="11"/>
      <c r="O3315" s="12"/>
      <c r="P3315" s="13"/>
      <c r="Q3315" s="14">
        <f>Tabela1[[#This Row],[QTDE/ Fabricação]]-Tabela1[[#This Row],[QTE]]</f>
        <v>0</v>
      </c>
      <c r="R3315" s="19">
        <f t="shared" si="430"/>
        <v>0</v>
      </c>
      <c r="S3315" s="19">
        <f t="shared" si="429"/>
        <v>0</v>
      </c>
      <c r="T3315" s="20">
        <f t="shared" si="431"/>
        <v>0</v>
      </c>
      <c r="U3315" s="17">
        <f>IFERROR(SUMIF('LISTA DE EMBARQUE'!B:B,MICRO!E:E,'LISTA DE EMBARQUE'!G:G),"")</f>
        <v>0</v>
      </c>
      <c r="V3315" s="12" t="str">
        <f>IFERROR(VLOOKUP(Tabela1[[#This Row],[COD.MDE]],'LISTA DE EMBARQUE'!B:L,11,0),"")</f>
        <v/>
      </c>
      <c r="W3315" s="13" t="str">
        <f>IFERROR(COUNTIF(#REF!,Tabela1[[#This Row],[Colunas5]]),"")</f>
        <v/>
      </c>
      <c r="X3315" s="14">
        <f>Tabela1[[#This Row],[QIANTIDADE EXPEDIDA]]*Tabela1[[#This Row],[PESO UNI]]</f>
        <v>0</v>
      </c>
      <c r="Y3315" s="14">
        <f t="shared" si="432"/>
        <v>0</v>
      </c>
      <c r="Z3315" s="21">
        <f>Tabela1[[#This Row],[PESO TOTAL]]-Tabela1[[#This Row],[Peso Expedido]]</f>
        <v>0</v>
      </c>
      <c r="AA3315" s="18"/>
      <c r="AB3315" s="15" t="s">
        <v>3204</v>
      </c>
      <c r="AC3315" s="15"/>
      <c r="AD3315" s="15"/>
      <c r="AE3315" s="15"/>
      <c r="AF3315" s="15"/>
      <c r="AG3315" s="15"/>
      <c r="AH3315" s="15"/>
      <c r="AI3315" s="40" t="str">
        <f t="shared" si="436"/>
        <v>ok</v>
      </c>
      <c r="AJ3315"/>
      <c r="AK3315" t="str">
        <f>Tabela1[[#This Row],[Coluna1]]&amp;Tabela1[[#This Row],[PEDIDO]]</f>
        <v/>
      </c>
      <c r="AL3315"/>
      <c r="AM3315"/>
      <c r="AN3315"/>
      <c r="AO3315" t="str">
        <f t="shared" si="433"/>
        <v>/</v>
      </c>
      <c r="AP3315" t="str">
        <f>Tabela1[[#This Row],[TAG]]&amp;Tabela1[[#This Row],[PEDIDO]]&amp;Tabela1[[#This Row],[PRODUTO]]</f>
        <v/>
      </c>
      <c r="AQ3315" s="23" t="str">
        <f>Tabela1[[#This Row],[PRODUTO]]&amp;Tabela1[[#This Row],[TAG]]</f>
        <v/>
      </c>
      <c r="AR3315" s="183">
        <f>Tabela1[[#This Row],[PESO TOTAL]]*Tabela1[[#This Row],[MATÉRIA PRIMA]]</f>
        <v>0</v>
      </c>
      <c r="AS3315" s="28">
        <f>Tabela1[[#This Row],[PESO TOTAL]]*Tabela1[[#This Row],[PREPARAÇÃO ]]</f>
        <v>0</v>
      </c>
      <c r="AT3315" s="28">
        <f>Tabela1[[#This Row],[PESO TOTAL]]*Tabela1[[#This Row],[CALDEIRARIA]]</f>
        <v>0</v>
      </c>
      <c r="AU3315" s="28">
        <f>Tabela1[[#This Row],[PESO TOTAL]]*Tabela1[[#This Row],[SOLDA]]</f>
        <v>0</v>
      </c>
      <c r="AV3315" s="28">
        <f>Tabela1[[#This Row],[PESO TOTAL]]*Tabela1[[#This Row],[ACABAMENTO]]</f>
        <v>0</v>
      </c>
      <c r="AW3315" s="28">
        <f>Tabela1[[#This Row],[PESO TOTAL]]*Tabela1[[#This Row],[PRONTO ACABADO]]</f>
        <v>0</v>
      </c>
      <c r="AX3315" s="28">
        <f>Tabela1[[#This Row],[PESO TOTAL]]*Tabela1[[#This Row],[EXPEDIÇÃO ]]</f>
        <v>0</v>
      </c>
      <c r="AY3315" s="28" t="str">
        <f>Tabela1[[#This Row],[PEDIDO]]&amp;Tabela1[[#This Row],[PRODUTO]]</f>
        <v/>
      </c>
      <c r="AZ3315" s="44">
        <f>IF(AF3315="",0,IF(ISTEXT(AF3315),H3315*VALUE(SUBSTITUTE(AF3315,"%",""))/100,H3315*AF3315))-Tabela1[[#This Row],[PRONTO ACABADO2]]</f>
        <v>0</v>
      </c>
      <c r="BA3315" s="44">
        <f>IF(AG3315="",0,IF(ISTEXT(AG3315),H3315*VALUE(SUBSTITUTE(AG3315,"%",""))/100,H3315*AG3315))-Tabela1[[#This Row],[PESO EXPEDIDO2]]</f>
        <v>0</v>
      </c>
      <c r="BB3315" s="44">
        <f t="shared" si="434"/>
        <v>0</v>
      </c>
      <c r="BC3315" s="44">
        <f t="shared" si="435"/>
        <v>0</v>
      </c>
      <c r="BD3315" s="44"/>
    </row>
    <row r="3316" spans="1:56" ht="15.75" hidden="1" customHeight="1" x14ac:dyDescent="0.25">
      <c r="A3316" s="6"/>
      <c r="B3316" s="22"/>
      <c r="C3316" s="7"/>
      <c r="D3316" s="46"/>
      <c r="E3316" s="7"/>
      <c r="F3316" s="7"/>
      <c r="G3316" s="44"/>
      <c r="H3316" s="41">
        <f>Tabela1[[#This Row],[PESO UNI]]*Tabela1[[#This Row],[QTE]]</f>
        <v>0</v>
      </c>
      <c r="I3316" s="7"/>
      <c r="J3316" s="8"/>
      <c r="K3316" s="8"/>
      <c r="L3316" s="9"/>
      <c r="M3316" s="10"/>
      <c r="N3316" s="11"/>
      <c r="O3316" s="12"/>
      <c r="P3316" s="13"/>
      <c r="Q3316" s="14">
        <f>Tabela1[[#This Row],[QTDE/ Fabricação]]-Tabela1[[#This Row],[QTE]]</f>
        <v>0</v>
      </c>
      <c r="R3316" s="19">
        <f t="shared" si="430"/>
        <v>0</v>
      </c>
      <c r="S3316" s="19">
        <f t="shared" si="429"/>
        <v>0</v>
      </c>
      <c r="T3316" s="20">
        <f t="shared" si="431"/>
        <v>0</v>
      </c>
      <c r="U3316" s="17">
        <f>IFERROR(SUMIF('LISTA DE EMBARQUE'!B:B,MICRO!E:E,'LISTA DE EMBARQUE'!G:G),"")</f>
        <v>0</v>
      </c>
      <c r="V3316" s="12" t="str">
        <f>IFERROR(VLOOKUP(Tabela1[[#This Row],[COD.MDE]],'LISTA DE EMBARQUE'!B:L,11,0),"")</f>
        <v/>
      </c>
      <c r="W3316" s="13" t="str">
        <f>IFERROR(COUNTIF(#REF!,Tabela1[[#This Row],[Colunas5]]),"")</f>
        <v/>
      </c>
      <c r="X3316" s="14">
        <f>Tabela1[[#This Row],[QIANTIDADE EXPEDIDA]]*Tabela1[[#This Row],[PESO UNI]]</f>
        <v>0</v>
      </c>
      <c r="Y3316" s="14">
        <f t="shared" si="432"/>
        <v>0</v>
      </c>
      <c r="Z3316" s="21">
        <f>Tabela1[[#This Row],[PESO TOTAL]]-Tabela1[[#This Row],[Peso Expedido]]</f>
        <v>0</v>
      </c>
      <c r="AA3316" s="18"/>
      <c r="AB3316" s="15" t="s">
        <v>3204</v>
      </c>
      <c r="AC3316" s="15"/>
      <c r="AD3316" s="15"/>
      <c r="AE3316" s="15"/>
      <c r="AF3316" s="15"/>
      <c r="AG3316" s="15"/>
      <c r="AH3316" s="15"/>
      <c r="AI3316" s="40" t="str">
        <f t="shared" si="436"/>
        <v>ok</v>
      </c>
      <c r="AJ3316"/>
      <c r="AK3316" t="str">
        <f>Tabela1[[#This Row],[Coluna1]]&amp;Tabela1[[#This Row],[PEDIDO]]</f>
        <v/>
      </c>
      <c r="AL3316"/>
      <c r="AM3316"/>
      <c r="AN3316"/>
      <c r="AO3316" t="str">
        <f t="shared" si="433"/>
        <v>/</v>
      </c>
      <c r="AP3316" t="str">
        <f>Tabela1[[#This Row],[TAG]]&amp;Tabela1[[#This Row],[PEDIDO]]&amp;Tabela1[[#This Row],[PRODUTO]]</f>
        <v/>
      </c>
      <c r="AQ3316" s="23" t="str">
        <f>Tabela1[[#This Row],[PRODUTO]]&amp;Tabela1[[#This Row],[TAG]]</f>
        <v/>
      </c>
      <c r="AR3316" s="183">
        <f>Tabela1[[#This Row],[PESO TOTAL]]*Tabela1[[#This Row],[MATÉRIA PRIMA]]</f>
        <v>0</v>
      </c>
      <c r="AS3316" s="28">
        <f>Tabela1[[#This Row],[PESO TOTAL]]*Tabela1[[#This Row],[PREPARAÇÃO ]]</f>
        <v>0</v>
      </c>
      <c r="AT3316" s="28">
        <f>Tabela1[[#This Row],[PESO TOTAL]]*Tabela1[[#This Row],[CALDEIRARIA]]</f>
        <v>0</v>
      </c>
      <c r="AU3316" s="28">
        <f>Tabela1[[#This Row],[PESO TOTAL]]*Tabela1[[#This Row],[SOLDA]]</f>
        <v>0</v>
      </c>
      <c r="AV3316" s="28">
        <f>Tabela1[[#This Row],[PESO TOTAL]]*Tabela1[[#This Row],[ACABAMENTO]]</f>
        <v>0</v>
      </c>
      <c r="AW3316" s="28">
        <f>Tabela1[[#This Row],[PESO TOTAL]]*Tabela1[[#This Row],[PRONTO ACABADO]]</f>
        <v>0</v>
      </c>
      <c r="AX3316" s="28">
        <f>Tabela1[[#This Row],[PESO TOTAL]]*Tabela1[[#This Row],[EXPEDIÇÃO ]]</f>
        <v>0</v>
      </c>
      <c r="AY3316" s="28" t="str">
        <f>Tabela1[[#This Row],[PEDIDO]]&amp;Tabela1[[#This Row],[PRODUTO]]</f>
        <v/>
      </c>
      <c r="AZ3316" s="44">
        <f>IF(AF3316="",0,IF(ISTEXT(AF3316),H3316*VALUE(SUBSTITUTE(AF3316,"%",""))/100,H3316*AF3316))-Tabela1[[#This Row],[PRONTO ACABADO2]]</f>
        <v>0</v>
      </c>
      <c r="BA3316" s="44">
        <f>IF(AG3316="",0,IF(ISTEXT(AG3316),H3316*VALUE(SUBSTITUTE(AG3316,"%",""))/100,H3316*AG3316))-Tabela1[[#This Row],[PESO EXPEDIDO2]]</f>
        <v>0</v>
      </c>
      <c r="BB3316" s="44">
        <f t="shared" si="434"/>
        <v>0</v>
      </c>
      <c r="BC3316" s="44">
        <f t="shared" si="435"/>
        <v>0</v>
      </c>
      <c r="BD3316" s="44"/>
    </row>
    <row r="3317" spans="1:56" ht="15.75" hidden="1" customHeight="1" x14ac:dyDescent="0.25">
      <c r="A3317" s="6"/>
      <c r="B3317" s="22"/>
      <c r="C3317" s="7"/>
      <c r="D3317" s="46"/>
      <c r="E3317" s="7"/>
      <c r="F3317" s="7"/>
      <c r="G3317" s="44"/>
      <c r="H3317" s="41">
        <f>Tabela1[[#This Row],[PESO UNI]]*Tabela1[[#This Row],[QTE]]</f>
        <v>0</v>
      </c>
      <c r="I3317" s="7"/>
      <c r="J3317" s="8"/>
      <c r="K3317" s="8"/>
      <c r="L3317" s="9"/>
      <c r="M3317" s="10"/>
      <c r="N3317" s="11"/>
      <c r="O3317" s="12"/>
      <c r="P3317" s="13"/>
      <c r="Q3317" s="14">
        <f>Tabela1[[#This Row],[QTDE/ Fabricação]]-Tabela1[[#This Row],[QTE]]</f>
        <v>0</v>
      </c>
      <c r="R3317" s="19">
        <f t="shared" si="430"/>
        <v>0</v>
      </c>
      <c r="S3317" s="19">
        <f t="shared" si="429"/>
        <v>0</v>
      </c>
      <c r="T3317" s="20">
        <f t="shared" si="431"/>
        <v>0</v>
      </c>
      <c r="U3317" s="17">
        <f>IFERROR(SUMIF('LISTA DE EMBARQUE'!B:B,MICRO!E:E,'LISTA DE EMBARQUE'!G:G),"")</f>
        <v>0</v>
      </c>
      <c r="V3317" s="12" t="str">
        <f>IFERROR(VLOOKUP(Tabela1[[#This Row],[COD.MDE]],'LISTA DE EMBARQUE'!B:L,11,0),"")</f>
        <v/>
      </c>
      <c r="W3317" s="13" t="str">
        <f>IFERROR(COUNTIF(#REF!,Tabela1[[#This Row],[Colunas5]]),"")</f>
        <v/>
      </c>
      <c r="X3317" s="14">
        <f>Tabela1[[#This Row],[QIANTIDADE EXPEDIDA]]*Tabela1[[#This Row],[PESO UNI]]</f>
        <v>0</v>
      </c>
      <c r="Y3317" s="14">
        <f t="shared" si="432"/>
        <v>0</v>
      </c>
      <c r="Z3317" s="21">
        <f>Tabela1[[#This Row],[PESO TOTAL]]-Tabela1[[#This Row],[Peso Expedido]]</f>
        <v>0</v>
      </c>
      <c r="AA3317" s="18"/>
      <c r="AB3317" s="15" t="s">
        <v>3204</v>
      </c>
      <c r="AC3317" s="15"/>
      <c r="AD3317" s="15"/>
      <c r="AE3317" s="15"/>
      <c r="AF3317" s="15"/>
      <c r="AG3317" s="15"/>
      <c r="AH3317" s="15"/>
      <c r="AI3317" s="40" t="str">
        <f t="shared" si="436"/>
        <v>ok</v>
      </c>
      <c r="AJ3317"/>
      <c r="AK3317" t="str">
        <f>Tabela1[[#This Row],[Coluna1]]&amp;Tabela1[[#This Row],[PEDIDO]]</f>
        <v/>
      </c>
      <c r="AL3317"/>
      <c r="AM3317"/>
      <c r="AN3317"/>
      <c r="AO3317" t="str">
        <f t="shared" si="433"/>
        <v>/</v>
      </c>
      <c r="AP3317" t="str">
        <f>Tabela1[[#This Row],[TAG]]&amp;Tabela1[[#This Row],[PEDIDO]]&amp;Tabela1[[#This Row],[PRODUTO]]</f>
        <v/>
      </c>
      <c r="AQ3317" s="23" t="str">
        <f>Tabela1[[#This Row],[PRODUTO]]&amp;Tabela1[[#This Row],[TAG]]</f>
        <v/>
      </c>
      <c r="AR3317" s="183">
        <f>Tabela1[[#This Row],[PESO TOTAL]]*Tabela1[[#This Row],[MATÉRIA PRIMA]]</f>
        <v>0</v>
      </c>
      <c r="AS3317" s="28">
        <f>Tabela1[[#This Row],[PESO TOTAL]]*Tabela1[[#This Row],[PREPARAÇÃO ]]</f>
        <v>0</v>
      </c>
      <c r="AT3317" s="28">
        <f>Tabela1[[#This Row],[PESO TOTAL]]*Tabela1[[#This Row],[CALDEIRARIA]]</f>
        <v>0</v>
      </c>
      <c r="AU3317" s="28">
        <f>Tabela1[[#This Row],[PESO TOTAL]]*Tabela1[[#This Row],[SOLDA]]</f>
        <v>0</v>
      </c>
      <c r="AV3317" s="28">
        <f>Tabela1[[#This Row],[PESO TOTAL]]*Tabela1[[#This Row],[ACABAMENTO]]</f>
        <v>0</v>
      </c>
      <c r="AW3317" s="28">
        <f>Tabela1[[#This Row],[PESO TOTAL]]*Tabela1[[#This Row],[PRONTO ACABADO]]</f>
        <v>0</v>
      </c>
      <c r="AX3317" s="28">
        <f>Tabela1[[#This Row],[PESO TOTAL]]*Tabela1[[#This Row],[EXPEDIÇÃO ]]</f>
        <v>0</v>
      </c>
      <c r="AY3317" s="28" t="str">
        <f>Tabela1[[#This Row],[PEDIDO]]&amp;Tabela1[[#This Row],[PRODUTO]]</f>
        <v/>
      </c>
      <c r="AZ3317" s="44">
        <f>IF(AF3317="",0,IF(ISTEXT(AF3317),H3317*VALUE(SUBSTITUTE(AF3317,"%",""))/100,H3317*AF3317))-Tabela1[[#This Row],[PRONTO ACABADO2]]</f>
        <v>0</v>
      </c>
      <c r="BA3317" s="44">
        <f>IF(AG3317="",0,IF(ISTEXT(AG3317),H3317*VALUE(SUBSTITUTE(AG3317,"%",""))/100,H3317*AG3317))-Tabela1[[#This Row],[PESO EXPEDIDO2]]</f>
        <v>0</v>
      </c>
      <c r="BB3317" s="44">
        <f t="shared" si="434"/>
        <v>0</v>
      </c>
      <c r="BC3317" s="44">
        <f t="shared" si="435"/>
        <v>0</v>
      </c>
      <c r="BD3317" s="44"/>
    </row>
    <row r="3318" spans="1:56" ht="15.75" hidden="1" customHeight="1" x14ac:dyDescent="0.25">
      <c r="A3318" s="6"/>
      <c r="B3318" s="22"/>
      <c r="C3318" s="7"/>
      <c r="D3318" s="46"/>
      <c r="E3318" s="7"/>
      <c r="F3318" s="7"/>
      <c r="G3318" s="44"/>
      <c r="H3318" s="41">
        <f>Tabela1[[#This Row],[PESO UNI]]*Tabela1[[#This Row],[QTE]]</f>
        <v>0</v>
      </c>
      <c r="I3318" s="7"/>
      <c r="J3318" s="8"/>
      <c r="K3318" s="8"/>
      <c r="L3318" s="9"/>
      <c r="M3318" s="10"/>
      <c r="N3318" s="11"/>
      <c r="O3318" s="12"/>
      <c r="P3318" s="13"/>
      <c r="Q3318" s="14">
        <f>Tabela1[[#This Row],[QTDE/ Fabricação]]-Tabela1[[#This Row],[QTE]]</f>
        <v>0</v>
      </c>
      <c r="R3318" s="19">
        <f t="shared" si="430"/>
        <v>0</v>
      </c>
      <c r="S3318" s="19">
        <f t="shared" si="429"/>
        <v>0</v>
      </c>
      <c r="T3318" s="20">
        <f t="shared" si="431"/>
        <v>0</v>
      </c>
      <c r="U3318" s="17">
        <f>IFERROR(SUMIF('LISTA DE EMBARQUE'!B:B,MICRO!E:E,'LISTA DE EMBARQUE'!G:G),"")</f>
        <v>0</v>
      </c>
      <c r="V3318" s="12" t="str">
        <f>IFERROR(VLOOKUP(Tabela1[[#This Row],[COD.MDE]],'LISTA DE EMBARQUE'!B:L,11,0),"")</f>
        <v/>
      </c>
      <c r="W3318" s="13" t="str">
        <f>IFERROR(COUNTIF(#REF!,Tabela1[[#This Row],[Colunas5]]),"")</f>
        <v/>
      </c>
      <c r="X3318" s="14">
        <f>Tabela1[[#This Row],[QIANTIDADE EXPEDIDA]]*Tabela1[[#This Row],[PESO UNI]]</f>
        <v>0</v>
      </c>
      <c r="Y3318" s="14">
        <f t="shared" si="432"/>
        <v>0</v>
      </c>
      <c r="Z3318" s="21">
        <f>Tabela1[[#This Row],[PESO TOTAL]]-Tabela1[[#This Row],[Peso Expedido]]</f>
        <v>0</v>
      </c>
      <c r="AA3318" s="18"/>
      <c r="AB3318" s="15" t="s">
        <v>3204</v>
      </c>
      <c r="AC3318" s="15"/>
      <c r="AD3318" s="15"/>
      <c r="AE3318" s="15"/>
      <c r="AF3318" s="15"/>
      <c r="AG3318" s="15"/>
      <c r="AH3318" s="15"/>
      <c r="AI3318" s="40" t="str">
        <f t="shared" si="436"/>
        <v>ok</v>
      </c>
      <c r="AJ3318"/>
      <c r="AK3318" t="str">
        <f>Tabela1[[#This Row],[Coluna1]]&amp;Tabela1[[#This Row],[PEDIDO]]</f>
        <v/>
      </c>
      <c r="AL3318"/>
      <c r="AM3318"/>
      <c r="AN3318"/>
      <c r="AO3318" t="str">
        <f t="shared" si="433"/>
        <v>/</v>
      </c>
      <c r="AP3318" t="str">
        <f>Tabela1[[#This Row],[TAG]]&amp;Tabela1[[#This Row],[PEDIDO]]&amp;Tabela1[[#This Row],[PRODUTO]]</f>
        <v/>
      </c>
      <c r="AQ3318" s="23" t="str">
        <f>Tabela1[[#This Row],[PRODUTO]]&amp;Tabela1[[#This Row],[TAG]]</f>
        <v/>
      </c>
      <c r="AR3318" s="183">
        <f>Tabela1[[#This Row],[PESO TOTAL]]*Tabela1[[#This Row],[MATÉRIA PRIMA]]</f>
        <v>0</v>
      </c>
      <c r="AS3318" s="28">
        <f>Tabela1[[#This Row],[PESO TOTAL]]*Tabela1[[#This Row],[PREPARAÇÃO ]]</f>
        <v>0</v>
      </c>
      <c r="AT3318" s="28">
        <f>Tabela1[[#This Row],[PESO TOTAL]]*Tabela1[[#This Row],[CALDEIRARIA]]</f>
        <v>0</v>
      </c>
      <c r="AU3318" s="28">
        <f>Tabela1[[#This Row],[PESO TOTAL]]*Tabela1[[#This Row],[SOLDA]]</f>
        <v>0</v>
      </c>
      <c r="AV3318" s="28">
        <f>Tabela1[[#This Row],[PESO TOTAL]]*Tabela1[[#This Row],[ACABAMENTO]]</f>
        <v>0</v>
      </c>
      <c r="AW3318" s="28">
        <f>Tabela1[[#This Row],[PESO TOTAL]]*Tabela1[[#This Row],[PRONTO ACABADO]]</f>
        <v>0</v>
      </c>
      <c r="AX3318" s="28">
        <f>Tabela1[[#This Row],[PESO TOTAL]]*Tabela1[[#This Row],[EXPEDIÇÃO ]]</f>
        <v>0</v>
      </c>
      <c r="AY3318" s="28" t="str">
        <f>Tabela1[[#This Row],[PEDIDO]]&amp;Tabela1[[#This Row],[PRODUTO]]</f>
        <v/>
      </c>
      <c r="AZ3318" s="44">
        <f>IF(AF3318="",0,IF(ISTEXT(AF3318),H3318*VALUE(SUBSTITUTE(AF3318,"%",""))/100,H3318*AF3318))-Tabela1[[#This Row],[PRONTO ACABADO2]]</f>
        <v>0</v>
      </c>
      <c r="BA3318" s="44">
        <f>IF(AG3318="",0,IF(ISTEXT(AG3318),H3318*VALUE(SUBSTITUTE(AG3318,"%",""))/100,H3318*AG3318))-Tabela1[[#This Row],[PESO EXPEDIDO2]]</f>
        <v>0</v>
      </c>
      <c r="BB3318" s="44">
        <f t="shared" si="434"/>
        <v>0</v>
      </c>
      <c r="BC3318" s="44">
        <f t="shared" si="435"/>
        <v>0</v>
      </c>
      <c r="BD3318" s="44"/>
    </row>
    <row r="3319" spans="1:56" ht="15.75" hidden="1" customHeight="1" x14ac:dyDescent="0.25">
      <c r="A3319" s="6"/>
      <c r="B3319" s="22"/>
      <c r="C3319" s="7"/>
      <c r="D3319" s="46"/>
      <c r="E3319" s="7"/>
      <c r="F3319" s="7"/>
      <c r="G3319" s="44"/>
      <c r="H3319" s="41">
        <f>Tabela1[[#This Row],[PESO UNI]]*Tabela1[[#This Row],[QTE]]</f>
        <v>0</v>
      </c>
      <c r="I3319" s="7"/>
      <c r="J3319" s="8"/>
      <c r="K3319" s="8"/>
      <c r="L3319" s="9"/>
      <c r="M3319" s="10"/>
      <c r="N3319" s="11"/>
      <c r="O3319" s="12"/>
      <c r="P3319" s="13"/>
      <c r="Q3319" s="14">
        <f>Tabela1[[#This Row],[QTDE/ Fabricação]]-Tabela1[[#This Row],[QTE]]</f>
        <v>0</v>
      </c>
      <c r="R3319" s="19">
        <f t="shared" si="430"/>
        <v>0</v>
      </c>
      <c r="S3319" s="19">
        <f t="shared" si="429"/>
        <v>0</v>
      </c>
      <c r="T3319" s="20">
        <f t="shared" si="431"/>
        <v>0</v>
      </c>
      <c r="U3319" s="17">
        <f>IFERROR(SUMIF('LISTA DE EMBARQUE'!B:B,MICRO!E:E,'LISTA DE EMBARQUE'!G:G),"")</f>
        <v>0</v>
      </c>
      <c r="V3319" s="12" t="str">
        <f>IFERROR(VLOOKUP(Tabela1[[#This Row],[COD.MDE]],'LISTA DE EMBARQUE'!B:L,11,0),"")</f>
        <v/>
      </c>
      <c r="W3319" s="13" t="str">
        <f>IFERROR(COUNTIF(#REF!,Tabela1[[#This Row],[Colunas5]]),"")</f>
        <v/>
      </c>
      <c r="X3319" s="14">
        <f>Tabela1[[#This Row],[QIANTIDADE EXPEDIDA]]*Tabela1[[#This Row],[PESO UNI]]</f>
        <v>0</v>
      </c>
      <c r="Y3319" s="14">
        <f t="shared" si="432"/>
        <v>0</v>
      </c>
      <c r="Z3319" s="21">
        <f>Tabela1[[#This Row],[PESO TOTAL]]-Tabela1[[#This Row],[Peso Expedido]]</f>
        <v>0</v>
      </c>
      <c r="AA3319" s="18"/>
      <c r="AB3319" s="15"/>
      <c r="AC3319" s="15"/>
      <c r="AD3319" s="15"/>
      <c r="AE3319" s="15"/>
      <c r="AF3319" s="15"/>
      <c r="AG3319" s="15"/>
      <c r="AH3319" s="15"/>
      <c r="AI3319" s="40" t="str">
        <f t="shared" si="436"/>
        <v>ok</v>
      </c>
      <c r="AJ3319"/>
      <c r="AK3319" t="str">
        <f>Tabela1[[#This Row],[Coluna1]]&amp;Tabela1[[#This Row],[PEDIDO]]</f>
        <v/>
      </c>
      <c r="AL3319"/>
      <c r="AM3319"/>
      <c r="AN3319"/>
      <c r="AO3319" t="str">
        <f t="shared" si="433"/>
        <v>/</v>
      </c>
      <c r="AP3319" t="str">
        <f>Tabela1[[#This Row],[TAG]]&amp;Tabela1[[#This Row],[PEDIDO]]&amp;Tabela1[[#This Row],[PRODUTO]]</f>
        <v/>
      </c>
      <c r="AQ3319" s="23" t="str">
        <f>Tabela1[[#This Row],[PRODUTO]]&amp;Tabela1[[#This Row],[TAG]]</f>
        <v/>
      </c>
      <c r="AR3319" s="183">
        <f>Tabela1[[#This Row],[PESO TOTAL]]*Tabela1[[#This Row],[MATÉRIA PRIMA]]</f>
        <v>0</v>
      </c>
      <c r="AS3319" s="28">
        <f>Tabela1[[#This Row],[PESO TOTAL]]*Tabela1[[#This Row],[PREPARAÇÃO ]]</f>
        <v>0</v>
      </c>
      <c r="AT3319" s="28">
        <f>Tabela1[[#This Row],[PESO TOTAL]]*Tabela1[[#This Row],[CALDEIRARIA]]</f>
        <v>0</v>
      </c>
      <c r="AU3319" s="28">
        <f>Tabela1[[#This Row],[PESO TOTAL]]*Tabela1[[#This Row],[SOLDA]]</f>
        <v>0</v>
      </c>
      <c r="AV3319" s="28">
        <f>Tabela1[[#This Row],[PESO TOTAL]]*Tabela1[[#This Row],[ACABAMENTO]]</f>
        <v>0</v>
      </c>
      <c r="AW3319" s="28">
        <f>Tabela1[[#This Row],[PESO TOTAL]]*Tabela1[[#This Row],[PRONTO ACABADO]]</f>
        <v>0</v>
      </c>
      <c r="AX3319" s="28">
        <f>Tabela1[[#This Row],[PESO TOTAL]]*Tabela1[[#This Row],[EXPEDIÇÃO ]]</f>
        <v>0</v>
      </c>
      <c r="AY3319" s="28" t="str">
        <f>Tabela1[[#This Row],[PEDIDO]]&amp;Tabela1[[#This Row],[PRODUTO]]</f>
        <v/>
      </c>
      <c r="AZ3319" s="44">
        <f>IF(AF3319="",0,IF(ISTEXT(AF3319),H3319*VALUE(SUBSTITUTE(AF3319,"%",""))/100,H3319*AF3319))-Tabela1[[#This Row],[PRONTO ACABADO2]]</f>
        <v>0</v>
      </c>
      <c r="BA3319" s="44">
        <f>IF(AG3319="",0,IF(ISTEXT(AG3319),H3319*VALUE(SUBSTITUTE(AG3319,"%",""))/100,H3319*AG3319))-Tabela1[[#This Row],[PESO EXPEDIDO2]]</f>
        <v>0</v>
      </c>
      <c r="BB3319" s="44">
        <f t="shared" si="434"/>
        <v>0</v>
      </c>
      <c r="BC3319" s="44">
        <f t="shared" si="435"/>
        <v>0</v>
      </c>
      <c r="BD3319" s="44"/>
    </row>
    <row r="3320" spans="1:56" ht="15.75" hidden="1" customHeight="1" x14ac:dyDescent="0.25">
      <c r="A3320" s="6"/>
      <c r="B3320" s="22"/>
      <c r="C3320" s="7"/>
      <c r="D3320" s="46"/>
      <c r="E3320" s="7"/>
      <c r="F3320" s="7"/>
      <c r="G3320" s="44"/>
      <c r="H3320" s="41">
        <f>Tabela1[[#This Row],[PESO UNI]]*Tabela1[[#This Row],[QTE]]</f>
        <v>0</v>
      </c>
      <c r="I3320" s="7"/>
      <c r="J3320" s="8"/>
      <c r="K3320" s="8"/>
      <c r="L3320" s="9"/>
      <c r="M3320" s="10"/>
      <c r="N3320" s="11"/>
      <c r="O3320" s="12"/>
      <c r="P3320" s="13"/>
      <c r="Q3320" s="14">
        <f>Tabela1[[#This Row],[QTDE/ Fabricação]]-Tabela1[[#This Row],[QTE]]</f>
        <v>0</v>
      </c>
      <c r="R3320" s="19">
        <f t="shared" si="430"/>
        <v>0</v>
      </c>
      <c r="S3320" s="19">
        <f t="shared" si="429"/>
        <v>0</v>
      </c>
      <c r="T3320" s="20">
        <f t="shared" si="431"/>
        <v>0</v>
      </c>
      <c r="U3320" s="17">
        <f>IFERROR(SUMIF('LISTA DE EMBARQUE'!B:B,MICRO!E:E,'LISTA DE EMBARQUE'!G:G),"")</f>
        <v>0</v>
      </c>
      <c r="V3320" s="12" t="str">
        <f>IFERROR(VLOOKUP(Tabela1[[#This Row],[COD.MDE]],'LISTA DE EMBARQUE'!B:L,11,0),"")</f>
        <v/>
      </c>
      <c r="W3320" s="13" t="str">
        <f>IFERROR(COUNTIF(#REF!,Tabela1[[#This Row],[Colunas5]]),"")</f>
        <v/>
      </c>
      <c r="X3320" s="14">
        <f>Tabela1[[#This Row],[QIANTIDADE EXPEDIDA]]*Tabela1[[#This Row],[PESO UNI]]</f>
        <v>0</v>
      </c>
      <c r="Y3320" s="14">
        <f t="shared" si="432"/>
        <v>0</v>
      </c>
      <c r="Z3320" s="21">
        <f>Tabela1[[#This Row],[PESO TOTAL]]-Tabela1[[#This Row],[Peso Expedido]]</f>
        <v>0</v>
      </c>
      <c r="AA3320" s="18"/>
      <c r="AB3320" s="15"/>
      <c r="AC3320" s="15"/>
      <c r="AD3320" s="15"/>
      <c r="AE3320" s="15"/>
      <c r="AF3320" s="15"/>
      <c r="AG3320" s="15"/>
      <c r="AH3320" s="15"/>
      <c r="AI3320" s="40" t="str">
        <f t="shared" si="436"/>
        <v>ok</v>
      </c>
      <c r="AJ3320"/>
      <c r="AK3320" t="str">
        <f>Tabela1[[#This Row],[Coluna1]]&amp;Tabela1[[#This Row],[PEDIDO]]</f>
        <v/>
      </c>
      <c r="AL3320"/>
      <c r="AM3320"/>
      <c r="AN3320"/>
      <c r="AO3320" t="str">
        <f t="shared" si="433"/>
        <v>/</v>
      </c>
      <c r="AP3320" t="str">
        <f>Tabela1[[#This Row],[TAG]]&amp;Tabela1[[#This Row],[PEDIDO]]&amp;Tabela1[[#This Row],[PRODUTO]]</f>
        <v/>
      </c>
      <c r="AQ3320" s="23" t="str">
        <f>Tabela1[[#This Row],[PRODUTO]]&amp;Tabela1[[#This Row],[TAG]]</f>
        <v/>
      </c>
      <c r="AR3320" s="183">
        <f>Tabela1[[#This Row],[PESO TOTAL]]*Tabela1[[#This Row],[MATÉRIA PRIMA]]</f>
        <v>0</v>
      </c>
      <c r="AS3320" s="28">
        <f>Tabela1[[#This Row],[PESO TOTAL]]*Tabela1[[#This Row],[PREPARAÇÃO ]]</f>
        <v>0</v>
      </c>
      <c r="AT3320" s="28">
        <f>Tabela1[[#This Row],[PESO TOTAL]]*Tabela1[[#This Row],[CALDEIRARIA]]</f>
        <v>0</v>
      </c>
      <c r="AU3320" s="28">
        <f>Tabela1[[#This Row],[PESO TOTAL]]*Tabela1[[#This Row],[SOLDA]]</f>
        <v>0</v>
      </c>
      <c r="AV3320" s="28">
        <f>Tabela1[[#This Row],[PESO TOTAL]]*Tabela1[[#This Row],[ACABAMENTO]]</f>
        <v>0</v>
      </c>
      <c r="AW3320" s="28">
        <f>Tabela1[[#This Row],[PESO TOTAL]]*Tabela1[[#This Row],[PRONTO ACABADO]]</f>
        <v>0</v>
      </c>
      <c r="AX3320" s="28">
        <f>Tabela1[[#This Row],[PESO TOTAL]]*Tabela1[[#This Row],[EXPEDIÇÃO ]]</f>
        <v>0</v>
      </c>
      <c r="AY3320" s="28" t="str">
        <f>Tabela1[[#This Row],[PEDIDO]]&amp;Tabela1[[#This Row],[PRODUTO]]</f>
        <v/>
      </c>
      <c r="AZ3320" s="44">
        <f>IF(AF3320="",0,IF(ISTEXT(AF3320),H3320*VALUE(SUBSTITUTE(AF3320,"%",""))/100,H3320*AF3320))-Tabela1[[#This Row],[PRONTO ACABADO2]]</f>
        <v>0</v>
      </c>
      <c r="BA3320" s="44">
        <f>IF(AG3320="",0,IF(ISTEXT(AG3320),H3320*VALUE(SUBSTITUTE(AG3320,"%",""))/100,H3320*AG3320))-Tabela1[[#This Row],[PESO EXPEDIDO2]]</f>
        <v>0</v>
      </c>
      <c r="BB3320" s="44">
        <f t="shared" si="434"/>
        <v>0</v>
      </c>
      <c r="BC3320" s="44">
        <f t="shared" si="435"/>
        <v>0</v>
      </c>
      <c r="BD3320" s="44"/>
    </row>
    <row r="3321" spans="1:56" ht="15.75" hidden="1" customHeight="1" x14ac:dyDescent="0.25">
      <c r="A3321" s="6"/>
      <c r="B3321" s="22"/>
      <c r="C3321" s="7"/>
      <c r="D3321" s="46"/>
      <c r="E3321" s="7"/>
      <c r="F3321" s="7"/>
      <c r="G3321" s="44"/>
      <c r="H3321" s="41">
        <f>Tabela1[[#This Row],[PESO UNI]]*Tabela1[[#This Row],[QTE]]</f>
        <v>0</v>
      </c>
      <c r="I3321" s="7"/>
      <c r="J3321" s="8"/>
      <c r="K3321" s="8"/>
      <c r="L3321" s="9"/>
      <c r="M3321" s="10"/>
      <c r="N3321" s="11"/>
      <c r="O3321" s="12"/>
      <c r="P3321" s="13"/>
      <c r="Q3321" s="14">
        <f>Tabela1[[#This Row],[QTDE/ Fabricação]]-Tabela1[[#This Row],[QTE]]</f>
        <v>0</v>
      </c>
      <c r="R3321" s="19">
        <f t="shared" si="430"/>
        <v>0</v>
      </c>
      <c r="S3321" s="19">
        <f t="shared" si="429"/>
        <v>0</v>
      </c>
      <c r="T3321" s="20">
        <f t="shared" si="431"/>
        <v>0</v>
      </c>
      <c r="U3321" s="17">
        <f>IFERROR(SUMIF('LISTA DE EMBARQUE'!B:B,MICRO!E:E,'LISTA DE EMBARQUE'!G:G),"")</f>
        <v>0</v>
      </c>
      <c r="V3321" s="12" t="str">
        <f>IFERROR(VLOOKUP(Tabela1[[#This Row],[COD.MDE]],'LISTA DE EMBARQUE'!B:L,11,0),"")</f>
        <v/>
      </c>
      <c r="W3321" s="13" t="str">
        <f>IFERROR(COUNTIF(#REF!,Tabela1[[#This Row],[Colunas5]]),"")</f>
        <v/>
      </c>
      <c r="X3321" s="14">
        <f>Tabela1[[#This Row],[QIANTIDADE EXPEDIDA]]*Tabela1[[#This Row],[PESO UNI]]</f>
        <v>0</v>
      </c>
      <c r="Y3321" s="14">
        <f t="shared" si="432"/>
        <v>0</v>
      </c>
      <c r="Z3321" s="21">
        <f>Tabela1[[#This Row],[PESO TOTAL]]-Tabela1[[#This Row],[Peso Expedido]]</f>
        <v>0</v>
      </c>
      <c r="AA3321" s="18"/>
      <c r="AB3321" s="15"/>
      <c r="AC3321" s="15"/>
      <c r="AD3321" s="15"/>
      <c r="AE3321" s="15"/>
      <c r="AF3321" s="15"/>
      <c r="AG3321" s="15"/>
      <c r="AH3321" s="15"/>
      <c r="AI3321" s="40" t="str">
        <f t="shared" si="436"/>
        <v>ok</v>
      </c>
      <c r="AJ3321"/>
      <c r="AK3321" t="str">
        <f>Tabela1[[#This Row],[Coluna1]]&amp;Tabela1[[#This Row],[PEDIDO]]</f>
        <v/>
      </c>
      <c r="AL3321"/>
      <c r="AM3321"/>
      <c r="AN3321"/>
      <c r="AO3321" t="str">
        <f t="shared" si="433"/>
        <v>/</v>
      </c>
      <c r="AP3321" t="str">
        <f>Tabela1[[#This Row],[TAG]]&amp;Tabela1[[#This Row],[PEDIDO]]&amp;Tabela1[[#This Row],[PRODUTO]]</f>
        <v/>
      </c>
      <c r="AQ3321" s="23" t="str">
        <f>Tabela1[[#This Row],[PRODUTO]]&amp;Tabela1[[#This Row],[TAG]]</f>
        <v/>
      </c>
      <c r="AR3321" s="183">
        <f>Tabela1[[#This Row],[PESO TOTAL]]*Tabela1[[#This Row],[MATÉRIA PRIMA]]</f>
        <v>0</v>
      </c>
      <c r="AS3321" s="28">
        <f>Tabela1[[#This Row],[PESO TOTAL]]*Tabela1[[#This Row],[PREPARAÇÃO ]]</f>
        <v>0</v>
      </c>
      <c r="AT3321" s="28">
        <f>Tabela1[[#This Row],[PESO TOTAL]]*Tabela1[[#This Row],[CALDEIRARIA]]</f>
        <v>0</v>
      </c>
      <c r="AU3321" s="28">
        <f>Tabela1[[#This Row],[PESO TOTAL]]*Tabela1[[#This Row],[SOLDA]]</f>
        <v>0</v>
      </c>
      <c r="AV3321" s="28">
        <f>Tabela1[[#This Row],[PESO TOTAL]]*Tabela1[[#This Row],[ACABAMENTO]]</f>
        <v>0</v>
      </c>
      <c r="AW3321" s="28">
        <f>Tabela1[[#This Row],[PESO TOTAL]]*Tabela1[[#This Row],[PRONTO ACABADO]]</f>
        <v>0</v>
      </c>
      <c r="AX3321" s="28">
        <f>Tabela1[[#This Row],[PESO TOTAL]]*Tabela1[[#This Row],[EXPEDIÇÃO ]]</f>
        <v>0</v>
      </c>
      <c r="AY3321" s="28" t="str">
        <f>Tabela1[[#This Row],[PEDIDO]]&amp;Tabela1[[#This Row],[PRODUTO]]</f>
        <v/>
      </c>
      <c r="AZ3321" s="44">
        <f>IF(AF3321="",0,IF(ISTEXT(AF3321),H3321*VALUE(SUBSTITUTE(AF3321,"%",""))/100,H3321*AF3321))-Tabela1[[#This Row],[PRONTO ACABADO2]]</f>
        <v>0</v>
      </c>
      <c r="BA3321" s="44">
        <f>IF(AG3321="",0,IF(ISTEXT(AG3321),H3321*VALUE(SUBSTITUTE(AG3321,"%",""))/100,H3321*AG3321))-Tabela1[[#This Row],[PESO EXPEDIDO2]]</f>
        <v>0</v>
      </c>
      <c r="BB3321" s="44">
        <f t="shared" si="434"/>
        <v>0</v>
      </c>
      <c r="BC3321" s="44">
        <f t="shared" si="435"/>
        <v>0</v>
      </c>
      <c r="BD3321" s="44"/>
    </row>
    <row r="3322" spans="1:56" ht="15.75" hidden="1" customHeight="1" x14ac:dyDescent="0.25">
      <c r="A3322" s="6"/>
      <c r="B3322" s="22"/>
      <c r="C3322" s="7"/>
      <c r="D3322" s="46"/>
      <c r="E3322" s="7"/>
      <c r="F3322" s="7"/>
      <c r="G3322" s="44"/>
      <c r="H3322" s="41">
        <f>Tabela1[[#This Row],[PESO UNI]]*Tabela1[[#This Row],[QTE]]</f>
        <v>0</v>
      </c>
      <c r="I3322" s="7"/>
      <c r="J3322" s="8"/>
      <c r="K3322" s="8"/>
      <c r="L3322" s="9"/>
      <c r="M3322" s="10"/>
      <c r="N3322" s="11"/>
      <c r="O3322" s="12"/>
      <c r="P3322" s="13"/>
      <c r="Q3322" s="14">
        <f>Tabela1[[#This Row],[QTDE/ Fabricação]]-Tabela1[[#This Row],[QTE]]</f>
        <v>0</v>
      </c>
      <c r="R3322" s="19">
        <f t="shared" si="430"/>
        <v>0</v>
      </c>
      <c r="S3322" s="19">
        <f t="shared" ref="S3322:S3385" si="437">IFERROR(H3322*AG3322,"")</f>
        <v>0</v>
      </c>
      <c r="T3322" s="20">
        <f t="shared" si="431"/>
        <v>0</v>
      </c>
      <c r="U3322" s="17">
        <f>IFERROR(SUMIF('LISTA DE EMBARQUE'!B:B,MICRO!E:E,'LISTA DE EMBARQUE'!G:G),"")</f>
        <v>0</v>
      </c>
      <c r="V3322" s="12" t="str">
        <f>IFERROR(VLOOKUP(Tabela1[[#This Row],[COD.MDE]],'LISTA DE EMBARQUE'!B:L,11,0),"")</f>
        <v/>
      </c>
      <c r="W3322" s="13" t="str">
        <f>IFERROR(COUNTIF(#REF!,Tabela1[[#This Row],[Colunas5]]),"")</f>
        <v/>
      </c>
      <c r="X3322" s="14">
        <f>Tabela1[[#This Row],[QIANTIDADE EXPEDIDA]]*Tabela1[[#This Row],[PESO UNI]]</f>
        <v>0</v>
      </c>
      <c r="Y3322" s="14">
        <f t="shared" si="432"/>
        <v>0</v>
      </c>
      <c r="Z3322" s="21">
        <f>Tabela1[[#This Row],[PESO TOTAL]]-Tabela1[[#This Row],[Peso Expedido]]</f>
        <v>0</v>
      </c>
      <c r="AA3322" s="18"/>
      <c r="AB3322" s="15"/>
      <c r="AC3322" s="15"/>
      <c r="AD3322" s="15"/>
      <c r="AE3322" s="15"/>
      <c r="AF3322" s="15"/>
      <c r="AG3322" s="15"/>
      <c r="AH3322" s="15"/>
      <c r="AI3322" s="40" t="str">
        <f t="shared" si="436"/>
        <v>ok</v>
      </c>
      <c r="AJ3322"/>
      <c r="AK3322" t="str">
        <f>Tabela1[[#This Row],[Coluna1]]&amp;Tabela1[[#This Row],[PEDIDO]]</f>
        <v/>
      </c>
      <c r="AL3322"/>
      <c r="AM3322"/>
      <c r="AN3322"/>
      <c r="AO3322" t="str">
        <f t="shared" si="433"/>
        <v>/</v>
      </c>
      <c r="AP3322" t="str">
        <f>Tabela1[[#This Row],[TAG]]&amp;Tabela1[[#This Row],[PEDIDO]]&amp;Tabela1[[#This Row],[PRODUTO]]</f>
        <v/>
      </c>
      <c r="AQ3322" s="23" t="str">
        <f>Tabela1[[#This Row],[PRODUTO]]&amp;Tabela1[[#This Row],[TAG]]</f>
        <v/>
      </c>
      <c r="AR3322" s="183">
        <f>Tabela1[[#This Row],[PESO TOTAL]]*Tabela1[[#This Row],[MATÉRIA PRIMA]]</f>
        <v>0</v>
      </c>
      <c r="AS3322" s="28">
        <f>Tabela1[[#This Row],[PESO TOTAL]]*Tabela1[[#This Row],[PREPARAÇÃO ]]</f>
        <v>0</v>
      </c>
      <c r="AT3322" s="28">
        <f>Tabela1[[#This Row],[PESO TOTAL]]*Tabela1[[#This Row],[CALDEIRARIA]]</f>
        <v>0</v>
      </c>
      <c r="AU3322" s="28">
        <f>Tabela1[[#This Row],[PESO TOTAL]]*Tabela1[[#This Row],[SOLDA]]</f>
        <v>0</v>
      </c>
      <c r="AV3322" s="28">
        <f>Tabela1[[#This Row],[PESO TOTAL]]*Tabela1[[#This Row],[ACABAMENTO]]</f>
        <v>0</v>
      </c>
      <c r="AW3322" s="28">
        <f>Tabela1[[#This Row],[PESO TOTAL]]*Tabela1[[#This Row],[PRONTO ACABADO]]</f>
        <v>0</v>
      </c>
      <c r="AX3322" s="28">
        <f>Tabela1[[#This Row],[PESO TOTAL]]*Tabela1[[#This Row],[EXPEDIÇÃO ]]</f>
        <v>0</v>
      </c>
      <c r="AY3322" s="28" t="str">
        <f>Tabela1[[#This Row],[PEDIDO]]&amp;Tabela1[[#This Row],[PRODUTO]]</f>
        <v/>
      </c>
      <c r="AZ3322" s="44">
        <f>IF(AF3322="",0,IF(ISTEXT(AF3322),H3322*VALUE(SUBSTITUTE(AF3322,"%",""))/100,H3322*AF3322))-Tabela1[[#This Row],[PRONTO ACABADO2]]</f>
        <v>0</v>
      </c>
      <c r="BA3322" s="44">
        <f>IF(AG3322="",0,IF(ISTEXT(AG3322),H3322*VALUE(SUBSTITUTE(AG3322,"%",""))/100,H3322*AG3322))-Tabela1[[#This Row],[PESO EXPEDIDO2]]</f>
        <v>0</v>
      </c>
      <c r="BB3322" s="44">
        <f t="shared" si="434"/>
        <v>0</v>
      </c>
      <c r="BC3322" s="44">
        <f t="shared" si="435"/>
        <v>0</v>
      </c>
      <c r="BD3322" s="44"/>
    </row>
    <row r="3323" spans="1:56" ht="15.75" hidden="1" customHeight="1" x14ac:dyDescent="0.25">
      <c r="A3323" s="6"/>
      <c r="B3323" s="22"/>
      <c r="C3323" s="7"/>
      <c r="D3323" s="46"/>
      <c r="E3323" s="7"/>
      <c r="F3323" s="7"/>
      <c r="G3323" s="44"/>
      <c r="H3323" s="41">
        <f>Tabela1[[#This Row],[PESO UNI]]*Tabela1[[#This Row],[QTE]]</f>
        <v>0</v>
      </c>
      <c r="I3323" s="7"/>
      <c r="J3323" s="8"/>
      <c r="K3323" s="8"/>
      <c r="L3323" s="9"/>
      <c r="M3323" s="10"/>
      <c r="N3323" s="11"/>
      <c r="O3323" s="12"/>
      <c r="P3323" s="13"/>
      <c r="Q3323" s="14">
        <f>Tabela1[[#This Row],[QTDE/ Fabricação]]-Tabela1[[#This Row],[QTE]]</f>
        <v>0</v>
      </c>
      <c r="R3323" s="19">
        <f t="shared" si="430"/>
        <v>0</v>
      </c>
      <c r="S3323" s="19">
        <f t="shared" si="437"/>
        <v>0</v>
      </c>
      <c r="T3323" s="20">
        <f t="shared" si="431"/>
        <v>0</v>
      </c>
      <c r="U3323" s="17">
        <f>IFERROR(SUMIF('LISTA DE EMBARQUE'!B:B,MICRO!E:E,'LISTA DE EMBARQUE'!G:G),"")</f>
        <v>0</v>
      </c>
      <c r="V3323" s="12" t="str">
        <f>IFERROR(VLOOKUP(Tabela1[[#This Row],[COD.MDE]],'LISTA DE EMBARQUE'!B:L,11,0),"")</f>
        <v/>
      </c>
      <c r="W3323" s="13" t="str">
        <f>IFERROR(COUNTIF(#REF!,Tabela1[[#This Row],[Colunas5]]),"")</f>
        <v/>
      </c>
      <c r="X3323" s="14">
        <f>Tabela1[[#This Row],[QIANTIDADE EXPEDIDA]]*Tabela1[[#This Row],[PESO UNI]]</f>
        <v>0</v>
      </c>
      <c r="Y3323" s="14">
        <f t="shared" si="432"/>
        <v>0</v>
      </c>
      <c r="Z3323" s="21">
        <f>Tabela1[[#This Row],[PESO TOTAL]]-Tabela1[[#This Row],[Peso Expedido]]</f>
        <v>0</v>
      </c>
      <c r="AA3323" s="18"/>
      <c r="AB3323" s="15"/>
      <c r="AC3323" s="15"/>
      <c r="AD3323" s="15"/>
      <c r="AE3323" s="15"/>
      <c r="AF3323" s="15"/>
      <c r="AG3323" s="15"/>
      <c r="AH3323" s="15"/>
      <c r="AI3323" s="40" t="str">
        <f t="shared" si="436"/>
        <v>ok</v>
      </c>
      <c r="AJ3323"/>
      <c r="AK3323" t="str">
        <f>Tabela1[[#This Row],[Coluna1]]&amp;Tabela1[[#This Row],[PEDIDO]]</f>
        <v/>
      </c>
      <c r="AL3323"/>
      <c r="AM3323"/>
      <c r="AN3323"/>
      <c r="AO3323" t="str">
        <f t="shared" si="433"/>
        <v>/</v>
      </c>
      <c r="AP3323" t="str">
        <f>Tabela1[[#This Row],[TAG]]&amp;Tabela1[[#This Row],[PEDIDO]]&amp;Tabela1[[#This Row],[PRODUTO]]</f>
        <v/>
      </c>
      <c r="AQ3323" s="23" t="str">
        <f>Tabela1[[#This Row],[PRODUTO]]&amp;Tabela1[[#This Row],[TAG]]</f>
        <v/>
      </c>
      <c r="AR3323" s="183">
        <f>Tabela1[[#This Row],[PESO TOTAL]]*Tabela1[[#This Row],[MATÉRIA PRIMA]]</f>
        <v>0</v>
      </c>
      <c r="AS3323" s="28">
        <f>Tabela1[[#This Row],[PESO TOTAL]]*Tabela1[[#This Row],[PREPARAÇÃO ]]</f>
        <v>0</v>
      </c>
      <c r="AT3323" s="28">
        <f>Tabela1[[#This Row],[PESO TOTAL]]*Tabela1[[#This Row],[CALDEIRARIA]]</f>
        <v>0</v>
      </c>
      <c r="AU3323" s="28">
        <f>Tabela1[[#This Row],[PESO TOTAL]]*Tabela1[[#This Row],[SOLDA]]</f>
        <v>0</v>
      </c>
      <c r="AV3323" s="28">
        <f>Tabela1[[#This Row],[PESO TOTAL]]*Tabela1[[#This Row],[ACABAMENTO]]</f>
        <v>0</v>
      </c>
      <c r="AW3323" s="28">
        <f>Tabela1[[#This Row],[PESO TOTAL]]*Tabela1[[#This Row],[PRONTO ACABADO]]</f>
        <v>0</v>
      </c>
      <c r="AX3323" s="28">
        <f>Tabela1[[#This Row],[PESO TOTAL]]*Tabela1[[#This Row],[EXPEDIÇÃO ]]</f>
        <v>0</v>
      </c>
      <c r="AY3323" s="28" t="str">
        <f>Tabela1[[#This Row],[PEDIDO]]&amp;Tabela1[[#This Row],[PRODUTO]]</f>
        <v/>
      </c>
      <c r="AZ3323" s="44">
        <f>IF(AF3323="",0,IF(ISTEXT(AF3323),H3323*VALUE(SUBSTITUTE(AF3323,"%",""))/100,H3323*AF3323))-Tabela1[[#This Row],[PRONTO ACABADO2]]</f>
        <v>0</v>
      </c>
      <c r="BA3323" s="44">
        <f>IF(AG3323="",0,IF(ISTEXT(AG3323),H3323*VALUE(SUBSTITUTE(AG3323,"%",""))/100,H3323*AG3323))-Tabela1[[#This Row],[PESO EXPEDIDO2]]</f>
        <v>0</v>
      </c>
      <c r="BB3323" s="44">
        <f t="shared" si="434"/>
        <v>0</v>
      </c>
      <c r="BC3323" s="44">
        <f t="shared" si="435"/>
        <v>0</v>
      </c>
      <c r="BD3323" s="44"/>
    </row>
    <row r="3324" spans="1:56" ht="15.75" hidden="1" customHeight="1" x14ac:dyDescent="0.25">
      <c r="A3324" s="6"/>
      <c r="B3324" s="22"/>
      <c r="C3324" s="7"/>
      <c r="D3324" s="46"/>
      <c r="E3324" s="7"/>
      <c r="F3324" s="7"/>
      <c r="G3324" s="44"/>
      <c r="H3324" s="41">
        <f>Tabela1[[#This Row],[PESO UNI]]*Tabela1[[#This Row],[QTE]]</f>
        <v>0</v>
      </c>
      <c r="I3324" s="7"/>
      <c r="J3324" s="8"/>
      <c r="K3324" s="8"/>
      <c r="L3324" s="9"/>
      <c r="M3324" s="10"/>
      <c r="N3324" s="11"/>
      <c r="O3324" s="12"/>
      <c r="P3324" s="13"/>
      <c r="Q3324" s="14">
        <f>Tabela1[[#This Row],[QTDE/ Fabricação]]-Tabela1[[#This Row],[QTE]]</f>
        <v>0</v>
      </c>
      <c r="R3324" s="19">
        <f t="shared" si="430"/>
        <v>0</v>
      </c>
      <c r="S3324" s="19">
        <f t="shared" si="437"/>
        <v>0</v>
      </c>
      <c r="T3324" s="20">
        <f t="shared" si="431"/>
        <v>0</v>
      </c>
      <c r="U3324" s="17">
        <f>IFERROR(SUMIF('LISTA DE EMBARQUE'!B:B,MICRO!E:E,'LISTA DE EMBARQUE'!G:G),"")</f>
        <v>0</v>
      </c>
      <c r="V3324" s="12" t="str">
        <f>IFERROR(VLOOKUP(Tabela1[[#This Row],[COD.MDE]],'LISTA DE EMBARQUE'!B:L,11,0),"")</f>
        <v/>
      </c>
      <c r="W3324" s="13" t="str">
        <f>IFERROR(COUNTIF(#REF!,Tabela1[[#This Row],[Colunas5]]),"")</f>
        <v/>
      </c>
      <c r="X3324" s="14">
        <f>Tabela1[[#This Row],[QIANTIDADE EXPEDIDA]]*Tabela1[[#This Row],[PESO UNI]]</f>
        <v>0</v>
      </c>
      <c r="Y3324" s="14">
        <f t="shared" si="432"/>
        <v>0</v>
      </c>
      <c r="Z3324" s="21">
        <f>Tabela1[[#This Row],[PESO TOTAL]]-Tabela1[[#This Row],[Peso Expedido]]</f>
        <v>0</v>
      </c>
      <c r="AA3324" s="18"/>
      <c r="AB3324" s="15"/>
      <c r="AC3324" s="15"/>
      <c r="AD3324" s="15"/>
      <c r="AE3324" s="15"/>
      <c r="AF3324" s="15"/>
      <c r="AG3324" s="15"/>
      <c r="AH3324" s="15"/>
      <c r="AI3324" s="40" t="str">
        <f t="shared" si="436"/>
        <v>ok</v>
      </c>
      <c r="AJ3324"/>
      <c r="AK3324" t="str">
        <f>Tabela1[[#This Row],[Coluna1]]&amp;Tabela1[[#This Row],[PEDIDO]]</f>
        <v/>
      </c>
      <c r="AL3324"/>
      <c r="AM3324"/>
      <c r="AN3324"/>
      <c r="AO3324" t="str">
        <f t="shared" si="433"/>
        <v>/</v>
      </c>
      <c r="AP3324" t="str">
        <f>Tabela1[[#This Row],[TAG]]&amp;Tabela1[[#This Row],[PEDIDO]]&amp;Tabela1[[#This Row],[PRODUTO]]</f>
        <v/>
      </c>
      <c r="AQ3324" s="23" t="str">
        <f>Tabela1[[#This Row],[PRODUTO]]&amp;Tabela1[[#This Row],[TAG]]</f>
        <v/>
      </c>
      <c r="AR3324" s="183">
        <f>Tabela1[[#This Row],[PESO TOTAL]]*Tabela1[[#This Row],[MATÉRIA PRIMA]]</f>
        <v>0</v>
      </c>
      <c r="AS3324" s="28">
        <f>Tabela1[[#This Row],[PESO TOTAL]]*Tabela1[[#This Row],[PREPARAÇÃO ]]</f>
        <v>0</v>
      </c>
      <c r="AT3324" s="28">
        <f>Tabela1[[#This Row],[PESO TOTAL]]*Tabela1[[#This Row],[CALDEIRARIA]]</f>
        <v>0</v>
      </c>
      <c r="AU3324" s="28">
        <f>Tabela1[[#This Row],[PESO TOTAL]]*Tabela1[[#This Row],[SOLDA]]</f>
        <v>0</v>
      </c>
      <c r="AV3324" s="28">
        <f>Tabela1[[#This Row],[PESO TOTAL]]*Tabela1[[#This Row],[ACABAMENTO]]</f>
        <v>0</v>
      </c>
      <c r="AW3324" s="28">
        <f>Tabela1[[#This Row],[PESO TOTAL]]*Tabela1[[#This Row],[PRONTO ACABADO]]</f>
        <v>0</v>
      </c>
      <c r="AX3324" s="28">
        <f>Tabela1[[#This Row],[PESO TOTAL]]*Tabela1[[#This Row],[EXPEDIÇÃO ]]</f>
        <v>0</v>
      </c>
      <c r="AY3324" s="28" t="str">
        <f>Tabela1[[#This Row],[PEDIDO]]&amp;Tabela1[[#This Row],[PRODUTO]]</f>
        <v/>
      </c>
      <c r="AZ3324" s="44">
        <f>IF(AF3324="",0,IF(ISTEXT(AF3324),H3324*VALUE(SUBSTITUTE(AF3324,"%",""))/100,H3324*AF3324))-Tabela1[[#This Row],[PRONTO ACABADO2]]</f>
        <v>0</v>
      </c>
      <c r="BA3324" s="44">
        <f>IF(AG3324="",0,IF(ISTEXT(AG3324),H3324*VALUE(SUBSTITUTE(AG3324,"%",""))/100,H3324*AG3324))-Tabela1[[#This Row],[PESO EXPEDIDO2]]</f>
        <v>0</v>
      </c>
      <c r="BB3324" s="44">
        <f t="shared" si="434"/>
        <v>0</v>
      </c>
      <c r="BC3324" s="44">
        <f t="shared" si="435"/>
        <v>0</v>
      </c>
      <c r="BD3324" s="44"/>
    </row>
    <row r="3325" spans="1:56" ht="15.75" hidden="1" customHeight="1" x14ac:dyDescent="0.25">
      <c r="A3325" s="6"/>
      <c r="B3325" s="22"/>
      <c r="C3325" s="7"/>
      <c r="D3325" s="46"/>
      <c r="E3325" s="7"/>
      <c r="F3325" s="7"/>
      <c r="G3325" s="44"/>
      <c r="H3325" s="41">
        <f>Tabela1[[#This Row],[PESO UNI]]*Tabela1[[#This Row],[QTE]]</f>
        <v>0</v>
      </c>
      <c r="I3325" s="7"/>
      <c r="J3325" s="8"/>
      <c r="K3325" s="8"/>
      <c r="L3325" s="9"/>
      <c r="M3325" s="10"/>
      <c r="N3325" s="11"/>
      <c r="O3325" s="12"/>
      <c r="P3325" s="13"/>
      <c r="Q3325" s="14">
        <f>Tabela1[[#This Row],[QTDE/ Fabricação]]-Tabela1[[#This Row],[QTE]]</f>
        <v>0</v>
      </c>
      <c r="R3325" s="19">
        <f t="shared" ref="R3325:R3388" si="438">IFERROR(H3325*((AA3325*0.25)+(AC3325*0.25)+(AD3325*0.225)+(AE3325*0.225)+(AF3325*0.05)),"")</f>
        <v>0</v>
      </c>
      <c r="S3325" s="19">
        <f t="shared" si="437"/>
        <v>0</v>
      </c>
      <c r="T3325" s="20">
        <f t="shared" ref="T3325:T3388" si="439">IFERROR(S3325-H3325,"")</f>
        <v>0</v>
      </c>
      <c r="U3325" s="17">
        <f>IFERROR(SUMIF('LISTA DE EMBARQUE'!B:B,MICRO!E:E,'LISTA DE EMBARQUE'!G:G),"")</f>
        <v>0</v>
      </c>
      <c r="V3325" s="12" t="str">
        <f>IFERROR(VLOOKUP(Tabela1[[#This Row],[COD.MDE]],'LISTA DE EMBARQUE'!B:L,11,0),"")</f>
        <v/>
      </c>
      <c r="W3325" s="13" t="str">
        <f>IFERROR(COUNTIF(#REF!,Tabela1[[#This Row],[Colunas5]]),"")</f>
        <v/>
      </c>
      <c r="X3325" s="14">
        <f>Tabela1[[#This Row],[QIANTIDADE EXPEDIDA]]*Tabela1[[#This Row],[PESO UNI]]</f>
        <v>0</v>
      </c>
      <c r="Y3325" s="14">
        <f t="shared" ref="Y3325:Y3388" si="440">U3325-C3325</f>
        <v>0</v>
      </c>
      <c r="Z3325" s="21">
        <f>Tabela1[[#This Row],[PESO TOTAL]]-Tabela1[[#This Row],[Peso Expedido]]</f>
        <v>0</v>
      </c>
      <c r="AA3325" s="18"/>
      <c r="AB3325" s="15"/>
      <c r="AC3325" s="15"/>
      <c r="AD3325" s="15"/>
      <c r="AE3325" s="15"/>
      <c r="AF3325" s="15"/>
      <c r="AG3325" s="15"/>
      <c r="AH3325" s="15"/>
      <c r="AI3325" s="40" t="str">
        <f t="shared" si="436"/>
        <v>ok</v>
      </c>
      <c r="AJ3325"/>
      <c r="AK3325" t="str">
        <f>Tabela1[[#This Row],[Coluna1]]&amp;Tabela1[[#This Row],[PEDIDO]]</f>
        <v/>
      </c>
      <c r="AL3325"/>
      <c r="AM3325"/>
      <c r="AN3325"/>
      <c r="AO3325" t="str">
        <f t="shared" ref="AO3325:AO3388" si="441">A3325&amp;"/"&amp;J3325</f>
        <v>/</v>
      </c>
      <c r="AP3325" t="str">
        <f>Tabela1[[#This Row],[TAG]]&amp;Tabela1[[#This Row],[PEDIDO]]&amp;Tabela1[[#This Row],[PRODUTO]]</f>
        <v/>
      </c>
      <c r="AQ3325" s="23" t="str">
        <f>Tabela1[[#This Row],[PRODUTO]]&amp;Tabela1[[#This Row],[TAG]]</f>
        <v/>
      </c>
      <c r="AR3325" s="183">
        <f>Tabela1[[#This Row],[PESO TOTAL]]*Tabela1[[#This Row],[MATÉRIA PRIMA]]</f>
        <v>0</v>
      </c>
      <c r="AS3325" s="28">
        <f>Tabela1[[#This Row],[PESO TOTAL]]*Tabela1[[#This Row],[PREPARAÇÃO ]]</f>
        <v>0</v>
      </c>
      <c r="AT3325" s="28">
        <f>Tabela1[[#This Row],[PESO TOTAL]]*Tabela1[[#This Row],[CALDEIRARIA]]</f>
        <v>0</v>
      </c>
      <c r="AU3325" s="28">
        <f>Tabela1[[#This Row],[PESO TOTAL]]*Tabela1[[#This Row],[SOLDA]]</f>
        <v>0</v>
      </c>
      <c r="AV3325" s="28">
        <f>Tabela1[[#This Row],[PESO TOTAL]]*Tabela1[[#This Row],[ACABAMENTO]]</f>
        <v>0</v>
      </c>
      <c r="AW3325" s="28">
        <f>Tabela1[[#This Row],[PESO TOTAL]]*Tabela1[[#This Row],[PRONTO ACABADO]]</f>
        <v>0</v>
      </c>
      <c r="AX3325" s="28">
        <f>Tabela1[[#This Row],[PESO TOTAL]]*Tabela1[[#This Row],[EXPEDIÇÃO ]]</f>
        <v>0</v>
      </c>
      <c r="AY3325" s="28" t="str">
        <f>Tabela1[[#This Row],[PEDIDO]]&amp;Tabela1[[#This Row],[PRODUTO]]</f>
        <v/>
      </c>
      <c r="AZ3325" s="44">
        <f>IF(AF3325="",0,IF(ISTEXT(AF3325),H3325*VALUE(SUBSTITUTE(AF3325,"%",""))/100,H3325*AF3325))-Tabela1[[#This Row],[PRONTO ACABADO2]]</f>
        <v>0</v>
      </c>
      <c r="BA3325" s="44">
        <f>IF(AG3325="",0,IF(ISTEXT(AG3325),H3325*VALUE(SUBSTITUTE(AG3325,"%",""))/100,H3325*AG3325))-Tabela1[[#This Row],[PESO EXPEDIDO2]]</f>
        <v>0</v>
      </c>
      <c r="BB3325" s="44">
        <f t="shared" ref="BB3325:BB3388" si="442">IF(AH3325="",0,IF(ISTEXT(AH3325),H3325*VALUE(SUBSTITUTE(AH3325,"%",""))/100,H3325*AH3325))</f>
        <v>0</v>
      </c>
      <c r="BC3325" s="44">
        <f t="shared" ref="BC3325:BC3388" si="443">IF(AG3325="",0,IF(ISTEXT(AG3325),H3325*VALUE(SUBSTITUTE(AG3325,"%",""))/100,H3325*AG3325))</f>
        <v>0</v>
      </c>
      <c r="BD3325" s="44"/>
    </row>
    <row r="3326" spans="1:56" ht="15.75" hidden="1" customHeight="1" x14ac:dyDescent="0.25">
      <c r="A3326" s="6"/>
      <c r="B3326" s="22"/>
      <c r="C3326" s="7"/>
      <c r="D3326" s="46"/>
      <c r="E3326" s="7"/>
      <c r="F3326" s="7"/>
      <c r="G3326" s="44"/>
      <c r="H3326" s="41">
        <f>Tabela1[[#This Row],[PESO UNI]]*Tabela1[[#This Row],[QTE]]</f>
        <v>0</v>
      </c>
      <c r="I3326" s="7"/>
      <c r="J3326" s="8"/>
      <c r="K3326" s="8"/>
      <c r="L3326" s="9"/>
      <c r="M3326" s="10"/>
      <c r="N3326" s="11"/>
      <c r="O3326" s="12"/>
      <c r="P3326" s="13"/>
      <c r="Q3326" s="14">
        <f>Tabela1[[#This Row],[QTDE/ Fabricação]]-Tabela1[[#This Row],[QTE]]</f>
        <v>0</v>
      </c>
      <c r="R3326" s="19">
        <f t="shared" si="438"/>
        <v>0</v>
      </c>
      <c r="S3326" s="19">
        <f t="shared" si="437"/>
        <v>0</v>
      </c>
      <c r="T3326" s="20">
        <f t="shared" si="439"/>
        <v>0</v>
      </c>
      <c r="U3326" s="17">
        <f>IFERROR(SUMIF('LISTA DE EMBARQUE'!B:B,MICRO!E:E,'LISTA DE EMBARQUE'!G:G),"")</f>
        <v>0</v>
      </c>
      <c r="V3326" s="12" t="str">
        <f>IFERROR(VLOOKUP(Tabela1[[#This Row],[COD.MDE]],'LISTA DE EMBARQUE'!B:L,11,0),"")</f>
        <v/>
      </c>
      <c r="W3326" s="13" t="str">
        <f>IFERROR(COUNTIF(#REF!,Tabela1[[#This Row],[Colunas5]]),"")</f>
        <v/>
      </c>
      <c r="X3326" s="14">
        <f>Tabela1[[#This Row],[QIANTIDADE EXPEDIDA]]*Tabela1[[#This Row],[PESO UNI]]</f>
        <v>0</v>
      </c>
      <c r="Y3326" s="14">
        <f t="shared" si="440"/>
        <v>0</v>
      </c>
      <c r="Z3326" s="21">
        <f>Tabela1[[#This Row],[PESO TOTAL]]-Tabela1[[#This Row],[Peso Expedido]]</f>
        <v>0</v>
      </c>
      <c r="AA3326" s="18"/>
      <c r="AB3326" s="15"/>
      <c r="AC3326" s="15"/>
      <c r="AD3326" s="15"/>
      <c r="AE3326" s="15"/>
      <c r="AF3326" s="15"/>
      <c r="AG3326" s="15"/>
      <c r="AH3326" s="15"/>
      <c r="AI3326" s="40" t="str">
        <f t="shared" si="436"/>
        <v>ok</v>
      </c>
      <c r="AJ3326"/>
      <c r="AK3326" t="str">
        <f>Tabela1[[#This Row],[Coluna1]]&amp;Tabela1[[#This Row],[PEDIDO]]</f>
        <v/>
      </c>
      <c r="AL3326"/>
      <c r="AM3326"/>
      <c r="AN3326"/>
      <c r="AO3326" t="str">
        <f t="shared" si="441"/>
        <v>/</v>
      </c>
      <c r="AP3326" t="str">
        <f>Tabela1[[#This Row],[TAG]]&amp;Tabela1[[#This Row],[PEDIDO]]&amp;Tabela1[[#This Row],[PRODUTO]]</f>
        <v/>
      </c>
      <c r="AQ3326" s="23" t="str">
        <f>Tabela1[[#This Row],[PRODUTO]]&amp;Tabela1[[#This Row],[TAG]]</f>
        <v/>
      </c>
      <c r="AR3326" s="183">
        <f>Tabela1[[#This Row],[PESO TOTAL]]*Tabela1[[#This Row],[MATÉRIA PRIMA]]</f>
        <v>0</v>
      </c>
      <c r="AS3326" s="28">
        <f>Tabela1[[#This Row],[PESO TOTAL]]*Tabela1[[#This Row],[PREPARAÇÃO ]]</f>
        <v>0</v>
      </c>
      <c r="AT3326" s="28">
        <f>Tabela1[[#This Row],[PESO TOTAL]]*Tabela1[[#This Row],[CALDEIRARIA]]</f>
        <v>0</v>
      </c>
      <c r="AU3326" s="28">
        <f>Tabela1[[#This Row],[PESO TOTAL]]*Tabela1[[#This Row],[SOLDA]]</f>
        <v>0</v>
      </c>
      <c r="AV3326" s="28">
        <f>Tabela1[[#This Row],[PESO TOTAL]]*Tabela1[[#This Row],[ACABAMENTO]]</f>
        <v>0</v>
      </c>
      <c r="AW3326" s="28">
        <f>Tabela1[[#This Row],[PESO TOTAL]]*Tabela1[[#This Row],[PRONTO ACABADO]]</f>
        <v>0</v>
      </c>
      <c r="AX3326" s="28">
        <f>Tabela1[[#This Row],[PESO TOTAL]]*Tabela1[[#This Row],[EXPEDIÇÃO ]]</f>
        <v>0</v>
      </c>
      <c r="AY3326" s="28" t="str">
        <f>Tabela1[[#This Row],[PEDIDO]]&amp;Tabela1[[#This Row],[PRODUTO]]</f>
        <v/>
      </c>
      <c r="AZ3326" s="44">
        <f>IF(AF3326="",0,IF(ISTEXT(AF3326),H3326*VALUE(SUBSTITUTE(AF3326,"%",""))/100,H3326*AF3326))-Tabela1[[#This Row],[PRONTO ACABADO2]]</f>
        <v>0</v>
      </c>
      <c r="BA3326" s="44">
        <f>IF(AG3326="",0,IF(ISTEXT(AG3326),H3326*VALUE(SUBSTITUTE(AG3326,"%",""))/100,H3326*AG3326))-Tabela1[[#This Row],[PESO EXPEDIDO2]]</f>
        <v>0</v>
      </c>
      <c r="BB3326" s="44">
        <f t="shared" si="442"/>
        <v>0</v>
      </c>
      <c r="BC3326" s="44">
        <f t="shared" si="443"/>
        <v>0</v>
      </c>
      <c r="BD3326" s="44"/>
    </row>
    <row r="3327" spans="1:56" ht="15.75" hidden="1" customHeight="1" x14ac:dyDescent="0.25">
      <c r="A3327" s="6"/>
      <c r="B3327" s="22"/>
      <c r="C3327" s="7"/>
      <c r="D3327" s="46"/>
      <c r="E3327" s="7"/>
      <c r="F3327" s="7"/>
      <c r="G3327" s="44"/>
      <c r="H3327" s="41">
        <f>Tabela1[[#This Row],[PESO UNI]]*Tabela1[[#This Row],[QTE]]</f>
        <v>0</v>
      </c>
      <c r="I3327" s="7"/>
      <c r="J3327" s="8"/>
      <c r="K3327" s="8"/>
      <c r="L3327" s="9"/>
      <c r="M3327" s="10"/>
      <c r="N3327" s="11"/>
      <c r="O3327" s="12"/>
      <c r="P3327" s="13"/>
      <c r="Q3327" s="14">
        <f>Tabela1[[#This Row],[QTDE/ Fabricação]]-Tabela1[[#This Row],[QTE]]</f>
        <v>0</v>
      </c>
      <c r="R3327" s="19">
        <f t="shared" si="438"/>
        <v>0</v>
      </c>
      <c r="S3327" s="19">
        <f t="shared" si="437"/>
        <v>0</v>
      </c>
      <c r="T3327" s="20">
        <f t="shared" si="439"/>
        <v>0</v>
      </c>
      <c r="U3327" s="17">
        <f>IFERROR(SUMIF('LISTA DE EMBARQUE'!B:B,MICRO!E:E,'LISTA DE EMBARQUE'!G:G),"")</f>
        <v>0</v>
      </c>
      <c r="V3327" s="12" t="str">
        <f>IFERROR(VLOOKUP(Tabela1[[#This Row],[COD.MDE]],'LISTA DE EMBARQUE'!B:L,11,0),"")</f>
        <v/>
      </c>
      <c r="W3327" s="13" t="str">
        <f>IFERROR(COUNTIF(#REF!,Tabela1[[#This Row],[Colunas5]]),"")</f>
        <v/>
      </c>
      <c r="X3327" s="14">
        <f>Tabela1[[#This Row],[QIANTIDADE EXPEDIDA]]*Tabela1[[#This Row],[PESO UNI]]</f>
        <v>0</v>
      </c>
      <c r="Y3327" s="14">
        <f t="shared" si="440"/>
        <v>0</v>
      </c>
      <c r="Z3327" s="21">
        <f>Tabela1[[#This Row],[PESO TOTAL]]-Tabela1[[#This Row],[Peso Expedido]]</f>
        <v>0</v>
      </c>
      <c r="AA3327" s="18"/>
      <c r="AB3327" s="15"/>
      <c r="AC3327" s="15"/>
      <c r="AD3327" s="15"/>
      <c r="AE3327" s="15"/>
      <c r="AF3327" s="15"/>
      <c r="AG3327" s="15"/>
      <c r="AH3327" s="15"/>
      <c r="AI3327" s="40" t="str">
        <f t="shared" si="436"/>
        <v>ok</v>
      </c>
      <c r="AJ3327"/>
      <c r="AK3327" t="str">
        <f>Tabela1[[#This Row],[Coluna1]]&amp;Tabela1[[#This Row],[PEDIDO]]</f>
        <v/>
      </c>
      <c r="AL3327"/>
      <c r="AM3327"/>
      <c r="AN3327"/>
      <c r="AO3327" t="str">
        <f t="shared" si="441"/>
        <v>/</v>
      </c>
      <c r="AP3327" t="str">
        <f>Tabela1[[#This Row],[TAG]]&amp;Tabela1[[#This Row],[PEDIDO]]&amp;Tabela1[[#This Row],[PRODUTO]]</f>
        <v/>
      </c>
      <c r="AQ3327" s="23" t="str">
        <f>Tabela1[[#This Row],[PRODUTO]]&amp;Tabela1[[#This Row],[TAG]]</f>
        <v/>
      </c>
      <c r="AR3327" s="183">
        <f>Tabela1[[#This Row],[PESO TOTAL]]*Tabela1[[#This Row],[MATÉRIA PRIMA]]</f>
        <v>0</v>
      </c>
      <c r="AS3327" s="28">
        <f>Tabela1[[#This Row],[PESO TOTAL]]*Tabela1[[#This Row],[PREPARAÇÃO ]]</f>
        <v>0</v>
      </c>
      <c r="AT3327" s="28">
        <f>Tabela1[[#This Row],[PESO TOTAL]]*Tabela1[[#This Row],[CALDEIRARIA]]</f>
        <v>0</v>
      </c>
      <c r="AU3327" s="28">
        <f>Tabela1[[#This Row],[PESO TOTAL]]*Tabela1[[#This Row],[SOLDA]]</f>
        <v>0</v>
      </c>
      <c r="AV3327" s="28">
        <f>Tabela1[[#This Row],[PESO TOTAL]]*Tabela1[[#This Row],[ACABAMENTO]]</f>
        <v>0</v>
      </c>
      <c r="AW3327" s="28">
        <f>Tabela1[[#This Row],[PESO TOTAL]]*Tabela1[[#This Row],[PRONTO ACABADO]]</f>
        <v>0</v>
      </c>
      <c r="AX3327" s="28">
        <f>Tabela1[[#This Row],[PESO TOTAL]]*Tabela1[[#This Row],[EXPEDIÇÃO ]]</f>
        <v>0</v>
      </c>
      <c r="AY3327" s="28" t="str">
        <f>Tabela1[[#This Row],[PEDIDO]]&amp;Tabela1[[#This Row],[PRODUTO]]</f>
        <v/>
      </c>
      <c r="AZ3327" s="44">
        <f>IF(AF3327="",0,IF(ISTEXT(AF3327),H3327*VALUE(SUBSTITUTE(AF3327,"%",""))/100,H3327*AF3327))-Tabela1[[#This Row],[PRONTO ACABADO2]]</f>
        <v>0</v>
      </c>
      <c r="BA3327" s="44">
        <f>IF(AG3327="",0,IF(ISTEXT(AG3327),H3327*VALUE(SUBSTITUTE(AG3327,"%",""))/100,H3327*AG3327))-Tabela1[[#This Row],[PESO EXPEDIDO2]]</f>
        <v>0</v>
      </c>
      <c r="BB3327" s="44">
        <f t="shared" si="442"/>
        <v>0</v>
      </c>
      <c r="BC3327" s="44">
        <f t="shared" si="443"/>
        <v>0</v>
      </c>
      <c r="BD3327" s="44"/>
    </row>
    <row r="3328" spans="1:56" ht="15.75" hidden="1" customHeight="1" x14ac:dyDescent="0.25">
      <c r="A3328" s="6"/>
      <c r="B3328" s="22"/>
      <c r="C3328" s="7"/>
      <c r="D3328" s="46"/>
      <c r="E3328" s="7"/>
      <c r="F3328" s="7"/>
      <c r="G3328" s="44"/>
      <c r="H3328" s="41">
        <f>Tabela1[[#This Row],[PESO UNI]]*Tabela1[[#This Row],[QTE]]</f>
        <v>0</v>
      </c>
      <c r="I3328" s="7"/>
      <c r="J3328" s="8"/>
      <c r="K3328" s="8"/>
      <c r="L3328" s="9"/>
      <c r="M3328" s="10"/>
      <c r="N3328" s="11"/>
      <c r="O3328" s="12"/>
      <c r="P3328" s="13"/>
      <c r="Q3328" s="14">
        <f>Tabela1[[#This Row],[QTDE/ Fabricação]]-Tabela1[[#This Row],[QTE]]</f>
        <v>0</v>
      </c>
      <c r="R3328" s="19">
        <f t="shared" si="438"/>
        <v>0</v>
      </c>
      <c r="S3328" s="19">
        <f t="shared" si="437"/>
        <v>0</v>
      </c>
      <c r="T3328" s="20">
        <f t="shared" si="439"/>
        <v>0</v>
      </c>
      <c r="U3328" s="17">
        <f>IFERROR(SUMIF('LISTA DE EMBARQUE'!B:B,MICRO!E:E,'LISTA DE EMBARQUE'!G:G),"")</f>
        <v>0</v>
      </c>
      <c r="V3328" s="12" t="str">
        <f>IFERROR(VLOOKUP(Tabela1[[#This Row],[COD.MDE]],'LISTA DE EMBARQUE'!B:L,11,0),"")</f>
        <v/>
      </c>
      <c r="W3328" s="13" t="str">
        <f>IFERROR(COUNTIF(#REF!,Tabela1[[#This Row],[Colunas5]]),"")</f>
        <v/>
      </c>
      <c r="X3328" s="14">
        <f>Tabela1[[#This Row],[QIANTIDADE EXPEDIDA]]*Tabela1[[#This Row],[PESO UNI]]</f>
        <v>0</v>
      </c>
      <c r="Y3328" s="14">
        <f t="shared" si="440"/>
        <v>0</v>
      </c>
      <c r="Z3328" s="21">
        <f>Tabela1[[#This Row],[PESO TOTAL]]-Tabela1[[#This Row],[Peso Expedido]]</f>
        <v>0</v>
      </c>
      <c r="AA3328" s="18"/>
      <c r="AB3328" s="15"/>
      <c r="AC3328" s="15"/>
      <c r="AD3328" s="15"/>
      <c r="AE3328" s="15"/>
      <c r="AF3328" s="15"/>
      <c r="AG3328" s="15"/>
      <c r="AH3328" s="15"/>
      <c r="AI3328" s="40" t="str">
        <f t="shared" si="436"/>
        <v>ok</v>
      </c>
      <c r="AJ3328"/>
      <c r="AK3328" t="str">
        <f>Tabela1[[#This Row],[Coluna1]]&amp;Tabela1[[#This Row],[PEDIDO]]</f>
        <v/>
      </c>
      <c r="AL3328"/>
      <c r="AM3328"/>
      <c r="AN3328"/>
      <c r="AO3328" t="str">
        <f t="shared" si="441"/>
        <v>/</v>
      </c>
      <c r="AP3328" t="str">
        <f>Tabela1[[#This Row],[TAG]]&amp;Tabela1[[#This Row],[PEDIDO]]&amp;Tabela1[[#This Row],[PRODUTO]]</f>
        <v/>
      </c>
      <c r="AQ3328" s="23" t="str">
        <f>Tabela1[[#This Row],[PRODUTO]]&amp;Tabela1[[#This Row],[TAG]]</f>
        <v/>
      </c>
      <c r="AR3328" s="183">
        <f>Tabela1[[#This Row],[PESO TOTAL]]*Tabela1[[#This Row],[MATÉRIA PRIMA]]</f>
        <v>0</v>
      </c>
      <c r="AS3328" s="28">
        <f>Tabela1[[#This Row],[PESO TOTAL]]*Tabela1[[#This Row],[PREPARAÇÃO ]]</f>
        <v>0</v>
      </c>
      <c r="AT3328" s="28">
        <f>Tabela1[[#This Row],[PESO TOTAL]]*Tabela1[[#This Row],[CALDEIRARIA]]</f>
        <v>0</v>
      </c>
      <c r="AU3328" s="28">
        <f>Tabela1[[#This Row],[PESO TOTAL]]*Tabela1[[#This Row],[SOLDA]]</f>
        <v>0</v>
      </c>
      <c r="AV3328" s="28">
        <f>Tabela1[[#This Row],[PESO TOTAL]]*Tabela1[[#This Row],[ACABAMENTO]]</f>
        <v>0</v>
      </c>
      <c r="AW3328" s="28">
        <f>Tabela1[[#This Row],[PESO TOTAL]]*Tabela1[[#This Row],[PRONTO ACABADO]]</f>
        <v>0</v>
      </c>
      <c r="AX3328" s="28">
        <f>Tabela1[[#This Row],[PESO TOTAL]]*Tabela1[[#This Row],[EXPEDIÇÃO ]]</f>
        <v>0</v>
      </c>
      <c r="AY3328" s="28" t="str">
        <f>Tabela1[[#This Row],[PEDIDO]]&amp;Tabela1[[#This Row],[PRODUTO]]</f>
        <v/>
      </c>
      <c r="AZ3328" s="44">
        <f>IF(AF3328="",0,IF(ISTEXT(AF3328),H3328*VALUE(SUBSTITUTE(AF3328,"%",""))/100,H3328*AF3328))-Tabela1[[#This Row],[PRONTO ACABADO2]]</f>
        <v>0</v>
      </c>
      <c r="BA3328" s="44">
        <f>IF(AG3328="",0,IF(ISTEXT(AG3328),H3328*VALUE(SUBSTITUTE(AG3328,"%",""))/100,H3328*AG3328))-Tabela1[[#This Row],[PESO EXPEDIDO2]]</f>
        <v>0</v>
      </c>
      <c r="BB3328" s="44">
        <f t="shared" si="442"/>
        <v>0</v>
      </c>
      <c r="BC3328" s="44">
        <f t="shared" si="443"/>
        <v>0</v>
      </c>
      <c r="BD3328" s="44"/>
    </row>
    <row r="3329" spans="1:56" ht="15.75" hidden="1" customHeight="1" x14ac:dyDescent="0.25">
      <c r="A3329" s="6"/>
      <c r="B3329" s="22"/>
      <c r="C3329" s="7"/>
      <c r="D3329" s="46"/>
      <c r="E3329" s="7"/>
      <c r="F3329" s="7"/>
      <c r="G3329" s="44"/>
      <c r="H3329" s="41">
        <f>Tabela1[[#This Row],[PESO UNI]]*Tabela1[[#This Row],[QTE]]</f>
        <v>0</v>
      </c>
      <c r="I3329" s="7"/>
      <c r="J3329" s="8"/>
      <c r="K3329" s="8"/>
      <c r="L3329" s="9"/>
      <c r="M3329" s="10"/>
      <c r="N3329" s="11"/>
      <c r="O3329" s="12"/>
      <c r="P3329" s="13"/>
      <c r="Q3329" s="14">
        <f>Tabela1[[#This Row],[QTDE/ Fabricação]]-Tabela1[[#This Row],[QTE]]</f>
        <v>0</v>
      </c>
      <c r="R3329" s="19">
        <f t="shared" si="438"/>
        <v>0</v>
      </c>
      <c r="S3329" s="19">
        <f t="shared" si="437"/>
        <v>0</v>
      </c>
      <c r="T3329" s="20">
        <f t="shared" si="439"/>
        <v>0</v>
      </c>
      <c r="U3329" s="17">
        <f>IFERROR(SUMIF('LISTA DE EMBARQUE'!B:B,MICRO!E:E,'LISTA DE EMBARQUE'!G:G),"")</f>
        <v>0</v>
      </c>
      <c r="V3329" s="12" t="str">
        <f>IFERROR(VLOOKUP(Tabela1[[#This Row],[COD.MDE]],'LISTA DE EMBARQUE'!B:L,11,0),"")</f>
        <v/>
      </c>
      <c r="W3329" s="13" t="str">
        <f>IFERROR(COUNTIF(#REF!,Tabela1[[#This Row],[Colunas5]]),"")</f>
        <v/>
      </c>
      <c r="X3329" s="14">
        <f>Tabela1[[#This Row],[QIANTIDADE EXPEDIDA]]*Tabela1[[#This Row],[PESO UNI]]</f>
        <v>0</v>
      </c>
      <c r="Y3329" s="14">
        <f t="shared" si="440"/>
        <v>0</v>
      </c>
      <c r="Z3329" s="21">
        <f>Tabela1[[#This Row],[PESO TOTAL]]-Tabela1[[#This Row],[Peso Expedido]]</f>
        <v>0</v>
      </c>
      <c r="AA3329" s="18"/>
      <c r="AB3329" s="15"/>
      <c r="AC3329" s="15"/>
      <c r="AD3329" s="15"/>
      <c r="AE3329" s="15"/>
      <c r="AF3329" s="15"/>
      <c r="AG3329" s="15"/>
      <c r="AH3329" s="15"/>
      <c r="AI3329" s="40" t="str">
        <f t="shared" si="436"/>
        <v>ok</v>
      </c>
      <c r="AJ3329"/>
      <c r="AK3329" t="str">
        <f>Tabela1[[#This Row],[Coluna1]]&amp;Tabela1[[#This Row],[PEDIDO]]</f>
        <v/>
      </c>
      <c r="AL3329"/>
      <c r="AM3329"/>
      <c r="AN3329"/>
      <c r="AO3329" t="str">
        <f t="shared" si="441"/>
        <v>/</v>
      </c>
      <c r="AP3329" t="str">
        <f>Tabela1[[#This Row],[TAG]]&amp;Tabela1[[#This Row],[PEDIDO]]&amp;Tabela1[[#This Row],[PRODUTO]]</f>
        <v/>
      </c>
      <c r="AQ3329" s="23" t="str">
        <f>Tabela1[[#This Row],[PRODUTO]]&amp;Tabela1[[#This Row],[TAG]]</f>
        <v/>
      </c>
      <c r="AR3329" s="183">
        <f>Tabela1[[#This Row],[PESO TOTAL]]*Tabela1[[#This Row],[MATÉRIA PRIMA]]</f>
        <v>0</v>
      </c>
      <c r="AS3329" s="28">
        <f>Tabela1[[#This Row],[PESO TOTAL]]*Tabela1[[#This Row],[PREPARAÇÃO ]]</f>
        <v>0</v>
      </c>
      <c r="AT3329" s="28">
        <f>Tabela1[[#This Row],[PESO TOTAL]]*Tabela1[[#This Row],[CALDEIRARIA]]</f>
        <v>0</v>
      </c>
      <c r="AU3329" s="28">
        <f>Tabela1[[#This Row],[PESO TOTAL]]*Tabela1[[#This Row],[SOLDA]]</f>
        <v>0</v>
      </c>
      <c r="AV3329" s="28">
        <f>Tabela1[[#This Row],[PESO TOTAL]]*Tabela1[[#This Row],[ACABAMENTO]]</f>
        <v>0</v>
      </c>
      <c r="AW3329" s="28">
        <f>Tabela1[[#This Row],[PESO TOTAL]]*Tabela1[[#This Row],[PRONTO ACABADO]]</f>
        <v>0</v>
      </c>
      <c r="AX3329" s="28">
        <f>Tabela1[[#This Row],[PESO TOTAL]]*Tabela1[[#This Row],[EXPEDIÇÃO ]]</f>
        <v>0</v>
      </c>
      <c r="AY3329" s="28" t="str">
        <f>Tabela1[[#This Row],[PEDIDO]]&amp;Tabela1[[#This Row],[PRODUTO]]</f>
        <v/>
      </c>
      <c r="AZ3329" s="44">
        <f>IF(AF3329="",0,IF(ISTEXT(AF3329),H3329*VALUE(SUBSTITUTE(AF3329,"%",""))/100,H3329*AF3329))-Tabela1[[#This Row],[PRONTO ACABADO2]]</f>
        <v>0</v>
      </c>
      <c r="BA3329" s="44">
        <f>IF(AG3329="",0,IF(ISTEXT(AG3329),H3329*VALUE(SUBSTITUTE(AG3329,"%",""))/100,H3329*AG3329))-Tabela1[[#This Row],[PESO EXPEDIDO2]]</f>
        <v>0</v>
      </c>
      <c r="BB3329" s="44">
        <f t="shared" si="442"/>
        <v>0</v>
      </c>
      <c r="BC3329" s="44">
        <f t="shared" si="443"/>
        <v>0</v>
      </c>
      <c r="BD3329" s="44"/>
    </row>
    <row r="3330" spans="1:56" ht="15.75" hidden="1" customHeight="1" x14ac:dyDescent="0.25">
      <c r="A3330" s="6"/>
      <c r="B3330" s="22"/>
      <c r="C3330" s="7"/>
      <c r="D3330" s="46"/>
      <c r="E3330" s="7"/>
      <c r="F3330" s="7"/>
      <c r="G3330" s="44"/>
      <c r="H3330" s="41">
        <f>Tabela1[[#This Row],[PESO UNI]]*Tabela1[[#This Row],[QTE]]</f>
        <v>0</v>
      </c>
      <c r="I3330" s="7"/>
      <c r="J3330" s="8"/>
      <c r="K3330" s="8"/>
      <c r="L3330" s="9"/>
      <c r="M3330" s="10"/>
      <c r="N3330" s="11"/>
      <c r="O3330" s="12"/>
      <c r="P3330" s="13"/>
      <c r="Q3330" s="14">
        <f>Tabela1[[#This Row],[QTDE/ Fabricação]]-Tabela1[[#This Row],[QTE]]</f>
        <v>0</v>
      </c>
      <c r="R3330" s="19">
        <f t="shared" si="438"/>
        <v>0</v>
      </c>
      <c r="S3330" s="19">
        <f t="shared" si="437"/>
        <v>0</v>
      </c>
      <c r="T3330" s="20">
        <f t="shared" si="439"/>
        <v>0</v>
      </c>
      <c r="U3330" s="17">
        <f>IFERROR(SUMIF('LISTA DE EMBARQUE'!B:B,MICRO!E:E,'LISTA DE EMBARQUE'!G:G),"")</f>
        <v>0</v>
      </c>
      <c r="V3330" s="12" t="str">
        <f>IFERROR(VLOOKUP(Tabela1[[#This Row],[COD.MDE]],'LISTA DE EMBARQUE'!B:L,11,0),"")</f>
        <v/>
      </c>
      <c r="W3330" s="13" t="str">
        <f>IFERROR(COUNTIF(#REF!,Tabela1[[#This Row],[Colunas5]]),"")</f>
        <v/>
      </c>
      <c r="X3330" s="14">
        <f>Tabela1[[#This Row],[QIANTIDADE EXPEDIDA]]*Tabela1[[#This Row],[PESO UNI]]</f>
        <v>0</v>
      </c>
      <c r="Y3330" s="14">
        <f t="shared" si="440"/>
        <v>0</v>
      </c>
      <c r="Z3330" s="21">
        <f>Tabela1[[#This Row],[PESO TOTAL]]-Tabela1[[#This Row],[Peso Expedido]]</f>
        <v>0</v>
      </c>
      <c r="AA3330" s="18"/>
      <c r="AB3330" s="15"/>
      <c r="AC3330" s="15"/>
      <c r="AD3330" s="15"/>
      <c r="AE3330" s="15"/>
      <c r="AF3330" s="15"/>
      <c r="AG3330" s="15"/>
      <c r="AH3330" s="15"/>
      <c r="AI3330" s="40" t="str">
        <f t="shared" si="436"/>
        <v>ok</v>
      </c>
      <c r="AJ3330"/>
      <c r="AK3330" t="str">
        <f>Tabela1[[#This Row],[Coluna1]]&amp;Tabela1[[#This Row],[PEDIDO]]</f>
        <v/>
      </c>
      <c r="AL3330"/>
      <c r="AM3330"/>
      <c r="AN3330"/>
      <c r="AO3330" t="str">
        <f t="shared" si="441"/>
        <v>/</v>
      </c>
      <c r="AP3330" t="str">
        <f>Tabela1[[#This Row],[TAG]]&amp;Tabela1[[#This Row],[PEDIDO]]&amp;Tabela1[[#This Row],[PRODUTO]]</f>
        <v/>
      </c>
      <c r="AQ3330" s="23" t="str">
        <f>Tabela1[[#This Row],[PRODUTO]]&amp;Tabela1[[#This Row],[TAG]]</f>
        <v/>
      </c>
      <c r="AR3330" s="183">
        <f>Tabela1[[#This Row],[PESO TOTAL]]*Tabela1[[#This Row],[MATÉRIA PRIMA]]</f>
        <v>0</v>
      </c>
      <c r="AS3330" s="28">
        <f>Tabela1[[#This Row],[PESO TOTAL]]*Tabela1[[#This Row],[PREPARAÇÃO ]]</f>
        <v>0</v>
      </c>
      <c r="AT3330" s="28">
        <f>Tabela1[[#This Row],[PESO TOTAL]]*Tabela1[[#This Row],[CALDEIRARIA]]</f>
        <v>0</v>
      </c>
      <c r="AU3330" s="28">
        <f>Tabela1[[#This Row],[PESO TOTAL]]*Tabela1[[#This Row],[SOLDA]]</f>
        <v>0</v>
      </c>
      <c r="AV3330" s="28">
        <f>Tabela1[[#This Row],[PESO TOTAL]]*Tabela1[[#This Row],[ACABAMENTO]]</f>
        <v>0</v>
      </c>
      <c r="AW3330" s="28">
        <f>Tabela1[[#This Row],[PESO TOTAL]]*Tabela1[[#This Row],[PRONTO ACABADO]]</f>
        <v>0</v>
      </c>
      <c r="AX3330" s="28">
        <f>Tabela1[[#This Row],[PESO TOTAL]]*Tabela1[[#This Row],[EXPEDIÇÃO ]]</f>
        <v>0</v>
      </c>
      <c r="AY3330" s="28" t="str">
        <f>Tabela1[[#This Row],[PEDIDO]]&amp;Tabela1[[#This Row],[PRODUTO]]</f>
        <v/>
      </c>
      <c r="AZ3330" s="44">
        <f>IF(AF3330="",0,IF(ISTEXT(AF3330),H3330*VALUE(SUBSTITUTE(AF3330,"%",""))/100,H3330*AF3330))-Tabela1[[#This Row],[PRONTO ACABADO2]]</f>
        <v>0</v>
      </c>
      <c r="BA3330" s="44">
        <f>IF(AG3330="",0,IF(ISTEXT(AG3330),H3330*VALUE(SUBSTITUTE(AG3330,"%",""))/100,H3330*AG3330))-Tabela1[[#This Row],[PESO EXPEDIDO2]]</f>
        <v>0</v>
      </c>
      <c r="BB3330" s="44">
        <f t="shared" si="442"/>
        <v>0</v>
      </c>
      <c r="BC3330" s="44">
        <f t="shared" si="443"/>
        <v>0</v>
      </c>
      <c r="BD3330" s="44"/>
    </row>
    <row r="3331" spans="1:56" ht="15.75" hidden="1" customHeight="1" x14ac:dyDescent="0.25">
      <c r="A3331" s="6"/>
      <c r="B3331" s="22"/>
      <c r="C3331" s="7"/>
      <c r="D3331" s="46"/>
      <c r="E3331" s="7"/>
      <c r="F3331" s="7"/>
      <c r="G3331" s="44"/>
      <c r="H3331" s="41">
        <f>Tabela1[[#This Row],[PESO UNI]]*Tabela1[[#This Row],[QTE]]</f>
        <v>0</v>
      </c>
      <c r="I3331" s="7"/>
      <c r="J3331" s="8"/>
      <c r="K3331" s="8"/>
      <c r="L3331" s="9"/>
      <c r="M3331" s="10"/>
      <c r="N3331" s="11"/>
      <c r="O3331" s="12"/>
      <c r="P3331" s="13"/>
      <c r="Q3331" s="14">
        <f>Tabela1[[#This Row],[QTDE/ Fabricação]]-Tabela1[[#This Row],[QTE]]</f>
        <v>0</v>
      </c>
      <c r="R3331" s="19">
        <f t="shared" si="438"/>
        <v>0</v>
      </c>
      <c r="S3331" s="19">
        <f t="shared" si="437"/>
        <v>0</v>
      </c>
      <c r="T3331" s="20">
        <f t="shared" si="439"/>
        <v>0</v>
      </c>
      <c r="U3331" s="17">
        <f>IFERROR(SUMIF('LISTA DE EMBARQUE'!B:B,MICRO!E:E,'LISTA DE EMBARQUE'!G:G),"")</f>
        <v>0</v>
      </c>
      <c r="V3331" s="12" t="str">
        <f>IFERROR(VLOOKUP(Tabela1[[#This Row],[COD.MDE]],'LISTA DE EMBARQUE'!B:L,11,0),"")</f>
        <v/>
      </c>
      <c r="W3331" s="13" t="str">
        <f>IFERROR(COUNTIF(#REF!,Tabela1[[#This Row],[Colunas5]]),"")</f>
        <v/>
      </c>
      <c r="X3331" s="14">
        <f>Tabela1[[#This Row],[QIANTIDADE EXPEDIDA]]*Tabela1[[#This Row],[PESO UNI]]</f>
        <v>0</v>
      </c>
      <c r="Y3331" s="14">
        <f t="shared" si="440"/>
        <v>0</v>
      </c>
      <c r="Z3331" s="21">
        <f>Tabela1[[#This Row],[PESO TOTAL]]-Tabela1[[#This Row],[Peso Expedido]]</f>
        <v>0</v>
      </c>
      <c r="AA3331" s="18"/>
      <c r="AB3331" s="15"/>
      <c r="AC3331" s="15"/>
      <c r="AD3331" s="15"/>
      <c r="AE3331" s="15"/>
      <c r="AF3331" s="15"/>
      <c r="AG3331" s="15"/>
      <c r="AH3331" s="15"/>
      <c r="AI3331" s="40" t="str">
        <f t="shared" si="436"/>
        <v>ok</v>
      </c>
      <c r="AJ3331"/>
      <c r="AK3331" t="str">
        <f>Tabela1[[#This Row],[Coluna1]]&amp;Tabela1[[#This Row],[PEDIDO]]</f>
        <v/>
      </c>
      <c r="AL3331"/>
      <c r="AM3331"/>
      <c r="AN3331"/>
      <c r="AO3331" t="str">
        <f t="shared" si="441"/>
        <v>/</v>
      </c>
      <c r="AP3331" t="str">
        <f>Tabela1[[#This Row],[TAG]]&amp;Tabela1[[#This Row],[PEDIDO]]&amp;Tabela1[[#This Row],[PRODUTO]]</f>
        <v/>
      </c>
      <c r="AQ3331" s="23" t="str">
        <f>Tabela1[[#This Row],[PRODUTO]]&amp;Tabela1[[#This Row],[TAG]]</f>
        <v/>
      </c>
      <c r="AR3331" s="183">
        <f>Tabela1[[#This Row],[PESO TOTAL]]*Tabela1[[#This Row],[MATÉRIA PRIMA]]</f>
        <v>0</v>
      </c>
      <c r="AS3331" s="28">
        <f>Tabela1[[#This Row],[PESO TOTAL]]*Tabela1[[#This Row],[PREPARAÇÃO ]]</f>
        <v>0</v>
      </c>
      <c r="AT3331" s="28">
        <f>Tabela1[[#This Row],[PESO TOTAL]]*Tabela1[[#This Row],[CALDEIRARIA]]</f>
        <v>0</v>
      </c>
      <c r="AU3331" s="28">
        <f>Tabela1[[#This Row],[PESO TOTAL]]*Tabela1[[#This Row],[SOLDA]]</f>
        <v>0</v>
      </c>
      <c r="AV3331" s="28">
        <f>Tabela1[[#This Row],[PESO TOTAL]]*Tabela1[[#This Row],[ACABAMENTO]]</f>
        <v>0</v>
      </c>
      <c r="AW3331" s="28">
        <f>Tabela1[[#This Row],[PESO TOTAL]]*Tabela1[[#This Row],[PRONTO ACABADO]]</f>
        <v>0</v>
      </c>
      <c r="AX3331" s="28">
        <f>Tabela1[[#This Row],[PESO TOTAL]]*Tabela1[[#This Row],[EXPEDIÇÃO ]]</f>
        <v>0</v>
      </c>
      <c r="AY3331" s="28" t="str">
        <f>Tabela1[[#This Row],[PEDIDO]]&amp;Tabela1[[#This Row],[PRODUTO]]</f>
        <v/>
      </c>
      <c r="AZ3331" s="44">
        <f>IF(AF3331="",0,IF(ISTEXT(AF3331),H3331*VALUE(SUBSTITUTE(AF3331,"%",""))/100,H3331*AF3331))-Tabela1[[#This Row],[PRONTO ACABADO2]]</f>
        <v>0</v>
      </c>
      <c r="BA3331" s="44">
        <f>IF(AG3331="",0,IF(ISTEXT(AG3331),H3331*VALUE(SUBSTITUTE(AG3331,"%",""))/100,H3331*AG3331))-Tabela1[[#This Row],[PESO EXPEDIDO2]]</f>
        <v>0</v>
      </c>
      <c r="BB3331" s="44">
        <f t="shared" si="442"/>
        <v>0</v>
      </c>
      <c r="BC3331" s="44">
        <f t="shared" si="443"/>
        <v>0</v>
      </c>
      <c r="BD3331" s="44"/>
    </row>
    <row r="3332" spans="1:56" ht="15.75" hidden="1" customHeight="1" x14ac:dyDescent="0.25">
      <c r="A3332" s="6"/>
      <c r="B3332" s="22"/>
      <c r="C3332" s="7"/>
      <c r="D3332" s="46"/>
      <c r="E3332" s="7"/>
      <c r="F3332" s="7"/>
      <c r="G3332" s="44"/>
      <c r="H3332" s="41">
        <f>Tabela1[[#This Row],[PESO UNI]]*Tabela1[[#This Row],[QTE]]</f>
        <v>0</v>
      </c>
      <c r="I3332" s="7"/>
      <c r="J3332" s="8"/>
      <c r="K3332" s="8"/>
      <c r="L3332" s="9"/>
      <c r="M3332" s="10"/>
      <c r="N3332" s="11"/>
      <c r="O3332" s="12"/>
      <c r="P3332" s="13"/>
      <c r="Q3332" s="14">
        <f>Tabela1[[#This Row],[QTDE/ Fabricação]]-Tabela1[[#This Row],[QTE]]</f>
        <v>0</v>
      </c>
      <c r="R3332" s="19">
        <f t="shared" si="438"/>
        <v>0</v>
      </c>
      <c r="S3332" s="19">
        <f t="shared" si="437"/>
        <v>0</v>
      </c>
      <c r="T3332" s="20">
        <f t="shared" si="439"/>
        <v>0</v>
      </c>
      <c r="U3332" s="17">
        <f>IFERROR(SUMIF('LISTA DE EMBARQUE'!B:B,MICRO!E:E,'LISTA DE EMBARQUE'!G:G),"")</f>
        <v>0</v>
      </c>
      <c r="V3332" s="12" t="str">
        <f>IFERROR(VLOOKUP(Tabela1[[#This Row],[COD.MDE]],'LISTA DE EMBARQUE'!B:L,11,0),"")</f>
        <v/>
      </c>
      <c r="W3332" s="13" t="str">
        <f>IFERROR(COUNTIF(#REF!,Tabela1[[#This Row],[Colunas5]]),"")</f>
        <v/>
      </c>
      <c r="X3332" s="14">
        <f>Tabela1[[#This Row],[QIANTIDADE EXPEDIDA]]*Tabela1[[#This Row],[PESO UNI]]</f>
        <v>0</v>
      </c>
      <c r="Y3332" s="14">
        <f t="shared" si="440"/>
        <v>0</v>
      </c>
      <c r="Z3332" s="21">
        <f>Tabela1[[#This Row],[PESO TOTAL]]-Tabela1[[#This Row],[Peso Expedido]]</f>
        <v>0</v>
      </c>
      <c r="AA3332" s="18"/>
      <c r="AB3332" s="15"/>
      <c r="AC3332" s="15"/>
      <c r="AD3332" s="15"/>
      <c r="AE3332" s="15"/>
      <c r="AF3332" s="15"/>
      <c r="AG3332" s="15"/>
      <c r="AH3332" s="15"/>
      <c r="AI3332" s="40" t="str">
        <f t="shared" si="436"/>
        <v>ok</v>
      </c>
      <c r="AJ3332"/>
      <c r="AK3332" t="str">
        <f>Tabela1[[#This Row],[Coluna1]]&amp;Tabela1[[#This Row],[PEDIDO]]</f>
        <v/>
      </c>
      <c r="AL3332"/>
      <c r="AM3332"/>
      <c r="AN3332"/>
      <c r="AO3332" t="str">
        <f t="shared" si="441"/>
        <v>/</v>
      </c>
      <c r="AP3332" t="str">
        <f>Tabela1[[#This Row],[TAG]]&amp;Tabela1[[#This Row],[PEDIDO]]&amp;Tabela1[[#This Row],[PRODUTO]]</f>
        <v/>
      </c>
      <c r="AQ3332" s="23" t="str">
        <f>Tabela1[[#This Row],[PRODUTO]]&amp;Tabela1[[#This Row],[TAG]]</f>
        <v/>
      </c>
      <c r="AR3332" s="183">
        <f>Tabela1[[#This Row],[PESO TOTAL]]*Tabela1[[#This Row],[MATÉRIA PRIMA]]</f>
        <v>0</v>
      </c>
      <c r="AS3332" s="28">
        <f>Tabela1[[#This Row],[PESO TOTAL]]*Tabela1[[#This Row],[PREPARAÇÃO ]]</f>
        <v>0</v>
      </c>
      <c r="AT3332" s="28">
        <f>Tabela1[[#This Row],[PESO TOTAL]]*Tabela1[[#This Row],[CALDEIRARIA]]</f>
        <v>0</v>
      </c>
      <c r="AU3332" s="28">
        <f>Tabela1[[#This Row],[PESO TOTAL]]*Tabela1[[#This Row],[SOLDA]]</f>
        <v>0</v>
      </c>
      <c r="AV3332" s="28">
        <f>Tabela1[[#This Row],[PESO TOTAL]]*Tabela1[[#This Row],[ACABAMENTO]]</f>
        <v>0</v>
      </c>
      <c r="AW3332" s="28">
        <f>Tabela1[[#This Row],[PESO TOTAL]]*Tabela1[[#This Row],[PRONTO ACABADO]]</f>
        <v>0</v>
      </c>
      <c r="AX3332" s="28">
        <f>Tabela1[[#This Row],[PESO TOTAL]]*Tabela1[[#This Row],[EXPEDIÇÃO ]]</f>
        <v>0</v>
      </c>
      <c r="AY3332" s="28" t="str">
        <f>Tabela1[[#This Row],[PEDIDO]]&amp;Tabela1[[#This Row],[PRODUTO]]</f>
        <v/>
      </c>
      <c r="AZ3332" s="44">
        <f>IF(AF3332="",0,IF(ISTEXT(AF3332),H3332*VALUE(SUBSTITUTE(AF3332,"%",""))/100,H3332*AF3332))-Tabela1[[#This Row],[PRONTO ACABADO2]]</f>
        <v>0</v>
      </c>
      <c r="BA3332" s="44">
        <f>IF(AG3332="",0,IF(ISTEXT(AG3332),H3332*VALUE(SUBSTITUTE(AG3332,"%",""))/100,H3332*AG3332))-Tabela1[[#This Row],[PESO EXPEDIDO2]]</f>
        <v>0</v>
      </c>
      <c r="BB3332" s="44">
        <f t="shared" si="442"/>
        <v>0</v>
      </c>
      <c r="BC3332" s="44">
        <f t="shared" si="443"/>
        <v>0</v>
      </c>
      <c r="BD3332" s="44"/>
    </row>
    <row r="3333" spans="1:56" ht="15.75" hidden="1" customHeight="1" x14ac:dyDescent="0.25">
      <c r="A3333" s="6"/>
      <c r="B3333" s="22"/>
      <c r="C3333" s="7"/>
      <c r="D3333" s="46"/>
      <c r="E3333" s="7"/>
      <c r="F3333" s="7"/>
      <c r="G3333" s="44"/>
      <c r="H3333" s="41">
        <f>Tabela1[[#This Row],[PESO UNI]]*Tabela1[[#This Row],[QTE]]</f>
        <v>0</v>
      </c>
      <c r="I3333" s="7"/>
      <c r="J3333" s="8"/>
      <c r="K3333" s="8"/>
      <c r="L3333" s="9"/>
      <c r="M3333" s="10"/>
      <c r="N3333" s="11"/>
      <c r="O3333" s="12"/>
      <c r="P3333" s="13"/>
      <c r="Q3333" s="14">
        <f>Tabela1[[#This Row],[QTDE/ Fabricação]]-Tabela1[[#This Row],[QTE]]</f>
        <v>0</v>
      </c>
      <c r="R3333" s="19">
        <f t="shared" si="438"/>
        <v>0</v>
      </c>
      <c r="S3333" s="19">
        <f t="shared" si="437"/>
        <v>0</v>
      </c>
      <c r="T3333" s="20">
        <f t="shared" si="439"/>
        <v>0</v>
      </c>
      <c r="U3333" s="17">
        <f>IFERROR(SUMIF('LISTA DE EMBARQUE'!B:B,MICRO!E:E,'LISTA DE EMBARQUE'!G:G),"")</f>
        <v>0</v>
      </c>
      <c r="V3333" s="12" t="str">
        <f>IFERROR(VLOOKUP(Tabela1[[#This Row],[COD.MDE]],'LISTA DE EMBARQUE'!B:L,11,0),"")</f>
        <v/>
      </c>
      <c r="W3333" s="13" t="str">
        <f>IFERROR(COUNTIF(#REF!,Tabela1[[#This Row],[Colunas5]]),"")</f>
        <v/>
      </c>
      <c r="X3333" s="14">
        <f>Tabela1[[#This Row],[QIANTIDADE EXPEDIDA]]*Tabela1[[#This Row],[PESO UNI]]</f>
        <v>0</v>
      </c>
      <c r="Y3333" s="14">
        <f t="shared" si="440"/>
        <v>0</v>
      </c>
      <c r="Z3333" s="21">
        <f>Tabela1[[#This Row],[PESO TOTAL]]-Tabela1[[#This Row],[Peso Expedido]]</f>
        <v>0</v>
      </c>
      <c r="AA3333" s="18"/>
      <c r="AB3333" s="15"/>
      <c r="AC3333" s="15"/>
      <c r="AD3333" s="15"/>
      <c r="AE3333" s="15"/>
      <c r="AF3333" s="15"/>
      <c r="AG3333" s="15"/>
      <c r="AH3333" s="15"/>
      <c r="AI3333" s="40" t="str">
        <f t="shared" si="436"/>
        <v>ok</v>
      </c>
      <c r="AJ3333"/>
      <c r="AK3333" t="str">
        <f>Tabela1[[#This Row],[Coluna1]]&amp;Tabela1[[#This Row],[PEDIDO]]</f>
        <v/>
      </c>
      <c r="AL3333"/>
      <c r="AM3333"/>
      <c r="AN3333"/>
      <c r="AO3333" t="str">
        <f t="shared" si="441"/>
        <v>/</v>
      </c>
      <c r="AP3333" t="str">
        <f>Tabela1[[#This Row],[TAG]]&amp;Tabela1[[#This Row],[PEDIDO]]&amp;Tabela1[[#This Row],[PRODUTO]]</f>
        <v/>
      </c>
      <c r="AQ3333" s="23" t="str">
        <f>Tabela1[[#This Row],[PRODUTO]]&amp;Tabela1[[#This Row],[TAG]]</f>
        <v/>
      </c>
      <c r="AR3333" s="183">
        <f>Tabela1[[#This Row],[PESO TOTAL]]*Tabela1[[#This Row],[MATÉRIA PRIMA]]</f>
        <v>0</v>
      </c>
      <c r="AS3333" s="28">
        <f>Tabela1[[#This Row],[PESO TOTAL]]*Tabela1[[#This Row],[PREPARAÇÃO ]]</f>
        <v>0</v>
      </c>
      <c r="AT3333" s="28">
        <f>Tabela1[[#This Row],[PESO TOTAL]]*Tabela1[[#This Row],[CALDEIRARIA]]</f>
        <v>0</v>
      </c>
      <c r="AU3333" s="28">
        <f>Tabela1[[#This Row],[PESO TOTAL]]*Tabela1[[#This Row],[SOLDA]]</f>
        <v>0</v>
      </c>
      <c r="AV3333" s="28">
        <f>Tabela1[[#This Row],[PESO TOTAL]]*Tabela1[[#This Row],[ACABAMENTO]]</f>
        <v>0</v>
      </c>
      <c r="AW3333" s="28">
        <f>Tabela1[[#This Row],[PESO TOTAL]]*Tabela1[[#This Row],[PRONTO ACABADO]]</f>
        <v>0</v>
      </c>
      <c r="AX3333" s="28">
        <f>Tabela1[[#This Row],[PESO TOTAL]]*Tabela1[[#This Row],[EXPEDIÇÃO ]]</f>
        <v>0</v>
      </c>
      <c r="AY3333" s="28" t="str">
        <f>Tabela1[[#This Row],[PEDIDO]]&amp;Tabela1[[#This Row],[PRODUTO]]</f>
        <v/>
      </c>
      <c r="AZ3333" s="44">
        <f>IF(AF3333="",0,IF(ISTEXT(AF3333),H3333*VALUE(SUBSTITUTE(AF3333,"%",""))/100,H3333*AF3333))-Tabela1[[#This Row],[PRONTO ACABADO2]]</f>
        <v>0</v>
      </c>
      <c r="BA3333" s="44">
        <f>IF(AG3333="",0,IF(ISTEXT(AG3333),H3333*VALUE(SUBSTITUTE(AG3333,"%",""))/100,H3333*AG3333))-Tabela1[[#This Row],[PESO EXPEDIDO2]]</f>
        <v>0</v>
      </c>
      <c r="BB3333" s="44">
        <f t="shared" si="442"/>
        <v>0</v>
      </c>
      <c r="BC3333" s="44">
        <f t="shared" si="443"/>
        <v>0</v>
      </c>
      <c r="BD3333" s="44"/>
    </row>
    <row r="3334" spans="1:56" ht="15.75" hidden="1" customHeight="1" x14ac:dyDescent="0.25">
      <c r="A3334" s="6"/>
      <c r="B3334" s="22"/>
      <c r="C3334" s="7"/>
      <c r="D3334" s="46"/>
      <c r="E3334" s="7"/>
      <c r="F3334" s="7"/>
      <c r="G3334" s="44"/>
      <c r="H3334" s="41">
        <f>Tabela1[[#This Row],[PESO UNI]]*Tabela1[[#This Row],[QTE]]</f>
        <v>0</v>
      </c>
      <c r="I3334" s="7"/>
      <c r="J3334" s="8"/>
      <c r="K3334" s="8"/>
      <c r="L3334" s="9"/>
      <c r="M3334" s="10"/>
      <c r="N3334" s="11"/>
      <c r="O3334" s="12"/>
      <c r="P3334" s="13"/>
      <c r="Q3334" s="14">
        <f>Tabela1[[#This Row],[QTDE/ Fabricação]]-Tabela1[[#This Row],[QTE]]</f>
        <v>0</v>
      </c>
      <c r="R3334" s="19">
        <f t="shared" si="438"/>
        <v>0</v>
      </c>
      <c r="S3334" s="19">
        <f t="shared" si="437"/>
        <v>0</v>
      </c>
      <c r="T3334" s="20">
        <f t="shared" si="439"/>
        <v>0</v>
      </c>
      <c r="U3334" s="17">
        <f>IFERROR(SUMIF('LISTA DE EMBARQUE'!B:B,MICRO!E:E,'LISTA DE EMBARQUE'!G:G),"")</f>
        <v>0</v>
      </c>
      <c r="V3334" s="12" t="str">
        <f>IFERROR(VLOOKUP(Tabela1[[#This Row],[COD.MDE]],'LISTA DE EMBARQUE'!B:L,11,0),"")</f>
        <v/>
      </c>
      <c r="W3334" s="13" t="str">
        <f>IFERROR(COUNTIF(#REF!,Tabela1[[#This Row],[Colunas5]]),"")</f>
        <v/>
      </c>
      <c r="X3334" s="14">
        <f>Tabela1[[#This Row],[QIANTIDADE EXPEDIDA]]*Tabela1[[#This Row],[PESO UNI]]</f>
        <v>0</v>
      </c>
      <c r="Y3334" s="14">
        <f t="shared" si="440"/>
        <v>0</v>
      </c>
      <c r="Z3334" s="21">
        <f>Tabela1[[#This Row],[PESO TOTAL]]-Tabela1[[#This Row],[Peso Expedido]]</f>
        <v>0</v>
      </c>
      <c r="AA3334" s="18"/>
      <c r="AB3334" s="15"/>
      <c r="AC3334" s="15"/>
      <c r="AD3334" s="15"/>
      <c r="AE3334" s="15"/>
      <c r="AF3334" s="15"/>
      <c r="AG3334" s="15"/>
      <c r="AH3334" s="15"/>
      <c r="AI3334" s="40" t="str">
        <f t="shared" si="436"/>
        <v>ok</v>
      </c>
      <c r="AJ3334"/>
      <c r="AK3334" t="str">
        <f>Tabela1[[#This Row],[Coluna1]]&amp;Tabela1[[#This Row],[PEDIDO]]</f>
        <v/>
      </c>
      <c r="AL3334"/>
      <c r="AM3334"/>
      <c r="AN3334"/>
      <c r="AO3334" t="str">
        <f t="shared" si="441"/>
        <v>/</v>
      </c>
      <c r="AP3334" t="str">
        <f>Tabela1[[#This Row],[TAG]]&amp;Tabela1[[#This Row],[PEDIDO]]&amp;Tabela1[[#This Row],[PRODUTO]]</f>
        <v/>
      </c>
      <c r="AQ3334" s="23" t="str">
        <f>Tabela1[[#This Row],[PRODUTO]]&amp;Tabela1[[#This Row],[TAG]]</f>
        <v/>
      </c>
      <c r="AR3334" s="183">
        <f>Tabela1[[#This Row],[PESO TOTAL]]*Tabela1[[#This Row],[MATÉRIA PRIMA]]</f>
        <v>0</v>
      </c>
      <c r="AS3334" s="28">
        <f>Tabela1[[#This Row],[PESO TOTAL]]*Tabela1[[#This Row],[PREPARAÇÃO ]]</f>
        <v>0</v>
      </c>
      <c r="AT3334" s="28">
        <f>Tabela1[[#This Row],[PESO TOTAL]]*Tabela1[[#This Row],[CALDEIRARIA]]</f>
        <v>0</v>
      </c>
      <c r="AU3334" s="28">
        <f>Tabela1[[#This Row],[PESO TOTAL]]*Tabela1[[#This Row],[SOLDA]]</f>
        <v>0</v>
      </c>
      <c r="AV3334" s="28">
        <f>Tabela1[[#This Row],[PESO TOTAL]]*Tabela1[[#This Row],[ACABAMENTO]]</f>
        <v>0</v>
      </c>
      <c r="AW3334" s="28">
        <f>Tabela1[[#This Row],[PESO TOTAL]]*Tabela1[[#This Row],[PRONTO ACABADO]]</f>
        <v>0</v>
      </c>
      <c r="AX3334" s="28">
        <f>Tabela1[[#This Row],[PESO TOTAL]]*Tabela1[[#This Row],[EXPEDIÇÃO ]]</f>
        <v>0</v>
      </c>
      <c r="AY3334" s="28" t="str">
        <f>Tabela1[[#This Row],[PEDIDO]]&amp;Tabela1[[#This Row],[PRODUTO]]</f>
        <v/>
      </c>
      <c r="AZ3334" s="44">
        <f>IF(AF3334="",0,IF(ISTEXT(AF3334),H3334*VALUE(SUBSTITUTE(AF3334,"%",""))/100,H3334*AF3334))-Tabela1[[#This Row],[PRONTO ACABADO2]]</f>
        <v>0</v>
      </c>
      <c r="BA3334" s="44">
        <f>IF(AG3334="",0,IF(ISTEXT(AG3334),H3334*VALUE(SUBSTITUTE(AG3334,"%",""))/100,H3334*AG3334))-Tabela1[[#This Row],[PESO EXPEDIDO2]]</f>
        <v>0</v>
      </c>
      <c r="BB3334" s="44">
        <f t="shared" si="442"/>
        <v>0</v>
      </c>
      <c r="BC3334" s="44">
        <f t="shared" si="443"/>
        <v>0</v>
      </c>
      <c r="BD3334" s="44"/>
    </row>
    <row r="3335" spans="1:56" ht="15.75" hidden="1" customHeight="1" x14ac:dyDescent="0.25">
      <c r="A3335" s="6"/>
      <c r="B3335" s="22"/>
      <c r="C3335" s="7"/>
      <c r="D3335" s="46"/>
      <c r="E3335" s="7"/>
      <c r="F3335" s="7"/>
      <c r="G3335" s="44"/>
      <c r="H3335" s="41">
        <f>Tabela1[[#This Row],[PESO UNI]]*Tabela1[[#This Row],[QTE]]</f>
        <v>0</v>
      </c>
      <c r="I3335" s="7"/>
      <c r="J3335" s="8"/>
      <c r="K3335" s="8"/>
      <c r="L3335" s="9"/>
      <c r="M3335" s="10"/>
      <c r="N3335" s="11"/>
      <c r="O3335" s="12"/>
      <c r="P3335" s="13"/>
      <c r="Q3335" s="14">
        <f>Tabela1[[#This Row],[QTDE/ Fabricação]]-Tabela1[[#This Row],[QTE]]</f>
        <v>0</v>
      </c>
      <c r="R3335" s="19">
        <f t="shared" si="438"/>
        <v>0</v>
      </c>
      <c r="S3335" s="19">
        <f t="shared" si="437"/>
        <v>0</v>
      </c>
      <c r="T3335" s="20">
        <f t="shared" si="439"/>
        <v>0</v>
      </c>
      <c r="U3335" s="17">
        <f>IFERROR(SUMIF('LISTA DE EMBARQUE'!B:B,MICRO!E:E,'LISTA DE EMBARQUE'!G:G),"")</f>
        <v>0</v>
      </c>
      <c r="V3335" s="12" t="str">
        <f>IFERROR(VLOOKUP(Tabela1[[#This Row],[COD.MDE]],'LISTA DE EMBARQUE'!B:L,11,0),"")</f>
        <v/>
      </c>
      <c r="W3335" s="13" t="str">
        <f>IFERROR(COUNTIF(#REF!,Tabela1[[#This Row],[Colunas5]]),"")</f>
        <v/>
      </c>
      <c r="X3335" s="14">
        <f>Tabela1[[#This Row],[QIANTIDADE EXPEDIDA]]*Tabela1[[#This Row],[PESO UNI]]</f>
        <v>0</v>
      </c>
      <c r="Y3335" s="14">
        <f t="shared" si="440"/>
        <v>0</v>
      </c>
      <c r="Z3335" s="21">
        <f>Tabela1[[#This Row],[PESO TOTAL]]-Tabela1[[#This Row],[Peso Expedido]]</f>
        <v>0</v>
      </c>
      <c r="AA3335" s="18"/>
      <c r="AB3335" s="15"/>
      <c r="AC3335" s="15"/>
      <c r="AD3335" s="15"/>
      <c r="AE3335" s="15"/>
      <c r="AF3335" s="15"/>
      <c r="AG3335" s="15"/>
      <c r="AH3335" s="15"/>
      <c r="AI3335" s="40" t="str">
        <f t="shared" si="436"/>
        <v>ok</v>
      </c>
      <c r="AJ3335"/>
      <c r="AK3335" t="str">
        <f>Tabela1[[#This Row],[Coluna1]]&amp;Tabela1[[#This Row],[PEDIDO]]</f>
        <v/>
      </c>
      <c r="AL3335"/>
      <c r="AM3335"/>
      <c r="AN3335"/>
      <c r="AO3335" t="str">
        <f t="shared" si="441"/>
        <v>/</v>
      </c>
      <c r="AP3335" t="str">
        <f>Tabela1[[#This Row],[TAG]]&amp;Tabela1[[#This Row],[PEDIDO]]&amp;Tabela1[[#This Row],[PRODUTO]]</f>
        <v/>
      </c>
      <c r="AQ3335" s="23" t="str">
        <f>Tabela1[[#This Row],[PRODUTO]]&amp;Tabela1[[#This Row],[TAG]]</f>
        <v/>
      </c>
      <c r="AR3335" s="183">
        <f>Tabela1[[#This Row],[PESO TOTAL]]*Tabela1[[#This Row],[MATÉRIA PRIMA]]</f>
        <v>0</v>
      </c>
      <c r="AS3335" s="28">
        <f>Tabela1[[#This Row],[PESO TOTAL]]*Tabela1[[#This Row],[PREPARAÇÃO ]]</f>
        <v>0</v>
      </c>
      <c r="AT3335" s="28">
        <f>Tabela1[[#This Row],[PESO TOTAL]]*Tabela1[[#This Row],[CALDEIRARIA]]</f>
        <v>0</v>
      </c>
      <c r="AU3335" s="28">
        <f>Tabela1[[#This Row],[PESO TOTAL]]*Tabela1[[#This Row],[SOLDA]]</f>
        <v>0</v>
      </c>
      <c r="AV3335" s="28">
        <f>Tabela1[[#This Row],[PESO TOTAL]]*Tabela1[[#This Row],[ACABAMENTO]]</f>
        <v>0</v>
      </c>
      <c r="AW3335" s="28">
        <f>Tabela1[[#This Row],[PESO TOTAL]]*Tabela1[[#This Row],[PRONTO ACABADO]]</f>
        <v>0</v>
      </c>
      <c r="AX3335" s="28">
        <f>Tabela1[[#This Row],[PESO TOTAL]]*Tabela1[[#This Row],[EXPEDIÇÃO ]]</f>
        <v>0</v>
      </c>
      <c r="AY3335" s="28" t="str">
        <f>Tabela1[[#This Row],[PEDIDO]]&amp;Tabela1[[#This Row],[PRODUTO]]</f>
        <v/>
      </c>
      <c r="AZ3335" s="44">
        <f>IF(AF3335="",0,IF(ISTEXT(AF3335),H3335*VALUE(SUBSTITUTE(AF3335,"%",""))/100,H3335*AF3335))-Tabela1[[#This Row],[PRONTO ACABADO2]]</f>
        <v>0</v>
      </c>
      <c r="BA3335" s="44">
        <f>IF(AG3335="",0,IF(ISTEXT(AG3335),H3335*VALUE(SUBSTITUTE(AG3335,"%",""))/100,H3335*AG3335))-Tabela1[[#This Row],[PESO EXPEDIDO2]]</f>
        <v>0</v>
      </c>
      <c r="BB3335" s="44">
        <f t="shared" si="442"/>
        <v>0</v>
      </c>
      <c r="BC3335" s="44">
        <f t="shared" si="443"/>
        <v>0</v>
      </c>
      <c r="BD3335" s="44"/>
    </row>
    <row r="3336" spans="1:56" ht="15.75" hidden="1" customHeight="1" x14ac:dyDescent="0.25">
      <c r="A3336" s="6"/>
      <c r="B3336" s="22"/>
      <c r="C3336" s="7"/>
      <c r="D3336" s="46"/>
      <c r="E3336" s="7"/>
      <c r="F3336" s="7"/>
      <c r="G3336" s="44"/>
      <c r="H3336" s="41">
        <f>Tabela1[[#This Row],[PESO UNI]]*Tabela1[[#This Row],[QTE]]</f>
        <v>0</v>
      </c>
      <c r="I3336" s="7"/>
      <c r="J3336" s="8"/>
      <c r="K3336" s="8"/>
      <c r="L3336" s="9"/>
      <c r="M3336" s="10"/>
      <c r="N3336" s="11"/>
      <c r="O3336" s="12"/>
      <c r="P3336" s="13"/>
      <c r="Q3336" s="14">
        <f>Tabela1[[#This Row],[QTDE/ Fabricação]]-Tabela1[[#This Row],[QTE]]</f>
        <v>0</v>
      </c>
      <c r="R3336" s="19">
        <f t="shared" si="438"/>
        <v>0</v>
      </c>
      <c r="S3336" s="19">
        <f t="shared" si="437"/>
        <v>0</v>
      </c>
      <c r="T3336" s="20">
        <f t="shared" si="439"/>
        <v>0</v>
      </c>
      <c r="U3336" s="17">
        <f>IFERROR(SUMIF('LISTA DE EMBARQUE'!B:B,MICRO!E:E,'LISTA DE EMBARQUE'!G:G),"")</f>
        <v>0</v>
      </c>
      <c r="V3336" s="12" t="str">
        <f>IFERROR(VLOOKUP(Tabela1[[#This Row],[COD.MDE]],'LISTA DE EMBARQUE'!B:L,11,0),"")</f>
        <v/>
      </c>
      <c r="W3336" s="13" t="str">
        <f>IFERROR(COUNTIF(#REF!,Tabela1[[#This Row],[Colunas5]]),"")</f>
        <v/>
      </c>
      <c r="X3336" s="14">
        <f>Tabela1[[#This Row],[QIANTIDADE EXPEDIDA]]*Tabela1[[#This Row],[PESO UNI]]</f>
        <v>0</v>
      </c>
      <c r="Y3336" s="14">
        <f t="shared" si="440"/>
        <v>0</v>
      </c>
      <c r="Z3336" s="21">
        <f>Tabela1[[#This Row],[PESO TOTAL]]-Tabela1[[#This Row],[Peso Expedido]]</f>
        <v>0</v>
      </c>
      <c r="AA3336" s="18"/>
      <c r="AB3336" s="15"/>
      <c r="AC3336" s="15"/>
      <c r="AD3336" s="15"/>
      <c r="AE3336" s="15"/>
      <c r="AF3336" s="15"/>
      <c r="AG3336" s="15"/>
      <c r="AH3336" s="15"/>
      <c r="AI3336" s="40" t="str">
        <f t="shared" si="436"/>
        <v>ok</v>
      </c>
      <c r="AJ3336"/>
      <c r="AK3336" t="str">
        <f>Tabela1[[#This Row],[Coluna1]]&amp;Tabela1[[#This Row],[PEDIDO]]</f>
        <v/>
      </c>
      <c r="AL3336"/>
      <c r="AM3336"/>
      <c r="AN3336"/>
      <c r="AO3336" t="str">
        <f t="shared" si="441"/>
        <v>/</v>
      </c>
      <c r="AP3336" t="str">
        <f>Tabela1[[#This Row],[TAG]]&amp;Tabela1[[#This Row],[PEDIDO]]&amp;Tabela1[[#This Row],[PRODUTO]]</f>
        <v/>
      </c>
      <c r="AQ3336" s="23" t="str">
        <f>Tabela1[[#This Row],[PRODUTO]]&amp;Tabela1[[#This Row],[TAG]]</f>
        <v/>
      </c>
      <c r="AR3336" s="183">
        <f>Tabela1[[#This Row],[PESO TOTAL]]*Tabela1[[#This Row],[MATÉRIA PRIMA]]</f>
        <v>0</v>
      </c>
      <c r="AS3336" s="28">
        <f>Tabela1[[#This Row],[PESO TOTAL]]*Tabela1[[#This Row],[PREPARAÇÃO ]]</f>
        <v>0</v>
      </c>
      <c r="AT3336" s="28">
        <f>Tabela1[[#This Row],[PESO TOTAL]]*Tabela1[[#This Row],[CALDEIRARIA]]</f>
        <v>0</v>
      </c>
      <c r="AU3336" s="28">
        <f>Tabela1[[#This Row],[PESO TOTAL]]*Tabela1[[#This Row],[SOLDA]]</f>
        <v>0</v>
      </c>
      <c r="AV3336" s="28">
        <f>Tabela1[[#This Row],[PESO TOTAL]]*Tabela1[[#This Row],[ACABAMENTO]]</f>
        <v>0</v>
      </c>
      <c r="AW3336" s="28">
        <f>Tabela1[[#This Row],[PESO TOTAL]]*Tabela1[[#This Row],[PRONTO ACABADO]]</f>
        <v>0</v>
      </c>
      <c r="AX3336" s="28">
        <f>Tabela1[[#This Row],[PESO TOTAL]]*Tabela1[[#This Row],[EXPEDIÇÃO ]]</f>
        <v>0</v>
      </c>
      <c r="AY3336" s="28" t="str">
        <f>Tabela1[[#This Row],[PEDIDO]]&amp;Tabela1[[#This Row],[PRODUTO]]</f>
        <v/>
      </c>
      <c r="AZ3336" s="44">
        <f>IF(AF3336="",0,IF(ISTEXT(AF3336),H3336*VALUE(SUBSTITUTE(AF3336,"%",""))/100,H3336*AF3336))-Tabela1[[#This Row],[PRONTO ACABADO2]]</f>
        <v>0</v>
      </c>
      <c r="BA3336" s="44">
        <f>IF(AG3336="",0,IF(ISTEXT(AG3336),H3336*VALUE(SUBSTITUTE(AG3336,"%",""))/100,H3336*AG3336))-Tabela1[[#This Row],[PESO EXPEDIDO2]]</f>
        <v>0</v>
      </c>
      <c r="BB3336" s="44">
        <f t="shared" si="442"/>
        <v>0</v>
      </c>
      <c r="BC3336" s="44">
        <f t="shared" si="443"/>
        <v>0</v>
      </c>
      <c r="BD3336" s="44"/>
    </row>
    <row r="3337" spans="1:56" ht="15.75" hidden="1" customHeight="1" x14ac:dyDescent="0.25">
      <c r="A3337" s="6"/>
      <c r="B3337" s="22"/>
      <c r="C3337" s="7"/>
      <c r="D3337" s="46"/>
      <c r="E3337" s="7"/>
      <c r="F3337" s="7"/>
      <c r="G3337" s="44"/>
      <c r="H3337" s="41">
        <f>Tabela1[[#This Row],[PESO UNI]]*Tabela1[[#This Row],[QTE]]</f>
        <v>0</v>
      </c>
      <c r="I3337" s="7"/>
      <c r="J3337" s="8"/>
      <c r="K3337" s="8"/>
      <c r="L3337" s="9"/>
      <c r="M3337" s="10"/>
      <c r="N3337" s="11"/>
      <c r="O3337" s="12"/>
      <c r="P3337" s="13"/>
      <c r="Q3337" s="14">
        <f>Tabela1[[#This Row],[QTDE/ Fabricação]]-Tabela1[[#This Row],[QTE]]</f>
        <v>0</v>
      </c>
      <c r="R3337" s="19">
        <f t="shared" si="438"/>
        <v>0</v>
      </c>
      <c r="S3337" s="19">
        <f t="shared" si="437"/>
        <v>0</v>
      </c>
      <c r="T3337" s="20">
        <f t="shared" si="439"/>
        <v>0</v>
      </c>
      <c r="U3337" s="17">
        <f>IFERROR(SUMIF('LISTA DE EMBARQUE'!B:B,MICRO!E:E,'LISTA DE EMBARQUE'!G:G),"")</f>
        <v>0</v>
      </c>
      <c r="V3337" s="12" t="str">
        <f>IFERROR(VLOOKUP(Tabela1[[#This Row],[COD.MDE]],'LISTA DE EMBARQUE'!B:L,11,0),"")</f>
        <v/>
      </c>
      <c r="W3337" s="13" t="str">
        <f>IFERROR(COUNTIF(#REF!,Tabela1[[#This Row],[Colunas5]]),"")</f>
        <v/>
      </c>
      <c r="X3337" s="14">
        <f>Tabela1[[#This Row],[QIANTIDADE EXPEDIDA]]*Tabela1[[#This Row],[PESO UNI]]</f>
        <v>0</v>
      </c>
      <c r="Y3337" s="14">
        <f t="shared" si="440"/>
        <v>0</v>
      </c>
      <c r="Z3337" s="21">
        <f>Tabela1[[#This Row],[PESO TOTAL]]-Tabela1[[#This Row],[Peso Expedido]]</f>
        <v>0</v>
      </c>
      <c r="AA3337" s="18"/>
      <c r="AB3337" s="15"/>
      <c r="AC3337" s="15"/>
      <c r="AD3337" s="15"/>
      <c r="AE3337" s="15"/>
      <c r="AF3337" s="15"/>
      <c r="AG3337" s="15"/>
      <c r="AH3337" s="15"/>
      <c r="AI3337" s="40" t="str">
        <f t="shared" si="436"/>
        <v>ok</v>
      </c>
      <c r="AJ3337"/>
      <c r="AK3337" t="str">
        <f>Tabela1[[#This Row],[Coluna1]]&amp;Tabela1[[#This Row],[PEDIDO]]</f>
        <v/>
      </c>
      <c r="AL3337"/>
      <c r="AM3337"/>
      <c r="AN3337"/>
      <c r="AO3337" t="str">
        <f t="shared" si="441"/>
        <v>/</v>
      </c>
      <c r="AP3337" t="str">
        <f>Tabela1[[#This Row],[TAG]]&amp;Tabela1[[#This Row],[PEDIDO]]&amp;Tabela1[[#This Row],[PRODUTO]]</f>
        <v/>
      </c>
      <c r="AQ3337" s="23" t="str">
        <f>Tabela1[[#This Row],[PRODUTO]]&amp;Tabela1[[#This Row],[TAG]]</f>
        <v/>
      </c>
      <c r="AR3337" s="183">
        <f>Tabela1[[#This Row],[PESO TOTAL]]*Tabela1[[#This Row],[MATÉRIA PRIMA]]</f>
        <v>0</v>
      </c>
      <c r="AS3337" s="28">
        <f>Tabela1[[#This Row],[PESO TOTAL]]*Tabela1[[#This Row],[PREPARAÇÃO ]]</f>
        <v>0</v>
      </c>
      <c r="AT3337" s="28">
        <f>Tabela1[[#This Row],[PESO TOTAL]]*Tabela1[[#This Row],[CALDEIRARIA]]</f>
        <v>0</v>
      </c>
      <c r="AU3337" s="28">
        <f>Tabela1[[#This Row],[PESO TOTAL]]*Tabela1[[#This Row],[SOLDA]]</f>
        <v>0</v>
      </c>
      <c r="AV3337" s="28">
        <f>Tabela1[[#This Row],[PESO TOTAL]]*Tabela1[[#This Row],[ACABAMENTO]]</f>
        <v>0</v>
      </c>
      <c r="AW3337" s="28">
        <f>Tabela1[[#This Row],[PESO TOTAL]]*Tabela1[[#This Row],[PRONTO ACABADO]]</f>
        <v>0</v>
      </c>
      <c r="AX3337" s="28">
        <f>Tabela1[[#This Row],[PESO TOTAL]]*Tabela1[[#This Row],[EXPEDIÇÃO ]]</f>
        <v>0</v>
      </c>
      <c r="AY3337" s="28" t="str">
        <f>Tabela1[[#This Row],[PEDIDO]]&amp;Tabela1[[#This Row],[PRODUTO]]</f>
        <v/>
      </c>
      <c r="AZ3337" s="44">
        <f>IF(AF3337="",0,IF(ISTEXT(AF3337),H3337*VALUE(SUBSTITUTE(AF3337,"%",""))/100,H3337*AF3337))-Tabela1[[#This Row],[PRONTO ACABADO2]]</f>
        <v>0</v>
      </c>
      <c r="BA3337" s="44">
        <f>IF(AG3337="",0,IF(ISTEXT(AG3337),H3337*VALUE(SUBSTITUTE(AG3337,"%",""))/100,H3337*AG3337))-Tabela1[[#This Row],[PESO EXPEDIDO2]]</f>
        <v>0</v>
      </c>
      <c r="BB3337" s="44">
        <f t="shared" si="442"/>
        <v>0</v>
      </c>
      <c r="BC3337" s="44">
        <f t="shared" si="443"/>
        <v>0</v>
      </c>
      <c r="BD3337" s="44"/>
    </row>
    <row r="3338" spans="1:56" ht="15.75" hidden="1" customHeight="1" x14ac:dyDescent="0.25">
      <c r="A3338" s="6"/>
      <c r="B3338" s="22"/>
      <c r="C3338" s="7"/>
      <c r="D3338" s="46"/>
      <c r="E3338" s="7"/>
      <c r="F3338" s="7"/>
      <c r="G3338" s="44"/>
      <c r="H3338" s="41">
        <f>Tabela1[[#This Row],[PESO UNI]]*Tabela1[[#This Row],[QTE]]</f>
        <v>0</v>
      </c>
      <c r="I3338" s="7"/>
      <c r="J3338" s="8"/>
      <c r="K3338" s="8"/>
      <c r="L3338" s="9"/>
      <c r="M3338" s="10"/>
      <c r="N3338" s="11"/>
      <c r="O3338" s="12"/>
      <c r="P3338" s="13"/>
      <c r="Q3338" s="14">
        <f>Tabela1[[#This Row],[QTDE/ Fabricação]]-Tabela1[[#This Row],[QTE]]</f>
        <v>0</v>
      </c>
      <c r="R3338" s="19">
        <f t="shared" si="438"/>
        <v>0</v>
      </c>
      <c r="S3338" s="19">
        <f t="shared" si="437"/>
        <v>0</v>
      </c>
      <c r="T3338" s="20">
        <f t="shared" si="439"/>
        <v>0</v>
      </c>
      <c r="U3338" s="17">
        <f>IFERROR(SUMIF('LISTA DE EMBARQUE'!B:B,MICRO!E:E,'LISTA DE EMBARQUE'!G:G),"")</f>
        <v>0</v>
      </c>
      <c r="V3338" s="12" t="str">
        <f>IFERROR(VLOOKUP(Tabela1[[#This Row],[COD.MDE]],'LISTA DE EMBARQUE'!B:L,11,0),"")</f>
        <v/>
      </c>
      <c r="W3338" s="13" t="str">
        <f>IFERROR(COUNTIF(#REF!,Tabela1[[#This Row],[Colunas5]]),"")</f>
        <v/>
      </c>
      <c r="X3338" s="14">
        <f>Tabela1[[#This Row],[QIANTIDADE EXPEDIDA]]*Tabela1[[#This Row],[PESO UNI]]</f>
        <v>0</v>
      </c>
      <c r="Y3338" s="14">
        <f t="shared" si="440"/>
        <v>0</v>
      </c>
      <c r="Z3338" s="21">
        <f>Tabela1[[#This Row],[PESO TOTAL]]-Tabela1[[#This Row],[Peso Expedido]]</f>
        <v>0</v>
      </c>
      <c r="AA3338" s="18"/>
      <c r="AB3338" s="15"/>
      <c r="AC3338" s="15"/>
      <c r="AD3338" s="15"/>
      <c r="AE3338" s="15"/>
      <c r="AF3338" s="15"/>
      <c r="AG3338" s="15"/>
      <c r="AH3338" s="15"/>
      <c r="AI3338" s="40" t="str">
        <f t="shared" si="436"/>
        <v>ok</v>
      </c>
      <c r="AJ3338"/>
      <c r="AK3338" t="str">
        <f>Tabela1[[#This Row],[Coluna1]]&amp;Tabela1[[#This Row],[PEDIDO]]</f>
        <v/>
      </c>
      <c r="AL3338"/>
      <c r="AM3338"/>
      <c r="AN3338"/>
      <c r="AO3338" t="str">
        <f t="shared" si="441"/>
        <v>/</v>
      </c>
      <c r="AP3338" t="str">
        <f>Tabela1[[#This Row],[TAG]]&amp;Tabela1[[#This Row],[PEDIDO]]&amp;Tabela1[[#This Row],[PRODUTO]]</f>
        <v/>
      </c>
      <c r="AQ3338" s="23" t="str">
        <f>Tabela1[[#This Row],[PRODUTO]]&amp;Tabela1[[#This Row],[TAG]]</f>
        <v/>
      </c>
      <c r="AR3338" s="183">
        <f>Tabela1[[#This Row],[PESO TOTAL]]*Tabela1[[#This Row],[MATÉRIA PRIMA]]</f>
        <v>0</v>
      </c>
      <c r="AS3338" s="28">
        <f>Tabela1[[#This Row],[PESO TOTAL]]*Tabela1[[#This Row],[PREPARAÇÃO ]]</f>
        <v>0</v>
      </c>
      <c r="AT3338" s="28">
        <f>Tabela1[[#This Row],[PESO TOTAL]]*Tabela1[[#This Row],[CALDEIRARIA]]</f>
        <v>0</v>
      </c>
      <c r="AU3338" s="28">
        <f>Tabela1[[#This Row],[PESO TOTAL]]*Tabela1[[#This Row],[SOLDA]]</f>
        <v>0</v>
      </c>
      <c r="AV3338" s="28">
        <f>Tabela1[[#This Row],[PESO TOTAL]]*Tabela1[[#This Row],[ACABAMENTO]]</f>
        <v>0</v>
      </c>
      <c r="AW3338" s="28">
        <f>Tabela1[[#This Row],[PESO TOTAL]]*Tabela1[[#This Row],[PRONTO ACABADO]]</f>
        <v>0</v>
      </c>
      <c r="AX3338" s="28">
        <f>Tabela1[[#This Row],[PESO TOTAL]]*Tabela1[[#This Row],[EXPEDIÇÃO ]]</f>
        <v>0</v>
      </c>
      <c r="AY3338" s="28" t="str">
        <f>Tabela1[[#This Row],[PEDIDO]]&amp;Tabela1[[#This Row],[PRODUTO]]</f>
        <v/>
      </c>
      <c r="AZ3338" s="44">
        <f>IF(AF3338="",0,IF(ISTEXT(AF3338),H3338*VALUE(SUBSTITUTE(AF3338,"%",""))/100,H3338*AF3338))-Tabela1[[#This Row],[PRONTO ACABADO2]]</f>
        <v>0</v>
      </c>
      <c r="BA3338" s="44">
        <f>IF(AG3338="",0,IF(ISTEXT(AG3338),H3338*VALUE(SUBSTITUTE(AG3338,"%",""))/100,H3338*AG3338))-Tabela1[[#This Row],[PESO EXPEDIDO2]]</f>
        <v>0</v>
      </c>
      <c r="BB3338" s="44">
        <f t="shared" si="442"/>
        <v>0</v>
      </c>
      <c r="BC3338" s="44">
        <f t="shared" si="443"/>
        <v>0</v>
      </c>
      <c r="BD3338" s="44"/>
    </row>
    <row r="3339" spans="1:56" ht="15.75" hidden="1" customHeight="1" x14ac:dyDescent="0.25">
      <c r="A3339" s="6"/>
      <c r="B3339" s="22"/>
      <c r="C3339" s="7"/>
      <c r="D3339" s="46"/>
      <c r="E3339" s="7"/>
      <c r="F3339" s="7"/>
      <c r="G3339" s="44"/>
      <c r="H3339" s="41">
        <f>Tabela1[[#This Row],[PESO UNI]]*Tabela1[[#This Row],[QTE]]</f>
        <v>0</v>
      </c>
      <c r="I3339" s="7"/>
      <c r="J3339" s="8"/>
      <c r="K3339" s="8"/>
      <c r="L3339" s="9"/>
      <c r="M3339" s="10"/>
      <c r="N3339" s="11"/>
      <c r="O3339" s="12"/>
      <c r="P3339" s="13"/>
      <c r="Q3339" s="14">
        <f>Tabela1[[#This Row],[QTDE/ Fabricação]]-Tabela1[[#This Row],[QTE]]</f>
        <v>0</v>
      </c>
      <c r="R3339" s="19">
        <f t="shared" si="438"/>
        <v>0</v>
      </c>
      <c r="S3339" s="19">
        <f t="shared" si="437"/>
        <v>0</v>
      </c>
      <c r="T3339" s="20">
        <f t="shared" si="439"/>
        <v>0</v>
      </c>
      <c r="U3339" s="17">
        <f>IFERROR(SUMIF('LISTA DE EMBARQUE'!B:B,MICRO!E:E,'LISTA DE EMBARQUE'!G:G),"")</f>
        <v>0</v>
      </c>
      <c r="V3339" s="12" t="str">
        <f>IFERROR(VLOOKUP(Tabela1[[#This Row],[COD.MDE]],'LISTA DE EMBARQUE'!B:L,11,0),"")</f>
        <v/>
      </c>
      <c r="W3339" s="13" t="str">
        <f>IFERROR(COUNTIF(#REF!,Tabela1[[#This Row],[Colunas5]]),"")</f>
        <v/>
      </c>
      <c r="X3339" s="14">
        <f>Tabela1[[#This Row],[QIANTIDADE EXPEDIDA]]*Tabela1[[#This Row],[PESO UNI]]</f>
        <v>0</v>
      </c>
      <c r="Y3339" s="14">
        <f t="shared" si="440"/>
        <v>0</v>
      </c>
      <c r="Z3339" s="21">
        <f>Tabela1[[#This Row],[PESO TOTAL]]-Tabela1[[#This Row],[Peso Expedido]]</f>
        <v>0</v>
      </c>
      <c r="AA3339" s="18"/>
      <c r="AB3339" s="15"/>
      <c r="AC3339" s="15"/>
      <c r="AD3339" s="15"/>
      <c r="AE3339" s="15"/>
      <c r="AF3339" s="15"/>
      <c r="AG3339" s="15"/>
      <c r="AH3339" s="15"/>
      <c r="AI3339" s="40" t="str">
        <f t="shared" si="436"/>
        <v>ok</v>
      </c>
      <c r="AJ3339"/>
      <c r="AK3339" t="str">
        <f>Tabela1[[#This Row],[Coluna1]]&amp;Tabela1[[#This Row],[PEDIDO]]</f>
        <v/>
      </c>
      <c r="AL3339"/>
      <c r="AM3339"/>
      <c r="AN3339"/>
      <c r="AO3339" t="str">
        <f t="shared" si="441"/>
        <v>/</v>
      </c>
      <c r="AP3339" t="str">
        <f>Tabela1[[#This Row],[TAG]]&amp;Tabela1[[#This Row],[PEDIDO]]&amp;Tabela1[[#This Row],[PRODUTO]]</f>
        <v/>
      </c>
      <c r="AQ3339" s="23" t="str">
        <f>Tabela1[[#This Row],[PRODUTO]]&amp;Tabela1[[#This Row],[TAG]]</f>
        <v/>
      </c>
      <c r="AR3339" s="183">
        <f>Tabela1[[#This Row],[PESO TOTAL]]*Tabela1[[#This Row],[MATÉRIA PRIMA]]</f>
        <v>0</v>
      </c>
      <c r="AS3339" s="28">
        <f>Tabela1[[#This Row],[PESO TOTAL]]*Tabela1[[#This Row],[PREPARAÇÃO ]]</f>
        <v>0</v>
      </c>
      <c r="AT3339" s="28">
        <f>Tabela1[[#This Row],[PESO TOTAL]]*Tabela1[[#This Row],[CALDEIRARIA]]</f>
        <v>0</v>
      </c>
      <c r="AU3339" s="28">
        <f>Tabela1[[#This Row],[PESO TOTAL]]*Tabela1[[#This Row],[SOLDA]]</f>
        <v>0</v>
      </c>
      <c r="AV3339" s="28">
        <f>Tabela1[[#This Row],[PESO TOTAL]]*Tabela1[[#This Row],[ACABAMENTO]]</f>
        <v>0</v>
      </c>
      <c r="AW3339" s="28">
        <f>Tabela1[[#This Row],[PESO TOTAL]]*Tabela1[[#This Row],[PRONTO ACABADO]]</f>
        <v>0</v>
      </c>
      <c r="AX3339" s="28">
        <f>Tabela1[[#This Row],[PESO TOTAL]]*Tabela1[[#This Row],[EXPEDIÇÃO ]]</f>
        <v>0</v>
      </c>
      <c r="AY3339" s="28" t="str">
        <f>Tabela1[[#This Row],[PEDIDO]]&amp;Tabela1[[#This Row],[PRODUTO]]</f>
        <v/>
      </c>
      <c r="AZ3339" s="44">
        <f>IF(AF3339="",0,IF(ISTEXT(AF3339),H3339*VALUE(SUBSTITUTE(AF3339,"%",""))/100,H3339*AF3339))-Tabela1[[#This Row],[PRONTO ACABADO2]]</f>
        <v>0</v>
      </c>
      <c r="BA3339" s="44">
        <f>IF(AG3339="",0,IF(ISTEXT(AG3339),H3339*VALUE(SUBSTITUTE(AG3339,"%",""))/100,H3339*AG3339))-Tabela1[[#This Row],[PESO EXPEDIDO2]]</f>
        <v>0</v>
      </c>
      <c r="BB3339" s="44">
        <f t="shared" si="442"/>
        <v>0</v>
      </c>
      <c r="BC3339" s="44">
        <f t="shared" si="443"/>
        <v>0</v>
      </c>
      <c r="BD3339" s="44"/>
    </row>
    <row r="3340" spans="1:56" ht="15.75" hidden="1" customHeight="1" x14ac:dyDescent="0.25">
      <c r="A3340" s="6"/>
      <c r="B3340" s="22"/>
      <c r="C3340" s="7"/>
      <c r="D3340" s="46"/>
      <c r="E3340" s="7"/>
      <c r="F3340" s="7"/>
      <c r="G3340" s="44"/>
      <c r="H3340" s="41">
        <f>Tabela1[[#This Row],[PESO UNI]]*Tabela1[[#This Row],[QTE]]</f>
        <v>0</v>
      </c>
      <c r="I3340" s="7"/>
      <c r="J3340" s="8"/>
      <c r="K3340" s="8"/>
      <c r="L3340" s="9"/>
      <c r="M3340" s="10"/>
      <c r="N3340" s="11"/>
      <c r="O3340" s="12"/>
      <c r="P3340" s="13"/>
      <c r="Q3340" s="14">
        <f>Tabela1[[#This Row],[QTDE/ Fabricação]]-Tabela1[[#This Row],[QTE]]</f>
        <v>0</v>
      </c>
      <c r="R3340" s="19">
        <f t="shared" si="438"/>
        <v>0</v>
      </c>
      <c r="S3340" s="19">
        <f t="shared" si="437"/>
        <v>0</v>
      </c>
      <c r="T3340" s="20">
        <f t="shared" si="439"/>
        <v>0</v>
      </c>
      <c r="U3340" s="17">
        <f>IFERROR(SUMIF('LISTA DE EMBARQUE'!B:B,MICRO!E:E,'LISTA DE EMBARQUE'!G:G),"")</f>
        <v>0</v>
      </c>
      <c r="V3340" s="12" t="str">
        <f>IFERROR(VLOOKUP(Tabela1[[#This Row],[COD.MDE]],'LISTA DE EMBARQUE'!B:L,11,0),"")</f>
        <v/>
      </c>
      <c r="W3340" s="13" t="str">
        <f>IFERROR(COUNTIF(#REF!,Tabela1[[#This Row],[Colunas5]]),"")</f>
        <v/>
      </c>
      <c r="X3340" s="14">
        <f>Tabela1[[#This Row],[QIANTIDADE EXPEDIDA]]*Tabela1[[#This Row],[PESO UNI]]</f>
        <v>0</v>
      </c>
      <c r="Y3340" s="14">
        <f t="shared" si="440"/>
        <v>0</v>
      </c>
      <c r="Z3340" s="21">
        <f>Tabela1[[#This Row],[PESO TOTAL]]-Tabela1[[#This Row],[Peso Expedido]]</f>
        <v>0</v>
      </c>
      <c r="AA3340" s="18"/>
      <c r="AB3340" s="15"/>
      <c r="AC3340" s="15"/>
      <c r="AD3340" s="15"/>
      <c r="AE3340" s="15"/>
      <c r="AF3340" s="15"/>
      <c r="AG3340" s="15"/>
      <c r="AH3340" s="15"/>
      <c r="AI3340" s="40" t="str">
        <f t="shared" si="436"/>
        <v>ok</v>
      </c>
      <c r="AJ3340"/>
      <c r="AK3340" t="str">
        <f>Tabela1[[#This Row],[Coluna1]]&amp;Tabela1[[#This Row],[PEDIDO]]</f>
        <v/>
      </c>
      <c r="AL3340"/>
      <c r="AM3340"/>
      <c r="AN3340"/>
      <c r="AO3340" t="str">
        <f t="shared" si="441"/>
        <v>/</v>
      </c>
      <c r="AP3340" t="str">
        <f>Tabela1[[#This Row],[TAG]]&amp;Tabela1[[#This Row],[PEDIDO]]&amp;Tabela1[[#This Row],[PRODUTO]]</f>
        <v/>
      </c>
      <c r="AQ3340" s="23" t="str">
        <f>Tabela1[[#This Row],[PRODUTO]]&amp;Tabela1[[#This Row],[TAG]]</f>
        <v/>
      </c>
      <c r="AR3340" s="183">
        <f>Tabela1[[#This Row],[PESO TOTAL]]*Tabela1[[#This Row],[MATÉRIA PRIMA]]</f>
        <v>0</v>
      </c>
      <c r="AS3340" s="28">
        <f>Tabela1[[#This Row],[PESO TOTAL]]*Tabela1[[#This Row],[PREPARAÇÃO ]]</f>
        <v>0</v>
      </c>
      <c r="AT3340" s="28">
        <f>Tabela1[[#This Row],[PESO TOTAL]]*Tabela1[[#This Row],[CALDEIRARIA]]</f>
        <v>0</v>
      </c>
      <c r="AU3340" s="28">
        <f>Tabela1[[#This Row],[PESO TOTAL]]*Tabela1[[#This Row],[SOLDA]]</f>
        <v>0</v>
      </c>
      <c r="AV3340" s="28">
        <f>Tabela1[[#This Row],[PESO TOTAL]]*Tabela1[[#This Row],[ACABAMENTO]]</f>
        <v>0</v>
      </c>
      <c r="AW3340" s="28">
        <f>Tabela1[[#This Row],[PESO TOTAL]]*Tabela1[[#This Row],[PRONTO ACABADO]]</f>
        <v>0</v>
      </c>
      <c r="AX3340" s="28">
        <f>Tabela1[[#This Row],[PESO TOTAL]]*Tabela1[[#This Row],[EXPEDIÇÃO ]]</f>
        <v>0</v>
      </c>
      <c r="AY3340" s="28" t="str">
        <f>Tabela1[[#This Row],[PEDIDO]]&amp;Tabela1[[#This Row],[PRODUTO]]</f>
        <v/>
      </c>
      <c r="AZ3340" s="44">
        <f>IF(AF3340="",0,IF(ISTEXT(AF3340),H3340*VALUE(SUBSTITUTE(AF3340,"%",""))/100,H3340*AF3340))-Tabela1[[#This Row],[PRONTO ACABADO2]]</f>
        <v>0</v>
      </c>
      <c r="BA3340" s="44">
        <f>IF(AG3340="",0,IF(ISTEXT(AG3340),H3340*VALUE(SUBSTITUTE(AG3340,"%",""))/100,H3340*AG3340))-Tabela1[[#This Row],[PESO EXPEDIDO2]]</f>
        <v>0</v>
      </c>
      <c r="BB3340" s="44">
        <f t="shared" si="442"/>
        <v>0</v>
      </c>
      <c r="BC3340" s="44">
        <f t="shared" si="443"/>
        <v>0</v>
      </c>
      <c r="BD3340" s="44"/>
    </row>
    <row r="3341" spans="1:56" ht="15.75" hidden="1" customHeight="1" x14ac:dyDescent="0.25">
      <c r="A3341" s="6"/>
      <c r="B3341" s="22"/>
      <c r="C3341" s="7"/>
      <c r="D3341" s="46"/>
      <c r="E3341" s="7"/>
      <c r="F3341" s="7"/>
      <c r="G3341" s="44"/>
      <c r="H3341" s="41">
        <f>Tabela1[[#This Row],[PESO UNI]]*Tabela1[[#This Row],[QTE]]</f>
        <v>0</v>
      </c>
      <c r="I3341" s="7"/>
      <c r="J3341" s="8"/>
      <c r="K3341" s="8"/>
      <c r="L3341" s="9"/>
      <c r="M3341" s="10"/>
      <c r="N3341" s="11"/>
      <c r="O3341" s="12"/>
      <c r="P3341" s="13"/>
      <c r="Q3341" s="14">
        <f>Tabela1[[#This Row],[QTDE/ Fabricação]]-Tabela1[[#This Row],[QTE]]</f>
        <v>0</v>
      </c>
      <c r="R3341" s="19">
        <f t="shared" si="438"/>
        <v>0</v>
      </c>
      <c r="S3341" s="19">
        <f t="shared" si="437"/>
        <v>0</v>
      </c>
      <c r="T3341" s="20">
        <f t="shared" si="439"/>
        <v>0</v>
      </c>
      <c r="U3341" s="17">
        <f>IFERROR(SUMIF('LISTA DE EMBARQUE'!B:B,MICRO!E:E,'LISTA DE EMBARQUE'!G:G),"")</f>
        <v>0</v>
      </c>
      <c r="V3341" s="12" t="str">
        <f>IFERROR(VLOOKUP(Tabela1[[#This Row],[COD.MDE]],'LISTA DE EMBARQUE'!B:L,11,0),"")</f>
        <v/>
      </c>
      <c r="W3341" s="13" t="str">
        <f>IFERROR(COUNTIF(#REF!,Tabela1[[#This Row],[Colunas5]]),"")</f>
        <v/>
      </c>
      <c r="X3341" s="14">
        <f>Tabela1[[#This Row],[QIANTIDADE EXPEDIDA]]*Tabela1[[#This Row],[PESO UNI]]</f>
        <v>0</v>
      </c>
      <c r="Y3341" s="14">
        <f t="shared" si="440"/>
        <v>0</v>
      </c>
      <c r="Z3341" s="21">
        <f>Tabela1[[#This Row],[PESO TOTAL]]-Tabela1[[#This Row],[Peso Expedido]]</f>
        <v>0</v>
      </c>
      <c r="AA3341" s="18"/>
      <c r="AB3341" s="15"/>
      <c r="AC3341" s="15"/>
      <c r="AD3341" s="15"/>
      <c r="AE3341" s="15"/>
      <c r="AF3341" s="15"/>
      <c r="AG3341" s="15"/>
      <c r="AH3341" s="15"/>
      <c r="AI3341" s="40" t="str">
        <f t="shared" si="436"/>
        <v>ok</v>
      </c>
      <c r="AJ3341"/>
      <c r="AK3341" t="str">
        <f>Tabela1[[#This Row],[Coluna1]]&amp;Tabela1[[#This Row],[PEDIDO]]</f>
        <v/>
      </c>
      <c r="AL3341"/>
      <c r="AM3341"/>
      <c r="AN3341"/>
      <c r="AO3341" t="str">
        <f t="shared" si="441"/>
        <v>/</v>
      </c>
      <c r="AP3341" t="str">
        <f>Tabela1[[#This Row],[TAG]]&amp;Tabela1[[#This Row],[PEDIDO]]&amp;Tabela1[[#This Row],[PRODUTO]]</f>
        <v/>
      </c>
      <c r="AQ3341" s="23" t="str">
        <f>Tabela1[[#This Row],[PRODUTO]]&amp;Tabela1[[#This Row],[TAG]]</f>
        <v/>
      </c>
      <c r="AR3341" s="183">
        <f>Tabela1[[#This Row],[PESO TOTAL]]*Tabela1[[#This Row],[MATÉRIA PRIMA]]</f>
        <v>0</v>
      </c>
      <c r="AS3341" s="28">
        <f>Tabela1[[#This Row],[PESO TOTAL]]*Tabela1[[#This Row],[PREPARAÇÃO ]]</f>
        <v>0</v>
      </c>
      <c r="AT3341" s="28">
        <f>Tabela1[[#This Row],[PESO TOTAL]]*Tabela1[[#This Row],[CALDEIRARIA]]</f>
        <v>0</v>
      </c>
      <c r="AU3341" s="28">
        <f>Tabela1[[#This Row],[PESO TOTAL]]*Tabela1[[#This Row],[SOLDA]]</f>
        <v>0</v>
      </c>
      <c r="AV3341" s="28">
        <f>Tabela1[[#This Row],[PESO TOTAL]]*Tabela1[[#This Row],[ACABAMENTO]]</f>
        <v>0</v>
      </c>
      <c r="AW3341" s="28">
        <f>Tabela1[[#This Row],[PESO TOTAL]]*Tabela1[[#This Row],[PRONTO ACABADO]]</f>
        <v>0</v>
      </c>
      <c r="AX3341" s="28">
        <f>Tabela1[[#This Row],[PESO TOTAL]]*Tabela1[[#This Row],[EXPEDIÇÃO ]]</f>
        <v>0</v>
      </c>
      <c r="AY3341" s="28" t="str">
        <f>Tabela1[[#This Row],[PEDIDO]]&amp;Tabela1[[#This Row],[PRODUTO]]</f>
        <v/>
      </c>
      <c r="AZ3341" s="44">
        <f>IF(AF3341="",0,IF(ISTEXT(AF3341),H3341*VALUE(SUBSTITUTE(AF3341,"%",""))/100,H3341*AF3341))-Tabela1[[#This Row],[PRONTO ACABADO2]]</f>
        <v>0</v>
      </c>
      <c r="BA3341" s="44">
        <f>IF(AG3341="",0,IF(ISTEXT(AG3341),H3341*VALUE(SUBSTITUTE(AG3341,"%",""))/100,H3341*AG3341))-Tabela1[[#This Row],[PESO EXPEDIDO2]]</f>
        <v>0</v>
      </c>
      <c r="BB3341" s="44">
        <f t="shared" si="442"/>
        <v>0</v>
      </c>
      <c r="BC3341" s="44">
        <f t="shared" si="443"/>
        <v>0</v>
      </c>
      <c r="BD3341" s="44"/>
    </row>
    <row r="3342" spans="1:56" ht="15.75" hidden="1" customHeight="1" x14ac:dyDescent="0.25">
      <c r="A3342" s="6"/>
      <c r="B3342" s="22"/>
      <c r="C3342" s="7"/>
      <c r="D3342" s="46"/>
      <c r="E3342" s="7"/>
      <c r="F3342" s="7"/>
      <c r="G3342" s="44"/>
      <c r="H3342" s="41">
        <f>Tabela1[[#This Row],[PESO UNI]]*Tabela1[[#This Row],[QTE]]</f>
        <v>0</v>
      </c>
      <c r="I3342" s="7"/>
      <c r="J3342" s="8"/>
      <c r="K3342" s="8"/>
      <c r="L3342" s="9"/>
      <c r="M3342" s="10"/>
      <c r="N3342" s="11"/>
      <c r="O3342" s="12"/>
      <c r="P3342" s="13"/>
      <c r="Q3342" s="14">
        <f>Tabela1[[#This Row],[QTDE/ Fabricação]]-Tabela1[[#This Row],[QTE]]</f>
        <v>0</v>
      </c>
      <c r="R3342" s="19">
        <f t="shared" si="438"/>
        <v>0</v>
      </c>
      <c r="S3342" s="19">
        <f t="shared" si="437"/>
        <v>0</v>
      </c>
      <c r="T3342" s="20">
        <f t="shared" si="439"/>
        <v>0</v>
      </c>
      <c r="U3342" s="17">
        <f>IFERROR(SUMIF('LISTA DE EMBARQUE'!B:B,MICRO!E:E,'LISTA DE EMBARQUE'!G:G),"")</f>
        <v>0</v>
      </c>
      <c r="V3342" s="12" t="str">
        <f>IFERROR(VLOOKUP(Tabela1[[#This Row],[COD.MDE]],'LISTA DE EMBARQUE'!B:L,11,0),"")</f>
        <v/>
      </c>
      <c r="W3342" s="13" t="str">
        <f>IFERROR(COUNTIF(#REF!,Tabela1[[#This Row],[Colunas5]]),"")</f>
        <v/>
      </c>
      <c r="X3342" s="14">
        <f>Tabela1[[#This Row],[QIANTIDADE EXPEDIDA]]*Tabela1[[#This Row],[PESO UNI]]</f>
        <v>0</v>
      </c>
      <c r="Y3342" s="14">
        <f t="shared" si="440"/>
        <v>0</v>
      </c>
      <c r="Z3342" s="21">
        <f>Tabela1[[#This Row],[PESO TOTAL]]-Tabela1[[#This Row],[Peso Expedido]]</f>
        <v>0</v>
      </c>
      <c r="AA3342" s="18"/>
      <c r="AB3342" s="15"/>
      <c r="AC3342" s="15"/>
      <c r="AD3342" s="15"/>
      <c r="AE3342" s="15"/>
      <c r="AF3342" s="15"/>
      <c r="AG3342" s="15"/>
      <c r="AH3342" s="15"/>
      <c r="AI3342" s="40" t="str">
        <f t="shared" si="436"/>
        <v>ok</v>
      </c>
      <c r="AJ3342"/>
      <c r="AK3342" t="str">
        <f>Tabela1[[#This Row],[Coluna1]]&amp;Tabela1[[#This Row],[PEDIDO]]</f>
        <v/>
      </c>
      <c r="AL3342"/>
      <c r="AM3342"/>
      <c r="AN3342"/>
      <c r="AO3342" t="str">
        <f t="shared" si="441"/>
        <v>/</v>
      </c>
      <c r="AP3342" t="str">
        <f>Tabela1[[#This Row],[TAG]]&amp;Tabela1[[#This Row],[PEDIDO]]&amp;Tabela1[[#This Row],[PRODUTO]]</f>
        <v/>
      </c>
      <c r="AQ3342" s="23" t="str">
        <f>Tabela1[[#This Row],[PRODUTO]]&amp;Tabela1[[#This Row],[TAG]]</f>
        <v/>
      </c>
      <c r="AR3342" s="183">
        <f>Tabela1[[#This Row],[PESO TOTAL]]*Tabela1[[#This Row],[MATÉRIA PRIMA]]</f>
        <v>0</v>
      </c>
      <c r="AS3342" s="28">
        <f>Tabela1[[#This Row],[PESO TOTAL]]*Tabela1[[#This Row],[PREPARAÇÃO ]]</f>
        <v>0</v>
      </c>
      <c r="AT3342" s="28">
        <f>Tabela1[[#This Row],[PESO TOTAL]]*Tabela1[[#This Row],[CALDEIRARIA]]</f>
        <v>0</v>
      </c>
      <c r="AU3342" s="28">
        <f>Tabela1[[#This Row],[PESO TOTAL]]*Tabela1[[#This Row],[SOLDA]]</f>
        <v>0</v>
      </c>
      <c r="AV3342" s="28">
        <f>Tabela1[[#This Row],[PESO TOTAL]]*Tabela1[[#This Row],[ACABAMENTO]]</f>
        <v>0</v>
      </c>
      <c r="AW3342" s="28">
        <f>Tabela1[[#This Row],[PESO TOTAL]]*Tabela1[[#This Row],[PRONTO ACABADO]]</f>
        <v>0</v>
      </c>
      <c r="AX3342" s="28">
        <f>Tabela1[[#This Row],[PESO TOTAL]]*Tabela1[[#This Row],[EXPEDIÇÃO ]]</f>
        <v>0</v>
      </c>
      <c r="AY3342" s="28" t="str">
        <f>Tabela1[[#This Row],[PEDIDO]]&amp;Tabela1[[#This Row],[PRODUTO]]</f>
        <v/>
      </c>
      <c r="AZ3342" s="44">
        <f>IF(AF3342="",0,IF(ISTEXT(AF3342),H3342*VALUE(SUBSTITUTE(AF3342,"%",""))/100,H3342*AF3342))-Tabela1[[#This Row],[PRONTO ACABADO2]]</f>
        <v>0</v>
      </c>
      <c r="BA3342" s="44">
        <f>IF(AG3342="",0,IF(ISTEXT(AG3342),H3342*VALUE(SUBSTITUTE(AG3342,"%",""))/100,H3342*AG3342))-Tabela1[[#This Row],[PESO EXPEDIDO2]]</f>
        <v>0</v>
      </c>
      <c r="BB3342" s="44">
        <f t="shared" si="442"/>
        <v>0</v>
      </c>
      <c r="BC3342" s="44">
        <f t="shared" si="443"/>
        <v>0</v>
      </c>
      <c r="BD3342" s="44"/>
    </row>
    <row r="3343" spans="1:56" ht="15.75" hidden="1" customHeight="1" x14ac:dyDescent="0.25">
      <c r="A3343" s="6"/>
      <c r="B3343" s="22"/>
      <c r="C3343" s="7"/>
      <c r="D3343" s="46"/>
      <c r="E3343" s="7"/>
      <c r="F3343" s="7"/>
      <c r="G3343" s="44"/>
      <c r="H3343" s="41">
        <f>Tabela1[[#This Row],[PESO UNI]]*Tabela1[[#This Row],[QTE]]</f>
        <v>0</v>
      </c>
      <c r="I3343" s="7"/>
      <c r="J3343" s="8"/>
      <c r="K3343" s="8"/>
      <c r="L3343" s="9"/>
      <c r="M3343" s="10"/>
      <c r="N3343" s="11"/>
      <c r="O3343" s="12"/>
      <c r="P3343" s="13"/>
      <c r="Q3343" s="14">
        <f>Tabela1[[#This Row],[QTDE/ Fabricação]]-Tabela1[[#This Row],[QTE]]</f>
        <v>0</v>
      </c>
      <c r="R3343" s="19">
        <f t="shared" si="438"/>
        <v>0</v>
      </c>
      <c r="S3343" s="19">
        <f t="shared" si="437"/>
        <v>0</v>
      </c>
      <c r="T3343" s="20">
        <f t="shared" si="439"/>
        <v>0</v>
      </c>
      <c r="U3343" s="17">
        <f>IFERROR(SUMIF('LISTA DE EMBARQUE'!B:B,MICRO!E:E,'LISTA DE EMBARQUE'!G:G),"")</f>
        <v>0</v>
      </c>
      <c r="V3343" s="12" t="str">
        <f>IFERROR(VLOOKUP(Tabela1[[#This Row],[COD.MDE]],'LISTA DE EMBARQUE'!B:L,11,0),"")</f>
        <v/>
      </c>
      <c r="W3343" s="13" t="str">
        <f>IFERROR(COUNTIF(#REF!,Tabela1[[#This Row],[Colunas5]]),"")</f>
        <v/>
      </c>
      <c r="X3343" s="14">
        <f>Tabela1[[#This Row],[QIANTIDADE EXPEDIDA]]*Tabela1[[#This Row],[PESO UNI]]</f>
        <v>0</v>
      </c>
      <c r="Y3343" s="14">
        <f t="shared" si="440"/>
        <v>0</v>
      </c>
      <c r="Z3343" s="21">
        <f>Tabela1[[#This Row],[PESO TOTAL]]-Tabela1[[#This Row],[Peso Expedido]]</f>
        <v>0</v>
      </c>
      <c r="AA3343" s="18"/>
      <c r="AB3343" s="15"/>
      <c r="AC3343" s="15"/>
      <c r="AD3343" s="15"/>
      <c r="AE3343" s="15"/>
      <c r="AF3343" s="15"/>
      <c r="AG3343" s="15"/>
      <c r="AH3343" s="15"/>
      <c r="AI3343" s="40" t="str">
        <f t="shared" si="436"/>
        <v>ok</v>
      </c>
      <c r="AJ3343"/>
      <c r="AK3343" t="str">
        <f>Tabela1[[#This Row],[Coluna1]]&amp;Tabela1[[#This Row],[PEDIDO]]</f>
        <v/>
      </c>
      <c r="AL3343"/>
      <c r="AM3343"/>
      <c r="AN3343"/>
      <c r="AO3343" t="str">
        <f t="shared" si="441"/>
        <v>/</v>
      </c>
      <c r="AP3343" t="str">
        <f>Tabela1[[#This Row],[TAG]]&amp;Tabela1[[#This Row],[PEDIDO]]&amp;Tabela1[[#This Row],[PRODUTO]]</f>
        <v/>
      </c>
      <c r="AQ3343" s="23" t="str">
        <f>Tabela1[[#This Row],[PRODUTO]]&amp;Tabela1[[#This Row],[TAG]]</f>
        <v/>
      </c>
      <c r="AR3343" s="183">
        <f>Tabela1[[#This Row],[PESO TOTAL]]*Tabela1[[#This Row],[MATÉRIA PRIMA]]</f>
        <v>0</v>
      </c>
      <c r="AS3343" s="28">
        <f>Tabela1[[#This Row],[PESO TOTAL]]*Tabela1[[#This Row],[PREPARAÇÃO ]]</f>
        <v>0</v>
      </c>
      <c r="AT3343" s="28">
        <f>Tabela1[[#This Row],[PESO TOTAL]]*Tabela1[[#This Row],[CALDEIRARIA]]</f>
        <v>0</v>
      </c>
      <c r="AU3343" s="28">
        <f>Tabela1[[#This Row],[PESO TOTAL]]*Tabela1[[#This Row],[SOLDA]]</f>
        <v>0</v>
      </c>
      <c r="AV3343" s="28">
        <f>Tabela1[[#This Row],[PESO TOTAL]]*Tabela1[[#This Row],[ACABAMENTO]]</f>
        <v>0</v>
      </c>
      <c r="AW3343" s="28">
        <f>Tabela1[[#This Row],[PESO TOTAL]]*Tabela1[[#This Row],[PRONTO ACABADO]]</f>
        <v>0</v>
      </c>
      <c r="AX3343" s="28">
        <f>Tabela1[[#This Row],[PESO TOTAL]]*Tabela1[[#This Row],[EXPEDIÇÃO ]]</f>
        <v>0</v>
      </c>
      <c r="AY3343" s="28" t="str">
        <f>Tabela1[[#This Row],[PEDIDO]]&amp;Tabela1[[#This Row],[PRODUTO]]</f>
        <v/>
      </c>
      <c r="AZ3343" s="44">
        <f>IF(AF3343="",0,IF(ISTEXT(AF3343),H3343*VALUE(SUBSTITUTE(AF3343,"%",""))/100,H3343*AF3343))-Tabela1[[#This Row],[PRONTO ACABADO2]]</f>
        <v>0</v>
      </c>
      <c r="BA3343" s="44">
        <f>IF(AG3343="",0,IF(ISTEXT(AG3343),H3343*VALUE(SUBSTITUTE(AG3343,"%",""))/100,H3343*AG3343))-Tabela1[[#This Row],[PESO EXPEDIDO2]]</f>
        <v>0</v>
      </c>
      <c r="BB3343" s="44">
        <f t="shared" si="442"/>
        <v>0</v>
      </c>
      <c r="BC3343" s="44">
        <f t="shared" si="443"/>
        <v>0</v>
      </c>
      <c r="BD3343" s="44"/>
    </row>
    <row r="3344" spans="1:56" ht="15.75" hidden="1" customHeight="1" x14ac:dyDescent="0.25">
      <c r="A3344" s="6"/>
      <c r="B3344" s="22"/>
      <c r="C3344" s="7"/>
      <c r="D3344" s="46"/>
      <c r="E3344" s="7"/>
      <c r="F3344" s="7"/>
      <c r="G3344" s="44"/>
      <c r="H3344" s="41">
        <f>Tabela1[[#This Row],[PESO UNI]]*Tabela1[[#This Row],[QTE]]</f>
        <v>0</v>
      </c>
      <c r="I3344" s="7"/>
      <c r="J3344" s="8"/>
      <c r="K3344" s="8"/>
      <c r="L3344" s="9"/>
      <c r="M3344" s="10"/>
      <c r="N3344" s="11"/>
      <c r="O3344" s="12"/>
      <c r="P3344" s="13"/>
      <c r="Q3344" s="14">
        <f>Tabela1[[#This Row],[QTDE/ Fabricação]]-Tabela1[[#This Row],[QTE]]</f>
        <v>0</v>
      </c>
      <c r="R3344" s="19">
        <f t="shared" si="438"/>
        <v>0</v>
      </c>
      <c r="S3344" s="19">
        <f t="shared" si="437"/>
        <v>0</v>
      </c>
      <c r="T3344" s="20">
        <f t="shared" si="439"/>
        <v>0</v>
      </c>
      <c r="U3344" s="17">
        <f>IFERROR(SUMIF('LISTA DE EMBARQUE'!B:B,MICRO!E:E,'LISTA DE EMBARQUE'!G:G),"")</f>
        <v>0</v>
      </c>
      <c r="V3344" s="12" t="str">
        <f>IFERROR(VLOOKUP(Tabela1[[#This Row],[COD.MDE]],'LISTA DE EMBARQUE'!B:L,11,0),"")</f>
        <v/>
      </c>
      <c r="W3344" s="13" t="str">
        <f>IFERROR(COUNTIF(#REF!,Tabela1[[#This Row],[Colunas5]]),"")</f>
        <v/>
      </c>
      <c r="X3344" s="14">
        <f>Tabela1[[#This Row],[QIANTIDADE EXPEDIDA]]*Tabela1[[#This Row],[PESO UNI]]</f>
        <v>0</v>
      </c>
      <c r="Y3344" s="14">
        <f t="shared" si="440"/>
        <v>0</v>
      </c>
      <c r="Z3344" s="21">
        <f>Tabela1[[#This Row],[PESO TOTAL]]-Tabela1[[#This Row],[Peso Expedido]]</f>
        <v>0</v>
      </c>
      <c r="AA3344" s="18"/>
      <c r="AB3344" s="15" t="s">
        <v>3204</v>
      </c>
      <c r="AC3344" s="15"/>
      <c r="AD3344" s="15"/>
      <c r="AE3344" s="15"/>
      <c r="AF3344" s="15"/>
      <c r="AG3344" s="15"/>
      <c r="AH3344" s="15"/>
      <c r="AI3344" s="40" t="str">
        <f t="shared" si="436"/>
        <v>ok</v>
      </c>
      <c r="AJ3344"/>
      <c r="AK3344" t="str">
        <f>Tabela1[[#This Row],[Coluna1]]&amp;Tabela1[[#This Row],[PEDIDO]]</f>
        <v/>
      </c>
      <c r="AL3344"/>
      <c r="AM3344"/>
      <c r="AN3344"/>
      <c r="AO3344" t="str">
        <f t="shared" si="441"/>
        <v>/</v>
      </c>
      <c r="AP3344" t="str">
        <f>Tabela1[[#This Row],[TAG]]&amp;Tabela1[[#This Row],[PEDIDO]]&amp;Tabela1[[#This Row],[PRODUTO]]</f>
        <v/>
      </c>
      <c r="AQ3344" s="23" t="str">
        <f>Tabela1[[#This Row],[PRODUTO]]&amp;Tabela1[[#This Row],[TAG]]</f>
        <v/>
      </c>
      <c r="AR3344" s="183">
        <f>Tabela1[[#This Row],[PESO TOTAL]]*Tabela1[[#This Row],[MATÉRIA PRIMA]]</f>
        <v>0</v>
      </c>
      <c r="AS3344" s="28">
        <f>Tabela1[[#This Row],[PESO TOTAL]]*Tabela1[[#This Row],[PREPARAÇÃO ]]</f>
        <v>0</v>
      </c>
      <c r="AT3344" s="28">
        <f>Tabela1[[#This Row],[PESO TOTAL]]*Tabela1[[#This Row],[CALDEIRARIA]]</f>
        <v>0</v>
      </c>
      <c r="AU3344" s="28">
        <f>Tabela1[[#This Row],[PESO TOTAL]]*Tabela1[[#This Row],[SOLDA]]</f>
        <v>0</v>
      </c>
      <c r="AV3344" s="28">
        <f>Tabela1[[#This Row],[PESO TOTAL]]*Tabela1[[#This Row],[ACABAMENTO]]</f>
        <v>0</v>
      </c>
      <c r="AW3344" s="28">
        <f>Tabela1[[#This Row],[PESO TOTAL]]*Tabela1[[#This Row],[PRONTO ACABADO]]</f>
        <v>0</v>
      </c>
      <c r="AX3344" s="28">
        <f>Tabela1[[#This Row],[PESO TOTAL]]*Tabela1[[#This Row],[EXPEDIÇÃO ]]</f>
        <v>0</v>
      </c>
      <c r="AY3344" s="28" t="str">
        <f>Tabela1[[#This Row],[PEDIDO]]&amp;Tabela1[[#This Row],[PRODUTO]]</f>
        <v/>
      </c>
      <c r="AZ3344" s="44">
        <f>IF(AF3344="",0,IF(ISTEXT(AF3344),H3344*VALUE(SUBSTITUTE(AF3344,"%",""))/100,H3344*AF3344))-Tabela1[[#This Row],[PRONTO ACABADO2]]</f>
        <v>0</v>
      </c>
      <c r="BA3344" s="44">
        <f>IF(AG3344="",0,IF(ISTEXT(AG3344),H3344*VALUE(SUBSTITUTE(AG3344,"%",""))/100,H3344*AG3344))-Tabela1[[#This Row],[PESO EXPEDIDO2]]</f>
        <v>0</v>
      </c>
      <c r="BB3344" s="44">
        <f t="shared" si="442"/>
        <v>0</v>
      </c>
      <c r="BC3344" s="44">
        <f t="shared" si="443"/>
        <v>0</v>
      </c>
      <c r="BD3344" s="44"/>
    </row>
    <row r="3345" spans="1:56" ht="15.75" hidden="1" customHeight="1" x14ac:dyDescent="0.25">
      <c r="A3345" s="6"/>
      <c r="B3345" s="22"/>
      <c r="C3345" s="7"/>
      <c r="D3345" s="46"/>
      <c r="E3345" s="7"/>
      <c r="F3345" s="7"/>
      <c r="G3345" s="44"/>
      <c r="H3345" s="41">
        <f>Tabela1[[#This Row],[PESO UNI]]*Tabela1[[#This Row],[QTE]]</f>
        <v>0</v>
      </c>
      <c r="I3345" s="7"/>
      <c r="J3345" s="8"/>
      <c r="K3345" s="8"/>
      <c r="L3345" s="9"/>
      <c r="M3345" s="10"/>
      <c r="N3345" s="11"/>
      <c r="O3345" s="12"/>
      <c r="P3345" s="13"/>
      <c r="Q3345" s="14">
        <f>Tabela1[[#This Row],[QTDE/ Fabricação]]-Tabela1[[#This Row],[QTE]]</f>
        <v>0</v>
      </c>
      <c r="R3345" s="19">
        <f t="shared" si="438"/>
        <v>0</v>
      </c>
      <c r="S3345" s="19">
        <f t="shared" si="437"/>
        <v>0</v>
      </c>
      <c r="T3345" s="20">
        <f t="shared" si="439"/>
        <v>0</v>
      </c>
      <c r="U3345" s="17">
        <f>IFERROR(SUMIF('LISTA DE EMBARQUE'!B:B,MICRO!E:E,'LISTA DE EMBARQUE'!G:G),"")</f>
        <v>0</v>
      </c>
      <c r="V3345" s="12" t="str">
        <f>IFERROR(VLOOKUP(Tabela1[[#This Row],[COD.MDE]],'LISTA DE EMBARQUE'!B:L,11,0),"")</f>
        <v/>
      </c>
      <c r="W3345" s="13" t="str">
        <f>IFERROR(COUNTIF(#REF!,Tabela1[[#This Row],[Colunas5]]),"")</f>
        <v/>
      </c>
      <c r="X3345" s="14">
        <f>Tabela1[[#This Row],[QIANTIDADE EXPEDIDA]]*Tabela1[[#This Row],[PESO UNI]]</f>
        <v>0</v>
      </c>
      <c r="Y3345" s="14">
        <f t="shared" si="440"/>
        <v>0</v>
      </c>
      <c r="Z3345" s="21">
        <f>Tabela1[[#This Row],[PESO TOTAL]]-Tabela1[[#This Row],[Peso Expedido]]</f>
        <v>0</v>
      </c>
      <c r="AA3345" s="18"/>
      <c r="AB3345" s="15" t="s">
        <v>3204</v>
      </c>
      <c r="AC3345" s="15"/>
      <c r="AD3345" s="15"/>
      <c r="AE3345" s="15"/>
      <c r="AF3345" s="15"/>
      <c r="AG3345" s="15"/>
      <c r="AH3345" s="15"/>
      <c r="AI3345" s="40" t="str">
        <f t="shared" ref="AI3345:AI3408" si="444">IF(Z3345&lt;=0,"ok","")</f>
        <v>ok</v>
      </c>
      <c r="AJ3345"/>
      <c r="AK3345" t="str">
        <f>Tabela1[[#This Row],[Coluna1]]&amp;Tabela1[[#This Row],[PEDIDO]]</f>
        <v/>
      </c>
      <c r="AL3345"/>
      <c r="AM3345"/>
      <c r="AN3345"/>
      <c r="AO3345" t="str">
        <f t="shared" si="441"/>
        <v>/</v>
      </c>
      <c r="AP3345" t="str">
        <f>Tabela1[[#This Row],[TAG]]&amp;Tabela1[[#This Row],[PEDIDO]]&amp;Tabela1[[#This Row],[PRODUTO]]</f>
        <v/>
      </c>
      <c r="AQ3345" s="23" t="str">
        <f>Tabela1[[#This Row],[PRODUTO]]&amp;Tabela1[[#This Row],[TAG]]</f>
        <v/>
      </c>
      <c r="AR3345" s="183">
        <f>Tabela1[[#This Row],[PESO TOTAL]]*Tabela1[[#This Row],[MATÉRIA PRIMA]]</f>
        <v>0</v>
      </c>
      <c r="AS3345" s="28">
        <f>Tabela1[[#This Row],[PESO TOTAL]]*Tabela1[[#This Row],[PREPARAÇÃO ]]</f>
        <v>0</v>
      </c>
      <c r="AT3345" s="28">
        <f>Tabela1[[#This Row],[PESO TOTAL]]*Tabela1[[#This Row],[CALDEIRARIA]]</f>
        <v>0</v>
      </c>
      <c r="AU3345" s="28">
        <f>Tabela1[[#This Row],[PESO TOTAL]]*Tabela1[[#This Row],[SOLDA]]</f>
        <v>0</v>
      </c>
      <c r="AV3345" s="28">
        <f>Tabela1[[#This Row],[PESO TOTAL]]*Tabela1[[#This Row],[ACABAMENTO]]</f>
        <v>0</v>
      </c>
      <c r="AW3345" s="28">
        <f>Tabela1[[#This Row],[PESO TOTAL]]*Tabela1[[#This Row],[PRONTO ACABADO]]</f>
        <v>0</v>
      </c>
      <c r="AX3345" s="28">
        <f>Tabela1[[#This Row],[PESO TOTAL]]*Tabela1[[#This Row],[EXPEDIÇÃO ]]</f>
        <v>0</v>
      </c>
      <c r="AY3345" s="28" t="str">
        <f>Tabela1[[#This Row],[PEDIDO]]&amp;Tabela1[[#This Row],[PRODUTO]]</f>
        <v/>
      </c>
      <c r="AZ3345" s="44">
        <f>IF(AF3345="",0,IF(ISTEXT(AF3345),H3345*VALUE(SUBSTITUTE(AF3345,"%",""))/100,H3345*AF3345))-Tabela1[[#This Row],[PRONTO ACABADO2]]</f>
        <v>0</v>
      </c>
      <c r="BA3345" s="44">
        <f>IF(AG3345="",0,IF(ISTEXT(AG3345),H3345*VALUE(SUBSTITUTE(AG3345,"%",""))/100,H3345*AG3345))-Tabela1[[#This Row],[PESO EXPEDIDO2]]</f>
        <v>0</v>
      </c>
      <c r="BB3345" s="44">
        <f t="shared" si="442"/>
        <v>0</v>
      </c>
      <c r="BC3345" s="44">
        <f t="shared" si="443"/>
        <v>0</v>
      </c>
      <c r="BD3345" s="44"/>
    </row>
    <row r="3346" spans="1:56" ht="15.75" hidden="1" customHeight="1" x14ac:dyDescent="0.25">
      <c r="A3346" s="6"/>
      <c r="B3346" s="22"/>
      <c r="C3346" s="7"/>
      <c r="D3346" s="46"/>
      <c r="E3346" s="7"/>
      <c r="F3346" s="7"/>
      <c r="G3346" s="44"/>
      <c r="H3346" s="41">
        <f>Tabela1[[#This Row],[PESO UNI]]*Tabela1[[#This Row],[QTE]]</f>
        <v>0</v>
      </c>
      <c r="I3346" s="7"/>
      <c r="J3346" s="8"/>
      <c r="K3346" s="8"/>
      <c r="L3346" s="9"/>
      <c r="M3346" s="10"/>
      <c r="N3346" s="11"/>
      <c r="O3346" s="12"/>
      <c r="P3346" s="13"/>
      <c r="Q3346" s="14">
        <f>Tabela1[[#This Row],[QTDE/ Fabricação]]-Tabela1[[#This Row],[QTE]]</f>
        <v>0</v>
      </c>
      <c r="R3346" s="19">
        <f t="shared" si="438"/>
        <v>0</v>
      </c>
      <c r="S3346" s="19">
        <f t="shared" si="437"/>
        <v>0</v>
      </c>
      <c r="T3346" s="20">
        <f t="shared" si="439"/>
        <v>0</v>
      </c>
      <c r="U3346" s="17">
        <f>IFERROR(SUMIF('LISTA DE EMBARQUE'!B:B,MICRO!E:E,'LISTA DE EMBARQUE'!G:G),"")</f>
        <v>0</v>
      </c>
      <c r="V3346" s="12" t="str">
        <f>IFERROR(VLOOKUP(Tabela1[[#This Row],[COD.MDE]],'LISTA DE EMBARQUE'!B:L,11,0),"")</f>
        <v/>
      </c>
      <c r="W3346" s="13" t="str">
        <f>IFERROR(COUNTIF(#REF!,Tabela1[[#This Row],[Colunas5]]),"")</f>
        <v/>
      </c>
      <c r="X3346" s="14">
        <f>Tabela1[[#This Row],[QIANTIDADE EXPEDIDA]]*Tabela1[[#This Row],[PESO UNI]]</f>
        <v>0</v>
      </c>
      <c r="Y3346" s="14">
        <f t="shared" si="440"/>
        <v>0</v>
      </c>
      <c r="Z3346" s="21">
        <f>Tabela1[[#This Row],[PESO TOTAL]]-Tabela1[[#This Row],[Peso Expedido]]</f>
        <v>0</v>
      </c>
      <c r="AA3346" s="18"/>
      <c r="AB3346" s="15" t="s">
        <v>3204</v>
      </c>
      <c r="AC3346" s="15"/>
      <c r="AD3346" s="15"/>
      <c r="AE3346" s="15"/>
      <c r="AF3346" s="15"/>
      <c r="AG3346" s="15"/>
      <c r="AH3346" s="15"/>
      <c r="AI3346" s="40" t="str">
        <f t="shared" si="444"/>
        <v>ok</v>
      </c>
      <c r="AJ3346"/>
      <c r="AK3346" t="str">
        <f>Tabela1[[#This Row],[Coluna1]]&amp;Tabela1[[#This Row],[PEDIDO]]</f>
        <v/>
      </c>
      <c r="AL3346"/>
      <c r="AM3346"/>
      <c r="AN3346"/>
      <c r="AO3346" t="str">
        <f t="shared" si="441"/>
        <v>/</v>
      </c>
      <c r="AP3346" t="str">
        <f>Tabela1[[#This Row],[TAG]]&amp;Tabela1[[#This Row],[PEDIDO]]&amp;Tabela1[[#This Row],[PRODUTO]]</f>
        <v/>
      </c>
      <c r="AQ3346" s="23" t="str">
        <f>Tabela1[[#This Row],[PRODUTO]]&amp;Tabela1[[#This Row],[TAG]]</f>
        <v/>
      </c>
      <c r="AR3346" s="183">
        <f>Tabela1[[#This Row],[PESO TOTAL]]*Tabela1[[#This Row],[MATÉRIA PRIMA]]</f>
        <v>0</v>
      </c>
      <c r="AS3346" s="28">
        <f>Tabela1[[#This Row],[PESO TOTAL]]*Tabela1[[#This Row],[PREPARAÇÃO ]]</f>
        <v>0</v>
      </c>
      <c r="AT3346" s="28">
        <f>Tabela1[[#This Row],[PESO TOTAL]]*Tabela1[[#This Row],[CALDEIRARIA]]</f>
        <v>0</v>
      </c>
      <c r="AU3346" s="28">
        <f>Tabela1[[#This Row],[PESO TOTAL]]*Tabela1[[#This Row],[SOLDA]]</f>
        <v>0</v>
      </c>
      <c r="AV3346" s="28">
        <f>Tabela1[[#This Row],[PESO TOTAL]]*Tabela1[[#This Row],[ACABAMENTO]]</f>
        <v>0</v>
      </c>
      <c r="AW3346" s="28">
        <f>Tabela1[[#This Row],[PESO TOTAL]]*Tabela1[[#This Row],[PRONTO ACABADO]]</f>
        <v>0</v>
      </c>
      <c r="AX3346" s="28">
        <f>Tabela1[[#This Row],[PESO TOTAL]]*Tabela1[[#This Row],[EXPEDIÇÃO ]]</f>
        <v>0</v>
      </c>
      <c r="AY3346" s="28" t="str">
        <f>Tabela1[[#This Row],[PEDIDO]]&amp;Tabela1[[#This Row],[PRODUTO]]</f>
        <v/>
      </c>
      <c r="AZ3346" s="44">
        <f>IF(AF3346="",0,IF(ISTEXT(AF3346),H3346*VALUE(SUBSTITUTE(AF3346,"%",""))/100,H3346*AF3346))-Tabela1[[#This Row],[PRONTO ACABADO2]]</f>
        <v>0</v>
      </c>
      <c r="BA3346" s="44">
        <f>IF(AG3346="",0,IF(ISTEXT(AG3346),H3346*VALUE(SUBSTITUTE(AG3346,"%",""))/100,H3346*AG3346))-Tabela1[[#This Row],[PESO EXPEDIDO2]]</f>
        <v>0</v>
      </c>
      <c r="BB3346" s="44">
        <f t="shared" si="442"/>
        <v>0</v>
      </c>
      <c r="BC3346" s="44">
        <f t="shared" si="443"/>
        <v>0</v>
      </c>
      <c r="BD3346" s="44"/>
    </row>
    <row r="3347" spans="1:56" ht="15.75" hidden="1" customHeight="1" x14ac:dyDescent="0.25">
      <c r="A3347" s="6"/>
      <c r="B3347" s="22"/>
      <c r="C3347" s="7"/>
      <c r="D3347" s="46"/>
      <c r="E3347" s="7"/>
      <c r="F3347" s="7"/>
      <c r="G3347" s="44"/>
      <c r="H3347" s="41">
        <f>Tabela1[[#This Row],[PESO UNI]]*Tabela1[[#This Row],[QTE]]</f>
        <v>0</v>
      </c>
      <c r="I3347" s="7"/>
      <c r="J3347" s="8"/>
      <c r="K3347" s="8"/>
      <c r="L3347" s="9"/>
      <c r="M3347" s="10"/>
      <c r="N3347" s="11"/>
      <c r="O3347" s="12"/>
      <c r="P3347" s="13"/>
      <c r="Q3347" s="14">
        <f>Tabela1[[#This Row],[QTDE/ Fabricação]]-Tabela1[[#This Row],[QTE]]</f>
        <v>0</v>
      </c>
      <c r="R3347" s="19">
        <f t="shared" si="438"/>
        <v>0</v>
      </c>
      <c r="S3347" s="19">
        <f t="shared" si="437"/>
        <v>0</v>
      </c>
      <c r="T3347" s="20">
        <f t="shared" si="439"/>
        <v>0</v>
      </c>
      <c r="U3347" s="17">
        <f>IFERROR(SUMIF('LISTA DE EMBARQUE'!B:B,MICRO!E:E,'LISTA DE EMBARQUE'!G:G),"")</f>
        <v>0</v>
      </c>
      <c r="V3347" s="12" t="str">
        <f>IFERROR(VLOOKUP(Tabela1[[#This Row],[COD.MDE]],'LISTA DE EMBARQUE'!B:L,11,0),"")</f>
        <v/>
      </c>
      <c r="W3347" s="13" t="str">
        <f>IFERROR(COUNTIF(#REF!,Tabela1[[#This Row],[Colunas5]]),"")</f>
        <v/>
      </c>
      <c r="X3347" s="14">
        <f>Tabela1[[#This Row],[QIANTIDADE EXPEDIDA]]*Tabela1[[#This Row],[PESO UNI]]</f>
        <v>0</v>
      </c>
      <c r="Y3347" s="14">
        <f t="shared" si="440"/>
        <v>0</v>
      </c>
      <c r="Z3347" s="21">
        <f>Tabela1[[#This Row],[PESO TOTAL]]-Tabela1[[#This Row],[Peso Expedido]]</f>
        <v>0</v>
      </c>
      <c r="AA3347" s="18"/>
      <c r="AB3347" s="15"/>
      <c r="AC3347" s="15"/>
      <c r="AD3347" s="15"/>
      <c r="AE3347" s="15"/>
      <c r="AF3347" s="15"/>
      <c r="AG3347" s="15"/>
      <c r="AH3347" s="15"/>
      <c r="AI3347" s="40" t="str">
        <f t="shared" si="444"/>
        <v>ok</v>
      </c>
      <c r="AJ3347"/>
      <c r="AK3347" t="str">
        <f>Tabela1[[#This Row],[Coluna1]]&amp;Tabela1[[#This Row],[PEDIDO]]</f>
        <v/>
      </c>
      <c r="AL3347"/>
      <c r="AM3347"/>
      <c r="AN3347"/>
      <c r="AO3347" t="str">
        <f t="shared" si="441"/>
        <v>/</v>
      </c>
      <c r="AP3347" t="str">
        <f>Tabela1[[#This Row],[TAG]]&amp;Tabela1[[#This Row],[PEDIDO]]&amp;Tabela1[[#This Row],[PRODUTO]]</f>
        <v/>
      </c>
      <c r="AQ3347" s="23" t="str">
        <f>Tabela1[[#This Row],[PRODUTO]]&amp;Tabela1[[#This Row],[TAG]]</f>
        <v/>
      </c>
      <c r="AR3347" s="183">
        <f>Tabela1[[#This Row],[PESO TOTAL]]*Tabela1[[#This Row],[MATÉRIA PRIMA]]</f>
        <v>0</v>
      </c>
      <c r="AS3347" s="28">
        <f>Tabela1[[#This Row],[PESO TOTAL]]*Tabela1[[#This Row],[PREPARAÇÃO ]]</f>
        <v>0</v>
      </c>
      <c r="AT3347" s="28">
        <f>Tabela1[[#This Row],[PESO TOTAL]]*Tabela1[[#This Row],[CALDEIRARIA]]</f>
        <v>0</v>
      </c>
      <c r="AU3347" s="28">
        <f>Tabela1[[#This Row],[PESO TOTAL]]*Tabela1[[#This Row],[SOLDA]]</f>
        <v>0</v>
      </c>
      <c r="AV3347" s="28">
        <f>Tabela1[[#This Row],[PESO TOTAL]]*Tabela1[[#This Row],[ACABAMENTO]]</f>
        <v>0</v>
      </c>
      <c r="AW3347" s="28">
        <f>Tabela1[[#This Row],[PESO TOTAL]]*Tabela1[[#This Row],[PRONTO ACABADO]]</f>
        <v>0</v>
      </c>
      <c r="AX3347" s="28">
        <f>Tabela1[[#This Row],[PESO TOTAL]]*Tabela1[[#This Row],[EXPEDIÇÃO ]]</f>
        <v>0</v>
      </c>
      <c r="AY3347" s="28" t="str">
        <f>Tabela1[[#This Row],[PEDIDO]]&amp;Tabela1[[#This Row],[PRODUTO]]</f>
        <v/>
      </c>
      <c r="AZ3347" s="44">
        <f>IF(AF3347="",0,IF(ISTEXT(AF3347),H3347*VALUE(SUBSTITUTE(AF3347,"%",""))/100,H3347*AF3347))-Tabela1[[#This Row],[PRONTO ACABADO2]]</f>
        <v>0</v>
      </c>
      <c r="BA3347" s="44">
        <f>IF(AG3347="",0,IF(ISTEXT(AG3347),H3347*VALUE(SUBSTITUTE(AG3347,"%",""))/100,H3347*AG3347))-Tabela1[[#This Row],[PESO EXPEDIDO2]]</f>
        <v>0</v>
      </c>
      <c r="BB3347" s="44">
        <f t="shared" si="442"/>
        <v>0</v>
      </c>
      <c r="BC3347" s="44">
        <f t="shared" si="443"/>
        <v>0</v>
      </c>
      <c r="BD3347" s="44"/>
    </row>
    <row r="3348" spans="1:56" ht="15.75" hidden="1" customHeight="1" x14ac:dyDescent="0.25">
      <c r="A3348" s="6"/>
      <c r="B3348" s="22"/>
      <c r="C3348" s="7"/>
      <c r="D3348" s="46"/>
      <c r="E3348" s="7"/>
      <c r="F3348" s="7"/>
      <c r="G3348" s="44"/>
      <c r="H3348" s="41">
        <f>Tabela1[[#This Row],[PESO UNI]]*Tabela1[[#This Row],[QTE]]</f>
        <v>0</v>
      </c>
      <c r="I3348" s="7"/>
      <c r="J3348" s="8"/>
      <c r="K3348" s="8"/>
      <c r="L3348" s="9"/>
      <c r="M3348" s="10"/>
      <c r="N3348" s="11"/>
      <c r="O3348" s="12"/>
      <c r="P3348" s="13"/>
      <c r="Q3348" s="14">
        <f>Tabela1[[#This Row],[QTDE/ Fabricação]]-Tabela1[[#This Row],[QTE]]</f>
        <v>0</v>
      </c>
      <c r="R3348" s="19">
        <f t="shared" si="438"/>
        <v>0</v>
      </c>
      <c r="S3348" s="19">
        <f t="shared" si="437"/>
        <v>0</v>
      </c>
      <c r="T3348" s="20">
        <f t="shared" si="439"/>
        <v>0</v>
      </c>
      <c r="U3348" s="17">
        <f>IFERROR(SUMIF('LISTA DE EMBARQUE'!B:B,MICRO!E:E,'LISTA DE EMBARQUE'!G:G),"")</f>
        <v>0</v>
      </c>
      <c r="V3348" s="12" t="str">
        <f>IFERROR(VLOOKUP(Tabela1[[#This Row],[COD.MDE]],'LISTA DE EMBARQUE'!B:L,11,0),"")</f>
        <v/>
      </c>
      <c r="W3348" s="13" t="str">
        <f>IFERROR(COUNTIF(#REF!,Tabela1[[#This Row],[Colunas5]]),"")</f>
        <v/>
      </c>
      <c r="X3348" s="14">
        <f>Tabela1[[#This Row],[QIANTIDADE EXPEDIDA]]*Tabela1[[#This Row],[PESO UNI]]</f>
        <v>0</v>
      </c>
      <c r="Y3348" s="14">
        <f t="shared" si="440"/>
        <v>0</v>
      </c>
      <c r="Z3348" s="21">
        <f>Tabela1[[#This Row],[PESO TOTAL]]-Tabela1[[#This Row],[Peso Expedido]]</f>
        <v>0</v>
      </c>
      <c r="AA3348" s="18"/>
      <c r="AB3348" s="15"/>
      <c r="AC3348" s="15"/>
      <c r="AD3348" s="15"/>
      <c r="AE3348" s="15"/>
      <c r="AF3348" s="15"/>
      <c r="AG3348" s="15"/>
      <c r="AH3348" s="15"/>
      <c r="AI3348" s="40" t="str">
        <f t="shared" si="444"/>
        <v>ok</v>
      </c>
      <c r="AJ3348"/>
      <c r="AK3348" t="str">
        <f>Tabela1[[#This Row],[Coluna1]]&amp;Tabela1[[#This Row],[PEDIDO]]</f>
        <v/>
      </c>
      <c r="AL3348"/>
      <c r="AM3348"/>
      <c r="AN3348"/>
      <c r="AO3348" t="str">
        <f t="shared" si="441"/>
        <v>/</v>
      </c>
      <c r="AP3348" t="str">
        <f>Tabela1[[#This Row],[TAG]]&amp;Tabela1[[#This Row],[PEDIDO]]&amp;Tabela1[[#This Row],[PRODUTO]]</f>
        <v/>
      </c>
      <c r="AQ3348" s="23" t="str">
        <f>Tabela1[[#This Row],[PRODUTO]]&amp;Tabela1[[#This Row],[TAG]]</f>
        <v/>
      </c>
      <c r="AR3348" s="183">
        <f>Tabela1[[#This Row],[PESO TOTAL]]*Tabela1[[#This Row],[MATÉRIA PRIMA]]</f>
        <v>0</v>
      </c>
      <c r="AS3348" s="28">
        <f>Tabela1[[#This Row],[PESO TOTAL]]*Tabela1[[#This Row],[PREPARAÇÃO ]]</f>
        <v>0</v>
      </c>
      <c r="AT3348" s="28">
        <f>Tabela1[[#This Row],[PESO TOTAL]]*Tabela1[[#This Row],[CALDEIRARIA]]</f>
        <v>0</v>
      </c>
      <c r="AU3348" s="28">
        <f>Tabela1[[#This Row],[PESO TOTAL]]*Tabela1[[#This Row],[SOLDA]]</f>
        <v>0</v>
      </c>
      <c r="AV3348" s="28">
        <f>Tabela1[[#This Row],[PESO TOTAL]]*Tabela1[[#This Row],[ACABAMENTO]]</f>
        <v>0</v>
      </c>
      <c r="AW3348" s="28">
        <f>Tabela1[[#This Row],[PESO TOTAL]]*Tabela1[[#This Row],[PRONTO ACABADO]]</f>
        <v>0</v>
      </c>
      <c r="AX3348" s="28">
        <f>Tabela1[[#This Row],[PESO TOTAL]]*Tabela1[[#This Row],[EXPEDIÇÃO ]]</f>
        <v>0</v>
      </c>
      <c r="AY3348" s="28" t="str">
        <f>Tabela1[[#This Row],[PEDIDO]]&amp;Tabela1[[#This Row],[PRODUTO]]</f>
        <v/>
      </c>
      <c r="AZ3348" s="44">
        <f>IF(AF3348="",0,IF(ISTEXT(AF3348),H3348*VALUE(SUBSTITUTE(AF3348,"%",""))/100,H3348*AF3348))-Tabela1[[#This Row],[PRONTO ACABADO2]]</f>
        <v>0</v>
      </c>
      <c r="BA3348" s="44">
        <f>IF(AG3348="",0,IF(ISTEXT(AG3348),H3348*VALUE(SUBSTITUTE(AG3348,"%",""))/100,H3348*AG3348))-Tabela1[[#This Row],[PESO EXPEDIDO2]]</f>
        <v>0</v>
      </c>
      <c r="BB3348" s="44">
        <f t="shared" si="442"/>
        <v>0</v>
      </c>
      <c r="BC3348" s="44">
        <f t="shared" si="443"/>
        <v>0</v>
      </c>
      <c r="BD3348" s="44"/>
    </row>
    <row r="3349" spans="1:56" ht="15.75" hidden="1" customHeight="1" x14ac:dyDescent="0.25">
      <c r="A3349" s="6"/>
      <c r="B3349" s="22"/>
      <c r="C3349" s="7"/>
      <c r="D3349" s="46"/>
      <c r="E3349" s="7"/>
      <c r="F3349" s="7"/>
      <c r="G3349" s="44"/>
      <c r="H3349" s="41">
        <f>Tabela1[[#This Row],[PESO UNI]]*Tabela1[[#This Row],[QTE]]</f>
        <v>0</v>
      </c>
      <c r="I3349" s="7"/>
      <c r="J3349" s="8"/>
      <c r="K3349" s="8"/>
      <c r="L3349" s="9"/>
      <c r="M3349" s="10"/>
      <c r="N3349" s="11"/>
      <c r="O3349" s="12"/>
      <c r="P3349" s="13"/>
      <c r="Q3349" s="14">
        <f>Tabela1[[#This Row],[QTDE/ Fabricação]]-Tabela1[[#This Row],[QTE]]</f>
        <v>0</v>
      </c>
      <c r="R3349" s="19">
        <f t="shared" si="438"/>
        <v>0</v>
      </c>
      <c r="S3349" s="19">
        <f t="shared" si="437"/>
        <v>0</v>
      </c>
      <c r="T3349" s="20">
        <f t="shared" si="439"/>
        <v>0</v>
      </c>
      <c r="U3349" s="17">
        <f>IFERROR(SUMIF('LISTA DE EMBARQUE'!B:B,MICRO!E:E,'LISTA DE EMBARQUE'!G:G),"")</f>
        <v>0</v>
      </c>
      <c r="V3349" s="12" t="str">
        <f>IFERROR(VLOOKUP(Tabela1[[#This Row],[COD.MDE]],'LISTA DE EMBARQUE'!B:L,11,0),"")</f>
        <v/>
      </c>
      <c r="W3349" s="13" t="str">
        <f>IFERROR(COUNTIF(#REF!,Tabela1[[#This Row],[Colunas5]]),"")</f>
        <v/>
      </c>
      <c r="X3349" s="14">
        <f>Tabela1[[#This Row],[QIANTIDADE EXPEDIDA]]*Tabela1[[#This Row],[PESO UNI]]</f>
        <v>0</v>
      </c>
      <c r="Y3349" s="14">
        <f t="shared" si="440"/>
        <v>0</v>
      </c>
      <c r="Z3349" s="21">
        <f>Tabela1[[#This Row],[PESO TOTAL]]-Tabela1[[#This Row],[Peso Expedido]]</f>
        <v>0</v>
      </c>
      <c r="AA3349" s="18"/>
      <c r="AB3349" s="15"/>
      <c r="AC3349" s="15"/>
      <c r="AD3349" s="15"/>
      <c r="AE3349" s="15"/>
      <c r="AF3349" s="15"/>
      <c r="AG3349" s="15"/>
      <c r="AH3349" s="15"/>
      <c r="AI3349" s="40" t="str">
        <f t="shared" si="444"/>
        <v>ok</v>
      </c>
      <c r="AJ3349"/>
      <c r="AK3349" t="str">
        <f>Tabela1[[#This Row],[Coluna1]]&amp;Tabela1[[#This Row],[PEDIDO]]</f>
        <v/>
      </c>
      <c r="AL3349"/>
      <c r="AM3349"/>
      <c r="AN3349"/>
      <c r="AO3349" t="str">
        <f t="shared" si="441"/>
        <v>/</v>
      </c>
      <c r="AP3349" t="str">
        <f>Tabela1[[#This Row],[TAG]]&amp;Tabela1[[#This Row],[PEDIDO]]&amp;Tabela1[[#This Row],[PRODUTO]]</f>
        <v/>
      </c>
      <c r="AQ3349" s="23" t="str">
        <f>Tabela1[[#This Row],[PRODUTO]]&amp;Tabela1[[#This Row],[TAG]]</f>
        <v/>
      </c>
      <c r="AR3349" s="183">
        <f>Tabela1[[#This Row],[PESO TOTAL]]*Tabela1[[#This Row],[MATÉRIA PRIMA]]</f>
        <v>0</v>
      </c>
      <c r="AS3349" s="28">
        <f>Tabela1[[#This Row],[PESO TOTAL]]*Tabela1[[#This Row],[PREPARAÇÃO ]]</f>
        <v>0</v>
      </c>
      <c r="AT3349" s="28">
        <f>Tabela1[[#This Row],[PESO TOTAL]]*Tabela1[[#This Row],[CALDEIRARIA]]</f>
        <v>0</v>
      </c>
      <c r="AU3349" s="28">
        <f>Tabela1[[#This Row],[PESO TOTAL]]*Tabela1[[#This Row],[SOLDA]]</f>
        <v>0</v>
      </c>
      <c r="AV3349" s="28">
        <f>Tabela1[[#This Row],[PESO TOTAL]]*Tabela1[[#This Row],[ACABAMENTO]]</f>
        <v>0</v>
      </c>
      <c r="AW3349" s="28">
        <f>Tabela1[[#This Row],[PESO TOTAL]]*Tabela1[[#This Row],[PRONTO ACABADO]]</f>
        <v>0</v>
      </c>
      <c r="AX3349" s="28">
        <f>Tabela1[[#This Row],[PESO TOTAL]]*Tabela1[[#This Row],[EXPEDIÇÃO ]]</f>
        <v>0</v>
      </c>
      <c r="AY3349" s="28" t="str">
        <f>Tabela1[[#This Row],[PEDIDO]]&amp;Tabela1[[#This Row],[PRODUTO]]</f>
        <v/>
      </c>
      <c r="AZ3349" s="44">
        <f>IF(AF3349="",0,IF(ISTEXT(AF3349),H3349*VALUE(SUBSTITUTE(AF3349,"%",""))/100,H3349*AF3349))-Tabela1[[#This Row],[PRONTO ACABADO2]]</f>
        <v>0</v>
      </c>
      <c r="BA3349" s="44">
        <f>IF(AG3349="",0,IF(ISTEXT(AG3349),H3349*VALUE(SUBSTITUTE(AG3349,"%",""))/100,H3349*AG3349))-Tabela1[[#This Row],[PESO EXPEDIDO2]]</f>
        <v>0</v>
      </c>
      <c r="BB3349" s="44">
        <f t="shared" si="442"/>
        <v>0</v>
      </c>
      <c r="BC3349" s="44">
        <f t="shared" si="443"/>
        <v>0</v>
      </c>
      <c r="BD3349" s="44"/>
    </row>
    <row r="3350" spans="1:56" ht="15.75" hidden="1" customHeight="1" x14ac:dyDescent="0.25">
      <c r="A3350" s="6"/>
      <c r="B3350" s="22"/>
      <c r="C3350" s="7"/>
      <c r="D3350" s="46"/>
      <c r="E3350" s="7"/>
      <c r="F3350" s="7"/>
      <c r="G3350" s="44"/>
      <c r="H3350" s="41">
        <f>Tabela1[[#This Row],[PESO UNI]]*Tabela1[[#This Row],[QTE]]</f>
        <v>0</v>
      </c>
      <c r="I3350" s="7"/>
      <c r="J3350" s="8"/>
      <c r="K3350" s="8"/>
      <c r="L3350" s="9"/>
      <c r="M3350" s="10"/>
      <c r="N3350" s="11"/>
      <c r="O3350" s="12"/>
      <c r="P3350" s="13"/>
      <c r="Q3350" s="14">
        <f>Tabela1[[#This Row],[QTDE/ Fabricação]]-Tabela1[[#This Row],[QTE]]</f>
        <v>0</v>
      </c>
      <c r="R3350" s="19">
        <f t="shared" si="438"/>
        <v>0</v>
      </c>
      <c r="S3350" s="19">
        <f t="shared" si="437"/>
        <v>0</v>
      </c>
      <c r="T3350" s="20">
        <f t="shared" si="439"/>
        <v>0</v>
      </c>
      <c r="U3350" s="17">
        <f>IFERROR(SUMIF('LISTA DE EMBARQUE'!B:B,MICRO!E:E,'LISTA DE EMBARQUE'!G:G),"")</f>
        <v>0</v>
      </c>
      <c r="V3350" s="12" t="str">
        <f>IFERROR(VLOOKUP(Tabela1[[#This Row],[COD.MDE]],'LISTA DE EMBARQUE'!B:L,11,0),"")</f>
        <v/>
      </c>
      <c r="W3350" s="13" t="str">
        <f>IFERROR(COUNTIF(#REF!,Tabela1[[#This Row],[Colunas5]]),"")</f>
        <v/>
      </c>
      <c r="X3350" s="14">
        <f>Tabela1[[#This Row],[QIANTIDADE EXPEDIDA]]*Tabela1[[#This Row],[PESO UNI]]</f>
        <v>0</v>
      </c>
      <c r="Y3350" s="14">
        <f t="shared" si="440"/>
        <v>0</v>
      </c>
      <c r="Z3350" s="21">
        <f>Tabela1[[#This Row],[PESO TOTAL]]-Tabela1[[#This Row],[Peso Expedido]]</f>
        <v>0</v>
      </c>
      <c r="AA3350" s="18"/>
      <c r="AB3350" s="15"/>
      <c r="AC3350" s="15"/>
      <c r="AD3350" s="15"/>
      <c r="AE3350" s="15"/>
      <c r="AF3350" s="15"/>
      <c r="AG3350" s="15"/>
      <c r="AH3350" s="15"/>
      <c r="AI3350" s="40" t="str">
        <f t="shared" si="444"/>
        <v>ok</v>
      </c>
      <c r="AJ3350"/>
      <c r="AK3350" t="str">
        <f>Tabela1[[#This Row],[Coluna1]]&amp;Tabela1[[#This Row],[PEDIDO]]</f>
        <v/>
      </c>
      <c r="AL3350"/>
      <c r="AM3350"/>
      <c r="AN3350"/>
      <c r="AO3350" t="str">
        <f t="shared" si="441"/>
        <v>/</v>
      </c>
      <c r="AP3350" t="str">
        <f>Tabela1[[#This Row],[TAG]]&amp;Tabela1[[#This Row],[PEDIDO]]&amp;Tabela1[[#This Row],[PRODUTO]]</f>
        <v/>
      </c>
      <c r="AQ3350" s="23" t="str">
        <f>Tabela1[[#This Row],[PRODUTO]]&amp;Tabela1[[#This Row],[TAG]]</f>
        <v/>
      </c>
      <c r="AR3350" s="183">
        <f>Tabela1[[#This Row],[PESO TOTAL]]*Tabela1[[#This Row],[MATÉRIA PRIMA]]</f>
        <v>0</v>
      </c>
      <c r="AS3350" s="28">
        <f>Tabela1[[#This Row],[PESO TOTAL]]*Tabela1[[#This Row],[PREPARAÇÃO ]]</f>
        <v>0</v>
      </c>
      <c r="AT3350" s="28">
        <f>Tabela1[[#This Row],[PESO TOTAL]]*Tabela1[[#This Row],[CALDEIRARIA]]</f>
        <v>0</v>
      </c>
      <c r="AU3350" s="28">
        <f>Tabela1[[#This Row],[PESO TOTAL]]*Tabela1[[#This Row],[SOLDA]]</f>
        <v>0</v>
      </c>
      <c r="AV3350" s="28">
        <f>Tabela1[[#This Row],[PESO TOTAL]]*Tabela1[[#This Row],[ACABAMENTO]]</f>
        <v>0</v>
      </c>
      <c r="AW3350" s="28">
        <f>Tabela1[[#This Row],[PESO TOTAL]]*Tabela1[[#This Row],[PRONTO ACABADO]]</f>
        <v>0</v>
      </c>
      <c r="AX3350" s="28">
        <f>Tabela1[[#This Row],[PESO TOTAL]]*Tabela1[[#This Row],[EXPEDIÇÃO ]]</f>
        <v>0</v>
      </c>
      <c r="AY3350" s="28" t="str">
        <f>Tabela1[[#This Row],[PEDIDO]]&amp;Tabela1[[#This Row],[PRODUTO]]</f>
        <v/>
      </c>
      <c r="AZ3350" s="44">
        <f>IF(AF3350="",0,IF(ISTEXT(AF3350),H3350*VALUE(SUBSTITUTE(AF3350,"%",""))/100,H3350*AF3350))-Tabela1[[#This Row],[PRONTO ACABADO2]]</f>
        <v>0</v>
      </c>
      <c r="BA3350" s="44">
        <f>IF(AG3350="",0,IF(ISTEXT(AG3350),H3350*VALUE(SUBSTITUTE(AG3350,"%",""))/100,H3350*AG3350))-Tabela1[[#This Row],[PESO EXPEDIDO2]]</f>
        <v>0</v>
      </c>
      <c r="BB3350" s="44">
        <f t="shared" si="442"/>
        <v>0</v>
      </c>
      <c r="BC3350" s="44">
        <f t="shared" si="443"/>
        <v>0</v>
      </c>
      <c r="BD3350" s="44"/>
    </row>
    <row r="3351" spans="1:56" ht="15.75" hidden="1" customHeight="1" x14ac:dyDescent="0.25">
      <c r="A3351" s="6"/>
      <c r="B3351" s="22"/>
      <c r="C3351" s="7"/>
      <c r="D3351" s="46"/>
      <c r="E3351" s="7"/>
      <c r="F3351" s="7"/>
      <c r="G3351" s="44"/>
      <c r="H3351" s="41">
        <f>Tabela1[[#This Row],[PESO UNI]]*Tabela1[[#This Row],[QTE]]</f>
        <v>0</v>
      </c>
      <c r="I3351" s="7"/>
      <c r="J3351" s="8"/>
      <c r="K3351" s="8"/>
      <c r="L3351" s="9"/>
      <c r="M3351" s="10"/>
      <c r="N3351" s="11"/>
      <c r="O3351" s="12"/>
      <c r="P3351" s="13"/>
      <c r="Q3351" s="14">
        <f>Tabela1[[#This Row],[QTDE/ Fabricação]]-Tabela1[[#This Row],[QTE]]</f>
        <v>0</v>
      </c>
      <c r="R3351" s="19">
        <f t="shared" si="438"/>
        <v>0</v>
      </c>
      <c r="S3351" s="19">
        <f t="shared" si="437"/>
        <v>0</v>
      </c>
      <c r="T3351" s="20">
        <f t="shared" si="439"/>
        <v>0</v>
      </c>
      <c r="U3351" s="17">
        <f>IFERROR(SUMIF('LISTA DE EMBARQUE'!B:B,MICRO!E:E,'LISTA DE EMBARQUE'!G:G),"")</f>
        <v>0</v>
      </c>
      <c r="V3351" s="12" t="str">
        <f>IFERROR(VLOOKUP(Tabela1[[#This Row],[COD.MDE]],'LISTA DE EMBARQUE'!B:L,11,0),"")</f>
        <v/>
      </c>
      <c r="W3351" s="13" t="str">
        <f>IFERROR(COUNTIF(#REF!,Tabela1[[#This Row],[Colunas5]]),"")</f>
        <v/>
      </c>
      <c r="X3351" s="14">
        <f>Tabela1[[#This Row],[QIANTIDADE EXPEDIDA]]*Tabela1[[#This Row],[PESO UNI]]</f>
        <v>0</v>
      </c>
      <c r="Y3351" s="14">
        <f t="shared" si="440"/>
        <v>0</v>
      </c>
      <c r="Z3351" s="21">
        <f>Tabela1[[#This Row],[PESO TOTAL]]-Tabela1[[#This Row],[Peso Expedido]]</f>
        <v>0</v>
      </c>
      <c r="AA3351" s="18"/>
      <c r="AB3351" s="15"/>
      <c r="AC3351" s="15"/>
      <c r="AD3351" s="15"/>
      <c r="AE3351" s="15"/>
      <c r="AF3351" s="15"/>
      <c r="AG3351" s="15"/>
      <c r="AH3351" s="15"/>
      <c r="AI3351" s="40" t="str">
        <f t="shared" si="444"/>
        <v>ok</v>
      </c>
      <c r="AJ3351"/>
      <c r="AK3351" t="str">
        <f>Tabela1[[#This Row],[Coluna1]]&amp;Tabela1[[#This Row],[PEDIDO]]</f>
        <v/>
      </c>
      <c r="AL3351"/>
      <c r="AM3351"/>
      <c r="AN3351"/>
      <c r="AO3351" t="str">
        <f t="shared" si="441"/>
        <v>/</v>
      </c>
      <c r="AP3351" t="str">
        <f>Tabela1[[#This Row],[TAG]]&amp;Tabela1[[#This Row],[PEDIDO]]&amp;Tabela1[[#This Row],[PRODUTO]]</f>
        <v/>
      </c>
      <c r="AQ3351" s="23" t="str">
        <f>Tabela1[[#This Row],[PRODUTO]]&amp;Tabela1[[#This Row],[TAG]]</f>
        <v/>
      </c>
      <c r="AR3351" s="183">
        <f>Tabela1[[#This Row],[PESO TOTAL]]*Tabela1[[#This Row],[MATÉRIA PRIMA]]</f>
        <v>0</v>
      </c>
      <c r="AS3351" s="28">
        <f>Tabela1[[#This Row],[PESO TOTAL]]*Tabela1[[#This Row],[PREPARAÇÃO ]]</f>
        <v>0</v>
      </c>
      <c r="AT3351" s="28">
        <f>Tabela1[[#This Row],[PESO TOTAL]]*Tabela1[[#This Row],[CALDEIRARIA]]</f>
        <v>0</v>
      </c>
      <c r="AU3351" s="28">
        <f>Tabela1[[#This Row],[PESO TOTAL]]*Tabela1[[#This Row],[SOLDA]]</f>
        <v>0</v>
      </c>
      <c r="AV3351" s="28">
        <f>Tabela1[[#This Row],[PESO TOTAL]]*Tabela1[[#This Row],[ACABAMENTO]]</f>
        <v>0</v>
      </c>
      <c r="AW3351" s="28">
        <f>Tabela1[[#This Row],[PESO TOTAL]]*Tabela1[[#This Row],[PRONTO ACABADO]]</f>
        <v>0</v>
      </c>
      <c r="AX3351" s="28">
        <f>Tabela1[[#This Row],[PESO TOTAL]]*Tabela1[[#This Row],[EXPEDIÇÃO ]]</f>
        <v>0</v>
      </c>
      <c r="AY3351" s="28" t="str">
        <f>Tabela1[[#This Row],[PEDIDO]]&amp;Tabela1[[#This Row],[PRODUTO]]</f>
        <v/>
      </c>
      <c r="AZ3351" s="44">
        <f>IF(AF3351="",0,IF(ISTEXT(AF3351),H3351*VALUE(SUBSTITUTE(AF3351,"%",""))/100,H3351*AF3351))-Tabela1[[#This Row],[PRONTO ACABADO2]]</f>
        <v>0</v>
      </c>
      <c r="BA3351" s="44">
        <f>IF(AG3351="",0,IF(ISTEXT(AG3351),H3351*VALUE(SUBSTITUTE(AG3351,"%",""))/100,H3351*AG3351))-Tabela1[[#This Row],[PESO EXPEDIDO2]]</f>
        <v>0</v>
      </c>
      <c r="BB3351" s="44">
        <f t="shared" si="442"/>
        <v>0</v>
      </c>
      <c r="BC3351" s="44">
        <f t="shared" si="443"/>
        <v>0</v>
      </c>
      <c r="BD3351" s="44"/>
    </row>
    <row r="3352" spans="1:56" ht="15.75" hidden="1" customHeight="1" x14ac:dyDescent="0.25">
      <c r="A3352" s="6"/>
      <c r="B3352" s="22"/>
      <c r="C3352" s="7"/>
      <c r="D3352" s="46"/>
      <c r="E3352" s="7"/>
      <c r="F3352" s="7"/>
      <c r="G3352" s="44"/>
      <c r="H3352" s="41">
        <f>Tabela1[[#This Row],[PESO UNI]]*Tabela1[[#This Row],[QTE]]</f>
        <v>0</v>
      </c>
      <c r="I3352" s="7"/>
      <c r="J3352" s="8"/>
      <c r="K3352" s="8"/>
      <c r="L3352" s="9"/>
      <c r="M3352" s="10"/>
      <c r="N3352" s="11"/>
      <c r="O3352" s="12"/>
      <c r="P3352" s="13"/>
      <c r="Q3352" s="14">
        <f>Tabela1[[#This Row],[QTDE/ Fabricação]]-Tabela1[[#This Row],[QTE]]</f>
        <v>0</v>
      </c>
      <c r="R3352" s="19">
        <f t="shared" si="438"/>
        <v>0</v>
      </c>
      <c r="S3352" s="19">
        <f t="shared" si="437"/>
        <v>0</v>
      </c>
      <c r="T3352" s="20">
        <f t="shared" si="439"/>
        <v>0</v>
      </c>
      <c r="U3352" s="17">
        <f>IFERROR(SUMIF('LISTA DE EMBARQUE'!B:B,MICRO!E:E,'LISTA DE EMBARQUE'!G:G),"")</f>
        <v>0</v>
      </c>
      <c r="V3352" s="12" t="str">
        <f>IFERROR(VLOOKUP(Tabela1[[#This Row],[COD.MDE]],'LISTA DE EMBARQUE'!B:L,11,0),"")</f>
        <v/>
      </c>
      <c r="W3352" s="13" t="str">
        <f>IFERROR(COUNTIF(#REF!,Tabela1[[#This Row],[Colunas5]]),"")</f>
        <v/>
      </c>
      <c r="X3352" s="14">
        <f>Tabela1[[#This Row],[QIANTIDADE EXPEDIDA]]*Tabela1[[#This Row],[PESO UNI]]</f>
        <v>0</v>
      </c>
      <c r="Y3352" s="14">
        <f t="shared" si="440"/>
        <v>0</v>
      </c>
      <c r="Z3352" s="21">
        <f>Tabela1[[#This Row],[PESO TOTAL]]-Tabela1[[#This Row],[Peso Expedido]]</f>
        <v>0</v>
      </c>
      <c r="AA3352" s="18"/>
      <c r="AB3352" s="15"/>
      <c r="AC3352" s="15"/>
      <c r="AD3352" s="15"/>
      <c r="AE3352" s="15"/>
      <c r="AF3352" s="15"/>
      <c r="AG3352" s="15"/>
      <c r="AH3352" s="15"/>
      <c r="AI3352" s="40" t="str">
        <f t="shared" si="444"/>
        <v>ok</v>
      </c>
      <c r="AJ3352"/>
      <c r="AK3352" t="str">
        <f>Tabela1[[#This Row],[Coluna1]]&amp;Tabela1[[#This Row],[PEDIDO]]</f>
        <v/>
      </c>
      <c r="AL3352"/>
      <c r="AM3352"/>
      <c r="AN3352"/>
      <c r="AO3352" t="str">
        <f t="shared" si="441"/>
        <v>/</v>
      </c>
      <c r="AP3352" t="str">
        <f>Tabela1[[#This Row],[TAG]]&amp;Tabela1[[#This Row],[PEDIDO]]&amp;Tabela1[[#This Row],[PRODUTO]]</f>
        <v/>
      </c>
      <c r="AQ3352" s="23" t="str">
        <f>Tabela1[[#This Row],[PRODUTO]]&amp;Tabela1[[#This Row],[TAG]]</f>
        <v/>
      </c>
      <c r="AR3352" s="183">
        <f>Tabela1[[#This Row],[PESO TOTAL]]*Tabela1[[#This Row],[MATÉRIA PRIMA]]</f>
        <v>0</v>
      </c>
      <c r="AS3352" s="28">
        <f>Tabela1[[#This Row],[PESO TOTAL]]*Tabela1[[#This Row],[PREPARAÇÃO ]]</f>
        <v>0</v>
      </c>
      <c r="AT3352" s="28">
        <f>Tabela1[[#This Row],[PESO TOTAL]]*Tabela1[[#This Row],[CALDEIRARIA]]</f>
        <v>0</v>
      </c>
      <c r="AU3352" s="28">
        <f>Tabela1[[#This Row],[PESO TOTAL]]*Tabela1[[#This Row],[SOLDA]]</f>
        <v>0</v>
      </c>
      <c r="AV3352" s="28">
        <f>Tabela1[[#This Row],[PESO TOTAL]]*Tabela1[[#This Row],[ACABAMENTO]]</f>
        <v>0</v>
      </c>
      <c r="AW3352" s="28">
        <f>Tabela1[[#This Row],[PESO TOTAL]]*Tabela1[[#This Row],[PRONTO ACABADO]]</f>
        <v>0</v>
      </c>
      <c r="AX3352" s="28">
        <f>Tabela1[[#This Row],[PESO TOTAL]]*Tabela1[[#This Row],[EXPEDIÇÃO ]]</f>
        <v>0</v>
      </c>
      <c r="AY3352" s="28" t="str">
        <f>Tabela1[[#This Row],[PEDIDO]]&amp;Tabela1[[#This Row],[PRODUTO]]</f>
        <v/>
      </c>
      <c r="AZ3352" s="44">
        <f>IF(AF3352="",0,IF(ISTEXT(AF3352),H3352*VALUE(SUBSTITUTE(AF3352,"%",""))/100,H3352*AF3352))-Tabela1[[#This Row],[PRONTO ACABADO2]]</f>
        <v>0</v>
      </c>
      <c r="BA3352" s="44">
        <f>IF(AG3352="",0,IF(ISTEXT(AG3352),H3352*VALUE(SUBSTITUTE(AG3352,"%",""))/100,H3352*AG3352))-Tabela1[[#This Row],[PESO EXPEDIDO2]]</f>
        <v>0</v>
      </c>
      <c r="BB3352" s="44">
        <f t="shared" si="442"/>
        <v>0</v>
      </c>
      <c r="BC3352" s="44">
        <f t="shared" si="443"/>
        <v>0</v>
      </c>
      <c r="BD3352" s="44"/>
    </row>
    <row r="3353" spans="1:56" ht="15.75" hidden="1" customHeight="1" x14ac:dyDescent="0.25">
      <c r="A3353" s="6"/>
      <c r="B3353" s="22"/>
      <c r="C3353" s="7"/>
      <c r="D3353" s="46"/>
      <c r="E3353" s="7"/>
      <c r="F3353" s="7"/>
      <c r="G3353" s="44"/>
      <c r="H3353" s="41">
        <f>Tabela1[[#This Row],[PESO UNI]]*Tabela1[[#This Row],[QTE]]</f>
        <v>0</v>
      </c>
      <c r="I3353" s="7"/>
      <c r="J3353" s="8"/>
      <c r="K3353" s="8"/>
      <c r="L3353" s="9"/>
      <c r="M3353" s="10"/>
      <c r="N3353" s="11"/>
      <c r="O3353" s="12"/>
      <c r="P3353" s="13"/>
      <c r="Q3353" s="14">
        <f>Tabela1[[#This Row],[QTDE/ Fabricação]]-Tabela1[[#This Row],[QTE]]</f>
        <v>0</v>
      </c>
      <c r="R3353" s="19">
        <f t="shared" si="438"/>
        <v>0</v>
      </c>
      <c r="S3353" s="19">
        <f t="shared" si="437"/>
        <v>0</v>
      </c>
      <c r="T3353" s="20">
        <f t="shared" si="439"/>
        <v>0</v>
      </c>
      <c r="U3353" s="17">
        <f>IFERROR(SUMIF('LISTA DE EMBARQUE'!B:B,MICRO!E:E,'LISTA DE EMBARQUE'!G:G),"")</f>
        <v>0</v>
      </c>
      <c r="V3353" s="12" t="str">
        <f>IFERROR(VLOOKUP(Tabela1[[#This Row],[COD.MDE]],'LISTA DE EMBARQUE'!B:L,11,0),"")</f>
        <v/>
      </c>
      <c r="W3353" s="13" t="str">
        <f>IFERROR(COUNTIF(#REF!,Tabela1[[#This Row],[Colunas5]]),"")</f>
        <v/>
      </c>
      <c r="X3353" s="14">
        <f>Tabela1[[#This Row],[QIANTIDADE EXPEDIDA]]*Tabela1[[#This Row],[PESO UNI]]</f>
        <v>0</v>
      </c>
      <c r="Y3353" s="14">
        <f t="shared" si="440"/>
        <v>0</v>
      </c>
      <c r="Z3353" s="21">
        <f>Tabela1[[#This Row],[PESO TOTAL]]-Tabela1[[#This Row],[Peso Expedido]]</f>
        <v>0</v>
      </c>
      <c r="AA3353" s="18"/>
      <c r="AB3353" s="15"/>
      <c r="AC3353" s="15"/>
      <c r="AD3353" s="15"/>
      <c r="AE3353" s="15"/>
      <c r="AF3353" s="15"/>
      <c r="AG3353" s="15"/>
      <c r="AH3353" s="15"/>
      <c r="AI3353" s="40" t="str">
        <f t="shared" si="444"/>
        <v>ok</v>
      </c>
      <c r="AJ3353"/>
      <c r="AK3353" t="str">
        <f>Tabela1[[#This Row],[Coluna1]]&amp;Tabela1[[#This Row],[PEDIDO]]</f>
        <v/>
      </c>
      <c r="AL3353"/>
      <c r="AM3353"/>
      <c r="AN3353"/>
      <c r="AO3353" t="str">
        <f t="shared" si="441"/>
        <v>/</v>
      </c>
      <c r="AP3353" t="str">
        <f>Tabela1[[#This Row],[TAG]]&amp;Tabela1[[#This Row],[PEDIDO]]&amp;Tabela1[[#This Row],[PRODUTO]]</f>
        <v/>
      </c>
      <c r="AQ3353" s="23" t="str">
        <f>Tabela1[[#This Row],[PRODUTO]]&amp;Tabela1[[#This Row],[TAG]]</f>
        <v/>
      </c>
      <c r="AR3353" s="183">
        <f>Tabela1[[#This Row],[PESO TOTAL]]*Tabela1[[#This Row],[MATÉRIA PRIMA]]</f>
        <v>0</v>
      </c>
      <c r="AS3353" s="28">
        <f>Tabela1[[#This Row],[PESO TOTAL]]*Tabela1[[#This Row],[PREPARAÇÃO ]]</f>
        <v>0</v>
      </c>
      <c r="AT3353" s="28">
        <f>Tabela1[[#This Row],[PESO TOTAL]]*Tabela1[[#This Row],[CALDEIRARIA]]</f>
        <v>0</v>
      </c>
      <c r="AU3353" s="28">
        <f>Tabela1[[#This Row],[PESO TOTAL]]*Tabela1[[#This Row],[SOLDA]]</f>
        <v>0</v>
      </c>
      <c r="AV3353" s="28">
        <f>Tabela1[[#This Row],[PESO TOTAL]]*Tabela1[[#This Row],[ACABAMENTO]]</f>
        <v>0</v>
      </c>
      <c r="AW3353" s="28">
        <f>Tabela1[[#This Row],[PESO TOTAL]]*Tabela1[[#This Row],[PRONTO ACABADO]]</f>
        <v>0</v>
      </c>
      <c r="AX3353" s="28">
        <f>Tabela1[[#This Row],[PESO TOTAL]]*Tabela1[[#This Row],[EXPEDIÇÃO ]]</f>
        <v>0</v>
      </c>
      <c r="AY3353" s="28" t="str">
        <f>Tabela1[[#This Row],[PEDIDO]]&amp;Tabela1[[#This Row],[PRODUTO]]</f>
        <v/>
      </c>
      <c r="AZ3353" s="44">
        <f>IF(AF3353="",0,IF(ISTEXT(AF3353),H3353*VALUE(SUBSTITUTE(AF3353,"%",""))/100,H3353*AF3353))-Tabela1[[#This Row],[PRONTO ACABADO2]]</f>
        <v>0</v>
      </c>
      <c r="BA3353" s="44">
        <f>IF(AG3353="",0,IF(ISTEXT(AG3353),H3353*VALUE(SUBSTITUTE(AG3353,"%",""))/100,H3353*AG3353))-Tabela1[[#This Row],[PESO EXPEDIDO2]]</f>
        <v>0</v>
      </c>
      <c r="BB3353" s="44">
        <f t="shared" si="442"/>
        <v>0</v>
      </c>
      <c r="BC3353" s="44">
        <f t="shared" si="443"/>
        <v>0</v>
      </c>
      <c r="BD3353" s="44"/>
    </row>
    <row r="3354" spans="1:56" ht="15.75" hidden="1" customHeight="1" x14ac:dyDescent="0.25">
      <c r="A3354" s="6"/>
      <c r="B3354" s="22"/>
      <c r="C3354" s="7"/>
      <c r="D3354" s="46"/>
      <c r="E3354" s="7"/>
      <c r="F3354" s="7"/>
      <c r="G3354" s="44"/>
      <c r="H3354" s="41">
        <f>Tabela1[[#This Row],[PESO UNI]]*Tabela1[[#This Row],[QTE]]</f>
        <v>0</v>
      </c>
      <c r="I3354" s="7"/>
      <c r="J3354" s="8"/>
      <c r="K3354" s="8"/>
      <c r="L3354" s="9"/>
      <c r="M3354" s="10"/>
      <c r="N3354" s="11"/>
      <c r="O3354" s="12"/>
      <c r="P3354" s="13"/>
      <c r="Q3354" s="14">
        <f>Tabela1[[#This Row],[QTDE/ Fabricação]]-Tabela1[[#This Row],[QTE]]</f>
        <v>0</v>
      </c>
      <c r="R3354" s="19">
        <f t="shared" si="438"/>
        <v>0</v>
      </c>
      <c r="S3354" s="19">
        <f t="shared" si="437"/>
        <v>0</v>
      </c>
      <c r="T3354" s="20">
        <f t="shared" si="439"/>
        <v>0</v>
      </c>
      <c r="U3354" s="17">
        <f>IFERROR(SUMIF('LISTA DE EMBARQUE'!B:B,MICRO!E:E,'LISTA DE EMBARQUE'!G:G),"")</f>
        <v>0</v>
      </c>
      <c r="V3354" s="12" t="str">
        <f>IFERROR(VLOOKUP(Tabela1[[#This Row],[COD.MDE]],'LISTA DE EMBARQUE'!B:L,11,0),"")</f>
        <v/>
      </c>
      <c r="W3354" s="13" t="str">
        <f>IFERROR(COUNTIF(#REF!,Tabela1[[#This Row],[Colunas5]]),"")</f>
        <v/>
      </c>
      <c r="X3354" s="14">
        <f>Tabela1[[#This Row],[QIANTIDADE EXPEDIDA]]*Tabela1[[#This Row],[PESO UNI]]</f>
        <v>0</v>
      </c>
      <c r="Y3354" s="14">
        <f t="shared" si="440"/>
        <v>0</v>
      </c>
      <c r="Z3354" s="21">
        <f>Tabela1[[#This Row],[PESO TOTAL]]-Tabela1[[#This Row],[Peso Expedido]]</f>
        <v>0</v>
      </c>
      <c r="AA3354" s="18"/>
      <c r="AB3354" s="15"/>
      <c r="AC3354" s="15"/>
      <c r="AD3354" s="15"/>
      <c r="AE3354" s="15"/>
      <c r="AF3354" s="15"/>
      <c r="AG3354" s="15"/>
      <c r="AH3354" s="15"/>
      <c r="AI3354" s="40" t="str">
        <f t="shared" si="444"/>
        <v>ok</v>
      </c>
      <c r="AJ3354"/>
      <c r="AK3354" t="str">
        <f>Tabela1[[#This Row],[Coluna1]]&amp;Tabela1[[#This Row],[PEDIDO]]</f>
        <v/>
      </c>
      <c r="AL3354"/>
      <c r="AM3354"/>
      <c r="AN3354"/>
      <c r="AO3354" t="str">
        <f t="shared" si="441"/>
        <v>/</v>
      </c>
      <c r="AP3354" t="str">
        <f>Tabela1[[#This Row],[TAG]]&amp;Tabela1[[#This Row],[PEDIDO]]&amp;Tabela1[[#This Row],[PRODUTO]]</f>
        <v/>
      </c>
      <c r="AQ3354" s="23" t="str">
        <f>Tabela1[[#This Row],[PRODUTO]]&amp;Tabela1[[#This Row],[TAG]]</f>
        <v/>
      </c>
      <c r="AR3354" s="183">
        <f>Tabela1[[#This Row],[PESO TOTAL]]*Tabela1[[#This Row],[MATÉRIA PRIMA]]</f>
        <v>0</v>
      </c>
      <c r="AS3354" s="28">
        <f>Tabela1[[#This Row],[PESO TOTAL]]*Tabela1[[#This Row],[PREPARAÇÃO ]]</f>
        <v>0</v>
      </c>
      <c r="AT3354" s="28">
        <f>Tabela1[[#This Row],[PESO TOTAL]]*Tabela1[[#This Row],[CALDEIRARIA]]</f>
        <v>0</v>
      </c>
      <c r="AU3354" s="28">
        <f>Tabela1[[#This Row],[PESO TOTAL]]*Tabela1[[#This Row],[SOLDA]]</f>
        <v>0</v>
      </c>
      <c r="AV3354" s="28">
        <f>Tabela1[[#This Row],[PESO TOTAL]]*Tabela1[[#This Row],[ACABAMENTO]]</f>
        <v>0</v>
      </c>
      <c r="AW3354" s="28">
        <f>Tabela1[[#This Row],[PESO TOTAL]]*Tabela1[[#This Row],[PRONTO ACABADO]]</f>
        <v>0</v>
      </c>
      <c r="AX3354" s="28">
        <f>Tabela1[[#This Row],[PESO TOTAL]]*Tabela1[[#This Row],[EXPEDIÇÃO ]]</f>
        <v>0</v>
      </c>
      <c r="AY3354" s="28" t="str">
        <f>Tabela1[[#This Row],[PEDIDO]]&amp;Tabela1[[#This Row],[PRODUTO]]</f>
        <v/>
      </c>
      <c r="AZ3354" s="44">
        <f>IF(AF3354="",0,IF(ISTEXT(AF3354),H3354*VALUE(SUBSTITUTE(AF3354,"%",""))/100,H3354*AF3354))-Tabela1[[#This Row],[PRONTO ACABADO2]]</f>
        <v>0</v>
      </c>
      <c r="BA3354" s="44">
        <f>IF(AG3354="",0,IF(ISTEXT(AG3354),H3354*VALUE(SUBSTITUTE(AG3354,"%",""))/100,H3354*AG3354))-Tabela1[[#This Row],[PESO EXPEDIDO2]]</f>
        <v>0</v>
      </c>
      <c r="BB3354" s="44">
        <f t="shared" si="442"/>
        <v>0</v>
      </c>
      <c r="BC3354" s="44">
        <f t="shared" si="443"/>
        <v>0</v>
      </c>
      <c r="BD3354" s="44"/>
    </row>
    <row r="3355" spans="1:56" ht="15.75" hidden="1" customHeight="1" x14ac:dyDescent="0.25">
      <c r="A3355" s="6"/>
      <c r="B3355" s="22"/>
      <c r="C3355" s="7"/>
      <c r="D3355" s="46"/>
      <c r="E3355" s="7"/>
      <c r="F3355" s="7"/>
      <c r="G3355" s="44"/>
      <c r="H3355" s="41">
        <f>Tabela1[[#This Row],[PESO UNI]]*Tabela1[[#This Row],[QTE]]</f>
        <v>0</v>
      </c>
      <c r="I3355" s="7"/>
      <c r="J3355" s="8"/>
      <c r="K3355" s="8"/>
      <c r="L3355" s="9"/>
      <c r="M3355" s="10"/>
      <c r="N3355" s="11"/>
      <c r="O3355" s="12"/>
      <c r="P3355" s="13"/>
      <c r="Q3355" s="14">
        <f>Tabela1[[#This Row],[QTDE/ Fabricação]]-Tabela1[[#This Row],[QTE]]</f>
        <v>0</v>
      </c>
      <c r="R3355" s="19">
        <f t="shared" si="438"/>
        <v>0</v>
      </c>
      <c r="S3355" s="19">
        <f t="shared" si="437"/>
        <v>0</v>
      </c>
      <c r="T3355" s="20">
        <f t="shared" si="439"/>
        <v>0</v>
      </c>
      <c r="U3355" s="17">
        <f>IFERROR(SUMIF('LISTA DE EMBARQUE'!B:B,MICRO!E:E,'LISTA DE EMBARQUE'!G:G),"")</f>
        <v>0</v>
      </c>
      <c r="V3355" s="12" t="str">
        <f>IFERROR(VLOOKUP(Tabela1[[#This Row],[COD.MDE]],'LISTA DE EMBARQUE'!B:L,11,0),"")</f>
        <v/>
      </c>
      <c r="W3355" s="13" t="str">
        <f>IFERROR(COUNTIF(#REF!,Tabela1[[#This Row],[Colunas5]]),"")</f>
        <v/>
      </c>
      <c r="X3355" s="14">
        <f>Tabela1[[#This Row],[QIANTIDADE EXPEDIDA]]*Tabela1[[#This Row],[PESO UNI]]</f>
        <v>0</v>
      </c>
      <c r="Y3355" s="14">
        <f t="shared" si="440"/>
        <v>0</v>
      </c>
      <c r="Z3355" s="21">
        <f>Tabela1[[#This Row],[PESO TOTAL]]-Tabela1[[#This Row],[Peso Expedido]]</f>
        <v>0</v>
      </c>
      <c r="AA3355" s="18"/>
      <c r="AB3355" s="15"/>
      <c r="AC3355" s="15"/>
      <c r="AD3355" s="15"/>
      <c r="AE3355" s="15"/>
      <c r="AF3355" s="15"/>
      <c r="AG3355" s="15"/>
      <c r="AH3355" s="15"/>
      <c r="AI3355" s="40" t="str">
        <f t="shared" si="444"/>
        <v>ok</v>
      </c>
      <c r="AJ3355"/>
      <c r="AK3355" t="str">
        <f>Tabela1[[#This Row],[Coluna1]]&amp;Tabela1[[#This Row],[PEDIDO]]</f>
        <v/>
      </c>
      <c r="AL3355"/>
      <c r="AM3355"/>
      <c r="AN3355"/>
      <c r="AO3355" t="str">
        <f t="shared" si="441"/>
        <v>/</v>
      </c>
      <c r="AP3355" t="str">
        <f>Tabela1[[#This Row],[TAG]]&amp;Tabela1[[#This Row],[PEDIDO]]&amp;Tabela1[[#This Row],[PRODUTO]]</f>
        <v/>
      </c>
      <c r="AQ3355" s="23" t="str">
        <f>Tabela1[[#This Row],[PRODUTO]]&amp;Tabela1[[#This Row],[TAG]]</f>
        <v/>
      </c>
      <c r="AR3355" s="183">
        <f>Tabela1[[#This Row],[PESO TOTAL]]*Tabela1[[#This Row],[MATÉRIA PRIMA]]</f>
        <v>0</v>
      </c>
      <c r="AS3355" s="28">
        <f>Tabela1[[#This Row],[PESO TOTAL]]*Tabela1[[#This Row],[PREPARAÇÃO ]]</f>
        <v>0</v>
      </c>
      <c r="AT3355" s="28">
        <f>Tabela1[[#This Row],[PESO TOTAL]]*Tabela1[[#This Row],[CALDEIRARIA]]</f>
        <v>0</v>
      </c>
      <c r="AU3355" s="28">
        <f>Tabela1[[#This Row],[PESO TOTAL]]*Tabela1[[#This Row],[SOLDA]]</f>
        <v>0</v>
      </c>
      <c r="AV3355" s="28">
        <f>Tabela1[[#This Row],[PESO TOTAL]]*Tabela1[[#This Row],[ACABAMENTO]]</f>
        <v>0</v>
      </c>
      <c r="AW3355" s="28">
        <f>Tabela1[[#This Row],[PESO TOTAL]]*Tabela1[[#This Row],[PRONTO ACABADO]]</f>
        <v>0</v>
      </c>
      <c r="AX3355" s="28">
        <f>Tabela1[[#This Row],[PESO TOTAL]]*Tabela1[[#This Row],[EXPEDIÇÃO ]]</f>
        <v>0</v>
      </c>
      <c r="AY3355" s="28" t="str">
        <f>Tabela1[[#This Row],[PEDIDO]]&amp;Tabela1[[#This Row],[PRODUTO]]</f>
        <v/>
      </c>
      <c r="AZ3355" s="44">
        <f>IF(AF3355="",0,IF(ISTEXT(AF3355),H3355*VALUE(SUBSTITUTE(AF3355,"%",""))/100,H3355*AF3355))-Tabela1[[#This Row],[PRONTO ACABADO2]]</f>
        <v>0</v>
      </c>
      <c r="BA3355" s="44">
        <f>IF(AG3355="",0,IF(ISTEXT(AG3355),H3355*VALUE(SUBSTITUTE(AG3355,"%",""))/100,H3355*AG3355))-Tabela1[[#This Row],[PESO EXPEDIDO2]]</f>
        <v>0</v>
      </c>
      <c r="BB3355" s="44">
        <f t="shared" si="442"/>
        <v>0</v>
      </c>
      <c r="BC3355" s="44">
        <f t="shared" si="443"/>
        <v>0</v>
      </c>
      <c r="BD3355" s="44"/>
    </row>
    <row r="3356" spans="1:56" ht="15.75" hidden="1" customHeight="1" x14ac:dyDescent="0.25">
      <c r="A3356" s="6"/>
      <c r="B3356" s="22"/>
      <c r="C3356" s="7"/>
      <c r="D3356" s="46"/>
      <c r="E3356" s="7"/>
      <c r="F3356" s="7"/>
      <c r="G3356" s="44"/>
      <c r="H3356" s="41">
        <f>Tabela1[[#This Row],[PESO UNI]]*Tabela1[[#This Row],[QTE]]</f>
        <v>0</v>
      </c>
      <c r="I3356" s="7"/>
      <c r="J3356" s="8"/>
      <c r="K3356" s="8"/>
      <c r="L3356" s="9"/>
      <c r="M3356" s="10"/>
      <c r="N3356" s="11"/>
      <c r="O3356" s="12"/>
      <c r="P3356" s="13"/>
      <c r="Q3356" s="14">
        <f>Tabela1[[#This Row],[QTDE/ Fabricação]]-Tabela1[[#This Row],[QTE]]</f>
        <v>0</v>
      </c>
      <c r="R3356" s="19">
        <f t="shared" si="438"/>
        <v>0</v>
      </c>
      <c r="S3356" s="19">
        <f t="shared" si="437"/>
        <v>0</v>
      </c>
      <c r="T3356" s="20">
        <f t="shared" si="439"/>
        <v>0</v>
      </c>
      <c r="U3356" s="17">
        <f>IFERROR(SUMIF('LISTA DE EMBARQUE'!B:B,MICRO!E:E,'LISTA DE EMBARQUE'!G:G),"")</f>
        <v>0</v>
      </c>
      <c r="V3356" s="12" t="str">
        <f>IFERROR(VLOOKUP(Tabela1[[#This Row],[COD.MDE]],'LISTA DE EMBARQUE'!B:L,11,0),"")</f>
        <v/>
      </c>
      <c r="W3356" s="13" t="str">
        <f>IFERROR(COUNTIF(#REF!,Tabela1[[#This Row],[Colunas5]]),"")</f>
        <v/>
      </c>
      <c r="X3356" s="14">
        <f>Tabela1[[#This Row],[QIANTIDADE EXPEDIDA]]*Tabela1[[#This Row],[PESO UNI]]</f>
        <v>0</v>
      </c>
      <c r="Y3356" s="14">
        <f t="shared" si="440"/>
        <v>0</v>
      </c>
      <c r="Z3356" s="21">
        <f>Tabela1[[#This Row],[PESO TOTAL]]-Tabela1[[#This Row],[Peso Expedido]]</f>
        <v>0</v>
      </c>
      <c r="AA3356" s="18"/>
      <c r="AB3356" s="15"/>
      <c r="AC3356" s="15"/>
      <c r="AD3356" s="15"/>
      <c r="AE3356" s="15"/>
      <c r="AF3356" s="15"/>
      <c r="AG3356" s="15"/>
      <c r="AH3356" s="15"/>
      <c r="AI3356" s="40" t="str">
        <f t="shared" si="444"/>
        <v>ok</v>
      </c>
      <c r="AJ3356"/>
      <c r="AK3356" t="str">
        <f>Tabela1[[#This Row],[Coluna1]]&amp;Tabela1[[#This Row],[PEDIDO]]</f>
        <v/>
      </c>
      <c r="AL3356"/>
      <c r="AM3356"/>
      <c r="AN3356"/>
      <c r="AO3356" t="str">
        <f t="shared" si="441"/>
        <v>/</v>
      </c>
      <c r="AP3356" t="str">
        <f>Tabela1[[#This Row],[TAG]]&amp;Tabela1[[#This Row],[PEDIDO]]&amp;Tabela1[[#This Row],[PRODUTO]]</f>
        <v/>
      </c>
      <c r="AQ3356" s="23" t="str">
        <f>Tabela1[[#This Row],[PRODUTO]]&amp;Tabela1[[#This Row],[TAG]]</f>
        <v/>
      </c>
      <c r="AR3356" s="183">
        <f>Tabela1[[#This Row],[PESO TOTAL]]*Tabela1[[#This Row],[MATÉRIA PRIMA]]</f>
        <v>0</v>
      </c>
      <c r="AS3356" s="28">
        <f>Tabela1[[#This Row],[PESO TOTAL]]*Tabela1[[#This Row],[PREPARAÇÃO ]]</f>
        <v>0</v>
      </c>
      <c r="AT3356" s="28">
        <f>Tabela1[[#This Row],[PESO TOTAL]]*Tabela1[[#This Row],[CALDEIRARIA]]</f>
        <v>0</v>
      </c>
      <c r="AU3356" s="28">
        <f>Tabela1[[#This Row],[PESO TOTAL]]*Tabela1[[#This Row],[SOLDA]]</f>
        <v>0</v>
      </c>
      <c r="AV3356" s="28">
        <f>Tabela1[[#This Row],[PESO TOTAL]]*Tabela1[[#This Row],[ACABAMENTO]]</f>
        <v>0</v>
      </c>
      <c r="AW3356" s="28">
        <f>Tabela1[[#This Row],[PESO TOTAL]]*Tabela1[[#This Row],[PRONTO ACABADO]]</f>
        <v>0</v>
      </c>
      <c r="AX3356" s="28">
        <f>Tabela1[[#This Row],[PESO TOTAL]]*Tabela1[[#This Row],[EXPEDIÇÃO ]]</f>
        <v>0</v>
      </c>
      <c r="AY3356" s="28" t="str">
        <f>Tabela1[[#This Row],[PEDIDO]]&amp;Tabela1[[#This Row],[PRODUTO]]</f>
        <v/>
      </c>
      <c r="AZ3356" s="44">
        <f>IF(AF3356="",0,IF(ISTEXT(AF3356),H3356*VALUE(SUBSTITUTE(AF3356,"%",""))/100,H3356*AF3356))-Tabela1[[#This Row],[PRONTO ACABADO2]]</f>
        <v>0</v>
      </c>
      <c r="BA3356" s="44">
        <f>IF(AG3356="",0,IF(ISTEXT(AG3356),H3356*VALUE(SUBSTITUTE(AG3356,"%",""))/100,H3356*AG3356))-Tabela1[[#This Row],[PESO EXPEDIDO2]]</f>
        <v>0</v>
      </c>
      <c r="BB3356" s="44">
        <f t="shared" si="442"/>
        <v>0</v>
      </c>
      <c r="BC3356" s="44">
        <f t="shared" si="443"/>
        <v>0</v>
      </c>
      <c r="BD3356" s="44"/>
    </row>
    <row r="3357" spans="1:56" ht="15.75" hidden="1" customHeight="1" x14ac:dyDescent="0.25">
      <c r="A3357" s="6"/>
      <c r="B3357" s="22"/>
      <c r="C3357" s="7"/>
      <c r="D3357" s="46"/>
      <c r="E3357" s="7"/>
      <c r="F3357" s="7"/>
      <c r="G3357" s="44"/>
      <c r="H3357" s="41">
        <f>Tabela1[[#This Row],[PESO UNI]]*Tabela1[[#This Row],[QTE]]</f>
        <v>0</v>
      </c>
      <c r="I3357" s="7"/>
      <c r="J3357" s="8"/>
      <c r="K3357" s="8"/>
      <c r="L3357" s="9"/>
      <c r="M3357" s="10"/>
      <c r="N3357" s="11"/>
      <c r="O3357" s="12"/>
      <c r="P3357" s="13"/>
      <c r="Q3357" s="14">
        <f>Tabela1[[#This Row],[QTDE/ Fabricação]]-Tabela1[[#This Row],[QTE]]</f>
        <v>0</v>
      </c>
      <c r="R3357" s="19">
        <f t="shared" si="438"/>
        <v>0</v>
      </c>
      <c r="S3357" s="19">
        <f t="shared" si="437"/>
        <v>0</v>
      </c>
      <c r="T3357" s="20">
        <f t="shared" si="439"/>
        <v>0</v>
      </c>
      <c r="U3357" s="17">
        <f>IFERROR(SUMIF('LISTA DE EMBARQUE'!B:B,MICRO!E:E,'LISTA DE EMBARQUE'!G:G),"")</f>
        <v>0</v>
      </c>
      <c r="V3357" s="12" t="str">
        <f>IFERROR(VLOOKUP(Tabela1[[#This Row],[COD.MDE]],'LISTA DE EMBARQUE'!B:L,11,0),"")</f>
        <v/>
      </c>
      <c r="W3357" s="13" t="str">
        <f>IFERROR(COUNTIF(#REF!,Tabela1[[#This Row],[Colunas5]]),"")</f>
        <v/>
      </c>
      <c r="X3357" s="14">
        <f>Tabela1[[#This Row],[QIANTIDADE EXPEDIDA]]*Tabela1[[#This Row],[PESO UNI]]</f>
        <v>0</v>
      </c>
      <c r="Y3357" s="14">
        <f t="shared" si="440"/>
        <v>0</v>
      </c>
      <c r="Z3357" s="21">
        <f>Tabela1[[#This Row],[PESO TOTAL]]-Tabela1[[#This Row],[Peso Expedido]]</f>
        <v>0</v>
      </c>
      <c r="AA3357" s="18"/>
      <c r="AB3357" s="15"/>
      <c r="AC3357" s="15"/>
      <c r="AD3357" s="15"/>
      <c r="AE3357" s="15"/>
      <c r="AF3357" s="15"/>
      <c r="AG3357" s="15"/>
      <c r="AH3357" s="15"/>
      <c r="AI3357" s="40" t="str">
        <f t="shared" si="444"/>
        <v>ok</v>
      </c>
      <c r="AJ3357"/>
      <c r="AK3357" t="str">
        <f>Tabela1[[#This Row],[Coluna1]]&amp;Tabela1[[#This Row],[PEDIDO]]</f>
        <v/>
      </c>
      <c r="AL3357"/>
      <c r="AM3357"/>
      <c r="AN3357"/>
      <c r="AO3357" t="str">
        <f t="shared" si="441"/>
        <v>/</v>
      </c>
      <c r="AP3357" t="str">
        <f>Tabela1[[#This Row],[TAG]]&amp;Tabela1[[#This Row],[PEDIDO]]&amp;Tabela1[[#This Row],[PRODUTO]]</f>
        <v/>
      </c>
      <c r="AQ3357" s="23" t="str">
        <f>Tabela1[[#This Row],[PRODUTO]]&amp;Tabela1[[#This Row],[TAG]]</f>
        <v/>
      </c>
      <c r="AR3357" s="183">
        <f>Tabela1[[#This Row],[PESO TOTAL]]*Tabela1[[#This Row],[MATÉRIA PRIMA]]</f>
        <v>0</v>
      </c>
      <c r="AS3357" s="28">
        <f>Tabela1[[#This Row],[PESO TOTAL]]*Tabela1[[#This Row],[PREPARAÇÃO ]]</f>
        <v>0</v>
      </c>
      <c r="AT3357" s="28">
        <f>Tabela1[[#This Row],[PESO TOTAL]]*Tabela1[[#This Row],[CALDEIRARIA]]</f>
        <v>0</v>
      </c>
      <c r="AU3357" s="28">
        <f>Tabela1[[#This Row],[PESO TOTAL]]*Tabela1[[#This Row],[SOLDA]]</f>
        <v>0</v>
      </c>
      <c r="AV3357" s="28">
        <f>Tabela1[[#This Row],[PESO TOTAL]]*Tabela1[[#This Row],[ACABAMENTO]]</f>
        <v>0</v>
      </c>
      <c r="AW3357" s="28">
        <f>Tabela1[[#This Row],[PESO TOTAL]]*Tabela1[[#This Row],[PRONTO ACABADO]]</f>
        <v>0</v>
      </c>
      <c r="AX3357" s="28">
        <f>Tabela1[[#This Row],[PESO TOTAL]]*Tabela1[[#This Row],[EXPEDIÇÃO ]]</f>
        <v>0</v>
      </c>
      <c r="AY3357" s="28" t="str">
        <f>Tabela1[[#This Row],[PEDIDO]]&amp;Tabela1[[#This Row],[PRODUTO]]</f>
        <v/>
      </c>
      <c r="AZ3357" s="44">
        <f>IF(AF3357="",0,IF(ISTEXT(AF3357),H3357*VALUE(SUBSTITUTE(AF3357,"%",""))/100,H3357*AF3357))-Tabela1[[#This Row],[PRONTO ACABADO2]]</f>
        <v>0</v>
      </c>
      <c r="BA3357" s="44">
        <f>IF(AG3357="",0,IF(ISTEXT(AG3357),H3357*VALUE(SUBSTITUTE(AG3357,"%",""))/100,H3357*AG3357))-Tabela1[[#This Row],[PESO EXPEDIDO2]]</f>
        <v>0</v>
      </c>
      <c r="BB3357" s="44">
        <f t="shared" si="442"/>
        <v>0</v>
      </c>
      <c r="BC3357" s="44">
        <f t="shared" si="443"/>
        <v>0</v>
      </c>
      <c r="BD3357" s="44"/>
    </row>
    <row r="3358" spans="1:56" ht="15.75" hidden="1" customHeight="1" x14ac:dyDescent="0.25">
      <c r="A3358" s="6"/>
      <c r="B3358" s="22"/>
      <c r="C3358" s="7"/>
      <c r="D3358" s="46"/>
      <c r="E3358" s="7"/>
      <c r="F3358" s="7"/>
      <c r="G3358" s="44"/>
      <c r="H3358" s="41">
        <f>Tabela1[[#This Row],[PESO UNI]]*Tabela1[[#This Row],[QTE]]</f>
        <v>0</v>
      </c>
      <c r="I3358" s="7"/>
      <c r="J3358" s="8"/>
      <c r="K3358" s="8"/>
      <c r="L3358" s="9"/>
      <c r="M3358" s="10"/>
      <c r="N3358" s="11"/>
      <c r="O3358" s="12"/>
      <c r="P3358" s="13"/>
      <c r="Q3358" s="14">
        <f>Tabela1[[#This Row],[QTDE/ Fabricação]]-Tabela1[[#This Row],[QTE]]</f>
        <v>0</v>
      </c>
      <c r="R3358" s="19">
        <f t="shared" si="438"/>
        <v>0</v>
      </c>
      <c r="S3358" s="19">
        <f t="shared" si="437"/>
        <v>0</v>
      </c>
      <c r="T3358" s="20">
        <f t="shared" si="439"/>
        <v>0</v>
      </c>
      <c r="U3358" s="17">
        <f>IFERROR(SUMIF('LISTA DE EMBARQUE'!B:B,MICRO!E:E,'LISTA DE EMBARQUE'!G:G),"")</f>
        <v>0</v>
      </c>
      <c r="V3358" s="12" t="str">
        <f>IFERROR(VLOOKUP(Tabela1[[#This Row],[COD.MDE]],'LISTA DE EMBARQUE'!B:L,11,0),"")</f>
        <v/>
      </c>
      <c r="W3358" s="13" t="str">
        <f>IFERROR(COUNTIF(#REF!,Tabela1[[#This Row],[Colunas5]]),"")</f>
        <v/>
      </c>
      <c r="X3358" s="14">
        <f>Tabela1[[#This Row],[QIANTIDADE EXPEDIDA]]*Tabela1[[#This Row],[PESO UNI]]</f>
        <v>0</v>
      </c>
      <c r="Y3358" s="14">
        <f t="shared" si="440"/>
        <v>0</v>
      </c>
      <c r="Z3358" s="21">
        <f>Tabela1[[#This Row],[PESO TOTAL]]-Tabela1[[#This Row],[Peso Expedido]]</f>
        <v>0</v>
      </c>
      <c r="AA3358" s="18"/>
      <c r="AB3358" s="15"/>
      <c r="AC3358" s="15"/>
      <c r="AD3358" s="15"/>
      <c r="AE3358" s="15"/>
      <c r="AF3358" s="15"/>
      <c r="AG3358" s="15"/>
      <c r="AH3358" s="15"/>
      <c r="AI3358" s="40" t="str">
        <f t="shared" si="444"/>
        <v>ok</v>
      </c>
      <c r="AJ3358"/>
      <c r="AK3358" t="str">
        <f>Tabela1[[#This Row],[Coluna1]]&amp;Tabela1[[#This Row],[PEDIDO]]</f>
        <v/>
      </c>
      <c r="AL3358"/>
      <c r="AM3358"/>
      <c r="AN3358"/>
      <c r="AO3358" t="str">
        <f t="shared" si="441"/>
        <v>/</v>
      </c>
      <c r="AP3358" t="str">
        <f>Tabela1[[#This Row],[TAG]]&amp;Tabela1[[#This Row],[PEDIDO]]&amp;Tabela1[[#This Row],[PRODUTO]]</f>
        <v/>
      </c>
      <c r="AQ3358" s="23" t="str">
        <f>Tabela1[[#This Row],[PRODUTO]]&amp;Tabela1[[#This Row],[TAG]]</f>
        <v/>
      </c>
      <c r="AR3358" s="183">
        <f>Tabela1[[#This Row],[PESO TOTAL]]*Tabela1[[#This Row],[MATÉRIA PRIMA]]</f>
        <v>0</v>
      </c>
      <c r="AS3358" s="28">
        <f>Tabela1[[#This Row],[PESO TOTAL]]*Tabela1[[#This Row],[PREPARAÇÃO ]]</f>
        <v>0</v>
      </c>
      <c r="AT3358" s="28">
        <f>Tabela1[[#This Row],[PESO TOTAL]]*Tabela1[[#This Row],[CALDEIRARIA]]</f>
        <v>0</v>
      </c>
      <c r="AU3358" s="28">
        <f>Tabela1[[#This Row],[PESO TOTAL]]*Tabela1[[#This Row],[SOLDA]]</f>
        <v>0</v>
      </c>
      <c r="AV3358" s="28">
        <f>Tabela1[[#This Row],[PESO TOTAL]]*Tabela1[[#This Row],[ACABAMENTO]]</f>
        <v>0</v>
      </c>
      <c r="AW3358" s="28">
        <f>Tabela1[[#This Row],[PESO TOTAL]]*Tabela1[[#This Row],[PRONTO ACABADO]]</f>
        <v>0</v>
      </c>
      <c r="AX3358" s="28">
        <f>Tabela1[[#This Row],[PESO TOTAL]]*Tabela1[[#This Row],[EXPEDIÇÃO ]]</f>
        <v>0</v>
      </c>
      <c r="AY3358" s="28" t="str">
        <f>Tabela1[[#This Row],[PEDIDO]]&amp;Tabela1[[#This Row],[PRODUTO]]</f>
        <v/>
      </c>
      <c r="AZ3358" s="44">
        <f>IF(AF3358="",0,IF(ISTEXT(AF3358),H3358*VALUE(SUBSTITUTE(AF3358,"%",""))/100,H3358*AF3358))-Tabela1[[#This Row],[PRONTO ACABADO2]]</f>
        <v>0</v>
      </c>
      <c r="BA3358" s="44">
        <f>IF(AG3358="",0,IF(ISTEXT(AG3358),H3358*VALUE(SUBSTITUTE(AG3358,"%",""))/100,H3358*AG3358))-Tabela1[[#This Row],[PESO EXPEDIDO2]]</f>
        <v>0</v>
      </c>
      <c r="BB3358" s="44">
        <f t="shared" si="442"/>
        <v>0</v>
      </c>
      <c r="BC3358" s="44">
        <f t="shared" si="443"/>
        <v>0</v>
      </c>
      <c r="BD3358" s="44"/>
    </row>
    <row r="3359" spans="1:56" ht="15.75" hidden="1" customHeight="1" x14ac:dyDescent="0.25">
      <c r="A3359" s="6"/>
      <c r="B3359" s="22"/>
      <c r="C3359" s="7"/>
      <c r="D3359" s="46"/>
      <c r="E3359" s="7"/>
      <c r="F3359" s="7"/>
      <c r="G3359" s="44"/>
      <c r="H3359" s="41">
        <f>Tabela1[[#This Row],[PESO UNI]]*Tabela1[[#This Row],[QTE]]</f>
        <v>0</v>
      </c>
      <c r="I3359" s="7"/>
      <c r="J3359" s="8"/>
      <c r="K3359" s="8"/>
      <c r="L3359" s="9"/>
      <c r="M3359" s="10"/>
      <c r="N3359" s="11"/>
      <c r="O3359" s="12"/>
      <c r="P3359" s="13"/>
      <c r="Q3359" s="14">
        <f>Tabela1[[#This Row],[QTDE/ Fabricação]]-Tabela1[[#This Row],[QTE]]</f>
        <v>0</v>
      </c>
      <c r="R3359" s="19">
        <f t="shared" si="438"/>
        <v>0</v>
      </c>
      <c r="S3359" s="19">
        <f t="shared" si="437"/>
        <v>0</v>
      </c>
      <c r="T3359" s="20">
        <f t="shared" si="439"/>
        <v>0</v>
      </c>
      <c r="U3359" s="17">
        <f>IFERROR(SUMIF('LISTA DE EMBARQUE'!B:B,MICRO!E:E,'LISTA DE EMBARQUE'!G:G),"")</f>
        <v>0</v>
      </c>
      <c r="V3359" s="12" t="str">
        <f>IFERROR(VLOOKUP(Tabela1[[#This Row],[COD.MDE]],'LISTA DE EMBARQUE'!B:L,11,0),"")</f>
        <v/>
      </c>
      <c r="W3359" s="13" t="str">
        <f>IFERROR(COUNTIF(#REF!,Tabela1[[#This Row],[Colunas5]]),"")</f>
        <v/>
      </c>
      <c r="X3359" s="14">
        <f>Tabela1[[#This Row],[QIANTIDADE EXPEDIDA]]*Tabela1[[#This Row],[PESO UNI]]</f>
        <v>0</v>
      </c>
      <c r="Y3359" s="14">
        <f t="shared" si="440"/>
        <v>0</v>
      </c>
      <c r="Z3359" s="21">
        <f>Tabela1[[#This Row],[PESO TOTAL]]-Tabela1[[#This Row],[Peso Expedido]]</f>
        <v>0</v>
      </c>
      <c r="AA3359" s="18"/>
      <c r="AB3359" s="15"/>
      <c r="AC3359" s="15"/>
      <c r="AD3359" s="15"/>
      <c r="AE3359" s="15"/>
      <c r="AF3359" s="15"/>
      <c r="AG3359" s="15"/>
      <c r="AH3359" s="15"/>
      <c r="AI3359" s="40" t="str">
        <f t="shared" si="444"/>
        <v>ok</v>
      </c>
      <c r="AJ3359"/>
      <c r="AK3359" t="str">
        <f>Tabela1[[#This Row],[Coluna1]]&amp;Tabela1[[#This Row],[PEDIDO]]</f>
        <v/>
      </c>
      <c r="AL3359"/>
      <c r="AM3359"/>
      <c r="AN3359"/>
      <c r="AO3359" t="str">
        <f t="shared" si="441"/>
        <v>/</v>
      </c>
      <c r="AP3359" t="str">
        <f>Tabela1[[#This Row],[TAG]]&amp;Tabela1[[#This Row],[PEDIDO]]&amp;Tabela1[[#This Row],[PRODUTO]]</f>
        <v/>
      </c>
      <c r="AQ3359" s="23" t="str">
        <f>Tabela1[[#This Row],[PRODUTO]]&amp;Tabela1[[#This Row],[TAG]]</f>
        <v/>
      </c>
      <c r="AR3359" s="183">
        <f>Tabela1[[#This Row],[PESO TOTAL]]*Tabela1[[#This Row],[MATÉRIA PRIMA]]</f>
        <v>0</v>
      </c>
      <c r="AS3359" s="28">
        <f>Tabela1[[#This Row],[PESO TOTAL]]*Tabela1[[#This Row],[PREPARAÇÃO ]]</f>
        <v>0</v>
      </c>
      <c r="AT3359" s="28">
        <f>Tabela1[[#This Row],[PESO TOTAL]]*Tabela1[[#This Row],[CALDEIRARIA]]</f>
        <v>0</v>
      </c>
      <c r="AU3359" s="28">
        <f>Tabela1[[#This Row],[PESO TOTAL]]*Tabela1[[#This Row],[SOLDA]]</f>
        <v>0</v>
      </c>
      <c r="AV3359" s="28">
        <f>Tabela1[[#This Row],[PESO TOTAL]]*Tabela1[[#This Row],[ACABAMENTO]]</f>
        <v>0</v>
      </c>
      <c r="AW3359" s="28">
        <f>Tabela1[[#This Row],[PESO TOTAL]]*Tabela1[[#This Row],[PRONTO ACABADO]]</f>
        <v>0</v>
      </c>
      <c r="AX3359" s="28">
        <f>Tabela1[[#This Row],[PESO TOTAL]]*Tabela1[[#This Row],[EXPEDIÇÃO ]]</f>
        <v>0</v>
      </c>
      <c r="AY3359" s="28" t="str">
        <f>Tabela1[[#This Row],[PEDIDO]]&amp;Tabela1[[#This Row],[PRODUTO]]</f>
        <v/>
      </c>
      <c r="AZ3359" s="44">
        <f>IF(AF3359="",0,IF(ISTEXT(AF3359),H3359*VALUE(SUBSTITUTE(AF3359,"%",""))/100,H3359*AF3359))-Tabela1[[#This Row],[PRONTO ACABADO2]]</f>
        <v>0</v>
      </c>
      <c r="BA3359" s="44">
        <f>IF(AG3359="",0,IF(ISTEXT(AG3359),H3359*VALUE(SUBSTITUTE(AG3359,"%",""))/100,H3359*AG3359))-Tabela1[[#This Row],[PESO EXPEDIDO2]]</f>
        <v>0</v>
      </c>
      <c r="BB3359" s="44">
        <f t="shared" si="442"/>
        <v>0</v>
      </c>
      <c r="BC3359" s="44">
        <f t="shared" si="443"/>
        <v>0</v>
      </c>
      <c r="BD3359" s="44"/>
    </row>
    <row r="3360" spans="1:56" ht="15.75" hidden="1" customHeight="1" x14ac:dyDescent="0.25">
      <c r="A3360" s="6"/>
      <c r="B3360" s="22"/>
      <c r="C3360" s="7"/>
      <c r="D3360" s="46"/>
      <c r="E3360" s="7"/>
      <c r="F3360" s="7"/>
      <c r="G3360" s="44"/>
      <c r="H3360" s="41">
        <f>Tabela1[[#This Row],[PESO UNI]]*Tabela1[[#This Row],[QTE]]</f>
        <v>0</v>
      </c>
      <c r="I3360" s="7"/>
      <c r="J3360" s="8"/>
      <c r="K3360" s="8"/>
      <c r="L3360" s="9"/>
      <c r="M3360" s="10"/>
      <c r="N3360" s="11"/>
      <c r="O3360" s="12"/>
      <c r="P3360" s="13"/>
      <c r="Q3360" s="14">
        <f>Tabela1[[#This Row],[QTDE/ Fabricação]]-Tabela1[[#This Row],[QTE]]</f>
        <v>0</v>
      </c>
      <c r="R3360" s="19">
        <f t="shared" si="438"/>
        <v>0</v>
      </c>
      <c r="S3360" s="19">
        <f t="shared" si="437"/>
        <v>0</v>
      </c>
      <c r="T3360" s="20">
        <f t="shared" si="439"/>
        <v>0</v>
      </c>
      <c r="U3360" s="17">
        <f>IFERROR(SUMIF('LISTA DE EMBARQUE'!B:B,MICRO!E:E,'LISTA DE EMBARQUE'!G:G),"")</f>
        <v>0</v>
      </c>
      <c r="V3360" s="12" t="str">
        <f>IFERROR(VLOOKUP(Tabela1[[#This Row],[COD.MDE]],'LISTA DE EMBARQUE'!B:L,11,0),"")</f>
        <v/>
      </c>
      <c r="W3360" s="13" t="str">
        <f>IFERROR(COUNTIF(#REF!,Tabela1[[#This Row],[Colunas5]]),"")</f>
        <v/>
      </c>
      <c r="X3360" s="14">
        <f>Tabela1[[#This Row],[QIANTIDADE EXPEDIDA]]*Tabela1[[#This Row],[PESO UNI]]</f>
        <v>0</v>
      </c>
      <c r="Y3360" s="14">
        <f t="shared" si="440"/>
        <v>0</v>
      </c>
      <c r="Z3360" s="21">
        <f>Tabela1[[#This Row],[PESO TOTAL]]-Tabela1[[#This Row],[Peso Expedido]]</f>
        <v>0</v>
      </c>
      <c r="AA3360" s="18"/>
      <c r="AB3360" s="15" t="s">
        <v>3204</v>
      </c>
      <c r="AC3360" s="15"/>
      <c r="AD3360" s="15"/>
      <c r="AE3360" s="15"/>
      <c r="AF3360" s="15"/>
      <c r="AG3360" s="15"/>
      <c r="AH3360" s="15"/>
      <c r="AI3360" s="40" t="str">
        <f t="shared" si="444"/>
        <v>ok</v>
      </c>
      <c r="AJ3360"/>
      <c r="AK3360" t="str">
        <f>Tabela1[[#This Row],[Coluna1]]&amp;Tabela1[[#This Row],[PEDIDO]]</f>
        <v/>
      </c>
      <c r="AL3360"/>
      <c r="AM3360"/>
      <c r="AN3360"/>
      <c r="AO3360" t="str">
        <f t="shared" si="441"/>
        <v>/</v>
      </c>
      <c r="AP3360" t="str">
        <f>Tabela1[[#This Row],[TAG]]&amp;Tabela1[[#This Row],[PEDIDO]]&amp;Tabela1[[#This Row],[PRODUTO]]</f>
        <v/>
      </c>
      <c r="AQ3360" s="23" t="str">
        <f>Tabela1[[#This Row],[PRODUTO]]&amp;Tabela1[[#This Row],[TAG]]</f>
        <v/>
      </c>
      <c r="AR3360" s="183">
        <f>Tabela1[[#This Row],[PESO TOTAL]]*Tabela1[[#This Row],[MATÉRIA PRIMA]]</f>
        <v>0</v>
      </c>
      <c r="AS3360" s="28">
        <f>Tabela1[[#This Row],[PESO TOTAL]]*Tabela1[[#This Row],[PREPARAÇÃO ]]</f>
        <v>0</v>
      </c>
      <c r="AT3360" s="28">
        <f>Tabela1[[#This Row],[PESO TOTAL]]*Tabela1[[#This Row],[CALDEIRARIA]]</f>
        <v>0</v>
      </c>
      <c r="AU3360" s="28">
        <f>Tabela1[[#This Row],[PESO TOTAL]]*Tabela1[[#This Row],[SOLDA]]</f>
        <v>0</v>
      </c>
      <c r="AV3360" s="28">
        <f>Tabela1[[#This Row],[PESO TOTAL]]*Tabela1[[#This Row],[ACABAMENTO]]</f>
        <v>0</v>
      </c>
      <c r="AW3360" s="28">
        <f>Tabela1[[#This Row],[PESO TOTAL]]*Tabela1[[#This Row],[PRONTO ACABADO]]</f>
        <v>0</v>
      </c>
      <c r="AX3360" s="28">
        <f>Tabela1[[#This Row],[PESO TOTAL]]*Tabela1[[#This Row],[EXPEDIÇÃO ]]</f>
        <v>0</v>
      </c>
      <c r="AY3360" s="28" t="str">
        <f>Tabela1[[#This Row],[PEDIDO]]&amp;Tabela1[[#This Row],[PRODUTO]]</f>
        <v/>
      </c>
      <c r="AZ3360" s="44">
        <f>IF(AF3360="",0,IF(ISTEXT(AF3360),H3360*VALUE(SUBSTITUTE(AF3360,"%",""))/100,H3360*AF3360))-Tabela1[[#This Row],[PRONTO ACABADO2]]</f>
        <v>0</v>
      </c>
      <c r="BA3360" s="44">
        <f>IF(AG3360="",0,IF(ISTEXT(AG3360),H3360*VALUE(SUBSTITUTE(AG3360,"%",""))/100,H3360*AG3360))-Tabela1[[#This Row],[PESO EXPEDIDO2]]</f>
        <v>0</v>
      </c>
      <c r="BB3360" s="44">
        <f t="shared" si="442"/>
        <v>0</v>
      </c>
      <c r="BC3360" s="44">
        <f t="shared" si="443"/>
        <v>0</v>
      </c>
      <c r="BD3360" s="44"/>
    </row>
    <row r="3361" spans="1:56" ht="15.75" hidden="1" customHeight="1" x14ac:dyDescent="0.25">
      <c r="A3361" s="6"/>
      <c r="B3361" s="22"/>
      <c r="C3361" s="7"/>
      <c r="D3361" s="46"/>
      <c r="E3361" s="7"/>
      <c r="F3361" s="7"/>
      <c r="G3361" s="44"/>
      <c r="H3361" s="41">
        <f>Tabela1[[#This Row],[PESO UNI]]*Tabela1[[#This Row],[QTE]]</f>
        <v>0</v>
      </c>
      <c r="I3361" s="7"/>
      <c r="J3361" s="8"/>
      <c r="K3361" s="8"/>
      <c r="L3361" s="9"/>
      <c r="M3361" s="10"/>
      <c r="N3361" s="11"/>
      <c r="O3361" s="12"/>
      <c r="P3361" s="13"/>
      <c r="Q3361" s="14">
        <f>Tabela1[[#This Row],[QTDE/ Fabricação]]-Tabela1[[#This Row],[QTE]]</f>
        <v>0</v>
      </c>
      <c r="R3361" s="19">
        <f t="shared" si="438"/>
        <v>0</v>
      </c>
      <c r="S3361" s="19">
        <f t="shared" si="437"/>
        <v>0</v>
      </c>
      <c r="T3361" s="20">
        <f t="shared" si="439"/>
        <v>0</v>
      </c>
      <c r="U3361" s="17">
        <f>IFERROR(SUMIF('LISTA DE EMBARQUE'!B:B,MICRO!E:E,'LISTA DE EMBARQUE'!G:G),"")</f>
        <v>0</v>
      </c>
      <c r="V3361" s="12" t="str">
        <f>IFERROR(VLOOKUP(Tabela1[[#This Row],[COD.MDE]],'LISTA DE EMBARQUE'!B:L,11,0),"")</f>
        <v/>
      </c>
      <c r="W3361" s="13" t="str">
        <f>IFERROR(COUNTIF(#REF!,Tabela1[[#This Row],[Colunas5]]),"")</f>
        <v/>
      </c>
      <c r="X3361" s="14">
        <f>Tabela1[[#This Row],[QIANTIDADE EXPEDIDA]]*Tabela1[[#This Row],[PESO UNI]]</f>
        <v>0</v>
      </c>
      <c r="Y3361" s="14">
        <f t="shared" si="440"/>
        <v>0</v>
      </c>
      <c r="Z3361" s="21">
        <f>Tabela1[[#This Row],[PESO TOTAL]]-Tabela1[[#This Row],[Peso Expedido]]</f>
        <v>0</v>
      </c>
      <c r="AA3361" s="18"/>
      <c r="AB3361" s="15" t="s">
        <v>3204</v>
      </c>
      <c r="AC3361" s="15"/>
      <c r="AD3361" s="15"/>
      <c r="AE3361" s="15"/>
      <c r="AF3361" s="15"/>
      <c r="AG3361" s="15"/>
      <c r="AH3361" s="15"/>
      <c r="AI3361" s="40" t="str">
        <f t="shared" si="444"/>
        <v>ok</v>
      </c>
      <c r="AJ3361"/>
      <c r="AK3361" t="str">
        <f>Tabela1[[#This Row],[Coluna1]]&amp;Tabela1[[#This Row],[PEDIDO]]</f>
        <v/>
      </c>
      <c r="AL3361"/>
      <c r="AM3361"/>
      <c r="AN3361"/>
      <c r="AO3361" t="str">
        <f t="shared" si="441"/>
        <v>/</v>
      </c>
      <c r="AP3361" t="str">
        <f>Tabela1[[#This Row],[TAG]]&amp;Tabela1[[#This Row],[PEDIDO]]&amp;Tabela1[[#This Row],[PRODUTO]]</f>
        <v/>
      </c>
      <c r="AQ3361" s="23" t="str">
        <f>Tabela1[[#This Row],[PRODUTO]]&amp;Tabela1[[#This Row],[TAG]]</f>
        <v/>
      </c>
      <c r="AR3361" s="183">
        <f>Tabela1[[#This Row],[PESO TOTAL]]*Tabela1[[#This Row],[MATÉRIA PRIMA]]</f>
        <v>0</v>
      </c>
      <c r="AS3361" s="28">
        <f>Tabela1[[#This Row],[PESO TOTAL]]*Tabela1[[#This Row],[PREPARAÇÃO ]]</f>
        <v>0</v>
      </c>
      <c r="AT3361" s="28">
        <f>Tabela1[[#This Row],[PESO TOTAL]]*Tabela1[[#This Row],[CALDEIRARIA]]</f>
        <v>0</v>
      </c>
      <c r="AU3361" s="28">
        <f>Tabela1[[#This Row],[PESO TOTAL]]*Tabela1[[#This Row],[SOLDA]]</f>
        <v>0</v>
      </c>
      <c r="AV3361" s="28">
        <f>Tabela1[[#This Row],[PESO TOTAL]]*Tabela1[[#This Row],[ACABAMENTO]]</f>
        <v>0</v>
      </c>
      <c r="AW3361" s="28">
        <f>Tabela1[[#This Row],[PESO TOTAL]]*Tabela1[[#This Row],[PRONTO ACABADO]]</f>
        <v>0</v>
      </c>
      <c r="AX3361" s="28">
        <f>Tabela1[[#This Row],[PESO TOTAL]]*Tabela1[[#This Row],[EXPEDIÇÃO ]]</f>
        <v>0</v>
      </c>
      <c r="AY3361" s="28" t="str">
        <f>Tabela1[[#This Row],[PEDIDO]]&amp;Tabela1[[#This Row],[PRODUTO]]</f>
        <v/>
      </c>
      <c r="AZ3361" s="44">
        <f>IF(AF3361="",0,IF(ISTEXT(AF3361),H3361*VALUE(SUBSTITUTE(AF3361,"%",""))/100,H3361*AF3361))-Tabela1[[#This Row],[PRONTO ACABADO2]]</f>
        <v>0</v>
      </c>
      <c r="BA3361" s="44">
        <f>IF(AG3361="",0,IF(ISTEXT(AG3361),H3361*VALUE(SUBSTITUTE(AG3361,"%",""))/100,H3361*AG3361))-Tabela1[[#This Row],[PESO EXPEDIDO2]]</f>
        <v>0</v>
      </c>
      <c r="BB3361" s="44">
        <f t="shared" si="442"/>
        <v>0</v>
      </c>
      <c r="BC3361" s="44">
        <f t="shared" si="443"/>
        <v>0</v>
      </c>
      <c r="BD3361" s="44"/>
    </row>
    <row r="3362" spans="1:56" ht="15.75" hidden="1" customHeight="1" x14ac:dyDescent="0.25">
      <c r="A3362" s="6"/>
      <c r="B3362" s="22"/>
      <c r="C3362" s="7"/>
      <c r="D3362" s="46"/>
      <c r="E3362" s="7"/>
      <c r="F3362" s="7"/>
      <c r="G3362" s="44"/>
      <c r="H3362" s="41">
        <f>Tabela1[[#This Row],[PESO UNI]]*Tabela1[[#This Row],[QTE]]</f>
        <v>0</v>
      </c>
      <c r="I3362" s="7"/>
      <c r="J3362" s="8"/>
      <c r="K3362" s="8"/>
      <c r="L3362" s="9"/>
      <c r="M3362" s="10"/>
      <c r="N3362" s="11"/>
      <c r="O3362" s="12"/>
      <c r="P3362" s="13"/>
      <c r="Q3362" s="14">
        <f>Tabela1[[#This Row],[QTDE/ Fabricação]]-Tabela1[[#This Row],[QTE]]</f>
        <v>0</v>
      </c>
      <c r="R3362" s="19">
        <f t="shared" si="438"/>
        <v>0</v>
      </c>
      <c r="S3362" s="19">
        <f t="shared" si="437"/>
        <v>0</v>
      </c>
      <c r="T3362" s="20">
        <f t="shared" si="439"/>
        <v>0</v>
      </c>
      <c r="U3362" s="17">
        <f>IFERROR(SUMIF('LISTA DE EMBARQUE'!B:B,MICRO!E:E,'LISTA DE EMBARQUE'!G:G),"")</f>
        <v>0</v>
      </c>
      <c r="V3362" s="12" t="str">
        <f>IFERROR(VLOOKUP(Tabela1[[#This Row],[COD.MDE]],'LISTA DE EMBARQUE'!B:L,11,0),"")</f>
        <v/>
      </c>
      <c r="W3362" s="13" t="str">
        <f>IFERROR(COUNTIF(#REF!,Tabela1[[#This Row],[Colunas5]]),"")</f>
        <v/>
      </c>
      <c r="X3362" s="14">
        <f>Tabela1[[#This Row],[QIANTIDADE EXPEDIDA]]*Tabela1[[#This Row],[PESO UNI]]</f>
        <v>0</v>
      </c>
      <c r="Y3362" s="14">
        <f t="shared" si="440"/>
        <v>0</v>
      </c>
      <c r="Z3362" s="21">
        <f>Tabela1[[#This Row],[PESO TOTAL]]-Tabela1[[#This Row],[Peso Expedido]]</f>
        <v>0</v>
      </c>
      <c r="AA3362" s="18"/>
      <c r="AB3362" s="15"/>
      <c r="AC3362" s="15"/>
      <c r="AD3362" s="15"/>
      <c r="AE3362" s="15"/>
      <c r="AF3362" s="15"/>
      <c r="AG3362" s="15"/>
      <c r="AH3362" s="15"/>
      <c r="AI3362" s="40" t="str">
        <f t="shared" si="444"/>
        <v>ok</v>
      </c>
      <c r="AJ3362"/>
      <c r="AK3362" t="str">
        <f>Tabela1[[#This Row],[Coluna1]]&amp;Tabela1[[#This Row],[PEDIDO]]</f>
        <v/>
      </c>
      <c r="AL3362"/>
      <c r="AM3362"/>
      <c r="AN3362"/>
      <c r="AO3362" t="str">
        <f t="shared" si="441"/>
        <v>/</v>
      </c>
      <c r="AP3362" t="str">
        <f>Tabela1[[#This Row],[TAG]]&amp;Tabela1[[#This Row],[PEDIDO]]&amp;Tabela1[[#This Row],[PRODUTO]]</f>
        <v/>
      </c>
      <c r="AQ3362" s="23" t="str">
        <f>Tabela1[[#This Row],[PRODUTO]]&amp;Tabela1[[#This Row],[TAG]]</f>
        <v/>
      </c>
      <c r="AR3362" s="183">
        <f>Tabela1[[#This Row],[PESO TOTAL]]*Tabela1[[#This Row],[MATÉRIA PRIMA]]</f>
        <v>0</v>
      </c>
      <c r="AS3362" s="28">
        <f>Tabela1[[#This Row],[PESO TOTAL]]*Tabela1[[#This Row],[PREPARAÇÃO ]]</f>
        <v>0</v>
      </c>
      <c r="AT3362" s="28">
        <f>Tabela1[[#This Row],[PESO TOTAL]]*Tabela1[[#This Row],[CALDEIRARIA]]</f>
        <v>0</v>
      </c>
      <c r="AU3362" s="28">
        <f>Tabela1[[#This Row],[PESO TOTAL]]*Tabela1[[#This Row],[SOLDA]]</f>
        <v>0</v>
      </c>
      <c r="AV3362" s="28">
        <f>Tabela1[[#This Row],[PESO TOTAL]]*Tabela1[[#This Row],[ACABAMENTO]]</f>
        <v>0</v>
      </c>
      <c r="AW3362" s="28">
        <f>Tabela1[[#This Row],[PESO TOTAL]]*Tabela1[[#This Row],[PRONTO ACABADO]]</f>
        <v>0</v>
      </c>
      <c r="AX3362" s="28">
        <f>Tabela1[[#This Row],[PESO TOTAL]]*Tabela1[[#This Row],[EXPEDIÇÃO ]]</f>
        <v>0</v>
      </c>
      <c r="AY3362" s="28" t="str">
        <f>Tabela1[[#This Row],[PEDIDO]]&amp;Tabela1[[#This Row],[PRODUTO]]</f>
        <v/>
      </c>
      <c r="AZ3362" s="44">
        <f>IF(AF3362="",0,IF(ISTEXT(AF3362),H3362*VALUE(SUBSTITUTE(AF3362,"%",""))/100,H3362*AF3362))-Tabela1[[#This Row],[PRONTO ACABADO2]]</f>
        <v>0</v>
      </c>
      <c r="BA3362" s="44">
        <f>IF(AG3362="",0,IF(ISTEXT(AG3362),H3362*VALUE(SUBSTITUTE(AG3362,"%",""))/100,H3362*AG3362))-Tabela1[[#This Row],[PESO EXPEDIDO2]]</f>
        <v>0</v>
      </c>
      <c r="BB3362" s="44">
        <f t="shared" si="442"/>
        <v>0</v>
      </c>
      <c r="BC3362" s="44">
        <f t="shared" si="443"/>
        <v>0</v>
      </c>
      <c r="BD3362" s="44"/>
    </row>
    <row r="3363" spans="1:56" ht="15.75" hidden="1" customHeight="1" x14ac:dyDescent="0.25">
      <c r="A3363" s="6"/>
      <c r="B3363" s="22"/>
      <c r="C3363" s="7"/>
      <c r="D3363" s="46"/>
      <c r="E3363" s="7"/>
      <c r="F3363" s="7"/>
      <c r="G3363" s="44"/>
      <c r="H3363" s="41">
        <f>Tabela1[[#This Row],[PESO UNI]]*Tabela1[[#This Row],[QTE]]</f>
        <v>0</v>
      </c>
      <c r="I3363" s="7"/>
      <c r="J3363" s="8"/>
      <c r="K3363" s="8"/>
      <c r="L3363" s="9"/>
      <c r="M3363" s="10"/>
      <c r="N3363" s="11"/>
      <c r="O3363" s="12"/>
      <c r="P3363" s="13"/>
      <c r="Q3363" s="14">
        <f>Tabela1[[#This Row],[QTDE/ Fabricação]]-Tabela1[[#This Row],[QTE]]</f>
        <v>0</v>
      </c>
      <c r="R3363" s="19">
        <f t="shared" si="438"/>
        <v>0</v>
      </c>
      <c r="S3363" s="19">
        <f t="shared" si="437"/>
        <v>0</v>
      </c>
      <c r="T3363" s="20">
        <f t="shared" si="439"/>
        <v>0</v>
      </c>
      <c r="U3363" s="17">
        <f>IFERROR(SUMIF('LISTA DE EMBARQUE'!B:B,MICRO!E:E,'LISTA DE EMBARQUE'!G:G),"")</f>
        <v>0</v>
      </c>
      <c r="V3363" s="12" t="str">
        <f>IFERROR(VLOOKUP(Tabela1[[#This Row],[COD.MDE]],'LISTA DE EMBARQUE'!B:L,11,0),"")</f>
        <v/>
      </c>
      <c r="W3363" s="13" t="str">
        <f>IFERROR(COUNTIF(#REF!,Tabela1[[#This Row],[Colunas5]]),"")</f>
        <v/>
      </c>
      <c r="X3363" s="14">
        <f>Tabela1[[#This Row],[QIANTIDADE EXPEDIDA]]*Tabela1[[#This Row],[PESO UNI]]</f>
        <v>0</v>
      </c>
      <c r="Y3363" s="14">
        <f t="shared" si="440"/>
        <v>0</v>
      </c>
      <c r="Z3363" s="21">
        <f>Tabela1[[#This Row],[PESO TOTAL]]-Tabela1[[#This Row],[Peso Expedido]]</f>
        <v>0</v>
      </c>
      <c r="AA3363" s="18"/>
      <c r="AB3363" s="15"/>
      <c r="AC3363" s="15"/>
      <c r="AD3363" s="15"/>
      <c r="AE3363" s="15"/>
      <c r="AF3363" s="15"/>
      <c r="AG3363" s="15"/>
      <c r="AH3363" s="15"/>
      <c r="AI3363" s="40" t="str">
        <f t="shared" si="444"/>
        <v>ok</v>
      </c>
      <c r="AJ3363"/>
      <c r="AK3363" t="str">
        <f>Tabela1[[#This Row],[Coluna1]]&amp;Tabela1[[#This Row],[PEDIDO]]</f>
        <v/>
      </c>
      <c r="AL3363"/>
      <c r="AM3363"/>
      <c r="AN3363"/>
      <c r="AO3363" t="str">
        <f t="shared" si="441"/>
        <v>/</v>
      </c>
      <c r="AP3363" t="str">
        <f>Tabela1[[#This Row],[TAG]]&amp;Tabela1[[#This Row],[PEDIDO]]&amp;Tabela1[[#This Row],[PRODUTO]]</f>
        <v/>
      </c>
      <c r="AQ3363" s="23" t="str">
        <f>Tabela1[[#This Row],[PRODUTO]]&amp;Tabela1[[#This Row],[TAG]]</f>
        <v/>
      </c>
      <c r="AR3363" s="183">
        <f>Tabela1[[#This Row],[PESO TOTAL]]*Tabela1[[#This Row],[MATÉRIA PRIMA]]</f>
        <v>0</v>
      </c>
      <c r="AS3363" s="28">
        <f>Tabela1[[#This Row],[PESO TOTAL]]*Tabela1[[#This Row],[PREPARAÇÃO ]]</f>
        <v>0</v>
      </c>
      <c r="AT3363" s="28">
        <f>Tabela1[[#This Row],[PESO TOTAL]]*Tabela1[[#This Row],[CALDEIRARIA]]</f>
        <v>0</v>
      </c>
      <c r="AU3363" s="28">
        <f>Tabela1[[#This Row],[PESO TOTAL]]*Tabela1[[#This Row],[SOLDA]]</f>
        <v>0</v>
      </c>
      <c r="AV3363" s="28">
        <f>Tabela1[[#This Row],[PESO TOTAL]]*Tabela1[[#This Row],[ACABAMENTO]]</f>
        <v>0</v>
      </c>
      <c r="AW3363" s="28">
        <f>Tabela1[[#This Row],[PESO TOTAL]]*Tabela1[[#This Row],[PRONTO ACABADO]]</f>
        <v>0</v>
      </c>
      <c r="AX3363" s="28">
        <f>Tabela1[[#This Row],[PESO TOTAL]]*Tabela1[[#This Row],[EXPEDIÇÃO ]]</f>
        <v>0</v>
      </c>
      <c r="AY3363" s="28" t="str">
        <f>Tabela1[[#This Row],[PEDIDO]]&amp;Tabela1[[#This Row],[PRODUTO]]</f>
        <v/>
      </c>
      <c r="AZ3363" s="44">
        <f>IF(AF3363="",0,IF(ISTEXT(AF3363),H3363*VALUE(SUBSTITUTE(AF3363,"%",""))/100,H3363*AF3363))-Tabela1[[#This Row],[PRONTO ACABADO2]]</f>
        <v>0</v>
      </c>
      <c r="BA3363" s="44">
        <f>IF(AG3363="",0,IF(ISTEXT(AG3363),H3363*VALUE(SUBSTITUTE(AG3363,"%",""))/100,H3363*AG3363))-Tabela1[[#This Row],[PESO EXPEDIDO2]]</f>
        <v>0</v>
      </c>
      <c r="BB3363" s="44">
        <f t="shared" si="442"/>
        <v>0</v>
      </c>
      <c r="BC3363" s="44">
        <f t="shared" si="443"/>
        <v>0</v>
      </c>
      <c r="BD3363" s="44"/>
    </row>
    <row r="3364" spans="1:56" ht="15.75" hidden="1" customHeight="1" x14ac:dyDescent="0.25">
      <c r="A3364" s="6"/>
      <c r="B3364" s="22"/>
      <c r="C3364" s="7"/>
      <c r="D3364" s="46"/>
      <c r="E3364" s="7"/>
      <c r="F3364" s="7"/>
      <c r="G3364" s="44"/>
      <c r="H3364" s="41">
        <f>Tabela1[[#This Row],[PESO UNI]]*Tabela1[[#This Row],[QTE]]</f>
        <v>0</v>
      </c>
      <c r="I3364" s="7"/>
      <c r="J3364" s="8"/>
      <c r="K3364" s="8"/>
      <c r="L3364" s="9"/>
      <c r="M3364" s="10"/>
      <c r="N3364" s="11"/>
      <c r="O3364" s="12"/>
      <c r="P3364" s="13"/>
      <c r="Q3364" s="14">
        <f>Tabela1[[#This Row],[QTDE/ Fabricação]]-Tabela1[[#This Row],[QTE]]</f>
        <v>0</v>
      </c>
      <c r="R3364" s="19">
        <f t="shared" si="438"/>
        <v>0</v>
      </c>
      <c r="S3364" s="19">
        <f t="shared" si="437"/>
        <v>0</v>
      </c>
      <c r="T3364" s="20">
        <f t="shared" si="439"/>
        <v>0</v>
      </c>
      <c r="U3364" s="17">
        <f>IFERROR(SUMIF('LISTA DE EMBARQUE'!B:B,MICRO!E:E,'LISTA DE EMBARQUE'!G:G),"")</f>
        <v>0</v>
      </c>
      <c r="V3364" s="12" t="str">
        <f>IFERROR(VLOOKUP(Tabela1[[#This Row],[COD.MDE]],'LISTA DE EMBARQUE'!B:L,11,0),"")</f>
        <v/>
      </c>
      <c r="W3364" s="13" t="str">
        <f>IFERROR(COUNTIF(#REF!,Tabela1[[#This Row],[Colunas5]]),"")</f>
        <v/>
      </c>
      <c r="X3364" s="14">
        <f>Tabela1[[#This Row],[QIANTIDADE EXPEDIDA]]*Tabela1[[#This Row],[PESO UNI]]</f>
        <v>0</v>
      </c>
      <c r="Y3364" s="14">
        <f t="shared" si="440"/>
        <v>0</v>
      </c>
      <c r="Z3364" s="21">
        <f>Tabela1[[#This Row],[PESO TOTAL]]-Tabela1[[#This Row],[Peso Expedido]]</f>
        <v>0</v>
      </c>
      <c r="AA3364" s="18"/>
      <c r="AB3364" s="15"/>
      <c r="AC3364" s="15"/>
      <c r="AD3364" s="15"/>
      <c r="AE3364" s="15"/>
      <c r="AF3364" s="15"/>
      <c r="AG3364" s="15"/>
      <c r="AH3364" s="15"/>
      <c r="AI3364" s="40" t="str">
        <f t="shared" si="444"/>
        <v>ok</v>
      </c>
      <c r="AJ3364"/>
      <c r="AK3364" t="str">
        <f>Tabela1[[#This Row],[Coluna1]]&amp;Tabela1[[#This Row],[PEDIDO]]</f>
        <v/>
      </c>
      <c r="AL3364"/>
      <c r="AM3364"/>
      <c r="AN3364"/>
      <c r="AO3364" t="str">
        <f t="shared" si="441"/>
        <v>/</v>
      </c>
      <c r="AP3364" t="str">
        <f>Tabela1[[#This Row],[TAG]]&amp;Tabela1[[#This Row],[PEDIDO]]&amp;Tabela1[[#This Row],[PRODUTO]]</f>
        <v/>
      </c>
      <c r="AQ3364" s="23" t="str">
        <f>Tabela1[[#This Row],[PRODUTO]]&amp;Tabela1[[#This Row],[TAG]]</f>
        <v/>
      </c>
      <c r="AR3364" s="183">
        <f>Tabela1[[#This Row],[PESO TOTAL]]*Tabela1[[#This Row],[MATÉRIA PRIMA]]</f>
        <v>0</v>
      </c>
      <c r="AS3364" s="28">
        <f>Tabela1[[#This Row],[PESO TOTAL]]*Tabela1[[#This Row],[PREPARAÇÃO ]]</f>
        <v>0</v>
      </c>
      <c r="AT3364" s="28">
        <f>Tabela1[[#This Row],[PESO TOTAL]]*Tabela1[[#This Row],[CALDEIRARIA]]</f>
        <v>0</v>
      </c>
      <c r="AU3364" s="28">
        <f>Tabela1[[#This Row],[PESO TOTAL]]*Tabela1[[#This Row],[SOLDA]]</f>
        <v>0</v>
      </c>
      <c r="AV3364" s="28">
        <f>Tabela1[[#This Row],[PESO TOTAL]]*Tabela1[[#This Row],[ACABAMENTO]]</f>
        <v>0</v>
      </c>
      <c r="AW3364" s="28">
        <f>Tabela1[[#This Row],[PESO TOTAL]]*Tabela1[[#This Row],[PRONTO ACABADO]]</f>
        <v>0</v>
      </c>
      <c r="AX3364" s="28">
        <f>Tabela1[[#This Row],[PESO TOTAL]]*Tabela1[[#This Row],[EXPEDIÇÃO ]]</f>
        <v>0</v>
      </c>
      <c r="AY3364" s="28" t="str">
        <f>Tabela1[[#This Row],[PEDIDO]]&amp;Tabela1[[#This Row],[PRODUTO]]</f>
        <v/>
      </c>
      <c r="AZ3364" s="44">
        <f>IF(AF3364="",0,IF(ISTEXT(AF3364),H3364*VALUE(SUBSTITUTE(AF3364,"%",""))/100,H3364*AF3364))-Tabela1[[#This Row],[PRONTO ACABADO2]]</f>
        <v>0</v>
      </c>
      <c r="BA3364" s="44">
        <f>IF(AG3364="",0,IF(ISTEXT(AG3364),H3364*VALUE(SUBSTITUTE(AG3364,"%",""))/100,H3364*AG3364))-Tabela1[[#This Row],[PESO EXPEDIDO2]]</f>
        <v>0</v>
      </c>
      <c r="BB3364" s="44">
        <f t="shared" si="442"/>
        <v>0</v>
      </c>
      <c r="BC3364" s="44">
        <f t="shared" si="443"/>
        <v>0</v>
      </c>
      <c r="BD3364" s="44"/>
    </row>
    <row r="3365" spans="1:56" ht="15.75" hidden="1" customHeight="1" x14ac:dyDescent="0.25">
      <c r="A3365" s="6"/>
      <c r="B3365" s="22"/>
      <c r="C3365" s="7"/>
      <c r="D3365" s="46"/>
      <c r="E3365" s="7"/>
      <c r="F3365" s="7"/>
      <c r="G3365" s="44"/>
      <c r="H3365" s="41">
        <f>Tabela1[[#This Row],[PESO UNI]]*Tabela1[[#This Row],[QTE]]</f>
        <v>0</v>
      </c>
      <c r="I3365" s="7"/>
      <c r="J3365" s="8"/>
      <c r="K3365" s="8"/>
      <c r="L3365" s="9"/>
      <c r="M3365" s="10"/>
      <c r="N3365" s="11"/>
      <c r="O3365" s="12"/>
      <c r="P3365" s="13"/>
      <c r="Q3365" s="14">
        <f>Tabela1[[#This Row],[QTDE/ Fabricação]]-Tabela1[[#This Row],[QTE]]</f>
        <v>0</v>
      </c>
      <c r="R3365" s="19">
        <f t="shared" si="438"/>
        <v>0</v>
      </c>
      <c r="S3365" s="19">
        <f t="shared" si="437"/>
        <v>0</v>
      </c>
      <c r="T3365" s="20">
        <f t="shared" si="439"/>
        <v>0</v>
      </c>
      <c r="U3365" s="17">
        <f>IFERROR(SUMIF('LISTA DE EMBARQUE'!B:B,MICRO!E:E,'LISTA DE EMBARQUE'!G:G),"")</f>
        <v>0</v>
      </c>
      <c r="V3365" s="12" t="str">
        <f>IFERROR(VLOOKUP(Tabela1[[#This Row],[COD.MDE]],'LISTA DE EMBARQUE'!B:L,11,0),"")</f>
        <v/>
      </c>
      <c r="W3365" s="13" t="str">
        <f>IFERROR(COUNTIF(#REF!,Tabela1[[#This Row],[Colunas5]]),"")</f>
        <v/>
      </c>
      <c r="X3365" s="14">
        <f>Tabela1[[#This Row],[QIANTIDADE EXPEDIDA]]*Tabela1[[#This Row],[PESO UNI]]</f>
        <v>0</v>
      </c>
      <c r="Y3365" s="14">
        <f t="shared" si="440"/>
        <v>0</v>
      </c>
      <c r="Z3365" s="21">
        <f>Tabela1[[#This Row],[PESO TOTAL]]-Tabela1[[#This Row],[Peso Expedido]]</f>
        <v>0</v>
      </c>
      <c r="AA3365" s="18"/>
      <c r="AB3365" s="15"/>
      <c r="AC3365" s="15"/>
      <c r="AD3365" s="15"/>
      <c r="AE3365" s="15"/>
      <c r="AF3365" s="15"/>
      <c r="AG3365" s="15"/>
      <c r="AH3365" s="15"/>
      <c r="AI3365" s="40" t="str">
        <f t="shared" si="444"/>
        <v>ok</v>
      </c>
      <c r="AJ3365"/>
      <c r="AK3365" t="str">
        <f>Tabela1[[#This Row],[Coluna1]]&amp;Tabela1[[#This Row],[PEDIDO]]</f>
        <v/>
      </c>
      <c r="AL3365"/>
      <c r="AM3365"/>
      <c r="AN3365"/>
      <c r="AO3365" t="str">
        <f t="shared" si="441"/>
        <v>/</v>
      </c>
      <c r="AP3365" t="str">
        <f>Tabela1[[#This Row],[TAG]]&amp;Tabela1[[#This Row],[PEDIDO]]&amp;Tabela1[[#This Row],[PRODUTO]]</f>
        <v/>
      </c>
      <c r="AQ3365" s="23" t="str">
        <f>Tabela1[[#This Row],[PRODUTO]]&amp;Tabela1[[#This Row],[TAG]]</f>
        <v/>
      </c>
      <c r="AR3365" s="183">
        <f>Tabela1[[#This Row],[PESO TOTAL]]*Tabela1[[#This Row],[MATÉRIA PRIMA]]</f>
        <v>0</v>
      </c>
      <c r="AS3365" s="28">
        <f>Tabela1[[#This Row],[PESO TOTAL]]*Tabela1[[#This Row],[PREPARAÇÃO ]]</f>
        <v>0</v>
      </c>
      <c r="AT3365" s="28">
        <f>Tabela1[[#This Row],[PESO TOTAL]]*Tabela1[[#This Row],[CALDEIRARIA]]</f>
        <v>0</v>
      </c>
      <c r="AU3365" s="28">
        <f>Tabela1[[#This Row],[PESO TOTAL]]*Tabela1[[#This Row],[SOLDA]]</f>
        <v>0</v>
      </c>
      <c r="AV3365" s="28">
        <f>Tabela1[[#This Row],[PESO TOTAL]]*Tabela1[[#This Row],[ACABAMENTO]]</f>
        <v>0</v>
      </c>
      <c r="AW3365" s="28">
        <f>Tabela1[[#This Row],[PESO TOTAL]]*Tabela1[[#This Row],[PRONTO ACABADO]]</f>
        <v>0</v>
      </c>
      <c r="AX3365" s="28">
        <f>Tabela1[[#This Row],[PESO TOTAL]]*Tabela1[[#This Row],[EXPEDIÇÃO ]]</f>
        <v>0</v>
      </c>
      <c r="AY3365" s="28" t="str">
        <f>Tabela1[[#This Row],[PEDIDO]]&amp;Tabela1[[#This Row],[PRODUTO]]</f>
        <v/>
      </c>
      <c r="AZ3365" s="44">
        <f>IF(AF3365="",0,IF(ISTEXT(AF3365),H3365*VALUE(SUBSTITUTE(AF3365,"%",""))/100,H3365*AF3365))-Tabela1[[#This Row],[PRONTO ACABADO2]]</f>
        <v>0</v>
      </c>
      <c r="BA3365" s="44">
        <f>IF(AG3365="",0,IF(ISTEXT(AG3365),H3365*VALUE(SUBSTITUTE(AG3365,"%",""))/100,H3365*AG3365))-Tabela1[[#This Row],[PESO EXPEDIDO2]]</f>
        <v>0</v>
      </c>
      <c r="BB3365" s="44">
        <f t="shared" si="442"/>
        <v>0</v>
      </c>
      <c r="BC3365" s="44">
        <f t="shared" si="443"/>
        <v>0</v>
      </c>
      <c r="BD3365" s="44"/>
    </row>
    <row r="3366" spans="1:56" ht="15.75" hidden="1" customHeight="1" x14ac:dyDescent="0.25">
      <c r="A3366" s="6"/>
      <c r="B3366" s="22"/>
      <c r="C3366" s="7"/>
      <c r="D3366" s="46"/>
      <c r="E3366" s="7"/>
      <c r="F3366" s="7"/>
      <c r="G3366" s="44"/>
      <c r="H3366" s="41">
        <f>Tabela1[[#This Row],[PESO UNI]]*Tabela1[[#This Row],[QTE]]</f>
        <v>0</v>
      </c>
      <c r="I3366" s="7"/>
      <c r="J3366" s="8"/>
      <c r="K3366" s="8"/>
      <c r="L3366" s="9"/>
      <c r="M3366" s="10"/>
      <c r="N3366" s="11"/>
      <c r="O3366" s="12"/>
      <c r="P3366" s="13"/>
      <c r="Q3366" s="14">
        <f>Tabela1[[#This Row],[QTDE/ Fabricação]]-Tabela1[[#This Row],[QTE]]</f>
        <v>0</v>
      </c>
      <c r="R3366" s="19">
        <f t="shared" si="438"/>
        <v>0</v>
      </c>
      <c r="S3366" s="19">
        <f t="shared" si="437"/>
        <v>0</v>
      </c>
      <c r="T3366" s="20">
        <f t="shared" si="439"/>
        <v>0</v>
      </c>
      <c r="U3366" s="17">
        <f>IFERROR(SUMIF('LISTA DE EMBARQUE'!B:B,MICRO!E:E,'LISTA DE EMBARQUE'!G:G),"")</f>
        <v>0</v>
      </c>
      <c r="V3366" s="12" t="str">
        <f>IFERROR(VLOOKUP(Tabela1[[#This Row],[COD.MDE]],'LISTA DE EMBARQUE'!B:L,11,0),"")</f>
        <v/>
      </c>
      <c r="W3366" s="13" t="str">
        <f>IFERROR(COUNTIF(#REF!,Tabela1[[#This Row],[Colunas5]]),"")</f>
        <v/>
      </c>
      <c r="X3366" s="14">
        <f>Tabela1[[#This Row],[QIANTIDADE EXPEDIDA]]*Tabela1[[#This Row],[PESO UNI]]</f>
        <v>0</v>
      </c>
      <c r="Y3366" s="14">
        <f t="shared" si="440"/>
        <v>0</v>
      </c>
      <c r="Z3366" s="21">
        <f>Tabela1[[#This Row],[PESO TOTAL]]-Tabela1[[#This Row],[Peso Expedido]]</f>
        <v>0</v>
      </c>
      <c r="AA3366" s="18"/>
      <c r="AB3366" s="15"/>
      <c r="AC3366" s="15"/>
      <c r="AD3366" s="15"/>
      <c r="AE3366" s="15"/>
      <c r="AF3366" s="15"/>
      <c r="AG3366" s="15"/>
      <c r="AH3366" s="15"/>
      <c r="AI3366" s="40" t="str">
        <f t="shared" si="444"/>
        <v>ok</v>
      </c>
      <c r="AJ3366"/>
      <c r="AK3366" t="str">
        <f>Tabela1[[#This Row],[Coluna1]]&amp;Tabela1[[#This Row],[PEDIDO]]</f>
        <v/>
      </c>
      <c r="AL3366"/>
      <c r="AM3366"/>
      <c r="AN3366"/>
      <c r="AO3366" t="str">
        <f t="shared" si="441"/>
        <v>/</v>
      </c>
      <c r="AP3366" t="str">
        <f>Tabela1[[#This Row],[TAG]]&amp;Tabela1[[#This Row],[PEDIDO]]&amp;Tabela1[[#This Row],[PRODUTO]]</f>
        <v/>
      </c>
      <c r="AQ3366" s="23" t="str">
        <f>Tabela1[[#This Row],[PRODUTO]]&amp;Tabela1[[#This Row],[TAG]]</f>
        <v/>
      </c>
      <c r="AR3366" s="183">
        <f>Tabela1[[#This Row],[PESO TOTAL]]*Tabela1[[#This Row],[MATÉRIA PRIMA]]</f>
        <v>0</v>
      </c>
      <c r="AS3366" s="28">
        <f>Tabela1[[#This Row],[PESO TOTAL]]*Tabela1[[#This Row],[PREPARAÇÃO ]]</f>
        <v>0</v>
      </c>
      <c r="AT3366" s="28">
        <f>Tabela1[[#This Row],[PESO TOTAL]]*Tabela1[[#This Row],[CALDEIRARIA]]</f>
        <v>0</v>
      </c>
      <c r="AU3366" s="28">
        <f>Tabela1[[#This Row],[PESO TOTAL]]*Tabela1[[#This Row],[SOLDA]]</f>
        <v>0</v>
      </c>
      <c r="AV3366" s="28">
        <f>Tabela1[[#This Row],[PESO TOTAL]]*Tabela1[[#This Row],[ACABAMENTO]]</f>
        <v>0</v>
      </c>
      <c r="AW3366" s="28">
        <f>Tabela1[[#This Row],[PESO TOTAL]]*Tabela1[[#This Row],[PRONTO ACABADO]]</f>
        <v>0</v>
      </c>
      <c r="AX3366" s="28">
        <f>Tabela1[[#This Row],[PESO TOTAL]]*Tabela1[[#This Row],[EXPEDIÇÃO ]]</f>
        <v>0</v>
      </c>
      <c r="AY3366" s="28" t="str">
        <f>Tabela1[[#This Row],[PEDIDO]]&amp;Tabela1[[#This Row],[PRODUTO]]</f>
        <v/>
      </c>
      <c r="AZ3366" s="44">
        <f>IF(AF3366="",0,IF(ISTEXT(AF3366),H3366*VALUE(SUBSTITUTE(AF3366,"%",""))/100,H3366*AF3366))-Tabela1[[#This Row],[PRONTO ACABADO2]]</f>
        <v>0</v>
      </c>
      <c r="BA3366" s="44">
        <f>IF(AG3366="",0,IF(ISTEXT(AG3366),H3366*VALUE(SUBSTITUTE(AG3366,"%",""))/100,H3366*AG3366))-Tabela1[[#This Row],[PESO EXPEDIDO2]]</f>
        <v>0</v>
      </c>
      <c r="BB3366" s="44">
        <f t="shared" si="442"/>
        <v>0</v>
      </c>
      <c r="BC3366" s="44">
        <f t="shared" si="443"/>
        <v>0</v>
      </c>
      <c r="BD3366" s="44"/>
    </row>
    <row r="3367" spans="1:56" ht="15.75" hidden="1" customHeight="1" x14ac:dyDescent="0.25">
      <c r="A3367" s="6"/>
      <c r="B3367" s="22"/>
      <c r="C3367" s="7"/>
      <c r="D3367" s="46"/>
      <c r="E3367" s="7"/>
      <c r="F3367" s="7"/>
      <c r="G3367" s="44"/>
      <c r="H3367" s="41">
        <f>Tabela1[[#This Row],[PESO UNI]]*Tabela1[[#This Row],[QTE]]</f>
        <v>0</v>
      </c>
      <c r="I3367" s="7"/>
      <c r="J3367" s="8"/>
      <c r="K3367" s="8"/>
      <c r="L3367" s="9"/>
      <c r="M3367" s="10"/>
      <c r="N3367" s="11"/>
      <c r="O3367" s="12"/>
      <c r="P3367" s="13"/>
      <c r="Q3367" s="14">
        <f>Tabela1[[#This Row],[QTDE/ Fabricação]]-Tabela1[[#This Row],[QTE]]</f>
        <v>0</v>
      </c>
      <c r="R3367" s="19">
        <f t="shared" si="438"/>
        <v>0</v>
      </c>
      <c r="S3367" s="19">
        <f t="shared" si="437"/>
        <v>0</v>
      </c>
      <c r="T3367" s="20">
        <f t="shared" si="439"/>
        <v>0</v>
      </c>
      <c r="U3367" s="17">
        <f>IFERROR(SUMIF('LISTA DE EMBARQUE'!B:B,MICRO!E:E,'LISTA DE EMBARQUE'!G:G),"")</f>
        <v>0</v>
      </c>
      <c r="V3367" s="12" t="str">
        <f>IFERROR(VLOOKUP(Tabela1[[#This Row],[COD.MDE]],'LISTA DE EMBARQUE'!B:L,11,0),"")</f>
        <v/>
      </c>
      <c r="W3367" s="13" t="str">
        <f>IFERROR(COUNTIF(#REF!,Tabela1[[#This Row],[Colunas5]]),"")</f>
        <v/>
      </c>
      <c r="X3367" s="14">
        <f>Tabela1[[#This Row],[QIANTIDADE EXPEDIDA]]*Tabela1[[#This Row],[PESO UNI]]</f>
        <v>0</v>
      </c>
      <c r="Y3367" s="14">
        <f t="shared" si="440"/>
        <v>0</v>
      </c>
      <c r="Z3367" s="21">
        <f>Tabela1[[#This Row],[PESO TOTAL]]-Tabela1[[#This Row],[Peso Expedido]]</f>
        <v>0</v>
      </c>
      <c r="AA3367" s="18"/>
      <c r="AB3367" s="15" t="s">
        <v>3204</v>
      </c>
      <c r="AC3367" s="15"/>
      <c r="AD3367" s="15"/>
      <c r="AE3367" s="15"/>
      <c r="AF3367" s="15"/>
      <c r="AG3367" s="15"/>
      <c r="AH3367" s="15"/>
      <c r="AI3367" s="40" t="str">
        <f t="shared" si="444"/>
        <v>ok</v>
      </c>
      <c r="AJ3367"/>
      <c r="AK3367" t="str">
        <f>Tabela1[[#This Row],[Coluna1]]&amp;Tabela1[[#This Row],[PEDIDO]]</f>
        <v/>
      </c>
      <c r="AL3367"/>
      <c r="AM3367"/>
      <c r="AN3367"/>
      <c r="AO3367" t="str">
        <f t="shared" si="441"/>
        <v>/</v>
      </c>
      <c r="AP3367" t="str">
        <f>Tabela1[[#This Row],[TAG]]&amp;Tabela1[[#This Row],[PEDIDO]]&amp;Tabela1[[#This Row],[PRODUTO]]</f>
        <v/>
      </c>
      <c r="AQ3367" s="23" t="str">
        <f>Tabela1[[#This Row],[PRODUTO]]&amp;Tabela1[[#This Row],[TAG]]</f>
        <v/>
      </c>
      <c r="AR3367" s="183">
        <f>Tabela1[[#This Row],[PESO TOTAL]]*Tabela1[[#This Row],[MATÉRIA PRIMA]]</f>
        <v>0</v>
      </c>
      <c r="AS3367" s="28">
        <f>Tabela1[[#This Row],[PESO TOTAL]]*Tabela1[[#This Row],[PREPARAÇÃO ]]</f>
        <v>0</v>
      </c>
      <c r="AT3367" s="28">
        <f>Tabela1[[#This Row],[PESO TOTAL]]*Tabela1[[#This Row],[CALDEIRARIA]]</f>
        <v>0</v>
      </c>
      <c r="AU3367" s="28">
        <f>Tabela1[[#This Row],[PESO TOTAL]]*Tabela1[[#This Row],[SOLDA]]</f>
        <v>0</v>
      </c>
      <c r="AV3367" s="28">
        <f>Tabela1[[#This Row],[PESO TOTAL]]*Tabela1[[#This Row],[ACABAMENTO]]</f>
        <v>0</v>
      </c>
      <c r="AW3367" s="28">
        <f>Tabela1[[#This Row],[PESO TOTAL]]*Tabela1[[#This Row],[PRONTO ACABADO]]</f>
        <v>0</v>
      </c>
      <c r="AX3367" s="28">
        <f>Tabela1[[#This Row],[PESO TOTAL]]*Tabela1[[#This Row],[EXPEDIÇÃO ]]</f>
        <v>0</v>
      </c>
      <c r="AY3367" s="28" t="str">
        <f>Tabela1[[#This Row],[PEDIDO]]&amp;Tabela1[[#This Row],[PRODUTO]]</f>
        <v/>
      </c>
      <c r="AZ3367" s="44">
        <f>IF(AF3367="",0,IF(ISTEXT(AF3367),H3367*VALUE(SUBSTITUTE(AF3367,"%",""))/100,H3367*AF3367))-Tabela1[[#This Row],[PRONTO ACABADO2]]</f>
        <v>0</v>
      </c>
      <c r="BA3367" s="44">
        <f>IF(AG3367="",0,IF(ISTEXT(AG3367),H3367*VALUE(SUBSTITUTE(AG3367,"%",""))/100,H3367*AG3367))-Tabela1[[#This Row],[PESO EXPEDIDO2]]</f>
        <v>0</v>
      </c>
      <c r="BB3367" s="44">
        <f t="shared" si="442"/>
        <v>0</v>
      </c>
      <c r="BC3367" s="44">
        <f t="shared" si="443"/>
        <v>0</v>
      </c>
      <c r="BD3367" s="44"/>
    </row>
    <row r="3368" spans="1:56" ht="15.75" hidden="1" customHeight="1" x14ac:dyDescent="0.25">
      <c r="A3368" s="6"/>
      <c r="B3368" s="22"/>
      <c r="C3368" s="7"/>
      <c r="D3368" s="46"/>
      <c r="E3368" s="7"/>
      <c r="F3368" s="7"/>
      <c r="G3368" s="44"/>
      <c r="H3368" s="41">
        <f>Tabela1[[#This Row],[PESO UNI]]*Tabela1[[#This Row],[QTE]]</f>
        <v>0</v>
      </c>
      <c r="I3368" s="7"/>
      <c r="J3368" s="8"/>
      <c r="K3368" s="8"/>
      <c r="L3368" s="9"/>
      <c r="M3368" s="10"/>
      <c r="N3368" s="11"/>
      <c r="O3368" s="12"/>
      <c r="P3368" s="13"/>
      <c r="Q3368" s="14">
        <f>Tabela1[[#This Row],[QTDE/ Fabricação]]-Tabela1[[#This Row],[QTE]]</f>
        <v>0</v>
      </c>
      <c r="R3368" s="19">
        <f t="shared" si="438"/>
        <v>0</v>
      </c>
      <c r="S3368" s="19">
        <f t="shared" si="437"/>
        <v>0</v>
      </c>
      <c r="T3368" s="20">
        <f t="shared" si="439"/>
        <v>0</v>
      </c>
      <c r="U3368" s="17">
        <f>IFERROR(SUMIF('LISTA DE EMBARQUE'!B:B,MICRO!E:E,'LISTA DE EMBARQUE'!G:G),"")</f>
        <v>0</v>
      </c>
      <c r="V3368" s="12" t="str">
        <f>IFERROR(VLOOKUP(Tabela1[[#This Row],[COD.MDE]],'LISTA DE EMBARQUE'!B:L,11,0),"")</f>
        <v/>
      </c>
      <c r="W3368" s="13" t="str">
        <f>IFERROR(COUNTIF(#REF!,Tabela1[[#This Row],[Colunas5]]),"")</f>
        <v/>
      </c>
      <c r="X3368" s="14">
        <f>Tabela1[[#This Row],[QIANTIDADE EXPEDIDA]]*Tabela1[[#This Row],[PESO UNI]]</f>
        <v>0</v>
      </c>
      <c r="Y3368" s="14">
        <f t="shared" si="440"/>
        <v>0</v>
      </c>
      <c r="Z3368" s="21">
        <f>Tabela1[[#This Row],[PESO TOTAL]]-Tabela1[[#This Row],[Peso Expedido]]</f>
        <v>0</v>
      </c>
      <c r="AA3368" s="18"/>
      <c r="AB3368" s="15"/>
      <c r="AC3368" s="15"/>
      <c r="AD3368" s="15"/>
      <c r="AE3368" s="15"/>
      <c r="AF3368" s="15"/>
      <c r="AG3368" s="15"/>
      <c r="AH3368" s="15"/>
      <c r="AI3368" s="40" t="str">
        <f t="shared" si="444"/>
        <v>ok</v>
      </c>
      <c r="AJ3368"/>
      <c r="AK3368" t="str">
        <f>Tabela1[[#This Row],[Coluna1]]&amp;Tabela1[[#This Row],[PEDIDO]]</f>
        <v/>
      </c>
      <c r="AL3368"/>
      <c r="AM3368"/>
      <c r="AN3368"/>
      <c r="AO3368" t="str">
        <f t="shared" si="441"/>
        <v>/</v>
      </c>
      <c r="AP3368" t="str">
        <f>Tabela1[[#This Row],[TAG]]&amp;Tabela1[[#This Row],[PEDIDO]]&amp;Tabela1[[#This Row],[PRODUTO]]</f>
        <v/>
      </c>
      <c r="AQ3368" s="23" t="str">
        <f>Tabela1[[#This Row],[PRODUTO]]&amp;Tabela1[[#This Row],[TAG]]</f>
        <v/>
      </c>
      <c r="AR3368" s="183">
        <f>Tabela1[[#This Row],[PESO TOTAL]]*Tabela1[[#This Row],[MATÉRIA PRIMA]]</f>
        <v>0</v>
      </c>
      <c r="AS3368" s="28">
        <f>Tabela1[[#This Row],[PESO TOTAL]]*Tabela1[[#This Row],[PREPARAÇÃO ]]</f>
        <v>0</v>
      </c>
      <c r="AT3368" s="28">
        <f>Tabela1[[#This Row],[PESO TOTAL]]*Tabela1[[#This Row],[CALDEIRARIA]]</f>
        <v>0</v>
      </c>
      <c r="AU3368" s="28">
        <f>Tabela1[[#This Row],[PESO TOTAL]]*Tabela1[[#This Row],[SOLDA]]</f>
        <v>0</v>
      </c>
      <c r="AV3368" s="28">
        <f>Tabela1[[#This Row],[PESO TOTAL]]*Tabela1[[#This Row],[ACABAMENTO]]</f>
        <v>0</v>
      </c>
      <c r="AW3368" s="28">
        <f>Tabela1[[#This Row],[PESO TOTAL]]*Tabela1[[#This Row],[PRONTO ACABADO]]</f>
        <v>0</v>
      </c>
      <c r="AX3368" s="28">
        <f>Tabela1[[#This Row],[PESO TOTAL]]*Tabela1[[#This Row],[EXPEDIÇÃO ]]</f>
        <v>0</v>
      </c>
      <c r="AY3368" s="28" t="str">
        <f>Tabela1[[#This Row],[PEDIDO]]&amp;Tabela1[[#This Row],[PRODUTO]]</f>
        <v/>
      </c>
      <c r="AZ3368" s="44">
        <f>IF(AF3368="",0,IF(ISTEXT(AF3368),H3368*VALUE(SUBSTITUTE(AF3368,"%",""))/100,H3368*AF3368))-Tabela1[[#This Row],[PRONTO ACABADO2]]</f>
        <v>0</v>
      </c>
      <c r="BA3368" s="44">
        <f>IF(AG3368="",0,IF(ISTEXT(AG3368),H3368*VALUE(SUBSTITUTE(AG3368,"%",""))/100,H3368*AG3368))-Tabela1[[#This Row],[PESO EXPEDIDO2]]</f>
        <v>0</v>
      </c>
      <c r="BB3368" s="44">
        <f t="shared" si="442"/>
        <v>0</v>
      </c>
      <c r="BC3368" s="44">
        <f t="shared" si="443"/>
        <v>0</v>
      </c>
      <c r="BD3368" s="44"/>
    </row>
    <row r="3369" spans="1:56" ht="15.75" hidden="1" customHeight="1" x14ac:dyDescent="0.25">
      <c r="A3369" s="6"/>
      <c r="B3369" s="22"/>
      <c r="C3369" s="7"/>
      <c r="D3369" s="46"/>
      <c r="E3369" s="7"/>
      <c r="F3369" s="7"/>
      <c r="G3369" s="44"/>
      <c r="H3369" s="41">
        <f>Tabela1[[#This Row],[PESO UNI]]*Tabela1[[#This Row],[QTE]]</f>
        <v>0</v>
      </c>
      <c r="I3369" s="7"/>
      <c r="J3369" s="8"/>
      <c r="K3369" s="8"/>
      <c r="L3369" s="9"/>
      <c r="M3369" s="10"/>
      <c r="N3369" s="11"/>
      <c r="O3369" s="12"/>
      <c r="P3369" s="13"/>
      <c r="Q3369" s="14">
        <f>Tabela1[[#This Row],[QTDE/ Fabricação]]-Tabela1[[#This Row],[QTE]]</f>
        <v>0</v>
      </c>
      <c r="R3369" s="19">
        <f t="shared" si="438"/>
        <v>0</v>
      </c>
      <c r="S3369" s="19">
        <f t="shared" si="437"/>
        <v>0</v>
      </c>
      <c r="T3369" s="20">
        <f t="shared" si="439"/>
        <v>0</v>
      </c>
      <c r="U3369" s="17">
        <f>IFERROR(SUMIF('LISTA DE EMBARQUE'!B:B,MICRO!E:E,'LISTA DE EMBARQUE'!G:G),"")</f>
        <v>0</v>
      </c>
      <c r="V3369" s="12" t="str">
        <f>IFERROR(VLOOKUP(Tabela1[[#This Row],[COD.MDE]],'LISTA DE EMBARQUE'!B:L,11,0),"")</f>
        <v/>
      </c>
      <c r="W3369" s="13" t="str">
        <f>IFERROR(COUNTIF(#REF!,Tabela1[[#This Row],[Colunas5]]),"")</f>
        <v/>
      </c>
      <c r="X3369" s="14">
        <f>Tabela1[[#This Row],[QIANTIDADE EXPEDIDA]]*Tabela1[[#This Row],[PESO UNI]]</f>
        <v>0</v>
      </c>
      <c r="Y3369" s="14">
        <f t="shared" si="440"/>
        <v>0</v>
      </c>
      <c r="Z3369" s="21">
        <f>Tabela1[[#This Row],[PESO TOTAL]]-Tabela1[[#This Row],[Peso Expedido]]</f>
        <v>0</v>
      </c>
      <c r="AA3369" s="18"/>
      <c r="AB3369" s="15"/>
      <c r="AC3369" s="15"/>
      <c r="AD3369" s="15"/>
      <c r="AE3369" s="15"/>
      <c r="AF3369" s="15"/>
      <c r="AG3369" s="15"/>
      <c r="AH3369" s="15"/>
      <c r="AI3369" s="40" t="str">
        <f t="shared" si="444"/>
        <v>ok</v>
      </c>
      <c r="AJ3369"/>
      <c r="AK3369" t="str">
        <f>Tabela1[[#This Row],[Coluna1]]&amp;Tabela1[[#This Row],[PEDIDO]]</f>
        <v/>
      </c>
      <c r="AL3369"/>
      <c r="AM3369"/>
      <c r="AN3369"/>
      <c r="AO3369" t="str">
        <f t="shared" si="441"/>
        <v>/</v>
      </c>
      <c r="AP3369" t="str">
        <f>Tabela1[[#This Row],[TAG]]&amp;Tabela1[[#This Row],[PEDIDO]]&amp;Tabela1[[#This Row],[PRODUTO]]</f>
        <v/>
      </c>
      <c r="AQ3369" s="23" t="str">
        <f>Tabela1[[#This Row],[PRODUTO]]&amp;Tabela1[[#This Row],[TAG]]</f>
        <v/>
      </c>
      <c r="AR3369" s="183">
        <f>Tabela1[[#This Row],[PESO TOTAL]]*Tabela1[[#This Row],[MATÉRIA PRIMA]]</f>
        <v>0</v>
      </c>
      <c r="AS3369" s="28">
        <f>Tabela1[[#This Row],[PESO TOTAL]]*Tabela1[[#This Row],[PREPARAÇÃO ]]</f>
        <v>0</v>
      </c>
      <c r="AT3369" s="28">
        <f>Tabela1[[#This Row],[PESO TOTAL]]*Tabela1[[#This Row],[CALDEIRARIA]]</f>
        <v>0</v>
      </c>
      <c r="AU3369" s="28">
        <f>Tabela1[[#This Row],[PESO TOTAL]]*Tabela1[[#This Row],[SOLDA]]</f>
        <v>0</v>
      </c>
      <c r="AV3369" s="28">
        <f>Tabela1[[#This Row],[PESO TOTAL]]*Tabela1[[#This Row],[ACABAMENTO]]</f>
        <v>0</v>
      </c>
      <c r="AW3369" s="28">
        <f>Tabela1[[#This Row],[PESO TOTAL]]*Tabela1[[#This Row],[PRONTO ACABADO]]</f>
        <v>0</v>
      </c>
      <c r="AX3369" s="28">
        <f>Tabela1[[#This Row],[PESO TOTAL]]*Tabela1[[#This Row],[EXPEDIÇÃO ]]</f>
        <v>0</v>
      </c>
      <c r="AY3369" s="28" t="str">
        <f>Tabela1[[#This Row],[PEDIDO]]&amp;Tabela1[[#This Row],[PRODUTO]]</f>
        <v/>
      </c>
      <c r="AZ3369" s="44">
        <f>IF(AF3369="",0,IF(ISTEXT(AF3369),H3369*VALUE(SUBSTITUTE(AF3369,"%",""))/100,H3369*AF3369))-Tabela1[[#This Row],[PRONTO ACABADO2]]</f>
        <v>0</v>
      </c>
      <c r="BA3369" s="44">
        <f>IF(AG3369="",0,IF(ISTEXT(AG3369),H3369*VALUE(SUBSTITUTE(AG3369,"%",""))/100,H3369*AG3369))-Tabela1[[#This Row],[PESO EXPEDIDO2]]</f>
        <v>0</v>
      </c>
      <c r="BB3369" s="44">
        <f t="shared" si="442"/>
        <v>0</v>
      </c>
      <c r="BC3369" s="44">
        <f t="shared" si="443"/>
        <v>0</v>
      </c>
      <c r="BD3369" s="44"/>
    </row>
    <row r="3370" spans="1:56" ht="15.75" hidden="1" customHeight="1" x14ac:dyDescent="0.25">
      <c r="A3370" s="6"/>
      <c r="B3370" s="22"/>
      <c r="C3370" s="7"/>
      <c r="D3370" s="46"/>
      <c r="E3370" s="7"/>
      <c r="F3370" s="7"/>
      <c r="G3370" s="44"/>
      <c r="H3370" s="41">
        <f>Tabela1[[#This Row],[PESO UNI]]*Tabela1[[#This Row],[QTE]]</f>
        <v>0</v>
      </c>
      <c r="I3370" s="7"/>
      <c r="J3370" s="8"/>
      <c r="K3370" s="8"/>
      <c r="L3370" s="9"/>
      <c r="M3370" s="10"/>
      <c r="N3370" s="11"/>
      <c r="O3370" s="12"/>
      <c r="P3370" s="13"/>
      <c r="Q3370" s="14">
        <f>Tabela1[[#This Row],[QTDE/ Fabricação]]-Tabela1[[#This Row],[QTE]]</f>
        <v>0</v>
      </c>
      <c r="R3370" s="19">
        <f t="shared" si="438"/>
        <v>0</v>
      </c>
      <c r="S3370" s="19">
        <f t="shared" si="437"/>
        <v>0</v>
      </c>
      <c r="T3370" s="20">
        <f t="shared" si="439"/>
        <v>0</v>
      </c>
      <c r="U3370" s="17">
        <f>IFERROR(SUMIF('LISTA DE EMBARQUE'!B:B,MICRO!E:E,'LISTA DE EMBARQUE'!G:G),"")</f>
        <v>0</v>
      </c>
      <c r="V3370" s="12" t="str">
        <f>IFERROR(VLOOKUP(Tabela1[[#This Row],[COD.MDE]],'LISTA DE EMBARQUE'!B:L,11,0),"")</f>
        <v/>
      </c>
      <c r="W3370" s="13" t="str">
        <f>IFERROR(COUNTIF(#REF!,Tabela1[[#This Row],[Colunas5]]),"")</f>
        <v/>
      </c>
      <c r="X3370" s="14">
        <f>Tabela1[[#This Row],[QIANTIDADE EXPEDIDA]]*Tabela1[[#This Row],[PESO UNI]]</f>
        <v>0</v>
      </c>
      <c r="Y3370" s="14">
        <f t="shared" si="440"/>
        <v>0</v>
      </c>
      <c r="Z3370" s="21">
        <f>Tabela1[[#This Row],[PESO TOTAL]]-Tabela1[[#This Row],[Peso Expedido]]</f>
        <v>0</v>
      </c>
      <c r="AA3370" s="18"/>
      <c r="AB3370" s="15"/>
      <c r="AC3370" s="15"/>
      <c r="AD3370" s="15"/>
      <c r="AE3370" s="15"/>
      <c r="AF3370" s="15"/>
      <c r="AG3370" s="15"/>
      <c r="AH3370" s="15"/>
      <c r="AI3370" s="40" t="str">
        <f t="shared" si="444"/>
        <v>ok</v>
      </c>
      <c r="AJ3370"/>
      <c r="AK3370" t="str">
        <f>Tabela1[[#This Row],[Coluna1]]&amp;Tabela1[[#This Row],[PEDIDO]]</f>
        <v/>
      </c>
      <c r="AL3370"/>
      <c r="AM3370"/>
      <c r="AN3370"/>
      <c r="AO3370" t="str">
        <f t="shared" si="441"/>
        <v>/</v>
      </c>
      <c r="AP3370" t="str">
        <f>Tabela1[[#This Row],[TAG]]&amp;Tabela1[[#This Row],[PEDIDO]]&amp;Tabela1[[#This Row],[PRODUTO]]</f>
        <v/>
      </c>
      <c r="AQ3370" s="23" t="str">
        <f>Tabela1[[#This Row],[PRODUTO]]&amp;Tabela1[[#This Row],[TAG]]</f>
        <v/>
      </c>
      <c r="AR3370" s="183">
        <f>Tabela1[[#This Row],[PESO TOTAL]]*Tabela1[[#This Row],[MATÉRIA PRIMA]]</f>
        <v>0</v>
      </c>
      <c r="AS3370" s="28">
        <f>Tabela1[[#This Row],[PESO TOTAL]]*Tabela1[[#This Row],[PREPARAÇÃO ]]</f>
        <v>0</v>
      </c>
      <c r="AT3370" s="28">
        <f>Tabela1[[#This Row],[PESO TOTAL]]*Tabela1[[#This Row],[CALDEIRARIA]]</f>
        <v>0</v>
      </c>
      <c r="AU3370" s="28">
        <f>Tabela1[[#This Row],[PESO TOTAL]]*Tabela1[[#This Row],[SOLDA]]</f>
        <v>0</v>
      </c>
      <c r="AV3370" s="28">
        <f>Tabela1[[#This Row],[PESO TOTAL]]*Tabela1[[#This Row],[ACABAMENTO]]</f>
        <v>0</v>
      </c>
      <c r="AW3370" s="28">
        <f>Tabela1[[#This Row],[PESO TOTAL]]*Tabela1[[#This Row],[PRONTO ACABADO]]</f>
        <v>0</v>
      </c>
      <c r="AX3370" s="28">
        <f>Tabela1[[#This Row],[PESO TOTAL]]*Tabela1[[#This Row],[EXPEDIÇÃO ]]</f>
        <v>0</v>
      </c>
      <c r="AY3370" s="28" t="str">
        <f>Tabela1[[#This Row],[PEDIDO]]&amp;Tabela1[[#This Row],[PRODUTO]]</f>
        <v/>
      </c>
      <c r="AZ3370" s="44">
        <f>IF(AF3370="",0,IF(ISTEXT(AF3370),H3370*VALUE(SUBSTITUTE(AF3370,"%",""))/100,H3370*AF3370))-Tabela1[[#This Row],[PRONTO ACABADO2]]</f>
        <v>0</v>
      </c>
      <c r="BA3370" s="44">
        <f>IF(AG3370="",0,IF(ISTEXT(AG3370),H3370*VALUE(SUBSTITUTE(AG3370,"%",""))/100,H3370*AG3370))-Tabela1[[#This Row],[PESO EXPEDIDO2]]</f>
        <v>0</v>
      </c>
      <c r="BB3370" s="44">
        <f t="shared" si="442"/>
        <v>0</v>
      </c>
      <c r="BC3370" s="44">
        <f t="shared" si="443"/>
        <v>0</v>
      </c>
      <c r="BD3370" s="44"/>
    </row>
    <row r="3371" spans="1:56" ht="15.75" hidden="1" customHeight="1" x14ac:dyDescent="0.25">
      <c r="A3371" s="6"/>
      <c r="B3371" s="22"/>
      <c r="C3371" s="7"/>
      <c r="D3371" s="46"/>
      <c r="E3371" s="7"/>
      <c r="F3371" s="7"/>
      <c r="G3371" s="44"/>
      <c r="H3371" s="41">
        <f>Tabela1[[#This Row],[PESO UNI]]*Tabela1[[#This Row],[QTE]]</f>
        <v>0</v>
      </c>
      <c r="I3371" s="7"/>
      <c r="J3371" s="8"/>
      <c r="K3371" s="8"/>
      <c r="L3371" s="9"/>
      <c r="M3371" s="10"/>
      <c r="N3371" s="11"/>
      <c r="O3371" s="12"/>
      <c r="P3371" s="13"/>
      <c r="Q3371" s="14">
        <f>Tabela1[[#This Row],[QTDE/ Fabricação]]-Tabela1[[#This Row],[QTE]]</f>
        <v>0</v>
      </c>
      <c r="R3371" s="19">
        <f t="shared" si="438"/>
        <v>0</v>
      </c>
      <c r="S3371" s="19">
        <f t="shared" si="437"/>
        <v>0</v>
      </c>
      <c r="T3371" s="20">
        <f t="shared" si="439"/>
        <v>0</v>
      </c>
      <c r="U3371" s="17">
        <f>IFERROR(SUMIF('LISTA DE EMBARQUE'!B:B,MICRO!E:E,'LISTA DE EMBARQUE'!G:G),"")</f>
        <v>0</v>
      </c>
      <c r="V3371" s="12" t="str">
        <f>IFERROR(VLOOKUP(Tabela1[[#This Row],[COD.MDE]],'LISTA DE EMBARQUE'!B:L,11,0),"")</f>
        <v/>
      </c>
      <c r="W3371" s="13" t="str">
        <f>IFERROR(COUNTIF(#REF!,Tabela1[[#This Row],[Colunas5]]),"")</f>
        <v/>
      </c>
      <c r="X3371" s="14">
        <f>Tabela1[[#This Row],[QIANTIDADE EXPEDIDA]]*Tabela1[[#This Row],[PESO UNI]]</f>
        <v>0</v>
      </c>
      <c r="Y3371" s="14">
        <f t="shared" si="440"/>
        <v>0</v>
      </c>
      <c r="Z3371" s="21">
        <f>Tabela1[[#This Row],[PESO TOTAL]]-Tabela1[[#This Row],[Peso Expedido]]</f>
        <v>0</v>
      </c>
      <c r="AA3371" s="18"/>
      <c r="AB3371" s="15"/>
      <c r="AC3371" s="15"/>
      <c r="AD3371" s="15"/>
      <c r="AE3371" s="15"/>
      <c r="AF3371" s="15"/>
      <c r="AG3371" s="15"/>
      <c r="AH3371" s="15"/>
      <c r="AI3371" s="40" t="str">
        <f t="shared" si="444"/>
        <v>ok</v>
      </c>
      <c r="AJ3371"/>
      <c r="AK3371" t="str">
        <f>Tabela1[[#This Row],[Coluna1]]&amp;Tabela1[[#This Row],[PEDIDO]]</f>
        <v/>
      </c>
      <c r="AL3371"/>
      <c r="AM3371"/>
      <c r="AN3371"/>
      <c r="AO3371" t="str">
        <f t="shared" si="441"/>
        <v>/</v>
      </c>
      <c r="AP3371" t="str">
        <f>Tabela1[[#This Row],[TAG]]&amp;Tabela1[[#This Row],[PEDIDO]]&amp;Tabela1[[#This Row],[PRODUTO]]</f>
        <v/>
      </c>
      <c r="AQ3371" s="23" t="str">
        <f>Tabela1[[#This Row],[PRODUTO]]&amp;Tabela1[[#This Row],[TAG]]</f>
        <v/>
      </c>
      <c r="AR3371" s="183">
        <f>Tabela1[[#This Row],[PESO TOTAL]]*Tabela1[[#This Row],[MATÉRIA PRIMA]]</f>
        <v>0</v>
      </c>
      <c r="AS3371" s="28">
        <f>Tabela1[[#This Row],[PESO TOTAL]]*Tabela1[[#This Row],[PREPARAÇÃO ]]</f>
        <v>0</v>
      </c>
      <c r="AT3371" s="28">
        <f>Tabela1[[#This Row],[PESO TOTAL]]*Tabela1[[#This Row],[CALDEIRARIA]]</f>
        <v>0</v>
      </c>
      <c r="AU3371" s="28">
        <f>Tabela1[[#This Row],[PESO TOTAL]]*Tabela1[[#This Row],[SOLDA]]</f>
        <v>0</v>
      </c>
      <c r="AV3371" s="28">
        <f>Tabela1[[#This Row],[PESO TOTAL]]*Tabela1[[#This Row],[ACABAMENTO]]</f>
        <v>0</v>
      </c>
      <c r="AW3371" s="28">
        <f>Tabela1[[#This Row],[PESO TOTAL]]*Tabela1[[#This Row],[PRONTO ACABADO]]</f>
        <v>0</v>
      </c>
      <c r="AX3371" s="28">
        <f>Tabela1[[#This Row],[PESO TOTAL]]*Tabela1[[#This Row],[EXPEDIÇÃO ]]</f>
        <v>0</v>
      </c>
      <c r="AY3371" s="28" t="str">
        <f>Tabela1[[#This Row],[PEDIDO]]&amp;Tabela1[[#This Row],[PRODUTO]]</f>
        <v/>
      </c>
      <c r="AZ3371" s="44">
        <f>IF(AF3371="",0,IF(ISTEXT(AF3371),H3371*VALUE(SUBSTITUTE(AF3371,"%",""))/100,H3371*AF3371))-Tabela1[[#This Row],[PRONTO ACABADO2]]</f>
        <v>0</v>
      </c>
      <c r="BA3371" s="44">
        <f>IF(AG3371="",0,IF(ISTEXT(AG3371),H3371*VALUE(SUBSTITUTE(AG3371,"%",""))/100,H3371*AG3371))-Tabela1[[#This Row],[PESO EXPEDIDO2]]</f>
        <v>0</v>
      </c>
      <c r="BB3371" s="44">
        <f t="shared" si="442"/>
        <v>0</v>
      </c>
      <c r="BC3371" s="44">
        <f t="shared" si="443"/>
        <v>0</v>
      </c>
      <c r="BD3371" s="44"/>
    </row>
    <row r="3372" spans="1:56" ht="15.75" hidden="1" customHeight="1" x14ac:dyDescent="0.25">
      <c r="A3372" s="6"/>
      <c r="B3372" s="22"/>
      <c r="C3372" s="7"/>
      <c r="D3372" s="46"/>
      <c r="E3372" s="7"/>
      <c r="F3372" s="7"/>
      <c r="G3372" s="44"/>
      <c r="H3372" s="41">
        <f>Tabela1[[#This Row],[PESO UNI]]*Tabela1[[#This Row],[QTE]]</f>
        <v>0</v>
      </c>
      <c r="I3372" s="7"/>
      <c r="J3372" s="8"/>
      <c r="K3372" s="8"/>
      <c r="L3372" s="9"/>
      <c r="M3372" s="10"/>
      <c r="N3372" s="11"/>
      <c r="O3372" s="12"/>
      <c r="P3372" s="13"/>
      <c r="Q3372" s="14">
        <f>Tabela1[[#This Row],[QTDE/ Fabricação]]-Tabela1[[#This Row],[QTE]]</f>
        <v>0</v>
      </c>
      <c r="R3372" s="19">
        <f t="shared" si="438"/>
        <v>0</v>
      </c>
      <c r="S3372" s="19">
        <f t="shared" si="437"/>
        <v>0</v>
      </c>
      <c r="T3372" s="20">
        <f t="shared" si="439"/>
        <v>0</v>
      </c>
      <c r="U3372" s="17">
        <f>IFERROR(SUMIF('LISTA DE EMBARQUE'!B:B,MICRO!E:E,'LISTA DE EMBARQUE'!G:G),"")</f>
        <v>0</v>
      </c>
      <c r="V3372" s="12" t="str">
        <f>IFERROR(VLOOKUP(Tabela1[[#This Row],[COD.MDE]],'LISTA DE EMBARQUE'!B:L,11,0),"")</f>
        <v/>
      </c>
      <c r="W3372" s="13" t="str">
        <f>IFERROR(COUNTIF(#REF!,Tabela1[[#This Row],[Colunas5]]),"")</f>
        <v/>
      </c>
      <c r="X3372" s="14">
        <f>Tabela1[[#This Row],[QIANTIDADE EXPEDIDA]]*Tabela1[[#This Row],[PESO UNI]]</f>
        <v>0</v>
      </c>
      <c r="Y3372" s="14">
        <f t="shared" si="440"/>
        <v>0</v>
      </c>
      <c r="Z3372" s="21">
        <f>Tabela1[[#This Row],[PESO TOTAL]]-Tabela1[[#This Row],[Peso Expedido]]</f>
        <v>0</v>
      </c>
      <c r="AA3372" s="18"/>
      <c r="AB3372" s="15"/>
      <c r="AC3372" s="15"/>
      <c r="AD3372" s="15"/>
      <c r="AE3372" s="15"/>
      <c r="AF3372" s="15"/>
      <c r="AG3372" s="15"/>
      <c r="AH3372" s="15"/>
      <c r="AI3372" s="40" t="str">
        <f t="shared" si="444"/>
        <v>ok</v>
      </c>
      <c r="AJ3372"/>
      <c r="AK3372" t="str">
        <f>Tabela1[[#This Row],[Coluna1]]&amp;Tabela1[[#This Row],[PEDIDO]]</f>
        <v/>
      </c>
      <c r="AL3372"/>
      <c r="AM3372"/>
      <c r="AN3372"/>
      <c r="AO3372" t="str">
        <f t="shared" si="441"/>
        <v>/</v>
      </c>
      <c r="AP3372" t="str">
        <f>Tabela1[[#This Row],[TAG]]&amp;Tabela1[[#This Row],[PEDIDO]]&amp;Tabela1[[#This Row],[PRODUTO]]</f>
        <v/>
      </c>
      <c r="AQ3372" s="23" t="str">
        <f>Tabela1[[#This Row],[PRODUTO]]&amp;Tabela1[[#This Row],[TAG]]</f>
        <v/>
      </c>
      <c r="AR3372" s="183">
        <f>Tabela1[[#This Row],[PESO TOTAL]]*Tabela1[[#This Row],[MATÉRIA PRIMA]]</f>
        <v>0</v>
      </c>
      <c r="AS3372" s="28">
        <f>Tabela1[[#This Row],[PESO TOTAL]]*Tabela1[[#This Row],[PREPARAÇÃO ]]</f>
        <v>0</v>
      </c>
      <c r="AT3372" s="28">
        <f>Tabela1[[#This Row],[PESO TOTAL]]*Tabela1[[#This Row],[CALDEIRARIA]]</f>
        <v>0</v>
      </c>
      <c r="AU3372" s="28">
        <f>Tabela1[[#This Row],[PESO TOTAL]]*Tabela1[[#This Row],[SOLDA]]</f>
        <v>0</v>
      </c>
      <c r="AV3372" s="28">
        <f>Tabela1[[#This Row],[PESO TOTAL]]*Tabela1[[#This Row],[ACABAMENTO]]</f>
        <v>0</v>
      </c>
      <c r="AW3372" s="28">
        <f>Tabela1[[#This Row],[PESO TOTAL]]*Tabela1[[#This Row],[PRONTO ACABADO]]</f>
        <v>0</v>
      </c>
      <c r="AX3372" s="28">
        <f>Tabela1[[#This Row],[PESO TOTAL]]*Tabela1[[#This Row],[EXPEDIÇÃO ]]</f>
        <v>0</v>
      </c>
      <c r="AY3372" s="28" t="str">
        <f>Tabela1[[#This Row],[PEDIDO]]&amp;Tabela1[[#This Row],[PRODUTO]]</f>
        <v/>
      </c>
      <c r="AZ3372" s="44">
        <f>IF(AF3372="",0,IF(ISTEXT(AF3372),H3372*VALUE(SUBSTITUTE(AF3372,"%",""))/100,H3372*AF3372))-Tabela1[[#This Row],[PRONTO ACABADO2]]</f>
        <v>0</v>
      </c>
      <c r="BA3372" s="44">
        <f>IF(AG3372="",0,IF(ISTEXT(AG3372),H3372*VALUE(SUBSTITUTE(AG3372,"%",""))/100,H3372*AG3372))-Tabela1[[#This Row],[PESO EXPEDIDO2]]</f>
        <v>0</v>
      </c>
      <c r="BB3372" s="44">
        <f t="shared" si="442"/>
        <v>0</v>
      </c>
      <c r="BC3372" s="44">
        <f t="shared" si="443"/>
        <v>0</v>
      </c>
      <c r="BD3372" s="44"/>
    </row>
    <row r="3373" spans="1:56" ht="15.75" hidden="1" customHeight="1" x14ac:dyDescent="0.25">
      <c r="A3373" s="6"/>
      <c r="B3373" s="22"/>
      <c r="C3373" s="7"/>
      <c r="D3373" s="46"/>
      <c r="E3373" s="7"/>
      <c r="F3373" s="7"/>
      <c r="G3373" s="44"/>
      <c r="H3373" s="41">
        <f>Tabela1[[#This Row],[PESO UNI]]*Tabela1[[#This Row],[QTE]]</f>
        <v>0</v>
      </c>
      <c r="I3373" s="7"/>
      <c r="J3373" s="8"/>
      <c r="K3373" s="8"/>
      <c r="L3373" s="9"/>
      <c r="M3373" s="10"/>
      <c r="N3373" s="11"/>
      <c r="O3373" s="12"/>
      <c r="P3373" s="13"/>
      <c r="Q3373" s="14">
        <f>Tabela1[[#This Row],[QTDE/ Fabricação]]-Tabela1[[#This Row],[QTE]]</f>
        <v>0</v>
      </c>
      <c r="R3373" s="19">
        <f t="shared" si="438"/>
        <v>0</v>
      </c>
      <c r="S3373" s="19">
        <f t="shared" si="437"/>
        <v>0</v>
      </c>
      <c r="T3373" s="20">
        <f t="shared" si="439"/>
        <v>0</v>
      </c>
      <c r="U3373" s="17">
        <f>IFERROR(SUMIF('LISTA DE EMBARQUE'!B:B,MICRO!E:E,'LISTA DE EMBARQUE'!G:G),"")</f>
        <v>0</v>
      </c>
      <c r="V3373" s="12" t="str">
        <f>IFERROR(VLOOKUP(Tabela1[[#This Row],[COD.MDE]],'LISTA DE EMBARQUE'!B:L,11,0),"")</f>
        <v/>
      </c>
      <c r="W3373" s="13" t="str">
        <f>IFERROR(COUNTIF(#REF!,Tabela1[[#This Row],[Colunas5]]),"")</f>
        <v/>
      </c>
      <c r="X3373" s="14">
        <f>Tabela1[[#This Row],[QIANTIDADE EXPEDIDA]]*Tabela1[[#This Row],[PESO UNI]]</f>
        <v>0</v>
      </c>
      <c r="Y3373" s="14">
        <f t="shared" si="440"/>
        <v>0</v>
      </c>
      <c r="Z3373" s="21">
        <f>Tabela1[[#This Row],[PESO TOTAL]]-Tabela1[[#This Row],[Peso Expedido]]</f>
        <v>0</v>
      </c>
      <c r="AA3373" s="18"/>
      <c r="AB3373" s="15"/>
      <c r="AC3373" s="15"/>
      <c r="AD3373" s="15"/>
      <c r="AE3373" s="15"/>
      <c r="AF3373" s="15"/>
      <c r="AG3373" s="15"/>
      <c r="AH3373" s="15"/>
      <c r="AI3373" s="40" t="str">
        <f t="shared" si="444"/>
        <v>ok</v>
      </c>
      <c r="AJ3373"/>
      <c r="AK3373" t="str">
        <f>Tabela1[[#This Row],[Coluna1]]&amp;Tabela1[[#This Row],[PEDIDO]]</f>
        <v/>
      </c>
      <c r="AL3373"/>
      <c r="AM3373"/>
      <c r="AN3373"/>
      <c r="AO3373" t="str">
        <f t="shared" si="441"/>
        <v>/</v>
      </c>
      <c r="AP3373" t="str">
        <f>Tabela1[[#This Row],[TAG]]&amp;Tabela1[[#This Row],[PEDIDO]]&amp;Tabela1[[#This Row],[PRODUTO]]</f>
        <v/>
      </c>
      <c r="AQ3373" s="23" t="str">
        <f>Tabela1[[#This Row],[PRODUTO]]&amp;Tabela1[[#This Row],[TAG]]</f>
        <v/>
      </c>
      <c r="AR3373" s="183">
        <f>Tabela1[[#This Row],[PESO TOTAL]]*Tabela1[[#This Row],[MATÉRIA PRIMA]]</f>
        <v>0</v>
      </c>
      <c r="AS3373" s="28">
        <f>Tabela1[[#This Row],[PESO TOTAL]]*Tabela1[[#This Row],[PREPARAÇÃO ]]</f>
        <v>0</v>
      </c>
      <c r="AT3373" s="28">
        <f>Tabela1[[#This Row],[PESO TOTAL]]*Tabela1[[#This Row],[CALDEIRARIA]]</f>
        <v>0</v>
      </c>
      <c r="AU3373" s="28">
        <f>Tabela1[[#This Row],[PESO TOTAL]]*Tabela1[[#This Row],[SOLDA]]</f>
        <v>0</v>
      </c>
      <c r="AV3373" s="28">
        <f>Tabela1[[#This Row],[PESO TOTAL]]*Tabela1[[#This Row],[ACABAMENTO]]</f>
        <v>0</v>
      </c>
      <c r="AW3373" s="28">
        <f>Tabela1[[#This Row],[PESO TOTAL]]*Tabela1[[#This Row],[PRONTO ACABADO]]</f>
        <v>0</v>
      </c>
      <c r="AX3373" s="28">
        <f>Tabela1[[#This Row],[PESO TOTAL]]*Tabela1[[#This Row],[EXPEDIÇÃO ]]</f>
        <v>0</v>
      </c>
      <c r="AY3373" s="28" t="str">
        <f>Tabela1[[#This Row],[PEDIDO]]&amp;Tabela1[[#This Row],[PRODUTO]]</f>
        <v/>
      </c>
      <c r="AZ3373" s="44">
        <f>IF(AF3373="",0,IF(ISTEXT(AF3373),H3373*VALUE(SUBSTITUTE(AF3373,"%",""))/100,H3373*AF3373))-Tabela1[[#This Row],[PRONTO ACABADO2]]</f>
        <v>0</v>
      </c>
      <c r="BA3373" s="44">
        <f>IF(AG3373="",0,IF(ISTEXT(AG3373),H3373*VALUE(SUBSTITUTE(AG3373,"%",""))/100,H3373*AG3373))-Tabela1[[#This Row],[PESO EXPEDIDO2]]</f>
        <v>0</v>
      </c>
      <c r="BB3373" s="44">
        <f t="shared" si="442"/>
        <v>0</v>
      </c>
      <c r="BC3373" s="44">
        <f t="shared" si="443"/>
        <v>0</v>
      </c>
      <c r="BD3373" s="44"/>
    </row>
    <row r="3374" spans="1:56" ht="15.75" hidden="1" customHeight="1" x14ac:dyDescent="0.25">
      <c r="A3374" s="6"/>
      <c r="B3374" s="22"/>
      <c r="C3374" s="7"/>
      <c r="D3374" s="46"/>
      <c r="E3374" s="7"/>
      <c r="F3374" s="7"/>
      <c r="G3374" s="44"/>
      <c r="H3374" s="41">
        <f>Tabela1[[#This Row],[PESO UNI]]*Tabela1[[#This Row],[QTE]]</f>
        <v>0</v>
      </c>
      <c r="I3374" s="7"/>
      <c r="J3374" s="8"/>
      <c r="K3374" s="8"/>
      <c r="L3374" s="9"/>
      <c r="M3374" s="10"/>
      <c r="N3374" s="11"/>
      <c r="O3374" s="12"/>
      <c r="P3374" s="13"/>
      <c r="Q3374" s="14">
        <f>Tabela1[[#This Row],[QTDE/ Fabricação]]-Tabela1[[#This Row],[QTE]]</f>
        <v>0</v>
      </c>
      <c r="R3374" s="19">
        <f t="shared" si="438"/>
        <v>0</v>
      </c>
      <c r="S3374" s="19">
        <f t="shared" si="437"/>
        <v>0</v>
      </c>
      <c r="T3374" s="20">
        <f t="shared" si="439"/>
        <v>0</v>
      </c>
      <c r="U3374" s="17">
        <f>IFERROR(SUMIF('LISTA DE EMBARQUE'!B:B,MICRO!E:E,'LISTA DE EMBARQUE'!G:G),"")</f>
        <v>0</v>
      </c>
      <c r="V3374" s="12" t="str">
        <f>IFERROR(VLOOKUP(Tabela1[[#This Row],[COD.MDE]],'LISTA DE EMBARQUE'!B:L,11,0),"")</f>
        <v/>
      </c>
      <c r="W3374" s="13" t="str">
        <f>IFERROR(COUNTIF(#REF!,Tabela1[[#This Row],[Colunas5]]),"")</f>
        <v/>
      </c>
      <c r="X3374" s="14">
        <f>Tabela1[[#This Row],[QIANTIDADE EXPEDIDA]]*Tabela1[[#This Row],[PESO UNI]]</f>
        <v>0</v>
      </c>
      <c r="Y3374" s="14">
        <f t="shared" si="440"/>
        <v>0</v>
      </c>
      <c r="Z3374" s="21">
        <f>Tabela1[[#This Row],[PESO TOTAL]]-Tabela1[[#This Row],[Peso Expedido]]</f>
        <v>0</v>
      </c>
      <c r="AA3374" s="18"/>
      <c r="AB3374" s="15"/>
      <c r="AC3374" s="15"/>
      <c r="AD3374" s="15"/>
      <c r="AE3374" s="15"/>
      <c r="AF3374" s="15"/>
      <c r="AG3374" s="15"/>
      <c r="AH3374" s="15"/>
      <c r="AI3374" s="40" t="str">
        <f t="shared" si="444"/>
        <v>ok</v>
      </c>
      <c r="AJ3374"/>
      <c r="AK3374" t="str">
        <f>Tabela1[[#This Row],[Coluna1]]&amp;Tabela1[[#This Row],[PEDIDO]]</f>
        <v/>
      </c>
      <c r="AL3374"/>
      <c r="AM3374"/>
      <c r="AN3374"/>
      <c r="AO3374" t="str">
        <f t="shared" si="441"/>
        <v>/</v>
      </c>
      <c r="AP3374" t="str">
        <f>Tabela1[[#This Row],[TAG]]&amp;Tabela1[[#This Row],[PEDIDO]]&amp;Tabela1[[#This Row],[PRODUTO]]</f>
        <v/>
      </c>
      <c r="AQ3374" s="23" t="str">
        <f>Tabela1[[#This Row],[PRODUTO]]&amp;Tabela1[[#This Row],[TAG]]</f>
        <v/>
      </c>
      <c r="AR3374" s="183">
        <f>Tabela1[[#This Row],[PESO TOTAL]]*Tabela1[[#This Row],[MATÉRIA PRIMA]]</f>
        <v>0</v>
      </c>
      <c r="AS3374" s="28">
        <f>Tabela1[[#This Row],[PESO TOTAL]]*Tabela1[[#This Row],[PREPARAÇÃO ]]</f>
        <v>0</v>
      </c>
      <c r="AT3374" s="28">
        <f>Tabela1[[#This Row],[PESO TOTAL]]*Tabela1[[#This Row],[CALDEIRARIA]]</f>
        <v>0</v>
      </c>
      <c r="AU3374" s="28">
        <f>Tabela1[[#This Row],[PESO TOTAL]]*Tabela1[[#This Row],[SOLDA]]</f>
        <v>0</v>
      </c>
      <c r="AV3374" s="28">
        <f>Tabela1[[#This Row],[PESO TOTAL]]*Tabela1[[#This Row],[ACABAMENTO]]</f>
        <v>0</v>
      </c>
      <c r="AW3374" s="28">
        <f>Tabela1[[#This Row],[PESO TOTAL]]*Tabela1[[#This Row],[PRONTO ACABADO]]</f>
        <v>0</v>
      </c>
      <c r="AX3374" s="28">
        <f>Tabela1[[#This Row],[PESO TOTAL]]*Tabela1[[#This Row],[EXPEDIÇÃO ]]</f>
        <v>0</v>
      </c>
      <c r="AY3374" s="28" t="str">
        <f>Tabela1[[#This Row],[PEDIDO]]&amp;Tabela1[[#This Row],[PRODUTO]]</f>
        <v/>
      </c>
      <c r="AZ3374" s="44">
        <f>IF(AF3374="",0,IF(ISTEXT(AF3374),H3374*VALUE(SUBSTITUTE(AF3374,"%",""))/100,H3374*AF3374))-Tabela1[[#This Row],[PRONTO ACABADO2]]</f>
        <v>0</v>
      </c>
      <c r="BA3374" s="44">
        <f>IF(AG3374="",0,IF(ISTEXT(AG3374),H3374*VALUE(SUBSTITUTE(AG3374,"%",""))/100,H3374*AG3374))-Tabela1[[#This Row],[PESO EXPEDIDO2]]</f>
        <v>0</v>
      </c>
      <c r="BB3374" s="44">
        <f t="shared" si="442"/>
        <v>0</v>
      </c>
      <c r="BC3374" s="44">
        <f t="shared" si="443"/>
        <v>0</v>
      </c>
      <c r="BD3374" s="44"/>
    </row>
    <row r="3375" spans="1:56" ht="15.75" hidden="1" customHeight="1" x14ac:dyDescent="0.25">
      <c r="A3375" s="6"/>
      <c r="B3375" s="22"/>
      <c r="C3375" s="7"/>
      <c r="D3375" s="46"/>
      <c r="E3375" s="7"/>
      <c r="F3375" s="7"/>
      <c r="G3375" s="44"/>
      <c r="H3375" s="41">
        <f>Tabela1[[#This Row],[PESO UNI]]*Tabela1[[#This Row],[QTE]]</f>
        <v>0</v>
      </c>
      <c r="I3375" s="7"/>
      <c r="J3375" s="8"/>
      <c r="K3375" s="8"/>
      <c r="L3375" s="9"/>
      <c r="M3375" s="10"/>
      <c r="N3375" s="11"/>
      <c r="O3375" s="12"/>
      <c r="P3375" s="13"/>
      <c r="Q3375" s="14">
        <f>Tabela1[[#This Row],[QTDE/ Fabricação]]-Tabela1[[#This Row],[QTE]]</f>
        <v>0</v>
      </c>
      <c r="R3375" s="19">
        <f t="shared" si="438"/>
        <v>0</v>
      </c>
      <c r="S3375" s="19">
        <f t="shared" si="437"/>
        <v>0</v>
      </c>
      <c r="T3375" s="20">
        <f t="shared" si="439"/>
        <v>0</v>
      </c>
      <c r="U3375" s="17">
        <f>IFERROR(SUMIF('LISTA DE EMBARQUE'!B:B,MICRO!E:E,'LISTA DE EMBARQUE'!G:G),"")</f>
        <v>0</v>
      </c>
      <c r="V3375" s="12" t="str">
        <f>IFERROR(VLOOKUP(Tabela1[[#This Row],[COD.MDE]],'LISTA DE EMBARQUE'!B:L,11,0),"")</f>
        <v/>
      </c>
      <c r="W3375" s="13" t="str">
        <f>IFERROR(COUNTIF(#REF!,Tabela1[[#This Row],[Colunas5]]),"")</f>
        <v/>
      </c>
      <c r="X3375" s="14">
        <f>Tabela1[[#This Row],[QIANTIDADE EXPEDIDA]]*Tabela1[[#This Row],[PESO UNI]]</f>
        <v>0</v>
      </c>
      <c r="Y3375" s="14">
        <f t="shared" si="440"/>
        <v>0</v>
      </c>
      <c r="Z3375" s="21">
        <f>Tabela1[[#This Row],[PESO TOTAL]]-Tabela1[[#This Row],[Peso Expedido]]</f>
        <v>0</v>
      </c>
      <c r="AA3375" s="18"/>
      <c r="AB3375" s="15"/>
      <c r="AC3375" s="15"/>
      <c r="AD3375" s="15"/>
      <c r="AE3375" s="15"/>
      <c r="AF3375" s="15"/>
      <c r="AG3375" s="15"/>
      <c r="AH3375" s="15"/>
      <c r="AI3375" s="40" t="str">
        <f t="shared" si="444"/>
        <v>ok</v>
      </c>
      <c r="AJ3375"/>
      <c r="AK3375" t="str">
        <f>Tabela1[[#This Row],[Coluna1]]&amp;Tabela1[[#This Row],[PEDIDO]]</f>
        <v/>
      </c>
      <c r="AL3375"/>
      <c r="AM3375"/>
      <c r="AN3375"/>
      <c r="AO3375" t="str">
        <f t="shared" si="441"/>
        <v>/</v>
      </c>
      <c r="AP3375" t="str">
        <f>Tabela1[[#This Row],[TAG]]&amp;Tabela1[[#This Row],[PEDIDO]]&amp;Tabela1[[#This Row],[PRODUTO]]</f>
        <v/>
      </c>
      <c r="AQ3375" s="23" t="str">
        <f>Tabela1[[#This Row],[PRODUTO]]&amp;Tabela1[[#This Row],[TAG]]</f>
        <v/>
      </c>
      <c r="AR3375" s="183">
        <f>Tabela1[[#This Row],[PESO TOTAL]]*Tabela1[[#This Row],[MATÉRIA PRIMA]]</f>
        <v>0</v>
      </c>
      <c r="AS3375" s="28">
        <f>Tabela1[[#This Row],[PESO TOTAL]]*Tabela1[[#This Row],[PREPARAÇÃO ]]</f>
        <v>0</v>
      </c>
      <c r="AT3375" s="28">
        <f>Tabela1[[#This Row],[PESO TOTAL]]*Tabela1[[#This Row],[CALDEIRARIA]]</f>
        <v>0</v>
      </c>
      <c r="AU3375" s="28">
        <f>Tabela1[[#This Row],[PESO TOTAL]]*Tabela1[[#This Row],[SOLDA]]</f>
        <v>0</v>
      </c>
      <c r="AV3375" s="28">
        <f>Tabela1[[#This Row],[PESO TOTAL]]*Tabela1[[#This Row],[ACABAMENTO]]</f>
        <v>0</v>
      </c>
      <c r="AW3375" s="28">
        <f>Tabela1[[#This Row],[PESO TOTAL]]*Tabela1[[#This Row],[PRONTO ACABADO]]</f>
        <v>0</v>
      </c>
      <c r="AX3375" s="28">
        <f>Tabela1[[#This Row],[PESO TOTAL]]*Tabela1[[#This Row],[EXPEDIÇÃO ]]</f>
        <v>0</v>
      </c>
      <c r="AY3375" s="28" t="str">
        <f>Tabela1[[#This Row],[PEDIDO]]&amp;Tabela1[[#This Row],[PRODUTO]]</f>
        <v/>
      </c>
      <c r="AZ3375" s="44">
        <f>IF(AF3375="",0,IF(ISTEXT(AF3375),H3375*VALUE(SUBSTITUTE(AF3375,"%",""))/100,H3375*AF3375))-Tabela1[[#This Row],[PRONTO ACABADO2]]</f>
        <v>0</v>
      </c>
      <c r="BA3375" s="44">
        <f>IF(AG3375="",0,IF(ISTEXT(AG3375),H3375*VALUE(SUBSTITUTE(AG3375,"%",""))/100,H3375*AG3375))-Tabela1[[#This Row],[PESO EXPEDIDO2]]</f>
        <v>0</v>
      </c>
      <c r="BB3375" s="44">
        <f t="shared" si="442"/>
        <v>0</v>
      </c>
      <c r="BC3375" s="44">
        <f t="shared" si="443"/>
        <v>0</v>
      </c>
      <c r="BD3375" s="44"/>
    </row>
    <row r="3376" spans="1:56" ht="15.75" hidden="1" customHeight="1" x14ac:dyDescent="0.25">
      <c r="A3376" s="6"/>
      <c r="B3376" s="22"/>
      <c r="C3376" s="7"/>
      <c r="D3376" s="46"/>
      <c r="E3376" s="7"/>
      <c r="F3376" s="7"/>
      <c r="G3376" s="44"/>
      <c r="H3376" s="41">
        <f>Tabela1[[#This Row],[PESO UNI]]*Tabela1[[#This Row],[QTE]]</f>
        <v>0</v>
      </c>
      <c r="I3376" s="7"/>
      <c r="J3376" s="8"/>
      <c r="K3376" s="8"/>
      <c r="L3376" s="9"/>
      <c r="M3376" s="10"/>
      <c r="N3376" s="11"/>
      <c r="O3376" s="12"/>
      <c r="P3376" s="13"/>
      <c r="Q3376" s="14">
        <f>Tabela1[[#This Row],[QTDE/ Fabricação]]-Tabela1[[#This Row],[QTE]]</f>
        <v>0</v>
      </c>
      <c r="R3376" s="19">
        <f t="shared" si="438"/>
        <v>0</v>
      </c>
      <c r="S3376" s="19">
        <f t="shared" si="437"/>
        <v>0</v>
      </c>
      <c r="T3376" s="20">
        <f t="shared" si="439"/>
        <v>0</v>
      </c>
      <c r="U3376" s="17">
        <f>IFERROR(SUMIF('LISTA DE EMBARQUE'!B:B,MICRO!E:E,'LISTA DE EMBARQUE'!G:G),"")</f>
        <v>0</v>
      </c>
      <c r="V3376" s="12" t="str">
        <f>IFERROR(VLOOKUP(Tabela1[[#This Row],[COD.MDE]],'LISTA DE EMBARQUE'!B:L,11,0),"")</f>
        <v/>
      </c>
      <c r="W3376" s="13" t="str">
        <f>IFERROR(COUNTIF(#REF!,Tabela1[[#This Row],[Colunas5]]),"")</f>
        <v/>
      </c>
      <c r="X3376" s="14">
        <f>Tabela1[[#This Row],[QIANTIDADE EXPEDIDA]]*Tabela1[[#This Row],[PESO UNI]]</f>
        <v>0</v>
      </c>
      <c r="Y3376" s="14">
        <f t="shared" si="440"/>
        <v>0</v>
      </c>
      <c r="Z3376" s="21">
        <f>Tabela1[[#This Row],[PESO TOTAL]]-Tabela1[[#This Row],[Peso Expedido]]</f>
        <v>0</v>
      </c>
      <c r="AA3376" s="18"/>
      <c r="AB3376" s="15"/>
      <c r="AC3376" s="15"/>
      <c r="AD3376" s="15"/>
      <c r="AE3376" s="15"/>
      <c r="AF3376" s="15"/>
      <c r="AG3376" s="15"/>
      <c r="AH3376" s="15"/>
      <c r="AI3376" s="40" t="str">
        <f t="shared" si="444"/>
        <v>ok</v>
      </c>
      <c r="AJ3376"/>
      <c r="AK3376" t="str">
        <f>Tabela1[[#This Row],[Coluna1]]&amp;Tabela1[[#This Row],[PEDIDO]]</f>
        <v/>
      </c>
      <c r="AL3376"/>
      <c r="AM3376"/>
      <c r="AN3376"/>
      <c r="AO3376" t="str">
        <f t="shared" si="441"/>
        <v>/</v>
      </c>
      <c r="AP3376" t="str">
        <f>Tabela1[[#This Row],[TAG]]&amp;Tabela1[[#This Row],[PEDIDO]]&amp;Tabela1[[#This Row],[PRODUTO]]</f>
        <v/>
      </c>
      <c r="AQ3376" s="23" t="str">
        <f>Tabela1[[#This Row],[PRODUTO]]&amp;Tabela1[[#This Row],[TAG]]</f>
        <v/>
      </c>
      <c r="AR3376" s="183">
        <f>Tabela1[[#This Row],[PESO TOTAL]]*Tabela1[[#This Row],[MATÉRIA PRIMA]]</f>
        <v>0</v>
      </c>
      <c r="AS3376" s="28">
        <f>Tabela1[[#This Row],[PESO TOTAL]]*Tabela1[[#This Row],[PREPARAÇÃO ]]</f>
        <v>0</v>
      </c>
      <c r="AT3376" s="28">
        <f>Tabela1[[#This Row],[PESO TOTAL]]*Tabela1[[#This Row],[CALDEIRARIA]]</f>
        <v>0</v>
      </c>
      <c r="AU3376" s="28">
        <f>Tabela1[[#This Row],[PESO TOTAL]]*Tabela1[[#This Row],[SOLDA]]</f>
        <v>0</v>
      </c>
      <c r="AV3376" s="28">
        <f>Tabela1[[#This Row],[PESO TOTAL]]*Tabela1[[#This Row],[ACABAMENTO]]</f>
        <v>0</v>
      </c>
      <c r="AW3376" s="28">
        <f>Tabela1[[#This Row],[PESO TOTAL]]*Tabela1[[#This Row],[PRONTO ACABADO]]</f>
        <v>0</v>
      </c>
      <c r="AX3376" s="28">
        <f>Tabela1[[#This Row],[PESO TOTAL]]*Tabela1[[#This Row],[EXPEDIÇÃO ]]</f>
        <v>0</v>
      </c>
      <c r="AY3376" s="28" t="str">
        <f>Tabela1[[#This Row],[PEDIDO]]&amp;Tabela1[[#This Row],[PRODUTO]]</f>
        <v/>
      </c>
      <c r="AZ3376" s="44">
        <f>IF(AF3376="",0,IF(ISTEXT(AF3376),H3376*VALUE(SUBSTITUTE(AF3376,"%",""))/100,H3376*AF3376))-Tabela1[[#This Row],[PRONTO ACABADO2]]</f>
        <v>0</v>
      </c>
      <c r="BA3376" s="44">
        <f>IF(AG3376="",0,IF(ISTEXT(AG3376),H3376*VALUE(SUBSTITUTE(AG3376,"%",""))/100,H3376*AG3376))-Tabela1[[#This Row],[PESO EXPEDIDO2]]</f>
        <v>0</v>
      </c>
      <c r="BB3376" s="44">
        <f t="shared" si="442"/>
        <v>0</v>
      </c>
      <c r="BC3376" s="44">
        <f t="shared" si="443"/>
        <v>0</v>
      </c>
      <c r="BD3376" s="44"/>
    </row>
    <row r="3377" spans="1:56" ht="15.75" hidden="1" customHeight="1" x14ac:dyDescent="0.25">
      <c r="A3377" s="6"/>
      <c r="B3377" s="22"/>
      <c r="C3377" s="7"/>
      <c r="D3377" s="46"/>
      <c r="E3377" s="7"/>
      <c r="F3377" s="7"/>
      <c r="G3377" s="44"/>
      <c r="H3377" s="41">
        <f>Tabela1[[#This Row],[PESO UNI]]*Tabela1[[#This Row],[QTE]]</f>
        <v>0</v>
      </c>
      <c r="I3377" s="7"/>
      <c r="J3377" s="8"/>
      <c r="K3377" s="8"/>
      <c r="L3377" s="9"/>
      <c r="M3377" s="10"/>
      <c r="N3377" s="11"/>
      <c r="O3377" s="12"/>
      <c r="P3377" s="13"/>
      <c r="Q3377" s="14">
        <f>Tabela1[[#This Row],[QTDE/ Fabricação]]-Tabela1[[#This Row],[QTE]]</f>
        <v>0</v>
      </c>
      <c r="R3377" s="19">
        <f t="shared" si="438"/>
        <v>0</v>
      </c>
      <c r="S3377" s="19">
        <f t="shared" si="437"/>
        <v>0</v>
      </c>
      <c r="T3377" s="20">
        <f t="shared" si="439"/>
        <v>0</v>
      </c>
      <c r="U3377" s="17">
        <f>IFERROR(SUMIF('LISTA DE EMBARQUE'!B:B,MICRO!E:E,'LISTA DE EMBARQUE'!G:G),"")</f>
        <v>0</v>
      </c>
      <c r="V3377" s="12" t="str">
        <f>IFERROR(VLOOKUP(Tabela1[[#This Row],[COD.MDE]],'LISTA DE EMBARQUE'!B:L,11,0),"")</f>
        <v/>
      </c>
      <c r="W3377" s="13" t="str">
        <f>IFERROR(COUNTIF(#REF!,Tabela1[[#This Row],[Colunas5]]),"")</f>
        <v/>
      </c>
      <c r="X3377" s="14">
        <f>Tabela1[[#This Row],[QIANTIDADE EXPEDIDA]]*Tabela1[[#This Row],[PESO UNI]]</f>
        <v>0</v>
      </c>
      <c r="Y3377" s="14">
        <f t="shared" si="440"/>
        <v>0</v>
      </c>
      <c r="Z3377" s="21">
        <f>Tabela1[[#This Row],[PESO TOTAL]]-Tabela1[[#This Row],[Peso Expedido]]</f>
        <v>0</v>
      </c>
      <c r="AA3377" s="18"/>
      <c r="AB3377" s="15"/>
      <c r="AC3377" s="15"/>
      <c r="AD3377" s="15"/>
      <c r="AE3377" s="15"/>
      <c r="AF3377" s="15"/>
      <c r="AG3377" s="15"/>
      <c r="AH3377" s="15"/>
      <c r="AI3377" s="40" t="str">
        <f t="shared" si="444"/>
        <v>ok</v>
      </c>
      <c r="AJ3377"/>
      <c r="AK3377" t="str">
        <f>Tabela1[[#This Row],[Coluna1]]&amp;Tabela1[[#This Row],[PEDIDO]]</f>
        <v/>
      </c>
      <c r="AL3377"/>
      <c r="AM3377"/>
      <c r="AN3377"/>
      <c r="AO3377" t="str">
        <f t="shared" si="441"/>
        <v>/</v>
      </c>
      <c r="AP3377" t="str">
        <f>Tabela1[[#This Row],[TAG]]&amp;Tabela1[[#This Row],[PEDIDO]]&amp;Tabela1[[#This Row],[PRODUTO]]</f>
        <v/>
      </c>
      <c r="AQ3377" s="23" t="str">
        <f>Tabela1[[#This Row],[PRODUTO]]&amp;Tabela1[[#This Row],[TAG]]</f>
        <v/>
      </c>
      <c r="AR3377" s="183">
        <f>Tabela1[[#This Row],[PESO TOTAL]]*Tabela1[[#This Row],[MATÉRIA PRIMA]]</f>
        <v>0</v>
      </c>
      <c r="AS3377" s="28">
        <f>Tabela1[[#This Row],[PESO TOTAL]]*Tabela1[[#This Row],[PREPARAÇÃO ]]</f>
        <v>0</v>
      </c>
      <c r="AT3377" s="28">
        <f>Tabela1[[#This Row],[PESO TOTAL]]*Tabela1[[#This Row],[CALDEIRARIA]]</f>
        <v>0</v>
      </c>
      <c r="AU3377" s="28">
        <f>Tabela1[[#This Row],[PESO TOTAL]]*Tabela1[[#This Row],[SOLDA]]</f>
        <v>0</v>
      </c>
      <c r="AV3377" s="28">
        <f>Tabela1[[#This Row],[PESO TOTAL]]*Tabela1[[#This Row],[ACABAMENTO]]</f>
        <v>0</v>
      </c>
      <c r="AW3377" s="28">
        <f>Tabela1[[#This Row],[PESO TOTAL]]*Tabela1[[#This Row],[PRONTO ACABADO]]</f>
        <v>0</v>
      </c>
      <c r="AX3377" s="28">
        <f>Tabela1[[#This Row],[PESO TOTAL]]*Tabela1[[#This Row],[EXPEDIÇÃO ]]</f>
        <v>0</v>
      </c>
      <c r="AY3377" s="28" t="str">
        <f>Tabela1[[#This Row],[PEDIDO]]&amp;Tabela1[[#This Row],[PRODUTO]]</f>
        <v/>
      </c>
      <c r="AZ3377" s="44">
        <f>IF(AF3377="",0,IF(ISTEXT(AF3377),H3377*VALUE(SUBSTITUTE(AF3377,"%",""))/100,H3377*AF3377))-Tabela1[[#This Row],[PRONTO ACABADO2]]</f>
        <v>0</v>
      </c>
      <c r="BA3377" s="44">
        <f>IF(AG3377="",0,IF(ISTEXT(AG3377),H3377*VALUE(SUBSTITUTE(AG3377,"%",""))/100,H3377*AG3377))-Tabela1[[#This Row],[PESO EXPEDIDO2]]</f>
        <v>0</v>
      </c>
      <c r="BB3377" s="44">
        <f t="shared" si="442"/>
        <v>0</v>
      </c>
      <c r="BC3377" s="44">
        <f t="shared" si="443"/>
        <v>0</v>
      </c>
      <c r="BD3377" s="44"/>
    </row>
    <row r="3378" spans="1:56" ht="15.75" hidden="1" customHeight="1" x14ac:dyDescent="0.25">
      <c r="A3378" s="6"/>
      <c r="B3378" s="22"/>
      <c r="C3378" s="7"/>
      <c r="D3378" s="46"/>
      <c r="E3378" s="7"/>
      <c r="F3378" s="7"/>
      <c r="G3378" s="44"/>
      <c r="H3378" s="41">
        <f>Tabela1[[#This Row],[PESO UNI]]*Tabela1[[#This Row],[QTE]]</f>
        <v>0</v>
      </c>
      <c r="I3378" s="7"/>
      <c r="J3378" s="8"/>
      <c r="K3378" s="8"/>
      <c r="L3378" s="9"/>
      <c r="M3378" s="10"/>
      <c r="N3378" s="11"/>
      <c r="O3378" s="12"/>
      <c r="P3378" s="13"/>
      <c r="Q3378" s="14">
        <f>Tabela1[[#This Row],[QTDE/ Fabricação]]-Tabela1[[#This Row],[QTE]]</f>
        <v>0</v>
      </c>
      <c r="R3378" s="19">
        <f t="shared" si="438"/>
        <v>0</v>
      </c>
      <c r="S3378" s="19">
        <f t="shared" si="437"/>
        <v>0</v>
      </c>
      <c r="T3378" s="20">
        <f t="shared" si="439"/>
        <v>0</v>
      </c>
      <c r="U3378" s="17">
        <f>IFERROR(SUMIF('LISTA DE EMBARQUE'!B:B,MICRO!E:E,'LISTA DE EMBARQUE'!G:G),"")</f>
        <v>0</v>
      </c>
      <c r="V3378" s="12" t="str">
        <f>IFERROR(VLOOKUP(Tabela1[[#This Row],[COD.MDE]],'LISTA DE EMBARQUE'!B:L,11,0),"")</f>
        <v/>
      </c>
      <c r="W3378" s="13" t="str">
        <f>IFERROR(COUNTIF(#REF!,Tabela1[[#This Row],[Colunas5]]),"")</f>
        <v/>
      </c>
      <c r="X3378" s="14">
        <f>Tabela1[[#This Row],[QIANTIDADE EXPEDIDA]]*Tabela1[[#This Row],[PESO UNI]]</f>
        <v>0</v>
      </c>
      <c r="Y3378" s="14">
        <f t="shared" si="440"/>
        <v>0</v>
      </c>
      <c r="Z3378" s="21">
        <f>Tabela1[[#This Row],[PESO TOTAL]]-Tabela1[[#This Row],[Peso Expedido]]</f>
        <v>0</v>
      </c>
      <c r="AA3378" s="18"/>
      <c r="AB3378" s="15" t="s">
        <v>3204</v>
      </c>
      <c r="AC3378" s="15"/>
      <c r="AD3378" s="15"/>
      <c r="AE3378" s="15"/>
      <c r="AF3378" s="15"/>
      <c r="AG3378" s="15"/>
      <c r="AH3378" s="15"/>
      <c r="AI3378" s="40" t="str">
        <f t="shared" si="444"/>
        <v>ok</v>
      </c>
      <c r="AJ3378"/>
      <c r="AK3378" t="str">
        <f>Tabela1[[#This Row],[Coluna1]]&amp;Tabela1[[#This Row],[PEDIDO]]</f>
        <v/>
      </c>
      <c r="AL3378"/>
      <c r="AM3378"/>
      <c r="AN3378"/>
      <c r="AO3378" t="str">
        <f t="shared" si="441"/>
        <v>/</v>
      </c>
      <c r="AP3378" t="str">
        <f>Tabela1[[#This Row],[TAG]]&amp;Tabela1[[#This Row],[PEDIDO]]&amp;Tabela1[[#This Row],[PRODUTO]]</f>
        <v/>
      </c>
      <c r="AQ3378" s="23" t="str">
        <f>Tabela1[[#This Row],[PRODUTO]]&amp;Tabela1[[#This Row],[TAG]]</f>
        <v/>
      </c>
      <c r="AR3378" s="183">
        <f>Tabela1[[#This Row],[PESO TOTAL]]*Tabela1[[#This Row],[MATÉRIA PRIMA]]</f>
        <v>0</v>
      </c>
      <c r="AS3378" s="28">
        <f>Tabela1[[#This Row],[PESO TOTAL]]*Tabela1[[#This Row],[PREPARAÇÃO ]]</f>
        <v>0</v>
      </c>
      <c r="AT3378" s="28">
        <f>Tabela1[[#This Row],[PESO TOTAL]]*Tabela1[[#This Row],[CALDEIRARIA]]</f>
        <v>0</v>
      </c>
      <c r="AU3378" s="28">
        <f>Tabela1[[#This Row],[PESO TOTAL]]*Tabela1[[#This Row],[SOLDA]]</f>
        <v>0</v>
      </c>
      <c r="AV3378" s="28">
        <f>Tabela1[[#This Row],[PESO TOTAL]]*Tabela1[[#This Row],[ACABAMENTO]]</f>
        <v>0</v>
      </c>
      <c r="AW3378" s="28">
        <f>Tabela1[[#This Row],[PESO TOTAL]]*Tabela1[[#This Row],[PRONTO ACABADO]]</f>
        <v>0</v>
      </c>
      <c r="AX3378" s="28">
        <f>Tabela1[[#This Row],[PESO TOTAL]]*Tabela1[[#This Row],[EXPEDIÇÃO ]]</f>
        <v>0</v>
      </c>
      <c r="AY3378" s="28" t="str">
        <f>Tabela1[[#This Row],[PEDIDO]]&amp;Tabela1[[#This Row],[PRODUTO]]</f>
        <v/>
      </c>
      <c r="AZ3378" s="44">
        <f>IF(AF3378="",0,IF(ISTEXT(AF3378),H3378*VALUE(SUBSTITUTE(AF3378,"%",""))/100,H3378*AF3378))-Tabela1[[#This Row],[PRONTO ACABADO2]]</f>
        <v>0</v>
      </c>
      <c r="BA3378" s="44">
        <f>IF(AG3378="",0,IF(ISTEXT(AG3378),H3378*VALUE(SUBSTITUTE(AG3378,"%",""))/100,H3378*AG3378))-Tabela1[[#This Row],[PESO EXPEDIDO2]]</f>
        <v>0</v>
      </c>
      <c r="BB3378" s="44">
        <f t="shared" si="442"/>
        <v>0</v>
      </c>
      <c r="BC3378" s="44">
        <f t="shared" si="443"/>
        <v>0</v>
      </c>
      <c r="BD3378" s="44"/>
    </row>
    <row r="3379" spans="1:56" ht="15.75" hidden="1" customHeight="1" x14ac:dyDescent="0.25">
      <c r="A3379" s="6"/>
      <c r="B3379" s="22"/>
      <c r="C3379" s="7"/>
      <c r="D3379" s="46"/>
      <c r="E3379" s="7"/>
      <c r="F3379" s="7"/>
      <c r="G3379" s="44"/>
      <c r="H3379" s="41">
        <f>Tabela1[[#This Row],[PESO UNI]]*Tabela1[[#This Row],[QTE]]</f>
        <v>0</v>
      </c>
      <c r="I3379" s="7"/>
      <c r="J3379" s="8"/>
      <c r="K3379" s="8"/>
      <c r="L3379" s="9"/>
      <c r="M3379" s="10"/>
      <c r="N3379" s="11"/>
      <c r="O3379" s="12"/>
      <c r="P3379" s="13"/>
      <c r="Q3379" s="14">
        <f>Tabela1[[#This Row],[QTDE/ Fabricação]]-Tabela1[[#This Row],[QTE]]</f>
        <v>0</v>
      </c>
      <c r="R3379" s="19">
        <f t="shared" si="438"/>
        <v>0</v>
      </c>
      <c r="S3379" s="19">
        <f t="shared" si="437"/>
        <v>0</v>
      </c>
      <c r="T3379" s="20">
        <f t="shared" si="439"/>
        <v>0</v>
      </c>
      <c r="U3379" s="17">
        <f>IFERROR(SUMIF('LISTA DE EMBARQUE'!B:B,MICRO!E:E,'LISTA DE EMBARQUE'!G:G),"")</f>
        <v>0</v>
      </c>
      <c r="V3379" s="12" t="str">
        <f>IFERROR(VLOOKUP(Tabela1[[#This Row],[COD.MDE]],'LISTA DE EMBARQUE'!B:L,11,0),"")</f>
        <v/>
      </c>
      <c r="W3379" s="13" t="str">
        <f>IFERROR(COUNTIF(#REF!,Tabela1[[#This Row],[Colunas5]]),"")</f>
        <v/>
      </c>
      <c r="X3379" s="14">
        <f>Tabela1[[#This Row],[QIANTIDADE EXPEDIDA]]*Tabela1[[#This Row],[PESO UNI]]</f>
        <v>0</v>
      </c>
      <c r="Y3379" s="14">
        <f t="shared" si="440"/>
        <v>0</v>
      </c>
      <c r="Z3379" s="21">
        <f>Tabela1[[#This Row],[PESO TOTAL]]-Tabela1[[#This Row],[Peso Expedido]]</f>
        <v>0</v>
      </c>
      <c r="AA3379" s="18"/>
      <c r="AB3379" s="15" t="s">
        <v>3204</v>
      </c>
      <c r="AC3379" s="15"/>
      <c r="AD3379" s="15"/>
      <c r="AE3379" s="15"/>
      <c r="AF3379" s="15"/>
      <c r="AG3379" s="15"/>
      <c r="AH3379" s="15"/>
      <c r="AI3379" s="40" t="str">
        <f t="shared" si="444"/>
        <v>ok</v>
      </c>
      <c r="AJ3379"/>
      <c r="AK3379" t="str">
        <f>Tabela1[[#This Row],[Coluna1]]&amp;Tabela1[[#This Row],[PEDIDO]]</f>
        <v/>
      </c>
      <c r="AL3379"/>
      <c r="AM3379"/>
      <c r="AN3379"/>
      <c r="AO3379" t="str">
        <f t="shared" si="441"/>
        <v>/</v>
      </c>
      <c r="AP3379" t="str">
        <f>Tabela1[[#This Row],[TAG]]&amp;Tabela1[[#This Row],[PEDIDO]]&amp;Tabela1[[#This Row],[PRODUTO]]</f>
        <v/>
      </c>
      <c r="AQ3379" s="23" t="str">
        <f>Tabela1[[#This Row],[PRODUTO]]&amp;Tabela1[[#This Row],[TAG]]</f>
        <v/>
      </c>
      <c r="AR3379" s="183">
        <f>Tabela1[[#This Row],[PESO TOTAL]]*Tabela1[[#This Row],[MATÉRIA PRIMA]]</f>
        <v>0</v>
      </c>
      <c r="AS3379" s="28">
        <f>Tabela1[[#This Row],[PESO TOTAL]]*Tabela1[[#This Row],[PREPARAÇÃO ]]</f>
        <v>0</v>
      </c>
      <c r="AT3379" s="28">
        <f>Tabela1[[#This Row],[PESO TOTAL]]*Tabela1[[#This Row],[CALDEIRARIA]]</f>
        <v>0</v>
      </c>
      <c r="AU3379" s="28">
        <f>Tabela1[[#This Row],[PESO TOTAL]]*Tabela1[[#This Row],[SOLDA]]</f>
        <v>0</v>
      </c>
      <c r="AV3379" s="28">
        <f>Tabela1[[#This Row],[PESO TOTAL]]*Tabela1[[#This Row],[ACABAMENTO]]</f>
        <v>0</v>
      </c>
      <c r="AW3379" s="28">
        <f>Tabela1[[#This Row],[PESO TOTAL]]*Tabela1[[#This Row],[PRONTO ACABADO]]</f>
        <v>0</v>
      </c>
      <c r="AX3379" s="28">
        <f>Tabela1[[#This Row],[PESO TOTAL]]*Tabela1[[#This Row],[EXPEDIÇÃO ]]</f>
        <v>0</v>
      </c>
      <c r="AY3379" s="28" t="str">
        <f>Tabela1[[#This Row],[PEDIDO]]&amp;Tabela1[[#This Row],[PRODUTO]]</f>
        <v/>
      </c>
      <c r="AZ3379" s="44">
        <f>IF(AF3379="",0,IF(ISTEXT(AF3379),H3379*VALUE(SUBSTITUTE(AF3379,"%",""))/100,H3379*AF3379))-Tabela1[[#This Row],[PRONTO ACABADO2]]</f>
        <v>0</v>
      </c>
      <c r="BA3379" s="44">
        <f>IF(AG3379="",0,IF(ISTEXT(AG3379),H3379*VALUE(SUBSTITUTE(AG3379,"%",""))/100,H3379*AG3379))-Tabela1[[#This Row],[PESO EXPEDIDO2]]</f>
        <v>0</v>
      </c>
      <c r="BB3379" s="44">
        <f t="shared" si="442"/>
        <v>0</v>
      </c>
      <c r="BC3379" s="44">
        <f t="shared" si="443"/>
        <v>0</v>
      </c>
      <c r="BD3379" s="44"/>
    </row>
    <row r="3380" spans="1:56" ht="15.75" hidden="1" customHeight="1" x14ac:dyDescent="0.25">
      <c r="A3380" s="6"/>
      <c r="B3380" s="22"/>
      <c r="C3380" s="7"/>
      <c r="D3380" s="46"/>
      <c r="E3380" s="7"/>
      <c r="F3380" s="7"/>
      <c r="G3380" s="44"/>
      <c r="H3380" s="41">
        <f>Tabela1[[#This Row],[PESO UNI]]*Tabela1[[#This Row],[QTE]]</f>
        <v>0</v>
      </c>
      <c r="I3380" s="7"/>
      <c r="J3380" s="8"/>
      <c r="K3380" s="8"/>
      <c r="L3380" s="9"/>
      <c r="M3380" s="10"/>
      <c r="N3380" s="11"/>
      <c r="O3380" s="12"/>
      <c r="P3380" s="13"/>
      <c r="Q3380" s="14">
        <f>Tabela1[[#This Row],[QTDE/ Fabricação]]-Tabela1[[#This Row],[QTE]]</f>
        <v>0</v>
      </c>
      <c r="R3380" s="19">
        <f t="shared" si="438"/>
        <v>0</v>
      </c>
      <c r="S3380" s="19">
        <f t="shared" si="437"/>
        <v>0</v>
      </c>
      <c r="T3380" s="20">
        <f t="shared" si="439"/>
        <v>0</v>
      </c>
      <c r="U3380" s="17">
        <f>IFERROR(SUMIF('LISTA DE EMBARQUE'!B:B,MICRO!E:E,'LISTA DE EMBARQUE'!G:G),"")</f>
        <v>0</v>
      </c>
      <c r="V3380" s="12" t="str">
        <f>IFERROR(VLOOKUP(Tabela1[[#This Row],[COD.MDE]],'LISTA DE EMBARQUE'!B:L,11,0),"")</f>
        <v/>
      </c>
      <c r="W3380" s="13" t="str">
        <f>IFERROR(COUNTIF(#REF!,Tabela1[[#This Row],[Colunas5]]),"")</f>
        <v/>
      </c>
      <c r="X3380" s="14">
        <f>Tabela1[[#This Row],[QIANTIDADE EXPEDIDA]]*Tabela1[[#This Row],[PESO UNI]]</f>
        <v>0</v>
      </c>
      <c r="Y3380" s="14">
        <f t="shared" si="440"/>
        <v>0</v>
      </c>
      <c r="Z3380" s="21">
        <f>Tabela1[[#This Row],[PESO TOTAL]]-Tabela1[[#This Row],[Peso Expedido]]</f>
        <v>0</v>
      </c>
      <c r="AA3380" s="18"/>
      <c r="AB3380" s="15" t="s">
        <v>3204</v>
      </c>
      <c r="AC3380" s="15"/>
      <c r="AD3380" s="15"/>
      <c r="AE3380" s="15"/>
      <c r="AF3380" s="15"/>
      <c r="AG3380" s="15"/>
      <c r="AH3380" s="15"/>
      <c r="AI3380" s="40" t="str">
        <f t="shared" si="444"/>
        <v>ok</v>
      </c>
      <c r="AJ3380"/>
      <c r="AK3380" t="str">
        <f>Tabela1[[#This Row],[Coluna1]]&amp;Tabela1[[#This Row],[PEDIDO]]</f>
        <v/>
      </c>
      <c r="AL3380"/>
      <c r="AM3380"/>
      <c r="AN3380"/>
      <c r="AO3380" t="str">
        <f t="shared" si="441"/>
        <v>/</v>
      </c>
      <c r="AP3380" t="str">
        <f>Tabela1[[#This Row],[TAG]]&amp;Tabela1[[#This Row],[PEDIDO]]&amp;Tabela1[[#This Row],[PRODUTO]]</f>
        <v/>
      </c>
      <c r="AQ3380" s="23" t="str">
        <f>Tabela1[[#This Row],[PRODUTO]]&amp;Tabela1[[#This Row],[TAG]]</f>
        <v/>
      </c>
      <c r="AR3380" s="183">
        <f>Tabela1[[#This Row],[PESO TOTAL]]*Tabela1[[#This Row],[MATÉRIA PRIMA]]</f>
        <v>0</v>
      </c>
      <c r="AS3380" s="28">
        <f>Tabela1[[#This Row],[PESO TOTAL]]*Tabela1[[#This Row],[PREPARAÇÃO ]]</f>
        <v>0</v>
      </c>
      <c r="AT3380" s="28">
        <f>Tabela1[[#This Row],[PESO TOTAL]]*Tabela1[[#This Row],[CALDEIRARIA]]</f>
        <v>0</v>
      </c>
      <c r="AU3380" s="28">
        <f>Tabela1[[#This Row],[PESO TOTAL]]*Tabela1[[#This Row],[SOLDA]]</f>
        <v>0</v>
      </c>
      <c r="AV3380" s="28">
        <f>Tabela1[[#This Row],[PESO TOTAL]]*Tabela1[[#This Row],[ACABAMENTO]]</f>
        <v>0</v>
      </c>
      <c r="AW3380" s="28">
        <f>Tabela1[[#This Row],[PESO TOTAL]]*Tabela1[[#This Row],[PRONTO ACABADO]]</f>
        <v>0</v>
      </c>
      <c r="AX3380" s="28">
        <f>Tabela1[[#This Row],[PESO TOTAL]]*Tabela1[[#This Row],[EXPEDIÇÃO ]]</f>
        <v>0</v>
      </c>
      <c r="AY3380" s="28" t="str">
        <f>Tabela1[[#This Row],[PEDIDO]]&amp;Tabela1[[#This Row],[PRODUTO]]</f>
        <v/>
      </c>
      <c r="AZ3380" s="44">
        <f>IF(AF3380="",0,IF(ISTEXT(AF3380),H3380*VALUE(SUBSTITUTE(AF3380,"%",""))/100,H3380*AF3380))-Tabela1[[#This Row],[PRONTO ACABADO2]]</f>
        <v>0</v>
      </c>
      <c r="BA3380" s="44">
        <f>IF(AG3380="",0,IF(ISTEXT(AG3380),H3380*VALUE(SUBSTITUTE(AG3380,"%",""))/100,H3380*AG3380))-Tabela1[[#This Row],[PESO EXPEDIDO2]]</f>
        <v>0</v>
      </c>
      <c r="BB3380" s="44">
        <f t="shared" si="442"/>
        <v>0</v>
      </c>
      <c r="BC3380" s="44">
        <f t="shared" si="443"/>
        <v>0</v>
      </c>
      <c r="BD3380" s="44"/>
    </row>
    <row r="3381" spans="1:56" ht="15.75" hidden="1" customHeight="1" x14ac:dyDescent="0.25">
      <c r="A3381" s="6"/>
      <c r="B3381" s="22"/>
      <c r="C3381" s="7"/>
      <c r="D3381" s="46"/>
      <c r="E3381" s="7"/>
      <c r="F3381" s="7"/>
      <c r="G3381" s="44"/>
      <c r="H3381" s="41">
        <f>Tabela1[[#This Row],[PESO UNI]]*Tabela1[[#This Row],[QTE]]</f>
        <v>0</v>
      </c>
      <c r="I3381" s="7"/>
      <c r="J3381" s="8"/>
      <c r="K3381" s="8"/>
      <c r="L3381" s="9"/>
      <c r="M3381" s="10"/>
      <c r="N3381" s="11"/>
      <c r="O3381" s="12"/>
      <c r="P3381" s="13"/>
      <c r="Q3381" s="14">
        <f>Tabela1[[#This Row],[QTDE/ Fabricação]]-Tabela1[[#This Row],[QTE]]</f>
        <v>0</v>
      </c>
      <c r="R3381" s="19">
        <f t="shared" si="438"/>
        <v>0</v>
      </c>
      <c r="S3381" s="19">
        <f t="shared" si="437"/>
        <v>0</v>
      </c>
      <c r="T3381" s="20">
        <f t="shared" si="439"/>
        <v>0</v>
      </c>
      <c r="U3381" s="17">
        <f>IFERROR(SUMIF('LISTA DE EMBARQUE'!B:B,MICRO!E:E,'LISTA DE EMBARQUE'!G:G),"")</f>
        <v>0</v>
      </c>
      <c r="V3381" s="12" t="str">
        <f>IFERROR(VLOOKUP(Tabela1[[#This Row],[COD.MDE]],'LISTA DE EMBARQUE'!B:L,11,0),"")</f>
        <v/>
      </c>
      <c r="W3381" s="13" t="str">
        <f>IFERROR(COUNTIF(#REF!,Tabela1[[#This Row],[Colunas5]]),"")</f>
        <v/>
      </c>
      <c r="X3381" s="14">
        <f>Tabela1[[#This Row],[QIANTIDADE EXPEDIDA]]*Tabela1[[#This Row],[PESO UNI]]</f>
        <v>0</v>
      </c>
      <c r="Y3381" s="14">
        <f t="shared" si="440"/>
        <v>0</v>
      </c>
      <c r="Z3381" s="21">
        <f>Tabela1[[#This Row],[PESO TOTAL]]-Tabela1[[#This Row],[Peso Expedido]]</f>
        <v>0</v>
      </c>
      <c r="AA3381" s="18"/>
      <c r="AB3381" s="15" t="s">
        <v>3204</v>
      </c>
      <c r="AC3381" s="15"/>
      <c r="AD3381" s="15"/>
      <c r="AE3381" s="15"/>
      <c r="AF3381" s="15"/>
      <c r="AG3381" s="15"/>
      <c r="AH3381" s="15"/>
      <c r="AI3381" s="40" t="str">
        <f t="shared" si="444"/>
        <v>ok</v>
      </c>
      <c r="AJ3381"/>
      <c r="AK3381" t="str">
        <f>Tabela1[[#This Row],[Coluna1]]&amp;Tabela1[[#This Row],[PEDIDO]]</f>
        <v/>
      </c>
      <c r="AL3381"/>
      <c r="AM3381"/>
      <c r="AN3381"/>
      <c r="AO3381" t="str">
        <f t="shared" si="441"/>
        <v>/</v>
      </c>
      <c r="AP3381" t="str">
        <f>Tabela1[[#This Row],[TAG]]&amp;Tabela1[[#This Row],[PEDIDO]]&amp;Tabela1[[#This Row],[PRODUTO]]</f>
        <v/>
      </c>
      <c r="AQ3381" s="23" t="str">
        <f>Tabela1[[#This Row],[PRODUTO]]&amp;Tabela1[[#This Row],[TAG]]</f>
        <v/>
      </c>
      <c r="AR3381" s="183">
        <f>Tabela1[[#This Row],[PESO TOTAL]]*Tabela1[[#This Row],[MATÉRIA PRIMA]]</f>
        <v>0</v>
      </c>
      <c r="AS3381" s="28">
        <f>Tabela1[[#This Row],[PESO TOTAL]]*Tabela1[[#This Row],[PREPARAÇÃO ]]</f>
        <v>0</v>
      </c>
      <c r="AT3381" s="28">
        <f>Tabela1[[#This Row],[PESO TOTAL]]*Tabela1[[#This Row],[CALDEIRARIA]]</f>
        <v>0</v>
      </c>
      <c r="AU3381" s="28">
        <f>Tabela1[[#This Row],[PESO TOTAL]]*Tabela1[[#This Row],[SOLDA]]</f>
        <v>0</v>
      </c>
      <c r="AV3381" s="28">
        <f>Tabela1[[#This Row],[PESO TOTAL]]*Tabela1[[#This Row],[ACABAMENTO]]</f>
        <v>0</v>
      </c>
      <c r="AW3381" s="28">
        <f>Tabela1[[#This Row],[PESO TOTAL]]*Tabela1[[#This Row],[PRONTO ACABADO]]</f>
        <v>0</v>
      </c>
      <c r="AX3381" s="28">
        <f>Tabela1[[#This Row],[PESO TOTAL]]*Tabela1[[#This Row],[EXPEDIÇÃO ]]</f>
        <v>0</v>
      </c>
      <c r="AY3381" s="28" t="str">
        <f>Tabela1[[#This Row],[PEDIDO]]&amp;Tabela1[[#This Row],[PRODUTO]]</f>
        <v/>
      </c>
      <c r="AZ3381" s="44">
        <f>IF(AF3381="",0,IF(ISTEXT(AF3381),H3381*VALUE(SUBSTITUTE(AF3381,"%",""))/100,H3381*AF3381))-Tabela1[[#This Row],[PRONTO ACABADO2]]</f>
        <v>0</v>
      </c>
      <c r="BA3381" s="44">
        <f>IF(AG3381="",0,IF(ISTEXT(AG3381),H3381*VALUE(SUBSTITUTE(AG3381,"%",""))/100,H3381*AG3381))-Tabela1[[#This Row],[PESO EXPEDIDO2]]</f>
        <v>0</v>
      </c>
      <c r="BB3381" s="44">
        <f t="shared" si="442"/>
        <v>0</v>
      </c>
      <c r="BC3381" s="44">
        <f t="shared" si="443"/>
        <v>0</v>
      </c>
      <c r="BD3381" s="44"/>
    </row>
    <row r="3382" spans="1:56" ht="15.75" hidden="1" customHeight="1" x14ac:dyDescent="0.25">
      <c r="A3382" s="6"/>
      <c r="B3382" s="22"/>
      <c r="C3382" s="7"/>
      <c r="D3382" s="46"/>
      <c r="E3382" s="7"/>
      <c r="F3382" s="7"/>
      <c r="G3382" s="44"/>
      <c r="H3382" s="41">
        <f>Tabela1[[#This Row],[PESO UNI]]*Tabela1[[#This Row],[QTE]]</f>
        <v>0</v>
      </c>
      <c r="I3382" s="7"/>
      <c r="J3382" s="8"/>
      <c r="K3382" s="8"/>
      <c r="L3382" s="9"/>
      <c r="M3382" s="10"/>
      <c r="N3382" s="11"/>
      <c r="O3382" s="12"/>
      <c r="P3382" s="13"/>
      <c r="Q3382" s="14">
        <f>Tabela1[[#This Row],[QTDE/ Fabricação]]-Tabela1[[#This Row],[QTE]]</f>
        <v>0</v>
      </c>
      <c r="R3382" s="19">
        <f t="shared" si="438"/>
        <v>0</v>
      </c>
      <c r="S3382" s="19">
        <f t="shared" si="437"/>
        <v>0</v>
      </c>
      <c r="T3382" s="20">
        <f t="shared" si="439"/>
        <v>0</v>
      </c>
      <c r="U3382" s="17">
        <f>IFERROR(SUMIF('LISTA DE EMBARQUE'!B:B,MICRO!E:E,'LISTA DE EMBARQUE'!G:G),"")</f>
        <v>0</v>
      </c>
      <c r="V3382" s="12" t="str">
        <f>IFERROR(VLOOKUP(Tabela1[[#This Row],[COD.MDE]],'LISTA DE EMBARQUE'!B:L,11,0),"")</f>
        <v/>
      </c>
      <c r="W3382" s="13" t="str">
        <f>IFERROR(COUNTIF(#REF!,Tabela1[[#This Row],[Colunas5]]),"")</f>
        <v/>
      </c>
      <c r="X3382" s="14">
        <f>Tabela1[[#This Row],[QIANTIDADE EXPEDIDA]]*Tabela1[[#This Row],[PESO UNI]]</f>
        <v>0</v>
      </c>
      <c r="Y3382" s="14">
        <f t="shared" si="440"/>
        <v>0</v>
      </c>
      <c r="Z3382" s="21">
        <f>Tabela1[[#This Row],[PESO TOTAL]]-Tabela1[[#This Row],[Peso Expedido]]</f>
        <v>0</v>
      </c>
      <c r="AA3382" s="18"/>
      <c r="AB3382" s="15" t="s">
        <v>3204</v>
      </c>
      <c r="AC3382" s="15"/>
      <c r="AD3382" s="15"/>
      <c r="AE3382" s="15"/>
      <c r="AF3382" s="15"/>
      <c r="AG3382" s="15"/>
      <c r="AH3382" s="15"/>
      <c r="AI3382" s="40" t="str">
        <f t="shared" si="444"/>
        <v>ok</v>
      </c>
      <c r="AJ3382"/>
      <c r="AK3382" t="str">
        <f>Tabela1[[#This Row],[Coluna1]]&amp;Tabela1[[#This Row],[PEDIDO]]</f>
        <v/>
      </c>
      <c r="AL3382"/>
      <c r="AM3382"/>
      <c r="AN3382"/>
      <c r="AO3382" t="str">
        <f t="shared" si="441"/>
        <v>/</v>
      </c>
      <c r="AP3382" t="str">
        <f>Tabela1[[#This Row],[TAG]]&amp;Tabela1[[#This Row],[PEDIDO]]&amp;Tabela1[[#This Row],[PRODUTO]]</f>
        <v/>
      </c>
      <c r="AQ3382" s="23" t="str">
        <f>Tabela1[[#This Row],[PRODUTO]]&amp;Tabela1[[#This Row],[TAG]]</f>
        <v/>
      </c>
      <c r="AR3382" s="183">
        <f>Tabela1[[#This Row],[PESO TOTAL]]*Tabela1[[#This Row],[MATÉRIA PRIMA]]</f>
        <v>0</v>
      </c>
      <c r="AS3382" s="28">
        <f>Tabela1[[#This Row],[PESO TOTAL]]*Tabela1[[#This Row],[PREPARAÇÃO ]]</f>
        <v>0</v>
      </c>
      <c r="AT3382" s="28">
        <f>Tabela1[[#This Row],[PESO TOTAL]]*Tabela1[[#This Row],[CALDEIRARIA]]</f>
        <v>0</v>
      </c>
      <c r="AU3382" s="28">
        <f>Tabela1[[#This Row],[PESO TOTAL]]*Tabela1[[#This Row],[SOLDA]]</f>
        <v>0</v>
      </c>
      <c r="AV3382" s="28">
        <f>Tabela1[[#This Row],[PESO TOTAL]]*Tabela1[[#This Row],[ACABAMENTO]]</f>
        <v>0</v>
      </c>
      <c r="AW3382" s="28">
        <f>Tabela1[[#This Row],[PESO TOTAL]]*Tabela1[[#This Row],[PRONTO ACABADO]]</f>
        <v>0</v>
      </c>
      <c r="AX3382" s="28">
        <f>Tabela1[[#This Row],[PESO TOTAL]]*Tabela1[[#This Row],[EXPEDIÇÃO ]]</f>
        <v>0</v>
      </c>
      <c r="AY3382" s="28" t="str">
        <f>Tabela1[[#This Row],[PEDIDO]]&amp;Tabela1[[#This Row],[PRODUTO]]</f>
        <v/>
      </c>
      <c r="AZ3382" s="44">
        <f>IF(AF3382="",0,IF(ISTEXT(AF3382),H3382*VALUE(SUBSTITUTE(AF3382,"%",""))/100,H3382*AF3382))-Tabela1[[#This Row],[PRONTO ACABADO2]]</f>
        <v>0</v>
      </c>
      <c r="BA3382" s="44">
        <f>IF(AG3382="",0,IF(ISTEXT(AG3382),H3382*VALUE(SUBSTITUTE(AG3382,"%",""))/100,H3382*AG3382))-Tabela1[[#This Row],[PESO EXPEDIDO2]]</f>
        <v>0</v>
      </c>
      <c r="BB3382" s="44">
        <f t="shared" si="442"/>
        <v>0</v>
      </c>
      <c r="BC3382" s="44">
        <f t="shared" si="443"/>
        <v>0</v>
      </c>
      <c r="BD3382" s="44"/>
    </row>
    <row r="3383" spans="1:56" ht="15.75" hidden="1" customHeight="1" x14ac:dyDescent="0.25">
      <c r="A3383" s="6"/>
      <c r="B3383" s="22"/>
      <c r="C3383" s="7"/>
      <c r="D3383" s="46"/>
      <c r="E3383" s="7"/>
      <c r="F3383" s="7"/>
      <c r="G3383" s="44"/>
      <c r="H3383" s="41">
        <f>Tabela1[[#This Row],[PESO UNI]]*Tabela1[[#This Row],[QTE]]</f>
        <v>0</v>
      </c>
      <c r="I3383" s="7"/>
      <c r="J3383" s="8"/>
      <c r="K3383" s="8"/>
      <c r="L3383" s="9"/>
      <c r="M3383" s="10"/>
      <c r="N3383" s="11"/>
      <c r="O3383" s="12"/>
      <c r="P3383" s="13"/>
      <c r="Q3383" s="14">
        <f>Tabela1[[#This Row],[QTDE/ Fabricação]]-Tabela1[[#This Row],[QTE]]</f>
        <v>0</v>
      </c>
      <c r="R3383" s="19">
        <f t="shared" si="438"/>
        <v>0</v>
      </c>
      <c r="S3383" s="19">
        <f t="shared" si="437"/>
        <v>0</v>
      </c>
      <c r="T3383" s="20">
        <f t="shared" si="439"/>
        <v>0</v>
      </c>
      <c r="U3383" s="17">
        <f>IFERROR(SUMIF('LISTA DE EMBARQUE'!B:B,MICRO!E:E,'LISTA DE EMBARQUE'!G:G),"")</f>
        <v>0</v>
      </c>
      <c r="V3383" s="12" t="str">
        <f>IFERROR(VLOOKUP(Tabela1[[#This Row],[COD.MDE]],'LISTA DE EMBARQUE'!B:L,11,0),"")</f>
        <v/>
      </c>
      <c r="W3383" s="13" t="str">
        <f>IFERROR(COUNTIF(#REF!,Tabela1[[#This Row],[Colunas5]]),"")</f>
        <v/>
      </c>
      <c r="X3383" s="14">
        <f>Tabela1[[#This Row],[QIANTIDADE EXPEDIDA]]*Tabela1[[#This Row],[PESO UNI]]</f>
        <v>0</v>
      </c>
      <c r="Y3383" s="14">
        <f t="shared" si="440"/>
        <v>0</v>
      </c>
      <c r="Z3383" s="21">
        <f>Tabela1[[#This Row],[PESO TOTAL]]-Tabela1[[#This Row],[Peso Expedido]]</f>
        <v>0</v>
      </c>
      <c r="AA3383" s="18"/>
      <c r="AB3383" s="15" t="s">
        <v>3204</v>
      </c>
      <c r="AC3383" s="15"/>
      <c r="AD3383" s="15"/>
      <c r="AE3383" s="15"/>
      <c r="AF3383" s="15"/>
      <c r="AG3383" s="15"/>
      <c r="AH3383" s="15"/>
      <c r="AI3383" s="40" t="str">
        <f t="shared" si="444"/>
        <v>ok</v>
      </c>
      <c r="AJ3383"/>
      <c r="AK3383" t="str">
        <f>Tabela1[[#This Row],[Coluna1]]&amp;Tabela1[[#This Row],[PEDIDO]]</f>
        <v/>
      </c>
      <c r="AL3383"/>
      <c r="AM3383"/>
      <c r="AN3383"/>
      <c r="AO3383" t="str">
        <f t="shared" si="441"/>
        <v>/</v>
      </c>
      <c r="AP3383" t="str">
        <f>Tabela1[[#This Row],[TAG]]&amp;Tabela1[[#This Row],[PEDIDO]]&amp;Tabela1[[#This Row],[PRODUTO]]</f>
        <v/>
      </c>
      <c r="AQ3383" s="23" t="str">
        <f>Tabela1[[#This Row],[PRODUTO]]&amp;Tabela1[[#This Row],[TAG]]</f>
        <v/>
      </c>
      <c r="AR3383" s="183">
        <f>Tabela1[[#This Row],[PESO TOTAL]]*Tabela1[[#This Row],[MATÉRIA PRIMA]]</f>
        <v>0</v>
      </c>
      <c r="AS3383" s="28">
        <f>Tabela1[[#This Row],[PESO TOTAL]]*Tabela1[[#This Row],[PREPARAÇÃO ]]</f>
        <v>0</v>
      </c>
      <c r="AT3383" s="28">
        <f>Tabela1[[#This Row],[PESO TOTAL]]*Tabela1[[#This Row],[CALDEIRARIA]]</f>
        <v>0</v>
      </c>
      <c r="AU3383" s="28">
        <f>Tabela1[[#This Row],[PESO TOTAL]]*Tabela1[[#This Row],[SOLDA]]</f>
        <v>0</v>
      </c>
      <c r="AV3383" s="28">
        <f>Tabela1[[#This Row],[PESO TOTAL]]*Tabela1[[#This Row],[ACABAMENTO]]</f>
        <v>0</v>
      </c>
      <c r="AW3383" s="28">
        <f>Tabela1[[#This Row],[PESO TOTAL]]*Tabela1[[#This Row],[PRONTO ACABADO]]</f>
        <v>0</v>
      </c>
      <c r="AX3383" s="28">
        <f>Tabela1[[#This Row],[PESO TOTAL]]*Tabela1[[#This Row],[EXPEDIÇÃO ]]</f>
        <v>0</v>
      </c>
      <c r="AY3383" s="28" t="str">
        <f>Tabela1[[#This Row],[PEDIDO]]&amp;Tabela1[[#This Row],[PRODUTO]]</f>
        <v/>
      </c>
      <c r="AZ3383" s="44">
        <f>IF(AF3383="",0,IF(ISTEXT(AF3383),H3383*VALUE(SUBSTITUTE(AF3383,"%",""))/100,H3383*AF3383))-Tabela1[[#This Row],[PRONTO ACABADO2]]</f>
        <v>0</v>
      </c>
      <c r="BA3383" s="44">
        <f>IF(AG3383="",0,IF(ISTEXT(AG3383),H3383*VALUE(SUBSTITUTE(AG3383,"%",""))/100,H3383*AG3383))-Tabela1[[#This Row],[PESO EXPEDIDO2]]</f>
        <v>0</v>
      </c>
      <c r="BB3383" s="44">
        <f t="shared" si="442"/>
        <v>0</v>
      </c>
      <c r="BC3383" s="44">
        <f t="shared" si="443"/>
        <v>0</v>
      </c>
      <c r="BD3383" s="44"/>
    </row>
    <row r="3384" spans="1:56" ht="15.75" hidden="1" customHeight="1" x14ac:dyDescent="0.25">
      <c r="A3384" s="6"/>
      <c r="B3384" s="22"/>
      <c r="C3384" s="7"/>
      <c r="D3384" s="46"/>
      <c r="E3384" s="7"/>
      <c r="F3384" s="7"/>
      <c r="G3384" s="44"/>
      <c r="H3384" s="41">
        <f>Tabela1[[#This Row],[PESO UNI]]*Tabela1[[#This Row],[QTE]]</f>
        <v>0</v>
      </c>
      <c r="I3384" s="7"/>
      <c r="J3384" s="8"/>
      <c r="K3384" s="8"/>
      <c r="L3384" s="9"/>
      <c r="M3384" s="10"/>
      <c r="N3384" s="11"/>
      <c r="O3384" s="12"/>
      <c r="P3384" s="13"/>
      <c r="Q3384" s="14">
        <f>Tabela1[[#This Row],[QTDE/ Fabricação]]-Tabela1[[#This Row],[QTE]]</f>
        <v>0</v>
      </c>
      <c r="R3384" s="19">
        <f t="shared" si="438"/>
        <v>0</v>
      </c>
      <c r="S3384" s="19">
        <f t="shared" si="437"/>
        <v>0</v>
      </c>
      <c r="T3384" s="20">
        <f t="shared" si="439"/>
        <v>0</v>
      </c>
      <c r="U3384" s="17">
        <f>IFERROR(SUMIF('LISTA DE EMBARQUE'!B:B,MICRO!E:E,'LISTA DE EMBARQUE'!G:G),"")</f>
        <v>0</v>
      </c>
      <c r="V3384" s="12" t="str">
        <f>IFERROR(VLOOKUP(Tabela1[[#This Row],[COD.MDE]],'LISTA DE EMBARQUE'!B:L,11,0),"")</f>
        <v/>
      </c>
      <c r="W3384" s="13" t="str">
        <f>IFERROR(COUNTIF(#REF!,Tabela1[[#This Row],[Colunas5]]),"")</f>
        <v/>
      </c>
      <c r="X3384" s="14">
        <f>Tabela1[[#This Row],[QIANTIDADE EXPEDIDA]]*Tabela1[[#This Row],[PESO UNI]]</f>
        <v>0</v>
      </c>
      <c r="Y3384" s="14">
        <f t="shared" si="440"/>
        <v>0</v>
      </c>
      <c r="Z3384" s="21">
        <f>Tabela1[[#This Row],[PESO TOTAL]]-Tabela1[[#This Row],[Peso Expedido]]</f>
        <v>0</v>
      </c>
      <c r="AA3384" s="18"/>
      <c r="AB3384" s="15" t="s">
        <v>3204</v>
      </c>
      <c r="AC3384" s="15"/>
      <c r="AD3384" s="15"/>
      <c r="AE3384" s="15"/>
      <c r="AF3384" s="15"/>
      <c r="AG3384" s="15"/>
      <c r="AH3384" s="15"/>
      <c r="AI3384" s="40" t="str">
        <f t="shared" si="444"/>
        <v>ok</v>
      </c>
      <c r="AJ3384"/>
      <c r="AK3384" t="str">
        <f>Tabela1[[#This Row],[Coluna1]]&amp;Tabela1[[#This Row],[PEDIDO]]</f>
        <v/>
      </c>
      <c r="AL3384"/>
      <c r="AM3384"/>
      <c r="AN3384"/>
      <c r="AO3384" t="str">
        <f t="shared" si="441"/>
        <v>/</v>
      </c>
      <c r="AP3384" t="str">
        <f>Tabela1[[#This Row],[TAG]]&amp;Tabela1[[#This Row],[PEDIDO]]&amp;Tabela1[[#This Row],[PRODUTO]]</f>
        <v/>
      </c>
      <c r="AQ3384" s="23" t="str">
        <f>Tabela1[[#This Row],[PRODUTO]]&amp;Tabela1[[#This Row],[TAG]]</f>
        <v/>
      </c>
      <c r="AR3384" s="183">
        <f>Tabela1[[#This Row],[PESO TOTAL]]*Tabela1[[#This Row],[MATÉRIA PRIMA]]</f>
        <v>0</v>
      </c>
      <c r="AS3384" s="28">
        <f>Tabela1[[#This Row],[PESO TOTAL]]*Tabela1[[#This Row],[PREPARAÇÃO ]]</f>
        <v>0</v>
      </c>
      <c r="AT3384" s="28">
        <f>Tabela1[[#This Row],[PESO TOTAL]]*Tabela1[[#This Row],[CALDEIRARIA]]</f>
        <v>0</v>
      </c>
      <c r="AU3384" s="28">
        <f>Tabela1[[#This Row],[PESO TOTAL]]*Tabela1[[#This Row],[SOLDA]]</f>
        <v>0</v>
      </c>
      <c r="AV3384" s="28">
        <f>Tabela1[[#This Row],[PESO TOTAL]]*Tabela1[[#This Row],[ACABAMENTO]]</f>
        <v>0</v>
      </c>
      <c r="AW3384" s="28">
        <f>Tabela1[[#This Row],[PESO TOTAL]]*Tabela1[[#This Row],[PRONTO ACABADO]]</f>
        <v>0</v>
      </c>
      <c r="AX3384" s="28">
        <f>Tabela1[[#This Row],[PESO TOTAL]]*Tabela1[[#This Row],[EXPEDIÇÃO ]]</f>
        <v>0</v>
      </c>
      <c r="AY3384" s="28" t="str">
        <f>Tabela1[[#This Row],[PEDIDO]]&amp;Tabela1[[#This Row],[PRODUTO]]</f>
        <v/>
      </c>
      <c r="AZ3384" s="44">
        <f>IF(AF3384="",0,IF(ISTEXT(AF3384),H3384*VALUE(SUBSTITUTE(AF3384,"%",""))/100,H3384*AF3384))-Tabela1[[#This Row],[PRONTO ACABADO2]]</f>
        <v>0</v>
      </c>
      <c r="BA3384" s="44">
        <f>IF(AG3384="",0,IF(ISTEXT(AG3384),H3384*VALUE(SUBSTITUTE(AG3384,"%",""))/100,H3384*AG3384))-Tabela1[[#This Row],[PESO EXPEDIDO2]]</f>
        <v>0</v>
      </c>
      <c r="BB3384" s="44">
        <f t="shared" si="442"/>
        <v>0</v>
      </c>
      <c r="BC3384" s="44">
        <f t="shared" si="443"/>
        <v>0</v>
      </c>
      <c r="BD3384" s="44"/>
    </row>
    <row r="3385" spans="1:56" ht="15.75" hidden="1" customHeight="1" x14ac:dyDescent="0.25">
      <c r="A3385" s="6"/>
      <c r="B3385" s="22"/>
      <c r="C3385" s="7"/>
      <c r="D3385" s="46"/>
      <c r="E3385" s="7"/>
      <c r="F3385" s="7"/>
      <c r="G3385" s="44"/>
      <c r="H3385" s="41">
        <f>Tabela1[[#This Row],[PESO UNI]]*Tabela1[[#This Row],[QTE]]</f>
        <v>0</v>
      </c>
      <c r="I3385" s="7"/>
      <c r="J3385" s="8"/>
      <c r="K3385" s="8"/>
      <c r="L3385" s="9"/>
      <c r="M3385" s="10"/>
      <c r="N3385" s="11"/>
      <c r="O3385" s="12"/>
      <c r="P3385" s="13"/>
      <c r="Q3385" s="14">
        <f>Tabela1[[#This Row],[QTDE/ Fabricação]]-Tabela1[[#This Row],[QTE]]</f>
        <v>0</v>
      </c>
      <c r="R3385" s="19">
        <f t="shared" si="438"/>
        <v>0</v>
      </c>
      <c r="S3385" s="19">
        <f t="shared" si="437"/>
        <v>0</v>
      </c>
      <c r="T3385" s="20">
        <f t="shared" si="439"/>
        <v>0</v>
      </c>
      <c r="U3385" s="17">
        <f>IFERROR(SUMIF('LISTA DE EMBARQUE'!B:B,MICRO!E:E,'LISTA DE EMBARQUE'!G:G),"")</f>
        <v>0</v>
      </c>
      <c r="V3385" s="12" t="str">
        <f>IFERROR(VLOOKUP(Tabela1[[#This Row],[COD.MDE]],'LISTA DE EMBARQUE'!B:L,11,0),"")</f>
        <v/>
      </c>
      <c r="W3385" s="13" t="str">
        <f>IFERROR(COUNTIF(#REF!,Tabela1[[#This Row],[Colunas5]]),"")</f>
        <v/>
      </c>
      <c r="X3385" s="14">
        <f>Tabela1[[#This Row],[QIANTIDADE EXPEDIDA]]*Tabela1[[#This Row],[PESO UNI]]</f>
        <v>0</v>
      </c>
      <c r="Y3385" s="14">
        <f t="shared" si="440"/>
        <v>0</v>
      </c>
      <c r="Z3385" s="21">
        <f>Tabela1[[#This Row],[PESO TOTAL]]-Tabela1[[#This Row],[Peso Expedido]]</f>
        <v>0</v>
      </c>
      <c r="AA3385" s="18"/>
      <c r="AB3385" s="15" t="s">
        <v>3204</v>
      </c>
      <c r="AC3385" s="15"/>
      <c r="AD3385" s="15"/>
      <c r="AE3385" s="15"/>
      <c r="AF3385" s="15"/>
      <c r="AG3385" s="15"/>
      <c r="AH3385" s="15"/>
      <c r="AI3385" s="40" t="str">
        <f t="shared" si="444"/>
        <v>ok</v>
      </c>
      <c r="AJ3385"/>
      <c r="AK3385" t="str">
        <f>Tabela1[[#This Row],[Coluna1]]&amp;Tabela1[[#This Row],[PEDIDO]]</f>
        <v/>
      </c>
      <c r="AL3385"/>
      <c r="AM3385"/>
      <c r="AN3385"/>
      <c r="AO3385" t="str">
        <f t="shared" si="441"/>
        <v>/</v>
      </c>
      <c r="AP3385" t="str">
        <f>Tabela1[[#This Row],[TAG]]&amp;Tabela1[[#This Row],[PEDIDO]]&amp;Tabela1[[#This Row],[PRODUTO]]</f>
        <v/>
      </c>
      <c r="AQ3385" s="23" t="str">
        <f>Tabela1[[#This Row],[PRODUTO]]&amp;Tabela1[[#This Row],[TAG]]</f>
        <v/>
      </c>
      <c r="AR3385" s="183">
        <f>Tabela1[[#This Row],[PESO TOTAL]]*Tabela1[[#This Row],[MATÉRIA PRIMA]]</f>
        <v>0</v>
      </c>
      <c r="AS3385" s="28">
        <f>Tabela1[[#This Row],[PESO TOTAL]]*Tabela1[[#This Row],[PREPARAÇÃO ]]</f>
        <v>0</v>
      </c>
      <c r="AT3385" s="28">
        <f>Tabela1[[#This Row],[PESO TOTAL]]*Tabela1[[#This Row],[CALDEIRARIA]]</f>
        <v>0</v>
      </c>
      <c r="AU3385" s="28">
        <f>Tabela1[[#This Row],[PESO TOTAL]]*Tabela1[[#This Row],[SOLDA]]</f>
        <v>0</v>
      </c>
      <c r="AV3385" s="28">
        <f>Tabela1[[#This Row],[PESO TOTAL]]*Tabela1[[#This Row],[ACABAMENTO]]</f>
        <v>0</v>
      </c>
      <c r="AW3385" s="28">
        <f>Tabela1[[#This Row],[PESO TOTAL]]*Tabela1[[#This Row],[PRONTO ACABADO]]</f>
        <v>0</v>
      </c>
      <c r="AX3385" s="28">
        <f>Tabela1[[#This Row],[PESO TOTAL]]*Tabela1[[#This Row],[EXPEDIÇÃO ]]</f>
        <v>0</v>
      </c>
      <c r="AY3385" s="28" t="str">
        <f>Tabela1[[#This Row],[PEDIDO]]&amp;Tabela1[[#This Row],[PRODUTO]]</f>
        <v/>
      </c>
      <c r="AZ3385" s="44">
        <f>IF(AF3385="",0,IF(ISTEXT(AF3385),H3385*VALUE(SUBSTITUTE(AF3385,"%",""))/100,H3385*AF3385))-Tabela1[[#This Row],[PRONTO ACABADO2]]</f>
        <v>0</v>
      </c>
      <c r="BA3385" s="44">
        <f>IF(AG3385="",0,IF(ISTEXT(AG3385),H3385*VALUE(SUBSTITUTE(AG3385,"%",""))/100,H3385*AG3385))-Tabela1[[#This Row],[PESO EXPEDIDO2]]</f>
        <v>0</v>
      </c>
      <c r="BB3385" s="44">
        <f t="shared" si="442"/>
        <v>0</v>
      </c>
      <c r="BC3385" s="44">
        <f t="shared" si="443"/>
        <v>0</v>
      </c>
      <c r="BD3385" s="44"/>
    </row>
    <row r="3386" spans="1:56" ht="15.75" hidden="1" customHeight="1" x14ac:dyDescent="0.25">
      <c r="A3386" s="6"/>
      <c r="B3386" s="22"/>
      <c r="C3386" s="7"/>
      <c r="D3386" s="46"/>
      <c r="E3386" s="7"/>
      <c r="F3386" s="7"/>
      <c r="G3386" s="44"/>
      <c r="H3386" s="41">
        <f>Tabela1[[#This Row],[PESO UNI]]*Tabela1[[#This Row],[QTE]]</f>
        <v>0</v>
      </c>
      <c r="I3386" s="7"/>
      <c r="J3386" s="8"/>
      <c r="K3386" s="8"/>
      <c r="L3386" s="9"/>
      <c r="M3386" s="10"/>
      <c r="N3386" s="11"/>
      <c r="O3386" s="12"/>
      <c r="P3386" s="13"/>
      <c r="Q3386" s="14">
        <f>Tabela1[[#This Row],[QTDE/ Fabricação]]-Tabela1[[#This Row],[QTE]]</f>
        <v>0</v>
      </c>
      <c r="R3386" s="19">
        <f t="shared" si="438"/>
        <v>0</v>
      </c>
      <c r="S3386" s="19">
        <f t="shared" ref="S3386:S3449" si="445">IFERROR(H3386*AG3386,"")</f>
        <v>0</v>
      </c>
      <c r="T3386" s="20">
        <f t="shared" si="439"/>
        <v>0</v>
      </c>
      <c r="U3386" s="17">
        <f>IFERROR(SUMIF('LISTA DE EMBARQUE'!B:B,MICRO!E:E,'LISTA DE EMBARQUE'!G:G),"")</f>
        <v>0</v>
      </c>
      <c r="V3386" s="12" t="str">
        <f>IFERROR(VLOOKUP(Tabela1[[#This Row],[COD.MDE]],'LISTA DE EMBARQUE'!B:L,11,0),"")</f>
        <v/>
      </c>
      <c r="W3386" s="13" t="str">
        <f>IFERROR(COUNTIF(#REF!,Tabela1[[#This Row],[Colunas5]]),"")</f>
        <v/>
      </c>
      <c r="X3386" s="14">
        <f>Tabela1[[#This Row],[QIANTIDADE EXPEDIDA]]*Tabela1[[#This Row],[PESO UNI]]</f>
        <v>0</v>
      </c>
      <c r="Y3386" s="14">
        <f t="shared" si="440"/>
        <v>0</v>
      </c>
      <c r="Z3386" s="21">
        <f>Tabela1[[#This Row],[PESO TOTAL]]-Tabela1[[#This Row],[Peso Expedido]]</f>
        <v>0</v>
      </c>
      <c r="AA3386" s="18"/>
      <c r="AB3386" s="15"/>
      <c r="AC3386" s="15"/>
      <c r="AD3386" s="15"/>
      <c r="AE3386" s="15"/>
      <c r="AF3386" s="15"/>
      <c r="AG3386" s="15"/>
      <c r="AH3386" s="15"/>
      <c r="AI3386" s="40" t="str">
        <f t="shared" si="444"/>
        <v>ok</v>
      </c>
      <c r="AJ3386"/>
      <c r="AK3386" t="str">
        <f>Tabela1[[#This Row],[Coluna1]]&amp;Tabela1[[#This Row],[PEDIDO]]</f>
        <v/>
      </c>
      <c r="AL3386"/>
      <c r="AM3386"/>
      <c r="AN3386"/>
      <c r="AO3386" t="str">
        <f t="shared" si="441"/>
        <v>/</v>
      </c>
      <c r="AP3386" t="str">
        <f>Tabela1[[#This Row],[TAG]]&amp;Tabela1[[#This Row],[PEDIDO]]&amp;Tabela1[[#This Row],[PRODUTO]]</f>
        <v/>
      </c>
      <c r="AQ3386" s="23" t="str">
        <f>Tabela1[[#This Row],[PRODUTO]]&amp;Tabela1[[#This Row],[TAG]]</f>
        <v/>
      </c>
      <c r="AR3386" s="183">
        <f>Tabela1[[#This Row],[PESO TOTAL]]*Tabela1[[#This Row],[MATÉRIA PRIMA]]</f>
        <v>0</v>
      </c>
      <c r="AS3386" s="28">
        <f>Tabela1[[#This Row],[PESO TOTAL]]*Tabela1[[#This Row],[PREPARAÇÃO ]]</f>
        <v>0</v>
      </c>
      <c r="AT3386" s="28">
        <f>Tabela1[[#This Row],[PESO TOTAL]]*Tabela1[[#This Row],[CALDEIRARIA]]</f>
        <v>0</v>
      </c>
      <c r="AU3386" s="28">
        <f>Tabela1[[#This Row],[PESO TOTAL]]*Tabela1[[#This Row],[SOLDA]]</f>
        <v>0</v>
      </c>
      <c r="AV3386" s="28">
        <f>Tabela1[[#This Row],[PESO TOTAL]]*Tabela1[[#This Row],[ACABAMENTO]]</f>
        <v>0</v>
      </c>
      <c r="AW3386" s="28">
        <f>Tabela1[[#This Row],[PESO TOTAL]]*Tabela1[[#This Row],[PRONTO ACABADO]]</f>
        <v>0</v>
      </c>
      <c r="AX3386" s="28">
        <f>Tabela1[[#This Row],[PESO TOTAL]]*Tabela1[[#This Row],[EXPEDIÇÃO ]]</f>
        <v>0</v>
      </c>
      <c r="AY3386" s="28" t="str">
        <f>Tabela1[[#This Row],[PEDIDO]]&amp;Tabela1[[#This Row],[PRODUTO]]</f>
        <v/>
      </c>
      <c r="AZ3386" s="44">
        <f>IF(AF3386="",0,IF(ISTEXT(AF3386),H3386*VALUE(SUBSTITUTE(AF3386,"%",""))/100,H3386*AF3386))-Tabela1[[#This Row],[PRONTO ACABADO2]]</f>
        <v>0</v>
      </c>
      <c r="BA3386" s="44">
        <f>IF(AG3386="",0,IF(ISTEXT(AG3386),H3386*VALUE(SUBSTITUTE(AG3386,"%",""))/100,H3386*AG3386))-Tabela1[[#This Row],[PESO EXPEDIDO2]]</f>
        <v>0</v>
      </c>
      <c r="BB3386" s="44">
        <f t="shared" si="442"/>
        <v>0</v>
      </c>
      <c r="BC3386" s="44">
        <f t="shared" si="443"/>
        <v>0</v>
      </c>
      <c r="BD3386" s="44"/>
    </row>
    <row r="3387" spans="1:56" ht="15.75" hidden="1" customHeight="1" x14ac:dyDescent="0.25">
      <c r="A3387" s="6"/>
      <c r="B3387" s="22"/>
      <c r="C3387" s="7"/>
      <c r="D3387" s="46"/>
      <c r="E3387" s="7"/>
      <c r="F3387" s="7"/>
      <c r="G3387" s="44"/>
      <c r="H3387" s="41">
        <f>Tabela1[[#This Row],[PESO UNI]]*Tabela1[[#This Row],[QTE]]</f>
        <v>0</v>
      </c>
      <c r="I3387" s="7"/>
      <c r="J3387" s="8"/>
      <c r="K3387" s="8"/>
      <c r="L3387" s="9"/>
      <c r="M3387" s="10"/>
      <c r="N3387" s="11"/>
      <c r="O3387" s="12"/>
      <c r="P3387" s="13"/>
      <c r="Q3387" s="14">
        <f>Tabela1[[#This Row],[QTDE/ Fabricação]]-Tabela1[[#This Row],[QTE]]</f>
        <v>0</v>
      </c>
      <c r="R3387" s="19">
        <f t="shared" si="438"/>
        <v>0</v>
      </c>
      <c r="S3387" s="19">
        <f t="shared" si="445"/>
        <v>0</v>
      </c>
      <c r="T3387" s="20">
        <f t="shared" si="439"/>
        <v>0</v>
      </c>
      <c r="U3387" s="17">
        <f>IFERROR(SUMIF('LISTA DE EMBARQUE'!B:B,MICRO!E:E,'LISTA DE EMBARQUE'!G:G),"")</f>
        <v>0</v>
      </c>
      <c r="V3387" s="12" t="str">
        <f>IFERROR(VLOOKUP(Tabela1[[#This Row],[COD.MDE]],'LISTA DE EMBARQUE'!B:L,11,0),"")</f>
        <v/>
      </c>
      <c r="W3387" s="13" t="str">
        <f>IFERROR(COUNTIF(#REF!,Tabela1[[#This Row],[Colunas5]]),"")</f>
        <v/>
      </c>
      <c r="X3387" s="14">
        <f>Tabela1[[#This Row],[QIANTIDADE EXPEDIDA]]*Tabela1[[#This Row],[PESO UNI]]</f>
        <v>0</v>
      </c>
      <c r="Y3387" s="14">
        <f t="shared" si="440"/>
        <v>0</v>
      </c>
      <c r="Z3387" s="21">
        <f>Tabela1[[#This Row],[PESO TOTAL]]-Tabela1[[#This Row],[Peso Expedido]]</f>
        <v>0</v>
      </c>
      <c r="AA3387" s="18"/>
      <c r="AB3387" s="15"/>
      <c r="AC3387" s="15"/>
      <c r="AD3387" s="15"/>
      <c r="AE3387" s="15"/>
      <c r="AF3387" s="15"/>
      <c r="AG3387" s="15"/>
      <c r="AH3387" s="15"/>
      <c r="AI3387" s="40" t="str">
        <f t="shared" si="444"/>
        <v>ok</v>
      </c>
      <c r="AJ3387"/>
      <c r="AK3387" t="str">
        <f>Tabela1[[#This Row],[Coluna1]]&amp;Tabela1[[#This Row],[PEDIDO]]</f>
        <v/>
      </c>
      <c r="AL3387"/>
      <c r="AM3387"/>
      <c r="AN3387"/>
      <c r="AO3387" t="str">
        <f t="shared" si="441"/>
        <v>/</v>
      </c>
      <c r="AP3387" t="str">
        <f>Tabela1[[#This Row],[TAG]]&amp;Tabela1[[#This Row],[PEDIDO]]&amp;Tabela1[[#This Row],[PRODUTO]]</f>
        <v/>
      </c>
      <c r="AQ3387" s="23" t="str">
        <f>Tabela1[[#This Row],[PRODUTO]]&amp;Tabela1[[#This Row],[TAG]]</f>
        <v/>
      </c>
      <c r="AR3387" s="183">
        <f>Tabela1[[#This Row],[PESO TOTAL]]*Tabela1[[#This Row],[MATÉRIA PRIMA]]</f>
        <v>0</v>
      </c>
      <c r="AS3387" s="28">
        <f>Tabela1[[#This Row],[PESO TOTAL]]*Tabela1[[#This Row],[PREPARAÇÃO ]]</f>
        <v>0</v>
      </c>
      <c r="AT3387" s="28">
        <f>Tabela1[[#This Row],[PESO TOTAL]]*Tabela1[[#This Row],[CALDEIRARIA]]</f>
        <v>0</v>
      </c>
      <c r="AU3387" s="28">
        <f>Tabela1[[#This Row],[PESO TOTAL]]*Tabela1[[#This Row],[SOLDA]]</f>
        <v>0</v>
      </c>
      <c r="AV3387" s="28">
        <f>Tabela1[[#This Row],[PESO TOTAL]]*Tabela1[[#This Row],[ACABAMENTO]]</f>
        <v>0</v>
      </c>
      <c r="AW3387" s="28">
        <f>Tabela1[[#This Row],[PESO TOTAL]]*Tabela1[[#This Row],[PRONTO ACABADO]]</f>
        <v>0</v>
      </c>
      <c r="AX3387" s="28">
        <f>Tabela1[[#This Row],[PESO TOTAL]]*Tabela1[[#This Row],[EXPEDIÇÃO ]]</f>
        <v>0</v>
      </c>
      <c r="AY3387" s="28" t="str">
        <f>Tabela1[[#This Row],[PEDIDO]]&amp;Tabela1[[#This Row],[PRODUTO]]</f>
        <v/>
      </c>
      <c r="AZ3387" s="44">
        <f>IF(AF3387="",0,IF(ISTEXT(AF3387),H3387*VALUE(SUBSTITUTE(AF3387,"%",""))/100,H3387*AF3387))-Tabela1[[#This Row],[PRONTO ACABADO2]]</f>
        <v>0</v>
      </c>
      <c r="BA3387" s="44">
        <f>IF(AG3387="",0,IF(ISTEXT(AG3387),H3387*VALUE(SUBSTITUTE(AG3387,"%",""))/100,H3387*AG3387))-Tabela1[[#This Row],[PESO EXPEDIDO2]]</f>
        <v>0</v>
      </c>
      <c r="BB3387" s="44">
        <f t="shared" si="442"/>
        <v>0</v>
      </c>
      <c r="BC3387" s="44">
        <f t="shared" si="443"/>
        <v>0</v>
      </c>
      <c r="BD3387" s="44"/>
    </row>
    <row r="3388" spans="1:56" ht="15.75" hidden="1" customHeight="1" x14ac:dyDescent="0.25">
      <c r="A3388" s="6"/>
      <c r="B3388" s="22"/>
      <c r="C3388" s="7"/>
      <c r="D3388" s="46"/>
      <c r="E3388" s="7"/>
      <c r="F3388" s="7"/>
      <c r="G3388" s="44"/>
      <c r="H3388" s="41">
        <f>Tabela1[[#This Row],[PESO UNI]]*Tabela1[[#This Row],[QTE]]</f>
        <v>0</v>
      </c>
      <c r="I3388" s="7"/>
      <c r="J3388" s="8"/>
      <c r="K3388" s="8"/>
      <c r="L3388" s="9"/>
      <c r="M3388" s="10"/>
      <c r="N3388" s="11"/>
      <c r="O3388" s="12"/>
      <c r="P3388" s="13"/>
      <c r="Q3388" s="14">
        <f>Tabela1[[#This Row],[QTDE/ Fabricação]]-Tabela1[[#This Row],[QTE]]</f>
        <v>0</v>
      </c>
      <c r="R3388" s="19">
        <f t="shared" si="438"/>
        <v>0</v>
      </c>
      <c r="S3388" s="19">
        <f t="shared" si="445"/>
        <v>0</v>
      </c>
      <c r="T3388" s="20">
        <f t="shared" si="439"/>
        <v>0</v>
      </c>
      <c r="U3388" s="17">
        <f>IFERROR(SUMIF('LISTA DE EMBARQUE'!B:B,MICRO!E:E,'LISTA DE EMBARQUE'!G:G),"")</f>
        <v>0</v>
      </c>
      <c r="V3388" s="12" t="str">
        <f>IFERROR(VLOOKUP(Tabela1[[#This Row],[COD.MDE]],'LISTA DE EMBARQUE'!B:L,11,0),"")</f>
        <v/>
      </c>
      <c r="W3388" s="13" t="str">
        <f>IFERROR(COUNTIF(#REF!,Tabela1[[#This Row],[Colunas5]]),"")</f>
        <v/>
      </c>
      <c r="X3388" s="14">
        <f>Tabela1[[#This Row],[QIANTIDADE EXPEDIDA]]*Tabela1[[#This Row],[PESO UNI]]</f>
        <v>0</v>
      </c>
      <c r="Y3388" s="14">
        <f t="shared" si="440"/>
        <v>0</v>
      </c>
      <c r="Z3388" s="21">
        <f>Tabela1[[#This Row],[PESO TOTAL]]-Tabela1[[#This Row],[Peso Expedido]]</f>
        <v>0</v>
      </c>
      <c r="AA3388" s="18"/>
      <c r="AB3388" s="15"/>
      <c r="AC3388" s="15"/>
      <c r="AD3388" s="15"/>
      <c r="AE3388" s="15"/>
      <c r="AF3388" s="15"/>
      <c r="AG3388" s="15"/>
      <c r="AH3388" s="15"/>
      <c r="AI3388" s="40" t="str">
        <f t="shared" si="444"/>
        <v>ok</v>
      </c>
      <c r="AJ3388"/>
      <c r="AK3388" t="str">
        <f>Tabela1[[#This Row],[Coluna1]]&amp;Tabela1[[#This Row],[PEDIDO]]</f>
        <v/>
      </c>
      <c r="AL3388"/>
      <c r="AM3388"/>
      <c r="AN3388"/>
      <c r="AO3388" t="str">
        <f t="shared" si="441"/>
        <v>/</v>
      </c>
      <c r="AP3388" t="str">
        <f>Tabela1[[#This Row],[TAG]]&amp;Tabela1[[#This Row],[PEDIDO]]&amp;Tabela1[[#This Row],[PRODUTO]]</f>
        <v/>
      </c>
      <c r="AQ3388" s="23" t="str">
        <f>Tabela1[[#This Row],[PRODUTO]]&amp;Tabela1[[#This Row],[TAG]]</f>
        <v/>
      </c>
      <c r="AR3388" s="183">
        <f>Tabela1[[#This Row],[PESO TOTAL]]*Tabela1[[#This Row],[MATÉRIA PRIMA]]</f>
        <v>0</v>
      </c>
      <c r="AS3388" s="28">
        <f>Tabela1[[#This Row],[PESO TOTAL]]*Tabela1[[#This Row],[PREPARAÇÃO ]]</f>
        <v>0</v>
      </c>
      <c r="AT3388" s="28">
        <f>Tabela1[[#This Row],[PESO TOTAL]]*Tabela1[[#This Row],[CALDEIRARIA]]</f>
        <v>0</v>
      </c>
      <c r="AU3388" s="28">
        <f>Tabela1[[#This Row],[PESO TOTAL]]*Tabela1[[#This Row],[SOLDA]]</f>
        <v>0</v>
      </c>
      <c r="AV3388" s="28">
        <f>Tabela1[[#This Row],[PESO TOTAL]]*Tabela1[[#This Row],[ACABAMENTO]]</f>
        <v>0</v>
      </c>
      <c r="AW3388" s="28">
        <f>Tabela1[[#This Row],[PESO TOTAL]]*Tabela1[[#This Row],[PRONTO ACABADO]]</f>
        <v>0</v>
      </c>
      <c r="AX3388" s="28">
        <f>Tabela1[[#This Row],[PESO TOTAL]]*Tabela1[[#This Row],[EXPEDIÇÃO ]]</f>
        <v>0</v>
      </c>
      <c r="AY3388" s="28" t="str">
        <f>Tabela1[[#This Row],[PEDIDO]]&amp;Tabela1[[#This Row],[PRODUTO]]</f>
        <v/>
      </c>
      <c r="AZ3388" s="44">
        <f>IF(AF3388="",0,IF(ISTEXT(AF3388),H3388*VALUE(SUBSTITUTE(AF3388,"%",""))/100,H3388*AF3388))-Tabela1[[#This Row],[PRONTO ACABADO2]]</f>
        <v>0</v>
      </c>
      <c r="BA3388" s="44">
        <f>IF(AG3388="",0,IF(ISTEXT(AG3388),H3388*VALUE(SUBSTITUTE(AG3388,"%",""))/100,H3388*AG3388))-Tabela1[[#This Row],[PESO EXPEDIDO2]]</f>
        <v>0</v>
      </c>
      <c r="BB3388" s="44">
        <f t="shared" si="442"/>
        <v>0</v>
      </c>
      <c r="BC3388" s="44">
        <f t="shared" si="443"/>
        <v>0</v>
      </c>
      <c r="BD3388" s="44"/>
    </row>
    <row r="3389" spans="1:56" ht="15.75" hidden="1" customHeight="1" x14ac:dyDescent="0.25">
      <c r="A3389" s="6"/>
      <c r="B3389" s="22"/>
      <c r="C3389" s="7"/>
      <c r="D3389" s="46"/>
      <c r="E3389" s="7"/>
      <c r="F3389" s="7"/>
      <c r="G3389" s="44"/>
      <c r="H3389" s="41">
        <f>Tabela1[[#This Row],[PESO UNI]]*Tabela1[[#This Row],[QTE]]</f>
        <v>0</v>
      </c>
      <c r="I3389" s="7"/>
      <c r="J3389" s="8"/>
      <c r="K3389" s="8"/>
      <c r="L3389" s="9"/>
      <c r="M3389" s="10"/>
      <c r="N3389" s="11"/>
      <c r="O3389" s="12"/>
      <c r="P3389" s="13"/>
      <c r="Q3389" s="14">
        <f>Tabela1[[#This Row],[QTDE/ Fabricação]]-Tabela1[[#This Row],[QTE]]</f>
        <v>0</v>
      </c>
      <c r="R3389" s="19">
        <f t="shared" ref="R3389:R3452" si="446">IFERROR(H3389*((AA3389*0.25)+(AC3389*0.25)+(AD3389*0.225)+(AE3389*0.225)+(AF3389*0.05)),"")</f>
        <v>0</v>
      </c>
      <c r="S3389" s="19">
        <f t="shared" si="445"/>
        <v>0</v>
      </c>
      <c r="T3389" s="20">
        <f t="shared" ref="T3389:T3452" si="447">IFERROR(S3389-H3389,"")</f>
        <v>0</v>
      </c>
      <c r="U3389" s="17">
        <f>IFERROR(SUMIF('LISTA DE EMBARQUE'!B:B,MICRO!E:E,'LISTA DE EMBARQUE'!G:G),"")</f>
        <v>0</v>
      </c>
      <c r="V3389" s="12" t="str">
        <f>IFERROR(VLOOKUP(Tabela1[[#This Row],[COD.MDE]],'LISTA DE EMBARQUE'!B:L,11,0),"")</f>
        <v/>
      </c>
      <c r="W3389" s="13" t="str">
        <f>IFERROR(COUNTIF(#REF!,Tabela1[[#This Row],[Colunas5]]),"")</f>
        <v/>
      </c>
      <c r="X3389" s="14">
        <f>Tabela1[[#This Row],[QIANTIDADE EXPEDIDA]]*Tabela1[[#This Row],[PESO UNI]]</f>
        <v>0</v>
      </c>
      <c r="Y3389" s="14">
        <f t="shared" ref="Y3389:Y3452" si="448">U3389-C3389</f>
        <v>0</v>
      </c>
      <c r="Z3389" s="21">
        <f>Tabela1[[#This Row],[PESO TOTAL]]-Tabela1[[#This Row],[Peso Expedido]]</f>
        <v>0</v>
      </c>
      <c r="AA3389" s="18"/>
      <c r="AB3389" s="15" t="s">
        <v>3204</v>
      </c>
      <c r="AC3389" s="15"/>
      <c r="AD3389" s="15"/>
      <c r="AE3389" s="15"/>
      <c r="AF3389" s="15"/>
      <c r="AG3389" s="15"/>
      <c r="AH3389" s="15"/>
      <c r="AI3389" s="40" t="str">
        <f t="shared" si="444"/>
        <v>ok</v>
      </c>
      <c r="AJ3389"/>
      <c r="AK3389" t="str">
        <f>Tabela1[[#This Row],[Coluna1]]&amp;Tabela1[[#This Row],[PEDIDO]]</f>
        <v/>
      </c>
      <c r="AL3389"/>
      <c r="AM3389"/>
      <c r="AN3389"/>
      <c r="AO3389" t="str">
        <f t="shared" ref="AO3389:AO3452" si="449">A3389&amp;"/"&amp;J3389</f>
        <v>/</v>
      </c>
      <c r="AP3389" t="str">
        <f>Tabela1[[#This Row],[TAG]]&amp;Tabela1[[#This Row],[PEDIDO]]&amp;Tabela1[[#This Row],[PRODUTO]]</f>
        <v/>
      </c>
      <c r="AQ3389" s="23" t="str">
        <f>Tabela1[[#This Row],[PRODUTO]]&amp;Tabela1[[#This Row],[TAG]]</f>
        <v/>
      </c>
      <c r="AR3389" s="183">
        <f>Tabela1[[#This Row],[PESO TOTAL]]*Tabela1[[#This Row],[MATÉRIA PRIMA]]</f>
        <v>0</v>
      </c>
      <c r="AS3389" s="28">
        <f>Tabela1[[#This Row],[PESO TOTAL]]*Tabela1[[#This Row],[PREPARAÇÃO ]]</f>
        <v>0</v>
      </c>
      <c r="AT3389" s="28">
        <f>Tabela1[[#This Row],[PESO TOTAL]]*Tabela1[[#This Row],[CALDEIRARIA]]</f>
        <v>0</v>
      </c>
      <c r="AU3389" s="28">
        <f>Tabela1[[#This Row],[PESO TOTAL]]*Tabela1[[#This Row],[SOLDA]]</f>
        <v>0</v>
      </c>
      <c r="AV3389" s="28">
        <f>Tabela1[[#This Row],[PESO TOTAL]]*Tabela1[[#This Row],[ACABAMENTO]]</f>
        <v>0</v>
      </c>
      <c r="AW3389" s="28">
        <f>Tabela1[[#This Row],[PESO TOTAL]]*Tabela1[[#This Row],[PRONTO ACABADO]]</f>
        <v>0</v>
      </c>
      <c r="AX3389" s="28">
        <f>Tabela1[[#This Row],[PESO TOTAL]]*Tabela1[[#This Row],[EXPEDIÇÃO ]]</f>
        <v>0</v>
      </c>
      <c r="AY3389" s="28" t="str">
        <f>Tabela1[[#This Row],[PEDIDO]]&amp;Tabela1[[#This Row],[PRODUTO]]</f>
        <v/>
      </c>
      <c r="AZ3389" s="44">
        <f>IF(AF3389="",0,IF(ISTEXT(AF3389),H3389*VALUE(SUBSTITUTE(AF3389,"%",""))/100,H3389*AF3389))-Tabela1[[#This Row],[PRONTO ACABADO2]]</f>
        <v>0</v>
      </c>
      <c r="BA3389" s="44">
        <f>IF(AG3389="",0,IF(ISTEXT(AG3389),H3389*VALUE(SUBSTITUTE(AG3389,"%",""))/100,H3389*AG3389))-Tabela1[[#This Row],[PESO EXPEDIDO2]]</f>
        <v>0</v>
      </c>
      <c r="BB3389" s="44">
        <f t="shared" ref="BB3389:BB3452" si="450">IF(AH3389="",0,IF(ISTEXT(AH3389),H3389*VALUE(SUBSTITUTE(AH3389,"%",""))/100,H3389*AH3389))</f>
        <v>0</v>
      </c>
      <c r="BC3389" s="44">
        <f t="shared" ref="BC3389:BC3452" si="451">IF(AG3389="",0,IF(ISTEXT(AG3389),H3389*VALUE(SUBSTITUTE(AG3389,"%",""))/100,H3389*AG3389))</f>
        <v>0</v>
      </c>
      <c r="BD3389" s="44"/>
    </row>
    <row r="3390" spans="1:56" ht="15.75" hidden="1" customHeight="1" x14ac:dyDescent="0.25">
      <c r="A3390" s="6"/>
      <c r="B3390" s="22"/>
      <c r="C3390" s="7"/>
      <c r="D3390" s="46"/>
      <c r="E3390" s="7"/>
      <c r="F3390" s="7"/>
      <c r="G3390" s="44"/>
      <c r="H3390" s="41">
        <f>Tabela1[[#This Row],[PESO UNI]]*Tabela1[[#This Row],[QTE]]</f>
        <v>0</v>
      </c>
      <c r="I3390" s="7"/>
      <c r="J3390" s="8"/>
      <c r="K3390" s="8"/>
      <c r="L3390" s="9"/>
      <c r="M3390" s="10"/>
      <c r="N3390" s="11"/>
      <c r="O3390" s="12"/>
      <c r="P3390" s="13"/>
      <c r="Q3390" s="14">
        <f>Tabela1[[#This Row],[QTDE/ Fabricação]]-Tabela1[[#This Row],[QTE]]</f>
        <v>0</v>
      </c>
      <c r="R3390" s="19">
        <f t="shared" si="446"/>
        <v>0</v>
      </c>
      <c r="S3390" s="19">
        <f t="shared" si="445"/>
        <v>0</v>
      </c>
      <c r="T3390" s="20">
        <f t="shared" si="447"/>
        <v>0</v>
      </c>
      <c r="U3390" s="17">
        <f>IFERROR(SUMIF('LISTA DE EMBARQUE'!B:B,MICRO!E:E,'LISTA DE EMBARQUE'!G:G),"")</f>
        <v>0</v>
      </c>
      <c r="V3390" s="12" t="str">
        <f>IFERROR(VLOOKUP(Tabela1[[#This Row],[COD.MDE]],'LISTA DE EMBARQUE'!B:L,11,0),"")</f>
        <v/>
      </c>
      <c r="W3390" s="13" t="str">
        <f>IFERROR(COUNTIF(#REF!,Tabela1[[#This Row],[Colunas5]]),"")</f>
        <v/>
      </c>
      <c r="X3390" s="14">
        <f>Tabela1[[#This Row],[QIANTIDADE EXPEDIDA]]*Tabela1[[#This Row],[PESO UNI]]</f>
        <v>0</v>
      </c>
      <c r="Y3390" s="14">
        <f t="shared" si="448"/>
        <v>0</v>
      </c>
      <c r="Z3390" s="21">
        <f>Tabela1[[#This Row],[PESO TOTAL]]-Tabela1[[#This Row],[Peso Expedido]]</f>
        <v>0</v>
      </c>
      <c r="AA3390" s="18"/>
      <c r="AB3390" s="15" t="s">
        <v>3204</v>
      </c>
      <c r="AC3390" s="15"/>
      <c r="AD3390" s="15"/>
      <c r="AE3390" s="15"/>
      <c r="AF3390" s="15"/>
      <c r="AG3390" s="15"/>
      <c r="AH3390" s="15"/>
      <c r="AI3390" s="40" t="str">
        <f t="shared" si="444"/>
        <v>ok</v>
      </c>
      <c r="AJ3390"/>
      <c r="AK3390" t="str">
        <f>Tabela1[[#This Row],[Coluna1]]&amp;Tabela1[[#This Row],[PEDIDO]]</f>
        <v/>
      </c>
      <c r="AL3390"/>
      <c r="AM3390"/>
      <c r="AN3390"/>
      <c r="AO3390" t="str">
        <f t="shared" si="449"/>
        <v>/</v>
      </c>
      <c r="AP3390" t="str">
        <f>Tabela1[[#This Row],[TAG]]&amp;Tabela1[[#This Row],[PEDIDO]]&amp;Tabela1[[#This Row],[PRODUTO]]</f>
        <v/>
      </c>
      <c r="AQ3390" s="23" t="str">
        <f>Tabela1[[#This Row],[PRODUTO]]&amp;Tabela1[[#This Row],[TAG]]</f>
        <v/>
      </c>
      <c r="AR3390" s="183">
        <f>Tabela1[[#This Row],[PESO TOTAL]]*Tabela1[[#This Row],[MATÉRIA PRIMA]]</f>
        <v>0</v>
      </c>
      <c r="AS3390" s="28">
        <f>Tabela1[[#This Row],[PESO TOTAL]]*Tabela1[[#This Row],[PREPARAÇÃO ]]</f>
        <v>0</v>
      </c>
      <c r="AT3390" s="28">
        <f>Tabela1[[#This Row],[PESO TOTAL]]*Tabela1[[#This Row],[CALDEIRARIA]]</f>
        <v>0</v>
      </c>
      <c r="AU3390" s="28">
        <f>Tabela1[[#This Row],[PESO TOTAL]]*Tabela1[[#This Row],[SOLDA]]</f>
        <v>0</v>
      </c>
      <c r="AV3390" s="28">
        <f>Tabela1[[#This Row],[PESO TOTAL]]*Tabela1[[#This Row],[ACABAMENTO]]</f>
        <v>0</v>
      </c>
      <c r="AW3390" s="28">
        <f>Tabela1[[#This Row],[PESO TOTAL]]*Tabela1[[#This Row],[PRONTO ACABADO]]</f>
        <v>0</v>
      </c>
      <c r="AX3390" s="28">
        <f>Tabela1[[#This Row],[PESO TOTAL]]*Tabela1[[#This Row],[EXPEDIÇÃO ]]</f>
        <v>0</v>
      </c>
      <c r="AY3390" s="28" t="str">
        <f>Tabela1[[#This Row],[PEDIDO]]&amp;Tabela1[[#This Row],[PRODUTO]]</f>
        <v/>
      </c>
      <c r="AZ3390" s="44">
        <f>IF(AF3390="",0,IF(ISTEXT(AF3390),H3390*VALUE(SUBSTITUTE(AF3390,"%",""))/100,H3390*AF3390))-Tabela1[[#This Row],[PRONTO ACABADO2]]</f>
        <v>0</v>
      </c>
      <c r="BA3390" s="44">
        <f>IF(AG3390="",0,IF(ISTEXT(AG3390),H3390*VALUE(SUBSTITUTE(AG3390,"%",""))/100,H3390*AG3390))-Tabela1[[#This Row],[PESO EXPEDIDO2]]</f>
        <v>0</v>
      </c>
      <c r="BB3390" s="44">
        <f t="shared" si="450"/>
        <v>0</v>
      </c>
      <c r="BC3390" s="44">
        <f t="shared" si="451"/>
        <v>0</v>
      </c>
      <c r="BD3390" s="44"/>
    </row>
    <row r="3391" spans="1:56" ht="15.75" hidden="1" customHeight="1" x14ac:dyDescent="0.25">
      <c r="A3391" s="6"/>
      <c r="B3391" s="22"/>
      <c r="C3391" s="7"/>
      <c r="D3391" s="46"/>
      <c r="E3391" s="7"/>
      <c r="F3391" s="7"/>
      <c r="G3391" s="44"/>
      <c r="H3391" s="41">
        <f>Tabela1[[#This Row],[PESO UNI]]*Tabela1[[#This Row],[QTE]]</f>
        <v>0</v>
      </c>
      <c r="I3391" s="7"/>
      <c r="J3391" s="8"/>
      <c r="K3391" s="8"/>
      <c r="L3391" s="9"/>
      <c r="M3391" s="10"/>
      <c r="N3391" s="11"/>
      <c r="O3391" s="12"/>
      <c r="P3391" s="13"/>
      <c r="Q3391" s="14">
        <f>Tabela1[[#This Row],[QTDE/ Fabricação]]-Tabela1[[#This Row],[QTE]]</f>
        <v>0</v>
      </c>
      <c r="R3391" s="19">
        <f t="shared" si="446"/>
        <v>0</v>
      </c>
      <c r="S3391" s="19">
        <f t="shared" si="445"/>
        <v>0</v>
      </c>
      <c r="T3391" s="20">
        <f t="shared" si="447"/>
        <v>0</v>
      </c>
      <c r="U3391" s="17">
        <f>IFERROR(SUMIF('LISTA DE EMBARQUE'!B:B,MICRO!E:E,'LISTA DE EMBARQUE'!G:G),"")</f>
        <v>0</v>
      </c>
      <c r="V3391" s="12" t="str">
        <f>IFERROR(VLOOKUP(Tabela1[[#This Row],[COD.MDE]],'LISTA DE EMBARQUE'!B:L,11,0),"")</f>
        <v/>
      </c>
      <c r="W3391" s="13" t="str">
        <f>IFERROR(COUNTIF(#REF!,Tabela1[[#This Row],[Colunas5]]),"")</f>
        <v/>
      </c>
      <c r="X3391" s="14">
        <f>Tabela1[[#This Row],[QIANTIDADE EXPEDIDA]]*Tabela1[[#This Row],[PESO UNI]]</f>
        <v>0</v>
      </c>
      <c r="Y3391" s="14">
        <f t="shared" si="448"/>
        <v>0</v>
      </c>
      <c r="Z3391" s="21">
        <f>Tabela1[[#This Row],[PESO TOTAL]]-Tabela1[[#This Row],[Peso Expedido]]</f>
        <v>0</v>
      </c>
      <c r="AA3391" s="18"/>
      <c r="AB3391" s="15" t="s">
        <v>3204</v>
      </c>
      <c r="AC3391" s="15"/>
      <c r="AD3391" s="15"/>
      <c r="AE3391" s="15"/>
      <c r="AF3391" s="15"/>
      <c r="AG3391" s="15"/>
      <c r="AH3391" s="15"/>
      <c r="AI3391" s="40" t="str">
        <f t="shared" si="444"/>
        <v>ok</v>
      </c>
      <c r="AJ3391"/>
      <c r="AK3391" t="str">
        <f>Tabela1[[#This Row],[Coluna1]]&amp;Tabela1[[#This Row],[PEDIDO]]</f>
        <v/>
      </c>
      <c r="AL3391"/>
      <c r="AM3391"/>
      <c r="AN3391"/>
      <c r="AO3391" t="str">
        <f t="shared" si="449"/>
        <v>/</v>
      </c>
      <c r="AP3391" t="str">
        <f>Tabela1[[#This Row],[TAG]]&amp;Tabela1[[#This Row],[PEDIDO]]&amp;Tabela1[[#This Row],[PRODUTO]]</f>
        <v/>
      </c>
      <c r="AQ3391" s="23" t="str">
        <f>Tabela1[[#This Row],[PRODUTO]]&amp;Tabela1[[#This Row],[TAG]]</f>
        <v/>
      </c>
      <c r="AR3391" s="183">
        <f>Tabela1[[#This Row],[PESO TOTAL]]*Tabela1[[#This Row],[MATÉRIA PRIMA]]</f>
        <v>0</v>
      </c>
      <c r="AS3391" s="28">
        <f>Tabela1[[#This Row],[PESO TOTAL]]*Tabela1[[#This Row],[PREPARAÇÃO ]]</f>
        <v>0</v>
      </c>
      <c r="AT3391" s="28">
        <f>Tabela1[[#This Row],[PESO TOTAL]]*Tabela1[[#This Row],[CALDEIRARIA]]</f>
        <v>0</v>
      </c>
      <c r="AU3391" s="28">
        <f>Tabela1[[#This Row],[PESO TOTAL]]*Tabela1[[#This Row],[SOLDA]]</f>
        <v>0</v>
      </c>
      <c r="AV3391" s="28">
        <f>Tabela1[[#This Row],[PESO TOTAL]]*Tabela1[[#This Row],[ACABAMENTO]]</f>
        <v>0</v>
      </c>
      <c r="AW3391" s="28">
        <f>Tabela1[[#This Row],[PESO TOTAL]]*Tabela1[[#This Row],[PRONTO ACABADO]]</f>
        <v>0</v>
      </c>
      <c r="AX3391" s="28">
        <f>Tabela1[[#This Row],[PESO TOTAL]]*Tabela1[[#This Row],[EXPEDIÇÃO ]]</f>
        <v>0</v>
      </c>
      <c r="AY3391" s="28" t="str">
        <f>Tabela1[[#This Row],[PEDIDO]]&amp;Tabela1[[#This Row],[PRODUTO]]</f>
        <v/>
      </c>
      <c r="AZ3391" s="44">
        <f>IF(AF3391="",0,IF(ISTEXT(AF3391),H3391*VALUE(SUBSTITUTE(AF3391,"%",""))/100,H3391*AF3391))-Tabela1[[#This Row],[PRONTO ACABADO2]]</f>
        <v>0</v>
      </c>
      <c r="BA3391" s="44">
        <f>IF(AG3391="",0,IF(ISTEXT(AG3391),H3391*VALUE(SUBSTITUTE(AG3391,"%",""))/100,H3391*AG3391))-Tabela1[[#This Row],[PESO EXPEDIDO2]]</f>
        <v>0</v>
      </c>
      <c r="BB3391" s="44">
        <f t="shared" si="450"/>
        <v>0</v>
      </c>
      <c r="BC3391" s="44">
        <f t="shared" si="451"/>
        <v>0</v>
      </c>
      <c r="BD3391" s="44"/>
    </row>
    <row r="3392" spans="1:56" ht="15.75" hidden="1" customHeight="1" x14ac:dyDescent="0.25">
      <c r="A3392" s="6"/>
      <c r="B3392" s="22"/>
      <c r="C3392" s="7"/>
      <c r="D3392" s="46"/>
      <c r="E3392" s="7"/>
      <c r="F3392" s="7"/>
      <c r="G3392" s="44"/>
      <c r="H3392" s="41">
        <f>Tabela1[[#This Row],[PESO UNI]]*Tabela1[[#This Row],[QTE]]</f>
        <v>0</v>
      </c>
      <c r="I3392" s="7"/>
      <c r="J3392" s="8"/>
      <c r="K3392" s="8"/>
      <c r="L3392" s="9"/>
      <c r="M3392" s="10"/>
      <c r="N3392" s="11"/>
      <c r="O3392" s="12"/>
      <c r="P3392" s="13"/>
      <c r="Q3392" s="14">
        <f>Tabela1[[#This Row],[QTDE/ Fabricação]]-Tabela1[[#This Row],[QTE]]</f>
        <v>0</v>
      </c>
      <c r="R3392" s="19">
        <f t="shared" si="446"/>
        <v>0</v>
      </c>
      <c r="S3392" s="19">
        <f t="shared" si="445"/>
        <v>0</v>
      </c>
      <c r="T3392" s="20">
        <f t="shared" si="447"/>
        <v>0</v>
      </c>
      <c r="U3392" s="17">
        <f>IFERROR(SUMIF('LISTA DE EMBARQUE'!B:B,MICRO!E:E,'LISTA DE EMBARQUE'!G:G),"")</f>
        <v>0</v>
      </c>
      <c r="V3392" s="12" t="str">
        <f>IFERROR(VLOOKUP(Tabela1[[#This Row],[COD.MDE]],'LISTA DE EMBARQUE'!B:L,11,0),"")</f>
        <v/>
      </c>
      <c r="W3392" s="13" t="str">
        <f>IFERROR(COUNTIF(#REF!,Tabela1[[#This Row],[Colunas5]]),"")</f>
        <v/>
      </c>
      <c r="X3392" s="14">
        <f>Tabela1[[#This Row],[QIANTIDADE EXPEDIDA]]*Tabela1[[#This Row],[PESO UNI]]</f>
        <v>0</v>
      </c>
      <c r="Y3392" s="14">
        <f t="shared" si="448"/>
        <v>0</v>
      </c>
      <c r="Z3392" s="21">
        <f>Tabela1[[#This Row],[PESO TOTAL]]-Tabela1[[#This Row],[Peso Expedido]]</f>
        <v>0</v>
      </c>
      <c r="AA3392" s="18"/>
      <c r="AB3392" s="15" t="s">
        <v>3204</v>
      </c>
      <c r="AC3392" s="15"/>
      <c r="AD3392" s="15"/>
      <c r="AE3392" s="15"/>
      <c r="AF3392" s="15"/>
      <c r="AG3392" s="15"/>
      <c r="AH3392" s="15"/>
      <c r="AI3392" s="40" t="str">
        <f t="shared" si="444"/>
        <v>ok</v>
      </c>
      <c r="AJ3392"/>
      <c r="AK3392" t="str">
        <f>Tabela1[[#This Row],[Coluna1]]&amp;Tabela1[[#This Row],[PEDIDO]]</f>
        <v/>
      </c>
      <c r="AL3392"/>
      <c r="AM3392"/>
      <c r="AN3392"/>
      <c r="AO3392" t="str">
        <f t="shared" si="449"/>
        <v>/</v>
      </c>
      <c r="AP3392" t="str">
        <f>Tabela1[[#This Row],[TAG]]&amp;Tabela1[[#This Row],[PEDIDO]]&amp;Tabela1[[#This Row],[PRODUTO]]</f>
        <v/>
      </c>
      <c r="AQ3392" s="23" t="str">
        <f>Tabela1[[#This Row],[PRODUTO]]&amp;Tabela1[[#This Row],[TAG]]</f>
        <v/>
      </c>
      <c r="AR3392" s="183">
        <f>Tabela1[[#This Row],[PESO TOTAL]]*Tabela1[[#This Row],[MATÉRIA PRIMA]]</f>
        <v>0</v>
      </c>
      <c r="AS3392" s="28">
        <f>Tabela1[[#This Row],[PESO TOTAL]]*Tabela1[[#This Row],[PREPARAÇÃO ]]</f>
        <v>0</v>
      </c>
      <c r="AT3392" s="28">
        <f>Tabela1[[#This Row],[PESO TOTAL]]*Tabela1[[#This Row],[CALDEIRARIA]]</f>
        <v>0</v>
      </c>
      <c r="AU3392" s="28">
        <f>Tabela1[[#This Row],[PESO TOTAL]]*Tabela1[[#This Row],[SOLDA]]</f>
        <v>0</v>
      </c>
      <c r="AV3392" s="28">
        <f>Tabela1[[#This Row],[PESO TOTAL]]*Tabela1[[#This Row],[ACABAMENTO]]</f>
        <v>0</v>
      </c>
      <c r="AW3392" s="28">
        <f>Tabela1[[#This Row],[PESO TOTAL]]*Tabela1[[#This Row],[PRONTO ACABADO]]</f>
        <v>0</v>
      </c>
      <c r="AX3392" s="28">
        <f>Tabela1[[#This Row],[PESO TOTAL]]*Tabela1[[#This Row],[EXPEDIÇÃO ]]</f>
        <v>0</v>
      </c>
      <c r="AY3392" s="28" t="str">
        <f>Tabela1[[#This Row],[PEDIDO]]&amp;Tabela1[[#This Row],[PRODUTO]]</f>
        <v/>
      </c>
      <c r="AZ3392" s="44">
        <f>IF(AF3392="",0,IF(ISTEXT(AF3392),H3392*VALUE(SUBSTITUTE(AF3392,"%",""))/100,H3392*AF3392))-Tabela1[[#This Row],[PRONTO ACABADO2]]</f>
        <v>0</v>
      </c>
      <c r="BA3392" s="44">
        <f>IF(AG3392="",0,IF(ISTEXT(AG3392),H3392*VALUE(SUBSTITUTE(AG3392,"%",""))/100,H3392*AG3392))-Tabela1[[#This Row],[PESO EXPEDIDO2]]</f>
        <v>0</v>
      </c>
      <c r="BB3392" s="44">
        <f t="shared" si="450"/>
        <v>0</v>
      </c>
      <c r="BC3392" s="44">
        <f t="shared" si="451"/>
        <v>0</v>
      </c>
      <c r="BD3392" s="44"/>
    </row>
    <row r="3393" spans="1:56" ht="15.75" hidden="1" customHeight="1" x14ac:dyDescent="0.25">
      <c r="A3393" s="6"/>
      <c r="B3393" s="22"/>
      <c r="C3393" s="7"/>
      <c r="D3393" s="46"/>
      <c r="E3393" s="7"/>
      <c r="F3393" s="7"/>
      <c r="G3393" s="44"/>
      <c r="H3393" s="41">
        <f>Tabela1[[#This Row],[PESO UNI]]*Tabela1[[#This Row],[QTE]]</f>
        <v>0</v>
      </c>
      <c r="I3393" s="7"/>
      <c r="J3393" s="8"/>
      <c r="K3393" s="8"/>
      <c r="L3393" s="9"/>
      <c r="M3393" s="10"/>
      <c r="N3393" s="11"/>
      <c r="O3393" s="12"/>
      <c r="P3393" s="13"/>
      <c r="Q3393" s="14">
        <f>Tabela1[[#This Row],[QTDE/ Fabricação]]-Tabela1[[#This Row],[QTE]]</f>
        <v>0</v>
      </c>
      <c r="R3393" s="19">
        <f t="shared" si="446"/>
        <v>0</v>
      </c>
      <c r="S3393" s="19">
        <f t="shared" si="445"/>
        <v>0</v>
      </c>
      <c r="T3393" s="20">
        <f t="shared" si="447"/>
        <v>0</v>
      </c>
      <c r="U3393" s="17">
        <f>IFERROR(SUMIF('LISTA DE EMBARQUE'!B:B,MICRO!E:E,'LISTA DE EMBARQUE'!G:G),"")</f>
        <v>0</v>
      </c>
      <c r="V3393" s="12" t="str">
        <f>IFERROR(VLOOKUP(Tabela1[[#This Row],[COD.MDE]],'LISTA DE EMBARQUE'!B:L,11,0),"")</f>
        <v/>
      </c>
      <c r="W3393" s="13" t="str">
        <f>IFERROR(COUNTIF(#REF!,Tabela1[[#This Row],[Colunas5]]),"")</f>
        <v/>
      </c>
      <c r="X3393" s="14">
        <f>Tabela1[[#This Row],[QIANTIDADE EXPEDIDA]]*Tabela1[[#This Row],[PESO UNI]]</f>
        <v>0</v>
      </c>
      <c r="Y3393" s="14">
        <f t="shared" si="448"/>
        <v>0</v>
      </c>
      <c r="Z3393" s="21">
        <f>Tabela1[[#This Row],[PESO TOTAL]]-Tabela1[[#This Row],[Peso Expedido]]</f>
        <v>0</v>
      </c>
      <c r="AA3393" s="18"/>
      <c r="AB3393" s="15" t="s">
        <v>3204</v>
      </c>
      <c r="AC3393" s="15"/>
      <c r="AD3393" s="15"/>
      <c r="AE3393" s="15"/>
      <c r="AF3393" s="15"/>
      <c r="AG3393" s="15"/>
      <c r="AH3393" s="15"/>
      <c r="AI3393" s="40" t="str">
        <f t="shared" si="444"/>
        <v>ok</v>
      </c>
      <c r="AJ3393"/>
      <c r="AK3393" t="str">
        <f>Tabela1[[#This Row],[Coluna1]]&amp;Tabela1[[#This Row],[PEDIDO]]</f>
        <v/>
      </c>
      <c r="AL3393"/>
      <c r="AM3393"/>
      <c r="AN3393"/>
      <c r="AO3393" t="str">
        <f t="shared" si="449"/>
        <v>/</v>
      </c>
      <c r="AP3393" t="str">
        <f>Tabela1[[#This Row],[TAG]]&amp;Tabela1[[#This Row],[PEDIDO]]&amp;Tabela1[[#This Row],[PRODUTO]]</f>
        <v/>
      </c>
      <c r="AQ3393" s="23" t="str">
        <f>Tabela1[[#This Row],[PRODUTO]]&amp;Tabela1[[#This Row],[TAG]]</f>
        <v/>
      </c>
      <c r="AR3393" s="183">
        <f>Tabela1[[#This Row],[PESO TOTAL]]*Tabela1[[#This Row],[MATÉRIA PRIMA]]</f>
        <v>0</v>
      </c>
      <c r="AS3393" s="28">
        <f>Tabela1[[#This Row],[PESO TOTAL]]*Tabela1[[#This Row],[PREPARAÇÃO ]]</f>
        <v>0</v>
      </c>
      <c r="AT3393" s="28">
        <f>Tabela1[[#This Row],[PESO TOTAL]]*Tabela1[[#This Row],[CALDEIRARIA]]</f>
        <v>0</v>
      </c>
      <c r="AU3393" s="28">
        <f>Tabela1[[#This Row],[PESO TOTAL]]*Tabela1[[#This Row],[SOLDA]]</f>
        <v>0</v>
      </c>
      <c r="AV3393" s="28">
        <f>Tabela1[[#This Row],[PESO TOTAL]]*Tabela1[[#This Row],[ACABAMENTO]]</f>
        <v>0</v>
      </c>
      <c r="AW3393" s="28">
        <f>Tabela1[[#This Row],[PESO TOTAL]]*Tabela1[[#This Row],[PRONTO ACABADO]]</f>
        <v>0</v>
      </c>
      <c r="AX3393" s="28">
        <f>Tabela1[[#This Row],[PESO TOTAL]]*Tabela1[[#This Row],[EXPEDIÇÃO ]]</f>
        <v>0</v>
      </c>
      <c r="AY3393" s="28" t="str">
        <f>Tabela1[[#This Row],[PEDIDO]]&amp;Tabela1[[#This Row],[PRODUTO]]</f>
        <v/>
      </c>
      <c r="AZ3393" s="44">
        <f>IF(AF3393="",0,IF(ISTEXT(AF3393),H3393*VALUE(SUBSTITUTE(AF3393,"%",""))/100,H3393*AF3393))-Tabela1[[#This Row],[PRONTO ACABADO2]]</f>
        <v>0</v>
      </c>
      <c r="BA3393" s="44">
        <f>IF(AG3393="",0,IF(ISTEXT(AG3393),H3393*VALUE(SUBSTITUTE(AG3393,"%",""))/100,H3393*AG3393))-Tabela1[[#This Row],[PESO EXPEDIDO2]]</f>
        <v>0</v>
      </c>
      <c r="BB3393" s="44">
        <f t="shared" si="450"/>
        <v>0</v>
      </c>
      <c r="BC3393" s="44">
        <f t="shared" si="451"/>
        <v>0</v>
      </c>
      <c r="BD3393" s="44"/>
    </row>
    <row r="3394" spans="1:56" ht="15.75" hidden="1" customHeight="1" x14ac:dyDescent="0.25">
      <c r="A3394" s="6"/>
      <c r="B3394" s="22"/>
      <c r="C3394" s="7"/>
      <c r="D3394" s="46"/>
      <c r="E3394" s="7"/>
      <c r="F3394" s="7"/>
      <c r="G3394" s="44"/>
      <c r="H3394" s="41">
        <f>Tabela1[[#This Row],[PESO UNI]]*Tabela1[[#This Row],[QTE]]</f>
        <v>0</v>
      </c>
      <c r="I3394" s="7"/>
      <c r="J3394" s="8"/>
      <c r="K3394" s="8"/>
      <c r="L3394" s="9"/>
      <c r="M3394" s="10"/>
      <c r="N3394" s="11"/>
      <c r="O3394" s="12"/>
      <c r="P3394" s="13"/>
      <c r="Q3394" s="14">
        <f>Tabela1[[#This Row],[QTDE/ Fabricação]]-Tabela1[[#This Row],[QTE]]</f>
        <v>0</v>
      </c>
      <c r="R3394" s="19">
        <f t="shared" si="446"/>
        <v>0</v>
      </c>
      <c r="S3394" s="19">
        <f t="shared" si="445"/>
        <v>0</v>
      </c>
      <c r="T3394" s="20">
        <f t="shared" si="447"/>
        <v>0</v>
      </c>
      <c r="U3394" s="17">
        <f>IFERROR(SUMIF('LISTA DE EMBARQUE'!B:B,MICRO!E:E,'LISTA DE EMBARQUE'!G:G),"")</f>
        <v>0</v>
      </c>
      <c r="V3394" s="12" t="str">
        <f>IFERROR(VLOOKUP(Tabela1[[#This Row],[COD.MDE]],'LISTA DE EMBARQUE'!B:L,11,0),"")</f>
        <v/>
      </c>
      <c r="W3394" s="13" t="str">
        <f>IFERROR(COUNTIF(#REF!,Tabela1[[#This Row],[Colunas5]]),"")</f>
        <v/>
      </c>
      <c r="X3394" s="14">
        <f>Tabela1[[#This Row],[QIANTIDADE EXPEDIDA]]*Tabela1[[#This Row],[PESO UNI]]</f>
        <v>0</v>
      </c>
      <c r="Y3394" s="14">
        <f t="shared" si="448"/>
        <v>0</v>
      </c>
      <c r="Z3394" s="21">
        <f>Tabela1[[#This Row],[PESO TOTAL]]-Tabela1[[#This Row],[Peso Expedido]]</f>
        <v>0</v>
      </c>
      <c r="AA3394" s="18"/>
      <c r="AB3394" s="15" t="s">
        <v>3204</v>
      </c>
      <c r="AC3394" s="15"/>
      <c r="AD3394" s="15"/>
      <c r="AE3394" s="15"/>
      <c r="AF3394" s="15"/>
      <c r="AG3394" s="15"/>
      <c r="AH3394" s="15"/>
      <c r="AI3394" s="40" t="str">
        <f t="shared" si="444"/>
        <v>ok</v>
      </c>
      <c r="AJ3394"/>
      <c r="AK3394" t="str">
        <f>Tabela1[[#This Row],[Coluna1]]&amp;Tabela1[[#This Row],[PEDIDO]]</f>
        <v/>
      </c>
      <c r="AL3394"/>
      <c r="AM3394"/>
      <c r="AN3394"/>
      <c r="AO3394" t="str">
        <f t="shared" si="449"/>
        <v>/</v>
      </c>
      <c r="AP3394" t="str">
        <f>Tabela1[[#This Row],[TAG]]&amp;Tabela1[[#This Row],[PEDIDO]]&amp;Tabela1[[#This Row],[PRODUTO]]</f>
        <v/>
      </c>
      <c r="AQ3394" s="23" t="str">
        <f>Tabela1[[#This Row],[PRODUTO]]&amp;Tabela1[[#This Row],[TAG]]</f>
        <v/>
      </c>
      <c r="AR3394" s="183">
        <f>Tabela1[[#This Row],[PESO TOTAL]]*Tabela1[[#This Row],[MATÉRIA PRIMA]]</f>
        <v>0</v>
      </c>
      <c r="AS3394" s="28">
        <f>Tabela1[[#This Row],[PESO TOTAL]]*Tabela1[[#This Row],[PREPARAÇÃO ]]</f>
        <v>0</v>
      </c>
      <c r="AT3394" s="28">
        <f>Tabela1[[#This Row],[PESO TOTAL]]*Tabela1[[#This Row],[CALDEIRARIA]]</f>
        <v>0</v>
      </c>
      <c r="AU3394" s="28">
        <f>Tabela1[[#This Row],[PESO TOTAL]]*Tabela1[[#This Row],[SOLDA]]</f>
        <v>0</v>
      </c>
      <c r="AV3394" s="28">
        <f>Tabela1[[#This Row],[PESO TOTAL]]*Tabela1[[#This Row],[ACABAMENTO]]</f>
        <v>0</v>
      </c>
      <c r="AW3394" s="28">
        <f>Tabela1[[#This Row],[PESO TOTAL]]*Tabela1[[#This Row],[PRONTO ACABADO]]</f>
        <v>0</v>
      </c>
      <c r="AX3394" s="28">
        <f>Tabela1[[#This Row],[PESO TOTAL]]*Tabela1[[#This Row],[EXPEDIÇÃO ]]</f>
        <v>0</v>
      </c>
      <c r="AY3394" s="28" t="str">
        <f>Tabela1[[#This Row],[PEDIDO]]&amp;Tabela1[[#This Row],[PRODUTO]]</f>
        <v/>
      </c>
      <c r="AZ3394" s="44">
        <f>IF(AF3394="",0,IF(ISTEXT(AF3394),H3394*VALUE(SUBSTITUTE(AF3394,"%",""))/100,H3394*AF3394))-Tabela1[[#This Row],[PRONTO ACABADO2]]</f>
        <v>0</v>
      </c>
      <c r="BA3394" s="44">
        <f>IF(AG3394="",0,IF(ISTEXT(AG3394),H3394*VALUE(SUBSTITUTE(AG3394,"%",""))/100,H3394*AG3394))-Tabela1[[#This Row],[PESO EXPEDIDO2]]</f>
        <v>0</v>
      </c>
      <c r="BB3394" s="44">
        <f t="shared" si="450"/>
        <v>0</v>
      </c>
      <c r="BC3394" s="44">
        <f t="shared" si="451"/>
        <v>0</v>
      </c>
      <c r="BD3394" s="44"/>
    </row>
    <row r="3395" spans="1:56" ht="15.75" hidden="1" customHeight="1" x14ac:dyDescent="0.25">
      <c r="A3395" s="6"/>
      <c r="B3395" s="22"/>
      <c r="C3395" s="7"/>
      <c r="D3395" s="46"/>
      <c r="E3395" s="7"/>
      <c r="F3395" s="7"/>
      <c r="G3395" s="44"/>
      <c r="H3395" s="41">
        <f>Tabela1[[#This Row],[PESO UNI]]*Tabela1[[#This Row],[QTE]]</f>
        <v>0</v>
      </c>
      <c r="I3395" s="7"/>
      <c r="J3395" s="8"/>
      <c r="K3395" s="8"/>
      <c r="L3395" s="9"/>
      <c r="M3395" s="10"/>
      <c r="N3395" s="11"/>
      <c r="O3395" s="12"/>
      <c r="P3395" s="13"/>
      <c r="Q3395" s="14">
        <f>Tabela1[[#This Row],[QTDE/ Fabricação]]-Tabela1[[#This Row],[QTE]]</f>
        <v>0</v>
      </c>
      <c r="R3395" s="19">
        <f t="shared" si="446"/>
        <v>0</v>
      </c>
      <c r="S3395" s="19">
        <f t="shared" si="445"/>
        <v>0</v>
      </c>
      <c r="T3395" s="20">
        <f t="shared" si="447"/>
        <v>0</v>
      </c>
      <c r="U3395" s="17">
        <f>IFERROR(SUMIF('LISTA DE EMBARQUE'!B:B,MICRO!E:E,'LISTA DE EMBARQUE'!G:G),"")</f>
        <v>0</v>
      </c>
      <c r="V3395" s="12" t="str">
        <f>IFERROR(VLOOKUP(Tabela1[[#This Row],[COD.MDE]],'LISTA DE EMBARQUE'!B:L,11,0),"")</f>
        <v/>
      </c>
      <c r="W3395" s="13" t="str">
        <f>IFERROR(COUNTIF(#REF!,Tabela1[[#This Row],[Colunas5]]),"")</f>
        <v/>
      </c>
      <c r="X3395" s="14">
        <f>Tabela1[[#This Row],[QIANTIDADE EXPEDIDA]]*Tabela1[[#This Row],[PESO UNI]]</f>
        <v>0</v>
      </c>
      <c r="Y3395" s="14">
        <f t="shared" si="448"/>
        <v>0</v>
      </c>
      <c r="Z3395" s="21">
        <f>Tabela1[[#This Row],[PESO TOTAL]]-Tabela1[[#This Row],[Peso Expedido]]</f>
        <v>0</v>
      </c>
      <c r="AA3395" s="18"/>
      <c r="AB3395" s="15" t="s">
        <v>3204</v>
      </c>
      <c r="AC3395" s="15"/>
      <c r="AD3395" s="15"/>
      <c r="AE3395" s="15"/>
      <c r="AF3395" s="15"/>
      <c r="AG3395" s="15"/>
      <c r="AH3395" s="15"/>
      <c r="AI3395" s="40" t="str">
        <f t="shared" si="444"/>
        <v>ok</v>
      </c>
      <c r="AJ3395"/>
      <c r="AK3395" t="str">
        <f>Tabela1[[#This Row],[Coluna1]]&amp;Tabela1[[#This Row],[PEDIDO]]</f>
        <v/>
      </c>
      <c r="AL3395"/>
      <c r="AM3395"/>
      <c r="AN3395"/>
      <c r="AO3395" t="str">
        <f t="shared" si="449"/>
        <v>/</v>
      </c>
      <c r="AP3395" t="str">
        <f>Tabela1[[#This Row],[TAG]]&amp;Tabela1[[#This Row],[PEDIDO]]&amp;Tabela1[[#This Row],[PRODUTO]]</f>
        <v/>
      </c>
      <c r="AQ3395" s="23" t="str">
        <f>Tabela1[[#This Row],[PRODUTO]]&amp;Tabela1[[#This Row],[TAG]]</f>
        <v/>
      </c>
      <c r="AR3395" s="183">
        <f>Tabela1[[#This Row],[PESO TOTAL]]*Tabela1[[#This Row],[MATÉRIA PRIMA]]</f>
        <v>0</v>
      </c>
      <c r="AS3395" s="28">
        <f>Tabela1[[#This Row],[PESO TOTAL]]*Tabela1[[#This Row],[PREPARAÇÃO ]]</f>
        <v>0</v>
      </c>
      <c r="AT3395" s="28">
        <f>Tabela1[[#This Row],[PESO TOTAL]]*Tabela1[[#This Row],[CALDEIRARIA]]</f>
        <v>0</v>
      </c>
      <c r="AU3395" s="28">
        <f>Tabela1[[#This Row],[PESO TOTAL]]*Tabela1[[#This Row],[SOLDA]]</f>
        <v>0</v>
      </c>
      <c r="AV3395" s="28">
        <f>Tabela1[[#This Row],[PESO TOTAL]]*Tabela1[[#This Row],[ACABAMENTO]]</f>
        <v>0</v>
      </c>
      <c r="AW3395" s="28">
        <f>Tabela1[[#This Row],[PESO TOTAL]]*Tabela1[[#This Row],[PRONTO ACABADO]]</f>
        <v>0</v>
      </c>
      <c r="AX3395" s="28">
        <f>Tabela1[[#This Row],[PESO TOTAL]]*Tabela1[[#This Row],[EXPEDIÇÃO ]]</f>
        <v>0</v>
      </c>
      <c r="AY3395" s="28" t="str">
        <f>Tabela1[[#This Row],[PEDIDO]]&amp;Tabela1[[#This Row],[PRODUTO]]</f>
        <v/>
      </c>
      <c r="AZ3395" s="44">
        <f>IF(AF3395="",0,IF(ISTEXT(AF3395),H3395*VALUE(SUBSTITUTE(AF3395,"%",""))/100,H3395*AF3395))-Tabela1[[#This Row],[PRONTO ACABADO2]]</f>
        <v>0</v>
      </c>
      <c r="BA3395" s="44">
        <f>IF(AG3395="",0,IF(ISTEXT(AG3395),H3395*VALUE(SUBSTITUTE(AG3395,"%",""))/100,H3395*AG3395))-Tabela1[[#This Row],[PESO EXPEDIDO2]]</f>
        <v>0</v>
      </c>
      <c r="BB3395" s="44">
        <f t="shared" si="450"/>
        <v>0</v>
      </c>
      <c r="BC3395" s="44">
        <f t="shared" si="451"/>
        <v>0</v>
      </c>
      <c r="BD3395" s="44"/>
    </row>
    <row r="3396" spans="1:56" ht="15.75" hidden="1" customHeight="1" x14ac:dyDescent="0.25">
      <c r="A3396" s="6"/>
      <c r="B3396" s="22"/>
      <c r="C3396" s="7"/>
      <c r="D3396" s="46"/>
      <c r="E3396" s="7"/>
      <c r="F3396" s="7"/>
      <c r="G3396" s="44"/>
      <c r="H3396" s="41">
        <f>Tabela1[[#This Row],[PESO UNI]]*Tabela1[[#This Row],[QTE]]</f>
        <v>0</v>
      </c>
      <c r="I3396" s="7"/>
      <c r="J3396" s="8"/>
      <c r="K3396" s="8"/>
      <c r="L3396" s="9"/>
      <c r="M3396" s="10"/>
      <c r="N3396" s="11"/>
      <c r="O3396" s="12"/>
      <c r="P3396" s="13"/>
      <c r="Q3396" s="14">
        <f>Tabela1[[#This Row],[QTDE/ Fabricação]]-Tabela1[[#This Row],[QTE]]</f>
        <v>0</v>
      </c>
      <c r="R3396" s="19">
        <f t="shared" si="446"/>
        <v>0</v>
      </c>
      <c r="S3396" s="19">
        <f t="shared" si="445"/>
        <v>0</v>
      </c>
      <c r="T3396" s="20">
        <f t="shared" si="447"/>
        <v>0</v>
      </c>
      <c r="U3396" s="17">
        <f>IFERROR(SUMIF('LISTA DE EMBARQUE'!B:B,MICRO!E:E,'LISTA DE EMBARQUE'!G:G),"")</f>
        <v>0</v>
      </c>
      <c r="V3396" s="12" t="str">
        <f>IFERROR(VLOOKUP(Tabela1[[#This Row],[COD.MDE]],'LISTA DE EMBARQUE'!B:L,11,0),"")</f>
        <v/>
      </c>
      <c r="W3396" s="13" t="str">
        <f>IFERROR(COUNTIF(#REF!,Tabela1[[#This Row],[Colunas5]]),"")</f>
        <v/>
      </c>
      <c r="X3396" s="14">
        <f>Tabela1[[#This Row],[QIANTIDADE EXPEDIDA]]*Tabela1[[#This Row],[PESO UNI]]</f>
        <v>0</v>
      </c>
      <c r="Y3396" s="14">
        <f t="shared" si="448"/>
        <v>0</v>
      </c>
      <c r="Z3396" s="21">
        <f>Tabela1[[#This Row],[PESO TOTAL]]-Tabela1[[#This Row],[Peso Expedido]]</f>
        <v>0</v>
      </c>
      <c r="AA3396" s="18"/>
      <c r="AB3396" s="15" t="s">
        <v>3204</v>
      </c>
      <c r="AC3396" s="15"/>
      <c r="AD3396" s="15"/>
      <c r="AE3396" s="15"/>
      <c r="AF3396" s="15"/>
      <c r="AG3396" s="15"/>
      <c r="AH3396" s="15"/>
      <c r="AI3396" s="40" t="str">
        <f t="shared" si="444"/>
        <v>ok</v>
      </c>
      <c r="AJ3396"/>
      <c r="AK3396" t="str">
        <f>Tabela1[[#This Row],[Coluna1]]&amp;Tabela1[[#This Row],[PEDIDO]]</f>
        <v/>
      </c>
      <c r="AL3396"/>
      <c r="AM3396"/>
      <c r="AN3396"/>
      <c r="AO3396" t="str">
        <f t="shared" si="449"/>
        <v>/</v>
      </c>
      <c r="AP3396" t="str">
        <f>Tabela1[[#This Row],[TAG]]&amp;Tabela1[[#This Row],[PEDIDO]]&amp;Tabela1[[#This Row],[PRODUTO]]</f>
        <v/>
      </c>
      <c r="AQ3396" s="23" t="str">
        <f>Tabela1[[#This Row],[PRODUTO]]&amp;Tabela1[[#This Row],[TAG]]</f>
        <v/>
      </c>
      <c r="AR3396" s="183">
        <f>Tabela1[[#This Row],[PESO TOTAL]]*Tabela1[[#This Row],[MATÉRIA PRIMA]]</f>
        <v>0</v>
      </c>
      <c r="AS3396" s="28">
        <f>Tabela1[[#This Row],[PESO TOTAL]]*Tabela1[[#This Row],[PREPARAÇÃO ]]</f>
        <v>0</v>
      </c>
      <c r="AT3396" s="28">
        <f>Tabela1[[#This Row],[PESO TOTAL]]*Tabela1[[#This Row],[CALDEIRARIA]]</f>
        <v>0</v>
      </c>
      <c r="AU3396" s="28">
        <f>Tabela1[[#This Row],[PESO TOTAL]]*Tabela1[[#This Row],[SOLDA]]</f>
        <v>0</v>
      </c>
      <c r="AV3396" s="28">
        <f>Tabela1[[#This Row],[PESO TOTAL]]*Tabela1[[#This Row],[ACABAMENTO]]</f>
        <v>0</v>
      </c>
      <c r="AW3396" s="28">
        <f>Tabela1[[#This Row],[PESO TOTAL]]*Tabela1[[#This Row],[PRONTO ACABADO]]</f>
        <v>0</v>
      </c>
      <c r="AX3396" s="28">
        <f>Tabela1[[#This Row],[PESO TOTAL]]*Tabela1[[#This Row],[EXPEDIÇÃO ]]</f>
        <v>0</v>
      </c>
      <c r="AY3396" s="28" t="str">
        <f>Tabela1[[#This Row],[PEDIDO]]&amp;Tabela1[[#This Row],[PRODUTO]]</f>
        <v/>
      </c>
      <c r="AZ3396" s="44">
        <f>IF(AF3396="",0,IF(ISTEXT(AF3396),H3396*VALUE(SUBSTITUTE(AF3396,"%",""))/100,H3396*AF3396))-Tabela1[[#This Row],[PRONTO ACABADO2]]</f>
        <v>0</v>
      </c>
      <c r="BA3396" s="44">
        <f>IF(AG3396="",0,IF(ISTEXT(AG3396),H3396*VALUE(SUBSTITUTE(AG3396,"%",""))/100,H3396*AG3396))-Tabela1[[#This Row],[PESO EXPEDIDO2]]</f>
        <v>0</v>
      </c>
      <c r="BB3396" s="44">
        <f t="shared" si="450"/>
        <v>0</v>
      </c>
      <c r="BC3396" s="44">
        <f t="shared" si="451"/>
        <v>0</v>
      </c>
      <c r="BD3396" s="44"/>
    </row>
    <row r="3397" spans="1:56" ht="15.75" hidden="1" customHeight="1" x14ac:dyDescent="0.25">
      <c r="A3397" s="6"/>
      <c r="B3397" s="22"/>
      <c r="C3397" s="7"/>
      <c r="D3397" s="46"/>
      <c r="E3397" s="7"/>
      <c r="F3397" s="7"/>
      <c r="G3397" s="44"/>
      <c r="H3397" s="41">
        <f>Tabela1[[#This Row],[PESO UNI]]*Tabela1[[#This Row],[QTE]]</f>
        <v>0</v>
      </c>
      <c r="I3397" s="7"/>
      <c r="J3397" s="8"/>
      <c r="K3397" s="8"/>
      <c r="L3397" s="9"/>
      <c r="M3397" s="10"/>
      <c r="N3397" s="11"/>
      <c r="O3397" s="12"/>
      <c r="P3397" s="13"/>
      <c r="Q3397" s="14">
        <f>Tabela1[[#This Row],[QTDE/ Fabricação]]-Tabela1[[#This Row],[QTE]]</f>
        <v>0</v>
      </c>
      <c r="R3397" s="19">
        <f t="shared" si="446"/>
        <v>0</v>
      </c>
      <c r="S3397" s="19">
        <f t="shared" si="445"/>
        <v>0</v>
      </c>
      <c r="T3397" s="20">
        <f t="shared" si="447"/>
        <v>0</v>
      </c>
      <c r="U3397" s="17">
        <f>IFERROR(SUMIF('LISTA DE EMBARQUE'!B:B,MICRO!E:E,'LISTA DE EMBARQUE'!G:G),"")</f>
        <v>0</v>
      </c>
      <c r="V3397" s="12" t="str">
        <f>IFERROR(VLOOKUP(Tabela1[[#This Row],[COD.MDE]],'LISTA DE EMBARQUE'!B:L,11,0),"")</f>
        <v/>
      </c>
      <c r="W3397" s="13" t="str">
        <f>IFERROR(COUNTIF(#REF!,Tabela1[[#This Row],[Colunas5]]),"")</f>
        <v/>
      </c>
      <c r="X3397" s="14">
        <f>Tabela1[[#This Row],[QIANTIDADE EXPEDIDA]]*Tabela1[[#This Row],[PESO UNI]]</f>
        <v>0</v>
      </c>
      <c r="Y3397" s="14">
        <f t="shared" si="448"/>
        <v>0</v>
      </c>
      <c r="Z3397" s="21">
        <f>Tabela1[[#This Row],[PESO TOTAL]]-Tabela1[[#This Row],[Peso Expedido]]</f>
        <v>0</v>
      </c>
      <c r="AA3397" s="18"/>
      <c r="AB3397" s="15" t="s">
        <v>3204</v>
      </c>
      <c r="AC3397" s="15"/>
      <c r="AD3397" s="15"/>
      <c r="AE3397" s="15"/>
      <c r="AF3397" s="15"/>
      <c r="AG3397" s="15"/>
      <c r="AH3397" s="15"/>
      <c r="AI3397" s="40" t="str">
        <f t="shared" si="444"/>
        <v>ok</v>
      </c>
      <c r="AJ3397"/>
      <c r="AK3397" t="str">
        <f>Tabela1[[#This Row],[Coluna1]]&amp;Tabela1[[#This Row],[PEDIDO]]</f>
        <v/>
      </c>
      <c r="AL3397"/>
      <c r="AM3397"/>
      <c r="AN3397"/>
      <c r="AO3397" t="str">
        <f t="shared" si="449"/>
        <v>/</v>
      </c>
      <c r="AP3397" t="str">
        <f>Tabela1[[#This Row],[TAG]]&amp;Tabela1[[#This Row],[PEDIDO]]&amp;Tabela1[[#This Row],[PRODUTO]]</f>
        <v/>
      </c>
      <c r="AQ3397" s="23" t="str">
        <f>Tabela1[[#This Row],[PRODUTO]]&amp;Tabela1[[#This Row],[TAG]]</f>
        <v/>
      </c>
      <c r="AR3397" s="183">
        <f>Tabela1[[#This Row],[PESO TOTAL]]*Tabela1[[#This Row],[MATÉRIA PRIMA]]</f>
        <v>0</v>
      </c>
      <c r="AS3397" s="28">
        <f>Tabela1[[#This Row],[PESO TOTAL]]*Tabela1[[#This Row],[PREPARAÇÃO ]]</f>
        <v>0</v>
      </c>
      <c r="AT3397" s="28">
        <f>Tabela1[[#This Row],[PESO TOTAL]]*Tabela1[[#This Row],[CALDEIRARIA]]</f>
        <v>0</v>
      </c>
      <c r="AU3397" s="28">
        <f>Tabela1[[#This Row],[PESO TOTAL]]*Tabela1[[#This Row],[SOLDA]]</f>
        <v>0</v>
      </c>
      <c r="AV3397" s="28">
        <f>Tabela1[[#This Row],[PESO TOTAL]]*Tabela1[[#This Row],[ACABAMENTO]]</f>
        <v>0</v>
      </c>
      <c r="AW3397" s="28">
        <f>Tabela1[[#This Row],[PESO TOTAL]]*Tabela1[[#This Row],[PRONTO ACABADO]]</f>
        <v>0</v>
      </c>
      <c r="AX3397" s="28">
        <f>Tabela1[[#This Row],[PESO TOTAL]]*Tabela1[[#This Row],[EXPEDIÇÃO ]]</f>
        <v>0</v>
      </c>
      <c r="AY3397" s="28" t="str">
        <f>Tabela1[[#This Row],[PEDIDO]]&amp;Tabela1[[#This Row],[PRODUTO]]</f>
        <v/>
      </c>
      <c r="AZ3397" s="44">
        <f>IF(AF3397="",0,IF(ISTEXT(AF3397),H3397*VALUE(SUBSTITUTE(AF3397,"%",""))/100,H3397*AF3397))-Tabela1[[#This Row],[PRONTO ACABADO2]]</f>
        <v>0</v>
      </c>
      <c r="BA3397" s="44">
        <f>IF(AG3397="",0,IF(ISTEXT(AG3397),H3397*VALUE(SUBSTITUTE(AG3397,"%",""))/100,H3397*AG3397))-Tabela1[[#This Row],[PESO EXPEDIDO2]]</f>
        <v>0</v>
      </c>
      <c r="BB3397" s="44">
        <f t="shared" si="450"/>
        <v>0</v>
      </c>
      <c r="BC3397" s="44">
        <f t="shared" si="451"/>
        <v>0</v>
      </c>
      <c r="BD3397" s="44"/>
    </row>
    <row r="3398" spans="1:56" ht="15.75" hidden="1" customHeight="1" x14ac:dyDescent="0.25">
      <c r="A3398" s="6"/>
      <c r="B3398" s="22"/>
      <c r="C3398" s="7"/>
      <c r="D3398" s="46"/>
      <c r="E3398" s="7"/>
      <c r="F3398" s="7"/>
      <c r="G3398" s="44"/>
      <c r="H3398" s="41">
        <f>Tabela1[[#This Row],[PESO UNI]]*Tabela1[[#This Row],[QTE]]</f>
        <v>0</v>
      </c>
      <c r="I3398" s="7"/>
      <c r="J3398" s="8"/>
      <c r="K3398" s="8"/>
      <c r="L3398" s="9"/>
      <c r="M3398" s="10"/>
      <c r="N3398" s="11"/>
      <c r="O3398" s="12"/>
      <c r="P3398" s="13"/>
      <c r="Q3398" s="14">
        <f>Tabela1[[#This Row],[QTDE/ Fabricação]]-Tabela1[[#This Row],[QTE]]</f>
        <v>0</v>
      </c>
      <c r="R3398" s="19">
        <f t="shared" si="446"/>
        <v>0</v>
      </c>
      <c r="S3398" s="19">
        <f t="shared" si="445"/>
        <v>0</v>
      </c>
      <c r="T3398" s="20">
        <f t="shared" si="447"/>
        <v>0</v>
      </c>
      <c r="U3398" s="17">
        <f>IFERROR(SUMIF('LISTA DE EMBARQUE'!B:B,MICRO!E:E,'LISTA DE EMBARQUE'!G:G),"")</f>
        <v>0</v>
      </c>
      <c r="V3398" s="12" t="str">
        <f>IFERROR(VLOOKUP(Tabela1[[#This Row],[COD.MDE]],'LISTA DE EMBARQUE'!B:L,11,0),"")</f>
        <v/>
      </c>
      <c r="W3398" s="13" t="str">
        <f>IFERROR(COUNTIF(#REF!,Tabela1[[#This Row],[Colunas5]]),"")</f>
        <v/>
      </c>
      <c r="X3398" s="14">
        <f>Tabela1[[#This Row],[QIANTIDADE EXPEDIDA]]*Tabela1[[#This Row],[PESO UNI]]</f>
        <v>0</v>
      </c>
      <c r="Y3398" s="14">
        <f t="shared" si="448"/>
        <v>0</v>
      </c>
      <c r="Z3398" s="21">
        <f>Tabela1[[#This Row],[PESO TOTAL]]-Tabela1[[#This Row],[Peso Expedido]]</f>
        <v>0</v>
      </c>
      <c r="AA3398" s="18"/>
      <c r="AB3398" s="15" t="s">
        <v>3204</v>
      </c>
      <c r="AC3398" s="15"/>
      <c r="AD3398" s="15"/>
      <c r="AE3398" s="15"/>
      <c r="AF3398" s="15"/>
      <c r="AG3398" s="15"/>
      <c r="AH3398" s="15"/>
      <c r="AI3398" s="40" t="str">
        <f t="shared" si="444"/>
        <v>ok</v>
      </c>
      <c r="AJ3398"/>
      <c r="AK3398" t="str">
        <f>Tabela1[[#This Row],[Coluna1]]&amp;Tabela1[[#This Row],[PEDIDO]]</f>
        <v/>
      </c>
      <c r="AL3398"/>
      <c r="AM3398"/>
      <c r="AN3398"/>
      <c r="AO3398" t="str">
        <f t="shared" si="449"/>
        <v>/</v>
      </c>
      <c r="AP3398" t="str">
        <f>Tabela1[[#This Row],[TAG]]&amp;Tabela1[[#This Row],[PEDIDO]]&amp;Tabela1[[#This Row],[PRODUTO]]</f>
        <v/>
      </c>
      <c r="AQ3398" s="23" t="str">
        <f>Tabela1[[#This Row],[PRODUTO]]&amp;Tabela1[[#This Row],[TAG]]</f>
        <v/>
      </c>
      <c r="AR3398" s="183">
        <f>Tabela1[[#This Row],[PESO TOTAL]]*Tabela1[[#This Row],[MATÉRIA PRIMA]]</f>
        <v>0</v>
      </c>
      <c r="AS3398" s="28">
        <f>Tabela1[[#This Row],[PESO TOTAL]]*Tabela1[[#This Row],[PREPARAÇÃO ]]</f>
        <v>0</v>
      </c>
      <c r="AT3398" s="28">
        <f>Tabela1[[#This Row],[PESO TOTAL]]*Tabela1[[#This Row],[CALDEIRARIA]]</f>
        <v>0</v>
      </c>
      <c r="AU3398" s="28">
        <f>Tabela1[[#This Row],[PESO TOTAL]]*Tabela1[[#This Row],[SOLDA]]</f>
        <v>0</v>
      </c>
      <c r="AV3398" s="28">
        <f>Tabela1[[#This Row],[PESO TOTAL]]*Tabela1[[#This Row],[ACABAMENTO]]</f>
        <v>0</v>
      </c>
      <c r="AW3398" s="28">
        <f>Tabela1[[#This Row],[PESO TOTAL]]*Tabela1[[#This Row],[PRONTO ACABADO]]</f>
        <v>0</v>
      </c>
      <c r="AX3398" s="28">
        <f>Tabela1[[#This Row],[PESO TOTAL]]*Tabela1[[#This Row],[EXPEDIÇÃO ]]</f>
        <v>0</v>
      </c>
      <c r="AY3398" s="28" t="str">
        <f>Tabela1[[#This Row],[PEDIDO]]&amp;Tabela1[[#This Row],[PRODUTO]]</f>
        <v/>
      </c>
      <c r="AZ3398" s="44">
        <f>IF(AF3398="",0,IF(ISTEXT(AF3398),H3398*VALUE(SUBSTITUTE(AF3398,"%",""))/100,H3398*AF3398))-Tabela1[[#This Row],[PRONTO ACABADO2]]</f>
        <v>0</v>
      </c>
      <c r="BA3398" s="44">
        <f>IF(AG3398="",0,IF(ISTEXT(AG3398),H3398*VALUE(SUBSTITUTE(AG3398,"%",""))/100,H3398*AG3398))-Tabela1[[#This Row],[PESO EXPEDIDO2]]</f>
        <v>0</v>
      </c>
      <c r="BB3398" s="44">
        <f t="shared" si="450"/>
        <v>0</v>
      </c>
      <c r="BC3398" s="44">
        <f t="shared" si="451"/>
        <v>0</v>
      </c>
      <c r="BD3398" s="44"/>
    </row>
    <row r="3399" spans="1:56" ht="15.75" hidden="1" customHeight="1" x14ac:dyDescent="0.25">
      <c r="A3399" s="6"/>
      <c r="B3399" s="22"/>
      <c r="C3399" s="7"/>
      <c r="D3399" s="46"/>
      <c r="E3399" s="7"/>
      <c r="F3399" s="7"/>
      <c r="G3399" s="44"/>
      <c r="H3399" s="41">
        <f>Tabela1[[#This Row],[PESO UNI]]*Tabela1[[#This Row],[QTE]]</f>
        <v>0</v>
      </c>
      <c r="I3399" s="7"/>
      <c r="J3399" s="8"/>
      <c r="K3399" s="8"/>
      <c r="L3399" s="9"/>
      <c r="M3399" s="10"/>
      <c r="N3399" s="11"/>
      <c r="O3399" s="12"/>
      <c r="P3399" s="13"/>
      <c r="Q3399" s="14">
        <f>Tabela1[[#This Row],[QTDE/ Fabricação]]-Tabela1[[#This Row],[QTE]]</f>
        <v>0</v>
      </c>
      <c r="R3399" s="19">
        <f t="shared" si="446"/>
        <v>0</v>
      </c>
      <c r="S3399" s="19">
        <f t="shared" si="445"/>
        <v>0</v>
      </c>
      <c r="T3399" s="20">
        <f t="shared" si="447"/>
        <v>0</v>
      </c>
      <c r="U3399" s="17">
        <f>IFERROR(SUMIF('LISTA DE EMBARQUE'!B:B,MICRO!E:E,'LISTA DE EMBARQUE'!G:G),"")</f>
        <v>0</v>
      </c>
      <c r="V3399" s="12" t="str">
        <f>IFERROR(VLOOKUP(Tabela1[[#This Row],[COD.MDE]],'LISTA DE EMBARQUE'!B:L,11,0),"")</f>
        <v/>
      </c>
      <c r="W3399" s="13" t="str">
        <f>IFERROR(COUNTIF(#REF!,Tabela1[[#This Row],[Colunas5]]),"")</f>
        <v/>
      </c>
      <c r="X3399" s="14">
        <f>Tabela1[[#This Row],[QIANTIDADE EXPEDIDA]]*Tabela1[[#This Row],[PESO UNI]]</f>
        <v>0</v>
      </c>
      <c r="Y3399" s="14">
        <f t="shared" si="448"/>
        <v>0</v>
      </c>
      <c r="Z3399" s="21">
        <f>Tabela1[[#This Row],[PESO TOTAL]]-Tabela1[[#This Row],[Peso Expedido]]</f>
        <v>0</v>
      </c>
      <c r="AA3399" s="18"/>
      <c r="AB3399" s="15" t="s">
        <v>3204</v>
      </c>
      <c r="AC3399" s="15"/>
      <c r="AD3399" s="15"/>
      <c r="AE3399" s="15"/>
      <c r="AF3399" s="15"/>
      <c r="AG3399" s="15"/>
      <c r="AH3399" s="15"/>
      <c r="AI3399" s="40" t="str">
        <f t="shared" si="444"/>
        <v>ok</v>
      </c>
      <c r="AJ3399"/>
      <c r="AK3399" t="str">
        <f>Tabela1[[#This Row],[Coluna1]]&amp;Tabela1[[#This Row],[PEDIDO]]</f>
        <v/>
      </c>
      <c r="AL3399"/>
      <c r="AM3399"/>
      <c r="AN3399"/>
      <c r="AO3399" t="str">
        <f t="shared" si="449"/>
        <v>/</v>
      </c>
      <c r="AP3399" t="str">
        <f>Tabela1[[#This Row],[TAG]]&amp;Tabela1[[#This Row],[PEDIDO]]&amp;Tabela1[[#This Row],[PRODUTO]]</f>
        <v/>
      </c>
      <c r="AQ3399" s="23" t="str">
        <f>Tabela1[[#This Row],[PRODUTO]]&amp;Tabela1[[#This Row],[TAG]]</f>
        <v/>
      </c>
      <c r="AR3399" s="183">
        <f>Tabela1[[#This Row],[PESO TOTAL]]*Tabela1[[#This Row],[MATÉRIA PRIMA]]</f>
        <v>0</v>
      </c>
      <c r="AS3399" s="28">
        <f>Tabela1[[#This Row],[PESO TOTAL]]*Tabela1[[#This Row],[PREPARAÇÃO ]]</f>
        <v>0</v>
      </c>
      <c r="AT3399" s="28">
        <f>Tabela1[[#This Row],[PESO TOTAL]]*Tabela1[[#This Row],[CALDEIRARIA]]</f>
        <v>0</v>
      </c>
      <c r="AU3399" s="28">
        <f>Tabela1[[#This Row],[PESO TOTAL]]*Tabela1[[#This Row],[SOLDA]]</f>
        <v>0</v>
      </c>
      <c r="AV3399" s="28">
        <f>Tabela1[[#This Row],[PESO TOTAL]]*Tabela1[[#This Row],[ACABAMENTO]]</f>
        <v>0</v>
      </c>
      <c r="AW3399" s="28">
        <f>Tabela1[[#This Row],[PESO TOTAL]]*Tabela1[[#This Row],[PRONTO ACABADO]]</f>
        <v>0</v>
      </c>
      <c r="AX3399" s="28">
        <f>Tabela1[[#This Row],[PESO TOTAL]]*Tabela1[[#This Row],[EXPEDIÇÃO ]]</f>
        <v>0</v>
      </c>
      <c r="AY3399" s="28" t="str">
        <f>Tabela1[[#This Row],[PEDIDO]]&amp;Tabela1[[#This Row],[PRODUTO]]</f>
        <v/>
      </c>
      <c r="AZ3399" s="44">
        <f>IF(AF3399="",0,IF(ISTEXT(AF3399),H3399*VALUE(SUBSTITUTE(AF3399,"%",""))/100,H3399*AF3399))-Tabela1[[#This Row],[PRONTO ACABADO2]]</f>
        <v>0</v>
      </c>
      <c r="BA3399" s="44">
        <f>IF(AG3399="",0,IF(ISTEXT(AG3399),H3399*VALUE(SUBSTITUTE(AG3399,"%",""))/100,H3399*AG3399))-Tabela1[[#This Row],[PESO EXPEDIDO2]]</f>
        <v>0</v>
      </c>
      <c r="BB3399" s="44">
        <f t="shared" si="450"/>
        <v>0</v>
      </c>
      <c r="BC3399" s="44">
        <f t="shared" si="451"/>
        <v>0</v>
      </c>
      <c r="BD3399" s="44"/>
    </row>
    <row r="3400" spans="1:56" ht="15.75" hidden="1" customHeight="1" x14ac:dyDescent="0.25">
      <c r="A3400" s="6"/>
      <c r="B3400" s="22"/>
      <c r="C3400" s="7"/>
      <c r="D3400" s="46"/>
      <c r="E3400" s="7"/>
      <c r="F3400" s="7"/>
      <c r="G3400" s="44"/>
      <c r="H3400" s="41">
        <f>Tabela1[[#This Row],[PESO UNI]]*Tabela1[[#This Row],[QTE]]</f>
        <v>0</v>
      </c>
      <c r="I3400" s="7"/>
      <c r="J3400" s="8"/>
      <c r="K3400" s="8"/>
      <c r="L3400" s="9"/>
      <c r="M3400" s="10"/>
      <c r="N3400" s="11"/>
      <c r="O3400" s="12"/>
      <c r="P3400" s="13"/>
      <c r="Q3400" s="14">
        <f>Tabela1[[#This Row],[QTDE/ Fabricação]]-Tabela1[[#This Row],[QTE]]</f>
        <v>0</v>
      </c>
      <c r="R3400" s="19">
        <f t="shared" si="446"/>
        <v>0</v>
      </c>
      <c r="S3400" s="19">
        <f t="shared" si="445"/>
        <v>0</v>
      </c>
      <c r="T3400" s="20">
        <f t="shared" si="447"/>
        <v>0</v>
      </c>
      <c r="U3400" s="17">
        <f>IFERROR(SUMIF('LISTA DE EMBARQUE'!B:B,MICRO!E:E,'LISTA DE EMBARQUE'!G:G),"")</f>
        <v>0</v>
      </c>
      <c r="V3400" s="12" t="str">
        <f>IFERROR(VLOOKUP(Tabela1[[#This Row],[COD.MDE]],'LISTA DE EMBARQUE'!B:L,11,0),"")</f>
        <v/>
      </c>
      <c r="W3400" s="13" t="str">
        <f>IFERROR(COUNTIF(#REF!,Tabela1[[#This Row],[Colunas5]]),"")</f>
        <v/>
      </c>
      <c r="X3400" s="14">
        <f>Tabela1[[#This Row],[QIANTIDADE EXPEDIDA]]*Tabela1[[#This Row],[PESO UNI]]</f>
        <v>0</v>
      </c>
      <c r="Y3400" s="14">
        <f t="shared" si="448"/>
        <v>0</v>
      </c>
      <c r="Z3400" s="21">
        <f>Tabela1[[#This Row],[PESO TOTAL]]-Tabela1[[#This Row],[Peso Expedido]]</f>
        <v>0</v>
      </c>
      <c r="AA3400" s="18"/>
      <c r="AB3400" s="15" t="s">
        <v>3204</v>
      </c>
      <c r="AC3400" s="15"/>
      <c r="AD3400" s="15"/>
      <c r="AE3400" s="15"/>
      <c r="AF3400" s="15"/>
      <c r="AG3400" s="15"/>
      <c r="AH3400" s="15"/>
      <c r="AI3400" s="40" t="str">
        <f t="shared" si="444"/>
        <v>ok</v>
      </c>
      <c r="AJ3400"/>
      <c r="AK3400" t="str">
        <f>Tabela1[[#This Row],[Coluna1]]&amp;Tabela1[[#This Row],[PEDIDO]]</f>
        <v/>
      </c>
      <c r="AL3400"/>
      <c r="AM3400"/>
      <c r="AN3400"/>
      <c r="AO3400" t="str">
        <f t="shared" si="449"/>
        <v>/</v>
      </c>
      <c r="AP3400" t="str">
        <f>Tabela1[[#This Row],[TAG]]&amp;Tabela1[[#This Row],[PEDIDO]]&amp;Tabela1[[#This Row],[PRODUTO]]</f>
        <v/>
      </c>
      <c r="AQ3400" s="23" t="str">
        <f>Tabela1[[#This Row],[PRODUTO]]&amp;Tabela1[[#This Row],[TAG]]</f>
        <v/>
      </c>
      <c r="AR3400" s="183">
        <f>Tabela1[[#This Row],[PESO TOTAL]]*Tabela1[[#This Row],[MATÉRIA PRIMA]]</f>
        <v>0</v>
      </c>
      <c r="AS3400" s="28">
        <f>Tabela1[[#This Row],[PESO TOTAL]]*Tabela1[[#This Row],[PREPARAÇÃO ]]</f>
        <v>0</v>
      </c>
      <c r="AT3400" s="28">
        <f>Tabela1[[#This Row],[PESO TOTAL]]*Tabela1[[#This Row],[CALDEIRARIA]]</f>
        <v>0</v>
      </c>
      <c r="AU3400" s="28">
        <f>Tabela1[[#This Row],[PESO TOTAL]]*Tabela1[[#This Row],[SOLDA]]</f>
        <v>0</v>
      </c>
      <c r="AV3400" s="28">
        <f>Tabela1[[#This Row],[PESO TOTAL]]*Tabela1[[#This Row],[ACABAMENTO]]</f>
        <v>0</v>
      </c>
      <c r="AW3400" s="28">
        <f>Tabela1[[#This Row],[PESO TOTAL]]*Tabela1[[#This Row],[PRONTO ACABADO]]</f>
        <v>0</v>
      </c>
      <c r="AX3400" s="28">
        <f>Tabela1[[#This Row],[PESO TOTAL]]*Tabela1[[#This Row],[EXPEDIÇÃO ]]</f>
        <v>0</v>
      </c>
      <c r="AY3400" s="28" t="str">
        <f>Tabela1[[#This Row],[PEDIDO]]&amp;Tabela1[[#This Row],[PRODUTO]]</f>
        <v/>
      </c>
      <c r="AZ3400" s="44">
        <f>IF(AF3400="",0,IF(ISTEXT(AF3400),H3400*VALUE(SUBSTITUTE(AF3400,"%",""))/100,H3400*AF3400))-Tabela1[[#This Row],[PRONTO ACABADO2]]</f>
        <v>0</v>
      </c>
      <c r="BA3400" s="44">
        <f>IF(AG3400="",0,IF(ISTEXT(AG3400),H3400*VALUE(SUBSTITUTE(AG3400,"%",""))/100,H3400*AG3400))-Tabela1[[#This Row],[PESO EXPEDIDO2]]</f>
        <v>0</v>
      </c>
      <c r="BB3400" s="44">
        <f t="shared" si="450"/>
        <v>0</v>
      </c>
      <c r="BC3400" s="44">
        <f t="shared" si="451"/>
        <v>0</v>
      </c>
      <c r="BD3400" s="44"/>
    </row>
    <row r="3401" spans="1:56" ht="15.75" hidden="1" customHeight="1" x14ac:dyDescent="0.25">
      <c r="A3401" s="6"/>
      <c r="B3401" s="22"/>
      <c r="C3401" s="7"/>
      <c r="D3401" s="46"/>
      <c r="E3401" s="7"/>
      <c r="F3401" s="7"/>
      <c r="G3401" s="44"/>
      <c r="H3401" s="41">
        <f>Tabela1[[#This Row],[PESO UNI]]*Tabela1[[#This Row],[QTE]]</f>
        <v>0</v>
      </c>
      <c r="I3401" s="7"/>
      <c r="J3401" s="8"/>
      <c r="K3401" s="8"/>
      <c r="L3401" s="9"/>
      <c r="M3401" s="10"/>
      <c r="N3401" s="11"/>
      <c r="O3401" s="12"/>
      <c r="P3401" s="13"/>
      <c r="Q3401" s="14">
        <f>Tabela1[[#This Row],[QTDE/ Fabricação]]-Tabela1[[#This Row],[QTE]]</f>
        <v>0</v>
      </c>
      <c r="R3401" s="19">
        <f t="shared" si="446"/>
        <v>0</v>
      </c>
      <c r="S3401" s="19">
        <f t="shared" si="445"/>
        <v>0</v>
      </c>
      <c r="T3401" s="20">
        <f t="shared" si="447"/>
        <v>0</v>
      </c>
      <c r="U3401" s="17">
        <f>IFERROR(SUMIF('LISTA DE EMBARQUE'!B:B,MICRO!E:E,'LISTA DE EMBARQUE'!G:G),"")</f>
        <v>0</v>
      </c>
      <c r="V3401" s="12" t="str">
        <f>IFERROR(VLOOKUP(Tabela1[[#This Row],[COD.MDE]],'LISTA DE EMBARQUE'!B:L,11,0),"")</f>
        <v/>
      </c>
      <c r="W3401" s="13" t="str">
        <f>IFERROR(COUNTIF(#REF!,Tabela1[[#This Row],[Colunas5]]),"")</f>
        <v/>
      </c>
      <c r="X3401" s="14">
        <f>Tabela1[[#This Row],[QIANTIDADE EXPEDIDA]]*Tabela1[[#This Row],[PESO UNI]]</f>
        <v>0</v>
      </c>
      <c r="Y3401" s="14">
        <f t="shared" si="448"/>
        <v>0</v>
      </c>
      <c r="Z3401" s="21">
        <f>Tabela1[[#This Row],[PESO TOTAL]]-Tabela1[[#This Row],[Peso Expedido]]</f>
        <v>0</v>
      </c>
      <c r="AA3401" s="18"/>
      <c r="AB3401" s="15" t="s">
        <v>3204</v>
      </c>
      <c r="AC3401" s="15"/>
      <c r="AD3401" s="15"/>
      <c r="AE3401" s="15"/>
      <c r="AF3401" s="15"/>
      <c r="AG3401" s="15"/>
      <c r="AH3401" s="15"/>
      <c r="AI3401" s="40" t="str">
        <f t="shared" si="444"/>
        <v>ok</v>
      </c>
      <c r="AJ3401"/>
      <c r="AK3401" t="str">
        <f>Tabela1[[#This Row],[Coluna1]]&amp;Tabela1[[#This Row],[PEDIDO]]</f>
        <v/>
      </c>
      <c r="AL3401"/>
      <c r="AM3401"/>
      <c r="AN3401"/>
      <c r="AO3401" t="str">
        <f t="shared" si="449"/>
        <v>/</v>
      </c>
      <c r="AP3401" t="str">
        <f>Tabela1[[#This Row],[TAG]]&amp;Tabela1[[#This Row],[PEDIDO]]&amp;Tabela1[[#This Row],[PRODUTO]]</f>
        <v/>
      </c>
      <c r="AQ3401" s="23" t="str">
        <f>Tabela1[[#This Row],[PRODUTO]]&amp;Tabela1[[#This Row],[TAG]]</f>
        <v/>
      </c>
      <c r="AR3401" s="183">
        <f>Tabela1[[#This Row],[PESO TOTAL]]*Tabela1[[#This Row],[MATÉRIA PRIMA]]</f>
        <v>0</v>
      </c>
      <c r="AS3401" s="28">
        <f>Tabela1[[#This Row],[PESO TOTAL]]*Tabela1[[#This Row],[PREPARAÇÃO ]]</f>
        <v>0</v>
      </c>
      <c r="AT3401" s="28">
        <f>Tabela1[[#This Row],[PESO TOTAL]]*Tabela1[[#This Row],[CALDEIRARIA]]</f>
        <v>0</v>
      </c>
      <c r="AU3401" s="28">
        <f>Tabela1[[#This Row],[PESO TOTAL]]*Tabela1[[#This Row],[SOLDA]]</f>
        <v>0</v>
      </c>
      <c r="AV3401" s="28">
        <f>Tabela1[[#This Row],[PESO TOTAL]]*Tabela1[[#This Row],[ACABAMENTO]]</f>
        <v>0</v>
      </c>
      <c r="AW3401" s="28">
        <f>Tabela1[[#This Row],[PESO TOTAL]]*Tabela1[[#This Row],[PRONTO ACABADO]]</f>
        <v>0</v>
      </c>
      <c r="AX3401" s="28">
        <f>Tabela1[[#This Row],[PESO TOTAL]]*Tabela1[[#This Row],[EXPEDIÇÃO ]]</f>
        <v>0</v>
      </c>
      <c r="AY3401" s="28" t="str">
        <f>Tabela1[[#This Row],[PEDIDO]]&amp;Tabela1[[#This Row],[PRODUTO]]</f>
        <v/>
      </c>
      <c r="AZ3401" s="44">
        <f>IF(AF3401="",0,IF(ISTEXT(AF3401),H3401*VALUE(SUBSTITUTE(AF3401,"%",""))/100,H3401*AF3401))-Tabela1[[#This Row],[PRONTO ACABADO2]]</f>
        <v>0</v>
      </c>
      <c r="BA3401" s="44">
        <f>IF(AG3401="",0,IF(ISTEXT(AG3401),H3401*VALUE(SUBSTITUTE(AG3401,"%",""))/100,H3401*AG3401))-Tabela1[[#This Row],[PESO EXPEDIDO2]]</f>
        <v>0</v>
      </c>
      <c r="BB3401" s="44">
        <f t="shared" si="450"/>
        <v>0</v>
      </c>
      <c r="BC3401" s="44">
        <f t="shared" si="451"/>
        <v>0</v>
      </c>
      <c r="BD3401" s="44"/>
    </row>
    <row r="3402" spans="1:56" ht="15.75" hidden="1" customHeight="1" x14ac:dyDescent="0.25">
      <c r="A3402" s="6"/>
      <c r="B3402" s="22"/>
      <c r="C3402" s="7"/>
      <c r="D3402" s="46"/>
      <c r="E3402" s="7"/>
      <c r="F3402" s="7"/>
      <c r="G3402" s="44"/>
      <c r="H3402" s="41">
        <f>Tabela1[[#This Row],[PESO UNI]]*Tabela1[[#This Row],[QTE]]</f>
        <v>0</v>
      </c>
      <c r="I3402" s="7"/>
      <c r="J3402" s="8"/>
      <c r="K3402" s="8"/>
      <c r="L3402" s="9"/>
      <c r="M3402" s="10"/>
      <c r="N3402" s="11"/>
      <c r="O3402" s="12"/>
      <c r="P3402" s="13"/>
      <c r="Q3402" s="14">
        <f>Tabela1[[#This Row],[QTDE/ Fabricação]]-Tabela1[[#This Row],[QTE]]</f>
        <v>0</v>
      </c>
      <c r="R3402" s="19">
        <f t="shared" si="446"/>
        <v>0</v>
      </c>
      <c r="S3402" s="19">
        <f t="shared" si="445"/>
        <v>0</v>
      </c>
      <c r="T3402" s="20">
        <f t="shared" si="447"/>
        <v>0</v>
      </c>
      <c r="U3402" s="17">
        <f>IFERROR(SUMIF('LISTA DE EMBARQUE'!B:B,MICRO!E:E,'LISTA DE EMBARQUE'!G:G),"")</f>
        <v>0</v>
      </c>
      <c r="V3402" s="12" t="str">
        <f>IFERROR(VLOOKUP(Tabela1[[#This Row],[COD.MDE]],'LISTA DE EMBARQUE'!B:L,11,0),"")</f>
        <v/>
      </c>
      <c r="W3402" s="13" t="str">
        <f>IFERROR(COUNTIF(#REF!,Tabela1[[#This Row],[Colunas5]]),"")</f>
        <v/>
      </c>
      <c r="X3402" s="14">
        <f>Tabela1[[#This Row],[QIANTIDADE EXPEDIDA]]*Tabela1[[#This Row],[PESO UNI]]</f>
        <v>0</v>
      </c>
      <c r="Y3402" s="14">
        <f t="shared" si="448"/>
        <v>0</v>
      </c>
      <c r="Z3402" s="21">
        <f>Tabela1[[#This Row],[PESO TOTAL]]-Tabela1[[#This Row],[Peso Expedido]]</f>
        <v>0</v>
      </c>
      <c r="AA3402" s="18"/>
      <c r="AB3402" s="15" t="s">
        <v>3204</v>
      </c>
      <c r="AC3402" s="15"/>
      <c r="AD3402" s="15"/>
      <c r="AE3402" s="15"/>
      <c r="AF3402" s="15"/>
      <c r="AG3402" s="15"/>
      <c r="AH3402" s="15"/>
      <c r="AI3402" s="40" t="str">
        <f t="shared" si="444"/>
        <v>ok</v>
      </c>
      <c r="AJ3402"/>
      <c r="AK3402" t="str">
        <f>Tabela1[[#This Row],[Coluna1]]&amp;Tabela1[[#This Row],[PEDIDO]]</f>
        <v/>
      </c>
      <c r="AL3402"/>
      <c r="AM3402"/>
      <c r="AN3402"/>
      <c r="AO3402" t="str">
        <f t="shared" si="449"/>
        <v>/</v>
      </c>
      <c r="AP3402" t="str">
        <f>Tabela1[[#This Row],[TAG]]&amp;Tabela1[[#This Row],[PEDIDO]]&amp;Tabela1[[#This Row],[PRODUTO]]</f>
        <v/>
      </c>
      <c r="AQ3402" s="23" t="str">
        <f>Tabela1[[#This Row],[PRODUTO]]&amp;Tabela1[[#This Row],[TAG]]</f>
        <v/>
      </c>
      <c r="AR3402" s="183">
        <f>Tabela1[[#This Row],[PESO TOTAL]]*Tabela1[[#This Row],[MATÉRIA PRIMA]]</f>
        <v>0</v>
      </c>
      <c r="AS3402" s="28">
        <f>Tabela1[[#This Row],[PESO TOTAL]]*Tabela1[[#This Row],[PREPARAÇÃO ]]</f>
        <v>0</v>
      </c>
      <c r="AT3402" s="28">
        <f>Tabela1[[#This Row],[PESO TOTAL]]*Tabela1[[#This Row],[CALDEIRARIA]]</f>
        <v>0</v>
      </c>
      <c r="AU3402" s="28">
        <f>Tabela1[[#This Row],[PESO TOTAL]]*Tabela1[[#This Row],[SOLDA]]</f>
        <v>0</v>
      </c>
      <c r="AV3402" s="28">
        <f>Tabela1[[#This Row],[PESO TOTAL]]*Tabela1[[#This Row],[ACABAMENTO]]</f>
        <v>0</v>
      </c>
      <c r="AW3402" s="28">
        <f>Tabela1[[#This Row],[PESO TOTAL]]*Tabela1[[#This Row],[PRONTO ACABADO]]</f>
        <v>0</v>
      </c>
      <c r="AX3402" s="28">
        <f>Tabela1[[#This Row],[PESO TOTAL]]*Tabela1[[#This Row],[EXPEDIÇÃO ]]</f>
        <v>0</v>
      </c>
      <c r="AY3402" s="28" t="str">
        <f>Tabela1[[#This Row],[PEDIDO]]&amp;Tabela1[[#This Row],[PRODUTO]]</f>
        <v/>
      </c>
      <c r="AZ3402" s="44">
        <f>IF(AF3402="",0,IF(ISTEXT(AF3402),H3402*VALUE(SUBSTITUTE(AF3402,"%",""))/100,H3402*AF3402))-Tabela1[[#This Row],[PRONTO ACABADO2]]</f>
        <v>0</v>
      </c>
      <c r="BA3402" s="44">
        <f>IF(AG3402="",0,IF(ISTEXT(AG3402),H3402*VALUE(SUBSTITUTE(AG3402,"%",""))/100,H3402*AG3402))-Tabela1[[#This Row],[PESO EXPEDIDO2]]</f>
        <v>0</v>
      </c>
      <c r="BB3402" s="44">
        <f t="shared" si="450"/>
        <v>0</v>
      </c>
      <c r="BC3402" s="44">
        <f t="shared" si="451"/>
        <v>0</v>
      </c>
      <c r="BD3402" s="44"/>
    </row>
    <row r="3403" spans="1:56" ht="15.75" hidden="1" customHeight="1" x14ac:dyDescent="0.25">
      <c r="A3403" s="6"/>
      <c r="B3403" s="22"/>
      <c r="C3403" s="7"/>
      <c r="D3403" s="46"/>
      <c r="E3403" s="7"/>
      <c r="F3403" s="7"/>
      <c r="G3403" s="44"/>
      <c r="H3403" s="41">
        <f>Tabela1[[#This Row],[PESO UNI]]*Tabela1[[#This Row],[QTE]]</f>
        <v>0</v>
      </c>
      <c r="I3403" s="7"/>
      <c r="J3403" s="8"/>
      <c r="K3403" s="8"/>
      <c r="L3403" s="9"/>
      <c r="M3403" s="10"/>
      <c r="N3403" s="11"/>
      <c r="O3403" s="12"/>
      <c r="P3403" s="13"/>
      <c r="Q3403" s="14">
        <f>Tabela1[[#This Row],[QTDE/ Fabricação]]-Tabela1[[#This Row],[QTE]]</f>
        <v>0</v>
      </c>
      <c r="R3403" s="19">
        <f t="shared" si="446"/>
        <v>0</v>
      </c>
      <c r="S3403" s="19">
        <f t="shared" si="445"/>
        <v>0</v>
      </c>
      <c r="T3403" s="20">
        <f t="shared" si="447"/>
        <v>0</v>
      </c>
      <c r="U3403" s="17">
        <f>IFERROR(SUMIF('LISTA DE EMBARQUE'!B:B,MICRO!E:E,'LISTA DE EMBARQUE'!G:G),"")</f>
        <v>0</v>
      </c>
      <c r="V3403" s="12" t="str">
        <f>IFERROR(VLOOKUP(Tabela1[[#This Row],[COD.MDE]],'LISTA DE EMBARQUE'!B:L,11,0),"")</f>
        <v/>
      </c>
      <c r="W3403" s="13" t="str">
        <f>IFERROR(COUNTIF(#REF!,Tabela1[[#This Row],[Colunas5]]),"")</f>
        <v/>
      </c>
      <c r="X3403" s="14">
        <f>Tabela1[[#This Row],[QIANTIDADE EXPEDIDA]]*Tabela1[[#This Row],[PESO UNI]]</f>
        <v>0</v>
      </c>
      <c r="Y3403" s="14">
        <f t="shared" si="448"/>
        <v>0</v>
      </c>
      <c r="Z3403" s="21">
        <f>Tabela1[[#This Row],[PESO TOTAL]]-Tabela1[[#This Row],[Peso Expedido]]</f>
        <v>0</v>
      </c>
      <c r="AA3403" s="18"/>
      <c r="AB3403" s="15" t="s">
        <v>3204</v>
      </c>
      <c r="AC3403" s="15"/>
      <c r="AD3403" s="15"/>
      <c r="AE3403" s="15"/>
      <c r="AF3403" s="15"/>
      <c r="AG3403" s="15"/>
      <c r="AH3403" s="15"/>
      <c r="AI3403" s="40" t="str">
        <f t="shared" si="444"/>
        <v>ok</v>
      </c>
      <c r="AJ3403"/>
      <c r="AK3403" t="str">
        <f>Tabela1[[#This Row],[Coluna1]]&amp;Tabela1[[#This Row],[PEDIDO]]</f>
        <v/>
      </c>
      <c r="AL3403"/>
      <c r="AM3403"/>
      <c r="AN3403"/>
      <c r="AO3403" t="str">
        <f t="shared" si="449"/>
        <v>/</v>
      </c>
      <c r="AP3403" t="str">
        <f>Tabela1[[#This Row],[TAG]]&amp;Tabela1[[#This Row],[PEDIDO]]&amp;Tabela1[[#This Row],[PRODUTO]]</f>
        <v/>
      </c>
      <c r="AQ3403" s="23" t="str">
        <f>Tabela1[[#This Row],[PRODUTO]]&amp;Tabela1[[#This Row],[TAG]]</f>
        <v/>
      </c>
      <c r="AR3403" s="183">
        <f>Tabela1[[#This Row],[PESO TOTAL]]*Tabela1[[#This Row],[MATÉRIA PRIMA]]</f>
        <v>0</v>
      </c>
      <c r="AS3403" s="28">
        <f>Tabela1[[#This Row],[PESO TOTAL]]*Tabela1[[#This Row],[PREPARAÇÃO ]]</f>
        <v>0</v>
      </c>
      <c r="AT3403" s="28">
        <f>Tabela1[[#This Row],[PESO TOTAL]]*Tabela1[[#This Row],[CALDEIRARIA]]</f>
        <v>0</v>
      </c>
      <c r="AU3403" s="28">
        <f>Tabela1[[#This Row],[PESO TOTAL]]*Tabela1[[#This Row],[SOLDA]]</f>
        <v>0</v>
      </c>
      <c r="AV3403" s="28">
        <f>Tabela1[[#This Row],[PESO TOTAL]]*Tabela1[[#This Row],[ACABAMENTO]]</f>
        <v>0</v>
      </c>
      <c r="AW3403" s="28">
        <f>Tabela1[[#This Row],[PESO TOTAL]]*Tabela1[[#This Row],[PRONTO ACABADO]]</f>
        <v>0</v>
      </c>
      <c r="AX3403" s="28">
        <f>Tabela1[[#This Row],[PESO TOTAL]]*Tabela1[[#This Row],[EXPEDIÇÃO ]]</f>
        <v>0</v>
      </c>
      <c r="AY3403" s="28" t="str">
        <f>Tabela1[[#This Row],[PEDIDO]]&amp;Tabela1[[#This Row],[PRODUTO]]</f>
        <v/>
      </c>
      <c r="AZ3403" s="44">
        <f>IF(AF3403="",0,IF(ISTEXT(AF3403),H3403*VALUE(SUBSTITUTE(AF3403,"%",""))/100,H3403*AF3403))-Tabela1[[#This Row],[PRONTO ACABADO2]]</f>
        <v>0</v>
      </c>
      <c r="BA3403" s="44">
        <f>IF(AG3403="",0,IF(ISTEXT(AG3403),H3403*VALUE(SUBSTITUTE(AG3403,"%",""))/100,H3403*AG3403))-Tabela1[[#This Row],[PESO EXPEDIDO2]]</f>
        <v>0</v>
      </c>
      <c r="BB3403" s="44">
        <f t="shared" si="450"/>
        <v>0</v>
      </c>
      <c r="BC3403" s="44">
        <f t="shared" si="451"/>
        <v>0</v>
      </c>
      <c r="BD3403" s="44"/>
    </row>
    <row r="3404" spans="1:56" ht="15.75" hidden="1" customHeight="1" x14ac:dyDescent="0.25">
      <c r="A3404" s="6"/>
      <c r="B3404" s="22"/>
      <c r="C3404" s="7"/>
      <c r="D3404" s="46"/>
      <c r="E3404" s="7"/>
      <c r="F3404" s="7"/>
      <c r="G3404" s="44"/>
      <c r="H3404" s="41">
        <f>Tabela1[[#This Row],[PESO UNI]]*Tabela1[[#This Row],[QTE]]</f>
        <v>0</v>
      </c>
      <c r="I3404" s="7"/>
      <c r="J3404" s="8"/>
      <c r="K3404" s="8"/>
      <c r="L3404" s="9"/>
      <c r="M3404" s="10"/>
      <c r="N3404" s="11"/>
      <c r="O3404" s="12"/>
      <c r="P3404" s="13"/>
      <c r="Q3404" s="14">
        <f>Tabela1[[#This Row],[QTDE/ Fabricação]]-Tabela1[[#This Row],[QTE]]</f>
        <v>0</v>
      </c>
      <c r="R3404" s="19">
        <f t="shared" si="446"/>
        <v>0</v>
      </c>
      <c r="S3404" s="19">
        <f t="shared" si="445"/>
        <v>0</v>
      </c>
      <c r="T3404" s="20">
        <f t="shared" si="447"/>
        <v>0</v>
      </c>
      <c r="U3404" s="17">
        <f>IFERROR(SUMIF('LISTA DE EMBARQUE'!B:B,MICRO!E:E,'LISTA DE EMBARQUE'!G:G),"")</f>
        <v>0</v>
      </c>
      <c r="V3404" s="12" t="str">
        <f>IFERROR(VLOOKUP(Tabela1[[#This Row],[COD.MDE]],'LISTA DE EMBARQUE'!B:L,11,0),"")</f>
        <v/>
      </c>
      <c r="W3404" s="13" t="str">
        <f>IFERROR(COUNTIF(#REF!,Tabela1[[#This Row],[Colunas5]]),"")</f>
        <v/>
      </c>
      <c r="X3404" s="14">
        <f>Tabela1[[#This Row],[QIANTIDADE EXPEDIDA]]*Tabela1[[#This Row],[PESO UNI]]</f>
        <v>0</v>
      </c>
      <c r="Y3404" s="14">
        <f t="shared" si="448"/>
        <v>0</v>
      </c>
      <c r="Z3404" s="21">
        <f>Tabela1[[#This Row],[PESO TOTAL]]-Tabela1[[#This Row],[Peso Expedido]]</f>
        <v>0</v>
      </c>
      <c r="AA3404" s="18"/>
      <c r="AB3404" s="15" t="s">
        <v>3204</v>
      </c>
      <c r="AC3404" s="15"/>
      <c r="AD3404" s="15"/>
      <c r="AE3404" s="15"/>
      <c r="AF3404" s="15"/>
      <c r="AG3404" s="15"/>
      <c r="AH3404" s="15"/>
      <c r="AI3404" s="40" t="str">
        <f t="shared" si="444"/>
        <v>ok</v>
      </c>
      <c r="AJ3404"/>
      <c r="AK3404" t="str">
        <f>Tabela1[[#This Row],[Coluna1]]&amp;Tabela1[[#This Row],[PEDIDO]]</f>
        <v/>
      </c>
      <c r="AL3404"/>
      <c r="AM3404"/>
      <c r="AN3404"/>
      <c r="AO3404" t="str">
        <f t="shared" si="449"/>
        <v>/</v>
      </c>
      <c r="AP3404" t="str">
        <f>Tabela1[[#This Row],[TAG]]&amp;Tabela1[[#This Row],[PEDIDO]]&amp;Tabela1[[#This Row],[PRODUTO]]</f>
        <v/>
      </c>
      <c r="AQ3404" s="23" t="str">
        <f>Tabela1[[#This Row],[PRODUTO]]&amp;Tabela1[[#This Row],[TAG]]</f>
        <v/>
      </c>
      <c r="AR3404" s="183">
        <f>Tabela1[[#This Row],[PESO TOTAL]]*Tabela1[[#This Row],[MATÉRIA PRIMA]]</f>
        <v>0</v>
      </c>
      <c r="AS3404" s="28">
        <f>Tabela1[[#This Row],[PESO TOTAL]]*Tabela1[[#This Row],[PREPARAÇÃO ]]</f>
        <v>0</v>
      </c>
      <c r="AT3404" s="28">
        <f>Tabela1[[#This Row],[PESO TOTAL]]*Tabela1[[#This Row],[CALDEIRARIA]]</f>
        <v>0</v>
      </c>
      <c r="AU3404" s="28">
        <f>Tabela1[[#This Row],[PESO TOTAL]]*Tabela1[[#This Row],[SOLDA]]</f>
        <v>0</v>
      </c>
      <c r="AV3404" s="28">
        <f>Tabela1[[#This Row],[PESO TOTAL]]*Tabela1[[#This Row],[ACABAMENTO]]</f>
        <v>0</v>
      </c>
      <c r="AW3404" s="28">
        <f>Tabela1[[#This Row],[PESO TOTAL]]*Tabela1[[#This Row],[PRONTO ACABADO]]</f>
        <v>0</v>
      </c>
      <c r="AX3404" s="28">
        <f>Tabela1[[#This Row],[PESO TOTAL]]*Tabela1[[#This Row],[EXPEDIÇÃO ]]</f>
        <v>0</v>
      </c>
      <c r="AY3404" s="28" t="str">
        <f>Tabela1[[#This Row],[PEDIDO]]&amp;Tabela1[[#This Row],[PRODUTO]]</f>
        <v/>
      </c>
      <c r="AZ3404" s="44">
        <f>IF(AF3404="",0,IF(ISTEXT(AF3404),H3404*VALUE(SUBSTITUTE(AF3404,"%",""))/100,H3404*AF3404))-Tabela1[[#This Row],[PRONTO ACABADO2]]</f>
        <v>0</v>
      </c>
      <c r="BA3404" s="44">
        <f>IF(AG3404="",0,IF(ISTEXT(AG3404),H3404*VALUE(SUBSTITUTE(AG3404,"%",""))/100,H3404*AG3404))-Tabela1[[#This Row],[PESO EXPEDIDO2]]</f>
        <v>0</v>
      </c>
      <c r="BB3404" s="44">
        <f t="shared" si="450"/>
        <v>0</v>
      </c>
      <c r="BC3404" s="44">
        <f t="shared" si="451"/>
        <v>0</v>
      </c>
      <c r="BD3404" s="44"/>
    </row>
    <row r="3405" spans="1:56" ht="15.75" hidden="1" customHeight="1" x14ac:dyDescent="0.25">
      <c r="A3405" s="6"/>
      <c r="B3405" s="22"/>
      <c r="C3405" s="7"/>
      <c r="D3405" s="46"/>
      <c r="E3405" s="7"/>
      <c r="F3405" s="7"/>
      <c r="G3405" s="44"/>
      <c r="H3405" s="41">
        <f>Tabela1[[#This Row],[PESO UNI]]*Tabela1[[#This Row],[QTE]]</f>
        <v>0</v>
      </c>
      <c r="I3405" s="7"/>
      <c r="J3405" s="8"/>
      <c r="K3405" s="8"/>
      <c r="L3405" s="9"/>
      <c r="M3405" s="10"/>
      <c r="N3405" s="11"/>
      <c r="O3405" s="12"/>
      <c r="P3405" s="13"/>
      <c r="Q3405" s="14">
        <f>Tabela1[[#This Row],[QTDE/ Fabricação]]-Tabela1[[#This Row],[QTE]]</f>
        <v>0</v>
      </c>
      <c r="R3405" s="19">
        <f t="shared" si="446"/>
        <v>0</v>
      </c>
      <c r="S3405" s="19">
        <f t="shared" si="445"/>
        <v>0</v>
      </c>
      <c r="T3405" s="20">
        <f t="shared" si="447"/>
        <v>0</v>
      </c>
      <c r="U3405" s="17">
        <f>IFERROR(SUMIF('LISTA DE EMBARQUE'!B:B,MICRO!E:E,'LISTA DE EMBARQUE'!G:G),"")</f>
        <v>0</v>
      </c>
      <c r="V3405" s="12" t="str">
        <f>IFERROR(VLOOKUP(Tabela1[[#This Row],[COD.MDE]],'LISTA DE EMBARQUE'!B:L,11,0),"")</f>
        <v/>
      </c>
      <c r="W3405" s="13" t="str">
        <f>IFERROR(COUNTIF(#REF!,Tabela1[[#This Row],[Colunas5]]),"")</f>
        <v/>
      </c>
      <c r="X3405" s="14">
        <f>Tabela1[[#This Row],[QIANTIDADE EXPEDIDA]]*Tabela1[[#This Row],[PESO UNI]]</f>
        <v>0</v>
      </c>
      <c r="Y3405" s="14">
        <f t="shared" si="448"/>
        <v>0</v>
      </c>
      <c r="Z3405" s="21">
        <f>Tabela1[[#This Row],[PESO TOTAL]]-Tabela1[[#This Row],[Peso Expedido]]</f>
        <v>0</v>
      </c>
      <c r="AA3405" s="18"/>
      <c r="AB3405" s="15" t="s">
        <v>3204</v>
      </c>
      <c r="AC3405" s="15"/>
      <c r="AD3405" s="15"/>
      <c r="AE3405" s="15"/>
      <c r="AF3405" s="15"/>
      <c r="AG3405" s="15"/>
      <c r="AH3405" s="15"/>
      <c r="AI3405" s="40" t="str">
        <f t="shared" si="444"/>
        <v>ok</v>
      </c>
      <c r="AJ3405"/>
      <c r="AK3405" t="str">
        <f>Tabela1[[#This Row],[Coluna1]]&amp;Tabela1[[#This Row],[PEDIDO]]</f>
        <v/>
      </c>
      <c r="AL3405"/>
      <c r="AM3405"/>
      <c r="AN3405"/>
      <c r="AO3405" t="str">
        <f t="shared" si="449"/>
        <v>/</v>
      </c>
      <c r="AP3405" t="str">
        <f>Tabela1[[#This Row],[TAG]]&amp;Tabela1[[#This Row],[PEDIDO]]&amp;Tabela1[[#This Row],[PRODUTO]]</f>
        <v/>
      </c>
      <c r="AQ3405" s="23" t="str">
        <f>Tabela1[[#This Row],[PRODUTO]]&amp;Tabela1[[#This Row],[TAG]]</f>
        <v/>
      </c>
      <c r="AR3405" s="183">
        <f>Tabela1[[#This Row],[PESO TOTAL]]*Tabela1[[#This Row],[MATÉRIA PRIMA]]</f>
        <v>0</v>
      </c>
      <c r="AS3405" s="28">
        <f>Tabela1[[#This Row],[PESO TOTAL]]*Tabela1[[#This Row],[PREPARAÇÃO ]]</f>
        <v>0</v>
      </c>
      <c r="AT3405" s="28">
        <f>Tabela1[[#This Row],[PESO TOTAL]]*Tabela1[[#This Row],[CALDEIRARIA]]</f>
        <v>0</v>
      </c>
      <c r="AU3405" s="28">
        <f>Tabela1[[#This Row],[PESO TOTAL]]*Tabela1[[#This Row],[SOLDA]]</f>
        <v>0</v>
      </c>
      <c r="AV3405" s="28">
        <f>Tabela1[[#This Row],[PESO TOTAL]]*Tabela1[[#This Row],[ACABAMENTO]]</f>
        <v>0</v>
      </c>
      <c r="AW3405" s="28">
        <f>Tabela1[[#This Row],[PESO TOTAL]]*Tabela1[[#This Row],[PRONTO ACABADO]]</f>
        <v>0</v>
      </c>
      <c r="AX3405" s="28">
        <f>Tabela1[[#This Row],[PESO TOTAL]]*Tabela1[[#This Row],[EXPEDIÇÃO ]]</f>
        <v>0</v>
      </c>
      <c r="AY3405" s="28" t="str">
        <f>Tabela1[[#This Row],[PEDIDO]]&amp;Tabela1[[#This Row],[PRODUTO]]</f>
        <v/>
      </c>
      <c r="AZ3405" s="44">
        <f>IF(AF3405="",0,IF(ISTEXT(AF3405),H3405*VALUE(SUBSTITUTE(AF3405,"%",""))/100,H3405*AF3405))-Tabela1[[#This Row],[PRONTO ACABADO2]]</f>
        <v>0</v>
      </c>
      <c r="BA3405" s="44">
        <f>IF(AG3405="",0,IF(ISTEXT(AG3405),H3405*VALUE(SUBSTITUTE(AG3405,"%",""))/100,H3405*AG3405))-Tabela1[[#This Row],[PESO EXPEDIDO2]]</f>
        <v>0</v>
      </c>
      <c r="BB3405" s="44">
        <f t="shared" si="450"/>
        <v>0</v>
      </c>
      <c r="BC3405" s="44">
        <f t="shared" si="451"/>
        <v>0</v>
      </c>
      <c r="BD3405" s="44"/>
    </row>
    <row r="3406" spans="1:56" ht="15.75" hidden="1" customHeight="1" x14ac:dyDescent="0.25">
      <c r="A3406" s="6"/>
      <c r="B3406" s="22"/>
      <c r="C3406" s="7"/>
      <c r="D3406" s="46"/>
      <c r="E3406" s="7"/>
      <c r="F3406" s="7"/>
      <c r="G3406" s="44"/>
      <c r="H3406" s="41">
        <f>Tabela1[[#This Row],[PESO UNI]]*Tabela1[[#This Row],[QTE]]</f>
        <v>0</v>
      </c>
      <c r="I3406" s="7"/>
      <c r="J3406" s="8"/>
      <c r="K3406" s="8"/>
      <c r="L3406" s="9"/>
      <c r="M3406" s="10"/>
      <c r="N3406" s="11"/>
      <c r="O3406" s="12"/>
      <c r="P3406" s="13"/>
      <c r="Q3406" s="14">
        <f>Tabela1[[#This Row],[QTDE/ Fabricação]]-Tabela1[[#This Row],[QTE]]</f>
        <v>0</v>
      </c>
      <c r="R3406" s="19">
        <f t="shared" si="446"/>
        <v>0</v>
      </c>
      <c r="S3406" s="19">
        <f t="shared" si="445"/>
        <v>0</v>
      </c>
      <c r="T3406" s="20">
        <f t="shared" si="447"/>
        <v>0</v>
      </c>
      <c r="U3406" s="17">
        <f>IFERROR(SUMIF('LISTA DE EMBARQUE'!B:B,MICRO!E:E,'LISTA DE EMBARQUE'!G:G),"")</f>
        <v>0</v>
      </c>
      <c r="V3406" s="12" t="str">
        <f>IFERROR(VLOOKUP(Tabela1[[#This Row],[COD.MDE]],'LISTA DE EMBARQUE'!B:L,11,0),"")</f>
        <v/>
      </c>
      <c r="W3406" s="13" t="str">
        <f>IFERROR(COUNTIF(#REF!,Tabela1[[#This Row],[Colunas5]]),"")</f>
        <v/>
      </c>
      <c r="X3406" s="14">
        <f>Tabela1[[#This Row],[QIANTIDADE EXPEDIDA]]*Tabela1[[#This Row],[PESO UNI]]</f>
        <v>0</v>
      </c>
      <c r="Y3406" s="14">
        <f t="shared" si="448"/>
        <v>0</v>
      </c>
      <c r="Z3406" s="21">
        <f>Tabela1[[#This Row],[PESO TOTAL]]-Tabela1[[#This Row],[Peso Expedido]]</f>
        <v>0</v>
      </c>
      <c r="AA3406" s="18"/>
      <c r="AB3406" s="15" t="s">
        <v>3204</v>
      </c>
      <c r="AC3406" s="15"/>
      <c r="AD3406" s="15"/>
      <c r="AE3406" s="15"/>
      <c r="AF3406" s="15"/>
      <c r="AG3406" s="15"/>
      <c r="AH3406" s="15"/>
      <c r="AI3406" s="40" t="str">
        <f t="shared" si="444"/>
        <v>ok</v>
      </c>
      <c r="AJ3406"/>
      <c r="AK3406" t="str">
        <f>Tabela1[[#This Row],[Coluna1]]&amp;Tabela1[[#This Row],[PEDIDO]]</f>
        <v/>
      </c>
      <c r="AL3406"/>
      <c r="AM3406"/>
      <c r="AN3406"/>
      <c r="AO3406" t="str">
        <f t="shared" si="449"/>
        <v>/</v>
      </c>
      <c r="AP3406" t="str">
        <f>Tabela1[[#This Row],[TAG]]&amp;Tabela1[[#This Row],[PEDIDO]]&amp;Tabela1[[#This Row],[PRODUTO]]</f>
        <v/>
      </c>
      <c r="AQ3406" s="23" t="str">
        <f>Tabela1[[#This Row],[PRODUTO]]&amp;Tabela1[[#This Row],[TAG]]</f>
        <v/>
      </c>
      <c r="AR3406" s="183">
        <f>Tabela1[[#This Row],[PESO TOTAL]]*Tabela1[[#This Row],[MATÉRIA PRIMA]]</f>
        <v>0</v>
      </c>
      <c r="AS3406" s="28">
        <f>Tabela1[[#This Row],[PESO TOTAL]]*Tabela1[[#This Row],[PREPARAÇÃO ]]</f>
        <v>0</v>
      </c>
      <c r="AT3406" s="28">
        <f>Tabela1[[#This Row],[PESO TOTAL]]*Tabela1[[#This Row],[CALDEIRARIA]]</f>
        <v>0</v>
      </c>
      <c r="AU3406" s="28">
        <f>Tabela1[[#This Row],[PESO TOTAL]]*Tabela1[[#This Row],[SOLDA]]</f>
        <v>0</v>
      </c>
      <c r="AV3406" s="28">
        <f>Tabela1[[#This Row],[PESO TOTAL]]*Tabela1[[#This Row],[ACABAMENTO]]</f>
        <v>0</v>
      </c>
      <c r="AW3406" s="28">
        <f>Tabela1[[#This Row],[PESO TOTAL]]*Tabela1[[#This Row],[PRONTO ACABADO]]</f>
        <v>0</v>
      </c>
      <c r="AX3406" s="28">
        <f>Tabela1[[#This Row],[PESO TOTAL]]*Tabela1[[#This Row],[EXPEDIÇÃO ]]</f>
        <v>0</v>
      </c>
      <c r="AY3406" s="28" t="str">
        <f>Tabela1[[#This Row],[PEDIDO]]&amp;Tabela1[[#This Row],[PRODUTO]]</f>
        <v/>
      </c>
      <c r="AZ3406" s="44">
        <f>IF(AF3406="",0,IF(ISTEXT(AF3406),H3406*VALUE(SUBSTITUTE(AF3406,"%",""))/100,H3406*AF3406))-Tabela1[[#This Row],[PRONTO ACABADO2]]</f>
        <v>0</v>
      </c>
      <c r="BA3406" s="44">
        <f>IF(AG3406="",0,IF(ISTEXT(AG3406),H3406*VALUE(SUBSTITUTE(AG3406,"%",""))/100,H3406*AG3406))-Tabela1[[#This Row],[PESO EXPEDIDO2]]</f>
        <v>0</v>
      </c>
      <c r="BB3406" s="44">
        <f t="shared" si="450"/>
        <v>0</v>
      </c>
      <c r="BC3406" s="44">
        <f t="shared" si="451"/>
        <v>0</v>
      </c>
      <c r="BD3406" s="44"/>
    </row>
    <row r="3407" spans="1:56" ht="15.75" hidden="1" customHeight="1" x14ac:dyDescent="0.25">
      <c r="A3407" s="6"/>
      <c r="B3407" s="22"/>
      <c r="C3407" s="7"/>
      <c r="D3407" s="46"/>
      <c r="E3407" s="7"/>
      <c r="F3407" s="7"/>
      <c r="G3407" s="44"/>
      <c r="H3407" s="41">
        <f>Tabela1[[#This Row],[PESO UNI]]*Tabela1[[#This Row],[QTE]]</f>
        <v>0</v>
      </c>
      <c r="I3407" s="7"/>
      <c r="J3407" s="8"/>
      <c r="K3407" s="8"/>
      <c r="L3407" s="9"/>
      <c r="M3407" s="10"/>
      <c r="N3407" s="11"/>
      <c r="O3407" s="12"/>
      <c r="P3407" s="13"/>
      <c r="Q3407" s="14">
        <f>Tabela1[[#This Row],[QTDE/ Fabricação]]-Tabela1[[#This Row],[QTE]]</f>
        <v>0</v>
      </c>
      <c r="R3407" s="19">
        <f t="shared" si="446"/>
        <v>0</v>
      </c>
      <c r="S3407" s="19">
        <f t="shared" si="445"/>
        <v>0</v>
      </c>
      <c r="T3407" s="20">
        <f t="shared" si="447"/>
        <v>0</v>
      </c>
      <c r="U3407" s="17">
        <f>IFERROR(SUMIF('LISTA DE EMBARQUE'!B:B,MICRO!E:E,'LISTA DE EMBARQUE'!G:G),"")</f>
        <v>0</v>
      </c>
      <c r="V3407" s="12" t="str">
        <f>IFERROR(VLOOKUP(Tabela1[[#This Row],[COD.MDE]],'LISTA DE EMBARQUE'!B:L,11,0),"")</f>
        <v/>
      </c>
      <c r="W3407" s="13" t="str">
        <f>IFERROR(COUNTIF(#REF!,Tabela1[[#This Row],[Colunas5]]),"")</f>
        <v/>
      </c>
      <c r="X3407" s="14">
        <f>Tabela1[[#This Row],[QIANTIDADE EXPEDIDA]]*Tabela1[[#This Row],[PESO UNI]]</f>
        <v>0</v>
      </c>
      <c r="Y3407" s="14">
        <f t="shared" si="448"/>
        <v>0</v>
      </c>
      <c r="Z3407" s="21">
        <f>Tabela1[[#This Row],[PESO TOTAL]]-Tabela1[[#This Row],[Peso Expedido]]</f>
        <v>0</v>
      </c>
      <c r="AA3407" s="18"/>
      <c r="AB3407" s="15" t="s">
        <v>3204</v>
      </c>
      <c r="AC3407" s="15"/>
      <c r="AD3407" s="15"/>
      <c r="AE3407" s="15"/>
      <c r="AF3407" s="15"/>
      <c r="AG3407" s="15"/>
      <c r="AH3407" s="15"/>
      <c r="AI3407" s="40" t="str">
        <f t="shared" si="444"/>
        <v>ok</v>
      </c>
      <c r="AJ3407"/>
      <c r="AK3407" t="str">
        <f>Tabela1[[#This Row],[Coluna1]]&amp;Tabela1[[#This Row],[PEDIDO]]</f>
        <v/>
      </c>
      <c r="AL3407"/>
      <c r="AM3407"/>
      <c r="AN3407"/>
      <c r="AO3407" t="str">
        <f t="shared" si="449"/>
        <v>/</v>
      </c>
      <c r="AP3407" t="str">
        <f>Tabela1[[#This Row],[TAG]]&amp;Tabela1[[#This Row],[PEDIDO]]&amp;Tabela1[[#This Row],[PRODUTO]]</f>
        <v/>
      </c>
      <c r="AQ3407" s="23" t="str">
        <f>Tabela1[[#This Row],[PRODUTO]]&amp;Tabela1[[#This Row],[TAG]]</f>
        <v/>
      </c>
      <c r="AR3407" s="183">
        <f>Tabela1[[#This Row],[PESO TOTAL]]*Tabela1[[#This Row],[MATÉRIA PRIMA]]</f>
        <v>0</v>
      </c>
      <c r="AS3407" s="28">
        <f>Tabela1[[#This Row],[PESO TOTAL]]*Tabela1[[#This Row],[PREPARAÇÃO ]]</f>
        <v>0</v>
      </c>
      <c r="AT3407" s="28">
        <f>Tabela1[[#This Row],[PESO TOTAL]]*Tabela1[[#This Row],[CALDEIRARIA]]</f>
        <v>0</v>
      </c>
      <c r="AU3407" s="28">
        <f>Tabela1[[#This Row],[PESO TOTAL]]*Tabela1[[#This Row],[SOLDA]]</f>
        <v>0</v>
      </c>
      <c r="AV3407" s="28">
        <f>Tabela1[[#This Row],[PESO TOTAL]]*Tabela1[[#This Row],[ACABAMENTO]]</f>
        <v>0</v>
      </c>
      <c r="AW3407" s="28">
        <f>Tabela1[[#This Row],[PESO TOTAL]]*Tabela1[[#This Row],[PRONTO ACABADO]]</f>
        <v>0</v>
      </c>
      <c r="AX3407" s="28">
        <f>Tabela1[[#This Row],[PESO TOTAL]]*Tabela1[[#This Row],[EXPEDIÇÃO ]]</f>
        <v>0</v>
      </c>
      <c r="AY3407" s="28" t="str">
        <f>Tabela1[[#This Row],[PEDIDO]]&amp;Tabela1[[#This Row],[PRODUTO]]</f>
        <v/>
      </c>
      <c r="AZ3407" s="44">
        <f>IF(AF3407="",0,IF(ISTEXT(AF3407),H3407*VALUE(SUBSTITUTE(AF3407,"%",""))/100,H3407*AF3407))-Tabela1[[#This Row],[PRONTO ACABADO2]]</f>
        <v>0</v>
      </c>
      <c r="BA3407" s="44">
        <f>IF(AG3407="",0,IF(ISTEXT(AG3407),H3407*VALUE(SUBSTITUTE(AG3407,"%",""))/100,H3407*AG3407))-Tabela1[[#This Row],[PESO EXPEDIDO2]]</f>
        <v>0</v>
      </c>
      <c r="BB3407" s="44">
        <f t="shared" si="450"/>
        <v>0</v>
      </c>
      <c r="BC3407" s="44">
        <f t="shared" si="451"/>
        <v>0</v>
      </c>
      <c r="BD3407" s="44"/>
    </row>
    <row r="3408" spans="1:56" ht="15.75" hidden="1" customHeight="1" x14ac:dyDescent="0.25">
      <c r="A3408" s="6"/>
      <c r="B3408" s="22"/>
      <c r="C3408" s="7"/>
      <c r="D3408" s="46"/>
      <c r="E3408" s="7"/>
      <c r="F3408" s="7"/>
      <c r="G3408" s="44"/>
      <c r="H3408" s="41">
        <f>Tabela1[[#This Row],[PESO UNI]]*Tabela1[[#This Row],[QTE]]</f>
        <v>0</v>
      </c>
      <c r="I3408" s="7"/>
      <c r="J3408" s="8"/>
      <c r="K3408" s="8"/>
      <c r="L3408" s="9"/>
      <c r="M3408" s="10"/>
      <c r="N3408" s="11"/>
      <c r="O3408" s="12"/>
      <c r="P3408" s="13"/>
      <c r="Q3408" s="14">
        <f>Tabela1[[#This Row],[QTDE/ Fabricação]]-Tabela1[[#This Row],[QTE]]</f>
        <v>0</v>
      </c>
      <c r="R3408" s="19">
        <f t="shared" si="446"/>
        <v>0</v>
      </c>
      <c r="S3408" s="19">
        <f t="shared" si="445"/>
        <v>0</v>
      </c>
      <c r="T3408" s="20">
        <f t="shared" si="447"/>
        <v>0</v>
      </c>
      <c r="U3408" s="17">
        <f>IFERROR(SUMIF('LISTA DE EMBARQUE'!B:B,MICRO!E:E,'LISTA DE EMBARQUE'!G:G),"")</f>
        <v>0</v>
      </c>
      <c r="V3408" s="12" t="str">
        <f>IFERROR(VLOOKUP(Tabela1[[#This Row],[COD.MDE]],'LISTA DE EMBARQUE'!B:L,11,0),"")</f>
        <v/>
      </c>
      <c r="W3408" s="13" t="str">
        <f>IFERROR(COUNTIF(#REF!,Tabela1[[#This Row],[Colunas5]]),"")</f>
        <v/>
      </c>
      <c r="X3408" s="14">
        <f>Tabela1[[#This Row],[QIANTIDADE EXPEDIDA]]*Tabela1[[#This Row],[PESO UNI]]</f>
        <v>0</v>
      </c>
      <c r="Y3408" s="14">
        <f t="shared" si="448"/>
        <v>0</v>
      </c>
      <c r="Z3408" s="21">
        <f>Tabela1[[#This Row],[PESO TOTAL]]-Tabela1[[#This Row],[Peso Expedido]]</f>
        <v>0</v>
      </c>
      <c r="AA3408" s="18"/>
      <c r="AB3408" s="15" t="s">
        <v>3204</v>
      </c>
      <c r="AC3408" s="15"/>
      <c r="AD3408" s="15"/>
      <c r="AE3408" s="15"/>
      <c r="AF3408" s="15"/>
      <c r="AG3408" s="15"/>
      <c r="AH3408" s="15"/>
      <c r="AI3408" s="40" t="str">
        <f t="shared" si="444"/>
        <v>ok</v>
      </c>
      <c r="AJ3408"/>
      <c r="AK3408" t="str">
        <f>Tabela1[[#This Row],[Coluna1]]&amp;Tabela1[[#This Row],[PEDIDO]]</f>
        <v/>
      </c>
      <c r="AL3408"/>
      <c r="AM3408"/>
      <c r="AN3408"/>
      <c r="AO3408" t="str">
        <f t="shared" si="449"/>
        <v>/</v>
      </c>
      <c r="AP3408" t="str">
        <f>Tabela1[[#This Row],[TAG]]&amp;Tabela1[[#This Row],[PEDIDO]]&amp;Tabela1[[#This Row],[PRODUTO]]</f>
        <v/>
      </c>
      <c r="AQ3408" s="23" t="str">
        <f>Tabela1[[#This Row],[PRODUTO]]&amp;Tabela1[[#This Row],[TAG]]</f>
        <v/>
      </c>
      <c r="AR3408" s="183">
        <f>Tabela1[[#This Row],[PESO TOTAL]]*Tabela1[[#This Row],[MATÉRIA PRIMA]]</f>
        <v>0</v>
      </c>
      <c r="AS3408" s="28">
        <f>Tabela1[[#This Row],[PESO TOTAL]]*Tabela1[[#This Row],[PREPARAÇÃO ]]</f>
        <v>0</v>
      </c>
      <c r="AT3408" s="28">
        <f>Tabela1[[#This Row],[PESO TOTAL]]*Tabela1[[#This Row],[CALDEIRARIA]]</f>
        <v>0</v>
      </c>
      <c r="AU3408" s="28">
        <f>Tabela1[[#This Row],[PESO TOTAL]]*Tabela1[[#This Row],[SOLDA]]</f>
        <v>0</v>
      </c>
      <c r="AV3408" s="28">
        <f>Tabela1[[#This Row],[PESO TOTAL]]*Tabela1[[#This Row],[ACABAMENTO]]</f>
        <v>0</v>
      </c>
      <c r="AW3408" s="28">
        <f>Tabela1[[#This Row],[PESO TOTAL]]*Tabela1[[#This Row],[PRONTO ACABADO]]</f>
        <v>0</v>
      </c>
      <c r="AX3408" s="28">
        <f>Tabela1[[#This Row],[PESO TOTAL]]*Tabela1[[#This Row],[EXPEDIÇÃO ]]</f>
        <v>0</v>
      </c>
      <c r="AY3408" s="28" t="str">
        <f>Tabela1[[#This Row],[PEDIDO]]&amp;Tabela1[[#This Row],[PRODUTO]]</f>
        <v/>
      </c>
      <c r="AZ3408" s="44">
        <f>IF(AF3408="",0,IF(ISTEXT(AF3408),H3408*VALUE(SUBSTITUTE(AF3408,"%",""))/100,H3408*AF3408))-Tabela1[[#This Row],[PRONTO ACABADO2]]</f>
        <v>0</v>
      </c>
      <c r="BA3408" s="44">
        <f>IF(AG3408="",0,IF(ISTEXT(AG3408),H3408*VALUE(SUBSTITUTE(AG3408,"%",""))/100,H3408*AG3408))-Tabela1[[#This Row],[PESO EXPEDIDO2]]</f>
        <v>0</v>
      </c>
      <c r="BB3408" s="44">
        <f t="shared" si="450"/>
        <v>0</v>
      </c>
      <c r="BC3408" s="44">
        <f t="shared" si="451"/>
        <v>0</v>
      </c>
      <c r="BD3408" s="44"/>
    </row>
    <row r="3409" spans="1:56" ht="15.75" hidden="1" customHeight="1" x14ac:dyDescent="0.25">
      <c r="A3409" s="6"/>
      <c r="B3409" s="22"/>
      <c r="C3409" s="7"/>
      <c r="D3409" s="46"/>
      <c r="E3409" s="7"/>
      <c r="F3409" s="7"/>
      <c r="G3409" s="44"/>
      <c r="H3409" s="41">
        <f>Tabela1[[#This Row],[PESO UNI]]*Tabela1[[#This Row],[QTE]]</f>
        <v>0</v>
      </c>
      <c r="I3409" s="7"/>
      <c r="J3409" s="8"/>
      <c r="K3409" s="8"/>
      <c r="L3409" s="9"/>
      <c r="M3409" s="10"/>
      <c r="N3409" s="11"/>
      <c r="O3409" s="12"/>
      <c r="P3409" s="13"/>
      <c r="Q3409" s="14">
        <f>Tabela1[[#This Row],[QTDE/ Fabricação]]-Tabela1[[#This Row],[QTE]]</f>
        <v>0</v>
      </c>
      <c r="R3409" s="19">
        <f t="shared" si="446"/>
        <v>0</v>
      </c>
      <c r="S3409" s="19">
        <f t="shared" si="445"/>
        <v>0</v>
      </c>
      <c r="T3409" s="20">
        <f t="shared" si="447"/>
        <v>0</v>
      </c>
      <c r="U3409" s="17">
        <f>IFERROR(SUMIF('LISTA DE EMBARQUE'!B:B,MICRO!E:E,'LISTA DE EMBARQUE'!G:G),"")</f>
        <v>0</v>
      </c>
      <c r="V3409" s="12" t="str">
        <f>IFERROR(VLOOKUP(Tabela1[[#This Row],[COD.MDE]],'LISTA DE EMBARQUE'!B:L,11,0),"")</f>
        <v/>
      </c>
      <c r="W3409" s="13" t="str">
        <f>IFERROR(COUNTIF(#REF!,Tabela1[[#This Row],[Colunas5]]),"")</f>
        <v/>
      </c>
      <c r="X3409" s="14">
        <f>Tabela1[[#This Row],[QIANTIDADE EXPEDIDA]]*Tabela1[[#This Row],[PESO UNI]]</f>
        <v>0</v>
      </c>
      <c r="Y3409" s="14">
        <f t="shared" si="448"/>
        <v>0</v>
      </c>
      <c r="Z3409" s="21">
        <f>Tabela1[[#This Row],[PESO TOTAL]]-Tabela1[[#This Row],[Peso Expedido]]</f>
        <v>0</v>
      </c>
      <c r="AA3409" s="18"/>
      <c r="AB3409" s="15" t="s">
        <v>3204</v>
      </c>
      <c r="AC3409" s="15"/>
      <c r="AD3409" s="15"/>
      <c r="AE3409" s="15"/>
      <c r="AF3409" s="15"/>
      <c r="AG3409" s="15"/>
      <c r="AH3409" s="15"/>
      <c r="AI3409" s="40" t="str">
        <f t="shared" ref="AI3409:AI3472" si="452">IF(Z3409&lt;=0,"ok","")</f>
        <v>ok</v>
      </c>
      <c r="AJ3409"/>
      <c r="AK3409" t="str">
        <f>Tabela1[[#This Row],[Coluna1]]&amp;Tabela1[[#This Row],[PEDIDO]]</f>
        <v/>
      </c>
      <c r="AL3409"/>
      <c r="AM3409"/>
      <c r="AN3409"/>
      <c r="AO3409" t="str">
        <f t="shared" si="449"/>
        <v>/</v>
      </c>
      <c r="AP3409" t="str">
        <f>Tabela1[[#This Row],[TAG]]&amp;Tabela1[[#This Row],[PEDIDO]]&amp;Tabela1[[#This Row],[PRODUTO]]</f>
        <v/>
      </c>
      <c r="AQ3409" s="23" t="str">
        <f>Tabela1[[#This Row],[PRODUTO]]&amp;Tabela1[[#This Row],[TAG]]</f>
        <v/>
      </c>
      <c r="AR3409" s="183">
        <f>Tabela1[[#This Row],[PESO TOTAL]]*Tabela1[[#This Row],[MATÉRIA PRIMA]]</f>
        <v>0</v>
      </c>
      <c r="AS3409" s="28">
        <f>Tabela1[[#This Row],[PESO TOTAL]]*Tabela1[[#This Row],[PREPARAÇÃO ]]</f>
        <v>0</v>
      </c>
      <c r="AT3409" s="28">
        <f>Tabela1[[#This Row],[PESO TOTAL]]*Tabela1[[#This Row],[CALDEIRARIA]]</f>
        <v>0</v>
      </c>
      <c r="AU3409" s="28">
        <f>Tabela1[[#This Row],[PESO TOTAL]]*Tabela1[[#This Row],[SOLDA]]</f>
        <v>0</v>
      </c>
      <c r="AV3409" s="28">
        <f>Tabela1[[#This Row],[PESO TOTAL]]*Tabela1[[#This Row],[ACABAMENTO]]</f>
        <v>0</v>
      </c>
      <c r="AW3409" s="28">
        <f>Tabela1[[#This Row],[PESO TOTAL]]*Tabela1[[#This Row],[PRONTO ACABADO]]</f>
        <v>0</v>
      </c>
      <c r="AX3409" s="28">
        <f>Tabela1[[#This Row],[PESO TOTAL]]*Tabela1[[#This Row],[EXPEDIÇÃO ]]</f>
        <v>0</v>
      </c>
      <c r="AY3409" s="28" t="str">
        <f>Tabela1[[#This Row],[PEDIDO]]&amp;Tabela1[[#This Row],[PRODUTO]]</f>
        <v/>
      </c>
      <c r="AZ3409" s="44">
        <f>IF(AF3409="",0,IF(ISTEXT(AF3409),H3409*VALUE(SUBSTITUTE(AF3409,"%",""))/100,H3409*AF3409))-Tabela1[[#This Row],[PRONTO ACABADO2]]</f>
        <v>0</v>
      </c>
      <c r="BA3409" s="44">
        <f>IF(AG3409="",0,IF(ISTEXT(AG3409),H3409*VALUE(SUBSTITUTE(AG3409,"%",""))/100,H3409*AG3409))-Tabela1[[#This Row],[PESO EXPEDIDO2]]</f>
        <v>0</v>
      </c>
      <c r="BB3409" s="44">
        <f t="shared" si="450"/>
        <v>0</v>
      </c>
      <c r="BC3409" s="44">
        <f t="shared" si="451"/>
        <v>0</v>
      </c>
      <c r="BD3409" s="44"/>
    </row>
    <row r="3410" spans="1:56" ht="15.75" hidden="1" customHeight="1" x14ac:dyDescent="0.25">
      <c r="A3410" s="6"/>
      <c r="B3410" s="22"/>
      <c r="C3410" s="7"/>
      <c r="D3410" s="46"/>
      <c r="E3410" s="7"/>
      <c r="F3410" s="7"/>
      <c r="G3410" s="44"/>
      <c r="H3410" s="41">
        <f>Tabela1[[#This Row],[PESO UNI]]*Tabela1[[#This Row],[QTE]]</f>
        <v>0</v>
      </c>
      <c r="I3410" s="7"/>
      <c r="J3410" s="8"/>
      <c r="K3410" s="8"/>
      <c r="L3410" s="9"/>
      <c r="M3410" s="10"/>
      <c r="N3410" s="11"/>
      <c r="O3410" s="12"/>
      <c r="P3410" s="13"/>
      <c r="Q3410" s="14">
        <f>Tabela1[[#This Row],[QTDE/ Fabricação]]-Tabela1[[#This Row],[QTE]]</f>
        <v>0</v>
      </c>
      <c r="R3410" s="19">
        <f t="shared" si="446"/>
        <v>0</v>
      </c>
      <c r="S3410" s="19">
        <f t="shared" si="445"/>
        <v>0</v>
      </c>
      <c r="T3410" s="20">
        <f t="shared" si="447"/>
        <v>0</v>
      </c>
      <c r="U3410" s="17">
        <f>IFERROR(SUMIF('LISTA DE EMBARQUE'!B:B,MICRO!E:E,'LISTA DE EMBARQUE'!G:G),"")</f>
        <v>0</v>
      </c>
      <c r="V3410" s="12" t="str">
        <f>IFERROR(VLOOKUP(Tabela1[[#This Row],[COD.MDE]],'LISTA DE EMBARQUE'!B:L,11,0),"")</f>
        <v/>
      </c>
      <c r="W3410" s="13" t="str">
        <f>IFERROR(COUNTIF(#REF!,Tabela1[[#This Row],[Colunas5]]),"")</f>
        <v/>
      </c>
      <c r="X3410" s="14">
        <f>Tabela1[[#This Row],[QIANTIDADE EXPEDIDA]]*Tabela1[[#This Row],[PESO UNI]]</f>
        <v>0</v>
      </c>
      <c r="Y3410" s="14">
        <f t="shared" si="448"/>
        <v>0</v>
      </c>
      <c r="Z3410" s="21">
        <f>Tabela1[[#This Row],[PESO TOTAL]]-Tabela1[[#This Row],[Peso Expedido]]</f>
        <v>0</v>
      </c>
      <c r="AA3410" s="18"/>
      <c r="AB3410" s="15" t="s">
        <v>3204</v>
      </c>
      <c r="AC3410" s="15"/>
      <c r="AD3410" s="15"/>
      <c r="AE3410" s="15"/>
      <c r="AF3410" s="15"/>
      <c r="AG3410" s="15"/>
      <c r="AH3410" s="15"/>
      <c r="AI3410" s="40" t="str">
        <f t="shared" si="452"/>
        <v>ok</v>
      </c>
      <c r="AJ3410"/>
      <c r="AK3410" t="str">
        <f>Tabela1[[#This Row],[Coluna1]]&amp;Tabela1[[#This Row],[PEDIDO]]</f>
        <v/>
      </c>
      <c r="AL3410"/>
      <c r="AM3410"/>
      <c r="AN3410"/>
      <c r="AO3410" t="str">
        <f t="shared" si="449"/>
        <v>/</v>
      </c>
      <c r="AP3410" t="str">
        <f>Tabela1[[#This Row],[TAG]]&amp;Tabela1[[#This Row],[PEDIDO]]&amp;Tabela1[[#This Row],[PRODUTO]]</f>
        <v/>
      </c>
      <c r="AQ3410" s="23" t="str">
        <f>Tabela1[[#This Row],[PRODUTO]]&amp;Tabela1[[#This Row],[TAG]]</f>
        <v/>
      </c>
      <c r="AR3410" s="183">
        <f>Tabela1[[#This Row],[PESO TOTAL]]*Tabela1[[#This Row],[MATÉRIA PRIMA]]</f>
        <v>0</v>
      </c>
      <c r="AS3410" s="28">
        <f>Tabela1[[#This Row],[PESO TOTAL]]*Tabela1[[#This Row],[PREPARAÇÃO ]]</f>
        <v>0</v>
      </c>
      <c r="AT3410" s="28">
        <f>Tabela1[[#This Row],[PESO TOTAL]]*Tabela1[[#This Row],[CALDEIRARIA]]</f>
        <v>0</v>
      </c>
      <c r="AU3410" s="28">
        <f>Tabela1[[#This Row],[PESO TOTAL]]*Tabela1[[#This Row],[SOLDA]]</f>
        <v>0</v>
      </c>
      <c r="AV3410" s="28">
        <f>Tabela1[[#This Row],[PESO TOTAL]]*Tabela1[[#This Row],[ACABAMENTO]]</f>
        <v>0</v>
      </c>
      <c r="AW3410" s="28">
        <f>Tabela1[[#This Row],[PESO TOTAL]]*Tabela1[[#This Row],[PRONTO ACABADO]]</f>
        <v>0</v>
      </c>
      <c r="AX3410" s="28">
        <f>Tabela1[[#This Row],[PESO TOTAL]]*Tabela1[[#This Row],[EXPEDIÇÃO ]]</f>
        <v>0</v>
      </c>
      <c r="AY3410" s="28" t="str">
        <f>Tabela1[[#This Row],[PEDIDO]]&amp;Tabela1[[#This Row],[PRODUTO]]</f>
        <v/>
      </c>
      <c r="AZ3410" s="44">
        <f>IF(AF3410="",0,IF(ISTEXT(AF3410),H3410*VALUE(SUBSTITUTE(AF3410,"%",""))/100,H3410*AF3410))-Tabela1[[#This Row],[PRONTO ACABADO2]]</f>
        <v>0</v>
      </c>
      <c r="BA3410" s="44">
        <f>IF(AG3410="",0,IF(ISTEXT(AG3410),H3410*VALUE(SUBSTITUTE(AG3410,"%",""))/100,H3410*AG3410))-Tabela1[[#This Row],[PESO EXPEDIDO2]]</f>
        <v>0</v>
      </c>
      <c r="BB3410" s="44">
        <f t="shared" si="450"/>
        <v>0</v>
      </c>
      <c r="BC3410" s="44">
        <f t="shared" si="451"/>
        <v>0</v>
      </c>
      <c r="BD3410" s="44"/>
    </row>
    <row r="3411" spans="1:56" ht="15.75" hidden="1" customHeight="1" x14ac:dyDescent="0.25">
      <c r="A3411" s="6"/>
      <c r="B3411" s="22"/>
      <c r="C3411" s="7"/>
      <c r="D3411" s="46"/>
      <c r="E3411" s="7"/>
      <c r="F3411" s="7"/>
      <c r="G3411" s="44"/>
      <c r="H3411" s="41">
        <f>Tabela1[[#This Row],[PESO UNI]]*Tabela1[[#This Row],[QTE]]</f>
        <v>0</v>
      </c>
      <c r="I3411" s="7"/>
      <c r="J3411" s="8"/>
      <c r="K3411" s="8"/>
      <c r="L3411" s="9"/>
      <c r="M3411" s="10"/>
      <c r="N3411" s="11"/>
      <c r="O3411" s="12"/>
      <c r="P3411" s="13"/>
      <c r="Q3411" s="14">
        <f>Tabela1[[#This Row],[QTDE/ Fabricação]]-Tabela1[[#This Row],[QTE]]</f>
        <v>0</v>
      </c>
      <c r="R3411" s="19">
        <f t="shared" si="446"/>
        <v>0</v>
      </c>
      <c r="S3411" s="19">
        <f t="shared" si="445"/>
        <v>0</v>
      </c>
      <c r="T3411" s="20">
        <f t="shared" si="447"/>
        <v>0</v>
      </c>
      <c r="U3411" s="17">
        <f>IFERROR(SUMIF('LISTA DE EMBARQUE'!B:B,MICRO!E:E,'LISTA DE EMBARQUE'!G:G),"")</f>
        <v>0</v>
      </c>
      <c r="V3411" s="12" t="str">
        <f>IFERROR(VLOOKUP(Tabela1[[#This Row],[COD.MDE]],'LISTA DE EMBARQUE'!B:L,11,0),"")</f>
        <v/>
      </c>
      <c r="W3411" s="13" t="str">
        <f>IFERROR(COUNTIF(#REF!,Tabela1[[#This Row],[Colunas5]]),"")</f>
        <v/>
      </c>
      <c r="X3411" s="14">
        <f>Tabela1[[#This Row],[QIANTIDADE EXPEDIDA]]*Tabela1[[#This Row],[PESO UNI]]</f>
        <v>0</v>
      </c>
      <c r="Y3411" s="14">
        <f t="shared" si="448"/>
        <v>0</v>
      </c>
      <c r="Z3411" s="21">
        <f>Tabela1[[#This Row],[PESO TOTAL]]-Tabela1[[#This Row],[Peso Expedido]]</f>
        <v>0</v>
      </c>
      <c r="AA3411" s="18"/>
      <c r="AB3411" s="15" t="s">
        <v>3204</v>
      </c>
      <c r="AC3411" s="15"/>
      <c r="AD3411" s="15"/>
      <c r="AE3411" s="15"/>
      <c r="AF3411" s="15"/>
      <c r="AG3411" s="15"/>
      <c r="AH3411" s="15"/>
      <c r="AI3411" s="40" t="str">
        <f t="shared" si="452"/>
        <v>ok</v>
      </c>
      <c r="AJ3411"/>
      <c r="AK3411" t="str">
        <f>Tabela1[[#This Row],[Coluna1]]&amp;Tabela1[[#This Row],[PEDIDO]]</f>
        <v/>
      </c>
      <c r="AL3411"/>
      <c r="AM3411"/>
      <c r="AN3411"/>
      <c r="AO3411" t="str">
        <f t="shared" si="449"/>
        <v>/</v>
      </c>
      <c r="AP3411" t="str">
        <f>Tabela1[[#This Row],[TAG]]&amp;Tabela1[[#This Row],[PEDIDO]]&amp;Tabela1[[#This Row],[PRODUTO]]</f>
        <v/>
      </c>
      <c r="AQ3411" s="23" t="str">
        <f>Tabela1[[#This Row],[PRODUTO]]&amp;Tabela1[[#This Row],[TAG]]</f>
        <v/>
      </c>
      <c r="AR3411" s="183">
        <f>Tabela1[[#This Row],[PESO TOTAL]]*Tabela1[[#This Row],[MATÉRIA PRIMA]]</f>
        <v>0</v>
      </c>
      <c r="AS3411" s="28">
        <f>Tabela1[[#This Row],[PESO TOTAL]]*Tabela1[[#This Row],[PREPARAÇÃO ]]</f>
        <v>0</v>
      </c>
      <c r="AT3411" s="28">
        <f>Tabela1[[#This Row],[PESO TOTAL]]*Tabela1[[#This Row],[CALDEIRARIA]]</f>
        <v>0</v>
      </c>
      <c r="AU3411" s="28">
        <f>Tabela1[[#This Row],[PESO TOTAL]]*Tabela1[[#This Row],[SOLDA]]</f>
        <v>0</v>
      </c>
      <c r="AV3411" s="28">
        <f>Tabela1[[#This Row],[PESO TOTAL]]*Tabela1[[#This Row],[ACABAMENTO]]</f>
        <v>0</v>
      </c>
      <c r="AW3411" s="28">
        <f>Tabela1[[#This Row],[PESO TOTAL]]*Tabela1[[#This Row],[PRONTO ACABADO]]</f>
        <v>0</v>
      </c>
      <c r="AX3411" s="28">
        <f>Tabela1[[#This Row],[PESO TOTAL]]*Tabela1[[#This Row],[EXPEDIÇÃO ]]</f>
        <v>0</v>
      </c>
      <c r="AY3411" s="28" t="str">
        <f>Tabela1[[#This Row],[PEDIDO]]&amp;Tabela1[[#This Row],[PRODUTO]]</f>
        <v/>
      </c>
      <c r="AZ3411" s="44">
        <f>IF(AF3411="",0,IF(ISTEXT(AF3411),H3411*VALUE(SUBSTITUTE(AF3411,"%",""))/100,H3411*AF3411))-Tabela1[[#This Row],[PRONTO ACABADO2]]</f>
        <v>0</v>
      </c>
      <c r="BA3411" s="44">
        <f>IF(AG3411="",0,IF(ISTEXT(AG3411),H3411*VALUE(SUBSTITUTE(AG3411,"%",""))/100,H3411*AG3411))-Tabela1[[#This Row],[PESO EXPEDIDO2]]</f>
        <v>0</v>
      </c>
      <c r="BB3411" s="44">
        <f t="shared" si="450"/>
        <v>0</v>
      </c>
      <c r="BC3411" s="44">
        <f t="shared" si="451"/>
        <v>0</v>
      </c>
      <c r="BD3411" s="44"/>
    </row>
    <row r="3412" spans="1:56" ht="15.75" hidden="1" customHeight="1" x14ac:dyDescent="0.25">
      <c r="A3412" s="6"/>
      <c r="B3412" s="22"/>
      <c r="C3412" s="7"/>
      <c r="D3412" s="46"/>
      <c r="E3412" s="7"/>
      <c r="F3412" s="7"/>
      <c r="G3412" s="44"/>
      <c r="H3412" s="41">
        <f>Tabela1[[#This Row],[PESO UNI]]*Tabela1[[#This Row],[QTE]]</f>
        <v>0</v>
      </c>
      <c r="I3412" s="7"/>
      <c r="J3412" s="8"/>
      <c r="K3412" s="8"/>
      <c r="L3412" s="9"/>
      <c r="M3412" s="10"/>
      <c r="N3412" s="11"/>
      <c r="O3412" s="12"/>
      <c r="P3412" s="13"/>
      <c r="Q3412" s="14">
        <f>Tabela1[[#This Row],[QTDE/ Fabricação]]-Tabela1[[#This Row],[QTE]]</f>
        <v>0</v>
      </c>
      <c r="R3412" s="19">
        <f t="shared" si="446"/>
        <v>0</v>
      </c>
      <c r="S3412" s="19">
        <f t="shared" si="445"/>
        <v>0</v>
      </c>
      <c r="T3412" s="20">
        <f t="shared" si="447"/>
        <v>0</v>
      </c>
      <c r="U3412" s="17">
        <f>IFERROR(SUMIF('LISTA DE EMBARQUE'!B:B,MICRO!E:E,'LISTA DE EMBARQUE'!G:G),"")</f>
        <v>0</v>
      </c>
      <c r="V3412" s="12" t="str">
        <f>IFERROR(VLOOKUP(Tabela1[[#This Row],[COD.MDE]],'LISTA DE EMBARQUE'!B:L,11,0),"")</f>
        <v/>
      </c>
      <c r="W3412" s="13" t="str">
        <f>IFERROR(COUNTIF(#REF!,Tabela1[[#This Row],[Colunas5]]),"")</f>
        <v/>
      </c>
      <c r="X3412" s="14">
        <f>Tabela1[[#This Row],[QIANTIDADE EXPEDIDA]]*Tabela1[[#This Row],[PESO UNI]]</f>
        <v>0</v>
      </c>
      <c r="Y3412" s="14">
        <f t="shared" si="448"/>
        <v>0</v>
      </c>
      <c r="Z3412" s="21">
        <f>Tabela1[[#This Row],[PESO TOTAL]]-Tabela1[[#This Row],[Peso Expedido]]</f>
        <v>0</v>
      </c>
      <c r="AA3412" s="18"/>
      <c r="AB3412" s="15" t="s">
        <v>3204</v>
      </c>
      <c r="AC3412" s="15"/>
      <c r="AD3412" s="15"/>
      <c r="AE3412" s="15"/>
      <c r="AF3412" s="15"/>
      <c r="AG3412" s="15"/>
      <c r="AH3412" s="15"/>
      <c r="AI3412" s="40" t="str">
        <f t="shared" si="452"/>
        <v>ok</v>
      </c>
      <c r="AJ3412"/>
      <c r="AK3412" t="str">
        <f>Tabela1[[#This Row],[Coluna1]]&amp;Tabela1[[#This Row],[PEDIDO]]</f>
        <v/>
      </c>
      <c r="AL3412"/>
      <c r="AM3412"/>
      <c r="AN3412"/>
      <c r="AO3412" t="str">
        <f t="shared" si="449"/>
        <v>/</v>
      </c>
      <c r="AP3412" t="str">
        <f>Tabela1[[#This Row],[TAG]]&amp;Tabela1[[#This Row],[PEDIDO]]&amp;Tabela1[[#This Row],[PRODUTO]]</f>
        <v/>
      </c>
      <c r="AQ3412" s="23" t="str">
        <f>Tabela1[[#This Row],[PRODUTO]]&amp;Tabela1[[#This Row],[TAG]]</f>
        <v/>
      </c>
      <c r="AR3412" s="183">
        <f>Tabela1[[#This Row],[PESO TOTAL]]*Tabela1[[#This Row],[MATÉRIA PRIMA]]</f>
        <v>0</v>
      </c>
      <c r="AS3412" s="28">
        <f>Tabela1[[#This Row],[PESO TOTAL]]*Tabela1[[#This Row],[PREPARAÇÃO ]]</f>
        <v>0</v>
      </c>
      <c r="AT3412" s="28">
        <f>Tabela1[[#This Row],[PESO TOTAL]]*Tabela1[[#This Row],[CALDEIRARIA]]</f>
        <v>0</v>
      </c>
      <c r="AU3412" s="28">
        <f>Tabela1[[#This Row],[PESO TOTAL]]*Tabela1[[#This Row],[SOLDA]]</f>
        <v>0</v>
      </c>
      <c r="AV3412" s="28">
        <f>Tabela1[[#This Row],[PESO TOTAL]]*Tabela1[[#This Row],[ACABAMENTO]]</f>
        <v>0</v>
      </c>
      <c r="AW3412" s="28">
        <f>Tabela1[[#This Row],[PESO TOTAL]]*Tabela1[[#This Row],[PRONTO ACABADO]]</f>
        <v>0</v>
      </c>
      <c r="AX3412" s="28">
        <f>Tabela1[[#This Row],[PESO TOTAL]]*Tabela1[[#This Row],[EXPEDIÇÃO ]]</f>
        <v>0</v>
      </c>
      <c r="AY3412" s="28" t="str">
        <f>Tabela1[[#This Row],[PEDIDO]]&amp;Tabela1[[#This Row],[PRODUTO]]</f>
        <v/>
      </c>
      <c r="AZ3412" s="44">
        <f>IF(AF3412="",0,IF(ISTEXT(AF3412),H3412*VALUE(SUBSTITUTE(AF3412,"%",""))/100,H3412*AF3412))-Tabela1[[#This Row],[PRONTO ACABADO2]]</f>
        <v>0</v>
      </c>
      <c r="BA3412" s="44">
        <f>IF(AG3412="",0,IF(ISTEXT(AG3412),H3412*VALUE(SUBSTITUTE(AG3412,"%",""))/100,H3412*AG3412))-Tabela1[[#This Row],[PESO EXPEDIDO2]]</f>
        <v>0</v>
      </c>
      <c r="BB3412" s="44">
        <f t="shared" si="450"/>
        <v>0</v>
      </c>
      <c r="BC3412" s="44">
        <f t="shared" si="451"/>
        <v>0</v>
      </c>
      <c r="BD3412" s="44"/>
    </row>
    <row r="3413" spans="1:56" ht="15.75" hidden="1" customHeight="1" x14ac:dyDescent="0.25">
      <c r="A3413" s="6"/>
      <c r="B3413" s="22"/>
      <c r="C3413" s="7"/>
      <c r="D3413" s="46"/>
      <c r="E3413" s="7"/>
      <c r="F3413" s="7"/>
      <c r="G3413" s="44"/>
      <c r="H3413" s="41">
        <f>Tabela1[[#This Row],[PESO UNI]]*Tabela1[[#This Row],[QTE]]</f>
        <v>0</v>
      </c>
      <c r="I3413" s="7"/>
      <c r="J3413" s="8"/>
      <c r="K3413" s="8"/>
      <c r="L3413" s="9"/>
      <c r="M3413" s="10"/>
      <c r="N3413" s="11"/>
      <c r="O3413" s="12"/>
      <c r="P3413" s="13"/>
      <c r="Q3413" s="14">
        <f>Tabela1[[#This Row],[QTDE/ Fabricação]]-Tabela1[[#This Row],[QTE]]</f>
        <v>0</v>
      </c>
      <c r="R3413" s="19">
        <f t="shared" si="446"/>
        <v>0</v>
      </c>
      <c r="S3413" s="19">
        <f t="shared" si="445"/>
        <v>0</v>
      </c>
      <c r="T3413" s="20">
        <f t="shared" si="447"/>
        <v>0</v>
      </c>
      <c r="U3413" s="17">
        <f>IFERROR(SUMIF('LISTA DE EMBARQUE'!B:B,MICRO!E:E,'LISTA DE EMBARQUE'!G:G),"")</f>
        <v>0</v>
      </c>
      <c r="V3413" s="12" t="str">
        <f>IFERROR(VLOOKUP(Tabela1[[#This Row],[COD.MDE]],'LISTA DE EMBARQUE'!B:L,11,0),"")</f>
        <v/>
      </c>
      <c r="W3413" s="13" t="str">
        <f>IFERROR(COUNTIF(#REF!,Tabela1[[#This Row],[Colunas5]]),"")</f>
        <v/>
      </c>
      <c r="X3413" s="14">
        <f>Tabela1[[#This Row],[QIANTIDADE EXPEDIDA]]*Tabela1[[#This Row],[PESO UNI]]</f>
        <v>0</v>
      </c>
      <c r="Y3413" s="14">
        <f t="shared" si="448"/>
        <v>0</v>
      </c>
      <c r="Z3413" s="21">
        <f>Tabela1[[#This Row],[PESO TOTAL]]-Tabela1[[#This Row],[Peso Expedido]]</f>
        <v>0</v>
      </c>
      <c r="AA3413" s="18"/>
      <c r="AB3413" s="15" t="s">
        <v>3204</v>
      </c>
      <c r="AC3413" s="15"/>
      <c r="AD3413" s="15"/>
      <c r="AE3413" s="15"/>
      <c r="AF3413" s="15"/>
      <c r="AG3413" s="15"/>
      <c r="AH3413" s="15"/>
      <c r="AI3413" s="40" t="str">
        <f t="shared" si="452"/>
        <v>ok</v>
      </c>
      <c r="AJ3413"/>
      <c r="AK3413" t="str">
        <f>Tabela1[[#This Row],[Coluna1]]&amp;Tabela1[[#This Row],[PEDIDO]]</f>
        <v/>
      </c>
      <c r="AL3413"/>
      <c r="AM3413"/>
      <c r="AN3413"/>
      <c r="AO3413" t="str">
        <f t="shared" si="449"/>
        <v>/</v>
      </c>
      <c r="AP3413" t="str">
        <f>Tabela1[[#This Row],[TAG]]&amp;Tabela1[[#This Row],[PEDIDO]]&amp;Tabela1[[#This Row],[PRODUTO]]</f>
        <v/>
      </c>
      <c r="AQ3413" s="23" t="str">
        <f>Tabela1[[#This Row],[PRODUTO]]&amp;Tabela1[[#This Row],[TAG]]</f>
        <v/>
      </c>
      <c r="AR3413" s="183">
        <f>Tabela1[[#This Row],[PESO TOTAL]]*Tabela1[[#This Row],[MATÉRIA PRIMA]]</f>
        <v>0</v>
      </c>
      <c r="AS3413" s="28">
        <f>Tabela1[[#This Row],[PESO TOTAL]]*Tabela1[[#This Row],[PREPARAÇÃO ]]</f>
        <v>0</v>
      </c>
      <c r="AT3413" s="28">
        <f>Tabela1[[#This Row],[PESO TOTAL]]*Tabela1[[#This Row],[CALDEIRARIA]]</f>
        <v>0</v>
      </c>
      <c r="AU3413" s="28">
        <f>Tabela1[[#This Row],[PESO TOTAL]]*Tabela1[[#This Row],[SOLDA]]</f>
        <v>0</v>
      </c>
      <c r="AV3413" s="28">
        <f>Tabela1[[#This Row],[PESO TOTAL]]*Tabela1[[#This Row],[ACABAMENTO]]</f>
        <v>0</v>
      </c>
      <c r="AW3413" s="28">
        <f>Tabela1[[#This Row],[PESO TOTAL]]*Tabela1[[#This Row],[PRONTO ACABADO]]</f>
        <v>0</v>
      </c>
      <c r="AX3413" s="28">
        <f>Tabela1[[#This Row],[PESO TOTAL]]*Tabela1[[#This Row],[EXPEDIÇÃO ]]</f>
        <v>0</v>
      </c>
      <c r="AY3413" s="28" t="str">
        <f>Tabela1[[#This Row],[PEDIDO]]&amp;Tabela1[[#This Row],[PRODUTO]]</f>
        <v/>
      </c>
      <c r="AZ3413" s="44">
        <f>IF(AF3413="",0,IF(ISTEXT(AF3413),H3413*VALUE(SUBSTITUTE(AF3413,"%",""))/100,H3413*AF3413))-Tabela1[[#This Row],[PRONTO ACABADO2]]</f>
        <v>0</v>
      </c>
      <c r="BA3413" s="44">
        <f>IF(AG3413="",0,IF(ISTEXT(AG3413),H3413*VALUE(SUBSTITUTE(AG3413,"%",""))/100,H3413*AG3413))-Tabela1[[#This Row],[PESO EXPEDIDO2]]</f>
        <v>0</v>
      </c>
      <c r="BB3413" s="44">
        <f t="shared" si="450"/>
        <v>0</v>
      </c>
      <c r="BC3413" s="44">
        <f t="shared" si="451"/>
        <v>0</v>
      </c>
      <c r="BD3413" s="44"/>
    </row>
    <row r="3414" spans="1:56" ht="15.75" hidden="1" customHeight="1" x14ac:dyDescent="0.25">
      <c r="A3414" s="6"/>
      <c r="B3414" s="22"/>
      <c r="C3414" s="7"/>
      <c r="D3414" s="46"/>
      <c r="E3414" s="7"/>
      <c r="F3414" s="7"/>
      <c r="G3414" s="44"/>
      <c r="H3414" s="41">
        <f>Tabela1[[#This Row],[PESO UNI]]*Tabela1[[#This Row],[QTE]]</f>
        <v>0</v>
      </c>
      <c r="I3414" s="7"/>
      <c r="J3414" s="8"/>
      <c r="K3414" s="8"/>
      <c r="L3414" s="9"/>
      <c r="M3414" s="10"/>
      <c r="N3414" s="11"/>
      <c r="O3414" s="12"/>
      <c r="P3414" s="13"/>
      <c r="Q3414" s="14">
        <f>Tabela1[[#This Row],[QTDE/ Fabricação]]-Tabela1[[#This Row],[QTE]]</f>
        <v>0</v>
      </c>
      <c r="R3414" s="19">
        <f t="shared" si="446"/>
        <v>0</v>
      </c>
      <c r="S3414" s="19">
        <f t="shared" si="445"/>
        <v>0</v>
      </c>
      <c r="T3414" s="20">
        <f t="shared" si="447"/>
        <v>0</v>
      </c>
      <c r="U3414" s="17">
        <f>IFERROR(SUMIF('LISTA DE EMBARQUE'!B:B,MICRO!E:E,'LISTA DE EMBARQUE'!G:G),"")</f>
        <v>0</v>
      </c>
      <c r="V3414" s="12" t="str">
        <f>IFERROR(VLOOKUP(Tabela1[[#This Row],[COD.MDE]],'LISTA DE EMBARQUE'!B:L,11,0),"")</f>
        <v/>
      </c>
      <c r="W3414" s="13" t="str">
        <f>IFERROR(COUNTIF(#REF!,Tabela1[[#This Row],[Colunas5]]),"")</f>
        <v/>
      </c>
      <c r="X3414" s="14">
        <f>Tabela1[[#This Row],[QIANTIDADE EXPEDIDA]]*Tabela1[[#This Row],[PESO UNI]]</f>
        <v>0</v>
      </c>
      <c r="Y3414" s="14">
        <f t="shared" si="448"/>
        <v>0</v>
      </c>
      <c r="Z3414" s="21">
        <f>Tabela1[[#This Row],[PESO TOTAL]]-Tabela1[[#This Row],[Peso Expedido]]</f>
        <v>0</v>
      </c>
      <c r="AA3414" s="18"/>
      <c r="AB3414" s="15" t="s">
        <v>3204</v>
      </c>
      <c r="AC3414" s="15"/>
      <c r="AD3414" s="15"/>
      <c r="AE3414" s="15"/>
      <c r="AF3414" s="15"/>
      <c r="AG3414" s="15"/>
      <c r="AH3414" s="15"/>
      <c r="AI3414" s="40" t="str">
        <f t="shared" si="452"/>
        <v>ok</v>
      </c>
      <c r="AJ3414"/>
      <c r="AK3414" t="str">
        <f>Tabela1[[#This Row],[Coluna1]]&amp;Tabela1[[#This Row],[PEDIDO]]</f>
        <v/>
      </c>
      <c r="AL3414"/>
      <c r="AM3414"/>
      <c r="AN3414"/>
      <c r="AO3414" t="str">
        <f t="shared" si="449"/>
        <v>/</v>
      </c>
      <c r="AP3414" t="str">
        <f>Tabela1[[#This Row],[TAG]]&amp;Tabela1[[#This Row],[PEDIDO]]&amp;Tabela1[[#This Row],[PRODUTO]]</f>
        <v/>
      </c>
      <c r="AQ3414" s="23" t="str">
        <f>Tabela1[[#This Row],[PRODUTO]]&amp;Tabela1[[#This Row],[TAG]]</f>
        <v/>
      </c>
      <c r="AR3414" s="183">
        <f>Tabela1[[#This Row],[PESO TOTAL]]*Tabela1[[#This Row],[MATÉRIA PRIMA]]</f>
        <v>0</v>
      </c>
      <c r="AS3414" s="28">
        <f>Tabela1[[#This Row],[PESO TOTAL]]*Tabela1[[#This Row],[PREPARAÇÃO ]]</f>
        <v>0</v>
      </c>
      <c r="AT3414" s="28">
        <f>Tabela1[[#This Row],[PESO TOTAL]]*Tabela1[[#This Row],[CALDEIRARIA]]</f>
        <v>0</v>
      </c>
      <c r="AU3414" s="28">
        <f>Tabela1[[#This Row],[PESO TOTAL]]*Tabela1[[#This Row],[SOLDA]]</f>
        <v>0</v>
      </c>
      <c r="AV3414" s="28">
        <f>Tabela1[[#This Row],[PESO TOTAL]]*Tabela1[[#This Row],[ACABAMENTO]]</f>
        <v>0</v>
      </c>
      <c r="AW3414" s="28">
        <f>Tabela1[[#This Row],[PESO TOTAL]]*Tabela1[[#This Row],[PRONTO ACABADO]]</f>
        <v>0</v>
      </c>
      <c r="AX3414" s="28">
        <f>Tabela1[[#This Row],[PESO TOTAL]]*Tabela1[[#This Row],[EXPEDIÇÃO ]]</f>
        <v>0</v>
      </c>
      <c r="AY3414" s="28" t="str">
        <f>Tabela1[[#This Row],[PEDIDO]]&amp;Tabela1[[#This Row],[PRODUTO]]</f>
        <v/>
      </c>
      <c r="AZ3414" s="44">
        <f>IF(AF3414="",0,IF(ISTEXT(AF3414),H3414*VALUE(SUBSTITUTE(AF3414,"%",""))/100,H3414*AF3414))-Tabela1[[#This Row],[PRONTO ACABADO2]]</f>
        <v>0</v>
      </c>
      <c r="BA3414" s="44">
        <f>IF(AG3414="",0,IF(ISTEXT(AG3414),H3414*VALUE(SUBSTITUTE(AG3414,"%",""))/100,H3414*AG3414))-Tabela1[[#This Row],[PESO EXPEDIDO2]]</f>
        <v>0</v>
      </c>
      <c r="BB3414" s="44">
        <f t="shared" si="450"/>
        <v>0</v>
      </c>
      <c r="BC3414" s="44">
        <f t="shared" si="451"/>
        <v>0</v>
      </c>
      <c r="BD3414" s="44"/>
    </row>
    <row r="3415" spans="1:56" ht="15.75" hidden="1" customHeight="1" x14ac:dyDescent="0.25">
      <c r="A3415" s="6"/>
      <c r="B3415" s="22"/>
      <c r="C3415" s="7"/>
      <c r="D3415" s="46"/>
      <c r="E3415" s="7"/>
      <c r="F3415" s="7"/>
      <c r="G3415" s="44"/>
      <c r="H3415" s="41">
        <f>Tabela1[[#This Row],[PESO UNI]]*Tabela1[[#This Row],[QTE]]</f>
        <v>0</v>
      </c>
      <c r="I3415" s="7"/>
      <c r="J3415" s="8"/>
      <c r="K3415" s="8"/>
      <c r="L3415" s="9"/>
      <c r="M3415" s="10"/>
      <c r="N3415" s="11"/>
      <c r="O3415" s="12"/>
      <c r="P3415" s="13"/>
      <c r="Q3415" s="14">
        <f>Tabela1[[#This Row],[QTDE/ Fabricação]]-Tabela1[[#This Row],[QTE]]</f>
        <v>0</v>
      </c>
      <c r="R3415" s="19">
        <f t="shared" si="446"/>
        <v>0</v>
      </c>
      <c r="S3415" s="19">
        <f t="shared" si="445"/>
        <v>0</v>
      </c>
      <c r="T3415" s="20">
        <f t="shared" si="447"/>
        <v>0</v>
      </c>
      <c r="U3415" s="17">
        <f>IFERROR(SUMIF('LISTA DE EMBARQUE'!B:B,MICRO!E:E,'LISTA DE EMBARQUE'!G:G),"")</f>
        <v>0</v>
      </c>
      <c r="V3415" s="12" t="str">
        <f>IFERROR(VLOOKUP(Tabela1[[#This Row],[COD.MDE]],'LISTA DE EMBARQUE'!B:L,11,0),"")</f>
        <v/>
      </c>
      <c r="W3415" s="13" t="str">
        <f>IFERROR(COUNTIF(#REF!,Tabela1[[#This Row],[Colunas5]]),"")</f>
        <v/>
      </c>
      <c r="X3415" s="14">
        <f>Tabela1[[#This Row],[QIANTIDADE EXPEDIDA]]*Tabela1[[#This Row],[PESO UNI]]</f>
        <v>0</v>
      </c>
      <c r="Y3415" s="14">
        <f t="shared" si="448"/>
        <v>0</v>
      </c>
      <c r="Z3415" s="21">
        <f>Tabela1[[#This Row],[PESO TOTAL]]-Tabela1[[#This Row],[Peso Expedido]]</f>
        <v>0</v>
      </c>
      <c r="AA3415" s="18"/>
      <c r="AB3415" s="15" t="s">
        <v>3204</v>
      </c>
      <c r="AC3415" s="15"/>
      <c r="AD3415" s="15"/>
      <c r="AE3415" s="15"/>
      <c r="AF3415" s="15"/>
      <c r="AG3415" s="15"/>
      <c r="AH3415" s="15"/>
      <c r="AI3415" s="40" t="str">
        <f t="shared" si="452"/>
        <v>ok</v>
      </c>
      <c r="AJ3415"/>
      <c r="AK3415" t="str">
        <f>Tabela1[[#This Row],[Coluna1]]&amp;Tabela1[[#This Row],[PEDIDO]]</f>
        <v/>
      </c>
      <c r="AL3415"/>
      <c r="AM3415"/>
      <c r="AN3415"/>
      <c r="AO3415" t="str">
        <f t="shared" si="449"/>
        <v>/</v>
      </c>
      <c r="AP3415" t="str">
        <f>Tabela1[[#This Row],[TAG]]&amp;Tabela1[[#This Row],[PEDIDO]]&amp;Tabela1[[#This Row],[PRODUTO]]</f>
        <v/>
      </c>
      <c r="AQ3415" s="23" t="str">
        <f>Tabela1[[#This Row],[PRODUTO]]&amp;Tabela1[[#This Row],[TAG]]</f>
        <v/>
      </c>
      <c r="AR3415" s="183">
        <f>Tabela1[[#This Row],[PESO TOTAL]]*Tabela1[[#This Row],[MATÉRIA PRIMA]]</f>
        <v>0</v>
      </c>
      <c r="AS3415" s="28">
        <f>Tabela1[[#This Row],[PESO TOTAL]]*Tabela1[[#This Row],[PREPARAÇÃO ]]</f>
        <v>0</v>
      </c>
      <c r="AT3415" s="28">
        <f>Tabela1[[#This Row],[PESO TOTAL]]*Tabela1[[#This Row],[CALDEIRARIA]]</f>
        <v>0</v>
      </c>
      <c r="AU3415" s="28">
        <f>Tabela1[[#This Row],[PESO TOTAL]]*Tabela1[[#This Row],[SOLDA]]</f>
        <v>0</v>
      </c>
      <c r="AV3415" s="28">
        <f>Tabela1[[#This Row],[PESO TOTAL]]*Tabela1[[#This Row],[ACABAMENTO]]</f>
        <v>0</v>
      </c>
      <c r="AW3415" s="28">
        <f>Tabela1[[#This Row],[PESO TOTAL]]*Tabela1[[#This Row],[PRONTO ACABADO]]</f>
        <v>0</v>
      </c>
      <c r="AX3415" s="28">
        <f>Tabela1[[#This Row],[PESO TOTAL]]*Tabela1[[#This Row],[EXPEDIÇÃO ]]</f>
        <v>0</v>
      </c>
      <c r="AY3415" s="28" t="str">
        <f>Tabela1[[#This Row],[PEDIDO]]&amp;Tabela1[[#This Row],[PRODUTO]]</f>
        <v/>
      </c>
      <c r="AZ3415" s="44">
        <f>IF(AF3415="",0,IF(ISTEXT(AF3415),H3415*VALUE(SUBSTITUTE(AF3415,"%",""))/100,H3415*AF3415))-Tabela1[[#This Row],[PRONTO ACABADO2]]</f>
        <v>0</v>
      </c>
      <c r="BA3415" s="44">
        <f>IF(AG3415="",0,IF(ISTEXT(AG3415),H3415*VALUE(SUBSTITUTE(AG3415,"%",""))/100,H3415*AG3415))-Tabela1[[#This Row],[PESO EXPEDIDO2]]</f>
        <v>0</v>
      </c>
      <c r="BB3415" s="44">
        <f t="shared" si="450"/>
        <v>0</v>
      </c>
      <c r="BC3415" s="44">
        <f t="shared" si="451"/>
        <v>0</v>
      </c>
      <c r="BD3415" s="44"/>
    </row>
    <row r="3416" spans="1:56" ht="15.75" hidden="1" customHeight="1" x14ac:dyDescent="0.25">
      <c r="A3416" s="6"/>
      <c r="B3416" s="22"/>
      <c r="C3416" s="7"/>
      <c r="D3416" s="46"/>
      <c r="E3416" s="7"/>
      <c r="F3416" s="7"/>
      <c r="G3416" s="44"/>
      <c r="H3416" s="41">
        <f>Tabela1[[#This Row],[PESO UNI]]*Tabela1[[#This Row],[QTE]]</f>
        <v>0</v>
      </c>
      <c r="I3416" s="7"/>
      <c r="J3416" s="8"/>
      <c r="K3416" s="8"/>
      <c r="L3416" s="9"/>
      <c r="M3416" s="10"/>
      <c r="N3416" s="11"/>
      <c r="O3416" s="12"/>
      <c r="P3416" s="13"/>
      <c r="Q3416" s="14">
        <f>Tabela1[[#This Row],[QTDE/ Fabricação]]-Tabela1[[#This Row],[QTE]]</f>
        <v>0</v>
      </c>
      <c r="R3416" s="19">
        <f t="shared" si="446"/>
        <v>0</v>
      </c>
      <c r="S3416" s="19">
        <f t="shared" si="445"/>
        <v>0</v>
      </c>
      <c r="T3416" s="20">
        <f t="shared" si="447"/>
        <v>0</v>
      </c>
      <c r="U3416" s="17">
        <f>IFERROR(SUMIF('LISTA DE EMBARQUE'!B:B,MICRO!E:E,'LISTA DE EMBARQUE'!G:G),"")</f>
        <v>0</v>
      </c>
      <c r="V3416" s="12" t="str">
        <f>IFERROR(VLOOKUP(Tabela1[[#This Row],[COD.MDE]],'LISTA DE EMBARQUE'!B:L,11,0),"")</f>
        <v/>
      </c>
      <c r="W3416" s="13" t="str">
        <f>IFERROR(COUNTIF(#REF!,Tabela1[[#This Row],[Colunas5]]),"")</f>
        <v/>
      </c>
      <c r="X3416" s="14">
        <f>Tabela1[[#This Row],[QIANTIDADE EXPEDIDA]]*Tabela1[[#This Row],[PESO UNI]]</f>
        <v>0</v>
      </c>
      <c r="Y3416" s="14">
        <f t="shared" si="448"/>
        <v>0</v>
      </c>
      <c r="Z3416" s="21">
        <f>Tabela1[[#This Row],[PESO TOTAL]]-Tabela1[[#This Row],[Peso Expedido]]</f>
        <v>0</v>
      </c>
      <c r="AA3416" s="18"/>
      <c r="AB3416" s="15" t="s">
        <v>3204</v>
      </c>
      <c r="AC3416" s="15"/>
      <c r="AD3416" s="15"/>
      <c r="AE3416" s="15"/>
      <c r="AF3416" s="15"/>
      <c r="AG3416" s="15"/>
      <c r="AH3416" s="15"/>
      <c r="AI3416" s="40" t="str">
        <f t="shared" si="452"/>
        <v>ok</v>
      </c>
      <c r="AJ3416"/>
      <c r="AK3416" t="str">
        <f>Tabela1[[#This Row],[Coluna1]]&amp;Tabela1[[#This Row],[PEDIDO]]</f>
        <v/>
      </c>
      <c r="AL3416"/>
      <c r="AM3416"/>
      <c r="AN3416"/>
      <c r="AO3416" t="str">
        <f t="shared" si="449"/>
        <v>/</v>
      </c>
      <c r="AP3416" t="str">
        <f>Tabela1[[#This Row],[TAG]]&amp;Tabela1[[#This Row],[PEDIDO]]&amp;Tabela1[[#This Row],[PRODUTO]]</f>
        <v/>
      </c>
      <c r="AQ3416" s="23" t="str">
        <f>Tabela1[[#This Row],[PRODUTO]]&amp;Tabela1[[#This Row],[TAG]]</f>
        <v/>
      </c>
      <c r="AR3416" s="183">
        <f>Tabela1[[#This Row],[PESO TOTAL]]*Tabela1[[#This Row],[MATÉRIA PRIMA]]</f>
        <v>0</v>
      </c>
      <c r="AS3416" s="28">
        <f>Tabela1[[#This Row],[PESO TOTAL]]*Tabela1[[#This Row],[PREPARAÇÃO ]]</f>
        <v>0</v>
      </c>
      <c r="AT3416" s="28">
        <f>Tabela1[[#This Row],[PESO TOTAL]]*Tabela1[[#This Row],[CALDEIRARIA]]</f>
        <v>0</v>
      </c>
      <c r="AU3416" s="28">
        <f>Tabela1[[#This Row],[PESO TOTAL]]*Tabela1[[#This Row],[SOLDA]]</f>
        <v>0</v>
      </c>
      <c r="AV3416" s="28">
        <f>Tabela1[[#This Row],[PESO TOTAL]]*Tabela1[[#This Row],[ACABAMENTO]]</f>
        <v>0</v>
      </c>
      <c r="AW3416" s="28">
        <f>Tabela1[[#This Row],[PESO TOTAL]]*Tabela1[[#This Row],[PRONTO ACABADO]]</f>
        <v>0</v>
      </c>
      <c r="AX3416" s="28">
        <f>Tabela1[[#This Row],[PESO TOTAL]]*Tabela1[[#This Row],[EXPEDIÇÃO ]]</f>
        <v>0</v>
      </c>
      <c r="AY3416" s="28" t="str">
        <f>Tabela1[[#This Row],[PEDIDO]]&amp;Tabela1[[#This Row],[PRODUTO]]</f>
        <v/>
      </c>
      <c r="AZ3416" s="44">
        <f>IF(AF3416="",0,IF(ISTEXT(AF3416),H3416*VALUE(SUBSTITUTE(AF3416,"%",""))/100,H3416*AF3416))-Tabela1[[#This Row],[PRONTO ACABADO2]]</f>
        <v>0</v>
      </c>
      <c r="BA3416" s="44">
        <f>IF(AG3416="",0,IF(ISTEXT(AG3416),H3416*VALUE(SUBSTITUTE(AG3416,"%",""))/100,H3416*AG3416))-Tabela1[[#This Row],[PESO EXPEDIDO2]]</f>
        <v>0</v>
      </c>
      <c r="BB3416" s="44">
        <f t="shared" si="450"/>
        <v>0</v>
      </c>
      <c r="BC3416" s="44">
        <f t="shared" si="451"/>
        <v>0</v>
      </c>
      <c r="BD3416" s="44"/>
    </row>
    <row r="3417" spans="1:56" ht="15.75" hidden="1" customHeight="1" x14ac:dyDescent="0.25">
      <c r="A3417" s="6"/>
      <c r="B3417" s="22"/>
      <c r="C3417" s="7"/>
      <c r="D3417" s="46"/>
      <c r="E3417" s="7"/>
      <c r="F3417" s="7"/>
      <c r="G3417" s="44"/>
      <c r="H3417" s="41">
        <f>Tabela1[[#This Row],[PESO UNI]]*Tabela1[[#This Row],[QTE]]</f>
        <v>0</v>
      </c>
      <c r="I3417" s="7"/>
      <c r="J3417" s="8"/>
      <c r="K3417" s="8"/>
      <c r="L3417" s="9"/>
      <c r="M3417" s="10"/>
      <c r="N3417" s="11"/>
      <c r="O3417" s="12"/>
      <c r="P3417" s="13"/>
      <c r="Q3417" s="14">
        <f>Tabela1[[#This Row],[QTDE/ Fabricação]]-Tabela1[[#This Row],[QTE]]</f>
        <v>0</v>
      </c>
      <c r="R3417" s="19">
        <f t="shared" si="446"/>
        <v>0</v>
      </c>
      <c r="S3417" s="19">
        <f t="shared" si="445"/>
        <v>0</v>
      </c>
      <c r="T3417" s="20">
        <f t="shared" si="447"/>
        <v>0</v>
      </c>
      <c r="U3417" s="17">
        <f>IFERROR(SUMIF('LISTA DE EMBARQUE'!B:B,MICRO!E:E,'LISTA DE EMBARQUE'!G:G),"")</f>
        <v>0</v>
      </c>
      <c r="V3417" s="12" t="str">
        <f>IFERROR(VLOOKUP(Tabela1[[#This Row],[COD.MDE]],'LISTA DE EMBARQUE'!B:L,11,0),"")</f>
        <v/>
      </c>
      <c r="W3417" s="13" t="str">
        <f>IFERROR(COUNTIF(#REF!,Tabela1[[#This Row],[Colunas5]]),"")</f>
        <v/>
      </c>
      <c r="X3417" s="14">
        <f>Tabela1[[#This Row],[QIANTIDADE EXPEDIDA]]*Tabela1[[#This Row],[PESO UNI]]</f>
        <v>0</v>
      </c>
      <c r="Y3417" s="14">
        <f t="shared" si="448"/>
        <v>0</v>
      </c>
      <c r="Z3417" s="21">
        <f>Tabela1[[#This Row],[PESO TOTAL]]-Tabela1[[#This Row],[Peso Expedido]]</f>
        <v>0</v>
      </c>
      <c r="AA3417" s="18"/>
      <c r="AB3417" s="15" t="s">
        <v>3204</v>
      </c>
      <c r="AC3417" s="15"/>
      <c r="AD3417" s="15"/>
      <c r="AE3417" s="15"/>
      <c r="AF3417" s="15"/>
      <c r="AG3417" s="15"/>
      <c r="AH3417" s="15"/>
      <c r="AI3417" s="40" t="str">
        <f t="shared" si="452"/>
        <v>ok</v>
      </c>
      <c r="AJ3417"/>
      <c r="AK3417" t="str">
        <f>Tabela1[[#This Row],[Coluna1]]&amp;Tabela1[[#This Row],[PEDIDO]]</f>
        <v/>
      </c>
      <c r="AL3417"/>
      <c r="AM3417"/>
      <c r="AN3417"/>
      <c r="AO3417" t="str">
        <f t="shared" si="449"/>
        <v>/</v>
      </c>
      <c r="AP3417" t="str">
        <f>Tabela1[[#This Row],[TAG]]&amp;Tabela1[[#This Row],[PEDIDO]]&amp;Tabela1[[#This Row],[PRODUTO]]</f>
        <v/>
      </c>
      <c r="AQ3417" s="23" t="str">
        <f>Tabela1[[#This Row],[PRODUTO]]&amp;Tabela1[[#This Row],[TAG]]</f>
        <v/>
      </c>
      <c r="AR3417" s="183">
        <f>Tabela1[[#This Row],[PESO TOTAL]]*Tabela1[[#This Row],[MATÉRIA PRIMA]]</f>
        <v>0</v>
      </c>
      <c r="AS3417" s="28">
        <f>Tabela1[[#This Row],[PESO TOTAL]]*Tabela1[[#This Row],[PREPARAÇÃO ]]</f>
        <v>0</v>
      </c>
      <c r="AT3417" s="28">
        <f>Tabela1[[#This Row],[PESO TOTAL]]*Tabela1[[#This Row],[CALDEIRARIA]]</f>
        <v>0</v>
      </c>
      <c r="AU3417" s="28">
        <f>Tabela1[[#This Row],[PESO TOTAL]]*Tabela1[[#This Row],[SOLDA]]</f>
        <v>0</v>
      </c>
      <c r="AV3417" s="28">
        <f>Tabela1[[#This Row],[PESO TOTAL]]*Tabela1[[#This Row],[ACABAMENTO]]</f>
        <v>0</v>
      </c>
      <c r="AW3417" s="28">
        <f>Tabela1[[#This Row],[PESO TOTAL]]*Tabela1[[#This Row],[PRONTO ACABADO]]</f>
        <v>0</v>
      </c>
      <c r="AX3417" s="28">
        <f>Tabela1[[#This Row],[PESO TOTAL]]*Tabela1[[#This Row],[EXPEDIÇÃO ]]</f>
        <v>0</v>
      </c>
      <c r="AY3417" s="28" t="str">
        <f>Tabela1[[#This Row],[PEDIDO]]&amp;Tabela1[[#This Row],[PRODUTO]]</f>
        <v/>
      </c>
      <c r="AZ3417" s="44">
        <f>IF(AF3417="",0,IF(ISTEXT(AF3417),H3417*VALUE(SUBSTITUTE(AF3417,"%",""))/100,H3417*AF3417))-Tabela1[[#This Row],[PRONTO ACABADO2]]</f>
        <v>0</v>
      </c>
      <c r="BA3417" s="44">
        <f>IF(AG3417="",0,IF(ISTEXT(AG3417),H3417*VALUE(SUBSTITUTE(AG3417,"%",""))/100,H3417*AG3417))-Tabela1[[#This Row],[PESO EXPEDIDO2]]</f>
        <v>0</v>
      </c>
      <c r="BB3417" s="44">
        <f t="shared" si="450"/>
        <v>0</v>
      </c>
      <c r="BC3417" s="44">
        <f t="shared" si="451"/>
        <v>0</v>
      </c>
      <c r="BD3417" s="44"/>
    </row>
    <row r="3418" spans="1:56" ht="15.75" hidden="1" customHeight="1" x14ac:dyDescent="0.25">
      <c r="A3418" s="6"/>
      <c r="B3418" s="22"/>
      <c r="C3418" s="7"/>
      <c r="D3418" s="46"/>
      <c r="E3418" s="7"/>
      <c r="F3418" s="7"/>
      <c r="G3418" s="44"/>
      <c r="H3418" s="41">
        <f>Tabela1[[#This Row],[PESO UNI]]*Tabela1[[#This Row],[QTE]]</f>
        <v>0</v>
      </c>
      <c r="I3418" s="7"/>
      <c r="J3418" s="8"/>
      <c r="K3418" s="8"/>
      <c r="L3418" s="9"/>
      <c r="M3418" s="10"/>
      <c r="N3418" s="11"/>
      <c r="O3418" s="12"/>
      <c r="P3418" s="13"/>
      <c r="Q3418" s="14">
        <f>Tabela1[[#This Row],[QTDE/ Fabricação]]-Tabela1[[#This Row],[QTE]]</f>
        <v>0</v>
      </c>
      <c r="R3418" s="19">
        <f t="shared" si="446"/>
        <v>0</v>
      </c>
      <c r="S3418" s="19">
        <f t="shared" si="445"/>
        <v>0</v>
      </c>
      <c r="T3418" s="20">
        <f t="shared" si="447"/>
        <v>0</v>
      </c>
      <c r="U3418" s="17">
        <f>IFERROR(SUMIF('LISTA DE EMBARQUE'!B:B,MICRO!E:E,'LISTA DE EMBARQUE'!G:G),"")</f>
        <v>0</v>
      </c>
      <c r="V3418" s="12" t="str">
        <f>IFERROR(VLOOKUP(Tabela1[[#This Row],[COD.MDE]],'LISTA DE EMBARQUE'!B:L,11,0),"")</f>
        <v/>
      </c>
      <c r="W3418" s="13" t="str">
        <f>IFERROR(COUNTIF(#REF!,Tabela1[[#This Row],[Colunas5]]),"")</f>
        <v/>
      </c>
      <c r="X3418" s="14">
        <f>Tabela1[[#This Row],[QIANTIDADE EXPEDIDA]]*Tabela1[[#This Row],[PESO UNI]]</f>
        <v>0</v>
      </c>
      <c r="Y3418" s="14">
        <f t="shared" si="448"/>
        <v>0</v>
      </c>
      <c r="Z3418" s="21">
        <f>Tabela1[[#This Row],[PESO TOTAL]]-Tabela1[[#This Row],[Peso Expedido]]</f>
        <v>0</v>
      </c>
      <c r="AA3418" s="18"/>
      <c r="AB3418" s="15" t="s">
        <v>3204</v>
      </c>
      <c r="AC3418" s="15"/>
      <c r="AD3418" s="15"/>
      <c r="AE3418" s="15"/>
      <c r="AF3418" s="15"/>
      <c r="AG3418" s="15"/>
      <c r="AH3418" s="15"/>
      <c r="AI3418" s="40" t="str">
        <f t="shared" si="452"/>
        <v>ok</v>
      </c>
      <c r="AJ3418"/>
      <c r="AK3418" t="str">
        <f>Tabela1[[#This Row],[Coluna1]]&amp;Tabela1[[#This Row],[PEDIDO]]</f>
        <v/>
      </c>
      <c r="AL3418"/>
      <c r="AM3418"/>
      <c r="AN3418"/>
      <c r="AO3418" t="str">
        <f t="shared" si="449"/>
        <v>/</v>
      </c>
      <c r="AP3418" t="str">
        <f>Tabela1[[#This Row],[TAG]]&amp;Tabela1[[#This Row],[PEDIDO]]&amp;Tabela1[[#This Row],[PRODUTO]]</f>
        <v/>
      </c>
      <c r="AQ3418" s="23" t="str">
        <f>Tabela1[[#This Row],[PRODUTO]]&amp;Tabela1[[#This Row],[TAG]]</f>
        <v/>
      </c>
      <c r="AR3418" s="183">
        <f>Tabela1[[#This Row],[PESO TOTAL]]*Tabela1[[#This Row],[MATÉRIA PRIMA]]</f>
        <v>0</v>
      </c>
      <c r="AS3418" s="28">
        <f>Tabela1[[#This Row],[PESO TOTAL]]*Tabela1[[#This Row],[PREPARAÇÃO ]]</f>
        <v>0</v>
      </c>
      <c r="AT3418" s="28">
        <f>Tabela1[[#This Row],[PESO TOTAL]]*Tabela1[[#This Row],[CALDEIRARIA]]</f>
        <v>0</v>
      </c>
      <c r="AU3418" s="28">
        <f>Tabela1[[#This Row],[PESO TOTAL]]*Tabela1[[#This Row],[SOLDA]]</f>
        <v>0</v>
      </c>
      <c r="AV3418" s="28">
        <f>Tabela1[[#This Row],[PESO TOTAL]]*Tabela1[[#This Row],[ACABAMENTO]]</f>
        <v>0</v>
      </c>
      <c r="AW3418" s="28">
        <f>Tabela1[[#This Row],[PESO TOTAL]]*Tabela1[[#This Row],[PRONTO ACABADO]]</f>
        <v>0</v>
      </c>
      <c r="AX3418" s="28">
        <f>Tabela1[[#This Row],[PESO TOTAL]]*Tabela1[[#This Row],[EXPEDIÇÃO ]]</f>
        <v>0</v>
      </c>
      <c r="AY3418" s="28" t="str">
        <f>Tabela1[[#This Row],[PEDIDO]]&amp;Tabela1[[#This Row],[PRODUTO]]</f>
        <v/>
      </c>
      <c r="AZ3418" s="44">
        <f>IF(AF3418="",0,IF(ISTEXT(AF3418),H3418*VALUE(SUBSTITUTE(AF3418,"%",""))/100,H3418*AF3418))-Tabela1[[#This Row],[PRONTO ACABADO2]]</f>
        <v>0</v>
      </c>
      <c r="BA3418" s="44">
        <f>IF(AG3418="",0,IF(ISTEXT(AG3418),H3418*VALUE(SUBSTITUTE(AG3418,"%",""))/100,H3418*AG3418))-Tabela1[[#This Row],[PESO EXPEDIDO2]]</f>
        <v>0</v>
      </c>
      <c r="BB3418" s="44">
        <f t="shared" si="450"/>
        <v>0</v>
      </c>
      <c r="BC3418" s="44">
        <f t="shared" si="451"/>
        <v>0</v>
      </c>
      <c r="BD3418" s="44"/>
    </row>
    <row r="3419" spans="1:56" ht="15.75" hidden="1" customHeight="1" x14ac:dyDescent="0.25">
      <c r="A3419" s="6"/>
      <c r="B3419" s="22"/>
      <c r="C3419" s="7"/>
      <c r="D3419" s="46"/>
      <c r="E3419" s="7"/>
      <c r="F3419" s="7"/>
      <c r="G3419" s="44"/>
      <c r="H3419" s="41">
        <f>Tabela1[[#This Row],[PESO UNI]]*Tabela1[[#This Row],[QTE]]</f>
        <v>0</v>
      </c>
      <c r="I3419" s="7"/>
      <c r="J3419" s="8"/>
      <c r="K3419" s="8"/>
      <c r="L3419" s="9"/>
      <c r="M3419" s="10"/>
      <c r="N3419" s="11"/>
      <c r="O3419" s="12"/>
      <c r="P3419" s="13"/>
      <c r="Q3419" s="14">
        <f>Tabela1[[#This Row],[QTDE/ Fabricação]]-Tabela1[[#This Row],[QTE]]</f>
        <v>0</v>
      </c>
      <c r="R3419" s="19">
        <f t="shared" si="446"/>
        <v>0</v>
      </c>
      <c r="S3419" s="19">
        <f t="shared" si="445"/>
        <v>0</v>
      </c>
      <c r="T3419" s="20">
        <f t="shared" si="447"/>
        <v>0</v>
      </c>
      <c r="U3419" s="17">
        <f>IFERROR(SUMIF('LISTA DE EMBARQUE'!B:B,MICRO!E:E,'LISTA DE EMBARQUE'!G:G),"")</f>
        <v>0</v>
      </c>
      <c r="V3419" s="12" t="str">
        <f>IFERROR(VLOOKUP(Tabela1[[#This Row],[COD.MDE]],'LISTA DE EMBARQUE'!B:L,11,0),"")</f>
        <v/>
      </c>
      <c r="W3419" s="13" t="str">
        <f>IFERROR(COUNTIF(#REF!,Tabela1[[#This Row],[Colunas5]]),"")</f>
        <v/>
      </c>
      <c r="X3419" s="14">
        <f>Tabela1[[#This Row],[QIANTIDADE EXPEDIDA]]*Tabela1[[#This Row],[PESO UNI]]</f>
        <v>0</v>
      </c>
      <c r="Y3419" s="14">
        <f t="shared" si="448"/>
        <v>0</v>
      </c>
      <c r="Z3419" s="21">
        <f>Tabela1[[#This Row],[PESO TOTAL]]-Tabela1[[#This Row],[Peso Expedido]]</f>
        <v>0</v>
      </c>
      <c r="AA3419" s="18"/>
      <c r="AB3419" s="15" t="s">
        <v>3204</v>
      </c>
      <c r="AC3419" s="15"/>
      <c r="AD3419" s="15"/>
      <c r="AE3419" s="15"/>
      <c r="AF3419" s="15"/>
      <c r="AG3419" s="15"/>
      <c r="AH3419" s="15"/>
      <c r="AI3419" s="40" t="str">
        <f t="shared" si="452"/>
        <v>ok</v>
      </c>
      <c r="AJ3419"/>
      <c r="AK3419" t="str">
        <f>Tabela1[[#This Row],[Coluna1]]&amp;Tabela1[[#This Row],[PEDIDO]]</f>
        <v/>
      </c>
      <c r="AL3419"/>
      <c r="AM3419"/>
      <c r="AN3419"/>
      <c r="AO3419" t="str">
        <f t="shared" si="449"/>
        <v>/</v>
      </c>
      <c r="AP3419" t="str">
        <f>Tabela1[[#This Row],[TAG]]&amp;Tabela1[[#This Row],[PEDIDO]]&amp;Tabela1[[#This Row],[PRODUTO]]</f>
        <v/>
      </c>
      <c r="AQ3419" s="23" t="str">
        <f>Tabela1[[#This Row],[PRODUTO]]&amp;Tabela1[[#This Row],[TAG]]</f>
        <v/>
      </c>
      <c r="AR3419" s="183">
        <f>Tabela1[[#This Row],[PESO TOTAL]]*Tabela1[[#This Row],[MATÉRIA PRIMA]]</f>
        <v>0</v>
      </c>
      <c r="AS3419" s="28">
        <f>Tabela1[[#This Row],[PESO TOTAL]]*Tabela1[[#This Row],[PREPARAÇÃO ]]</f>
        <v>0</v>
      </c>
      <c r="AT3419" s="28">
        <f>Tabela1[[#This Row],[PESO TOTAL]]*Tabela1[[#This Row],[CALDEIRARIA]]</f>
        <v>0</v>
      </c>
      <c r="AU3419" s="28">
        <f>Tabela1[[#This Row],[PESO TOTAL]]*Tabela1[[#This Row],[SOLDA]]</f>
        <v>0</v>
      </c>
      <c r="AV3419" s="28">
        <f>Tabela1[[#This Row],[PESO TOTAL]]*Tabela1[[#This Row],[ACABAMENTO]]</f>
        <v>0</v>
      </c>
      <c r="AW3419" s="28">
        <f>Tabela1[[#This Row],[PESO TOTAL]]*Tabela1[[#This Row],[PRONTO ACABADO]]</f>
        <v>0</v>
      </c>
      <c r="AX3419" s="28">
        <f>Tabela1[[#This Row],[PESO TOTAL]]*Tabela1[[#This Row],[EXPEDIÇÃO ]]</f>
        <v>0</v>
      </c>
      <c r="AY3419" s="28" t="str">
        <f>Tabela1[[#This Row],[PEDIDO]]&amp;Tabela1[[#This Row],[PRODUTO]]</f>
        <v/>
      </c>
      <c r="AZ3419" s="44">
        <f>IF(AF3419="",0,IF(ISTEXT(AF3419),H3419*VALUE(SUBSTITUTE(AF3419,"%",""))/100,H3419*AF3419))-Tabela1[[#This Row],[PRONTO ACABADO2]]</f>
        <v>0</v>
      </c>
      <c r="BA3419" s="44">
        <f>IF(AG3419="",0,IF(ISTEXT(AG3419),H3419*VALUE(SUBSTITUTE(AG3419,"%",""))/100,H3419*AG3419))-Tabela1[[#This Row],[PESO EXPEDIDO2]]</f>
        <v>0</v>
      </c>
      <c r="BB3419" s="44">
        <f t="shared" si="450"/>
        <v>0</v>
      </c>
      <c r="BC3419" s="44">
        <f t="shared" si="451"/>
        <v>0</v>
      </c>
      <c r="BD3419" s="44"/>
    </row>
    <row r="3420" spans="1:56" ht="15.75" hidden="1" customHeight="1" x14ac:dyDescent="0.25">
      <c r="A3420" s="6"/>
      <c r="B3420" s="22"/>
      <c r="C3420" s="7"/>
      <c r="D3420" s="46"/>
      <c r="E3420" s="7"/>
      <c r="F3420" s="7"/>
      <c r="G3420" s="44"/>
      <c r="H3420" s="41">
        <f>Tabela1[[#This Row],[PESO UNI]]*Tabela1[[#This Row],[QTE]]</f>
        <v>0</v>
      </c>
      <c r="I3420" s="7"/>
      <c r="J3420" s="8"/>
      <c r="K3420" s="8"/>
      <c r="L3420" s="9"/>
      <c r="M3420" s="10"/>
      <c r="N3420" s="11"/>
      <c r="O3420" s="12"/>
      <c r="P3420" s="13"/>
      <c r="Q3420" s="14">
        <f>Tabela1[[#This Row],[QTDE/ Fabricação]]-Tabela1[[#This Row],[QTE]]</f>
        <v>0</v>
      </c>
      <c r="R3420" s="19">
        <f t="shared" si="446"/>
        <v>0</v>
      </c>
      <c r="S3420" s="19">
        <f t="shared" si="445"/>
        <v>0</v>
      </c>
      <c r="T3420" s="20">
        <f t="shared" si="447"/>
        <v>0</v>
      </c>
      <c r="U3420" s="17">
        <f>IFERROR(SUMIF('LISTA DE EMBARQUE'!B:B,MICRO!E:E,'LISTA DE EMBARQUE'!G:G),"")</f>
        <v>0</v>
      </c>
      <c r="V3420" s="12" t="str">
        <f>IFERROR(VLOOKUP(Tabela1[[#This Row],[COD.MDE]],'LISTA DE EMBARQUE'!B:L,11,0),"")</f>
        <v/>
      </c>
      <c r="W3420" s="13" t="str">
        <f>IFERROR(COUNTIF(#REF!,Tabela1[[#This Row],[Colunas5]]),"")</f>
        <v/>
      </c>
      <c r="X3420" s="14">
        <f>Tabela1[[#This Row],[QIANTIDADE EXPEDIDA]]*Tabela1[[#This Row],[PESO UNI]]</f>
        <v>0</v>
      </c>
      <c r="Y3420" s="14">
        <f t="shared" si="448"/>
        <v>0</v>
      </c>
      <c r="Z3420" s="21">
        <f>Tabela1[[#This Row],[PESO TOTAL]]-Tabela1[[#This Row],[Peso Expedido]]</f>
        <v>0</v>
      </c>
      <c r="AA3420" s="18"/>
      <c r="AB3420" s="15" t="s">
        <v>3204</v>
      </c>
      <c r="AC3420" s="15"/>
      <c r="AD3420" s="15"/>
      <c r="AE3420" s="15"/>
      <c r="AF3420" s="15"/>
      <c r="AG3420" s="15"/>
      <c r="AH3420" s="15"/>
      <c r="AI3420" s="40" t="str">
        <f t="shared" si="452"/>
        <v>ok</v>
      </c>
      <c r="AJ3420"/>
      <c r="AK3420" t="str">
        <f>Tabela1[[#This Row],[Coluna1]]&amp;Tabela1[[#This Row],[PEDIDO]]</f>
        <v/>
      </c>
      <c r="AL3420"/>
      <c r="AM3420"/>
      <c r="AN3420"/>
      <c r="AO3420" t="str">
        <f t="shared" si="449"/>
        <v>/</v>
      </c>
      <c r="AP3420" t="str">
        <f>Tabela1[[#This Row],[TAG]]&amp;Tabela1[[#This Row],[PEDIDO]]&amp;Tabela1[[#This Row],[PRODUTO]]</f>
        <v/>
      </c>
      <c r="AQ3420" s="23" t="str">
        <f>Tabela1[[#This Row],[PRODUTO]]&amp;Tabela1[[#This Row],[TAG]]</f>
        <v/>
      </c>
      <c r="AR3420" s="183">
        <f>Tabela1[[#This Row],[PESO TOTAL]]*Tabela1[[#This Row],[MATÉRIA PRIMA]]</f>
        <v>0</v>
      </c>
      <c r="AS3420" s="28">
        <f>Tabela1[[#This Row],[PESO TOTAL]]*Tabela1[[#This Row],[PREPARAÇÃO ]]</f>
        <v>0</v>
      </c>
      <c r="AT3420" s="28">
        <f>Tabela1[[#This Row],[PESO TOTAL]]*Tabela1[[#This Row],[CALDEIRARIA]]</f>
        <v>0</v>
      </c>
      <c r="AU3420" s="28">
        <f>Tabela1[[#This Row],[PESO TOTAL]]*Tabela1[[#This Row],[SOLDA]]</f>
        <v>0</v>
      </c>
      <c r="AV3420" s="28">
        <f>Tabela1[[#This Row],[PESO TOTAL]]*Tabela1[[#This Row],[ACABAMENTO]]</f>
        <v>0</v>
      </c>
      <c r="AW3420" s="28">
        <f>Tabela1[[#This Row],[PESO TOTAL]]*Tabela1[[#This Row],[PRONTO ACABADO]]</f>
        <v>0</v>
      </c>
      <c r="AX3420" s="28">
        <f>Tabela1[[#This Row],[PESO TOTAL]]*Tabela1[[#This Row],[EXPEDIÇÃO ]]</f>
        <v>0</v>
      </c>
      <c r="AY3420" s="28" t="str">
        <f>Tabela1[[#This Row],[PEDIDO]]&amp;Tabela1[[#This Row],[PRODUTO]]</f>
        <v/>
      </c>
      <c r="AZ3420" s="44">
        <f>IF(AF3420="",0,IF(ISTEXT(AF3420),H3420*VALUE(SUBSTITUTE(AF3420,"%",""))/100,H3420*AF3420))-Tabela1[[#This Row],[PRONTO ACABADO2]]</f>
        <v>0</v>
      </c>
      <c r="BA3420" s="44">
        <f>IF(AG3420="",0,IF(ISTEXT(AG3420),H3420*VALUE(SUBSTITUTE(AG3420,"%",""))/100,H3420*AG3420))-Tabela1[[#This Row],[PESO EXPEDIDO2]]</f>
        <v>0</v>
      </c>
      <c r="BB3420" s="44">
        <f t="shared" si="450"/>
        <v>0</v>
      </c>
      <c r="BC3420" s="44">
        <f t="shared" si="451"/>
        <v>0</v>
      </c>
      <c r="BD3420" s="44"/>
    </row>
    <row r="3421" spans="1:56" ht="15.75" hidden="1" customHeight="1" x14ac:dyDescent="0.25">
      <c r="A3421" s="6"/>
      <c r="B3421" s="22"/>
      <c r="C3421" s="7"/>
      <c r="D3421" s="46"/>
      <c r="E3421" s="7"/>
      <c r="F3421" s="7"/>
      <c r="G3421" s="44"/>
      <c r="H3421" s="41">
        <f>Tabela1[[#This Row],[PESO UNI]]*Tabela1[[#This Row],[QTE]]</f>
        <v>0</v>
      </c>
      <c r="I3421" s="7"/>
      <c r="J3421" s="8"/>
      <c r="K3421" s="8"/>
      <c r="L3421" s="9"/>
      <c r="M3421" s="10"/>
      <c r="N3421" s="11"/>
      <c r="O3421" s="12"/>
      <c r="P3421" s="13"/>
      <c r="Q3421" s="14">
        <f>Tabela1[[#This Row],[QTDE/ Fabricação]]-Tabela1[[#This Row],[QTE]]</f>
        <v>0</v>
      </c>
      <c r="R3421" s="19">
        <f t="shared" si="446"/>
        <v>0</v>
      </c>
      <c r="S3421" s="19">
        <f t="shared" si="445"/>
        <v>0</v>
      </c>
      <c r="T3421" s="20">
        <f t="shared" si="447"/>
        <v>0</v>
      </c>
      <c r="U3421" s="17">
        <f>IFERROR(SUMIF('LISTA DE EMBARQUE'!B:B,MICRO!E:E,'LISTA DE EMBARQUE'!G:G),"")</f>
        <v>0</v>
      </c>
      <c r="V3421" s="12" t="str">
        <f>IFERROR(VLOOKUP(Tabela1[[#This Row],[COD.MDE]],'LISTA DE EMBARQUE'!B:L,11,0),"")</f>
        <v/>
      </c>
      <c r="W3421" s="13" t="str">
        <f>IFERROR(COUNTIF(#REF!,Tabela1[[#This Row],[Colunas5]]),"")</f>
        <v/>
      </c>
      <c r="X3421" s="14">
        <f>Tabela1[[#This Row],[QIANTIDADE EXPEDIDA]]*Tabela1[[#This Row],[PESO UNI]]</f>
        <v>0</v>
      </c>
      <c r="Y3421" s="14">
        <f t="shared" si="448"/>
        <v>0</v>
      </c>
      <c r="Z3421" s="21">
        <f>Tabela1[[#This Row],[PESO TOTAL]]-Tabela1[[#This Row],[Peso Expedido]]</f>
        <v>0</v>
      </c>
      <c r="AA3421" s="18"/>
      <c r="AB3421" s="15" t="s">
        <v>3204</v>
      </c>
      <c r="AC3421" s="15"/>
      <c r="AD3421" s="15"/>
      <c r="AE3421" s="15"/>
      <c r="AF3421" s="15"/>
      <c r="AG3421" s="15"/>
      <c r="AH3421" s="15"/>
      <c r="AI3421" s="40" t="str">
        <f t="shared" si="452"/>
        <v>ok</v>
      </c>
      <c r="AJ3421"/>
      <c r="AK3421" t="str">
        <f>Tabela1[[#This Row],[Coluna1]]&amp;Tabela1[[#This Row],[PEDIDO]]</f>
        <v/>
      </c>
      <c r="AL3421"/>
      <c r="AM3421"/>
      <c r="AN3421"/>
      <c r="AO3421" t="str">
        <f t="shared" si="449"/>
        <v>/</v>
      </c>
      <c r="AP3421" t="str">
        <f>Tabela1[[#This Row],[TAG]]&amp;Tabela1[[#This Row],[PEDIDO]]&amp;Tabela1[[#This Row],[PRODUTO]]</f>
        <v/>
      </c>
      <c r="AQ3421" s="23" t="str">
        <f>Tabela1[[#This Row],[PRODUTO]]&amp;Tabela1[[#This Row],[TAG]]</f>
        <v/>
      </c>
      <c r="AR3421" s="183">
        <f>Tabela1[[#This Row],[PESO TOTAL]]*Tabela1[[#This Row],[MATÉRIA PRIMA]]</f>
        <v>0</v>
      </c>
      <c r="AS3421" s="28">
        <f>Tabela1[[#This Row],[PESO TOTAL]]*Tabela1[[#This Row],[PREPARAÇÃO ]]</f>
        <v>0</v>
      </c>
      <c r="AT3421" s="28">
        <f>Tabela1[[#This Row],[PESO TOTAL]]*Tabela1[[#This Row],[CALDEIRARIA]]</f>
        <v>0</v>
      </c>
      <c r="AU3421" s="28">
        <f>Tabela1[[#This Row],[PESO TOTAL]]*Tabela1[[#This Row],[SOLDA]]</f>
        <v>0</v>
      </c>
      <c r="AV3421" s="28">
        <f>Tabela1[[#This Row],[PESO TOTAL]]*Tabela1[[#This Row],[ACABAMENTO]]</f>
        <v>0</v>
      </c>
      <c r="AW3421" s="28">
        <f>Tabela1[[#This Row],[PESO TOTAL]]*Tabela1[[#This Row],[PRONTO ACABADO]]</f>
        <v>0</v>
      </c>
      <c r="AX3421" s="28">
        <f>Tabela1[[#This Row],[PESO TOTAL]]*Tabela1[[#This Row],[EXPEDIÇÃO ]]</f>
        <v>0</v>
      </c>
      <c r="AY3421" s="28" t="str">
        <f>Tabela1[[#This Row],[PEDIDO]]&amp;Tabela1[[#This Row],[PRODUTO]]</f>
        <v/>
      </c>
      <c r="AZ3421" s="44">
        <f>IF(AF3421="",0,IF(ISTEXT(AF3421),H3421*VALUE(SUBSTITUTE(AF3421,"%",""))/100,H3421*AF3421))-Tabela1[[#This Row],[PRONTO ACABADO2]]</f>
        <v>0</v>
      </c>
      <c r="BA3421" s="44">
        <f>IF(AG3421="",0,IF(ISTEXT(AG3421),H3421*VALUE(SUBSTITUTE(AG3421,"%",""))/100,H3421*AG3421))-Tabela1[[#This Row],[PESO EXPEDIDO2]]</f>
        <v>0</v>
      </c>
      <c r="BB3421" s="44">
        <f t="shared" si="450"/>
        <v>0</v>
      </c>
      <c r="BC3421" s="44">
        <f t="shared" si="451"/>
        <v>0</v>
      </c>
      <c r="BD3421" s="44"/>
    </row>
    <row r="3422" spans="1:56" ht="15.75" hidden="1" customHeight="1" x14ac:dyDescent="0.25">
      <c r="A3422" s="6"/>
      <c r="B3422" s="22"/>
      <c r="C3422" s="7"/>
      <c r="D3422" s="46"/>
      <c r="E3422" s="7"/>
      <c r="F3422" s="7"/>
      <c r="G3422" s="44"/>
      <c r="H3422" s="41">
        <f>Tabela1[[#This Row],[PESO UNI]]*Tabela1[[#This Row],[QTE]]</f>
        <v>0</v>
      </c>
      <c r="I3422" s="7"/>
      <c r="J3422" s="8"/>
      <c r="K3422" s="8"/>
      <c r="L3422" s="9"/>
      <c r="M3422" s="10"/>
      <c r="N3422" s="11"/>
      <c r="O3422" s="12"/>
      <c r="P3422" s="13"/>
      <c r="Q3422" s="14">
        <f>Tabela1[[#This Row],[QTDE/ Fabricação]]-Tabela1[[#This Row],[QTE]]</f>
        <v>0</v>
      </c>
      <c r="R3422" s="19">
        <f t="shared" si="446"/>
        <v>0</v>
      </c>
      <c r="S3422" s="19">
        <f t="shared" si="445"/>
        <v>0</v>
      </c>
      <c r="T3422" s="20">
        <f t="shared" si="447"/>
        <v>0</v>
      </c>
      <c r="U3422" s="17">
        <f>IFERROR(SUMIF('LISTA DE EMBARQUE'!B:B,MICRO!E:E,'LISTA DE EMBARQUE'!G:G),"")</f>
        <v>0</v>
      </c>
      <c r="V3422" s="12" t="str">
        <f>IFERROR(VLOOKUP(Tabela1[[#This Row],[COD.MDE]],'LISTA DE EMBARQUE'!B:L,11,0),"")</f>
        <v/>
      </c>
      <c r="W3422" s="13" t="str">
        <f>IFERROR(COUNTIF(#REF!,Tabela1[[#This Row],[Colunas5]]),"")</f>
        <v/>
      </c>
      <c r="X3422" s="14">
        <f>Tabela1[[#This Row],[QIANTIDADE EXPEDIDA]]*Tabela1[[#This Row],[PESO UNI]]</f>
        <v>0</v>
      </c>
      <c r="Y3422" s="14">
        <f t="shared" si="448"/>
        <v>0</v>
      </c>
      <c r="Z3422" s="21">
        <f>Tabela1[[#This Row],[PESO TOTAL]]-Tabela1[[#This Row],[Peso Expedido]]</f>
        <v>0</v>
      </c>
      <c r="AA3422" s="18"/>
      <c r="AB3422" s="15" t="s">
        <v>3204</v>
      </c>
      <c r="AC3422" s="15"/>
      <c r="AD3422" s="15"/>
      <c r="AE3422" s="15"/>
      <c r="AF3422" s="15"/>
      <c r="AG3422" s="15"/>
      <c r="AH3422" s="15"/>
      <c r="AI3422" s="40" t="str">
        <f t="shared" si="452"/>
        <v>ok</v>
      </c>
      <c r="AJ3422"/>
      <c r="AK3422" t="str">
        <f>Tabela1[[#This Row],[Coluna1]]&amp;Tabela1[[#This Row],[PEDIDO]]</f>
        <v/>
      </c>
      <c r="AL3422"/>
      <c r="AM3422"/>
      <c r="AN3422"/>
      <c r="AO3422" t="str">
        <f t="shared" si="449"/>
        <v>/</v>
      </c>
      <c r="AP3422" t="str">
        <f>Tabela1[[#This Row],[TAG]]&amp;Tabela1[[#This Row],[PEDIDO]]&amp;Tabela1[[#This Row],[PRODUTO]]</f>
        <v/>
      </c>
      <c r="AQ3422" s="23" t="str">
        <f>Tabela1[[#This Row],[PRODUTO]]&amp;Tabela1[[#This Row],[TAG]]</f>
        <v/>
      </c>
      <c r="AR3422" s="183">
        <f>Tabela1[[#This Row],[PESO TOTAL]]*Tabela1[[#This Row],[MATÉRIA PRIMA]]</f>
        <v>0</v>
      </c>
      <c r="AS3422" s="28">
        <f>Tabela1[[#This Row],[PESO TOTAL]]*Tabela1[[#This Row],[PREPARAÇÃO ]]</f>
        <v>0</v>
      </c>
      <c r="AT3422" s="28">
        <f>Tabela1[[#This Row],[PESO TOTAL]]*Tabela1[[#This Row],[CALDEIRARIA]]</f>
        <v>0</v>
      </c>
      <c r="AU3422" s="28">
        <f>Tabela1[[#This Row],[PESO TOTAL]]*Tabela1[[#This Row],[SOLDA]]</f>
        <v>0</v>
      </c>
      <c r="AV3422" s="28">
        <f>Tabela1[[#This Row],[PESO TOTAL]]*Tabela1[[#This Row],[ACABAMENTO]]</f>
        <v>0</v>
      </c>
      <c r="AW3422" s="28">
        <f>Tabela1[[#This Row],[PESO TOTAL]]*Tabela1[[#This Row],[PRONTO ACABADO]]</f>
        <v>0</v>
      </c>
      <c r="AX3422" s="28">
        <f>Tabela1[[#This Row],[PESO TOTAL]]*Tabela1[[#This Row],[EXPEDIÇÃO ]]</f>
        <v>0</v>
      </c>
      <c r="AY3422" s="28" t="str">
        <f>Tabela1[[#This Row],[PEDIDO]]&amp;Tabela1[[#This Row],[PRODUTO]]</f>
        <v/>
      </c>
      <c r="AZ3422" s="44">
        <f>IF(AF3422="",0,IF(ISTEXT(AF3422),H3422*VALUE(SUBSTITUTE(AF3422,"%",""))/100,H3422*AF3422))-Tabela1[[#This Row],[PRONTO ACABADO2]]</f>
        <v>0</v>
      </c>
      <c r="BA3422" s="44">
        <f>IF(AG3422="",0,IF(ISTEXT(AG3422),H3422*VALUE(SUBSTITUTE(AG3422,"%",""))/100,H3422*AG3422))-Tabela1[[#This Row],[PESO EXPEDIDO2]]</f>
        <v>0</v>
      </c>
      <c r="BB3422" s="44">
        <f t="shared" si="450"/>
        <v>0</v>
      </c>
      <c r="BC3422" s="44">
        <f t="shared" si="451"/>
        <v>0</v>
      </c>
      <c r="BD3422" s="44"/>
    </row>
    <row r="3423" spans="1:56" ht="15.75" hidden="1" customHeight="1" x14ac:dyDescent="0.25">
      <c r="A3423" s="6"/>
      <c r="B3423" s="22"/>
      <c r="C3423" s="7"/>
      <c r="D3423" s="46"/>
      <c r="E3423" s="7"/>
      <c r="F3423" s="7"/>
      <c r="G3423" s="44"/>
      <c r="H3423" s="41">
        <f>Tabela1[[#This Row],[PESO UNI]]*Tabela1[[#This Row],[QTE]]</f>
        <v>0</v>
      </c>
      <c r="I3423" s="7"/>
      <c r="J3423" s="8"/>
      <c r="K3423" s="8"/>
      <c r="L3423" s="9"/>
      <c r="M3423" s="10"/>
      <c r="N3423" s="11"/>
      <c r="O3423" s="12"/>
      <c r="P3423" s="13"/>
      <c r="Q3423" s="14">
        <f>Tabela1[[#This Row],[QTDE/ Fabricação]]-Tabela1[[#This Row],[QTE]]</f>
        <v>0</v>
      </c>
      <c r="R3423" s="19">
        <f t="shared" si="446"/>
        <v>0</v>
      </c>
      <c r="S3423" s="19">
        <f t="shared" si="445"/>
        <v>0</v>
      </c>
      <c r="T3423" s="20">
        <f t="shared" si="447"/>
        <v>0</v>
      </c>
      <c r="U3423" s="17">
        <f>IFERROR(SUMIF('LISTA DE EMBARQUE'!B:B,MICRO!E:E,'LISTA DE EMBARQUE'!G:G),"")</f>
        <v>0</v>
      </c>
      <c r="V3423" s="12" t="str">
        <f>IFERROR(VLOOKUP(Tabela1[[#This Row],[COD.MDE]],'LISTA DE EMBARQUE'!B:L,11,0),"")</f>
        <v/>
      </c>
      <c r="W3423" s="13" t="str">
        <f>IFERROR(COUNTIF(#REF!,Tabela1[[#This Row],[Colunas5]]),"")</f>
        <v/>
      </c>
      <c r="X3423" s="14">
        <f>Tabela1[[#This Row],[QIANTIDADE EXPEDIDA]]*Tabela1[[#This Row],[PESO UNI]]</f>
        <v>0</v>
      </c>
      <c r="Y3423" s="14">
        <f t="shared" si="448"/>
        <v>0</v>
      </c>
      <c r="Z3423" s="21">
        <f>Tabela1[[#This Row],[PESO TOTAL]]-Tabela1[[#This Row],[Peso Expedido]]</f>
        <v>0</v>
      </c>
      <c r="AA3423" s="18"/>
      <c r="AB3423" s="15" t="s">
        <v>3204</v>
      </c>
      <c r="AC3423" s="15"/>
      <c r="AD3423" s="15"/>
      <c r="AE3423" s="15"/>
      <c r="AF3423" s="15"/>
      <c r="AG3423" s="15"/>
      <c r="AH3423" s="15"/>
      <c r="AI3423" s="40" t="str">
        <f t="shared" si="452"/>
        <v>ok</v>
      </c>
      <c r="AJ3423"/>
      <c r="AK3423" t="str">
        <f>Tabela1[[#This Row],[Coluna1]]&amp;Tabela1[[#This Row],[PEDIDO]]</f>
        <v/>
      </c>
      <c r="AL3423"/>
      <c r="AM3423"/>
      <c r="AN3423"/>
      <c r="AO3423" t="str">
        <f t="shared" si="449"/>
        <v>/</v>
      </c>
      <c r="AP3423" t="str">
        <f>Tabela1[[#This Row],[TAG]]&amp;Tabela1[[#This Row],[PEDIDO]]&amp;Tabela1[[#This Row],[PRODUTO]]</f>
        <v/>
      </c>
      <c r="AQ3423" s="23" t="str">
        <f>Tabela1[[#This Row],[PRODUTO]]&amp;Tabela1[[#This Row],[TAG]]</f>
        <v/>
      </c>
      <c r="AR3423" s="183">
        <f>Tabela1[[#This Row],[PESO TOTAL]]*Tabela1[[#This Row],[MATÉRIA PRIMA]]</f>
        <v>0</v>
      </c>
      <c r="AS3423" s="28">
        <f>Tabela1[[#This Row],[PESO TOTAL]]*Tabela1[[#This Row],[PREPARAÇÃO ]]</f>
        <v>0</v>
      </c>
      <c r="AT3423" s="28">
        <f>Tabela1[[#This Row],[PESO TOTAL]]*Tabela1[[#This Row],[CALDEIRARIA]]</f>
        <v>0</v>
      </c>
      <c r="AU3423" s="28">
        <f>Tabela1[[#This Row],[PESO TOTAL]]*Tabela1[[#This Row],[SOLDA]]</f>
        <v>0</v>
      </c>
      <c r="AV3423" s="28">
        <f>Tabela1[[#This Row],[PESO TOTAL]]*Tabela1[[#This Row],[ACABAMENTO]]</f>
        <v>0</v>
      </c>
      <c r="AW3423" s="28">
        <f>Tabela1[[#This Row],[PESO TOTAL]]*Tabela1[[#This Row],[PRONTO ACABADO]]</f>
        <v>0</v>
      </c>
      <c r="AX3423" s="28">
        <f>Tabela1[[#This Row],[PESO TOTAL]]*Tabela1[[#This Row],[EXPEDIÇÃO ]]</f>
        <v>0</v>
      </c>
      <c r="AY3423" s="28" t="str">
        <f>Tabela1[[#This Row],[PEDIDO]]&amp;Tabela1[[#This Row],[PRODUTO]]</f>
        <v/>
      </c>
      <c r="AZ3423" s="44">
        <f>IF(AF3423="",0,IF(ISTEXT(AF3423),H3423*VALUE(SUBSTITUTE(AF3423,"%",""))/100,H3423*AF3423))-Tabela1[[#This Row],[PRONTO ACABADO2]]</f>
        <v>0</v>
      </c>
      <c r="BA3423" s="44">
        <f>IF(AG3423="",0,IF(ISTEXT(AG3423),H3423*VALUE(SUBSTITUTE(AG3423,"%",""))/100,H3423*AG3423))-Tabela1[[#This Row],[PESO EXPEDIDO2]]</f>
        <v>0</v>
      </c>
      <c r="BB3423" s="44">
        <f t="shared" si="450"/>
        <v>0</v>
      </c>
      <c r="BC3423" s="44">
        <f t="shared" si="451"/>
        <v>0</v>
      </c>
      <c r="BD3423" s="44"/>
    </row>
    <row r="3424" spans="1:56" ht="15.75" hidden="1" customHeight="1" x14ac:dyDescent="0.25">
      <c r="A3424" s="6"/>
      <c r="B3424" s="22"/>
      <c r="C3424" s="7"/>
      <c r="D3424" s="46"/>
      <c r="E3424" s="7"/>
      <c r="F3424" s="7"/>
      <c r="G3424" s="44"/>
      <c r="H3424" s="41">
        <f>Tabela1[[#This Row],[PESO UNI]]*Tabela1[[#This Row],[QTE]]</f>
        <v>0</v>
      </c>
      <c r="I3424" s="7"/>
      <c r="J3424" s="8"/>
      <c r="K3424" s="8"/>
      <c r="L3424" s="9"/>
      <c r="M3424" s="10"/>
      <c r="N3424" s="11"/>
      <c r="O3424" s="12"/>
      <c r="P3424" s="13"/>
      <c r="Q3424" s="14">
        <f>Tabela1[[#This Row],[QTDE/ Fabricação]]-Tabela1[[#This Row],[QTE]]</f>
        <v>0</v>
      </c>
      <c r="R3424" s="19">
        <f t="shared" si="446"/>
        <v>0</v>
      </c>
      <c r="S3424" s="19">
        <f t="shared" si="445"/>
        <v>0</v>
      </c>
      <c r="T3424" s="20">
        <f t="shared" si="447"/>
        <v>0</v>
      </c>
      <c r="U3424" s="17">
        <f>IFERROR(SUMIF('LISTA DE EMBARQUE'!B:B,MICRO!E:E,'LISTA DE EMBARQUE'!G:G),"")</f>
        <v>0</v>
      </c>
      <c r="V3424" s="12" t="str">
        <f>IFERROR(VLOOKUP(Tabela1[[#This Row],[COD.MDE]],'LISTA DE EMBARQUE'!B:L,11,0),"")</f>
        <v/>
      </c>
      <c r="W3424" s="13" t="str">
        <f>IFERROR(COUNTIF(#REF!,Tabela1[[#This Row],[Colunas5]]),"")</f>
        <v/>
      </c>
      <c r="X3424" s="14">
        <f>Tabela1[[#This Row],[QIANTIDADE EXPEDIDA]]*Tabela1[[#This Row],[PESO UNI]]</f>
        <v>0</v>
      </c>
      <c r="Y3424" s="14">
        <f t="shared" si="448"/>
        <v>0</v>
      </c>
      <c r="Z3424" s="21">
        <f>Tabela1[[#This Row],[PESO TOTAL]]-Tabela1[[#This Row],[Peso Expedido]]</f>
        <v>0</v>
      </c>
      <c r="AA3424" s="18"/>
      <c r="AB3424" s="15" t="s">
        <v>3204</v>
      </c>
      <c r="AC3424" s="15"/>
      <c r="AD3424" s="15"/>
      <c r="AE3424" s="15"/>
      <c r="AF3424" s="15"/>
      <c r="AG3424" s="15"/>
      <c r="AH3424" s="15"/>
      <c r="AI3424" s="40" t="str">
        <f t="shared" si="452"/>
        <v>ok</v>
      </c>
      <c r="AJ3424"/>
      <c r="AK3424" t="str">
        <f>Tabela1[[#This Row],[Coluna1]]&amp;Tabela1[[#This Row],[PEDIDO]]</f>
        <v/>
      </c>
      <c r="AL3424"/>
      <c r="AM3424"/>
      <c r="AN3424"/>
      <c r="AO3424" t="str">
        <f t="shared" si="449"/>
        <v>/</v>
      </c>
      <c r="AP3424" t="str">
        <f>Tabela1[[#This Row],[TAG]]&amp;Tabela1[[#This Row],[PEDIDO]]&amp;Tabela1[[#This Row],[PRODUTO]]</f>
        <v/>
      </c>
      <c r="AQ3424" s="23" t="str">
        <f>Tabela1[[#This Row],[PRODUTO]]&amp;Tabela1[[#This Row],[TAG]]</f>
        <v/>
      </c>
      <c r="AR3424" s="183">
        <f>Tabela1[[#This Row],[PESO TOTAL]]*Tabela1[[#This Row],[MATÉRIA PRIMA]]</f>
        <v>0</v>
      </c>
      <c r="AS3424" s="28">
        <f>Tabela1[[#This Row],[PESO TOTAL]]*Tabela1[[#This Row],[PREPARAÇÃO ]]</f>
        <v>0</v>
      </c>
      <c r="AT3424" s="28">
        <f>Tabela1[[#This Row],[PESO TOTAL]]*Tabela1[[#This Row],[CALDEIRARIA]]</f>
        <v>0</v>
      </c>
      <c r="AU3424" s="28">
        <f>Tabela1[[#This Row],[PESO TOTAL]]*Tabela1[[#This Row],[SOLDA]]</f>
        <v>0</v>
      </c>
      <c r="AV3424" s="28">
        <f>Tabela1[[#This Row],[PESO TOTAL]]*Tabela1[[#This Row],[ACABAMENTO]]</f>
        <v>0</v>
      </c>
      <c r="AW3424" s="28">
        <f>Tabela1[[#This Row],[PESO TOTAL]]*Tabela1[[#This Row],[PRONTO ACABADO]]</f>
        <v>0</v>
      </c>
      <c r="AX3424" s="28">
        <f>Tabela1[[#This Row],[PESO TOTAL]]*Tabela1[[#This Row],[EXPEDIÇÃO ]]</f>
        <v>0</v>
      </c>
      <c r="AY3424" s="28" t="str">
        <f>Tabela1[[#This Row],[PEDIDO]]&amp;Tabela1[[#This Row],[PRODUTO]]</f>
        <v/>
      </c>
      <c r="AZ3424" s="44">
        <f>IF(AF3424="",0,IF(ISTEXT(AF3424),H3424*VALUE(SUBSTITUTE(AF3424,"%",""))/100,H3424*AF3424))-Tabela1[[#This Row],[PRONTO ACABADO2]]</f>
        <v>0</v>
      </c>
      <c r="BA3424" s="44">
        <f>IF(AG3424="",0,IF(ISTEXT(AG3424),H3424*VALUE(SUBSTITUTE(AG3424,"%",""))/100,H3424*AG3424))-Tabela1[[#This Row],[PESO EXPEDIDO2]]</f>
        <v>0</v>
      </c>
      <c r="BB3424" s="44">
        <f t="shared" si="450"/>
        <v>0</v>
      </c>
      <c r="BC3424" s="44">
        <f t="shared" si="451"/>
        <v>0</v>
      </c>
      <c r="BD3424" s="44"/>
    </row>
    <row r="3425" spans="1:56" ht="15.75" hidden="1" customHeight="1" x14ac:dyDescent="0.25">
      <c r="A3425" s="6"/>
      <c r="B3425" s="22"/>
      <c r="C3425" s="7"/>
      <c r="D3425" s="46"/>
      <c r="E3425" s="7"/>
      <c r="F3425" s="7"/>
      <c r="G3425" s="44"/>
      <c r="H3425" s="41">
        <f>Tabela1[[#This Row],[PESO UNI]]*Tabela1[[#This Row],[QTE]]</f>
        <v>0</v>
      </c>
      <c r="I3425" s="7"/>
      <c r="J3425" s="8"/>
      <c r="K3425" s="8"/>
      <c r="L3425" s="9"/>
      <c r="M3425" s="10"/>
      <c r="N3425" s="11"/>
      <c r="O3425" s="12"/>
      <c r="P3425" s="13"/>
      <c r="Q3425" s="14">
        <f>Tabela1[[#This Row],[QTDE/ Fabricação]]-Tabela1[[#This Row],[QTE]]</f>
        <v>0</v>
      </c>
      <c r="R3425" s="19">
        <f t="shared" si="446"/>
        <v>0</v>
      </c>
      <c r="S3425" s="19">
        <f t="shared" si="445"/>
        <v>0</v>
      </c>
      <c r="T3425" s="20">
        <f t="shared" si="447"/>
        <v>0</v>
      </c>
      <c r="U3425" s="17">
        <f>IFERROR(SUMIF('LISTA DE EMBARQUE'!B:B,MICRO!E:E,'LISTA DE EMBARQUE'!G:G),"")</f>
        <v>0</v>
      </c>
      <c r="V3425" s="12" t="str">
        <f>IFERROR(VLOOKUP(Tabela1[[#This Row],[COD.MDE]],'LISTA DE EMBARQUE'!B:L,11,0),"")</f>
        <v/>
      </c>
      <c r="W3425" s="13" t="str">
        <f>IFERROR(COUNTIF(#REF!,Tabela1[[#This Row],[Colunas5]]),"")</f>
        <v/>
      </c>
      <c r="X3425" s="14">
        <f>Tabela1[[#This Row],[QIANTIDADE EXPEDIDA]]*Tabela1[[#This Row],[PESO UNI]]</f>
        <v>0</v>
      </c>
      <c r="Y3425" s="14">
        <f t="shared" si="448"/>
        <v>0</v>
      </c>
      <c r="Z3425" s="21">
        <f>Tabela1[[#This Row],[PESO TOTAL]]-Tabela1[[#This Row],[Peso Expedido]]</f>
        <v>0</v>
      </c>
      <c r="AA3425" s="18"/>
      <c r="AB3425" s="15" t="s">
        <v>3204</v>
      </c>
      <c r="AC3425" s="15"/>
      <c r="AD3425" s="15"/>
      <c r="AE3425" s="15"/>
      <c r="AF3425" s="15"/>
      <c r="AG3425" s="15"/>
      <c r="AH3425" s="15"/>
      <c r="AI3425" s="40" t="str">
        <f t="shared" si="452"/>
        <v>ok</v>
      </c>
      <c r="AJ3425"/>
      <c r="AK3425" t="str">
        <f>Tabela1[[#This Row],[Coluna1]]&amp;Tabela1[[#This Row],[PEDIDO]]</f>
        <v/>
      </c>
      <c r="AL3425"/>
      <c r="AM3425"/>
      <c r="AN3425"/>
      <c r="AO3425" t="str">
        <f t="shared" si="449"/>
        <v>/</v>
      </c>
      <c r="AP3425" t="str">
        <f>Tabela1[[#This Row],[TAG]]&amp;Tabela1[[#This Row],[PEDIDO]]&amp;Tabela1[[#This Row],[PRODUTO]]</f>
        <v/>
      </c>
      <c r="AQ3425" s="23" t="str">
        <f>Tabela1[[#This Row],[PRODUTO]]&amp;Tabela1[[#This Row],[TAG]]</f>
        <v/>
      </c>
      <c r="AR3425" s="183">
        <f>Tabela1[[#This Row],[PESO TOTAL]]*Tabela1[[#This Row],[MATÉRIA PRIMA]]</f>
        <v>0</v>
      </c>
      <c r="AS3425" s="28">
        <f>Tabela1[[#This Row],[PESO TOTAL]]*Tabela1[[#This Row],[PREPARAÇÃO ]]</f>
        <v>0</v>
      </c>
      <c r="AT3425" s="28">
        <f>Tabela1[[#This Row],[PESO TOTAL]]*Tabela1[[#This Row],[CALDEIRARIA]]</f>
        <v>0</v>
      </c>
      <c r="AU3425" s="28">
        <f>Tabela1[[#This Row],[PESO TOTAL]]*Tabela1[[#This Row],[SOLDA]]</f>
        <v>0</v>
      </c>
      <c r="AV3425" s="28">
        <f>Tabela1[[#This Row],[PESO TOTAL]]*Tabela1[[#This Row],[ACABAMENTO]]</f>
        <v>0</v>
      </c>
      <c r="AW3425" s="28">
        <f>Tabela1[[#This Row],[PESO TOTAL]]*Tabela1[[#This Row],[PRONTO ACABADO]]</f>
        <v>0</v>
      </c>
      <c r="AX3425" s="28">
        <f>Tabela1[[#This Row],[PESO TOTAL]]*Tabela1[[#This Row],[EXPEDIÇÃO ]]</f>
        <v>0</v>
      </c>
      <c r="AY3425" s="28" t="str">
        <f>Tabela1[[#This Row],[PEDIDO]]&amp;Tabela1[[#This Row],[PRODUTO]]</f>
        <v/>
      </c>
      <c r="AZ3425" s="44">
        <f>IF(AF3425="",0,IF(ISTEXT(AF3425),H3425*VALUE(SUBSTITUTE(AF3425,"%",""))/100,H3425*AF3425))-Tabela1[[#This Row],[PRONTO ACABADO2]]</f>
        <v>0</v>
      </c>
      <c r="BA3425" s="44">
        <f>IF(AG3425="",0,IF(ISTEXT(AG3425),H3425*VALUE(SUBSTITUTE(AG3425,"%",""))/100,H3425*AG3425))-Tabela1[[#This Row],[PESO EXPEDIDO2]]</f>
        <v>0</v>
      </c>
      <c r="BB3425" s="44">
        <f t="shared" si="450"/>
        <v>0</v>
      </c>
      <c r="BC3425" s="44">
        <f t="shared" si="451"/>
        <v>0</v>
      </c>
      <c r="BD3425" s="44"/>
    </row>
    <row r="3426" spans="1:56" ht="15.75" hidden="1" customHeight="1" x14ac:dyDescent="0.25">
      <c r="A3426" s="6"/>
      <c r="B3426" s="22"/>
      <c r="C3426" s="7"/>
      <c r="D3426" s="46"/>
      <c r="E3426" s="7"/>
      <c r="F3426" s="7"/>
      <c r="G3426" s="44"/>
      <c r="H3426" s="41">
        <f>Tabela1[[#This Row],[PESO UNI]]*Tabela1[[#This Row],[QTE]]</f>
        <v>0</v>
      </c>
      <c r="I3426" s="7"/>
      <c r="J3426" s="8"/>
      <c r="K3426" s="8"/>
      <c r="L3426" s="9"/>
      <c r="M3426" s="10"/>
      <c r="N3426" s="11"/>
      <c r="O3426" s="12"/>
      <c r="P3426" s="13"/>
      <c r="Q3426" s="14">
        <f>Tabela1[[#This Row],[QTDE/ Fabricação]]-Tabela1[[#This Row],[QTE]]</f>
        <v>0</v>
      </c>
      <c r="R3426" s="19">
        <f t="shared" si="446"/>
        <v>0</v>
      </c>
      <c r="S3426" s="19">
        <f t="shared" si="445"/>
        <v>0</v>
      </c>
      <c r="T3426" s="20">
        <f t="shared" si="447"/>
        <v>0</v>
      </c>
      <c r="U3426" s="17">
        <f>IFERROR(SUMIF('LISTA DE EMBARQUE'!B:B,MICRO!E:E,'LISTA DE EMBARQUE'!G:G),"")</f>
        <v>0</v>
      </c>
      <c r="V3426" s="12" t="str">
        <f>IFERROR(VLOOKUP(Tabela1[[#This Row],[COD.MDE]],'LISTA DE EMBARQUE'!B:L,11,0),"")</f>
        <v/>
      </c>
      <c r="W3426" s="13" t="str">
        <f>IFERROR(COUNTIF(#REF!,Tabela1[[#This Row],[Colunas5]]),"")</f>
        <v/>
      </c>
      <c r="X3426" s="14">
        <f>Tabela1[[#This Row],[QIANTIDADE EXPEDIDA]]*Tabela1[[#This Row],[PESO UNI]]</f>
        <v>0</v>
      </c>
      <c r="Y3426" s="14">
        <f t="shared" si="448"/>
        <v>0</v>
      </c>
      <c r="Z3426" s="21">
        <f>Tabela1[[#This Row],[PESO TOTAL]]-Tabela1[[#This Row],[Peso Expedido]]</f>
        <v>0</v>
      </c>
      <c r="AA3426" s="18"/>
      <c r="AB3426" s="15" t="s">
        <v>3204</v>
      </c>
      <c r="AC3426" s="15"/>
      <c r="AD3426" s="15"/>
      <c r="AE3426" s="15"/>
      <c r="AF3426" s="15"/>
      <c r="AG3426" s="15"/>
      <c r="AH3426" s="15"/>
      <c r="AI3426" s="40" t="str">
        <f t="shared" si="452"/>
        <v>ok</v>
      </c>
      <c r="AJ3426"/>
      <c r="AK3426" t="str">
        <f>Tabela1[[#This Row],[Coluna1]]&amp;Tabela1[[#This Row],[PEDIDO]]</f>
        <v/>
      </c>
      <c r="AL3426"/>
      <c r="AM3426"/>
      <c r="AN3426"/>
      <c r="AO3426" t="str">
        <f t="shared" si="449"/>
        <v>/</v>
      </c>
      <c r="AP3426" t="str">
        <f>Tabela1[[#This Row],[TAG]]&amp;Tabela1[[#This Row],[PEDIDO]]&amp;Tabela1[[#This Row],[PRODUTO]]</f>
        <v/>
      </c>
      <c r="AQ3426" s="23" t="str">
        <f>Tabela1[[#This Row],[PRODUTO]]&amp;Tabela1[[#This Row],[TAG]]</f>
        <v/>
      </c>
      <c r="AR3426" s="183">
        <f>Tabela1[[#This Row],[PESO TOTAL]]*Tabela1[[#This Row],[MATÉRIA PRIMA]]</f>
        <v>0</v>
      </c>
      <c r="AS3426" s="28">
        <f>Tabela1[[#This Row],[PESO TOTAL]]*Tabela1[[#This Row],[PREPARAÇÃO ]]</f>
        <v>0</v>
      </c>
      <c r="AT3426" s="28">
        <f>Tabela1[[#This Row],[PESO TOTAL]]*Tabela1[[#This Row],[CALDEIRARIA]]</f>
        <v>0</v>
      </c>
      <c r="AU3426" s="28">
        <f>Tabela1[[#This Row],[PESO TOTAL]]*Tabela1[[#This Row],[SOLDA]]</f>
        <v>0</v>
      </c>
      <c r="AV3426" s="28">
        <f>Tabela1[[#This Row],[PESO TOTAL]]*Tabela1[[#This Row],[ACABAMENTO]]</f>
        <v>0</v>
      </c>
      <c r="AW3426" s="28">
        <f>Tabela1[[#This Row],[PESO TOTAL]]*Tabela1[[#This Row],[PRONTO ACABADO]]</f>
        <v>0</v>
      </c>
      <c r="AX3426" s="28">
        <f>Tabela1[[#This Row],[PESO TOTAL]]*Tabela1[[#This Row],[EXPEDIÇÃO ]]</f>
        <v>0</v>
      </c>
      <c r="AY3426" s="28" t="str">
        <f>Tabela1[[#This Row],[PEDIDO]]&amp;Tabela1[[#This Row],[PRODUTO]]</f>
        <v/>
      </c>
      <c r="AZ3426" s="44">
        <f>IF(AF3426="",0,IF(ISTEXT(AF3426),H3426*VALUE(SUBSTITUTE(AF3426,"%",""))/100,H3426*AF3426))-Tabela1[[#This Row],[PRONTO ACABADO2]]</f>
        <v>0</v>
      </c>
      <c r="BA3426" s="44">
        <f>IF(AG3426="",0,IF(ISTEXT(AG3426),H3426*VALUE(SUBSTITUTE(AG3426,"%",""))/100,H3426*AG3426))-Tabela1[[#This Row],[PESO EXPEDIDO2]]</f>
        <v>0</v>
      </c>
      <c r="BB3426" s="44">
        <f t="shared" si="450"/>
        <v>0</v>
      </c>
      <c r="BC3426" s="44">
        <f t="shared" si="451"/>
        <v>0</v>
      </c>
      <c r="BD3426" s="44"/>
    </row>
    <row r="3427" spans="1:56" ht="15.75" hidden="1" customHeight="1" x14ac:dyDescent="0.25">
      <c r="A3427" s="6"/>
      <c r="B3427" s="22"/>
      <c r="C3427" s="7"/>
      <c r="D3427" s="46"/>
      <c r="E3427" s="7"/>
      <c r="F3427" s="7"/>
      <c r="G3427" s="44"/>
      <c r="H3427" s="41">
        <f>Tabela1[[#This Row],[PESO UNI]]*Tabela1[[#This Row],[QTE]]</f>
        <v>0</v>
      </c>
      <c r="I3427" s="7"/>
      <c r="J3427" s="8"/>
      <c r="K3427" s="8"/>
      <c r="L3427" s="9"/>
      <c r="M3427" s="10"/>
      <c r="N3427" s="11"/>
      <c r="O3427" s="12"/>
      <c r="P3427" s="13"/>
      <c r="Q3427" s="14">
        <f>Tabela1[[#This Row],[QTDE/ Fabricação]]-Tabela1[[#This Row],[QTE]]</f>
        <v>0</v>
      </c>
      <c r="R3427" s="19">
        <f t="shared" si="446"/>
        <v>0</v>
      </c>
      <c r="S3427" s="19">
        <f t="shared" si="445"/>
        <v>0</v>
      </c>
      <c r="T3427" s="20">
        <f t="shared" si="447"/>
        <v>0</v>
      </c>
      <c r="U3427" s="17">
        <f>IFERROR(SUMIF('LISTA DE EMBARQUE'!B:B,MICRO!E:E,'LISTA DE EMBARQUE'!G:G),"")</f>
        <v>0</v>
      </c>
      <c r="V3427" s="12" t="str">
        <f>IFERROR(VLOOKUP(Tabela1[[#This Row],[COD.MDE]],'LISTA DE EMBARQUE'!B:L,11,0),"")</f>
        <v/>
      </c>
      <c r="W3427" s="13" t="str">
        <f>IFERROR(COUNTIF(#REF!,Tabela1[[#This Row],[Colunas5]]),"")</f>
        <v/>
      </c>
      <c r="X3427" s="14">
        <f>Tabela1[[#This Row],[QIANTIDADE EXPEDIDA]]*Tabela1[[#This Row],[PESO UNI]]</f>
        <v>0</v>
      </c>
      <c r="Y3427" s="14">
        <f t="shared" si="448"/>
        <v>0</v>
      </c>
      <c r="Z3427" s="21">
        <f>Tabela1[[#This Row],[PESO TOTAL]]-Tabela1[[#This Row],[Peso Expedido]]</f>
        <v>0</v>
      </c>
      <c r="AA3427" s="18"/>
      <c r="AB3427" s="15" t="s">
        <v>3204</v>
      </c>
      <c r="AC3427" s="15"/>
      <c r="AD3427" s="15"/>
      <c r="AE3427" s="15"/>
      <c r="AF3427" s="15"/>
      <c r="AG3427" s="15"/>
      <c r="AH3427" s="15"/>
      <c r="AI3427" s="40" t="str">
        <f t="shared" si="452"/>
        <v>ok</v>
      </c>
      <c r="AJ3427"/>
      <c r="AK3427" t="str">
        <f>Tabela1[[#This Row],[Coluna1]]&amp;Tabela1[[#This Row],[PEDIDO]]</f>
        <v/>
      </c>
      <c r="AL3427"/>
      <c r="AM3427"/>
      <c r="AN3427"/>
      <c r="AO3427" t="str">
        <f t="shared" si="449"/>
        <v>/</v>
      </c>
      <c r="AP3427" t="str">
        <f>Tabela1[[#This Row],[TAG]]&amp;Tabela1[[#This Row],[PEDIDO]]&amp;Tabela1[[#This Row],[PRODUTO]]</f>
        <v/>
      </c>
      <c r="AQ3427" s="23" t="str">
        <f>Tabela1[[#This Row],[PRODUTO]]&amp;Tabela1[[#This Row],[TAG]]</f>
        <v/>
      </c>
      <c r="AR3427" s="183">
        <f>Tabela1[[#This Row],[PESO TOTAL]]*Tabela1[[#This Row],[MATÉRIA PRIMA]]</f>
        <v>0</v>
      </c>
      <c r="AS3427" s="28">
        <f>Tabela1[[#This Row],[PESO TOTAL]]*Tabela1[[#This Row],[PREPARAÇÃO ]]</f>
        <v>0</v>
      </c>
      <c r="AT3427" s="28">
        <f>Tabela1[[#This Row],[PESO TOTAL]]*Tabela1[[#This Row],[CALDEIRARIA]]</f>
        <v>0</v>
      </c>
      <c r="AU3427" s="28">
        <f>Tabela1[[#This Row],[PESO TOTAL]]*Tabela1[[#This Row],[SOLDA]]</f>
        <v>0</v>
      </c>
      <c r="AV3427" s="28">
        <f>Tabela1[[#This Row],[PESO TOTAL]]*Tabela1[[#This Row],[ACABAMENTO]]</f>
        <v>0</v>
      </c>
      <c r="AW3427" s="28">
        <f>Tabela1[[#This Row],[PESO TOTAL]]*Tabela1[[#This Row],[PRONTO ACABADO]]</f>
        <v>0</v>
      </c>
      <c r="AX3427" s="28">
        <f>Tabela1[[#This Row],[PESO TOTAL]]*Tabela1[[#This Row],[EXPEDIÇÃO ]]</f>
        <v>0</v>
      </c>
      <c r="AY3427" s="28" t="str">
        <f>Tabela1[[#This Row],[PEDIDO]]&amp;Tabela1[[#This Row],[PRODUTO]]</f>
        <v/>
      </c>
      <c r="AZ3427" s="44">
        <f>IF(AF3427="",0,IF(ISTEXT(AF3427),H3427*VALUE(SUBSTITUTE(AF3427,"%",""))/100,H3427*AF3427))-Tabela1[[#This Row],[PRONTO ACABADO2]]</f>
        <v>0</v>
      </c>
      <c r="BA3427" s="44">
        <f>IF(AG3427="",0,IF(ISTEXT(AG3427),H3427*VALUE(SUBSTITUTE(AG3427,"%",""))/100,H3427*AG3427))-Tabela1[[#This Row],[PESO EXPEDIDO2]]</f>
        <v>0</v>
      </c>
      <c r="BB3427" s="44">
        <f t="shared" si="450"/>
        <v>0</v>
      </c>
      <c r="BC3427" s="44">
        <f t="shared" si="451"/>
        <v>0</v>
      </c>
      <c r="BD3427" s="44"/>
    </row>
    <row r="3428" spans="1:56" ht="15.75" hidden="1" customHeight="1" x14ac:dyDescent="0.25">
      <c r="A3428" s="6"/>
      <c r="B3428" s="22"/>
      <c r="C3428" s="7"/>
      <c r="D3428" s="46"/>
      <c r="E3428" s="7"/>
      <c r="F3428" s="7"/>
      <c r="G3428" s="44"/>
      <c r="H3428" s="41">
        <f>Tabela1[[#This Row],[PESO UNI]]*Tabela1[[#This Row],[QTE]]</f>
        <v>0</v>
      </c>
      <c r="I3428" s="7"/>
      <c r="J3428" s="8"/>
      <c r="K3428" s="8"/>
      <c r="L3428" s="9"/>
      <c r="M3428" s="10"/>
      <c r="N3428" s="11"/>
      <c r="O3428" s="12"/>
      <c r="P3428" s="13"/>
      <c r="Q3428" s="14">
        <f>Tabela1[[#This Row],[QTDE/ Fabricação]]-Tabela1[[#This Row],[QTE]]</f>
        <v>0</v>
      </c>
      <c r="R3428" s="19">
        <f t="shared" si="446"/>
        <v>0</v>
      </c>
      <c r="S3428" s="19">
        <f t="shared" si="445"/>
        <v>0</v>
      </c>
      <c r="T3428" s="20">
        <f t="shared" si="447"/>
        <v>0</v>
      </c>
      <c r="U3428" s="17">
        <f>IFERROR(SUMIF('LISTA DE EMBARQUE'!B:B,MICRO!E:E,'LISTA DE EMBARQUE'!G:G),"")</f>
        <v>0</v>
      </c>
      <c r="V3428" s="12" t="str">
        <f>IFERROR(VLOOKUP(Tabela1[[#This Row],[COD.MDE]],'LISTA DE EMBARQUE'!B:L,11,0),"")</f>
        <v/>
      </c>
      <c r="W3428" s="13" t="str">
        <f>IFERROR(COUNTIF(#REF!,Tabela1[[#This Row],[Colunas5]]),"")</f>
        <v/>
      </c>
      <c r="X3428" s="14">
        <f>Tabela1[[#This Row],[QIANTIDADE EXPEDIDA]]*Tabela1[[#This Row],[PESO UNI]]</f>
        <v>0</v>
      </c>
      <c r="Y3428" s="14">
        <f t="shared" si="448"/>
        <v>0</v>
      </c>
      <c r="Z3428" s="21">
        <f>Tabela1[[#This Row],[PESO TOTAL]]-Tabela1[[#This Row],[Peso Expedido]]</f>
        <v>0</v>
      </c>
      <c r="AA3428" s="18"/>
      <c r="AB3428" s="15" t="s">
        <v>3204</v>
      </c>
      <c r="AC3428" s="15"/>
      <c r="AD3428" s="15"/>
      <c r="AE3428" s="15"/>
      <c r="AF3428" s="15"/>
      <c r="AG3428" s="15"/>
      <c r="AH3428" s="15"/>
      <c r="AI3428" s="40" t="str">
        <f t="shared" si="452"/>
        <v>ok</v>
      </c>
      <c r="AJ3428"/>
      <c r="AK3428" t="str">
        <f>Tabela1[[#This Row],[Coluna1]]&amp;Tabela1[[#This Row],[PEDIDO]]</f>
        <v/>
      </c>
      <c r="AL3428"/>
      <c r="AM3428"/>
      <c r="AN3428"/>
      <c r="AO3428" t="str">
        <f t="shared" si="449"/>
        <v>/</v>
      </c>
      <c r="AP3428" t="str">
        <f>Tabela1[[#This Row],[TAG]]&amp;Tabela1[[#This Row],[PEDIDO]]&amp;Tabela1[[#This Row],[PRODUTO]]</f>
        <v/>
      </c>
      <c r="AQ3428" s="23" t="str">
        <f>Tabela1[[#This Row],[PRODUTO]]&amp;Tabela1[[#This Row],[TAG]]</f>
        <v/>
      </c>
      <c r="AR3428" s="183">
        <f>Tabela1[[#This Row],[PESO TOTAL]]*Tabela1[[#This Row],[MATÉRIA PRIMA]]</f>
        <v>0</v>
      </c>
      <c r="AS3428" s="28">
        <f>Tabela1[[#This Row],[PESO TOTAL]]*Tabela1[[#This Row],[PREPARAÇÃO ]]</f>
        <v>0</v>
      </c>
      <c r="AT3428" s="28">
        <f>Tabela1[[#This Row],[PESO TOTAL]]*Tabela1[[#This Row],[CALDEIRARIA]]</f>
        <v>0</v>
      </c>
      <c r="AU3428" s="28">
        <f>Tabela1[[#This Row],[PESO TOTAL]]*Tabela1[[#This Row],[SOLDA]]</f>
        <v>0</v>
      </c>
      <c r="AV3428" s="28">
        <f>Tabela1[[#This Row],[PESO TOTAL]]*Tabela1[[#This Row],[ACABAMENTO]]</f>
        <v>0</v>
      </c>
      <c r="AW3428" s="28">
        <f>Tabela1[[#This Row],[PESO TOTAL]]*Tabela1[[#This Row],[PRONTO ACABADO]]</f>
        <v>0</v>
      </c>
      <c r="AX3428" s="28">
        <f>Tabela1[[#This Row],[PESO TOTAL]]*Tabela1[[#This Row],[EXPEDIÇÃO ]]</f>
        <v>0</v>
      </c>
      <c r="AY3428" s="28" t="str">
        <f>Tabela1[[#This Row],[PEDIDO]]&amp;Tabela1[[#This Row],[PRODUTO]]</f>
        <v/>
      </c>
      <c r="AZ3428" s="44">
        <f>IF(AF3428="",0,IF(ISTEXT(AF3428),H3428*VALUE(SUBSTITUTE(AF3428,"%",""))/100,H3428*AF3428))-Tabela1[[#This Row],[PRONTO ACABADO2]]</f>
        <v>0</v>
      </c>
      <c r="BA3428" s="44">
        <f>IF(AG3428="",0,IF(ISTEXT(AG3428),H3428*VALUE(SUBSTITUTE(AG3428,"%",""))/100,H3428*AG3428))-Tabela1[[#This Row],[PESO EXPEDIDO2]]</f>
        <v>0</v>
      </c>
      <c r="BB3428" s="44">
        <f t="shared" si="450"/>
        <v>0</v>
      </c>
      <c r="BC3428" s="44">
        <f t="shared" si="451"/>
        <v>0</v>
      </c>
      <c r="BD3428" s="44"/>
    </row>
    <row r="3429" spans="1:56" ht="15.75" hidden="1" customHeight="1" x14ac:dyDescent="0.25">
      <c r="A3429" s="6"/>
      <c r="B3429" s="22"/>
      <c r="C3429" s="7"/>
      <c r="D3429" s="46"/>
      <c r="E3429" s="7"/>
      <c r="F3429" s="7"/>
      <c r="G3429" s="44"/>
      <c r="H3429" s="41">
        <f>Tabela1[[#This Row],[PESO UNI]]*Tabela1[[#This Row],[QTE]]</f>
        <v>0</v>
      </c>
      <c r="I3429" s="7"/>
      <c r="J3429" s="8"/>
      <c r="K3429" s="8"/>
      <c r="L3429" s="9"/>
      <c r="M3429" s="10"/>
      <c r="N3429" s="11"/>
      <c r="O3429" s="12"/>
      <c r="P3429" s="13"/>
      <c r="Q3429" s="14">
        <f>Tabela1[[#This Row],[QTDE/ Fabricação]]-Tabela1[[#This Row],[QTE]]</f>
        <v>0</v>
      </c>
      <c r="R3429" s="19">
        <f t="shared" si="446"/>
        <v>0</v>
      </c>
      <c r="S3429" s="19">
        <f t="shared" si="445"/>
        <v>0</v>
      </c>
      <c r="T3429" s="20">
        <f t="shared" si="447"/>
        <v>0</v>
      </c>
      <c r="U3429" s="17">
        <f>IFERROR(SUMIF('LISTA DE EMBARQUE'!B:B,MICRO!E:E,'LISTA DE EMBARQUE'!G:G),"")</f>
        <v>0</v>
      </c>
      <c r="V3429" s="12" t="str">
        <f>IFERROR(VLOOKUP(Tabela1[[#This Row],[COD.MDE]],'LISTA DE EMBARQUE'!B:L,11,0),"")</f>
        <v/>
      </c>
      <c r="W3429" s="13" t="str">
        <f>IFERROR(COUNTIF(#REF!,Tabela1[[#This Row],[Colunas5]]),"")</f>
        <v/>
      </c>
      <c r="X3429" s="14">
        <f>Tabela1[[#This Row],[QIANTIDADE EXPEDIDA]]*Tabela1[[#This Row],[PESO UNI]]</f>
        <v>0</v>
      </c>
      <c r="Y3429" s="14">
        <f t="shared" si="448"/>
        <v>0</v>
      </c>
      <c r="Z3429" s="21">
        <f>Tabela1[[#This Row],[PESO TOTAL]]-Tabela1[[#This Row],[Peso Expedido]]</f>
        <v>0</v>
      </c>
      <c r="AA3429" s="18"/>
      <c r="AB3429" s="15" t="s">
        <v>3204</v>
      </c>
      <c r="AC3429" s="15"/>
      <c r="AD3429" s="15"/>
      <c r="AE3429" s="15"/>
      <c r="AF3429" s="15"/>
      <c r="AG3429" s="15"/>
      <c r="AH3429" s="15"/>
      <c r="AI3429" s="40" t="str">
        <f t="shared" si="452"/>
        <v>ok</v>
      </c>
      <c r="AJ3429"/>
      <c r="AK3429" t="str">
        <f>Tabela1[[#This Row],[Coluna1]]&amp;Tabela1[[#This Row],[PEDIDO]]</f>
        <v/>
      </c>
      <c r="AL3429"/>
      <c r="AM3429"/>
      <c r="AN3429"/>
      <c r="AO3429" t="str">
        <f t="shared" si="449"/>
        <v>/</v>
      </c>
      <c r="AP3429" t="str">
        <f>Tabela1[[#This Row],[TAG]]&amp;Tabela1[[#This Row],[PEDIDO]]&amp;Tabela1[[#This Row],[PRODUTO]]</f>
        <v/>
      </c>
      <c r="AQ3429" s="23" t="str">
        <f>Tabela1[[#This Row],[PRODUTO]]&amp;Tabela1[[#This Row],[TAG]]</f>
        <v/>
      </c>
      <c r="AR3429" s="183">
        <f>Tabela1[[#This Row],[PESO TOTAL]]*Tabela1[[#This Row],[MATÉRIA PRIMA]]</f>
        <v>0</v>
      </c>
      <c r="AS3429" s="28">
        <f>Tabela1[[#This Row],[PESO TOTAL]]*Tabela1[[#This Row],[PREPARAÇÃO ]]</f>
        <v>0</v>
      </c>
      <c r="AT3429" s="28">
        <f>Tabela1[[#This Row],[PESO TOTAL]]*Tabela1[[#This Row],[CALDEIRARIA]]</f>
        <v>0</v>
      </c>
      <c r="AU3429" s="28">
        <f>Tabela1[[#This Row],[PESO TOTAL]]*Tabela1[[#This Row],[SOLDA]]</f>
        <v>0</v>
      </c>
      <c r="AV3429" s="28">
        <f>Tabela1[[#This Row],[PESO TOTAL]]*Tabela1[[#This Row],[ACABAMENTO]]</f>
        <v>0</v>
      </c>
      <c r="AW3429" s="28">
        <f>Tabela1[[#This Row],[PESO TOTAL]]*Tabela1[[#This Row],[PRONTO ACABADO]]</f>
        <v>0</v>
      </c>
      <c r="AX3429" s="28">
        <f>Tabela1[[#This Row],[PESO TOTAL]]*Tabela1[[#This Row],[EXPEDIÇÃO ]]</f>
        <v>0</v>
      </c>
      <c r="AY3429" s="28" t="str">
        <f>Tabela1[[#This Row],[PEDIDO]]&amp;Tabela1[[#This Row],[PRODUTO]]</f>
        <v/>
      </c>
      <c r="AZ3429" s="44">
        <f>IF(AF3429="",0,IF(ISTEXT(AF3429),H3429*VALUE(SUBSTITUTE(AF3429,"%",""))/100,H3429*AF3429))-Tabela1[[#This Row],[PRONTO ACABADO2]]</f>
        <v>0</v>
      </c>
      <c r="BA3429" s="44">
        <f>IF(AG3429="",0,IF(ISTEXT(AG3429),H3429*VALUE(SUBSTITUTE(AG3429,"%",""))/100,H3429*AG3429))-Tabela1[[#This Row],[PESO EXPEDIDO2]]</f>
        <v>0</v>
      </c>
      <c r="BB3429" s="44">
        <f t="shared" si="450"/>
        <v>0</v>
      </c>
      <c r="BC3429" s="44">
        <f t="shared" si="451"/>
        <v>0</v>
      </c>
      <c r="BD3429" s="44"/>
    </row>
    <row r="3430" spans="1:56" ht="15.75" hidden="1" customHeight="1" x14ac:dyDescent="0.25">
      <c r="A3430" s="6"/>
      <c r="B3430" s="22"/>
      <c r="C3430" s="7"/>
      <c r="D3430" s="46"/>
      <c r="E3430" s="7"/>
      <c r="F3430" s="7"/>
      <c r="G3430" s="44"/>
      <c r="H3430" s="41">
        <f>Tabela1[[#This Row],[PESO UNI]]*Tabela1[[#This Row],[QTE]]</f>
        <v>0</v>
      </c>
      <c r="I3430" s="7"/>
      <c r="J3430" s="8"/>
      <c r="K3430" s="8"/>
      <c r="L3430" s="9"/>
      <c r="M3430" s="10"/>
      <c r="N3430" s="11"/>
      <c r="O3430" s="12"/>
      <c r="P3430" s="13"/>
      <c r="Q3430" s="14">
        <f>Tabela1[[#This Row],[QTDE/ Fabricação]]-Tabela1[[#This Row],[QTE]]</f>
        <v>0</v>
      </c>
      <c r="R3430" s="19">
        <f t="shared" si="446"/>
        <v>0</v>
      </c>
      <c r="S3430" s="19">
        <f t="shared" si="445"/>
        <v>0</v>
      </c>
      <c r="T3430" s="20">
        <f t="shared" si="447"/>
        <v>0</v>
      </c>
      <c r="U3430" s="17">
        <f>IFERROR(SUMIF('LISTA DE EMBARQUE'!B:B,MICRO!E:E,'LISTA DE EMBARQUE'!G:G),"")</f>
        <v>0</v>
      </c>
      <c r="V3430" s="12" t="str">
        <f>IFERROR(VLOOKUP(Tabela1[[#This Row],[COD.MDE]],'LISTA DE EMBARQUE'!B:L,11,0),"")</f>
        <v/>
      </c>
      <c r="W3430" s="13" t="str">
        <f>IFERROR(COUNTIF(#REF!,Tabela1[[#This Row],[Colunas5]]),"")</f>
        <v/>
      </c>
      <c r="X3430" s="14">
        <f>Tabela1[[#This Row],[QIANTIDADE EXPEDIDA]]*Tabela1[[#This Row],[PESO UNI]]</f>
        <v>0</v>
      </c>
      <c r="Y3430" s="14">
        <f t="shared" si="448"/>
        <v>0</v>
      </c>
      <c r="Z3430" s="21">
        <f>Tabela1[[#This Row],[PESO TOTAL]]-Tabela1[[#This Row],[Peso Expedido]]</f>
        <v>0</v>
      </c>
      <c r="AA3430" s="18"/>
      <c r="AB3430" s="15" t="s">
        <v>3204</v>
      </c>
      <c r="AC3430" s="15"/>
      <c r="AD3430" s="15"/>
      <c r="AE3430" s="15"/>
      <c r="AF3430" s="15"/>
      <c r="AG3430" s="15"/>
      <c r="AH3430" s="15"/>
      <c r="AI3430" s="40" t="str">
        <f t="shared" si="452"/>
        <v>ok</v>
      </c>
      <c r="AJ3430"/>
      <c r="AK3430" t="str">
        <f>Tabela1[[#This Row],[Coluna1]]&amp;Tabela1[[#This Row],[PEDIDO]]</f>
        <v/>
      </c>
      <c r="AL3430"/>
      <c r="AM3430"/>
      <c r="AN3430"/>
      <c r="AO3430" t="str">
        <f t="shared" si="449"/>
        <v>/</v>
      </c>
      <c r="AP3430" t="str">
        <f>Tabela1[[#This Row],[TAG]]&amp;Tabela1[[#This Row],[PEDIDO]]&amp;Tabela1[[#This Row],[PRODUTO]]</f>
        <v/>
      </c>
      <c r="AQ3430" s="23" t="str">
        <f>Tabela1[[#This Row],[PRODUTO]]&amp;Tabela1[[#This Row],[TAG]]</f>
        <v/>
      </c>
      <c r="AR3430" s="183">
        <f>Tabela1[[#This Row],[PESO TOTAL]]*Tabela1[[#This Row],[MATÉRIA PRIMA]]</f>
        <v>0</v>
      </c>
      <c r="AS3430" s="28">
        <f>Tabela1[[#This Row],[PESO TOTAL]]*Tabela1[[#This Row],[PREPARAÇÃO ]]</f>
        <v>0</v>
      </c>
      <c r="AT3430" s="28">
        <f>Tabela1[[#This Row],[PESO TOTAL]]*Tabela1[[#This Row],[CALDEIRARIA]]</f>
        <v>0</v>
      </c>
      <c r="AU3430" s="28">
        <f>Tabela1[[#This Row],[PESO TOTAL]]*Tabela1[[#This Row],[SOLDA]]</f>
        <v>0</v>
      </c>
      <c r="AV3430" s="28">
        <f>Tabela1[[#This Row],[PESO TOTAL]]*Tabela1[[#This Row],[ACABAMENTO]]</f>
        <v>0</v>
      </c>
      <c r="AW3430" s="28">
        <f>Tabela1[[#This Row],[PESO TOTAL]]*Tabela1[[#This Row],[PRONTO ACABADO]]</f>
        <v>0</v>
      </c>
      <c r="AX3430" s="28">
        <f>Tabela1[[#This Row],[PESO TOTAL]]*Tabela1[[#This Row],[EXPEDIÇÃO ]]</f>
        <v>0</v>
      </c>
      <c r="AY3430" s="28" t="str">
        <f>Tabela1[[#This Row],[PEDIDO]]&amp;Tabela1[[#This Row],[PRODUTO]]</f>
        <v/>
      </c>
      <c r="AZ3430" s="44">
        <f>IF(AF3430="",0,IF(ISTEXT(AF3430),H3430*VALUE(SUBSTITUTE(AF3430,"%",""))/100,H3430*AF3430))-Tabela1[[#This Row],[PRONTO ACABADO2]]</f>
        <v>0</v>
      </c>
      <c r="BA3430" s="44">
        <f>IF(AG3430="",0,IF(ISTEXT(AG3430),H3430*VALUE(SUBSTITUTE(AG3430,"%",""))/100,H3430*AG3430))-Tabela1[[#This Row],[PESO EXPEDIDO2]]</f>
        <v>0</v>
      </c>
      <c r="BB3430" s="44">
        <f t="shared" si="450"/>
        <v>0</v>
      </c>
      <c r="BC3430" s="44">
        <f t="shared" si="451"/>
        <v>0</v>
      </c>
      <c r="BD3430" s="44"/>
    </row>
    <row r="3431" spans="1:56" ht="15.75" hidden="1" customHeight="1" x14ac:dyDescent="0.25">
      <c r="A3431" s="6"/>
      <c r="B3431" s="22"/>
      <c r="C3431" s="7"/>
      <c r="D3431" s="46"/>
      <c r="E3431" s="7"/>
      <c r="F3431" s="7"/>
      <c r="G3431" s="44"/>
      <c r="H3431" s="41">
        <f>Tabela1[[#This Row],[PESO UNI]]*Tabela1[[#This Row],[QTE]]</f>
        <v>0</v>
      </c>
      <c r="I3431" s="7"/>
      <c r="J3431" s="8"/>
      <c r="K3431" s="8"/>
      <c r="L3431" s="9"/>
      <c r="M3431" s="10"/>
      <c r="N3431" s="11"/>
      <c r="O3431" s="12"/>
      <c r="P3431" s="13"/>
      <c r="Q3431" s="14">
        <f>Tabela1[[#This Row],[QTDE/ Fabricação]]-Tabela1[[#This Row],[QTE]]</f>
        <v>0</v>
      </c>
      <c r="R3431" s="19">
        <f t="shared" si="446"/>
        <v>0</v>
      </c>
      <c r="S3431" s="19">
        <f t="shared" si="445"/>
        <v>0</v>
      </c>
      <c r="T3431" s="20">
        <f t="shared" si="447"/>
        <v>0</v>
      </c>
      <c r="U3431" s="17">
        <f>IFERROR(SUMIF('LISTA DE EMBARQUE'!B:B,MICRO!E:E,'LISTA DE EMBARQUE'!G:G),"")</f>
        <v>0</v>
      </c>
      <c r="V3431" s="12" t="str">
        <f>IFERROR(VLOOKUP(Tabela1[[#This Row],[COD.MDE]],'LISTA DE EMBARQUE'!B:L,11,0),"")</f>
        <v/>
      </c>
      <c r="W3431" s="13" t="str">
        <f>IFERROR(COUNTIF(#REF!,Tabela1[[#This Row],[Colunas5]]),"")</f>
        <v/>
      </c>
      <c r="X3431" s="14">
        <f>Tabela1[[#This Row],[QIANTIDADE EXPEDIDA]]*Tabela1[[#This Row],[PESO UNI]]</f>
        <v>0</v>
      </c>
      <c r="Y3431" s="14">
        <f t="shared" si="448"/>
        <v>0</v>
      </c>
      <c r="Z3431" s="21">
        <f>Tabela1[[#This Row],[PESO TOTAL]]-Tabela1[[#This Row],[Peso Expedido]]</f>
        <v>0</v>
      </c>
      <c r="AA3431" s="18"/>
      <c r="AB3431" s="15" t="s">
        <v>3204</v>
      </c>
      <c r="AC3431" s="15"/>
      <c r="AD3431" s="15"/>
      <c r="AE3431" s="15"/>
      <c r="AF3431" s="15"/>
      <c r="AG3431" s="15"/>
      <c r="AH3431" s="15"/>
      <c r="AI3431" s="40" t="str">
        <f t="shared" si="452"/>
        <v>ok</v>
      </c>
      <c r="AJ3431"/>
      <c r="AK3431" t="str">
        <f>Tabela1[[#This Row],[Coluna1]]&amp;Tabela1[[#This Row],[PEDIDO]]</f>
        <v/>
      </c>
      <c r="AL3431"/>
      <c r="AM3431"/>
      <c r="AN3431"/>
      <c r="AO3431" t="str">
        <f t="shared" si="449"/>
        <v>/</v>
      </c>
      <c r="AP3431" t="str">
        <f>Tabela1[[#This Row],[TAG]]&amp;Tabela1[[#This Row],[PEDIDO]]&amp;Tabela1[[#This Row],[PRODUTO]]</f>
        <v/>
      </c>
      <c r="AQ3431" s="23" t="str">
        <f>Tabela1[[#This Row],[PRODUTO]]&amp;Tabela1[[#This Row],[TAG]]</f>
        <v/>
      </c>
      <c r="AR3431" s="183">
        <f>Tabela1[[#This Row],[PESO TOTAL]]*Tabela1[[#This Row],[MATÉRIA PRIMA]]</f>
        <v>0</v>
      </c>
      <c r="AS3431" s="28">
        <f>Tabela1[[#This Row],[PESO TOTAL]]*Tabela1[[#This Row],[PREPARAÇÃO ]]</f>
        <v>0</v>
      </c>
      <c r="AT3431" s="28">
        <f>Tabela1[[#This Row],[PESO TOTAL]]*Tabela1[[#This Row],[CALDEIRARIA]]</f>
        <v>0</v>
      </c>
      <c r="AU3431" s="28">
        <f>Tabela1[[#This Row],[PESO TOTAL]]*Tabela1[[#This Row],[SOLDA]]</f>
        <v>0</v>
      </c>
      <c r="AV3431" s="28">
        <f>Tabela1[[#This Row],[PESO TOTAL]]*Tabela1[[#This Row],[ACABAMENTO]]</f>
        <v>0</v>
      </c>
      <c r="AW3431" s="28">
        <f>Tabela1[[#This Row],[PESO TOTAL]]*Tabela1[[#This Row],[PRONTO ACABADO]]</f>
        <v>0</v>
      </c>
      <c r="AX3431" s="28">
        <f>Tabela1[[#This Row],[PESO TOTAL]]*Tabela1[[#This Row],[EXPEDIÇÃO ]]</f>
        <v>0</v>
      </c>
      <c r="AY3431" s="28" t="str">
        <f>Tabela1[[#This Row],[PEDIDO]]&amp;Tabela1[[#This Row],[PRODUTO]]</f>
        <v/>
      </c>
      <c r="AZ3431" s="44">
        <f>IF(AF3431="",0,IF(ISTEXT(AF3431),H3431*VALUE(SUBSTITUTE(AF3431,"%",""))/100,H3431*AF3431))-Tabela1[[#This Row],[PRONTO ACABADO2]]</f>
        <v>0</v>
      </c>
      <c r="BA3431" s="44">
        <f>IF(AG3431="",0,IF(ISTEXT(AG3431),H3431*VALUE(SUBSTITUTE(AG3431,"%",""))/100,H3431*AG3431))-Tabela1[[#This Row],[PESO EXPEDIDO2]]</f>
        <v>0</v>
      </c>
      <c r="BB3431" s="44">
        <f t="shared" si="450"/>
        <v>0</v>
      </c>
      <c r="BC3431" s="44">
        <f t="shared" si="451"/>
        <v>0</v>
      </c>
      <c r="BD3431" s="44"/>
    </row>
    <row r="3432" spans="1:56" ht="15.75" hidden="1" customHeight="1" x14ac:dyDescent="0.25">
      <c r="A3432" s="6"/>
      <c r="B3432" s="22"/>
      <c r="C3432" s="7"/>
      <c r="D3432" s="46"/>
      <c r="E3432" s="7"/>
      <c r="F3432" s="7"/>
      <c r="G3432" s="44"/>
      <c r="H3432" s="41">
        <f>Tabela1[[#This Row],[PESO UNI]]*Tabela1[[#This Row],[QTE]]</f>
        <v>0</v>
      </c>
      <c r="I3432" s="7"/>
      <c r="J3432" s="8"/>
      <c r="K3432" s="8"/>
      <c r="L3432" s="9"/>
      <c r="M3432" s="10"/>
      <c r="N3432" s="11"/>
      <c r="O3432" s="12"/>
      <c r="P3432" s="13"/>
      <c r="Q3432" s="14">
        <f>Tabela1[[#This Row],[QTDE/ Fabricação]]-Tabela1[[#This Row],[QTE]]</f>
        <v>0</v>
      </c>
      <c r="R3432" s="19">
        <f t="shared" si="446"/>
        <v>0</v>
      </c>
      <c r="S3432" s="19">
        <f t="shared" si="445"/>
        <v>0</v>
      </c>
      <c r="T3432" s="20">
        <f t="shared" si="447"/>
        <v>0</v>
      </c>
      <c r="U3432" s="17">
        <f>IFERROR(SUMIF('LISTA DE EMBARQUE'!B:B,MICRO!E:E,'LISTA DE EMBARQUE'!G:G),"")</f>
        <v>0</v>
      </c>
      <c r="V3432" s="12" t="str">
        <f>IFERROR(VLOOKUP(Tabela1[[#This Row],[COD.MDE]],'LISTA DE EMBARQUE'!B:L,11,0),"")</f>
        <v/>
      </c>
      <c r="W3432" s="13" t="str">
        <f>IFERROR(COUNTIF(#REF!,Tabela1[[#This Row],[Colunas5]]),"")</f>
        <v/>
      </c>
      <c r="X3432" s="14">
        <f>Tabela1[[#This Row],[QIANTIDADE EXPEDIDA]]*Tabela1[[#This Row],[PESO UNI]]</f>
        <v>0</v>
      </c>
      <c r="Y3432" s="14">
        <f t="shared" si="448"/>
        <v>0</v>
      </c>
      <c r="Z3432" s="21">
        <f>Tabela1[[#This Row],[PESO TOTAL]]-Tabela1[[#This Row],[Peso Expedido]]</f>
        <v>0</v>
      </c>
      <c r="AA3432" s="18"/>
      <c r="AB3432" s="15" t="s">
        <v>3204</v>
      </c>
      <c r="AC3432" s="15"/>
      <c r="AD3432" s="15"/>
      <c r="AE3432" s="15"/>
      <c r="AF3432" s="15"/>
      <c r="AG3432" s="15"/>
      <c r="AH3432" s="15"/>
      <c r="AI3432" s="40" t="str">
        <f t="shared" si="452"/>
        <v>ok</v>
      </c>
      <c r="AJ3432"/>
      <c r="AK3432" t="str">
        <f>Tabela1[[#This Row],[Coluna1]]&amp;Tabela1[[#This Row],[PEDIDO]]</f>
        <v/>
      </c>
      <c r="AL3432"/>
      <c r="AM3432"/>
      <c r="AN3432"/>
      <c r="AO3432" t="str">
        <f t="shared" si="449"/>
        <v>/</v>
      </c>
      <c r="AP3432" t="str">
        <f>Tabela1[[#This Row],[TAG]]&amp;Tabela1[[#This Row],[PEDIDO]]&amp;Tabela1[[#This Row],[PRODUTO]]</f>
        <v/>
      </c>
      <c r="AQ3432" s="23" t="str">
        <f>Tabela1[[#This Row],[PRODUTO]]&amp;Tabela1[[#This Row],[TAG]]</f>
        <v/>
      </c>
      <c r="AR3432" s="183">
        <f>Tabela1[[#This Row],[PESO TOTAL]]*Tabela1[[#This Row],[MATÉRIA PRIMA]]</f>
        <v>0</v>
      </c>
      <c r="AS3432" s="28">
        <f>Tabela1[[#This Row],[PESO TOTAL]]*Tabela1[[#This Row],[PREPARAÇÃO ]]</f>
        <v>0</v>
      </c>
      <c r="AT3432" s="28">
        <f>Tabela1[[#This Row],[PESO TOTAL]]*Tabela1[[#This Row],[CALDEIRARIA]]</f>
        <v>0</v>
      </c>
      <c r="AU3432" s="28">
        <f>Tabela1[[#This Row],[PESO TOTAL]]*Tabela1[[#This Row],[SOLDA]]</f>
        <v>0</v>
      </c>
      <c r="AV3432" s="28">
        <f>Tabela1[[#This Row],[PESO TOTAL]]*Tabela1[[#This Row],[ACABAMENTO]]</f>
        <v>0</v>
      </c>
      <c r="AW3432" s="28">
        <f>Tabela1[[#This Row],[PESO TOTAL]]*Tabela1[[#This Row],[PRONTO ACABADO]]</f>
        <v>0</v>
      </c>
      <c r="AX3432" s="28">
        <f>Tabela1[[#This Row],[PESO TOTAL]]*Tabela1[[#This Row],[EXPEDIÇÃO ]]</f>
        <v>0</v>
      </c>
      <c r="AY3432" s="28" t="str">
        <f>Tabela1[[#This Row],[PEDIDO]]&amp;Tabela1[[#This Row],[PRODUTO]]</f>
        <v/>
      </c>
      <c r="AZ3432" s="44">
        <f>IF(AF3432="",0,IF(ISTEXT(AF3432),H3432*VALUE(SUBSTITUTE(AF3432,"%",""))/100,H3432*AF3432))-Tabela1[[#This Row],[PRONTO ACABADO2]]</f>
        <v>0</v>
      </c>
      <c r="BA3432" s="44">
        <f>IF(AG3432="",0,IF(ISTEXT(AG3432),H3432*VALUE(SUBSTITUTE(AG3432,"%",""))/100,H3432*AG3432))-Tabela1[[#This Row],[PESO EXPEDIDO2]]</f>
        <v>0</v>
      </c>
      <c r="BB3432" s="44">
        <f t="shared" si="450"/>
        <v>0</v>
      </c>
      <c r="BC3432" s="44">
        <f t="shared" si="451"/>
        <v>0</v>
      </c>
      <c r="BD3432" s="44"/>
    </row>
    <row r="3433" spans="1:56" ht="15.75" hidden="1" customHeight="1" x14ac:dyDescent="0.25">
      <c r="A3433" s="6"/>
      <c r="B3433" s="22"/>
      <c r="C3433" s="7"/>
      <c r="D3433" s="46"/>
      <c r="E3433" s="7"/>
      <c r="F3433" s="7"/>
      <c r="G3433" s="44"/>
      <c r="H3433" s="41">
        <f>Tabela1[[#This Row],[PESO UNI]]*Tabela1[[#This Row],[QTE]]</f>
        <v>0</v>
      </c>
      <c r="I3433" s="7"/>
      <c r="J3433" s="8"/>
      <c r="K3433" s="8"/>
      <c r="L3433" s="9"/>
      <c r="M3433" s="10"/>
      <c r="N3433" s="11"/>
      <c r="O3433" s="12"/>
      <c r="P3433" s="13"/>
      <c r="Q3433" s="14">
        <f>Tabela1[[#This Row],[QTDE/ Fabricação]]-Tabela1[[#This Row],[QTE]]</f>
        <v>0</v>
      </c>
      <c r="R3433" s="19">
        <f t="shared" si="446"/>
        <v>0</v>
      </c>
      <c r="S3433" s="19">
        <f t="shared" si="445"/>
        <v>0</v>
      </c>
      <c r="T3433" s="20">
        <f t="shared" si="447"/>
        <v>0</v>
      </c>
      <c r="U3433" s="17">
        <f>IFERROR(SUMIF('LISTA DE EMBARQUE'!B:B,MICRO!E:E,'LISTA DE EMBARQUE'!G:G),"")</f>
        <v>0</v>
      </c>
      <c r="V3433" s="12" t="str">
        <f>IFERROR(VLOOKUP(Tabela1[[#This Row],[COD.MDE]],'LISTA DE EMBARQUE'!B:L,11,0),"")</f>
        <v/>
      </c>
      <c r="W3433" s="13" t="str">
        <f>IFERROR(COUNTIF(#REF!,Tabela1[[#This Row],[Colunas5]]),"")</f>
        <v/>
      </c>
      <c r="X3433" s="14">
        <f>Tabela1[[#This Row],[QIANTIDADE EXPEDIDA]]*Tabela1[[#This Row],[PESO UNI]]</f>
        <v>0</v>
      </c>
      <c r="Y3433" s="14">
        <f t="shared" si="448"/>
        <v>0</v>
      </c>
      <c r="Z3433" s="21">
        <f>Tabela1[[#This Row],[PESO TOTAL]]-Tabela1[[#This Row],[Peso Expedido]]</f>
        <v>0</v>
      </c>
      <c r="AA3433" s="18"/>
      <c r="AB3433" s="15" t="s">
        <v>3204</v>
      </c>
      <c r="AC3433" s="15"/>
      <c r="AD3433" s="15"/>
      <c r="AE3433" s="15"/>
      <c r="AF3433" s="15"/>
      <c r="AG3433" s="15"/>
      <c r="AH3433" s="15"/>
      <c r="AI3433" s="40" t="str">
        <f t="shared" si="452"/>
        <v>ok</v>
      </c>
      <c r="AJ3433"/>
      <c r="AK3433" t="str">
        <f>Tabela1[[#This Row],[Coluna1]]&amp;Tabela1[[#This Row],[PEDIDO]]</f>
        <v/>
      </c>
      <c r="AL3433"/>
      <c r="AM3433"/>
      <c r="AN3433"/>
      <c r="AO3433" t="str">
        <f t="shared" si="449"/>
        <v>/</v>
      </c>
      <c r="AP3433" t="str">
        <f>Tabela1[[#This Row],[TAG]]&amp;Tabela1[[#This Row],[PEDIDO]]&amp;Tabela1[[#This Row],[PRODUTO]]</f>
        <v/>
      </c>
      <c r="AQ3433" s="23" t="str">
        <f>Tabela1[[#This Row],[PRODUTO]]&amp;Tabela1[[#This Row],[TAG]]</f>
        <v/>
      </c>
      <c r="AR3433" s="183">
        <f>Tabela1[[#This Row],[PESO TOTAL]]*Tabela1[[#This Row],[MATÉRIA PRIMA]]</f>
        <v>0</v>
      </c>
      <c r="AS3433" s="28">
        <f>Tabela1[[#This Row],[PESO TOTAL]]*Tabela1[[#This Row],[PREPARAÇÃO ]]</f>
        <v>0</v>
      </c>
      <c r="AT3433" s="28">
        <f>Tabela1[[#This Row],[PESO TOTAL]]*Tabela1[[#This Row],[CALDEIRARIA]]</f>
        <v>0</v>
      </c>
      <c r="AU3433" s="28">
        <f>Tabela1[[#This Row],[PESO TOTAL]]*Tabela1[[#This Row],[SOLDA]]</f>
        <v>0</v>
      </c>
      <c r="AV3433" s="28">
        <f>Tabela1[[#This Row],[PESO TOTAL]]*Tabela1[[#This Row],[ACABAMENTO]]</f>
        <v>0</v>
      </c>
      <c r="AW3433" s="28">
        <f>Tabela1[[#This Row],[PESO TOTAL]]*Tabela1[[#This Row],[PRONTO ACABADO]]</f>
        <v>0</v>
      </c>
      <c r="AX3433" s="28">
        <f>Tabela1[[#This Row],[PESO TOTAL]]*Tabela1[[#This Row],[EXPEDIÇÃO ]]</f>
        <v>0</v>
      </c>
      <c r="AY3433" s="28" t="str">
        <f>Tabela1[[#This Row],[PEDIDO]]&amp;Tabela1[[#This Row],[PRODUTO]]</f>
        <v/>
      </c>
      <c r="AZ3433" s="44">
        <f>IF(AF3433="",0,IF(ISTEXT(AF3433),H3433*VALUE(SUBSTITUTE(AF3433,"%",""))/100,H3433*AF3433))-Tabela1[[#This Row],[PRONTO ACABADO2]]</f>
        <v>0</v>
      </c>
      <c r="BA3433" s="44">
        <f>IF(AG3433="",0,IF(ISTEXT(AG3433),H3433*VALUE(SUBSTITUTE(AG3433,"%",""))/100,H3433*AG3433))-Tabela1[[#This Row],[PESO EXPEDIDO2]]</f>
        <v>0</v>
      </c>
      <c r="BB3433" s="44">
        <f t="shared" si="450"/>
        <v>0</v>
      </c>
      <c r="BC3433" s="44">
        <f t="shared" si="451"/>
        <v>0</v>
      </c>
      <c r="BD3433" s="44"/>
    </row>
    <row r="3434" spans="1:56" ht="15.75" hidden="1" customHeight="1" x14ac:dyDescent="0.25">
      <c r="A3434" s="6"/>
      <c r="B3434" s="22"/>
      <c r="C3434" s="7"/>
      <c r="D3434" s="46"/>
      <c r="E3434" s="7"/>
      <c r="F3434" s="7"/>
      <c r="G3434" s="44"/>
      <c r="H3434" s="41">
        <f>Tabela1[[#This Row],[PESO UNI]]*Tabela1[[#This Row],[QTE]]</f>
        <v>0</v>
      </c>
      <c r="I3434" s="7"/>
      <c r="J3434" s="8"/>
      <c r="K3434" s="8"/>
      <c r="L3434" s="9"/>
      <c r="M3434" s="10"/>
      <c r="N3434" s="11"/>
      <c r="O3434" s="12"/>
      <c r="P3434" s="13"/>
      <c r="Q3434" s="14">
        <f>Tabela1[[#This Row],[QTDE/ Fabricação]]-Tabela1[[#This Row],[QTE]]</f>
        <v>0</v>
      </c>
      <c r="R3434" s="19">
        <f t="shared" si="446"/>
        <v>0</v>
      </c>
      <c r="S3434" s="19">
        <f t="shared" si="445"/>
        <v>0</v>
      </c>
      <c r="T3434" s="20">
        <f t="shared" si="447"/>
        <v>0</v>
      </c>
      <c r="U3434" s="17">
        <f>IFERROR(SUMIF('LISTA DE EMBARQUE'!B:B,MICRO!E:E,'LISTA DE EMBARQUE'!G:G),"")</f>
        <v>0</v>
      </c>
      <c r="V3434" s="12" t="str">
        <f>IFERROR(VLOOKUP(Tabela1[[#This Row],[COD.MDE]],'LISTA DE EMBARQUE'!B:L,11,0),"")</f>
        <v/>
      </c>
      <c r="W3434" s="13" t="str">
        <f>IFERROR(COUNTIF(#REF!,Tabela1[[#This Row],[Colunas5]]),"")</f>
        <v/>
      </c>
      <c r="X3434" s="14">
        <f>Tabela1[[#This Row],[QIANTIDADE EXPEDIDA]]*Tabela1[[#This Row],[PESO UNI]]</f>
        <v>0</v>
      </c>
      <c r="Y3434" s="14">
        <f t="shared" si="448"/>
        <v>0</v>
      </c>
      <c r="Z3434" s="21">
        <f>Tabela1[[#This Row],[PESO TOTAL]]-Tabela1[[#This Row],[Peso Expedido]]</f>
        <v>0</v>
      </c>
      <c r="AA3434" s="18"/>
      <c r="AB3434" s="15" t="s">
        <v>3204</v>
      </c>
      <c r="AC3434" s="15"/>
      <c r="AD3434" s="15"/>
      <c r="AE3434" s="15"/>
      <c r="AF3434" s="15"/>
      <c r="AG3434" s="15"/>
      <c r="AH3434" s="15"/>
      <c r="AI3434" s="40" t="str">
        <f t="shared" si="452"/>
        <v>ok</v>
      </c>
      <c r="AJ3434"/>
      <c r="AK3434" t="str">
        <f>Tabela1[[#This Row],[Coluna1]]&amp;Tabela1[[#This Row],[PEDIDO]]</f>
        <v/>
      </c>
      <c r="AL3434"/>
      <c r="AM3434"/>
      <c r="AN3434"/>
      <c r="AO3434" t="str">
        <f t="shared" si="449"/>
        <v>/</v>
      </c>
      <c r="AP3434" t="str">
        <f>Tabela1[[#This Row],[TAG]]&amp;Tabela1[[#This Row],[PEDIDO]]&amp;Tabela1[[#This Row],[PRODUTO]]</f>
        <v/>
      </c>
      <c r="AQ3434" s="23" t="str">
        <f>Tabela1[[#This Row],[PRODUTO]]&amp;Tabela1[[#This Row],[TAG]]</f>
        <v/>
      </c>
      <c r="AR3434" s="183">
        <f>Tabela1[[#This Row],[PESO TOTAL]]*Tabela1[[#This Row],[MATÉRIA PRIMA]]</f>
        <v>0</v>
      </c>
      <c r="AS3434" s="28">
        <f>Tabela1[[#This Row],[PESO TOTAL]]*Tabela1[[#This Row],[PREPARAÇÃO ]]</f>
        <v>0</v>
      </c>
      <c r="AT3434" s="28">
        <f>Tabela1[[#This Row],[PESO TOTAL]]*Tabela1[[#This Row],[CALDEIRARIA]]</f>
        <v>0</v>
      </c>
      <c r="AU3434" s="28">
        <f>Tabela1[[#This Row],[PESO TOTAL]]*Tabela1[[#This Row],[SOLDA]]</f>
        <v>0</v>
      </c>
      <c r="AV3434" s="28">
        <f>Tabela1[[#This Row],[PESO TOTAL]]*Tabela1[[#This Row],[ACABAMENTO]]</f>
        <v>0</v>
      </c>
      <c r="AW3434" s="28">
        <f>Tabela1[[#This Row],[PESO TOTAL]]*Tabela1[[#This Row],[PRONTO ACABADO]]</f>
        <v>0</v>
      </c>
      <c r="AX3434" s="28">
        <f>Tabela1[[#This Row],[PESO TOTAL]]*Tabela1[[#This Row],[EXPEDIÇÃO ]]</f>
        <v>0</v>
      </c>
      <c r="AY3434" s="28" t="str">
        <f>Tabela1[[#This Row],[PEDIDO]]&amp;Tabela1[[#This Row],[PRODUTO]]</f>
        <v/>
      </c>
      <c r="AZ3434" s="44">
        <f>IF(AF3434="",0,IF(ISTEXT(AF3434),H3434*VALUE(SUBSTITUTE(AF3434,"%",""))/100,H3434*AF3434))-Tabela1[[#This Row],[PRONTO ACABADO2]]</f>
        <v>0</v>
      </c>
      <c r="BA3434" s="44">
        <f>IF(AG3434="",0,IF(ISTEXT(AG3434),H3434*VALUE(SUBSTITUTE(AG3434,"%",""))/100,H3434*AG3434))-Tabela1[[#This Row],[PESO EXPEDIDO2]]</f>
        <v>0</v>
      </c>
      <c r="BB3434" s="44">
        <f t="shared" si="450"/>
        <v>0</v>
      </c>
      <c r="BC3434" s="44">
        <f t="shared" si="451"/>
        <v>0</v>
      </c>
      <c r="BD3434" s="44"/>
    </row>
    <row r="3435" spans="1:56" ht="15.75" hidden="1" customHeight="1" x14ac:dyDescent="0.25">
      <c r="A3435" s="6"/>
      <c r="B3435" s="22"/>
      <c r="C3435" s="7"/>
      <c r="D3435" s="46"/>
      <c r="E3435" s="7"/>
      <c r="F3435" s="7"/>
      <c r="G3435" s="44"/>
      <c r="H3435" s="41">
        <f>Tabela1[[#This Row],[PESO UNI]]*Tabela1[[#This Row],[QTE]]</f>
        <v>0</v>
      </c>
      <c r="I3435" s="7"/>
      <c r="J3435" s="8"/>
      <c r="K3435" s="8"/>
      <c r="L3435" s="9"/>
      <c r="M3435" s="10"/>
      <c r="N3435" s="11"/>
      <c r="O3435" s="12"/>
      <c r="P3435" s="13"/>
      <c r="Q3435" s="14">
        <f>Tabela1[[#This Row],[QTDE/ Fabricação]]-Tabela1[[#This Row],[QTE]]</f>
        <v>0</v>
      </c>
      <c r="R3435" s="19">
        <f t="shared" si="446"/>
        <v>0</v>
      </c>
      <c r="S3435" s="19">
        <f t="shared" si="445"/>
        <v>0</v>
      </c>
      <c r="T3435" s="20">
        <f t="shared" si="447"/>
        <v>0</v>
      </c>
      <c r="U3435" s="17">
        <f>IFERROR(SUMIF('LISTA DE EMBARQUE'!B:B,MICRO!E:E,'LISTA DE EMBARQUE'!G:G),"")</f>
        <v>0</v>
      </c>
      <c r="V3435" s="12" t="str">
        <f>IFERROR(VLOOKUP(Tabela1[[#This Row],[COD.MDE]],'LISTA DE EMBARQUE'!B:L,11,0),"")</f>
        <v/>
      </c>
      <c r="W3435" s="13" t="str">
        <f>IFERROR(COUNTIF(#REF!,Tabela1[[#This Row],[Colunas5]]),"")</f>
        <v/>
      </c>
      <c r="X3435" s="14">
        <f>Tabela1[[#This Row],[QIANTIDADE EXPEDIDA]]*Tabela1[[#This Row],[PESO UNI]]</f>
        <v>0</v>
      </c>
      <c r="Y3435" s="14">
        <f t="shared" si="448"/>
        <v>0</v>
      </c>
      <c r="Z3435" s="21">
        <f>Tabela1[[#This Row],[PESO TOTAL]]-Tabela1[[#This Row],[Peso Expedido]]</f>
        <v>0</v>
      </c>
      <c r="AA3435" s="18"/>
      <c r="AB3435" s="15" t="s">
        <v>3204</v>
      </c>
      <c r="AC3435" s="15"/>
      <c r="AD3435" s="15"/>
      <c r="AE3435" s="15"/>
      <c r="AF3435" s="15"/>
      <c r="AG3435" s="15"/>
      <c r="AH3435" s="15"/>
      <c r="AI3435" s="40" t="str">
        <f t="shared" si="452"/>
        <v>ok</v>
      </c>
      <c r="AJ3435"/>
      <c r="AK3435" t="str">
        <f>Tabela1[[#This Row],[Coluna1]]&amp;Tabela1[[#This Row],[PEDIDO]]</f>
        <v/>
      </c>
      <c r="AL3435"/>
      <c r="AM3435"/>
      <c r="AN3435"/>
      <c r="AO3435" t="str">
        <f t="shared" si="449"/>
        <v>/</v>
      </c>
      <c r="AP3435" t="str">
        <f>Tabela1[[#This Row],[TAG]]&amp;Tabela1[[#This Row],[PEDIDO]]&amp;Tabela1[[#This Row],[PRODUTO]]</f>
        <v/>
      </c>
      <c r="AQ3435" s="23" t="str">
        <f>Tabela1[[#This Row],[PRODUTO]]&amp;Tabela1[[#This Row],[TAG]]</f>
        <v/>
      </c>
      <c r="AR3435" s="183">
        <f>Tabela1[[#This Row],[PESO TOTAL]]*Tabela1[[#This Row],[MATÉRIA PRIMA]]</f>
        <v>0</v>
      </c>
      <c r="AS3435" s="28">
        <f>Tabela1[[#This Row],[PESO TOTAL]]*Tabela1[[#This Row],[PREPARAÇÃO ]]</f>
        <v>0</v>
      </c>
      <c r="AT3435" s="28">
        <f>Tabela1[[#This Row],[PESO TOTAL]]*Tabela1[[#This Row],[CALDEIRARIA]]</f>
        <v>0</v>
      </c>
      <c r="AU3435" s="28">
        <f>Tabela1[[#This Row],[PESO TOTAL]]*Tabela1[[#This Row],[SOLDA]]</f>
        <v>0</v>
      </c>
      <c r="AV3435" s="28">
        <f>Tabela1[[#This Row],[PESO TOTAL]]*Tabela1[[#This Row],[ACABAMENTO]]</f>
        <v>0</v>
      </c>
      <c r="AW3435" s="28">
        <f>Tabela1[[#This Row],[PESO TOTAL]]*Tabela1[[#This Row],[PRONTO ACABADO]]</f>
        <v>0</v>
      </c>
      <c r="AX3435" s="28">
        <f>Tabela1[[#This Row],[PESO TOTAL]]*Tabela1[[#This Row],[EXPEDIÇÃO ]]</f>
        <v>0</v>
      </c>
      <c r="AY3435" s="28" t="str">
        <f>Tabela1[[#This Row],[PEDIDO]]&amp;Tabela1[[#This Row],[PRODUTO]]</f>
        <v/>
      </c>
      <c r="AZ3435" s="44">
        <f>IF(AF3435="",0,IF(ISTEXT(AF3435),H3435*VALUE(SUBSTITUTE(AF3435,"%",""))/100,H3435*AF3435))-Tabela1[[#This Row],[PRONTO ACABADO2]]</f>
        <v>0</v>
      </c>
      <c r="BA3435" s="44">
        <f>IF(AG3435="",0,IF(ISTEXT(AG3435),H3435*VALUE(SUBSTITUTE(AG3435,"%",""))/100,H3435*AG3435))-Tabela1[[#This Row],[PESO EXPEDIDO2]]</f>
        <v>0</v>
      </c>
      <c r="BB3435" s="44">
        <f t="shared" si="450"/>
        <v>0</v>
      </c>
      <c r="BC3435" s="44">
        <f t="shared" si="451"/>
        <v>0</v>
      </c>
      <c r="BD3435" s="44"/>
    </row>
    <row r="3436" spans="1:56" ht="15.75" hidden="1" customHeight="1" x14ac:dyDescent="0.25">
      <c r="A3436" s="6"/>
      <c r="B3436" s="22"/>
      <c r="C3436" s="7"/>
      <c r="D3436" s="46"/>
      <c r="E3436" s="7"/>
      <c r="F3436" s="7"/>
      <c r="G3436" s="44"/>
      <c r="H3436" s="41">
        <f>Tabela1[[#This Row],[PESO UNI]]*Tabela1[[#This Row],[QTE]]</f>
        <v>0</v>
      </c>
      <c r="I3436" s="7"/>
      <c r="J3436" s="8"/>
      <c r="K3436" s="8"/>
      <c r="L3436" s="9"/>
      <c r="M3436" s="10"/>
      <c r="N3436" s="11"/>
      <c r="O3436" s="12"/>
      <c r="P3436" s="13"/>
      <c r="Q3436" s="14">
        <f>Tabela1[[#This Row],[QTDE/ Fabricação]]-Tabela1[[#This Row],[QTE]]</f>
        <v>0</v>
      </c>
      <c r="R3436" s="19">
        <f t="shared" si="446"/>
        <v>0</v>
      </c>
      <c r="S3436" s="19">
        <f t="shared" si="445"/>
        <v>0</v>
      </c>
      <c r="T3436" s="20">
        <f t="shared" si="447"/>
        <v>0</v>
      </c>
      <c r="U3436" s="17">
        <f>IFERROR(SUMIF('LISTA DE EMBARQUE'!B:B,MICRO!E:E,'LISTA DE EMBARQUE'!G:G),"")</f>
        <v>0</v>
      </c>
      <c r="V3436" s="12" t="str">
        <f>IFERROR(VLOOKUP(Tabela1[[#This Row],[COD.MDE]],'LISTA DE EMBARQUE'!B:L,11,0),"")</f>
        <v/>
      </c>
      <c r="W3436" s="13" t="str">
        <f>IFERROR(COUNTIF(#REF!,Tabela1[[#This Row],[Colunas5]]),"")</f>
        <v/>
      </c>
      <c r="X3436" s="14">
        <f>Tabela1[[#This Row],[QIANTIDADE EXPEDIDA]]*Tabela1[[#This Row],[PESO UNI]]</f>
        <v>0</v>
      </c>
      <c r="Y3436" s="14">
        <f t="shared" si="448"/>
        <v>0</v>
      </c>
      <c r="Z3436" s="21">
        <f>Tabela1[[#This Row],[PESO TOTAL]]-Tabela1[[#This Row],[Peso Expedido]]</f>
        <v>0</v>
      </c>
      <c r="AA3436" s="18"/>
      <c r="AB3436" s="15" t="s">
        <v>3204</v>
      </c>
      <c r="AC3436" s="15"/>
      <c r="AD3436" s="15"/>
      <c r="AE3436" s="15"/>
      <c r="AF3436" s="15"/>
      <c r="AG3436" s="15"/>
      <c r="AH3436" s="15"/>
      <c r="AI3436" s="40" t="str">
        <f t="shared" si="452"/>
        <v>ok</v>
      </c>
      <c r="AJ3436"/>
      <c r="AK3436" t="str">
        <f>Tabela1[[#This Row],[Coluna1]]&amp;Tabela1[[#This Row],[PEDIDO]]</f>
        <v/>
      </c>
      <c r="AL3436"/>
      <c r="AM3436"/>
      <c r="AN3436"/>
      <c r="AO3436" t="str">
        <f t="shared" si="449"/>
        <v>/</v>
      </c>
      <c r="AP3436" t="str">
        <f>Tabela1[[#This Row],[TAG]]&amp;Tabela1[[#This Row],[PEDIDO]]&amp;Tabela1[[#This Row],[PRODUTO]]</f>
        <v/>
      </c>
      <c r="AQ3436" s="23" t="str">
        <f>Tabela1[[#This Row],[PRODUTO]]&amp;Tabela1[[#This Row],[TAG]]</f>
        <v/>
      </c>
      <c r="AR3436" s="183">
        <f>Tabela1[[#This Row],[PESO TOTAL]]*Tabela1[[#This Row],[MATÉRIA PRIMA]]</f>
        <v>0</v>
      </c>
      <c r="AS3436" s="28">
        <f>Tabela1[[#This Row],[PESO TOTAL]]*Tabela1[[#This Row],[PREPARAÇÃO ]]</f>
        <v>0</v>
      </c>
      <c r="AT3436" s="28">
        <f>Tabela1[[#This Row],[PESO TOTAL]]*Tabela1[[#This Row],[CALDEIRARIA]]</f>
        <v>0</v>
      </c>
      <c r="AU3436" s="28">
        <f>Tabela1[[#This Row],[PESO TOTAL]]*Tabela1[[#This Row],[SOLDA]]</f>
        <v>0</v>
      </c>
      <c r="AV3436" s="28">
        <f>Tabela1[[#This Row],[PESO TOTAL]]*Tabela1[[#This Row],[ACABAMENTO]]</f>
        <v>0</v>
      </c>
      <c r="AW3436" s="28">
        <f>Tabela1[[#This Row],[PESO TOTAL]]*Tabela1[[#This Row],[PRONTO ACABADO]]</f>
        <v>0</v>
      </c>
      <c r="AX3436" s="28">
        <f>Tabela1[[#This Row],[PESO TOTAL]]*Tabela1[[#This Row],[EXPEDIÇÃO ]]</f>
        <v>0</v>
      </c>
      <c r="AY3436" s="28" t="str">
        <f>Tabela1[[#This Row],[PEDIDO]]&amp;Tabela1[[#This Row],[PRODUTO]]</f>
        <v/>
      </c>
      <c r="AZ3436" s="44">
        <f>IF(AF3436="",0,IF(ISTEXT(AF3436),H3436*VALUE(SUBSTITUTE(AF3436,"%",""))/100,H3436*AF3436))-Tabela1[[#This Row],[PRONTO ACABADO2]]</f>
        <v>0</v>
      </c>
      <c r="BA3436" s="44">
        <f>IF(AG3436="",0,IF(ISTEXT(AG3436),H3436*VALUE(SUBSTITUTE(AG3436,"%",""))/100,H3436*AG3436))-Tabela1[[#This Row],[PESO EXPEDIDO2]]</f>
        <v>0</v>
      </c>
      <c r="BB3436" s="44">
        <f t="shared" si="450"/>
        <v>0</v>
      </c>
      <c r="BC3436" s="44">
        <f t="shared" si="451"/>
        <v>0</v>
      </c>
      <c r="BD3436" s="44"/>
    </row>
    <row r="3437" spans="1:56" ht="15.75" hidden="1" customHeight="1" x14ac:dyDescent="0.25">
      <c r="A3437" s="6"/>
      <c r="B3437" s="22"/>
      <c r="C3437" s="7"/>
      <c r="D3437" s="46"/>
      <c r="E3437" s="7"/>
      <c r="F3437" s="7"/>
      <c r="G3437" s="44"/>
      <c r="H3437" s="41">
        <f>Tabela1[[#This Row],[PESO UNI]]*Tabela1[[#This Row],[QTE]]</f>
        <v>0</v>
      </c>
      <c r="I3437" s="7"/>
      <c r="J3437" s="8"/>
      <c r="K3437" s="8"/>
      <c r="L3437" s="9"/>
      <c r="M3437" s="10"/>
      <c r="N3437" s="11"/>
      <c r="O3437" s="12"/>
      <c r="P3437" s="13"/>
      <c r="Q3437" s="14">
        <f>Tabela1[[#This Row],[QTDE/ Fabricação]]-Tabela1[[#This Row],[QTE]]</f>
        <v>0</v>
      </c>
      <c r="R3437" s="19">
        <f t="shared" si="446"/>
        <v>0</v>
      </c>
      <c r="S3437" s="19">
        <f t="shared" si="445"/>
        <v>0</v>
      </c>
      <c r="T3437" s="20">
        <f t="shared" si="447"/>
        <v>0</v>
      </c>
      <c r="U3437" s="17">
        <f>IFERROR(SUMIF('LISTA DE EMBARQUE'!B:B,MICRO!E:E,'LISTA DE EMBARQUE'!G:G),"")</f>
        <v>0</v>
      </c>
      <c r="V3437" s="12" t="str">
        <f>IFERROR(VLOOKUP(Tabela1[[#This Row],[COD.MDE]],'LISTA DE EMBARQUE'!B:L,11,0),"")</f>
        <v/>
      </c>
      <c r="W3437" s="13" t="str">
        <f>IFERROR(COUNTIF(#REF!,Tabela1[[#This Row],[Colunas5]]),"")</f>
        <v/>
      </c>
      <c r="X3437" s="14">
        <f>Tabela1[[#This Row],[QIANTIDADE EXPEDIDA]]*Tabela1[[#This Row],[PESO UNI]]</f>
        <v>0</v>
      </c>
      <c r="Y3437" s="14">
        <f t="shared" si="448"/>
        <v>0</v>
      </c>
      <c r="Z3437" s="21">
        <f>Tabela1[[#This Row],[PESO TOTAL]]-Tabela1[[#This Row],[Peso Expedido]]</f>
        <v>0</v>
      </c>
      <c r="AA3437" s="18"/>
      <c r="AB3437" s="15" t="s">
        <v>3204</v>
      </c>
      <c r="AC3437" s="15"/>
      <c r="AD3437" s="15"/>
      <c r="AE3437" s="15"/>
      <c r="AF3437" s="15"/>
      <c r="AG3437" s="15"/>
      <c r="AH3437" s="15"/>
      <c r="AI3437" s="40" t="str">
        <f t="shared" si="452"/>
        <v>ok</v>
      </c>
      <c r="AJ3437"/>
      <c r="AK3437" t="str">
        <f>Tabela1[[#This Row],[Coluna1]]&amp;Tabela1[[#This Row],[PEDIDO]]</f>
        <v/>
      </c>
      <c r="AL3437"/>
      <c r="AM3437"/>
      <c r="AN3437"/>
      <c r="AO3437" t="str">
        <f t="shared" si="449"/>
        <v>/</v>
      </c>
      <c r="AP3437" t="str">
        <f>Tabela1[[#This Row],[TAG]]&amp;Tabela1[[#This Row],[PEDIDO]]&amp;Tabela1[[#This Row],[PRODUTO]]</f>
        <v/>
      </c>
      <c r="AQ3437" s="23" t="str">
        <f>Tabela1[[#This Row],[PRODUTO]]&amp;Tabela1[[#This Row],[TAG]]</f>
        <v/>
      </c>
      <c r="AR3437" s="183">
        <f>Tabela1[[#This Row],[PESO TOTAL]]*Tabela1[[#This Row],[MATÉRIA PRIMA]]</f>
        <v>0</v>
      </c>
      <c r="AS3437" s="28">
        <f>Tabela1[[#This Row],[PESO TOTAL]]*Tabela1[[#This Row],[PREPARAÇÃO ]]</f>
        <v>0</v>
      </c>
      <c r="AT3437" s="28">
        <f>Tabela1[[#This Row],[PESO TOTAL]]*Tabela1[[#This Row],[CALDEIRARIA]]</f>
        <v>0</v>
      </c>
      <c r="AU3437" s="28">
        <f>Tabela1[[#This Row],[PESO TOTAL]]*Tabela1[[#This Row],[SOLDA]]</f>
        <v>0</v>
      </c>
      <c r="AV3437" s="28">
        <f>Tabela1[[#This Row],[PESO TOTAL]]*Tabela1[[#This Row],[ACABAMENTO]]</f>
        <v>0</v>
      </c>
      <c r="AW3437" s="28">
        <f>Tabela1[[#This Row],[PESO TOTAL]]*Tabela1[[#This Row],[PRONTO ACABADO]]</f>
        <v>0</v>
      </c>
      <c r="AX3437" s="28">
        <f>Tabela1[[#This Row],[PESO TOTAL]]*Tabela1[[#This Row],[EXPEDIÇÃO ]]</f>
        <v>0</v>
      </c>
      <c r="AY3437" s="28" t="str">
        <f>Tabela1[[#This Row],[PEDIDO]]&amp;Tabela1[[#This Row],[PRODUTO]]</f>
        <v/>
      </c>
      <c r="AZ3437" s="44">
        <f>IF(AF3437="",0,IF(ISTEXT(AF3437),H3437*VALUE(SUBSTITUTE(AF3437,"%",""))/100,H3437*AF3437))-Tabela1[[#This Row],[PRONTO ACABADO2]]</f>
        <v>0</v>
      </c>
      <c r="BA3437" s="44">
        <f>IF(AG3437="",0,IF(ISTEXT(AG3437),H3437*VALUE(SUBSTITUTE(AG3437,"%",""))/100,H3437*AG3437))-Tabela1[[#This Row],[PESO EXPEDIDO2]]</f>
        <v>0</v>
      </c>
      <c r="BB3437" s="44">
        <f t="shared" si="450"/>
        <v>0</v>
      </c>
      <c r="BC3437" s="44">
        <f t="shared" si="451"/>
        <v>0</v>
      </c>
      <c r="BD3437" s="44"/>
    </row>
    <row r="3438" spans="1:56" ht="15.75" hidden="1" customHeight="1" x14ac:dyDescent="0.25">
      <c r="A3438" s="6"/>
      <c r="B3438" s="22"/>
      <c r="C3438" s="7"/>
      <c r="D3438" s="46"/>
      <c r="E3438" s="7"/>
      <c r="F3438" s="7"/>
      <c r="G3438" s="44"/>
      <c r="H3438" s="41">
        <f>Tabela1[[#This Row],[PESO UNI]]*Tabela1[[#This Row],[QTE]]</f>
        <v>0</v>
      </c>
      <c r="I3438" s="7"/>
      <c r="J3438" s="8"/>
      <c r="K3438" s="8"/>
      <c r="L3438" s="9"/>
      <c r="M3438" s="10"/>
      <c r="N3438" s="11"/>
      <c r="O3438" s="12"/>
      <c r="P3438" s="13"/>
      <c r="Q3438" s="14">
        <f>Tabela1[[#This Row],[QTDE/ Fabricação]]-Tabela1[[#This Row],[QTE]]</f>
        <v>0</v>
      </c>
      <c r="R3438" s="19">
        <f t="shared" si="446"/>
        <v>0</v>
      </c>
      <c r="S3438" s="19">
        <f t="shared" si="445"/>
        <v>0</v>
      </c>
      <c r="T3438" s="20">
        <f t="shared" si="447"/>
        <v>0</v>
      </c>
      <c r="U3438" s="17">
        <f>IFERROR(SUMIF('LISTA DE EMBARQUE'!B:B,MICRO!E:E,'LISTA DE EMBARQUE'!G:G),"")</f>
        <v>0</v>
      </c>
      <c r="V3438" s="12" t="str">
        <f>IFERROR(VLOOKUP(Tabela1[[#This Row],[COD.MDE]],'LISTA DE EMBARQUE'!B:L,11,0),"")</f>
        <v/>
      </c>
      <c r="W3438" s="13" t="str">
        <f>IFERROR(COUNTIF(#REF!,Tabela1[[#This Row],[Colunas5]]),"")</f>
        <v/>
      </c>
      <c r="X3438" s="14">
        <f>Tabela1[[#This Row],[QIANTIDADE EXPEDIDA]]*Tabela1[[#This Row],[PESO UNI]]</f>
        <v>0</v>
      </c>
      <c r="Y3438" s="14">
        <f t="shared" si="448"/>
        <v>0</v>
      </c>
      <c r="Z3438" s="21">
        <f>Tabela1[[#This Row],[PESO TOTAL]]-Tabela1[[#This Row],[Peso Expedido]]</f>
        <v>0</v>
      </c>
      <c r="AA3438" s="18"/>
      <c r="AB3438" s="15" t="s">
        <v>3204</v>
      </c>
      <c r="AC3438" s="15"/>
      <c r="AD3438" s="15"/>
      <c r="AE3438" s="15"/>
      <c r="AF3438" s="15"/>
      <c r="AG3438" s="15"/>
      <c r="AH3438" s="15"/>
      <c r="AI3438" s="40" t="str">
        <f t="shared" si="452"/>
        <v>ok</v>
      </c>
      <c r="AJ3438"/>
      <c r="AK3438" t="str">
        <f>Tabela1[[#This Row],[Coluna1]]&amp;Tabela1[[#This Row],[PEDIDO]]</f>
        <v/>
      </c>
      <c r="AL3438"/>
      <c r="AM3438"/>
      <c r="AN3438"/>
      <c r="AO3438" t="str">
        <f t="shared" si="449"/>
        <v>/</v>
      </c>
      <c r="AP3438" t="str">
        <f>Tabela1[[#This Row],[TAG]]&amp;Tabela1[[#This Row],[PEDIDO]]&amp;Tabela1[[#This Row],[PRODUTO]]</f>
        <v/>
      </c>
      <c r="AQ3438" s="23" t="str">
        <f>Tabela1[[#This Row],[PRODUTO]]&amp;Tabela1[[#This Row],[TAG]]</f>
        <v/>
      </c>
      <c r="AR3438" s="183">
        <f>Tabela1[[#This Row],[PESO TOTAL]]*Tabela1[[#This Row],[MATÉRIA PRIMA]]</f>
        <v>0</v>
      </c>
      <c r="AS3438" s="28">
        <f>Tabela1[[#This Row],[PESO TOTAL]]*Tabela1[[#This Row],[PREPARAÇÃO ]]</f>
        <v>0</v>
      </c>
      <c r="AT3438" s="28">
        <f>Tabela1[[#This Row],[PESO TOTAL]]*Tabela1[[#This Row],[CALDEIRARIA]]</f>
        <v>0</v>
      </c>
      <c r="AU3438" s="28">
        <f>Tabela1[[#This Row],[PESO TOTAL]]*Tabela1[[#This Row],[SOLDA]]</f>
        <v>0</v>
      </c>
      <c r="AV3438" s="28">
        <f>Tabela1[[#This Row],[PESO TOTAL]]*Tabela1[[#This Row],[ACABAMENTO]]</f>
        <v>0</v>
      </c>
      <c r="AW3438" s="28">
        <f>Tabela1[[#This Row],[PESO TOTAL]]*Tabela1[[#This Row],[PRONTO ACABADO]]</f>
        <v>0</v>
      </c>
      <c r="AX3438" s="28">
        <f>Tabela1[[#This Row],[PESO TOTAL]]*Tabela1[[#This Row],[EXPEDIÇÃO ]]</f>
        <v>0</v>
      </c>
      <c r="AY3438" s="28" t="str">
        <f>Tabela1[[#This Row],[PEDIDO]]&amp;Tabela1[[#This Row],[PRODUTO]]</f>
        <v/>
      </c>
      <c r="AZ3438" s="44">
        <f>IF(AF3438="",0,IF(ISTEXT(AF3438),H3438*VALUE(SUBSTITUTE(AF3438,"%",""))/100,H3438*AF3438))-Tabela1[[#This Row],[PRONTO ACABADO2]]</f>
        <v>0</v>
      </c>
      <c r="BA3438" s="44">
        <f>IF(AG3438="",0,IF(ISTEXT(AG3438),H3438*VALUE(SUBSTITUTE(AG3438,"%",""))/100,H3438*AG3438))-Tabela1[[#This Row],[PESO EXPEDIDO2]]</f>
        <v>0</v>
      </c>
      <c r="BB3438" s="44">
        <f t="shared" si="450"/>
        <v>0</v>
      </c>
      <c r="BC3438" s="44">
        <f t="shared" si="451"/>
        <v>0</v>
      </c>
      <c r="BD3438" s="44"/>
    </row>
    <row r="3439" spans="1:56" ht="15.75" hidden="1" customHeight="1" x14ac:dyDescent="0.25">
      <c r="A3439" s="6"/>
      <c r="B3439" s="22"/>
      <c r="C3439" s="7"/>
      <c r="D3439" s="46"/>
      <c r="E3439" s="7"/>
      <c r="F3439" s="7"/>
      <c r="G3439" s="44"/>
      <c r="H3439" s="41">
        <f>Tabela1[[#This Row],[PESO UNI]]*Tabela1[[#This Row],[QTE]]</f>
        <v>0</v>
      </c>
      <c r="I3439" s="7"/>
      <c r="J3439" s="8"/>
      <c r="K3439" s="8"/>
      <c r="L3439" s="9"/>
      <c r="M3439" s="10"/>
      <c r="N3439" s="11"/>
      <c r="O3439" s="12"/>
      <c r="P3439" s="13"/>
      <c r="Q3439" s="14">
        <f>Tabela1[[#This Row],[QTDE/ Fabricação]]-Tabela1[[#This Row],[QTE]]</f>
        <v>0</v>
      </c>
      <c r="R3439" s="19">
        <f t="shared" si="446"/>
        <v>0</v>
      </c>
      <c r="S3439" s="19">
        <f t="shared" si="445"/>
        <v>0</v>
      </c>
      <c r="T3439" s="20">
        <f t="shared" si="447"/>
        <v>0</v>
      </c>
      <c r="U3439" s="17">
        <f>IFERROR(SUMIF('LISTA DE EMBARQUE'!B:B,MICRO!E:E,'LISTA DE EMBARQUE'!G:G),"")</f>
        <v>0</v>
      </c>
      <c r="V3439" s="12" t="str">
        <f>IFERROR(VLOOKUP(Tabela1[[#This Row],[COD.MDE]],'LISTA DE EMBARQUE'!B:L,11,0),"")</f>
        <v/>
      </c>
      <c r="W3439" s="13" t="str">
        <f>IFERROR(COUNTIF(#REF!,Tabela1[[#This Row],[Colunas5]]),"")</f>
        <v/>
      </c>
      <c r="X3439" s="14">
        <f>Tabela1[[#This Row],[QIANTIDADE EXPEDIDA]]*Tabela1[[#This Row],[PESO UNI]]</f>
        <v>0</v>
      </c>
      <c r="Y3439" s="14">
        <f t="shared" si="448"/>
        <v>0</v>
      </c>
      <c r="Z3439" s="21">
        <f>Tabela1[[#This Row],[PESO TOTAL]]-Tabela1[[#This Row],[Peso Expedido]]</f>
        <v>0</v>
      </c>
      <c r="AA3439" s="18"/>
      <c r="AB3439" s="15" t="s">
        <v>3204</v>
      </c>
      <c r="AC3439" s="15"/>
      <c r="AD3439" s="15"/>
      <c r="AE3439" s="15"/>
      <c r="AF3439" s="15"/>
      <c r="AG3439" s="15"/>
      <c r="AH3439" s="15"/>
      <c r="AI3439" s="40" t="str">
        <f t="shared" si="452"/>
        <v>ok</v>
      </c>
      <c r="AJ3439"/>
      <c r="AK3439" t="str">
        <f>Tabela1[[#This Row],[Coluna1]]&amp;Tabela1[[#This Row],[PEDIDO]]</f>
        <v/>
      </c>
      <c r="AL3439"/>
      <c r="AM3439"/>
      <c r="AN3439"/>
      <c r="AO3439" t="str">
        <f t="shared" si="449"/>
        <v>/</v>
      </c>
      <c r="AP3439" t="str">
        <f>Tabela1[[#This Row],[TAG]]&amp;Tabela1[[#This Row],[PEDIDO]]&amp;Tabela1[[#This Row],[PRODUTO]]</f>
        <v/>
      </c>
      <c r="AQ3439" s="23" t="str">
        <f>Tabela1[[#This Row],[PRODUTO]]&amp;Tabela1[[#This Row],[TAG]]</f>
        <v/>
      </c>
      <c r="AR3439" s="183">
        <f>Tabela1[[#This Row],[PESO TOTAL]]*Tabela1[[#This Row],[MATÉRIA PRIMA]]</f>
        <v>0</v>
      </c>
      <c r="AS3439" s="28">
        <f>Tabela1[[#This Row],[PESO TOTAL]]*Tabela1[[#This Row],[PREPARAÇÃO ]]</f>
        <v>0</v>
      </c>
      <c r="AT3439" s="28">
        <f>Tabela1[[#This Row],[PESO TOTAL]]*Tabela1[[#This Row],[CALDEIRARIA]]</f>
        <v>0</v>
      </c>
      <c r="AU3439" s="28">
        <f>Tabela1[[#This Row],[PESO TOTAL]]*Tabela1[[#This Row],[SOLDA]]</f>
        <v>0</v>
      </c>
      <c r="AV3439" s="28">
        <f>Tabela1[[#This Row],[PESO TOTAL]]*Tabela1[[#This Row],[ACABAMENTO]]</f>
        <v>0</v>
      </c>
      <c r="AW3439" s="28">
        <f>Tabela1[[#This Row],[PESO TOTAL]]*Tabela1[[#This Row],[PRONTO ACABADO]]</f>
        <v>0</v>
      </c>
      <c r="AX3439" s="28">
        <f>Tabela1[[#This Row],[PESO TOTAL]]*Tabela1[[#This Row],[EXPEDIÇÃO ]]</f>
        <v>0</v>
      </c>
      <c r="AY3439" s="28" t="str">
        <f>Tabela1[[#This Row],[PEDIDO]]&amp;Tabela1[[#This Row],[PRODUTO]]</f>
        <v/>
      </c>
      <c r="AZ3439" s="44">
        <f>IF(AF3439="",0,IF(ISTEXT(AF3439),H3439*VALUE(SUBSTITUTE(AF3439,"%",""))/100,H3439*AF3439))-Tabela1[[#This Row],[PRONTO ACABADO2]]</f>
        <v>0</v>
      </c>
      <c r="BA3439" s="44">
        <f>IF(AG3439="",0,IF(ISTEXT(AG3439),H3439*VALUE(SUBSTITUTE(AG3439,"%",""))/100,H3439*AG3439))-Tabela1[[#This Row],[PESO EXPEDIDO2]]</f>
        <v>0</v>
      </c>
      <c r="BB3439" s="44">
        <f t="shared" si="450"/>
        <v>0</v>
      </c>
      <c r="BC3439" s="44">
        <f t="shared" si="451"/>
        <v>0</v>
      </c>
      <c r="BD3439" s="44"/>
    </row>
    <row r="3440" spans="1:56" ht="15.75" hidden="1" customHeight="1" x14ac:dyDescent="0.25">
      <c r="A3440" s="6"/>
      <c r="B3440" s="22"/>
      <c r="C3440" s="7"/>
      <c r="D3440" s="46"/>
      <c r="E3440" s="7"/>
      <c r="F3440" s="7"/>
      <c r="G3440" s="44"/>
      <c r="H3440" s="41">
        <f>Tabela1[[#This Row],[PESO UNI]]*Tabela1[[#This Row],[QTE]]</f>
        <v>0</v>
      </c>
      <c r="I3440" s="7"/>
      <c r="J3440" s="8"/>
      <c r="K3440" s="8"/>
      <c r="L3440" s="9"/>
      <c r="M3440" s="10"/>
      <c r="N3440" s="11"/>
      <c r="O3440" s="12"/>
      <c r="P3440" s="13"/>
      <c r="Q3440" s="14">
        <f>Tabela1[[#This Row],[QTDE/ Fabricação]]-Tabela1[[#This Row],[QTE]]</f>
        <v>0</v>
      </c>
      <c r="R3440" s="19">
        <f t="shared" si="446"/>
        <v>0</v>
      </c>
      <c r="S3440" s="19">
        <f t="shared" si="445"/>
        <v>0</v>
      </c>
      <c r="T3440" s="20">
        <f t="shared" si="447"/>
        <v>0</v>
      </c>
      <c r="U3440" s="17">
        <f>IFERROR(SUMIF('LISTA DE EMBARQUE'!B:B,MICRO!E:E,'LISTA DE EMBARQUE'!G:G),"")</f>
        <v>0</v>
      </c>
      <c r="V3440" s="12" t="str">
        <f>IFERROR(VLOOKUP(Tabela1[[#This Row],[COD.MDE]],'LISTA DE EMBARQUE'!B:L,11,0),"")</f>
        <v/>
      </c>
      <c r="W3440" s="13" t="str">
        <f>IFERROR(COUNTIF(#REF!,Tabela1[[#This Row],[Colunas5]]),"")</f>
        <v/>
      </c>
      <c r="X3440" s="14">
        <f>Tabela1[[#This Row],[QIANTIDADE EXPEDIDA]]*Tabela1[[#This Row],[PESO UNI]]</f>
        <v>0</v>
      </c>
      <c r="Y3440" s="14">
        <f t="shared" si="448"/>
        <v>0</v>
      </c>
      <c r="Z3440" s="21">
        <f>Tabela1[[#This Row],[PESO TOTAL]]-Tabela1[[#This Row],[Peso Expedido]]</f>
        <v>0</v>
      </c>
      <c r="AA3440" s="18"/>
      <c r="AB3440" s="15" t="s">
        <v>3204</v>
      </c>
      <c r="AC3440" s="15"/>
      <c r="AD3440" s="15"/>
      <c r="AE3440" s="15"/>
      <c r="AF3440" s="15"/>
      <c r="AG3440" s="15"/>
      <c r="AH3440" s="15"/>
      <c r="AI3440" s="40" t="str">
        <f t="shared" si="452"/>
        <v>ok</v>
      </c>
      <c r="AJ3440"/>
      <c r="AK3440" t="str">
        <f>Tabela1[[#This Row],[Coluna1]]&amp;Tabela1[[#This Row],[PEDIDO]]</f>
        <v/>
      </c>
      <c r="AL3440"/>
      <c r="AM3440"/>
      <c r="AN3440"/>
      <c r="AO3440" t="str">
        <f t="shared" si="449"/>
        <v>/</v>
      </c>
      <c r="AP3440" t="str">
        <f>Tabela1[[#This Row],[TAG]]&amp;Tabela1[[#This Row],[PEDIDO]]&amp;Tabela1[[#This Row],[PRODUTO]]</f>
        <v/>
      </c>
      <c r="AQ3440" s="23" t="str">
        <f>Tabela1[[#This Row],[PRODUTO]]&amp;Tabela1[[#This Row],[TAG]]</f>
        <v/>
      </c>
      <c r="AR3440" s="183">
        <f>Tabela1[[#This Row],[PESO TOTAL]]*Tabela1[[#This Row],[MATÉRIA PRIMA]]</f>
        <v>0</v>
      </c>
      <c r="AS3440" s="28">
        <f>Tabela1[[#This Row],[PESO TOTAL]]*Tabela1[[#This Row],[PREPARAÇÃO ]]</f>
        <v>0</v>
      </c>
      <c r="AT3440" s="28">
        <f>Tabela1[[#This Row],[PESO TOTAL]]*Tabela1[[#This Row],[CALDEIRARIA]]</f>
        <v>0</v>
      </c>
      <c r="AU3440" s="28">
        <f>Tabela1[[#This Row],[PESO TOTAL]]*Tabela1[[#This Row],[SOLDA]]</f>
        <v>0</v>
      </c>
      <c r="AV3440" s="28">
        <f>Tabela1[[#This Row],[PESO TOTAL]]*Tabela1[[#This Row],[ACABAMENTO]]</f>
        <v>0</v>
      </c>
      <c r="AW3440" s="28">
        <f>Tabela1[[#This Row],[PESO TOTAL]]*Tabela1[[#This Row],[PRONTO ACABADO]]</f>
        <v>0</v>
      </c>
      <c r="AX3440" s="28">
        <f>Tabela1[[#This Row],[PESO TOTAL]]*Tabela1[[#This Row],[EXPEDIÇÃO ]]</f>
        <v>0</v>
      </c>
      <c r="AY3440" s="28" t="str">
        <f>Tabela1[[#This Row],[PEDIDO]]&amp;Tabela1[[#This Row],[PRODUTO]]</f>
        <v/>
      </c>
      <c r="AZ3440" s="44">
        <f>IF(AF3440="",0,IF(ISTEXT(AF3440),H3440*VALUE(SUBSTITUTE(AF3440,"%",""))/100,H3440*AF3440))-Tabela1[[#This Row],[PRONTO ACABADO2]]</f>
        <v>0</v>
      </c>
      <c r="BA3440" s="44">
        <f>IF(AG3440="",0,IF(ISTEXT(AG3440),H3440*VALUE(SUBSTITUTE(AG3440,"%",""))/100,H3440*AG3440))-Tabela1[[#This Row],[PESO EXPEDIDO2]]</f>
        <v>0</v>
      </c>
      <c r="BB3440" s="44">
        <f t="shared" si="450"/>
        <v>0</v>
      </c>
      <c r="BC3440" s="44">
        <f t="shared" si="451"/>
        <v>0</v>
      </c>
      <c r="BD3440" s="44"/>
    </row>
    <row r="3441" spans="1:56" ht="15.75" hidden="1" customHeight="1" x14ac:dyDescent="0.25">
      <c r="A3441" s="6"/>
      <c r="B3441" s="22"/>
      <c r="C3441" s="7"/>
      <c r="D3441" s="46"/>
      <c r="E3441" s="7"/>
      <c r="F3441" s="7"/>
      <c r="G3441" s="44"/>
      <c r="H3441" s="41">
        <f>Tabela1[[#This Row],[PESO UNI]]*Tabela1[[#This Row],[QTE]]</f>
        <v>0</v>
      </c>
      <c r="I3441" s="7"/>
      <c r="J3441" s="8"/>
      <c r="K3441" s="8"/>
      <c r="L3441" s="9"/>
      <c r="M3441" s="10"/>
      <c r="N3441" s="11"/>
      <c r="O3441" s="12"/>
      <c r="P3441" s="13"/>
      <c r="Q3441" s="14">
        <f>Tabela1[[#This Row],[QTDE/ Fabricação]]-Tabela1[[#This Row],[QTE]]</f>
        <v>0</v>
      </c>
      <c r="R3441" s="19">
        <f t="shared" si="446"/>
        <v>0</v>
      </c>
      <c r="S3441" s="19">
        <f t="shared" si="445"/>
        <v>0</v>
      </c>
      <c r="T3441" s="20">
        <f t="shared" si="447"/>
        <v>0</v>
      </c>
      <c r="U3441" s="17">
        <f>IFERROR(SUMIF('LISTA DE EMBARQUE'!B:B,MICRO!E:E,'LISTA DE EMBARQUE'!G:G),"")</f>
        <v>0</v>
      </c>
      <c r="V3441" s="12" t="str">
        <f>IFERROR(VLOOKUP(Tabela1[[#This Row],[COD.MDE]],'LISTA DE EMBARQUE'!B:L,11,0),"")</f>
        <v/>
      </c>
      <c r="W3441" s="13" t="str">
        <f>IFERROR(COUNTIF(#REF!,Tabela1[[#This Row],[Colunas5]]),"")</f>
        <v/>
      </c>
      <c r="X3441" s="14">
        <f>Tabela1[[#This Row],[QIANTIDADE EXPEDIDA]]*Tabela1[[#This Row],[PESO UNI]]</f>
        <v>0</v>
      </c>
      <c r="Y3441" s="14">
        <f t="shared" si="448"/>
        <v>0</v>
      </c>
      <c r="Z3441" s="21">
        <f>Tabela1[[#This Row],[PESO TOTAL]]-Tabela1[[#This Row],[Peso Expedido]]</f>
        <v>0</v>
      </c>
      <c r="AA3441" s="18"/>
      <c r="AB3441" s="15" t="s">
        <v>3204</v>
      </c>
      <c r="AC3441" s="15"/>
      <c r="AD3441" s="15"/>
      <c r="AE3441" s="15"/>
      <c r="AF3441" s="15"/>
      <c r="AG3441" s="15"/>
      <c r="AH3441" s="15"/>
      <c r="AI3441" s="40" t="str">
        <f t="shared" si="452"/>
        <v>ok</v>
      </c>
      <c r="AJ3441"/>
      <c r="AK3441" t="str">
        <f>Tabela1[[#This Row],[Coluna1]]&amp;Tabela1[[#This Row],[PEDIDO]]</f>
        <v/>
      </c>
      <c r="AL3441"/>
      <c r="AM3441"/>
      <c r="AN3441"/>
      <c r="AO3441" t="str">
        <f t="shared" si="449"/>
        <v>/</v>
      </c>
      <c r="AP3441" t="str">
        <f>Tabela1[[#This Row],[TAG]]&amp;Tabela1[[#This Row],[PEDIDO]]&amp;Tabela1[[#This Row],[PRODUTO]]</f>
        <v/>
      </c>
      <c r="AQ3441" s="23" t="str">
        <f>Tabela1[[#This Row],[PRODUTO]]&amp;Tabela1[[#This Row],[TAG]]</f>
        <v/>
      </c>
      <c r="AR3441" s="183">
        <f>Tabela1[[#This Row],[PESO TOTAL]]*Tabela1[[#This Row],[MATÉRIA PRIMA]]</f>
        <v>0</v>
      </c>
      <c r="AS3441" s="28">
        <f>Tabela1[[#This Row],[PESO TOTAL]]*Tabela1[[#This Row],[PREPARAÇÃO ]]</f>
        <v>0</v>
      </c>
      <c r="AT3441" s="28">
        <f>Tabela1[[#This Row],[PESO TOTAL]]*Tabela1[[#This Row],[CALDEIRARIA]]</f>
        <v>0</v>
      </c>
      <c r="AU3441" s="28">
        <f>Tabela1[[#This Row],[PESO TOTAL]]*Tabela1[[#This Row],[SOLDA]]</f>
        <v>0</v>
      </c>
      <c r="AV3441" s="28">
        <f>Tabela1[[#This Row],[PESO TOTAL]]*Tabela1[[#This Row],[ACABAMENTO]]</f>
        <v>0</v>
      </c>
      <c r="AW3441" s="28">
        <f>Tabela1[[#This Row],[PESO TOTAL]]*Tabela1[[#This Row],[PRONTO ACABADO]]</f>
        <v>0</v>
      </c>
      <c r="AX3441" s="28">
        <f>Tabela1[[#This Row],[PESO TOTAL]]*Tabela1[[#This Row],[EXPEDIÇÃO ]]</f>
        <v>0</v>
      </c>
      <c r="AY3441" s="28" t="str">
        <f>Tabela1[[#This Row],[PEDIDO]]&amp;Tabela1[[#This Row],[PRODUTO]]</f>
        <v/>
      </c>
      <c r="AZ3441" s="44">
        <f>IF(AF3441="",0,IF(ISTEXT(AF3441),H3441*VALUE(SUBSTITUTE(AF3441,"%",""))/100,H3441*AF3441))-Tabela1[[#This Row],[PRONTO ACABADO2]]</f>
        <v>0</v>
      </c>
      <c r="BA3441" s="44">
        <f>IF(AG3441="",0,IF(ISTEXT(AG3441),H3441*VALUE(SUBSTITUTE(AG3441,"%",""))/100,H3441*AG3441))-Tabela1[[#This Row],[PESO EXPEDIDO2]]</f>
        <v>0</v>
      </c>
      <c r="BB3441" s="44">
        <f t="shared" si="450"/>
        <v>0</v>
      </c>
      <c r="BC3441" s="44">
        <f t="shared" si="451"/>
        <v>0</v>
      </c>
      <c r="BD3441" s="44"/>
    </row>
    <row r="3442" spans="1:56" ht="15.75" hidden="1" customHeight="1" x14ac:dyDescent="0.25">
      <c r="A3442" s="6"/>
      <c r="B3442" s="22"/>
      <c r="C3442" s="7"/>
      <c r="D3442" s="46"/>
      <c r="E3442" s="7"/>
      <c r="F3442" s="7"/>
      <c r="G3442" s="44"/>
      <c r="H3442" s="41">
        <f>Tabela1[[#This Row],[PESO UNI]]*Tabela1[[#This Row],[QTE]]</f>
        <v>0</v>
      </c>
      <c r="I3442" s="7"/>
      <c r="J3442" s="8"/>
      <c r="K3442" s="8"/>
      <c r="L3442" s="9"/>
      <c r="M3442" s="10"/>
      <c r="N3442" s="11"/>
      <c r="O3442" s="12"/>
      <c r="P3442" s="13"/>
      <c r="Q3442" s="14">
        <f>Tabela1[[#This Row],[QTDE/ Fabricação]]-Tabela1[[#This Row],[QTE]]</f>
        <v>0</v>
      </c>
      <c r="R3442" s="19">
        <f t="shared" si="446"/>
        <v>0</v>
      </c>
      <c r="S3442" s="19">
        <f t="shared" si="445"/>
        <v>0</v>
      </c>
      <c r="T3442" s="20">
        <f t="shared" si="447"/>
        <v>0</v>
      </c>
      <c r="U3442" s="17">
        <f>IFERROR(SUMIF('LISTA DE EMBARQUE'!B:B,MICRO!E:E,'LISTA DE EMBARQUE'!G:G),"")</f>
        <v>0</v>
      </c>
      <c r="V3442" s="12" t="str">
        <f>IFERROR(VLOOKUP(Tabela1[[#This Row],[COD.MDE]],'LISTA DE EMBARQUE'!B:L,11,0),"")</f>
        <v/>
      </c>
      <c r="W3442" s="13" t="str">
        <f>IFERROR(COUNTIF(#REF!,Tabela1[[#This Row],[Colunas5]]),"")</f>
        <v/>
      </c>
      <c r="X3442" s="14">
        <f>Tabela1[[#This Row],[QIANTIDADE EXPEDIDA]]*Tabela1[[#This Row],[PESO UNI]]</f>
        <v>0</v>
      </c>
      <c r="Y3442" s="14">
        <f t="shared" si="448"/>
        <v>0</v>
      </c>
      <c r="Z3442" s="21">
        <f>Tabela1[[#This Row],[PESO TOTAL]]-Tabela1[[#This Row],[Peso Expedido]]</f>
        <v>0</v>
      </c>
      <c r="AA3442" s="18"/>
      <c r="AB3442" s="15" t="s">
        <v>3204</v>
      </c>
      <c r="AC3442" s="15"/>
      <c r="AD3442" s="15"/>
      <c r="AE3442" s="15"/>
      <c r="AF3442" s="15"/>
      <c r="AG3442" s="15"/>
      <c r="AH3442" s="15"/>
      <c r="AI3442" s="40" t="str">
        <f t="shared" si="452"/>
        <v>ok</v>
      </c>
      <c r="AJ3442"/>
      <c r="AK3442" t="str">
        <f>Tabela1[[#This Row],[Coluna1]]&amp;Tabela1[[#This Row],[PEDIDO]]</f>
        <v/>
      </c>
      <c r="AL3442"/>
      <c r="AM3442"/>
      <c r="AN3442"/>
      <c r="AO3442" t="str">
        <f t="shared" si="449"/>
        <v>/</v>
      </c>
      <c r="AP3442" t="str">
        <f>Tabela1[[#This Row],[TAG]]&amp;Tabela1[[#This Row],[PEDIDO]]&amp;Tabela1[[#This Row],[PRODUTO]]</f>
        <v/>
      </c>
      <c r="AQ3442" s="23" t="str">
        <f>Tabela1[[#This Row],[PRODUTO]]&amp;Tabela1[[#This Row],[TAG]]</f>
        <v/>
      </c>
      <c r="AR3442" s="183">
        <f>Tabela1[[#This Row],[PESO TOTAL]]*Tabela1[[#This Row],[MATÉRIA PRIMA]]</f>
        <v>0</v>
      </c>
      <c r="AS3442" s="28">
        <f>Tabela1[[#This Row],[PESO TOTAL]]*Tabela1[[#This Row],[PREPARAÇÃO ]]</f>
        <v>0</v>
      </c>
      <c r="AT3442" s="28">
        <f>Tabela1[[#This Row],[PESO TOTAL]]*Tabela1[[#This Row],[CALDEIRARIA]]</f>
        <v>0</v>
      </c>
      <c r="AU3442" s="28">
        <f>Tabela1[[#This Row],[PESO TOTAL]]*Tabela1[[#This Row],[SOLDA]]</f>
        <v>0</v>
      </c>
      <c r="AV3442" s="28">
        <f>Tabela1[[#This Row],[PESO TOTAL]]*Tabela1[[#This Row],[ACABAMENTO]]</f>
        <v>0</v>
      </c>
      <c r="AW3442" s="28">
        <f>Tabela1[[#This Row],[PESO TOTAL]]*Tabela1[[#This Row],[PRONTO ACABADO]]</f>
        <v>0</v>
      </c>
      <c r="AX3442" s="28">
        <f>Tabela1[[#This Row],[PESO TOTAL]]*Tabela1[[#This Row],[EXPEDIÇÃO ]]</f>
        <v>0</v>
      </c>
      <c r="AY3442" s="28" t="str">
        <f>Tabela1[[#This Row],[PEDIDO]]&amp;Tabela1[[#This Row],[PRODUTO]]</f>
        <v/>
      </c>
      <c r="AZ3442" s="44">
        <f>IF(AF3442="",0,IF(ISTEXT(AF3442),H3442*VALUE(SUBSTITUTE(AF3442,"%",""))/100,H3442*AF3442))-Tabela1[[#This Row],[PRONTO ACABADO2]]</f>
        <v>0</v>
      </c>
      <c r="BA3442" s="44">
        <f>IF(AG3442="",0,IF(ISTEXT(AG3442),H3442*VALUE(SUBSTITUTE(AG3442,"%",""))/100,H3442*AG3442))-Tabela1[[#This Row],[PESO EXPEDIDO2]]</f>
        <v>0</v>
      </c>
      <c r="BB3442" s="44">
        <f t="shared" si="450"/>
        <v>0</v>
      </c>
      <c r="BC3442" s="44">
        <f t="shared" si="451"/>
        <v>0</v>
      </c>
      <c r="BD3442" s="44"/>
    </row>
    <row r="3443" spans="1:56" ht="15.75" hidden="1" customHeight="1" x14ac:dyDescent="0.25">
      <c r="A3443" s="6"/>
      <c r="B3443" s="22"/>
      <c r="C3443" s="7"/>
      <c r="D3443" s="46"/>
      <c r="E3443" s="7"/>
      <c r="F3443" s="7"/>
      <c r="G3443" s="44"/>
      <c r="H3443" s="41">
        <f>Tabela1[[#This Row],[PESO UNI]]*Tabela1[[#This Row],[QTE]]</f>
        <v>0</v>
      </c>
      <c r="I3443" s="7"/>
      <c r="J3443" s="8"/>
      <c r="K3443" s="8"/>
      <c r="L3443" s="9"/>
      <c r="M3443" s="10"/>
      <c r="N3443" s="11"/>
      <c r="O3443" s="12"/>
      <c r="P3443" s="13"/>
      <c r="Q3443" s="14">
        <f>Tabela1[[#This Row],[QTDE/ Fabricação]]-Tabela1[[#This Row],[QTE]]</f>
        <v>0</v>
      </c>
      <c r="R3443" s="19">
        <f t="shared" si="446"/>
        <v>0</v>
      </c>
      <c r="S3443" s="19">
        <f t="shared" si="445"/>
        <v>0</v>
      </c>
      <c r="T3443" s="20">
        <f t="shared" si="447"/>
        <v>0</v>
      </c>
      <c r="U3443" s="17">
        <f>IFERROR(SUMIF('LISTA DE EMBARQUE'!B:B,MICRO!E:E,'LISTA DE EMBARQUE'!G:G),"")</f>
        <v>0</v>
      </c>
      <c r="V3443" s="12" t="str">
        <f>IFERROR(VLOOKUP(Tabela1[[#This Row],[COD.MDE]],'LISTA DE EMBARQUE'!B:L,11,0),"")</f>
        <v/>
      </c>
      <c r="W3443" s="13" t="str">
        <f>IFERROR(COUNTIF(#REF!,Tabela1[[#This Row],[Colunas5]]),"")</f>
        <v/>
      </c>
      <c r="X3443" s="14">
        <f>Tabela1[[#This Row],[QIANTIDADE EXPEDIDA]]*Tabela1[[#This Row],[PESO UNI]]</f>
        <v>0</v>
      </c>
      <c r="Y3443" s="14">
        <f t="shared" si="448"/>
        <v>0</v>
      </c>
      <c r="Z3443" s="21">
        <f>Tabela1[[#This Row],[PESO TOTAL]]-Tabela1[[#This Row],[Peso Expedido]]</f>
        <v>0</v>
      </c>
      <c r="AA3443" s="18"/>
      <c r="AB3443" s="15" t="s">
        <v>3204</v>
      </c>
      <c r="AC3443" s="15"/>
      <c r="AD3443" s="15"/>
      <c r="AE3443" s="15"/>
      <c r="AF3443" s="15"/>
      <c r="AG3443" s="15"/>
      <c r="AH3443" s="15"/>
      <c r="AI3443" s="40" t="str">
        <f t="shared" si="452"/>
        <v>ok</v>
      </c>
      <c r="AJ3443"/>
      <c r="AK3443" t="str">
        <f>Tabela1[[#This Row],[Coluna1]]&amp;Tabela1[[#This Row],[PEDIDO]]</f>
        <v/>
      </c>
      <c r="AL3443"/>
      <c r="AM3443"/>
      <c r="AN3443"/>
      <c r="AO3443" t="str">
        <f t="shared" si="449"/>
        <v>/</v>
      </c>
      <c r="AP3443" t="str">
        <f>Tabela1[[#This Row],[TAG]]&amp;Tabela1[[#This Row],[PEDIDO]]&amp;Tabela1[[#This Row],[PRODUTO]]</f>
        <v/>
      </c>
      <c r="AQ3443" s="23" t="str">
        <f>Tabela1[[#This Row],[PRODUTO]]&amp;Tabela1[[#This Row],[TAG]]</f>
        <v/>
      </c>
      <c r="AR3443" s="183">
        <f>Tabela1[[#This Row],[PESO TOTAL]]*Tabela1[[#This Row],[MATÉRIA PRIMA]]</f>
        <v>0</v>
      </c>
      <c r="AS3443" s="28">
        <f>Tabela1[[#This Row],[PESO TOTAL]]*Tabela1[[#This Row],[PREPARAÇÃO ]]</f>
        <v>0</v>
      </c>
      <c r="AT3443" s="28">
        <f>Tabela1[[#This Row],[PESO TOTAL]]*Tabela1[[#This Row],[CALDEIRARIA]]</f>
        <v>0</v>
      </c>
      <c r="AU3443" s="28">
        <f>Tabela1[[#This Row],[PESO TOTAL]]*Tabela1[[#This Row],[SOLDA]]</f>
        <v>0</v>
      </c>
      <c r="AV3443" s="28">
        <f>Tabela1[[#This Row],[PESO TOTAL]]*Tabela1[[#This Row],[ACABAMENTO]]</f>
        <v>0</v>
      </c>
      <c r="AW3443" s="28">
        <f>Tabela1[[#This Row],[PESO TOTAL]]*Tabela1[[#This Row],[PRONTO ACABADO]]</f>
        <v>0</v>
      </c>
      <c r="AX3443" s="28">
        <f>Tabela1[[#This Row],[PESO TOTAL]]*Tabela1[[#This Row],[EXPEDIÇÃO ]]</f>
        <v>0</v>
      </c>
      <c r="AY3443" s="28" t="str">
        <f>Tabela1[[#This Row],[PEDIDO]]&amp;Tabela1[[#This Row],[PRODUTO]]</f>
        <v/>
      </c>
      <c r="AZ3443" s="44">
        <f>IF(AF3443="",0,IF(ISTEXT(AF3443),H3443*VALUE(SUBSTITUTE(AF3443,"%",""))/100,H3443*AF3443))-Tabela1[[#This Row],[PRONTO ACABADO2]]</f>
        <v>0</v>
      </c>
      <c r="BA3443" s="44">
        <f>IF(AG3443="",0,IF(ISTEXT(AG3443),H3443*VALUE(SUBSTITUTE(AG3443,"%",""))/100,H3443*AG3443))-Tabela1[[#This Row],[PESO EXPEDIDO2]]</f>
        <v>0</v>
      </c>
      <c r="BB3443" s="44">
        <f t="shared" si="450"/>
        <v>0</v>
      </c>
      <c r="BC3443" s="44">
        <f t="shared" si="451"/>
        <v>0</v>
      </c>
      <c r="BD3443" s="44"/>
    </row>
    <row r="3444" spans="1:56" ht="15.75" hidden="1" customHeight="1" x14ac:dyDescent="0.25">
      <c r="A3444" s="6"/>
      <c r="B3444" s="22"/>
      <c r="C3444" s="7"/>
      <c r="D3444" s="46"/>
      <c r="E3444" s="7"/>
      <c r="F3444" s="7"/>
      <c r="G3444" s="44"/>
      <c r="H3444" s="41">
        <f>Tabela1[[#This Row],[PESO UNI]]*Tabela1[[#This Row],[QTE]]</f>
        <v>0</v>
      </c>
      <c r="I3444" s="7"/>
      <c r="J3444" s="8"/>
      <c r="K3444" s="8"/>
      <c r="L3444" s="9"/>
      <c r="M3444" s="10"/>
      <c r="N3444" s="11"/>
      <c r="O3444" s="12"/>
      <c r="P3444" s="13"/>
      <c r="Q3444" s="14">
        <f>Tabela1[[#This Row],[QTDE/ Fabricação]]-Tabela1[[#This Row],[QTE]]</f>
        <v>0</v>
      </c>
      <c r="R3444" s="19">
        <f t="shared" si="446"/>
        <v>0</v>
      </c>
      <c r="S3444" s="19">
        <f t="shared" si="445"/>
        <v>0</v>
      </c>
      <c r="T3444" s="20">
        <f t="shared" si="447"/>
        <v>0</v>
      </c>
      <c r="U3444" s="17">
        <f>IFERROR(SUMIF('LISTA DE EMBARQUE'!B:B,MICRO!E:E,'LISTA DE EMBARQUE'!G:G),"")</f>
        <v>0</v>
      </c>
      <c r="V3444" s="12" t="str">
        <f>IFERROR(VLOOKUP(Tabela1[[#This Row],[COD.MDE]],'LISTA DE EMBARQUE'!B:L,11,0),"")</f>
        <v/>
      </c>
      <c r="W3444" s="13" t="str">
        <f>IFERROR(COUNTIF(#REF!,Tabela1[[#This Row],[Colunas5]]),"")</f>
        <v/>
      </c>
      <c r="X3444" s="14">
        <f>Tabela1[[#This Row],[QIANTIDADE EXPEDIDA]]*Tabela1[[#This Row],[PESO UNI]]</f>
        <v>0</v>
      </c>
      <c r="Y3444" s="14">
        <f t="shared" si="448"/>
        <v>0</v>
      </c>
      <c r="Z3444" s="21">
        <f>Tabela1[[#This Row],[PESO TOTAL]]-Tabela1[[#This Row],[Peso Expedido]]</f>
        <v>0</v>
      </c>
      <c r="AA3444" s="18"/>
      <c r="AB3444" s="15" t="s">
        <v>3204</v>
      </c>
      <c r="AC3444" s="15"/>
      <c r="AD3444" s="15"/>
      <c r="AE3444" s="15"/>
      <c r="AF3444" s="15"/>
      <c r="AG3444" s="15"/>
      <c r="AH3444" s="15"/>
      <c r="AI3444" s="40" t="str">
        <f t="shared" si="452"/>
        <v>ok</v>
      </c>
      <c r="AJ3444"/>
      <c r="AK3444" t="str">
        <f>Tabela1[[#This Row],[Coluna1]]&amp;Tabela1[[#This Row],[PEDIDO]]</f>
        <v/>
      </c>
      <c r="AL3444"/>
      <c r="AM3444"/>
      <c r="AN3444"/>
      <c r="AO3444" t="str">
        <f t="shared" si="449"/>
        <v>/</v>
      </c>
      <c r="AP3444" t="str">
        <f>Tabela1[[#This Row],[TAG]]&amp;Tabela1[[#This Row],[PEDIDO]]&amp;Tabela1[[#This Row],[PRODUTO]]</f>
        <v/>
      </c>
      <c r="AQ3444" s="23" t="str">
        <f>Tabela1[[#This Row],[PRODUTO]]&amp;Tabela1[[#This Row],[TAG]]</f>
        <v/>
      </c>
      <c r="AR3444" s="183">
        <f>Tabela1[[#This Row],[PESO TOTAL]]*Tabela1[[#This Row],[MATÉRIA PRIMA]]</f>
        <v>0</v>
      </c>
      <c r="AS3444" s="28">
        <f>Tabela1[[#This Row],[PESO TOTAL]]*Tabela1[[#This Row],[PREPARAÇÃO ]]</f>
        <v>0</v>
      </c>
      <c r="AT3444" s="28">
        <f>Tabela1[[#This Row],[PESO TOTAL]]*Tabela1[[#This Row],[CALDEIRARIA]]</f>
        <v>0</v>
      </c>
      <c r="AU3444" s="28">
        <f>Tabela1[[#This Row],[PESO TOTAL]]*Tabela1[[#This Row],[SOLDA]]</f>
        <v>0</v>
      </c>
      <c r="AV3444" s="28">
        <f>Tabela1[[#This Row],[PESO TOTAL]]*Tabela1[[#This Row],[ACABAMENTO]]</f>
        <v>0</v>
      </c>
      <c r="AW3444" s="28">
        <f>Tabela1[[#This Row],[PESO TOTAL]]*Tabela1[[#This Row],[PRONTO ACABADO]]</f>
        <v>0</v>
      </c>
      <c r="AX3444" s="28">
        <f>Tabela1[[#This Row],[PESO TOTAL]]*Tabela1[[#This Row],[EXPEDIÇÃO ]]</f>
        <v>0</v>
      </c>
      <c r="AY3444" s="28" t="str">
        <f>Tabela1[[#This Row],[PEDIDO]]&amp;Tabela1[[#This Row],[PRODUTO]]</f>
        <v/>
      </c>
      <c r="AZ3444" s="44">
        <f>IF(AF3444="",0,IF(ISTEXT(AF3444),H3444*VALUE(SUBSTITUTE(AF3444,"%",""))/100,H3444*AF3444))-Tabela1[[#This Row],[PRONTO ACABADO2]]</f>
        <v>0</v>
      </c>
      <c r="BA3444" s="44">
        <f>IF(AG3444="",0,IF(ISTEXT(AG3444),H3444*VALUE(SUBSTITUTE(AG3444,"%",""))/100,H3444*AG3444))-Tabela1[[#This Row],[PESO EXPEDIDO2]]</f>
        <v>0</v>
      </c>
      <c r="BB3444" s="44">
        <f t="shared" si="450"/>
        <v>0</v>
      </c>
      <c r="BC3444" s="44">
        <f t="shared" si="451"/>
        <v>0</v>
      </c>
      <c r="BD3444" s="44"/>
    </row>
    <row r="3445" spans="1:56" ht="15.75" hidden="1" customHeight="1" x14ac:dyDescent="0.25">
      <c r="A3445" s="6"/>
      <c r="B3445" s="22"/>
      <c r="C3445" s="7"/>
      <c r="D3445" s="46"/>
      <c r="E3445" s="7"/>
      <c r="F3445" s="7"/>
      <c r="G3445" s="44"/>
      <c r="H3445" s="41">
        <f>Tabela1[[#This Row],[PESO UNI]]*Tabela1[[#This Row],[QTE]]</f>
        <v>0</v>
      </c>
      <c r="I3445" s="7"/>
      <c r="J3445" s="8"/>
      <c r="K3445" s="8"/>
      <c r="L3445" s="9"/>
      <c r="M3445" s="10"/>
      <c r="N3445" s="11"/>
      <c r="O3445" s="12"/>
      <c r="P3445" s="13"/>
      <c r="Q3445" s="14">
        <f>Tabela1[[#This Row],[QTDE/ Fabricação]]-Tabela1[[#This Row],[QTE]]</f>
        <v>0</v>
      </c>
      <c r="R3445" s="19">
        <f t="shared" si="446"/>
        <v>0</v>
      </c>
      <c r="S3445" s="19">
        <f t="shared" si="445"/>
        <v>0</v>
      </c>
      <c r="T3445" s="20">
        <f t="shared" si="447"/>
        <v>0</v>
      </c>
      <c r="U3445" s="17">
        <f>IFERROR(SUMIF('LISTA DE EMBARQUE'!B:B,MICRO!E:E,'LISTA DE EMBARQUE'!G:G),"")</f>
        <v>0</v>
      </c>
      <c r="V3445" s="12" t="str">
        <f>IFERROR(VLOOKUP(Tabela1[[#This Row],[COD.MDE]],'LISTA DE EMBARQUE'!B:L,11,0),"")</f>
        <v/>
      </c>
      <c r="W3445" s="13" t="str">
        <f>IFERROR(COUNTIF(#REF!,Tabela1[[#This Row],[Colunas5]]),"")</f>
        <v/>
      </c>
      <c r="X3445" s="14">
        <f>Tabela1[[#This Row],[QIANTIDADE EXPEDIDA]]*Tabela1[[#This Row],[PESO UNI]]</f>
        <v>0</v>
      </c>
      <c r="Y3445" s="14">
        <f t="shared" si="448"/>
        <v>0</v>
      </c>
      <c r="Z3445" s="21">
        <f>Tabela1[[#This Row],[PESO TOTAL]]-Tabela1[[#This Row],[Peso Expedido]]</f>
        <v>0</v>
      </c>
      <c r="AA3445" s="18"/>
      <c r="AB3445" s="15" t="s">
        <v>3204</v>
      </c>
      <c r="AC3445" s="15"/>
      <c r="AD3445" s="15"/>
      <c r="AE3445" s="15"/>
      <c r="AF3445" s="15"/>
      <c r="AG3445" s="15"/>
      <c r="AH3445" s="15"/>
      <c r="AI3445" s="40" t="str">
        <f t="shared" si="452"/>
        <v>ok</v>
      </c>
      <c r="AJ3445"/>
      <c r="AK3445" t="str">
        <f>Tabela1[[#This Row],[Coluna1]]&amp;Tabela1[[#This Row],[PEDIDO]]</f>
        <v/>
      </c>
      <c r="AL3445"/>
      <c r="AM3445"/>
      <c r="AN3445"/>
      <c r="AO3445" t="str">
        <f t="shared" si="449"/>
        <v>/</v>
      </c>
      <c r="AP3445" t="str">
        <f>Tabela1[[#This Row],[TAG]]&amp;Tabela1[[#This Row],[PEDIDO]]&amp;Tabela1[[#This Row],[PRODUTO]]</f>
        <v/>
      </c>
      <c r="AQ3445" s="23" t="str">
        <f>Tabela1[[#This Row],[PRODUTO]]&amp;Tabela1[[#This Row],[TAG]]</f>
        <v/>
      </c>
      <c r="AR3445" s="183">
        <f>Tabela1[[#This Row],[PESO TOTAL]]*Tabela1[[#This Row],[MATÉRIA PRIMA]]</f>
        <v>0</v>
      </c>
      <c r="AS3445" s="28">
        <f>Tabela1[[#This Row],[PESO TOTAL]]*Tabela1[[#This Row],[PREPARAÇÃO ]]</f>
        <v>0</v>
      </c>
      <c r="AT3445" s="28">
        <f>Tabela1[[#This Row],[PESO TOTAL]]*Tabela1[[#This Row],[CALDEIRARIA]]</f>
        <v>0</v>
      </c>
      <c r="AU3445" s="28">
        <f>Tabela1[[#This Row],[PESO TOTAL]]*Tabela1[[#This Row],[SOLDA]]</f>
        <v>0</v>
      </c>
      <c r="AV3445" s="28">
        <f>Tabela1[[#This Row],[PESO TOTAL]]*Tabela1[[#This Row],[ACABAMENTO]]</f>
        <v>0</v>
      </c>
      <c r="AW3445" s="28">
        <f>Tabela1[[#This Row],[PESO TOTAL]]*Tabela1[[#This Row],[PRONTO ACABADO]]</f>
        <v>0</v>
      </c>
      <c r="AX3445" s="28">
        <f>Tabela1[[#This Row],[PESO TOTAL]]*Tabela1[[#This Row],[EXPEDIÇÃO ]]</f>
        <v>0</v>
      </c>
      <c r="AY3445" s="28" t="str">
        <f>Tabela1[[#This Row],[PEDIDO]]&amp;Tabela1[[#This Row],[PRODUTO]]</f>
        <v/>
      </c>
      <c r="AZ3445" s="44">
        <f>IF(AF3445="",0,IF(ISTEXT(AF3445),H3445*VALUE(SUBSTITUTE(AF3445,"%",""))/100,H3445*AF3445))-Tabela1[[#This Row],[PRONTO ACABADO2]]</f>
        <v>0</v>
      </c>
      <c r="BA3445" s="44">
        <f>IF(AG3445="",0,IF(ISTEXT(AG3445),H3445*VALUE(SUBSTITUTE(AG3445,"%",""))/100,H3445*AG3445))-Tabela1[[#This Row],[PESO EXPEDIDO2]]</f>
        <v>0</v>
      </c>
      <c r="BB3445" s="44">
        <f t="shared" si="450"/>
        <v>0</v>
      </c>
      <c r="BC3445" s="44">
        <f t="shared" si="451"/>
        <v>0</v>
      </c>
      <c r="BD3445" s="44"/>
    </row>
    <row r="3446" spans="1:56" ht="15.75" hidden="1" customHeight="1" x14ac:dyDescent="0.25">
      <c r="A3446" s="6"/>
      <c r="B3446" s="22"/>
      <c r="C3446" s="7"/>
      <c r="D3446" s="46"/>
      <c r="E3446" s="7"/>
      <c r="F3446" s="7"/>
      <c r="G3446" s="44"/>
      <c r="H3446" s="41">
        <f>Tabela1[[#This Row],[PESO UNI]]*Tabela1[[#This Row],[QTE]]</f>
        <v>0</v>
      </c>
      <c r="I3446" s="7"/>
      <c r="J3446" s="8"/>
      <c r="K3446" s="8"/>
      <c r="L3446" s="9"/>
      <c r="M3446" s="10"/>
      <c r="N3446" s="11"/>
      <c r="O3446" s="12"/>
      <c r="P3446" s="13"/>
      <c r="Q3446" s="14">
        <f>Tabela1[[#This Row],[QTDE/ Fabricação]]-Tabela1[[#This Row],[QTE]]</f>
        <v>0</v>
      </c>
      <c r="R3446" s="19">
        <f t="shared" si="446"/>
        <v>0</v>
      </c>
      <c r="S3446" s="19">
        <f t="shared" si="445"/>
        <v>0</v>
      </c>
      <c r="T3446" s="20">
        <f t="shared" si="447"/>
        <v>0</v>
      </c>
      <c r="U3446" s="17">
        <f>IFERROR(SUMIF('LISTA DE EMBARQUE'!B:B,MICRO!E:E,'LISTA DE EMBARQUE'!G:G),"")</f>
        <v>0</v>
      </c>
      <c r="V3446" s="12" t="str">
        <f>IFERROR(VLOOKUP(Tabela1[[#This Row],[COD.MDE]],'LISTA DE EMBARQUE'!B:L,11,0),"")</f>
        <v/>
      </c>
      <c r="W3446" s="13" t="str">
        <f>IFERROR(COUNTIF(#REF!,Tabela1[[#This Row],[Colunas5]]),"")</f>
        <v/>
      </c>
      <c r="X3446" s="14">
        <f>Tabela1[[#This Row],[QIANTIDADE EXPEDIDA]]*Tabela1[[#This Row],[PESO UNI]]</f>
        <v>0</v>
      </c>
      <c r="Y3446" s="14">
        <f t="shared" si="448"/>
        <v>0</v>
      </c>
      <c r="Z3446" s="21">
        <f>Tabela1[[#This Row],[PESO TOTAL]]-Tabela1[[#This Row],[Peso Expedido]]</f>
        <v>0</v>
      </c>
      <c r="AA3446" s="18"/>
      <c r="AB3446" s="15" t="s">
        <v>3204</v>
      </c>
      <c r="AC3446" s="15"/>
      <c r="AD3446" s="15"/>
      <c r="AE3446" s="15"/>
      <c r="AF3446" s="15"/>
      <c r="AG3446" s="15"/>
      <c r="AH3446" s="15"/>
      <c r="AI3446" s="40" t="str">
        <f t="shared" si="452"/>
        <v>ok</v>
      </c>
      <c r="AJ3446"/>
      <c r="AK3446" t="str">
        <f>Tabela1[[#This Row],[Coluna1]]&amp;Tabela1[[#This Row],[PEDIDO]]</f>
        <v/>
      </c>
      <c r="AL3446"/>
      <c r="AM3446"/>
      <c r="AN3446"/>
      <c r="AO3446" t="str">
        <f t="shared" si="449"/>
        <v>/</v>
      </c>
      <c r="AP3446" t="str">
        <f>Tabela1[[#This Row],[TAG]]&amp;Tabela1[[#This Row],[PEDIDO]]&amp;Tabela1[[#This Row],[PRODUTO]]</f>
        <v/>
      </c>
      <c r="AQ3446" s="23" t="str">
        <f>Tabela1[[#This Row],[PRODUTO]]&amp;Tabela1[[#This Row],[TAG]]</f>
        <v/>
      </c>
      <c r="AR3446" s="183">
        <f>Tabela1[[#This Row],[PESO TOTAL]]*Tabela1[[#This Row],[MATÉRIA PRIMA]]</f>
        <v>0</v>
      </c>
      <c r="AS3446" s="28">
        <f>Tabela1[[#This Row],[PESO TOTAL]]*Tabela1[[#This Row],[PREPARAÇÃO ]]</f>
        <v>0</v>
      </c>
      <c r="AT3446" s="28">
        <f>Tabela1[[#This Row],[PESO TOTAL]]*Tabela1[[#This Row],[CALDEIRARIA]]</f>
        <v>0</v>
      </c>
      <c r="AU3446" s="28">
        <f>Tabela1[[#This Row],[PESO TOTAL]]*Tabela1[[#This Row],[SOLDA]]</f>
        <v>0</v>
      </c>
      <c r="AV3446" s="28">
        <f>Tabela1[[#This Row],[PESO TOTAL]]*Tabela1[[#This Row],[ACABAMENTO]]</f>
        <v>0</v>
      </c>
      <c r="AW3446" s="28">
        <f>Tabela1[[#This Row],[PESO TOTAL]]*Tabela1[[#This Row],[PRONTO ACABADO]]</f>
        <v>0</v>
      </c>
      <c r="AX3446" s="28">
        <f>Tabela1[[#This Row],[PESO TOTAL]]*Tabela1[[#This Row],[EXPEDIÇÃO ]]</f>
        <v>0</v>
      </c>
      <c r="AY3446" s="28" t="str">
        <f>Tabela1[[#This Row],[PEDIDO]]&amp;Tabela1[[#This Row],[PRODUTO]]</f>
        <v/>
      </c>
      <c r="AZ3446" s="44">
        <f>IF(AF3446="",0,IF(ISTEXT(AF3446),H3446*VALUE(SUBSTITUTE(AF3446,"%",""))/100,H3446*AF3446))-Tabela1[[#This Row],[PRONTO ACABADO2]]</f>
        <v>0</v>
      </c>
      <c r="BA3446" s="44">
        <f>IF(AG3446="",0,IF(ISTEXT(AG3446),H3446*VALUE(SUBSTITUTE(AG3446,"%",""))/100,H3446*AG3446))-Tabela1[[#This Row],[PESO EXPEDIDO2]]</f>
        <v>0</v>
      </c>
      <c r="BB3446" s="44">
        <f t="shared" si="450"/>
        <v>0</v>
      </c>
      <c r="BC3446" s="44">
        <f t="shared" si="451"/>
        <v>0</v>
      </c>
      <c r="BD3446" s="44"/>
    </row>
    <row r="3447" spans="1:56" ht="15.75" hidden="1" customHeight="1" x14ac:dyDescent="0.25">
      <c r="A3447" s="6"/>
      <c r="B3447" s="22"/>
      <c r="C3447" s="7"/>
      <c r="D3447" s="46"/>
      <c r="E3447" s="7"/>
      <c r="F3447" s="7"/>
      <c r="G3447" s="44"/>
      <c r="H3447" s="41">
        <f>Tabela1[[#This Row],[PESO UNI]]*Tabela1[[#This Row],[QTE]]</f>
        <v>0</v>
      </c>
      <c r="I3447" s="7"/>
      <c r="J3447" s="8"/>
      <c r="K3447" s="8"/>
      <c r="L3447" s="9"/>
      <c r="M3447" s="10"/>
      <c r="N3447" s="11"/>
      <c r="O3447" s="12"/>
      <c r="P3447" s="13"/>
      <c r="Q3447" s="14">
        <f>Tabela1[[#This Row],[QTDE/ Fabricação]]-Tabela1[[#This Row],[QTE]]</f>
        <v>0</v>
      </c>
      <c r="R3447" s="19">
        <f t="shared" si="446"/>
        <v>0</v>
      </c>
      <c r="S3447" s="19">
        <f t="shared" si="445"/>
        <v>0</v>
      </c>
      <c r="T3447" s="20">
        <f t="shared" si="447"/>
        <v>0</v>
      </c>
      <c r="U3447" s="17">
        <f>IFERROR(SUMIF('LISTA DE EMBARQUE'!B:B,MICRO!E:E,'LISTA DE EMBARQUE'!G:G),"")</f>
        <v>0</v>
      </c>
      <c r="V3447" s="12" t="str">
        <f>IFERROR(VLOOKUP(Tabela1[[#This Row],[COD.MDE]],'LISTA DE EMBARQUE'!B:L,11,0),"")</f>
        <v/>
      </c>
      <c r="W3447" s="13" t="str">
        <f>IFERROR(COUNTIF(#REF!,Tabela1[[#This Row],[Colunas5]]),"")</f>
        <v/>
      </c>
      <c r="X3447" s="14">
        <f>Tabela1[[#This Row],[QIANTIDADE EXPEDIDA]]*Tabela1[[#This Row],[PESO UNI]]</f>
        <v>0</v>
      </c>
      <c r="Y3447" s="14">
        <f t="shared" si="448"/>
        <v>0</v>
      </c>
      <c r="Z3447" s="21">
        <f>Tabela1[[#This Row],[PESO TOTAL]]-Tabela1[[#This Row],[Peso Expedido]]</f>
        <v>0</v>
      </c>
      <c r="AA3447" s="18"/>
      <c r="AB3447" s="15" t="s">
        <v>3204</v>
      </c>
      <c r="AC3447" s="15"/>
      <c r="AD3447" s="15"/>
      <c r="AE3447" s="15"/>
      <c r="AF3447" s="15"/>
      <c r="AG3447" s="15"/>
      <c r="AH3447" s="15"/>
      <c r="AI3447" s="40" t="str">
        <f t="shared" si="452"/>
        <v>ok</v>
      </c>
      <c r="AJ3447"/>
      <c r="AK3447" t="str">
        <f>Tabela1[[#This Row],[Coluna1]]&amp;Tabela1[[#This Row],[PEDIDO]]</f>
        <v/>
      </c>
      <c r="AL3447"/>
      <c r="AM3447"/>
      <c r="AN3447"/>
      <c r="AO3447" t="str">
        <f t="shared" si="449"/>
        <v>/</v>
      </c>
      <c r="AP3447" t="str">
        <f>Tabela1[[#This Row],[TAG]]&amp;Tabela1[[#This Row],[PEDIDO]]&amp;Tabela1[[#This Row],[PRODUTO]]</f>
        <v/>
      </c>
      <c r="AQ3447" s="23" t="str">
        <f>Tabela1[[#This Row],[PRODUTO]]&amp;Tabela1[[#This Row],[TAG]]</f>
        <v/>
      </c>
      <c r="AR3447" s="183">
        <f>Tabela1[[#This Row],[PESO TOTAL]]*Tabela1[[#This Row],[MATÉRIA PRIMA]]</f>
        <v>0</v>
      </c>
      <c r="AS3447" s="28">
        <f>Tabela1[[#This Row],[PESO TOTAL]]*Tabela1[[#This Row],[PREPARAÇÃO ]]</f>
        <v>0</v>
      </c>
      <c r="AT3447" s="28">
        <f>Tabela1[[#This Row],[PESO TOTAL]]*Tabela1[[#This Row],[CALDEIRARIA]]</f>
        <v>0</v>
      </c>
      <c r="AU3447" s="28">
        <f>Tabela1[[#This Row],[PESO TOTAL]]*Tabela1[[#This Row],[SOLDA]]</f>
        <v>0</v>
      </c>
      <c r="AV3447" s="28">
        <f>Tabela1[[#This Row],[PESO TOTAL]]*Tabela1[[#This Row],[ACABAMENTO]]</f>
        <v>0</v>
      </c>
      <c r="AW3447" s="28">
        <f>Tabela1[[#This Row],[PESO TOTAL]]*Tabela1[[#This Row],[PRONTO ACABADO]]</f>
        <v>0</v>
      </c>
      <c r="AX3447" s="28">
        <f>Tabela1[[#This Row],[PESO TOTAL]]*Tabela1[[#This Row],[EXPEDIÇÃO ]]</f>
        <v>0</v>
      </c>
      <c r="AY3447" s="28" t="str">
        <f>Tabela1[[#This Row],[PEDIDO]]&amp;Tabela1[[#This Row],[PRODUTO]]</f>
        <v/>
      </c>
      <c r="AZ3447" s="44">
        <f>IF(AF3447="",0,IF(ISTEXT(AF3447),H3447*VALUE(SUBSTITUTE(AF3447,"%",""))/100,H3447*AF3447))-Tabela1[[#This Row],[PRONTO ACABADO2]]</f>
        <v>0</v>
      </c>
      <c r="BA3447" s="44">
        <f>IF(AG3447="",0,IF(ISTEXT(AG3447),H3447*VALUE(SUBSTITUTE(AG3447,"%",""))/100,H3447*AG3447))-Tabela1[[#This Row],[PESO EXPEDIDO2]]</f>
        <v>0</v>
      </c>
      <c r="BB3447" s="44">
        <f t="shared" si="450"/>
        <v>0</v>
      </c>
      <c r="BC3447" s="44">
        <f t="shared" si="451"/>
        <v>0</v>
      </c>
      <c r="BD3447" s="44"/>
    </row>
    <row r="3448" spans="1:56" ht="15.75" hidden="1" customHeight="1" x14ac:dyDescent="0.25">
      <c r="A3448" s="6"/>
      <c r="B3448" s="22"/>
      <c r="C3448" s="7"/>
      <c r="D3448" s="46"/>
      <c r="E3448" s="7"/>
      <c r="F3448" s="7"/>
      <c r="G3448" s="44"/>
      <c r="H3448" s="41">
        <f>Tabela1[[#This Row],[PESO UNI]]*Tabela1[[#This Row],[QTE]]</f>
        <v>0</v>
      </c>
      <c r="I3448" s="7"/>
      <c r="J3448" s="8"/>
      <c r="K3448" s="8"/>
      <c r="L3448" s="9"/>
      <c r="M3448" s="10"/>
      <c r="N3448" s="11"/>
      <c r="O3448" s="12"/>
      <c r="P3448" s="13"/>
      <c r="Q3448" s="14">
        <f>Tabela1[[#This Row],[QTDE/ Fabricação]]-Tabela1[[#This Row],[QTE]]</f>
        <v>0</v>
      </c>
      <c r="R3448" s="19">
        <f t="shared" si="446"/>
        <v>0</v>
      </c>
      <c r="S3448" s="19">
        <f t="shared" si="445"/>
        <v>0</v>
      </c>
      <c r="T3448" s="20">
        <f t="shared" si="447"/>
        <v>0</v>
      </c>
      <c r="U3448" s="17">
        <f>IFERROR(SUMIF('LISTA DE EMBARQUE'!B:B,MICRO!E:E,'LISTA DE EMBARQUE'!G:G),"")</f>
        <v>0</v>
      </c>
      <c r="V3448" s="12" t="str">
        <f>IFERROR(VLOOKUP(Tabela1[[#This Row],[COD.MDE]],'LISTA DE EMBARQUE'!B:L,11,0),"")</f>
        <v/>
      </c>
      <c r="W3448" s="13" t="str">
        <f>IFERROR(COUNTIF(#REF!,Tabela1[[#This Row],[Colunas5]]),"")</f>
        <v/>
      </c>
      <c r="X3448" s="14">
        <f>Tabela1[[#This Row],[QIANTIDADE EXPEDIDA]]*Tabela1[[#This Row],[PESO UNI]]</f>
        <v>0</v>
      </c>
      <c r="Y3448" s="14">
        <f t="shared" si="448"/>
        <v>0</v>
      </c>
      <c r="Z3448" s="21">
        <f>Tabela1[[#This Row],[PESO TOTAL]]-Tabela1[[#This Row],[Peso Expedido]]</f>
        <v>0</v>
      </c>
      <c r="AA3448" s="18"/>
      <c r="AB3448" s="15" t="s">
        <v>3204</v>
      </c>
      <c r="AC3448" s="15"/>
      <c r="AD3448" s="15"/>
      <c r="AE3448" s="15"/>
      <c r="AF3448" s="15"/>
      <c r="AG3448" s="15"/>
      <c r="AH3448" s="15"/>
      <c r="AI3448" s="40" t="str">
        <f t="shared" si="452"/>
        <v>ok</v>
      </c>
      <c r="AJ3448"/>
      <c r="AK3448" t="str">
        <f>Tabela1[[#This Row],[Coluna1]]&amp;Tabela1[[#This Row],[PEDIDO]]</f>
        <v/>
      </c>
      <c r="AL3448"/>
      <c r="AM3448"/>
      <c r="AN3448"/>
      <c r="AO3448" t="str">
        <f t="shared" si="449"/>
        <v>/</v>
      </c>
      <c r="AP3448" t="str">
        <f>Tabela1[[#This Row],[TAG]]&amp;Tabela1[[#This Row],[PEDIDO]]&amp;Tabela1[[#This Row],[PRODUTO]]</f>
        <v/>
      </c>
      <c r="AQ3448" s="23" t="str">
        <f>Tabela1[[#This Row],[PRODUTO]]&amp;Tabela1[[#This Row],[TAG]]</f>
        <v/>
      </c>
      <c r="AR3448" s="183">
        <f>Tabela1[[#This Row],[PESO TOTAL]]*Tabela1[[#This Row],[MATÉRIA PRIMA]]</f>
        <v>0</v>
      </c>
      <c r="AS3448" s="28">
        <f>Tabela1[[#This Row],[PESO TOTAL]]*Tabela1[[#This Row],[PREPARAÇÃO ]]</f>
        <v>0</v>
      </c>
      <c r="AT3448" s="28">
        <f>Tabela1[[#This Row],[PESO TOTAL]]*Tabela1[[#This Row],[CALDEIRARIA]]</f>
        <v>0</v>
      </c>
      <c r="AU3448" s="28">
        <f>Tabela1[[#This Row],[PESO TOTAL]]*Tabela1[[#This Row],[SOLDA]]</f>
        <v>0</v>
      </c>
      <c r="AV3448" s="28">
        <f>Tabela1[[#This Row],[PESO TOTAL]]*Tabela1[[#This Row],[ACABAMENTO]]</f>
        <v>0</v>
      </c>
      <c r="AW3448" s="28">
        <f>Tabela1[[#This Row],[PESO TOTAL]]*Tabela1[[#This Row],[PRONTO ACABADO]]</f>
        <v>0</v>
      </c>
      <c r="AX3448" s="28">
        <f>Tabela1[[#This Row],[PESO TOTAL]]*Tabela1[[#This Row],[EXPEDIÇÃO ]]</f>
        <v>0</v>
      </c>
      <c r="AY3448" s="28" t="str">
        <f>Tabela1[[#This Row],[PEDIDO]]&amp;Tabela1[[#This Row],[PRODUTO]]</f>
        <v/>
      </c>
      <c r="AZ3448" s="44">
        <f>IF(AF3448="",0,IF(ISTEXT(AF3448),H3448*VALUE(SUBSTITUTE(AF3448,"%",""))/100,H3448*AF3448))-Tabela1[[#This Row],[PRONTO ACABADO2]]</f>
        <v>0</v>
      </c>
      <c r="BA3448" s="44">
        <f>IF(AG3448="",0,IF(ISTEXT(AG3448),H3448*VALUE(SUBSTITUTE(AG3448,"%",""))/100,H3448*AG3448))-Tabela1[[#This Row],[PESO EXPEDIDO2]]</f>
        <v>0</v>
      </c>
      <c r="BB3448" s="44">
        <f t="shared" si="450"/>
        <v>0</v>
      </c>
      <c r="BC3448" s="44">
        <f t="shared" si="451"/>
        <v>0</v>
      </c>
      <c r="BD3448" s="44"/>
    </row>
    <row r="3449" spans="1:56" ht="15.75" hidden="1" customHeight="1" x14ac:dyDescent="0.25">
      <c r="A3449" s="6"/>
      <c r="B3449" s="22"/>
      <c r="C3449" s="7"/>
      <c r="D3449" s="46"/>
      <c r="E3449" s="7"/>
      <c r="F3449" s="7"/>
      <c r="G3449" s="44"/>
      <c r="H3449" s="41">
        <f>Tabela1[[#This Row],[PESO UNI]]*Tabela1[[#This Row],[QTE]]</f>
        <v>0</v>
      </c>
      <c r="I3449" s="7"/>
      <c r="J3449" s="8"/>
      <c r="K3449" s="8"/>
      <c r="L3449" s="9"/>
      <c r="M3449" s="10"/>
      <c r="N3449" s="11"/>
      <c r="O3449" s="12"/>
      <c r="P3449" s="13"/>
      <c r="Q3449" s="14">
        <f>Tabela1[[#This Row],[QTDE/ Fabricação]]-Tabela1[[#This Row],[QTE]]</f>
        <v>0</v>
      </c>
      <c r="R3449" s="19">
        <f t="shared" si="446"/>
        <v>0</v>
      </c>
      <c r="S3449" s="19">
        <f t="shared" si="445"/>
        <v>0</v>
      </c>
      <c r="T3449" s="20">
        <f t="shared" si="447"/>
        <v>0</v>
      </c>
      <c r="U3449" s="17">
        <f>IFERROR(SUMIF('LISTA DE EMBARQUE'!B:B,MICRO!E:E,'LISTA DE EMBARQUE'!G:G),"")</f>
        <v>0</v>
      </c>
      <c r="V3449" s="12" t="str">
        <f>IFERROR(VLOOKUP(Tabela1[[#This Row],[COD.MDE]],'LISTA DE EMBARQUE'!B:L,11,0),"")</f>
        <v/>
      </c>
      <c r="W3449" s="13" t="str">
        <f>IFERROR(COUNTIF(#REF!,Tabela1[[#This Row],[Colunas5]]),"")</f>
        <v/>
      </c>
      <c r="X3449" s="14">
        <f>Tabela1[[#This Row],[QIANTIDADE EXPEDIDA]]*Tabela1[[#This Row],[PESO UNI]]</f>
        <v>0</v>
      </c>
      <c r="Y3449" s="14">
        <f t="shared" si="448"/>
        <v>0</v>
      </c>
      <c r="Z3449" s="21">
        <f>Tabela1[[#This Row],[PESO TOTAL]]-Tabela1[[#This Row],[Peso Expedido]]</f>
        <v>0</v>
      </c>
      <c r="AA3449" s="18"/>
      <c r="AB3449" s="15" t="s">
        <v>3204</v>
      </c>
      <c r="AC3449" s="15"/>
      <c r="AD3449" s="15"/>
      <c r="AE3449" s="15"/>
      <c r="AF3449" s="15"/>
      <c r="AG3449" s="15"/>
      <c r="AH3449" s="15"/>
      <c r="AI3449" s="40" t="str">
        <f t="shared" si="452"/>
        <v>ok</v>
      </c>
      <c r="AJ3449"/>
      <c r="AK3449" t="str">
        <f>Tabela1[[#This Row],[Coluna1]]&amp;Tabela1[[#This Row],[PEDIDO]]</f>
        <v/>
      </c>
      <c r="AL3449"/>
      <c r="AM3449"/>
      <c r="AN3449"/>
      <c r="AO3449" t="str">
        <f t="shared" si="449"/>
        <v>/</v>
      </c>
      <c r="AP3449" t="str">
        <f>Tabela1[[#This Row],[TAG]]&amp;Tabela1[[#This Row],[PEDIDO]]&amp;Tabela1[[#This Row],[PRODUTO]]</f>
        <v/>
      </c>
      <c r="AQ3449" s="23" t="str">
        <f>Tabela1[[#This Row],[PRODUTO]]&amp;Tabela1[[#This Row],[TAG]]</f>
        <v/>
      </c>
      <c r="AR3449" s="183">
        <f>Tabela1[[#This Row],[PESO TOTAL]]*Tabela1[[#This Row],[MATÉRIA PRIMA]]</f>
        <v>0</v>
      </c>
      <c r="AS3449" s="28">
        <f>Tabela1[[#This Row],[PESO TOTAL]]*Tabela1[[#This Row],[PREPARAÇÃO ]]</f>
        <v>0</v>
      </c>
      <c r="AT3449" s="28">
        <f>Tabela1[[#This Row],[PESO TOTAL]]*Tabela1[[#This Row],[CALDEIRARIA]]</f>
        <v>0</v>
      </c>
      <c r="AU3449" s="28">
        <f>Tabela1[[#This Row],[PESO TOTAL]]*Tabela1[[#This Row],[SOLDA]]</f>
        <v>0</v>
      </c>
      <c r="AV3449" s="28">
        <f>Tabela1[[#This Row],[PESO TOTAL]]*Tabela1[[#This Row],[ACABAMENTO]]</f>
        <v>0</v>
      </c>
      <c r="AW3449" s="28">
        <f>Tabela1[[#This Row],[PESO TOTAL]]*Tabela1[[#This Row],[PRONTO ACABADO]]</f>
        <v>0</v>
      </c>
      <c r="AX3449" s="28">
        <f>Tabela1[[#This Row],[PESO TOTAL]]*Tabela1[[#This Row],[EXPEDIÇÃO ]]</f>
        <v>0</v>
      </c>
      <c r="AY3449" s="28" t="str">
        <f>Tabela1[[#This Row],[PEDIDO]]&amp;Tabela1[[#This Row],[PRODUTO]]</f>
        <v/>
      </c>
      <c r="AZ3449" s="44">
        <f>IF(AF3449="",0,IF(ISTEXT(AF3449),H3449*VALUE(SUBSTITUTE(AF3449,"%",""))/100,H3449*AF3449))-Tabela1[[#This Row],[PRONTO ACABADO2]]</f>
        <v>0</v>
      </c>
      <c r="BA3449" s="44">
        <f>IF(AG3449="",0,IF(ISTEXT(AG3449),H3449*VALUE(SUBSTITUTE(AG3449,"%",""))/100,H3449*AG3449))-Tabela1[[#This Row],[PESO EXPEDIDO2]]</f>
        <v>0</v>
      </c>
      <c r="BB3449" s="44">
        <f t="shared" si="450"/>
        <v>0</v>
      </c>
      <c r="BC3449" s="44">
        <f t="shared" si="451"/>
        <v>0</v>
      </c>
      <c r="BD3449" s="44"/>
    </row>
    <row r="3450" spans="1:56" ht="15.75" hidden="1" customHeight="1" x14ac:dyDescent="0.25">
      <c r="A3450" s="6"/>
      <c r="B3450" s="22"/>
      <c r="C3450" s="7"/>
      <c r="D3450" s="46"/>
      <c r="E3450" s="7"/>
      <c r="F3450" s="7"/>
      <c r="G3450" s="44"/>
      <c r="H3450" s="41">
        <f>Tabela1[[#This Row],[PESO UNI]]*Tabela1[[#This Row],[QTE]]</f>
        <v>0</v>
      </c>
      <c r="I3450" s="7"/>
      <c r="J3450" s="8"/>
      <c r="K3450" s="8"/>
      <c r="L3450" s="9"/>
      <c r="M3450" s="10"/>
      <c r="N3450" s="11"/>
      <c r="O3450" s="12"/>
      <c r="P3450" s="13"/>
      <c r="Q3450" s="14">
        <f>Tabela1[[#This Row],[QTDE/ Fabricação]]-Tabela1[[#This Row],[QTE]]</f>
        <v>0</v>
      </c>
      <c r="R3450" s="19">
        <f t="shared" si="446"/>
        <v>0</v>
      </c>
      <c r="S3450" s="19">
        <f t="shared" ref="S3450:S3513" si="453">IFERROR(H3450*AG3450,"")</f>
        <v>0</v>
      </c>
      <c r="T3450" s="20">
        <f t="shared" si="447"/>
        <v>0</v>
      </c>
      <c r="U3450" s="17">
        <f>IFERROR(SUMIF('LISTA DE EMBARQUE'!B:B,MICRO!E:E,'LISTA DE EMBARQUE'!G:G),"")</f>
        <v>0</v>
      </c>
      <c r="V3450" s="12" t="str">
        <f>IFERROR(VLOOKUP(Tabela1[[#This Row],[COD.MDE]],'LISTA DE EMBARQUE'!B:L,11,0),"")</f>
        <v/>
      </c>
      <c r="W3450" s="13" t="str">
        <f>IFERROR(COUNTIF(#REF!,Tabela1[[#This Row],[Colunas5]]),"")</f>
        <v/>
      </c>
      <c r="X3450" s="14">
        <f>Tabela1[[#This Row],[QIANTIDADE EXPEDIDA]]*Tabela1[[#This Row],[PESO UNI]]</f>
        <v>0</v>
      </c>
      <c r="Y3450" s="14">
        <f t="shared" si="448"/>
        <v>0</v>
      </c>
      <c r="Z3450" s="21">
        <f>Tabela1[[#This Row],[PESO TOTAL]]-Tabela1[[#This Row],[Peso Expedido]]</f>
        <v>0</v>
      </c>
      <c r="AA3450" s="18"/>
      <c r="AB3450" s="15" t="s">
        <v>3204</v>
      </c>
      <c r="AC3450" s="15"/>
      <c r="AD3450" s="15"/>
      <c r="AE3450" s="15"/>
      <c r="AF3450" s="15"/>
      <c r="AG3450" s="15"/>
      <c r="AH3450" s="15"/>
      <c r="AI3450" s="40" t="str">
        <f t="shared" si="452"/>
        <v>ok</v>
      </c>
      <c r="AJ3450"/>
      <c r="AK3450" t="str">
        <f>Tabela1[[#This Row],[Coluna1]]&amp;Tabela1[[#This Row],[PEDIDO]]</f>
        <v/>
      </c>
      <c r="AL3450"/>
      <c r="AM3450"/>
      <c r="AN3450"/>
      <c r="AO3450" t="str">
        <f t="shared" si="449"/>
        <v>/</v>
      </c>
      <c r="AP3450" t="str">
        <f>Tabela1[[#This Row],[TAG]]&amp;Tabela1[[#This Row],[PEDIDO]]&amp;Tabela1[[#This Row],[PRODUTO]]</f>
        <v/>
      </c>
      <c r="AQ3450" s="23" t="str">
        <f>Tabela1[[#This Row],[PRODUTO]]&amp;Tabela1[[#This Row],[TAG]]</f>
        <v/>
      </c>
      <c r="AR3450" s="183">
        <f>Tabela1[[#This Row],[PESO TOTAL]]*Tabela1[[#This Row],[MATÉRIA PRIMA]]</f>
        <v>0</v>
      </c>
      <c r="AS3450" s="28">
        <f>Tabela1[[#This Row],[PESO TOTAL]]*Tabela1[[#This Row],[PREPARAÇÃO ]]</f>
        <v>0</v>
      </c>
      <c r="AT3450" s="28">
        <f>Tabela1[[#This Row],[PESO TOTAL]]*Tabela1[[#This Row],[CALDEIRARIA]]</f>
        <v>0</v>
      </c>
      <c r="AU3450" s="28">
        <f>Tabela1[[#This Row],[PESO TOTAL]]*Tabela1[[#This Row],[SOLDA]]</f>
        <v>0</v>
      </c>
      <c r="AV3450" s="28">
        <f>Tabela1[[#This Row],[PESO TOTAL]]*Tabela1[[#This Row],[ACABAMENTO]]</f>
        <v>0</v>
      </c>
      <c r="AW3450" s="28">
        <f>Tabela1[[#This Row],[PESO TOTAL]]*Tabela1[[#This Row],[PRONTO ACABADO]]</f>
        <v>0</v>
      </c>
      <c r="AX3450" s="28">
        <f>Tabela1[[#This Row],[PESO TOTAL]]*Tabela1[[#This Row],[EXPEDIÇÃO ]]</f>
        <v>0</v>
      </c>
      <c r="AY3450" s="28" t="str">
        <f>Tabela1[[#This Row],[PEDIDO]]&amp;Tabela1[[#This Row],[PRODUTO]]</f>
        <v/>
      </c>
      <c r="AZ3450" s="44">
        <f>IF(AF3450="",0,IF(ISTEXT(AF3450),H3450*VALUE(SUBSTITUTE(AF3450,"%",""))/100,H3450*AF3450))-Tabela1[[#This Row],[PRONTO ACABADO2]]</f>
        <v>0</v>
      </c>
      <c r="BA3450" s="44">
        <f>IF(AG3450="",0,IF(ISTEXT(AG3450),H3450*VALUE(SUBSTITUTE(AG3450,"%",""))/100,H3450*AG3450))-Tabela1[[#This Row],[PESO EXPEDIDO2]]</f>
        <v>0</v>
      </c>
      <c r="BB3450" s="44">
        <f t="shared" si="450"/>
        <v>0</v>
      </c>
      <c r="BC3450" s="44">
        <f t="shared" si="451"/>
        <v>0</v>
      </c>
      <c r="BD3450" s="44"/>
    </row>
    <row r="3451" spans="1:56" ht="15.75" hidden="1" customHeight="1" x14ac:dyDescent="0.25">
      <c r="A3451" s="6"/>
      <c r="B3451" s="22"/>
      <c r="C3451" s="7"/>
      <c r="D3451" s="46"/>
      <c r="E3451" s="7"/>
      <c r="F3451" s="7"/>
      <c r="G3451" s="44"/>
      <c r="H3451" s="41">
        <f>Tabela1[[#This Row],[PESO UNI]]*Tabela1[[#This Row],[QTE]]</f>
        <v>0</v>
      </c>
      <c r="I3451" s="7"/>
      <c r="J3451" s="8"/>
      <c r="K3451" s="8"/>
      <c r="L3451" s="9"/>
      <c r="M3451" s="10"/>
      <c r="N3451" s="11"/>
      <c r="O3451" s="12"/>
      <c r="P3451" s="13"/>
      <c r="Q3451" s="14">
        <f>Tabela1[[#This Row],[QTDE/ Fabricação]]-Tabela1[[#This Row],[QTE]]</f>
        <v>0</v>
      </c>
      <c r="R3451" s="19">
        <f t="shared" si="446"/>
        <v>0</v>
      </c>
      <c r="S3451" s="19">
        <f t="shared" si="453"/>
        <v>0</v>
      </c>
      <c r="T3451" s="20">
        <f t="shared" si="447"/>
        <v>0</v>
      </c>
      <c r="U3451" s="17">
        <f>IFERROR(SUMIF('LISTA DE EMBARQUE'!B:B,MICRO!E:E,'LISTA DE EMBARQUE'!G:G),"")</f>
        <v>0</v>
      </c>
      <c r="V3451" s="12" t="str">
        <f>IFERROR(VLOOKUP(Tabela1[[#This Row],[COD.MDE]],'LISTA DE EMBARQUE'!B:L,11,0),"")</f>
        <v/>
      </c>
      <c r="W3451" s="13" t="str">
        <f>IFERROR(COUNTIF(#REF!,Tabela1[[#This Row],[Colunas5]]),"")</f>
        <v/>
      </c>
      <c r="X3451" s="14">
        <f>Tabela1[[#This Row],[QIANTIDADE EXPEDIDA]]*Tabela1[[#This Row],[PESO UNI]]</f>
        <v>0</v>
      </c>
      <c r="Y3451" s="14">
        <f t="shared" si="448"/>
        <v>0</v>
      </c>
      <c r="Z3451" s="21">
        <f>Tabela1[[#This Row],[PESO TOTAL]]-Tabela1[[#This Row],[Peso Expedido]]</f>
        <v>0</v>
      </c>
      <c r="AA3451" s="18"/>
      <c r="AB3451" s="15" t="s">
        <v>3204</v>
      </c>
      <c r="AC3451" s="15"/>
      <c r="AD3451" s="15"/>
      <c r="AE3451" s="15"/>
      <c r="AF3451" s="15"/>
      <c r="AG3451" s="15"/>
      <c r="AH3451" s="15"/>
      <c r="AI3451" s="40" t="str">
        <f t="shared" si="452"/>
        <v>ok</v>
      </c>
      <c r="AJ3451"/>
      <c r="AK3451" t="str">
        <f>Tabela1[[#This Row],[Coluna1]]&amp;Tabela1[[#This Row],[PEDIDO]]</f>
        <v/>
      </c>
      <c r="AL3451"/>
      <c r="AM3451"/>
      <c r="AN3451"/>
      <c r="AO3451" t="str">
        <f t="shared" si="449"/>
        <v>/</v>
      </c>
      <c r="AP3451" t="str">
        <f>Tabela1[[#This Row],[TAG]]&amp;Tabela1[[#This Row],[PEDIDO]]&amp;Tabela1[[#This Row],[PRODUTO]]</f>
        <v/>
      </c>
      <c r="AQ3451" s="23" t="str">
        <f>Tabela1[[#This Row],[PRODUTO]]&amp;Tabela1[[#This Row],[TAG]]</f>
        <v/>
      </c>
      <c r="AR3451" s="183">
        <f>Tabela1[[#This Row],[PESO TOTAL]]*Tabela1[[#This Row],[MATÉRIA PRIMA]]</f>
        <v>0</v>
      </c>
      <c r="AS3451" s="28">
        <f>Tabela1[[#This Row],[PESO TOTAL]]*Tabela1[[#This Row],[PREPARAÇÃO ]]</f>
        <v>0</v>
      </c>
      <c r="AT3451" s="28">
        <f>Tabela1[[#This Row],[PESO TOTAL]]*Tabela1[[#This Row],[CALDEIRARIA]]</f>
        <v>0</v>
      </c>
      <c r="AU3451" s="28">
        <f>Tabela1[[#This Row],[PESO TOTAL]]*Tabela1[[#This Row],[SOLDA]]</f>
        <v>0</v>
      </c>
      <c r="AV3451" s="28">
        <f>Tabela1[[#This Row],[PESO TOTAL]]*Tabela1[[#This Row],[ACABAMENTO]]</f>
        <v>0</v>
      </c>
      <c r="AW3451" s="28">
        <f>Tabela1[[#This Row],[PESO TOTAL]]*Tabela1[[#This Row],[PRONTO ACABADO]]</f>
        <v>0</v>
      </c>
      <c r="AX3451" s="28">
        <f>Tabela1[[#This Row],[PESO TOTAL]]*Tabela1[[#This Row],[EXPEDIÇÃO ]]</f>
        <v>0</v>
      </c>
      <c r="AY3451" s="28" t="str">
        <f>Tabela1[[#This Row],[PEDIDO]]&amp;Tabela1[[#This Row],[PRODUTO]]</f>
        <v/>
      </c>
      <c r="AZ3451" s="44">
        <f>IF(AF3451="",0,IF(ISTEXT(AF3451),H3451*VALUE(SUBSTITUTE(AF3451,"%",""))/100,H3451*AF3451))-Tabela1[[#This Row],[PRONTO ACABADO2]]</f>
        <v>0</v>
      </c>
      <c r="BA3451" s="44">
        <f>IF(AG3451="",0,IF(ISTEXT(AG3451),H3451*VALUE(SUBSTITUTE(AG3451,"%",""))/100,H3451*AG3451))-Tabela1[[#This Row],[PESO EXPEDIDO2]]</f>
        <v>0</v>
      </c>
      <c r="BB3451" s="44">
        <f t="shared" si="450"/>
        <v>0</v>
      </c>
      <c r="BC3451" s="44">
        <f t="shared" si="451"/>
        <v>0</v>
      </c>
      <c r="BD3451" s="44"/>
    </row>
    <row r="3452" spans="1:56" ht="15.75" hidden="1" customHeight="1" x14ac:dyDescent="0.25">
      <c r="A3452" s="6"/>
      <c r="B3452" s="22"/>
      <c r="C3452" s="7"/>
      <c r="D3452" s="46"/>
      <c r="E3452" s="7"/>
      <c r="F3452" s="7"/>
      <c r="G3452" s="44"/>
      <c r="H3452" s="41">
        <f>Tabela1[[#This Row],[PESO UNI]]*Tabela1[[#This Row],[QTE]]</f>
        <v>0</v>
      </c>
      <c r="I3452" s="7"/>
      <c r="J3452" s="8"/>
      <c r="K3452" s="8"/>
      <c r="L3452" s="9"/>
      <c r="M3452" s="10"/>
      <c r="N3452" s="11"/>
      <c r="O3452" s="12"/>
      <c r="P3452" s="13"/>
      <c r="Q3452" s="14">
        <f>Tabela1[[#This Row],[QTDE/ Fabricação]]-Tabela1[[#This Row],[QTE]]</f>
        <v>0</v>
      </c>
      <c r="R3452" s="19">
        <f t="shared" si="446"/>
        <v>0</v>
      </c>
      <c r="S3452" s="19">
        <f t="shared" si="453"/>
        <v>0</v>
      </c>
      <c r="T3452" s="20">
        <f t="shared" si="447"/>
        <v>0</v>
      </c>
      <c r="U3452" s="17">
        <f>IFERROR(SUMIF('LISTA DE EMBARQUE'!B:B,MICRO!E:E,'LISTA DE EMBARQUE'!G:G),"")</f>
        <v>0</v>
      </c>
      <c r="V3452" s="12" t="str">
        <f>IFERROR(VLOOKUP(Tabela1[[#This Row],[COD.MDE]],'LISTA DE EMBARQUE'!B:L,11,0),"")</f>
        <v/>
      </c>
      <c r="W3452" s="13" t="str">
        <f>IFERROR(COUNTIF(#REF!,Tabela1[[#This Row],[Colunas5]]),"")</f>
        <v/>
      </c>
      <c r="X3452" s="14">
        <f>Tabela1[[#This Row],[QIANTIDADE EXPEDIDA]]*Tabela1[[#This Row],[PESO UNI]]</f>
        <v>0</v>
      </c>
      <c r="Y3452" s="14">
        <f t="shared" si="448"/>
        <v>0</v>
      </c>
      <c r="Z3452" s="21">
        <f>Tabela1[[#This Row],[PESO TOTAL]]-Tabela1[[#This Row],[Peso Expedido]]</f>
        <v>0</v>
      </c>
      <c r="AA3452" s="18"/>
      <c r="AB3452" s="15" t="s">
        <v>3204</v>
      </c>
      <c r="AC3452" s="15"/>
      <c r="AD3452" s="15"/>
      <c r="AE3452" s="15"/>
      <c r="AF3452" s="15"/>
      <c r="AG3452" s="15"/>
      <c r="AH3452" s="15"/>
      <c r="AI3452" s="40" t="str">
        <f t="shared" si="452"/>
        <v>ok</v>
      </c>
      <c r="AJ3452"/>
      <c r="AK3452" t="str">
        <f>Tabela1[[#This Row],[Coluna1]]&amp;Tabela1[[#This Row],[PEDIDO]]</f>
        <v/>
      </c>
      <c r="AL3452"/>
      <c r="AM3452"/>
      <c r="AN3452"/>
      <c r="AO3452" t="str">
        <f t="shared" si="449"/>
        <v>/</v>
      </c>
      <c r="AP3452" t="str">
        <f>Tabela1[[#This Row],[TAG]]&amp;Tabela1[[#This Row],[PEDIDO]]&amp;Tabela1[[#This Row],[PRODUTO]]</f>
        <v/>
      </c>
      <c r="AQ3452" s="23" t="str">
        <f>Tabela1[[#This Row],[PRODUTO]]&amp;Tabela1[[#This Row],[TAG]]</f>
        <v/>
      </c>
      <c r="AR3452" s="183">
        <f>Tabela1[[#This Row],[PESO TOTAL]]*Tabela1[[#This Row],[MATÉRIA PRIMA]]</f>
        <v>0</v>
      </c>
      <c r="AS3452" s="28">
        <f>Tabela1[[#This Row],[PESO TOTAL]]*Tabela1[[#This Row],[PREPARAÇÃO ]]</f>
        <v>0</v>
      </c>
      <c r="AT3452" s="28">
        <f>Tabela1[[#This Row],[PESO TOTAL]]*Tabela1[[#This Row],[CALDEIRARIA]]</f>
        <v>0</v>
      </c>
      <c r="AU3452" s="28">
        <f>Tabela1[[#This Row],[PESO TOTAL]]*Tabela1[[#This Row],[SOLDA]]</f>
        <v>0</v>
      </c>
      <c r="AV3452" s="28">
        <f>Tabela1[[#This Row],[PESO TOTAL]]*Tabela1[[#This Row],[ACABAMENTO]]</f>
        <v>0</v>
      </c>
      <c r="AW3452" s="28">
        <f>Tabela1[[#This Row],[PESO TOTAL]]*Tabela1[[#This Row],[PRONTO ACABADO]]</f>
        <v>0</v>
      </c>
      <c r="AX3452" s="28">
        <f>Tabela1[[#This Row],[PESO TOTAL]]*Tabela1[[#This Row],[EXPEDIÇÃO ]]</f>
        <v>0</v>
      </c>
      <c r="AY3452" s="28" t="str">
        <f>Tabela1[[#This Row],[PEDIDO]]&amp;Tabela1[[#This Row],[PRODUTO]]</f>
        <v/>
      </c>
      <c r="AZ3452" s="44">
        <f>IF(AF3452="",0,IF(ISTEXT(AF3452),H3452*VALUE(SUBSTITUTE(AF3452,"%",""))/100,H3452*AF3452))-Tabela1[[#This Row],[PRONTO ACABADO2]]</f>
        <v>0</v>
      </c>
      <c r="BA3452" s="44">
        <f>IF(AG3452="",0,IF(ISTEXT(AG3452),H3452*VALUE(SUBSTITUTE(AG3452,"%",""))/100,H3452*AG3452))-Tabela1[[#This Row],[PESO EXPEDIDO2]]</f>
        <v>0</v>
      </c>
      <c r="BB3452" s="44">
        <f t="shared" si="450"/>
        <v>0</v>
      </c>
      <c r="BC3452" s="44">
        <f t="shared" si="451"/>
        <v>0</v>
      </c>
      <c r="BD3452" s="44"/>
    </row>
    <row r="3453" spans="1:56" ht="15.75" hidden="1" customHeight="1" x14ac:dyDescent="0.25">
      <c r="A3453" s="6"/>
      <c r="B3453" s="22"/>
      <c r="C3453" s="7"/>
      <c r="D3453" s="46"/>
      <c r="E3453" s="7"/>
      <c r="F3453" s="7"/>
      <c r="G3453" s="44"/>
      <c r="H3453" s="41">
        <f>Tabela1[[#This Row],[PESO UNI]]*Tabela1[[#This Row],[QTE]]</f>
        <v>0</v>
      </c>
      <c r="I3453" s="7"/>
      <c r="J3453" s="8"/>
      <c r="K3453" s="8"/>
      <c r="L3453" s="9"/>
      <c r="M3453" s="10"/>
      <c r="N3453" s="11"/>
      <c r="O3453" s="12"/>
      <c r="P3453" s="13"/>
      <c r="Q3453" s="14">
        <f>Tabela1[[#This Row],[QTDE/ Fabricação]]-Tabela1[[#This Row],[QTE]]</f>
        <v>0</v>
      </c>
      <c r="R3453" s="19">
        <f t="shared" ref="R3453:R3516" si="454">IFERROR(H3453*((AA3453*0.25)+(AC3453*0.25)+(AD3453*0.225)+(AE3453*0.225)+(AF3453*0.05)),"")</f>
        <v>0</v>
      </c>
      <c r="S3453" s="19">
        <f t="shared" si="453"/>
        <v>0</v>
      </c>
      <c r="T3453" s="20">
        <f t="shared" ref="T3453:T3516" si="455">IFERROR(S3453-H3453,"")</f>
        <v>0</v>
      </c>
      <c r="U3453" s="17">
        <f>IFERROR(SUMIF('LISTA DE EMBARQUE'!B:B,MICRO!E:E,'LISTA DE EMBARQUE'!G:G),"")</f>
        <v>0</v>
      </c>
      <c r="V3453" s="12" t="str">
        <f>IFERROR(VLOOKUP(Tabela1[[#This Row],[COD.MDE]],'LISTA DE EMBARQUE'!B:L,11,0),"")</f>
        <v/>
      </c>
      <c r="W3453" s="13" t="str">
        <f>IFERROR(COUNTIF(#REF!,Tabela1[[#This Row],[Colunas5]]),"")</f>
        <v/>
      </c>
      <c r="X3453" s="14">
        <f>Tabela1[[#This Row],[QIANTIDADE EXPEDIDA]]*Tabela1[[#This Row],[PESO UNI]]</f>
        <v>0</v>
      </c>
      <c r="Y3453" s="14">
        <f t="shared" ref="Y3453:Y3516" si="456">U3453-C3453</f>
        <v>0</v>
      </c>
      <c r="Z3453" s="21">
        <f>Tabela1[[#This Row],[PESO TOTAL]]-Tabela1[[#This Row],[Peso Expedido]]</f>
        <v>0</v>
      </c>
      <c r="AA3453" s="18"/>
      <c r="AB3453" s="15" t="s">
        <v>3204</v>
      </c>
      <c r="AC3453" s="15"/>
      <c r="AD3453" s="15"/>
      <c r="AE3453" s="15"/>
      <c r="AF3453" s="15"/>
      <c r="AG3453" s="15"/>
      <c r="AH3453" s="15"/>
      <c r="AI3453" s="40" t="str">
        <f t="shared" si="452"/>
        <v>ok</v>
      </c>
      <c r="AJ3453"/>
      <c r="AK3453" t="str">
        <f>Tabela1[[#This Row],[Coluna1]]&amp;Tabela1[[#This Row],[PEDIDO]]</f>
        <v/>
      </c>
      <c r="AL3453"/>
      <c r="AM3453"/>
      <c r="AN3453"/>
      <c r="AO3453" t="str">
        <f t="shared" ref="AO3453:AO3516" si="457">A3453&amp;"/"&amp;J3453</f>
        <v>/</v>
      </c>
      <c r="AP3453" t="str">
        <f>Tabela1[[#This Row],[TAG]]&amp;Tabela1[[#This Row],[PEDIDO]]&amp;Tabela1[[#This Row],[PRODUTO]]</f>
        <v/>
      </c>
      <c r="AQ3453" s="23" t="str">
        <f>Tabela1[[#This Row],[PRODUTO]]&amp;Tabela1[[#This Row],[TAG]]</f>
        <v/>
      </c>
      <c r="AR3453" s="183">
        <f>Tabela1[[#This Row],[PESO TOTAL]]*Tabela1[[#This Row],[MATÉRIA PRIMA]]</f>
        <v>0</v>
      </c>
      <c r="AS3453" s="28">
        <f>Tabela1[[#This Row],[PESO TOTAL]]*Tabela1[[#This Row],[PREPARAÇÃO ]]</f>
        <v>0</v>
      </c>
      <c r="AT3453" s="28">
        <f>Tabela1[[#This Row],[PESO TOTAL]]*Tabela1[[#This Row],[CALDEIRARIA]]</f>
        <v>0</v>
      </c>
      <c r="AU3453" s="28">
        <f>Tabela1[[#This Row],[PESO TOTAL]]*Tabela1[[#This Row],[SOLDA]]</f>
        <v>0</v>
      </c>
      <c r="AV3453" s="28">
        <f>Tabela1[[#This Row],[PESO TOTAL]]*Tabela1[[#This Row],[ACABAMENTO]]</f>
        <v>0</v>
      </c>
      <c r="AW3453" s="28">
        <f>Tabela1[[#This Row],[PESO TOTAL]]*Tabela1[[#This Row],[PRONTO ACABADO]]</f>
        <v>0</v>
      </c>
      <c r="AX3453" s="28">
        <f>Tabela1[[#This Row],[PESO TOTAL]]*Tabela1[[#This Row],[EXPEDIÇÃO ]]</f>
        <v>0</v>
      </c>
      <c r="AY3453" s="28" t="str">
        <f>Tabela1[[#This Row],[PEDIDO]]&amp;Tabela1[[#This Row],[PRODUTO]]</f>
        <v/>
      </c>
      <c r="AZ3453" s="44">
        <f>IF(AF3453="",0,IF(ISTEXT(AF3453),H3453*VALUE(SUBSTITUTE(AF3453,"%",""))/100,H3453*AF3453))-Tabela1[[#This Row],[PRONTO ACABADO2]]</f>
        <v>0</v>
      </c>
      <c r="BA3453" s="44">
        <f>IF(AG3453="",0,IF(ISTEXT(AG3453),H3453*VALUE(SUBSTITUTE(AG3453,"%",""))/100,H3453*AG3453))-Tabela1[[#This Row],[PESO EXPEDIDO2]]</f>
        <v>0</v>
      </c>
      <c r="BB3453" s="44">
        <f t="shared" ref="BB3453:BB3516" si="458">IF(AH3453="",0,IF(ISTEXT(AH3453),H3453*VALUE(SUBSTITUTE(AH3453,"%",""))/100,H3453*AH3453))</f>
        <v>0</v>
      </c>
      <c r="BC3453" s="44">
        <f t="shared" ref="BC3453:BC3516" si="459">IF(AG3453="",0,IF(ISTEXT(AG3453),H3453*VALUE(SUBSTITUTE(AG3453,"%",""))/100,H3453*AG3453))</f>
        <v>0</v>
      </c>
      <c r="BD3453" s="44"/>
    </row>
    <row r="3454" spans="1:56" ht="15.75" hidden="1" customHeight="1" x14ac:dyDescent="0.25">
      <c r="A3454" s="6"/>
      <c r="B3454" s="22"/>
      <c r="C3454" s="7"/>
      <c r="D3454" s="46"/>
      <c r="E3454" s="7"/>
      <c r="F3454" s="7"/>
      <c r="G3454" s="44"/>
      <c r="H3454" s="41">
        <f>Tabela1[[#This Row],[PESO UNI]]*Tabela1[[#This Row],[QTE]]</f>
        <v>0</v>
      </c>
      <c r="I3454" s="7"/>
      <c r="J3454" s="8"/>
      <c r="K3454" s="8"/>
      <c r="L3454" s="9"/>
      <c r="M3454" s="10"/>
      <c r="N3454" s="11"/>
      <c r="O3454" s="12"/>
      <c r="P3454" s="13"/>
      <c r="Q3454" s="14">
        <f>Tabela1[[#This Row],[QTDE/ Fabricação]]-Tabela1[[#This Row],[QTE]]</f>
        <v>0</v>
      </c>
      <c r="R3454" s="19">
        <f t="shared" si="454"/>
        <v>0</v>
      </c>
      <c r="S3454" s="19">
        <f t="shared" si="453"/>
        <v>0</v>
      </c>
      <c r="T3454" s="20">
        <f t="shared" si="455"/>
        <v>0</v>
      </c>
      <c r="U3454" s="17">
        <f>IFERROR(SUMIF('LISTA DE EMBARQUE'!B:B,MICRO!E:E,'LISTA DE EMBARQUE'!G:G),"")</f>
        <v>0</v>
      </c>
      <c r="V3454" s="12" t="str">
        <f>IFERROR(VLOOKUP(Tabela1[[#This Row],[COD.MDE]],'LISTA DE EMBARQUE'!B:L,11,0),"")</f>
        <v/>
      </c>
      <c r="W3454" s="13" t="str">
        <f>IFERROR(COUNTIF(#REF!,Tabela1[[#This Row],[Colunas5]]),"")</f>
        <v/>
      </c>
      <c r="X3454" s="14">
        <f>Tabela1[[#This Row],[QIANTIDADE EXPEDIDA]]*Tabela1[[#This Row],[PESO UNI]]</f>
        <v>0</v>
      </c>
      <c r="Y3454" s="14">
        <f t="shared" si="456"/>
        <v>0</v>
      </c>
      <c r="Z3454" s="21">
        <f>Tabela1[[#This Row],[PESO TOTAL]]-Tabela1[[#This Row],[Peso Expedido]]</f>
        <v>0</v>
      </c>
      <c r="AA3454" s="18"/>
      <c r="AB3454" s="15" t="s">
        <v>3204</v>
      </c>
      <c r="AC3454" s="15"/>
      <c r="AD3454" s="15"/>
      <c r="AE3454" s="15"/>
      <c r="AF3454" s="15"/>
      <c r="AG3454" s="15"/>
      <c r="AH3454" s="15"/>
      <c r="AI3454" s="40" t="str">
        <f t="shared" si="452"/>
        <v>ok</v>
      </c>
      <c r="AJ3454"/>
      <c r="AK3454" t="str">
        <f>Tabela1[[#This Row],[Coluna1]]&amp;Tabela1[[#This Row],[PEDIDO]]</f>
        <v/>
      </c>
      <c r="AL3454"/>
      <c r="AM3454"/>
      <c r="AN3454"/>
      <c r="AO3454" t="str">
        <f t="shared" si="457"/>
        <v>/</v>
      </c>
      <c r="AP3454" t="str">
        <f>Tabela1[[#This Row],[TAG]]&amp;Tabela1[[#This Row],[PEDIDO]]&amp;Tabela1[[#This Row],[PRODUTO]]</f>
        <v/>
      </c>
      <c r="AQ3454" s="23" t="str">
        <f>Tabela1[[#This Row],[PRODUTO]]&amp;Tabela1[[#This Row],[TAG]]</f>
        <v/>
      </c>
      <c r="AR3454" s="183">
        <f>Tabela1[[#This Row],[PESO TOTAL]]*Tabela1[[#This Row],[MATÉRIA PRIMA]]</f>
        <v>0</v>
      </c>
      <c r="AS3454" s="28">
        <f>Tabela1[[#This Row],[PESO TOTAL]]*Tabela1[[#This Row],[PREPARAÇÃO ]]</f>
        <v>0</v>
      </c>
      <c r="AT3454" s="28">
        <f>Tabela1[[#This Row],[PESO TOTAL]]*Tabela1[[#This Row],[CALDEIRARIA]]</f>
        <v>0</v>
      </c>
      <c r="AU3454" s="28">
        <f>Tabela1[[#This Row],[PESO TOTAL]]*Tabela1[[#This Row],[SOLDA]]</f>
        <v>0</v>
      </c>
      <c r="AV3454" s="28">
        <f>Tabela1[[#This Row],[PESO TOTAL]]*Tabela1[[#This Row],[ACABAMENTO]]</f>
        <v>0</v>
      </c>
      <c r="AW3454" s="28">
        <f>Tabela1[[#This Row],[PESO TOTAL]]*Tabela1[[#This Row],[PRONTO ACABADO]]</f>
        <v>0</v>
      </c>
      <c r="AX3454" s="28">
        <f>Tabela1[[#This Row],[PESO TOTAL]]*Tabela1[[#This Row],[EXPEDIÇÃO ]]</f>
        <v>0</v>
      </c>
      <c r="AY3454" s="28" t="str">
        <f>Tabela1[[#This Row],[PEDIDO]]&amp;Tabela1[[#This Row],[PRODUTO]]</f>
        <v/>
      </c>
      <c r="AZ3454" s="44">
        <f>IF(AF3454="",0,IF(ISTEXT(AF3454),H3454*VALUE(SUBSTITUTE(AF3454,"%",""))/100,H3454*AF3454))-Tabela1[[#This Row],[PRONTO ACABADO2]]</f>
        <v>0</v>
      </c>
      <c r="BA3454" s="44">
        <f>IF(AG3454="",0,IF(ISTEXT(AG3454),H3454*VALUE(SUBSTITUTE(AG3454,"%",""))/100,H3454*AG3454))-Tabela1[[#This Row],[PESO EXPEDIDO2]]</f>
        <v>0</v>
      </c>
      <c r="BB3454" s="44">
        <f t="shared" si="458"/>
        <v>0</v>
      </c>
      <c r="BC3454" s="44">
        <f t="shared" si="459"/>
        <v>0</v>
      </c>
      <c r="BD3454" s="44"/>
    </row>
    <row r="3455" spans="1:56" ht="15.75" hidden="1" customHeight="1" x14ac:dyDescent="0.25">
      <c r="A3455" s="6"/>
      <c r="B3455" s="22"/>
      <c r="C3455" s="7"/>
      <c r="D3455" s="46"/>
      <c r="E3455" s="7"/>
      <c r="F3455" s="7"/>
      <c r="G3455" s="44"/>
      <c r="H3455" s="41">
        <f>Tabela1[[#This Row],[PESO UNI]]*Tabela1[[#This Row],[QTE]]</f>
        <v>0</v>
      </c>
      <c r="I3455" s="7"/>
      <c r="J3455" s="8"/>
      <c r="K3455" s="8"/>
      <c r="L3455" s="9"/>
      <c r="M3455" s="10"/>
      <c r="N3455" s="11"/>
      <c r="O3455" s="12"/>
      <c r="P3455" s="13"/>
      <c r="Q3455" s="14">
        <f>Tabela1[[#This Row],[QTDE/ Fabricação]]-Tabela1[[#This Row],[QTE]]</f>
        <v>0</v>
      </c>
      <c r="R3455" s="19">
        <f t="shared" si="454"/>
        <v>0</v>
      </c>
      <c r="S3455" s="19">
        <f t="shared" si="453"/>
        <v>0</v>
      </c>
      <c r="T3455" s="20">
        <f t="shared" si="455"/>
        <v>0</v>
      </c>
      <c r="U3455" s="17">
        <f>IFERROR(SUMIF('LISTA DE EMBARQUE'!B:B,MICRO!E:E,'LISTA DE EMBARQUE'!G:G),"")</f>
        <v>0</v>
      </c>
      <c r="V3455" s="12" t="str">
        <f>IFERROR(VLOOKUP(Tabela1[[#This Row],[COD.MDE]],'LISTA DE EMBARQUE'!B:L,11,0),"")</f>
        <v/>
      </c>
      <c r="W3455" s="13" t="str">
        <f>IFERROR(COUNTIF(#REF!,Tabela1[[#This Row],[Colunas5]]),"")</f>
        <v/>
      </c>
      <c r="X3455" s="14">
        <f>Tabela1[[#This Row],[QIANTIDADE EXPEDIDA]]*Tabela1[[#This Row],[PESO UNI]]</f>
        <v>0</v>
      </c>
      <c r="Y3455" s="14">
        <f t="shared" si="456"/>
        <v>0</v>
      </c>
      <c r="Z3455" s="21">
        <f>Tabela1[[#This Row],[PESO TOTAL]]-Tabela1[[#This Row],[Peso Expedido]]</f>
        <v>0</v>
      </c>
      <c r="AA3455" s="18"/>
      <c r="AB3455" s="15" t="s">
        <v>3204</v>
      </c>
      <c r="AC3455" s="15"/>
      <c r="AD3455" s="15"/>
      <c r="AE3455" s="15"/>
      <c r="AF3455" s="15"/>
      <c r="AG3455" s="15"/>
      <c r="AH3455" s="15"/>
      <c r="AI3455" s="40" t="str">
        <f t="shared" si="452"/>
        <v>ok</v>
      </c>
      <c r="AJ3455"/>
      <c r="AK3455" t="str">
        <f>Tabela1[[#This Row],[Coluna1]]&amp;Tabela1[[#This Row],[PEDIDO]]</f>
        <v/>
      </c>
      <c r="AL3455"/>
      <c r="AM3455"/>
      <c r="AN3455"/>
      <c r="AO3455" t="str">
        <f t="shared" si="457"/>
        <v>/</v>
      </c>
      <c r="AP3455" t="str">
        <f>Tabela1[[#This Row],[TAG]]&amp;Tabela1[[#This Row],[PEDIDO]]&amp;Tabela1[[#This Row],[PRODUTO]]</f>
        <v/>
      </c>
      <c r="AQ3455" s="23" t="str">
        <f>Tabela1[[#This Row],[PRODUTO]]&amp;Tabela1[[#This Row],[TAG]]</f>
        <v/>
      </c>
      <c r="AR3455" s="183">
        <f>Tabela1[[#This Row],[PESO TOTAL]]*Tabela1[[#This Row],[MATÉRIA PRIMA]]</f>
        <v>0</v>
      </c>
      <c r="AS3455" s="28">
        <f>Tabela1[[#This Row],[PESO TOTAL]]*Tabela1[[#This Row],[PREPARAÇÃO ]]</f>
        <v>0</v>
      </c>
      <c r="AT3455" s="28">
        <f>Tabela1[[#This Row],[PESO TOTAL]]*Tabela1[[#This Row],[CALDEIRARIA]]</f>
        <v>0</v>
      </c>
      <c r="AU3455" s="28">
        <f>Tabela1[[#This Row],[PESO TOTAL]]*Tabela1[[#This Row],[SOLDA]]</f>
        <v>0</v>
      </c>
      <c r="AV3455" s="28">
        <f>Tabela1[[#This Row],[PESO TOTAL]]*Tabela1[[#This Row],[ACABAMENTO]]</f>
        <v>0</v>
      </c>
      <c r="AW3455" s="28">
        <f>Tabela1[[#This Row],[PESO TOTAL]]*Tabela1[[#This Row],[PRONTO ACABADO]]</f>
        <v>0</v>
      </c>
      <c r="AX3455" s="28">
        <f>Tabela1[[#This Row],[PESO TOTAL]]*Tabela1[[#This Row],[EXPEDIÇÃO ]]</f>
        <v>0</v>
      </c>
      <c r="AY3455" s="28" t="str">
        <f>Tabela1[[#This Row],[PEDIDO]]&amp;Tabela1[[#This Row],[PRODUTO]]</f>
        <v/>
      </c>
      <c r="AZ3455" s="44">
        <f>IF(AF3455="",0,IF(ISTEXT(AF3455),H3455*VALUE(SUBSTITUTE(AF3455,"%",""))/100,H3455*AF3455))-Tabela1[[#This Row],[PRONTO ACABADO2]]</f>
        <v>0</v>
      </c>
      <c r="BA3455" s="44">
        <f>IF(AG3455="",0,IF(ISTEXT(AG3455),H3455*VALUE(SUBSTITUTE(AG3455,"%",""))/100,H3455*AG3455))-Tabela1[[#This Row],[PESO EXPEDIDO2]]</f>
        <v>0</v>
      </c>
      <c r="BB3455" s="44">
        <f t="shared" si="458"/>
        <v>0</v>
      </c>
      <c r="BC3455" s="44">
        <f t="shared" si="459"/>
        <v>0</v>
      </c>
      <c r="BD3455" s="44"/>
    </row>
    <row r="3456" spans="1:56" ht="15.75" hidden="1" customHeight="1" x14ac:dyDescent="0.25">
      <c r="A3456" s="6"/>
      <c r="B3456" s="22"/>
      <c r="C3456" s="7"/>
      <c r="D3456" s="46"/>
      <c r="E3456" s="7"/>
      <c r="F3456" s="7"/>
      <c r="G3456" s="44"/>
      <c r="H3456" s="41">
        <f>Tabela1[[#This Row],[PESO UNI]]*Tabela1[[#This Row],[QTE]]</f>
        <v>0</v>
      </c>
      <c r="I3456" s="7"/>
      <c r="J3456" s="8"/>
      <c r="K3456" s="8"/>
      <c r="L3456" s="9"/>
      <c r="M3456" s="10"/>
      <c r="N3456" s="11"/>
      <c r="O3456" s="12"/>
      <c r="P3456" s="13"/>
      <c r="Q3456" s="14">
        <f>Tabela1[[#This Row],[QTDE/ Fabricação]]-Tabela1[[#This Row],[QTE]]</f>
        <v>0</v>
      </c>
      <c r="R3456" s="19">
        <f t="shared" si="454"/>
        <v>0</v>
      </c>
      <c r="S3456" s="19">
        <f t="shared" si="453"/>
        <v>0</v>
      </c>
      <c r="T3456" s="20">
        <f t="shared" si="455"/>
        <v>0</v>
      </c>
      <c r="U3456" s="17">
        <f>IFERROR(SUMIF('LISTA DE EMBARQUE'!B:B,MICRO!E:E,'LISTA DE EMBARQUE'!G:G),"")</f>
        <v>0</v>
      </c>
      <c r="V3456" s="12" t="str">
        <f>IFERROR(VLOOKUP(Tabela1[[#This Row],[COD.MDE]],'LISTA DE EMBARQUE'!B:L,11,0),"")</f>
        <v/>
      </c>
      <c r="W3456" s="13" t="str">
        <f>IFERROR(COUNTIF(#REF!,Tabela1[[#This Row],[Colunas5]]),"")</f>
        <v/>
      </c>
      <c r="X3456" s="14">
        <f>Tabela1[[#This Row],[QIANTIDADE EXPEDIDA]]*Tabela1[[#This Row],[PESO UNI]]</f>
        <v>0</v>
      </c>
      <c r="Y3456" s="14">
        <f t="shared" si="456"/>
        <v>0</v>
      </c>
      <c r="Z3456" s="21">
        <f>Tabela1[[#This Row],[PESO TOTAL]]-Tabela1[[#This Row],[Peso Expedido]]</f>
        <v>0</v>
      </c>
      <c r="AA3456" s="18"/>
      <c r="AB3456" s="15" t="s">
        <v>3204</v>
      </c>
      <c r="AC3456" s="15"/>
      <c r="AD3456" s="15"/>
      <c r="AE3456" s="15"/>
      <c r="AF3456" s="15"/>
      <c r="AG3456" s="15"/>
      <c r="AH3456" s="15"/>
      <c r="AI3456" s="40" t="str">
        <f t="shared" si="452"/>
        <v>ok</v>
      </c>
      <c r="AJ3456"/>
      <c r="AK3456" t="str">
        <f>Tabela1[[#This Row],[Coluna1]]&amp;Tabela1[[#This Row],[PEDIDO]]</f>
        <v/>
      </c>
      <c r="AL3456"/>
      <c r="AM3456"/>
      <c r="AN3456"/>
      <c r="AO3456" t="str">
        <f t="shared" si="457"/>
        <v>/</v>
      </c>
      <c r="AP3456" t="str">
        <f>Tabela1[[#This Row],[TAG]]&amp;Tabela1[[#This Row],[PEDIDO]]&amp;Tabela1[[#This Row],[PRODUTO]]</f>
        <v/>
      </c>
      <c r="AQ3456" s="23" t="str">
        <f>Tabela1[[#This Row],[PRODUTO]]&amp;Tabela1[[#This Row],[TAG]]</f>
        <v/>
      </c>
      <c r="AR3456" s="183">
        <f>Tabela1[[#This Row],[PESO TOTAL]]*Tabela1[[#This Row],[MATÉRIA PRIMA]]</f>
        <v>0</v>
      </c>
      <c r="AS3456" s="28">
        <f>Tabela1[[#This Row],[PESO TOTAL]]*Tabela1[[#This Row],[PREPARAÇÃO ]]</f>
        <v>0</v>
      </c>
      <c r="AT3456" s="28">
        <f>Tabela1[[#This Row],[PESO TOTAL]]*Tabela1[[#This Row],[CALDEIRARIA]]</f>
        <v>0</v>
      </c>
      <c r="AU3456" s="28">
        <f>Tabela1[[#This Row],[PESO TOTAL]]*Tabela1[[#This Row],[SOLDA]]</f>
        <v>0</v>
      </c>
      <c r="AV3456" s="28">
        <f>Tabela1[[#This Row],[PESO TOTAL]]*Tabela1[[#This Row],[ACABAMENTO]]</f>
        <v>0</v>
      </c>
      <c r="AW3456" s="28">
        <f>Tabela1[[#This Row],[PESO TOTAL]]*Tabela1[[#This Row],[PRONTO ACABADO]]</f>
        <v>0</v>
      </c>
      <c r="AX3456" s="28">
        <f>Tabela1[[#This Row],[PESO TOTAL]]*Tabela1[[#This Row],[EXPEDIÇÃO ]]</f>
        <v>0</v>
      </c>
      <c r="AY3456" s="28" t="str">
        <f>Tabela1[[#This Row],[PEDIDO]]&amp;Tabela1[[#This Row],[PRODUTO]]</f>
        <v/>
      </c>
      <c r="AZ3456" s="44">
        <f>IF(AF3456="",0,IF(ISTEXT(AF3456),H3456*VALUE(SUBSTITUTE(AF3456,"%",""))/100,H3456*AF3456))-Tabela1[[#This Row],[PRONTO ACABADO2]]</f>
        <v>0</v>
      </c>
      <c r="BA3456" s="44">
        <f>IF(AG3456="",0,IF(ISTEXT(AG3456),H3456*VALUE(SUBSTITUTE(AG3456,"%",""))/100,H3456*AG3456))-Tabela1[[#This Row],[PESO EXPEDIDO2]]</f>
        <v>0</v>
      </c>
      <c r="BB3456" s="44">
        <f t="shared" si="458"/>
        <v>0</v>
      </c>
      <c r="BC3456" s="44">
        <f t="shared" si="459"/>
        <v>0</v>
      </c>
      <c r="BD3456" s="44"/>
    </row>
    <row r="3457" spans="1:56" ht="15.75" hidden="1" customHeight="1" x14ac:dyDescent="0.25">
      <c r="A3457" s="6"/>
      <c r="B3457" s="22"/>
      <c r="C3457" s="7"/>
      <c r="D3457" s="46"/>
      <c r="E3457" s="7"/>
      <c r="F3457" s="7"/>
      <c r="G3457" s="44"/>
      <c r="H3457" s="41">
        <f>Tabela1[[#This Row],[PESO UNI]]*Tabela1[[#This Row],[QTE]]</f>
        <v>0</v>
      </c>
      <c r="I3457" s="7"/>
      <c r="J3457" s="8"/>
      <c r="K3457" s="8"/>
      <c r="L3457" s="9"/>
      <c r="M3457" s="10"/>
      <c r="N3457" s="11"/>
      <c r="O3457" s="12"/>
      <c r="P3457" s="13"/>
      <c r="Q3457" s="14">
        <f>Tabela1[[#This Row],[QTDE/ Fabricação]]-Tabela1[[#This Row],[QTE]]</f>
        <v>0</v>
      </c>
      <c r="R3457" s="19">
        <f t="shared" si="454"/>
        <v>0</v>
      </c>
      <c r="S3457" s="19">
        <f t="shared" si="453"/>
        <v>0</v>
      </c>
      <c r="T3457" s="20">
        <f t="shared" si="455"/>
        <v>0</v>
      </c>
      <c r="U3457" s="17">
        <f>IFERROR(SUMIF('LISTA DE EMBARQUE'!B:B,MICRO!E:E,'LISTA DE EMBARQUE'!G:G),"")</f>
        <v>0</v>
      </c>
      <c r="V3457" s="12" t="str">
        <f>IFERROR(VLOOKUP(Tabela1[[#This Row],[COD.MDE]],'LISTA DE EMBARQUE'!B:L,11,0),"")</f>
        <v/>
      </c>
      <c r="W3457" s="13" t="str">
        <f>IFERROR(COUNTIF(#REF!,Tabela1[[#This Row],[Colunas5]]),"")</f>
        <v/>
      </c>
      <c r="X3457" s="14">
        <f>Tabela1[[#This Row],[QIANTIDADE EXPEDIDA]]*Tabela1[[#This Row],[PESO UNI]]</f>
        <v>0</v>
      </c>
      <c r="Y3457" s="14">
        <f t="shared" si="456"/>
        <v>0</v>
      </c>
      <c r="Z3457" s="21">
        <f>Tabela1[[#This Row],[PESO TOTAL]]-Tabela1[[#This Row],[Peso Expedido]]</f>
        <v>0</v>
      </c>
      <c r="AA3457" s="18"/>
      <c r="AB3457" s="15" t="s">
        <v>3204</v>
      </c>
      <c r="AC3457" s="15"/>
      <c r="AD3457" s="15"/>
      <c r="AE3457" s="15"/>
      <c r="AF3457" s="15"/>
      <c r="AG3457" s="15"/>
      <c r="AH3457" s="15"/>
      <c r="AI3457" s="40" t="str">
        <f t="shared" si="452"/>
        <v>ok</v>
      </c>
      <c r="AJ3457"/>
      <c r="AK3457" t="str">
        <f>Tabela1[[#This Row],[Coluna1]]&amp;Tabela1[[#This Row],[PEDIDO]]</f>
        <v/>
      </c>
      <c r="AL3457"/>
      <c r="AM3457"/>
      <c r="AN3457"/>
      <c r="AO3457" t="str">
        <f t="shared" si="457"/>
        <v>/</v>
      </c>
      <c r="AP3457" t="str">
        <f>Tabela1[[#This Row],[TAG]]&amp;Tabela1[[#This Row],[PEDIDO]]&amp;Tabela1[[#This Row],[PRODUTO]]</f>
        <v/>
      </c>
      <c r="AQ3457" s="23" t="str">
        <f>Tabela1[[#This Row],[PRODUTO]]&amp;Tabela1[[#This Row],[TAG]]</f>
        <v/>
      </c>
      <c r="AR3457" s="183">
        <f>Tabela1[[#This Row],[PESO TOTAL]]*Tabela1[[#This Row],[MATÉRIA PRIMA]]</f>
        <v>0</v>
      </c>
      <c r="AS3457" s="28">
        <f>Tabela1[[#This Row],[PESO TOTAL]]*Tabela1[[#This Row],[PREPARAÇÃO ]]</f>
        <v>0</v>
      </c>
      <c r="AT3457" s="28">
        <f>Tabela1[[#This Row],[PESO TOTAL]]*Tabela1[[#This Row],[CALDEIRARIA]]</f>
        <v>0</v>
      </c>
      <c r="AU3457" s="28">
        <f>Tabela1[[#This Row],[PESO TOTAL]]*Tabela1[[#This Row],[SOLDA]]</f>
        <v>0</v>
      </c>
      <c r="AV3457" s="28">
        <f>Tabela1[[#This Row],[PESO TOTAL]]*Tabela1[[#This Row],[ACABAMENTO]]</f>
        <v>0</v>
      </c>
      <c r="AW3457" s="28">
        <f>Tabela1[[#This Row],[PESO TOTAL]]*Tabela1[[#This Row],[PRONTO ACABADO]]</f>
        <v>0</v>
      </c>
      <c r="AX3457" s="28">
        <f>Tabela1[[#This Row],[PESO TOTAL]]*Tabela1[[#This Row],[EXPEDIÇÃO ]]</f>
        <v>0</v>
      </c>
      <c r="AY3457" s="28" t="str">
        <f>Tabela1[[#This Row],[PEDIDO]]&amp;Tabela1[[#This Row],[PRODUTO]]</f>
        <v/>
      </c>
      <c r="AZ3457" s="44">
        <f>IF(AF3457="",0,IF(ISTEXT(AF3457),H3457*VALUE(SUBSTITUTE(AF3457,"%",""))/100,H3457*AF3457))-Tabela1[[#This Row],[PRONTO ACABADO2]]</f>
        <v>0</v>
      </c>
      <c r="BA3457" s="44">
        <f>IF(AG3457="",0,IF(ISTEXT(AG3457),H3457*VALUE(SUBSTITUTE(AG3457,"%",""))/100,H3457*AG3457))-Tabela1[[#This Row],[PESO EXPEDIDO2]]</f>
        <v>0</v>
      </c>
      <c r="BB3457" s="44">
        <f t="shared" si="458"/>
        <v>0</v>
      </c>
      <c r="BC3457" s="44">
        <f t="shared" si="459"/>
        <v>0</v>
      </c>
      <c r="BD3457" s="44"/>
    </row>
    <row r="3458" spans="1:56" ht="15.75" hidden="1" customHeight="1" x14ac:dyDescent="0.25">
      <c r="A3458" s="6"/>
      <c r="B3458" s="22"/>
      <c r="C3458" s="7"/>
      <c r="D3458" s="46"/>
      <c r="E3458" s="7"/>
      <c r="F3458" s="7"/>
      <c r="G3458" s="44"/>
      <c r="H3458" s="41">
        <f>Tabela1[[#This Row],[PESO UNI]]*Tabela1[[#This Row],[QTE]]</f>
        <v>0</v>
      </c>
      <c r="I3458" s="7"/>
      <c r="J3458" s="8"/>
      <c r="K3458" s="8"/>
      <c r="L3458" s="9"/>
      <c r="M3458" s="10"/>
      <c r="N3458" s="11"/>
      <c r="O3458" s="12"/>
      <c r="P3458" s="13"/>
      <c r="Q3458" s="14">
        <f>Tabela1[[#This Row],[QTDE/ Fabricação]]-Tabela1[[#This Row],[QTE]]</f>
        <v>0</v>
      </c>
      <c r="R3458" s="19">
        <f t="shared" si="454"/>
        <v>0</v>
      </c>
      <c r="S3458" s="19">
        <f t="shared" si="453"/>
        <v>0</v>
      </c>
      <c r="T3458" s="20">
        <f t="shared" si="455"/>
        <v>0</v>
      </c>
      <c r="U3458" s="17">
        <f>IFERROR(SUMIF('LISTA DE EMBARQUE'!B:B,MICRO!E:E,'LISTA DE EMBARQUE'!G:G),"")</f>
        <v>0</v>
      </c>
      <c r="V3458" s="12" t="str">
        <f>IFERROR(VLOOKUP(Tabela1[[#This Row],[COD.MDE]],'LISTA DE EMBARQUE'!B:L,11,0),"")</f>
        <v/>
      </c>
      <c r="W3458" s="13" t="str">
        <f>IFERROR(COUNTIF(#REF!,Tabela1[[#This Row],[Colunas5]]),"")</f>
        <v/>
      </c>
      <c r="X3458" s="14">
        <f>Tabela1[[#This Row],[QIANTIDADE EXPEDIDA]]*Tabela1[[#This Row],[PESO UNI]]</f>
        <v>0</v>
      </c>
      <c r="Y3458" s="14">
        <f t="shared" si="456"/>
        <v>0</v>
      </c>
      <c r="Z3458" s="21">
        <f>Tabela1[[#This Row],[PESO TOTAL]]-Tabela1[[#This Row],[Peso Expedido]]</f>
        <v>0</v>
      </c>
      <c r="AA3458" s="18"/>
      <c r="AB3458" s="15" t="s">
        <v>3204</v>
      </c>
      <c r="AC3458" s="15"/>
      <c r="AD3458" s="15"/>
      <c r="AE3458" s="15"/>
      <c r="AF3458" s="15"/>
      <c r="AG3458" s="15"/>
      <c r="AH3458" s="15"/>
      <c r="AI3458" s="40" t="str">
        <f t="shared" si="452"/>
        <v>ok</v>
      </c>
      <c r="AJ3458"/>
      <c r="AK3458" t="str">
        <f>Tabela1[[#This Row],[Coluna1]]&amp;Tabela1[[#This Row],[PEDIDO]]</f>
        <v/>
      </c>
      <c r="AL3458"/>
      <c r="AM3458"/>
      <c r="AN3458"/>
      <c r="AO3458" t="str">
        <f t="shared" si="457"/>
        <v>/</v>
      </c>
      <c r="AP3458" t="str">
        <f>Tabela1[[#This Row],[TAG]]&amp;Tabela1[[#This Row],[PEDIDO]]&amp;Tabela1[[#This Row],[PRODUTO]]</f>
        <v/>
      </c>
      <c r="AQ3458" s="23" t="str">
        <f>Tabela1[[#This Row],[PRODUTO]]&amp;Tabela1[[#This Row],[TAG]]</f>
        <v/>
      </c>
      <c r="AR3458" s="183">
        <f>Tabela1[[#This Row],[PESO TOTAL]]*Tabela1[[#This Row],[MATÉRIA PRIMA]]</f>
        <v>0</v>
      </c>
      <c r="AS3458" s="28">
        <f>Tabela1[[#This Row],[PESO TOTAL]]*Tabela1[[#This Row],[PREPARAÇÃO ]]</f>
        <v>0</v>
      </c>
      <c r="AT3458" s="28">
        <f>Tabela1[[#This Row],[PESO TOTAL]]*Tabela1[[#This Row],[CALDEIRARIA]]</f>
        <v>0</v>
      </c>
      <c r="AU3458" s="28">
        <f>Tabela1[[#This Row],[PESO TOTAL]]*Tabela1[[#This Row],[SOLDA]]</f>
        <v>0</v>
      </c>
      <c r="AV3458" s="28">
        <f>Tabela1[[#This Row],[PESO TOTAL]]*Tabela1[[#This Row],[ACABAMENTO]]</f>
        <v>0</v>
      </c>
      <c r="AW3458" s="28">
        <f>Tabela1[[#This Row],[PESO TOTAL]]*Tabela1[[#This Row],[PRONTO ACABADO]]</f>
        <v>0</v>
      </c>
      <c r="AX3458" s="28">
        <f>Tabela1[[#This Row],[PESO TOTAL]]*Tabela1[[#This Row],[EXPEDIÇÃO ]]</f>
        <v>0</v>
      </c>
      <c r="AY3458" s="28" t="str">
        <f>Tabela1[[#This Row],[PEDIDO]]&amp;Tabela1[[#This Row],[PRODUTO]]</f>
        <v/>
      </c>
      <c r="AZ3458" s="44">
        <f>IF(AF3458="",0,IF(ISTEXT(AF3458),H3458*VALUE(SUBSTITUTE(AF3458,"%",""))/100,H3458*AF3458))-Tabela1[[#This Row],[PRONTO ACABADO2]]</f>
        <v>0</v>
      </c>
      <c r="BA3458" s="44">
        <f>IF(AG3458="",0,IF(ISTEXT(AG3458),H3458*VALUE(SUBSTITUTE(AG3458,"%",""))/100,H3458*AG3458))-Tabela1[[#This Row],[PESO EXPEDIDO2]]</f>
        <v>0</v>
      </c>
      <c r="BB3458" s="44">
        <f t="shared" si="458"/>
        <v>0</v>
      </c>
      <c r="BC3458" s="44">
        <f t="shared" si="459"/>
        <v>0</v>
      </c>
      <c r="BD3458" s="44"/>
    </row>
    <row r="3459" spans="1:56" ht="15.75" hidden="1" customHeight="1" x14ac:dyDescent="0.25">
      <c r="A3459" s="6"/>
      <c r="B3459" s="22"/>
      <c r="C3459" s="7"/>
      <c r="D3459" s="46"/>
      <c r="E3459" s="7"/>
      <c r="F3459" s="7"/>
      <c r="G3459" s="44"/>
      <c r="H3459" s="41">
        <f>Tabela1[[#This Row],[PESO UNI]]*Tabela1[[#This Row],[QTE]]</f>
        <v>0</v>
      </c>
      <c r="I3459" s="7"/>
      <c r="J3459" s="8"/>
      <c r="K3459" s="8"/>
      <c r="L3459" s="9"/>
      <c r="M3459" s="10"/>
      <c r="N3459" s="11"/>
      <c r="O3459" s="12"/>
      <c r="P3459" s="13"/>
      <c r="Q3459" s="14">
        <f>Tabela1[[#This Row],[QTDE/ Fabricação]]-Tabela1[[#This Row],[QTE]]</f>
        <v>0</v>
      </c>
      <c r="R3459" s="19">
        <f t="shared" si="454"/>
        <v>0</v>
      </c>
      <c r="S3459" s="19">
        <f t="shared" si="453"/>
        <v>0</v>
      </c>
      <c r="T3459" s="20">
        <f t="shared" si="455"/>
        <v>0</v>
      </c>
      <c r="U3459" s="17">
        <f>IFERROR(SUMIF('LISTA DE EMBARQUE'!B:B,MICRO!E:E,'LISTA DE EMBARQUE'!G:G),"")</f>
        <v>0</v>
      </c>
      <c r="V3459" s="12" t="str">
        <f>IFERROR(VLOOKUP(Tabela1[[#This Row],[COD.MDE]],'LISTA DE EMBARQUE'!B:L,11,0),"")</f>
        <v/>
      </c>
      <c r="W3459" s="13" t="str">
        <f>IFERROR(COUNTIF(#REF!,Tabela1[[#This Row],[Colunas5]]),"")</f>
        <v/>
      </c>
      <c r="X3459" s="14">
        <f>Tabela1[[#This Row],[QIANTIDADE EXPEDIDA]]*Tabela1[[#This Row],[PESO UNI]]</f>
        <v>0</v>
      </c>
      <c r="Y3459" s="14">
        <f t="shared" si="456"/>
        <v>0</v>
      </c>
      <c r="Z3459" s="21">
        <f>Tabela1[[#This Row],[PESO TOTAL]]-Tabela1[[#This Row],[Peso Expedido]]</f>
        <v>0</v>
      </c>
      <c r="AA3459" s="18"/>
      <c r="AB3459" s="15" t="s">
        <v>3204</v>
      </c>
      <c r="AC3459" s="15"/>
      <c r="AD3459" s="15"/>
      <c r="AE3459" s="15"/>
      <c r="AF3459" s="15"/>
      <c r="AG3459" s="15"/>
      <c r="AH3459" s="15"/>
      <c r="AI3459" s="40" t="str">
        <f t="shared" si="452"/>
        <v>ok</v>
      </c>
      <c r="AJ3459"/>
      <c r="AK3459" t="str">
        <f>Tabela1[[#This Row],[Coluna1]]&amp;Tabela1[[#This Row],[PEDIDO]]</f>
        <v/>
      </c>
      <c r="AL3459"/>
      <c r="AM3459"/>
      <c r="AN3459"/>
      <c r="AO3459" t="str">
        <f t="shared" si="457"/>
        <v>/</v>
      </c>
      <c r="AP3459" t="str">
        <f>Tabela1[[#This Row],[TAG]]&amp;Tabela1[[#This Row],[PEDIDO]]&amp;Tabela1[[#This Row],[PRODUTO]]</f>
        <v/>
      </c>
      <c r="AQ3459" s="23" t="str">
        <f>Tabela1[[#This Row],[PRODUTO]]&amp;Tabela1[[#This Row],[TAG]]</f>
        <v/>
      </c>
      <c r="AR3459" s="183">
        <f>Tabela1[[#This Row],[PESO TOTAL]]*Tabela1[[#This Row],[MATÉRIA PRIMA]]</f>
        <v>0</v>
      </c>
      <c r="AS3459" s="28">
        <f>Tabela1[[#This Row],[PESO TOTAL]]*Tabela1[[#This Row],[PREPARAÇÃO ]]</f>
        <v>0</v>
      </c>
      <c r="AT3459" s="28">
        <f>Tabela1[[#This Row],[PESO TOTAL]]*Tabela1[[#This Row],[CALDEIRARIA]]</f>
        <v>0</v>
      </c>
      <c r="AU3459" s="28">
        <f>Tabela1[[#This Row],[PESO TOTAL]]*Tabela1[[#This Row],[SOLDA]]</f>
        <v>0</v>
      </c>
      <c r="AV3459" s="28">
        <f>Tabela1[[#This Row],[PESO TOTAL]]*Tabela1[[#This Row],[ACABAMENTO]]</f>
        <v>0</v>
      </c>
      <c r="AW3459" s="28">
        <f>Tabela1[[#This Row],[PESO TOTAL]]*Tabela1[[#This Row],[PRONTO ACABADO]]</f>
        <v>0</v>
      </c>
      <c r="AX3459" s="28">
        <f>Tabela1[[#This Row],[PESO TOTAL]]*Tabela1[[#This Row],[EXPEDIÇÃO ]]</f>
        <v>0</v>
      </c>
      <c r="AY3459" s="28" t="str">
        <f>Tabela1[[#This Row],[PEDIDO]]&amp;Tabela1[[#This Row],[PRODUTO]]</f>
        <v/>
      </c>
      <c r="AZ3459" s="44">
        <f>IF(AF3459="",0,IF(ISTEXT(AF3459),H3459*VALUE(SUBSTITUTE(AF3459,"%",""))/100,H3459*AF3459))-Tabela1[[#This Row],[PRONTO ACABADO2]]</f>
        <v>0</v>
      </c>
      <c r="BA3459" s="44">
        <f>IF(AG3459="",0,IF(ISTEXT(AG3459),H3459*VALUE(SUBSTITUTE(AG3459,"%",""))/100,H3459*AG3459))-Tabela1[[#This Row],[PESO EXPEDIDO2]]</f>
        <v>0</v>
      </c>
      <c r="BB3459" s="44">
        <f t="shared" si="458"/>
        <v>0</v>
      </c>
      <c r="BC3459" s="44">
        <f t="shared" si="459"/>
        <v>0</v>
      </c>
      <c r="BD3459" s="44"/>
    </row>
    <row r="3460" spans="1:56" ht="15.75" hidden="1" customHeight="1" x14ac:dyDescent="0.25">
      <c r="A3460" s="6"/>
      <c r="B3460" s="22"/>
      <c r="C3460" s="7"/>
      <c r="D3460" s="46"/>
      <c r="E3460" s="7"/>
      <c r="F3460" s="7"/>
      <c r="G3460" s="44"/>
      <c r="H3460" s="41">
        <f>Tabela1[[#This Row],[PESO UNI]]*Tabela1[[#This Row],[QTE]]</f>
        <v>0</v>
      </c>
      <c r="I3460" s="7"/>
      <c r="J3460" s="8"/>
      <c r="K3460" s="8"/>
      <c r="L3460" s="9"/>
      <c r="M3460" s="10"/>
      <c r="N3460" s="11"/>
      <c r="O3460" s="12"/>
      <c r="P3460" s="13"/>
      <c r="Q3460" s="14">
        <f>Tabela1[[#This Row],[QTDE/ Fabricação]]-Tabela1[[#This Row],[QTE]]</f>
        <v>0</v>
      </c>
      <c r="R3460" s="19">
        <f t="shared" si="454"/>
        <v>0</v>
      </c>
      <c r="S3460" s="19">
        <f t="shared" si="453"/>
        <v>0</v>
      </c>
      <c r="T3460" s="20">
        <f t="shared" si="455"/>
        <v>0</v>
      </c>
      <c r="U3460" s="17">
        <f>IFERROR(SUMIF('LISTA DE EMBARQUE'!B:B,MICRO!E:E,'LISTA DE EMBARQUE'!G:G),"")</f>
        <v>0</v>
      </c>
      <c r="V3460" s="12" t="str">
        <f>IFERROR(VLOOKUP(Tabela1[[#This Row],[COD.MDE]],'LISTA DE EMBARQUE'!B:L,11,0),"")</f>
        <v/>
      </c>
      <c r="W3460" s="13" t="str">
        <f>IFERROR(COUNTIF(#REF!,Tabela1[[#This Row],[Colunas5]]),"")</f>
        <v/>
      </c>
      <c r="X3460" s="14">
        <f>Tabela1[[#This Row],[QIANTIDADE EXPEDIDA]]*Tabela1[[#This Row],[PESO UNI]]</f>
        <v>0</v>
      </c>
      <c r="Y3460" s="14">
        <f t="shared" si="456"/>
        <v>0</v>
      </c>
      <c r="Z3460" s="21">
        <f>Tabela1[[#This Row],[PESO TOTAL]]-Tabela1[[#This Row],[Peso Expedido]]</f>
        <v>0</v>
      </c>
      <c r="AA3460" s="18"/>
      <c r="AB3460" s="15" t="s">
        <v>3204</v>
      </c>
      <c r="AC3460" s="15"/>
      <c r="AD3460" s="15"/>
      <c r="AE3460" s="15"/>
      <c r="AF3460" s="15"/>
      <c r="AG3460" s="15"/>
      <c r="AH3460" s="15"/>
      <c r="AI3460" s="40" t="str">
        <f t="shared" si="452"/>
        <v>ok</v>
      </c>
      <c r="AJ3460"/>
      <c r="AK3460" t="str">
        <f>Tabela1[[#This Row],[Coluna1]]&amp;Tabela1[[#This Row],[PEDIDO]]</f>
        <v/>
      </c>
      <c r="AL3460"/>
      <c r="AM3460"/>
      <c r="AN3460"/>
      <c r="AO3460" t="str">
        <f t="shared" si="457"/>
        <v>/</v>
      </c>
      <c r="AP3460" t="str">
        <f>Tabela1[[#This Row],[TAG]]&amp;Tabela1[[#This Row],[PEDIDO]]&amp;Tabela1[[#This Row],[PRODUTO]]</f>
        <v/>
      </c>
      <c r="AQ3460" s="23" t="str">
        <f>Tabela1[[#This Row],[PRODUTO]]&amp;Tabela1[[#This Row],[TAG]]</f>
        <v/>
      </c>
      <c r="AR3460" s="183">
        <f>Tabela1[[#This Row],[PESO TOTAL]]*Tabela1[[#This Row],[MATÉRIA PRIMA]]</f>
        <v>0</v>
      </c>
      <c r="AS3460" s="28">
        <f>Tabela1[[#This Row],[PESO TOTAL]]*Tabela1[[#This Row],[PREPARAÇÃO ]]</f>
        <v>0</v>
      </c>
      <c r="AT3460" s="28">
        <f>Tabela1[[#This Row],[PESO TOTAL]]*Tabela1[[#This Row],[CALDEIRARIA]]</f>
        <v>0</v>
      </c>
      <c r="AU3460" s="28">
        <f>Tabela1[[#This Row],[PESO TOTAL]]*Tabela1[[#This Row],[SOLDA]]</f>
        <v>0</v>
      </c>
      <c r="AV3460" s="28">
        <f>Tabela1[[#This Row],[PESO TOTAL]]*Tabela1[[#This Row],[ACABAMENTO]]</f>
        <v>0</v>
      </c>
      <c r="AW3460" s="28">
        <f>Tabela1[[#This Row],[PESO TOTAL]]*Tabela1[[#This Row],[PRONTO ACABADO]]</f>
        <v>0</v>
      </c>
      <c r="AX3460" s="28">
        <f>Tabela1[[#This Row],[PESO TOTAL]]*Tabela1[[#This Row],[EXPEDIÇÃO ]]</f>
        <v>0</v>
      </c>
      <c r="AY3460" s="28" t="str">
        <f>Tabela1[[#This Row],[PEDIDO]]&amp;Tabela1[[#This Row],[PRODUTO]]</f>
        <v/>
      </c>
      <c r="AZ3460" s="44">
        <f>IF(AF3460="",0,IF(ISTEXT(AF3460),H3460*VALUE(SUBSTITUTE(AF3460,"%",""))/100,H3460*AF3460))-Tabela1[[#This Row],[PRONTO ACABADO2]]</f>
        <v>0</v>
      </c>
      <c r="BA3460" s="44">
        <f>IF(AG3460="",0,IF(ISTEXT(AG3460),H3460*VALUE(SUBSTITUTE(AG3460,"%",""))/100,H3460*AG3460))-Tabela1[[#This Row],[PESO EXPEDIDO2]]</f>
        <v>0</v>
      </c>
      <c r="BB3460" s="44">
        <f t="shared" si="458"/>
        <v>0</v>
      </c>
      <c r="BC3460" s="44">
        <f t="shared" si="459"/>
        <v>0</v>
      </c>
      <c r="BD3460" s="44"/>
    </row>
    <row r="3461" spans="1:56" ht="15.75" hidden="1" customHeight="1" x14ac:dyDescent="0.25">
      <c r="A3461" s="6"/>
      <c r="B3461" s="22"/>
      <c r="C3461" s="7"/>
      <c r="D3461" s="46"/>
      <c r="E3461" s="7"/>
      <c r="F3461" s="7"/>
      <c r="G3461" s="44"/>
      <c r="H3461" s="41">
        <f>Tabela1[[#This Row],[PESO UNI]]*Tabela1[[#This Row],[QTE]]</f>
        <v>0</v>
      </c>
      <c r="I3461" s="7"/>
      <c r="J3461" s="8"/>
      <c r="K3461" s="8"/>
      <c r="L3461" s="9"/>
      <c r="M3461" s="10"/>
      <c r="N3461" s="11"/>
      <c r="O3461" s="12"/>
      <c r="P3461" s="13"/>
      <c r="Q3461" s="14">
        <f>Tabela1[[#This Row],[QTDE/ Fabricação]]-Tabela1[[#This Row],[QTE]]</f>
        <v>0</v>
      </c>
      <c r="R3461" s="19">
        <f t="shared" si="454"/>
        <v>0</v>
      </c>
      <c r="S3461" s="19">
        <f t="shared" si="453"/>
        <v>0</v>
      </c>
      <c r="T3461" s="20">
        <f t="shared" si="455"/>
        <v>0</v>
      </c>
      <c r="U3461" s="17">
        <f>IFERROR(SUMIF('LISTA DE EMBARQUE'!B:B,MICRO!E:E,'LISTA DE EMBARQUE'!G:G),"")</f>
        <v>0</v>
      </c>
      <c r="V3461" s="12" t="str">
        <f>IFERROR(VLOOKUP(Tabela1[[#This Row],[COD.MDE]],'LISTA DE EMBARQUE'!B:L,11,0),"")</f>
        <v/>
      </c>
      <c r="W3461" s="13" t="str">
        <f>IFERROR(COUNTIF(#REF!,Tabela1[[#This Row],[Colunas5]]),"")</f>
        <v/>
      </c>
      <c r="X3461" s="14">
        <f>Tabela1[[#This Row],[QIANTIDADE EXPEDIDA]]*Tabela1[[#This Row],[PESO UNI]]</f>
        <v>0</v>
      </c>
      <c r="Y3461" s="14">
        <f t="shared" si="456"/>
        <v>0</v>
      </c>
      <c r="Z3461" s="21">
        <f>Tabela1[[#This Row],[PESO TOTAL]]-Tabela1[[#This Row],[Peso Expedido]]</f>
        <v>0</v>
      </c>
      <c r="AA3461" s="18"/>
      <c r="AB3461" s="15" t="s">
        <v>3204</v>
      </c>
      <c r="AC3461" s="15"/>
      <c r="AD3461" s="15"/>
      <c r="AE3461" s="15"/>
      <c r="AF3461" s="15"/>
      <c r="AG3461" s="15"/>
      <c r="AH3461" s="15"/>
      <c r="AI3461" s="40" t="str">
        <f t="shared" si="452"/>
        <v>ok</v>
      </c>
      <c r="AJ3461"/>
      <c r="AK3461" t="str">
        <f>Tabela1[[#This Row],[Coluna1]]&amp;Tabela1[[#This Row],[PEDIDO]]</f>
        <v/>
      </c>
      <c r="AL3461"/>
      <c r="AM3461"/>
      <c r="AN3461"/>
      <c r="AO3461" t="str">
        <f t="shared" si="457"/>
        <v>/</v>
      </c>
      <c r="AP3461" t="str">
        <f>Tabela1[[#This Row],[TAG]]&amp;Tabela1[[#This Row],[PEDIDO]]&amp;Tabela1[[#This Row],[PRODUTO]]</f>
        <v/>
      </c>
      <c r="AQ3461" s="23" t="str">
        <f>Tabela1[[#This Row],[PRODUTO]]&amp;Tabela1[[#This Row],[TAG]]</f>
        <v/>
      </c>
      <c r="AR3461" s="183">
        <f>Tabela1[[#This Row],[PESO TOTAL]]*Tabela1[[#This Row],[MATÉRIA PRIMA]]</f>
        <v>0</v>
      </c>
      <c r="AS3461" s="28">
        <f>Tabela1[[#This Row],[PESO TOTAL]]*Tabela1[[#This Row],[PREPARAÇÃO ]]</f>
        <v>0</v>
      </c>
      <c r="AT3461" s="28">
        <f>Tabela1[[#This Row],[PESO TOTAL]]*Tabela1[[#This Row],[CALDEIRARIA]]</f>
        <v>0</v>
      </c>
      <c r="AU3461" s="28">
        <f>Tabela1[[#This Row],[PESO TOTAL]]*Tabela1[[#This Row],[SOLDA]]</f>
        <v>0</v>
      </c>
      <c r="AV3461" s="28">
        <f>Tabela1[[#This Row],[PESO TOTAL]]*Tabela1[[#This Row],[ACABAMENTO]]</f>
        <v>0</v>
      </c>
      <c r="AW3461" s="28">
        <f>Tabela1[[#This Row],[PESO TOTAL]]*Tabela1[[#This Row],[PRONTO ACABADO]]</f>
        <v>0</v>
      </c>
      <c r="AX3461" s="28">
        <f>Tabela1[[#This Row],[PESO TOTAL]]*Tabela1[[#This Row],[EXPEDIÇÃO ]]</f>
        <v>0</v>
      </c>
      <c r="AY3461" s="28" t="str">
        <f>Tabela1[[#This Row],[PEDIDO]]&amp;Tabela1[[#This Row],[PRODUTO]]</f>
        <v/>
      </c>
      <c r="AZ3461" s="44">
        <f>IF(AF3461="",0,IF(ISTEXT(AF3461),H3461*VALUE(SUBSTITUTE(AF3461,"%",""))/100,H3461*AF3461))-Tabela1[[#This Row],[PRONTO ACABADO2]]</f>
        <v>0</v>
      </c>
      <c r="BA3461" s="44">
        <f>IF(AG3461="",0,IF(ISTEXT(AG3461),H3461*VALUE(SUBSTITUTE(AG3461,"%",""))/100,H3461*AG3461))-Tabela1[[#This Row],[PESO EXPEDIDO2]]</f>
        <v>0</v>
      </c>
      <c r="BB3461" s="44">
        <f t="shared" si="458"/>
        <v>0</v>
      </c>
      <c r="BC3461" s="44">
        <f t="shared" si="459"/>
        <v>0</v>
      </c>
      <c r="BD3461" s="44"/>
    </row>
    <row r="3462" spans="1:56" ht="15.75" hidden="1" customHeight="1" x14ac:dyDescent="0.25">
      <c r="A3462" s="6"/>
      <c r="B3462" s="22"/>
      <c r="C3462" s="7"/>
      <c r="D3462" s="46"/>
      <c r="E3462" s="7"/>
      <c r="F3462" s="7"/>
      <c r="G3462" s="44"/>
      <c r="H3462" s="41">
        <f>Tabela1[[#This Row],[PESO UNI]]*Tabela1[[#This Row],[QTE]]</f>
        <v>0</v>
      </c>
      <c r="I3462" s="7"/>
      <c r="J3462" s="8"/>
      <c r="K3462" s="8"/>
      <c r="L3462" s="9"/>
      <c r="M3462" s="10"/>
      <c r="N3462" s="11"/>
      <c r="O3462" s="12"/>
      <c r="P3462" s="13"/>
      <c r="Q3462" s="14">
        <f>Tabela1[[#This Row],[QTDE/ Fabricação]]-Tabela1[[#This Row],[QTE]]</f>
        <v>0</v>
      </c>
      <c r="R3462" s="19">
        <f t="shared" si="454"/>
        <v>0</v>
      </c>
      <c r="S3462" s="19">
        <f t="shared" si="453"/>
        <v>0</v>
      </c>
      <c r="T3462" s="20">
        <f t="shared" si="455"/>
        <v>0</v>
      </c>
      <c r="U3462" s="17">
        <f>IFERROR(SUMIF('LISTA DE EMBARQUE'!B:B,MICRO!E:E,'LISTA DE EMBARQUE'!G:G),"")</f>
        <v>0</v>
      </c>
      <c r="V3462" s="12" t="str">
        <f>IFERROR(VLOOKUP(Tabela1[[#This Row],[COD.MDE]],'LISTA DE EMBARQUE'!B:L,11,0),"")</f>
        <v/>
      </c>
      <c r="W3462" s="13" t="str">
        <f>IFERROR(COUNTIF(#REF!,Tabela1[[#This Row],[Colunas5]]),"")</f>
        <v/>
      </c>
      <c r="X3462" s="14">
        <f>Tabela1[[#This Row],[QIANTIDADE EXPEDIDA]]*Tabela1[[#This Row],[PESO UNI]]</f>
        <v>0</v>
      </c>
      <c r="Y3462" s="14">
        <f t="shared" si="456"/>
        <v>0</v>
      </c>
      <c r="Z3462" s="21">
        <f>Tabela1[[#This Row],[PESO TOTAL]]-Tabela1[[#This Row],[Peso Expedido]]</f>
        <v>0</v>
      </c>
      <c r="AA3462" s="18"/>
      <c r="AB3462" s="15" t="s">
        <v>3204</v>
      </c>
      <c r="AC3462" s="15"/>
      <c r="AD3462" s="15"/>
      <c r="AE3462" s="15"/>
      <c r="AF3462" s="15"/>
      <c r="AG3462" s="15"/>
      <c r="AH3462" s="15"/>
      <c r="AI3462" s="40" t="str">
        <f t="shared" si="452"/>
        <v>ok</v>
      </c>
      <c r="AJ3462"/>
      <c r="AK3462" t="str">
        <f>Tabela1[[#This Row],[Coluna1]]&amp;Tabela1[[#This Row],[PEDIDO]]</f>
        <v/>
      </c>
      <c r="AL3462"/>
      <c r="AM3462"/>
      <c r="AN3462"/>
      <c r="AO3462" t="str">
        <f t="shared" si="457"/>
        <v>/</v>
      </c>
      <c r="AP3462" t="str">
        <f>Tabela1[[#This Row],[TAG]]&amp;Tabela1[[#This Row],[PEDIDO]]&amp;Tabela1[[#This Row],[PRODUTO]]</f>
        <v/>
      </c>
      <c r="AQ3462" s="23" t="str">
        <f>Tabela1[[#This Row],[PRODUTO]]&amp;Tabela1[[#This Row],[TAG]]</f>
        <v/>
      </c>
      <c r="AR3462" s="183">
        <f>Tabela1[[#This Row],[PESO TOTAL]]*Tabela1[[#This Row],[MATÉRIA PRIMA]]</f>
        <v>0</v>
      </c>
      <c r="AS3462" s="28">
        <f>Tabela1[[#This Row],[PESO TOTAL]]*Tabela1[[#This Row],[PREPARAÇÃO ]]</f>
        <v>0</v>
      </c>
      <c r="AT3462" s="28">
        <f>Tabela1[[#This Row],[PESO TOTAL]]*Tabela1[[#This Row],[CALDEIRARIA]]</f>
        <v>0</v>
      </c>
      <c r="AU3462" s="28">
        <f>Tabela1[[#This Row],[PESO TOTAL]]*Tabela1[[#This Row],[SOLDA]]</f>
        <v>0</v>
      </c>
      <c r="AV3462" s="28">
        <f>Tabela1[[#This Row],[PESO TOTAL]]*Tabela1[[#This Row],[ACABAMENTO]]</f>
        <v>0</v>
      </c>
      <c r="AW3462" s="28">
        <f>Tabela1[[#This Row],[PESO TOTAL]]*Tabela1[[#This Row],[PRONTO ACABADO]]</f>
        <v>0</v>
      </c>
      <c r="AX3462" s="28">
        <f>Tabela1[[#This Row],[PESO TOTAL]]*Tabela1[[#This Row],[EXPEDIÇÃO ]]</f>
        <v>0</v>
      </c>
      <c r="AY3462" s="28" t="str">
        <f>Tabela1[[#This Row],[PEDIDO]]&amp;Tabela1[[#This Row],[PRODUTO]]</f>
        <v/>
      </c>
      <c r="AZ3462" s="44">
        <f>IF(AF3462="",0,IF(ISTEXT(AF3462),H3462*VALUE(SUBSTITUTE(AF3462,"%",""))/100,H3462*AF3462))-Tabela1[[#This Row],[PRONTO ACABADO2]]</f>
        <v>0</v>
      </c>
      <c r="BA3462" s="44">
        <f>IF(AG3462="",0,IF(ISTEXT(AG3462),H3462*VALUE(SUBSTITUTE(AG3462,"%",""))/100,H3462*AG3462))-Tabela1[[#This Row],[PESO EXPEDIDO2]]</f>
        <v>0</v>
      </c>
      <c r="BB3462" s="44">
        <f t="shared" si="458"/>
        <v>0</v>
      </c>
      <c r="BC3462" s="44">
        <f t="shared" si="459"/>
        <v>0</v>
      </c>
      <c r="BD3462" s="44"/>
    </row>
    <row r="3463" spans="1:56" ht="15.75" hidden="1" customHeight="1" x14ac:dyDescent="0.25">
      <c r="A3463" s="6"/>
      <c r="B3463" s="22"/>
      <c r="C3463" s="7"/>
      <c r="D3463" s="46"/>
      <c r="E3463" s="7"/>
      <c r="F3463" s="7"/>
      <c r="G3463" s="44"/>
      <c r="H3463" s="41">
        <f>Tabela1[[#This Row],[PESO UNI]]*Tabela1[[#This Row],[QTE]]</f>
        <v>0</v>
      </c>
      <c r="I3463" s="7"/>
      <c r="J3463" s="8"/>
      <c r="K3463" s="8"/>
      <c r="L3463" s="9"/>
      <c r="M3463" s="10"/>
      <c r="N3463" s="11"/>
      <c r="O3463" s="12"/>
      <c r="P3463" s="13"/>
      <c r="Q3463" s="14">
        <f>Tabela1[[#This Row],[QTDE/ Fabricação]]-Tabela1[[#This Row],[QTE]]</f>
        <v>0</v>
      </c>
      <c r="R3463" s="19">
        <f t="shared" si="454"/>
        <v>0</v>
      </c>
      <c r="S3463" s="19">
        <f t="shared" si="453"/>
        <v>0</v>
      </c>
      <c r="T3463" s="20">
        <f t="shared" si="455"/>
        <v>0</v>
      </c>
      <c r="U3463" s="17">
        <f>IFERROR(SUMIF('LISTA DE EMBARQUE'!B:B,MICRO!E:E,'LISTA DE EMBARQUE'!G:G),"")</f>
        <v>0</v>
      </c>
      <c r="V3463" s="12" t="str">
        <f>IFERROR(VLOOKUP(Tabela1[[#This Row],[COD.MDE]],'LISTA DE EMBARQUE'!B:L,11,0),"")</f>
        <v/>
      </c>
      <c r="W3463" s="13" t="str">
        <f>IFERROR(COUNTIF(#REF!,Tabela1[[#This Row],[Colunas5]]),"")</f>
        <v/>
      </c>
      <c r="X3463" s="14">
        <f>Tabela1[[#This Row],[QIANTIDADE EXPEDIDA]]*Tabela1[[#This Row],[PESO UNI]]</f>
        <v>0</v>
      </c>
      <c r="Y3463" s="14">
        <f t="shared" si="456"/>
        <v>0</v>
      </c>
      <c r="Z3463" s="21">
        <f>Tabela1[[#This Row],[PESO TOTAL]]-Tabela1[[#This Row],[Peso Expedido]]</f>
        <v>0</v>
      </c>
      <c r="AA3463" s="18"/>
      <c r="AB3463" s="15" t="s">
        <v>3204</v>
      </c>
      <c r="AC3463" s="15"/>
      <c r="AD3463" s="15"/>
      <c r="AE3463" s="15"/>
      <c r="AF3463" s="15"/>
      <c r="AG3463" s="15"/>
      <c r="AH3463" s="15"/>
      <c r="AI3463" s="40" t="str">
        <f t="shared" si="452"/>
        <v>ok</v>
      </c>
      <c r="AJ3463"/>
      <c r="AK3463" t="str">
        <f>Tabela1[[#This Row],[Coluna1]]&amp;Tabela1[[#This Row],[PEDIDO]]</f>
        <v/>
      </c>
      <c r="AL3463"/>
      <c r="AM3463"/>
      <c r="AN3463"/>
      <c r="AO3463" t="str">
        <f t="shared" si="457"/>
        <v>/</v>
      </c>
      <c r="AP3463" t="str">
        <f>Tabela1[[#This Row],[TAG]]&amp;Tabela1[[#This Row],[PEDIDO]]&amp;Tabela1[[#This Row],[PRODUTO]]</f>
        <v/>
      </c>
      <c r="AQ3463" s="23" t="str">
        <f>Tabela1[[#This Row],[PRODUTO]]&amp;Tabela1[[#This Row],[TAG]]</f>
        <v/>
      </c>
      <c r="AR3463" s="183">
        <f>Tabela1[[#This Row],[PESO TOTAL]]*Tabela1[[#This Row],[MATÉRIA PRIMA]]</f>
        <v>0</v>
      </c>
      <c r="AS3463" s="28">
        <f>Tabela1[[#This Row],[PESO TOTAL]]*Tabela1[[#This Row],[PREPARAÇÃO ]]</f>
        <v>0</v>
      </c>
      <c r="AT3463" s="28">
        <f>Tabela1[[#This Row],[PESO TOTAL]]*Tabela1[[#This Row],[CALDEIRARIA]]</f>
        <v>0</v>
      </c>
      <c r="AU3463" s="28">
        <f>Tabela1[[#This Row],[PESO TOTAL]]*Tabela1[[#This Row],[SOLDA]]</f>
        <v>0</v>
      </c>
      <c r="AV3463" s="28">
        <f>Tabela1[[#This Row],[PESO TOTAL]]*Tabela1[[#This Row],[ACABAMENTO]]</f>
        <v>0</v>
      </c>
      <c r="AW3463" s="28">
        <f>Tabela1[[#This Row],[PESO TOTAL]]*Tabela1[[#This Row],[PRONTO ACABADO]]</f>
        <v>0</v>
      </c>
      <c r="AX3463" s="28">
        <f>Tabela1[[#This Row],[PESO TOTAL]]*Tabela1[[#This Row],[EXPEDIÇÃO ]]</f>
        <v>0</v>
      </c>
      <c r="AY3463" s="28" t="str">
        <f>Tabela1[[#This Row],[PEDIDO]]&amp;Tabela1[[#This Row],[PRODUTO]]</f>
        <v/>
      </c>
      <c r="AZ3463" s="44">
        <f>IF(AF3463="",0,IF(ISTEXT(AF3463),H3463*VALUE(SUBSTITUTE(AF3463,"%",""))/100,H3463*AF3463))-Tabela1[[#This Row],[PRONTO ACABADO2]]</f>
        <v>0</v>
      </c>
      <c r="BA3463" s="44">
        <f>IF(AG3463="",0,IF(ISTEXT(AG3463),H3463*VALUE(SUBSTITUTE(AG3463,"%",""))/100,H3463*AG3463))-Tabela1[[#This Row],[PESO EXPEDIDO2]]</f>
        <v>0</v>
      </c>
      <c r="BB3463" s="44">
        <f t="shared" si="458"/>
        <v>0</v>
      </c>
      <c r="BC3463" s="44">
        <f t="shared" si="459"/>
        <v>0</v>
      </c>
      <c r="BD3463" s="44"/>
    </row>
    <row r="3464" spans="1:56" ht="15.75" hidden="1" customHeight="1" x14ac:dyDescent="0.25">
      <c r="A3464" s="6"/>
      <c r="B3464" s="22"/>
      <c r="C3464" s="7"/>
      <c r="D3464" s="46"/>
      <c r="E3464" s="7"/>
      <c r="F3464" s="7"/>
      <c r="G3464" s="44"/>
      <c r="H3464" s="41">
        <f>Tabela1[[#This Row],[PESO UNI]]*Tabela1[[#This Row],[QTE]]</f>
        <v>0</v>
      </c>
      <c r="I3464" s="7"/>
      <c r="J3464" s="8"/>
      <c r="K3464" s="8"/>
      <c r="L3464" s="9"/>
      <c r="M3464" s="10"/>
      <c r="N3464" s="11"/>
      <c r="O3464" s="12"/>
      <c r="P3464" s="13"/>
      <c r="Q3464" s="14">
        <f>Tabela1[[#This Row],[QTDE/ Fabricação]]-Tabela1[[#This Row],[QTE]]</f>
        <v>0</v>
      </c>
      <c r="R3464" s="19">
        <f t="shared" si="454"/>
        <v>0</v>
      </c>
      <c r="S3464" s="19">
        <f t="shared" si="453"/>
        <v>0</v>
      </c>
      <c r="T3464" s="20">
        <f t="shared" si="455"/>
        <v>0</v>
      </c>
      <c r="U3464" s="17">
        <f>IFERROR(SUMIF('LISTA DE EMBARQUE'!B:B,MICRO!E:E,'LISTA DE EMBARQUE'!G:G),"")</f>
        <v>0</v>
      </c>
      <c r="V3464" s="12" t="str">
        <f>IFERROR(VLOOKUP(Tabela1[[#This Row],[COD.MDE]],'LISTA DE EMBARQUE'!B:L,11,0),"")</f>
        <v/>
      </c>
      <c r="W3464" s="13" t="str">
        <f>IFERROR(COUNTIF(#REF!,Tabela1[[#This Row],[Colunas5]]),"")</f>
        <v/>
      </c>
      <c r="X3464" s="14">
        <f>Tabela1[[#This Row],[QIANTIDADE EXPEDIDA]]*Tabela1[[#This Row],[PESO UNI]]</f>
        <v>0</v>
      </c>
      <c r="Y3464" s="14">
        <f t="shared" si="456"/>
        <v>0</v>
      </c>
      <c r="Z3464" s="21">
        <f>Tabela1[[#This Row],[PESO TOTAL]]-Tabela1[[#This Row],[Peso Expedido]]</f>
        <v>0</v>
      </c>
      <c r="AA3464" s="18"/>
      <c r="AB3464" s="15" t="s">
        <v>3204</v>
      </c>
      <c r="AC3464" s="15"/>
      <c r="AD3464" s="15"/>
      <c r="AE3464" s="15"/>
      <c r="AF3464" s="15"/>
      <c r="AG3464" s="15"/>
      <c r="AH3464" s="15"/>
      <c r="AI3464" s="40" t="str">
        <f t="shared" si="452"/>
        <v>ok</v>
      </c>
      <c r="AJ3464"/>
      <c r="AK3464" t="str">
        <f>Tabela1[[#This Row],[Coluna1]]&amp;Tabela1[[#This Row],[PEDIDO]]</f>
        <v/>
      </c>
      <c r="AL3464"/>
      <c r="AM3464"/>
      <c r="AN3464"/>
      <c r="AO3464" t="str">
        <f t="shared" si="457"/>
        <v>/</v>
      </c>
      <c r="AP3464" t="str">
        <f>Tabela1[[#This Row],[TAG]]&amp;Tabela1[[#This Row],[PEDIDO]]&amp;Tabela1[[#This Row],[PRODUTO]]</f>
        <v/>
      </c>
      <c r="AQ3464" s="23" t="str">
        <f>Tabela1[[#This Row],[PRODUTO]]&amp;Tabela1[[#This Row],[TAG]]</f>
        <v/>
      </c>
      <c r="AR3464" s="183">
        <f>Tabela1[[#This Row],[PESO TOTAL]]*Tabela1[[#This Row],[MATÉRIA PRIMA]]</f>
        <v>0</v>
      </c>
      <c r="AS3464" s="28">
        <f>Tabela1[[#This Row],[PESO TOTAL]]*Tabela1[[#This Row],[PREPARAÇÃO ]]</f>
        <v>0</v>
      </c>
      <c r="AT3464" s="28">
        <f>Tabela1[[#This Row],[PESO TOTAL]]*Tabela1[[#This Row],[CALDEIRARIA]]</f>
        <v>0</v>
      </c>
      <c r="AU3464" s="28">
        <f>Tabela1[[#This Row],[PESO TOTAL]]*Tabela1[[#This Row],[SOLDA]]</f>
        <v>0</v>
      </c>
      <c r="AV3464" s="28">
        <f>Tabela1[[#This Row],[PESO TOTAL]]*Tabela1[[#This Row],[ACABAMENTO]]</f>
        <v>0</v>
      </c>
      <c r="AW3464" s="28">
        <f>Tabela1[[#This Row],[PESO TOTAL]]*Tabela1[[#This Row],[PRONTO ACABADO]]</f>
        <v>0</v>
      </c>
      <c r="AX3464" s="28">
        <f>Tabela1[[#This Row],[PESO TOTAL]]*Tabela1[[#This Row],[EXPEDIÇÃO ]]</f>
        <v>0</v>
      </c>
      <c r="AY3464" s="28" t="str">
        <f>Tabela1[[#This Row],[PEDIDO]]&amp;Tabela1[[#This Row],[PRODUTO]]</f>
        <v/>
      </c>
      <c r="AZ3464" s="44">
        <f>IF(AF3464="",0,IF(ISTEXT(AF3464),H3464*VALUE(SUBSTITUTE(AF3464,"%",""))/100,H3464*AF3464))-Tabela1[[#This Row],[PRONTO ACABADO2]]</f>
        <v>0</v>
      </c>
      <c r="BA3464" s="44">
        <f>IF(AG3464="",0,IF(ISTEXT(AG3464),H3464*VALUE(SUBSTITUTE(AG3464,"%",""))/100,H3464*AG3464))-Tabela1[[#This Row],[PESO EXPEDIDO2]]</f>
        <v>0</v>
      </c>
      <c r="BB3464" s="44">
        <f t="shared" si="458"/>
        <v>0</v>
      </c>
      <c r="BC3464" s="44">
        <f t="shared" si="459"/>
        <v>0</v>
      </c>
      <c r="BD3464" s="44"/>
    </row>
    <row r="3465" spans="1:56" ht="15.75" hidden="1" customHeight="1" x14ac:dyDescent="0.25">
      <c r="A3465" s="6"/>
      <c r="B3465" s="22"/>
      <c r="C3465" s="7"/>
      <c r="D3465" s="46"/>
      <c r="E3465" s="7"/>
      <c r="F3465" s="7"/>
      <c r="G3465" s="44"/>
      <c r="H3465" s="41">
        <f>Tabela1[[#This Row],[PESO UNI]]*Tabela1[[#This Row],[QTE]]</f>
        <v>0</v>
      </c>
      <c r="I3465" s="7"/>
      <c r="J3465" s="8"/>
      <c r="K3465" s="8"/>
      <c r="L3465" s="9"/>
      <c r="M3465" s="10"/>
      <c r="N3465" s="11"/>
      <c r="O3465" s="12"/>
      <c r="P3465" s="13"/>
      <c r="Q3465" s="14">
        <f>Tabela1[[#This Row],[QTDE/ Fabricação]]-Tabela1[[#This Row],[QTE]]</f>
        <v>0</v>
      </c>
      <c r="R3465" s="19">
        <f t="shared" si="454"/>
        <v>0</v>
      </c>
      <c r="S3465" s="19">
        <f t="shared" si="453"/>
        <v>0</v>
      </c>
      <c r="T3465" s="20">
        <f t="shared" si="455"/>
        <v>0</v>
      </c>
      <c r="U3465" s="17">
        <f>IFERROR(SUMIF('LISTA DE EMBARQUE'!B:B,MICRO!E:E,'LISTA DE EMBARQUE'!G:G),"")</f>
        <v>0</v>
      </c>
      <c r="V3465" s="12" t="str">
        <f>IFERROR(VLOOKUP(Tabela1[[#This Row],[COD.MDE]],'LISTA DE EMBARQUE'!B:L,11,0),"")</f>
        <v/>
      </c>
      <c r="W3465" s="13" t="str">
        <f>IFERROR(COUNTIF(#REF!,Tabela1[[#This Row],[Colunas5]]),"")</f>
        <v/>
      </c>
      <c r="X3465" s="14">
        <f>Tabela1[[#This Row],[QIANTIDADE EXPEDIDA]]*Tabela1[[#This Row],[PESO UNI]]</f>
        <v>0</v>
      </c>
      <c r="Y3465" s="14">
        <f t="shared" si="456"/>
        <v>0</v>
      </c>
      <c r="Z3465" s="21">
        <f>Tabela1[[#This Row],[PESO TOTAL]]-Tabela1[[#This Row],[Peso Expedido]]</f>
        <v>0</v>
      </c>
      <c r="AA3465" s="18"/>
      <c r="AB3465" s="15" t="s">
        <v>3204</v>
      </c>
      <c r="AC3465" s="15"/>
      <c r="AD3465" s="15"/>
      <c r="AE3465" s="15"/>
      <c r="AF3465" s="15"/>
      <c r="AG3465" s="15"/>
      <c r="AH3465" s="15"/>
      <c r="AI3465" s="40" t="str">
        <f t="shared" si="452"/>
        <v>ok</v>
      </c>
      <c r="AJ3465"/>
      <c r="AK3465" t="str">
        <f>Tabela1[[#This Row],[Coluna1]]&amp;Tabela1[[#This Row],[PEDIDO]]</f>
        <v/>
      </c>
      <c r="AL3465"/>
      <c r="AM3465"/>
      <c r="AN3465"/>
      <c r="AO3465" t="str">
        <f t="shared" si="457"/>
        <v>/</v>
      </c>
      <c r="AP3465" t="str">
        <f>Tabela1[[#This Row],[TAG]]&amp;Tabela1[[#This Row],[PEDIDO]]&amp;Tabela1[[#This Row],[PRODUTO]]</f>
        <v/>
      </c>
      <c r="AQ3465" s="23" t="str">
        <f>Tabela1[[#This Row],[PRODUTO]]&amp;Tabela1[[#This Row],[TAG]]</f>
        <v/>
      </c>
      <c r="AR3465" s="183">
        <f>Tabela1[[#This Row],[PESO TOTAL]]*Tabela1[[#This Row],[MATÉRIA PRIMA]]</f>
        <v>0</v>
      </c>
      <c r="AS3465" s="28">
        <f>Tabela1[[#This Row],[PESO TOTAL]]*Tabela1[[#This Row],[PREPARAÇÃO ]]</f>
        <v>0</v>
      </c>
      <c r="AT3465" s="28">
        <f>Tabela1[[#This Row],[PESO TOTAL]]*Tabela1[[#This Row],[CALDEIRARIA]]</f>
        <v>0</v>
      </c>
      <c r="AU3465" s="28">
        <f>Tabela1[[#This Row],[PESO TOTAL]]*Tabela1[[#This Row],[SOLDA]]</f>
        <v>0</v>
      </c>
      <c r="AV3465" s="28">
        <f>Tabela1[[#This Row],[PESO TOTAL]]*Tabela1[[#This Row],[ACABAMENTO]]</f>
        <v>0</v>
      </c>
      <c r="AW3465" s="28">
        <f>Tabela1[[#This Row],[PESO TOTAL]]*Tabela1[[#This Row],[PRONTO ACABADO]]</f>
        <v>0</v>
      </c>
      <c r="AX3465" s="28">
        <f>Tabela1[[#This Row],[PESO TOTAL]]*Tabela1[[#This Row],[EXPEDIÇÃO ]]</f>
        <v>0</v>
      </c>
      <c r="AY3465" s="28" t="str">
        <f>Tabela1[[#This Row],[PEDIDO]]&amp;Tabela1[[#This Row],[PRODUTO]]</f>
        <v/>
      </c>
      <c r="AZ3465" s="44">
        <f>IF(AF3465="",0,IF(ISTEXT(AF3465),H3465*VALUE(SUBSTITUTE(AF3465,"%",""))/100,H3465*AF3465))-Tabela1[[#This Row],[PRONTO ACABADO2]]</f>
        <v>0</v>
      </c>
      <c r="BA3465" s="44">
        <f>IF(AG3465="",0,IF(ISTEXT(AG3465),H3465*VALUE(SUBSTITUTE(AG3465,"%",""))/100,H3465*AG3465))-Tabela1[[#This Row],[PESO EXPEDIDO2]]</f>
        <v>0</v>
      </c>
      <c r="BB3465" s="44">
        <f t="shared" si="458"/>
        <v>0</v>
      </c>
      <c r="BC3465" s="44">
        <f t="shared" si="459"/>
        <v>0</v>
      </c>
      <c r="BD3465" s="44"/>
    </row>
    <row r="3466" spans="1:56" ht="15.75" hidden="1" customHeight="1" x14ac:dyDescent="0.25">
      <c r="A3466" s="6"/>
      <c r="B3466" s="22"/>
      <c r="C3466" s="7"/>
      <c r="D3466" s="46"/>
      <c r="E3466" s="7"/>
      <c r="F3466" s="7"/>
      <c r="G3466" s="44"/>
      <c r="H3466" s="41">
        <f>Tabela1[[#This Row],[PESO UNI]]*Tabela1[[#This Row],[QTE]]</f>
        <v>0</v>
      </c>
      <c r="I3466" s="7"/>
      <c r="J3466" s="8"/>
      <c r="K3466" s="8"/>
      <c r="L3466" s="9"/>
      <c r="M3466" s="10"/>
      <c r="N3466" s="11"/>
      <c r="O3466" s="12"/>
      <c r="P3466" s="13"/>
      <c r="Q3466" s="14">
        <f>Tabela1[[#This Row],[QTDE/ Fabricação]]-Tabela1[[#This Row],[QTE]]</f>
        <v>0</v>
      </c>
      <c r="R3466" s="19">
        <f t="shared" si="454"/>
        <v>0</v>
      </c>
      <c r="S3466" s="19">
        <f t="shared" si="453"/>
        <v>0</v>
      </c>
      <c r="T3466" s="20">
        <f t="shared" si="455"/>
        <v>0</v>
      </c>
      <c r="U3466" s="17">
        <f>IFERROR(SUMIF('LISTA DE EMBARQUE'!B:B,MICRO!E:E,'LISTA DE EMBARQUE'!G:G),"")</f>
        <v>0</v>
      </c>
      <c r="V3466" s="12" t="str">
        <f>IFERROR(VLOOKUP(Tabela1[[#This Row],[COD.MDE]],'LISTA DE EMBARQUE'!B:L,11,0),"")</f>
        <v/>
      </c>
      <c r="W3466" s="13" t="str">
        <f>IFERROR(COUNTIF(#REF!,Tabela1[[#This Row],[Colunas5]]),"")</f>
        <v/>
      </c>
      <c r="X3466" s="14">
        <f>Tabela1[[#This Row],[QIANTIDADE EXPEDIDA]]*Tabela1[[#This Row],[PESO UNI]]</f>
        <v>0</v>
      </c>
      <c r="Y3466" s="14">
        <f t="shared" si="456"/>
        <v>0</v>
      </c>
      <c r="Z3466" s="21">
        <f>Tabela1[[#This Row],[PESO TOTAL]]-Tabela1[[#This Row],[Peso Expedido]]</f>
        <v>0</v>
      </c>
      <c r="AA3466" s="18"/>
      <c r="AB3466" s="15" t="s">
        <v>3204</v>
      </c>
      <c r="AC3466" s="15"/>
      <c r="AD3466" s="15"/>
      <c r="AE3466" s="15"/>
      <c r="AF3466" s="15"/>
      <c r="AG3466" s="15"/>
      <c r="AH3466" s="15"/>
      <c r="AI3466" s="40" t="str">
        <f t="shared" si="452"/>
        <v>ok</v>
      </c>
      <c r="AJ3466"/>
      <c r="AK3466" t="str">
        <f>Tabela1[[#This Row],[Coluna1]]&amp;Tabela1[[#This Row],[PEDIDO]]</f>
        <v/>
      </c>
      <c r="AL3466"/>
      <c r="AM3466"/>
      <c r="AN3466"/>
      <c r="AO3466" t="str">
        <f t="shared" si="457"/>
        <v>/</v>
      </c>
      <c r="AP3466" t="str">
        <f>Tabela1[[#This Row],[TAG]]&amp;Tabela1[[#This Row],[PEDIDO]]&amp;Tabela1[[#This Row],[PRODUTO]]</f>
        <v/>
      </c>
      <c r="AQ3466" s="23" t="str">
        <f>Tabela1[[#This Row],[PRODUTO]]&amp;Tabela1[[#This Row],[TAG]]</f>
        <v/>
      </c>
      <c r="AR3466" s="183">
        <f>Tabela1[[#This Row],[PESO TOTAL]]*Tabela1[[#This Row],[MATÉRIA PRIMA]]</f>
        <v>0</v>
      </c>
      <c r="AS3466" s="28">
        <f>Tabela1[[#This Row],[PESO TOTAL]]*Tabela1[[#This Row],[PREPARAÇÃO ]]</f>
        <v>0</v>
      </c>
      <c r="AT3466" s="28">
        <f>Tabela1[[#This Row],[PESO TOTAL]]*Tabela1[[#This Row],[CALDEIRARIA]]</f>
        <v>0</v>
      </c>
      <c r="AU3466" s="28">
        <f>Tabela1[[#This Row],[PESO TOTAL]]*Tabela1[[#This Row],[SOLDA]]</f>
        <v>0</v>
      </c>
      <c r="AV3466" s="28">
        <f>Tabela1[[#This Row],[PESO TOTAL]]*Tabela1[[#This Row],[ACABAMENTO]]</f>
        <v>0</v>
      </c>
      <c r="AW3466" s="28">
        <f>Tabela1[[#This Row],[PESO TOTAL]]*Tabela1[[#This Row],[PRONTO ACABADO]]</f>
        <v>0</v>
      </c>
      <c r="AX3466" s="28">
        <f>Tabela1[[#This Row],[PESO TOTAL]]*Tabela1[[#This Row],[EXPEDIÇÃO ]]</f>
        <v>0</v>
      </c>
      <c r="AY3466" s="28" t="str">
        <f>Tabela1[[#This Row],[PEDIDO]]&amp;Tabela1[[#This Row],[PRODUTO]]</f>
        <v/>
      </c>
      <c r="AZ3466" s="44">
        <f>IF(AF3466="",0,IF(ISTEXT(AF3466),H3466*VALUE(SUBSTITUTE(AF3466,"%",""))/100,H3466*AF3466))-Tabela1[[#This Row],[PRONTO ACABADO2]]</f>
        <v>0</v>
      </c>
      <c r="BA3466" s="44">
        <f>IF(AG3466="",0,IF(ISTEXT(AG3466),H3466*VALUE(SUBSTITUTE(AG3466,"%",""))/100,H3466*AG3466))-Tabela1[[#This Row],[PESO EXPEDIDO2]]</f>
        <v>0</v>
      </c>
      <c r="BB3466" s="44">
        <f t="shared" si="458"/>
        <v>0</v>
      </c>
      <c r="BC3466" s="44">
        <f t="shared" si="459"/>
        <v>0</v>
      </c>
      <c r="BD3466" s="44"/>
    </row>
    <row r="3467" spans="1:56" ht="15.75" hidden="1" customHeight="1" x14ac:dyDescent="0.25">
      <c r="A3467" s="6"/>
      <c r="B3467" s="22"/>
      <c r="C3467" s="7"/>
      <c r="D3467" s="46"/>
      <c r="E3467" s="7"/>
      <c r="F3467" s="7"/>
      <c r="G3467" s="44"/>
      <c r="H3467" s="41">
        <f>Tabela1[[#This Row],[PESO UNI]]*Tabela1[[#This Row],[QTE]]</f>
        <v>0</v>
      </c>
      <c r="I3467" s="7"/>
      <c r="J3467" s="8"/>
      <c r="K3467" s="8"/>
      <c r="L3467" s="9"/>
      <c r="M3467" s="10"/>
      <c r="N3467" s="11"/>
      <c r="O3467" s="12"/>
      <c r="P3467" s="13"/>
      <c r="Q3467" s="14">
        <f>Tabela1[[#This Row],[QTDE/ Fabricação]]-Tabela1[[#This Row],[QTE]]</f>
        <v>0</v>
      </c>
      <c r="R3467" s="19">
        <f t="shared" si="454"/>
        <v>0</v>
      </c>
      <c r="S3467" s="19">
        <f t="shared" si="453"/>
        <v>0</v>
      </c>
      <c r="T3467" s="20">
        <f t="shared" si="455"/>
        <v>0</v>
      </c>
      <c r="U3467" s="17">
        <f>IFERROR(SUMIF('LISTA DE EMBARQUE'!B:B,MICRO!E:E,'LISTA DE EMBARQUE'!G:G),"")</f>
        <v>0</v>
      </c>
      <c r="V3467" s="12" t="str">
        <f>IFERROR(VLOOKUP(Tabela1[[#This Row],[COD.MDE]],'LISTA DE EMBARQUE'!B:L,11,0),"")</f>
        <v/>
      </c>
      <c r="W3467" s="13" t="str">
        <f>IFERROR(COUNTIF(#REF!,Tabela1[[#This Row],[Colunas5]]),"")</f>
        <v/>
      </c>
      <c r="X3467" s="14">
        <f>Tabela1[[#This Row],[QIANTIDADE EXPEDIDA]]*Tabela1[[#This Row],[PESO UNI]]</f>
        <v>0</v>
      </c>
      <c r="Y3467" s="14">
        <f t="shared" si="456"/>
        <v>0</v>
      </c>
      <c r="Z3467" s="21">
        <f>Tabela1[[#This Row],[PESO TOTAL]]-Tabela1[[#This Row],[Peso Expedido]]</f>
        <v>0</v>
      </c>
      <c r="AA3467" s="18"/>
      <c r="AB3467" s="15" t="s">
        <v>3204</v>
      </c>
      <c r="AC3467" s="15"/>
      <c r="AD3467" s="15"/>
      <c r="AE3467" s="15"/>
      <c r="AF3467" s="15"/>
      <c r="AG3467" s="15"/>
      <c r="AH3467" s="15"/>
      <c r="AI3467" s="40" t="str">
        <f t="shared" si="452"/>
        <v>ok</v>
      </c>
      <c r="AJ3467"/>
      <c r="AK3467" t="str">
        <f>Tabela1[[#This Row],[Coluna1]]&amp;Tabela1[[#This Row],[PEDIDO]]</f>
        <v/>
      </c>
      <c r="AL3467"/>
      <c r="AM3467"/>
      <c r="AN3467"/>
      <c r="AO3467" t="str">
        <f t="shared" si="457"/>
        <v>/</v>
      </c>
      <c r="AP3467" t="str">
        <f>Tabela1[[#This Row],[TAG]]&amp;Tabela1[[#This Row],[PEDIDO]]&amp;Tabela1[[#This Row],[PRODUTO]]</f>
        <v/>
      </c>
      <c r="AQ3467" s="23" t="str">
        <f>Tabela1[[#This Row],[PRODUTO]]&amp;Tabela1[[#This Row],[TAG]]</f>
        <v/>
      </c>
      <c r="AR3467" s="183">
        <f>Tabela1[[#This Row],[PESO TOTAL]]*Tabela1[[#This Row],[MATÉRIA PRIMA]]</f>
        <v>0</v>
      </c>
      <c r="AS3467" s="28">
        <f>Tabela1[[#This Row],[PESO TOTAL]]*Tabela1[[#This Row],[PREPARAÇÃO ]]</f>
        <v>0</v>
      </c>
      <c r="AT3467" s="28">
        <f>Tabela1[[#This Row],[PESO TOTAL]]*Tabela1[[#This Row],[CALDEIRARIA]]</f>
        <v>0</v>
      </c>
      <c r="AU3467" s="28">
        <f>Tabela1[[#This Row],[PESO TOTAL]]*Tabela1[[#This Row],[SOLDA]]</f>
        <v>0</v>
      </c>
      <c r="AV3467" s="28">
        <f>Tabela1[[#This Row],[PESO TOTAL]]*Tabela1[[#This Row],[ACABAMENTO]]</f>
        <v>0</v>
      </c>
      <c r="AW3467" s="28">
        <f>Tabela1[[#This Row],[PESO TOTAL]]*Tabela1[[#This Row],[PRONTO ACABADO]]</f>
        <v>0</v>
      </c>
      <c r="AX3467" s="28">
        <f>Tabela1[[#This Row],[PESO TOTAL]]*Tabela1[[#This Row],[EXPEDIÇÃO ]]</f>
        <v>0</v>
      </c>
      <c r="AY3467" s="28" t="str">
        <f>Tabela1[[#This Row],[PEDIDO]]&amp;Tabela1[[#This Row],[PRODUTO]]</f>
        <v/>
      </c>
      <c r="AZ3467" s="44">
        <f>IF(AF3467="",0,IF(ISTEXT(AF3467),H3467*VALUE(SUBSTITUTE(AF3467,"%",""))/100,H3467*AF3467))-Tabela1[[#This Row],[PRONTO ACABADO2]]</f>
        <v>0</v>
      </c>
      <c r="BA3467" s="44">
        <f>IF(AG3467="",0,IF(ISTEXT(AG3467),H3467*VALUE(SUBSTITUTE(AG3467,"%",""))/100,H3467*AG3467))-Tabela1[[#This Row],[PESO EXPEDIDO2]]</f>
        <v>0</v>
      </c>
      <c r="BB3467" s="44">
        <f t="shared" si="458"/>
        <v>0</v>
      </c>
      <c r="BC3467" s="44">
        <f t="shared" si="459"/>
        <v>0</v>
      </c>
      <c r="BD3467" s="44"/>
    </row>
    <row r="3468" spans="1:56" ht="15.75" hidden="1" customHeight="1" x14ac:dyDescent="0.25">
      <c r="A3468" s="6"/>
      <c r="B3468" s="22"/>
      <c r="C3468" s="7"/>
      <c r="D3468" s="46"/>
      <c r="E3468" s="7"/>
      <c r="F3468" s="7"/>
      <c r="G3468" s="44"/>
      <c r="H3468" s="41">
        <f>Tabela1[[#This Row],[PESO UNI]]*Tabela1[[#This Row],[QTE]]</f>
        <v>0</v>
      </c>
      <c r="I3468" s="7"/>
      <c r="J3468" s="8"/>
      <c r="K3468" s="8"/>
      <c r="L3468" s="9"/>
      <c r="M3468" s="10"/>
      <c r="N3468" s="11"/>
      <c r="O3468" s="12"/>
      <c r="P3468" s="13"/>
      <c r="Q3468" s="14">
        <f>Tabela1[[#This Row],[QTDE/ Fabricação]]-Tabela1[[#This Row],[QTE]]</f>
        <v>0</v>
      </c>
      <c r="R3468" s="19">
        <f t="shared" si="454"/>
        <v>0</v>
      </c>
      <c r="S3468" s="19">
        <f t="shared" si="453"/>
        <v>0</v>
      </c>
      <c r="T3468" s="20">
        <f t="shared" si="455"/>
        <v>0</v>
      </c>
      <c r="U3468" s="17">
        <f>IFERROR(SUMIF('LISTA DE EMBARQUE'!B:B,MICRO!E:E,'LISTA DE EMBARQUE'!G:G),"")</f>
        <v>0</v>
      </c>
      <c r="V3468" s="12" t="str">
        <f>IFERROR(VLOOKUP(Tabela1[[#This Row],[COD.MDE]],'LISTA DE EMBARQUE'!B:L,11,0),"")</f>
        <v/>
      </c>
      <c r="W3468" s="13" t="str">
        <f>IFERROR(COUNTIF(#REF!,Tabela1[[#This Row],[Colunas5]]),"")</f>
        <v/>
      </c>
      <c r="X3468" s="14">
        <f>Tabela1[[#This Row],[QIANTIDADE EXPEDIDA]]*Tabela1[[#This Row],[PESO UNI]]</f>
        <v>0</v>
      </c>
      <c r="Y3468" s="14">
        <f t="shared" si="456"/>
        <v>0</v>
      </c>
      <c r="Z3468" s="21">
        <f>Tabela1[[#This Row],[PESO TOTAL]]-Tabela1[[#This Row],[Peso Expedido]]</f>
        <v>0</v>
      </c>
      <c r="AA3468" s="18"/>
      <c r="AB3468" s="15" t="s">
        <v>3204</v>
      </c>
      <c r="AC3468" s="15"/>
      <c r="AD3468" s="15"/>
      <c r="AE3468" s="15"/>
      <c r="AF3468" s="15"/>
      <c r="AG3468" s="15"/>
      <c r="AH3468" s="15"/>
      <c r="AI3468" s="40" t="str">
        <f t="shared" si="452"/>
        <v>ok</v>
      </c>
      <c r="AJ3468"/>
      <c r="AK3468" t="str">
        <f>Tabela1[[#This Row],[Coluna1]]&amp;Tabela1[[#This Row],[PEDIDO]]</f>
        <v/>
      </c>
      <c r="AL3468"/>
      <c r="AM3468"/>
      <c r="AN3468"/>
      <c r="AO3468" t="str">
        <f t="shared" si="457"/>
        <v>/</v>
      </c>
      <c r="AP3468" t="str">
        <f>Tabela1[[#This Row],[TAG]]&amp;Tabela1[[#This Row],[PEDIDO]]&amp;Tabela1[[#This Row],[PRODUTO]]</f>
        <v/>
      </c>
      <c r="AQ3468" s="23" t="str">
        <f>Tabela1[[#This Row],[PRODUTO]]&amp;Tabela1[[#This Row],[TAG]]</f>
        <v/>
      </c>
      <c r="AR3468" s="183">
        <f>Tabela1[[#This Row],[PESO TOTAL]]*Tabela1[[#This Row],[MATÉRIA PRIMA]]</f>
        <v>0</v>
      </c>
      <c r="AS3468" s="28">
        <f>Tabela1[[#This Row],[PESO TOTAL]]*Tabela1[[#This Row],[PREPARAÇÃO ]]</f>
        <v>0</v>
      </c>
      <c r="AT3468" s="28">
        <f>Tabela1[[#This Row],[PESO TOTAL]]*Tabela1[[#This Row],[CALDEIRARIA]]</f>
        <v>0</v>
      </c>
      <c r="AU3468" s="28">
        <f>Tabela1[[#This Row],[PESO TOTAL]]*Tabela1[[#This Row],[SOLDA]]</f>
        <v>0</v>
      </c>
      <c r="AV3468" s="28">
        <f>Tabela1[[#This Row],[PESO TOTAL]]*Tabela1[[#This Row],[ACABAMENTO]]</f>
        <v>0</v>
      </c>
      <c r="AW3468" s="28">
        <f>Tabela1[[#This Row],[PESO TOTAL]]*Tabela1[[#This Row],[PRONTO ACABADO]]</f>
        <v>0</v>
      </c>
      <c r="AX3468" s="28">
        <f>Tabela1[[#This Row],[PESO TOTAL]]*Tabela1[[#This Row],[EXPEDIÇÃO ]]</f>
        <v>0</v>
      </c>
      <c r="AY3468" s="28" t="str">
        <f>Tabela1[[#This Row],[PEDIDO]]&amp;Tabela1[[#This Row],[PRODUTO]]</f>
        <v/>
      </c>
      <c r="AZ3468" s="44">
        <f>IF(AF3468="",0,IF(ISTEXT(AF3468),H3468*VALUE(SUBSTITUTE(AF3468,"%",""))/100,H3468*AF3468))-Tabela1[[#This Row],[PRONTO ACABADO2]]</f>
        <v>0</v>
      </c>
      <c r="BA3468" s="44">
        <f>IF(AG3468="",0,IF(ISTEXT(AG3468),H3468*VALUE(SUBSTITUTE(AG3468,"%",""))/100,H3468*AG3468))-Tabela1[[#This Row],[PESO EXPEDIDO2]]</f>
        <v>0</v>
      </c>
      <c r="BB3468" s="44">
        <f t="shared" si="458"/>
        <v>0</v>
      </c>
      <c r="BC3468" s="44">
        <f t="shared" si="459"/>
        <v>0</v>
      </c>
      <c r="BD3468" s="44"/>
    </row>
    <row r="3469" spans="1:56" ht="15.75" hidden="1" customHeight="1" x14ac:dyDescent="0.25">
      <c r="A3469" s="6"/>
      <c r="B3469" s="22"/>
      <c r="C3469" s="7"/>
      <c r="D3469" s="46"/>
      <c r="E3469" s="7"/>
      <c r="F3469" s="7"/>
      <c r="G3469" s="44"/>
      <c r="H3469" s="41">
        <f>Tabela1[[#This Row],[PESO UNI]]*Tabela1[[#This Row],[QTE]]</f>
        <v>0</v>
      </c>
      <c r="I3469" s="7"/>
      <c r="J3469" s="8"/>
      <c r="K3469" s="8"/>
      <c r="L3469" s="9"/>
      <c r="M3469" s="10"/>
      <c r="N3469" s="11"/>
      <c r="O3469" s="12"/>
      <c r="P3469" s="13"/>
      <c r="Q3469" s="14">
        <f>Tabela1[[#This Row],[QTDE/ Fabricação]]-Tabela1[[#This Row],[QTE]]</f>
        <v>0</v>
      </c>
      <c r="R3469" s="19">
        <f t="shared" si="454"/>
        <v>0</v>
      </c>
      <c r="S3469" s="19">
        <f t="shared" si="453"/>
        <v>0</v>
      </c>
      <c r="T3469" s="20">
        <f t="shared" si="455"/>
        <v>0</v>
      </c>
      <c r="U3469" s="17">
        <f>IFERROR(SUMIF('LISTA DE EMBARQUE'!B:B,MICRO!E:E,'LISTA DE EMBARQUE'!G:G),"")</f>
        <v>0</v>
      </c>
      <c r="V3469" s="12" t="str">
        <f>IFERROR(VLOOKUP(Tabela1[[#This Row],[COD.MDE]],'LISTA DE EMBARQUE'!B:L,11,0),"")</f>
        <v/>
      </c>
      <c r="W3469" s="13" t="str">
        <f>IFERROR(COUNTIF(#REF!,Tabela1[[#This Row],[Colunas5]]),"")</f>
        <v/>
      </c>
      <c r="X3469" s="14">
        <f>Tabela1[[#This Row],[QIANTIDADE EXPEDIDA]]*Tabela1[[#This Row],[PESO UNI]]</f>
        <v>0</v>
      </c>
      <c r="Y3469" s="14">
        <f t="shared" si="456"/>
        <v>0</v>
      </c>
      <c r="Z3469" s="21">
        <f>Tabela1[[#This Row],[PESO TOTAL]]-Tabela1[[#This Row],[Peso Expedido]]</f>
        <v>0</v>
      </c>
      <c r="AA3469" s="18"/>
      <c r="AB3469" s="15" t="s">
        <v>3204</v>
      </c>
      <c r="AC3469" s="15"/>
      <c r="AD3469" s="15"/>
      <c r="AE3469" s="15"/>
      <c r="AF3469" s="15"/>
      <c r="AG3469" s="15"/>
      <c r="AH3469" s="15"/>
      <c r="AI3469" s="40" t="str">
        <f t="shared" si="452"/>
        <v>ok</v>
      </c>
      <c r="AJ3469"/>
      <c r="AK3469" t="str">
        <f>Tabela1[[#This Row],[Coluna1]]&amp;Tabela1[[#This Row],[PEDIDO]]</f>
        <v/>
      </c>
      <c r="AL3469"/>
      <c r="AM3469"/>
      <c r="AN3469"/>
      <c r="AO3469" t="str">
        <f t="shared" si="457"/>
        <v>/</v>
      </c>
      <c r="AP3469" t="str">
        <f>Tabela1[[#This Row],[TAG]]&amp;Tabela1[[#This Row],[PEDIDO]]&amp;Tabela1[[#This Row],[PRODUTO]]</f>
        <v/>
      </c>
      <c r="AQ3469" s="23" t="str">
        <f>Tabela1[[#This Row],[PRODUTO]]&amp;Tabela1[[#This Row],[TAG]]</f>
        <v/>
      </c>
      <c r="AR3469" s="183">
        <f>Tabela1[[#This Row],[PESO TOTAL]]*Tabela1[[#This Row],[MATÉRIA PRIMA]]</f>
        <v>0</v>
      </c>
      <c r="AS3469" s="28">
        <f>Tabela1[[#This Row],[PESO TOTAL]]*Tabela1[[#This Row],[PREPARAÇÃO ]]</f>
        <v>0</v>
      </c>
      <c r="AT3469" s="28">
        <f>Tabela1[[#This Row],[PESO TOTAL]]*Tabela1[[#This Row],[CALDEIRARIA]]</f>
        <v>0</v>
      </c>
      <c r="AU3469" s="28">
        <f>Tabela1[[#This Row],[PESO TOTAL]]*Tabela1[[#This Row],[SOLDA]]</f>
        <v>0</v>
      </c>
      <c r="AV3469" s="28">
        <f>Tabela1[[#This Row],[PESO TOTAL]]*Tabela1[[#This Row],[ACABAMENTO]]</f>
        <v>0</v>
      </c>
      <c r="AW3469" s="28">
        <f>Tabela1[[#This Row],[PESO TOTAL]]*Tabela1[[#This Row],[PRONTO ACABADO]]</f>
        <v>0</v>
      </c>
      <c r="AX3469" s="28">
        <f>Tabela1[[#This Row],[PESO TOTAL]]*Tabela1[[#This Row],[EXPEDIÇÃO ]]</f>
        <v>0</v>
      </c>
      <c r="AY3469" s="28" t="str">
        <f>Tabela1[[#This Row],[PEDIDO]]&amp;Tabela1[[#This Row],[PRODUTO]]</f>
        <v/>
      </c>
      <c r="AZ3469" s="44">
        <f>IF(AF3469="",0,IF(ISTEXT(AF3469),H3469*VALUE(SUBSTITUTE(AF3469,"%",""))/100,H3469*AF3469))-Tabela1[[#This Row],[PRONTO ACABADO2]]</f>
        <v>0</v>
      </c>
      <c r="BA3469" s="44">
        <f>IF(AG3469="",0,IF(ISTEXT(AG3469),H3469*VALUE(SUBSTITUTE(AG3469,"%",""))/100,H3469*AG3469))-Tabela1[[#This Row],[PESO EXPEDIDO2]]</f>
        <v>0</v>
      </c>
      <c r="BB3469" s="44">
        <f t="shared" si="458"/>
        <v>0</v>
      </c>
      <c r="BC3469" s="44">
        <f t="shared" si="459"/>
        <v>0</v>
      </c>
      <c r="BD3469" s="44"/>
    </row>
    <row r="3470" spans="1:56" ht="15.75" hidden="1" customHeight="1" x14ac:dyDescent="0.25">
      <c r="A3470" s="6"/>
      <c r="B3470" s="22"/>
      <c r="C3470" s="7"/>
      <c r="D3470" s="46"/>
      <c r="E3470" s="7"/>
      <c r="F3470" s="7"/>
      <c r="G3470" s="44"/>
      <c r="H3470" s="41">
        <f>Tabela1[[#This Row],[PESO UNI]]*Tabela1[[#This Row],[QTE]]</f>
        <v>0</v>
      </c>
      <c r="I3470" s="7"/>
      <c r="J3470" s="8"/>
      <c r="K3470" s="8"/>
      <c r="L3470" s="9"/>
      <c r="M3470" s="10"/>
      <c r="N3470" s="11"/>
      <c r="O3470" s="12"/>
      <c r="P3470" s="13"/>
      <c r="Q3470" s="14">
        <f>Tabela1[[#This Row],[QTDE/ Fabricação]]-Tabela1[[#This Row],[QTE]]</f>
        <v>0</v>
      </c>
      <c r="R3470" s="19">
        <f t="shared" si="454"/>
        <v>0</v>
      </c>
      <c r="S3470" s="19">
        <f t="shared" si="453"/>
        <v>0</v>
      </c>
      <c r="T3470" s="20">
        <f t="shared" si="455"/>
        <v>0</v>
      </c>
      <c r="U3470" s="17">
        <f>IFERROR(SUMIF('LISTA DE EMBARQUE'!B:B,MICRO!E:E,'LISTA DE EMBARQUE'!G:G),"")</f>
        <v>0</v>
      </c>
      <c r="V3470" s="12" t="str">
        <f>IFERROR(VLOOKUP(Tabela1[[#This Row],[COD.MDE]],'LISTA DE EMBARQUE'!B:L,11,0),"")</f>
        <v/>
      </c>
      <c r="W3470" s="13" t="str">
        <f>IFERROR(COUNTIF(#REF!,Tabela1[[#This Row],[Colunas5]]),"")</f>
        <v/>
      </c>
      <c r="X3470" s="14">
        <f>Tabela1[[#This Row],[QIANTIDADE EXPEDIDA]]*Tabela1[[#This Row],[PESO UNI]]</f>
        <v>0</v>
      </c>
      <c r="Y3470" s="14">
        <f t="shared" si="456"/>
        <v>0</v>
      </c>
      <c r="Z3470" s="21">
        <f>Tabela1[[#This Row],[PESO TOTAL]]-Tabela1[[#This Row],[Peso Expedido]]</f>
        <v>0</v>
      </c>
      <c r="AA3470" s="18"/>
      <c r="AB3470" s="15" t="s">
        <v>3204</v>
      </c>
      <c r="AC3470" s="15"/>
      <c r="AD3470" s="15"/>
      <c r="AE3470" s="15"/>
      <c r="AF3470" s="15"/>
      <c r="AG3470" s="15"/>
      <c r="AH3470" s="15"/>
      <c r="AI3470" s="40" t="str">
        <f t="shared" si="452"/>
        <v>ok</v>
      </c>
      <c r="AJ3470"/>
      <c r="AK3470" t="str">
        <f>Tabela1[[#This Row],[Coluna1]]&amp;Tabela1[[#This Row],[PEDIDO]]</f>
        <v/>
      </c>
      <c r="AL3470"/>
      <c r="AM3470"/>
      <c r="AN3470"/>
      <c r="AO3470" t="str">
        <f t="shared" si="457"/>
        <v>/</v>
      </c>
      <c r="AP3470" t="str">
        <f>Tabela1[[#This Row],[TAG]]&amp;Tabela1[[#This Row],[PEDIDO]]&amp;Tabela1[[#This Row],[PRODUTO]]</f>
        <v/>
      </c>
      <c r="AQ3470" s="23" t="str">
        <f>Tabela1[[#This Row],[PRODUTO]]&amp;Tabela1[[#This Row],[TAG]]</f>
        <v/>
      </c>
      <c r="AR3470" s="183">
        <f>Tabela1[[#This Row],[PESO TOTAL]]*Tabela1[[#This Row],[MATÉRIA PRIMA]]</f>
        <v>0</v>
      </c>
      <c r="AS3470" s="28">
        <f>Tabela1[[#This Row],[PESO TOTAL]]*Tabela1[[#This Row],[PREPARAÇÃO ]]</f>
        <v>0</v>
      </c>
      <c r="AT3470" s="28">
        <f>Tabela1[[#This Row],[PESO TOTAL]]*Tabela1[[#This Row],[CALDEIRARIA]]</f>
        <v>0</v>
      </c>
      <c r="AU3470" s="28">
        <f>Tabela1[[#This Row],[PESO TOTAL]]*Tabela1[[#This Row],[SOLDA]]</f>
        <v>0</v>
      </c>
      <c r="AV3470" s="28">
        <f>Tabela1[[#This Row],[PESO TOTAL]]*Tabela1[[#This Row],[ACABAMENTO]]</f>
        <v>0</v>
      </c>
      <c r="AW3470" s="28">
        <f>Tabela1[[#This Row],[PESO TOTAL]]*Tabela1[[#This Row],[PRONTO ACABADO]]</f>
        <v>0</v>
      </c>
      <c r="AX3470" s="28">
        <f>Tabela1[[#This Row],[PESO TOTAL]]*Tabela1[[#This Row],[EXPEDIÇÃO ]]</f>
        <v>0</v>
      </c>
      <c r="AY3470" s="28" t="str">
        <f>Tabela1[[#This Row],[PEDIDO]]&amp;Tabela1[[#This Row],[PRODUTO]]</f>
        <v/>
      </c>
      <c r="AZ3470" s="44">
        <f>IF(AF3470="",0,IF(ISTEXT(AF3470),H3470*VALUE(SUBSTITUTE(AF3470,"%",""))/100,H3470*AF3470))-Tabela1[[#This Row],[PRONTO ACABADO2]]</f>
        <v>0</v>
      </c>
      <c r="BA3470" s="44">
        <f>IF(AG3470="",0,IF(ISTEXT(AG3470),H3470*VALUE(SUBSTITUTE(AG3470,"%",""))/100,H3470*AG3470))-Tabela1[[#This Row],[PESO EXPEDIDO2]]</f>
        <v>0</v>
      </c>
      <c r="BB3470" s="44">
        <f t="shared" si="458"/>
        <v>0</v>
      </c>
      <c r="BC3470" s="44">
        <f t="shared" si="459"/>
        <v>0</v>
      </c>
      <c r="BD3470" s="44"/>
    </row>
    <row r="3471" spans="1:56" ht="15.75" hidden="1" customHeight="1" x14ac:dyDescent="0.25">
      <c r="A3471" s="6"/>
      <c r="B3471" s="22"/>
      <c r="C3471" s="7"/>
      <c r="D3471" s="46"/>
      <c r="E3471" s="7"/>
      <c r="F3471" s="7"/>
      <c r="G3471" s="44"/>
      <c r="H3471" s="41">
        <f>Tabela1[[#This Row],[PESO UNI]]*Tabela1[[#This Row],[QTE]]</f>
        <v>0</v>
      </c>
      <c r="I3471" s="7"/>
      <c r="J3471" s="8"/>
      <c r="K3471" s="8"/>
      <c r="L3471" s="9"/>
      <c r="M3471" s="10"/>
      <c r="N3471" s="11"/>
      <c r="O3471" s="12"/>
      <c r="P3471" s="13"/>
      <c r="Q3471" s="14">
        <f>Tabela1[[#This Row],[QTDE/ Fabricação]]-Tabela1[[#This Row],[QTE]]</f>
        <v>0</v>
      </c>
      <c r="R3471" s="19">
        <f t="shared" si="454"/>
        <v>0</v>
      </c>
      <c r="S3471" s="19">
        <f t="shared" si="453"/>
        <v>0</v>
      </c>
      <c r="T3471" s="20">
        <f t="shared" si="455"/>
        <v>0</v>
      </c>
      <c r="U3471" s="17">
        <f>IFERROR(SUMIF('LISTA DE EMBARQUE'!B:B,MICRO!E:E,'LISTA DE EMBARQUE'!G:G),"")</f>
        <v>0</v>
      </c>
      <c r="V3471" s="12" t="str">
        <f>IFERROR(VLOOKUP(Tabela1[[#This Row],[COD.MDE]],'LISTA DE EMBARQUE'!B:L,11,0),"")</f>
        <v/>
      </c>
      <c r="W3471" s="13" t="str">
        <f>IFERROR(COUNTIF(#REF!,Tabela1[[#This Row],[Colunas5]]),"")</f>
        <v/>
      </c>
      <c r="X3471" s="14">
        <f>Tabela1[[#This Row],[QIANTIDADE EXPEDIDA]]*Tabela1[[#This Row],[PESO UNI]]</f>
        <v>0</v>
      </c>
      <c r="Y3471" s="14">
        <f t="shared" si="456"/>
        <v>0</v>
      </c>
      <c r="Z3471" s="21">
        <f>Tabela1[[#This Row],[PESO TOTAL]]-Tabela1[[#This Row],[Peso Expedido]]</f>
        <v>0</v>
      </c>
      <c r="AA3471" s="18"/>
      <c r="AB3471" s="15" t="s">
        <v>3204</v>
      </c>
      <c r="AC3471" s="15"/>
      <c r="AD3471" s="15"/>
      <c r="AE3471" s="15"/>
      <c r="AF3471" s="15"/>
      <c r="AG3471" s="15"/>
      <c r="AH3471" s="15"/>
      <c r="AI3471" s="40" t="str">
        <f t="shared" si="452"/>
        <v>ok</v>
      </c>
      <c r="AJ3471"/>
      <c r="AK3471" t="str">
        <f>Tabela1[[#This Row],[Coluna1]]&amp;Tabela1[[#This Row],[PEDIDO]]</f>
        <v/>
      </c>
      <c r="AL3471"/>
      <c r="AM3471"/>
      <c r="AN3471"/>
      <c r="AO3471" t="str">
        <f t="shared" si="457"/>
        <v>/</v>
      </c>
      <c r="AP3471" t="str">
        <f>Tabela1[[#This Row],[TAG]]&amp;Tabela1[[#This Row],[PEDIDO]]&amp;Tabela1[[#This Row],[PRODUTO]]</f>
        <v/>
      </c>
      <c r="AQ3471" s="23" t="str">
        <f>Tabela1[[#This Row],[PRODUTO]]&amp;Tabela1[[#This Row],[TAG]]</f>
        <v/>
      </c>
      <c r="AR3471" s="183">
        <f>Tabela1[[#This Row],[PESO TOTAL]]*Tabela1[[#This Row],[MATÉRIA PRIMA]]</f>
        <v>0</v>
      </c>
      <c r="AS3471" s="28">
        <f>Tabela1[[#This Row],[PESO TOTAL]]*Tabela1[[#This Row],[PREPARAÇÃO ]]</f>
        <v>0</v>
      </c>
      <c r="AT3471" s="28">
        <f>Tabela1[[#This Row],[PESO TOTAL]]*Tabela1[[#This Row],[CALDEIRARIA]]</f>
        <v>0</v>
      </c>
      <c r="AU3471" s="28">
        <f>Tabela1[[#This Row],[PESO TOTAL]]*Tabela1[[#This Row],[SOLDA]]</f>
        <v>0</v>
      </c>
      <c r="AV3471" s="28">
        <f>Tabela1[[#This Row],[PESO TOTAL]]*Tabela1[[#This Row],[ACABAMENTO]]</f>
        <v>0</v>
      </c>
      <c r="AW3471" s="28">
        <f>Tabela1[[#This Row],[PESO TOTAL]]*Tabela1[[#This Row],[PRONTO ACABADO]]</f>
        <v>0</v>
      </c>
      <c r="AX3471" s="28">
        <f>Tabela1[[#This Row],[PESO TOTAL]]*Tabela1[[#This Row],[EXPEDIÇÃO ]]</f>
        <v>0</v>
      </c>
      <c r="AY3471" s="28" t="str">
        <f>Tabela1[[#This Row],[PEDIDO]]&amp;Tabela1[[#This Row],[PRODUTO]]</f>
        <v/>
      </c>
      <c r="AZ3471" s="44">
        <f>IF(AF3471="",0,IF(ISTEXT(AF3471),H3471*VALUE(SUBSTITUTE(AF3471,"%",""))/100,H3471*AF3471))-Tabela1[[#This Row],[PRONTO ACABADO2]]</f>
        <v>0</v>
      </c>
      <c r="BA3471" s="44">
        <f>IF(AG3471="",0,IF(ISTEXT(AG3471),H3471*VALUE(SUBSTITUTE(AG3471,"%",""))/100,H3471*AG3471))-Tabela1[[#This Row],[PESO EXPEDIDO2]]</f>
        <v>0</v>
      </c>
      <c r="BB3471" s="44">
        <f t="shared" si="458"/>
        <v>0</v>
      </c>
      <c r="BC3471" s="44">
        <f t="shared" si="459"/>
        <v>0</v>
      </c>
      <c r="BD3471" s="44"/>
    </row>
    <row r="3472" spans="1:56" ht="15.75" hidden="1" customHeight="1" x14ac:dyDescent="0.25">
      <c r="A3472" s="6"/>
      <c r="B3472" s="22"/>
      <c r="C3472" s="7"/>
      <c r="D3472" s="46"/>
      <c r="E3472" s="7"/>
      <c r="F3472" s="7"/>
      <c r="G3472" s="44"/>
      <c r="H3472" s="41">
        <f>Tabela1[[#This Row],[PESO UNI]]*Tabela1[[#This Row],[QTE]]</f>
        <v>0</v>
      </c>
      <c r="I3472" s="7"/>
      <c r="J3472" s="8"/>
      <c r="K3472" s="8"/>
      <c r="L3472" s="9"/>
      <c r="M3472" s="10"/>
      <c r="N3472" s="11"/>
      <c r="O3472" s="12"/>
      <c r="P3472" s="13"/>
      <c r="Q3472" s="14">
        <f>Tabela1[[#This Row],[QTDE/ Fabricação]]-Tabela1[[#This Row],[QTE]]</f>
        <v>0</v>
      </c>
      <c r="R3472" s="19">
        <f t="shared" si="454"/>
        <v>0</v>
      </c>
      <c r="S3472" s="19">
        <f t="shared" si="453"/>
        <v>0</v>
      </c>
      <c r="T3472" s="20">
        <f t="shared" si="455"/>
        <v>0</v>
      </c>
      <c r="U3472" s="17">
        <f>IFERROR(SUMIF('LISTA DE EMBARQUE'!B:B,MICRO!E:E,'LISTA DE EMBARQUE'!G:G),"")</f>
        <v>0</v>
      </c>
      <c r="V3472" s="12" t="str">
        <f>IFERROR(VLOOKUP(Tabela1[[#This Row],[COD.MDE]],'LISTA DE EMBARQUE'!B:L,11,0),"")</f>
        <v/>
      </c>
      <c r="W3472" s="13" t="str">
        <f>IFERROR(COUNTIF(#REF!,Tabela1[[#This Row],[Colunas5]]),"")</f>
        <v/>
      </c>
      <c r="X3472" s="14">
        <f>Tabela1[[#This Row],[QIANTIDADE EXPEDIDA]]*Tabela1[[#This Row],[PESO UNI]]</f>
        <v>0</v>
      </c>
      <c r="Y3472" s="14">
        <f t="shared" si="456"/>
        <v>0</v>
      </c>
      <c r="Z3472" s="21">
        <f>Tabela1[[#This Row],[PESO TOTAL]]-Tabela1[[#This Row],[Peso Expedido]]</f>
        <v>0</v>
      </c>
      <c r="AA3472" s="18"/>
      <c r="AB3472" s="15" t="s">
        <v>3204</v>
      </c>
      <c r="AC3472" s="15"/>
      <c r="AD3472" s="15"/>
      <c r="AE3472" s="15"/>
      <c r="AF3472" s="15"/>
      <c r="AG3472" s="15"/>
      <c r="AH3472" s="15"/>
      <c r="AI3472" s="40" t="str">
        <f t="shared" si="452"/>
        <v>ok</v>
      </c>
      <c r="AJ3472"/>
      <c r="AK3472" t="str">
        <f>Tabela1[[#This Row],[Coluna1]]&amp;Tabela1[[#This Row],[PEDIDO]]</f>
        <v/>
      </c>
      <c r="AL3472"/>
      <c r="AM3472"/>
      <c r="AN3472"/>
      <c r="AO3472" t="str">
        <f t="shared" si="457"/>
        <v>/</v>
      </c>
      <c r="AP3472" t="str">
        <f>Tabela1[[#This Row],[TAG]]&amp;Tabela1[[#This Row],[PEDIDO]]&amp;Tabela1[[#This Row],[PRODUTO]]</f>
        <v/>
      </c>
      <c r="AQ3472" s="23" t="str">
        <f>Tabela1[[#This Row],[PRODUTO]]&amp;Tabela1[[#This Row],[TAG]]</f>
        <v/>
      </c>
      <c r="AR3472" s="183">
        <f>Tabela1[[#This Row],[PESO TOTAL]]*Tabela1[[#This Row],[MATÉRIA PRIMA]]</f>
        <v>0</v>
      </c>
      <c r="AS3472" s="28">
        <f>Tabela1[[#This Row],[PESO TOTAL]]*Tabela1[[#This Row],[PREPARAÇÃO ]]</f>
        <v>0</v>
      </c>
      <c r="AT3472" s="28">
        <f>Tabela1[[#This Row],[PESO TOTAL]]*Tabela1[[#This Row],[CALDEIRARIA]]</f>
        <v>0</v>
      </c>
      <c r="AU3472" s="28">
        <f>Tabela1[[#This Row],[PESO TOTAL]]*Tabela1[[#This Row],[SOLDA]]</f>
        <v>0</v>
      </c>
      <c r="AV3472" s="28">
        <f>Tabela1[[#This Row],[PESO TOTAL]]*Tabela1[[#This Row],[ACABAMENTO]]</f>
        <v>0</v>
      </c>
      <c r="AW3472" s="28">
        <f>Tabela1[[#This Row],[PESO TOTAL]]*Tabela1[[#This Row],[PRONTO ACABADO]]</f>
        <v>0</v>
      </c>
      <c r="AX3472" s="28">
        <f>Tabela1[[#This Row],[PESO TOTAL]]*Tabela1[[#This Row],[EXPEDIÇÃO ]]</f>
        <v>0</v>
      </c>
      <c r="AY3472" s="28" t="str">
        <f>Tabela1[[#This Row],[PEDIDO]]&amp;Tabela1[[#This Row],[PRODUTO]]</f>
        <v/>
      </c>
      <c r="AZ3472" s="44">
        <f>IF(AF3472="",0,IF(ISTEXT(AF3472),H3472*VALUE(SUBSTITUTE(AF3472,"%",""))/100,H3472*AF3472))-Tabela1[[#This Row],[PRONTO ACABADO2]]</f>
        <v>0</v>
      </c>
      <c r="BA3472" s="44">
        <f>IF(AG3472="",0,IF(ISTEXT(AG3472),H3472*VALUE(SUBSTITUTE(AG3472,"%",""))/100,H3472*AG3472))-Tabela1[[#This Row],[PESO EXPEDIDO2]]</f>
        <v>0</v>
      </c>
      <c r="BB3472" s="44">
        <f t="shared" si="458"/>
        <v>0</v>
      </c>
      <c r="BC3472" s="44">
        <f t="shared" si="459"/>
        <v>0</v>
      </c>
      <c r="BD3472" s="44"/>
    </row>
    <row r="3473" spans="1:56" ht="15.75" hidden="1" customHeight="1" x14ac:dyDescent="0.25">
      <c r="A3473" s="6"/>
      <c r="B3473" s="22"/>
      <c r="C3473" s="7"/>
      <c r="D3473" s="46"/>
      <c r="E3473" s="7"/>
      <c r="F3473" s="7"/>
      <c r="G3473" s="44"/>
      <c r="H3473" s="41">
        <f>Tabela1[[#This Row],[PESO UNI]]*Tabela1[[#This Row],[QTE]]</f>
        <v>0</v>
      </c>
      <c r="I3473" s="7"/>
      <c r="J3473" s="8"/>
      <c r="K3473" s="8"/>
      <c r="L3473" s="9"/>
      <c r="M3473" s="10"/>
      <c r="N3473" s="11"/>
      <c r="O3473" s="12"/>
      <c r="P3473" s="13"/>
      <c r="Q3473" s="14">
        <f>Tabela1[[#This Row],[QTDE/ Fabricação]]-Tabela1[[#This Row],[QTE]]</f>
        <v>0</v>
      </c>
      <c r="R3473" s="19">
        <f t="shared" si="454"/>
        <v>0</v>
      </c>
      <c r="S3473" s="19">
        <f t="shared" si="453"/>
        <v>0</v>
      </c>
      <c r="T3473" s="20">
        <f t="shared" si="455"/>
        <v>0</v>
      </c>
      <c r="U3473" s="17">
        <f>IFERROR(SUMIF('LISTA DE EMBARQUE'!B:B,MICRO!E:E,'LISTA DE EMBARQUE'!G:G),"")</f>
        <v>0</v>
      </c>
      <c r="V3473" s="12" t="str">
        <f>IFERROR(VLOOKUP(Tabela1[[#This Row],[COD.MDE]],'LISTA DE EMBARQUE'!B:L,11,0),"")</f>
        <v/>
      </c>
      <c r="W3473" s="13" t="str">
        <f>IFERROR(COUNTIF(#REF!,Tabela1[[#This Row],[Colunas5]]),"")</f>
        <v/>
      </c>
      <c r="X3473" s="14">
        <f>Tabela1[[#This Row],[QIANTIDADE EXPEDIDA]]*Tabela1[[#This Row],[PESO UNI]]</f>
        <v>0</v>
      </c>
      <c r="Y3473" s="14">
        <f t="shared" si="456"/>
        <v>0</v>
      </c>
      <c r="Z3473" s="21">
        <f>Tabela1[[#This Row],[PESO TOTAL]]-Tabela1[[#This Row],[Peso Expedido]]</f>
        <v>0</v>
      </c>
      <c r="AA3473" s="18"/>
      <c r="AB3473" s="15" t="s">
        <v>3204</v>
      </c>
      <c r="AC3473" s="15"/>
      <c r="AD3473" s="15"/>
      <c r="AE3473" s="15"/>
      <c r="AF3473" s="15"/>
      <c r="AG3473" s="15"/>
      <c r="AH3473" s="15"/>
      <c r="AI3473" s="40" t="str">
        <f t="shared" ref="AI3473:AI3536" si="460">IF(Z3473&lt;=0,"ok","")</f>
        <v>ok</v>
      </c>
      <c r="AJ3473"/>
      <c r="AK3473" t="str">
        <f>Tabela1[[#This Row],[Coluna1]]&amp;Tabela1[[#This Row],[PEDIDO]]</f>
        <v/>
      </c>
      <c r="AL3473"/>
      <c r="AM3473"/>
      <c r="AN3473"/>
      <c r="AO3473" t="str">
        <f t="shared" si="457"/>
        <v>/</v>
      </c>
      <c r="AP3473" t="str">
        <f>Tabela1[[#This Row],[TAG]]&amp;Tabela1[[#This Row],[PEDIDO]]&amp;Tabela1[[#This Row],[PRODUTO]]</f>
        <v/>
      </c>
      <c r="AQ3473" s="23" t="str">
        <f>Tabela1[[#This Row],[PRODUTO]]&amp;Tabela1[[#This Row],[TAG]]</f>
        <v/>
      </c>
      <c r="AR3473" s="183">
        <f>Tabela1[[#This Row],[PESO TOTAL]]*Tabela1[[#This Row],[MATÉRIA PRIMA]]</f>
        <v>0</v>
      </c>
      <c r="AS3473" s="28">
        <f>Tabela1[[#This Row],[PESO TOTAL]]*Tabela1[[#This Row],[PREPARAÇÃO ]]</f>
        <v>0</v>
      </c>
      <c r="AT3473" s="28">
        <f>Tabela1[[#This Row],[PESO TOTAL]]*Tabela1[[#This Row],[CALDEIRARIA]]</f>
        <v>0</v>
      </c>
      <c r="AU3473" s="28">
        <f>Tabela1[[#This Row],[PESO TOTAL]]*Tabela1[[#This Row],[SOLDA]]</f>
        <v>0</v>
      </c>
      <c r="AV3473" s="28">
        <f>Tabela1[[#This Row],[PESO TOTAL]]*Tabela1[[#This Row],[ACABAMENTO]]</f>
        <v>0</v>
      </c>
      <c r="AW3473" s="28">
        <f>Tabela1[[#This Row],[PESO TOTAL]]*Tabela1[[#This Row],[PRONTO ACABADO]]</f>
        <v>0</v>
      </c>
      <c r="AX3473" s="28">
        <f>Tabela1[[#This Row],[PESO TOTAL]]*Tabela1[[#This Row],[EXPEDIÇÃO ]]</f>
        <v>0</v>
      </c>
      <c r="AY3473" s="28" t="str">
        <f>Tabela1[[#This Row],[PEDIDO]]&amp;Tabela1[[#This Row],[PRODUTO]]</f>
        <v/>
      </c>
      <c r="AZ3473" s="44">
        <f>IF(AF3473="",0,IF(ISTEXT(AF3473),H3473*VALUE(SUBSTITUTE(AF3473,"%",""))/100,H3473*AF3473))-Tabela1[[#This Row],[PRONTO ACABADO2]]</f>
        <v>0</v>
      </c>
      <c r="BA3473" s="44">
        <f>IF(AG3473="",0,IF(ISTEXT(AG3473),H3473*VALUE(SUBSTITUTE(AG3473,"%",""))/100,H3473*AG3473))-Tabela1[[#This Row],[PESO EXPEDIDO2]]</f>
        <v>0</v>
      </c>
      <c r="BB3473" s="44">
        <f t="shared" si="458"/>
        <v>0</v>
      </c>
      <c r="BC3473" s="44">
        <f t="shared" si="459"/>
        <v>0</v>
      </c>
      <c r="BD3473" s="44"/>
    </row>
    <row r="3474" spans="1:56" ht="15.75" hidden="1" customHeight="1" x14ac:dyDescent="0.25">
      <c r="A3474" s="6"/>
      <c r="B3474" s="22"/>
      <c r="C3474" s="7"/>
      <c r="D3474" s="46"/>
      <c r="E3474" s="7"/>
      <c r="F3474" s="7"/>
      <c r="G3474" s="44"/>
      <c r="H3474" s="41">
        <f>Tabela1[[#This Row],[PESO UNI]]*Tabela1[[#This Row],[QTE]]</f>
        <v>0</v>
      </c>
      <c r="I3474" s="7"/>
      <c r="J3474" s="8"/>
      <c r="K3474" s="8"/>
      <c r="L3474" s="9"/>
      <c r="M3474" s="10"/>
      <c r="N3474" s="11"/>
      <c r="O3474" s="12"/>
      <c r="P3474" s="13"/>
      <c r="Q3474" s="14">
        <f>Tabela1[[#This Row],[QTDE/ Fabricação]]-Tabela1[[#This Row],[QTE]]</f>
        <v>0</v>
      </c>
      <c r="R3474" s="19">
        <f t="shared" si="454"/>
        <v>0</v>
      </c>
      <c r="S3474" s="19">
        <f t="shared" si="453"/>
        <v>0</v>
      </c>
      <c r="T3474" s="20">
        <f t="shared" si="455"/>
        <v>0</v>
      </c>
      <c r="U3474" s="17">
        <f>IFERROR(SUMIF('LISTA DE EMBARQUE'!B:B,MICRO!E:E,'LISTA DE EMBARQUE'!G:G),"")</f>
        <v>0</v>
      </c>
      <c r="V3474" s="12" t="str">
        <f>IFERROR(VLOOKUP(Tabela1[[#This Row],[COD.MDE]],'LISTA DE EMBARQUE'!B:L,11,0),"")</f>
        <v/>
      </c>
      <c r="W3474" s="13" t="str">
        <f>IFERROR(COUNTIF(#REF!,Tabela1[[#This Row],[Colunas5]]),"")</f>
        <v/>
      </c>
      <c r="X3474" s="14">
        <f>Tabela1[[#This Row],[QIANTIDADE EXPEDIDA]]*Tabela1[[#This Row],[PESO UNI]]</f>
        <v>0</v>
      </c>
      <c r="Y3474" s="14">
        <f t="shared" si="456"/>
        <v>0</v>
      </c>
      <c r="Z3474" s="21">
        <f>Tabela1[[#This Row],[PESO TOTAL]]-Tabela1[[#This Row],[Peso Expedido]]</f>
        <v>0</v>
      </c>
      <c r="AA3474" s="18"/>
      <c r="AB3474" s="15" t="s">
        <v>3204</v>
      </c>
      <c r="AC3474" s="15"/>
      <c r="AD3474" s="15"/>
      <c r="AE3474" s="15"/>
      <c r="AF3474" s="15"/>
      <c r="AG3474" s="15"/>
      <c r="AH3474" s="15"/>
      <c r="AI3474" s="40" t="str">
        <f t="shared" si="460"/>
        <v>ok</v>
      </c>
      <c r="AJ3474"/>
      <c r="AK3474" t="str">
        <f>Tabela1[[#This Row],[Coluna1]]&amp;Tabela1[[#This Row],[PEDIDO]]</f>
        <v/>
      </c>
      <c r="AL3474"/>
      <c r="AM3474"/>
      <c r="AN3474"/>
      <c r="AO3474" t="str">
        <f t="shared" si="457"/>
        <v>/</v>
      </c>
      <c r="AP3474" t="str">
        <f>Tabela1[[#This Row],[TAG]]&amp;Tabela1[[#This Row],[PEDIDO]]&amp;Tabela1[[#This Row],[PRODUTO]]</f>
        <v/>
      </c>
      <c r="AQ3474" s="23" t="str">
        <f>Tabela1[[#This Row],[PRODUTO]]&amp;Tabela1[[#This Row],[TAG]]</f>
        <v/>
      </c>
      <c r="AR3474" s="183">
        <f>Tabela1[[#This Row],[PESO TOTAL]]*Tabela1[[#This Row],[MATÉRIA PRIMA]]</f>
        <v>0</v>
      </c>
      <c r="AS3474" s="28">
        <f>Tabela1[[#This Row],[PESO TOTAL]]*Tabela1[[#This Row],[PREPARAÇÃO ]]</f>
        <v>0</v>
      </c>
      <c r="AT3474" s="28">
        <f>Tabela1[[#This Row],[PESO TOTAL]]*Tabela1[[#This Row],[CALDEIRARIA]]</f>
        <v>0</v>
      </c>
      <c r="AU3474" s="28">
        <f>Tabela1[[#This Row],[PESO TOTAL]]*Tabela1[[#This Row],[SOLDA]]</f>
        <v>0</v>
      </c>
      <c r="AV3474" s="28">
        <f>Tabela1[[#This Row],[PESO TOTAL]]*Tabela1[[#This Row],[ACABAMENTO]]</f>
        <v>0</v>
      </c>
      <c r="AW3474" s="28">
        <f>Tabela1[[#This Row],[PESO TOTAL]]*Tabela1[[#This Row],[PRONTO ACABADO]]</f>
        <v>0</v>
      </c>
      <c r="AX3474" s="28">
        <f>Tabela1[[#This Row],[PESO TOTAL]]*Tabela1[[#This Row],[EXPEDIÇÃO ]]</f>
        <v>0</v>
      </c>
      <c r="AY3474" s="28" t="str">
        <f>Tabela1[[#This Row],[PEDIDO]]&amp;Tabela1[[#This Row],[PRODUTO]]</f>
        <v/>
      </c>
      <c r="AZ3474" s="44">
        <f>IF(AF3474="",0,IF(ISTEXT(AF3474),H3474*VALUE(SUBSTITUTE(AF3474,"%",""))/100,H3474*AF3474))-Tabela1[[#This Row],[PRONTO ACABADO2]]</f>
        <v>0</v>
      </c>
      <c r="BA3474" s="44">
        <f>IF(AG3474="",0,IF(ISTEXT(AG3474),H3474*VALUE(SUBSTITUTE(AG3474,"%",""))/100,H3474*AG3474))-Tabela1[[#This Row],[PESO EXPEDIDO2]]</f>
        <v>0</v>
      </c>
      <c r="BB3474" s="44">
        <f t="shared" si="458"/>
        <v>0</v>
      </c>
      <c r="BC3474" s="44">
        <f t="shared" si="459"/>
        <v>0</v>
      </c>
      <c r="BD3474" s="44"/>
    </row>
    <row r="3475" spans="1:56" ht="15.75" hidden="1" customHeight="1" x14ac:dyDescent="0.25">
      <c r="A3475" s="6"/>
      <c r="B3475" s="22"/>
      <c r="C3475" s="7"/>
      <c r="D3475" s="46"/>
      <c r="E3475" s="7"/>
      <c r="F3475" s="7"/>
      <c r="G3475" s="44"/>
      <c r="H3475" s="41">
        <f>Tabela1[[#This Row],[PESO UNI]]*Tabela1[[#This Row],[QTE]]</f>
        <v>0</v>
      </c>
      <c r="I3475" s="7"/>
      <c r="J3475" s="8"/>
      <c r="K3475" s="8"/>
      <c r="L3475" s="9"/>
      <c r="M3475" s="10"/>
      <c r="N3475" s="11"/>
      <c r="O3475" s="12"/>
      <c r="P3475" s="13"/>
      <c r="Q3475" s="14">
        <f>Tabela1[[#This Row],[QTDE/ Fabricação]]-Tabela1[[#This Row],[QTE]]</f>
        <v>0</v>
      </c>
      <c r="R3475" s="19">
        <f t="shared" si="454"/>
        <v>0</v>
      </c>
      <c r="S3475" s="19">
        <f t="shared" si="453"/>
        <v>0</v>
      </c>
      <c r="T3475" s="20">
        <f t="shared" si="455"/>
        <v>0</v>
      </c>
      <c r="U3475" s="17">
        <f>IFERROR(SUMIF('LISTA DE EMBARQUE'!B:B,MICRO!E:E,'LISTA DE EMBARQUE'!G:G),"")</f>
        <v>0</v>
      </c>
      <c r="V3475" s="12" t="str">
        <f>IFERROR(VLOOKUP(Tabela1[[#This Row],[COD.MDE]],'LISTA DE EMBARQUE'!B:L,11,0),"")</f>
        <v/>
      </c>
      <c r="W3475" s="13" t="str">
        <f>IFERROR(COUNTIF(#REF!,Tabela1[[#This Row],[Colunas5]]),"")</f>
        <v/>
      </c>
      <c r="X3475" s="14">
        <f>Tabela1[[#This Row],[QIANTIDADE EXPEDIDA]]*Tabela1[[#This Row],[PESO UNI]]</f>
        <v>0</v>
      </c>
      <c r="Y3475" s="14">
        <f t="shared" si="456"/>
        <v>0</v>
      </c>
      <c r="Z3475" s="21">
        <f>Tabela1[[#This Row],[PESO TOTAL]]-Tabela1[[#This Row],[Peso Expedido]]</f>
        <v>0</v>
      </c>
      <c r="AA3475" s="18"/>
      <c r="AB3475" s="15" t="s">
        <v>3204</v>
      </c>
      <c r="AC3475" s="15"/>
      <c r="AD3475" s="15"/>
      <c r="AE3475" s="15"/>
      <c r="AF3475" s="15"/>
      <c r="AG3475" s="15"/>
      <c r="AH3475" s="15"/>
      <c r="AI3475" s="40" t="str">
        <f t="shared" si="460"/>
        <v>ok</v>
      </c>
      <c r="AJ3475"/>
      <c r="AK3475" t="str">
        <f>Tabela1[[#This Row],[Coluna1]]&amp;Tabela1[[#This Row],[PEDIDO]]</f>
        <v/>
      </c>
      <c r="AL3475"/>
      <c r="AM3475"/>
      <c r="AN3475"/>
      <c r="AO3475" t="str">
        <f t="shared" si="457"/>
        <v>/</v>
      </c>
      <c r="AP3475" t="str">
        <f>Tabela1[[#This Row],[TAG]]&amp;Tabela1[[#This Row],[PEDIDO]]&amp;Tabela1[[#This Row],[PRODUTO]]</f>
        <v/>
      </c>
      <c r="AQ3475" s="23" t="str">
        <f>Tabela1[[#This Row],[PRODUTO]]&amp;Tabela1[[#This Row],[TAG]]</f>
        <v/>
      </c>
      <c r="AR3475" s="183">
        <f>Tabela1[[#This Row],[PESO TOTAL]]*Tabela1[[#This Row],[MATÉRIA PRIMA]]</f>
        <v>0</v>
      </c>
      <c r="AS3475" s="28">
        <f>Tabela1[[#This Row],[PESO TOTAL]]*Tabela1[[#This Row],[PREPARAÇÃO ]]</f>
        <v>0</v>
      </c>
      <c r="AT3475" s="28">
        <f>Tabela1[[#This Row],[PESO TOTAL]]*Tabela1[[#This Row],[CALDEIRARIA]]</f>
        <v>0</v>
      </c>
      <c r="AU3475" s="28">
        <f>Tabela1[[#This Row],[PESO TOTAL]]*Tabela1[[#This Row],[SOLDA]]</f>
        <v>0</v>
      </c>
      <c r="AV3475" s="28">
        <f>Tabela1[[#This Row],[PESO TOTAL]]*Tabela1[[#This Row],[ACABAMENTO]]</f>
        <v>0</v>
      </c>
      <c r="AW3475" s="28">
        <f>Tabela1[[#This Row],[PESO TOTAL]]*Tabela1[[#This Row],[PRONTO ACABADO]]</f>
        <v>0</v>
      </c>
      <c r="AX3475" s="28">
        <f>Tabela1[[#This Row],[PESO TOTAL]]*Tabela1[[#This Row],[EXPEDIÇÃO ]]</f>
        <v>0</v>
      </c>
      <c r="AY3475" s="28" t="str">
        <f>Tabela1[[#This Row],[PEDIDO]]&amp;Tabela1[[#This Row],[PRODUTO]]</f>
        <v/>
      </c>
      <c r="AZ3475" s="44">
        <f>IF(AF3475="",0,IF(ISTEXT(AF3475),H3475*VALUE(SUBSTITUTE(AF3475,"%",""))/100,H3475*AF3475))-Tabela1[[#This Row],[PRONTO ACABADO2]]</f>
        <v>0</v>
      </c>
      <c r="BA3475" s="44">
        <f>IF(AG3475="",0,IF(ISTEXT(AG3475),H3475*VALUE(SUBSTITUTE(AG3475,"%",""))/100,H3475*AG3475))-Tabela1[[#This Row],[PESO EXPEDIDO2]]</f>
        <v>0</v>
      </c>
      <c r="BB3475" s="44">
        <f t="shared" si="458"/>
        <v>0</v>
      </c>
      <c r="BC3475" s="44">
        <f t="shared" si="459"/>
        <v>0</v>
      </c>
      <c r="BD3475" s="44"/>
    </row>
    <row r="3476" spans="1:56" ht="15.75" hidden="1" customHeight="1" x14ac:dyDescent="0.25">
      <c r="A3476" s="6"/>
      <c r="B3476" s="22"/>
      <c r="C3476" s="7"/>
      <c r="D3476" s="46"/>
      <c r="E3476" s="7"/>
      <c r="F3476" s="7"/>
      <c r="G3476" s="44"/>
      <c r="H3476" s="41">
        <f>Tabela1[[#This Row],[PESO UNI]]*Tabela1[[#This Row],[QTE]]</f>
        <v>0</v>
      </c>
      <c r="I3476" s="7"/>
      <c r="J3476" s="8"/>
      <c r="K3476" s="8"/>
      <c r="L3476" s="9"/>
      <c r="M3476" s="10"/>
      <c r="N3476" s="11"/>
      <c r="O3476" s="12"/>
      <c r="P3476" s="13"/>
      <c r="Q3476" s="14">
        <f>Tabela1[[#This Row],[QTDE/ Fabricação]]-Tabela1[[#This Row],[QTE]]</f>
        <v>0</v>
      </c>
      <c r="R3476" s="19">
        <f t="shared" si="454"/>
        <v>0</v>
      </c>
      <c r="S3476" s="19">
        <f t="shared" si="453"/>
        <v>0</v>
      </c>
      <c r="T3476" s="20">
        <f t="shared" si="455"/>
        <v>0</v>
      </c>
      <c r="U3476" s="17">
        <f>IFERROR(SUMIF('LISTA DE EMBARQUE'!B:B,MICRO!E:E,'LISTA DE EMBARQUE'!G:G),"")</f>
        <v>0</v>
      </c>
      <c r="V3476" s="12" t="str">
        <f>IFERROR(VLOOKUP(Tabela1[[#This Row],[COD.MDE]],'LISTA DE EMBARQUE'!B:L,11,0),"")</f>
        <v/>
      </c>
      <c r="W3476" s="13" t="str">
        <f>IFERROR(COUNTIF(#REF!,Tabela1[[#This Row],[Colunas5]]),"")</f>
        <v/>
      </c>
      <c r="X3476" s="14">
        <f>Tabela1[[#This Row],[QIANTIDADE EXPEDIDA]]*Tabela1[[#This Row],[PESO UNI]]</f>
        <v>0</v>
      </c>
      <c r="Y3476" s="14">
        <f t="shared" si="456"/>
        <v>0</v>
      </c>
      <c r="Z3476" s="21">
        <f>Tabela1[[#This Row],[PESO TOTAL]]-Tabela1[[#This Row],[Peso Expedido]]</f>
        <v>0</v>
      </c>
      <c r="AA3476" s="18"/>
      <c r="AB3476" s="15" t="s">
        <v>3204</v>
      </c>
      <c r="AC3476" s="15"/>
      <c r="AD3476" s="15"/>
      <c r="AE3476" s="15"/>
      <c r="AF3476" s="15"/>
      <c r="AG3476" s="15"/>
      <c r="AH3476" s="15"/>
      <c r="AI3476" s="40" t="str">
        <f t="shared" si="460"/>
        <v>ok</v>
      </c>
      <c r="AJ3476"/>
      <c r="AK3476" t="str">
        <f>Tabela1[[#This Row],[Coluna1]]&amp;Tabela1[[#This Row],[PEDIDO]]</f>
        <v/>
      </c>
      <c r="AL3476"/>
      <c r="AM3476"/>
      <c r="AN3476"/>
      <c r="AO3476" t="str">
        <f t="shared" si="457"/>
        <v>/</v>
      </c>
      <c r="AP3476" t="str">
        <f>Tabela1[[#This Row],[TAG]]&amp;Tabela1[[#This Row],[PEDIDO]]&amp;Tabela1[[#This Row],[PRODUTO]]</f>
        <v/>
      </c>
      <c r="AQ3476" s="23" t="str">
        <f>Tabela1[[#This Row],[PRODUTO]]&amp;Tabela1[[#This Row],[TAG]]</f>
        <v/>
      </c>
      <c r="AR3476" s="183">
        <f>Tabela1[[#This Row],[PESO TOTAL]]*Tabela1[[#This Row],[MATÉRIA PRIMA]]</f>
        <v>0</v>
      </c>
      <c r="AS3476" s="28">
        <f>Tabela1[[#This Row],[PESO TOTAL]]*Tabela1[[#This Row],[PREPARAÇÃO ]]</f>
        <v>0</v>
      </c>
      <c r="AT3476" s="28">
        <f>Tabela1[[#This Row],[PESO TOTAL]]*Tabela1[[#This Row],[CALDEIRARIA]]</f>
        <v>0</v>
      </c>
      <c r="AU3476" s="28">
        <f>Tabela1[[#This Row],[PESO TOTAL]]*Tabela1[[#This Row],[SOLDA]]</f>
        <v>0</v>
      </c>
      <c r="AV3476" s="28">
        <f>Tabela1[[#This Row],[PESO TOTAL]]*Tabela1[[#This Row],[ACABAMENTO]]</f>
        <v>0</v>
      </c>
      <c r="AW3476" s="28">
        <f>Tabela1[[#This Row],[PESO TOTAL]]*Tabela1[[#This Row],[PRONTO ACABADO]]</f>
        <v>0</v>
      </c>
      <c r="AX3476" s="28">
        <f>Tabela1[[#This Row],[PESO TOTAL]]*Tabela1[[#This Row],[EXPEDIÇÃO ]]</f>
        <v>0</v>
      </c>
      <c r="AY3476" s="28" t="str">
        <f>Tabela1[[#This Row],[PEDIDO]]&amp;Tabela1[[#This Row],[PRODUTO]]</f>
        <v/>
      </c>
      <c r="AZ3476" s="44">
        <f>IF(AF3476="",0,IF(ISTEXT(AF3476),H3476*VALUE(SUBSTITUTE(AF3476,"%",""))/100,H3476*AF3476))-Tabela1[[#This Row],[PRONTO ACABADO2]]</f>
        <v>0</v>
      </c>
      <c r="BA3476" s="44">
        <f>IF(AG3476="",0,IF(ISTEXT(AG3476),H3476*VALUE(SUBSTITUTE(AG3476,"%",""))/100,H3476*AG3476))-Tabela1[[#This Row],[PESO EXPEDIDO2]]</f>
        <v>0</v>
      </c>
      <c r="BB3476" s="44">
        <f t="shared" si="458"/>
        <v>0</v>
      </c>
      <c r="BC3476" s="44">
        <f t="shared" si="459"/>
        <v>0</v>
      </c>
      <c r="BD3476" s="44"/>
    </row>
    <row r="3477" spans="1:56" ht="15.75" hidden="1" customHeight="1" x14ac:dyDescent="0.25">
      <c r="A3477" s="6"/>
      <c r="B3477" s="22"/>
      <c r="C3477" s="7"/>
      <c r="D3477" s="46"/>
      <c r="E3477" s="7"/>
      <c r="F3477" s="7"/>
      <c r="G3477" s="44"/>
      <c r="H3477" s="41">
        <f>Tabela1[[#This Row],[PESO UNI]]*Tabela1[[#This Row],[QTE]]</f>
        <v>0</v>
      </c>
      <c r="I3477" s="7"/>
      <c r="J3477" s="8"/>
      <c r="K3477" s="8"/>
      <c r="L3477" s="9"/>
      <c r="M3477" s="10"/>
      <c r="N3477" s="11"/>
      <c r="O3477" s="12"/>
      <c r="P3477" s="13"/>
      <c r="Q3477" s="14">
        <f>Tabela1[[#This Row],[QTDE/ Fabricação]]-Tabela1[[#This Row],[QTE]]</f>
        <v>0</v>
      </c>
      <c r="R3477" s="19">
        <f t="shared" si="454"/>
        <v>0</v>
      </c>
      <c r="S3477" s="19">
        <f t="shared" si="453"/>
        <v>0</v>
      </c>
      <c r="T3477" s="20">
        <f t="shared" si="455"/>
        <v>0</v>
      </c>
      <c r="U3477" s="17">
        <f>IFERROR(SUMIF('LISTA DE EMBARQUE'!B:B,MICRO!E:E,'LISTA DE EMBARQUE'!G:G),"")</f>
        <v>0</v>
      </c>
      <c r="V3477" s="12" t="str">
        <f>IFERROR(VLOOKUP(Tabela1[[#This Row],[COD.MDE]],'LISTA DE EMBARQUE'!B:L,11,0),"")</f>
        <v/>
      </c>
      <c r="W3477" s="13" t="str">
        <f>IFERROR(COUNTIF(#REF!,Tabela1[[#This Row],[Colunas5]]),"")</f>
        <v/>
      </c>
      <c r="X3477" s="14">
        <f>Tabela1[[#This Row],[QIANTIDADE EXPEDIDA]]*Tabela1[[#This Row],[PESO UNI]]</f>
        <v>0</v>
      </c>
      <c r="Y3477" s="14">
        <f t="shared" si="456"/>
        <v>0</v>
      </c>
      <c r="Z3477" s="21">
        <f>Tabela1[[#This Row],[PESO TOTAL]]-Tabela1[[#This Row],[Peso Expedido]]</f>
        <v>0</v>
      </c>
      <c r="AA3477" s="18"/>
      <c r="AB3477" s="15" t="s">
        <v>3204</v>
      </c>
      <c r="AC3477" s="15"/>
      <c r="AD3477" s="15"/>
      <c r="AE3477" s="15"/>
      <c r="AF3477" s="15"/>
      <c r="AG3477" s="15"/>
      <c r="AH3477" s="15"/>
      <c r="AI3477" s="40" t="str">
        <f t="shared" si="460"/>
        <v>ok</v>
      </c>
      <c r="AJ3477"/>
      <c r="AK3477" t="str">
        <f>Tabela1[[#This Row],[Coluna1]]&amp;Tabela1[[#This Row],[PEDIDO]]</f>
        <v/>
      </c>
      <c r="AL3477"/>
      <c r="AM3477"/>
      <c r="AN3477"/>
      <c r="AO3477" t="str">
        <f t="shared" si="457"/>
        <v>/</v>
      </c>
      <c r="AP3477" t="str">
        <f>Tabela1[[#This Row],[TAG]]&amp;Tabela1[[#This Row],[PEDIDO]]&amp;Tabela1[[#This Row],[PRODUTO]]</f>
        <v/>
      </c>
      <c r="AQ3477" s="23" t="str">
        <f>Tabela1[[#This Row],[PRODUTO]]&amp;Tabela1[[#This Row],[TAG]]</f>
        <v/>
      </c>
      <c r="AR3477" s="183">
        <f>Tabela1[[#This Row],[PESO TOTAL]]*Tabela1[[#This Row],[MATÉRIA PRIMA]]</f>
        <v>0</v>
      </c>
      <c r="AS3477" s="28">
        <f>Tabela1[[#This Row],[PESO TOTAL]]*Tabela1[[#This Row],[PREPARAÇÃO ]]</f>
        <v>0</v>
      </c>
      <c r="AT3477" s="28">
        <f>Tabela1[[#This Row],[PESO TOTAL]]*Tabela1[[#This Row],[CALDEIRARIA]]</f>
        <v>0</v>
      </c>
      <c r="AU3477" s="28">
        <f>Tabela1[[#This Row],[PESO TOTAL]]*Tabela1[[#This Row],[SOLDA]]</f>
        <v>0</v>
      </c>
      <c r="AV3477" s="28">
        <f>Tabela1[[#This Row],[PESO TOTAL]]*Tabela1[[#This Row],[ACABAMENTO]]</f>
        <v>0</v>
      </c>
      <c r="AW3477" s="28">
        <f>Tabela1[[#This Row],[PESO TOTAL]]*Tabela1[[#This Row],[PRONTO ACABADO]]</f>
        <v>0</v>
      </c>
      <c r="AX3477" s="28">
        <f>Tabela1[[#This Row],[PESO TOTAL]]*Tabela1[[#This Row],[EXPEDIÇÃO ]]</f>
        <v>0</v>
      </c>
      <c r="AY3477" s="28" t="str">
        <f>Tabela1[[#This Row],[PEDIDO]]&amp;Tabela1[[#This Row],[PRODUTO]]</f>
        <v/>
      </c>
      <c r="AZ3477" s="44">
        <f>IF(AF3477="",0,IF(ISTEXT(AF3477),H3477*VALUE(SUBSTITUTE(AF3477,"%",""))/100,H3477*AF3477))-Tabela1[[#This Row],[PRONTO ACABADO2]]</f>
        <v>0</v>
      </c>
      <c r="BA3477" s="44">
        <f>IF(AG3477="",0,IF(ISTEXT(AG3477),H3477*VALUE(SUBSTITUTE(AG3477,"%",""))/100,H3477*AG3477))-Tabela1[[#This Row],[PESO EXPEDIDO2]]</f>
        <v>0</v>
      </c>
      <c r="BB3477" s="44">
        <f t="shared" si="458"/>
        <v>0</v>
      </c>
      <c r="BC3477" s="44">
        <f t="shared" si="459"/>
        <v>0</v>
      </c>
      <c r="BD3477" s="44"/>
    </row>
    <row r="3478" spans="1:56" ht="15.75" hidden="1" customHeight="1" x14ac:dyDescent="0.25">
      <c r="A3478" s="6"/>
      <c r="B3478" s="22"/>
      <c r="C3478" s="7"/>
      <c r="D3478" s="46"/>
      <c r="E3478" s="7"/>
      <c r="F3478" s="7"/>
      <c r="G3478" s="44"/>
      <c r="H3478" s="41">
        <f>Tabela1[[#This Row],[PESO UNI]]*Tabela1[[#This Row],[QTE]]</f>
        <v>0</v>
      </c>
      <c r="I3478" s="7"/>
      <c r="J3478" s="8"/>
      <c r="K3478" s="8"/>
      <c r="L3478" s="9"/>
      <c r="M3478" s="10"/>
      <c r="N3478" s="11"/>
      <c r="O3478" s="12"/>
      <c r="P3478" s="13"/>
      <c r="Q3478" s="14">
        <f>Tabela1[[#This Row],[QTDE/ Fabricação]]-Tabela1[[#This Row],[QTE]]</f>
        <v>0</v>
      </c>
      <c r="R3478" s="19">
        <f t="shared" si="454"/>
        <v>0</v>
      </c>
      <c r="S3478" s="19">
        <f t="shared" si="453"/>
        <v>0</v>
      </c>
      <c r="T3478" s="20">
        <f t="shared" si="455"/>
        <v>0</v>
      </c>
      <c r="U3478" s="17">
        <f>IFERROR(SUMIF('LISTA DE EMBARQUE'!B:B,MICRO!E:E,'LISTA DE EMBARQUE'!G:G),"")</f>
        <v>0</v>
      </c>
      <c r="V3478" s="12" t="str">
        <f>IFERROR(VLOOKUP(Tabela1[[#This Row],[COD.MDE]],'LISTA DE EMBARQUE'!B:L,11,0),"")</f>
        <v/>
      </c>
      <c r="W3478" s="13" t="str">
        <f>IFERROR(COUNTIF(#REF!,Tabela1[[#This Row],[Colunas5]]),"")</f>
        <v/>
      </c>
      <c r="X3478" s="14">
        <f>Tabela1[[#This Row],[QIANTIDADE EXPEDIDA]]*Tabela1[[#This Row],[PESO UNI]]</f>
        <v>0</v>
      </c>
      <c r="Y3478" s="14">
        <f t="shared" si="456"/>
        <v>0</v>
      </c>
      <c r="Z3478" s="21">
        <f>Tabela1[[#This Row],[PESO TOTAL]]-Tabela1[[#This Row],[Peso Expedido]]</f>
        <v>0</v>
      </c>
      <c r="AA3478" s="18"/>
      <c r="AB3478" s="15" t="s">
        <v>3204</v>
      </c>
      <c r="AC3478" s="15"/>
      <c r="AD3478" s="15"/>
      <c r="AE3478" s="15"/>
      <c r="AF3478" s="15"/>
      <c r="AG3478" s="15"/>
      <c r="AH3478" s="15"/>
      <c r="AI3478" s="40" t="str">
        <f t="shared" si="460"/>
        <v>ok</v>
      </c>
      <c r="AJ3478"/>
      <c r="AK3478" t="str">
        <f>Tabela1[[#This Row],[Coluna1]]&amp;Tabela1[[#This Row],[PEDIDO]]</f>
        <v/>
      </c>
      <c r="AL3478"/>
      <c r="AM3478"/>
      <c r="AN3478"/>
      <c r="AO3478" t="str">
        <f t="shared" si="457"/>
        <v>/</v>
      </c>
      <c r="AP3478" t="str">
        <f>Tabela1[[#This Row],[TAG]]&amp;Tabela1[[#This Row],[PEDIDO]]&amp;Tabela1[[#This Row],[PRODUTO]]</f>
        <v/>
      </c>
      <c r="AQ3478" s="23" t="str">
        <f>Tabela1[[#This Row],[PRODUTO]]&amp;Tabela1[[#This Row],[TAG]]</f>
        <v/>
      </c>
      <c r="AR3478" s="183">
        <f>Tabela1[[#This Row],[PESO TOTAL]]*Tabela1[[#This Row],[MATÉRIA PRIMA]]</f>
        <v>0</v>
      </c>
      <c r="AS3478" s="28">
        <f>Tabela1[[#This Row],[PESO TOTAL]]*Tabela1[[#This Row],[PREPARAÇÃO ]]</f>
        <v>0</v>
      </c>
      <c r="AT3478" s="28">
        <f>Tabela1[[#This Row],[PESO TOTAL]]*Tabela1[[#This Row],[CALDEIRARIA]]</f>
        <v>0</v>
      </c>
      <c r="AU3478" s="28">
        <f>Tabela1[[#This Row],[PESO TOTAL]]*Tabela1[[#This Row],[SOLDA]]</f>
        <v>0</v>
      </c>
      <c r="AV3478" s="28">
        <f>Tabela1[[#This Row],[PESO TOTAL]]*Tabela1[[#This Row],[ACABAMENTO]]</f>
        <v>0</v>
      </c>
      <c r="AW3478" s="28">
        <f>Tabela1[[#This Row],[PESO TOTAL]]*Tabela1[[#This Row],[PRONTO ACABADO]]</f>
        <v>0</v>
      </c>
      <c r="AX3478" s="28">
        <f>Tabela1[[#This Row],[PESO TOTAL]]*Tabela1[[#This Row],[EXPEDIÇÃO ]]</f>
        <v>0</v>
      </c>
      <c r="AY3478" s="28" t="str">
        <f>Tabela1[[#This Row],[PEDIDO]]&amp;Tabela1[[#This Row],[PRODUTO]]</f>
        <v/>
      </c>
      <c r="AZ3478" s="44">
        <f>IF(AF3478="",0,IF(ISTEXT(AF3478),H3478*VALUE(SUBSTITUTE(AF3478,"%",""))/100,H3478*AF3478))-Tabela1[[#This Row],[PRONTO ACABADO2]]</f>
        <v>0</v>
      </c>
      <c r="BA3478" s="44">
        <f>IF(AG3478="",0,IF(ISTEXT(AG3478),H3478*VALUE(SUBSTITUTE(AG3478,"%",""))/100,H3478*AG3478))-Tabela1[[#This Row],[PESO EXPEDIDO2]]</f>
        <v>0</v>
      </c>
      <c r="BB3478" s="44">
        <f t="shared" si="458"/>
        <v>0</v>
      </c>
      <c r="BC3478" s="44">
        <f t="shared" si="459"/>
        <v>0</v>
      </c>
      <c r="BD3478" s="44"/>
    </row>
    <row r="3479" spans="1:56" ht="15.75" hidden="1" customHeight="1" x14ac:dyDescent="0.25">
      <c r="A3479" s="6"/>
      <c r="B3479" s="22"/>
      <c r="C3479" s="7"/>
      <c r="D3479" s="46"/>
      <c r="E3479" s="7"/>
      <c r="F3479" s="7"/>
      <c r="G3479" s="44"/>
      <c r="H3479" s="41">
        <f>Tabela1[[#This Row],[PESO UNI]]*Tabela1[[#This Row],[QTE]]</f>
        <v>0</v>
      </c>
      <c r="I3479" s="7"/>
      <c r="J3479" s="8"/>
      <c r="K3479" s="8"/>
      <c r="L3479" s="9"/>
      <c r="M3479" s="10"/>
      <c r="N3479" s="11"/>
      <c r="O3479" s="12"/>
      <c r="P3479" s="13"/>
      <c r="Q3479" s="14">
        <f>Tabela1[[#This Row],[QTDE/ Fabricação]]-Tabela1[[#This Row],[QTE]]</f>
        <v>0</v>
      </c>
      <c r="R3479" s="19">
        <f t="shared" si="454"/>
        <v>0</v>
      </c>
      <c r="S3479" s="19">
        <f t="shared" si="453"/>
        <v>0</v>
      </c>
      <c r="T3479" s="20">
        <f t="shared" si="455"/>
        <v>0</v>
      </c>
      <c r="U3479" s="17">
        <f>IFERROR(SUMIF('LISTA DE EMBARQUE'!B:B,MICRO!E:E,'LISTA DE EMBARQUE'!G:G),"")</f>
        <v>0</v>
      </c>
      <c r="V3479" s="12" t="str">
        <f>IFERROR(VLOOKUP(Tabela1[[#This Row],[COD.MDE]],'LISTA DE EMBARQUE'!B:L,11,0),"")</f>
        <v/>
      </c>
      <c r="W3479" s="13" t="str">
        <f>IFERROR(COUNTIF(#REF!,Tabela1[[#This Row],[Colunas5]]),"")</f>
        <v/>
      </c>
      <c r="X3479" s="14">
        <f>Tabela1[[#This Row],[QIANTIDADE EXPEDIDA]]*Tabela1[[#This Row],[PESO UNI]]</f>
        <v>0</v>
      </c>
      <c r="Y3479" s="14">
        <f t="shared" si="456"/>
        <v>0</v>
      </c>
      <c r="Z3479" s="21">
        <f>Tabela1[[#This Row],[PESO TOTAL]]-Tabela1[[#This Row],[Peso Expedido]]</f>
        <v>0</v>
      </c>
      <c r="AA3479" s="18"/>
      <c r="AB3479" s="15" t="s">
        <v>3204</v>
      </c>
      <c r="AC3479" s="15"/>
      <c r="AD3479" s="15"/>
      <c r="AE3479" s="15"/>
      <c r="AF3479" s="15"/>
      <c r="AG3479" s="15"/>
      <c r="AH3479" s="15"/>
      <c r="AI3479" s="40" t="str">
        <f t="shared" si="460"/>
        <v>ok</v>
      </c>
      <c r="AJ3479"/>
      <c r="AK3479" t="str">
        <f>Tabela1[[#This Row],[Coluna1]]&amp;Tabela1[[#This Row],[PEDIDO]]</f>
        <v/>
      </c>
      <c r="AL3479"/>
      <c r="AM3479"/>
      <c r="AN3479"/>
      <c r="AO3479" t="str">
        <f t="shared" si="457"/>
        <v>/</v>
      </c>
      <c r="AP3479" t="str">
        <f>Tabela1[[#This Row],[TAG]]&amp;Tabela1[[#This Row],[PEDIDO]]&amp;Tabela1[[#This Row],[PRODUTO]]</f>
        <v/>
      </c>
      <c r="AQ3479" s="23" t="str">
        <f>Tabela1[[#This Row],[PRODUTO]]&amp;Tabela1[[#This Row],[TAG]]</f>
        <v/>
      </c>
      <c r="AR3479" s="183">
        <f>Tabela1[[#This Row],[PESO TOTAL]]*Tabela1[[#This Row],[MATÉRIA PRIMA]]</f>
        <v>0</v>
      </c>
      <c r="AS3479" s="28">
        <f>Tabela1[[#This Row],[PESO TOTAL]]*Tabela1[[#This Row],[PREPARAÇÃO ]]</f>
        <v>0</v>
      </c>
      <c r="AT3479" s="28">
        <f>Tabela1[[#This Row],[PESO TOTAL]]*Tabela1[[#This Row],[CALDEIRARIA]]</f>
        <v>0</v>
      </c>
      <c r="AU3479" s="28">
        <f>Tabela1[[#This Row],[PESO TOTAL]]*Tabela1[[#This Row],[SOLDA]]</f>
        <v>0</v>
      </c>
      <c r="AV3479" s="28">
        <f>Tabela1[[#This Row],[PESO TOTAL]]*Tabela1[[#This Row],[ACABAMENTO]]</f>
        <v>0</v>
      </c>
      <c r="AW3479" s="28">
        <f>Tabela1[[#This Row],[PESO TOTAL]]*Tabela1[[#This Row],[PRONTO ACABADO]]</f>
        <v>0</v>
      </c>
      <c r="AX3479" s="28">
        <f>Tabela1[[#This Row],[PESO TOTAL]]*Tabela1[[#This Row],[EXPEDIÇÃO ]]</f>
        <v>0</v>
      </c>
      <c r="AY3479" s="28" t="str">
        <f>Tabela1[[#This Row],[PEDIDO]]&amp;Tabela1[[#This Row],[PRODUTO]]</f>
        <v/>
      </c>
      <c r="AZ3479" s="44">
        <f>IF(AF3479="",0,IF(ISTEXT(AF3479),H3479*VALUE(SUBSTITUTE(AF3479,"%",""))/100,H3479*AF3479))-Tabela1[[#This Row],[PRONTO ACABADO2]]</f>
        <v>0</v>
      </c>
      <c r="BA3479" s="44">
        <f>IF(AG3479="",0,IF(ISTEXT(AG3479),H3479*VALUE(SUBSTITUTE(AG3479,"%",""))/100,H3479*AG3479))-Tabela1[[#This Row],[PESO EXPEDIDO2]]</f>
        <v>0</v>
      </c>
      <c r="BB3479" s="44">
        <f t="shared" si="458"/>
        <v>0</v>
      </c>
      <c r="BC3479" s="44">
        <f t="shared" si="459"/>
        <v>0</v>
      </c>
      <c r="BD3479" s="44"/>
    </row>
    <row r="3480" spans="1:56" ht="15.75" hidden="1" customHeight="1" x14ac:dyDescent="0.25">
      <c r="A3480" s="6"/>
      <c r="B3480" s="22"/>
      <c r="C3480" s="7"/>
      <c r="D3480" s="46"/>
      <c r="E3480" s="7"/>
      <c r="F3480" s="7"/>
      <c r="G3480" s="44"/>
      <c r="H3480" s="41">
        <f>Tabela1[[#This Row],[PESO UNI]]*Tabela1[[#This Row],[QTE]]</f>
        <v>0</v>
      </c>
      <c r="I3480" s="7"/>
      <c r="J3480" s="8"/>
      <c r="K3480" s="8"/>
      <c r="L3480" s="9"/>
      <c r="M3480" s="10"/>
      <c r="N3480" s="11"/>
      <c r="O3480" s="12"/>
      <c r="P3480" s="13"/>
      <c r="Q3480" s="14">
        <f>Tabela1[[#This Row],[QTDE/ Fabricação]]-Tabela1[[#This Row],[QTE]]</f>
        <v>0</v>
      </c>
      <c r="R3480" s="19">
        <f t="shared" si="454"/>
        <v>0</v>
      </c>
      <c r="S3480" s="19">
        <f t="shared" si="453"/>
        <v>0</v>
      </c>
      <c r="T3480" s="20">
        <f t="shared" si="455"/>
        <v>0</v>
      </c>
      <c r="U3480" s="17">
        <f>IFERROR(SUMIF('LISTA DE EMBARQUE'!B:B,MICRO!E:E,'LISTA DE EMBARQUE'!G:G),"")</f>
        <v>0</v>
      </c>
      <c r="V3480" s="12" t="str">
        <f>IFERROR(VLOOKUP(Tabela1[[#This Row],[COD.MDE]],'LISTA DE EMBARQUE'!B:L,11,0),"")</f>
        <v/>
      </c>
      <c r="W3480" s="13" t="str">
        <f>IFERROR(COUNTIF(#REF!,Tabela1[[#This Row],[Colunas5]]),"")</f>
        <v/>
      </c>
      <c r="X3480" s="14">
        <f>Tabela1[[#This Row],[QIANTIDADE EXPEDIDA]]*Tabela1[[#This Row],[PESO UNI]]</f>
        <v>0</v>
      </c>
      <c r="Y3480" s="14">
        <f t="shared" si="456"/>
        <v>0</v>
      </c>
      <c r="Z3480" s="21">
        <f>Tabela1[[#This Row],[PESO TOTAL]]-Tabela1[[#This Row],[Peso Expedido]]</f>
        <v>0</v>
      </c>
      <c r="AA3480" s="18"/>
      <c r="AB3480" s="15" t="s">
        <v>3204</v>
      </c>
      <c r="AC3480" s="15"/>
      <c r="AD3480" s="15"/>
      <c r="AE3480" s="15"/>
      <c r="AF3480" s="15"/>
      <c r="AG3480" s="15"/>
      <c r="AH3480" s="15"/>
      <c r="AI3480" s="40" t="str">
        <f t="shared" si="460"/>
        <v>ok</v>
      </c>
      <c r="AJ3480"/>
      <c r="AK3480" t="str">
        <f>Tabela1[[#This Row],[Coluna1]]&amp;Tabela1[[#This Row],[PEDIDO]]</f>
        <v/>
      </c>
      <c r="AL3480"/>
      <c r="AM3480"/>
      <c r="AN3480"/>
      <c r="AO3480" t="str">
        <f t="shared" si="457"/>
        <v>/</v>
      </c>
      <c r="AP3480" t="str">
        <f>Tabela1[[#This Row],[TAG]]&amp;Tabela1[[#This Row],[PEDIDO]]&amp;Tabela1[[#This Row],[PRODUTO]]</f>
        <v/>
      </c>
      <c r="AQ3480" s="23" t="str">
        <f>Tabela1[[#This Row],[PRODUTO]]&amp;Tabela1[[#This Row],[TAG]]</f>
        <v/>
      </c>
      <c r="AR3480" s="183">
        <f>Tabela1[[#This Row],[PESO TOTAL]]*Tabela1[[#This Row],[MATÉRIA PRIMA]]</f>
        <v>0</v>
      </c>
      <c r="AS3480" s="28">
        <f>Tabela1[[#This Row],[PESO TOTAL]]*Tabela1[[#This Row],[PREPARAÇÃO ]]</f>
        <v>0</v>
      </c>
      <c r="AT3480" s="28">
        <f>Tabela1[[#This Row],[PESO TOTAL]]*Tabela1[[#This Row],[CALDEIRARIA]]</f>
        <v>0</v>
      </c>
      <c r="AU3480" s="28">
        <f>Tabela1[[#This Row],[PESO TOTAL]]*Tabela1[[#This Row],[SOLDA]]</f>
        <v>0</v>
      </c>
      <c r="AV3480" s="28">
        <f>Tabela1[[#This Row],[PESO TOTAL]]*Tabela1[[#This Row],[ACABAMENTO]]</f>
        <v>0</v>
      </c>
      <c r="AW3480" s="28">
        <f>Tabela1[[#This Row],[PESO TOTAL]]*Tabela1[[#This Row],[PRONTO ACABADO]]</f>
        <v>0</v>
      </c>
      <c r="AX3480" s="28">
        <f>Tabela1[[#This Row],[PESO TOTAL]]*Tabela1[[#This Row],[EXPEDIÇÃO ]]</f>
        <v>0</v>
      </c>
      <c r="AY3480" s="28" t="str">
        <f>Tabela1[[#This Row],[PEDIDO]]&amp;Tabela1[[#This Row],[PRODUTO]]</f>
        <v/>
      </c>
      <c r="AZ3480" s="44">
        <f>IF(AF3480="",0,IF(ISTEXT(AF3480),H3480*VALUE(SUBSTITUTE(AF3480,"%",""))/100,H3480*AF3480))-Tabela1[[#This Row],[PRONTO ACABADO2]]</f>
        <v>0</v>
      </c>
      <c r="BA3480" s="44">
        <f>IF(AG3480="",0,IF(ISTEXT(AG3480),H3480*VALUE(SUBSTITUTE(AG3480,"%",""))/100,H3480*AG3480))-Tabela1[[#This Row],[PESO EXPEDIDO2]]</f>
        <v>0</v>
      </c>
      <c r="BB3480" s="44">
        <f t="shared" si="458"/>
        <v>0</v>
      </c>
      <c r="BC3480" s="44">
        <f t="shared" si="459"/>
        <v>0</v>
      </c>
      <c r="BD3480" s="44"/>
    </row>
    <row r="3481" spans="1:56" ht="15.75" hidden="1" customHeight="1" x14ac:dyDescent="0.25">
      <c r="A3481" s="6"/>
      <c r="B3481" s="22"/>
      <c r="C3481" s="7"/>
      <c r="D3481" s="46"/>
      <c r="E3481" s="7"/>
      <c r="F3481" s="7"/>
      <c r="G3481" s="44"/>
      <c r="H3481" s="41">
        <f>Tabela1[[#This Row],[PESO UNI]]*Tabela1[[#This Row],[QTE]]</f>
        <v>0</v>
      </c>
      <c r="I3481" s="7"/>
      <c r="J3481" s="8"/>
      <c r="K3481" s="8"/>
      <c r="L3481" s="9"/>
      <c r="M3481" s="10"/>
      <c r="N3481" s="11"/>
      <c r="O3481" s="12"/>
      <c r="P3481" s="13"/>
      <c r="Q3481" s="14">
        <f>Tabela1[[#This Row],[QTDE/ Fabricação]]-Tabela1[[#This Row],[QTE]]</f>
        <v>0</v>
      </c>
      <c r="R3481" s="19">
        <f t="shared" si="454"/>
        <v>0</v>
      </c>
      <c r="S3481" s="19">
        <f t="shared" si="453"/>
        <v>0</v>
      </c>
      <c r="T3481" s="20">
        <f t="shared" si="455"/>
        <v>0</v>
      </c>
      <c r="U3481" s="17">
        <f>IFERROR(SUMIF('LISTA DE EMBARQUE'!B:B,MICRO!E:E,'LISTA DE EMBARQUE'!G:G),"")</f>
        <v>0</v>
      </c>
      <c r="V3481" s="12" t="str">
        <f>IFERROR(VLOOKUP(Tabela1[[#This Row],[COD.MDE]],'LISTA DE EMBARQUE'!B:L,11,0),"")</f>
        <v/>
      </c>
      <c r="W3481" s="13" t="str">
        <f>IFERROR(COUNTIF(#REF!,Tabela1[[#This Row],[Colunas5]]),"")</f>
        <v/>
      </c>
      <c r="X3481" s="14">
        <f>Tabela1[[#This Row],[QIANTIDADE EXPEDIDA]]*Tabela1[[#This Row],[PESO UNI]]</f>
        <v>0</v>
      </c>
      <c r="Y3481" s="14">
        <f t="shared" si="456"/>
        <v>0</v>
      </c>
      <c r="Z3481" s="21">
        <f>Tabela1[[#This Row],[PESO TOTAL]]-Tabela1[[#This Row],[Peso Expedido]]</f>
        <v>0</v>
      </c>
      <c r="AA3481" s="18"/>
      <c r="AB3481" s="15" t="s">
        <v>3204</v>
      </c>
      <c r="AC3481" s="15"/>
      <c r="AD3481" s="15"/>
      <c r="AE3481" s="15"/>
      <c r="AF3481" s="15"/>
      <c r="AG3481" s="15"/>
      <c r="AH3481" s="15"/>
      <c r="AI3481" s="40" t="str">
        <f t="shared" si="460"/>
        <v>ok</v>
      </c>
      <c r="AJ3481"/>
      <c r="AK3481" t="str">
        <f>Tabela1[[#This Row],[Coluna1]]&amp;Tabela1[[#This Row],[PEDIDO]]</f>
        <v/>
      </c>
      <c r="AL3481"/>
      <c r="AM3481"/>
      <c r="AN3481"/>
      <c r="AO3481" t="str">
        <f t="shared" si="457"/>
        <v>/</v>
      </c>
      <c r="AP3481" t="str">
        <f>Tabela1[[#This Row],[TAG]]&amp;Tabela1[[#This Row],[PEDIDO]]&amp;Tabela1[[#This Row],[PRODUTO]]</f>
        <v/>
      </c>
      <c r="AQ3481" s="23" t="str">
        <f>Tabela1[[#This Row],[PRODUTO]]&amp;Tabela1[[#This Row],[TAG]]</f>
        <v/>
      </c>
      <c r="AR3481" s="183">
        <f>Tabela1[[#This Row],[PESO TOTAL]]*Tabela1[[#This Row],[MATÉRIA PRIMA]]</f>
        <v>0</v>
      </c>
      <c r="AS3481" s="28">
        <f>Tabela1[[#This Row],[PESO TOTAL]]*Tabela1[[#This Row],[PREPARAÇÃO ]]</f>
        <v>0</v>
      </c>
      <c r="AT3481" s="28">
        <f>Tabela1[[#This Row],[PESO TOTAL]]*Tabela1[[#This Row],[CALDEIRARIA]]</f>
        <v>0</v>
      </c>
      <c r="AU3481" s="28">
        <f>Tabela1[[#This Row],[PESO TOTAL]]*Tabela1[[#This Row],[SOLDA]]</f>
        <v>0</v>
      </c>
      <c r="AV3481" s="28">
        <f>Tabela1[[#This Row],[PESO TOTAL]]*Tabela1[[#This Row],[ACABAMENTO]]</f>
        <v>0</v>
      </c>
      <c r="AW3481" s="28">
        <f>Tabela1[[#This Row],[PESO TOTAL]]*Tabela1[[#This Row],[PRONTO ACABADO]]</f>
        <v>0</v>
      </c>
      <c r="AX3481" s="28">
        <f>Tabela1[[#This Row],[PESO TOTAL]]*Tabela1[[#This Row],[EXPEDIÇÃO ]]</f>
        <v>0</v>
      </c>
      <c r="AY3481" s="28" t="str">
        <f>Tabela1[[#This Row],[PEDIDO]]&amp;Tabela1[[#This Row],[PRODUTO]]</f>
        <v/>
      </c>
      <c r="AZ3481" s="44">
        <f>IF(AF3481="",0,IF(ISTEXT(AF3481),H3481*VALUE(SUBSTITUTE(AF3481,"%",""))/100,H3481*AF3481))-Tabela1[[#This Row],[PRONTO ACABADO2]]</f>
        <v>0</v>
      </c>
      <c r="BA3481" s="44">
        <f>IF(AG3481="",0,IF(ISTEXT(AG3481),H3481*VALUE(SUBSTITUTE(AG3481,"%",""))/100,H3481*AG3481))-Tabela1[[#This Row],[PESO EXPEDIDO2]]</f>
        <v>0</v>
      </c>
      <c r="BB3481" s="44">
        <f t="shared" si="458"/>
        <v>0</v>
      </c>
      <c r="BC3481" s="44">
        <f t="shared" si="459"/>
        <v>0</v>
      </c>
      <c r="BD3481" s="44"/>
    </row>
    <row r="3482" spans="1:56" ht="15.75" hidden="1" customHeight="1" x14ac:dyDescent="0.25">
      <c r="A3482" s="6"/>
      <c r="B3482" s="22"/>
      <c r="C3482" s="7"/>
      <c r="D3482" s="46"/>
      <c r="E3482" s="7"/>
      <c r="F3482" s="7"/>
      <c r="G3482" s="44"/>
      <c r="H3482" s="41">
        <f>Tabela1[[#This Row],[PESO UNI]]*Tabela1[[#This Row],[QTE]]</f>
        <v>0</v>
      </c>
      <c r="I3482" s="7"/>
      <c r="J3482" s="8"/>
      <c r="K3482" s="8"/>
      <c r="L3482" s="9"/>
      <c r="M3482" s="10"/>
      <c r="N3482" s="11"/>
      <c r="O3482" s="12"/>
      <c r="P3482" s="13"/>
      <c r="Q3482" s="14">
        <f>Tabela1[[#This Row],[QTDE/ Fabricação]]-Tabela1[[#This Row],[QTE]]</f>
        <v>0</v>
      </c>
      <c r="R3482" s="19">
        <f t="shared" si="454"/>
        <v>0</v>
      </c>
      <c r="S3482" s="19">
        <f t="shared" si="453"/>
        <v>0</v>
      </c>
      <c r="T3482" s="20">
        <f t="shared" si="455"/>
        <v>0</v>
      </c>
      <c r="U3482" s="17">
        <f>IFERROR(SUMIF('LISTA DE EMBARQUE'!B:B,MICRO!E:E,'LISTA DE EMBARQUE'!G:G),"")</f>
        <v>0</v>
      </c>
      <c r="V3482" s="12" t="str">
        <f>IFERROR(VLOOKUP(Tabela1[[#This Row],[COD.MDE]],'LISTA DE EMBARQUE'!B:L,11,0),"")</f>
        <v/>
      </c>
      <c r="W3482" s="13" t="str">
        <f>IFERROR(COUNTIF(#REF!,Tabela1[[#This Row],[Colunas5]]),"")</f>
        <v/>
      </c>
      <c r="X3482" s="14">
        <f>Tabela1[[#This Row],[QIANTIDADE EXPEDIDA]]*Tabela1[[#This Row],[PESO UNI]]</f>
        <v>0</v>
      </c>
      <c r="Y3482" s="14">
        <f t="shared" si="456"/>
        <v>0</v>
      </c>
      <c r="Z3482" s="21">
        <f>Tabela1[[#This Row],[PESO TOTAL]]-Tabela1[[#This Row],[Peso Expedido]]</f>
        <v>0</v>
      </c>
      <c r="AA3482" s="18"/>
      <c r="AB3482" s="15" t="s">
        <v>3204</v>
      </c>
      <c r="AC3482" s="15"/>
      <c r="AD3482" s="15"/>
      <c r="AE3482" s="15"/>
      <c r="AF3482" s="15"/>
      <c r="AG3482" s="15"/>
      <c r="AH3482" s="15"/>
      <c r="AI3482" s="40" t="str">
        <f t="shared" si="460"/>
        <v>ok</v>
      </c>
      <c r="AJ3482"/>
      <c r="AK3482" t="str">
        <f>Tabela1[[#This Row],[Coluna1]]&amp;Tabela1[[#This Row],[PEDIDO]]</f>
        <v/>
      </c>
      <c r="AL3482"/>
      <c r="AM3482"/>
      <c r="AN3482"/>
      <c r="AO3482" t="str">
        <f t="shared" si="457"/>
        <v>/</v>
      </c>
      <c r="AP3482" t="str">
        <f>Tabela1[[#This Row],[TAG]]&amp;Tabela1[[#This Row],[PEDIDO]]&amp;Tabela1[[#This Row],[PRODUTO]]</f>
        <v/>
      </c>
      <c r="AQ3482" s="23" t="str">
        <f>Tabela1[[#This Row],[PRODUTO]]&amp;Tabela1[[#This Row],[TAG]]</f>
        <v/>
      </c>
      <c r="AR3482" s="183">
        <f>Tabela1[[#This Row],[PESO TOTAL]]*Tabela1[[#This Row],[MATÉRIA PRIMA]]</f>
        <v>0</v>
      </c>
      <c r="AS3482" s="28">
        <f>Tabela1[[#This Row],[PESO TOTAL]]*Tabela1[[#This Row],[PREPARAÇÃO ]]</f>
        <v>0</v>
      </c>
      <c r="AT3482" s="28">
        <f>Tabela1[[#This Row],[PESO TOTAL]]*Tabela1[[#This Row],[CALDEIRARIA]]</f>
        <v>0</v>
      </c>
      <c r="AU3482" s="28">
        <f>Tabela1[[#This Row],[PESO TOTAL]]*Tabela1[[#This Row],[SOLDA]]</f>
        <v>0</v>
      </c>
      <c r="AV3482" s="28">
        <f>Tabela1[[#This Row],[PESO TOTAL]]*Tabela1[[#This Row],[ACABAMENTO]]</f>
        <v>0</v>
      </c>
      <c r="AW3482" s="28">
        <f>Tabela1[[#This Row],[PESO TOTAL]]*Tabela1[[#This Row],[PRONTO ACABADO]]</f>
        <v>0</v>
      </c>
      <c r="AX3482" s="28">
        <f>Tabela1[[#This Row],[PESO TOTAL]]*Tabela1[[#This Row],[EXPEDIÇÃO ]]</f>
        <v>0</v>
      </c>
      <c r="AY3482" s="28" t="str">
        <f>Tabela1[[#This Row],[PEDIDO]]&amp;Tabela1[[#This Row],[PRODUTO]]</f>
        <v/>
      </c>
      <c r="AZ3482" s="44">
        <f>IF(AF3482="",0,IF(ISTEXT(AF3482),H3482*VALUE(SUBSTITUTE(AF3482,"%",""))/100,H3482*AF3482))-Tabela1[[#This Row],[PRONTO ACABADO2]]</f>
        <v>0</v>
      </c>
      <c r="BA3482" s="44">
        <f>IF(AG3482="",0,IF(ISTEXT(AG3482),H3482*VALUE(SUBSTITUTE(AG3482,"%",""))/100,H3482*AG3482))-Tabela1[[#This Row],[PESO EXPEDIDO2]]</f>
        <v>0</v>
      </c>
      <c r="BB3482" s="44">
        <f t="shared" si="458"/>
        <v>0</v>
      </c>
      <c r="BC3482" s="44">
        <f t="shared" si="459"/>
        <v>0</v>
      </c>
      <c r="BD3482" s="44"/>
    </row>
    <row r="3483" spans="1:56" ht="15.75" hidden="1" customHeight="1" x14ac:dyDescent="0.25">
      <c r="A3483" s="6"/>
      <c r="B3483" s="22"/>
      <c r="C3483" s="7"/>
      <c r="D3483" s="46"/>
      <c r="E3483" s="7"/>
      <c r="F3483" s="7"/>
      <c r="G3483" s="44"/>
      <c r="H3483" s="41">
        <f>Tabela1[[#This Row],[PESO UNI]]*Tabela1[[#This Row],[QTE]]</f>
        <v>0</v>
      </c>
      <c r="I3483" s="7"/>
      <c r="J3483" s="8"/>
      <c r="K3483" s="8"/>
      <c r="L3483" s="9"/>
      <c r="M3483" s="10"/>
      <c r="N3483" s="11"/>
      <c r="O3483" s="12"/>
      <c r="P3483" s="13"/>
      <c r="Q3483" s="14">
        <f>Tabela1[[#This Row],[QTDE/ Fabricação]]-Tabela1[[#This Row],[QTE]]</f>
        <v>0</v>
      </c>
      <c r="R3483" s="19">
        <f t="shared" si="454"/>
        <v>0</v>
      </c>
      <c r="S3483" s="19">
        <f t="shared" si="453"/>
        <v>0</v>
      </c>
      <c r="T3483" s="20">
        <f t="shared" si="455"/>
        <v>0</v>
      </c>
      <c r="U3483" s="17">
        <f>IFERROR(SUMIF('LISTA DE EMBARQUE'!B:B,MICRO!E:E,'LISTA DE EMBARQUE'!G:G),"")</f>
        <v>0</v>
      </c>
      <c r="V3483" s="12" t="str">
        <f>IFERROR(VLOOKUP(Tabela1[[#This Row],[COD.MDE]],'LISTA DE EMBARQUE'!B:L,11,0),"")</f>
        <v/>
      </c>
      <c r="W3483" s="13" t="str">
        <f>IFERROR(COUNTIF(#REF!,Tabela1[[#This Row],[Colunas5]]),"")</f>
        <v/>
      </c>
      <c r="X3483" s="14">
        <f>Tabela1[[#This Row],[QIANTIDADE EXPEDIDA]]*Tabela1[[#This Row],[PESO UNI]]</f>
        <v>0</v>
      </c>
      <c r="Y3483" s="14">
        <f t="shared" si="456"/>
        <v>0</v>
      </c>
      <c r="Z3483" s="21">
        <f>Tabela1[[#This Row],[PESO TOTAL]]-Tabela1[[#This Row],[Peso Expedido]]</f>
        <v>0</v>
      </c>
      <c r="AA3483" s="18"/>
      <c r="AB3483" s="15" t="s">
        <v>3204</v>
      </c>
      <c r="AC3483" s="15"/>
      <c r="AD3483" s="15"/>
      <c r="AE3483" s="15"/>
      <c r="AF3483" s="15"/>
      <c r="AG3483" s="15"/>
      <c r="AH3483" s="15"/>
      <c r="AI3483" s="40" t="str">
        <f t="shared" si="460"/>
        <v>ok</v>
      </c>
      <c r="AJ3483"/>
      <c r="AK3483" t="str">
        <f>Tabela1[[#This Row],[Coluna1]]&amp;Tabela1[[#This Row],[PEDIDO]]</f>
        <v/>
      </c>
      <c r="AL3483"/>
      <c r="AM3483"/>
      <c r="AN3483"/>
      <c r="AO3483" t="str">
        <f t="shared" si="457"/>
        <v>/</v>
      </c>
      <c r="AP3483" t="str">
        <f>Tabela1[[#This Row],[TAG]]&amp;Tabela1[[#This Row],[PEDIDO]]&amp;Tabela1[[#This Row],[PRODUTO]]</f>
        <v/>
      </c>
      <c r="AQ3483" s="23" t="str">
        <f>Tabela1[[#This Row],[PRODUTO]]&amp;Tabela1[[#This Row],[TAG]]</f>
        <v/>
      </c>
      <c r="AR3483" s="183">
        <f>Tabela1[[#This Row],[PESO TOTAL]]*Tabela1[[#This Row],[MATÉRIA PRIMA]]</f>
        <v>0</v>
      </c>
      <c r="AS3483" s="28">
        <f>Tabela1[[#This Row],[PESO TOTAL]]*Tabela1[[#This Row],[PREPARAÇÃO ]]</f>
        <v>0</v>
      </c>
      <c r="AT3483" s="28">
        <f>Tabela1[[#This Row],[PESO TOTAL]]*Tabela1[[#This Row],[CALDEIRARIA]]</f>
        <v>0</v>
      </c>
      <c r="AU3483" s="28">
        <f>Tabela1[[#This Row],[PESO TOTAL]]*Tabela1[[#This Row],[SOLDA]]</f>
        <v>0</v>
      </c>
      <c r="AV3483" s="28">
        <f>Tabela1[[#This Row],[PESO TOTAL]]*Tabela1[[#This Row],[ACABAMENTO]]</f>
        <v>0</v>
      </c>
      <c r="AW3483" s="28">
        <f>Tabela1[[#This Row],[PESO TOTAL]]*Tabela1[[#This Row],[PRONTO ACABADO]]</f>
        <v>0</v>
      </c>
      <c r="AX3483" s="28">
        <f>Tabela1[[#This Row],[PESO TOTAL]]*Tabela1[[#This Row],[EXPEDIÇÃO ]]</f>
        <v>0</v>
      </c>
      <c r="AY3483" s="28" t="str">
        <f>Tabela1[[#This Row],[PEDIDO]]&amp;Tabela1[[#This Row],[PRODUTO]]</f>
        <v/>
      </c>
      <c r="AZ3483" s="44">
        <f>IF(AF3483="",0,IF(ISTEXT(AF3483),H3483*VALUE(SUBSTITUTE(AF3483,"%",""))/100,H3483*AF3483))-Tabela1[[#This Row],[PRONTO ACABADO2]]</f>
        <v>0</v>
      </c>
      <c r="BA3483" s="44">
        <f>IF(AG3483="",0,IF(ISTEXT(AG3483),H3483*VALUE(SUBSTITUTE(AG3483,"%",""))/100,H3483*AG3483))-Tabela1[[#This Row],[PESO EXPEDIDO2]]</f>
        <v>0</v>
      </c>
      <c r="BB3483" s="44">
        <f t="shared" si="458"/>
        <v>0</v>
      </c>
      <c r="BC3483" s="44">
        <f t="shared" si="459"/>
        <v>0</v>
      </c>
      <c r="BD3483" s="44"/>
    </row>
    <row r="3484" spans="1:56" ht="15.75" hidden="1" customHeight="1" x14ac:dyDescent="0.25">
      <c r="A3484" s="6"/>
      <c r="B3484" s="22"/>
      <c r="C3484" s="7"/>
      <c r="D3484" s="46"/>
      <c r="E3484" s="7"/>
      <c r="F3484" s="7"/>
      <c r="G3484" s="44"/>
      <c r="H3484" s="41">
        <f>Tabela1[[#This Row],[PESO UNI]]*Tabela1[[#This Row],[QTE]]</f>
        <v>0</v>
      </c>
      <c r="I3484" s="7"/>
      <c r="J3484" s="8"/>
      <c r="K3484" s="8"/>
      <c r="L3484" s="9"/>
      <c r="M3484" s="10"/>
      <c r="N3484" s="11"/>
      <c r="O3484" s="12"/>
      <c r="P3484" s="13"/>
      <c r="Q3484" s="14">
        <f>Tabela1[[#This Row],[QTDE/ Fabricação]]-Tabela1[[#This Row],[QTE]]</f>
        <v>0</v>
      </c>
      <c r="R3484" s="19">
        <f t="shared" si="454"/>
        <v>0</v>
      </c>
      <c r="S3484" s="19">
        <f t="shared" si="453"/>
        <v>0</v>
      </c>
      <c r="T3484" s="20">
        <f t="shared" si="455"/>
        <v>0</v>
      </c>
      <c r="U3484" s="17">
        <f>IFERROR(SUMIF('LISTA DE EMBARQUE'!B:B,MICRO!E:E,'LISTA DE EMBARQUE'!G:G),"")</f>
        <v>0</v>
      </c>
      <c r="V3484" s="12" t="str">
        <f>IFERROR(VLOOKUP(Tabela1[[#This Row],[COD.MDE]],'LISTA DE EMBARQUE'!B:L,11,0),"")</f>
        <v/>
      </c>
      <c r="W3484" s="13" t="str">
        <f>IFERROR(COUNTIF(#REF!,Tabela1[[#This Row],[Colunas5]]),"")</f>
        <v/>
      </c>
      <c r="X3484" s="14">
        <f>Tabela1[[#This Row],[QIANTIDADE EXPEDIDA]]*Tabela1[[#This Row],[PESO UNI]]</f>
        <v>0</v>
      </c>
      <c r="Y3484" s="14">
        <f t="shared" si="456"/>
        <v>0</v>
      </c>
      <c r="Z3484" s="21">
        <f>Tabela1[[#This Row],[PESO TOTAL]]-Tabela1[[#This Row],[Peso Expedido]]</f>
        <v>0</v>
      </c>
      <c r="AA3484" s="18"/>
      <c r="AB3484" s="15" t="s">
        <v>3204</v>
      </c>
      <c r="AC3484" s="15"/>
      <c r="AD3484" s="15"/>
      <c r="AE3484" s="15"/>
      <c r="AF3484" s="15"/>
      <c r="AG3484" s="15"/>
      <c r="AH3484" s="15"/>
      <c r="AI3484" s="40" t="str">
        <f t="shared" si="460"/>
        <v>ok</v>
      </c>
      <c r="AJ3484"/>
      <c r="AK3484" t="str">
        <f>Tabela1[[#This Row],[Coluna1]]&amp;Tabela1[[#This Row],[PEDIDO]]</f>
        <v/>
      </c>
      <c r="AL3484"/>
      <c r="AM3484"/>
      <c r="AN3484"/>
      <c r="AO3484" t="str">
        <f t="shared" si="457"/>
        <v>/</v>
      </c>
      <c r="AP3484" t="str">
        <f>Tabela1[[#This Row],[TAG]]&amp;Tabela1[[#This Row],[PEDIDO]]&amp;Tabela1[[#This Row],[PRODUTO]]</f>
        <v/>
      </c>
      <c r="AQ3484" s="23" t="str">
        <f>Tabela1[[#This Row],[PRODUTO]]&amp;Tabela1[[#This Row],[TAG]]</f>
        <v/>
      </c>
      <c r="AR3484" s="183">
        <f>Tabela1[[#This Row],[PESO TOTAL]]*Tabela1[[#This Row],[MATÉRIA PRIMA]]</f>
        <v>0</v>
      </c>
      <c r="AS3484" s="28">
        <f>Tabela1[[#This Row],[PESO TOTAL]]*Tabela1[[#This Row],[PREPARAÇÃO ]]</f>
        <v>0</v>
      </c>
      <c r="AT3484" s="28">
        <f>Tabela1[[#This Row],[PESO TOTAL]]*Tabela1[[#This Row],[CALDEIRARIA]]</f>
        <v>0</v>
      </c>
      <c r="AU3484" s="28">
        <f>Tabela1[[#This Row],[PESO TOTAL]]*Tabela1[[#This Row],[SOLDA]]</f>
        <v>0</v>
      </c>
      <c r="AV3484" s="28">
        <f>Tabela1[[#This Row],[PESO TOTAL]]*Tabela1[[#This Row],[ACABAMENTO]]</f>
        <v>0</v>
      </c>
      <c r="AW3484" s="28">
        <f>Tabela1[[#This Row],[PESO TOTAL]]*Tabela1[[#This Row],[PRONTO ACABADO]]</f>
        <v>0</v>
      </c>
      <c r="AX3484" s="28">
        <f>Tabela1[[#This Row],[PESO TOTAL]]*Tabela1[[#This Row],[EXPEDIÇÃO ]]</f>
        <v>0</v>
      </c>
      <c r="AY3484" s="28" t="str">
        <f>Tabela1[[#This Row],[PEDIDO]]&amp;Tabela1[[#This Row],[PRODUTO]]</f>
        <v/>
      </c>
      <c r="AZ3484" s="44">
        <f>IF(AF3484="",0,IF(ISTEXT(AF3484),H3484*VALUE(SUBSTITUTE(AF3484,"%",""))/100,H3484*AF3484))-Tabela1[[#This Row],[PRONTO ACABADO2]]</f>
        <v>0</v>
      </c>
      <c r="BA3484" s="44">
        <f>IF(AG3484="",0,IF(ISTEXT(AG3484),H3484*VALUE(SUBSTITUTE(AG3484,"%",""))/100,H3484*AG3484))-Tabela1[[#This Row],[PESO EXPEDIDO2]]</f>
        <v>0</v>
      </c>
      <c r="BB3484" s="44">
        <f t="shared" si="458"/>
        <v>0</v>
      </c>
      <c r="BC3484" s="44">
        <f t="shared" si="459"/>
        <v>0</v>
      </c>
      <c r="BD3484" s="44"/>
    </row>
    <row r="3485" spans="1:56" ht="15.75" hidden="1" customHeight="1" x14ac:dyDescent="0.25">
      <c r="A3485" s="6"/>
      <c r="B3485" s="22"/>
      <c r="C3485" s="7"/>
      <c r="D3485" s="46"/>
      <c r="E3485" s="7"/>
      <c r="F3485" s="7"/>
      <c r="G3485" s="44"/>
      <c r="H3485" s="41">
        <f>Tabela1[[#This Row],[PESO UNI]]*Tabela1[[#This Row],[QTE]]</f>
        <v>0</v>
      </c>
      <c r="I3485" s="7"/>
      <c r="J3485" s="8"/>
      <c r="K3485" s="8"/>
      <c r="L3485" s="9"/>
      <c r="M3485" s="10"/>
      <c r="N3485" s="11"/>
      <c r="O3485" s="12"/>
      <c r="P3485" s="13"/>
      <c r="Q3485" s="14">
        <f>Tabela1[[#This Row],[QTDE/ Fabricação]]-Tabela1[[#This Row],[QTE]]</f>
        <v>0</v>
      </c>
      <c r="R3485" s="19">
        <f t="shared" si="454"/>
        <v>0</v>
      </c>
      <c r="S3485" s="19">
        <f t="shared" si="453"/>
        <v>0</v>
      </c>
      <c r="T3485" s="20">
        <f t="shared" si="455"/>
        <v>0</v>
      </c>
      <c r="U3485" s="17">
        <f>IFERROR(SUMIF('LISTA DE EMBARQUE'!B:B,MICRO!E:E,'LISTA DE EMBARQUE'!G:G),"")</f>
        <v>0</v>
      </c>
      <c r="V3485" s="12" t="str">
        <f>IFERROR(VLOOKUP(Tabela1[[#This Row],[COD.MDE]],'LISTA DE EMBARQUE'!B:L,11,0),"")</f>
        <v/>
      </c>
      <c r="W3485" s="13" t="str">
        <f>IFERROR(COUNTIF(#REF!,Tabela1[[#This Row],[Colunas5]]),"")</f>
        <v/>
      </c>
      <c r="X3485" s="14">
        <f>Tabela1[[#This Row],[QIANTIDADE EXPEDIDA]]*Tabela1[[#This Row],[PESO UNI]]</f>
        <v>0</v>
      </c>
      <c r="Y3485" s="14">
        <f t="shared" si="456"/>
        <v>0</v>
      </c>
      <c r="Z3485" s="21">
        <f>Tabela1[[#This Row],[PESO TOTAL]]-Tabela1[[#This Row],[Peso Expedido]]</f>
        <v>0</v>
      </c>
      <c r="AA3485" s="18"/>
      <c r="AB3485" s="15" t="s">
        <v>3204</v>
      </c>
      <c r="AC3485" s="15"/>
      <c r="AD3485" s="15"/>
      <c r="AE3485" s="15"/>
      <c r="AF3485" s="15"/>
      <c r="AG3485" s="15"/>
      <c r="AH3485" s="15"/>
      <c r="AI3485" s="40" t="str">
        <f t="shared" si="460"/>
        <v>ok</v>
      </c>
      <c r="AJ3485"/>
      <c r="AK3485" t="str">
        <f>Tabela1[[#This Row],[Coluna1]]&amp;Tabela1[[#This Row],[PEDIDO]]</f>
        <v/>
      </c>
      <c r="AL3485"/>
      <c r="AM3485"/>
      <c r="AN3485"/>
      <c r="AO3485" t="str">
        <f t="shared" si="457"/>
        <v>/</v>
      </c>
      <c r="AP3485" t="str">
        <f>Tabela1[[#This Row],[TAG]]&amp;Tabela1[[#This Row],[PEDIDO]]&amp;Tabela1[[#This Row],[PRODUTO]]</f>
        <v/>
      </c>
      <c r="AQ3485" s="23" t="str">
        <f>Tabela1[[#This Row],[PRODUTO]]&amp;Tabela1[[#This Row],[TAG]]</f>
        <v/>
      </c>
      <c r="AR3485" s="183">
        <f>Tabela1[[#This Row],[PESO TOTAL]]*Tabela1[[#This Row],[MATÉRIA PRIMA]]</f>
        <v>0</v>
      </c>
      <c r="AS3485" s="28">
        <f>Tabela1[[#This Row],[PESO TOTAL]]*Tabela1[[#This Row],[PREPARAÇÃO ]]</f>
        <v>0</v>
      </c>
      <c r="AT3485" s="28">
        <f>Tabela1[[#This Row],[PESO TOTAL]]*Tabela1[[#This Row],[CALDEIRARIA]]</f>
        <v>0</v>
      </c>
      <c r="AU3485" s="28">
        <f>Tabela1[[#This Row],[PESO TOTAL]]*Tabela1[[#This Row],[SOLDA]]</f>
        <v>0</v>
      </c>
      <c r="AV3485" s="28">
        <f>Tabela1[[#This Row],[PESO TOTAL]]*Tabela1[[#This Row],[ACABAMENTO]]</f>
        <v>0</v>
      </c>
      <c r="AW3485" s="28">
        <f>Tabela1[[#This Row],[PESO TOTAL]]*Tabela1[[#This Row],[PRONTO ACABADO]]</f>
        <v>0</v>
      </c>
      <c r="AX3485" s="28">
        <f>Tabela1[[#This Row],[PESO TOTAL]]*Tabela1[[#This Row],[EXPEDIÇÃO ]]</f>
        <v>0</v>
      </c>
      <c r="AY3485" s="28" t="str">
        <f>Tabela1[[#This Row],[PEDIDO]]&amp;Tabela1[[#This Row],[PRODUTO]]</f>
        <v/>
      </c>
      <c r="AZ3485" s="44">
        <f>IF(AF3485="",0,IF(ISTEXT(AF3485),H3485*VALUE(SUBSTITUTE(AF3485,"%",""))/100,H3485*AF3485))-Tabela1[[#This Row],[PRONTO ACABADO2]]</f>
        <v>0</v>
      </c>
      <c r="BA3485" s="44">
        <f>IF(AG3485="",0,IF(ISTEXT(AG3485),H3485*VALUE(SUBSTITUTE(AG3485,"%",""))/100,H3485*AG3485))-Tabela1[[#This Row],[PESO EXPEDIDO2]]</f>
        <v>0</v>
      </c>
      <c r="BB3485" s="44">
        <f t="shared" si="458"/>
        <v>0</v>
      </c>
      <c r="BC3485" s="44">
        <f t="shared" si="459"/>
        <v>0</v>
      </c>
      <c r="BD3485" s="44"/>
    </row>
    <row r="3486" spans="1:56" ht="15.75" hidden="1" customHeight="1" x14ac:dyDescent="0.25">
      <c r="A3486" s="6"/>
      <c r="B3486" s="22"/>
      <c r="C3486" s="7"/>
      <c r="D3486" s="46"/>
      <c r="E3486" s="7"/>
      <c r="F3486" s="7"/>
      <c r="G3486" s="44"/>
      <c r="H3486" s="41">
        <f>Tabela1[[#This Row],[PESO UNI]]*Tabela1[[#This Row],[QTE]]</f>
        <v>0</v>
      </c>
      <c r="I3486" s="7"/>
      <c r="J3486" s="8"/>
      <c r="K3486" s="8"/>
      <c r="L3486" s="9"/>
      <c r="M3486" s="10"/>
      <c r="N3486" s="11"/>
      <c r="O3486" s="12"/>
      <c r="P3486" s="13"/>
      <c r="Q3486" s="14">
        <f>Tabela1[[#This Row],[QTDE/ Fabricação]]-Tabela1[[#This Row],[QTE]]</f>
        <v>0</v>
      </c>
      <c r="R3486" s="19">
        <f t="shared" si="454"/>
        <v>0</v>
      </c>
      <c r="S3486" s="19">
        <f t="shared" si="453"/>
        <v>0</v>
      </c>
      <c r="T3486" s="20">
        <f t="shared" si="455"/>
        <v>0</v>
      </c>
      <c r="U3486" s="17">
        <f>IFERROR(SUMIF('LISTA DE EMBARQUE'!B:B,MICRO!E:E,'LISTA DE EMBARQUE'!G:G),"")</f>
        <v>0</v>
      </c>
      <c r="V3486" s="12" t="str">
        <f>IFERROR(VLOOKUP(Tabela1[[#This Row],[COD.MDE]],'LISTA DE EMBARQUE'!B:L,11,0),"")</f>
        <v/>
      </c>
      <c r="W3486" s="13" t="str">
        <f>IFERROR(COUNTIF(#REF!,Tabela1[[#This Row],[Colunas5]]),"")</f>
        <v/>
      </c>
      <c r="X3486" s="14">
        <f>Tabela1[[#This Row],[QIANTIDADE EXPEDIDA]]*Tabela1[[#This Row],[PESO UNI]]</f>
        <v>0</v>
      </c>
      <c r="Y3486" s="14">
        <f t="shared" si="456"/>
        <v>0</v>
      </c>
      <c r="Z3486" s="21">
        <f>Tabela1[[#This Row],[PESO TOTAL]]-Tabela1[[#This Row],[Peso Expedido]]</f>
        <v>0</v>
      </c>
      <c r="AA3486" s="18"/>
      <c r="AB3486" s="15" t="s">
        <v>3204</v>
      </c>
      <c r="AC3486" s="15"/>
      <c r="AD3486" s="15"/>
      <c r="AE3486" s="15"/>
      <c r="AF3486" s="15"/>
      <c r="AG3486" s="15"/>
      <c r="AH3486" s="15"/>
      <c r="AI3486" s="40" t="str">
        <f t="shared" si="460"/>
        <v>ok</v>
      </c>
      <c r="AJ3486"/>
      <c r="AK3486" t="str">
        <f>Tabela1[[#This Row],[Coluna1]]&amp;Tabela1[[#This Row],[PEDIDO]]</f>
        <v/>
      </c>
      <c r="AL3486"/>
      <c r="AM3486"/>
      <c r="AN3486"/>
      <c r="AO3486" t="str">
        <f t="shared" si="457"/>
        <v>/</v>
      </c>
      <c r="AP3486" t="str">
        <f>Tabela1[[#This Row],[TAG]]&amp;Tabela1[[#This Row],[PEDIDO]]&amp;Tabela1[[#This Row],[PRODUTO]]</f>
        <v/>
      </c>
      <c r="AQ3486" s="23" t="str">
        <f>Tabela1[[#This Row],[PRODUTO]]&amp;Tabela1[[#This Row],[TAG]]</f>
        <v/>
      </c>
      <c r="AR3486" s="183">
        <f>Tabela1[[#This Row],[PESO TOTAL]]*Tabela1[[#This Row],[MATÉRIA PRIMA]]</f>
        <v>0</v>
      </c>
      <c r="AS3486" s="28">
        <f>Tabela1[[#This Row],[PESO TOTAL]]*Tabela1[[#This Row],[PREPARAÇÃO ]]</f>
        <v>0</v>
      </c>
      <c r="AT3486" s="28">
        <f>Tabela1[[#This Row],[PESO TOTAL]]*Tabela1[[#This Row],[CALDEIRARIA]]</f>
        <v>0</v>
      </c>
      <c r="AU3486" s="28">
        <f>Tabela1[[#This Row],[PESO TOTAL]]*Tabela1[[#This Row],[SOLDA]]</f>
        <v>0</v>
      </c>
      <c r="AV3486" s="28">
        <f>Tabela1[[#This Row],[PESO TOTAL]]*Tabela1[[#This Row],[ACABAMENTO]]</f>
        <v>0</v>
      </c>
      <c r="AW3486" s="28">
        <f>Tabela1[[#This Row],[PESO TOTAL]]*Tabela1[[#This Row],[PRONTO ACABADO]]</f>
        <v>0</v>
      </c>
      <c r="AX3486" s="28">
        <f>Tabela1[[#This Row],[PESO TOTAL]]*Tabela1[[#This Row],[EXPEDIÇÃO ]]</f>
        <v>0</v>
      </c>
      <c r="AY3486" s="28" t="str">
        <f>Tabela1[[#This Row],[PEDIDO]]&amp;Tabela1[[#This Row],[PRODUTO]]</f>
        <v/>
      </c>
      <c r="AZ3486" s="44">
        <f>IF(AF3486="",0,IF(ISTEXT(AF3486),H3486*VALUE(SUBSTITUTE(AF3486,"%",""))/100,H3486*AF3486))-Tabela1[[#This Row],[PRONTO ACABADO2]]</f>
        <v>0</v>
      </c>
      <c r="BA3486" s="44">
        <f>IF(AG3486="",0,IF(ISTEXT(AG3486),H3486*VALUE(SUBSTITUTE(AG3486,"%",""))/100,H3486*AG3486))-Tabela1[[#This Row],[PESO EXPEDIDO2]]</f>
        <v>0</v>
      </c>
      <c r="BB3486" s="44">
        <f t="shared" si="458"/>
        <v>0</v>
      </c>
      <c r="BC3486" s="44">
        <f t="shared" si="459"/>
        <v>0</v>
      </c>
      <c r="BD3486" s="44"/>
    </row>
    <row r="3487" spans="1:56" ht="15.75" hidden="1" customHeight="1" x14ac:dyDescent="0.25">
      <c r="A3487" s="6"/>
      <c r="B3487" s="22"/>
      <c r="C3487" s="7"/>
      <c r="D3487" s="46"/>
      <c r="E3487" s="7"/>
      <c r="F3487" s="7"/>
      <c r="G3487" s="44"/>
      <c r="H3487" s="41">
        <f>Tabela1[[#This Row],[PESO UNI]]*Tabela1[[#This Row],[QTE]]</f>
        <v>0</v>
      </c>
      <c r="I3487" s="7"/>
      <c r="J3487" s="8"/>
      <c r="K3487" s="8"/>
      <c r="L3487" s="9"/>
      <c r="M3487" s="10"/>
      <c r="N3487" s="11"/>
      <c r="O3487" s="12"/>
      <c r="P3487" s="13"/>
      <c r="Q3487" s="14">
        <f>Tabela1[[#This Row],[QTDE/ Fabricação]]-Tabela1[[#This Row],[QTE]]</f>
        <v>0</v>
      </c>
      <c r="R3487" s="19">
        <f t="shared" si="454"/>
        <v>0</v>
      </c>
      <c r="S3487" s="19">
        <f t="shared" si="453"/>
        <v>0</v>
      </c>
      <c r="T3487" s="20">
        <f t="shared" si="455"/>
        <v>0</v>
      </c>
      <c r="U3487" s="17">
        <f>IFERROR(SUMIF('LISTA DE EMBARQUE'!B:B,MICRO!E:E,'LISTA DE EMBARQUE'!G:G),"")</f>
        <v>0</v>
      </c>
      <c r="V3487" s="12" t="str">
        <f>IFERROR(VLOOKUP(Tabela1[[#This Row],[COD.MDE]],'LISTA DE EMBARQUE'!B:L,11,0),"")</f>
        <v/>
      </c>
      <c r="W3487" s="13" t="str">
        <f>IFERROR(COUNTIF(#REF!,Tabela1[[#This Row],[Colunas5]]),"")</f>
        <v/>
      </c>
      <c r="X3487" s="14">
        <f>Tabela1[[#This Row],[QIANTIDADE EXPEDIDA]]*Tabela1[[#This Row],[PESO UNI]]</f>
        <v>0</v>
      </c>
      <c r="Y3487" s="14">
        <f t="shared" si="456"/>
        <v>0</v>
      </c>
      <c r="Z3487" s="21">
        <f>Tabela1[[#This Row],[PESO TOTAL]]-Tabela1[[#This Row],[Peso Expedido]]</f>
        <v>0</v>
      </c>
      <c r="AA3487" s="18"/>
      <c r="AB3487" s="15" t="s">
        <v>3204</v>
      </c>
      <c r="AC3487" s="15"/>
      <c r="AD3487" s="15"/>
      <c r="AE3487" s="15"/>
      <c r="AF3487" s="15"/>
      <c r="AG3487" s="15"/>
      <c r="AH3487" s="15"/>
      <c r="AI3487" s="40" t="str">
        <f t="shared" si="460"/>
        <v>ok</v>
      </c>
      <c r="AJ3487"/>
      <c r="AK3487" t="str">
        <f>Tabela1[[#This Row],[Coluna1]]&amp;Tabela1[[#This Row],[PEDIDO]]</f>
        <v/>
      </c>
      <c r="AL3487"/>
      <c r="AM3487"/>
      <c r="AN3487"/>
      <c r="AO3487" t="str">
        <f t="shared" si="457"/>
        <v>/</v>
      </c>
      <c r="AP3487" t="str">
        <f>Tabela1[[#This Row],[TAG]]&amp;Tabela1[[#This Row],[PEDIDO]]&amp;Tabela1[[#This Row],[PRODUTO]]</f>
        <v/>
      </c>
      <c r="AQ3487" s="23" t="str">
        <f>Tabela1[[#This Row],[PRODUTO]]&amp;Tabela1[[#This Row],[TAG]]</f>
        <v/>
      </c>
      <c r="AR3487" s="183">
        <f>Tabela1[[#This Row],[PESO TOTAL]]*Tabela1[[#This Row],[MATÉRIA PRIMA]]</f>
        <v>0</v>
      </c>
      <c r="AS3487" s="28">
        <f>Tabela1[[#This Row],[PESO TOTAL]]*Tabela1[[#This Row],[PREPARAÇÃO ]]</f>
        <v>0</v>
      </c>
      <c r="AT3487" s="28">
        <f>Tabela1[[#This Row],[PESO TOTAL]]*Tabela1[[#This Row],[CALDEIRARIA]]</f>
        <v>0</v>
      </c>
      <c r="AU3487" s="28">
        <f>Tabela1[[#This Row],[PESO TOTAL]]*Tabela1[[#This Row],[SOLDA]]</f>
        <v>0</v>
      </c>
      <c r="AV3487" s="28">
        <f>Tabela1[[#This Row],[PESO TOTAL]]*Tabela1[[#This Row],[ACABAMENTO]]</f>
        <v>0</v>
      </c>
      <c r="AW3487" s="28">
        <f>Tabela1[[#This Row],[PESO TOTAL]]*Tabela1[[#This Row],[PRONTO ACABADO]]</f>
        <v>0</v>
      </c>
      <c r="AX3487" s="28">
        <f>Tabela1[[#This Row],[PESO TOTAL]]*Tabela1[[#This Row],[EXPEDIÇÃO ]]</f>
        <v>0</v>
      </c>
      <c r="AY3487" s="28" t="str">
        <f>Tabela1[[#This Row],[PEDIDO]]&amp;Tabela1[[#This Row],[PRODUTO]]</f>
        <v/>
      </c>
      <c r="AZ3487" s="44">
        <f>IF(AF3487="",0,IF(ISTEXT(AF3487),H3487*VALUE(SUBSTITUTE(AF3487,"%",""))/100,H3487*AF3487))-Tabela1[[#This Row],[PRONTO ACABADO2]]</f>
        <v>0</v>
      </c>
      <c r="BA3487" s="44">
        <f>IF(AG3487="",0,IF(ISTEXT(AG3487),H3487*VALUE(SUBSTITUTE(AG3487,"%",""))/100,H3487*AG3487))-Tabela1[[#This Row],[PESO EXPEDIDO2]]</f>
        <v>0</v>
      </c>
      <c r="BB3487" s="44">
        <f t="shared" si="458"/>
        <v>0</v>
      </c>
      <c r="BC3487" s="44">
        <f t="shared" si="459"/>
        <v>0</v>
      </c>
      <c r="BD3487" s="44"/>
    </row>
    <row r="3488" spans="1:56" ht="15.75" hidden="1" customHeight="1" x14ac:dyDescent="0.25">
      <c r="A3488" s="6"/>
      <c r="B3488" s="22"/>
      <c r="C3488" s="7"/>
      <c r="D3488" s="46"/>
      <c r="E3488" s="7"/>
      <c r="F3488" s="7"/>
      <c r="G3488" s="44"/>
      <c r="H3488" s="41">
        <f>Tabela1[[#This Row],[PESO UNI]]*Tabela1[[#This Row],[QTE]]</f>
        <v>0</v>
      </c>
      <c r="I3488" s="7"/>
      <c r="J3488" s="8"/>
      <c r="K3488" s="8"/>
      <c r="L3488" s="9"/>
      <c r="M3488" s="10"/>
      <c r="N3488" s="11"/>
      <c r="O3488" s="12"/>
      <c r="P3488" s="13"/>
      <c r="Q3488" s="14">
        <f>Tabela1[[#This Row],[QTDE/ Fabricação]]-Tabela1[[#This Row],[QTE]]</f>
        <v>0</v>
      </c>
      <c r="R3488" s="19">
        <f t="shared" si="454"/>
        <v>0</v>
      </c>
      <c r="S3488" s="19">
        <f t="shared" si="453"/>
        <v>0</v>
      </c>
      <c r="T3488" s="20">
        <f t="shared" si="455"/>
        <v>0</v>
      </c>
      <c r="U3488" s="17">
        <f>IFERROR(SUMIF('LISTA DE EMBARQUE'!B:B,MICRO!E:E,'LISTA DE EMBARQUE'!G:G),"")</f>
        <v>0</v>
      </c>
      <c r="V3488" s="12" t="str">
        <f>IFERROR(VLOOKUP(Tabela1[[#This Row],[COD.MDE]],'LISTA DE EMBARQUE'!B:L,11,0),"")</f>
        <v/>
      </c>
      <c r="W3488" s="13" t="str">
        <f>IFERROR(COUNTIF(#REF!,Tabela1[[#This Row],[Colunas5]]),"")</f>
        <v/>
      </c>
      <c r="X3488" s="14">
        <f>Tabela1[[#This Row],[QIANTIDADE EXPEDIDA]]*Tabela1[[#This Row],[PESO UNI]]</f>
        <v>0</v>
      </c>
      <c r="Y3488" s="14">
        <f t="shared" si="456"/>
        <v>0</v>
      </c>
      <c r="Z3488" s="21">
        <f>Tabela1[[#This Row],[PESO TOTAL]]-Tabela1[[#This Row],[Peso Expedido]]</f>
        <v>0</v>
      </c>
      <c r="AA3488" s="18"/>
      <c r="AB3488" s="15" t="s">
        <v>3204</v>
      </c>
      <c r="AC3488" s="15"/>
      <c r="AD3488" s="15"/>
      <c r="AE3488" s="15"/>
      <c r="AF3488" s="15"/>
      <c r="AG3488" s="15"/>
      <c r="AH3488" s="15"/>
      <c r="AI3488" s="40" t="str">
        <f t="shared" si="460"/>
        <v>ok</v>
      </c>
      <c r="AJ3488"/>
      <c r="AK3488" t="str">
        <f>Tabela1[[#This Row],[Coluna1]]&amp;Tabela1[[#This Row],[PEDIDO]]</f>
        <v/>
      </c>
      <c r="AL3488"/>
      <c r="AM3488"/>
      <c r="AN3488"/>
      <c r="AO3488" t="str">
        <f t="shared" si="457"/>
        <v>/</v>
      </c>
      <c r="AP3488" t="str">
        <f>Tabela1[[#This Row],[TAG]]&amp;Tabela1[[#This Row],[PEDIDO]]&amp;Tabela1[[#This Row],[PRODUTO]]</f>
        <v/>
      </c>
      <c r="AQ3488" s="23" t="str">
        <f>Tabela1[[#This Row],[PRODUTO]]&amp;Tabela1[[#This Row],[TAG]]</f>
        <v/>
      </c>
      <c r="AR3488" s="183">
        <f>Tabela1[[#This Row],[PESO TOTAL]]*Tabela1[[#This Row],[MATÉRIA PRIMA]]</f>
        <v>0</v>
      </c>
      <c r="AS3488" s="28">
        <f>Tabela1[[#This Row],[PESO TOTAL]]*Tabela1[[#This Row],[PREPARAÇÃO ]]</f>
        <v>0</v>
      </c>
      <c r="AT3488" s="28">
        <f>Tabela1[[#This Row],[PESO TOTAL]]*Tabela1[[#This Row],[CALDEIRARIA]]</f>
        <v>0</v>
      </c>
      <c r="AU3488" s="28">
        <f>Tabela1[[#This Row],[PESO TOTAL]]*Tabela1[[#This Row],[SOLDA]]</f>
        <v>0</v>
      </c>
      <c r="AV3488" s="28">
        <f>Tabela1[[#This Row],[PESO TOTAL]]*Tabela1[[#This Row],[ACABAMENTO]]</f>
        <v>0</v>
      </c>
      <c r="AW3488" s="28">
        <f>Tabela1[[#This Row],[PESO TOTAL]]*Tabela1[[#This Row],[PRONTO ACABADO]]</f>
        <v>0</v>
      </c>
      <c r="AX3488" s="28">
        <f>Tabela1[[#This Row],[PESO TOTAL]]*Tabela1[[#This Row],[EXPEDIÇÃO ]]</f>
        <v>0</v>
      </c>
      <c r="AY3488" s="28" t="str">
        <f>Tabela1[[#This Row],[PEDIDO]]&amp;Tabela1[[#This Row],[PRODUTO]]</f>
        <v/>
      </c>
      <c r="AZ3488" s="44">
        <f>IF(AF3488="",0,IF(ISTEXT(AF3488),H3488*VALUE(SUBSTITUTE(AF3488,"%",""))/100,H3488*AF3488))-Tabela1[[#This Row],[PRONTO ACABADO2]]</f>
        <v>0</v>
      </c>
      <c r="BA3488" s="44">
        <f>IF(AG3488="",0,IF(ISTEXT(AG3488),H3488*VALUE(SUBSTITUTE(AG3488,"%",""))/100,H3488*AG3488))-Tabela1[[#This Row],[PESO EXPEDIDO2]]</f>
        <v>0</v>
      </c>
      <c r="BB3488" s="44">
        <f t="shared" si="458"/>
        <v>0</v>
      </c>
      <c r="BC3488" s="44">
        <f t="shared" si="459"/>
        <v>0</v>
      </c>
      <c r="BD3488" s="44"/>
    </row>
    <row r="3489" spans="1:56" ht="15.75" hidden="1" customHeight="1" x14ac:dyDescent="0.25">
      <c r="A3489" s="6"/>
      <c r="B3489" s="22"/>
      <c r="C3489" s="7"/>
      <c r="D3489" s="46"/>
      <c r="E3489" s="7"/>
      <c r="F3489" s="7"/>
      <c r="G3489" s="44"/>
      <c r="H3489" s="41">
        <f>Tabela1[[#This Row],[PESO UNI]]*Tabela1[[#This Row],[QTE]]</f>
        <v>0</v>
      </c>
      <c r="I3489" s="7"/>
      <c r="J3489" s="8"/>
      <c r="K3489" s="8"/>
      <c r="L3489" s="9"/>
      <c r="M3489" s="10"/>
      <c r="N3489" s="11"/>
      <c r="O3489" s="12"/>
      <c r="P3489" s="13"/>
      <c r="Q3489" s="14">
        <f>Tabela1[[#This Row],[QTDE/ Fabricação]]-Tabela1[[#This Row],[QTE]]</f>
        <v>0</v>
      </c>
      <c r="R3489" s="19">
        <f t="shared" si="454"/>
        <v>0</v>
      </c>
      <c r="S3489" s="19">
        <f t="shared" si="453"/>
        <v>0</v>
      </c>
      <c r="T3489" s="20">
        <f t="shared" si="455"/>
        <v>0</v>
      </c>
      <c r="U3489" s="17">
        <f>IFERROR(SUMIF('LISTA DE EMBARQUE'!B:B,MICRO!E:E,'LISTA DE EMBARQUE'!G:G),"")</f>
        <v>0</v>
      </c>
      <c r="V3489" s="12" t="str">
        <f>IFERROR(VLOOKUP(Tabela1[[#This Row],[COD.MDE]],'LISTA DE EMBARQUE'!B:L,11,0),"")</f>
        <v/>
      </c>
      <c r="W3489" s="13" t="str">
        <f>IFERROR(COUNTIF(#REF!,Tabela1[[#This Row],[Colunas5]]),"")</f>
        <v/>
      </c>
      <c r="X3489" s="14">
        <f>Tabela1[[#This Row],[QIANTIDADE EXPEDIDA]]*Tabela1[[#This Row],[PESO UNI]]</f>
        <v>0</v>
      </c>
      <c r="Y3489" s="14">
        <f t="shared" si="456"/>
        <v>0</v>
      </c>
      <c r="Z3489" s="21">
        <f>Tabela1[[#This Row],[PESO TOTAL]]-Tabela1[[#This Row],[Peso Expedido]]</f>
        <v>0</v>
      </c>
      <c r="AA3489" s="18"/>
      <c r="AB3489" s="15" t="s">
        <v>3204</v>
      </c>
      <c r="AC3489" s="15"/>
      <c r="AD3489" s="15"/>
      <c r="AE3489" s="15"/>
      <c r="AF3489" s="15"/>
      <c r="AG3489" s="15"/>
      <c r="AH3489" s="15"/>
      <c r="AI3489" s="40" t="str">
        <f t="shared" si="460"/>
        <v>ok</v>
      </c>
      <c r="AJ3489"/>
      <c r="AK3489" t="str">
        <f>Tabela1[[#This Row],[Coluna1]]&amp;Tabela1[[#This Row],[PEDIDO]]</f>
        <v/>
      </c>
      <c r="AL3489"/>
      <c r="AM3489"/>
      <c r="AN3489"/>
      <c r="AO3489" t="str">
        <f t="shared" si="457"/>
        <v>/</v>
      </c>
      <c r="AP3489" t="str">
        <f>Tabela1[[#This Row],[TAG]]&amp;Tabela1[[#This Row],[PEDIDO]]&amp;Tabela1[[#This Row],[PRODUTO]]</f>
        <v/>
      </c>
      <c r="AQ3489" s="23" t="str">
        <f>Tabela1[[#This Row],[PRODUTO]]&amp;Tabela1[[#This Row],[TAG]]</f>
        <v/>
      </c>
      <c r="AR3489" s="183">
        <f>Tabela1[[#This Row],[PESO TOTAL]]*Tabela1[[#This Row],[MATÉRIA PRIMA]]</f>
        <v>0</v>
      </c>
      <c r="AS3489" s="28">
        <f>Tabela1[[#This Row],[PESO TOTAL]]*Tabela1[[#This Row],[PREPARAÇÃO ]]</f>
        <v>0</v>
      </c>
      <c r="AT3489" s="28">
        <f>Tabela1[[#This Row],[PESO TOTAL]]*Tabela1[[#This Row],[CALDEIRARIA]]</f>
        <v>0</v>
      </c>
      <c r="AU3489" s="28">
        <f>Tabela1[[#This Row],[PESO TOTAL]]*Tabela1[[#This Row],[SOLDA]]</f>
        <v>0</v>
      </c>
      <c r="AV3489" s="28">
        <f>Tabela1[[#This Row],[PESO TOTAL]]*Tabela1[[#This Row],[ACABAMENTO]]</f>
        <v>0</v>
      </c>
      <c r="AW3489" s="28">
        <f>Tabela1[[#This Row],[PESO TOTAL]]*Tabela1[[#This Row],[PRONTO ACABADO]]</f>
        <v>0</v>
      </c>
      <c r="AX3489" s="28">
        <f>Tabela1[[#This Row],[PESO TOTAL]]*Tabela1[[#This Row],[EXPEDIÇÃO ]]</f>
        <v>0</v>
      </c>
      <c r="AY3489" s="28" t="str">
        <f>Tabela1[[#This Row],[PEDIDO]]&amp;Tabela1[[#This Row],[PRODUTO]]</f>
        <v/>
      </c>
      <c r="AZ3489" s="44">
        <f>IF(AF3489="",0,IF(ISTEXT(AF3489),H3489*VALUE(SUBSTITUTE(AF3489,"%",""))/100,H3489*AF3489))-Tabela1[[#This Row],[PRONTO ACABADO2]]</f>
        <v>0</v>
      </c>
      <c r="BA3489" s="44">
        <f>IF(AG3489="",0,IF(ISTEXT(AG3489),H3489*VALUE(SUBSTITUTE(AG3489,"%",""))/100,H3489*AG3489))-Tabela1[[#This Row],[PESO EXPEDIDO2]]</f>
        <v>0</v>
      </c>
      <c r="BB3489" s="44">
        <f t="shared" si="458"/>
        <v>0</v>
      </c>
      <c r="BC3489" s="44">
        <f t="shared" si="459"/>
        <v>0</v>
      </c>
      <c r="BD3489" s="44"/>
    </row>
    <row r="3490" spans="1:56" ht="15.75" hidden="1" customHeight="1" x14ac:dyDescent="0.25">
      <c r="A3490" s="6"/>
      <c r="B3490" s="22"/>
      <c r="C3490" s="7"/>
      <c r="D3490" s="46"/>
      <c r="E3490" s="7"/>
      <c r="F3490" s="7"/>
      <c r="G3490" s="44"/>
      <c r="H3490" s="41">
        <f>Tabela1[[#This Row],[PESO UNI]]*Tabela1[[#This Row],[QTE]]</f>
        <v>0</v>
      </c>
      <c r="I3490" s="7"/>
      <c r="J3490" s="8"/>
      <c r="K3490" s="8"/>
      <c r="L3490" s="9"/>
      <c r="M3490" s="10"/>
      <c r="N3490" s="11"/>
      <c r="O3490" s="12"/>
      <c r="P3490" s="13"/>
      <c r="Q3490" s="14">
        <f>Tabela1[[#This Row],[QTDE/ Fabricação]]-Tabela1[[#This Row],[QTE]]</f>
        <v>0</v>
      </c>
      <c r="R3490" s="19">
        <f t="shared" si="454"/>
        <v>0</v>
      </c>
      <c r="S3490" s="19">
        <f t="shared" si="453"/>
        <v>0</v>
      </c>
      <c r="T3490" s="20">
        <f t="shared" si="455"/>
        <v>0</v>
      </c>
      <c r="U3490" s="17">
        <f>IFERROR(SUMIF('LISTA DE EMBARQUE'!B:B,MICRO!E:E,'LISTA DE EMBARQUE'!G:G),"")</f>
        <v>0</v>
      </c>
      <c r="V3490" s="12" t="str">
        <f>IFERROR(VLOOKUP(Tabela1[[#This Row],[COD.MDE]],'LISTA DE EMBARQUE'!B:L,11,0),"")</f>
        <v/>
      </c>
      <c r="W3490" s="13" t="str">
        <f>IFERROR(COUNTIF(#REF!,Tabela1[[#This Row],[Colunas5]]),"")</f>
        <v/>
      </c>
      <c r="X3490" s="14">
        <f>Tabela1[[#This Row],[QIANTIDADE EXPEDIDA]]*Tabela1[[#This Row],[PESO UNI]]</f>
        <v>0</v>
      </c>
      <c r="Y3490" s="14">
        <f t="shared" si="456"/>
        <v>0</v>
      </c>
      <c r="Z3490" s="21">
        <f>Tabela1[[#This Row],[PESO TOTAL]]-Tabela1[[#This Row],[Peso Expedido]]</f>
        <v>0</v>
      </c>
      <c r="AA3490" s="18"/>
      <c r="AB3490" s="15" t="s">
        <v>3204</v>
      </c>
      <c r="AC3490" s="15"/>
      <c r="AD3490" s="15"/>
      <c r="AE3490" s="15"/>
      <c r="AF3490" s="15"/>
      <c r="AG3490" s="15"/>
      <c r="AH3490" s="15"/>
      <c r="AI3490" s="40" t="str">
        <f t="shared" si="460"/>
        <v>ok</v>
      </c>
      <c r="AJ3490"/>
      <c r="AK3490" t="str">
        <f>Tabela1[[#This Row],[Coluna1]]&amp;Tabela1[[#This Row],[PEDIDO]]</f>
        <v/>
      </c>
      <c r="AL3490"/>
      <c r="AM3490"/>
      <c r="AN3490"/>
      <c r="AO3490" t="str">
        <f t="shared" si="457"/>
        <v>/</v>
      </c>
      <c r="AP3490" t="str">
        <f>Tabela1[[#This Row],[TAG]]&amp;Tabela1[[#This Row],[PEDIDO]]&amp;Tabela1[[#This Row],[PRODUTO]]</f>
        <v/>
      </c>
      <c r="AQ3490" s="23" t="str">
        <f>Tabela1[[#This Row],[PRODUTO]]&amp;Tabela1[[#This Row],[TAG]]</f>
        <v/>
      </c>
      <c r="AR3490" s="183">
        <f>Tabela1[[#This Row],[PESO TOTAL]]*Tabela1[[#This Row],[MATÉRIA PRIMA]]</f>
        <v>0</v>
      </c>
      <c r="AS3490" s="28">
        <f>Tabela1[[#This Row],[PESO TOTAL]]*Tabela1[[#This Row],[PREPARAÇÃO ]]</f>
        <v>0</v>
      </c>
      <c r="AT3490" s="28">
        <f>Tabela1[[#This Row],[PESO TOTAL]]*Tabela1[[#This Row],[CALDEIRARIA]]</f>
        <v>0</v>
      </c>
      <c r="AU3490" s="28">
        <f>Tabela1[[#This Row],[PESO TOTAL]]*Tabela1[[#This Row],[SOLDA]]</f>
        <v>0</v>
      </c>
      <c r="AV3490" s="28">
        <f>Tabela1[[#This Row],[PESO TOTAL]]*Tabela1[[#This Row],[ACABAMENTO]]</f>
        <v>0</v>
      </c>
      <c r="AW3490" s="28">
        <f>Tabela1[[#This Row],[PESO TOTAL]]*Tabela1[[#This Row],[PRONTO ACABADO]]</f>
        <v>0</v>
      </c>
      <c r="AX3490" s="28">
        <f>Tabela1[[#This Row],[PESO TOTAL]]*Tabela1[[#This Row],[EXPEDIÇÃO ]]</f>
        <v>0</v>
      </c>
      <c r="AY3490" s="28" t="str">
        <f>Tabela1[[#This Row],[PEDIDO]]&amp;Tabela1[[#This Row],[PRODUTO]]</f>
        <v/>
      </c>
      <c r="AZ3490" s="44">
        <f>IF(AF3490="",0,IF(ISTEXT(AF3490),H3490*VALUE(SUBSTITUTE(AF3490,"%",""))/100,H3490*AF3490))-Tabela1[[#This Row],[PRONTO ACABADO2]]</f>
        <v>0</v>
      </c>
      <c r="BA3490" s="44">
        <f>IF(AG3490="",0,IF(ISTEXT(AG3490),H3490*VALUE(SUBSTITUTE(AG3490,"%",""))/100,H3490*AG3490))-Tabela1[[#This Row],[PESO EXPEDIDO2]]</f>
        <v>0</v>
      </c>
      <c r="BB3490" s="44">
        <f t="shared" si="458"/>
        <v>0</v>
      </c>
      <c r="BC3490" s="44">
        <f t="shared" si="459"/>
        <v>0</v>
      </c>
      <c r="BD3490" s="44"/>
    </row>
    <row r="3491" spans="1:56" ht="15.75" hidden="1" customHeight="1" x14ac:dyDescent="0.25">
      <c r="A3491" s="6"/>
      <c r="B3491" s="22"/>
      <c r="C3491" s="7"/>
      <c r="D3491" s="46"/>
      <c r="E3491" s="7"/>
      <c r="F3491" s="7"/>
      <c r="G3491" s="44"/>
      <c r="H3491" s="41">
        <f>Tabela1[[#This Row],[PESO UNI]]*Tabela1[[#This Row],[QTE]]</f>
        <v>0</v>
      </c>
      <c r="I3491" s="7"/>
      <c r="J3491" s="8"/>
      <c r="K3491" s="8"/>
      <c r="L3491" s="9"/>
      <c r="M3491" s="10"/>
      <c r="N3491" s="11"/>
      <c r="O3491" s="12"/>
      <c r="P3491" s="13"/>
      <c r="Q3491" s="14">
        <f>Tabela1[[#This Row],[QTDE/ Fabricação]]-Tabela1[[#This Row],[QTE]]</f>
        <v>0</v>
      </c>
      <c r="R3491" s="19">
        <f t="shared" si="454"/>
        <v>0</v>
      </c>
      <c r="S3491" s="19">
        <f t="shared" si="453"/>
        <v>0</v>
      </c>
      <c r="T3491" s="20">
        <f t="shared" si="455"/>
        <v>0</v>
      </c>
      <c r="U3491" s="17">
        <f>IFERROR(SUMIF('LISTA DE EMBARQUE'!B:B,MICRO!E:E,'LISTA DE EMBARQUE'!G:G),"")</f>
        <v>0</v>
      </c>
      <c r="V3491" s="12" t="str">
        <f>IFERROR(VLOOKUP(Tabela1[[#This Row],[COD.MDE]],'LISTA DE EMBARQUE'!B:L,11,0),"")</f>
        <v/>
      </c>
      <c r="W3491" s="13" t="str">
        <f>IFERROR(COUNTIF(#REF!,Tabela1[[#This Row],[Colunas5]]),"")</f>
        <v/>
      </c>
      <c r="X3491" s="14">
        <f>Tabela1[[#This Row],[QIANTIDADE EXPEDIDA]]*Tabela1[[#This Row],[PESO UNI]]</f>
        <v>0</v>
      </c>
      <c r="Y3491" s="14">
        <f t="shared" si="456"/>
        <v>0</v>
      </c>
      <c r="Z3491" s="21">
        <f>Tabela1[[#This Row],[PESO TOTAL]]-Tabela1[[#This Row],[Peso Expedido]]</f>
        <v>0</v>
      </c>
      <c r="AA3491" s="18"/>
      <c r="AB3491" s="15" t="s">
        <v>3204</v>
      </c>
      <c r="AC3491" s="15"/>
      <c r="AD3491" s="15"/>
      <c r="AE3491" s="15"/>
      <c r="AF3491" s="15"/>
      <c r="AG3491" s="15"/>
      <c r="AH3491" s="15"/>
      <c r="AI3491" s="40" t="str">
        <f t="shared" si="460"/>
        <v>ok</v>
      </c>
      <c r="AJ3491"/>
      <c r="AK3491" t="str">
        <f>Tabela1[[#This Row],[Coluna1]]&amp;Tabela1[[#This Row],[PEDIDO]]</f>
        <v/>
      </c>
      <c r="AL3491"/>
      <c r="AM3491"/>
      <c r="AN3491"/>
      <c r="AO3491" t="str">
        <f t="shared" si="457"/>
        <v>/</v>
      </c>
      <c r="AP3491" t="str">
        <f>Tabela1[[#This Row],[TAG]]&amp;Tabela1[[#This Row],[PEDIDO]]&amp;Tabela1[[#This Row],[PRODUTO]]</f>
        <v/>
      </c>
      <c r="AQ3491" s="23" t="str">
        <f>Tabela1[[#This Row],[PRODUTO]]&amp;Tabela1[[#This Row],[TAG]]</f>
        <v/>
      </c>
      <c r="AR3491" s="183">
        <f>Tabela1[[#This Row],[PESO TOTAL]]*Tabela1[[#This Row],[MATÉRIA PRIMA]]</f>
        <v>0</v>
      </c>
      <c r="AS3491" s="28">
        <f>Tabela1[[#This Row],[PESO TOTAL]]*Tabela1[[#This Row],[PREPARAÇÃO ]]</f>
        <v>0</v>
      </c>
      <c r="AT3491" s="28">
        <f>Tabela1[[#This Row],[PESO TOTAL]]*Tabela1[[#This Row],[CALDEIRARIA]]</f>
        <v>0</v>
      </c>
      <c r="AU3491" s="28">
        <f>Tabela1[[#This Row],[PESO TOTAL]]*Tabela1[[#This Row],[SOLDA]]</f>
        <v>0</v>
      </c>
      <c r="AV3491" s="28">
        <f>Tabela1[[#This Row],[PESO TOTAL]]*Tabela1[[#This Row],[ACABAMENTO]]</f>
        <v>0</v>
      </c>
      <c r="AW3491" s="28">
        <f>Tabela1[[#This Row],[PESO TOTAL]]*Tabela1[[#This Row],[PRONTO ACABADO]]</f>
        <v>0</v>
      </c>
      <c r="AX3491" s="28">
        <f>Tabela1[[#This Row],[PESO TOTAL]]*Tabela1[[#This Row],[EXPEDIÇÃO ]]</f>
        <v>0</v>
      </c>
      <c r="AY3491" s="28" t="str">
        <f>Tabela1[[#This Row],[PEDIDO]]&amp;Tabela1[[#This Row],[PRODUTO]]</f>
        <v/>
      </c>
      <c r="AZ3491" s="44">
        <f>IF(AF3491="",0,IF(ISTEXT(AF3491),H3491*VALUE(SUBSTITUTE(AF3491,"%",""))/100,H3491*AF3491))-Tabela1[[#This Row],[PRONTO ACABADO2]]</f>
        <v>0</v>
      </c>
      <c r="BA3491" s="44">
        <f>IF(AG3491="",0,IF(ISTEXT(AG3491),H3491*VALUE(SUBSTITUTE(AG3491,"%",""))/100,H3491*AG3491))-Tabela1[[#This Row],[PESO EXPEDIDO2]]</f>
        <v>0</v>
      </c>
      <c r="BB3491" s="44">
        <f t="shared" si="458"/>
        <v>0</v>
      </c>
      <c r="BC3491" s="44">
        <f t="shared" si="459"/>
        <v>0</v>
      </c>
      <c r="BD3491" s="44"/>
    </row>
    <row r="3492" spans="1:56" ht="15.75" hidden="1" customHeight="1" x14ac:dyDescent="0.25">
      <c r="A3492" s="6"/>
      <c r="B3492" s="22"/>
      <c r="C3492" s="7"/>
      <c r="D3492" s="46"/>
      <c r="E3492" s="7"/>
      <c r="F3492" s="7"/>
      <c r="G3492" s="44"/>
      <c r="H3492" s="41">
        <f>Tabela1[[#This Row],[PESO UNI]]*Tabela1[[#This Row],[QTE]]</f>
        <v>0</v>
      </c>
      <c r="I3492" s="7"/>
      <c r="J3492" s="8"/>
      <c r="K3492" s="8"/>
      <c r="L3492" s="9"/>
      <c r="M3492" s="10"/>
      <c r="N3492" s="11"/>
      <c r="O3492" s="12"/>
      <c r="P3492" s="13"/>
      <c r="Q3492" s="14">
        <f>Tabela1[[#This Row],[QTDE/ Fabricação]]-Tabela1[[#This Row],[QTE]]</f>
        <v>0</v>
      </c>
      <c r="R3492" s="19">
        <f t="shared" si="454"/>
        <v>0</v>
      </c>
      <c r="S3492" s="19">
        <f t="shared" si="453"/>
        <v>0</v>
      </c>
      <c r="T3492" s="20">
        <f t="shared" si="455"/>
        <v>0</v>
      </c>
      <c r="U3492" s="17">
        <f>IFERROR(SUMIF('LISTA DE EMBARQUE'!B:B,MICRO!E:E,'LISTA DE EMBARQUE'!G:G),"")</f>
        <v>0</v>
      </c>
      <c r="V3492" s="12" t="str">
        <f>IFERROR(VLOOKUP(Tabela1[[#This Row],[COD.MDE]],'LISTA DE EMBARQUE'!B:L,11,0),"")</f>
        <v/>
      </c>
      <c r="W3492" s="13" t="str">
        <f>IFERROR(COUNTIF(#REF!,Tabela1[[#This Row],[Colunas5]]),"")</f>
        <v/>
      </c>
      <c r="X3492" s="14">
        <f>Tabela1[[#This Row],[QIANTIDADE EXPEDIDA]]*Tabela1[[#This Row],[PESO UNI]]</f>
        <v>0</v>
      </c>
      <c r="Y3492" s="14">
        <f t="shared" si="456"/>
        <v>0</v>
      </c>
      <c r="Z3492" s="21">
        <f>Tabela1[[#This Row],[PESO TOTAL]]-Tabela1[[#This Row],[Peso Expedido]]</f>
        <v>0</v>
      </c>
      <c r="AA3492" s="18"/>
      <c r="AB3492" s="15" t="s">
        <v>3204</v>
      </c>
      <c r="AC3492" s="15"/>
      <c r="AD3492" s="15"/>
      <c r="AE3492" s="15"/>
      <c r="AF3492" s="15"/>
      <c r="AG3492" s="15"/>
      <c r="AH3492" s="15"/>
      <c r="AI3492" s="40" t="str">
        <f t="shared" si="460"/>
        <v>ok</v>
      </c>
      <c r="AJ3492"/>
      <c r="AK3492" t="str">
        <f>Tabela1[[#This Row],[Coluna1]]&amp;Tabela1[[#This Row],[PEDIDO]]</f>
        <v/>
      </c>
      <c r="AL3492"/>
      <c r="AM3492"/>
      <c r="AN3492"/>
      <c r="AO3492" t="str">
        <f t="shared" si="457"/>
        <v>/</v>
      </c>
      <c r="AP3492" t="str">
        <f>Tabela1[[#This Row],[TAG]]&amp;Tabela1[[#This Row],[PEDIDO]]&amp;Tabela1[[#This Row],[PRODUTO]]</f>
        <v/>
      </c>
      <c r="AQ3492" s="23" t="str">
        <f>Tabela1[[#This Row],[PRODUTO]]&amp;Tabela1[[#This Row],[TAG]]</f>
        <v/>
      </c>
      <c r="AR3492" s="183">
        <f>Tabela1[[#This Row],[PESO TOTAL]]*Tabela1[[#This Row],[MATÉRIA PRIMA]]</f>
        <v>0</v>
      </c>
      <c r="AS3492" s="28">
        <f>Tabela1[[#This Row],[PESO TOTAL]]*Tabela1[[#This Row],[PREPARAÇÃO ]]</f>
        <v>0</v>
      </c>
      <c r="AT3492" s="28">
        <f>Tabela1[[#This Row],[PESO TOTAL]]*Tabela1[[#This Row],[CALDEIRARIA]]</f>
        <v>0</v>
      </c>
      <c r="AU3492" s="28">
        <f>Tabela1[[#This Row],[PESO TOTAL]]*Tabela1[[#This Row],[SOLDA]]</f>
        <v>0</v>
      </c>
      <c r="AV3492" s="28">
        <f>Tabela1[[#This Row],[PESO TOTAL]]*Tabela1[[#This Row],[ACABAMENTO]]</f>
        <v>0</v>
      </c>
      <c r="AW3492" s="28">
        <f>Tabela1[[#This Row],[PESO TOTAL]]*Tabela1[[#This Row],[PRONTO ACABADO]]</f>
        <v>0</v>
      </c>
      <c r="AX3492" s="28">
        <f>Tabela1[[#This Row],[PESO TOTAL]]*Tabela1[[#This Row],[EXPEDIÇÃO ]]</f>
        <v>0</v>
      </c>
      <c r="AY3492" s="28" t="str">
        <f>Tabela1[[#This Row],[PEDIDO]]&amp;Tabela1[[#This Row],[PRODUTO]]</f>
        <v/>
      </c>
      <c r="AZ3492" s="44">
        <f>IF(AF3492="",0,IF(ISTEXT(AF3492),H3492*VALUE(SUBSTITUTE(AF3492,"%",""))/100,H3492*AF3492))-Tabela1[[#This Row],[PRONTO ACABADO2]]</f>
        <v>0</v>
      </c>
      <c r="BA3492" s="44">
        <f>IF(AG3492="",0,IF(ISTEXT(AG3492),H3492*VALUE(SUBSTITUTE(AG3492,"%",""))/100,H3492*AG3492))-Tabela1[[#This Row],[PESO EXPEDIDO2]]</f>
        <v>0</v>
      </c>
      <c r="BB3492" s="44">
        <f t="shared" si="458"/>
        <v>0</v>
      </c>
      <c r="BC3492" s="44">
        <f t="shared" si="459"/>
        <v>0</v>
      </c>
      <c r="BD3492" s="44"/>
    </row>
    <row r="3493" spans="1:56" ht="15.75" hidden="1" customHeight="1" x14ac:dyDescent="0.25">
      <c r="A3493" s="6"/>
      <c r="B3493" s="22"/>
      <c r="C3493" s="7"/>
      <c r="D3493" s="46"/>
      <c r="E3493" s="7"/>
      <c r="F3493" s="7"/>
      <c r="G3493" s="44"/>
      <c r="H3493" s="41">
        <f>Tabela1[[#This Row],[PESO UNI]]*Tabela1[[#This Row],[QTE]]</f>
        <v>0</v>
      </c>
      <c r="I3493" s="7"/>
      <c r="J3493" s="8"/>
      <c r="K3493" s="8"/>
      <c r="L3493" s="9"/>
      <c r="M3493" s="10"/>
      <c r="N3493" s="11"/>
      <c r="O3493" s="12"/>
      <c r="P3493" s="13"/>
      <c r="Q3493" s="14">
        <f>Tabela1[[#This Row],[QTDE/ Fabricação]]-Tabela1[[#This Row],[QTE]]</f>
        <v>0</v>
      </c>
      <c r="R3493" s="19">
        <f t="shared" si="454"/>
        <v>0</v>
      </c>
      <c r="S3493" s="19">
        <f t="shared" si="453"/>
        <v>0</v>
      </c>
      <c r="T3493" s="20">
        <f t="shared" si="455"/>
        <v>0</v>
      </c>
      <c r="U3493" s="17">
        <f>IFERROR(SUMIF('LISTA DE EMBARQUE'!B:B,MICRO!E:E,'LISTA DE EMBARQUE'!G:G),"")</f>
        <v>0</v>
      </c>
      <c r="V3493" s="12" t="str">
        <f>IFERROR(VLOOKUP(Tabela1[[#This Row],[COD.MDE]],'LISTA DE EMBARQUE'!B:L,11,0),"")</f>
        <v/>
      </c>
      <c r="W3493" s="13" t="str">
        <f>IFERROR(COUNTIF(#REF!,Tabela1[[#This Row],[Colunas5]]),"")</f>
        <v/>
      </c>
      <c r="X3493" s="14">
        <f>Tabela1[[#This Row],[QIANTIDADE EXPEDIDA]]*Tabela1[[#This Row],[PESO UNI]]</f>
        <v>0</v>
      </c>
      <c r="Y3493" s="14">
        <f t="shared" si="456"/>
        <v>0</v>
      </c>
      <c r="Z3493" s="21">
        <f>Tabela1[[#This Row],[PESO TOTAL]]-Tabela1[[#This Row],[Peso Expedido]]</f>
        <v>0</v>
      </c>
      <c r="AA3493" s="18"/>
      <c r="AB3493" s="15" t="s">
        <v>3204</v>
      </c>
      <c r="AC3493" s="15"/>
      <c r="AD3493" s="15"/>
      <c r="AE3493" s="15"/>
      <c r="AF3493" s="15"/>
      <c r="AG3493" s="15"/>
      <c r="AH3493" s="15"/>
      <c r="AI3493" s="40" t="str">
        <f t="shared" si="460"/>
        <v>ok</v>
      </c>
      <c r="AJ3493"/>
      <c r="AK3493" t="str">
        <f>Tabela1[[#This Row],[Coluna1]]&amp;Tabela1[[#This Row],[PEDIDO]]</f>
        <v/>
      </c>
      <c r="AL3493"/>
      <c r="AM3493"/>
      <c r="AN3493"/>
      <c r="AO3493" t="str">
        <f t="shared" si="457"/>
        <v>/</v>
      </c>
      <c r="AP3493" t="str">
        <f>Tabela1[[#This Row],[TAG]]&amp;Tabela1[[#This Row],[PEDIDO]]&amp;Tabela1[[#This Row],[PRODUTO]]</f>
        <v/>
      </c>
      <c r="AQ3493" s="23" t="str">
        <f>Tabela1[[#This Row],[PRODUTO]]&amp;Tabela1[[#This Row],[TAG]]</f>
        <v/>
      </c>
      <c r="AR3493" s="183">
        <f>Tabela1[[#This Row],[PESO TOTAL]]*Tabela1[[#This Row],[MATÉRIA PRIMA]]</f>
        <v>0</v>
      </c>
      <c r="AS3493" s="28">
        <f>Tabela1[[#This Row],[PESO TOTAL]]*Tabela1[[#This Row],[PREPARAÇÃO ]]</f>
        <v>0</v>
      </c>
      <c r="AT3493" s="28">
        <f>Tabela1[[#This Row],[PESO TOTAL]]*Tabela1[[#This Row],[CALDEIRARIA]]</f>
        <v>0</v>
      </c>
      <c r="AU3493" s="28">
        <f>Tabela1[[#This Row],[PESO TOTAL]]*Tabela1[[#This Row],[SOLDA]]</f>
        <v>0</v>
      </c>
      <c r="AV3493" s="28">
        <f>Tabela1[[#This Row],[PESO TOTAL]]*Tabela1[[#This Row],[ACABAMENTO]]</f>
        <v>0</v>
      </c>
      <c r="AW3493" s="28">
        <f>Tabela1[[#This Row],[PESO TOTAL]]*Tabela1[[#This Row],[PRONTO ACABADO]]</f>
        <v>0</v>
      </c>
      <c r="AX3493" s="28">
        <f>Tabela1[[#This Row],[PESO TOTAL]]*Tabela1[[#This Row],[EXPEDIÇÃO ]]</f>
        <v>0</v>
      </c>
      <c r="AY3493" s="28" t="str">
        <f>Tabela1[[#This Row],[PEDIDO]]&amp;Tabela1[[#This Row],[PRODUTO]]</f>
        <v/>
      </c>
      <c r="AZ3493" s="44">
        <f>IF(AF3493="",0,IF(ISTEXT(AF3493),H3493*VALUE(SUBSTITUTE(AF3493,"%",""))/100,H3493*AF3493))-Tabela1[[#This Row],[PRONTO ACABADO2]]</f>
        <v>0</v>
      </c>
      <c r="BA3493" s="44">
        <f>IF(AG3493="",0,IF(ISTEXT(AG3493),H3493*VALUE(SUBSTITUTE(AG3493,"%",""))/100,H3493*AG3493))-Tabela1[[#This Row],[PESO EXPEDIDO2]]</f>
        <v>0</v>
      </c>
      <c r="BB3493" s="44">
        <f t="shared" si="458"/>
        <v>0</v>
      </c>
      <c r="BC3493" s="44">
        <f t="shared" si="459"/>
        <v>0</v>
      </c>
      <c r="BD3493" s="44"/>
    </row>
    <row r="3494" spans="1:56" ht="15.75" hidden="1" customHeight="1" x14ac:dyDescent="0.25">
      <c r="A3494" s="6"/>
      <c r="B3494" s="22"/>
      <c r="C3494" s="7"/>
      <c r="D3494" s="46"/>
      <c r="E3494" s="7"/>
      <c r="F3494" s="7"/>
      <c r="G3494" s="44"/>
      <c r="H3494" s="41">
        <f>Tabela1[[#This Row],[PESO UNI]]*Tabela1[[#This Row],[QTE]]</f>
        <v>0</v>
      </c>
      <c r="I3494" s="7"/>
      <c r="J3494" s="8"/>
      <c r="K3494" s="8"/>
      <c r="L3494" s="9"/>
      <c r="M3494" s="10"/>
      <c r="N3494" s="11"/>
      <c r="O3494" s="12"/>
      <c r="P3494" s="13"/>
      <c r="Q3494" s="14">
        <f>Tabela1[[#This Row],[QTDE/ Fabricação]]-Tabela1[[#This Row],[QTE]]</f>
        <v>0</v>
      </c>
      <c r="R3494" s="19">
        <f t="shared" si="454"/>
        <v>0</v>
      </c>
      <c r="S3494" s="19">
        <f t="shared" si="453"/>
        <v>0</v>
      </c>
      <c r="T3494" s="20">
        <f t="shared" si="455"/>
        <v>0</v>
      </c>
      <c r="U3494" s="17">
        <f>IFERROR(SUMIF('LISTA DE EMBARQUE'!B:B,MICRO!E:E,'LISTA DE EMBARQUE'!G:G),"")</f>
        <v>0</v>
      </c>
      <c r="V3494" s="12" t="str">
        <f>IFERROR(VLOOKUP(Tabela1[[#This Row],[COD.MDE]],'LISTA DE EMBARQUE'!B:L,11,0),"")</f>
        <v/>
      </c>
      <c r="W3494" s="13" t="str">
        <f>IFERROR(COUNTIF(#REF!,Tabela1[[#This Row],[Colunas5]]),"")</f>
        <v/>
      </c>
      <c r="X3494" s="14">
        <f>Tabela1[[#This Row],[QIANTIDADE EXPEDIDA]]*Tabela1[[#This Row],[PESO UNI]]</f>
        <v>0</v>
      </c>
      <c r="Y3494" s="14">
        <f t="shared" si="456"/>
        <v>0</v>
      </c>
      <c r="Z3494" s="21">
        <f>Tabela1[[#This Row],[PESO TOTAL]]-Tabela1[[#This Row],[Peso Expedido]]</f>
        <v>0</v>
      </c>
      <c r="AA3494" s="18"/>
      <c r="AB3494" s="15" t="s">
        <v>3204</v>
      </c>
      <c r="AC3494" s="15"/>
      <c r="AD3494" s="15"/>
      <c r="AE3494" s="15"/>
      <c r="AF3494" s="15"/>
      <c r="AG3494" s="15"/>
      <c r="AH3494" s="15"/>
      <c r="AI3494" s="40" t="str">
        <f t="shared" si="460"/>
        <v>ok</v>
      </c>
      <c r="AJ3494"/>
      <c r="AK3494" t="str">
        <f>Tabela1[[#This Row],[Coluna1]]&amp;Tabela1[[#This Row],[PEDIDO]]</f>
        <v/>
      </c>
      <c r="AL3494"/>
      <c r="AM3494"/>
      <c r="AN3494"/>
      <c r="AO3494" t="str">
        <f t="shared" si="457"/>
        <v>/</v>
      </c>
      <c r="AP3494" t="str">
        <f>Tabela1[[#This Row],[TAG]]&amp;Tabela1[[#This Row],[PEDIDO]]&amp;Tabela1[[#This Row],[PRODUTO]]</f>
        <v/>
      </c>
      <c r="AQ3494" s="23" t="str">
        <f>Tabela1[[#This Row],[PRODUTO]]&amp;Tabela1[[#This Row],[TAG]]</f>
        <v/>
      </c>
      <c r="AR3494" s="183">
        <f>Tabela1[[#This Row],[PESO TOTAL]]*Tabela1[[#This Row],[MATÉRIA PRIMA]]</f>
        <v>0</v>
      </c>
      <c r="AS3494" s="28">
        <f>Tabela1[[#This Row],[PESO TOTAL]]*Tabela1[[#This Row],[PREPARAÇÃO ]]</f>
        <v>0</v>
      </c>
      <c r="AT3494" s="28">
        <f>Tabela1[[#This Row],[PESO TOTAL]]*Tabela1[[#This Row],[CALDEIRARIA]]</f>
        <v>0</v>
      </c>
      <c r="AU3494" s="28">
        <f>Tabela1[[#This Row],[PESO TOTAL]]*Tabela1[[#This Row],[SOLDA]]</f>
        <v>0</v>
      </c>
      <c r="AV3494" s="28">
        <f>Tabela1[[#This Row],[PESO TOTAL]]*Tabela1[[#This Row],[ACABAMENTO]]</f>
        <v>0</v>
      </c>
      <c r="AW3494" s="28">
        <f>Tabela1[[#This Row],[PESO TOTAL]]*Tabela1[[#This Row],[PRONTO ACABADO]]</f>
        <v>0</v>
      </c>
      <c r="AX3494" s="28">
        <f>Tabela1[[#This Row],[PESO TOTAL]]*Tabela1[[#This Row],[EXPEDIÇÃO ]]</f>
        <v>0</v>
      </c>
      <c r="AY3494" s="28" t="str">
        <f>Tabela1[[#This Row],[PEDIDO]]&amp;Tabela1[[#This Row],[PRODUTO]]</f>
        <v/>
      </c>
      <c r="AZ3494" s="44">
        <f>IF(AF3494="",0,IF(ISTEXT(AF3494),H3494*VALUE(SUBSTITUTE(AF3494,"%",""))/100,H3494*AF3494))-Tabela1[[#This Row],[PRONTO ACABADO2]]</f>
        <v>0</v>
      </c>
      <c r="BA3494" s="44">
        <f>IF(AG3494="",0,IF(ISTEXT(AG3494),H3494*VALUE(SUBSTITUTE(AG3494,"%",""))/100,H3494*AG3494))-Tabela1[[#This Row],[PESO EXPEDIDO2]]</f>
        <v>0</v>
      </c>
      <c r="BB3494" s="44">
        <f t="shared" si="458"/>
        <v>0</v>
      </c>
      <c r="BC3494" s="44">
        <f t="shared" si="459"/>
        <v>0</v>
      </c>
      <c r="BD3494" s="44"/>
    </row>
    <row r="3495" spans="1:56" ht="15.75" hidden="1" customHeight="1" x14ac:dyDescent="0.25">
      <c r="A3495" s="6"/>
      <c r="B3495" s="22"/>
      <c r="C3495" s="7"/>
      <c r="D3495" s="46"/>
      <c r="E3495" s="7"/>
      <c r="F3495" s="7"/>
      <c r="G3495" s="44"/>
      <c r="H3495" s="41">
        <f>Tabela1[[#This Row],[PESO UNI]]*Tabela1[[#This Row],[QTE]]</f>
        <v>0</v>
      </c>
      <c r="I3495" s="7"/>
      <c r="J3495" s="8"/>
      <c r="K3495" s="8"/>
      <c r="L3495" s="9"/>
      <c r="M3495" s="10"/>
      <c r="N3495" s="11"/>
      <c r="O3495" s="12"/>
      <c r="P3495" s="13"/>
      <c r="Q3495" s="14">
        <f>Tabela1[[#This Row],[QTDE/ Fabricação]]-Tabela1[[#This Row],[QTE]]</f>
        <v>0</v>
      </c>
      <c r="R3495" s="19">
        <f t="shared" si="454"/>
        <v>0</v>
      </c>
      <c r="S3495" s="19">
        <f t="shared" si="453"/>
        <v>0</v>
      </c>
      <c r="T3495" s="20">
        <f t="shared" si="455"/>
        <v>0</v>
      </c>
      <c r="U3495" s="17">
        <f>IFERROR(SUMIF('LISTA DE EMBARQUE'!B:B,MICRO!E:E,'LISTA DE EMBARQUE'!G:G),"")</f>
        <v>0</v>
      </c>
      <c r="V3495" s="12" t="str">
        <f>IFERROR(VLOOKUP(Tabela1[[#This Row],[COD.MDE]],'LISTA DE EMBARQUE'!B:L,11,0),"")</f>
        <v/>
      </c>
      <c r="W3495" s="13" t="str">
        <f>IFERROR(COUNTIF(#REF!,Tabela1[[#This Row],[Colunas5]]),"")</f>
        <v/>
      </c>
      <c r="X3495" s="14">
        <f>Tabela1[[#This Row],[QIANTIDADE EXPEDIDA]]*Tabela1[[#This Row],[PESO UNI]]</f>
        <v>0</v>
      </c>
      <c r="Y3495" s="14">
        <f t="shared" si="456"/>
        <v>0</v>
      </c>
      <c r="Z3495" s="21">
        <f>Tabela1[[#This Row],[PESO TOTAL]]-Tabela1[[#This Row],[Peso Expedido]]</f>
        <v>0</v>
      </c>
      <c r="AA3495" s="18"/>
      <c r="AB3495" s="15" t="s">
        <v>3204</v>
      </c>
      <c r="AC3495" s="15"/>
      <c r="AD3495" s="15"/>
      <c r="AE3495" s="15"/>
      <c r="AF3495" s="15"/>
      <c r="AG3495" s="15"/>
      <c r="AH3495" s="15"/>
      <c r="AI3495" s="40" t="str">
        <f t="shared" si="460"/>
        <v>ok</v>
      </c>
      <c r="AJ3495"/>
      <c r="AK3495" t="str">
        <f>Tabela1[[#This Row],[Coluna1]]&amp;Tabela1[[#This Row],[PEDIDO]]</f>
        <v/>
      </c>
      <c r="AL3495"/>
      <c r="AM3495"/>
      <c r="AN3495"/>
      <c r="AO3495" t="str">
        <f t="shared" si="457"/>
        <v>/</v>
      </c>
      <c r="AP3495" t="str">
        <f>Tabela1[[#This Row],[TAG]]&amp;Tabela1[[#This Row],[PEDIDO]]&amp;Tabela1[[#This Row],[PRODUTO]]</f>
        <v/>
      </c>
      <c r="AQ3495" s="23" t="str">
        <f>Tabela1[[#This Row],[PRODUTO]]&amp;Tabela1[[#This Row],[TAG]]</f>
        <v/>
      </c>
      <c r="AR3495" s="183">
        <f>Tabela1[[#This Row],[PESO TOTAL]]*Tabela1[[#This Row],[MATÉRIA PRIMA]]</f>
        <v>0</v>
      </c>
      <c r="AS3495" s="28">
        <f>Tabela1[[#This Row],[PESO TOTAL]]*Tabela1[[#This Row],[PREPARAÇÃO ]]</f>
        <v>0</v>
      </c>
      <c r="AT3495" s="28">
        <f>Tabela1[[#This Row],[PESO TOTAL]]*Tabela1[[#This Row],[CALDEIRARIA]]</f>
        <v>0</v>
      </c>
      <c r="AU3495" s="28">
        <f>Tabela1[[#This Row],[PESO TOTAL]]*Tabela1[[#This Row],[SOLDA]]</f>
        <v>0</v>
      </c>
      <c r="AV3495" s="28">
        <f>Tabela1[[#This Row],[PESO TOTAL]]*Tabela1[[#This Row],[ACABAMENTO]]</f>
        <v>0</v>
      </c>
      <c r="AW3495" s="28">
        <f>Tabela1[[#This Row],[PESO TOTAL]]*Tabela1[[#This Row],[PRONTO ACABADO]]</f>
        <v>0</v>
      </c>
      <c r="AX3495" s="28">
        <f>Tabela1[[#This Row],[PESO TOTAL]]*Tabela1[[#This Row],[EXPEDIÇÃO ]]</f>
        <v>0</v>
      </c>
      <c r="AY3495" s="28" t="str">
        <f>Tabela1[[#This Row],[PEDIDO]]&amp;Tabela1[[#This Row],[PRODUTO]]</f>
        <v/>
      </c>
      <c r="AZ3495" s="44">
        <f>IF(AF3495="",0,IF(ISTEXT(AF3495),H3495*VALUE(SUBSTITUTE(AF3495,"%",""))/100,H3495*AF3495))-Tabela1[[#This Row],[PRONTO ACABADO2]]</f>
        <v>0</v>
      </c>
      <c r="BA3495" s="44">
        <f>IF(AG3495="",0,IF(ISTEXT(AG3495),H3495*VALUE(SUBSTITUTE(AG3495,"%",""))/100,H3495*AG3495))-Tabela1[[#This Row],[PESO EXPEDIDO2]]</f>
        <v>0</v>
      </c>
      <c r="BB3495" s="44">
        <f t="shared" si="458"/>
        <v>0</v>
      </c>
      <c r="BC3495" s="44">
        <f t="shared" si="459"/>
        <v>0</v>
      </c>
      <c r="BD3495" s="44"/>
    </row>
    <row r="3496" spans="1:56" ht="15.75" hidden="1" customHeight="1" x14ac:dyDescent="0.25">
      <c r="A3496" s="6"/>
      <c r="B3496" s="22"/>
      <c r="C3496" s="7"/>
      <c r="D3496" s="46"/>
      <c r="E3496" s="7"/>
      <c r="F3496" s="7"/>
      <c r="G3496" s="44"/>
      <c r="H3496" s="41">
        <f>Tabela1[[#This Row],[PESO UNI]]*Tabela1[[#This Row],[QTE]]</f>
        <v>0</v>
      </c>
      <c r="I3496" s="7"/>
      <c r="J3496" s="8"/>
      <c r="K3496" s="8"/>
      <c r="L3496" s="9"/>
      <c r="M3496" s="10"/>
      <c r="N3496" s="11"/>
      <c r="O3496" s="12"/>
      <c r="P3496" s="13"/>
      <c r="Q3496" s="14">
        <f>Tabela1[[#This Row],[QTDE/ Fabricação]]-Tabela1[[#This Row],[QTE]]</f>
        <v>0</v>
      </c>
      <c r="R3496" s="19">
        <f t="shared" si="454"/>
        <v>0</v>
      </c>
      <c r="S3496" s="19">
        <f t="shared" si="453"/>
        <v>0</v>
      </c>
      <c r="T3496" s="20">
        <f t="shared" si="455"/>
        <v>0</v>
      </c>
      <c r="U3496" s="17">
        <f>IFERROR(SUMIF('LISTA DE EMBARQUE'!B:B,MICRO!E:E,'LISTA DE EMBARQUE'!G:G),"")</f>
        <v>0</v>
      </c>
      <c r="V3496" s="12" t="str">
        <f>IFERROR(VLOOKUP(Tabela1[[#This Row],[COD.MDE]],'LISTA DE EMBARQUE'!B:L,11,0),"")</f>
        <v/>
      </c>
      <c r="W3496" s="13" t="str">
        <f>IFERROR(COUNTIF(#REF!,Tabela1[[#This Row],[Colunas5]]),"")</f>
        <v/>
      </c>
      <c r="X3496" s="14">
        <f>Tabela1[[#This Row],[QIANTIDADE EXPEDIDA]]*Tabela1[[#This Row],[PESO UNI]]</f>
        <v>0</v>
      </c>
      <c r="Y3496" s="14">
        <f t="shared" si="456"/>
        <v>0</v>
      </c>
      <c r="Z3496" s="21">
        <f>Tabela1[[#This Row],[PESO TOTAL]]-Tabela1[[#This Row],[Peso Expedido]]</f>
        <v>0</v>
      </c>
      <c r="AA3496" s="18"/>
      <c r="AB3496" s="15" t="s">
        <v>3204</v>
      </c>
      <c r="AC3496" s="15"/>
      <c r="AD3496" s="15"/>
      <c r="AE3496" s="15"/>
      <c r="AF3496" s="15"/>
      <c r="AG3496" s="15"/>
      <c r="AH3496" s="15"/>
      <c r="AI3496" s="40" t="str">
        <f t="shared" si="460"/>
        <v>ok</v>
      </c>
      <c r="AJ3496"/>
      <c r="AK3496" t="str">
        <f>Tabela1[[#This Row],[Coluna1]]&amp;Tabela1[[#This Row],[PEDIDO]]</f>
        <v/>
      </c>
      <c r="AL3496"/>
      <c r="AM3496"/>
      <c r="AN3496"/>
      <c r="AO3496" t="str">
        <f t="shared" si="457"/>
        <v>/</v>
      </c>
      <c r="AP3496" t="str">
        <f>Tabela1[[#This Row],[TAG]]&amp;Tabela1[[#This Row],[PEDIDO]]&amp;Tabela1[[#This Row],[PRODUTO]]</f>
        <v/>
      </c>
      <c r="AQ3496" s="23" t="str">
        <f>Tabela1[[#This Row],[PRODUTO]]&amp;Tabela1[[#This Row],[TAG]]</f>
        <v/>
      </c>
      <c r="AR3496" s="183">
        <f>Tabela1[[#This Row],[PESO TOTAL]]*Tabela1[[#This Row],[MATÉRIA PRIMA]]</f>
        <v>0</v>
      </c>
      <c r="AS3496" s="28">
        <f>Tabela1[[#This Row],[PESO TOTAL]]*Tabela1[[#This Row],[PREPARAÇÃO ]]</f>
        <v>0</v>
      </c>
      <c r="AT3496" s="28">
        <f>Tabela1[[#This Row],[PESO TOTAL]]*Tabela1[[#This Row],[CALDEIRARIA]]</f>
        <v>0</v>
      </c>
      <c r="AU3496" s="28">
        <f>Tabela1[[#This Row],[PESO TOTAL]]*Tabela1[[#This Row],[SOLDA]]</f>
        <v>0</v>
      </c>
      <c r="AV3496" s="28">
        <f>Tabela1[[#This Row],[PESO TOTAL]]*Tabela1[[#This Row],[ACABAMENTO]]</f>
        <v>0</v>
      </c>
      <c r="AW3496" s="28">
        <f>Tabela1[[#This Row],[PESO TOTAL]]*Tabela1[[#This Row],[PRONTO ACABADO]]</f>
        <v>0</v>
      </c>
      <c r="AX3496" s="28">
        <f>Tabela1[[#This Row],[PESO TOTAL]]*Tabela1[[#This Row],[EXPEDIÇÃO ]]</f>
        <v>0</v>
      </c>
      <c r="AY3496" s="28" t="str">
        <f>Tabela1[[#This Row],[PEDIDO]]&amp;Tabela1[[#This Row],[PRODUTO]]</f>
        <v/>
      </c>
      <c r="AZ3496" s="44">
        <f>IF(AF3496="",0,IF(ISTEXT(AF3496),H3496*VALUE(SUBSTITUTE(AF3496,"%",""))/100,H3496*AF3496))-Tabela1[[#This Row],[PRONTO ACABADO2]]</f>
        <v>0</v>
      </c>
      <c r="BA3496" s="44">
        <f>IF(AG3496="",0,IF(ISTEXT(AG3496),H3496*VALUE(SUBSTITUTE(AG3496,"%",""))/100,H3496*AG3496))-Tabela1[[#This Row],[PESO EXPEDIDO2]]</f>
        <v>0</v>
      </c>
      <c r="BB3496" s="44">
        <f t="shared" si="458"/>
        <v>0</v>
      </c>
      <c r="BC3496" s="44">
        <f t="shared" si="459"/>
        <v>0</v>
      </c>
      <c r="BD3496" s="44"/>
    </row>
    <row r="3497" spans="1:56" ht="15.75" hidden="1" customHeight="1" x14ac:dyDescent="0.25">
      <c r="A3497" s="6"/>
      <c r="B3497" s="22"/>
      <c r="C3497" s="7"/>
      <c r="D3497" s="46"/>
      <c r="E3497" s="7"/>
      <c r="F3497" s="7"/>
      <c r="G3497" s="44"/>
      <c r="H3497" s="41">
        <f>Tabela1[[#This Row],[PESO UNI]]*Tabela1[[#This Row],[QTE]]</f>
        <v>0</v>
      </c>
      <c r="I3497" s="7"/>
      <c r="J3497" s="8"/>
      <c r="K3497" s="8"/>
      <c r="L3497" s="9"/>
      <c r="M3497" s="10"/>
      <c r="N3497" s="11"/>
      <c r="O3497" s="12"/>
      <c r="P3497" s="13"/>
      <c r="Q3497" s="14">
        <f>Tabela1[[#This Row],[QTDE/ Fabricação]]-Tabela1[[#This Row],[QTE]]</f>
        <v>0</v>
      </c>
      <c r="R3497" s="19">
        <f t="shared" si="454"/>
        <v>0</v>
      </c>
      <c r="S3497" s="19">
        <f t="shared" si="453"/>
        <v>0</v>
      </c>
      <c r="T3497" s="20">
        <f t="shared" si="455"/>
        <v>0</v>
      </c>
      <c r="U3497" s="17">
        <f>IFERROR(SUMIF('LISTA DE EMBARQUE'!B:B,MICRO!E:E,'LISTA DE EMBARQUE'!G:G),"")</f>
        <v>0</v>
      </c>
      <c r="V3497" s="12" t="str">
        <f>IFERROR(VLOOKUP(Tabela1[[#This Row],[COD.MDE]],'LISTA DE EMBARQUE'!B:L,11,0),"")</f>
        <v/>
      </c>
      <c r="W3497" s="13" t="str">
        <f>IFERROR(COUNTIF(#REF!,Tabela1[[#This Row],[Colunas5]]),"")</f>
        <v/>
      </c>
      <c r="X3497" s="14">
        <f>Tabela1[[#This Row],[QIANTIDADE EXPEDIDA]]*Tabela1[[#This Row],[PESO UNI]]</f>
        <v>0</v>
      </c>
      <c r="Y3497" s="14">
        <f t="shared" si="456"/>
        <v>0</v>
      </c>
      <c r="Z3497" s="21">
        <f>Tabela1[[#This Row],[PESO TOTAL]]-Tabela1[[#This Row],[Peso Expedido]]</f>
        <v>0</v>
      </c>
      <c r="AA3497" s="18"/>
      <c r="AB3497" s="15" t="s">
        <v>3204</v>
      </c>
      <c r="AC3497" s="15"/>
      <c r="AD3497" s="15"/>
      <c r="AE3497" s="15"/>
      <c r="AF3497" s="15"/>
      <c r="AG3497" s="15"/>
      <c r="AH3497" s="15"/>
      <c r="AI3497" s="40" t="str">
        <f t="shared" si="460"/>
        <v>ok</v>
      </c>
      <c r="AJ3497"/>
      <c r="AK3497" t="str">
        <f>Tabela1[[#This Row],[Coluna1]]&amp;Tabela1[[#This Row],[PEDIDO]]</f>
        <v/>
      </c>
      <c r="AL3497"/>
      <c r="AM3497"/>
      <c r="AN3497"/>
      <c r="AO3497" t="str">
        <f t="shared" si="457"/>
        <v>/</v>
      </c>
      <c r="AP3497" t="str">
        <f>Tabela1[[#This Row],[TAG]]&amp;Tabela1[[#This Row],[PEDIDO]]&amp;Tabela1[[#This Row],[PRODUTO]]</f>
        <v/>
      </c>
      <c r="AQ3497" s="23" t="str">
        <f>Tabela1[[#This Row],[PRODUTO]]&amp;Tabela1[[#This Row],[TAG]]</f>
        <v/>
      </c>
      <c r="AR3497" s="183">
        <f>Tabela1[[#This Row],[PESO TOTAL]]*Tabela1[[#This Row],[MATÉRIA PRIMA]]</f>
        <v>0</v>
      </c>
      <c r="AS3497" s="28">
        <f>Tabela1[[#This Row],[PESO TOTAL]]*Tabela1[[#This Row],[PREPARAÇÃO ]]</f>
        <v>0</v>
      </c>
      <c r="AT3497" s="28">
        <f>Tabela1[[#This Row],[PESO TOTAL]]*Tabela1[[#This Row],[CALDEIRARIA]]</f>
        <v>0</v>
      </c>
      <c r="AU3497" s="28">
        <f>Tabela1[[#This Row],[PESO TOTAL]]*Tabela1[[#This Row],[SOLDA]]</f>
        <v>0</v>
      </c>
      <c r="AV3497" s="28">
        <f>Tabela1[[#This Row],[PESO TOTAL]]*Tabela1[[#This Row],[ACABAMENTO]]</f>
        <v>0</v>
      </c>
      <c r="AW3497" s="28">
        <f>Tabela1[[#This Row],[PESO TOTAL]]*Tabela1[[#This Row],[PRONTO ACABADO]]</f>
        <v>0</v>
      </c>
      <c r="AX3497" s="28">
        <f>Tabela1[[#This Row],[PESO TOTAL]]*Tabela1[[#This Row],[EXPEDIÇÃO ]]</f>
        <v>0</v>
      </c>
      <c r="AY3497" s="28" t="str">
        <f>Tabela1[[#This Row],[PEDIDO]]&amp;Tabela1[[#This Row],[PRODUTO]]</f>
        <v/>
      </c>
      <c r="AZ3497" s="44">
        <f>IF(AF3497="",0,IF(ISTEXT(AF3497),H3497*VALUE(SUBSTITUTE(AF3497,"%",""))/100,H3497*AF3497))-Tabela1[[#This Row],[PRONTO ACABADO2]]</f>
        <v>0</v>
      </c>
      <c r="BA3497" s="44">
        <f>IF(AG3497="",0,IF(ISTEXT(AG3497),H3497*VALUE(SUBSTITUTE(AG3497,"%",""))/100,H3497*AG3497))-Tabela1[[#This Row],[PESO EXPEDIDO2]]</f>
        <v>0</v>
      </c>
      <c r="BB3497" s="44">
        <f t="shared" si="458"/>
        <v>0</v>
      </c>
      <c r="BC3497" s="44">
        <f t="shared" si="459"/>
        <v>0</v>
      </c>
      <c r="BD3497" s="44"/>
    </row>
    <row r="3498" spans="1:56" ht="15.75" hidden="1" customHeight="1" x14ac:dyDescent="0.25">
      <c r="A3498" s="6"/>
      <c r="B3498" s="22"/>
      <c r="C3498" s="7"/>
      <c r="D3498" s="46"/>
      <c r="E3498" s="7"/>
      <c r="F3498" s="7"/>
      <c r="G3498" s="44"/>
      <c r="H3498" s="41">
        <f>Tabela1[[#This Row],[PESO UNI]]*Tabela1[[#This Row],[QTE]]</f>
        <v>0</v>
      </c>
      <c r="I3498" s="7"/>
      <c r="J3498" s="8"/>
      <c r="K3498" s="8"/>
      <c r="L3498" s="9"/>
      <c r="M3498" s="10"/>
      <c r="N3498" s="11"/>
      <c r="O3498" s="12"/>
      <c r="P3498" s="13"/>
      <c r="Q3498" s="14">
        <f>Tabela1[[#This Row],[QTDE/ Fabricação]]-Tabela1[[#This Row],[QTE]]</f>
        <v>0</v>
      </c>
      <c r="R3498" s="19">
        <f t="shared" si="454"/>
        <v>0</v>
      </c>
      <c r="S3498" s="19">
        <f t="shared" si="453"/>
        <v>0</v>
      </c>
      <c r="T3498" s="20">
        <f t="shared" si="455"/>
        <v>0</v>
      </c>
      <c r="U3498" s="17">
        <f>IFERROR(SUMIF('LISTA DE EMBARQUE'!B:B,MICRO!E:E,'LISTA DE EMBARQUE'!G:G),"")</f>
        <v>0</v>
      </c>
      <c r="V3498" s="12" t="str">
        <f>IFERROR(VLOOKUP(Tabela1[[#This Row],[COD.MDE]],'LISTA DE EMBARQUE'!B:L,11,0),"")</f>
        <v/>
      </c>
      <c r="W3498" s="13" t="str">
        <f>IFERROR(COUNTIF(#REF!,Tabela1[[#This Row],[Colunas5]]),"")</f>
        <v/>
      </c>
      <c r="X3498" s="14">
        <f>Tabela1[[#This Row],[QIANTIDADE EXPEDIDA]]*Tabela1[[#This Row],[PESO UNI]]</f>
        <v>0</v>
      </c>
      <c r="Y3498" s="14">
        <f t="shared" si="456"/>
        <v>0</v>
      </c>
      <c r="Z3498" s="21">
        <f>Tabela1[[#This Row],[PESO TOTAL]]-Tabela1[[#This Row],[Peso Expedido]]</f>
        <v>0</v>
      </c>
      <c r="AA3498" s="18"/>
      <c r="AB3498" s="15" t="s">
        <v>3204</v>
      </c>
      <c r="AC3498" s="15"/>
      <c r="AD3498" s="15"/>
      <c r="AE3498" s="15"/>
      <c r="AF3498" s="15"/>
      <c r="AG3498" s="15"/>
      <c r="AH3498" s="15"/>
      <c r="AI3498" s="40" t="str">
        <f t="shared" si="460"/>
        <v>ok</v>
      </c>
      <c r="AJ3498"/>
      <c r="AK3498" t="str">
        <f>Tabela1[[#This Row],[Coluna1]]&amp;Tabela1[[#This Row],[PEDIDO]]</f>
        <v/>
      </c>
      <c r="AL3498"/>
      <c r="AM3498"/>
      <c r="AN3498"/>
      <c r="AO3498" t="str">
        <f t="shared" si="457"/>
        <v>/</v>
      </c>
      <c r="AP3498" t="str">
        <f>Tabela1[[#This Row],[TAG]]&amp;Tabela1[[#This Row],[PEDIDO]]&amp;Tabela1[[#This Row],[PRODUTO]]</f>
        <v/>
      </c>
      <c r="AQ3498" s="23" t="str">
        <f>Tabela1[[#This Row],[PRODUTO]]&amp;Tabela1[[#This Row],[TAG]]</f>
        <v/>
      </c>
      <c r="AR3498" s="183">
        <f>Tabela1[[#This Row],[PESO TOTAL]]*Tabela1[[#This Row],[MATÉRIA PRIMA]]</f>
        <v>0</v>
      </c>
      <c r="AS3498" s="28">
        <f>Tabela1[[#This Row],[PESO TOTAL]]*Tabela1[[#This Row],[PREPARAÇÃO ]]</f>
        <v>0</v>
      </c>
      <c r="AT3498" s="28">
        <f>Tabela1[[#This Row],[PESO TOTAL]]*Tabela1[[#This Row],[CALDEIRARIA]]</f>
        <v>0</v>
      </c>
      <c r="AU3498" s="28">
        <f>Tabela1[[#This Row],[PESO TOTAL]]*Tabela1[[#This Row],[SOLDA]]</f>
        <v>0</v>
      </c>
      <c r="AV3498" s="28">
        <f>Tabela1[[#This Row],[PESO TOTAL]]*Tabela1[[#This Row],[ACABAMENTO]]</f>
        <v>0</v>
      </c>
      <c r="AW3498" s="28">
        <f>Tabela1[[#This Row],[PESO TOTAL]]*Tabela1[[#This Row],[PRONTO ACABADO]]</f>
        <v>0</v>
      </c>
      <c r="AX3498" s="28">
        <f>Tabela1[[#This Row],[PESO TOTAL]]*Tabela1[[#This Row],[EXPEDIÇÃO ]]</f>
        <v>0</v>
      </c>
      <c r="AY3498" s="28" t="str">
        <f>Tabela1[[#This Row],[PEDIDO]]&amp;Tabela1[[#This Row],[PRODUTO]]</f>
        <v/>
      </c>
      <c r="AZ3498" s="44">
        <f>IF(AF3498="",0,IF(ISTEXT(AF3498),H3498*VALUE(SUBSTITUTE(AF3498,"%",""))/100,H3498*AF3498))-Tabela1[[#This Row],[PRONTO ACABADO2]]</f>
        <v>0</v>
      </c>
      <c r="BA3498" s="44">
        <f>IF(AG3498="",0,IF(ISTEXT(AG3498),H3498*VALUE(SUBSTITUTE(AG3498,"%",""))/100,H3498*AG3498))-Tabela1[[#This Row],[PESO EXPEDIDO2]]</f>
        <v>0</v>
      </c>
      <c r="BB3498" s="44">
        <f t="shared" si="458"/>
        <v>0</v>
      </c>
      <c r="BC3498" s="44">
        <f t="shared" si="459"/>
        <v>0</v>
      </c>
      <c r="BD3498" s="44"/>
    </row>
    <row r="3499" spans="1:56" ht="15.75" hidden="1" customHeight="1" x14ac:dyDescent="0.25">
      <c r="A3499" s="6"/>
      <c r="B3499" s="22"/>
      <c r="C3499" s="7"/>
      <c r="D3499" s="46"/>
      <c r="E3499" s="7"/>
      <c r="F3499" s="7"/>
      <c r="G3499" s="44"/>
      <c r="H3499" s="41">
        <f>Tabela1[[#This Row],[PESO UNI]]*Tabela1[[#This Row],[QTE]]</f>
        <v>0</v>
      </c>
      <c r="I3499" s="7"/>
      <c r="J3499" s="8"/>
      <c r="K3499" s="8"/>
      <c r="L3499" s="9"/>
      <c r="M3499" s="10"/>
      <c r="N3499" s="11"/>
      <c r="O3499" s="12"/>
      <c r="P3499" s="13"/>
      <c r="Q3499" s="14">
        <f>Tabela1[[#This Row],[QTDE/ Fabricação]]-Tabela1[[#This Row],[QTE]]</f>
        <v>0</v>
      </c>
      <c r="R3499" s="19">
        <f t="shared" si="454"/>
        <v>0</v>
      </c>
      <c r="S3499" s="19">
        <f t="shared" si="453"/>
        <v>0</v>
      </c>
      <c r="T3499" s="20">
        <f t="shared" si="455"/>
        <v>0</v>
      </c>
      <c r="U3499" s="17">
        <f>IFERROR(SUMIF('LISTA DE EMBARQUE'!B:B,MICRO!E:E,'LISTA DE EMBARQUE'!G:G),"")</f>
        <v>0</v>
      </c>
      <c r="V3499" s="12" t="str">
        <f>IFERROR(VLOOKUP(Tabela1[[#This Row],[COD.MDE]],'LISTA DE EMBARQUE'!B:L,11,0),"")</f>
        <v/>
      </c>
      <c r="W3499" s="13" t="str">
        <f>IFERROR(COUNTIF(#REF!,Tabela1[[#This Row],[Colunas5]]),"")</f>
        <v/>
      </c>
      <c r="X3499" s="14">
        <f>Tabela1[[#This Row],[QIANTIDADE EXPEDIDA]]*Tabela1[[#This Row],[PESO UNI]]</f>
        <v>0</v>
      </c>
      <c r="Y3499" s="14">
        <f t="shared" si="456"/>
        <v>0</v>
      </c>
      <c r="Z3499" s="21">
        <f>Tabela1[[#This Row],[PESO TOTAL]]-Tabela1[[#This Row],[Peso Expedido]]</f>
        <v>0</v>
      </c>
      <c r="AA3499" s="18"/>
      <c r="AB3499" s="15" t="s">
        <v>3204</v>
      </c>
      <c r="AC3499" s="15"/>
      <c r="AD3499" s="15"/>
      <c r="AE3499" s="15"/>
      <c r="AF3499" s="15"/>
      <c r="AG3499" s="15"/>
      <c r="AH3499" s="15"/>
      <c r="AI3499" s="40" t="str">
        <f t="shared" si="460"/>
        <v>ok</v>
      </c>
      <c r="AJ3499"/>
      <c r="AK3499" t="str">
        <f>Tabela1[[#This Row],[Coluna1]]&amp;Tabela1[[#This Row],[PEDIDO]]</f>
        <v/>
      </c>
      <c r="AL3499"/>
      <c r="AM3499"/>
      <c r="AN3499"/>
      <c r="AO3499" t="str">
        <f t="shared" si="457"/>
        <v>/</v>
      </c>
      <c r="AP3499" t="str">
        <f>Tabela1[[#This Row],[TAG]]&amp;Tabela1[[#This Row],[PEDIDO]]&amp;Tabela1[[#This Row],[PRODUTO]]</f>
        <v/>
      </c>
      <c r="AQ3499" s="23" t="str">
        <f>Tabela1[[#This Row],[PRODUTO]]&amp;Tabela1[[#This Row],[TAG]]</f>
        <v/>
      </c>
      <c r="AR3499" s="183">
        <f>Tabela1[[#This Row],[PESO TOTAL]]*Tabela1[[#This Row],[MATÉRIA PRIMA]]</f>
        <v>0</v>
      </c>
      <c r="AS3499" s="28">
        <f>Tabela1[[#This Row],[PESO TOTAL]]*Tabela1[[#This Row],[PREPARAÇÃO ]]</f>
        <v>0</v>
      </c>
      <c r="AT3499" s="28">
        <f>Tabela1[[#This Row],[PESO TOTAL]]*Tabela1[[#This Row],[CALDEIRARIA]]</f>
        <v>0</v>
      </c>
      <c r="AU3499" s="28">
        <f>Tabela1[[#This Row],[PESO TOTAL]]*Tabela1[[#This Row],[SOLDA]]</f>
        <v>0</v>
      </c>
      <c r="AV3499" s="28">
        <f>Tabela1[[#This Row],[PESO TOTAL]]*Tabela1[[#This Row],[ACABAMENTO]]</f>
        <v>0</v>
      </c>
      <c r="AW3499" s="28">
        <f>Tabela1[[#This Row],[PESO TOTAL]]*Tabela1[[#This Row],[PRONTO ACABADO]]</f>
        <v>0</v>
      </c>
      <c r="AX3499" s="28">
        <f>Tabela1[[#This Row],[PESO TOTAL]]*Tabela1[[#This Row],[EXPEDIÇÃO ]]</f>
        <v>0</v>
      </c>
      <c r="AY3499" s="28" t="str">
        <f>Tabela1[[#This Row],[PEDIDO]]&amp;Tabela1[[#This Row],[PRODUTO]]</f>
        <v/>
      </c>
      <c r="AZ3499" s="44">
        <f>IF(AF3499="",0,IF(ISTEXT(AF3499),H3499*VALUE(SUBSTITUTE(AF3499,"%",""))/100,H3499*AF3499))-Tabela1[[#This Row],[PRONTO ACABADO2]]</f>
        <v>0</v>
      </c>
      <c r="BA3499" s="44">
        <f>IF(AG3499="",0,IF(ISTEXT(AG3499),H3499*VALUE(SUBSTITUTE(AG3499,"%",""))/100,H3499*AG3499))-Tabela1[[#This Row],[PESO EXPEDIDO2]]</f>
        <v>0</v>
      </c>
      <c r="BB3499" s="44">
        <f t="shared" si="458"/>
        <v>0</v>
      </c>
      <c r="BC3499" s="44">
        <f t="shared" si="459"/>
        <v>0</v>
      </c>
      <c r="BD3499" s="44"/>
    </row>
    <row r="3500" spans="1:56" ht="15.75" hidden="1" customHeight="1" x14ac:dyDescent="0.25">
      <c r="A3500" s="6"/>
      <c r="B3500" s="22"/>
      <c r="C3500" s="7"/>
      <c r="D3500" s="46"/>
      <c r="E3500" s="7"/>
      <c r="F3500" s="7"/>
      <c r="G3500" s="44"/>
      <c r="H3500" s="41">
        <f>Tabela1[[#This Row],[PESO UNI]]*Tabela1[[#This Row],[QTE]]</f>
        <v>0</v>
      </c>
      <c r="I3500" s="7"/>
      <c r="J3500" s="8"/>
      <c r="K3500" s="8"/>
      <c r="L3500" s="9"/>
      <c r="M3500" s="10"/>
      <c r="N3500" s="11"/>
      <c r="O3500" s="12"/>
      <c r="P3500" s="13"/>
      <c r="Q3500" s="14">
        <f>Tabela1[[#This Row],[QTDE/ Fabricação]]-Tabela1[[#This Row],[QTE]]</f>
        <v>0</v>
      </c>
      <c r="R3500" s="19">
        <f t="shared" si="454"/>
        <v>0</v>
      </c>
      <c r="S3500" s="19">
        <f t="shared" si="453"/>
        <v>0</v>
      </c>
      <c r="T3500" s="20">
        <f t="shared" si="455"/>
        <v>0</v>
      </c>
      <c r="U3500" s="17">
        <f>IFERROR(SUMIF('LISTA DE EMBARQUE'!B:B,MICRO!E:E,'LISTA DE EMBARQUE'!G:G),"")</f>
        <v>0</v>
      </c>
      <c r="V3500" s="12" t="str">
        <f>IFERROR(VLOOKUP(Tabela1[[#This Row],[COD.MDE]],'LISTA DE EMBARQUE'!B:L,11,0),"")</f>
        <v/>
      </c>
      <c r="W3500" s="13" t="str">
        <f>IFERROR(COUNTIF(#REF!,Tabela1[[#This Row],[Colunas5]]),"")</f>
        <v/>
      </c>
      <c r="X3500" s="14">
        <f>Tabela1[[#This Row],[QIANTIDADE EXPEDIDA]]*Tabela1[[#This Row],[PESO UNI]]</f>
        <v>0</v>
      </c>
      <c r="Y3500" s="14">
        <f t="shared" si="456"/>
        <v>0</v>
      </c>
      <c r="Z3500" s="21">
        <f>Tabela1[[#This Row],[PESO TOTAL]]-Tabela1[[#This Row],[Peso Expedido]]</f>
        <v>0</v>
      </c>
      <c r="AA3500" s="18"/>
      <c r="AB3500" s="15" t="s">
        <v>3204</v>
      </c>
      <c r="AC3500" s="15"/>
      <c r="AD3500" s="15"/>
      <c r="AE3500" s="15"/>
      <c r="AF3500" s="15"/>
      <c r="AG3500" s="15"/>
      <c r="AH3500" s="15"/>
      <c r="AI3500" s="40" t="str">
        <f t="shared" si="460"/>
        <v>ok</v>
      </c>
      <c r="AJ3500"/>
      <c r="AK3500" t="str">
        <f>Tabela1[[#This Row],[Coluna1]]&amp;Tabela1[[#This Row],[PEDIDO]]</f>
        <v/>
      </c>
      <c r="AL3500"/>
      <c r="AM3500"/>
      <c r="AN3500"/>
      <c r="AO3500" t="str">
        <f t="shared" si="457"/>
        <v>/</v>
      </c>
      <c r="AP3500" t="str">
        <f>Tabela1[[#This Row],[TAG]]&amp;Tabela1[[#This Row],[PEDIDO]]&amp;Tabela1[[#This Row],[PRODUTO]]</f>
        <v/>
      </c>
      <c r="AQ3500" s="23" t="str">
        <f>Tabela1[[#This Row],[PRODUTO]]&amp;Tabela1[[#This Row],[TAG]]</f>
        <v/>
      </c>
      <c r="AR3500" s="183">
        <f>Tabela1[[#This Row],[PESO TOTAL]]*Tabela1[[#This Row],[MATÉRIA PRIMA]]</f>
        <v>0</v>
      </c>
      <c r="AS3500" s="28">
        <f>Tabela1[[#This Row],[PESO TOTAL]]*Tabela1[[#This Row],[PREPARAÇÃO ]]</f>
        <v>0</v>
      </c>
      <c r="AT3500" s="28">
        <f>Tabela1[[#This Row],[PESO TOTAL]]*Tabela1[[#This Row],[CALDEIRARIA]]</f>
        <v>0</v>
      </c>
      <c r="AU3500" s="28">
        <f>Tabela1[[#This Row],[PESO TOTAL]]*Tabela1[[#This Row],[SOLDA]]</f>
        <v>0</v>
      </c>
      <c r="AV3500" s="28">
        <f>Tabela1[[#This Row],[PESO TOTAL]]*Tabela1[[#This Row],[ACABAMENTO]]</f>
        <v>0</v>
      </c>
      <c r="AW3500" s="28">
        <f>Tabela1[[#This Row],[PESO TOTAL]]*Tabela1[[#This Row],[PRONTO ACABADO]]</f>
        <v>0</v>
      </c>
      <c r="AX3500" s="28">
        <f>Tabela1[[#This Row],[PESO TOTAL]]*Tabela1[[#This Row],[EXPEDIÇÃO ]]</f>
        <v>0</v>
      </c>
      <c r="AY3500" s="28" t="str">
        <f>Tabela1[[#This Row],[PEDIDO]]&amp;Tabela1[[#This Row],[PRODUTO]]</f>
        <v/>
      </c>
      <c r="AZ3500" s="44">
        <f>IF(AF3500="",0,IF(ISTEXT(AF3500),H3500*VALUE(SUBSTITUTE(AF3500,"%",""))/100,H3500*AF3500))-Tabela1[[#This Row],[PRONTO ACABADO2]]</f>
        <v>0</v>
      </c>
      <c r="BA3500" s="44">
        <f>IF(AG3500="",0,IF(ISTEXT(AG3500),H3500*VALUE(SUBSTITUTE(AG3500,"%",""))/100,H3500*AG3500))-Tabela1[[#This Row],[PESO EXPEDIDO2]]</f>
        <v>0</v>
      </c>
      <c r="BB3500" s="44">
        <f t="shared" si="458"/>
        <v>0</v>
      </c>
      <c r="BC3500" s="44">
        <f t="shared" si="459"/>
        <v>0</v>
      </c>
      <c r="BD3500" s="44"/>
    </row>
    <row r="3501" spans="1:56" ht="15.75" hidden="1" customHeight="1" x14ac:dyDescent="0.25">
      <c r="A3501" s="6"/>
      <c r="B3501" s="22"/>
      <c r="C3501" s="7"/>
      <c r="D3501" s="46"/>
      <c r="E3501" s="7"/>
      <c r="F3501" s="7"/>
      <c r="G3501" s="44"/>
      <c r="H3501" s="41">
        <f>Tabela1[[#This Row],[PESO UNI]]*Tabela1[[#This Row],[QTE]]</f>
        <v>0</v>
      </c>
      <c r="I3501" s="7"/>
      <c r="J3501" s="8"/>
      <c r="K3501" s="8"/>
      <c r="L3501" s="9"/>
      <c r="M3501" s="10"/>
      <c r="N3501" s="11"/>
      <c r="O3501" s="12"/>
      <c r="P3501" s="13"/>
      <c r="Q3501" s="14">
        <f>Tabela1[[#This Row],[QTDE/ Fabricação]]-Tabela1[[#This Row],[QTE]]</f>
        <v>0</v>
      </c>
      <c r="R3501" s="19">
        <f t="shared" si="454"/>
        <v>0</v>
      </c>
      <c r="S3501" s="19">
        <f t="shared" si="453"/>
        <v>0</v>
      </c>
      <c r="T3501" s="20">
        <f t="shared" si="455"/>
        <v>0</v>
      </c>
      <c r="U3501" s="17">
        <f>IFERROR(SUMIF('LISTA DE EMBARQUE'!B:B,MICRO!E:E,'LISTA DE EMBARQUE'!G:G),"")</f>
        <v>0</v>
      </c>
      <c r="V3501" s="12" t="str">
        <f>IFERROR(VLOOKUP(Tabela1[[#This Row],[COD.MDE]],'LISTA DE EMBARQUE'!B:L,11,0),"")</f>
        <v/>
      </c>
      <c r="W3501" s="13" t="str">
        <f>IFERROR(COUNTIF(#REF!,Tabela1[[#This Row],[Colunas5]]),"")</f>
        <v/>
      </c>
      <c r="X3501" s="14">
        <f>Tabela1[[#This Row],[QIANTIDADE EXPEDIDA]]*Tabela1[[#This Row],[PESO UNI]]</f>
        <v>0</v>
      </c>
      <c r="Y3501" s="14">
        <f t="shared" si="456"/>
        <v>0</v>
      </c>
      <c r="Z3501" s="21">
        <f>Tabela1[[#This Row],[PESO TOTAL]]-Tabela1[[#This Row],[Peso Expedido]]</f>
        <v>0</v>
      </c>
      <c r="AA3501" s="18"/>
      <c r="AB3501" s="15" t="s">
        <v>3204</v>
      </c>
      <c r="AC3501" s="15"/>
      <c r="AD3501" s="15"/>
      <c r="AE3501" s="15"/>
      <c r="AF3501" s="15"/>
      <c r="AG3501" s="15"/>
      <c r="AH3501" s="15"/>
      <c r="AI3501" s="40" t="str">
        <f t="shared" si="460"/>
        <v>ok</v>
      </c>
      <c r="AJ3501"/>
      <c r="AK3501" t="str">
        <f>Tabela1[[#This Row],[Coluna1]]&amp;Tabela1[[#This Row],[PEDIDO]]</f>
        <v/>
      </c>
      <c r="AL3501"/>
      <c r="AM3501"/>
      <c r="AN3501"/>
      <c r="AO3501" t="str">
        <f t="shared" si="457"/>
        <v>/</v>
      </c>
      <c r="AP3501" t="str">
        <f>Tabela1[[#This Row],[TAG]]&amp;Tabela1[[#This Row],[PEDIDO]]&amp;Tabela1[[#This Row],[PRODUTO]]</f>
        <v/>
      </c>
      <c r="AQ3501" s="23" t="str">
        <f>Tabela1[[#This Row],[PRODUTO]]&amp;Tabela1[[#This Row],[TAG]]</f>
        <v/>
      </c>
      <c r="AR3501" s="183">
        <f>Tabela1[[#This Row],[PESO TOTAL]]*Tabela1[[#This Row],[MATÉRIA PRIMA]]</f>
        <v>0</v>
      </c>
      <c r="AS3501" s="28">
        <f>Tabela1[[#This Row],[PESO TOTAL]]*Tabela1[[#This Row],[PREPARAÇÃO ]]</f>
        <v>0</v>
      </c>
      <c r="AT3501" s="28">
        <f>Tabela1[[#This Row],[PESO TOTAL]]*Tabela1[[#This Row],[CALDEIRARIA]]</f>
        <v>0</v>
      </c>
      <c r="AU3501" s="28">
        <f>Tabela1[[#This Row],[PESO TOTAL]]*Tabela1[[#This Row],[SOLDA]]</f>
        <v>0</v>
      </c>
      <c r="AV3501" s="28">
        <f>Tabela1[[#This Row],[PESO TOTAL]]*Tabela1[[#This Row],[ACABAMENTO]]</f>
        <v>0</v>
      </c>
      <c r="AW3501" s="28">
        <f>Tabela1[[#This Row],[PESO TOTAL]]*Tabela1[[#This Row],[PRONTO ACABADO]]</f>
        <v>0</v>
      </c>
      <c r="AX3501" s="28">
        <f>Tabela1[[#This Row],[PESO TOTAL]]*Tabela1[[#This Row],[EXPEDIÇÃO ]]</f>
        <v>0</v>
      </c>
      <c r="AY3501" s="28" t="str">
        <f>Tabela1[[#This Row],[PEDIDO]]&amp;Tabela1[[#This Row],[PRODUTO]]</f>
        <v/>
      </c>
      <c r="AZ3501" s="44">
        <f>IF(AF3501="",0,IF(ISTEXT(AF3501),H3501*VALUE(SUBSTITUTE(AF3501,"%",""))/100,H3501*AF3501))-Tabela1[[#This Row],[PRONTO ACABADO2]]</f>
        <v>0</v>
      </c>
      <c r="BA3501" s="44">
        <f>IF(AG3501="",0,IF(ISTEXT(AG3501),H3501*VALUE(SUBSTITUTE(AG3501,"%",""))/100,H3501*AG3501))-Tabela1[[#This Row],[PESO EXPEDIDO2]]</f>
        <v>0</v>
      </c>
      <c r="BB3501" s="44">
        <f t="shared" si="458"/>
        <v>0</v>
      </c>
      <c r="BC3501" s="44">
        <f t="shared" si="459"/>
        <v>0</v>
      </c>
      <c r="BD3501" s="44"/>
    </row>
    <row r="3502" spans="1:56" ht="15.75" hidden="1" customHeight="1" x14ac:dyDescent="0.25">
      <c r="A3502" s="6"/>
      <c r="B3502" s="22"/>
      <c r="C3502" s="7"/>
      <c r="D3502" s="46"/>
      <c r="E3502" s="7"/>
      <c r="F3502" s="7"/>
      <c r="G3502" s="44"/>
      <c r="H3502" s="41">
        <f>Tabela1[[#This Row],[PESO UNI]]*Tabela1[[#This Row],[QTE]]</f>
        <v>0</v>
      </c>
      <c r="I3502" s="7"/>
      <c r="J3502" s="8"/>
      <c r="K3502" s="8"/>
      <c r="L3502" s="9"/>
      <c r="M3502" s="10"/>
      <c r="N3502" s="11"/>
      <c r="O3502" s="12"/>
      <c r="P3502" s="13"/>
      <c r="Q3502" s="14">
        <f>Tabela1[[#This Row],[QTDE/ Fabricação]]-Tabela1[[#This Row],[QTE]]</f>
        <v>0</v>
      </c>
      <c r="R3502" s="19">
        <f t="shared" si="454"/>
        <v>0</v>
      </c>
      <c r="S3502" s="19">
        <f t="shared" si="453"/>
        <v>0</v>
      </c>
      <c r="T3502" s="20">
        <f t="shared" si="455"/>
        <v>0</v>
      </c>
      <c r="U3502" s="17">
        <f>IFERROR(SUMIF('LISTA DE EMBARQUE'!B:B,MICRO!E:E,'LISTA DE EMBARQUE'!G:G),"")</f>
        <v>0</v>
      </c>
      <c r="V3502" s="12" t="str">
        <f>IFERROR(VLOOKUP(Tabela1[[#This Row],[COD.MDE]],'LISTA DE EMBARQUE'!B:L,11,0),"")</f>
        <v/>
      </c>
      <c r="W3502" s="13" t="str">
        <f>IFERROR(COUNTIF(#REF!,Tabela1[[#This Row],[Colunas5]]),"")</f>
        <v/>
      </c>
      <c r="X3502" s="14">
        <f>Tabela1[[#This Row],[QIANTIDADE EXPEDIDA]]*Tabela1[[#This Row],[PESO UNI]]</f>
        <v>0</v>
      </c>
      <c r="Y3502" s="14">
        <f t="shared" si="456"/>
        <v>0</v>
      </c>
      <c r="Z3502" s="21">
        <f>Tabela1[[#This Row],[PESO TOTAL]]-Tabela1[[#This Row],[Peso Expedido]]</f>
        <v>0</v>
      </c>
      <c r="AA3502" s="18"/>
      <c r="AB3502" s="15" t="s">
        <v>3204</v>
      </c>
      <c r="AC3502" s="15"/>
      <c r="AD3502" s="15"/>
      <c r="AE3502" s="15"/>
      <c r="AF3502" s="15"/>
      <c r="AG3502" s="15"/>
      <c r="AH3502" s="15"/>
      <c r="AI3502" s="40" t="str">
        <f t="shared" si="460"/>
        <v>ok</v>
      </c>
      <c r="AJ3502"/>
      <c r="AK3502" t="str">
        <f>Tabela1[[#This Row],[Coluna1]]&amp;Tabela1[[#This Row],[PEDIDO]]</f>
        <v/>
      </c>
      <c r="AL3502"/>
      <c r="AM3502"/>
      <c r="AN3502"/>
      <c r="AO3502" t="str">
        <f t="shared" si="457"/>
        <v>/</v>
      </c>
      <c r="AP3502" t="str">
        <f>Tabela1[[#This Row],[TAG]]&amp;Tabela1[[#This Row],[PEDIDO]]&amp;Tabela1[[#This Row],[PRODUTO]]</f>
        <v/>
      </c>
      <c r="AQ3502" s="23" t="str">
        <f>Tabela1[[#This Row],[PRODUTO]]&amp;Tabela1[[#This Row],[TAG]]</f>
        <v/>
      </c>
      <c r="AR3502" s="183">
        <f>Tabela1[[#This Row],[PESO TOTAL]]*Tabela1[[#This Row],[MATÉRIA PRIMA]]</f>
        <v>0</v>
      </c>
      <c r="AS3502" s="28">
        <f>Tabela1[[#This Row],[PESO TOTAL]]*Tabela1[[#This Row],[PREPARAÇÃO ]]</f>
        <v>0</v>
      </c>
      <c r="AT3502" s="28">
        <f>Tabela1[[#This Row],[PESO TOTAL]]*Tabela1[[#This Row],[CALDEIRARIA]]</f>
        <v>0</v>
      </c>
      <c r="AU3502" s="28">
        <f>Tabela1[[#This Row],[PESO TOTAL]]*Tabela1[[#This Row],[SOLDA]]</f>
        <v>0</v>
      </c>
      <c r="AV3502" s="28">
        <f>Tabela1[[#This Row],[PESO TOTAL]]*Tabela1[[#This Row],[ACABAMENTO]]</f>
        <v>0</v>
      </c>
      <c r="AW3502" s="28">
        <f>Tabela1[[#This Row],[PESO TOTAL]]*Tabela1[[#This Row],[PRONTO ACABADO]]</f>
        <v>0</v>
      </c>
      <c r="AX3502" s="28">
        <f>Tabela1[[#This Row],[PESO TOTAL]]*Tabela1[[#This Row],[EXPEDIÇÃO ]]</f>
        <v>0</v>
      </c>
      <c r="AY3502" s="28" t="str">
        <f>Tabela1[[#This Row],[PEDIDO]]&amp;Tabela1[[#This Row],[PRODUTO]]</f>
        <v/>
      </c>
      <c r="AZ3502" s="44">
        <f>IF(AF3502="",0,IF(ISTEXT(AF3502),H3502*VALUE(SUBSTITUTE(AF3502,"%",""))/100,H3502*AF3502))-Tabela1[[#This Row],[PRONTO ACABADO2]]</f>
        <v>0</v>
      </c>
      <c r="BA3502" s="44">
        <f>IF(AG3502="",0,IF(ISTEXT(AG3502),H3502*VALUE(SUBSTITUTE(AG3502,"%",""))/100,H3502*AG3502))-Tabela1[[#This Row],[PESO EXPEDIDO2]]</f>
        <v>0</v>
      </c>
      <c r="BB3502" s="44">
        <f t="shared" si="458"/>
        <v>0</v>
      </c>
      <c r="BC3502" s="44">
        <f t="shared" si="459"/>
        <v>0</v>
      </c>
      <c r="BD3502" s="44"/>
    </row>
    <row r="3503" spans="1:56" ht="15.75" hidden="1" customHeight="1" x14ac:dyDescent="0.25">
      <c r="A3503" s="6"/>
      <c r="B3503" s="22"/>
      <c r="C3503" s="7"/>
      <c r="D3503" s="46"/>
      <c r="E3503" s="7"/>
      <c r="F3503" s="7"/>
      <c r="G3503" s="44"/>
      <c r="H3503" s="41">
        <f>Tabela1[[#This Row],[PESO UNI]]*Tabela1[[#This Row],[QTE]]</f>
        <v>0</v>
      </c>
      <c r="I3503" s="7"/>
      <c r="J3503" s="8"/>
      <c r="K3503" s="8"/>
      <c r="L3503" s="9"/>
      <c r="M3503" s="10"/>
      <c r="N3503" s="11"/>
      <c r="O3503" s="12"/>
      <c r="P3503" s="13"/>
      <c r="Q3503" s="14">
        <f>Tabela1[[#This Row],[QTDE/ Fabricação]]-Tabela1[[#This Row],[QTE]]</f>
        <v>0</v>
      </c>
      <c r="R3503" s="19">
        <f t="shared" si="454"/>
        <v>0</v>
      </c>
      <c r="S3503" s="19">
        <f t="shared" si="453"/>
        <v>0</v>
      </c>
      <c r="T3503" s="20">
        <f t="shared" si="455"/>
        <v>0</v>
      </c>
      <c r="U3503" s="17">
        <f>IFERROR(SUMIF('LISTA DE EMBARQUE'!B:B,MICRO!E:E,'LISTA DE EMBARQUE'!G:G),"")</f>
        <v>0</v>
      </c>
      <c r="V3503" s="12" t="str">
        <f>IFERROR(VLOOKUP(Tabela1[[#This Row],[COD.MDE]],'LISTA DE EMBARQUE'!B:L,11,0),"")</f>
        <v/>
      </c>
      <c r="W3503" s="13" t="str">
        <f>IFERROR(COUNTIF(#REF!,Tabela1[[#This Row],[Colunas5]]),"")</f>
        <v/>
      </c>
      <c r="X3503" s="14">
        <f>Tabela1[[#This Row],[QIANTIDADE EXPEDIDA]]*Tabela1[[#This Row],[PESO UNI]]</f>
        <v>0</v>
      </c>
      <c r="Y3503" s="14">
        <f t="shared" si="456"/>
        <v>0</v>
      </c>
      <c r="Z3503" s="21">
        <f>Tabela1[[#This Row],[PESO TOTAL]]-Tabela1[[#This Row],[Peso Expedido]]</f>
        <v>0</v>
      </c>
      <c r="AA3503" s="18"/>
      <c r="AB3503" s="15" t="s">
        <v>3204</v>
      </c>
      <c r="AC3503" s="15"/>
      <c r="AD3503" s="15"/>
      <c r="AE3503" s="15"/>
      <c r="AF3503" s="15"/>
      <c r="AG3503" s="15"/>
      <c r="AH3503" s="15"/>
      <c r="AI3503" s="40" t="str">
        <f t="shared" si="460"/>
        <v>ok</v>
      </c>
      <c r="AJ3503"/>
      <c r="AK3503" t="str">
        <f>Tabela1[[#This Row],[Coluna1]]&amp;Tabela1[[#This Row],[PEDIDO]]</f>
        <v/>
      </c>
      <c r="AL3503"/>
      <c r="AM3503"/>
      <c r="AN3503"/>
      <c r="AO3503" t="str">
        <f t="shared" si="457"/>
        <v>/</v>
      </c>
      <c r="AP3503" t="str">
        <f>Tabela1[[#This Row],[TAG]]&amp;Tabela1[[#This Row],[PEDIDO]]&amp;Tabela1[[#This Row],[PRODUTO]]</f>
        <v/>
      </c>
      <c r="AQ3503" s="23" t="str">
        <f>Tabela1[[#This Row],[PRODUTO]]&amp;Tabela1[[#This Row],[TAG]]</f>
        <v/>
      </c>
      <c r="AR3503" s="183">
        <f>Tabela1[[#This Row],[PESO TOTAL]]*Tabela1[[#This Row],[MATÉRIA PRIMA]]</f>
        <v>0</v>
      </c>
      <c r="AS3503" s="28">
        <f>Tabela1[[#This Row],[PESO TOTAL]]*Tabela1[[#This Row],[PREPARAÇÃO ]]</f>
        <v>0</v>
      </c>
      <c r="AT3503" s="28">
        <f>Tabela1[[#This Row],[PESO TOTAL]]*Tabela1[[#This Row],[CALDEIRARIA]]</f>
        <v>0</v>
      </c>
      <c r="AU3503" s="28">
        <f>Tabela1[[#This Row],[PESO TOTAL]]*Tabela1[[#This Row],[SOLDA]]</f>
        <v>0</v>
      </c>
      <c r="AV3503" s="28">
        <f>Tabela1[[#This Row],[PESO TOTAL]]*Tabela1[[#This Row],[ACABAMENTO]]</f>
        <v>0</v>
      </c>
      <c r="AW3503" s="28">
        <f>Tabela1[[#This Row],[PESO TOTAL]]*Tabela1[[#This Row],[PRONTO ACABADO]]</f>
        <v>0</v>
      </c>
      <c r="AX3503" s="28">
        <f>Tabela1[[#This Row],[PESO TOTAL]]*Tabela1[[#This Row],[EXPEDIÇÃO ]]</f>
        <v>0</v>
      </c>
      <c r="AY3503" s="28" t="str">
        <f>Tabela1[[#This Row],[PEDIDO]]&amp;Tabela1[[#This Row],[PRODUTO]]</f>
        <v/>
      </c>
      <c r="AZ3503" s="44">
        <f>IF(AF3503="",0,IF(ISTEXT(AF3503),H3503*VALUE(SUBSTITUTE(AF3503,"%",""))/100,H3503*AF3503))-Tabela1[[#This Row],[PRONTO ACABADO2]]</f>
        <v>0</v>
      </c>
      <c r="BA3503" s="44">
        <f>IF(AG3503="",0,IF(ISTEXT(AG3503),H3503*VALUE(SUBSTITUTE(AG3503,"%",""))/100,H3503*AG3503))-Tabela1[[#This Row],[PESO EXPEDIDO2]]</f>
        <v>0</v>
      </c>
      <c r="BB3503" s="44">
        <f t="shared" si="458"/>
        <v>0</v>
      </c>
      <c r="BC3503" s="44">
        <f t="shared" si="459"/>
        <v>0</v>
      </c>
      <c r="BD3503" s="44"/>
    </row>
    <row r="3504" spans="1:56" ht="15.75" hidden="1" customHeight="1" x14ac:dyDescent="0.25">
      <c r="A3504" s="6"/>
      <c r="B3504" s="22"/>
      <c r="C3504" s="7"/>
      <c r="D3504" s="46"/>
      <c r="E3504" s="7"/>
      <c r="F3504" s="7"/>
      <c r="G3504" s="44"/>
      <c r="H3504" s="41">
        <f>Tabela1[[#This Row],[PESO UNI]]*Tabela1[[#This Row],[QTE]]</f>
        <v>0</v>
      </c>
      <c r="I3504" s="7"/>
      <c r="J3504" s="8"/>
      <c r="K3504" s="8"/>
      <c r="L3504" s="9"/>
      <c r="M3504" s="10"/>
      <c r="N3504" s="11"/>
      <c r="O3504" s="12"/>
      <c r="P3504" s="13"/>
      <c r="Q3504" s="14">
        <f>Tabela1[[#This Row],[QTDE/ Fabricação]]-Tabela1[[#This Row],[QTE]]</f>
        <v>0</v>
      </c>
      <c r="R3504" s="19">
        <f t="shared" si="454"/>
        <v>0</v>
      </c>
      <c r="S3504" s="19">
        <f t="shared" si="453"/>
        <v>0</v>
      </c>
      <c r="T3504" s="20">
        <f t="shared" si="455"/>
        <v>0</v>
      </c>
      <c r="U3504" s="17">
        <f>IFERROR(SUMIF('LISTA DE EMBARQUE'!B:B,MICRO!E:E,'LISTA DE EMBARQUE'!G:G),"")</f>
        <v>0</v>
      </c>
      <c r="V3504" s="12" t="str">
        <f>IFERROR(VLOOKUP(Tabela1[[#This Row],[COD.MDE]],'LISTA DE EMBARQUE'!B:L,11,0),"")</f>
        <v/>
      </c>
      <c r="W3504" s="13" t="str">
        <f>IFERROR(COUNTIF(#REF!,Tabela1[[#This Row],[Colunas5]]),"")</f>
        <v/>
      </c>
      <c r="X3504" s="14">
        <f>Tabela1[[#This Row],[QIANTIDADE EXPEDIDA]]*Tabela1[[#This Row],[PESO UNI]]</f>
        <v>0</v>
      </c>
      <c r="Y3504" s="14">
        <f t="shared" si="456"/>
        <v>0</v>
      </c>
      <c r="Z3504" s="21">
        <f>Tabela1[[#This Row],[PESO TOTAL]]-Tabela1[[#This Row],[Peso Expedido]]</f>
        <v>0</v>
      </c>
      <c r="AA3504" s="18"/>
      <c r="AB3504" s="15" t="s">
        <v>3204</v>
      </c>
      <c r="AC3504" s="15"/>
      <c r="AD3504" s="15"/>
      <c r="AE3504" s="15"/>
      <c r="AF3504" s="15"/>
      <c r="AG3504" s="15"/>
      <c r="AH3504" s="15"/>
      <c r="AI3504" s="40" t="str">
        <f t="shared" si="460"/>
        <v>ok</v>
      </c>
      <c r="AJ3504"/>
      <c r="AK3504" t="str">
        <f>Tabela1[[#This Row],[Coluna1]]&amp;Tabela1[[#This Row],[PEDIDO]]</f>
        <v/>
      </c>
      <c r="AL3504"/>
      <c r="AM3504"/>
      <c r="AN3504"/>
      <c r="AO3504" t="str">
        <f t="shared" si="457"/>
        <v>/</v>
      </c>
      <c r="AP3504" t="str">
        <f>Tabela1[[#This Row],[TAG]]&amp;Tabela1[[#This Row],[PEDIDO]]&amp;Tabela1[[#This Row],[PRODUTO]]</f>
        <v/>
      </c>
      <c r="AQ3504" s="23" t="str">
        <f>Tabela1[[#This Row],[PRODUTO]]&amp;Tabela1[[#This Row],[TAG]]</f>
        <v/>
      </c>
      <c r="AR3504" s="183">
        <f>Tabela1[[#This Row],[PESO TOTAL]]*Tabela1[[#This Row],[MATÉRIA PRIMA]]</f>
        <v>0</v>
      </c>
      <c r="AS3504" s="28">
        <f>Tabela1[[#This Row],[PESO TOTAL]]*Tabela1[[#This Row],[PREPARAÇÃO ]]</f>
        <v>0</v>
      </c>
      <c r="AT3504" s="28">
        <f>Tabela1[[#This Row],[PESO TOTAL]]*Tabela1[[#This Row],[CALDEIRARIA]]</f>
        <v>0</v>
      </c>
      <c r="AU3504" s="28">
        <f>Tabela1[[#This Row],[PESO TOTAL]]*Tabela1[[#This Row],[SOLDA]]</f>
        <v>0</v>
      </c>
      <c r="AV3504" s="28">
        <f>Tabela1[[#This Row],[PESO TOTAL]]*Tabela1[[#This Row],[ACABAMENTO]]</f>
        <v>0</v>
      </c>
      <c r="AW3504" s="28">
        <f>Tabela1[[#This Row],[PESO TOTAL]]*Tabela1[[#This Row],[PRONTO ACABADO]]</f>
        <v>0</v>
      </c>
      <c r="AX3504" s="28">
        <f>Tabela1[[#This Row],[PESO TOTAL]]*Tabela1[[#This Row],[EXPEDIÇÃO ]]</f>
        <v>0</v>
      </c>
      <c r="AY3504" s="28" t="str">
        <f>Tabela1[[#This Row],[PEDIDO]]&amp;Tabela1[[#This Row],[PRODUTO]]</f>
        <v/>
      </c>
      <c r="AZ3504" s="44">
        <f>IF(AF3504="",0,IF(ISTEXT(AF3504),H3504*VALUE(SUBSTITUTE(AF3504,"%",""))/100,H3504*AF3504))-Tabela1[[#This Row],[PRONTO ACABADO2]]</f>
        <v>0</v>
      </c>
      <c r="BA3504" s="44">
        <f>IF(AG3504="",0,IF(ISTEXT(AG3504),H3504*VALUE(SUBSTITUTE(AG3504,"%",""))/100,H3504*AG3504))-Tabela1[[#This Row],[PESO EXPEDIDO2]]</f>
        <v>0</v>
      </c>
      <c r="BB3504" s="44">
        <f t="shared" si="458"/>
        <v>0</v>
      </c>
      <c r="BC3504" s="44">
        <f t="shared" si="459"/>
        <v>0</v>
      </c>
      <c r="BD3504" s="44"/>
    </row>
    <row r="3505" spans="1:56" ht="15.75" hidden="1" customHeight="1" x14ac:dyDescent="0.25">
      <c r="A3505" s="6"/>
      <c r="B3505" s="22"/>
      <c r="C3505" s="7"/>
      <c r="D3505" s="46"/>
      <c r="E3505" s="7"/>
      <c r="F3505" s="7"/>
      <c r="G3505" s="44"/>
      <c r="H3505" s="41">
        <f>Tabela1[[#This Row],[PESO UNI]]*Tabela1[[#This Row],[QTE]]</f>
        <v>0</v>
      </c>
      <c r="I3505" s="7"/>
      <c r="J3505" s="8"/>
      <c r="K3505" s="8"/>
      <c r="L3505" s="9"/>
      <c r="M3505" s="10"/>
      <c r="N3505" s="11"/>
      <c r="O3505" s="12"/>
      <c r="P3505" s="13"/>
      <c r="Q3505" s="14">
        <f>Tabela1[[#This Row],[QTDE/ Fabricação]]-Tabela1[[#This Row],[QTE]]</f>
        <v>0</v>
      </c>
      <c r="R3505" s="19">
        <f t="shared" si="454"/>
        <v>0</v>
      </c>
      <c r="S3505" s="19">
        <f t="shared" si="453"/>
        <v>0</v>
      </c>
      <c r="T3505" s="20">
        <f t="shared" si="455"/>
        <v>0</v>
      </c>
      <c r="U3505" s="17">
        <f>IFERROR(SUMIF('LISTA DE EMBARQUE'!B:B,MICRO!E:E,'LISTA DE EMBARQUE'!G:G),"")</f>
        <v>0</v>
      </c>
      <c r="V3505" s="12" t="str">
        <f>IFERROR(VLOOKUP(Tabela1[[#This Row],[COD.MDE]],'LISTA DE EMBARQUE'!B:L,11,0),"")</f>
        <v/>
      </c>
      <c r="W3505" s="13" t="str">
        <f>IFERROR(COUNTIF(#REF!,Tabela1[[#This Row],[Colunas5]]),"")</f>
        <v/>
      </c>
      <c r="X3505" s="14">
        <f>Tabela1[[#This Row],[QIANTIDADE EXPEDIDA]]*Tabela1[[#This Row],[PESO UNI]]</f>
        <v>0</v>
      </c>
      <c r="Y3505" s="14">
        <f t="shared" si="456"/>
        <v>0</v>
      </c>
      <c r="Z3505" s="21">
        <f>Tabela1[[#This Row],[PESO TOTAL]]-Tabela1[[#This Row],[Peso Expedido]]</f>
        <v>0</v>
      </c>
      <c r="AA3505" s="18"/>
      <c r="AB3505" s="15" t="s">
        <v>3204</v>
      </c>
      <c r="AC3505" s="15"/>
      <c r="AD3505" s="15"/>
      <c r="AE3505" s="15"/>
      <c r="AF3505" s="15"/>
      <c r="AG3505" s="15"/>
      <c r="AH3505" s="15"/>
      <c r="AI3505" s="40" t="str">
        <f t="shared" si="460"/>
        <v>ok</v>
      </c>
      <c r="AJ3505"/>
      <c r="AK3505" t="str">
        <f>Tabela1[[#This Row],[Coluna1]]&amp;Tabela1[[#This Row],[PEDIDO]]</f>
        <v/>
      </c>
      <c r="AL3505"/>
      <c r="AM3505"/>
      <c r="AN3505"/>
      <c r="AO3505" t="str">
        <f t="shared" si="457"/>
        <v>/</v>
      </c>
      <c r="AP3505" t="str">
        <f>Tabela1[[#This Row],[TAG]]&amp;Tabela1[[#This Row],[PEDIDO]]&amp;Tabela1[[#This Row],[PRODUTO]]</f>
        <v/>
      </c>
      <c r="AQ3505" s="23" t="str">
        <f>Tabela1[[#This Row],[PRODUTO]]&amp;Tabela1[[#This Row],[TAG]]</f>
        <v/>
      </c>
      <c r="AR3505" s="183">
        <f>Tabela1[[#This Row],[PESO TOTAL]]*Tabela1[[#This Row],[MATÉRIA PRIMA]]</f>
        <v>0</v>
      </c>
      <c r="AS3505" s="28">
        <f>Tabela1[[#This Row],[PESO TOTAL]]*Tabela1[[#This Row],[PREPARAÇÃO ]]</f>
        <v>0</v>
      </c>
      <c r="AT3505" s="28">
        <f>Tabela1[[#This Row],[PESO TOTAL]]*Tabela1[[#This Row],[CALDEIRARIA]]</f>
        <v>0</v>
      </c>
      <c r="AU3505" s="28">
        <f>Tabela1[[#This Row],[PESO TOTAL]]*Tabela1[[#This Row],[SOLDA]]</f>
        <v>0</v>
      </c>
      <c r="AV3505" s="28">
        <f>Tabela1[[#This Row],[PESO TOTAL]]*Tabela1[[#This Row],[ACABAMENTO]]</f>
        <v>0</v>
      </c>
      <c r="AW3505" s="28">
        <f>Tabela1[[#This Row],[PESO TOTAL]]*Tabela1[[#This Row],[PRONTO ACABADO]]</f>
        <v>0</v>
      </c>
      <c r="AX3505" s="28">
        <f>Tabela1[[#This Row],[PESO TOTAL]]*Tabela1[[#This Row],[EXPEDIÇÃO ]]</f>
        <v>0</v>
      </c>
      <c r="AY3505" s="28" t="str">
        <f>Tabela1[[#This Row],[PEDIDO]]&amp;Tabela1[[#This Row],[PRODUTO]]</f>
        <v/>
      </c>
      <c r="AZ3505" s="44">
        <f>IF(AF3505="",0,IF(ISTEXT(AF3505),H3505*VALUE(SUBSTITUTE(AF3505,"%",""))/100,H3505*AF3505))-Tabela1[[#This Row],[PRONTO ACABADO2]]</f>
        <v>0</v>
      </c>
      <c r="BA3505" s="44">
        <f>IF(AG3505="",0,IF(ISTEXT(AG3505),H3505*VALUE(SUBSTITUTE(AG3505,"%",""))/100,H3505*AG3505))-Tabela1[[#This Row],[PESO EXPEDIDO2]]</f>
        <v>0</v>
      </c>
      <c r="BB3505" s="44">
        <f t="shared" si="458"/>
        <v>0</v>
      </c>
      <c r="BC3505" s="44">
        <f t="shared" si="459"/>
        <v>0</v>
      </c>
      <c r="BD3505" s="44"/>
    </row>
    <row r="3506" spans="1:56" ht="15.75" hidden="1" customHeight="1" x14ac:dyDescent="0.25">
      <c r="A3506" s="6"/>
      <c r="B3506" s="22"/>
      <c r="C3506" s="7"/>
      <c r="D3506" s="46"/>
      <c r="E3506" s="7"/>
      <c r="F3506" s="7"/>
      <c r="G3506" s="44"/>
      <c r="H3506" s="41">
        <f>Tabela1[[#This Row],[PESO UNI]]*Tabela1[[#This Row],[QTE]]</f>
        <v>0</v>
      </c>
      <c r="I3506" s="7"/>
      <c r="J3506" s="8"/>
      <c r="K3506" s="8"/>
      <c r="L3506" s="9"/>
      <c r="M3506" s="10"/>
      <c r="N3506" s="11"/>
      <c r="O3506" s="12"/>
      <c r="P3506" s="13"/>
      <c r="Q3506" s="14">
        <f>Tabela1[[#This Row],[QTDE/ Fabricação]]-Tabela1[[#This Row],[QTE]]</f>
        <v>0</v>
      </c>
      <c r="R3506" s="19">
        <f t="shared" si="454"/>
        <v>0</v>
      </c>
      <c r="S3506" s="19">
        <f t="shared" si="453"/>
        <v>0</v>
      </c>
      <c r="T3506" s="20">
        <f t="shared" si="455"/>
        <v>0</v>
      </c>
      <c r="U3506" s="17">
        <f>IFERROR(SUMIF('LISTA DE EMBARQUE'!B:B,MICRO!E:E,'LISTA DE EMBARQUE'!G:G),"")</f>
        <v>0</v>
      </c>
      <c r="V3506" s="12" t="str">
        <f>IFERROR(VLOOKUP(Tabela1[[#This Row],[COD.MDE]],'LISTA DE EMBARQUE'!B:L,11,0),"")</f>
        <v/>
      </c>
      <c r="W3506" s="13" t="str">
        <f>IFERROR(COUNTIF(#REF!,Tabela1[[#This Row],[Colunas5]]),"")</f>
        <v/>
      </c>
      <c r="X3506" s="14">
        <f>Tabela1[[#This Row],[QIANTIDADE EXPEDIDA]]*Tabela1[[#This Row],[PESO UNI]]</f>
        <v>0</v>
      </c>
      <c r="Y3506" s="14">
        <f t="shared" si="456"/>
        <v>0</v>
      </c>
      <c r="Z3506" s="21">
        <f>Tabela1[[#This Row],[PESO TOTAL]]-Tabela1[[#This Row],[Peso Expedido]]</f>
        <v>0</v>
      </c>
      <c r="AA3506" s="18"/>
      <c r="AB3506" s="15" t="s">
        <v>3204</v>
      </c>
      <c r="AC3506" s="15"/>
      <c r="AD3506" s="15"/>
      <c r="AE3506" s="15"/>
      <c r="AF3506" s="15"/>
      <c r="AG3506" s="15"/>
      <c r="AH3506" s="15"/>
      <c r="AI3506" s="40" t="str">
        <f t="shared" si="460"/>
        <v>ok</v>
      </c>
      <c r="AJ3506"/>
      <c r="AK3506" t="str">
        <f>Tabela1[[#This Row],[Coluna1]]&amp;Tabela1[[#This Row],[PEDIDO]]</f>
        <v/>
      </c>
      <c r="AL3506"/>
      <c r="AM3506"/>
      <c r="AN3506"/>
      <c r="AO3506" t="str">
        <f t="shared" si="457"/>
        <v>/</v>
      </c>
      <c r="AP3506" t="str">
        <f>Tabela1[[#This Row],[TAG]]&amp;Tabela1[[#This Row],[PEDIDO]]&amp;Tabela1[[#This Row],[PRODUTO]]</f>
        <v/>
      </c>
      <c r="AQ3506" s="23" t="str">
        <f>Tabela1[[#This Row],[PRODUTO]]&amp;Tabela1[[#This Row],[TAG]]</f>
        <v/>
      </c>
      <c r="AR3506" s="183">
        <f>Tabela1[[#This Row],[PESO TOTAL]]*Tabela1[[#This Row],[MATÉRIA PRIMA]]</f>
        <v>0</v>
      </c>
      <c r="AS3506" s="28">
        <f>Tabela1[[#This Row],[PESO TOTAL]]*Tabela1[[#This Row],[PREPARAÇÃO ]]</f>
        <v>0</v>
      </c>
      <c r="AT3506" s="28">
        <f>Tabela1[[#This Row],[PESO TOTAL]]*Tabela1[[#This Row],[CALDEIRARIA]]</f>
        <v>0</v>
      </c>
      <c r="AU3506" s="28">
        <f>Tabela1[[#This Row],[PESO TOTAL]]*Tabela1[[#This Row],[SOLDA]]</f>
        <v>0</v>
      </c>
      <c r="AV3506" s="28">
        <f>Tabela1[[#This Row],[PESO TOTAL]]*Tabela1[[#This Row],[ACABAMENTO]]</f>
        <v>0</v>
      </c>
      <c r="AW3506" s="28">
        <f>Tabela1[[#This Row],[PESO TOTAL]]*Tabela1[[#This Row],[PRONTO ACABADO]]</f>
        <v>0</v>
      </c>
      <c r="AX3506" s="28">
        <f>Tabela1[[#This Row],[PESO TOTAL]]*Tabela1[[#This Row],[EXPEDIÇÃO ]]</f>
        <v>0</v>
      </c>
      <c r="AY3506" s="28" t="str">
        <f>Tabela1[[#This Row],[PEDIDO]]&amp;Tabela1[[#This Row],[PRODUTO]]</f>
        <v/>
      </c>
      <c r="AZ3506" s="44">
        <f>IF(AF3506="",0,IF(ISTEXT(AF3506),H3506*VALUE(SUBSTITUTE(AF3506,"%",""))/100,H3506*AF3506))-Tabela1[[#This Row],[PRONTO ACABADO2]]</f>
        <v>0</v>
      </c>
      <c r="BA3506" s="44">
        <f>IF(AG3506="",0,IF(ISTEXT(AG3506),H3506*VALUE(SUBSTITUTE(AG3506,"%",""))/100,H3506*AG3506))-Tabela1[[#This Row],[PESO EXPEDIDO2]]</f>
        <v>0</v>
      </c>
      <c r="BB3506" s="44">
        <f t="shared" si="458"/>
        <v>0</v>
      </c>
      <c r="BC3506" s="44">
        <f t="shared" si="459"/>
        <v>0</v>
      </c>
      <c r="BD3506" s="44"/>
    </row>
    <row r="3507" spans="1:56" ht="15.75" hidden="1" customHeight="1" x14ac:dyDescent="0.25">
      <c r="A3507" s="6"/>
      <c r="B3507" s="22"/>
      <c r="C3507" s="7"/>
      <c r="D3507" s="46"/>
      <c r="E3507" s="7"/>
      <c r="F3507" s="7"/>
      <c r="G3507" s="44"/>
      <c r="H3507" s="41">
        <f>Tabela1[[#This Row],[PESO UNI]]*Tabela1[[#This Row],[QTE]]</f>
        <v>0</v>
      </c>
      <c r="I3507" s="7"/>
      <c r="J3507" s="8"/>
      <c r="K3507" s="8"/>
      <c r="L3507" s="9"/>
      <c r="M3507" s="10"/>
      <c r="N3507" s="11"/>
      <c r="O3507" s="12"/>
      <c r="P3507" s="13"/>
      <c r="Q3507" s="14">
        <f>Tabela1[[#This Row],[QTDE/ Fabricação]]-Tabela1[[#This Row],[QTE]]</f>
        <v>0</v>
      </c>
      <c r="R3507" s="19">
        <f t="shared" si="454"/>
        <v>0</v>
      </c>
      <c r="S3507" s="19">
        <f t="shared" si="453"/>
        <v>0</v>
      </c>
      <c r="T3507" s="20">
        <f t="shared" si="455"/>
        <v>0</v>
      </c>
      <c r="U3507" s="17">
        <f>IFERROR(SUMIF('LISTA DE EMBARQUE'!B:B,MICRO!E:E,'LISTA DE EMBARQUE'!G:G),"")</f>
        <v>0</v>
      </c>
      <c r="V3507" s="12" t="str">
        <f>IFERROR(VLOOKUP(Tabela1[[#This Row],[COD.MDE]],'LISTA DE EMBARQUE'!B:L,11,0),"")</f>
        <v/>
      </c>
      <c r="W3507" s="13" t="str">
        <f>IFERROR(COUNTIF(#REF!,Tabela1[[#This Row],[Colunas5]]),"")</f>
        <v/>
      </c>
      <c r="X3507" s="14">
        <f>Tabela1[[#This Row],[QIANTIDADE EXPEDIDA]]*Tabela1[[#This Row],[PESO UNI]]</f>
        <v>0</v>
      </c>
      <c r="Y3507" s="14">
        <f t="shared" si="456"/>
        <v>0</v>
      </c>
      <c r="Z3507" s="21">
        <f>Tabela1[[#This Row],[PESO TOTAL]]-Tabela1[[#This Row],[Peso Expedido]]</f>
        <v>0</v>
      </c>
      <c r="AA3507" s="18"/>
      <c r="AB3507" s="15" t="s">
        <v>3204</v>
      </c>
      <c r="AC3507" s="15"/>
      <c r="AD3507" s="15"/>
      <c r="AE3507" s="15"/>
      <c r="AF3507" s="15"/>
      <c r="AG3507" s="15"/>
      <c r="AH3507" s="15"/>
      <c r="AI3507" s="40" t="str">
        <f t="shared" si="460"/>
        <v>ok</v>
      </c>
      <c r="AJ3507"/>
      <c r="AK3507" t="str">
        <f>Tabela1[[#This Row],[Coluna1]]&amp;Tabela1[[#This Row],[PEDIDO]]</f>
        <v/>
      </c>
      <c r="AL3507"/>
      <c r="AM3507"/>
      <c r="AN3507"/>
      <c r="AO3507" t="str">
        <f t="shared" si="457"/>
        <v>/</v>
      </c>
      <c r="AP3507" t="str">
        <f>Tabela1[[#This Row],[TAG]]&amp;Tabela1[[#This Row],[PEDIDO]]&amp;Tabela1[[#This Row],[PRODUTO]]</f>
        <v/>
      </c>
      <c r="AQ3507" s="23" t="str">
        <f>Tabela1[[#This Row],[PRODUTO]]&amp;Tabela1[[#This Row],[TAG]]</f>
        <v/>
      </c>
      <c r="AR3507" s="183">
        <f>Tabela1[[#This Row],[PESO TOTAL]]*Tabela1[[#This Row],[MATÉRIA PRIMA]]</f>
        <v>0</v>
      </c>
      <c r="AS3507" s="28">
        <f>Tabela1[[#This Row],[PESO TOTAL]]*Tabela1[[#This Row],[PREPARAÇÃO ]]</f>
        <v>0</v>
      </c>
      <c r="AT3507" s="28">
        <f>Tabela1[[#This Row],[PESO TOTAL]]*Tabela1[[#This Row],[CALDEIRARIA]]</f>
        <v>0</v>
      </c>
      <c r="AU3507" s="28">
        <f>Tabela1[[#This Row],[PESO TOTAL]]*Tabela1[[#This Row],[SOLDA]]</f>
        <v>0</v>
      </c>
      <c r="AV3507" s="28">
        <f>Tabela1[[#This Row],[PESO TOTAL]]*Tabela1[[#This Row],[ACABAMENTO]]</f>
        <v>0</v>
      </c>
      <c r="AW3507" s="28">
        <f>Tabela1[[#This Row],[PESO TOTAL]]*Tabela1[[#This Row],[PRONTO ACABADO]]</f>
        <v>0</v>
      </c>
      <c r="AX3507" s="28">
        <f>Tabela1[[#This Row],[PESO TOTAL]]*Tabela1[[#This Row],[EXPEDIÇÃO ]]</f>
        <v>0</v>
      </c>
      <c r="AY3507" s="28" t="str">
        <f>Tabela1[[#This Row],[PEDIDO]]&amp;Tabela1[[#This Row],[PRODUTO]]</f>
        <v/>
      </c>
      <c r="AZ3507" s="44">
        <f>IF(AF3507="",0,IF(ISTEXT(AF3507),H3507*VALUE(SUBSTITUTE(AF3507,"%",""))/100,H3507*AF3507))-Tabela1[[#This Row],[PRONTO ACABADO2]]</f>
        <v>0</v>
      </c>
      <c r="BA3507" s="44">
        <f>IF(AG3507="",0,IF(ISTEXT(AG3507),H3507*VALUE(SUBSTITUTE(AG3507,"%",""))/100,H3507*AG3507))-Tabela1[[#This Row],[PESO EXPEDIDO2]]</f>
        <v>0</v>
      </c>
      <c r="BB3507" s="44">
        <f t="shared" si="458"/>
        <v>0</v>
      </c>
      <c r="BC3507" s="44">
        <f t="shared" si="459"/>
        <v>0</v>
      </c>
      <c r="BD3507" s="44"/>
    </row>
    <row r="3508" spans="1:56" ht="15.75" hidden="1" customHeight="1" x14ac:dyDescent="0.25">
      <c r="A3508" s="6"/>
      <c r="B3508" s="22"/>
      <c r="C3508" s="7"/>
      <c r="D3508" s="46"/>
      <c r="E3508" s="7"/>
      <c r="F3508" s="7"/>
      <c r="G3508" s="44"/>
      <c r="H3508" s="41">
        <f>Tabela1[[#This Row],[PESO UNI]]*Tabela1[[#This Row],[QTE]]</f>
        <v>0</v>
      </c>
      <c r="I3508" s="7"/>
      <c r="J3508" s="8"/>
      <c r="K3508" s="8"/>
      <c r="L3508" s="9"/>
      <c r="M3508" s="10"/>
      <c r="N3508" s="11"/>
      <c r="O3508" s="12"/>
      <c r="P3508" s="13"/>
      <c r="Q3508" s="14">
        <f>Tabela1[[#This Row],[QTDE/ Fabricação]]-Tabela1[[#This Row],[QTE]]</f>
        <v>0</v>
      </c>
      <c r="R3508" s="19">
        <f t="shared" si="454"/>
        <v>0</v>
      </c>
      <c r="S3508" s="19">
        <f t="shared" si="453"/>
        <v>0</v>
      </c>
      <c r="T3508" s="20">
        <f t="shared" si="455"/>
        <v>0</v>
      </c>
      <c r="U3508" s="17">
        <f>IFERROR(SUMIF('LISTA DE EMBARQUE'!B:B,MICRO!E:E,'LISTA DE EMBARQUE'!G:G),"")</f>
        <v>0</v>
      </c>
      <c r="V3508" s="12" t="str">
        <f>IFERROR(VLOOKUP(Tabela1[[#This Row],[COD.MDE]],'LISTA DE EMBARQUE'!B:L,11,0),"")</f>
        <v/>
      </c>
      <c r="W3508" s="13" t="str">
        <f>IFERROR(COUNTIF(#REF!,Tabela1[[#This Row],[Colunas5]]),"")</f>
        <v/>
      </c>
      <c r="X3508" s="14">
        <f>Tabela1[[#This Row],[QIANTIDADE EXPEDIDA]]*Tabela1[[#This Row],[PESO UNI]]</f>
        <v>0</v>
      </c>
      <c r="Y3508" s="14">
        <f t="shared" si="456"/>
        <v>0</v>
      </c>
      <c r="Z3508" s="21">
        <f>Tabela1[[#This Row],[PESO TOTAL]]-Tabela1[[#This Row],[Peso Expedido]]</f>
        <v>0</v>
      </c>
      <c r="AA3508" s="18"/>
      <c r="AB3508" s="15" t="s">
        <v>3204</v>
      </c>
      <c r="AC3508" s="15"/>
      <c r="AD3508" s="15"/>
      <c r="AE3508" s="15"/>
      <c r="AF3508" s="15"/>
      <c r="AG3508" s="15"/>
      <c r="AH3508" s="15"/>
      <c r="AI3508" s="40" t="str">
        <f t="shared" si="460"/>
        <v>ok</v>
      </c>
      <c r="AJ3508"/>
      <c r="AK3508" t="str">
        <f>Tabela1[[#This Row],[Coluna1]]&amp;Tabela1[[#This Row],[PEDIDO]]</f>
        <v/>
      </c>
      <c r="AL3508"/>
      <c r="AM3508"/>
      <c r="AN3508"/>
      <c r="AO3508" t="str">
        <f t="shared" si="457"/>
        <v>/</v>
      </c>
      <c r="AP3508" t="str">
        <f>Tabela1[[#This Row],[TAG]]&amp;Tabela1[[#This Row],[PEDIDO]]&amp;Tabela1[[#This Row],[PRODUTO]]</f>
        <v/>
      </c>
      <c r="AQ3508" s="23" t="str">
        <f>Tabela1[[#This Row],[PRODUTO]]&amp;Tabela1[[#This Row],[TAG]]</f>
        <v/>
      </c>
      <c r="AR3508" s="183">
        <f>Tabela1[[#This Row],[PESO TOTAL]]*Tabela1[[#This Row],[MATÉRIA PRIMA]]</f>
        <v>0</v>
      </c>
      <c r="AS3508" s="28">
        <f>Tabela1[[#This Row],[PESO TOTAL]]*Tabela1[[#This Row],[PREPARAÇÃO ]]</f>
        <v>0</v>
      </c>
      <c r="AT3508" s="28">
        <f>Tabela1[[#This Row],[PESO TOTAL]]*Tabela1[[#This Row],[CALDEIRARIA]]</f>
        <v>0</v>
      </c>
      <c r="AU3508" s="28">
        <f>Tabela1[[#This Row],[PESO TOTAL]]*Tabela1[[#This Row],[SOLDA]]</f>
        <v>0</v>
      </c>
      <c r="AV3508" s="28">
        <f>Tabela1[[#This Row],[PESO TOTAL]]*Tabela1[[#This Row],[ACABAMENTO]]</f>
        <v>0</v>
      </c>
      <c r="AW3508" s="28">
        <f>Tabela1[[#This Row],[PESO TOTAL]]*Tabela1[[#This Row],[PRONTO ACABADO]]</f>
        <v>0</v>
      </c>
      <c r="AX3508" s="28">
        <f>Tabela1[[#This Row],[PESO TOTAL]]*Tabela1[[#This Row],[EXPEDIÇÃO ]]</f>
        <v>0</v>
      </c>
      <c r="AY3508" s="28" t="str">
        <f>Tabela1[[#This Row],[PEDIDO]]&amp;Tabela1[[#This Row],[PRODUTO]]</f>
        <v/>
      </c>
      <c r="AZ3508" s="44">
        <f>IF(AF3508="",0,IF(ISTEXT(AF3508),H3508*VALUE(SUBSTITUTE(AF3508,"%",""))/100,H3508*AF3508))-Tabela1[[#This Row],[PRONTO ACABADO2]]</f>
        <v>0</v>
      </c>
      <c r="BA3508" s="44">
        <f>IF(AG3508="",0,IF(ISTEXT(AG3508),H3508*VALUE(SUBSTITUTE(AG3508,"%",""))/100,H3508*AG3508))-Tabela1[[#This Row],[PESO EXPEDIDO2]]</f>
        <v>0</v>
      </c>
      <c r="BB3508" s="44">
        <f t="shared" si="458"/>
        <v>0</v>
      </c>
      <c r="BC3508" s="44">
        <f t="shared" si="459"/>
        <v>0</v>
      </c>
      <c r="BD3508" s="44"/>
    </row>
    <row r="3509" spans="1:56" ht="15.75" hidden="1" customHeight="1" x14ac:dyDescent="0.25">
      <c r="A3509" s="6"/>
      <c r="B3509" s="22"/>
      <c r="C3509" s="7"/>
      <c r="D3509" s="46"/>
      <c r="E3509" s="7"/>
      <c r="F3509" s="7"/>
      <c r="G3509" s="44"/>
      <c r="H3509" s="41">
        <f>Tabela1[[#This Row],[PESO UNI]]*Tabela1[[#This Row],[QTE]]</f>
        <v>0</v>
      </c>
      <c r="I3509" s="7"/>
      <c r="J3509" s="8"/>
      <c r="K3509" s="8"/>
      <c r="L3509" s="9"/>
      <c r="M3509" s="10"/>
      <c r="N3509" s="11"/>
      <c r="O3509" s="12"/>
      <c r="P3509" s="13"/>
      <c r="Q3509" s="14">
        <f>Tabela1[[#This Row],[QTDE/ Fabricação]]-Tabela1[[#This Row],[QTE]]</f>
        <v>0</v>
      </c>
      <c r="R3509" s="19">
        <f t="shared" si="454"/>
        <v>0</v>
      </c>
      <c r="S3509" s="19">
        <f t="shared" si="453"/>
        <v>0</v>
      </c>
      <c r="T3509" s="20">
        <f t="shared" si="455"/>
        <v>0</v>
      </c>
      <c r="U3509" s="17">
        <f>IFERROR(SUMIF('LISTA DE EMBARQUE'!B:B,MICRO!E:E,'LISTA DE EMBARQUE'!G:G),"")</f>
        <v>0</v>
      </c>
      <c r="V3509" s="12" t="str">
        <f>IFERROR(VLOOKUP(Tabela1[[#This Row],[COD.MDE]],'LISTA DE EMBARQUE'!B:L,11,0),"")</f>
        <v/>
      </c>
      <c r="W3509" s="13" t="str">
        <f>IFERROR(COUNTIF(#REF!,Tabela1[[#This Row],[Colunas5]]),"")</f>
        <v/>
      </c>
      <c r="X3509" s="14">
        <f>Tabela1[[#This Row],[QIANTIDADE EXPEDIDA]]*Tabela1[[#This Row],[PESO UNI]]</f>
        <v>0</v>
      </c>
      <c r="Y3509" s="14">
        <f t="shared" si="456"/>
        <v>0</v>
      </c>
      <c r="Z3509" s="21">
        <f>Tabela1[[#This Row],[PESO TOTAL]]-Tabela1[[#This Row],[Peso Expedido]]</f>
        <v>0</v>
      </c>
      <c r="AA3509" s="18"/>
      <c r="AB3509" s="15"/>
      <c r="AC3509" s="15"/>
      <c r="AD3509" s="15"/>
      <c r="AE3509" s="15"/>
      <c r="AF3509" s="15"/>
      <c r="AG3509" s="15"/>
      <c r="AH3509" s="15"/>
      <c r="AI3509" s="40" t="str">
        <f t="shared" si="460"/>
        <v>ok</v>
      </c>
      <c r="AJ3509"/>
      <c r="AK3509" t="str">
        <f>Tabela1[[#This Row],[Coluna1]]&amp;Tabela1[[#This Row],[PEDIDO]]</f>
        <v/>
      </c>
      <c r="AL3509"/>
      <c r="AM3509"/>
      <c r="AN3509"/>
      <c r="AO3509" t="str">
        <f t="shared" si="457"/>
        <v>/</v>
      </c>
      <c r="AP3509" t="str">
        <f>Tabela1[[#This Row],[TAG]]&amp;Tabela1[[#This Row],[PEDIDO]]&amp;Tabela1[[#This Row],[PRODUTO]]</f>
        <v/>
      </c>
      <c r="AQ3509" s="23" t="str">
        <f>Tabela1[[#This Row],[PRODUTO]]&amp;Tabela1[[#This Row],[TAG]]</f>
        <v/>
      </c>
      <c r="AR3509" s="183">
        <f>Tabela1[[#This Row],[PESO TOTAL]]*Tabela1[[#This Row],[MATÉRIA PRIMA]]</f>
        <v>0</v>
      </c>
      <c r="AS3509" s="28">
        <f>Tabela1[[#This Row],[PESO TOTAL]]*Tabela1[[#This Row],[PREPARAÇÃO ]]</f>
        <v>0</v>
      </c>
      <c r="AT3509" s="28">
        <f>Tabela1[[#This Row],[PESO TOTAL]]*Tabela1[[#This Row],[CALDEIRARIA]]</f>
        <v>0</v>
      </c>
      <c r="AU3509" s="28">
        <f>Tabela1[[#This Row],[PESO TOTAL]]*Tabela1[[#This Row],[SOLDA]]</f>
        <v>0</v>
      </c>
      <c r="AV3509" s="28">
        <f>Tabela1[[#This Row],[PESO TOTAL]]*Tabela1[[#This Row],[ACABAMENTO]]</f>
        <v>0</v>
      </c>
      <c r="AW3509" s="28">
        <f>Tabela1[[#This Row],[PESO TOTAL]]*Tabela1[[#This Row],[PRONTO ACABADO]]</f>
        <v>0</v>
      </c>
      <c r="AX3509" s="28">
        <f>Tabela1[[#This Row],[PESO TOTAL]]*Tabela1[[#This Row],[EXPEDIÇÃO ]]</f>
        <v>0</v>
      </c>
      <c r="AY3509" s="28" t="str">
        <f>Tabela1[[#This Row],[PEDIDO]]&amp;Tabela1[[#This Row],[PRODUTO]]</f>
        <v/>
      </c>
      <c r="AZ3509" s="44">
        <f>IF(AF3509="",0,IF(ISTEXT(AF3509),H3509*VALUE(SUBSTITUTE(AF3509,"%",""))/100,H3509*AF3509))-Tabela1[[#This Row],[PRONTO ACABADO2]]</f>
        <v>0</v>
      </c>
      <c r="BA3509" s="44">
        <f>IF(AG3509="",0,IF(ISTEXT(AG3509),H3509*VALUE(SUBSTITUTE(AG3509,"%",""))/100,H3509*AG3509))-Tabela1[[#This Row],[PESO EXPEDIDO2]]</f>
        <v>0</v>
      </c>
      <c r="BB3509" s="44">
        <f t="shared" si="458"/>
        <v>0</v>
      </c>
      <c r="BC3509" s="44">
        <f t="shared" si="459"/>
        <v>0</v>
      </c>
      <c r="BD3509" s="44"/>
    </row>
    <row r="3510" spans="1:56" ht="15.75" hidden="1" customHeight="1" x14ac:dyDescent="0.25">
      <c r="A3510" s="6"/>
      <c r="B3510" s="22"/>
      <c r="C3510" s="7"/>
      <c r="D3510" s="46"/>
      <c r="E3510" s="7"/>
      <c r="F3510" s="7"/>
      <c r="G3510" s="44"/>
      <c r="H3510" s="41">
        <f>Tabela1[[#This Row],[PESO UNI]]*Tabela1[[#This Row],[QTE]]</f>
        <v>0</v>
      </c>
      <c r="I3510" s="7"/>
      <c r="J3510" s="8"/>
      <c r="K3510" s="8"/>
      <c r="L3510" s="9"/>
      <c r="M3510" s="10"/>
      <c r="N3510" s="11"/>
      <c r="O3510" s="12"/>
      <c r="P3510" s="13"/>
      <c r="Q3510" s="14">
        <f>Tabela1[[#This Row],[QTDE/ Fabricação]]-Tabela1[[#This Row],[QTE]]</f>
        <v>0</v>
      </c>
      <c r="R3510" s="19">
        <f t="shared" si="454"/>
        <v>0</v>
      </c>
      <c r="S3510" s="19">
        <f t="shared" si="453"/>
        <v>0</v>
      </c>
      <c r="T3510" s="20">
        <f t="shared" si="455"/>
        <v>0</v>
      </c>
      <c r="U3510" s="17">
        <f>IFERROR(SUMIF('LISTA DE EMBARQUE'!B:B,MICRO!E:E,'LISTA DE EMBARQUE'!G:G),"")</f>
        <v>0</v>
      </c>
      <c r="V3510" s="12" t="str">
        <f>IFERROR(VLOOKUP(Tabela1[[#This Row],[COD.MDE]],'LISTA DE EMBARQUE'!B:L,11,0),"")</f>
        <v/>
      </c>
      <c r="W3510" s="13" t="str">
        <f>IFERROR(COUNTIF(#REF!,Tabela1[[#This Row],[Colunas5]]),"")</f>
        <v/>
      </c>
      <c r="X3510" s="14">
        <f>Tabela1[[#This Row],[QIANTIDADE EXPEDIDA]]*Tabela1[[#This Row],[PESO UNI]]</f>
        <v>0</v>
      </c>
      <c r="Y3510" s="14">
        <f t="shared" si="456"/>
        <v>0</v>
      </c>
      <c r="Z3510" s="21">
        <f>Tabela1[[#This Row],[PESO TOTAL]]-Tabela1[[#This Row],[Peso Expedido]]</f>
        <v>0</v>
      </c>
      <c r="AA3510" s="18"/>
      <c r="AB3510" s="15"/>
      <c r="AC3510" s="15"/>
      <c r="AD3510" s="15"/>
      <c r="AE3510" s="15"/>
      <c r="AF3510" s="15"/>
      <c r="AG3510" s="15"/>
      <c r="AH3510" s="15"/>
      <c r="AI3510" s="40" t="str">
        <f t="shared" si="460"/>
        <v>ok</v>
      </c>
      <c r="AJ3510"/>
      <c r="AK3510" t="str">
        <f>Tabela1[[#This Row],[Coluna1]]&amp;Tabela1[[#This Row],[PEDIDO]]</f>
        <v/>
      </c>
      <c r="AL3510"/>
      <c r="AM3510"/>
      <c r="AN3510"/>
      <c r="AO3510" t="str">
        <f t="shared" si="457"/>
        <v>/</v>
      </c>
      <c r="AP3510" t="str">
        <f>Tabela1[[#This Row],[TAG]]&amp;Tabela1[[#This Row],[PEDIDO]]&amp;Tabela1[[#This Row],[PRODUTO]]</f>
        <v/>
      </c>
      <c r="AQ3510" s="23" t="str">
        <f>Tabela1[[#This Row],[PRODUTO]]&amp;Tabela1[[#This Row],[TAG]]</f>
        <v/>
      </c>
      <c r="AR3510" s="183">
        <f>Tabela1[[#This Row],[PESO TOTAL]]*Tabela1[[#This Row],[MATÉRIA PRIMA]]</f>
        <v>0</v>
      </c>
      <c r="AS3510" s="28">
        <f>Tabela1[[#This Row],[PESO TOTAL]]*Tabela1[[#This Row],[PREPARAÇÃO ]]</f>
        <v>0</v>
      </c>
      <c r="AT3510" s="28">
        <f>Tabela1[[#This Row],[PESO TOTAL]]*Tabela1[[#This Row],[CALDEIRARIA]]</f>
        <v>0</v>
      </c>
      <c r="AU3510" s="28">
        <f>Tabela1[[#This Row],[PESO TOTAL]]*Tabela1[[#This Row],[SOLDA]]</f>
        <v>0</v>
      </c>
      <c r="AV3510" s="28">
        <f>Tabela1[[#This Row],[PESO TOTAL]]*Tabela1[[#This Row],[ACABAMENTO]]</f>
        <v>0</v>
      </c>
      <c r="AW3510" s="28">
        <f>Tabela1[[#This Row],[PESO TOTAL]]*Tabela1[[#This Row],[PRONTO ACABADO]]</f>
        <v>0</v>
      </c>
      <c r="AX3510" s="28">
        <f>Tabela1[[#This Row],[PESO TOTAL]]*Tabela1[[#This Row],[EXPEDIÇÃO ]]</f>
        <v>0</v>
      </c>
      <c r="AY3510" s="28" t="str">
        <f>Tabela1[[#This Row],[PEDIDO]]&amp;Tabela1[[#This Row],[PRODUTO]]</f>
        <v/>
      </c>
      <c r="AZ3510" s="44">
        <f>IF(AF3510="",0,IF(ISTEXT(AF3510),H3510*VALUE(SUBSTITUTE(AF3510,"%",""))/100,H3510*AF3510))-Tabela1[[#This Row],[PRONTO ACABADO2]]</f>
        <v>0</v>
      </c>
      <c r="BA3510" s="44">
        <f>IF(AG3510="",0,IF(ISTEXT(AG3510),H3510*VALUE(SUBSTITUTE(AG3510,"%",""))/100,H3510*AG3510))-Tabela1[[#This Row],[PESO EXPEDIDO2]]</f>
        <v>0</v>
      </c>
      <c r="BB3510" s="44">
        <f t="shared" si="458"/>
        <v>0</v>
      </c>
      <c r="BC3510" s="44">
        <f t="shared" si="459"/>
        <v>0</v>
      </c>
      <c r="BD3510" s="44"/>
    </row>
    <row r="3511" spans="1:56" ht="15.75" hidden="1" customHeight="1" x14ac:dyDescent="0.25">
      <c r="A3511" s="6"/>
      <c r="B3511" s="22"/>
      <c r="C3511" s="7"/>
      <c r="D3511" s="46"/>
      <c r="E3511" s="7"/>
      <c r="F3511" s="7"/>
      <c r="G3511" s="44"/>
      <c r="H3511" s="41">
        <f>Tabela1[[#This Row],[PESO UNI]]*Tabela1[[#This Row],[QTE]]</f>
        <v>0</v>
      </c>
      <c r="I3511" s="7"/>
      <c r="J3511" s="8"/>
      <c r="K3511" s="8"/>
      <c r="L3511" s="9"/>
      <c r="M3511" s="10"/>
      <c r="N3511" s="11"/>
      <c r="O3511" s="12"/>
      <c r="P3511" s="13"/>
      <c r="Q3511" s="14">
        <f>Tabela1[[#This Row],[QTDE/ Fabricação]]-Tabela1[[#This Row],[QTE]]</f>
        <v>0</v>
      </c>
      <c r="R3511" s="19">
        <f t="shared" si="454"/>
        <v>0</v>
      </c>
      <c r="S3511" s="19">
        <f t="shared" si="453"/>
        <v>0</v>
      </c>
      <c r="T3511" s="20">
        <f t="shared" si="455"/>
        <v>0</v>
      </c>
      <c r="U3511" s="17">
        <f>IFERROR(SUMIF('LISTA DE EMBARQUE'!B:B,MICRO!E:E,'LISTA DE EMBARQUE'!G:G),"")</f>
        <v>0</v>
      </c>
      <c r="V3511" s="12" t="str">
        <f>IFERROR(VLOOKUP(Tabela1[[#This Row],[COD.MDE]],'LISTA DE EMBARQUE'!B:L,11,0),"")</f>
        <v/>
      </c>
      <c r="W3511" s="13" t="str">
        <f>IFERROR(COUNTIF(#REF!,Tabela1[[#This Row],[Colunas5]]),"")</f>
        <v/>
      </c>
      <c r="X3511" s="14">
        <f>Tabela1[[#This Row],[QIANTIDADE EXPEDIDA]]*Tabela1[[#This Row],[PESO UNI]]</f>
        <v>0</v>
      </c>
      <c r="Y3511" s="14">
        <f t="shared" si="456"/>
        <v>0</v>
      </c>
      <c r="Z3511" s="21">
        <f>Tabela1[[#This Row],[PESO TOTAL]]-Tabela1[[#This Row],[Peso Expedido]]</f>
        <v>0</v>
      </c>
      <c r="AA3511" s="18"/>
      <c r="AB3511" s="15"/>
      <c r="AC3511" s="15"/>
      <c r="AD3511" s="15"/>
      <c r="AE3511" s="15"/>
      <c r="AF3511" s="15"/>
      <c r="AG3511" s="15"/>
      <c r="AH3511" s="15"/>
      <c r="AI3511" s="40" t="str">
        <f t="shared" si="460"/>
        <v>ok</v>
      </c>
      <c r="AJ3511"/>
      <c r="AK3511" t="str">
        <f>Tabela1[[#This Row],[Coluna1]]&amp;Tabela1[[#This Row],[PEDIDO]]</f>
        <v/>
      </c>
      <c r="AL3511"/>
      <c r="AM3511"/>
      <c r="AN3511"/>
      <c r="AO3511" t="str">
        <f t="shared" si="457"/>
        <v>/</v>
      </c>
      <c r="AP3511" t="str">
        <f>Tabela1[[#This Row],[TAG]]&amp;Tabela1[[#This Row],[PEDIDO]]&amp;Tabela1[[#This Row],[PRODUTO]]</f>
        <v/>
      </c>
      <c r="AQ3511" s="23" t="str">
        <f>Tabela1[[#This Row],[PRODUTO]]&amp;Tabela1[[#This Row],[TAG]]</f>
        <v/>
      </c>
      <c r="AR3511" s="183">
        <f>Tabela1[[#This Row],[PESO TOTAL]]*Tabela1[[#This Row],[MATÉRIA PRIMA]]</f>
        <v>0</v>
      </c>
      <c r="AS3511" s="28">
        <f>Tabela1[[#This Row],[PESO TOTAL]]*Tabela1[[#This Row],[PREPARAÇÃO ]]</f>
        <v>0</v>
      </c>
      <c r="AT3511" s="28">
        <f>Tabela1[[#This Row],[PESO TOTAL]]*Tabela1[[#This Row],[CALDEIRARIA]]</f>
        <v>0</v>
      </c>
      <c r="AU3511" s="28">
        <f>Tabela1[[#This Row],[PESO TOTAL]]*Tabela1[[#This Row],[SOLDA]]</f>
        <v>0</v>
      </c>
      <c r="AV3511" s="28">
        <f>Tabela1[[#This Row],[PESO TOTAL]]*Tabela1[[#This Row],[ACABAMENTO]]</f>
        <v>0</v>
      </c>
      <c r="AW3511" s="28">
        <f>Tabela1[[#This Row],[PESO TOTAL]]*Tabela1[[#This Row],[PRONTO ACABADO]]</f>
        <v>0</v>
      </c>
      <c r="AX3511" s="28">
        <f>Tabela1[[#This Row],[PESO TOTAL]]*Tabela1[[#This Row],[EXPEDIÇÃO ]]</f>
        <v>0</v>
      </c>
      <c r="AY3511" s="28" t="str">
        <f>Tabela1[[#This Row],[PEDIDO]]&amp;Tabela1[[#This Row],[PRODUTO]]</f>
        <v/>
      </c>
      <c r="AZ3511" s="44">
        <f>IF(AF3511="",0,IF(ISTEXT(AF3511),H3511*VALUE(SUBSTITUTE(AF3511,"%",""))/100,H3511*AF3511))-Tabela1[[#This Row],[PRONTO ACABADO2]]</f>
        <v>0</v>
      </c>
      <c r="BA3511" s="44">
        <f>IF(AG3511="",0,IF(ISTEXT(AG3511),H3511*VALUE(SUBSTITUTE(AG3511,"%",""))/100,H3511*AG3511))-Tabela1[[#This Row],[PESO EXPEDIDO2]]</f>
        <v>0</v>
      </c>
      <c r="BB3511" s="44">
        <f t="shared" si="458"/>
        <v>0</v>
      </c>
      <c r="BC3511" s="44">
        <f t="shared" si="459"/>
        <v>0</v>
      </c>
      <c r="BD3511" s="44"/>
    </row>
    <row r="3512" spans="1:56" ht="15.75" hidden="1" customHeight="1" x14ac:dyDescent="0.25">
      <c r="A3512" s="6"/>
      <c r="B3512" s="22"/>
      <c r="C3512" s="7"/>
      <c r="D3512" s="46"/>
      <c r="E3512" s="7"/>
      <c r="F3512" s="7"/>
      <c r="G3512" s="44"/>
      <c r="H3512" s="41">
        <f>Tabela1[[#This Row],[PESO UNI]]*Tabela1[[#This Row],[QTE]]</f>
        <v>0</v>
      </c>
      <c r="I3512" s="7"/>
      <c r="J3512" s="8"/>
      <c r="K3512" s="8"/>
      <c r="L3512" s="9"/>
      <c r="M3512" s="10"/>
      <c r="N3512" s="11"/>
      <c r="O3512" s="12"/>
      <c r="P3512" s="13"/>
      <c r="Q3512" s="14">
        <f>Tabela1[[#This Row],[QTDE/ Fabricação]]-Tabela1[[#This Row],[QTE]]</f>
        <v>0</v>
      </c>
      <c r="R3512" s="19">
        <f t="shared" si="454"/>
        <v>0</v>
      </c>
      <c r="S3512" s="19">
        <f t="shared" si="453"/>
        <v>0</v>
      </c>
      <c r="T3512" s="20">
        <f t="shared" si="455"/>
        <v>0</v>
      </c>
      <c r="U3512" s="17">
        <f>IFERROR(SUMIF('LISTA DE EMBARQUE'!B:B,MICRO!E:E,'LISTA DE EMBARQUE'!G:G),"")</f>
        <v>0</v>
      </c>
      <c r="V3512" s="12" t="str">
        <f>IFERROR(VLOOKUP(Tabela1[[#This Row],[COD.MDE]],'LISTA DE EMBARQUE'!B:L,11,0),"")</f>
        <v/>
      </c>
      <c r="W3512" s="13" t="str">
        <f>IFERROR(COUNTIF(#REF!,Tabela1[[#This Row],[Colunas5]]),"")</f>
        <v/>
      </c>
      <c r="X3512" s="14">
        <f>Tabela1[[#This Row],[QIANTIDADE EXPEDIDA]]*Tabela1[[#This Row],[PESO UNI]]</f>
        <v>0</v>
      </c>
      <c r="Y3512" s="14">
        <f t="shared" si="456"/>
        <v>0</v>
      </c>
      <c r="Z3512" s="21">
        <f>Tabela1[[#This Row],[PESO TOTAL]]-Tabela1[[#This Row],[Peso Expedido]]</f>
        <v>0</v>
      </c>
      <c r="AA3512" s="18"/>
      <c r="AB3512" s="15"/>
      <c r="AC3512" s="15"/>
      <c r="AD3512" s="15"/>
      <c r="AE3512" s="15"/>
      <c r="AF3512" s="15"/>
      <c r="AG3512" s="15"/>
      <c r="AH3512" s="15"/>
      <c r="AI3512" s="40" t="str">
        <f t="shared" si="460"/>
        <v>ok</v>
      </c>
      <c r="AJ3512"/>
      <c r="AK3512" t="str">
        <f>Tabela1[[#This Row],[Coluna1]]&amp;Tabela1[[#This Row],[PEDIDO]]</f>
        <v/>
      </c>
      <c r="AL3512"/>
      <c r="AM3512"/>
      <c r="AN3512"/>
      <c r="AO3512" t="str">
        <f t="shared" si="457"/>
        <v>/</v>
      </c>
      <c r="AP3512" t="str">
        <f>Tabela1[[#This Row],[TAG]]&amp;Tabela1[[#This Row],[PEDIDO]]&amp;Tabela1[[#This Row],[PRODUTO]]</f>
        <v/>
      </c>
      <c r="AQ3512" s="23" t="str">
        <f>Tabela1[[#This Row],[PRODUTO]]&amp;Tabela1[[#This Row],[TAG]]</f>
        <v/>
      </c>
      <c r="AR3512" s="183">
        <f>Tabela1[[#This Row],[PESO TOTAL]]*Tabela1[[#This Row],[MATÉRIA PRIMA]]</f>
        <v>0</v>
      </c>
      <c r="AS3512" s="28">
        <f>Tabela1[[#This Row],[PESO TOTAL]]*Tabela1[[#This Row],[PREPARAÇÃO ]]</f>
        <v>0</v>
      </c>
      <c r="AT3512" s="28">
        <f>Tabela1[[#This Row],[PESO TOTAL]]*Tabela1[[#This Row],[CALDEIRARIA]]</f>
        <v>0</v>
      </c>
      <c r="AU3512" s="28">
        <f>Tabela1[[#This Row],[PESO TOTAL]]*Tabela1[[#This Row],[SOLDA]]</f>
        <v>0</v>
      </c>
      <c r="AV3512" s="28">
        <f>Tabela1[[#This Row],[PESO TOTAL]]*Tabela1[[#This Row],[ACABAMENTO]]</f>
        <v>0</v>
      </c>
      <c r="AW3512" s="28">
        <f>Tabela1[[#This Row],[PESO TOTAL]]*Tabela1[[#This Row],[PRONTO ACABADO]]</f>
        <v>0</v>
      </c>
      <c r="AX3512" s="28">
        <f>Tabela1[[#This Row],[PESO TOTAL]]*Tabela1[[#This Row],[EXPEDIÇÃO ]]</f>
        <v>0</v>
      </c>
      <c r="AY3512" s="28" t="str">
        <f>Tabela1[[#This Row],[PEDIDO]]&amp;Tabela1[[#This Row],[PRODUTO]]</f>
        <v/>
      </c>
      <c r="AZ3512" s="44">
        <f>IF(AF3512="",0,IF(ISTEXT(AF3512),H3512*VALUE(SUBSTITUTE(AF3512,"%",""))/100,H3512*AF3512))-Tabela1[[#This Row],[PRONTO ACABADO2]]</f>
        <v>0</v>
      </c>
      <c r="BA3512" s="44">
        <f>IF(AG3512="",0,IF(ISTEXT(AG3512),H3512*VALUE(SUBSTITUTE(AG3512,"%",""))/100,H3512*AG3512))-Tabela1[[#This Row],[PESO EXPEDIDO2]]</f>
        <v>0</v>
      </c>
      <c r="BB3512" s="44">
        <f t="shared" si="458"/>
        <v>0</v>
      </c>
      <c r="BC3512" s="44">
        <f t="shared" si="459"/>
        <v>0</v>
      </c>
      <c r="BD3512" s="44"/>
    </row>
    <row r="3513" spans="1:56" ht="15.75" hidden="1" customHeight="1" x14ac:dyDescent="0.25">
      <c r="A3513" s="6"/>
      <c r="B3513" s="22"/>
      <c r="C3513" s="7"/>
      <c r="D3513" s="46"/>
      <c r="E3513" s="7"/>
      <c r="F3513" s="7"/>
      <c r="G3513" s="44"/>
      <c r="H3513" s="41">
        <f>Tabela1[[#This Row],[PESO UNI]]*Tabela1[[#This Row],[QTE]]</f>
        <v>0</v>
      </c>
      <c r="I3513" s="7"/>
      <c r="J3513" s="8"/>
      <c r="K3513" s="8"/>
      <c r="L3513" s="9"/>
      <c r="M3513" s="10"/>
      <c r="N3513" s="11"/>
      <c r="O3513" s="12"/>
      <c r="P3513" s="13"/>
      <c r="Q3513" s="14">
        <f>Tabela1[[#This Row],[QTDE/ Fabricação]]-Tabela1[[#This Row],[QTE]]</f>
        <v>0</v>
      </c>
      <c r="R3513" s="19">
        <f t="shared" si="454"/>
        <v>0</v>
      </c>
      <c r="S3513" s="19">
        <f t="shared" si="453"/>
        <v>0</v>
      </c>
      <c r="T3513" s="20">
        <f t="shared" si="455"/>
        <v>0</v>
      </c>
      <c r="U3513" s="17">
        <f>IFERROR(SUMIF('LISTA DE EMBARQUE'!B:B,MICRO!E:E,'LISTA DE EMBARQUE'!G:G),"")</f>
        <v>0</v>
      </c>
      <c r="V3513" s="12" t="str">
        <f>IFERROR(VLOOKUP(Tabela1[[#This Row],[COD.MDE]],'LISTA DE EMBARQUE'!B:L,11,0),"")</f>
        <v/>
      </c>
      <c r="W3513" s="13" t="str">
        <f>IFERROR(COUNTIF(#REF!,Tabela1[[#This Row],[Colunas5]]),"")</f>
        <v/>
      </c>
      <c r="X3513" s="14">
        <f>Tabela1[[#This Row],[QIANTIDADE EXPEDIDA]]*Tabela1[[#This Row],[PESO UNI]]</f>
        <v>0</v>
      </c>
      <c r="Y3513" s="14">
        <f t="shared" si="456"/>
        <v>0</v>
      </c>
      <c r="Z3513" s="21">
        <f>Tabela1[[#This Row],[PESO TOTAL]]-Tabela1[[#This Row],[Peso Expedido]]</f>
        <v>0</v>
      </c>
      <c r="AA3513" s="18"/>
      <c r="AB3513" s="15"/>
      <c r="AC3513" s="15"/>
      <c r="AD3513" s="15"/>
      <c r="AE3513" s="15"/>
      <c r="AF3513" s="15"/>
      <c r="AG3513" s="15"/>
      <c r="AH3513" s="15"/>
      <c r="AI3513" s="40" t="str">
        <f t="shared" si="460"/>
        <v>ok</v>
      </c>
      <c r="AJ3513"/>
      <c r="AK3513" t="str">
        <f>Tabela1[[#This Row],[Coluna1]]&amp;Tabela1[[#This Row],[PEDIDO]]</f>
        <v/>
      </c>
      <c r="AL3513"/>
      <c r="AM3513"/>
      <c r="AN3513"/>
      <c r="AO3513" t="str">
        <f t="shared" si="457"/>
        <v>/</v>
      </c>
      <c r="AP3513" t="str">
        <f>Tabela1[[#This Row],[TAG]]&amp;Tabela1[[#This Row],[PEDIDO]]&amp;Tabela1[[#This Row],[PRODUTO]]</f>
        <v/>
      </c>
      <c r="AQ3513" s="23" t="str">
        <f>Tabela1[[#This Row],[PRODUTO]]&amp;Tabela1[[#This Row],[TAG]]</f>
        <v/>
      </c>
      <c r="AR3513" s="183">
        <f>Tabela1[[#This Row],[PESO TOTAL]]*Tabela1[[#This Row],[MATÉRIA PRIMA]]</f>
        <v>0</v>
      </c>
      <c r="AS3513" s="28">
        <f>Tabela1[[#This Row],[PESO TOTAL]]*Tabela1[[#This Row],[PREPARAÇÃO ]]</f>
        <v>0</v>
      </c>
      <c r="AT3513" s="28">
        <f>Tabela1[[#This Row],[PESO TOTAL]]*Tabela1[[#This Row],[CALDEIRARIA]]</f>
        <v>0</v>
      </c>
      <c r="AU3513" s="28">
        <f>Tabela1[[#This Row],[PESO TOTAL]]*Tabela1[[#This Row],[SOLDA]]</f>
        <v>0</v>
      </c>
      <c r="AV3513" s="28">
        <f>Tabela1[[#This Row],[PESO TOTAL]]*Tabela1[[#This Row],[ACABAMENTO]]</f>
        <v>0</v>
      </c>
      <c r="AW3513" s="28">
        <f>Tabela1[[#This Row],[PESO TOTAL]]*Tabela1[[#This Row],[PRONTO ACABADO]]</f>
        <v>0</v>
      </c>
      <c r="AX3513" s="28">
        <f>Tabela1[[#This Row],[PESO TOTAL]]*Tabela1[[#This Row],[EXPEDIÇÃO ]]</f>
        <v>0</v>
      </c>
      <c r="AY3513" s="28" t="str">
        <f>Tabela1[[#This Row],[PEDIDO]]&amp;Tabela1[[#This Row],[PRODUTO]]</f>
        <v/>
      </c>
      <c r="AZ3513" s="44">
        <f>IF(AF3513="",0,IF(ISTEXT(AF3513),H3513*VALUE(SUBSTITUTE(AF3513,"%",""))/100,H3513*AF3513))-Tabela1[[#This Row],[PRONTO ACABADO2]]</f>
        <v>0</v>
      </c>
      <c r="BA3513" s="44">
        <f>IF(AG3513="",0,IF(ISTEXT(AG3513),H3513*VALUE(SUBSTITUTE(AG3513,"%",""))/100,H3513*AG3513))-Tabela1[[#This Row],[PESO EXPEDIDO2]]</f>
        <v>0</v>
      </c>
      <c r="BB3513" s="44">
        <f t="shared" si="458"/>
        <v>0</v>
      </c>
      <c r="BC3513" s="44">
        <f t="shared" si="459"/>
        <v>0</v>
      </c>
      <c r="BD3513" s="44"/>
    </row>
    <row r="3514" spans="1:56" ht="15.75" hidden="1" customHeight="1" x14ac:dyDescent="0.25">
      <c r="A3514" s="6"/>
      <c r="B3514" s="22"/>
      <c r="C3514" s="7"/>
      <c r="D3514" s="46"/>
      <c r="E3514" s="7"/>
      <c r="F3514" s="7"/>
      <c r="G3514" s="44"/>
      <c r="H3514" s="41">
        <f>Tabela1[[#This Row],[PESO UNI]]*Tabela1[[#This Row],[QTE]]</f>
        <v>0</v>
      </c>
      <c r="I3514" s="7"/>
      <c r="J3514" s="8"/>
      <c r="K3514" s="8"/>
      <c r="L3514" s="9"/>
      <c r="M3514" s="10"/>
      <c r="N3514" s="11"/>
      <c r="O3514" s="12"/>
      <c r="P3514" s="13"/>
      <c r="Q3514" s="14">
        <f>Tabela1[[#This Row],[QTDE/ Fabricação]]-Tabela1[[#This Row],[QTE]]</f>
        <v>0</v>
      </c>
      <c r="R3514" s="19">
        <f t="shared" si="454"/>
        <v>0</v>
      </c>
      <c r="S3514" s="19">
        <f t="shared" ref="S3514:S3577" si="461">IFERROR(H3514*AG3514,"")</f>
        <v>0</v>
      </c>
      <c r="T3514" s="20">
        <f t="shared" si="455"/>
        <v>0</v>
      </c>
      <c r="U3514" s="17">
        <f>IFERROR(SUMIF('LISTA DE EMBARQUE'!B:B,MICRO!E:E,'LISTA DE EMBARQUE'!G:G),"")</f>
        <v>0</v>
      </c>
      <c r="V3514" s="12" t="str">
        <f>IFERROR(VLOOKUP(Tabela1[[#This Row],[COD.MDE]],'LISTA DE EMBARQUE'!B:L,11,0),"")</f>
        <v/>
      </c>
      <c r="W3514" s="13" t="str">
        <f>IFERROR(COUNTIF(#REF!,Tabela1[[#This Row],[Colunas5]]),"")</f>
        <v/>
      </c>
      <c r="X3514" s="14">
        <f>Tabela1[[#This Row],[QIANTIDADE EXPEDIDA]]*Tabela1[[#This Row],[PESO UNI]]</f>
        <v>0</v>
      </c>
      <c r="Y3514" s="14">
        <f t="shared" si="456"/>
        <v>0</v>
      </c>
      <c r="Z3514" s="21">
        <f>Tabela1[[#This Row],[PESO TOTAL]]-Tabela1[[#This Row],[Peso Expedido]]</f>
        <v>0</v>
      </c>
      <c r="AA3514" s="18"/>
      <c r="AB3514" s="15"/>
      <c r="AC3514" s="15"/>
      <c r="AD3514" s="15"/>
      <c r="AE3514" s="15"/>
      <c r="AF3514" s="15"/>
      <c r="AG3514" s="15"/>
      <c r="AH3514" s="15"/>
      <c r="AI3514" s="40" t="str">
        <f t="shared" si="460"/>
        <v>ok</v>
      </c>
      <c r="AJ3514"/>
      <c r="AK3514" t="str">
        <f>Tabela1[[#This Row],[Coluna1]]&amp;Tabela1[[#This Row],[PEDIDO]]</f>
        <v/>
      </c>
      <c r="AL3514"/>
      <c r="AM3514"/>
      <c r="AN3514"/>
      <c r="AO3514" t="str">
        <f t="shared" si="457"/>
        <v>/</v>
      </c>
      <c r="AP3514" t="str">
        <f>Tabela1[[#This Row],[TAG]]&amp;Tabela1[[#This Row],[PEDIDO]]&amp;Tabela1[[#This Row],[PRODUTO]]</f>
        <v/>
      </c>
      <c r="AQ3514" s="23" t="str">
        <f>Tabela1[[#This Row],[PRODUTO]]&amp;Tabela1[[#This Row],[TAG]]</f>
        <v/>
      </c>
      <c r="AR3514" s="183">
        <f>Tabela1[[#This Row],[PESO TOTAL]]*Tabela1[[#This Row],[MATÉRIA PRIMA]]</f>
        <v>0</v>
      </c>
      <c r="AS3514" s="28">
        <f>Tabela1[[#This Row],[PESO TOTAL]]*Tabela1[[#This Row],[PREPARAÇÃO ]]</f>
        <v>0</v>
      </c>
      <c r="AT3514" s="28">
        <f>Tabela1[[#This Row],[PESO TOTAL]]*Tabela1[[#This Row],[CALDEIRARIA]]</f>
        <v>0</v>
      </c>
      <c r="AU3514" s="28">
        <f>Tabela1[[#This Row],[PESO TOTAL]]*Tabela1[[#This Row],[SOLDA]]</f>
        <v>0</v>
      </c>
      <c r="AV3514" s="28">
        <f>Tabela1[[#This Row],[PESO TOTAL]]*Tabela1[[#This Row],[ACABAMENTO]]</f>
        <v>0</v>
      </c>
      <c r="AW3514" s="28">
        <f>Tabela1[[#This Row],[PESO TOTAL]]*Tabela1[[#This Row],[PRONTO ACABADO]]</f>
        <v>0</v>
      </c>
      <c r="AX3514" s="28">
        <f>Tabela1[[#This Row],[PESO TOTAL]]*Tabela1[[#This Row],[EXPEDIÇÃO ]]</f>
        <v>0</v>
      </c>
      <c r="AY3514" s="28" t="str">
        <f>Tabela1[[#This Row],[PEDIDO]]&amp;Tabela1[[#This Row],[PRODUTO]]</f>
        <v/>
      </c>
      <c r="AZ3514" s="44">
        <f>IF(AF3514="",0,IF(ISTEXT(AF3514),H3514*VALUE(SUBSTITUTE(AF3514,"%",""))/100,H3514*AF3514))-Tabela1[[#This Row],[PRONTO ACABADO2]]</f>
        <v>0</v>
      </c>
      <c r="BA3514" s="44">
        <f>IF(AG3514="",0,IF(ISTEXT(AG3514),H3514*VALUE(SUBSTITUTE(AG3514,"%",""))/100,H3514*AG3514))-Tabela1[[#This Row],[PESO EXPEDIDO2]]</f>
        <v>0</v>
      </c>
      <c r="BB3514" s="44">
        <f t="shared" si="458"/>
        <v>0</v>
      </c>
      <c r="BC3514" s="44">
        <f t="shared" si="459"/>
        <v>0</v>
      </c>
      <c r="BD3514" s="44"/>
    </row>
    <row r="3515" spans="1:56" ht="15.75" hidden="1" customHeight="1" x14ac:dyDescent="0.25">
      <c r="A3515" s="6"/>
      <c r="B3515" s="22"/>
      <c r="C3515" s="7"/>
      <c r="D3515" s="46"/>
      <c r="E3515" s="7"/>
      <c r="F3515" s="7"/>
      <c r="G3515" s="44"/>
      <c r="H3515" s="41">
        <f>Tabela1[[#This Row],[PESO UNI]]*Tabela1[[#This Row],[QTE]]</f>
        <v>0</v>
      </c>
      <c r="I3515" s="7"/>
      <c r="J3515" s="8"/>
      <c r="K3515" s="8"/>
      <c r="L3515" s="9"/>
      <c r="M3515" s="10"/>
      <c r="N3515" s="11"/>
      <c r="O3515" s="12"/>
      <c r="P3515" s="13"/>
      <c r="Q3515" s="14">
        <f>Tabela1[[#This Row],[QTDE/ Fabricação]]-Tabela1[[#This Row],[QTE]]</f>
        <v>0</v>
      </c>
      <c r="R3515" s="19">
        <f t="shared" si="454"/>
        <v>0</v>
      </c>
      <c r="S3515" s="19">
        <f t="shared" si="461"/>
        <v>0</v>
      </c>
      <c r="T3515" s="20">
        <f t="shared" si="455"/>
        <v>0</v>
      </c>
      <c r="U3515" s="17">
        <f>IFERROR(SUMIF('LISTA DE EMBARQUE'!B:B,MICRO!E:E,'LISTA DE EMBARQUE'!G:G),"")</f>
        <v>0</v>
      </c>
      <c r="V3515" s="12" t="str">
        <f>IFERROR(VLOOKUP(Tabela1[[#This Row],[COD.MDE]],'LISTA DE EMBARQUE'!B:L,11,0),"")</f>
        <v/>
      </c>
      <c r="W3515" s="13" t="str">
        <f>IFERROR(COUNTIF(#REF!,Tabela1[[#This Row],[Colunas5]]),"")</f>
        <v/>
      </c>
      <c r="X3515" s="14">
        <f>Tabela1[[#This Row],[QIANTIDADE EXPEDIDA]]*Tabela1[[#This Row],[PESO UNI]]</f>
        <v>0</v>
      </c>
      <c r="Y3515" s="14">
        <f t="shared" si="456"/>
        <v>0</v>
      </c>
      <c r="Z3515" s="21">
        <f>Tabela1[[#This Row],[PESO TOTAL]]-Tabela1[[#This Row],[Peso Expedido]]</f>
        <v>0</v>
      </c>
      <c r="AA3515" s="18"/>
      <c r="AB3515" s="15"/>
      <c r="AC3515" s="15"/>
      <c r="AD3515" s="15"/>
      <c r="AE3515" s="15"/>
      <c r="AF3515" s="15"/>
      <c r="AG3515" s="15"/>
      <c r="AH3515" s="15"/>
      <c r="AI3515" s="40" t="str">
        <f t="shared" si="460"/>
        <v>ok</v>
      </c>
      <c r="AJ3515"/>
      <c r="AK3515" t="str">
        <f>Tabela1[[#This Row],[Coluna1]]&amp;Tabela1[[#This Row],[PEDIDO]]</f>
        <v/>
      </c>
      <c r="AL3515"/>
      <c r="AM3515"/>
      <c r="AN3515"/>
      <c r="AO3515" t="str">
        <f t="shared" si="457"/>
        <v>/</v>
      </c>
      <c r="AP3515" t="str">
        <f>Tabela1[[#This Row],[TAG]]&amp;Tabela1[[#This Row],[PEDIDO]]&amp;Tabela1[[#This Row],[PRODUTO]]</f>
        <v/>
      </c>
      <c r="AQ3515" s="23" t="str">
        <f>Tabela1[[#This Row],[PRODUTO]]&amp;Tabela1[[#This Row],[TAG]]</f>
        <v/>
      </c>
      <c r="AR3515" s="183">
        <f>Tabela1[[#This Row],[PESO TOTAL]]*Tabela1[[#This Row],[MATÉRIA PRIMA]]</f>
        <v>0</v>
      </c>
      <c r="AS3515" s="28">
        <f>Tabela1[[#This Row],[PESO TOTAL]]*Tabela1[[#This Row],[PREPARAÇÃO ]]</f>
        <v>0</v>
      </c>
      <c r="AT3515" s="28">
        <f>Tabela1[[#This Row],[PESO TOTAL]]*Tabela1[[#This Row],[CALDEIRARIA]]</f>
        <v>0</v>
      </c>
      <c r="AU3515" s="28">
        <f>Tabela1[[#This Row],[PESO TOTAL]]*Tabela1[[#This Row],[SOLDA]]</f>
        <v>0</v>
      </c>
      <c r="AV3515" s="28">
        <f>Tabela1[[#This Row],[PESO TOTAL]]*Tabela1[[#This Row],[ACABAMENTO]]</f>
        <v>0</v>
      </c>
      <c r="AW3515" s="28">
        <f>Tabela1[[#This Row],[PESO TOTAL]]*Tabela1[[#This Row],[PRONTO ACABADO]]</f>
        <v>0</v>
      </c>
      <c r="AX3515" s="28">
        <f>Tabela1[[#This Row],[PESO TOTAL]]*Tabela1[[#This Row],[EXPEDIÇÃO ]]</f>
        <v>0</v>
      </c>
      <c r="AY3515" s="28" t="str">
        <f>Tabela1[[#This Row],[PEDIDO]]&amp;Tabela1[[#This Row],[PRODUTO]]</f>
        <v/>
      </c>
      <c r="AZ3515" s="44">
        <f>IF(AF3515="",0,IF(ISTEXT(AF3515),H3515*VALUE(SUBSTITUTE(AF3515,"%",""))/100,H3515*AF3515))-Tabela1[[#This Row],[PRONTO ACABADO2]]</f>
        <v>0</v>
      </c>
      <c r="BA3515" s="44">
        <f>IF(AG3515="",0,IF(ISTEXT(AG3515),H3515*VALUE(SUBSTITUTE(AG3515,"%",""))/100,H3515*AG3515))-Tabela1[[#This Row],[PESO EXPEDIDO2]]</f>
        <v>0</v>
      </c>
      <c r="BB3515" s="44">
        <f t="shared" si="458"/>
        <v>0</v>
      </c>
      <c r="BC3515" s="44">
        <f t="shared" si="459"/>
        <v>0</v>
      </c>
      <c r="BD3515" s="44"/>
    </row>
    <row r="3516" spans="1:56" ht="15.75" hidden="1" customHeight="1" x14ac:dyDescent="0.25">
      <c r="A3516" s="6"/>
      <c r="B3516" s="22"/>
      <c r="C3516" s="7"/>
      <c r="D3516" s="46"/>
      <c r="E3516" s="7"/>
      <c r="F3516" s="7"/>
      <c r="G3516" s="44"/>
      <c r="H3516" s="41">
        <f>Tabela1[[#This Row],[PESO UNI]]*Tabela1[[#This Row],[QTE]]</f>
        <v>0</v>
      </c>
      <c r="I3516" s="7"/>
      <c r="J3516" s="8"/>
      <c r="K3516" s="8"/>
      <c r="L3516" s="9"/>
      <c r="M3516" s="10"/>
      <c r="N3516" s="11"/>
      <c r="O3516" s="12"/>
      <c r="P3516" s="13"/>
      <c r="Q3516" s="14">
        <f>Tabela1[[#This Row],[QTDE/ Fabricação]]-Tabela1[[#This Row],[QTE]]</f>
        <v>0</v>
      </c>
      <c r="R3516" s="19">
        <f t="shared" si="454"/>
        <v>0</v>
      </c>
      <c r="S3516" s="19">
        <f t="shared" si="461"/>
        <v>0</v>
      </c>
      <c r="T3516" s="20">
        <f t="shared" si="455"/>
        <v>0</v>
      </c>
      <c r="U3516" s="17">
        <f>IFERROR(SUMIF('LISTA DE EMBARQUE'!B:B,MICRO!E:E,'LISTA DE EMBARQUE'!G:G),"")</f>
        <v>0</v>
      </c>
      <c r="V3516" s="12" t="str">
        <f>IFERROR(VLOOKUP(Tabela1[[#This Row],[COD.MDE]],'LISTA DE EMBARQUE'!B:L,11,0),"")</f>
        <v/>
      </c>
      <c r="W3516" s="13" t="str">
        <f>IFERROR(COUNTIF(#REF!,Tabela1[[#This Row],[Colunas5]]),"")</f>
        <v/>
      </c>
      <c r="X3516" s="14">
        <f>Tabela1[[#This Row],[QIANTIDADE EXPEDIDA]]*Tabela1[[#This Row],[PESO UNI]]</f>
        <v>0</v>
      </c>
      <c r="Y3516" s="14">
        <f t="shared" si="456"/>
        <v>0</v>
      </c>
      <c r="Z3516" s="21">
        <f>Tabela1[[#This Row],[PESO TOTAL]]-Tabela1[[#This Row],[Peso Expedido]]</f>
        <v>0</v>
      </c>
      <c r="AA3516" s="18"/>
      <c r="AB3516" s="15"/>
      <c r="AC3516" s="15"/>
      <c r="AD3516" s="15"/>
      <c r="AE3516" s="15"/>
      <c r="AF3516" s="15"/>
      <c r="AG3516" s="15"/>
      <c r="AH3516" s="15"/>
      <c r="AI3516" s="40" t="str">
        <f t="shared" si="460"/>
        <v>ok</v>
      </c>
      <c r="AJ3516"/>
      <c r="AK3516" t="str">
        <f>Tabela1[[#This Row],[Coluna1]]&amp;Tabela1[[#This Row],[PEDIDO]]</f>
        <v/>
      </c>
      <c r="AL3516"/>
      <c r="AM3516"/>
      <c r="AN3516"/>
      <c r="AO3516" t="str">
        <f t="shared" si="457"/>
        <v>/</v>
      </c>
      <c r="AP3516" t="str">
        <f>Tabela1[[#This Row],[TAG]]&amp;Tabela1[[#This Row],[PEDIDO]]&amp;Tabela1[[#This Row],[PRODUTO]]</f>
        <v/>
      </c>
      <c r="AQ3516" s="23" t="str">
        <f>Tabela1[[#This Row],[PRODUTO]]&amp;Tabela1[[#This Row],[TAG]]</f>
        <v/>
      </c>
      <c r="AR3516" s="183">
        <f>Tabela1[[#This Row],[PESO TOTAL]]*Tabela1[[#This Row],[MATÉRIA PRIMA]]</f>
        <v>0</v>
      </c>
      <c r="AS3516" s="28">
        <f>Tabela1[[#This Row],[PESO TOTAL]]*Tabela1[[#This Row],[PREPARAÇÃO ]]</f>
        <v>0</v>
      </c>
      <c r="AT3516" s="28">
        <f>Tabela1[[#This Row],[PESO TOTAL]]*Tabela1[[#This Row],[CALDEIRARIA]]</f>
        <v>0</v>
      </c>
      <c r="AU3516" s="28">
        <f>Tabela1[[#This Row],[PESO TOTAL]]*Tabela1[[#This Row],[SOLDA]]</f>
        <v>0</v>
      </c>
      <c r="AV3516" s="28">
        <f>Tabela1[[#This Row],[PESO TOTAL]]*Tabela1[[#This Row],[ACABAMENTO]]</f>
        <v>0</v>
      </c>
      <c r="AW3516" s="28">
        <f>Tabela1[[#This Row],[PESO TOTAL]]*Tabela1[[#This Row],[PRONTO ACABADO]]</f>
        <v>0</v>
      </c>
      <c r="AX3516" s="28">
        <f>Tabela1[[#This Row],[PESO TOTAL]]*Tabela1[[#This Row],[EXPEDIÇÃO ]]</f>
        <v>0</v>
      </c>
      <c r="AY3516" s="28" t="str">
        <f>Tabela1[[#This Row],[PEDIDO]]&amp;Tabela1[[#This Row],[PRODUTO]]</f>
        <v/>
      </c>
      <c r="AZ3516" s="44">
        <f>IF(AF3516="",0,IF(ISTEXT(AF3516),H3516*VALUE(SUBSTITUTE(AF3516,"%",""))/100,H3516*AF3516))-Tabela1[[#This Row],[PRONTO ACABADO2]]</f>
        <v>0</v>
      </c>
      <c r="BA3516" s="44">
        <f>IF(AG3516="",0,IF(ISTEXT(AG3516),H3516*VALUE(SUBSTITUTE(AG3516,"%",""))/100,H3516*AG3516))-Tabela1[[#This Row],[PESO EXPEDIDO2]]</f>
        <v>0</v>
      </c>
      <c r="BB3516" s="44">
        <f t="shared" si="458"/>
        <v>0</v>
      </c>
      <c r="BC3516" s="44">
        <f t="shared" si="459"/>
        <v>0</v>
      </c>
      <c r="BD3516" s="44"/>
    </row>
    <row r="3517" spans="1:56" ht="15.75" hidden="1" customHeight="1" x14ac:dyDescent="0.25">
      <c r="A3517" s="6"/>
      <c r="B3517" s="22"/>
      <c r="C3517" s="7"/>
      <c r="D3517" s="46"/>
      <c r="E3517" s="7"/>
      <c r="F3517" s="7"/>
      <c r="G3517" s="44"/>
      <c r="H3517" s="41">
        <f>Tabela1[[#This Row],[PESO UNI]]*Tabela1[[#This Row],[QTE]]</f>
        <v>0</v>
      </c>
      <c r="I3517" s="7"/>
      <c r="J3517" s="8"/>
      <c r="K3517" s="8"/>
      <c r="L3517" s="9"/>
      <c r="M3517" s="10"/>
      <c r="N3517" s="11"/>
      <c r="O3517" s="12"/>
      <c r="P3517" s="13"/>
      <c r="Q3517" s="14">
        <f>Tabela1[[#This Row],[QTDE/ Fabricação]]-Tabela1[[#This Row],[QTE]]</f>
        <v>0</v>
      </c>
      <c r="R3517" s="19">
        <f t="shared" ref="R3517:R3580" si="462">IFERROR(H3517*((AA3517*0.25)+(AC3517*0.25)+(AD3517*0.225)+(AE3517*0.225)+(AF3517*0.05)),"")</f>
        <v>0</v>
      </c>
      <c r="S3517" s="19">
        <f t="shared" si="461"/>
        <v>0</v>
      </c>
      <c r="T3517" s="20">
        <f t="shared" ref="T3517:T3580" si="463">IFERROR(S3517-H3517,"")</f>
        <v>0</v>
      </c>
      <c r="U3517" s="17">
        <f>IFERROR(SUMIF('LISTA DE EMBARQUE'!B:B,MICRO!E:E,'LISTA DE EMBARQUE'!G:G),"")</f>
        <v>0</v>
      </c>
      <c r="V3517" s="12" t="str">
        <f>IFERROR(VLOOKUP(Tabela1[[#This Row],[COD.MDE]],'LISTA DE EMBARQUE'!B:L,11,0),"")</f>
        <v/>
      </c>
      <c r="W3517" s="13" t="str">
        <f>IFERROR(COUNTIF(#REF!,Tabela1[[#This Row],[Colunas5]]),"")</f>
        <v/>
      </c>
      <c r="X3517" s="14">
        <f>Tabela1[[#This Row],[QIANTIDADE EXPEDIDA]]*Tabela1[[#This Row],[PESO UNI]]</f>
        <v>0</v>
      </c>
      <c r="Y3517" s="14">
        <f t="shared" ref="Y3517:Y3580" si="464">U3517-C3517</f>
        <v>0</v>
      </c>
      <c r="Z3517" s="21">
        <f>Tabela1[[#This Row],[PESO TOTAL]]-Tabela1[[#This Row],[Peso Expedido]]</f>
        <v>0</v>
      </c>
      <c r="AA3517" s="18"/>
      <c r="AB3517" s="15"/>
      <c r="AC3517" s="15"/>
      <c r="AD3517" s="15"/>
      <c r="AE3517" s="15"/>
      <c r="AF3517" s="15"/>
      <c r="AG3517" s="15"/>
      <c r="AH3517" s="15"/>
      <c r="AI3517" s="40" t="str">
        <f t="shared" si="460"/>
        <v>ok</v>
      </c>
      <c r="AJ3517"/>
      <c r="AK3517" t="str">
        <f>Tabela1[[#This Row],[Coluna1]]&amp;Tabela1[[#This Row],[PEDIDO]]</f>
        <v/>
      </c>
      <c r="AL3517"/>
      <c r="AM3517"/>
      <c r="AN3517"/>
      <c r="AO3517" t="str">
        <f t="shared" ref="AO3517:AO3580" si="465">A3517&amp;"/"&amp;J3517</f>
        <v>/</v>
      </c>
      <c r="AP3517" t="str">
        <f>Tabela1[[#This Row],[TAG]]&amp;Tabela1[[#This Row],[PEDIDO]]&amp;Tabela1[[#This Row],[PRODUTO]]</f>
        <v/>
      </c>
      <c r="AQ3517" s="23" t="str">
        <f>Tabela1[[#This Row],[PRODUTO]]&amp;Tabela1[[#This Row],[TAG]]</f>
        <v/>
      </c>
      <c r="AR3517" s="183">
        <f>Tabela1[[#This Row],[PESO TOTAL]]*Tabela1[[#This Row],[MATÉRIA PRIMA]]</f>
        <v>0</v>
      </c>
      <c r="AS3517" s="28">
        <f>Tabela1[[#This Row],[PESO TOTAL]]*Tabela1[[#This Row],[PREPARAÇÃO ]]</f>
        <v>0</v>
      </c>
      <c r="AT3517" s="28">
        <f>Tabela1[[#This Row],[PESO TOTAL]]*Tabela1[[#This Row],[CALDEIRARIA]]</f>
        <v>0</v>
      </c>
      <c r="AU3517" s="28">
        <f>Tabela1[[#This Row],[PESO TOTAL]]*Tabela1[[#This Row],[SOLDA]]</f>
        <v>0</v>
      </c>
      <c r="AV3517" s="28">
        <f>Tabela1[[#This Row],[PESO TOTAL]]*Tabela1[[#This Row],[ACABAMENTO]]</f>
        <v>0</v>
      </c>
      <c r="AW3517" s="28">
        <f>Tabela1[[#This Row],[PESO TOTAL]]*Tabela1[[#This Row],[PRONTO ACABADO]]</f>
        <v>0</v>
      </c>
      <c r="AX3517" s="28">
        <f>Tabela1[[#This Row],[PESO TOTAL]]*Tabela1[[#This Row],[EXPEDIÇÃO ]]</f>
        <v>0</v>
      </c>
      <c r="AY3517" s="28" t="str">
        <f>Tabela1[[#This Row],[PEDIDO]]&amp;Tabela1[[#This Row],[PRODUTO]]</f>
        <v/>
      </c>
      <c r="AZ3517" s="44">
        <f>IF(AF3517="",0,IF(ISTEXT(AF3517),H3517*VALUE(SUBSTITUTE(AF3517,"%",""))/100,H3517*AF3517))-Tabela1[[#This Row],[PRONTO ACABADO2]]</f>
        <v>0</v>
      </c>
      <c r="BA3517" s="44">
        <f>IF(AG3517="",0,IF(ISTEXT(AG3517),H3517*VALUE(SUBSTITUTE(AG3517,"%",""))/100,H3517*AG3517))-Tabela1[[#This Row],[PESO EXPEDIDO2]]</f>
        <v>0</v>
      </c>
      <c r="BB3517" s="44">
        <f t="shared" ref="BB3517:BB3580" si="466">IF(AH3517="",0,IF(ISTEXT(AH3517),H3517*VALUE(SUBSTITUTE(AH3517,"%",""))/100,H3517*AH3517))</f>
        <v>0</v>
      </c>
      <c r="BC3517" s="44">
        <f t="shared" ref="BC3517:BC3580" si="467">IF(AG3517="",0,IF(ISTEXT(AG3517),H3517*VALUE(SUBSTITUTE(AG3517,"%",""))/100,H3517*AG3517))</f>
        <v>0</v>
      </c>
      <c r="BD3517" s="44"/>
    </row>
    <row r="3518" spans="1:56" ht="15.75" hidden="1" customHeight="1" x14ac:dyDescent="0.25">
      <c r="A3518" s="6"/>
      <c r="B3518" s="22"/>
      <c r="C3518" s="7"/>
      <c r="D3518" s="46"/>
      <c r="E3518" s="7"/>
      <c r="F3518" s="7"/>
      <c r="G3518" s="44"/>
      <c r="H3518" s="41">
        <f>Tabela1[[#This Row],[PESO UNI]]*Tabela1[[#This Row],[QTE]]</f>
        <v>0</v>
      </c>
      <c r="I3518" s="7"/>
      <c r="J3518" s="8"/>
      <c r="K3518" s="8"/>
      <c r="L3518" s="9"/>
      <c r="M3518" s="10"/>
      <c r="N3518" s="11"/>
      <c r="O3518" s="12"/>
      <c r="P3518" s="13"/>
      <c r="Q3518" s="14">
        <f>Tabela1[[#This Row],[QTDE/ Fabricação]]-Tabela1[[#This Row],[QTE]]</f>
        <v>0</v>
      </c>
      <c r="R3518" s="19">
        <f t="shared" si="462"/>
        <v>0</v>
      </c>
      <c r="S3518" s="19">
        <f t="shared" si="461"/>
        <v>0</v>
      </c>
      <c r="T3518" s="20">
        <f t="shared" si="463"/>
        <v>0</v>
      </c>
      <c r="U3518" s="17">
        <f>IFERROR(SUMIF('LISTA DE EMBARQUE'!B:B,MICRO!E:E,'LISTA DE EMBARQUE'!G:G),"")</f>
        <v>0</v>
      </c>
      <c r="V3518" s="12" t="str">
        <f>IFERROR(VLOOKUP(Tabela1[[#This Row],[COD.MDE]],'LISTA DE EMBARQUE'!B:L,11,0),"")</f>
        <v/>
      </c>
      <c r="W3518" s="13" t="str">
        <f>IFERROR(COUNTIF(#REF!,Tabela1[[#This Row],[Colunas5]]),"")</f>
        <v/>
      </c>
      <c r="X3518" s="14">
        <f>Tabela1[[#This Row],[QIANTIDADE EXPEDIDA]]*Tabela1[[#This Row],[PESO UNI]]</f>
        <v>0</v>
      </c>
      <c r="Y3518" s="14">
        <f t="shared" si="464"/>
        <v>0</v>
      </c>
      <c r="Z3518" s="21">
        <f>Tabela1[[#This Row],[PESO TOTAL]]-Tabela1[[#This Row],[Peso Expedido]]</f>
        <v>0</v>
      </c>
      <c r="AA3518" s="18"/>
      <c r="AB3518" s="15"/>
      <c r="AC3518" s="15"/>
      <c r="AD3518" s="15"/>
      <c r="AE3518" s="15"/>
      <c r="AF3518" s="15"/>
      <c r="AG3518" s="15"/>
      <c r="AH3518" s="15"/>
      <c r="AI3518" s="40" t="str">
        <f t="shared" si="460"/>
        <v>ok</v>
      </c>
      <c r="AJ3518"/>
      <c r="AK3518" t="str">
        <f>Tabela1[[#This Row],[Coluna1]]&amp;Tabela1[[#This Row],[PEDIDO]]</f>
        <v/>
      </c>
      <c r="AL3518"/>
      <c r="AM3518"/>
      <c r="AN3518"/>
      <c r="AO3518" t="str">
        <f t="shared" si="465"/>
        <v>/</v>
      </c>
      <c r="AP3518" t="str">
        <f>Tabela1[[#This Row],[TAG]]&amp;Tabela1[[#This Row],[PEDIDO]]&amp;Tabela1[[#This Row],[PRODUTO]]</f>
        <v/>
      </c>
      <c r="AQ3518" s="23" t="str">
        <f>Tabela1[[#This Row],[PRODUTO]]&amp;Tabela1[[#This Row],[TAG]]</f>
        <v/>
      </c>
      <c r="AR3518" s="183">
        <f>Tabela1[[#This Row],[PESO TOTAL]]*Tabela1[[#This Row],[MATÉRIA PRIMA]]</f>
        <v>0</v>
      </c>
      <c r="AS3518" s="28">
        <f>Tabela1[[#This Row],[PESO TOTAL]]*Tabela1[[#This Row],[PREPARAÇÃO ]]</f>
        <v>0</v>
      </c>
      <c r="AT3518" s="28">
        <f>Tabela1[[#This Row],[PESO TOTAL]]*Tabela1[[#This Row],[CALDEIRARIA]]</f>
        <v>0</v>
      </c>
      <c r="AU3518" s="28">
        <f>Tabela1[[#This Row],[PESO TOTAL]]*Tabela1[[#This Row],[SOLDA]]</f>
        <v>0</v>
      </c>
      <c r="AV3518" s="28">
        <f>Tabela1[[#This Row],[PESO TOTAL]]*Tabela1[[#This Row],[ACABAMENTO]]</f>
        <v>0</v>
      </c>
      <c r="AW3518" s="28">
        <f>Tabela1[[#This Row],[PESO TOTAL]]*Tabela1[[#This Row],[PRONTO ACABADO]]</f>
        <v>0</v>
      </c>
      <c r="AX3518" s="28">
        <f>Tabela1[[#This Row],[PESO TOTAL]]*Tabela1[[#This Row],[EXPEDIÇÃO ]]</f>
        <v>0</v>
      </c>
      <c r="AY3518" s="28" t="str">
        <f>Tabela1[[#This Row],[PEDIDO]]&amp;Tabela1[[#This Row],[PRODUTO]]</f>
        <v/>
      </c>
      <c r="AZ3518" s="44">
        <f>IF(AF3518="",0,IF(ISTEXT(AF3518),H3518*VALUE(SUBSTITUTE(AF3518,"%",""))/100,H3518*AF3518))-Tabela1[[#This Row],[PRONTO ACABADO2]]</f>
        <v>0</v>
      </c>
      <c r="BA3518" s="44">
        <f>IF(AG3518="",0,IF(ISTEXT(AG3518),H3518*VALUE(SUBSTITUTE(AG3518,"%",""))/100,H3518*AG3518))-Tabela1[[#This Row],[PESO EXPEDIDO2]]</f>
        <v>0</v>
      </c>
      <c r="BB3518" s="44">
        <f t="shared" si="466"/>
        <v>0</v>
      </c>
      <c r="BC3518" s="44">
        <f t="shared" si="467"/>
        <v>0</v>
      </c>
      <c r="BD3518" s="44"/>
    </row>
    <row r="3519" spans="1:56" ht="15.75" hidden="1" customHeight="1" x14ac:dyDescent="0.25">
      <c r="A3519" s="6"/>
      <c r="B3519" s="22"/>
      <c r="C3519" s="7"/>
      <c r="D3519" s="46"/>
      <c r="E3519" s="7"/>
      <c r="F3519" s="7"/>
      <c r="G3519" s="44"/>
      <c r="H3519" s="41">
        <f>Tabela1[[#This Row],[PESO UNI]]*Tabela1[[#This Row],[QTE]]</f>
        <v>0</v>
      </c>
      <c r="I3519" s="7"/>
      <c r="J3519" s="8"/>
      <c r="K3519" s="8"/>
      <c r="L3519" s="9"/>
      <c r="M3519" s="10"/>
      <c r="N3519" s="11"/>
      <c r="O3519" s="12"/>
      <c r="P3519" s="13"/>
      <c r="Q3519" s="14">
        <f>Tabela1[[#This Row],[QTDE/ Fabricação]]-Tabela1[[#This Row],[QTE]]</f>
        <v>0</v>
      </c>
      <c r="R3519" s="19">
        <f t="shared" si="462"/>
        <v>0</v>
      </c>
      <c r="S3519" s="19">
        <f t="shared" si="461"/>
        <v>0</v>
      </c>
      <c r="T3519" s="20">
        <f t="shared" si="463"/>
        <v>0</v>
      </c>
      <c r="U3519" s="17">
        <f>IFERROR(SUMIF('LISTA DE EMBARQUE'!B:B,MICRO!E:E,'LISTA DE EMBARQUE'!G:G),"")</f>
        <v>0</v>
      </c>
      <c r="V3519" s="12" t="str">
        <f>IFERROR(VLOOKUP(Tabela1[[#This Row],[COD.MDE]],'LISTA DE EMBARQUE'!B:L,11,0),"")</f>
        <v/>
      </c>
      <c r="W3519" s="13" t="str">
        <f>IFERROR(COUNTIF(#REF!,Tabela1[[#This Row],[Colunas5]]),"")</f>
        <v/>
      </c>
      <c r="X3519" s="14">
        <f>Tabela1[[#This Row],[QIANTIDADE EXPEDIDA]]*Tabela1[[#This Row],[PESO UNI]]</f>
        <v>0</v>
      </c>
      <c r="Y3519" s="14">
        <f t="shared" si="464"/>
        <v>0</v>
      </c>
      <c r="Z3519" s="21">
        <f>Tabela1[[#This Row],[PESO TOTAL]]-Tabela1[[#This Row],[Peso Expedido]]</f>
        <v>0</v>
      </c>
      <c r="AA3519" s="18"/>
      <c r="AB3519" s="15"/>
      <c r="AC3519" s="15"/>
      <c r="AD3519" s="15"/>
      <c r="AE3519" s="15"/>
      <c r="AF3519" s="15"/>
      <c r="AG3519" s="15"/>
      <c r="AH3519" s="15"/>
      <c r="AI3519" s="40" t="str">
        <f t="shared" si="460"/>
        <v>ok</v>
      </c>
      <c r="AJ3519"/>
      <c r="AK3519" t="str">
        <f>Tabela1[[#This Row],[Coluna1]]&amp;Tabela1[[#This Row],[PEDIDO]]</f>
        <v/>
      </c>
      <c r="AL3519"/>
      <c r="AM3519"/>
      <c r="AN3519"/>
      <c r="AO3519" t="str">
        <f t="shared" si="465"/>
        <v>/</v>
      </c>
      <c r="AP3519" t="str">
        <f>Tabela1[[#This Row],[TAG]]&amp;Tabela1[[#This Row],[PEDIDO]]&amp;Tabela1[[#This Row],[PRODUTO]]</f>
        <v/>
      </c>
      <c r="AQ3519" s="23" t="str">
        <f>Tabela1[[#This Row],[PRODUTO]]&amp;Tabela1[[#This Row],[TAG]]</f>
        <v/>
      </c>
      <c r="AR3519" s="183">
        <f>Tabela1[[#This Row],[PESO TOTAL]]*Tabela1[[#This Row],[MATÉRIA PRIMA]]</f>
        <v>0</v>
      </c>
      <c r="AS3519" s="28">
        <f>Tabela1[[#This Row],[PESO TOTAL]]*Tabela1[[#This Row],[PREPARAÇÃO ]]</f>
        <v>0</v>
      </c>
      <c r="AT3519" s="28">
        <f>Tabela1[[#This Row],[PESO TOTAL]]*Tabela1[[#This Row],[CALDEIRARIA]]</f>
        <v>0</v>
      </c>
      <c r="AU3519" s="28">
        <f>Tabela1[[#This Row],[PESO TOTAL]]*Tabela1[[#This Row],[SOLDA]]</f>
        <v>0</v>
      </c>
      <c r="AV3519" s="28">
        <f>Tabela1[[#This Row],[PESO TOTAL]]*Tabela1[[#This Row],[ACABAMENTO]]</f>
        <v>0</v>
      </c>
      <c r="AW3519" s="28">
        <f>Tabela1[[#This Row],[PESO TOTAL]]*Tabela1[[#This Row],[PRONTO ACABADO]]</f>
        <v>0</v>
      </c>
      <c r="AX3519" s="28">
        <f>Tabela1[[#This Row],[PESO TOTAL]]*Tabela1[[#This Row],[EXPEDIÇÃO ]]</f>
        <v>0</v>
      </c>
      <c r="AY3519" s="28" t="str">
        <f>Tabela1[[#This Row],[PEDIDO]]&amp;Tabela1[[#This Row],[PRODUTO]]</f>
        <v/>
      </c>
      <c r="AZ3519" s="44">
        <f>IF(AF3519="",0,IF(ISTEXT(AF3519),H3519*VALUE(SUBSTITUTE(AF3519,"%",""))/100,H3519*AF3519))-Tabela1[[#This Row],[PRONTO ACABADO2]]</f>
        <v>0</v>
      </c>
      <c r="BA3519" s="44">
        <f>IF(AG3519="",0,IF(ISTEXT(AG3519),H3519*VALUE(SUBSTITUTE(AG3519,"%",""))/100,H3519*AG3519))-Tabela1[[#This Row],[PESO EXPEDIDO2]]</f>
        <v>0</v>
      </c>
      <c r="BB3519" s="44">
        <f t="shared" si="466"/>
        <v>0</v>
      </c>
      <c r="BC3519" s="44">
        <f t="shared" si="467"/>
        <v>0</v>
      </c>
      <c r="BD3519" s="44"/>
    </row>
    <row r="3520" spans="1:56" ht="15.75" hidden="1" customHeight="1" x14ac:dyDescent="0.25">
      <c r="A3520" s="6"/>
      <c r="B3520" s="22"/>
      <c r="C3520" s="7"/>
      <c r="D3520" s="46"/>
      <c r="E3520" s="7"/>
      <c r="F3520" s="7"/>
      <c r="G3520" s="44"/>
      <c r="H3520" s="41">
        <f>Tabela1[[#This Row],[PESO UNI]]*Tabela1[[#This Row],[QTE]]</f>
        <v>0</v>
      </c>
      <c r="I3520" s="7"/>
      <c r="J3520" s="8"/>
      <c r="K3520" s="8"/>
      <c r="L3520" s="9"/>
      <c r="M3520" s="10"/>
      <c r="N3520" s="11"/>
      <c r="O3520" s="12"/>
      <c r="P3520" s="13"/>
      <c r="Q3520" s="14">
        <f>Tabela1[[#This Row],[QTDE/ Fabricação]]-Tabela1[[#This Row],[QTE]]</f>
        <v>0</v>
      </c>
      <c r="R3520" s="19">
        <f t="shared" si="462"/>
        <v>0</v>
      </c>
      <c r="S3520" s="19">
        <f t="shared" si="461"/>
        <v>0</v>
      </c>
      <c r="T3520" s="20">
        <f t="shared" si="463"/>
        <v>0</v>
      </c>
      <c r="U3520" s="17">
        <f>IFERROR(SUMIF('LISTA DE EMBARQUE'!B:B,MICRO!E:E,'LISTA DE EMBARQUE'!G:G),"")</f>
        <v>0</v>
      </c>
      <c r="V3520" s="12" t="str">
        <f>IFERROR(VLOOKUP(Tabela1[[#This Row],[COD.MDE]],'LISTA DE EMBARQUE'!B:L,11,0),"")</f>
        <v/>
      </c>
      <c r="W3520" s="13" t="str">
        <f>IFERROR(COUNTIF(#REF!,Tabela1[[#This Row],[Colunas5]]),"")</f>
        <v/>
      </c>
      <c r="X3520" s="14">
        <f>Tabela1[[#This Row],[QIANTIDADE EXPEDIDA]]*Tabela1[[#This Row],[PESO UNI]]</f>
        <v>0</v>
      </c>
      <c r="Y3520" s="14">
        <f t="shared" si="464"/>
        <v>0</v>
      </c>
      <c r="Z3520" s="21">
        <f>Tabela1[[#This Row],[PESO TOTAL]]-Tabela1[[#This Row],[Peso Expedido]]</f>
        <v>0</v>
      </c>
      <c r="AA3520" s="18"/>
      <c r="AB3520" s="15"/>
      <c r="AC3520" s="15"/>
      <c r="AD3520" s="15"/>
      <c r="AE3520" s="15"/>
      <c r="AF3520" s="15"/>
      <c r="AG3520" s="15"/>
      <c r="AH3520" s="15"/>
      <c r="AI3520" s="40" t="str">
        <f t="shared" si="460"/>
        <v>ok</v>
      </c>
      <c r="AJ3520"/>
      <c r="AK3520" t="str">
        <f>Tabela1[[#This Row],[Coluna1]]&amp;Tabela1[[#This Row],[PEDIDO]]</f>
        <v/>
      </c>
      <c r="AL3520"/>
      <c r="AM3520"/>
      <c r="AN3520"/>
      <c r="AO3520" t="str">
        <f t="shared" si="465"/>
        <v>/</v>
      </c>
      <c r="AP3520" t="str">
        <f>Tabela1[[#This Row],[TAG]]&amp;Tabela1[[#This Row],[PEDIDO]]&amp;Tabela1[[#This Row],[PRODUTO]]</f>
        <v/>
      </c>
      <c r="AQ3520" s="23" t="str">
        <f>Tabela1[[#This Row],[PRODUTO]]&amp;Tabela1[[#This Row],[TAG]]</f>
        <v/>
      </c>
      <c r="AR3520" s="183">
        <f>Tabela1[[#This Row],[PESO TOTAL]]*Tabela1[[#This Row],[MATÉRIA PRIMA]]</f>
        <v>0</v>
      </c>
      <c r="AS3520" s="28">
        <f>Tabela1[[#This Row],[PESO TOTAL]]*Tabela1[[#This Row],[PREPARAÇÃO ]]</f>
        <v>0</v>
      </c>
      <c r="AT3520" s="28">
        <f>Tabela1[[#This Row],[PESO TOTAL]]*Tabela1[[#This Row],[CALDEIRARIA]]</f>
        <v>0</v>
      </c>
      <c r="AU3520" s="28">
        <f>Tabela1[[#This Row],[PESO TOTAL]]*Tabela1[[#This Row],[SOLDA]]</f>
        <v>0</v>
      </c>
      <c r="AV3520" s="28">
        <f>Tabela1[[#This Row],[PESO TOTAL]]*Tabela1[[#This Row],[ACABAMENTO]]</f>
        <v>0</v>
      </c>
      <c r="AW3520" s="28">
        <f>Tabela1[[#This Row],[PESO TOTAL]]*Tabela1[[#This Row],[PRONTO ACABADO]]</f>
        <v>0</v>
      </c>
      <c r="AX3520" s="28">
        <f>Tabela1[[#This Row],[PESO TOTAL]]*Tabela1[[#This Row],[EXPEDIÇÃO ]]</f>
        <v>0</v>
      </c>
      <c r="AY3520" s="28" t="str">
        <f>Tabela1[[#This Row],[PEDIDO]]&amp;Tabela1[[#This Row],[PRODUTO]]</f>
        <v/>
      </c>
      <c r="AZ3520" s="44">
        <f>IF(AF3520="",0,IF(ISTEXT(AF3520),H3520*VALUE(SUBSTITUTE(AF3520,"%",""))/100,H3520*AF3520))-Tabela1[[#This Row],[PRONTO ACABADO2]]</f>
        <v>0</v>
      </c>
      <c r="BA3520" s="44">
        <f>IF(AG3520="",0,IF(ISTEXT(AG3520),H3520*VALUE(SUBSTITUTE(AG3520,"%",""))/100,H3520*AG3520))-Tabela1[[#This Row],[PESO EXPEDIDO2]]</f>
        <v>0</v>
      </c>
      <c r="BB3520" s="44">
        <f t="shared" si="466"/>
        <v>0</v>
      </c>
      <c r="BC3520" s="44">
        <f t="shared" si="467"/>
        <v>0</v>
      </c>
      <c r="BD3520" s="44"/>
    </row>
    <row r="3521" spans="1:56" ht="15.75" hidden="1" customHeight="1" x14ac:dyDescent="0.25">
      <c r="A3521" s="6"/>
      <c r="B3521" s="22"/>
      <c r="C3521" s="7"/>
      <c r="D3521" s="46"/>
      <c r="E3521" s="7"/>
      <c r="F3521" s="7"/>
      <c r="G3521" s="44"/>
      <c r="H3521" s="41">
        <f>Tabela1[[#This Row],[PESO UNI]]*Tabela1[[#This Row],[QTE]]</f>
        <v>0</v>
      </c>
      <c r="I3521" s="7"/>
      <c r="J3521" s="8"/>
      <c r="K3521" s="8"/>
      <c r="L3521" s="9"/>
      <c r="M3521" s="10"/>
      <c r="N3521" s="11"/>
      <c r="O3521" s="12"/>
      <c r="P3521" s="13"/>
      <c r="Q3521" s="14">
        <f>Tabela1[[#This Row],[QTDE/ Fabricação]]-Tabela1[[#This Row],[QTE]]</f>
        <v>0</v>
      </c>
      <c r="R3521" s="19">
        <f t="shared" si="462"/>
        <v>0</v>
      </c>
      <c r="S3521" s="19">
        <f t="shared" si="461"/>
        <v>0</v>
      </c>
      <c r="T3521" s="20">
        <f t="shared" si="463"/>
        <v>0</v>
      </c>
      <c r="U3521" s="17">
        <f>IFERROR(SUMIF('LISTA DE EMBARQUE'!B:B,MICRO!E:E,'LISTA DE EMBARQUE'!G:G),"")</f>
        <v>0</v>
      </c>
      <c r="V3521" s="12" t="str">
        <f>IFERROR(VLOOKUP(Tabela1[[#This Row],[COD.MDE]],'LISTA DE EMBARQUE'!B:L,11,0),"")</f>
        <v/>
      </c>
      <c r="W3521" s="13" t="str">
        <f>IFERROR(COUNTIF(#REF!,Tabela1[[#This Row],[Colunas5]]),"")</f>
        <v/>
      </c>
      <c r="X3521" s="14">
        <f>Tabela1[[#This Row],[QIANTIDADE EXPEDIDA]]*Tabela1[[#This Row],[PESO UNI]]</f>
        <v>0</v>
      </c>
      <c r="Y3521" s="14">
        <f t="shared" si="464"/>
        <v>0</v>
      </c>
      <c r="Z3521" s="21">
        <f>Tabela1[[#This Row],[PESO TOTAL]]-Tabela1[[#This Row],[Peso Expedido]]</f>
        <v>0</v>
      </c>
      <c r="AA3521" s="18"/>
      <c r="AB3521" s="15"/>
      <c r="AC3521" s="15"/>
      <c r="AD3521" s="15"/>
      <c r="AE3521" s="15"/>
      <c r="AF3521" s="15"/>
      <c r="AG3521" s="15"/>
      <c r="AH3521" s="15"/>
      <c r="AI3521" s="40" t="str">
        <f t="shared" si="460"/>
        <v>ok</v>
      </c>
      <c r="AJ3521"/>
      <c r="AK3521" t="str">
        <f>Tabela1[[#This Row],[Coluna1]]&amp;Tabela1[[#This Row],[PEDIDO]]</f>
        <v/>
      </c>
      <c r="AL3521"/>
      <c r="AM3521"/>
      <c r="AN3521"/>
      <c r="AO3521" t="str">
        <f t="shared" si="465"/>
        <v>/</v>
      </c>
      <c r="AP3521" t="str">
        <f>Tabela1[[#This Row],[TAG]]&amp;Tabela1[[#This Row],[PEDIDO]]&amp;Tabela1[[#This Row],[PRODUTO]]</f>
        <v/>
      </c>
      <c r="AQ3521" s="23" t="str">
        <f>Tabela1[[#This Row],[PRODUTO]]&amp;Tabela1[[#This Row],[TAG]]</f>
        <v/>
      </c>
      <c r="AR3521" s="183">
        <f>Tabela1[[#This Row],[PESO TOTAL]]*Tabela1[[#This Row],[MATÉRIA PRIMA]]</f>
        <v>0</v>
      </c>
      <c r="AS3521" s="28">
        <f>Tabela1[[#This Row],[PESO TOTAL]]*Tabela1[[#This Row],[PREPARAÇÃO ]]</f>
        <v>0</v>
      </c>
      <c r="AT3521" s="28">
        <f>Tabela1[[#This Row],[PESO TOTAL]]*Tabela1[[#This Row],[CALDEIRARIA]]</f>
        <v>0</v>
      </c>
      <c r="AU3521" s="28">
        <f>Tabela1[[#This Row],[PESO TOTAL]]*Tabela1[[#This Row],[SOLDA]]</f>
        <v>0</v>
      </c>
      <c r="AV3521" s="28">
        <f>Tabela1[[#This Row],[PESO TOTAL]]*Tabela1[[#This Row],[ACABAMENTO]]</f>
        <v>0</v>
      </c>
      <c r="AW3521" s="28">
        <f>Tabela1[[#This Row],[PESO TOTAL]]*Tabela1[[#This Row],[PRONTO ACABADO]]</f>
        <v>0</v>
      </c>
      <c r="AX3521" s="28">
        <f>Tabela1[[#This Row],[PESO TOTAL]]*Tabela1[[#This Row],[EXPEDIÇÃO ]]</f>
        <v>0</v>
      </c>
      <c r="AY3521" s="28" t="str">
        <f>Tabela1[[#This Row],[PEDIDO]]&amp;Tabela1[[#This Row],[PRODUTO]]</f>
        <v/>
      </c>
      <c r="AZ3521" s="44">
        <f>IF(AF3521="",0,IF(ISTEXT(AF3521),H3521*VALUE(SUBSTITUTE(AF3521,"%",""))/100,H3521*AF3521))-Tabela1[[#This Row],[PRONTO ACABADO2]]</f>
        <v>0</v>
      </c>
      <c r="BA3521" s="44">
        <f>IF(AG3521="",0,IF(ISTEXT(AG3521),H3521*VALUE(SUBSTITUTE(AG3521,"%",""))/100,H3521*AG3521))-Tabela1[[#This Row],[PESO EXPEDIDO2]]</f>
        <v>0</v>
      </c>
      <c r="BB3521" s="44">
        <f t="shared" si="466"/>
        <v>0</v>
      </c>
      <c r="BC3521" s="44">
        <f t="shared" si="467"/>
        <v>0</v>
      </c>
      <c r="BD3521" s="44"/>
    </row>
    <row r="3522" spans="1:56" ht="15.75" hidden="1" customHeight="1" x14ac:dyDescent="0.25">
      <c r="A3522" s="6"/>
      <c r="B3522" s="22"/>
      <c r="C3522" s="7"/>
      <c r="D3522" s="46"/>
      <c r="E3522" s="7"/>
      <c r="F3522" s="7"/>
      <c r="G3522" s="44"/>
      <c r="H3522" s="41">
        <f>Tabela1[[#This Row],[PESO UNI]]*Tabela1[[#This Row],[QTE]]</f>
        <v>0</v>
      </c>
      <c r="I3522" s="7"/>
      <c r="J3522" s="8"/>
      <c r="K3522" s="8"/>
      <c r="L3522" s="9"/>
      <c r="M3522" s="10"/>
      <c r="N3522" s="11"/>
      <c r="O3522" s="12"/>
      <c r="P3522" s="13"/>
      <c r="Q3522" s="14">
        <f>Tabela1[[#This Row],[QTDE/ Fabricação]]-Tabela1[[#This Row],[QTE]]</f>
        <v>0</v>
      </c>
      <c r="R3522" s="19">
        <f t="shared" si="462"/>
        <v>0</v>
      </c>
      <c r="S3522" s="19">
        <f t="shared" si="461"/>
        <v>0</v>
      </c>
      <c r="T3522" s="20">
        <f t="shared" si="463"/>
        <v>0</v>
      </c>
      <c r="U3522" s="17">
        <f>IFERROR(SUMIF('LISTA DE EMBARQUE'!B:B,MICRO!E:E,'LISTA DE EMBARQUE'!G:G),"")</f>
        <v>0</v>
      </c>
      <c r="V3522" s="12" t="str">
        <f>IFERROR(VLOOKUP(Tabela1[[#This Row],[COD.MDE]],'LISTA DE EMBARQUE'!B:L,11,0),"")</f>
        <v/>
      </c>
      <c r="W3522" s="13" t="str">
        <f>IFERROR(COUNTIF(#REF!,Tabela1[[#This Row],[Colunas5]]),"")</f>
        <v/>
      </c>
      <c r="X3522" s="14">
        <f>Tabela1[[#This Row],[QIANTIDADE EXPEDIDA]]*Tabela1[[#This Row],[PESO UNI]]</f>
        <v>0</v>
      </c>
      <c r="Y3522" s="14">
        <f t="shared" si="464"/>
        <v>0</v>
      </c>
      <c r="Z3522" s="21">
        <f>Tabela1[[#This Row],[PESO TOTAL]]-Tabela1[[#This Row],[Peso Expedido]]</f>
        <v>0</v>
      </c>
      <c r="AA3522" s="18"/>
      <c r="AB3522" s="15"/>
      <c r="AC3522" s="15"/>
      <c r="AD3522" s="15"/>
      <c r="AE3522" s="15"/>
      <c r="AF3522" s="15"/>
      <c r="AG3522" s="15"/>
      <c r="AH3522" s="15"/>
      <c r="AI3522" s="40" t="str">
        <f t="shared" si="460"/>
        <v>ok</v>
      </c>
      <c r="AJ3522"/>
      <c r="AK3522" t="str">
        <f>Tabela1[[#This Row],[Coluna1]]&amp;Tabela1[[#This Row],[PEDIDO]]</f>
        <v/>
      </c>
      <c r="AL3522"/>
      <c r="AM3522"/>
      <c r="AN3522"/>
      <c r="AO3522" t="str">
        <f t="shared" si="465"/>
        <v>/</v>
      </c>
      <c r="AP3522" t="str">
        <f>Tabela1[[#This Row],[TAG]]&amp;Tabela1[[#This Row],[PEDIDO]]&amp;Tabela1[[#This Row],[PRODUTO]]</f>
        <v/>
      </c>
      <c r="AQ3522" s="23" t="str">
        <f>Tabela1[[#This Row],[PRODUTO]]&amp;Tabela1[[#This Row],[TAG]]</f>
        <v/>
      </c>
      <c r="AR3522" s="183">
        <f>Tabela1[[#This Row],[PESO TOTAL]]*Tabela1[[#This Row],[MATÉRIA PRIMA]]</f>
        <v>0</v>
      </c>
      <c r="AS3522" s="28">
        <f>Tabela1[[#This Row],[PESO TOTAL]]*Tabela1[[#This Row],[PREPARAÇÃO ]]</f>
        <v>0</v>
      </c>
      <c r="AT3522" s="28">
        <f>Tabela1[[#This Row],[PESO TOTAL]]*Tabela1[[#This Row],[CALDEIRARIA]]</f>
        <v>0</v>
      </c>
      <c r="AU3522" s="28">
        <f>Tabela1[[#This Row],[PESO TOTAL]]*Tabela1[[#This Row],[SOLDA]]</f>
        <v>0</v>
      </c>
      <c r="AV3522" s="28">
        <f>Tabela1[[#This Row],[PESO TOTAL]]*Tabela1[[#This Row],[ACABAMENTO]]</f>
        <v>0</v>
      </c>
      <c r="AW3522" s="28">
        <f>Tabela1[[#This Row],[PESO TOTAL]]*Tabela1[[#This Row],[PRONTO ACABADO]]</f>
        <v>0</v>
      </c>
      <c r="AX3522" s="28">
        <f>Tabela1[[#This Row],[PESO TOTAL]]*Tabela1[[#This Row],[EXPEDIÇÃO ]]</f>
        <v>0</v>
      </c>
      <c r="AY3522" s="28" t="str">
        <f>Tabela1[[#This Row],[PEDIDO]]&amp;Tabela1[[#This Row],[PRODUTO]]</f>
        <v/>
      </c>
      <c r="AZ3522" s="44">
        <f>IF(AF3522="",0,IF(ISTEXT(AF3522),H3522*VALUE(SUBSTITUTE(AF3522,"%",""))/100,H3522*AF3522))-Tabela1[[#This Row],[PRONTO ACABADO2]]</f>
        <v>0</v>
      </c>
      <c r="BA3522" s="44">
        <f>IF(AG3522="",0,IF(ISTEXT(AG3522),H3522*VALUE(SUBSTITUTE(AG3522,"%",""))/100,H3522*AG3522))-Tabela1[[#This Row],[PESO EXPEDIDO2]]</f>
        <v>0</v>
      </c>
      <c r="BB3522" s="44">
        <f t="shared" si="466"/>
        <v>0</v>
      </c>
      <c r="BC3522" s="44">
        <f t="shared" si="467"/>
        <v>0</v>
      </c>
      <c r="BD3522" s="44"/>
    </row>
    <row r="3523" spans="1:56" ht="15.75" hidden="1" customHeight="1" x14ac:dyDescent="0.25">
      <c r="A3523" s="6"/>
      <c r="B3523" s="22"/>
      <c r="C3523" s="7"/>
      <c r="D3523" s="46"/>
      <c r="E3523" s="7"/>
      <c r="F3523" s="7"/>
      <c r="G3523" s="44"/>
      <c r="H3523" s="41">
        <f>Tabela1[[#This Row],[PESO UNI]]*Tabela1[[#This Row],[QTE]]</f>
        <v>0</v>
      </c>
      <c r="I3523" s="7"/>
      <c r="J3523" s="8"/>
      <c r="K3523" s="8"/>
      <c r="L3523" s="9"/>
      <c r="M3523" s="10"/>
      <c r="N3523" s="11"/>
      <c r="O3523" s="12"/>
      <c r="P3523" s="13"/>
      <c r="Q3523" s="14">
        <f>Tabela1[[#This Row],[QTDE/ Fabricação]]-Tabela1[[#This Row],[QTE]]</f>
        <v>0</v>
      </c>
      <c r="R3523" s="19">
        <f t="shared" si="462"/>
        <v>0</v>
      </c>
      <c r="S3523" s="19">
        <f t="shared" si="461"/>
        <v>0</v>
      </c>
      <c r="T3523" s="20">
        <f t="shared" si="463"/>
        <v>0</v>
      </c>
      <c r="U3523" s="17">
        <f>IFERROR(SUMIF('LISTA DE EMBARQUE'!B:B,MICRO!E:E,'LISTA DE EMBARQUE'!G:G),"")</f>
        <v>0</v>
      </c>
      <c r="V3523" s="12" t="str">
        <f>IFERROR(VLOOKUP(Tabela1[[#This Row],[COD.MDE]],'LISTA DE EMBARQUE'!B:L,11,0),"")</f>
        <v/>
      </c>
      <c r="W3523" s="13" t="str">
        <f>IFERROR(COUNTIF(#REF!,Tabela1[[#This Row],[Colunas5]]),"")</f>
        <v/>
      </c>
      <c r="X3523" s="14">
        <f>Tabela1[[#This Row],[QIANTIDADE EXPEDIDA]]*Tabela1[[#This Row],[PESO UNI]]</f>
        <v>0</v>
      </c>
      <c r="Y3523" s="14">
        <f t="shared" si="464"/>
        <v>0</v>
      </c>
      <c r="Z3523" s="21">
        <f>Tabela1[[#This Row],[PESO TOTAL]]-Tabela1[[#This Row],[Peso Expedido]]</f>
        <v>0</v>
      </c>
      <c r="AA3523" s="18"/>
      <c r="AB3523" s="15"/>
      <c r="AC3523" s="15"/>
      <c r="AD3523" s="15"/>
      <c r="AE3523" s="15"/>
      <c r="AF3523" s="15"/>
      <c r="AG3523" s="15"/>
      <c r="AH3523" s="15"/>
      <c r="AI3523" s="40" t="str">
        <f t="shared" si="460"/>
        <v>ok</v>
      </c>
      <c r="AJ3523"/>
      <c r="AK3523" t="str">
        <f>Tabela1[[#This Row],[Coluna1]]&amp;Tabela1[[#This Row],[PEDIDO]]</f>
        <v/>
      </c>
      <c r="AL3523"/>
      <c r="AM3523"/>
      <c r="AN3523"/>
      <c r="AO3523" t="str">
        <f t="shared" si="465"/>
        <v>/</v>
      </c>
      <c r="AP3523" t="str">
        <f>Tabela1[[#This Row],[TAG]]&amp;Tabela1[[#This Row],[PEDIDO]]&amp;Tabela1[[#This Row],[PRODUTO]]</f>
        <v/>
      </c>
      <c r="AQ3523" s="23" t="str">
        <f>Tabela1[[#This Row],[PRODUTO]]&amp;Tabela1[[#This Row],[TAG]]</f>
        <v/>
      </c>
      <c r="AR3523" s="183">
        <f>Tabela1[[#This Row],[PESO TOTAL]]*Tabela1[[#This Row],[MATÉRIA PRIMA]]</f>
        <v>0</v>
      </c>
      <c r="AS3523" s="28">
        <f>Tabela1[[#This Row],[PESO TOTAL]]*Tabela1[[#This Row],[PREPARAÇÃO ]]</f>
        <v>0</v>
      </c>
      <c r="AT3523" s="28">
        <f>Tabela1[[#This Row],[PESO TOTAL]]*Tabela1[[#This Row],[CALDEIRARIA]]</f>
        <v>0</v>
      </c>
      <c r="AU3523" s="28">
        <f>Tabela1[[#This Row],[PESO TOTAL]]*Tabela1[[#This Row],[SOLDA]]</f>
        <v>0</v>
      </c>
      <c r="AV3523" s="28">
        <f>Tabela1[[#This Row],[PESO TOTAL]]*Tabela1[[#This Row],[ACABAMENTO]]</f>
        <v>0</v>
      </c>
      <c r="AW3523" s="28">
        <f>Tabela1[[#This Row],[PESO TOTAL]]*Tabela1[[#This Row],[PRONTO ACABADO]]</f>
        <v>0</v>
      </c>
      <c r="AX3523" s="28">
        <f>Tabela1[[#This Row],[PESO TOTAL]]*Tabela1[[#This Row],[EXPEDIÇÃO ]]</f>
        <v>0</v>
      </c>
      <c r="AY3523" s="28" t="str">
        <f>Tabela1[[#This Row],[PEDIDO]]&amp;Tabela1[[#This Row],[PRODUTO]]</f>
        <v/>
      </c>
      <c r="AZ3523" s="44">
        <f>IF(AF3523="",0,IF(ISTEXT(AF3523),H3523*VALUE(SUBSTITUTE(AF3523,"%",""))/100,H3523*AF3523))-Tabela1[[#This Row],[PRONTO ACABADO2]]</f>
        <v>0</v>
      </c>
      <c r="BA3523" s="44">
        <f>IF(AG3523="",0,IF(ISTEXT(AG3523),H3523*VALUE(SUBSTITUTE(AG3523,"%",""))/100,H3523*AG3523))-Tabela1[[#This Row],[PESO EXPEDIDO2]]</f>
        <v>0</v>
      </c>
      <c r="BB3523" s="44">
        <f t="shared" si="466"/>
        <v>0</v>
      </c>
      <c r="BC3523" s="44">
        <f t="shared" si="467"/>
        <v>0</v>
      </c>
      <c r="BD3523" s="44"/>
    </row>
    <row r="3524" spans="1:56" ht="15.75" hidden="1" customHeight="1" x14ac:dyDescent="0.25">
      <c r="A3524" s="6"/>
      <c r="B3524" s="22"/>
      <c r="C3524" s="7"/>
      <c r="D3524" s="46"/>
      <c r="E3524" s="7"/>
      <c r="F3524" s="7"/>
      <c r="G3524" s="44"/>
      <c r="H3524" s="41">
        <f>Tabela1[[#This Row],[PESO UNI]]*Tabela1[[#This Row],[QTE]]</f>
        <v>0</v>
      </c>
      <c r="I3524" s="7"/>
      <c r="J3524" s="8"/>
      <c r="K3524" s="8"/>
      <c r="L3524" s="9"/>
      <c r="M3524" s="10"/>
      <c r="N3524" s="11"/>
      <c r="O3524" s="12"/>
      <c r="P3524" s="13"/>
      <c r="Q3524" s="14">
        <f>Tabela1[[#This Row],[QTDE/ Fabricação]]-Tabela1[[#This Row],[QTE]]</f>
        <v>0</v>
      </c>
      <c r="R3524" s="19">
        <f t="shared" si="462"/>
        <v>0</v>
      </c>
      <c r="S3524" s="19">
        <f t="shared" si="461"/>
        <v>0</v>
      </c>
      <c r="T3524" s="20">
        <f t="shared" si="463"/>
        <v>0</v>
      </c>
      <c r="U3524" s="17">
        <f>IFERROR(SUMIF('LISTA DE EMBARQUE'!B:B,MICRO!E:E,'LISTA DE EMBARQUE'!G:G),"")</f>
        <v>0</v>
      </c>
      <c r="V3524" s="12" t="str">
        <f>IFERROR(VLOOKUP(Tabela1[[#This Row],[COD.MDE]],'LISTA DE EMBARQUE'!B:L,11,0),"")</f>
        <v/>
      </c>
      <c r="W3524" s="13" t="str">
        <f>IFERROR(COUNTIF(#REF!,Tabela1[[#This Row],[Colunas5]]),"")</f>
        <v/>
      </c>
      <c r="X3524" s="14">
        <f>Tabela1[[#This Row],[QIANTIDADE EXPEDIDA]]*Tabela1[[#This Row],[PESO UNI]]</f>
        <v>0</v>
      </c>
      <c r="Y3524" s="14">
        <f t="shared" si="464"/>
        <v>0</v>
      </c>
      <c r="Z3524" s="21">
        <f>Tabela1[[#This Row],[PESO TOTAL]]-Tabela1[[#This Row],[Peso Expedido]]</f>
        <v>0</v>
      </c>
      <c r="AA3524" s="18"/>
      <c r="AB3524" s="15"/>
      <c r="AC3524" s="15"/>
      <c r="AD3524" s="15"/>
      <c r="AE3524" s="15"/>
      <c r="AF3524" s="15"/>
      <c r="AG3524" s="15"/>
      <c r="AH3524" s="15"/>
      <c r="AI3524" s="40" t="str">
        <f t="shared" si="460"/>
        <v>ok</v>
      </c>
      <c r="AJ3524"/>
      <c r="AK3524" t="str">
        <f>Tabela1[[#This Row],[Coluna1]]&amp;Tabela1[[#This Row],[PEDIDO]]</f>
        <v/>
      </c>
      <c r="AL3524"/>
      <c r="AM3524"/>
      <c r="AN3524"/>
      <c r="AO3524" t="str">
        <f t="shared" si="465"/>
        <v>/</v>
      </c>
      <c r="AP3524" t="str">
        <f>Tabela1[[#This Row],[TAG]]&amp;Tabela1[[#This Row],[PEDIDO]]&amp;Tabela1[[#This Row],[PRODUTO]]</f>
        <v/>
      </c>
      <c r="AQ3524" s="23" t="str">
        <f>Tabela1[[#This Row],[PRODUTO]]&amp;Tabela1[[#This Row],[TAG]]</f>
        <v/>
      </c>
      <c r="AR3524" s="183">
        <f>Tabela1[[#This Row],[PESO TOTAL]]*Tabela1[[#This Row],[MATÉRIA PRIMA]]</f>
        <v>0</v>
      </c>
      <c r="AS3524" s="28">
        <f>Tabela1[[#This Row],[PESO TOTAL]]*Tabela1[[#This Row],[PREPARAÇÃO ]]</f>
        <v>0</v>
      </c>
      <c r="AT3524" s="28">
        <f>Tabela1[[#This Row],[PESO TOTAL]]*Tabela1[[#This Row],[CALDEIRARIA]]</f>
        <v>0</v>
      </c>
      <c r="AU3524" s="28">
        <f>Tabela1[[#This Row],[PESO TOTAL]]*Tabela1[[#This Row],[SOLDA]]</f>
        <v>0</v>
      </c>
      <c r="AV3524" s="28">
        <f>Tabela1[[#This Row],[PESO TOTAL]]*Tabela1[[#This Row],[ACABAMENTO]]</f>
        <v>0</v>
      </c>
      <c r="AW3524" s="28">
        <f>Tabela1[[#This Row],[PESO TOTAL]]*Tabela1[[#This Row],[PRONTO ACABADO]]</f>
        <v>0</v>
      </c>
      <c r="AX3524" s="28">
        <f>Tabela1[[#This Row],[PESO TOTAL]]*Tabela1[[#This Row],[EXPEDIÇÃO ]]</f>
        <v>0</v>
      </c>
      <c r="AY3524" s="28" t="str">
        <f>Tabela1[[#This Row],[PEDIDO]]&amp;Tabela1[[#This Row],[PRODUTO]]</f>
        <v/>
      </c>
      <c r="AZ3524" s="44">
        <f>IF(AF3524="",0,IF(ISTEXT(AF3524),H3524*VALUE(SUBSTITUTE(AF3524,"%",""))/100,H3524*AF3524))-Tabela1[[#This Row],[PRONTO ACABADO2]]</f>
        <v>0</v>
      </c>
      <c r="BA3524" s="44">
        <f>IF(AG3524="",0,IF(ISTEXT(AG3524),H3524*VALUE(SUBSTITUTE(AG3524,"%",""))/100,H3524*AG3524))-Tabela1[[#This Row],[PESO EXPEDIDO2]]</f>
        <v>0</v>
      </c>
      <c r="BB3524" s="44">
        <f t="shared" si="466"/>
        <v>0</v>
      </c>
      <c r="BC3524" s="44">
        <f t="shared" si="467"/>
        <v>0</v>
      </c>
      <c r="BD3524" s="44"/>
    </row>
    <row r="3525" spans="1:56" ht="15.75" hidden="1" customHeight="1" x14ac:dyDescent="0.25">
      <c r="A3525" s="6"/>
      <c r="B3525" s="22"/>
      <c r="C3525" s="7"/>
      <c r="D3525" s="46"/>
      <c r="E3525" s="7"/>
      <c r="F3525" s="7"/>
      <c r="G3525" s="44"/>
      <c r="H3525" s="41">
        <f>Tabela1[[#This Row],[PESO UNI]]*Tabela1[[#This Row],[QTE]]</f>
        <v>0</v>
      </c>
      <c r="I3525" s="7"/>
      <c r="J3525" s="8"/>
      <c r="K3525" s="8"/>
      <c r="L3525" s="9"/>
      <c r="M3525" s="10"/>
      <c r="N3525" s="11"/>
      <c r="O3525" s="12"/>
      <c r="P3525" s="13"/>
      <c r="Q3525" s="14">
        <f>Tabela1[[#This Row],[QTDE/ Fabricação]]-Tabela1[[#This Row],[QTE]]</f>
        <v>0</v>
      </c>
      <c r="R3525" s="19">
        <f t="shared" si="462"/>
        <v>0</v>
      </c>
      <c r="S3525" s="19">
        <f t="shared" si="461"/>
        <v>0</v>
      </c>
      <c r="T3525" s="20">
        <f t="shared" si="463"/>
        <v>0</v>
      </c>
      <c r="U3525" s="17">
        <f>IFERROR(SUMIF('LISTA DE EMBARQUE'!B:B,MICRO!E:E,'LISTA DE EMBARQUE'!G:G),"")</f>
        <v>0</v>
      </c>
      <c r="V3525" s="12" t="str">
        <f>IFERROR(VLOOKUP(Tabela1[[#This Row],[COD.MDE]],'LISTA DE EMBARQUE'!B:L,11,0),"")</f>
        <v/>
      </c>
      <c r="W3525" s="13" t="str">
        <f>IFERROR(COUNTIF(#REF!,Tabela1[[#This Row],[Colunas5]]),"")</f>
        <v/>
      </c>
      <c r="X3525" s="14">
        <f>Tabela1[[#This Row],[QIANTIDADE EXPEDIDA]]*Tabela1[[#This Row],[PESO UNI]]</f>
        <v>0</v>
      </c>
      <c r="Y3525" s="14">
        <f t="shared" si="464"/>
        <v>0</v>
      </c>
      <c r="Z3525" s="21">
        <f>Tabela1[[#This Row],[PESO TOTAL]]-Tabela1[[#This Row],[Peso Expedido]]</f>
        <v>0</v>
      </c>
      <c r="AA3525" s="18"/>
      <c r="AB3525" s="15"/>
      <c r="AC3525" s="15"/>
      <c r="AD3525" s="15"/>
      <c r="AE3525" s="15"/>
      <c r="AF3525" s="15"/>
      <c r="AG3525" s="15"/>
      <c r="AH3525" s="15"/>
      <c r="AI3525" s="40" t="str">
        <f t="shared" si="460"/>
        <v>ok</v>
      </c>
      <c r="AJ3525"/>
      <c r="AK3525" t="str">
        <f>Tabela1[[#This Row],[Coluna1]]&amp;Tabela1[[#This Row],[PEDIDO]]</f>
        <v/>
      </c>
      <c r="AL3525"/>
      <c r="AM3525"/>
      <c r="AN3525"/>
      <c r="AO3525" t="str">
        <f t="shared" si="465"/>
        <v>/</v>
      </c>
      <c r="AP3525" t="str">
        <f>Tabela1[[#This Row],[TAG]]&amp;Tabela1[[#This Row],[PEDIDO]]&amp;Tabela1[[#This Row],[PRODUTO]]</f>
        <v/>
      </c>
      <c r="AQ3525" s="23" t="str">
        <f>Tabela1[[#This Row],[PRODUTO]]&amp;Tabela1[[#This Row],[TAG]]</f>
        <v/>
      </c>
      <c r="AR3525" s="183">
        <f>Tabela1[[#This Row],[PESO TOTAL]]*Tabela1[[#This Row],[MATÉRIA PRIMA]]</f>
        <v>0</v>
      </c>
      <c r="AS3525" s="28">
        <f>Tabela1[[#This Row],[PESO TOTAL]]*Tabela1[[#This Row],[PREPARAÇÃO ]]</f>
        <v>0</v>
      </c>
      <c r="AT3525" s="28">
        <f>Tabela1[[#This Row],[PESO TOTAL]]*Tabela1[[#This Row],[CALDEIRARIA]]</f>
        <v>0</v>
      </c>
      <c r="AU3525" s="28">
        <f>Tabela1[[#This Row],[PESO TOTAL]]*Tabela1[[#This Row],[SOLDA]]</f>
        <v>0</v>
      </c>
      <c r="AV3525" s="28">
        <f>Tabela1[[#This Row],[PESO TOTAL]]*Tabela1[[#This Row],[ACABAMENTO]]</f>
        <v>0</v>
      </c>
      <c r="AW3525" s="28">
        <f>Tabela1[[#This Row],[PESO TOTAL]]*Tabela1[[#This Row],[PRONTO ACABADO]]</f>
        <v>0</v>
      </c>
      <c r="AX3525" s="28">
        <f>Tabela1[[#This Row],[PESO TOTAL]]*Tabela1[[#This Row],[EXPEDIÇÃO ]]</f>
        <v>0</v>
      </c>
      <c r="AY3525" s="28" t="str">
        <f>Tabela1[[#This Row],[PEDIDO]]&amp;Tabela1[[#This Row],[PRODUTO]]</f>
        <v/>
      </c>
      <c r="AZ3525" s="44">
        <f>IF(AF3525="",0,IF(ISTEXT(AF3525),H3525*VALUE(SUBSTITUTE(AF3525,"%",""))/100,H3525*AF3525))-Tabela1[[#This Row],[PRONTO ACABADO2]]</f>
        <v>0</v>
      </c>
      <c r="BA3525" s="44">
        <f>IF(AG3525="",0,IF(ISTEXT(AG3525),H3525*VALUE(SUBSTITUTE(AG3525,"%",""))/100,H3525*AG3525))-Tabela1[[#This Row],[PESO EXPEDIDO2]]</f>
        <v>0</v>
      </c>
      <c r="BB3525" s="44">
        <f t="shared" si="466"/>
        <v>0</v>
      </c>
      <c r="BC3525" s="44">
        <f t="shared" si="467"/>
        <v>0</v>
      </c>
      <c r="BD3525" s="44"/>
    </row>
    <row r="3526" spans="1:56" ht="15.75" hidden="1" customHeight="1" x14ac:dyDescent="0.25">
      <c r="A3526" s="6"/>
      <c r="B3526" s="22"/>
      <c r="C3526" s="7"/>
      <c r="D3526" s="46"/>
      <c r="E3526" s="7"/>
      <c r="F3526" s="7"/>
      <c r="G3526" s="44"/>
      <c r="H3526" s="41">
        <f>Tabela1[[#This Row],[PESO UNI]]*Tabela1[[#This Row],[QTE]]</f>
        <v>0</v>
      </c>
      <c r="I3526" s="7"/>
      <c r="J3526" s="8"/>
      <c r="K3526" s="8"/>
      <c r="L3526" s="9"/>
      <c r="M3526" s="10"/>
      <c r="N3526" s="11"/>
      <c r="O3526" s="12"/>
      <c r="P3526" s="13"/>
      <c r="Q3526" s="14">
        <f>Tabela1[[#This Row],[QTDE/ Fabricação]]-Tabela1[[#This Row],[QTE]]</f>
        <v>0</v>
      </c>
      <c r="R3526" s="19">
        <f t="shared" si="462"/>
        <v>0</v>
      </c>
      <c r="S3526" s="19">
        <f t="shared" si="461"/>
        <v>0</v>
      </c>
      <c r="T3526" s="20">
        <f t="shared" si="463"/>
        <v>0</v>
      </c>
      <c r="U3526" s="17">
        <f>IFERROR(SUMIF('LISTA DE EMBARQUE'!B:B,MICRO!E:E,'LISTA DE EMBARQUE'!G:G),"")</f>
        <v>0</v>
      </c>
      <c r="V3526" s="12" t="str">
        <f>IFERROR(VLOOKUP(Tabela1[[#This Row],[COD.MDE]],'LISTA DE EMBARQUE'!B:L,11,0),"")</f>
        <v/>
      </c>
      <c r="W3526" s="13" t="str">
        <f>IFERROR(COUNTIF(#REF!,Tabela1[[#This Row],[Colunas5]]),"")</f>
        <v/>
      </c>
      <c r="X3526" s="14">
        <f>Tabela1[[#This Row],[QIANTIDADE EXPEDIDA]]*Tabela1[[#This Row],[PESO UNI]]</f>
        <v>0</v>
      </c>
      <c r="Y3526" s="14">
        <f t="shared" si="464"/>
        <v>0</v>
      </c>
      <c r="Z3526" s="21">
        <f>Tabela1[[#This Row],[PESO TOTAL]]-Tabela1[[#This Row],[Peso Expedido]]</f>
        <v>0</v>
      </c>
      <c r="AA3526" s="18"/>
      <c r="AB3526" s="15"/>
      <c r="AC3526" s="15"/>
      <c r="AD3526" s="15"/>
      <c r="AE3526" s="15"/>
      <c r="AF3526" s="15"/>
      <c r="AG3526" s="15"/>
      <c r="AH3526" s="15"/>
      <c r="AI3526" s="40" t="str">
        <f t="shared" si="460"/>
        <v>ok</v>
      </c>
      <c r="AJ3526"/>
      <c r="AK3526" t="str">
        <f>Tabela1[[#This Row],[Coluna1]]&amp;Tabela1[[#This Row],[PEDIDO]]</f>
        <v/>
      </c>
      <c r="AL3526"/>
      <c r="AM3526"/>
      <c r="AN3526"/>
      <c r="AO3526" t="str">
        <f t="shared" si="465"/>
        <v>/</v>
      </c>
      <c r="AP3526" t="str">
        <f>Tabela1[[#This Row],[TAG]]&amp;Tabela1[[#This Row],[PEDIDO]]&amp;Tabela1[[#This Row],[PRODUTO]]</f>
        <v/>
      </c>
      <c r="AQ3526" s="23" t="str">
        <f>Tabela1[[#This Row],[PRODUTO]]&amp;Tabela1[[#This Row],[TAG]]</f>
        <v/>
      </c>
      <c r="AR3526" s="183">
        <f>Tabela1[[#This Row],[PESO TOTAL]]*Tabela1[[#This Row],[MATÉRIA PRIMA]]</f>
        <v>0</v>
      </c>
      <c r="AS3526" s="28">
        <f>Tabela1[[#This Row],[PESO TOTAL]]*Tabela1[[#This Row],[PREPARAÇÃO ]]</f>
        <v>0</v>
      </c>
      <c r="AT3526" s="28">
        <f>Tabela1[[#This Row],[PESO TOTAL]]*Tabela1[[#This Row],[CALDEIRARIA]]</f>
        <v>0</v>
      </c>
      <c r="AU3526" s="28">
        <f>Tabela1[[#This Row],[PESO TOTAL]]*Tabela1[[#This Row],[SOLDA]]</f>
        <v>0</v>
      </c>
      <c r="AV3526" s="28">
        <f>Tabela1[[#This Row],[PESO TOTAL]]*Tabela1[[#This Row],[ACABAMENTO]]</f>
        <v>0</v>
      </c>
      <c r="AW3526" s="28">
        <f>Tabela1[[#This Row],[PESO TOTAL]]*Tabela1[[#This Row],[PRONTO ACABADO]]</f>
        <v>0</v>
      </c>
      <c r="AX3526" s="28">
        <f>Tabela1[[#This Row],[PESO TOTAL]]*Tabela1[[#This Row],[EXPEDIÇÃO ]]</f>
        <v>0</v>
      </c>
      <c r="AY3526" s="28" t="str">
        <f>Tabela1[[#This Row],[PEDIDO]]&amp;Tabela1[[#This Row],[PRODUTO]]</f>
        <v/>
      </c>
      <c r="AZ3526" s="44">
        <f>IF(AF3526="",0,IF(ISTEXT(AF3526),H3526*VALUE(SUBSTITUTE(AF3526,"%",""))/100,H3526*AF3526))-Tabela1[[#This Row],[PRONTO ACABADO2]]</f>
        <v>0</v>
      </c>
      <c r="BA3526" s="44">
        <f>IF(AG3526="",0,IF(ISTEXT(AG3526),H3526*VALUE(SUBSTITUTE(AG3526,"%",""))/100,H3526*AG3526))-Tabela1[[#This Row],[PESO EXPEDIDO2]]</f>
        <v>0</v>
      </c>
      <c r="BB3526" s="44">
        <f t="shared" si="466"/>
        <v>0</v>
      </c>
      <c r="BC3526" s="44">
        <f t="shared" si="467"/>
        <v>0</v>
      </c>
      <c r="BD3526" s="44"/>
    </row>
    <row r="3527" spans="1:56" ht="15.75" hidden="1" customHeight="1" x14ac:dyDescent="0.25">
      <c r="A3527" s="6"/>
      <c r="B3527" s="22"/>
      <c r="C3527" s="7"/>
      <c r="D3527" s="46"/>
      <c r="E3527" s="7"/>
      <c r="F3527" s="7"/>
      <c r="G3527" s="44"/>
      <c r="H3527" s="41">
        <f>Tabela1[[#This Row],[PESO UNI]]*Tabela1[[#This Row],[QTE]]</f>
        <v>0</v>
      </c>
      <c r="I3527" s="7"/>
      <c r="J3527" s="8"/>
      <c r="K3527" s="8"/>
      <c r="L3527" s="9"/>
      <c r="M3527" s="10"/>
      <c r="N3527" s="11"/>
      <c r="O3527" s="12"/>
      <c r="P3527" s="13"/>
      <c r="Q3527" s="14">
        <f>Tabela1[[#This Row],[QTDE/ Fabricação]]-Tabela1[[#This Row],[QTE]]</f>
        <v>0</v>
      </c>
      <c r="R3527" s="19">
        <f t="shared" si="462"/>
        <v>0</v>
      </c>
      <c r="S3527" s="19">
        <f t="shared" si="461"/>
        <v>0</v>
      </c>
      <c r="T3527" s="20">
        <f t="shared" si="463"/>
        <v>0</v>
      </c>
      <c r="U3527" s="17">
        <f>IFERROR(SUMIF('LISTA DE EMBARQUE'!B:B,MICRO!E:E,'LISTA DE EMBARQUE'!G:G),"")</f>
        <v>0</v>
      </c>
      <c r="V3527" s="12" t="str">
        <f>IFERROR(VLOOKUP(Tabela1[[#This Row],[COD.MDE]],'LISTA DE EMBARQUE'!B:L,11,0),"")</f>
        <v/>
      </c>
      <c r="W3527" s="13" t="str">
        <f>IFERROR(COUNTIF(#REF!,Tabela1[[#This Row],[Colunas5]]),"")</f>
        <v/>
      </c>
      <c r="X3527" s="14">
        <f>Tabela1[[#This Row],[QIANTIDADE EXPEDIDA]]*Tabela1[[#This Row],[PESO UNI]]</f>
        <v>0</v>
      </c>
      <c r="Y3527" s="14">
        <f t="shared" si="464"/>
        <v>0</v>
      </c>
      <c r="Z3527" s="21">
        <f>Tabela1[[#This Row],[PESO TOTAL]]-Tabela1[[#This Row],[Peso Expedido]]</f>
        <v>0</v>
      </c>
      <c r="AA3527" s="18"/>
      <c r="AB3527" s="15"/>
      <c r="AC3527" s="15"/>
      <c r="AD3527" s="15"/>
      <c r="AE3527" s="15"/>
      <c r="AF3527" s="15"/>
      <c r="AG3527" s="15"/>
      <c r="AH3527" s="15"/>
      <c r="AI3527" s="40" t="str">
        <f t="shared" si="460"/>
        <v>ok</v>
      </c>
      <c r="AJ3527"/>
      <c r="AK3527" t="str">
        <f>Tabela1[[#This Row],[Coluna1]]&amp;Tabela1[[#This Row],[PEDIDO]]</f>
        <v/>
      </c>
      <c r="AL3527"/>
      <c r="AM3527"/>
      <c r="AN3527"/>
      <c r="AO3527" t="str">
        <f t="shared" si="465"/>
        <v>/</v>
      </c>
      <c r="AP3527" t="str">
        <f>Tabela1[[#This Row],[TAG]]&amp;Tabela1[[#This Row],[PEDIDO]]&amp;Tabela1[[#This Row],[PRODUTO]]</f>
        <v/>
      </c>
      <c r="AQ3527" s="23" t="str">
        <f>Tabela1[[#This Row],[PRODUTO]]&amp;Tabela1[[#This Row],[TAG]]</f>
        <v/>
      </c>
      <c r="AR3527" s="183">
        <f>Tabela1[[#This Row],[PESO TOTAL]]*Tabela1[[#This Row],[MATÉRIA PRIMA]]</f>
        <v>0</v>
      </c>
      <c r="AS3527" s="28">
        <f>Tabela1[[#This Row],[PESO TOTAL]]*Tabela1[[#This Row],[PREPARAÇÃO ]]</f>
        <v>0</v>
      </c>
      <c r="AT3527" s="28">
        <f>Tabela1[[#This Row],[PESO TOTAL]]*Tabela1[[#This Row],[CALDEIRARIA]]</f>
        <v>0</v>
      </c>
      <c r="AU3527" s="28">
        <f>Tabela1[[#This Row],[PESO TOTAL]]*Tabela1[[#This Row],[SOLDA]]</f>
        <v>0</v>
      </c>
      <c r="AV3527" s="28">
        <f>Tabela1[[#This Row],[PESO TOTAL]]*Tabela1[[#This Row],[ACABAMENTO]]</f>
        <v>0</v>
      </c>
      <c r="AW3527" s="28">
        <f>Tabela1[[#This Row],[PESO TOTAL]]*Tabela1[[#This Row],[PRONTO ACABADO]]</f>
        <v>0</v>
      </c>
      <c r="AX3527" s="28">
        <f>Tabela1[[#This Row],[PESO TOTAL]]*Tabela1[[#This Row],[EXPEDIÇÃO ]]</f>
        <v>0</v>
      </c>
      <c r="AY3527" s="28" t="str">
        <f>Tabela1[[#This Row],[PEDIDO]]&amp;Tabela1[[#This Row],[PRODUTO]]</f>
        <v/>
      </c>
      <c r="AZ3527" s="44">
        <f>IF(AF3527="",0,IF(ISTEXT(AF3527),H3527*VALUE(SUBSTITUTE(AF3527,"%",""))/100,H3527*AF3527))-Tabela1[[#This Row],[PRONTO ACABADO2]]</f>
        <v>0</v>
      </c>
      <c r="BA3527" s="44">
        <f>IF(AG3527="",0,IF(ISTEXT(AG3527),H3527*VALUE(SUBSTITUTE(AG3527,"%",""))/100,H3527*AG3527))-Tabela1[[#This Row],[PESO EXPEDIDO2]]</f>
        <v>0</v>
      </c>
      <c r="BB3527" s="44">
        <f t="shared" si="466"/>
        <v>0</v>
      </c>
      <c r="BC3527" s="44">
        <f t="shared" si="467"/>
        <v>0</v>
      </c>
      <c r="BD3527" s="44"/>
    </row>
    <row r="3528" spans="1:56" ht="15.75" hidden="1" customHeight="1" x14ac:dyDescent="0.25">
      <c r="A3528" s="6"/>
      <c r="B3528" s="22"/>
      <c r="C3528" s="7"/>
      <c r="D3528" s="46"/>
      <c r="E3528" s="7"/>
      <c r="F3528" s="7"/>
      <c r="G3528" s="44"/>
      <c r="H3528" s="41">
        <f>Tabela1[[#This Row],[PESO UNI]]*Tabela1[[#This Row],[QTE]]</f>
        <v>0</v>
      </c>
      <c r="I3528" s="7"/>
      <c r="J3528" s="8"/>
      <c r="K3528" s="8"/>
      <c r="L3528" s="9"/>
      <c r="M3528" s="10"/>
      <c r="N3528" s="11"/>
      <c r="O3528" s="12"/>
      <c r="P3528" s="13"/>
      <c r="Q3528" s="14">
        <f>Tabela1[[#This Row],[QTDE/ Fabricação]]-Tabela1[[#This Row],[QTE]]</f>
        <v>0</v>
      </c>
      <c r="R3528" s="19">
        <f t="shared" si="462"/>
        <v>0</v>
      </c>
      <c r="S3528" s="19">
        <f t="shared" si="461"/>
        <v>0</v>
      </c>
      <c r="T3528" s="20">
        <f t="shared" si="463"/>
        <v>0</v>
      </c>
      <c r="U3528" s="17">
        <f>IFERROR(SUMIF('LISTA DE EMBARQUE'!B:B,MICRO!E:E,'LISTA DE EMBARQUE'!G:G),"")</f>
        <v>0</v>
      </c>
      <c r="V3528" s="12" t="str">
        <f>IFERROR(VLOOKUP(Tabela1[[#This Row],[COD.MDE]],'LISTA DE EMBARQUE'!B:L,11,0),"")</f>
        <v/>
      </c>
      <c r="W3528" s="13" t="str">
        <f>IFERROR(COUNTIF(#REF!,Tabela1[[#This Row],[Colunas5]]),"")</f>
        <v/>
      </c>
      <c r="X3528" s="14">
        <f>Tabela1[[#This Row],[QIANTIDADE EXPEDIDA]]*Tabela1[[#This Row],[PESO UNI]]</f>
        <v>0</v>
      </c>
      <c r="Y3528" s="14">
        <f t="shared" si="464"/>
        <v>0</v>
      </c>
      <c r="Z3528" s="21">
        <f>Tabela1[[#This Row],[PESO TOTAL]]-Tabela1[[#This Row],[Peso Expedido]]</f>
        <v>0</v>
      </c>
      <c r="AA3528" s="18"/>
      <c r="AB3528" s="15"/>
      <c r="AC3528" s="15"/>
      <c r="AD3528" s="15"/>
      <c r="AE3528" s="15"/>
      <c r="AF3528" s="15"/>
      <c r="AG3528" s="15"/>
      <c r="AH3528" s="15"/>
      <c r="AI3528" s="40" t="str">
        <f t="shared" si="460"/>
        <v>ok</v>
      </c>
      <c r="AJ3528"/>
      <c r="AK3528" t="str">
        <f>Tabela1[[#This Row],[Coluna1]]&amp;Tabela1[[#This Row],[PEDIDO]]</f>
        <v/>
      </c>
      <c r="AL3528"/>
      <c r="AM3528"/>
      <c r="AN3528"/>
      <c r="AO3528" t="str">
        <f t="shared" si="465"/>
        <v>/</v>
      </c>
      <c r="AP3528" t="str">
        <f>Tabela1[[#This Row],[TAG]]&amp;Tabela1[[#This Row],[PEDIDO]]&amp;Tabela1[[#This Row],[PRODUTO]]</f>
        <v/>
      </c>
      <c r="AQ3528" s="23" t="str">
        <f>Tabela1[[#This Row],[PRODUTO]]&amp;Tabela1[[#This Row],[TAG]]</f>
        <v/>
      </c>
      <c r="AR3528" s="183">
        <f>Tabela1[[#This Row],[PESO TOTAL]]*Tabela1[[#This Row],[MATÉRIA PRIMA]]</f>
        <v>0</v>
      </c>
      <c r="AS3528" s="28">
        <f>Tabela1[[#This Row],[PESO TOTAL]]*Tabela1[[#This Row],[PREPARAÇÃO ]]</f>
        <v>0</v>
      </c>
      <c r="AT3528" s="28">
        <f>Tabela1[[#This Row],[PESO TOTAL]]*Tabela1[[#This Row],[CALDEIRARIA]]</f>
        <v>0</v>
      </c>
      <c r="AU3528" s="28">
        <f>Tabela1[[#This Row],[PESO TOTAL]]*Tabela1[[#This Row],[SOLDA]]</f>
        <v>0</v>
      </c>
      <c r="AV3528" s="28">
        <f>Tabela1[[#This Row],[PESO TOTAL]]*Tabela1[[#This Row],[ACABAMENTO]]</f>
        <v>0</v>
      </c>
      <c r="AW3528" s="28">
        <f>Tabela1[[#This Row],[PESO TOTAL]]*Tabela1[[#This Row],[PRONTO ACABADO]]</f>
        <v>0</v>
      </c>
      <c r="AX3528" s="28">
        <f>Tabela1[[#This Row],[PESO TOTAL]]*Tabela1[[#This Row],[EXPEDIÇÃO ]]</f>
        <v>0</v>
      </c>
      <c r="AY3528" s="28" t="str">
        <f>Tabela1[[#This Row],[PEDIDO]]&amp;Tabela1[[#This Row],[PRODUTO]]</f>
        <v/>
      </c>
      <c r="AZ3528" s="44">
        <f>IF(AF3528="",0,IF(ISTEXT(AF3528),H3528*VALUE(SUBSTITUTE(AF3528,"%",""))/100,H3528*AF3528))-Tabela1[[#This Row],[PRONTO ACABADO2]]</f>
        <v>0</v>
      </c>
      <c r="BA3528" s="44">
        <f>IF(AG3528="",0,IF(ISTEXT(AG3528),H3528*VALUE(SUBSTITUTE(AG3528,"%",""))/100,H3528*AG3528))-Tabela1[[#This Row],[PESO EXPEDIDO2]]</f>
        <v>0</v>
      </c>
      <c r="BB3528" s="44">
        <f t="shared" si="466"/>
        <v>0</v>
      </c>
      <c r="BC3528" s="44">
        <f t="shared" si="467"/>
        <v>0</v>
      </c>
      <c r="BD3528" s="44"/>
    </row>
    <row r="3529" spans="1:56" ht="15.75" hidden="1" customHeight="1" x14ac:dyDescent="0.25">
      <c r="A3529" s="6"/>
      <c r="B3529" s="22"/>
      <c r="C3529" s="7"/>
      <c r="D3529" s="46"/>
      <c r="E3529" s="7"/>
      <c r="F3529" s="7"/>
      <c r="G3529" s="44"/>
      <c r="H3529" s="41">
        <f>Tabela1[[#This Row],[PESO UNI]]*Tabela1[[#This Row],[QTE]]</f>
        <v>0</v>
      </c>
      <c r="I3529" s="7"/>
      <c r="J3529" s="8"/>
      <c r="K3529" s="8"/>
      <c r="L3529" s="9"/>
      <c r="M3529" s="10"/>
      <c r="N3529" s="11"/>
      <c r="O3529" s="12"/>
      <c r="P3529" s="13"/>
      <c r="Q3529" s="14">
        <f>Tabela1[[#This Row],[QTDE/ Fabricação]]-Tabela1[[#This Row],[QTE]]</f>
        <v>0</v>
      </c>
      <c r="R3529" s="19">
        <f t="shared" si="462"/>
        <v>0</v>
      </c>
      <c r="S3529" s="19">
        <f t="shared" si="461"/>
        <v>0</v>
      </c>
      <c r="T3529" s="20">
        <f t="shared" si="463"/>
        <v>0</v>
      </c>
      <c r="U3529" s="17">
        <f>IFERROR(SUMIF('LISTA DE EMBARQUE'!B:B,MICRO!E:E,'LISTA DE EMBARQUE'!G:G),"")</f>
        <v>0</v>
      </c>
      <c r="V3529" s="12" t="str">
        <f>IFERROR(VLOOKUP(Tabela1[[#This Row],[COD.MDE]],'LISTA DE EMBARQUE'!B:L,11,0),"")</f>
        <v/>
      </c>
      <c r="W3529" s="13" t="str">
        <f>IFERROR(COUNTIF(#REF!,Tabela1[[#This Row],[Colunas5]]),"")</f>
        <v/>
      </c>
      <c r="X3529" s="14">
        <f>Tabela1[[#This Row],[QIANTIDADE EXPEDIDA]]*Tabela1[[#This Row],[PESO UNI]]</f>
        <v>0</v>
      </c>
      <c r="Y3529" s="14">
        <f t="shared" si="464"/>
        <v>0</v>
      </c>
      <c r="Z3529" s="21">
        <f>Tabela1[[#This Row],[PESO TOTAL]]-Tabela1[[#This Row],[Peso Expedido]]</f>
        <v>0</v>
      </c>
      <c r="AA3529" s="18"/>
      <c r="AB3529" s="15"/>
      <c r="AC3529" s="15"/>
      <c r="AD3529" s="15"/>
      <c r="AE3529" s="15"/>
      <c r="AF3529" s="15"/>
      <c r="AG3529" s="15"/>
      <c r="AH3529" s="15"/>
      <c r="AI3529" s="40" t="str">
        <f t="shared" si="460"/>
        <v>ok</v>
      </c>
      <c r="AJ3529"/>
      <c r="AK3529" t="str">
        <f>Tabela1[[#This Row],[Coluna1]]&amp;Tabela1[[#This Row],[PEDIDO]]</f>
        <v/>
      </c>
      <c r="AL3529"/>
      <c r="AM3529"/>
      <c r="AN3529"/>
      <c r="AO3529" t="str">
        <f t="shared" si="465"/>
        <v>/</v>
      </c>
      <c r="AP3529" t="str">
        <f>Tabela1[[#This Row],[TAG]]&amp;Tabela1[[#This Row],[PEDIDO]]&amp;Tabela1[[#This Row],[PRODUTO]]</f>
        <v/>
      </c>
      <c r="AQ3529" s="23" t="str">
        <f>Tabela1[[#This Row],[PRODUTO]]&amp;Tabela1[[#This Row],[TAG]]</f>
        <v/>
      </c>
      <c r="AR3529" s="183">
        <f>Tabela1[[#This Row],[PESO TOTAL]]*Tabela1[[#This Row],[MATÉRIA PRIMA]]</f>
        <v>0</v>
      </c>
      <c r="AS3529" s="28">
        <f>Tabela1[[#This Row],[PESO TOTAL]]*Tabela1[[#This Row],[PREPARAÇÃO ]]</f>
        <v>0</v>
      </c>
      <c r="AT3529" s="28">
        <f>Tabela1[[#This Row],[PESO TOTAL]]*Tabela1[[#This Row],[CALDEIRARIA]]</f>
        <v>0</v>
      </c>
      <c r="AU3529" s="28">
        <f>Tabela1[[#This Row],[PESO TOTAL]]*Tabela1[[#This Row],[SOLDA]]</f>
        <v>0</v>
      </c>
      <c r="AV3529" s="28">
        <f>Tabela1[[#This Row],[PESO TOTAL]]*Tabela1[[#This Row],[ACABAMENTO]]</f>
        <v>0</v>
      </c>
      <c r="AW3529" s="28">
        <f>Tabela1[[#This Row],[PESO TOTAL]]*Tabela1[[#This Row],[PRONTO ACABADO]]</f>
        <v>0</v>
      </c>
      <c r="AX3529" s="28">
        <f>Tabela1[[#This Row],[PESO TOTAL]]*Tabela1[[#This Row],[EXPEDIÇÃO ]]</f>
        <v>0</v>
      </c>
      <c r="AY3529" s="28" t="str">
        <f>Tabela1[[#This Row],[PEDIDO]]&amp;Tabela1[[#This Row],[PRODUTO]]</f>
        <v/>
      </c>
      <c r="AZ3529" s="44">
        <f>IF(AF3529="",0,IF(ISTEXT(AF3529),H3529*VALUE(SUBSTITUTE(AF3529,"%",""))/100,H3529*AF3529))-Tabela1[[#This Row],[PRONTO ACABADO2]]</f>
        <v>0</v>
      </c>
      <c r="BA3529" s="44">
        <f>IF(AG3529="",0,IF(ISTEXT(AG3529),H3529*VALUE(SUBSTITUTE(AG3529,"%",""))/100,H3529*AG3529))-Tabela1[[#This Row],[PESO EXPEDIDO2]]</f>
        <v>0</v>
      </c>
      <c r="BB3529" s="44">
        <f t="shared" si="466"/>
        <v>0</v>
      </c>
      <c r="BC3529" s="44">
        <f t="shared" si="467"/>
        <v>0</v>
      </c>
      <c r="BD3529" s="44"/>
    </row>
    <row r="3530" spans="1:56" ht="15.75" hidden="1" customHeight="1" x14ac:dyDescent="0.25">
      <c r="A3530" s="6"/>
      <c r="B3530" s="22"/>
      <c r="C3530" s="7"/>
      <c r="D3530" s="46"/>
      <c r="E3530" s="7"/>
      <c r="F3530" s="7"/>
      <c r="G3530" s="44"/>
      <c r="H3530" s="41">
        <f>Tabela1[[#This Row],[PESO UNI]]*Tabela1[[#This Row],[QTE]]</f>
        <v>0</v>
      </c>
      <c r="I3530" s="7"/>
      <c r="J3530" s="8"/>
      <c r="K3530" s="8"/>
      <c r="L3530" s="9"/>
      <c r="M3530" s="10"/>
      <c r="N3530" s="11"/>
      <c r="O3530" s="12"/>
      <c r="P3530" s="13"/>
      <c r="Q3530" s="14">
        <f>Tabela1[[#This Row],[QTDE/ Fabricação]]-Tabela1[[#This Row],[QTE]]</f>
        <v>0</v>
      </c>
      <c r="R3530" s="19">
        <f t="shared" si="462"/>
        <v>0</v>
      </c>
      <c r="S3530" s="19">
        <f t="shared" si="461"/>
        <v>0</v>
      </c>
      <c r="T3530" s="20">
        <f t="shared" si="463"/>
        <v>0</v>
      </c>
      <c r="U3530" s="17">
        <f>IFERROR(SUMIF('LISTA DE EMBARQUE'!B:B,MICRO!E:E,'LISTA DE EMBARQUE'!G:G),"")</f>
        <v>0</v>
      </c>
      <c r="V3530" s="12" t="str">
        <f>IFERROR(VLOOKUP(Tabela1[[#This Row],[COD.MDE]],'LISTA DE EMBARQUE'!B:L,11,0),"")</f>
        <v/>
      </c>
      <c r="W3530" s="13" t="str">
        <f>IFERROR(COUNTIF(#REF!,Tabela1[[#This Row],[Colunas5]]),"")</f>
        <v/>
      </c>
      <c r="X3530" s="14">
        <f>Tabela1[[#This Row],[QIANTIDADE EXPEDIDA]]*Tabela1[[#This Row],[PESO UNI]]</f>
        <v>0</v>
      </c>
      <c r="Y3530" s="14">
        <f t="shared" si="464"/>
        <v>0</v>
      </c>
      <c r="Z3530" s="21">
        <f>Tabela1[[#This Row],[PESO TOTAL]]-Tabela1[[#This Row],[Peso Expedido]]</f>
        <v>0</v>
      </c>
      <c r="AA3530" s="18"/>
      <c r="AB3530" s="15"/>
      <c r="AC3530" s="15"/>
      <c r="AD3530" s="15"/>
      <c r="AE3530" s="15"/>
      <c r="AF3530" s="15"/>
      <c r="AG3530" s="15"/>
      <c r="AH3530" s="15"/>
      <c r="AI3530" s="40" t="str">
        <f t="shared" si="460"/>
        <v>ok</v>
      </c>
      <c r="AJ3530"/>
      <c r="AK3530" t="str">
        <f>Tabela1[[#This Row],[Coluna1]]&amp;Tabela1[[#This Row],[PEDIDO]]</f>
        <v/>
      </c>
      <c r="AL3530"/>
      <c r="AM3530"/>
      <c r="AN3530"/>
      <c r="AO3530" t="str">
        <f t="shared" si="465"/>
        <v>/</v>
      </c>
      <c r="AP3530" t="str">
        <f>Tabela1[[#This Row],[TAG]]&amp;Tabela1[[#This Row],[PEDIDO]]&amp;Tabela1[[#This Row],[PRODUTO]]</f>
        <v/>
      </c>
      <c r="AQ3530" s="23" t="str">
        <f>Tabela1[[#This Row],[PRODUTO]]&amp;Tabela1[[#This Row],[TAG]]</f>
        <v/>
      </c>
      <c r="AR3530" s="183">
        <f>Tabela1[[#This Row],[PESO TOTAL]]*Tabela1[[#This Row],[MATÉRIA PRIMA]]</f>
        <v>0</v>
      </c>
      <c r="AS3530" s="28">
        <f>Tabela1[[#This Row],[PESO TOTAL]]*Tabela1[[#This Row],[PREPARAÇÃO ]]</f>
        <v>0</v>
      </c>
      <c r="AT3530" s="28">
        <f>Tabela1[[#This Row],[PESO TOTAL]]*Tabela1[[#This Row],[CALDEIRARIA]]</f>
        <v>0</v>
      </c>
      <c r="AU3530" s="28">
        <f>Tabela1[[#This Row],[PESO TOTAL]]*Tabela1[[#This Row],[SOLDA]]</f>
        <v>0</v>
      </c>
      <c r="AV3530" s="28">
        <f>Tabela1[[#This Row],[PESO TOTAL]]*Tabela1[[#This Row],[ACABAMENTO]]</f>
        <v>0</v>
      </c>
      <c r="AW3530" s="28">
        <f>Tabela1[[#This Row],[PESO TOTAL]]*Tabela1[[#This Row],[PRONTO ACABADO]]</f>
        <v>0</v>
      </c>
      <c r="AX3530" s="28">
        <f>Tabela1[[#This Row],[PESO TOTAL]]*Tabela1[[#This Row],[EXPEDIÇÃO ]]</f>
        <v>0</v>
      </c>
      <c r="AY3530" s="28" t="str">
        <f>Tabela1[[#This Row],[PEDIDO]]&amp;Tabela1[[#This Row],[PRODUTO]]</f>
        <v/>
      </c>
      <c r="AZ3530" s="44">
        <f>IF(AF3530="",0,IF(ISTEXT(AF3530),H3530*VALUE(SUBSTITUTE(AF3530,"%",""))/100,H3530*AF3530))-Tabela1[[#This Row],[PRONTO ACABADO2]]</f>
        <v>0</v>
      </c>
      <c r="BA3530" s="44">
        <f>IF(AG3530="",0,IF(ISTEXT(AG3530),H3530*VALUE(SUBSTITUTE(AG3530,"%",""))/100,H3530*AG3530))-Tabela1[[#This Row],[PESO EXPEDIDO2]]</f>
        <v>0</v>
      </c>
      <c r="BB3530" s="44">
        <f t="shared" si="466"/>
        <v>0</v>
      </c>
      <c r="BC3530" s="44">
        <f t="shared" si="467"/>
        <v>0</v>
      </c>
      <c r="BD3530" s="44"/>
    </row>
    <row r="3531" spans="1:56" ht="15.75" hidden="1" customHeight="1" x14ac:dyDescent="0.25">
      <c r="A3531" s="6"/>
      <c r="B3531" s="22"/>
      <c r="C3531" s="7"/>
      <c r="D3531" s="46"/>
      <c r="E3531" s="7"/>
      <c r="F3531" s="7"/>
      <c r="G3531" s="44"/>
      <c r="H3531" s="41">
        <f>Tabela1[[#This Row],[PESO UNI]]*Tabela1[[#This Row],[QTE]]</f>
        <v>0</v>
      </c>
      <c r="I3531" s="7"/>
      <c r="J3531" s="8"/>
      <c r="K3531" s="8"/>
      <c r="L3531" s="9"/>
      <c r="M3531" s="10"/>
      <c r="N3531" s="11"/>
      <c r="O3531" s="12"/>
      <c r="P3531" s="13"/>
      <c r="Q3531" s="14">
        <f>Tabela1[[#This Row],[QTDE/ Fabricação]]-Tabela1[[#This Row],[QTE]]</f>
        <v>0</v>
      </c>
      <c r="R3531" s="19">
        <f t="shared" si="462"/>
        <v>0</v>
      </c>
      <c r="S3531" s="19">
        <f t="shared" si="461"/>
        <v>0</v>
      </c>
      <c r="T3531" s="20">
        <f t="shared" si="463"/>
        <v>0</v>
      </c>
      <c r="U3531" s="17">
        <f>IFERROR(SUMIF('LISTA DE EMBARQUE'!B:B,MICRO!E:E,'LISTA DE EMBARQUE'!G:G),"")</f>
        <v>0</v>
      </c>
      <c r="V3531" s="12" t="str">
        <f>IFERROR(VLOOKUP(Tabela1[[#This Row],[COD.MDE]],'LISTA DE EMBARQUE'!B:L,11,0),"")</f>
        <v/>
      </c>
      <c r="W3531" s="13" t="str">
        <f>IFERROR(COUNTIF(#REF!,Tabela1[[#This Row],[Colunas5]]),"")</f>
        <v/>
      </c>
      <c r="X3531" s="14">
        <f>Tabela1[[#This Row],[QIANTIDADE EXPEDIDA]]*Tabela1[[#This Row],[PESO UNI]]</f>
        <v>0</v>
      </c>
      <c r="Y3531" s="14">
        <f t="shared" si="464"/>
        <v>0</v>
      </c>
      <c r="Z3531" s="21">
        <f>Tabela1[[#This Row],[PESO TOTAL]]-Tabela1[[#This Row],[Peso Expedido]]</f>
        <v>0</v>
      </c>
      <c r="AA3531" s="18"/>
      <c r="AB3531" s="15"/>
      <c r="AC3531" s="15"/>
      <c r="AD3531" s="15"/>
      <c r="AE3531" s="15"/>
      <c r="AF3531" s="15"/>
      <c r="AG3531" s="15"/>
      <c r="AH3531" s="15"/>
      <c r="AI3531" s="40" t="str">
        <f t="shared" si="460"/>
        <v>ok</v>
      </c>
      <c r="AJ3531"/>
      <c r="AK3531" t="str">
        <f>Tabela1[[#This Row],[Coluna1]]&amp;Tabela1[[#This Row],[PEDIDO]]</f>
        <v/>
      </c>
      <c r="AL3531"/>
      <c r="AM3531"/>
      <c r="AN3531"/>
      <c r="AO3531" t="str">
        <f t="shared" si="465"/>
        <v>/</v>
      </c>
      <c r="AP3531" t="str">
        <f>Tabela1[[#This Row],[TAG]]&amp;Tabela1[[#This Row],[PEDIDO]]&amp;Tabela1[[#This Row],[PRODUTO]]</f>
        <v/>
      </c>
      <c r="AQ3531" s="23" t="str">
        <f>Tabela1[[#This Row],[PRODUTO]]&amp;Tabela1[[#This Row],[TAG]]</f>
        <v/>
      </c>
      <c r="AR3531" s="183">
        <f>Tabela1[[#This Row],[PESO TOTAL]]*Tabela1[[#This Row],[MATÉRIA PRIMA]]</f>
        <v>0</v>
      </c>
      <c r="AS3531" s="28">
        <f>Tabela1[[#This Row],[PESO TOTAL]]*Tabela1[[#This Row],[PREPARAÇÃO ]]</f>
        <v>0</v>
      </c>
      <c r="AT3531" s="28">
        <f>Tabela1[[#This Row],[PESO TOTAL]]*Tabela1[[#This Row],[CALDEIRARIA]]</f>
        <v>0</v>
      </c>
      <c r="AU3531" s="28">
        <f>Tabela1[[#This Row],[PESO TOTAL]]*Tabela1[[#This Row],[SOLDA]]</f>
        <v>0</v>
      </c>
      <c r="AV3531" s="28">
        <f>Tabela1[[#This Row],[PESO TOTAL]]*Tabela1[[#This Row],[ACABAMENTO]]</f>
        <v>0</v>
      </c>
      <c r="AW3531" s="28">
        <f>Tabela1[[#This Row],[PESO TOTAL]]*Tabela1[[#This Row],[PRONTO ACABADO]]</f>
        <v>0</v>
      </c>
      <c r="AX3531" s="28">
        <f>Tabela1[[#This Row],[PESO TOTAL]]*Tabela1[[#This Row],[EXPEDIÇÃO ]]</f>
        <v>0</v>
      </c>
      <c r="AY3531" s="28" t="str">
        <f>Tabela1[[#This Row],[PEDIDO]]&amp;Tabela1[[#This Row],[PRODUTO]]</f>
        <v/>
      </c>
      <c r="AZ3531" s="44">
        <f>IF(AF3531="",0,IF(ISTEXT(AF3531),H3531*VALUE(SUBSTITUTE(AF3531,"%",""))/100,H3531*AF3531))-Tabela1[[#This Row],[PRONTO ACABADO2]]</f>
        <v>0</v>
      </c>
      <c r="BA3531" s="44">
        <f>IF(AG3531="",0,IF(ISTEXT(AG3531),H3531*VALUE(SUBSTITUTE(AG3531,"%",""))/100,H3531*AG3531))-Tabela1[[#This Row],[PESO EXPEDIDO2]]</f>
        <v>0</v>
      </c>
      <c r="BB3531" s="44">
        <f t="shared" si="466"/>
        <v>0</v>
      </c>
      <c r="BC3531" s="44">
        <f t="shared" si="467"/>
        <v>0</v>
      </c>
      <c r="BD3531" s="44"/>
    </row>
    <row r="3532" spans="1:56" ht="15.75" hidden="1" customHeight="1" x14ac:dyDescent="0.25">
      <c r="A3532" s="6"/>
      <c r="B3532" s="22"/>
      <c r="C3532" s="7"/>
      <c r="D3532" s="46"/>
      <c r="E3532" s="7"/>
      <c r="F3532" s="7"/>
      <c r="G3532" s="44"/>
      <c r="H3532" s="41">
        <f>Tabela1[[#This Row],[PESO UNI]]*Tabela1[[#This Row],[QTE]]</f>
        <v>0</v>
      </c>
      <c r="I3532" s="7"/>
      <c r="J3532" s="8"/>
      <c r="K3532" s="8"/>
      <c r="L3532" s="9"/>
      <c r="M3532" s="10"/>
      <c r="N3532" s="11"/>
      <c r="O3532" s="12"/>
      <c r="P3532" s="13"/>
      <c r="Q3532" s="14">
        <f>Tabela1[[#This Row],[QTDE/ Fabricação]]-Tabela1[[#This Row],[QTE]]</f>
        <v>0</v>
      </c>
      <c r="R3532" s="19">
        <f t="shared" si="462"/>
        <v>0</v>
      </c>
      <c r="S3532" s="19">
        <f t="shared" si="461"/>
        <v>0</v>
      </c>
      <c r="T3532" s="20">
        <f t="shared" si="463"/>
        <v>0</v>
      </c>
      <c r="U3532" s="17">
        <f>IFERROR(SUMIF('LISTA DE EMBARQUE'!B:B,MICRO!E:E,'LISTA DE EMBARQUE'!G:G),"")</f>
        <v>0</v>
      </c>
      <c r="V3532" s="12" t="str">
        <f>IFERROR(VLOOKUP(Tabela1[[#This Row],[COD.MDE]],'LISTA DE EMBARQUE'!B:L,11,0),"")</f>
        <v/>
      </c>
      <c r="W3532" s="13" t="str">
        <f>IFERROR(COUNTIF(#REF!,Tabela1[[#This Row],[Colunas5]]),"")</f>
        <v/>
      </c>
      <c r="X3532" s="14">
        <f>Tabela1[[#This Row],[QIANTIDADE EXPEDIDA]]*Tabela1[[#This Row],[PESO UNI]]</f>
        <v>0</v>
      </c>
      <c r="Y3532" s="14">
        <f t="shared" si="464"/>
        <v>0</v>
      </c>
      <c r="Z3532" s="21">
        <f>Tabela1[[#This Row],[PESO TOTAL]]-Tabela1[[#This Row],[Peso Expedido]]</f>
        <v>0</v>
      </c>
      <c r="AA3532" s="18"/>
      <c r="AB3532" s="15"/>
      <c r="AC3532" s="15"/>
      <c r="AD3532" s="15"/>
      <c r="AE3532" s="15"/>
      <c r="AF3532" s="15"/>
      <c r="AG3532" s="15"/>
      <c r="AH3532" s="15"/>
      <c r="AI3532" s="40" t="str">
        <f t="shared" si="460"/>
        <v>ok</v>
      </c>
      <c r="AJ3532"/>
      <c r="AK3532" t="str">
        <f>Tabela1[[#This Row],[Coluna1]]&amp;Tabela1[[#This Row],[PEDIDO]]</f>
        <v/>
      </c>
      <c r="AL3532"/>
      <c r="AM3532"/>
      <c r="AN3532"/>
      <c r="AO3532" t="str">
        <f t="shared" si="465"/>
        <v>/</v>
      </c>
      <c r="AP3532" t="str">
        <f>Tabela1[[#This Row],[TAG]]&amp;Tabela1[[#This Row],[PEDIDO]]&amp;Tabela1[[#This Row],[PRODUTO]]</f>
        <v/>
      </c>
      <c r="AQ3532" s="23" t="str">
        <f>Tabela1[[#This Row],[PRODUTO]]&amp;Tabela1[[#This Row],[TAG]]</f>
        <v/>
      </c>
      <c r="AR3532" s="183">
        <f>Tabela1[[#This Row],[PESO TOTAL]]*Tabela1[[#This Row],[MATÉRIA PRIMA]]</f>
        <v>0</v>
      </c>
      <c r="AS3532" s="28">
        <f>Tabela1[[#This Row],[PESO TOTAL]]*Tabela1[[#This Row],[PREPARAÇÃO ]]</f>
        <v>0</v>
      </c>
      <c r="AT3532" s="28">
        <f>Tabela1[[#This Row],[PESO TOTAL]]*Tabela1[[#This Row],[CALDEIRARIA]]</f>
        <v>0</v>
      </c>
      <c r="AU3532" s="28">
        <f>Tabela1[[#This Row],[PESO TOTAL]]*Tabela1[[#This Row],[SOLDA]]</f>
        <v>0</v>
      </c>
      <c r="AV3532" s="28">
        <f>Tabela1[[#This Row],[PESO TOTAL]]*Tabela1[[#This Row],[ACABAMENTO]]</f>
        <v>0</v>
      </c>
      <c r="AW3532" s="28">
        <f>Tabela1[[#This Row],[PESO TOTAL]]*Tabela1[[#This Row],[PRONTO ACABADO]]</f>
        <v>0</v>
      </c>
      <c r="AX3532" s="28">
        <f>Tabela1[[#This Row],[PESO TOTAL]]*Tabela1[[#This Row],[EXPEDIÇÃO ]]</f>
        <v>0</v>
      </c>
      <c r="AY3532" s="28" t="str">
        <f>Tabela1[[#This Row],[PEDIDO]]&amp;Tabela1[[#This Row],[PRODUTO]]</f>
        <v/>
      </c>
      <c r="AZ3532" s="44">
        <f>IF(AF3532="",0,IF(ISTEXT(AF3532),H3532*VALUE(SUBSTITUTE(AF3532,"%",""))/100,H3532*AF3532))-Tabela1[[#This Row],[PRONTO ACABADO2]]</f>
        <v>0</v>
      </c>
      <c r="BA3532" s="44">
        <f>IF(AG3532="",0,IF(ISTEXT(AG3532),H3532*VALUE(SUBSTITUTE(AG3532,"%",""))/100,H3532*AG3532))-Tabela1[[#This Row],[PESO EXPEDIDO2]]</f>
        <v>0</v>
      </c>
      <c r="BB3532" s="44">
        <f t="shared" si="466"/>
        <v>0</v>
      </c>
      <c r="BC3532" s="44">
        <f t="shared" si="467"/>
        <v>0</v>
      </c>
      <c r="BD3532" s="44"/>
    </row>
    <row r="3533" spans="1:56" ht="15.75" hidden="1" customHeight="1" x14ac:dyDescent="0.25">
      <c r="A3533" s="6"/>
      <c r="B3533" s="22"/>
      <c r="C3533" s="7"/>
      <c r="D3533" s="46"/>
      <c r="E3533" s="7"/>
      <c r="F3533" s="7"/>
      <c r="G3533" s="44"/>
      <c r="H3533" s="41">
        <f>Tabela1[[#This Row],[PESO UNI]]*Tabela1[[#This Row],[QTE]]</f>
        <v>0</v>
      </c>
      <c r="I3533" s="7"/>
      <c r="J3533" s="8"/>
      <c r="K3533" s="8"/>
      <c r="L3533" s="9"/>
      <c r="M3533" s="10"/>
      <c r="N3533" s="11"/>
      <c r="O3533" s="12"/>
      <c r="P3533" s="13"/>
      <c r="Q3533" s="14">
        <f>Tabela1[[#This Row],[QTDE/ Fabricação]]-Tabela1[[#This Row],[QTE]]</f>
        <v>0</v>
      </c>
      <c r="R3533" s="19">
        <f t="shared" si="462"/>
        <v>0</v>
      </c>
      <c r="S3533" s="19">
        <f t="shared" si="461"/>
        <v>0</v>
      </c>
      <c r="T3533" s="20">
        <f t="shared" si="463"/>
        <v>0</v>
      </c>
      <c r="U3533" s="17">
        <f>IFERROR(SUMIF('LISTA DE EMBARQUE'!B:B,MICRO!E:E,'LISTA DE EMBARQUE'!G:G),"")</f>
        <v>0</v>
      </c>
      <c r="V3533" s="12" t="str">
        <f>IFERROR(VLOOKUP(Tabela1[[#This Row],[COD.MDE]],'LISTA DE EMBARQUE'!B:L,11,0),"")</f>
        <v/>
      </c>
      <c r="W3533" s="13" t="str">
        <f>IFERROR(COUNTIF(#REF!,Tabela1[[#This Row],[Colunas5]]),"")</f>
        <v/>
      </c>
      <c r="X3533" s="14">
        <f>Tabela1[[#This Row],[QIANTIDADE EXPEDIDA]]*Tabela1[[#This Row],[PESO UNI]]</f>
        <v>0</v>
      </c>
      <c r="Y3533" s="14">
        <f t="shared" si="464"/>
        <v>0</v>
      </c>
      <c r="Z3533" s="21">
        <f>Tabela1[[#This Row],[PESO TOTAL]]-Tabela1[[#This Row],[Peso Expedido]]</f>
        <v>0</v>
      </c>
      <c r="AA3533" s="18"/>
      <c r="AB3533" s="15"/>
      <c r="AC3533" s="15"/>
      <c r="AD3533" s="15"/>
      <c r="AE3533" s="15"/>
      <c r="AF3533" s="15"/>
      <c r="AG3533" s="15"/>
      <c r="AH3533" s="15"/>
      <c r="AI3533" s="40" t="str">
        <f t="shared" si="460"/>
        <v>ok</v>
      </c>
      <c r="AJ3533"/>
      <c r="AK3533" t="str">
        <f>Tabela1[[#This Row],[Coluna1]]&amp;Tabela1[[#This Row],[PEDIDO]]</f>
        <v/>
      </c>
      <c r="AL3533"/>
      <c r="AM3533"/>
      <c r="AN3533"/>
      <c r="AO3533" t="str">
        <f t="shared" si="465"/>
        <v>/</v>
      </c>
      <c r="AP3533" t="str">
        <f>Tabela1[[#This Row],[TAG]]&amp;Tabela1[[#This Row],[PEDIDO]]&amp;Tabela1[[#This Row],[PRODUTO]]</f>
        <v/>
      </c>
      <c r="AQ3533" s="23" t="str">
        <f>Tabela1[[#This Row],[PRODUTO]]&amp;Tabela1[[#This Row],[TAG]]</f>
        <v/>
      </c>
      <c r="AR3533" s="183">
        <f>Tabela1[[#This Row],[PESO TOTAL]]*Tabela1[[#This Row],[MATÉRIA PRIMA]]</f>
        <v>0</v>
      </c>
      <c r="AS3533" s="28">
        <f>Tabela1[[#This Row],[PESO TOTAL]]*Tabela1[[#This Row],[PREPARAÇÃO ]]</f>
        <v>0</v>
      </c>
      <c r="AT3533" s="28">
        <f>Tabela1[[#This Row],[PESO TOTAL]]*Tabela1[[#This Row],[CALDEIRARIA]]</f>
        <v>0</v>
      </c>
      <c r="AU3533" s="28">
        <f>Tabela1[[#This Row],[PESO TOTAL]]*Tabela1[[#This Row],[SOLDA]]</f>
        <v>0</v>
      </c>
      <c r="AV3533" s="28">
        <f>Tabela1[[#This Row],[PESO TOTAL]]*Tabela1[[#This Row],[ACABAMENTO]]</f>
        <v>0</v>
      </c>
      <c r="AW3533" s="28">
        <f>Tabela1[[#This Row],[PESO TOTAL]]*Tabela1[[#This Row],[PRONTO ACABADO]]</f>
        <v>0</v>
      </c>
      <c r="AX3533" s="28">
        <f>Tabela1[[#This Row],[PESO TOTAL]]*Tabela1[[#This Row],[EXPEDIÇÃO ]]</f>
        <v>0</v>
      </c>
      <c r="AY3533" s="28" t="str">
        <f>Tabela1[[#This Row],[PEDIDO]]&amp;Tabela1[[#This Row],[PRODUTO]]</f>
        <v/>
      </c>
      <c r="AZ3533" s="44">
        <f>IF(AF3533="",0,IF(ISTEXT(AF3533),H3533*VALUE(SUBSTITUTE(AF3533,"%",""))/100,H3533*AF3533))-Tabela1[[#This Row],[PRONTO ACABADO2]]</f>
        <v>0</v>
      </c>
      <c r="BA3533" s="44">
        <f>IF(AG3533="",0,IF(ISTEXT(AG3533),H3533*VALUE(SUBSTITUTE(AG3533,"%",""))/100,H3533*AG3533))-Tabela1[[#This Row],[PESO EXPEDIDO2]]</f>
        <v>0</v>
      </c>
      <c r="BB3533" s="44">
        <f t="shared" si="466"/>
        <v>0</v>
      </c>
      <c r="BC3533" s="44">
        <f t="shared" si="467"/>
        <v>0</v>
      </c>
      <c r="BD3533" s="44"/>
    </row>
    <row r="3534" spans="1:56" ht="15.75" hidden="1" customHeight="1" x14ac:dyDescent="0.25">
      <c r="A3534" s="6"/>
      <c r="B3534" s="22"/>
      <c r="C3534" s="7"/>
      <c r="D3534" s="46"/>
      <c r="E3534" s="7"/>
      <c r="F3534" s="7"/>
      <c r="G3534" s="44"/>
      <c r="H3534" s="41">
        <f>Tabela1[[#This Row],[PESO UNI]]*Tabela1[[#This Row],[QTE]]</f>
        <v>0</v>
      </c>
      <c r="I3534" s="7"/>
      <c r="J3534" s="8"/>
      <c r="K3534" s="8"/>
      <c r="L3534" s="9"/>
      <c r="M3534" s="10"/>
      <c r="N3534" s="11"/>
      <c r="O3534" s="12"/>
      <c r="P3534" s="13"/>
      <c r="Q3534" s="14">
        <f>Tabela1[[#This Row],[QTDE/ Fabricação]]-Tabela1[[#This Row],[QTE]]</f>
        <v>0</v>
      </c>
      <c r="R3534" s="19">
        <f t="shared" si="462"/>
        <v>0</v>
      </c>
      <c r="S3534" s="19">
        <f t="shared" si="461"/>
        <v>0</v>
      </c>
      <c r="T3534" s="20">
        <f t="shared" si="463"/>
        <v>0</v>
      </c>
      <c r="U3534" s="17">
        <f>IFERROR(SUMIF('LISTA DE EMBARQUE'!B:B,MICRO!E:E,'LISTA DE EMBARQUE'!G:G),"")</f>
        <v>0</v>
      </c>
      <c r="V3534" s="12" t="str">
        <f>IFERROR(VLOOKUP(Tabela1[[#This Row],[COD.MDE]],'LISTA DE EMBARQUE'!B:L,11,0),"")</f>
        <v/>
      </c>
      <c r="W3534" s="13" t="str">
        <f>IFERROR(COUNTIF(#REF!,Tabela1[[#This Row],[Colunas5]]),"")</f>
        <v/>
      </c>
      <c r="X3534" s="14">
        <f>Tabela1[[#This Row],[QIANTIDADE EXPEDIDA]]*Tabela1[[#This Row],[PESO UNI]]</f>
        <v>0</v>
      </c>
      <c r="Y3534" s="14">
        <f t="shared" si="464"/>
        <v>0</v>
      </c>
      <c r="Z3534" s="21">
        <f>Tabela1[[#This Row],[PESO TOTAL]]-Tabela1[[#This Row],[Peso Expedido]]</f>
        <v>0</v>
      </c>
      <c r="AA3534" s="18"/>
      <c r="AB3534" s="15"/>
      <c r="AC3534" s="15"/>
      <c r="AD3534" s="15"/>
      <c r="AE3534" s="15"/>
      <c r="AF3534" s="15"/>
      <c r="AG3534" s="15"/>
      <c r="AH3534" s="15"/>
      <c r="AI3534" s="40" t="str">
        <f t="shared" si="460"/>
        <v>ok</v>
      </c>
      <c r="AJ3534"/>
      <c r="AK3534" t="str">
        <f>Tabela1[[#This Row],[Coluna1]]&amp;Tabela1[[#This Row],[PEDIDO]]</f>
        <v/>
      </c>
      <c r="AL3534"/>
      <c r="AM3534"/>
      <c r="AN3534"/>
      <c r="AO3534" t="str">
        <f t="shared" si="465"/>
        <v>/</v>
      </c>
      <c r="AP3534" t="str">
        <f>Tabela1[[#This Row],[TAG]]&amp;Tabela1[[#This Row],[PEDIDO]]&amp;Tabela1[[#This Row],[PRODUTO]]</f>
        <v/>
      </c>
      <c r="AQ3534" s="23" t="str">
        <f>Tabela1[[#This Row],[PRODUTO]]&amp;Tabela1[[#This Row],[TAG]]</f>
        <v/>
      </c>
      <c r="AR3534" s="183">
        <f>Tabela1[[#This Row],[PESO TOTAL]]*Tabela1[[#This Row],[MATÉRIA PRIMA]]</f>
        <v>0</v>
      </c>
      <c r="AS3534" s="28">
        <f>Tabela1[[#This Row],[PESO TOTAL]]*Tabela1[[#This Row],[PREPARAÇÃO ]]</f>
        <v>0</v>
      </c>
      <c r="AT3534" s="28">
        <f>Tabela1[[#This Row],[PESO TOTAL]]*Tabela1[[#This Row],[CALDEIRARIA]]</f>
        <v>0</v>
      </c>
      <c r="AU3534" s="28">
        <f>Tabela1[[#This Row],[PESO TOTAL]]*Tabela1[[#This Row],[SOLDA]]</f>
        <v>0</v>
      </c>
      <c r="AV3534" s="28">
        <f>Tabela1[[#This Row],[PESO TOTAL]]*Tabela1[[#This Row],[ACABAMENTO]]</f>
        <v>0</v>
      </c>
      <c r="AW3534" s="28">
        <f>Tabela1[[#This Row],[PESO TOTAL]]*Tabela1[[#This Row],[PRONTO ACABADO]]</f>
        <v>0</v>
      </c>
      <c r="AX3534" s="28">
        <f>Tabela1[[#This Row],[PESO TOTAL]]*Tabela1[[#This Row],[EXPEDIÇÃO ]]</f>
        <v>0</v>
      </c>
      <c r="AY3534" s="28" t="str">
        <f>Tabela1[[#This Row],[PEDIDO]]&amp;Tabela1[[#This Row],[PRODUTO]]</f>
        <v/>
      </c>
      <c r="AZ3534" s="44">
        <f>IF(AF3534="",0,IF(ISTEXT(AF3534),H3534*VALUE(SUBSTITUTE(AF3534,"%",""))/100,H3534*AF3534))-Tabela1[[#This Row],[PRONTO ACABADO2]]</f>
        <v>0</v>
      </c>
      <c r="BA3534" s="44">
        <f>IF(AG3534="",0,IF(ISTEXT(AG3534),H3534*VALUE(SUBSTITUTE(AG3534,"%",""))/100,H3534*AG3534))-Tabela1[[#This Row],[PESO EXPEDIDO2]]</f>
        <v>0</v>
      </c>
      <c r="BB3534" s="44">
        <f t="shared" si="466"/>
        <v>0</v>
      </c>
      <c r="BC3534" s="44">
        <f t="shared" si="467"/>
        <v>0</v>
      </c>
      <c r="BD3534" s="44"/>
    </row>
    <row r="3535" spans="1:56" ht="15.75" hidden="1" customHeight="1" x14ac:dyDescent="0.25">
      <c r="A3535" s="6"/>
      <c r="B3535" s="22"/>
      <c r="C3535" s="7"/>
      <c r="D3535" s="46"/>
      <c r="E3535" s="7"/>
      <c r="F3535" s="7"/>
      <c r="G3535" s="44"/>
      <c r="H3535" s="41">
        <f>Tabela1[[#This Row],[PESO UNI]]*Tabela1[[#This Row],[QTE]]</f>
        <v>0</v>
      </c>
      <c r="I3535" s="7"/>
      <c r="J3535" s="8"/>
      <c r="K3535" s="8"/>
      <c r="L3535" s="9"/>
      <c r="M3535" s="10"/>
      <c r="N3535" s="11"/>
      <c r="O3535" s="12"/>
      <c r="P3535" s="13"/>
      <c r="Q3535" s="14">
        <f>Tabela1[[#This Row],[QTDE/ Fabricação]]-Tabela1[[#This Row],[QTE]]</f>
        <v>0</v>
      </c>
      <c r="R3535" s="19">
        <f t="shared" si="462"/>
        <v>0</v>
      </c>
      <c r="S3535" s="19">
        <f t="shared" si="461"/>
        <v>0</v>
      </c>
      <c r="T3535" s="20">
        <f t="shared" si="463"/>
        <v>0</v>
      </c>
      <c r="U3535" s="17">
        <f>IFERROR(SUMIF('LISTA DE EMBARQUE'!B:B,MICRO!E:E,'LISTA DE EMBARQUE'!G:G),"")</f>
        <v>0</v>
      </c>
      <c r="V3535" s="12" t="str">
        <f>IFERROR(VLOOKUP(Tabela1[[#This Row],[COD.MDE]],'LISTA DE EMBARQUE'!B:L,11,0),"")</f>
        <v/>
      </c>
      <c r="W3535" s="13" t="str">
        <f>IFERROR(COUNTIF(#REF!,Tabela1[[#This Row],[Colunas5]]),"")</f>
        <v/>
      </c>
      <c r="X3535" s="14">
        <f>Tabela1[[#This Row],[QIANTIDADE EXPEDIDA]]*Tabela1[[#This Row],[PESO UNI]]</f>
        <v>0</v>
      </c>
      <c r="Y3535" s="14">
        <f t="shared" si="464"/>
        <v>0</v>
      </c>
      <c r="Z3535" s="21">
        <f>Tabela1[[#This Row],[PESO TOTAL]]-Tabela1[[#This Row],[Peso Expedido]]</f>
        <v>0</v>
      </c>
      <c r="AA3535" s="18"/>
      <c r="AB3535" s="15"/>
      <c r="AC3535" s="15"/>
      <c r="AD3535" s="15"/>
      <c r="AE3535" s="15"/>
      <c r="AF3535" s="15"/>
      <c r="AG3535" s="15"/>
      <c r="AH3535" s="15"/>
      <c r="AI3535" s="40" t="str">
        <f t="shared" si="460"/>
        <v>ok</v>
      </c>
      <c r="AJ3535"/>
      <c r="AK3535" t="str">
        <f>Tabela1[[#This Row],[Coluna1]]&amp;Tabela1[[#This Row],[PEDIDO]]</f>
        <v/>
      </c>
      <c r="AL3535"/>
      <c r="AM3535"/>
      <c r="AN3535"/>
      <c r="AO3535" t="str">
        <f t="shared" si="465"/>
        <v>/</v>
      </c>
      <c r="AP3535" t="str">
        <f>Tabela1[[#This Row],[TAG]]&amp;Tabela1[[#This Row],[PEDIDO]]&amp;Tabela1[[#This Row],[PRODUTO]]</f>
        <v/>
      </c>
      <c r="AQ3535" s="23" t="str">
        <f>Tabela1[[#This Row],[PRODUTO]]&amp;Tabela1[[#This Row],[TAG]]</f>
        <v/>
      </c>
      <c r="AR3535" s="183">
        <f>Tabela1[[#This Row],[PESO TOTAL]]*Tabela1[[#This Row],[MATÉRIA PRIMA]]</f>
        <v>0</v>
      </c>
      <c r="AS3535" s="28">
        <f>Tabela1[[#This Row],[PESO TOTAL]]*Tabela1[[#This Row],[PREPARAÇÃO ]]</f>
        <v>0</v>
      </c>
      <c r="AT3535" s="28">
        <f>Tabela1[[#This Row],[PESO TOTAL]]*Tabela1[[#This Row],[CALDEIRARIA]]</f>
        <v>0</v>
      </c>
      <c r="AU3535" s="28">
        <f>Tabela1[[#This Row],[PESO TOTAL]]*Tabela1[[#This Row],[SOLDA]]</f>
        <v>0</v>
      </c>
      <c r="AV3535" s="28">
        <f>Tabela1[[#This Row],[PESO TOTAL]]*Tabela1[[#This Row],[ACABAMENTO]]</f>
        <v>0</v>
      </c>
      <c r="AW3535" s="28">
        <f>Tabela1[[#This Row],[PESO TOTAL]]*Tabela1[[#This Row],[PRONTO ACABADO]]</f>
        <v>0</v>
      </c>
      <c r="AX3535" s="28">
        <f>Tabela1[[#This Row],[PESO TOTAL]]*Tabela1[[#This Row],[EXPEDIÇÃO ]]</f>
        <v>0</v>
      </c>
      <c r="AY3535" s="28" t="str">
        <f>Tabela1[[#This Row],[PEDIDO]]&amp;Tabela1[[#This Row],[PRODUTO]]</f>
        <v/>
      </c>
      <c r="AZ3535" s="44">
        <f>IF(AF3535="",0,IF(ISTEXT(AF3535),H3535*VALUE(SUBSTITUTE(AF3535,"%",""))/100,H3535*AF3535))-Tabela1[[#This Row],[PRONTO ACABADO2]]</f>
        <v>0</v>
      </c>
      <c r="BA3535" s="44">
        <f>IF(AG3535="",0,IF(ISTEXT(AG3535),H3535*VALUE(SUBSTITUTE(AG3535,"%",""))/100,H3535*AG3535))-Tabela1[[#This Row],[PESO EXPEDIDO2]]</f>
        <v>0</v>
      </c>
      <c r="BB3535" s="44">
        <f t="shared" si="466"/>
        <v>0</v>
      </c>
      <c r="BC3535" s="44">
        <f t="shared" si="467"/>
        <v>0</v>
      </c>
      <c r="BD3535" s="44"/>
    </row>
    <row r="3536" spans="1:56" ht="15.75" hidden="1" customHeight="1" x14ac:dyDescent="0.25">
      <c r="A3536" s="6"/>
      <c r="B3536" s="22"/>
      <c r="C3536" s="7"/>
      <c r="D3536" s="46"/>
      <c r="E3536" s="7"/>
      <c r="F3536" s="7"/>
      <c r="G3536" s="44"/>
      <c r="H3536" s="41">
        <f>Tabela1[[#This Row],[PESO UNI]]*Tabela1[[#This Row],[QTE]]</f>
        <v>0</v>
      </c>
      <c r="I3536" s="7"/>
      <c r="J3536" s="8"/>
      <c r="K3536" s="8"/>
      <c r="L3536" s="9"/>
      <c r="M3536" s="10"/>
      <c r="N3536" s="11"/>
      <c r="O3536" s="12"/>
      <c r="P3536" s="13"/>
      <c r="Q3536" s="14">
        <f>Tabela1[[#This Row],[QTDE/ Fabricação]]-Tabela1[[#This Row],[QTE]]</f>
        <v>0</v>
      </c>
      <c r="R3536" s="19">
        <f t="shared" si="462"/>
        <v>0</v>
      </c>
      <c r="S3536" s="19">
        <f t="shared" si="461"/>
        <v>0</v>
      </c>
      <c r="T3536" s="20">
        <f t="shared" si="463"/>
        <v>0</v>
      </c>
      <c r="U3536" s="17">
        <f>IFERROR(SUMIF('LISTA DE EMBARQUE'!B:B,MICRO!E:E,'LISTA DE EMBARQUE'!G:G),"")</f>
        <v>0</v>
      </c>
      <c r="V3536" s="12" t="str">
        <f>IFERROR(VLOOKUP(Tabela1[[#This Row],[COD.MDE]],'LISTA DE EMBARQUE'!B:L,11,0),"")</f>
        <v/>
      </c>
      <c r="W3536" s="13" t="str">
        <f>IFERROR(COUNTIF(#REF!,Tabela1[[#This Row],[Colunas5]]),"")</f>
        <v/>
      </c>
      <c r="X3536" s="14">
        <f>Tabela1[[#This Row],[QIANTIDADE EXPEDIDA]]*Tabela1[[#This Row],[PESO UNI]]</f>
        <v>0</v>
      </c>
      <c r="Y3536" s="14">
        <f t="shared" si="464"/>
        <v>0</v>
      </c>
      <c r="Z3536" s="21">
        <f>Tabela1[[#This Row],[PESO TOTAL]]-Tabela1[[#This Row],[Peso Expedido]]</f>
        <v>0</v>
      </c>
      <c r="AA3536" s="18"/>
      <c r="AB3536" s="15"/>
      <c r="AC3536" s="15"/>
      <c r="AD3536" s="15"/>
      <c r="AE3536" s="15"/>
      <c r="AF3536" s="15"/>
      <c r="AG3536" s="15"/>
      <c r="AH3536" s="15"/>
      <c r="AI3536" s="40" t="str">
        <f t="shared" si="460"/>
        <v>ok</v>
      </c>
      <c r="AJ3536"/>
      <c r="AK3536" t="str">
        <f>Tabela1[[#This Row],[Coluna1]]&amp;Tabela1[[#This Row],[PEDIDO]]</f>
        <v/>
      </c>
      <c r="AL3536"/>
      <c r="AM3536"/>
      <c r="AN3536"/>
      <c r="AO3536" t="str">
        <f t="shared" si="465"/>
        <v>/</v>
      </c>
      <c r="AP3536" t="str">
        <f>Tabela1[[#This Row],[TAG]]&amp;Tabela1[[#This Row],[PEDIDO]]&amp;Tabela1[[#This Row],[PRODUTO]]</f>
        <v/>
      </c>
      <c r="AQ3536" s="23" t="str">
        <f>Tabela1[[#This Row],[PRODUTO]]&amp;Tabela1[[#This Row],[TAG]]</f>
        <v/>
      </c>
      <c r="AR3536" s="183">
        <f>Tabela1[[#This Row],[PESO TOTAL]]*Tabela1[[#This Row],[MATÉRIA PRIMA]]</f>
        <v>0</v>
      </c>
      <c r="AS3536" s="28">
        <f>Tabela1[[#This Row],[PESO TOTAL]]*Tabela1[[#This Row],[PREPARAÇÃO ]]</f>
        <v>0</v>
      </c>
      <c r="AT3536" s="28">
        <f>Tabela1[[#This Row],[PESO TOTAL]]*Tabela1[[#This Row],[CALDEIRARIA]]</f>
        <v>0</v>
      </c>
      <c r="AU3536" s="28">
        <f>Tabela1[[#This Row],[PESO TOTAL]]*Tabela1[[#This Row],[SOLDA]]</f>
        <v>0</v>
      </c>
      <c r="AV3536" s="28">
        <f>Tabela1[[#This Row],[PESO TOTAL]]*Tabela1[[#This Row],[ACABAMENTO]]</f>
        <v>0</v>
      </c>
      <c r="AW3536" s="28">
        <f>Tabela1[[#This Row],[PESO TOTAL]]*Tabela1[[#This Row],[PRONTO ACABADO]]</f>
        <v>0</v>
      </c>
      <c r="AX3536" s="28">
        <f>Tabela1[[#This Row],[PESO TOTAL]]*Tabela1[[#This Row],[EXPEDIÇÃO ]]</f>
        <v>0</v>
      </c>
      <c r="AY3536" s="28" t="str">
        <f>Tabela1[[#This Row],[PEDIDO]]&amp;Tabela1[[#This Row],[PRODUTO]]</f>
        <v/>
      </c>
      <c r="AZ3536" s="44">
        <f>IF(AF3536="",0,IF(ISTEXT(AF3536),H3536*VALUE(SUBSTITUTE(AF3536,"%",""))/100,H3536*AF3536))-Tabela1[[#This Row],[PRONTO ACABADO2]]</f>
        <v>0</v>
      </c>
      <c r="BA3536" s="44">
        <f>IF(AG3536="",0,IF(ISTEXT(AG3536),H3536*VALUE(SUBSTITUTE(AG3536,"%",""))/100,H3536*AG3536))-Tabela1[[#This Row],[PESO EXPEDIDO2]]</f>
        <v>0</v>
      </c>
      <c r="BB3536" s="44">
        <f t="shared" si="466"/>
        <v>0</v>
      </c>
      <c r="BC3536" s="44">
        <f t="shared" si="467"/>
        <v>0</v>
      </c>
      <c r="BD3536" s="44"/>
    </row>
    <row r="3537" spans="1:56" ht="15.75" hidden="1" customHeight="1" x14ac:dyDescent="0.25">
      <c r="A3537" s="6"/>
      <c r="B3537" s="22"/>
      <c r="C3537" s="7"/>
      <c r="D3537" s="46"/>
      <c r="E3537" s="7"/>
      <c r="F3537" s="7"/>
      <c r="G3537" s="44"/>
      <c r="H3537" s="41">
        <f>Tabela1[[#This Row],[PESO UNI]]*Tabela1[[#This Row],[QTE]]</f>
        <v>0</v>
      </c>
      <c r="I3537" s="7"/>
      <c r="J3537" s="8"/>
      <c r="K3537" s="8"/>
      <c r="L3537" s="9"/>
      <c r="M3537" s="10"/>
      <c r="N3537" s="11"/>
      <c r="O3537" s="12"/>
      <c r="P3537" s="13"/>
      <c r="Q3537" s="14">
        <f>Tabela1[[#This Row],[QTDE/ Fabricação]]-Tabela1[[#This Row],[QTE]]</f>
        <v>0</v>
      </c>
      <c r="R3537" s="19">
        <f t="shared" si="462"/>
        <v>0</v>
      </c>
      <c r="S3537" s="19">
        <f t="shared" si="461"/>
        <v>0</v>
      </c>
      <c r="T3537" s="20">
        <f t="shared" si="463"/>
        <v>0</v>
      </c>
      <c r="U3537" s="17">
        <f>IFERROR(SUMIF('LISTA DE EMBARQUE'!B:B,MICRO!E:E,'LISTA DE EMBARQUE'!G:G),"")</f>
        <v>0</v>
      </c>
      <c r="V3537" s="12" t="str">
        <f>IFERROR(VLOOKUP(Tabela1[[#This Row],[COD.MDE]],'LISTA DE EMBARQUE'!B:L,11,0),"")</f>
        <v/>
      </c>
      <c r="W3537" s="13" t="str">
        <f>IFERROR(COUNTIF(#REF!,Tabela1[[#This Row],[Colunas5]]),"")</f>
        <v/>
      </c>
      <c r="X3537" s="14">
        <f>Tabela1[[#This Row],[QIANTIDADE EXPEDIDA]]*Tabela1[[#This Row],[PESO UNI]]</f>
        <v>0</v>
      </c>
      <c r="Y3537" s="14">
        <f t="shared" si="464"/>
        <v>0</v>
      </c>
      <c r="Z3537" s="21">
        <f>Tabela1[[#This Row],[PESO TOTAL]]-Tabela1[[#This Row],[Peso Expedido]]</f>
        <v>0</v>
      </c>
      <c r="AA3537" s="18"/>
      <c r="AB3537" s="15"/>
      <c r="AC3537" s="15"/>
      <c r="AD3537" s="15"/>
      <c r="AE3537" s="15"/>
      <c r="AF3537" s="15"/>
      <c r="AG3537" s="15"/>
      <c r="AH3537" s="15"/>
      <c r="AI3537" s="40" t="str">
        <f t="shared" ref="AI3537:AI3600" si="468">IF(Z3537&lt;=0,"ok","")</f>
        <v>ok</v>
      </c>
      <c r="AJ3537"/>
      <c r="AK3537" t="str">
        <f>Tabela1[[#This Row],[Coluna1]]&amp;Tabela1[[#This Row],[PEDIDO]]</f>
        <v/>
      </c>
      <c r="AL3537"/>
      <c r="AM3537"/>
      <c r="AN3537"/>
      <c r="AO3537" t="str">
        <f t="shared" si="465"/>
        <v>/</v>
      </c>
      <c r="AP3537" t="str">
        <f>Tabela1[[#This Row],[TAG]]&amp;Tabela1[[#This Row],[PEDIDO]]&amp;Tabela1[[#This Row],[PRODUTO]]</f>
        <v/>
      </c>
      <c r="AQ3537" s="23" t="str">
        <f>Tabela1[[#This Row],[PRODUTO]]&amp;Tabela1[[#This Row],[TAG]]</f>
        <v/>
      </c>
      <c r="AR3537" s="183">
        <f>Tabela1[[#This Row],[PESO TOTAL]]*Tabela1[[#This Row],[MATÉRIA PRIMA]]</f>
        <v>0</v>
      </c>
      <c r="AS3537" s="28">
        <f>Tabela1[[#This Row],[PESO TOTAL]]*Tabela1[[#This Row],[PREPARAÇÃO ]]</f>
        <v>0</v>
      </c>
      <c r="AT3537" s="28">
        <f>Tabela1[[#This Row],[PESO TOTAL]]*Tabela1[[#This Row],[CALDEIRARIA]]</f>
        <v>0</v>
      </c>
      <c r="AU3537" s="28">
        <f>Tabela1[[#This Row],[PESO TOTAL]]*Tabela1[[#This Row],[SOLDA]]</f>
        <v>0</v>
      </c>
      <c r="AV3537" s="28">
        <f>Tabela1[[#This Row],[PESO TOTAL]]*Tabela1[[#This Row],[ACABAMENTO]]</f>
        <v>0</v>
      </c>
      <c r="AW3537" s="28">
        <f>Tabela1[[#This Row],[PESO TOTAL]]*Tabela1[[#This Row],[PRONTO ACABADO]]</f>
        <v>0</v>
      </c>
      <c r="AX3537" s="28">
        <f>Tabela1[[#This Row],[PESO TOTAL]]*Tabela1[[#This Row],[EXPEDIÇÃO ]]</f>
        <v>0</v>
      </c>
      <c r="AY3537" s="28" t="str">
        <f>Tabela1[[#This Row],[PEDIDO]]&amp;Tabela1[[#This Row],[PRODUTO]]</f>
        <v/>
      </c>
      <c r="AZ3537" s="44">
        <f>IF(AF3537="",0,IF(ISTEXT(AF3537),H3537*VALUE(SUBSTITUTE(AF3537,"%",""))/100,H3537*AF3537))-Tabela1[[#This Row],[PRONTO ACABADO2]]</f>
        <v>0</v>
      </c>
      <c r="BA3537" s="44">
        <f>IF(AG3537="",0,IF(ISTEXT(AG3537),H3537*VALUE(SUBSTITUTE(AG3537,"%",""))/100,H3537*AG3537))-Tabela1[[#This Row],[PESO EXPEDIDO2]]</f>
        <v>0</v>
      </c>
      <c r="BB3537" s="44">
        <f t="shared" si="466"/>
        <v>0</v>
      </c>
      <c r="BC3537" s="44">
        <f t="shared" si="467"/>
        <v>0</v>
      </c>
      <c r="BD3537" s="44"/>
    </row>
    <row r="3538" spans="1:56" ht="15.75" hidden="1" customHeight="1" x14ac:dyDescent="0.25">
      <c r="A3538" s="6"/>
      <c r="B3538" s="22"/>
      <c r="C3538" s="7"/>
      <c r="D3538" s="46"/>
      <c r="E3538" s="7"/>
      <c r="F3538" s="7"/>
      <c r="G3538" s="44"/>
      <c r="H3538" s="41">
        <f>Tabela1[[#This Row],[PESO UNI]]*Tabela1[[#This Row],[QTE]]</f>
        <v>0</v>
      </c>
      <c r="I3538" s="7"/>
      <c r="J3538" s="8"/>
      <c r="K3538" s="8"/>
      <c r="L3538" s="9"/>
      <c r="M3538" s="10"/>
      <c r="N3538" s="11"/>
      <c r="O3538" s="12"/>
      <c r="P3538" s="13"/>
      <c r="Q3538" s="14">
        <f>Tabela1[[#This Row],[QTDE/ Fabricação]]-Tabela1[[#This Row],[QTE]]</f>
        <v>0</v>
      </c>
      <c r="R3538" s="19">
        <f t="shared" si="462"/>
        <v>0</v>
      </c>
      <c r="S3538" s="19">
        <f t="shared" si="461"/>
        <v>0</v>
      </c>
      <c r="T3538" s="20">
        <f t="shared" si="463"/>
        <v>0</v>
      </c>
      <c r="U3538" s="17">
        <f>IFERROR(SUMIF('LISTA DE EMBARQUE'!B:B,MICRO!E:E,'LISTA DE EMBARQUE'!G:G),"")</f>
        <v>0</v>
      </c>
      <c r="V3538" s="12" t="str">
        <f>IFERROR(VLOOKUP(Tabela1[[#This Row],[COD.MDE]],'LISTA DE EMBARQUE'!B:L,11,0),"")</f>
        <v/>
      </c>
      <c r="W3538" s="13" t="str">
        <f>IFERROR(COUNTIF(#REF!,Tabela1[[#This Row],[Colunas5]]),"")</f>
        <v/>
      </c>
      <c r="X3538" s="14">
        <f>Tabela1[[#This Row],[QIANTIDADE EXPEDIDA]]*Tabela1[[#This Row],[PESO UNI]]</f>
        <v>0</v>
      </c>
      <c r="Y3538" s="14">
        <f t="shared" si="464"/>
        <v>0</v>
      </c>
      <c r="Z3538" s="21">
        <f>Tabela1[[#This Row],[PESO TOTAL]]-Tabela1[[#This Row],[Peso Expedido]]</f>
        <v>0</v>
      </c>
      <c r="AA3538" s="18"/>
      <c r="AB3538" s="15"/>
      <c r="AC3538" s="15"/>
      <c r="AD3538" s="15"/>
      <c r="AE3538" s="15"/>
      <c r="AF3538" s="15"/>
      <c r="AG3538" s="15"/>
      <c r="AH3538" s="15"/>
      <c r="AI3538" s="40" t="str">
        <f t="shared" si="468"/>
        <v>ok</v>
      </c>
      <c r="AJ3538"/>
      <c r="AK3538" t="str">
        <f>Tabela1[[#This Row],[Coluna1]]&amp;Tabela1[[#This Row],[PEDIDO]]</f>
        <v/>
      </c>
      <c r="AL3538"/>
      <c r="AM3538"/>
      <c r="AN3538"/>
      <c r="AO3538" t="str">
        <f t="shared" si="465"/>
        <v>/</v>
      </c>
      <c r="AP3538" t="str">
        <f>Tabela1[[#This Row],[TAG]]&amp;Tabela1[[#This Row],[PEDIDO]]&amp;Tabela1[[#This Row],[PRODUTO]]</f>
        <v/>
      </c>
      <c r="AQ3538" s="23" t="str">
        <f>Tabela1[[#This Row],[PRODUTO]]&amp;Tabela1[[#This Row],[TAG]]</f>
        <v/>
      </c>
      <c r="AR3538" s="183">
        <f>Tabela1[[#This Row],[PESO TOTAL]]*Tabela1[[#This Row],[MATÉRIA PRIMA]]</f>
        <v>0</v>
      </c>
      <c r="AS3538" s="28">
        <f>Tabela1[[#This Row],[PESO TOTAL]]*Tabela1[[#This Row],[PREPARAÇÃO ]]</f>
        <v>0</v>
      </c>
      <c r="AT3538" s="28">
        <f>Tabela1[[#This Row],[PESO TOTAL]]*Tabela1[[#This Row],[CALDEIRARIA]]</f>
        <v>0</v>
      </c>
      <c r="AU3538" s="28">
        <f>Tabela1[[#This Row],[PESO TOTAL]]*Tabela1[[#This Row],[SOLDA]]</f>
        <v>0</v>
      </c>
      <c r="AV3538" s="28">
        <f>Tabela1[[#This Row],[PESO TOTAL]]*Tabela1[[#This Row],[ACABAMENTO]]</f>
        <v>0</v>
      </c>
      <c r="AW3538" s="28">
        <f>Tabela1[[#This Row],[PESO TOTAL]]*Tabela1[[#This Row],[PRONTO ACABADO]]</f>
        <v>0</v>
      </c>
      <c r="AX3538" s="28">
        <f>Tabela1[[#This Row],[PESO TOTAL]]*Tabela1[[#This Row],[EXPEDIÇÃO ]]</f>
        <v>0</v>
      </c>
      <c r="AY3538" s="28" t="str">
        <f>Tabela1[[#This Row],[PEDIDO]]&amp;Tabela1[[#This Row],[PRODUTO]]</f>
        <v/>
      </c>
      <c r="AZ3538" s="44">
        <f>IF(AF3538="",0,IF(ISTEXT(AF3538),H3538*VALUE(SUBSTITUTE(AF3538,"%",""))/100,H3538*AF3538))-Tabela1[[#This Row],[PRONTO ACABADO2]]</f>
        <v>0</v>
      </c>
      <c r="BA3538" s="44">
        <f>IF(AG3538="",0,IF(ISTEXT(AG3538),H3538*VALUE(SUBSTITUTE(AG3538,"%",""))/100,H3538*AG3538))-Tabela1[[#This Row],[PESO EXPEDIDO2]]</f>
        <v>0</v>
      </c>
      <c r="BB3538" s="44">
        <f t="shared" si="466"/>
        <v>0</v>
      </c>
      <c r="BC3538" s="44">
        <f t="shared" si="467"/>
        <v>0</v>
      </c>
      <c r="BD3538" s="44"/>
    </row>
    <row r="3539" spans="1:56" ht="15.75" hidden="1" customHeight="1" x14ac:dyDescent="0.25">
      <c r="A3539" s="6"/>
      <c r="B3539" s="22"/>
      <c r="C3539" s="7"/>
      <c r="D3539" s="46"/>
      <c r="E3539" s="7"/>
      <c r="F3539" s="7"/>
      <c r="G3539" s="44"/>
      <c r="H3539" s="41">
        <f>Tabela1[[#This Row],[PESO UNI]]*Tabela1[[#This Row],[QTE]]</f>
        <v>0</v>
      </c>
      <c r="I3539" s="7"/>
      <c r="J3539" s="8"/>
      <c r="K3539" s="8"/>
      <c r="L3539" s="9"/>
      <c r="M3539" s="10"/>
      <c r="N3539" s="11"/>
      <c r="O3539" s="12"/>
      <c r="P3539" s="13"/>
      <c r="Q3539" s="14">
        <f>Tabela1[[#This Row],[QTDE/ Fabricação]]-Tabela1[[#This Row],[QTE]]</f>
        <v>0</v>
      </c>
      <c r="R3539" s="19">
        <f t="shared" si="462"/>
        <v>0</v>
      </c>
      <c r="S3539" s="19">
        <f t="shared" si="461"/>
        <v>0</v>
      </c>
      <c r="T3539" s="20">
        <f t="shared" si="463"/>
        <v>0</v>
      </c>
      <c r="U3539" s="17">
        <f>IFERROR(SUMIF('LISTA DE EMBARQUE'!B:B,MICRO!E:E,'LISTA DE EMBARQUE'!G:G),"")</f>
        <v>0</v>
      </c>
      <c r="V3539" s="12" t="str">
        <f>IFERROR(VLOOKUP(Tabela1[[#This Row],[COD.MDE]],'LISTA DE EMBARQUE'!B:L,11,0),"")</f>
        <v/>
      </c>
      <c r="W3539" s="13" t="str">
        <f>IFERROR(COUNTIF(#REF!,Tabela1[[#This Row],[Colunas5]]),"")</f>
        <v/>
      </c>
      <c r="X3539" s="14">
        <f>Tabela1[[#This Row],[QIANTIDADE EXPEDIDA]]*Tabela1[[#This Row],[PESO UNI]]</f>
        <v>0</v>
      </c>
      <c r="Y3539" s="14">
        <f t="shared" si="464"/>
        <v>0</v>
      </c>
      <c r="Z3539" s="21">
        <f>Tabela1[[#This Row],[PESO TOTAL]]-Tabela1[[#This Row],[Peso Expedido]]</f>
        <v>0</v>
      </c>
      <c r="AA3539" s="18"/>
      <c r="AB3539" s="15"/>
      <c r="AC3539" s="15"/>
      <c r="AD3539" s="15"/>
      <c r="AE3539" s="15"/>
      <c r="AF3539" s="15"/>
      <c r="AG3539" s="15"/>
      <c r="AH3539" s="15"/>
      <c r="AI3539" s="40" t="str">
        <f t="shared" si="468"/>
        <v>ok</v>
      </c>
      <c r="AJ3539"/>
      <c r="AK3539" t="str">
        <f>Tabela1[[#This Row],[Coluna1]]&amp;Tabela1[[#This Row],[PEDIDO]]</f>
        <v/>
      </c>
      <c r="AL3539"/>
      <c r="AM3539"/>
      <c r="AN3539"/>
      <c r="AO3539" t="str">
        <f t="shared" si="465"/>
        <v>/</v>
      </c>
      <c r="AP3539" t="str">
        <f>Tabela1[[#This Row],[TAG]]&amp;Tabela1[[#This Row],[PEDIDO]]&amp;Tabela1[[#This Row],[PRODUTO]]</f>
        <v/>
      </c>
      <c r="AQ3539" s="23" t="str">
        <f>Tabela1[[#This Row],[PRODUTO]]&amp;Tabela1[[#This Row],[TAG]]</f>
        <v/>
      </c>
      <c r="AR3539" s="183">
        <f>Tabela1[[#This Row],[PESO TOTAL]]*Tabela1[[#This Row],[MATÉRIA PRIMA]]</f>
        <v>0</v>
      </c>
      <c r="AS3539" s="28">
        <f>Tabela1[[#This Row],[PESO TOTAL]]*Tabela1[[#This Row],[PREPARAÇÃO ]]</f>
        <v>0</v>
      </c>
      <c r="AT3539" s="28">
        <f>Tabela1[[#This Row],[PESO TOTAL]]*Tabela1[[#This Row],[CALDEIRARIA]]</f>
        <v>0</v>
      </c>
      <c r="AU3539" s="28">
        <f>Tabela1[[#This Row],[PESO TOTAL]]*Tabela1[[#This Row],[SOLDA]]</f>
        <v>0</v>
      </c>
      <c r="AV3539" s="28">
        <f>Tabela1[[#This Row],[PESO TOTAL]]*Tabela1[[#This Row],[ACABAMENTO]]</f>
        <v>0</v>
      </c>
      <c r="AW3539" s="28">
        <f>Tabela1[[#This Row],[PESO TOTAL]]*Tabela1[[#This Row],[PRONTO ACABADO]]</f>
        <v>0</v>
      </c>
      <c r="AX3539" s="28">
        <f>Tabela1[[#This Row],[PESO TOTAL]]*Tabela1[[#This Row],[EXPEDIÇÃO ]]</f>
        <v>0</v>
      </c>
      <c r="AY3539" s="28" t="str">
        <f>Tabela1[[#This Row],[PEDIDO]]&amp;Tabela1[[#This Row],[PRODUTO]]</f>
        <v/>
      </c>
      <c r="AZ3539" s="44">
        <f>IF(AF3539="",0,IF(ISTEXT(AF3539),H3539*VALUE(SUBSTITUTE(AF3539,"%",""))/100,H3539*AF3539))-Tabela1[[#This Row],[PRONTO ACABADO2]]</f>
        <v>0</v>
      </c>
      <c r="BA3539" s="44">
        <f>IF(AG3539="",0,IF(ISTEXT(AG3539),H3539*VALUE(SUBSTITUTE(AG3539,"%",""))/100,H3539*AG3539))-Tabela1[[#This Row],[PESO EXPEDIDO2]]</f>
        <v>0</v>
      </c>
      <c r="BB3539" s="44">
        <f t="shared" si="466"/>
        <v>0</v>
      </c>
      <c r="BC3539" s="44">
        <f t="shared" si="467"/>
        <v>0</v>
      </c>
      <c r="BD3539" s="44"/>
    </row>
    <row r="3540" spans="1:56" ht="15.75" hidden="1" customHeight="1" x14ac:dyDescent="0.25">
      <c r="A3540" s="6"/>
      <c r="B3540" s="22"/>
      <c r="C3540" s="7"/>
      <c r="D3540" s="46"/>
      <c r="E3540" s="7"/>
      <c r="F3540" s="7"/>
      <c r="G3540" s="44"/>
      <c r="H3540" s="41">
        <f>Tabela1[[#This Row],[PESO UNI]]*Tabela1[[#This Row],[QTE]]</f>
        <v>0</v>
      </c>
      <c r="I3540" s="7"/>
      <c r="J3540" s="8"/>
      <c r="K3540" s="8"/>
      <c r="L3540" s="9"/>
      <c r="M3540" s="10"/>
      <c r="N3540" s="11"/>
      <c r="O3540" s="12"/>
      <c r="P3540" s="13"/>
      <c r="Q3540" s="14">
        <f>Tabela1[[#This Row],[QTDE/ Fabricação]]-Tabela1[[#This Row],[QTE]]</f>
        <v>0</v>
      </c>
      <c r="R3540" s="19">
        <f t="shared" si="462"/>
        <v>0</v>
      </c>
      <c r="S3540" s="19">
        <f t="shared" si="461"/>
        <v>0</v>
      </c>
      <c r="T3540" s="20">
        <f t="shared" si="463"/>
        <v>0</v>
      </c>
      <c r="U3540" s="17">
        <f>IFERROR(SUMIF('LISTA DE EMBARQUE'!B:B,MICRO!E:E,'LISTA DE EMBARQUE'!G:G),"")</f>
        <v>0</v>
      </c>
      <c r="V3540" s="12" t="str">
        <f>IFERROR(VLOOKUP(Tabela1[[#This Row],[COD.MDE]],'LISTA DE EMBARQUE'!B:L,11,0),"")</f>
        <v/>
      </c>
      <c r="W3540" s="13" t="str">
        <f>IFERROR(COUNTIF(#REF!,Tabela1[[#This Row],[Colunas5]]),"")</f>
        <v/>
      </c>
      <c r="X3540" s="14">
        <f>Tabela1[[#This Row],[QIANTIDADE EXPEDIDA]]*Tabela1[[#This Row],[PESO UNI]]</f>
        <v>0</v>
      </c>
      <c r="Y3540" s="14">
        <f t="shared" si="464"/>
        <v>0</v>
      </c>
      <c r="Z3540" s="21">
        <f>Tabela1[[#This Row],[PESO TOTAL]]-Tabela1[[#This Row],[Peso Expedido]]</f>
        <v>0</v>
      </c>
      <c r="AA3540" s="18"/>
      <c r="AB3540" s="15"/>
      <c r="AC3540" s="15"/>
      <c r="AD3540" s="15"/>
      <c r="AE3540" s="15"/>
      <c r="AF3540" s="15"/>
      <c r="AG3540" s="15"/>
      <c r="AH3540" s="15"/>
      <c r="AI3540" s="40" t="str">
        <f t="shared" si="468"/>
        <v>ok</v>
      </c>
      <c r="AJ3540"/>
      <c r="AK3540" t="str">
        <f>Tabela1[[#This Row],[Coluna1]]&amp;Tabela1[[#This Row],[PEDIDO]]</f>
        <v/>
      </c>
      <c r="AL3540"/>
      <c r="AM3540"/>
      <c r="AN3540"/>
      <c r="AO3540" t="str">
        <f t="shared" si="465"/>
        <v>/</v>
      </c>
      <c r="AP3540" t="str">
        <f>Tabela1[[#This Row],[TAG]]&amp;Tabela1[[#This Row],[PEDIDO]]&amp;Tabela1[[#This Row],[PRODUTO]]</f>
        <v/>
      </c>
      <c r="AQ3540" s="23" t="str">
        <f>Tabela1[[#This Row],[PRODUTO]]&amp;Tabela1[[#This Row],[TAG]]</f>
        <v/>
      </c>
      <c r="AR3540" s="183">
        <f>Tabela1[[#This Row],[PESO TOTAL]]*Tabela1[[#This Row],[MATÉRIA PRIMA]]</f>
        <v>0</v>
      </c>
      <c r="AS3540" s="28">
        <f>Tabela1[[#This Row],[PESO TOTAL]]*Tabela1[[#This Row],[PREPARAÇÃO ]]</f>
        <v>0</v>
      </c>
      <c r="AT3540" s="28">
        <f>Tabela1[[#This Row],[PESO TOTAL]]*Tabela1[[#This Row],[CALDEIRARIA]]</f>
        <v>0</v>
      </c>
      <c r="AU3540" s="28">
        <f>Tabela1[[#This Row],[PESO TOTAL]]*Tabela1[[#This Row],[SOLDA]]</f>
        <v>0</v>
      </c>
      <c r="AV3540" s="28">
        <f>Tabela1[[#This Row],[PESO TOTAL]]*Tabela1[[#This Row],[ACABAMENTO]]</f>
        <v>0</v>
      </c>
      <c r="AW3540" s="28">
        <f>Tabela1[[#This Row],[PESO TOTAL]]*Tabela1[[#This Row],[PRONTO ACABADO]]</f>
        <v>0</v>
      </c>
      <c r="AX3540" s="28">
        <f>Tabela1[[#This Row],[PESO TOTAL]]*Tabela1[[#This Row],[EXPEDIÇÃO ]]</f>
        <v>0</v>
      </c>
      <c r="AY3540" s="28" t="str">
        <f>Tabela1[[#This Row],[PEDIDO]]&amp;Tabela1[[#This Row],[PRODUTO]]</f>
        <v/>
      </c>
      <c r="AZ3540" s="44">
        <f>IF(AF3540="",0,IF(ISTEXT(AF3540),H3540*VALUE(SUBSTITUTE(AF3540,"%",""))/100,H3540*AF3540))-Tabela1[[#This Row],[PRONTO ACABADO2]]</f>
        <v>0</v>
      </c>
      <c r="BA3540" s="44">
        <f>IF(AG3540="",0,IF(ISTEXT(AG3540),H3540*VALUE(SUBSTITUTE(AG3540,"%",""))/100,H3540*AG3540))-Tabela1[[#This Row],[PESO EXPEDIDO2]]</f>
        <v>0</v>
      </c>
      <c r="BB3540" s="44">
        <f t="shared" si="466"/>
        <v>0</v>
      </c>
      <c r="BC3540" s="44">
        <f t="shared" si="467"/>
        <v>0</v>
      </c>
      <c r="BD3540" s="44"/>
    </row>
    <row r="3541" spans="1:56" ht="15.75" hidden="1" customHeight="1" x14ac:dyDescent="0.25">
      <c r="A3541" s="6"/>
      <c r="B3541" s="22"/>
      <c r="C3541" s="7"/>
      <c r="D3541" s="46"/>
      <c r="E3541" s="7"/>
      <c r="F3541" s="7"/>
      <c r="G3541" s="44"/>
      <c r="H3541" s="41">
        <f>Tabela1[[#This Row],[PESO UNI]]*Tabela1[[#This Row],[QTE]]</f>
        <v>0</v>
      </c>
      <c r="I3541" s="7"/>
      <c r="J3541" s="8"/>
      <c r="K3541" s="8"/>
      <c r="L3541" s="9"/>
      <c r="M3541" s="10"/>
      <c r="N3541" s="11"/>
      <c r="O3541" s="12"/>
      <c r="P3541" s="13"/>
      <c r="Q3541" s="14">
        <f>Tabela1[[#This Row],[QTDE/ Fabricação]]-Tabela1[[#This Row],[QTE]]</f>
        <v>0</v>
      </c>
      <c r="R3541" s="19">
        <f t="shared" si="462"/>
        <v>0</v>
      </c>
      <c r="S3541" s="19">
        <f t="shared" si="461"/>
        <v>0</v>
      </c>
      <c r="T3541" s="20">
        <f t="shared" si="463"/>
        <v>0</v>
      </c>
      <c r="U3541" s="17">
        <f>IFERROR(SUMIF('LISTA DE EMBARQUE'!B:B,MICRO!E:E,'LISTA DE EMBARQUE'!G:G),"")</f>
        <v>0</v>
      </c>
      <c r="V3541" s="12" t="str">
        <f>IFERROR(VLOOKUP(Tabela1[[#This Row],[COD.MDE]],'LISTA DE EMBARQUE'!B:L,11,0),"")</f>
        <v/>
      </c>
      <c r="W3541" s="13" t="str">
        <f>IFERROR(COUNTIF(#REF!,Tabela1[[#This Row],[Colunas5]]),"")</f>
        <v/>
      </c>
      <c r="X3541" s="14">
        <f>Tabela1[[#This Row],[QIANTIDADE EXPEDIDA]]*Tabela1[[#This Row],[PESO UNI]]</f>
        <v>0</v>
      </c>
      <c r="Y3541" s="14">
        <f t="shared" si="464"/>
        <v>0</v>
      </c>
      <c r="Z3541" s="21">
        <f>Tabela1[[#This Row],[PESO TOTAL]]-Tabela1[[#This Row],[Peso Expedido]]</f>
        <v>0</v>
      </c>
      <c r="AA3541" s="18"/>
      <c r="AB3541" s="15"/>
      <c r="AC3541" s="15"/>
      <c r="AD3541" s="15"/>
      <c r="AE3541" s="15"/>
      <c r="AF3541" s="15"/>
      <c r="AG3541" s="15"/>
      <c r="AH3541" s="15"/>
      <c r="AI3541" s="40" t="str">
        <f t="shared" si="468"/>
        <v>ok</v>
      </c>
      <c r="AJ3541"/>
      <c r="AK3541" t="str">
        <f>Tabela1[[#This Row],[Coluna1]]&amp;Tabela1[[#This Row],[PEDIDO]]</f>
        <v/>
      </c>
      <c r="AL3541"/>
      <c r="AM3541"/>
      <c r="AN3541"/>
      <c r="AO3541" t="str">
        <f t="shared" si="465"/>
        <v>/</v>
      </c>
      <c r="AP3541" t="str">
        <f>Tabela1[[#This Row],[TAG]]&amp;Tabela1[[#This Row],[PEDIDO]]&amp;Tabela1[[#This Row],[PRODUTO]]</f>
        <v/>
      </c>
      <c r="AQ3541" s="23" t="str">
        <f>Tabela1[[#This Row],[PRODUTO]]&amp;Tabela1[[#This Row],[TAG]]</f>
        <v/>
      </c>
      <c r="AR3541" s="183">
        <f>Tabela1[[#This Row],[PESO TOTAL]]*Tabela1[[#This Row],[MATÉRIA PRIMA]]</f>
        <v>0</v>
      </c>
      <c r="AS3541" s="28">
        <f>Tabela1[[#This Row],[PESO TOTAL]]*Tabela1[[#This Row],[PREPARAÇÃO ]]</f>
        <v>0</v>
      </c>
      <c r="AT3541" s="28">
        <f>Tabela1[[#This Row],[PESO TOTAL]]*Tabela1[[#This Row],[CALDEIRARIA]]</f>
        <v>0</v>
      </c>
      <c r="AU3541" s="28">
        <f>Tabela1[[#This Row],[PESO TOTAL]]*Tabela1[[#This Row],[SOLDA]]</f>
        <v>0</v>
      </c>
      <c r="AV3541" s="28">
        <f>Tabela1[[#This Row],[PESO TOTAL]]*Tabela1[[#This Row],[ACABAMENTO]]</f>
        <v>0</v>
      </c>
      <c r="AW3541" s="28">
        <f>Tabela1[[#This Row],[PESO TOTAL]]*Tabela1[[#This Row],[PRONTO ACABADO]]</f>
        <v>0</v>
      </c>
      <c r="AX3541" s="28">
        <f>Tabela1[[#This Row],[PESO TOTAL]]*Tabela1[[#This Row],[EXPEDIÇÃO ]]</f>
        <v>0</v>
      </c>
      <c r="AY3541" s="28" t="str">
        <f>Tabela1[[#This Row],[PEDIDO]]&amp;Tabela1[[#This Row],[PRODUTO]]</f>
        <v/>
      </c>
      <c r="AZ3541" s="44">
        <f>IF(AF3541="",0,IF(ISTEXT(AF3541),H3541*VALUE(SUBSTITUTE(AF3541,"%",""))/100,H3541*AF3541))-Tabela1[[#This Row],[PRONTO ACABADO2]]</f>
        <v>0</v>
      </c>
      <c r="BA3541" s="44">
        <f>IF(AG3541="",0,IF(ISTEXT(AG3541),H3541*VALUE(SUBSTITUTE(AG3541,"%",""))/100,H3541*AG3541))-Tabela1[[#This Row],[PESO EXPEDIDO2]]</f>
        <v>0</v>
      </c>
      <c r="BB3541" s="44">
        <f t="shared" si="466"/>
        <v>0</v>
      </c>
      <c r="BC3541" s="44">
        <f t="shared" si="467"/>
        <v>0</v>
      </c>
      <c r="BD3541" s="44"/>
    </row>
    <row r="3542" spans="1:56" ht="15.75" hidden="1" customHeight="1" x14ac:dyDescent="0.25">
      <c r="A3542" s="6"/>
      <c r="B3542" s="22"/>
      <c r="C3542" s="7"/>
      <c r="D3542" s="46"/>
      <c r="E3542" s="7"/>
      <c r="F3542" s="7"/>
      <c r="G3542" s="44"/>
      <c r="H3542" s="41">
        <f>Tabela1[[#This Row],[PESO UNI]]*Tabela1[[#This Row],[QTE]]</f>
        <v>0</v>
      </c>
      <c r="I3542" s="7"/>
      <c r="J3542" s="8"/>
      <c r="K3542" s="8"/>
      <c r="L3542" s="9"/>
      <c r="M3542" s="10"/>
      <c r="N3542" s="11"/>
      <c r="O3542" s="12"/>
      <c r="P3542" s="13"/>
      <c r="Q3542" s="14">
        <f>Tabela1[[#This Row],[QTDE/ Fabricação]]-Tabela1[[#This Row],[QTE]]</f>
        <v>0</v>
      </c>
      <c r="R3542" s="19">
        <f t="shared" si="462"/>
        <v>0</v>
      </c>
      <c r="S3542" s="19">
        <f t="shared" si="461"/>
        <v>0</v>
      </c>
      <c r="T3542" s="20">
        <f t="shared" si="463"/>
        <v>0</v>
      </c>
      <c r="U3542" s="17">
        <f>IFERROR(SUMIF('LISTA DE EMBARQUE'!B:B,MICRO!E:E,'LISTA DE EMBARQUE'!G:G),"")</f>
        <v>0</v>
      </c>
      <c r="V3542" s="12" t="str">
        <f>IFERROR(VLOOKUP(Tabela1[[#This Row],[COD.MDE]],'LISTA DE EMBARQUE'!B:L,11,0),"")</f>
        <v/>
      </c>
      <c r="W3542" s="13" t="str">
        <f>IFERROR(COUNTIF(#REF!,Tabela1[[#This Row],[Colunas5]]),"")</f>
        <v/>
      </c>
      <c r="X3542" s="14">
        <f>Tabela1[[#This Row],[QIANTIDADE EXPEDIDA]]*Tabela1[[#This Row],[PESO UNI]]</f>
        <v>0</v>
      </c>
      <c r="Y3542" s="14">
        <f t="shared" si="464"/>
        <v>0</v>
      </c>
      <c r="Z3542" s="21">
        <f>Tabela1[[#This Row],[PESO TOTAL]]-Tabela1[[#This Row],[Peso Expedido]]</f>
        <v>0</v>
      </c>
      <c r="AA3542" s="18"/>
      <c r="AB3542" s="15"/>
      <c r="AC3542" s="15"/>
      <c r="AD3542" s="15"/>
      <c r="AE3542" s="15"/>
      <c r="AF3542" s="15"/>
      <c r="AG3542" s="15"/>
      <c r="AH3542" s="15"/>
      <c r="AI3542" s="40" t="str">
        <f t="shared" si="468"/>
        <v>ok</v>
      </c>
      <c r="AJ3542"/>
      <c r="AK3542" t="str">
        <f>Tabela1[[#This Row],[Coluna1]]&amp;Tabela1[[#This Row],[PEDIDO]]</f>
        <v/>
      </c>
      <c r="AL3542"/>
      <c r="AM3542"/>
      <c r="AN3542"/>
      <c r="AO3542" t="str">
        <f t="shared" si="465"/>
        <v>/</v>
      </c>
      <c r="AP3542" t="str">
        <f>Tabela1[[#This Row],[TAG]]&amp;Tabela1[[#This Row],[PEDIDO]]&amp;Tabela1[[#This Row],[PRODUTO]]</f>
        <v/>
      </c>
      <c r="AQ3542" s="23" t="str">
        <f>Tabela1[[#This Row],[PRODUTO]]&amp;Tabela1[[#This Row],[TAG]]</f>
        <v/>
      </c>
      <c r="AR3542" s="183">
        <f>Tabela1[[#This Row],[PESO TOTAL]]*Tabela1[[#This Row],[MATÉRIA PRIMA]]</f>
        <v>0</v>
      </c>
      <c r="AS3542" s="28">
        <f>Tabela1[[#This Row],[PESO TOTAL]]*Tabela1[[#This Row],[PREPARAÇÃO ]]</f>
        <v>0</v>
      </c>
      <c r="AT3542" s="28">
        <f>Tabela1[[#This Row],[PESO TOTAL]]*Tabela1[[#This Row],[CALDEIRARIA]]</f>
        <v>0</v>
      </c>
      <c r="AU3542" s="28">
        <f>Tabela1[[#This Row],[PESO TOTAL]]*Tabela1[[#This Row],[SOLDA]]</f>
        <v>0</v>
      </c>
      <c r="AV3542" s="28">
        <f>Tabela1[[#This Row],[PESO TOTAL]]*Tabela1[[#This Row],[ACABAMENTO]]</f>
        <v>0</v>
      </c>
      <c r="AW3542" s="28">
        <f>Tabela1[[#This Row],[PESO TOTAL]]*Tabela1[[#This Row],[PRONTO ACABADO]]</f>
        <v>0</v>
      </c>
      <c r="AX3542" s="28">
        <f>Tabela1[[#This Row],[PESO TOTAL]]*Tabela1[[#This Row],[EXPEDIÇÃO ]]</f>
        <v>0</v>
      </c>
      <c r="AY3542" s="28" t="str">
        <f>Tabela1[[#This Row],[PEDIDO]]&amp;Tabela1[[#This Row],[PRODUTO]]</f>
        <v/>
      </c>
      <c r="AZ3542" s="44">
        <f>IF(AF3542="",0,IF(ISTEXT(AF3542),H3542*VALUE(SUBSTITUTE(AF3542,"%",""))/100,H3542*AF3542))-Tabela1[[#This Row],[PRONTO ACABADO2]]</f>
        <v>0</v>
      </c>
      <c r="BA3542" s="44">
        <f>IF(AG3542="",0,IF(ISTEXT(AG3542),H3542*VALUE(SUBSTITUTE(AG3542,"%",""))/100,H3542*AG3542))-Tabela1[[#This Row],[PESO EXPEDIDO2]]</f>
        <v>0</v>
      </c>
      <c r="BB3542" s="44">
        <f t="shared" si="466"/>
        <v>0</v>
      </c>
      <c r="BC3542" s="44">
        <f t="shared" si="467"/>
        <v>0</v>
      </c>
      <c r="BD3542" s="44"/>
    </row>
    <row r="3543" spans="1:56" ht="15.75" hidden="1" customHeight="1" x14ac:dyDescent="0.25">
      <c r="A3543" s="6"/>
      <c r="B3543" s="22"/>
      <c r="C3543" s="7"/>
      <c r="D3543" s="46"/>
      <c r="E3543" s="7"/>
      <c r="F3543" s="7"/>
      <c r="G3543" s="44"/>
      <c r="H3543" s="41">
        <f>Tabela1[[#This Row],[PESO UNI]]*Tabela1[[#This Row],[QTE]]</f>
        <v>0</v>
      </c>
      <c r="I3543" s="7"/>
      <c r="J3543" s="8"/>
      <c r="K3543" s="8"/>
      <c r="L3543" s="9"/>
      <c r="M3543" s="10"/>
      <c r="N3543" s="11"/>
      <c r="O3543" s="12"/>
      <c r="P3543" s="13"/>
      <c r="Q3543" s="14">
        <f>Tabela1[[#This Row],[QTDE/ Fabricação]]-Tabela1[[#This Row],[QTE]]</f>
        <v>0</v>
      </c>
      <c r="R3543" s="19">
        <f t="shared" si="462"/>
        <v>0</v>
      </c>
      <c r="S3543" s="19">
        <f t="shared" si="461"/>
        <v>0</v>
      </c>
      <c r="T3543" s="20">
        <f t="shared" si="463"/>
        <v>0</v>
      </c>
      <c r="U3543" s="17">
        <f>IFERROR(SUMIF('LISTA DE EMBARQUE'!B:B,MICRO!E:E,'LISTA DE EMBARQUE'!G:G),"")</f>
        <v>0</v>
      </c>
      <c r="V3543" s="12" t="str">
        <f>IFERROR(VLOOKUP(Tabela1[[#This Row],[COD.MDE]],'LISTA DE EMBARQUE'!B:L,11,0),"")</f>
        <v/>
      </c>
      <c r="W3543" s="13" t="str">
        <f>IFERROR(COUNTIF(#REF!,Tabela1[[#This Row],[Colunas5]]),"")</f>
        <v/>
      </c>
      <c r="X3543" s="14">
        <f>Tabela1[[#This Row],[QIANTIDADE EXPEDIDA]]*Tabela1[[#This Row],[PESO UNI]]</f>
        <v>0</v>
      </c>
      <c r="Y3543" s="14">
        <f t="shared" si="464"/>
        <v>0</v>
      </c>
      <c r="Z3543" s="21">
        <f>Tabela1[[#This Row],[PESO TOTAL]]-Tabela1[[#This Row],[Peso Expedido]]</f>
        <v>0</v>
      </c>
      <c r="AA3543" s="18"/>
      <c r="AB3543" s="15"/>
      <c r="AC3543" s="15"/>
      <c r="AD3543" s="15"/>
      <c r="AE3543" s="15"/>
      <c r="AF3543" s="15"/>
      <c r="AG3543" s="15"/>
      <c r="AH3543" s="15"/>
      <c r="AI3543" s="40" t="str">
        <f t="shared" si="468"/>
        <v>ok</v>
      </c>
      <c r="AJ3543"/>
      <c r="AK3543" t="str">
        <f>Tabela1[[#This Row],[Coluna1]]&amp;Tabela1[[#This Row],[PEDIDO]]</f>
        <v/>
      </c>
      <c r="AL3543"/>
      <c r="AM3543"/>
      <c r="AN3543"/>
      <c r="AO3543" t="str">
        <f t="shared" si="465"/>
        <v>/</v>
      </c>
      <c r="AP3543" t="str">
        <f>Tabela1[[#This Row],[TAG]]&amp;Tabela1[[#This Row],[PEDIDO]]&amp;Tabela1[[#This Row],[PRODUTO]]</f>
        <v/>
      </c>
      <c r="AQ3543" s="23" t="str">
        <f>Tabela1[[#This Row],[PRODUTO]]&amp;Tabela1[[#This Row],[TAG]]</f>
        <v/>
      </c>
      <c r="AR3543" s="183">
        <f>Tabela1[[#This Row],[PESO TOTAL]]*Tabela1[[#This Row],[MATÉRIA PRIMA]]</f>
        <v>0</v>
      </c>
      <c r="AS3543" s="28">
        <f>Tabela1[[#This Row],[PESO TOTAL]]*Tabela1[[#This Row],[PREPARAÇÃO ]]</f>
        <v>0</v>
      </c>
      <c r="AT3543" s="28">
        <f>Tabela1[[#This Row],[PESO TOTAL]]*Tabela1[[#This Row],[CALDEIRARIA]]</f>
        <v>0</v>
      </c>
      <c r="AU3543" s="28">
        <f>Tabela1[[#This Row],[PESO TOTAL]]*Tabela1[[#This Row],[SOLDA]]</f>
        <v>0</v>
      </c>
      <c r="AV3543" s="28">
        <f>Tabela1[[#This Row],[PESO TOTAL]]*Tabela1[[#This Row],[ACABAMENTO]]</f>
        <v>0</v>
      </c>
      <c r="AW3543" s="28">
        <f>Tabela1[[#This Row],[PESO TOTAL]]*Tabela1[[#This Row],[PRONTO ACABADO]]</f>
        <v>0</v>
      </c>
      <c r="AX3543" s="28">
        <f>Tabela1[[#This Row],[PESO TOTAL]]*Tabela1[[#This Row],[EXPEDIÇÃO ]]</f>
        <v>0</v>
      </c>
      <c r="AY3543" s="28" t="str">
        <f>Tabela1[[#This Row],[PEDIDO]]&amp;Tabela1[[#This Row],[PRODUTO]]</f>
        <v/>
      </c>
      <c r="AZ3543" s="44">
        <f>IF(AF3543="",0,IF(ISTEXT(AF3543),H3543*VALUE(SUBSTITUTE(AF3543,"%",""))/100,H3543*AF3543))-Tabela1[[#This Row],[PRONTO ACABADO2]]</f>
        <v>0</v>
      </c>
      <c r="BA3543" s="44">
        <f>IF(AG3543="",0,IF(ISTEXT(AG3543),H3543*VALUE(SUBSTITUTE(AG3543,"%",""))/100,H3543*AG3543))-Tabela1[[#This Row],[PESO EXPEDIDO2]]</f>
        <v>0</v>
      </c>
      <c r="BB3543" s="44">
        <f t="shared" si="466"/>
        <v>0</v>
      </c>
      <c r="BC3543" s="44">
        <f t="shared" si="467"/>
        <v>0</v>
      </c>
      <c r="BD3543" s="44"/>
    </row>
    <row r="3544" spans="1:56" ht="15.75" hidden="1" customHeight="1" x14ac:dyDescent="0.25">
      <c r="A3544" s="6"/>
      <c r="B3544" s="22"/>
      <c r="C3544" s="7"/>
      <c r="D3544" s="46"/>
      <c r="E3544" s="7"/>
      <c r="F3544" s="7"/>
      <c r="G3544" s="44"/>
      <c r="H3544" s="41">
        <f>Tabela1[[#This Row],[PESO UNI]]*Tabela1[[#This Row],[QTE]]</f>
        <v>0</v>
      </c>
      <c r="I3544" s="7"/>
      <c r="J3544" s="8"/>
      <c r="K3544" s="8"/>
      <c r="L3544" s="9"/>
      <c r="M3544" s="10"/>
      <c r="N3544" s="11"/>
      <c r="O3544" s="12"/>
      <c r="P3544" s="13"/>
      <c r="Q3544" s="14">
        <f>Tabela1[[#This Row],[QTDE/ Fabricação]]-Tabela1[[#This Row],[QTE]]</f>
        <v>0</v>
      </c>
      <c r="R3544" s="19">
        <f t="shared" si="462"/>
        <v>0</v>
      </c>
      <c r="S3544" s="19">
        <f t="shared" si="461"/>
        <v>0</v>
      </c>
      <c r="T3544" s="20">
        <f t="shared" si="463"/>
        <v>0</v>
      </c>
      <c r="U3544" s="17">
        <f>IFERROR(SUMIF('LISTA DE EMBARQUE'!B:B,MICRO!E:E,'LISTA DE EMBARQUE'!G:G),"")</f>
        <v>0</v>
      </c>
      <c r="V3544" s="12" t="str">
        <f>IFERROR(VLOOKUP(Tabela1[[#This Row],[COD.MDE]],'LISTA DE EMBARQUE'!B:L,11,0),"")</f>
        <v/>
      </c>
      <c r="W3544" s="13" t="str">
        <f>IFERROR(COUNTIF(#REF!,Tabela1[[#This Row],[Colunas5]]),"")</f>
        <v/>
      </c>
      <c r="X3544" s="14">
        <f>Tabela1[[#This Row],[QIANTIDADE EXPEDIDA]]*Tabela1[[#This Row],[PESO UNI]]</f>
        <v>0</v>
      </c>
      <c r="Y3544" s="14">
        <f t="shared" si="464"/>
        <v>0</v>
      </c>
      <c r="Z3544" s="21">
        <f>Tabela1[[#This Row],[PESO TOTAL]]-Tabela1[[#This Row],[Peso Expedido]]</f>
        <v>0</v>
      </c>
      <c r="AA3544" s="18"/>
      <c r="AB3544" s="15"/>
      <c r="AC3544" s="15"/>
      <c r="AD3544" s="15"/>
      <c r="AE3544" s="15"/>
      <c r="AF3544" s="15"/>
      <c r="AG3544" s="15"/>
      <c r="AH3544" s="15"/>
      <c r="AI3544" s="40" t="str">
        <f t="shared" si="468"/>
        <v>ok</v>
      </c>
      <c r="AJ3544"/>
      <c r="AK3544" t="str">
        <f>Tabela1[[#This Row],[Coluna1]]&amp;Tabela1[[#This Row],[PEDIDO]]</f>
        <v/>
      </c>
      <c r="AL3544"/>
      <c r="AM3544"/>
      <c r="AN3544"/>
      <c r="AO3544" t="str">
        <f t="shared" si="465"/>
        <v>/</v>
      </c>
      <c r="AP3544" t="str">
        <f>Tabela1[[#This Row],[TAG]]&amp;Tabela1[[#This Row],[PEDIDO]]&amp;Tabela1[[#This Row],[PRODUTO]]</f>
        <v/>
      </c>
      <c r="AQ3544" s="23" t="str">
        <f>Tabela1[[#This Row],[PRODUTO]]&amp;Tabela1[[#This Row],[TAG]]</f>
        <v/>
      </c>
      <c r="AR3544" s="183">
        <f>Tabela1[[#This Row],[PESO TOTAL]]*Tabela1[[#This Row],[MATÉRIA PRIMA]]</f>
        <v>0</v>
      </c>
      <c r="AS3544" s="28">
        <f>Tabela1[[#This Row],[PESO TOTAL]]*Tabela1[[#This Row],[PREPARAÇÃO ]]</f>
        <v>0</v>
      </c>
      <c r="AT3544" s="28">
        <f>Tabela1[[#This Row],[PESO TOTAL]]*Tabela1[[#This Row],[CALDEIRARIA]]</f>
        <v>0</v>
      </c>
      <c r="AU3544" s="28">
        <f>Tabela1[[#This Row],[PESO TOTAL]]*Tabela1[[#This Row],[SOLDA]]</f>
        <v>0</v>
      </c>
      <c r="AV3544" s="28">
        <f>Tabela1[[#This Row],[PESO TOTAL]]*Tabela1[[#This Row],[ACABAMENTO]]</f>
        <v>0</v>
      </c>
      <c r="AW3544" s="28">
        <f>Tabela1[[#This Row],[PESO TOTAL]]*Tabela1[[#This Row],[PRONTO ACABADO]]</f>
        <v>0</v>
      </c>
      <c r="AX3544" s="28">
        <f>Tabela1[[#This Row],[PESO TOTAL]]*Tabela1[[#This Row],[EXPEDIÇÃO ]]</f>
        <v>0</v>
      </c>
      <c r="AY3544" s="28" t="str">
        <f>Tabela1[[#This Row],[PEDIDO]]&amp;Tabela1[[#This Row],[PRODUTO]]</f>
        <v/>
      </c>
      <c r="AZ3544" s="44">
        <f>IF(AF3544="",0,IF(ISTEXT(AF3544),H3544*VALUE(SUBSTITUTE(AF3544,"%",""))/100,H3544*AF3544))-Tabela1[[#This Row],[PRONTO ACABADO2]]</f>
        <v>0</v>
      </c>
      <c r="BA3544" s="44">
        <f>IF(AG3544="",0,IF(ISTEXT(AG3544),H3544*VALUE(SUBSTITUTE(AG3544,"%",""))/100,H3544*AG3544))-Tabela1[[#This Row],[PESO EXPEDIDO2]]</f>
        <v>0</v>
      </c>
      <c r="BB3544" s="44">
        <f t="shared" si="466"/>
        <v>0</v>
      </c>
      <c r="BC3544" s="44">
        <f t="shared" si="467"/>
        <v>0</v>
      </c>
      <c r="BD3544" s="44"/>
    </row>
    <row r="3545" spans="1:56" ht="15.75" hidden="1" customHeight="1" x14ac:dyDescent="0.25">
      <c r="A3545" s="6"/>
      <c r="B3545" s="22"/>
      <c r="C3545" s="7"/>
      <c r="D3545" s="46"/>
      <c r="E3545" s="7"/>
      <c r="F3545" s="7"/>
      <c r="G3545" s="44"/>
      <c r="H3545" s="41">
        <f>Tabela1[[#This Row],[PESO UNI]]*Tabela1[[#This Row],[QTE]]</f>
        <v>0</v>
      </c>
      <c r="I3545" s="7"/>
      <c r="J3545" s="8"/>
      <c r="K3545" s="8"/>
      <c r="L3545" s="9"/>
      <c r="M3545" s="10"/>
      <c r="N3545" s="11"/>
      <c r="O3545" s="12"/>
      <c r="P3545" s="13"/>
      <c r="Q3545" s="14">
        <f>Tabela1[[#This Row],[QTDE/ Fabricação]]-Tabela1[[#This Row],[QTE]]</f>
        <v>0</v>
      </c>
      <c r="R3545" s="19">
        <f t="shared" si="462"/>
        <v>0</v>
      </c>
      <c r="S3545" s="19">
        <f t="shared" si="461"/>
        <v>0</v>
      </c>
      <c r="T3545" s="20">
        <f t="shared" si="463"/>
        <v>0</v>
      </c>
      <c r="U3545" s="17">
        <f>IFERROR(SUMIF('LISTA DE EMBARQUE'!B:B,MICRO!E:E,'LISTA DE EMBARQUE'!G:G),"")</f>
        <v>0</v>
      </c>
      <c r="V3545" s="12" t="str">
        <f>IFERROR(VLOOKUP(Tabela1[[#This Row],[COD.MDE]],'LISTA DE EMBARQUE'!B:L,11,0),"")</f>
        <v/>
      </c>
      <c r="W3545" s="13" t="str">
        <f>IFERROR(COUNTIF(#REF!,Tabela1[[#This Row],[Colunas5]]),"")</f>
        <v/>
      </c>
      <c r="X3545" s="14">
        <f>Tabela1[[#This Row],[QIANTIDADE EXPEDIDA]]*Tabela1[[#This Row],[PESO UNI]]</f>
        <v>0</v>
      </c>
      <c r="Y3545" s="14">
        <f t="shared" si="464"/>
        <v>0</v>
      </c>
      <c r="Z3545" s="21">
        <f>Tabela1[[#This Row],[PESO TOTAL]]-Tabela1[[#This Row],[Peso Expedido]]</f>
        <v>0</v>
      </c>
      <c r="AA3545" s="18"/>
      <c r="AB3545" s="15"/>
      <c r="AC3545" s="15"/>
      <c r="AD3545" s="15"/>
      <c r="AE3545" s="15"/>
      <c r="AF3545" s="15"/>
      <c r="AG3545" s="15"/>
      <c r="AH3545" s="15"/>
      <c r="AI3545" s="40" t="str">
        <f t="shared" si="468"/>
        <v>ok</v>
      </c>
      <c r="AJ3545"/>
      <c r="AK3545" t="str">
        <f>Tabela1[[#This Row],[Coluna1]]&amp;Tabela1[[#This Row],[PEDIDO]]</f>
        <v/>
      </c>
      <c r="AL3545"/>
      <c r="AM3545"/>
      <c r="AN3545"/>
      <c r="AO3545" t="str">
        <f t="shared" si="465"/>
        <v>/</v>
      </c>
      <c r="AP3545" t="str">
        <f>Tabela1[[#This Row],[TAG]]&amp;Tabela1[[#This Row],[PEDIDO]]&amp;Tabela1[[#This Row],[PRODUTO]]</f>
        <v/>
      </c>
      <c r="AQ3545" s="23" t="str">
        <f>Tabela1[[#This Row],[PRODUTO]]&amp;Tabela1[[#This Row],[TAG]]</f>
        <v/>
      </c>
      <c r="AR3545" s="183">
        <f>Tabela1[[#This Row],[PESO TOTAL]]*Tabela1[[#This Row],[MATÉRIA PRIMA]]</f>
        <v>0</v>
      </c>
      <c r="AS3545" s="28">
        <f>Tabela1[[#This Row],[PESO TOTAL]]*Tabela1[[#This Row],[PREPARAÇÃO ]]</f>
        <v>0</v>
      </c>
      <c r="AT3545" s="28">
        <f>Tabela1[[#This Row],[PESO TOTAL]]*Tabela1[[#This Row],[CALDEIRARIA]]</f>
        <v>0</v>
      </c>
      <c r="AU3545" s="28">
        <f>Tabela1[[#This Row],[PESO TOTAL]]*Tabela1[[#This Row],[SOLDA]]</f>
        <v>0</v>
      </c>
      <c r="AV3545" s="28">
        <f>Tabela1[[#This Row],[PESO TOTAL]]*Tabela1[[#This Row],[ACABAMENTO]]</f>
        <v>0</v>
      </c>
      <c r="AW3545" s="28">
        <f>Tabela1[[#This Row],[PESO TOTAL]]*Tabela1[[#This Row],[PRONTO ACABADO]]</f>
        <v>0</v>
      </c>
      <c r="AX3545" s="28">
        <f>Tabela1[[#This Row],[PESO TOTAL]]*Tabela1[[#This Row],[EXPEDIÇÃO ]]</f>
        <v>0</v>
      </c>
      <c r="AY3545" s="28" t="str">
        <f>Tabela1[[#This Row],[PEDIDO]]&amp;Tabela1[[#This Row],[PRODUTO]]</f>
        <v/>
      </c>
      <c r="AZ3545" s="44">
        <f>IF(AF3545="",0,IF(ISTEXT(AF3545),H3545*VALUE(SUBSTITUTE(AF3545,"%",""))/100,H3545*AF3545))-Tabela1[[#This Row],[PRONTO ACABADO2]]</f>
        <v>0</v>
      </c>
      <c r="BA3545" s="44">
        <f>IF(AG3545="",0,IF(ISTEXT(AG3545),H3545*VALUE(SUBSTITUTE(AG3545,"%",""))/100,H3545*AG3545))-Tabela1[[#This Row],[PESO EXPEDIDO2]]</f>
        <v>0</v>
      </c>
      <c r="BB3545" s="44">
        <f t="shared" si="466"/>
        <v>0</v>
      </c>
      <c r="BC3545" s="44">
        <f t="shared" si="467"/>
        <v>0</v>
      </c>
      <c r="BD3545" s="44"/>
    </row>
    <row r="3546" spans="1:56" ht="15.75" hidden="1" customHeight="1" x14ac:dyDescent="0.25">
      <c r="A3546" s="6"/>
      <c r="B3546" s="22"/>
      <c r="C3546" s="7"/>
      <c r="D3546" s="46"/>
      <c r="E3546" s="7"/>
      <c r="F3546" s="7"/>
      <c r="G3546" s="44"/>
      <c r="H3546" s="41">
        <f>Tabela1[[#This Row],[PESO UNI]]*Tabela1[[#This Row],[QTE]]</f>
        <v>0</v>
      </c>
      <c r="I3546" s="7"/>
      <c r="J3546" s="8"/>
      <c r="K3546" s="8"/>
      <c r="L3546" s="9"/>
      <c r="M3546" s="10"/>
      <c r="N3546" s="11"/>
      <c r="O3546" s="12"/>
      <c r="P3546" s="13"/>
      <c r="Q3546" s="14">
        <f>Tabela1[[#This Row],[QTDE/ Fabricação]]-Tabela1[[#This Row],[QTE]]</f>
        <v>0</v>
      </c>
      <c r="R3546" s="19">
        <f t="shared" si="462"/>
        <v>0</v>
      </c>
      <c r="S3546" s="19">
        <f t="shared" si="461"/>
        <v>0</v>
      </c>
      <c r="T3546" s="20">
        <f t="shared" si="463"/>
        <v>0</v>
      </c>
      <c r="U3546" s="17">
        <f>IFERROR(SUMIF('LISTA DE EMBARQUE'!B:B,MICRO!E:E,'LISTA DE EMBARQUE'!G:G),"")</f>
        <v>0</v>
      </c>
      <c r="V3546" s="12" t="str">
        <f>IFERROR(VLOOKUP(Tabela1[[#This Row],[COD.MDE]],'LISTA DE EMBARQUE'!B:L,11,0),"")</f>
        <v/>
      </c>
      <c r="W3546" s="13" t="str">
        <f>IFERROR(COUNTIF(#REF!,Tabela1[[#This Row],[Colunas5]]),"")</f>
        <v/>
      </c>
      <c r="X3546" s="14">
        <f>Tabela1[[#This Row],[QIANTIDADE EXPEDIDA]]*Tabela1[[#This Row],[PESO UNI]]</f>
        <v>0</v>
      </c>
      <c r="Y3546" s="14">
        <f t="shared" si="464"/>
        <v>0</v>
      </c>
      <c r="Z3546" s="21">
        <f>Tabela1[[#This Row],[PESO TOTAL]]-Tabela1[[#This Row],[Peso Expedido]]</f>
        <v>0</v>
      </c>
      <c r="AA3546" s="18"/>
      <c r="AB3546" s="15"/>
      <c r="AC3546" s="15"/>
      <c r="AD3546" s="15"/>
      <c r="AE3546" s="15"/>
      <c r="AF3546" s="15"/>
      <c r="AG3546" s="15"/>
      <c r="AH3546" s="15"/>
      <c r="AI3546" s="40" t="str">
        <f t="shared" si="468"/>
        <v>ok</v>
      </c>
      <c r="AJ3546"/>
      <c r="AK3546" t="str">
        <f>Tabela1[[#This Row],[Coluna1]]&amp;Tabela1[[#This Row],[PEDIDO]]</f>
        <v/>
      </c>
      <c r="AL3546"/>
      <c r="AM3546"/>
      <c r="AN3546"/>
      <c r="AO3546" t="str">
        <f t="shared" si="465"/>
        <v>/</v>
      </c>
      <c r="AP3546" t="str">
        <f>Tabela1[[#This Row],[TAG]]&amp;Tabela1[[#This Row],[PEDIDO]]&amp;Tabela1[[#This Row],[PRODUTO]]</f>
        <v/>
      </c>
      <c r="AQ3546" s="23" t="str">
        <f>Tabela1[[#This Row],[PRODUTO]]&amp;Tabela1[[#This Row],[TAG]]</f>
        <v/>
      </c>
      <c r="AR3546" s="183">
        <f>Tabela1[[#This Row],[PESO TOTAL]]*Tabela1[[#This Row],[MATÉRIA PRIMA]]</f>
        <v>0</v>
      </c>
      <c r="AS3546" s="28">
        <f>Tabela1[[#This Row],[PESO TOTAL]]*Tabela1[[#This Row],[PREPARAÇÃO ]]</f>
        <v>0</v>
      </c>
      <c r="AT3546" s="28">
        <f>Tabela1[[#This Row],[PESO TOTAL]]*Tabela1[[#This Row],[CALDEIRARIA]]</f>
        <v>0</v>
      </c>
      <c r="AU3546" s="28">
        <f>Tabela1[[#This Row],[PESO TOTAL]]*Tabela1[[#This Row],[SOLDA]]</f>
        <v>0</v>
      </c>
      <c r="AV3546" s="28">
        <f>Tabela1[[#This Row],[PESO TOTAL]]*Tabela1[[#This Row],[ACABAMENTO]]</f>
        <v>0</v>
      </c>
      <c r="AW3546" s="28">
        <f>Tabela1[[#This Row],[PESO TOTAL]]*Tabela1[[#This Row],[PRONTO ACABADO]]</f>
        <v>0</v>
      </c>
      <c r="AX3546" s="28">
        <f>Tabela1[[#This Row],[PESO TOTAL]]*Tabela1[[#This Row],[EXPEDIÇÃO ]]</f>
        <v>0</v>
      </c>
      <c r="AY3546" s="28" t="str">
        <f>Tabela1[[#This Row],[PEDIDO]]&amp;Tabela1[[#This Row],[PRODUTO]]</f>
        <v/>
      </c>
      <c r="AZ3546" s="44">
        <f>IF(AF3546="",0,IF(ISTEXT(AF3546),H3546*VALUE(SUBSTITUTE(AF3546,"%",""))/100,H3546*AF3546))-Tabela1[[#This Row],[PRONTO ACABADO2]]</f>
        <v>0</v>
      </c>
      <c r="BA3546" s="44">
        <f>IF(AG3546="",0,IF(ISTEXT(AG3546),H3546*VALUE(SUBSTITUTE(AG3546,"%",""))/100,H3546*AG3546))-Tabela1[[#This Row],[PESO EXPEDIDO2]]</f>
        <v>0</v>
      </c>
      <c r="BB3546" s="44">
        <f t="shared" si="466"/>
        <v>0</v>
      </c>
      <c r="BC3546" s="44">
        <f t="shared" si="467"/>
        <v>0</v>
      </c>
      <c r="BD3546" s="44"/>
    </row>
    <row r="3547" spans="1:56" ht="15.75" hidden="1" customHeight="1" x14ac:dyDescent="0.25">
      <c r="A3547" s="6"/>
      <c r="B3547" s="22"/>
      <c r="C3547" s="7"/>
      <c r="D3547" s="46"/>
      <c r="E3547" s="7"/>
      <c r="F3547" s="7"/>
      <c r="G3547" s="44"/>
      <c r="H3547" s="41">
        <f>Tabela1[[#This Row],[PESO UNI]]*Tabela1[[#This Row],[QTE]]</f>
        <v>0</v>
      </c>
      <c r="I3547" s="7"/>
      <c r="J3547" s="8"/>
      <c r="K3547" s="8"/>
      <c r="L3547" s="9"/>
      <c r="M3547" s="10"/>
      <c r="N3547" s="11"/>
      <c r="O3547" s="12"/>
      <c r="P3547" s="13"/>
      <c r="Q3547" s="14">
        <f>Tabela1[[#This Row],[QTDE/ Fabricação]]-Tabela1[[#This Row],[QTE]]</f>
        <v>0</v>
      </c>
      <c r="R3547" s="19">
        <f t="shared" si="462"/>
        <v>0</v>
      </c>
      <c r="S3547" s="19">
        <f t="shared" si="461"/>
        <v>0</v>
      </c>
      <c r="T3547" s="20">
        <f t="shared" si="463"/>
        <v>0</v>
      </c>
      <c r="U3547" s="17">
        <f>IFERROR(SUMIF('LISTA DE EMBARQUE'!B:B,MICRO!E:E,'LISTA DE EMBARQUE'!G:G),"")</f>
        <v>0</v>
      </c>
      <c r="V3547" s="12" t="str">
        <f>IFERROR(VLOOKUP(Tabela1[[#This Row],[COD.MDE]],'LISTA DE EMBARQUE'!B:L,11,0),"")</f>
        <v/>
      </c>
      <c r="W3547" s="13" t="str">
        <f>IFERROR(COUNTIF(#REF!,Tabela1[[#This Row],[Colunas5]]),"")</f>
        <v/>
      </c>
      <c r="X3547" s="14">
        <f>Tabela1[[#This Row],[QIANTIDADE EXPEDIDA]]*Tabela1[[#This Row],[PESO UNI]]</f>
        <v>0</v>
      </c>
      <c r="Y3547" s="14">
        <f t="shared" si="464"/>
        <v>0</v>
      </c>
      <c r="Z3547" s="21">
        <f>Tabela1[[#This Row],[PESO TOTAL]]-Tabela1[[#This Row],[Peso Expedido]]</f>
        <v>0</v>
      </c>
      <c r="AA3547" s="18"/>
      <c r="AB3547" s="15"/>
      <c r="AC3547" s="15"/>
      <c r="AD3547" s="15"/>
      <c r="AE3547" s="15"/>
      <c r="AF3547" s="15"/>
      <c r="AG3547" s="15"/>
      <c r="AH3547" s="15"/>
      <c r="AI3547" s="40" t="str">
        <f t="shared" si="468"/>
        <v>ok</v>
      </c>
      <c r="AJ3547"/>
      <c r="AK3547" t="str">
        <f>Tabela1[[#This Row],[Coluna1]]&amp;Tabela1[[#This Row],[PEDIDO]]</f>
        <v/>
      </c>
      <c r="AL3547"/>
      <c r="AM3547"/>
      <c r="AN3547"/>
      <c r="AO3547" t="str">
        <f t="shared" si="465"/>
        <v>/</v>
      </c>
      <c r="AP3547" t="str">
        <f>Tabela1[[#This Row],[TAG]]&amp;Tabela1[[#This Row],[PEDIDO]]&amp;Tabela1[[#This Row],[PRODUTO]]</f>
        <v/>
      </c>
      <c r="AQ3547" s="23" t="str">
        <f>Tabela1[[#This Row],[PRODUTO]]&amp;Tabela1[[#This Row],[TAG]]</f>
        <v/>
      </c>
      <c r="AR3547" s="183">
        <f>Tabela1[[#This Row],[PESO TOTAL]]*Tabela1[[#This Row],[MATÉRIA PRIMA]]</f>
        <v>0</v>
      </c>
      <c r="AS3547" s="28">
        <f>Tabela1[[#This Row],[PESO TOTAL]]*Tabela1[[#This Row],[PREPARAÇÃO ]]</f>
        <v>0</v>
      </c>
      <c r="AT3547" s="28">
        <f>Tabela1[[#This Row],[PESO TOTAL]]*Tabela1[[#This Row],[CALDEIRARIA]]</f>
        <v>0</v>
      </c>
      <c r="AU3547" s="28">
        <f>Tabela1[[#This Row],[PESO TOTAL]]*Tabela1[[#This Row],[SOLDA]]</f>
        <v>0</v>
      </c>
      <c r="AV3547" s="28">
        <f>Tabela1[[#This Row],[PESO TOTAL]]*Tabela1[[#This Row],[ACABAMENTO]]</f>
        <v>0</v>
      </c>
      <c r="AW3547" s="28">
        <f>Tabela1[[#This Row],[PESO TOTAL]]*Tabela1[[#This Row],[PRONTO ACABADO]]</f>
        <v>0</v>
      </c>
      <c r="AX3547" s="28">
        <f>Tabela1[[#This Row],[PESO TOTAL]]*Tabela1[[#This Row],[EXPEDIÇÃO ]]</f>
        <v>0</v>
      </c>
      <c r="AY3547" s="28" t="str">
        <f>Tabela1[[#This Row],[PEDIDO]]&amp;Tabela1[[#This Row],[PRODUTO]]</f>
        <v/>
      </c>
      <c r="AZ3547" s="44">
        <f>IF(AF3547="",0,IF(ISTEXT(AF3547),H3547*VALUE(SUBSTITUTE(AF3547,"%",""))/100,H3547*AF3547))-Tabela1[[#This Row],[PRONTO ACABADO2]]</f>
        <v>0</v>
      </c>
      <c r="BA3547" s="44">
        <f>IF(AG3547="",0,IF(ISTEXT(AG3547),H3547*VALUE(SUBSTITUTE(AG3547,"%",""))/100,H3547*AG3547))-Tabela1[[#This Row],[PESO EXPEDIDO2]]</f>
        <v>0</v>
      </c>
      <c r="BB3547" s="44">
        <f t="shared" si="466"/>
        <v>0</v>
      </c>
      <c r="BC3547" s="44">
        <f t="shared" si="467"/>
        <v>0</v>
      </c>
      <c r="BD3547" s="44"/>
    </row>
    <row r="3548" spans="1:56" ht="15.75" hidden="1" customHeight="1" x14ac:dyDescent="0.25">
      <c r="A3548" s="6"/>
      <c r="B3548" s="22"/>
      <c r="C3548" s="7"/>
      <c r="D3548" s="46"/>
      <c r="E3548" s="7"/>
      <c r="F3548" s="7"/>
      <c r="G3548" s="44"/>
      <c r="H3548" s="41">
        <f>Tabela1[[#This Row],[PESO UNI]]*Tabela1[[#This Row],[QTE]]</f>
        <v>0</v>
      </c>
      <c r="I3548" s="7"/>
      <c r="J3548" s="8"/>
      <c r="K3548" s="8"/>
      <c r="L3548" s="9"/>
      <c r="M3548" s="10"/>
      <c r="N3548" s="11"/>
      <c r="O3548" s="12"/>
      <c r="P3548" s="13"/>
      <c r="Q3548" s="14">
        <f>Tabela1[[#This Row],[QTDE/ Fabricação]]-Tabela1[[#This Row],[QTE]]</f>
        <v>0</v>
      </c>
      <c r="R3548" s="19">
        <f t="shared" si="462"/>
        <v>0</v>
      </c>
      <c r="S3548" s="19">
        <f t="shared" si="461"/>
        <v>0</v>
      </c>
      <c r="T3548" s="20">
        <f t="shared" si="463"/>
        <v>0</v>
      </c>
      <c r="U3548" s="17">
        <f>IFERROR(SUMIF('LISTA DE EMBARQUE'!B:B,MICRO!E:E,'LISTA DE EMBARQUE'!G:G),"")</f>
        <v>0</v>
      </c>
      <c r="V3548" s="12" t="str">
        <f>IFERROR(VLOOKUP(Tabela1[[#This Row],[COD.MDE]],'LISTA DE EMBARQUE'!B:L,11,0),"")</f>
        <v/>
      </c>
      <c r="W3548" s="13" t="str">
        <f>IFERROR(COUNTIF(#REF!,Tabela1[[#This Row],[Colunas5]]),"")</f>
        <v/>
      </c>
      <c r="X3548" s="14">
        <f>Tabela1[[#This Row],[QIANTIDADE EXPEDIDA]]*Tabela1[[#This Row],[PESO UNI]]</f>
        <v>0</v>
      </c>
      <c r="Y3548" s="14">
        <f t="shared" si="464"/>
        <v>0</v>
      </c>
      <c r="Z3548" s="21">
        <f>Tabela1[[#This Row],[PESO TOTAL]]-Tabela1[[#This Row],[Peso Expedido]]</f>
        <v>0</v>
      </c>
      <c r="AA3548" s="18"/>
      <c r="AB3548" s="15"/>
      <c r="AC3548" s="15"/>
      <c r="AD3548" s="15"/>
      <c r="AE3548" s="15"/>
      <c r="AF3548" s="15"/>
      <c r="AG3548" s="15"/>
      <c r="AH3548" s="15"/>
      <c r="AI3548" s="40" t="str">
        <f t="shared" si="468"/>
        <v>ok</v>
      </c>
      <c r="AJ3548"/>
      <c r="AK3548" t="str">
        <f>Tabela1[[#This Row],[Coluna1]]&amp;Tabela1[[#This Row],[PEDIDO]]</f>
        <v/>
      </c>
      <c r="AL3548"/>
      <c r="AM3548"/>
      <c r="AN3548"/>
      <c r="AO3548" t="str">
        <f t="shared" si="465"/>
        <v>/</v>
      </c>
      <c r="AP3548" t="str">
        <f>Tabela1[[#This Row],[TAG]]&amp;Tabela1[[#This Row],[PEDIDO]]&amp;Tabela1[[#This Row],[PRODUTO]]</f>
        <v/>
      </c>
      <c r="AQ3548" s="23" t="str">
        <f>Tabela1[[#This Row],[PRODUTO]]&amp;Tabela1[[#This Row],[TAG]]</f>
        <v/>
      </c>
      <c r="AR3548" s="183">
        <f>Tabela1[[#This Row],[PESO TOTAL]]*Tabela1[[#This Row],[MATÉRIA PRIMA]]</f>
        <v>0</v>
      </c>
      <c r="AS3548" s="28">
        <f>Tabela1[[#This Row],[PESO TOTAL]]*Tabela1[[#This Row],[PREPARAÇÃO ]]</f>
        <v>0</v>
      </c>
      <c r="AT3548" s="28">
        <f>Tabela1[[#This Row],[PESO TOTAL]]*Tabela1[[#This Row],[CALDEIRARIA]]</f>
        <v>0</v>
      </c>
      <c r="AU3548" s="28">
        <f>Tabela1[[#This Row],[PESO TOTAL]]*Tabela1[[#This Row],[SOLDA]]</f>
        <v>0</v>
      </c>
      <c r="AV3548" s="28">
        <f>Tabela1[[#This Row],[PESO TOTAL]]*Tabela1[[#This Row],[ACABAMENTO]]</f>
        <v>0</v>
      </c>
      <c r="AW3548" s="28">
        <f>Tabela1[[#This Row],[PESO TOTAL]]*Tabela1[[#This Row],[PRONTO ACABADO]]</f>
        <v>0</v>
      </c>
      <c r="AX3548" s="28">
        <f>Tabela1[[#This Row],[PESO TOTAL]]*Tabela1[[#This Row],[EXPEDIÇÃO ]]</f>
        <v>0</v>
      </c>
      <c r="AY3548" s="28" t="str">
        <f>Tabela1[[#This Row],[PEDIDO]]&amp;Tabela1[[#This Row],[PRODUTO]]</f>
        <v/>
      </c>
      <c r="AZ3548" s="44">
        <f>IF(AF3548="",0,IF(ISTEXT(AF3548),H3548*VALUE(SUBSTITUTE(AF3548,"%",""))/100,H3548*AF3548))-Tabela1[[#This Row],[PRONTO ACABADO2]]</f>
        <v>0</v>
      </c>
      <c r="BA3548" s="44">
        <f>IF(AG3548="",0,IF(ISTEXT(AG3548),H3548*VALUE(SUBSTITUTE(AG3548,"%",""))/100,H3548*AG3548))-Tabela1[[#This Row],[PESO EXPEDIDO2]]</f>
        <v>0</v>
      </c>
      <c r="BB3548" s="44">
        <f t="shared" si="466"/>
        <v>0</v>
      </c>
      <c r="BC3548" s="44">
        <f t="shared" si="467"/>
        <v>0</v>
      </c>
      <c r="BD3548" s="44"/>
    </row>
    <row r="3549" spans="1:56" ht="15.75" hidden="1" customHeight="1" x14ac:dyDescent="0.25">
      <c r="A3549" s="6"/>
      <c r="B3549" s="22"/>
      <c r="C3549" s="7"/>
      <c r="D3549" s="46"/>
      <c r="E3549" s="7"/>
      <c r="F3549" s="7"/>
      <c r="G3549" s="44"/>
      <c r="H3549" s="41">
        <f>Tabela1[[#This Row],[PESO UNI]]*Tabela1[[#This Row],[QTE]]</f>
        <v>0</v>
      </c>
      <c r="I3549" s="7"/>
      <c r="J3549" s="8"/>
      <c r="K3549" s="8"/>
      <c r="L3549" s="9"/>
      <c r="M3549" s="10"/>
      <c r="N3549" s="11"/>
      <c r="O3549" s="12"/>
      <c r="P3549" s="13"/>
      <c r="Q3549" s="14">
        <f>Tabela1[[#This Row],[QTDE/ Fabricação]]-Tabela1[[#This Row],[QTE]]</f>
        <v>0</v>
      </c>
      <c r="R3549" s="19">
        <f t="shared" si="462"/>
        <v>0</v>
      </c>
      <c r="S3549" s="19">
        <f t="shared" si="461"/>
        <v>0</v>
      </c>
      <c r="T3549" s="20">
        <f t="shared" si="463"/>
        <v>0</v>
      </c>
      <c r="U3549" s="17">
        <f>IFERROR(SUMIF('LISTA DE EMBARQUE'!B:B,MICRO!E:E,'LISTA DE EMBARQUE'!G:G),"")</f>
        <v>0</v>
      </c>
      <c r="V3549" s="12" t="str">
        <f>IFERROR(VLOOKUP(Tabela1[[#This Row],[COD.MDE]],'LISTA DE EMBARQUE'!B:L,11,0),"")</f>
        <v/>
      </c>
      <c r="W3549" s="13" t="str">
        <f>IFERROR(COUNTIF(#REF!,Tabela1[[#This Row],[Colunas5]]),"")</f>
        <v/>
      </c>
      <c r="X3549" s="14">
        <f>Tabela1[[#This Row],[QIANTIDADE EXPEDIDA]]*Tabela1[[#This Row],[PESO UNI]]</f>
        <v>0</v>
      </c>
      <c r="Y3549" s="14">
        <f t="shared" si="464"/>
        <v>0</v>
      </c>
      <c r="Z3549" s="21">
        <f>Tabela1[[#This Row],[PESO TOTAL]]-Tabela1[[#This Row],[Peso Expedido]]</f>
        <v>0</v>
      </c>
      <c r="AA3549" s="18"/>
      <c r="AB3549" s="15"/>
      <c r="AC3549" s="15"/>
      <c r="AD3549" s="15"/>
      <c r="AE3549" s="15"/>
      <c r="AF3549" s="15"/>
      <c r="AG3549" s="15"/>
      <c r="AH3549" s="15"/>
      <c r="AI3549" s="40" t="str">
        <f t="shared" si="468"/>
        <v>ok</v>
      </c>
      <c r="AJ3549"/>
      <c r="AK3549" t="str">
        <f>Tabela1[[#This Row],[Coluna1]]&amp;Tabela1[[#This Row],[PEDIDO]]</f>
        <v/>
      </c>
      <c r="AL3549"/>
      <c r="AM3549"/>
      <c r="AN3549"/>
      <c r="AO3549" t="str">
        <f t="shared" si="465"/>
        <v>/</v>
      </c>
      <c r="AP3549" t="str">
        <f>Tabela1[[#This Row],[TAG]]&amp;Tabela1[[#This Row],[PEDIDO]]&amp;Tabela1[[#This Row],[PRODUTO]]</f>
        <v/>
      </c>
      <c r="AQ3549" s="23" t="str">
        <f>Tabela1[[#This Row],[PRODUTO]]&amp;Tabela1[[#This Row],[TAG]]</f>
        <v/>
      </c>
      <c r="AR3549" s="183">
        <f>Tabela1[[#This Row],[PESO TOTAL]]*Tabela1[[#This Row],[MATÉRIA PRIMA]]</f>
        <v>0</v>
      </c>
      <c r="AS3549" s="28">
        <f>Tabela1[[#This Row],[PESO TOTAL]]*Tabela1[[#This Row],[PREPARAÇÃO ]]</f>
        <v>0</v>
      </c>
      <c r="AT3549" s="28">
        <f>Tabela1[[#This Row],[PESO TOTAL]]*Tabela1[[#This Row],[CALDEIRARIA]]</f>
        <v>0</v>
      </c>
      <c r="AU3549" s="28">
        <f>Tabela1[[#This Row],[PESO TOTAL]]*Tabela1[[#This Row],[SOLDA]]</f>
        <v>0</v>
      </c>
      <c r="AV3549" s="28">
        <f>Tabela1[[#This Row],[PESO TOTAL]]*Tabela1[[#This Row],[ACABAMENTO]]</f>
        <v>0</v>
      </c>
      <c r="AW3549" s="28">
        <f>Tabela1[[#This Row],[PESO TOTAL]]*Tabela1[[#This Row],[PRONTO ACABADO]]</f>
        <v>0</v>
      </c>
      <c r="AX3549" s="28">
        <f>Tabela1[[#This Row],[PESO TOTAL]]*Tabela1[[#This Row],[EXPEDIÇÃO ]]</f>
        <v>0</v>
      </c>
      <c r="AY3549" s="28" t="str">
        <f>Tabela1[[#This Row],[PEDIDO]]&amp;Tabela1[[#This Row],[PRODUTO]]</f>
        <v/>
      </c>
      <c r="AZ3549" s="44">
        <f>IF(AF3549="",0,IF(ISTEXT(AF3549),H3549*VALUE(SUBSTITUTE(AF3549,"%",""))/100,H3549*AF3549))-Tabela1[[#This Row],[PRONTO ACABADO2]]</f>
        <v>0</v>
      </c>
      <c r="BA3549" s="44">
        <f>IF(AG3549="",0,IF(ISTEXT(AG3549),H3549*VALUE(SUBSTITUTE(AG3549,"%",""))/100,H3549*AG3549))-Tabela1[[#This Row],[PESO EXPEDIDO2]]</f>
        <v>0</v>
      </c>
      <c r="BB3549" s="44">
        <f t="shared" si="466"/>
        <v>0</v>
      </c>
      <c r="BC3549" s="44">
        <f t="shared" si="467"/>
        <v>0</v>
      </c>
      <c r="BD3549" s="44"/>
    </row>
    <row r="3550" spans="1:56" ht="15.75" hidden="1" customHeight="1" x14ac:dyDescent="0.25">
      <c r="A3550" s="6"/>
      <c r="B3550" s="22"/>
      <c r="C3550" s="7"/>
      <c r="D3550" s="46"/>
      <c r="E3550" s="7"/>
      <c r="F3550" s="7"/>
      <c r="G3550" s="44"/>
      <c r="H3550" s="41">
        <f>Tabela1[[#This Row],[PESO UNI]]*Tabela1[[#This Row],[QTE]]</f>
        <v>0</v>
      </c>
      <c r="I3550" s="7"/>
      <c r="J3550" s="8"/>
      <c r="K3550" s="8"/>
      <c r="L3550" s="9"/>
      <c r="M3550" s="10"/>
      <c r="N3550" s="11"/>
      <c r="O3550" s="12"/>
      <c r="P3550" s="13"/>
      <c r="Q3550" s="14">
        <f>Tabela1[[#This Row],[QTDE/ Fabricação]]-Tabela1[[#This Row],[QTE]]</f>
        <v>0</v>
      </c>
      <c r="R3550" s="19">
        <f t="shared" si="462"/>
        <v>0</v>
      </c>
      <c r="S3550" s="19">
        <f t="shared" si="461"/>
        <v>0</v>
      </c>
      <c r="T3550" s="20">
        <f t="shared" si="463"/>
        <v>0</v>
      </c>
      <c r="U3550" s="17">
        <f>IFERROR(SUMIF('LISTA DE EMBARQUE'!B:B,MICRO!E:E,'LISTA DE EMBARQUE'!G:G),"")</f>
        <v>0</v>
      </c>
      <c r="V3550" s="12" t="str">
        <f>IFERROR(VLOOKUP(Tabela1[[#This Row],[COD.MDE]],'LISTA DE EMBARQUE'!B:L,11,0),"")</f>
        <v/>
      </c>
      <c r="W3550" s="13" t="str">
        <f>IFERROR(COUNTIF(#REF!,Tabela1[[#This Row],[Colunas5]]),"")</f>
        <v/>
      </c>
      <c r="X3550" s="14">
        <f>Tabela1[[#This Row],[QIANTIDADE EXPEDIDA]]*Tabela1[[#This Row],[PESO UNI]]</f>
        <v>0</v>
      </c>
      <c r="Y3550" s="14">
        <f t="shared" si="464"/>
        <v>0</v>
      </c>
      <c r="Z3550" s="21">
        <f>Tabela1[[#This Row],[PESO TOTAL]]-Tabela1[[#This Row],[Peso Expedido]]</f>
        <v>0</v>
      </c>
      <c r="AA3550" s="18"/>
      <c r="AB3550" s="15"/>
      <c r="AC3550" s="15"/>
      <c r="AD3550" s="15"/>
      <c r="AE3550" s="15"/>
      <c r="AF3550" s="15"/>
      <c r="AG3550" s="15"/>
      <c r="AH3550" s="15"/>
      <c r="AI3550" s="40" t="str">
        <f t="shared" si="468"/>
        <v>ok</v>
      </c>
      <c r="AJ3550"/>
      <c r="AK3550" t="str">
        <f>Tabela1[[#This Row],[Coluna1]]&amp;Tabela1[[#This Row],[PEDIDO]]</f>
        <v/>
      </c>
      <c r="AL3550"/>
      <c r="AM3550"/>
      <c r="AN3550"/>
      <c r="AO3550" t="str">
        <f t="shared" si="465"/>
        <v>/</v>
      </c>
      <c r="AP3550" t="str">
        <f>Tabela1[[#This Row],[TAG]]&amp;Tabela1[[#This Row],[PEDIDO]]&amp;Tabela1[[#This Row],[PRODUTO]]</f>
        <v/>
      </c>
      <c r="AQ3550" s="23" t="str">
        <f>Tabela1[[#This Row],[PRODUTO]]&amp;Tabela1[[#This Row],[TAG]]</f>
        <v/>
      </c>
      <c r="AR3550" s="183">
        <f>Tabela1[[#This Row],[PESO TOTAL]]*Tabela1[[#This Row],[MATÉRIA PRIMA]]</f>
        <v>0</v>
      </c>
      <c r="AS3550" s="28">
        <f>Tabela1[[#This Row],[PESO TOTAL]]*Tabela1[[#This Row],[PREPARAÇÃO ]]</f>
        <v>0</v>
      </c>
      <c r="AT3550" s="28">
        <f>Tabela1[[#This Row],[PESO TOTAL]]*Tabela1[[#This Row],[CALDEIRARIA]]</f>
        <v>0</v>
      </c>
      <c r="AU3550" s="28">
        <f>Tabela1[[#This Row],[PESO TOTAL]]*Tabela1[[#This Row],[SOLDA]]</f>
        <v>0</v>
      </c>
      <c r="AV3550" s="28">
        <f>Tabela1[[#This Row],[PESO TOTAL]]*Tabela1[[#This Row],[ACABAMENTO]]</f>
        <v>0</v>
      </c>
      <c r="AW3550" s="28">
        <f>Tabela1[[#This Row],[PESO TOTAL]]*Tabela1[[#This Row],[PRONTO ACABADO]]</f>
        <v>0</v>
      </c>
      <c r="AX3550" s="28">
        <f>Tabela1[[#This Row],[PESO TOTAL]]*Tabela1[[#This Row],[EXPEDIÇÃO ]]</f>
        <v>0</v>
      </c>
      <c r="AY3550" s="28" t="str">
        <f>Tabela1[[#This Row],[PEDIDO]]&amp;Tabela1[[#This Row],[PRODUTO]]</f>
        <v/>
      </c>
      <c r="AZ3550" s="44">
        <f>IF(AF3550="",0,IF(ISTEXT(AF3550),H3550*VALUE(SUBSTITUTE(AF3550,"%",""))/100,H3550*AF3550))-Tabela1[[#This Row],[PRONTO ACABADO2]]</f>
        <v>0</v>
      </c>
      <c r="BA3550" s="44">
        <f>IF(AG3550="",0,IF(ISTEXT(AG3550),H3550*VALUE(SUBSTITUTE(AG3550,"%",""))/100,H3550*AG3550))-Tabela1[[#This Row],[PESO EXPEDIDO2]]</f>
        <v>0</v>
      </c>
      <c r="BB3550" s="44">
        <f t="shared" si="466"/>
        <v>0</v>
      </c>
      <c r="BC3550" s="44">
        <f t="shared" si="467"/>
        <v>0</v>
      </c>
      <c r="BD3550" s="44"/>
    </row>
    <row r="3551" spans="1:56" ht="15.75" hidden="1" customHeight="1" x14ac:dyDescent="0.25">
      <c r="A3551" s="6"/>
      <c r="B3551" s="22"/>
      <c r="C3551" s="7"/>
      <c r="D3551" s="46"/>
      <c r="E3551" s="7"/>
      <c r="F3551" s="7"/>
      <c r="G3551" s="44"/>
      <c r="H3551" s="41">
        <f>Tabela1[[#This Row],[PESO UNI]]*Tabela1[[#This Row],[QTE]]</f>
        <v>0</v>
      </c>
      <c r="I3551" s="7"/>
      <c r="J3551" s="8"/>
      <c r="K3551" s="8"/>
      <c r="L3551" s="9"/>
      <c r="M3551" s="10"/>
      <c r="N3551" s="11"/>
      <c r="O3551" s="12"/>
      <c r="P3551" s="13"/>
      <c r="Q3551" s="14">
        <f>Tabela1[[#This Row],[QTDE/ Fabricação]]-Tabela1[[#This Row],[QTE]]</f>
        <v>0</v>
      </c>
      <c r="R3551" s="19">
        <f t="shared" si="462"/>
        <v>0</v>
      </c>
      <c r="S3551" s="19">
        <f t="shared" si="461"/>
        <v>0</v>
      </c>
      <c r="T3551" s="20">
        <f t="shared" si="463"/>
        <v>0</v>
      </c>
      <c r="U3551" s="17">
        <f>IFERROR(SUMIF('LISTA DE EMBARQUE'!B:B,MICRO!E:E,'LISTA DE EMBARQUE'!G:G),"")</f>
        <v>0</v>
      </c>
      <c r="V3551" s="12" t="str">
        <f>IFERROR(VLOOKUP(Tabela1[[#This Row],[COD.MDE]],'LISTA DE EMBARQUE'!B:L,11,0),"")</f>
        <v/>
      </c>
      <c r="W3551" s="13" t="str">
        <f>IFERROR(COUNTIF(#REF!,Tabela1[[#This Row],[Colunas5]]),"")</f>
        <v/>
      </c>
      <c r="X3551" s="14">
        <f>Tabela1[[#This Row],[QIANTIDADE EXPEDIDA]]*Tabela1[[#This Row],[PESO UNI]]</f>
        <v>0</v>
      </c>
      <c r="Y3551" s="14">
        <f t="shared" si="464"/>
        <v>0</v>
      </c>
      <c r="Z3551" s="21">
        <f>Tabela1[[#This Row],[PESO TOTAL]]-Tabela1[[#This Row],[Peso Expedido]]</f>
        <v>0</v>
      </c>
      <c r="AA3551" s="18"/>
      <c r="AB3551" s="15"/>
      <c r="AC3551" s="15"/>
      <c r="AD3551" s="15"/>
      <c r="AE3551" s="15"/>
      <c r="AF3551" s="15"/>
      <c r="AG3551" s="15"/>
      <c r="AH3551" s="15"/>
      <c r="AI3551" s="40" t="str">
        <f t="shared" si="468"/>
        <v>ok</v>
      </c>
      <c r="AJ3551"/>
      <c r="AK3551" t="str">
        <f>Tabela1[[#This Row],[Coluna1]]&amp;Tabela1[[#This Row],[PEDIDO]]</f>
        <v/>
      </c>
      <c r="AL3551"/>
      <c r="AM3551"/>
      <c r="AN3551"/>
      <c r="AO3551" t="str">
        <f t="shared" si="465"/>
        <v>/</v>
      </c>
      <c r="AP3551" t="str">
        <f>Tabela1[[#This Row],[TAG]]&amp;Tabela1[[#This Row],[PEDIDO]]&amp;Tabela1[[#This Row],[PRODUTO]]</f>
        <v/>
      </c>
      <c r="AQ3551" s="23" t="str">
        <f>Tabela1[[#This Row],[PRODUTO]]&amp;Tabela1[[#This Row],[TAG]]</f>
        <v/>
      </c>
      <c r="AR3551" s="183">
        <f>Tabela1[[#This Row],[PESO TOTAL]]*Tabela1[[#This Row],[MATÉRIA PRIMA]]</f>
        <v>0</v>
      </c>
      <c r="AS3551" s="28">
        <f>Tabela1[[#This Row],[PESO TOTAL]]*Tabela1[[#This Row],[PREPARAÇÃO ]]</f>
        <v>0</v>
      </c>
      <c r="AT3551" s="28">
        <f>Tabela1[[#This Row],[PESO TOTAL]]*Tabela1[[#This Row],[CALDEIRARIA]]</f>
        <v>0</v>
      </c>
      <c r="AU3551" s="28">
        <f>Tabela1[[#This Row],[PESO TOTAL]]*Tabela1[[#This Row],[SOLDA]]</f>
        <v>0</v>
      </c>
      <c r="AV3551" s="28">
        <f>Tabela1[[#This Row],[PESO TOTAL]]*Tabela1[[#This Row],[ACABAMENTO]]</f>
        <v>0</v>
      </c>
      <c r="AW3551" s="28">
        <f>Tabela1[[#This Row],[PESO TOTAL]]*Tabela1[[#This Row],[PRONTO ACABADO]]</f>
        <v>0</v>
      </c>
      <c r="AX3551" s="28">
        <f>Tabela1[[#This Row],[PESO TOTAL]]*Tabela1[[#This Row],[EXPEDIÇÃO ]]</f>
        <v>0</v>
      </c>
      <c r="AY3551" s="28" t="str">
        <f>Tabela1[[#This Row],[PEDIDO]]&amp;Tabela1[[#This Row],[PRODUTO]]</f>
        <v/>
      </c>
      <c r="AZ3551" s="44">
        <f>IF(AF3551="",0,IF(ISTEXT(AF3551),H3551*VALUE(SUBSTITUTE(AF3551,"%",""))/100,H3551*AF3551))-Tabela1[[#This Row],[PRONTO ACABADO2]]</f>
        <v>0</v>
      </c>
      <c r="BA3551" s="44">
        <f>IF(AG3551="",0,IF(ISTEXT(AG3551),H3551*VALUE(SUBSTITUTE(AG3551,"%",""))/100,H3551*AG3551))-Tabela1[[#This Row],[PESO EXPEDIDO2]]</f>
        <v>0</v>
      </c>
      <c r="BB3551" s="44">
        <f t="shared" si="466"/>
        <v>0</v>
      </c>
      <c r="BC3551" s="44">
        <f t="shared" si="467"/>
        <v>0</v>
      </c>
      <c r="BD3551" s="44"/>
    </row>
    <row r="3552" spans="1:56" ht="15.75" hidden="1" customHeight="1" x14ac:dyDescent="0.25">
      <c r="A3552" s="6"/>
      <c r="B3552" s="22"/>
      <c r="C3552" s="7"/>
      <c r="D3552" s="46"/>
      <c r="E3552" s="7"/>
      <c r="F3552" s="7"/>
      <c r="G3552" s="44"/>
      <c r="H3552" s="41">
        <f>Tabela1[[#This Row],[PESO UNI]]*Tabela1[[#This Row],[QTE]]</f>
        <v>0</v>
      </c>
      <c r="I3552" s="7"/>
      <c r="J3552" s="8"/>
      <c r="K3552" s="8"/>
      <c r="L3552" s="9"/>
      <c r="M3552" s="10"/>
      <c r="N3552" s="11"/>
      <c r="O3552" s="12"/>
      <c r="P3552" s="13"/>
      <c r="Q3552" s="14">
        <f>Tabela1[[#This Row],[QTDE/ Fabricação]]-Tabela1[[#This Row],[QTE]]</f>
        <v>0</v>
      </c>
      <c r="R3552" s="19">
        <f t="shared" si="462"/>
        <v>0</v>
      </c>
      <c r="S3552" s="19">
        <f t="shared" si="461"/>
        <v>0</v>
      </c>
      <c r="T3552" s="20">
        <f t="shared" si="463"/>
        <v>0</v>
      </c>
      <c r="U3552" s="17">
        <f>IFERROR(SUMIF('LISTA DE EMBARQUE'!B:B,MICRO!E:E,'LISTA DE EMBARQUE'!G:G),"")</f>
        <v>0</v>
      </c>
      <c r="V3552" s="12" t="str">
        <f>IFERROR(VLOOKUP(Tabela1[[#This Row],[COD.MDE]],'LISTA DE EMBARQUE'!B:L,11,0),"")</f>
        <v/>
      </c>
      <c r="W3552" s="13" t="str">
        <f>IFERROR(COUNTIF(#REF!,Tabela1[[#This Row],[Colunas5]]),"")</f>
        <v/>
      </c>
      <c r="X3552" s="14">
        <f>Tabela1[[#This Row],[QIANTIDADE EXPEDIDA]]*Tabela1[[#This Row],[PESO UNI]]</f>
        <v>0</v>
      </c>
      <c r="Y3552" s="14">
        <f t="shared" si="464"/>
        <v>0</v>
      </c>
      <c r="Z3552" s="21">
        <f>Tabela1[[#This Row],[PESO TOTAL]]-Tabela1[[#This Row],[Peso Expedido]]</f>
        <v>0</v>
      </c>
      <c r="AA3552" s="18"/>
      <c r="AB3552" s="15"/>
      <c r="AC3552" s="15"/>
      <c r="AD3552" s="15"/>
      <c r="AE3552" s="15"/>
      <c r="AF3552" s="15"/>
      <c r="AG3552" s="15"/>
      <c r="AH3552" s="15"/>
      <c r="AI3552" s="40" t="str">
        <f t="shared" si="468"/>
        <v>ok</v>
      </c>
      <c r="AJ3552"/>
      <c r="AK3552" t="str">
        <f>Tabela1[[#This Row],[Coluna1]]&amp;Tabela1[[#This Row],[PEDIDO]]</f>
        <v/>
      </c>
      <c r="AL3552"/>
      <c r="AM3552"/>
      <c r="AN3552"/>
      <c r="AO3552" t="str">
        <f t="shared" si="465"/>
        <v>/</v>
      </c>
      <c r="AP3552" t="str">
        <f>Tabela1[[#This Row],[TAG]]&amp;Tabela1[[#This Row],[PEDIDO]]&amp;Tabela1[[#This Row],[PRODUTO]]</f>
        <v/>
      </c>
      <c r="AQ3552" s="23" t="str">
        <f>Tabela1[[#This Row],[PRODUTO]]&amp;Tabela1[[#This Row],[TAG]]</f>
        <v/>
      </c>
      <c r="AR3552" s="183">
        <f>Tabela1[[#This Row],[PESO TOTAL]]*Tabela1[[#This Row],[MATÉRIA PRIMA]]</f>
        <v>0</v>
      </c>
      <c r="AS3552" s="28">
        <f>Tabela1[[#This Row],[PESO TOTAL]]*Tabela1[[#This Row],[PREPARAÇÃO ]]</f>
        <v>0</v>
      </c>
      <c r="AT3552" s="28">
        <f>Tabela1[[#This Row],[PESO TOTAL]]*Tabela1[[#This Row],[CALDEIRARIA]]</f>
        <v>0</v>
      </c>
      <c r="AU3552" s="28">
        <f>Tabela1[[#This Row],[PESO TOTAL]]*Tabela1[[#This Row],[SOLDA]]</f>
        <v>0</v>
      </c>
      <c r="AV3552" s="28">
        <f>Tabela1[[#This Row],[PESO TOTAL]]*Tabela1[[#This Row],[ACABAMENTO]]</f>
        <v>0</v>
      </c>
      <c r="AW3552" s="28">
        <f>Tabela1[[#This Row],[PESO TOTAL]]*Tabela1[[#This Row],[PRONTO ACABADO]]</f>
        <v>0</v>
      </c>
      <c r="AX3552" s="28">
        <f>Tabela1[[#This Row],[PESO TOTAL]]*Tabela1[[#This Row],[EXPEDIÇÃO ]]</f>
        <v>0</v>
      </c>
      <c r="AY3552" s="28" t="str">
        <f>Tabela1[[#This Row],[PEDIDO]]&amp;Tabela1[[#This Row],[PRODUTO]]</f>
        <v/>
      </c>
      <c r="AZ3552" s="44">
        <f>IF(AF3552="",0,IF(ISTEXT(AF3552),H3552*VALUE(SUBSTITUTE(AF3552,"%",""))/100,H3552*AF3552))-Tabela1[[#This Row],[PRONTO ACABADO2]]</f>
        <v>0</v>
      </c>
      <c r="BA3552" s="44">
        <f>IF(AG3552="",0,IF(ISTEXT(AG3552),H3552*VALUE(SUBSTITUTE(AG3552,"%",""))/100,H3552*AG3552))-Tabela1[[#This Row],[PESO EXPEDIDO2]]</f>
        <v>0</v>
      </c>
      <c r="BB3552" s="44">
        <f t="shared" si="466"/>
        <v>0</v>
      </c>
      <c r="BC3552" s="44">
        <f t="shared" si="467"/>
        <v>0</v>
      </c>
      <c r="BD3552" s="44"/>
    </row>
    <row r="3553" spans="1:56" ht="15.75" hidden="1" customHeight="1" x14ac:dyDescent="0.25">
      <c r="A3553" s="6"/>
      <c r="B3553" s="22"/>
      <c r="C3553" s="7"/>
      <c r="D3553" s="46"/>
      <c r="E3553" s="7"/>
      <c r="F3553" s="7"/>
      <c r="G3553" s="44"/>
      <c r="H3553" s="41">
        <f>Tabela1[[#This Row],[PESO UNI]]*Tabela1[[#This Row],[QTE]]</f>
        <v>0</v>
      </c>
      <c r="I3553" s="7"/>
      <c r="J3553" s="8"/>
      <c r="K3553" s="8"/>
      <c r="L3553" s="9"/>
      <c r="M3553" s="10"/>
      <c r="N3553" s="11"/>
      <c r="O3553" s="12"/>
      <c r="P3553" s="13"/>
      <c r="Q3553" s="14">
        <f>Tabela1[[#This Row],[QTDE/ Fabricação]]-Tabela1[[#This Row],[QTE]]</f>
        <v>0</v>
      </c>
      <c r="R3553" s="19">
        <f t="shared" si="462"/>
        <v>0</v>
      </c>
      <c r="S3553" s="19">
        <f t="shared" si="461"/>
        <v>0</v>
      </c>
      <c r="T3553" s="20">
        <f t="shared" si="463"/>
        <v>0</v>
      </c>
      <c r="U3553" s="17">
        <f>IFERROR(SUMIF('LISTA DE EMBARQUE'!B:B,MICRO!E:E,'LISTA DE EMBARQUE'!G:G),"")</f>
        <v>0</v>
      </c>
      <c r="V3553" s="12" t="str">
        <f>IFERROR(VLOOKUP(Tabela1[[#This Row],[COD.MDE]],'LISTA DE EMBARQUE'!B:L,11,0),"")</f>
        <v/>
      </c>
      <c r="W3553" s="13" t="str">
        <f>IFERROR(COUNTIF(#REF!,Tabela1[[#This Row],[Colunas5]]),"")</f>
        <v/>
      </c>
      <c r="X3553" s="14">
        <f>Tabela1[[#This Row],[QIANTIDADE EXPEDIDA]]*Tabela1[[#This Row],[PESO UNI]]</f>
        <v>0</v>
      </c>
      <c r="Y3553" s="14">
        <f t="shared" si="464"/>
        <v>0</v>
      </c>
      <c r="Z3553" s="21">
        <f>Tabela1[[#This Row],[PESO TOTAL]]-Tabela1[[#This Row],[Peso Expedido]]</f>
        <v>0</v>
      </c>
      <c r="AA3553" s="18"/>
      <c r="AB3553" s="15"/>
      <c r="AC3553" s="15"/>
      <c r="AD3553" s="15"/>
      <c r="AE3553" s="15"/>
      <c r="AF3553" s="15"/>
      <c r="AG3553" s="15"/>
      <c r="AH3553" s="15"/>
      <c r="AI3553" s="40" t="str">
        <f t="shared" si="468"/>
        <v>ok</v>
      </c>
      <c r="AJ3553"/>
      <c r="AK3553" t="str">
        <f>Tabela1[[#This Row],[Coluna1]]&amp;Tabela1[[#This Row],[PEDIDO]]</f>
        <v/>
      </c>
      <c r="AL3553"/>
      <c r="AM3553"/>
      <c r="AN3553"/>
      <c r="AO3553" t="str">
        <f t="shared" si="465"/>
        <v>/</v>
      </c>
      <c r="AP3553" t="str">
        <f>Tabela1[[#This Row],[TAG]]&amp;Tabela1[[#This Row],[PEDIDO]]&amp;Tabela1[[#This Row],[PRODUTO]]</f>
        <v/>
      </c>
      <c r="AQ3553" s="23" t="str">
        <f>Tabela1[[#This Row],[PRODUTO]]&amp;Tabela1[[#This Row],[TAG]]</f>
        <v/>
      </c>
      <c r="AR3553" s="183">
        <f>Tabela1[[#This Row],[PESO TOTAL]]*Tabela1[[#This Row],[MATÉRIA PRIMA]]</f>
        <v>0</v>
      </c>
      <c r="AS3553" s="28">
        <f>Tabela1[[#This Row],[PESO TOTAL]]*Tabela1[[#This Row],[PREPARAÇÃO ]]</f>
        <v>0</v>
      </c>
      <c r="AT3553" s="28">
        <f>Tabela1[[#This Row],[PESO TOTAL]]*Tabela1[[#This Row],[CALDEIRARIA]]</f>
        <v>0</v>
      </c>
      <c r="AU3553" s="28">
        <f>Tabela1[[#This Row],[PESO TOTAL]]*Tabela1[[#This Row],[SOLDA]]</f>
        <v>0</v>
      </c>
      <c r="AV3553" s="28">
        <f>Tabela1[[#This Row],[PESO TOTAL]]*Tabela1[[#This Row],[ACABAMENTO]]</f>
        <v>0</v>
      </c>
      <c r="AW3553" s="28">
        <f>Tabela1[[#This Row],[PESO TOTAL]]*Tabela1[[#This Row],[PRONTO ACABADO]]</f>
        <v>0</v>
      </c>
      <c r="AX3553" s="28">
        <f>Tabela1[[#This Row],[PESO TOTAL]]*Tabela1[[#This Row],[EXPEDIÇÃO ]]</f>
        <v>0</v>
      </c>
      <c r="AY3553" s="28" t="str">
        <f>Tabela1[[#This Row],[PEDIDO]]&amp;Tabela1[[#This Row],[PRODUTO]]</f>
        <v/>
      </c>
      <c r="AZ3553" s="44">
        <f>IF(AF3553="",0,IF(ISTEXT(AF3553),H3553*VALUE(SUBSTITUTE(AF3553,"%",""))/100,H3553*AF3553))-Tabela1[[#This Row],[PRONTO ACABADO2]]</f>
        <v>0</v>
      </c>
      <c r="BA3553" s="44">
        <f>IF(AG3553="",0,IF(ISTEXT(AG3553),H3553*VALUE(SUBSTITUTE(AG3553,"%",""))/100,H3553*AG3553))-Tabela1[[#This Row],[PESO EXPEDIDO2]]</f>
        <v>0</v>
      </c>
      <c r="BB3553" s="44">
        <f t="shared" si="466"/>
        <v>0</v>
      </c>
      <c r="BC3553" s="44">
        <f t="shared" si="467"/>
        <v>0</v>
      </c>
      <c r="BD3553" s="44"/>
    </row>
    <row r="3554" spans="1:56" ht="15.75" hidden="1" customHeight="1" x14ac:dyDescent="0.25">
      <c r="A3554" s="6"/>
      <c r="B3554" s="22"/>
      <c r="C3554" s="7"/>
      <c r="D3554" s="46"/>
      <c r="E3554" s="7"/>
      <c r="F3554" s="7"/>
      <c r="G3554" s="44"/>
      <c r="H3554" s="41">
        <f>Tabela1[[#This Row],[PESO UNI]]*Tabela1[[#This Row],[QTE]]</f>
        <v>0</v>
      </c>
      <c r="I3554" s="7"/>
      <c r="J3554" s="8"/>
      <c r="K3554" s="8"/>
      <c r="L3554" s="9"/>
      <c r="M3554" s="10"/>
      <c r="N3554" s="11"/>
      <c r="O3554" s="12"/>
      <c r="P3554" s="13"/>
      <c r="Q3554" s="14">
        <f>Tabela1[[#This Row],[QTDE/ Fabricação]]-Tabela1[[#This Row],[QTE]]</f>
        <v>0</v>
      </c>
      <c r="R3554" s="19">
        <f t="shared" si="462"/>
        <v>0</v>
      </c>
      <c r="S3554" s="19">
        <f t="shared" si="461"/>
        <v>0</v>
      </c>
      <c r="T3554" s="20">
        <f t="shared" si="463"/>
        <v>0</v>
      </c>
      <c r="U3554" s="17">
        <f>IFERROR(SUMIF('LISTA DE EMBARQUE'!B:B,MICRO!E:E,'LISTA DE EMBARQUE'!G:G),"")</f>
        <v>0</v>
      </c>
      <c r="V3554" s="12" t="str">
        <f>IFERROR(VLOOKUP(Tabela1[[#This Row],[COD.MDE]],'LISTA DE EMBARQUE'!B:L,11,0),"")</f>
        <v/>
      </c>
      <c r="W3554" s="13" t="str">
        <f>IFERROR(COUNTIF(#REF!,Tabela1[[#This Row],[Colunas5]]),"")</f>
        <v/>
      </c>
      <c r="X3554" s="14">
        <f>Tabela1[[#This Row],[QIANTIDADE EXPEDIDA]]*Tabela1[[#This Row],[PESO UNI]]</f>
        <v>0</v>
      </c>
      <c r="Y3554" s="14">
        <f t="shared" si="464"/>
        <v>0</v>
      </c>
      <c r="Z3554" s="21">
        <f>Tabela1[[#This Row],[PESO TOTAL]]-Tabela1[[#This Row],[Peso Expedido]]</f>
        <v>0</v>
      </c>
      <c r="AA3554" s="18"/>
      <c r="AB3554" s="15"/>
      <c r="AC3554" s="15"/>
      <c r="AD3554" s="15"/>
      <c r="AE3554" s="15"/>
      <c r="AF3554" s="15"/>
      <c r="AG3554" s="15"/>
      <c r="AH3554" s="15"/>
      <c r="AI3554" s="40" t="str">
        <f t="shared" si="468"/>
        <v>ok</v>
      </c>
      <c r="AJ3554"/>
      <c r="AK3554" t="str">
        <f>Tabela1[[#This Row],[Coluna1]]&amp;Tabela1[[#This Row],[PEDIDO]]</f>
        <v/>
      </c>
      <c r="AL3554"/>
      <c r="AM3554"/>
      <c r="AN3554"/>
      <c r="AO3554" t="str">
        <f t="shared" si="465"/>
        <v>/</v>
      </c>
      <c r="AP3554" t="str">
        <f>Tabela1[[#This Row],[TAG]]&amp;Tabela1[[#This Row],[PEDIDO]]&amp;Tabela1[[#This Row],[PRODUTO]]</f>
        <v/>
      </c>
      <c r="AQ3554" s="23" t="str">
        <f>Tabela1[[#This Row],[PRODUTO]]&amp;Tabela1[[#This Row],[TAG]]</f>
        <v/>
      </c>
      <c r="AR3554" s="183">
        <f>Tabela1[[#This Row],[PESO TOTAL]]*Tabela1[[#This Row],[MATÉRIA PRIMA]]</f>
        <v>0</v>
      </c>
      <c r="AS3554" s="28">
        <f>Tabela1[[#This Row],[PESO TOTAL]]*Tabela1[[#This Row],[PREPARAÇÃO ]]</f>
        <v>0</v>
      </c>
      <c r="AT3554" s="28">
        <f>Tabela1[[#This Row],[PESO TOTAL]]*Tabela1[[#This Row],[CALDEIRARIA]]</f>
        <v>0</v>
      </c>
      <c r="AU3554" s="28">
        <f>Tabela1[[#This Row],[PESO TOTAL]]*Tabela1[[#This Row],[SOLDA]]</f>
        <v>0</v>
      </c>
      <c r="AV3554" s="28">
        <f>Tabela1[[#This Row],[PESO TOTAL]]*Tabela1[[#This Row],[ACABAMENTO]]</f>
        <v>0</v>
      </c>
      <c r="AW3554" s="28">
        <f>Tabela1[[#This Row],[PESO TOTAL]]*Tabela1[[#This Row],[PRONTO ACABADO]]</f>
        <v>0</v>
      </c>
      <c r="AX3554" s="28">
        <f>Tabela1[[#This Row],[PESO TOTAL]]*Tabela1[[#This Row],[EXPEDIÇÃO ]]</f>
        <v>0</v>
      </c>
      <c r="AY3554" s="28" t="str">
        <f>Tabela1[[#This Row],[PEDIDO]]&amp;Tabela1[[#This Row],[PRODUTO]]</f>
        <v/>
      </c>
      <c r="AZ3554" s="44">
        <f>IF(AF3554="",0,IF(ISTEXT(AF3554),H3554*VALUE(SUBSTITUTE(AF3554,"%",""))/100,H3554*AF3554))-Tabela1[[#This Row],[PRONTO ACABADO2]]</f>
        <v>0</v>
      </c>
      <c r="BA3554" s="44">
        <f>IF(AG3554="",0,IF(ISTEXT(AG3554),H3554*VALUE(SUBSTITUTE(AG3554,"%",""))/100,H3554*AG3554))-Tabela1[[#This Row],[PESO EXPEDIDO2]]</f>
        <v>0</v>
      </c>
      <c r="BB3554" s="44">
        <f t="shared" si="466"/>
        <v>0</v>
      </c>
      <c r="BC3554" s="44">
        <f t="shared" si="467"/>
        <v>0</v>
      </c>
      <c r="BD3554" s="44"/>
    </row>
    <row r="3555" spans="1:56" ht="15.75" hidden="1" customHeight="1" x14ac:dyDescent="0.25">
      <c r="A3555" s="6"/>
      <c r="B3555" s="22"/>
      <c r="C3555" s="7"/>
      <c r="D3555" s="46"/>
      <c r="E3555" s="7"/>
      <c r="F3555" s="7"/>
      <c r="G3555" s="44"/>
      <c r="H3555" s="41">
        <f>Tabela1[[#This Row],[PESO UNI]]*Tabela1[[#This Row],[QTE]]</f>
        <v>0</v>
      </c>
      <c r="I3555" s="7"/>
      <c r="J3555" s="8"/>
      <c r="K3555" s="8"/>
      <c r="L3555" s="9"/>
      <c r="M3555" s="10"/>
      <c r="N3555" s="11"/>
      <c r="O3555" s="12"/>
      <c r="P3555" s="13"/>
      <c r="Q3555" s="14">
        <f>Tabela1[[#This Row],[QTDE/ Fabricação]]-Tabela1[[#This Row],[QTE]]</f>
        <v>0</v>
      </c>
      <c r="R3555" s="19">
        <f t="shared" si="462"/>
        <v>0</v>
      </c>
      <c r="S3555" s="19">
        <f t="shared" si="461"/>
        <v>0</v>
      </c>
      <c r="T3555" s="20">
        <f t="shared" si="463"/>
        <v>0</v>
      </c>
      <c r="U3555" s="17">
        <f>IFERROR(SUMIF('LISTA DE EMBARQUE'!B:B,MICRO!E:E,'LISTA DE EMBARQUE'!G:G),"")</f>
        <v>0</v>
      </c>
      <c r="V3555" s="12" t="str">
        <f>IFERROR(VLOOKUP(Tabela1[[#This Row],[COD.MDE]],'LISTA DE EMBARQUE'!B:L,11,0),"")</f>
        <v/>
      </c>
      <c r="W3555" s="13" t="str">
        <f>IFERROR(COUNTIF(#REF!,Tabela1[[#This Row],[Colunas5]]),"")</f>
        <v/>
      </c>
      <c r="X3555" s="14">
        <f>Tabela1[[#This Row],[QIANTIDADE EXPEDIDA]]*Tabela1[[#This Row],[PESO UNI]]</f>
        <v>0</v>
      </c>
      <c r="Y3555" s="14">
        <f t="shared" si="464"/>
        <v>0</v>
      </c>
      <c r="Z3555" s="21">
        <f>Tabela1[[#This Row],[PESO TOTAL]]-Tabela1[[#This Row],[Peso Expedido]]</f>
        <v>0</v>
      </c>
      <c r="AA3555" s="18"/>
      <c r="AB3555" s="15"/>
      <c r="AC3555" s="15"/>
      <c r="AD3555" s="15"/>
      <c r="AE3555" s="15"/>
      <c r="AF3555" s="15"/>
      <c r="AG3555" s="15"/>
      <c r="AH3555" s="15"/>
      <c r="AI3555" s="40" t="str">
        <f t="shared" si="468"/>
        <v>ok</v>
      </c>
      <c r="AJ3555"/>
      <c r="AK3555" t="str">
        <f>Tabela1[[#This Row],[Coluna1]]&amp;Tabela1[[#This Row],[PEDIDO]]</f>
        <v/>
      </c>
      <c r="AL3555"/>
      <c r="AM3555"/>
      <c r="AN3555"/>
      <c r="AO3555" t="str">
        <f t="shared" si="465"/>
        <v>/</v>
      </c>
      <c r="AP3555" t="str">
        <f>Tabela1[[#This Row],[TAG]]&amp;Tabela1[[#This Row],[PEDIDO]]&amp;Tabela1[[#This Row],[PRODUTO]]</f>
        <v/>
      </c>
      <c r="AQ3555" s="23" t="str">
        <f>Tabela1[[#This Row],[PRODUTO]]&amp;Tabela1[[#This Row],[TAG]]</f>
        <v/>
      </c>
      <c r="AR3555" s="183">
        <f>Tabela1[[#This Row],[PESO TOTAL]]*Tabela1[[#This Row],[MATÉRIA PRIMA]]</f>
        <v>0</v>
      </c>
      <c r="AS3555" s="28">
        <f>Tabela1[[#This Row],[PESO TOTAL]]*Tabela1[[#This Row],[PREPARAÇÃO ]]</f>
        <v>0</v>
      </c>
      <c r="AT3555" s="28">
        <f>Tabela1[[#This Row],[PESO TOTAL]]*Tabela1[[#This Row],[CALDEIRARIA]]</f>
        <v>0</v>
      </c>
      <c r="AU3555" s="28">
        <f>Tabela1[[#This Row],[PESO TOTAL]]*Tabela1[[#This Row],[SOLDA]]</f>
        <v>0</v>
      </c>
      <c r="AV3555" s="28">
        <f>Tabela1[[#This Row],[PESO TOTAL]]*Tabela1[[#This Row],[ACABAMENTO]]</f>
        <v>0</v>
      </c>
      <c r="AW3555" s="28">
        <f>Tabela1[[#This Row],[PESO TOTAL]]*Tabela1[[#This Row],[PRONTO ACABADO]]</f>
        <v>0</v>
      </c>
      <c r="AX3555" s="28">
        <f>Tabela1[[#This Row],[PESO TOTAL]]*Tabela1[[#This Row],[EXPEDIÇÃO ]]</f>
        <v>0</v>
      </c>
      <c r="AY3555" s="28" t="str">
        <f>Tabela1[[#This Row],[PEDIDO]]&amp;Tabela1[[#This Row],[PRODUTO]]</f>
        <v/>
      </c>
      <c r="AZ3555" s="44">
        <f>IF(AF3555="",0,IF(ISTEXT(AF3555),H3555*VALUE(SUBSTITUTE(AF3555,"%",""))/100,H3555*AF3555))-Tabela1[[#This Row],[PRONTO ACABADO2]]</f>
        <v>0</v>
      </c>
      <c r="BA3555" s="44">
        <f>IF(AG3555="",0,IF(ISTEXT(AG3555),H3555*VALUE(SUBSTITUTE(AG3555,"%",""))/100,H3555*AG3555))-Tabela1[[#This Row],[PESO EXPEDIDO2]]</f>
        <v>0</v>
      </c>
      <c r="BB3555" s="44">
        <f t="shared" si="466"/>
        <v>0</v>
      </c>
      <c r="BC3555" s="44">
        <f t="shared" si="467"/>
        <v>0</v>
      </c>
      <c r="BD3555" s="44"/>
    </row>
    <row r="3556" spans="1:56" ht="15.75" hidden="1" customHeight="1" x14ac:dyDescent="0.25">
      <c r="A3556" s="6"/>
      <c r="B3556" s="22"/>
      <c r="C3556" s="7"/>
      <c r="D3556" s="46"/>
      <c r="E3556" s="7"/>
      <c r="F3556" s="7"/>
      <c r="G3556" s="44"/>
      <c r="H3556" s="41">
        <f>Tabela1[[#This Row],[PESO UNI]]*Tabela1[[#This Row],[QTE]]</f>
        <v>0</v>
      </c>
      <c r="I3556" s="7"/>
      <c r="J3556" s="8"/>
      <c r="K3556" s="8"/>
      <c r="L3556" s="9"/>
      <c r="M3556" s="10"/>
      <c r="N3556" s="11"/>
      <c r="O3556" s="12"/>
      <c r="P3556" s="13"/>
      <c r="Q3556" s="14">
        <f>Tabela1[[#This Row],[QTDE/ Fabricação]]-Tabela1[[#This Row],[QTE]]</f>
        <v>0</v>
      </c>
      <c r="R3556" s="19">
        <f t="shared" si="462"/>
        <v>0</v>
      </c>
      <c r="S3556" s="19">
        <f t="shared" si="461"/>
        <v>0</v>
      </c>
      <c r="T3556" s="20">
        <f t="shared" si="463"/>
        <v>0</v>
      </c>
      <c r="U3556" s="17">
        <f>IFERROR(SUMIF('LISTA DE EMBARQUE'!B:B,MICRO!E:E,'LISTA DE EMBARQUE'!G:G),"")</f>
        <v>0</v>
      </c>
      <c r="V3556" s="12" t="str">
        <f>IFERROR(VLOOKUP(Tabela1[[#This Row],[COD.MDE]],'LISTA DE EMBARQUE'!B:L,11,0),"")</f>
        <v/>
      </c>
      <c r="W3556" s="13" t="str">
        <f>IFERROR(COUNTIF(#REF!,Tabela1[[#This Row],[Colunas5]]),"")</f>
        <v/>
      </c>
      <c r="X3556" s="14">
        <f>Tabela1[[#This Row],[QIANTIDADE EXPEDIDA]]*Tabela1[[#This Row],[PESO UNI]]</f>
        <v>0</v>
      </c>
      <c r="Y3556" s="14">
        <f t="shared" si="464"/>
        <v>0</v>
      </c>
      <c r="Z3556" s="21">
        <f>Tabela1[[#This Row],[PESO TOTAL]]-Tabela1[[#This Row],[Peso Expedido]]</f>
        <v>0</v>
      </c>
      <c r="AA3556" s="18"/>
      <c r="AB3556" s="15"/>
      <c r="AC3556" s="15"/>
      <c r="AD3556" s="15"/>
      <c r="AE3556" s="15"/>
      <c r="AF3556" s="15"/>
      <c r="AG3556" s="15"/>
      <c r="AH3556" s="15"/>
      <c r="AI3556" s="40" t="str">
        <f t="shared" si="468"/>
        <v>ok</v>
      </c>
      <c r="AJ3556"/>
      <c r="AK3556" t="str">
        <f>Tabela1[[#This Row],[Coluna1]]&amp;Tabela1[[#This Row],[PEDIDO]]</f>
        <v/>
      </c>
      <c r="AL3556"/>
      <c r="AM3556"/>
      <c r="AN3556"/>
      <c r="AO3556" t="str">
        <f t="shared" si="465"/>
        <v>/</v>
      </c>
      <c r="AP3556" t="str">
        <f>Tabela1[[#This Row],[TAG]]&amp;Tabela1[[#This Row],[PEDIDO]]&amp;Tabela1[[#This Row],[PRODUTO]]</f>
        <v/>
      </c>
      <c r="AQ3556" s="23" t="str">
        <f>Tabela1[[#This Row],[PRODUTO]]&amp;Tabela1[[#This Row],[TAG]]</f>
        <v/>
      </c>
      <c r="AR3556" s="183">
        <f>Tabela1[[#This Row],[PESO TOTAL]]*Tabela1[[#This Row],[MATÉRIA PRIMA]]</f>
        <v>0</v>
      </c>
      <c r="AS3556" s="28">
        <f>Tabela1[[#This Row],[PESO TOTAL]]*Tabela1[[#This Row],[PREPARAÇÃO ]]</f>
        <v>0</v>
      </c>
      <c r="AT3556" s="28">
        <f>Tabela1[[#This Row],[PESO TOTAL]]*Tabela1[[#This Row],[CALDEIRARIA]]</f>
        <v>0</v>
      </c>
      <c r="AU3556" s="28">
        <f>Tabela1[[#This Row],[PESO TOTAL]]*Tabela1[[#This Row],[SOLDA]]</f>
        <v>0</v>
      </c>
      <c r="AV3556" s="28">
        <f>Tabela1[[#This Row],[PESO TOTAL]]*Tabela1[[#This Row],[ACABAMENTO]]</f>
        <v>0</v>
      </c>
      <c r="AW3556" s="28">
        <f>Tabela1[[#This Row],[PESO TOTAL]]*Tabela1[[#This Row],[PRONTO ACABADO]]</f>
        <v>0</v>
      </c>
      <c r="AX3556" s="28">
        <f>Tabela1[[#This Row],[PESO TOTAL]]*Tabela1[[#This Row],[EXPEDIÇÃO ]]</f>
        <v>0</v>
      </c>
      <c r="AY3556" s="28" t="str">
        <f>Tabela1[[#This Row],[PEDIDO]]&amp;Tabela1[[#This Row],[PRODUTO]]</f>
        <v/>
      </c>
      <c r="AZ3556" s="44">
        <f>IF(AF3556="",0,IF(ISTEXT(AF3556),H3556*VALUE(SUBSTITUTE(AF3556,"%",""))/100,H3556*AF3556))-Tabela1[[#This Row],[PRONTO ACABADO2]]</f>
        <v>0</v>
      </c>
      <c r="BA3556" s="44">
        <f>IF(AG3556="",0,IF(ISTEXT(AG3556),H3556*VALUE(SUBSTITUTE(AG3556,"%",""))/100,H3556*AG3556))-Tabela1[[#This Row],[PESO EXPEDIDO2]]</f>
        <v>0</v>
      </c>
      <c r="BB3556" s="44">
        <f t="shared" si="466"/>
        <v>0</v>
      </c>
      <c r="BC3556" s="44">
        <f t="shared" si="467"/>
        <v>0</v>
      </c>
      <c r="BD3556" s="44"/>
    </row>
    <row r="3557" spans="1:56" ht="15.75" hidden="1" customHeight="1" x14ac:dyDescent="0.25">
      <c r="A3557" s="6"/>
      <c r="B3557" s="22"/>
      <c r="C3557" s="7"/>
      <c r="D3557" s="46"/>
      <c r="E3557" s="7"/>
      <c r="F3557" s="7"/>
      <c r="G3557" s="44"/>
      <c r="H3557" s="41">
        <f>Tabela1[[#This Row],[PESO UNI]]*Tabela1[[#This Row],[QTE]]</f>
        <v>0</v>
      </c>
      <c r="I3557" s="7"/>
      <c r="J3557" s="8"/>
      <c r="K3557" s="8"/>
      <c r="L3557" s="9"/>
      <c r="M3557" s="10"/>
      <c r="N3557" s="11"/>
      <c r="O3557" s="12"/>
      <c r="P3557" s="13"/>
      <c r="Q3557" s="14">
        <f>Tabela1[[#This Row],[QTDE/ Fabricação]]-Tabela1[[#This Row],[QTE]]</f>
        <v>0</v>
      </c>
      <c r="R3557" s="19">
        <f t="shared" si="462"/>
        <v>0</v>
      </c>
      <c r="S3557" s="19">
        <f t="shared" si="461"/>
        <v>0</v>
      </c>
      <c r="T3557" s="20">
        <f t="shared" si="463"/>
        <v>0</v>
      </c>
      <c r="U3557" s="17">
        <f>IFERROR(SUMIF('LISTA DE EMBARQUE'!B:B,MICRO!E:E,'LISTA DE EMBARQUE'!G:G),"")</f>
        <v>0</v>
      </c>
      <c r="V3557" s="12" t="str">
        <f>IFERROR(VLOOKUP(Tabela1[[#This Row],[COD.MDE]],'LISTA DE EMBARQUE'!B:L,11,0),"")</f>
        <v/>
      </c>
      <c r="W3557" s="13" t="str">
        <f>IFERROR(COUNTIF(#REF!,Tabela1[[#This Row],[Colunas5]]),"")</f>
        <v/>
      </c>
      <c r="X3557" s="14">
        <f>Tabela1[[#This Row],[QIANTIDADE EXPEDIDA]]*Tabela1[[#This Row],[PESO UNI]]</f>
        <v>0</v>
      </c>
      <c r="Y3557" s="14">
        <f t="shared" si="464"/>
        <v>0</v>
      </c>
      <c r="Z3557" s="21">
        <f>Tabela1[[#This Row],[PESO TOTAL]]-Tabela1[[#This Row],[Peso Expedido]]</f>
        <v>0</v>
      </c>
      <c r="AA3557" s="18"/>
      <c r="AB3557" s="15"/>
      <c r="AC3557" s="15"/>
      <c r="AD3557" s="15"/>
      <c r="AE3557" s="15"/>
      <c r="AF3557" s="15"/>
      <c r="AG3557" s="15"/>
      <c r="AH3557" s="15"/>
      <c r="AI3557" s="40" t="str">
        <f t="shared" si="468"/>
        <v>ok</v>
      </c>
      <c r="AJ3557"/>
      <c r="AK3557" t="str">
        <f>Tabela1[[#This Row],[Coluna1]]&amp;Tabela1[[#This Row],[PEDIDO]]</f>
        <v/>
      </c>
      <c r="AL3557"/>
      <c r="AM3557"/>
      <c r="AN3557"/>
      <c r="AO3557" t="str">
        <f t="shared" si="465"/>
        <v>/</v>
      </c>
      <c r="AP3557" t="str">
        <f>Tabela1[[#This Row],[TAG]]&amp;Tabela1[[#This Row],[PEDIDO]]&amp;Tabela1[[#This Row],[PRODUTO]]</f>
        <v/>
      </c>
      <c r="AQ3557" s="23" t="str">
        <f>Tabela1[[#This Row],[PRODUTO]]&amp;Tabela1[[#This Row],[TAG]]</f>
        <v/>
      </c>
      <c r="AR3557" s="183">
        <f>Tabela1[[#This Row],[PESO TOTAL]]*Tabela1[[#This Row],[MATÉRIA PRIMA]]</f>
        <v>0</v>
      </c>
      <c r="AS3557" s="28">
        <f>Tabela1[[#This Row],[PESO TOTAL]]*Tabela1[[#This Row],[PREPARAÇÃO ]]</f>
        <v>0</v>
      </c>
      <c r="AT3557" s="28">
        <f>Tabela1[[#This Row],[PESO TOTAL]]*Tabela1[[#This Row],[CALDEIRARIA]]</f>
        <v>0</v>
      </c>
      <c r="AU3557" s="28">
        <f>Tabela1[[#This Row],[PESO TOTAL]]*Tabela1[[#This Row],[SOLDA]]</f>
        <v>0</v>
      </c>
      <c r="AV3557" s="28">
        <f>Tabela1[[#This Row],[PESO TOTAL]]*Tabela1[[#This Row],[ACABAMENTO]]</f>
        <v>0</v>
      </c>
      <c r="AW3557" s="28">
        <f>Tabela1[[#This Row],[PESO TOTAL]]*Tabela1[[#This Row],[PRONTO ACABADO]]</f>
        <v>0</v>
      </c>
      <c r="AX3557" s="28">
        <f>Tabela1[[#This Row],[PESO TOTAL]]*Tabela1[[#This Row],[EXPEDIÇÃO ]]</f>
        <v>0</v>
      </c>
      <c r="AY3557" s="28" t="str">
        <f>Tabela1[[#This Row],[PEDIDO]]&amp;Tabela1[[#This Row],[PRODUTO]]</f>
        <v/>
      </c>
      <c r="AZ3557" s="44">
        <f>IF(AF3557="",0,IF(ISTEXT(AF3557),H3557*VALUE(SUBSTITUTE(AF3557,"%",""))/100,H3557*AF3557))-Tabela1[[#This Row],[PRONTO ACABADO2]]</f>
        <v>0</v>
      </c>
      <c r="BA3557" s="44">
        <f>IF(AG3557="",0,IF(ISTEXT(AG3557),H3557*VALUE(SUBSTITUTE(AG3557,"%",""))/100,H3557*AG3557))-Tabela1[[#This Row],[PESO EXPEDIDO2]]</f>
        <v>0</v>
      </c>
      <c r="BB3557" s="44">
        <f t="shared" si="466"/>
        <v>0</v>
      </c>
      <c r="BC3557" s="44">
        <f t="shared" si="467"/>
        <v>0</v>
      </c>
      <c r="BD3557" s="44"/>
    </row>
    <row r="3558" spans="1:56" ht="15.75" hidden="1" customHeight="1" x14ac:dyDescent="0.25">
      <c r="A3558" s="6"/>
      <c r="B3558" s="22"/>
      <c r="C3558" s="7"/>
      <c r="D3558" s="46"/>
      <c r="E3558" s="7"/>
      <c r="F3558" s="7"/>
      <c r="G3558" s="44"/>
      <c r="H3558" s="41">
        <f>Tabela1[[#This Row],[PESO UNI]]*Tabela1[[#This Row],[QTE]]</f>
        <v>0</v>
      </c>
      <c r="I3558" s="7"/>
      <c r="J3558" s="8"/>
      <c r="K3558" s="8"/>
      <c r="L3558" s="9"/>
      <c r="M3558" s="10"/>
      <c r="N3558" s="11"/>
      <c r="O3558" s="12"/>
      <c r="P3558" s="13"/>
      <c r="Q3558" s="14">
        <f>Tabela1[[#This Row],[QTDE/ Fabricação]]-Tabela1[[#This Row],[QTE]]</f>
        <v>0</v>
      </c>
      <c r="R3558" s="19">
        <f t="shared" si="462"/>
        <v>0</v>
      </c>
      <c r="S3558" s="19">
        <f t="shared" si="461"/>
        <v>0</v>
      </c>
      <c r="T3558" s="20">
        <f t="shared" si="463"/>
        <v>0</v>
      </c>
      <c r="U3558" s="17">
        <f>IFERROR(SUMIF('LISTA DE EMBARQUE'!B:B,MICRO!E:E,'LISTA DE EMBARQUE'!G:G),"")</f>
        <v>0</v>
      </c>
      <c r="V3558" s="12" t="str">
        <f>IFERROR(VLOOKUP(Tabela1[[#This Row],[COD.MDE]],'LISTA DE EMBARQUE'!B:L,11,0),"")</f>
        <v/>
      </c>
      <c r="W3558" s="13" t="str">
        <f>IFERROR(COUNTIF(#REF!,Tabela1[[#This Row],[Colunas5]]),"")</f>
        <v/>
      </c>
      <c r="X3558" s="14">
        <f>Tabela1[[#This Row],[QIANTIDADE EXPEDIDA]]*Tabela1[[#This Row],[PESO UNI]]</f>
        <v>0</v>
      </c>
      <c r="Y3558" s="14">
        <f t="shared" si="464"/>
        <v>0</v>
      </c>
      <c r="Z3558" s="21">
        <f>Tabela1[[#This Row],[PESO TOTAL]]-Tabela1[[#This Row],[Peso Expedido]]</f>
        <v>0</v>
      </c>
      <c r="AA3558" s="18"/>
      <c r="AB3558" s="15"/>
      <c r="AC3558" s="15"/>
      <c r="AD3558" s="15"/>
      <c r="AE3558" s="15"/>
      <c r="AF3558" s="15"/>
      <c r="AG3558" s="15"/>
      <c r="AH3558" s="15"/>
      <c r="AI3558" s="40" t="str">
        <f t="shared" si="468"/>
        <v>ok</v>
      </c>
      <c r="AJ3558"/>
      <c r="AK3558" t="str">
        <f>Tabela1[[#This Row],[Coluna1]]&amp;Tabela1[[#This Row],[PEDIDO]]</f>
        <v/>
      </c>
      <c r="AL3558"/>
      <c r="AM3558"/>
      <c r="AN3558"/>
      <c r="AO3558" t="str">
        <f t="shared" si="465"/>
        <v>/</v>
      </c>
      <c r="AP3558" t="str">
        <f>Tabela1[[#This Row],[TAG]]&amp;Tabela1[[#This Row],[PEDIDO]]&amp;Tabela1[[#This Row],[PRODUTO]]</f>
        <v/>
      </c>
      <c r="AQ3558" s="23" t="str">
        <f>Tabela1[[#This Row],[PRODUTO]]&amp;Tabela1[[#This Row],[TAG]]</f>
        <v/>
      </c>
      <c r="AR3558" s="183">
        <f>Tabela1[[#This Row],[PESO TOTAL]]*Tabela1[[#This Row],[MATÉRIA PRIMA]]</f>
        <v>0</v>
      </c>
      <c r="AS3558" s="28">
        <f>Tabela1[[#This Row],[PESO TOTAL]]*Tabela1[[#This Row],[PREPARAÇÃO ]]</f>
        <v>0</v>
      </c>
      <c r="AT3558" s="28">
        <f>Tabela1[[#This Row],[PESO TOTAL]]*Tabela1[[#This Row],[CALDEIRARIA]]</f>
        <v>0</v>
      </c>
      <c r="AU3558" s="28">
        <f>Tabela1[[#This Row],[PESO TOTAL]]*Tabela1[[#This Row],[SOLDA]]</f>
        <v>0</v>
      </c>
      <c r="AV3558" s="28">
        <f>Tabela1[[#This Row],[PESO TOTAL]]*Tabela1[[#This Row],[ACABAMENTO]]</f>
        <v>0</v>
      </c>
      <c r="AW3558" s="28">
        <f>Tabela1[[#This Row],[PESO TOTAL]]*Tabela1[[#This Row],[PRONTO ACABADO]]</f>
        <v>0</v>
      </c>
      <c r="AX3558" s="28">
        <f>Tabela1[[#This Row],[PESO TOTAL]]*Tabela1[[#This Row],[EXPEDIÇÃO ]]</f>
        <v>0</v>
      </c>
      <c r="AY3558" s="28" t="str">
        <f>Tabela1[[#This Row],[PEDIDO]]&amp;Tabela1[[#This Row],[PRODUTO]]</f>
        <v/>
      </c>
      <c r="AZ3558" s="44">
        <f>IF(AF3558="",0,IF(ISTEXT(AF3558),H3558*VALUE(SUBSTITUTE(AF3558,"%",""))/100,H3558*AF3558))-Tabela1[[#This Row],[PRONTO ACABADO2]]</f>
        <v>0</v>
      </c>
      <c r="BA3558" s="44">
        <f>IF(AG3558="",0,IF(ISTEXT(AG3558),H3558*VALUE(SUBSTITUTE(AG3558,"%",""))/100,H3558*AG3558))-Tabela1[[#This Row],[PESO EXPEDIDO2]]</f>
        <v>0</v>
      </c>
      <c r="BB3558" s="44">
        <f t="shared" si="466"/>
        <v>0</v>
      </c>
      <c r="BC3558" s="44">
        <f t="shared" si="467"/>
        <v>0</v>
      </c>
      <c r="BD3558" s="44"/>
    </row>
    <row r="3559" spans="1:56" ht="15.75" hidden="1" customHeight="1" x14ac:dyDescent="0.25">
      <c r="A3559" s="6"/>
      <c r="B3559" s="22"/>
      <c r="C3559" s="7"/>
      <c r="D3559" s="46"/>
      <c r="E3559" s="7"/>
      <c r="F3559" s="7"/>
      <c r="G3559" s="44"/>
      <c r="H3559" s="41">
        <f>Tabela1[[#This Row],[PESO UNI]]*Tabela1[[#This Row],[QTE]]</f>
        <v>0</v>
      </c>
      <c r="I3559" s="7"/>
      <c r="J3559" s="8"/>
      <c r="K3559" s="8"/>
      <c r="L3559" s="9"/>
      <c r="M3559" s="10"/>
      <c r="N3559" s="11"/>
      <c r="O3559" s="12"/>
      <c r="P3559" s="13"/>
      <c r="Q3559" s="14">
        <f>Tabela1[[#This Row],[QTDE/ Fabricação]]-Tabela1[[#This Row],[QTE]]</f>
        <v>0</v>
      </c>
      <c r="R3559" s="19">
        <f t="shared" si="462"/>
        <v>0</v>
      </c>
      <c r="S3559" s="19">
        <f t="shared" si="461"/>
        <v>0</v>
      </c>
      <c r="T3559" s="20">
        <f t="shared" si="463"/>
        <v>0</v>
      </c>
      <c r="U3559" s="17">
        <f>IFERROR(SUMIF('LISTA DE EMBARQUE'!B:B,MICRO!E:E,'LISTA DE EMBARQUE'!G:G),"")</f>
        <v>0</v>
      </c>
      <c r="V3559" s="12" t="str">
        <f>IFERROR(VLOOKUP(Tabela1[[#This Row],[COD.MDE]],'LISTA DE EMBARQUE'!B:L,11,0),"")</f>
        <v/>
      </c>
      <c r="W3559" s="13" t="str">
        <f>IFERROR(COUNTIF(#REF!,Tabela1[[#This Row],[Colunas5]]),"")</f>
        <v/>
      </c>
      <c r="X3559" s="14">
        <f>Tabela1[[#This Row],[QIANTIDADE EXPEDIDA]]*Tabela1[[#This Row],[PESO UNI]]</f>
        <v>0</v>
      </c>
      <c r="Y3559" s="14">
        <f t="shared" si="464"/>
        <v>0</v>
      </c>
      <c r="Z3559" s="21">
        <f>Tabela1[[#This Row],[PESO TOTAL]]-Tabela1[[#This Row],[Peso Expedido]]</f>
        <v>0</v>
      </c>
      <c r="AA3559" s="18"/>
      <c r="AB3559" s="15"/>
      <c r="AC3559" s="15"/>
      <c r="AD3559" s="15"/>
      <c r="AE3559" s="15"/>
      <c r="AF3559" s="15"/>
      <c r="AG3559" s="15"/>
      <c r="AH3559" s="15"/>
      <c r="AI3559" s="40" t="str">
        <f t="shared" si="468"/>
        <v>ok</v>
      </c>
      <c r="AJ3559"/>
      <c r="AK3559" t="str">
        <f>Tabela1[[#This Row],[Coluna1]]&amp;Tabela1[[#This Row],[PEDIDO]]</f>
        <v/>
      </c>
      <c r="AL3559"/>
      <c r="AM3559"/>
      <c r="AN3559"/>
      <c r="AO3559" t="str">
        <f t="shared" si="465"/>
        <v>/</v>
      </c>
      <c r="AP3559" t="str">
        <f>Tabela1[[#This Row],[TAG]]&amp;Tabela1[[#This Row],[PEDIDO]]&amp;Tabela1[[#This Row],[PRODUTO]]</f>
        <v/>
      </c>
      <c r="AQ3559" s="23" t="str">
        <f>Tabela1[[#This Row],[PRODUTO]]&amp;Tabela1[[#This Row],[TAG]]</f>
        <v/>
      </c>
      <c r="AR3559" s="183">
        <f>Tabela1[[#This Row],[PESO TOTAL]]*Tabela1[[#This Row],[MATÉRIA PRIMA]]</f>
        <v>0</v>
      </c>
      <c r="AS3559" s="28">
        <f>Tabela1[[#This Row],[PESO TOTAL]]*Tabela1[[#This Row],[PREPARAÇÃO ]]</f>
        <v>0</v>
      </c>
      <c r="AT3559" s="28">
        <f>Tabela1[[#This Row],[PESO TOTAL]]*Tabela1[[#This Row],[CALDEIRARIA]]</f>
        <v>0</v>
      </c>
      <c r="AU3559" s="28">
        <f>Tabela1[[#This Row],[PESO TOTAL]]*Tabela1[[#This Row],[SOLDA]]</f>
        <v>0</v>
      </c>
      <c r="AV3559" s="28">
        <f>Tabela1[[#This Row],[PESO TOTAL]]*Tabela1[[#This Row],[ACABAMENTO]]</f>
        <v>0</v>
      </c>
      <c r="AW3559" s="28">
        <f>Tabela1[[#This Row],[PESO TOTAL]]*Tabela1[[#This Row],[PRONTO ACABADO]]</f>
        <v>0</v>
      </c>
      <c r="AX3559" s="28">
        <f>Tabela1[[#This Row],[PESO TOTAL]]*Tabela1[[#This Row],[EXPEDIÇÃO ]]</f>
        <v>0</v>
      </c>
      <c r="AY3559" s="28" t="str">
        <f>Tabela1[[#This Row],[PEDIDO]]&amp;Tabela1[[#This Row],[PRODUTO]]</f>
        <v/>
      </c>
      <c r="AZ3559" s="44">
        <f>IF(AF3559="",0,IF(ISTEXT(AF3559),H3559*VALUE(SUBSTITUTE(AF3559,"%",""))/100,H3559*AF3559))-Tabela1[[#This Row],[PRONTO ACABADO2]]</f>
        <v>0</v>
      </c>
      <c r="BA3559" s="44">
        <f>IF(AG3559="",0,IF(ISTEXT(AG3559),H3559*VALUE(SUBSTITUTE(AG3559,"%",""))/100,H3559*AG3559))-Tabela1[[#This Row],[PESO EXPEDIDO2]]</f>
        <v>0</v>
      </c>
      <c r="BB3559" s="44">
        <f t="shared" si="466"/>
        <v>0</v>
      </c>
      <c r="BC3559" s="44">
        <f t="shared" si="467"/>
        <v>0</v>
      </c>
      <c r="BD3559" s="44"/>
    </row>
    <row r="3560" spans="1:56" ht="15.75" hidden="1" customHeight="1" x14ac:dyDescent="0.25">
      <c r="A3560" s="6"/>
      <c r="B3560" s="22"/>
      <c r="C3560" s="7"/>
      <c r="D3560" s="46"/>
      <c r="E3560" s="7"/>
      <c r="F3560" s="7"/>
      <c r="G3560" s="44"/>
      <c r="H3560" s="41">
        <f>Tabela1[[#This Row],[PESO UNI]]*Tabela1[[#This Row],[QTE]]</f>
        <v>0</v>
      </c>
      <c r="I3560" s="7"/>
      <c r="J3560" s="8"/>
      <c r="K3560" s="8"/>
      <c r="L3560" s="9"/>
      <c r="M3560" s="10"/>
      <c r="N3560" s="11"/>
      <c r="O3560" s="12"/>
      <c r="P3560" s="13"/>
      <c r="Q3560" s="14">
        <f>Tabela1[[#This Row],[QTDE/ Fabricação]]-Tabela1[[#This Row],[QTE]]</f>
        <v>0</v>
      </c>
      <c r="R3560" s="19">
        <f t="shared" si="462"/>
        <v>0</v>
      </c>
      <c r="S3560" s="19">
        <f t="shared" si="461"/>
        <v>0</v>
      </c>
      <c r="T3560" s="20">
        <f t="shared" si="463"/>
        <v>0</v>
      </c>
      <c r="U3560" s="17">
        <f>IFERROR(SUMIF('LISTA DE EMBARQUE'!B:B,MICRO!E:E,'LISTA DE EMBARQUE'!G:G),"")</f>
        <v>0</v>
      </c>
      <c r="V3560" s="12" t="str">
        <f>IFERROR(VLOOKUP(Tabela1[[#This Row],[COD.MDE]],'LISTA DE EMBARQUE'!B:L,11,0),"")</f>
        <v/>
      </c>
      <c r="W3560" s="13" t="str">
        <f>IFERROR(COUNTIF(#REF!,Tabela1[[#This Row],[Colunas5]]),"")</f>
        <v/>
      </c>
      <c r="X3560" s="14">
        <f>Tabela1[[#This Row],[QIANTIDADE EXPEDIDA]]*Tabela1[[#This Row],[PESO UNI]]</f>
        <v>0</v>
      </c>
      <c r="Y3560" s="14">
        <f t="shared" si="464"/>
        <v>0</v>
      </c>
      <c r="Z3560" s="21">
        <f>Tabela1[[#This Row],[PESO TOTAL]]-Tabela1[[#This Row],[Peso Expedido]]</f>
        <v>0</v>
      </c>
      <c r="AA3560" s="18"/>
      <c r="AB3560" s="15"/>
      <c r="AC3560" s="15"/>
      <c r="AD3560" s="15"/>
      <c r="AE3560" s="15"/>
      <c r="AF3560" s="15"/>
      <c r="AG3560" s="15"/>
      <c r="AH3560" s="15"/>
      <c r="AI3560" s="40" t="str">
        <f t="shared" si="468"/>
        <v>ok</v>
      </c>
      <c r="AJ3560"/>
      <c r="AK3560" t="str">
        <f>Tabela1[[#This Row],[Coluna1]]&amp;Tabela1[[#This Row],[PEDIDO]]</f>
        <v/>
      </c>
      <c r="AL3560"/>
      <c r="AM3560"/>
      <c r="AN3560"/>
      <c r="AO3560" t="str">
        <f t="shared" si="465"/>
        <v>/</v>
      </c>
      <c r="AP3560" t="str">
        <f>Tabela1[[#This Row],[TAG]]&amp;Tabela1[[#This Row],[PEDIDO]]&amp;Tabela1[[#This Row],[PRODUTO]]</f>
        <v/>
      </c>
      <c r="AQ3560" s="23" t="str">
        <f>Tabela1[[#This Row],[PRODUTO]]&amp;Tabela1[[#This Row],[TAG]]</f>
        <v/>
      </c>
      <c r="AR3560" s="183">
        <f>Tabela1[[#This Row],[PESO TOTAL]]*Tabela1[[#This Row],[MATÉRIA PRIMA]]</f>
        <v>0</v>
      </c>
      <c r="AS3560" s="28">
        <f>Tabela1[[#This Row],[PESO TOTAL]]*Tabela1[[#This Row],[PREPARAÇÃO ]]</f>
        <v>0</v>
      </c>
      <c r="AT3560" s="28">
        <f>Tabela1[[#This Row],[PESO TOTAL]]*Tabela1[[#This Row],[CALDEIRARIA]]</f>
        <v>0</v>
      </c>
      <c r="AU3560" s="28">
        <f>Tabela1[[#This Row],[PESO TOTAL]]*Tabela1[[#This Row],[SOLDA]]</f>
        <v>0</v>
      </c>
      <c r="AV3560" s="28">
        <f>Tabela1[[#This Row],[PESO TOTAL]]*Tabela1[[#This Row],[ACABAMENTO]]</f>
        <v>0</v>
      </c>
      <c r="AW3560" s="28">
        <f>Tabela1[[#This Row],[PESO TOTAL]]*Tabela1[[#This Row],[PRONTO ACABADO]]</f>
        <v>0</v>
      </c>
      <c r="AX3560" s="28">
        <f>Tabela1[[#This Row],[PESO TOTAL]]*Tabela1[[#This Row],[EXPEDIÇÃO ]]</f>
        <v>0</v>
      </c>
      <c r="AY3560" s="28" t="str">
        <f>Tabela1[[#This Row],[PEDIDO]]&amp;Tabela1[[#This Row],[PRODUTO]]</f>
        <v/>
      </c>
      <c r="AZ3560" s="44">
        <f>IF(AF3560="",0,IF(ISTEXT(AF3560),H3560*VALUE(SUBSTITUTE(AF3560,"%",""))/100,H3560*AF3560))-Tabela1[[#This Row],[PRONTO ACABADO2]]</f>
        <v>0</v>
      </c>
      <c r="BA3560" s="44">
        <f>IF(AG3560="",0,IF(ISTEXT(AG3560),H3560*VALUE(SUBSTITUTE(AG3560,"%",""))/100,H3560*AG3560))-Tabela1[[#This Row],[PESO EXPEDIDO2]]</f>
        <v>0</v>
      </c>
      <c r="BB3560" s="44">
        <f t="shared" si="466"/>
        <v>0</v>
      </c>
      <c r="BC3560" s="44">
        <f t="shared" si="467"/>
        <v>0</v>
      </c>
      <c r="BD3560" s="44"/>
    </row>
    <row r="3561" spans="1:56" ht="15.75" hidden="1" customHeight="1" x14ac:dyDescent="0.25">
      <c r="A3561" s="6"/>
      <c r="B3561" s="22"/>
      <c r="C3561" s="7"/>
      <c r="D3561" s="46"/>
      <c r="E3561" s="7"/>
      <c r="F3561" s="7"/>
      <c r="G3561" s="44"/>
      <c r="H3561" s="41">
        <f>Tabela1[[#This Row],[PESO UNI]]*Tabela1[[#This Row],[QTE]]</f>
        <v>0</v>
      </c>
      <c r="I3561" s="7"/>
      <c r="J3561" s="8"/>
      <c r="K3561" s="8"/>
      <c r="L3561" s="9"/>
      <c r="M3561" s="10"/>
      <c r="N3561" s="11"/>
      <c r="O3561" s="12"/>
      <c r="P3561" s="13"/>
      <c r="Q3561" s="14">
        <f>Tabela1[[#This Row],[QTDE/ Fabricação]]-Tabela1[[#This Row],[QTE]]</f>
        <v>0</v>
      </c>
      <c r="R3561" s="19">
        <f t="shared" si="462"/>
        <v>0</v>
      </c>
      <c r="S3561" s="19">
        <f t="shared" si="461"/>
        <v>0</v>
      </c>
      <c r="T3561" s="20">
        <f t="shared" si="463"/>
        <v>0</v>
      </c>
      <c r="U3561" s="17">
        <f>IFERROR(SUMIF('LISTA DE EMBARQUE'!B:B,MICRO!E:E,'LISTA DE EMBARQUE'!G:G),"")</f>
        <v>0</v>
      </c>
      <c r="V3561" s="12" t="str">
        <f>IFERROR(VLOOKUP(Tabela1[[#This Row],[COD.MDE]],'LISTA DE EMBARQUE'!B:L,11,0),"")</f>
        <v/>
      </c>
      <c r="W3561" s="13" t="str">
        <f>IFERROR(COUNTIF(#REF!,Tabela1[[#This Row],[Colunas5]]),"")</f>
        <v/>
      </c>
      <c r="X3561" s="14">
        <f>Tabela1[[#This Row],[QIANTIDADE EXPEDIDA]]*Tabela1[[#This Row],[PESO UNI]]</f>
        <v>0</v>
      </c>
      <c r="Y3561" s="14">
        <f t="shared" si="464"/>
        <v>0</v>
      </c>
      <c r="Z3561" s="21">
        <f>Tabela1[[#This Row],[PESO TOTAL]]-Tabela1[[#This Row],[Peso Expedido]]</f>
        <v>0</v>
      </c>
      <c r="AA3561" s="18"/>
      <c r="AB3561" s="15"/>
      <c r="AC3561" s="15"/>
      <c r="AD3561" s="15"/>
      <c r="AE3561" s="15"/>
      <c r="AF3561" s="15"/>
      <c r="AG3561" s="15"/>
      <c r="AH3561" s="15"/>
      <c r="AI3561" s="40" t="str">
        <f t="shared" si="468"/>
        <v>ok</v>
      </c>
      <c r="AJ3561"/>
      <c r="AK3561" t="str">
        <f>Tabela1[[#This Row],[Coluna1]]&amp;Tabela1[[#This Row],[PEDIDO]]</f>
        <v/>
      </c>
      <c r="AL3561"/>
      <c r="AM3561"/>
      <c r="AN3561"/>
      <c r="AO3561" t="str">
        <f t="shared" si="465"/>
        <v>/</v>
      </c>
      <c r="AP3561" t="str">
        <f>Tabela1[[#This Row],[TAG]]&amp;Tabela1[[#This Row],[PEDIDO]]&amp;Tabela1[[#This Row],[PRODUTO]]</f>
        <v/>
      </c>
      <c r="AQ3561" s="23" t="str">
        <f>Tabela1[[#This Row],[PRODUTO]]&amp;Tabela1[[#This Row],[TAG]]</f>
        <v/>
      </c>
      <c r="AR3561" s="183">
        <f>Tabela1[[#This Row],[PESO TOTAL]]*Tabela1[[#This Row],[MATÉRIA PRIMA]]</f>
        <v>0</v>
      </c>
      <c r="AS3561" s="28">
        <f>Tabela1[[#This Row],[PESO TOTAL]]*Tabela1[[#This Row],[PREPARAÇÃO ]]</f>
        <v>0</v>
      </c>
      <c r="AT3561" s="28">
        <f>Tabela1[[#This Row],[PESO TOTAL]]*Tabela1[[#This Row],[CALDEIRARIA]]</f>
        <v>0</v>
      </c>
      <c r="AU3561" s="28">
        <f>Tabela1[[#This Row],[PESO TOTAL]]*Tabela1[[#This Row],[SOLDA]]</f>
        <v>0</v>
      </c>
      <c r="AV3561" s="28">
        <f>Tabela1[[#This Row],[PESO TOTAL]]*Tabela1[[#This Row],[ACABAMENTO]]</f>
        <v>0</v>
      </c>
      <c r="AW3561" s="28">
        <f>Tabela1[[#This Row],[PESO TOTAL]]*Tabela1[[#This Row],[PRONTO ACABADO]]</f>
        <v>0</v>
      </c>
      <c r="AX3561" s="28">
        <f>Tabela1[[#This Row],[PESO TOTAL]]*Tabela1[[#This Row],[EXPEDIÇÃO ]]</f>
        <v>0</v>
      </c>
      <c r="AY3561" s="28" t="str">
        <f>Tabela1[[#This Row],[PEDIDO]]&amp;Tabela1[[#This Row],[PRODUTO]]</f>
        <v/>
      </c>
      <c r="AZ3561" s="44">
        <f>IF(AF3561="",0,IF(ISTEXT(AF3561),H3561*VALUE(SUBSTITUTE(AF3561,"%",""))/100,H3561*AF3561))-Tabela1[[#This Row],[PRONTO ACABADO2]]</f>
        <v>0</v>
      </c>
      <c r="BA3561" s="44">
        <f>IF(AG3561="",0,IF(ISTEXT(AG3561),H3561*VALUE(SUBSTITUTE(AG3561,"%",""))/100,H3561*AG3561))-Tabela1[[#This Row],[PESO EXPEDIDO2]]</f>
        <v>0</v>
      </c>
      <c r="BB3561" s="44">
        <f t="shared" si="466"/>
        <v>0</v>
      </c>
      <c r="BC3561" s="44">
        <f t="shared" si="467"/>
        <v>0</v>
      </c>
      <c r="BD3561" s="44"/>
    </row>
    <row r="3562" spans="1:56" ht="15.75" hidden="1" customHeight="1" x14ac:dyDescent="0.25">
      <c r="A3562" s="6"/>
      <c r="B3562" s="22"/>
      <c r="C3562" s="7"/>
      <c r="D3562" s="46"/>
      <c r="E3562" s="7"/>
      <c r="F3562" s="7"/>
      <c r="G3562" s="44"/>
      <c r="H3562" s="41">
        <f>Tabela1[[#This Row],[PESO UNI]]*Tabela1[[#This Row],[QTE]]</f>
        <v>0</v>
      </c>
      <c r="I3562" s="7"/>
      <c r="J3562" s="8"/>
      <c r="K3562" s="8"/>
      <c r="L3562" s="9"/>
      <c r="M3562" s="10"/>
      <c r="N3562" s="11"/>
      <c r="O3562" s="12"/>
      <c r="P3562" s="13"/>
      <c r="Q3562" s="14">
        <f>Tabela1[[#This Row],[QTDE/ Fabricação]]-Tabela1[[#This Row],[QTE]]</f>
        <v>0</v>
      </c>
      <c r="R3562" s="19">
        <f t="shared" si="462"/>
        <v>0</v>
      </c>
      <c r="S3562" s="19">
        <f t="shared" si="461"/>
        <v>0</v>
      </c>
      <c r="T3562" s="20">
        <f t="shared" si="463"/>
        <v>0</v>
      </c>
      <c r="U3562" s="17">
        <f>IFERROR(SUMIF('LISTA DE EMBARQUE'!B:B,MICRO!E:E,'LISTA DE EMBARQUE'!G:G),"")</f>
        <v>0</v>
      </c>
      <c r="V3562" s="12" t="str">
        <f>IFERROR(VLOOKUP(Tabela1[[#This Row],[COD.MDE]],'LISTA DE EMBARQUE'!B:L,11,0),"")</f>
        <v/>
      </c>
      <c r="W3562" s="13" t="str">
        <f>IFERROR(COUNTIF(#REF!,Tabela1[[#This Row],[Colunas5]]),"")</f>
        <v/>
      </c>
      <c r="X3562" s="14">
        <f>Tabela1[[#This Row],[QIANTIDADE EXPEDIDA]]*Tabela1[[#This Row],[PESO UNI]]</f>
        <v>0</v>
      </c>
      <c r="Y3562" s="14">
        <f t="shared" si="464"/>
        <v>0</v>
      </c>
      <c r="Z3562" s="21">
        <f>Tabela1[[#This Row],[PESO TOTAL]]-Tabela1[[#This Row],[Peso Expedido]]</f>
        <v>0</v>
      </c>
      <c r="AA3562" s="18"/>
      <c r="AB3562" s="15"/>
      <c r="AC3562" s="15"/>
      <c r="AD3562" s="15"/>
      <c r="AE3562" s="15"/>
      <c r="AF3562" s="15"/>
      <c r="AG3562" s="15"/>
      <c r="AH3562" s="15"/>
      <c r="AI3562" s="40" t="str">
        <f t="shared" si="468"/>
        <v>ok</v>
      </c>
      <c r="AJ3562"/>
      <c r="AK3562" t="str">
        <f>Tabela1[[#This Row],[Coluna1]]&amp;Tabela1[[#This Row],[PEDIDO]]</f>
        <v/>
      </c>
      <c r="AL3562"/>
      <c r="AM3562"/>
      <c r="AN3562"/>
      <c r="AO3562" t="str">
        <f t="shared" si="465"/>
        <v>/</v>
      </c>
      <c r="AP3562" t="str">
        <f>Tabela1[[#This Row],[TAG]]&amp;Tabela1[[#This Row],[PEDIDO]]&amp;Tabela1[[#This Row],[PRODUTO]]</f>
        <v/>
      </c>
      <c r="AQ3562" s="23" t="str">
        <f>Tabela1[[#This Row],[PRODUTO]]&amp;Tabela1[[#This Row],[TAG]]</f>
        <v/>
      </c>
      <c r="AR3562" s="183">
        <f>Tabela1[[#This Row],[PESO TOTAL]]*Tabela1[[#This Row],[MATÉRIA PRIMA]]</f>
        <v>0</v>
      </c>
      <c r="AS3562" s="28">
        <f>Tabela1[[#This Row],[PESO TOTAL]]*Tabela1[[#This Row],[PREPARAÇÃO ]]</f>
        <v>0</v>
      </c>
      <c r="AT3562" s="28">
        <f>Tabela1[[#This Row],[PESO TOTAL]]*Tabela1[[#This Row],[CALDEIRARIA]]</f>
        <v>0</v>
      </c>
      <c r="AU3562" s="28">
        <f>Tabela1[[#This Row],[PESO TOTAL]]*Tabela1[[#This Row],[SOLDA]]</f>
        <v>0</v>
      </c>
      <c r="AV3562" s="28">
        <f>Tabela1[[#This Row],[PESO TOTAL]]*Tabela1[[#This Row],[ACABAMENTO]]</f>
        <v>0</v>
      </c>
      <c r="AW3562" s="28">
        <f>Tabela1[[#This Row],[PESO TOTAL]]*Tabela1[[#This Row],[PRONTO ACABADO]]</f>
        <v>0</v>
      </c>
      <c r="AX3562" s="28">
        <f>Tabela1[[#This Row],[PESO TOTAL]]*Tabela1[[#This Row],[EXPEDIÇÃO ]]</f>
        <v>0</v>
      </c>
      <c r="AY3562" s="28" t="str">
        <f>Tabela1[[#This Row],[PEDIDO]]&amp;Tabela1[[#This Row],[PRODUTO]]</f>
        <v/>
      </c>
      <c r="AZ3562" s="44">
        <f>IF(AF3562="",0,IF(ISTEXT(AF3562),H3562*VALUE(SUBSTITUTE(AF3562,"%",""))/100,H3562*AF3562))-Tabela1[[#This Row],[PRONTO ACABADO2]]</f>
        <v>0</v>
      </c>
      <c r="BA3562" s="44">
        <f>IF(AG3562="",0,IF(ISTEXT(AG3562),H3562*VALUE(SUBSTITUTE(AG3562,"%",""))/100,H3562*AG3562))-Tabela1[[#This Row],[PESO EXPEDIDO2]]</f>
        <v>0</v>
      </c>
      <c r="BB3562" s="44">
        <f t="shared" si="466"/>
        <v>0</v>
      </c>
      <c r="BC3562" s="44">
        <f t="shared" si="467"/>
        <v>0</v>
      </c>
      <c r="BD3562" s="44"/>
    </row>
    <row r="3563" spans="1:56" ht="15.75" hidden="1" customHeight="1" x14ac:dyDescent="0.25">
      <c r="A3563" s="6"/>
      <c r="B3563" s="22"/>
      <c r="C3563" s="7"/>
      <c r="D3563" s="46"/>
      <c r="E3563" s="7"/>
      <c r="F3563" s="7"/>
      <c r="G3563" s="44"/>
      <c r="H3563" s="41">
        <f>Tabela1[[#This Row],[PESO UNI]]*Tabela1[[#This Row],[QTE]]</f>
        <v>0</v>
      </c>
      <c r="I3563" s="7"/>
      <c r="J3563" s="8"/>
      <c r="K3563" s="8"/>
      <c r="L3563" s="9"/>
      <c r="M3563" s="10"/>
      <c r="N3563" s="11"/>
      <c r="O3563" s="12"/>
      <c r="P3563" s="13"/>
      <c r="Q3563" s="14">
        <f>Tabela1[[#This Row],[QTDE/ Fabricação]]-Tabela1[[#This Row],[QTE]]</f>
        <v>0</v>
      </c>
      <c r="R3563" s="19">
        <f t="shared" si="462"/>
        <v>0</v>
      </c>
      <c r="S3563" s="19">
        <f t="shared" si="461"/>
        <v>0</v>
      </c>
      <c r="T3563" s="20">
        <f t="shared" si="463"/>
        <v>0</v>
      </c>
      <c r="U3563" s="17">
        <f>IFERROR(SUMIF('LISTA DE EMBARQUE'!B:B,MICRO!E:E,'LISTA DE EMBARQUE'!G:G),"")</f>
        <v>0</v>
      </c>
      <c r="V3563" s="12" t="str">
        <f>IFERROR(VLOOKUP(Tabela1[[#This Row],[COD.MDE]],'LISTA DE EMBARQUE'!B:L,11,0),"")</f>
        <v/>
      </c>
      <c r="W3563" s="13" t="str">
        <f>IFERROR(COUNTIF(#REF!,Tabela1[[#This Row],[Colunas5]]),"")</f>
        <v/>
      </c>
      <c r="X3563" s="14">
        <f>Tabela1[[#This Row],[QIANTIDADE EXPEDIDA]]*Tabela1[[#This Row],[PESO UNI]]</f>
        <v>0</v>
      </c>
      <c r="Y3563" s="14">
        <f t="shared" si="464"/>
        <v>0</v>
      </c>
      <c r="Z3563" s="21">
        <f>Tabela1[[#This Row],[PESO TOTAL]]-Tabela1[[#This Row],[Peso Expedido]]</f>
        <v>0</v>
      </c>
      <c r="AA3563" s="18"/>
      <c r="AB3563" s="15"/>
      <c r="AC3563" s="15"/>
      <c r="AD3563" s="15"/>
      <c r="AE3563" s="15"/>
      <c r="AF3563" s="15"/>
      <c r="AG3563" s="15"/>
      <c r="AH3563" s="15"/>
      <c r="AI3563" s="40" t="str">
        <f t="shared" si="468"/>
        <v>ok</v>
      </c>
      <c r="AJ3563"/>
      <c r="AK3563" t="str">
        <f>Tabela1[[#This Row],[Coluna1]]&amp;Tabela1[[#This Row],[PEDIDO]]</f>
        <v/>
      </c>
      <c r="AL3563"/>
      <c r="AM3563"/>
      <c r="AN3563"/>
      <c r="AO3563" t="str">
        <f t="shared" si="465"/>
        <v>/</v>
      </c>
      <c r="AP3563" t="str">
        <f>Tabela1[[#This Row],[TAG]]&amp;Tabela1[[#This Row],[PEDIDO]]&amp;Tabela1[[#This Row],[PRODUTO]]</f>
        <v/>
      </c>
      <c r="AQ3563" s="23" t="str">
        <f>Tabela1[[#This Row],[PRODUTO]]&amp;Tabela1[[#This Row],[TAG]]</f>
        <v/>
      </c>
      <c r="AR3563" s="183">
        <f>Tabela1[[#This Row],[PESO TOTAL]]*Tabela1[[#This Row],[MATÉRIA PRIMA]]</f>
        <v>0</v>
      </c>
      <c r="AS3563" s="28">
        <f>Tabela1[[#This Row],[PESO TOTAL]]*Tabela1[[#This Row],[PREPARAÇÃO ]]</f>
        <v>0</v>
      </c>
      <c r="AT3563" s="28">
        <f>Tabela1[[#This Row],[PESO TOTAL]]*Tabela1[[#This Row],[CALDEIRARIA]]</f>
        <v>0</v>
      </c>
      <c r="AU3563" s="28">
        <f>Tabela1[[#This Row],[PESO TOTAL]]*Tabela1[[#This Row],[SOLDA]]</f>
        <v>0</v>
      </c>
      <c r="AV3563" s="28">
        <f>Tabela1[[#This Row],[PESO TOTAL]]*Tabela1[[#This Row],[ACABAMENTO]]</f>
        <v>0</v>
      </c>
      <c r="AW3563" s="28">
        <f>Tabela1[[#This Row],[PESO TOTAL]]*Tabela1[[#This Row],[PRONTO ACABADO]]</f>
        <v>0</v>
      </c>
      <c r="AX3563" s="28">
        <f>Tabela1[[#This Row],[PESO TOTAL]]*Tabela1[[#This Row],[EXPEDIÇÃO ]]</f>
        <v>0</v>
      </c>
      <c r="AY3563" s="28" t="str">
        <f>Tabela1[[#This Row],[PEDIDO]]&amp;Tabela1[[#This Row],[PRODUTO]]</f>
        <v/>
      </c>
      <c r="AZ3563" s="44">
        <f>IF(AF3563="",0,IF(ISTEXT(AF3563),H3563*VALUE(SUBSTITUTE(AF3563,"%",""))/100,H3563*AF3563))-Tabela1[[#This Row],[PRONTO ACABADO2]]</f>
        <v>0</v>
      </c>
      <c r="BA3563" s="44">
        <f>IF(AG3563="",0,IF(ISTEXT(AG3563),H3563*VALUE(SUBSTITUTE(AG3563,"%",""))/100,H3563*AG3563))-Tabela1[[#This Row],[PESO EXPEDIDO2]]</f>
        <v>0</v>
      </c>
      <c r="BB3563" s="44">
        <f t="shared" si="466"/>
        <v>0</v>
      </c>
      <c r="BC3563" s="44">
        <f t="shared" si="467"/>
        <v>0</v>
      </c>
      <c r="BD3563" s="44"/>
    </row>
    <row r="3564" spans="1:56" ht="15.75" hidden="1" customHeight="1" x14ac:dyDescent="0.25">
      <c r="A3564" s="6"/>
      <c r="B3564" s="22"/>
      <c r="C3564" s="7"/>
      <c r="D3564" s="46"/>
      <c r="E3564" s="7"/>
      <c r="F3564" s="7"/>
      <c r="G3564" s="44"/>
      <c r="H3564" s="41">
        <f>Tabela1[[#This Row],[PESO UNI]]*Tabela1[[#This Row],[QTE]]</f>
        <v>0</v>
      </c>
      <c r="I3564" s="7"/>
      <c r="J3564" s="8"/>
      <c r="K3564" s="8"/>
      <c r="L3564" s="9"/>
      <c r="M3564" s="10"/>
      <c r="N3564" s="11"/>
      <c r="O3564" s="12"/>
      <c r="P3564" s="13"/>
      <c r="Q3564" s="14">
        <f>Tabela1[[#This Row],[QTDE/ Fabricação]]-Tabela1[[#This Row],[QTE]]</f>
        <v>0</v>
      </c>
      <c r="R3564" s="19">
        <f t="shared" si="462"/>
        <v>0</v>
      </c>
      <c r="S3564" s="19">
        <f t="shared" si="461"/>
        <v>0</v>
      </c>
      <c r="T3564" s="20">
        <f t="shared" si="463"/>
        <v>0</v>
      </c>
      <c r="U3564" s="17">
        <f>IFERROR(SUMIF('LISTA DE EMBARQUE'!B:B,MICRO!E:E,'LISTA DE EMBARQUE'!G:G),"")</f>
        <v>0</v>
      </c>
      <c r="V3564" s="12" t="str">
        <f>IFERROR(VLOOKUP(Tabela1[[#This Row],[COD.MDE]],'LISTA DE EMBARQUE'!B:L,11,0),"")</f>
        <v/>
      </c>
      <c r="W3564" s="13" t="str">
        <f>IFERROR(COUNTIF(#REF!,Tabela1[[#This Row],[Colunas5]]),"")</f>
        <v/>
      </c>
      <c r="X3564" s="14">
        <f>Tabela1[[#This Row],[QIANTIDADE EXPEDIDA]]*Tabela1[[#This Row],[PESO UNI]]</f>
        <v>0</v>
      </c>
      <c r="Y3564" s="14">
        <f t="shared" si="464"/>
        <v>0</v>
      </c>
      <c r="Z3564" s="21">
        <f>Tabela1[[#This Row],[PESO TOTAL]]-Tabela1[[#This Row],[Peso Expedido]]</f>
        <v>0</v>
      </c>
      <c r="AA3564" s="18"/>
      <c r="AB3564" s="15"/>
      <c r="AC3564" s="15"/>
      <c r="AD3564" s="15"/>
      <c r="AE3564" s="15"/>
      <c r="AF3564" s="15"/>
      <c r="AG3564" s="15"/>
      <c r="AH3564" s="15"/>
      <c r="AI3564" s="40" t="str">
        <f t="shared" si="468"/>
        <v>ok</v>
      </c>
      <c r="AJ3564"/>
      <c r="AK3564" t="str">
        <f>Tabela1[[#This Row],[Coluna1]]&amp;Tabela1[[#This Row],[PEDIDO]]</f>
        <v/>
      </c>
      <c r="AL3564"/>
      <c r="AM3564"/>
      <c r="AN3564"/>
      <c r="AO3564" t="str">
        <f t="shared" si="465"/>
        <v>/</v>
      </c>
      <c r="AP3564" t="str">
        <f>Tabela1[[#This Row],[TAG]]&amp;Tabela1[[#This Row],[PEDIDO]]&amp;Tabela1[[#This Row],[PRODUTO]]</f>
        <v/>
      </c>
      <c r="AQ3564" s="23" t="str">
        <f>Tabela1[[#This Row],[PRODUTO]]&amp;Tabela1[[#This Row],[TAG]]</f>
        <v/>
      </c>
      <c r="AR3564" s="183">
        <f>Tabela1[[#This Row],[PESO TOTAL]]*Tabela1[[#This Row],[MATÉRIA PRIMA]]</f>
        <v>0</v>
      </c>
      <c r="AS3564" s="28">
        <f>Tabela1[[#This Row],[PESO TOTAL]]*Tabela1[[#This Row],[PREPARAÇÃO ]]</f>
        <v>0</v>
      </c>
      <c r="AT3564" s="28">
        <f>Tabela1[[#This Row],[PESO TOTAL]]*Tabela1[[#This Row],[CALDEIRARIA]]</f>
        <v>0</v>
      </c>
      <c r="AU3564" s="28">
        <f>Tabela1[[#This Row],[PESO TOTAL]]*Tabela1[[#This Row],[SOLDA]]</f>
        <v>0</v>
      </c>
      <c r="AV3564" s="28">
        <f>Tabela1[[#This Row],[PESO TOTAL]]*Tabela1[[#This Row],[ACABAMENTO]]</f>
        <v>0</v>
      </c>
      <c r="AW3564" s="28">
        <f>Tabela1[[#This Row],[PESO TOTAL]]*Tabela1[[#This Row],[PRONTO ACABADO]]</f>
        <v>0</v>
      </c>
      <c r="AX3564" s="28">
        <f>Tabela1[[#This Row],[PESO TOTAL]]*Tabela1[[#This Row],[EXPEDIÇÃO ]]</f>
        <v>0</v>
      </c>
      <c r="AY3564" s="28" t="str">
        <f>Tabela1[[#This Row],[PEDIDO]]&amp;Tabela1[[#This Row],[PRODUTO]]</f>
        <v/>
      </c>
      <c r="AZ3564" s="44">
        <f>IF(AF3564="",0,IF(ISTEXT(AF3564),H3564*VALUE(SUBSTITUTE(AF3564,"%",""))/100,H3564*AF3564))-Tabela1[[#This Row],[PRONTO ACABADO2]]</f>
        <v>0</v>
      </c>
      <c r="BA3564" s="44">
        <f>IF(AG3564="",0,IF(ISTEXT(AG3564),H3564*VALUE(SUBSTITUTE(AG3564,"%",""))/100,H3564*AG3564))-Tabela1[[#This Row],[PESO EXPEDIDO2]]</f>
        <v>0</v>
      </c>
      <c r="BB3564" s="44">
        <f t="shared" si="466"/>
        <v>0</v>
      </c>
      <c r="BC3564" s="44">
        <f t="shared" si="467"/>
        <v>0</v>
      </c>
      <c r="BD3564" s="44"/>
    </row>
    <row r="3565" spans="1:56" ht="15.75" hidden="1" customHeight="1" x14ac:dyDescent="0.25">
      <c r="A3565" s="6"/>
      <c r="B3565" s="22"/>
      <c r="C3565" s="7"/>
      <c r="D3565" s="46"/>
      <c r="E3565" s="7"/>
      <c r="F3565" s="7"/>
      <c r="G3565" s="44"/>
      <c r="H3565" s="41">
        <f>Tabela1[[#This Row],[PESO UNI]]*Tabela1[[#This Row],[QTE]]</f>
        <v>0</v>
      </c>
      <c r="I3565" s="7"/>
      <c r="J3565" s="8"/>
      <c r="K3565" s="8"/>
      <c r="L3565" s="9"/>
      <c r="M3565" s="10"/>
      <c r="N3565" s="11"/>
      <c r="O3565" s="12"/>
      <c r="P3565" s="13"/>
      <c r="Q3565" s="14">
        <f>Tabela1[[#This Row],[QTDE/ Fabricação]]-Tabela1[[#This Row],[QTE]]</f>
        <v>0</v>
      </c>
      <c r="R3565" s="19">
        <f t="shared" si="462"/>
        <v>0</v>
      </c>
      <c r="S3565" s="19">
        <f t="shared" si="461"/>
        <v>0</v>
      </c>
      <c r="T3565" s="20">
        <f t="shared" si="463"/>
        <v>0</v>
      </c>
      <c r="U3565" s="17">
        <f>IFERROR(SUMIF('LISTA DE EMBARQUE'!B:B,MICRO!E:E,'LISTA DE EMBARQUE'!G:G),"")</f>
        <v>0</v>
      </c>
      <c r="V3565" s="12" t="str">
        <f>IFERROR(VLOOKUP(Tabela1[[#This Row],[COD.MDE]],'LISTA DE EMBARQUE'!B:L,11,0),"")</f>
        <v/>
      </c>
      <c r="W3565" s="13" t="str">
        <f>IFERROR(COUNTIF(#REF!,Tabela1[[#This Row],[Colunas5]]),"")</f>
        <v/>
      </c>
      <c r="X3565" s="14">
        <f>Tabela1[[#This Row],[QIANTIDADE EXPEDIDA]]*Tabela1[[#This Row],[PESO UNI]]</f>
        <v>0</v>
      </c>
      <c r="Y3565" s="14">
        <f t="shared" si="464"/>
        <v>0</v>
      </c>
      <c r="Z3565" s="21">
        <f>Tabela1[[#This Row],[PESO TOTAL]]-Tabela1[[#This Row],[Peso Expedido]]</f>
        <v>0</v>
      </c>
      <c r="AA3565" s="18"/>
      <c r="AB3565" s="15"/>
      <c r="AC3565" s="15"/>
      <c r="AD3565" s="15"/>
      <c r="AE3565" s="15"/>
      <c r="AF3565" s="15"/>
      <c r="AG3565" s="15"/>
      <c r="AH3565" s="15"/>
      <c r="AI3565" s="40" t="str">
        <f t="shared" si="468"/>
        <v>ok</v>
      </c>
      <c r="AJ3565"/>
      <c r="AK3565" t="str">
        <f>Tabela1[[#This Row],[Coluna1]]&amp;Tabela1[[#This Row],[PEDIDO]]</f>
        <v/>
      </c>
      <c r="AL3565"/>
      <c r="AM3565"/>
      <c r="AN3565"/>
      <c r="AO3565" t="str">
        <f t="shared" si="465"/>
        <v>/</v>
      </c>
      <c r="AP3565" t="str">
        <f>Tabela1[[#This Row],[TAG]]&amp;Tabela1[[#This Row],[PEDIDO]]&amp;Tabela1[[#This Row],[PRODUTO]]</f>
        <v/>
      </c>
      <c r="AQ3565" s="23" t="str">
        <f>Tabela1[[#This Row],[PRODUTO]]&amp;Tabela1[[#This Row],[TAG]]</f>
        <v/>
      </c>
      <c r="AR3565" s="183">
        <f>Tabela1[[#This Row],[PESO TOTAL]]*Tabela1[[#This Row],[MATÉRIA PRIMA]]</f>
        <v>0</v>
      </c>
      <c r="AS3565" s="28">
        <f>Tabela1[[#This Row],[PESO TOTAL]]*Tabela1[[#This Row],[PREPARAÇÃO ]]</f>
        <v>0</v>
      </c>
      <c r="AT3565" s="28">
        <f>Tabela1[[#This Row],[PESO TOTAL]]*Tabela1[[#This Row],[CALDEIRARIA]]</f>
        <v>0</v>
      </c>
      <c r="AU3565" s="28">
        <f>Tabela1[[#This Row],[PESO TOTAL]]*Tabela1[[#This Row],[SOLDA]]</f>
        <v>0</v>
      </c>
      <c r="AV3565" s="28">
        <f>Tabela1[[#This Row],[PESO TOTAL]]*Tabela1[[#This Row],[ACABAMENTO]]</f>
        <v>0</v>
      </c>
      <c r="AW3565" s="28">
        <f>Tabela1[[#This Row],[PESO TOTAL]]*Tabela1[[#This Row],[PRONTO ACABADO]]</f>
        <v>0</v>
      </c>
      <c r="AX3565" s="28">
        <f>Tabela1[[#This Row],[PESO TOTAL]]*Tabela1[[#This Row],[EXPEDIÇÃO ]]</f>
        <v>0</v>
      </c>
      <c r="AY3565" s="28" t="str">
        <f>Tabela1[[#This Row],[PEDIDO]]&amp;Tabela1[[#This Row],[PRODUTO]]</f>
        <v/>
      </c>
      <c r="AZ3565" s="44">
        <f>IF(AF3565="",0,IF(ISTEXT(AF3565),H3565*VALUE(SUBSTITUTE(AF3565,"%",""))/100,H3565*AF3565))-Tabela1[[#This Row],[PRONTO ACABADO2]]</f>
        <v>0</v>
      </c>
      <c r="BA3565" s="44">
        <f>IF(AG3565="",0,IF(ISTEXT(AG3565),H3565*VALUE(SUBSTITUTE(AG3565,"%",""))/100,H3565*AG3565))-Tabela1[[#This Row],[PESO EXPEDIDO2]]</f>
        <v>0</v>
      </c>
      <c r="BB3565" s="44">
        <f t="shared" si="466"/>
        <v>0</v>
      </c>
      <c r="BC3565" s="44">
        <f t="shared" si="467"/>
        <v>0</v>
      </c>
      <c r="BD3565" s="44"/>
    </row>
    <row r="3566" spans="1:56" ht="15.75" hidden="1" customHeight="1" x14ac:dyDescent="0.25">
      <c r="A3566" s="6"/>
      <c r="B3566" s="22"/>
      <c r="C3566" s="7"/>
      <c r="D3566" s="46"/>
      <c r="E3566" s="7"/>
      <c r="F3566" s="7"/>
      <c r="G3566" s="44"/>
      <c r="H3566" s="41">
        <f>Tabela1[[#This Row],[PESO UNI]]*Tabela1[[#This Row],[QTE]]</f>
        <v>0</v>
      </c>
      <c r="I3566" s="7"/>
      <c r="J3566" s="8"/>
      <c r="K3566" s="8"/>
      <c r="L3566" s="9"/>
      <c r="M3566" s="10"/>
      <c r="N3566" s="11"/>
      <c r="O3566" s="12"/>
      <c r="P3566" s="13"/>
      <c r="Q3566" s="14">
        <f>Tabela1[[#This Row],[QTDE/ Fabricação]]-Tabela1[[#This Row],[QTE]]</f>
        <v>0</v>
      </c>
      <c r="R3566" s="19">
        <f t="shared" si="462"/>
        <v>0</v>
      </c>
      <c r="S3566" s="19">
        <f t="shared" si="461"/>
        <v>0</v>
      </c>
      <c r="T3566" s="20">
        <f t="shared" si="463"/>
        <v>0</v>
      </c>
      <c r="U3566" s="17">
        <f>IFERROR(SUMIF('LISTA DE EMBARQUE'!B:B,MICRO!E:E,'LISTA DE EMBARQUE'!G:G),"")</f>
        <v>0</v>
      </c>
      <c r="V3566" s="12" t="str">
        <f>IFERROR(VLOOKUP(Tabela1[[#This Row],[COD.MDE]],'LISTA DE EMBARQUE'!B:L,11,0),"")</f>
        <v/>
      </c>
      <c r="W3566" s="13" t="str">
        <f>IFERROR(COUNTIF(#REF!,Tabela1[[#This Row],[Colunas5]]),"")</f>
        <v/>
      </c>
      <c r="X3566" s="14">
        <f>Tabela1[[#This Row],[QIANTIDADE EXPEDIDA]]*Tabela1[[#This Row],[PESO UNI]]</f>
        <v>0</v>
      </c>
      <c r="Y3566" s="14">
        <f t="shared" si="464"/>
        <v>0</v>
      </c>
      <c r="Z3566" s="21">
        <f>Tabela1[[#This Row],[PESO TOTAL]]-Tabela1[[#This Row],[Peso Expedido]]</f>
        <v>0</v>
      </c>
      <c r="AA3566" s="18"/>
      <c r="AB3566" s="15"/>
      <c r="AC3566" s="15"/>
      <c r="AD3566" s="15"/>
      <c r="AE3566" s="15"/>
      <c r="AF3566" s="15"/>
      <c r="AG3566" s="15"/>
      <c r="AH3566" s="15"/>
      <c r="AI3566" s="40" t="str">
        <f t="shared" si="468"/>
        <v>ok</v>
      </c>
      <c r="AJ3566"/>
      <c r="AK3566" t="str">
        <f>Tabela1[[#This Row],[Coluna1]]&amp;Tabela1[[#This Row],[PEDIDO]]</f>
        <v/>
      </c>
      <c r="AL3566"/>
      <c r="AM3566"/>
      <c r="AN3566"/>
      <c r="AO3566" t="str">
        <f t="shared" si="465"/>
        <v>/</v>
      </c>
      <c r="AP3566" t="str">
        <f>Tabela1[[#This Row],[TAG]]&amp;Tabela1[[#This Row],[PEDIDO]]&amp;Tabela1[[#This Row],[PRODUTO]]</f>
        <v/>
      </c>
      <c r="AQ3566" s="23" t="str">
        <f>Tabela1[[#This Row],[PRODUTO]]&amp;Tabela1[[#This Row],[TAG]]</f>
        <v/>
      </c>
      <c r="AR3566" s="183">
        <f>Tabela1[[#This Row],[PESO TOTAL]]*Tabela1[[#This Row],[MATÉRIA PRIMA]]</f>
        <v>0</v>
      </c>
      <c r="AS3566" s="28">
        <f>Tabela1[[#This Row],[PESO TOTAL]]*Tabela1[[#This Row],[PREPARAÇÃO ]]</f>
        <v>0</v>
      </c>
      <c r="AT3566" s="28">
        <f>Tabela1[[#This Row],[PESO TOTAL]]*Tabela1[[#This Row],[CALDEIRARIA]]</f>
        <v>0</v>
      </c>
      <c r="AU3566" s="28">
        <f>Tabela1[[#This Row],[PESO TOTAL]]*Tabela1[[#This Row],[SOLDA]]</f>
        <v>0</v>
      </c>
      <c r="AV3566" s="28">
        <f>Tabela1[[#This Row],[PESO TOTAL]]*Tabela1[[#This Row],[ACABAMENTO]]</f>
        <v>0</v>
      </c>
      <c r="AW3566" s="28">
        <f>Tabela1[[#This Row],[PESO TOTAL]]*Tabela1[[#This Row],[PRONTO ACABADO]]</f>
        <v>0</v>
      </c>
      <c r="AX3566" s="28">
        <f>Tabela1[[#This Row],[PESO TOTAL]]*Tabela1[[#This Row],[EXPEDIÇÃO ]]</f>
        <v>0</v>
      </c>
      <c r="AY3566" s="28" t="str">
        <f>Tabela1[[#This Row],[PEDIDO]]&amp;Tabela1[[#This Row],[PRODUTO]]</f>
        <v/>
      </c>
      <c r="AZ3566" s="44">
        <f>IF(AF3566="",0,IF(ISTEXT(AF3566),H3566*VALUE(SUBSTITUTE(AF3566,"%",""))/100,H3566*AF3566))-Tabela1[[#This Row],[PRONTO ACABADO2]]</f>
        <v>0</v>
      </c>
      <c r="BA3566" s="44">
        <f>IF(AG3566="",0,IF(ISTEXT(AG3566),H3566*VALUE(SUBSTITUTE(AG3566,"%",""))/100,H3566*AG3566))-Tabela1[[#This Row],[PESO EXPEDIDO2]]</f>
        <v>0</v>
      </c>
      <c r="BB3566" s="44">
        <f t="shared" si="466"/>
        <v>0</v>
      </c>
      <c r="BC3566" s="44">
        <f t="shared" si="467"/>
        <v>0</v>
      </c>
      <c r="BD3566" s="44"/>
    </row>
    <row r="3567" spans="1:56" ht="15.75" hidden="1" customHeight="1" x14ac:dyDescent="0.25">
      <c r="A3567" s="6"/>
      <c r="B3567" s="22"/>
      <c r="C3567" s="7"/>
      <c r="D3567" s="46"/>
      <c r="E3567" s="7"/>
      <c r="F3567" s="7"/>
      <c r="G3567" s="44"/>
      <c r="H3567" s="41">
        <f>Tabela1[[#This Row],[PESO UNI]]*Tabela1[[#This Row],[QTE]]</f>
        <v>0</v>
      </c>
      <c r="I3567" s="7"/>
      <c r="J3567" s="8"/>
      <c r="K3567" s="8"/>
      <c r="L3567" s="9"/>
      <c r="M3567" s="10"/>
      <c r="N3567" s="11"/>
      <c r="O3567" s="12"/>
      <c r="P3567" s="13"/>
      <c r="Q3567" s="14">
        <f>Tabela1[[#This Row],[QTDE/ Fabricação]]-Tabela1[[#This Row],[QTE]]</f>
        <v>0</v>
      </c>
      <c r="R3567" s="19">
        <f t="shared" si="462"/>
        <v>0</v>
      </c>
      <c r="S3567" s="19">
        <f t="shared" si="461"/>
        <v>0</v>
      </c>
      <c r="T3567" s="20">
        <f t="shared" si="463"/>
        <v>0</v>
      </c>
      <c r="U3567" s="17">
        <f>IFERROR(SUMIF('LISTA DE EMBARQUE'!B:B,MICRO!E:E,'LISTA DE EMBARQUE'!G:G),"")</f>
        <v>0</v>
      </c>
      <c r="V3567" s="12" t="str">
        <f>IFERROR(VLOOKUP(Tabela1[[#This Row],[COD.MDE]],'LISTA DE EMBARQUE'!B:L,11,0),"")</f>
        <v/>
      </c>
      <c r="W3567" s="13" t="str">
        <f>IFERROR(COUNTIF(#REF!,Tabela1[[#This Row],[Colunas5]]),"")</f>
        <v/>
      </c>
      <c r="X3567" s="14">
        <f>Tabela1[[#This Row],[QIANTIDADE EXPEDIDA]]*Tabela1[[#This Row],[PESO UNI]]</f>
        <v>0</v>
      </c>
      <c r="Y3567" s="14">
        <f t="shared" si="464"/>
        <v>0</v>
      </c>
      <c r="Z3567" s="21">
        <f>Tabela1[[#This Row],[PESO TOTAL]]-Tabela1[[#This Row],[Peso Expedido]]</f>
        <v>0</v>
      </c>
      <c r="AA3567" s="18"/>
      <c r="AB3567" s="15"/>
      <c r="AC3567" s="15"/>
      <c r="AD3567" s="15"/>
      <c r="AE3567" s="15"/>
      <c r="AF3567" s="15"/>
      <c r="AG3567" s="15"/>
      <c r="AH3567" s="15"/>
      <c r="AI3567" s="40" t="str">
        <f t="shared" si="468"/>
        <v>ok</v>
      </c>
      <c r="AJ3567"/>
      <c r="AK3567" t="str">
        <f>Tabela1[[#This Row],[Coluna1]]&amp;Tabela1[[#This Row],[PEDIDO]]</f>
        <v/>
      </c>
      <c r="AL3567"/>
      <c r="AM3567"/>
      <c r="AN3567"/>
      <c r="AO3567" t="str">
        <f t="shared" si="465"/>
        <v>/</v>
      </c>
      <c r="AP3567" t="str">
        <f>Tabela1[[#This Row],[TAG]]&amp;Tabela1[[#This Row],[PEDIDO]]&amp;Tabela1[[#This Row],[PRODUTO]]</f>
        <v/>
      </c>
      <c r="AQ3567" s="23" t="str">
        <f>Tabela1[[#This Row],[PRODUTO]]&amp;Tabela1[[#This Row],[TAG]]</f>
        <v/>
      </c>
      <c r="AR3567" s="183">
        <f>Tabela1[[#This Row],[PESO TOTAL]]*Tabela1[[#This Row],[MATÉRIA PRIMA]]</f>
        <v>0</v>
      </c>
      <c r="AS3567" s="28">
        <f>Tabela1[[#This Row],[PESO TOTAL]]*Tabela1[[#This Row],[PREPARAÇÃO ]]</f>
        <v>0</v>
      </c>
      <c r="AT3567" s="28">
        <f>Tabela1[[#This Row],[PESO TOTAL]]*Tabela1[[#This Row],[CALDEIRARIA]]</f>
        <v>0</v>
      </c>
      <c r="AU3567" s="28">
        <f>Tabela1[[#This Row],[PESO TOTAL]]*Tabela1[[#This Row],[SOLDA]]</f>
        <v>0</v>
      </c>
      <c r="AV3567" s="28">
        <f>Tabela1[[#This Row],[PESO TOTAL]]*Tabela1[[#This Row],[ACABAMENTO]]</f>
        <v>0</v>
      </c>
      <c r="AW3567" s="28">
        <f>Tabela1[[#This Row],[PESO TOTAL]]*Tabela1[[#This Row],[PRONTO ACABADO]]</f>
        <v>0</v>
      </c>
      <c r="AX3567" s="28">
        <f>Tabela1[[#This Row],[PESO TOTAL]]*Tabela1[[#This Row],[EXPEDIÇÃO ]]</f>
        <v>0</v>
      </c>
      <c r="AY3567" s="28" t="str">
        <f>Tabela1[[#This Row],[PEDIDO]]&amp;Tabela1[[#This Row],[PRODUTO]]</f>
        <v/>
      </c>
      <c r="AZ3567" s="44">
        <f>IF(AF3567="",0,IF(ISTEXT(AF3567),H3567*VALUE(SUBSTITUTE(AF3567,"%",""))/100,H3567*AF3567))-Tabela1[[#This Row],[PRONTO ACABADO2]]</f>
        <v>0</v>
      </c>
      <c r="BA3567" s="44">
        <f>IF(AG3567="",0,IF(ISTEXT(AG3567),H3567*VALUE(SUBSTITUTE(AG3567,"%",""))/100,H3567*AG3567))-Tabela1[[#This Row],[PESO EXPEDIDO2]]</f>
        <v>0</v>
      </c>
      <c r="BB3567" s="44">
        <f t="shared" si="466"/>
        <v>0</v>
      </c>
      <c r="BC3567" s="44">
        <f t="shared" si="467"/>
        <v>0</v>
      </c>
      <c r="BD3567" s="44"/>
    </row>
    <row r="3568" spans="1:56" ht="15.75" hidden="1" customHeight="1" x14ac:dyDescent="0.25">
      <c r="A3568" s="6"/>
      <c r="B3568" s="22"/>
      <c r="C3568" s="7"/>
      <c r="D3568" s="46"/>
      <c r="E3568" s="7"/>
      <c r="F3568" s="7"/>
      <c r="G3568" s="44"/>
      <c r="H3568" s="41">
        <f>Tabela1[[#This Row],[PESO UNI]]*Tabela1[[#This Row],[QTE]]</f>
        <v>0</v>
      </c>
      <c r="I3568" s="7"/>
      <c r="J3568" s="8"/>
      <c r="K3568" s="8"/>
      <c r="L3568" s="9"/>
      <c r="M3568" s="10"/>
      <c r="N3568" s="11"/>
      <c r="O3568" s="12"/>
      <c r="P3568" s="13"/>
      <c r="Q3568" s="14">
        <f>Tabela1[[#This Row],[QTDE/ Fabricação]]-Tabela1[[#This Row],[QTE]]</f>
        <v>0</v>
      </c>
      <c r="R3568" s="19">
        <f t="shared" si="462"/>
        <v>0</v>
      </c>
      <c r="S3568" s="19">
        <f t="shared" si="461"/>
        <v>0</v>
      </c>
      <c r="T3568" s="20">
        <f t="shared" si="463"/>
        <v>0</v>
      </c>
      <c r="U3568" s="17">
        <f>IFERROR(SUMIF('LISTA DE EMBARQUE'!B:B,MICRO!E:E,'LISTA DE EMBARQUE'!G:G),"")</f>
        <v>0</v>
      </c>
      <c r="V3568" s="12" t="str">
        <f>IFERROR(VLOOKUP(Tabela1[[#This Row],[COD.MDE]],'LISTA DE EMBARQUE'!B:L,11,0),"")</f>
        <v/>
      </c>
      <c r="W3568" s="13" t="str">
        <f>IFERROR(COUNTIF(#REF!,Tabela1[[#This Row],[Colunas5]]),"")</f>
        <v/>
      </c>
      <c r="X3568" s="14">
        <f>Tabela1[[#This Row],[QIANTIDADE EXPEDIDA]]*Tabela1[[#This Row],[PESO UNI]]</f>
        <v>0</v>
      </c>
      <c r="Y3568" s="14">
        <f t="shared" si="464"/>
        <v>0</v>
      </c>
      <c r="Z3568" s="21">
        <f>Tabela1[[#This Row],[PESO TOTAL]]-Tabela1[[#This Row],[Peso Expedido]]</f>
        <v>0</v>
      </c>
      <c r="AA3568" s="18"/>
      <c r="AB3568" s="15">
        <v>1</v>
      </c>
      <c r="AC3568" s="15"/>
      <c r="AD3568" s="15"/>
      <c r="AE3568" s="15"/>
      <c r="AF3568" s="15"/>
      <c r="AG3568" s="15"/>
      <c r="AH3568" s="15"/>
      <c r="AI3568" s="40" t="str">
        <f t="shared" si="468"/>
        <v>ok</v>
      </c>
      <c r="AJ3568"/>
      <c r="AK3568" t="str">
        <f>Tabela1[[#This Row],[Coluna1]]&amp;Tabela1[[#This Row],[PEDIDO]]</f>
        <v/>
      </c>
      <c r="AL3568"/>
      <c r="AM3568"/>
      <c r="AN3568"/>
      <c r="AO3568" t="str">
        <f t="shared" si="465"/>
        <v>/</v>
      </c>
      <c r="AP3568" t="str">
        <f>Tabela1[[#This Row],[TAG]]&amp;Tabela1[[#This Row],[PEDIDO]]&amp;Tabela1[[#This Row],[PRODUTO]]</f>
        <v/>
      </c>
      <c r="AQ3568" s="23" t="str">
        <f>Tabela1[[#This Row],[PRODUTO]]&amp;Tabela1[[#This Row],[TAG]]</f>
        <v/>
      </c>
      <c r="AR3568" s="183">
        <f>Tabela1[[#This Row],[PESO TOTAL]]*Tabela1[[#This Row],[MATÉRIA PRIMA]]</f>
        <v>0</v>
      </c>
      <c r="AS3568" s="28">
        <f>Tabela1[[#This Row],[PESO TOTAL]]*Tabela1[[#This Row],[PREPARAÇÃO ]]</f>
        <v>0</v>
      </c>
      <c r="AT3568" s="28">
        <f>Tabela1[[#This Row],[PESO TOTAL]]*Tabela1[[#This Row],[CALDEIRARIA]]</f>
        <v>0</v>
      </c>
      <c r="AU3568" s="28">
        <f>Tabela1[[#This Row],[PESO TOTAL]]*Tabela1[[#This Row],[SOLDA]]</f>
        <v>0</v>
      </c>
      <c r="AV3568" s="28">
        <f>Tabela1[[#This Row],[PESO TOTAL]]*Tabela1[[#This Row],[ACABAMENTO]]</f>
        <v>0</v>
      </c>
      <c r="AW3568" s="28">
        <f>Tabela1[[#This Row],[PESO TOTAL]]*Tabela1[[#This Row],[PRONTO ACABADO]]</f>
        <v>0</v>
      </c>
      <c r="AX3568" s="28">
        <f>Tabela1[[#This Row],[PESO TOTAL]]*Tabela1[[#This Row],[EXPEDIÇÃO ]]</f>
        <v>0</v>
      </c>
      <c r="AY3568" s="28" t="str">
        <f>Tabela1[[#This Row],[PEDIDO]]&amp;Tabela1[[#This Row],[PRODUTO]]</f>
        <v/>
      </c>
      <c r="AZ3568" s="44">
        <f>IF(AF3568="",0,IF(ISTEXT(AF3568),H3568*VALUE(SUBSTITUTE(AF3568,"%",""))/100,H3568*AF3568))-Tabela1[[#This Row],[PRONTO ACABADO2]]</f>
        <v>0</v>
      </c>
      <c r="BA3568" s="44">
        <f>IF(AG3568="",0,IF(ISTEXT(AG3568),H3568*VALUE(SUBSTITUTE(AG3568,"%",""))/100,H3568*AG3568))-Tabela1[[#This Row],[PESO EXPEDIDO2]]</f>
        <v>0</v>
      </c>
      <c r="BB3568" s="44">
        <f t="shared" si="466"/>
        <v>0</v>
      </c>
      <c r="BC3568" s="44">
        <f t="shared" si="467"/>
        <v>0</v>
      </c>
      <c r="BD3568" s="44"/>
    </row>
    <row r="3569" spans="1:56" ht="15.75" hidden="1" customHeight="1" x14ac:dyDescent="0.25">
      <c r="A3569" s="6"/>
      <c r="B3569" s="22"/>
      <c r="C3569" s="7"/>
      <c r="D3569" s="46"/>
      <c r="E3569" s="7"/>
      <c r="F3569" s="7"/>
      <c r="G3569" s="44"/>
      <c r="H3569" s="41">
        <f>Tabela1[[#This Row],[PESO UNI]]*Tabela1[[#This Row],[QTE]]</f>
        <v>0</v>
      </c>
      <c r="I3569" s="7"/>
      <c r="J3569" s="8"/>
      <c r="K3569" s="8"/>
      <c r="L3569" s="9"/>
      <c r="M3569" s="10"/>
      <c r="N3569" s="11"/>
      <c r="O3569" s="12"/>
      <c r="P3569" s="13"/>
      <c r="Q3569" s="14">
        <f>Tabela1[[#This Row],[QTDE/ Fabricação]]-Tabela1[[#This Row],[QTE]]</f>
        <v>0</v>
      </c>
      <c r="R3569" s="19">
        <f t="shared" si="462"/>
        <v>0</v>
      </c>
      <c r="S3569" s="19">
        <f t="shared" si="461"/>
        <v>0</v>
      </c>
      <c r="T3569" s="20">
        <f t="shared" si="463"/>
        <v>0</v>
      </c>
      <c r="U3569" s="17">
        <f>IFERROR(SUMIF('LISTA DE EMBARQUE'!B:B,MICRO!E:E,'LISTA DE EMBARQUE'!G:G),"")</f>
        <v>0</v>
      </c>
      <c r="V3569" s="12" t="str">
        <f>IFERROR(VLOOKUP(Tabela1[[#This Row],[COD.MDE]],'LISTA DE EMBARQUE'!B:L,11,0),"")</f>
        <v/>
      </c>
      <c r="W3569" s="13" t="str">
        <f>IFERROR(COUNTIF(#REF!,Tabela1[[#This Row],[Colunas5]]),"")</f>
        <v/>
      </c>
      <c r="X3569" s="14">
        <f>Tabela1[[#This Row],[QIANTIDADE EXPEDIDA]]*Tabela1[[#This Row],[PESO UNI]]</f>
        <v>0</v>
      </c>
      <c r="Y3569" s="14">
        <f t="shared" si="464"/>
        <v>0</v>
      </c>
      <c r="Z3569" s="21">
        <f>Tabela1[[#This Row],[PESO TOTAL]]-Tabela1[[#This Row],[Peso Expedido]]</f>
        <v>0</v>
      </c>
      <c r="AA3569" s="18"/>
      <c r="AB3569" s="15">
        <v>1</v>
      </c>
      <c r="AC3569" s="15"/>
      <c r="AD3569" s="15"/>
      <c r="AE3569" s="15"/>
      <c r="AF3569" s="15"/>
      <c r="AG3569" s="15"/>
      <c r="AH3569" s="15"/>
      <c r="AI3569" s="40" t="str">
        <f t="shared" si="468"/>
        <v>ok</v>
      </c>
      <c r="AJ3569"/>
      <c r="AK3569" t="str">
        <f>Tabela1[[#This Row],[Coluna1]]&amp;Tabela1[[#This Row],[PEDIDO]]</f>
        <v/>
      </c>
      <c r="AL3569"/>
      <c r="AM3569"/>
      <c r="AN3569"/>
      <c r="AO3569" t="str">
        <f t="shared" si="465"/>
        <v>/</v>
      </c>
      <c r="AP3569" t="str">
        <f>Tabela1[[#This Row],[TAG]]&amp;Tabela1[[#This Row],[PEDIDO]]&amp;Tabela1[[#This Row],[PRODUTO]]</f>
        <v/>
      </c>
      <c r="AQ3569" s="23" t="str">
        <f>Tabela1[[#This Row],[PRODUTO]]&amp;Tabela1[[#This Row],[TAG]]</f>
        <v/>
      </c>
      <c r="AR3569" s="183">
        <f>Tabela1[[#This Row],[PESO TOTAL]]*Tabela1[[#This Row],[MATÉRIA PRIMA]]</f>
        <v>0</v>
      </c>
      <c r="AS3569" s="28">
        <f>Tabela1[[#This Row],[PESO TOTAL]]*Tabela1[[#This Row],[PREPARAÇÃO ]]</f>
        <v>0</v>
      </c>
      <c r="AT3569" s="28">
        <f>Tabela1[[#This Row],[PESO TOTAL]]*Tabela1[[#This Row],[CALDEIRARIA]]</f>
        <v>0</v>
      </c>
      <c r="AU3569" s="28">
        <f>Tabela1[[#This Row],[PESO TOTAL]]*Tabela1[[#This Row],[SOLDA]]</f>
        <v>0</v>
      </c>
      <c r="AV3569" s="28">
        <f>Tabela1[[#This Row],[PESO TOTAL]]*Tabela1[[#This Row],[ACABAMENTO]]</f>
        <v>0</v>
      </c>
      <c r="AW3569" s="28">
        <f>Tabela1[[#This Row],[PESO TOTAL]]*Tabela1[[#This Row],[PRONTO ACABADO]]</f>
        <v>0</v>
      </c>
      <c r="AX3569" s="28">
        <f>Tabela1[[#This Row],[PESO TOTAL]]*Tabela1[[#This Row],[EXPEDIÇÃO ]]</f>
        <v>0</v>
      </c>
      <c r="AY3569" s="28" t="str">
        <f>Tabela1[[#This Row],[PEDIDO]]&amp;Tabela1[[#This Row],[PRODUTO]]</f>
        <v/>
      </c>
      <c r="AZ3569" s="44">
        <f>IF(AF3569="",0,IF(ISTEXT(AF3569),H3569*VALUE(SUBSTITUTE(AF3569,"%",""))/100,H3569*AF3569))-Tabela1[[#This Row],[PRONTO ACABADO2]]</f>
        <v>0</v>
      </c>
      <c r="BA3569" s="44">
        <f>IF(AG3569="",0,IF(ISTEXT(AG3569),H3569*VALUE(SUBSTITUTE(AG3569,"%",""))/100,H3569*AG3569))-Tabela1[[#This Row],[PESO EXPEDIDO2]]</f>
        <v>0</v>
      </c>
      <c r="BB3569" s="44">
        <f t="shared" si="466"/>
        <v>0</v>
      </c>
      <c r="BC3569" s="44">
        <f t="shared" si="467"/>
        <v>0</v>
      </c>
      <c r="BD3569" s="44"/>
    </row>
    <row r="3570" spans="1:56" ht="15.75" hidden="1" customHeight="1" x14ac:dyDescent="0.25">
      <c r="A3570" s="6"/>
      <c r="B3570" s="22"/>
      <c r="C3570" s="7"/>
      <c r="D3570" s="46"/>
      <c r="E3570" s="7"/>
      <c r="F3570" s="7"/>
      <c r="G3570" s="44"/>
      <c r="H3570" s="41">
        <f>Tabela1[[#This Row],[PESO UNI]]*Tabela1[[#This Row],[QTE]]</f>
        <v>0</v>
      </c>
      <c r="I3570" s="7"/>
      <c r="J3570" s="8"/>
      <c r="K3570" s="8"/>
      <c r="L3570" s="9"/>
      <c r="M3570" s="10"/>
      <c r="N3570" s="11"/>
      <c r="O3570" s="12"/>
      <c r="P3570" s="13"/>
      <c r="Q3570" s="14">
        <f>Tabela1[[#This Row],[QTDE/ Fabricação]]-Tabela1[[#This Row],[QTE]]</f>
        <v>0</v>
      </c>
      <c r="R3570" s="19">
        <f t="shared" si="462"/>
        <v>0</v>
      </c>
      <c r="S3570" s="19">
        <f t="shared" si="461"/>
        <v>0</v>
      </c>
      <c r="T3570" s="20">
        <f t="shared" si="463"/>
        <v>0</v>
      </c>
      <c r="U3570" s="17">
        <f>IFERROR(SUMIF('LISTA DE EMBARQUE'!B:B,MICRO!E:E,'LISTA DE EMBARQUE'!G:G),"")</f>
        <v>0</v>
      </c>
      <c r="V3570" s="12" t="str">
        <f>IFERROR(VLOOKUP(Tabela1[[#This Row],[COD.MDE]],'LISTA DE EMBARQUE'!B:L,11,0),"")</f>
        <v/>
      </c>
      <c r="W3570" s="13" t="str">
        <f>IFERROR(COUNTIF(#REF!,Tabela1[[#This Row],[Colunas5]]),"")</f>
        <v/>
      </c>
      <c r="X3570" s="14">
        <f>Tabela1[[#This Row],[QIANTIDADE EXPEDIDA]]*Tabela1[[#This Row],[PESO UNI]]</f>
        <v>0</v>
      </c>
      <c r="Y3570" s="14">
        <f t="shared" si="464"/>
        <v>0</v>
      </c>
      <c r="Z3570" s="21">
        <f>Tabela1[[#This Row],[PESO TOTAL]]-Tabela1[[#This Row],[Peso Expedido]]</f>
        <v>0</v>
      </c>
      <c r="AA3570" s="18"/>
      <c r="AB3570" s="15"/>
      <c r="AC3570" s="15"/>
      <c r="AD3570" s="15"/>
      <c r="AE3570" s="15"/>
      <c r="AF3570" s="15"/>
      <c r="AG3570" s="15"/>
      <c r="AH3570" s="15"/>
      <c r="AI3570" s="40" t="str">
        <f t="shared" si="468"/>
        <v>ok</v>
      </c>
      <c r="AJ3570"/>
      <c r="AK3570" t="str">
        <f>Tabela1[[#This Row],[Coluna1]]&amp;Tabela1[[#This Row],[PEDIDO]]</f>
        <v/>
      </c>
      <c r="AL3570"/>
      <c r="AM3570"/>
      <c r="AN3570"/>
      <c r="AO3570" t="str">
        <f t="shared" si="465"/>
        <v>/</v>
      </c>
      <c r="AP3570" t="str">
        <f>Tabela1[[#This Row],[TAG]]&amp;Tabela1[[#This Row],[PEDIDO]]&amp;Tabela1[[#This Row],[PRODUTO]]</f>
        <v/>
      </c>
      <c r="AQ3570" s="23" t="str">
        <f>Tabela1[[#This Row],[PRODUTO]]&amp;Tabela1[[#This Row],[TAG]]</f>
        <v/>
      </c>
      <c r="AR3570" s="183">
        <f>Tabela1[[#This Row],[PESO TOTAL]]*Tabela1[[#This Row],[MATÉRIA PRIMA]]</f>
        <v>0</v>
      </c>
      <c r="AS3570" s="28">
        <f>Tabela1[[#This Row],[PESO TOTAL]]*Tabela1[[#This Row],[PREPARAÇÃO ]]</f>
        <v>0</v>
      </c>
      <c r="AT3570" s="28">
        <f>Tabela1[[#This Row],[PESO TOTAL]]*Tabela1[[#This Row],[CALDEIRARIA]]</f>
        <v>0</v>
      </c>
      <c r="AU3570" s="28">
        <f>Tabela1[[#This Row],[PESO TOTAL]]*Tabela1[[#This Row],[SOLDA]]</f>
        <v>0</v>
      </c>
      <c r="AV3570" s="28">
        <f>Tabela1[[#This Row],[PESO TOTAL]]*Tabela1[[#This Row],[ACABAMENTO]]</f>
        <v>0</v>
      </c>
      <c r="AW3570" s="28">
        <f>Tabela1[[#This Row],[PESO TOTAL]]*Tabela1[[#This Row],[PRONTO ACABADO]]</f>
        <v>0</v>
      </c>
      <c r="AX3570" s="28">
        <f>Tabela1[[#This Row],[PESO TOTAL]]*Tabela1[[#This Row],[EXPEDIÇÃO ]]</f>
        <v>0</v>
      </c>
      <c r="AY3570" s="28" t="str">
        <f>Tabela1[[#This Row],[PEDIDO]]&amp;Tabela1[[#This Row],[PRODUTO]]</f>
        <v/>
      </c>
      <c r="AZ3570" s="44">
        <f>IF(AF3570="",0,IF(ISTEXT(AF3570),H3570*VALUE(SUBSTITUTE(AF3570,"%",""))/100,H3570*AF3570))-Tabela1[[#This Row],[PRONTO ACABADO2]]</f>
        <v>0</v>
      </c>
      <c r="BA3570" s="44">
        <f>IF(AG3570="",0,IF(ISTEXT(AG3570),H3570*VALUE(SUBSTITUTE(AG3570,"%",""))/100,H3570*AG3570))-Tabela1[[#This Row],[PESO EXPEDIDO2]]</f>
        <v>0</v>
      </c>
      <c r="BB3570" s="44">
        <f t="shared" si="466"/>
        <v>0</v>
      </c>
      <c r="BC3570" s="44">
        <f t="shared" si="467"/>
        <v>0</v>
      </c>
      <c r="BD3570" s="44"/>
    </row>
    <row r="3571" spans="1:56" ht="15.75" hidden="1" customHeight="1" x14ac:dyDescent="0.25">
      <c r="A3571" s="6"/>
      <c r="B3571" s="22"/>
      <c r="C3571" s="7"/>
      <c r="D3571" s="46"/>
      <c r="E3571" s="7"/>
      <c r="F3571" s="7"/>
      <c r="G3571" s="44"/>
      <c r="H3571" s="41">
        <f>Tabela1[[#This Row],[PESO UNI]]*Tabela1[[#This Row],[QTE]]</f>
        <v>0</v>
      </c>
      <c r="I3571" s="7"/>
      <c r="J3571" s="8"/>
      <c r="K3571" s="8"/>
      <c r="L3571" s="9"/>
      <c r="M3571" s="10"/>
      <c r="N3571" s="11"/>
      <c r="O3571" s="12"/>
      <c r="P3571" s="13"/>
      <c r="Q3571" s="14">
        <f>Tabela1[[#This Row],[QTDE/ Fabricação]]-Tabela1[[#This Row],[QTE]]</f>
        <v>0</v>
      </c>
      <c r="R3571" s="19">
        <f t="shared" si="462"/>
        <v>0</v>
      </c>
      <c r="S3571" s="19">
        <f t="shared" si="461"/>
        <v>0</v>
      </c>
      <c r="T3571" s="20">
        <f t="shared" si="463"/>
        <v>0</v>
      </c>
      <c r="U3571" s="17">
        <f>IFERROR(SUMIF('LISTA DE EMBARQUE'!B:B,MICRO!E:E,'LISTA DE EMBARQUE'!G:G),"")</f>
        <v>0</v>
      </c>
      <c r="V3571" s="12" t="str">
        <f>IFERROR(VLOOKUP(Tabela1[[#This Row],[COD.MDE]],'LISTA DE EMBARQUE'!B:L,11,0),"")</f>
        <v/>
      </c>
      <c r="W3571" s="13" t="str">
        <f>IFERROR(COUNTIF(#REF!,Tabela1[[#This Row],[Colunas5]]),"")</f>
        <v/>
      </c>
      <c r="X3571" s="14">
        <f>Tabela1[[#This Row],[QIANTIDADE EXPEDIDA]]*Tabela1[[#This Row],[PESO UNI]]</f>
        <v>0</v>
      </c>
      <c r="Y3571" s="14">
        <f t="shared" si="464"/>
        <v>0</v>
      </c>
      <c r="Z3571" s="21">
        <f>Tabela1[[#This Row],[PESO TOTAL]]-Tabela1[[#This Row],[Peso Expedido]]</f>
        <v>0</v>
      </c>
      <c r="AA3571" s="18"/>
      <c r="AB3571" s="15"/>
      <c r="AC3571" s="15"/>
      <c r="AD3571" s="15"/>
      <c r="AE3571" s="15"/>
      <c r="AF3571" s="15"/>
      <c r="AG3571" s="15"/>
      <c r="AH3571" s="15"/>
      <c r="AI3571" s="40" t="str">
        <f t="shared" si="468"/>
        <v>ok</v>
      </c>
      <c r="AJ3571"/>
      <c r="AK3571" t="str">
        <f>Tabela1[[#This Row],[Coluna1]]&amp;Tabela1[[#This Row],[PEDIDO]]</f>
        <v/>
      </c>
      <c r="AL3571"/>
      <c r="AM3571"/>
      <c r="AN3571"/>
      <c r="AO3571" t="str">
        <f t="shared" si="465"/>
        <v>/</v>
      </c>
      <c r="AP3571" t="str">
        <f>Tabela1[[#This Row],[TAG]]&amp;Tabela1[[#This Row],[PEDIDO]]&amp;Tabela1[[#This Row],[PRODUTO]]</f>
        <v/>
      </c>
      <c r="AQ3571" s="23" t="str">
        <f>Tabela1[[#This Row],[PRODUTO]]&amp;Tabela1[[#This Row],[TAG]]</f>
        <v/>
      </c>
      <c r="AR3571" s="183">
        <f>Tabela1[[#This Row],[PESO TOTAL]]*Tabela1[[#This Row],[MATÉRIA PRIMA]]</f>
        <v>0</v>
      </c>
      <c r="AS3571" s="28">
        <f>Tabela1[[#This Row],[PESO TOTAL]]*Tabela1[[#This Row],[PREPARAÇÃO ]]</f>
        <v>0</v>
      </c>
      <c r="AT3571" s="28">
        <f>Tabela1[[#This Row],[PESO TOTAL]]*Tabela1[[#This Row],[CALDEIRARIA]]</f>
        <v>0</v>
      </c>
      <c r="AU3571" s="28">
        <f>Tabela1[[#This Row],[PESO TOTAL]]*Tabela1[[#This Row],[SOLDA]]</f>
        <v>0</v>
      </c>
      <c r="AV3571" s="28">
        <f>Tabela1[[#This Row],[PESO TOTAL]]*Tabela1[[#This Row],[ACABAMENTO]]</f>
        <v>0</v>
      </c>
      <c r="AW3571" s="28">
        <f>Tabela1[[#This Row],[PESO TOTAL]]*Tabela1[[#This Row],[PRONTO ACABADO]]</f>
        <v>0</v>
      </c>
      <c r="AX3571" s="28">
        <f>Tabela1[[#This Row],[PESO TOTAL]]*Tabela1[[#This Row],[EXPEDIÇÃO ]]</f>
        <v>0</v>
      </c>
      <c r="AY3571" s="28" t="str">
        <f>Tabela1[[#This Row],[PEDIDO]]&amp;Tabela1[[#This Row],[PRODUTO]]</f>
        <v/>
      </c>
      <c r="AZ3571" s="44">
        <f>IF(AF3571="",0,IF(ISTEXT(AF3571),H3571*VALUE(SUBSTITUTE(AF3571,"%",""))/100,H3571*AF3571))-Tabela1[[#This Row],[PRONTO ACABADO2]]</f>
        <v>0</v>
      </c>
      <c r="BA3571" s="44">
        <f>IF(AG3571="",0,IF(ISTEXT(AG3571),H3571*VALUE(SUBSTITUTE(AG3571,"%",""))/100,H3571*AG3571))-Tabela1[[#This Row],[PESO EXPEDIDO2]]</f>
        <v>0</v>
      </c>
      <c r="BB3571" s="44">
        <f t="shared" si="466"/>
        <v>0</v>
      </c>
      <c r="BC3571" s="44">
        <f t="shared" si="467"/>
        <v>0</v>
      </c>
      <c r="BD3571" s="44"/>
    </row>
    <row r="3572" spans="1:56" ht="15.75" hidden="1" customHeight="1" x14ac:dyDescent="0.25">
      <c r="A3572" s="6"/>
      <c r="B3572" s="22"/>
      <c r="C3572" s="7"/>
      <c r="D3572" s="46"/>
      <c r="E3572" s="7"/>
      <c r="F3572" s="7"/>
      <c r="G3572" s="44"/>
      <c r="H3572" s="41">
        <f>Tabela1[[#This Row],[PESO UNI]]*Tabela1[[#This Row],[QTE]]</f>
        <v>0</v>
      </c>
      <c r="I3572" s="7"/>
      <c r="J3572" s="8"/>
      <c r="K3572" s="8"/>
      <c r="L3572" s="9"/>
      <c r="M3572" s="10"/>
      <c r="N3572" s="11"/>
      <c r="O3572" s="12"/>
      <c r="P3572" s="13"/>
      <c r="Q3572" s="14">
        <f>Tabela1[[#This Row],[QTDE/ Fabricação]]-Tabela1[[#This Row],[QTE]]</f>
        <v>0</v>
      </c>
      <c r="R3572" s="19">
        <f t="shared" si="462"/>
        <v>0</v>
      </c>
      <c r="S3572" s="19">
        <f t="shared" si="461"/>
        <v>0</v>
      </c>
      <c r="T3572" s="20">
        <f t="shared" si="463"/>
        <v>0</v>
      </c>
      <c r="U3572" s="17">
        <f>IFERROR(SUMIF('LISTA DE EMBARQUE'!B:B,MICRO!E:E,'LISTA DE EMBARQUE'!G:G),"")</f>
        <v>0</v>
      </c>
      <c r="V3572" s="12" t="str">
        <f>IFERROR(VLOOKUP(Tabela1[[#This Row],[COD.MDE]],'LISTA DE EMBARQUE'!B:L,11,0),"")</f>
        <v/>
      </c>
      <c r="W3572" s="13" t="str">
        <f>IFERROR(COUNTIF(#REF!,Tabela1[[#This Row],[Colunas5]]),"")</f>
        <v/>
      </c>
      <c r="X3572" s="14">
        <f>Tabela1[[#This Row],[QIANTIDADE EXPEDIDA]]*Tabela1[[#This Row],[PESO UNI]]</f>
        <v>0</v>
      </c>
      <c r="Y3572" s="14">
        <f t="shared" si="464"/>
        <v>0</v>
      </c>
      <c r="Z3572" s="21">
        <f>Tabela1[[#This Row],[PESO TOTAL]]-Tabela1[[#This Row],[Peso Expedido]]</f>
        <v>0</v>
      </c>
      <c r="AA3572" s="18"/>
      <c r="AB3572" s="15">
        <v>1</v>
      </c>
      <c r="AC3572" s="15"/>
      <c r="AD3572" s="15"/>
      <c r="AE3572" s="15"/>
      <c r="AF3572" s="15"/>
      <c r="AG3572" s="15"/>
      <c r="AH3572" s="15"/>
      <c r="AI3572" s="40" t="str">
        <f t="shared" si="468"/>
        <v>ok</v>
      </c>
      <c r="AJ3572"/>
      <c r="AK3572" t="str">
        <f>Tabela1[[#This Row],[Coluna1]]&amp;Tabela1[[#This Row],[PEDIDO]]</f>
        <v/>
      </c>
      <c r="AL3572"/>
      <c r="AM3572"/>
      <c r="AN3572"/>
      <c r="AO3572" t="str">
        <f t="shared" si="465"/>
        <v>/</v>
      </c>
      <c r="AP3572" t="str">
        <f>Tabela1[[#This Row],[TAG]]&amp;Tabela1[[#This Row],[PEDIDO]]&amp;Tabela1[[#This Row],[PRODUTO]]</f>
        <v/>
      </c>
      <c r="AQ3572" s="23" t="str">
        <f>Tabela1[[#This Row],[PRODUTO]]&amp;Tabela1[[#This Row],[TAG]]</f>
        <v/>
      </c>
      <c r="AR3572" s="183">
        <f>Tabela1[[#This Row],[PESO TOTAL]]*Tabela1[[#This Row],[MATÉRIA PRIMA]]</f>
        <v>0</v>
      </c>
      <c r="AS3572" s="28">
        <f>Tabela1[[#This Row],[PESO TOTAL]]*Tabela1[[#This Row],[PREPARAÇÃO ]]</f>
        <v>0</v>
      </c>
      <c r="AT3572" s="28">
        <f>Tabela1[[#This Row],[PESO TOTAL]]*Tabela1[[#This Row],[CALDEIRARIA]]</f>
        <v>0</v>
      </c>
      <c r="AU3572" s="28">
        <f>Tabela1[[#This Row],[PESO TOTAL]]*Tabela1[[#This Row],[SOLDA]]</f>
        <v>0</v>
      </c>
      <c r="AV3572" s="28">
        <f>Tabela1[[#This Row],[PESO TOTAL]]*Tabela1[[#This Row],[ACABAMENTO]]</f>
        <v>0</v>
      </c>
      <c r="AW3572" s="28">
        <f>Tabela1[[#This Row],[PESO TOTAL]]*Tabela1[[#This Row],[PRONTO ACABADO]]</f>
        <v>0</v>
      </c>
      <c r="AX3572" s="28">
        <f>Tabela1[[#This Row],[PESO TOTAL]]*Tabela1[[#This Row],[EXPEDIÇÃO ]]</f>
        <v>0</v>
      </c>
      <c r="AY3572" s="28" t="str">
        <f>Tabela1[[#This Row],[PEDIDO]]&amp;Tabela1[[#This Row],[PRODUTO]]</f>
        <v/>
      </c>
      <c r="AZ3572" s="44">
        <f>IF(AF3572="",0,IF(ISTEXT(AF3572),H3572*VALUE(SUBSTITUTE(AF3572,"%",""))/100,H3572*AF3572))-Tabela1[[#This Row],[PRONTO ACABADO2]]</f>
        <v>0</v>
      </c>
      <c r="BA3572" s="44">
        <f>IF(AG3572="",0,IF(ISTEXT(AG3572),H3572*VALUE(SUBSTITUTE(AG3572,"%",""))/100,H3572*AG3572))-Tabela1[[#This Row],[PESO EXPEDIDO2]]</f>
        <v>0</v>
      </c>
      <c r="BB3572" s="44">
        <f t="shared" si="466"/>
        <v>0</v>
      </c>
      <c r="BC3572" s="44">
        <f t="shared" si="467"/>
        <v>0</v>
      </c>
      <c r="BD3572" s="44"/>
    </row>
    <row r="3573" spans="1:56" ht="15.75" hidden="1" customHeight="1" x14ac:dyDescent="0.25">
      <c r="A3573" s="6"/>
      <c r="B3573" s="22"/>
      <c r="C3573" s="7"/>
      <c r="D3573" s="46"/>
      <c r="E3573" s="7"/>
      <c r="F3573" s="7"/>
      <c r="G3573" s="44"/>
      <c r="H3573" s="41">
        <f>Tabela1[[#This Row],[PESO UNI]]*Tabela1[[#This Row],[QTE]]</f>
        <v>0</v>
      </c>
      <c r="I3573" s="7"/>
      <c r="J3573" s="8"/>
      <c r="K3573" s="8"/>
      <c r="L3573" s="9"/>
      <c r="M3573" s="10"/>
      <c r="N3573" s="11"/>
      <c r="O3573" s="12"/>
      <c r="P3573" s="13"/>
      <c r="Q3573" s="14">
        <f>Tabela1[[#This Row],[QTDE/ Fabricação]]-Tabela1[[#This Row],[QTE]]</f>
        <v>0</v>
      </c>
      <c r="R3573" s="19">
        <f t="shared" si="462"/>
        <v>0</v>
      </c>
      <c r="S3573" s="19">
        <f t="shared" si="461"/>
        <v>0</v>
      </c>
      <c r="T3573" s="20">
        <f t="shared" si="463"/>
        <v>0</v>
      </c>
      <c r="U3573" s="17">
        <f>IFERROR(SUMIF('LISTA DE EMBARQUE'!B:B,MICRO!E:E,'LISTA DE EMBARQUE'!G:G),"")</f>
        <v>0</v>
      </c>
      <c r="V3573" s="12" t="str">
        <f>IFERROR(VLOOKUP(Tabela1[[#This Row],[COD.MDE]],'LISTA DE EMBARQUE'!B:L,11,0),"")</f>
        <v/>
      </c>
      <c r="W3573" s="13" t="str">
        <f>IFERROR(COUNTIF(#REF!,Tabela1[[#This Row],[Colunas5]]),"")</f>
        <v/>
      </c>
      <c r="X3573" s="14">
        <f>Tabela1[[#This Row],[QIANTIDADE EXPEDIDA]]*Tabela1[[#This Row],[PESO UNI]]</f>
        <v>0</v>
      </c>
      <c r="Y3573" s="14">
        <f t="shared" si="464"/>
        <v>0</v>
      </c>
      <c r="Z3573" s="21">
        <f>Tabela1[[#This Row],[PESO TOTAL]]-Tabela1[[#This Row],[Peso Expedido]]</f>
        <v>0</v>
      </c>
      <c r="AA3573" s="18"/>
      <c r="AB3573" s="15">
        <v>1</v>
      </c>
      <c r="AC3573" s="15"/>
      <c r="AD3573" s="15"/>
      <c r="AE3573" s="15"/>
      <c r="AF3573" s="15"/>
      <c r="AG3573" s="15"/>
      <c r="AH3573" s="15"/>
      <c r="AI3573" s="40" t="str">
        <f t="shared" si="468"/>
        <v>ok</v>
      </c>
      <c r="AJ3573"/>
      <c r="AK3573" t="str">
        <f>Tabela1[[#This Row],[Coluna1]]&amp;Tabela1[[#This Row],[PEDIDO]]</f>
        <v/>
      </c>
      <c r="AL3573"/>
      <c r="AM3573"/>
      <c r="AN3573"/>
      <c r="AO3573" t="str">
        <f t="shared" si="465"/>
        <v>/</v>
      </c>
      <c r="AP3573" t="str">
        <f>Tabela1[[#This Row],[TAG]]&amp;Tabela1[[#This Row],[PEDIDO]]&amp;Tabela1[[#This Row],[PRODUTO]]</f>
        <v/>
      </c>
      <c r="AQ3573" s="23" t="str">
        <f>Tabela1[[#This Row],[PRODUTO]]&amp;Tabela1[[#This Row],[TAG]]</f>
        <v/>
      </c>
      <c r="AR3573" s="183">
        <f>Tabela1[[#This Row],[PESO TOTAL]]*Tabela1[[#This Row],[MATÉRIA PRIMA]]</f>
        <v>0</v>
      </c>
      <c r="AS3573" s="28">
        <f>Tabela1[[#This Row],[PESO TOTAL]]*Tabela1[[#This Row],[PREPARAÇÃO ]]</f>
        <v>0</v>
      </c>
      <c r="AT3573" s="28">
        <f>Tabela1[[#This Row],[PESO TOTAL]]*Tabela1[[#This Row],[CALDEIRARIA]]</f>
        <v>0</v>
      </c>
      <c r="AU3573" s="28">
        <f>Tabela1[[#This Row],[PESO TOTAL]]*Tabela1[[#This Row],[SOLDA]]</f>
        <v>0</v>
      </c>
      <c r="AV3573" s="28">
        <f>Tabela1[[#This Row],[PESO TOTAL]]*Tabela1[[#This Row],[ACABAMENTO]]</f>
        <v>0</v>
      </c>
      <c r="AW3573" s="28">
        <f>Tabela1[[#This Row],[PESO TOTAL]]*Tabela1[[#This Row],[PRONTO ACABADO]]</f>
        <v>0</v>
      </c>
      <c r="AX3573" s="28">
        <f>Tabela1[[#This Row],[PESO TOTAL]]*Tabela1[[#This Row],[EXPEDIÇÃO ]]</f>
        <v>0</v>
      </c>
      <c r="AY3573" s="28" t="str">
        <f>Tabela1[[#This Row],[PEDIDO]]&amp;Tabela1[[#This Row],[PRODUTO]]</f>
        <v/>
      </c>
      <c r="AZ3573" s="44">
        <f>IF(AF3573="",0,IF(ISTEXT(AF3573),H3573*VALUE(SUBSTITUTE(AF3573,"%",""))/100,H3573*AF3573))-Tabela1[[#This Row],[PRONTO ACABADO2]]</f>
        <v>0</v>
      </c>
      <c r="BA3573" s="44">
        <f>IF(AG3573="",0,IF(ISTEXT(AG3573),H3573*VALUE(SUBSTITUTE(AG3573,"%",""))/100,H3573*AG3573))-Tabela1[[#This Row],[PESO EXPEDIDO2]]</f>
        <v>0</v>
      </c>
      <c r="BB3573" s="44">
        <f t="shared" si="466"/>
        <v>0</v>
      </c>
      <c r="BC3573" s="44">
        <f t="shared" si="467"/>
        <v>0</v>
      </c>
      <c r="BD3573" s="44"/>
    </row>
    <row r="3574" spans="1:56" ht="15.75" hidden="1" customHeight="1" x14ac:dyDescent="0.25">
      <c r="A3574" s="6"/>
      <c r="B3574" s="22"/>
      <c r="C3574" s="7"/>
      <c r="D3574" s="46"/>
      <c r="E3574" s="7"/>
      <c r="F3574" s="7"/>
      <c r="G3574" s="44"/>
      <c r="H3574" s="41">
        <f>Tabela1[[#This Row],[PESO UNI]]*Tabela1[[#This Row],[QTE]]</f>
        <v>0</v>
      </c>
      <c r="I3574" s="7"/>
      <c r="J3574" s="8"/>
      <c r="K3574" s="8"/>
      <c r="L3574" s="9"/>
      <c r="M3574" s="10"/>
      <c r="N3574" s="11"/>
      <c r="O3574" s="12"/>
      <c r="P3574" s="13"/>
      <c r="Q3574" s="14">
        <f>Tabela1[[#This Row],[QTDE/ Fabricação]]-Tabela1[[#This Row],[QTE]]</f>
        <v>0</v>
      </c>
      <c r="R3574" s="19">
        <f t="shared" si="462"/>
        <v>0</v>
      </c>
      <c r="S3574" s="19">
        <f t="shared" si="461"/>
        <v>0</v>
      </c>
      <c r="T3574" s="20">
        <f t="shared" si="463"/>
        <v>0</v>
      </c>
      <c r="U3574" s="17">
        <f>IFERROR(SUMIF('LISTA DE EMBARQUE'!B:B,MICRO!E:E,'LISTA DE EMBARQUE'!G:G),"")</f>
        <v>0</v>
      </c>
      <c r="V3574" s="12" t="str">
        <f>IFERROR(VLOOKUP(Tabela1[[#This Row],[COD.MDE]],'LISTA DE EMBARQUE'!B:L,11,0),"")</f>
        <v/>
      </c>
      <c r="W3574" s="13" t="str">
        <f>IFERROR(COUNTIF(#REF!,Tabela1[[#This Row],[Colunas5]]),"")</f>
        <v/>
      </c>
      <c r="X3574" s="14">
        <f>Tabela1[[#This Row],[QIANTIDADE EXPEDIDA]]*Tabela1[[#This Row],[PESO UNI]]</f>
        <v>0</v>
      </c>
      <c r="Y3574" s="14">
        <f t="shared" si="464"/>
        <v>0</v>
      </c>
      <c r="Z3574" s="21">
        <f>Tabela1[[#This Row],[PESO TOTAL]]-Tabela1[[#This Row],[Peso Expedido]]</f>
        <v>0</v>
      </c>
      <c r="AA3574" s="18"/>
      <c r="AB3574" s="15">
        <v>1</v>
      </c>
      <c r="AC3574" s="15"/>
      <c r="AD3574" s="15"/>
      <c r="AE3574" s="15"/>
      <c r="AF3574" s="15"/>
      <c r="AG3574" s="15"/>
      <c r="AH3574" s="15"/>
      <c r="AI3574" s="40" t="str">
        <f t="shared" si="468"/>
        <v>ok</v>
      </c>
      <c r="AJ3574"/>
      <c r="AK3574" t="str">
        <f>Tabela1[[#This Row],[Coluna1]]&amp;Tabela1[[#This Row],[PEDIDO]]</f>
        <v/>
      </c>
      <c r="AL3574"/>
      <c r="AM3574"/>
      <c r="AN3574"/>
      <c r="AO3574" t="str">
        <f t="shared" si="465"/>
        <v>/</v>
      </c>
      <c r="AP3574" t="str">
        <f>Tabela1[[#This Row],[TAG]]&amp;Tabela1[[#This Row],[PEDIDO]]&amp;Tabela1[[#This Row],[PRODUTO]]</f>
        <v/>
      </c>
      <c r="AQ3574" s="23" t="str">
        <f>Tabela1[[#This Row],[PRODUTO]]&amp;Tabela1[[#This Row],[TAG]]</f>
        <v/>
      </c>
      <c r="AR3574" s="183">
        <f>Tabela1[[#This Row],[PESO TOTAL]]*Tabela1[[#This Row],[MATÉRIA PRIMA]]</f>
        <v>0</v>
      </c>
      <c r="AS3574" s="28">
        <f>Tabela1[[#This Row],[PESO TOTAL]]*Tabela1[[#This Row],[PREPARAÇÃO ]]</f>
        <v>0</v>
      </c>
      <c r="AT3574" s="28">
        <f>Tabela1[[#This Row],[PESO TOTAL]]*Tabela1[[#This Row],[CALDEIRARIA]]</f>
        <v>0</v>
      </c>
      <c r="AU3574" s="28">
        <f>Tabela1[[#This Row],[PESO TOTAL]]*Tabela1[[#This Row],[SOLDA]]</f>
        <v>0</v>
      </c>
      <c r="AV3574" s="28">
        <f>Tabela1[[#This Row],[PESO TOTAL]]*Tabela1[[#This Row],[ACABAMENTO]]</f>
        <v>0</v>
      </c>
      <c r="AW3574" s="28">
        <f>Tabela1[[#This Row],[PESO TOTAL]]*Tabela1[[#This Row],[PRONTO ACABADO]]</f>
        <v>0</v>
      </c>
      <c r="AX3574" s="28">
        <f>Tabela1[[#This Row],[PESO TOTAL]]*Tabela1[[#This Row],[EXPEDIÇÃO ]]</f>
        <v>0</v>
      </c>
      <c r="AY3574" s="28" t="str">
        <f>Tabela1[[#This Row],[PEDIDO]]&amp;Tabela1[[#This Row],[PRODUTO]]</f>
        <v/>
      </c>
      <c r="AZ3574" s="44">
        <f>IF(AF3574="",0,IF(ISTEXT(AF3574),H3574*VALUE(SUBSTITUTE(AF3574,"%",""))/100,H3574*AF3574))-Tabela1[[#This Row],[PRONTO ACABADO2]]</f>
        <v>0</v>
      </c>
      <c r="BA3574" s="44">
        <f>IF(AG3574="",0,IF(ISTEXT(AG3574),H3574*VALUE(SUBSTITUTE(AG3574,"%",""))/100,H3574*AG3574))-Tabela1[[#This Row],[PESO EXPEDIDO2]]</f>
        <v>0</v>
      </c>
      <c r="BB3574" s="44">
        <f t="shared" si="466"/>
        <v>0</v>
      </c>
      <c r="BC3574" s="44">
        <f t="shared" si="467"/>
        <v>0</v>
      </c>
      <c r="BD3574" s="44"/>
    </row>
    <row r="3575" spans="1:56" ht="15.75" hidden="1" customHeight="1" x14ac:dyDescent="0.25">
      <c r="A3575" s="6"/>
      <c r="B3575" s="22"/>
      <c r="C3575" s="7"/>
      <c r="D3575" s="46"/>
      <c r="E3575" s="7"/>
      <c r="F3575" s="7"/>
      <c r="G3575" s="44"/>
      <c r="H3575" s="41">
        <f>Tabela1[[#This Row],[PESO UNI]]*Tabela1[[#This Row],[QTE]]</f>
        <v>0</v>
      </c>
      <c r="I3575" s="7"/>
      <c r="J3575" s="8"/>
      <c r="K3575" s="8"/>
      <c r="L3575" s="9"/>
      <c r="M3575" s="10"/>
      <c r="N3575" s="11"/>
      <c r="O3575" s="12"/>
      <c r="P3575" s="13"/>
      <c r="Q3575" s="14">
        <f>Tabela1[[#This Row],[QTDE/ Fabricação]]-Tabela1[[#This Row],[QTE]]</f>
        <v>0</v>
      </c>
      <c r="R3575" s="19">
        <f t="shared" si="462"/>
        <v>0</v>
      </c>
      <c r="S3575" s="19">
        <f t="shared" si="461"/>
        <v>0</v>
      </c>
      <c r="T3575" s="20">
        <f t="shared" si="463"/>
        <v>0</v>
      </c>
      <c r="U3575" s="17">
        <f>IFERROR(SUMIF('LISTA DE EMBARQUE'!B:B,MICRO!E:E,'LISTA DE EMBARQUE'!G:G),"")</f>
        <v>0</v>
      </c>
      <c r="V3575" s="12" t="str">
        <f>IFERROR(VLOOKUP(Tabela1[[#This Row],[COD.MDE]],'LISTA DE EMBARQUE'!B:L,11,0),"")</f>
        <v/>
      </c>
      <c r="W3575" s="13" t="str">
        <f>IFERROR(COUNTIF(#REF!,Tabela1[[#This Row],[Colunas5]]),"")</f>
        <v/>
      </c>
      <c r="X3575" s="14">
        <f>Tabela1[[#This Row],[QIANTIDADE EXPEDIDA]]*Tabela1[[#This Row],[PESO UNI]]</f>
        <v>0</v>
      </c>
      <c r="Y3575" s="14">
        <f t="shared" si="464"/>
        <v>0</v>
      </c>
      <c r="Z3575" s="21">
        <f>Tabela1[[#This Row],[PESO TOTAL]]-Tabela1[[#This Row],[Peso Expedido]]</f>
        <v>0</v>
      </c>
      <c r="AA3575" s="18"/>
      <c r="AB3575" s="15">
        <v>1</v>
      </c>
      <c r="AC3575" s="15"/>
      <c r="AD3575" s="15"/>
      <c r="AE3575" s="15"/>
      <c r="AF3575" s="15"/>
      <c r="AG3575" s="15"/>
      <c r="AH3575" s="15"/>
      <c r="AI3575" s="40" t="str">
        <f t="shared" si="468"/>
        <v>ok</v>
      </c>
      <c r="AJ3575"/>
      <c r="AK3575" t="str">
        <f>Tabela1[[#This Row],[Coluna1]]&amp;Tabela1[[#This Row],[PEDIDO]]</f>
        <v/>
      </c>
      <c r="AL3575"/>
      <c r="AM3575"/>
      <c r="AN3575"/>
      <c r="AO3575" t="str">
        <f t="shared" si="465"/>
        <v>/</v>
      </c>
      <c r="AP3575" t="str">
        <f>Tabela1[[#This Row],[TAG]]&amp;Tabela1[[#This Row],[PEDIDO]]&amp;Tabela1[[#This Row],[PRODUTO]]</f>
        <v/>
      </c>
      <c r="AQ3575" s="23" t="str">
        <f>Tabela1[[#This Row],[PRODUTO]]&amp;Tabela1[[#This Row],[TAG]]</f>
        <v/>
      </c>
      <c r="AR3575" s="183">
        <f>Tabela1[[#This Row],[PESO TOTAL]]*Tabela1[[#This Row],[MATÉRIA PRIMA]]</f>
        <v>0</v>
      </c>
      <c r="AS3575" s="28">
        <f>Tabela1[[#This Row],[PESO TOTAL]]*Tabela1[[#This Row],[PREPARAÇÃO ]]</f>
        <v>0</v>
      </c>
      <c r="AT3575" s="28">
        <f>Tabela1[[#This Row],[PESO TOTAL]]*Tabela1[[#This Row],[CALDEIRARIA]]</f>
        <v>0</v>
      </c>
      <c r="AU3575" s="28">
        <f>Tabela1[[#This Row],[PESO TOTAL]]*Tabela1[[#This Row],[SOLDA]]</f>
        <v>0</v>
      </c>
      <c r="AV3575" s="28">
        <f>Tabela1[[#This Row],[PESO TOTAL]]*Tabela1[[#This Row],[ACABAMENTO]]</f>
        <v>0</v>
      </c>
      <c r="AW3575" s="28">
        <f>Tabela1[[#This Row],[PESO TOTAL]]*Tabela1[[#This Row],[PRONTO ACABADO]]</f>
        <v>0</v>
      </c>
      <c r="AX3575" s="28">
        <f>Tabela1[[#This Row],[PESO TOTAL]]*Tabela1[[#This Row],[EXPEDIÇÃO ]]</f>
        <v>0</v>
      </c>
      <c r="AY3575" s="28" t="str">
        <f>Tabela1[[#This Row],[PEDIDO]]&amp;Tabela1[[#This Row],[PRODUTO]]</f>
        <v/>
      </c>
      <c r="AZ3575" s="44">
        <f>IF(AF3575="",0,IF(ISTEXT(AF3575),H3575*VALUE(SUBSTITUTE(AF3575,"%",""))/100,H3575*AF3575))-Tabela1[[#This Row],[PRONTO ACABADO2]]</f>
        <v>0</v>
      </c>
      <c r="BA3575" s="44">
        <f>IF(AG3575="",0,IF(ISTEXT(AG3575),H3575*VALUE(SUBSTITUTE(AG3575,"%",""))/100,H3575*AG3575))-Tabela1[[#This Row],[PESO EXPEDIDO2]]</f>
        <v>0</v>
      </c>
      <c r="BB3575" s="44">
        <f t="shared" si="466"/>
        <v>0</v>
      </c>
      <c r="BC3575" s="44">
        <f t="shared" si="467"/>
        <v>0</v>
      </c>
      <c r="BD3575" s="44"/>
    </row>
    <row r="3576" spans="1:56" ht="15.75" hidden="1" customHeight="1" x14ac:dyDescent="0.25">
      <c r="A3576" s="6"/>
      <c r="B3576" s="22"/>
      <c r="C3576" s="7"/>
      <c r="D3576" s="46"/>
      <c r="E3576" s="7"/>
      <c r="F3576" s="7"/>
      <c r="G3576" s="44"/>
      <c r="H3576" s="41">
        <f>Tabela1[[#This Row],[PESO UNI]]*Tabela1[[#This Row],[QTE]]</f>
        <v>0</v>
      </c>
      <c r="I3576" s="7"/>
      <c r="J3576" s="8"/>
      <c r="K3576" s="8"/>
      <c r="L3576" s="9"/>
      <c r="M3576" s="10"/>
      <c r="N3576" s="11"/>
      <c r="O3576" s="12"/>
      <c r="P3576" s="13"/>
      <c r="Q3576" s="14">
        <f>Tabela1[[#This Row],[QTDE/ Fabricação]]-Tabela1[[#This Row],[QTE]]</f>
        <v>0</v>
      </c>
      <c r="R3576" s="19">
        <f t="shared" si="462"/>
        <v>0</v>
      </c>
      <c r="S3576" s="19">
        <f t="shared" si="461"/>
        <v>0</v>
      </c>
      <c r="T3576" s="20">
        <f t="shared" si="463"/>
        <v>0</v>
      </c>
      <c r="U3576" s="17">
        <f>IFERROR(SUMIF('LISTA DE EMBARQUE'!B:B,MICRO!E:E,'LISTA DE EMBARQUE'!G:G),"")</f>
        <v>0</v>
      </c>
      <c r="V3576" s="12" t="str">
        <f>IFERROR(VLOOKUP(Tabela1[[#This Row],[COD.MDE]],'LISTA DE EMBARQUE'!B:L,11,0),"")</f>
        <v/>
      </c>
      <c r="W3576" s="13" t="str">
        <f>IFERROR(COUNTIF(#REF!,Tabela1[[#This Row],[Colunas5]]),"")</f>
        <v/>
      </c>
      <c r="X3576" s="14">
        <f>Tabela1[[#This Row],[QIANTIDADE EXPEDIDA]]*Tabela1[[#This Row],[PESO UNI]]</f>
        <v>0</v>
      </c>
      <c r="Y3576" s="14">
        <f t="shared" si="464"/>
        <v>0</v>
      </c>
      <c r="Z3576" s="21">
        <f>Tabela1[[#This Row],[PESO TOTAL]]-Tabela1[[#This Row],[Peso Expedido]]</f>
        <v>0</v>
      </c>
      <c r="AA3576" s="18"/>
      <c r="AB3576" s="15">
        <v>1</v>
      </c>
      <c r="AC3576" s="15"/>
      <c r="AD3576" s="15"/>
      <c r="AE3576" s="15"/>
      <c r="AF3576" s="15"/>
      <c r="AG3576" s="15"/>
      <c r="AH3576" s="15"/>
      <c r="AI3576" s="40" t="str">
        <f t="shared" si="468"/>
        <v>ok</v>
      </c>
      <c r="AJ3576"/>
      <c r="AK3576" t="str">
        <f>Tabela1[[#This Row],[Coluna1]]&amp;Tabela1[[#This Row],[PEDIDO]]</f>
        <v/>
      </c>
      <c r="AL3576"/>
      <c r="AM3576"/>
      <c r="AN3576"/>
      <c r="AO3576" t="str">
        <f t="shared" si="465"/>
        <v>/</v>
      </c>
      <c r="AP3576" t="str">
        <f>Tabela1[[#This Row],[TAG]]&amp;Tabela1[[#This Row],[PEDIDO]]&amp;Tabela1[[#This Row],[PRODUTO]]</f>
        <v/>
      </c>
      <c r="AQ3576" s="23" t="str">
        <f>Tabela1[[#This Row],[PRODUTO]]&amp;Tabela1[[#This Row],[TAG]]</f>
        <v/>
      </c>
      <c r="AR3576" s="183">
        <f>Tabela1[[#This Row],[PESO TOTAL]]*Tabela1[[#This Row],[MATÉRIA PRIMA]]</f>
        <v>0</v>
      </c>
      <c r="AS3576" s="28">
        <f>Tabela1[[#This Row],[PESO TOTAL]]*Tabela1[[#This Row],[PREPARAÇÃO ]]</f>
        <v>0</v>
      </c>
      <c r="AT3576" s="28">
        <f>Tabela1[[#This Row],[PESO TOTAL]]*Tabela1[[#This Row],[CALDEIRARIA]]</f>
        <v>0</v>
      </c>
      <c r="AU3576" s="28">
        <f>Tabela1[[#This Row],[PESO TOTAL]]*Tabela1[[#This Row],[SOLDA]]</f>
        <v>0</v>
      </c>
      <c r="AV3576" s="28">
        <f>Tabela1[[#This Row],[PESO TOTAL]]*Tabela1[[#This Row],[ACABAMENTO]]</f>
        <v>0</v>
      </c>
      <c r="AW3576" s="28">
        <f>Tabela1[[#This Row],[PESO TOTAL]]*Tabela1[[#This Row],[PRONTO ACABADO]]</f>
        <v>0</v>
      </c>
      <c r="AX3576" s="28">
        <f>Tabela1[[#This Row],[PESO TOTAL]]*Tabela1[[#This Row],[EXPEDIÇÃO ]]</f>
        <v>0</v>
      </c>
      <c r="AY3576" s="28" t="str">
        <f>Tabela1[[#This Row],[PEDIDO]]&amp;Tabela1[[#This Row],[PRODUTO]]</f>
        <v/>
      </c>
      <c r="AZ3576" s="44">
        <f>IF(AF3576="",0,IF(ISTEXT(AF3576),H3576*VALUE(SUBSTITUTE(AF3576,"%",""))/100,H3576*AF3576))-Tabela1[[#This Row],[PRONTO ACABADO2]]</f>
        <v>0</v>
      </c>
      <c r="BA3576" s="44">
        <f>IF(AG3576="",0,IF(ISTEXT(AG3576),H3576*VALUE(SUBSTITUTE(AG3576,"%",""))/100,H3576*AG3576))-Tabela1[[#This Row],[PESO EXPEDIDO2]]</f>
        <v>0</v>
      </c>
      <c r="BB3576" s="44">
        <f t="shared" si="466"/>
        <v>0</v>
      </c>
      <c r="BC3576" s="44">
        <f t="shared" si="467"/>
        <v>0</v>
      </c>
      <c r="BD3576" s="44"/>
    </row>
    <row r="3577" spans="1:56" ht="15.75" hidden="1" customHeight="1" x14ac:dyDescent="0.25">
      <c r="A3577" s="6"/>
      <c r="B3577" s="22"/>
      <c r="C3577" s="7"/>
      <c r="D3577" s="46"/>
      <c r="E3577" s="7"/>
      <c r="F3577" s="7"/>
      <c r="G3577" s="44"/>
      <c r="H3577" s="41">
        <f>Tabela1[[#This Row],[PESO UNI]]*Tabela1[[#This Row],[QTE]]</f>
        <v>0</v>
      </c>
      <c r="I3577" s="7"/>
      <c r="J3577" s="8"/>
      <c r="K3577" s="8"/>
      <c r="L3577" s="9"/>
      <c r="M3577" s="10"/>
      <c r="N3577" s="11"/>
      <c r="O3577" s="12"/>
      <c r="P3577" s="13"/>
      <c r="Q3577" s="14">
        <f>Tabela1[[#This Row],[QTDE/ Fabricação]]-Tabela1[[#This Row],[QTE]]</f>
        <v>0</v>
      </c>
      <c r="R3577" s="19">
        <f t="shared" si="462"/>
        <v>0</v>
      </c>
      <c r="S3577" s="19">
        <f t="shared" si="461"/>
        <v>0</v>
      </c>
      <c r="T3577" s="20">
        <f t="shared" si="463"/>
        <v>0</v>
      </c>
      <c r="U3577" s="17">
        <f>IFERROR(SUMIF('LISTA DE EMBARQUE'!B:B,MICRO!E:E,'LISTA DE EMBARQUE'!G:G),"")</f>
        <v>0</v>
      </c>
      <c r="V3577" s="12" t="str">
        <f>IFERROR(VLOOKUP(Tabela1[[#This Row],[COD.MDE]],'LISTA DE EMBARQUE'!B:L,11,0),"")</f>
        <v/>
      </c>
      <c r="W3577" s="13" t="str">
        <f>IFERROR(COUNTIF(#REF!,Tabela1[[#This Row],[Colunas5]]),"")</f>
        <v/>
      </c>
      <c r="X3577" s="14">
        <f>Tabela1[[#This Row],[QIANTIDADE EXPEDIDA]]*Tabela1[[#This Row],[PESO UNI]]</f>
        <v>0</v>
      </c>
      <c r="Y3577" s="14">
        <f t="shared" si="464"/>
        <v>0</v>
      </c>
      <c r="Z3577" s="21">
        <f>Tabela1[[#This Row],[PESO TOTAL]]-Tabela1[[#This Row],[Peso Expedido]]</f>
        <v>0</v>
      </c>
      <c r="AA3577" s="18"/>
      <c r="AB3577" s="15">
        <v>1</v>
      </c>
      <c r="AC3577" s="15"/>
      <c r="AD3577" s="15"/>
      <c r="AE3577" s="15"/>
      <c r="AF3577" s="15"/>
      <c r="AG3577" s="15"/>
      <c r="AH3577" s="15"/>
      <c r="AI3577" s="40" t="str">
        <f t="shared" si="468"/>
        <v>ok</v>
      </c>
      <c r="AJ3577"/>
      <c r="AK3577" t="str">
        <f>Tabela1[[#This Row],[Coluna1]]&amp;Tabela1[[#This Row],[PEDIDO]]</f>
        <v/>
      </c>
      <c r="AL3577"/>
      <c r="AM3577"/>
      <c r="AN3577"/>
      <c r="AO3577" t="str">
        <f t="shared" si="465"/>
        <v>/</v>
      </c>
      <c r="AP3577" t="str">
        <f>Tabela1[[#This Row],[TAG]]&amp;Tabela1[[#This Row],[PEDIDO]]&amp;Tabela1[[#This Row],[PRODUTO]]</f>
        <v/>
      </c>
      <c r="AQ3577" s="23" t="str">
        <f>Tabela1[[#This Row],[PRODUTO]]&amp;Tabela1[[#This Row],[TAG]]</f>
        <v/>
      </c>
      <c r="AR3577" s="183">
        <f>Tabela1[[#This Row],[PESO TOTAL]]*Tabela1[[#This Row],[MATÉRIA PRIMA]]</f>
        <v>0</v>
      </c>
      <c r="AS3577" s="28">
        <f>Tabela1[[#This Row],[PESO TOTAL]]*Tabela1[[#This Row],[PREPARAÇÃO ]]</f>
        <v>0</v>
      </c>
      <c r="AT3577" s="28">
        <f>Tabela1[[#This Row],[PESO TOTAL]]*Tabela1[[#This Row],[CALDEIRARIA]]</f>
        <v>0</v>
      </c>
      <c r="AU3577" s="28">
        <f>Tabela1[[#This Row],[PESO TOTAL]]*Tabela1[[#This Row],[SOLDA]]</f>
        <v>0</v>
      </c>
      <c r="AV3577" s="28">
        <f>Tabela1[[#This Row],[PESO TOTAL]]*Tabela1[[#This Row],[ACABAMENTO]]</f>
        <v>0</v>
      </c>
      <c r="AW3577" s="28">
        <f>Tabela1[[#This Row],[PESO TOTAL]]*Tabela1[[#This Row],[PRONTO ACABADO]]</f>
        <v>0</v>
      </c>
      <c r="AX3577" s="28">
        <f>Tabela1[[#This Row],[PESO TOTAL]]*Tabela1[[#This Row],[EXPEDIÇÃO ]]</f>
        <v>0</v>
      </c>
      <c r="AY3577" s="28" t="str">
        <f>Tabela1[[#This Row],[PEDIDO]]&amp;Tabela1[[#This Row],[PRODUTO]]</f>
        <v/>
      </c>
      <c r="AZ3577" s="44">
        <f>IF(AF3577="",0,IF(ISTEXT(AF3577),H3577*VALUE(SUBSTITUTE(AF3577,"%",""))/100,H3577*AF3577))-Tabela1[[#This Row],[PRONTO ACABADO2]]</f>
        <v>0</v>
      </c>
      <c r="BA3577" s="44">
        <f>IF(AG3577="",0,IF(ISTEXT(AG3577),H3577*VALUE(SUBSTITUTE(AG3577,"%",""))/100,H3577*AG3577))-Tabela1[[#This Row],[PESO EXPEDIDO2]]</f>
        <v>0</v>
      </c>
      <c r="BB3577" s="44">
        <f t="shared" si="466"/>
        <v>0</v>
      </c>
      <c r="BC3577" s="44">
        <f t="shared" si="467"/>
        <v>0</v>
      </c>
      <c r="BD3577" s="44"/>
    </row>
    <row r="3578" spans="1:56" ht="15.75" hidden="1" customHeight="1" x14ac:dyDescent="0.25">
      <c r="A3578" s="6"/>
      <c r="B3578" s="22"/>
      <c r="C3578" s="7"/>
      <c r="D3578" s="46"/>
      <c r="E3578" s="7"/>
      <c r="F3578" s="7"/>
      <c r="G3578" s="44"/>
      <c r="H3578" s="41">
        <f>Tabela1[[#This Row],[PESO UNI]]*Tabela1[[#This Row],[QTE]]</f>
        <v>0</v>
      </c>
      <c r="I3578" s="7"/>
      <c r="J3578" s="8"/>
      <c r="K3578" s="8"/>
      <c r="L3578" s="9"/>
      <c r="M3578" s="10"/>
      <c r="N3578" s="11"/>
      <c r="O3578" s="12"/>
      <c r="P3578" s="13"/>
      <c r="Q3578" s="14">
        <f>Tabela1[[#This Row],[QTDE/ Fabricação]]-Tabela1[[#This Row],[QTE]]</f>
        <v>0</v>
      </c>
      <c r="R3578" s="19">
        <f t="shared" si="462"/>
        <v>0</v>
      </c>
      <c r="S3578" s="19">
        <f t="shared" ref="S3578:S3641" si="469">IFERROR(H3578*AG3578,"")</f>
        <v>0</v>
      </c>
      <c r="T3578" s="20">
        <f t="shared" si="463"/>
        <v>0</v>
      </c>
      <c r="U3578" s="17">
        <f>IFERROR(SUMIF('LISTA DE EMBARQUE'!B:B,MICRO!E:E,'LISTA DE EMBARQUE'!G:G),"")</f>
        <v>0</v>
      </c>
      <c r="V3578" s="12" t="str">
        <f>IFERROR(VLOOKUP(Tabela1[[#This Row],[COD.MDE]],'LISTA DE EMBARQUE'!B:L,11,0),"")</f>
        <v/>
      </c>
      <c r="W3578" s="13" t="str">
        <f>IFERROR(COUNTIF(#REF!,Tabela1[[#This Row],[Colunas5]]),"")</f>
        <v/>
      </c>
      <c r="X3578" s="14">
        <f>Tabela1[[#This Row],[QIANTIDADE EXPEDIDA]]*Tabela1[[#This Row],[PESO UNI]]</f>
        <v>0</v>
      </c>
      <c r="Y3578" s="14">
        <f t="shared" si="464"/>
        <v>0</v>
      </c>
      <c r="Z3578" s="21">
        <f>Tabela1[[#This Row],[PESO TOTAL]]-Tabela1[[#This Row],[Peso Expedido]]</f>
        <v>0</v>
      </c>
      <c r="AA3578" s="18"/>
      <c r="AB3578" s="15">
        <v>1</v>
      </c>
      <c r="AC3578" s="15"/>
      <c r="AD3578" s="15"/>
      <c r="AE3578" s="15"/>
      <c r="AF3578" s="15"/>
      <c r="AG3578" s="15"/>
      <c r="AH3578" s="15"/>
      <c r="AI3578" s="40" t="str">
        <f t="shared" si="468"/>
        <v>ok</v>
      </c>
      <c r="AJ3578"/>
      <c r="AK3578" t="str">
        <f>Tabela1[[#This Row],[Coluna1]]&amp;Tabela1[[#This Row],[PEDIDO]]</f>
        <v/>
      </c>
      <c r="AL3578"/>
      <c r="AM3578"/>
      <c r="AN3578"/>
      <c r="AO3578" t="str">
        <f t="shared" si="465"/>
        <v>/</v>
      </c>
      <c r="AP3578" t="str">
        <f>Tabela1[[#This Row],[TAG]]&amp;Tabela1[[#This Row],[PEDIDO]]&amp;Tabela1[[#This Row],[PRODUTO]]</f>
        <v/>
      </c>
      <c r="AQ3578" s="23" t="str">
        <f>Tabela1[[#This Row],[PRODUTO]]&amp;Tabela1[[#This Row],[TAG]]</f>
        <v/>
      </c>
      <c r="AR3578" s="183">
        <f>Tabela1[[#This Row],[PESO TOTAL]]*Tabela1[[#This Row],[MATÉRIA PRIMA]]</f>
        <v>0</v>
      </c>
      <c r="AS3578" s="28">
        <f>Tabela1[[#This Row],[PESO TOTAL]]*Tabela1[[#This Row],[PREPARAÇÃO ]]</f>
        <v>0</v>
      </c>
      <c r="AT3578" s="28">
        <f>Tabela1[[#This Row],[PESO TOTAL]]*Tabela1[[#This Row],[CALDEIRARIA]]</f>
        <v>0</v>
      </c>
      <c r="AU3578" s="28">
        <f>Tabela1[[#This Row],[PESO TOTAL]]*Tabela1[[#This Row],[SOLDA]]</f>
        <v>0</v>
      </c>
      <c r="AV3578" s="28">
        <f>Tabela1[[#This Row],[PESO TOTAL]]*Tabela1[[#This Row],[ACABAMENTO]]</f>
        <v>0</v>
      </c>
      <c r="AW3578" s="28">
        <f>Tabela1[[#This Row],[PESO TOTAL]]*Tabela1[[#This Row],[PRONTO ACABADO]]</f>
        <v>0</v>
      </c>
      <c r="AX3578" s="28">
        <f>Tabela1[[#This Row],[PESO TOTAL]]*Tabela1[[#This Row],[EXPEDIÇÃO ]]</f>
        <v>0</v>
      </c>
      <c r="AY3578" s="28" t="str">
        <f>Tabela1[[#This Row],[PEDIDO]]&amp;Tabela1[[#This Row],[PRODUTO]]</f>
        <v/>
      </c>
      <c r="AZ3578" s="44">
        <f>IF(AF3578="",0,IF(ISTEXT(AF3578),H3578*VALUE(SUBSTITUTE(AF3578,"%",""))/100,H3578*AF3578))-Tabela1[[#This Row],[PRONTO ACABADO2]]</f>
        <v>0</v>
      </c>
      <c r="BA3578" s="44">
        <f>IF(AG3578="",0,IF(ISTEXT(AG3578),H3578*VALUE(SUBSTITUTE(AG3578,"%",""))/100,H3578*AG3578))-Tabela1[[#This Row],[PESO EXPEDIDO2]]</f>
        <v>0</v>
      </c>
      <c r="BB3578" s="44">
        <f t="shared" si="466"/>
        <v>0</v>
      </c>
      <c r="BC3578" s="44">
        <f t="shared" si="467"/>
        <v>0</v>
      </c>
      <c r="BD3578" s="44"/>
    </row>
    <row r="3579" spans="1:56" ht="15.75" hidden="1" customHeight="1" x14ac:dyDescent="0.25">
      <c r="A3579" s="6"/>
      <c r="B3579" s="22"/>
      <c r="C3579" s="7"/>
      <c r="D3579" s="46"/>
      <c r="E3579" s="7"/>
      <c r="F3579" s="7"/>
      <c r="G3579" s="44"/>
      <c r="H3579" s="41">
        <f>Tabela1[[#This Row],[PESO UNI]]*Tabela1[[#This Row],[QTE]]</f>
        <v>0</v>
      </c>
      <c r="I3579" s="7"/>
      <c r="J3579" s="8"/>
      <c r="K3579" s="8"/>
      <c r="L3579" s="9"/>
      <c r="M3579" s="10"/>
      <c r="N3579" s="11"/>
      <c r="O3579" s="12"/>
      <c r="P3579" s="13"/>
      <c r="Q3579" s="14">
        <f>Tabela1[[#This Row],[QTDE/ Fabricação]]-Tabela1[[#This Row],[QTE]]</f>
        <v>0</v>
      </c>
      <c r="R3579" s="19">
        <f t="shared" si="462"/>
        <v>0</v>
      </c>
      <c r="S3579" s="19">
        <f t="shared" si="469"/>
        <v>0</v>
      </c>
      <c r="T3579" s="20">
        <f t="shared" si="463"/>
        <v>0</v>
      </c>
      <c r="U3579" s="17">
        <f>IFERROR(SUMIF('LISTA DE EMBARQUE'!B:B,MICRO!E:E,'LISTA DE EMBARQUE'!G:G),"")</f>
        <v>0</v>
      </c>
      <c r="V3579" s="12" t="str">
        <f>IFERROR(VLOOKUP(Tabela1[[#This Row],[COD.MDE]],'LISTA DE EMBARQUE'!B:L,11,0),"")</f>
        <v/>
      </c>
      <c r="W3579" s="13" t="str">
        <f>IFERROR(COUNTIF(#REF!,Tabela1[[#This Row],[Colunas5]]),"")</f>
        <v/>
      </c>
      <c r="X3579" s="14">
        <f>Tabela1[[#This Row],[QIANTIDADE EXPEDIDA]]*Tabela1[[#This Row],[PESO UNI]]</f>
        <v>0</v>
      </c>
      <c r="Y3579" s="14">
        <f t="shared" si="464"/>
        <v>0</v>
      </c>
      <c r="Z3579" s="21">
        <f>Tabela1[[#This Row],[PESO TOTAL]]-Tabela1[[#This Row],[Peso Expedido]]</f>
        <v>0</v>
      </c>
      <c r="AA3579" s="18"/>
      <c r="AB3579" s="15"/>
      <c r="AC3579" s="15"/>
      <c r="AD3579" s="15"/>
      <c r="AE3579" s="15"/>
      <c r="AF3579" s="15"/>
      <c r="AG3579" s="15"/>
      <c r="AH3579" s="15"/>
      <c r="AI3579" s="40" t="str">
        <f t="shared" si="468"/>
        <v>ok</v>
      </c>
      <c r="AJ3579"/>
      <c r="AK3579" t="str">
        <f>Tabela1[[#This Row],[Coluna1]]&amp;Tabela1[[#This Row],[PEDIDO]]</f>
        <v/>
      </c>
      <c r="AL3579"/>
      <c r="AM3579"/>
      <c r="AN3579"/>
      <c r="AO3579" t="str">
        <f t="shared" si="465"/>
        <v>/</v>
      </c>
      <c r="AP3579" t="str">
        <f>Tabela1[[#This Row],[TAG]]&amp;Tabela1[[#This Row],[PEDIDO]]&amp;Tabela1[[#This Row],[PRODUTO]]</f>
        <v/>
      </c>
      <c r="AQ3579" s="23" t="str">
        <f>Tabela1[[#This Row],[PRODUTO]]&amp;Tabela1[[#This Row],[TAG]]</f>
        <v/>
      </c>
      <c r="AR3579" s="183">
        <f>Tabela1[[#This Row],[PESO TOTAL]]*Tabela1[[#This Row],[MATÉRIA PRIMA]]</f>
        <v>0</v>
      </c>
      <c r="AS3579" s="28">
        <f>Tabela1[[#This Row],[PESO TOTAL]]*Tabela1[[#This Row],[PREPARAÇÃO ]]</f>
        <v>0</v>
      </c>
      <c r="AT3579" s="28">
        <f>Tabela1[[#This Row],[PESO TOTAL]]*Tabela1[[#This Row],[CALDEIRARIA]]</f>
        <v>0</v>
      </c>
      <c r="AU3579" s="28">
        <f>Tabela1[[#This Row],[PESO TOTAL]]*Tabela1[[#This Row],[SOLDA]]</f>
        <v>0</v>
      </c>
      <c r="AV3579" s="28">
        <f>Tabela1[[#This Row],[PESO TOTAL]]*Tabela1[[#This Row],[ACABAMENTO]]</f>
        <v>0</v>
      </c>
      <c r="AW3579" s="28">
        <f>Tabela1[[#This Row],[PESO TOTAL]]*Tabela1[[#This Row],[PRONTO ACABADO]]</f>
        <v>0</v>
      </c>
      <c r="AX3579" s="28">
        <f>Tabela1[[#This Row],[PESO TOTAL]]*Tabela1[[#This Row],[EXPEDIÇÃO ]]</f>
        <v>0</v>
      </c>
      <c r="AY3579" s="28" t="str">
        <f>Tabela1[[#This Row],[PEDIDO]]&amp;Tabela1[[#This Row],[PRODUTO]]</f>
        <v/>
      </c>
      <c r="AZ3579" s="44">
        <f>IF(AF3579="",0,IF(ISTEXT(AF3579),H3579*VALUE(SUBSTITUTE(AF3579,"%",""))/100,H3579*AF3579))-Tabela1[[#This Row],[PRONTO ACABADO2]]</f>
        <v>0</v>
      </c>
      <c r="BA3579" s="44">
        <f>IF(AG3579="",0,IF(ISTEXT(AG3579),H3579*VALUE(SUBSTITUTE(AG3579,"%",""))/100,H3579*AG3579))-Tabela1[[#This Row],[PESO EXPEDIDO2]]</f>
        <v>0</v>
      </c>
      <c r="BB3579" s="44">
        <f t="shared" si="466"/>
        <v>0</v>
      </c>
      <c r="BC3579" s="44">
        <f t="shared" si="467"/>
        <v>0</v>
      </c>
      <c r="BD3579" s="44"/>
    </row>
    <row r="3580" spans="1:56" ht="15.75" hidden="1" customHeight="1" x14ac:dyDescent="0.25">
      <c r="A3580" s="6"/>
      <c r="B3580" s="22"/>
      <c r="C3580" s="7"/>
      <c r="D3580" s="46"/>
      <c r="E3580" s="7"/>
      <c r="F3580" s="7"/>
      <c r="G3580" s="44"/>
      <c r="H3580" s="41">
        <f>Tabela1[[#This Row],[PESO UNI]]*Tabela1[[#This Row],[QTE]]</f>
        <v>0</v>
      </c>
      <c r="I3580" s="7"/>
      <c r="J3580" s="8"/>
      <c r="K3580" s="8"/>
      <c r="L3580" s="9"/>
      <c r="M3580" s="10"/>
      <c r="N3580" s="11"/>
      <c r="O3580" s="12"/>
      <c r="P3580" s="13"/>
      <c r="Q3580" s="14">
        <f>Tabela1[[#This Row],[QTDE/ Fabricação]]-Tabela1[[#This Row],[QTE]]</f>
        <v>0</v>
      </c>
      <c r="R3580" s="19">
        <f t="shared" si="462"/>
        <v>0</v>
      </c>
      <c r="S3580" s="19">
        <f t="shared" si="469"/>
        <v>0</v>
      </c>
      <c r="T3580" s="20">
        <f t="shared" si="463"/>
        <v>0</v>
      </c>
      <c r="U3580" s="17">
        <f>IFERROR(SUMIF('LISTA DE EMBARQUE'!B:B,MICRO!E:E,'LISTA DE EMBARQUE'!G:G),"")</f>
        <v>0</v>
      </c>
      <c r="V3580" s="12" t="str">
        <f>IFERROR(VLOOKUP(Tabela1[[#This Row],[COD.MDE]],'LISTA DE EMBARQUE'!B:L,11,0),"")</f>
        <v/>
      </c>
      <c r="W3580" s="13" t="str">
        <f>IFERROR(COUNTIF(#REF!,Tabela1[[#This Row],[Colunas5]]),"")</f>
        <v/>
      </c>
      <c r="X3580" s="14">
        <f>Tabela1[[#This Row],[QIANTIDADE EXPEDIDA]]*Tabela1[[#This Row],[PESO UNI]]</f>
        <v>0</v>
      </c>
      <c r="Y3580" s="14">
        <f t="shared" si="464"/>
        <v>0</v>
      </c>
      <c r="Z3580" s="21">
        <f>Tabela1[[#This Row],[PESO TOTAL]]-Tabela1[[#This Row],[Peso Expedido]]</f>
        <v>0</v>
      </c>
      <c r="AA3580" s="18"/>
      <c r="AB3580" s="15"/>
      <c r="AC3580" s="15"/>
      <c r="AD3580" s="15"/>
      <c r="AE3580" s="15"/>
      <c r="AF3580" s="15"/>
      <c r="AG3580" s="15"/>
      <c r="AH3580" s="15"/>
      <c r="AI3580" s="40" t="str">
        <f t="shared" si="468"/>
        <v>ok</v>
      </c>
      <c r="AJ3580"/>
      <c r="AK3580" t="str">
        <f>Tabela1[[#This Row],[Coluna1]]&amp;Tabela1[[#This Row],[PEDIDO]]</f>
        <v/>
      </c>
      <c r="AL3580"/>
      <c r="AM3580"/>
      <c r="AN3580"/>
      <c r="AO3580" t="str">
        <f t="shared" si="465"/>
        <v>/</v>
      </c>
      <c r="AP3580" t="str">
        <f>Tabela1[[#This Row],[TAG]]&amp;Tabela1[[#This Row],[PEDIDO]]&amp;Tabela1[[#This Row],[PRODUTO]]</f>
        <v/>
      </c>
      <c r="AQ3580" s="23" t="str">
        <f>Tabela1[[#This Row],[PRODUTO]]&amp;Tabela1[[#This Row],[TAG]]</f>
        <v/>
      </c>
      <c r="AR3580" s="183">
        <f>Tabela1[[#This Row],[PESO TOTAL]]*Tabela1[[#This Row],[MATÉRIA PRIMA]]</f>
        <v>0</v>
      </c>
      <c r="AS3580" s="28">
        <f>Tabela1[[#This Row],[PESO TOTAL]]*Tabela1[[#This Row],[PREPARAÇÃO ]]</f>
        <v>0</v>
      </c>
      <c r="AT3580" s="28">
        <f>Tabela1[[#This Row],[PESO TOTAL]]*Tabela1[[#This Row],[CALDEIRARIA]]</f>
        <v>0</v>
      </c>
      <c r="AU3580" s="28">
        <f>Tabela1[[#This Row],[PESO TOTAL]]*Tabela1[[#This Row],[SOLDA]]</f>
        <v>0</v>
      </c>
      <c r="AV3580" s="28">
        <f>Tabela1[[#This Row],[PESO TOTAL]]*Tabela1[[#This Row],[ACABAMENTO]]</f>
        <v>0</v>
      </c>
      <c r="AW3580" s="28">
        <f>Tabela1[[#This Row],[PESO TOTAL]]*Tabela1[[#This Row],[PRONTO ACABADO]]</f>
        <v>0</v>
      </c>
      <c r="AX3580" s="28">
        <f>Tabela1[[#This Row],[PESO TOTAL]]*Tabela1[[#This Row],[EXPEDIÇÃO ]]</f>
        <v>0</v>
      </c>
      <c r="AY3580" s="28" t="str">
        <f>Tabela1[[#This Row],[PEDIDO]]&amp;Tabela1[[#This Row],[PRODUTO]]</f>
        <v/>
      </c>
      <c r="AZ3580" s="44">
        <f>IF(AF3580="",0,IF(ISTEXT(AF3580),H3580*VALUE(SUBSTITUTE(AF3580,"%",""))/100,H3580*AF3580))-Tabela1[[#This Row],[PRONTO ACABADO2]]</f>
        <v>0</v>
      </c>
      <c r="BA3580" s="44">
        <f>IF(AG3580="",0,IF(ISTEXT(AG3580),H3580*VALUE(SUBSTITUTE(AG3580,"%",""))/100,H3580*AG3580))-Tabela1[[#This Row],[PESO EXPEDIDO2]]</f>
        <v>0</v>
      </c>
      <c r="BB3580" s="44">
        <f t="shared" si="466"/>
        <v>0</v>
      </c>
      <c r="BC3580" s="44">
        <f t="shared" si="467"/>
        <v>0</v>
      </c>
      <c r="BD3580" s="44"/>
    </row>
    <row r="3581" spans="1:56" ht="15.75" hidden="1" customHeight="1" x14ac:dyDescent="0.25">
      <c r="A3581" s="6"/>
      <c r="B3581" s="22"/>
      <c r="C3581" s="7"/>
      <c r="D3581" s="46"/>
      <c r="E3581" s="7"/>
      <c r="F3581" s="7"/>
      <c r="G3581" s="44"/>
      <c r="H3581" s="41">
        <f>Tabela1[[#This Row],[PESO UNI]]*Tabela1[[#This Row],[QTE]]</f>
        <v>0</v>
      </c>
      <c r="I3581" s="7"/>
      <c r="J3581" s="8"/>
      <c r="K3581" s="8"/>
      <c r="L3581" s="9"/>
      <c r="M3581" s="10"/>
      <c r="N3581" s="11"/>
      <c r="O3581" s="12"/>
      <c r="P3581" s="13"/>
      <c r="Q3581" s="14">
        <f>Tabela1[[#This Row],[QTDE/ Fabricação]]-Tabela1[[#This Row],[QTE]]</f>
        <v>0</v>
      </c>
      <c r="R3581" s="19">
        <f t="shared" ref="R3581:R3644" si="470">IFERROR(H3581*((AA3581*0.25)+(AC3581*0.25)+(AD3581*0.225)+(AE3581*0.225)+(AF3581*0.05)),"")</f>
        <v>0</v>
      </c>
      <c r="S3581" s="19">
        <f t="shared" si="469"/>
        <v>0</v>
      </c>
      <c r="T3581" s="20">
        <f t="shared" ref="T3581:T3644" si="471">IFERROR(S3581-H3581,"")</f>
        <v>0</v>
      </c>
      <c r="U3581" s="17">
        <f>IFERROR(SUMIF('LISTA DE EMBARQUE'!B:B,MICRO!E:E,'LISTA DE EMBARQUE'!G:G),"")</f>
        <v>0</v>
      </c>
      <c r="V3581" s="12" t="str">
        <f>IFERROR(VLOOKUP(Tabela1[[#This Row],[COD.MDE]],'LISTA DE EMBARQUE'!B:L,11,0),"")</f>
        <v/>
      </c>
      <c r="W3581" s="13" t="str">
        <f>IFERROR(COUNTIF(#REF!,Tabela1[[#This Row],[Colunas5]]),"")</f>
        <v/>
      </c>
      <c r="X3581" s="14">
        <f>Tabela1[[#This Row],[QIANTIDADE EXPEDIDA]]*Tabela1[[#This Row],[PESO UNI]]</f>
        <v>0</v>
      </c>
      <c r="Y3581" s="14">
        <f t="shared" ref="Y3581:Y3644" si="472">U3581-C3581</f>
        <v>0</v>
      </c>
      <c r="Z3581" s="21">
        <f>Tabela1[[#This Row],[PESO TOTAL]]-Tabela1[[#This Row],[Peso Expedido]]</f>
        <v>0</v>
      </c>
      <c r="AA3581" s="18"/>
      <c r="AB3581" s="15"/>
      <c r="AC3581" s="15"/>
      <c r="AD3581" s="15"/>
      <c r="AE3581" s="15"/>
      <c r="AF3581" s="15"/>
      <c r="AG3581" s="15"/>
      <c r="AH3581" s="15"/>
      <c r="AI3581" s="40" t="str">
        <f t="shared" si="468"/>
        <v>ok</v>
      </c>
      <c r="AJ3581"/>
      <c r="AK3581" t="str">
        <f>Tabela1[[#This Row],[Coluna1]]&amp;Tabela1[[#This Row],[PEDIDO]]</f>
        <v/>
      </c>
      <c r="AL3581"/>
      <c r="AM3581"/>
      <c r="AN3581"/>
      <c r="AO3581" t="str">
        <f t="shared" ref="AO3581:AO3597" si="473">A3581&amp;"/"&amp;J3581</f>
        <v>/</v>
      </c>
      <c r="AP3581" t="str">
        <f>Tabela1[[#This Row],[TAG]]&amp;Tabela1[[#This Row],[PEDIDO]]&amp;Tabela1[[#This Row],[PRODUTO]]</f>
        <v/>
      </c>
      <c r="AQ3581" s="23" t="str">
        <f>Tabela1[[#This Row],[PRODUTO]]&amp;Tabela1[[#This Row],[TAG]]</f>
        <v/>
      </c>
      <c r="AR3581" s="183">
        <f>Tabela1[[#This Row],[PESO TOTAL]]*Tabela1[[#This Row],[MATÉRIA PRIMA]]</f>
        <v>0</v>
      </c>
      <c r="AS3581" s="28">
        <f>Tabela1[[#This Row],[PESO TOTAL]]*Tabela1[[#This Row],[PREPARAÇÃO ]]</f>
        <v>0</v>
      </c>
      <c r="AT3581" s="28">
        <f>Tabela1[[#This Row],[PESO TOTAL]]*Tabela1[[#This Row],[CALDEIRARIA]]</f>
        <v>0</v>
      </c>
      <c r="AU3581" s="28">
        <f>Tabela1[[#This Row],[PESO TOTAL]]*Tabela1[[#This Row],[SOLDA]]</f>
        <v>0</v>
      </c>
      <c r="AV3581" s="28">
        <f>Tabela1[[#This Row],[PESO TOTAL]]*Tabela1[[#This Row],[ACABAMENTO]]</f>
        <v>0</v>
      </c>
      <c r="AW3581" s="28">
        <f>Tabela1[[#This Row],[PESO TOTAL]]*Tabela1[[#This Row],[PRONTO ACABADO]]</f>
        <v>0</v>
      </c>
      <c r="AX3581" s="28">
        <f>Tabela1[[#This Row],[PESO TOTAL]]*Tabela1[[#This Row],[EXPEDIÇÃO ]]</f>
        <v>0</v>
      </c>
      <c r="AY3581" s="28" t="str">
        <f>Tabela1[[#This Row],[PEDIDO]]&amp;Tabela1[[#This Row],[PRODUTO]]</f>
        <v/>
      </c>
      <c r="AZ3581" s="44">
        <f>IF(AF3581="",0,IF(ISTEXT(AF3581),H3581*VALUE(SUBSTITUTE(AF3581,"%",""))/100,H3581*AF3581))-Tabela1[[#This Row],[PRONTO ACABADO2]]</f>
        <v>0</v>
      </c>
      <c r="BA3581" s="44">
        <f>IF(AG3581="",0,IF(ISTEXT(AG3581),H3581*VALUE(SUBSTITUTE(AG3581,"%",""))/100,H3581*AG3581))-Tabela1[[#This Row],[PESO EXPEDIDO2]]</f>
        <v>0</v>
      </c>
      <c r="BB3581" s="44">
        <f t="shared" ref="BB3581:BB3597" si="474">IF(AH3581="",0,IF(ISTEXT(AH3581),H3581*VALUE(SUBSTITUTE(AH3581,"%",""))/100,H3581*AH3581))</f>
        <v>0</v>
      </c>
      <c r="BC3581" s="44">
        <f t="shared" ref="BC3581:BC3597" si="475">IF(AG3581="",0,IF(ISTEXT(AG3581),H3581*VALUE(SUBSTITUTE(AG3581,"%",""))/100,H3581*AG3581))</f>
        <v>0</v>
      </c>
      <c r="BD3581" s="44"/>
    </row>
    <row r="3582" spans="1:56" ht="15.75" hidden="1" customHeight="1" x14ac:dyDescent="0.25">
      <c r="A3582" s="6"/>
      <c r="B3582" s="22"/>
      <c r="C3582" s="7"/>
      <c r="D3582" s="46"/>
      <c r="E3582" s="7"/>
      <c r="F3582" s="7"/>
      <c r="G3582" s="44"/>
      <c r="H3582" s="41">
        <f>Tabela1[[#This Row],[PESO UNI]]*Tabela1[[#This Row],[QTE]]</f>
        <v>0</v>
      </c>
      <c r="I3582" s="7"/>
      <c r="J3582" s="8"/>
      <c r="K3582" s="8"/>
      <c r="L3582" s="9"/>
      <c r="M3582" s="10"/>
      <c r="N3582" s="11"/>
      <c r="O3582" s="12"/>
      <c r="P3582" s="13"/>
      <c r="Q3582" s="14">
        <f>Tabela1[[#This Row],[QTDE/ Fabricação]]-Tabela1[[#This Row],[QTE]]</f>
        <v>0</v>
      </c>
      <c r="R3582" s="19">
        <f t="shared" si="470"/>
        <v>0</v>
      </c>
      <c r="S3582" s="19">
        <f t="shared" si="469"/>
        <v>0</v>
      </c>
      <c r="T3582" s="20">
        <f t="shared" si="471"/>
        <v>0</v>
      </c>
      <c r="U3582" s="17">
        <f>IFERROR(SUMIF('LISTA DE EMBARQUE'!B:B,MICRO!E:E,'LISTA DE EMBARQUE'!G:G),"")</f>
        <v>0</v>
      </c>
      <c r="V3582" s="12" t="str">
        <f>IFERROR(VLOOKUP(Tabela1[[#This Row],[COD.MDE]],'LISTA DE EMBARQUE'!B:L,11,0),"")</f>
        <v/>
      </c>
      <c r="W3582" s="13" t="str">
        <f>IFERROR(COUNTIF(#REF!,Tabela1[[#This Row],[Colunas5]]),"")</f>
        <v/>
      </c>
      <c r="X3582" s="14">
        <f>Tabela1[[#This Row],[QIANTIDADE EXPEDIDA]]*Tabela1[[#This Row],[PESO UNI]]</f>
        <v>0</v>
      </c>
      <c r="Y3582" s="14">
        <f t="shared" si="472"/>
        <v>0</v>
      </c>
      <c r="Z3582" s="21">
        <f>Tabela1[[#This Row],[PESO TOTAL]]-Tabela1[[#This Row],[Peso Expedido]]</f>
        <v>0</v>
      </c>
      <c r="AA3582" s="18"/>
      <c r="AB3582" s="15"/>
      <c r="AC3582" s="15"/>
      <c r="AD3582" s="15"/>
      <c r="AE3582" s="15"/>
      <c r="AF3582" s="15"/>
      <c r="AG3582" s="15"/>
      <c r="AH3582" s="15"/>
      <c r="AI3582" s="40" t="str">
        <f t="shared" si="468"/>
        <v>ok</v>
      </c>
      <c r="AJ3582"/>
      <c r="AK3582" t="str">
        <f>Tabela1[[#This Row],[Coluna1]]&amp;Tabela1[[#This Row],[PEDIDO]]</f>
        <v/>
      </c>
      <c r="AL3582"/>
      <c r="AM3582"/>
      <c r="AN3582"/>
      <c r="AO3582" t="str">
        <f t="shared" si="473"/>
        <v>/</v>
      </c>
      <c r="AP3582" t="str">
        <f>Tabela1[[#This Row],[TAG]]&amp;Tabela1[[#This Row],[PEDIDO]]&amp;Tabela1[[#This Row],[PRODUTO]]</f>
        <v/>
      </c>
      <c r="AQ3582" s="23" t="str">
        <f>Tabela1[[#This Row],[PRODUTO]]&amp;Tabela1[[#This Row],[TAG]]</f>
        <v/>
      </c>
      <c r="AR3582" s="183">
        <f>Tabela1[[#This Row],[PESO TOTAL]]*Tabela1[[#This Row],[MATÉRIA PRIMA]]</f>
        <v>0</v>
      </c>
      <c r="AS3582" s="28">
        <f>Tabela1[[#This Row],[PESO TOTAL]]*Tabela1[[#This Row],[PREPARAÇÃO ]]</f>
        <v>0</v>
      </c>
      <c r="AT3582" s="28">
        <f>Tabela1[[#This Row],[PESO TOTAL]]*Tabela1[[#This Row],[CALDEIRARIA]]</f>
        <v>0</v>
      </c>
      <c r="AU3582" s="28">
        <f>Tabela1[[#This Row],[PESO TOTAL]]*Tabela1[[#This Row],[SOLDA]]</f>
        <v>0</v>
      </c>
      <c r="AV3582" s="28">
        <f>Tabela1[[#This Row],[PESO TOTAL]]*Tabela1[[#This Row],[ACABAMENTO]]</f>
        <v>0</v>
      </c>
      <c r="AW3582" s="28">
        <f>Tabela1[[#This Row],[PESO TOTAL]]*Tabela1[[#This Row],[PRONTO ACABADO]]</f>
        <v>0</v>
      </c>
      <c r="AX3582" s="28">
        <f>Tabela1[[#This Row],[PESO TOTAL]]*Tabela1[[#This Row],[EXPEDIÇÃO ]]</f>
        <v>0</v>
      </c>
      <c r="AY3582" s="28" t="str">
        <f>Tabela1[[#This Row],[PEDIDO]]&amp;Tabela1[[#This Row],[PRODUTO]]</f>
        <v/>
      </c>
      <c r="AZ3582" s="44">
        <f>IF(AF3582="",0,IF(ISTEXT(AF3582),H3582*VALUE(SUBSTITUTE(AF3582,"%",""))/100,H3582*AF3582))-Tabela1[[#This Row],[PRONTO ACABADO2]]</f>
        <v>0</v>
      </c>
      <c r="BA3582" s="44">
        <f>IF(AG3582="",0,IF(ISTEXT(AG3582),H3582*VALUE(SUBSTITUTE(AG3582,"%",""))/100,H3582*AG3582))-Tabela1[[#This Row],[PESO EXPEDIDO2]]</f>
        <v>0</v>
      </c>
      <c r="BB3582" s="44">
        <f t="shared" si="474"/>
        <v>0</v>
      </c>
      <c r="BC3582" s="44">
        <f t="shared" si="475"/>
        <v>0</v>
      </c>
      <c r="BD3582" s="44"/>
    </row>
    <row r="3583" spans="1:56" ht="15.75" hidden="1" customHeight="1" x14ac:dyDescent="0.25">
      <c r="A3583" s="6"/>
      <c r="B3583" s="22"/>
      <c r="C3583" s="7"/>
      <c r="D3583" s="46"/>
      <c r="E3583" s="7"/>
      <c r="F3583" s="7"/>
      <c r="G3583" s="44"/>
      <c r="H3583" s="41">
        <f>Tabela1[[#This Row],[PESO UNI]]*Tabela1[[#This Row],[QTE]]</f>
        <v>0</v>
      </c>
      <c r="I3583" s="7"/>
      <c r="J3583" s="8"/>
      <c r="K3583" s="8"/>
      <c r="L3583" s="9"/>
      <c r="M3583" s="10"/>
      <c r="N3583" s="11"/>
      <c r="O3583" s="12"/>
      <c r="P3583" s="13"/>
      <c r="Q3583" s="14">
        <f>Tabela1[[#This Row],[QTDE/ Fabricação]]-Tabela1[[#This Row],[QTE]]</f>
        <v>0</v>
      </c>
      <c r="R3583" s="19">
        <f t="shared" si="470"/>
        <v>0</v>
      </c>
      <c r="S3583" s="19">
        <f t="shared" si="469"/>
        <v>0</v>
      </c>
      <c r="T3583" s="20">
        <f t="shared" si="471"/>
        <v>0</v>
      </c>
      <c r="U3583" s="17">
        <f>IFERROR(SUMIF('LISTA DE EMBARQUE'!B:B,MICRO!E:E,'LISTA DE EMBARQUE'!G:G),"")</f>
        <v>0</v>
      </c>
      <c r="V3583" s="12" t="str">
        <f>IFERROR(VLOOKUP(Tabela1[[#This Row],[COD.MDE]],'LISTA DE EMBARQUE'!B:L,11,0),"")</f>
        <v/>
      </c>
      <c r="W3583" s="13" t="str">
        <f>IFERROR(COUNTIF(#REF!,Tabela1[[#This Row],[Colunas5]]),"")</f>
        <v/>
      </c>
      <c r="X3583" s="14">
        <f>Tabela1[[#This Row],[QIANTIDADE EXPEDIDA]]*Tabela1[[#This Row],[PESO UNI]]</f>
        <v>0</v>
      </c>
      <c r="Y3583" s="14">
        <f t="shared" si="472"/>
        <v>0</v>
      </c>
      <c r="Z3583" s="21">
        <f>Tabela1[[#This Row],[PESO TOTAL]]-Tabela1[[#This Row],[Peso Expedido]]</f>
        <v>0</v>
      </c>
      <c r="AA3583" s="18"/>
      <c r="AB3583" s="15"/>
      <c r="AC3583" s="15"/>
      <c r="AD3583" s="15"/>
      <c r="AE3583" s="15"/>
      <c r="AF3583" s="15"/>
      <c r="AG3583" s="15"/>
      <c r="AH3583" s="15"/>
      <c r="AI3583" s="40" t="str">
        <f t="shared" si="468"/>
        <v>ok</v>
      </c>
      <c r="AJ3583"/>
      <c r="AK3583" t="str">
        <f>Tabela1[[#This Row],[Coluna1]]&amp;Tabela1[[#This Row],[PEDIDO]]</f>
        <v/>
      </c>
      <c r="AL3583"/>
      <c r="AM3583"/>
      <c r="AN3583"/>
      <c r="AO3583" t="str">
        <f t="shared" si="473"/>
        <v>/</v>
      </c>
      <c r="AP3583" t="str">
        <f>Tabela1[[#This Row],[TAG]]&amp;Tabela1[[#This Row],[PEDIDO]]&amp;Tabela1[[#This Row],[PRODUTO]]</f>
        <v/>
      </c>
      <c r="AQ3583" s="23" t="str">
        <f>Tabela1[[#This Row],[PRODUTO]]&amp;Tabela1[[#This Row],[TAG]]</f>
        <v/>
      </c>
      <c r="AR3583" s="183">
        <f>Tabela1[[#This Row],[PESO TOTAL]]*Tabela1[[#This Row],[MATÉRIA PRIMA]]</f>
        <v>0</v>
      </c>
      <c r="AS3583" s="28">
        <f>Tabela1[[#This Row],[PESO TOTAL]]*Tabela1[[#This Row],[PREPARAÇÃO ]]</f>
        <v>0</v>
      </c>
      <c r="AT3583" s="28">
        <f>Tabela1[[#This Row],[PESO TOTAL]]*Tabela1[[#This Row],[CALDEIRARIA]]</f>
        <v>0</v>
      </c>
      <c r="AU3583" s="28">
        <f>Tabela1[[#This Row],[PESO TOTAL]]*Tabela1[[#This Row],[SOLDA]]</f>
        <v>0</v>
      </c>
      <c r="AV3583" s="28">
        <f>Tabela1[[#This Row],[PESO TOTAL]]*Tabela1[[#This Row],[ACABAMENTO]]</f>
        <v>0</v>
      </c>
      <c r="AW3583" s="28">
        <f>Tabela1[[#This Row],[PESO TOTAL]]*Tabela1[[#This Row],[PRONTO ACABADO]]</f>
        <v>0</v>
      </c>
      <c r="AX3583" s="28">
        <f>Tabela1[[#This Row],[PESO TOTAL]]*Tabela1[[#This Row],[EXPEDIÇÃO ]]</f>
        <v>0</v>
      </c>
      <c r="AY3583" s="28" t="str">
        <f>Tabela1[[#This Row],[PEDIDO]]&amp;Tabela1[[#This Row],[PRODUTO]]</f>
        <v/>
      </c>
      <c r="AZ3583" s="44">
        <f>IF(AF3583="",0,IF(ISTEXT(AF3583),H3583*VALUE(SUBSTITUTE(AF3583,"%",""))/100,H3583*AF3583))-Tabela1[[#This Row],[PRONTO ACABADO2]]</f>
        <v>0</v>
      </c>
      <c r="BA3583" s="44">
        <f>IF(AG3583="",0,IF(ISTEXT(AG3583),H3583*VALUE(SUBSTITUTE(AG3583,"%",""))/100,H3583*AG3583))-Tabela1[[#This Row],[PESO EXPEDIDO2]]</f>
        <v>0</v>
      </c>
      <c r="BB3583" s="44">
        <f t="shared" si="474"/>
        <v>0</v>
      </c>
      <c r="BC3583" s="44">
        <f t="shared" si="475"/>
        <v>0</v>
      </c>
      <c r="BD3583" s="44"/>
    </row>
    <row r="3584" spans="1:56" ht="15.75" hidden="1" customHeight="1" x14ac:dyDescent="0.25">
      <c r="A3584" s="6"/>
      <c r="B3584" s="22"/>
      <c r="C3584" s="7"/>
      <c r="D3584" s="46"/>
      <c r="E3584" s="7"/>
      <c r="F3584" s="7"/>
      <c r="G3584" s="44"/>
      <c r="H3584" s="41">
        <f>Tabela1[[#This Row],[PESO UNI]]*Tabela1[[#This Row],[QTE]]</f>
        <v>0</v>
      </c>
      <c r="I3584" s="7"/>
      <c r="J3584" s="8"/>
      <c r="K3584" s="8"/>
      <c r="L3584" s="9"/>
      <c r="M3584" s="10"/>
      <c r="N3584" s="11"/>
      <c r="O3584" s="12"/>
      <c r="P3584" s="13"/>
      <c r="Q3584" s="14">
        <f>Tabela1[[#This Row],[QTDE/ Fabricação]]-Tabela1[[#This Row],[QTE]]</f>
        <v>0</v>
      </c>
      <c r="R3584" s="19">
        <f t="shared" si="470"/>
        <v>0</v>
      </c>
      <c r="S3584" s="19">
        <f t="shared" si="469"/>
        <v>0</v>
      </c>
      <c r="T3584" s="20">
        <f t="shared" si="471"/>
        <v>0</v>
      </c>
      <c r="U3584" s="17">
        <f>IFERROR(SUMIF('LISTA DE EMBARQUE'!B:B,MICRO!E:E,'LISTA DE EMBARQUE'!G:G),"")</f>
        <v>0</v>
      </c>
      <c r="V3584" s="12" t="str">
        <f>IFERROR(VLOOKUP(Tabela1[[#This Row],[COD.MDE]],'LISTA DE EMBARQUE'!B:L,11,0),"")</f>
        <v/>
      </c>
      <c r="W3584" s="13" t="str">
        <f>IFERROR(COUNTIF(#REF!,Tabela1[[#This Row],[Colunas5]]),"")</f>
        <v/>
      </c>
      <c r="X3584" s="14">
        <f>Tabela1[[#This Row],[QIANTIDADE EXPEDIDA]]*Tabela1[[#This Row],[PESO UNI]]</f>
        <v>0</v>
      </c>
      <c r="Y3584" s="14">
        <f t="shared" si="472"/>
        <v>0</v>
      </c>
      <c r="Z3584" s="21">
        <f>Tabela1[[#This Row],[PESO TOTAL]]-Tabela1[[#This Row],[Peso Expedido]]</f>
        <v>0</v>
      </c>
      <c r="AA3584" s="18"/>
      <c r="AB3584" s="15"/>
      <c r="AC3584" s="15"/>
      <c r="AD3584" s="15"/>
      <c r="AE3584" s="15"/>
      <c r="AF3584" s="15"/>
      <c r="AG3584" s="15"/>
      <c r="AH3584" s="15"/>
      <c r="AI3584" s="40" t="str">
        <f t="shared" si="468"/>
        <v>ok</v>
      </c>
      <c r="AJ3584"/>
      <c r="AK3584" t="str">
        <f>Tabela1[[#This Row],[Coluna1]]&amp;Tabela1[[#This Row],[PEDIDO]]</f>
        <v/>
      </c>
      <c r="AL3584"/>
      <c r="AM3584"/>
      <c r="AN3584"/>
      <c r="AO3584" t="str">
        <f t="shared" si="473"/>
        <v>/</v>
      </c>
      <c r="AP3584" t="str">
        <f>Tabela1[[#This Row],[TAG]]&amp;Tabela1[[#This Row],[PEDIDO]]&amp;Tabela1[[#This Row],[PRODUTO]]</f>
        <v/>
      </c>
      <c r="AQ3584" s="23" t="str">
        <f>Tabela1[[#This Row],[PRODUTO]]&amp;Tabela1[[#This Row],[TAG]]</f>
        <v/>
      </c>
      <c r="AR3584" s="183">
        <f>Tabela1[[#This Row],[PESO TOTAL]]*Tabela1[[#This Row],[MATÉRIA PRIMA]]</f>
        <v>0</v>
      </c>
      <c r="AS3584" s="28">
        <f>Tabela1[[#This Row],[PESO TOTAL]]*Tabela1[[#This Row],[PREPARAÇÃO ]]</f>
        <v>0</v>
      </c>
      <c r="AT3584" s="28">
        <f>Tabela1[[#This Row],[PESO TOTAL]]*Tabela1[[#This Row],[CALDEIRARIA]]</f>
        <v>0</v>
      </c>
      <c r="AU3584" s="28">
        <f>Tabela1[[#This Row],[PESO TOTAL]]*Tabela1[[#This Row],[SOLDA]]</f>
        <v>0</v>
      </c>
      <c r="AV3584" s="28">
        <f>Tabela1[[#This Row],[PESO TOTAL]]*Tabela1[[#This Row],[ACABAMENTO]]</f>
        <v>0</v>
      </c>
      <c r="AW3584" s="28">
        <f>Tabela1[[#This Row],[PESO TOTAL]]*Tabela1[[#This Row],[PRONTO ACABADO]]</f>
        <v>0</v>
      </c>
      <c r="AX3584" s="28">
        <f>Tabela1[[#This Row],[PESO TOTAL]]*Tabela1[[#This Row],[EXPEDIÇÃO ]]</f>
        <v>0</v>
      </c>
      <c r="AY3584" s="28" t="str">
        <f>Tabela1[[#This Row],[PEDIDO]]&amp;Tabela1[[#This Row],[PRODUTO]]</f>
        <v/>
      </c>
      <c r="AZ3584" s="44">
        <f>IF(AF3584="",0,IF(ISTEXT(AF3584),H3584*VALUE(SUBSTITUTE(AF3584,"%",""))/100,H3584*AF3584))-Tabela1[[#This Row],[PRONTO ACABADO2]]</f>
        <v>0</v>
      </c>
      <c r="BA3584" s="44">
        <f>IF(AG3584="",0,IF(ISTEXT(AG3584),H3584*VALUE(SUBSTITUTE(AG3584,"%",""))/100,H3584*AG3584))-Tabela1[[#This Row],[PESO EXPEDIDO2]]</f>
        <v>0</v>
      </c>
      <c r="BB3584" s="44">
        <f t="shared" si="474"/>
        <v>0</v>
      </c>
      <c r="BC3584" s="44">
        <f t="shared" si="475"/>
        <v>0</v>
      </c>
      <c r="BD3584" s="44"/>
    </row>
    <row r="3585" spans="1:56" ht="15.75" hidden="1" customHeight="1" x14ac:dyDescent="0.25">
      <c r="A3585" s="6"/>
      <c r="B3585" s="22"/>
      <c r="C3585" s="7"/>
      <c r="D3585" s="46"/>
      <c r="E3585" s="7"/>
      <c r="F3585" s="7"/>
      <c r="G3585" s="44"/>
      <c r="H3585" s="41">
        <f>Tabela1[[#This Row],[PESO UNI]]*Tabela1[[#This Row],[QTE]]</f>
        <v>0</v>
      </c>
      <c r="I3585" s="7"/>
      <c r="J3585" s="8"/>
      <c r="K3585" s="8"/>
      <c r="L3585" s="9"/>
      <c r="M3585" s="10"/>
      <c r="N3585" s="11"/>
      <c r="O3585" s="12"/>
      <c r="P3585" s="13"/>
      <c r="Q3585" s="14">
        <f>Tabela1[[#This Row],[QTDE/ Fabricação]]-Tabela1[[#This Row],[QTE]]</f>
        <v>0</v>
      </c>
      <c r="R3585" s="19">
        <f t="shared" si="470"/>
        <v>0</v>
      </c>
      <c r="S3585" s="19">
        <f t="shared" si="469"/>
        <v>0</v>
      </c>
      <c r="T3585" s="20">
        <f t="shared" si="471"/>
        <v>0</v>
      </c>
      <c r="U3585" s="17">
        <f>IFERROR(SUMIF('LISTA DE EMBARQUE'!B:B,MICRO!E:E,'LISTA DE EMBARQUE'!G:G),"")</f>
        <v>0</v>
      </c>
      <c r="V3585" s="12" t="str">
        <f>IFERROR(VLOOKUP(Tabela1[[#This Row],[COD.MDE]],'LISTA DE EMBARQUE'!B:L,11,0),"")</f>
        <v/>
      </c>
      <c r="W3585" s="13" t="str">
        <f>IFERROR(COUNTIF(#REF!,Tabela1[[#This Row],[Colunas5]]),"")</f>
        <v/>
      </c>
      <c r="X3585" s="14">
        <f>Tabela1[[#This Row],[QIANTIDADE EXPEDIDA]]*Tabela1[[#This Row],[PESO UNI]]</f>
        <v>0</v>
      </c>
      <c r="Y3585" s="14">
        <f t="shared" si="472"/>
        <v>0</v>
      </c>
      <c r="Z3585" s="21">
        <f>Tabela1[[#This Row],[PESO TOTAL]]-Tabela1[[#This Row],[Peso Expedido]]</f>
        <v>0</v>
      </c>
      <c r="AA3585" s="18"/>
      <c r="AB3585" s="15"/>
      <c r="AC3585" s="15"/>
      <c r="AD3585" s="15"/>
      <c r="AE3585" s="15"/>
      <c r="AF3585" s="15"/>
      <c r="AG3585" s="15"/>
      <c r="AH3585" s="15"/>
      <c r="AI3585" s="40" t="str">
        <f t="shared" si="468"/>
        <v>ok</v>
      </c>
      <c r="AJ3585"/>
      <c r="AK3585" t="str">
        <f>Tabela1[[#This Row],[Coluna1]]&amp;Tabela1[[#This Row],[PEDIDO]]</f>
        <v/>
      </c>
      <c r="AL3585"/>
      <c r="AM3585"/>
      <c r="AN3585"/>
      <c r="AO3585" t="str">
        <f t="shared" si="473"/>
        <v>/</v>
      </c>
      <c r="AP3585" t="str">
        <f>Tabela1[[#This Row],[TAG]]&amp;Tabela1[[#This Row],[PEDIDO]]&amp;Tabela1[[#This Row],[PRODUTO]]</f>
        <v/>
      </c>
      <c r="AQ3585" s="23" t="str">
        <f>Tabela1[[#This Row],[PRODUTO]]&amp;Tabela1[[#This Row],[TAG]]</f>
        <v/>
      </c>
      <c r="AR3585" s="183">
        <f>Tabela1[[#This Row],[PESO TOTAL]]*Tabela1[[#This Row],[MATÉRIA PRIMA]]</f>
        <v>0</v>
      </c>
      <c r="AS3585" s="28">
        <f>Tabela1[[#This Row],[PESO TOTAL]]*Tabela1[[#This Row],[PREPARAÇÃO ]]</f>
        <v>0</v>
      </c>
      <c r="AT3585" s="28">
        <f>Tabela1[[#This Row],[PESO TOTAL]]*Tabela1[[#This Row],[CALDEIRARIA]]</f>
        <v>0</v>
      </c>
      <c r="AU3585" s="28">
        <f>Tabela1[[#This Row],[PESO TOTAL]]*Tabela1[[#This Row],[SOLDA]]</f>
        <v>0</v>
      </c>
      <c r="AV3585" s="28">
        <f>Tabela1[[#This Row],[PESO TOTAL]]*Tabela1[[#This Row],[ACABAMENTO]]</f>
        <v>0</v>
      </c>
      <c r="AW3585" s="28">
        <f>Tabela1[[#This Row],[PESO TOTAL]]*Tabela1[[#This Row],[PRONTO ACABADO]]</f>
        <v>0</v>
      </c>
      <c r="AX3585" s="28">
        <f>Tabela1[[#This Row],[PESO TOTAL]]*Tabela1[[#This Row],[EXPEDIÇÃO ]]</f>
        <v>0</v>
      </c>
      <c r="AY3585" s="28" t="str">
        <f>Tabela1[[#This Row],[PEDIDO]]&amp;Tabela1[[#This Row],[PRODUTO]]</f>
        <v/>
      </c>
      <c r="AZ3585" s="44">
        <f>IF(AF3585="",0,IF(ISTEXT(AF3585),H3585*VALUE(SUBSTITUTE(AF3585,"%",""))/100,H3585*AF3585))-Tabela1[[#This Row],[PRONTO ACABADO2]]</f>
        <v>0</v>
      </c>
      <c r="BA3585" s="44">
        <f>IF(AG3585="",0,IF(ISTEXT(AG3585),H3585*VALUE(SUBSTITUTE(AG3585,"%",""))/100,H3585*AG3585))-Tabela1[[#This Row],[PESO EXPEDIDO2]]</f>
        <v>0</v>
      </c>
      <c r="BB3585" s="44">
        <f t="shared" si="474"/>
        <v>0</v>
      </c>
      <c r="BC3585" s="44">
        <f t="shared" si="475"/>
        <v>0</v>
      </c>
      <c r="BD3585" s="44"/>
    </row>
    <row r="3586" spans="1:56" ht="15.75" hidden="1" customHeight="1" x14ac:dyDescent="0.25">
      <c r="A3586" s="6"/>
      <c r="B3586" s="22"/>
      <c r="C3586" s="7"/>
      <c r="D3586" s="46"/>
      <c r="E3586" s="7"/>
      <c r="F3586" s="7"/>
      <c r="G3586" s="44"/>
      <c r="H3586" s="41">
        <f>Tabela1[[#This Row],[PESO UNI]]*Tabela1[[#This Row],[QTE]]</f>
        <v>0</v>
      </c>
      <c r="I3586" s="7"/>
      <c r="J3586" s="8"/>
      <c r="K3586" s="8"/>
      <c r="L3586" s="9"/>
      <c r="M3586" s="10"/>
      <c r="N3586" s="11"/>
      <c r="O3586" s="12"/>
      <c r="P3586" s="13"/>
      <c r="Q3586" s="14">
        <f>Tabela1[[#This Row],[QTDE/ Fabricação]]-Tabela1[[#This Row],[QTE]]</f>
        <v>0</v>
      </c>
      <c r="R3586" s="19">
        <f t="shared" si="470"/>
        <v>0</v>
      </c>
      <c r="S3586" s="19">
        <f t="shared" si="469"/>
        <v>0</v>
      </c>
      <c r="T3586" s="20">
        <f t="shared" si="471"/>
        <v>0</v>
      </c>
      <c r="U3586" s="17">
        <f>IFERROR(SUMIF('LISTA DE EMBARQUE'!B:B,MICRO!E:E,'LISTA DE EMBARQUE'!G:G),"")</f>
        <v>0</v>
      </c>
      <c r="V3586" s="12" t="str">
        <f>IFERROR(VLOOKUP(Tabela1[[#This Row],[COD.MDE]],'LISTA DE EMBARQUE'!B:L,11,0),"")</f>
        <v/>
      </c>
      <c r="W3586" s="13" t="str">
        <f>IFERROR(COUNTIF(#REF!,Tabela1[[#This Row],[Colunas5]]),"")</f>
        <v/>
      </c>
      <c r="X3586" s="14">
        <f>Tabela1[[#This Row],[QIANTIDADE EXPEDIDA]]*Tabela1[[#This Row],[PESO UNI]]</f>
        <v>0</v>
      </c>
      <c r="Y3586" s="14">
        <f t="shared" si="472"/>
        <v>0</v>
      </c>
      <c r="Z3586" s="21">
        <f>Tabela1[[#This Row],[PESO TOTAL]]-Tabela1[[#This Row],[Peso Expedido]]</f>
        <v>0</v>
      </c>
      <c r="AA3586" s="18"/>
      <c r="AB3586" s="15"/>
      <c r="AC3586" s="15"/>
      <c r="AD3586" s="15"/>
      <c r="AE3586" s="15"/>
      <c r="AF3586" s="15"/>
      <c r="AG3586" s="15"/>
      <c r="AH3586" s="15"/>
      <c r="AI3586" s="40" t="str">
        <f t="shared" si="468"/>
        <v>ok</v>
      </c>
      <c r="AJ3586"/>
      <c r="AK3586" t="str">
        <f>Tabela1[[#This Row],[Coluna1]]&amp;Tabela1[[#This Row],[PEDIDO]]</f>
        <v/>
      </c>
      <c r="AL3586"/>
      <c r="AM3586"/>
      <c r="AN3586"/>
      <c r="AO3586" t="str">
        <f t="shared" si="473"/>
        <v>/</v>
      </c>
      <c r="AP3586" t="str">
        <f>Tabela1[[#This Row],[TAG]]&amp;Tabela1[[#This Row],[PEDIDO]]&amp;Tabela1[[#This Row],[PRODUTO]]</f>
        <v/>
      </c>
      <c r="AQ3586" s="23" t="str">
        <f>Tabela1[[#This Row],[PRODUTO]]&amp;Tabela1[[#This Row],[TAG]]</f>
        <v/>
      </c>
      <c r="AR3586" s="183">
        <f>Tabela1[[#This Row],[PESO TOTAL]]*Tabela1[[#This Row],[MATÉRIA PRIMA]]</f>
        <v>0</v>
      </c>
      <c r="AS3586" s="28">
        <f>Tabela1[[#This Row],[PESO TOTAL]]*Tabela1[[#This Row],[PREPARAÇÃO ]]</f>
        <v>0</v>
      </c>
      <c r="AT3586" s="28">
        <f>Tabela1[[#This Row],[PESO TOTAL]]*Tabela1[[#This Row],[CALDEIRARIA]]</f>
        <v>0</v>
      </c>
      <c r="AU3586" s="28">
        <f>Tabela1[[#This Row],[PESO TOTAL]]*Tabela1[[#This Row],[SOLDA]]</f>
        <v>0</v>
      </c>
      <c r="AV3586" s="28">
        <f>Tabela1[[#This Row],[PESO TOTAL]]*Tabela1[[#This Row],[ACABAMENTO]]</f>
        <v>0</v>
      </c>
      <c r="AW3586" s="28">
        <f>Tabela1[[#This Row],[PESO TOTAL]]*Tabela1[[#This Row],[PRONTO ACABADO]]</f>
        <v>0</v>
      </c>
      <c r="AX3586" s="28">
        <f>Tabela1[[#This Row],[PESO TOTAL]]*Tabela1[[#This Row],[EXPEDIÇÃO ]]</f>
        <v>0</v>
      </c>
      <c r="AY3586" s="28" t="str">
        <f>Tabela1[[#This Row],[PEDIDO]]&amp;Tabela1[[#This Row],[PRODUTO]]</f>
        <v/>
      </c>
      <c r="AZ3586" s="44">
        <f>IF(AF3586="",0,IF(ISTEXT(AF3586),H3586*VALUE(SUBSTITUTE(AF3586,"%",""))/100,H3586*AF3586))-Tabela1[[#This Row],[PRONTO ACABADO2]]</f>
        <v>0</v>
      </c>
      <c r="BA3586" s="44">
        <f>IF(AG3586="",0,IF(ISTEXT(AG3586),H3586*VALUE(SUBSTITUTE(AG3586,"%",""))/100,H3586*AG3586))-Tabela1[[#This Row],[PESO EXPEDIDO2]]</f>
        <v>0</v>
      </c>
      <c r="BB3586" s="44">
        <f t="shared" si="474"/>
        <v>0</v>
      </c>
      <c r="BC3586" s="44">
        <f t="shared" si="475"/>
        <v>0</v>
      </c>
      <c r="BD3586" s="44"/>
    </row>
    <row r="3587" spans="1:56" ht="15.75" hidden="1" customHeight="1" x14ac:dyDescent="0.25">
      <c r="A3587" s="6"/>
      <c r="B3587" s="22"/>
      <c r="C3587" s="7"/>
      <c r="D3587" s="46"/>
      <c r="E3587" s="7"/>
      <c r="F3587" s="7"/>
      <c r="G3587" s="44"/>
      <c r="H3587" s="41">
        <f>Tabela1[[#This Row],[PESO UNI]]*Tabela1[[#This Row],[QTE]]</f>
        <v>0</v>
      </c>
      <c r="I3587" s="7"/>
      <c r="J3587" s="8"/>
      <c r="K3587" s="8"/>
      <c r="L3587" s="9"/>
      <c r="M3587" s="10"/>
      <c r="N3587" s="11"/>
      <c r="O3587" s="12"/>
      <c r="P3587" s="13"/>
      <c r="Q3587" s="14">
        <f>Tabela1[[#This Row],[QTDE/ Fabricação]]-Tabela1[[#This Row],[QTE]]</f>
        <v>0</v>
      </c>
      <c r="R3587" s="19">
        <f t="shared" si="470"/>
        <v>0</v>
      </c>
      <c r="S3587" s="19">
        <f t="shared" si="469"/>
        <v>0</v>
      </c>
      <c r="T3587" s="20">
        <f t="shared" si="471"/>
        <v>0</v>
      </c>
      <c r="U3587" s="17">
        <f>IFERROR(SUMIF('LISTA DE EMBARQUE'!B:B,MICRO!E:E,'LISTA DE EMBARQUE'!G:G),"")</f>
        <v>0</v>
      </c>
      <c r="V3587" s="12" t="str">
        <f>IFERROR(VLOOKUP(Tabela1[[#This Row],[COD.MDE]],'LISTA DE EMBARQUE'!B:L,11,0),"")</f>
        <v/>
      </c>
      <c r="W3587" s="13" t="str">
        <f>IFERROR(COUNTIF(#REF!,Tabela1[[#This Row],[Colunas5]]),"")</f>
        <v/>
      </c>
      <c r="X3587" s="14">
        <f>Tabela1[[#This Row],[QIANTIDADE EXPEDIDA]]*Tabela1[[#This Row],[PESO UNI]]</f>
        <v>0</v>
      </c>
      <c r="Y3587" s="14">
        <f t="shared" si="472"/>
        <v>0</v>
      </c>
      <c r="Z3587" s="21">
        <f>Tabela1[[#This Row],[PESO TOTAL]]-Tabela1[[#This Row],[Peso Expedido]]</f>
        <v>0</v>
      </c>
      <c r="AA3587" s="18"/>
      <c r="AB3587" s="15"/>
      <c r="AC3587" s="15"/>
      <c r="AD3587" s="15"/>
      <c r="AE3587" s="15"/>
      <c r="AF3587" s="15"/>
      <c r="AG3587" s="15"/>
      <c r="AH3587" s="15"/>
      <c r="AI3587" s="40" t="str">
        <f t="shared" si="468"/>
        <v>ok</v>
      </c>
      <c r="AJ3587"/>
      <c r="AK3587" t="str">
        <f>Tabela1[[#This Row],[Coluna1]]&amp;Tabela1[[#This Row],[PEDIDO]]</f>
        <v/>
      </c>
      <c r="AL3587"/>
      <c r="AM3587"/>
      <c r="AN3587"/>
      <c r="AO3587" t="str">
        <f t="shared" si="473"/>
        <v>/</v>
      </c>
      <c r="AP3587" t="str">
        <f>Tabela1[[#This Row],[TAG]]&amp;Tabela1[[#This Row],[PEDIDO]]&amp;Tabela1[[#This Row],[PRODUTO]]</f>
        <v/>
      </c>
      <c r="AQ3587" s="23" t="str">
        <f>Tabela1[[#This Row],[PRODUTO]]&amp;Tabela1[[#This Row],[TAG]]</f>
        <v/>
      </c>
      <c r="AR3587" s="183">
        <f>Tabela1[[#This Row],[PESO TOTAL]]*Tabela1[[#This Row],[MATÉRIA PRIMA]]</f>
        <v>0</v>
      </c>
      <c r="AS3587" s="28">
        <f>Tabela1[[#This Row],[PESO TOTAL]]*Tabela1[[#This Row],[PREPARAÇÃO ]]</f>
        <v>0</v>
      </c>
      <c r="AT3587" s="28">
        <f>Tabela1[[#This Row],[PESO TOTAL]]*Tabela1[[#This Row],[CALDEIRARIA]]</f>
        <v>0</v>
      </c>
      <c r="AU3587" s="28">
        <f>Tabela1[[#This Row],[PESO TOTAL]]*Tabela1[[#This Row],[SOLDA]]</f>
        <v>0</v>
      </c>
      <c r="AV3587" s="28">
        <f>Tabela1[[#This Row],[PESO TOTAL]]*Tabela1[[#This Row],[ACABAMENTO]]</f>
        <v>0</v>
      </c>
      <c r="AW3587" s="28">
        <f>Tabela1[[#This Row],[PESO TOTAL]]*Tabela1[[#This Row],[PRONTO ACABADO]]</f>
        <v>0</v>
      </c>
      <c r="AX3587" s="28">
        <f>Tabela1[[#This Row],[PESO TOTAL]]*Tabela1[[#This Row],[EXPEDIÇÃO ]]</f>
        <v>0</v>
      </c>
      <c r="AY3587" s="28" t="str">
        <f>Tabela1[[#This Row],[PEDIDO]]&amp;Tabela1[[#This Row],[PRODUTO]]</f>
        <v/>
      </c>
      <c r="AZ3587" s="44">
        <f>IF(AF3587="",0,IF(ISTEXT(AF3587),H3587*VALUE(SUBSTITUTE(AF3587,"%",""))/100,H3587*AF3587))-Tabela1[[#This Row],[PRONTO ACABADO2]]</f>
        <v>0</v>
      </c>
      <c r="BA3587" s="44">
        <f>IF(AG3587="",0,IF(ISTEXT(AG3587),H3587*VALUE(SUBSTITUTE(AG3587,"%",""))/100,H3587*AG3587))-Tabela1[[#This Row],[PESO EXPEDIDO2]]</f>
        <v>0</v>
      </c>
      <c r="BB3587" s="44">
        <f t="shared" si="474"/>
        <v>0</v>
      </c>
      <c r="BC3587" s="44">
        <f t="shared" si="475"/>
        <v>0</v>
      </c>
      <c r="BD3587" s="44"/>
    </row>
    <row r="3588" spans="1:56" ht="15.75" hidden="1" customHeight="1" x14ac:dyDescent="0.25">
      <c r="A3588" s="6"/>
      <c r="B3588" s="22"/>
      <c r="C3588" s="7"/>
      <c r="D3588" s="46"/>
      <c r="E3588" s="7"/>
      <c r="F3588" s="7"/>
      <c r="G3588" s="44"/>
      <c r="H3588" s="41">
        <f>Tabela1[[#This Row],[PESO UNI]]*Tabela1[[#This Row],[QTE]]</f>
        <v>0</v>
      </c>
      <c r="I3588" s="7"/>
      <c r="J3588" s="8"/>
      <c r="K3588" s="8"/>
      <c r="L3588" s="9"/>
      <c r="M3588" s="10"/>
      <c r="N3588" s="11"/>
      <c r="O3588" s="12"/>
      <c r="P3588" s="13"/>
      <c r="Q3588" s="14">
        <f>Tabela1[[#This Row],[QTDE/ Fabricação]]-Tabela1[[#This Row],[QTE]]</f>
        <v>0</v>
      </c>
      <c r="R3588" s="19">
        <f t="shared" si="470"/>
        <v>0</v>
      </c>
      <c r="S3588" s="19">
        <f t="shared" si="469"/>
        <v>0</v>
      </c>
      <c r="T3588" s="20">
        <f t="shared" si="471"/>
        <v>0</v>
      </c>
      <c r="U3588" s="17">
        <f>IFERROR(SUMIF('LISTA DE EMBARQUE'!B:B,MICRO!E:E,'LISTA DE EMBARQUE'!G:G),"")</f>
        <v>0</v>
      </c>
      <c r="V3588" s="12" t="str">
        <f>IFERROR(VLOOKUP(Tabela1[[#This Row],[COD.MDE]],'LISTA DE EMBARQUE'!B:L,11,0),"")</f>
        <v/>
      </c>
      <c r="W3588" s="13" t="str">
        <f>IFERROR(COUNTIF(#REF!,Tabela1[[#This Row],[Colunas5]]),"")</f>
        <v/>
      </c>
      <c r="X3588" s="14">
        <f>Tabela1[[#This Row],[QIANTIDADE EXPEDIDA]]*Tabela1[[#This Row],[PESO UNI]]</f>
        <v>0</v>
      </c>
      <c r="Y3588" s="14">
        <f t="shared" si="472"/>
        <v>0</v>
      </c>
      <c r="Z3588" s="21">
        <f>Tabela1[[#This Row],[PESO TOTAL]]-Tabela1[[#This Row],[Peso Expedido]]</f>
        <v>0</v>
      </c>
      <c r="AA3588" s="18"/>
      <c r="AB3588" s="15"/>
      <c r="AC3588" s="15"/>
      <c r="AD3588" s="15"/>
      <c r="AE3588" s="15"/>
      <c r="AF3588" s="15"/>
      <c r="AG3588" s="15"/>
      <c r="AH3588" s="15"/>
      <c r="AI3588" s="40" t="str">
        <f t="shared" si="468"/>
        <v>ok</v>
      </c>
      <c r="AJ3588"/>
      <c r="AK3588" t="str">
        <f>Tabela1[[#This Row],[Coluna1]]&amp;Tabela1[[#This Row],[PEDIDO]]</f>
        <v/>
      </c>
      <c r="AL3588"/>
      <c r="AM3588"/>
      <c r="AN3588"/>
      <c r="AO3588" t="str">
        <f t="shared" si="473"/>
        <v>/</v>
      </c>
      <c r="AP3588" t="str">
        <f>Tabela1[[#This Row],[TAG]]&amp;Tabela1[[#This Row],[PEDIDO]]&amp;Tabela1[[#This Row],[PRODUTO]]</f>
        <v/>
      </c>
      <c r="AQ3588" s="23" t="str">
        <f>Tabela1[[#This Row],[PRODUTO]]&amp;Tabela1[[#This Row],[TAG]]</f>
        <v/>
      </c>
      <c r="AR3588" s="183">
        <f>Tabela1[[#This Row],[PESO TOTAL]]*Tabela1[[#This Row],[MATÉRIA PRIMA]]</f>
        <v>0</v>
      </c>
      <c r="AS3588" s="28">
        <f>Tabela1[[#This Row],[PESO TOTAL]]*Tabela1[[#This Row],[PREPARAÇÃO ]]</f>
        <v>0</v>
      </c>
      <c r="AT3588" s="28">
        <f>Tabela1[[#This Row],[PESO TOTAL]]*Tabela1[[#This Row],[CALDEIRARIA]]</f>
        <v>0</v>
      </c>
      <c r="AU3588" s="28">
        <f>Tabela1[[#This Row],[PESO TOTAL]]*Tabela1[[#This Row],[SOLDA]]</f>
        <v>0</v>
      </c>
      <c r="AV3588" s="28">
        <f>Tabela1[[#This Row],[PESO TOTAL]]*Tabela1[[#This Row],[ACABAMENTO]]</f>
        <v>0</v>
      </c>
      <c r="AW3588" s="28">
        <f>Tabela1[[#This Row],[PESO TOTAL]]*Tabela1[[#This Row],[PRONTO ACABADO]]</f>
        <v>0</v>
      </c>
      <c r="AX3588" s="28">
        <f>Tabela1[[#This Row],[PESO TOTAL]]*Tabela1[[#This Row],[EXPEDIÇÃO ]]</f>
        <v>0</v>
      </c>
      <c r="AY3588" s="28" t="str">
        <f>Tabela1[[#This Row],[PEDIDO]]&amp;Tabela1[[#This Row],[PRODUTO]]</f>
        <v/>
      </c>
      <c r="AZ3588" s="44">
        <f>IF(AF3588="",0,IF(ISTEXT(AF3588),H3588*VALUE(SUBSTITUTE(AF3588,"%",""))/100,H3588*AF3588))-Tabela1[[#This Row],[PRONTO ACABADO2]]</f>
        <v>0</v>
      </c>
      <c r="BA3588" s="44">
        <f>IF(AG3588="",0,IF(ISTEXT(AG3588),H3588*VALUE(SUBSTITUTE(AG3588,"%",""))/100,H3588*AG3588))-Tabela1[[#This Row],[PESO EXPEDIDO2]]</f>
        <v>0</v>
      </c>
      <c r="BB3588" s="44">
        <f t="shared" si="474"/>
        <v>0</v>
      </c>
      <c r="BC3588" s="44">
        <f t="shared" si="475"/>
        <v>0</v>
      </c>
      <c r="BD3588" s="44"/>
    </row>
    <row r="3589" spans="1:56" ht="15.75" hidden="1" customHeight="1" x14ac:dyDescent="0.25">
      <c r="A3589" s="6"/>
      <c r="B3589" s="22"/>
      <c r="C3589" s="7"/>
      <c r="D3589" s="46"/>
      <c r="E3589" s="7"/>
      <c r="F3589" s="7"/>
      <c r="G3589" s="44"/>
      <c r="H3589" s="41">
        <f>Tabela1[[#This Row],[PESO UNI]]*Tabela1[[#This Row],[QTE]]</f>
        <v>0</v>
      </c>
      <c r="I3589" s="7"/>
      <c r="J3589" s="8"/>
      <c r="K3589" s="8"/>
      <c r="L3589" s="9"/>
      <c r="M3589" s="10"/>
      <c r="N3589" s="11"/>
      <c r="O3589" s="12"/>
      <c r="P3589" s="13"/>
      <c r="Q3589" s="14">
        <f>Tabela1[[#This Row],[QTDE/ Fabricação]]-Tabela1[[#This Row],[QTE]]</f>
        <v>0</v>
      </c>
      <c r="R3589" s="19">
        <f t="shared" si="470"/>
        <v>0</v>
      </c>
      <c r="S3589" s="19">
        <f t="shared" si="469"/>
        <v>0</v>
      </c>
      <c r="T3589" s="20">
        <f t="shared" si="471"/>
        <v>0</v>
      </c>
      <c r="U3589" s="17">
        <f>IFERROR(SUMIF('LISTA DE EMBARQUE'!B:B,MICRO!E:E,'LISTA DE EMBARQUE'!G:G),"")</f>
        <v>0</v>
      </c>
      <c r="V3589" s="12" t="str">
        <f>IFERROR(VLOOKUP(Tabela1[[#This Row],[COD.MDE]],'LISTA DE EMBARQUE'!B:L,11,0),"")</f>
        <v/>
      </c>
      <c r="W3589" s="13" t="str">
        <f>IFERROR(COUNTIF(#REF!,Tabela1[[#This Row],[Colunas5]]),"")</f>
        <v/>
      </c>
      <c r="X3589" s="14">
        <f>Tabela1[[#This Row],[QIANTIDADE EXPEDIDA]]*Tabela1[[#This Row],[PESO UNI]]</f>
        <v>0</v>
      </c>
      <c r="Y3589" s="14">
        <f t="shared" si="472"/>
        <v>0</v>
      </c>
      <c r="Z3589" s="21">
        <f>Tabela1[[#This Row],[PESO TOTAL]]-Tabela1[[#This Row],[Peso Expedido]]</f>
        <v>0</v>
      </c>
      <c r="AA3589" s="18"/>
      <c r="AB3589" s="15"/>
      <c r="AC3589" s="15"/>
      <c r="AD3589" s="15"/>
      <c r="AE3589" s="15"/>
      <c r="AF3589" s="15"/>
      <c r="AG3589" s="15"/>
      <c r="AH3589" s="15"/>
      <c r="AI3589" s="40" t="str">
        <f t="shared" si="468"/>
        <v>ok</v>
      </c>
      <c r="AJ3589"/>
      <c r="AK3589" t="str">
        <f>Tabela1[[#This Row],[Coluna1]]&amp;Tabela1[[#This Row],[PEDIDO]]</f>
        <v/>
      </c>
      <c r="AL3589"/>
      <c r="AM3589"/>
      <c r="AN3589"/>
      <c r="AO3589" t="str">
        <f t="shared" si="473"/>
        <v>/</v>
      </c>
      <c r="AP3589" t="str">
        <f>Tabela1[[#This Row],[TAG]]&amp;Tabela1[[#This Row],[PEDIDO]]&amp;Tabela1[[#This Row],[PRODUTO]]</f>
        <v/>
      </c>
      <c r="AQ3589" s="23" t="str">
        <f>Tabela1[[#This Row],[PRODUTO]]&amp;Tabela1[[#This Row],[TAG]]</f>
        <v/>
      </c>
      <c r="AR3589" s="183">
        <f>Tabela1[[#This Row],[PESO TOTAL]]*Tabela1[[#This Row],[MATÉRIA PRIMA]]</f>
        <v>0</v>
      </c>
      <c r="AS3589" s="28">
        <f>Tabela1[[#This Row],[PESO TOTAL]]*Tabela1[[#This Row],[PREPARAÇÃO ]]</f>
        <v>0</v>
      </c>
      <c r="AT3589" s="28">
        <f>Tabela1[[#This Row],[PESO TOTAL]]*Tabela1[[#This Row],[CALDEIRARIA]]</f>
        <v>0</v>
      </c>
      <c r="AU3589" s="28">
        <f>Tabela1[[#This Row],[PESO TOTAL]]*Tabela1[[#This Row],[SOLDA]]</f>
        <v>0</v>
      </c>
      <c r="AV3589" s="28">
        <f>Tabela1[[#This Row],[PESO TOTAL]]*Tabela1[[#This Row],[ACABAMENTO]]</f>
        <v>0</v>
      </c>
      <c r="AW3589" s="28">
        <f>Tabela1[[#This Row],[PESO TOTAL]]*Tabela1[[#This Row],[PRONTO ACABADO]]</f>
        <v>0</v>
      </c>
      <c r="AX3589" s="28">
        <f>Tabela1[[#This Row],[PESO TOTAL]]*Tabela1[[#This Row],[EXPEDIÇÃO ]]</f>
        <v>0</v>
      </c>
      <c r="AY3589" s="28" t="str">
        <f>Tabela1[[#This Row],[PEDIDO]]&amp;Tabela1[[#This Row],[PRODUTO]]</f>
        <v/>
      </c>
      <c r="AZ3589" s="44">
        <f>IF(AF3589="",0,IF(ISTEXT(AF3589),H3589*VALUE(SUBSTITUTE(AF3589,"%",""))/100,H3589*AF3589))-Tabela1[[#This Row],[PRONTO ACABADO2]]</f>
        <v>0</v>
      </c>
      <c r="BA3589" s="44">
        <f>IF(AG3589="",0,IF(ISTEXT(AG3589),H3589*VALUE(SUBSTITUTE(AG3589,"%",""))/100,H3589*AG3589))-Tabela1[[#This Row],[PESO EXPEDIDO2]]</f>
        <v>0</v>
      </c>
      <c r="BB3589" s="44">
        <f t="shared" si="474"/>
        <v>0</v>
      </c>
      <c r="BC3589" s="44">
        <f t="shared" si="475"/>
        <v>0</v>
      </c>
      <c r="BD3589" s="44"/>
    </row>
    <row r="3590" spans="1:56" ht="15.75" hidden="1" customHeight="1" x14ac:dyDescent="0.25">
      <c r="A3590" s="6"/>
      <c r="B3590" s="22"/>
      <c r="C3590" s="7"/>
      <c r="D3590" s="46"/>
      <c r="E3590" s="7"/>
      <c r="F3590" s="7"/>
      <c r="G3590" s="44"/>
      <c r="H3590" s="41">
        <f>Tabela1[[#This Row],[PESO UNI]]*Tabela1[[#This Row],[QTE]]</f>
        <v>0</v>
      </c>
      <c r="I3590" s="7"/>
      <c r="J3590" s="8"/>
      <c r="K3590" s="8"/>
      <c r="L3590" s="9"/>
      <c r="M3590" s="10"/>
      <c r="N3590" s="11"/>
      <c r="O3590" s="12"/>
      <c r="P3590" s="13"/>
      <c r="Q3590" s="14">
        <f>Tabela1[[#This Row],[QTDE/ Fabricação]]-Tabela1[[#This Row],[QTE]]</f>
        <v>0</v>
      </c>
      <c r="R3590" s="19">
        <f t="shared" si="470"/>
        <v>0</v>
      </c>
      <c r="S3590" s="19">
        <f t="shared" si="469"/>
        <v>0</v>
      </c>
      <c r="T3590" s="20">
        <f t="shared" si="471"/>
        <v>0</v>
      </c>
      <c r="U3590" s="17">
        <f>IFERROR(SUMIF('LISTA DE EMBARQUE'!B:B,MICRO!E:E,'LISTA DE EMBARQUE'!G:G),"")</f>
        <v>0</v>
      </c>
      <c r="V3590" s="12" t="str">
        <f>IFERROR(VLOOKUP(Tabela1[[#This Row],[COD.MDE]],'LISTA DE EMBARQUE'!B:L,11,0),"")</f>
        <v/>
      </c>
      <c r="W3590" s="13" t="str">
        <f>IFERROR(COUNTIF(#REF!,Tabela1[[#This Row],[Colunas5]]),"")</f>
        <v/>
      </c>
      <c r="X3590" s="14">
        <f>Tabela1[[#This Row],[QIANTIDADE EXPEDIDA]]*Tabela1[[#This Row],[PESO UNI]]</f>
        <v>0</v>
      </c>
      <c r="Y3590" s="14">
        <f t="shared" si="472"/>
        <v>0</v>
      </c>
      <c r="Z3590" s="21">
        <f>Tabela1[[#This Row],[PESO TOTAL]]-Tabela1[[#This Row],[Peso Expedido]]</f>
        <v>0</v>
      </c>
      <c r="AA3590" s="18"/>
      <c r="AB3590" s="15"/>
      <c r="AC3590" s="15"/>
      <c r="AD3590" s="15"/>
      <c r="AE3590" s="15"/>
      <c r="AF3590" s="15"/>
      <c r="AG3590" s="15"/>
      <c r="AH3590" s="15"/>
      <c r="AI3590" s="40" t="str">
        <f t="shared" si="468"/>
        <v>ok</v>
      </c>
      <c r="AJ3590"/>
      <c r="AK3590" t="str">
        <f>Tabela1[[#This Row],[Coluna1]]&amp;Tabela1[[#This Row],[PEDIDO]]</f>
        <v/>
      </c>
      <c r="AL3590"/>
      <c r="AM3590"/>
      <c r="AN3590"/>
      <c r="AO3590" t="str">
        <f t="shared" si="473"/>
        <v>/</v>
      </c>
      <c r="AP3590" t="str">
        <f>Tabela1[[#This Row],[TAG]]&amp;Tabela1[[#This Row],[PEDIDO]]&amp;Tabela1[[#This Row],[PRODUTO]]</f>
        <v/>
      </c>
      <c r="AQ3590" s="23" t="str">
        <f>Tabela1[[#This Row],[PRODUTO]]&amp;Tabela1[[#This Row],[TAG]]</f>
        <v/>
      </c>
      <c r="AR3590" s="183">
        <f>Tabela1[[#This Row],[PESO TOTAL]]*Tabela1[[#This Row],[MATÉRIA PRIMA]]</f>
        <v>0</v>
      </c>
      <c r="AS3590" s="28">
        <f>Tabela1[[#This Row],[PESO TOTAL]]*Tabela1[[#This Row],[PREPARAÇÃO ]]</f>
        <v>0</v>
      </c>
      <c r="AT3590" s="28">
        <f>Tabela1[[#This Row],[PESO TOTAL]]*Tabela1[[#This Row],[CALDEIRARIA]]</f>
        <v>0</v>
      </c>
      <c r="AU3590" s="28">
        <f>Tabela1[[#This Row],[PESO TOTAL]]*Tabela1[[#This Row],[SOLDA]]</f>
        <v>0</v>
      </c>
      <c r="AV3590" s="28">
        <f>Tabela1[[#This Row],[PESO TOTAL]]*Tabela1[[#This Row],[ACABAMENTO]]</f>
        <v>0</v>
      </c>
      <c r="AW3590" s="28">
        <f>Tabela1[[#This Row],[PESO TOTAL]]*Tabela1[[#This Row],[PRONTO ACABADO]]</f>
        <v>0</v>
      </c>
      <c r="AX3590" s="28">
        <f>Tabela1[[#This Row],[PESO TOTAL]]*Tabela1[[#This Row],[EXPEDIÇÃO ]]</f>
        <v>0</v>
      </c>
      <c r="AY3590" s="28" t="str">
        <f>Tabela1[[#This Row],[PEDIDO]]&amp;Tabela1[[#This Row],[PRODUTO]]</f>
        <v/>
      </c>
      <c r="AZ3590" s="44">
        <f>IF(AF3590="",0,IF(ISTEXT(AF3590),H3590*VALUE(SUBSTITUTE(AF3590,"%",""))/100,H3590*AF3590))-Tabela1[[#This Row],[PRONTO ACABADO2]]</f>
        <v>0</v>
      </c>
      <c r="BA3590" s="44">
        <f>IF(AG3590="",0,IF(ISTEXT(AG3590),H3590*VALUE(SUBSTITUTE(AG3590,"%",""))/100,H3590*AG3590))-Tabela1[[#This Row],[PESO EXPEDIDO2]]</f>
        <v>0</v>
      </c>
      <c r="BB3590" s="44">
        <f t="shared" si="474"/>
        <v>0</v>
      </c>
      <c r="BC3590" s="44">
        <f t="shared" si="475"/>
        <v>0</v>
      </c>
      <c r="BD3590" s="44"/>
    </row>
    <row r="3591" spans="1:56" ht="15.75" hidden="1" customHeight="1" x14ac:dyDescent="0.25">
      <c r="A3591" s="6"/>
      <c r="B3591" s="22"/>
      <c r="C3591" s="7"/>
      <c r="D3591" s="46"/>
      <c r="E3591" s="7"/>
      <c r="F3591" s="7"/>
      <c r="G3591" s="44"/>
      <c r="H3591" s="41">
        <f>Tabela1[[#This Row],[PESO UNI]]*Tabela1[[#This Row],[QTE]]</f>
        <v>0</v>
      </c>
      <c r="I3591" s="7"/>
      <c r="J3591" s="8"/>
      <c r="K3591" s="8"/>
      <c r="L3591" s="9"/>
      <c r="M3591" s="10"/>
      <c r="N3591" s="11"/>
      <c r="O3591" s="12"/>
      <c r="P3591" s="13"/>
      <c r="Q3591" s="14">
        <f>Tabela1[[#This Row],[QTDE/ Fabricação]]-Tabela1[[#This Row],[QTE]]</f>
        <v>0</v>
      </c>
      <c r="R3591" s="19">
        <f t="shared" si="470"/>
        <v>0</v>
      </c>
      <c r="S3591" s="19">
        <f t="shared" si="469"/>
        <v>0</v>
      </c>
      <c r="T3591" s="20">
        <f t="shared" si="471"/>
        <v>0</v>
      </c>
      <c r="U3591" s="17">
        <f>IFERROR(SUMIF('LISTA DE EMBARQUE'!B:B,MICRO!E:E,'LISTA DE EMBARQUE'!G:G),"")</f>
        <v>0</v>
      </c>
      <c r="V3591" s="12" t="str">
        <f>IFERROR(VLOOKUP(Tabela1[[#This Row],[COD.MDE]],'LISTA DE EMBARQUE'!B:L,11,0),"")</f>
        <v/>
      </c>
      <c r="W3591" s="13" t="str">
        <f>IFERROR(COUNTIF(#REF!,Tabela1[[#This Row],[Colunas5]]),"")</f>
        <v/>
      </c>
      <c r="X3591" s="14">
        <f>Tabela1[[#This Row],[QIANTIDADE EXPEDIDA]]*Tabela1[[#This Row],[PESO UNI]]</f>
        <v>0</v>
      </c>
      <c r="Y3591" s="14">
        <f t="shared" si="472"/>
        <v>0</v>
      </c>
      <c r="Z3591" s="21">
        <f>Tabela1[[#This Row],[PESO TOTAL]]-Tabela1[[#This Row],[Peso Expedido]]</f>
        <v>0</v>
      </c>
      <c r="AA3591" s="18"/>
      <c r="AB3591" s="15"/>
      <c r="AC3591" s="15"/>
      <c r="AD3591" s="15"/>
      <c r="AE3591" s="15"/>
      <c r="AF3591" s="15"/>
      <c r="AG3591" s="15"/>
      <c r="AH3591" s="15"/>
      <c r="AI3591" s="40" t="str">
        <f t="shared" si="468"/>
        <v>ok</v>
      </c>
      <c r="AJ3591"/>
      <c r="AK3591" t="str">
        <f>Tabela1[[#This Row],[Coluna1]]&amp;Tabela1[[#This Row],[PEDIDO]]</f>
        <v/>
      </c>
      <c r="AL3591"/>
      <c r="AM3591"/>
      <c r="AN3591"/>
      <c r="AO3591" t="str">
        <f t="shared" si="473"/>
        <v>/</v>
      </c>
      <c r="AP3591" t="str">
        <f>Tabela1[[#This Row],[TAG]]&amp;Tabela1[[#This Row],[PEDIDO]]&amp;Tabela1[[#This Row],[PRODUTO]]</f>
        <v/>
      </c>
      <c r="AQ3591" s="23" t="str">
        <f>Tabela1[[#This Row],[PRODUTO]]&amp;Tabela1[[#This Row],[TAG]]</f>
        <v/>
      </c>
      <c r="AR3591" s="183">
        <f>Tabela1[[#This Row],[PESO TOTAL]]*Tabela1[[#This Row],[MATÉRIA PRIMA]]</f>
        <v>0</v>
      </c>
      <c r="AS3591" s="28">
        <f>Tabela1[[#This Row],[PESO TOTAL]]*Tabela1[[#This Row],[PREPARAÇÃO ]]</f>
        <v>0</v>
      </c>
      <c r="AT3591" s="28">
        <f>Tabela1[[#This Row],[PESO TOTAL]]*Tabela1[[#This Row],[CALDEIRARIA]]</f>
        <v>0</v>
      </c>
      <c r="AU3591" s="28">
        <f>Tabela1[[#This Row],[PESO TOTAL]]*Tabela1[[#This Row],[SOLDA]]</f>
        <v>0</v>
      </c>
      <c r="AV3591" s="28">
        <f>Tabela1[[#This Row],[PESO TOTAL]]*Tabela1[[#This Row],[ACABAMENTO]]</f>
        <v>0</v>
      </c>
      <c r="AW3591" s="28">
        <f>Tabela1[[#This Row],[PESO TOTAL]]*Tabela1[[#This Row],[PRONTO ACABADO]]</f>
        <v>0</v>
      </c>
      <c r="AX3591" s="28">
        <f>Tabela1[[#This Row],[PESO TOTAL]]*Tabela1[[#This Row],[EXPEDIÇÃO ]]</f>
        <v>0</v>
      </c>
      <c r="AY3591" s="28" t="str">
        <f>Tabela1[[#This Row],[PEDIDO]]&amp;Tabela1[[#This Row],[PRODUTO]]</f>
        <v/>
      </c>
      <c r="AZ3591" s="44">
        <f>IF(AF3591="",0,IF(ISTEXT(AF3591),H3591*VALUE(SUBSTITUTE(AF3591,"%",""))/100,H3591*AF3591))-Tabela1[[#This Row],[PRONTO ACABADO2]]</f>
        <v>0</v>
      </c>
      <c r="BA3591" s="44">
        <f>IF(AG3591="",0,IF(ISTEXT(AG3591),H3591*VALUE(SUBSTITUTE(AG3591,"%",""))/100,H3591*AG3591))-Tabela1[[#This Row],[PESO EXPEDIDO2]]</f>
        <v>0</v>
      </c>
      <c r="BB3591" s="44">
        <f t="shared" si="474"/>
        <v>0</v>
      </c>
      <c r="BC3591" s="44">
        <f t="shared" si="475"/>
        <v>0</v>
      </c>
      <c r="BD3591" s="44"/>
    </row>
    <row r="3592" spans="1:56" ht="15.75" hidden="1" customHeight="1" x14ac:dyDescent="0.25">
      <c r="A3592" s="6"/>
      <c r="B3592" s="22"/>
      <c r="C3592" s="7"/>
      <c r="D3592" s="46"/>
      <c r="E3592" s="7"/>
      <c r="F3592" s="7"/>
      <c r="G3592" s="44"/>
      <c r="H3592" s="41">
        <f>Tabela1[[#This Row],[PESO UNI]]*Tabela1[[#This Row],[QTE]]</f>
        <v>0</v>
      </c>
      <c r="I3592" s="7"/>
      <c r="J3592" s="8"/>
      <c r="K3592" s="8"/>
      <c r="L3592" s="9"/>
      <c r="M3592" s="10"/>
      <c r="N3592" s="11"/>
      <c r="O3592" s="12"/>
      <c r="P3592" s="13"/>
      <c r="Q3592" s="14">
        <f>Tabela1[[#This Row],[QTDE/ Fabricação]]-Tabela1[[#This Row],[QTE]]</f>
        <v>0</v>
      </c>
      <c r="R3592" s="19">
        <f t="shared" si="470"/>
        <v>0</v>
      </c>
      <c r="S3592" s="19">
        <f t="shared" si="469"/>
        <v>0</v>
      </c>
      <c r="T3592" s="20">
        <f t="shared" si="471"/>
        <v>0</v>
      </c>
      <c r="U3592" s="17">
        <f>IFERROR(SUMIF('LISTA DE EMBARQUE'!B:B,MICRO!E:E,'LISTA DE EMBARQUE'!G:G),"")</f>
        <v>0</v>
      </c>
      <c r="V3592" s="12" t="str">
        <f>IFERROR(VLOOKUP(Tabela1[[#This Row],[COD.MDE]],'LISTA DE EMBARQUE'!B:L,11,0),"")</f>
        <v/>
      </c>
      <c r="W3592" s="13" t="str">
        <f>IFERROR(COUNTIF(#REF!,Tabela1[[#This Row],[Colunas5]]),"")</f>
        <v/>
      </c>
      <c r="X3592" s="14">
        <f>Tabela1[[#This Row],[QIANTIDADE EXPEDIDA]]*Tabela1[[#This Row],[PESO UNI]]</f>
        <v>0</v>
      </c>
      <c r="Y3592" s="14">
        <f t="shared" si="472"/>
        <v>0</v>
      </c>
      <c r="Z3592" s="21">
        <f>Tabela1[[#This Row],[PESO TOTAL]]-Tabela1[[#This Row],[Peso Expedido]]</f>
        <v>0</v>
      </c>
      <c r="AA3592" s="18"/>
      <c r="AB3592" s="15"/>
      <c r="AC3592" s="15"/>
      <c r="AD3592" s="15"/>
      <c r="AE3592" s="15"/>
      <c r="AF3592" s="15"/>
      <c r="AG3592" s="15"/>
      <c r="AH3592" s="15"/>
      <c r="AI3592" s="40" t="str">
        <f t="shared" si="468"/>
        <v>ok</v>
      </c>
      <c r="AJ3592"/>
      <c r="AK3592" t="str">
        <f>Tabela1[[#This Row],[Coluna1]]&amp;Tabela1[[#This Row],[PEDIDO]]</f>
        <v/>
      </c>
      <c r="AL3592"/>
      <c r="AM3592"/>
      <c r="AN3592"/>
      <c r="AO3592" t="str">
        <f t="shared" si="473"/>
        <v>/</v>
      </c>
      <c r="AP3592" t="str">
        <f>Tabela1[[#This Row],[TAG]]&amp;Tabela1[[#This Row],[PEDIDO]]&amp;Tabela1[[#This Row],[PRODUTO]]</f>
        <v/>
      </c>
      <c r="AQ3592" s="23" t="str">
        <f>Tabela1[[#This Row],[PRODUTO]]&amp;Tabela1[[#This Row],[TAG]]</f>
        <v/>
      </c>
      <c r="AR3592" s="183">
        <f>Tabela1[[#This Row],[PESO TOTAL]]*Tabela1[[#This Row],[MATÉRIA PRIMA]]</f>
        <v>0</v>
      </c>
      <c r="AS3592" s="28">
        <f>Tabela1[[#This Row],[PESO TOTAL]]*Tabela1[[#This Row],[PREPARAÇÃO ]]</f>
        <v>0</v>
      </c>
      <c r="AT3592" s="28">
        <f>Tabela1[[#This Row],[PESO TOTAL]]*Tabela1[[#This Row],[CALDEIRARIA]]</f>
        <v>0</v>
      </c>
      <c r="AU3592" s="28">
        <f>Tabela1[[#This Row],[PESO TOTAL]]*Tabela1[[#This Row],[SOLDA]]</f>
        <v>0</v>
      </c>
      <c r="AV3592" s="28">
        <f>Tabela1[[#This Row],[PESO TOTAL]]*Tabela1[[#This Row],[ACABAMENTO]]</f>
        <v>0</v>
      </c>
      <c r="AW3592" s="28">
        <f>Tabela1[[#This Row],[PESO TOTAL]]*Tabela1[[#This Row],[PRONTO ACABADO]]</f>
        <v>0</v>
      </c>
      <c r="AX3592" s="28">
        <f>Tabela1[[#This Row],[PESO TOTAL]]*Tabela1[[#This Row],[EXPEDIÇÃO ]]</f>
        <v>0</v>
      </c>
      <c r="AY3592" s="28" t="str">
        <f>Tabela1[[#This Row],[PEDIDO]]&amp;Tabela1[[#This Row],[PRODUTO]]</f>
        <v/>
      </c>
      <c r="AZ3592" s="44">
        <f>IF(AF3592="",0,IF(ISTEXT(AF3592),H3592*VALUE(SUBSTITUTE(AF3592,"%",""))/100,H3592*AF3592))-Tabela1[[#This Row],[PRONTO ACABADO2]]</f>
        <v>0</v>
      </c>
      <c r="BA3592" s="44">
        <f>IF(AG3592="",0,IF(ISTEXT(AG3592),H3592*VALUE(SUBSTITUTE(AG3592,"%",""))/100,H3592*AG3592))-Tabela1[[#This Row],[PESO EXPEDIDO2]]</f>
        <v>0</v>
      </c>
      <c r="BB3592" s="44">
        <f t="shared" si="474"/>
        <v>0</v>
      </c>
      <c r="BC3592" s="44">
        <f t="shared" si="475"/>
        <v>0</v>
      </c>
      <c r="BD3592" s="44"/>
    </row>
    <row r="3593" spans="1:56" ht="15.75" hidden="1" customHeight="1" x14ac:dyDescent="0.25">
      <c r="A3593" s="6"/>
      <c r="B3593" s="22"/>
      <c r="C3593" s="7"/>
      <c r="D3593" s="46"/>
      <c r="E3593" s="7"/>
      <c r="F3593" s="7"/>
      <c r="G3593" s="44"/>
      <c r="H3593" s="41">
        <f>Tabela1[[#This Row],[PESO UNI]]*Tabela1[[#This Row],[QTE]]</f>
        <v>0</v>
      </c>
      <c r="I3593" s="7"/>
      <c r="J3593" s="8"/>
      <c r="K3593" s="8"/>
      <c r="L3593" s="9"/>
      <c r="M3593" s="10"/>
      <c r="N3593" s="11"/>
      <c r="O3593" s="12"/>
      <c r="P3593" s="13"/>
      <c r="Q3593" s="14">
        <f>Tabela1[[#This Row],[QTDE/ Fabricação]]-Tabela1[[#This Row],[QTE]]</f>
        <v>0</v>
      </c>
      <c r="R3593" s="19">
        <f t="shared" si="470"/>
        <v>0</v>
      </c>
      <c r="S3593" s="19">
        <f t="shared" si="469"/>
        <v>0</v>
      </c>
      <c r="T3593" s="20">
        <f t="shared" si="471"/>
        <v>0</v>
      </c>
      <c r="U3593" s="17">
        <f>IFERROR(SUMIF('LISTA DE EMBARQUE'!B:B,MICRO!E:E,'LISTA DE EMBARQUE'!G:G),"")</f>
        <v>0</v>
      </c>
      <c r="V3593" s="12" t="str">
        <f>IFERROR(VLOOKUP(Tabela1[[#This Row],[COD.MDE]],'LISTA DE EMBARQUE'!B:L,11,0),"")</f>
        <v/>
      </c>
      <c r="W3593" s="13" t="str">
        <f>IFERROR(COUNTIF(#REF!,Tabela1[[#This Row],[Colunas5]]),"")</f>
        <v/>
      </c>
      <c r="X3593" s="14">
        <f>Tabela1[[#This Row],[QIANTIDADE EXPEDIDA]]*Tabela1[[#This Row],[PESO UNI]]</f>
        <v>0</v>
      </c>
      <c r="Y3593" s="14">
        <f t="shared" si="472"/>
        <v>0</v>
      </c>
      <c r="Z3593" s="21">
        <f>Tabela1[[#This Row],[PESO TOTAL]]-Tabela1[[#This Row],[Peso Expedido]]</f>
        <v>0</v>
      </c>
      <c r="AA3593" s="18"/>
      <c r="AB3593" s="15"/>
      <c r="AC3593" s="15"/>
      <c r="AD3593" s="15"/>
      <c r="AE3593" s="15"/>
      <c r="AF3593" s="15"/>
      <c r="AG3593" s="15"/>
      <c r="AH3593" s="15"/>
      <c r="AI3593" s="40" t="str">
        <f t="shared" si="468"/>
        <v>ok</v>
      </c>
      <c r="AJ3593"/>
      <c r="AK3593" t="str">
        <f>Tabela1[[#This Row],[Coluna1]]&amp;Tabela1[[#This Row],[PEDIDO]]</f>
        <v/>
      </c>
      <c r="AL3593"/>
      <c r="AM3593"/>
      <c r="AN3593"/>
      <c r="AO3593" t="str">
        <f t="shared" si="473"/>
        <v>/</v>
      </c>
      <c r="AP3593" t="str">
        <f>Tabela1[[#This Row],[TAG]]&amp;Tabela1[[#This Row],[PEDIDO]]&amp;Tabela1[[#This Row],[PRODUTO]]</f>
        <v/>
      </c>
      <c r="AQ3593" s="23" t="str">
        <f>Tabela1[[#This Row],[PRODUTO]]&amp;Tabela1[[#This Row],[TAG]]</f>
        <v/>
      </c>
      <c r="AR3593" s="183">
        <f>Tabela1[[#This Row],[PESO TOTAL]]*Tabela1[[#This Row],[MATÉRIA PRIMA]]</f>
        <v>0</v>
      </c>
      <c r="AS3593" s="28">
        <f>Tabela1[[#This Row],[PESO TOTAL]]*Tabela1[[#This Row],[PREPARAÇÃO ]]</f>
        <v>0</v>
      </c>
      <c r="AT3593" s="28">
        <f>Tabela1[[#This Row],[PESO TOTAL]]*Tabela1[[#This Row],[CALDEIRARIA]]</f>
        <v>0</v>
      </c>
      <c r="AU3593" s="28">
        <f>Tabela1[[#This Row],[PESO TOTAL]]*Tabela1[[#This Row],[SOLDA]]</f>
        <v>0</v>
      </c>
      <c r="AV3593" s="28">
        <f>Tabela1[[#This Row],[PESO TOTAL]]*Tabela1[[#This Row],[ACABAMENTO]]</f>
        <v>0</v>
      </c>
      <c r="AW3593" s="28">
        <f>Tabela1[[#This Row],[PESO TOTAL]]*Tabela1[[#This Row],[PRONTO ACABADO]]</f>
        <v>0</v>
      </c>
      <c r="AX3593" s="28">
        <f>Tabela1[[#This Row],[PESO TOTAL]]*Tabela1[[#This Row],[EXPEDIÇÃO ]]</f>
        <v>0</v>
      </c>
      <c r="AY3593" s="28" t="str">
        <f>Tabela1[[#This Row],[PEDIDO]]&amp;Tabela1[[#This Row],[PRODUTO]]</f>
        <v/>
      </c>
      <c r="AZ3593" s="44">
        <f>IF(AF3593="",0,IF(ISTEXT(AF3593),H3593*VALUE(SUBSTITUTE(AF3593,"%",""))/100,H3593*AF3593))-Tabela1[[#This Row],[PRONTO ACABADO2]]</f>
        <v>0</v>
      </c>
      <c r="BA3593" s="44">
        <f>IF(AG3593="",0,IF(ISTEXT(AG3593),H3593*VALUE(SUBSTITUTE(AG3593,"%",""))/100,H3593*AG3593))-Tabela1[[#This Row],[PESO EXPEDIDO2]]</f>
        <v>0</v>
      </c>
      <c r="BB3593" s="44">
        <f t="shared" si="474"/>
        <v>0</v>
      </c>
      <c r="BC3593" s="44">
        <f t="shared" si="475"/>
        <v>0</v>
      </c>
      <c r="BD3593" s="44"/>
    </row>
    <row r="3594" spans="1:56" ht="15.75" hidden="1" customHeight="1" x14ac:dyDescent="0.25">
      <c r="A3594" s="6"/>
      <c r="B3594" s="22"/>
      <c r="C3594" s="7"/>
      <c r="D3594" s="46"/>
      <c r="E3594" s="7"/>
      <c r="F3594" s="7"/>
      <c r="G3594" s="44"/>
      <c r="H3594" s="41">
        <f>Tabela1[[#This Row],[PESO UNI]]*Tabela1[[#This Row],[QTE]]</f>
        <v>0</v>
      </c>
      <c r="I3594" s="7"/>
      <c r="J3594" s="8"/>
      <c r="K3594" s="8"/>
      <c r="L3594" s="9"/>
      <c r="M3594" s="10"/>
      <c r="N3594" s="11"/>
      <c r="O3594" s="12"/>
      <c r="P3594" s="13"/>
      <c r="Q3594" s="14">
        <f>Tabela1[[#This Row],[QTDE/ Fabricação]]-Tabela1[[#This Row],[QTE]]</f>
        <v>0</v>
      </c>
      <c r="R3594" s="19">
        <f t="shared" si="470"/>
        <v>0</v>
      </c>
      <c r="S3594" s="19">
        <f t="shared" si="469"/>
        <v>0</v>
      </c>
      <c r="T3594" s="20">
        <f t="shared" si="471"/>
        <v>0</v>
      </c>
      <c r="U3594" s="17">
        <f>IFERROR(SUMIF('LISTA DE EMBARQUE'!B:B,MICRO!E:E,'LISTA DE EMBARQUE'!G:G),"")</f>
        <v>0</v>
      </c>
      <c r="V3594" s="12" t="str">
        <f>IFERROR(VLOOKUP(Tabela1[[#This Row],[COD.MDE]],'LISTA DE EMBARQUE'!B:L,11,0),"")</f>
        <v/>
      </c>
      <c r="W3594" s="13" t="str">
        <f>IFERROR(COUNTIF(#REF!,Tabela1[[#This Row],[Colunas5]]),"")</f>
        <v/>
      </c>
      <c r="X3594" s="14">
        <f>Tabela1[[#This Row],[QIANTIDADE EXPEDIDA]]*Tabela1[[#This Row],[PESO UNI]]</f>
        <v>0</v>
      </c>
      <c r="Y3594" s="14">
        <f t="shared" si="472"/>
        <v>0</v>
      </c>
      <c r="Z3594" s="21">
        <f>Tabela1[[#This Row],[PESO TOTAL]]-Tabela1[[#This Row],[Peso Expedido]]</f>
        <v>0</v>
      </c>
      <c r="AA3594" s="18"/>
      <c r="AB3594" s="15"/>
      <c r="AC3594" s="15"/>
      <c r="AD3594" s="15"/>
      <c r="AE3594" s="15"/>
      <c r="AF3594" s="15"/>
      <c r="AG3594" s="15"/>
      <c r="AH3594" s="15"/>
      <c r="AI3594" s="40" t="str">
        <f t="shared" si="468"/>
        <v>ok</v>
      </c>
      <c r="AJ3594"/>
      <c r="AK3594" t="str">
        <f>Tabela1[[#This Row],[Coluna1]]&amp;Tabela1[[#This Row],[PEDIDO]]</f>
        <v/>
      </c>
      <c r="AL3594"/>
      <c r="AM3594"/>
      <c r="AN3594"/>
      <c r="AO3594" t="str">
        <f t="shared" si="473"/>
        <v>/</v>
      </c>
      <c r="AP3594" t="str">
        <f>Tabela1[[#This Row],[TAG]]&amp;Tabela1[[#This Row],[PEDIDO]]&amp;Tabela1[[#This Row],[PRODUTO]]</f>
        <v/>
      </c>
      <c r="AQ3594" s="23" t="str">
        <f>Tabela1[[#This Row],[PRODUTO]]&amp;Tabela1[[#This Row],[TAG]]</f>
        <v/>
      </c>
      <c r="AR3594" s="183">
        <f>Tabela1[[#This Row],[PESO TOTAL]]*Tabela1[[#This Row],[MATÉRIA PRIMA]]</f>
        <v>0</v>
      </c>
      <c r="AS3594" s="28">
        <f>Tabela1[[#This Row],[PESO TOTAL]]*Tabela1[[#This Row],[PREPARAÇÃO ]]</f>
        <v>0</v>
      </c>
      <c r="AT3594" s="28">
        <f>Tabela1[[#This Row],[PESO TOTAL]]*Tabela1[[#This Row],[CALDEIRARIA]]</f>
        <v>0</v>
      </c>
      <c r="AU3594" s="28">
        <f>Tabela1[[#This Row],[PESO TOTAL]]*Tabela1[[#This Row],[SOLDA]]</f>
        <v>0</v>
      </c>
      <c r="AV3594" s="28">
        <f>Tabela1[[#This Row],[PESO TOTAL]]*Tabela1[[#This Row],[ACABAMENTO]]</f>
        <v>0</v>
      </c>
      <c r="AW3594" s="28">
        <f>Tabela1[[#This Row],[PESO TOTAL]]*Tabela1[[#This Row],[PRONTO ACABADO]]</f>
        <v>0</v>
      </c>
      <c r="AX3594" s="28">
        <f>Tabela1[[#This Row],[PESO TOTAL]]*Tabela1[[#This Row],[EXPEDIÇÃO ]]</f>
        <v>0</v>
      </c>
      <c r="AY3594" s="28" t="str">
        <f>Tabela1[[#This Row],[PEDIDO]]&amp;Tabela1[[#This Row],[PRODUTO]]</f>
        <v/>
      </c>
      <c r="AZ3594" s="44">
        <f>IF(AF3594="",0,IF(ISTEXT(AF3594),H3594*VALUE(SUBSTITUTE(AF3594,"%",""))/100,H3594*AF3594))-Tabela1[[#This Row],[PRONTO ACABADO2]]</f>
        <v>0</v>
      </c>
      <c r="BA3594" s="44">
        <f>IF(AG3594="",0,IF(ISTEXT(AG3594),H3594*VALUE(SUBSTITUTE(AG3594,"%",""))/100,H3594*AG3594))-Tabela1[[#This Row],[PESO EXPEDIDO2]]</f>
        <v>0</v>
      </c>
      <c r="BB3594" s="44">
        <f t="shared" si="474"/>
        <v>0</v>
      </c>
      <c r="BC3594" s="44">
        <f t="shared" si="475"/>
        <v>0</v>
      </c>
      <c r="BD3594" s="44"/>
    </row>
    <row r="3595" spans="1:56" ht="15.75" hidden="1" customHeight="1" x14ac:dyDescent="0.25">
      <c r="A3595" s="6"/>
      <c r="B3595" s="22"/>
      <c r="C3595" s="7"/>
      <c r="D3595" s="46"/>
      <c r="E3595" s="7"/>
      <c r="F3595" s="7"/>
      <c r="G3595" s="44"/>
      <c r="H3595" s="41">
        <f>Tabela1[[#This Row],[PESO UNI]]*Tabela1[[#This Row],[QTE]]</f>
        <v>0</v>
      </c>
      <c r="I3595" s="7"/>
      <c r="J3595" s="8"/>
      <c r="K3595" s="8"/>
      <c r="L3595" s="9"/>
      <c r="M3595" s="10"/>
      <c r="N3595" s="11"/>
      <c r="O3595" s="12"/>
      <c r="P3595" s="13"/>
      <c r="Q3595" s="14">
        <f>Tabela1[[#This Row],[QTDE/ Fabricação]]-Tabela1[[#This Row],[QTE]]</f>
        <v>0</v>
      </c>
      <c r="R3595" s="19">
        <f t="shared" si="470"/>
        <v>0</v>
      </c>
      <c r="S3595" s="19">
        <f t="shared" si="469"/>
        <v>0</v>
      </c>
      <c r="T3595" s="20">
        <f t="shared" si="471"/>
        <v>0</v>
      </c>
      <c r="U3595" s="17">
        <f>IFERROR(SUMIF('LISTA DE EMBARQUE'!B:B,MICRO!E:E,'LISTA DE EMBARQUE'!G:G),"")</f>
        <v>0</v>
      </c>
      <c r="V3595" s="12" t="str">
        <f>IFERROR(VLOOKUP(Tabela1[[#This Row],[COD.MDE]],'LISTA DE EMBARQUE'!B:L,11,0),"")</f>
        <v/>
      </c>
      <c r="W3595" s="13" t="str">
        <f>IFERROR(COUNTIF(#REF!,Tabela1[[#This Row],[Colunas5]]),"")</f>
        <v/>
      </c>
      <c r="X3595" s="14">
        <f>Tabela1[[#This Row],[QIANTIDADE EXPEDIDA]]*Tabela1[[#This Row],[PESO UNI]]</f>
        <v>0</v>
      </c>
      <c r="Y3595" s="14">
        <f t="shared" si="472"/>
        <v>0</v>
      </c>
      <c r="Z3595" s="21">
        <f>Tabela1[[#This Row],[PESO TOTAL]]-Tabela1[[#This Row],[Peso Expedido]]</f>
        <v>0</v>
      </c>
      <c r="AA3595" s="18"/>
      <c r="AB3595" s="15"/>
      <c r="AC3595" s="15"/>
      <c r="AD3595" s="15"/>
      <c r="AE3595" s="15"/>
      <c r="AF3595" s="15"/>
      <c r="AG3595" s="15"/>
      <c r="AH3595" s="15"/>
      <c r="AI3595" s="40" t="str">
        <f t="shared" si="468"/>
        <v>ok</v>
      </c>
      <c r="AJ3595"/>
      <c r="AK3595" t="str">
        <f>Tabela1[[#This Row],[Coluna1]]&amp;Tabela1[[#This Row],[PEDIDO]]</f>
        <v/>
      </c>
      <c r="AL3595"/>
      <c r="AM3595"/>
      <c r="AN3595"/>
      <c r="AO3595" t="str">
        <f t="shared" si="473"/>
        <v>/</v>
      </c>
      <c r="AP3595" t="str">
        <f>Tabela1[[#This Row],[TAG]]&amp;Tabela1[[#This Row],[PEDIDO]]&amp;Tabela1[[#This Row],[PRODUTO]]</f>
        <v/>
      </c>
      <c r="AQ3595" s="23" t="str">
        <f>Tabela1[[#This Row],[PRODUTO]]&amp;Tabela1[[#This Row],[TAG]]</f>
        <v/>
      </c>
      <c r="AR3595" s="183">
        <f>Tabela1[[#This Row],[PESO TOTAL]]*Tabela1[[#This Row],[MATÉRIA PRIMA]]</f>
        <v>0</v>
      </c>
      <c r="AS3595" s="28">
        <f>Tabela1[[#This Row],[PESO TOTAL]]*Tabela1[[#This Row],[PREPARAÇÃO ]]</f>
        <v>0</v>
      </c>
      <c r="AT3595" s="28">
        <f>Tabela1[[#This Row],[PESO TOTAL]]*Tabela1[[#This Row],[CALDEIRARIA]]</f>
        <v>0</v>
      </c>
      <c r="AU3595" s="28">
        <f>Tabela1[[#This Row],[PESO TOTAL]]*Tabela1[[#This Row],[SOLDA]]</f>
        <v>0</v>
      </c>
      <c r="AV3595" s="28">
        <f>Tabela1[[#This Row],[PESO TOTAL]]*Tabela1[[#This Row],[ACABAMENTO]]</f>
        <v>0</v>
      </c>
      <c r="AW3595" s="28">
        <f>Tabela1[[#This Row],[PESO TOTAL]]*Tabela1[[#This Row],[PRONTO ACABADO]]</f>
        <v>0</v>
      </c>
      <c r="AX3595" s="28">
        <f>Tabela1[[#This Row],[PESO TOTAL]]*Tabela1[[#This Row],[EXPEDIÇÃO ]]</f>
        <v>0</v>
      </c>
      <c r="AY3595" s="28" t="str">
        <f>Tabela1[[#This Row],[PEDIDO]]&amp;Tabela1[[#This Row],[PRODUTO]]</f>
        <v/>
      </c>
      <c r="AZ3595" s="44">
        <f>IF(AF3595="",0,IF(ISTEXT(AF3595),H3595*VALUE(SUBSTITUTE(AF3595,"%",""))/100,H3595*AF3595))-Tabela1[[#This Row],[PRONTO ACABADO2]]</f>
        <v>0</v>
      </c>
      <c r="BA3595" s="44">
        <f>IF(AG3595="",0,IF(ISTEXT(AG3595),H3595*VALUE(SUBSTITUTE(AG3595,"%",""))/100,H3595*AG3595))-Tabela1[[#This Row],[PESO EXPEDIDO2]]</f>
        <v>0</v>
      </c>
      <c r="BB3595" s="44">
        <f t="shared" si="474"/>
        <v>0</v>
      </c>
      <c r="BC3595" s="44">
        <f t="shared" si="475"/>
        <v>0</v>
      </c>
      <c r="BD3595" s="44"/>
    </row>
    <row r="3596" spans="1:56" ht="15.75" hidden="1" customHeight="1" x14ac:dyDescent="0.25">
      <c r="A3596" s="6"/>
      <c r="B3596" s="22"/>
      <c r="C3596" s="7"/>
      <c r="D3596" s="46"/>
      <c r="E3596" s="7"/>
      <c r="F3596" s="7"/>
      <c r="G3596" s="44"/>
      <c r="H3596" s="41">
        <f>Tabela1[[#This Row],[PESO UNI]]*Tabela1[[#This Row],[QTE]]</f>
        <v>0</v>
      </c>
      <c r="I3596" s="7"/>
      <c r="J3596" s="8"/>
      <c r="K3596" s="8"/>
      <c r="L3596" s="9"/>
      <c r="M3596" s="10"/>
      <c r="N3596" s="11"/>
      <c r="O3596" s="12"/>
      <c r="P3596" s="13"/>
      <c r="Q3596" s="14">
        <f>Tabela1[[#This Row],[QTDE/ Fabricação]]-Tabela1[[#This Row],[QTE]]</f>
        <v>0</v>
      </c>
      <c r="R3596" s="19">
        <f t="shared" si="470"/>
        <v>0</v>
      </c>
      <c r="S3596" s="19">
        <f t="shared" si="469"/>
        <v>0</v>
      </c>
      <c r="T3596" s="20">
        <f t="shared" si="471"/>
        <v>0</v>
      </c>
      <c r="U3596" s="17">
        <f>IFERROR(SUMIF('LISTA DE EMBARQUE'!B:B,MICRO!E:E,'LISTA DE EMBARQUE'!G:G),"")</f>
        <v>0</v>
      </c>
      <c r="V3596" s="12" t="str">
        <f>IFERROR(VLOOKUP(Tabela1[[#This Row],[COD.MDE]],'LISTA DE EMBARQUE'!B:L,11,0),"")</f>
        <v/>
      </c>
      <c r="W3596" s="13" t="str">
        <f>IFERROR(COUNTIF(#REF!,Tabela1[[#This Row],[Colunas5]]),"")</f>
        <v/>
      </c>
      <c r="X3596" s="14">
        <f>Tabela1[[#This Row],[QIANTIDADE EXPEDIDA]]*Tabela1[[#This Row],[PESO UNI]]</f>
        <v>0</v>
      </c>
      <c r="Y3596" s="14">
        <f t="shared" si="472"/>
        <v>0</v>
      </c>
      <c r="Z3596" s="21">
        <f>Tabela1[[#This Row],[PESO TOTAL]]-Tabela1[[#This Row],[Peso Expedido]]</f>
        <v>0</v>
      </c>
      <c r="AA3596" s="18"/>
      <c r="AB3596" s="15"/>
      <c r="AC3596" s="15"/>
      <c r="AD3596" s="15"/>
      <c r="AE3596" s="15"/>
      <c r="AF3596" s="15"/>
      <c r="AG3596" s="15"/>
      <c r="AH3596" s="15"/>
      <c r="AI3596" s="40" t="str">
        <f t="shared" si="468"/>
        <v>ok</v>
      </c>
      <c r="AJ3596"/>
      <c r="AK3596" t="str">
        <f>Tabela1[[#This Row],[Coluna1]]&amp;Tabela1[[#This Row],[PEDIDO]]</f>
        <v/>
      </c>
      <c r="AL3596"/>
      <c r="AM3596"/>
      <c r="AN3596"/>
      <c r="AO3596" t="str">
        <f t="shared" si="473"/>
        <v>/</v>
      </c>
      <c r="AP3596" t="str">
        <f>Tabela1[[#This Row],[TAG]]&amp;Tabela1[[#This Row],[PEDIDO]]&amp;Tabela1[[#This Row],[PRODUTO]]</f>
        <v/>
      </c>
      <c r="AQ3596" s="23" t="str">
        <f>Tabela1[[#This Row],[PRODUTO]]&amp;Tabela1[[#This Row],[TAG]]</f>
        <v/>
      </c>
      <c r="AR3596" s="183">
        <f>Tabela1[[#This Row],[PESO TOTAL]]*Tabela1[[#This Row],[MATÉRIA PRIMA]]</f>
        <v>0</v>
      </c>
      <c r="AS3596" s="28">
        <f>Tabela1[[#This Row],[PESO TOTAL]]*Tabela1[[#This Row],[PREPARAÇÃO ]]</f>
        <v>0</v>
      </c>
      <c r="AT3596" s="28">
        <f>Tabela1[[#This Row],[PESO TOTAL]]*Tabela1[[#This Row],[CALDEIRARIA]]</f>
        <v>0</v>
      </c>
      <c r="AU3596" s="28">
        <f>Tabela1[[#This Row],[PESO TOTAL]]*Tabela1[[#This Row],[SOLDA]]</f>
        <v>0</v>
      </c>
      <c r="AV3596" s="28">
        <f>Tabela1[[#This Row],[PESO TOTAL]]*Tabela1[[#This Row],[ACABAMENTO]]</f>
        <v>0</v>
      </c>
      <c r="AW3596" s="28">
        <f>Tabela1[[#This Row],[PESO TOTAL]]*Tabela1[[#This Row],[PRONTO ACABADO]]</f>
        <v>0</v>
      </c>
      <c r="AX3596" s="28">
        <f>Tabela1[[#This Row],[PESO TOTAL]]*Tabela1[[#This Row],[EXPEDIÇÃO ]]</f>
        <v>0</v>
      </c>
      <c r="AY3596" s="28" t="str">
        <f>Tabela1[[#This Row],[PEDIDO]]&amp;Tabela1[[#This Row],[PRODUTO]]</f>
        <v/>
      </c>
      <c r="AZ3596" s="44">
        <f>IF(AF3596="",0,IF(ISTEXT(AF3596),H3596*VALUE(SUBSTITUTE(AF3596,"%",""))/100,H3596*AF3596))-Tabela1[[#This Row],[PRONTO ACABADO2]]</f>
        <v>0</v>
      </c>
      <c r="BA3596" s="44">
        <f>IF(AG3596="",0,IF(ISTEXT(AG3596),H3596*VALUE(SUBSTITUTE(AG3596,"%",""))/100,H3596*AG3596))-Tabela1[[#This Row],[PESO EXPEDIDO2]]</f>
        <v>0</v>
      </c>
      <c r="BB3596" s="44">
        <f t="shared" si="474"/>
        <v>0</v>
      </c>
      <c r="BC3596" s="44">
        <f t="shared" si="475"/>
        <v>0</v>
      </c>
      <c r="BD3596" s="44"/>
    </row>
    <row r="3597" spans="1:56" ht="15.75" hidden="1" customHeight="1" x14ac:dyDescent="0.25">
      <c r="A3597" s="6"/>
      <c r="B3597" s="22"/>
      <c r="C3597" s="7"/>
      <c r="D3597" s="46"/>
      <c r="E3597" s="7"/>
      <c r="F3597" s="7"/>
      <c r="G3597" s="44"/>
      <c r="H3597" s="41">
        <f>Tabela1[[#This Row],[PESO UNI]]*Tabela1[[#This Row],[QTE]]</f>
        <v>0</v>
      </c>
      <c r="I3597" s="7"/>
      <c r="J3597" s="8"/>
      <c r="K3597" s="8"/>
      <c r="L3597" s="9"/>
      <c r="M3597" s="10"/>
      <c r="N3597" s="11"/>
      <c r="O3597" s="12"/>
      <c r="P3597" s="13"/>
      <c r="Q3597" s="14">
        <f>Tabela1[[#This Row],[QTDE/ Fabricação]]-Tabela1[[#This Row],[QTE]]</f>
        <v>0</v>
      </c>
      <c r="R3597" s="19">
        <f t="shared" si="470"/>
        <v>0</v>
      </c>
      <c r="S3597" s="19">
        <f t="shared" si="469"/>
        <v>0</v>
      </c>
      <c r="T3597" s="20">
        <f t="shared" si="471"/>
        <v>0</v>
      </c>
      <c r="U3597" s="17">
        <f>IFERROR(SUMIF('LISTA DE EMBARQUE'!B:B,MICRO!E:E,'LISTA DE EMBARQUE'!G:G),"")</f>
        <v>0</v>
      </c>
      <c r="V3597" s="12" t="str">
        <f>IFERROR(VLOOKUP(Tabela1[[#This Row],[COD.MDE]],'LISTA DE EMBARQUE'!B:L,11,0),"")</f>
        <v/>
      </c>
      <c r="W3597" s="13" t="str">
        <f>IFERROR(COUNTIF(#REF!,Tabela1[[#This Row],[Colunas5]]),"")</f>
        <v/>
      </c>
      <c r="X3597" s="14">
        <f>Tabela1[[#This Row],[QIANTIDADE EXPEDIDA]]*Tabela1[[#This Row],[PESO UNI]]</f>
        <v>0</v>
      </c>
      <c r="Y3597" s="14">
        <f t="shared" si="472"/>
        <v>0</v>
      </c>
      <c r="Z3597" s="21">
        <f>Tabela1[[#This Row],[PESO TOTAL]]-Tabela1[[#This Row],[Peso Expedido]]</f>
        <v>0</v>
      </c>
      <c r="AA3597" s="18"/>
      <c r="AB3597" s="15"/>
      <c r="AC3597" s="15"/>
      <c r="AD3597" s="15"/>
      <c r="AE3597" s="15"/>
      <c r="AF3597" s="15"/>
      <c r="AG3597" s="15"/>
      <c r="AH3597" s="15"/>
      <c r="AI3597" s="40" t="str">
        <f t="shared" si="468"/>
        <v>ok</v>
      </c>
      <c r="AJ3597"/>
      <c r="AK3597" t="str">
        <f>Tabela1[[#This Row],[Coluna1]]&amp;Tabela1[[#This Row],[PEDIDO]]</f>
        <v/>
      </c>
      <c r="AL3597"/>
      <c r="AM3597"/>
      <c r="AN3597"/>
      <c r="AO3597" t="str">
        <f t="shared" si="473"/>
        <v>/</v>
      </c>
      <c r="AP3597" t="str">
        <f>Tabela1[[#This Row],[TAG]]&amp;Tabela1[[#This Row],[PEDIDO]]&amp;Tabela1[[#This Row],[PRODUTO]]</f>
        <v/>
      </c>
      <c r="AQ3597" s="23" t="str">
        <f>Tabela1[[#This Row],[PRODUTO]]&amp;Tabela1[[#This Row],[TAG]]</f>
        <v/>
      </c>
      <c r="AR3597" s="183">
        <f>Tabela1[[#This Row],[PESO TOTAL]]*Tabela1[[#This Row],[MATÉRIA PRIMA]]</f>
        <v>0</v>
      </c>
      <c r="AS3597" s="28">
        <f>Tabela1[[#This Row],[PESO TOTAL]]*Tabela1[[#This Row],[PREPARAÇÃO ]]</f>
        <v>0</v>
      </c>
      <c r="AT3597" s="28">
        <f>Tabela1[[#This Row],[PESO TOTAL]]*Tabela1[[#This Row],[CALDEIRARIA]]</f>
        <v>0</v>
      </c>
      <c r="AU3597" s="28">
        <f>Tabela1[[#This Row],[PESO TOTAL]]*Tabela1[[#This Row],[SOLDA]]</f>
        <v>0</v>
      </c>
      <c r="AV3597" s="28">
        <f>Tabela1[[#This Row],[PESO TOTAL]]*Tabela1[[#This Row],[ACABAMENTO]]</f>
        <v>0</v>
      </c>
      <c r="AW3597" s="28">
        <f>Tabela1[[#This Row],[PESO TOTAL]]*Tabela1[[#This Row],[PRONTO ACABADO]]</f>
        <v>0</v>
      </c>
      <c r="AX3597" s="28">
        <f>Tabela1[[#This Row],[PESO TOTAL]]*Tabela1[[#This Row],[EXPEDIÇÃO ]]</f>
        <v>0</v>
      </c>
      <c r="AY3597" s="28" t="str">
        <f>Tabela1[[#This Row],[PEDIDO]]&amp;Tabela1[[#This Row],[PRODUTO]]</f>
        <v/>
      </c>
      <c r="AZ3597" s="44">
        <f>IF(AF3597="",0,IF(ISTEXT(AF3597),H3597*VALUE(SUBSTITUTE(AF3597,"%",""))/100,H3597*AF3597))-Tabela1[[#This Row],[PRONTO ACABADO2]]</f>
        <v>0</v>
      </c>
      <c r="BA3597" s="44">
        <f>IF(AG3597="",0,IF(ISTEXT(AG3597),H3597*VALUE(SUBSTITUTE(AG3597,"%",""))/100,H3597*AG3597))-Tabela1[[#This Row],[PESO EXPEDIDO2]]</f>
        <v>0</v>
      </c>
      <c r="BB3597" s="44">
        <f t="shared" si="474"/>
        <v>0</v>
      </c>
      <c r="BC3597" s="44">
        <f t="shared" si="475"/>
        <v>0</v>
      </c>
      <c r="BD3597" s="44"/>
    </row>
    <row r="3598" spans="1:56" ht="15.75" hidden="1" customHeight="1" x14ac:dyDescent="0.25">
      <c r="A3598" s="6"/>
      <c r="B3598" s="22"/>
      <c r="C3598" s="7"/>
      <c r="D3598" s="46"/>
      <c r="E3598" s="7"/>
      <c r="F3598" s="7"/>
      <c r="G3598" s="44"/>
      <c r="H3598" s="41">
        <f>Tabela1[[#This Row],[PESO UNI]]*Tabela1[[#This Row],[QTE]]</f>
        <v>0</v>
      </c>
      <c r="I3598" s="7"/>
      <c r="J3598" s="8"/>
      <c r="K3598" s="8"/>
      <c r="L3598" s="9"/>
      <c r="M3598" s="10"/>
      <c r="N3598" s="11"/>
      <c r="O3598" s="12"/>
      <c r="P3598" s="13"/>
      <c r="Q3598" s="14">
        <f>Tabela1[[#This Row],[QTDE/ Fabricação]]-Tabela1[[#This Row],[QTE]]</f>
        <v>0</v>
      </c>
      <c r="R3598" s="19">
        <f t="shared" si="470"/>
        <v>0</v>
      </c>
      <c r="S3598" s="19">
        <f t="shared" si="469"/>
        <v>0</v>
      </c>
      <c r="T3598" s="20">
        <f t="shared" si="471"/>
        <v>0</v>
      </c>
      <c r="U3598" s="17">
        <f>IFERROR(SUMIF('LISTA DE EMBARQUE'!B:B,MICRO!E:E,'LISTA DE EMBARQUE'!G:G),"")</f>
        <v>0</v>
      </c>
      <c r="V3598" s="12" t="str">
        <f>IFERROR(VLOOKUP(Tabela1[[#This Row],[COD.MDE]],'LISTA DE EMBARQUE'!B:L,11,0),"")</f>
        <v/>
      </c>
      <c r="W3598" s="13" t="str">
        <f>IFERROR(COUNTIF(#REF!,Tabela1[[#This Row],[Colunas5]]),"")</f>
        <v/>
      </c>
      <c r="X3598" s="14">
        <f>Tabela1[[#This Row],[QIANTIDADE EXPEDIDA]]*Tabela1[[#This Row],[PESO UNI]]</f>
        <v>0</v>
      </c>
      <c r="Y3598" s="14">
        <f t="shared" si="472"/>
        <v>0</v>
      </c>
      <c r="Z3598" s="21">
        <f>Tabela1[[#This Row],[PESO TOTAL]]-Tabela1[[#This Row],[Peso Expedido]]</f>
        <v>0</v>
      </c>
      <c r="AA3598" s="18"/>
      <c r="AB3598" s="15"/>
      <c r="AC3598" s="15"/>
      <c r="AD3598" s="15"/>
      <c r="AE3598" s="15"/>
      <c r="AF3598" s="15"/>
      <c r="AG3598" s="15"/>
      <c r="AH3598" s="15"/>
      <c r="AI3598" s="40" t="str">
        <f t="shared" si="468"/>
        <v>ok</v>
      </c>
      <c r="AJ3598"/>
      <c r="AK3598" t="str">
        <f>Tabela1[[#This Row],[Coluna1]]&amp;Tabela1[[#This Row],[PEDIDO]]</f>
        <v/>
      </c>
      <c r="AL3598"/>
      <c r="AM3598"/>
      <c r="AN3598"/>
      <c r="AO3598" t="str">
        <f t="shared" ref="AO3598:AO3661" si="476">A3598&amp;"/"&amp;J3598</f>
        <v>/</v>
      </c>
      <c r="AP3598" t="str">
        <f>Tabela1[[#This Row],[TAG]]&amp;Tabela1[[#This Row],[PEDIDO]]&amp;Tabela1[[#This Row],[PRODUTO]]</f>
        <v/>
      </c>
      <c r="AQ3598" s="23" t="str">
        <f>Tabela1[[#This Row],[PRODUTO]]&amp;Tabela1[[#This Row],[TAG]]</f>
        <v/>
      </c>
      <c r="AR3598" s="27">
        <f>Tabela1[[#This Row],[PESO TOTAL]]*Tabela1[[#This Row],[MATÉRIA PRIMA]]</f>
        <v>0</v>
      </c>
      <c r="AS3598" s="28">
        <f>Tabela1[[#This Row],[PESO TOTAL]]*Tabela1[[#This Row],[PREPARAÇÃO ]]</f>
        <v>0</v>
      </c>
      <c r="AT3598" s="28">
        <f>Tabela1[[#This Row],[PESO TOTAL]]*Tabela1[[#This Row],[CALDEIRARIA]]</f>
        <v>0</v>
      </c>
      <c r="AU3598" s="28">
        <f>Tabela1[[#This Row],[PESO TOTAL]]*Tabela1[[#This Row],[SOLDA]]</f>
        <v>0</v>
      </c>
      <c r="AV3598" s="28">
        <f>Tabela1[[#This Row],[PESO TOTAL]]*Tabela1[[#This Row],[ACABAMENTO]]</f>
        <v>0</v>
      </c>
      <c r="AW3598" s="28">
        <f>Tabela1[[#This Row],[PESO TOTAL]]*Tabela1[[#This Row],[PRONTO ACABADO]]</f>
        <v>0</v>
      </c>
      <c r="AX3598" s="29">
        <f>Tabela1[[#This Row],[PESO TOTAL]]*Tabela1[[#This Row],[EXPEDIÇÃO ]]</f>
        <v>0</v>
      </c>
      <c r="AY3598" s="28" t="str">
        <f>Tabela1[[#This Row],[PEDIDO]]&amp;Tabela1[[#This Row],[PRODUTO]]</f>
        <v/>
      </c>
      <c r="AZ3598" s="44">
        <f>IF(AF3598="",0,IF(ISTEXT(AF3598),H3598*VALUE(SUBSTITUTE(AF3598,"%",""))/100,H3598*AF3598))-Tabela1[[#This Row],[PRONTO ACABADO2]]</f>
        <v>0</v>
      </c>
      <c r="BA3598" s="44">
        <f>IF(AG3598="",0,IF(ISTEXT(AG3598),H3598*VALUE(SUBSTITUTE(AG3598,"%",""))/100,H3598*AG3598))-Tabela1[[#This Row],[PESO EXPEDIDO2]]</f>
        <v>0</v>
      </c>
      <c r="BB3598" s="44">
        <f t="shared" ref="BB3598:BB3661" si="477">IF(AH3598="",0,IF(ISTEXT(AH3598),H3598*VALUE(SUBSTITUTE(AH3598,"%",""))/100,H3598*AH3598))</f>
        <v>0</v>
      </c>
      <c r="BC3598" s="44">
        <f t="shared" ref="BC3598:BC3629" si="478">IF(AG3598="",0,IF(ISTEXT(AG3598),H3598*VALUE(SUBSTITUTE(AG3598,"%",""))/100,H3598*AG3598))</f>
        <v>0</v>
      </c>
      <c r="BD3598" s="165"/>
    </row>
    <row r="3599" spans="1:56" ht="15.75" hidden="1" customHeight="1" x14ac:dyDescent="0.25">
      <c r="A3599" s="6"/>
      <c r="B3599" s="22"/>
      <c r="C3599" s="7"/>
      <c r="D3599" s="46"/>
      <c r="E3599" s="7"/>
      <c r="F3599" s="7"/>
      <c r="G3599" s="24"/>
      <c r="H3599" s="41">
        <f>Tabela1[[#This Row],[PESO UNI]]*Tabela1[[#This Row],[QTE]]</f>
        <v>0</v>
      </c>
      <c r="I3599" s="7"/>
      <c r="J3599" s="8"/>
      <c r="K3599" s="8"/>
      <c r="L3599" s="9"/>
      <c r="M3599" s="10"/>
      <c r="N3599" s="11"/>
      <c r="O3599" s="12"/>
      <c r="P3599" s="13"/>
      <c r="Q3599" s="14">
        <f>Tabela1[[#This Row],[QTDE/ Fabricação]]-Tabela1[[#This Row],[QTE]]</f>
        <v>0</v>
      </c>
      <c r="R3599" s="19">
        <f t="shared" si="470"/>
        <v>0</v>
      </c>
      <c r="S3599" s="19">
        <f t="shared" si="469"/>
        <v>0</v>
      </c>
      <c r="T3599" s="20">
        <f t="shared" si="471"/>
        <v>0</v>
      </c>
      <c r="U3599" s="17">
        <f>IFERROR(SUMIF('LISTA DE EMBARQUE'!B:B,MICRO!E:E,'LISTA DE EMBARQUE'!G:G),"")</f>
        <v>0</v>
      </c>
      <c r="V3599" s="12" t="str">
        <f>IFERROR(VLOOKUP(Tabela1[[#This Row],[COD.MDE]],'LISTA DE EMBARQUE'!B:L,11,0),"")</f>
        <v/>
      </c>
      <c r="W3599" s="13" t="str">
        <f>IFERROR(COUNTIF(#REF!,Tabela1[[#This Row],[Colunas5]]),"")</f>
        <v/>
      </c>
      <c r="X3599" s="14">
        <f>Tabela1[[#This Row],[QIANTIDADE EXPEDIDA]]*Tabela1[[#This Row],[PESO UNI]]</f>
        <v>0</v>
      </c>
      <c r="Y3599" s="14">
        <f t="shared" si="472"/>
        <v>0</v>
      </c>
      <c r="Z3599" s="21">
        <f>Tabela1[[#This Row],[PESO TOTAL]]-Tabela1[[#This Row],[Peso Expedido]]</f>
        <v>0</v>
      </c>
      <c r="AA3599" s="18"/>
      <c r="AB3599" s="15"/>
      <c r="AC3599" s="15"/>
      <c r="AD3599" s="15"/>
      <c r="AE3599" s="15"/>
      <c r="AF3599" s="15"/>
      <c r="AG3599" s="15"/>
      <c r="AH3599" s="15"/>
      <c r="AI3599" s="40" t="str">
        <f t="shared" si="468"/>
        <v>ok</v>
      </c>
      <c r="AJ3599" s="5"/>
      <c r="AK3599" t="str">
        <f>Tabela1[[#This Row],[Coluna1]]&amp;Tabela1[[#This Row],[PEDIDO]]</f>
        <v/>
      </c>
      <c r="AL3599"/>
      <c r="AM3599"/>
      <c r="AN3599"/>
      <c r="AO3599" t="str">
        <f t="shared" si="476"/>
        <v>/</v>
      </c>
      <c r="AP3599" t="str">
        <f>Tabela1[[#This Row],[TAG]]&amp;Tabela1[[#This Row],[PEDIDO]]&amp;Tabela1[[#This Row],[PRODUTO]]</f>
        <v/>
      </c>
      <c r="AQ3599" s="23" t="str">
        <f>Tabela1[[#This Row],[PRODUTO]]&amp;Tabela1[[#This Row],[TAG]]</f>
        <v/>
      </c>
      <c r="AR3599" s="27">
        <f>Tabela1[[#This Row],[PESO TOTAL]]*Tabela1[[#This Row],[MATÉRIA PRIMA]]</f>
        <v>0</v>
      </c>
      <c r="AS3599" s="28">
        <f>Tabela1[[#This Row],[PESO TOTAL]]*Tabela1[[#This Row],[PREPARAÇÃO ]]</f>
        <v>0</v>
      </c>
      <c r="AT3599" s="28">
        <f>Tabela1[[#This Row],[PESO TOTAL]]*Tabela1[[#This Row],[CALDEIRARIA]]</f>
        <v>0</v>
      </c>
      <c r="AU3599" s="28">
        <f>Tabela1[[#This Row],[PESO TOTAL]]*Tabela1[[#This Row],[SOLDA]]</f>
        <v>0</v>
      </c>
      <c r="AV3599" s="28">
        <f>Tabela1[[#This Row],[PESO TOTAL]]*Tabela1[[#This Row],[ACABAMENTO]]</f>
        <v>0</v>
      </c>
      <c r="AW3599" s="28">
        <f>Tabela1[[#This Row],[PESO TOTAL]]*Tabela1[[#This Row],[PRONTO ACABADO]]</f>
        <v>0</v>
      </c>
      <c r="AX3599" s="29">
        <f>Tabela1[[#This Row],[PESO TOTAL]]*Tabela1[[#This Row],[EXPEDIÇÃO ]]</f>
        <v>0</v>
      </c>
      <c r="AY3599" s="28" t="str">
        <f>Tabela1[[#This Row],[PEDIDO]]&amp;Tabela1[[#This Row],[PRODUTO]]</f>
        <v/>
      </c>
      <c r="AZ3599" s="44">
        <f>IF(AF3599="",0,IF(ISTEXT(AF3599),H3599*VALUE(SUBSTITUTE(AF3599,"%",""))/100,H3599*AF3599))-Tabela1[[#This Row],[PRONTO ACABADO2]]</f>
        <v>0</v>
      </c>
      <c r="BA3599" s="44">
        <f>IF(AG3599="",0,IF(ISTEXT(AG3599),H3599*VALUE(SUBSTITUTE(AG3599,"%",""))/100,H3599*AG3599))-Tabela1[[#This Row],[PESO EXPEDIDO2]]</f>
        <v>0</v>
      </c>
      <c r="BB3599" s="44">
        <f t="shared" si="477"/>
        <v>0</v>
      </c>
      <c r="BC3599" s="44">
        <f t="shared" si="478"/>
        <v>0</v>
      </c>
      <c r="BD3599" s="165"/>
    </row>
    <row r="3600" spans="1:56" ht="15.75" hidden="1" customHeight="1" x14ac:dyDescent="0.25">
      <c r="A3600" s="6"/>
      <c r="B3600" s="22"/>
      <c r="C3600" s="7"/>
      <c r="D3600" s="46"/>
      <c r="E3600" s="7"/>
      <c r="F3600" s="7"/>
      <c r="G3600" s="24"/>
      <c r="H3600" s="41">
        <f>Tabela1[[#This Row],[PESO UNI]]*Tabela1[[#This Row],[QTE]]</f>
        <v>0</v>
      </c>
      <c r="I3600" s="7"/>
      <c r="J3600" s="8"/>
      <c r="K3600" s="8"/>
      <c r="L3600" s="9"/>
      <c r="M3600" s="10"/>
      <c r="N3600" s="11"/>
      <c r="O3600" s="12"/>
      <c r="P3600" s="13"/>
      <c r="Q3600" s="14">
        <f>Tabela1[[#This Row],[QTDE/ Fabricação]]-Tabela1[[#This Row],[QTE]]</f>
        <v>0</v>
      </c>
      <c r="R3600" s="19">
        <f t="shared" si="470"/>
        <v>0</v>
      </c>
      <c r="S3600" s="19">
        <f t="shared" si="469"/>
        <v>0</v>
      </c>
      <c r="T3600" s="20">
        <f t="shared" si="471"/>
        <v>0</v>
      </c>
      <c r="U3600" s="17">
        <f>IFERROR(SUMIF('LISTA DE EMBARQUE'!B:B,MICRO!E:E,'LISTA DE EMBARQUE'!G:G),"")</f>
        <v>0</v>
      </c>
      <c r="V3600" s="12" t="str">
        <f>IFERROR(VLOOKUP(Tabela1[[#This Row],[COD.MDE]],'LISTA DE EMBARQUE'!B:L,11,0),"")</f>
        <v/>
      </c>
      <c r="W3600" s="13" t="str">
        <f>IFERROR(COUNTIF(#REF!,Tabela1[[#This Row],[Colunas5]]),"")</f>
        <v/>
      </c>
      <c r="X3600" s="14">
        <f>Tabela1[[#This Row],[QIANTIDADE EXPEDIDA]]*Tabela1[[#This Row],[PESO UNI]]</f>
        <v>0</v>
      </c>
      <c r="Y3600" s="14">
        <f t="shared" si="472"/>
        <v>0</v>
      </c>
      <c r="Z3600" s="21">
        <f>Tabela1[[#This Row],[PESO TOTAL]]-Tabela1[[#This Row],[Peso Expedido]]</f>
        <v>0</v>
      </c>
      <c r="AA3600" s="18"/>
      <c r="AB3600" s="15"/>
      <c r="AC3600" s="15"/>
      <c r="AD3600" s="15"/>
      <c r="AE3600" s="15"/>
      <c r="AF3600" s="15"/>
      <c r="AG3600" s="15"/>
      <c r="AH3600" s="15"/>
      <c r="AI3600" s="40" t="str">
        <f t="shared" si="468"/>
        <v>ok</v>
      </c>
      <c r="AJ3600" s="5"/>
      <c r="AK3600" t="str">
        <f>Tabela1[[#This Row],[Coluna1]]&amp;Tabela1[[#This Row],[PEDIDO]]</f>
        <v/>
      </c>
      <c r="AL3600"/>
      <c r="AM3600"/>
      <c r="AN3600"/>
      <c r="AO3600" t="str">
        <f t="shared" si="476"/>
        <v>/</v>
      </c>
      <c r="AP3600" t="str">
        <f>Tabela1[[#This Row],[TAG]]&amp;Tabela1[[#This Row],[PEDIDO]]&amp;Tabela1[[#This Row],[PRODUTO]]</f>
        <v/>
      </c>
      <c r="AQ3600" s="23" t="str">
        <f>Tabela1[[#This Row],[PRODUTO]]&amp;Tabela1[[#This Row],[TAG]]</f>
        <v/>
      </c>
      <c r="AR3600" s="27">
        <f>Tabela1[[#This Row],[PESO TOTAL]]*Tabela1[[#This Row],[MATÉRIA PRIMA]]</f>
        <v>0</v>
      </c>
      <c r="AS3600" s="28">
        <f>Tabela1[[#This Row],[PESO TOTAL]]*Tabela1[[#This Row],[PREPARAÇÃO ]]</f>
        <v>0</v>
      </c>
      <c r="AT3600" s="28">
        <f>Tabela1[[#This Row],[PESO TOTAL]]*Tabela1[[#This Row],[CALDEIRARIA]]</f>
        <v>0</v>
      </c>
      <c r="AU3600" s="28">
        <f>Tabela1[[#This Row],[PESO TOTAL]]*Tabela1[[#This Row],[SOLDA]]</f>
        <v>0</v>
      </c>
      <c r="AV3600" s="28">
        <f>Tabela1[[#This Row],[PESO TOTAL]]*Tabela1[[#This Row],[ACABAMENTO]]</f>
        <v>0</v>
      </c>
      <c r="AW3600" s="28">
        <f>Tabela1[[#This Row],[PESO TOTAL]]*Tabela1[[#This Row],[PRONTO ACABADO]]</f>
        <v>0</v>
      </c>
      <c r="AX3600" s="29">
        <f>Tabela1[[#This Row],[PESO TOTAL]]*Tabela1[[#This Row],[EXPEDIÇÃO ]]</f>
        <v>0</v>
      </c>
      <c r="AY3600" s="28" t="str">
        <f>Tabela1[[#This Row],[PEDIDO]]&amp;Tabela1[[#This Row],[PRODUTO]]</f>
        <v/>
      </c>
      <c r="AZ3600" s="44">
        <f>IF(AF3600="",0,IF(ISTEXT(AF3600),H3600*VALUE(SUBSTITUTE(AF3600,"%",""))/100,H3600*AF3600))-Tabela1[[#This Row],[PRONTO ACABADO2]]</f>
        <v>0</v>
      </c>
      <c r="BA3600" s="44">
        <f>IF(AG3600="",0,IF(ISTEXT(AG3600),H3600*VALUE(SUBSTITUTE(AG3600,"%",""))/100,H3600*AG3600))-Tabela1[[#This Row],[PESO EXPEDIDO2]]</f>
        <v>0</v>
      </c>
      <c r="BB3600" s="44">
        <f t="shared" si="477"/>
        <v>0</v>
      </c>
      <c r="BC3600" s="44">
        <f t="shared" si="478"/>
        <v>0</v>
      </c>
      <c r="BD3600" s="165"/>
    </row>
    <row r="3601" spans="1:56" ht="15.75" hidden="1" customHeight="1" x14ac:dyDescent="0.25">
      <c r="A3601" s="6"/>
      <c r="B3601" s="22"/>
      <c r="C3601" s="7"/>
      <c r="D3601" s="46"/>
      <c r="E3601" s="7"/>
      <c r="F3601" s="7"/>
      <c r="G3601" s="24"/>
      <c r="H3601" s="41">
        <f>Tabela1[[#This Row],[PESO UNI]]*Tabela1[[#This Row],[QTE]]</f>
        <v>0</v>
      </c>
      <c r="I3601" s="7"/>
      <c r="J3601" s="8"/>
      <c r="K3601" s="8"/>
      <c r="L3601" s="9"/>
      <c r="M3601" s="10"/>
      <c r="N3601" s="11"/>
      <c r="O3601" s="12"/>
      <c r="P3601" s="13"/>
      <c r="Q3601" s="14">
        <f>Tabela1[[#This Row],[QTDE/ Fabricação]]-Tabela1[[#This Row],[QTE]]</f>
        <v>0</v>
      </c>
      <c r="R3601" s="19">
        <f t="shared" si="470"/>
        <v>0</v>
      </c>
      <c r="S3601" s="19">
        <f t="shared" si="469"/>
        <v>0</v>
      </c>
      <c r="T3601" s="20">
        <f t="shared" si="471"/>
        <v>0</v>
      </c>
      <c r="U3601" s="17">
        <f>IFERROR(SUMIF('LISTA DE EMBARQUE'!B:B,MICRO!E:E,'LISTA DE EMBARQUE'!G:G),"")</f>
        <v>0</v>
      </c>
      <c r="V3601" s="12" t="str">
        <f>IFERROR(VLOOKUP(Tabela1[[#This Row],[COD.MDE]],'LISTA DE EMBARQUE'!B:L,11,0),"")</f>
        <v/>
      </c>
      <c r="W3601" s="13" t="str">
        <f>IFERROR(COUNTIF(#REF!,Tabela1[[#This Row],[Colunas5]]),"")</f>
        <v/>
      </c>
      <c r="X3601" s="14">
        <f>Tabela1[[#This Row],[QIANTIDADE EXPEDIDA]]*Tabela1[[#This Row],[PESO UNI]]</f>
        <v>0</v>
      </c>
      <c r="Y3601" s="14">
        <f t="shared" si="472"/>
        <v>0</v>
      </c>
      <c r="Z3601" s="21">
        <f>Tabela1[[#This Row],[PESO TOTAL]]-Tabela1[[#This Row],[Peso Expedido]]</f>
        <v>0</v>
      </c>
      <c r="AA3601" s="18"/>
      <c r="AB3601" s="15"/>
      <c r="AC3601" s="15"/>
      <c r="AD3601" s="15"/>
      <c r="AE3601" s="15"/>
      <c r="AF3601" s="15"/>
      <c r="AG3601" s="15"/>
      <c r="AH3601" s="15"/>
      <c r="AI3601" s="40" t="str">
        <f t="shared" ref="AI3601:AI3664" si="479">IF(Z3601&lt;=0,"ok","")</f>
        <v>ok</v>
      </c>
      <c r="AJ3601" s="5"/>
      <c r="AK3601" t="str">
        <f>Tabela1[[#This Row],[Coluna1]]&amp;Tabela1[[#This Row],[PEDIDO]]</f>
        <v/>
      </c>
      <c r="AL3601"/>
      <c r="AM3601"/>
      <c r="AN3601"/>
      <c r="AO3601" t="str">
        <f t="shared" si="476"/>
        <v>/</v>
      </c>
      <c r="AP3601" t="str">
        <f>Tabela1[[#This Row],[TAG]]&amp;Tabela1[[#This Row],[PEDIDO]]&amp;Tabela1[[#This Row],[PRODUTO]]</f>
        <v/>
      </c>
      <c r="AQ3601" s="23" t="str">
        <f>Tabela1[[#This Row],[PRODUTO]]&amp;Tabela1[[#This Row],[TAG]]</f>
        <v/>
      </c>
      <c r="AR3601" s="27">
        <f>Tabela1[[#This Row],[PESO TOTAL]]*Tabela1[[#This Row],[MATÉRIA PRIMA]]</f>
        <v>0</v>
      </c>
      <c r="AS3601" s="28">
        <f>Tabela1[[#This Row],[PESO TOTAL]]*Tabela1[[#This Row],[PREPARAÇÃO ]]</f>
        <v>0</v>
      </c>
      <c r="AT3601" s="28">
        <f>Tabela1[[#This Row],[PESO TOTAL]]*Tabela1[[#This Row],[CALDEIRARIA]]</f>
        <v>0</v>
      </c>
      <c r="AU3601" s="28">
        <f>Tabela1[[#This Row],[PESO TOTAL]]*Tabela1[[#This Row],[SOLDA]]</f>
        <v>0</v>
      </c>
      <c r="AV3601" s="28">
        <f>Tabela1[[#This Row],[PESO TOTAL]]*Tabela1[[#This Row],[ACABAMENTO]]</f>
        <v>0</v>
      </c>
      <c r="AW3601" s="28">
        <f>Tabela1[[#This Row],[PESO TOTAL]]*Tabela1[[#This Row],[PRONTO ACABADO]]</f>
        <v>0</v>
      </c>
      <c r="AX3601" s="29">
        <f>Tabela1[[#This Row],[PESO TOTAL]]*Tabela1[[#This Row],[EXPEDIÇÃO ]]</f>
        <v>0</v>
      </c>
      <c r="AY3601" s="28" t="str">
        <f>Tabela1[[#This Row],[PEDIDO]]&amp;Tabela1[[#This Row],[PRODUTO]]</f>
        <v/>
      </c>
      <c r="AZ3601" s="44">
        <f>IF(AF3601="",0,IF(ISTEXT(AF3601),H3601*VALUE(SUBSTITUTE(AF3601,"%",""))/100,H3601*AF3601))-Tabela1[[#This Row],[PRONTO ACABADO2]]</f>
        <v>0</v>
      </c>
      <c r="BA3601" s="44">
        <f>IF(AG3601="",0,IF(ISTEXT(AG3601),H3601*VALUE(SUBSTITUTE(AG3601,"%",""))/100,H3601*AG3601))-Tabela1[[#This Row],[PESO EXPEDIDO2]]</f>
        <v>0</v>
      </c>
      <c r="BB3601" s="44">
        <f t="shared" si="477"/>
        <v>0</v>
      </c>
      <c r="BC3601" s="44">
        <f t="shared" si="478"/>
        <v>0</v>
      </c>
      <c r="BD3601" s="165"/>
    </row>
    <row r="3602" spans="1:56" ht="15.75" hidden="1" customHeight="1" x14ac:dyDescent="0.25">
      <c r="A3602" s="6"/>
      <c r="B3602" s="22"/>
      <c r="C3602" s="7"/>
      <c r="D3602" s="46"/>
      <c r="E3602" s="7"/>
      <c r="F3602" s="7"/>
      <c r="G3602" s="24"/>
      <c r="H3602" s="41">
        <f>Tabela1[[#This Row],[PESO UNI]]*Tabela1[[#This Row],[QTE]]</f>
        <v>0</v>
      </c>
      <c r="I3602" s="7"/>
      <c r="J3602" s="8"/>
      <c r="K3602" s="8"/>
      <c r="L3602" s="9"/>
      <c r="M3602" s="10"/>
      <c r="N3602" s="11"/>
      <c r="O3602" s="12"/>
      <c r="P3602" s="13"/>
      <c r="Q3602" s="14">
        <f>Tabela1[[#This Row],[QTDE/ Fabricação]]-Tabela1[[#This Row],[QTE]]</f>
        <v>0</v>
      </c>
      <c r="R3602" s="19">
        <f t="shared" si="470"/>
        <v>0</v>
      </c>
      <c r="S3602" s="19">
        <f t="shared" si="469"/>
        <v>0</v>
      </c>
      <c r="T3602" s="20">
        <f t="shared" si="471"/>
        <v>0</v>
      </c>
      <c r="U3602" s="17">
        <f>IFERROR(SUMIF('LISTA DE EMBARQUE'!B:B,MICRO!E:E,'LISTA DE EMBARQUE'!G:G),"")</f>
        <v>0</v>
      </c>
      <c r="V3602" s="12" t="str">
        <f>IFERROR(VLOOKUP(Tabela1[[#This Row],[COD.MDE]],'LISTA DE EMBARQUE'!B:L,11,0),"")</f>
        <v/>
      </c>
      <c r="W3602" s="13" t="str">
        <f>IFERROR(COUNTIF(#REF!,Tabela1[[#This Row],[Colunas5]]),"")</f>
        <v/>
      </c>
      <c r="X3602" s="14">
        <f>Tabela1[[#This Row],[QIANTIDADE EXPEDIDA]]*Tabela1[[#This Row],[PESO UNI]]</f>
        <v>0</v>
      </c>
      <c r="Y3602" s="14">
        <f t="shared" si="472"/>
        <v>0</v>
      </c>
      <c r="Z3602" s="21">
        <f>Tabela1[[#This Row],[PESO TOTAL]]-Tabela1[[#This Row],[Peso Expedido]]</f>
        <v>0</v>
      </c>
      <c r="AA3602" s="18"/>
      <c r="AB3602" s="15"/>
      <c r="AC3602" s="15"/>
      <c r="AD3602" s="15"/>
      <c r="AE3602" s="15"/>
      <c r="AF3602" s="15"/>
      <c r="AG3602" s="15"/>
      <c r="AH3602" s="15"/>
      <c r="AI3602" s="40" t="str">
        <f t="shared" si="479"/>
        <v>ok</v>
      </c>
      <c r="AJ3602" s="5"/>
      <c r="AK3602" t="str">
        <f>Tabela1[[#This Row],[Coluna1]]&amp;Tabela1[[#This Row],[PEDIDO]]</f>
        <v/>
      </c>
      <c r="AL3602"/>
      <c r="AM3602"/>
      <c r="AN3602"/>
      <c r="AO3602" t="str">
        <f t="shared" si="476"/>
        <v>/</v>
      </c>
      <c r="AP3602" t="str">
        <f>Tabela1[[#This Row],[TAG]]&amp;Tabela1[[#This Row],[PEDIDO]]&amp;Tabela1[[#This Row],[PRODUTO]]</f>
        <v/>
      </c>
      <c r="AQ3602" s="23" t="str">
        <f>Tabela1[[#This Row],[PRODUTO]]&amp;Tabela1[[#This Row],[TAG]]</f>
        <v/>
      </c>
      <c r="AR3602" s="27">
        <f>Tabela1[[#This Row],[PESO TOTAL]]*Tabela1[[#This Row],[MATÉRIA PRIMA]]</f>
        <v>0</v>
      </c>
      <c r="AS3602" s="28">
        <f>Tabela1[[#This Row],[PESO TOTAL]]*Tabela1[[#This Row],[PREPARAÇÃO ]]</f>
        <v>0</v>
      </c>
      <c r="AT3602" s="28">
        <f>Tabela1[[#This Row],[PESO TOTAL]]*Tabela1[[#This Row],[CALDEIRARIA]]</f>
        <v>0</v>
      </c>
      <c r="AU3602" s="28">
        <f>Tabela1[[#This Row],[PESO TOTAL]]*Tabela1[[#This Row],[SOLDA]]</f>
        <v>0</v>
      </c>
      <c r="AV3602" s="28">
        <f>Tabela1[[#This Row],[PESO TOTAL]]*Tabela1[[#This Row],[ACABAMENTO]]</f>
        <v>0</v>
      </c>
      <c r="AW3602" s="28">
        <f>Tabela1[[#This Row],[PESO TOTAL]]*Tabela1[[#This Row],[PRONTO ACABADO]]</f>
        <v>0</v>
      </c>
      <c r="AX3602" s="29">
        <f>Tabela1[[#This Row],[PESO TOTAL]]*Tabela1[[#This Row],[EXPEDIÇÃO ]]</f>
        <v>0</v>
      </c>
      <c r="AY3602" s="28" t="str">
        <f>Tabela1[[#This Row],[PEDIDO]]&amp;Tabela1[[#This Row],[PRODUTO]]</f>
        <v/>
      </c>
      <c r="AZ3602" s="44">
        <f>IF(AF3602="",0,IF(ISTEXT(AF3602),H3602*VALUE(SUBSTITUTE(AF3602,"%",""))/100,H3602*AF3602))-Tabela1[[#This Row],[PRONTO ACABADO2]]</f>
        <v>0</v>
      </c>
      <c r="BA3602" s="44">
        <f>IF(AG3602="",0,IF(ISTEXT(AG3602),H3602*VALUE(SUBSTITUTE(AG3602,"%",""))/100,H3602*AG3602))-Tabela1[[#This Row],[PESO EXPEDIDO2]]</f>
        <v>0</v>
      </c>
      <c r="BB3602" s="44">
        <f t="shared" si="477"/>
        <v>0</v>
      </c>
      <c r="BC3602" s="44">
        <f t="shared" si="478"/>
        <v>0</v>
      </c>
      <c r="BD3602" s="165"/>
    </row>
    <row r="3603" spans="1:56" ht="15.75" hidden="1" customHeight="1" x14ac:dyDescent="0.25">
      <c r="A3603" s="6"/>
      <c r="B3603" s="22"/>
      <c r="C3603" s="7"/>
      <c r="D3603" s="46"/>
      <c r="E3603" s="7"/>
      <c r="F3603" s="7"/>
      <c r="G3603" s="24"/>
      <c r="H3603" s="41">
        <f>Tabela1[[#This Row],[PESO UNI]]*Tabela1[[#This Row],[QTE]]</f>
        <v>0</v>
      </c>
      <c r="I3603" s="7"/>
      <c r="J3603" s="8"/>
      <c r="K3603" s="8"/>
      <c r="L3603" s="9"/>
      <c r="M3603" s="10"/>
      <c r="N3603" s="11"/>
      <c r="O3603" s="12"/>
      <c r="P3603" s="13"/>
      <c r="Q3603" s="14">
        <f>Tabela1[[#This Row],[QTDE/ Fabricação]]-Tabela1[[#This Row],[QTE]]</f>
        <v>0</v>
      </c>
      <c r="R3603" s="19">
        <f t="shared" si="470"/>
        <v>0</v>
      </c>
      <c r="S3603" s="19">
        <f t="shared" si="469"/>
        <v>0</v>
      </c>
      <c r="T3603" s="20">
        <f t="shared" si="471"/>
        <v>0</v>
      </c>
      <c r="U3603" s="17">
        <f>IFERROR(SUMIF('LISTA DE EMBARQUE'!B:B,MICRO!E:E,'LISTA DE EMBARQUE'!G:G),"")</f>
        <v>0</v>
      </c>
      <c r="V3603" s="12" t="str">
        <f>IFERROR(VLOOKUP(Tabela1[[#This Row],[COD.MDE]],'LISTA DE EMBARQUE'!B:L,11,0),"")</f>
        <v/>
      </c>
      <c r="W3603" s="13" t="str">
        <f>IFERROR(COUNTIF(#REF!,Tabela1[[#This Row],[Colunas5]]),"")</f>
        <v/>
      </c>
      <c r="X3603" s="14">
        <f>Tabela1[[#This Row],[QIANTIDADE EXPEDIDA]]*Tabela1[[#This Row],[PESO UNI]]</f>
        <v>0</v>
      </c>
      <c r="Y3603" s="14">
        <f t="shared" si="472"/>
        <v>0</v>
      </c>
      <c r="Z3603" s="21">
        <f>Tabela1[[#This Row],[PESO TOTAL]]-Tabela1[[#This Row],[Peso Expedido]]</f>
        <v>0</v>
      </c>
      <c r="AA3603" s="18"/>
      <c r="AB3603" s="15"/>
      <c r="AC3603" s="15"/>
      <c r="AD3603" s="15"/>
      <c r="AE3603" s="15"/>
      <c r="AF3603" s="15"/>
      <c r="AG3603" s="15"/>
      <c r="AH3603" s="15"/>
      <c r="AI3603" s="40" t="str">
        <f t="shared" si="479"/>
        <v>ok</v>
      </c>
      <c r="AJ3603" s="5"/>
      <c r="AK3603" t="str">
        <f>Tabela1[[#This Row],[Coluna1]]&amp;Tabela1[[#This Row],[PEDIDO]]</f>
        <v/>
      </c>
      <c r="AL3603"/>
      <c r="AM3603"/>
      <c r="AN3603"/>
      <c r="AO3603" t="str">
        <f t="shared" si="476"/>
        <v>/</v>
      </c>
      <c r="AP3603" t="str">
        <f>Tabela1[[#This Row],[TAG]]&amp;Tabela1[[#This Row],[PEDIDO]]&amp;Tabela1[[#This Row],[PRODUTO]]</f>
        <v/>
      </c>
      <c r="AQ3603" s="23" t="str">
        <f>Tabela1[[#This Row],[PRODUTO]]&amp;Tabela1[[#This Row],[TAG]]</f>
        <v/>
      </c>
      <c r="AR3603" s="27">
        <f>Tabela1[[#This Row],[PESO TOTAL]]*Tabela1[[#This Row],[MATÉRIA PRIMA]]</f>
        <v>0</v>
      </c>
      <c r="AS3603" s="28">
        <f>Tabela1[[#This Row],[PESO TOTAL]]*Tabela1[[#This Row],[PREPARAÇÃO ]]</f>
        <v>0</v>
      </c>
      <c r="AT3603" s="28">
        <f>Tabela1[[#This Row],[PESO TOTAL]]*Tabela1[[#This Row],[CALDEIRARIA]]</f>
        <v>0</v>
      </c>
      <c r="AU3603" s="28">
        <f>Tabela1[[#This Row],[PESO TOTAL]]*Tabela1[[#This Row],[SOLDA]]</f>
        <v>0</v>
      </c>
      <c r="AV3603" s="28">
        <f>Tabela1[[#This Row],[PESO TOTAL]]*Tabela1[[#This Row],[ACABAMENTO]]</f>
        <v>0</v>
      </c>
      <c r="AW3603" s="28">
        <f>Tabela1[[#This Row],[PESO TOTAL]]*Tabela1[[#This Row],[PRONTO ACABADO]]</f>
        <v>0</v>
      </c>
      <c r="AX3603" s="29">
        <f>Tabela1[[#This Row],[PESO TOTAL]]*Tabela1[[#This Row],[EXPEDIÇÃO ]]</f>
        <v>0</v>
      </c>
      <c r="AY3603" s="28" t="str">
        <f>Tabela1[[#This Row],[PEDIDO]]&amp;Tabela1[[#This Row],[PRODUTO]]</f>
        <v/>
      </c>
      <c r="AZ3603" s="44">
        <f>IF(AF3603="",0,IF(ISTEXT(AF3603),H3603*VALUE(SUBSTITUTE(AF3603,"%",""))/100,H3603*AF3603))-Tabela1[[#This Row],[PRONTO ACABADO2]]</f>
        <v>0</v>
      </c>
      <c r="BA3603" s="44">
        <f>IF(AG3603="",0,IF(ISTEXT(AG3603),H3603*VALUE(SUBSTITUTE(AG3603,"%",""))/100,H3603*AG3603))-Tabela1[[#This Row],[PESO EXPEDIDO2]]</f>
        <v>0</v>
      </c>
      <c r="BB3603" s="44">
        <f t="shared" si="477"/>
        <v>0</v>
      </c>
      <c r="BC3603" s="44">
        <f t="shared" si="478"/>
        <v>0</v>
      </c>
      <c r="BD3603" s="165"/>
    </row>
    <row r="3604" spans="1:56" ht="15.75" hidden="1" customHeight="1" x14ac:dyDescent="0.25">
      <c r="A3604" s="6"/>
      <c r="B3604" s="22"/>
      <c r="C3604" s="7"/>
      <c r="D3604" s="46"/>
      <c r="E3604" s="7"/>
      <c r="F3604" s="7"/>
      <c r="G3604" s="24"/>
      <c r="H3604" s="41">
        <f>Tabela1[[#This Row],[PESO UNI]]*Tabela1[[#This Row],[QTE]]</f>
        <v>0</v>
      </c>
      <c r="I3604" s="7"/>
      <c r="J3604" s="8"/>
      <c r="K3604" s="8"/>
      <c r="L3604" s="9"/>
      <c r="M3604" s="10"/>
      <c r="N3604" s="11"/>
      <c r="O3604" s="12"/>
      <c r="P3604" s="13"/>
      <c r="Q3604" s="14">
        <f>Tabela1[[#This Row],[QTDE/ Fabricação]]-Tabela1[[#This Row],[QTE]]</f>
        <v>0</v>
      </c>
      <c r="R3604" s="19">
        <f t="shared" si="470"/>
        <v>0</v>
      </c>
      <c r="S3604" s="19">
        <f t="shared" si="469"/>
        <v>0</v>
      </c>
      <c r="T3604" s="20">
        <f t="shared" si="471"/>
        <v>0</v>
      </c>
      <c r="U3604" s="17">
        <f>IFERROR(SUMIF('LISTA DE EMBARQUE'!B:B,MICRO!E:E,'LISTA DE EMBARQUE'!G:G),"")</f>
        <v>0</v>
      </c>
      <c r="V3604" s="12" t="str">
        <f>IFERROR(VLOOKUP(Tabela1[[#This Row],[COD.MDE]],'LISTA DE EMBARQUE'!B:L,11,0),"")</f>
        <v/>
      </c>
      <c r="W3604" s="13" t="str">
        <f>IFERROR(COUNTIF(#REF!,Tabela1[[#This Row],[Colunas5]]),"")</f>
        <v/>
      </c>
      <c r="X3604" s="14">
        <f>Tabela1[[#This Row],[QIANTIDADE EXPEDIDA]]*Tabela1[[#This Row],[PESO UNI]]</f>
        <v>0</v>
      </c>
      <c r="Y3604" s="14">
        <f t="shared" si="472"/>
        <v>0</v>
      </c>
      <c r="Z3604" s="21">
        <f>Tabela1[[#This Row],[PESO TOTAL]]-Tabela1[[#This Row],[Peso Expedido]]</f>
        <v>0</v>
      </c>
      <c r="AA3604" s="18"/>
      <c r="AB3604" s="15"/>
      <c r="AC3604" s="15"/>
      <c r="AD3604" s="15"/>
      <c r="AE3604" s="15"/>
      <c r="AF3604" s="15"/>
      <c r="AG3604" s="15"/>
      <c r="AH3604" s="15"/>
      <c r="AI3604" s="40" t="str">
        <f t="shared" si="479"/>
        <v>ok</v>
      </c>
      <c r="AJ3604" s="5"/>
      <c r="AK3604" t="str">
        <f>Tabela1[[#This Row],[Coluna1]]&amp;Tabela1[[#This Row],[PEDIDO]]</f>
        <v/>
      </c>
      <c r="AL3604"/>
      <c r="AM3604"/>
      <c r="AN3604"/>
      <c r="AO3604" t="str">
        <f t="shared" si="476"/>
        <v>/</v>
      </c>
      <c r="AP3604" t="str">
        <f>Tabela1[[#This Row],[TAG]]&amp;Tabela1[[#This Row],[PEDIDO]]&amp;Tabela1[[#This Row],[PRODUTO]]</f>
        <v/>
      </c>
      <c r="AQ3604" s="23" t="str">
        <f>Tabela1[[#This Row],[PRODUTO]]&amp;Tabela1[[#This Row],[TAG]]</f>
        <v/>
      </c>
      <c r="AR3604" s="27">
        <f>Tabela1[[#This Row],[PESO TOTAL]]*Tabela1[[#This Row],[MATÉRIA PRIMA]]</f>
        <v>0</v>
      </c>
      <c r="AS3604" s="28">
        <f>Tabela1[[#This Row],[PESO TOTAL]]*Tabela1[[#This Row],[PREPARAÇÃO ]]</f>
        <v>0</v>
      </c>
      <c r="AT3604" s="28">
        <f>Tabela1[[#This Row],[PESO TOTAL]]*Tabela1[[#This Row],[CALDEIRARIA]]</f>
        <v>0</v>
      </c>
      <c r="AU3604" s="28">
        <f>Tabela1[[#This Row],[PESO TOTAL]]*Tabela1[[#This Row],[SOLDA]]</f>
        <v>0</v>
      </c>
      <c r="AV3604" s="28">
        <f>Tabela1[[#This Row],[PESO TOTAL]]*Tabela1[[#This Row],[ACABAMENTO]]</f>
        <v>0</v>
      </c>
      <c r="AW3604" s="28">
        <f>Tabela1[[#This Row],[PESO TOTAL]]*Tabela1[[#This Row],[PRONTO ACABADO]]</f>
        <v>0</v>
      </c>
      <c r="AX3604" s="29">
        <f>Tabela1[[#This Row],[PESO TOTAL]]*Tabela1[[#This Row],[EXPEDIÇÃO ]]</f>
        <v>0</v>
      </c>
      <c r="AY3604" s="28" t="str">
        <f>Tabela1[[#This Row],[PEDIDO]]&amp;Tabela1[[#This Row],[PRODUTO]]</f>
        <v/>
      </c>
      <c r="AZ3604" s="44">
        <f>IF(AF3604="",0,IF(ISTEXT(AF3604),H3604*VALUE(SUBSTITUTE(AF3604,"%",""))/100,H3604*AF3604))-Tabela1[[#This Row],[PRONTO ACABADO2]]</f>
        <v>0</v>
      </c>
      <c r="BA3604" s="44">
        <f>IF(AG3604="",0,IF(ISTEXT(AG3604),H3604*VALUE(SUBSTITUTE(AG3604,"%",""))/100,H3604*AG3604))-Tabela1[[#This Row],[PESO EXPEDIDO2]]</f>
        <v>0</v>
      </c>
      <c r="BB3604" s="44">
        <f t="shared" si="477"/>
        <v>0</v>
      </c>
      <c r="BC3604" s="44">
        <f t="shared" si="478"/>
        <v>0</v>
      </c>
      <c r="BD3604" s="165"/>
    </row>
    <row r="3605" spans="1:56" ht="15.75" hidden="1" customHeight="1" x14ac:dyDescent="0.25">
      <c r="A3605" s="6"/>
      <c r="B3605" s="22"/>
      <c r="C3605" s="7"/>
      <c r="D3605" s="46"/>
      <c r="E3605" s="7"/>
      <c r="F3605" s="7"/>
      <c r="G3605" s="24"/>
      <c r="H3605" s="41">
        <f>Tabela1[[#This Row],[PESO UNI]]*Tabela1[[#This Row],[QTE]]</f>
        <v>0</v>
      </c>
      <c r="I3605" s="7"/>
      <c r="J3605" s="8"/>
      <c r="K3605" s="8"/>
      <c r="L3605" s="9"/>
      <c r="M3605" s="10"/>
      <c r="N3605" s="11"/>
      <c r="O3605" s="12"/>
      <c r="P3605" s="13"/>
      <c r="Q3605" s="14">
        <f>Tabela1[[#This Row],[QTDE/ Fabricação]]-Tabela1[[#This Row],[QTE]]</f>
        <v>0</v>
      </c>
      <c r="R3605" s="19">
        <f t="shared" si="470"/>
        <v>0</v>
      </c>
      <c r="S3605" s="19">
        <f t="shared" si="469"/>
        <v>0</v>
      </c>
      <c r="T3605" s="20">
        <f t="shared" si="471"/>
        <v>0</v>
      </c>
      <c r="U3605" s="17">
        <f>IFERROR(SUMIF('LISTA DE EMBARQUE'!B:B,MICRO!E:E,'LISTA DE EMBARQUE'!G:G),"")</f>
        <v>0</v>
      </c>
      <c r="V3605" s="12" t="str">
        <f>IFERROR(VLOOKUP(Tabela1[[#This Row],[COD.MDE]],'LISTA DE EMBARQUE'!B:L,11,0),"")</f>
        <v/>
      </c>
      <c r="W3605" s="13" t="str">
        <f>IFERROR(COUNTIF(#REF!,Tabela1[[#This Row],[Colunas5]]),"")</f>
        <v/>
      </c>
      <c r="X3605" s="14">
        <f>Tabela1[[#This Row],[QIANTIDADE EXPEDIDA]]*Tabela1[[#This Row],[PESO UNI]]</f>
        <v>0</v>
      </c>
      <c r="Y3605" s="14">
        <f t="shared" si="472"/>
        <v>0</v>
      </c>
      <c r="Z3605" s="21">
        <f>Tabela1[[#This Row],[PESO TOTAL]]-Tabela1[[#This Row],[Peso Expedido]]</f>
        <v>0</v>
      </c>
      <c r="AA3605" s="18"/>
      <c r="AB3605" s="15"/>
      <c r="AC3605" s="15"/>
      <c r="AD3605" s="15"/>
      <c r="AE3605" s="15"/>
      <c r="AF3605" s="15"/>
      <c r="AG3605" s="15"/>
      <c r="AH3605" s="15"/>
      <c r="AI3605" s="40" t="str">
        <f t="shared" si="479"/>
        <v>ok</v>
      </c>
      <c r="AJ3605" s="5"/>
      <c r="AK3605" t="str">
        <f>Tabela1[[#This Row],[Coluna1]]&amp;Tabela1[[#This Row],[PEDIDO]]</f>
        <v/>
      </c>
      <c r="AL3605"/>
      <c r="AM3605"/>
      <c r="AN3605"/>
      <c r="AO3605" t="str">
        <f t="shared" si="476"/>
        <v>/</v>
      </c>
      <c r="AP3605" t="str">
        <f>Tabela1[[#This Row],[TAG]]&amp;Tabela1[[#This Row],[PEDIDO]]&amp;Tabela1[[#This Row],[PRODUTO]]</f>
        <v/>
      </c>
      <c r="AQ3605" s="23" t="str">
        <f>Tabela1[[#This Row],[PRODUTO]]&amp;Tabela1[[#This Row],[TAG]]</f>
        <v/>
      </c>
      <c r="AR3605" s="27">
        <f>Tabela1[[#This Row],[PESO TOTAL]]*Tabela1[[#This Row],[MATÉRIA PRIMA]]</f>
        <v>0</v>
      </c>
      <c r="AS3605" s="28">
        <f>Tabela1[[#This Row],[PESO TOTAL]]*Tabela1[[#This Row],[PREPARAÇÃO ]]</f>
        <v>0</v>
      </c>
      <c r="AT3605" s="28">
        <f>Tabela1[[#This Row],[PESO TOTAL]]*Tabela1[[#This Row],[CALDEIRARIA]]</f>
        <v>0</v>
      </c>
      <c r="AU3605" s="28">
        <f>Tabela1[[#This Row],[PESO TOTAL]]*Tabela1[[#This Row],[SOLDA]]</f>
        <v>0</v>
      </c>
      <c r="AV3605" s="28">
        <f>Tabela1[[#This Row],[PESO TOTAL]]*Tabela1[[#This Row],[ACABAMENTO]]</f>
        <v>0</v>
      </c>
      <c r="AW3605" s="28">
        <f>Tabela1[[#This Row],[PESO TOTAL]]*Tabela1[[#This Row],[PRONTO ACABADO]]</f>
        <v>0</v>
      </c>
      <c r="AX3605" s="29">
        <f>Tabela1[[#This Row],[PESO TOTAL]]*Tabela1[[#This Row],[EXPEDIÇÃO ]]</f>
        <v>0</v>
      </c>
      <c r="AY3605" s="28" t="str">
        <f>Tabela1[[#This Row],[PEDIDO]]&amp;Tabela1[[#This Row],[PRODUTO]]</f>
        <v/>
      </c>
      <c r="AZ3605" s="44">
        <f>IF(AF3605="",0,IF(ISTEXT(AF3605),H3605*VALUE(SUBSTITUTE(AF3605,"%",""))/100,H3605*AF3605))-Tabela1[[#This Row],[PRONTO ACABADO2]]</f>
        <v>0</v>
      </c>
      <c r="BA3605" s="44">
        <f>IF(AG3605="",0,IF(ISTEXT(AG3605),H3605*VALUE(SUBSTITUTE(AG3605,"%",""))/100,H3605*AG3605))-Tabela1[[#This Row],[PESO EXPEDIDO2]]</f>
        <v>0</v>
      </c>
      <c r="BB3605" s="44">
        <f t="shared" si="477"/>
        <v>0</v>
      </c>
      <c r="BC3605" s="44">
        <f t="shared" si="478"/>
        <v>0</v>
      </c>
      <c r="BD3605" s="165"/>
    </row>
    <row r="3606" spans="1:56" ht="15.75" hidden="1" customHeight="1" x14ac:dyDescent="0.25">
      <c r="A3606" s="6"/>
      <c r="B3606" s="22"/>
      <c r="C3606" s="7"/>
      <c r="D3606" s="46"/>
      <c r="E3606" s="7"/>
      <c r="F3606" s="7"/>
      <c r="G3606" s="24"/>
      <c r="H3606" s="41">
        <f>Tabela1[[#This Row],[PESO UNI]]*Tabela1[[#This Row],[QTE]]</f>
        <v>0</v>
      </c>
      <c r="I3606" s="7"/>
      <c r="J3606" s="8"/>
      <c r="K3606" s="8"/>
      <c r="L3606" s="9"/>
      <c r="M3606" s="10"/>
      <c r="N3606" s="11"/>
      <c r="O3606" s="12"/>
      <c r="P3606" s="13"/>
      <c r="Q3606" s="14">
        <f>Tabela1[[#This Row],[QTDE/ Fabricação]]-Tabela1[[#This Row],[QTE]]</f>
        <v>0</v>
      </c>
      <c r="R3606" s="19">
        <f t="shared" si="470"/>
        <v>0</v>
      </c>
      <c r="S3606" s="19">
        <f t="shared" si="469"/>
        <v>0</v>
      </c>
      <c r="T3606" s="20">
        <f t="shared" si="471"/>
        <v>0</v>
      </c>
      <c r="U3606" s="17">
        <f>IFERROR(SUMIF('LISTA DE EMBARQUE'!B:B,MICRO!E:E,'LISTA DE EMBARQUE'!G:G),"")</f>
        <v>0</v>
      </c>
      <c r="V3606" s="12" t="str">
        <f>IFERROR(VLOOKUP(Tabela1[[#This Row],[COD.MDE]],'LISTA DE EMBARQUE'!B:L,11,0),"")</f>
        <v/>
      </c>
      <c r="W3606" s="13" t="str">
        <f>IFERROR(COUNTIF(#REF!,Tabela1[[#This Row],[Colunas5]]),"")</f>
        <v/>
      </c>
      <c r="X3606" s="14">
        <f>Tabela1[[#This Row],[QIANTIDADE EXPEDIDA]]*Tabela1[[#This Row],[PESO UNI]]</f>
        <v>0</v>
      </c>
      <c r="Y3606" s="14">
        <f t="shared" si="472"/>
        <v>0</v>
      </c>
      <c r="Z3606" s="21">
        <f>Tabela1[[#This Row],[PESO TOTAL]]-Tabela1[[#This Row],[Peso Expedido]]</f>
        <v>0</v>
      </c>
      <c r="AA3606" s="18"/>
      <c r="AB3606" s="15"/>
      <c r="AC3606" s="15"/>
      <c r="AD3606" s="15"/>
      <c r="AE3606" s="15"/>
      <c r="AF3606" s="15"/>
      <c r="AG3606" s="15"/>
      <c r="AH3606" s="15"/>
      <c r="AI3606" s="40" t="str">
        <f t="shared" si="479"/>
        <v>ok</v>
      </c>
      <c r="AJ3606" s="5"/>
      <c r="AK3606" t="str">
        <f>Tabela1[[#This Row],[Coluna1]]&amp;Tabela1[[#This Row],[PEDIDO]]</f>
        <v/>
      </c>
      <c r="AL3606"/>
      <c r="AM3606"/>
      <c r="AN3606"/>
      <c r="AO3606" t="str">
        <f t="shared" si="476"/>
        <v>/</v>
      </c>
      <c r="AP3606" t="str">
        <f>Tabela1[[#This Row],[TAG]]&amp;Tabela1[[#This Row],[PEDIDO]]&amp;Tabela1[[#This Row],[PRODUTO]]</f>
        <v/>
      </c>
      <c r="AQ3606" s="23" t="str">
        <f>Tabela1[[#This Row],[PRODUTO]]&amp;Tabela1[[#This Row],[TAG]]</f>
        <v/>
      </c>
      <c r="AR3606" s="27">
        <f>Tabela1[[#This Row],[PESO TOTAL]]*Tabela1[[#This Row],[MATÉRIA PRIMA]]</f>
        <v>0</v>
      </c>
      <c r="AS3606" s="28">
        <f>Tabela1[[#This Row],[PESO TOTAL]]*Tabela1[[#This Row],[PREPARAÇÃO ]]</f>
        <v>0</v>
      </c>
      <c r="AT3606" s="28">
        <f>Tabela1[[#This Row],[PESO TOTAL]]*Tabela1[[#This Row],[CALDEIRARIA]]</f>
        <v>0</v>
      </c>
      <c r="AU3606" s="28">
        <f>Tabela1[[#This Row],[PESO TOTAL]]*Tabela1[[#This Row],[SOLDA]]</f>
        <v>0</v>
      </c>
      <c r="AV3606" s="28">
        <f>Tabela1[[#This Row],[PESO TOTAL]]*Tabela1[[#This Row],[ACABAMENTO]]</f>
        <v>0</v>
      </c>
      <c r="AW3606" s="28">
        <f>Tabela1[[#This Row],[PESO TOTAL]]*Tabela1[[#This Row],[PRONTO ACABADO]]</f>
        <v>0</v>
      </c>
      <c r="AX3606" s="29">
        <f>Tabela1[[#This Row],[PESO TOTAL]]*Tabela1[[#This Row],[EXPEDIÇÃO ]]</f>
        <v>0</v>
      </c>
      <c r="AY3606" s="28" t="str">
        <f>Tabela1[[#This Row],[PEDIDO]]&amp;Tabela1[[#This Row],[PRODUTO]]</f>
        <v/>
      </c>
      <c r="AZ3606" s="44">
        <f>IF(AF3606="",0,IF(ISTEXT(AF3606),H3606*VALUE(SUBSTITUTE(AF3606,"%",""))/100,H3606*AF3606))-Tabela1[[#This Row],[PRONTO ACABADO2]]</f>
        <v>0</v>
      </c>
      <c r="BA3606" s="44">
        <f>IF(AG3606="",0,IF(ISTEXT(AG3606),H3606*VALUE(SUBSTITUTE(AG3606,"%",""))/100,H3606*AG3606))-Tabela1[[#This Row],[PESO EXPEDIDO2]]</f>
        <v>0</v>
      </c>
      <c r="BB3606" s="44">
        <f t="shared" si="477"/>
        <v>0</v>
      </c>
      <c r="BC3606" s="44">
        <f t="shared" si="478"/>
        <v>0</v>
      </c>
      <c r="BD3606" s="165"/>
    </row>
    <row r="3607" spans="1:56" ht="15.75" hidden="1" customHeight="1" x14ac:dyDescent="0.25">
      <c r="A3607" s="6"/>
      <c r="B3607" s="22"/>
      <c r="C3607" s="7"/>
      <c r="D3607" s="46"/>
      <c r="E3607" s="7"/>
      <c r="F3607" s="7"/>
      <c r="G3607" s="24"/>
      <c r="H3607" s="41">
        <f>Tabela1[[#This Row],[PESO UNI]]*Tabela1[[#This Row],[QTE]]</f>
        <v>0</v>
      </c>
      <c r="I3607" s="7"/>
      <c r="J3607" s="8"/>
      <c r="K3607" s="8"/>
      <c r="L3607" s="9"/>
      <c r="M3607" s="10"/>
      <c r="N3607" s="11"/>
      <c r="O3607" s="12"/>
      <c r="P3607" s="13"/>
      <c r="Q3607" s="14">
        <f>Tabela1[[#This Row],[QTDE/ Fabricação]]-Tabela1[[#This Row],[QTE]]</f>
        <v>0</v>
      </c>
      <c r="R3607" s="19">
        <f t="shared" si="470"/>
        <v>0</v>
      </c>
      <c r="S3607" s="19">
        <f t="shared" si="469"/>
        <v>0</v>
      </c>
      <c r="T3607" s="20">
        <f t="shared" si="471"/>
        <v>0</v>
      </c>
      <c r="U3607" s="17">
        <f>IFERROR(SUMIF('LISTA DE EMBARQUE'!B:B,MICRO!E:E,'LISTA DE EMBARQUE'!G:G),"")</f>
        <v>0</v>
      </c>
      <c r="V3607" s="12" t="str">
        <f>IFERROR(VLOOKUP(Tabela1[[#This Row],[COD.MDE]],'LISTA DE EMBARQUE'!B:L,11,0),"")</f>
        <v/>
      </c>
      <c r="W3607" s="13" t="str">
        <f>IFERROR(COUNTIF(#REF!,Tabela1[[#This Row],[Colunas5]]),"")</f>
        <v/>
      </c>
      <c r="X3607" s="14">
        <f>Tabela1[[#This Row],[QIANTIDADE EXPEDIDA]]*Tabela1[[#This Row],[PESO UNI]]</f>
        <v>0</v>
      </c>
      <c r="Y3607" s="14">
        <f t="shared" si="472"/>
        <v>0</v>
      </c>
      <c r="Z3607" s="21">
        <f>Tabela1[[#This Row],[PESO TOTAL]]-Tabela1[[#This Row],[Peso Expedido]]</f>
        <v>0</v>
      </c>
      <c r="AA3607" s="18"/>
      <c r="AB3607" s="15"/>
      <c r="AC3607" s="15"/>
      <c r="AD3607" s="15"/>
      <c r="AE3607" s="15"/>
      <c r="AF3607" s="15"/>
      <c r="AG3607" s="15"/>
      <c r="AH3607" s="15"/>
      <c r="AI3607" s="40" t="str">
        <f t="shared" si="479"/>
        <v>ok</v>
      </c>
      <c r="AJ3607" s="5"/>
      <c r="AK3607" t="str">
        <f>Tabela1[[#This Row],[Coluna1]]&amp;Tabela1[[#This Row],[PEDIDO]]</f>
        <v/>
      </c>
      <c r="AL3607"/>
      <c r="AM3607"/>
      <c r="AN3607"/>
      <c r="AO3607" t="str">
        <f t="shared" si="476"/>
        <v>/</v>
      </c>
      <c r="AP3607" t="str">
        <f>Tabela1[[#This Row],[TAG]]&amp;Tabela1[[#This Row],[PEDIDO]]&amp;Tabela1[[#This Row],[PRODUTO]]</f>
        <v/>
      </c>
      <c r="AQ3607" s="23" t="str">
        <f>Tabela1[[#This Row],[PRODUTO]]&amp;Tabela1[[#This Row],[TAG]]</f>
        <v/>
      </c>
      <c r="AR3607" s="27">
        <f>Tabela1[[#This Row],[PESO TOTAL]]*Tabela1[[#This Row],[MATÉRIA PRIMA]]</f>
        <v>0</v>
      </c>
      <c r="AS3607" s="28">
        <f>Tabela1[[#This Row],[PESO TOTAL]]*Tabela1[[#This Row],[PREPARAÇÃO ]]</f>
        <v>0</v>
      </c>
      <c r="AT3607" s="28">
        <f>Tabela1[[#This Row],[PESO TOTAL]]*Tabela1[[#This Row],[CALDEIRARIA]]</f>
        <v>0</v>
      </c>
      <c r="AU3607" s="28">
        <f>Tabela1[[#This Row],[PESO TOTAL]]*Tabela1[[#This Row],[SOLDA]]</f>
        <v>0</v>
      </c>
      <c r="AV3607" s="28">
        <f>Tabela1[[#This Row],[PESO TOTAL]]*Tabela1[[#This Row],[ACABAMENTO]]</f>
        <v>0</v>
      </c>
      <c r="AW3607" s="28">
        <f>Tabela1[[#This Row],[PESO TOTAL]]*Tabela1[[#This Row],[PRONTO ACABADO]]</f>
        <v>0</v>
      </c>
      <c r="AX3607" s="29">
        <f>Tabela1[[#This Row],[PESO TOTAL]]*Tabela1[[#This Row],[EXPEDIÇÃO ]]</f>
        <v>0</v>
      </c>
      <c r="AY3607" s="28" t="str">
        <f>Tabela1[[#This Row],[PEDIDO]]&amp;Tabela1[[#This Row],[PRODUTO]]</f>
        <v/>
      </c>
      <c r="AZ3607" s="44">
        <f>IF(AF3607="",0,IF(ISTEXT(AF3607),H3607*VALUE(SUBSTITUTE(AF3607,"%",""))/100,H3607*AF3607))-Tabela1[[#This Row],[PRONTO ACABADO2]]</f>
        <v>0</v>
      </c>
      <c r="BA3607" s="44">
        <f>IF(AG3607="",0,IF(ISTEXT(AG3607),H3607*VALUE(SUBSTITUTE(AG3607,"%",""))/100,H3607*AG3607))-Tabela1[[#This Row],[PESO EXPEDIDO2]]</f>
        <v>0</v>
      </c>
      <c r="BB3607" s="44">
        <f t="shared" si="477"/>
        <v>0</v>
      </c>
      <c r="BC3607" s="44">
        <f t="shared" si="478"/>
        <v>0</v>
      </c>
      <c r="BD3607" s="165"/>
    </row>
    <row r="3608" spans="1:56" ht="15.75" hidden="1" customHeight="1" x14ac:dyDescent="0.25">
      <c r="A3608" s="6"/>
      <c r="B3608" s="22"/>
      <c r="C3608" s="7"/>
      <c r="D3608" s="46"/>
      <c r="E3608" s="7"/>
      <c r="F3608" s="7"/>
      <c r="G3608" s="24"/>
      <c r="H3608" s="41">
        <f>Tabela1[[#This Row],[PESO UNI]]*Tabela1[[#This Row],[QTE]]</f>
        <v>0</v>
      </c>
      <c r="I3608" s="7"/>
      <c r="J3608" s="8"/>
      <c r="K3608" s="8"/>
      <c r="L3608" s="9"/>
      <c r="M3608" s="10"/>
      <c r="N3608" s="11"/>
      <c r="O3608" s="12"/>
      <c r="P3608" s="13"/>
      <c r="Q3608" s="14">
        <f>Tabela1[[#This Row],[QTDE/ Fabricação]]-Tabela1[[#This Row],[QTE]]</f>
        <v>0</v>
      </c>
      <c r="R3608" s="19">
        <f t="shared" si="470"/>
        <v>0</v>
      </c>
      <c r="S3608" s="19">
        <f t="shared" si="469"/>
        <v>0</v>
      </c>
      <c r="T3608" s="20">
        <f t="shared" si="471"/>
        <v>0</v>
      </c>
      <c r="U3608" s="17">
        <f>IFERROR(SUMIF('LISTA DE EMBARQUE'!B:B,MICRO!E:E,'LISTA DE EMBARQUE'!G:G),"")</f>
        <v>0</v>
      </c>
      <c r="V3608" s="12" t="str">
        <f>IFERROR(VLOOKUP(Tabela1[[#This Row],[COD.MDE]],'LISTA DE EMBARQUE'!B:L,11,0),"")</f>
        <v/>
      </c>
      <c r="W3608" s="13" t="str">
        <f>IFERROR(COUNTIF(#REF!,Tabela1[[#This Row],[Colunas5]]),"")</f>
        <v/>
      </c>
      <c r="X3608" s="14">
        <f>Tabela1[[#This Row],[QIANTIDADE EXPEDIDA]]*Tabela1[[#This Row],[PESO UNI]]</f>
        <v>0</v>
      </c>
      <c r="Y3608" s="14">
        <f t="shared" si="472"/>
        <v>0</v>
      </c>
      <c r="Z3608" s="21">
        <f>Tabela1[[#This Row],[PESO TOTAL]]-Tabela1[[#This Row],[Peso Expedido]]</f>
        <v>0</v>
      </c>
      <c r="AA3608" s="18"/>
      <c r="AB3608" s="15"/>
      <c r="AC3608" s="15"/>
      <c r="AD3608" s="15"/>
      <c r="AE3608" s="15"/>
      <c r="AF3608" s="15"/>
      <c r="AG3608" s="15"/>
      <c r="AH3608" s="15"/>
      <c r="AI3608" s="40" t="str">
        <f t="shared" si="479"/>
        <v>ok</v>
      </c>
      <c r="AJ3608" s="5"/>
      <c r="AK3608" t="str">
        <f>Tabela1[[#This Row],[Coluna1]]&amp;Tabela1[[#This Row],[PEDIDO]]</f>
        <v/>
      </c>
      <c r="AL3608"/>
      <c r="AM3608"/>
      <c r="AN3608"/>
      <c r="AO3608" t="str">
        <f t="shared" si="476"/>
        <v>/</v>
      </c>
      <c r="AP3608" t="str">
        <f>Tabela1[[#This Row],[TAG]]&amp;Tabela1[[#This Row],[PEDIDO]]&amp;Tabela1[[#This Row],[PRODUTO]]</f>
        <v/>
      </c>
      <c r="AQ3608" s="23" t="str">
        <f>Tabela1[[#This Row],[PRODUTO]]&amp;Tabela1[[#This Row],[TAG]]</f>
        <v/>
      </c>
      <c r="AR3608" s="27">
        <f>Tabela1[[#This Row],[PESO TOTAL]]*Tabela1[[#This Row],[MATÉRIA PRIMA]]</f>
        <v>0</v>
      </c>
      <c r="AS3608" s="28">
        <f>Tabela1[[#This Row],[PESO TOTAL]]*Tabela1[[#This Row],[PREPARAÇÃO ]]</f>
        <v>0</v>
      </c>
      <c r="AT3608" s="28">
        <f>Tabela1[[#This Row],[PESO TOTAL]]*Tabela1[[#This Row],[CALDEIRARIA]]</f>
        <v>0</v>
      </c>
      <c r="AU3608" s="28">
        <f>Tabela1[[#This Row],[PESO TOTAL]]*Tabela1[[#This Row],[SOLDA]]</f>
        <v>0</v>
      </c>
      <c r="AV3608" s="28">
        <f>Tabela1[[#This Row],[PESO TOTAL]]*Tabela1[[#This Row],[ACABAMENTO]]</f>
        <v>0</v>
      </c>
      <c r="AW3608" s="28">
        <f>Tabela1[[#This Row],[PESO TOTAL]]*Tabela1[[#This Row],[PRONTO ACABADO]]</f>
        <v>0</v>
      </c>
      <c r="AX3608" s="29">
        <f>Tabela1[[#This Row],[PESO TOTAL]]*Tabela1[[#This Row],[EXPEDIÇÃO ]]</f>
        <v>0</v>
      </c>
      <c r="AY3608" s="28" t="str">
        <f>Tabela1[[#This Row],[PEDIDO]]&amp;Tabela1[[#This Row],[PRODUTO]]</f>
        <v/>
      </c>
      <c r="AZ3608" s="44">
        <f>IF(AF3608="",0,IF(ISTEXT(AF3608),H3608*VALUE(SUBSTITUTE(AF3608,"%",""))/100,H3608*AF3608))-Tabela1[[#This Row],[PRONTO ACABADO2]]</f>
        <v>0</v>
      </c>
      <c r="BA3608" s="44">
        <f>IF(AG3608="",0,IF(ISTEXT(AG3608),H3608*VALUE(SUBSTITUTE(AG3608,"%",""))/100,H3608*AG3608))-Tabela1[[#This Row],[PESO EXPEDIDO2]]</f>
        <v>0</v>
      </c>
      <c r="BB3608" s="44">
        <f t="shared" si="477"/>
        <v>0</v>
      </c>
      <c r="BC3608" s="44">
        <f t="shared" si="478"/>
        <v>0</v>
      </c>
      <c r="BD3608" s="165"/>
    </row>
    <row r="3609" spans="1:56" ht="15.75" hidden="1" customHeight="1" x14ac:dyDescent="0.25">
      <c r="A3609" s="6"/>
      <c r="B3609" s="22"/>
      <c r="C3609" s="7"/>
      <c r="D3609" s="46"/>
      <c r="E3609" s="7"/>
      <c r="F3609" s="7"/>
      <c r="G3609" s="24"/>
      <c r="H3609" s="41">
        <f>Tabela1[[#This Row],[PESO UNI]]*Tabela1[[#This Row],[QTE]]</f>
        <v>0</v>
      </c>
      <c r="I3609" s="7"/>
      <c r="J3609" s="8"/>
      <c r="K3609" s="8"/>
      <c r="L3609" s="9"/>
      <c r="M3609" s="10"/>
      <c r="N3609" s="11"/>
      <c r="O3609" s="12"/>
      <c r="P3609" s="13"/>
      <c r="Q3609" s="14">
        <f>Tabela1[[#This Row],[QTDE/ Fabricação]]-Tabela1[[#This Row],[QTE]]</f>
        <v>0</v>
      </c>
      <c r="R3609" s="19">
        <f t="shared" si="470"/>
        <v>0</v>
      </c>
      <c r="S3609" s="19">
        <f t="shared" si="469"/>
        <v>0</v>
      </c>
      <c r="T3609" s="20">
        <f t="shared" si="471"/>
        <v>0</v>
      </c>
      <c r="U3609" s="17">
        <f>IFERROR(SUMIF('LISTA DE EMBARQUE'!B:B,MICRO!E:E,'LISTA DE EMBARQUE'!G:G),"")</f>
        <v>0</v>
      </c>
      <c r="V3609" s="12" t="str">
        <f>IFERROR(VLOOKUP(Tabela1[[#This Row],[COD.MDE]],'LISTA DE EMBARQUE'!B:L,11,0),"")</f>
        <v/>
      </c>
      <c r="W3609" s="13" t="str">
        <f>IFERROR(COUNTIF(#REF!,Tabela1[[#This Row],[Colunas5]]),"")</f>
        <v/>
      </c>
      <c r="X3609" s="14">
        <f>Tabela1[[#This Row],[QIANTIDADE EXPEDIDA]]*Tabela1[[#This Row],[PESO UNI]]</f>
        <v>0</v>
      </c>
      <c r="Y3609" s="14">
        <f t="shared" si="472"/>
        <v>0</v>
      </c>
      <c r="Z3609" s="21">
        <f>Tabela1[[#This Row],[PESO TOTAL]]-Tabela1[[#This Row],[Peso Expedido]]</f>
        <v>0</v>
      </c>
      <c r="AA3609" s="18"/>
      <c r="AB3609" s="15"/>
      <c r="AC3609" s="15"/>
      <c r="AD3609" s="15"/>
      <c r="AE3609" s="15"/>
      <c r="AF3609" s="15"/>
      <c r="AG3609" s="15"/>
      <c r="AH3609" s="15"/>
      <c r="AI3609" s="40" t="str">
        <f t="shared" si="479"/>
        <v>ok</v>
      </c>
      <c r="AJ3609" s="5"/>
      <c r="AK3609" t="str">
        <f>Tabela1[[#This Row],[Coluna1]]&amp;Tabela1[[#This Row],[PEDIDO]]</f>
        <v/>
      </c>
      <c r="AL3609"/>
      <c r="AM3609"/>
      <c r="AN3609"/>
      <c r="AO3609" t="str">
        <f t="shared" si="476"/>
        <v>/</v>
      </c>
      <c r="AP3609" t="str">
        <f>Tabela1[[#This Row],[TAG]]&amp;Tabela1[[#This Row],[PEDIDO]]&amp;Tabela1[[#This Row],[PRODUTO]]</f>
        <v/>
      </c>
      <c r="AQ3609" s="23" t="str">
        <f>Tabela1[[#This Row],[PRODUTO]]&amp;Tabela1[[#This Row],[TAG]]</f>
        <v/>
      </c>
      <c r="AR3609" s="27">
        <f>Tabela1[[#This Row],[PESO TOTAL]]*Tabela1[[#This Row],[MATÉRIA PRIMA]]</f>
        <v>0</v>
      </c>
      <c r="AS3609" s="28">
        <f>Tabela1[[#This Row],[PESO TOTAL]]*Tabela1[[#This Row],[PREPARAÇÃO ]]</f>
        <v>0</v>
      </c>
      <c r="AT3609" s="28">
        <f>Tabela1[[#This Row],[PESO TOTAL]]*Tabela1[[#This Row],[CALDEIRARIA]]</f>
        <v>0</v>
      </c>
      <c r="AU3609" s="28">
        <f>Tabela1[[#This Row],[PESO TOTAL]]*Tabela1[[#This Row],[SOLDA]]</f>
        <v>0</v>
      </c>
      <c r="AV3609" s="28">
        <f>Tabela1[[#This Row],[PESO TOTAL]]*Tabela1[[#This Row],[ACABAMENTO]]</f>
        <v>0</v>
      </c>
      <c r="AW3609" s="28">
        <f>Tabela1[[#This Row],[PESO TOTAL]]*Tabela1[[#This Row],[PRONTO ACABADO]]</f>
        <v>0</v>
      </c>
      <c r="AX3609" s="29">
        <f>Tabela1[[#This Row],[PESO TOTAL]]*Tabela1[[#This Row],[EXPEDIÇÃO ]]</f>
        <v>0</v>
      </c>
      <c r="AY3609" s="28" t="str">
        <f>Tabela1[[#This Row],[PEDIDO]]&amp;Tabela1[[#This Row],[PRODUTO]]</f>
        <v/>
      </c>
      <c r="AZ3609" s="44">
        <f>IF(AF3609="",0,IF(ISTEXT(AF3609),H3609*VALUE(SUBSTITUTE(AF3609,"%",""))/100,H3609*AF3609))-Tabela1[[#This Row],[PRONTO ACABADO2]]</f>
        <v>0</v>
      </c>
      <c r="BA3609" s="44">
        <f>IF(AG3609="",0,IF(ISTEXT(AG3609),H3609*VALUE(SUBSTITUTE(AG3609,"%",""))/100,H3609*AG3609))-Tabela1[[#This Row],[PESO EXPEDIDO2]]</f>
        <v>0</v>
      </c>
      <c r="BB3609" s="44">
        <f t="shared" si="477"/>
        <v>0</v>
      </c>
      <c r="BC3609" s="44">
        <f t="shared" si="478"/>
        <v>0</v>
      </c>
      <c r="BD3609" s="165"/>
    </row>
    <row r="3610" spans="1:56" ht="15.75" hidden="1" customHeight="1" x14ac:dyDescent="0.25">
      <c r="A3610" s="6"/>
      <c r="B3610" s="22"/>
      <c r="C3610" s="7"/>
      <c r="D3610" s="46"/>
      <c r="E3610" s="7"/>
      <c r="F3610" s="7"/>
      <c r="G3610" s="24"/>
      <c r="H3610" s="41">
        <f>Tabela1[[#This Row],[PESO UNI]]*Tabela1[[#This Row],[QTE]]</f>
        <v>0</v>
      </c>
      <c r="I3610" s="7"/>
      <c r="J3610" s="8"/>
      <c r="K3610" s="8"/>
      <c r="L3610" s="9"/>
      <c r="M3610" s="10"/>
      <c r="N3610" s="11"/>
      <c r="O3610" s="12"/>
      <c r="P3610" s="13"/>
      <c r="Q3610" s="14">
        <f>Tabela1[[#This Row],[QTDE/ Fabricação]]-Tabela1[[#This Row],[QTE]]</f>
        <v>0</v>
      </c>
      <c r="R3610" s="19">
        <f t="shared" si="470"/>
        <v>0</v>
      </c>
      <c r="S3610" s="19">
        <f t="shared" si="469"/>
        <v>0</v>
      </c>
      <c r="T3610" s="20">
        <f t="shared" si="471"/>
        <v>0</v>
      </c>
      <c r="U3610" s="17">
        <f>IFERROR(SUMIF('LISTA DE EMBARQUE'!B:B,MICRO!E:E,'LISTA DE EMBARQUE'!G:G),"")</f>
        <v>0</v>
      </c>
      <c r="V3610" s="12" t="str">
        <f>IFERROR(VLOOKUP(Tabela1[[#This Row],[COD.MDE]],'LISTA DE EMBARQUE'!B:L,11,0),"")</f>
        <v/>
      </c>
      <c r="W3610" s="13" t="str">
        <f>IFERROR(COUNTIF(#REF!,Tabela1[[#This Row],[Colunas5]]),"")</f>
        <v/>
      </c>
      <c r="X3610" s="14">
        <f>Tabela1[[#This Row],[QIANTIDADE EXPEDIDA]]*Tabela1[[#This Row],[PESO UNI]]</f>
        <v>0</v>
      </c>
      <c r="Y3610" s="14">
        <f t="shared" si="472"/>
        <v>0</v>
      </c>
      <c r="Z3610" s="21">
        <f>Tabela1[[#This Row],[PESO TOTAL]]-Tabela1[[#This Row],[Peso Expedido]]</f>
        <v>0</v>
      </c>
      <c r="AA3610" s="18"/>
      <c r="AB3610" s="15"/>
      <c r="AC3610" s="15"/>
      <c r="AD3610" s="15"/>
      <c r="AE3610" s="15"/>
      <c r="AF3610" s="15"/>
      <c r="AG3610" s="15"/>
      <c r="AH3610" s="15"/>
      <c r="AI3610" s="40" t="str">
        <f t="shared" si="479"/>
        <v>ok</v>
      </c>
      <c r="AJ3610" s="5"/>
      <c r="AK3610" t="str">
        <f>Tabela1[[#This Row],[Coluna1]]&amp;Tabela1[[#This Row],[PEDIDO]]</f>
        <v/>
      </c>
      <c r="AL3610"/>
      <c r="AM3610"/>
      <c r="AN3610"/>
      <c r="AO3610" t="str">
        <f t="shared" si="476"/>
        <v>/</v>
      </c>
      <c r="AP3610" t="str">
        <f>Tabela1[[#This Row],[TAG]]&amp;Tabela1[[#This Row],[PEDIDO]]&amp;Tabela1[[#This Row],[PRODUTO]]</f>
        <v/>
      </c>
      <c r="AQ3610" s="23" t="str">
        <f>Tabela1[[#This Row],[PRODUTO]]&amp;Tabela1[[#This Row],[TAG]]</f>
        <v/>
      </c>
      <c r="AR3610" s="27">
        <f>Tabela1[[#This Row],[PESO TOTAL]]*Tabela1[[#This Row],[MATÉRIA PRIMA]]</f>
        <v>0</v>
      </c>
      <c r="AS3610" s="28">
        <f>Tabela1[[#This Row],[PESO TOTAL]]*Tabela1[[#This Row],[PREPARAÇÃO ]]</f>
        <v>0</v>
      </c>
      <c r="AT3610" s="28">
        <f>Tabela1[[#This Row],[PESO TOTAL]]*Tabela1[[#This Row],[CALDEIRARIA]]</f>
        <v>0</v>
      </c>
      <c r="AU3610" s="28">
        <f>Tabela1[[#This Row],[PESO TOTAL]]*Tabela1[[#This Row],[SOLDA]]</f>
        <v>0</v>
      </c>
      <c r="AV3610" s="28">
        <f>Tabela1[[#This Row],[PESO TOTAL]]*Tabela1[[#This Row],[ACABAMENTO]]</f>
        <v>0</v>
      </c>
      <c r="AW3610" s="28">
        <f>Tabela1[[#This Row],[PESO TOTAL]]*Tabela1[[#This Row],[PRONTO ACABADO]]</f>
        <v>0</v>
      </c>
      <c r="AX3610" s="29">
        <f>Tabela1[[#This Row],[PESO TOTAL]]*Tabela1[[#This Row],[EXPEDIÇÃO ]]</f>
        <v>0</v>
      </c>
      <c r="AY3610" s="28" t="str">
        <f>Tabela1[[#This Row],[PEDIDO]]&amp;Tabela1[[#This Row],[PRODUTO]]</f>
        <v/>
      </c>
      <c r="AZ3610" s="44">
        <f>IF(AF3610="",0,IF(ISTEXT(AF3610),H3610*VALUE(SUBSTITUTE(AF3610,"%",""))/100,H3610*AF3610))-Tabela1[[#This Row],[PRONTO ACABADO2]]</f>
        <v>0</v>
      </c>
      <c r="BA3610" s="44">
        <f>IF(AG3610="",0,IF(ISTEXT(AG3610),H3610*VALUE(SUBSTITUTE(AG3610,"%",""))/100,H3610*AG3610))-Tabela1[[#This Row],[PESO EXPEDIDO2]]</f>
        <v>0</v>
      </c>
      <c r="BB3610" s="44">
        <f t="shared" si="477"/>
        <v>0</v>
      </c>
      <c r="BC3610" s="44">
        <f t="shared" si="478"/>
        <v>0</v>
      </c>
      <c r="BD3610" s="165"/>
    </row>
    <row r="3611" spans="1:56" ht="15.75" hidden="1" customHeight="1" x14ac:dyDescent="0.25">
      <c r="A3611" s="6"/>
      <c r="B3611" s="22"/>
      <c r="C3611" s="7"/>
      <c r="D3611" s="46"/>
      <c r="E3611" s="7"/>
      <c r="F3611" s="7"/>
      <c r="G3611" s="24"/>
      <c r="H3611" s="41">
        <f>Tabela1[[#This Row],[PESO UNI]]*Tabela1[[#This Row],[QTE]]</f>
        <v>0</v>
      </c>
      <c r="I3611" s="7"/>
      <c r="J3611" s="8"/>
      <c r="K3611" s="8"/>
      <c r="L3611" s="9"/>
      <c r="M3611" s="10"/>
      <c r="N3611" s="11"/>
      <c r="O3611" s="12"/>
      <c r="P3611" s="13"/>
      <c r="Q3611" s="14">
        <f>Tabela1[[#This Row],[QTDE/ Fabricação]]-Tabela1[[#This Row],[QTE]]</f>
        <v>0</v>
      </c>
      <c r="R3611" s="19">
        <f t="shared" si="470"/>
        <v>0</v>
      </c>
      <c r="S3611" s="19">
        <f t="shared" si="469"/>
        <v>0</v>
      </c>
      <c r="T3611" s="20">
        <f t="shared" si="471"/>
        <v>0</v>
      </c>
      <c r="U3611" s="17">
        <f>IFERROR(SUMIF('LISTA DE EMBARQUE'!B:B,MICRO!E:E,'LISTA DE EMBARQUE'!G:G),"")</f>
        <v>0</v>
      </c>
      <c r="V3611" s="12" t="str">
        <f>IFERROR(VLOOKUP(Tabela1[[#This Row],[COD.MDE]],'LISTA DE EMBARQUE'!B:L,11,0),"")</f>
        <v/>
      </c>
      <c r="W3611" s="13" t="str">
        <f>IFERROR(COUNTIF(#REF!,Tabela1[[#This Row],[Colunas5]]),"")</f>
        <v/>
      </c>
      <c r="X3611" s="14">
        <f>Tabela1[[#This Row],[QIANTIDADE EXPEDIDA]]*Tabela1[[#This Row],[PESO UNI]]</f>
        <v>0</v>
      </c>
      <c r="Y3611" s="14">
        <f t="shared" si="472"/>
        <v>0</v>
      </c>
      <c r="Z3611" s="21">
        <f>Tabela1[[#This Row],[PESO TOTAL]]-Tabela1[[#This Row],[Peso Expedido]]</f>
        <v>0</v>
      </c>
      <c r="AA3611" s="18"/>
      <c r="AB3611" s="15"/>
      <c r="AC3611" s="15"/>
      <c r="AD3611" s="15"/>
      <c r="AE3611" s="15"/>
      <c r="AF3611" s="15"/>
      <c r="AG3611" s="15"/>
      <c r="AH3611" s="15"/>
      <c r="AI3611" s="40" t="str">
        <f t="shared" si="479"/>
        <v>ok</v>
      </c>
      <c r="AJ3611" s="5"/>
      <c r="AK3611" t="str">
        <f>Tabela1[[#This Row],[Coluna1]]&amp;Tabela1[[#This Row],[PEDIDO]]</f>
        <v/>
      </c>
      <c r="AL3611"/>
      <c r="AM3611"/>
      <c r="AN3611"/>
      <c r="AO3611" t="str">
        <f t="shared" si="476"/>
        <v>/</v>
      </c>
      <c r="AP3611" t="str">
        <f>Tabela1[[#This Row],[TAG]]&amp;Tabela1[[#This Row],[PEDIDO]]&amp;Tabela1[[#This Row],[PRODUTO]]</f>
        <v/>
      </c>
      <c r="AQ3611" s="23" t="str">
        <f>Tabela1[[#This Row],[PRODUTO]]&amp;Tabela1[[#This Row],[TAG]]</f>
        <v/>
      </c>
      <c r="AR3611" s="27">
        <f>Tabela1[[#This Row],[PESO TOTAL]]*Tabela1[[#This Row],[MATÉRIA PRIMA]]</f>
        <v>0</v>
      </c>
      <c r="AS3611" s="28">
        <f>Tabela1[[#This Row],[PESO TOTAL]]*Tabela1[[#This Row],[PREPARAÇÃO ]]</f>
        <v>0</v>
      </c>
      <c r="AT3611" s="28">
        <f>Tabela1[[#This Row],[PESO TOTAL]]*Tabela1[[#This Row],[CALDEIRARIA]]</f>
        <v>0</v>
      </c>
      <c r="AU3611" s="28">
        <f>Tabela1[[#This Row],[PESO TOTAL]]*Tabela1[[#This Row],[SOLDA]]</f>
        <v>0</v>
      </c>
      <c r="AV3611" s="28">
        <f>Tabela1[[#This Row],[PESO TOTAL]]*Tabela1[[#This Row],[ACABAMENTO]]</f>
        <v>0</v>
      </c>
      <c r="AW3611" s="28">
        <f>Tabela1[[#This Row],[PESO TOTAL]]*Tabela1[[#This Row],[PRONTO ACABADO]]</f>
        <v>0</v>
      </c>
      <c r="AX3611" s="29">
        <f>Tabela1[[#This Row],[PESO TOTAL]]*Tabela1[[#This Row],[EXPEDIÇÃO ]]</f>
        <v>0</v>
      </c>
      <c r="AY3611" s="28" t="str">
        <f>Tabela1[[#This Row],[PEDIDO]]&amp;Tabela1[[#This Row],[PRODUTO]]</f>
        <v/>
      </c>
      <c r="AZ3611" s="44">
        <f>IF(AF3611="",0,IF(ISTEXT(AF3611),H3611*VALUE(SUBSTITUTE(AF3611,"%",""))/100,H3611*AF3611))-Tabela1[[#This Row],[PRONTO ACABADO2]]</f>
        <v>0</v>
      </c>
      <c r="BA3611" s="44">
        <f>IF(AG3611="",0,IF(ISTEXT(AG3611),H3611*VALUE(SUBSTITUTE(AG3611,"%",""))/100,H3611*AG3611))-Tabela1[[#This Row],[PESO EXPEDIDO2]]</f>
        <v>0</v>
      </c>
      <c r="BB3611" s="44">
        <f t="shared" si="477"/>
        <v>0</v>
      </c>
      <c r="BC3611" s="44">
        <f t="shared" si="478"/>
        <v>0</v>
      </c>
      <c r="BD3611" s="165"/>
    </row>
    <row r="3612" spans="1:56" ht="15.75" hidden="1" customHeight="1" x14ac:dyDescent="0.25">
      <c r="A3612" s="6"/>
      <c r="B3612" s="22"/>
      <c r="C3612" s="7"/>
      <c r="D3612" s="46"/>
      <c r="E3612" s="7"/>
      <c r="F3612" s="7"/>
      <c r="G3612" s="24"/>
      <c r="H3612" s="41">
        <f>Tabela1[[#This Row],[PESO UNI]]*Tabela1[[#This Row],[QTE]]</f>
        <v>0</v>
      </c>
      <c r="I3612" s="7"/>
      <c r="J3612" s="8"/>
      <c r="K3612" s="8"/>
      <c r="L3612" s="9"/>
      <c r="M3612" s="10"/>
      <c r="N3612" s="11"/>
      <c r="O3612" s="12"/>
      <c r="P3612" s="13"/>
      <c r="Q3612" s="14">
        <f>Tabela1[[#This Row],[QTDE/ Fabricação]]-Tabela1[[#This Row],[QTE]]</f>
        <v>0</v>
      </c>
      <c r="R3612" s="19">
        <f t="shared" si="470"/>
        <v>0</v>
      </c>
      <c r="S3612" s="19">
        <f t="shared" si="469"/>
        <v>0</v>
      </c>
      <c r="T3612" s="20">
        <f t="shared" si="471"/>
        <v>0</v>
      </c>
      <c r="U3612" s="17">
        <f>IFERROR(SUMIF('LISTA DE EMBARQUE'!B:B,MICRO!E:E,'LISTA DE EMBARQUE'!G:G),"")</f>
        <v>0</v>
      </c>
      <c r="V3612" s="12" t="str">
        <f>IFERROR(VLOOKUP(Tabela1[[#This Row],[COD.MDE]],'LISTA DE EMBARQUE'!B:L,11,0),"")</f>
        <v/>
      </c>
      <c r="W3612" s="13" t="str">
        <f>IFERROR(COUNTIF(#REF!,Tabela1[[#This Row],[Colunas5]]),"")</f>
        <v/>
      </c>
      <c r="X3612" s="14">
        <f>Tabela1[[#This Row],[QIANTIDADE EXPEDIDA]]*Tabela1[[#This Row],[PESO UNI]]</f>
        <v>0</v>
      </c>
      <c r="Y3612" s="14">
        <f t="shared" si="472"/>
        <v>0</v>
      </c>
      <c r="Z3612" s="21">
        <f>Tabela1[[#This Row],[PESO TOTAL]]-Tabela1[[#This Row],[Peso Expedido]]</f>
        <v>0</v>
      </c>
      <c r="AA3612" s="18"/>
      <c r="AB3612" s="15"/>
      <c r="AC3612" s="15"/>
      <c r="AD3612" s="15"/>
      <c r="AE3612" s="15"/>
      <c r="AF3612" s="15"/>
      <c r="AG3612" s="15"/>
      <c r="AH3612" s="15"/>
      <c r="AI3612" s="40" t="str">
        <f t="shared" si="479"/>
        <v>ok</v>
      </c>
      <c r="AJ3612" s="5"/>
      <c r="AK3612" t="str">
        <f>Tabela1[[#This Row],[Coluna1]]&amp;Tabela1[[#This Row],[PEDIDO]]</f>
        <v/>
      </c>
      <c r="AL3612"/>
      <c r="AM3612"/>
      <c r="AN3612"/>
      <c r="AO3612" t="str">
        <f t="shared" si="476"/>
        <v>/</v>
      </c>
      <c r="AP3612" t="str">
        <f>Tabela1[[#This Row],[TAG]]&amp;Tabela1[[#This Row],[PEDIDO]]&amp;Tabela1[[#This Row],[PRODUTO]]</f>
        <v/>
      </c>
      <c r="AQ3612" s="23" t="str">
        <f>Tabela1[[#This Row],[PRODUTO]]&amp;Tabela1[[#This Row],[TAG]]</f>
        <v/>
      </c>
      <c r="AR3612" s="27">
        <f>Tabela1[[#This Row],[PESO TOTAL]]*Tabela1[[#This Row],[MATÉRIA PRIMA]]</f>
        <v>0</v>
      </c>
      <c r="AS3612" s="28">
        <f>Tabela1[[#This Row],[PESO TOTAL]]*Tabela1[[#This Row],[PREPARAÇÃO ]]</f>
        <v>0</v>
      </c>
      <c r="AT3612" s="28">
        <f>Tabela1[[#This Row],[PESO TOTAL]]*Tabela1[[#This Row],[CALDEIRARIA]]</f>
        <v>0</v>
      </c>
      <c r="AU3612" s="28">
        <f>Tabela1[[#This Row],[PESO TOTAL]]*Tabela1[[#This Row],[SOLDA]]</f>
        <v>0</v>
      </c>
      <c r="AV3612" s="28">
        <f>Tabela1[[#This Row],[PESO TOTAL]]*Tabela1[[#This Row],[ACABAMENTO]]</f>
        <v>0</v>
      </c>
      <c r="AW3612" s="28">
        <f>Tabela1[[#This Row],[PESO TOTAL]]*Tabela1[[#This Row],[PRONTO ACABADO]]</f>
        <v>0</v>
      </c>
      <c r="AX3612" s="29">
        <f>Tabela1[[#This Row],[PESO TOTAL]]*Tabela1[[#This Row],[EXPEDIÇÃO ]]</f>
        <v>0</v>
      </c>
      <c r="AY3612" s="28" t="str">
        <f>Tabela1[[#This Row],[PEDIDO]]&amp;Tabela1[[#This Row],[PRODUTO]]</f>
        <v/>
      </c>
      <c r="AZ3612" s="44">
        <f>IF(AF3612="",0,IF(ISTEXT(AF3612),H3612*VALUE(SUBSTITUTE(AF3612,"%",""))/100,H3612*AF3612))-Tabela1[[#This Row],[PRONTO ACABADO2]]</f>
        <v>0</v>
      </c>
      <c r="BA3612" s="44">
        <f>IF(AG3612="",0,IF(ISTEXT(AG3612),H3612*VALUE(SUBSTITUTE(AG3612,"%",""))/100,H3612*AG3612))-Tabela1[[#This Row],[PESO EXPEDIDO2]]</f>
        <v>0</v>
      </c>
      <c r="BB3612" s="44">
        <f t="shared" si="477"/>
        <v>0</v>
      </c>
      <c r="BC3612" s="44">
        <f t="shared" si="478"/>
        <v>0</v>
      </c>
      <c r="BD3612" s="165"/>
    </row>
    <row r="3613" spans="1:56" ht="15.75" hidden="1" customHeight="1" x14ac:dyDescent="0.25">
      <c r="A3613" s="6"/>
      <c r="B3613" s="22"/>
      <c r="C3613" s="7"/>
      <c r="D3613" s="46"/>
      <c r="E3613" s="7"/>
      <c r="F3613" s="7"/>
      <c r="G3613" s="24"/>
      <c r="H3613" s="41">
        <f>Tabela1[[#This Row],[PESO UNI]]*Tabela1[[#This Row],[QTE]]</f>
        <v>0</v>
      </c>
      <c r="I3613" s="7"/>
      <c r="J3613" s="8"/>
      <c r="K3613" s="8"/>
      <c r="L3613" s="9"/>
      <c r="M3613" s="10"/>
      <c r="N3613" s="11"/>
      <c r="O3613" s="12"/>
      <c r="P3613" s="13"/>
      <c r="Q3613" s="14">
        <f>Tabela1[[#This Row],[QTDE/ Fabricação]]-Tabela1[[#This Row],[QTE]]</f>
        <v>0</v>
      </c>
      <c r="R3613" s="19">
        <f t="shared" si="470"/>
        <v>0</v>
      </c>
      <c r="S3613" s="19">
        <f t="shared" si="469"/>
        <v>0</v>
      </c>
      <c r="T3613" s="20">
        <f t="shared" si="471"/>
        <v>0</v>
      </c>
      <c r="U3613" s="17">
        <f>IFERROR(SUMIF('LISTA DE EMBARQUE'!B:B,MICRO!E:E,'LISTA DE EMBARQUE'!G:G),"")</f>
        <v>0</v>
      </c>
      <c r="V3613" s="12" t="str">
        <f>IFERROR(VLOOKUP(Tabela1[[#This Row],[COD.MDE]],'LISTA DE EMBARQUE'!B:L,11,0),"")</f>
        <v/>
      </c>
      <c r="W3613" s="13" t="str">
        <f>IFERROR(COUNTIF(#REF!,Tabela1[[#This Row],[Colunas5]]),"")</f>
        <v/>
      </c>
      <c r="X3613" s="14">
        <f>Tabela1[[#This Row],[QIANTIDADE EXPEDIDA]]*Tabela1[[#This Row],[PESO UNI]]</f>
        <v>0</v>
      </c>
      <c r="Y3613" s="14">
        <f t="shared" si="472"/>
        <v>0</v>
      </c>
      <c r="Z3613" s="21">
        <f>Tabela1[[#This Row],[PESO TOTAL]]-Tabela1[[#This Row],[Peso Expedido]]</f>
        <v>0</v>
      </c>
      <c r="AA3613" s="18"/>
      <c r="AB3613" s="15"/>
      <c r="AC3613" s="15"/>
      <c r="AD3613" s="15"/>
      <c r="AE3613" s="15"/>
      <c r="AF3613" s="15"/>
      <c r="AG3613" s="15"/>
      <c r="AH3613" s="15"/>
      <c r="AI3613" s="40" t="str">
        <f t="shared" si="479"/>
        <v>ok</v>
      </c>
      <c r="AJ3613" s="5"/>
      <c r="AK3613" t="str">
        <f>Tabela1[[#This Row],[Coluna1]]&amp;Tabela1[[#This Row],[PEDIDO]]</f>
        <v/>
      </c>
      <c r="AL3613"/>
      <c r="AM3613"/>
      <c r="AN3613"/>
      <c r="AO3613" t="str">
        <f t="shared" si="476"/>
        <v>/</v>
      </c>
      <c r="AP3613" t="str">
        <f>Tabela1[[#This Row],[TAG]]&amp;Tabela1[[#This Row],[PEDIDO]]&amp;Tabela1[[#This Row],[PRODUTO]]</f>
        <v/>
      </c>
      <c r="AQ3613" s="23" t="str">
        <f>Tabela1[[#This Row],[PRODUTO]]&amp;Tabela1[[#This Row],[TAG]]</f>
        <v/>
      </c>
      <c r="AR3613" s="27">
        <f>Tabela1[[#This Row],[PESO TOTAL]]*Tabela1[[#This Row],[MATÉRIA PRIMA]]</f>
        <v>0</v>
      </c>
      <c r="AS3613" s="28">
        <f>Tabela1[[#This Row],[PESO TOTAL]]*Tabela1[[#This Row],[PREPARAÇÃO ]]</f>
        <v>0</v>
      </c>
      <c r="AT3613" s="28">
        <f>Tabela1[[#This Row],[PESO TOTAL]]*Tabela1[[#This Row],[CALDEIRARIA]]</f>
        <v>0</v>
      </c>
      <c r="AU3613" s="28">
        <f>Tabela1[[#This Row],[PESO TOTAL]]*Tabela1[[#This Row],[SOLDA]]</f>
        <v>0</v>
      </c>
      <c r="AV3613" s="28">
        <f>Tabela1[[#This Row],[PESO TOTAL]]*Tabela1[[#This Row],[ACABAMENTO]]</f>
        <v>0</v>
      </c>
      <c r="AW3613" s="28">
        <f>Tabela1[[#This Row],[PESO TOTAL]]*Tabela1[[#This Row],[PRONTO ACABADO]]</f>
        <v>0</v>
      </c>
      <c r="AX3613" s="29">
        <f>Tabela1[[#This Row],[PESO TOTAL]]*Tabela1[[#This Row],[EXPEDIÇÃO ]]</f>
        <v>0</v>
      </c>
      <c r="AY3613" s="28" t="str">
        <f>Tabela1[[#This Row],[PEDIDO]]&amp;Tabela1[[#This Row],[PRODUTO]]</f>
        <v/>
      </c>
      <c r="AZ3613" s="44">
        <f>IF(AF3613="",0,IF(ISTEXT(AF3613),H3613*VALUE(SUBSTITUTE(AF3613,"%",""))/100,H3613*AF3613))-Tabela1[[#This Row],[PRONTO ACABADO2]]</f>
        <v>0</v>
      </c>
      <c r="BA3613" s="44">
        <f>IF(AG3613="",0,IF(ISTEXT(AG3613),H3613*VALUE(SUBSTITUTE(AG3613,"%",""))/100,H3613*AG3613))-Tabela1[[#This Row],[PESO EXPEDIDO2]]</f>
        <v>0</v>
      </c>
      <c r="BB3613" s="44">
        <f t="shared" si="477"/>
        <v>0</v>
      </c>
      <c r="BC3613" s="44">
        <f t="shared" si="478"/>
        <v>0</v>
      </c>
      <c r="BD3613" s="165"/>
    </row>
    <row r="3614" spans="1:56" ht="15.75" hidden="1" customHeight="1" x14ac:dyDescent="0.25">
      <c r="A3614" s="6"/>
      <c r="B3614" s="22"/>
      <c r="C3614" s="7"/>
      <c r="D3614" s="46"/>
      <c r="E3614" s="7"/>
      <c r="F3614" s="7"/>
      <c r="G3614" s="24"/>
      <c r="H3614" s="41">
        <f>Tabela1[[#This Row],[PESO UNI]]*Tabela1[[#This Row],[QTE]]</f>
        <v>0</v>
      </c>
      <c r="I3614" s="7"/>
      <c r="J3614" s="8"/>
      <c r="K3614" s="8"/>
      <c r="L3614" s="9"/>
      <c r="M3614" s="10"/>
      <c r="N3614" s="11"/>
      <c r="O3614" s="12"/>
      <c r="P3614" s="13"/>
      <c r="Q3614" s="14">
        <f>Tabela1[[#This Row],[QTDE/ Fabricação]]-Tabela1[[#This Row],[QTE]]</f>
        <v>0</v>
      </c>
      <c r="R3614" s="19">
        <f t="shared" si="470"/>
        <v>0</v>
      </c>
      <c r="S3614" s="19">
        <f t="shared" si="469"/>
        <v>0</v>
      </c>
      <c r="T3614" s="20">
        <f t="shared" si="471"/>
        <v>0</v>
      </c>
      <c r="U3614" s="17">
        <f>IFERROR(SUMIF('LISTA DE EMBARQUE'!B:B,MICRO!E:E,'LISTA DE EMBARQUE'!G:G),"")</f>
        <v>0</v>
      </c>
      <c r="V3614" s="12" t="str">
        <f>IFERROR(VLOOKUP(Tabela1[[#This Row],[COD.MDE]],'LISTA DE EMBARQUE'!B:L,11,0),"")</f>
        <v/>
      </c>
      <c r="W3614" s="13" t="str">
        <f>IFERROR(COUNTIF(#REF!,Tabela1[[#This Row],[Colunas5]]),"")</f>
        <v/>
      </c>
      <c r="X3614" s="14">
        <f>Tabela1[[#This Row],[QIANTIDADE EXPEDIDA]]*Tabela1[[#This Row],[PESO UNI]]</f>
        <v>0</v>
      </c>
      <c r="Y3614" s="14">
        <f t="shared" si="472"/>
        <v>0</v>
      </c>
      <c r="Z3614" s="21">
        <f>Tabela1[[#This Row],[PESO TOTAL]]-Tabela1[[#This Row],[Peso Expedido]]</f>
        <v>0</v>
      </c>
      <c r="AA3614" s="18"/>
      <c r="AB3614" s="15"/>
      <c r="AC3614" s="15"/>
      <c r="AD3614" s="15"/>
      <c r="AE3614" s="15"/>
      <c r="AF3614" s="15"/>
      <c r="AG3614" s="15"/>
      <c r="AH3614" s="15"/>
      <c r="AI3614" s="40" t="str">
        <f t="shared" si="479"/>
        <v>ok</v>
      </c>
      <c r="AJ3614" s="5"/>
      <c r="AK3614" t="str">
        <f>Tabela1[[#This Row],[Coluna1]]&amp;Tabela1[[#This Row],[PEDIDO]]</f>
        <v/>
      </c>
      <c r="AL3614"/>
      <c r="AM3614"/>
      <c r="AN3614"/>
      <c r="AO3614" t="str">
        <f t="shared" si="476"/>
        <v>/</v>
      </c>
      <c r="AP3614" t="str">
        <f>Tabela1[[#This Row],[TAG]]&amp;Tabela1[[#This Row],[PEDIDO]]&amp;Tabela1[[#This Row],[PRODUTO]]</f>
        <v/>
      </c>
      <c r="AQ3614" s="23" t="str">
        <f>Tabela1[[#This Row],[PRODUTO]]&amp;Tabela1[[#This Row],[TAG]]</f>
        <v/>
      </c>
      <c r="AR3614" s="27">
        <f>Tabela1[[#This Row],[PESO TOTAL]]*Tabela1[[#This Row],[MATÉRIA PRIMA]]</f>
        <v>0</v>
      </c>
      <c r="AS3614" s="28">
        <f>Tabela1[[#This Row],[PESO TOTAL]]*Tabela1[[#This Row],[PREPARAÇÃO ]]</f>
        <v>0</v>
      </c>
      <c r="AT3614" s="28">
        <f>Tabela1[[#This Row],[PESO TOTAL]]*Tabela1[[#This Row],[CALDEIRARIA]]</f>
        <v>0</v>
      </c>
      <c r="AU3614" s="28">
        <f>Tabela1[[#This Row],[PESO TOTAL]]*Tabela1[[#This Row],[SOLDA]]</f>
        <v>0</v>
      </c>
      <c r="AV3614" s="28">
        <f>Tabela1[[#This Row],[PESO TOTAL]]*Tabela1[[#This Row],[ACABAMENTO]]</f>
        <v>0</v>
      </c>
      <c r="AW3614" s="28">
        <f>Tabela1[[#This Row],[PESO TOTAL]]*Tabela1[[#This Row],[PRONTO ACABADO]]</f>
        <v>0</v>
      </c>
      <c r="AX3614" s="29">
        <f>Tabela1[[#This Row],[PESO TOTAL]]*Tabela1[[#This Row],[EXPEDIÇÃO ]]</f>
        <v>0</v>
      </c>
      <c r="AY3614" s="28" t="str">
        <f>Tabela1[[#This Row],[PEDIDO]]&amp;Tabela1[[#This Row],[PRODUTO]]</f>
        <v/>
      </c>
      <c r="AZ3614" s="44">
        <f>IF(AF3614="",0,IF(ISTEXT(AF3614),H3614*VALUE(SUBSTITUTE(AF3614,"%",""))/100,H3614*AF3614))-Tabela1[[#This Row],[PRONTO ACABADO2]]</f>
        <v>0</v>
      </c>
      <c r="BA3614" s="44">
        <f>IF(AG3614="",0,IF(ISTEXT(AG3614),H3614*VALUE(SUBSTITUTE(AG3614,"%",""))/100,H3614*AG3614))-Tabela1[[#This Row],[PESO EXPEDIDO2]]</f>
        <v>0</v>
      </c>
      <c r="BB3614" s="44">
        <f t="shared" si="477"/>
        <v>0</v>
      </c>
      <c r="BC3614" s="44">
        <f t="shared" si="478"/>
        <v>0</v>
      </c>
      <c r="BD3614" s="165"/>
    </row>
    <row r="3615" spans="1:56" ht="15.75" hidden="1" customHeight="1" x14ac:dyDescent="0.25">
      <c r="A3615" s="6"/>
      <c r="B3615" s="22"/>
      <c r="C3615" s="7"/>
      <c r="D3615" s="46"/>
      <c r="E3615" s="7"/>
      <c r="F3615" s="7"/>
      <c r="G3615" s="24"/>
      <c r="H3615" s="41">
        <f>Tabela1[[#This Row],[PESO UNI]]*Tabela1[[#This Row],[QTE]]</f>
        <v>0</v>
      </c>
      <c r="I3615" s="7"/>
      <c r="J3615" s="8"/>
      <c r="K3615" s="8"/>
      <c r="L3615" s="9"/>
      <c r="M3615" s="10"/>
      <c r="N3615" s="11"/>
      <c r="O3615" s="12"/>
      <c r="P3615" s="13"/>
      <c r="Q3615" s="14">
        <f>Tabela1[[#This Row],[QTDE/ Fabricação]]-Tabela1[[#This Row],[QTE]]</f>
        <v>0</v>
      </c>
      <c r="R3615" s="19">
        <f t="shared" si="470"/>
        <v>0</v>
      </c>
      <c r="S3615" s="19">
        <f t="shared" si="469"/>
        <v>0</v>
      </c>
      <c r="T3615" s="20">
        <f t="shared" si="471"/>
        <v>0</v>
      </c>
      <c r="U3615" s="17">
        <f>IFERROR(SUMIF('LISTA DE EMBARQUE'!B:B,MICRO!E:E,'LISTA DE EMBARQUE'!G:G),"")</f>
        <v>0</v>
      </c>
      <c r="V3615" s="12" t="str">
        <f>IFERROR(VLOOKUP(Tabela1[[#This Row],[COD.MDE]],'LISTA DE EMBARQUE'!B:L,11,0),"")</f>
        <v/>
      </c>
      <c r="W3615" s="13" t="str">
        <f>IFERROR(COUNTIF(#REF!,Tabela1[[#This Row],[Colunas5]]),"")</f>
        <v/>
      </c>
      <c r="X3615" s="14">
        <f>Tabela1[[#This Row],[QIANTIDADE EXPEDIDA]]*Tabela1[[#This Row],[PESO UNI]]</f>
        <v>0</v>
      </c>
      <c r="Y3615" s="14">
        <f t="shared" si="472"/>
        <v>0</v>
      </c>
      <c r="Z3615" s="21">
        <f>Tabela1[[#This Row],[PESO TOTAL]]-Tabela1[[#This Row],[Peso Expedido]]</f>
        <v>0</v>
      </c>
      <c r="AA3615" s="18"/>
      <c r="AB3615" s="15"/>
      <c r="AC3615" s="15"/>
      <c r="AD3615" s="15"/>
      <c r="AE3615" s="15"/>
      <c r="AF3615" s="15"/>
      <c r="AG3615" s="15"/>
      <c r="AH3615" s="15"/>
      <c r="AI3615" s="40" t="str">
        <f t="shared" si="479"/>
        <v>ok</v>
      </c>
      <c r="AJ3615" s="5"/>
      <c r="AK3615" t="str">
        <f>Tabela1[[#This Row],[Coluna1]]&amp;Tabela1[[#This Row],[PEDIDO]]</f>
        <v/>
      </c>
      <c r="AL3615"/>
      <c r="AM3615"/>
      <c r="AN3615"/>
      <c r="AO3615" t="str">
        <f t="shared" si="476"/>
        <v>/</v>
      </c>
      <c r="AP3615" t="str">
        <f>Tabela1[[#This Row],[TAG]]&amp;Tabela1[[#This Row],[PEDIDO]]&amp;Tabela1[[#This Row],[PRODUTO]]</f>
        <v/>
      </c>
      <c r="AQ3615" s="23" t="str">
        <f>Tabela1[[#This Row],[PRODUTO]]&amp;Tabela1[[#This Row],[TAG]]</f>
        <v/>
      </c>
      <c r="AR3615" s="27">
        <f>Tabela1[[#This Row],[PESO TOTAL]]*Tabela1[[#This Row],[MATÉRIA PRIMA]]</f>
        <v>0</v>
      </c>
      <c r="AS3615" s="28">
        <f>Tabela1[[#This Row],[PESO TOTAL]]*Tabela1[[#This Row],[PREPARAÇÃO ]]</f>
        <v>0</v>
      </c>
      <c r="AT3615" s="28">
        <f>Tabela1[[#This Row],[PESO TOTAL]]*Tabela1[[#This Row],[CALDEIRARIA]]</f>
        <v>0</v>
      </c>
      <c r="AU3615" s="28">
        <f>Tabela1[[#This Row],[PESO TOTAL]]*Tabela1[[#This Row],[SOLDA]]</f>
        <v>0</v>
      </c>
      <c r="AV3615" s="28">
        <f>Tabela1[[#This Row],[PESO TOTAL]]*Tabela1[[#This Row],[ACABAMENTO]]</f>
        <v>0</v>
      </c>
      <c r="AW3615" s="28">
        <f>Tabela1[[#This Row],[PESO TOTAL]]*Tabela1[[#This Row],[PRONTO ACABADO]]</f>
        <v>0</v>
      </c>
      <c r="AX3615" s="29">
        <f>Tabela1[[#This Row],[PESO TOTAL]]*Tabela1[[#This Row],[EXPEDIÇÃO ]]</f>
        <v>0</v>
      </c>
      <c r="AY3615" s="28" t="str">
        <f>Tabela1[[#This Row],[PEDIDO]]&amp;Tabela1[[#This Row],[PRODUTO]]</f>
        <v/>
      </c>
      <c r="AZ3615" s="44">
        <f>IF(AF3615="",0,IF(ISTEXT(AF3615),H3615*VALUE(SUBSTITUTE(AF3615,"%",""))/100,H3615*AF3615))-Tabela1[[#This Row],[PRONTO ACABADO2]]</f>
        <v>0</v>
      </c>
      <c r="BA3615" s="44">
        <f>IF(AG3615="",0,IF(ISTEXT(AG3615),H3615*VALUE(SUBSTITUTE(AG3615,"%",""))/100,H3615*AG3615))-Tabela1[[#This Row],[PESO EXPEDIDO2]]</f>
        <v>0</v>
      </c>
      <c r="BB3615" s="44">
        <f t="shared" si="477"/>
        <v>0</v>
      </c>
      <c r="BC3615" s="44">
        <f t="shared" si="478"/>
        <v>0</v>
      </c>
      <c r="BD3615" s="165"/>
    </row>
    <row r="3616" spans="1:56" ht="15.75" hidden="1" customHeight="1" x14ac:dyDescent="0.25">
      <c r="A3616" s="6"/>
      <c r="B3616" s="22"/>
      <c r="C3616" s="7"/>
      <c r="D3616" s="46"/>
      <c r="E3616" s="7"/>
      <c r="F3616" s="7"/>
      <c r="G3616" s="24"/>
      <c r="H3616" s="41">
        <f>Tabela1[[#This Row],[PESO UNI]]*Tabela1[[#This Row],[QTE]]</f>
        <v>0</v>
      </c>
      <c r="I3616" s="7"/>
      <c r="J3616" s="8"/>
      <c r="K3616" s="8"/>
      <c r="L3616" s="9"/>
      <c r="M3616" s="10"/>
      <c r="N3616" s="11"/>
      <c r="O3616" s="12"/>
      <c r="P3616" s="13"/>
      <c r="Q3616" s="14">
        <f>Tabela1[[#This Row],[QTDE/ Fabricação]]-Tabela1[[#This Row],[QTE]]</f>
        <v>0</v>
      </c>
      <c r="R3616" s="19">
        <f t="shared" si="470"/>
        <v>0</v>
      </c>
      <c r="S3616" s="19">
        <f t="shared" si="469"/>
        <v>0</v>
      </c>
      <c r="T3616" s="20">
        <f t="shared" si="471"/>
        <v>0</v>
      </c>
      <c r="U3616" s="17">
        <f>IFERROR(SUMIF('LISTA DE EMBARQUE'!B:B,MICRO!E:E,'LISTA DE EMBARQUE'!G:G),"")</f>
        <v>0</v>
      </c>
      <c r="V3616" s="12" t="str">
        <f>IFERROR(VLOOKUP(Tabela1[[#This Row],[COD.MDE]],'LISTA DE EMBARQUE'!B:L,11,0),"")</f>
        <v/>
      </c>
      <c r="W3616" s="13" t="str">
        <f>IFERROR(COUNTIF(#REF!,Tabela1[[#This Row],[Colunas5]]),"")</f>
        <v/>
      </c>
      <c r="X3616" s="14">
        <f>Tabela1[[#This Row],[QIANTIDADE EXPEDIDA]]*Tabela1[[#This Row],[PESO UNI]]</f>
        <v>0</v>
      </c>
      <c r="Y3616" s="14">
        <f t="shared" si="472"/>
        <v>0</v>
      </c>
      <c r="Z3616" s="21">
        <f>Tabela1[[#This Row],[PESO TOTAL]]-Tabela1[[#This Row],[Peso Expedido]]</f>
        <v>0</v>
      </c>
      <c r="AA3616" s="18"/>
      <c r="AB3616" s="15"/>
      <c r="AC3616" s="15"/>
      <c r="AD3616" s="15"/>
      <c r="AE3616" s="15"/>
      <c r="AF3616" s="15"/>
      <c r="AG3616" s="15"/>
      <c r="AH3616" s="15"/>
      <c r="AI3616" s="40" t="str">
        <f t="shared" si="479"/>
        <v>ok</v>
      </c>
      <c r="AJ3616" s="5"/>
      <c r="AK3616" t="str">
        <f>Tabela1[[#This Row],[Coluna1]]&amp;Tabela1[[#This Row],[PEDIDO]]</f>
        <v/>
      </c>
      <c r="AL3616"/>
      <c r="AM3616"/>
      <c r="AN3616"/>
      <c r="AO3616" t="str">
        <f t="shared" si="476"/>
        <v>/</v>
      </c>
      <c r="AP3616" t="str">
        <f>Tabela1[[#This Row],[TAG]]&amp;Tabela1[[#This Row],[PEDIDO]]&amp;Tabela1[[#This Row],[PRODUTO]]</f>
        <v/>
      </c>
      <c r="AQ3616" s="23" t="str">
        <f>Tabela1[[#This Row],[PRODUTO]]&amp;Tabela1[[#This Row],[TAG]]</f>
        <v/>
      </c>
      <c r="AR3616" s="27">
        <f>Tabela1[[#This Row],[PESO TOTAL]]*Tabela1[[#This Row],[MATÉRIA PRIMA]]</f>
        <v>0</v>
      </c>
      <c r="AS3616" s="28">
        <f>Tabela1[[#This Row],[PESO TOTAL]]*Tabela1[[#This Row],[PREPARAÇÃO ]]</f>
        <v>0</v>
      </c>
      <c r="AT3616" s="28">
        <f>Tabela1[[#This Row],[PESO TOTAL]]*Tabela1[[#This Row],[CALDEIRARIA]]</f>
        <v>0</v>
      </c>
      <c r="AU3616" s="28">
        <f>Tabela1[[#This Row],[PESO TOTAL]]*Tabela1[[#This Row],[SOLDA]]</f>
        <v>0</v>
      </c>
      <c r="AV3616" s="28">
        <f>Tabela1[[#This Row],[PESO TOTAL]]*Tabela1[[#This Row],[ACABAMENTO]]</f>
        <v>0</v>
      </c>
      <c r="AW3616" s="28">
        <f>Tabela1[[#This Row],[PESO TOTAL]]*Tabela1[[#This Row],[PRONTO ACABADO]]</f>
        <v>0</v>
      </c>
      <c r="AX3616" s="29">
        <f>Tabela1[[#This Row],[PESO TOTAL]]*Tabela1[[#This Row],[EXPEDIÇÃO ]]</f>
        <v>0</v>
      </c>
      <c r="AY3616" s="28" t="str">
        <f>Tabela1[[#This Row],[PEDIDO]]&amp;Tabela1[[#This Row],[PRODUTO]]</f>
        <v/>
      </c>
      <c r="AZ3616" s="44">
        <f>IF(AF3616="",0,IF(ISTEXT(AF3616),H3616*VALUE(SUBSTITUTE(AF3616,"%",""))/100,H3616*AF3616))-Tabela1[[#This Row],[PRONTO ACABADO2]]</f>
        <v>0</v>
      </c>
      <c r="BA3616" s="44">
        <f>IF(AG3616="",0,IF(ISTEXT(AG3616),H3616*VALUE(SUBSTITUTE(AG3616,"%",""))/100,H3616*AG3616))-Tabela1[[#This Row],[PESO EXPEDIDO2]]</f>
        <v>0</v>
      </c>
      <c r="BB3616" s="44">
        <f t="shared" si="477"/>
        <v>0</v>
      </c>
      <c r="BC3616" s="44">
        <f t="shared" si="478"/>
        <v>0</v>
      </c>
      <c r="BD3616" s="165"/>
    </row>
    <row r="3617" spans="1:56" ht="15.75" hidden="1" customHeight="1" x14ac:dyDescent="0.25">
      <c r="A3617" s="6"/>
      <c r="B3617" s="22"/>
      <c r="C3617" s="7"/>
      <c r="D3617" s="46"/>
      <c r="E3617" s="7"/>
      <c r="F3617" s="7"/>
      <c r="G3617" s="24"/>
      <c r="H3617" s="41">
        <f>Tabela1[[#This Row],[PESO UNI]]*Tabela1[[#This Row],[QTE]]</f>
        <v>0</v>
      </c>
      <c r="I3617" s="7"/>
      <c r="J3617" s="8"/>
      <c r="K3617" s="8"/>
      <c r="L3617" s="9"/>
      <c r="M3617" s="10"/>
      <c r="N3617" s="11"/>
      <c r="O3617" s="12"/>
      <c r="P3617" s="13"/>
      <c r="Q3617" s="14">
        <f>Tabela1[[#This Row],[QTDE/ Fabricação]]-Tabela1[[#This Row],[QTE]]</f>
        <v>0</v>
      </c>
      <c r="R3617" s="19">
        <f t="shared" si="470"/>
        <v>0</v>
      </c>
      <c r="S3617" s="19">
        <f t="shared" si="469"/>
        <v>0</v>
      </c>
      <c r="T3617" s="20">
        <f t="shared" si="471"/>
        <v>0</v>
      </c>
      <c r="U3617" s="17">
        <f>IFERROR(SUMIF('LISTA DE EMBARQUE'!B:B,MICRO!E:E,'LISTA DE EMBARQUE'!G:G),"")</f>
        <v>0</v>
      </c>
      <c r="V3617" s="12" t="str">
        <f>IFERROR(VLOOKUP(Tabela1[[#This Row],[COD.MDE]],'LISTA DE EMBARQUE'!B:L,11,0),"")</f>
        <v/>
      </c>
      <c r="W3617" s="13" t="str">
        <f>IFERROR(COUNTIF(#REF!,Tabela1[[#This Row],[Colunas5]]),"")</f>
        <v/>
      </c>
      <c r="X3617" s="14">
        <f>Tabela1[[#This Row],[QIANTIDADE EXPEDIDA]]*Tabela1[[#This Row],[PESO UNI]]</f>
        <v>0</v>
      </c>
      <c r="Y3617" s="14">
        <f t="shared" si="472"/>
        <v>0</v>
      </c>
      <c r="Z3617" s="21">
        <f>Tabela1[[#This Row],[PESO TOTAL]]-Tabela1[[#This Row],[Peso Expedido]]</f>
        <v>0</v>
      </c>
      <c r="AA3617" s="18"/>
      <c r="AB3617" s="15"/>
      <c r="AC3617" s="15"/>
      <c r="AD3617" s="15"/>
      <c r="AE3617" s="15"/>
      <c r="AF3617" s="15"/>
      <c r="AG3617" s="15"/>
      <c r="AH3617" s="15"/>
      <c r="AI3617" s="40" t="str">
        <f t="shared" si="479"/>
        <v>ok</v>
      </c>
      <c r="AJ3617" s="5"/>
      <c r="AK3617" t="str">
        <f>Tabela1[[#This Row],[Coluna1]]&amp;Tabela1[[#This Row],[PEDIDO]]</f>
        <v/>
      </c>
      <c r="AL3617"/>
      <c r="AM3617"/>
      <c r="AN3617"/>
      <c r="AO3617" t="str">
        <f t="shared" si="476"/>
        <v>/</v>
      </c>
      <c r="AP3617" t="str">
        <f>Tabela1[[#This Row],[TAG]]&amp;Tabela1[[#This Row],[PEDIDO]]&amp;Tabela1[[#This Row],[PRODUTO]]</f>
        <v/>
      </c>
      <c r="AQ3617" s="23" t="str">
        <f>Tabela1[[#This Row],[PRODUTO]]&amp;Tabela1[[#This Row],[TAG]]</f>
        <v/>
      </c>
      <c r="AR3617" s="27">
        <f>Tabela1[[#This Row],[PESO TOTAL]]*Tabela1[[#This Row],[MATÉRIA PRIMA]]</f>
        <v>0</v>
      </c>
      <c r="AS3617" s="28">
        <f>Tabela1[[#This Row],[PESO TOTAL]]*Tabela1[[#This Row],[PREPARAÇÃO ]]</f>
        <v>0</v>
      </c>
      <c r="AT3617" s="28">
        <f>Tabela1[[#This Row],[PESO TOTAL]]*Tabela1[[#This Row],[CALDEIRARIA]]</f>
        <v>0</v>
      </c>
      <c r="AU3617" s="28">
        <f>Tabela1[[#This Row],[PESO TOTAL]]*Tabela1[[#This Row],[SOLDA]]</f>
        <v>0</v>
      </c>
      <c r="AV3617" s="28">
        <f>Tabela1[[#This Row],[PESO TOTAL]]*Tabela1[[#This Row],[ACABAMENTO]]</f>
        <v>0</v>
      </c>
      <c r="AW3617" s="28">
        <f>Tabela1[[#This Row],[PESO TOTAL]]*Tabela1[[#This Row],[PRONTO ACABADO]]</f>
        <v>0</v>
      </c>
      <c r="AX3617" s="29">
        <f>Tabela1[[#This Row],[PESO TOTAL]]*Tabela1[[#This Row],[EXPEDIÇÃO ]]</f>
        <v>0</v>
      </c>
      <c r="AY3617" s="28" t="str">
        <f>Tabela1[[#This Row],[PEDIDO]]&amp;Tabela1[[#This Row],[PRODUTO]]</f>
        <v/>
      </c>
      <c r="AZ3617" s="44">
        <f>IF(AF3617="",0,IF(ISTEXT(AF3617),H3617*VALUE(SUBSTITUTE(AF3617,"%",""))/100,H3617*AF3617))-Tabela1[[#This Row],[PRONTO ACABADO2]]</f>
        <v>0</v>
      </c>
      <c r="BA3617" s="44">
        <f>IF(AG3617="",0,IF(ISTEXT(AG3617),H3617*VALUE(SUBSTITUTE(AG3617,"%",""))/100,H3617*AG3617))-Tabela1[[#This Row],[PESO EXPEDIDO2]]</f>
        <v>0</v>
      </c>
      <c r="BB3617" s="44">
        <f t="shared" si="477"/>
        <v>0</v>
      </c>
      <c r="BC3617" s="44">
        <f t="shared" si="478"/>
        <v>0</v>
      </c>
      <c r="BD3617" s="165"/>
    </row>
    <row r="3618" spans="1:56" ht="15.75" hidden="1" customHeight="1" x14ac:dyDescent="0.25">
      <c r="A3618" s="6"/>
      <c r="B3618" s="22"/>
      <c r="C3618" s="7"/>
      <c r="D3618" s="46"/>
      <c r="E3618" s="7"/>
      <c r="F3618" s="7"/>
      <c r="G3618" s="24"/>
      <c r="H3618" s="41">
        <f>Tabela1[[#This Row],[PESO UNI]]*Tabela1[[#This Row],[QTE]]</f>
        <v>0</v>
      </c>
      <c r="I3618" s="7"/>
      <c r="J3618" s="8"/>
      <c r="K3618" s="8"/>
      <c r="L3618" s="9"/>
      <c r="M3618" s="10"/>
      <c r="N3618" s="11"/>
      <c r="O3618" s="12"/>
      <c r="P3618" s="13"/>
      <c r="Q3618" s="14">
        <f>Tabela1[[#This Row],[QTDE/ Fabricação]]-Tabela1[[#This Row],[QTE]]</f>
        <v>0</v>
      </c>
      <c r="R3618" s="19">
        <f t="shared" si="470"/>
        <v>0</v>
      </c>
      <c r="S3618" s="19">
        <f t="shared" si="469"/>
        <v>0</v>
      </c>
      <c r="T3618" s="20">
        <f t="shared" si="471"/>
        <v>0</v>
      </c>
      <c r="U3618" s="17">
        <f>IFERROR(SUMIF('LISTA DE EMBARQUE'!B:B,MICRO!E:E,'LISTA DE EMBARQUE'!G:G),"")</f>
        <v>0</v>
      </c>
      <c r="V3618" s="12" t="str">
        <f>IFERROR(VLOOKUP(Tabela1[[#This Row],[COD.MDE]],'LISTA DE EMBARQUE'!B:L,11,0),"")</f>
        <v/>
      </c>
      <c r="W3618" s="13" t="str">
        <f>IFERROR(COUNTIF(#REF!,Tabela1[[#This Row],[Colunas5]]),"")</f>
        <v/>
      </c>
      <c r="X3618" s="14">
        <f>Tabela1[[#This Row],[QIANTIDADE EXPEDIDA]]*Tabela1[[#This Row],[PESO UNI]]</f>
        <v>0</v>
      </c>
      <c r="Y3618" s="14">
        <f t="shared" si="472"/>
        <v>0</v>
      </c>
      <c r="Z3618" s="21">
        <f>Tabela1[[#This Row],[PESO TOTAL]]-Tabela1[[#This Row],[Peso Expedido]]</f>
        <v>0</v>
      </c>
      <c r="AA3618" s="18"/>
      <c r="AB3618" s="15"/>
      <c r="AC3618" s="15"/>
      <c r="AD3618" s="15"/>
      <c r="AE3618" s="15"/>
      <c r="AF3618" s="15"/>
      <c r="AG3618" s="15"/>
      <c r="AH3618" s="15"/>
      <c r="AI3618" s="40" t="str">
        <f t="shared" si="479"/>
        <v>ok</v>
      </c>
      <c r="AJ3618" s="5"/>
      <c r="AK3618" t="str">
        <f>Tabela1[[#This Row],[Coluna1]]&amp;Tabela1[[#This Row],[PEDIDO]]</f>
        <v/>
      </c>
      <c r="AL3618"/>
      <c r="AM3618"/>
      <c r="AN3618"/>
      <c r="AO3618" t="str">
        <f t="shared" si="476"/>
        <v>/</v>
      </c>
      <c r="AP3618" t="str">
        <f>Tabela1[[#This Row],[TAG]]&amp;Tabela1[[#This Row],[PEDIDO]]&amp;Tabela1[[#This Row],[PRODUTO]]</f>
        <v/>
      </c>
      <c r="AQ3618" s="23" t="str">
        <f>Tabela1[[#This Row],[PRODUTO]]&amp;Tabela1[[#This Row],[TAG]]</f>
        <v/>
      </c>
      <c r="AR3618" s="27">
        <f>Tabela1[[#This Row],[PESO TOTAL]]*Tabela1[[#This Row],[MATÉRIA PRIMA]]</f>
        <v>0</v>
      </c>
      <c r="AS3618" s="28">
        <f>Tabela1[[#This Row],[PESO TOTAL]]*Tabela1[[#This Row],[PREPARAÇÃO ]]</f>
        <v>0</v>
      </c>
      <c r="AT3618" s="28">
        <f>Tabela1[[#This Row],[PESO TOTAL]]*Tabela1[[#This Row],[CALDEIRARIA]]</f>
        <v>0</v>
      </c>
      <c r="AU3618" s="28">
        <f>Tabela1[[#This Row],[PESO TOTAL]]*Tabela1[[#This Row],[SOLDA]]</f>
        <v>0</v>
      </c>
      <c r="AV3618" s="28">
        <f>Tabela1[[#This Row],[PESO TOTAL]]*Tabela1[[#This Row],[ACABAMENTO]]</f>
        <v>0</v>
      </c>
      <c r="AW3618" s="28">
        <f>Tabela1[[#This Row],[PESO TOTAL]]*Tabela1[[#This Row],[PRONTO ACABADO]]</f>
        <v>0</v>
      </c>
      <c r="AX3618" s="29">
        <f>Tabela1[[#This Row],[PESO TOTAL]]*Tabela1[[#This Row],[EXPEDIÇÃO ]]</f>
        <v>0</v>
      </c>
      <c r="AY3618" s="28" t="str">
        <f>Tabela1[[#This Row],[PEDIDO]]&amp;Tabela1[[#This Row],[PRODUTO]]</f>
        <v/>
      </c>
      <c r="AZ3618" s="44">
        <f>IF(AF3618="",0,IF(ISTEXT(AF3618),H3618*VALUE(SUBSTITUTE(AF3618,"%",""))/100,H3618*AF3618))-Tabela1[[#This Row],[PRONTO ACABADO2]]</f>
        <v>0</v>
      </c>
      <c r="BA3618" s="44">
        <f>IF(AG3618="",0,IF(ISTEXT(AG3618),H3618*VALUE(SUBSTITUTE(AG3618,"%",""))/100,H3618*AG3618))-Tabela1[[#This Row],[PESO EXPEDIDO2]]</f>
        <v>0</v>
      </c>
      <c r="BB3618" s="44">
        <f t="shared" si="477"/>
        <v>0</v>
      </c>
      <c r="BC3618" s="44">
        <f t="shared" si="478"/>
        <v>0</v>
      </c>
      <c r="BD3618" s="165"/>
    </row>
    <row r="3619" spans="1:56" ht="15.75" hidden="1" customHeight="1" x14ac:dyDescent="0.25">
      <c r="A3619" s="6"/>
      <c r="B3619" s="22"/>
      <c r="C3619" s="7"/>
      <c r="D3619" s="46"/>
      <c r="E3619" s="7"/>
      <c r="F3619" s="7"/>
      <c r="G3619" s="24"/>
      <c r="H3619" s="41">
        <f>Tabela1[[#This Row],[PESO UNI]]*Tabela1[[#This Row],[QTE]]</f>
        <v>0</v>
      </c>
      <c r="I3619" s="7"/>
      <c r="J3619" s="8"/>
      <c r="K3619" s="8"/>
      <c r="L3619" s="9"/>
      <c r="M3619" s="10"/>
      <c r="N3619" s="11"/>
      <c r="O3619" s="12"/>
      <c r="P3619" s="13"/>
      <c r="Q3619" s="14">
        <f>Tabela1[[#This Row],[QTDE/ Fabricação]]-Tabela1[[#This Row],[QTE]]</f>
        <v>0</v>
      </c>
      <c r="R3619" s="19">
        <f t="shared" si="470"/>
        <v>0</v>
      </c>
      <c r="S3619" s="19">
        <f t="shared" si="469"/>
        <v>0</v>
      </c>
      <c r="T3619" s="20">
        <f t="shared" si="471"/>
        <v>0</v>
      </c>
      <c r="U3619" s="17">
        <f>IFERROR(SUMIF('LISTA DE EMBARQUE'!B:B,MICRO!E:E,'LISTA DE EMBARQUE'!G:G),"")</f>
        <v>0</v>
      </c>
      <c r="V3619" s="12" t="str">
        <f>IFERROR(VLOOKUP(Tabela1[[#This Row],[COD.MDE]],'LISTA DE EMBARQUE'!B:L,11,0),"")</f>
        <v/>
      </c>
      <c r="W3619" s="13" t="str">
        <f>IFERROR(COUNTIF(#REF!,Tabela1[[#This Row],[Colunas5]]),"")</f>
        <v/>
      </c>
      <c r="X3619" s="14">
        <f>Tabela1[[#This Row],[QIANTIDADE EXPEDIDA]]*Tabela1[[#This Row],[PESO UNI]]</f>
        <v>0</v>
      </c>
      <c r="Y3619" s="14">
        <f t="shared" si="472"/>
        <v>0</v>
      </c>
      <c r="Z3619" s="21">
        <f>Tabela1[[#This Row],[PESO TOTAL]]-Tabela1[[#This Row],[Peso Expedido]]</f>
        <v>0</v>
      </c>
      <c r="AA3619" s="18"/>
      <c r="AB3619" s="15"/>
      <c r="AC3619" s="15"/>
      <c r="AD3619" s="15"/>
      <c r="AE3619" s="15"/>
      <c r="AF3619" s="15"/>
      <c r="AG3619" s="15"/>
      <c r="AH3619" s="15"/>
      <c r="AI3619" s="40" t="str">
        <f t="shared" si="479"/>
        <v>ok</v>
      </c>
      <c r="AJ3619" s="5"/>
      <c r="AK3619" t="str">
        <f>Tabela1[[#This Row],[Coluna1]]&amp;Tabela1[[#This Row],[PEDIDO]]</f>
        <v/>
      </c>
      <c r="AL3619"/>
      <c r="AM3619"/>
      <c r="AN3619"/>
      <c r="AO3619" t="str">
        <f t="shared" si="476"/>
        <v>/</v>
      </c>
      <c r="AP3619" t="str">
        <f>Tabela1[[#This Row],[TAG]]&amp;Tabela1[[#This Row],[PEDIDO]]&amp;Tabela1[[#This Row],[PRODUTO]]</f>
        <v/>
      </c>
      <c r="AQ3619" s="23" t="str">
        <f>Tabela1[[#This Row],[PRODUTO]]&amp;Tabela1[[#This Row],[TAG]]</f>
        <v/>
      </c>
      <c r="AR3619" s="27">
        <f>Tabela1[[#This Row],[PESO TOTAL]]*Tabela1[[#This Row],[MATÉRIA PRIMA]]</f>
        <v>0</v>
      </c>
      <c r="AS3619" s="28">
        <f>Tabela1[[#This Row],[PESO TOTAL]]*Tabela1[[#This Row],[PREPARAÇÃO ]]</f>
        <v>0</v>
      </c>
      <c r="AT3619" s="28">
        <f>Tabela1[[#This Row],[PESO TOTAL]]*Tabela1[[#This Row],[CALDEIRARIA]]</f>
        <v>0</v>
      </c>
      <c r="AU3619" s="28">
        <f>Tabela1[[#This Row],[PESO TOTAL]]*Tabela1[[#This Row],[SOLDA]]</f>
        <v>0</v>
      </c>
      <c r="AV3619" s="28">
        <f>Tabela1[[#This Row],[PESO TOTAL]]*Tabela1[[#This Row],[ACABAMENTO]]</f>
        <v>0</v>
      </c>
      <c r="AW3619" s="28">
        <f>Tabela1[[#This Row],[PESO TOTAL]]*Tabela1[[#This Row],[PRONTO ACABADO]]</f>
        <v>0</v>
      </c>
      <c r="AX3619" s="29">
        <f>Tabela1[[#This Row],[PESO TOTAL]]*Tabela1[[#This Row],[EXPEDIÇÃO ]]</f>
        <v>0</v>
      </c>
      <c r="AY3619" s="28" t="str">
        <f>Tabela1[[#This Row],[PEDIDO]]&amp;Tabela1[[#This Row],[PRODUTO]]</f>
        <v/>
      </c>
      <c r="AZ3619" s="44">
        <f>IF(AF3619="",0,IF(ISTEXT(AF3619),H3619*VALUE(SUBSTITUTE(AF3619,"%",""))/100,H3619*AF3619))-Tabela1[[#This Row],[PRONTO ACABADO2]]</f>
        <v>0</v>
      </c>
      <c r="BA3619" s="44">
        <f>IF(AG3619="",0,IF(ISTEXT(AG3619),H3619*VALUE(SUBSTITUTE(AG3619,"%",""))/100,H3619*AG3619))-Tabela1[[#This Row],[PESO EXPEDIDO2]]</f>
        <v>0</v>
      </c>
      <c r="BB3619" s="44">
        <f t="shared" si="477"/>
        <v>0</v>
      </c>
      <c r="BC3619" s="44">
        <f t="shared" si="478"/>
        <v>0</v>
      </c>
      <c r="BD3619" s="165"/>
    </row>
    <row r="3620" spans="1:56" ht="15.75" hidden="1" customHeight="1" x14ac:dyDescent="0.25">
      <c r="A3620" s="6"/>
      <c r="B3620" s="22"/>
      <c r="C3620" s="7"/>
      <c r="D3620" s="46"/>
      <c r="E3620" s="7"/>
      <c r="F3620" s="7"/>
      <c r="G3620" s="24"/>
      <c r="H3620" s="41">
        <f>Tabela1[[#This Row],[PESO UNI]]*Tabela1[[#This Row],[QTE]]</f>
        <v>0</v>
      </c>
      <c r="I3620" s="7"/>
      <c r="J3620" s="8"/>
      <c r="K3620" s="8"/>
      <c r="L3620" s="9"/>
      <c r="M3620" s="10"/>
      <c r="N3620" s="11"/>
      <c r="O3620" s="12"/>
      <c r="P3620" s="13"/>
      <c r="Q3620" s="14">
        <f>Tabela1[[#This Row],[QTDE/ Fabricação]]-Tabela1[[#This Row],[QTE]]</f>
        <v>0</v>
      </c>
      <c r="R3620" s="19">
        <f t="shared" si="470"/>
        <v>0</v>
      </c>
      <c r="S3620" s="19">
        <f t="shared" si="469"/>
        <v>0</v>
      </c>
      <c r="T3620" s="20">
        <f t="shared" si="471"/>
        <v>0</v>
      </c>
      <c r="U3620" s="17">
        <f>IFERROR(SUMIF('LISTA DE EMBARQUE'!B:B,MICRO!E:E,'LISTA DE EMBARQUE'!G:G),"")</f>
        <v>0</v>
      </c>
      <c r="V3620" s="12" t="str">
        <f>IFERROR(VLOOKUP(Tabela1[[#This Row],[COD.MDE]],'LISTA DE EMBARQUE'!B:L,11,0),"")</f>
        <v/>
      </c>
      <c r="W3620" s="13" t="str">
        <f>IFERROR(COUNTIF(#REF!,Tabela1[[#This Row],[Colunas5]]),"")</f>
        <v/>
      </c>
      <c r="X3620" s="14">
        <f>Tabela1[[#This Row],[QIANTIDADE EXPEDIDA]]*Tabela1[[#This Row],[PESO UNI]]</f>
        <v>0</v>
      </c>
      <c r="Y3620" s="14">
        <f t="shared" si="472"/>
        <v>0</v>
      </c>
      <c r="Z3620" s="21">
        <f>Tabela1[[#This Row],[PESO TOTAL]]-Tabela1[[#This Row],[Peso Expedido]]</f>
        <v>0</v>
      </c>
      <c r="AA3620" s="18"/>
      <c r="AB3620" s="15"/>
      <c r="AC3620" s="15"/>
      <c r="AD3620" s="15"/>
      <c r="AE3620" s="15"/>
      <c r="AF3620" s="15"/>
      <c r="AG3620" s="15"/>
      <c r="AH3620" s="15"/>
      <c r="AI3620" s="40" t="str">
        <f t="shared" si="479"/>
        <v>ok</v>
      </c>
      <c r="AJ3620" s="5"/>
      <c r="AK3620" t="str">
        <f>Tabela1[[#This Row],[Coluna1]]&amp;Tabela1[[#This Row],[PEDIDO]]</f>
        <v/>
      </c>
      <c r="AL3620"/>
      <c r="AM3620"/>
      <c r="AN3620"/>
      <c r="AO3620" t="str">
        <f t="shared" si="476"/>
        <v>/</v>
      </c>
      <c r="AP3620" t="str">
        <f>Tabela1[[#This Row],[TAG]]&amp;Tabela1[[#This Row],[PEDIDO]]&amp;Tabela1[[#This Row],[PRODUTO]]</f>
        <v/>
      </c>
      <c r="AQ3620" s="23" t="str">
        <f>Tabela1[[#This Row],[PRODUTO]]&amp;Tabela1[[#This Row],[TAG]]</f>
        <v/>
      </c>
      <c r="AR3620" s="27">
        <f>Tabela1[[#This Row],[PESO TOTAL]]*Tabela1[[#This Row],[MATÉRIA PRIMA]]</f>
        <v>0</v>
      </c>
      <c r="AS3620" s="28">
        <f>Tabela1[[#This Row],[PESO TOTAL]]*Tabela1[[#This Row],[PREPARAÇÃO ]]</f>
        <v>0</v>
      </c>
      <c r="AT3620" s="28">
        <f>Tabela1[[#This Row],[PESO TOTAL]]*Tabela1[[#This Row],[CALDEIRARIA]]</f>
        <v>0</v>
      </c>
      <c r="AU3620" s="28">
        <f>Tabela1[[#This Row],[PESO TOTAL]]*Tabela1[[#This Row],[SOLDA]]</f>
        <v>0</v>
      </c>
      <c r="AV3620" s="28">
        <f>Tabela1[[#This Row],[PESO TOTAL]]*Tabela1[[#This Row],[ACABAMENTO]]</f>
        <v>0</v>
      </c>
      <c r="AW3620" s="28">
        <f>Tabela1[[#This Row],[PESO TOTAL]]*Tabela1[[#This Row],[PRONTO ACABADO]]</f>
        <v>0</v>
      </c>
      <c r="AX3620" s="29">
        <f>Tabela1[[#This Row],[PESO TOTAL]]*Tabela1[[#This Row],[EXPEDIÇÃO ]]</f>
        <v>0</v>
      </c>
      <c r="AY3620" s="28" t="str">
        <f>Tabela1[[#This Row],[PEDIDO]]&amp;Tabela1[[#This Row],[PRODUTO]]</f>
        <v/>
      </c>
      <c r="AZ3620" s="44">
        <f>IF(AF3620="",0,IF(ISTEXT(AF3620),H3620*VALUE(SUBSTITUTE(AF3620,"%",""))/100,H3620*AF3620))-Tabela1[[#This Row],[PRONTO ACABADO2]]</f>
        <v>0</v>
      </c>
      <c r="BA3620" s="44">
        <f>IF(AG3620="",0,IF(ISTEXT(AG3620),H3620*VALUE(SUBSTITUTE(AG3620,"%",""))/100,H3620*AG3620))-Tabela1[[#This Row],[PESO EXPEDIDO2]]</f>
        <v>0</v>
      </c>
      <c r="BB3620" s="44">
        <f t="shared" si="477"/>
        <v>0</v>
      </c>
      <c r="BC3620" s="44">
        <f t="shared" si="478"/>
        <v>0</v>
      </c>
      <c r="BD3620" s="165"/>
    </row>
    <row r="3621" spans="1:56" ht="15.75" hidden="1" customHeight="1" x14ac:dyDescent="0.25">
      <c r="A3621" s="6"/>
      <c r="B3621" s="22"/>
      <c r="C3621" s="7"/>
      <c r="D3621" s="46"/>
      <c r="E3621" s="7"/>
      <c r="F3621" s="7"/>
      <c r="G3621" s="24"/>
      <c r="H3621" s="41">
        <f>Tabela1[[#This Row],[PESO UNI]]*Tabela1[[#This Row],[QTE]]</f>
        <v>0</v>
      </c>
      <c r="I3621" s="7"/>
      <c r="J3621" s="8"/>
      <c r="K3621" s="8"/>
      <c r="L3621" s="9"/>
      <c r="M3621" s="10"/>
      <c r="N3621" s="11"/>
      <c r="O3621" s="12"/>
      <c r="P3621" s="13"/>
      <c r="Q3621" s="14">
        <f>Tabela1[[#This Row],[QTDE/ Fabricação]]-Tabela1[[#This Row],[QTE]]</f>
        <v>0</v>
      </c>
      <c r="R3621" s="19">
        <f t="shared" si="470"/>
        <v>0</v>
      </c>
      <c r="S3621" s="19">
        <f t="shared" si="469"/>
        <v>0</v>
      </c>
      <c r="T3621" s="20">
        <f t="shared" si="471"/>
        <v>0</v>
      </c>
      <c r="U3621" s="17">
        <f>IFERROR(SUMIF('LISTA DE EMBARQUE'!B:B,MICRO!E:E,'LISTA DE EMBARQUE'!G:G),"")</f>
        <v>0</v>
      </c>
      <c r="V3621" s="12" t="str">
        <f>IFERROR(VLOOKUP(Tabela1[[#This Row],[COD.MDE]],'LISTA DE EMBARQUE'!B:L,11,0),"")</f>
        <v/>
      </c>
      <c r="W3621" s="13" t="str">
        <f>IFERROR(COUNTIF(#REF!,Tabela1[[#This Row],[Colunas5]]),"")</f>
        <v/>
      </c>
      <c r="X3621" s="14">
        <f>Tabela1[[#This Row],[QIANTIDADE EXPEDIDA]]*Tabela1[[#This Row],[PESO UNI]]</f>
        <v>0</v>
      </c>
      <c r="Y3621" s="14">
        <f t="shared" si="472"/>
        <v>0</v>
      </c>
      <c r="Z3621" s="21">
        <f>Tabela1[[#This Row],[PESO TOTAL]]-Tabela1[[#This Row],[Peso Expedido]]</f>
        <v>0</v>
      </c>
      <c r="AA3621" s="18"/>
      <c r="AB3621" s="15"/>
      <c r="AC3621" s="15"/>
      <c r="AD3621" s="15"/>
      <c r="AE3621" s="15"/>
      <c r="AF3621" s="15"/>
      <c r="AG3621" s="15"/>
      <c r="AH3621" s="15"/>
      <c r="AI3621" s="40" t="str">
        <f t="shared" si="479"/>
        <v>ok</v>
      </c>
      <c r="AJ3621" s="5"/>
      <c r="AK3621" t="str">
        <f>Tabela1[[#This Row],[Coluna1]]&amp;Tabela1[[#This Row],[PEDIDO]]</f>
        <v/>
      </c>
      <c r="AL3621"/>
      <c r="AM3621"/>
      <c r="AN3621"/>
      <c r="AO3621" t="str">
        <f t="shared" si="476"/>
        <v>/</v>
      </c>
      <c r="AP3621" t="str">
        <f>Tabela1[[#This Row],[TAG]]&amp;Tabela1[[#This Row],[PEDIDO]]&amp;Tabela1[[#This Row],[PRODUTO]]</f>
        <v/>
      </c>
      <c r="AQ3621" s="23" t="str">
        <f>Tabela1[[#This Row],[PRODUTO]]&amp;Tabela1[[#This Row],[TAG]]</f>
        <v/>
      </c>
      <c r="AR3621" s="27">
        <f>Tabela1[[#This Row],[PESO TOTAL]]*Tabela1[[#This Row],[MATÉRIA PRIMA]]</f>
        <v>0</v>
      </c>
      <c r="AS3621" s="28">
        <f>Tabela1[[#This Row],[PESO TOTAL]]*Tabela1[[#This Row],[PREPARAÇÃO ]]</f>
        <v>0</v>
      </c>
      <c r="AT3621" s="28">
        <f>Tabela1[[#This Row],[PESO TOTAL]]*Tabela1[[#This Row],[CALDEIRARIA]]</f>
        <v>0</v>
      </c>
      <c r="AU3621" s="28">
        <f>Tabela1[[#This Row],[PESO TOTAL]]*Tabela1[[#This Row],[SOLDA]]</f>
        <v>0</v>
      </c>
      <c r="AV3621" s="28">
        <f>Tabela1[[#This Row],[PESO TOTAL]]*Tabela1[[#This Row],[ACABAMENTO]]</f>
        <v>0</v>
      </c>
      <c r="AW3621" s="28">
        <f>Tabela1[[#This Row],[PESO TOTAL]]*Tabela1[[#This Row],[PRONTO ACABADO]]</f>
        <v>0</v>
      </c>
      <c r="AX3621" s="29">
        <f>Tabela1[[#This Row],[PESO TOTAL]]*Tabela1[[#This Row],[EXPEDIÇÃO ]]</f>
        <v>0</v>
      </c>
      <c r="AY3621" s="28" t="str">
        <f>Tabela1[[#This Row],[PEDIDO]]&amp;Tabela1[[#This Row],[PRODUTO]]</f>
        <v/>
      </c>
      <c r="AZ3621" s="44">
        <f>IF(AF3621="",0,IF(ISTEXT(AF3621),H3621*VALUE(SUBSTITUTE(AF3621,"%",""))/100,H3621*AF3621))-Tabela1[[#This Row],[PRONTO ACABADO2]]</f>
        <v>0</v>
      </c>
      <c r="BA3621" s="44">
        <f>IF(AG3621="",0,IF(ISTEXT(AG3621),H3621*VALUE(SUBSTITUTE(AG3621,"%",""))/100,H3621*AG3621))-Tabela1[[#This Row],[PESO EXPEDIDO2]]</f>
        <v>0</v>
      </c>
      <c r="BB3621" s="44">
        <f t="shared" si="477"/>
        <v>0</v>
      </c>
      <c r="BC3621" s="44">
        <f t="shared" si="478"/>
        <v>0</v>
      </c>
      <c r="BD3621" s="165"/>
    </row>
    <row r="3622" spans="1:56" ht="15.75" hidden="1" customHeight="1" x14ac:dyDescent="0.25">
      <c r="A3622" s="6"/>
      <c r="B3622" s="22"/>
      <c r="C3622" s="7"/>
      <c r="D3622" s="46"/>
      <c r="E3622" s="7"/>
      <c r="F3622" s="7"/>
      <c r="G3622" s="24"/>
      <c r="H3622" s="41">
        <f>Tabela1[[#This Row],[PESO UNI]]*Tabela1[[#This Row],[QTE]]</f>
        <v>0</v>
      </c>
      <c r="I3622" s="7"/>
      <c r="J3622" s="8"/>
      <c r="K3622" s="8"/>
      <c r="L3622" s="9"/>
      <c r="M3622" s="10"/>
      <c r="N3622" s="11"/>
      <c r="O3622" s="12"/>
      <c r="P3622" s="13"/>
      <c r="Q3622" s="14">
        <f>Tabela1[[#This Row],[QTDE/ Fabricação]]-Tabela1[[#This Row],[QTE]]</f>
        <v>0</v>
      </c>
      <c r="R3622" s="19">
        <f t="shared" si="470"/>
        <v>0</v>
      </c>
      <c r="S3622" s="19">
        <f t="shared" si="469"/>
        <v>0</v>
      </c>
      <c r="T3622" s="20">
        <f t="shared" si="471"/>
        <v>0</v>
      </c>
      <c r="U3622" s="17">
        <f>IFERROR(SUMIF('LISTA DE EMBARQUE'!B:B,MICRO!E:E,'LISTA DE EMBARQUE'!G:G),"")</f>
        <v>0</v>
      </c>
      <c r="V3622" s="12" t="str">
        <f>IFERROR(VLOOKUP(Tabela1[[#This Row],[COD.MDE]],'LISTA DE EMBARQUE'!B:L,11,0),"")</f>
        <v/>
      </c>
      <c r="W3622" s="13" t="str">
        <f>IFERROR(COUNTIF(#REF!,Tabela1[[#This Row],[Colunas5]]),"")</f>
        <v/>
      </c>
      <c r="X3622" s="14">
        <f>Tabela1[[#This Row],[QIANTIDADE EXPEDIDA]]*Tabela1[[#This Row],[PESO UNI]]</f>
        <v>0</v>
      </c>
      <c r="Y3622" s="14">
        <f t="shared" si="472"/>
        <v>0</v>
      </c>
      <c r="Z3622" s="21">
        <f>Tabela1[[#This Row],[PESO TOTAL]]-Tabela1[[#This Row],[Peso Expedido]]</f>
        <v>0</v>
      </c>
      <c r="AA3622" s="18"/>
      <c r="AB3622" s="15"/>
      <c r="AC3622" s="15"/>
      <c r="AD3622" s="15"/>
      <c r="AE3622" s="15"/>
      <c r="AF3622" s="15"/>
      <c r="AG3622" s="15"/>
      <c r="AH3622" s="15"/>
      <c r="AI3622" s="40" t="str">
        <f t="shared" si="479"/>
        <v>ok</v>
      </c>
      <c r="AJ3622" s="5"/>
      <c r="AK3622" t="str">
        <f>Tabela1[[#This Row],[Coluna1]]&amp;Tabela1[[#This Row],[PEDIDO]]</f>
        <v/>
      </c>
      <c r="AL3622"/>
      <c r="AM3622"/>
      <c r="AN3622"/>
      <c r="AO3622" t="str">
        <f t="shared" si="476"/>
        <v>/</v>
      </c>
      <c r="AP3622" t="str">
        <f>Tabela1[[#This Row],[TAG]]&amp;Tabela1[[#This Row],[PEDIDO]]&amp;Tabela1[[#This Row],[PRODUTO]]</f>
        <v/>
      </c>
      <c r="AQ3622" s="23" t="str">
        <f>Tabela1[[#This Row],[PRODUTO]]&amp;Tabela1[[#This Row],[TAG]]</f>
        <v/>
      </c>
      <c r="AR3622" s="27">
        <f>Tabela1[[#This Row],[PESO TOTAL]]*Tabela1[[#This Row],[MATÉRIA PRIMA]]</f>
        <v>0</v>
      </c>
      <c r="AS3622" s="28">
        <f>Tabela1[[#This Row],[PESO TOTAL]]*Tabela1[[#This Row],[PREPARAÇÃO ]]</f>
        <v>0</v>
      </c>
      <c r="AT3622" s="28">
        <f>Tabela1[[#This Row],[PESO TOTAL]]*Tabela1[[#This Row],[CALDEIRARIA]]</f>
        <v>0</v>
      </c>
      <c r="AU3622" s="28">
        <f>Tabela1[[#This Row],[PESO TOTAL]]*Tabela1[[#This Row],[SOLDA]]</f>
        <v>0</v>
      </c>
      <c r="AV3622" s="28">
        <f>Tabela1[[#This Row],[PESO TOTAL]]*Tabela1[[#This Row],[ACABAMENTO]]</f>
        <v>0</v>
      </c>
      <c r="AW3622" s="28">
        <f>Tabela1[[#This Row],[PESO TOTAL]]*Tabela1[[#This Row],[PRONTO ACABADO]]</f>
        <v>0</v>
      </c>
      <c r="AX3622" s="29">
        <f>Tabela1[[#This Row],[PESO TOTAL]]*Tabela1[[#This Row],[EXPEDIÇÃO ]]</f>
        <v>0</v>
      </c>
      <c r="AY3622" s="28" t="str">
        <f>Tabela1[[#This Row],[PEDIDO]]&amp;Tabela1[[#This Row],[PRODUTO]]</f>
        <v/>
      </c>
      <c r="AZ3622" s="44">
        <f>IF(AF3622="",0,IF(ISTEXT(AF3622),H3622*VALUE(SUBSTITUTE(AF3622,"%",""))/100,H3622*AF3622))-Tabela1[[#This Row],[PRONTO ACABADO2]]</f>
        <v>0</v>
      </c>
      <c r="BA3622" s="44">
        <f>IF(AG3622="",0,IF(ISTEXT(AG3622),H3622*VALUE(SUBSTITUTE(AG3622,"%",""))/100,H3622*AG3622))-Tabela1[[#This Row],[PESO EXPEDIDO2]]</f>
        <v>0</v>
      </c>
      <c r="BB3622" s="44">
        <f t="shared" si="477"/>
        <v>0</v>
      </c>
      <c r="BC3622" s="44">
        <f t="shared" si="478"/>
        <v>0</v>
      </c>
      <c r="BD3622" s="165"/>
    </row>
    <row r="3623" spans="1:56" ht="15.75" hidden="1" customHeight="1" x14ac:dyDescent="0.25">
      <c r="A3623" s="6"/>
      <c r="B3623" s="22"/>
      <c r="C3623" s="7"/>
      <c r="D3623" s="46"/>
      <c r="E3623" s="7"/>
      <c r="F3623" s="7"/>
      <c r="G3623" s="24"/>
      <c r="H3623" s="41">
        <f>Tabela1[[#This Row],[PESO UNI]]*Tabela1[[#This Row],[QTE]]</f>
        <v>0</v>
      </c>
      <c r="I3623" s="7"/>
      <c r="J3623" s="8"/>
      <c r="K3623" s="8"/>
      <c r="L3623" s="9"/>
      <c r="M3623" s="10"/>
      <c r="N3623" s="11"/>
      <c r="O3623" s="12"/>
      <c r="P3623" s="13"/>
      <c r="Q3623" s="14">
        <f>Tabela1[[#This Row],[QTDE/ Fabricação]]-Tabela1[[#This Row],[QTE]]</f>
        <v>0</v>
      </c>
      <c r="R3623" s="19">
        <f t="shared" si="470"/>
        <v>0</v>
      </c>
      <c r="S3623" s="19">
        <f t="shared" si="469"/>
        <v>0</v>
      </c>
      <c r="T3623" s="20">
        <f t="shared" si="471"/>
        <v>0</v>
      </c>
      <c r="U3623" s="17">
        <f>IFERROR(SUMIF('LISTA DE EMBARQUE'!B:B,MICRO!E:E,'LISTA DE EMBARQUE'!G:G),"")</f>
        <v>0</v>
      </c>
      <c r="V3623" s="12" t="str">
        <f>IFERROR(VLOOKUP(Tabela1[[#This Row],[COD.MDE]],'LISTA DE EMBARQUE'!B:L,11,0),"")</f>
        <v/>
      </c>
      <c r="W3623" s="13" t="str">
        <f>IFERROR(COUNTIF(#REF!,Tabela1[[#This Row],[Colunas5]]),"")</f>
        <v/>
      </c>
      <c r="X3623" s="14">
        <f>Tabela1[[#This Row],[QIANTIDADE EXPEDIDA]]*Tabela1[[#This Row],[PESO UNI]]</f>
        <v>0</v>
      </c>
      <c r="Y3623" s="14">
        <f t="shared" si="472"/>
        <v>0</v>
      </c>
      <c r="Z3623" s="21">
        <f>Tabela1[[#This Row],[PESO TOTAL]]-Tabela1[[#This Row],[Peso Expedido]]</f>
        <v>0</v>
      </c>
      <c r="AA3623" s="18"/>
      <c r="AB3623" s="15"/>
      <c r="AC3623" s="15"/>
      <c r="AD3623" s="15"/>
      <c r="AE3623" s="15"/>
      <c r="AF3623" s="15"/>
      <c r="AG3623" s="15"/>
      <c r="AH3623" s="15"/>
      <c r="AI3623" s="40" t="str">
        <f t="shared" si="479"/>
        <v>ok</v>
      </c>
      <c r="AJ3623" s="5"/>
      <c r="AK3623" t="str">
        <f>Tabela1[[#This Row],[Coluna1]]&amp;Tabela1[[#This Row],[PEDIDO]]</f>
        <v/>
      </c>
      <c r="AL3623"/>
      <c r="AM3623"/>
      <c r="AN3623"/>
      <c r="AO3623" t="str">
        <f t="shared" si="476"/>
        <v>/</v>
      </c>
      <c r="AP3623" t="str">
        <f>Tabela1[[#This Row],[TAG]]&amp;Tabela1[[#This Row],[PEDIDO]]&amp;Tabela1[[#This Row],[PRODUTO]]</f>
        <v/>
      </c>
      <c r="AQ3623" s="23" t="str">
        <f>Tabela1[[#This Row],[PRODUTO]]&amp;Tabela1[[#This Row],[TAG]]</f>
        <v/>
      </c>
      <c r="AR3623" s="27">
        <f>Tabela1[[#This Row],[PESO TOTAL]]*Tabela1[[#This Row],[MATÉRIA PRIMA]]</f>
        <v>0</v>
      </c>
      <c r="AS3623" s="28">
        <f>Tabela1[[#This Row],[PESO TOTAL]]*Tabela1[[#This Row],[PREPARAÇÃO ]]</f>
        <v>0</v>
      </c>
      <c r="AT3623" s="28">
        <f>Tabela1[[#This Row],[PESO TOTAL]]*Tabela1[[#This Row],[CALDEIRARIA]]</f>
        <v>0</v>
      </c>
      <c r="AU3623" s="28">
        <f>Tabela1[[#This Row],[PESO TOTAL]]*Tabela1[[#This Row],[SOLDA]]</f>
        <v>0</v>
      </c>
      <c r="AV3623" s="28">
        <f>Tabela1[[#This Row],[PESO TOTAL]]*Tabela1[[#This Row],[ACABAMENTO]]</f>
        <v>0</v>
      </c>
      <c r="AW3623" s="28">
        <f>Tabela1[[#This Row],[PESO TOTAL]]*Tabela1[[#This Row],[PRONTO ACABADO]]</f>
        <v>0</v>
      </c>
      <c r="AX3623" s="29">
        <f>Tabela1[[#This Row],[PESO TOTAL]]*Tabela1[[#This Row],[EXPEDIÇÃO ]]</f>
        <v>0</v>
      </c>
      <c r="AY3623" s="28" t="str">
        <f>Tabela1[[#This Row],[PEDIDO]]&amp;Tabela1[[#This Row],[PRODUTO]]</f>
        <v/>
      </c>
      <c r="AZ3623" s="44">
        <f>IF(AF3623="",0,IF(ISTEXT(AF3623),H3623*VALUE(SUBSTITUTE(AF3623,"%",""))/100,H3623*AF3623))-Tabela1[[#This Row],[PRONTO ACABADO2]]</f>
        <v>0</v>
      </c>
      <c r="BA3623" s="44">
        <f>IF(AG3623="",0,IF(ISTEXT(AG3623),H3623*VALUE(SUBSTITUTE(AG3623,"%",""))/100,H3623*AG3623))-Tabela1[[#This Row],[PESO EXPEDIDO2]]</f>
        <v>0</v>
      </c>
      <c r="BB3623" s="44">
        <f t="shared" si="477"/>
        <v>0</v>
      </c>
      <c r="BC3623" s="44">
        <f t="shared" si="478"/>
        <v>0</v>
      </c>
      <c r="BD3623" s="165"/>
    </row>
    <row r="3624" spans="1:56" ht="15.75" hidden="1" customHeight="1" x14ac:dyDescent="0.25">
      <c r="A3624" s="6"/>
      <c r="B3624" s="22"/>
      <c r="C3624" s="7"/>
      <c r="D3624" s="46"/>
      <c r="E3624" s="7"/>
      <c r="F3624" s="7"/>
      <c r="G3624" s="24"/>
      <c r="H3624" s="41">
        <f>Tabela1[[#This Row],[PESO UNI]]*Tabela1[[#This Row],[QTE]]</f>
        <v>0</v>
      </c>
      <c r="I3624" s="7"/>
      <c r="J3624" s="8"/>
      <c r="K3624" s="8"/>
      <c r="L3624" s="9"/>
      <c r="M3624" s="10"/>
      <c r="N3624" s="11"/>
      <c r="O3624" s="12"/>
      <c r="P3624" s="13"/>
      <c r="Q3624" s="14">
        <f>Tabela1[[#This Row],[QTDE/ Fabricação]]-Tabela1[[#This Row],[QTE]]</f>
        <v>0</v>
      </c>
      <c r="R3624" s="19">
        <f t="shared" si="470"/>
        <v>0</v>
      </c>
      <c r="S3624" s="19">
        <f t="shared" si="469"/>
        <v>0</v>
      </c>
      <c r="T3624" s="20">
        <f t="shared" si="471"/>
        <v>0</v>
      </c>
      <c r="U3624" s="17">
        <f>IFERROR(SUMIF('LISTA DE EMBARQUE'!B:B,MICRO!E:E,'LISTA DE EMBARQUE'!G:G),"")</f>
        <v>0</v>
      </c>
      <c r="V3624" s="12" t="str">
        <f>IFERROR(VLOOKUP(Tabela1[[#This Row],[COD.MDE]],'LISTA DE EMBARQUE'!B:L,11,0),"")</f>
        <v/>
      </c>
      <c r="W3624" s="13" t="str">
        <f>IFERROR(COUNTIF(#REF!,Tabela1[[#This Row],[Colunas5]]),"")</f>
        <v/>
      </c>
      <c r="X3624" s="14">
        <f>Tabela1[[#This Row],[QIANTIDADE EXPEDIDA]]*Tabela1[[#This Row],[PESO UNI]]</f>
        <v>0</v>
      </c>
      <c r="Y3624" s="14">
        <f t="shared" si="472"/>
        <v>0</v>
      </c>
      <c r="Z3624" s="21">
        <f>Tabela1[[#This Row],[PESO TOTAL]]-Tabela1[[#This Row],[Peso Expedido]]</f>
        <v>0</v>
      </c>
      <c r="AA3624" s="18"/>
      <c r="AB3624" s="15"/>
      <c r="AC3624" s="15"/>
      <c r="AD3624" s="15"/>
      <c r="AE3624" s="15"/>
      <c r="AF3624" s="15"/>
      <c r="AG3624" s="15"/>
      <c r="AH3624" s="15"/>
      <c r="AI3624" s="40" t="str">
        <f t="shared" si="479"/>
        <v>ok</v>
      </c>
      <c r="AJ3624" s="5"/>
      <c r="AK3624" t="str">
        <f>Tabela1[[#This Row],[Coluna1]]&amp;Tabela1[[#This Row],[PEDIDO]]</f>
        <v/>
      </c>
      <c r="AL3624"/>
      <c r="AM3624"/>
      <c r="AN3624"/>
      <c r="AO3624" t="str">
        <f t="shared" si="476"/>
        <v>/</v>
      </c>
      <c r="AP3624" t="str">
        <f>Tabela1[[#This Row],[TAG]]&amp;Tabela1[[#This Row],[PEDIDO]]&amp;Tabela1[[#This Row],[PRODUTO]]</f>
        <v/>
      </c>
      <c r="AQ3624" s="23" t="str">
        <f>Tabela1[[#This Row],[PRODUTO]]&amp;Tabela1[[#This Row],[TAG]]</f>
        <v/>
      </c>
      <c r="AR3624" s="27">
        <f>Tabela1[[#This Row],[PESO TOTAL]]*Tabela1[[#This Row],[MATÉRIA PRIMA]]</f>
        <v>0</v>
      </c>
      <c r="AS3624" s="28">
        <f>Tabela1[[#This Row],[PESO TOTAL]]*Tabela1[[#This Row],[PREPARAÇÃO ]]</f>
        <v>0</v>
      </c>
      <c r="AT3624" s="28">
        <f>Tabela1[[#This Row],[PESO TOTAL]]*Tabela1[[#This Row],[CALDEIRARIA]]</f>
        <v>0</v>
      </c>
      <c r="AU3624" s="28">
        <f>Tabela1[[#This Row],[PESO TOTAL]]*Tabela1[[#This Row],[SOLDA]]</f>
        <v>0</v>
      </c>
      <c r="AV3624" s="28">
        <f>Tabela1[[#This Row],[PESO TOTAL]]*Tabela1[[#This Row],[ACABAMENTO]]</f>
        <v>0</v>
      </c>
      <c r="AW3624" s="28">
        <f>Tabela1[[#This Row],[PESO TOTAL]]*Tabela1[[#This Row],[PRONTO ACABADO]]</f>
        <v>0</v>
      </c>
      <c r="AX3624" s="29">
        <f>Tabela1[[#This Row],[PESO TOTAL]]*Tabela1[[#This Row],[EXPEDIÇÃO ]]</f>
        <v>0</v>
      </c>
      <c r="AY3624" s="28" t="str">
        <f>Tabela1[[#This Row],[PEDIDO]]&amp;Tabela1[[#This Row],[PRODUTO]]</f>
        <v/>
      </c>
      <c r="AZ3624" s="44">
        <f>IF(AF3624="",0,IF(ISTEXT(AF3624),H3624*VALUE(SUBSTITUTE(AF3624,"%",""))/100,H3624*AF3624))-Tabela1[[#This Row],[PRONTO ACABADO2]]</f>
        <v>0</v>
      </c>
      <c r="BA3624" s="44">
        <f>IF(AG3624="",0,IF(ISTEXT(AG3624),H3624*VALUE(SUBSTITUTE(AG3624,"%",""))/100,H3624*AG3624))-Tabela1[[#This Row],[PESO EXPEDIDO2]]</f>
        <v>0</v>
      </c>
      <c r="BB3624" s="44">
        <f t="shared" si="477"/>
        <v>0</v>
      </c>
      <c r="BC3624" s="44">
        <f t="shared" si="478"/>
        <v>0</v>
      </c>
      <c r="BD3624" s="165"/>
    </row>
    <row r="3625" spans="1:56" ht="15.75" hidden="1" customHeight="1" x14ac:dyDescent="0.25">
      <c r="A3625" s="6"/>
      <c r="B3625" s="22"/>
      <c r="C3625" s="7"/>
      <c r="D3625" s="46"/>
      <c r="E3625" s="7"/>
      <c r="F3625" s="7"/>
      <c r="G3625" s="24"/>
      <c r="H3625" s="41">
        <f>Tabela1[[#This Row],[PESO UNI]]*Tabela1[[#This Row],[QTE]]</f>
        <v>0</v>
      </c>
      <c r="I3625" s="7"/>
      <c r="J3625" s="8"/>
      <c r="K3625" s="8"/>
      <c r="L3625" s="9"/>
      <c r="M3625" s="10"/>
      <c r="N3625" s="11"/>
      <c r="O3625" s="12"/>
      <c r="P3625" s="13"/>
      <c r="Q3625" s="14">
        <f>Tabela1[[#This Row],[QTDE/ Fabricação]]-Tabela1[[#This Row],[QTE]]</f>
        <v>0</v>
      </c>
      <c r="R3625" s="19">
        <f t="shared" si="470"/>
        <v>0</v>
      </c>
      <c r="S3625" s="19">
        <f t="shared" si="469"/>
        <v>0</v>
      </c>
      <c r="T3625" s="20">
        <f t="shared" si="471"/>
        <v>0</v>
      </c>
      <c r="U3625" s="17">
        <f>IFERROR(SUMIF('LISTA DE EMBARQUE'!B:B,MICRO!E:E,'LISTA DE EMBARQUE'!G:G),"")</f>
        <v>0</v>
      </c>
      <c r="V3625" s="12" t="str">
        <f>IFERROR(VLOOKUP(Tabela1[[#This Row],[COD.MDE]],'LISTA DE EMBARQUE'!B:L,11,0),"")</f>
        <v/>
      </c>
      <c r="W3625" s="13" t="str">
        <f>IFERROR(COUNTIF(#REF!,Tabela1[[#This Row],[Colunas5]]),"")</f>
        <v/>
      </c>
      <c r="X3625" s="14">
        <f>Tabela1[[#This Row],[QIANTIDADE EXPEDIDA]]*Tabela1[[#This Row],[PESO UNI]]</f>
        <v>0</v>
      </c>
      <c r="Y3625" s="14">
        <f t="shared" si="472"/>
        <v>0</v>
      </c>
      <c r="Z3625" s="21">
        <f>Tabela1[[#This Row],[PESO TOTAL]]-Tabela1[[#This Row],[Peso Expedido]]</f>
        <v>0</v>
      </c>
      <c r="AA3625" s="18"/>
      <c r="AB3625" s="15"/>
      <c r="AC3625" s="15"/>
      <c r="AD3625" s="15"/>
      <c r="AE3625" s="15"/>
      <c r="AF3625" s="15"/>
      <c r="AG3625" s="15"/>
      <c r="AH3625" s="15"/>
      <c r="AI3625" s="40" t="str">
        <f t="shared" si="479"/>
        <v>ok</v>
      </c>
      <c r="AJ3625" s="5"/>
      <c r="AK3625" t="str">
        <f>Tabela1[[#This Row],[Coluna1]]&amp;Tabela1[[#This Row],[PEDIDO]]</f>
        <v/>
      </c>
      <c r="AL3625"/>
      <c r="AM3625"/>
      <c r="AN3625"/>
      <c r="AO3625" t="str">
        <f t="shared" si="476"/>
        <v>/</v>
      </c>
      <c r="AP3625" t="str">
        <f>Tabela1[[#This Row],[TAG]]&amp;Tabela1[[#This Row],[PEDIDO]]&amp;Tabela1[[#This Row],[PRODUTO]]</f>
        <v/>
      </c>
      <c r="AQ3625" s="23" t="str">
        <f>Tabela1[[#This Row],[PRODUTO]]&amp;Tabela1[[#This Row],[TAG]]</f>
        <v/>
      </c>
      <c r="AR3625" s="27">
        <f>Tabela1[[#This Row],[PESO TOTAL]]*Tabela1[[#This Row],[MATÉRIA PRIMA]]</f>
        <v>0</v>
      </c>
      <c r="AS3625" s="28">
        <f>Tabela1[[#This Row],[PESO TOTAL]]*Tabela1[[#This Row],[PREPARAÇÃO ]]</f>
        <v>0</v>
      </c>
      <c r="AT3625" s="28">
        <f>Tabela1[[#This Row],[PESO TOTAL]]*Tabela1[[#This Row],[CALDEIRARIA]]</f>
        <v>0</v>
      </c>
      <c r="AU3625" s="28">
        <f>Tabela1[[#This Row],[PESO TOTAL]]*Tabela1[[#This Row],[SOLDA]]</f>
        <v>0</v>
      </c>
      <c r="AV3625" s="28">
        <f>Tabela1[[#This Row],[PESO TOTAL]]*Tabela1[[#This Row],[ACABAMENTO]]</f>
        <v>0</v>
      </c>
      <c r="AW3625" s="28">
        <f>Tabela1[[#This Row],[PESO TOTAL]]*Tabela1[[#This Row],[PRONTO ACABADO]]</f>
        <v>0</v>
      </c>
      <c r="AX3625" s="29">
        <f>Tabela1[[#This Row],[PESO TOTAL]]*Tabela1[[#This Row],[EXPEDIÇÃO ]]</f>
        <v>0</v>
      </c>
      <c r="AY3625" s="28" t="str">
        <f>Tabela1[[#This Row],[PEDIDO]]&amp;Tabela1[[#This Row],[PRODUTO]]</f>
        <v/>
      </c>
      <c r="AZ3625" s="44">
        <f>IF(AF3625="",0,IF(ISTEXT(AF3625),H3625*VALUE(SUBSTITUTE(AF3625,"%",""))/100,H3625*AF3625))-Tabela1[[#This Row],[PRONTO ACABADO2]]</f>
        <v>0</v>
      </c>
      <c r="BA3625" s="44">
        <f>IF(AG3625="",0,IF(ISTEXT(AG3625),H3625*VALUE(SUBSTITUTE(AG3625,"%",""))/100,H3625*AG3625))-Tabela1[[#This Row],[PESO EXPEDIDO2]]</f>
        <v>0</v>
      </c>
      <c r="BB3625" s="44">
        <f t="shared" si="477"/>
        <v>0</v>
      </c>
      <c r="BC3625" s="44">
        <f t="shared" si="478"/>
        <v>0</v>
      </c>
      <c r="BD3625" s="165"/>
    </row>
    <row r="3626" spans="1:56" ht="15.75" hidden="1" customHeight="1" x14ac:dyDescent="0.25">
      <c r="A3626" s="6"/>
      <c r="B3626" s="22"/>
      <c r="C3626" s="7"/>
      <c r="D3626" s="46"/>
      <c r="E3626" s="7"/>
      <c r="F3626" s="7"/>
      <c r="G3626" s="24"/>
      <c r="H3626" s="41">
        <f>Tabela1[[#This Row],[PESO UNI]]*Tabela1[[#This Row],[QTE]]</f>
        <v>0</v>
      </c>
      <c r="I3626" s="7"/>
      <c r="J3626" s="8"/>
      <c r="K3626" s="8"/>
      <c r="L3626" s="9"/>
      <c r="M3626" s="10"/>
      <c r="N3626" s="11"/>
      <c r="O3626" s="12"/>
      <c r="P3626" s="13"/>
      <c r="Q3626" s="14">
        <f>Tabela1[[#This Row],[QTDE/ Fabricação]]-Tabela1[[#This Row],[QTE]]</f>
        <v>0</v>
      </c>
      <c r="R3626" s="19">
        <f t="shared" si="470"/>
        <v>0</v>
      </c>
      <c r="S3626" s="19">
        <f t="shared" si="469"/>
        <v>0</v>
      </c>
      <c r="T3626" s="20">
        <f t="shared" si="471"/>
        <v>0</v>
      </c>
      <c r="U3626" s="17">
        <f>IFERROR(SUMIF('LISTA DE EMBARQUE'!B:B,MICRO!E:E,'LISTA DE EMBARQUE'!G:G),"")</f>
        <v>0</v>
      </c>
      <c r="V3626" s="12" t="str">
        <f>IFERROR(VLOOKUP(Tabela1[[#This Row],[COD.MDE]],'LISTA DE EMBARQUE'!B:L,11,0),"")</f>
        <v/>
      </c>
      <c r="W3626" s="13" t="str">
        <f>IFERROR(COUNTIF(#REF!,Tabela1[[#This Row],[Colunas5]]),"")</f>
        <v/>
      </c>
      <c r="X3626" s="14">
        <f>Tabela1[[#This Row],[QIANTIDADE EXPEDIDA]]*Tabela1[[#This Row],[PESO UNI]]</f>
        <v>0</v>
      </c>
      <c r="Y3626" s="14">
        <f t="shared" si="472"/>
        <v>0</v>
      </c>
      <c r="Z3626" s="21">
        <f>Tabela1[[#This Row],[PESO TOTAL]]-Tabela1[[#This Row],[Peso Expedido]]</f>
        <v>0</v>
      </c>
      <c r="AA3626" s="18"/>
      <c r="AB3626" s="15"/>
      <c r="AC3626" s="15"/>
      <c r="AD3626" s="15"/>
      <c r="AE3626" s="15"/>
      <c r="AF3626" s="15"/>
      <c r="AG3626" s="15"/>
      <c r="AH3626" s="15"/>
      <c r="AI3626" s="40" t="str">
        <f t="shared" si="479"/>
        <v>ok</v>
      </c>
      <c r="AJ3626" s="5"/>
      <c r="AK3626" t="str">
        <f>Tabela1[[#This Row],[Coluna1]]&amp;Tabela1[[#This Row],[PEDIDO]]</f>
        <v/>
      </c>
      <c r="AL3626"/>
      <c r="AM3626"/>
      <c r="AN3626"/>
      <c r="AO3626" t="str">
        <f t="shared" si="476"/>
        <v>/</v>
      </c>
      <c r="AP3626" t="str">
        <f>Tabela1[[#This Row],[TAG]]&amp;Tabela1[[#This Row],[PEDIDO]]&amp;Tabela1[[#This Row],[PRODUTO]]</f>
        <v/>
      </c>
      <c r="AQ3626" s="23" t="str">
        <f>Tabela1[[#This Row],[PRODUTO]]&amp;Tabela1[[#This Row],[TAG]]</f>
        <v/>
      </c>
      <c r="AR3626" s="27">
        <f>Tabela1[[#This Row],[PESO TOTAL]]*Tabela1[[#This Row],[MATÉRIA PRIMA]]</f>
        <v>0</v>
      </c>
      <c r="AS3626" s="28">
        <f>Tabela1[[#This Row],[PESO TOTAL]]*Tabela1[[#This Row],[PREPARAÇÃO ]]</f>
        <v>0</v>
      </c>
      <c r="AT3626" s="28">
        <f>Tabela1[[#This Row],[PESO TOTAL]]*Tabela1[[#This Row],[CALDEIRARIA]]</f>
        <v>0</v>
      </c>
      <c r="AU3626" s="28">
        <f>Tabela1[[#This Row],[PESO TOTAL]]*Tabela1[[#This Row],[SOLDA]]</f>
        <v>0</v>
      </c>
      <c r="AV3626" s="28">
        <f>Tabela1[[#This Row],[PESO TOTAL]]*Tabela1[[#This Row],[ACABAMENTO]]</f>
        <v>0</v>
      </c>
      <c r="AW3626" s="28">
        <f>Tabela1[[#This Row],[PESO TOTAL]]*Tabela1[[#This Row],[PRONTO ACABADO]]</f>
        <v>0</v>
      </c>
      <c r="AX3626" s="29">
        <f>Tabela1[[#This Row],[PESO TOTAL]]*Tabela1[[#This Row],[EXPEDIÇÃO ]]</f>
        <v>0</v>
      </c>
      <c r="AY3626" s="28" t="str">
        <f>Tabela1[[#This Row],[PEDIDO]]&amp;Tabela1[[#This Row],[PRODUTO]]</f>
        <v/>
      </c>
      <c r="AZ3626" s="44">
        <f>IF(AF3626="",0,IF(ISTEXT(AF3626),H3626*VALUE(SUBSTITUTE(AF3626,"%",""))/100,H3626*AF3626))-Tabela1[[#This Row],[PRONTO ACABADO2]]</f>
        <v>0</v>
      </c>
      <c r="BA3626" s="44">
        <f>IF(AG3626="",0,IF(ISTEXT(AG3626),H3626*VALUE(SUBSTITUTE(AG3626,"%",""))/100,H3626*AG3626))-Tabela1[[#This Row],[PESO EXPEDIDO2]]</f>
        <v>0</v>
      </c>
      <c r="BB3626" s="44">
        <f t="shared" si="477"/>
        <v>0</v>
      </c>
      <c r="BC3626" s="44">
        <f t="shared" si="478"/>
        <v>0</v>
      </c>
      <c r="BD3626" s="165"/>
    </row>
    <row r="3627" spans="1:56" ht="15.75" hidden="1" customHeight="1" x14ac:dyDescent="0.25">
      <c r="A3627" s="6"/>
      <c r="B3627" s="22"/>
      <c r="C3627" s="7"/>
      <c r="D3627" s="46"/>
      <c r="E3627" s="7"/>
      <c r="F3627" s="7"/>
      <c r="G3627" s="24"/>
      <c r="H3627" s="41">
        <f>Tabela1[[#This Row],[PESO UNI]]*Tabela1[[#This Row],[QTE]]</f>
        <v>0</v>
      </c>
      <c r="I3627" s="7"/>
      <c r="J3627" s="8"/>
      <c r="K3627" s="8"/>
      <c r="L3627" s="9"/>
      <c r="M3627" s="10"/>
      <c r="N3627" s="11"/>
      <c r="O3627" s="12"/>
      <c r="P3627" s="13"/>
      <c r="Q3627" s="14">
        <f>Tabela1[[#This Row],[QTDE/ Fabricação]]-Tabela1[[#This Row],[QTE]]</f>
        <v>0</v>
      </c>
      <c r="R3627" s="19">
        <f t="shared" si="470"/>
        <v>0</v>
      </c>
      <c r="S3627" s="19">
        <f t="shared" si="469"/>
        <v>0</v>
      </c>
      <c r="T3627" s="20">
        <f t="shared" si="471"/>
        <v>0</v>
      </c>
      <c r="U3627" s="17">
        <f>IFERROR(SUMIF('LISTA DE EMBARQUE'!B:B,MICRO!E:E,'LISTA DE EMBARQUE'!G:G),"")</f>
        <v>0</v>
      </c>
      <c r="V3627" s="12" t="str">
        <f>IFERROR(VLOOKUP(Tabela1[[#This Row],[COD.MDE]],'LISTA DE EMBARQUE'!B:L,11,0),"")</f>
        <v/>
      </c>
      <c r="W3627" s="13" t="str">
        <f>IFERROR(COUNTIF(#REF!,Tabela1[[#This Row],[Colunas5]]),"")</f>
        <v/>
      </c>
      <c r="X3627" s="14">
        <f>Tabela1[[#This Row],[QIANTIDADE EXPEDIDA]]*Tabela1[[#This Row],[PESO UNI]]</f>
        <v>0</v>
      </c>
      <c r="Y3627" s="14">
        <f t="shared" si="472"/>
        <v>0</v>
      </c>
      <c r="Z3627" s="21">
        <f>Tabela1[[#This Row],[PESO TOTAL]]-Tabela1[[#This Row],[Peso Expedido]]</f>
        <v>0</v>
      </c>
      <c r="AA3627" s="18"/>
      <c r="AB3627" s="15"/>
      <c r="AC3627" s="15"/>
      <c r="AD3627" s="15"/>
      <c r="AE3627" s="15"/>
      <c r="AF3627" s="15"/>
      <c r="AG3627" s="15"/>
      <c r="AH3627" s="15"/>
      <c r="AI3627" s="40" t="str">
        <f t="shared" si="479"/>
        <v>ok</v>
      </c>
      <c r="AJ3627" s="5"/>
      <c r="AK3627" t="str">
        <f>Tabela1[[#This Row],[Coluna1]]&amp;Tabela1[[#This Row],[PEDIDO]]</f>
        <v/>
      </c>
      <c r="AL3627"/>
      <c r="AM3627"/>
      <c r="AN3627"/>
      <c r="AO3627" t="str">
        <f t="shared" si="476"/>
        <v>/</v>
      </c>
      <c r="AP3627" t="str">
        <f>Tabela1[[#This Row],[TAG]]&amp;Tabela1[[#This Row],[PEDIDO]]&amp;Tabela1[[#This Row],[PRODUTO]]</f>
        <v/>
      </c>
      <c r="AQ3627" s="23" t="str">
        <f>Tabela1[[#This Row],[PRODUTO]]&amp;Tabela1[[#This Row],[TAG]]</f>
        <v/>
      </c>
      <c r="AR3627" s="27">
        <f>Tabela1[[#This Row],[PESO TOTAL]]*Tabela1[[#This Row],[MATÉRIA PRIMA]]</f>
        <v>0</v>
      </c>
      <c r="AS3627" s="28">
        <f>Tabela1[[#This Row],[PESO TOTAL]]*Tabela1[[#This Row],[PREPARAÇÃO ]]</f>
        <v>0</v>
      </c>
      <c r="AT3627" s="28">
        <f>Tabela1[[#This Row],[PESO TOTAL]]*Tabela1[[#This Row],[CALDEIRARIA]]</f>
        <v>0</v>
      </c>
      <c r="AU3627" s="28">
        <f>Tabela1[[#This Row],[PESO TOTAL]]*Tabela1[[#This Row],[SOLDA]]</f>
        <v>0</v>
      </c>
      <c r="AV3627" s="28">
        <f>Tabela1[[#This Row],[PESO TOTAL]]*Tabela1[[#This Row],[ACABAMENTO]]</f>
        <v>0</v>
      </c>
      <c r="AW3627" s="28">
        <f>Tabela1[[#This Row],[PESO TOTAL]]*Tabela1[[#This Row],[PRONTO ACABADO]]</f>
        <v>0</v>
      </c>
      <c r="AX3627" s="29">
        <f>Tabela1[[#This Row],[PESO TOTAL]]*Tabela1[[#This Row],[EXPEDIÇÃO ]]</f>
        <v>0</v>
      </c>
      <c r="AY3627" s="28" t="str">
        <f>Tabela1[[#This Row],[PEDIDO]]&amp;Tabela1[[#This Row],[PRODUTO]]</f>
        <v/>
      </c>
      <c r="AZ3627" s="44">
        <f>IF(AF3627="",0,IF(ISTEXT(AF3627),H3627*VALUE(SUBSTITUTE(AF3627,"%",""))/100,H3627*AF3627))-Tabela1[[#This Row],[PRONTO ACABADO2]]</f>
        <v>0</v>
      </c>
      <c r="BA3627" s="44">
        <f>IF(AG3627="",0,IF(ISTEXT(AG3627),H3627*VALUE(SUBSTITUTE(AG3627,"%",""))/100,H3627*AG3627))-Tabela1[[#This Row],[PESO EXPEDIDO2]]</f>
        <v>0</v>
      </c>
      <c r="BB3627" s="44">
        <f t="shared" si="477"/>
        <v>0</v>
      </c>
      <c r="BC3627" s="44">
        <f t="shared" si="478"/>
        <v>0</v>
      </c>
      <c r="BD3627" s="165"/>
    </row>
    <row r="3628" spans="1:56" ht="15.75" hidden="1" customHeight="1" x14ac:dyDescent="0.25">
      <c r="A3628" s="6"/>
      <c r="B3628" s="22"/>
      <c r="C3628" s="7"/>
      <c r="D3628" s="46"/>
      <c r="E3628" s="7"/>
      <c r="F3628" s="7"/>
      <c r="G3628" s="24"/>
      <c r="H3628" s="41">
        <f>Tabela1[[#This Row],[PESO UNI]]*Tabela1[[#This Row],[QTE]]</f>
        <v>0</v>
      </c>
      <c r="I3628" s="7"/>
      <c r="J3628" s="8"/>
      <c r="K3628" s="8"/>
      <c r="L3628" s="9"/>
      <c r="M3628" s="10"/>
      <c r="N3628" s="11"/>
      <c r="O3628" s="12"/>
      <c r="P3628" s="13"/>
      <c r="Q3628" s="14">
        <f>Tabela1[[#This Row],[QTDE/ Fabricação]]-Tabela1[[#This Row],[QTE]]</f>
        <v>0</v>
      </c>
      <c r="R3628" s="19">
        <f t="shared" si="470"/>
        <v>0</v>
      </c>
      <c r="S3628" s="19">
        <f t="shared" si="469"/>
        <v>0</v>
      </c>
      <c r="T3628" s="20">
        <f t="shared" si="471"/>
        <v>0</v>
      </c>
      <c r="U3628" s="17">
        <f>IFERROR(SUMIF('LISTA DE EMBARQUE'!B:B,MICRO!E:E,'LISTA DE EMBARQUE'!G:G),"")</f>
        <v>0</v>
      </c>
      <c r="V3628" s="12" t="str">
        <f>IFERROR(VLOOKUP(Tabela1[[#This Row],[COD.MDE]],'LISTA DE EMBARQUE'!B:L,11,0),"")</f>
        <v/>
      </c>
      <c r="W3628" s="13" t="str">
        <f>IFERROR(COUNTIF(#REF!,Tabela1[[#This Row],[Colunas5]]),"")</f>
        <v/>
      </c>
      <c r="X3628" s="14">
        <f>Tabela1[[#This Row],[QIANTIDADE EXPEDIDA]]*Tabela1[[#This Row],[PESO UNI]]</f>
        <v>0</v>
      </c>
      <c r="Y3628" s="14">
        <f t="shared" si="472"/>
        <v>0</v>
      </c>
      <c r="Z3628" s="21">
        <f>Tabela1[[#This Row],[PESO TOTAL]]-Tabela1[[#This Row],[Peso Expedido]]</f>
        <v>0</v>
      </c>
      <c r="AA3628" s="18"/>
      <c r="AB3628" s="15"/>
      <c r="AC3628" s="15"/>
      <c r="AD3628" s="15"/>
      <c r="AE3628" s="15"/>
      <c r="AF3628" s="15"/>
      <c r="AG3628" s="15"/>
      <c r="AH3628" s="15"/>
      <c r="AI3628" s="40" t="str">
        <f t="shared" si="479"/>
        <v>ok</v>
      </c>
      <c r="AJ3628" s="5"/>
      <c r="AK3628" t="str">
        <f>Tabela1[[#This Row],[Coluna1]]&amp;Tabela1[[#This Row],[PEDIDO]]</f>
        <v/>
      </c>
      <c r="AL3628"/>
      <c r="AM3628"/>
      <c r="AN3628"/>
      <c r="AO3628" t="str">
        <f t="shared" si="476"/>
        <v>/</v>
      </c>
      <c r="AP3628" t="str">
        <f>Tabela1[[#This Row],[TAG]]&amp;Tabela1[[#This Row],[PEDIDO]]&amp;Tabela1[[#This Row],[PRODUTO]]</f>
        <v/>
      </c>
      <c r="AQ3628" s="23" t="str">
        <f>Tabela1[[#This Row],[PRODUTO]]&amp;Tabela1[[#This Row],[TAG]]</f>
        <v/>
      </c>
      <c r="AR3628" s="27">
        <f>Tabela1[[#This Row],[PESO TOTAL]]*Tabela1[[#This Row],[MATÉRIA PRIMA]]</f>
        <v>0</v>
      </c>
      <c r="AS3628" s="28">
        <f>Tabela1[[#This Row],[PESO TOTAL]]*Tabela1[[#This Row],[PREPARAÇÃO ]]</f>
        <v>0</v>
      </c>
      <c r="AT3628" s="28">
        <f>Tabela1[[#This Row],[PESO TOTAL]]*Tabela1[[#This Row],[CALDEIRARIA]]</f>
        <v>0</v>
      </c>
      <c r="AU3628" s="28">
        <f>Tabela1[[#This Row],[PESO TOTAL]]*Tabela1[[#This Row],[SOLDA]]</f>
        <v>0</v>
      </c>
      <c r="AV3628" s="28">
        <f>Tabela1[[#This Row],[PESO TOTAL]]*Tabela1[[#This Row],[ACABAMENTO]]</f>
        <v>0</v>
      </c>
      <c r="AW3628" s="28">
        <f>Tabela1[[#This Row],[PESO TOTAL]]*Tabela1[[#This Row],[PRONTO ACABADO]]</f>
        <v>0</v>
      </c>
      <c r="AX3628" s="29">
        <f>Tabela1[[#This Row],[PESO TOTAL]]*Tabela1[[#This Row],[EXPEDIÇÃO ]]</f>
        <v>0</v>
      </c>
      <c r="AY3628" s="28" t="str">
        <f>Tabela1[[#This Row],[PEDIDO]]&amp;Tabela1[[#This Row],[PRODUTO]]</f>
        <v/>
      </c>
      <c r="AZ3628" s="44">
        <f>IF(AF3628="",0,IF(ISTEXT(AF3628),H3628*VALUE(SUBSTITUTE(AF3628,"%",""))/100,H3628*AF3628))-Tabela1[[#This Row],[PRONTO ACABADO2]]</f>
        <v>0</v>
      </c>
      <c r="BA3628" s="44">
        <f>IF(AG3628="",0,IF(ISTEXT(AG3628),H3628*VALUE(SUBSTITUTE(AG3628,"%",""))/100,H3628*AG3628))-Tabela1[[#This Row],[PESO EXPEDIDO2]]</f>
        <v>0</v>
      </c>
      <c r="BB3628" s="44">
        <f t="shared" si="477"/>
        <v>0</v>
      </c>
      <c r="BC3628" s="44">
        <f t="shared" si="478"/>
        <v>0</v>
      </c>
      <c r="BD3628" s="165"/>
    </row>
    <row r="3629" spans="1:56" ht="15.75" hidden="1" customHeight="1" x14ac:dyDescent="0.25">
      <c r="A3629" s="6"/>
      <c r="B3629" s="22"/>
      <c r="C3629" s="7"/>
      <c r="D3629" s="46"/>
      <c r="E3629" s="7"/>
      <c r="F3629" s="7"/>
      <c r="G3629" s="24"/>
      <c r="H3629" s="41">
        <f>Tabela1[[#This Row],[PESO UNI]]*Tabela1[[#This Row],[QTE]]</f>
        <v>0</v>
      </c>
      <c r="I3629" s="7"/>
      <c r="J3629" s="8"/>
      <c r="K3629" s="8"/>
      <c r="L3629" s="9"/>
      <c r="M3629" s="10"/>
      <c r="N3629" s="11"/>
      <c r="O3629" s="12"/>
      <c r="P3629" s="13"/>
      <c r="Q3629" s="14">
        <f>Tabela1[[#This Row],[QTDE/ Fabricação]]-Tabela1[[#This Row],[QTE]]</f>
        <v>0</v>
      </c>
      <c r="R3629" s="19">
        <f t="shared" si="470"/>
        <v>0</v>
      </c>
      <c r="S3629" s="19">
        <f t="shared" si="469"/>
        <v>0</v>
      </c>
      <c r="T3629" s="20">
        <f t="shared" si="471"/>
        <v>0</v>
      </c>
      <c r="U3629" s="17">
        <f>IFERROR(SUMIF('LISTA DE EMBARQUE'!B:B,MICRO!E:E,'LISTA DE EMBARQUE'!G:G),"")</f>
        <v>0</v>
      </c>
      <c r="V3629" s="12" t="str">
        <f>IFERROR(VLOOKUP(Tabela1[[#This Row],[COD.MDE]],'LISTA DE EMBARQUE'!B:L,11,0),"")</f>
        <v/>
      </c>
      <c r="W3629" s="13" t="str">
        <f>IFERROR(COUNTIF(#REF!,Tabela1[[#This Row],[Colunas5]]),"")</f>
        <v/>
      </c>
      <c r="X3629" s="14">
        <f>Tabela1[[#This Row],[QIANTIDADE EXPEDIDA]]*Tabela1[[#This Row],[PESO UNI]]</f>
        <v>0</v>
      </c>
      <c r="Y3629" s="14">
        <f t="shared" si="472"/>
        <v>0</v>
      </c>
      <c r="Z3629" s="21">
        <f>Tabela1[[#This Row],[PESO TOTAL]]-Tabela1[[#This Row],[Peso Expedido]]</f>
        <v>0</v>
      </c>
      <c r="AA3629" s="18"/>
      <c r="AB3629" s="15"/>
      <c r="AC3629" s="15"/>
      <c r="AD3629" s="15"/>
      <c r="AE3629" s="15"/>
      <c r="AF3629" s="15"/>
      <c r="AG3629" s="15"/>
      <c r="AH3629" s="15"/>
      <c r="AI3629" s="40" t="str">
        <f t="shared" si="479"/>
        <v>ok</v>
      </c>
      <c r="AJ3629" s="5"/>
      <c r="AK3629" t="str">
        <f>Tabela1[[#This Row],[Coluna1]]&amp;Tabela1[[#This Row],[PEDIDO]]</f>
        <v/>
      </c>
      <c r="AL3629"/>
      <c r="AM3629"/>
      <c r="AN3629"/>
      <c r="AO3629" t="str">
        <f t="shared" si="476"/>
        <v>/</v>
      </c>
      <c r="AP3629" t="str">
        <f>Tabela1[[#This Row],[TAG]]&amp;Tabela1[[#This Row],[PEDIDO]]&amp;Tabela1[[#This Row],[PRODUTO]]</f>
        <v/>
      </c>
      <c r="AQ3629" s="23" t="str">
        <f>Tabela1[[#This Row],[PRODUTO]]&amp;Tabela1[[#This Row],[TAG]]</f>
        <v/>
      </c>
      <c r="AR3629" s="27">
        <f>Tabela1[[#This Row],[PESO TOTAL]]*Tabela1[[#This Row],[MATÉRIA PRIMA]]</f>
        <v>0</v>
      </c>
      <c r="AS3629" s="28">
        <f>Tabela1[[#This Row],[PESO TOTAL]]*Tabela1[[#This Row],[PREPARAÇÃO ]]</f>
        <v>0</v>
      </c>
      <c r="AT3629" s="28">
        <f>Tabela1[[#This Row],[PESO TOTAL]]*Tabela1[[#This Row],[CALDEIRARIA]]</f>
        <v>0</v>
      </c>
      <c r="AU3629" s="28">
        <f>Tabela1[[#This Row],[PESO TOTAL]]*Tabela1[[#This Row],[SOLDA]]</f>
        <v>0</v>
      </c>
      <c r="AV3629" s="28">
        <f>Tabela1[[#This Row],[PESO TOTAL]]*Tabela1[[#This Row],[ACABAMENTO]]</f>
        <v>0</v>
      </c>
      <c r="AW3629" s="28">
        <f>Tabela1[[#This Row],[PESO TOTAL]]*Tabela1[[#This Row],[PRONTO ACABADO]]</f>
        <v>0</v>
      </c>
      <c r="AX3629" s="29">
        <f>Tabela1[[#This Row],[PESO TOTAL]]*Tabela1[[#This Row],[EXPEDIÇÃO ]]</f>
        <v>0</v>
      </c>
      <c r="AY3629" s="28" t="str">
        <f>Tabela1[[#This Row],[PEDIDO]]&amp;Tabela1[[#This Row],[PRODUTO]]</f>
        <v/>
      </c>
      <c r="AZ3629" s="44">
        <f>IF(AF3629="",0,IF(ISTEXT(AF3629),H3629*VALUE(SUBSTITUTE(AF3629,"%",""))/100,H3629*AF3629))-Tabela1[[#This Row],[PRONTO ACABADO2]]</f>
        <v>0</v>
      </c>
      <c r="BA3629" s="44">
        <f>IF(AG3629="",0,IF(ISTEXT(AG3629),H3629*VALUE(SUBSTITUTE(AG3629,"%",""))/100,H3629*AG3629))-Tabela1[[#This Row],[PESO EXPEDIDO2]]</f>
        <v>0</v>
      </c>
      <c r="BB3629" s="44">
        <f t="shared" si="477"/>
        <v>0</v>
      </c>
      <c r="BC3629" s="44">
        <f t="shared" si="478"/>
        <v>0</v>
      </c>
      <c r="BD3629" s="165"/>
    </row>
    <row r="3630" spans="1:56" ht="15.75" hidden="1" customHeight="1" x14ac:dyDescent="0.25">
      <c r="A3630" s="6"/>
      <c r="B3630" s="22"/>
      <c r="C3630" s="7"/>
      <c r="D3630" s="46"/>
      <c r="E3630" s="7"/>
      <c r="F3630" s="7"/>
      <c r="G3630" s="24"/>
      <c r="H3630" s="41">
        <f>Tabela1[[#This Row],[PESO UNI]]*Tabela1[[#This Row],[QTE]]</f>
        <v>0</v>
      </c>
      <c r="I3630" s="7"/>
      <c r="J3630" s="8"/>
      <c r="K3630" s="8"/>
      <c r="L3630" s="9"/>
      <c r="M3630" s="10"/>
      <c r="N3630" s="11"/>
      <c r="O3630" s="12"/>
      <c r="P3630" s="13"/>
      <c r="Q3630" s="14">
        <f>Tabela1[[#This Row],[QTDE/ Fabricação]]-Tabela1[[#This Row],[QTE]]</f>
        <v>0</v>
      </c>
      <c r="R3630" s="19">
        <f t="shared" si="470"/>
        <v>0</v>
      </c>
      <c r="S3630" s="19">
        <f t="shared" si="469"/>
        <v>0</v>
      </c>
      <c r="T3630" s="20">
        <f t="shared" si="471"/>
        <v>0</v>
      </c>
      <c r="U3630" s="17">
        <f>IFERROR(SUMIF('LISTA DE EMBARQUE'!B:B,MICRO!E:E,'LISTA DE EMBARQUE'!G:G),"")</f>
        <v>0</v>
      </c>
      <c r="V3630" s="12" t="str">
        <f>IFERROR(VLOOKUP(Tabela1[[#This Row],[COD.MDE]],'LISTA DE EMBARQUE'!B:L,11,0),"")</f>
        <v/>
      </c>
      <c r="W3630" s="13" t="str">
        <f>IFERROR(COUNTIF(#REF!,Tabela1[[#This Row],[Colunas5]]),"")</f>
        <v/>
      </c>
      <c r="X3630" s="14">
        <f>Tabela1[[#This Row],[QIANTIDADE EXPEDIDA]]*Tabela1[[#This Row],[PESO UNI]]</f>
        <v>0</v>
      </c>
      <c r="Y3630" s="14">
        <f t="shared" si="472"/>
        <v>0</v>
      </c>
      <c r="Z3630" s="21">
        <f>Tabela1[[#This Row],[PESO TOTAL]]-Tabela1[[#This Row],[Peso Expedido]]</f>
        <v>0</v>
      </c>
      <c r="AA3630" s="18"/>
      <c r="AB3630" s="15"/>
      <c r="AC3630" s="15"/>
      <c r="AD3630" s="15"/>
      <c r="AE3630" s="15"/>
      <c r="AF3630" s="15"/>
      <c r="AG3630" s="15"/>
      <c r="AH3630" s="15"/>
      <c r="AI3630" s="40" t="str">
        <f t="shared" si="479"/>
        <v>ok</v>
      </c>
      <c r="AJ3630" s="5"/>
      <c r="AK3630" t="str">
        <f>Tabela1[[#This Row],[Coluna1]]&amp;Tabela1[[#This Row],[PEDIDO]]</f>
        <v/>
      </c>
      <c r="AL3630"/>
      <c r="AM3630"/>
      <c r="AN3630"/>
      <c r="AO3630" t="str">
        <f t="shared" si="476"/>
        <v>/</v>
      </c>
      <c r="AP3630" t="str">
        <f>Tabela1[[#This Row],[TAG]]&amp;Tabela1[[#This Row],[PEDIDO]]&amp;Tabela1[[#This Row],[PRODUTO]]</f>
        <v/>
      </c>
      <c r="AQ3630" s="23" t="str">
        <f>Tabela1[[#This Row],[PRODUTO]]&amp;Tabela1[[#This Row],[TAG]]</f>
        <v/>
      </c>
      <c r="AR3630" s="27">
        <f>Tabela1[[#This Row],[PESO TOTAL]]*Tabela1[[#This Row],[MATÉRIA PRIMA]]</f>
        <v>0</v>
      </c>
      <c r="AS3630" s="28">
        <f>Tabela1[[#This Row],[PESO TOTAL]]*Tabela1[[#This Row],[PREPARAÇÃO ]]</f>
        <v>0</v>
      </c>
      <c r="AT3630" s="28">
        <f>Tabela1[[#This Row],[PESO TOTAL]]*Tabela1[[#This Row],[CALDEIRARIA]]</f>
        <v>0</v>
      </c>
      <c r="AU3630" s="28">
        <f>Tabela1[[#This Row],[PESO TOTAL]]*Tabela1[[#This Row],[SOLDA]]</f>
        <v>0</v>
      </c>
      <c r="AV3630" s="28">
        <f>Tabela1[[#This Row],[PESO TOTAL]]*Tabela1[[#This Row],[ACABAMENTO]]</f>
        <v>0</v>
      </c>
      <c r="AW3630" s="28">
        <f>Tabela1[[#This Row],[PESO TOTAL]]*Tabela1[[#This Row],[PRONTO ACABADO]]</f>
        <v>0</v>
      </c>
      <c r="AX3630" s="29">
        <f>Tabela1[[#This Row],[PESO TOTAL]]*Tabela1[[#This Row],[EXPEDIÇÃO ]]</f>
        <v>0</v>
      </c>
      <c r="AY3630" s="28" t="str">
        <f>Tabela1[[#This Row],[PEDIDO]]&amp;Tabela1[[#This Row],[PRODUTO]]</f>
        <v/>
      </c>
      <c r="AZ3630" s="44">
        <f>IF(AF3630="",0,IF(ISTEXT(AF3630),H3630*VALUE(SUBSTITUTE(AF3630,"%",""))/100,H3630*AF3630))-Tabela1[[#This Row],[PRONTO ACABADO2]]</f>
        <v>0</v>
      </c>
      <c r="BA3630" s="44">
        <f>IF(AG3630="",0,IF(ISTEXT(AG3630),H3630*VALUE(SUBSTITUTE(AG3630,"%",""))/100,H3630*AG3630))-Tabela1[[#This Row],[PESO EXPEDIDO2]]</f>
        <v>0</v>
      </c>
      <c r="BB3630" s="44">
        <f t="shared" si="477"/>
        <v>0</v>
      </c>
      <c r="BC3630" s="44">
        <f t="shared" ref="BC3630:BC3661" si="480">IF(AG3630="",0,IF(ISTEXT(AG3630),H3630*VALUE(SUBSTITUTE(AG3630,"%",""))/100,H3630*AG3630))</f>
        <v>0</v>
      </c>
      <c r="BD3630" s="165"/>
    </row>
    <row r="3631" spans="1:56" ht="15.75" hidden="1" customHeight="1" x14ac:dyDescent="0.25">
      <c r="A3631" s="6"/>
      <c r="B3631" s="22"/>
      <c r="C3631" s="7"/>
      <c r="D3631" s="46"/>
      <c r="E3631" s="7"/>
      <c r="F3631" s="7"/>
      <c r="G3631" s="24"/>
      <c r="H3631" s="41">
        <f>Tabela1[[#This Row],[PESO UNI]]*Tabela1[[#This Row],[QTE]]</f>
        <v>0</v>
      </c>
      <c r="I3631" s="7"/>
      <c r="J3631" s="8"/>
      <c r="K3631" s="8"/>
      <c r="L3631" s="9"/>
      <c r="M3631" s="10"/>
      <c r="N3631" s="11"/>
      <c r="O3631" s="12"/>
      <c r="P3631" s="13"/>
      <c r="Q3631" s="14">
        <f>Tabela1[[#This Row],[QTDE/ Fabricação]]-Tabela1[[#This Row],[QTE]]</f>
        <v>0</v>
      </c>
      <c r="R3631" s="19">
        <f t="shared" si="470"/>
        <v>0</v>
      </c>
      <c r="S3631" s="19">
        <f t="shared" si="469"/>
        <v>0</v>
      </c>
      <c r="T3631" s="20">
        <f t="shared" si="471"/>
        <v>0</v>
      </c>
      <c r="U3631" s="17">
        <f>IFERROR(SUMIF('LISTA DE EMBARQUE'!B:B,MICRO!E:E,'LISTA DE EMBARQUE'!G:G),"")</f>
        <v>0</v>
      </c>
      <c r="V3631" s="12" t="str">
        <f>IFERROR(VLOOKUP(Tabela1[[#This Row],[COD.MDE]],'LISTA DE EMBARQUE'!B:L,11,0),"")</f>
        <v/>
      </c>
      <c r="W3631" s="13" t="str">
        <f>IFERROR(COUNTIF(#REF!,Tabela1[[#This Row],[Colunas5]]),"")</f>
        <v/>
      </c>
      <c r="X3631" s="14">
        <f>Tabela1[[#This Row],[QIANTIDADE EXPEDIDA]]*Tabela1[[#This Row],[PESO UNI]]</f>
        <v>0</v>
      </c>
      <c r="Y3631" s="14">
        <f t="shared" si="472"/>
        <v>0</v>
      </c>
      <c r="Z3631" s="21">
        <f>Tabela1[[#This Row],[PESO TOTAL]]-Tabela1[[#This Row],[Peso Expedido]]</f>
        <v>0</v>
      </c>
      <c r="AA3631" s="18"/>
      <c r="AB3631" s="15"/>
      <c r="AC3631" s="15"/>
      <c r="AD3631" s="15"/>
      <c r="AE3631" s="15"/>
      <c r="AF3631" s="15"/>
      <c r="AG3631" s="15"/>
      <c r="AH3631" s="15"/>
      <c r="AI3631" s="40" t="str">
        <f t="shared" si="479"/>
        <v>ok</v>
      </c>
      <c r="AJ3631" s="5"/>
      <c r="AK3631" t="str">
        <f>Tabela1[[#This Row],[Coluna1]]&amp;Tabela1[[#This Row],[PEDIDO]]</f>
        <v/>
      </c>
      <c r="AL3631"/>
      <c r="AM3631"/>
      <c r="AN3631"/>
      <c r="AO3631" t="str">
        <f t="shared" si="476"/>
        <v>/</v>
      </c>
      <c r="AP3631" t="str">
        <f>Tabela1[[#This Row],[TAG]]&amp;Tabela1[[#This Row],[PEDIDO]]&amp;Tabela1[[#This Row],[PRODUTO]]</f>
        <v/>
      </c>
      <c r="AQ3631" s="23" t="str">
        <f>Tabela1[[#This Row],[PRODUTO]]&amp;Tabela1[[#This Row],[TAG]]</f>
        <v/>
      </c>
      <c r="AR3631" s="27">
        <f>Tabela1[[#This Row],[PESO TOTAL]]*Tabela1[[#This Row],[MATÉRIA PRIMA]]</f>
        <v>0</v>
      </c>
      <c r="AS3631" s="28">
        <f>Tabela1[[#This Row],[PESO TOTAL]]*Tabela1[[#This Row],[PREPARAÇÃO ]]</f>
        <v>0</v>
      </c>
      <c r="AT3631" s="28">
        <f>Tabela1[[#This Row],[PESO TOTAL]]*Tabela1[[#This Row],[CALDEIRARIA]]</f>
        <v>0</v>
      </c>
      <c r="AU3631" s="28">
        <f>Tabela1[[#This Row],[PESO TOTAL]]*Tabela1[[#This Row],[SOLDA]]</f>
        <v>0</v>
      </c>
      <c r="AV3631" s="28">
        <f>Tabela1[[#This Row],[PESO TOTAL]]*Tabela1[[#This Row],[ACABAMENTO]]</f>
        <v>0</v>
      </c>
      <c r="AW3631" s="28">
        <f>Tabela1[[#This Row],[PESO TOTAL]]*Tabela1[[#This Row],[PRONTO ACABADO]]</f>
        <v>0</v>
      </c>
      <c r="AX3631" s="29">
        <f>Tabela1[[#This Row],[PESO TOTAL]]*Tabela1[[#This Row],[EXPEDIÇÃO ]]</f>
        <v>0</v>
      </c>
      <c r="AY3631" s="28" t="str">
        <f>Tabela1[[#This Row],[PEDIDO]]&amp;Tabela1[[#This Row],[PRODUTO]]</f>
        <v/>
      </c>
      <c r="AZ3631" s="44">
        <f>IF(AF3631="",0,IF(ISTEXT(AF3631),H3631*VALUE(SUBSTITUTE(AF3631,"%",""))/100,H3631*AF3631))-Tabela1[[#This Row],[PRONTO ACABADO2]]</f>
        <v>0</v>
      </c>
      <c r="BA3631" s="44">
        <f>IF(AG3631="",0,IF(ISTEXT(AG3631),H3631*VALUE(SUBSTITUTE(AG3631,"%",""))/100,H3631*AG3631))-Tabela1[[#This Row],[PESO EXPEDIDO2]]</f>
        <v>0</v>
      </c>
      <c r="BB3631" s="44">
        <f t="shared" si="477"/>
        <v>0</v>
      </c>
      <c r="BC3631" s="44">
        <f t="shared" si="480"/>
        <v>0</v>
      </c>
      <c r="BD3631" s="165"/>
    </row>
    <row r="3632" spans="1:56" ht="15.75" hidden="1" customHeight="1" x14ac:dyDescent="0.25">
      <c r="A3632" s="6"/>
      <c r="B3632" s="22"/>
      <c r="C3632" s="7"/>
      <c r="D3632" s="46"/>
      <c r="E3632" s="7"/>
      <c r="F3632" s="7"/>
      <c r="G3632" s="24"/>
      <c r="H3632" s="41">
        <f>Tabela1[[#This Row],[PESO UNI]]*Tabela1[[#This Row],[QTE]]</f>
        <v>0</v>
      </c>
      <c r="I3632" s="7"/>
      <c r="J3632" s="8"/>
      <c r="K3632" s="8"/>
      <c r="L3632" s="9"/>
      <c r="M3632" s="10"/>
      <c r="N3632" s="11"/>
      <c r="O3632" s="12"/>
      <c r="P3632" s="13"/>
      <c r="Q3632" s="14">
        <f>Tabela1[[#This Row],[QTDE/ Fabricação]]-Tabela1[[#This Row],[QTE]]</f>
        <v>0</v>
      </c>
      <c r="R3632" s="19">
        <f t="shared" si="470"/>
        <v>0</v>
      </c>
      <c r="S3632" s="19">
        <f t="shared" si="469"/>
        <v>0</v>
      </c>
      <c r="T3632" s="20">
        <f t="shared" si="471"/>
        <v>0</v>
      </c>
      <c r="U3632" s="17">
        <f>IFERROR(SUMIF('LISTA DE EMBARQUE'!B:B,MICRO!E:E,'LISTA DE EMBARQUE'!G:G),"")</f>
        <v>0</v>
      </c>
      <c r="V3632" s="12" t="str">
        <f>IFERROR(VLOOKUP(Tabela1[[#This Row],[COD.MDE]],'LISTA DE EMBARQUE'!B:L,11,0),"")</f>
        <v/>
      </c>
      <c r="W3632" s="13" t="str">
        <f>IFERROR(COUNTIF(#REF!,Tabela1[[#This Row],[Colunas5]]),"")</f>
        <v/>
      </c>
      <c r="X3632" s="14">
        <f>Tabela1[[#This Row],[QIANTIDADE EXPEDIDA]]*Tabela1[[#This Row],[PESO UNI]]</f>
        <v>0</v>
      </c>
      <c r="Y3632" s="14">
        <f t="shared" si="472"/>
        <v>0</v>
      </c>
      <c r="Z3632" s="21">
        <f>Tabela1[[#This Row],[PESO TOTAL]]-Tabela1[[#This Row],[Peso Expedido]]</f>
        <v>0</v>
      </c>
      <c r="AA3632" s="18"/>
      <c r="AB3632" s="15"/>
      <c r="AC3632" s="15"/>
      <c r="AD3632" s="15"/>
      <c r="AE3632" s="15"/>
      <c r="AF3632" s="15"/>
      <c r="AG3632" s="15"/>
      <c r="AH3632" s="15"/>
      <c r="AI3632" s="40" t="str">
        <f t="shared" si="479"/>
        <v>ok</v>
      </c>
      <c r="AJ3632" s="5"/>
      <c r="AK3632" t="str">
        <f>Tabela1[[#This Row],[Coluna1]]&amp;Tabela1[[#This Row],[PEDIDO]]</f>
        <v/>
      </c>
      <c r="AL3632"/>
      <c r="AM3632"/>
      <c r="AN3632"/>
      <c r="AO3632" t="str">
        <f t="shared" si="476"/>
        <v>/</v>
      </c>
      <c r="AP3632" t="str">
        <f>Tabela1[[#This Row],[TAG]]&amp;Tabela1[[#This Row],[PEDIDO]]&amp;Tabela1[[#This Row],[PRODUTO]]</f>
        <v/>
      </c>
      <c r="AQ3632" s="23" t="str">
        <f>Tabela1[[#This Row],[PRODUTO]]&amp;Tabela1[[#This Row],[TAG]]</f>
        <v/>
      </c>
      <c r="AR3632" s="27">
        <f>Tabela1[[#This Row],[PESO TOTAL]]*Tabela1[[#This Row],[MATÉRIA PRIMA]]</f>
        <v>0</v>
      </c>
      <c r="AS3632" s="28">
        <f>Tabela1[[#This Row],[PESO TOTAL]]*Tabela1[[#This Row],[PREPARAÇÃO ]]</f>
        <v>0</v>
      </c>
      <c r="AT3632" s="28">
        <f>Tabela1[[#This Row],[PESO TOTAL]]*Tabela1[[#This Row],[CALDEIRARIA]]</f>
        <v>0</v>
      </c>
      <c r="AU3632" s="28">
        <f>Tabela1[[#This Row],[PESO TOTAL]]*Tabela1[[#This Row],[SOLDA]]</f>
        <v>0</v>
      </c>
      <c r="AV3632" s="28">
        <f>Tabela1[[#This Row],[PESO TOTAL]]*Tabela1[[#This Row],[ACABAMENTO]]</f>
        <v>0</v>
      </c>
      <c r="AW3632" s="28">
        <f>Tabela1[[#This Row],[PESO TOTAL]]*Tabela1[[#This Row],[PRONTO ACABADO]]</f>
        <v>0</v>
      </c>
      <c r="AX3632" s="29">
        <f>Tabela1[[#This Row],[PESO TOTAL]]*Tabela1[[#This Row],[EXPEDIÇÃO ]]</f>
        <v>0</v>
      </c>
      <c r="AY3632" s="28" t="str">
        <f>Tabela1[[#This Row],[PEDIDO]]&amp;Tabela1[[#This Row],[PRODUTO]]</f>
        <v/>
      </c>
      <c r="AZ3632" s="44">
        <f>IF(AF3632="",0,IF(ISTEXT(AF3632),H3632*VALUE(SUBSTITUTE(AF3632,"%",""))/100,H3632*AF3632))-Tabela1[[#This Row],[PRONTO ACABADO2]]</f>
        <v>0</v>
      </c>
      <c r="BA3632" s="44">
        <f>IF(AG3632="",0,IF(ISTEXT(AG3632),H3632*VALUE(SUBSTITUTE(AG3632,"%",""))/100,H3632*AG3632))-Tabela1[[#This Row],[PESO EXPEDIDO2]]</f>
        <v>0</v>
      </c>
      <c r="BB3632" s="44">
        <f t="shared" si="477"/>
        <v>0</v>
      </c>
      <c r="BC3632" s="44">
        <f t="shared" si="480"/>
        <v>0</v>
      </c>
      <c r="BD3632" s="165"/>
    </row>
    <row r="3633" spans="1:56" ht="15.75" hidden="1" customHeight="1" x14ac:dyDescent="0.25">
      <c r="A3633" s="6"/>
      <c r="B3633" s="22"/>
      <c r="C3633" s="7"/>
      <c r="D3633" s="46"/>
      <c r="E3633" s="7"/>
      <c r="F3633" s="7"/>
      <c r="G3633" s="24"/>
      <c r="H3633" s="41">
        <f>Tabela1[[#This Row],[PESO UNI]]*Tabela1[[#This Row],[QTE]]</f>
        <v>0</v>
      </c>
      <c r="I3633" s="7"/>
      <c r="J3633" s="8"/>
      <c r="K3633" s="8"/>
      <c r="L3633" s="9"/>
      <c r="M3633" s="10"/>
      <c r="N3633" s="11"/>
      <c r="O3633" s="12"/>
      <c r="P3633" s="13"/>
      <c r="Q3633" s="14">
        <f>Tabela1[[#This Row],[QTDE/ Fabricação]]-Tabela1[[#This Row],[QTE]]</f>
        <v>0</v>
      </c>
      <c r="R3633" s="19">
        <f t="shared" si="470"/>
        <v>0</v>
      </c>
      <c r="S3633" s="19">
        <f t="shared" si="469"/>
        <v>0</v>
      </c>
      <c r="T3633" s="20">
        <f t="shared" si="471"/>
        <v>0</v>
      </c>
      <c r="U3633" s="17">
        <f>IFERROR(SUMIF('LISTA DE EMBARQUE'!B:B,MICRO!E:E,'LISTA DE EMBARQUE'!G:G),"")</f>
        <v>0</v>
      </c>
      <c r="V3633" s="12" t="str">
        <f>IFERROR(VLOOKUP(Tabela1[[#This Row],[COD.MDE]],'LISTA DE EMBARQUE'!B:L,11,0),"")</f>
        <v/>
      </c>
      <c r="W3633" s="13" t="str">
        <f>IFERROR(COUNTIF(#REF!,Tabela1[[#This Row],[Colunas5]]),"")</f>
        <v/>
      </c>
      <c r="X3633" s="14">
        <f>Tabela1[[#This Row],[QIANTIDADE EXPEDIDA]]*Tabela1[[#This Row],[PESO UNI]]</f>
        <v>0</v>
      </c>
      <c r="Y3633" s="14">
        <f t="shared" si="472"/>
        <v>0</v>
      </c>
      <c r="Z3633" s="21">
        <f>Tabela1[[#This Row],[PESO TOTAL]]-Tabela1[[#This Row],[Peso Expedido]]</f>
        <v>0</v>
      </c>
      <c r="AA3633" s="18"/>
      <c r="AB3633" s="15"/>
      <c r="AC3633" s="15"/>
      <c r="AD3633" s="15"/>
      <c r="AE3633" s="15"/>
      <c r="AF3633" s="15"/>
      <c r="AG3633" s="15"/>
      <c r="AH3633" s="15"/>
      <c r="AI3633" s="40" t="str">
        <f t="shared" si="479"/>
        <v>ok</v>
      </c>
      <c r="AJ3633" s="5"/>
      <c r="AK3633" t="str">
        <f>Tabela1[[#This Row],[Coluna1]]&amp;Tabela1[[#This Row],[PEDIDO]]</f>
        <v/>
      </c>
      <c r="AL3633"/>
      <c r="AM3633"/>
      <c r="AN3633"/>
      <c r="AO3633" t="str">
        <f t="shared" si="476"/>
        <v>/</v>
      </c>
      <c r="AP3633" t="str">
        <f>Tabela1[[#This Row],[TAG]]&amp;Tabela1[[#This Row],[PEDIDO]]&amp;Tabela1[[#This Row],[PRODUTO]]</f>
        <v/>
      </c>
      <c r="AQ3633" s="23" t="str">
        <f>Tabela1[[#This Row],[PRODUTO]]&amp;Tabela1[[#This Row],[TAG]]</f>
        <v/>
      </c>
      <c r="AR3633" s="27">
        <f>Tabela1[[#This Row],[PESO TOTAL]]*Tabela1[[#This Row],[MATÉRIA PRIMA]]</f>
        <v>0</v>
      </c>
      <c r="AS3633" s="28">
        <f>Tabela1[[#This Row],[PESO TOTAL]]*Tabela1[[#This Row],[PREPARAÇÃO ]]</f>
        <v>0</v>
      </c>
      <c r="AT3633" s="28">
        <f>Tabela1[[#This Row],[PESO TOTAL]]*Tabela1[[#This Row],[CALDEIRARIA]]</f>
        <v>0</v>
      </c>
      <c r="AU3633" s="28">
        <f>Tabela1[[#This Row],[PESO TOTAL]]*Tabela1[[#This Row],[SOLDA]]</f>
        <v>0</v>
      </c>
      <c r="AV3633" s="28">
        <f>Tabela1[[#This Row],[PESO TOTAL]]*Tabela1[[#This Row],[ACABAMENTO]]</f>
        <v>0</v>
      </c>
      <c r="AW3633" s="28">
        <f>Tabela1[[#This Row],[PESO TOTAL]]*Tabela1[[#This Row],[PRONTO ACABADO]]</f>
        <v>0</v>
      </c>
      <c r="AX3633" s="29">
        <f>Tabela1[[#This Row],[PESO TOTAL]]*Tabela1[[#This Row],[EXPEDIÇÃO ]]</f>
        <v>0</v>
      </c>
      <c r="AY3633" s="28" t="str">
        <f>Tabela1[[#This Row],[PEDIDO]]&amp;Tabela1[[#This Row],[PRODUTO]]</f>
        <v/>
      </c>
      <c r="AZ3633" s="44">
        <f>IF(AF3633="",0,IF(ISTEXT(AF3633),H3633*VALUE(SUBSTITUTE(AF3633,"%",""))/100,H3633*AF3633))-Tabela1[[#This Row],[PRONTO ACABADO2]]</f>
        <v>0</v>
      </c>
      <c r="BA3633" s="44">
        <f>IF(AG3633="",0,IF(ISTEXT(AG3633),H3633*VALUE(SUBSTITUTE(AG3633,"%",""))/100,H3633*AG3633))-Tabela1[[#This Row],[PESO EXPEDIDO2]]</f>
        <v>0</v>
      </c>
      <c r="BB3633" s="44">
        <f t="shared" si="477"/>
        <v>0</v>
      </c>
      <c r="BC3633" s="44">
        <f t="shared" si="480"/>
        <v>0</v>
      </c>
      <c r="BD3633" s="165"/>
    </row>
    <row r="3634" spans="1:56" ht="15.75" hidden="1" customHeight="1" x14ac:dyDescent="0.25">
      <c r="A3634" s="6"/>
      <c r="B3634" s="22"/>
      <c r="C3634" s="7"/>
      <c r="D3634" s="46"/>
      <c r="E3634" s="7"/>
      <c r="F3634" s="7"/>
      <c r="G3634" s="24"/>
      <c r="H3634" s="41">
        <f>Tabela1[[#This Row],[PESO UNI]]*Tabela1[[#This Row],[QTE]]</f>
        <v>0</v>
      </c>
      <c r="I3634" s="7"/>
      <c r="J3634" s="8"/>
      <c r="K3634" s="8"/>
      <c r="L3634" s="9"/>
      <c r="M3634" s="10"/>
      <c r="N3634" s="11"/>
      <c r="O3634" s="12"/>
      <c r="P3634" s="13"/>
      <c r="Q3634" s="14">
        <f>Tabela1[[#This Row],[QTDE/ Fabricação]]-Tabela1[[#This Row],[QTE]]</f>
        <v>0</v>
      </c>
      <c r="R3634" s="19">
        <f t="shared" si="470"/>
        <v>0</v>
      </c>
      <c r="S3634" s="19">
        <f t="shared" si="469"/>
        <v>0</v>
      </c>
      <c r="T3634" s="20">
        <f t="shared" si="471"/>
        <v>0</v>
      </c>
      <c r="U3634" s="17">
        <f>IFERROR(SUMIF('LISTA DE EMBARQUE'!B:B,MICRO!E:E,'LISTA DE EMBARQUE'!G:G),"")</f>
        <v>0</v>
      </c>
      <c r="V3634" s="12" t="str">
        <f>IFERROR(VLOOKUP(Tabela1[[#This Row],[COD.MDE]],'LISTA DE EMBARQUE'!B:L,11,0),"")</f>
        <v/>
      </c>
      <c r="W3634" s="13" t="str">
        <f>IFERROR(COUNTIF(#REF!,Tabela1[[#This Row],[Colunas5]]),"")</f>
        <v/>
      </c>
      <c r="X3634" s="14">
        <f>Tabela1[[#This Row],[QIANTIDADE EXPEDIDA]]*Tabela1[[#This Row],[PESO UNI]]</f>
        <v>0</v>
      </c>
      <c r="Y3634" s="14">
        <f t="shared" si="472"/>
        <v>0</v>
      </c>
      <c r="Z3634" s="21">
        <f>Tabela1[[#This Row],[PESO TOTAL]]-Tabela1[[#This Row],[Peso Expedido]]</f>
        <v>0</v>
      </c>
      <c r="AA3634" s="18"/>
      <c r="AB3634" s="15"/>
      <c r="AC3634" s="15"/>
      <c r="AD3634" s="15"/>
      <c r="AE3634" s="15"/>
      <c r="AF3634" s="15"/>
      <c r="AG3634" s="15"/>
      <c r="AH3634" s="15"/>
      <c r="AI3634" s="40" t="str">
        <f t="shared" si="479"/>
        <v>ok</v>
      </c>
      <c r="AJ3634" s="5"/>
      <c r="AK3634" t="str">
        <f>Tabela1[[#This Row],[Coluna1]]&amp;Tabela1[[#This Row],[PEDIDO]]</f>
        <v/>
      </c>
      <c r="AL3634"/>
      <c r="AM3634"/>
      <c r="AN3634"/>
      <c r="AO3634" t="str">
        <f t="shared" si="476"/>
        <v>/</v>
      </c>
      <c r="AP3634" t="str">
        <f>Tabela1[[#This Row],[TAG]]&amp;Tabela1[[#This Row],[PEDIDO]]&amp;Tabela1[[#This Row],[PRODUTO]]</f>
        <v/>
      </c>
      <c r="AQ3634" s="23" t="str">
        <f>Tabela1[[#This Row],[PRODUTO]]&amp;Tabela1[[#This Row],[TAG]]</f>
        <v/>
      </c>
      <c r="AR3634" s="27">
        <f>Tabela1[[#This Row],[PESO TOTAL]]*Tabela1[[#This Row],[MATÉRIA PRIMA]]</f>
        <v>0</v>
      </c>
      <c r="AS3634" s="28">
        <f>Tabela1[[#This Row],[PESO TOTAL]]*Tabela1[[#This Row],[PREPARAÇÃO ]]</f>
        <v>0</v>
      </c>
      <c r="AT3634" s="28">
        <f>Tabela1[[#This Row],[PESO TOTAL]]*Tabela1[[#This Row],[CALDEIRARIA]]</f>
        <v>0</v>
      </c>
      <c r="AU3634" s="28">
        <f>Tabela1[[#This Row],[PESO TOTAL]]*Tabela1[[#This Row],[SOLDA]]</f>
        <v>0</v>
      </c>
      <c r="AV3634" s="28">
        <f>Tabela1[[#This Row],[PESO TOTAL]]*Tabela1[[#This Row],[ACABAMENTO]]</f>
        <v>0</v>
      </c>
      <c r="AW3634" s="28">
        <f>Tabela1[[#This Row],[PESO TOTAL]]*Tabela1[[#This Row],[PRONTO ACABADO]]</f>
        <v>0</v>
      </c>
      <c r="AX3634" s="29">
        <f>Tabela1[[#This Row],[PESO TOTAL]]*Tabela1[[#This Row],[EXPEDIÇÃO ]]</f>
        <v>0</v>
      </c>
      <c r="AY3634" s="28" t="str">
        <f>Tabela1[[#This Row],[PEDIDO]]&amp;Tabela1[[#This Row],[PRODUTO]]</f>
        <v/>
      </c>
      <c r="AZ3634" s="44">
        <f>IF(AF3634="",0,IF(ISTEXT(AF3634),H3634*VALUE(SUBSTITUTE(AF3634,"%",""))/100,H3634*AF3634))-Tabela1[[#This Row],[PRONTO ACABADO2]]</f>
        <v>0</v>
      </c>
      <c r="BA3634" s="44">
        <f>IF(AG3634="",0,IF(ISTEXT(AG3634),H3634*VALUE(SUBSTITUTE(AG3634,"%",""))/100,H3634*AG3634))-Tabela1[[#This Row],[PESO EXPEDIDO2]]</f>
        <v>0</v>
      </c>
      <c r="BB3634" s="44">
        <f t="shared" si="477"/>
        <v>0</v>
      </c>
      <c r="BC3634" s="44">
        <f t="shared" si="480"/>
        <v>0</v>
      </c>
      <c r="BD3634" s="165"/>
    </row>
    <row r="3635" spans="1:56" ht="15.75" hidden="1" customHeight="1" x14ac:dyDescent="0.25">
      <c r="A3635" s="6"/>
      <c r="B3635" s="22"/>
      <c r="C3635" s="7"/>
      <c r="D3635" s="46"/>
      <c r="E3635" s="7"/>
      <c r="F3635" s="7"/>
      <c r="G3635" s="24"/>
      <c r="H3635" s="41">
        <f>Tabela1[[#This Row],[PESO UNI]]*Tabela1[[#This Row],[QTE]]</f>
        <v>0</v>
      </c>
      <c r="I3635" s="7"/>
      <c r="J3635" s="8"/>
      <c r="K3635" s="8"/>
      <c r="L3635" s="9"/>
      <c r="M3635" s="10"/>
      <c r="N3635" s="11"/>
      <c r="O3635" s="12"/>
      <c r="P3635" s="13"/>
      <c r="Q3635" s="14">
        <f>Tabela1[[#This Row],[QTDE/ Fabricação]]-Tabela1[[#This Row],[QTE]]</f>
        <v>0</v>
      </c>
      <c r="R3635" s="19">
        <f t="shared" si="470"/>
        <v>0</v>
      </c>
      <c r="S3635" s="19">
        <f t="shared" si="469"/>
        <v>0</v>
      </c>
      <c r="T3635" s="20">
        <f t="shared" si="471"/>
        <v>0</v>
      </c>
      <c r="U3635" s="17">
        <f>IFERROR(SUMIF('LISTA DE EMBARQUE'!B:B,MICRO!E:E,'LISTA DE EMBARQUE'!G:G),"")</f>
        <v>0</v>
      </c>
      <c r="V3635" s="12" t="str">
        <f>IFERROR(VLOOKUP(Tabela1[[#This Row],[COD.MDE]],'LISTA DE EMBARQUE'!B:L,11,0),"")</f>
        <v/>
      </c>
      <c r="W3635" s="13" t="str">
        <f>IFERROR(COUNTIF(#REF!,Tabela1[[#This Row],[Colunas5]]),"")</f>
        <v/>
      </c>
      <c r="X3635" s="14">
        <f>Tabela1[[#This Row],[QIANTIDADE EXPEDIDA]]*Tabela1[[#This Row],[PESO UNI]]</f>
        <v>0</v>
      </c>
      <c r="Y3635" s="14">
        <f t="shared" si="472"/>
        <v>0</v>
      </c>
      <c r="Z3635" s="21">
        <f>Tabela1[[#This Row],[PESO TOTAL]]-Tabela1[[#This Row],[Peso Expedido]]</f>
        <v>0</v>
      </c>
      <c r="AA3635" s="18"/>
      <c r="AB3635" s="15"/>
      <c r="AC3635" s="15"/>
      <c r="AD3635" s="15"/>
      <c r="AE3635" s="15"/>
      <c r="AF3635" s="15"/>
      <c r="AG3635" s="15"/>
      <c r="AH3635" s="15"/>
      <c r="AI3635" s="40" t="str">
        <f t="shared" si="479"/>
        <v>ok</v>
      </c>
      <c r="AJ3635" s="5"/>
      <c r="AK3635" t="str">
        <f>Tabela1[[#This Row],[Coluna1]]&amp;Tabela1[[#This Row],[PEDIDO]]</f>
        <v/>
      </c>
      <c r="AL3635"/>
      <c r="AM3635"/>
      <c r="AN3635"/>
      <c r="AO3635" t="str">
        <f t="shared" si="476"/>
        <v>/</v>
      </c>
      <c r="AP3635" t="str">
        <f>Tabela1[[#This Row],[TAG]]&amp;Tabela1[[#This Row],[PEDIDO]]&amp;Tabela1[[#This Row],[PRODUTO]]</f>
        <v/>
      </c>
      <c r="AQ3635" s="23" t="str">
        <f>Tabela1[[#This Row],[PRODUTO]]&amp;Tabela1[[#This Row],[TAG]]</f>
        <v/>
      </c>
      <c r="AR3635" s="27">
        <f>Tabela1[[#This Row],[PESO TOTAL]]*Tabela1[[#This Row],[MATÉRIA PRIMA]]</f>
        <v>0</v>
      </c>
      <c r="AS3635" s="28">
        <f>Tabela1[[#This Row],[PESO TOTAL]]*Tabela1[[#This Row],[PREPARAÇÃO ]]</f>
        <v>0</v>
      </c>
      <c r="AT3635" s="28">
        <f>Tabela1[[#This Row],[PESO TOTAL]]*Tabela1[[#This Row],[CALDEIRARIA]]</f>
        <v>0</v>
      </c>
      <c r="AU3635" s="28">
        <f>Tabela1[[#This Row],[PESO TOTAL]]*Tabela1[[#This Row],[SOLDA]]</f>
        <v>0</v>
      </c>
      <c r="AV3635" s="28">
        <f>Tabela1[[#This Row],[PESO TOTAL]]*Tabela1[[#This Row],[ACABAMENTO]]</f>
        <v>0</v>
      </c>
      <c r="AW3635" s="28">
        <f>Tabela1[[#This Row],[PESO TOTAL]]*Tabela1[[#This Row],[PRONTO ACABADO]]</f>
        <v>0</v>
      </c>
      <c r="AX3635" s="29">
        <f>Tabela1[[#This Row],[PESO TOTAL]]*Tabela1[[#This Row],[EXPEDIÇÃO ]]</f>
        <v>0</v>
      </c>
      <c r="AY3635" s="28" t="str">
        <f>Tabela1[[#This Row],[PEDIDO]]&amp;Tabela1[[#This Row],[PRODUTO]]</f>
        <v/>
      </c>
      <c r="AZ3635" s="44">
        <f>IF(AF3635="",0,IF(ISTEXT(AF3635),H3635*VALUE(SUBSTITUTE(AF3635,"%",""))/100,H3635*AF3635))-Tabela1[[#This Row],[PRONTO ACABADO2]]</f>
        <v>0</v>
      </c>
      <c r="BA3635" s="44">
        <f>IF(AG3635="",0,IF(ISTEXT(AG3635),H3635*VALUE(SUBSTITUTE(AG3635,"%",""))/100,H3635*AG3635))-Tabela1[[#This Row],[PESO EXPEDIDO2]]</f>
        <v>0</v>
      </c>
      <c r="BB3635" s="44">
        <f t="shared" si="477"/>
        <v>0</v>
      </c>
      <c r="BC3635" s="44">
        <f t="shared" si="480"/>
        <v>0</v>
      </c>
      <c r="BD3635" s="165"/>
    </row>
    <row r="3636" spans="1:56" ht="15.75" hidden="1" customHeight="1" x14ac:dyDescent="0.25">
      <c r="A3636" s="6"/>
      <c r="B3636" s="22"/>
      <c r="C3636" s="7"/>
      <c r="D3636" s="46"/>
      <c r="E3636" s="7"/>
      <c r="F3636" s="7"/>
      <c r="G3636" s="24"/>
      <c r="H3636" s="41">
        <f>Tabela1[[#This Row],[PESO UNI]]*Tabela1[[#This Row],[QTE]]</f>
        <v>0</v>
      </c>
      <c r="I3636" s="7"/>
      <c r="J3636" s="8"/>
      <c r="K3636" s="8"/>
      <c r="L3636" s="9"/>
      <c r="M3636" s="10"/>
      <c r="N3636" s="11"/>
      <c r="O3636" s="12"/>
      <c r="P3636" s="13"/>
      <c r="Q3636" s="14">
        <f>Tabela1[[#This Row],[QTDE/ Fabricação]]-Tabela1[[#This Row],[QTE]]</f>
        <v>0</v>
      </c>
      <c r="R3636" s="19">
        <f t="shared" si="470"/>
        <v>0</v>
      </c>
      <c r="S3636" s="19">
        <f t="shared" si="469"/>
        <v>0</v>
      </c>
      <c r="T3636" s="20">
        <f t="shared" si="471"/>
        <v>0</v>
      </c>
      <c r="U3636" s="17">
        <f>IFERROR(SUMIF('LISTA DE EMBARQUE'!B:B,MICRO!E:E,'LISTA DE EMBARQUE'!G:G),"")</f>
        <v>0</v>
      </c>
      <c r="V3636" s="12" t="str">
        <f>IFERROR(VLOOKUP(Tabela1[[#This Row],[COD.MDE]],'LISTA DE EMBARQUE'!B:L,11,0),"")</f>
        <v/>
      </c>
      <c r="W3636" s="13" t="str">
        <f>IFERROR(COUNTIF(#REF!,Tabela1[[#This Row],[Colunas5]]),"")</f>
        <v/>
      </c>
      <c r="X3636" s="14">
        <f>Tabela1[[#This Row],[QIANTIDADE EXPEDIDA]]*Tabela1[[#This Row],[PESO UNI]]</f>
        <v>0</v>
      </c>
      <c r="Y3636" s="14">
        <f t="shared" si="472"/>
        <v>0</v>
      </c>
      <c r="Z3636" s="21">
        <f>Tabela1[[#This Row],[PESO TOTAL]]-Tabela1[[#This Row],[Peso Expedido]]</f>
        <v>0</v>
      </c>
      <c r="AA3636" s="18"/>
      <c r="AB3636" s="15"/>
      <c r="AC3636" s="15"/>
      <c r="AD3636" s="15"/>
      <c r="AE3636" s="15"/>
      <c r="AF3636" s="15"/>
      <c r="AG3636" s="15"/>
      <c r="AH3636" s="15"/>
      <c r="AI3636" s="40" t="str">
        <f t="shared" si="479"/>
        <v>ok</v>
      </c>
      <c r="AJ3636" s="5"/>
      <c r="AK3636" t="str">
        <f>Tabela1[[#This Row],[Coluna1]]&amp;Tabela1[[#This Row],[PEDIDO]]</f>
        <v/>
      </c>
      <c r="AL3636"/>
      <c r="AM3636"/>
      <c r="AN3636"/>
      <c r="AO3636" t="str">
        <f t="shared" si="476"/>
        <v>/</v>
      </c>
      <c r="AP3636" t="str">
        <f>Tabela1[[#This Row],[TAG]]&amp;Tabela1[[#This Row],[PEDIDO]]&amp;Tabela1[[#This Row],[PRODUTO]]</f>
        <v/>
      </c>
      <c r="AQ3636" s="23" t="str">
        <f>Tabela1[[#This Row],[PRODUTO]]&amp;Tabela1[[#This Row],[TAG]]</f>
        <v/>
      </c>
      <c r="AR3636" s="27">
        <f>Tabela1[[#This Row],[PESO TOTAL]]*Tabela1[[#This Row],[MATÉRIA PRIMA]]</f>
        <v>0</v>
      </c>
      <c r="AS3636" s="28">
        <f>Tabela1[[#This Row],[PESO TOTAL]]*Tabela1[[#This Row],[PREPARAÇÃO ]]</f>
        <v>0</v>
      </c>
      <c r="AT3636" s="28">
        <f>Tabela1[[#This Row],[PESO TOTAL]]*Tabela1[[#This Row],[CALDEIRARIA]]</f>
        <v>0</v>
      </c>
      <c r="AU3636" s="28">
        <f>Tabela1[[#This Row],[PESO TOTAL]]*Tabela1[[#This Row],[SOLDA]]</f>
        <v>0</v>
      </c>
      <c r="AV3636" s="28">
        <f>Tabela1[[#This Row],[PESO TOTAL]]*Tabela1[[#This Row],[ACABAMENTO]]</f>
        <v>0</v>
      </c>
      <c r="AW3636" s="28">
        <f>Tabela1[[#This Row],[PESO TOTAL]]*Tabela1[[#This Row],[PRONTO ACABADO]]</f>
        <v>0</v>
      </c>
      <c r="AX3636" s="29">
        <f>Tabela1[[#This Row],[PESO TOTAL]]*Tabela1[[#This Row],[EXPEDIÇÃO ]]</f>
        <v>0</v>
      </c>
      <c r="AY3636" s="28" t="str">
        <f>Tabela1[[#This Row],[PEDIDO]]&amp;Tabela1[[#This Row],[PRODUTO]]</f>
        <v/>
      </c>
      <c r="AZ3636" s="44">
        <f>IF(AF3636="",0,IF(ISTEXT(AF3636),H3636*VALUE(SUBSTITUTE(AF3636,"%",""))/100,H3636*AF3636))-Tabela1[[#This Row],[PRONTO ACABADO2]]</f>
        <v>0</v>
      </c>
      <c r="BA3636" s="44">
        <f>IF(AG3636="",0,IF(ISTEXT(AG3636),H3636*VALUE(SUBSTITUTE(AG3636,"%",""))/100,H3636*AG3636))-Tabela1[[#This Row],[PESO EXPEDIDO2]]</f>
        <v>0</v>
      </c>
      <c r="BB3636" s="44">
        <f t="shared" si="477"/>
        <v>0</v>
      </c>
      <c r="BC3636" s="44">
        <f t="shared" si="480"/>
        <v>0</v>
      </c>
      <c r="BD3636" s="165"/>
    </row>
    <row r="3637" spans="1:56" ht="15.75" hidden="1" customHeight="1" x14ac:dyDescent="0.25">
      <c r="A3637" s="6"/>
      <c r="B3637" s="22"/>
      <c r="C3637" s="7"/>
      <c r="D3637" s="46"/>
      <c r="E3637" s="7"/>
      <c r="F3637" s="7"/>
      <c r="G3637" s="24"/>
      <c r="H3637" s="41">
        <f>Tabela1[[#This Row],[PESO UNI]]*Tabela1[[#This Row],[QTE]]</f>
        <v>0</v>
      </c>
      <c r="I3637" s="7"/>
      <c r="J3637" s="8"/>
      <c r="K3637" s="8"/>
      <c r="L3637" s="9"/>
      <c r="M3637" s="10"/>
      <c r="N3637" s="11"/>
      <c r="O3637" s="12"/>
      <c r="P3637" s="13"/>
      <c r="Q3637" s="14">
        <f>Tabela1[[#This Row],[QTDE/ Fabricação]]-Tabela1[[#This Row],[QTE]]</f>
        <v>0</v>
      </c>
      <c r="R3637" s="19">
        <f t="shared" si="470"/>
        <v>0</v>
      </c>
      <c r="S3637" s="19">
        <f t="shared" si="469"/>
        <v>0</v>
      </c>
      <c r="T3637" s="20">
        <f t="shared" si="471"/>
        <v>0</v>
      </c>
      <c r="U3637" s="17">
        <f>IFERROR(SUMIF('LISTA DE EMBARQUE'!B:B,MICRO!E:E,'LISTA DE EMBARQUE'!G:G),"")</f>
        <v>0</v>
      </c>
      <c r="V3637" s="12" t="str">
        <f>IFERROR(VLOOKUP(Tabela1[[#This Row],[COD.MDE]],'LISTA DE EMBARQUE'!B:L,11,0),"")</f>
        <v/>
      </c>
      <c r="W3637" s="13" t="str">
        <f>IFERROR(COUNTIF(#REF!,Tabela1[[#This Row],[Colunas5]]),"")</f>
        <v/>
      </c>
      <c r="X3637" s="14">
        <f>Tabela1[[#This Row],[QIANTIDADE EXPEDIDA]]*Tabela1[[#This Row],[PESO UNI]]</f>
        <v>0</v>
      </c>
      <c r="Y3637" s="14">
        <f t="shared" si="472"/>
        <v>0</v>
      </c>
      <c r="Z3637" s="21">
        <f>Tabela1[[#This Row],[PESO TOTAL]]-Tabela1[[#This Row],[Peso Expedido]]</f>
        <v>0</v>
      </c>
      <c r="AA3637" s="18"/>
      <c r="AB3637" s="15"/>
      <c r="AC3637" s="15"/>
      <c r="AD3637" s="15"/>
      <c r="AE3637" s="15"/>
      <c r="AF3637" s="15"/>
      <c r="AG3637" s="15"/>
      <c r="AH3637" s="15"/>
      <c r="AI3637" s="40" t="str">
        <f t="shared" si="479"/>
        <v>ok</v>
      </c>
      <c r="AJ3637" s="5"/>
      <c r="AK3637" t="str">
        <f>Tabela1[[#This Row],[Coluna1]]&amp;Tabela1[[#This Row],[PEDIDO]]</f>
        <v/>
      </c>
      <c r="AL3637"/>
      <c r="AM3637"/>
      <c r="AN3637"/>
      <c r="AO3637" t="str">
        <f t="shared" si="476"/>
        <v>/</v>
      </c>
      <c r="AP3637" t="str">
        <f>Tabela1[[#This Row],[TAG]]&amp;Tabela1[[#This Row],[PEDIDO]]&amp;Tabela1[[#This Row],[PRODUTO]]</f>
        <v/>
      </c>
      <c r="AQ3637" s="23" t="str">
        <f>Tabela1[[#This Row],[PRODUTO]]&amp;Tabela1[[#This Row],[TAG]]</f>
        <v/>
      </c>
      <c r="AR3637" s="27">
        <f>Tabela1[[#This Row],[PESO TOTAL]]*Tabela1[[#This Row],[MATÉRIA PRIMA]]</f>
        <v>0</v>
      </c>
      <c r="AS3637" s="28">
        <f>Tabela1[[#This Row],[PESO TOTAL]]*Tabela1[[#This Row],[PREPARAÇÃO ]]</f>
        <v>0</v>
      </c>
      <c r="AT3637" s="28">
        <f>Tabela1[[#This Row],[PESO TOTAL]]*Tabela1[[#This Row],[CALDEIRARIA]]</f>
        <v>0</v>
      </c>
      <c r="AU3637" s="28">
        <f>Tabela1[[#This Row],[PESO TOTAL]]*Tabela1[[#This Row],[SOLDA]]</f>
        <v>0</v>
      </c>
      <c r="AV3637" s="28">
        <f>Tabela1[[#This Row],[PESO TOTAL]]*Tabela1[[#This Row],[ACABAMENTO]]</f>
        <v>0</v>
      </c>
      <c r="AW3637" s="28">
        <f>Tabela1[[#This Row],[PESO TOTAL]]*Tabela1[[#This Row],[PRONTO ACABADO]]</f>
        <v>0</v>
      </c>
      <c r="AX3637" s="29">
        <f>Tabela1[[#This Row],[PESO TOTAL]]*Tabela1[[#This Row],[EXPEDIÇÃO ]]</f>
        <v>0</v>
      </c>
      <c r="AY3637" s="28" t="str">
        <f>Tabela1[[#This Row],[PEDIDO]]&amp;Tabela1[[#This Row],[PRODUTO]]</f>
        <v/>
      </c>
      <c r="AZ3637" s="44">
        <f>IF(AF3637="",0,IF(ISTEXT(AF3637),H3637*VALUE(SUBSTITUTE(AF3637,"%",""))/100,H3637*AF3637))-Tabela1[[#This Row],[PRONTO ACABADO2]]</f>
        <v>0</v>
      </c>
      <c r="BA3637" s="44">
        <f>IF(AG3637="",0,IF(ISTEXT(AG3637),H3637*VALUE(SUBSTITUTE(AG3637,"%",""))/100,H3637*AG3637))-Tabela1[[#This Row],[PESO EXPEDIDO2]]</f>
        <v>0</v>
      </c>
      <c r="BB3637" s="44">
        <f t="shared" si="477"/>
        <v>0</v>
      </c>
      <c r="BC3637" s="44">
        <f t="shared" si="480"/>
        <v>0</v>
      </c>
      <c r="BD3637" s="165"/>
    </row>
    <row r="3638" spans="1:56" ht="15.75" hidden="1" customHeight="1" x14ac:dyDescent="0.25">
      <c r="A3638" s="6"/>
      <c r="B3638" s="22"/>
      <c r="C3638" s="7"/>
      <c r="D3638" s="46"/>
      <c r="E3638" s="7"/>
      <c r="F3638" s="7"/>
      <c r="G3638" s="24"/>
      <c r="H3638" s="41">
        <f>Tabela1[[#This Row],[PESO UNI]]*Tabela1[[#This Row],[QTE]]</f>
        <v>0</v>
      </c>
      <c r="I3638" s="7"/>
      <c r="J3638" s="8"/>
      <c r="K3638" s="8"/>
      <c r="L3638" s="9"/>
      <c r="M3638" s="10"/>
      <c r="N3638" s="11"/>
      <c r="O3638" s="12"/>
      <c r="P3638" s="13"/>
      <c r="Q3638" s="14">
        <f>Tabela1[[#This Row],[QTDE/ Fabricação]]-Tabela1[[#This Row],[QTE]]</f>
        <v>0</v>
      </c>
      <c r="R3638" s="19">
        <f t="shared" si="470"/>
        <v>0</v>
      </c>
      <c r="S3638" s="19">
        <f t="shared" si="469"/>
        <v>0</v>
      </c>
      <c r="T3638" s="20">
        <f t="shared" si="471"/>
        <v>0</v>
      </c>
      <c r="U3638" s="17">
        <f>IFERROR(SUMIF('LISTA DE EMBARQUE'!B:B,MICRO!E:E,'LISTA DE EMBARQUE'!G:G),"")</f>
        <v>0</v>
      </c>
      <c r="V3638" s="12" t="str">
        <f>IFERROR(VLOOKUP(Tabela1[[#This Row],[COD.MDE]],'LISTA DE EMBARQUE'!B:L,11,0),"")</f>
        <v/>
      </c>
      <c r="W3638" s="13" t="str">
        <f>IFERROR(COUNTIF(#REF!,Tabela1[[#This Row],[Colunas5]]),"")</f>
        <v/>
      </c>
      <c r="X3638" s="14">
        <f>Tabela1[[#This Row],[QIANTIDADE EXPEDIDA]]*Tabela1[[#This Row],[PESO UNI]]</f>
        <v>0</v>
      </c>
      <c r="Y3638" s="14">
        <f t="shared" si="472"/>
        <v>0</v>
      </c>
      <c r="Z3638" s="21">
        <f>Tabela1[[#This Row],[PESO TOTAL]]-Tabela1[[#This Row],[Peso Expedido]]</f>
        <v>0</v>
      </c>
      <c r="AA3638" s="18"/>
      <c r="AB3638" s="15"/>
      <c r="AC3638" s="15"/>
      <c r="AD3638" s="15"/>
      <c r="AE3638" s="15"/>
      <c r="AF3638" s="15"/>
      <c r="AG3638" s="15"/>
      <c r="AH3638" s="15"/>
      <c r="AI3638" s="40" t="str">
        <f t="shared" si="479"/>
        <v>ok</v>
      </c>
      <c r="AJ3638" s="5"/>
      <c r="AK3638" t="str">
        <f>Tabela1[[#This Row],[Coluna1]]&amp;Tabela1[[#This Row],[PEDIDO]]</f>
        <v/>
      </c>
      <c r="AL3638"/>
      <c r="AM3638"/>
      <c r="AN3638"/>
      <c r="AO3638" t="str">
        <f t="shared" si="476"/>
        <v>/</v>
      </c>
      <c r="AP3638" t="str">
        <f>Tabela1[[#This Row],[TAG]]&amp;Tabela1[[#This Row],[PEDIDO]]&amp;Tabela1[[#This Row],[PRODUTO]]</f>
        <v/>
      </c>
      <c r="AQ3638" s="23" t="str">
        <f>Tabela1[[#This Row],[PRODUTO]]&amp;Tabela1[[#This Row],[TAG]]</f>
        <v/>
      </c>
      <c r="AR3638" s="27">
        <f>Tabela1[[#This Row],[PESO TOTAL]]*Tabela1[[#This Row],[MATÉRIA PRIMA]]</f>
        <v>0</v>
      </c>
      <c r="AS3638" s="28">
        <f>Tabela1[[#This Row],[PESO TOTAL]]*Tabela1[[#This Row],[PREPARAÇÃO ]]</f>
        <v>0</v>
      </c>
      <c r="AT3638" s="28">
        <f>Tabela1[[#This Row],[PESO TOTAL]]*Tabela1[[#This Row],[CALDEIRARIA]]</f>
        <v>0</v>
      </c>
      <c r="AU3638" s="28">
        <f>Tabela1[[#This Row],[PESO TOTAL]]*Tabela1[[#This Row],[SOLDA]]</f>
        <v>0</v>
      </c>
      <c r="AV3638" s="28">
        <f>Tabela1[[#This Row],[PESO TOTAL]]*Tabela1[[#This Row],[ACABAMENTO]]</f>
        <v>0</v>
      </c>
      <c r="AW3638" s="28">
        <f>Tabela1[[#This Row],[PESO TOTAL]]*Tabela1[[#This Row],[PRONTO ACABADO]]</f>
        <v>0</v>
      </c>
      <c r="AX3638" s="29">
        <f>Tabela1[[#This Row],[PESO TOTAL]]*Tabela1[[#This Row],[EXPEDIÇÃO ]]</f>
        <v>0</v>
      </c>
      <c r="AY3638" s="28" t="str">
        <f>Tabela1[[#This Row],[PEDIDO]]&amp;Tabela1[[#This Row],[PRODUTO]]</f>
        <v/>
      </c>
      <c r="AZ3638" s="44">
        <f>IF(AF3638="",0,IF(ISTEXT(AF3638),H3638*VALUE(SUBSTITUTE(AF3638,"%",""))/100,H3638*AF3638))-Tabela1[[#This Row],[PRONTO ACABADO2]]</f>
        <v>0</v>
      </c>
      <c r="BA3638" s="44">
        <f>IF(AG3638="",0,IF(ISTEXT(AG3638),H3638*VALUE(SUBSTITUTE(AG3638,"%",""))/100,H3638*AG3638))-Tabela1[[#This Row],[PESO EXPEDIDO2]]</f>
        <v>0</v>
      </c>
      <c r="BB3638" s="44">
        <f t="shared" si="477"/>
        <v>0</v>
      </c>
      <c r="BC3638" s="44">
        <f t="shared" si="480"/>
        <v>0</v>
      </c>
      <c r="BD3638" s="165"/>
    </row>
    <row r="3639" spans="1:56" ht="15.75" hidden="1" customHeight="1" x14ac:dyDescent="0.25">
      <c r="A3639" s="6"/>
      <c r="B3639" s="22"/>
      <c r="C3639" s="7"/>
      <c r="D3639" s="46"/>
      <c r="E3639" s="7"/>
      <c r="F3639" s="7"/>
      <c r="G3639" s="24"/>
      <c r="H3639" s="41">
        <f>Tabela1[[#This Row],[PESO UNI]]*Tabela1[[#This Row],[QTE]]</f>
        <v>0</v>
      </c>
      <c r="I3639" s="7"/>
      <c r="J3639" s="8"/>
      <c r="K3639" s="8"/>
      <c r="L3639" s="9"/>
      <c r="M3639" s="10"/>
      <c r="N3639" s="11"/>
      <c r="O3639" s="12"/>
      <c r="P3639" s="13"/>
      <c r="Q3639" s="14">
        <f>Tabela1[[#This Row],[QTDE/ Fabricação]]-Tabela1[[#This Row],[QTE]]</f>
        <v>0</v>
      </c>
      <c r="R3639" s="19">
        <f t="shared" si="470"/>
        <v>0</v>
      </c>
      <c r="S3639" s="19">
        <f t="shared" si="469"/>
        <v>0</v>
      </c>
      <c r="T3639" s="20">
        <f t="shared" si="471"/>
        <v>0</v>
      </c>
      <c r="U3639" s="17">
        <f>IFERROR(SUMIF('LISTA DE EMBARQUE'!B:B,MICRO!E:E,'LISTA DE EMBARQUE'!G:G),"")</f>
        <v>0</v>
      </c>
      <c r="V3639" s="12" t="str">
        <f>IFERROR(VLOOKUP(Tabela1[[#This Row],[COD.MDE]],'LISTA DE EMBARQUE'!B:L,11,0),"")</f>
        <v/>
      </c>
      <c r="W3639" s="13" t="str">
        <f>IFERROR(COUNTIF(#REF!,Tabela1[[#This Row],[Colunas5]]),"")</f>
        <v/>
      </c>
      <c r="X3639" s="14">
        <f>Tabela1[[#This Row],[QIANTIDADE EXPEDIDA]]*Tabela1[[#This Row],[PESO UNI]]</f>
        <v>0</v>
      </c>
      <c r="Y3639" s="14">
        <f t="shared" si="472"/>
        <v>0</v>
      </c>
      <c r="Z3639" s="21">
        <f>Tabela1[[#This Row],[PESO TOTAL]]-Tabela1[[#This Row],[Peso Expedido]]</f>
        <v>0</v>
      </c>
      <c r="AA3639" s="18"/>
      <c r="AB3639" s="15"/>
      <c r="AC3639" s="15"/>
      <c r="AD3639" s="15"/>
      <c r="AE3639" s="15"/>
      <c r="AF3639" s="15"/>
      <c r="AG3639" s="15"/>
      <c r="AH3639" s="15"/>
      <c r="AI3639" s="40" t="str">
        <f t="shared" si="479"/>
        <v>ok</v>
      </c>
      <c r="AJ3639" s="5"/>
      <c r="AK3639" t="str">
        <f>Tabela1[[#This Row],[Coluna1]]&amp;Tabela1[[#This Row],[PEDIDO]]</f>
        <v/>
      </c>
      <c r="AL3639"/>
      <c r="AM3639"/>
      <c r="AN3639"/>
      <c r="AO3639" t="str">
        <f t="shared" si="476"/>
        <v>/</v>
      </c>
      <c r="AP3639" t="str">
        <f>Tabela1[[#This Row],[TAG]]&amp;Tabela1[[#This Row],[PEDIDO]]&amp;Tabela1[[#This Row],[PRODUTO]]</f>
        <v/>
      </c>
      <c r="AQ3639" s="23" t="str">
        <f>Tabela1[[#This Row],[PRODUTO]]&amp;Tabela1[[#This Row],[TAG]]</f>
        <v/>
      </c>
      <c r="AR3639" s="27">
        <f>Tabela1[[#This Row],[PESO TOTAL]]*Tabela1[[#This Row],[MATÉRIA PRIMA]]</f>
        <v>0</v>
      </c>
      <c r="AS3639" s="28">
        <f>Tabela1[[#This Row],[PESO TOTAL]]*Tabela1[[#This Row],[PREPARAÇÃO ]]</f>
        <v>0</v>
      </c>
      <c r="AT3639" s="28">
        <f>Tabela1[[#This Row],[PESO TOTAL]]*Tabela1[[#This Row],[CALDEIRARIA]]</f>
        <v>0</v>
      </c>
      <c r="AU3639" s="28">
        <f>Tabela1[[#This Row],[PESO TOTAL]]*Tabela1[[#This Row],[SOLDA]]</f>
        <v>0</v>
      </c>
      <c r="AV3639" s="28">
        <f>Tabela1[[#This Row],[PESO TOTAL]]*Tabela1[[#This Row],[ACABAMENTO]]</f>
        <v>0</v>
      </c>
      <c r="AW3639" s="28">
        <f>Tabela1[[#This Row],[PESO TOTAL]]*Tabela1[[#This Row],[PRONTO ACABADO]]</f>
        <v>0</v>
      </c>
      <c r="AX3639" s="29">
        <f>Tabela1[[#This Row],[PESO TOTAL]]*Tabela1[[#This Row],[EXPEDIÇÃO ]]</f>
        <v>0</v>
      </c>
      <c r="AY3639" s="28" t="str">
        <f>Tabela1[[#This Row],[PEDIDO]]&amp;Tabela1[[#This Row],[PRODUTO]]</f>
        <v/>
      </c>
      <c r="AZ3639" s="44">
        <f>IF(AF3639="",0,IF(ISTEXT(AF3639),H3639*VALUE(SUBSTITUTE(AF3639,"%",""))/100,H3639*AF3639))-Tabela1[[#This Row],[PRONTO ACABADO2]]</f>
        <v>0</v>
      </c>
      <c r="BA3639" s="44">
        <f>IF(AG3639="",0,IF(ISTEXT(AG3639),H3639*VALUE(SUBSTITUTE(AG3639,"%",""))/100,H3639*AG3639))-Tabela1[[#This Row],[PESO EXPEDIDO2]]</f>
        <v>0</v>
      </c>
      <c r="BB3639" s="44">
        <f t="shared" si="477"/>
        <v>0</v>
      </c>
      <c r="BC3639" s="44">
        <f t="shared" si="480"/>
        <v>0</v>
      </c>
      <c r="BD3639" s="165"/>
    </row>
    <row r="3640" spans="1:56" ht="15.75" hidden="1" customHeight="1" x14ac:dyDescent="0.25">
      <c r="A3640" s="6"/>
      <c r="B3640" s="22"/>
      <c r="C3640" s="7"/>
      <c r="D3640" s="46"/>
      <c r="E3640" s="7"/>
      <c r="F3640" s="7"/>
      <c r="G3640" s="24"/>
      <c r="H3640" s="41">
        <f>Tabela1[[#This Row],[PESO UNI]]*Tabela1[[#This Row],[QTE]]</f>
        <v>0</v>
      </c>
      <c r="I3640" s="7"/>
      <c r="J3640" s="8"/>
      <c r="K3640" s="8"/>
      <c r="L3640" s="9"/>
      <c r="M3640" s="10"/>
      <c r="N3640" s="11"/>
      <c r="O3640" s="12"/>
      <c r="P3640" s="13"/>
      <c r="Q3640" s="14">
        <f>Tabela1[[#This Row],[QTDE/ Fabricação]]-Tabela1[[#This Row],[QTE]]</f>
        <v>0</v>
      </c>
      <c r="R3640" s="19">
        <f t="shared" si="470"/>
        <v>0</v>
      </c>
      <c r="S3640" s="19">
        <f t="shared" si="469"/>
        <v>0</v>
      </c>
      <c r="T3640" s="20">
        <f t="shared" si="471"/>
        <v>0</v>
      </c>
      <c r="U3640" s="17">
        <f>IFERROR(SUMIF('LISTA DE EMBARQUE'!B:B,MICRO!E:E,'LISTA DE EMBARQUE'!G:G),"")</f>
        <v>0</v>
      </c>
      <c r="V3640" s="12" t="str">
        <f>IFERROR(VLOOKUP(Tabela1[[#This Row],[COD.MDE]],'LISTA DE EMBARQUE'!B:L,11,0),"")</f>
        <v/>
      </c>
      <c r="W3640" s="13" t="str">
        <f>IFERROR(COUNTIF(#REF!,Tabela1[[#This Row],[Colunas5]]),"")</f>
        <v/>
      </c>
      <c r="X3640" s="14">
        <f>Tabela1[[#This Row],[QIANTIDADE EXPEDIDA]]*Tabela1[[#This Row],[PESO UNI]]</f>
        <v>0</v>
      </c>
      <c r="Y3640" s="14">
        <f t="shared" si="472"/>
        <v>0</v>
      </c>
      <c r="Z3640" s="21">
        <f>Tabela1[[#This Row],[PESO TOTAL]]-Tabela1[[#This Row],[Peso Expedido]]</f>
        <v>0</v>
      </c>
      <c r="AA3640" s="18"/>
      <c r="AB3640" s="15"/>
      <c r="AC3640" s="15"/>
      <c r="AD3640" s="15"/>
      <c r="AE3640" s="15"/>
      <c r="AF3640" s="15"/>
      <c r="AG3640" s="15"/>
      <c r="AH3640" s="15"/>
      <c r="AI3640" s="40" t="str">
        <f t="shared" si="479"/>
        <v>ok</v>
      </c>
      <c r="AJ3640" s="5"/>
      <c r="AK3640" t="str">
        <f>Tabela1[[#This Row],[Coluna1]]&amp;Tabela1[[#This Row],[PEDIDO]]</f>
        <v/>
      </c>
      <c r="AL3640"/>
      <c r="AM3640"/>
      <c r="AN3640"/>
      <c r="AO3640" t="str">
        <f t="shared" si="476"/>
        <v>/</v>
      </c>
      <c r="AP3640" t="str">
        <f>Tabela1[[#This Row],[TAG]]&amp;Tabela1[[#This Row],[PEDIDO]]&amp;Tabela1[[#This Row],[PRODUTO]]</f>
        <v/>
      </c>
      <c r="AQ3640" s="23" t="str">
        <f>Tabela1[[#This Row],[PRODUTO]]&amp;Tabela1[[#This Row],[TAG]]</f>
        <v/>
      </c>
      <c r="AR3640" s="27">
        <f>Tabela1[[#This Row],[PESO TOTAL]]*Tabela1[[#This Row],[MATÉRIA PRIMA]]</f>
        <v>0</v>
      </c>
      <c r="AS3640" s="28">
        <f>Tabela1[[#This Row],[PESO TOTAL]]*Tabela1[[#This Row],[PREPARAÇÃO ]]</f>
        <v>0</v>
      </c>
      <c r="AT3640" s="28">
        <f>Tabela1[[#This Row],[PESO TOTAL]]*Tabela1[[#This Row],[CALDEIRARIA]]</f>
        <v>0</v>
      </c>
      <c r="AU3640" s="28">
        <f>Tabela1[[#This Row],[PESO TOTAL]]*Tabela1[[#This Row],[SOLDA]]</f>
        <v>0</v>
      </c>
      <c r="AV3640" s="28">
        <f>Tabela1[[#This Row],[PESO TOTAL]]*Tabela1[[#This Row],[ACABAMENTO]]</f>
        <v>0</v>
      </c>
      <c r="AW3640" s="28">
        <f>Tabela1[[#This Row],[PESO TOTAL]]*Tabela1[[#This Row],[PRONTO ACABADO]]</f>
        <v>0</v>
      </c>
      <c r="AX3640" s="29">
        <f>Tabela1[[#This Row],[PESO TOTAL]]*Tabela1[[#This Row],[EXPEDIÇÃO ]]</f>
        <v>0</v>
      </c>
      <c r="AY3640" s="28" t="str">
        <f>Tabela1[[#This Row],[PEDIDO]]&amp;Tabela1[[#This Row],[PRODUTO]]</f>
        <v/>
      </c>
      <c r="AZ3640" s="44">
        <f>IF(AF3640="",0,IF(ISTEXT(AF3640),H3640*VALUE(SUBSTITUTE(AF3640,"%",""))/100,H3640*AF3640))-Tabela1[[#This Row],[PRONTO ACABADO2]]</f>
        <v>0</v>
      </c>
      <c r="BA3640" s="44">
        <f>IF(AG3640="",0,IF(ISTEXT(AG3640),H3640*VALUE(SUBSTITUTE(AG3640,"%",""))/100,H3640*AG3640))-Tabela1[[#This Row],[PESO EXPEDIDO2]]</f>
        <v>0</v>
      </c>
      <c r="BB3640" s="44">
        <f t="shared" si="477"/>
        <v>0</v>
      </c>
      <c r="BC3640" s="44">
        <f t="shared" si="480"/>
        <v>0</v>
      </c>
      <c r="BD3640" s="165"/>
    </row>
    <row r="3641" spans="1:56" ht="15.75" hidden="1" customHeight="1" x14ac:dyDescent="0.25">
      <c r="A3641" s="6"/>
      <c r="B3641" s="22"/>
      <c r="C3641" s="7"/>
      <c r="D3641" s="46"/>
      <c r="E3641" s="7"/>
      <c r="F3641" s="7"/>
      <c r="G3641" s="24"/>
      <c r="H3641" s="41">
        <f>Tabela1[[#This Row],[PESO UNI]]*Tabela1[[#This Row],[QTE]]</f>
        <v>0</v>
      </c>
      <c r="I3641" s="7"/>
      <c r="J3641" s="8"/>
      <c r="K3641" s="8"/>
      <c r="L3641" s="9"/>
      <c r="M3641" s="10"/>
      <c r="N3641" s="11"/>
      <c r="O3641" s="12"/>
      <c r="P3641" s="13"/>
      <c r="Q3641" s="14">
        <f>Tabela1[[#This Row],[QTDE/ Fabricação]]-Tabela1[[#This Row],[QTE]]</f>
        <v>0</v>
      </c>
      <c r="R3641" s="19">
        <f t="shared" si="470"/>
        <v>0</v>
      </c>
      <c r="S3641" s="19">
        <f t="shared" si="469"/>
        <v>0</v>
      </c>
      <c r="T3641" s="20">
        <f t="shared" si="471"/>
        <v>0</v>
      </c>
      <c r="U3641" s="17">
        <f>IFERROR(SUMIF('LISTA DE EMBARQUE'!B:B,MICRO!E:E,'LISTA DE EMBARQUE'!G:G),"")</f>
        <v>0</v>
      </c>
      <c r="V3641" s="12" t="str">
        <f>IFERROR(VLOOKUP(Tabela1[[#This Row],[COD.MDE]],'LISTA DE EMBARQUE'!B:L,11,0),"")</f>
        <v/>
      </c>
      <c r="W3641" s="13" t="str">
        <f>IFERROR(COUNTIF(#REF!,Tabela1[[#This Row],[Colunas5]]),"")</f>
        <v/>
      </c>
      <c r="X3641" s="14">
        <f>Tabela1[[#This Row],[QIANTIDADE EXPEDIDA]]*Tabela1[[#This Row],[PESO UNI]]</f>
        <v>0</v>
      </c>
      <c r="Y3641" s="14">
        <f t="shared" si="472"/>
        <v>0</v>
      </c>
      <c r="Z3641" s="21">
        <f>Tabela1[[#This Row],[PESO TOTAL]]-Tabela1[[#This Row],[Peso Expedido]]</f>
        <v>0</v>
      </c>
      <c r="AA3641" s="18"/>
      <c r="AB3641" s="15"/>
      <c r="AC3641" s="15"/>
      <c r="AD3641" s="15"/>
      <c r="AE3641" s="15"/>
      <c r="AF3641" s="15"/>
      <c r="AG3641" s="15"/>
      <c r="AH3641" s="15"/>
      <c r="AI3641" s="40" t="str">
        <f t="shared" si="479"/>
        <v>ok</v>
      </c>
      <c r="AJ3641" s="5"/>
      <c r="AK3641" t="str">
        <f>Tabela1[[#This Row],[Coluna1]]&amp;Tabela1[[#This Row],[PEDIDO]]</f>
        <v/>
      </c>
      <c r="AL3641"/>
      <c r="AM3641"/>
      <c r="AN3641"/>
      <c r="AO3641" t="str">
        <f t="shared" si="476"/>
        <v>/</v>
      </c>
      <c r="AP3641" t="str">
        <f>Tabela1[[#This Row],[TAG]]&amp;Tabela1[[#This Row],[PEDIDO]]&amp;Tabela1[[#This Row],[PRODUTO]]</f>
        <v/>
      </c>
      <c r="AQ3641" s="23" t="str">
        <f>Tabela1[[#This Row],[PRODUTO]]&amp;Tabela1[[#This Row],[TAG]]</f>
        <v/>
      </c>
      <c r="AR3641" s="27">
        <f>Tabela1[[#This Row],[PESO TOTAL]]*Tabela1[[#This Row],[MATÉRIA PRIMA]]</f>
        <v>0</v>
      </c>
      <c r="AS3641" s="28">
        <f>Tabela1[[#This Row],[PESO TOTAL]]*Tabela1[[#This Row],[PREPARAÇÃO ]]</f>
        <v>0</v>
      </c>
      <c r="AT3641" s="28">
        <f>Tabela1[[#This Row],[PESO TOTAL]]*Tabela1[[#This Row],[CALDEIRARIA]]</f>
        <v>0</v>
      </c>
      <c r="AU3641" s="28">
        <f>Tabela1[[#This Row],[PESO TOTAL]]*Tabela1[[#This Row],[SOLDA]]</f>
        <v>0</v>
      </c>
      <c r="AV3641" s="28">
        <f>Tabela1[[#This Row],[PESO TOTAL]]*Tabela1[[#This Row],[ACABAMENTO]]</f>
        <v>0</v>
      </c>
      <c r="AW3641" s="28">
        <f>Tabela1[[#This Row],[PESO TOTAL]]*Tabela1[[#This Row],[PRONTO ACABADO]]</f>
        <v>0</v>
      </c>
      <c r="AX3641" s="29">
        <f>Tabela1[[#This Row],[PESO TOTAL]]*Tabela1[[#This Row],[EXPEDIÇÃO ]]</f>
        <v>0</v>
      </c>
      <c r="AY3641" s="28" t="str">
        <f>Tabela1[[#This Row],[PEDIDO]]&amp;Tabela1[[#This Row],[PRODUTO]]</f>
        <v/>
      </c>
      <c r="AZ3641" s="44">
        <f>IF(AF3641="",0,IF(ISTEXT(AF3641),H3641*VALUE(SUBSTITUTE(AF3641,"%",""))/100,H3641*AF3641))-Tabela1[[#This Row],[PRONTO ACABADO2]]</f>
        <v>0</v>
      </c>
      <c r="BA3641" s="44">
        <f>IF(AG3641="",0,IF(ISTEXT(AG3641),H3641*VALUE(SUBSTITUTE(AG3641,"%",""))/100,H3641*AG3641))-Tabela1[[#This Row],[PESO EXPEDIDO2]]</f>
        <v>0</v>
      </c>
      <c r="BB3641" s="44">
        <f t="shared" si="477"/>
        <v>0</v>
      </c>
      <c r="BC3641" s="44">
        <f t="shared" si="480"/>
        <v>0</v>
      </c>
      <c r="BD3641" s="165"/>
    </row>
    <row r="3642" spans="1:56" ht="15.75" hidden="1" customHeight="1" x14ac:dyDescent="0.25">
      <c r="A3642" s="6"/>
      <c r="B3642" s="22"/>
      <c r="C3642" s="7"/>
      <c r="D3642" s="46"/>
      <c r="E3642" s="7"/>
      <c r="F3642" s="7"/>
      <c r="G3642" s="24"/>
      <c r="H3642" s="41">
        <f>Tabela1[[#This Row],[PESO UNI]]*Tabela1[[#This Row],[QTE]]</f>
        <v>0</v>
      </c>
      <c r="I3642" s="7"/>
      <c r="J3642" s="8"/>
      <c r="K3642" s="8"/>
      <c r="L3642" s="9"/>
      <c r="M3642" s="10"/>
      <c r="N3642" s="11"/>
      <c r="O3642" s="12"/>
      <c r="P3642" s="13"/>
      <c r="Q3642" s="14">
        <f>Tabela1[[#This Row],[QTDE/ Fabricação]]-Tabela1[[#This Row],[QTE]]</f>
        <v>0</v>
      </c>
      <c r="R3642" s="19">
        <f t="shared" si="470"/>
        <v>0</v>
      </c>
      <c r="S3642" s="19">
        <f t="shared" ref="S3642:S3705" si="481">IFERROR(H3642*AG3642,"")</f>
        <v>0</v>
      </c>
      <c r="T3642" s="20">
        <f t="shared" si="471"/>
        <v>0</v>
      </c>
      <c r="U3642" s="17">
        <f>IFERROR(SUMIF('LISTA DE EMBARQUE'!B:B,MICRO!E:E,'LISTA DE EMBARQUE'!G:G),"")</f>
        <v>0</v>
      </c>
      <c r="V3642" s="12" t="str">
        <f>IFERROR(VLOOKUP(Tabela1[[#This Row],[COD.MDE]],'LISTA DE EMBARQUE'!B:L,11,0),"")</f>
        <v/>
      </c>
      <c r="W3642" s="13" t="str">
        <f>IFERROR(COUNTIF(#REF!,Tabela1[[#This Row],[Colunas5]]),"")</f>
        <v/>
      </c>
      <c r="X3642" s="14">
        <f>Tabela1[[#This Row],[QIANTIDADE EXPEDIDA]]*Tabela1[[#This Row],[PESO UNI]]</f>
        <v>0</v>
      </c>
      <c r="Y3642" s="14">
        <f t="shared" si="472"/>
        <v>0</v>
      </c>
      <c r="Z3642" s="21">
        <f>Tabela1[[#This Row],[PESO TOTAL]]-Tabela1[[#This Row],[Peso Expedido]]</f>
        <v>0</v>
      </c>
      <c r="AA3642" s="18"/>
      <c r="AB3642" s="15"/>
      <c r="AC3642" s="15"/>
      <c r="AD3642" s="15"/>
      <c r="AE3642" s="15"/>
      <c r="AF3642" s="15"/>
      <c r="AG3642" s="15"/>
      <c r="AH3642" s="15"/>
      <c r="AI3642" s="40" t="str">
        <f t="shared" si="479"/>
        <v>ok</v>
      </c>
      <c r="AJ3642" s="5"/>
      <c r="AK3642" t="str">
        <f>Tabela1[[#This Row],[Coluna1]]&amp;Tabela1[[#This Row],[PEDIDO]]</f>
        <v/>
      </c>
      <c r="AL3642"/>
      <c r="AM3642"/>
      <c r="AN3642"/>
      <c r="AO3642" t="str">
        <f t="shared" si="476"/>
        <v>/</v>
      </c>
      <c r="AP3642" t="str">
        <f>Tabela1[[#This Row],[TAG]]&amp;Tabela1[[#This Row],[PEDIDO]]&amp;Tabela1[[#This Row],[PRODUTO]]</f>
        <v/>
      </c>
      <c r="AQ3642" s="23" t="str">
        <f>Tabela1[[#This Row],[PRODUTO]]&amp;Tabela1[[#This Row],[TAG]]</f>
        <v/>
      </c>
      <c r="AR3642" s="27">
        <f>Tabela1[[#This Row],[PESO TOTAL]]*Tabela1[[#This Row],[MATÉRIA PRIMA]]</f>
        <v>0</v>
      </c>
      <c r="AS3642" s="28">
        <f>Tabela1[[#This Row],[PESO TOTAL]]*Tabela1[[#This Row],[PREPARAÇÃO ]]</f>
        <v>0</v>
      </c>
      <c r="AT3642" s="28">
        <f>Tabela1[[#This Row],[PESO TOTAL]]*Tabela1[[#This Row],[CALDEIRARIA]]</f>
        <v>0</v>
      </c>
      <c r="AU3642" s="28">
        <f>Tabela1[[#This Row],[PESO TOTAL]]*Tabela1[[#This Row],[SOLDA]]</f>
        <v>0</v>
      </c>
      <c r="AV3642" s="28">
        <f>Tabela1[[#This Row],[PESO TOTAL]]*Tabela1[[#This Row],[ACABAMENTO]]</f>
        <v>0</v>
      </c>
      <c r="AW3642" s="28">
        <f>Tabela1[[#This Row],[PESO TOTAL]]*Tabela1[[#This Row],[PRONTO ACABADO]]</f>
        <v>0</v>
      </c>
      <c r="AX3642" s="29">
        <f>Tabela1[[#This Row],[PESO TOTAL]]*Tabela1[[#This Row],[EXPEDIÇÃO ]]</f>
        <v>0</v>
      </c>
      <c r="AY3642" s="28" t="str">
        <f>Tabela1[[#This Row],[PEDIDO]]&amp;Tabela1[[#This Row],[PRODUTO]]</f>
        <v/>
      </c>
      <c r="AZ3642" s="44">
        <f>IF(AF3642="",0,IF(ISTEXT(AF3642),H3642*VALUE(SUBSTITUTE(AF3642,"%",""))/100,H3642*AF3642))-Tabela1[[#This Row],[PRONTO ACABADO2]]</f>
        <v>0</v>
      </c>
      <c r="BA3642" s="44">
        <f>IF(AG3642="",0,IF(ISTEXT(AG3642),H3642*VALUE(SUBSTITUTE(AG3642,"%",""))/100,H3642*AG3642))-Tabela1[[#This Row],[PESO EXPEDIDO2]]</f>
        <v>0</v>
      </c>
      <c r="BB3642" s="44">
        <f t="shared" si="477"/>
        <v>0</v>
      </c>
      <c r="BC3642" s="44">
        <f t="shared" si="480"/>
        <v>0</v>
      </c>
      <c r="BD3642" s="165"/>
    </row>
    <row r="3643" spans="1:56" ht="15.75" hidden="1" customHeight="1" x14ac:dyDescent="0.25">
      <c r="A3643" s="6"/>
      <c r="B3643" s="22"/>
      <c r="C3643" s="7"/>
      <c r="D3643" s="46"/>
      <c r="E3643" s="7"/>
      <c r="F3643" s="7"/>
      <c r="G3643" s="24"/>
      <c r="H3643" s="41">
        <f>Tabela1[[#This Row],[PESO UNI]]*Tabela1[[#This Row],[QTE]]</f>
        <v>0</v>
      </c>
      <c r="I3643" s="7"/>
      <c r="J3643" s="8"/>
      <c r="K3643" s="8"/>
      <c r="L3643" s="9"/>
      <c r="M3643" s="10"/>
      <c r="N3643" s="11"/>
      <c r="O3643" s="12"/>
      <c r="P3643" s="13"/>
      <c r="Q3643" s="14">
        <f>Tabela1[[#This Row],[QTDE/ Fabricação]]-Tabela1[[#This Row],[QTE]]</f>
        <v>0</v>
      </c>
      <c r="R3643" s="19">
        <f t="shared" si="470"/>
        <v>0</v>
      </c>
      <c r="S3643" s="19">
        <f t="shared" si="481"/>
        <v>0</v>
      </c>
      <c r="T3643" s="20">
        <f t="shared" si="471"/>
        <v>0</v>
      </c>
      <c r="U3643" s="17">
        <f>IFERROR(SUMIF('LISTA DE EMBARQUE'!B:B,MICRO!E:E,'LISTA DE EMBARQUE'!G:G),"")</f>
        <v>0</v>
      </c>
      <c r="V3643" s="12" t="str">
        <f>IFERROR(VLOOKUP(Tabela1[[#This Row],[COD.MDE]],'LISTA DE EMBARQUE'!B:L,11,0),"")</f>
        <v/>
      </c>
      <c r="W3643" s="13" t="str">
        <f>IFERROR(COUNTIF(#REF!,Tabela1[[#This Row],[Colunas5]]),"")</f>
        <v/>
      </c>
      <c r="X3643" s="14">
        <f>Tabela1[[#This Row],[QIANTIDADE EXPEDIDA]]*Tabela1[[#This Row],[PESO UNI]]</f>
        <v>0</v>
      </c>
      <c r="Y3643" s="14">
        <f t="shared" si="472"/>
        <v>0</v>
      </c>
      <c r="Z3643" s="21">
        <f>Tabela1[[#This Row],[PESO TOTAL]]-Tabela1[[#This Row],[Peso Expedido]]</f>
        <v>0</v>
      </c>
      <c r="AA3643" s="18"/>
      <c r="AB3643" s="15"/>
      <c r="AC3643" s="15"/>
      <c r="AD3643" s="15"/>
      <c r="AE3643" s="15"/>
      <c r="AF3643" s="15"/>
      <c r="AG3643" s="15"/>
      <c r="AH3643" s="15"/>
      <c r="AI3643" s="40" t="str">
        <f t="shared" si="479"/>
        <v>ok</v>
      </c>
      <c r="AJ3643" s="5"/>
      <c r="AK3643" t="str">
        <f>Tabela1[[#This Row],[Coluna1]]&amp;Tabela1[[#This Row],[PEDIDO]]</f>
        <v/>
      </c>
      <c r="AL3643"/>
      <c r="AM3643"/>
      <c r="AN3643"/>
      <c r="AO3643" t="str">
        <f t="shared" si="476"/>
        <v>/</v>
      </c>
      <c r="AP3643" t="str">
        <f>Tabela1[[#This Row],[TAG]]&amp;Tabela1[[#This Row],[PEDIDO]]&amp;Tabela1[[#This Row],[PRODUTO]]</f>
        <v/>
      </c>
      <c r="AQ3643" s="23" t="str">
        <f>Tabela1[[#This Row],[PRODUTO]]&amp;Tabela1[[#This Row],[TAG]]</f>
        <v/>
      </c>
      <c r="AR3643" s="27">
        <f>Tabela1[[#This Row],[PESO TOTAL]]*Tabela1[[#This Row],[MATÉRIA PRIMA]]</f>
        <v>0</v>
      </c>
      <c r="AS3643" s="28">
        <f>Tabela1[[#This Row],[PESO TOTAL]]*Tabela1[[#This Row],[PREPARAÇÃO ]]</f>
        <v>0</v>
      </c>
      <c r="AT3643" s="28">
        <f>Tabela1[[#This Row],[PESO TOTAL]]*Tabela1[[#This Row],[CALDEIRARIA]]</f>
        <v>0</v>
      </c>
      <c r="AU3643" s="28">
        <f>Tabela1[[#This Row],[PESO TOTAL]]*Tabela1[[#This Row],[SOLDA]]</f>
        <v>0</v>
      </c>
      <c r="AV3643" s="28">
        <f>Tabela1[[#This Row],[PESO TOTAL]]*Tabela1[[#This Row],[ACABAMENTO]]</f>
        <v>0</v>
      </c>
      <c r="AW3643" s="28">
        <f>Tabela1[[#This Row],[PESO TOTAL]]*Tabela1[[#This Row],[PRONTO ACABADO]]</f>
        <v>0</v>
      </c>
      <c r="AX3643" s="29">
        <f>Tabela1[[#This Row],[PESO TOTAL]]*Tabela1[[#This Row],[EXPEDIÇÃO ]]</f>
        <v>0</v>
      </c>
      <c r="AY3643" s="28" t="str">
        <f>Tabela1[[#This Row],[PEDIDO]]&amp;Tabela1[[#This Row],[PRODUTO]]</f>
        <v/>
      </c>
      <c r="AZ3643" s="44">
        <f>IF(AF3643="",0,IF(ISTEXT(AF3643),H3643*VALUE(SUBSTITUTE(AF3643,"%",""))/100,H3643*AF3643))-Tabela1[[#This Row],[PRONTO ACABADO2]]</f>
        <v>0</v>
      </c>
      <c r="BA3643" s="44">
        <f>IF(AG3643="",0,IF(ISTEXT(AG3643),H3643*VALUE(SUBSTITUTE(AG3643,"%",""))/100,H3643*AG3643))-Tabela1[[#This Row],[PESO EXPEDIDO2]]</f>
        <v>0</v>
      </c>
      <c r="BB3643" s="44">
        <f t="shared" si="477"/>
        <v>0</v>
      </c>
      <c r="BC3643" s="44">
        <f t="shared" si="480"/>
        <v>0</v>
      </c>
      <c r="BD3643" s="165"/>
    </row>
    <row r="3644" spans="1:56" ht="15.75" hidden="1" customHeight="1" x14ac:dyDescent="0.25">
      <c r="A3644" s="6"/>
      <c r="B3644" s="22"/>
      <c r="C3644" s="7"/>
      <c r="D3644" s="46"/>
      <c r="E3644" s="7"/>
      <c r="F3644" s="7"/>
      <c r="G3644" s="24"/>
      <c r="H3644" s="41">
        <f>Tabela1[[#This Row],[PESO UNI]]*Tabela1[[#This Row],[QTE]]</f>
        <v>0</v>
      </c>
      <c r="I3644" s="7"/>
      <c r="J3644" s="8"/>
      <c r="K3644" s="8"/>
      <c r="L3644" s="9"/>
      <c r="M3644" s="10"/>
      <c r="N3644" s="11"/>
      <c r="O3644" s="12"/>
      <c r="P3644" s="13"/>
      <c r="Q3644" s="14">
        <f>Tabela1[[#This Row],[QTDE/ Fabricação]]-Tabela1[[#This Row],[QTE]]</f>
        <v>0</v>
      </c>
      <c r="R3644" s="19">
        <f t="shared" si="470"/>
        <v>0</v>
      </c>
      <c r="S3644" s="19">
        <f t="shared" si="481"/>
        <v>0</v>
      </c>
      <c r="T3644" s="20">
        <f t="shared" si="471"/>
        <v>0</v>
      </c>
      <c r="U3644" s="17">
        <f>IFERROR(SUMIF('LISTA DE EMBARQUE'!B:B,MICRO!E:E,'LISTA DE EMBARQUE'!G:G),"")</f>
        <v>0</v>
      </c>
      <c r="V3644" s="12" t="str">
        <f>IFERROR(VLOOKUP(Tabela1[[#This Row],[COD.MDE]],'LISTA DE EMBARQUE'!B:L,11,0),"")</f>
        <v/>
      </c>
      <c r="W3644" s="13" t="str">
        <f>IFERROR(COUNTIF(#REF!,Tabela1[[#This Row],[Colunas5]]),"")</f>
        <v/>
      </c>
      <c r="X3644" s="14">
        <f>Tabela1[[#This Row],[QIANTIDADE EXPEDIDA]]*Tabela1[[#This Row],[PESO UNI]]</f>
        <v>0</v>
      </c>
      <c r="Y3644" s="14">
        <f t="shared" si="472"/>
        <v>0</v>
      </c>
      <c r="Z3644" s="21">
        <f>Tabela1[[#This Row],[PESO TOTAL]]-Tabela1[[#This Row],[Peso Expedido]]</f>
        <v>0</v>
      </c>
      <c r="AA3644" s="18"/>
      <c r="AB3644" s="15"/>
      <c r="AC3644" s="15"/>
      <c r="AD3644" s="15"/>
      <c r="AE3644" s="15"/>
      <c r="AF3644" s="15"/>
      <c r="AG3644" s="15"/>
      <c r="AH3644" s="15"/>
      <c r="AI3644" s="40" t="str">
        <f t="shared" si="479"/>
        <v>ok</v>
      </c>
      <c r="AJ3644" s="5"/>
      <c r="AK3644" t="str">
        <f>Tabela1[[#This Row],[Coluna1]]&amp;Tabela1[[#This Row],[PEDIDO]]</f>
        <v/>
      </c>
      <c r="AL3644"/>
      <c r="AM3644"/>
      <c r="AN3644"/>
      <c r="AO3644" t="str">
        <f t="shared" si="476"/>
        <v>/</v>
      </c>
      <c r="AP3644" t="str">
        <f>Tabela1[[#This Row],[TAG]]&amp;Tabela1[[#This Row],[PEDIDO]]&amp;Tabela1[[#This Row],[PRODUTO]]</f>
        <v/>
      </c>
      <c r="AQ3644" s="23" t="str">
        <f>Tabela1[[#This Row],[PRODUTO]]&amp;Tabela1[[#This Row],[TAG]]</f>
        <v/>
      </c>
      <c r="AR3644" s="27">
        <f>Tabela1[[#This Row],[PESO TOTAL]]*Tabela1[[#This Row],[MATÉRIA PRIMA]]</f>
        <v>0</v>
      </c>
      <c r="AS3644" s="28">
        <f>Tabela1[[#This Row],[PESO TOTAL]]*Tabela1[[#This Row],[PREPARAÇÃO ]]</f>
        <v>0</v>
      </c>
      <c r="AT3644" s="28">
        <f>Tabela1[[#This Row],[PESO TOTAL]]*Tabela1[[#This Row],[CALDEIRARIA]]</f>
        <v>0</v>
      </c>
      <c r="AU3644" s="28">
        <f>Tabela1[[#This Row],[PESO TOTAL]]*Tabela1[[#This Row],[SOLDA]]</f>
        <v>0</v>
      </c>
      <c r="AV3644" s="28">
        <f>Tabela1[[#This Row],[PESO TOTAL]]*Tabela1[[#This Row],[ACABAMENTO]]</f>
        <v>0</v>
      </c>
      <c r="AW3644" s="28">
        <f>Tabela1[[#This Row],[PESO TOTAL]]*Tabela1[[#This Row],[PRONTO ACABADO]]</f>
        <v>0</v>
      </c>
      <c r="AX3644" s="29">
        <f>Tabela1[[#This Row],[PESO TOTAL]]*Tabela1[[#This Row],[EXPEDIÇÃO ]]</f>
        <v>0</v>
      </c>
      <c r="AY3644" s="28" t="str">
        <f>Tabela1[[#This Row],[PEDIDO]]&amp;Tabela1[[#This Row],[PRODUTO]]</f>
        <v/>
      </c>
      <c r="AZ3644" s="44">
        <f>IF(AF3644="",0,IF(ISTEXT(AF3644),H3644*VALUE(SUBSTITUTE(AF3644,"%",""))/100,H3644*AF3644))-Tabela1[[#This Row],[PRONTO ACABADO2]]</f>
        <v>0</v>
      </c>
      <c r="BA3644" s="44">
        <f>IF(AG3644="",0,IF(ISTEXT(AG3644),H3644*VALUE(SUBSTITUTE(AG3644,"%",""))/100,H3644*AG3644))-Tabela1[[#This Row],[PESO EXPEDIDO2]]</f>
        <v>0</v>
      </c>
      <c r="BB3644" s="44">
        <f t="shared" si="477"/>
        <v>0</v>
      </c>
      <c r="BC3644" s="44">
        <f t="shared" si="480"/>
        <v>0</v>
      </c>
      <c r="BD3644" s="165"/>
    </row>
    <row r="3645" spans="1:56" ht="15.75" hidden="1" customHeight="1" x14ac:dyDescent="0.25">
      <c r="A3645" s="6"/>
      <c r="B3645" s="22"/>
      <c r="C3645" s="7"/>
      <c r="D3645" s="46"/>
      <c r="E3645" s="7"/>
      <c r="F3645" s="7"/>
      <c r="G3645" s="24"/>
      <c r="H3645" s="41">
        <f>Tabela1[[#This Row],[PESO UNI]]*Tabela1[[#This Row],[QTE]]</f>
        <v>0</v>
      </c>
      <c r="I3645" s="7"/>
      <c r="J3645" s="8"/>
      <c r="K3645" s="8"/>
      <c r="L3645" s="9"/>
      <c r="M3645" s="10"/>
      <c r="N3645" s="11"/>
      <c r="O3645" s="12"/>
      <c r="P3645" s="13"/>
      <c r="Q3645" s="14">
        <f>Tabela1[[#This Row],[QTDE/ Fabricação]]-Tabela1[[#This Row],[QTE]]</f>
        <v>0</v>
      </c>
      <c r="R3645" s="19">
        <f t="shared" ref="R3645:R3708" si="482">IFERROR(H3645*((AA3645*0.25)+(AC3645*0.25)+(AD3645*0.225)+(AE3645*0.225)+(AF3645*0.05)),"")</f>
        <v>0</v>
      </c>
      <c r="S3645" s="19">
        <f t="shared" si="481"/>
        <v>0</v>
      </c>
      <c r="T3645" s="20">
        <f t="shared" ref="T3645:T3708" si="483">IFERROR(S3645-H3645,"")</f>
        <v>0</v>
      </c>
      <c r="U3645" s="17">
        <f>IFERROR(SUMIF('LISTA DE EMBARQUE'!B:B,MICRO!E:E,'LISTA DE EMBARQUE'!G:G),"")</f>
        <v>0</v>
      </c>
      <c r="V3645" s="12" t="str">
        <f>IFERROR(VLOOKUP(Tabela1[[#This Row],[COD.MDE]],'LISTA DE EMBARQUE'!B:L,11,0),"")</f>
        <v/>
      </c>
      <c r="W3645" s="13" t="str">
        <f>IFERROR(COUNTIF(#REF!,Tabela1[[#This Row],[Colunas5]]),"")</f>
        <v/>
      </c>
      <c r="X3645" s="14">
        <f>Tabela1[[#This Row],[QIANTIDADE EXPEDIDA]]*Tabela1[[#This Row],[PESO UNI]]</f>
        <v>0</v>
      </c>
      <c r="Y3645" s="14">
        <f t="shared" ref="Y3645:Y3708" si="484">U3645-C3645</f>
        <v>0</v>
      </c>
      <c r="Z3645" s="21">
        <f>Tabela1[[#This Row],[PESO TOTAL]]-Tabela1[[#This Row],[Peso Expedido]]</f>
        <v>0</v>
      </c>
      <c r="AA3645" s="18"/>
      <c r="AB3645" s="15"/>
      <c r="AC3645" s="15"/>
      <c r="AD3645" s="15"/>
      <c r="AE3645" s="15"/>
      <c r="AF3645" s="15"/>
      <c r="AG3645" s="15"/>
      <c r="AH3645" s="15"/>
      <c r="AI3645" s="40" t="str">
        <f t="shared" si="479"/>
        <v>ok</v>
      </c>
      <c r="AJ3645" s="5"/>
      <c r="AK3645" t="str">
        <f>Tabela1[[#This Row],[Coluna1]]&amp;Tabela1[[#This Row],[PEDIDO]]</f>
        <v/>
      </c>
      <c r="AL3645"/>
      <c r="AM3645"/>
      <c r="AN3645"/>
      <c r="AO3645" t="str">
        <f t="shared" si="476"/>
        <v>/</v>
      </c>
      <c r="AP3645" t="str">
        <f>Tabela1[[#This Row],[TAG]]&amp;Tabela1[[#This Row],[PEDIDO]]&amp;Tabela1[[#This Row],[PRODUTO]]</f>
        <v/>
      </c>
      <c r="AQ3645" s="23" t="str">
        <f>Tabela1[[#This Row],[PRODUTO]]&amp;Tabela1[[#This Row],[TAG]]</f>
        <v/>
      </c>
      <c r="AR3645" s="27">
        <f>Tabela1[[#This Row],[PESO TOTAL]]*Tabela1[[#This Row],[MATÉRIA PRIMA]]</f>
        <v>0</v>
      </c>
      <c r="AS3645" s="28">
        <f>Tabela1[[#This Row],[PESO TOTAL]]*Tabela1[[#This Row],[PREPARAÇÃO ]]</f>
        <v>0</v>
      </c>
      <c r="AT3645" s="28">
        <f>Tabela1[[#This Row],[PESO TOTAL]]*Tabela1[[#This Row],[CALDEIRARIA]]</f>
        <v>0</v>
      </c>
      <c r="AU3645" s="28">
        <f>Tabela1[[#This Row],[PESO TOTAL]]*Tabela1[[#This Row],[SOLDA]]</f>
        <v>0</v>
      </c>
      <c r="AV3645" s="28">
        <f>Tabela1[[#This Row],[PESO TOTAL]]*Tabela1[[#This Row],[ACABAMENTO]]</f>
        <v>0</v>
      </c>
      <c r="AW3645" s="28">
        <f>Tabela1[[#This Row],[PESO TOTAL]]*Tabela1[[#This Row],[PRONTO ACABADO]]</f>
        <v>0</v>
      </c>
      <c r="AX3645" s="29">
        <f>Tabela1[[#This Row],[PESO TOTAL]]*Tabela1[[#This Row],[EXPEDIÇÃO ]]</f>
        <v>0</v>
      </c>
      <c r="AY3645" s="28" t="str">
        <f>Tabela1[[#This Row],[PEDIDO]]&amp;Tabela1[[#This Row],[PRODUTO]]</f>
        <v/>
      </c>
      <c r="AZ3645" s="44">
        <f>IF(AF3645="",0,IF(ISTEXT(AF3645),H3645*VALUE(SUBSTITUTE(AF3645,"%",""))/100,H3645*AF3645))-Tabela1[[#This Row],[PRONTO ACABADO2]]</f>
        <v>0</v>
      </c>
      <c r="BA3645" s="44">
        <f>IF(AG3645="",0,IF(ISTEXT(AG3645),H3645*VALUE(SUBSTITUTE(AG3645,"%",""))/100,H3645*AG3645))-Tabela1[[#This Row],[PESO EXPEDIDO2]]</f>
        <v>0</v>
      </c>
      <c r="BB3645" s="44">
        <f t="shared" si="477"/>
        <v>0</v>
      </c>
      <c r="BC3645" s="44">
        <f t="shared" si="480"/>
        <v>0</v>
      </c>
      <c r="BD3645" s="165"/>
    </row>
    <row r="3646" spans="1:56" ht="15.75" hidden="1" customHeight="1" x14ac:dyDescent="0.25">
      <c r="A3646" s="6"/>
      <c r="B3646" s="22"/>
      <c r="C3646" s="7"/>
      <c r="D3646" s="46"/>
      <c r="E3646" s="7"/>
      <c r="F3646" s="7"/>
      <c r="G3646" s="24"/>
      <c r="H3646" s="41">
        <f>Tabela1[[#This Row],[PESO UNI]]*Tabela1[[#This Row],[QTE]]</f>
        <v>0</v>
      </c>
      <c r="I3646" s="7"/>
      <c r="J3646" s="8"/>
      <c r="K3646" s="8"/>
      <c r="L3646" s="9"/>
      <c r="M3646" s="10"/>
      <c r="N3646" s="11"/>
      <c r="O3646" s="12"/>
      <c r="P3646" s="13"/>
      <c r="Q3646" s="14">
        <f>Tabela1[[#This Row],[QTDE/ Fabricação]]-Tabela1[[#This Row],[QTE]]</f>
        <v>0</v>
      </c>
      <c r="R3646" s="19">
        <f t="shared" si="482"/>
        <v>0</v>
      </c>
      <c r="S3646" s="19">
        <f t="shared" si="481"/>
        <v>0</v>
      </c>
      <c r="T3646" s="20">
        <f t="shared" si="483"/>
        <v>0</v>
      </c>
      <c r="U3646" s="17">
        <f>IFERROR(SUMIF('LISTA DE EMBARQUE'!B:B,MICRO!E:E,'LISTA DE EMBARQUE'!G:G),"")</f>
        <v>0</v>
      </c>
      <c r="V3646" s="12" t="str">
        <f>IFERROR(VLOOKUP(Tabela1[[#This Row],[COD.MDE]],'LISTA DE EMBARQUE'!B:L,11,0),"")</f>
        <v/>
      </c>
      <c r="W3646" s="13" t="str">
        <f>IFERROR(COUNTIF(#REF!,Tabela1[[#This Row],[Colunas5]]),"")</f>
        <v/>
      </c>
      <c r="X3646" s="14">
        <f>Tabela1[[#This Row],[QIANTIDADE EXPEDIDA]]*Tabela1[[#This Row],[PESO UNI]]</f>
        <v>0</v>
      </c>
      <c r="Y3646" s="14">
        <f t="shared" si="484"/>
        <v>0</v>
      </c>
      <c r="Z3646" s="21">
        <f>Tabela1[[#This Row],[PESO TOTAL]]-Tabela1[[#This Row],[Peso Expedido]]</f>
        <v>0</v>
      </c>
      <c r="AA3646" s="18"/>
      <c r="AB3646" s="15"/>
      <c r="AC3646" s="15"/>
      <c r="AD3646" s="15"/>
      <c r="AE3646" s="15"/>
      <c r="AF3646" s="15"/>
      <c r="AG3646" s="15"/>
      <c r="AH3646" s="15"/>
      <c r="AI3646" s="40" t="str">
        <f t="shared" si="479"/>
        <v>ok</v>
      </c>
      <c r="AJ3646" s="5"/>
      <c r="AK3646" t="str">
        <f>Tabela1[[#This Row],[Coluna1]]&amp;Tabela1[[#This Row],[PEDIDO]]</f>
        <v/>
      </c>
      <c r="AL3646"/>
      <c r="AM3646"/>
      <c r="AN3646"/>
      <c r="AO3646" t="str">
        <f t="shared" si="476"/>
        <v>/</v>
      </c>
      <c r="AP3646" t="str">
        <f>Tabela1[[#This Row],[TAG]]&amp;Tabela1[[#This Row],[PEDIDO]]&amp;Tabela1[[#This Row],[PRODUTO]]</f>
        <v/>
      </c>
      <c r="AQ3646" s="23" t="str">
        <f>Tabela1[[#This Row],[PRODUTO]]&amp;Tabela1[[#This Row],[TAG]]</f>
        <v/>
      </c>
      <c r="AR3646" s="27">
        <f>Tabela1[[#This Row],[PESO TOTAL]]*Tabela1[[#This Row],[MATÉRIA PRIMA]]</f>
        <v>0</v>
      </c>
      <c r="AS3646" s="28">
        <f>Tabela1[[#This Row],[PESO TOTAL]]*Tabela1[[#This Row],[PREPARAÇÃO ]]</f>
        <v>0</v>
      </c>
      <c r="AT3646" s="28">
        <f>Tabela1[[#This Row],[PESO TOTAL]]*Tabela1[[#This Row],[CALDEIRARIA]]</f>
        <v>0</v>
      </c>
      <c r="AU3646" s="28">
        <f>Tabela1[[#This Row],[PESO TOTAL]]*Tabela1[[#This Row],[SOLDA]]</f>
        <v>0</v>
      </c>
      <c r="AV3646" s="28">
        <f>Tabela1[[#This Row],[PESO TOTAL]]*Tabela1[[#This Row],[ACABAMENTO]]</f>
        <v>0</v>
      </c>
      <c r="AW3646" s="28">
        <f>Tabela1[[#This Row],[PESO TOTAL]]*Tabela1[[#This Row],[PRONTO ACABADO]]</f>
        <v>0</v>
      </c>
      <c r="AX3646" s="29">
        <f>Tabela1[[#This Row],[PESO TOTAL]]*Tabela1[[#This Row],[EXPEDIÇÃO ]]</f>
        <v>0</v>
      </c>
      <c r="AY3646" s="28" t="str">
        <f>Tabela1[[#This Row],[PEDIDO]]&amp;Tabela1[[#This Row],[PRODUTO]]</f>
        <v/>
      </c>
      <c r="AZ3646" s="44">
        <f>IF(AF3646="",0,IF(ISTEXT(AF3646),H3646*VALUE(SUBSTITUTE(AF3646,"%",""))/100,H3646*AF3646))-Tabela1[[#This Row],[PRONTO ACABADO2]]</f>
        <v>0</v>
      </c>
      <c r="BA3646" s="44">
        <f>IF(AG3646="",0,IF(ISTEXT(AG3646),H3646*VALUE(SUBSTITUTE(AG3646,"%",""))/100,H3646*AG3646))-Tabela1[[#This Row],[PESO EXPEDIDO2]]</f>
        <v>0</v>
      </c>
      <c r="BB3646" s="44">
        <f t="shared" si="477"/>
        <v>0</v>
      </c>
      <c r="BC3646" s="44">
        <f t="shared" si="480"/>
        <v>0</v>
      </c>
      <c r="BD3646" s="165"/>
    </row>
    <row r="3647" spans="1:56" ht="15.75" hidden="1" customHeight="1" x14ac:dyDescent="0.25">
      <c r="A3647" s="6"/>
      <c r="B3647" s="22"/>
      <c r="C3647" s="7"/>
      <c r="D3647" s="46"/>
      <c r="E3647" s="7"/>
      <c r="F3647" s="7"/>
      <c r="G3647" s="24"/>
      <c r="H3647" s="41">
        <f>Tabela1[[#This Row],[PESO UNI]]*Tabela1[[#This Row],[QTE]]</f>
        <v>0</v>
      </c>
      <c r="I3647" s="7"/>
      <c r="J3647" s="8"/>
      <c r="K3647" s="8"/>
      <c r="L3647" s="9"/>
      <c r="M3647" s="10"/>
      <c r="N3647" s="11"/>
      <c r="O3647" s="12"/>
      <c r="P3647" s="13"/>
      <c r="Q3647" s="14">
        <f>Tabela1[[#This Row],[QTDE/ Fabricação]]-Tabela1[[#This Row],[QTE]]</f>
        <v>0</v>
      </c>
      <c r="R3647" s="19">
        <f t="shared" si="482"/>
        <v>0</v>
      </c>
      <c r="S3647" s="19">
        <f t="shared" si="481"/>
        <v>0</v>
      </c>
      <c r="T3647" s="20">
        <f t="shared" si="483"/>
        <v>0</v>
      </c>
      <c r="U3647" s="17">
        <f>IFERROR(SUMIF('LISTA DE EMBARQUE'!B:B,MICRO!E:E,'LISTA DE EMBARQUE'!G:G),"")</f>
        <v>0</v>
      </c>
      <c r="V3647" s="12" t="str">
        <f>IFERROR(VLOOKUP(Tabela1[[#This Row],[COD.MDE]],'LISTA DE EMBARQUE'!B:L,11,0),"")</f>
        <v/>
      </c>
      <c r="W3647" s="13" t="str">
        <f>IFERROR(COUNTIF(#REF!,Tabela1[[#This Row],[Colunas5]]),"")</f>
        <v/>
      </c>
      <c r="X3647" s="14">
        <f>Tabela1[[#This Row],[QIANTIDADE EXPEDIDA]]*Tabela1[[#This Row],[PESO UNI]]</f>
        <v>0</v>
      </c>
      <c r="Y3647" s="14">
        <f t="shared" si="484"/>
        <v>0</v>
      </c>
      <c r="Z3647" s="21">
        <f>Tabela1[[#This Row],[PESO TOTAL]]-Tabela1[[#This Row],[Peso Expedido]]</f>
        <v>0</v>
      </c>
      <c r="AA3647" s="18"/>
      <c r="AB3647" s="15"/>
      <c r="AC3647" s="15"/>
      <c r="AD3647" s="15"/>
      <c r="AE3647" s="15"/>
      <c r="AF3647" s="15"/>
      <c r="AG3647" s="15"/>
      <c r="AH3647" s="15"/>
      <c r="AI3647" s="40" t="str">
        <f t="shared" si="479"/>
        <v>ok</v>
      </c>
      <c r="AJ3647" s="5"/>
      <c r="AK3647" t="str">
        <f>Tabela1[[#This Row],[Coluna1]]&amp;Tabela1[[#This Row],[PEDIDO]]</f>
        <v/>
      </c>
      <c r="AL3647"/>
      <c r="AM3647"/>
      <c r="AN3647"/>
      <c r="AO3647" t="str">
        <f t="shared" si="476"/>
        <v>/</v>
      </c>
      <c r="AP3647" t="str">
        <f>Tabela1[[#This Row],[TAG]]&amp;Tabela1[[#This Row],[PEDIDO]]&amp;Tabela1[[#This Row],[PRODUTO]]</f>
        <v/>
      </c>
      <c r="AQ3647" s="23" t="str">
        <f>Tabela1[[#This Row],[PRODUTO]]&amp;Tabela1[[#This Row],[TAG]]</f>
        <v/>
      </c>
      <c r="AR3647" s="27">
        <f>Tabela1[[#This Row],[PESO TOTAL]]*Tabela1[[#This Row],[MATÉRIA PRIMA]]</f>
        <v>0</v>
      </c>
      <c r="AS3647" s="28">
        <f>Tabela1[[#This Row],[PESO TOTAL]]*Tabela1[[#This Row],[PREPARAÇÃO ]]</f>
        <v>0</v>
      </c>
      <c r="AT3647" s="28">
        <f>Tabela1[[#This Row],[PESO TOTAL]]*Tabela1[[#This Row],[CALDEIRARIA]]</f>
        <v>0</v>
      </c>
      <c r="AU3647" s="28">
        <f>Tabela1[[#This Row],[PESO TOTAL]]*Tabela1[[#This Row],[SOLDA]]</f>
        <v>0</v>
      </c>
      <c r="AV3647" s="28">
        <f>Tabela1[[#This Row],[PESO TOTAL]]*Tabela1[[#This Row],[ACABAMENTO]]</f>
        <v>0</v>
      </c>
      <c r="AW3647" s="28">
        <f>Tabela1[[#This Row],[PESO TOTAL]]*Tabela1[[#This Row],[PRONTO ACABADO]]</f>
        <v>0</v>
      </c>
      <c r="AX3647" s="29">
        <f>Tabela1[[#This Row],[PESO TOTAL]]*Tabela1[[#This Row],[EXPEDIÇÃO ]]</f>
        <v>0</v>
      </c>
      <c r="AY3647" s="28" t="str">
        <f>Tabela1[[#This Row],[PEDIDO]]&amp;Tabela1[[#This Row],[PRODUTO]]</f>
        <v/>
      </c>
      <c r="AZ3647" s="44">
        <f>IF(AF3647="",0,IF(ISTEXT(AF3647),H3647*VALUE(SUBSTITUTE(AF3647,"%",""))/100,H3647*AF3647))-Tabela1[[#This Row],[PRONTO ACABADO2]]</f>
        <v>0</v>
      </c>
      <c r="BA3647" s="44">
        <f>IF(AG3647="",0,IF(ISTEXT(AG3647),H3647*VALUE(SUBSTITUTE(AG3647,"%",""))/100,H3647*AG3647))-Tabela1[[#This Row],[PESO EXPEDIDO2]]</f>
        <v>0</v>
      </c>
      <c r="BB3647" s="44">
        <f t="shared" si="477"/>
        <v>0</v>
      </c>
      <c r="BC3647" s="44">
        <f t="shared" si="480"/>
        <v>0</v>
      </c>
      <c r="BD3647" s="165"/>
    </row>
    <row r="3648" spans="1:56" ht="15.75" hidden="1" customHeight="1" x14ac:dyDescent="0.25">
      <c r="A3648" s="6"/>
      <c r="B3648" s="22"/>
      <c r="C3648" s="7"/>
      <c r="D3648" s="46"/>
      <c r="E3648" s="7"/>
      <c r="F3648" s="7"/>
      <c r="G3648" s="24"/>
      <c r="H3648" s="41">
        <f>Tabela1[[#This Row],[PESO UNI]]*Tabela1[[#This Row],[QTE]]</f>
        <v>0</v>
      </c>
      <c r="I3648" s="7"/>
      <c r="J3648" s="8"/>
      <c r="K3648" s="8"/>
      <c r="L3648" s="9"/>
      <c r="M3648" s="10"/>
      <c r="N3648" s="11"/>
      <c r="O3648" s="12"/>
      <c r="P3648" s="13"/>
      <c r="Q3648" s="14">
        <f>Tabela1[[#This Row],[QTDE/ Fabricação]]-Tabela1[[#This Row],[QTE]]</f>
        <v>0</v>
      </c>
      <c r="R3648" s="19">
        <f t="shared" si="482"/>
        <v>0</v>
      </c>
      <c r="S3648" s="19">
        <f t="shared" si="481"/>
        <v>0</v>
      </c>
      <c r="T3648" s="20">
        <f t="shared" si="483"/>
        <v>0</v>
      </c>
      <c r="U3648" s="17">
        <f>IFERROR(SUMIF('LISTA DE EMBARQUE'!B:B,MICRO!E:E,'LISTA DE EMBARQUE'!G:G),"")</f>
        <v>0</v>
      </c>
      <c r="V3648" s="12" t="str">
        <f>IFERROR(VLOOKUP(Tabela1[[#This Row],[COD.MDE]],'LISTA DE EMBARQUE'!B:L,11,0),"")</f>
        <v/>
      </c>
      <c r="W3648" s="13" t="str">
        <f>IFERROR(COUNTIF(#REF!,Tabela1[[#This Row],[Colunas5]]),"")</f>
        <v/>
      </c>
      <c r="X3648" s="14">
        <f>Tabela1[[#This Row],[QIANTIDADE EXPEDIDA]]*Tabela1[[#This Row],[PESO UNI]]</f>
        <v>0</v>
      </c>
      <c r="Y3648" s="14">
        <f t="shared" si="484"/>
        <v>0</v>
      </c>
      <c r="Z3648" s="21">
        <f>Tabela1[[#This Row],[PESO TOTAL]]-Tabela1[[#This Row],[Peso Expedido]]</f>
        <v>0</v>
      </c>
      <c r="AA3648" s="18"/>
      <c r="AB3648" s="15"/>
      <c r="AC3648" s="15"/>
      <c r="AD3648" s="15"/>
      <c r="AE3648" s="15"/>
      <c r="AF3648" s="15"/>
      <c r="AG3648" s="15"/>
      <c r="AH3648" s="15"/>
      <c r="AI3648" s="40" t="str">
        <f t="shared" si="479"/>
        <v>ok</v>
      </c>
      <c r="AJ3648" s="5"/>
      <c r="AK3648" t="str">
        <f>Tabela1[[#This Row],[Coluna1]]&amp;Tabela1[[#This Row],[PEDIDO]]</f>
        <v/>
      </c>
      <c r="AL3648"/>
      <c r="AM3648"/>
      <c r="AN3648"/>
      <c r="AO3648" t="str">
        <f t="shared" si="476"/>
        <v>/</v>
      </c>
      <c r="AP3648" t="str">
        <f>Tabela1[[#This Row],[TAG]]&amp;Tabela1[[#This Row],[PEDIDO]]&amp;Tabela1[[#This Row],[PRODUTO]]</f>
        <v/>
      </c>
      <c r="AQ3648" s="23" t="str">
        <f>Tabela1[[#This Row],[PRODUTO]]&amp;Tabela1[[#This Row],[TAG]]</f>
        <v/>
      </c>
      <c r="AR3648" s="27">
        <f>Tabela1[[#This Row],[PESO TOTAL]]*Tabela1[[#This Row],[MATÉRIA PRIMA]]</f>
        <v>0</v>
      </c>
      <c r="AS3648" s="28">
        <f>Tabela1[[#This Row],[PESO TOTAL]]*Tabela1[[#This Row],[PREPARAÇÃO ]]</f>
        <v>0</v>
      </c>
      <c r="AT3648" s="28">
        <f>Tabela1[[#This Row],[PESO TOTAL]]*Tabela1[[#This Row],[CALDEIRARIA]]</f>
        <v>0</v>
      </c>
      <c r="AU3648" s="28">
        <f>Tabela1[[#This Row],[PESO TOTAL]]*Tabela1[[#This Row],[SOLDA]]</f>
        <v>0</v>
      </c>
      <c r="AV3648" s="28">
        <f>Tabela1[[#This Row],[PESO TOTAL]]*Tabela1[[#This Row],[ACABAMENTO]]</f>
        <v>0</v>
      </c>
      <c r="AW3648" s="28">
        <f>Tabela1[[#This Row],[PESO TOTAL]]*Tabela1[[#This Row],[PRONTO ACABADO]]</f>
        <v>0</v>
      </c>
      <c r="AX3648" s="29">
        <f>Tabela1[[#This Row],[PESO TOTAL]]*Tabela1[[#This Row],[EXPEDIÇÃO ]]</f>
        <v>0</v>
      </c>
      <c r="AY3648" s="28" t="str">
        <f>Tabela1[[#This Row],[PEDIDO]]&amp;Tabela1[[#This Row],[PRODUTO]]</f>
        <v/>
      </c>
      <c r="AZ3648" s="44">
        <f>IF(AF3648="",0,IF(ISTEXT(AF3648),H3648*VALUE(SUBSTITUTE(AF3648,"%",""))/100,H3648*AF3648))-Tabela1[[#This Row],[PRONTO ACABADO2]]</f>
        <v>0</v>
      </c>
      <c r="BA3648" s="44">
        <f>IF(AG3648="",0,IF(ISTEXT(AG3648),H3648*VALUE(SUBSTITUTE(AG3648,"%",""))/100,H3648*AG3648))-Tabela1[[#This Row],[PESO EXPEDIDO2]]</f>
        <v>0</v>
      </c>
      <c r="BB3648" s="44">
        <f t="shared" si="477"/>
        <v>0</v>
      </c>
      <c r="BC3648" s="44">
        <f t="shared" si="480"/>
        <v>0</v>
      </c>
      <c r="BD3648" s="165"/>
    </row>
    <row r="3649" spans="1:56" ht="15.75" hidden="1" customHeight="1" x14ac:dyDescent="0.25">
      <c r="A3649" s="6"/>
      <c r="B3649" s="22"/>
      <c r="C3649" s="7"/>
      <c r="D3649" s="46"/>
      <c r="E3649" s="7"/>
      <c r="F3649" s="7"/>
      <c r="G3649" s="24"/>
      <c r="H3649" s="41">
        <f>Tabela1[[#This Row],[PESO UNI]]*Tabela1[[#This Row],[QTE]]</f>
        <v>0</v>
      </c>
      <c r="I3649" s="7"/>
      <c r="J3649" s="8"/>
      <c r="K3649" s="8"/>
      <c r="L3649" s="9"/>
      <c r="M3649" s="10"/>
      <c r="N3649" s="11"/>
      <c r="O3649" s="12"/>
      <c r="P3649" s="13"/>
      <c r="Q3649" s="14">
        <f>Tabela1[[#This Row],[QTDE/ Fabricação]]-Tabela1[[#This Row],[QTE]]</f>
        <v>0</v>
      </c>
      <c r="R3649" s="19">
        <f t="shared" si="482"/>
        <v>0</v>
      </c>
      <c r="S3649" s="19">
        <f t="shared" si="481"/>
        <v>0</v>
      </c>
      <c r="T3649" s="20">
        <f t="shared" si="483"/>
        <v>0</v>
      </c>
      <c r="U3649" s="17">
        <f>IFERROR(SUMIF('LISTA DE EMBARQUE'!B:B,MICRO!E:E,'LISTA DE EMBARQUE'!G:G),"")</f>
        <v>0</v>
      </c>
      <c r="V3649" s="12" t="str">
        <f>IFERROR(VLOOKUP(Tabela1[[#This Row],[COD.MDE]],'LISTA DE EMBARQUE'!B:L,11,0),"")</f>
        <v/>
      </c>
      <c r="W3649" s="13" t="str">
        <f>IFERROR(COUNTIF(#REF!,Tabela1[[#This Row],[Colunas5]]),"")</f>
        <v/>
      </c>
      <c r="X3649" s="14">
        <f>Tabela1[[#This Row],[QIANTIDADE EXPEDIDA]]*Tabela1[[#This Row],[PESO UNI]]</f>
        <v>0</v>
      </c>
      <c r="Y3649" s="14">
        <f t="shared" si="484"/>
        <v>0</v>
      </c>
      <c r="Z3649" s="21">
        <f>Tabela1[[#This Row],[PESO TOTAL]]-Tabela1[[#This Row],[Peso Expedido]]</f>
        <v>0</v>
      </c>
      <c r="AA3649" s="18"/>
      <c r="AB3649" s="15"/>
      <c r="AC3649" s="15"/>
      <c r="AD3649" s="15"/>
      <c r="AE3649" s="15"/>
      <c r="AF3649" s="15"/>
      <c r="AG3649" s="15"/>
      <c r="AH3649" s="15"/>
      <c r="AI3649" s="40" t="str">
        <f t="shared" si="479"/>
        <v>ok</v>
      </c>
      <c r="AJ3649" s="5"/>
      <c r="AK3649" t="str">
        <f>Tabela1[[#This Row],[Coluna1]]&amp;Tabela1[[#This Row],[PEDIDO]]</f>
        <v/>
      </c>
      <c r="AL3649"/>
      <c r="AM3649"/>
      <c r="AN3649"/>
      <c r="AO3649" t="str">
        <f t="shared" si="476"/>
        <v>/</v>
      </c>
      <c r="AP3649" t="str">
        <f>Tabela1[[#This Row],[TAG]]&amp;Tabela1[[#This Row],[PEDIDO]]&amp;Tabela1[[#This Row],[PRODUTO]]</f>
        <v/>
      </c>
      <c r="AQ3649" s="23" t="str">
        <f>Tabela1[[#This Row],[PRODUTO]]&amp;Tabela1[[#This Row],[TAG]]</f>
        <v/>
      </c>
      <c r="AR3649" s="27">
        <f>Tabela1[[#This Row],[PESO TOTAL]]*Tabela1[[#This Row],[MATÉRIA PRIMA]]</f>
        <v>0</v>
      </c>
      <c r="AS3649" s="28">
        <f>Tabela1[[#This Row],[PESO TOTAL]]*Tabela1[[#This Row],[PREPARAÇÃO ]]</f>
        <v>0</v>
      </c>
      <c r="AT3649" s="28">
        <f>Tabela1[[#This Row],[PESO TOTAL]]*Tabela1[[#This Row],[CALDEIRARIA]]</f>
        <v>0</v>
      </c>
      <c r="AU3649" s="28">
        <f>Tabela1[[#This Row],[PESO TOTAL]]*Tabela1[[#This Row],[SOLDA]]</f>
        <v>0</v>
      </c>
      <c r="AV3649" s="28">
        <f>Tabela1[[#This Row],[PESO TOTAL]]*Tabela1[[#This Row],[ACABAMENTO]]</f>
        <v>0</v>
      </c>
      <c r="AW3649" s="28">
        <f>Tabela1[[#This Row],[PESO TOTAL]]*Tabela1[[#This Row],[PRONTO ACABADO]]</f>
        <v>0</v>
      </c>
      <c r="AX3649" s="29">
        <f>Tabela1[[#This Row],[PESO TOTAL]]*Tabela1[[#This Row],[EXPEDIÇÃO ]]</f>
        <v>0</v>
      </c>
      <c r="AY3649" s="28" t="str">
        <f>Tabela1[[#This Row],[PEDIDO]]&amp;Tabela1[[#This Row],[PRODUTO]]</f>
        <v/>
      </c>
      <c r="AZ3649" s="44">
        <f>IF(AF3649="",0,IF(ISTEXT(AF3649),H3649*VALUE(SUBSTITUTE(AF3649,"%",""))/100,H3649*AF3649))-Tabela1[[#This Row],[PRONTO ACABADO2]]</f>
        <v>0</v>
      </c>
      <c r="BA3649" s="44">
        <f>IF(AG3649="",0,IF(ISTEXT(AG3649),H3649*VALUE(SUBSTITUTE(AG3649,"%",""))/100,H3649*AG3649))-Tabela1[[#This Row],[PESO EXPEDIDO2]]</f>
        <v>0</v>
      </c>
      <c r="BB3649" s="44">
        <f t="shared" si="477"/>
        <v>0</v>
      </c>
      <c r="BC3649" s="44">
        <f t="shared" si="480"/>
        <v>0</v>
      </c>
      <c r="BD3649" s="165"/>
    </row>
    <row r="3650" spans="1:56" ht="15.75" hidden="1" customHeight="1" x14ac:dyDescent="0.25">
      <c r="A3650" s="6"/>
      <c r="B3650" s="22"/>
      <c r="C3650" s="7"/>
      <c r="D3650" s="46"/>
      <c r="E3650" s="7"/>
      <c r="F3650" s="7"/>
      <c r="G3650" s="24"/>
      <c r="H3650" s="41">
        <f>Tabela1[[#This Row],[PESO UNI]]*Tabela1[[#This Row],[QTE]]</f>
        <v>0</v>
      </c>
      <c r="I3650" s="7"/>
      <c r="J3650" s="8"/>
      <c r="K3650" s="8"/>
      <c r="L3650" s="9"/>
      <c r="M3650" s="10"/>
      <c r="N3650" s="11"/>
      <c r="O3650" s="12"/>
      <c r="P3650" s="13"/>
      <c r="Q3650" s="14">
        <f>Tabela1[[#This Row],[QTDE/ Fabricação]]-Tabela1[[#This Row],[QTE]]</f>
        <v>0</v>
      </c>
      <c r="R3650" s="19">
        <f t="shared" si="482"/>
        <v>0</v>
      </c>
      <c r="S3650" s="19">
        <f t="shared" si="481"/>
        <v>0</v>
      </c>
      <c r="T3650" s="20">
        <f t="shared" si="483"/>
        <v>0</v>
      </c>
      <c r="U3650" s="17">
        <f>IFERROR(SUMIF('LISTA DE EMBARQUE'!B:B,MICRO!E:E,'LISTA DE EMBARQUE'!G:G),"")</f>
        <v>0</v>
      </c>
      <c r="V3650" s="12" t="str">
        <f>IFERROR(VLOOKUP(Tabela1[[#This Row],[COD.MDE]],'LISTA DE EMBARQUE'!B:L,11,0),"")</f>
        <v/>
      </c>
      <c r="W3650" s="13" t="str">
        <f>IFERROR(COUNTIF(#REF!,Tabela1[[#This Row],[Colunas5]]),"")</f>
        <v/>
      </c>
      <c r="X3650" s="14">
        <f>Tabela1[[#This Row],[QIANTIDADE EXPEDIDA]]*Tabela1[[#This Row],[PESO UNI]]</f>
        <v>0</v>
      </c>
      <c r="Y3650" s="14">
        <f t="shared" si="484"/>
        <v>0</v>
      </c>
      <c r="Z3650" s="21">
        <f>Tabela1[[#This Row],[PESO TOTAL]]-Tabela1[[#This Row],[Peso Expedido]]</f>
        <v>0</v>
      </c>
      <c r="AA3650" s="18"/>
      <c r="AB3650" s="15"/>
      <c r="AC3650" s="15"/>
      <c r="AD3650" s="15"/>
      <c r="AE3650" s="15"/>
      <c r="AF3650" s="15"/>
      <c r="AG3650" s="15"/>
      <c r="AH3650" s="15"/>
      <c r="AI3650" s="40" t="str">
        <f t="shared" si="479"/>
        <v>ok</v>
      </c>
      <c r="AJ3650" s="5"/>
      <c r="AK3650" t="str">
        <f>Tabela1[[#This Row],[Coluna1]]&amp;Tabela1[[#This Row],[PEDIDO]]</f>
        <v/>
      </c>
      <c r="AL3650"/>
      <c r="AM3650"/>
      <c r="AN3650"/>
      <c r="AO3650" t="str">
        <f t="shared" si="476"/>
        <v>/</v>
      </c>
      <c r="AP3650" t="str">
        <f>Tabela1[[#This Row],[TAG]]&amp;Tabela1[[#This Row],[PEDIDO]]&amp;Tabela1[[#This Row],[PRODUTO]]</f>
        <v/>
      </c>
      <c r="AQ3650" s="23" t="str">
        <f>Tabela1[[#This Row],[PRODUTO]]&amp;Tabela1[[#This Row],[TAG]]</f>
        <v/>
      </c>
      <c r="AR3650" s="27">
        <f>Tabela1[[#This Row],[PESO TOTAL]]*Tabela1[[#This Row],[MATÉRIA PRIMA]]</f>
        <v>0</v>
      </c>
      <c r="AS3650" s="28">
        <f>Tabela1[[#This Row],[PESO TOTAL]]*Tabela1[[#This Row],[PREPARAÇÃO ]]</f>
        <v>0</v>
      </c>
      <c r="AT3650" s="28">
        <f>Tabela1[[#This Row],[PESO TOTAL]]*Tabela1[[#This Row],[CALDEIRARIA]]</f>
        <v>0</v>
      </c>
      <c r="AU3650" s="28">
        <f>Tabela1[[#This Row],[PESO TOTAL]]*Tabela1[[#This Row],[SOLDA]]</f>
        <v>0</v>
      </c>
      <c r="AV3650" s="28">
        <f>Tabela1[[#This Row],[PESO TOTAL]]*Tabela1[[#This Row],[ACABAMENTO]]</f>
        <v>0</v>
      </c>
      <c r="AW3650" s="28">
        <f>Tabela1[[#This Row],[PESO TOTAL]]*Tabela1[[#This Row],[PRONTO ACABADO]]</f>
        <v>0</v>
      </c>
      <c r="AX3650" s="29">
        <f>Tabela1[[#This Row],[PESO TOTAL]]*Tabela1[[#This Row],[EXPEDIÇÃO ]]</f>
        <v>0</v>
      </c>
      <c r="AY3650" s="28" t="str">
        <f>Tabela1[[#This Row],[PEDIDO]]&amp;Tabela1[[#This Row],[PRODUTO]]</f>
        <v/>
      </c>
      <c r="AZ3650" s="44">
        <f>IF(AF3650="",0,IF(ISTEXT(AF3650),H3650*VALUE(SUBSTITUTE(AF3650,"%",""))/100,H3650*AF3650))-Tabela1[[#This Row],[PRONTO ACABADO2]]</f>
        <v>0</v>
      </c>
      <c r="BA3650" s="44">
        <f>IF(AG3650="",0,IF(ISTEXT(AG3650),H3650*VALUE(SUBSTITUTE(AG3650,"%",""))/100,H3650*AG3650))-Tabela1[[#This Row],[PESO EXPEDIDO2]]</f>
        <v>0</v>
      </c>
      <c r="BB3650" s="44">
        <f t="shared" si="477"/>
        <v>0</v>
      </c>
      <c r="BC3650" s="44">
        <f t="shared" si="480"/>
        <v>0</v>
      </c>
      <c r="BD3650" s="165"/>
    </row>
    <row r="3651" spans="1:56" ht="15.75" hidden="1" customHeight="1" x14ac:dyDescent="0.25">
      <c r="A3651" s="6"/>
      <c r="B3651" s="22"/>
      <c r="C3651" s="7"/>
      <c r="D3651" s="46"/>
      <c r="E3651" s="7"/>
      <c r="F3651" s="7"/>
      <c r="G3651" s="24"/>
      <c r="H3651" s="41">
        <f>Tabela1[[#This Row],[PESO UNI]]*Tabela1[[#This Row],[QTE]]</f>
        <v>0</v>
      </c>
      <c r="I3651" s="7"/>
      <c r="J3651" s="8"/>
      <c r="K3651" s="8"/>
      <c r="L3651" s="9"/>
      <c r="M3651" s="10"/>
      <c r="N3651" s="11"/>
      <c r="O3651" s="12"/>
      <c r="P3651" s="13"/>
      <c r="Q3651" s="14">
        <f>Tabela1[[#This Row],[QTDE/ Fabricação]]-Tabela1[[#This Row],[QTE]]</f>
        <v>0</v>
      </c>
      <c r="R3651" s="19">
        <f t="shared" si="482"/>
        <v>0</v>
      </c>
      <c r="S3651" s="19">
        <f t="shared" si="481"/>
        <v>0</v>
      </c>
      <c r="T3651" s="20">
        <f t="shared" si="483"/>
        <v>0</v>
      </c>
      <c r="U3651" s="17">
        <f>IFERROR(SUMIF('LISTA DE EMBARQUE'!B:B,MICRO!E:E,'LISTA DE EMBARQUE'!G:G),"")</f>
        <v>0</v>
      </c>
      <c r="V3651" s="12" t="str">
        <f>IFERROR(VLOOKUP(Tabela1[[#This Row],[COD.MDE]],'LISTA DE EMBARQUE'!B:L,11,0),"")</f>
        <v/>
      </c>
      <c r="W3651" s="13" t="str">
        <f>IFERROR(COUNTIF(#REF!,Tabela1[[#This Row],[Colunas5]]),"")</f>
        <v/>
      </c>
      <c r="X3651" s="14">
        <f>Tabela1[[#This Row],[QIANTIDADE EXPEDIDA]]*Tabela1[[#This Row],[PESO UNI]]</f>
        <v>0</v>
      </c>
      <c r="Y3651" s="14">
        <f t="shared" si="484"/>
        <v>0</v>
      </c>
      <c r="Z3651" s="21">
        <f>Tabela1[[#This Row],[PESO TOTAL]]-Tabela1[[#This Row],[Peso Expedido]]</f>
        <v>0</v>
      </c>
      <c r="AA3651" s="18"/>
      <c r="AB3651" s="15"/>
      <c r="AC3651" s="15"/>
      <c r="AD3651" s="15"/>
      <c r="AE3651" s="15"/>
      <c r="AF3651" s="15"/>
      <c r="AG3651" s="15"/>
      <c r="AH3651" s="15"/>
      <c r="AI3651" s="40" t="str">
        <f t="shared" si="479"/>
        <v>ok</v>
      </c>
      <c r="AJ3651" s="5"/>
      <c r="AK3651" t="str">
        <f>Tabela1[[#This Row],[Coluna1]]&amp;Tabela1[[#This Row],[PEDIDO]]</f>
        <v/>
      </c>
      <c r="AL3651"/>
      <c r="AM3651"/>
      <c r="AN3651"/>
      <c r="AO3651" t="str">
        <f t="shared" si="476"/>
        <v>/</v>
      </c>
      <c r="AP3651" t="str">
        <f>Tabela1[[#This Row],[TAG]]&amp;Tabela1[[#This Row],[PEDIDO]]&amp;Tabela1[[#This Row],[PRODUTO]]</f>
        <v/>
      </c>
      <c r="AQ3651" s="23" t="str">
        <f>Tabela1[[#This Row],[PRODUTO]]&amp;Tabela1[[#This Row],[TAG]]</f>
        <v/>
      </c>
      <c r="AR3651" s="27">
        <f>Tabela1[[#This Row],[PESO TOTAL]]*Tabela1[[#This Row],[MATÉRIA PRIMA]]</f>
        <v>0</v>
      </c>
      <c r="AS3651" s="28">
        <f>Tabela1[[#This Row],[PESO TOTAL]]*Tabela1[[#This Row],[PREPARAÇÃO ]]</f>
        <v>0</v>
      </c>
      <c r="AT3651" s="28">
        <f>Tabela1[[#This Row],[PESO TOTAL]]*Tabela1[[#This Row],[CALDEIRARIA]]</f>
        <v>0</v>
      </c>
      <c r="AU3651" s="28">
        <f>Tabela1[[#This Row],[PESO TOTAL]]*Tabela1[[#This Row],[SOLDA]]</f>
        <v>0</v>
      </c>
      <c r="AV3651" s="28">
        <f>Tabela1[[#This Row],[PESO TOTAL]]*Tabela1[[#This Row],[ACABAMENTO]]</f>
        <v>0</v>
      </c>
      <c r="AW3651" s="28">
        <f>Tabela1[[#This Row],[PESO TOTAL]]*Tabela1[[#This Row],[PRONTO ACABADO]]</f>
        <v>0</v>
      </c>
      <c r="AX3651" s="29">
        <f>Tabela1[[#This Row],[PESO TOTAL]]*Tabela1[[#This Row],[EXPEDIÇÃO ]]</f>
        <v>0</v>
      </c>
      <c r="AY3651" s="28" t="str">
        <f>Tabela1[[#This Row],[PEDIDO]]&amp;Tabela1[[#This Row],[PRODUTO]]</f>
        <v/>
      </c>
      <c r="AZ3651" s="44">
        <f>IF(AF3651="",0,IF(ISTEXT(AF3651),H3651*VALUE(SUBSTITUTE(AF3651,"%",""))/100,H3651*AF3651))-Tabela1[[#This Row],[PRONTO ACABADO2]]</f>
        <v>0</v>
      </c>
      <c r="BA3651" s="44">
        <f>IF(AG3651="",0,IF(ISTEXT(AG3651),H3651*VALUE(SUBSTITUTE(AG3651,"%",""))/100,H3651*AG3651))-Tabela1[[#This Row],[PESO EXPEDIDO2]]</f>
        <v>0</v>
      </c>
      <c r="BB3651" s="44">
        <f t="shared" si="477"/>
        <v>0</v>
      </c>
      <c r="BC3651" s="44">
        <f t="shared" si="480"/>
        <v>0</v>
      </c>
      <c r="BD3651" s="165"/>
    </row>
    <row r="3652" spans="1:56" ht="15.75" hidden="1" customHeight="1" x14ac:dyDescent="0.25">
      <c r="A3652" s="6"/>
      <c r="B3652" s="22"/>
      <c r="C3652" s="7"/>
      <c r="D3652" s="46"/>
      <c r="E3652" s="7"/>
      <c r="F3652" s="7"/>
      <c r="G3652" s="24"/>
      <c r="H3652" s="41">
        <f>Tabela1[[#This Row],[PESO UNI]]*Tabela1[[#This Row],[QTE]]</f>
        <v>0</v>
      </c>
      <c r="I3652" s="7"/>
      <c r="J3652" s="8"/>
      <c r="K3652" s="8"/>
      <c r="L3652" s="9"/>
      <c r="M3652" s="10"/>
      <c r="N3652" s="11"/>
      <c r="O3652" s="12"/>
      <c r="P3652" s="13"/>
      <c r="Q3652" s="14">
        <f>Tabela1[[#This Row],[QTDE/ Fabricação]]-Tabela1[[#This Row],[QTE]]</f>
        <v>0</v>
      </c>
      <c r="R3652" s="19">
        <f t="shared" si="482"/>
        <v>0</v>
      </c>
      <c r="S3652" s="19">
        <f t="shared" si="481"/>
        <v>0</v>
      </c>
      <c r="T3652" s="20">
        <f t="shared" si="483"/>
        <v>0</v>
      </c>
      <c r="U3652" s="17">
        <f>IFERROR(SUMIF('LISTA DE EMBARQUE'!B:B,MICRO!E:E,'LISTA DE EMBARQUE'!G:G),"")</f>
        <v>0</v>
      </c>
      <c r="V3652" s="12" t="str">
        <f>IFERROR(VLOOKUP(Tabela1[[#This Row],[COD.MDE]],'LISTA DE EMBARQUE'!B:L,11,0),"")</f>
        <v/>
      </c>
      <c r="W3652" s="13" t="str">
        <f>IFERROR(COUNTIF(#REF!,Tabela1[[#This Row],[Colunas5]]),"")</f>
        <v/>
      </c>
      <c r="X3652" s="14">
        <f>Tabela1[[#This Row],[QIANTIDADE EXPEDIDA]]*Tabela1[[#This Row],[PESO UNI]]</f>
        <v>0</v>
      </c>
      <c r="Y3652" s="14">
        <f t="shared" si="484"/>
        <v>0</v>
      </c>
      <c r="Z3652" s="21">
        <f>Tabela1[[#This Row],[PESO TOTAL]]-Tabela1[[#This Row],[Peso Expedido]]</f>
        <v>0</v>
      </c>
      <c r="AA3652" s="18"/>
      <c r="AB3652" s="15"/>
      <c r="AC3652" s="15"/>
      <c r="AD3652" s="15"/>
      <c r="AE3652" s="15"/>
      <c r="AF3652" s="15"/>
      <c r="AG3652" s="15"/>
      <c r="AH3652" s="15"/>
      <c r="AI3652" s="40" t="str">
        <f t="shared" si="479"/>
        <v>ok</v>
      </c>
      <c r="AJ3652" s="5"/>
      <c r="AK3652" t="str">
        <f>Tabela1[[#This Row],[Coluna1]]&amp;Tabela1[[#This Row],[PEDIDO]]</f>
        <v/>
      </c>
      <c r="AL3652"/>
      <c r="AM3652"/>
      <c r="AN3652"/>
      <c r="AO3652" t="str">
        <f t="shared" si="476"/>
        <v>/</v>
      </c>
      <c r="AP3652" t="str">
        <f>Tabela1[[#This Row],[TAG]]&amp;Tabela1[[#This Row],[PEDIDO]]&amp;Tabela1[[#This Row],[PRODUTO]]</f>
        <v/>
      </c>
      <c r="AQ3652" s="23" t="str">
        <f>Tabela1[[#This Row],[PRODUTO]]&amp;Tabela1[[#This Row],[TAG]]</f>
        <v/>
      </c>
      <c r="AR3652" s="27">
        <f>Tabela1[[#This Row],[PESO TOTAL]]*Tabela1[[#This Row],[MATÉRIA PRIMA]]</f>
        <v>0</v>
      </c>
      <c r="AS3652" s="28">
        <f>Tabela1[[#This Row],[PESO TOTAL]]*Tabela1[[#This Row],[PREPARAÇÃO ]]</f>
        <v>0</v>
      </c>
      <c r="AT3652" s="28">
        <f>Tabela1[[#This Row],[PESO TOTAL]]*Tabela1[[#This Row],[CALDEIRARIA]]</f>
        <v>0</v>
      </c>
      <c r="AU3652" s="28">
        <f>Tabela1[[#This Row],[PESO TOTAL]]*Tabela1[[#This Row],[SOLDA]]</f>
        <v>0</v>
      </c>
      <c r="AV3652" s="28">
        <f>Tabela1[[#This Row],[PESO TOTAL]]*Tabela1[[#This Row],[ACABAMENTO]]</f>
        <v>0</v>
      </c>
      <c r="AW3652" s="28">
        <f>Tabela1[[#This Row],[PESO TOTAL]]*Tabela1[[#This Row],[PRONTO ACABADO]]</f>
        <v>0</v>
      </c>
      <c r="AX3652" s="29">
        <f>Tabela1[[#This Row],[PESO TOTAL]]*Tabela1[[#This Row],[EXPEDIÇÃO ]]</f>
        <v>0</v>
      </c>
      <c r="AY3652" s="28" t="str">
        <f>Tabela1[[#This Row],[PEDIDO]]&amp;Tabela1[[#This Row],[PRODUTO]]</f>
        <v/>
      </c>
      <c r="AZ3652" s="44">
        <f>IF(AF3652="",0,IF(ISTEXT(AF3652),H3652*VALUE(SUBSTITUTE(AF3652,"%",""))/100,H3652*AF3652))-Tabela1[[#This Row],[PRONTO ACABADO2]]</f>
        <v>0</v>
      </c>
      <c r="BA3652" s="44">
        <f>IF(AG3652="",0,IF(ISTEXT(AG3652),H3652*VALUE(SUBSTITUTE(AG3652,"%",""))/100,H3652*AG3652))-Tabela1[[#This Row],[PESO EXPEDIDO2]]</f>
        <v>0</v>
      </c>
      <c r="BB3652" s="44">
        <f t="shared" si="477"/>
        <v>0</v>
      </c>
      <c r="BC3652" s="44">
        <f t="shared" si="480"/>
        <v>0</v>
      </c>
      <c r="BD3652" s="165"/>
    </row>
    <row r="3653" spans="1:56" ht="15.75" hidden="1" customHeight="1" x14ac:dyDescent="0.25">
      <c r="A3653" s="6"/>
      <c r="B3653" s="22"/>
      <c r="C3653" s="7"/>
      <c r="D3653" s="46"/>
      <c r="E3653" s="7"/>
      <c r="F3653" s="7"/>
      <c r="G3653" s="24"/>
      <c r="H3653" s="41">
        <f>Tabela1[[#This Row],[PESO UNI]]*Tabela1[[#This Row],[QTE]]</f>
        <v>0</v>
      </c>
      <c r="I3653" s="7"/>
      <c r="J3653" s="8"/>
      <c r="K3653" s="8"/>
      <c r="L3653" s="9"/>
      <c r="M3653" s="10"/>
      <c r="N3653" s="11"/>
      <c r="O3653" s="12"/>
      <c r="P3653" s="13"/>
      <c r="Q3653" s="14">
        <f>Tabela1[[#This Row],[QTDE/ Fabricação]]-Tabela1[[#This Row],[QTE]]</f>
        <v>0</v>
      </c>
      <c r="R3653" s="19">
        <f t="shared" si="482"/>
        <v>0</v>
      </c>
      <c r="S3653" s="19">
        <f t="shared" si="481"/>
        <v>0</v>
      </c>
      <c r="T3653" s="20">
        <f t="shared" si="483"/>
        <v>0</v>
      </c>
      <c r="U3653" s="17">
        <f>IFERROR(SUMIF('LISTA DE EMBARQUE'!B:B,MICRO!E:E,'LISTA DE EMBARQUE'!G:G),"")</f>
        <v>0</v>
      </c>
      <c r="V3653" s="12" t="str">
        <f>IFERROR(VLOOKUP(Tabela1[[#This Row],[COD.MDE]],'LISTA DE EMBARQUE'!B:L,11,0),"")</f>
        <v/>
      </c>
      <c r="W3653" s="13" t="str">
        <f>IFERROR(COUNTIF(#REF!,Tabela1[[#This Row],[Colunas5]]),"")</f>
        <v/>
      </c>
      <c r="X3653" s="14">
        <f>Tabela1[[#This Row],[QIANTIDADE EXPEDIDA]]*Tabela1[[#This Row],[PESO UNI]]</f>
        <v>0</v>
      </c>
      <c r="Y3653" s="14">
        <f t="shared" si="484"/>
        <v>0</v>
      </c>
      <c r="Z3653" s="21">
        <f>Tabela1[[#This Row],[PESO TOTAL]]-Tabela1[[#This Row],[Peso Expedido]]</f>
        <v>0</v>
      </c>
      <c r="AA3653" s="18"/>
      <c r="AB3653" s="15"/>
      <c r="AC3653" s="15"/>
      <c r="AD3653" s="15"/>
      <c r="AE3653" s="15"/>
      <c r="AF3653" s="15"/>
      <c r="AG3653" s="15"/>
      <c r="AH3653" s="15"/>
      <c r="AI3653" s="40" t="str">
        <f t="shared" si="479"/>
        <v>ok</v>
      </c>
      <c r="AJ3653" s="5"/>
      <c r="AK3653" t="str">
        <f>Tabela1[[#This Row],[Coluna1]]&amp;Tabela1[[#This Row],[PEDIDO]]</f>
        <v/>
      </c>
      <c r="AL3653"/>
      <c r="AM3653"/>
      <c r="AN3653"/>
      <c r="AO3653" t="str">
        <f t="shared" si="476"/>
        <v>/</v>
      </c>
      <c r="AP3653" t="str">
        <f>Tabela1[[#This Row],[TAG]]&amp;Tabela1[[#This Row],[PEDIDO]]&amp;Tabela1[[#This Row],[PRODUTO]]</f>
        <v/>
      </c>
      <c r="AQ3653" s="23" t="str">
        <f>Tabela1[[#This Row],[PRODUTO]]&amp;Tabela1[[#This Row],[TAG]]</f>
        <v/>
      </c>
      <c r="AR3653" s="27">
        <f>Tabela1[[#This Row],[PESO TOTAL]]*Tabela1[[#This Row],[MATÉRIA PRIMA]]</f>
        <v>0</v>
      </c>
      <c r="AS3653" s="28">
        <f>Tabela1[[#This Row],[PESO TOTAL]]*Tabela1[[#This Row],[PREPARAÇÃO ]]</f>
        <v>0</v>
      </c>
      <c r="AT3653" s="28">
        <f>Tabela1[[#This Row],[PESO TOTAL]]*Tabela1[[#This Row],[CALDEIRARIA]]</f>
        <v>0</v>
      </c>
      <c r="AU3653" s="28">
        <f>Tabela1[[#This Row],[PESO TOTAL]]*Tabela1[[#This Row],[SOLDA]]</f>
        <v>0</v>
      </c>
      <c r="AV3653" s="28">
        <f>Tabela1[[#This Row],[PESO TOTAL]]*Tabela1[[#This Row],[ACABAMENTO]]</f>
        <v>0</v>
      </c>
      <c r="AW3653" s="28">
        <f>Tabela1[[#This Row],[PESO TOTAL]]*Tabela1[[#This Row],[PRONTO ACABADO]]</f>
        <v>0</v>
      </c>
      <c r="AX3653" s="29">
        <f>Tabela1[[#This Row],[PESO TOTAL]]*Tabela1[[#This Row],[EXPEDIÇÃO ]]</f>
        <v>0</v>
      </c>
      <c r="AY3653" s="28" t="str">
        <f>Tabela1[[#This Row],[PEDIDO]]&amp;Tabela1[[#This Row],[PRODUTO]]</f>
        <v/>
      </c>
      <c r="AZ3653" s="44">
        <f>IF(AF3653="",0,IF(ISTEXT(AF3653),H3653*VALUE(SUBSTITUTE(AF3653,"%",""))/100,H3653*AF3653))-Tabela1[[#This Row],[PRONTO ACABADO2]]</f>
        <v>0</v>
      </c>
      <c r="BA3653" s="44">
        <f>IF(AG3653="",0,IF(ISTEXT(AG3653),H3653*VALUE(SUBSTITUTE(AG3653,"%",""))/100,H3653*AG3653))-Tabela1[[#This Row],[PESO EXPEDIDO2]]</f>
        <v>0</v>
      </c>
      <c r="BB3653" s="44">
        <f t="shared" si="477"/>
        <v>0</v>
      </c>
      <c r="BC3653" s="44">
        <f t="shared" si="480"/>
        <v>0</v>
      </c>
      <c r="BD3653" s="165"/>
    </row>
    <row r="3654" spans="1:56" ht="15.75" hidden="1" customHeight="1" x14ac:dyDescent="0.25">
      <c r="A3654" s="6"/>
      <c r="B3654" s="22"/>
      <c r="C3654" s="7"/>
      <c r="D3654" s="46"/>
      <c r="E3654" s="7"/>
      <c r="F3654" s="7"/>
      <c r="G3654" s="24"/>
      <c r="H3654" s="41">
        <f>Tabela1[[#This Row],[PESO UNI]]*Tabela1[[#This Row],[QTE]]</f>
        <v>0</v>
      </c>
      <c r="I3654" s="7"/>
      <c r="J3654" s="8"/>
      <c r="K3654" s="8"/>
      <c r="L3654" s="9"/>
      <c r="M3654" s="10"/>
      <c r="N3654" s="11"/>
      <c r="O3654" s="12"/>
      <c r="P3654" s="13"/>
      <c r="Q3654" s="14">
        <f>Tabela1[[#This Row],[QTDE/ Fabricação]]-Tabela1[[#This Row],[QTE]]</f>
        <v>0</v>
      </c>
      <c r="R3654" s="19">
        <f t="shared" si="482"/>
        <v>0</v>
      </c>
      <c r="S3654" s="19">
        <f t="shared" si="481"/>
        <v>0</v>
      </c>
      <c r="T3654" s="20">
        <f t="shared" si="483"/>
        <v>0</v>
      </c>
      <c r="U3654" s="17">
        <f>IFERROR(SUMIF('LISTA DE EMBARQUE'!B:B,MICRO!E:E,'LISTA DE EMBARQUE'!G:G),"")</f>
        <v>0</v>
      </c>
      <c r="V3654" s="12" t="str">
        <f>IFERROR(VLOOKUP(Tabela1[[#This Row],[COD.MDE]],'LISTA DE EMBARQUE'!B:L,11,0),"")</f>
        <v/>
      </c>
      <c r="W3654" s="13" t="str">
        <f>IFERROR(COUNTIF(#REF!,Tabela1[[#This Row],[Colunas5]]),"")</f>
        <v/>
      </c>
      <c r="X3654" s="14">
        <f>Tabela1[[#This Row],[QIANTIDADE EXPEDIDA]]*Tabela1[[#This Row],[PESO UNI]]</f>
        <v>0</v>
      </c>
      <c r="Y3654" s="14">
        <f t="shared" si="484"/>
        <v>0</v>
      </c>
      <c r="Z3654" s="21">
        <f>Tabela1[[#This Row],[PESO TOTAL]]-Tabela1[[#This Row],[Peso Expedido]]</f>
        <v>0</v>
      </c>
      <c r="AA3654" s="18"/>
      <c r="AB3654" s="15"/>
      <c r="AC3654" s="15"/>
      <c r="AD3654" s="15"/>
      <c r="AE3654" s="15"/>
      <c r="AF3654" s="15"/>
      <c r="AG3654" s="15"/>
      <c r="AH3654" s="15"/>
      <c r="AI3654" s="40" t="str">
        <f t="shared" si="479"/>
        <v>ok</v>
      </c>
      <c r="AJ3654" s="5"/>
      <c r="AK3654" t="str">
        <f>Tabela1[[#This Row],[Coluna1]]&amp;Tabela1[[#This Row],[PEDIDO]]</f>
        <v/>
      </c>
      <c r="AL3654"/>
      <c r="AM3654"/>
      <c r="AN3654"/>
      <c r="AO3654" t="str">
        <f t="shared" si="476"/>
        <v>/</v>
      </c>
      <c r="AP3654" t="str">
        <f>Tabela1[[#This Row],[TAG]]&amp;Tabela1[[#This Row],[PEDIDO]]&amp;Tabela1[[#This Row],[PRODUTO]]</f>
        <v/>
      </c>
      <c r="AQ3654" s="23" t="str">
        <f>Tabela1[[#This Row],[PRODUTO]]&amp;Tabela1[[#This Row],[TAG]]</f>
        <v/>
      </c>
      <c r="AR3654" s="27">
        <f>Tabela1[[#This Row],[PESO TOTAL]]*Tabela1[[#This Row],[MATÉRIA PRIMA]]</f>
        <v>0</v>
      </c>
      <c r="AS3654" s="28">
        <f>Tabela1[[#This Row],[PESO TOTAL]]*Tabela1[[#This Row],[PREPARAÇÃO ]]</f>
        <v>0</v>
      </c>
      <c r="AT3654" s="28">
        <f>Tabela1[[#This Row],[PESO TOTAL]]*Tabela1[[#This Row],[CALDEIRARIA]]</f>
        <v>0</v>
      </c>
      <c r="AU3654" s="28">
        <f>Tabela1[[#This Row],[PESO TOTAL]]*Tabela1[[#This Row],[SOLDA]]</f>
        <v>0</v>
      </c>
      <c r="AV3654" s="28">
        <f>Tabela1[[#This Row],[PESO TOTAL]]*Tabela1[[#This Row],[ACABAMENTO]]</f>
        <v>0</v>
      </c>
      <c r="AW3654" s="28">
        <f>Tabela1[[#This Row],[PESO TOTAL]]*Tabela1[[#This Row],[PRONTO ACABADO]]</f>
        <v>0</v>
      </c>
      <c r="AX3654" s="29">
        <f>Tabela1[[#This Row],[PESO TOTAL]]*Tabela1[[#This Row],[EXPEDIÇÃO ]]</f>
        <v>0</v>
      </c>
      <c r="AY3654" s="28" t="str">
        <f>Tabela1[[#This Row],[PEDIDO]]&amp;Tabela1[[#This Row],[PRODUTO]]</f>
        <v/>
      </c>
      <c r="AZ3654" s="44">
        <f>IF(AF3654="",0,IF(ISTEXT(AF3654),H3654*VALUE(SUBSTITUTE(AF3654,"%",""))/100,H3654*AF3654))-Tabela1[[#This Row],[PRONTO ACABADO2]]</f>
        <v>0</v>
      </c>
      <c r="BA3654" s="44">
        <f>IF(AG3654="",0,IF(ISTEXT(AG3654),H3654*VALUE(SUBSTITUTE(AG3654,"%",""))/100,H3654*AG3654))-Tabela1[[#This Row],[PESO EXPEDIDO2]]</f>
        <v>0</v>
      </c>
      <c r="BB3654" s="44">
        <f t="shared" si="477"/>
        <v>0</v>
      </c>
      <c r="BC3654" s="44">
        <f t="shared" si="480"/>
        <v>0</v>
      </c>
      <c r="BD3654" s="165"/>
    </row>
    <row r="3655" spans="1:56" ht="15.75" hidden="1" customHeight="1" x14ac:dyDescent="0.25">
      <c r="A3655" s="6"/>
      <c r="B3655" s="22"/>
      <c r="C3655" s="7"/>
      <c r="D3655" s="46"/>
      <c r="E3655" s="7"/>
      <c r="F3655" s="7"/>
      <c r="G3655" s="24"/>
      <c r="H3655" s="41">
        <f>Tabela1[[#This Row],[PESO UNI]]*Tabela1[[#This Row],[QTE]]</f>
        <v>0</v>
      </c>
      <c r="I3655" s="7"/>
      <c r="J3655" s="8"/>
      <c r="K3655" s="8"/>
      <c r="L3655" s="9"/>
      <c r="M3655" s="10"/>
      <c r="N3655" s="11"/>
      <c r="O3655" s="12"/>
      <c r="P3655" s="13"/>
      <c r="Q3655" s="14">
        <f>Tabela1[[#This Row],[QTDE/ Fabricação]]-Tabela1[[#This Row],[QTE]]</f>
        <v>0</v>
      </c>
      <c r="R3655" s="19">
        <f t="shared" si="482"/>
        <v>0</v>
      </c>
      <c r="S3655" s="19">
        <f t="shared" si="481"/>
        <v>0</v>
      </c>
      <c r="T3655" s="20">
        <f t="shared" si="483"/>
        <v>0</v>
      </c>
      <c r="U3655" s="17">
        <f>IFERROR(SUMIF('LISTA DE EMBARQUE'!B:B,MICRO!E:E,'LISTA DE EMBARQUE'!G:G),"")</f>
        <v>0</v>
      </c>
      <c r="V3655" s="12" t="str">
        <f>IFERROR(VLOOKUP(Tabela1[[#This Row],[COD.MDE]],'LISTA DE EMBARQUE'!B:L,11,0),"")</f>
        <v/>
      </c>
      <c r="W3655" s="13" t="str">
        <f>IFERROR(COUNTIF(#REF!,Tabela1[[#This Row],[Colunas5]]),"")</f>
        <v/>
      </c>
      <c r="X3655" s="14">
        <f>Tabela1[[#This Row],[QIANTIDADE EXPEDIDA]]*Tabela1[[#This Row],[PESO UNI]]</f>
        <v>0</v>
      </c>
      <c r="Y3655" s="14">
        <f t="shared" si="484"/>
        <v>0</v>
      </c>
      <c r="Z3655" s="21">
        <f>Tabela1[[#This Row],[PESO TOTAL]]-Tabela1[[#This Row],[Peso Expedido]]</f>
        <v>0</v>
      </c>
      <c r="AA3655" s="18"/>
      <c r="AB3655" s="15"/>
      <c r="AC3655" s="15"/>
      <c r="AD3655" s="15"/>
      <c r="AE3655" s="15"/>
      <c r="AF3655" s="15"/>
      <c r="AG3655" s="15"/>
      <c r="AH3655" s="15"/>
      <c r="AI3655" s="40" t="str">
        <f t="shared" si="479"/>
        <v>ok</v>
      </c>
      <c r="AJ3655" s="5"/>
      <c r="AK3655" t="str">
        <f>Tabela1[[#This Row],[Coluna1]]&amp;Tabela1[[#This Row],[PEDIDO]]</f>
        <v/>
      </c>
      <c r="AL3655"/>
      <c r="AM3655"/>
      <c r="AN3655"/>
      <c r="AO3655" t="str">
        <f t="shared" si="476"/>
        <v>/</v>
      </c>
      <c r="AP3655" t="str">
        <f>Tabela1[[#This Row],[TAG]]&amp;Tabela1[[#This Row],[PEDIDO]]&amp;Tabela1[[#This Row],[PRODUTO]]</f>
        <v/>
      </c>
      <c r="AQ3655" s="23" t="str">
        <f>Tabela1[[#This Row],[PRODUTO]]&amp;Tabela1[[#This Row],[TAG]]</f>
        <v/>
      </c>
      <c r="AR3655" s="27">
        <f>Tabela1[[#This Row],[PESO TOTAL]]*Tabela1[[#This Row],[MATÉRIA PRIMA]]</f>
        <v>0</v>
      </c>
      <c r="AS3655" s="28">
        <f>Tabela1[[#This Row],[PESO TOTAL]]*Tabela1[[#This Row],[PREPARAÇÃO ]]</f>
        <v>0</v>
      </c>
      <c r="AT3655" s="28">
        <f>Tabela1[[#This Row],[PESO TOTAL]]*Tabela1[[#This Row],[CALDEIRARIA]]</f>
        <v>0</v>
      </c>
      <c r="AU3655" s="28">
        <f>Tabela1[[#This Row],[PESO TOTAL]]*Tabela1[[#This Row],[SOLDA]]</f>
        <v>0</v>
      </c>
      <c r="AV3655" s="28">
        <f>Tabela1[[#This Row],[PESO TOTAL]]*Tabela1[[#This Row],[ACABAMENTO]]</f>
        <v>0</v>
      </c>
      <c r="AW3655" s="28">
        <f>Tabela1[[#This Row],[PESO TOTAL]]*Tabela1[[#This Row],[PRONTO ACABADO]]</f>
        <v>0</v>
      </c>
      <c r="AX3655" s="29">
        <f>Tabela1[[#This Row],[PESO TOTAL]]*Tabela1[[#This Row],[EXPEDIÇÃO ]]</f>
        <v>0</v>
      </c>
      <c r="AY3655" s="28" t="str">
        <f>Tabela1[[#This Row],[PEDIDO]]&amp;Tabela1[[#This Row],[PRODUTO]]</f>
        <v/>
      </c>
      <c r="AZ3655" s="44">
        <f>IF(AF3655="",0,IF(ISTEXT(AF3655),H3655*VALUE(SUBSTITUTE(AF3655,"%",""))/100,H3655*AF3655))-Tabela1[[#This Row],[PRONTO ACABADO2]]</f>
        <v>0</v>
      </c>
      <c r="BA3655" s="44">
        <f>IF(AG3655="",0,IF(ISTEXT(AG3655),H3655*VALUE(SUBSTITUTE(AG3655,"%",""))/100,H3655*AG3655))-Tabela1[[#This Row],[PESO EXPEDIDO2]]</f>
        <v>0</v>
      </c>
      <c r="BB3655" s="44">
        <f t="shared" si="477"/>
        <v>0</v>
      </c>
      <c r="BC3655" s="44">
        <f t="shared" si="480"/>
        <v>0</v>
      </c>
      <c r="BD3655" s="165"/>
    </row>
    <row r="3656" spans="1:56" ht="15.75" hidden="1" customHeight="1" x14ac:dyDescent="0.25">
      <c r="A3656" s="6"/>
      <c r="B3656" s="22"/>
      <c r="C3656" s="7"/>
      <c r="D3656" s="46"/>
      <c r="E3656" s="7"/>
      <c r="F3656" s="7"/>
      <c r="G3656" s="24"/>
      <c r="H3656" s="41">
        <f>Tabela1[[#This Row],[PESO UNI]]*Tabela1[[#This Row],[QTE]]</f>
        <v>0</v>
      </c>
      <c r="I3656" s="7"/>
      <c r="J3656" s="8"/>
      <c r="K3656" s="8"/>
      <c r="L3656" s="9"/>
      <c r="M3656" s="10"/>
      <c r="N3656" s="11"/>
      <c r="O3656" s="12"/>
      <c r="P3656" s="13"/>
      <c r="Q3656" s="14">
        <f>Tabela1[[#This Row],[QTDE/ Fabricação]]-Tabela1[[#This Row],[QTE]]</f>
        <v>0</v>
      </c>
      <c r="R3656" s="19">
        <f t="shared" si="482"/>
        <v>0</v>
      </c>
      <c r="S3656" s="19">
        <f t="shared" si="481"/>
        <v>0</v>
      </c>
      <c r="T3656" s="20">
        <f t="shared" si="483"/>
        <v>0</v>
      </c>
      <c r="U3656" s="17">
        <f>IFERROR(SUMIF('LISTA DE EMBARQUE'!B:B,MICRO!E:E,'LISTA DE EMBARQUE'!G:G),"")</f>
        <v>0</v>
      </c>
      <c r="V3656" s="12" t="str">
        <f>IFERROR(VLOOKUP(Tabela1[[#This Row],[COD.MDE]],'LISTA DE EMBARQUE'!B:L,11,0),"")</f>
        <v/>
      </c>
      <c r="W3656" s="13" t="str">
        <f>IFERROR(COUNTIF(#REF!,Tabela1[[#This Row],[Colunas5]]),"")</f>
        <v/>
      </c>
      <c r="X3656" s="14">
        <f>Tabela1[[#This Row],[QIANTIDADE EXPEDIDA]]*Tabela1[[#This Row],[PESO UNI]]</f>
        <v>0</v>
      </c>
      <c r="Y3656" s="14">
        <f t="shared" si="484"/>
        <v>0</v>
      </c>
      <c r="Z3656" s="21">
        <f>Tabela1[[#This Row],[PESO TOTAL]]-Tabela1[[#This Row],[Peso Expedido]]</f>
        <v>0</v>
      </c>
      <c r="AA3656" s="18"/>
      <c r="AB3656" s="15"/>
      <c r="AC3656" s="15"/>
      <c r="AD3656" s="15"/>
      <c r="AE3656" s="15"/>
      <c r="AF3656" s="15"/>
      <c r="AG3656" s="15"/>
      <c r="AH3656" s="15"/>
      <c r="AI3656" s="40" t="str">
        <f t="shared" si="479"/>
        <v>ok</v>
      </c>
      <c r="AJ3656" s="5"/>
      <c r="AK3656" t="str">
        <f>Tabela1[[#This Row],[Coluna1]]&amp;Tabela1[[#This Row],[PEDIDO]]</f>
        <v/>
      </c>
      <c r="AL3656"/>
      <c r="AM3656"/>
      <c r="AN3656"/>
      <c r="AO3656" t="str">
        <f t="shared" si="476"/>
        <v>/</v>
      </c>
      <c r="AP3656" t="str">
        <f>Tabela1[[#This Row],[TAG]]&amp;Tabela1[[#This Row],[PEDIDO]]&amp;Tabela1[[#This Row],[PRODUTO]]</f>
        <v/>
      </c>
      <c r="AQ3656" s="23" t="str">
        <f>Tabela1[[#This Row],[PRODUTO]]&amp;Tabela1[[#This Row],[TAG]]</f>
        <v/>
      </c>
      <c r="AR3656" s="27">
        <f>Tabela1[[#This Row],[PESO TOTAL]]*Tabela1[[#This Row],[MATÉRIA PRIMA]]</f>
        <v>0</v>
      </c>
      <c r="AS3656" s="28">
        <f>Tabela1[[#This Row],[PESO TOTAL]]*Tabela1[[#This Row],[PREPARAÇÃO ]]</f>
        <v>0</v>
      </c>
      <c r="AT3656" s="28">
        <f>Tabela1[[#This Row],[PESO TOTAL]]*Tabela1[[#This Row],[CALDEIRARIA]]</f>
        <v>0</v>
      </c>
      <c r="AU3656" s="28">
        <f>Tabela1[[#This Row],[PESO TOTAL]]*Tabela1[[#This Row],[SOLDA]]</f>
        <v>0</v>
      </c>
      <c r="AV3656" s="28">
        <f>Tabela1[[#This Row],[PESO TOTAL]]*Tabela1[[#This Row],[ACABAMENTO]]</f>
        <v>0</v>
      </c>
      <c r="AW3656" s="28">
        <f>Tabela1[[#This Row],[PESO TOTAL]]*Tabela1[[#This Row],[PRONTO ACABADO]]</f>
        <v>0</v>
      </c>
      <c r="AX3656" s="29">
        <f>Tabela1[[#This Row],[PESO TOTAL]]*Tabela1[[#This Row],[EXPEDIÇÃO ]]</f>
        <v>0</v>
      </c>
      <c r="AY3656" s="28" t="str">
        <f>Tabela1[[#This Row],[PEDIDO]]&amp;Tabela1[[#This Row],[PRODUTO]]</f>
        <v/>
      </c>
      <c r="AZ3656" s="44">
        <f>IF(AF3656="",0,IF(ISTEXT(AF3656),H3656*VALUE(SUBSTITUTE(AF3656,"%",""))/100,H3656*AF3656))-Tabela1[[#This Row],[PRONTO ACABADO2]]</f>
        <v>0</v>
      </c>
      <c r="BA3656" s="44">
        <f>IF(AG3656="",0,IF(ISTEXT(AG3656),H3656*VALUE(SUBSTITUTE(AG3656,"%",""))/100,H3656*AG3656))-Tabela1[[#This Row],[PESO EXPEDIDO2]]</f>
        <v>0</v>
      </c>
      <c r="BB3656" s="44">
        <f t="shared" si="477"/>
        <v>0</v>
      </c>
      <c r="BC3656" s="44">
        <f t="shared" si="480"/>
        <v>0</v>
      </c>
      <c r="BD3656" s="165"/>
    </row>
    <row r="3657" spans="1:56" ht="15.75" hidden="1" customHeight="1" x14ac:dyDescent="0.25">
      <c r="A3657" s="6"/>
      <c r="B3657" s="22"/>
      <c r="C3657" s="7"/>
      <c r="D3657" s="46"/>
      <c r="E3657" s="7"/>
      <c r="F3657" s="7"/>
      <c r="G3657" s="24"/>
      <c r="H3657" s="41">
        <f>Tabela1[[#This Row],[PESO UNI]]*Tabela1[[#This Row],[QTE]]</f>
        <v>0</v>
      </c>
      <c r="I3657" s="7"/>
      <c r="J3657" s="8"/>
      <c r="K3657" s="8"/>
      <c r="L3657" s="9"/>
      <c r="M3657" s="10"/>
      <c r="N3657" s="11"/>
      <c r="O3657" s="12"/>
      <c r="P3657" s="13"/>
      <c r="Q3657" s="14">
        <f>Tabela1[[#This Row],[QTDE/ Fabricação]]-Tabela1[[#This Row],[QTE]]</f>
        <v>0</v>
      </c>
      <c r="R3657" s="19">
        <f t="shared" si="482"/>
        <v>0</v>
      </c>
      <c r="S3657" s="19">
        <f t="shared" si="481"/>
        <v>0</v>
      </c>
      <c r="T3657" s="20">
        <f t="shared" si="483"/>
        <v>0</v>
      </c>
      <c r="U3657" s="17">
        <f>IFERROR(SUMIF('LISTA DE EMBARQUE'!B:B,MICRO!E:E,'LISTA DE EMBARQUE'!G:G),"")</f>
        <v>0</v>
      </c>
      <c r="V3657" s="12" t="str">
        <f>IFERROR(VLOOKUP(Tabela1[[#This Row],[COD.MDE]],'LISTA DE EMBARQUE'!B:L,11,0),"")</f>
        <v/>
      </c>
      <c r="W3657" s="13" t="str">
        <f>IFERROR(COUNTIF(#REF!,Tabela1[[#This Row],[Colunas5]]),"")</f>
        <v/>
      </c>
      <c r="X3657" s="14">
        <f>Tabela1[[#This Row],[QIANTIDADE EXPEDIDA]]*Tabela1[[#This Row],[PESO UNI]]</f>
        <v>0</v>
      </c>
      <c r="Y3657" s="14">
        <f t="shared" si="484"/>
        <v>0</v>
      </c>
      <c r="Z3657" s="21">
        <f>Tabela1[[#This Row],[PESO TOTAL]]-Tabela1[[#This Row],[Peso Expedido]]</f>
        <v>0</v>
      </c>
      <c r="AA3657" s="18"/>
      <c r="AB3657" s="15"/>
      <c r="AC3657" s="15"/>
      <c r="AD3657" s="15"/>
      <c r="AE3657" s="15"/>
      <c r="AF3657" s="15"/>
      <c r="AG3657" s="15"/>
      <c r="AH3657" s="15"/>
      <c r="AI3657" s="40" t="str">
        <f t="shared" si="479"/>
        <v>ok</v>
      </c>
      <c r="AJ3657" s="5"/>
      <c r="AK3657" t="str">
        <f>Tabela1[[#This Row],[Coluna1]]&amp;Tabela1[[#This Row],[PEDIDO]]</f>
        <v/>
      </c>
      <c r="AL3657"/>
      <c r="AM3657"/>
      <c r="AN3657"/>
      <c r="AO3657" t="str">
        <f t="shared" si="476"/>
        <v>/</v>
      </c>
      <c r="AP3657" t="str">
        <f>Tabela1[[#This Row],[TAG]]&amp;Tabela1[[#This Row],[PEDIDO]]&amp;Tabela1[[#This Row],[PRODUTO]]</f>
        <v/>
      </c>
      <c r="AQ3657" s="23" t="str">
        <f>Tabela1[[#This Row],[PRODUTO]]&amp;Tabela1[[#This Row],[TAG]]</f>
        <v/>
      </c>
      <c r="AR3657" s="27">
        <f>Tabela1[[#This Row],[PESO TOTAL]]*Tabela1[[#This Row],[MATÉRIA PRIMA]]</f>
        <v>0</v>
      </c>
      <c r="AS3657" s="28">
        <f>Tabela1[[#This Row],[PESO TOTAL]]*Tabela1[[#This Row],[PREPARAÇÃO ]]</f>
        <v>0</v>
      </c>
      <c r="AT3657" s="28">
        <f>Tabela1[[#This Row],[PESO TOTAL]]*Tabela1[[#This Row],[CALDEIRARIA]]</f>
        <v>0</v>
      </c>
      <c r="AU3657" s="28">
        <f>Tabela1[[#This Row],[PESO TOTAL]]*Tabela1[[#This Row],[SOLDA]]</f>
        <v>0</v>
      </c>
      <c r="AV3657" s="28">
        <f>Tabela1[[#This Row],[PESO TOTAL]]*Tabela1[[#This Row],[ACABAMENTO]]</f>
        <v>0</v>
      </c>
      <c r="AW3657" s="28">
        <f>Tabela1[[#This Row],[PESO TOTAL]]*Tabela1[[#This Row],[PRONTO ACABADO]]</f>
        <v>0</v>
      </c>
      <c r="AX3657" s="29">
        <f>Tabela1[[#This Row],[PESO TOTAL]]*Tabela1[[#This Row],[EXPEDIÇÃO ]]</f>
        <v>0</v>
      </c>
      <c r="AY3657" s="28" t="str">
        <f>Tabela1[[#This Row],[PEDIDO]]&amp;Tabela1[[#This Row],[PRODUTO]]</f>
        <v/>
      </c>
      <c r="AZ3657" s="44">
        <f>IF(AF3657="",0,IF(ISTEXT(AF3657),H3657*VALUE(SUBSTITUTE(AF3657,"%",""))/100,H3657*AF3657))-Tabela1[[#This Row],[PRONTO ACABADO2]]</f>
        <v>0</v>
      </c>
      <c r="BA3657" s="44">
        <f>IF(AG3657="",0,IF(ISTEXT(AG3657),H3657*VALUE(SUBSTITUTE(AG3657,"%",""))/100,H3657*AG3657))-Tabela1[[#This Row],[PESO EXPEDIDO2]]</f>
        <v>0</v>
      </c>
      <c r="BB3657" s="44">
        <f t="shared" si="477"/>
        <v>0</v>
      </c>
      <c r="BC3657" s="44">
        <f t="shared" si="480"/>
        <v>0</v>
      </c>
      <c r="BD3657" s="165"/>
    </row>
    <row r="3658" spans="1:56" ht="15.75" hidden="1" customHeight="1" x14ac:dyDescent="0.25">
      <c r="A3658" s="6"/>
      <c r="B3658" s="22"/>
      <c r="C3658" s="7"/>
      <c r="D3658" s="46"/>
      <c r="E3658" s="7"/>
      <c r="F3658" s="7"/>
      <c r="G3658" s="24"/>
      <c r="H3658" s="41">
        <f>Tabela1[[#This Row],[PESO UNI]]*Tabela1[[#This Row],[QTE]]</f>
        <v>0</v>
      </c>
      <c r="I3658" s="7"/>
      <c r="J3658" s="8"/>
      <c r="K3658" s="8"/>
      <c r="L3658" s="9"/>
      <c r="M3658" s="10"/>
      <c r="N3658" s="11"/>
      <c r="O3658" s="12"/>
      <c r="P3658" s="13"/>
      <c r="Q3658" s="14">
        <f>Tabela1[[#This Row],[QTDE/ Fabricação]]-Tabela1[[#This Row],[QTE]]</f>
        <v>0</v>
      </c>
      <c r="R3658" s="19">
        <f t="shared" si="482"/>
        <v>0</v>
      </c>
      <c r="S3658" s="19">
        <f t="shared" si="481"/>
        <v>0</v>
      </c>
      <c r="T3658" s="20">
        <f t="shared" si="483"/>
        <v>0</v>
      </c>
      <c r="U3658" s="17">
        <f>IFERROR(SUMIF('LISTA DE EMBARQUE'!B:B,MICRO!E:E,'LISTA DE EMBARQUE'!G:G),"")</f>
        <v>0</v>
      </c>
      <c r="V3658" s="12" t="str">
        <f>IFERROR(VLOOKUP(Tabela1[[#This Row],[COD.MDE]],'LISTA DE EMBARQUE'!B:L,11,0),"")</f>
        <v/>
      </c>
      <c r="W3658" s="13" t="str">
        <f>IFERROR(COUNTIF(#REF!,Tabela1[[#This Row],[Colunas5]]),"")</f>
        <v/>
      </c>
      <c r="X3658" s="14">
        <f>Tabela1[[#This Row],[QIANTIDADE EXPEDIDA]]*Tabela1[[#This Row],[PESO UNI]]</f>
        <v>0</v>
      </c>
      <c r="Y3658" s="14">
        <f t="shared" si="484"/>
        <v>0</v>
      </c>
      <c r="Z3658" s="21">
        <f>Tabela1[[#This Row],[PESO TOTAL]]-Tabela1[[#This Row],[Peso Expedido]]</f>
        <v>0</v>
      </c>
      <c r="AA3658" s="18"/>
      <c r="AB3658" s="15"/>
      <c r="AC3658" s="15"/>
      <c r="AD3658" s="15"/>
      <c r="AE3658" s="15"/>
      <c r="AF3658" s="15"/>
      <c r="AG3658" s="15"/>
      <c r="AH3658" s="15"/>
      <c r="AI3658" s="40" t="str">
        <f t="shared" si="479"/>
        <v>ok</v>
      </c>
      <c r="AJ3658" s="5"/>
      <c r="AK3658" t="str">
        <f>Tabela1[[#This Row],[Coluna1]]&amp;Tabela1[[#This Row],[PEDIDO]]</f>
        <v/>
      </c>
      <c r="AL3658"/>
      <c r="AM3658"/>
      <c r="AN3658"/>
      <c r="AO3658" t="str">
        <f t="shared" si="476"/>
        <v>/</v>
      </c>
      <c r="AP3658" t="str">
        <f>Tabela1[[#This Row],[TAG]]&amp;Tabela1[[#This Row],[PEDIDO]]&amp;Tabela1[[#This Row],[PRODUTO]]</f>
        <v/>
      </c>
      <c r="AQ3658" s="23" t="str">
        <f>Tabela1[[#This Row],[PRODUTO]]&amp;Tabela1[[#This Row],[TAG]]</f>
        <v/>
      </c>
      <c r="AR3658" s="27">
        <f>Tabela1[[#This Row],[PESO TOTAL]]*Tabela1[[#This Row],[MATÉRIA PRIMA]]</f>
        <v>0</v>
      </c>
      <c r="AS3658" s="28">
        <f>Tabela1[[#This Row],[PESO TOTAL]]*Tabela1[[#This Row],[PREPARAÇÃO ]]</f>
        <v>0</v>
      </c>
      <c r="AT3658" s="28">
        <f>Tabela1[[#This Row],[PESO TOTAL]]*Tabela1[[#This Row],[CALDEIRARIA]]</f>
        <v>0</v>
      </c>
      <c r="AU3658" s="28">
        <f>Tabela1[[#This Row],[PESO TOTAL]]*Tabela1[[#This Row],[SOLDA]]</f>
        <v>0</v>
      </c>
      <c r="AV3658" s="28">
        <f>Tabela1[[#This Row],[PESO TOTAL]]*Tabela1[[#This Row],[ACABAMENTO]]</f>
        <v>0</v>
      </c>
      <c r="AW3658" s="28">
        <f>Tabela1[[#This Row],[PESO TOTAL]]*Tabela1[[#This Row],[PRONTO ACABADO]]</f>
        <v>0</v>
      </c>
      <c r="AX3658" s="29">
        <f>Tabela1[[#This Row],[PESO TOTAL]]*Tabela1[[#This Row],[EXPEDIÇÃO ]]</f>
        <v>0</v>
      </c>
      <c r="AY3658" s="28" t="str">
        <f>Tabela1[[#This Row],[PEDIDO]]&amp;Tabela1[[#This Row],[PRODUTO]]</f>
        <v/>
      </c>
      <c r="AZ3658" s="44">
        <f>IF(AF3658="",0,IF(ISTEXT(AF3658),H3658*VALUE(SUBSTITUTE(AF3658,"%",""))/100,H3658*AF3658))-Tabela1[[#This Row],[PRONTO ACABADO2]]</f>
        <v>0</v>
      </c>
      <c r="BA3658" s="44">
        <f>IF(AG3658="",0,IF(ISTEXT(AG3658),H3658*VALUE(SUBSTITUTE(AG3658,"%",""))/100,H3658*AG3658))-Tabela1[[#This Row],[PESO EXPEDIDO2]]</f>
        <v>0</v>
      </c>
      <c r="BB3658" s="44">
        <f t="shared" si="477"/>
        <v>0</v>
      </c>
      <c r="BC3658" s="44">
        <f t="shared" si="480"/>
        <v>0</v>
      </c>
      <c r="BD3658" s="165"/>
    </row>
    <row r="3659" spans="1:56" ht="15.75" hidden="1" customHeight="1" x14ac:dyDescent="0.25">
      <c r="A3659" s="6"/>
      <c r="B3659" s="22"/>
      <c r="C3659" s="7"/>
      <c r="D3659" s="46"/>
      <c r="E3659" s="7"/>
      <c r="F3659" s="7"/>
      <c r="G3659" s="24"/>
      <c r="H3659" s="41">
        <f>Tabela1[[#This Row],[PESO UNI]]*Tabela1[[#This Row],[QTE]]</f>
        <v>0</v>
      </c>
      <c r="I3659" s="7"/>
      <c r="J3659" s="8"/>
      <c r="K3659" s="8"/>
      <c r="L3659" s="9"/>
      <c r="M3659" s="10"/>
      <c r="N3659" s="11"/>
      <c r="O3659" s="12"/>
      <c r="P3659" s="13"/>
      <c r="Q3659" s="14">
        <f>Tabela1[[#This Row],[QTDE/ Fabricação]]-Tabela1[[#This Row],[QTE]]</f>
        <v>0</v>
      </c>
      <c r="R3659" s="19">
        <f t="shared" si="482"/>
        <v>0</v>
      </c>
      <c r="S3659" s="19">
        <f t="shared" si="481"/>
        <v>0</v>
      </c>
      <c r="T3659" s="20">
        <f t="shared" si="483"/>
        <v>0</v>
      </c>
      <c r="U3659" s="17">
        <f>IFERROR(SUMIF('LISTA DE EMBARQUE'!B:B,MICRO!E:E,'LISTA DE EMBARQUE'!G:G),"")</f>
        <v>0</v>
      </c>
      <c r="V3659" s="12" t="str">
        <f>IFERROR(VLOOKUP(Tabela1[[#This Row],[COD.MDE]],'LISTA DE EMBARQUE'!B:L,11,0),"")</f>
        <v/>
      </c>
      <c r="W3659" s="13" t="str">
        <f>IFERROR(COUNTIF(#REF!,Tabela1[[#This Row],[Colunas5]]),"")</f>
        <v/>
      </c>
      <c r="X3659" s="14">
        <f>Tabela1[[#This Row],[QIANTIDADE EXPEDIDA]]*Tabela1[[#This Row],[PESO UNI]]</f>
        <v>0</v>
      </c>
      <c r="Y3659" s="14">
        <f t="shared" si="484"/>
        <v>0</v>
      </c>
      <c r="Z3659" s="21">
        <f>Tabela1[[#This Row],[PESO TOTAL]]-Tabela1[[#This Row],[Peso Expedido]]</f>
        <v>0</v>
      </c>
      <c r="AA3659" s="18"/>
      <c r="AB3659" s="15"/>
      <c r="AC3659" s="15"/>
      <c r="AD3659" s="15"/>
      <c r="AE3659" s="15"/>
      <c r="AF3659" s="15"/>
      <c r="AG3659" s="15"/>
      <c r="AH3659" s="15"/>
      <c r="AI3659" s="40" t="str">
        <f t="shared" si="479"/>
        <v>ok</v>
      </c>
      <c r="AJ3659" s="5"/>
      <c r="AK3659" t="str">
        <f>Tabela1[[#This Row],[Coluna1]]&amp;Tabela1[[#This Row],[PEDIDO]]</f>
        <v/>
      </c>
      <c r="AL3659"/>
      <c r="AM3659"/>
      <c r="AN3659"/>
      <c r="AO3659" t="str">
        <f t="shared" si="476"/>
        <v>/</v>
      </c>
      <c r="AP3659" t="str">
        <f>Tabela1[[#This Row],[TAG]]&amp;Tabela1[[#This Row],[PEDIDO]]&amp;Tabela1[[#This Row],[PRODUTO]]</f>
        <v/>
      </c>
      <c r="AQ3659" s="23" t="str">
        <f>Tabela1[[#This Row],[PRODUTO]]&amp;Tabela1[[#This Row],[TAG]]</f>
        <v/>
      </c>
      <c r="AR3659" s="27">
        <f>Tabela1[[#This Row],[PESO TOTAL]]*Tabela1[[#This Row],[MATÉRIA PRIMA]]</f>
        <v>0</v>
      </c>
      <c r="AS3659" s="28">
        <f>Tabela1[[#This Row],[PESO TOTAL]]*Tabela1[[#This Row],[PREPARAÇÃO ]]</f>
        <v>0</v>
      </c>
      <c r="AT3659" s="28">
        <f>Tabela1[[#This Row],[PESO TOTAL]]*Tabela1[[#This Row],[CALDEIRARIA]]</f>
        <v>0</v>
      </c>
      <c r="AU3659" s="28">
        <f>Tabela1[[#This Row],[PESO TOTAL]]*Tabela1[[#This Row],[SOLDA]]</f>
        <v>0</v>
      </c>
      <c r="AV3659" s="28">
        <f>Tabela1[[#This Row],[PESO TOTAL]]*Tabela1[[#This Row],[ACABAMENTO]]</f>
        <v>0</v>
      </c>
      <c r="AW3659" s="28">
        <f>Tabela1[[#This Row],[PESO TOTAL]]*Tabela1[[#This Row],[PRONTO ACABADO]]</f>
        <v>0</v>
      </c>
      <c r="AX3659" s="29">
        <f>Tabela1[[#This Row],[PESO TOTAL]]*Tabela1[[#This Row],[EXPEDIÇÃO ]]</f>
        <v>0</v>
      </c>
      <c r="AY3659" s="28" t="str">
        <f>Tabela1[[#This Row],[PEDIDO]]&amp;Tabela1[[#This Row],[PRODUTO]]</f>
        <v/>
      </c>
      <c r="AZ3659" s="44">
        <f>IF(AF3659="",0,IF(ISTEXT(AF3659),H3659*VALUE(SUBSTITUTE(AF3659,"%",""))/100,H3659*AF3659))-Tabela1[[#This Row],[PRONTO ACABADO2]]</f>
        <v>0</v>
      </c>
      <c r="BA3659" s="44">
        <f>IF(AG3659="",0,IF(ISTEXT(AG3659),H3659*VALUE(SUBSTITUTE(AG3659,"%",""))/100,H3659*AG3659))-Tabela1[[#This Row],[PESO EXPEDIDO2]]</f>
        <v>0</v>
      </c>
      <c r="BB3659" s="44">
        <f t="shared" si="477"/>
        <v>0</v>
      </c>
      <c r="BC3659" s="44">
        <f t="shared" si="480"/>
        <v>0</v>
      </c>
      <c r="BD3659" s="165"/>
    </row>
    <row r="3660" spans="1:56" ht="15.75" hidden="1" customHeight="1" x14ac:dyDescent="0.25">
      <c r="A3660" s="6"/>
      <c r="B3660" s="22"/>
      <c r="C3660" s="7"/>
      <c r="D3660" s="46"/>
      <c r="E3660" s="7"/>
      <c r="F3660" s="7"/>
      <c r="G3660" s="24"/>
      <c r="H3660" s="41">
        <f>Tabela1[[#This Row],[PESO UNI]]*Tabela1[[#This Row],[QTE]]</f>
        <v>0</v>
      </c>
      <c r="I3660" s="7"/>
      <c r="J3660" s="8"/>
      <c r="K3660" s="8"/>
      <c r="L3660" s="9"/>
      <c r="M3660" s="10"/>
      <c r="N3660" s="11"/>
      <c r="O3660" s="12"/>
      <c r="P3660" s="13"/>
      <c r="Q3660" s="14">
        <f>Tabela1[[#This Row],[QTDE/ Fabricação]]-Tabela1[[#This Row],[QTE]]</f>
        <v>0</v>
      </c>
      <c r="R3660" s="19">
        <f t="shared" si="482"/>
        <v>0</v>
      </c>
      <c r="S3660" s="19">
        <f t="shared" si="481"/>
        <v>0</v>
      </c>
      <c r="T3660" s="20">
        <f t="shared" si="483"/>
        <v>0</v>
      </c>
      <c r="U3660" s="17">
        <f>IFERROR(SUMIF('LISTA DE EMBARQUE'!B:B,MICRO!E:E,'LISTA DE EMBARQUE'!G:G),"")</f>
        <v>0</v>
      </c>
      <c r="V3660" s="12" t="str">
        <f>IFERROR(VLOOKUP(Tabela1[[#This Row],[COD.MDE]],'LISTA DE EMBARQUE'!B:L,11,0),"")</f>
        <v/>
      </c>
      <c r="W3660" s="13" t="str">
        <f>IFERROR(COUNTIF(#REF!,Tabela1[[#This Row],[Colunas5]]),"")</f>
        <v/>
      </c>
      <c r="X3660" s="14">
        <f>Tabela1[[#This Row],[QIANTIDADE EXPEDIDA]]*Tabela1[[#This Row],[PESO UNI]]</f>
        <v>0</v>
      </c>
      <c r="Y3660" s="14">
        <f t="shared" si="484"/>
        <v>0</v>
      </c>
      <c r="Z3660" s="21">
        <f>Tabela1[[#This Row],[PESO TOTAL]]-Tabela1[[#This Row],[Peso Expedido]]</f>
        <v>0</v>
      </c>
      <c r="AA3660" s="18"/>
      <c r="AB3660" s="15"/>
      <c r="AC3660" s="15"/>
      <c r="AD3660" s="15"/>
      <c r="AE3660" s="15"/>
      <c r="AF3660" s="15"/>
      <c r="AG3660" s="15"/>
      <c r="AH3660" s="15"/>
      <c r="AI3660" s="40" t="str">
        <f t="shared" si="479"/>
        <v>ok</v>
      </c>
      <c r="AJ3660" s="5"/>
      <c r="AK3660" t="str">
        <f>Tabela1[[#This Row],[Coluna1]]&amp;Tabela1[[#This Row],[PEDIDO]]</f>
        <v/>
      </c>
      <c r="AL3660"/>
      <c r="AM3660"/>
      <c r="AN3660"/>
      <c r="AO3660" t="str">
        <f t="shared" si="476"/>
        <v>/</v>
      </c>
      <c r="AP3660" t="str">
        <f>Tabela1[[#This Row],[TAG]]&amp;Tabela1[[#This Row],[PEDIDO]]&amp;Tabela1[[#This Row],[PRODUTO]]</f>
        <v/>
      </c>
      <c r="AQ3660" s="23" t="str">
        <f>Tabela1[[#This Row],[PRODUTO]]&amp;Tabela1[[#This Row],[TAG]]</f>
        <v/>
      </c>
      <c r="AR3660" s="27">
        <f>Tabela1[[#This Row],[PESO TOTAL]]*Tabela1[[#This Row],[MATÉRIA PRIMA]]</f>
        <v>0</v>
      </c>
      <c r="AS3660" s="28">
        <f>Tabela1[[#This Row],[PESO TOTAL]]*Tabela1[[#This Row],[PREPARAÇÃO ]]</f>
        <v>0</v>
      </c>
      <c r="AT3660" s="28">
        <f>Tabela1[[#This Row],[PESO TOTAL]]*Tabela1[[#This Row],[CALDEIRARIA]]</f>
        <v>0</v>
      </c>
      <c r="AU3660" s="28">
        <f>Tabela1[[#This Row],[PESO TOTAL]]*Tabela1[[#This Row],[SOLDA]]</f>
        <v>0</v>
      </c>
      <c r="AV3660" s="28">
        <f>Tabela1[[#This Row],[PESO TOTAL]]*Tabela1[[#This Row],[ACABAMENTO]]</f>
        <v>0</v>
      </c>
      <c r="AW3660" s="28">
        <f>Tabela1[[#This Row],[PESO TOTAL]]*Tabela1[[#This Row],[PRONTO ACABADO]]</f>
        <v>0</v>
      </c>
      <c r="AX3660" s="29">
        <f>Tabela1[[#This Row],[PESO TOTAL]]*Tabela1[[#This Row],[EXPEDIÇÃO ]]</f>
        <v>0</v>
      </c>
      <c r="AY3660" s="28" t="str">
        <f>Tabela1[[#This Row],[PEDIDO]]&amp;Tabela1[[#This Row],[PRODUTO]]</f>
        <v/>
      </c>
      <c r="AZ3660" s="44">
        <f>IF(AF3660="",0,IF(ISTEXT(AF3660),H3660*VALUE(SUBSTITUTE(AF3660,"%",""))/100,H3660*AF3660))-Tabela1[[#This Row],[PRONTO ACABADO2]]</f>
        <v>0</v>
      </c>
      <c r="BA3660" s="44">
        <f>IF(AG3660="",0,IF(ISTEXT(AG3660),H3660*VALUE(SUBSTITUTE(AG3660,"%",""))/100,H3660*AG3660))-Tabela1[[#This Row],[PESO EXPEDIDO2]]</f>
        <v>0</v>
      </c>
      <c r="BB3660" s="44">
        <f t="shared" si="477"/>
        <v>0</v>
      </c>
      <c r="BC3660" s="44">
        <f t="shared" si="480"/>
        <v>0</v>
      </c>
      <c r="BD3660" s="165"/>
    </row>
    <row r="3661" spans="1:56" ht="15.75" hidden="1" customHeight="1" x14ac:dyDescent="0.25">
      <c r="A3661" s="6"/>
      <c r="B3661" s="22"/>
      <c r="C3661" s="7"/>
      <c r="D3661" s="46"/>
      <c r="E3661" s="7"/>
      <c r="F3661" s="7"/>
      <c r="G3661" s="24"/>
      <c r="H3661" s="41">
        <f>Tabela1[[#This Row],[PESO UNI]]*Tabela1[[#This Row],[QTE]]</f>
        <v>0</v>
      </c>
      <c r="I3661" s="7"/>
      <c r="J3661" s="8"/>
      <c r="K3661" s="8"/>
      <c r="L3661" s="9"/>
      <c r="M3661" s="10"/>
      <c r="N3661" s="11"/>
      <c r="O3661" s="12"/>
      <c r="P3661" s="13"/>
      <c r="Q3661" s="14">
        <f>Tabela1[[#This Row],[QTDE/ Fabricação]]-Tabela1[[#This Row],[QTE]]</f>
        <v>0</v>
      </c>
      <c r="R3661" s="19">
        <f t="shared" si="482"/>
        <v>0</v>
      </c>
      <c r="S3661" s="19">
        <f t="shared" si="481"/>
        <v>0</v>
      </c>
      <c r="T3661" s="20">
        <f t="shared" si="483"/>
        <v>0</v>
      </c>
      <c r="U3661" s="17">
        <f>IFERROR(SUMIF('LISTA DE EMBARQUE'!B:B,MICRO!E:E,'LISTA DE EMBARQUE'!G:G),"")</f>
        <v>0</v>
      </c>
      <c r="V3661" s="12" t="str">
        <f>IFERROR(VLOOKUP(Tabela1[[#This Row],[COD.MDE]],'LISTA DE EMBARQUE'!B:L,11,0),"")</f>
        <v/>
      </c>
      <c r="W3661" s="13" t="str">
        <f>IFERROR(COUNTIF(#REF!,Tabela1[[#This Row],[Colunas5]]),"")</f>
        <v/>
      </c>
      <c r="X3661" s="14">
        <f>Tabela1[[#This Row],[QIANTIDADE EXPEDIDA]]*Tabela1[[#This Row],[PESO UNI]]</f>
        <v>0</v>
      </c>
      <c r="Y3661" s="14">
        <f t="shared" si="484"/>
        <v>0</v>
      </c>
      <c r="Z3661" s="21">
        <f>Tabela1[[#This Row],[PESO TOTAL]]-Tabela1[[#This Row],[Peso Expedido]]</f>
        <v>0</v>
      </c>
      <c r="AA3661" s="18"/>
      <c r="AB3661" s="15"/>
      <c r="AC3661" s="15"/>
      <c r="AD3661" s="15"/>
      <c r="AE3661" s="15"/>
      <c r="AF3661" s="15"/>
      <c r="AG3661" s="15"/>
      <c r="AH3661" s="15"/>
      <c r="AI3661" s="40" t="str">
        <f t="shared" si="479"/>
        <v>ok</v>
      </c>
      <c r="AJ3661" s="5"/>
      <c r="AK3661" t="str">
        <f>Tabela1[[#This Row],[Coluna1]]&amp;Tabela1[[#This Row],[PEDIDO]]</f>
        <v/>
      </c>
      <c r="AL3661"/>
      <c r="AM3661"/>
      <c r="AN3661"/>
      <c r="AO3661" t="str">
        <f t="shared" si="476"/>
        <v>/</v>
      </c>
      <c r="AP3661" t="str">
        <f>Tabela1[[#This Row],[TAG]]&amp;Tabela1[[#This Row],[PEDIDO]]&amp;Tabela1[[#This Row],[PRODUTO]]</f>
        <v/>
      </c>
      <c r="AQ3661" s="23" t="str">
        <f>Tabela1[[#This Row],[PRODUTO]]&amp;Tabela1[[#This Row],[TAG]]</f>
        <v/>
      </c>
      <c r="AR3661" s="27">
        <f>Tabela1[[#This Row],[PESO TOTAL]]*Tabela1[[#This Row],[MATÉRIA PRIMA]]</f>
        <v>0</v>
      </c>
      <c r="AS3661" s="28">
        <f>Tabela1[[#This Row],[PESO TOTAL]]*Tabela1[[#This Row],[PREPARAÇÃO ]]</f>
        <v>0</v>
      </c>
      <c r="AT3661" s="28">
        <f>Tabela1[[#This Row],[PESO TOTAL]]*Tabela1[[#This Row],[CALDEIRARIA]]</f>
        <v>0</v>
      </c>
      <c r="AU3661" s="28">
        <f>Tabela1[[#This Row],[PESO TOTAL]]*Tabela1[[#This Row],[SOLDA]]</f>
        <v>0</v>
      </c>
      <c r="AV3661" s="28">
        <f>Tabela1[[#This Row],[PESO TOTAL]]*Tabela1[[#This Row],[ACABAMENTO]]</f>
        <v>0</v>
      </c>
      <c r="AW3661" s="28">
        <f>Tabela1[[#This Row],[PESO TOTAL]]*Tabela1[[#This Row],[PRONTO ACABADO]]</f>
        <v>0</v>
      </c>
      <c r="AX3661" s="29">
        <f>Tabela1[[#This Row],[PESO TOTAL]]*Tabela1[[#This Row],[EXPEDIÇÃO ]]</f>
        <v>0</v>
      </c>
      <c r="AY3661" s="28" t="str">
        <f>Tabela1[[#This Row],[PEDIDO]]&amp;Tabela1[[#This Row],[PRODUTO]]</f>
        <v/>
      </c>
      <c r="AZ3661" s="44">
        <f>IF(AF3661="",0,IF(ISTEXT(AF3661),H3661*VALUE(SUBSTITUTE(AF3661,"%",""))/100,H3661*AF3661))-Tabela1[[#This Row],[PRONTO ACABADO2]]</f>
        <v>0</v>
      </c>
      <c r="BA3661" s="44">
        <f>IF(AG3661="",0,IF(ISTEXT(AG3661),H3661*VALUE(SUBSTITUTE(AG3661,"%",""))/100,H3661*AG3661))-Tabela1[[#This Row],[PESO EXPEDIDO2]]</f>
        <v>0</v>
      </c>
      <c r="BB3661" s="44">
        <f t="shared" si="477"/>
        <v>0</v>
      </c>
      <c r="BC3661" s="44">
        <f t="shared" si="480"/>
        <v>0</v>
      </c>
      <c r="BD3661" s="165"/>
    </row>
    <row r="3662" spans="1:56" ht="15.75" hidden="1" customHeight="1" x14ac:dyDescent="0.25">
      <c r="A3662" s="6"/>
      <c r="B3662" s="22"/>
      <c r="C3662" s="7"/>
      <c r="D3662" s="46"/>
      <c r="E3662" s="7"/>
      <c r="F3662" s="7"/>
      <c r="G3662" s="24"/>
      <c r="H3662" s="41">
        <f>Tabela1[[#This Row],[PESO UNI]]*Tabela1[[#This Row],[QTE]]</f>
        <v>0</v>
      </c>
      <c r="I3662" s="7"/>
      <c r="J3662" s="8"/>
      <c r="K3662" s="8"/>
      <c r="L3662" s="9"/>
      <c r="M3662" s="10"/>
      <c r="N3662" s="11"/>
      <c r="O3662" s="12"/>
      <c r="P3662" s="13"/>
      <c r="Q3662" s="14">
        <f>Tabela1[[#This Row],[QTDE/ Fabricação]]-Tabela1[[#This Row],[QTE]]</f>
        <v>0</v>
      </c>
      <c r="R3662" s="19">
        <f t="shared" si="482"/>
        <v>0</v>
      </c>
      <c r="S3662" s="19">
        <f t="shared" si="481"/>
        <v>0</v>
      </c>
      <c r="T3662" s="20">
        <f t="shared" si="483"/>
        <v>0</v>
      </c>
      <c r="U3662" s="17">
        <f>IFERROR(SUMIF('LISTA DE EMBARQUE'!B:B,MICRO!E:E,'LISTA DE EMBARQUE'!G:G),"")</f>
        <v>0</v>
      </c>
      <c r="V3662" s="12" t="str">
        <f>IFERROR(VLOOKUP(Tabela1[[#This Row],[COD.MDE]],'LISTA DE EMBARQUE'!B:L,11,0),"")</f>
        <v/>
      </c>
      <c r="W3662" s="13" t="str">
        <f>IFERROR(COUNTIF(#REF!,Tabela1[[#This Row],[Colunas5]]),"")</f>
        <v/>
      </c>
      <c r="X3662" s="14">
        <f>Tabela1[[#This Row],[QIANTIDADE EXPEDIDA]]*Tabela1[[#This Row],[PESO UNI]]</f>
        <v>0</v>
      </c>
      <c r="Y3662" s="14">
        <f t="shared" si="484"/>
        <v>0</v>
      </c>
      <c r="Z3662" s="21">
        <f>Tabela1[[#This Row],[PESO TOTAL]]-Tabela1[[#This Row],[Peso Expedido]]</f>
        <v>0</v>
      </c>
      <c r="AA3662" s="18"/>
      <c r="AB3662" s="15"/>
      <c r="AC3662" s="15"/>
      <c r="AD3662" s="15"/>
      <c r="AE3662" s="15"/>
      <c r="AF3662" s="15"/>
      <c r="AG3662" s="15"/>
      <c r="AH3662" s="15"/>
      <c r="AI3662" s="40" t="str">
        <f t="shared" si="479"/>
        <v>ok</v>
      </c>
      <c r="AJ3662" s="5"/>
      <c r="AK3662" t="str">
        <f>Tabela1[[#This Row],[Coluna1]]&amp;Tabela1[[#This Row],[PEDIDO]]</f>
        <v/>
      </c>
      <c r="AL3662"/>
      <c r="AM3662"/>
      <c r="AN3662"/>
      <c r="AO3662" t="str">
        <f t="shared" ref="AO3662:AO3725" si="485">A3662&amp;"/"&amp;J3662</f>
        <v>/</v>
      </c>
      <c r="AP3662" t="str">
        <f>Tabela1[[#This Row],[TAG]]&amp;Tabela1[[#This Row],[PEDIDO]]&amp;Tabela1[[#This Row],[PRODUTO]]</f>
        <v/>
      </c>
      <c r="AQ3662" s="23" t="str">
        <f>Tabela1[[#This Row],[PRODUTO]]&amp;Tabela1[[#This Row],[TAG]]</f>
        <v/>
      </c>
      <c r="AR3662" s="27">
        <f>Tabela1[[#This Row],[PESO TOTAL]]*Tabela1[[#This Row],[MATÉRIA PRIMA]]</f>
        <v>0</v>
      </c>
      <c r="AS3662" s="28">
        <f>Tabela1[[#This Row],[PESO TOTAL]]*Tabela1[[#This Row],[PREPARAÇÃO ]]</f>
        <v>0</v>
      </c>
      <c r="AT3662" s="28">
        <f>Tabela1[[#This Row],[PESO TOTAL]]*Tabela1[[#This Row],[CALDEIRARIA]]</f>
        <v>0</v>
      </c>
      <c r="AU3662" s="28">
        <f>Tabela1[[#This Row],[PESO TOTAL]]*Tabela1[[#This Row],[SOLDA]]</f>
        <v>0</v>
      </c>
      <c r="AV3662" s="28">
        <f>Tabela1[[#This Row],[PESO TOTAL]]*Tabela1[[#This Row],[ACABAMENTO]]</f>
        <v>0</v>
      </c>
      <c r="AW3662" s="28">
        <f>Tabela1[[#This Row],[PESO TOTAL]]*Tabela1[[#This Row],[PRONTO ACABADO]]</f>
        <v>0</v>
      </c>
      <c r="AX3662" s="29">
        <f>Tabela1[[#This Row],[PESO TOTAL]]*Tabela1[[#This Row],[EXPEDIÇÃO ]]</f>
        <v>0</v>
      </c>
      <c r="AY3662" s="28" t="str">
        <f>Tabela1[[#This Row],[PEDIDO]]&amp;Tabela1[[#This Row],[PRODUTO]]</f>
        <v/>
      </c>
      <c r="AZ3662" s="44">
        <f>IF(AF3662="",0,IF(ISTEXT(AF3662),H3662*VALUE(SUBSTITUTE(AF3662,"%",""))/100,H3662*AF3662))-Tabela1[[#This Row],[PRONTO ACABADO2]]</f>
        <v>0</v>
      </c>
      <c r="BA3662" s="44">
        <f>IF(AG3662="",0,IF(ISTEXT(AG3662),H3662*VALUE(SUBSTITUTE(AG3662,"%",""))/100,H3662*AG3662))-Tabela1[[#This Row],[PESO EXPEDIDO2]]</f>
        <v>0</v>
      </c>
      <c r="BB3662" s="44">
        <f t="shared" ref="BB3662:BB3725" si="486">IF(AH3662="",0,IF(ISTEXT(AH3662),H3662*VALUE(SUBSTITUTE(AH3662,"%",""))/100,H3662*AH3662))</f>
        <v>0</v>
      </c>
      <c r="BC3662" s="44">
        <f t="shared" ref="BC3662:BC3693" si="487">IF(AG3662="",0,IF(ISTEXT(AG3662),H3662*VALUE(SUBSTITUTE(AG3662,"%",""))/100,H3662*AG3662))</f>
        <v>0</v>
      </c>
      <c r="BD3662" s="165"/>
    </row>
    <row r="3663" spans="1:56" ht="15.75" hidden="1" customHeight="1" x14ac:dyDescent="0.25">
      <c r="A3663" s="6"/>
      <c r="B3663" s="22"/>
      <c r="C3663" s="7"/>
      <c r="D3663" s="46"/>
      <c r="E3663" s="7"/>
      <c r="F3663" s="7"/>
      <c r="G3663" s="24"/>
      <c r="H3663" s="41">
        <f>Tabela1[[#This Row],[PESO UNI]]*Tabela1[[#This Row],[QTE]]</f>
        <v>0</v>
      </c>
      <c r="I3663" s="7"/>
      <c r="J3663" s="8"/>
      <c r="K3663" s="8"/>
      <c r="L3663" s="9"/>
      <c r="M3663" s="10"/>
      <c r="N3663" s="11"/>
      <c r="O3663" s="12"/>
      <c r="P3663" s="13"/>
      <c r="Q3663" s="14">
        <f>Tabela1[[#This Row],[QTDE/ Fabricação]]-Tabela1[[#This Row],[QTE]]</f>
        <v>0</v>
      </c>
      <c r="R3663" s="19">
        <f t="shared" si="482"/>
        <v>0</v>
      </c>
      <c r="S3663" s="19">
        <f t="shared" si="481"/>
        <v>0</v>
      </c>
      <c r="T3663" s="20">
        <f t="shared" si="483"/>
        <v>0</v>
      </c>
      <c r="U3663" s="17">
        <f>IFERROR(SUMIF('LISTA DE EMBARQUE'!B:B,MICRO!E:E,'LISTA DE EMBARQUE'!G:G),"")</f>
        <v>0</v>
      </c>
      <c r="V3663" s="12" t="str">
        <f>IFERROR(VLOOKUP(Tabela1[[#This Row],[COD.MDE]],'LISTA DE EMBARQUE'!B:L,11,0),"")</f>
        <v/>
      </c>
      <c r="W3663" s="13" t="str">
        <f>IFERROR(COUNTIF(#REF!,Tabela1[[#This Row],[Colunas5]]),"")</f>
        <v/>
      </c>
      <c r="X3663" s="14">
        <f>Tabela1[[#This Row],[QIANTIDADE EXPEDIDA]]*Tabela1[[#This Row],[PESO UNI]]</f>
        <v>0</v>
      </c>
      <c r="Y3663" s="14">
        <f t="shared" si="484"/>
        <v>0</v>
      </c>
      <c r="Z3663" s="21">
        <f>Tabela1[[#This Row],[PESO TOTAL]]-Tabela1[[#This Row],[Peso Expedido]]</f>
        <v>0</v>
      </c>
      <c r="AA3663" s="18"/>
      <c r="AB3663" s="15"/>
      <c r="AC3663" s="15"/>
      <c r="AD3663" s="15"/>
      <c r="AE3663" s="15"/>
      <c r="AF3663" s="15"/>
      <c r="AG3663" s="15"/>
      <c r="AH3663" s="15"/>
      <c r="AI3663" s="40" t="str">
        <f t="shared" si="479"/>
        <v>ok</v>
      </c>
      <c r="AJ3663" s="5"/>
      <c r="AK3663" t="str">
        <f>Tabela1[[#This Row],[Coluna1]]&amp;Tabela1[[#This Row],[PEDIDO]]</f>
        <v/>
      </c>
      <c r="AL3663"/>
      <c r="AM3663"/>
      <c r="AN3663"/>
      <c r="AO3663" t="str">
        <f t="shared" si="485"/>
        <v>/</v>
      </c>
      <c r="AP3663" t="str">
        <f>Tabela1[[#This Row],[TAG]]&amp;Tabela1[[#This Row],[PEDIDO]]&amp;Tabela1[[#This Row],[PRODUTO]]</f>
        <v/>
      </c>
      <c r="AQ3663" s="23" t="str">
        <f>Tabela1[[#This Row],[PRODUTO]]&amp;Tabela1[[#This Row],[TAG]]</f>
        <v/>
      </c>
      <c r="AR3663" s="27">
        <f>Tabela1[[#This Row],[PESO TOTAL]]*Tabela1[[#This Row],[MATÉRIA PRIMA]]</f>
        <v>0</v>
      </c>
      <c r="AS3663" s="28">
        <f>Tabela1[[#This Row],[PESO TOTAL]]*Tabela1[[#This Row],[PREPARAÇÃO ]]</f>
        <v>0</v>
      </c>
      <c r="AT3663" s="28">
        <f>Tabela1[[#This Row],[PESO TOTAL]]*Tabela1[[#This Row],[CALDEIRARIA]]</f>
        <v>0</v>
      </c>
      <c r="AU3663" s="28">
        <f>Tabela1[[#This Row],[PESO TOTAL]]*Tabela1[[#This Row],[SOLDA]]</f>
        <v>0</v>
      </c>
      <c r="AV3663" s="28">
        <f>Tabela1[[#This Row],[PESO TOTAL]]*Tabela1[[#This Row],[ACABAMENTO]]</f>
        <v>0</v>
      </c>
      <c r="AW3663" s="28">
        <f>Tabela1[[#This Row],[PESO TOTAL]]*Tabela1[[#This Row],[PRONTO ACABADO]]</f>
        <v>0</v>
      </c>
      <c r="AX3663" s="29">
        <f>Tabela1[[#This Row],[PESO TOTAL]]*Tabela1[[#This Row],[EXPEDIÇÃO ]]</f>
        <v>0</v>
      </c>
      <c r="AY3663" s="28" t="str">
        <f>Tabela1[[#This Row],[PEDIDO]]&amp;Tabela1[[#This Row],[PRODUTO]]</f>
        <v/>
      </c>
      <c r="AZ3663" s="44">
        <f>IF(AF3663="",0,IF(ISTEXT(AF3663),H3663*VALUE(SUBSTITUTE(AF3663,"%",""))/100,H3663*AF3663))-Tabela1[[#This Row],[PRONTO ACABADO2]]</f>
        <v>0</v>
      </c>
      <c r="BA3663" s="44">
        <f>IF(AG3663="",0,IF(ISTEXT(AG3663),H3663*VALUE(SUBSTITUTE(AG3663,"%",""))/100,H3663*AG3663))-Tabela1[[#This Row],[PESO EXPEDIDO2]]</f>
        <v>0</v>
      </c>
      <c r="BB3663" s="44">
        <f t="shared" si="486"/>
        <v>0</v>
      </c>
      <c r="BC3663" s="44">
        <f t="shared" si="487"/>
        <v>0</v>
      </c>
      <c r="BD3663" s="165"/>
    </row>
    <row r="3664" spans="1:56" ht="15.75" hidden="1" customHeight="1" x14ac:dyDescent="0.25">
      <c r="A3664" s="6"/>
      <c r="B3664" s="22"/>
      <c r="C3664" s="7"/>
      <c r="D3664" s="46"/>
      <c r="E3664" s="7"/>
      <c r="F3664" s="7"/>
      <c r="G3664" s="24"/>
      <c r="H3664" s="41">
        <f>Tabela1[[#This Row],[PESO UNI]]*Tabela1[[#This Row],[QTE]]</f>
        <v>0</v>
      </c>
      <c r="I3664" s="7"/>
      <c r="J3664" s="8"/>
      <c r="K3664" s="8"/>
      <c r="L3664" s="9"/>
      <c r="M3664" s="10"/>
      <c r="N3664" s="11"/>
      <c r="O3664" s="12"/>
      <c r="P3664" s="13"/>
      <c r="Q3664" s="14">
        <f>Tabela1[[#This Row],[QTDE/ Fabricação]]-Tabela1[[#This Row],[QTE]]</f>
        <v>0</v>
      </c>
      <c r="R3664" s="19">
        <f t="shared" si="482"/>
        <v>0</v>
      </c>
      <c r="S3664" s="19">
        <f t="shared" si="481"/>
        <v>0</v>
      </c>
      <c r="T3664" s="20">
        <f t="shared" si="483"/>
        <v>0</v>
      </c>
      <c r="U3664" s="17">
        <f>IFERROR(SUMIF('LISTA DE EMBARQUE'!B:B,MICRO!E:E,'LISTA DE EMBARQUE'!G:G),"")</f>
        <v>0</v>
      </c>
      <c r="V3664" s="12" t="str">
        <f>IFERROR(VLOOKUP(Tabela1[[#This Row],[COD.MDE]],'LISTA DE EMBARQUE'!B:L,11,0),"")</f>
        <v/>
      </c>
      <c r="W3664" s="13" t="str">
        <f>IFERROR(COUNTIF(#REF!,Tabela1[[#This Row],[Colunas5]]),"")</f>
        <v/>
      </c>
      <c r="X3664" s="14">
        <f>Tabela1[[#This Row],[QIANTIDADE EXPEDIDA]]*Tabela1[[#This Row],[PESO UNI]]</f>
        <v>0</v>
      </c>
      <c r="Y3664" s="14">
        <f t="shared" si="484"/>
        <v>0</v>
      </c>
      <c r="Z3664" s="21">
        <f>Tabela1[[#This Row],[PESO TOTAL]]-Tabela1[[#This Row],[Peso Expedido]]</f>
        <v>0</v>
      </c>
      <c r="AA3664" s="18"/>
      <c r="AB3664" s="15"/>
      <c r="AC3664" s="15"/>
      <c r="AD3664" s="15"/>
      <c r="AE3664" s="15"/>
      <c r="AF3664" s="15"/>
      <c r="AG3664" s="15"/>
      <c r="AH3664" s="15"/>
      <c r="AI3664" s="40" t="str">
        <f t="shared" si="479"/>
        <v>ok</v>
      </c>
      <c r="AJ3664" s="5"/>
      <c r="AK3664" t="str">
        <f>Tabela1[[#This Row],[Coluna1]]&amp;Tabela1[[#This Row],[PEDIDO]]</f>
        <v/>
      </c>
      <c r="AL3664"/>
      <c r="AM3664"/>
      <c r="AN3664"/>
      <c r="AO3664" t="str">
        <f t="shared" si="485"/>
        <v>/</v>
      </c>
      <c r="AP3664" t="str">
        <f>Tabela1[[#This Row],[TAG]]&amp;Tabela1[[#This Row],[PEDIDO]]&amp;Tabela1[[#This Row],[PRODUTO]]</f>
        <v/>
      </c>
      <c r="AQ3664" s="23" t="str">
        <f>Tabela1[[#This Row],[PRODUTO]]&amp;Tabela1[[#This Row],[TAG]]</f>
        <v/>
      </c>
      <c r="AR3664" s="27">
        <f>Tabela1[[#This Row],[PESO TOTAL]]*Tabela1[[#This Row],[MATÉRIA PRIMA]]</f>
        <v>0</v>
      </c>
      <c r="AS3664" s="28">
        <f>Tabela1[[#This Row],[PESO TOTAL]]*Tabela1[[#This Row],[PREPARAÇÃO ]]</f>
        <v>0</v>
      </c>
      <c r="AT3664" s="28">
        <f>Tabela1[[#This Row],[PESO TOTAL]]*Tabela1[[#This Row],[CALDEIRARIA]]</f>
        <v>0</v>
      </c>
      <c r="AU3664" s="28">
        <f>Tabela1[[#This Row],[PESO TOTAL]]*Tabela1[[#This Row],[SOLDA]]</f>
        <v>0</v>
      </c>
      <c r="AV3664" s="28">
        <f>Tabela1[[#This Row],[PESO TOTAL]]*Tabela1[[#This Row],[ACABAMENTO]]</f>
        <v>0</v>
      </c>
      <c r="AW3664" s="28">
        <f>Tabela1[[#This Row],[PESO TOTAL]]*Tabela1[[#This Row],[PRONTO ACABADO]]</f>
        <v>0</v>
      </c>
      <c r="AX3664" s="29">
        <f>Tabela1[[#This Row],[PESO TOTAL]]*Tabela1[[#This Row],[EXPEDIÇÃO ]]</f>
        <v>0</v>
      </c>
      <c r="AY3664" s="28" t="str">
        <f>Tabela1[[#This Row],[PEDIDO]]&amp;Tabela1[[#This Row],[PRODUTO]]</f>
        <v/>
      </c>
      <c r="AZ3664" s="44">
        <f>IF(AF3664="",0,IF(ISTEXT(AF3664),H3664*VALUE(SUBSTITUTE(AF3664,"%",""))/100,H3664*AF3664))-Tabela1[[#This Row],[PRONTO ACABADO2]]</f>
        <v>0</v>
      </c>
      <c r="BA3664" s="44">
        <f>IF(AG3664="",0,IF(ISTEXT(AG3664),H3664*VALUE(SUBSTITUTE(AG3664,"%",""))/100,H3664*AG3664))-Tabela1[[#This Row],[PESO EXPEDIDO2]]</f>
        <v>0</v>
      </c>
      <c r="BB3664" s="44">
        <f t="shared" si="486"/>
        <v>0</v>
      </c>
      <c r="BC3664" s="44">
        <f t="shared" si="487"/>
        <v>0</v>
      </c>
      <c r="BD3664" s="165"/>
    </row>
    <row r="3665" spans="1:56" ht="15.75" hidden="1" customHeight="1" x14ac:dyDescent="0.25">
      <c r="A3665" s="6"/>
      <c r="B3665" s="22"/>
      <c r="C3665" s="7"/>
      <c r="D3665" s="46"/>
      <c r="E3665" s="7"/>
      <c r="F3665" s="7"/>
      <c r="G3665" s="24"/>
      <c r="H3665" s="41">
        <f>Tabela1[[#This Row],[PESO UNI]]*Tabela1[[#This Row],[QTE]]</f>
        <v>0</v>
      </c>
      <c r="I3665" s="7"/>
      <c r="J3665" s="8"/>
      <c r="K3665" s="8"/>
      <c r="L3665" s="9"/>
      <c r="M3665" s="10"/>
      <c r="N3665" s="11"/>
      <c r="O3665" s="12"/>
      <c r="P3665" s="13"/>
      <c r="Q3665" s="14">
        <f>Tabela1[[#This Row],[QTDE/ Fabricação]]-Tabela1[[#This Row],[QTE]]</f>
        <v>0</v>
      </c>
      <c r="R3665" s="19">
        <f t="shared" si="482"/>
        <v>0</v>
      </c>
      <c r="S3665" s="19">
        <f t="shared" si="481"/>
        <v>0</v>
      </c>
      <c r="T3665" s="20">
        <f t="shared" si="483"/>
        <v>0</v>
      </c>
      <c r="U3665" s="17">
        <f>IFERROR(SUMIF('LISTA DE EMBARQUE'!B:B,MICRO!E:E,'LISTA DE EMBARQUE'!G:G),"")</f>
        <v>0</v>
      </c>
      <c r="V3665" s="12" t="str">
        <f>IFERROR(VLOOKUP(Tabela1[[#This Row],[COD.MDE]],'LISTA DE EMBARQUE'!B:L,11,0),"")</f>
        <v/>
      </c>
      <c r="W3665" s="13" t="str">
        <f>IFERROR(COUNTIF(#REF!,Tabela1[[#This Row],[Colunas5]]),"")</f>
        <v/>
      </c>
      <c r="X3665" s="14">
        <f>Tabela1[[#This Row],[QIANTIDADE EXPEDIDA]]*Tabela1[[#This Row],[PESO UNI]]</f>
        <v>0</v>
      </c>
      <c r="Y3665" s="14">
        <f t="shared" si="484"/>
        <v>0</v>
      </c>
      <c r="Z3665" s="21">
        <f>Tabela1[[#This Row],[PESO TOTAL]]-Tabela1[[#This Row],[Peso Expedido]]</f>
        <v>0</v>
      </c>
      <c r="AA3665" s="18"/>
      <c r="AB3665" s="15"/>
      <c r="AC3665" s="15"/>
      <c r="AD3665" s="15"/>
      <c r="AE3665" s="15"/>
      <c r="AF3665" s="15"/>
      <c r="AG3665" s="15"/>
      <c r="AH3665" s="15"/>
      <c r="AI3665" s="40" t="str">
        <f t="shared" ref="AI3665:AI3728" si="488">IF(Z3665&lt;=0,"ok","")</f>
        <v>ok</v>
      </c>
      <c r="AJ3665" s="5"/>
      <c r="AK3665" t="str">
        <f>Tabela1[[#This Row],[Coluna1]]&amp;Tabela1[[#This Row],[PEDIDO]]</f>
        <v/>
      </c>
      <c r="AL3665"/>
      <c r="AM3665"/>
      <c r="AN3665"/>
      <c r="AO3665" t="str">
        <f t="shared" si="485"/>
        <v>/</v>
      </c>
      <c r="AP3665" t="str">
        <f>Tabela1[[#This Row],[TAG]]&amp;Tabela1[[#This Row],[PEDIDO]]&amp;Tabela1[[#This Row],[PRODUTO]]</f>
        <v/>
      </c>
      <c r="AQ3665" s="23" t="str">
        <f>Tabela1[[#This Row],[PRODUTO]]&amp;Tabela1[[#This Row],[TAG]]</f>
        <v/>
      </c>
      <c r="AR3665" s="27">
        <f>Tabela1[[#This Row],[PESO TOTAL]]*Tabela1[[#This Row],[MATÉRIA PRIMA]]</f>
        <v>0</v>
      </c>
      <c r="AS3665" s="28">
        <f>Tabela1[[#This Row],[PESO TOTAL]]*Tabela1[[#This Row],[PREPARAÇÃO ]]</f>
        <v>0</v>
      </c>
      <c r="AT3665" s="28">
        <f>Tabela1[[#This Row],[PESO TOTAL]]*Tabela1[[#This Row],[CALDEIRARIA]]</f>
        <v>0</v>
      </c>
      <c r="AU3665" s="28">
        <f>Tabela1[[#This Row],[PESO TOTAL]]*Tabela1[[#This Row],[SOLDA]]</f>
        <v>0</v>
      </c>
      <c r="AV3665" s="28">
        <f>Tabela1[[#This Row],[PESO TOTAL]]*Tabela1[[#This Row],[ACABAMENTO]]</f>
        <v>0</v>
      </c>
      <c r="AW3665" s="28">
        <f>Tabela1[[#This Row],[PESO TOTAL]]*Tabela1[[#This Row],[PRONTO ACABADO]]</f>
        <v>0</v>
      </c>
      <c r="AX3665" s="29">
        <f>Tabela1[[#This Row],[PESO TOTAL]]*Tabela1[[#This Row],[EXPEDIÇÃO ]]</f>
        <v>0</v>
      </c>
      <c r="AY3665" s="28" t="str">
        <f>Tabela1[[#This Row],[PEDIDO]]&amp;Tabela1[[#This Row],[PRODUTO]]</f>
        <v/>
      </c>
      <c r="AZ3665" s="44">
        <f>IF(AF3665="",0,IF(ISTEXT(AF3665),H3665*VALUE(SUBSTITUTE(AF3665,"%",""))/100,H3665*AF3665))-Tabela1[[#This Row],[PRONTO ACABADO2]]</f>
        <v>0</v>
      </c>
      <c r="BA3665" s="44">
        <f>IF(AG3665="",0,IF(ISTEXT(AG3665),H3665*VALUE(SUBSTITUTE(AG3665,"%",""))/100,H3665*AG3665))-Tabela1[[#This Row],[PESO EXPEDIDO2]]</f>
        <v>0</v>
      </c>
      <c r="BB3665" s="44">
        <f t="shared" si="486"/>
        <v>0</v>
      </c>
      <c r="BC3665" s="44">
        <f t="shared" si="487"/>
        <v>0</v>
      </c>
      <c r="BD3665" s="165"/>
    </row>
    <row r="3666" spans="1:56" ht="15.75" hidden="1" customHeight="1" x14ac:dyDescent="0.25">
      <c r="A3666" s="6"/>
      <c r="B3666" s="22"/>
      <c r="C3666" s="7"/>
      <c r="D3666" s="46"/>
      <c r="E3666" s="7"/>
      <c r="F3666" s="7"/>
      <c r="G3666" s="24"/>
      <c r="H3666" s="41">
        <f>Tabela1[[#This Row],[PESO UNI]]*Tabela1[[#This Row],[QTE]]</f>
        <v>0</v>
      </c>
      <c r="I3666" s="7"/>
      <c r="J3666" s="8"/>
      <c r="K3666" s="8"/>
      <c r="L3666" s="9"/>
      <c r="M3666" s="10"/>
      <c r="N3666" s="11"/>
      <c r="O3666" s="12"/>
      <c r="P3666" s="13"/>
      <c r="Q3666" s="14">
        <f>Tabela1[[#This Row],[QTDE/ Fabricação]]-Tabela1[[#This Row],[QTE]]</f>
        <v>0</v>
      </c>
      <c r="R3666" s="19">
        <f t="shared" si="482"/>
        <v>0</v>
      </c>
      <c r="S3666" s="19">
        <f t="shared" si="481"/>
        <v>0</v>
      </c>
      <c r="T3666" s="20">
        <f t="shared" si="483"/>
        <v>0</v>
      </c>
      <c r="U3666" s="17">
        <f>IFERROR(SUMIF('LISTA DE EMBARQUE'!B:B,MICRO!E:E,'LISTA DE EMBARQUE'!G:G),"")</f>
        <v>0</v>
      </c>
      <c r="V3666" s="12" t="str">
        <f>IFERROR(VLOOKUP(Tabela1[[#This Row],[COD.MDE]],'LISTA DE EMBARQUE'!B:L,11,0),"")</f>
        <v/>
      </c>
      <c r="W3666" s="13" t="str">
        <f>IFERROR(COUNTIF(#REF!,Tabela1[[#This Row],[Colunas5]]),"")</f>
        <v/>
      </c>
      <c r="X3666" s="14">
        <f>Tabela1[[#This Row],[QIANTIDADE EXPEDIDA]]*Tabela1[[#This Row],[PESO UNI]]</f>
        <v>0</v>
      </c>
      <c r="Y3666" s="14">
        <f t="shared" si="484"/>
        <v>0</v>
      </c>
      <c r="Z3666" s="21">
        <f>Tabela1[[#This Row],[PESO TOTAL]]-Tabela1[[#This Row],[Peso Expedido]]</f>
        <v>0</v>
      </c>
      <c r="AA3666" s="18"/>
      <c r="AB3666" s="15"/>
      <c r="AC3666" s="15"/>
      <c r="AD3666" s="15"/>
      <c r="AE3666" s="15"/>
      <c r="AF3666" s="15"/>
      <c r="AG3666" s="15"/>
      <c r="AH3666" s="15"/>
      <c r="AI3666" s="40" t="str">
        <f t="shared" si="488"/>
        <v>ok</v>
      </c>
      <c r="AJ3666" s="5"/>
      <c r="AK3666" t="str">
        <f>Tabela1[[#This Row],[Coluna1]]&amp;Tabela1[[#This Row],[PEDIDO]]</f>
        <v/>
      </c>
      <c r="AL3666"/>
      <c r="AM3666"/>
      <c r="AN3666"/>
      <c r="AO3666" t="str">
        <f t="shared" si="485"/>
        <v>/</v>
      </c>
      <c r="AP3666" t="str">
        <f>Tabela1[[#This Row],[TAG]]&amp;Tabela1[[#This Row],[PEDIDO]]&amp;Tabela1[[#This Row],[PRODUTO]]</f>
        <v/>
      </c>
      <c r="AQ3666" s="23" t="str">
        <f>Tabela1[[#This Row],[PRODUTO]]&amp;Tabela1[[#This Row],[TAG]]</f>
        <v/>
      </c>
      <c r="AR3666" s="27">
        <f>Tabela1[[#This Row],[PESO TOTAL]]*Tabela1[[#This Row],[MATÉRIA PRIMA]]</f>
        <v>0</v>
      </c>
      <c r="AS3666" s="28">
        <f>Tabela1[[#This Row],[PESO TOTAL]]*Tabela1[[#This Row],[PREPARAÇÃO ]]</f>
        <v>0</v>
      </c>
      <c r="AT3666" s="28">
        <f>Tabela1[[#This Row],[PESO TOTAL]]*Tabela1[[#This Row],[CALDEIRARIA]]</f>
        <v>0</v>
      </c>
      <c r="AU3666" s="28">
        <f>Tabela1[[#This Row],[PESO TOTAL]]*Tabela1[[#This Row],[SOLDA]]</f>
        <v>0</v>
      </c>
      <c r="AV3666" s="28">
        <f>Tabela1[[#This Row],[PESO TOTAL]]*Tabela1[[#This Row],[ACABAMENTO]]</f>
        <v>0</v>
      </c>
      <c r="AW3666" s="28">
        <f>Tabela1[[#This Row],[PESO TOTAL]]*Tabela1[[#This Row],[PRONTO ACABADO]]</f>
        <v>0</v>
      </c>
      <c r="AX3666" s="29">
        <f>Tabela1[[#This Row],[PESO TOTAL]]*Tabela1[[#This Row],[EXPEDIÇÃO ]]</f>
        <v>0</v>
      </c>
      <c r="AY3666" s="28" t="str">
        <f>Tabela1[[#This Row],[PEDIDO]]&amp;Tabela1[[#This Row],[PRODUTO]]</f>
        <v/>
      </c>
      <c r="AZ3666" s="44">
        <f>IF(AF3666="",0,IF(ISTEXT(AF3666),H3666*VALUE(SUBSTITUTE(AF3666,"%",""))/100,H3666*AF3666))-Tabela1[[#This Row],[PRONTO ACABADO2]]</f>
        <v>0</v>
      </c>
      <c r="BA3666" s="44">
        <f>IF(AG3666="",0,IF(ISTEXT(AG3666),H3666*VALUE(SUBSTITUTE(AG3666,"%",""))/100,H3666*AG3666))-Tabela1[[#This Row],[PESO EXPEDIDO2]]</f>
        <v>0</v>
      </c>
      <c r="BB3666" s="44">
        <f t="shared" si="486"/>
        <v>0</v>
      </c>
      <c r="BC3666" s="44">
        <f t="shared" si="487"/>
        <v>0</v>
      </c>
      <c r="BD3666" s="165"/>
    </row>
    <row r="3667" spans="1:56" ht="15.75" hidden="1" customHeight="1" x14ac:dyDescent="0.25">
      <c r="A3667" s="6"/>
      <c r="B3667" s="22"/>
      <c r="C3667" s="7"/>
      <c r="D3667" s="46"/>
      <c r="E3667" s="7"/>
      <c r="F3667" s="7"/>
      <c r="G3667" s="24"/>
      <c r="H3667" s="41">
        <f>Tabela1[[#This Row],[PESO UNI]]*Tabela1[[#This Row],[QTE]]</f>
        <v>0</v>
      </c>
      <c r="I3667" s="7"/>
      <c r="J3667" s="8"/>
      <c r="K3667" s="8"/>
      <c r="L3667" s="9"/>
      <c r="M3667" s="10"/>
      <c r="N3667" s="11"/>
      <c r="O3667" s="12"/>
      <c r="P3667" s="13"/>
      <c r="Q3667" s="14">
        <f>Tabela1[[#This Row],[QTDE/ Fabricação]]-Tabela1[[#This Row],[QTE]]</f>
        <v>0</v>
      </c>
      <c r="R3667" s="19">
        <f t="shared" si="482"/>
        <v>0</v>
      </c>
      <c r="S3667" s="19">
        <f t="shared" si="481"/>
        <v>0</v>
      </c>
      <c r="T3667" s="20">
        <f t="shared" si="483"/>
        <v>0</v>
      </c>
      <c r="U3667" s="17">
        <f>IFERROR(SUMIF('LISTA DE EMBARQUE'!B:B,MICRO!E:E,'LISTA DE EMBARQUE'!G:G),"")</f>
        <v>0</v>
      </c>
      <c r="V3667" s="12" t="str">
        <f>IFERROR(VLOOKUP(Tabela1[[#This Row],[COD.MDE]],'LISTA DE EMBARQUE'!B:L,11,0),"")</f>
        <v/>
      </c>
      <c r="W3667" s="13" t="str">
        <f>IFERROR(COUNTIF(#REF!,Tabela1[[#This Row],[Colunas5]]),"")</f>
        <v/>
      </c>
      <c r="X3667" s="14">
        <f>Tabela1[[#This Row],[QIANTIDADE EXPEDIDA]]*Tabela1[[#This Row],[PESO UNI]]</f>
        <v>0</v>
      </c>
      <c r="Y3667" s="14">
        <f t="shared" si="484"/>
        <v>0</v>
      </c>
      <c r="Z3667" s="21">
        <f>Tabela1[[#This Row],[PESO TOTAL]]-Tabela1[[#This Row],[Peso Expedido]]</f>
        <v>0</v>
      </c>
      <c r="AA3667" s="18"/>
      <c r="AB3667" s="15"/>
      <c r="AC3667" s="15"/>
      <c r="AD3667" s="15"/>
      <c r="AE3667" s="15"/>
      <c r="AF3667" s="15"/>
      <c r="AG3667" s="15"/>
      <c r="AH3667" s="15"/>
      <c r="AI3667" s="40" t="str">
        <f t="shared" si="488"/>
        <v>ok</v>
      </c>
      <c r="AJ3667" s="5"/>
      <c r="AK3667" t="str">
        <f>Tabela1[[#This Row],[Coluna1]]&amp;Tabela1[[#This Row],[PEDIDO]]</f>
        <v/>
      </c>
      <c r="AL3667"/>
      <c r="AM3667"/>
      <c r="AN3667"/>
      <c r="AO3667" t="str">
        <f t="shared" si="485"/>
        <v>/</v>
      </c>
      <c r="AP3667" t="str">
        <f>Tabela1[[#This Row],[TAG]]&amp;Tabela1[[#This Row],[PEDIDO]]&amp;Tabela1[[#This Row],[PRODUTO]]</f>
        <v/>
      </c>
      <c r="AQ3667" s="23" t="str">
        <f>Tabela1[[#This Row],[PRODUTO]]&amp;Tabela1[[#This Row],[TAG]]</f>
        <v/>
      </c>
      <c r="AR3667" s="27">
        <f>Tabela1[[#This Row],[PESO TOTAL]]*Tabela1[[#This Row],[MATÉRIA PRIMA]]</f>
        <v>0</v>
      </c>
      <c r="AS3667" s="28">
        <f>Tabela1[[#This Row],[PESO TOTAL]]*Tabela1[[#This Row],[PREPARAÇÃO ]]</f>
        <v>0</v>
      </c>
      <c r="AT3667" s="28">
        <f>Tabela1[[#This Row],[PESO TOTAL]]*Tabela1[[#This Row],[CALDEIRARIA]]</f>
        <v>0</v>
      </c>
      <c r="AU3667" s="28">
        <f>Tabela1[[#This Row],[PESO TOTAL]]*Tabela1[[#This Row],[SOLDA]]</f>
        <v>0</v>
      </c>
      <c r="AV3667" s="28">
        <f>Tabela1[[#This Row],[PESO TOTAL]]*Tabela1[[#This Row],[ACABAMENTO]]</f>
        <v>0</v>
      </c>
      <c r="AW3667" s="28">
        <f>Tabela1[[#This Row],[PESO TOTAL]]*Tabela1[[#This Row],[PRONTO ACABADO]]</f>
        <v>0</v>
      </c>
      <c r="AX3667" s="29">
        <f>Tabela1[[#This Row],[PESO TOTAL]]*Tabela1[[#This Row],[EXPEDIÇÃO ]]</f>
        <v>0</v>
      </c>
      <c r="AY3667" s="28" t="str">
        <f>Tabela1[[#This Row],[PEDIDO]]&amp;Tabela1[[#This Row],[PRODUTO]]</f>
        <v/>
      </c>
      <c r="AZ3667" s="44">
        <f>IF(AF3667="",0,IF(ISTEXT(AF3667),H3667*VALUE(SUBSTITUTE(AF3667,"%",""))/100,H3667*AF3667))-Tabela1[[#This Row],[PRONTO ACABADO2]]</f>
        <v>0</v>
      </c>
      <c r="BA3667" s="44">
        <f>IF(AG3667="",0,IF(ISTEXT(AG3667),H3667*VALUE(SUBSTITUTE(AG3667,"%",""))/100,H3667*AG3667))-Tabela1[[#This Row],[PESO EXPEDIDO2]]</f>
        <v>0</v>
      </c>
      <c r="BB3667" s="44">
        <f t="shared" si="486"/>
        <v>0</v>
      </c>
      <c r="BC3667" s="44">
        <f t="shared" si="487"/>
        <v>0</v>
      </c>
      <c r="BD3667" s="165"/>
    </row>
    <row r="3668" spans="1:56" ht="15.75" hidden="1" customHeight="1" x14ac:dyDescent="0.25">
      <c r="A3668" s="6"/>
      <c r="B3668" s="22"/>
      <c r="C3668" s="7"/>
      <c r="D3668" s="46"/>
      <c r="E3668" s="7"/>
      <c r="F3668" s="7"/>
      <c r="G3668" s="24"/>
      <c r="H3668" s="41">
        <f>Tabela1[[#This Row],[PESO UNI]]*Tabela1[[#This Row],[QTE]]</f>
        <v>0</v>
      </c>
      <c r="I3668" s="7"/>
      <c r="J3668" s="8"/>
      <c r="K3668" s="8"/>
      <c r="L3668" s="9"/>
      <c r="M3668" s="10"/>
      <c r="N3668" s="11"/>
      <c r="O3668" s="12"/>
      <c r="P3668" s="13"/>
      <c r="Q3668" s="14">
        <f>Tabela1[[#This Row],[QTDE/ Fabricação]]-Tabela1[[#This Row],[QTE]]</f>
        <v>0</v>
      </c>
      <c r="R3668" s="19">
        <f t="shared" si="482"/>
        <v>0</v>
      </c>
      <c r="S3668" s="19">
        <f t="shared" si="481"/>
        <v>0</v>
      </c>
      <c r="T3668" s="20">
        <f t="shared" si="483"/>
        <v>0</v>
      </c>
      <c r="U3668" s="17">
        <f>IFERROR(SUMIF('LISTA DE EMBARQUE'!B:B,MICRO!E:E,'LISTA DE EMBARQUE'!G:G),"")</f>
        <v>0</v>
      </c>
      <c r="V3668" s="12" t="str">
        <f>IFERROR(VLOOKUP(Tabela1[[#This Row],[COD.MDE]],'LISTA DE EMBARQUE'!B:L,11,0),"")</f>
        <v/>
      </c>
      <c r="W3668" s="13" t="str">
        <f>IFERROR(COUNTIF(#REF!,Tabela1[[#This Row],[Colunas5]]),"")</f>
        <v/>
      </c>
      <c r="X3668" s="14">
        <f>Tabela1[[#This Row],[QIANTIDADE EXPEDIDA]]*Tabela1[[#This Row],[PESO UNI]]</f>
        <v>0</v>
      </c>
      <c r="Y3668" s="14">
        <f t="shared" si="484"/>
        <v>0</v>
      </c>
      <c r="Z3668" s="21">
        <f>Tabela1[[#This Row],[PESO TOTAL]]-Tabela1[[#This Row],[Peso Expedido]]</f>
        <v>0</v>
      </c>
      <c r="AA3668" s="18"/>
      <c r="AB3668" s="15"/>
      <c r="AC3668" s="15"/>
      <c r="AD3668" s="15"/>
      <c r="AE3668" s="15"/>
      <c r="AF3668" s="15"/>
      <c r="AG3668" s="15"/>
      <c r="AH3668" s="15"/>
      <c r="AI3668" s="40" t="str">
        <f t="shared" si="488"/>
        <v>ok</v>
      </c>
      <c r="AJ3668" s="5"/>
      <c r="AK3668" t="str">
        <f>Tabela1[[#This Row],[Coluna1]]&amp;Tabela1[[#This Row],[PEDIDO]]</f>
        <v/>
      </c>
      <c r="AL3668"/>
      <c r="AM3668"/>
      <c r="AN3668"/>
      <c r="AO3668" t="str">
        <f t="shared" si="485"/>
        <v>/</v>
      </c>
      <c r="AP3668" t="str">
        <f>Tabela1[[#This Row],[TAG]]&amp;Tabela1[[#This Row],[PEDIDO]]&amp;Tabela1[[#This Row],[PRODUTO]]</f>
        <v/>
      </c>
      <c r="AQ3668" s="23" t="str">
        <f>Tabela1[[#This Row],[PRODUTO]]&amp;Tabela1[[#This Row],[TAG]]</f>
        <v/>
      </c>
      <c r="AR3668" s="27">
        <f>Tabela1[[#This Row],[PESO TOTAL]]*Tabela1[[#This Row],[MATÉRIA PRIMA]]</f>
        <v>0</v>
      </c>
      <c r="AS3668" s="28">
        <f>Tabela1[[#This Row],[PESO TOTAL]]*Tabela1[[#This Row],[PREPARAÇÃO ]]</f>
        <v>0</v>
      </c>
      <c r="AT3668" s="28">
        <f>Tabela1[[#This Row],[PESO TOTAL]]*Tabela1[[#This Row],[CALDEIRARIA]]</f>
        <v>0</v>
      </c>
      <c r="AU3668" s="28">
        <f>Tabela1[[#This Row],[PESO TOTAL]]*Tabela1[[#This Row],[SOLDA]]</f>
        <v>0</v>
      </c>
      <c r="AV3668" s="28">
        <f>Tabela1[[#This Row],[PESO TOTAL]]*Tabela1[[#This Row],[ACABAMENTO]]</f>
        <v>0</v>
      </c>
      <c r="AW3668" s="28">
        <f>Tabela1[[#This Row],[PESO TOTAL]]*Tabela1[[#This Row],[PRONTO ACABADO]]</f>
        <v>0</v>
      </c>
      <c r="AX3668" s="29">
        <f>Tabela1[[#This Row],[PESO TOTAL]]*Tabela1[[#This Row],[EXPEDIÇÃO ]]</f>
        <v>0</v>
      </c>
      <c r="AY3668" s="28" t="str">
        <f>Tabela1[[#This Row],[PEDIDO]]&amp;Tabela1[[#This Row],[PRODUTO]]</f>
        <v/>
      </c>
      <c r="AZ3668" s="44">
        <f>IF(AF3668="",0,IF(ISTEXT(AF3668),H3668*VALUE(SUBSTITUTE(AF3668,"%",""))/100,H3668*AF3668))-Tabela1[[#This Row],[PRONTO ACABADO2]]</f>
        <v>0</v>
      </c>
      <c r="BA3668" s="44">
        <f>IF(AG3668="",0,IF(ISTEXT(AG3668),H3668*VALUE(SUBSTITUTE(AG3668,"%",""))/100,H3668*AG3668))-Tabela1[[#This Row],[PESO EXPEDIDO2]]</f>
        <v>0</v>
      </c>
      <c r="BB3668" s="44">
        <f t="shared" si="486"/>
        <v>0</v>
      </c>
      <c r="BC3668" s="44">
        <f t="shared" si="487"/>
        <v>0</v>
      </c>
      <c r="BD3668" s="165"/>
    </row>
    <row r="3669" spans="1:56" ht="15.75" hidden="1" customHeight="1" x14ac:dyDescent="0.25">
      <c r="A3669" s="6"/>
      <c r="B3669" s="22"/>
      <c r="C3669" s="7"/>
      <c r="D3669" s="46"/>
      <c r="E3669" s="7"/>
      <c r="F3669" s="7"/>
      <c r="G3669" s="24"/>
      <c r="H3669" s="41">
        <f>Tabela1[[#This Row],[PESO UNI]]*Tabela1[[#This Row],[QTE]]</f>
        <v>0</v>
      </c>
      <c r="I3669" s="7"/>
      <c r="J3669" s="8"/>
      <c r="K3669" s="8"/>
      <c r="L3669" s="9"/>
      <c r="M3669" s="10"/>
      <c r="N3669" s="11"/>
      <c r="O3669" s="12"/>
      <c r="P3669" s="13"/>
      <c r="Q3669" s="14">
        <f>Tabela1[[#This Row],[QTDE/ Fabricação]]-Tabela1[[#This Row],[QTE]]</f>
        <v>0</v>
      </c>
      <c r="R3669" s="19">
        <f t="shared" si="482"/>
        <v>0</v>
      </c>
      <c r="S3669" s="19">
        <f t="shared" si="481"/>
        <v>0</v>
      </c>
      <c r="T3669" s="20">
        <f t="shared" si="483"/>
        <v>0</v>
      </c>
      <c r="U3669" s="17">
        <f>IFERROR(SUMIF('LISTA DE EMBARQUE'!B:B,MICRO!E:E,'LISTA DE EMBARQUE'!G:G),"")</f>
        <v>0</v>
      </c>
      <c r="V3669" s="12" t="str">
        <f>IFERROR(VLOOKUP(Tabela1[[#This Row],[COD.MDE]],'LISTA DE EMBARQUE'!B:L,11,0),"")</f>
        <v/>
      </c>
      <c r="W3669" s="13" t="str">
        <f>IFERROR(COUNTIF(#REF!,Tabela1[[#This Row],[Colunas5]]),"")</f>
        <v/>
      </c>
      <c r="X3669" s="14">
        <f>Tabela1[[#This Row],[QIANTIDADE EXPEDIDA]]*Tabela1[[#This Row],[PESO UNI]]</f>
        <v>0</v>
      </c>
      <c r="Y3669" s="14">
        <f t="shared" si="484"/>
        <v>0</v>
      </c>
      <c r="Z3669" s="21">
        <f>Tabela1[[#This Row],[PESO TOTAL]]-Tabela1[[#This Row],[Peso Expedido]]</f>
        <v>0</v>
      </c>
      <c r="AA3669" s="18"/>
      <c r="AB3669" s="15"/>
      <c r="AC3669" s="15"/>
      <c r="AD3669" s="15"/>
      <c r="AE3669" s="15"/>
      <c r="AF3669" s="15"/>
      <c r="AG3669" s="15"/>
      <c r="AH3669" s="15"/>
      <c r="AI3669" s="40" t="str">
        <f t="shared" si="488"/>
        <v>ok</v>
      </c>
      <c r="AJ3669" s="5"/>
      <c r="AK3669" t="str">
        <f>Tabela1[[#This Row],[Coluna1]]&amp;Tabela1[[#This Row],[PEDIDO]]</f>
        <v/>
      </c>
      <c r="AL3669"/>
      <c r="AM3669"/>
      <c r="AN3669"/>
      <c r="AO3669" t="str">
        <f t="shared" si="485"/>
        <v>/</v>
      </c>
      <c r="AP3669" t="str">
        <f>Tabela1[[#This Row],[TAG]]&amp;Tabela1[[#This Row],[PEDIDO]]&amp;Tabela1[[#This Row],[PRODUTO]]</f>
        <v/>
      </c>
      <c r="AQ3669" s="23" t="str">
        <f>Tabela1[[#This Row],[PRODUTO]]&amp;Tabela1[[#This Row],[TAG]]</f>
        <v/>
      </c>
      <c r="AR3669" s="27">
        <f>Tabela1[[#This Row],[PESO TOTAL]]*Tabela1[[#This Row],[MATÉRIA PRIMA]]</f>
        <v>0</v>
      </c>
      <c r="AS3669" s="28">
        <f>Tabela1[[#This Row],[PESO TOTAL]]*Tabela1[[#This Row],[PREPARAÇÃO ]]</f>
        <v>0</v>
      </c>
      <c r="AT3669" s="28">
        <f>Tabela1[[#This Row],[PESO TOTAL]]*Tabela1[[#This Row],[CALDEIRARIA]]</f>
        <v>0</v>
      </c>
      <c r="AU3669" s="28">
        <f>Tabela1[[#This Row],[PESO TOTAL]]*Tabela1[[#This Row],[SOLDA]]</f>
        <v>0</v>
      </c>
      <c r="AV3669" s="28">
        <f>Tabela1[[#This Row],[PESO TOTAL]]*Tabela1[[#This Row],[ACABAMENTO]]</f>
        <v>0</v>
      </c>
      <c r="AW3669" s="28">
        <f>Tabela1[[#This Row],[PESO TOTAL]]*Tabela1[[#This Row],[PRONTO ACABADO]]</f>
        <v>0</v>
      </c>
      <c r="AX3669" s="29">
        <f>Tabela1[[#This Row],[PESO TOTAL]]*Tabela1[[#This Row],[EXPEDIÇÃO ]]</f>
        <v>0</v>
      </c>
      <c r="AY3669" s="28" t="str">
        <f>Tabela1[[#This Row],[PEDIDO]]&amp;Tabela1[[#This Row],[PRODUTO]]</f>
        <v/>
      </c>
      <c r="AZ3669" s="44">
        <f>IF(AF3669="",0,IF(ISTEXT(AF3669),H3669*VALUE(SUBSTITUTE(AF3669,"%",""))/100,H3669*AF3669))-Tabela1[[#This Row],[PRONTO ACABADO2]]</f>
        <v>0</v>
      </c>
      <c r="BA3669" s="44">
        <f>IF(AG3669="",0,IF(ISTEXT(AG3669),H3669*VALUE(SUBSTITUTE(AG3669,"%",""))/100,H3669*AG3669))-Tabela1[[#This Row],[PESO EXPEDIDO2]]</f>
        <v>0</v>
      </c>
      <c r="BB3669" s="44">
        <f t="shared" si="486"/>
        <v>0</v>
      </c>
      <c r="BC3669" s="44">
        <f t="shared" si="487"/>
        <v>0</v>
      </c>
      <c r="BD3669" s="165"/>
    </row>
    <row r="3670" spans="1:56" ht="15.75" hidden="1" customHeight="1" x14ac:dyDescent="0.25">
      <c r="A3670" s="6"/>
      <c r="B3670" s="22"/>
      <c r="C3670" s="7"/>
      <c r="D3670" s="46"/>
      <c r="E3670" s="7"/>
      <c r="F3670" s="7"/>
      <c r="G3670" s="24"/>
      <c r="H3670" s="41">
        <f>Tabela1[[#This Row],[PESO UNI]]*Tabela1[[#This Row],[QTE]]</f>
        <v>0</v>
      </c>
      <c r="I3670" s="7"/>
      <c r="J3670" s="8"/>
      <c r="K3670" s="8"/>
      <c r="L3670" s="9"/>
      <c r="M3670" s="10"/>
      <c r="N3670" s="11"/>
      <c r="O3670" s="12"/>
      <c r="P3670" s="13"/>
      <c r="Q3670" s="14">
        <f>Tabela1[[#This Row],[QTDE/ Fabricação]]-Tabela1[[#This Row],[QTE]]</f>
        <v>0</v>
      </c>
      <c r="R3670" s="19">
        <f t="shared" si="482"/>
        <v>0</v>
      </c>
      <c r="S3670" s="19">
        <f t="shared" si="481"/>
        <v>0</v>
      </c>
      <c r="T3670" s="20">
        <f t="shared" si="483"/>
        <v>0</v>
      </c>
      <c r="U3670" s="17">
        <f>IFERROR(SUMIF('LISTA DE EMBARQUE'!B:B,MICRO!E:E,'LISTA DE EMBARQUE'!G:G),"")</f>
        <v>0</v>
      </c>
      <c r="V3670" s="12" t="str">
        <f>IFERROR(VLOOKUP(Tabela1[[#This Row],[COD.MDE]],'LISTA DE EMBARQUE'!B:L,11,0),"")</f>
        <v/>
      </c>
      <c r="W3670" s="13" t="str">
        <f>IFERROR(COUNTIF(#REF!,Tabela1[[#This Row],[Colunas5]]),"")</f>
        <v/>
      </c>
      <c r="X3670" s="14">
        <f>Tabela1[[#This Row],[QIANTIDADE EXPEDIDA]]*Tabela1[[#This Row],[PESO UNI]]</f>
        <v>0</v>
      </c>
      <c r="Y3670" s="14">
        <f t="shared" si="484"/>
        <v>0</v>
      </c>
      <c r="Z3670" s="21">
        <f>Tabela1[[#This Row],[PESO TOTAL]]-Tabela1[[#This Row],[Peso Expedido]]</f>
        <v>0</v>
      </c>
      <c r="AA3670" s="18"/>
      <c r="AB3670" s="15"/>
      <c r="AC3670" s="15"/>
      <c r="AD3670" s="15"/>
      <c r="AE3670" s="15"/>
      <c r="AF3670" s="15"/>
      <c r="AG3670" s="15"/>
      <c r="AH3670" s="15"/>
      <c r="AI3670" s="40" t="str">
        <f t="shared" si="488"/>
        <v>ok</v>
      </c>
      <c r="AJ3670" s="5"/>
      <c r="AK3670" t="str">
        <f>Tabela1[[#This Row],[Coluna1]]&amp;Tabela1[[#This Row],[PEDIDO]]</f>
        <v/>
      </c>
      <c r="AL3670"/>
      <c r="AM3670"/>
      <c r="AN3670"/>
      <c r="AO3670" t="str">
        <f t="shared" si="485"/>
        <v>/</v>
      </c>
      <c r="AP3670" t="str">
        <f>Tabela1[[#This Row],[TAG]]&amp;Tabela1[[#This Row],[PEDIDO]]&amp;Tabela1[[#This Row],[PRODUTO]]</f>
        <v/>
      </c>
      <c r="AQ3670" s="23" t="str">
        <f>Tabela1[[#This Row],[PRODUTO]]&amp;Tabela1[[#This Row],[TAG]]</f>
        <v/>
      </c>
      <c r="AR3670" s="27">
        <f>Tabela1[[#This Row],[PESO TOTAL]]*Tabela1[[#This Row],[MATÉRIA PRIMA]]</f>
        <v>0</v>
      </c>
      <c r="AS3670" s="28">
        <f>Tabela1[[#This Row],[PESO TOTAL]]*Tabela1[[#This Row],[PREPARAÇÃO ]]</f>
        <v>0</v>
      </c>
      <c r="AT3670" s="28">
        <f>Tabela1[[#This Row],[PESO TOTAL]]*Tabela1[[#This Row],[CALDEIRARIA]]</f>
        <v>0</v>
      </c>
      <c r="AU3670" s="28">
        <f>Tabela1[[#This Row],[PESO TOTAL]]*Tabela1[[#This Row],[SOLDA]]</f>
        <v>0</v>
      </c>
      <c r="AV3670" s="28">
        <f>Tabela1[[#This Row],[PESO TOTAL]]*Tabela1[[#This Row],[ACABAMENTO]]</f>
        <v>0</v>
      </c>
      <c r="AW3670" s="28">
        <f>Tabela1[[#This Row],[PESO TOTAL]]*Tabela1[[#This Row],[PRONTO ACABADO]]</f>
        <v>0</v>
      </c>
      <c r="AX3670" s="29">
        <f>Tabela1[[#This Row],[PESO TOTAL]]*Tabela1[[#This Row],[EXPEDIÇÃO ]]</f>
        <v>0</v>
      </c>
      <c r="AY3670" s="28" t="str">
        <f>Tabela1[[#This Row],[PEDIDO]]&amp;Tabela1[[#This Row],[PRODUTO]]</f>
        <v/>
      </c>
      <c r="AZ3670" s="44">
        <f>IF(AF3670="",0,IF(ISTEXT(AF3670),H3670*VALUE(SUBSTITUTE(AF3670,"%",""))/100,H3670*AF3670))-Tabela1[[#This Row],[PRONTO ACABADO2]]</f>
        <v>0</v>
      </c>
      <c r="BA3670" s="44">
        <f>IF(AG3670="",0,IF(ISTEXT(AG3670),H3670*VALUE(SUBSTITUTE(AG3670,"%",""))/100,H3670*AG3670))-Tabela1[[#This Row],[PESO EXPEDIDO2]]</f>
        <v>0</v>
      </c>
      <c r="BB3670" s="44">
        <f t="shared" si="486"/>
        <v>0</v>
      </c>
      <c r="BC3670" s="44">
        <f t="shared" si="487"/>
        <v>0</v>
      </c>
      <c r="BD3670" s="165"/>
    </row>
    <row r="3671" spans="1:56" ht="15.75" hidden="1" customHeight="1" x14ac:dyDescent="0.25">
      <c r="A3671" s="6"/>
      <c r="B3671" s="22"/>
      <c r="C3671" s="7"/>
      <c r="D3671" s="46"/>
      <c r="E3671" s="7"/>
      <c r="F3671" s="7"/>
      <c r="G3671" s="24"/>
      <c r="H3671" s="41">
        <f>Tabela1[[#This Row],[PESO UNI]]*Tabela1[[#This Row],[QTE]]</f>
        <v>0</v>
      </c>
      <c r="I3671" s="7"/>
      <c r="J3671" s="8"/>
      <c r="K3671" s="8"/>
      <c r="L3671" s="9"/>
      <c r="M3671" s="10"/>
      <c r="N3671" s="11"/>
      <c r="O3671" s="12"/>
      <c r="P3671" s="13"/>
      <c r="Q3671" s="14">
        <f>Tabela1[[#This Row],[QTDE/ Fabricação]]-Tabela1[[#This Row],[QTE]]</f>
        <v>0</v>
      </c>
      <c r="R3671" s="19">
        <f t="shared" si="482"/>
        <v>0</v>
      </c>
      <c r="S3671" s="19">
        <f t="shared" si="481"/>
        <v>0</v>
      </c>
      <c r="T3671" s="20">
        <f t="shared" si="483"/>
        <v>0</v>
      </c>
      <c r="U3671" s="17">
        <f>IFERROR(SUMIF('LISTA DE EMBARQUE'!B:B,MICRO!E:E,'LISTA DE EMBARQUE'!G:G),"")</f>
        <v>0</v>
      </c>
      <c r="V3671" s="12" t="str">
        <f>IFERROR(VLOOKUP(Tabela1[[#This Row],[COD.MDE]],'LISTA DE EMBARQUE'!B:L,11,0),"")</f>
        <v/>
      </c>
      <c r="W3671" s="13" t="str">
        <f>IFERROR(COUNTIF(#REF!,Tabela1[[#This Row],[Colunas5]]),"")</f>
        <v/>
      </c>
      <c r="X3671" s="14">
        <f>Tabela1[[#This Row],[QIANTIDADE EXPEDIDA]]*Tabela1[[#This Row],[PESO UNI]]</f>
        <v>0</v>
      </c>
      <c r="Y3671" s="14">
        <f t="shared" si="484"/>
        <v>0</v>
      </c>
      <c r="Z3671" s="21">
        <f>Tabela1[[#This Row],[PESO TOTAL]]-Tabela1[[#This Row],[Peso Expedido]]</f>
        <v>0</v>
      </c>
      <c r="AA3671" s="18"/>
      <c r="AB3671" s="15"/>
      <c r="AC3671" s="15"/>
      <c r="AD3671" s="15"/>
      <c r="AE3671" s="15"/>
      <c r="AF3671" s="15"/>
      <c r="AG3671" s="15"/>
      <c r="AH3671" s="15"/>
      <c r="AI3671" s="40" t="str">
        <f t="shared" si="488"/>
        <v>ok</v>
      </c>
      <c r="AJ3671" s="5"/>
      <c r="AK3671" t="str">
        <f>Tabela1[[#This Row],[Coluna1]]&amp;Tabela1[[#This Row],[PEDIDO]]</f>
        <v/>
      </c>
      <c r="AL3671"/>
      <c r="AM3671"/>
      <c r="AN3671"/>
      <c r="AO3671" t="str">
        <f t="shared" si="485"/>
        <v>/</v>
      </c>
      <c r="AP3671" t="str">
        <f>Tabela1[[#This Row],[TAG]]&amp;Tabela1[[#This Row],[PEDIDO]]&amp;Tabela1[[#This Row],[PRODUTO]]</f>
        <v/>
      </c>
      <c r="AQ3671" s="23" t="str">
        <f>Tabela1[[#This Row],[PRODUTO]]&amp;Tabela1[[#This Row],[TAG]]</f>
        <v/>
      </c>
      <c r="AR3671" s="27">
        <f>Tabela1[[#This Row],[PESO TOTAL]]*Tabela1[[#This Row],[MATÉRIA PRIMA]]</f>
        <v>0</v>
      </c>
      <c r="AS3671" s="28">
        <f>Tabela1[[#This Row],[PESO TOTAL]]*Tabela1[[#This Row],[PREPARAÇÃO ]]</f>
        <v>0</v>
      </c>
      <c r="AT3671" s="28">
        <f>Tabela1[[#This Row],[PESO TOTAL]]*Tabela1[[#This Row],[CALDEIRARIA]]</f>
        <v>0</v>
      </c>
      <c r="AU3671" s="28">
        <f>Tabela1[[#This Row],[PESO TOTAL]]*Tabela1[[#This Row],[SOLDA]]</f>
        <v>0</v>
      </c>
      <c r="AV3671" s="28">
        <f>Tabela1[[#This Row],[PESO TOTAL]]*Tabela1[[#This Row],[ACABAMENTO]]</f>
        <v>0</v>
      </c>
      <c r="AW3671" s="28">
        <f>Tabela1[[#This Row],[PESO TOTAL]]*Tabela1[[#This Row],[PRONTO ACABADO]]</f>
        <v>0</v>
      </c>
      <c r="AX3671" s="29">
        <f>Tabela1[[#This Row],[PESO TOTAL]]*Tabela1[[#This Row],[EXPEDIÇÃO ]]</f>
        <v>0</v>
      </c>
      <c r="AY3671" s="28" t="str">
        <f>Tabela1[[#This Row],[PEDIDO]]&amp;Tabela1[[#This Row],[PRODUTO]]</f>
        <v/>
      </c>
      <c r="AZ3671" s="44">
        <f>IF(AF3671="",0,IF(ISTEXT(AF3671),H3671*VALUE(SUBSTITUTE(AF3671,"%",""))/100,H3671*AF3671))-Tabela1[[#This Row],[PRONTO ACABADO2]]</f>
        <v>0</v>
      </c>
      <c r="BA3671" s="44">
        <f>IF(AG3671="",0,IF(ISTEXT(AG3671),H3671*VALUE(SUBSTITUTE(AG3671,"%",""))/100,H3671*AG3671))-Tabela1[[#This Row],[PESO EXPEDIDO2]]</f>
        <v>0</v>
      </c>
      <c r="BB3671" s="44">
        <f t="shared" si="486"/>
        <v>0</v>
      </c>
      <c r="BC3671" s="44">
        <f t="shared" si="487"/>
        <v>0</v>
      </c>
      <c r="BD3671" s="165"/>
    </row>
    <row r="3672" spans="1:56" ht="15.75" hidden="1" customHeight="1" x14ac:dyDescent="0.25">
      <c r="A3672" s="6"/>
      <c r="B3672" s="22"/>
      <c r="C3672" s="7"/>
      <c r="D3672" s="46"/>
      <c r="E3672" s="7"/>
      <c r="F3672" s="7"/>
      <c r="G3672" s="24"/>
      <c r="H3672" s="41">
        <f>Tabela1[[#This Row],[PESO UNI]]*Tabela1[[#This Row],[QTE]]</f>
        <v>0</v>
      </c>
      <c r="I3672" s="7"/>
      <c r="J3672" s="8"/>
      <c r="K3672" s="8"/>
      <c r="L3672" s="9"/>
      <c r="M3672" s="10"/>
      <c r="N3672" s="11"/>
      <c r="O3672" s="12"/>
      <c r="P3672" s="13"/>
      <c r="Q3672" s="14">
        <f>Tabela1[[#This Row],[QTDE/ Fabricação]]-Tabela1[[#This Row],[QTE]]</f>
        <v>0</v>
      </c>
      <c r="R3672" s="19">
        <f t="shared" si="482"/>
        <v>0</v>
      </c>
      <c r="S3672" s="19">
        <f t="shared" si="481"/>
        <v>0</v>
      </c>
      <c r="T3672" s="20">
        <f t="shared" si="483"/>
        <v>0</v>
      </c>
      <c r="U3672" s="17">
        <f>IFERROR(SUMIF('LISTA DE EMBARQUE'!B:B,MICRO!E:E,'LISTA DE EMBARQUE'!G:G),"")</f>
        <v>0</v>
      </c>
      <c r="V3672" s="12" t="str">
        <f>IFERROR(VLOOKUP(Tabela1[[#This Row],[COD.MDE]],'LISTA DE EMBARQUE'!B:L,11,0),"")</f>
        <v/>
      </c>
      <c r="W3672" s="13" t="str">
        <f>IFERROR(COUNTIF(#REF!,Tabela1[[#This Row],[Colunas5]]),"")</f>
        <v/>
      </c>
      <c r="X3672" s="14">
        <f>Tabela1[[#This Row],[QIANTIDADE EXPEDIDA]]*Tabela1[[#This Row],[PESO UNI]]</f>
        <v>0</v>
      </c>
      <c r="Y3672" s="14">
        <f t="shared" si="484"/>
        <v>0</v>
      </c>
      <c r="Z3672" s="21">
        <f>Tabela1[[#This Row],[PESO TOTAL]]-Tabela1[[#This Row],[Peso Expedido]]</f>
        <v>0</v>
      </c>
      <c r="AA3672" s="18"/>
      <c r="AB3672" s="15"/>
      <c r="AC3672" s="15"/>
      <c r="AD3672" s="15"/>
      <c r="AE3672" s="15"/>
      <c r="AF3672" s="15"/>
      <c r="AG3672" s="15"/>
      <c r="AH3672" s="15"/>
      <c r="AI3672" s="40" t="str">
        <f t="shared" si="488"/>
        <v>ok</v>
      </c>
      <c r="AJ3672" s="5"/>
      <c r="AK3672" t="str">
        <f>Tabela1[[#This Row],[Coluna1]]&amp;Tabela1[[#This Row],[PEDIDO]]</f>
        <v/>
      </c>
      <c r="AL3672"/>
      <c r="AM3672"/>
      <c r="AN3672"/>
      <c r="AO3672" t="str">
        <f t="shared" si="485"/>
        <v>/</v>
      </c>
      <c r="AP3672" t="str">
        <f>Tabela1[[#This Row],[TAG]]&amp;Tabela1[[#This Row],[PEDIDO]]&amp;Tabela1[[#This Row],[PRODUTO]]</f>
        <v/>
      </c>
      <c r="AQ3672" s="23" t="str">
        <f>Tabela1[[#This Row],[PRODUTO]]&amp;Tabela1[[#This Row],[TAG]]</f>
        <v/>
      </c>
      <c r="AR3672" s="27">
        <f>Tabela1[[#This Row],[PESO TOTAL]]*Tabela1[[#This Row],[MATÉRIA PRIMA]]</f>
        <v>0</v>
      </c>
      <c r="AS3672" s="28">
        <f>Tabela1[[#This Row],[PESO TOTAL]]*Tabela1[[#This Row],[PREPARAÇÃO ]]</f>
        <v>0</v>
      </c>
      <c r="AT3672" s="28">
        <f>Tabela1[[#This Row],[PESO TOTAL]]*Tabela1[[#This Row],[CALDEIRARIA]]</f>
        <v>0</v>
      </c>
      <c r="AU3672" s="28">
        <f>Tabela1[[#This Row],[PESO TOTAL]]*Tabela1[[#This Row],[SOLDA]]</f>
        <v>0</v>
      </c>
      <c r="AV3672" s="28">
        <f>Tabela1[[#This Row],[PESO TOTAL]]*Tabela1[[#This Row],[ACABAMENTO]]</f>
        <v>0</v>
      </c>
      <c r="AW3672" s="28">
        <f>Tabela1[[#This Row],[PESO TOTAL]]*Tabela1[[#This Row],[PRONTO ACABADO]]</f>
        <v>0</v>
      </c>
      <c r="AX3672" s="29">
        <f>Tabela1[[#This Row],[PESO TOTAL]]*Tabela1[[#This Row],[EXPEDIÇÃO ]]</f>
        <v>0</v>
      </c>
      <c r="AY3672" s="28" t="str">
        <f>Tabela1[[#This Row],[PEDIDO]]&amp;Tabela1[[#This Row],[PRODUTO]]</f>
        <v/>
      </c>
      <c r="AZ3672" s="44">
        <f>IF(AF3672="",0,IF(ISTEXT(AF3672),H3672*VALUE(SUBSTITUTE(AF3672,"%",""))/100,H3672*AF3672))-Tabela1[[#This Row],[PRONTO ACABADO2]]</f>
        <v>0</v>
      </c>
      <c r="BA3672" s="44">
        <f>IF(AG3672="",0,IF(ISTEXT(AG3672),H3672*VALUE(SUBSTITUTE(AG3672,"%",""))/100,H3672*AG3672))-Tabela1[[#This Row],[PESO EXPEDIDO2]]</f>
        <v>0</v>
      </c>
      <c r="BB3672" s="44">
        <f t="shared" si="486"/>
        <v>0</v>
      </c>
      <c r="BC3672" s="44">
        <f t="shared" si="487"/>
        <v>0</v>
      </c>
      <c r="BD3672" s="165"/>
    </row>
    <row r="3673" spans="1:56" ht="15.75" hidden="1" customHeight="1" x14ac:dyDescent="0.25">
      <c r="A3673" s="6"/>
      <c r="B3673" s="22"/>
      <c r="C3673" s="7"/>
      <c r="D3673" s="46"/>
      <c r="E3673" s="7"/>
      <c r="F3673" s="7"/>
      <c r="G3673" s="24"/>
      <c r="H3673" s="41">
        <f>Tabela1[[#This Row],[PESO UNI]]*Tabela1[[#This Row],[QTE]]</f>
        <v>0</v>
      </c>
      <c r="I3673" s="7"/>
      <c r="J3673" s="8"/>
      <c r="K3673" s="8"/>
      <c r="L3673" s="9"/>
      <c r="M3673" s="10"/>
      <c r="N3673" s="11"/>
      <c r="O3673" s="12"/>
      <c r="P3673" s="13"/>
      <c r="Q3673" s="14">
        <f>Tabela1[[#This Row],[QTDE/ Fabricação]]-Tabela1[[#This Row],[QTE]]</f>
        <v>0</v>
      </c>
      <c r="R3673" s="19">
        <f t="shared" si="482"/>
        <v>0</v>
      </c>
      <c r="S3673" s="19">
        <f t="shared" si="481"/>
        <v>0</v>
      </c>
      <c r="T3673" s="20">
        <f t="shared" si="483"/>
        <v>0</v>
      </c>
      <c r="U3673" s="17">
        <f>IFERROR(SUMIF('LISTA DE EMBARQUE'!B:B,MICRO!E:E,'LISTA DE EMBARQUE'!G:G),"")</f>
        <v>0</v>
      </c>
      <c r="V3673" s="12" t="str">
        <f>IFERROR(VLOOKUP(Tabela1[[#This Row],[COD.MDE]],'LISTA DE EMBARQUE'!B:L,11,0),"")</f>
        <v/>
      </c>
      <c r="W3673" s="13" t="str">
        <f>IFERROR(COUNTIF(#REF!,Tabela1[[#This Row],[Colunas5]]),"")</f>
        <v/>
      </c>
      <c r="X3673" s="14">
        <f>Tabela1[[#This Row],[QIANTIDADE EXPEDIDA]]*Tabela1[[#This Row],[PESO UNI]]</f>
        <v>0</v>
      </c>
      <c r="Y3673" s="14">
        <f t="shared" si="484"/>
        <v>0</v>
      </c>
      <c r="Z3673" s="21">
        <f>Tabela1[[#This Row],[PESO TOTAL]]-Tabela1[[#This Row],[Peso Expedido]]</f>
        <v>0</v>
      </c>
      <c r="AA3673" s="18"/>
      <c r="AB3673" s="15"/>
      <c r="AC3673" s="15"/>
      <c r="AD3673" s="15"/>
      <c r="AE3673" s="15"/>
      <c r="AF3673" s="15"/>
      <c r="AG3673" s="15"/>
      <c r="AH3673" s="15"/>
      <c r="AI3673" s="40" t="str">
        <f t="shared" si="488"/>
        <v>ok</v>
      </c>
      <c r="AJ3673" s="5"/>
      <c r="AK3673" t="str">
        <f>Tabela1[[#This Row],[Coluna1]]&amp;Tabela1[[#This Row],[PEDIDO]]</f>
        <v/>
      </c>
      <c r="AL3673"/>
      <c r="AM3673"/>
      <c r="AN3673"/>
      <c r="AO3673" t="str">
        <f t="shared" si="485"/>
        <v>/</v>
      </c>
      <c r="AP3673" t="str">
        <f>Tabela1[[#This Row],[TAG]]&amp;Tabela1[[#This Row],[PEDIDO]]&amp;Tabela1[[#This Row],[PRODUTO]]</f>
        <v/>
      </c>
      <c r="AQ3673" s="23" t="str">
        <f>Tabela1[[#This Row],[PRODUTO]]&amp;Tabela1[[#This Row],[TAG]]</f>
        <v/>
      </c>
      <c r="AR3673" s="27">
        <f>Tabela1[[#This Row],[PESO TOTAL]]*Tabela1[[#This Row],[MATÉRIA PRIMA]]</f>
        <v>0</v>
      </c>
      <c r="AS3673" s="28">
        <f>Tabela1[[#This Row],[PESO TOTAL]]*Tabela1[[#This Row],[PREPARAÇÃO ]]</f>
        <v>0</v>
      </c>
      <c r="AT3673" s="28">
        <f>Tabela1[[#This Row],[PESO TOTAL]]*Tabela1[[#This Row],[CALDEIRARIA]]</f>
        <v>0</v>
      </c>
      <c r="AU3673" s="28">
        <f>Tabela1[[#This Row],[PESO TOTAL]]*Tabela1[[#This Row],[SOLDA]]</f>
        <v>0</v>
      </c>
      <c r="AV3673" s="28">
        <f>Tabela1[[#This Row],[PESO TOTAL]]*Tabela1[[#This Row],[ACABAMENTO]]</f>
        <v>0</v>
      </c>
      <c r="AW3673" s="28">
        <f>Tabela1[[#This Row],[PESO TOTAL]]*Tabela1[[#This Row],[PRONTO ACABADO]]</f>
        <v>0</v>
      </c>
      <c r="AX3673" s="29">
        <f>Tabela1[[#This Row],[PESO TOTAL]]*Tabela1[[#This Row],[EXPEDIÇÃO ]]</f>
        <v>0</v>
      </c>
      <c r="AY3673" s="28" t="str">
        <f>Tabela1[[#This Row],[PEDIDO]]&amp;Tabela1[[#This Row],[PRODUTO]]</f>
        <v/>
      </c>
      <c r="AZ3673" s="44">
        <f>IF(AF3673="",0,IF(ISTEXT(AF3673),H3673*VALUE(SUBSTITUTE(AF3673,"%",""))/100,H3673*AF3673))-Tabela1[[#This Row],[PRONTO ACABADO2]]</f>
        <v>0</v>
      </c>
      <c r="BA3673" s="44">
        <f>IF(AG3673="",0,IF(ISTEXT(AG3673),H3673*VALUE(SUBSTITUTE(AG3673,"%",""))/100,H3673*AG3673))-Tabela1[[#This Row],[PESO EXPEDIDO2]]</f>
        <v>0</v>
      </c>
      <c r="BB3673" s="44">
        <f t="shared" si="486"/>
        <v>0</v>
      </c>
      <c r="BC3673" s="44">
        <f t="shared" si="487"/>
        <v>0</v>
      </c>
      <c r="BD3673" s="165"/>
    </row>
    <row r="3674" spans="1:56" ht="15.75" hidden="1" customHeight="1" x14ac:dyDescent="0.25">
      <c r="A3674" s="6"/>
      <c r="B3674" s="22"/>
      <c r="C3674" s="7"/>
      <c r="D3674" s="46"/>
      <c r="E3674" s="7"/>
      <c r="F3674" s="7"/>
      <c r="G3674" s="24"/>
      <c r="H3674" s="41">
        <f>Tabela1[[#This Row],[PESO UNI]]*Tabela1[[#This Row],[QTE]]</f>
        <v>0</v>
      </c>
      <c r="I3674" s="7"/>
      <c r="J3674" s="8"/>
      <c r="K3674" s="8"/>
      <c r="L3674" s="9"/>
      <c r="M3674" s="10"/>
      <c r="N3674" s="11"/>
      <c r="O3674" s="12"/>
      <c r="P3674" s="13"/>
      <c r="Q3674" s="14">
        <f>Tabela1[[#This Row],[QTDE/ Fabricação]]-Tabela1[[#This Row],[QTE]]</f>
        <v>0</v>
      </c>
      <c r="R3674" s="19">
        <f t="shared" si="482"/>
        <v>0</v>
      </c>
      <c r="S3674" s="19">
        <f t="shared" si="481"/>
        <v>0</v>
      </c>
      <c r="T3674" s="20">
        <f t="shared" si="483"/>
        <v>0</v>
      </c>
      <c r="U3674" s="17">
        <f>IFERROR(SUMIF('LISTA DE EMBARQUE'!B:B,MICRO!E:E,'LISTA DE EMBARQUE'!G:G),"")</f>
        <v>0</v>
      </c>
      <c r="V3674" s="12" t="str">
        <f>IFERROR(VLOOKUP(Tabela1[[#This Row],[COD.MDE]],'LISTA DE EMBARQUE'!B:L,11,0),"")</f>
        <v/>
      </c>
      <c r="W3674" s="13" t="str">
        <f>IFERROR(COUNTIF(#REF!,Tabela1[[#This Row],[Colunas5]]),"")</f>
        <v/>
      </c>
      <c r="X3674" s="14">
        <f>Tabela1[[#This Row],[QIANTIDADE EXPEDIDA]]*Tabela1[[#This Row],[PESO UNI]]</f>
        <v>0</v>
      </c>
      <c r="Y3674" s="14">
        <f t="shared" si="484"/>
        <v>0</v>
      </c>
      <c r="Z3674" s="21">
        <f>Tabela1[[#This Row],[PESO TOTAL]]-Tabela1[[#This Row],[Peso Expedido]]</f>
        <v>0</v>
      </c>
      <c r="AA3674" s="18"/>
      <c r="AB3674" s="15"/>
      <c r="AC3674" s="15"/>
      <c r="AD3674" s="15"/>
      <c r="AE3674" s="15"/>
      <c r="AF3674" s="15"/>
      <c r="AG3674" s="15"/>
      <c r="AH3674" s="15"/>
      <c r="AI3674" s="40" t="str">
        <f t="shared" si="488"/>
        <v>ok</v>
      </c>
      <c r="AJ3674" s="5"/>
      <c r="AK3674" t="str">
        <f>Tabela1[[#This Row],[Coluna1]]&amp;Tabela1[[#This Row],[PEDIDO]]</f>
        <v/>
      </c>
      <c r="AL3674"/>
      <c r="AM3674"/>
      <c r="AN3674"/>
      <c r="AO3674" t="str">
        <f t="shared" si="485"/>
        <v>/</v>
      </c>
      <c r="AP3674" t="str">
        <f>Tabela1[[#This Row],[TAG]]&amp;Tabela1[[#This Row],[PEDIDO]]&amp;Tabela1[[#This Row],[PRODUTO]]</f>
        <v/>
      </c>
      <c r="AQ3674" s="23" t="str">
        <f>Tabela1[[#This Row],[PRODUTO]]&amp;Tabela1[[#This Row],[TAG]]</f>
        <v/>
      </c>
      <c r="AR3674" s="27">
        <f>Tabela1[[#This Row],[PESO TOTAL]]*Tabela1[[#This Row],[MATÉRIA PRIMA]]</f>
        <v>0</v>
      </c>
      <c r="AS3674" s="28">
        <f>Tabela1[[#This Row],[PESO TOTAL]]*Tabela1[[#This Row],[PREPARAÇÃO ]]</f>
        <v>0</v>
      </c>
      <c r="AT3674" s="28">
        <f>Tabela1[[#This Row],[PESO TOTAL]]*Tabela1[[#This Row],[CALDEIRARIA]]</f>
        <v>0</v>
      </c>
      <c r="AU3674" s="28">
        <f>Tabela1[[#This Row],[PESO TOTAL]]*Tabela1[[#This Row],[SOLDA]]</f>
        <v>0</v>
      </c>
      <c r="AV3674" s="28">
        <f>Tabela1[[#This Row],[PESO TOTAL]]*Tabela1[[#This Row],[ACABAMENTO]]</f>
        <v>0</v>
      </c>
      <c r="AW3674" s="28">
        <f>Tabela1[[#This Row],[PESO TOTAL]]*Tabela1[[#This Row],[PRONTO ACABADO]]</f>
        <v>0</v>
      </c>
      <c r="AX3674" s="29">
        <f>Tabela1[[#This Row],[PESO TOTAL]]*Tabela1[[#This Row],[EXPEDIÇÃO ]]</f>
        <v>0</v>
      </c>
      <c r="AY3674" s="28" t="str">
        <f>Tabela1[[#This Row],[PEDIDO]]&amp;Tabela1[[#This Row],[PRODUTO]]</f>
        <v/>
      </c>
      <c r="AZ3674" s="44">
        <f>IF(AF3674="",0,IF(ISTEXT(AF3674),H3674*VALUE(SUBSTITUTE(AF3674,"%",""))/100,H3674*AF3674))-Tabela1[[#This Row],[PRONTO ACABADO2]]</f>
        <v>0</v>
      </c>
      <c r="BA3674" s="44">
        <f>IF(AG3674="",0,IF(ISTEXT(AG3674),H3674*VALUE(SUBSTITUTE(AG3674,"%",""))/100,H3674*AG3674))-Tabela1[[#This Row],[PESO EXPEDIDO2]]</f>
        <v>0</v>
      </c>
      <c r="BB3674" s="44">
        <f t="shared" si="486"/>
        <v>0</v>
      </c>
      <c r="BC3674" s="44">
        <f t="shared" si="487"/>
        <v>0</v>
      </c>
      <c r="BD3674" s="165"/>
    </row>
    <row r="3675" spans="1:56" ht="15.75" hidden="1" customHeight="1" x14ac:dyDescent="0.25">
      <c r="A3675" s="6"/>
      <c r="B3675" s="22"/>
      <c r="C3675" s="7"/>
      <c r="D3675" s="46"/>
      <c r="E3675" s="7"/>
      <c r="F3675" s="7"/>
      <c r="G3675" s="24"/>
      <c r="H3675" s="41">
        <f>Tabela1[[#This Row],[PESO UNI]]*Tabela1[[#This Row],[QTE]]</f>
        <v>0</v>
      </c>
      <c r="I3675" s="7"/>
      <c r="J3675" s="8"/>
      <c r="K3675" s="8"/>
      <c r="L3675" s="9"/>
      <c r="M3675" s="10"/>
      <c r="N3675" s="11"/>
      <c r="O3675" s="12"/>
      <c r="P3675" s="13"/>
      <c r="Q3675" s="14">
        <f>Tabela1[[#This Row],[QTDE/ Fabricação]]-Tabela1[[#This Row],[QTE]]</f>
        <v>0</v>
      </c>
      <c r="R3675" s="19">
        <f t="shared" si="482"/>
        <v>0</v>
      </c>
      <c r="S3675" s="19">
        <f t="shared" si="481"/>
        <v>0</v>
      </c>
      <c r="T3675" s="20">
        <f t="shared" si="483"/>
        <v>0</v>
      </c>
      <c r="U3675" s="17">
        <f>IFERROR(SUMIF('LISTA DE EMBARQUE'!B:B,MICRO!E:E,'LISTA DE EMBARQUE'!G:G),"")</f>
        <v>0</v>
      </c>
      <c r="V3675" s="12" t="str">
        <f>IFERROR(VLOOKUP(Tabela1[[#This Row],[COD.MDE]],'LISTA DE EMBARQUE'!B:L,11,0),"")</f>
        <v/>
      </c>
      <c r="W3675" s="13" t="str">
        <f>IFERROR(COUNTIF(#REF!,Tabela1[[#This Row],[Colunas5]]),"")</f>
        <v/>
      </c>
      <c r="X3675" s="14">
        <f>Tabela1[[#This Row],[QIANTIDADE EXPEDIDA]]*Tabela1[[#This Row],[PESO UNI]]</f>
        <v>0</v>
      </c>
      <c r="Y3675" s="14">
        <f t="shared" si="484"/>
        <v>0</v>
      </c>
      <c r="Z3675" s="21">
        <f>Tabela1[[#This Row],[PESO TOTAL]]-Tabela1[[#This Row],[Peso Expedido]]</f>
        <v>0</v>
      </c>
      <c r="AA3675" s="18"/>
      <c r="AB3675" s="15"/>
      <c r="AC3675" s="15"/>
      <c r="AD3675" s="15"/>
      <c r="AE3675" s="15"/>
      <c r="AF3675" s="15"/>
      <c r="AG3675" s="15"/>
      <c r="AH3675" s="15"/>
      <c r="AI3675" s="40" t="str">
        <f t="shared" si="488"/>
        <v>ok</v>
      </c>
      <c r="AJ3675" s="5"/>
      <c r="AK3675" t="str">
        <f>Tabela1[[#This Row],[Coluna1]]&amp;Tabela1[[#This Row],[PEDIDO]]</f>
        <v/>
      </c>
      <c r="AL3675"/>
      <c r="AM3675"/>
      <c r="AN3675"/>
      <c r="AO3675" t="str">
        <f t="shared" si="485"/>
        <v>/</v>
      </c>
      <c r="AP3675" t="str">
        <f>Tabela1[[#This Row],[TAG]]&amp;Tabela1[[#This Row],[PEDIDO]]&amp;Tabela1[[#This Row],[PRODUTO]]</f>
        <v/>
      </c>
      <c r="AQ3675" s="23" t="str">
        <f>Tabela1[[#This Row],[PRODUTO]]&amp;Tabela1[[#This Row],[TAG]]</f>
        <v/>
      </c>
      <c r="AR3675" s="27">
        <f>Tabela1[[#This Row],[PESO TOTAL]]*Tabela1[[#This Row],[MATÉRIA PRIMA]]</f>
        <v>0</v>
      </c>
      <c r="AS3675" s="28">
        <f>Tabela1[[#This Row],[PESO TOTAL]]*Tabela1[[#This Row],[PREPARAÇÃO ]]</f>
        <v>0</v>
      </c>
      <c r="AT3675" s="28">
        <f>Tabela1[[#This Row],[PESO TOTAL]]*Tabela1[[#This Row],[CALDEIRARIA]]</f>
        <v>0</v>
      </c>
      <c r="AU3675" s="28">
        <f>Tabela1[[#This Row],[PESO TOTAL]]*Tabela1[[#This Row],[SOLDA]]</f>
        <v>0</v>
      </c>
      <c r="AV3675" s="28">
        <f>Tabela1[[#This Row],[PESO TOTAL]]*Tabela1[[#This Row],[ACABAMENTO]]</f>
        <v>0</v>
      </c>
      <c r="AW3675" s="28">
        <f>Tabela1[[#This Row],[PESO TOTAL]]*Tabela1[[#This Row],[PRONTO ACABADO]]</f>
        <v>0</v>
      </c>
      <c r="AX3675" s="29">
        <f>Tabela1[[#This Row],[PESO TOTAL]]*Tabela1[[#This Row],[EXPEDIÇÃO ]]</f>
        <v>0</v>
      </c>
      <c r="AY3675" s="28" t="str">
        <f>Tabela1[[#This Row],[PEDIDO]]&amp;Tabela1[[#This Row],[PRODUTO]]</f>
        <v/>
      </c>
      <c r="AZ3675" s="44">
        <f>IF(AF3675="",0,IF(ISTEXT(AF3675),H3675*VALUE(SUBSTITUTE(AF3675,"%",""))/100,H3675*AF3675))-Tabela1[[#This Row],[PRONTO ACABADO2]]</f>
        <v>0</v>
      </c>
      <c r="BA3675" s="44">
        <f>IF(AG3675="",0,IF(ISTEXT(AG3675),H3675*VALUE(SUBSTITUTE(AG3675,"%",""))/100,H3675*AG3675))-Tabela1[[#This Row],[PESO EXPEDIDO2]]</f>
        <v>0</v>
      </c>
      <c r="BB3675" s="44">
        <f t="shared" si="486"/>
        <v>0</v>
      </c>
      <c r="BC3675" s="44">
        <f t="shared" si="487"/>
        <v>0</v>
      </c>
      <c r="BD3675" s="165"/>
    </row>
    <row r="3676" spans="1:56" ht="15.75" hidden="1" customHeight="1" x14ac:dyDescent="0.25">
      <c r="A3676" s="6"/>
      <c r="B3676" s="22"/>
      <c r="C3676" s="7"/>
      <c r="D3676" s="46"/>
      <c r="E3676" s="7"/>
      <c r="F3676" s="7"/>
      <c r="G3676" s="24"/>
      <c r="H3676" s="41">
        <f>Tabela1[[#This Row],[PESO UNI]]*Tabela1[[#This Row],[QTE]]</f>
        <v>0</v>
      </c>
      <c r="I3676" s="7"/>
      <c r="J3676" s="8"/>
      <c r="K3676" s="8"/>
      <c r="L3676" s="9"/>
      <c r="M3676" s="10"/>
      <c r="N3676" s="11"/>
      <c r="O3676" s="12"/>
      <c r="P3676" s="13"/>
      <c r="Q3676" s="14">
        <f>Tabela1[[#This Row],[QTDE/ Fabricação]]-Tabela1[[#This Row],[QTE]]</f>
        <v>0</v>
      </c>
      <c r="R3676" s="19">
        <f t="shared" si="482"/>
        <v>0</v>
      </c>
      <c r="S3676" s="19">
        <f t="shared" si="481"/>
        <v>0</v>
      </c>
      <c r="T3676" s="20">
        <f t="shared" si="483"/>
        <v>0</v>
      </c>
      <c r="U3676" s="17">
        <f>IFERROR(SUMIF('LISTA DE EMBARQUE'!B:B,MICRO!E:E,'LISTA DE EMBARQUE'!G:G),"")</f>
        <v>0</v>
      </c>
      <c r="V3676" s="12" t="str">
        <f>IFERROR(VLOOKUP(Tabela1[[#This Row],[COD.MDE]],'LISTA DE EMBARQUE'!B:L,11,0),"")</f>
        <v/>
      </c>
      <c r="W3676" s="13" t="str">
        <f>IFERROR(COUNTIF(#REF!,Tabela1[[#This Row],[Colunas5]]),"")</f>
        <v/>
      </c>
      <c r="X3676" s="14">
        <f>Tabela1[[#This Row],[QIANTIDADE EXPEDIDA]]*Tabela1[[#This Row],[PESO UNI]]</f>
        <v>0</v>
      </c>
      <c r="Y3676" s="14">
        <f t="shared" si="484"/>
        <v>0</v>
      </c>
      <c r="Z3676" s="21">
        <f>Tabela1[[#This Row],[PESO TOTAL]]-Tabela1[[#This Row],[Peso Expedido]]</f>
        <v>0</v>
      </c>
      <c r="AA3676" s="18"/>
      <c r="AB3676" s="15"/>
      <c r="AC3676" s="15"/>
      <c r="AD3676" s="15"/>
      <c r="AE3676" s="15"/>
      <c r="AF3676" s="15"/>
      <c r="AG3676" s="15"/>
      <c r="AH3676" s="15"/>
      <c r="AI3676" s="40" t="str">
        <f t="shared" si="488"/>
        <v>ok</v>
      </c>
      <c r="AJ3676" s="5"/>
      <c r="AK3676" t="str">
        <f>Tabela1[[#This Row],[Coluna1]]&amp;Tabela1[[#This Row],[PEDIDO]]</f>
        <v/>
      </c>
      <c r="AL3676"/>
      <c r="AM3676"/>
      <c r="AN3676"/>
      <c r="AO3676" t="str">
        <f t="shared" si="485"/>
        <v>/</v>
      </c>
      <c r="AP3676" t="str">
        <f>Tabela1[[#This Row],[TAG]]&amp;Tabela1[[#This Row],[PEDIDO]]&amp;Tabela1[[#This Row],[PRODUTO]]</f>
        <v/>
      </c>
      <c r="AQ3676" s="23" t="str">
        <f>Tabela1[[#This Row],[PRODUTO]]&amp;Tabela1[[#This Row],[TAG]]</f>
        <v/>
      </c>
      <c r="AR3676" s="27">
        <f>Tabela1[[#This Row],[PESO TOTAL]]*Tabela1[[#This Row],[MATÉRIA PRIMA]]</f>
        <v>0</v>
      </c>
      <c r="AS3676" s="28">
        <f>Tabela1[[#This Row],[PESO TOTAL]]*Tabela1[[#This Row],[PREPARAÇÃO ]]</f>
        <v>0</v>
      </c>
      <c r="AT3676" s="28">
        <f>Tabela1[[#This Row],[PESO TOTAL]]*Tabela1[[#This Row],[CALDEIRARIA]]</f>
        <v>0</v>
      </c>
      <c r="AU3676" s="28">
        <f>Tabela1[[#This Row],[PESO TOTAL]]*Tabela1[[#This Row],[SOLDA]]</f>
        <v>0</v>
      </c>
      <c r="AV3676" s="28">
        <f>Tabela1[[#This Row],[PESO TOTAL]]*Tabela1[[#This Row],[ACABAMENTO]]</f>
        <v>0</v>
      </c>
      <c r="AW3676" s="28">
        <f>Tabela1[[#This Row],[PESO TOTAL]]*Tabela1[[#This Row],[PRONTO ACABADO]]</f>
        <v>0</v>
      </c>
      <c r="AX3676" s="29">
        <f>Tabela1[[#This Row],[PESO TOTAL]]*Tabela1[[#This Row],[EXPEDIÇÃO ]]</f>
        <v>0</v>
      </c>
      <c r="AY3676" s="28" t="str">
        <f>Tabela1[[#This Row],[PEDIDO]]&amp;Tabela1[[#This Row],[PRODUTO]]</f>
        <v/>
      </c>
      <c r="AZ3676" s="44">
        <f>IF(AF3676="",0,IF(ISTEXT(AF3676),H3676*VALUE(SUBSTITUTE(AF3676,"%",""))/100,H3676*AF3676))-Tabela1[[#This Row],[PRONTO ACABADO2]]</f>
        <v>0</v>
      </c>
      <c r="BA3676" s="44">
        <f>IF(AG3676="",0,IF(ISTEXT(AG3676),H3676*VALUE(SUBSTITUTE(AG3676,"%",""))/100,H3676*AG3676))-Tabela1[[#This Row],[PESO EXPEDIDO2]]</f>
        <v>0</v>
      </c>
      <c r="BB3676" s="44">
        <f t="shared" si="486"/>
        <v>0</v>
      </c>
      <c r="BC3676" s="44">
        <f t="shared" si="487"/>
        <v>0</v>
      </c>
      <c r="BD3676" s="165"/>
    </row>
    <row r="3677" spans="1:56" ht="15.75" hidden="1" customHeight="1" x14ac:dyDescent="0.25">
      <c r="A3677" s="6"/>
      <c r="B3677" s="22"/>
      <c r="C3677" s="7"/>
      <c r="D3677" s="46"/>
      <c r="E3677" s="7"/>
      <c r="F3677" s="7"/>
      <c r="G3677" s="24"/>
      <c r="H3677" s="41">
        <f>Tabela1[[#This Row],[PESO UNI]]*Tabela1[[#This Row],[QTE]]</f>
        <v>0</v>
      </c>
      <c r="I3677" s="7"/>
      <c r="J3677" s="8"/>
      <c r="K3677" s="8"/>
      <c r="L3677" s="9"/>
      <c r="M3677" s="10"/>
      <c r="N3677" s="11"/>
      <c r="O3677" s="12"/>
      <c r="P3677" s="13"/>
      <c r="Q3677" s="14">
        <f>Tabela1[[#This Row],[QTDE/ Fabricação]]-Tabela1[[#This Row],[QTE]]</f>
        <v>0</v>
      </c>
      <c r="R3677" s="19">
        <f t="shared" si="482"/>
        <v>0</v>
      </c>
      <c r="S3677" s="19">
        <f t="shared" si="481"/>
        <v>0</v>
      </c>
      <c r="T3677" s="20">
        <f t="shared" si="483"/>
        <v>0</v>
      </c>
      <c r="U3677" s="17">
        <f>IFERROR(SUMIF('LISTA DE EMBARQUE'!B:B,MICRO!E:E,'LISTA DE EMBARQUE'!G:G),"")</f>
        <v>0</v>
      </c>
      <c r="V3677" s="12" t="str">
        <f>IFERROR(VLOOKUP(Tabela1[[#This Row],[COD.MDE]],'LISTA DE EMBARQUE'!B:L,11,0),"")</f>
        <v/>
      </c>
      <c r="W3677" s="13" t="str">
        <f>IFERROR(COUNTIF(#REF!,Tabela1[[#This Row],[Colunas5]]),"")</f>
        <v/>
      </c>
      <c r="X3677" s="14">
        <f>Tabela1[[#This Row],[QIANTIDADE EXPEDIDA]]*Tabela1[[#This Row],[PESO UNI]]</f>
        <v>0</v>
      </c>
      <c r="Y3677" s="14">
        <f t="shared" si="484"/>
        <v>0</v>
      </c>
      <c r="Z3677" s="21">
        <f>Tabela1[[#This Row],[PESO TOTAL]]-Tabela1[[#This Row],[Peso Expedido]]</f>
        <v>0</v>
      </c>
      <c r="AA3677" s="18"/>
      <c r="AB3677" s="15"/>
      <c r="AC3677" s="15"/>
      <c r="AD3677" s="15"/>
      <c r="AE3677" s="15"/>
      <c r="AF3677" s="15"/>
      <c r="AG3677" s="15"/>
      <c r="AH3677" s="15"/>
      <c r="AI3677" s="40" t="str">
        <f t="shared" si="488"/>
        <v>ok</v>
      </c>
      <c r="AJ3677" s="5"/>
      <c r="AK3677" t="str">
        <f>Tabela1[[#This Row],[Coluna1]]&amp;Tabela1[[#This Row],[PEDIDO]]</f>
        <v/>
      </c>
      <c r="AL3677"/>
      <c r="AM3677"/>
      <c r="AN3677"/>
      <c r="AO3677" t="str">
        <f t="shared" si="485"/>
        <v>/</v>
      </c>
      <c r="AP3677" t="str">
        <f>Tabela1[[#This Row],[TAG]]&amp;Tabela1[[#This Row],[PEDIDO]]&amp;Tabela1[[#This Row],[PRODUTO]]</f>
        <v/>
      </c>
      <c r="AQ3677" s="23" t="str">
        <f>Tabela1[[#This Row],[PRODUTO]]&amp;Tabela1[[#This Row],[TAG]]</f>
        <v/>
      </c>
      <c r="AR3677" s="27">
        <f>Tabela1[[#This Row],[PESO TOTAL]]*Tabela1[[#This Row],[MATÉRIA PRIMA]]</f>
        <v>0</v>
      </c>
      <c r="AS3677" s="28">
        <f>Tabela1[[#This Row],[PESO TOTAL]]*Tabela1[[#This Row],[PREPARAÇÃO ]]</f>
        <v>0</v>
      </c>
      <c r="AT3677" s="28">
        <f>Tabela1[[#This Row],[PESO TOTAL]]*Tabela1[[#This Row],[CALDEIRARIA]]</f>
        <v>0</v>
      </c>
      <c r="AU3677" s="28">
        <f>Tabela1[[#This Row],[PESO TOTAL]]*Tabela1[[#This Row],[SOLDA]]</f>
        <v>0</v>
      </c>
      <c r="AV3677" s="28">
        <f>Tabela1[[#This Row],[PESO TOTAL]]*Tabela1[[#This Row],[ACABAMENTO]]</f>
        <v>0</v>
      </c>
      <c r="AW3677" s="28">
        <f>Tabela1[[#This Row],[PESO TOTAL]]*Tabela1[[#This Row],[PRONTO ACABADO]]</f>
        <v>0</v>
      </c>
      <c r="AX3677" s="29">
        <f>Tabela1[[#This Row],[PESO TOTAL]]*Tabela1[[#This Row],[EXPEDIÇÃO ]]</f>
        <v>0</v>
      </c>
      <c r="AY3677" s="28" t="str">
        <f>Tabela1[[#This Row],[PEDIDO]]&amp;Tabela1[[#This Row],[PRODUTO]]</f>
        <v/>
      </c>
      <c r="AZ3677" s="44">
        <f>IF(AF3677="",0,IF(ISTEXT(AF3677),H3677*VALUE(SUBSTITUTE(AF3677,"%",""))/100,H3677*AF3677))-Tabela1[[#This Row],[PRONTO ACABADO2]]</f>
        <v>0</v>
      </c>
      <c r="BA3677" s="44">
        <f>IF(AG3677="",0,IF(ISTEXT(AG3677),H3677*VALUE(SUBSTITUTE(AG3677,"%",""))/100,H3677*AG3677))-Tabela1[[#This Row],[PESO EXPEDIDO2]]</f>
        <v>0</v>
      </c>
      <c r="BB3677" s="44">
        <f t="shared" si="486"/>
        <v>0</v>
      </c>
      <c r="BC3677" s="44">
        <f t="shared" si="487"/>
        <v>0</v>
      </c>
      <c r="BD3677" s="165"/>
    </row>
    <row r="3678" spans="1:56" ht="15.75" hidden="1" customHeight="1" x14ac:dyDescent="0.25">
      <c r="A3678" s="6"/>
      <c r="B3678" s="22"/>
      <c r="C3678" s="7"/>
      <c r="D3678" s="46"/>
      <c r="E3678" s="7"/>
      <c r="F3678" s="7"/>
      <c r="G3678" s="24"/>
      <c r="H3678" s="41">
        <f>Tabela1[[#This Row],[PESO UNI]]*Tabela1[[#This Row],[QTE]]</f>
        <v>0</v>
      </c>
      <c r="I3678" s="7"/>
      <c r="J3678" s="8"/>
      <c r="K3678" s="8"/>
      <c r="L3678" s="9"/>
      <c r="M3678" s="10"/>
      <c r="N3678" s="11"/>
      <c r="O3678" s="12"/>
      <c r="P3678" s="13"/>
      <c r="Q3678" s="14">
        <f>Tabela1[[#This Row],[QTDE/ Fabricação]]-Tabela1[[#This Row],[QTE]]</f>
        <v>0</v>
      </c>
      <c r="R3678" s="19">
        <f t="shared" si="482"/>
        <v>0</v>
      </c>
      <c r="S3678" s="19">
        <f t="shared" si="481"/>
        <v>0</v>
      </c>
      <c r="T3678" s="20">
        <f t="shared" si="483"/>
        <v>0</v>
      </c>
      <c r="U3678" s="17">
        <f>IFERROR(SUMIF('LISTA DE EMBARQUE'!B:B,MICRO!E:E,'LISTA DE EMBARQUE'!G:G),"")</f>
        <v>0</v>
      </c>
      <c r="V3678" s="12" t="str">
        <f>IFERROR(VLOOKUP(Tabela1[[#This Row],[COD.MDE]],'LISTA DE EMBARQUE'!B:L,11,0),"")</f>
        <v/>
      </c>
      <c r="W3678" s="13" t="str">
        <f>IFERROR(COUNTIF(#REF!,Tabela1[[#This Row],[Colunas5]]),"")</f>
        <v/>
      </c>
      <c r="X3678" s="14">
        <f>Tabela1[[#This Row],[QIANTIDADE EXPEDIDA]]*Tabela1[[#This Row],[PESO UNI]]</f>
        <v>0</v>
      </c>
      <c r="Y3678" s="14">
        <f t="shared" si="484"/>
        <v>0</v>
      </c>
      <c r="Z3678" s="21">
        <f>Tabela1[[#This Row],[PESO TOTAL]]-Tabela1[[#This Row],[Peso Expedido]]</f>
        <v>0</v>
      </c>
      <c r="AA3678" s="18"/>
      <c r="AB3678" s="15"/>
      <c r="AC3678" s="15"/>
      <c r="AD3678" s="15"/>
      <c r="AE3678" s="15"/>
      <c r="AF3678" s="15"/>
      <c r="AG3678" s="15"/>
      <c r="AH3678" s="15"/>
      <c r="AI3678" s="40" t="str">
        <f t="shared" si="488"/>
        <v>ok</v>
      </c>
      <c r="AJ3678" s="5"/>
      <c r="AK3678" t="str">
        <f>Tabela1[[#This Row],[Coluna1]]&amp;Tabela1[[#This Row],[PEDIDO]]</f>
        <v/>
      </c>
      <c r="AL3678"/>
      <c r="AM3678"/>
      <c r="AN3678"/>
      <c r="AO3678" t="str">
        <f t="shared" si="485"/>
        <v>/</v>
      </c>
      <c r="AP3678" t="str">
        <f>Tabela1[[#This Row],[TAG]]&amp;Tabela1[[#This Row],[PEDIDO]]&amp;Tabela1[[#This Row],[PRODUTO]]</f>
        <v/>
      </c>
      <c r="AQ3678" s="23" t="str">
        <f>Tabela1[[#This Row],[PRODUTO]]&amp;Tabela1[[#This Row],[TAG]]</f>
        <v/>
      </c>
      <c r="AR3678" s="27">
        <f>Tabela1[[#This Row],[PESO TOTAL]]*Tabela1[[#This Row],[MATÉRIA PRIMA]]</f>
        <v>0</v>
      </c>
      <c r="AS3678" s="28">
        <f>Tabela1[[#This Row],[PESO TOTAL]]*Tabela1[[#This Row],[PREPARAÇÃO ]]</f>
        <v>0</v>
      </c>
      <c r="AT3678" s="28">
        <f>Tabela1[[#This Row],[PESO TOTAL]]*Tabela1[[#This Row],[CALDEIRARIA]]</f>
        <v>0</v>
      </c>
      <c r="AU3678" s="28">
        <f>Tabela1[[#This Row],[PESO TOTAL]]*Tabela1[[#This Row],[SOLDA]]</f>
        <v>0</v>
      </c>
      <c r="AV3678" s="28">
        <f>Tabela1[[#This Row],[PESO TOTAL]]*Tabela1[[#This Row],[ACABAMENTO]]</f>
        <v>0</v>
      </c>
      <c r="AW3678" s="28">
        <f>Tabela1[[#This Row],[PESO TOTAL]]*Tabela1[[#This Row],[PRONTO ACABADO]]</f>
        <v>0</v>
      </c>
      <c r="AX3678" s="29">
        <f>Tabela1[[#This Row],[PESO TOTAL]]*Tabela1[[#This Row],[EXPEDIÇÃO ]]</f>
        <v>0</v>
      </c>
      <c r="AY3678" s="28" t="str">
        <f>Tabela1[[#This Row],[PEDIDO]]&amp;Tabela1[[#This Row],[PRODUTO]]</f>
        <v/>
      </c>
      <c r="AZ3678" s="44">
        <f>IF(AF3678="",0,IF(ISTEXT(AF3678),H3678*VALUE(SUBSTITUTE(AF3678,"%",""))/100,H3678*AF3678))-Tabela1[[#This Row],[PRONTO ACABADO2]]</f>
        <v>0</v>
      </c>
      <c r="BA3678" s="44">
        <f>IF(AG3678="",0,IF(ISTEXT(AG3678),H3678*VALUE(SUBSTITUTE(AG3678,"%",""))/100,H3678*AG3678))-Tabela1[[#This Row],[PESO EXPEDIDO2]]</f>
        <v>0</v>
      </c>
      <c r="BB3678" s="44">
        <f t="shared" si="486"/>
        <v>0</v>
      </c>
      <c r="BC3678" s="44">
        <f t="shared" si="487"/>
        <v>0</v>
      </c>
      <c r="BD3678" s="165"/>
    </row>
    <row r="3679" spans="1:56" ht="15.75" hidden="1" customHeight="1" x14ac:dyDescent="0.25">
      <c r="A3679" s="6"/>
      <c r="B3679" s="22"/>
      <c r="C3679" s="7"/>
      <c r="D3679" s="46"/>
      <c r="E3679" s="7"/>
      <c r="F3679" s="7"/>
      <c r="G3679" s="24"/>
      <c r="H3679" s="41">
        <f>Tabela1[[#This Row],[PESO UNI]]*Tabela1[[#This Row],[QTE]]</f>
        <v>0</v>
      </c>
      <c r="I3679" s="7"/>
      <c r="J3679" s="8"/>
      <c r="K3679" s="8"/>
      <c r="L3679" s="9"/>
      <c r="M3679" s="10"/>
      <c r="N3679" s="11"/>
      <c r="O3679" s="12"/>
      <c r="P3679" s="13"/>
      <c r="Q3679" s="14">
        <f>Tabela1[[#This Row],[QTDE/ Fabricação]]-Tabela1[[#This Row],[QTE]]</f>
        <v>0</v>
      </c>
      <c r="R3679" s="19">
        <f t="shared" si="482"/>
        <v>0</v>
      </c>
      <c r="S3679" s="19">
        <f t="shared" si="481"/>
        <v>0</v>
      </c>
      <c r="T3679" s="20">
        <f t="shared" si="483"/>
        <v>0</v>
      </c>
      <c r="U3679" s="17">
        <f>IFERROR(SUMIF('LISTA DE EMBARQUE'!B:B,MICRO!E:E,'LISTA DE EMBARQUE'!G:G),"")</f>
        <v>0</v>
      </c>
      <c r="V3679" s="12" t="str">
        <f>IFERROR(VLOOKUP(Tabela1[[#This Row],[COD.MDE]],'LISTA DE EMBARQUE'!B:L,11,0),"")</f>
        <v/>
      </c>
      <c r="W3679" s="13" t="str">
        <f>IFERROR(COUNTIF(#REF!,Tabela1[[#This Row],[Colunas5]]),"")</f>
        <v/>
      </c>
      <c r="X3679" s="14">
        <f>Tabela1[[#This Row],[QIANTIDADE EXPEDIDA]]*Tabela1[[#This Row],[PESO UNI]]</f>
        <v>0</v>
      </c>
      <c r="Y3679" s="14">
        <f t="shared" si="484"/>
        <v>0</v>
      </c>
      <c r="Z3679" s="21">
        <f>Tabela1[[#This Row],[PESO TOTAL]]-Tabela1[[#This Row],[Peso Expedido]]</f>
        <v>0</v>
      </c>
      <c r="AA3679" s="18"/>
      <c r="AB3679" s="15"/>
      <c r="AC3679" s="15"/>
      <c r="AD3679" s="15"/>
      <c r="AE3679" s="15"/>
      <c r="AF3679" s="15"/>
      <c r="AG3679" s="15"/>
      <c r="AH3679" s="15"/>
      <c r="AI3679" s="40" t="str">
        <f t="shared" si="488"/>
        <v>ok</v>
      </c>
      <c r="AJ3679" s="5"/>
      <c r="AK3679" t="str">
        <f>Tabela1[[#This Row],[Coluna1]]&amp;Tabela1[[#This Row],[PEDIDO]]</f>
        <v/>
      </c>
      <c r="AL3679"/>
      <c r="AM3679"/>
      <c r="AN3679"/>
      <c r="AO3679" t="str">
        <f t="shared" si="485"/>
        <v>/</v>
      </c>
      <c r="AP3679" t="str">
        <f>Tabela1[[#This Row],[TAG]]&amp;Tabela1[[#This Row],[PEDIDO]]&amp;Tabela1[[#This Row],[PRODUTO]]</f>
        <v/>
      </c>
      <c r="AQ3679" s="23" t="str">
        <f>Tabela1[[#This Row],[PRODUTO]]&amp;Tabela1[[#This Row],[TAG]]</f>
        <v/>
      </c>
      <c r="AR3679" s="27">
        <f>Tabela1[[#This Row],[PESO TOTAL]]*Tabela1[[#This Row],[MATÉRIA PRIMA]]</f>
        <v>0</v>
      </c>
      <c r="AS3679" s="28">
        <f>Tabela1[[#This Row],[PESO TOTAL]]*Tabela1[[#This Row],[PREPARAÇÃO ]]</f>
        <v>0</v>
      </c>
      <c r="AT3679" s="28">
        <f>Tabela1[[#This Row],[PESO TOTAL]]*Tabela1[[#This Row],[CALDEIRARIA]]</f>
        <v>0</v>
      </c>
      <c r="AU3679" s="28">
        <f>Tabela1[[#This Row],[PESO TOTAL]]*Tabela1[[#This Row],[SOLDA]]</f>
        <v>0</v>
      </c>
      <c r="AV3679" s="28">
        <f>Tabela1[[#This Row],[PESO TOTAL]]*Tabela1[[#This Row],[ACABAMENTO]]</f>
        <v>0</v>
      </c>
      <c r="AW3679" s="28">
        <f>Tabela1[[#This Row],[PESO TOTAL]]*Tabela1[[#This Row],[PRONTO ACABADO]]</f>
        <v>0</v>
      </c>
      <c r="AX3679" s="29">
        <f>Tabela1[[#This Row],[PESO TOTAL]]*Tabela1[[#This Row],[EXPEDIÇÃO ]]</f>
        <v>0</v>
      </c>
      <c r="AY3679" s="28" t="str">
        <f>Tabela1[[#This Row],[PEDIDO]]&amp;Tabela1[[#This Row],[PRODUTO]]</f>
        <v/>
      </c>
      <c r="AZ3679" s="44">
        <f>IF(AF3679="",0,IF(ISTEXT(AF3679),H3679*VALUE(SUBSTITUTE(AF3679,"%",""))/100,H3679*AF3679))-Tabela1[[#This Row],[PRONTO ACABADO2]]</f>
        <v>0</v>
      </c>
      <c r="BA3679" s="44">
        <f>IF(AG3679="",0,IF(ISTEXT(AG3679),H3679*VALUE(SUBSTITUTE(AG3679,"%",""))/100,H3679*AG3679))-Tabela1[[#This Row],[PESO EXPEDIDO2]]</f>
        <v>0</v>
      </c>
      <c r="BB3679" s="44">
        <f t="shared" si="486"/>
        <v>0</v>
      </c>
      <c r="BC3679" s="44">
        <f t="shared" si="487"/>
        <v>0</v>
      </c>
      <c r="BD3679" s="165"/>
    </row>
    <row r="3680" spans="1:56" ht="15.75" hidden="1" customHeight="1" x14ac:dyDescent="0.25">
      <c r="A3680" s="6"/>
      <c r="B3680" s="22"/>
      <c r="C3680" s="7"/>
      <c r="D3680" s="46"/>
      <c r="E3680" s="7"/>
      <c r="F3680" s="7"/>
      <c r="G3680" s="24"/>
      <c r="H3680" s="41">
        <f>Tabela1[[#This Row],[PESO UNI]]*Tabela1[[#This Row],[QTE]]</f>
        <v>0</v>
      </c>
      <c r="I3680" s="7"/>
      <c r="J3680" s="8"/>
      <c r="K3680" s="8"/>
      <c r="L3680" s="9"/>
      <c r="M3680" s="10"/>
      <c r="N3680" s="11"/>
      <c r="O3680" s="12"/>
      <c r="P3680" s="13"/>
      <c r="Q3680" s="14">
        <f>Tabela1[[#This Row],[QTDE/ Fabricação]]-Tabela1[[#This Row],[QTE]]</f>
        <v>0</v>
      </c>
      <c r="R3680" s="19">
        <f t="shared" si="482"/>
        <v>0</v>
      </c>
      <c r="S3680" s="19">
        <f t="shared" si="481"/>
        <v>0</v>
      </c>
      <c r="T3680" s="20">
        <f t="shared" si="483"/>
        <v>0</v>
      </c>
      <c r="U3680" s="17">
        <f>IFERROR(SUMIF('LISTA DE EMBARQUE'!B:B,MICRO!E:E,'LISTA DE EMBARQUE'!G:G),"")</f>
        <v>0</v>
      </c>
      <c r="V3680" s="12" t="str">
        <f>IFERROR(VLOOKUP(Tabela1[[#This Row],[COD.MDE]],'LISTA DE EMBARQUE'!B:L,11,0),"")</f>
        <v/>
      </c>
      <c r="W3680" s="13" t="str">
        <f>IFERROR(COUNTIF(#REF!,Tabela1[[#This Row],[Colunas5]]),"")</f>
        <v/>
      </c>
      <c r="X3680" s="14">
        <f>Tabela1[[#This Row],[QIANTIDADE EXPEDIDA]]*Tabela1[[#This Row],[PESO UNI]]</f>
        <v>0</v>
      </c>
      <c r="Y3680" s="14">
        <f t="shared" si="484"/>
        <v>0</v>
      </c>
      <c r="Z3680" s="21">
        <f>Tabela1[[#This Row],[PESO TOTAL]]-Tabela1[[#This Row],[Peso Expedido]]</f>
        <v>0</v>
      </c>
      <c r="AA3680" s="18"/>
      <c r="AB3680" s="15"/>
      <c r="AC3680" s="15"/>
      <c r="AD3680" s="15"/>
      <c r="AE3680" s="15"/>
      <c r="AF3680" s="15"/>
      <c r="AG3680" s="15"/>
      <c r="AH3680" s="15"/>
      <c r="AI3680" s="40" t="str">
        <f t="shared" si="488"/>
        <v>ok</v>
      </c>
      <c r="AJ3680" s="5"/>
      <c r="AK3680" t="str">
        <f>Tabela1[[#This Row],[Coluna1]]&amp;Tabela1[[#This Row],[PEDIDO]]</f>
        <v/>
      </c>
      <c r="AL3680"/>
      <c r="AM3680"/>
      <c r="AN3680"/>
      <c r="AO3680" t="str">
        <f t="shared" si="485"/>
        <v>/</v>
      </c>
      <c r="AP3680" t="str">
        <f>Tabela1[[#This Row],[TAG]]&amp;Tabela1[[#This Row],[PEDIDO]]&amp;Tabela1[[#This Row],[PRODUTO]]</f>
        <v/>
      </c>
      <c r="AQ3680" s="23" t="str">
        <f>Tabela1[[#This Row],[PRODUTO]]&amp;Tabela1[[#This Row],[TAG]]</f>
        <v/>
      </c>
      <c r="AR3680" s="27">
        <f>Tabela1[[#This Row],[PESO TOTAL]]*Tabela1[[#This Row],[MATÉRIA PRIMA]]</f>
        <v>0</v>
      </c>
      <c r="AS3680" s="28">
        <f>Tabela1[[#This Row],[PESO TOTAL]]*Tabela1[[#This Row],[PREPARAÇÃO ]]</f>
        <v>0</v>
      </c>
      <c r="AT3680" s="28">
        <f>Tabela1[[#This Row],[PESO TOTAL]]*Tabela1[[#This Row],[CALDEIRARIA]]</f>
        <v>0</v>
      </c>
      <c r="AU3680" s="28">
        <f>Tabela1[[#This Row],[PESO TOTAL]]*Tabela1[[#This Row],[SOLDA]]</f>
        <v>0</v>
      </c>
      <c r="AV3680" s="28">
        <f>Tabela1[[#This Row],[PESO TOTAL]]*Tabela1[[#This Row],[ACABAMENTO]]</f>
        <v>0</v>
      </c>
      <c r="AW3680" s="28">
        <f>Tabela1[[#This Row],[PESO TOTAL]]*Tabela1[[#This Row],[PRONTO ACABADO]]</f>
        <v>0</v>
      </c>
      <c r="AX3680" s="29">
        <f>Tabela1[[#This Row],[PESO TOTAL]]*Tabela1[[#This Row],[EXPEDIÇÃO ]]</f>
        <v>0</v>
      </c>
      <c r="AY3680" s="28" t="str">
        <f>Tabela1[[#This Row],[PEDIDO]]&amp;Tabela1[[#This Row],[PRODUTO]]</f>
        <v/>
      </c>
      <c r="AZ3680" s="44">
        <f>IF(AF3680="",0,IF(ISTEXT(AF3680),H3680*VALUE(SUBSTITUTE(AF3680,"%",""))/100,H3680*AF3680))-Tabela1[[#This Row],[PRONTO ACABADO2]]</f>
        <v>0</v>
      </c>
      <c r="BA3680" s="44">
        <f>IF(AG3680="",0,IF(ISTEXT(AG3680),H3680*VALUE(SUBSTITUTE(AG3680,"%",""))/100,H3680*AG3680))-Tabela1[[#This Row],[PESO EXPEDIDO2]]</f>
        <v>0</v>
      </c>
      <c r="BB3680" s="44">
        <f t="shared" si="486"/>
        <v>0</v>
      </c>
      <c r="BC3680" s="44">
        <f t="shared" si="487"/>
        <v>0</v>
      </c>
      <c r="BD3680" s="165"/>
    </row>
    <row r="3681" spans="1:56" ht="15.75" hidden="1" customHeight="1" x14ac:dyDescent="0.25">
      <c r="A3681" s="6"/>
      <c r="B3681" s="22"/>
      <c r="C3681" s="7"/>
      <c r="D3681" s="46"/>
      <c r="E3681" s="7"/>
      <c r="F3681" s="7"/>
      <c r="G3681" s="24"/>
      <c r="H3681" s="41">
        <f>Tabela1[[#This Row],[PESO UNI]]*Tabela1[[#This Row],[QTE]]</f>
        <v>0</v>
      </c>
      <c r="I3681" s="7"/>
      <c r="J3681" s="8"/>
      <c r="K3681" s="8"/>
      <c r="L3681" s="9"/>
      <c r="M3681" s="10"/>
      <c r="N3681" s="11"/>
      <c r="O3681" s="12"/>
      <c r="P3681" s="13"/>
      <c r="Q3681" s="14">
        <f>Tabela1[[#This Row],[QTDE/ Fabricação]]-Tabela1[[#This Row],[QTE]]</f>
        <v>0</v>
      </c>
      <c r="R3681" s="19">
        <f t="shared" si="482"/>
        <v>0</v>
      </c>
      <c r="S3681" s="19">
        <f t="shared" si="481"/>
        <v>0</v>
      </c>
      <c r="T3681" s="20">
        <f t="shared" si="483"/>
        <v>0</v>
      </c>
      <c r="U3681" s="17">
        <f>IFERROR(SUMIF('LISTA DE EMBARQUE'!B:B,MICRO!E:E,'LISTA DE EMBARQUE'!G:G),"")</f>
        <v>0</v>
      </c>
      <c r="V3681" s="12" t="str">
        <f>IFERROR(VLOOKUP(Tabela1[[#This Row],[COD.MDE]],'LISTA DE EMBARQUE'!B:L,11,0),"")</f>
        <v/>
      </c>
      <c r="W3681" s="13" t="str">
        <f>IFERROR(COUNTIF(#REF!,Tabela1[[#This Row],[Colunas5]]),"")</f>
        <v/>
      </c>
      <c r="X3681" s="14">
        <f>Tabela1[[#This Row],[QIANTIDADE EXPEDIDA]]*Tabela1[[#This Row],[PESO UNI]]</f>
        <v>0</v>
      </c>
      <c r="Y3681" s="14">
        <f t="shared" si="484"/>
        <v>0</v>
      </c>
      <c r="Z3681" s="21">
        <f>Tabela1[[#This Row],[PESO TOTAL]]-Tabela1[[#This Row],[Peso Expedido]]</f>
        <v>0</v>
      </c>
      <c r="AA3681" s="18"/>
      <c r="AB3681" s="15"/>
      <c r="AC3681" s="15"/>
      <c r="AD3681" s="15"/>
      <c r="AE3681" s="15"/>
      <c r="AF3681" s="15"/>
      <c r="AG3681" s="15"/>
      <c r="AH3681" s="15"/>
      <c r="AI3681" s="40" t="str">
        <f t="shared" si="488"/>
        <v>ok</v>
      </c>
      <c r="AJ3681" s="5"/>
      <c r="AK3681" t="str">
        <f>Tabela1[[#This Row],[Coluna1]]&amp;Tabela1[[#This Row],[PEDIDO]]</f>
        <v/>
      </c>
      <c r="AL3681"/>
      <c r="AM3681"/>
      <c r="AN3681"/>
      <c r="AO3681" t="str">
        <f t="shared" si="485"/>
        <v>/</v>
      </c>
      <c r="AP3681" t="str">
        <f>Tabela1[[#This Row],[TAG]]&amp;Tabela1[[#This Row],[PEDIDO]]&amp;Tabela1[[#This Row],[PRODUTO]]</f>
        <v/>
      </c>
      <c r="AQ3681" s="23" t="str">
        <f>Tabela1[[#This Row],[PRODUTO]]&amp;Tabela1[[#This Row],[TAG]]</f>
        <v/>
      </c>
      <c r="AR3681" s="27">
        <f>Tabela1[[#This Row],[PESO TOTAL]]*Tabela1[[#This Row],[MATÉRIA PRIMA]]</f>
        <v>0</v>
      </c>
      <c r="AS3681" s="28">
        <f>Tabela1[[#This Row],[PESO TOTAL]]*Tabela1[[#This Row],[PREPARAÇÃO ]]</f>
        <v>0</v>
      </c>
      <c r="AT3681" s="28">
        <f>Tabela1[[#This Row],[PESO TOTAL]]*Tabela1[[#This Row],[CALDEIRARIA]]</f>
        <v>0</v>
      </c>
      <c r="AU3681" s="28">
        <f>Tabela1[[#This Row],[PESO TOTAL]]*Tabela1[[#This Row],[SOLDA]]</f>
        <v>0</v>
      </c>
      <c r="AV3681" s="28">
        <f>Tabela1[[#This Row],[PESO TOTAL]]*Tabela1[[#This Row],[ACABAMENTO]]</f>
        <v>0</v>
      </c>
      <c r="AW3681" s="28">
        <f>Tabela1[[#This Row],[PESO TOTAL]]*Tabela1[[#This Row],[PRONTO ACABADO]]</f>
        <v>0</v>
      </c>
      <c r="AX3681" s="29">
        <f>Tabela1[[#This Row],[PESO TOTAL]]*Tabela1[[#This Row],[EXPEDIÇÃO ]]</f>
        <v>0</v>
      </c>
      <c r="AY3681" s="28" t="str">
        <f>Tabela1[[#This Row],[PEDIDO]]&amp;Tabela1[[#This Row],[PRODUTO]]</f>
        <v/>
      </c>
      <c r="AZ3681" s="44">
        <f>IF(AF3681="",0,IF(ISTEXT(AF3681),H3681*VALUE(SUBSTITUTE(AF3681,"%",""))/100,H3681*AF3681))-Tabela1[[#This Row],[PRONTO ACABADO2]]</f>
        <v>0</v>
      </c>
      <c r="BA3681" s="44">
        <f>IF(AG3681="",0,IF(ISTEXT(AG3681),H3681*VALUE(SUBSTITUTE(AG3681,"%",""))/100,H3681*AG3681))-Tabela1[[#This Row],[PESO EXPEDIDO2]]</f>
        <v>0</v>
      </c>
      <c r="BB3681" s="44">
        <f t="shared" si="486"/>
        <v>0</v>
      </c>
      <c r="BC3681" s="44">
        <f t="shared" si="487"/>
        <v>0</v>
      </c>
      <c r="BD3681" s="165"/>
    </row>
    <row r="3682" spans="1:56" ht="15.75" hidden="1" customHeight="1" x14ac:dyDescent="0.25">
      <c r="A3682" s="6"/>
      <c r="B3682" s="22"/>
      <c r="C3682" s="7"/>
      <c r="D3682" s="46"/>
      <c r="E3682" s="7"/>
      <c r="F3682" s="7"/>
      <c r="G3682" s="24"/>
      <c r="H3682" s="41">
        <f>Tabela1[[#This Row],[PESO UNI]]*Tabela1[[#This Row],[QTE]]</f>
        <v>0</v>
      </c>
      <c r="I3682" s="7"/>
      <c r="J3682" s="8"/>
      <c r="K3682" s="8"/>
      <c r="L3682" s="9"/>
      <c r="M3682" s="10"/>
      <c r="N3682" s="11"/>
      <c r="O3682" s="12"/>
      <c r="P3682" s="13"/>
      <c r="Q3682" s="14">
        <f>Tabela1[[#This Row],[QTDE/ Fabricação]]-Tabela1[[#This Row],[QTE]]</f>
        <v>0</v>
      </c>
      <c r="R3682" s="19">
        <f t="shared" si="482"/>
        <v>0</v>
      </c>
      <c r="S3682" s="19">
        <f t="shared" si="481"/>
        <v>0</v>
      </c>
      <c r="T3682" s="20">
        <f t="shared" si="483"/>
        <v>0</v>
      </c>
      <c r="U3682" s="17">
        <f>IFERROR(SUMIF('LISTA DE EMBARQUE'!B:B,MICRO!E:E,'LISTA DE EMBARQUE'!G:G),"")</f>
        <v>0</v>
      </c>
      <c r="V3682" s="12" t="str">
        <f>IFERROR(VLOOKUP(Tabela1[[#This Row],[COD.MDE]],'LISTA DE EMBARQUE'!B:L,11,0),"")</f>
        <v/>
      </c>
      <c r="W3682" s="13" t="str">
        <f>IFERROR(COUNTIF(#REF!,Tabela1[[#This Row],[Colunas5]]),"")</f>
        <v/>
      </c>
      <c r="X3682" s="14">
        <f>Tabela1[[#This Row],[QIANTIDADE EXPEDIDA]]*Tabela1[[#This Row],[PESO UNI]]</f>
        <v>0</v>
      </c>
      <c r="Y3682" s="14">
        <f t="shared" si="484"/>
        <v>0</v>
      </c>
      <c r="Z3682" s="21">
        <f>Tabela1[[#This Row],[PESO TOTAL]]-Tabela1[[#This Row],[Peso Expedido]]</f>
        <v>0</v>
      </c>
      <c r="AA3682" s="18"/>
      <c r="AB3682" s="15"/>
      <c r="AC3682" s="15"/>
      <c r="AD3682" s="15"/>
      <c r="AE3682" s="15"/>
      <c r="AF3682" s="15"/>
      <c r="AG3682" s="15"/>
      <c r="AH3682" s="15"/>
      <c r="AI3682" s="40" t="str">
        <f t="shared" si="488"/>
        <v>ok</v>
      </c>
      <c r="AJ3682" s="5"/>
      <c r="AK3682" t="str">
        <f>Tabela1[[#This Row],[Coluna1]]&amp;Tabela1[[#This Row],[PEDIDO]]</f>
        <v/>
      </c>
      <c r="AL3682"/>
      <c r="AM3682"/>
      <c r="AN3682"/>
      <c r="AO3682" t="str">
        <f t="shared" si="485"/>
        <v>/</v>
      </c>
      <c r="AP3682" t="str">
        <f>Tabela1[[#This Row],[TAG]]&amp;Tabela1[[#This Row],[PEDIDO]]&amp;Tabela1[[#This Row],[PRODUTO]]</f>
        <v/>
      </c>
      <c r="AQ3682" s="23" t="str">
        <f>Tabela1[[#This Row],[PRODUTO]]&amp;Tabela1[[#This Row],[TAG]]</f>
        <v/>
      </c>
      <c r="AR3682" s="27">
        <f>Tabela1[[#This Row],[PESO TOTAL]]*Tabela1[[#This Row],[MATÉRIA PRIMA]]</f>
        <v>0</v>
      </c>
      <c r="AS3682" s="28">
        <f>Tabela1[[#This Row],[PESO TOTAL]]*Tabela1[[#This Row],[PREPARAÇÃO ]]</f>
        <v>0</v>
      </c>
      <c r="AT3682" s="28">
        <f>Tabela1[[#This Row],[PESO TOTAL]]*Tabela1[[#This Row],[CALDEIRARIA]]</f>
        <v>0</v>
      </c>
      <c r="AU3682" s="28">
        <f>Tabela1[[#This Row],[PESO TOTAL]]*Tabela1[[#This Row],[SOLDA]]</f>
        <v>0</v>
      </c>
      <c r="AV3682" s="28">
        <f>Tabela1[[#This Row],[PESO TOTAL]]*Tabela1[[#This Row],[ACABAMENTO]]</f>
        <v>0</v>
      </c>
      <c r="AW3682" s="28">
        <f>Tabela1[[#This Row],[PESO TOTAL]]*Tabela1[[#This Row],[PRONTO ACABADO]]</f>
        <v>0</v>
      </c>
      <c r="AX3682" s="29">
        <f>Tabela1[[#This Row],[PESO TOTAL]]*Tabela1[[#This Row],[EXPEDIÇÃO ]]</f>
        <v>0</v>
      </c>
      <c r="AY3682" s="28" t="str">
        <f>Tabela1[[#This Row],[PEDIDO]]&amp;Tabela1[[#This Row],[PRODUTO]]</f>
        <v/>
      </c>
      <c r="AZ3682" s="44">
        <f>IF(AF3682="",0,IF(ISTEXT(AF3682),H3682*VALUE(SUBSTITUTE(AF3682,"%",""))/100,H3682*AF3682))-Tabela1[[#This Row],[PRONTO ACABADO2]]</f>
        <v>0</v>
      </c>
      <c r="BA3682" s="44">
        <f>IF(AG3682="",0,IF(ISTEXT(AG3682),H3682*VALUE(SUBSTITUTE(AG3682,"%",""))/100,H3682*AG3682))-Tabela1[[#This Row],[PESO EXPEDIDO2]]</f>
        <v>0</v>
      </c>
      <c r="BB3682" s="44">
        <f t="shared" si="486"/>
        <v>0</v>
      </c>
      <c r="BC3682" s="44">
        <f t="shared" si="487"/>
        <v>0</v>
      </c>
      <c r="BD3682" s="165"/>
    </row>
    <row r="3683" spans="1:56" ht="15.75" hidden="1" customHeight="1" x14ac:dyDescent="0.25">
      <c r="A3683" s="6"/>
      <c r="B3683" s="22"/>
      <c r="C3683" s="7"/>
      <c r="D3683" s="46"/>
      <c r="E3683" s="7"/>
      <c r="F3683" s="7"/>
      <c r="G3683" s="24"/>
      <c r="H3683" s="41">
        <f>Tabela1[[#This Row],[PESO UNI]]*Tabela1[[#This Row],[QTE]]</f>
        <v>0</v>
      </c>
      <c r="I3683" s="7"/>
      <c r="J3683" s="8"/>
      <c r="K3683" s="8"/>
      <c r="L3683" s="9"/>
      <c r="M3683" s="10"/>
      <c r="N3683" s="11"/>
      <c r="O3683" s="12"/>
      <c r="P3683" s="13"/>
      <c r="Q3683" s="14">
        <f>Tabela1[[#This Row],[QTDE/ Fabricação]]-Tabela1[[#This Row],[QTE]]</f>
        <v>0</v>
      </c>
      <c r="R3683" s="19">
        <f t="shared" si="482"/>
        <v>0</v>
      </c>
      <c r="S3683" s="19">
        <f t="shared" si="481"/>
        <v>0</v>
      </c>
      <c r="T3683" s="20">
        <f t="shared" si="483"/>
        <v>0</v>
      </c>
      <c r="U3683" s="17">
        <f>IFERROR(SUMIF('LISTA DE EMBARQUE'!B:B,MICRO!E:E,'LISTA DE EMBARQUE'!G:G),"")</f>
        <v>0</v>
      </c>
      <c r="V3683" s="12" t="str">
        <f>IFERROR(VLOOKUP(Tabela1[[#This Row],[COD.MDE]],'LISTA DE EMBARQUE'!B:L,11,0),"")</f>
        <v/>
      </c>
      <c r="W3683" s="13" t="str">
        <f>IFERROR(COUNTIF(#REF!,Tabela1[[#This Row],[Colunas5]]),"")</f>
        <v/>
      </c>
      <c r="X3683" s="14">
        <f>Tabela1[[#This Row],[QIANTIDADE EXPEDIDA]]*Tabela1[[#This Row],[PESO UNI]]</f>
        <v>0</v>
      </c>
      <c r="Y3683" s="14">
        <f t="shared" si="484"/>
        <v>0</v>
      </c>
      <c r="Z3683" s="21">
        <f>Tabela1[[#This Row],[PESO TOTAL]]-Tabela1[[#This Row],[Peso Expedido]]</f>
        <v>0</v>
      </c>
      <c r="AA3683" s="18"/>
      <c r="AB3683" s="15"/>
      <c r="AC3683" s="15"/>
      <c r="AD3683" s="15"/>
      <c r="AE3683" s="15"/>
      <c r="AF3683" s="15"/>
      <c r="AG3683" s="15"/>
      <c r="AH3683" s="15"/>
      <c r="AI3683" s="40" t="str">
        <f t="shared" si="488"/>
        <v>ok</v>
      </c>
      <c r="AJ3683" s="5"/>
      <c r="AK3683" t="str">
        <f>Tabela1[[#This Row],[Coluna1]]&amp;Tabela1[[#This Row],[PEDIDO]]</f>
        <v/>
      </c>
      <c r="AL3683"/>
      <c r="AM3683"/>
      <c r="AN3683"/>
      <c r="AO3683" t="str">
        <f t="shared" si="485"/>
        <v>/</v>
      </c>
      <c r="AP3683" t="str">
        <f>Tabela1[[#This Row],[TAG]]&amp;Tabela1[[#This Row],[PEDIDO]]&amp;Tabela1[[#This Row],[PRODUTO]]</f>
        <v/>
      </c>
      <c r="AQ3683" s="23" t="str">
        <f>Tabela1[[#This Row],[PRODUTO]]&amp;Tabela1[[#This Row],[TAG]]</f>
        <v/>
      </c>
      <c r="AR3683" s="27">
        <f>Tabela1[[#This Row],[PESO TOTAL]]*Tabela1[[#This Row],[MATÉRIA PRIMA]]</f>
        <v>0</v>
      </c>
      <c r="AS3683" s="28">
        <f>Tabela1[[#This Row],[PESO TOTAL]]*Tabela1[[#This Row],[PREPARAÇÃO ]]</f>
        <v>0</v>
      </c>
      <c r="AT3683" s="28">
        <f>Tabela1[[#This Row],[PESO TOTAL]]*Tabela1[[#This Row],[CALDEIRARIA]]</f>
        <v>0</v>
      </c>
      <c r="AU3683" s="28">
        <f>Tabela1[[#This Row],[PESO TOTAL]]*Tabela1[[#This Row],[SOLDA]]</f>
        <v>0</v>
      </c>
      <c r="AV3683" s="28">
        <f>Tabela1[[#This Row],[PESO TOTAL]]*Tabela1[[#This Row],[ACABAMENTO]]</f>
        <v>0</v>
      </c>
      <c r="AW3683" s="28">
        <f>Tabela1[[#This Row],[PESO TOTAL]]*Tabela1[[#This Row],[PRONTO ACABADO]]</f>
        <v>0</v>
      </c>
      <c r="AX3683" s="29">
        <f>Tabela1[[#This Row],[PESO TOTAL]]*Tabela1[[#This Row],[EXPEDIÇÃO ]]</f>
        <v>0</v>
      </c>
      <c r="AY3683" s="28" t="str">
        <f>Tabela1[[#This Row],[PEDIDO]]&amp;Tabela1[[#This Row],[PRODUTO]]</f>
        <v/>
      </c>
      <c r="AZ3683" s="44">
        <f>IF(AF3683="",0,IF(ISTEXT(AF3683),H3683*VALUE(SUBSTITUTE(AF3683,"%",""))/100,H3683*AF3683))-Tabela1[[#This Row],[PRONTO ACABADO2]]</f>
        <v>0</v>
      </c>
      <c r="BA3683" s="44">
        <f>IF(AG3683="",0,IF(ISTEXT(AG3683),H3683*VALUE(SUBSTITUTE(AG3683,"%",""))/100,H3683*AG3683))-Tabela1[[#This Row],[PESO EXPEDIDO2]]</f>
        <v>0</v>
      </c>
      <c r="BB3683" s="44">
        <f t="shared" si="486"/>
        <v>0</v>
      </c>
      <c r="BC3683" s="44">
        <f t="shared" si="487"/>
        <v>0</v>
      </c>
      <c r="BD3683" s="165"/>
    </row>
    <row r="3684" spans="1:56" ht="15.75" hidden="1" customHeight="1" x14ac:dyDescent="0.25">
      <c r="A3684" s="6"/>
      <c r="B3684" s="22"/>
      <c r="C3684" s="7"/>
      <c r="D3684" s="46"/>
      <c r="E3684" s="7"/>
      <c r="F3684" s="7"/>
      <c r="G3684" s="24"/>
      <c r="H3684" s="41">
        <f>Tabela1[[#This Row],[PESO UNI]]*Tabela1[[#This Row],[QTE]]</f>
        <v>0</v>
      </c>
      <c r="I3684" s="7"/>
      <c r="J3684" s="8"/>
      <c r="K3684" s="8"/>
      <c r="L3684" s="9"/>
      <c r="M3684" s="10"/>
      <c r="N3684" s="11"/>
      <c r="O3684" s="12"/>
      <c r="P3684" s="13"/>
      <c r="Q3684" s="14">
        <f>Tabela1[[#This Row],[QTDE/ Fabricação]]-Tabela1[[#This Row],[QTE]]</f>
        <v>0</v>
      </c>
      <c r="R3684" s="19">
        <f t="shared" si="482"/>
        <v>0</v>
      </c>
      <c r="S3684" s="19">
        <f t="shared" si="481"/>
        <v>0</v>
      </c>
      <c r="T3684" s="20">
        <f t="shared" si="483"/>
        <v>0</v>
      </c>
      <c r="U3684" s="17">
        <f>IFERROR(SUMIF('LISTA DE EMBARQUE'!B:B,MICRO!E:E,'LISTA DE EMBARQUE'!G:G),"")</f>
        <v>0</v>
      </c>
      <c r="V3684" s="12" t="str">
        <f>IFERROR(VLOOKUP(Tabela1[[#This Row],[COD.MDE]],'LISTA DE EMBARQUE'!B:L,11,0),"")</f>
        <v/>
      </c>
      <c r="W3684" s="13" t="str">
        <f>IFERROR(COUNTIF(#REF!,Tabela1[[#This Row],[Colunas5]]),"")</f>
        <v/>
      </c>
      <c r="X3684" s="14">
        <f>Tabela1[[#This Row],[QIANTIDADE EXPEDIDA]]*Tabela1[[#This Row],[PESO UNI]]</f>
        <v>0</v>
      </c>
      <c r="Y3684" s="14">
        <f t="shared" si="484"/>
        <v>0</v>
      </c>
      <c r="Z3684" s="21">
        <f>Tabela1[[#This Row],[PESO TOTAL]]-Tabela1[[#This Row],[Peso Expedido]]</f>
        <v>0</v>
      </c>
      <c r="AA3684" s="18"/>
      <c r="AB3684" s="15"/>
      <c r="AC3684" s="15"/>
      <c r="AD3684" s="15"/>
      <c r="AE3684" s="15"/>
      <c r="AF3684" s="15"/>
      <c r="AG3684" s="15"/>
      <c r="AH3684" s="15"/>
      <c r="AI3684" s="40" t="str">
        <f t="shared" si="488"/>
        <v>ok</v>
      </c>
      <c r="AJ3684" s="5"/>
      <c r="AK3684" t="str">
        <f>Tabela1[[#This Row],[Coluna1]]&amp;Tabela1[[#This Row],[PEDIDO]]</f>
        <v/>
      </c>
      <c r="AL3684"/>
      <c r="AM3684"/>
      <c r="AN3684"/>
      <c r="AO3684" t="str">
        <f t="shared" si="485"/>
        <v>/</v>
      </c>
      <c r="AP3684" t="str">
        <f>Tabela1[[#This Row],[TAG]]&amp;Tabela1[[#This Row],[PEDIDO]]&amp;Tabela1[[#This Row],[PRODUTO]]</f>
        <v/>
      </c>
      <c r="AQ3684" s="23" t="str">
        <f>Tabela1[[#This Row],[PRODUTO]]&amp;Tabela1[[#This Row],[TAG]]</f>
        <v/>
      </c>
      <c r="AR3684" s="27">
        <f>Tabela1[[#This Row],[PESO TOTAL]]*Tabela1[[#This Row],[MATÉRIA PRIMA]]</f>
        <v>0</v>
      </c>
      <c r="AS3684" s="28">
        <f>Tabela1[[#This Row],[PESO TOTAL]]*Tabela1[[#This Row],[PREPARAÇÃO ]]</f>
        <v>0</v>
      </c>
      <c r="AT3684" s="28">
        <f>Tabela1[[#This Row],[PESO TOTAL]]*Tabela1[[#This Row],[CALDEIRARIA]]</f>
        <v>0</v>
      </c>
      <c r="AU3684" s="28">
        <f>Tabela1[[#This Row],[PESO TOTAL]]*Tabela1[[#This Row],[SOLDA]]</f>
        <v>0</v>
      </c>
      <c r="AV3684" s="28">
        <f>Tabela1[[#This Row],[PESO TOTAL]]*Tabela1[[#This Row],[ACABAMENTO]]</f>
        <v>0</v>
      </c>
      <c r="AW3684" s="28">
        <f>Tabela1[[#This Row],[PESO TOTAL]]*Tabela1[[#This Row],[PRONTO ACABADO]]</f>
        <v>0</v>
      </c>
      <c r="AX3684" s="29">
        <f>Tabela1[[#This Row],[PESO TOTAL]]*Tabela1[[#This Row],[EXPEDIÇÃO ]]</f>
        <v>0</v>
      </c>
      <c r="AY3684" s="28" t="str">
        <f>Tabela1[[#This Row],[PEDIDO]]&amp;Tabela1[[#This Row],[PRODUTO]]</f>
        <v/>
      </c>
      <c r="AZ3684" s="44">
        <f>IF(AF3684="",0,IF(ISTEXT(AF3684),H3684*VALUE(SUBSTITUTE(AF3684,"%",""))/100,H3684*AF3684))-Tabela1[[#This Row],[PRONTO ACABADO2]]</f>
        <v>0</v>
      </c>
      <c r="BA3684" s="44">
        <f>IF(AG3684="",0,IF(ISTEXT(AG3684),H3684*VALUE(SUBSTITUTE(AG3684,"%",""))/100,H3684*AG3684))-Tabela1[[#This Row],[PESO EXPEDIDO2]]</f>
        <v>0</v>
      </c>
      <c r="BB3684" s="44">
        <f t="shared" si="486"/>
        <v>0</v>
      </c>
      <c r="BC3684" s="44">
        <f t="shared" si="487"/>
        <v>0</v>
      </c>
      <c r="BD3684" s="165"/>
    </row>
    <row r="3685" spans="1:56" ht="15.75" hidden="1" customHeight="1" x14ac:dyDescent="0.25">
      <c r="A3685" s="6"/>
      <c r="B3685" s="22"/>
      <c r="C3685" s="7"/>
      <c r="D3685" s="46"/>
      <c r="E3685" s="7"/>
      <c r="F3685" s="7"/>
      <c r="G3685" s="24"/>
      <c r="H3685" s="41">
        <f>Tabela1[[#This Row],[PESO UNI]]*Tabela1[[#This Row],[QTE]]</f>
        <v>0</v>
      </c>
      <c r="I3685" s="7"/>
      <c r="J3685" s="8"/>
      <c r="K3685" s="8"/>
      <c r="L3685" s="9"/>
      <c r="M3685" s="10"/>
      <c r="N3685" s="11"/>
      <c r="O3685" s="12"/>
      <c r="P3685" s="13"/>
      <c r="Q3685" s="14">
        <f>Tabela1[[#This Row],[QTDE/ Fabricação]]-Tabela1[[#This Row],[QTE]]</f>
        <v>0</v>
      </c>
      <c r="R3685" s="19">
        <f t="shared" si="482"/>
        <v>0</v>
      </c>
      <c r="S3685" s="19">
        <f t="shared" si="481"/>
        <v>0</v>
      </c>
      <c r="T3685" s="20">
        <f t="shared" si="483"/>
        <v>0</v>
      </c>
      <c r="U3685" s="17">
        <f>IFERROR(SUMIF('LISTA DE EMBARQUE'!B:B,MICRO!E:E,'LISTA DE EMBARQUE'!G:G),"")</f>
        <v>0</v>
      </c>
      <c r="V3685" s="12" t="str">
        <f>IFERROR(VLOOKUP(Tabela1[[#This Row],[COD.MDE]],'LISTA DE EMBARQUE'!B:L,11,0),"")</f>
        <v/>
      </c>
      <c r="W3685" s="13" t="str">
        <f>IFERROR(COUNTIF(#REF!,Tabela1[[#This Row],[Colunas5]]),"")</f>
        <v/>
      </c>
      <c r="X3685" s="14">
        <f>Tabela1[[#This Row],[QIANTIDADE EXPEDIDA]]*Tabela1[[#This Row],[PESO UNI]]</f>
        <v>0</v>
      </c>
      <c r="Y3685" s="14">
        <f t="shared" si="484"/>
        <v>0</v>
      </c>
      <c r="Z3685" s="21">
        <f>Tabela1[[#This Row],[PESO TOTAL]]-Tabela1[[#This Row],[Peso Expedido]]</f>
        <v>0</v>
      </c>
      <c r="AA3685" s="18"/>
      <c r="AB3685" s="15"/>
      <c r="AC3685" s="15"/>
      <c r="AD3685" s="15"/>
      <c r="AE3685" s="15"/>
      <c r="AF3685" s="15"/>
      <c r="AG3685" s="15"/>
      <c r="AH3685" s="15"/>
      <c r="AI3685" s="40" t="str">
        <f t="shared" si="488"/>
        <v>ok</v>
      </c>
      <c r="AJ3685" s="5"/>
      <c r="AK3685" t="str">
        <f>Tabela1[[#This Row],[Coluna1]]&amp;Tabela1[[#This Row],[PEDIDO]]</f>
        <v/>
      </c>
      <c r="AL3685"/>
      <c r="AM3685"/>
      <c r="AN3685"/>
      <c r="AO3685" t="str">
        <f t="shared" si="485"/>
        <v>/</v>
      </c>
      <c r="AP3685" t="str">
        <f>Tabela1[[#This Row],[TAG]]&amp;Tabela1[[#This Row],[PEDIDO]]&amp;Tabela1[[#This Row],[PRODUTO]]</f>
        <v/>
      </c>
      <c r="AQ3685" s="23" t="str">
        <f>Tabela1[[#This Row],[PRODUTO]]&amp;Tabela1[[#This Row],[TAG]]</f>
        <v/>
      </c>
      <c r="AR3685" s="27">
        <f>Tabela1[[#This Row],[PESO TOTAL]]*Tabela1[[#This Row],[MATÉRIA PRIMA]]</f>
        <v>0</v>
      </c>
      <c r="AS3685" s="28">
        <f>Tabela1[[#This Row],[PESO TOTAL]]*Tabela1[[#This Row],[PREPARAÇÃO ]]</f>
        <v>0</v>
      </c>
      <c r="AT3685" s="28">
        <f>Tabela1[[#This Row],[PESO TOTAL]]*Tabela1[[#This Row],[CALDEIRARIA]]</f>
        <v>0</v>
      </c>
      <c r="AU3685" s="28">
        <f>Tabela1[[#This Row],[PESO TOTAL]]*Tabela1[[#This Row],[SOLDA]]</f>
        <v>0</v>
      </c>
      <c r="AV3685" s="28">
        <f>Tabela1[[#This Row],[PESO TOTAL]]*Tabela1[[#This Row],[ACABAMENTO]]</f>
        <v>0</v>
      </c>
      <c r="AW3685" s="28">
        <f>Tabela1[[#This Row],[PESO TOTAL]]*Tabela1[[#This Row],[PRONTO ACABADO]]</f>
        <v>0</v>
      </c>
      <c r="AX3685" s="29">
        <f>Tabela1[[#This Row],[PESO TOTAL]]*Tabela1[[#This Row],[EXPEDIÇÃO ]]</f>
        <v>0</v>
      </c>
      <c r="AY3685" s="28" t="str">
        <f>Tabela1[[#This Row],[PEDIDO]]&amp;Tabela1[[#This Row],[PRODUTO]]</f>
        <v/>
      </c>
      <c r="AZ3685" s="44">
        <f>IF(AF3685="",0,IF(ISTEXT(AF3685),H3685*VALUE(SUBSTITUTE(AF3685,"%",""))/100,H3685*AF3685))-Tabela1[[#This Row],[PRONTO ACABADO2]]</f>
        <v>0</v>
      </c>
      <c r="BA3685" s="44">
        <f>IF(AG3685="",0,IF(ISTEXT(AG3685),H3685*VALUE(SUBSTITUTE(AG3685,"%",""))/100,H3685*AG3685))-Tabela1[[#This Row],[PESO EXPEDIDO2]]</f>
        <v>0</v>
      </c>
      <c r="BB3685" s="44">
        <f t="shared" si="486"/>
        <v>0</v>
      </c>
      <c r="BC3685" s="44">
        <f t="shared" si="487"/>
        <v>0</v>
      </c>
      <c r="BD3685" s="165"/>
    </row>
    <row r="3686" spans="1:56" ht="15.75" hidden="1" customHeight="1" x14ac:dyDescent="0.25">
      <c r="A3686" s="6"/>
      <c r="B3686" s="22"/>
      <c r="C3686" s="7"/>
      <c r="D3686" s="46"/>
      <c r="E3686" s="7"/>
      <c r="F3686" s="7"/>
      <c r="G3686" s="24"/>
      <c r="H3686" s="41">
        <f>Tabela1[[#This Row],[PESO UNI]]*Tabela1[[#This Row],[QTE]]</f>
        <v>0</v>
      </c>
      <c r="I3686" s="7"/>
      <c r="J3686" s="8"/>
      <c r="K3686" s="8"/>
      <c r="L3686" s="9"/>
      <c r="M3686" s="10"/>
      <c r="N3686" s="11"/>
      <c r="O3686" s="12"/>
      <c r="P3686" s="13"/>
      <c r="Q3686" s="14">
        <f>Tabela1[[#This Row],[QTDE/ Fabricação]]-Tabela1[[#This Row],[QTE]]</f>
        <v>0</v>
      </c>
      <c r="R3686" s="19">
        <f t="shared" si="482"/>
        <v>0</v>
      </c>
      <c r="S3686" s="19">
        <f t="shared" si="481"/>
        <v>0</v>
      </c>
      <c r="T3686" s="20">
        <f t="shared" si="483"/>
        <v>0</v>
      </c>
      <c r="U3686" s="17">
        <f>IFERROR(SUMIF('LISTA DE EMBARQUE'!B:B,MICRO!E:E,'LISTA DE EMBARQUE'!G:G),"")</f>
        <v>0</v>
      </c>
      <c r="V3686" s="12" t="str">
        <f>IFERROR(VLOOKUP(Tabela1[[#This Row],[COD.MDE]],'LISTA DE EMBARQUE'!B:L,11,0),"")</f>
        <v/>
      </c>
      <c r="W3686" s="13" t="str">
        <f>IFERROR(COUNTIF(#REF!,Tabela1[[#This Row],[Colunas5]]),"")</f>
        <v/>
      </c>
      <c r="X3686" s="14">
        <f>Tabela1[[#This Row],[QIANTIDADE EXPEDIDA]]*Tabela1[[#This Row],[PESO UNI]]</f>
        <v>0</v>
      </c>
      <c r="Y3686" s="14">
        <f t="shared" si="484"/>
        <v>0</v>
      </c>
      <c r="Z3686" s="21">
        <f>Tabela1[[#This Row],[PESO TOTAL]]-Tabela1[[#This Row],[Peso Expedido]]</f>
        <v>0</v>
      </c>
      <c r="AA3686" s="18"/>
      <c r="AB3686" s="15"/>
      <c r="AC3686" s="15"/>
      <c r="AD3686" s="15"/>
      <c r="AE3686" s="15"/>
      <c r="AF3686" s="15"/>
      <c r="AG3686" s="15"/>
      <c r="AH3686" s="15"/>
      <c r="AI3686" s="40" t="str">
        <f t="shared" si="488"/>
        <v>ok</v>
      </c>
      <c r="AJ3686" s="5"/>
      <c r="AK3686" t="str">
        <f>Tabela1[[#This Row],[Coluna1]]&amp;Tabela1[[#This Row],[PEDIDO]]</f>
        <v/>
      </c>
      <c r="AL3686"/>
      <c r="AM3686"/>
      <c r="AN3686"/>
      <c r="AO3686" t="str">
        <f t="shared" si="485"/>
        <v>/</v>
      </c>
      <c r="AP3686" t="str">
        <f>Tabela1[[#This Row],[TAG]]&amp;Tabela1[[#This Row],[PEDIDO]]&amp;Tabela1[[#This Row],[PRODUTO]]</f>
        <v/>
      </c>
      <c r="AQ3686" s="23" t="str">
        <f>Tabela1[[#This Row],[PRODUTO]]&amp;Tabela1[[#This Row],[TAG]]</f>
        <v/>
      </c>
      <c r="AR3686" s="27">
        <f>Tabela1[[#This Row],[PESO TOTAL]]*Tabela1[[#This Row],[MATÉRIA PRIMA]]</f>
        <v>0</v>
      </c>
      <c r="AS3686" s="28">
        <f>Tabela1[[#This Row],[PESO TOTAL]]*Tabela1[[#This Row],[PREPARAÇÃO ]]</f>
        <v>0</v>
      </c>
      <c r="AT3686" s="28">
        <f>Tabela1[[#This Row],[PESO TOTAL]]*Tabela1[[#This Row],[CALDEIRARIA]]</f>
        <v>0</v>
      </c>
      <c r="AU3686" s="28">
        <f>Tabela1[[#This Row],[PESO TOTAL]]*Tabela1[[#This Row],[SOLDA]]</f>
        <v>0</v>
      </c>
      <c r="AV3686" s="28">
        <f>Tabela1[[#This Row],[PESO TOTAL]]*Tabela1[[#This Row],[ACABAMENTO]]</f>
        <v>0</v>
      </c>
      <c r="AW3686" s="28">
        <f>Tabela1[[#This Row],[PESO TOTAL]]*Tabela1[[#This Row],[PRONTO ACABADO]]</f>
        <v>0</v>
      </c>
      <c r="AX3686" s="29">
        <f>Tabela1[[#This Row],[PESO TOTAL]]*Tabela1[[#This Row],[EXPEDIÇÃO ]]</f>
        <v>0</v>
      </c>
      <c r="AY3686" s="28" t="str">
        <f>Tabela1[[#This Row],[PEDIDO]]&amp;Tabela1[[#This Row],[PRODUTO]]</f>
        <v/>
      </c>
      <c r="AZ3686" s="44">
        <f>IF(AF3686="",0,IF(ISTEXT(AF3686),H3686*VALUE(SUBSTITUTE(AF3686,"%",""))/100,H3686*AF3686))-Tabela1[[#This Row],[PRONTO ACABADO2]]</f>
        <v>0</v>
      </c>
      <c r="BA3686" s="44">
        <f>IF(AG3686="",0,IF(ISTEXT(AG3686),H3686*VALUE(SUBSTITUTE(AG3686,"%",""))/100,H3686*AG3686))-Tabela1[[#This Row],[PESO EXPEDIDO2]]</f>
        <v>0</v>
      </c>
      <c r="BB3686" s="44">
        <f t="shared" si="486"/>
        <v>0</v>
      </c>
      <c r="BC3686" s="44">
        <f t="shared" si="487"/>
        <v>0</v>
      </c>
      <c r="BD3686" s="165"/>
    </row>
    <row r="3687" spans="1:56" ht="15.75" hidden="1" customHeight="1" x14ac:dyDescent="0.25">
      <c r="A3687" s="6"/>
      <c r="B3687" s="22"/>
      <c r="C3687" s="7"/>
      <c r="D3687" s="46"/>
      <c r="E3687" s="7"/>
      <c r="F3687" s="7"/>
      <c r="G3687" s="24"/>
      <c r="H3687" s="41">
        <f>Tabela1[[#This Row],[PESO UNI]]*Tabela1[[#This Row],[QTE]]</f>
        <v>0</v>
      </c>
      <c r="I3687" s="7"/>
      <c r="J3687" s="8"/>
      <c r="K3687" s="8"/>
      <c r="L3687" s="9"/>
      <c r="M3687" s="10"/>
      <c r="N3687" s="11"/>
      <c r="O3687" s="12"/>
      <c r="P3687" s="13"/>
      <c r="Q3687" s="14">
        <f>Tabela1[[#This Row],[QTDE/ Fabricação]]-Tabela1[[#This Row],[QTE]]</f>
        <v>0</v>
      </c>
      <c r="R3687" s="19">
        <f t="shared" si="482"/>
        <v>0</v>
      </c>
      <c r="S3687" s="19">
        <f t="shared" si="481"/>
        <v>0</v>
      </c>
      <c r="T3687" s="20">
        <f t="shared" si="483"/>
        <v>0</v>
      </c>
      <c r="U3687" s="17">
        <f>IFERROR(SUMIF('LISTA DE EMBARQUE'!B:B,MICRO!E:E,'LISTA DE EMBARQUE'!G:G),"")</f>
        <v>0</v>
      </c>
      <c r="V3687" s="12" t="str">
        <f>IFERROR(VLOOKUP(Tabela1[[#This Row],[COD.MDE]],'LISTA DE EMBARQUE'!B:L,11,0),"")</f>
        <v/>
      </c>
      <c r="W3687" s="13" t="str">
        <f>IFERROR(COUNTIF(#REF!,Tabela1[[#This Row],[Colunas5]]),"")</f>
        <v/>
      </c>
      <c r="X3687" s="14">
        <f>Tabela1[[#This Row],[QIANTIDADE EXPEDIDA]]*Tabela1[[#This Row],[PESO UNI]]</f>
        <v>0</v>
      </c>
      <c r="Y3687" s="14">
        <f t="shared" si="484"/>
        <v>0</v>
      </c>
      <c r="Z3687" s="21">
        <f>Tabela1[[#This Row],[PESO TOTAL]]-Tabela1[[#This Row],[Peso Expedido]]</f>
        <v>0</v>
      </c>
      <c r="AA3687" s="18"/>
      <c r="AB3687" s="15"/>
      <c r="AC3687" s="15"/>
      <c r="AD3687" s="15"/>
      <c r="AE3687" s="15"/>
      <c r="AF3687" s="15"/>
      <c r="AG3687" s="15"/>
      <c r="AH3687" s="15"/>
      <c r="AI3687" s="40" t="str">
        <f t="shared" si="488"/>
        <v>ok</v>
      </c>
      <c r="AJ3687" s="5"/>
      <c r="AK3687" t="str">
        <f>Tabela1[[#This Row],[Coluna1]]&amp;Tabela1[[#This Row],[PEDIDO]]</f>
        <v/>
      </c>
      <c r="AL3687"/>
      <c r="AM3687"/>
      <c r="AN3687"/>
      <c r="AO3687" t="str">
        <f t="shared" si="485"/>
        <v>/</v>
      </c>
      <c r="AP3687" t="str">
        <f>Tabela1[[#This Row],[TAG]]&amp;Tabela1[[#This Row],[PEDIDO]]&amp;Tabela1[[#This Row],[PRODUTO]]</f>
        <v/>
      </c>
      <c r="AQ3687" s="23" t="str">
        <f>Tabela1[[#This Row],[PRODUTO]]&amp;Tabela1[[#This Row],[TAG]]</f>
        <v/>
      </c>
      <c r="AR3687" s="27">
        <f>Tabela1[[#This Row],[PESO TOTAL]]*Tabela1[[#This Row],[MATÉRIA PRIMA]]</f>
        <v>0</v>
      </c>
      <c r="AS3687" s="28">
        <f>Tabela1[[#This Row],[PESO TOTAL]]*Tabela1[[#This Row],[PREPARAÇÃO ]]</f>
        <v>0</v>
      </c>
      <c r="AT3687" s="28">
        <f>Tabela1[[#This Row],[PESO TOTAL]]*Tabela1[[#This Row],[CALDEIRARIA]]</f>
        <v>0</v>
      </c>
      <c r="AU3687" s="28">
        <f>Tabela1[[#This Row],[PESO TOTAL]]*Tabela1[[#This Row],[SOLDA]]</f>
        <v>0</v>
      </c>
      <c r="AV3687" s="28">
        <f>Tabela1[[#This Row],[PESO TOTAL]]*Tabela1[[#This Row],[ACABAMENTO]]</f>
        <v>0</v>
      </c>
      <c r="AW3687" s="28">
        <f>Tabela1[[#This Row],[PESO TOTAL]]*Tabela1[[#This Row],[PRONTO ACABADO]]</f>
        <v>0</v>
      </c>
      <c r="AX3687" s="29">
        <f>Tabela1[[#This Row],[PESO TOTAL]]*Tabela1[[#This Row],[EXPEDIÇÃO ]]</f>
        <v>0</v>
      </c>
      <c r="AY3687" s="28" t="str">
        <f>Tabela1[[#This Row],[PEDIDO]]&amp;Tabela1[[#This Row],[PRODUTO]]</f>
        <v/>
      </c>
      <c r="AZ3687" s="44">
        <f>IF(AF3687="",0,IF(ISTEXT(AF3687),H3687*VALUE(SUBSTITUTE(AF3687,"%",""))/100,H3687*AF3687))-Tabela1[[#This Row],[PRONTO ACABADO2]]</f>
        <v>0</v>
      </c>
      <c r="BA3687" s="44">
        <f>IF(AG3687="",0,IF(ISTEXT(AG3687),H3687*VALUE(SUBSTITUTE(AG3687,"%",""))/100,H3687*AG3687))-Tabela1[[#This Row],[PESO EXPEDIDO2]]</f>
        <v>0</v>
      </c>
      <c r="BB3687" s="44">
        <f t="shared" si="486"/>
        <v>0</v>
      </c>
      <c r="BC3687" s="44">
        <f t="shared" si="487"/>
        <v>0</v>
      </c>
      <c r="BD3687" s="165"/>
    </row>
    <row r="3688" spans="1:56" ht="15.75" hidden="1" customHeight="1" x14ac:dyDescent="0.25">
      <c r="A3688" s="6"/>
      <c r="B3688" s="22"/>
      <c r="C3688" s="7"/>
      <c r="D3688" s="46"/>
      <c r="E3688" s="7"/>
      <c r="F3688" s="7"/>
      <c r="G3688" s="24"/>
      <c r="H3688" s="41">
        <f>Tabela1[[#This Row],[PESO UNI]]*Tabela1[[#This Row],[QTE]]</f>
        <v>0</v>
      </c>
      <c r="I3688" s="7"/>
      <c r="J3688" s="8"/>
      <c r="K3688" s="8"/>
      <c r="L3688" s="9"/>
      <c r="M3688" s="10"/>
      <c r="N3688" s="11"/>
      <c r="O3688" s="12"/>
      <c r="P3688" s="13"/>
      <c r="Q3688" s="14">
        <f>Tabela1[[#This Row],[QTDE/ Fabricação]]-Tabela1[[#This Row],[QTE]]</f>
        <v>0</v>
      </c>
      <c r="R3688" s="19">
        <f t="shared" si="482"/>
        <v>0</v>
      </c>
      <c r="S3688" s="19">
        <f t="shared" si="481"/>
        <v>0</v>
      </c>
      <c r="T3688" s="20">
        <f t="shared" si="483"/>
        <v>0</v>
      </c>
      <c r="U3688" s="17">
        <f>IFERROR(SUMIF('LISTA DE EMBARQUE'!B:B,MICRO!E:E,'LISTA DE EMBARQUE'!G:G),"")</f>
        <v>0</v>
      </c>
      <c r="V3688" s="12" t="str">
        <f>IFERROR(VLOOKUP(Tabela1[[#This Row],[COD.MDE]],'LISTA DE EMBARQUE'!B:L,11,0),"")</f>
        <v/>
      </c>
      <c r="W3688" s="13" t="str">
        <f>IFERROR(COUNTIF(#REF!,Tabela1[[#This Row],[Colunas5]]),"")</f>
        <v/>
      </c>
      <c r="X3688" s="14">
        <f>Tabela1[[#This Row],[QIANTIDADE EXPEDIDA]]*Tabela1[[#This Row],[PESO UNI]]</f>
        <v>0</v>
      </c>
      <c r="Y3688" s="14">
        <f t="shared" si="484"/>
        <v>0</v>
      </c>
      <c r="Z3688" s="21">
        <f>Tabela1[[#This Row],[PESO TOTAL]]-Tabela1[[#This Row],[Peso Expedido]]</f>
        <v>0</v>
      </c>
      <c r="AA3688" s="18"/>
      <c r="AB3688" s="15"/>
      <c r="AC3688" s="15"/>
      <c r="AD3688" s="15"/>
      <c r="AE3688" s="15"/>
      <c r="AF3688" s="15"/>
      <c r="AG3688" s="15"/>
      <c r="AH3688" s="15"/>
      <c r="AI3688" s="40" t="str">
        <f t="shared" si="488"/>
        <v>ok</v>
      </c>
      <c r="AJ3688" s="5"/>
      <c r="AK3688" t="str">
        <f>Tabela1[[#This Row],[Coluna1]]&amp;Tabela1[[#This Row],[PEDIDO]]</f>
        <v/>
      </c>
      <c r="AL3688"/>
      <c r="AM3688"/>
      <c r="AN3688"/>
      <c r="AO3688" t="str">
        <f t="shared" si="485"/>
        <v>/</v>
      </c>
      <c r="AP3688" t="str">
        <f>Tabela1[[#This Row],[TAG]]&amp;Tabela1[[#This Row],[PEDIDO]]&amp;Tabela1[[#This Row],[PRODUTO]]</f>
        <v/>
      </c>
      <c r="AQ3688" s="23" t="str">
        <f>Tabela1[[#This Row],[PRODUTO]]&amp;Tabela1[[#This Row],[TAG]]</f>
        <v/>
      </c>
      <c r="AR3688" s="27">
        <f>Tabela1[[#This Row],[PESO TOTAL]]*Tabela1[[#This Row],[MATÉRIA PRIMA]]</f>
        <v>0</v>
      </c>
      <c r="AS3688" s="28">
        <f>Tabela1[[#This Row],[PESO TOTAL]]*Tabela1[[#This Row],[PREPARAÇÃO ]]</f>
        <v>0</v>
      </c>
      <c r="AT3688" s="28">
        <f>Tabela1[[#This Row],[PESO TOTAL]]*Tabela1[[#This Row],[CALDEIRARIA]]</f>
        <v>0</v>
      </c>
      <c r="AU3688" s="28">
        <f>Tabela1[[#This Row],[PESO TOTAL]]*Tabela1[[#This Row],[SOLDA]]</f>
        <v>0</v>
      </c>
      <c r="AV3688" s="28">
        <f>Tabela1[[#This Row],[PESO TOTAL]]*Tabela1[[#This Row],[ACABAMENTO]]</f>
        <v>0</v>
      </c>
      <c r="AW3688" s="28">
        <f>Tabela1[[#This Row],[PESO TOTAL]]*Tabela1[[#This Row],[PRONTO ACABADO]]</f>
        <v>0</v>
      </c>
      <c r="AX3688" s="29">
        <f>Tabela1[[#This Row],[PESO TOTAL]]*Tabela1[[#This Row],[EXPEDIÇÃO ]]</f>
        <v>0</v>
      </c>
      <c r="AY3688" s="28" t="str">
        <f>Tabela1[[#This Row],[PEDIDO]]&amp;Tabela1[[#This Row],[PRODUTO]]</f>
        <v/>
      </c>
      <c r="AZ3688" s="44">
        <f>IF(AF3688="",0,IF(ISTEXT(AF3688),H3688*VALUE(SUBSTITUTE(AF3688,"%",""))/100,H3688*AF3688))-Tabela1[[#This Row],[PRONTO ACABADO2]]</f>
        <v>0</v>
      </c>
      <c r="BA3688" s="44">
        <f>IF(AG3688="",0,IF(ISTEXT(AG3688),H3688*VALUE(SUBSTITUTE(AG3688,"%",""))/100,H3688*AG3688))-Tabela1[[#This Row],[PESO EXPEDIDO2]]</f>
        <v>0</v>
      </c>
      <c r="BB3688" s="44">
        <f t="shared" si="486"/>
        <v>0</v>
      </c>
      <c r="BC3688" s="44">
        <f t="shared" si="487"/>
        <v>0</v>
      </c>
      <c r="BD3688" s="165"/>
    </row>
    <row r="3689" spans="1:56" ht="15.75" hidden="1" customHeight="1" x14ac:dyDescent="0.25">
      <c r="A3689" s="6"/>
      <c r="B3689" s="22"/>
      <c r="C3689" s="7"/>
      <c r="D3689" s="46"/>
      <c r="E3689" s="7"/>
      <c r="F3689" s="7"/>
      <c r="G3689" s="24"/>
      <c r="H3689" s="41">
        <f>Tabela1[[#This Row],[PESO UNI]]*Tabela1[[#This Row],[QTE]]</f>
        <v>0</v>
      </c>
      <c r="I3689" s="7"/>
      <c r="J3689" s="8"/>
      <c r="K3689" s="8"/>
      <c r="L3689" s="9"/>
      <c r="M3689" s="10"/>
      <c r="N3689" s="11"/>
      <c r="O3689" s="12"/>
      <c r="P3689" s="13"/>
      <c r="Q3689" s="14">
        <f>Tabela1[[#This Row],[QTDE/ Fabricação]]-Tabela1[[#This Row],[QTE]]</f>
        <v>0</v>
      </c>
      <c r="R3689" s="19">
        <f t="shared" si="482"/>
        <v>0</v>
      </c>
      <c r="S3689" s="19">
        <f t="shared" si="481"/>
        <v>0</v>
      </c>
      <c r="T3689" s="20">
        <f t="shared" si="483"/>
        <v>0</v>
      </c>
      <c r="U3689" s="17">
        <f>IFERROR(SUMIF('LISTA DE EMBARQUE'!B:B,MICRO!E:E,'LISTA DE EMBARQUE'!G:G),"")</f>
        <v>0</v>
      </c>
      <c r="V3689" s="12" t="str">
        <f>IFERROR(VLOOKUP(Tabela1[[#This Row],[COD.MDE]],'LISTA DE EMBARQUE'!B:L,11,0),"")</f>
        <v/>
      </c>
      <c r="W3689" s="13" t="str">
        <f>IFERROR(COUNTIF(#REF!,Tabela1[[#This Row],[Colunas5]]),"")</f>
        <v/>
      </c>
      <c r="X3689" s="14">
        <f>Tabela1[[#This Row],[QIANTIDADE EXPEDIDA]]*Tabela1[[#This Row],[PESO UNI]]</f>
        <v>0</v>
      </c>
      <c r="Y3689" s="14">
        <f t="shared" si="484"/>
        <v>0</v>
      </c>
      <c r="Z3689" s="21">
        <f>Tabela1[[#This Row],[PESO TOTAL]]-Tabela1[[#This Row],[Peso Expedido]]</f>
        <v>0</v>
      </c>
      <c r="AA3689" s="18"/>
      <c r="AB3689" s="15"/>
      <c r="AC3689" s="15"/>
      <c r="AD3689" s="15"/>
      <c r="AE3689" s="15"/>
      <c r="AF3689" s="15"/>
      <c r="AG3689" s="15"/>
      <c r="AH3689" s="15"/>
      <c r="AI3689" s="40" t="str">
        <f t="shared" si="488"/>
        <v>ok</v>
      </c>
      <c r="AJ3689" s="5"/>
      <c r="AK3689" t="str">
        <f>Tabela1[[#This Row],[Coluna1]]&amp;Tabela1[[#This Row],[PEDIDO]]</f>
        <v/>
      </c>
      <c r="AL3689"/>
      <c r="AM3689"/>
      <c r="AN3689"/>
      <c r="AO3689" t="str">
        <f t="shared" si="485"/>
        <v>/</v>
      </c>
      <c r="AP3689" t="str">
        <f>Tabela1[[#This Row],[TAG]]&amp;Tabela1[[#This Row],[PEDIDO]]&amp;Tabela1[[#This Row],[PRODUTO]]</f>
        <v/>
      </c>
      <c r="AQ3689" s="23" t="str">
        <f>Tabela1[[#This Row],[PRODUTO]]&amp;Tabela1[[#This Row],[TAG]]</f>
        <v/>
      </c>
      <c r="AR3689" s="27">
        <f>Tabela1[[#This Row],[PESO TOTAL]]*Tabela1[[#This Row],[MATÉRIA PRIMA]]</f>
        <v>0</v>
      </c>
      <c r="AS3689" s="28">
        <f>Tabela1[[#This Row],[PESO TOTAL]]*Tabela1[[#This Row],[PREPARAÇÃO ]]</f>
        <v>0</v>
      </c>
      <c r="AT3689" s="28">
        <f>Tabela1[[#This Row],[PESO TOTAL]]*Tabela1[[#This Row],[CALDEIRARIA]]</f>
        <v>0</v>
      </c>
      <c r="AU3689" s="28">
        <f>Tabela1[[#This Row],[PESO TOTAL]]*Tabela1[[#This Row],[SOLDA]]</f>
        <v>0</v>
      </c>
      <c r="AV3689" s="28">
        <f>Tabela1[[#This Row],[PESO TOTAL]]*Tabela1[[#This Row],[ACABAMENTO]]</f>
        <v>0</v>
      </c>
      <c r="AW3689" s="28">
        <f>Tabela1[[#This Row],[PESO TOTAL]]*Tabela1[[#This Row],[PRONTO ACABADO]]</f>
        <v>0</v>
      </c>
      <c r="AX3689" s="29">
        <f>Tabela1[[#This Row],[PESO TOTAL]]*Tabela1[[#This Row],[EXPEDIÇÃO ]]</f>
        <v>0</v>
      </c>
      <c r="AY3689" s="28" t="str">
        <f>Tabela1[[#This Row],[PEDIDO]]&amp;Tabela1[[#This Row],[PRODUTO]]</f>
        <v/>
      </c>
      <c r="AZ3689" s="44">
        <f>IF(AF3689="",0,IF(ISTEXT(AF3689),H3689*VALUE(SUBSTITUTE(AF3689,"%",""))/100,H3689*AF3689))-Tabela1[[#This Row],[PRONTO ACABADO2]]</f>
        <v>0</v>
      </c>
      <c r="BA3689" s="44">
        <f>IF(AG3689="",0,IF(ISTEXT(AG3689),H3689*VALUE(SUBSTITUTE(AG3689,"%",""))/100,H3689*AG3689))-Tabela1[[#This Row],[PESO EXPEDIDO2]]</f>
        <v>0</v>
      </c>
      <c r="BB3689" s="44">
        <f t="shared" si="486"/>
        <v>0</v>
      </c>
      <c r="BC3689" s="44">
        <f t="shared" si="487"/>
        <v>0</v>
      </c>
      <c r="BD3689" s="165"/>
    </row>
    <row r="3690" spans="1:56" ht="15.75" hidden="1" customHeight="1" x14ac:dyDescent="0.25">
      <c r="A3690" s="6"/>
      <c r="B3690" s="22"/>
      <c r="C3690" s="7"/>
      <c r="D3690" s="46"/>
      <c r="E3690" s="7"/>
      <c r="F3690" s="7"/>
      <c r="G3690" s="24"/>
      <c r="H3690" s="41">
        <f>Tabela1[[#This Row],[PESO UNI]]*Tabela1[[#This Row],[QTE]]</f>
        <v>0</v>
      </c>
      <c r="I3690" s="7"/>
      <c r="J3690" s="8"/>
      <c r="K3690" s="8"/>
      <c r="L3690" s="9"/>
      <c r="M3690" s="10"/>
      <c r="N3690" s="11"/>
      <c r="O3690" s="12"/>
      <c r="P3690" s="13"/>
      <c r="Q3690" s="14">
        <f>Tabela1[[#This Row],[QTDE/ Fabricação]]-Tabela1[[#This Row],[QTE]]</f>
        <v>0</v>
      </c>
      <c r="R3690" s="19">
        <f t="shared" si="482"/>
        <v>0</v>
      </c>
      <c r="S3690" s="19">
        <f t="shared" si="481"/>
        <v>0</v>
      </c>
      <c r="T3690" s="20">
        <f t="shared" si="483"/>
        <v>0</v>
      </c>
      <c r="U3690" s="17">
        <f>IFERROR(SUMIF('LISTA DE EMBARQUE'!B:B,MICRO!E:E,'LISTA DE EMBARQUE'!G:G),"")</f>
        <v>0</v>
      </c>
      <c r="V3690" s="12" t="str">
        <f>IFERROR(VLOOKUP(Tabela1[[#This Row],[COD.MDE]],'LISTA DE EMBARQUE'!B:L,11,0),"")</f>
        <v/>
      </c>
      <c r="W3690" s="13" t="str">
        <f>IFERROR(COUNTIF(#REF!,Tabela1[[#This Row],[Colunas5]]),"")</f>
        <v/>
      </c>
      <c r="X3690" s="14">
        <f>Tabela1[[#This Row],[QIANTIDADE EXPEDIDA]]*Tabela1[[#This Row],[PESO UNI]]</f>
        <v>0</v>
      </c>
      <c r="Y3690" s="14">
        <f t="shared" si="484"/>
        <v>0</v>
      </c>
      <c r="Z3690" s="21">
        <f>Tabela1[[#This Row],[PESO TOTAL]]-Tabela1[[#This Row],[Peso Expedido]]</f>
        <v>0</v>
      </c>
      <c r="AA3690" s="18"/>
      <c r="AB3690" s="15"/>
      <c r="AC3690" s="15"/>
      <c r="AD3690" s="15"/>
      <c r="AE3690" s="15"/>
      <c r="AF3690" s="15"/>
      <c r="AG3690" s="15"/>
      <c r="AH3690" s="15"/>
      <c r="AI3690" s="40" t="str">
        <f t="shared" si="488"/>
        <v>ok</v>
      </c>
      <c r="AJ3690" s="5"/>
      <c r="AK3690" t="str">
        <f>Tabela1[[#This Row],[Coluna1]]&amp;Tabela1[[#This Row],[PEDIDO]]</f>
        <v/>
      </c>
      <c r="AL3690"/>
      <c r="AM3690"/>
      <c r="AN3690"/>
      <c r="AO3690" t="str">
        <f t="shared" si="485"/>
        <v>/</v>
      </c>
      <c r="AP3690" t="str">
        <f>Tabela1[[#This Row],[TAG]]&amp;Tabela1[[#This Row],[PEDIDO]]&amp;Tabela1[[#This Row],[PRODUTO]]</f>
        <v/>
      </c>
      <c r="AQ3690" s="23" t="str">
        <f>Tabela1[[#This Row],[PRODUTO]]&amp;Tabela1[[#This Row],[TAG]]</f>
        <v/>
      </c>
      <c r="AR3690" s="27">
        <f>Tabela1[[#This Row],[PESO TOTAL]]*Tabela1[[#This Row],[MATÉRIA PRIMA]]</f>
        <v>0</v>
      </c>
      <c r="AS3690" s="28">
        <f>Tabela1[[#This Row],[PESO TOTAL]]*Tabela1[[#This Row],[PREPARAÇÃO ]]</f>
        <v>0</v>
      </c>
      <c r="AT3690" s="28">
        <f>Tabela1[[#This Row],[PESO TOTAL]]*Tabela1[[#This Row],[CALDEIRARIA]]</f>
        <v>0</v>
      </c>
      <c r="AU3690" s="28">
        <f>Tabela1[[#This Row],[PESO TOTAL]]*Tabela1[[#This Row],[SOLDA]]</f>
        <v>0</v>
      </c>
      <c r="AV3690" s="28">
        <f>Tabela1[[#This Row],[PESO TOTAL]]*Tabela1[[#This Row],[ACABAMENTO]]</f>
        <v>0</v>
      </c>
      <c r="AW3690" s="28">
        <f>Tabela1[[#This Row],[PESO TOTAL]]*Tabela1[[#This Row],[PRONTO ACABADO]]</f>
        <v>0</v>
      </c>
      <c r="AX3690" s="29">
        <f>Tabela1[[#This Row],[PESO TOTAL]]*Tabela1[[#This Row],[EXPEDIÇÃO ]]</f>
        <v>0</v>
      </c>
      <c r="AY3690" s="28" t="str">
        <f>Tabela1[[#This Row],[PEDIDO]]&amp;Tabela1[[#This Row],[PRODUTO]]</f>
        <v/>
      </c>
      <c r="AZ3690" s="44">
        <f>IF(AF3690="",0,IF(ISTEXT(AF3690),H3690*VALUE(SUBSTITUTE(AF3690,"%",""))/100,H3690*AF3690))-Tabela1[[#This Row],[PRONTO ACABADO2]]</f>
        <v>0</v>
      </c>
      <c r="BA3690" s="44">
        <f>IF(AG3690="",0,IF(ISTEXT(AG3690),H3690*VALUE(SUBSTITUTE(AG3690,"%",""))/100,H3690*AG3690))-Tabela1[[#This Row],[PESO EXPEDIDO2]]</f>
        <v>0</v>
      </c>
      <c r="BB3690" s="44">
        <f t="shared" si="486"/>
        <v>0</v>
      </c>
      <c r="BC3690" s="44">
        <f t="shared" si="487"/>
        <v>0</v>
      </c>
      <c r="BD3690" s="165"/>
    </row>
    <row r="3691" spans="1:56" ht="15.75" hidden="1" customHeight="1" x14ac:dyDescent="0.25">
      <c r="A3691" s="6"/>
      <c r="B3691" s="22"/>
      <c r="C3691" s="7"/>
      <c r="D3691" s="46"/>
      <c r="E3691" s="7"/>
      <c r="F3691" s="7"/>
      <c r="G3691" s="24"/>
      <c r="H3691" s="41">
        <f>Tabela1[[#This Row],[PESO UNI]]*Tabela1[[#This Row],[QTE]]</f>
        <v>0</v>
      </c>
      <c r="I3691" s="7"/>
      <c r="J3691" s="8"/>
      <c r="K3691" s="8"/>
      <c r="L3691" s="9"/>
      <c r="M3691" s="10"/>
      <c r="N3691" s="11"/>
      <c r="O3691" s="12"/>
      <c r="P3691" s="13"/>
      <c r="Q3691" s="14">
        <f>Tabela1[[#This Row],[QTDE/ Fabricação]]-Tabela1[[#This Row],[QTE]]</f>
        <v>0</v>
      </c>
      <c r="R3691" s="19">
        <f t="shared" si="482"/>
        <v>0</v>
      </c>
      <c r="S3691" s="19">
        <f t="shared" si="481"/>
        <v>0</v>
      </c>
      <c r="T3691" s="20">
        <f t="shared" si="483"/>
        <v>0</v>
      </c>
      <c r="U3691" s="17">
        <f>IFERROR(SUMIF('LISTA DE EMBARQUE'!B:B,MICRO!E:E,'LISTA DE EMBARQUE'!G:G),"")</f>
        <v>0</v>
      </c>
      <c r="V3691" s="12" t="str">
        <f>IFERROR(VLOOKUP(Tabela1[[#This Row],[COD.MDE]],'LISTA DE EMBARQUE'!B:L,11,0),"")</f>
        <v/>
      </c>
      <c r="W3691" s="13" t="str">
        <f>IFERROR(COUNTIF(#REF!,Tabela1[[#This Row],[Colunas5]]),"")</f>
        <v/>
      </c>
      <c r="X3691" s="14">
        <f>Tabela1[[#This Row],[QIANTIDADE EXPEDIDA]]*Tabela1[[#This Row],[PESO UNI]]</f>
        <v>0</v>
      </c>
      <c r="Y3691" s="14">
        <f t="shared" si="484"/>
        <v>0</v>
      </c>
      <c r="Z3691" s="21">
        <f>Tabela1[[#This Row],[PESO TOTAL]]-Tabela1[[#This Row],[Peso Expedido]]</f>
        <v>0</v>
      </c>
      <c r="AA3691" s="18"/>
      <c r="AB3691" s="15"/>
      <c r="AC3691" s="15"/>
      <c r="AD3691" s="15"/>
      <c r="AE3691" s="15"/>
      <c r="AF3691" s="15"/>
      <c r="AG3691" s="15"/>
      <c r="AH3691" s="15"/>
      <c r="AI3691" s="40" t="str">
        <f t="shared" si="488"/>
        <v>ok</v>
      </c>
      <c r="AJ3691" s="5"/>
      <c r="AK3691" t="str">
        <f>Tabela1[[#This Row],[Coluna1]]&amp;Tabela1[[#This Row],[PEDIDO]]</f>
        <v/>
      </c>
      <c r="AL3691"/>
      <c r="AM3691"/>
      <c r="AN3691"/>
      <c r="AO3691" t="str">
        <f t="shared" si="485"/>
        <v>/</v>
      </c>
      <c r="AP3691" t="str">
        <f>Tabela1[[#This Row],[TAG]]&amp;Tabela1[[#This Row],[PEDIDO]]&amp;Tabela1[[#This Row],[PRODUTO]]</f>
        <v/>
      </c>
      <c r="AQ3691" s="23" t="str">
        <f>Tabela1[[#This Row],[PRODUTO]]&amp;Tabela1[[#This Row],[TAG]]</f>
        <v/>
      </c>
      <c r="AR3691" s="27">
        <f>Tabela1[[#This Row],[PESO TOTAL]]*Tabela1[[#This Row],[MATÉRIA PRIMA]]</f>
        <v>0</v>
      </c>
      <c r="AS3691" s="28">
        <f>Tabela1[[#This Row],[PESO TOTAL]]*Tabela1[[#This Row],[PREPARAÇÃO ]]</f>
        <v>0</v>
      </c>
      <c r="AT3691" s="28">
        <f>Tabela1[[#This Row],[PESO TOTAL]]*Tabela1[[#This Row],[CALDEIRARIA]]</f>
        <v>0</v>
      </c>
      <c r="AU3691" s="28">
        <f>Tabela1[[#This Row],[PESO TOTAL]]*Tabela1[[#This Row],[SOLDA]]</f>
        <v>0</v>
      </c>
      <c r="AV3691" s="28">
        <f>Tabela1[[#This Row],[PESO TOTAL]]*Tabela1[[#This Row],[ACABAMENTO]]</f>
        <v>0</v>
      </c>
      <c r="AW3691" s="28">
        <f>Tabela1[[#This Row],[PESO TOTAL]]*Tabela1[[#This Row],[PRONTO ACABADO]]</f>
        <v>0</v>
      </c>
      <c r="AX3691" s="29">
        <f>Tabela1[[#This Row],[PESO TOTAL]]*Tabela1[[#This Row],[EXPEDIÇÃO ]]</f>
        <v>0</v>
      </c>
      <c r="AY3691" s="28" t="str">
        <f>Tabela1[[#This Row],[PEDIDO]]&amp;Tabela1[[#This Row],[PRODUTO]]</f>
        <v/>
      </c>
      <c r="AZ3691" s="44">
        <f>IF(AF3691="",0,IF(ISTEXT(AF3691),H3691*VALUE(SUBSTITUTE(AF3691,"%",""))/100,H3691*AF3691))-Tabela1[[#This Row],[PRONTO ACABADO2]]</f>
        <v>0</v>
      </c>
      <c r="BA3691" s="44">
        <f>IF(AG3691="",0,IF(ISTEXT(AG3691),H3691*VALUE(SUBSTITUTE(AG3691,"%",""))/100,H3691*AG3691))-Tabela1[[#This Row],[PESO EXPEDIDO2]]</f>
        <v>0</v>
      </c>
      <c r="BB3691" s="44">
        <f t="shared" si="486"/>
        <v>0</v>
      </c>
      <c r="BC3691" s="44">
        <f t="shared" si="487"/>
        <v>0</v>
      </c>
      <c r="BD3691" s="165"/>
    </row>
    <row r="3692" spans="1:56" ht="15.75" hidden="1" customHeight="1" x14ac:dyDescent="0.25">
      <c r="A3692" s="6"/>
      <c r="B3692" s="22"/>
      <c r="C3692" s="7"/>
      <c r="D3692" s="46"/>
      <c r="E3692" s="7"/>
      <c r="F3692" s="7"/>
      <c r="G3692" s="24"/>
      <c r="H3692" s="41">
        <f>Tabela1[[#This Row],[PESO UNI]]*Tabela1[[#This Row],[QTE]]</f>
        <v>0</v>
      </c>
      <c r="I3692" s="7"/>
      <c r="J3692" s="8"/>
      <c r="K3692" s="8"/>
      <c r="L3692" s="9"/>
      <c r="M3692" s="10"/>
      <c r="N3692" s="11"/>
      <c r="O3692" s="12"/>
      <c r="P3692" s="13"/>
      <c r="Q3692" s="14">
        <f>Tabela1[[#This Row],[QTDE/ Fabricação]]-Tabela1[[#This Row],[QTE]]</f>
        <v>0</v>
      </c>
      <c r="R3692" s="19">
        <f t="shared" si="482"/>
        <v>0</v>
      </c>
      <c r="S3692" s="19">
        <f t="shared" si="481"/>
        <v>0</v>
      </c>
      <c r="T3692" s="20">
        <f t="shared" si="483"/>
        <v>0</v>
      </c>
      <c r="U3692" s="17">
        <f>IFERROR(SUMIF('LISTA DE EMBARQUE'!B:B,MICRO!E:E,'LISTA DE EMBARQUE'!G:G),"")</f>
        <v>0</v>
      </c>
      <c r="V3692" s="12" t="str">
        <f>IFERROR(VLOOKUP(Tabela1[[#This Row],[COD.MDE]],'LISTA DE EMBARQUE'!B:L,11,0),"")</f>
        <v/>
      </c>
      <c r="W3692" s="13" t="str">
        <f>IFERROR(COUNTIF(#REF!,Tabela1[[#This Row],[Colunas5]]),"")</f>
        <v/>
      </c>
      <c r="X3692" s="14">
        <f>Tabela1[[#This Row],[QIANTIDADE EXPEDIDA]]*Tabela1[[#This Row],[PESO UNI]]</f>
        <v>0</v>
      </c>
      <c r="Y3692" s="14">
        <f t="shared" si="484"/>
        <v>0</v>
      </c>
      <c r="Z3692" s="21">
        <f>Tabela1[[#This Row],[PESO TOTAL]]-Tabela1[[#This Row],[Peso Expedido]]</f>
        <v>0</v>
      </c>
      <c r="AA3692" s="18"/>
      <c r="AB3692" s="15"/>
      <c r="AC3692" s="15"/>
      <c r="AD3692" s="15"/>
      <c r="AE3692" s="15"/>
      <c r="AF3692" s="15"/>
      <c r="AG3692" s="15"/>
      <c r="AH3692" s="15"/>
      <c r="AI3692" s="40" t="str">
        <f t="shared" si="488"/>
        <v>ok</v>
      </c>
      <c r="AJ3692" s="5"/>
      <c r="AK3692" t="str">
        <f>Tabela1[[#This Row],[Coluna1]]&amp;Tabela1[[#This Row],[PEDIDO]]</f>
        <v/>
      </c>
      <c r="AL3692"/>
      <c r="AM3692"/>
      <c r="AN3692"/>
      <c r="AO3692" t="str">
        <f t="shared" si="485"/>
        <v>/</v>
      </c>
      <c r="AP3692" t="str">
        <f>Tabela1[[#This Row],[TAG]]&amp;Tabela1[[#This Row],[PEDIDO]]&amp;Tabela1[[#This Row],[PRODUTO]]</f>
        <v/>
      </c>
      <c r="AQ3692" s="23" t="str">
        <f>Tabela1[[#This Row],[PRODUTO]]&amp;Tabela1[[#This Row],[TAG]]</f>
        <v/>
      </c>
      <c r="AR3692" s="27">
        <f>Tabela1[[#This Row],[PESO TOTAL]]*Tabela1[[#This Row],[MATÉRIA PRIMA]]</f>
        <v>0</v>
      </c>
      <c r="AS3692" s="28">
        <f>Tabela1[[#This Row],[PESO TOTAL]]*Tabela1[[#This Row],[PREPARAÇÃO ]]</f>
        <v>0</v>
      </c>
      <c r="AT3692" s="28">
        <f>Tabela1[[#This Row],[PESO TOTAL]]*Tabela1[[#This Row],[CALDEIRARIA]]</f>
        <v>0</v>
      </c>
      <c r="AU3692" s="28">
        <f>Tabela1[[#This Row],[PESO TOTAL]]*Tabela1[[#This Row],[SOLDA]]</f>
        <v>0</v>
      </c>
      <c r="AV3692" s="28">
        <f>Tabela1[[#This Row],[PESO TOTAL]]*Tabela1[[#This Row],[ACABAMENTO]]</f>
        <v>0</v>
      </c>
      <c r="AW3692" s="28">
        <f>Tabela1[[#This Row],[PESO TOTAL]]*Tabela1[[#This Row],[PRONTO ACABADO]]</f>
        <v>0</v>
      </c>
      <c r="AX3692" s="29">
        <f>Tabela1[[#This Row],[PESO TOTAL]]*Tabela1[[#This Row],[EXPEDIÇÃO ]]</f>
        <v>0</v>
      </c>
      <c r="AY3692" s="28" t="str">
        <f>Tabela1[[#This Row],[PEDIDO]]&amp;Tabela1[[#This Row],[PRODUTO]]</f>
        <v/>
      </c>
      <c r="AZ3692" s="44">
        <f>IF(AF3692="",0,IF(ISTEXT(AF3692),H3692*VALUE(SUBSTITUTE(AF3692,"%",""))/100,H3692*AF3692))-Tabela1[[#This Row],[PRONTO ACABADO2]]</f>
        <v>0</v>
      </c>
      <c r="BA3692" s="44">
        <f>IF(AG3692="",0,IF(ISTEXT(AG3692),H3692*VALUE(SUBSTITUTE(AG3692,"%",""))/100,H3692*AG3692))-Tabela1[[#This Row],[PESO EXPEDIDO2]]</f>
        <v>0</v>
      </c>
      <c r="BB3692" s="44">
        <f t="shared" si="486"/>
        <v>0</v>
      </c>
      <c r="BC3692" s="44">
        <f t="shared" si="487"/>
        <v>0</v>
      </c>
      <c r="BD3692" s="165"/>
    </row>
    <row r="3693" spans="1:56" ht="15.75" hidden="1" customHeight="1" x14ac:dyDescent="0.25">
      <c r="A3693" s="6"/>
      <c r="B3693" s="22"/>
      <c r="C3693" s="7"/>
      <c r="D3693" s="46"/>
      <c r="E3693" s="7"/>
      <c r="F3693" s="7"/>
      <c r="G3693" s="24"/>
      <c r="H3693" s="41">
        <f>Tabela1[[#This Row],[PESO UNI]]*Tabela1[[#This Row],[QTE]]</f>
        <v>0</v>
      </c>
      <c r="I3693" s="7"/>
      <c r="J3693" s="8"/>
      <c r="K3693" s="8"/>
      <c r="L3693" s="9"/>
      <c r="M3693" s="10"/>
      <c r="N3693" s="11"/>
      <c r="O3693" s="12"/>
      <c r="P3693" s="13"/>
      <c r="Q3693" s="14">
        <f>Tabela1[[#This Row],[QTDE/ Fabricação]]-Tabela1[[#This Row],[QTE]]</f>
        <v>0</v>
      </c>
      <c r="R3693" s="19">
        <f t="shared" si="482"/>
        <v>0</v>
      </c>
      <c r="S3693" s="19">
        <f t="shared" si="481"/>
        <v>0</v>
      </c>
      <c r="T3693" s="20">
        <f t="shared" si="483"/>
        <v>0</v>
      </c>
      <c r="U3693" s="17">
        <f>IFERROR(SUMIF('LISTA DE EMBARQUE'!B:B,MICRO!E:E,'LISTA DE EMBARQUE'!G:G),"")</f>
        <v>0</v>
      </c>
      <c r="V3693" s="12" t="str">
        <f>IFERROR(VLOOKUP(Tabela1[[#This Row],[COD.MDE]],'LISTA DE EMBARQUE'!B:L,11,0),"")</f>
        <v/>
      </c>
      <c r="W3693" s="13" t="str">
        <f>IFERROR(COUNTIF(#REF!,Tabela1[[#This Row],[Colunas5]]),"")</f>
        <v/>
      </c>
      <c r="X3693" s="14">
        <f>Tabela1[[#This Row],[QIANTIDADE EXPEDIDA]]*Tabela1[[#This Row],[PESO UNI]]</f>
        <v>0</v>
      </c>
      <c r="Y3693" s="14">
        <f t="shared" si="484"/>
        <v>0</v>
      </c>
      <c r="Z3693" s="21">
        <f>Tabela1[[#This Row],[PESO TOTAL]]-Tabela1[[#This Row],[Peso Expedido]]</f>
        <v>0</v>
      </c>
      <c r="AA3693" s="18"/>
      <c r="AB3693" s="15"/>
      <c r="AC3693" s="15"/>
      <c r="AD3693" s="15"/>
      <c r="AE3693" s="15"/>
      <c r="AF3693" s="15"/>
      <c r="AG3693" s="15"/>
      <c r="AH3693" s="15"/>
      <c r="AI3693" s="40" t="str">
        <f t="shared" si="488"/>
        <v>ok</v>
      </c>
      <c r="AJ3693" s="5"/>
      <c r="AK3693" t="str">
        <f>Tabela1[[#This Row],[Coluna1]]&amp;Tabela1[[#This Row],[PEDIDO]]</f>
        <v/>
      </c>
      <c r="AL3693"/>
      <c r="AM3693"/>
      <c r="AN3693"/>
      <c r="AO3693" t="str">
        <f t="shared" si="485"/>
        <v>/</v>
      </c>
      <c r="AP3693" t="str">
        <f>Tabela1[[#This Row],[TAG]]&amp;Tabela1[[#This Row],[PEDIDO]]&amp;Tabela1[[#This Row],[PRODUTO]]</f>
        <v/>
      </c>
      <c r="AQ3693" s="23" t="str">
        <f>Tabela1[[#This Row],[PRODUTO]]&amp;Tabela1[[#This Row],[TAG]]</f>
        <v/>
      </c>
      <c r="AR3693" s="27">
        <f>Tabela1[[#This Row],[PESO TOTAL]]*Tabela1[[#This Row],[MATÉRIA PRIMA]]</f>
        <v>0</v>
      </c>
      <c r="AS3693" s="28">
        <f>Tabela1[[#This Row],[PESO TOTAL]]*Tabela1[[#This Row],[PREPARAÇÃO ]]</f>
        <v>0</v>
      </c>
      <c r="AT3693" s="28">
        <f>Tabela1[[#This Row],[PESO TOTAL]]*Tabela1[[#This Row],[CALDEIRARIA]]</f>
        <v>0</v>
      </c>
      <c r="AU3693" s="28">
        <f>Tabela1[[#This Row],[PESO TOTAL]]*Tabela1[[#This Row],[SOLDA]]</f>
        <v>0</v>
      </c>
      <c r="AV3693" s="28">
        <f>Tabela1[[#This Row],[PESO TOTAL]]*Tabela1[[#This Row],[ACABAMENTO]]</f>
        <v>0</v>
      </c>
      <c r="AW3693" s="28">
        <f>Tabela1[[#This Row],[PESO TOTAL]]*Tabela1[[#This Row],[PRONTO ACABADO]]</f>
        <v>0</v>
      </c>
      <c r="AX3693" s="29">
        <f>Tabela1[[#This Row],[PESO TOTAL]]*Tabela1[[#This Row],[EXPEDIÇÃO ]]</f>
        <v>0</v>
      </c>
      <c r="AY3693" s="28" t="str">
        <f>Tabela1[[#This Row],[PEDIDO]]&amp;Tabela1[[#This Row],[PRODUTO]]</f>
        <v/>
      </c>
      <c r="AZ3693" s="44">
        <f>IF(AF3693="",0,IF(ISTEXT(AF3693),H3693*VALUE(SUBSTITUTE(AF3693,"%",""))/100,H3693*AF3693))-Tabela1[[#This Row],[PRONTO ACABADO2]]</f>
        <v>0</v>
      </c>
      <c r="BA3693" s="44">
        <f>IF(AG3693="",0,IF(ISTEXT(AG3693),H3693*VALUE(SUBSTITUTE(AG3693,"%",""))/100,H3693*AG3693))-Tabela1[[#This Row],[PESO EXPEDIDO2]]</f>
        <v>0</v>
      </c>
      <c r="BB3693" s="44">
        <f t="shared" si="486"/>
        <v>0</v>
      </c>
      <c r="BC3693" s="44">
        <f t="shared" si="487"/>
        <v>0</v>
      </c>
      <c r="BD3693" s="165"/>
    </row>
    <row r="3694" spans="1:56" ht="15.75" hidden="1" customHeight="1" x14ac:dyDescent="0.25">
      <c r="A3694" s="6"/>
      <c r="B3694" s="22"/>
      <c r="C3694" s="7"/>
      <c r="D3694" s="46"/>
      <c r="E3694" s="7"/>
      <c r="F3694" s="7"/>
      <c r="G3694" s="24"/>
      <c r="H3694" s="41">
        <f>Tabela1[[#This Row],[PESO UNI]]*Tabela1[[#This Row],[QTE]]</f>
        <v>0</v>
      </c>
      <c r="I3694" s="7"/>
      <c r="J3694" s="8"/>
      <c r="K3694" s="8"/>
      <c r="L3694" s="9"/>
      <c r="M3694" s="10"/>
      <c r="N3694" s="11"/>
      <c r="O3694" s="12"/>
      <c r="P3694" s="13"/>
      <c r="Q3694" s="14">
        <f>Tabela1[[#This Row],[QTDE/ Fabricação]]-Tabela1[[#This Row],[QTE]]</f>
        <v>0</v>
      </c>
      <c r="R3694" s="19">
        <f t="shared" si="482"/>
        <v>0</v>
      </c>
      <c r="S3694" s="19">
        <f t="shared" si="481"/>
        <v>0</v>
      </c>
      <c r="T3694" s="20">
        <f t="shared" si="483"/>
        <v>0</v>
      </c>
      <c r="U3694" s="17">
        <f>IFERROR(SUMIF('LISTA DE EMBARQUE'!B:B,MICRO!E:E,'LISTA DE EMBARQUE'!G:G),"")</f>
        <v>0</v>
      </c>
      <c r="V3694" s="12" t="str">
        <f>IFERROR(VLOOKUP(Tabela1[[#This Row],[COD.MDE]],'LISTA DE EMBARQUE'!B:L,11,0),"")</f>
        <v/>
      </c>
      <c r="W3694" s="13" t="str">
        <f>IFERROR(COUNTIF(#REF!,Tabela1[[#This Row],[Colunas5]]),"")</f>
        <v/>
      </c>
      <c r="X3694" s="14">
        <f>Tabela1[[#This Row],[QIANTIDADE EXPEDIDA]]*Tabela1[[#This Row],[PESO UNI]]</f>
        <v>0</v>
      </c>
      <c r="Y3694" s="14">
        <f t="shared" si="484"/>
        <v>0</v>
      </c>
      <c r="Z3694" s="21">
        <f>Tabela1[[#This Row],[PESO TOTAL]]-Tabela1[[#This Row],[Peso Expedido]]</f>
        <v>0</v>
      </c>
      <c r="AA3694" s="18"/>
      <c r="AB3694" s="15"/>
      <c r="AC3694" s="15"/>
      <c r="AD3694" s="15"/>
      <c r="AE3694" s="15"/>
      <c r="AF3694" s="15"/>
      <c r="AG3694" s="15"/>
      <c r="AH3694" s="15"/>
      <c r="AI3694" s="40" t="str">
        <f t="shared" si="488"/>
        <v>ok</v>
      </c>
      <c r="AJ3694" s="5"/>
      <c r="AK3694" t="str">
        <f>Tabela1[[#This Row],[Coluna1]]&amp;Tabela1[[#This Row],[PEDIDO]]</f>
        <v/>
      </c>
      <c r="AL3694"/>
      <c r="AM3694"/>
      <c r="AN3694"/>
      <c r="AO3694" t="str">
        <f t="shared" si="485"/>
        <v>/</v>
      </c>
      <c r="AP3694" t="str">
        <f>Tabela1[[#This Row],[TAG]]&amp;Tabela1[[#This Row],[PEDIDO]]&amp;Tabela1[[#This Row],[PRODUTO]]</f>
        <v/>
      </c>
      <c r="AQ3694" s="23" t="str">
        <f>Tabela1[[#This Row],[PRODUTO]]&amp;Tabela1[[#This Row],[TAG]]</f>
        <v/>
      </c>
      <c r="AR3694" s="27">
        <f>Tabela1[[#This Row],[PESO TOTAL]]*Tabela1[[#This Row],[MATÉRIA PRIMA]]</f>
        <v>0</v>
      </c>
      <c r="AS3694" s="28">
        <f>Tabela1[[#This Row],[PESO TOTAL]]*Tabela1[[#This Row],[PREPARAÇÃO ]]</f>
        <v>0</v>
      </c>
      <c r="AT3694" s="28">
        <f>Tabela1[[#This Row],[PESO TOTAL]]*Tabela1[[#This Row],[CALDEIRARIA]]</f>
        <v>0</v>
      </c>
      <c r="AU3694" s="28">
        <f>Tabela1[[#This Row],[PESO TOTAL]]*Tabela1[[#This Row],[SOLDA]]</f>
        <v>0</v>
      </c>
      <c r="AV3694" s="28">
        <f>Tabela1[[#This Row],[PESO TOTAL]]*Tabela1[[#This Row],[ACABAMENTO]]</f>
        <v>0</v>
      </c>
      <c r="AW3694" s="28">
        <f>Tabela1[[#This Row],[PESO TOTAL]]*Tabela1[[#This Row],[PRONTO ACABADO]]</f>
        <v>0</v>
      </c>
      <c r="AX3694" s="29">
        <f>Tabela1[[#This Row],[PESO TOTAL]]*Tabela1[[#This Row],[EXPEDIÇÃO ]]</f>
        <v>0</v>
      </c>
      <c r="AY3694" s="28" t="str">
        <f>Tabela1[[#This Row],[PEDIDO]]&amp;Tabela1[[#This Row],[PRODUTO]]</f>
        <v/>
      </c>
      <c r="AZ3694" s="44">
        <f>IF(AF3694="",0,IF(ISTEXT(AF3694),H3694*VALUE(SUBSTITUTE(AF3694,"%",""))/100,H3694*AF3694))-Tabela1[[#This Row],[PRONTO ACABADO2]]</f>
        <v>0</v>
      </c>
      <c r="BA3694" s="44">
        <f>IF(AG3694="",0,IF(ISTEXT(AG3694),H3694*VALUE(SUBSTITUTE(AG3694,"%",""))/100,H3694*AG3694))-Tabela1[[#This Row],[PESO EXPEDIDO2]]</f>
        <v>0</v>
      </c>
      <c r="BB3694" s="44">
        <f t="shared" si="486"/>
        <v>0</v>
      </c>
      <c r="BC3694" s="44">
        <f t="shared" ref="BC3694:BC3725" si="489">IF(AG3694="",0,IF(ISTEXT(AG3694),H3694*VALUE(SUBSTITUTE(AG3694,"%",""))/100,H3694*AG3694))</f>
        <v>0</v>
      </c>
      <c r="BD3694" s="165"/>
    </row>
    <row r="3695" spans="1:56" ht="15.75" hidden="1" customHeight="1" x14ac:dyDescent="0.25">
      <c r="A3695" s="6"/>
      <c r="B3695" s="22"/>
      <c r="C3695" s="7"/>
      <c r="D3695" s="46"/>
      <c r="E3695" s="7"/>
      <c r="F3695" s="7"/>
      <c r="G3695" s="24"/>
      <c r="H3695" s="41">
        <f>Tabela1[[#This Row],[PESO UNI]]*Tabela1[[#This Row],[QTE]]</f>
        <v>0</v>
      </c>
      <c r="I3695" s="7"/>
      <c r="J3695" s="8"/>
      <c r="K3695" s="8"/>
      <c r="L3695" s="9"/>
      <c r="M3695" s="10"/>
      <c r="N3695" s="11"/>
      <c r="O3695" s="12"/>
      <c r="P3695" s="13"/>
      <c r="Q3695" s="14">
        <f>Tabela1[[#This Row],[QTDE/ Fabricação]]-Tabela1[[#This Row],[QTE]]</f>
        <v>0</v>
      </c>
      <c r="R3695" s="19">
        <f t="shared" si="482"/>
        <v>0</v>
      </c>
      <c r="S3695" s="19">
        <f t="shared" si="481"/>
        <v>0</v>
      </c>
      <c r="T3695" s="20">
        <f t="shared" si="483"/>
        <v>0</v>
      </c>
      <c r="U3695" s="17">
        <f>IFERROR(SUMIF('LISTA DE EMBARQUE'!B:B,MICRO!E:E,'LISTA DE EMBARQUE'!G:G),"")</f>
        <v>0</v>
      </c>
      <c r="V3695" s="12" t="str">
        <f>IFERROR(VLOOKUP(Tabela1[[#This Row],[COD.MDE]],'LISTA DE EMBARQUE'!B:L,11,0),"")</f>
        <v/>
      </c>
      <c r="W3695" s="13" t="str">
        <f>IFERROR(COUNTIF(#REF!,Tabela1[[#This Row],[Colunas5]]),"")</f>
        <v/>
      </c>
      <c r="X3695" s="14">
        <f>Tabela1[[#This Row],[QIANTIDADE EXPEDIDA]]*Tabela1[[#This Row],[PESO UNI]]</f>
        <v>0</v>
      </c>
      <c r="Y3695" s="14">
        <f t="shared" si="484"/>
        <v>0</v>
      </c>
      <c r="Z3695" s="21">
        <f>Tabela1[[#This Row],[PESO TOTAL]]-Tabela1[[#This Row],[Peso Expedido]]</f>
        <v>0</v>
      </c>
      <c r="AA3695" s="18"/>
      <c r="AB3695" s="15"/>
      <c r="AC3695" s="15"/>
      <c r="AD3695" s="15"/>
      <c r="AE3695" s="15"/>
      <c r="AF3695" s="15"/>
      <c r="AG3695" s="15"/>
      <c r="AH3695" s="15"/>
      <c r="AI3695" s="40" t="str">
        <f t="shared" si="488"/>
        <v>ok</v>
      </c>
      <c r="AJ3695" s="5"/>
      <c r="AK3695" t="str">
        <f>Tabela1[[#This Row],[Coluna1]]&amp;Tabela1[[#This Row],[PEDIDO]]</f>
        <v/>
      </c>
      <c r="AL3695"/>
      <c r="AM3695"/>
      <c r="AN3695"/>
      <c r="AO3695" t="str">
        <f t="shared" si="485"/>
        <v>/</v>
      </c>
      <c r="AP3695" t="str">
        <f>Tabela1[[#This Row],[TAG]]&amp;Tabela1[[#This Row],[PEDIDO]]&amp;Tabela1[[#This Row],[PRODUTO]]</f>
        <v/>
      </c>
      <c r="AQ3695" s="23" t="str">
        <f>Tabela1[[#This Row],[PRODUTO]]&amp;Tabela1[[#This Row],[TAG]]</f>
        <v/>
      </c>
      <c r="AR3695" s="27">
        <f>Tabela1[[#This Row],[PESO TOTAL]]*Tabela1[[#This Row],[MATÉRIA PRIMA]]</f>
        <v>0</v>
      </c>
      <c r="AS3695" s="28">
        <f>Tabela1[[#This Row],[PESO TOTAL]]*Tabela1[[#This Row],[PREPARAÇÃO ]]</f>
        <v>0</v>
      </c>
      <c r="AT3695" s="28">
        <f>Tabela1[[#This Row],[PESO TOTAL]]*Tabela1[[#This Row],[CALDEIRARIA]]</f>
        <v>0</v>
      </c>
      <c r="AU3695" s="28">
        <f>Tabela1[[#This Row],[PESO TOTAL]]*Tabela1[[#This Row],[SOLDA]]</f>
        <v>0</v>
      </c>
      <c r="AV3695" s="28">
        <f>Tabela1[[#This Row],[PESO TOTAL]]*Tabela1[[#This Row],[ACABAMENTO]]</f>
        <v>0</v>
      </c>
      <c r="AW3695" s="28">
        <f>Tabela1[[#This Row],[PESO TOTAL]]*Tabela1[[#This Row],[PRONTO ACABADO]]</f>
        <v>0</v>
      </c>
      <c r="AX3695" s="29">
        <f>Tabela1[[#This Row],[PESO TOTAL]]*Tabela1[[#This Row],[EXPEDIÇÃO ]]</f>
        <v>0</v>
      </c>
      <c r="AY3695" s="28" t="str">
        <f>Tabela1[[#This Row],[PEDIDO]]&amp;Tabela1[[#This Row],[PRODUTO]]</f>
        <v/>
      </c>
      <c r="AZ3695" s="44">
        <f>IF(AF3695="",0,IF(ISTEXT(AF3695),H3695*VALUE(SUBSTITUTE(AF3695,"%",""))/100,H3695*AF3695))-Tabela1[[#This Row],[PRONTO ACABADO2]]</f>
        <v>0</v>
      </c>
      <c r="BA3695" s="44">
        <f>IF(AG3695="",0,IF(ISTEXT(AG3695),H3695*VALUE(SUBSTITUTE(AG3695,"%",""))/100,H3695*AG3695))-Tabela1[[#This Row],[PESO EXPEDIDO2]]</f>
        <v>0</v>
      </c>
      <c r="BB3695" s="44">
        <f t="shared" si="486"/>
        <v>0</v>
      </c>
      <c r="BC3695" s="44">
        <f t="shared" si="489"/>
        <v>0</v>
      </c>
      <c r="BD3695" s="165"/>
    </row>
    <row r="3696" spans="1:56" ht="15.75" hidden="1" customHeight="1" x14ac:dyDescent="0.25">
      <c r="A3696" s="6"/>
      <c r="B3696" s="22"/>
      <c r="C3696" s="7"/>
      <c r="D3696" s="46"/>
      <c r="E3696" s="7"/>
      <c r="F3696" s="7"/>
      <c r="G3696" s="24"/>
      <c r="H3696" s="41">
        <f>Tabela1[[#This Row],[PESO UNI]]*Tabela1[[#This Row],[QTE]]</f>
        <v>0</v>
      </c>
      <c r="I3696" s="7"/>
      <c r="J3696" s="8"/>
      <c r="K3696" s="8"/>
      <c r="L3696" s="9"/>
      <c r="M3696" s="10"/>
      <c r="N3696" s="11"/>
      <c r="O3696" s="12"/>
      <c r="P3696" s="13"/>
      <c r="Q3696" s="14">
        <f>Tabela1[[#This Row],[QTDE/ Fabricação]]-Tabela1[[#This Row],[QTE]]</f>
        <v>0</v>
      </c>
      <c r="R3696" s="19">
        <f t="shared" si="482"/>
        <v>0</v>
      </c>
      <c r="S3696" s="19">
        <f t="shared" si="481"/>
        <v>0</v>
      </c>
      <c r="T3696" s="20">
        <f t="shared" si="483"/>
        <v>0</v>
      </c>
      <c r="U3696" s="17">
        <f>IFERROR(SUMIF('LISTA DE EMBARQUE'!B:B,MICRO!E:E,'LISTA DE EMBARQUE'!G:G),"")</f>
        <v>0</v>
      </c>
      <c r="V3696" s="12" t="str">
        <f>IFERROR(VLOOKUP(Tabela1[[#This Row],[COD.MDE]],'LISTA DE EMBARQUE'!B:L,11,0),"")</f>
        <v/>
      </c>
      <c r="W3696" s="13" t="str">
        <f>IFERROR(COUNTIF(#REF!,Tabela1[[#This Row],[Colunas5]]),"")</f>
        <v/>
      </c>
      <c r="X3696" s="14">
        <f>Tabela1[[#This Row],[QIANTIDADE EXPEDIDA]]*Tabela1[[#This Row],[PESO UNI]]</f>
        <v>0</v>
      </c>
      <c r="Y3696" s="14">
        <f t="shared" si="484"/>
        <v>0</v>
      </c>
      <c r="Z3696" s="21">
        <f>Tabela1[[#This Row],[PESO TOTAL]]-Tabela1[[#This Row],[Peso Expedido]]</f>
        <v>0</v>
      </c>
      <c r="AA3696" s="18"/>
      <c r="AB3696" s="15"/>
      <c r="AC3696" s="15"/>
      <c r="AD3696" s="15"/>
      <c r="AE3696" s="15"/>
      <c r="AF3696" s="15"/>
      <c r="AG3696" s="15"/>
      <c r="AH3696" s="15"/>
      <c r="AI3696" s="40" t="str">
        <f t="shared" si="488"/>
        <v>ok</v>
      </c>
      <c r="AJ3696" s="5"/>
      <c r="AK3696" t="str">
        <f>Tabela1[[#This Row],[Coluna1]]&amp;Tabela1[[#This Row],[PEDIDO]]</f>
        <v/>
      </c>
      <c r="AL3696"/>
      <c r="AM3696"/>
      <c r="AN3696"/>
      <c r="AO3696" t="str">
        <f t="shared" si="485"/>
        <v>/</v>
      </c>
      <c r="AP3696" t="str">
        <f>Tabela1[[#This Row],[TAG]]&amp;Tabela1[[#This Row],[PEDIDO]]&amp;Tabela1[[#This Row],[PRODUTO]]</f>
        <v/>
      </c>
      <c r="AQ3696" s="23" t="str">
        <f>Tabela1[[#This Row],[PRODUTO]]&amp;Tabela1[[#This Row],[TAG]]</f>
        <v/>
      </c>
      <c r="AR3696" s="27">
        <f>Tabela1[[#This Row],[PESO TOTAL]]*Tabela1[[#This Row],[MATÉRIA PRIMA]]</f>
        <v>0</v>
      </c>
      <c r="AS3696" s="28">
        <f>Tabela1[[#This Row],[PESO TOTAL]]*Tabela1[[#This Row],[PREPARAÇÃO ]]</f>
        <v>0</v>
      </c>
      <c r="AT3696" s="28">
        <f>Tabela1[[#This Row],[PESO TOTAL]]*Tabela1[[#This Row],[CALDEIRARIA]]</f>
        <v>0</v>
      </c>
      <c r="AU3696" s="28">
        <f>Tabela1[[#This Row],[PESO TOTAL]]*Tabela1[[#This Row],[SOLDA]]</f>
        <v>0</v>
      </c>
      <c r="AV3696" s="28">
        <f>Tabela1[[#This Row],[PESO TOTAL]]*Tabela1[[#This Row],[ACABAMENTO]]</f>
        <v>0</v>
      </c>
      <c r="AW3696" s="28">
        <f>Tabela1[[#This Row],[PESO TOTAL]]*Tabela1[[#This Row],[PRONTO ACABADO]]</f>
        <v>0</v>
      </c>
      <c r="AX3696" s="29">
        <f>Tabela1[[#This Row],[PESO TOTAL]]*Tabela1[[#This Row],[EXPEDIÇÃO ]]</f>
        <v>0</v>
      </c>
      <c r="AY3696" s="28" t="str">
        <f>Tabela1[[#This Row],[PEDIDO]]&amp;Tabela1[[#This Row],[PRODUTO]]</f>
        <v/>
      </c>
      <c r="AZ3696" s="44">
        <f>IF(AF3696="",0,IF(ISTEXT(AF3696),H3696*VALUE(SUBSTITUTE(AF3696,"%",""))/100,H3696*AF3696))-Tabela1[[#This Row],[PRONTO ACABADO2]]</f>
        <v>0</v>
      </c>
      <c r="BA3696" s="44">
        <f>IF(AG3696="",0,IF(ISTEXT(AG3696),H3696*VALUE(SUBSTITUTE(AG3696,"%",""))/100,H3696*AG3696))-Tabela1[[#This Row],[PESO EXPEDIDO2]]</f>
        <v>0</v>
      </c>
      <c r="BB3696" s="44">
        <f t="shared" si="486"/>
        <v>0</v>
      </c>
      <c r="BC3696" s="44">
        <f t="shared" si="489"/>
        <v>0</v>
      </c>
      <c r="BD3696" s="165"/>
    </row>
    <row r="3697" spans="1:56" ht="15.75" hidden="1" customHeight="1" x14ac:dyDescent="0.25">
      <c r="A3697" s="6"/>
      <c r="B3697" s="22"/>
      <c r="C3697" s="7"/>
      <c r="D3697" s="46"/>
      <c r="E3697" s="7"/>
      <c r="F3697" s="7"/>
      <c r="G3697" s="24"/>
      <c r="H3697" s="41">
        <f>Tabela1[[#This Row],[PESO UNI]]*Tabela1[[#This Row],[QTE]]</f>
        <v>0</v>
      </c>
      <c r="I3697" s="7"/>
      <c r="J3697" s="8"/>
      <c r="K3697" s="8"/>
      <c r="L3697" s="9"/>
      <c r="M3697" s="10"/>
      <c r="N3697" s="11"/>
      <c r="O3697" s="12"/>
      <c r="P3697" s="13"/>
      <c r="Q3697" s="14">
        <f>Tabela1[[#This Row],[QTDE/ Fabricação]]-Tabela1[[#This Row],[QTE]]</f>
        <v>0</v>
      </c>
      <c r="R3697" s="19">
        <f t="shared" si="482"/>
        <v>0</v>
      </c>
      <c r="S3697" s="19">
        <f t="shared" si="481"/>
        <v>0</v>
      </c>
      <c r="T3697" s="20">
        <f t="shared" si="483"/>
        <v>0</v>
      </c>
      <c r="U3697" s="17">
        <f>IFERROR(SUMIF('LISTA DE EMBARQUE'!B:B,MICRO!E:E,'LISTA DE EMBARQUE'!G:G),"")</f>
        <v>0</v>
      </c>
      <c r="V3697" s="12" t="str">
        <f>IFERROR(VLOOKUP(Tabela1[[#This Row],[COD.MDE]],'LISTA DE EMBARQUE'!B:L,11,0),"")</f>
        <v/>
      </c>
      <c r="W3697" s="13" t="str">
        <f>IFERROR(COUNTIF(#REF!,Tabela1[[#This Row],[Colunas5]]),"")</f>
        <v/>
      </c>
      <c r="X3697" s="14">
        <f>Tabela1[[#This Row],[QIANTIDADE EXPEDIDA]]*Tabela1[[#This Row],[PESO UNI]]</f>
        <v>0</v>
      </c>
      <c r="Y3697" s="14">
        <f t="shared" si="484"/>
        <v>0</v>
      </c>
      <c r="Z3697" s="21">
        <f>Tabela1[[#This Row],[PESO TOTAL]]-Tabela1[[#This Row],[Peso Expedido]]</f>
        <v>0</v>
      </c>
      <c r="AA3697" s="18"/>
      <c r="AB3697" s="15"/>
      <c r="AC3697" s="15"/>
      <c r="AD3697" s="15"/>
      <c r="AE3697" s="15"/>
      <c r="AF3697" s="15"/>
      <c r="AG3697" s="15"/>
      <c r="AH3697" s="15"/>
      <c r="AI3697" s="40" t="str">
        <f t="shared" si="488"/>
        <v>ok</v>
      </c>
      <c r="AJ3697" s="5"/>
      <c r="AK3697" t="str">
        <f>Tabela1[[#This Row],[Coluna1]]&amp;Tabela1[[#This Row],[PEDIDO]]</f>
        <v/>
      </c>
      <c r="AL3697"/>
      <c r="AM3697"/>
      <c r="AN3697"/>
      <c r="AO3697" t="str">
        <f t="shared" si="485"/>
        <v>/</v>
      </c>
      <c r="AP3697" t="str">
        <f>Tabela1[[#This Row],[TAG]]&amp;Tabela1[[#This Row],[PEDIDO]]&amp;Tabela1[[#This Row],[PRODUTO]]</f>
        <v/>
      </c>
      <c r="AQ3697" s="23" t="str">
        <f>Tabela1[[#This Row],[PRODUTO]]&amp;Tabela1[[#This Row],[TAG]]</f>
        <v/>
      </c>
      <c r="AR3697" s="27">
        <f>Tabela1[[#This Row],[PESO TOTAL]]*Tabela1[[#This Row],[MATÉRIA PRIMA]]</f>
        <v>0</v>
      </c>
      <c r="AS3697" s="28">
        <f>Tabela1[[#This Row],[PESO TOTAL]]*Tabela1[[#This Row],[PREPARAÇÃO ]]</f>
        <v>0</v>
      </c>
      <c r="AT3697" s="28">
        <f>Tabela1[[#This Row],[PESO TOTAL]]*Tabela1[[#This Row],[CALDEIRARIA]]</f>
        <v>0</v>
      </c>
      <c r="AU3697" s="28">
        <f>Tabela1[[#This Row],[PESO TOTAL]]*Tabela1[[#This Row],[SOLDA]]</f>
        <v>0</v>
      </c>
      <c r="AV3697" s="28">
        <f>Tabela1[[#This Row],[PESO TOTAL]]*Tabela1[[#This Row],[ACABAMENTO]]</f>
        <v>0</v>
      </c>
      <c r="AW3697" s="28">
        <f>Tabela1[[#This Row],[PESO TOTAL]]*Tabela1[[#This Row],[PRONTO ACABADO]]</f>
        <v>0</v>
      </c>
      <c r="AX3697" s="29">
        <f>Tabela1[[#This Row],[PESO TOTAL]]*Tabela1[[#This Row],[EXPEDIÇÃO ]]</f>
        <v>0</v>
      </c>
      <c r="AY3697" s="28" t="str">
        <f>Tabela1[[#This Row],[PEDIDO]]&amp;Tabela1[[#This Row],[PRODUTO]]</f>
        <v/>
      </c>
      <c r="AZ3697" s="44">
        <f>IF(AF3697="",0,IF(ISTEXT(AF3697),H3697*VALUE(SUBSTITUTE(AF3697,"%",""))/100,H3697*AF3697))-Tabela1[[#This Row],[PRONTO ACABADO2]]</f>
        <v>0</v>
      </c>
      <c r="BA3697" s="44">
        <f>IF(AG3697="",0,IF(ISTEXT(AG3697),H3697*VALUE(SUBSTITUTE(AG3697,"%",""))/100,H3697*AG3697))-Tabela1[[#This Row],[PESO EXPEDIDO2]]</f>
        <v>0</v>
      </c>
      <c r="BB3697" s="44">
        <f t="shared" si="486"/>
        <v>0</v>
      </c>
      <c r="BC3697" s="44">
        <f t="shared" si="489"/>
        <v>0</v>
      </c>
      <c r="BD3697" s="165"/>
    </row>
    <row r="3698" spans="1:56" ht="15.75" hidden="1" customHeight="1" x14ac:dyDescent="0.25">
      <c r="A3698" s="6"/>
      <c r="B3698" s="22"/>
      <c r="C3698" s="7"/>
      <c r="D3698" s="46"/>
      <c r="E3698" s="7"/>
      <c r="F3698" s="7"/>
      <c r="G3698" s="24"/>
      <c r="H3698" s="41">
        <f>Tabela1[[#This Row],[PESO UNI]]*Tabela1[[#This Row],[QTE]]</f>
        <v>0</v>
      </c>
      <c r="I3698" s="7"/>
      <c r="J3698" s="8"/>
      <c r="K3698" s="8"/>
      <c r="L3698" s="9"/>
      <c r="M3698" s="10"/>
      <c r="N3698" s="11"/>
      <c r="O3698" s="12"/>
      <c r="P3698" s="13"/>
      <c r="Q3698" s="14">
        <f>Tabela1[[#This Row],[QTDE/ Fabricação]]-Tabela1[[#This Row],[QTE]]</f>
        <v>0</v>
      </c>
      <c r="R3698" s="19">
        <f t="shared" si="482"/>
        <v>0</v>
      </c>
      <c r="S3698" s="19">
        <f t="shared" si="481"/>
        <v>0</v>
      </c>
      <c r="T3698" s="20">
        <f t="shared" si="483"/>
        <v>0</v>
      </c>
      <c r="U3698" s="17">
        <f>IFERROR(SUMIF('LISTA DE EMBARQUE'!B:B,MICRO!E:E,'LISTA DE EMBARQUE'!G:G),"")</f>
        <v>0</v>
      </c>
      <c r="V3698" s="12" t="str">
        <f>IFERROR(VLOOKUP(Tabela1[[#This Row],[COD.MDE]],'LISTA DE EMBARQUE'!B:L,11,0),"")</f>
        <v/>
      </c>
      <c r="W3698" s="13" t="str">
        <f>IFERROR(COUNTIF(#REF!,Tabela1[[#This Row],[Colunas5]]),"")</f>
        <v/>
      </c>
      <c r="X3698" s="14">
        <f>Tabela1[[#This Row],[QIANTIDADE EXPEDIDA]]*Tabela1[[#This Row],[PESO UNI]]</f>
        <v>0</v>
      </c>
      <c r="Y3698" s="14">
        <f t="shared" si="484"/>
        <v>0</v>
      </c>
      <c r="Z3698" s="21">
        <f>Tabela1[[#This Row],[PESO TOTAL]]-Tabela1[[#This Row],[Peso Expedido]]</f>
        <v>0</v>
      </c>
      <c r="AA3698" s="18"/>
      <c r="AB3698" s="15"/>
      <c r="AC3698" s="15"/>
      <c r="AD3698" s="15"/>
      <c r="AE3698" s="15"/>
      <c r="AF3698" s="15"/>
      <c r="AG3698" s="15"/>
      <c r="AH3698" s="15"/>
      <c r="AI3698" s="40" t="str">
        <f t="shared" si="488"/>
        <v>ok</v>
      </c>
      <c r="AJ3698" s="5"/>
      <c r="AK3698" t="str">
        <f>Tabela1[[#This Row],[Coluna1]]&amp;Tabela1[[#This Row],[PEDIDO]]</f>
        <v/>
      </c>
      <c r="AL3698"/>
      <c r="AM3698"/>
      <c r="AN3698"/>
      <c r="AO3698" t="str">
        <f t="shared" si="485"/>
        <v>/</v>
      </c>
      <c r="AP3698" t="str">
        <f>Tabela1[[#This Row],[TAG]]&amp;Tabela1[[#This Row],[PEDIDO]]&amp;Tabela1[[#This Row],[PRODUTO]]</f>
        <v/>
      </c>
      <c r="AQ3698" s="23" t="str">
        <f>Tabela1[[#This Row],[PRODUTO]]&amp;Tabela1[[#This Row],[TAG]]</f>
        <v/>
      </c>
      <c r="AR3698" s="27">
        <f>Tabela1[[#This Row],[PESO TOTAL]]*Tabela1[[#This Row],[MATÉRIA PRIMA]]</f>
        <v>0</v>
      </c>
      <c r="AS3698" s="28">
        <f>Tabela1[[#This Row],[PESO TOTAL]]*Tabela1[[#This Row],[PREPARAÇÃO ]]</f>
        <v>0</v>
      </c>
      <c r="AT3698" s="28">
        <f>Tabela1[[#This Row],[PESO TOTAL]]*Tabela1[[#This Row],[CALDEIRARIA]]</f>
        <v>0</v>
      </c>
      <c r="AU3698" s="28">
        <f>Tabela1[[#This Row],[PESO TOTAL]]*Tabela1[[#This Row],[SOLDA]]</f>
        <v>0</v>
      </c>
      <c r="AV3698" s="28">
        <f>Tabela1[[#This Row],[PESO TOTAL]]*Tabela1[[#This Row],[ACABAMENTO]]</f>
        <v>0</v>
      </c>
      <c r="AW3698" s="28">
        <f>Tabela1[[#This Row],[PESO TOTAL]]*Tabela1[[#This Row],[PRONTO ACABADO]]</f>
        <v>0</v>
      </c>
      <c r="AX3698" s="29">
        <f>Tabela1[[#This Row],[PESO TOTAL]]*Tabela1[[#This Row],[EXPEDIÇÃO ]]</f>
        <v>0</v>
      </c>
      <c r="AY3698" s="28" t="str">
        <f>Tabela1[[#This Row],[PEDIDO]]&amp;Tabela1[[#This Row],[PRODUTO]]</f>
        <v/>
      </c>
      <c r="AZ3698" s="44">
        <f>IF(AF3698="",0,IF(ISTEXT(AF3698),H3698*VALUE(SUBSTITUTE(AF3698,"%",""))/100,H3698*AF3698))-Tabela1[[#This Row],[PRONTO ACABADO2]]</f>
        <v>0</v>
      </c>
      <c r="BA3698" s="44">
        <f>IF(AG3698="",0,IF(ISTEXT(AG3698),H3698*VALUE(SUBSTITUTE(AG3698,"%",""))/100,H3698*AG3698))-Tabela1[[#This Row],[PESO EXPEDIDO2]]</f>
        <v>0</v>
      </c>
      <c r="BB3698" s="44">
        <f t="shared" si="486"/>
        <v>0</v>
      </c>
      <c r="BC3698" s="44">
        <f t="shared" si="489"/>
        <v>0</v>
      </c>
      <c r="BD3698" s="165"/>
    </row>
    <row r="3699" spans="1:56" ht="15.75" hidden="1" customHeight="1" x14ac:dyDescent="0.25">
      <c r="A3699" s="6"/>
      <c r="B3699" s="22"/>
      <c r="C3699" s="7"/>
      <c r="D3699" s="46"/>
      <c r="E3699" s="7"/>
      <c r="F3699" s="7"/>
      <c r="G3699" s="24"/>
      <c r="H3699" s="41">
        <f>Tabela1[[#This Row],[PESO UNI]]*Tabela1[[#This Row],[QTE]]</f>
        <v>0</v>
      </c>
      <c r="I3699" s="7"/>
      <c r="J3699" s="8"/>
      <c r="K3699" s="8"/>
      <c r="L3699" s="9"/>
      <c r="M3699" s="10"/>
      <c r="N3699" s="11"/>
      <c r="O3699" s="12"/>
      <c r="P3699" s="13"/>
      <c r="Q3699" s="14">
        <f>Tabela1[[#This Row],[QTDE/ Fabricação]]-Tabela1[[#This Row],[QTE]]</f>
        <v>0</v>
      </c>
      <c r="R3699" s="19">
        <f t="shared" si="482"/>
        <v>0</v>
      </c>
      <c r="S3699" s="19">
        <f t="shared" si="481"/>
        <v>0</v>
      </c>
      <c r="T3699" s="20">
        <f t="shared" si="483"/>
        <v>0</v>
      </c>
      <c r="U3699" s="17">
        <f>IFERROR(SUMIF('LISTA DE EMBARQUE'!B:B,MICRO!E:E,'LISTA DE EMBARQUE'!G:G),"")</f>
        <v>0</v>
      </c>
      <c r="V3699" s="12" t="str">
        <f>IFERROR(VLOOKUP(Tabela1[[#This Row],[COD.MDE]],'LISTA DE EMBARQUE'!B:L,11,0),"")</f>
        <v/>
      </c>
      <c r="W3699" s="13" t="str">
        <f>IFERROR(COUNTIF(#REF!,Tabela1[[#This Row],[Colunas5]]),"")</f>
        <v/>
      </c>
      <c r="X3699" s="14">
        <f>Tabela1[[#This Row],[QIANTIDADE EXPEDIDA]]*Tabela1[[#This Row],[PESO UNI]]</f>
        <v>0</v>
      </c>
      <c r="Y3699" s="14">
        <f t="shared" si="484"/>
        <v>0</v>
      </c>
      <c r="Z3699" s="21">
        <f>Tabela1[[#This Row],[PESO TOTAL]]-Tabela1[[#This Row],[Peso Expedido]]</f>
        <v>0</v>
      </c>
      <c r="AA3699" s="18"/>
      <c r="AB3699" s="15"/>
      <c r="AC3699" s="15"/>
      <c r="AD3699" s="15"/>
      <c r="AE3699" s="15"/>
      <c r="AF3699" s="15"/>
      <c r="AG3699" s="15"/>
      <c r="AH3699" s="15"/>
      <c r="AI3699" s="40" t="str">
        <f t="shared" si="488"/>
        <v>ok</v>
      </c>
      <c r="AJ3699" s="5"/>
      <c r="AK3699" t="str">
        <f>Tabela1[[#This Row],[Coluna1]]&amp;Tabela1[[#This Row],[PEDIDO]]</f>
        <v/>
      </c>
      <c r="AL3699"/>
      <c r="AM3699"/>
      <c r="AN3699"/>
      <c r="AO3699" t="str">
        <f t="shared" si="485"/>
        <v>/</v>
      </c>
      <c r="AP3699" t="str">
        <f>Tabela1[[#This Row],[TAG]]&amp;Tabela1[[#This Row],[PEDIDO]]&amp;Tabela1[[#This Row],[PRODUTO]]</f>
        <v/>
      </c>
      <c r="AQ3699" s="23" t="str">
        <f>Tabela1[[#This Row],[PRODUTO]]&amp;Tabela1[[#This Row],[TAG]]</f>
        <v/>
      </c>
      <c r="AR3699" s="27">
        <f>Tabela1[[#This Row],[PESO TOTAL]]*Tabela1[[#This Row],[MATÉRIA PRIMA]]</f>
        <v>0</v>
      </c>
      <c r="AS3699" s="28">
        <f>Tabela1[[#This Row],[PESO TOTAL]]*Tabela1[[#This Row],[PREPARAÇÃO ]]</f>
        <v>0</v>
      </c>
      <c r="AT3699" s="28">
        <f>Tabela1[[#This Row],[PESO TOTAL]]*Tabela1[[#This Row],[CALDEIRARIA]]</f>
        <v>0</v>
      </c>
      <c r="AU3699" s="28">
        <f>Tabela1[[#This Row],[PESO TOTAL]]*Tabela1[[#This Row],[SOLDA]]</f>
        <v>0</v>
      </c>
      <c r="AV3699" s="28">
        <f>Tabela1[[#This Row],[PESO TOTAL]]*Tabela1[[#This Row],[ACABAMENTO]]</f>
        <v>0</v>
      </c>
      <c r="AW3699" s="28">
        <f>Tabela1[[#This Row],[PESO TOTAL]]*Tabela1[[#This Row],[PRONTO ACABADO]]</f>
        <v>0</v>
      </c>
      <c r="AX3699" s="29">
        <f>Tabela1[[#This Row],[PESO TOTAL]]*Tabela1[[#This Row],[EXPEDIÇÃO ]]</f>
        <v>0</v>
      </c>
      <c r="AY3699" s="28" t="str">
        <f>Tabela1[[#This Row],[PEDIDO]]&amp;Tabela1[[#This Row],[PRODUTO]]</f>
        <v/>
      </c>
      <c r="AZ3699" s="44">
        <f>IF(AF3699="",0,IF(ISTEXT(AF3699),H3699*VALUE(SUBSTITUTE(AF3699,"%",""))/100,H3699*AF3699))-Tabela1[[#This Row],[PRONTO ACABADO2]]</f>
        <v>0</v>
      </c>
      <c r="BA3699" s="44">
        <f>IF(AG3699="",0,IF(ISTEXT(AG3699),H3699*VALUE(SUBSTITUTE(AG3699,"%",""))/100,H3699*AG3699))-Tabela1[[#This Row],[PESO EXPEDIDO2]]</f>
        <v>0</v>
      </c>
      <c r="BB3699" s="44">
        <f t="shared" si="486"/>
        <v>0</v>
      </c>
      <c r="BC3699" s="44">
        <f t="shared" si="489"/>
        <v>0</v>
      </c>
      <c r="BD3699" s="165"/>
    </row>
    <row r="3700" spans="1:56" ht="15.75" hidden="1" customHeight="1" x14ac:dyDescent="0.25">
      <c r="A3700" s="6"/>
      <c r="B3700" s="22"/>
      <c r="C3700" s="7"/>
      <c r="D3700" s="46"/>
      <c r="E3700" s="7"/>
      <c r="F3700" s="7"/>
      <c r="G3700" s="24"/>
      <c r="H3700" s="41">
        <f>Tabela1[[#This Row],[PESO UNI]]*Tabela1[[#This Row],[QTE]]</f>
        <v>0</v>
      </c>
      <c r="I3700" s="7"/>
      <c r="J3700" s="8"/>
      <c r="K3700" s="8"/>
      <c r="L3700" s="9"/>
      <c r="M3700" s="10"/>
      <c r="N3700" s="11"/>
      <c r="O3700" s="12"/>
      <c r="P3700" s="13"/>
      <c r="Q3700" s="14">
        <f>Tabela1[[#This Row],[QTDE/ Fabricação]]-Tabela1[[#This Row],[QTE]]</f>
        <v>0</v>
      </c>
      <c r="R3700" s="19">
        <f t="shared" si="482"/>
        <v>0</v>
      </c>
      <c r="S3700" s="19">
        <f t="shared" si="481"/>
        <v>0</v>
      </c>
      <c r="T3700" s="20">
        <f t="shared" si="483"/>
        <v>0</v>
      </c>
      <c r="U3700" s="17">
        <f>IFERROR(SUMIF('LISTA DE EMBARQUE'!B:B,MICRO!E:E,'LISTA DE EMBARQUE'!G:G),"")</f>
        <v>0</v>
      </c>
      <c r="V3700" s="12" t="str">
        <f>IFERROR(VLOOKUP(Tabela1[[#This Row],[COD.MDE]],'LISTA DE EMBARQUE'!B:L,11,0),"")</f>
        <v/>
      </c>
      <c r="W3700" s="13" t="str">
        <f>IFERROR(COUNTIF(#REF!,Tabela1[[#This Row],[Colunas5]]),"")</f>
        <v/>
      </c>
      <c r="X3700" s="14">
        <f>Tabela1[[#This Row],[QIANTIDADE EXPEDIDA]]*Tabela1[[#This Row],[PESO UNI]]</f>
        <v>0</v>
      </c>
      <c r="Y3700" s="14">
        <f t="shared" si="484"/>
        <v>0</v>
      </c>
      <c r="Z3700" s="21">
        <f>Tabela1[[#This Row],[PESO TOTAL]]-Tabela1[[#This Row],[Peso Expedido]]</f>
        <v>0</v>
      </c>
      <c r="AA3700" s="18"/>
      <c r="AB3700" s="15"/>
      <c r="AC3700" s="15"/>
      <c r="AD3700" s="15"/>
      <c r="AE3700" s="15"/>
      <c r="AF3700" s="15"/>
      <c r="AG3700" s="15"/>
      <c r="AH3700" s="15"/>
      <c r="AI3700" s="40" t="str">
        <f t="shared" si="488"/>
        <v>ok</v>
      </c>
      <c r="AJ3700" s="5"/>
      <c r="AK3700" t="str">
        <f>Tabela1[[#This Row],[Coluna1]]&amp;Tabela1[[#This Row],[PEDIDO]]</f>
        <v/>
      </c>
      <c r="AL3700"/>
      <c r="AM3700"/>
      <c r="AN3700"/>
      <c r="AO3700" t="str">
        <f t="shared" si="485"/>
        <v>/</v>
      </c>
      <c r="AP3700" t="str">
        <f>Tabela1[[#This Row],[TAG]]&amp;Tabela1[[#This Row],[PEDIDO]]&amp;Tabela1[[#This Row],[PRODUTO]]</f>
        <v/>
      </c>
      <c r="AQ3700" s="23" t="str">
        <f>Tabela1[[#This Row],[PRODUTO]]&amp;Tabela1[[#This Row],[TAG]]</f>
        <v/>
      </c>
      <c r="AR3700" s="27">
        <f>Tabela1[[#This Row],[PESO TOTAL]]*Tabela1[[#This Row],[MATÉRIA PRIMA]]</f>
        <v>0</v>
      </c>
      <c r="AS3700" s="28">
        <f>Tabela1[[#This Row],[PESO TOTAL]]*Tabela1[[#This Row],[PREPARAÇÃO ]]</f>
        <v>0</v>
      </c>
      <c r="AT3700" s="28">
        <f>Tabela1[[#This Row],[PESO TOTAL]]*Tabela1[[#This Row],[CALDEIRARIA]]</f>
        <v>0</v>
      </c>
      <c r="AU3700" s="28">
        <f>Tabela1[[#This Row],[PESO TOTAL]]*Tabela1[[#This Row],[SOLDA]]</f>
        <v>0</v>
      </c>
      <c r="AV3700" s="28">
        <f>Tabela1[[#This Row],[PESO TOTAL]]*Tabela1[[#This Row],[ACABAMENTO]]</f>
        <v>0</v>
      </c>
      <c r="AW3700" s="28">
        <f>Tabela1[[#This Row],[PESO TOTAL]]*Tabela1[[#This Row],[PRONTO ACABADO]]</f>
        <v>0</v>
      </c>
      <c r="AX3700" s="29">
        <f>Tabela1[[#This Row],[PESO TOTAL]]*Tabela1[[#This Row],[EXPEDIÇÃO ]]</f>
        <v>0</v>
      </c>
      <c r="AY3700" s="28" t="str">
        <f>Tabela1[[#This Row],[PEDIDO]]&amp;Tabela1[[#This Row],[PRODUTO]]</f>
        <v/>
      </c>
      <c r="AZ3700" s="44">
        <f>IF(AF3700="",0,IF(ISTEXT(AF3700),H3700*VALUE(SUBSTITUTE(AF3700,"%",""))/100,H3700*AF3700))-Tabela1[[#This Row],[PRONTO ACABADO2]]</f>
        <v>0</v>
      </c>
      <c r="BA3700" s="44">
        <f>IF(AG3700="",0,IF(ISTEXT(AG3700),H3700*VALUE(SUBSTITUTE(AG3700,"%",""))/100,H3700*AG3700))-Tabela1[[#This Row],[PESO EXPEDIDO2]]</f>
        <v>0</v>
      </c>
      <c r="BB3700" s="44">
        <f t="shared" si="486"/>
        <v>0</v>
      </c>
      <c r="BC3700" s="44">
        <f t="shared" si="489"/>
        <v>0</v>
      </c>
      <c r="BD3700" s="165"/>
    </row>
    <row r="3701" spans="1:56" ht="15.75" hidden="1" customHeight="1" x14ac:dyDescent="0.25">
      <c r="A3701" s="6"/>
      <c r="B3701" s="22"/>
      <c r="C3701" s="7"/>
      <c r="D3701" s="46"/>
      <c r="E3701" s="7"/>
      <c r="F3701" s="7"/>
      <c r="G3701" s="24"/>
      <c r="H3701" s="41">
        <f>Tabela1[[#This Row],[PESO UNI]]*Tabela1[[#This Row],[QTE]]</f>
        <v>0</v>
      </c>
      <c r="I3701" s="7"/>
      <c r="J3701" s="8"/>
      <c r="K3701" s="8"/>
      <c r="L3701" s="9"/>
      <c r="M3701" s="10"/>
      <c r="N3701" s="11"/>
      <c r="O3701" s="12"/>
      <c r="P3701" s="13"/>
      <c r="Q3701" s="14">
        <f>Tabela1[[#This Row],[QTDE/ Fabricação]]-Tabela1[[#This Row],[QTE]]</f>
        <v>0</v>
      </c>
      <c r="R3701" s="19">
        <f t="shared" si="482"/>
        <v>0</v>
      </c>
      <c r="S3701" s="19">
        <f t="shared" si="481"/>
        <v>0</v>
      </c>
      <c r="T3701" s="20">
        <f t="shared" si="483"/>
        <v>0</v>
      </c>
      <c r="U3701" s="17">
        <f>IFERROR(SUMIF('LISTA DE EMBARQUE'!B:B,MICRO!E:E,'LISTA DE EMBARQUE'!G:G),"")</f>
        <v>0</v>
      </c>
      <c r="V3701" s="12" t="str">
        <f>IFERROR(VLOOKUP(Tabela1[[#This Row],[COD.MDE]],'LISTA DE EMBARQUE'!B:L,11,0),"")</f>
        <v/>
      </c>
      <c r="W3701" s="13" t="str">
        <f>IFERROR(COUNTIF(#REF!,Tabela1[[#This Row],[Colunas5]]),"")</f>
        <v/>
      </c>
      <c r="X3701" s="14">
        <f>Tabela1[[#This Row],[QIANTIDADE EXPEDIDA]]*Tabela1[[#This Row],[PESO UNI]]</f>
        <v>0</v>
      </c>
      <c r="Y3701" s="14">
        <f t="shared" si="484"/>
        <v>0</v>
      </c>
      <c r="Z3701" s="21">
        <f>Tabela1[[#This Row],[PESO TOTAL]]-Tabela1[[#This Row],[Peso Expedido]]</f>
        <v>0</v>
      </c>
      <c r="AA3701" s="18"/>
      <c r="AB3701" s="15"/>
      <c r="AC3701" s="15"/>
      <c r="AD3701" s="15"/>
      <c r="AE3701" s="15"/>
      <c r="AF3701" s="15"/>
      <c r="AG3701" s="15"/>
      <c r="AH3701" s="15"/>
      <c r="AI3701" s="40" t="str">
        <f t="shared" si="488"/>
        <v>ok</v>
      </c>
      <c r="AJ3701" s="5"/>
      <c r="AK3701" t="str">
        <f>Tabela1[[#This Row],[Coluna1]]&amp;Tabela1[[#This Row],[PEDIDO]]</f>
        <v/>
      </c>
      <c r="AL3701"/>
      <c r="AM3701"/>
      <c r="AN3701"/>
      <c r="AO3701" t="str">
        <f t="shared" si="485"/>
        <v>/</v>
      </c>
      <c r="AP3701" t="str">
        <f>Tabela1[[#This Row],[TAG]]&amp;Tabela1[[#This Row],[PEDIDO]]&amp;Tabela1[[#This Row],[PRODUTO]]</f>
        <v/>
      </c>
      <c r="AQ3701" s="23" t="str">
        <f>Tabela1[[#This Row],[PRODUTO]]&amp;Tabela1[[#This Row],[TAG]]</f>
        <v/>
      </c>
      <c r="AR3701" s="27">
        <f>Tabela1[[#This Row],[PESO TOTAL]]*Tabela1[[#This Row],[MATÉRIA PRIMA]]</f>
        <v>0</v>
      </c>
      <c r="AS3701" s="28">
        <f>Tabela1[[#This Row],[PESO TOTAL]]*Tabela1[[#This Row],[PREPARAÇÃO ]]</f>
        <v>0</v>
      </c>
      <c r="AT3701" s="28">
        <f>Tabela1[[#This Row],[PESO TOTAL]]*Tabela1[[#This Row],[CALDEIRARIA]]</f>
        <v>0</v>
      </c>
      <c r="AU3701" s="28">
        <f>Tabela1[[#This Row],[PESO TOTAL]]*Tabela1[[#This Row],[SOLDA]]</f>
        <v>0</v>
      </c>
      <c r="AV3701" s="28">
        <f>Tabela1[[#This Row],[PESO TOTAL]]*Tabela1[[#This Row],[ACABAMENTO]]</f>
        <v>0</v>
      </c>
      <c r="AW3701" s="28">
        <f>Tabela1[[#This Row],[PESO TOTAL]]*Tabela1[[#This Row],[PRONTO ACABADO]]</f>
        <v>0</v>
      </c>
      <c r="AX3701" s="29">
        <f>Tabela1[[#This Row],[PESO TOTAL]]*Tabela1[[#This Row],[EXPEDIÇÃO ]]</f>
        <v>0</v>
      </c>
      <c r="AY3701" s="28" t="str">
        <f>Tabela1[[#This Row],[PEDIDO]]&amp;Tabela1[[#This Row],[PRODUTO]]</f>
        <v/>
      </c>
      <c r="AZ3701" s="44">
        <f>IF(AF3701="",0,IF(ISTEXT(AF3701),H3701*VALUE(SUBSTITUTE(AF3701,"%",""))/100,H3701*AF3701))-Tabela1[[#This Row],[PRONTO ACABADO2]]</f>
        <v>0</v>
      </c>
      <c r="BA3701" s="44">
        <f>IF(AG3701="",0,IF(ISTEXT(AG3701),H3701*VALUE(SUBSTITUTE(AG3701,"%",""))/100,H3701*AG3701))-Tabela1[[#This Row],[PESO EXPEDIDO2]]</f>
        <v>0</v>
      </c>
      <c r="BB3701" s="44">
        <f t="shared" si="486"/>
        <v>0</v>
      </c>
      <c r="BC3701" s="44">
        <f t="shared" si="489"/>
        <v>0</v>
      </c>
      <c r="BD3701" s="165"/>
    </row>
    <row r="3702" spans="1:56" ht="15.75" hidden="1" customHeight="1" x14ac:dyDescent="0.25">
      <c r="A3702" s="6"/>
      <c r="B3702" s="22"/>
      <c r="C3702" s="7"/>
      <c r="D3702" s="46"/>
      <c r="E3702" s="7"/>
      <c r="F3702" s="7"/>
      <c r="G3702" s="24"/>
      <c r="H3702" s="41">
        <f>Tabela1[[#This Row],[PESO UNI]]*Tabela1[[#This Row],[QTE]]</f>
        <v>0</v>
      </c>
      <c r="I3702" s="7"/>
      <c r="J3702" s="8"/>
      <c r="K3702" s="8"/>
      <c r="L3702" s="9"/>
      <c r="M3702" s="10"/>
      <c r="N3702" s="11"/>
      <c r="O3702" s="12"/>
      <c r="P3702" s="13"/>
      <c r="Q3702" s="14">
        <f>Tabela1[[#This Row],[QTDE/ Fabricação]]-Tabela1[[#This Row],[QTE]]</f>
        <v>0</v>
      </c>
      <c r="R3702" s="19">
        <f t="shared" si="482"/>
        <v>0</v>
      </c>
      <c r="S3702" s="19">
        <f t="shared" si="481"/>
        <v>0</v>
      </c>
      <c r="T3702" s="20">
        <f t="shared" si="483"/>
        <v>0</v>
      </c>
      <c r="U3702" s="17">
        <f>IFERROR(SUMIF('LISTA DE EMBARQUE'!B:B,MICRO!E:E,'LISTA DE EMBARQUE'!G:G),"")</f>
        <v>0</v>
      </c>
      <c r="V3702" s="12" t="str">
        <f>IFERROR(VLOOKUP(Tabela1[[#This Row],[COD.MDE]],'LISTA DE EMBARQUE'!B:L,11,0),"")</f>
        <v/>
      </c>
      <c r="W3702" s="13" t="str">
        <f>IFERROR(COUNTIF(#REF!,Tabela1[[#This Row],[Colunas5]]),"")</f>
        <v/>
      </c>
      <c r="X3702" s="14">
        <f>Tabela1[[#This Row],[QIANTIDADE EXPEDIDA]]*Tabela1[[#This Row],[PESO UNI]]</f>
        <v>0</v>
      </c>
      <c r="Y3702" s="14">
        <f t="shared" si="484"/>
        <v>0</v>
      </c>
      <c r="Z3702" s="21">
        <f>Tabela1[[#This Row],[PESO TOTAL]]-Tabela1[[#This Row],[Peso Expedido]]</f>
        <v>0</v>
      </c>
      <c r="AA3702" s="18"/>
      <c r="AB3702" s="15"/>
      <c r="AC3702" s="15"/>
      <c r="AD3702" s="15"/>
      <c r="AE3702" s="15"/>
      <c r="AF3702" s="15"/>
      <c r="AG3702" s="15"/>
      <c r="AH3702" s="15"/>
      <c r="AI3702" s="40" t="str">
        <f t="shared" si="488"/>
        <v>ok</v>
      </c>
      <c r="AJ3702" s="5"/>
      <c r="AK3702" t="str">
        <f>Tabela1[[#This Row],[Coluna1]]&amp;Tabela1[[#This Row],[PEDIDO]]</f>
        <v/>
      </c>
      <c r="AL3702"/>
      <c r="AM3702"/>
      <c r="AN3702"/>
      <c r="AO3702" t="str">
        <f t="shared" si="485"/>
        <v>/</v>
      </c>
      <c r="AP3702" t="str">
        <f>Tabela1[[#This Row],[TAG]]&amp;Tabela1[[#This Row],[PEDIDO]]&amp;Tabela1[[#This Row],[PRODUTO]]</f>
        <v/>
      </c>
      <c r="AQ3702" s="23" t="str">
        <f>Tabela1[[#This Row],[PRODUTO]]&amp;Tabela1[[#This Row],[TAG]]</f>
        <v/>
      </c>
      <c r="AR3702" s="27">
        <f>Tabela1[[#This Row],[PESO TOTAL]]*Tabela1[[#This Row],[MATÉRIA PRIMA]]</f>
        <v>0</v>
      </c>
      <c r="AS3702" s="28">
        <f>Tabela1[[#This Row],[PESO TOTAL]]*Tabela1[[#This Row],[PREPARAÇÃO ]]</f>
        <v>0</v>
      </c>
      <c r="AT3702" s="28">
        <f>Tabela1[[#This Row],[PESO TOTAL]]*Tabela1[[#This Row],[CALDEIRARIA]]</f>
        <v>0</v>
      </c>
      <c r="AU3702" s="28">
        <f>Tabela1[[#This Row],[PESO TOTAL]]*Tabela1[[#This Row],[SOLDA]]</f>
        <v>0</v>
      </c>
      <c r="AV3702" s="28">
        <f>Tabela1[[#This Row],[PESO TOTAL]]*Tabela1[[#This Row],[ACABAMENTO]]</f>
        <v>0</v>
      </c>
      <c r="AW3702" s="28">
        <f>Tabela1[[#This Row],[PESO TOTAL]]*Tabela1[[#This Row],[PRONTO ACABADO]]</f>
        <v>0</v>
      </c>
      <c r="AX3702" s="29">
        <f>Tabela1[[#This Row],[PESO TOTAL]]*Tabela1[[#This Row],[EXPEDIÇÃO ]]</f>
        <v>0</v>
      </c>
      <c r="AY3702" s="28" t="str">
        <f>Tabela1[[#This Row],[PEDIDO]]&amp;Tabela1[[#This Row],[PRODUTO]]</f>
        <v/>
      </c>
      <c r="AZ3702" s="44">
        <f>IF(AF3702="",0,IF(ISTEXT(AF3702),H3702*VALUE(SUBSTITUTE(AF3702,"%",""))/100,H3702*AF3702))-Tabela1[[#This Row],[PRONTO ACABADO2]]</f>
        <v>0</v>
      </c>
      <c r="BA3702" s="44">
        <f>IF(AG3702="",0,IF(ISTEXT(AG3702),H3702*VALUE(SUBSTITUTE(AG3702,"%",""))/100,H3702*AG3702))-Tabela1[[#This Row],[PESO EXPEDIDO2]]</f>
        <v>0</v>
      </c>
      <c r="BB3702" s="44">
        <f t="shared" si="486"/>
        <v>0</v>
      </c>
      <c r="BC3702" s="44">
        <f t="shared" si="489"/>
        <v>0</v>
      </c>
      <c r="BD3702" s="165"/>
    </row>
    <row r="3703" spans="1:56" ht="15.75" hidden="1" customHeight="1" x14ac:dyDescent="0.25">
      <c r="A3703" s="6"/>
      <c r="B3703" s="22"/>
      <c r="C3703" s="7"/>
      <c r="D3703" s="46"/>
      <c r="E3703" s="7"/>
      <c r="F3703" s="7"/>
      <c r="G3703" s="24"/>
      <c r="H3703" s="41">
        <f>Tabela1[[#This Row],[PESO UNI]]*Tabela1[[#This Row],[QTE]]</f>
        <v>0</v>
      </c>
      <c r="I3703" s="7"/>
      <c r="J3703" s="8"/>
      <c r="K3703" s="8"/>
      <c r="L3703" s="9"/>
      <c r="M3703" s="10"/>
      <c r="N3703" s="11"/>
      <c r="O3703" s="12"/>
      <c r="P3703" s="13"/>
      <c r="Q3703" s="14">
        <f>Tabela1[[#This Row],[QTDE/ Fabricação]]-Tabela1[[#This Row],[QTE]]</f>
        <v>0</v>
      </c>
      <c r="R3703" s="19">
        <f t="shared" si="482"/>
        <v>0</v>
      </c>
      <c r="S3703" s="19">
        <f t="shared" si="481"/>
        <v>0</v>
      </c>
      <c r="T3703" s="20">
        <f t="shared" si="483"/>
        <v>0</v>
      </c>
      <c r="U3703" s="17">
        <f>IFERROR(SUMIF('LISTA DE EMBARQUE'!B:B,MICRO!E:E,'LISTA DE EMBARQUE'!G:G),"")</f>
        <v>0</v>
      </c>
      <c r="V3703" s="12" t="str">
        <f>IFERROR(VLOOKUP(Tabela1[[#This Row],[COD.MDE]],'LISTA DE EMBARQUE'!B:L,11,0),"")</f>
        <v/>
      </c>
      <c r="W3703" s="13" t="str">
        <f>IFERROR(COUNTIF(#REF!,Tabela1[[#This Row],[Colunas5]]),"")</f>
        <v/>
      </c>
      <c r="X3703" s="14">
        <f>Tabela1[[#This Row],[QIANTIDADE EXPEDIDA]]*Tabela1[[#This Row],[PESO UNI]]</f>
        <v>0</v>
      </c>
      <c r="Y3703" s="14">
        <f t="shared" si="484"/>
        <v>0</v>
      </c>
      <c r="Z3703" s="21">
        <f>Tabela1[[#This Row],[PESO TOTAL]]-Tabela1[[#This Row],[Peso Expedido]]</f>
        <v>0</v>
      </c>
      <c r="AA3703" s="18"/>
      <c r="AB3703" s="15"/>
      <c r="AC3703" s="15"/>
      <c r="AD3703" s="15"/>
      <c r="AE3703" s="15"/>
      <c r="AF3703" s="15"/>
      <c r="AG3703" s="15"/>
      <c r="AH3703" s="15"/>
      <c r="AI3703" s="40" t="str">
        <f t="shared" si="488"/>
        <v>ok</v>
      </c>
      <c r="AJ3703" s="5"/>
      <c r="AK3703" t="str">
        <f>Tabela1[[#This Row],[Coluna1]]&amp;Tabela1[[#This Row],[PEDIDO]]</f>
        <v/>
      </c>
      <c r="AL3703"/>
      <c r="AM3703"/>
      <c r="AN3703"/>
      <c r="AO3703" t="str">
        <f t="shared" si="485"/>
        <v>/</v>
      </c>
      <c r="AP3703" t="str">
        <f>Tabela1[[#This Row],[TAG]]&amp;Tabela1[[#This Row],[PEDIDO]]&amp;Tabela1[[#This Row],[PRODUTO]]</f>
        <v/>
      </c>
      <c r="AQ3703" s="23" t="str">
        <f>Tabela1[[#This Row],[PRODUTO]]&amp;Tabela1[[#This Row],[TAG]]</f>
        <v/>
      </c>
      <c r="AR3703" s="27">
        <f>Tabela1[[#This Row],[PESO TOTAL]]*Tabela1[[#This Row],[MATÉRIA PRIMA]]</f>
        <v>0</v>
      </c>
      <c r="AS3703" s="28">
        <f>Tabela1[[#This Row],[PESO TOTAL]]*Tabela1[[#This Row],[PREPARAÇÃO ]]</f>
        <v>0</v>
      </c>
      <c r="AT3703" s="28">
        <f>Tabela1[[#This Row],[PESO TOTAL]]*Tabela1[[#This Row],[CALDEIRARIA]]</f>
        <v>0</v>
      </c>
      <c r="AU3703" s="28">
        <f>Tabela1[[#This Row],[PESO TOTAL]]*Tabela1[[#This Row],[SOLDA]]</f>
        <v>0</v>
      </c>
      <c r="AV3703" s="28">
        <f>Tabela1[[#This Row],[PESO TOTAL]]*Tabela1[[#This Row],[ACABAMENTO]]</f>
        <v>0</v>
      </c>
      <c r="AW3703" s="28">
        <f>Tabela1[[#This Row],[PESO TOTAL]]*Tabela1[[#This Row],[PRONTO ACABADO]]</f>
        <v>0</v>
      </c>
      <c r="AX3703" s="29">
        <f>Tabela1[[#This Row],[PESO TOTAL]]*Tabela1[[#This Row],[EXPEDIÇÃO ]]</f>
        <v>0</v>
      </c>
      <c r="AY3703" s="28" t="str">
        <f>Tabela1[[#This Row],[PEDIDO]]&amp;Tabela1[[#This Row],[PRODUTO]]</f>
        <v/>
      </c>
      <c r="AZ3703" s="44">
        <f>IF(AF3703="",0,IF(ISTEXT(AF3703),H3703*VALUE(SUBSTITUTE(AF3703,"%",""))/100,H3703*AF3703))-Tabela1[[#This Row],[PRONTO ACABADO2]]</f>
        <v>0</v>
      </c>
      <c r="BA3703" s="44">
        <f>IF(AG3703="",0,IF(ISTEXT(AG3703),H3703*VALUE(SUBSTITUTE(AG3703,"%",""))/100,H3703*AG3703))-Tabela1[[#This Row],[PESO EXPEDIDO2]]</f>
        <v>0</v>
      </c>
      <c r="BB3703" s="44">
        <f t="shared" si="486"/>
        <v>0</v>
      </c>
      <c r="BC3703" s="44">
        <f t="shared" si="489"/>
        <v>0</v>
      </c>
      <c r="BD3703" s="165"/>
    </row>
    <row r="3704" spans="1:56" ht="15.75" hidden="1" customHeight="1" x14ac:dyDescent="0.25">
      <c r="A3704" s="6"/>
      <c r="B3704" s="22"/>
      <c r="C3704" s="7"/>
      <c r="D3704" s="46"/>
      <c r="E3704" s="7"/>
      <c r="F3704" s="7"/>
      <c r="G3704" s="24"/>
      <c r="H3704" s="41">
        <f>Tabela1[[#This Row],[PESO UNI]]*Tabela1[[#This Row],[QTE]]</f>
        <v>0</v>
      </c>
      <c r="I3704" s="7"/>
      <c r="J3704" s="8"/>
      <c r="K3704" s="8"/>
      <c r="L3704" s="9"/>
      <c r="M3704" s="10"/>
      <c r="N3704" s="11"/>
      <c r="O3704" s="12"/>
      <c r="P3704" s="13"/>
      <c r="Q3704" s="14">
        <f>Tabela1[[#This Row],[QTDE/ Fabricação]]-Tabela1[[#This Row],[QTE]]</f>
        <v>0</v>
      </c>
      <c r="R3704" s="19">
        <f t="shared" si="482"/>
        <v>0</v>
      </c>
      <c r="S3704" s="19">
        <f t="shared" si="481"/>
        <v>0</v>
      </c>
      <c r="T3704" s="20">
        <f t="shared" si="483"/>
        <v>0</v>
      </c>
      <c r="U3704" s="17">
        <f>IFERROR(SUMIF('LISTA DE EMBARQUE'!B:B,MICRO!E:E,'LISTA DE EMBARQUE'!G:G),"")</f>
        <v>0</v>
      </c>
      <c r="V3704" s="12" t="str">
        <f>IFERROR(VLOOKUP(Tabela1[[#This Row],[COD.MDE]],'LISTA DE EMBARQUE'!B:L,11,0),"")</f>
        <v/>
      </c>
      <c r="W3704" s="13" t="str">
        <f>IFERROR(COUNTIF(#REF!,Tabela1[[#This Row],[Colunas5]]),"")</f>
        <v/>
      </c>
      <c r="X3704" s="14">
        <f>Tabela1[[#This Row],[QIANTIDADE EXPEDIDA]]*Tabela1[[#This Row],[PESO UNI]]</f>
        <v>0</v>
      </c>
      <c r="Y3704" s="14">
        <f t="shared" si="484"/>
        <v>0</v>
      </c>
      <c r="Z3704" s="21">
        <f>Tabela1[[#This Row],[PESO TOTAL]]-Tabela1[[#This Row],[Peso Expedido]]</f>
        <v>0</v>
      </c>
      <c r="AA3704" s="18"/>
      <c r="AB3704" s="15"/>
      <c r="AC3704" s="15"/>
      <c r="AD3704" s="15"/>
      <c r="AE3704" s="15"/>
      <c r="AF3704" s="15"/>
      <c r="AG3704" s="15"/>
      <c r="AH3704" s="15"/>
      <c r="AI3704" s="40" t="str">
        <f t="shared" si="488"/>
        <v>ok</v>
      </c>
      <c r="AJ3704" s="5"/>
      <c r="AK3704" t="str">
        <f>Tabela1[[#This Row],[Coluna1]]&amp;Tabela1[[#This Row],[PEDIDO]]</f>
        <v/>
      </c>
      <c r="AL3704"/>
      <c r="AM3704"/>
      <c r="AN3704"/>
      <c r="AO3704" t="str">
        <f t="shared" si="485"/>
        <v>/</v>
      </c>
      <c r="AP3704" t="str">
        <f>Tabela1[[#This Row],[TAG]]&amp;Tabela1[[#This Row],[PEDIDO]]&amp;Tabela1[[#This Row],[PRODUTO]]</f>
        <v/>
      </c>
      <c r="AQ3704" s="23" t="str">
        <f>Tabela1[[#This Row],[PRODUTO]]&amp;Tabela1[[#This Row],[TAG]]</f>
        <v/>
      </c>
      <c r="AR3704" s="27">
        <f>Tabela1[[#This Row],[PESO TOTAL]]*Tabela1[[#This Row],[MATÉRIA PRIMA]]</f>
        <v>0</v>
      </c>
      <c r="AS3704" s="28">
        <f>Tabela1[[#This Row],[PESO TOTAL]]*Tabela1[[#This Row],[PREPARAÇÃO ]]</f>
        <v>0</v>
      </c>
      <c r="AT3704" s="28">
        <f>Tabela1[[#This Row],[PESO TOTAL]]*Tabela1[[#This Row],[CALDEIRARIA]]</f>
        <v>0</v>
      </c>
      <c r="AU3704" s="28">
        <f>Tabela1[[#This Row],[PESO TOTAL]]*Tabela1[[#This Row],[SOLDA]]</f>
        <v>0</v>
      </c>
      <c r="AV3704" s="28">
        <f>Tabela1[[#This Row],[PESO TOTAL]]*Tabela1[[#This Row],[ACABAMENTO]]</f>
        <v>0</v>
      </c>
      <c r="AW3704" s="28">
        <f>Tabela1[[#This Row],[PESO TOTAL]]*Tabela1[[#This Row],[PRONTO ACABADO]]</f>
        <v>0</v>
      </c>
      <c r="AX3704" s="29">
        <f>Tabela1[[#This Row],[PESO TOTAL]]*Tabela1[[#This Row],[EXPEDIÇÃO ]]</f>
        <v>0</v>
      </c>
      <c r="AY3704" s="28" t="str">
        <f>Tabela1[[#This Row],[PEDIDO]]&amp;Tabela1[[#This Row],[PRODUTO]]</f>
        <v/>
      </c>
      <c r="AZ3704" s="44">
        <f>IF(AF3704="",0,IF(ISTEXT(AF3704),H3704*VALUE(SUBSTITUTE(AF3704,"%",""))/100,H3704*AF3704))-Tabela1[[#This Row],[PRONTO ACABADO2]]</f>
        <v>0</v>
      </c>
      <c r="BA3704" s="44">
        <f>IF(AG3704="",0,IF(ISTEXT(AG3704),H3704*VALUE(SUBSTITUTE(AG3704,"%",""))/100,H3704*AG3704))-Tabela1[[#This Row],[PESO EXPEDIDO2]]</f>
        <v>0</v>
      </c>
      <c r="BB3704" s="44">
        <f t="shared" si="486"/>
        <v>0</v>
      </c>
      <c r="BC3704" s="44">
        <f t="shared" si="489"/>
        <v>0</v>
      </c>
      <c r="BD3704" s="165"/>
    </row>
    <row r="3705" spans="1:56" ht="15.75" hidden="1" customHeight="1" x14ac:dyDescent="0.25">
      <c r="A3705" s="6"/>
      <c r="B3705" s="22"/>
      <c r="C3705" s="7"/>
      <c r="D3705" s="46"/>
      <c r="E3705" s="7"/>
      <c r="F3705" s="7"/>
      <c r="G3705" s="24"/>
      <c r="H3705" s="41">
        <f>Tabela1[[#This Row],[PESO UNI]]*Tabela1[[#This Row],[QTE]]</f>
        <v>0</v>
      </c>
      <c r="I3705" s="7"/>
      <c r="J3705" s="8"/>
      <c r="K3705" s="8"/>
      <c r="L3705" s="9"/>
      <c r="M3705" s="10"/>
      <c r="N3705" s="11"/>
      <c r="O3705" s="12"/>
      <c r="P3705" s="13"/>
      <c r="Q3705" s="14">
        <f>Tabela1[[#This Row],[QTDE/ Fabricação]]-Tabela1[[#This Row],[QTE]]</f>
        <v>0</v>
      </c>
      <c r="R3705" s="19">
        <f t="shared" si="482"/>
        <v>0</v>
      </c>
      <c r="S3705" s="19">
        <f t="shared" si="481"/>
        <v>0</v>
      </c>
      <c r="T3705" s="20">
        <f t="shared" si="483"/>
        <v>0</v>
      </c>
      <c r="U3705" s="17">
        <f>IFERROR(SUMIF('LISTA DE EMBARQUE'!B:B,MICRO!E:E,'LISTA DE EMBARQUE'!G:G),"")</f>
        <v>0</v>
      </c>
      <c r="V3705" s="12" t="str">
        <f>IFERROR(VLOOKUP(Tabela1[[#This Row],[COD.MDE]],'LISTA DE EMBARQUE'!B:L,11,0),"")</f>
        <v/>
      </c>
      <c r="W3705" s="13" t="str">
        <f>IFERROR(COUNTIF(#REF!,Tabela1[[#This Row],[Colunas5]]),"")</f>
        <v/>
      </c>
      <c r="X3705" s="14">
        <f>Tabela1[[#This Row],[QIANTIDADE EXPEDIDA]]*Tabela1[[#This Row],[PESO UNI]]</f>
        <v>0</v>
      </c>
      <c r="Y3705" s="14">
        <f t="shared" si="484"/>
        <v>0</v>
      </c>
      <c r="Z3705" s="21">
        <f>Tabela1[[#This Row],[PESO TOTAL]]-Tabela1[[#This Row],[Peso Expedido]]</f>
        <v>0</v>
      </c>
      <c r="AA3705" s="18"/>
      <c r="AB3705" s="15"/>
      <c r="AC3705" s="15"/>
      <c r="AD3705" s="15"/>
      <c r="AE3705" s="15"/>
      <c r="AF3705" s="15"/>
      <c r="AG3705" s="15"/>
      <c r="AH3705" s="15"/>
      <c r="AI3705" s="40" t="str">
        <f t="shared" si="488"/>
        <v>ok</v>
      </c>
      <c r="AJ3705" s="5"/>
      <c r="AK3705" t="str">
        <f>Tabela1[[#This Row],[Coluna1]]&amp;Tabela1[[#This Row],[PEDIDO]]</f>
        <v/>
      </c>
      <c r="AL3705"/>
      <c r="AM3705"/>
      <c r="AN3705"/>
      <c r="AO3705" t="str">
        <f t="shared" si="485"/>
        <v>/</v>
      </c>
      <c r="AP3705" t="str">
        <f>Tabela1[[#This Row],[TAG]]&amp;Tabela1[[#This Row],[PEDIDO]]&amp;Tabela1[[#This Row],[PRODUTO]]</f>
        <v/>
      </c>
      <c r="AQ3705" s="23" t="str">
        <f>Tabela1[[#This Row],[PRODUTO]]&amp;Tabela1[[#This Row],[TAG]]</f>
        <v/>
      </c>
      <c r="AR3705" s="27">
        <f>Tabela1[[#This Row],[PESO TOTAL]]*Tabela1[[#This Row],[MATÉRIA PRIMA]]</f>
        <v>0</v>
      </c>
      <c r="AS3705" s="28">
        <f>Tabela1[[#This Row],[PESO TOTAL]]*Tabela1[[#This Row],[PREPARAÇÃO ]]</f>
        <v>0</v>
      </c>
      <c r="AT3705" s="28">
        <f>Tabela1[[#This Row],[PESO TOTAL]]*Tabela1[[#This Row],[CALDEIRARIA]]</f>
        <v>0</v>
      </c>
      <c r="AU3705" s="28">
        <f>Tabela1[[#This Row],[PESO TOTAL]]*Tabela1[[#This Row],[SOLDA]]</f>
        <v>0</v>
      </c>
      <c r="AV3705" s="28">
        <f>Tabela1[[#This Row],[PESO TOTAL]]*Tabela1[[#This Row],[ACABAMENTO]]</f>
        <v>0</v>
      </c>
      <c r="AW3705" s="28">
        <f>Tabela1[[#This Row],[PESO TOTAL]]*Tabela1[[#This Row],[PRONTO ACABADO]]</f>
        <v>0</v>
      </c>
      <c r="AX3705" s="29">
        <f>Tabela1[[#This Row],[PESO TOTAL]]*Tabela1[[#This Row],[EXPEDIÇÃO ]]</f>
        <v>0</v>
      </c>
      <c r="AY3705" s="28" t="str">
        <f>Tabela1[[#This Row],[PEDIDO]]&amp;Tabela1[[#This Row],[PRODUTO]]</f>
        <v/>
      </c>
      <c r="AZ3705" s="44">
        <f>IF(AF3705="",0,IF(ISTEXT(AF3705),H3705*VALUE(SUBSTITUTE(AF3705,"%",""))/100,H3705*AF3705))-Tabela1[[#This Row],[PRONTO ACABADO2]]</f>
        <v>0</v>
      </c>
      <c r="BA3705" s="44">
        <f>IF(AG3705="",0,IF(ISTEXT(AG3705),H3705*VALUE(SUBSTITUTE(AG3705,"%",""))/100,H3705*AG3705))-Tabela1[[#This Row],[PESO EXPEDIDO2]]</f>
        <v>0</v>
      </c>
      <c r="BB3705" s="44">
        <f t="shared" si="486"/>
        <v>0</v>
      </c>
      <c r="BC3705" s="44">
        <f t="shared" si="489"/>
        <v>0</v>
      </c>
      <c r="BD3705" s="165"/>
    </row>
    <row r="3706" spans="1:56" ht="15.75" hidden="1" customHeight="1" x14ac:dyDescent="0.25">
      <c r="A3706" s="6"/>
      <c r="B3706" s="22"/>
      <c r="C3706" s="7"/>
      <c r="D3706" s="46"/>
      <c r="E3706" s="7"/>
      <c r="F3706" s="7"/>
      <c r="G3706" s="24"/>
      <c r="H3706" s="41">
        <f>Tabela1[[#This Row],[PESO UNI]]*Tabela1[[#This Row],[QTE]]</f>
        <v>0</v>
      </c>
      <c r="I3706" s="7"/>
      <c r="J3706" s="8"/>
      <c r="K3706" s="8"/>
      <c r="L3706" s="9"/>
      <c r="M3706" s="10"/>
      <c r="N3706" s="11"/>
      <c r="O3706" s="12"/>
      <c r="P3706" s="13"/>
      <c r="Q3706" s="14">
        <f>Tabela1[[#This Row],[QTDE/ Fabricação]]-Tabela1[[#This Row],[QTE]]</f>
        <v>0</v>
      </c>
      <c r="R3706" s="19">
        <f t="shared" si="482"/>
        <v>0</v>
      </c>
      <c r="S3706" s="19">
        <f t="shared" ref="S3706:S3769" si="490">IFERROR(H3706*AG3706,"")</f>
        <v>0</v>
      </c>
      <c r="T3706" s="20">
        <f t="shared" si="483"/>
        <v>0</v>
      </c>
      <c r="U3706" s="17">
        <f>IFERROR(SUMIF('LISTA DE EMBARQUE'!B:B,MICRO!E:E,'LISTA DE EMBARQUE'!G:G),"")</f>
        <v>0</v>
      </c>
      <c r="V3706" s="12" t="str">
        <f>IFERROR(VLOOKUP(Tabela1[[#This Row],[COD.MDE]],'LISTA DE EMBARQUE'!B:L,11,0),"")</f>
        <v/>
      </c>
      <c r="W3706" s="13" t="str">
        <f>IFERROR(COUNTIF(#REF!,Tabela1[[#This Row],[Colunas5]]),"")</f>
        <v/>
      </c>
      <c r="X3706" s="14">
        <f>Tabela1[[#This Row],[QIANTIDADE EXPEDIDA]]*Tabela1[[#This Row],[PESO UNI]]</f>
        <v>0</v>
      </c>
      <c r="Y3706" s="14">
        <f t="shared" si="484"/>
        <v>0</v>
      </c>
      <c r="Z3706" s="21">
        <f>Tabela1[[#This Row],[PESO TOTAL]]-Tabela1[[#This Row],[Peso Expedido]]</f>
        <v>0</v>
      </c>
      <c r="AA3706" s="18"/>
      <c r="AB3706" s="15"/>
      <c r="AC3706" s="15"/>
      <c r="AD3706" s="15"/>
      <c r="AE3706" s="15"/>
      <c r="AF3706" s="15"/>
      <c r="AG3706" s="15"/>
      <c r="AH3706" s="15"/>
      <c r="AI3706" s="40" t="str">
        <f t="shared" si="488"/>
        <v>ok</v>
      </c>
      <c r="AJ3706" s="5"/>
      <c r="AK3706" t="str">
        <f>Tabela1[[#This Row],[Coluna1]]&amp;Tabela1[[#This Row],[PEDIDO]]</f>
        <v/>
      </c>
      <c r="AL3706"/>
      <c r="AM3706"/>
      <c r="AN3706"/>
      <c r="AO3706" t="str">
        <f t="shared" si="485"/>
        <v>/</v>
      </c>
      <c r="AP3706" t="str">
        <f>Tabela1[[#This Row],[TAG]]&amp;Tabela1[[#This Row],[PEDIDO]]&amp;Tabela1[[#This Row],[PRODUTO]]</f>
        <v/>
      </c>
      <c r="AQ3706" s="23" t="str">
        <f>Tabela1[[#This Row],[PRODUTO]]&amp;Tabela1[[#This Row],[TAG]]</f>
        <v/>
      </c>
      <c r="AR3706" s="27">
        <f>Tabela1[[#This Row],[PESO TOTAL]]*Tabela1[[#This Row],[MATÉRIA PRIMA]]</f>
        <v>0</v>
      </c>
      <c r="AS3706" s="28">
        <f>Tabela1[[#This Row],[PESO TOTAL]]*Tabela1[[#This Row],[PREPARAÇÃO ]]</f>
        <v>0</v>
      </c>
      <c r="AT3706" s="28">
        <f>Tabela1[[#This Row],[PESO TOTAL]]*Tabela1[[#This Row],[CALDEIRARIA]]</f>
        <v>0</v>
      </c>
      <c r="AU3706" s="28">
        <f>Tabela1[[#This Row],[PESO TOTAL]]*Tabela1[[#This Row],[SOLDA]]</f>
        <v>0</v>
      </c>
      <c r="AV3706" s="28">
        <f>Tabela1[[#This Row],[PESO TOTAL]]*Tabela1[[#This Row],[ACABAMENTO]]</f>
        <v>0</v>
      </c>
      <c r="AW3706" s="28">
        <f>Tabela1[[#This Row],[PESO TOTAL]]*Tabela1[[#This Row],[PRONTO ACABADO]]</f>
        <v>0</v>
      </c>
      <c r="AX3706" s="29">
        <f>Tabela1[[#This Row],[PESO TOTAL]]*Tabela1[[#This Row],[EXPEDIÇÃO ]]</f>
        <v>0</v>
      </c>
      <c r="AY3706" s="28" t="str">
        <f>Tabela1[[#This Row],[PEDIDO]]&amp;Tabela1[[#This Row],[PRODUTO]]</f>
        <v/>
      </c>
      <c r="AZ3706" s="44">
        <f>IF(AF3706="",0,IF(ISTEXT(AF3706),H3706*VALUE(SUBSTITUTE(AF3706,"%",""))/100,H3706*AF3706))-Tabela1[[#This Row],[PRONTO ACABADO2]]</f>
        <v>0</v>
      </c>
      <c r="BA3706" s="44">
        <f>IF(AG3706="",0,IF(ISTEXT(AG3706),H3706*VALUE(SUBSTITUTE(AG3706,"%",""))/100,H3706*AG3706))-Tabela1[[#This Row],[PESO EXPEDIDO2]]</f>
        <v>0</v>
      </c>
      <c r="BB3706" s="44">
        <f t="shared" si="486"/>
        <v>0</v>
      </c>
      <c r="BC3706" s="44">
        <f t="shared" si="489"/>
        <v>0</v>
      </c>
      <c r="BD3706" s="165"/>
    </row>
    <row r="3707" spans="1:56" ht="15.75" hidden="1" customHeight="1" x14ac:dyDescent="0.25">
      <c r="A3707" s="6"/>
      <c r="B3707" s="22"/>
      <c r="C3707" s="7"/>
      <c r="D3707" s="46"/>
      <c r="E3707" s="7"/>
      <c r="F3707" s="7"/>
      <c r="G3707" s="24"/>
      <c r="H3707" s="41">
        <f>Tabela1[[#This Row],[PESO UNI]]*Tabela1[[#This Row],[QTE]]</f>
        <v>0</v>
      </c>
      <c r="I3707" s="7"/>
      <c r="J3707" s="8"/>
      <c r="K3707" s="8"/>
      <c r="L3707" s="9"/>
      <c r="M3707" s="10"/>
      <c r="N3707" s="11"/>
      <c r="O3707" s="12"/>
      <c r="P3707" s="13"/>
      <c r="Q3707" s="14">
        <f>Tabela1[[#This Row],[QTDE/ Fabricação]]-Tabela1[[#This Row],[QTE]]</f>
        <v>0</v>
      </c>
      <c r="R3707" s="19">
        <f t="shared" si="482"/>
        <v>0</v>
      </c>
      <c r="S3707" s="19">
        <f t="shared" si="490"/>
        <v>0</v>
      </c>
      <c r="T3707" s="20">
        <f t="shared" si="483"/>
        <v>0</v>
      </c>
      <c r="U3707" s="17">
        <f>IFERROR(SUMIF('LISTA DE EMBARQUE'!B:B,MICRO!E:E,'LISTA DE EMBARQUE'!G:G),"")</f>
        <v>0</v>
      </c>
      <c r="V3707" s="12" t="str">
        <f>IFERROR(VLOOKUP(Tabela1[[#This Row],[COD.MDE]],'LISTA DE EMBARQUE'!B:L,11,0),"")</f>
        <v/>
      </c>
      <c r="W3707" s="13" t="str">
        <f>IFERROR(COUNTIF(#REF!,Tabela1[[#This Row],[Colunas5]]),"")</f>
        <v/>
      </c>
      <c r="X3707" s="14">
        <f>Tabela1[[#This Row],[QIANTIDADE EXPEDIDA]]*Tabela1[[#This Row],[PESO UNI]]</f>
        <v>0</v>
      </c>
      <c r="Y3707" s="14">
        <f t="shared" si="484"/>
        <v>0</v>
      </c>
      <c r="Z3707" s="21">
        <f>Tabela1[[#This Row],[PESO TOTAL]]-Tabela1[[#This Row],[Peso Expedido]]</f>
        <v>0</v>
      </c>
      <c r="AA3707" s="18"/>
      <c r="AB3707" s="15"/>
      <c r="AC3707" s="15"/>
      <c r="AD3707" s="15"/>
      <c r="AE3707" s="15"/>
      <c r="AF3707" s="15"/>
      <c r="AG3707" s="15"/>
      <c r="AH3707" s="15"/>
      <c r="AI3707" s="40" t="str">
        <f t="shared" si="488"/>
        <v>ok</v>
      </c>
      <c r="AJ3707" s="5"/>
      <c r="AK3707" t="str">
        <f>Tabela1[[#This Row],[Coluna1]]&amp;Tabela1[[#This Row],[PEDIDO]]</f>
        <v/>
      </c>
      <c r="AL3707"/>
      <c r="AM3707"/>
      <c r="AN3707"/>
      <c r="AO3707" t="str">
        <f t="shared" si="485"/>
        <v>/</v>
      </c>
      <c r="AP3707" t="str">
        <f>Tabela1[[#This Row],[TAG]]&amp;Tabela1[[#This Row],[PEDIDO]]&amp;Tabela1[[#This Row],[PRODUTO]]</f>
        <v/>
      </c>
      <c r="AQ3707" s="23" t="str">
        <f>Tabela1[[#This Row],[PRODUTO]]&amp;Tabela1[[#This Row],[TAG]]</f>
        <v/>
      </c>
      <c r="AR3707" s="27">
        <f>Tabela1[[#This Row],[PESO TOTAL]]*Tabela1[[#This Row],[MATÉRIA PRIMA]]</f>
        <v>0</v>
      </c>
      <c r="AS3707" s="28">
        <f>Tabela1[[#This Row],[PESO TOTAL]]*Tabela1[[#This Row],[PREPARAÇÃO ]]</f>
        <v>0</v>
      </c>
      <c r="AT3707" s="28">
        <f>Tabela1[[#This Row],[PESO TOTAL]]*Tabela1[[#This Row],[CALDEIRARIA]]</f>
        <v>0</v>
      </c>
      <c r="AU3707" s="28">
        <f>Tabela1[[#This Row],[PESO TOTAL]]*Tabela1[[#This Row],[SOLDA]]</f>
        <v>0</v>
      </c>
      <c r="AV3707" s="28">
        <f>Tabela1[[#This Row],[PESO TOTAL]]*Tabela1[[#This Row],[ACABAMENTO]]</f>
        <v>0</v>
      </c>
      <c r="AW3707" s="28">
        <f>Tabela1[[#This Row],[PESO TOTAL]]*Tabela1[[#This Row],[PRONTO ACABADO]]</f>
        <v>0</v>
      </c>
      <c r="AX3707" s="29">
        <f>Tabela1[[#This Row],[PESO TOTAL]]*Tabela1[[#This Row],[EXPEDIÇÃO ]]</f>
        <v>0</v>
      </c>
      <c r="AY3707" s="28" t="str">
        <f>Tabela1[[#This Row],[PEDIDO]]&amp;Tabela1[[#This Row],[PRODUTO]]</f>
        <v/>
      </c>
      <c r="AZ3707" s="44">
        <f>IF(AF3707="",0,IF(ISTEXT(AF3707),H3707*VALUE(SUBSTITUTE(AF3707,"%",""))/100,H3707*AF3707))-Tabela1[[#This Row],[PRONTO ACABADO2]]</f>
        <v>0</v>
      </c>
      <c r="BA3707" s="44">
        <f>IF(AG3707="",0,IF(ISTEXT(AG3707),H3707*VALUE(SUBSTITUTE(AG3707,"%",""))/100,H3707*AG3707))-Tabela1[[#This Row],[PESO EXPEDIDO2]]</f>
        <v>0</v>
      </c>
      <c r="BB3707" s="44">
        <f t="shared" si="486"/>
        <v>0</v>
      </c>
      <c r="BC3707" s="44">
        <f t="shared" si="489"/>
        <v>0</v>
      </c>
      <c r="BD3707" s="165"/>
    </row>
    <row r="3708" spans="1:56" ht="15.75" hidden="1" customHeight="1" x14ac:dyDescent="0.25">
      <c r="A3708" s="6"/>
      <c r="B3708" s="22"/>
      <c r="C3708" s="7"/>
      <c r="D3708" s="46"/>
      <c r="E3708" s="7"/>
      <c r="F3708" s="7"/>
      <c r="G3708" s="24"/>
      <c r="H3708" s="41">
        <f>Tabela1[[#This Row],[PESO UNI]]*Tabela1[[#This Row],[QTE]]</f>
        <v>0</v>
      </c>
      <c r="I3708" s="7"/>
      <c r="J3708" s="8"/>
      <c r="K3708" s="8"/>
      <c r="L3708" s="9"/>
      <c r="M3708" s="10"/>
      <c r="N3708" s="11"/>
      <c r="O3708" s="12"/>
      <c r="P3708" s="13"/>
      <c r="Q3708" s="14">
        <f>Tabela1[[#This Row],[QTDE/ Fabricação]]-Tabela1[[#This Row],[QTE]]</f>
        <v>0</v>
      </c>
      <c r="R3708" s="19">
        <f t="shared" si="482"/>
        <v>0</v>
      </c>
      <c r="S3708" s="19">
        <f t="shared" si="490"/>
        <v>0</v>
      </c>
      <c r="T3708" s="20">
        <f t="shared" si="483"/>
        <v>0</v>
      </c>
      <c r="U3708" s="17">
        <f>IFERROR(SUMIF('LISTA DE EMBARQUE'!B:B,MICRO!E:E,'LISTA DE EMBARQUE'!G:G),"")</f>
        <v>0</v>
      </c>
      <c r="V3708" s="12" t="str">
        <f>IFERROR(VLOOKUP(Tabela1[[#This Row],[COD.MDE]],'LISTA DE EMBARQUE'!B:L,11,0),"")</f>
        <v/>
      </c>
      <c r="W3708" s="13" t="str">
        <f>IFERROR(COUNTIF(#REF!,Tabela1[[#This Row],[Colunas5]]),"")</f>
        <v/>
      </c>
      <c r="X3708" s="14">
        <f>Tabela1[[#This Row],[QIANTIDADE EXPEDIDA]]*Tabela1[[#This Row],[PESO UNI]]</f>
        <v>0</v>
      </c>
      <c r="Y3708" s="14">
        <f t="shared" si="484"/>
        <v>0</v>
      </c>
      <c r="Z3708" s="21">
        <f>Tabela1[[#This Row],[PESO TOTAL]]-Tabela1[[#This Row],[Peso Expedido]]</f>
        <v>0</v>
      </c>
      <c r="AA3708" s="18"/>
      <c r="AB3708" s="15"/>
      <c r="AC3708" s="15"/>
      <c r="AD3708" s="15"/>
      <c r="AE3708" s="15"/>
      <c r="AF3708" s="15"/>
      <c r="AG3708" s="15"/>
      <c r="AH3708" s="15"/>
      <c r="AI3708" s="40" t="str">
        <f t="shared" si="488"/>
        <v>ok</v>
      </c>
      <c r="AJ3708" s="5"/>
      <c r="AK3708" t="str">
        <f>Tabela1[[#This Row],[Coluna1]]&amp;Tabela1[[#This Row],[PEDIDO]]</f>
        <v/>
      </c>
      <c r="AL3708"/>
      <c r="AM3708"/>
      <c r="AN3708"/>
      <c r="AO3708" t="str">
        <f t="shared" si="485"/>
        <v>/</v>
      </c>
      <c r="AP3708" t="str">
        <f>Tabela1[[#This Row],[TAG]]&amp;Tabela1[[#This Row],[PEDIDO]]&amp;Tabela1[[#This Row],[PRODUTO]]</f>
        <v/>
      </c>
      <c r="AQ3708" s="23" t="str">
        <f>Tabela1[[#This Row],[PRODUTO]]&amp;Tabela1[[#This Row],[TAG]]</f>
        <v/>
      </c>
      <c r="AR3708" s="27">
        <f>Tabela1[[#This Row],[PESO TOTAL]]*Tabela1[[#This Row],[MATÉRIA PRIMA]]</f>
        <v>0</v>
      </c>
      <c r="AS3708" s="28">
        <f>Tabela1[[#This Row],[PESO TOTAL]]*Tabela1[[#This Row],[PREPARAÇÃO ]]</f>
        <v>0</v>
      </c>
      <c r="AT3708" s="28">
        <f>Tabela1[[#This Row],[PESO TOTAL]]*Tabela1[[#This Row],[CALDEIRARIA]]</f>
        <v>0</v>
      </c>
      <c r="AU3708" s="28">
        <f>Tabela1[[#This Row],[PESO TOTAL]]*Tabela1[[#This Row],[SOLDA]]</f>
        <v>0</v>
      </c>
      <c r="AV3708" s="28">
        <f>Tabela1[[#This Row],[PESO TOTAL]]*Tabela1[[#This Row],[ACABAMENTO]]</f>
        <v>0</v>
      </c>
      <c r="AW3708" s="28">
        <f>Tabela1[[#This Row],[PESO TOTAL]]*Tabela1[[#This Row],[PRONTO ACABADO]]</f>
        <v>0</v>
      </c>
      <c r="AX3708" s="29">
        <f>Tabela1[[#This Row],[PESO TOTAL]]*Tabela1[[#This Row],[EXPEDIÇÃO ]]</f>
        <v>0</v>
      </c>
      <c r="AY3708" s="28" t="str">
        <f>Tabela1[[#This Row],[PEDIDO]]&amp;Tabela1[[#This Row],[PRODUTO]]</f>
        <v/>
      </c>
      <c r="AZ3708" s="44">
        <f>IF(AF3708="",0,IF(ISTEXT(AF3708),H3708*VALUE(SUBSTITUTE(AF3708,"%",""))/100,H3708*AF3708))-Tabela1[[#This Row],[PRONTO ACABADO2]]</f>
        <v>0</v>
      </c>
      <c r="BA3708" s="44">
        <f>IF(AG3708="",0,IF(ISTEXT(AG3708),H3708*VALUE(SUBSTITUTE(AG3708,"%",""))/100,H3708*AG3708))-Tabela1[[#This Row],[PESO EXPEDIDO2]]</f>
        <v>0</v>
      </c>
      <c r="BB3708" s="44">
        <f t="shared" si="486"/>
        <v>0</v>
      </c>
      <c r="BC3708" s="44">
        <f t="shared" si="489"/>
        <v>0</v>
      </c>
      <c r="BD3708" s="165"/>
    </row>
    <row r="3709" spans="1:56" ht="15.75" hidden="1" customHeight="1" x14ac:dyDescent="0.25">
      <c r="A3709" s="6"/>
      <c r="B3709" s="22"/>
      <c r="C3709" s="7"/>
      <c r="D3709" s="46"/>
      <c r="E3709" s="7"/>
      <c r="F3709" s="7"/>
      <c r="G3709" s="24"/>
      <c r="H3709" s="41">
        <f>Tabela1[[#This Row],[PESO UNI]]*Tabela1[[#This Row],[QTE]]</f>
        <v>0</v>
      </c>
      <c r="I3709" s="10"/>
      <c r="J3709" s="8"/>
      <c r="K3709" s="8"/>
      <c r="L3709" s="9"/>
      <c r="M3709" s="10"/>
      <c r="N3709" s="11"/>
      <c r="O3709" s="12"/>
      <c r="P3709" s="13"/>
      <c r="Q3709" s="14">
        <f>Tabela1[[#This Row],[QTDE/ Fabricação]]-Tabela1[[#This Row],[QTE]]</f>
        <v>0</v>
      </c>
      <c r="R3709" s="19">
        <f t="shared" ref="R3709:R3772" si="491">IFERROR(H3709*((AA3709*0.25)+(AC3709*0.25)+(AD3709*0.225)+(AE3709*0.225)+(AF3709*0.05)),"")</f>
        <v>0</v>
      </c>
      <c r="S3709" s="19">
        <f t="shared" si="490"/>
        <v>0</v>
      </c>
      <c r="T3709" s="20">
        <f t="shared" ref="T3709:T3772" si="492">IFERROR(S3709-H3709,"")</f>
        <v>0</v>
      </c>
      <c r="U3709" s="17">
        <f>IFERROR(SUMIF('LISTA DE EMBARQUE'!B:B,MICRO!E:E,'LISTA DE EMBARQUE'!G:G),"")</f>
        <v>0</v>
      </c>
      <c r="V3709" s="12" t="str">
        <f>IFERROR(VLOOKUP(Tabela1[[#This Row],[COD.MDE]],'LISTA DE EMBARQUE'!B:L,11,0),"")</f>
        <v/>
      </c>
      <c r="W3709" s="13" t="str">
        <f>IFERROR(COUNTIF(#REF!,Tabela1[[#This Row],[Colunas5]]),"")</f>
        <v/>
      </c>
      <c r="X3709" s="14">
        <f>Tabela1[[#This Row],[QIANTIDADE EXPEDIDA]]*Tabela1[[#This Row],[PESO UNI]]</f>
        <v>0</v>
      </c>
      <c r="Y3709" s="14">
        <f t="shared" ref="Y3709:Y3772" si="493">U3709-C3709</f>
        <v>0</v>
      </c>
      <c r="Z3709" s="21">
        <f>Tabela1[[#This Row],[PESO TOTAL]]-Tabela1[[#This Row],[Peso Expedido]]</f>
        <v>0</v>
      </c>
      <c r="AA3709" s="18"/>
      <c r="AB3709" s="15"/>
      <c r="AC3709" s="15"/>
      <c r="AD3709" s="15"/>
      <c r="AE3709" s="15"/>
      <c r="AF3709" s="15"/>
      <c r="AG3709" s="15"/>
      <c r="AH3709" s="15"/>
      <c r="AI3709" s="40" t="str">
        <f t="shared" si="488"/>
        <v>ok</v>
      </c>
      <c r="AJ3709" s="5"/>
      <c r="AK3709" t="str">
        <f>Tabela1[[#This Row],[Coluna1]]&amp;Tabela1[[#This Row],[PEDIDO]]</f>
        <v/>
      </c>
      <c r="AL3709"/>
      <c r="AM3709"/>
      <c r="AN3709"/>
      <c r="AO3709" t="str">
        <f t="shared" si="485"/>
        <v>/</v>
      </c>
      <c r="AP3709" t="str">
        <f>Tabela1[[#This Row],[TAG]]&amp;Tabela1[[#This Row],[PEDIDO]]&amp;Tabela1[[#This Row],[PRODUTO]]</f>
        <v/>
      </c>
      <c r="AQ3709" s="23" t="str">
        <f>Tabela1[[#This Row],[PRODUTO]]&amp;Tabela1[[#This Row],[TAG]]</f>
        <v/>
      </c>
      <c r="AR3709" s="27">
        <f>Tabela1[[#This Row],[PESO TOTAL]]*Tabela1[[#This Row],[MATÉRIA PRIMA]]</f>
        <v>0</v>
      </c>
      <c r="AS3709" s="28">
        <f>Tabela1[[#This Row],[PESO TOTAL]]*Tabela1[[#This Row],[PREPARAÇÃO ]]</f>
        <v>0</v>
      </c>
      <c r="AT3709" s="28">
        <f>Tabela1[[#This Row],[PESO TOTAL]]*Tabela1[[#This Row],[CALDEIRARIA]]</f>
        <v>0</v>
      </c>
      <c r="AU3709" s="28">
        <f>Tabela1[[#This Row],[PESO TOTAL]]*Tabela1[[#This Row],[SOLDA]]</f>
        <v>0</v>
      </c>
      <c r="AV3709" s="28">
        <f>Tabela1[[#This Row],[PESO TOTAL]]*Tabela1[[#This Row],[ACABAMENTO]]</f>
        <v>0</v>
      </c>
      <c r="AW3709" s="28">
        <f>Tabela1[[#This Row],[PESO TOTAL]]*Tabela1[[#This Row],[PRONTO ACABADO]]</f>
        <v>0</v>
      </c>
      <c r="AX3709" s="29">
        <f>Tabela1[[#This Row],[PESO TOTAL]]*Tabela1[[#This Row],[EXPEDIÇÃO ]]</f>
        <v>0</v>
      </c>
      <c r="AY3709" s="28" t="str">
        <f>Tabela1[[#This Row],[PEDIDO]]&amp;Tabela1[[#This Row],[PRODUTO]]</f>
        <v/>
      </c>
      <c r="AZ3709" s="44">
        <f>IF(AF3709="",0,IF(ISTEXT(AF3709),H3709*VALUE(SUBSTITUTE(AF3709,"%",""))/100,H3709*AF3709))-Tabela1[[#This Row],[PRONTO ACABADO2]]</f>
        <v>0</v>
      </c>
      <c r="BA3709" s="44">
        <f>IF(AG3709="",0,IF(ISTEXT(AG3709),H3709*VALUE(SUBSTITUTE(AG3709,"%",""))/100,H3709*AG3709))-Tabela1[[#This Row],[PESO EXPEDIDO2]]</f>
        <v>0</v>
      </c>
      <c r="BB3709" s="44">
        <f t="shared" si="486"/>
        <v>0</v>
      </c>
      <c r="BC3709" s="44">
        <f t="shared" si="489"/>
        <v>0</v>
      </c>
      <c r="BD3709" s="165"/>
    </row>
    <row r="3710" spans="1:56" ht="15.75" hidden="1" customHeight="1" x14ac:dyDescent="0.25">
      <c r="A3710" s="6"/>
      <c r="B3710" s="22"/>
      <c r="C3710" s="7"/>
      <c r="D3710" s="46"/>
      <c r="E3710" s="7"/>
      <c r="F3710" s="7"/>
      <c r="G3710" s="24"/>
      <c r="H3710" s="41">
        <f>Tabela1[[#This Row],[PESO UNI]]*Tabela1[[#This Row],[QTE]]</f>
        <v>0</v>
      </c>
      <c r="I3710" s="10"/>
      <c r="J3710" s="8"/>
      <c r="K3710" s="8"/>
      <c r="L3710" s="9"/>
      <c r="M3710" s="10"/>
      <c r="N3710" s="11"/>
      <c r="O3710" s="12"/>
      <c r="P3710" s="13"/>
      <c r="Q3710" s="14">
        <f>Tabela1[[#This Row],[QTDE/ Fabricação]]-Tabela1[[#This Row],[QTE]]</f>
        <v>0</v>
      </c>
      <c r="R3710" s="19">
        <f t="shared" si="491"/>
        <v>0</v>
      </c>
      <c r="S3710" s="19">
        <f t="shared" si="490"/>
        <v>0</v>
      </c>
      <c r="T3710" s="20">
        <f t="shared" si="492"/>
        <v>0</v>
      </c>
      <c r="U3710" s="17">
        <f>IFERROR(SUMIF('LISTA DE EMBARQUE'!B:B,MICRO!E:E,'LISTA DE EMBARQUE'!G:G),"")</f>
        <v>0</v>
      </c>
      <c r="V3710" s="12" t="str">
        <f>IFERROR(VLOOKUP(Tabela1[[#This Row],[COD.MDE]],'LISTA DE EMBARQUE'!B:L,11,0),"")</f>
        <v/>
      </c>
      <c r="W3710" s="13" t="str">
        <f>IFERROR(COUNTIF(#REF!,Tabela1[[#This Row],[Colunas5]]),"")</f>
        <v/>
      </c>
      <c r="X3710" s="14">
        <f>Tabela1[[#This Row],[QIANTIDADE EXPEDIDA]]*Tabela1[[#This Row],[PESO UNI]]</f>
        <v>0</v>
      </c>
      <c r="Y3710" s="14">
        <f t="shared" si="493"/>
        <v>0</v>
      </c>
      <c r="Z3710" s="21">
        <f>Tabela1[[#This Row],[PESO TOTAL]]-Tabela1[[#This Row],[Peso Expedido]]</f>
        <v>0</v>
      </c>
      <c r="AA3710" s="18"/>
      <c r="AB3710" s="15"/>
      <c r="AC3710" s="15"/>
      <c r="AD3710" s="15"/>
      <c r="AE3710" s="15"/>
      <c r="AF3710" s="15"/>
      <c r="AG3710" s="15"/>
      <c r="AH3710" s="15"/>
      <c r="AI3710" s="40" t="str">
        <f t="shared" si="488"/>
        <v>ok</v>
      </c>
      <c r="AJ3710" s="5"/>
      <c r="AK3710" t="str">
        <f>Tabela1[[#This Row],[Coluna1]]&amp;Tabela1[[#This Row],[PEDIDO]]</f>
        <v/>
      </c>
      <c r="AL3710"/>
      <c r="AM3710"/>
      <c r="AN3710"/>
      <c r="AO3710" t="str">
        <f t="shared" si="485"/>
        <v>/</v>
      </c>
      <c r="AP3710" t="str">
        <f>Tabela1[[#This Row],[TAG]]&amp;Tabela1[[#This Row],[PEDIDO]]&amp;Tabela1[[#This Row],[PRODUTO]]</f>
        <v/>
      </c>
      <c r="AQ3710" s="23" t="str">
        <f>Tabela1[[#This Row],[PRODUTO]]&amp;Tabela1[[#This Row],[TAG]]</f>
        <v/>
      </c>
      <c r="AR3710" s="27">
        <f>Tabela1[[#This Row],[PESO TOTAL]]*Tabela1[[#This Row],[MATÉRIA PRIMA]]</f>
        <v>0</v>
      </c>
      <c r="AS3710" s="28">
        <f>Tabela1[[#This Row],[PESO TOTAL]]*Tabela1[[#This Row],[PREPARAÇÃO ]]</f>
        <v>0</v>
      </c>
      <c r="AT3710" s="28">
        <f>Tabela1[[#This Row],[PESO TOTAL]]*Tabela1[[#This Row],[CALDEIRARIA]]</f>
        <v>0</v>
      </c>
      <c r="AU3710" s="28">
        <f>Tabela1[[#This Row],[PESO TOTAL]]*Tabela1[[#This Row],[SOLDA]]</f>
        <v>0</v>
      </c>
      <c r="AV3710" s="28">
        <f>Tabela1[[#This Row],[PESO TOTAL]]*Tabela1[[#This Row],[ACABAMENTO]]</f>
        <v>0</v>
      </c>
      <c r="AW3710" s="28">
        <f>Tabela1[[#This Row],[PESO TOTAL]]*Tabela1[[#This Row],[PRONTO ACABADO]]</f>
        <v>0</v>
      </c>
      <c r="AX3710" s="29">
        <f>Tabela1[[#This Row],[PESO TOTAL]]*Tabela1[[#This Row],[EXPEDIÇÃO ]]</f>
        <v>0</v>
      </c>
      <c r="AY3710" s="28" t="str">
        <f>Tabela1[[#This Row],[PEDIDO]]&amp;Tabela1[[#This Row],[PRODUTO]]</f>
        <v/>
      </c>
      <c r="AZ3710" s="44">
        <f>IF(AF3710="",0,IF(ISTEXT(AF3710),H3710*VALUE(SUBSTITUTE(AF3710,"%",""))/100,H3710*AF3710))-Tabela1[[#This Row],[PRONTO ACABADO2]]</f>
        <v>0</v>
      </c>
      <c r="BA3710" s="44">
        <f>IF(AG3710="",0,IF(ISTEXT(AG3710),H3710*VALUE(SUBSTITUTE(AG3710,"%",""))/100,H3710*AG3710))-Tabela1[[#This Row],[PESO EXPEDIDO2]]</f>
        <v>0</v>
      </c>
      <c r="BB3710" s="44">
        <f t="shared" si="486"/>
        <v>0</v>
      </c>
      <c r="BC3710" s="44">
        <f t="shared" si="489"/>
        <v>0</v>
      </c>
      <c r="BD3710" s="165"/>
    </row>
    <row r="3711" spans="1:56" ht="15.75" hidden="1" customHeight="1" x14ac:dyDescent="0.25">
      <c r="A3711" s="6"/>
      <c r="B3711" s="22"/>
      <c r="C3711" s="7"/>
      <c r="D3711" s="46"/>
      <c r="E3711" s="7"/>
      <c r="F3711" s="7"/>
      <c r="G3711" s="24"/>
      <c r="H3711" s="41">
        <f>Tabela1[[#This Row],[PESO UNI]]*Tabela1[[#This Row],[QTE]]</f>
        <v>0</v>
      </c>
      <c r="I3711" s="10"/>
      <c r="J3711" s="8"/>
      <c r="K3711" s="8"/>
      <c r="L3711" s="9"/>
      <c r="M3711" s="10"/>
      <c r="N3711" s="11"/>
      <c r="O3711" s="12"/>
      <c r="P3711" s="13"/>
      <c r="Q3711" s="14">
        <f>Tabela1[[#This Row],[QTDE/ Fabricação]]-Tabela1[[#This Row],[QTE]]</f>
        <v>0</v>
      </c>
      <c r="R3711" s="19">
        <f t="shared" si="491"/>
        <v>0</v>
      </c>
      <c r="S3711" s="19">
        <f t="shared" si="490"/>
        <v>0</v>
      </c>
      <c r="T3711" s="20">
        <f t="shared" si="492"/>
        <v>0</v>
      </c>
      <c r="U3711" s="17">
        <f>IFERROR(SUMIF('LISTA DE EMBARQUE'!B:B,MICRO!E:E,'LISTA DE EMBARQUE'!G:G),"")</f>
        <v>0</v>
      </c>
      <c r="V3711" s="12" t="str">
        <f>IFERROR(VLOOKUP(Tabela1[[#This Row],[COD.MDE]],'LISTA DE EMBARQUE'!B:L,11,0),"")</f>
        <v/>
      </c>
      <c r="W3711" s="13" t="str">
        <f>IFERROR(COUNTIF(#REF!,Tabela1[[#This Row],[Colunas5]]),"")</f>
        <v/>
      </c>
      <c r="X3711" s="14">
        <f>Tabela1[[#This Row],[QIANTIDADE EXPEDIDA]]*Tabela1[[#This Row],[PESO UNI]]</f>
        <v>0</v>
      </c>
      <c r="Y3711" s="14">
        <f t="shared" si="493"/>
        <v>0</v>
      </c>
      <c r="Z3711" s="21">
        <f>Tabela1[[#This Row],[PESO TOTAL]]-Tabela1[[#This Row],[Peso Expedido]]</f>
        <v>0</v>
      </c>
      <c r="AA3711" s="18"/>
      <c r="AB3711" s="15"/>
      <c r="AC3711" s="15"/>
      <c r="AD3711" s="15"/>
      <c r="AE3711" s="15"/>
      <c r="AF3711" s="15"/>
      <c r="AG3711" s="15"/>
      <c r="AH3711" s="15"/>
      <c r="AI3711" s="40" t="str">
        <f t="shared" si="488"/>
        <v>ok</v>
      </c>
      <c r="AJ3711" s="5"/>
      <c r="AK3711" t="str">
        <f>Tabela1[[#This Row],[Coluna1]]&amp;Tabela1[[#This Row],[PEDIDO]]</f>
        <v/>
      </c>
      <c r="AL3711"/>
      <c r="AM3711"/>
      <c r="AN3711"/>
      <c r="AO3711" t="str">
        <f t="shared" si="485"/>
        <v>/</v>
      </c>
      <c r="AP3711" t="str">
        <f>Tabela1[[#This Row],[TAG]]&amp;Tabela1[[#This Row],[PEDIDO]]&amp;Tabela1[[#This Row],[PRODUTO]]</f>
        <v/>
      </c>
      <c r="AQ3711" s="23" t="str">
        <f>Tabela1[[#This Row],[PRODUTO]]&amp;Tabela1[[#This Row],[TAG]]</f>
        <v/>
      </c>
      <c r="AR3711" s="27">
        <f>Tabela1[[#This Row],[PESO TOTAL]]*Tabela1[[#This Row],[MATÉRIA PRIMA]]</f>
        <v>0</v>
      </c>
      <c r="AS3711" s="28">
        <f>Tabela1[[#This Row],[PESO TOTAL]]*Tabela1[[#This Row],[PREPARAÇÃO ]]</f>
        <v>0</v>
      </c>
      <c r="AT3711" s="28">
        <f>Tabela1[[#This Row],[PESO TOTAL]]*Tabela1[[#This Row],[CALDEIRARIA]]</f>
        <v>0</v>
      </c>
      <c r="AU3711" s="28">
        <f>Tabela1[[#This Row],[PESO TOTAL]]*Tabela1[[#This Row],[SOLDA]]</f>
        <v>0</v>
      </c>
      <c r="AV3711" s="28">
        <f>Tabela1[[#This Row],[PESO TOTAL]]*Tabela1[[#This Row],[ACABAMENTO]]</f>
        <v>0</v>
      </c>
      <c r="AW3711" s="28">
        <f>Tabela1[[#This Row],[PESO TOTAL]]*Tabela1[[#This Row],[PRONTO ACABADO]]</f>
        <v>0</v>
      </c>
      <c r="AX3711" s="29">
        <f>Tabela1[[#This Row],[PESO TOTAL]]*Tabela1[[#This Row],[EXPEDIÇÃO ]]</f>
        <v>0</v>
      </c>
      <c r="AY3711" s="28" t="str">
        <f>Tabela1[[#This Row],[PEDIDO]]&amp;Tabela1[[#This Row],[PRODUTO]]</f>
        <v/>
      </c>
      <c r="AZ3711" s="44">
        <f>IF(AF3711="",0,IF(ISTEXT(AF3711),H3711*VALUE(SUBSTITUTE(AF3711,"%",""))/100,H3711*AF3711))-Tabela1[[#This Row],[PRONTO ACABADO2]]</f>
        <v>0</v>
      </c>
      <c r="BA3711" s="44">
        <f>IF(AG3711="",0,IF(ISTEXT(AG3711),H3711*VALUE(SUBSTITUTE(AG3711,"%",""))/100,H3711*AG3711))-Tabela1[[#This Row],[PESO EXPEDIDO2]]</f>
        <v>0</v>
      </c>
      <c r="BB3711" s="44">
        <f t="shared" si="486"/>
        <v>0</v>
      </c>
      <c r="BC3711" s="44">
        <f t="shared" si="489"/>
        <v>0</v>
      </c>
      <c r="BD3711" s="165"/>
    </row>
    <row r="3712" spans="1:56" ht="15.75" hidden="1" customHeight="1" x14ac:dyDescent="0.25">
      <c r="A3712" s="6"/>
      <c r="B3712" s="22"/>
      <c r="C3712" s="7"/>
      <c r="D3712" s="46"/>
      <c r="E3712" s="7"/>
      <c r="F3712" s="7"/>
      <c r="G3712" s="24"/>
      <c r="H3712" s="41">
        <f>Tabela1[[#This Row],[PESO UNI]]*Tabela1[[#This Row],[QTE]]</f>
        <v>0</v>
      </c>
      <c r="I3712" s="7"/>
      <c r="J3712" s="8"/>
      <c r="K3712" s="8"/>
      <c r="L3712" s="9"/>
      <c r="M3712" s="10"/>
      <c r="N3712" s="11"/>
      <c r="O3712" s="12"/>
      <c r="P3712" s="13"/>
      <c r="Q3712" s="14">
        <f>Tabela1[[#This Row],[QTDE/ Fabricação]]-Tabela1[[#This Row],[QTE]]</f>
        <v>0</v>
      </c>
      <c r="R3712" s="19">
        <f t="shared" si="491"/>
        <v>0</v>
      </c>
      <c r="S3712" s="19">
        <f t="shared" si="490"/>
        <v>0</v>
      </c>
      <c r="T3712" s="20">
        <f t="shared" si="492"/>
        <v>0</v>
      </c>
      <c r="U3712" s="17">
        <f>IFERROR(SUMIF('LISTA DE EMBARQUE'!B:B,MICRO!E:E,'LISTA DE EMBARQUE'!G:G),"")</f>
        <v>0</v>
      </c>
      <c r="V3712" s="12" t="str">
        <f>IFERROR(VLOOKUP(Tabela1[[#This Row],[COD.MDE]],'LISTA DE EMBARQUE'!B:L,11,0),"")</f>
        <v/>
      </c>
      <c r="W3712" s="13" t="str">
        <f>IFERROR(COUNTIF(#REF!,Tabela1[[#This Row],[Colunas5]]),"")</f>
        <v/>
      </c>
      <c r="X3712" s="14">
        <f>Tabela1[[#This Row],[QIANTIDADE EXPEDIDA]]*Tabela1[[#This Row],[PESO UNI]]</f>
        <v>0</v>
      </c>
      <c r="Y3712" s="14">
        <f t="shared" si="493"/>
        <v>0</v>
      </c>
      <c r="Z3712" s="21">
        <f>Tabela1[[#This Row],[PESO TOTAL]]-Tabela1[[#This Row],[Peso Expedido]]</f>
        <v>0</v>
      </c>
      <c r="AA3712" s="18"/>
      <c r="AB3712" s="15"/>
      <c r="AC3712" s="15"/>
      <c r="AD3712" s="15"/>
      <c r="AE3712" s="15"/>
      <c r="AF3712" s="15"/>
      <c r="AG3712" s="15"/>
      <c r="AH3712" s="15"/>
      <c r="AI3712" s="40" t="str">
        <f t="shared" si="488"/>
        <v>ok</v>
      </c>
      <c r="AJ3712" s="5"/>
      <c r="AK3712" t="str">
        <f>Tabela1[[#This Row],[Coluna1]]&amp;Tabela1[[#This Row],[PEDIDO]]</f>
        <v/>
      </c>
      <c r="AL3712"/>
      <c r="AM3712"/>
      <c r="AN3712"/>
      <c r="AO3712" t="str">
        <f t="shared" si="485"/>
        <v>/</v>
      </c>
      <c r="AP3712" t="str">
        <f>Tabela1[[#This Row],[TAG]]&amp;Tabela1[[#This Row],[PEDIDO]]&amp;Tabela1[[#This Row],[PRODUTO]]</f>
        <v/>
      </c>
      <c r="AQ3712" s="23" t="str">
        <f>Tabela1[[#This Row],[PRODUTO]]&amp;Tabela1[[#This Row],[TAG]]</f>
        <v/>
      </c>
      <c r="AR3712" s="27">
        <f>Tabela1[[#This Row],[PESO TOTAL]]*Tabela1[[#This Row],[MATÉRIA PRIMA]]</f>
        <v>0</v>
      </c>
      <c r="AS3712" s="28">
        <f>Tabela1[[#This Row],[PESO TOTAL]]*Tabela1[[#This Row],[PREPARAÇÃO ]]</f>
        <v>0</v>
      </c>
      <c r="AT3712" s="28">
        <f>Tabela1[[#This Row],[PESO TOTAL]]*Tabela1[[#This Row],[CALDEIRARIA]]</f>
        <v>0</v>
      </c>
      <c r="AU3712" s="28">
        <f>Tabela1[[#This Row],[PESO TOTAL]]*Tabela1[[#This Row],[SOLDA]]</f>
        <v>0</v>
      </c>
      <c r="AV3712" s="28">
        <f>Tabela1[[#This Row],[PESO TOTAL]]*Tabela1[[#This Row],[ACABAMENTO]]</f>
        <v>0</v>
      </c>
      <c r="AW3712" s="28">
        <f>Tabela1[[#This Row],[PESO TOTAL]]*Tabela1[[#This Row],[PRONTO ACABADO]]</f>
        <v>0</v>
      </c>
      <c r="AX3712" s="29">
        <f>Tabela1[[#This Row],[PESO TOTAL]]*Tabela1[[#This Row],[EXPEDIÇÃO ]]</f>
        <v>0</v>
      </c>
      <c r="AY3712" s="28" t="str">
        <f>Tabela1[[#This Row],[PEDIDO]]&amp;Tabela1[[#This Row],[PRODUTO]]</f>
        <v/>
      </c>
      <c r="AZ3712" s="44">
        <f>IF(AF3712="",0,IF(ISTEXT(AF3712),H3712*VALUE(SUBSTITUTE(AF3712,"%",""))/100,H3712*AF3712))-Tabela1[[#This Row],[PRONTO ACABADO2]]</f>
        <v>0</v>
      </c>
      <c r="BA3712" s="44">
        <f>IF(AG3712="",0,IF(ISTEXT(AG3712),H3712*VALUE(SUBSTITUTE(AG3712,"%",""))/100,H3712*AG3712))-Tabela1[[#This Row],[PESO EXPEDIDO2]]</f>
        <v>0</v>
      </c>
      <c r="BB3712" s="44">
        <f t="shared" si="486"/>
        <v>0</v>
      </c>
      <c r="BC3712" s="44">
        <f t="shared" si="489"/>
        <v>0</v>
      </c>
      <c r="BD3712" s="165"/>
    </row>
    <row r="3713" spans="1:56" ht="15.75" hidden="1" customHeight="1" x14ac:dyDescent="0.25">
      <c r="A3713" s="6"/>
      <c r="B3713" s="22"/>
      <c r="C3713" s="7"/>
      <c r="D3713" s="46"/>
      <c r="E3713" s="7"/>
      <c r="F3713" s="7"/>
      <c r="G3713" s="24"/>
      <c r="H3713" s="41">
        <f>Tabela1[[#This Row],[PESO UNI]]*Tabela1[[#This Row],[QTE]]</f>
        <v>0</v>
      </c>
      <c r="I3713" s="7"/>
      <c r="J3713" s="8"/>
      <c r="K3713" s="8"/>
      <c r="L3713" s="9"/>
      <c r="M3713" s="10"/>
      <c r="N3713" s="11"/>
      <c r="O3713" s="12"/>
      <c r="P3713" s="13"/>
      <c r="Q3713" s="14">
        <f>Tabela1[[#This Row],[QTDE/ Fabricação]]-Tabela1[[#This Row],[QTE]]</f>
        <v>0</v>
      </c>
      <c r="R3713" s="19">
        <f t="shared" si="491"/>
        <v>0</v>
      </c>
      <c r="S3713" s="19">
        <f t="shared" si="490"/>
        <v>0</v>
      </c>
      <c r="T3713" s="20">
        <f t="shared" si="492"/>
        <v>0</v>
      </c>
      <c r="U3713" s="17">
        <f>IFERROR(SUMIF('LISTA DE EMBARQUE'!B:B,MICRO!E:E,'LISTA DE EMBARQUE'!G:G),"")</f>
        <v>0</v>
      </c>
      <c r="V3713" s="12" t="str">
        <f>IFERROR(VLOOKUP(Tabela1[[#This Row],[COD.MDE]],'LISTA DE EMBARQUE'!B:L,11,0),"")</f>
        <v/>
      </c>
      <c r="W3713" s="13" t="str">
        <f>IFERROR(COUNTIF(#REF!,Tabela1[[#This Row],[Colunas5]]),"")</f>
        <v/>
      </c>
      <c r="X3713" s="14">
        <f>Tabela1[[#This Row],[QIANTIDADE EXPEDIDA]]*Tabela1[[#This Row],[PESO UNI]]</f>
        <v>0</v>
      </c>
      <c r="Y3713" s="14">
        <f t="shared" si="493"/>
        <v>0</v>
      </c>
      <c r="Z3713" s="21">
        <f>Tabela1[[#This Row],[PESO TOTAL]]-Tabela1[[#This Row],[Peso Expedido]]</f>
        <v>0</v>
      </c>
      <c r="AA3713" s="18"/>
      <c r="AB3713" s="15"/>
      <c r="AC3713" s="15"/>
      <c r="AD3713" s="15"/>
      <c r="AE3713" s="15"/>
      <c r="AF3713" s="15"/>
      <c r="AG3713" s="15"/>
      <c r="AH3713" s="15"/>
      <c r="AI3713" s="40" t="str">
        <f t="shared" si="488"/>
        <v>ok</v>
      </c>
      <c r="AJ3713" s="5"/>
      <c r="AK3713" t="str">
        <f>Tabela1[[#This Row],[Coluna1]]&amp;Tabela1[[#This Row],[PEDIDO]]</f>
        <v/>
      </c>
      <c r="AL3713"/>
      <c r="AM3713"/>
      <c r="AN3713"/>
      <c r="AO3713" t="str">
        <f t="shared" si="485"/>
        <v>/</v>
      </c>
      <c r="AP3713" t="str">
        <f>Tabela1[[#This Row],[TAG]]&amp;Tabela1[[#This Row],[PEDIDO]]&amp;Tabela1[[#This Row],[PRODUTO]]</f>
        <v/>
      </c>
      <c r="AQ3713" s="23" t="str">
        <f>Tabela1[[#This Row],[PRODUTO]]&amp;Tabela1[[#This Row],[TAG]]</f>
        <v/>
      </c>
      <c r="AR3713" s="27">
        <f>Tabela1[[#This Row],[PESO TOTAL]]*Tabela1[[#This Row],[MATÉRIA PRIMA]]</f>
        <v>0</v>
      </c>
      <c r="AS3713" s="28">
        <f>Tabela1[[#This Row],[PESO TOTAL]]*Tabela1[[#This Row],[PREPARAÇÃO ]]</f>
        <v>0</v>
      </c>
      <c r="AT3713" s="28">
        <f>Tabela1[[#This Row],[PESO TOTAL]]*Tabela1[[#This Row],[CALDEIRARIA]]</f>
        <v>0</v>
      </c>
      <c r="AU3713" s="28">
        <f>Tabela1[[#This Row],[PESO TOTAL]]*Tabela1[[#This Row],[SOLDA]]</f>
        <v>0</v>
      </c>
      <c r="AV3713" s="28">
        <f>Tabela1[[#This Row],[PESO TOTAL]]*Tabela1[[#This Row],[ACABAMENTO]]</f>
        <v>0</v>
      </c>
      <c r="AW3713" s="28">
        <f>Tabela1[[#This Row],[PESO TOTAL]]*Tabela1[[#This Row],[PRONTO ACABADO]]</f>
        <v>0</v>
      </c>
      <c r="AX3713" s="29">
        <f>Tabela1[[#This Row],[PESO TOTAL]]*Tabela1[[#This Row],[EXPEDIÇÃO ]]</f>
        <v>0</v>
      </c>
      <c r="AY3713" s="28" t="str">
        <f>Tabela1[[#This Row],[PEDIDO]]&amp;Tabela1[[#This Row],[PRODUTO]]</f>
        <v/>
      </c>
      <c r="AZ3713" s="44">
        <f>IF(AF3713="",0,IF(ISTEXT(AF3713),H3713*VALUE(SUBSTITUTE(AF3713,"%",""))/100,H3713*AF3713))-Tabela1[[#This Row],[PRONTO ACABADO2]]</f>
        <v>0</v>
      </c>
      <c r="BA3713" s="44">
        <f>IF(AG3713="",0,IF(ISTEXT(AG3713),H3713*VALUE(SUBSTITUTE(AG3713,"%",""))/100,H3713*AG3713))-Tabela1[[#This Row],[PESO EXPEDIDO2]]</f>
        <v>0</v>
      </c>
      <c r="BB3713" s="44">
        <f t="shared" si="486"/>
        <v>0</v>
      </c>
      <c r="BC3713" s="44">
        <f t="shared" si="489"/>
        <v>0</v>
      </c>
      <c r="BD3713" s="165"/>
    </row>
    <row r="3714" spans="1:56" ht="15.75" hidden="1" customHeight="1" x14ac:dyDescent="0.25">
      <c r="A3714" s="6"/>
      <c r="B3714" s="22"/>
      <c r="C3714" s="7"/>
      <c r="D3714" s="46"/>
      <c r="E3714" s="7"/>
      <c r="F3714" s="7"/>
      <c r="G3714" s="24"/>
      <c r="H3714" s="41">
        <f>Tabela1[[#This Row],[PESO UNI]]*Tabela1[[#This Row],[QTE]]</f>
        <v>0</v>
      </c>
      <c r="I3714" s="7"/>
      <c r="J3714" s="8"/>
      <c r="K3714" s="8"/>
      <c r="L3714" s="9"/>
      <c r="M3714" s="10"/>
      <c r="N3714" s="11"/>
      <c r="O3714" s="12"/>
      <c r="P3714" s="13"/>
      <c r="Q3714" s="14">
        <f>Tabela1[[#This Row],[QTDE/ Fabricação]]-Tabela1[[#This Row],[QTE]]</f>
        <v>0</v>
      </c>
      <c r="R3714" s="19">
        <f t="shared" si="491"/>
        <v>0</v>
      </c>
      <c r="S3714" s="19">
        <f t="shared" si="490"/>
        <v>0</v>
      </c>
      <c r="T3714" s="20">
        <f t="shared" si="492"/>
        <v>0</v>
      </c>
      <c r="U3714" s="17">
        <f>IFERROR(SUMIF('LISTA DE EMBARQUE'!B:B,MICRO!E:E,'LISTA DE EMBARQUE'!G:G),"")</f>
        <v>0</v>
      </c>
      <c r="V3714" s="12" t="str">
        <f>IFERROR(VLOOKUP(Tabela1[[#This Row],[COD.MDE]],'LISTA DE EMBARQUE'!B:L,11,0),"")</f>
        <v/>
      </c>
      <c r="W3714" s="13" t="str">
        <f>IFERROR(COUNTIF(#REF!,Tabela1[[#This Row],[Colunas5]]),"")</f>
        <v/>
      </c>
      <c r="X3714" s="14">
        <f>Tabela1[[#This Row],[QIANTIDADE EXPEDIDA]]*Tabela1[[#This Row],[PESO UNI]]</f>
        <v>0</v>
      </c>
      <c r="Y3714" s="14">
        <f t="shared" si="493"/>
        <v>0</v>
      </c>
      <c r="Z3714" s="21">
        <f>Tabela1[[#This Row],[PESO TOTAL]]-Tabela1[[#This Row],[Peso Expedido]]</f>
        <v>0</v>
      </c>
      <c r="AA3714" s="18"/>
      <c r="AB3714" s="15"/>
      <c r="AC3714" s="15"/>
      <c r="AD3714" s="15"/>
      <c r="AE3714" s="15"/>
      <c r="AF3714" s="15"/>
      <c r="AG3714" s="15"/>
      <c r="AH3714" s="15"/>
      <c r="AI3714" s="40" t="str">
        <f t="shared" si="488"/>
        <v>ok</v>
      </c>
      <c r="AJ3714" s="5"/>
      <c r="AK3714" t="str">
        <f>Tabela1[[#This Row],[Coluna1]]&amp;Tabela1[[#This Row],[PEDIDO]]</f>
        <v/>
      </c>
      <c r="AL3714"/>
      <c r="AM3714"/>
      <c r="AN3714"/>
      <c r="AO3714" t="str">
        <f t="shared" si="485"/>
        <v>/</v>
      </c>
      <c r="AP3714" t="str">
        <f>Tabela1[[#This Row],[TAG]]&amp;Tabela1[[#This Row],[PEDIDO]]&amp;Tabela1[[#This Row],[PRODUTO]]</f>
        <v/>
      </c>
      <c r="AQ3714" s="23" t="str">
        <f>Tabela1[[#This Row],[PRODUTO]]&amp;Tabela1[[#This Row],[TAG]]</f>
        <v/>
      </c>
      <c r="AR3714" s="27">
        <f>Tabela1[[#This Row],[PESO TOTAL]]*Tabela1[[#This Row],[MATÉRIA PRIMA]]</f>
        <v>0</v>
      </c>
      <c r="AS3714" s="28">
        <f>Tabela1[[#This Row],[PESO TOTAL]]*Tabela1[[#This Row],[PREPARAÇÃO ]]</f>
        <v>0</v>
      </c>
      <c r="AT3714" s="28">
        <f>Tabela1[[#This Row],[PESO TOTAL]]*Tabela1[[#This Row],[CALDEIRARIA]]</f>
        <v>0</v>
      </c>
      <c r="AU3714" s="28">
        <f>Tabela1[[#This Row],[PESO TOTAL]]*Tabela1[[#This Row],[SOLDA]]</f>
        <v>0</v>
      </c>
      <c r="AV3714" s="28">
        <f>Tabela1[[#This Row],[PESO TOTAL]]*Tabela1[[#This Row],[ACABAMENTO]]</f>
        <v>0</v>
      </c>
      <c r="AW3714" s="28">
        <f>Tabela1[[#This Row],[PESO TOTAL]]*Tabela1[[#This Row],[PRONTO ACABADO]]</f>
        <v>0</v>
      </c>
      <c r="AX3714" s="29">
        <f>Tabela1[[#This Row],[PESO TOTAL]]*Tabela1[[#This Row],[EXPEDIÇÃO ]]</f>
        <v>0</v>
      </c>
      <c r="AY3714" s="28" t="str">
        <f>Tabela1[[#This Row],[PEDIDO]]&amp;Tabela1[[#This Row],[PRODUTO]]</f>
        <v/>
      </c>
      <c r="AZ3714" s="44">
        <f>IF(AF3714="",0,IF(ISTEXT(AF3714),H3714*VALUE(SUBSTITUTE(AF3714,"%",""))/100,H3714*AF3714))-Tabela1[[#This Row],[PRONTO ACABADO2]]</f>
        <v>0</v>
      </c>
      <c r="BA3714" s="44">
        <f>IF(AG3714="",0,IF(ISTEXT(AG3714),H3714*VALUE(SUBSTITUTE(AG3714,"%",""))/100,H3714*AG3714))-Tabela1[[#This Row],[PESO EXPEDIDO2]]</f>
        <v>0</v>
      </c>
      <c r="BB3714" s="44">
        <f t="shared" si="486"/>
        <v>0</v>
      </c>
      <c r="BC3714" s="44">
        <f t="shared" si="489"/>
        <v>0</v>
      </c>
      <c r="BD3714" s="165"/>
    </row>
    <row r="3715" spans="1:56" ht="15.75" hidden="1" customHeight="1" x14ac:dyDescent="0.25">
      <c r="A3715" s="6"/>
      <c r="B3715" s="22"/>
      <c r="C3715" s="7"/>
      <c r="D3715" s="46"/>
      <c r="E3715" s="7"/>
      <c r="F3715" s="7"/>
      <c r="G3715" s="24"/>
      <c r="H3715" s="41">
        <f>Tabela1[[#This Row],[PESO UNI]]*Tabela1[[#This Row],[QTE]]</f>
        <v>0</v>
      </c>
      <c r="I3715" s="7"/>
      <c r="J3715" s="8"/>
      <c r="K3715" s="8"/>
      <c r="L3715" s="9"/>
      <c r="M3715" s="10"/>
      <c r="N3715" s="11"/>
      <c r="O3715" s="12"/>
      <c r="P3715" s="13"/>
      <c r="Q3715" s="14">
        <f>Tabela1[[#This Row],[QTDE/ Fabricação]]-Tabela1[[#This Row],[QTE]]</f>
        <v>0</v>
      </c>
      <c r="R3715" s="19">
        <f t="shared" si="491"/>
        <v>0</v>
      </c>
      <c r="S3715" s="19">
        <f t="shared" si="490"/>
        <v>0</v>
      </c>
      <c r="T3715" s="20">
        <f t="shared" si="492"/>
        <v>0</v>
      </c>
      <c r="U3715" s="17">
        <f>IFERROR(SUMIF('LISTA DE EMBARQUE'!B:B,MICRO!E:E,'LISTA DE EMBARQUE'!G:G),"")</f>
        <v>0</v>
      </c>
      <c r="V3715" s="12" t="str">
        <f>IFERROR(VLOOKUP(Tabela1[[#This Row],[COD.MDE]],'LISTA DE EMBARQUE'!B:L,11,0),"")</f>
        <v/>
      </c>
      <c r="W3715" s="13" t="str">
        <f>IFERROR(COUNTIF(#REF!,Tabela1[[#This Row],[Colunas5]]),"")</f>
        <v/>
      </c>
      <c r="X3715" s="14">
        <f>Tabela1[[#This Row],[QIANTIDADE EXPEDIDA]]*Tabela1[[#This Row],[PESO UNI]]</f>
        <v>0</v>
      </c>
      <c r="Y3715" s="14">
        <f t="shared" si="493"/>
        <v>0</v>
      </c>
      <c r="Z3715" s="21">
        <f>Tabela1[[#This Row],[PESO TOTAL]]-Tabela1[[#This Row],[Peso Expedido]]</f>
        <v>0</v>
      </c>
      <c r="AA3715" s="18"/>
      <c r="AB3715" s="15"/>
      <c r="AC3715" s="15"/>
      <c r="AD3715" s="15"/>
      <c r="AE3715" s="15"/>
      <c r="AF3715" s="15"/>
      <c r="AG3715" s="15"/>
      <c r="AH3715" s="15"/>
      <c r="AI3715" s="40" t="str">
        <f t="shared" si="488"/>
        <v>ok</v>
      </c>
      <c r="AJ3715" s="5"/>
      <c r="AK3715" t="str">
        <f>Tabela1[[#This Row],[Coluna1]]&amp;Tabela1[[#This Row],[PEDIDO]]</f>
        <v/>
      </c>
      <c r="AL3715"/>
      <c r="AM3715"/>
      <c r="AN3715"/>
      <c r="AO3715" t="str">
        <f t="shared" si="485"/>
        <v>/</v>
      </c>
      <c r="AP3715" t="str">
        <f>Tabela1[[#This Row],[TAG]]&amp;Tabela1[[#This Row],[PEDIDO]]&amp;Tabela1[[#This Row],[PRODUTO]]</f>
        <v/>
      </c>
      <c r="AQ3715" s="23" t="str">
        <f>Tabela1[[#This Row],[PRODUTO]]&amp;Tabela1[[#This Row],[TAG]]</f>
        <v/>
      </c>
      <c r="AR3715" s="27">
        <f>Tabela1[[#This Row],[PESO TOTAL]]*Tabela1[[#This Row],[MATÉRIA PRIMA]]</f>
        <v>0</v>
      </c>
      <c r="AS3715" s="28">
        <f>Tabela1[[#This Row],[PESO TOTAL]]*Tabela1[[#This Row],[PREPARAÇÃO ]]</f>
        <v>0</v>
      </c>
      <c r="AT3715" s="28">
        <f>Tabela1[[#This Row],[PESO TOTAL]]*Tabela1[[#This Row],[CALDEIRARIA]]</f>
        <v>0</v>
      </c>
      <c r="AU3715" s="28">
        <f>Tabela1[[#This Row],[PESO TOTAL]]*Tabela1[[#This Row],[SOLDA]]</f>
        <v>0</v>
      </c>
      <c r="AV3715" s="28">
        <f>Tabela1[[#This Row],[PESO TOTAL]]*Tabela1[[#This Row],[ACABAMENTO]]</f>
        <v>0</v>
      </c>
      <c r="AW3715" s="28">
        <f>Tabela1[[#This Row],[PESO TOTAL]]*Tabela1[[#This Row],[PRONTO ACABADO]]</f>
        <v>0</v>
      </c>
      <c r="AX3715" s="29">
        <f>Tabela1[[#This Row],[PESO TOTAL]]*Tabela1[[#This Row],[EXPEDIÇÃO ]]</f>
        <v>0</v>
      </c>
      <c r="AY3715" s="28" t="str">
        <f>Tabela1[[#This Row],[PEDIDO]]&amp;Tabela1[[#This Row],[PRODUTO]]</f>
        <v/>
      </c>
      <c r="AZ3715" s="44">
        <f>IF(AF3715="",0,IF(ISTEXT(AF3715),H3715*VALUE(SUBSTITUTE(AF3715,"%",""))/100,H3715*AF3715))-Tabela1[[#This Row],[PRONTO ACABADO2]]</f>
        <v>0</v>
      </c>
      <c r="BA3715" s="44">
        <f>IF(AG3715="",0,IF(ISTEXT(AG3715),H3715*VALUE(SUBSTITUTE(AG3715,"%",""))/100,H3715*AG3715))-Tabela1[[#This Row],[PESO EXPEDIDO2]]</f>
        <v>0</v>
      </c>
      <c r="BB3715" s="44">
        <f t="shared" si="486"/>
        <v>0</v>
      </c>
      <c r="BC3715" s="44">
        <f t="shared" si="489"/>
        <v>0</v>
      </c>
      <c r="BD3715" s="165"/>
    </row>
    <row r="3716" spans="1:56" ht="15.75" hidden="1" customHeight="1" x14ac:dyDescent="0.25">
      <c r="A3716" s="6"/>
      <c r="B3716" s="22"/>
      <c r="C3716" s="7"/>
      <c r="D3716" s="46"/>
      <c r="E3716" s="7"/>
      <c r="F3716" s="7"/>
      <c r="G3716" s="24"/>
      <c r="H3716" s="41">
        <f>Tabela1[[#This Row],[PESO UNI]]*Tabela1[[#This Row],[QTE]]</f>
        <v>0</v>
      </c>
      <c r="I3716" s="7"/>
      <c r="J3716" s="8"/>
      <c r="K3716" s="8"/>
      <c r="L3716" s="9"/>
      <c r="M3716" s="10"/>
      <c r="N3716" s="11"/>
      <c r="O3716" s="12"/>
      <c r="P3716" s="13"/>
      <c r="Q3716" s="14">
        <f>Tabela1[[#This Row],[QTDE/ Fabricação]]-Tabela1[[#This Row],[QTE]]</f>
        <v>0</v>
      </c>
      <c r="R3716" s="19">
        <f t="shared" si="491"/>
        <v>0</v>
      </c>
      <c r="S3716" s="19">
        <f t="shared" si="490"/>
        <v>0</v>
      </c>
      <c r="T3716" s="20">
        <f t="shared" si="492"/>
        <v>0</v>
      </c>
      <c r="U3716" s="17">
        <f>IFERROR(SUMIF('LISTA DE EMBARQUE'!B:B,MICRO!E:E,'LISTA DE EMBARQUE'!G:G),"")</f>
        <v>0</v>
      </c>
      <c r="V3716" s="12" t="str">
        <f>IFERROR(VLOOKUP(Tabela1[[#This Row],[COD.MDE]],'LISTA DE EMBARQUE'!B:L,11,0),"")</f>
        <v/>
      </c>
      <c r="W3716" s="13" t="str">
        <f>IFERROR(COUNTIF(#REF!,Tabela1[[#This Row],[Colunas5]]),"")</f>
        <v/>
      </c>
      <c r="X3716" s="14">
        <f>Tabela1[[#This Row],[QIANTIDADE EXPEDIDA]]*Tabela1[[#This Row],[PESO UNI]]</f>
        <v>0</v>
      </c>
      <c r="Y3716" s="14">
        <f t="shared" si="493"/>
        <v>0</v>
      </c>
      <c r="Z3716" s="21">
        <f>Tabela1[[#This Row],[PESO TOTAL]]-Tabela1[[#This Row],[Peso Expedido]]</f>
        <v>0</v>
      </c>
      <c r="AA3716" s="18"/>
      <c r="AB3716" s="15"/>
      <c r="AC3716" s="15"/>
      <c r="AD3716" s="15"/>
      <c r="AE3716" s="15"/>
      <c r="AF3716" s="15"/>
      <c r="AG3716" s="15"/>
      <c r="AH3716" s="15"/>
      <c r="AI3716" s="40" t="str">
        <f t="shared" si="488"/>
        <v>ok</v>
      </c>
      <c r="AJ3716" s="5"/>
      <c r="AK3716" t="str">
        <f>Tabela1[[#This Row],[Coluna1]]&amp;Tabela1[[#This Row],[PEDIDO]]</f>
        <v/>
      </c>
      <c r="AL3716"/>
      <c r="AM3716"/>
      <c r="AN3716"/>
      <c r="AO3716" t="str">
        <f t="shared" si="485"/>
        <v>/</v>
      </c>
      <c r="AP3716" t="str">
        <f>Tabela1[[#This Row],[TAG]]&amp;Tabela1[[#This Row],[PEDIDO]]&amp;Tabela1[[#This Row],[PRODUTO]]</f>
        <v/>
      </c>
      <c r="AQ3716" s="23" t="str">
        <f>Tabela1[[#This Row],[PRODUTO]]&amp;Tabela1[[#This Row],[TAG]]</f>
        <v/>
      </c>
      <c r="AR3716" s="27">
        <f>Tabela1[[#This Row],[PESO TOTAL]]*Tabela1[[#This Row],[MATÉRIA PRIMA]]</f>
        <v>0</v>
      </c>
      <c r="AS3716" s="28">
        <f>Tabela1[[#This Row],[PESO TOTAL]]*Tabela1[[#This Row],[PREPARAÇÃO ]]</f>
        <v>0</v>
      </c>
      <c r="AT3716" s="28">
        <f>Tabela1[[#This Row],[PESO TOTAL]]*Tabela1[[#This Row],[CALDEIRARIA]]</f>
        <v>0</v>
      </c>
      <c r="AU3716" s="28">
        <f>Tabela1[[#This Row],[PESO TOTAL]]*Tabela1[[#This Row],[SOLDA]]</f>
        <v>0</v>
      </c>
      <c r="AV3716" s="28">
        <f>Tabela1[[#This Row],[PESO TOTAL]]*Tabela1[[#This Row],[ACABAMENTO]]</f>
        <v>0</v>
      </c>
      <c r="AW3716" s="28">
        <f>Tabela1[[#This Row],[PESO TOTAL]]*Tabela1[[#This Row],[PRONTO ACABADO]]</f>
        <v>0</v>
      </c>
      <c r="AX3716" s="29">
        <f>Tabela1[[#This Row],[PESO TOTAL]]*Tabela1[[#This Row],[EXPEDIÇÃO ]]</f>
        <v>0</v>
      </c>
      <c r="AY3716" s="28" t="str">
        <f>Tabela1[[#This Row],[PEDIDO]]&amp;Tabela1[[#This Row],[PRODUTO]]</f>
        <v/>
      </c>
      <c r="AZ3716" s="44">
        <f>IF(AF3716="",0,IF(ISTEXT(AF3716),H3716*VALUE(SUBSTITUTE(AF3716,"%",""))/100,H3716*AF3716))-Tabela1[[#This Row],[PRONTO ACABADO2]]</f>
        <v>0</v>
      </c>
      <c r="BA3716" s="44">
        <f>IF(AG3716="",0,IF(ISTEXT(AG3716),H3716*VALUE(SUBSTITUTE(AG3716,"%",""))/100,H3716*AG3716))-Tabela1[[#This Row],[PESO EXPEDIDO2]]</f>
        <v>0</v>
      </c>
      <c r="BB3716" s="44">
        <f t="shared" si="486"/>
        <v>0</v>
      </c>
      <c r="BC3716" s="44">
        <f t="shared" si="489"/>
        <v>0</v>
      </c>
      <c r="BD3716" s="165"/>
    </row>
    <row r="3717" spans="1:56" ht="15.75" hidden="1" customHeight="1" x14ac:dyDescent="0.25">
      <c r="A3717" s="6"/>
      <c r="B3717" s="22"/>
      <c r="C3717" s="7"/>
      <c r="D3717" s="46"/>
      <c r="E3717" s="7"/>
      <c r="F3717" s="7"/>
      <c r="G3717" s="24"/>
      <c r="H3717" s="41">
        <f>Tabela1[[#This Row],[PESO UNI]]*Tabela1[[#This Row],[QTE]]</f>
        <v>0</v>
      </c>
      <c r="I3717" s="7"/>
      <c r="J3717" s="8"/>
      <c r="K3717" s="8"/>
      <c r="L3717" s="9"/>
      <c r="M3717" s="10"/>
      <c r="N3717" s="11"/>
      <c r="O3717" s="12"/>
      <c r="P3717" s="13"/>
      <c r="Q3717" s="14">
        <f>Tabela1[[#This Row],[QTDE/ Fabricação]]-Tabela1[[#This Row],[QTE]]</f>
        <v>0</v>
      </c>
      <c r="R3717" s="19">
        <f t="shared" si="491"/>
        <v>0</v>
      </c>
      <c r="S3717" s="19">
        <f t="shared" si="490"/>
        <v>0</v>
      </c>
      <c r="T3717" s="20">
        <f t="shared" si="492"/>
        <v>0</v>
      </c>
      <c r="U3717" s="17">
        <f>IFERROR(SUMIF('LISTA DE EMBARQUE'!B:B,MICRO!E:E,'LISTA DE EMBARQUE'!G:G),"")</f>
        <v>0</v>
      </c>
      <c r="V3717" s="12" t="str">
        <f>IFERROR(VLOOKUP(Tabela1[[#This Row],[COD.MDE]],'LISTA DE EMBARQUE'!B:L,11,0),"")</f>
        <v/>
      </c>
      <c r="W3717" s="13" t="str">
        <f>IFERROR(COUNTIF(#REF!,Tabela1[[#This Row],[Colunas5]]),"")</f>
        <v/>
      </c>
      <c r="X3717" s="14">
        <f>Tabela1[[#This Row],[QIANTIDADE EXPEDIDA]]*Tabela1[[#This Row],[PESO UNI]]</f>
        <v>0</v>
      </c>
      <c r="Y3717" s="14">
        <f t="shared" si="493"/>
        <v>0</v>
      </c>
      <c r="Z3717" s="21">
        <f>Tabela1[[#This Row],[PESO TOTAL]]-Tabela1[[#This Row],[Peso Expedido]]</f>
        <v>0</v>
      </c>
      <c r="AA3717" s="18"/>
      <c r="AB3717" s="15"/>
      <c r="AC3717" s="15"/>
      <c r="AD3717" s="15"/>
      <c r="AE3717" s="15"/>
      <c r="AF3717" s="15"/>
      <c r="AG3717" s="15"/>
      <c r="AH3717" s="15"/>
      <c r="AI3717" s="40" t="str">
        <f t="shared" si="488"/>
        <v>ok</v>
      </c>
      <c r="AJ3717" s="5"/>
      <c r="AK3717" t="str">
        <f>Tabela1[[#This Row],[Coluna1]]&amp;Tabela1[[#This Row],[PEDIDO]]</f>
        <v/>
      </c>
      <c r="AL3717"/>
      <c r="AM3717"/>
      <c r="AN3717"/>
      <c r="AO3717" t="str">
        <f t="shared" si="485"/>
        <v>/</v>
      </c>
      <c r="AP3717" t="str">
        <f>Tabela1[[#This Row],[TAG]]&amp;Tabela1[[#This Row],[PEDIDO]]&amp;Tabela1[[#This Row],[PRODUTO]]</f>
        <v/>
      </c>
      <c r="AQ3717" s="23" t="str">
        <f>Tabela1[[#This Row],[PRODUTO]]&amp;Tabela1[[#This Row],[TAG]]</f>
        <v/>
      </c>
      <c r="AR3717" s="27">
        <f>Tabela1[[#This Row],[PESO TOTAL]]*Tabela1[[#This Row],[MATÉRIA PRIMA]]</f>
        <v>0</v>
      </c>
      <c r="AS3717" s="28">
        <f>Tabela1[[#This Row],[PESO TOTAL]]*Tabela1[[#This Row],[PREPARAÇÃO ]]</f>
        <v>0</v>
      </c>
      <c r="AT3717" s="28">
        <f>Tabela1[[#This Row],[PESO TOTAL]]*Tabela1[[#This Row],[CALDEIRARIA]]</f>
        <v>0</v>
      </c>
      <c r="AU3717" s="28">
        <f>Tabela1[[#This Row],[PESO TOTAL]]*Tabela1[[#This Row],[SOLDA]]</f>
        <v>0</v>
      </c>
      <c r="AV3717" s="28">
        <f>Tabela1[[#This Row],[PESO TOTAL]]*Tabela1[[#This Row],[ACABAMENTO]]</f>
        <v>0</v>
      </c>
      <c r="AW3717" s="28">
        <f>Tabela1[[#This Row],[PESO TOTAL]]*Tabela1[[#This Row],[PRONTO ACABADO]]</f>
        <v>0</v>
      </c>
      <c r="AX3717" s="29">
        <f>Tabela1[[#This Row],[PESO TOTAL]]*Tabela1[[#This Row],[EXPEDIÇÃO ]]</f>
        <v>0</v>
      </c>
      <c r="AY3717" s="28" t="str">
        <f>Tabela1[[#This Row],[PEDIDO]]&amp;Tabela1[[#This Row],[PRODUTO]]</f>
        <v/>
      </c>
      <c r="AZ3717" s="44">
        <f>IF(AF3717="",0,IF(ISTEXT(AF3717),H3717*VALUE(SUBSTITUTE(AF3717,"%",""))/100,H3717*AF3717))-Tabela1[[#This Row],[PRONTO ACABADO2]]</f>
        <v>0</v>
      </c>
      <c r="BA3717" s="44">
        <f>IF(AG3717="",0,IF(ISTEXT(AG3717),H3717*VALUE(SUBSTITUTE(AG3717,"%",""))/100,H3717*AG3717))-Tabela1[[#This Row],[PESO EXPEDIDO2]]</f>
        <v>0</v>
      </c>
      <c r="BB3717" s="44">
        <f t="shared" si="486"/>
        <v>0</v>
      </c>
      <c r="BC3717" s="44">
        <f t="shared" si="489"/>
        <v>0</v>
      </c>
      <c r="BD3717" s="165"/>
    </row>
    <row r="3718" spans="1:56" ht="15.75" hidden="1" customHeight="1" x14ac:dyDescent="0.25">
      <c r="A3718" s="6"/>
      <c r="B3718" s="22"/>
      <c r="C3718" s="7"/>
      <c r="D3718" s="46"/>
      <c r="E3718" s="7"/>
      <c r="F3718" s="7"/>
      <c r="G3718" s="24"/>
      <c r="H3718" s="41">
        <f>Tabela1[[#This Row],[PESO UNI]]*Tabela1[[#This Row],[QTE]]</f>
        <v>0</v>
      </c>
      <c r="I3718" s="7"/>
      <c r="J3718" s="8"/>
      <c r="K3718" s="8"/>
      <c r="L3718" s="9"/>
      <c r="M3718" s="10"/>
      <c r="N3718" s="11"/>
      <c r="O3718" s="12"/>
      <c r="P3718" s="13"/>
      <c r="Q3718" s="14">
        <f>Tabela1[[#This Row],[QTDE/ Fabricação]]-Tabela1[[#This Row],[QTE]]</f>
        <v>0</v>
      </c>
      <c r="R3718" s="19">
        <f t="shared" si="491"/>
        <v>0</v>
      </c>
      <c r="S3718" s="19">
        <f t="shared" si="490"/>
        <v>0</v>
      </c>
      <c r="T3718" s="20">
        <f t="shared" si="492"/>
        <v>0</v>
      </c>
      <c r="U3718" s="17">
        <f>IFERROR(SUMIF('LISTA DE EMBARQUE'!B:B,MICRO!E:E,'LISTA DE EMBARQUE'!G:G),"")</f>
        <v>0</v>
      </c>
      <c r="V3718" s="12" t="str">
        <f>IFERROR(VLOOKUP(Tabela1[[#This Row],[COD.MDE]],'LISTA DE EMBARQUE'!B:L,11,0),"")</f>
        <v/>
      </c>
      <c r="W3718" s="13" t="str">
        <f>IFERROR(COUNTIF(#REF!,Tabela1[[#This Row],[Colunas5]]),"")</f>
        <v/>
      </c>
      <c r="X3718" s="14">
        <f>Tabela1[[#This Row],[QIANTIDADE EXPEDIDA]]*Tabela1[[#This Row],[PESO UNI]]</f>
        <v>0</v>
      </c>
      <c r="Y3718" s="14">
        <f t="shared" si="493"/>
        <v>0</v>
      </c>
      <c r="Z3718" s="21">
        <f>Tabela1[[#This Row],[PESO TOTAL]]-Tabela1[[#This Row],[Peso Expedido]]</f>
        <v>0</v>
      </c>
      <c r="AA3718" s="18"/>
      <c r="AB3718" s="15"/>
      <c r="AC3718" s="15"/>
      <c r="AD3718" s="15"/>
      <c r="AE3718" s="15"/>
      <c r="AF3718" s="15"/>
      <c r="AG3718" s="15"/>
      <c r="AH3718" s="15"/>
      <c r="AI3718" s="40" t="str">
        <f t="shared" si="488"/>
        <v>ok</v>
      </c>
      <c r="AJ3718" s="5"/>
      <c r="AK3718" t="str">
        <f>Tabela1[[#This Row],[Coluna1]]&amp;Tabela1[[#This Row],[PEDIDO]]</f>
        <v/>
      </c>
      <c r="AL3718"/>
      <c r="AM3718"/>
      <c r="AN3718"/>
      <c r="AO3718" t="str">
        <f t="shared" si="485"/>
        <v>/</v>
      </c>
      <c r="AP3718" t="str">
        <f>Tabela1[[#This Row],[TAG]]&amp;Tabela1[[#This Row],[PEDIDO]]&amp;Tabela1[[#This Row],[PRODUTO]]</f>
        <v/>
      </c>
      <c r="AQ3718" s="23" t="str">
        <f>Tabela1[[#This Row],[PRODUTO]]&amp;Tabela1[[#This Row],[TAG]]</f>
        <v/>
      </c>
      <c r="AR3718" s="27">
        <f>Tabela1[[#This Row],[PESO TOTAL]]*Tabela1[[#This Row],[MATÉRIA PRIMA]]</f>
        <v>0</v>
      </c>
      <c r="AS3718" s="28">
        <f>Tabela1[[#This Row],[PESO TOTAL]]*Tabela1[[#This Row],[PREPARAÇÃO ]]</f>
        <v>0</v>
      </c>
      <c r="AT3718" s="28">
        <f>Tabela1[[#This Row],[PESO TOTAL]]*Tabela1[[#This Row],[CALDEIRARIA]]</f>
        <v>0</v>
      </c>
      <c r="AU3718" s="28">
        <f>Tabela1[[#This Row],[PESO TOTAL]]*Tabela1[[#This Row],[SOLDA]]</f>
        <v>0</v>
      </c>
      <c r="AV3718" s="28">
        <f>Tabela1[[#This Row],[PESO TOTAL]]*Tabela1[[#This Row],[ACABAMENTO]]</f>
        <v>0</v>
      </c>
      <c r="AW3718" s="28">
        <f>Tabela1[[#This Row],[PESO TOTAL]]*Tabela1[[#This Row],[PRONTO ACABADO]]</f>
        <v>0</v>
      </c>
      <c r="AX3718" s="29">
        <f>Tabela1[[#This Row],[PESO TOTAL]]*Tabela1[[#This Row],[EXPEDIÇÃO ]]</f>
        <v>0</v>
      </c>
      <c r="AY3718" s="28" t="str">
        <f>Tabela1[[#This Row],[PEDIDO]]&amp;Tabela1[[#This Row],[PRODUTO]]</f>
        <v/>
      </c>
      <c r="AZ3718" s="44">
        <f>IF(AF3718="",0,IF(ISTEXT(AF3718),H3718*VALUE(SUBSTITUTE(AF3718,"%",""))/100,H3718*AF3718))-Tabela1[[#This Row],[PRONTO ACABADO2]]</f>
        <v>0</v>
      </c>
      <c r="BA3718" s="44">
        <f>IF(AG3718="",0,IF(ISTEXT(AG3718),H3718*VALUE(SUBSTITUTE(AG3718,"%",""))/100,H3718*AG3718))-Tabela1[[#This Row],[PESO EXPEDIDO2]]</f>
        <v>0</v>
      </c>
      <c r="BB3718" s="44">
        <f t="shared" si="486"/>
        <v>0</v>
      </c>
      <c r="BC3718" s="44">
        <f t="shared" si="489"/>
        <v>0</v>
      </c>
      <c r="BD3718" s="165"/>
    </row>
    <row r="3719" spans="1:56" ht="15.75" hidden="1" customHeight="1" x14ac:dyDescent="0.25">
      <c r="A3719" s="6"/>
      <c r="B3719" s="22"/>
      <c r="C3719" s="7"/>
      <c r="D3719" s="46"/>
      <c r="E3719" s="7"/>
      <c r="F3719" s="7"/>
      <c r="G3719" s="24"/>
      <c r="H3719" s="41">
        <f>Tabela1[[#This Row],[PESO UNI]]*Tabela1[[#This Row],[QTE]]</f>
        <v>0</v>
      </c>
      <c r="I3719" s="7"/>
      <c r="J3719" s="8"/>
      <c r="K3719" s="8"/>
      <c r="L3719" s="9"/>
      <c r="M3719" s="10"/>
      <c r="N3719" s="11"/>
      <c r="O3719" s="12"/>
      <c r="P3719" s="13"/>
      <c r="Q3719" s="14">
        <f>Tabela1[[#This Row],[QTDE/ Fabricação]]-Tabela1[[#This Row],[QTE]]</f>
        <v>0</v>
      </c>
      <c r="R3719" s="19">
        <f t="shared" si="491"/>
        <v>0</v>
      </c>
      <c r="S3719" s="19">
        <f t="shared" si="490"/>
        <v>0</v>
      </c>
      <c r="T3719" s="20">
        <f t="shared" si="492"/>
        <v>0</v>
      </c>
      <c r="U3719" s="17">
        <f>IFERROR(SUMIF('LISTA DE EMBARQUE'!B:B,MICRO!E:E,'LISTA DE EMBARQUE'!G:G),"")</f>
        <v>0</v>
      </c>
      <c r="V3719" s="12" t="str">
        <f>IFERROR(VLOOKUP(Tabela1[[#This Row],[COD.MDE]],'LISTA DE EMBARQUE'!B:L,11,0),"")</f>
        <v/>
      </c>
      <c r="W3719" s="13" t="str">
        <f>IFERROR(COUNTIF(#REF!,Tabela1[[#This Row],[Colunas5]]),"")</f>
        <v/>
      </c>
      <c r="X3719" s="14">
        <f>Tabela1[[#This Row],[QIANTIDADE EXPEDIDA]]*Tabela1[[#This Row],[PESO UNI]]</f>
        <v>0</v>
      </c>
      <c r="Y3719" s="14">
        <f t="shared" si="493"/>
        <v>0</v>
      </c>
      <c r="Z3719" s="21">
        <f>Tabela1[[#This Row],[PESO TOTAL]]-Tabela1[[#This Row],[Peso Expedido]]</f>
        <v>0</v>
      </c>
      <c r="AA3719" s="18"/>
      <c r="AB3719" s="15"/>
      <c r="AC3719" s="15"/>
      <c r="AD3719" s="15"/>
      <c r="AE3719" s="15"/>
      <c r="AF3719" s="15"/>
      <c r="AG3719" s="15"/>
      <c r="AH3719" s="15"/>
      <c r="AI3719" s="40" t="str">
        <f t="shared" si="488"/>
        <v>ok</v>
      </c>
      <c r="AJ3719" s="5"/>
      <c r="AK3719" t="str">
        <f>Tabela1[[#This Row],[Coluna1]]&amp;Tabela1[[#This Row],[PEDIDO]]</f>
        <v/>
      </c>
      <c r="AL3719"/>
      <c r="AM3719"/>
      <c r="AN3719"/>
      <c r="AO3719" t="str">
        <f t="shared" si="485"/>
        <v>/</v>
      </c>
      <c r="AP3719" t="str">
        <f>Tabela1[[#This Row],[TAG]]&amp;Tabela1[[#This Row],[PEDIDO]]&amp;Tabela1[[#This Row],[PRODUTO]]</f>
        <v/>
      </c>
      <c r="AQ3719" s="23" t="str">
        <f>Tabela1[[#This Row],[PRODUTO]]&amp;Tabela1[[#This Row],[TAG]]</f>
        <v/>
      </c>
      <c r="AR3719" s="27">
        <f>Tabela1[[#This Row],[PESO TOTAL]]*Tabela1[[#This Row],[MATÉRIA PRIMA]]</f>
        <v>0</v>
      </c>
      <c r="AS3719" s="28">
        <f>Tabela1[[#This Row],[PESO TOTAL]]*Tabela1[[#This Row],[PREPARAÇÃO ]]</f>
        <v>0</v>
      </c>
      <c r="AT3719" s="28">
        <f>Tabela1[[#This Row],[PESO TOTAL]]*Tabela1[[#This Row],[CALDEIRARIA]]</f>
        <v>0</v>
      </c>
      <c r="AU3719" s="28">
        <f>Tabela1[[#This Row],[PESO TOTAL]]*Tabela1[[#This Row],[SOLDA]]</f>
        <v>0</v>
      </c>
      <c r="AV3719" s="28">
        <f>Tabela1[[#This Row],[PESO TOTAL]]*Tabela1[[#This Row],[ACABAMENTO]]</f>
        <v>0</v>
      </c>
      <c r="AW3719" s="28">
        <f>Tabela1[[#This Row],[PESO TOTAL]]*Tabela1[[#This Row],[PRONTO ACABADO]]</f>
        <v>0</v>
      </c>
      <c r="AX3719" s="29">
        <f>Tabela1[[#This Row],[PESO TOTAL]]*Tabela1[[#This Row],[EXPEDIÇÃO ]]</f>
        <v>0</v>
      </c>
      <c r="AY3719" s="28" t="str">
        <f>Tabela1[[#This Row],[PEDIDO]]&amp;Tabela1[[#This Row],[PRODUTO]]</f>
        <v/>
      </c>
      <c r="AZ3719" s="44">
        <f>IF(AF3719="",0,IF(ISTEXT(AF3719),H3719*VALUE(SUBSTITUTE(AF3719,"%",""))/100,H3719*AF3719))-Tabela1[[#This Row],[PRONTO ACABADO2]]</f>
        <v>0</v>
      </c>
      <c r="BA3719" s="44">
        <f>IF(AG3719="",0,IF(ISTEXT(AG3719),H3719*VALUE(SUBSTITUTE(AG3719,"%",""))/100,H3719*AG3719))-Tabela1[[#This Row],[PESO EXPEDIDO2]]</f>
        <v>0</v>
      </c>
      <c r="BB3719" s="44">
        <f t="shared" si="486"/>
        <v>0</v>
      </c>
      <c r="BC3719" s="44">
        <f t="shared" si="489"/>
        <v>0</v>
      </c>
      <c r="BD3719" s="165"/>
    </row>
    <row r="3720" spans="1:56" ht="15.75" hidden="1" customHeight="1" x14ac:dyDescent="0.25">
      <c r="A3720" s="6"/>
      <c r="B3720" s="22"/>
      <c r="C3720" s="7"/>
      <c r="D3720" s="46"/>
      <c r="E3720" s="7"/>
      <c r="F3720" s="7"/>
      <c r="G3720" s="24"/>
      <c r="H3720" s="41">
        <f>Tabela1[[#This Row],[PESO UNI]]*Tabela1[[#This Row],[QTE]]</f>
        <v>0</v>
      </c>
      <c r="I3720" s="7"/>
      <c r="J3720" s="8"/>
      <c r="K3720" s="8"/>
      <c r="L3720" s="9"/>
      <c r="M3720" s="10"/>
      <c r="N3720" s="11"/>
      <c r="O3720" s="12"/>
      <c r="P3720" s="13"/>
      <c r="Q3720" s="14">
        <f>Tabela1[[#This Row],[QTDE/ Fabricação]]-Tabela1[[#This Row],[QTE]]</f>
        <v>0</v>
      </c>
      <c r="R3720" s="19">
        <f t="shared" si="491"/>
        <v>0</v>
      </c>
      <c r="S3720" s="19">
        <f t="shared" si="490"/>
        <v>0</v>
      </c>
      <c r="T3720" s="20">
        <f t="shared" si="492"/>
        <v>0</v>
      </c>
      <c r="U3720" s="17">
        <f>IFERROR(SUMIF('LISTA DE EMBARQUE'!B:B,MICRO!E:E,'LISTA DE EMBARQUE'!G:G),"")</f>
        <v>0</v>
      </c>
      <c r="V3720" s="12" t="str">
        <f>IFERROR(VLOOKUP(Tabela1[[#This Row],[COD.MDE]],'LISTA DE EMBARQUE'!B:L,11,0),"")</f>
        <v/>
      </c>
      <c r="W3720" s="13" t="str">
        <f>IFERROR(COUNTIF(#REF!,Tabela1[[#This Row],[Colunas5]]),"")</f>
        <v/>
      </c>
      <c r="X3720" s="14">
        <f>Tabela1[[#This Row],[QIANTIDADE EXPEDIDA]]*Tabela1[[#This Row],[PESO UNI]]</f>
        <v>0</v>
      </c>
      <c r="Y3720" s="14">
        <f t="shared" si="493"/>
        <v>0</v>
      </c>
      <c r="Z3720" s="21">
        <f>Tabela1[[#This Row],[PESO TOTAL]]-Tabela1[[#This Row],[Peso Expedido]]</f>
        <v>0</v>
      </c>
      <c r="AA3720" s="18"/>
      <c r="AB3720" s="15"/>
      <c r="AC3720" s="15"/>
      <c r="AD3720" s="15"/>
      <c r="AE3720" s="15"/>
      <c r="AF3720" s="15"/>
      <c r="AG3720" s="15"/>
      <c r="AH3720" s="15"/>
      <c r="AI3720" s="40" t="str">
        <f t="shared" si="488"/>
        <v>ok</v>
      </c>
      <c r="AJ3720" s="5"/>
      <c r="AK3720" t="str">
        <f>Tabela1[[#This Row],[Coluna1]]&amp;Tabela1[[#This Row],[PEDIDO]]</f>
        <v/>
      </c>
      <c r="AL3720"/>
      <c r="AM3720"/>
      <c r="AN3720"/>
      <c r="AO3720" t="str">
        <f t="shared" si="485"/>
        <v>/</v>
      </c>
      <c r="AP3720" t="str">
        <f>Tabela1[[#This Row],[TAG]]&amp;Tabela1[[#This Row],[PEDIDO]]&amp;Tabela1[[#This Row],[PRODUTO]]</f>
        <v/>
      </c>
      <c r="AQ3720" s="23" t="str">
        <f>Tabela1[[#This Row],[PRODUTO]]&amp;Tabela1[[#This Row],[TAG]]</f>
        <v/>
      </c>
      <c r="AR3720" s="27">
        <f>Tabela1[[#This Row],[PESO TOTAL]]*Tabela1[[#This Row],[MATÉRIA PRIMA]]</f>
        <v>0</v>
      </c>
      <c r="AS3720" s="28">
        <f>Tabela1[[#This Row],[PESO TOTAL]]*Tabela1[[#This Row],[PREPARAÇÃO ]]</f>
        <v>0</v>
      </c>
      <c r="AT3720" s="28">
        <f>Tabela1[[#This Row],[PESO TOTAL]]*Tabela1[[#This Row],[CALDEIRARIA]]</f>
        <v>0</v>
      </c>
      <c r="AU3720" s="28">
        <f>Tabela1[[#This Row],[PESO TOTAL]]*Tabela1[[#This Row],[SOLDA]]</f>
        <v>0</v>
      </c>
      <c r="AV3720" s="28">
        <f>Tabela1[[#This Row],[PESO TOTAL]]*Tabela1[[#This Row],[ACABAMENTO]]</f>
        <v>0</v>
      </c>
      <c r="AW3720" s="28">
        <f>Tabela1[[#This Row],[PESO TOTAL]]*Tabela1[[#This Row],[PRONTO ACABADO]]</f>
        <v>0</v>
      </c>
      <c r="AX3720" s="29">
        <f>Tabela1[[#This Row],[PESO TOTAL]]*Tabela1[[#This Row],[EXPEDIÇÃO ]]</f>
        <v>0</v>
      </c>
      <c r="AY3720" s="28" t="str">
        <f>Tabela1[[#This Row],[PEDIDO]]&amp;Tabela1[[#This Row],[PRODUTO]]</f>
        <v/>
      </c>
      <c r="AZ3720" s="44">
        <f>IF(AF3720="",0,IF(ISTEXT(AF3720),H3720*VALUE(SUBSTITUTE(AF3720,"%",""))/100,H3720*AF3720))-Tabela1[[#This Row],[PRONTO ACABADO2]]</f>
        <v>0</v>
      </c>
      <c r="BA3720" s="44">
        <f>IF(AG3720="",0,IF(ISTEXT(AG3720),H3720*VALUE(SUBSTITUTE(AG3720,"%",""))/100,H3720*AG3720))-Tabela1[[#This Row],[PESO EXPEDIDO2]]</f>
        <v>0</v>
      </c>
      <c r="BB3720" s="44">
        <f t="shared" si="486"/>
        <v>0</v>
      </c>
      <c r="BC3720" s="44">
        <f t="shared" si="489"/>
        <v>0</v>
      </c>
      <c r="BD3720" s="165"/>
    </row>
    <row r="3721" spans="1:56" ht="15.75" hidden="1" customHeight="1" x14ac:dyDescent="0.25">
      <c r="A3721" s="6"/>
      <c r="B3721" s="22"/>
      <c r="C3721" s="7"/>
      <c r="D3721" s="46"/>
      <c r="E3721" s="7"/>
      <c r="F3721" s="7"/>
      <c r="G3721" s="24"/>
      <c r="H3721" s="41">
        <f>Tabela1[[#This Row],[PESO UNI]]*Tabela1[[#This Row],[QTE]]</f>
        <v>0</v>
      </c>
      <c r="I3721" s="7"/>
      <c r="J3721" s="8"/>
      <c r="K3721" s="8"/>
      <c r="L3721" s="9"/>
      <c r="M3721" s="10"/>
      <c r="N3721" s="11"/>
      <c r="O3721" s="12"/>
      <c r="P3721" s="13"/>
      <c r="Q3721" s="14">
        <f>Tabela1[[#This Row],[QTDE/ Fabricação]]-Tabela1[[#This Row],[QTE]]</f>
        <v>0</v>
      </c>
      <c r="R3721" s="19">
        <f t="shared" si="491"/>
        <v>0</v>
      </c>
      <c r="S3721" s="19">
        <f t="shared" si="490"/>
        <v>0</v>
      </c>
      <c r="T3721" s="20">
        <f t="shared" si="492"/>
        <v>0</v>
      </c>
      <c r="U3721" s="17">
        <f>IFERROR(SUMIF('LISTA DE EMBARQUE'!B:B,MICRO!E:E,'LISTA DE EMBARQUE'!G:G),"")</f>
        <v>0</v>
      </c>
      <c r="V3721" s="12" t="str">
        <f>IFERROR(VLOOKUP(Tabela1[[#This Row],[COD.MDE]],'LISTA DE EMBARQUE'!B:L,11,0),"")</f>
        <v/>
      </c>
      <c r="W3721" s="13" t="str">
        <f>IFERROR(COUNTIF(#REF!,Tabela1[[#This Row],[Colunas5]]),"")</f>
        <v/>
      </c>
      <c r="X3721" s="14">
        <f>Tabela1[[#This Row],[QIANTIDADE EXPEDIDA]]*Tabela1[[#This Row],[PESO UNI]]</f>
        <v>0</v>
      </c>
      <c r="Y3721" s="14">
        <f t="shared" si="493"/>
        <v>0</v>
      </c>
      <c r="Z3721" s="21">
        <f>Tabela1[[#This Row],[PESO TOTAL]]-Tabela1[[#This Row],[Peso Expedido]]</f>
        <v>0</v>
      </c>
      <c r="AA3721" s="18"/>
      <c r="AB3721" s="15"/>
      <c r="AC3721" s="15"/>
      <c r="AD3721" s="15"/>
      <c r="AE3721" s="15"/>
      <c r="AF3721" s="15"/>
      <c r="AG3721" s="15"/>
      <c r="AH3721" s="15"/>
      <c r="AI3721" s="40" t="str">
        <f t="shared" si="488"/>
        <v>ok</v>
      </c>
      <c r="AJ3721" s="5"/>
      <c r="AK3721" t="str">
        <f>Tabela1[[#This Row],[Coluna1]]&amp;Tabela1[[#This Row],[PEDIDO]]</f>
        <v/>
      </c>
      <c r="AL3721"/>
      <c r="AM3721"/>
      <c r="AN3721"/>
      <c r="AO3721" t="str">
        <f t="shared" si="485"/>
        <v>/</v>
      </c>
      <c r="AP3721" t="str">
        <f>Tabela1[[#This Row],[TAG]]&amp;Tabela1[[#This Row],[PEDIDO]]&amp;Tabela1[[#This Row],[PRODUTO]]</f>
        <v/>
      </c>
      <c r="AQ3721" s="23" t="str">
        <f>Tabela1[[#This Row],[PRODUTO]]&amp;Tabela1[[#This Row],[TAG]]</f>
        <v/>
      </c>
      <c r="AR3721" s="27">
        <f>Tabela1[[#This Row],[PESO TOTAL]]*Tabela1[[#This Row],[MATÉRIA PRIMA]]</f>
        <v>0</v>
      </c>
      <c r="AS3721" s="28">
        <f>Tabela1[[#This Row],[PESO TOTAL]]*Tabela1[[#This Row],[PREPARAÇÃO ]]</f>
        <v>0</v>
      </c>
      <c r="AT3721" s="28">
        <f>Tabela1[[#This Row],[PESO TOTAL]]*Tabela1[[#This Row],[CALDEIRARIA]]</f>
        <v>0</v>
      </c>
      <c r="AU3721" s="28">
        <f>Tabela1[[#This Row],[PESO TOTAL]]*Tabela1[[#This Row],[SOLDA]]</f>
        <v>0</v>
      </c>
      <c r="AV3721" s="28">
        <f>Tabela1[[#This Row],[PESO TOTAL]]*Tabela1[[#This Row],[ACABAMENTO]]</f>
        <v>0</v>
      </c>
      <c r="AW3721" s="28">
        <f>Tabela1[[#This Row],[PESO TOTAL]]*Tabela1[[#This Row],[PRONTO ACABADO]]</f>
        <v>0</v>
      </c>
      <c r="AX3721" s="29">
        <f>Tabela1[[#This Row],[PESO TOTAL]]*Tabela1[[#This Row],[EXPEDIÇÃO ]]</f>
        <v>0</v>
      </c>
      <c r="AY3721" s="28" t="str">
        <f>Tabela1[[#This Row],[PEDIDO]]&amp;Tabela1[[#This Row],[PRODUTO]]</f>
        <v/>
      </c>
      <c r="AZ3721" s="44">
        <f>IF(AF3721="",0,IF(ISTEXT(AF3721),H3721*VALUE(SUBSTITUTE(AF3721,"%",""))/100,H3721*AF3721))-Tabela1[[#This Row],[PRONTO ACABADO2]]</f>
        <v>0</v>
      </c>
      <c r="BA3721" s="44">
        <f>IF(AG3721="",0,IF(ISTEXT(AG3721),H3721*VALUE(SUBSTITUTE(AG3721,"%",""))/100,H3721*AG3721))-Tabela1[[#This Row],[PESO EXPEDIDO2]]</f>
        <v>0</v>
      </c>
      <c r="BB3721" s="44">
        <f t="shared" si="486"/>
        <v>0</v>
      </c>
      <c r="BC3721" s="44">
        <f t="shared" si="489"/>
        <v>0</v>
      </c>
      <c r="BD3721" s="165"/>
    </row>
    <row r="3722" spans="1:56" ht="15.75" hidden="1" customHeight="1" x14ac:dyDescent="0.25">
      <c r="A3722" s="6"/>
      <c r="B3722" s="22"/>
      <c r="C3722" s="7"/>
      <c r="D3722" s="46"/>
      <c r="E3722" s="7"/>
      <c r="F3722" s="7"/>
      <c r="G3722" s="24"/>
      <c r="H3722" s="41">
        <f>Tabela1[[#This Row],[PESO UNI]]*Tabela1[[#This Row],[QTE]]</f>
        <v>0</v>
      </c>
      <c r="I3722" s="7"/>
      <c r="J3722" s="8"/>
      <c r="K3722" s="8"/>
      <c r="L3722" s="9"/>
      <c r="M3722" s="10"/>
      <c r="N3722" s="11"/>
      <c r="O3722" s="12"/>
      <c r="P3722" s="13"/>
      <c r="Q3722" s="14">
        <f>Tabela1[[#This Row],[QTDE/ Fabricação]]-Tabela1[[#This Row],[QTE]]</f>
        <v>0</v>
      </c>
      <c r="R3722" s="19">
        <f t="shared" si="491"/>
        <v>0</v>
      </c>
      <c r="S3722" s="19">
        <f t="shared" si="490"/>
        <v>0</v>
      </c>
      <c r="T3722" s="20">
        <f t="shared" si="492"/>
        <v>0</v>
      </c>
      <c r="U3722" s="17">
        <f>IFERROR(SUMIF('LISTA DE EMBARQUE'!B:B,MICRO!E:E,'LISTA DE EMBARQUE'!G:G),"")</f>
        <v>0</v>
      </c>
      <c r="V3722" s="12" t="str">
        <f>IFERROR(VLOOKUP(Tabela1[[#This Row],[COD.MDE]],'LISTA DE EMBARQUE'!B:L,11,0),"")</f>
        <v/>
      </c>
      <c r="W3722" s="13" t="str">
        <f>IFERROR(COUNTIF(#REF!,Tabela1[[#This Row],[Colunas5]]),"")</f>
        <v/>
      </c>
      <c r="X3722" s="14">
        <f>Tabela1[[#This Row],[QIANTIDADE EXPEDIDA]]*Tabela1[[#This Row],[PESO UNI]]</f>
        <v>0</v>
      </c>
      <c r="Y3722" s="14">
        <f t="shared" si="493"/>
        <v>0</v>
      </c>
      <c r="Z3722" s="21">
        <f>Tabela1[[#This Row],[PESO TOTAL]]-Tabela1[[#This Row],[Peso Expedido]]</f>
        <v>0</v>
      </c>
      <c r="AA3722" s="18"/>
      <c r="AB3722" s="15"/>
      <c r="AC3722" s="15"/>
      <c r="AD3722" s="15"/>
      <c r="AE3722" s="15"/>
      <c r="AF3722" s="15"/>
      <c r="AG3722" s="15"/>
      <c r="AH3722" s="15"/>
      <c r="AI3722" s="40" t="str">
        <f t="shared" si="488"/>
        <v>ok</v>
      </c>
      <c r="AJ3722" s="5"/>
      <c r="AK3722" t="str">
        <f>Tabela1[[#This Row],[Coluna1]]&amp;Tabela1[[#This Row],[PEDIDO]]</f>
        <v/>
      </c>
      <c r="AL3722"/>
      <c r="AM3722"/>
      <c r="AN3722"/>
      <c r="AO3722" t="str">
        <f t="shared" si="485"/>
        <v>/</v>
      </c>
      <c r="AP3722" t="str">
        <f>Tabela1[[#This Row],[TAG]]&amp;Tabela1[[#This Row],[PEDIDO]]&amp;Tabela1[[#This Row],[PRODUTO]]</f>
        <v/>
      </c>
      <c r="AQ3722" s="23" t="str">
        <f>Tabela1[[#This Row],[PRODUTO]]&amp;Tabela1[[#This Row],[TAG]]</f>
        <v/>
      </c>
      <c r="AR3722" s="27">
        <f>Tabela1[[#This Row],[PESO TOTAL]]*Tabela1[[#This Row],[MATÉRIA PRIMA]]</f>
        <v>0</v>
      </c>
      <c r="AS3722" s="28">
        <f>Tabela1[[#This Row],[PESO TOTAL]]*Tabela1[[#This Row],[PREPARAÇÃO ]]</f>
        <v>0</v>
      </c>
      <c r="AT3722" s="28">
        <f>Tabela1[[#This Row],[PESO TOTAL]]*Tabela1[[#This Row],[CALDEIRARIA]]</f>
        <v>0</v>
      </c>
      <c r="AU3722" s="28">
        <f>Tabela1[[#This Row],[PESO TOTAL]]*Tabela1[[#This Row],[SOLDA]]</f>
        <v>0</v>
      </c>
      <c r="AV3722" s="28">
        <f>Tabela1[[#This Row],[PESO TOTAL]]*Tabela1[[#This Row],[ACABAMENTO]]</f>
        <v>0</v>
      </c>
      <c r="AW3722" s="28">
        <f>Tabela1[[#This Row],[PESO TOTAL]]*Tabela1[[#This Row],[PRONTO ACABADO]]</f>
        <v>0</v>
      </c>
      <c r="AX3722" s="29">
        <f>Tabela1[[#This Row],[PESO TOTAL]]*Tabela1[[#This Row],[EXPEDIÇÃO ]]</f>
        <v>0</v>
      </c>
      <c r="AY3722" s="28" t="str">
        <f>Tabela1[[#This Row],[PEDIDO]]&amp;Tabela1[[#This Row],[PRODUTO]]</f>
        <v/>
      </c>
      <c r="AZ3722" s="44">
        <f>IF(AF3722="",0,IF(ISTEXT(AF3722),H3722*VALUE(SUBSTITUTE(AF3722,"%",""))/100,H3722*AF3722))-Tabela1[[#This Row],[PRONTO ACABADO2]]</f>
        <v>0</v>
      </c>
      <c r="BA3722" s="44">
        <f>IF(AG3722="",0,IF(ISTEXT(AG3722),H3722*VALUE(SUBSTITUTE(AG3722,"%",""))/100,H3722*AG3722))-Tabela1[[#This Row],[PESO EXPEDIDO2]]</f>
        <v>0</v>
      </c>
      <c r="BB3722" s="44">
        <f t="shared" si="486"/>
        <v>0</v>
      </c>
      <c r="BC3722" s="44">
        <f t="shared" si="489"/>
        <v>0</v>
      </c>
      <c r="BD3722" s="165"/>
    </row>
    <row r="3723" spans="1:56" ht="15.75" hidden="1" customHeight="1" x14ac:dyDescent="0.25">
      <c r="A3723" s="6"/>
      <c r="B3723" s="22"/>
      <c r="C3723" s="7"/>
      <c r="D3723" s="46"/>
      <c r="E3723" s="7"/>
      <c r="F3723" s="7"/>
      <c r="G3723" s="24"/>
      <c r="H3723" s="41">
        <f>Tabela1[[#This Row],[PESO UNI]]*Tabela1[[#This Row],[QTE]]</f>
        <v>0</v>
      </c>
      <c r="I3723" s="7"/>
      <c r="J3723" s="8"/>
      <c r="K3723" s="8"/>
      <c r="L3723" s="9"/>
      <c r="M3723" s="10"/>
      <c r="N3723" s="11"/>
      <c r="O3723" s="12"/>
      <c r="P3723" s="13"/>
      <c r="Q3723" s="14">
        <f>Tabela1[[#This Row],[QTDE/ Fabricação]]-Tabela1[[#This Row],[QTE]]</f>
        <v>0</v>
      </c>
      <c r="R3723" s="19">
        <f t="shared" si="491"/>
        <v>0</v>
      </c>
      <c r="S3723" s="19">
        <f t="shared" si="490"/>
        <v>0</v>
      </c>
      <c r="T3723" s="20">
        <f t="shared" si="492"/>
        <v>0</v>
      </c>
      <c r="U3723" s="17">
        <f>IFERROR(SUMIF('LISTA DE EMBARQUE'!B:B,MICRO!E:E,'LISTA DE EMBARQUE'!G:G),"")</f>
        <v>0</v>
      </c>
      <c r="V3723" s="12" t="str">
        <f>IFERROR(VLOOKUP(Tabela1[[#This Row],[COD.MDE]],'LISTA DE EMBARQUE'!B:L,11,0),"")</f>
        <v/>
      </c>
      <c r="W3723" s="13" t="str">
        <f>IFERROR(COUNTIF(#REF!,Tabela1[[#This Row],[Colunas5]]),"")</f>
        <v/>
      </c>
      <c r="X3723" s="14">
        <f>Tabela1[[#This Row],[QIANTIDADE EXPEDIDA]]*Tabela1[[#This Row],[PESO UNI]]</f>
        <v>0</v>
      </c>
      <c r="Y3723" s="14">
        <f t="shared" si="493"/>
        <v>0</v>
      </c>
      <c r="Z3723" s="21">
        <f>Tabela1[[#This Row],[PESO TOTAL]]-Tabela1[[#This Row],[Peso Expedido]]</f>
        <v>0</v>
      </c>
      <c r="AA3723" s="18"/>
      <c r="AB3723" s="15"/>
      <c r="AC3723" s="15"/>
      <c r="AD3723" s="15"/>
      <c r="AE3723" s="15"/>
      <c r="AF3723" s="15"/>
      <c r="AG3723" s="15"/>
      <c r="AH3723" s="15"/>
      <c r="AI3723" s="40" t="str">
        <f t="shared" si="488"/>
        <v>ok</v>
      </c>
      <c r="AJ3723" s="5"/>
      <c r="AK3723" t="str">
        <f>Tabela1[[#This Row],[Coluna1]]&amp;Tabela1[[#This Row],[PEDIDO]]</f>
        <v/>
      </c>
      <c r="AL3723"/>
      <c r="AM3723"/>
      <c r="AN3723"/>
      <c r="AO3723" t="str">
        <f t="shared" si="485"/>
        <v>/</v>
      </c>
      <c r="AP3723" t="str">
        <f>Tabela1[[#This Row],[TAG]]&amp;Tabela1[[#This Row],[PEDIDO]]&amp;Tabela1[[#This Row],[PRODUTO]]</f>
        <v/>
      </c>
      <c r="AQ3723" s="23" t="str">
        <f>Tabela1[[#This Row],[PRODUTO]]&amp;Tabela1[[#This Row],[TAG]]</f>
        <v/>
      </c>
      <c r="AR3723" s="27">
        <f>Tabela1[[#This Row],[PESO TOTAL]]*Tabela1[[#This Row],[MATÉRIA PRIMA]]</f>
        <v>0</v>
      </c>
      <c r="AS3723" s="28">
        <f>Tabela1[[#This Row],[PESO TOTAL]]*Tabela1[[#This Row],[PREPARAÇÃO ]]</f>
        <v>0</v>
      </c>
      <c r="AT3723" s="28">
        <f>Tabela1[[#This Row],[PESO TOTAL]]*Tabela1[[#This Row],[CALDEIRARIA]]</f>
        <v>0</v>
      </c>
      <c r="AU3723" s="28">
        <f>Tabela1[[#This Row],[PESO TOTAL]]*Tabela1[[#This Row],[SOLDA]]</f>
        <v>0</v>
      </c>
      <c r="AV3723" s="28">
        <f>Tabela1[[#This Row],[PESO TOTAL]]*Tabela1[[#This Row],[ACABAMENTO]]</f>
        <v>0</v>
      </c>
      <c r="AW3723" s="28">
        <f>Tabela1[[#This Row],[PESO TOTAL]]*Tabela1[[#This Row],[PRONTO ACABADO]]</f>
        <v>0</v>
      </c>
      <c r="AX3723" s="29">
        <f>Tabela1[[#This Row],[PESO TOTAL]]*Tabela1[[#This Row],[EXPEDIÇÃO ]]</f>
        <v>0</v>
      </c>
      <c r="AY3723" s="28" t="str">
        <f>Tabela1[[#This Row],[PEDIDO]]&amp;Tabela1[[#This Row],[PRODUTO]]</f>
        <v/>
      </c>
      <c r="AZ3723" s="44">
        <f>IF(AF3723="",0,IF(ISTEXT(AF3723),H3723*VALUE(SUBSTITUTE(AF3723,"%",""))/100,H3723*AF3723))-Tabela1[[#This Row],[PRONTO ACABADO2]]</f>
        <v>0</v>
      </c>
      <c r="BA3723" s="44">
        <f>IF(AG3723="",0,IF(ISTEXT(AG3723),H3723*VALUE(SUBSTITUTE(AG3723,"%",""))/100,H3723*AG3723))-Tabela1[[#This Row],[PESO EXPEDIDO2]]</f>
        <v>0</v>
      </c>
      <c r="BB3723" s="44">
        <f t="shared" si="486"/>
        <v>0</v>
      </c>
      <c r="BC3723" s="44">
        <f t="shared" si="489"/>
        <v>0</v>
      </c>
      <c r="BD3723" s="165"/>
    </row>
    <row r="3724" spans="1:56" ht="15.75" hidden="1" customHeight="1" x14ac:dyDescent="0.25">
      <c r="A3724" s="6"/>
      <c r="B3724" s="22"/>
      <c r="C3724" s="7"/>
      <c r="D3724" s="46"/>
      <c r="E3724" s="7"/>
      <c r="F3724" s="7"/>
      <c r="G3724" s="24"/>
      <c r="H3724" s="41">
        <f>Tabela1[[#This Row],[PESO UNI]]*Tabela1[[#This Row],[QTE]]</f>
        <v>0</v>
      </c>
      <c r="I3724" s="7"/>
      <c r="J3724" s="8"/>
      <c r="K3724" s="8"/>
      <c r="L3724" s="9"/>
      <c r="M3724" s="10"/>
      <c r="N3724" s="11"/>
      <c r="O3724" s="12"/>
      <c r="P3724" s="13"/>
      <c r="Q3724" s="14">
        <f>Tabela1[[#This Row],[QTDE/ Fabricação]]-Tabela1[[#This Row],[QTE]]</f>
        <v>0</v>
      </c>
      <c r="R3724" s="19">
        <f t="shared" si="491"/>
        <v>0</v>
      </c>
      <c r="S3724" s="19">
        <f t="shared" si="490"/>
        <v>0</v>
      </c>
      <c r="T3724" s="20">
        <f t="shared" si="492"/>
        <v>0</v>
      </c>
      <c r="U3724" s="17">
        <f>IFERROR(SUMIF('LISTA DE EMBARQUE'!B:B,MICRO!E:E,'LISTA DE EMBARQUE'!G:G),"")</f>
        <v>0</v>
      </c>
      <c r="V3724" s="12" t="str">
        <f>IFERROR(VLOOKUP(Tabela1[[#This Row],[COD.MDE]],'LISTA DE EMBARQUE'!B:L,11,0),"")</f>
        <v/>
      </c>
      <c r="W3724" s="13" t="str">
        <f>IFERROR(COUNTIF(#REF!,Tabela1[[#This Row],[Colunas5]]),"")</f>
        <v/>
      </c>
      <c r="X3724" s="14">
        <f>Tabela1[[#This Row],[QIANTIDADE EXPEDIDA]]*Tabela1[[#This Row],[PESO UNI]]</f>
        <v>0</v>
      </c>
      <c r="Y3724" s="14">
        <f t="shared" si="493"/>
        <v>0</v>
      </c>
      <c r="Z3724" s="21">
        <f>Tabela1[[#This Row],[PESO TOTAL]]-Tabela1[[#This Row],[Peso Expedido]]</f>
        <v>0</v>
      </c>
      <c r="AA3724" s="18"/>
      <c r="AB3724" s="15"/>
      <c r="AC3724" s="15"/>
      <c r="AD3724" s="15"/>
      <c r="AE3724" s="15"/>
      <c r="AF3724" s="15"/>
      <c r="AG3724" s="15"/>
      <c r="AH3724" s="15"/>
      <c r="AI3724" s="40" t="str">
        <f t="shared" si="488"/>
        <v>ok</v>
      </c>
      <c r="AJ3724" s="5"/>
      <c r="AK3724" t="str">
        <f>Tabela1[[#This Row],[Coluna1]]&amp;Tabela1[[#This Row],[PEDIDO]]</f>
        <v/>
      </c>
      <c r="AL3724"/>
      <c r="AM3724"/>
      <c r="AN3724"/>
      <c r="AO3724" t="str">
        <f t="shared" si="485"/>
        <v>/</v>
      </c>
      <c r="AP3724" t="str">
        <f>Tabela1[[#This Row],[TAG]]&amp;Tabela1[[#This Row],[PEDIDO]]&amp;Tabela1[[#This Row],[PRODUTO]]</f>
        <v/>
      </c>
      <c r="AQ3724" s="23" t="str">
        <f>Tabela1[[#This Row],[PRODUTO]]&amp;Tabela1[[#This Row],[TAG]]</f>
        <v/>
      </c>
      <c r="AR3724" s="27">
        <f>Tabela1[[#This Row],[PESO TOTAL]]*Tabela1[[#This Row],[MATÉRIA PRIMA]]</f>
        <v>0</v>
      </c>
      <c r="AS3724" s="28">
        <f>Tabela1[[#This Row],[PESO TOTAL]]*Tabela1[[#This Row],[PREPARAÇÃO ]]</f>
        <v>0</v>
      </c>
      <c r="AT3724" s="28">
        <f>Tabela1[[#This Row],[PESO TOTAL]]*Tabela1[[#This Row],[CALDEIRARIA]]</f>
        <v>0</v>
      </c>
      <c r="AU3724" s="28">
        <f>Tabela1[[#This Row],[PESO TOTAL]]*Tabela1[[#This Row],[SOLDA]]</f>
        <v>0</v>
      </c>
      <c r="AV3724" s="28">
        <f>Tabela1[[#This Row],[PESO TOTAL]]*Tabela1[[#This Row],[ACABAMENTO]]</f>
        <v>0</v>
      </c>
      <c r="AW3724" s="28">
        <f>Tabela1[[#This Row],[PESO TOTAL]]*Tabela1[[#This Row],[PRONTO ACABADO]]</f>
        <v>0</v>
      </c>
      <c r="AX3724" s="29">
        <f>Tabela1[[#This Row],[PESO TOTAL]]*Tabela1[[#This Row],[EXPEDIÇÃO ]]</f>
        <v>0</v>
      </c>
      <c r="AY3724" s="28" t="str">
        <f>Tabela1[[#This Row],[PEDIDO]]&amp;Tabela1[[#This Row],[PRODUTO]]</f>
        <v/>
      </c>
      <c r="AZ3724" s="44">
        <f>IF(AF3724="",0,IF(ISTEXT(AF3724),H3724*VALUE(SUBSTITUTE(AF3724,"%",""))/100,H3724*AF3724))-Tabela1[[#This Row],[PRONTO ACABADO2]]</f>
        <v>0</v>
      </c>
      <c r="BA3724" s="44">
        <f>IF(AG3724="",0,IF(ISTEXT(AG3724),H3724*VALUE(SUBSTITUTE(AG3724,"%",""))/100,H3724*AG3724))-Tabela1[[#This Row],[PESO EXPEDIDO2]]</f>
        <v>0</v>
      </c>
      <c r="BB3724" s="44">
        <f t="shared" si="486"/>
        <v>0</v>
      </c>
      <c r="BC3724" s="44">
        <f t="shared" si="489"/>
        <v>0</v>
      </c>
      <c r="BD3724" s="165"/>
    </row>
    <row r="3725" spans="1:56" ht="15.75" hidden="1" customHeight="1" x14ac:dyDescent="0.25">
      <c r="A3725" s="6"/>
      <c r="B3725" s="22"/>
      <c r="C3725" s="7"/>
      <c r="D3725" s="46"/>
      <c r="E3725" s="7"/>
      <c r="F3725" s="7"/>
      <c r="G3725" s="24"/>
      <c r="H3725" s="41">
        <f>Tabela1[[#This Row],[PESO UNI]]*Tabela1[[#This Row],[QTE]]</f>
        <v>0</v>
      </c>
      <c r="I3725" s="7"/>
      <c r="J3725" s="8"/>
      <c r="K3725" s="8"/>
      <c r="L3725" s="9"/>
      <c r="M3725" s="10"/>
      <c r="N3725" s="11"/>
      <c r="O3725" s="12"/>
      <c r="P3725" s="13"/>
      <c r="Q3725" s="14">
        <f>Tabela1[[#This Row],[QTDE/ Fabricação]]-Tabela1[[#This Row],[QTE]]</f>
        <v>0</v>
      </c>
      <c r="R3725" s="19">
        <f t="shared" si="491"/>
        <v>0</v>
      </c>
      <c r="S3725" s="19">
        <f t="shared" si="490"/>
        <v>0</v>
      </c>
      <c r="T3725" s="20">
        <f t="shared" si="492"/>
        <v>0</v>
      </c>
      <c r="U3725" s="17">
        <f>IFERROR(SUMIF('LISTA DE EMBARQUE'!B:B,MICRO!E:E,'LISTA DE EMBARQUE'!G:G),"")</f>
        <v>0</v>
      </c>
      <c r="V3725" s="12" t="str">
        <f>IFERROR(VLOOKUP(Tabela1[[#This Row],[COD.MDE]],'LISTA DE EMBARQUE'!B:L,11,0),"")</f>
        <v/>
      </c>
      <c r="W3725" s="13" t="str">
        <f>IFERROR(COUNTIF(#REF!,Tabela1[[#This Row],[Colunas5]]),"")</f>
        <v/>
      </c>
      <c r="X3725" s="14">
        <f>Tabela1[[#This Row],[QIANTIDADE EXPEDIDA]]*Tabela1[[#This Row],[PESO UNI]]</f>
        <v>0</v>
      </c>
      <c r="Y3725" s="14">
        <f t="shared" si="493"/>
        <v>0</v>
      </c>
      <c r="Z3725" s="21">
        <f>Tabela1[[#This Row],[PESO TOTAL]]-Tabela1[[#This Row],[Peso Expedido]]</f>
        <v>0</v>
      </c>
      <c r="AA3725" s="18"/>
      <c r="AB3725" s="15"/>
      <c r="AC3725" s="15"/>
      <c r="AD3725" s="15"/>
      <c r="AE3725" s="15"/>
      <c r="AF3725" s="15"/>
      <c r="AG3725" s="15"/>
      <c r="AH3725" s="15"/>
      <c r="AI3725" s="40" t="str">
        <f t="shared" si="488"/>
        <v>ok</v>
      </c>
      <c r="AJ3725" s="5"/>
      <c r="AK3725" t="str">
        <f>Tabela1[[#This Row],[Coluna1]]&amp;Tabela1[[#This Row],[PEDIDO]]</f>
        <v/>
      </c>
      <c r="AL3725"/>
      <c r="AM3725"/>
      <c r="AN3725"/>
      <c r="AO3725" t="str">
        <f t="shared" si="485"/>
        <v>/</v>
      </c>
      <c r="AP3725" t="str">
        <f>Tabela1[[#This Row],[TAG]]&amp;Tabela1[[#This Row],[PEDIDO]]&amp;Tabela1[[#This Row],[PRODUTO]]</f>
        <v/>
      </c>
      <c r="AQ3725" s="23" t="str">
        <f>Tabela1[[#This Row],[PRODUTO]]&amp;Tabela1[[#This Row],[TAG]]</f>
        <v/>
      </c>
      <c r="AR3725" s="27">
        <f>Tabela1[[#This Row],[PESO TOTAL]]*Tabela1[[#This Row],[MATÉRIA PRIMA]]</f>
        <v>0</v>
      </c>
      <c r="AS3725" s="28">
        <f>Tabela1[[#This Row],[PESO TOTAL]]*Tabela1[[#This Row],[PREPARAÇÃO ]]</f>
        <v>0</v>
      </c>
      <c r="AT3725" s="28">
        <f>Tabela1[[#This Row],[PESO TOTAL]]*Tabela1[[#This Row],[CALDEIRARIA]]</f>
        <v>0</v>
      </c>
      <c r="AU3725" s="28">
        <f>Tabela1[[#This Row],[PESO TOTAL]]*Tabela1[[#This Row],[SOLDA]]</f>
        <v>0</v>
      </c>
      <c r="AV3725" s="28">
        <f>Tabela1[[#This Row],[PESO TOTAL]]*Tabela1[[#This Row],[ACABAMENTO]]</f>
        <v>0</v>
      </c>
      <c r="AW3725" s="28">
        <f>Tabela1[[#This Row],[PESO TOTAL]]*Tabela1[[#This Row],[PRONTO ACABADO]]</f>
        <v>0</v>
      </c>
      <c r="AX3725" s="29">
        <f>Tabela1[[#This Row],[PESO TOTAL]]*Tabela1[[#This Row],[EXPEDIÇÃO ]]</f>
        <v>0</v>
      </c>
      <c r="AY3725" s="28" t="str">
        <f>Tabela1[[#This Row],[PEDIDO]]&amp;Tabela1[[#This Row],[PRODUTO]]</f>
        <v/>
      </c>
      <c r="AZ3725" s="44">
        <f>IF(AF3725="",0,IF(ISTEXT(AF3725),H3725*VALUE(SUBSTITUTE(AF3725,"%",""))/100,H3725*AF3725))-Tabela1[[#This Row],[PRONTO ACABADO2]]</f>
        <v>0</v>
      </c>
      <c r="BA3725" s="44">
        <f>IF(AG3725="",0,IF(ISTEXT(AG3725),H3725*VALUE(SUBSTITUTE(AG3725,"%",""))/100,H3725*AG3725))-Tabela1[[#This Row],[PESO EXPEDIDO2]]</f>
        <v>0</v>
      </c>
      <c r="BB3725" s="44">
        <f t="shared" si="486"/>
        <v>0</v>
      </c>
      <c r="BC3725" s="44">
        <f t="shared" si="489"/>
        <v>0</v>
      </c>
      <c r="BD3725" s="165"/>
    </row>
    <row r="3726" spans="1:56" ht="15.75" hidden="1" customHeight="1" x14ac:dyDescent="0.25">
      <c r="A3726" s="6"/>
      <c r="B3726" s="22"/>
      <c r="C3726" s="7"/>
      <c r="D3726" s="46"/>
      <c r="E3726" s="7"/>
      <c r="F3726" s="7"/>
      <c r="G3726" s="24"/>
      <c r="H3726" s="41">
        <f>Tabela1[[#This Row],[PESO UNI]]*Tabela1[[#This Row],[QTE]]</f>
        <v>0</v>
      </c>
      <c r="I3726" s="7"/>
      <c r="J3726" s="8"/>
      <c r="K3726" s="8"/>
      <c r="L3726" s="9"/>
      <c r="M3726" s="10"/>
      <c r="N3726" s="11"/>
      <c r="O3726" s="12"/>
      <c r="P3726" s="13"/>
      <c r="Q3726" s="14">
        <f>Tabela1[[#This Row],[QTDE/ Fabricação]]-Tabela1[[#This Row],[QTE]]</f>
        <v>0</v>
      </c>
      <c r="R3726" s="19">
        <f t="shared" si="491"/>
        <v>0</v>
      </c>
      <c r="S3726" s="19">
        <f t="shared" si="490"/>
        <v>0</v>
      </c>
      <c r="T3726" s="20">
        <f t="shared" si="492"/>
        <v>0</v>
      </c>
      <c r="U3726" s="17">
        <f>IFERROR(SUMIF('LISTA DE EMBARQUE'!B:B,MICRO!E:E,'LISTA DE EMBARQUE'!G:G),"")</f>
        <v>0</v>
      </c>
      <c r="V3726" s="12" t="str">
        <f>IFERROR(VLOOKUP(Tabela1[[#This Row],[COD.MDE]],'LISTA DE EMBARQUE'!B:L,11,0),"")</f>
        <v/>
      </c>
      <c r="W3726" s="13" t="str">
        <f>IFERROR(COUNTIF(#REF!,Tabela1[[#This Row],[Colunas5]]),"")</f>
        <v/>
      </c>
      <c r="X3726" s="14">
        <f>Tabela1[[#This Row],[QIANTIDADE EXPEDIDA]]*Tabela1[[#This Row],[PESO UNI]]</f>
        <v>0</v>
      </c>
      <c r="Y3726" s="14">
        <f t="shared" si="493"/>
        <v>0</v>
      </c>
      <c r="Z3726" s="21">
        <f>Tabela1[[#This Row],[PESO TOTAL]]-Tabela1[[#This Row],[Peso Expedido]]</f>
        <v>0</v>
      </c>
      <c r="AA3726" s="18"/>
      <c r="AB3726" s="15"/>
      <c r="AC3726" s="15"/>
      <c r="AD3726" s="15"/>
      <c r="AE3726" s="15"/>
      <c r="AF3726" s="15"/>
      <c r="AG3726" s="15"/>
      <c r="AH3726" s="15"/>
      <c r="AI3726" s="40" t="str">
        <f t="shared" si="488"/>
        <v>ok</v>
      </c>
      <c r="AJ3726" s="5"/>
      <c r="AK3726" t="str">
        <f>Tabela1[[#This Row],[Coluna1]]&amp;Tabela1[[#This Row],[PEDIDO]]</f>
        <v/>
      </c>
      <c r="AL3726"/>
      <c r="AM3726"/>
      <c r="AN3726"/>
      <c r="AO3726" t="str">
        <f t="shared" ref="AO3726:AO3789" si="494">A3726&amp;"/"&amp;J3726</f>
        <v>/</v>
      </c>
      <c r="AP3726" t="str">
        <f>Tabela1[[#This Row],[TAG]]&amp;Tabela1[[#This Row],[PEDIDO]]&amp;Tabela1[[#This Row],[PRODUTO]]</f>
        <v/>
      </c>
      <c r="AQ3726" s="23" t="str">
        <f>Tabela1[[#This Row],[PRODUTO]]&amp;Tabela1[[#This Row],[TAG]]</f>
        <v/>
      </c>
      <c r="AR3726" s="27">
        <f>Tabela1[[#This Row],[PESO TOTAL]]*Tabela1[[#This Row],[MATÉRIA PRIMA]]</f>
        <v>0</v>
      </c>
      <c r="AS3726" s="28">
        <f>Tabela1[[#This Row],[PESO TOTAL]]*Tabela1[[#This Row],[PREPARAÇÃO ]]</f>
        <v>0</v>
      </c>
      <c r="AT3726" s="28">
        <f>Tabela1[[#This Row],[PESO TOTAL]]*Tabela1[[#This Row],[CALDEIRARIA]]</f>
        <v>0</v>
      </c>
      <c r="AU3726" s="28">
        <f>Tabela1[[#This Row],[PESO TOTAL]]*Tabela1[[#This Row],[SOLDA]]</f>
        <v>0</v>
      </c>
      <c r="AV3726" s="28">
        <f>Tabela1[[#This Row],[PESO TOTAL]]*Tabela1[[#This Row],[ACABAMENTO]]</f>
        <v>0</v>
      </c>
      <c r="AW3726" s="28">
        <f>Tabela1[[#This Row],[PESO TOTAL]]*Tabela1[[#This Row],[PRONTO ACABADO]]</f>
        <v>0</v>
      </c>
      <c r="AX3726" s="29">
        <f>Tabela1[[#This Row],[PESO TOTAL]]*Tabela1[[#This Row],[EXPEDIÇÃO ]]</f>
        <v>0</v>
      </c>
      <c r="AY3726" s="28" t="str">
        <f>Tabela1[[#This Row],[PEDIDO]]&amp;Tabela1[[#This Row],[PRODUTO]]</f>
        <v/>
      </c>
      <c r="AZ3726" s="44">
        <f>IF(AF3726="",0,IF(ISTEXT(AF3726),H3726*VALUE(SUBSTITUTE(AF3726,"%",""))/100,H3726*AF3726))-Tabela1[[#This Row],[PRONTO ACABADO2]]</f>
        <v>0</v>
      </c>
      <c r="BA3726" s="44">
        <f>IF(AG3726="",0,IF(ISTEXT(AG3726),H3726*VALUE(SUBSTITUTE(AG3726,"%",""))/100,H3726*AG3726))-Tabela1[[#This Row],[PESO EXPEDIDO2]]</f>
        <v>0</v>
      </c>
      <c r="BB3726" s="44">
        <f t="shared" ref="BB3726:BB3789" si="495">IF(AH3726="",0,IF(ISTEXT(AH3726),H3726*VALUE(SUBSTITUTE(AH3726,"%",""))/100,H3726*AH3726))</f>
        <v>0</v>
      </c>
      <c r="BC3726" s="44">
        <f t="shared" ref="BC3726:BC3757" si="496">IF(AG3726="",0,IF(ISTEXT(AG3726),H3726*VALUE(SUBSTITUTE(AG3726,"%",""))/100,H3726*AG3726))</f>
        <v>0</v>
      </c>
      <c r="BD3726" s="165"/>
    </row>
    <row r="3727" spans="1:56" ht="15.75" hidden="1" customHeight="1" x14ac:dyDescent="0.25">
      <c r="A3727" s="6"/>
      <c r="B3727" s="22"/>
      <c r="C3727" s="7"/>
      <c r="D3727" s="46"/>
      <c r="E3727" s="7"/>
      <c r="F3727" s="7"/>
      <c r="G3727" s="24"/>
      <c r="H3727" s="41">
        <f>Tabela1[[#This Row],[PESO UNI]]*Tabela1[[#This Row],[QTE]]</f>
        <v>0</v>
      </c>
      <c r="I3727" s="7"/>
      <c r="J3727" s="8"/>
      <c r="K3727" s="8"/>
      <c r="L3727" s="9"/>
      <c r="M3727" s="10"/>
      <c r="N3727" s="11"/>
      <c r="O3727" s="12"/>
      <c r="P3727" s="13"/>
      <c r="Q3727" s="14">
        <f>Tabela1[[#This Row],[QTDE/ Fabricação]]-Tabela1[[#This Row],[QTE]]</f>
        <v>0</v>
      </c>
      <c r="R3727" s="19">
        <f t="shared" si="491"/>
        <v>0</v>
      </c>
      <c r="S3727" s="19">
        <f t="shared" si="490"/>
        <v>0</v>
      </c>
      <c r="T3727" s="20">
        <f t="shared" si="492"/>
        <v>0</v>
      </c>
      <c r="U3727" s="17">
        <f>IFERROR(SUMIF('LISTA DE EMBARQUE'!B:B,MICRO!E:E,'LISTA DE EMBARQUE'!G:G),"")</f>
        <v>0</v>
      </c>
      <c r="V3727" s="12" t="str">
        <f>IFERROR(VLOOKUP(Tabela1[[#This Row],[COD.MDE]],'LISTA DE EMBARQUE'!B:L,11,0),"")</f>
        <v/>
      </c>
      <c r="W3727" s="13" t="str">
        <f>IFERROR(COUNTIF(#REF!,Tabela1[[#This Row],[Colunas5]]),"")</f>
        <v/>
      </c>
      <c r="X3727" s="14">
        <f>Tabela1[[#This Row],[QIANTIDADE EXPEDIDA]]*Tabela1[[#This Row],[PESO UNI]]</f>
        <v>0</v>
      </c>
      <c r="Y3727" s="14">
        <f t="shared" si="493"/>
        <v>0</v>
      </c>
      <c r="Z3727" s="21">
        <f>Tabela1[[#This Row],[PESO TOTAL]]-Tabela1[[#This Row],[Peso Expedido]]</f>
        <v>0</v>
      </c>
      <c r="AA3727" s="18"/>
      <c r="AB3727" s="15"/>
      <c r="AC3727" s="15"/>
      <c r="AD3727" s="15"/>
      <c r="AE3727" s="15"/>
      <c r="AF3727" s="15"/>
      <c r="AG3727" s="15"/>
      <c r="AH3727" s="15"/>
      <c r="AI3727" s="40" t="str">
        <f t="shared" si="488"/>
        <v>ok</v>
      </c>
      <c r="AJ3727" s="5"/>
      <c r="AK3727" t="str">
        <f>Tabela1[[#This Row],[Coluna1]]&amp;Tabela1[[#This Row],[PEDIDO]]</f>
        <v/>
      </c>
      <c r="AL3727"/>
      <c r="AM3727"/>
      <c r="AN3727"/>
      <c r="AO3727" t="str">
        <f t="shared" si="494"/>
        <v>/</v>
      </c>
      <c r="AP3727" t="str">
        <f>Tabela1[[#This Row],[TAG]]&amp;Tabela1[[#This Row],[PEDIDO]]&amp;Tabela1[[#This Row],[PRODUTO]]</f>
        <v/>
      </c>
      <c r="AQ3727" s="23" t="str">
        <f>Tabela1[[#This Row],[PRODUTO]]&amp;Tabela1[[#This Row],[TAG]]</f>
        <v/>
      </c>
      <c r="AR3727" s="27">
        <f>Tabela1[[#This Row],[PESO TOTAL]]*Tabela1[[#This Row],[MATÉRIA PRIMA]]</f>
        <v>0</v>
      </c>
      <c r="AS3727" s="28">
        <f>Tabela1[[#This Row],[PESO TOTAL]]*Tabela1[[#This Row],[PREPARAÇÃO ]]</f>
        <v>0</v>
      </c>
      <c r="AT3727" s="28">
        <f>Tabela1[[#This Row],[PESO TOTAL]]*Tabela1[[#This Row],[CALDEIRARIA]]</f>
        <v>0</v>
      </c>
      <c r="AU3727" s="28">
        <f>Tabela1[[#This Row],[PESO TOTAL]]*Tabela1[[#This Row],[SOLDA]]</f>
        <v>0</v>
      </c>
      <c r="AV3727" s="28">
        <f>Tabela1[[#This Row],[PESO TOTAL]]*Tabela1[[#This Row],[ACABAMENTO]]</f>
        <v>0</v>
      </c>
      <c r="AW3727" s="28">
        <f>Tabela1[[#This Row],[PESO TOTAL]]*Tabela1[[#This Row],[PRONTO ACABADO]]</f>
        <v>0</v>
      </c>
      <c r="AX3727" s="29">
        <f>Tabela1[[#This Row],[PESO TOTAL]]*Tabela1[[#This Row],[EXPEDIÇÃO ]]</f>
        <v>0</v>
      </c>
      <c r="AY3727" s="28" t="str">
        <f>Tabela1[[#This Row],[PEDIDO]]&amp;Tabela1[[#This Row],[PRODUTO]]</f>
        <v/>
      </c>
      <c r="AZ3727" s="44">
        <f>IF(AF3727="",0,IF(ISTEXT(AF3727),H3727*VALUE(SUBSTITUTE(AF3727,"%",""))/100,H3727*AF3727))-Tabela1[[#This Row],[PRONTO ACABADO2]]</f>
        <v>0</v>
      </c>
      <c r="BA3727" s="44">
        <f>IF(AG3727="",0,IF(ISTEXT(AG3727),H3727*VALUE(SUBSTITUTE(AG3727,"%",""))/100,H3727*AG3727))-Tabela1[[#This Row],[PESO EXPEDIDO2]]</f>
        <v>0</v>
      </c>
      <c r="BB3727" s="44">
        <f t="shared" si="495"/>
        <v>0</v>
      </c>
      <c r="BC3727" s="44">
        <f t="shared" si="496"/>
        <v>0</v>
      </c>
      <c r="BD3727" s="165"/>
    </row>
    <row r="3728" spans="1:56" ht="15.75" hidden="1" customHeight="1" x14ac:dyDescent="0.25">
      <c r="A3728" s="6"/>
      <c r="B3728" s="22"/>
      <c r="C3728" s="7"/>
      <c r="D3728" s="46"/>
      <c r="E3728" s="7"/>
      <c r="F3728" s="7"/>
      <c r="G3728" s="24"/>
      <c r="H3728" s="41">
        <f>Tabela1[[#This Row],[PESO UNI]]*Tabela1[[#This Row],[QTE]]</f>
        <v>0</v>
      </c>
      <c r="I3728" s="7"/>
      <c r="J3728" s="8"/>
      <c r="K3728" s="8"/>
      <c r="L3728" s="9"/>
      <c r="M3728" s="10"/>
      <c r="N3728" s="11"/>
      <c r="O3728" s="12"/>
      <c r="P3728" s="13"/>
      <c r="Q3728" s="14">
        <f>Tabela1[[#This Row],[QTDE/ Fabricação]]-Tabela1[[#This Row],[QTE]]</f>
        <v>0</v>
      </c>
      <c r="R3728" s="19">
        <f t="shared" si="491"/>
        <v>0</v>
      </c>
      <c r="S3728" s="19">
        <f t="shared" si="490"/>
        <v>0</v>
      </c>
      <c r="T3728" s="20">
        <f t="shared" si="492"/>
        <v>0</v>
      </c>
      <c r="U3728" s="17">
        <f>IFERROR(SUMIF('LISTA DE EMBARQUE'!B:B,MICRO!E:E,'LISTA DE EMBARQUE'!G:G),"")</f>
        <v>0</v>
      </c>
      <c r="V3728" s="12" t="str">
        <f>IFERROR(VLOOKUP(Tabela1[[#This Row],[COD.MDE]],'LISTA DE EMBARQUE'!B:L,11,0),"")</f>
        <v/>
      </c>
      <c r="W3728" s="13" t="str">
        <f>IFERROR(COUNTIF(#REF!,Tabela1[[#This Row],[Colunas5]]),"")</f>
        <v/>
      </c>
      <c r="X3728" s="14">
        <f>Tabela1[[#This Row],[QIANTIDADE EXPEDIDA]]*Tabela1[[#This Row],[PESO UNI]]</f>
        <v>0</v>
      </c>
      <c r="Y3728" s="14">
        <f t="shared" si="493"/>
        <v>0</v>
      </c>
      <c r="Z3728" s="21">
        <f>Tabela1[[#This Row],[PESO TOTAL]]-Tabela1[[#This Row],[Peso Expedido]]</f>
        <v>0</v>
      </c>
      <c r="AA3728" s="18"/>
      <c r="AB3728" s="15"/>
      <c r="AC3728" s="15"/>
      <c r="AD3728" s="15"/>
      <c r="AE3728" s="15"/>
      <c r="AF3728" s="15"/>
      <c r="AG3728" s="15"/>
      <c r="AH3728" s="15"/>
      <c r="AI3728" s="40" t="str">
        <f t="shared" si="488"/>
        <v>ok</v>
      </c>
      <c r="AJ3728" s="5"/>
      <c r="AK3728" t="str">
        <f>Tabela1[[#This Row],[Coluna1]]&amp;Tabela1[[#This Row],[PEDIDO]]</f>
        <v/>
      </c>
      <c r="AL3728"/>
      <c r="AM3728"/>
      <c r="AN3728"/>
      <c r="AO3728" t="str">
        <f t="shared" si="494"/>
        <v>/</v>
      </c>
      <c r="AP3728" t="str">
        <f>Tabela1[[#This Row],[TAG]]&amp;Tabela1[[#This Row],[PEDIDO]]&amp;Tabela1[[#This Row],[PRODUTO]]</f>
        <v/>
      </c>
      <c r="AQ3728" s="23" t="str">
        <f>Tabela1[[#This Row],[PRODUTO]]&amp;Tabela1[[#This Row],[TAG]]</f>
        <v/>
      </c>
      <c r="AR3728" s="27">
        <f>Tabela1[[#This Row],[PESO TOTAL]]*Tabela1[[#This Row],[MATÉRIA PRIMA]]</f>
        <v>0</v>
      </c>
      <c r="AS3728" s="28">
        <f>Tabela1[[#This Row],[PESO TOTAL]]*Tabela1[[#This Row],[PREPARAÇÃO ]]</f>
        <v>0</v>
      </c>
      <c r="AT3728" s="28">
        <f>Tabela1[[#This Row],[PESO TOTAL]]*Tabela1[[#This Row],[CALDEIRARIA]]</f>
        <v>0</v>
      </c>
      <c r="AU3728" s="28">
        <f>Tabela1[[#This Row],[PESO TOTAL]]*Tabela1[[#This Row],[SOLDA]]</f>
        <v>0</v>
      </c>
      <c r="AV3728" s="28">
        <f>Tabela1[[#This Row],[PESO TOTAL]]*Tabela1[[#This Row],[ACABAMENTO]]</f>
        <v>0</v>
      </c>
      <c r="AW3728" s="28">
        <f>Tabela1[[#This Row],[PESO TOTAL]]*Tabela1[[#This Row],[PRONTO ACABADO]]</f>
        <v>0</v>
      </c>
      <c r="AX3728" s="29">
        <f>Tabela1[[#This Row],[PESO TOTAL]]*Tabela1[[#This Row],[EXPEDIÇÃO ]]</f>
        <v>0</v>
      </c>
      <c r="AY3728" s="28" t="str">
        <f>Tabela1[[#This Row],[PEDIDO]]&amp;Tabela1[[#This Row],[PRODUTO]]</f>
        <v/>
      </c>
      <c r="AZ3728" s="44">
        <f>IF(AF3728="",0,IF(ISTEXT(AF3728),H3728*VALUE(SUBSTITUTE(AF3728,"%",""))/100,H3728*AF3728))-Tabela1[[#This Row],[PRONTO ACABADO2]]</f>
        <v>0</v>
      </c>
      <c r="BA3728" s="44">
        <f>IF(AG3728="",0,IF(ISTEXT(AG3728),H3728*VALUE(SUBSTITUTE(AG3728,"%",""))/100,H3728*AG3728))-Tabela1[[#This Row],[PESO EXPEDIDO2]]</f>
        <v>0</v>
      </c>
      <c r="BB3728" s="44">
        <f t="shared" si="495"/>
        <v>0</v>
      </c>
      <c r="BC3728" s="44">
        <f t="shared" si="496"/>
        <v>0</v>
      </c>
      <c r="BD3728" s="165"/>
    </row>
    <row r="3729" spans="1:56" ht="15.75" hidden="1" customHeight="1" x14ac:dyDescent="0.25">
      <c r="A3729" s="6"/>
      <c r="B3729" s="22"/>
      <c r="C3729" s="7"/>
      <c r="D3729" s="46"/>
      <c r="E3729" s="7"/>
      <c r="F3729" s="7"/>
      <c r="G3729" s="24"/>
      <c r="H3729" s="41">
        <f>Tabela1[[#This Row],[PESO UNI]]*Tabela1[[#This Row],[QTE]]</f>
        <v>0</v>
      </c>
      <c r="I3729" s="7"/>
      <c r="J3729" s="8"/>
      <c r="K3729" s="8"/>
      <c r="L3729" s="9"/>
      <c r="M3729" s="10"/>
      <c r="N3729" s="11"/>
      <c r="O3729" s="12"/>
      <c r="P3729" s="13"/>
      <c r="Q3729" s="14">
        <f>Tabela1[[#This Row],[QTDE/ Fabricação]]-Tabela1[[#This Row],[QTE]]</f>
        <v>0</v>
      </c>
      <c r="R3729" s="19">
        <f t="shared" si="491"/>
        <v>0</v>
      </c>
      <c r="S3729" s="19">
        <f t="shared" si="490"/>
        <v>0</v>
      </c>
      <c r="T3729" s="20">
        <f t="shared" si="492"/>
        <v>0</v>
      </c>
      <c r="U3729" s="17">
        <f>IFERROR(SUMIF('LISTA DE EMBARQUE'!B:B,MICRO!E:E,'LISTA DE EMBARQUE'!G:G),"")</f>
        <v>0</v>
      </c>
      <c r="V3729" s="12" t="str">
        <f>IFERROR(VLOOKUP(Tabela1[[#This Row],[COD.MDE]],'LISTA DE EMBARQUE'!B:L,11,0),"")</f>
        <v/>
      </c>
      <c r="W3729" s="13" t="str">
        <f>IFERROR(COUNTIF(#REF!,Tabela1[[#This Row],[Colunas5]]),"")</f>
        <v/>
      </c>
      <c r="X3729" s="14">
        <f>Tabela1[[#This Row],[QIANTIDADE EXPEDIDA]]*Tabela1[[#This Row],[PESO UNI]]</f>
        <v>0</v>
      </c>
      <c r="Y3729" s="14">
        <f t="shared" si="493"/>
        <v>0</v>
      </c>
      <c r="Z3729" s="21">
        <f>Tabela1[[#This Row],[PESO TOTAL]]-Tabela1[[#This Row],[Peso Expedido]]</f>
        <v>0</v>
      </c>
      <c r="AA3729" s="18"/>
      <c r="AB3729" s="15"/>
      <c r="AC3729" s="15"/>
      <c r="AD3729" s="15"/>
      <c r="AE3729" s="15"/>
      <c r="AF3729" s="15"/>
      <c r="AG3729" s="15"/>
      <c r="AH3729" s="15"/>
      <c r="AI3729" s="40" t="str">
        <f t="shared" ref="AI3729:AI3792" si="497">IF(Z3729&lt;=0,"ok","")</f>
        <v>ok</v>
      </c>
      <c r="AJ3729" s="5"/>
      <c r="AK3729" t="str">
        <f>Tabela1[[#This Row],[Coluna1]]&amp;Tabela1[[#This Row],[PEDIDO]]</f>
        <v/>
      </c>
      <c r="AL3729"/>
      <c r="AM3729"/>
      <c r="AN3729"/>
      <c r="AO3729" t="str">
        <f t="shared" si="494"/>
        <v>/</v>
      </c>
      <c r="AP3729" t="str">
        <f>Tabela1[[#This Row],[TAG]]&amp;Tabela1[[#This Row],[PEDIDO]]&amp;Tabela1[[#This Row],[PRODUTO]]</f>
        <v/>
      </c>
      <c r="AQ3729" s="23" t="str">
        <f>Tabela1[[#This Row],[PRODUTO]]&amp;Tabela1[[#This Row],[TAG]]</f>
        <v/>
      </c>
      <c r="AR3729" s="27">
        <f>Tabela1[[#This Row],[PESO TOTAL]]*Tabela1[[#This Row],[MATÉRIA PRIMA]]</f>
        <v>0</v>
      </c>
      <c r="AS3729" s="28">
        <f>Tabela1[[#This Row],[PESO TOTAL]]*Tabela1[[#This Row],[PREPARAÇÃO ]]</f>
        <v>0</v>
      </c>
      <c r="AT3729" s="28">
        <f>Tabela1[[#This Row],[PESO TOTAL]]*Tabela1[[#This Row],[CALDEIRARIA]]</f>
        <v>0</v>
      </c>
      <c r="AU3729" s="28">
        <f>Tabela1[[#This Row],[PESO TOTAL]]*Tabela1[[#This Row],[SOLDA]]</f>
        <v>0</v>
      </c>
      <c r="AV3729" s="28">
        <f>Tabela1[[#This Row],[PESO TOTAL]]*Tabela1[[#This Row],[ACABAMENTO]]</f>
        <v>0</v>
      </c>
      <c r="AW3729" s="28">
        <f>Tabela1[[#This Row],[PESO TOTAL]]*Tabela1[[#This Row],[PRONTO ACABADO]]</f>
        <v>0</v>
      </c>
      <c r="AX3729" s="29">
        <f>Tabela1[[#This Row],[PESO TOTAL]]*Tabela1[[#This Row],[EXPEDIÇÃO ]]</f>
        <v>0</v>
      </c>
      <c r="AY3729" s="28" t="str">
        <f>Tabela1[[#This Row],[PEDIDO]]&amp;Tabela1[[#This Row],[PRODUTO]]</f>
        <v/>
      </c>
      <c r="AZ3729" s="44">
        <f>IF(AF3729="",0,IF(ISTEXT(AF3729),H3729*VALUE(SUBSTITUTE(AF3729,"%",""))/100,H3729*AF3729))-Tabela1[[#This Row],[PRONTO ACABADO2]]</f>
        <v>0</v>
      </c>
      <c r="BA3729" s="44">
        <f>IF(AG3729="",0,IF(ISTEXT(AG3729),H3729*VALUE(SUBSTITUTE(AG3729,"%",""))/100,H3729*AG3729))-Tabela1[[#This Row],[PESO EXPEDIDO2]]</f>
        <v>0</v>
      </c>
      <c r="BB3729" s="44">
        <f t="shared" si="495"/>
        <v>0</v>
      </c>
      <c r="BC3729" s="44">
        <f t="shared" si="496"/>
        <v>0</v>
      </c>
      <c r="BD3729" s="165"/>
    </row>
    <row r="3730" spans="1:56" ht="15.75" hidden="1" customHeight="1" x14ac:dyDescent="0.25">
      <c r="A3730" s="6"/>
      <c r="B3730" s="22"/>
      <c r="C3730" s="7"/>
      <c r="D3730" s="46"/>
      <c r="E3730" s="7"/>
      <c r="F3730" s="7"/>
      <c r="G3730" s="24"/>
      <c r="H3730" s="41">
        <f>Tabela1[[#This Row],[PESO UNI]]*Tabela1[[#This Row],[QTE]]</f>
        <v>0</v>
      </c>
      <c r="I3730" s="7"/>
      <c r="J3730" s="8"/>
      <c r="K3730" s="8"/>
      <c r="L3730" s="9"/>
      <c r="M3730" s="10"/>
      <c r="N3730" s="11"/>
      <c r="O3730" s="12"/>
      <c r="P3730" s="13"/>
      <c r="Q3730" s="14">
        <f>Tabela1[[#This Row],[QTDE/ Fabricação]]-Tabela1[[#This Row],[QTE]]</f>
        <v>0</v>
      </c>
      <c r="R3730" s="19">
        <f t="shared" si="491"/>
        <v>0</v>
      </c>
      <c r="S3730" s="19">
        <f t="shared" si="490"/>
        <v>0</v>
      </c>
      <c r="T3730" s="20">
        <f t="shared" si="492"/>
        <v>0</v>
      </c>
      <c r="U3730" s="17">
        <f>IFERROR(SUMIF('LISTA DE EMBARQUE'!B:B,MICRO!E:E,'LISTA DE EMBARQUE'!G:G),"")</f>
        <v>0</v>
      </c>
      <c r="V3730" s="12" t="str">
        <f>IFERROR(VLOOKUP(Tabela1[[#This Row],[COD.MDE]],'LISTA DE EMBARQUE'!B:L,11,0),"")</f>
        <v/>
      </c>
      <c r="W3730" s="13" t="str">
        <f>IFERROR(COUNTIF(#REF!,Tabela1[[#This Row],[Colunas5]]),"")</f>
        <v/>
      </c>
      <c r="X3730" s="14">
        <f>Tabela1[[#This Row],[QIANTIDADE EXPEDIDA]]*Tabela1[[#This Row],[PESO UNI]]</f>
        <v>0</v>
      </c>
      <c r="Y3730" s="14">
        <f t="shared" si="493"/>
        <v>0</v>
      </c>
      <c r="Z3730" s="21">
        <f>Tabela1[[#This Row],[PESO TOTAL]]-Tabela1[[#This Row],[Peso Expedido]]</f>
        <v>0</v>
      </c>
      <c r="AA3730" s="18"/>
      <c r="AB3730" s="15"/>
      <c r="AC3730" s="15"/>
      <c r="AD3730" s="15"/>
      <c r="AE3730" s="15"/>
      <c r="AF3730" s="15"/>
      <c r="AG3730" s="15"/>
      <c r="AH3730" s="15"/>
      <c r="AI3730" s="40" t="str">
        <f t="shared" si="497"/>
        <v>ok</v>
      </c>
      <c r="AJ3730" s="5"/>
      <c r="AK3730" t="str">
        <f>Tabela1[[#This Row],[Coluna1]]&amp;Tabela1[[#This Row],[PEDIDO]]</f>
        <v/>
      </c>
      <c r="AL3730"/>
      <c r="AM3730"/>
      <c r="AN3730"/>
      <c r="AO3730" t="str">
        <f t="shared" si="494"/>
        <v>/</v>
      </c>
      <c r="AP3730" t="str">
        <f>Tabela1[[#This Row],[TAG]]&amp;Tabela1[[#This Row],[PEDIDO]]&amp;Tabela1[[#This Row],[PRODUTO]]</f>
        <v/>
      </c>
      <c r="AQ3730" s="23" t="str">
        <f>Tabela1[[#This Row],[PRODUTO]]&amp;Tabela1[[#This Row],[TAG]]</f>
        <v/>
      </c>
      <c r="AR3730" s="27">
        <f>Tabela1[[#This Row],[PESO TOTAL]]*Tabela1[[#This Row],[MATÉRIA PRIMA]]</f>
        <v>0</v>
      </c>
      <c r="AS3730" s="28">
        <f>Tabela1[[#This Row],[PESO TOTAL]]*Tabela1[[#This Row],[PREPARAÇÃO ]]</f>
        <v>0</v>
      </c>
      <c r="AT3730" s="28">
        <f>Tabela1[[#This Row],[PESO TOTAL]]*Tabela1[[#This Row],[CALDEIRARIA]]</f>
        <v>0</v>
      </c>
      <c r="AU3730" s="28">
        <f>Tabela1[[#This Row],[PESO TOTAL]]*Tabela1[[#This Row],[SOLDA]]</f>
        <v>0</v>
      </c>
      <c r="AV3730" s="28">
        <f>Tabela1[[#This Row],[PESO TOTAL]]*Tabela1[[#This Row],[ACABAMENTO]]</f>
        <v>0</v>
      </c>
      <c r="AW3730" s="28">
        <f>Tabela1[[#This Row],[PESO TOTAL]]*Tabela1[[#This Row],[PRONTO ACABADO]]</f>
        <v>0</v>
      </c>
      <c r="AX3730" s="29">
        <f>Tabela1[[#This Row],[PESO TOTAL]]*Tabela1[[#This Row],[EXPEDIÇÃO ]]</f>
        <v>0</v>
      </c>
      <c r="AY3730" s="28" t="str">
        <f>Tabela1[[#This Row],[PEDIDO]]&amp;Tabela1[[#This Row],[PRODUTO]]</f>
        <v/>
      </c>
      <c r="AZ3730" s="44">
        <f>IF(AF3730="",0,IF(ISTEXT(AF3730),H3730*VALUE(SUBSTITUTE(AF3730,"%",""))/100,H3730*AF3730))-Tabela1[[#This Row],[PRONTO ACABADO2]]</f>
        <v>0</v>
      </c>
      <c r="BA3730" s="44">
        <f>IF(AG3730="",0,IF(ISTEXT(AG3730),H3730*VALUE(SUBSTITUTE(AG3730,"%",""))/100,H3730*AG3730))-Tabela1[[#This Row],[PESO EXPEDIDO2]]</f>
        <v>0</v>
      </c>
      <c r="BB3730" s="44">
        <f t="shared" si="495"/>
        <v>0</v>
      </c>
      <c r="BC3730" s="44">
        <f t="shared" si="496"/>
        <v>0</v>
      </c>
      <c r="BD3730" s="165"/>
    </row>
    <row r="3731" spans="1:56" ht="15.75" hidden="1" customHeight="1" x14ac:dyDescent="0.25">
      <c r="A3731" s="6"/>
      <c r="B3731" s="22"/>
      <c r="C3731" s="7"/>
      <c r="D3731" s="46"/>
      <c r="E3731" s="7"/>
      <c r="F3731" s="7"/>
      <c r="G3731" s="24"/>
      <c r="H3731" s="41">
        <f>Tabela1[[#This Row],[PESO UNI]]*Tabela1[[#This Row],[QTE]]</f>
        <v>0</v>
      </c>
      <c r="I3731" s="7"/>
      <c r="J3731" s="8"/>
      <c r="K3731" s="8"/>
      <c r="L3731" s="9"/>
      <c r="M3731" s="10"/>
      <c r="N3731" s="11"/>
      <c r="O3731" s="12"/>
      <c r="P3731" s="13"/>
      <c r="Q3731" s="14">
        <f>Tabela1[[#This Row],[QTDE/ Fabricação]]-Tabela1[[#This Row],[QTE]]</f>
        <v>0</v>
      </c>
      <c r="R3731" s="19">
        <f t="shared" si="491"/>
        <v>0</v>
      </c>
      <c r="S3731" s="19">
        <f t="shared" si="490"/>
        <v>0</v>
      </c>
      <c r="T3731" s="20">
        <f t="shared" si="492"/>
        <v>0</v>
      </c>
      <c r="U3731" s="17">
        <f>IFERROR(SUMIF('LISTA DE EMBARQUE'!B:B,MICRO!E:E,'LISTA DE EMBARQUE'!G:G),"")</f>
        <v>0</v>
      </c>
      <c r="V3731" s="12" t="str">
        <f>IFERROR(VLOOKUP(Tabela1[[#This Row],[COD.MDE]],'LISTA DE EMBARQUE'!B:L,11,0),"")</f>
        <v/>
      </c>
      <c r="W3731" s="13" t="str">
        <f>IFERROR(COUNTIF(#REF!,Tabela1[[#This Row],[Colunas5]]),"")</f>
        <v/>
      </c>
      <c r="X3731" s="14">
        <f>Tabela1[[#This Row],[QIANTIDADE EXPEDIDA]]*Tabela1[[#This Row],[PESO UNI]]</f>
        <v>0</v>
      </c>
      <c r="Y3731" s="14">
        <f t="shared" si="493"/>
        <v>0</v>
      </c>
      <c r="Z3731" s="21">
        <f>Tabela1[[#This Row],[PESO TOTAL]]-Tabela1[[#This Row],[Peso Expedido]]</f>
        <v>0</v>
      </c>
      <c r="AA3731" s="18"/>
      <c r="AB3731" s="15"/>
      <c r="AC3731" s="15"/>
      <c r="AD3731" s="15"/>
      <c r="AE3731" s="15"/>
      <c r="AF3731" s="15"/>
      <c r="AG3731" s="15"/>
      <c r="AH3731" s="15"/>
      <c r="AI3731" s="40" t="str">
        <f t="shared" si="497"/>
        <v>ok</v>
      </c>
      <c r="AJ3731" s="5"/>
      <c r="AK3731" t="str">
        <f>Tabela1[[#This Row],[Coluna1]]&amp;Tabela1[[#This Row],[PEDIDO]]</f>
        <v/>
      </c>
      <c r="AL3731"/>
      <c r="AM3731"/>
      <c r="AN3731"/>
      <c r="AO3731" t="str">
        <f t="shared" si="494"/>
        <v>/</v>
      </c>
      <c r="AP3731" t="str">
        <f>Tabela1[[#This Row],[TAG]]&amp;Tabela1[[#This Row],[PEDIDO]]&amp;Tabela1[[#This Row],[PRODUTO]]</f>
        <v/>
      </c>
      <c r="AQ3731" s="23" t="str">
        <f>Tabela1[[#This Row],[PRODUTO]]&amp;Tabela1[[#This Row],[TAG]]</f>
        <v/>
      </c>
      <c r="AR3731" s="27">
        <f>Tabela1[[#This Row],[PESO TOTAL]]*Tabela1[[#This Row],[MATÉRIA PRIMA]]</f>
        <v>0</v>
      </c>
      <c r="AS3731" s="28">
        <f>Tabela1[[#This Row],[PESO TOTAL]]*Tabela1[[#This Row],[PREPARAÇÃO ]]</f>
        <v>0</v>
      </c>
      <c r="AT3731" s="28">
        <f>Tabela1[[#This Row],[PESO TOTAL]]*Tabela1[[#This Row],[CALDEIRARIA]]</f>
        <v>0</v>
      </c>
      <c r="AU3731" s="28">
        <f>Tabela1[[#This Row],[PESO TOTAL]]*Tabela1[[#This Row],[SOLDA]]</f>
        <v>0</v>
      </c>
      <c r="AV3731" s="28">
        <f>Tabela1[[#This Row],[PESO TOTAL]]*Tabela1[[#This Row],[ACABAMENTO]]</f>
        <v>0</v>
      </c>
      <c r="AW3731" s="28">
        <f>Tabela1[[#This Row],[PESO TOTAL]]*Tabela1[[#This Row],[PRONTO ACABADO]]</f>
        <v>0</v>
      </c>
      <c r="AX3731" s="29">
        <f>Tabela1[[#This Row],[PESO TOTAL]]*Tabela1[[#This Row],[EXPEDIÇÃO ]]</f>
        <v>0</v>
      </c>
      <c r="AY3731" s="28" t="str">
        <f>Tabela1[[#This Row],[PEDIDO]]&amp;Tabela1[[#This Row],[PRODUTO]]</f>
        <v/>
      </c>
      <c r="AZ3731" s="44">
        <f>IF(AF3731="",0,IF(ISTEXT(AF3731),H3731*VALUE(SUBSTITUTE(AF3731,"%",""))/100,H3731*AF3731))-Tabela1[[#This Row],[PRONTO ACABADO2]]</f>
        <v>0</v>
      </c>
      <c r="BA3731" s="44">
        <f>IF(AG3731="",0,IF(ISTEXT(AG3731),H3731*VALUE(SUBSTITUTE(AG3731,"%",""))/100,H3731*AG3731))-Tabela1[[#This Row],[PESO EXPEDIDO2]]</f>
        <v>0</v>
      </c>
      <c r="BB3731" s="44">
        <f t="shared" si="495"/>
        <v>0</v>
      </c>
      <c r="BC3731" s="44">
        <f t="shared" si="496"/>
        <v>0</v>
      </c>
      <c r="BD3731" s="165"/>
    </row>
    <row r="3732" spans="1:56" ht="15.75" hidden="1" customHeight="1" x14ac:dyDescent="0.25">
      <c r="A3732" s="6"/>
      <c r="B3732" s="22"/>
      <c r="C3732" s="7"/>
      <c r="D3732" s="46"/>
      <c r="E3732" s="7"/>
      <c r="F3732" s="7"/>
      <c r="G3732" s="24"/>
      <c r="H3732" s="41">
        <f>Tabela1[[#This Row],[PESO UNI]]*Tabela1[[#This Row],[QTE]]</f>
        <v>0</v>
      </c>
      <c r="I3732" s="7"/>
      <c r="J3732" s="8"/>
      <c r="K3732" s="8"/>
      <c r="L3732" s="9"/>
      <c r="M3732" s="10"/>
      <c r="N3732" s="11"/>
      <c r="O3732" s="12"/>
      <c r="P3732" s="13"/>
      <c r="Q3732" s="14">
        <f>Tabela1[[#This Row],[QTDE/ Fabricação]]-Tabela1[[#This Row],[QTE]]</f>
        <v>0</v>
      </c>
      <c r="R3732" s="19">
        <f t="shared" si="491"/>
        <v>0</v>
      </c>
      <c r="S3732" s="19">
        <f t="shared" si="490"/>
        <v>0</v>
      </c>
      <c r="T3732" s="20">
        <f t="shared" si="492"/>
        <v>0</v>
      </c>
      <c r="U3732" s="17">
        <f>IFERROR(SUMIF('LISTA DE EMBARQUE'!B:B,MICRO!E:E,'LISTA DE EMBARQUE'!G:G),"")</f>
        <v>0</v>
      </c>
      <c r="V3732" s="12" t="str">
        <f>IFERROR(VLOOKUP(Tabela1[[#This Row],[COD.MDE]],'LISTA DE EMBARQUE'!B:L,11,0),"")</f>
        <v/>
      </c>
      <c r="W3732" s="13" t="str">
        <f>IFERROR(COUNTIF(#REF!,Tabela1[[#This Row],[Colunas5]]),"")</f>
        <v/>
      </c>
      <c r="X3732" s="14">
        <f>Tabela1[[#This Row],[QIANTIDADE EXPEDIDA]]*Tabela1[[#This Row],[PESO UNI]]</f>
        <v>0</v>
      </c>
      <c r="Y3732" s="14">
        <f t="shared" si="493"/>
        <v>0</v>
      </c>
      <c r="Z3732" s="21">
        <f>Tabela1[[#This Row],[PESO TOTAL]]-Tabela1[[#This Row],[Peso Expedido]]</f>
        <v>0</v>
      </c>
      <c r="AA3732" s="18"/>
      <c r="AB3732" s="15"/>
      <c r="AC3732" s="15"/>
      <c r="AD3732" s="15"/>
      <c r="AE3732" s="15"/>
      <c r="AF3732" s="15"/>
      <c r="AG3732" s="15"/>
      <c r="AH3732" s="15"/>
      <c r="AI3732" s="40" t="str">
        <f t="shared" si="497"/>
        <v>ok</v>
      </c>
      <c r="AJ3732" s="5"/>
      <c r="AK3732" t="str">
        <f>Tabela1[[#This Row],[Coluna1]]&amp;Tabela1[[#This Row],[PEDIDO]]</f>
        <v/>
      </c>
      <c r="AL3732"/>
      <c r="AM3732"/>
      <c r="AN3732"/>
      <c r="AO3732" t="str">
        <f t="shared" si="494"/>
        <v>/</v>
      </c>
      <c r="AP3732" t="str">
        <f>Tabela1[[#This Row],[TAG]]&amp;Tabela1[[#This Row],[PEDIDO]]&amp;Tabela1[[#This Row],[PRODUTO]]</f>
        <v/>
      </c>
      <c r="AQ3732" s="23" t="str">
        <f>Tabela1[[#This Row],[PRODUTO]]&amp;Tabela1[[#This Row],[TAG]]</f>
        <v/>
      </c>
      <c r="AR3732" s="27">
        <f>Tabela1[[#This Row],[PESO TOTAL]]*Tabela1[[#This Row],[MATÉRIA PRIMA]]</f>
        <v>0</v>
      </c>
      <c r="AS3732" s="28">
        <f>Tabela1[[#This Row],[PESO TOTAL]]*Tabela1[[#This Row],[PREPARAÇÃO ]]</f>
        <v>0</v>
      </c>
      <c r="AT3732" s="28">
        <f>Tabela1[[#This Row],[PESO TOTAL]]*Tabela1[[#This Row],[CALDEIRARIA]]</f>
        <v>0</v>
      </c>
      <c r="AU3732" s="28">
        <f>Tabela1[[#This Row],[PESO TOTAL]]*Tabela1[[#This Row],[SOLDA]]</f>
        <v>0</v>
      </c>
      <c r="AV3732" s="28">
        <f>Tabela1[[#This Row],[PESO TOTAL]]*Tabela1[[#This Row],[ACABAMENTO]]</f>
        <v>0</v>
      </c>
      <c r="AW3732" s="28">
        <f>Tabela1[[#This Row],[PESO TOTAL]]*Tabela1[[#This Row],[PRONTO ACABADO]]</f>
        <v>0</v>
      </c>
      <c r="AX3732" s="29">
        <f>Tabela1[[#This Row],[PESO TOTAL]]*Tabela1[[#This Row],[EXPEDIÇÃO ]]</f>
        <v>0</v>
      </c>
      <c r="AY3732" s="28" t="str">
        <f>Tabela1[[#This Row],[PEDIDO]]&amp;Tabela1[[#This Row],[PRODUTO]]</f>
        <v/>
      </c>
      <c r="AZ3732" s="44">
        <f>IF(AF3732="",0,IF(ISTEXT(AF3732),H3732*VALUE(SUBSTITUTE(AF3732,"%",""))/100,H3732*AF3732))-Tabela1[[#This Row],[PRONTO ACABADO2]]</f>
        <v>0</v>
      </c>
      <c r="BA3732" s="44">
        <f>IF(AG3732="",0,IF(ISTEXT(AG3732),H3732*VALUE(SUBSTITUTE(AG3732,"%",""))/100,H3732*AG3732))-Tabela1[[#This Row],[PESO EXPEDIDO2]]</f>
        <v>0</v>
      </c>
      <c r="BB3732" s="44">
        <f t="shared" si="495"/>
        <v>0</v>
      </c>
      <c r="BC3732" s="44">
        <f t="shared" si="496"/>
        <v>0</v>
      </c>
      <c r="BD3732" s="165"/>
    </row>
    <row r="3733" spans="1:56" ht="15.75" hidden="1" customHeight="1" x14ac:dyDescent="0.25">
      <c r="A3733" s="6"/>
      <c r="B3733" s="22"/>
      <c r="C3733" s="7"/>
      <c r="D3733" s="46"/>
      <c r="E3733" s="7"/>
      <c r="F3733" s="7"/>
      <c r="G3733" s="24"/>
      <c r="H3733" s="41">
        <f>Tabela1[[#This Row],[PESO UNI]]*Tabela1[[#This Row],[QTE]]</f>
        <v>0</v>
      </c>
      <c r="I3733" s="7"/>
      <c r="J3733" s="8"/>
      <c r="K3733" s="8"/>
      <c r="L3733" s="9"/>
      <c r="M3733" s="10"/>
      <c r="N3733" s="11"/>
      <c r="O3733" s="12"/>
      <c r="P3733" s="13"/>
      <c r="Q3733" s="14">
        <f>Tabela1[[#This Row],[QTDE/ Fabricação]]-Tabela1[[#This Row],[QTE]]</f>
        <v>0</v>
      </c>
      <c r="R3733" s="19">
        <f t="shared" si="491"/>
        <v>0</v>
      </c>
      <c r="S3733" s="19">
        <f t="shared" si="490"/>
        <v>0</v>
      </c>
      <c r="T3733" s="20">
        <f t="shared" si="492"/>
        <v>0</v>
      </c>
      <c r="U3733" s="17">
        <f>IFERROR(SUMIF('LISTA DE EMBARQUE'!B:B,MICRO!E:E,'LISTA DE EMBARQUE'!G:G),"")</f>
        <v>0</v>
      </c>
      <c r="V3733" s="12" t="str">
        <f>IFERROR(VLOOKUP(Tabela1[[#This Row],[COD.MDE]],'LISTA DE EMBARQUE'!B:L,11,0),"")</f>
        <v/>
      </c>
      <c r="W3733" s="13" t="str">
        <f>IFERROR(COUNTIF(#REF!,Tabela1[[#This Row],[Colunas5]]),"")</f>
        <v/>
      </c>
      <c r="X3733" s="14">
        <f>Tabela1[[#This Row],[QIANTIDADE EXPEDIDA]]*Tabela1[[#This Row],[PESO UNI]]</f>
        <v>0</v>
      </c>
      <c r="Y3733" s="14">
        <f t="shared" si="493"/>
        <v>0</v>
      </c>
      <c r="Z3733" s="21">
        <f>Tabela1[[#This Row],[PESO TOTAL]]-Tabela1[[#This Row],[Peso Expedido]]</f>
        <v>0</v>
      </c>
      <c r="AA3733" s="18"/>
      <c r="AB3733" s="15"/>
      <c r="AC3733" s="15"/>
      <c r="AD3733" s="15"/>
      <c r="AE3733" s="15"/>
      <c r="AF3733" s="15"/>
      <c r="AG3733" s="15"/>
      <c r="AH3733" s="15"/>
      <c r="AI3733" s="40" t="str">
        <f t="shared" si="497"/>
        <v>ok</v>
      </c>
      <c r="AJ3733" s="5"/>
      <c r="AK3733" t="str">
        <f>Tabela1[[#This Row],[Coluna1]]&amp;Tabela1[[#This Row],[PEDIDO]]</f>
        <v/>
      </c>
      <c r="AL3733"/>
      <c r="AM3733"/>
      <c r="AN3733"/>
      <c r="AO3733" t="str">
        <f t="shared" si="494"/>
        <v>/</v>
      </c>
      <c r="AP3733" t="str">
        <f>Tabela1[[#This Row],[TAG]]&amp;Tabela1[[#This Row],[PEDIDO]]&amp;Tabela1[[#This Row],[PRODUTO]]</f>
        <v/>
      </c>
      <c r="AQ3733" s="23" t="str">
        <f>Tabela1[[#This Row],[PRODUTO]]&amp;Tabela1[[#This Row],[TAG]]</f>
        <v/>
      </c>
      <c r="AR3733" s="27">
        <f>Tabela1[[#This Row],[PESO TOTAL]]*Tabela1[[#This Row],[MATÉRIA PRIMA]]</f>
        <v>0</v>
      </c>
      <c r="AS3733" s="28">
        <f>Tabela1[[#This Row],[PESO TOTAL]]*Tabela1[[#This Row],[PREPARAÇÃO ]]</f>
        <v>0</v>
      </c>
      <c r="AT3733" s="28">
        <f>Tabela1[[#This Row],[PESO TOTAL]]*Tabela1[[#This Row],[CALDEIRARIA]]</f>
        <v>0</v>
      </c>
      <c r="AU3733" s="28">
        <f>Tabela1[[#This Row],[PESO TOTAL]]*Tabela1[[#This Row],[SOLDA]]</f>
        <v>0</v>
      </c>
      <c r="AV3733" s="28">
        <f>Tabela1[[#This Row],[PESO TOTAL]]*Tabela1[[#This Row],[ACABAMENTO]]</f>
        <v>0</v>
      </c>
      <c r="AW3733" s="28">
        <f>Tabela1[[#This Row],[PESO TOTAL]]*Tabela1[[#This Row],[PRONTO ACABADO]]</f>
        <v>0</v>
      </c>
      <c r="AX3733" s="29">
        <f>Tabela1[[#This Row],[PESO TOTAL]]*Tabela1[[#This Row],[EXPEDIÇÃO ]]</f>
        <v>0</v>
      </c>
      <c r="AY3733" s="28" t="str">
        <f>Tabela1[[#This Row],[PEDIDO]]&amp;Tabela1[[#This Row],[PRODUTO]]</f>
        <v/>
      </c>
      <c r="AZ3733" s="44">
        <f>IF(AF3733="",0,IF(ISTEXT(AF3733),H3733*VALUE(SUBSTITUTE(AF3733,"%",""))/100,H3733*AF3733))-Tabela1[[#This Row],[PRONTO ACABADO2]]</f>
        <v>0</v>
      </c>
      <c r="BA3733" s="44">
        <f>IF(AG3733="",0,IF(ISTEXT(AG3733),H3733*VALUE(SUBSTITUTE(AG3733,"%",""))/100,H3733*AG3733))-Tabela1[[#This Row],[PESO EXPEDIDO2]]</f>
        <v>0</v>
      </c>
      <c r="BB3733" s="44">
        <f t="shared" si="495"/>
        <v>0</v>
      </c>
      <c r="BC3733" s="44">
        <f t="shared" si="496"/>
        <v>0</v>
      </c>
      <c r="BD3733" s="165"/>
    </row>
    <row r="3734" spans="1:56" ht="15.75" hidden="1" customHeight="1" x14ac:dyDescent="0.25">
      <c r="A3734" s="6"/>
      <c r="B3734" s="22"/>
      <c r="C3734" s="7"/>
      <c r="D3734" s="46"/>
      <c r="E3734" s="7"/>
      <c r="F3734" s="7"/>
      <c r="G3734" s="24"/>
      <c r="H3734" s="41">
        <f>Tabela1[[#This Row],[PESO UNI]]*Tabela1[[#This Row],[QTE]]</f>
        <v>0</v>
      </c>
      <c r="I3734" s="7"/>
      <c r="J3734" s="8"/>
      <c r="K3734" s="8"/>
      <c r="L3734" s="9"/>
      <c r="M3734" s="10"/>
      <c r="N3734" s="11"/>
      <c r="O3734" s="12"/>
      <c r="P3734" s="13"/>
      <c r="Q3734" s="14">
        <f>Tabela1[[#This Row],[QTDE/ Fabricação]]-Tabela1[[#This Row],[QTE]]</f>
        <v>0</v>
      </c>
      <c r="R3734" s="19">
        <f t="shared" si="491"/>
        <v>0</v>
      </c>
      <c r="S3734" s="19">
        <f t="shared" si="490"/>
        <v>0</v>
      </c>
      <c r="T3734" s="20">
        <f t="shared" si="492"/>
        <v>0</v>
      </c>
      <c r="U3734" s="17">
        <f>IFERROR(SUMIF('LISTA DE EMBARQUE'!B:B,MICRO!E:E,'LISTA DE EMBARQUE'!G:G),"")</f>
        <v>0</v>
      </c>
      <c r="V3734" s="12" t="str">
        <f>IFERROR(VLOOKUP(Tabela1[[#This Row],[COD.MDE]],'LISTA DE EMBARQUE'!B:L,11,0),"")</f>
        <v/>
      </c>
      <c r="W3734" s="13" t="str">
        <f>IFERROR(COUNTIF(#REF!,Tabela1[[#This Row],[Colunas5]]),"")</f>
        <v/>
      </c>
      <c r="X3734" s="14">
        <f>Tabela1[[#This Row],[QIANTIDADE EXPEDIDA]]*Tabela1[[#This Row],[PESO UNI]]</f>
        <v>0</v>
      </c>
      <c r="Y3734" s="14">
        <f t="shared" si="493"/>
        <v>0</v>
      </c>
      <c r="Z3734" s="21">
        <f>Tabela1[[#This Row],[PESO TOTAL]]-Tabela1[[#This Row],[Peso Expedido]]</f>
        <v>0</v>
      </c>
      <c r="AA3734" s="18"/>
      <c r="AB3734" s="15"/>
      <c r="AC3734" s="15"/>
      <c r="AD3734" s="15"/>
      <c r="AE3734" s="15"/>
      <c r="AF3734" s="15"/>
      <c r="AG3734" s="15"/>
      <c r="AH3734" s="15"/>
      <c r="AI3734" s="40" t="str">
        <f t="shared" si="497"/>
        <v>ok</v>
      </c>
      <c r="AJ3734" s="5"/>
      <c r="AK3734" t="str">
        <f>Tabela1[[#This Row],[Coluna1]]&amp;Tabela1[[#This Row],[PEDIDO]]</f>
        <v/>
      </c>
      <c r="AL3734"/>
      <c r="AM3734"/>
      <c r="AN3734"/>
      <c r="AO3734" t="str">
        <f t="shared" si="494"/>
        <v>/</v>
      </c>
      <c r="AP3734" t="str">
        <f>Tabela1[[#This Row],[TAG]]&amp;Tabela1[[#This Row],[PEDIDO]]&amp;Tabela1[[#This Row],[PRODUTO]]</f>
        <v/>
      </c>
      <c r="AQ3734" s="23" t="str">
        <f>Tabela1[[#This Row],[PRODUTO]]&amp;Tabela1[[#This Row],[TAG]]</f>
        <v/>
      </c>
      <c r="AR3734" s="27">
        <f>Tabela1[[#This Row],[PESO TOTAL]]*Tabela1[[#This Row],[MATÉRIA PRIMA]]</f>
        <v>0</v>
      </c>
      <c r="AS3734" s="28">
        <f>Tabela1[[#This Row],[PESO TOTAL]]*Tabela1[[#This Row],[PREPARAÇÃO ]]</f>
        <v>0</v>
      </c>
      <c r="AT3734" s="28">
        <f>Tabela1[[#This Row],[PESO TOTAL]]*Tabela1[[#This Row],[CALDEIRARIA]]</f>
        <v>0</v>
      </c>
      <c r="AU3734" s="28">
        <f>Tabela1[[#This Row],[PESO TOTAL]]*Tabela1[[#This Row],[SOLDA]]</f>
        <v>0</v>
      </c>
      <c r="AV3734" s="28">
        <f>Tabela1[[#This Row],[PESO TOTAL]]*Tabela1[[#This Row],[ACABAMENTO]]</f>
        <v>0</v>
      </c>
      <c r="AW3734" s="28">
        <f>Tabela1[[#This Row],[PESO TOTAL]]*Tabela1[[#This Row],[PRONTO ACABADO]]</f>
        <v>0</v>
      </c>
      <c r="AX3734" s="29">
        <f>Tabela1[[#This Row],[PESO TOTAL]]*Tabela1[[#This Row],[EXPEDIÇÃO ]]</f>
        <v>0</v>
      </c>
      <c r="AY3734" s="28" t="str">
        <f>Tabela1[[#This Row],[PEDIDO]]&amp;Tabela1[[#This Row],[PRODUTO]]</f>
        <v/>
      </c>
      <c r="AZ3734" s="44">
        <f>IF(AF3734="",0,IF(ISTEXT(AF3734),H3734*VALUE(SUBSTITUTE(AF3734,"%",""))/100,H3734*AF3734))-Tabela1[[#This Row],[PRONTO ACABADO2]]</f>
        <v>0</v>
      </c>
      <c r="BA3734" s="44">
        <f>IF(AG3734="",0,IF(ISTEXT(AG3734),H3734*VALUE(SUBSTITUTE(AG3734,"%",""))/100,H3734*AG3734))-Tabela1[[#This Row],[PESO EXPEDIDO2]]</f>
        <v>0</v>
      </c>
      <c r="BB3734" s="44">
        <f t="shared" si="495"/>
        <v>0</v>
      </c>
      <c r="BC3734" s="44">
        <f t="shared" si="496"/>
        <v>0</v>
      </c>
      <c r="BD3734" s="165"/>
    </row>
    <row r="3735" spans="1:56" ht="15.75" hidden="1" customHeight="1" x14ac:dyDescent="0.25">
      <c r="A3735" s="6"/>
      <c r="B3735" s="22"/>
      <c r="C3735" s="7"/>
      <c r="D3735" s="46"/>
      <c r="E3735" s="7"/>
      <c r="F3735" s="7"/>
      <c r="G3735" s="24"/>
      <c r="H3735" s="41">
        <f>Tabela1[[#This Row],[PESO UNI]]*Tabela1[[#This Row],[QTE]]</f>
        <v>0</v>
      </c>
      <c r="I3735" s="7"/>
      <c r="J3735" s="8"/>
      <c r="K3735" s="8"/>
      <c r="L3735" s="9"/>
      <c r="M3735" s="10"/>
      <c r="N3735" s="11"/>
      <c r="O3735" s="12"/>
      <c r="P3735" s="13"/>
      <c r="Q3735" s="14">
        <f>Tabela1[[#This Row],[QTDE/ Fabricação]]-Tabela1[[#This Row],[QTE]]</f>
        <v>0</v>
      </c>
      <c r="R3735" s="19">
        <f t="shared" si="491"/>
        <v>0</v>
      </c>
      <c r="S3735" s="19">
        <f t="shared" si="490"/>
        <v>0</v>
      </c>
      <c r="T3735" s="20">
        <f t="shared" si="492"/>
        <v>0</v>
      </c>
      <c r="U3735" s="17">
        <f>IFERROR(SUMIF('LISTA DE EMBARQUE'!B:B,MICRO!E:E,'LISTA DE EMBARQUE'!G:G),"")</f>
        <v>0</v>
      </c>
      <c r="V3735" s="12" t="str">
        <f>IFERROR(VLOOKUP(Tabela1[[#This Row],[COD.MDE]],'LISTA DE EMBARQUE'!B:L,11,0),"")</f>
        <v/>
      </c>
      <c r="W3735" s="13" t="str">
        <f>IFERROR(COUNTIF(#REF!,Tabela1[[#This Row],[Colunas5]]),"")</f>
        <v/>
      </c>
      <c r="X3735" s="14">
        <f>Tabela1[[#This Row],[QIANTIDADE EXPEDIDA]]*Tabela1[[#This Row],[PESO UNI]]</f>
        <v>0</v>
      </c>
      <c r="Y3735" s="14">
        <f t="shared" si="493"/>
        <v>0</v>
      </c>
      <c r="Z3735" s="21">
        <f>Tabela1[[#This Row],[PESO TOTAL]]-Tabela1[[#This Row],[Peso Expedido]]</f>
        <v>0</v>
      </c>
      <c r="AA3735" s="18"/>
      <c r="AB3735" s="15"/>
      <c r="AC3735" s="15"/>
      <c r="AD3735" s="15"/>
      <c r="AE3735" s="15"/>
      <c r="AF3735" s="15"/>
      <c r="AG3735" s="15"/>
      <c r="AH3735" s="15"/>
      <c r="AI3735" s="40" t="str">
        <f t="shared" si="497"/>
        <v>ok</v>
      </c>
      <c r="AJ3735" s="5"/>
      <c r="AK3735" t="str">
        <f>Tabela1[[#This Row],[Coluna1]]&amp;Tabela1[[#This Row],[PEDIDO]]</f>
        <v/>
      </c>
      <c r="AL3735"/>
      <c r="AM3735"/>
      <c r="AN3735"/>
      <c r="AO3735" t="str">
        <f t="shared" si="494"/>
        <v>/</v>
      </c>
      <c r="AP3735" t="str">
        <f>Tabela1[[#This Row],[TAG]]&amp;Tabela1[[#This Row],[PEDIDO]]&amp;Tabela1[[#This Row],[PRODUTO]]</f>
        <v/>
      </c>
      <c r="AQ3735" s="23" t="str">
        <f>Tabela1[[#This Row],[PRODUTO]]&amp;Tabela1[[#This Row],[TAG]]</f>
        <v/>
      </c>
      <c r="AR3735" s="27">
        <f>Tabela1[[#This Row],[PESO TOTAL]]*Tabela1[[#This Row],[MATÉRIA PRIMA]]</f>
        <v>0</v>
      </c>
      <c r="AS3735" s="28">
        <f>Tabela1[[#This Row],[PESO TOTAL]]*Tabela1[[#This Row],[PREPARAÇÃO ]]</f>
        <v>0</v>
      </c>
      <c r="AT3735" s="28">
        <f>Tabela1[[#This Row],[PESO TOTAL]]*Tabela1[[#This Row],[CALDEIRARIA]]</f>
        <v>0</v>
      </c>
      <c r="AU3735" s="28">
        <f>Tabela1[[#This Row],[PESO TOTAL]]*Tabela1[[#This Row],[SOLDA]]</f>
        <v>0</v>
      </c>
      <c r="AV3735" s="28">
        <f>Tabela1[[#This Row],[PESO TOTAL]]*Tabela1[[#This Row],[ACABAMENTO]]</f>
        <v>0</v>
      </c>
      <c r="AW3735" s="28">
        <f>Tabela1[[#This Row],[PESO TOTAL]]*Tabela1[[#This Row],[PRONTO ACABADO]]</f>
        <v>0</v>
      </c>
      <c r="AX3735" s="29">
        <f>Tabela1[[#This Row],[PESO TOTAL]]*Tabela1[[#This Row],[EXPEDIÇÃO ]]</f>
        <v>0</v>
      </c>
      <c r="AY3735" s="28" t="str">
        <f>Tabela1[[#This Row],[PEDIDO]]&amp;Tabela1[[#This Row],[PRODUTO]]</f>
        <v/>
      </c>
      <c r="AZ3735" s="44">
        <f>IF(AF3735="",0,IF(ISTEXT(AF3735),H3735*VALUE(SUBSTITUTE(AF3735,"%",""))/100,H3735*AF3735))-Tabela1[[#This Row],[PRONTO ACABADO2]]</f>
        <v>0</v>
      </c>
      <c r="BA3735" s="44">
        <f>IF(AG3735="",0,IF(ISTEXT(AG3735),H3735*VALUE(SUBSTITUTE(AG3735,"%",""))/100,H3735*AG3735))-Tabela1[[#This Row],[PESO EXPEDIDO2]]</f>
        <v>0</v>
      </c>
      <c r="BB3735" s="44">
        <f t="shared" si="495"/>
        <v>0</v>
      </c>
      <c r="BC3735" s="44">
        <f t="shared" si="496"/>
        <v>0</v>
      </c>
      <c r="BD3735" s="165"/>
    </row>
    <row r="3736" spans="1:56" ht="15.75" hidden="1" customHeight="1" x14ac:dyDescent="0.25">
      <c r="A3736" s="6"/>
      <c r="B3736" s="22"/>
      <c r="C3736" s="7"/>
      <c r="D3736" s="46"/>
      <c r="E3736" s="7"/>
      <c r="F3736" s="7"/>
      <c r="G3736" s="24"/>
      <c r="H3736" s="41">
        <f>Tabela1[[#This Row],[PESO UNI]]*Tabela1[[#This Row],[QTE]]</f>
        <v>0</v>
      </c>
      <c r="I3736" s="7"/>
      <c r="J3736" s="8"/>
      <c r="K3736" s="8"/>
      <c r="L3736" s="9"/>
      <c r="M3736" s="10"/>
      <c r="N3736" s="11"/>
      <c r="O3736" s="12"/>
      <c r="P3736" s="13"/>
      <c r="Q3736" s="14">
        <f>Tabela1[[#This Row],[QTDE/ Fabricação]]-Tabela1[[#This Row],[QTE]]</f>
        <v>0</v>
      </c>
      <c r="R3736" s="19">
        <f t="shared" si="491"/>
        <v>0</v>
      </c>
      <c r="S3736" s="19">
        <f t="shared" si="490"/>
        <v>0</v>
      </c>
      <c r="T3736" s="20">
        <f t="shared" si="492"/>
        <v>0</v>
      </c>
      <c r="U3736" s="17">
        <f>IFERROR(SUMIF('LISTA DE EMBARQUE'!B:B,MICRO!E:E,'LISTA DE EMBARQUE'!G:G),"")</f>
        <v>0</v>
      </c>
      <c r="V3736" s="12" t="str">
        <f>IFERROR(VLOOKUP(Tabela1[[#This Row],[COD.MDE]],'LISTA DE EMBARQUE'!B:L,11,0),"")</f>
        <v/>
      </c>
      <c r="W3736" s="13" t="str">
        <f>IFERROR(COUNTIF(#REF!,Tabela1[[#This Row],[Colunas5]]),"")</f>
        <v/>
      </c>
      <c r="X3736" s="14">
        <f>Tabela1[[#This Row],[QIANTIDADE EXPEDIDA]]*Tabela1[[#This Row],[PESO UNI]]</f>
        <v>0</v>
      </c>
      <c r="Y3736" s="14">
        <f t="shared" si="493"/>
        <v>0</v>
      </c>
      <c r="Z3736" s="21">
        <f>Tabela1[[#This Row],[PESO TOTAL]]-Tabela1[[#This Row],[Peso Expedido]]</f>
        <v>0</v>
      </c>
      <c r="AA3736" s="18"/>
      <c r="AB3736" s="15"/>
      <c r="AC3736" s="15"/>
      <c r="AD3736" s="15"/>
      <c r="AE3736" s="15"/>
      <c r="AF3736" s="15"/>
      <c r="AG3736" s="15"/>
      <c r="AH3736" s="15"/>
      <c r="AI3736" s="40" t="str">
        <f t="shared" si="497"/>
        <v>ok</v>
      </c>
      <c r="AJ3736" s="5"/>
      <c r="AK3736" t="str">
        <f>Tabela1[[#This Row],[Coluna1]]&amp;Tabela1[[#This Row],[PEDIDO]]</f>
        <v/>
      </c>
      <c r="AL3736"/>
      <c r="AM3736"/>
      <c r="AN3736"/>
      <c r="AO3736" t="str">
        <f t="shared" si="494"/>
        <v>/</v>
      </c>
      <c r="AP3736" t="str">
        <f>Tabela1[[#This Row],[TAG]]&amp;Tabela1[[#This Row],[PEDIDO]]&amp;Tabela1[[#This Row],[PRODUTO]]</f>
        <v/>
      </c>
      <c r="AQ3736" s="23" t="str">
        <f>Tabela1[[#This Row],[PRODUTO]]&amp;Tabela1[[#This Row],[TAG]]</f>
        <v/>
      </c>
      <c r="AR3736" s="27">
        <f>Tabela1[[#This Row],[PESO TOTAL]]*Tabela1[[#This Row],[MATÉRIA PRIMA]]</f>
        <v>0</v>
      </c>
      <c r="AS3736" s="28">
        <f>Tabela1[[#This Row],[PESO TOTAL]]*Tabela1[[#This Row],[PREPARAÇÃO ]]</f>
        <v>0</v>
      </c>
      <c r="AT3736" s="28">
        <f>Tabela1[[#This Row],[PESO TOTAL]]*Tabela1[[#This Row],[CALDEIRARIA]]</f>
        <v>0</v>
      </c>
      <c r="AU3736" s="28">
        <f>Tabela1[[#This Row],[PESO TOTAL]]*Tabela1[[#This Row],[SOLDA]]</f>
        <v>0</v>
      </c>
      <c r="AV3736" s="28">
        <f>Tabela1[[#This Row],[PESO TOTAL]]*Tabela1[[#This Row],[ACABAMENTO]]</f>
        <v>0</v>
      </c>
      <c r="AW3736" s="28">
        <f>Tabela1[[#This Row],[PESO TOTAL]]*Tabela1[[#This Row],[PRONTO ACABADO]]</f>
        <v>0</v>
      </c>
      <c r="AX3736" s="29">
        <f>Tabela1[[#This Row],[PESO TOTAL]]*Tabela1[[#This Row],[EXPEDIÇÃO ]]</f>
        <v>0</v>
      </c>
      <c r="AY3736" s="28" t="str">
        <f>Tabela1[[#This Row],[PEDIDO]]&amp;Tabela1[[#This Row],[PRODUTO]]</f>
        <v/>
      </c>
      <c r="AZ3736" s="44">
        <f>IF(AF3736="",0,IF(ISTEXT(AF3736),H3736*VALUE(SUBSTITUTE(AF3736,"%",""))/100,H3736*AF3736))-Tabela1[[#This Row],[PRONTO ACABADO2]]</f>
        <v>0</v>
      </c>
      <c r="BA3736" s="44">
        <f>IF(AG3736="",0,IF(ISTEXT(AG3736),H3736*VALUE(SUBSTITUTE(AG3736,"%",""))/100,H3736*AG3736))-Tabela1[[#This Row],[PESO EXPEDIDO2]]</f>
        <v>0</v>
      </c>
      <c r="BB3736" s="44">
        <f t="shared" si="495"/>
        <v>0</v>
      </c>
      <c r="BC3736" s="44">
        <f t="shared" si="496"/>
        <v>0</v>
      </c>
      <c r="BD3736" s="165"/>
    </row>
    <row r="3737" spans="1:56" ht="15.75" hidden="1" customHeight="1" x14ac:dyDescent="0.25">
      <c r="A3737" s="6"/>
      <c r="B3737" s="22"/>
      <c r="C3737" s="7"/>
      <c r="D3737" s="46"/>
      <c r="E3737" s="7"/>
      <c r="F3737" s="7"/>
      <c r="G3737" s="24"/>
      <c r="H3737" s="41">
        <f>Tabela1[[#This Row],[PESO UNI]]*Tabela1[[#This Row],[QTE]]</f>
        <v>0</v>
      </c>
      <c r="I3737" s="7"/>
      <c r="J3737" s="8"/>
      <c r="K3737" s="8"/>
      <c r="L3737" s="9"/>
      <c r="M3737" s="10"/>
      <c r="N3737" s="11"/>
      <c r="O3737" s="12"/>
      <c r="P3737" s="13"/>
      <c r="Q3737" s="14">
        <f>Tabela1[[#This Row],[QTDE/ Fabricação]]-Tabela1[[#This Row],[QTE]]</f>
        <v>0</v>
      </c>
      <c r="R3737" s="19">
        <f t="shared" si="491"/>
        <v>0</v>
      </c>
      <c r="S3737" s="19">
        <f t="shared" si="490"/>
        <v>0</v>
      </c>
      <c r="T3737" s="20">
        <f t="shared" si="492"/>
        <v>0</v>
      </c>
      <c r="U3737" s="17">
        <f>IFERROR(SUMIF('LISTA DE EMBARQUE'!B:B,MICRO!E:E,'LISTA DE EMBARQUE'!G:G),"")</f>
        <v>0</v>
      </c>
      <c r="V3737" s="12" t="str">
        <f>IFERROR(VLOOKUP(Tabela1[[#This Row],[COD.MDE]],'LISTA DE EMBARQUE'!B:L,11,0),"")</f>
        <v/>
      </c>
      <c r="W3737" s="13" t="str">
        <f>IFERROR(COUNTIF(#REF!,Tabela1[[#This Row],[Colunas5]]),"")</f>
        <v/>
      </c>
      <c r="X3737" s="14">
        <f>Tabela1[[#This Row],[QIANTIDADE EXPEDIDA]]*Tabela1[[#This Row],[PESO UNI]]</f>
        <v>0</v>
      </c>
      <c r="Y3737" s="14">
        <f t="shared" si="493"/>
        <v>0</v>
      </c>
      <c r="Z3737" s="21">
        <f>Tabela1[[#This Row],[PESO TOTAL]]-Tabela1[[#This Row],[Peso Expedido]]</f>
        <v>0</v>
      </c>
      <c r="AA3737" s="18"/>
      <c r="AB3737" s="15"/>
      <c r="AC3737" s="15"/>
      <c r="AD3737" s="15"/>
      <c r="AE3737" s="15"/>
      <c r="AF3737" s="15"/>
      <c r="AG3737" s="15"/>
      <c r="AH3737" s="15"/>
      <c r="AI3737" s="40" t="str">
        <f t="shared" si="497"/>
        <v>ok</v>
      </c>
      <c r="AJ3737" s="5"/>
      <c r="AK3737" t="str">
        <f>Tabela1[[#This Row],[Coluna1]]&amp;Tabela1[[#This Row],[PEDIDO]]</f>
        <v/>
      </c>
      <c r="AL3737"/>
      <c r="AM3737"/>
      <c r="AN3737"/>
      <c r="AO3737" t="str">
        <f t="shared" si="494"/>
        <v>/</v>
      </c>
      <c r="AP3737" t="str">
        <f>Tabela1[[#This Row],[TAG]]&amp;Tabela1[[#This Row],[PEDIDO]]&amp;Tabela1[[#This Row],[PRODUTO]]</f>
        <v/>
      </c>
      <c r="AQ3737" s="23" t="str">
        <f>Tabela1[[#This Row],[PRODUTO]]&amp;Tabela1[[#This Row],[TAG]]</f>
        <v/>
      </c>
      <c r="AR3737" s="27">
        <f>Tabela1[[#This Row],[PESO TOTAL]]*Tabela1[[#This Row],[MATÉRIA PRIMA]]</f>
        <v>0</v>
      </c>
      <c r="AS3737" s="28">
        <f>Tabela1[[#This Row],[PESO TOTAL]]*Tabela1[[#This Row],[PREPARAÇÃO ]]</f>
        <v>0</v>
      </c>
      <c r="AT3737" s="28">
        <f>Tabela1[[#This Row],[PESO TOTAL]]*Tabela1[[#This Row],[CALDEIRARIA]]</f>
        <v>0</v>
      </c>
      <c r="AU3737" s="28">
        <f>Tabela1[[#This Row],[PESO TOTAL]]*Tabela1[[#This Row],[SOLDA]]</f>
        <v>0</v>
      </c>
      <c r="AV3737" s="28">
        <f>Tabela1[[#This Row],[PESO TOTAL]]*Tabela1[[#This Row],[ACABAMENTO]]</f>
        <v>0</v>
      </c>
      <c r="AW3737" s="28">
        <f>Tabela1[[#This Row],[PESO TOTAL]]*Tabela1[[#This Row],[PRONTO ACABADO]]</f>
        <v>0</v>
      </c>
      <c r="AX3737" s="29">
        <f>Tabela1[[#This Row],[PESO TOTAL]]*Tabela1[[#This Row],[EXPEDIÇÃO ]]</f>
        <v>0</v>
      </c>
      <c r="AY3737" s="28" t="str">
        <f>Tabela1[[#This Row],[PEDIDO]]&amp;Tabela1[[#This Row],[PRODUTO]]</f>
        <v/>
      </c>
      <c r="AZ3737" s="44">
        <f>IF(AF3737="",0,IF(ISTEXT(AF3737),H3737*VALUE(SUBSTITUTE(AF3737,"%",""))/100,H3737*AF3737))-Tabela1[[#This Row],[PRONTO ACABADO2]]</f>
        <v>0</v>
      </c>
      <c r="BA3737" s="44">
        <f>IF(AG3737="",0,IF(ISTEXT(AG3737),H3737*VALUE(SUBSTITUTE(AG3737,"%",""))/100,H3737*AG3737))-Tabela1[[#This Row],[PESO EXPEDIDO2]]</f>
        <v>0</v>
      </c>
      <c r="BB3737" s="44">
        <f t="shared" si="495"/>
        <v>0</v>
      </c>
      <c r="BC3737" s="44">
        <f t="shared" si="496"/>
        <v>0</v>
      </c>
      <c r="BD3737" s="165"/>
    </row>
    <row r="3738" spans="1:56" ht="15.75" hidden="1" customHeight="1" x14ac:dyDescent="0.25">
      <c r="A3738" s="6"/>
      <c r="B3738" s="22"/>
      <c r="C3738" s="7"/>
      <c r="D3738" s="46"/>
      <c r="E3738" s="7"/>
      <c r="F3738" s="7"/>
      <c r="G3738" s="24"/>
      <c r="H3738" s="41">
        <f>Tabela1[[#This Row],[PESO UNI]]*Tabela1[[#This Row],[QTE]]</f>
        <v>0</v>
      </c>
      <c r="I3738" s="7"/>
      <c r="J3738" s="8"/>
      <c r="K3738" s="8"/>
      <c r="L3738" s="9"/>
      <c r="M3738" s="10"/>
      <c r="N3738" s="11"/>
      <c r="O3738" s="12"/>
      <c r="P3738" s="13"/>
      <c r="Q3738" s="14">
        <f>Tabela1[[#This Row],[QTDE/ Fabricação]]-Tabela1[[#This Row],[QTE]]</f>
        <v>0</v>
      </c>
      <c r="R3738" s="19">
        <f t="shared" si="491"/>
        <v>0</v>
      </c>
      <c r="S3738" s="19">
        <f t="shared" si="490"/>
        <v>0</v>
      </c>
      <c r="T3738" s="20">
        <f t="shared" si="492"/>
        <v>0</v>
      </c>
      <c r="U3738" s="17">
        <f>IFERROR(SUMIF('LISTA DE EMBARQUE'!B:B,MICRO!E:E,'LISTA DE EMBARQUE'!G:G),"")</f>
        <v>0</v>
      </c>
      <c r="V3738" s="12" t="str">
        <f>IFERROR(VLOOKUP(Tabela1[[#This Row],[COD.MDE]],'LISTA DE EMBARQUE'!B:L,11,0),"")</f>
        <v/>
      </c>
      <c r="W3738" s="13" t="str">
        <f>IFERROR(COUNTIF(#REF!,Tabela1[[#This Row],[Colunas5]]),"")</f>
        <v/>
      </c>
      <c r="X3738" s="14">
        <f>Tabela1[[#This Row],[QIANTIDADE EXPEDIDA]]*Tabela1[[#This Row],[PESO UNI]]</f>
        <v>0</v>
      </c>
      <c r="Y3738" s="14">
        <f t="shared" si="493"/>
        <v>0</v>
      </c>
      <c r="Z3738" s="21">
        <f>Tabela1[[#This Row],[PESO TOTAL]]-Tabela1[[#This Row],[Peso Expedido]]</f>
        <v>0</v>
      </c>
      <c r="AA3738" s="18"/>
      <c r="AB3738" s="15"/>
      <c r="AC3738" s="15"/>
      <c r="AD3738" s="15"/>
      <c r="AE3738" s="15"/>
      <c r="AF3738" s="15"/>
      <c r="AG3738" s="15"/>
      <c r="AH3738" s="15"/>
      <c r="AI3738" s="40" t="str">
        <f t="shared" si="497"/>
        <v>ok</v>
      </c>
      <c r="AJ3738" s="5"/>
      <c r="AK3738" t="str">
        <f>Tabela1[[#This Row],[Coluna1]]&amp;Tabela1[[#This Row],[PEDIDO]]</f>
        <v/>
      </c>
      <c r="AL3738"/>
      <c r="AM3738"/>
      <c r="AN3738"/>
      <c r="AO3738" t="str">
        <f t="shared" si="494"/>
        <v>/</v>
      </c>
      <c r="AP3738" t="str">
        <f>Tabela1[[#This Row],[TAG]]&amp;Tabela1[[#This Row],[PEDIDO]]&amp;Tabela1[[#This Row],[PRODUTO]]</f>
        <v/>
      </c>
      <c r="AQ3738" s="23" t="str">
        <f>Tabela1[[#This Row],[PRODUTO]]&amp;Tabela1[[#This Row],[TAG]]</f>
        <v/>
      </c>
      <c r="AR3738" s="27">
        <f>Tabela1[[#This Row],[PESO TOTAL]]*Tabela1[[#This Row],[MATÉRIA PRIMA]]</f>
        <v>0</v>
      </c>
      <c r="AS3738" s="28">
        <f>Tabela1[[#This Row],[PESO TOTAL]]*Tabela1[[#This Row],[PREPARAÇÃO ]]</f>
        <v>0</v>
      </c>
      <c r="AT3738" s="28">
        <f>Tabela1[[#This Row],[PESO TOTAL]]*Tabela1[[#This Row],[CALDEIRARIA]]</f>
        <v>0</v>
      </c>
      <c r="AU3738" s="28">
        <f>Tabela1[[#This Row],[PESO TOTAL]]*Tabela1[[#This Row],[SOLDA]]</f>
        <v>0</v>
      </c>
      <c r="AV3738" s="28">
        <f>Tabela1[[#This Row],[PESO TOTAL]]*Tabela1[[#This Row],[ACABAMENTO]]</f>
        <v>0</v>
      </c>
      <c r="AW3738" s="28">
        <f>Tabela1[[#This Row],[PESO TOTAL]]*Tabela1[[#This Row],[PRONTO ACABADO]]</f>
        <v>0</v>
      </c>
      <c r="AX3738" s="29">
        <f>Tabela1[[#This Row],[PESO TOTAL]]*Tabela1[[#This Row],[EXPEDIÇÃO ]]</f>
        <v>0</v>
      </c>
      <c r="AY3738" s="28" t="str">
        <f>Tabela1[[#This Row],[PEDIDO]]&amp;Tabela1[[#This Row],[PRODUTO]]</f>
        <v/>
      </c>
      <c r="AZ3738" s="44">
        <f>IF(AF3738="",0,IF(ISTEXT(AF3738),H3738*VALUE(SUBSTITUTE(AF3738,"%",""))/100,H3738*AF3738))-Tabela1[[#This Row],[PRONTO ACABADO2]]</f>
        <v>0</v>
      </c>
      <c r="BA3738" s="44">
        <f>IF(AG3738="",0,IF(ISTEXT(AG3738),H3738*VALUE(SUBSTITUTE(AG3738,"%",""))/100,H3738*AG3738))-Tabela1[[#This Row],[PESO EXPEDIDO2]]</f>
        <v>0</v>
      </c>
      <c r="BB3738" s="44">
        <f t="shared" si="495"/>
        <v>0</v>
      </c>
      <c r="BC3738" s="44">
        <f t="shared" si="496"/>
        <v>0</v>
      </c>
      <c r="BD3738" s="165"/>
    </row>
    <row r="3739" spans="1:56" ht="15.75" hidden="1" customHeight="1" x14ac:dyDescent="0.25">
      <c r="A3739" s="6"/>
      <c r="B3739" s="22"/>
      <c r="C3739" s="7"/>
      <c r="D3739" s="46"/>
      <c r="E3739" s="7"/>
      <c r="F3739" s="7"/>
      <c r="G3739" s="24"/>
      <c r="H3739" s="41">
        <f>Tabela1[[#This Row],[PESO UNI]]*Tabela1[[#This Row],[QTE]]</f>
        <v>0</v>
      </c>
      <c r="I3739" s="7"/>
      <c r="J3739" s="8"/>
      <c r="K3739" s="8"/>
      <c r="L3739" s="9"/>
      <c r="M3739" s="10"/>
      <c r="N3739" s="11"/>
      <c r="O3739" s="12"/>
      <c r="P3739" s="13"/>
      <c r="Q3739" s="14">
        <f>Tabela1[[#This Row],[QTDE/ Fabricação]]-Tabela1[[#This Row],[QTE]]</f>
        <v>0</v>
      </c>
      <c r="R3739" s="19">
        <f t="shared" si="491"/>
        <v>0</v>
      </c>
      <c r="S3739" s="19">
        <f t="shared" si="490"/>
        <v>0</v>
      </c>
      <c r="T3739" s="20">
        <f t="shared" si="492"/>
        <v>0</v>
      </c>
      <c r="U3739" s="17">
        <f>IFERROR(SUMIF('LISTA DE EMBARQUE'!B:B,MICRO!E:E,'LISTA DE EMBARQUE'!G:G),"")</f>
        <v>0</v>
      </c>
      <c r="V3739" s="12" t="str">
        <f>IFERROR(VLOOKUP(Tabela1[[#This Row],[COD.MDE]],'LISTA DE EMBARQUE'!B:L,11,0),"")</f>
        <v/>
      </c>
      <c r="W3739" s="13" t="str">
        <f>IFERROR(COUNTIF(#REF!,Tabela1[[#This Row],[Colunas5]]),"")</f>
        <v/>
      </c>
      <c r="X3739" s="14">
        <f>Tabela1[[#This Row],[QIANTIDADE EXPEDIDA]]*Tabela1[[#This Row],[PESO UNI]]</f>
        <v>0</v>
      </c>
      <c r="Y3739" s="14">
        <f t="shared" si="493"/>
        <v>0</v>
      </c>
      <c r="Z3739" s="21">
        <f>Tabela1[[#This Row],[PESO TOTAL]]-Tabela1[[#This Row],[Peso Expedido]]</f>
        <v>0</v>
      </c>
      <c r="AA3739" s="18"/>
      <c r="AB3739" s="15"/>
      <c r="AC3739" s="15"/>
      <c r="AD3739" s="15"/>
      <c r="AE3739" s="15"/>
      <c r="AF3739" s="15"/>
      <c r="AG3739" s="15"/>
      <c r="AH3739" s="15"/>
      <c r="AI3739" s="40" t="str">
        <f t="shared" si="497"/>
        <v>ok</v>
      </c>
      <c r="AJ3739" s="5"/>
      <c r="AK3739" t="str">
        <f>Tabela1[[#This Row],[Coluna1]]&amp;Tabela1[[#This Row],[PEDIDO]]</f>
        <v/>
      </c>
      <c r="AL3739"/>
      <c r="AM3739"/>
      <c r="AN3739"/>
      <c r="AO3739" t="str">
        <f t="shared" si="494"/>
        <v>/</v>
      </c>
      <c r="AP3739" t="str">
        <f>Tabela1[[#This Row],[TAG]]&amp;Tabela1[[#This Row],[PEDIDO]]&amp;Tabela1[[#This Row],[PRODUTO]]</f>
        <v/>
      </c>
      <c r="AQ3739" s="23" t="str">
        <f>Tabela1[[#This Row],[PRODUTO]]&amp;Tabela1[[#This Row],[TAG]]</f>
        <v/>
      </c>
      <c r="AR3739" s="27">
        <f>Tabela1[[#This Row],[PESO TOTAL]]*Tabela1[[#This Row],[MATÉRIA PRIMA]]</f>
        <v>0</v>
      </c>
      <c r="AS3739" s="28">
        <f>Tabela1[[#This Row],[PESO TOTAL]]*Tabela1[[#This Row],[PREPARAÇÃO ]]</f>
        <v>0</v>
      </c>
      <c r="AT3739" s="28">
        <f>Tabela1[[#This Row],[PESO TOTAL]]*Tabela1[[#This Row],[CALDEIRARIA]]</f>
        <v>0</v>
      </c>
      <c r="AU3739" s="28">
        <f>Tabela1[[#This Row],[PESO TOTAL]]*Tabela1[[#This Row],[SOLDA]]</f>
        <v>0</v>
      </c>
      <c r="AV3739" s="28">
        <f>Tabela1[[#This Row],[PESO TOTAL]]*Tabela1[[#This Row],[ACABAMENTO]]</f>
        <v>0</v>
      </c>
      <c r="AW3739" s="28">
        <f>Tabela1[[#This Row],[PESO TOTAL]]*Tabela1[[#This Row],[PRONTO ACABADO]]</f>
        <v>0</v>
      </c>
      <c r="AX3739" s="29">
        <f>Tabela1[[#This Row],[PESO TOTAL]]*Tabela1[[#This Row],[EXPEDIÇÃO ]]</f>
        <v>0</v>
      </c>
      <c r="AY3739" s="28" t="str">
        <f>Tabela1[[#This Row],[PEDIDO]]&amp;Tabela1[[#This Row],[PRODUTO]]</f>
        <v/>
      </c>
      <c r="AZ3739" s="44">
        <f>IF(AF3739="",0,IF(ISTEXT(AF3739),H3739*VALUE(SUBSTITUTE(AF3739,"%",""))/100,H3739*AF3739))-Tabela1[[#This Row],[PRONTO ACABADO2]]</f>
        <v>0</v>
      </c>
      <c r="BA3739" s="44">
        <f>IF(AG3739="",0,IF(ISTEXT(AG3739),H3739*VALUE(SUBSTITUTE(AG3739,"%",""))/100,H3739*AG3739))-Tabela1[[#This Row],[PESO EXPEDIDO2]]</f>
        <v>0</v>
      </c>
      <c r="BB3739" s="44">
        <f t="shared" si="495"/>
        <v>0</v>
      </c>
      <c r="BC3739" s="44">
        <f t="shared" si="496"/>
        <v>0</v>
      </c>
      <c r="BD3739" s="165"/>
    </row>
    <row r="3740" spans="1:56" ht="15.75" hidden="1" customHeight="1" x14ac:dyDescent="0.25">
      <c r="A3740" s="6"/>
      <c r="B3740" s="22"/>
      <c r="C3740" s="7"/>
      <c r="D3740" s="46"/>
      <c r="E3740" s="7"/>
      <c r="F3740" s="7"/>
      <c r="G3740" s="24"/>
      <c r="H3740" s="41">
        <f>Tabela1[[#This Row],[PESO UNI]]*Tabela1[[#This Row],[QTE]]</f>
        <v>0</v>
      </c>
      <c r="I3740" s="7"/>
      <c r="J3740" s="8"/>
      <c r="K3740" s="8"/>
      <c r="L3740" s="9"/>
      <c r="M3740" s="10"/>
      <c r="N3740" s="11"/>
      <c r="O3740" s="12"/>
      <c r="P3740" s="13"/>
      <c r="Q3740" s="14">
        <f>Tabela1[[#This Row],[QTDE/ Fabricação]]-Tabela1[[#This Row],[QTE]]</f>
        <v>0</v>
      </c>
      <c r="R3740" s="19">
        <f t="shared" si="491"/>
        <v>0</v>
      </c>
      <c r="S3740" s="19">
        <f t="shared" si="490"/>
        <v>0</v>
      </c>
      <c r="T3740" s="20">
        <f t="shared" si="492"/>
        <v>0</v>
      </c>
      <c r="U3740" s="17">
        <f>IFERROR(SUMIF('LISTA DE EMBARQUE'!B:B,MICRO!E:E,'LISTA DE EMBARQUE'!G:G),"")</f>
        <v>0</v>
      </c>
      <c r="V3740" s="12" t="str">
        <f>IFERROR(VLOOKUP(Tabela1[[#This Row],[COD.MDE]],'LISTA DE EMBARQUE'!B:L,11,0),"")</f>
        <v/>
      </c>
      <c r="W3740" s="13" t="str">
        <f>IFERROR(COUNTIF(#REF!,Tabela1[[#This Row],[Colunas5]]),"")</f>
        <v/>
      </c>
      <c r="X3740" s="14">
        <f>Tabela1[[#This Row],[QIANTIDADE EXPEDIDA]]*Tabela1[[#This Row],[PESO UNI]]</f>
        <v>0</v>
      </c>
      <c r="Y3740" s="14">
        <f t="shared" si="493"/>
        <v>0</v>
      </c>
      <c r="Z3740" s="21">
        <f>Tabela1[[#This Row],[PESO TOTAL]]-Tabela1[[#This Row],[Peso Expedido]]</f>
        <v>0</v>
      </c>
      <c r="AA3740" s="18"/>
      <c r="AB3740" s="15"/>
      <c r="AC3740" s="15"/>
      <c r="AD3740" s="15"/>
      <c r="AE3740" s="15"/>
      <c r="AF3740" s="15"/>
      <c r="AG3740" s="15"/>
      <c r="AH3740" s="15"/>
      <c r="AI3740" s="40" t="str">
        <f t="shared" si="497"/>
        <v>ok</v>
      </c>
      <c r="AJ3740" s="5"/>
      <c r="AK3740" t="str">
        <f>Tabela1[[#This Row],[Coluna1]]&amp;Tabela1[[#This Row],[PEDIDO]]</f>
        <v/>
      </c>
      <c r="AL3740"/>
      <c r="AM3740"/>
      <c r="AN3740"/>
      <c r="AO3740" t="str">
        <f t="shared" si="494"/>
        <v>/</v>
      </c>
      <c r="AP3740" t="str">
        <f>Tabela1[[#This Row],[TAG]]&amp;Tabela1[[#This Row],[PEDIDO]]&amp;Tabela1[[#This Row],[PRODUTO]]</f>
        <v/>
      </c>
      <c r="AQ3740" s="23" t="str">
        <f>Tabela1[[#This Row],[PRODUTO]]&amp;Tabela1[[#This Row],[TAG]]</f>
        <v/>
      </c>
      <c r="AR3740" s="27">
        <f>Tabela1[[#This Row],[PESO TOTAL]]*Tabela1[[#This Row],[MATÉRIA PRIMA]]</f>
        <v>0</v>
      </c>
      <c r="AS3740" s="28">
        <f>Tabela1[[#This Row],[PESO TOTAL]]*Tabela1[[#This Row],[PREPARAÇÃO ]]</f>
        <v>0</v>
      </c>
      <c r="AT3740" s="28">
        <f>Tabela1[[#This Row],[PESO TOTAL]]*Tabela1[[#This Row],[CALDEIRARIA]]</f>
        <v>0</v>
      </c>
      <c r="AU3740" s="28">
        <f>Tabela1[[#This Row],[PESO TOTAL]]*Tabela1[[#This Row],[SOLDA]]</f>
        <v>0</v>
      </c>
      <c r="AV3740" s="28">
        <f>Tabela1[[#This Row],[PESO TOTAL]]*Tabela1[[#This Row],[ACABAMENTO]]</f>
        <v>0</v>
      </c>
      <c r="AW3740" s="28">
        <f>Tabela1[[#This Row],[PESO TOTAL]]*Tabela1[[#This Row],[PRONTO ACABADO]]</f>
        <v>0</v>
      </c>
      <c r="AX3740" s="29">
        <f>Tabela1[[#This Row],[PESO TOTAL]]*Tabela1[[#This Row],[EXPEDIÇÃO ]]</f>
        <v>0</v>
      </c>
      <c r="AY3740" s="28" t="str">
        <f>Tabela1[[#This Row],[PEDIDO]]&amp;Tabela1[[#This Row],[PRODUTO]]</f>
        <v/>
      </c>
      <c r="AZ3740" s="44">
        <f>IF(AF3740="",0,IF(ISTEXT(AF3740),H3740*VALUE(SUBSTITUTE(AF3740,"%",""))/100,H3740*AF3740))-Tabela1[[#This Row],[PRONTO ACABADO2]]</f>
        <v>0</v>
      </c>
      <c r="BA3740" s="44">
        <f>IF(AG3740="",0,IF(ISTEXT(AG3740),H3740*VALUE(SUBSTITUTE(AG3740,"%",""))/100,H3740*AG3740))-Tabela1[[#This Row],[PESO EXPEDIDO2]]</f>
        <v>0</v>
      </c>
      <c r="BB3740" s="44">
        <f t="shared" si="495"/>
        <v>0</v>
      </c>
      <c r="BC3740" s="44">
        <f t="shared" si="496"/>
        <v>0</v>
      </c>
      <c r="BD3740" s="165"/>
    </row>
    <row r="3741" spans="1:56" ht="15.75" hidden="1" customHeight="1" x14ac:dyDescent="0.25">
      <c r="A3741" s="6"/>
      <c r="B3741" s="22"/>
      <c r="C3741" s="7"/>
      <c r="D3741" s="46"/>
      <c r="E3741" s="7"/>
      <c r="F3741" s="7"/>
      <c r="G3741" s="24"/>
      <c r="H3741" s="41">
        <f>Tabela1[[#This Row],[PESO UNI]]*Tabela1[[#This Row],[QTE]]</f>
        <v>0</v>
      </c>
      <c r="I3741" s="7"/>
      <c r="J3741" s="8"/>
      <c r="K3741" s="8"/>
      <c r="L3741" s="9"/>
      <c r="M3741" s="10"/>
      <c r="N3741" s="11"/>
      <c r="O3741" s="12"/>
      <c r="P3741" s="13"/>
      <c r="Q3741" s="14">
        <f>Tabela1[[#This Row],[QTDE/ Fabricação]]-Tabela1[[#This Row],[QTE]]</f>
        <v>0</v>
      </c>
      <c r="R3741" s="19">
        <f t="shared" si="491"/>
        <v>0</v>
      </c>
      <c r="S3741" s="19">
        <f t="shared" si="490"/>
        <v>0</v>
      </c>
      <c r="T3741" s="20">
        <f t="shared" si="492"/>
        <v>0</v>
      </c>
      <c r="U3741" s="17">
        <f>IFERROR(SUMIF('LISTA DE EMBARQUE'!B:B,MICRO!E:E,'LISTA DE EMBARQUE'!G:G),"")</f>
        <v>0</v>
      </c>
      <c r="V3741" s="12" t="str">
        <f>IFERROR(VLOOKUP(Tabela1[[#This Row],[COD.MDE]],'LISTA DE EMBARQUE'!B:L,11,0),"")</f>
        <v/>
      </c>
      <c r="W3741" s="13" t="str">
        <f>IFERROR(COUNTIF(#REF!,Tabela1[[#This Row],[Colunas5]]),"")</f>
        <v/>
      </c>
      <c r="X3741" s="14">
        <f>Tabela1[[#This Row],[QIANTIDADE EXPEDIDA]]*Tabela1[[#This Row],[PESO UNI]]</f>
        <v>0</v>
      </c>
      <c r="Y3741" s="14">
        <f t="shared" si="493"/>
        <v>0</v>
      </c>
      <c r="Z3741" s="21">
        <f>Tabela1[[#This Row],[PESO TOTAL]]-Tabela1[[#This Row],[Peso Expedido]]</f>
        <v>0</v>
      </c>
      <c r="AA3741" s="18"/>
      <c r="AB3741" s="15"/>
      <c r="AC3741" s="15"/>
      <c r="AD3741" s="15"/>
      <c r="AE3741" s="15"/>
      <c r="AF3741" s="15"/>
      <c r="AG3741" s="15"/>
      <c r="AH3741" s="15"/>
      <c r="AI3741" s="40" t="str">
        <f t="shared" si="497"/>
        <v>ok</v>
      </c>
      <c r="AJ3741" s="5"/>
      <c r="AK3741" t="str">
        <f>Tabela1[[#This Row],[Coluna1]]&amp;Tabela1[[#This Row],[PEDIDO]]</f>
        <v/>
      </c>
      <c r="AL3741"/>
      <c r="AM3741"/>
      <c r="AN3741"/>
      <c r="AO3741" t="str">
        <f t="shared" si="494"/>
        <v>/</v>
      </c>
      <c r="AP3741" t="str">
        <f>Tabela1[[#This Row],[TAG]]&amp;Tabela1[[#This Row],[PEDIDO]]&amp;Tabela1[[#This Row],[PRODUTO]]</f>
        <v/>
      </c>
      <c r="AQ3741" s="23" t="str">
        <f>Tabela1[[#This Row],[PRODUTO]]&amp;Tabela1[[#This Row],[TAG]]</f>
        <v/>
      </c>
      <c r="AR3741" s="27">
        <f>Tabela1[[#This Row],[PESO TOTAL]]*Tabela1[[#This Row],[MATÉRIA PRIMA]]</f>
        <v>0</v>
      </c>
      <c r="AS3741" s="28">
        <f>Tabela1[[#This Row],[PESO TOTAL]]*Tabela1[[#This Row],[PREPARAÇÃO ]]</f>
        <v>0</v>
      </c>
      <c r="AT3741" s="28">
        <f>Tabela1[[#This Row],[PESO TOTAL]]*Tabela1[[#This Row],[CALDEIRARIA]]</f>
        <v>0</v>
      </c>
      <c r="AU3741" s="28">
        <f>Tabela1[[#This Row],[PESO TOTAL]]*Tabela1[[#This Row],[SOLDA]]</f>
        <v>0</v>
      </c>
      <c r="AV3741" s="28">
        <f>Tabela1[[#This Row],[PESO TOTAL]]*Tabela1[[#This Row],[ACABAMENTO]]</f>
        <v>0</v>
      </c>
      <c r="AW3741" s="28">
        <f>Tabela1[[#This Row],[PESO TOTAL]]*Tabela1[[#This Row],[PRONTO ACABADO]]</f>
        <v>0</v>
      </c>
      <c r="AX3741" s="29">
        <f>Tabela1[[#This Row],[PESO TOTAL]]*Tabela1[[#This Row],[EXPEDIÇÃO ]]</f>
        <v>0</v>
      </c>
      <c r="AY3741" s="28" t="str">
        <f>Tabela1[[#This Row],[PEDIDO]]&amp;Tabela1[[#This Row],[PRODUTO]]</f>
        <v/>
      </c>
      <c r="AZ3741" s="44">
        <f>IF(AF3741="",0,IF(ISTEXT(AF3741),H3741*VALUE(SUBSTITUTE(AF3741,"%",""))/100,H3741*AF3741))-Tabela1[[#This Row],[PRONTO ACABADO2]]</f>
        <v>0</v>
      </c>
      <c r="BA3741" s="44">
        <f>IF(AG3741="",0,IF(ISTEXT(AG3741),H3741*VALUE(SUBSTITUTE(AG3741,"%",""))/100,H3741*AG3741))-Tabela1[[#This Row],[PESO EXPEDIDO2]]</f>
        <v>0</v>
      </c>
      <c r="BB3741" s="44">
        <f t="shared" si="495"/>
        <v>0</v>
      </c>
      <c r="BC3741" s="44">
        <f t="shared" si="496"/>
        <v>0</v>
      </c>
      <c r="BD3741" s="165"/>
    </row>
    <row r="3742" spans="1:56" ht="15.75" hidden="1" customHeight="1" x14ac:dyDescent="0.25">
      <c r="A3742" s="6"/>
      <c r="B3742" s="22"/>
      <c r="C3742" s="7"/>
      <c r="D3742" s="46"/>
      <c r="E3742" s="7"/>
      <c r="F3742" s="7"/>
      <c r="G3742" s="24"/>
      <c r="H3742" s="41">
        <f>Tabela1[[#This Row],[PESO UNI]]*Tabela1[[#This Row],[QTE]]</f>
        <v>0</v>
      </c>
      <c r="I3742" s="7"/>
      <c r="J3742" s="8"/>
      <c r="K3742" s="8"/>
      <c r="L3742" s="9"/>
      <c r="M3742" s="10"/>
      <c r="N3742" s="11"/>
      <c r="O3742" s="12"/>
      <c r="P3742" s="13"/>
      <c r="Q3742" s="14">
        <f>Tabela1[[#This Row],[QTDE/ Fabricação]]-Tabela1[[#This Row],[QTE]]</f>
        <v>0</v>
      </c>
      <c r="R3742" s="19">
        <f t="shared" si="491"/>
        <v>0</v>
      </c>
      <c r="S3742" s="19">
        <f t="shared" si="490"/>
        <v>0</v>
      </c>
      <c r="T3742" s="20">
        <f t="shared" si="492"/>
        <v>0</v>
      </c>
      <c r="U3742" s="17">
        <f>IFERROR(SUMIF('LISTA DE EMBARQUE'!B:B,MICRO!E:E,'LISTA DE EMBARQUE'!G:G),"")</f>
        <v>0</v>
      </c>
      <c r="V3742" s="12" t="str">
        <f>IFERROR(VLOOKUP(Tabela1[[#This Row],[COD.MDE]],'LISTA DE EMBARQUE'!B:L,11,0),"")</f>
        <v/>
      </c>
      <c r="W3742" s="13" t="str">
        <f>IFERROR(COUNTIF(#REF!,Tabela1[[#This Row],[Colunas5]]),"")</f>
        <v/>
      </c>
      <c r="X3742" s="14">
        <f>Tabela1[[#This Row],[QIANTIDADE EXPEDIDA]]*Tabela1[[#This Row],[PESO UNI]]</f>
        <v>0</v>
      </c>
      <c r="Y3742" s="14">
        <f t="shared" si="493"/>
        <v>0</v>
      </c>
      <c r="Z3742" s="21">
        <f>Tabela1[[#This Row],[PESO TOTAL]]-Tabela1[[#This Row],[Peso Expedido]]</f>
        <v>0</v>
      </c>
      <c r="AA3742" s="18"/>
      <c r="AB3742" s="15"/>
      <c r="AC3742" s="15"/>
      <c r="AD3742" s="15"/>
      <c r="AE3742" s="15"/>
      <c r="AF3742" s="15"/>
      <c r="AG3742" s="15"/>
      <c r="AH3742" s="15"/>
      <c r="AI3742" s="40" t="str">
        <f t="shared" si="497"/>
        <v>ok</v>
      </c>
      <c r="AJ3742" s="5"/>
      <c r="AK3742" t="str">
        <f>Tabela1[[#This Row],[Coluna1]]&amp;Tabela1[[#This Row],[PEDIDO]]</f>
        <v/>
      </c>
      <c r="AL3742"/>
      <c r="AM3742"/>
      <c r="AN3742"/>
      <c r="AO3742" t="str">
        <f t="shared" si="494"/>
        <v>/</v>
      </c>
      <c r="AP3742" t="str">
        <f>Tabela1[[#This Row],[TAG]]&amp;Tabela1[[#This Row],[PEDIDO]]&amp;Tabela1[[#This Row],[PRODUTO]]</f>
        <v/>
      </c>
      <c r="AQ3742" s="23" t="str">
        <f>Tabela1[[#This Row],[PRODUTO]]&amp;Tabela1[[#This Row],[TAG]]</f>
        <v/>
      </c>
      <c r="AR3742" s="27">
        <f>Tabela1[[#This Row],[PESO TOTAL]]*Tabela1[[#This Row],[MATÉRIA PRIMA]]</f>
        <v>0</v>
      </c>
      <c r="AS3742" s="28">
        <f>Tabela1[[#This Row],[PESO TOTAL]]*Tabela1[[#This Row],[PREPARAÇÃO ]]</f>
        <v>0</v>
      </c>
      <c r="AT3742" s="28">
        <f>Tabela1[[#This Row],[PESO TOTAL]]*Tabela1[[#This Row],[CALDEIRARIA]]</f>
        <v>0</v>
      </c>
      <c r="AU3742" s="28">
        <f>Tabela1[[#This Row],[PESO TOTAL]]*Tabela1[[#This Row],[SOLDA]]</f>
        <v>0</v>
      </c>
      <c r="AV3742" s="28">
        <f>Tabela1[[#This Row],[PESO TOTAL]]*Tabela1[[#This Row],[ACABAMENTO]]</f>
        <v>0</v>
      </c>
      <c r="AW3742" s="28">
        <f>Tabela1[[#This Row],[PESO TOTAL]]*Tabela1[[#This Row],[PRONTO ACABADO]]</f>
        <v>0</v>
      </c>
      <c r="AX3742" s="29">
        <f>Tabela1[[#This Row],[PESO TOTAL]]*Tabela1[[#This Row],[EXPEDIÇÃO ]]</f>
        <v>0</v>
      </c>
      <c r="AY3742" s="28" t="str">
        <f>Tabela1[[#This Row],[PEDIDO]]&amp;Tabela1[[#This Row],[PRODUTO]]</f>
        <v/>
      </c>
      <c r="AZ3742" s="44">
        <f>IF(AF3742="",0,IF(ISTEXT(AF3742),H3742*VALUE(SUBSTITUTE(AF3742,"%",""))/100,H3742*AF3742))-Tabela1[[#This Row],[PRONTO ACABADO2]]</f>
        <v>0</v>
      </c>
      <c r="BA3742" s="44">
        <f>IF(AG3742="",0,IF(ISTEXT(AG3742),H3742*VALUE(SUBSTITUTE(AG3742,"%",""))/100,H3742*AG3742))-Tabela1[[#This Row],[PESO EXPEDIDO2]]</f>
        <v>0</v>
      </c>
      <c r="BB3742" s="44">
        <f t="shared" si="495"/>
        <v>0</v>
      </c>
      <c r="BC3742" s="44">
        <f t="shared" si="496"/>
        <v>0</v>
      </c>
      <c r="BD3742" s="165"/>
    </row>
    <row r="3743" spans="1:56" ht="15.75" hidden="1" customHeight="1" x14ac:dyDescent="0.25">
      <c r="A3743" s="6"/>
      <c r="B3743" s="22"/>
      <c r="C3743" s="7"/>
      <c r="D3743" s="46"/>
      <c r="E3743" s="7"/>
      <c r="F3743" s="7"/>
      <c r="G3743" s="24"/>
      <c r="H3743" s="41">
        <f>Tabela1[[#This Row],[PESO UNI]]*Tabela1[[#This Row],[QTE]]</f>
        <v>0</v>
      </c>
      <c r="I3743" s="7"/>
      <c r="J3743" s="8"/>
      <c r="K3743" s="8"/>
      <c r="L3743" s="9"/>
      <c r="M3743" s="10"/>
      <c r="N3743" s="11"/>
      <c r="O3743" s="12"/>
      <c r="P3743" s="13"/>
      <c r="Q3743" s="14">
        <f>Tabela1[[#This Row],[QTDE/ Fabricação]]-Tabela1[[#This Row],[QTE]]</f>
        <v>0</v>
      </c>
      <c r="R3743" s="19">
        <f t="shared" si="491"/>
        <v>0</v>
      </c>
      <c r="S3743" s="19">
        <f t="shared" si="490"/>
        <v>0</v>
      </c>
      <c r="T3743" s="20">
        <f t="shared" si="492"/>
        <v>0</v>
      </c>
      <c r="U3743" s="17">
        <f>IFERROR(SUMIF('LISTA DE EMBARQUE'!B:B,MICRO!E:E,'LISTA DE EMBARQUE'!G:G),"")</f>
        <v>0</v>
      </c>
      <c r="V3743" s="12" t="str">
        <f>IFERROR(VLOOKUP(Tabela1[[#This Row],[COD.MDE]],'LISTA DE EMBARQUE'!B:L,11,0),"")</f>
        <v/>
      </c>
      <c r="W3743" s="13" t="str">
        <f>IFERROR(COUNTIF(#REF!,Tabela1[[#This Row],[Colunas5]]),"")</f>
        <v/>
      </c>
      <c r="X3743" s="14">
        <f>Tabela1[[#This Row],[QIANTIDADE EXPEDIDA]]*Tabela1[[#This Row],[PESO UNI]]</f>
        <v>0</v>
      </c>
      <c r="Y3743" s="14">
        <f t="shared" si="493"/>
        <v>0</v>
      </c>
      <c r="Z3743" s="21">
        <f>Tabela1[[#This Row],[PESO TOTAL]]-Tabela1[[#This Row],[Peso Expedido]]</f>
        <v>0</v>
      </c>
      <c r="AA3743" s="18"/>
      <c r="AB3743" s="15"/>
      <c r="AC3743" s="15"/>
      <c r="AD3743" s="15"/>
      <c r="AE3743" s="15"/>
      <c r="AF3743" s="15"/>
      <c r="AG3743" s="15"/>
      <c r="AH3743" s="15"/>
      <c r="AI3743" s="40" t="str">
        <f t="shared" si="497"/>
        <v>ok</v>
      </c>
      <c r="AJ3743" s="5"/>
      <c r="AK3743" t="str">
        <f>Tabela1[[#This Row],[Coluna1]]&amp;Tabela1[[#This Row],[PEDIDO]]</f>
        <v/>
      </c>
      <c r="AL3743"/>
      <c r="AM3743"/>
      <c r="AN3743"/>
      <c r="AO3743" t="str">
        <f t="shared" si="494"/>
        <v>/</v>
      </c>
      <c r="AP3743" t="str">
        <f>Tabela1[[#This Row],[TAG]]&amp;Tabela1[[#This Row],[PEDIDO]]&amp;Tabela1[[#This Row],[PRODUTO]]</f>
        <v/>
      </c>
      <c r="AQ3743" s="23" t="str">
        <f>Tabela1[[#This Row],[PRODUTO]]&amp;Tabela1[[#This Row],[TAG]]</f>
        <v/>
      </c>
      <c r="AR3743" s="27">
        <f>Tabela1[[#This Row],[PESO TOTAL]]*Tabela1[[#This Row],[MATÉRIA PRIMA]]</f>
        <v>0</v>
      </c>
      <c r="AS3743" s="28">
        <f>Tabela1[[#This Row],[PESO TOTAL]]*Tabela1[[#This Row],[PREPARAÇÃO ]]</f>
        <v>0</v>
      </c>
      <c r="AT3743" s="28">
        <f>Tabela1[[#This Row],[PESO TOTAL]]*Tabela1[[#This Row],[CALDEIRARIA]]</f>
        <v>0</v>
      </c>
      <c r="AU3743" s="28">
        <f>Tabela1[[#This Row],[PESO TOTAL]]*Tabela1[[#This Row],[SOLDA]]</f>
        <v>0</v>
      </c>
      <c r="AV3743" s="28">
        <f>Tabela1[[#This Row],[PESO TOTAL]]*Tabela1[[#This Row],[ACABAMENTO]]</f>
        <v>0</v>
      </c>
      <c r="AW3743" s="28">
        <f>Tabela1[[#This Row],[PESO TOTAL]]*Tabela1[[#This Row],[PRONTO ACABADO]]</f>
        <v>0</v>
      </c>
      <c r="AX3743" s="29">
        <f>Tabela1[[#This Row],[PESO TOTAL]]*Tabela1[[#This Row],[EXPEDIÇÃO ]]</f>
        <v>0</v>
      </c>
      <c r="AY3743" s="28" t="str">
        <f>Tabela1[[#This Row],[PEDIDO]]&amp;Tabela1[[#This Row],[PRODUTO]]</f>
        <v/>
      </c>
      <c r="AZ3743" s="44">
        <f>IF(AF3743="",0,IF(ISTEXT(AF3743),H3743*VALUE(SUBSTITUTE(AF3743,"%",""))/100,H3743*AF3743))-Tabela1[[#This Row],[PRONTO ACABADO2]]</f>
        <v>0</v>
      </c>
      <c r="BA3743" s="44">
        <f>IF(AG3743="",0,IF(ISTEXT(AG3743),H3743*VALUE(SUBSTITUTE(AG3743,"%",""))/100,H3743*AG3743))-Tabela1[[#This Row],[PESO EXPEDIDO2]]</f>
        <v>0</v>
      </c>
      <c r="BB3743" s="44">
        <f t="shared" si="495"/>
        <v>0</v>
      </c>
      <c r="BC3743" s="44">
        <f t="shared" si="496"/>
        <v>0</v>
      </c>
      <c r="BD3743" s="165"/>
    </row>
    <row r="3744" spans="1:56" ht="15.75" hidden="1" customHeight="1" x14ac:dyDescent="0.25">
      <c r="A3744" s="6"/>
      <c r="B3744" s="22"/>
      <c r="C3744" s="7"/>
      <c r="D3744" s="46"/>
      <c r="E3744" s="7"/>
      <c r="F3744" s="7"/>
      <c r="G3744" s="24"/>
      <c r="H3744" s="41">
        <f>Tabela1[[#This Row],[PESO UNI]]*Tabela1[[#This Row],[QTE]]</f>
        <v>0</v>
      </c>
      <c r="I3744" s="7"/>
      <c r="J3744" s="8"/>
      <c r="K3744" s="8"/>
      <c r="L3744" s="9"/>
      <c r="M3744" s="10"/>
      <c r="N3744" s="11"/>
      <c r="O3744" s="12"/>
      <c r="P3744" s="13"/>
      <c r="Q3744" s="14">
        <f>Tabela1[[#This Row],[QTDE/ Fabricação]]-Tabela1[[#This Row],[QTE]]</f>
        <v>0</v>
      </c>
      <c r="R3744" s="19">
        <f t="shared" si="491"/>
        <v>0</v>
      </c>
      <c r="S3744" s="19">
        <f t="shared" si="490"/>
        <v>0</v>
      </c>
      <c r="T3744" s="20">
        <f t="shared" si="492"/>
        <v>0</v>
      </c>
      <c r="U3744" s="17">
        <f>IFERROR(SUMIF('LISTA DE EMBARQUE'!B:B,MICRO!E:E,'LISTA DE EMBARQUE'!G:G),"")</f>
        <v>0</v>
      </c>
      <c r="V3744" s="12" t="str">
        <f>IFERROR(VLOOKUP(Tabela1[[#This Row],[COD.MDE]],'LISTA DE EMBARQUE'!B:L,11,0),"")</f>
        <v/>
      </c>
      <c r="W3744" s="13" t="str">
        <f>IFERROR(COUNTIF(#REF!,Tabela1[[#This Row],[Colunas5]]),"")</f>
        <v/>
      </c>
      <c r="X3744" s="14">
        <f>Tabela1[[#This Row],[QIANTIDADE EXPEDIDA]]*Tabela1[[#This Row],[PESO UNI]]</f>
        <v>0</v>
      </c>
      <c r="Y3744" s="14">
        <f t="shared" si="493"/>
        <v>0</v>
      </c>
      <c r="Z3744" s="21">
        <f>Tabela1[[#This Row],[PESO TOTAL]]-Tabela1[[#This Row],[Peso Expedido]]</f>
        <v>0</v>
      </c>
      <c r="AA3744" s="18"/>
      <c r="AB3744" s="15"/>
      <c r="AC3744" s="15"/>
      <c r="AD3744" s="15"/>
      <c r="AE3744" s="15"/>
      <c r="AF3744" s="15"/>
      <c r="AG3744" s="15"/>
      <c r="AH3744" s="15"/>
      <c r="AI3744" s="40" t="str">
        <f t="shared" si="497"/>
        <v>ok</v>
      </c>
      <c r="AJ3744" s="5"/>
      <c r="AK3744" t="str">
        <f>Tabela1[[#This Row],[Coluna1]]&amp;Tabela1[[#This Row],[PEDIDO]]</f>
        <v/>
      </c>
      <c r="AL3744"/>
      <c r="AM3744"/>
      <c r="AN3744"/>
      <c r="AO3744" t="str">
        <f t="shared" si="494"/>
        <v>/</v>
      </c>
      <c r="AP3744" t="str">
        <f>Tabela1[[#This Row],[TAG]]&amp;Tabela1[[#This Row],[PEDIDO]]&amp;Tabela1[[#This Row],[PRODUTO]]</f>
        <v/>
      </c>
      <c r="AQ3744" s="23" t="str">
        <f>Tabela1[[#This Row],[PRODUTO]]&amp;Tabela1[[#This Row],[TAG]]</f>
        <v/>
      </c>
      <c r="AR3744" s="27">
        <f>Tabela1[[#This Row],[PESO TOTAL]]*Tabela1[[#This Row],[MATÉRIA PRIMA]]</f>
        <v>0</v>
      </c>
      <c r="AS3744" s="28">
        <f>Tabela1[[#This Row],[PESO TOTAL]]*Tabela1[[#This Row],[PREPARAÇÃO ]]</f>
        <v>0</v>
      </c>
      <c r="AT3744" s="28">
        <f>Tabela1[[#This Row],[PESO TOTAL]]*Tabela1[[#This Row],[CALDEIRARIA]]</f>
        <v>0</v>
      </c>
      <c r="AU3744" s="28">
        <f>Tabela1[[#This Row],[PESO TOTAL]]*Tabela1[[#This Row],[SOLDA]]</f>
        <v>0</v>
      </c>
      <c r="AV3744" s="28">
        <f>Tabela1[[#This Row],[PESO TOTAL]]*Tabela1[[#This Row],[ACABAMENTO]]</f>
        <v>0</v>
      </c>
      <c r="AW3744" s="28">
        <f>Tabela1[[#This Row],[PESO TOTAL]]*Tabela1[[#This Row],[PRONTO ACABADO]]</f>
        <v>0</v>
      </c>
      <c r="AX3744" s="29">
        <f>Tabela1[[#This Row],[PESO TOTAL]]*Tabela1[[#This Row],[EXPEDIÇÃO ]]</f>
        <v>0</v>
      </c>
      <c r="AY3744" s="28" t="str">
        <f>Tabela1[[#This Row],[PEDIDO]]&amp;Tabela1[[#This Row],[PRODUTO]]</f>
        <v/>
      </c>
      <c r="AZ3744" s="44">
        <f>IF(AF3744="",0,IF(ISTEXT(AF3744),H3744*VALUE(SUBSTITUTE(AF3744,"%",""))/100,H3744*AF3744))-Tabela1[[#This Row],[PRONTO ACABADO2]]</f>
        <v>0</v>
      </c>
      <c r="BA3744" s="44">
        <f>IF(AG3744="",0,IF(ISTEXT(AG3744),H3744*VALUE(SUBSTITUTE(AG3744,"%",""))/100,H3744*AG3744))-Tabela1[[#This Row],[PESO EXPEDIDO2]]</f>
        <v>0</v>
      </c>
      <c r="BB3744" s="44">
        <f t="shared" si="495"/>
        <v>0</v>
      </c>
      <c r="BC3744" s="44">
        <f t="shared" si="496"/>
        <v>0</v>
      </c>
      <c r="BD3744" s="165"/>
    </row>
    <row r="3745" spans="1:56" ht="15.75" hidden="1" customHeight="1" x14ac:dyDescent="0.25">
      <c r="A3745" s="6"/>
      <c r="B3745" s="22"/>
      <c r="C3745" s="7"/>
      <c r="D3745" s="46"/>
      <c r="E3745" s="7"/>
      <c r="F3745" s="7"/>
      <c r="G3745" s="24"/>
      <c r="H3745" s="41">
        <f>Tabela1[[#This Row],[PESO UNI]]*Tabela1[[#This Row],[QTE]]</f>
        <v>0</v>
      </c>
      <c r="I3745" s="7"/>
      <c r="J3745" s="8"/>
      <c r="K3745" s="8"/>
      <c r="L3745" s="9"/>
      <c r="M3745" s="10"/>
      <c r="N3745" s="11"/>
      <c r="O3745" s="12"/>
      <c r="P3745" s="13"/>
      <c r="Q3745" s="14">
        <f>Tabela1[[#This Row],[QTDE/ Fabricação]]-Tabela1[[#This Row],[QTE]]</f>
        <v>0</v>
      </c>
      <c r="R3745" s="19">
        <f t="shared" si="491"/>
        <v>0</v>
      </c>
      <c r="S3745" s="19">
        <f t="shared" si="490"/>
        <v>0</v>
      </c>
      <c r="T3745" s="20">
        <f t="shared" si="492"/>
        <v>0</v>
      </c>
      <c r="U3745" s="17">
        <f>IFERROR(SUMIF('LISTA DE EMBARQUE'!B:B,MICRO!E:E,'LISTA DE EMBARQUE'!G:G),"")</f>
        <v>0</v>
      </c>
      <c r="V3745" s="12" t="str">
        <f>IFERROR(VLOOKUP(Tabela1[[#This Row],[COD.MDE]],'LISTA DE EMBARQUE'!B:L,11,0),"")</f>
        <v/>
      </c>
      <c r="W3745" s="13" t="str">
        <f>IFERROR(COUNTIF(#REF!,Tabela1[[#This Row],[Colunas5]]),"")</f>
        <v/>
      </c>
      <c r="X3745" s="14">
        <f>Tabela1[[#This Row],[QIANTIDADE EXPEDIDA]]*Tabela1[[#This Row],[PESO UNI]]</f>
        <v>0</v>
      </c>
      <c r="Y3745" s="14">
        <f t="shared" si="493"/>
        <v>0</v>
      </c>
      <c r="Z3745" s="21">
        <f>Tabela1[[#This Row],[PESO TOTAL]]-Tabela1[[#This Row],[Peso Expedido]]</f>
        <v>0</v>
      </c>
      <c r="AA3745" s="18"/>
      <c r="AB3745" s="15"/>
      <c r="AC3745" s="15"/>
      <c r="AD3745" s="15"/>
      <c r="AE3745" s="15"/>
      <c r="AF3745" s="15"/>
      <c r="AG3745" s="15"/>
      <c r="AH3745" s="15"/>
      <c r="AI3745" s="40" t="str">
        <f t="shared" si="497"/>
        <v>ok</v>
      </c>
      <c r="AJ3745" s="5"/>
      <c r="AK3745" t="str">
        <f>Tabela1[[#This Row],[Coluna1]]&amp;Tabela1[[#This Row],[PEDIDO]]</f>
        <v/>
      </c>
      <c r="AL3745"/>
      <c r="AM3745"/>
      <c r="AN3745"/>
      <c r="AO3745" t="str">
        <f t="shared" si="494"/>
        <v>/</v>
      </c>
      <c r="AP3745" t="str">
        <f>Tabela1[[#This Row],[TAG]]&amp;Tabela1[[#This Row],[PEDIDO]]&amp;Tabela1[[#This Row],[PRODUTO]]</f>
        <v/>
      </c>
      <c r="AQ3745" s="23" t="str">
        <f>Tabela1[[#This Row],[PRODUTO]]&amp;Tabela1[[#This Row],[TAG]]</f>
        <v/>
      </c>
      <c r="AR3745" s="27">
        <f>Tabela1[[#This Row],[PESO TOTAL]]*Tabela1[[#This Row],[MATÉRIA PRIMA]]</f>
        <v>0</v>
      </c>
      <c r="AS3745" s="28">
        <f>Tabela1[[#This Row],[PESO TOTAL]]*Tabela1[[#This Row],[PREPARAÇÃO ]]</f>
        <v>0</v>
      </c>
      <c r="AT3745" s="28">
        <f>Tabela1[[#This Row],[PESO TOTAL]]*Tabela1[[#This Row],[CALDEIRARIA]]</f>
        <v>0</v>
      </c>
      <c r="AU3745" s="28">
        <f>Tabela1[[#This Row],[PESO TOTAL]]*Tabela1[[#This Row],[SOLDA]]</f>
        <v>0</v>
      </c>
      <c r="AV3745" s="28">
        <f>Tabela1[[#This Row],[PESO TOTAL]]*Tabela1[[#This Row],[ACABAMENTO]]</f>
        <v>0</v>
      </c>
      <c r="AW3745" s="28">
        <f>Tabela1[[#This Row],[PESO TOTAL]]*Tabela1[[#This Row],[PRONTO ACABADO]]</f>
        <v>0</v>
      </c>
      <c r="AX3745" s="29">
        <f>Tabela1[[#This Row],[PESO TOTAL]]*Tabela1[[#This Row],[EXPEDIÇÃO ]]</f>
        <v>0</v>
      </c>
      <c r="AY3745" s="28" t="str">
        <f>Tabela1[[#This Row],[PEDIDO]]&amp;Tabela1[[#This Row],[PRODUTO]]</f>
        <v/>
      </c>
      <c r="AZ3745" s="44">
        <f>IF(AF3745="",0,IF(ISTEXT(AF3745),H3745*VALUE(SUBSTITUTE(AF3745,"%",""))/100,H3745*AF3745))-Tabela1[[#This Row],[PRONTO ACABADO2]]</f>
        <v>0</v>
      </c>
      <c r="BA3745" s="44">
        <f>IF(AG3745="",0,IF(ISTEXT(AG3745),H3745*VALUE(SUBSTITUTE(AG3745,"%",""))/100,H3745*AG3745))-Tabela1[[#This Row],[PESO EXPEDIDO2]]</f>
        <v>0</v>
      </c>
      <c r="BB3745" s="44">
        <f t="shared" si="495"/>
        <v>0</v>
      </c>
      <c r="BC3745" s="44">
        <f t="shared" si="496"/>
        <v>0</v>
      </c>
      <c r="BD3745" s="165"/>
    </row>
    <row r="3746" spans="1:56" ht="15.75" hidden="1" customHeight="1" x14ac:dyDescent="0.25">
      <c r="A3746" s="6"/>
      <c r="B3746" s="22"/>
      <c r="C3746" s="7"/>
      <c r="D3746" s="46"/>
      <c r="E3746" s="7"/>
      <c r="F3746" s="7"/>
      <c r="G3746" s="24"/>
      <c r="H3746" s="41">
        <f>Tabela1[[#This Row],[PESO UNI]]*Tabela1[[#This Row],[QTE]]</f>
        <v>0</v>
      </c>
      <c r="I3746" s="7"/>
      <c r="J3746" s="8"/>
      <c r="K3746" s="8"/>
      <c r="L3746" s="9"/>
      <c r="M3746" s="10"/>
      <c r="N3746" s="11"/>
      <c r="O3746" s="12"/>
      <c r="P3746" s="13"/>
      <c r="Q3746" s="14">
        <f>Tabela1[[#This Row],[QTDE/ Fabricação]]-Tabela1[[#This Row],[QTE]]</f>
        <v>0</v>
      </c>
      <c r="R3746" s="19">
        <f t="shared" si="491"/>
        <v>0</v>
      </c>
      <c r="S3746" s="19">
        <f t="shared" si="490"/>
        <v>0</v>
      </c>
      <c r="T3746" s="20">
        <f t="shared" si="492"/>
        <v>0</v>
      </c>
      <c r="U3746" s="17">
        <f>IFERROR(SUMIF('LISTA DE EMBARQUE'!B:B,MICRO!E:E,'LISTA DE EMBARQUE'!G:G),"")</f>
        <v>0</v>
      </c>
      <c r="V3746" s="12" t="str">
        <f>IFERROR(VLOOKUP(Tabela1[[#This Row],[COD.MDE]],'LISTA DE EMBARQUE'!B:L,11,0),"")</f>
        <v/>
      </c>
      <c r="W3746" s="13" t="str">
        <f>IFERROR(COUNTIF(#REF!,Tabela1[[#This Row],[Colunas5]]),"")</f>
        <v/>
      </c>
      <c r="X3746" s="14">
        <f>Tabela1[[#This Row],[QIANTIDADE EXPEDIDA]]*Tabela1[[#This Row],[PESO UNI]]</f>
        <v>0</v>
      </c>
      <c r="Y3746" s="14">
        <f t="shared" si="493"/>
        <v>0</v>
      </c>
      <c r="Z3746" s="21">
        <f>Tabela1[[#This Row],[PESO TOTAL]]-Tabela1[[#This Row],[Peso Expedido]]</f>
        <v>0</v>
      </c>
      <c r="AA3746" s="18"/>
      <c r="AB3746" s="15"/>
      <c r="AC3746" s="15"/>
      <c r="AD3746" s="15"/>
      <c r="AE3746" s="15"/>
      <c r="AF3746" s="15"/>
      <c r="AG3746" s="15"/>
      <c r="AH3746" s="15"/>
      <c r="AI3746" s="40" t="str">
        <f t="shared" si="497"/>
        <v>ok</v>
      </c>
      <c r="AJ3746" s="5"/>
      <c r="AK3746" t="str">
        <f>Tabela1[[#This Row],[Coluna1]]&amp;Tabela1[[#This Row],[PEDIDO]]</f>
        <v/>
      </c>
      <c r="AL3746"/>
      <c r="AM3746"/>
      <c r="AN3746"/>
      <c r="AO3746" t="str">
        <f t="shared" si="494"/>
        <v>/</v>
      </c>
      <c r="AP3746" t="str">
        <f>Tabela1[[#This Row],[TAG]]&amp;Tabela1[[#This Row],[PEDIDO]]&amp;Tabela1[[#This Row],[PRODUTO]]</f>
        <v/>
      </c>
      <c r="AQ3746" s="23" t="str">
        <f>Tabela1[[#This Row],[PRODUTO]]&amp;Tabela1[[#This Row],[TAG]]</f>
        <v/>
      </c>
      <c r="AR3746" s="27">
        <f>Tabela1[[#This Row],[PESO TOTAL]]*Tabela1[[#This Row],[MATÉRIA PRIMA]]</f>
        <v>0</v>
      </c>
      <c r="AS3746" s="28">
        <f>Tabela1[[#This Row],[PESO TOTAL]]*Tabela1[[#This Row],[PREPARAÇÃO ]]</f>
        <v>0</v>
      </c>
      <c r="AT3746" s="28">
        <f>Tabela1[[#This Row],[PESO TOTAL]]*Tabela1[[#This Row],[CALDEIRARIA]]</f>
        <v>0</v>
      </c>
      <c r="AU3746" s="28">
        <f>Tabela1[[#This Row],[PESO TOTAL]]*Tabela1[[#This Row],[SOLDA]]</f>
        <v>0</v>
      </c>
      <c r="AV3746" s="28">
        <f>Tabela1[[#This Row],[PESO TOTAL]]*Tabela1[[#This Row],[ACABAMENTO]]</f>
        <v>0</v>
      </c>
      <c r="AW3746" s="28">
        <f>Tabela1[[#This Row],[PESO TOTAL]]*Tabela1[[#This Row],[PRONTO ACABADO]]</f>
        <v>0</v>
      </c>
      <c r="AX3746" s="29">
        <f>Tabela1[[#This Row],[PESO TOTAL]]*Tabela1[[#This Row],[EXPEDIÇÃO ]]</f>
        <v>0</v>
      </c>
      <c r="AY3746" s="28" t="str">
        <f>Tabela1[[#This Row],[PEDIDO]]&amp;Tabela1[[#This Row],[PRODUTO]]</f>
        <v/>
      </c>
      <c r="AZ3746" s="44">
        <f>IF(AF3746="",0,IF(ISTEXT(AF3746),H3746*VALUE(SUBSTITUTE(AF3746,"%",""))/100,H3746*AF3746))-Tabela1[[#This Row],[PRONTO ACABADO2]]</f>
        <v>0</v>
      </c>
      <c r="BA3746" s="44">
        <f>IF(AG3746="",0,IF(ISTEXT(AG3746),H3746*VALUE(SUBSTITUTE(AG3746,"%",""))/100,H3746*AG3746))-Tabela1[[#This Row],[PESO EXPEDIDO2]]</f>
        <v>0</v>
      </c>
      <c r="BB3746" s="44">
        <f t="shared" si="495"/>
        <v>0</v>
      </c>
      <c r="BC3746" s="44">
        <f t="shared" si="496"/>
        <v>0</v>
      </c>
      <c r="BD3746" s="165"/>
    </row>
    <row r="3747" spans="1:56" ht="15.75" hidden="1" customHeight="1" x14ac:dyDescent="0.25">
      <c r="A3747" s="6"/>
      <c r="B3747" s="22"/>
      <c r="C3747" s="7"/>
      <c r="D3747" s="46"/>
      <c r="E3747" s="7"/>
      <c r="F3747" s="7"/>
      <c r="G3747" s="24"/>
      <c r="H3747" s="41">
        <f>Tabela1[[#This Row],[PESO UNI]]*Tabela1[[#This Row],[QTE]]</f>
        <v>0</v>
      </c>
      <c r="I3747" s="7"/>
      <c r="J3747" s="8"/>
      <c r="K3747" s="8"/>
      <c r="L3747" s="9"/>
      <c r="M3747" s="10"/>
      <c r="N3747" s="11"/>
      <c r="O3747" s="12"/>
      <c r="P3747" s="13"/>
      <c r="Q3747" s="14">
        <f>Tabela1[[#This Row],[QTDE/ Fabricação]]-Tabela1[[#This Row],[QTE]]</f>
        <v>0</v>
      </c>
      <c r="R3747" s="19">
        <f t="shared" si="491"/>
        <v>0</v>
      </c>
      <c r="S3747" s="19">
        <f t="shared" si="490"/>
        <v>0</v>
      </c>
      <c r="T3747" s="20">
        <f t="shared" si="492"/>
        <v>0</v>
      </c>
      <c r="U3747" s="17">
        <f>IFERROR(SUMIF('LISTA DE EMBARQUE'!B:B,MICRO!E:E,'LISTA DE EMBARQUE'!G:G),"")</f>
        <v>0</v>
      </c>
      <c r="V3747" s="12" t="str">
        <f>IFERROR(VLOOKUP(Tabela1[[#This Row],[COD.MDE]],'LISTA DE EMBARQUE'!B:L,11,0),"")</f>
        <v/>
      </c>
      <c r="W3747" s="13" t="str">
        <f>IFERROR(COUNTIF(#REF!,Tabela1[[#This Row],[Colunas5]]),"")</f>
        <v/>
      </c>
      <c r="X3747" s="14">
        <f>Tabela1[[#This Row],[QIANTIDADE EXPEDIDA]]*Tabela1[[#This Row],[PESO UNI]]</f>
        <v>0</v>
      </c>
      <c r="Y3747" s="14">
        <f t="shared" si="493"/>
        <v>0</v>
      </c>
      <c r="Z3747" s="21">
        <f>Tabela1[[#This Row],[PESO TOTAL]]-Tabela1[[#This Row],[Peso Expedido]]</f>
        <v>0</v>
      </c>
      <c r="AA3747" s="18"/>
      <c r="AB3747" s="15"/>
      <c r="AC3747" s="15"/>
      <c r="AD3747" s="15"/>
      <c r="AE3747" s="15"/>
      <c r="AF3747" s="15"/>
      <c r="AG3747" s="15"/>
      <c r="AH3747" s="15"/>
      <c r="AI3747" s="40" t="str">
        <f t="shared" si="497"/>
        <v>ok</v>
      </c>
      <c r="AJ3747" s="5"/>
      <c r="AK3747" t="str">
        <f>Tabela1[[#This Row],[Coluna1]]&amp;Tabela1[[#This Row],[PEDIDO]]</f>
        <v/>
      </c>
      <c r="AL3747"/>
      <c r="AM3747"/>
      <c r="AN3747"/>
      <c r="AO3747" t="str">
        <f t="shared" si="494"/>
        <v>/</v>
      </c>
      <c r="AP3747" t="str">
        <f>Tabela1[[#This Row],[TAG]]&amp;Tabela1[[#This Row],[PEDIDO]]&amp;Tabela1[[#This Row],[PRODUTO]]</f>
        <v/>
      </c>
      <c r="AQ3747" s="23" t="str">
        <f>Tabela1[[#This Row],[PRODUTO]]&amp;Tabela1[[#This Row],[TAG]]</f>
        <v/>
      </c>
      <c r="AR3747" s="27">
        <f>Tabela1[[#This Row],[PESO TOTAL]]*Tabela1[[#This Row],[MATÉRIA PRIMA]]</f>
        <v>0</v>
      </c>
      <c r="AS3747" s="28">
        <f>Tabela1[[#This Row],[PESO TOTAL]]*Tabela1[[#This Row],[PREPARAÇÃO ]]</f>
        <v>0</v>
      </c>
      <c r="AT3747" s="28">
        <f>Tabela1[[#This Row],[PESO TOTAL]]*Tabela1[[#This Row],[CALDEIRARIA]]</f>
        <v>0</v>
      </c>
      <c r="AU3747" s="28">
        <f>Tabela1[[#This Row],[PESO TOTAL]]*Tabela1[[#This Row],[SOLDA]]</f>
        <v>0</v>
      </c>
      <c r="AV3747" s="28">
        <f>Tabela1[[#This Row],[PESO TOTAL]]*Tabela1[[#This Row],[ACABAMENTO]]</f>
        <v>0</v>
      </c>
      <c r="AW3747" s="28">
        <f>Tabela1[[#This Row],[PESO TOTAL]]*Tabela1[[#This Row],[PRONTO ACABADO]]</f>
        <v>0</v>
      </c>
      <c r="AX3747" s="29">
        <f>Tabela1[[#This Row],[PESO TOTAL]]*Tabela1[[#This Row],[EXPEDIÇÃO ]]</f>
        <v>0</v>
      </c>
      <c r="AY3747" s="28" t="str">
        <f>Tabela1[[#This Row],[PEDIDO]]&amp;Tabela1[[#This Row],[PRODUTO]]</f>
        <v/>
      </c>
      <c r="AZ3747" s="44">
        <f>IF(AF3747="",0,IF(ISTEXT(AF3747),H3747*VALUE(SUBSTITUTE(AF3747,"%",""))/100,H3747*AF3747))-Tabela1[[#This Row],[PRONTO ACABADO2]]</f>
        <v>0</v>
      </c>
      <c r="BA3747" s="44">
        <f>IF(AG3747="",0,IF(ISTEXT(AG3747),H3747*VALUE(SUBSTITUTE(AG3747,"%",""))/100,H3747*AG3747))-Tabela1[[#This Row],[PESO EXPEDIDO2]]</f>
        <v>0</v>
      </c>
      <c r="BB3747" s="44">
        <f t="shared" si="495"/>
        <v>0</v>
      </c>
      <c r="BC3747" s="44">
        <f t="shared" si="496"/>
        <v>0</v>
      </c>
      <c r="BD3747" s="165"/>
    </row>
    <row r="3748" spans="1:56" ht="15.75" hidden="1" customHeight="1" x14ac:dyDescent="0.25">
      <c r="A3748" s="6"/>
      <c r="B3748" s="22"/>
      <c r="C3748" s="7"/>
      <c r="D3748" s="46"/>
      <c r="E3748" s="7"/>
      <c r="F3748" s="7"/>
      <c r="G3748" s="24"/>
      <c r="H3748" s="41">
        <f>Tabela1[[#This Row],[PESO UNI]]*Tabela1[[#This Row],[QTE]]</f>
        <v>0</v>
      </c>
      <c r="I3748" s="7"/>
      <c r="J3748" s="8"/>
      <c r="K3748" s="8"/>
      <c r="L3748" s="9"/>
      <c r="M3748" s="10"/>
      <c r="N3748" s="11"/>
      <c r="O3748" s="12"/>
      <c r="P3748" s="13"/>
      <c r="Q3748" s="14">
        <f>Tabela1[[#This Row],[QTDE/ Fabricação]]-Tabela1[[#This Row],[QTE]]</f>
        <v>0</v>
      </c>
      <c r="R3748" s="19">
        <f t="shared" si="491"/>
        <v>0</v>
      </c>
      <c r="S3748" s="19">
        <f t="shared" si="490"/>
        <v>0</v>
      </c>
      <c r="T3748" s="20">
        <f t="shared" si="492"/>
        <v>0</v>
      </c>
      <c r="U3748" s="17">
        <f>IFERROR(SUMIF('LISTA DE EMBARQUE'!B:B,MICRO!E:E,'LISTA DE EMBARQUE'!G:G),"")</f>
        <v>0</v>
      </c>
      <c r="V3748" s="12" t="str">
        <f>IFERROR(VLOOKUP(Tabela1[[#This Row],[COD.MDE]],'LISTA DE EMBARQUE'!B:L,11,0),"")</f>
        <v/>
      </c>
      <c r="W3748" s="13" t="str">
        <f>IFERROR(COUNTIF(#REF!,Tabela1[[#This Row],[Colunas5]]),"")</f>
        <v/>
      </c>
      <c r="X3748" s="14">
        <f>Tabela1[[#This Row],[QIANTIDADE EXPEDIDA]]*Tabela1[[#This Row],[PESO UNI]]</f>
        <v>0</v>
      </c>
      <c r="Y3748" s="14">
        <f t="shared" si="493"/>
        <v>0</v>
      </c>
      <c r="Z3748" s="21">
        <f>Tabela1[[#This Row],[PESO TOTAL]]-Tabela1[[#This Row],[Peso Expedido]]</f>
        <v>0</v>
      </c>
      <c r="AA3748" s="18"/>
      <c r="AB3748" s="15"/>
      <c r="AC3748" s="15"/>
      <c r="AD3748" s="15"/>
      <c r="AE3748" s="15"/>
      <c r="AF3748" s="15"/>
      <c r="AG3748" s="15"/>
      <c r="AH3748" s="15"/>
      <c r="AI3748" s="40" t="str">
        <f t="shared" si="497"/>
        <v>ok</v>
      </c>
      <c r="AJ3748" s="5"/>
      <c r="AK3748" t="str">
        <f>Tabela1[[#This Row],[Coluna1]]&amp;Tabela1[[#This Row],[PEDIDO]]</f>
        <v/>
      </c>
      <c r="AL3748"/>
      <c r="AM3748"/>
      <c r="AN3748"/>
      <c r="AO3748" t="str">
        <f t="shared" si="494"/>
        <v>/</v>
      </c>
      <c r="AP3748" t="str">
        <f>Tabela1[[#This Row],[TAG]]&amp;Tabela1[[#This Row],[PEDIDO]]&amp;Tabela1[[#This Row],[PRODUTO]]</f>
        <v/>
      </c>
      <c r="AQ3748" s="23" t="str">
        <f>Tabela1[[#This Row],[PRODUTO]]&amp;Tabela1[[#This Row],[TAG]]</f>
        <v/>
      </c>
      <c r="AR3748" s="27">
        <f>Tabela1[[#This Row],[PESO TOTAL]]*Tabela1[[#This Row],[MATÉRIA PRIMA]]</f>
        <v>0</v>
      </c>
      <c r="AS3748" s="28">
        <f>Tabela1[[#This Row],[PESO TOTAL]]*Tabela1[[#This Row],[PREPARAÇÃO ]]</f>
        <v>0</v>
      </c>
      <c r="AT3748" s="28">
        <f>Tabela1[[#This Row],[PESO TOTAL]]*Tabela1[[#This Row],[CALDEIRARIA]]</f>
        <v>0</v>
      </c>
      <c r="AU3748" s="28">
        <f>Tabela1[[#This Row],[PESO TOTAL]]*Tabela1[[#This Row],[SOLDA]]</f>
        <v>0</v>
      </c>
      <c r="AV3748" s="28">
        <f>Tabela1[[#This Row],[PESO TOTAL]]*Tabela1[[#This Row],[ACABAMENTO]]</f>
        <v>0</v>
      </c>
      <c r="AW3748" s="28">
        <f>Tabela1[[#This Row],[PESO TOTAL]]*Tabela1[[#This Row],[PRONTO ACABADO]]</f>
        <v>0</v>
      </c>
      <c r="AX3748" s="29">
        <f>Tabela1[[#This Row],[PESO TOTAL]]*Tabela1[[#This Row],[EXPEDIÇÃO ]]</f>
        <v>0</v>
      </c>
      <c r="AY3748" s="28" t="str">
        <f>Tabela1[[#This Row],[PEDIDO]]&amp;Tabela1[[#This Row],[PRODUTO]]</f>
        <v/>
      </c>
      <c r="AZ3748" s="44">
        <f>IF(AF3748="",0,IF(ISTEXT(AF3748),H3748*VALUE(SUBSTITUTE(AF3748,"%",""))/100,H3748*AF3748))-Tabela1[[#This Row],[PRONTO ACABADO2]]</f>
        <v>0</v>
      </c>
      <c r="BA3748" s="44">
        <f>IF(AG3748="",0,IF(ISTEXT(AG3748),H3748*VALUE(SUBSTITUTE(AG3748,"%",""))/100,H3748*AG3748))-Tabela1[[#This Row],[PESO EXPEDIDO2]]</f>
        <v>0</v>
      </c>
      <c r="BB3748" s="44">
        <f t="shared" si="495"/>
        <v>0</v>
      </c>
      <c r="BC3748" s="44">
        <f t="shared" si="496"/>
        <v>0</v>
      </c>
      <c r="BD3748" s="165"/>
    </row>
    <row r="3749" spans="1:56" ht="15.75" hidden="1" customHeight="1" x14ac:dyDescent="0.25">
      <c r="A3749" s="6"/>
      <c r="B3749" s="22"/>
      <c r="C3749" s="7"/>
      <c r="D3749" s="46"/>
      <c r="E3749" s="7"/>
      <c r="F3749" s="7"/>
      <c r="G3749" s="24"/>
      <c r="H3749" s="41">
        <f>Tabela1[[#This Row],[PESO UNI]]*Tabela1[[#This Row],[QTE]]</f>
        <v>0</v>
      </c>
      <c r="I3749" s="7"/>
      <c r="J3749" s="8"/>
      <c r="K3749" s="8"/>
      <c r="L3749" s="9"/>
      <c r="M3749" s="10"/>
      <c r="N3749" s="11"/>
      <c r="O3749" s="12"/>
      <c r="P3749" s="13"/>
      <c r="Q3749" s="14">
        <f>Tabela1[[#This Row],[QTDE/ Fabricação]]-Tabela1[[#This Row],[QTE]]</f>
        <v>0</v>
      </c>
      <c r="R3749" s="19">
        <f t="shared" si="491"/>
        <v>0</v>
      </c>
      <c r="S3749" s="19">
        <f t="shared" si="490"/>
        <v>0</v>
      </c>
      <c r="T3749" s="20">
        <f t="shared" si="492"/>
        <v>0</v>
      </c>
      <c r="U3749" s="17">
        <f>IFERROR(SUMIF('LISTA DE EMBARQUE'!B:B,MICRO!E:E,'LISTA DE EMBARQUE'!G:G),"")</f>
        <v>0</v>
      </c>
      <c r="V3749" s="12" t="str">
        <f>IFERROR(VLOOKUP(Tabela1[[#This Row],[COD.MDE]],'LISTA DE EMBARQUE'!B:L,11,0),"")</f>
        <v/>
      </c>
      <c r="W3749" s="13" t="str">
        <f>IFERROR(COUNTIF(#REF!,Tabela1[[#This Row],[Colunas5]]),"")</f>
        <v/>
      </c>
      <c r="X3749" s="14">
        <f>Tabela1[[#This Row],[QIANTIDADE EXPEDIDA]]*Tabela1[[#This Row],[PESO UNI]]</f>
        <v>0</v>
      </c>
      <c r="Y3749" s="14">
        <f t="shared" si="493"/>
        <v>0</v>
      </c>
      <c r="Z3749" s="21">
        <f>Tabela1[[#This Row],[PESO TOTAL]]-Tabela1[[#This Row],[Peso Expedido]]</f>
        <v>0</v>
      </c>
      <c r="AA3749" s="18"/>
      <c r="AB3749" s="15"/>
      <c r="AC3749" s="15"/>
      <c r="AD3749" s="15"/>
      <c r="AE3749" s="15"/>
      <c r="AF3749" s="15"/>
      <c r="AG3749" s="15"/>
      <c r="AH3749" s="15"/>
      <c r="AI3749" s="40" t="str">
        <f t="shared" si="497"/>
        <v>ok</v>
      </c>
      <c r="AJ3749" s="5"/>
      <c r="AK3749" t="str">
        <f>Tabela1[[#This Row],[Coluna1]]&amp;Tabela1[[#This Row],[PEDIDO]]</f>
        <v/>
      </c>
      <c r="AL3749"/>
      <c r="AM3749"/>
      <c r="AN3749"/>
      <c r="AO3749" t="str">
        <f t="shared" si="494"/>
        <v>/</v>
      </c>
      <c r="AP3749" t="str">
        <f>Tabela1[[#This Row],[TAG]]&amp;Tabela1[[#This Row],[PEDIDO]]&amp;Tabela1[[#This Row],[PRODUTO]]</f>
        <v/>
      </c>
      <c r="AQ3749" s="23" t="str">
        <f>Tabela1[[#This Row],[PRODUTO]]&amp;Tabela1[[#This Row],[TAG]]</f>
        <v/>
      </c>
      <c r="AR3749" s="27">
        <f>Tabela1[[#This Row],[PESO TOTAL]]*Tabela1[[#This Row],[MATÉRIA PRIMA]]</f>
        <v>0</v>
      </c>
      <c r="AS3749" s="28">
        <f>Tabela1[[#This Row],[PESO TOTAL]]*Tabela1[[#This Row],[PREPARAÇÃO ]]</f>
        <v>0</v>
      </c>
      <c r="AT3749" s="28">
        <f>Tabela1[[#This Row],[PESO TOTAL]]*Tabela1[[#This Row],[CALDEIRARIA]]</f>
        <v>0</v>
      </c>
      <c r="AU3749" s="28">
        <f>Tabela1[[#This Row],[PESO TOTAL]]*Tabela1[[#This Row],[SOLDA]]</f>
        <v>0</v>
      </c>
      <c r="AV3749" s="28">
        <f>Tabela1[[#This Row],[PESO TOTAL]]*Tabela1[[#This Row],[ACABAMENTO]]</f>
        <v>0</v>
      </c>
      <c r="AW3749" s="28">
        <f>Tabela1[[#This Row],[PESO TOTAL]]*Tabela1[[#This Row],[PRONTO ACABADO]]</f>
        <v>0</v>
      </c>
      <c r="AX3749" s="29">
        <f>Tabela1[[#This Row],[PESO TOTAL]]*Tabela1[[#This Row],[EXPEDIÇÃO ]]</f>
        <v>0</v>
      </c>
      <c r="AY3749" s="28" t="str">
        <f>Tabela1[[#This Row],[PEDIDO]]&amp;Tabela1[[#This Row],[PRODUTO]]</f>
        <v/>
      </c>
      <c r="AZ3749" s="44">
        <f>IF(AF3749="",0,IF(ISTEXT(AF3749),H3749*VALUE(SUBSTITUTE(AF3749,"%",""))/100,H3749*AF3749))-Tabela1[[#This Row],[PRONTO ACABADO2]]</f>
        <v>0</v>
      </c>
      <c r="BA3749" s="44">
        <f>IF(AG3749="",0,IF(ISTEXT(AG3749),H3749*VALUE(SUBSTITUTE(AG3749,"%",""))/100,H3749*AG3749))-Tabela1[[#This Row],[PESO EXPEDIDO2]]</f>
        <v>0</v>
      </c>
      <c r="BB3749" s="44">
        <f t="shared" si="495"/>
        <v>0</v>
      </c>
      <c r="BC3749" s="44">
        <f t="shared" si="496"/>
        <v>0</v>
      </c>
      <c r="BD3749" s="165"/>
    </row>
    <row r="3750" spans="1:56" ht="15.75" hidden="1" customHeight="1" x14ac:dyDescent="0.25">
      <c r="A3750" s="6"/>
      <c r="B3750" s="22"/>
      <c r="C3750" s="7"/>
      <c r="D3750" s="46"/>
      <c r="E3750" s="7"/>
      <c r="F3750" s="7"/>
      <c r="G3750" s="24"/>
      <c r="H3750" s="41">
        <f>Tabela1[[#This Row],[PESO UNI]]*Tabela1[[#This Row],[QTE]]</f>
        <v>0</v>
      </c>
      <c r="I3750" s="7"/>
      <c r="J3750" s="8"/>
      <c r="K3750" s="8"/>
      <c r="L3750" s="9"/>
      <c r="M3750" s="10"/>
      <c r="N3750" s="11"/>
      <c r="O3750" s="12"/>
      <c r="P3750" s="13"/>
      <c r="Q3750" s="14">
        <f>Tabela1[[#This Row],[QTDE/ Fabricação]]-Tabela1[[#This Row],[QTE]]</f>
        <v>0</v>
      </c>
      <c r="R3750" s="19">
        <f t="shared" si="491"/>
        <v>0</v>
      </c>
      <c r="S3750" s="19">
        <f t="shared" si="490"/>
        <v>0</v>
      </c>
      <c r="T3750" s="20">
        <f t="shared" si="492"/>
        <v>0</v>
      </c>
      <c r="U3750" s="17">
        <f>IFERROR(SUMIF('LISTA DE EMBARQUE'!B:B,MICRO!E:E,'LISTA DE EMBARQUE'!G:G),"")</f>
        <v>0</v>
      </c>
      <c r="V3750" s="12" t="str">
        <f>IFERROR(VLOOKUP(Tabela1[[#This Row],[COD.MDE]],'LISTA DE EMBARQUE'!B:L,11,0),"")</f>
        <v/>
      </c>
      <c r="W3750" s="13" t="str">
        <f>IFERROR(COUNTIF(#REF!,Tabela1[[#This Row],[Colunas5]]),"")</f>
        <v/>
      </c>
      <c r="X3750" s="14">
        <f>Tabela1[[#This Row],[QIANTIDADE EXPEDIDA]]*Tabela1[[#This Row],[PESO UNI]]</f>
        <v>0</v>
      </c>
      <c r="Y3750" s="14">
        <f t="shared" si="493"/>
        <v>0</v>
      </c>
      <c r="Z3750" s="21">
        <f>Tabela1[[#This Row],[PESO TOTAL]]-Tabela1[[#This Row],[Peso Expedido]]</f>
        <v>0</v>
      </c>
      <c r="AA3750" s="18"/>
      <c r="AB3750" s="15"/>
      <c r="AC3750" s="15"/>
      <c r="AD3750" s="15"/>
      <c r="AE3750" s="15"/>
      <c r="AF3750" s="15"/>
      <c r="AG3750" s="15"/>
      <c r="AH3750" s="15"/>
      <c r="AI3750" s="40" t="str">
        <f t="shared" si="497"/>
        <v>ok</v>
      </c>
      <c r="AJ3750" s="5"/>
      <c r="AK3750" t="str">
        <f>Tabela1[[#This Row],[Coluna1]]&amp;Tabela1[[#This Row],[PEDIDO]]</f>
        <v/>
      </c>
      <c r="AL3750"/>
      <c r="AM3750"/>
      <c r="AN3750"/>
      <c r="AO3750" t="str">
        <f t="shared" si="494"/>
        <v>/</v>
      </c>
      <c r="AP3750" t="str">
        <f>Tabela1[[#This Row],[TAG]]&amp;Tabela1[[#This Row],[PEDIDO]]&amp;Tabela1[[#This Row],[PRODUTO]]</f>
        <v/>
      </c>
      <c r="AQ3750" s="23" t="str">
        <f>Tabela1[[#This Row],[PRODUTO]]&amp;Tabela1[[#This Row],[TAG]]</f>
        <v/>
      </c>
      <c r="AR3750" s="27">
        <f>Tabela1[[#This Row],[PESO TOTAL]]*Tabela1[[#This Row],[MATÉRIA PRIMA]]</f>
        <v>0</v>
      </c>
      <c r="AS3750" s="28">
        <f>Tabela1[[#This Row],[PESO TOTAL]]*Tabela1[[#This Row],[PREPARAÇÃO ]]</f>
        <v>0</v>
      </c>
      <c r="AT3750" s="28">
        <f>Tabela1[[#This Row],[PESO TOTAL]]*Tabela1[[#This Row],[CALDEIRARIA]]</f>
        <v>0</v>
      </c>
      <c r="AU3750" s="28">
        <f>Tabela1[[#This Row],[PESO TOTAL]]*Tabela1[[#This Row],[SOLDA]]</f>
        <v>0</v>
      </c>
      <c r="AV3750" s="28">
        <f>Tabela1[[#This Row],[PESO TOTAL]]*Tabela1[[#This Row],[ACABAMENTO]]</f>
        <v>0</v>
      </c>
      <c r="AW3750" s="28">
        <f>Tabela1[[#This Row],[PESO TOTAL]]*Tabela1[[#This Row],[PRONTO ACABADO]]</f>
        <v>0</v>
      </c>
      <c r="AX3750" s="29">
        <f>Tabela1[[#This Row],[PESO TOTAL]]*Tabela1[[#This Row],[EXPEDIÇÃO ]]</f>
        <v>0</v>
      </c>
      <c r="AY3750" s="28" t="str">
        <f>Tabela1[[#This Row],[PEDIDO]]&amp;Tabela1[[#This Row],[PRODUTO]]</f>
        <v/>
      </c>
      <c r="AZ3750" s="44">
        <f>IF(AF3750="",0,IF(ISTEXT(AF3750),H3750*VALUE(SUBSTITUTE(AF3750,"%",""))/100,H3750*AF3750))-Tabela1[[#This Row],[PRONTO ACABADO2]]</f>
        <v>0</v>
      </c>
      <c r="BA3750" s="44">
        <f>IF(AG3750="",0,IF(ISTEXT(AG3750),H3750*VALUE(SUBSTITUTE(AG3750,"%",""))/100,H3750*AG3750))-Tabela1[[#This Row],[PESO EXPEDIDO2]]</f>
        <v>0</v>
      </c>
      <c r="BB3750" s="44">
        <f t="shared" si="495"/>
        <v>0</v>
      </c>
      <c r="BC3750" s="44">
        <f t="shared" si="496"/>
        <v>0</v>
      </c>
      <c r="BD3750" s="165"/>
    </row>
    <row r="3751" spans="1:56" ht="15.75" hidden="1" customHeight="1" x14ac:dyDescent="0.25">
      <c r="A3751" s="6"/>
      <c r="B3751" s="22"/>
      <c r="C3751" s="7"/>
      <c r="D3751" s="46"/>
      <c r="E3751" s="7"/>
      <c r="F3751" s="7"/>
      <c r="G3751" s="24"/>
      <c r="H3751" s="41">
        <f>Tabela1[[#This Row],[PESO UNI]]*Tabela1[[#This Row],[QTE]]</f>
        <v>0</v>
      </c>
      <c r="I3751" s="7"/>
      <c r="J3751" s="8"/>
      <c r="K3751" s="8"/>
      <c r="L3751" s="9"/>
      <c r="M3751" s="10"/>
      <c r="N3751" s="11"/>
      <c r="O3751" s="12"/>
      <c r="P3751" s="13"/>
      <c r="Q3751" s="14">
        <f>Tabela1[[#This Row],[QTDE/ Fabricação]]-Tabela1[[#This Row],[QTE]]</f>
        <v>0</v>
      </c>
      <c r="R3751" s="19">
        <f t="shared" si="491"/>
        <v>0</v>
      </c>
      <c r="S3751" s="19">
        <f t="shared" si="490"/>
        <v>0</v>
      </c>
      <c r="T3751" s="20">
        <f t="shared" si="492"/>
        <v>0</v>
      </c>
      <c r="U3751" s="17">
        <f>IFERROR(SUMIF('LISTA DE EMBARQUE'!B:B,MICRO!E:E,'LISTA DE EMBARQUE'!G:G),"")</f>
        <v>0</v>
      </c>
      <c r="V3751" s="12" t="str">
        <f>IFERROR(VLOOKUP(Tabela1[[#This Row],[COD.MDE]],'LISTA DE EMBARQUE'!B:L,11,0),"")</f>
        <v/>
      </c>
      <c r="W3751" s="13" t="str">
        <f>IFERROR(COUNTIF(#REF!,Tabela1[[#This Row],[Colunas5]]),"")</f>
        <v/>
      </c>
      <c r="X3751" s="14">
        <f>Tabela1[[#This Row],[QIANTIDADE EXPEDIDA]]*Tabela1[[#This Row],[PESO UNI]]</f>
        <v>0</v>
      </c>
      <c r="Y3751" s="14">
        <f t="shared" si="493"/>
        <v>0</v>
      </c>
      <c r="Z3751" s="21">
        <f>Tabela1[[#This Row],[PESO TOTAL]]-Tabela1[[#This Row],[Peso Expedido]]</f>
        <v>0</v>
      </c>
      <c r="AA3751" s="18"/>
      <c r="AB3751" s="15"/>
      <c r="AC3751" s="15"/>
      <c r="AD3751" s="15"/>
      <c r="AE3751" s="15"/>
      <c r="AF3751" s="15"/>
      <c r="AG3751" s="15"/>
      <c r="AH3751" s="15"/>
      <c r="AI3751" s="40" t="str">
        <f t="shared" si="497"/>
        <v>ok</v>
      </c>
      <c r="AJ3751" s="5"/>
      <c r="AK3751" t="str">
        <f>Tabela1[[#This Row],[Coluna1]]&amp;Tabela1[[#This Row],[PEDIDO]]</f>
        <v/>
      </c>
      <c r="AL3751"/>
      <c r="AM3751"/>
      <c r="AN3751"/>
      <c r="AO3751" t="str">
        <f t="shared" si="494"/>
        <v>/</v>
      </c>
      <c r="AP3751" t="str">
        <f>Tabela1[[#This Row],[TAG]]&amp;Tabela1[[#This Row],[PEDIDO]]&amp;Tabela1[[#This Row],[PRODUTO]]</f>
        <v/>
      </c>
      <c r="AQ3751" s="23" t="str">
        <f>Tabela1[[#This Row],[PRODUTO]]&amp;Tabela1[[#This Row],[TAG]]</f>
        <v/>
      </c>
      <c r="AR3751" s="27">
        <f>Tabela1[[#This Row],[PESO TOTAL]]*Tabela1[[#This Row],[MATÉRIA PRIMA]]</f>
        <v>0</v>
      </c>
      <c r="AS3751" s="28">
        <f>Tabela1[[#This Row],[PESO TOTAL]]*Tabela1[[#This Row],[PREPARAÇÃO ]]</f>
        <v>0</v>
      </c>
      <c r="AT3751" s="28">
        <f>Tabela1[[#This Row],[PESO TOTAL]]*Tabela1[[#This Row],[CALDEIRARIA]]</f>
        <v>0</v>
      </c>
      <c r="AU3751" s="28">
        <f>Tabela1[[#This Row],[PESO TOTAL]]*Tabela1[[#This Row],[SOLDA]]</f>
        <v>0</v>
      </c>
      <c r="AV3751" s="28">
        <f>Tabela1[[#This Row],[PESO TOTAL]]*Tabela1[[#This Row],[ACABAMENTO]]</f>
        <v>0</v>
      </c>
      <c r="AW3751" s="28">
        <f>Tabela1[[#This Row],[PESO TOTAL]]*Tabela1[[#This Row],[PRONTO ACABADO]]</f>
        <v>0</v>
      </c>
      <c r="AX3751" s="29">
        <f>Tabela1[[#This Row],[PESO TOTAL]]*Tabela1[[#This Row],[EXPEDIÇÃO ]]</f>
        <v>0</v>
      </c>
      <c r="AY3751" s="28" t="str">
        <f>Tabela1[[#This Row],[PEDIDO]]&amp;Tabela1[[#This Row],[PRODUTO]]</f>
        <v/>
      </c>
      <c r="AZ3751" s="44">
        <f>IF(AF3751="",0,IF(ISTEXT(AF3751),H3751*VALUE(SUBSTITUTE(AF3751,"%",""))/100,H3751*AF3751))-Tabela1[[#This Row],[PRONTO ACABADO2]]</f>
        <v>0</v>
      </c>
      <c r="BA3751" s="44">
        <f>IF(AG3751="",0,IF(ISTEXT(AG3751),H3751*VALUE(SUBSTITUTE(AG3751,"%",""))/100,H3751*AG3751))-Tabela1[[#This Row],[PESO EXPEDIDO2]]</f>
        <v>0</v>
      </c>
      <c r="BB3751" s="44">
        <f t="shared" si="495"/>
        <v>0</v>
      </c>
      <c r="BC3751" s="44">
        <f t="shared" si="496"/>
        <v>0</v>
      </c>
      <c r="BD3751" s="165"/>
    </row>
    <row r="3752" spans="1:56" ht="15.75" hidden="1" customHeight="1" x14ac:dyDescent="0.25">
      <c r="A3752" s="6"/>
      <c r="B3752" s="22"/>
      <c r="C3752" s="7"/>
      <c r="D3752" s="46"/>
      <c r="E3752" s="7"/>
      <c r="F3752" s="7"/>
      <c r="G3752" s="24"/>
      <c r="H3752" s="41">
        <f>Tabela1[[#This Row],[PESO UNI]]*Tabela1[[#This Row],[QTE]]</f>
        <v>0</v>
      </c>
      <c r="I3752" s="7"/>
      <c r="J3752" s="8"/>
      <c r="K3752" s="8"/>
      <c r="L3752" s="9"/>
      <c r="M3752" s="10"/>
      <c r="N3752" s="11"/>
      <c r="O3752" s="12"/>
      <c r="P3752" s="13"/>
      <c r="Q3752" s="14">
        <f>Tabela1[[#This Row],[QTDE/ Fabricação]]-Tabela1[[#This Row],[QTE]]</f>
        <v>0</v>
      </c>
      <c r="R3752" s="19">
        <f t="shared" si="491"/>
        <v>0</v>
      </c>
      <c r="S3752" s="19">
        <f t="shared" si="490"/>
        <v>0</v>
      </c>
      <c r="T3752" s="20">
        <f t="shared" si="492"/>
        <v>0</v>
      </c>
      <c r="U3752" s="17">
        <f>IFERROR(SUMIF('LISTA DE EMBARQUE'!B:B,MICRO!E:E,'LISTA DE EMBARQUE'!G:G),"")</f>
        <v>0</v>
      </c>
      <c r="V3752" s="12" t="str">
        <f>IFERROR(VLOOKUP(Tabela1[[#This Row],[COD.MDE]],'LISTA DE EMBARQUE'!B:L,11,0),"")</f>
        <v/>
      </c>
      <c r="W3752" s="13" t="str">
        <f>IFERROR(COUNTIF(#REF!,Tabela1[[#This Row],[Colunas5]]),"")</f>
        <v/>
      </c>
      <c r="X3752" s="14">
        <f>Tabela1[[#This Row],[QIANTIDADE EXPEDIDA]]*Tabela1[[#This Row],[PESO UNI]]</f>
        <v>0</v>
      </c>
      <c r="Y3752" s="14">
        <f t="shared" si="493"/>
        <v>0</v>
      </c>
      <c r="Z3752" s="21">
        <f>Tabela1[[#This Row],[PESO TOTAL]]-Tabela1[[#This Row],[Peso Expedido]]</f>
        <v>0</v>
      </c>
      <c r="AA3752" s="18"/>
      <c r="AB3752" s="15"/>
      <c r="AC3752" s="15"/>
      <c r="AD3752" s="15"/>
      <c r="AE3752" s="15"/>
      <c r="AF3752" s="15"/>
      <c r="AG3752" s="15"/>
      <c r="AH3752" s="15"/>
      <c r="AI3752" s="40" t="str">
        <f t="shared" si="497"/>
        <v>ok</v>
      </c>
      <c r="AJ3752" s="5"/>
      <c r="AK3752" t="str">
        <f>Tabela1[[#This Row],[Coluna1]]&amp;Tabela1[[#This Row],[PEDIDO]]</f>
        <v/>
      </c>
      <c r="AL3752"/>
      <c r="AM3752"/>
      <c r="AN3752"/>
      <c r="AO3752" t="str">
        <f t="shared" si="494"/>
        <v>/</v>
      </c>
      <c r="AP3752" t="str">
        <f>Tabela1[[#This Row],[TAG]]&amp;Tabela1[[#This Row],[PEDIDO]]&amp;Tabela1[[#This Row],[PRODUTO]]</f>
        <v/>
      </c>
      <c r="AQ3752" s="23" t="str">
        <f>Tabela1[[#This Row],[PRODUTO]]&amp;Tabela1[[#This Row],[TAG]]</f>
        <v/>
      </c>
      <c r="AR3752" s="27">
        <f>Tabela1[[#This Row],[PESO TOTAL]]*Tabela1[[#This Row],[MATÉRIA PRIMA]]</f>
        <v>0</v>
      </c>
      <c r="AS3752" s="28">
        <f>Tabela1[[#This Row],[PESO TOTAL]]*Tabela1[[#This Row],[PREPARAÇÃO ]]</f>
        <v>0</v>
      </c>
      <c r="AT3752" s="28">
        <f>Tabela1[[#This Row],[PESO TOTAL]]*Tabela1[[#This Row],[CALDEIRARIA]]</f>
        <v>0</v>
      </c>
      <c r="AU3752" s="28">
        <f>Tabela1[[#This Row],[PESO TOTAL]]*Tabela1[[#This Row],[SOLDA]]</f>
        <v>0</v>
      </c>
      <c r="AV3752" s="28">
        <f>Tabela1[[#This Row],[PESO TOTAL]]*Tabela1[[#This Row],[ACABAMENTO]]</f>
        <v>0</v>
      </c>
      <c r="AW3752" s="28">
        <f>Tabela1[[#This Row],[PESO TOTAL]]*Tabela1[[#This Row],[PRONTO ACABADO]]</f>
        <v>0</v>
      </c>
      <c r="AX3752" s="29">
        <f>Tabela1[[#This Row],[PESO TOTAL]]*Tabela1[[#This Row],[EXPEDIÇÃO ]]</f>
        <v>0</v>
      </c>
      <c r="AY3752" s="28" t="str">
        <f>Tabela1[[#This Row],[PEDIDO]]&amp;Tabela1[[#This Row],[PRODUTO]]</f>
        <v/>
      </c>
      <c r="AZ3752" s="44">
        <f>IF(AF3752="",0,IF(ISTEXT(AF3752),H3752*VALUE(SUBSTITUTE(AF3752,"%",""))/100,H3752*AF3752))-Tabela1[[#This Row],[PRONTO ACABADO2]]</f>
        <v>0</v>
      </c>
      <c r="BA3752" s="44">
        <f>IF(AG3752="",0,IF(ISTEXT(AG3752),H3752*VALUE(SUBSTITUTE(AG3752,"%",""))/100,H3752*AG3752))-Tabela1[[#This Row],[PESO EXPEDIDO2]]</f>
        <v>0</v>
      </c>
      <c r="BB3752" s="44">
        <f t="shared" si="495"/>
        <v>0</v>
      </c>
      <c r="BC3752" s="44">
        <f t="shared" si="496"/>
        <v>0</v>
      </c>
      <c r="BD3752" s="165"/>
    </row>
    <row r="3753" spans="1:56" ht="15.75" hidden="1" customHeight="1" x14ac:dyDescent="0.25">
      <c r="A3753" s="6"/>
      <c r="B3753" s="22"/>
      <c r="C3753" s="7"/>
      <c r="D3753" s="46"/>
      <c r="E3753" s="7"/>
      <c r="F3753" s="7"/>
      <c r="G3753" s="24"/>
      <c r="H3753" s="41">
        <f>Tabela1[[#This Row],[PESO UNI]]*Tabela1[[#This Row],[QTE]]</f>
        <v>0</v>
      </c>
      <c r="I3753" s="7"/>
      <c r="J3753" s="8"/>
      <c r="K3753" s="8"/>
      <c r="L3753" s="9"/>
      <c r="M3753" s="10"/>
      <c r="N3753" s="11"/>
      <c r="O3753" s="12"/>
      <c r="P3753" s="13"/>
      <c r="Q3753" s="14">
        <f>Tabela1[[#This Row],[QTDE/ Fabricação]]-Tabela1[[#This Row],[QTE]]</f>
        <v>0</v>
      </c>
      <c r="R3753" s="19">
        <f t="shared" si="491"/>
        <v>0</v>
      </c>
      <c r="S3753" s="19">
        <f t="shared" si="490"/>
        <v>0</v>
      </c>
      <c r="T3753" s="20">
        <f t="shared" si="492"/>
        <v>0</v>
      </c>
      <c r="U3753" s="17">
        <f>IFERROR(SUMIF('LISTA DE EMBARQUE'!B:B,MICRO!E:E,'LISTA DE EMBARQUE'!G:G),"")</f>
        <v>0</v>
      </c>
      <c r="V3753" s="12" t="str">
        <f>IFERROR(VLOOKUP(Tabela1[[#This Row],[COD.MDE]],'LISTA DE EMBARQUE'!B:L,11,0),"")</f>
        <v/>
      </c>
      <c r="W3753" s="13" t="str">
        <f>IFERROR(COUNTIF(#REF!,Tabela1[[#This Row],[Colunas5]]),"")</f>
        <v/>
      </c>
      <c r="X3753" s="14">
        <f>Tabela1[[#This Row],[QIANTIDADE EXPEDIDA]]*Tabela1[[#This Row],[PESO UNI]]</f>
        <v>0</v>
      </c>
      <c r="Y3753" s="14">
        <f t="shared" si="493"/>
        <v>0</v>
      </c>
      <c r="Z3753" s="21">
        <f>Tabela1[[#This Row],[PESO TOTAL]]-Tabela1[[#This Row],[Peso Expedido]]</f>
        <v>0</v>
      </c>
      <c r="AA3753" s="18"/>
      <c r="AB3753" s="15"/>
      <c r="AC3753" s="15"/>
      <c r="AD3753" s="15"/>
      <c r="AE3753" s="15"/>
      <c r="AF3753" s="15"/>
      <c r="AG3753" s="15"/>
      <c r="AH3753" s="15"/>
      <c r="AI3753" s="40" t="str">
        <f t="shared" si="497"/>
        <v>ok</v>
      </c>
      <c r="AJ3753" s="5"/>
      <c r="AK3753" t="str">
        <f>Tabela1[[#This Row],[Coluna1]]&amp;Tabela1[[#This Row],[PEDIDO]]</f>
        <v/>
      </c>
      <c r="AL3753"/>
      <c r="AM3753"/>
      <c r="AN3753"/>
      <c r="AO3753" t="str">
        <f t="shared" si="494"/>
        <v>/</v>
      </c>
      <c r="AP3753" t="str">
        <f>Tabela1[[#This Row],[TAG]]&amp;Tabela1[[#This Row],[PEDIDO]]&amp;Tabela1[[#This Row],[PRODUTO]]</f>
        <v/>
      </c>
      <c r="AQ3753" s="23" t="str">
        <f>Tabela1[[#This Row],[PRODUTO]]&amp;Tabela1[[#This Row],[TAG]]</f>
        <v/>
      </c>
      <c r="AR3753" s="27">
        <f>Tabela1[[#This Row],[PESO TOTAL]]*Tabela1[[#This Row],[MATÉRIA PRIMA]]</f>
        <v>0</v>
      </c>
      <c r="AS3753" s="28">
        <f>Tabela1[[#This Row],[PESO TOTAL]]*Tabela1[[#This Row],[PREPARAÇÃO ]]</f>
        <v>0</v>
      </c>
      <c r="AT3753" s="28">
        <f>Tabela1[[#This Row],[PESO TOTAL]]*Tabela1[[#This Row],[CALDEIRARIA]]</f>
        <v>0</v>
      </c>
      <c r="AU3753" s="28">
        <f>Tabela1[[#This Row],[PESO TOTAL]]*Tabela1[[#This Row],[SOLDA]]</f>
        <v>0</v>
      </c>
      <c r="AV3753" s="28">
        <f>Tabela1[[#This Row],[PESO TOTAL]]*Tabela1[[#This Row],[ACABAMENTO]]</f>
        <v>0</v>
      </c>
      <c r="AW3753" s="28">
        <f>Tabela1[[#This Row],[PESO TOTAL]]*Tabela1[[#This Row],[PRONTO ACABADO]]</f>
        <v>0</v>
      </c>
      <c r="AX3753" s="29">
        <f>Tabela1[[#This Row],[PESO TOTAL]]*Tabela1[[#This Row],[EXPEDIÇÃO ]]</f>
        <v>0</v>
      </c>
      <c r="AY3753" s="28" t="str">
        <f>Tabela1[[#This Row],[PEDIDO]]&amp;Tabela1[[#This Row],[PRODUTO]]</f>
        <v/>
      </c>
      <c r="AZ3753" s="44">
        <f>IF(AF3753="",0,IF(ISTEXT(AF3753),H3753*VALUE(SUBSTITUTE(AF3753,"%",""))/100,H3753*AF3753))-Tabela1[[#This Row],[PRONTO ACABADO2]]</f>
        <v>0</v>
      </c>
      <c r="BA3753" s="44">
        <f>IF(AG3753="",0,IF(ISTEXT(AG3753),H3753*VALUE(SUBSTITUTE(AG3753,"%",""))/100,H3753*AG3753))-Tabela1[[#This Row],[PESO EXPEDIDO2]]</f>
        <v>0</v>
      </c>
      <c r="BB3753" s="44">
        <f t="shared" si="495"/>
        <v>0</v>
      </c>
      <c r="BC3753" s="44">
        <f t="shared" si="496"/>
        <v>0</v>
      </c>
      <c r="BD3753" s="165"/>
    </row>
    <row r="3754" spans="1:56" ht="15.75" hidden="1" customHeight="1" x14ac:dyDescent="0.25">
      <c r="A3754" s="6"/>
      <c r="B3754" s="22"/>
      <c r="C3754" s="7"/>
      <c r="D3754" s="46"/>
      <c r="E3754" s="7"/>
      <c r="F3754" s="7"/>
      <c r="G3754" s="24"/>
      <c r="H3754" s="41">
        <f>Tabela1[[#This Row],[PESO UNI]]*Tabela1[[#This Row],[QTE]]</f>
        <v>0</v>
      </c>
      <c r="I3754" s="7"/>
      <c r="J3754" s="8"/>
      <c r="K3754" s="8"/>
      <c r="L3754" s="9"/>
      <c r="M3754" s="10"/>
      <c r="N3754" s="11"/>
      <c r="O3754" s="12"/>
      <c r="P3754" s="13"/>
      <c r="Q3754" s="14">
        <f>Tabela1[[#This Row],[QTDE/ Fabricação]]-Tabela1[[#This Row],[QTE]]</f>
        <v>0</v>
      </c>
      <c r="R3754" s="19">
        <f t="shared" si="491"/>
        <v>0</v>
      </c>
      <c r="S3754" s="19">
        <f t="shared" si="490"/>
        <v>0</v>
      </c>
      <c r="T3754" s="20">
        <f t="shared" si="492"/>
        <v>0</v>
      </c>
      <c r="U3754" s="17">
        <f>IFERROR(SUMIF('LISTA DE EMBARQUE'!B:B,MICRO!E:E,'LISTA DE EMBARQUE'!G:G),"")</f>
        <v>0</v>
      </c>
      <c r="V3754" s="12" t="str">
        <f>IFERROR(VLOOKUP(Tabela1[[#This Row],[COD.MDE]],'LISTA DE EMBARQUE'!B:L,11,0),"")</f>
        <v/>
      </c>
      <c r="W3754" s="13" t="str">
        <f>IFERROR(COUNTIF(#REF!,Tabela1[[#This Row],[Colunas5]]),"")</f>
        <v/>
      </c>
      <c r="X3754" s="14">
        <f>Tabela1[[#This Row],[QIANTIDADE EXPEDIDA]]*Tabela1[[#This Row],[PESO UNI]]</f>
        <v>0</v>
      </c>
      <c r="Y3754" s="14">
        <f t="shared" si="493"/>
        <v>0</v>
      </c>
      <c r="Z3754" s="21">
        <f>Tabela1[[#This Row],[PESO TOTAL]]-Tabela1[[#This Row],[Peso Expedido]]</f>
        <v>0</v>
      </c>
      <c r="AA3754" s="18"/>
      <c r="AB3754" s="15"/>
      <c r="AC3754" s="15"/>
      <c r="AD3754" s="15"/>
      <c r="AE3754" s="15"/>
      <c r="AF3754" s="15"/>
      <c r="AG3754" s="15"/>
      <c r="AH3754" s="15"/>
      <c r="AI3754" s="40" t="str">
        <f t="shared" si="497"/>
        <v>ok</v>
      </c>
      <c r="AJ3754" s="5"/>
      <c r="AK3754" t="str">
        <f>Tabela1[[#This Row],[Coluna1]]&amp;Tabela1[[#This Row],[PEDIDO]]</f>
        <v/>
      </c>
      <c r="AL3754"/>
      <c r="AM3754"/>
      <c r="AN3754"/>
      <c r="AO3754" t="str">
        <f t="shared" si="494"/>
        <v>/</v>
      </c>
      <c r="AP3754" t="str">
        <f>Tabela1[[#This Row],[TAG]]&amp;Tabela1[[#This Row],[PEDIDO]]&amp;Tabela1[[#This Row],[PRODUTO]]</f>
        <v/>
      </c>
      <c r="AQ3754" s="23" t="str">
        <f>Tabela1[[#This Row],[PRODUTO]]&amp;Tabela1[[#This Row],[TAG]]</f>
        <v/>
      </c>
      <c r="AR3754" s="27">
        <f>Tabela1[[#This Row],[PESO TOTAL]]*Tabela1[[#This Row],[MATÉRIA PRIMA]]</f>
        <v>0</v>
      </c>
      <c r="AS3754" s="28">
        <f>Tabela1[[#This Row],[PESO TOTAL]]*Tabela1[[#This Row],[PREPARAÇÃO ]]</f>
        <v>0</v>
      </c>
      <c r="AT3754" s="28">
        <f>Tabela1[[#This Row],[PESO TOTAL]]*Tabela1[[#This Row],[CALDEIRARIA]]</f>
        <v>0</v>
      </c>
      <c r="AU3754" s="28">
        <f>Tabela1[[#This Row],[PESO TOTAL]]*Tabela1[[#This Row],[SOLDA]]</f>
        <v>0</v>
      </c>
      <c r="AV3754" s="28">
        <f>Tabela1[[#This Row],[PESO TOTAL]]*Tabela1[[#This Row],[ACABAMENTO]]</f>
        <v>0</v>
      </c>
      <c r="AW3754" s="28">
        <f>Tabela1[[#This Row],[PESO TOTAL]]*Tabela1[[#This Row],[PRONTO ACABADO]]</f>
        <v>0</v>
      </c>
      <c r="AX3754" s="29">
        <f>Tabela1[[#This Row],[PESO TOTAL]]*Tabela1[[#This Row],[EXPEDIÇÃO ]]</f>
        <v>0</v>
      </c>
      <c r="AY3754" s="28" t="str">
        <f>Tabela1[[#This Row],[PEDIDO]]&amp;Tabela1[[#This Row],[PRODUTO]]</f>
        <v/>
      </c>
      <c r="AZ3754" s="44">
        <f>IF(AF3754="",0,IF(ISTEXT(AF3754),H3754*VALUE(SUBSTITUTE(AF3754,"%",""))/100,H3754*AF3754))-Tabela1[[#This Row],[PRONTO ACABADO2]]</f>
        <v>0</v>
      </c>
      <c r="BA3754" s="44">
        <f>IF(AG3754="",0,IF(ISTEXT(AG3754),H3754*VALUE(SUBSTITUTE(AG3754,"%",""))/100,H3754*AG3754))-Tabela1[[#This Row],[PESO EXPEDIDO2]]</f>
        <v>0</v>
      </c>
      <c r="BB3754" s="44">
        <f t="shared" si="495"/>
        <v>0</v>
      </c>
      <c r="BC3754" s="44">
        <f t="shared" si="496"/>
        <v>0</v>
      </c>
      <c r="BD3754" s="165"/>
    </row>
    <row r="3755" spans="1:56" ht="15.75" hidden="1" customHeight="1" x14ac:dyDescent="0.25">
      <c r="A3755" s="6"/>
      <c r="B3755" s="22"/>
      <c r="C3755" s="7"/>
      <c r="D3755" s="46"/>
      <c r="E3755" s="7"/>
      <c r="F3755" s="7"/>
      <c r="G3755" s="24"/>
      <c r="H3755" s="41">
        <f>Tabela1[[#This Row],[PESO UNI]]*Tabela1[[#This Row],[QTE]]</f>
        <v>0</v>
      </c>
      <c r="I3755" s="7"/>
      <c r="J3755" s="8"/>
      <c r="K3755" s="8"/>
      <c r="L3755" s="9"/>
      <c r="M3755" s="10"/>
      <c r="N3755" s="11"/>
      <c r="O3755" s="12"/>
      <c r="P3755" s="13"/>
      <c r="Q3755" s="14">
        <f>Tabela1[[#This Row],[QTDE/ Fabricação]]-Tabela1[[#This Row],[QTE]]</f>
        <v>0</v>
      </c>
      <c r="R3755" s="19">
        <f t="shared" si="491"/>
        <v>0</v>
      </c>
      <c r="S3755" s="19">
        <f t="shared" si="490"/>
        <v>0</v>
      </c>
      <c r="T3755" s="20">
        <f t="shared" si="492"/>
        <v>0</v>
      </c>
      <c r="U3755" s="17">
        <f>IFERROR(SUMIF('LISTA DE EMBARQUE'!B:B,MICRO!E:E,'LISTA DE EMBARQUE'!G:G),"")</f>
        <v>0</v>
      </c>
      <c r="V3755" s="12" t="str">
        <f>IFERROR(VLOOKUP(Tabela1[[#This Row],[COD.MDE]],'LISTA DE EMBARQUE'!B:L,11,0),"")</f>
        <v/>
      </c>
      <c r="W3755" s="13" t="str">
        <f>IFERROR(COUNTIF(#REF!,Tabela1[[#This Row],[Colunas5]]),"")</f>
        <v/>
      </c>
      <c r="X3755" s="14">
        <f>Tabela1[[#This Row],[QIANTIDADE EXPEDIDA]]*Tabela1[[#This Row],[PESO UNI]]</f>
        <v>0</v>
      </c>
      <c r="Y3755" s="14">
        <f t="shared" si="493"/>
        <v>0</v>
      </c>
      <c r="Z3755" s="21">
        <f>Tabela1[[#This Row],[PESO TOTAL]]-Tabela1[[#This Row],[Peso Expedido]]</f>
        <v>0</v>
      </c>
      <c r="AA3755" s="18"/>
      <c r="AB3755" s="15"/>
      <c r="AC3755" s="15"/>
      <c r="AD3755" s="15"/>
      <c r="AE3755" s="15"/>
      <c r="AF3755" s="15"/>
      <c r="AG3755" s="15"/>
      <c r="AH3755" s="15"/>
      <c r="AI3755" s="40" t="str">
        <f t="shared" si="497"/>
        <v>ok</v>
      </c>
      <c r="AJ3755" s="5"/>
      <c r="AK3755" t="str">
        <f>Tabela1[[#This Row],[Coluna1]]&amp;Tabela1[[#This Row],[PEDIDO]]</f>
        <v/>
      </c>
      <c r="AL3755"/>
      <c r="AM3755"/>
      <c r="AN3755"/>
      <c r="AO3755" t="str">
        <f t="shared" si="494"/>
        <v>/</v>
      </c>
      <c r="AP3755" t="str">
        <f>Tabela1[[#This Row],[TAG]]&amp;Tabela1[[#This Row],[PEDIDO]]&amp;Tabela1[[#This Row],[PRODUTO]]</f>
        <v/>
      </c>
      <c r="AQ3755" s="23" t="str">
        <f>Tabela1[[#This Row],[PRODUTO]]&amp;Tabela1[[#This Row],[TAG]]</f>
        <v/>
      </c>
      <c r="AR3755" s="27">
        <f>Tabela1[[#This Row],[PESO TOTAL]]*Tabela1[[#This Row],[MATÉRIA PRIMA]]</f>
        <v>0</v>
      </c>
      <c r="AS3755" s="28">
        <f>Tabela1[[#This Row],[PESO TOTAL]]*Tabela1[[#This Row],[PREPARAÇÃO ]]</f>
        <v>0</v>
      </c>
      <c r="AT3755" s="28">
        <f>Tabela1[[#This Row],[PESO TOTAL]]*Tabela1[[#This Row],[CALDEIRARIA]]</f>
        <v>0</v>
      </c>
      <c r="AU3755" s="28">
        <f>Tabela1[[#This Row],[PESO TOTAL]]*Tabela1[[#This Row],[SOLDA]]</f>
        <v>0</v>
      </c>
      <c r="AV3755" s="28">
        <f>Tabela1[[#This Row],[PESO TOTAL]]*Tabela1[[#This Row],[ACABAMENTO]]</f>
        <v>0</v>
      </c>
      <c r="AW3755" s="28">
        <f>Tabela1[[#This Row],[PESO TOTAL]]*Tabela1[[#This Row],[PRONTO ACABADO]]</f>
        <v>0</v>
      </c>
      <c r="AX3755" s="29">
        <f>Tabela1[[#This Row],[PESO TOTAL]]*Tabela1[[#This Row],[EXPEDIÇÃO ]]</f>
        <v>0</v>
      </c>
      <c r="AY3755" s="28" t="str">
        <f>Tabela1[[#This Row],[PEDIDO]]&amp;Tabela1[[#This Row],[PRODUTO]]</f>
        <v/>
      </c>
      <c r="AZ3755" s="44">
        <f>IF(AF3755="",0,IF(ISTEXT(AF3755),H3755*VALUE(SUBSTITUTE(AF3755,"%",""))/100,H3755*AF3755))-Tabela1[[#This Row],[PRONTO ACABADO2]]</f>
        <v>0</v>
      </c>
      <c r="BA3755" s="44">
        <f>IF(AG3755="",0,IF(ISTEXT(AG3755),H3755*VALUE(SUBSTITUTE(AG3755,"%",""))/100,H3755*AG3755))-Tabela1[[#This Row],[PESO EXPEDIDO2]]</f>
        <v>0</v>
      </c>
      <c r="BB3755" s="44">
        <f t="shared" si="495"/>
        <v>0</v>
      </c>
      <c r="BC3755" s="44">
        <f t="shared" si="496"/>
        <v>0</v>
      </c>
      <c r="BD3755" s="165"/>
    </row>
    <row r="3756" spans="1:56" ht="15.75" hidden="1" customHeight="1" x14ac:dyDescent="0.25">
      <c r="A3756" s="6"/>
      <c r="B3756" s="22"/>
      <c r="C3756" s="7"/>
      <c r="D3756" s="46"/>
      <c r="E3756" s="7"/>
      <c r="F3756" s="7"/>
      <c r="G3756" s="24"/>
      <c r="H3756" s="41">
        <f>Tabela1[[#This Row],[PESO UNI]]*Tabela1[[#This Row],[QTE]]</f>
        <v>0</v>
      </c>
      <c r="I3756" s="7"/>
      <c r="J3756" s="8"/>
      <c r="K3756" s="8"/>
      <c r="L3756" s="9"/>
      <c r="M3756" s="10"/>
      <c r="N3756" s="11"/>
      <c r="O3756" s="12"/>
      <c r="P3756" s="13"/>
      <c r="Q3756" s="14">
        <f>Tabela1[[#This Row],[QTDE/ Fabricação]]-Tabela1[[#This Row],[QTE]]</f>
        <v>0</v>
      </c>
      <c r="R3756" s="19">
        <f t="shared" si="491"/>
        <v>0</v>
      </c>
      <c r="S3756" s="19">
        <f t="shared" si="490"/>
        <v>0</v>
      </c>
      <c r="T3756" s="20">
        <f t="shared" si="492"/>
        <v>0</v>
      </c>
      <c r="U3756" s="17">
        <f>IFERROR(SUMIF('LISTA DE EMBARQUE'!B:B,MICRO!E:E,'LISTA DE EMBARQUE'!G:G),"")</f>
        <v>0</v>
      </c>
      <c r="V3756" s="12" t="str">
        <f>IFERROR(VLOOKUP(Tabela1[[#This Row],[COD.MDE]],'LISTA DE EMBARQUE'!B:L,11,0),"")</f>
        <v/>
      </c>
      <c r="W3756" s="13" t="str">
        <f>IFERROR(COUNTIF(#REF!,Tabela1[[#This Row],[Colunas5]]),"")</f>
        <v/>
      </c>
      <c r="X3756" s="14">
        <f>Tabela1[[#This Row],[QIANTIDADE EXPEDIDA]]*Tabela1[[#This Row],[PESO UNI]]</f>
        <v>0</v>
      </c>
      <c r="Y3756" s="14">
        <f t="shared" si="493"/>
        <v>0</v>
      </c>
      <c r="Z3756" s="21">
        <f>Tabela1[[#This Row],[PESO TOTAL]]-Tabela1[[#This Row],[Peso Expedido]]</f>
        <v>0</v>
      </c>
      <c r="AA3756" s="18"/>
      <c r="AB3756" s="15"/>
      <c r="AC3756" s="15"/>
      <c r="AD3756" s="15"/>
      <c r="AE3756" s="15"/>
      <c r="AF3756" s="15"/>
      <c r="AG3756" s="15"/>
      <c r="AH3756" s="15"/>
      <c r="AI3756" s="40" t="str">
        <f t="shared" si="497"/>
        <v>ok</v>
      </c>
      <c r="AJ3756" s="5"/>
      <c r="AK3756" t="str">
        <f>Tabela1[[#This Row],[Coluna1]]&amp;Tabela1[[#This Row],[PEDIDO]]</f>
        <v/>
      </c>
      <c r="AL3756"/>
      <c r="AM3756"/>
      <c r="AN3756"/>
      <c r="AO3756" t="str">
        <f t="shared" si="494"/>
        <v>/</v>
      </c>
      <c r="AP3756" t="str">
        <f>Tabela1[[#This Row],[TAG]]&amp;Tabela1[[#This Row],[PEDIDO]]&amp;Tabela1[[#This Row],[PRODUTO]]</f>
        <v/>
      </c>
      <c r="AQ3756" s="23" t="str">
        <f>Tabela1[[#This Row],[PRODUTO]]&amp;Tabela1[[#This Row],[TAG]]</f>
        <v/>
      </c>
      <c r="AR3756" s="27">
        <f>Tabela1[[#This Row],[PESO TOTAL]]*Tabela1[[#This Row],[MATÉRIA PRIMA]]</f>
        <v>0</v>
      </c>
      <c r="AS3756" s="28">
        <f>Tabela1[[#This Row],[PESO TOTAL]]*Tabela1[[#This Row],[PREPARAÇÃO ]]</f>
        <v>0</v>
      </c>
      <c r="AT3756" s="28">
        <f>Tabela1[[#This Row],[PESO TOTAL]]*Tabela1[[#This Row],[CALDEIRARIA]]</f>
        <v>0</v>
      </c>
      <c r="AU3756" s="28">
        <f>Tabela1[[#This Row],[PESO TOTAL]]*Tabela1[[#This Row],[SOLDA]]</f>
        <v>0</v>
      </c>
      <c r="AV3756" s="28">
        <f>Tabela1[[#This Row],[PESO TOTAL]]*Tabela1[[#This Row],[ACABAMENTO]]</f>
        <v>0</v>
      </c>
      <c r="AW3756" s="28">
        <f>Tabela1[[#This Row],[PESO TOTAL]]*Tabela1[[#This Row],[PRONTO ACABADO]]</f>
        <v>0</v>
      </c>
      <c r="AX3756" s="29">
        <f>Tabela1[[#This Row],[PESO TOTAL]]*Tabela1[[#This Row],[EXPEDIÇÃO ]]</f>
        <v>0</v>
      </c>
      <c r="AY3756" s="28" t="str">
        <f>Tabela1[[#This Row],[PEDIDO]]&amp;Tabela1[[#This Row],[PRODUTO]]</f>
        <v/>
      </c>
      <c r="AZ3756" s="44">
        <f>IF(AF3756="",0,IF(ISTEXT(AF3756),H3756*VALUE(SUBSTITUTE(AF3756,"%",""))/100,H3756*AF3756))-Tabela1[[#This Row],[PRONTO ACABADO2]]</f>
        <v>0</v>
      </c>
      <c r="BA3756" s="44">
        <f>IF(AG3756="",0,IF(ISTEXT(AG3756),H3756*VALUE(SUBSTITUTE(AG3756,"%",""))/100,H3756*AG3756))-Tabela1[[#This Row],[PESO EXPEDIDO2]]</f>
        <v>0</v>
      </c>
      <c r="BB3756" s="44">
        <f t="shared" si="495"/>
        <v>0</v>
      </c>
      <c r="BC3756" s="44">
        <f t="shared" si="496"/>
        <v>0</v>
      </c>
      <c r="BD3756" s="165"/>
    </row>
    <row r="3757" spans="1:56" ht="15.75" hidden="1" customHeight="1" x14ac:dyDescent="0.25">
      <c r="A3757" s="6"/>
      <c r="B3757" s="22"/>
      <c r="C3757" s="7"/>
      <c r="D3757" s="46"/>
      <c r="E3757" s="7"/>
      <c r="F3757" s="7"/>
      <c r="G3757" s="24"/>
      <c r="H3757" s="41">
        <f>Tabela1[[#This Row],[PESO UNI]]*Tabela1[[#This Row],[QTE]]</f>
        <v>0</v>
      </c>
      <c r="I3757" s="7"/>
      <c r="J3757" s="8"/>
      <c r="K3757" s="8"/>
      <c r="L3757" s="9"/>
      <c r="M3757" s="10"/>
      <c r="N3757" s="11"/>
      <c r="O3757" s="12"/>
      <c r="P3757" s="13"/>
      <c r="Q3757" s="14">
        <f>Tabela1[[#This Row],[QTDE/ Fabricação]]-Tabela1[[#This Row],[QTE]]</f>
        <v>0</v>
      </c>
      <c r="R3757" s="19">
        <f t="shared" si="491"/>
        <v>0</v>
      </c>
      <c r="S3757" s="19">
        <f t="shared" si="490"/>
        <v>0</v>
      </c>
      <c r="T3757" s="20">
        <f t="shared" si="492"/>
        <v>0</v>
      </c>
      <c r="U3757" s="17">
        <f>IFERROR(SUMIF('LISTA DE EMBARQUE'!B:B,MICRO!E:E,'LISTA DE EMBARQUE'!G:G),"")</f>
        <v>0</v>
      </c>
      <c r="V3757" s="12" t="str">
        <f>IFERROR(VLOOKUP(Tabela1[[#This Row],[COD.MDE]],'LISTA DE EMBARQUE'!B:L,11,0),"")</f>
        <v/>
      </c>
      <c r="W3757" s="13" t="str">
        <f>IFERROR(COUNTIF(#REF!,Tabela1[[#This Row],[Colunas5]]),"")</f>
        <v/>
      </c>
      <c r="X3757" s="14">
        <f>Tabela1[[#This Row],[QIANTIDADE EXPEDIDA]]*Tabela1[[#This Row],[PESO UNI]]</f>
        <v>0</v>
      </c>
      <c r="Y3757" s="14">
        <f t="shared" si="493"/>
        <v>0</v>
      </c>
      <c r="Z3757" s="21">
        <f>Tabela1[[#This Row],[PESO TOTAL]]-Tabela1[[#This Row],[Peso Expedido]]</f>
        <v>0</v>
      </c>
      <c r="AA3757" s="18"/>
      <c r="AB3757" s="15"/>
      <c r="AC3757" s="15"/>
      <c r="AD3757" s="15"/>
      <c r="AE3757" s="15"/>
      <c r="AF3757" s="15"/>
      <c r="AG3757" s="15"/>
      <c r="AH3757" s="15"/>
      <c r="AI3757" s="40" t="str">
        <f t="shared" si="497"/>
        <v>ok</v>
      </c>
      <c r="AJ3757" s="5"/>
      <c r="AK3757" t="str">
        <f>Tabela1[[#This Row],[Coluna1]]&amp;Tabela1[[#This Row],[PEDIDO]]</f>
        <v/>
      </c>
      <c r="AL3757"/>
      <c r="AM3757"/>
      <c r="AN3757"/>
      <c r="AO3757" t="str">
        <f t="shared" si="494"/>
        <v>/</v>
      </c>
      <c r="AP3757" t="str">
        <f>Tabela1[[#This Row],[TAG]]&amp;Tabela1[[#This Row],[PEDIDO]]&amp;Tabela1[[#This Row],[PRODUTO]]</f>
        <v/>
      </c>
      <c r="AQ3757" s="23" t="str">
        <f>Tabela1[[#This Row],[PRODUTO]]&amp;Tabela1[[#This Row],[TAG]]</f>
        <v/>
      </c>
      <c r="AR3757" s="27">
        <f>Tabela1[[#This Row],[PESO TOTAL]]*Tabela1[[#This Row],[MATÉRIA PRIMA]]</f>
        <v>0</v>
      </c>
      <c r="AS3757" s="28">
        <f>Tabela1[[#This Row],[PESO TOTAL]]*Tabela1[[#This Row],[PREPARAÇÃO ]]</f>
        <v>0</v>
      </c>
      <c r="AT3757" s="28">
        <f>Tabela1[[#This Row],[PESO TOTAL]]*Tabela1[[#This Row],[CALDEIRARIA]]</f>
        <v>0</v>
      </c>
      <c r="AU3757" s="28">
        <f>Tabela1[[#This Row],[PESO TOTAL]]*Tabela1[[#This Row],[SOLDA]]</f>
        <v>0</v>
      </c>
      <c r="AV3757" s="28">
        <f>Tabela1[[#This Row],[PESO TOTAL]]*Tabela1[[#This Row],[ACABAMENTO]]</f>
        <v>0</v>
      </c>
      <c r="AW3757" s="28">
        <f>Tabela1[[#This Row],[PESO TOTAL]]*Tabela1[[#This Row],[PRONTO ACABADO]]</f>
        <v>0</v>
      </c>
      <c r="AX3757" s="29">
        <f>Tabela1[[#This Row],[PESO TOTAL]]*Tabela1[[#This Row],[EXPEDIÇÃO ]]</f>
        <v>0</v>
      </c>
      <c r="AY3757" s="28" t="str">
        <f>Tabela1[[#This Row],[PEDIDO]]&amp;Tabela1[[#This Row],[PRODUTO]]</f>
        <v/>
      </c>
      <c r="AZ3757" s="44">
        <f>IF(AF3757="",0,IF(ISTEXT(AF3757),H3757*VALUE(SUBSTITUTE(AF3757,"%",""))/100,H3757*AF3757))-Tabela1[[#This Row],[PRONTO ACABADO2]]</f>
        <v>0</v>
      </c>
      <c r="BA3757" s="44">
        <f>IF(AG3757="",0,IF(ISTEXT(AG3757),H3757*VALUE(SUBSTITUTE(AG3757,"%",""))/100,H3757*AG3757))-Tabela1[[#This Row],[PESO EXPEDIDO2]]</f>
        <v>0</v>
      </c>
      <c r="BB3757" s="44">
        <f t="shared" si="495"/>
        <v>0</v>
      </c>
      <c r="BC3757" s="44">
        <f t="shared" si="496"/>
        <v>0</v>
      </c>
      <c r="BD3757" s="165"/>
    </row>
    <row r="3758" spans="1:56" ht="15.75" hidden="1" customHeight="1" x14ac:dyDescent="0.25">
      <c r="A3758" s="6"/>
      <c r="B3758" s="22"/>
      <c r="C3758" s="7"/>
      <c r="D3758" s="46"/>
      <c r="E3758" s="7"/>
      <c r="F3758" s="7"/>
      <c r="G3758" s="24"/>
      <c r="H3758" s="41">
        <f>Tabela1[[#This Row],[PESO UNI]]*Tabela1[[#This Row],[QTE]]</f>
        <v>0</v>
      </c>
      <c r="I3758" s="7"/>
      <c r="J3758" s="8"/>
      <c r="K3758" s="8"/>
      <c r="L3758" s="9"/>
      <c r="M3758" s="10"/>
      <c r="N3758" s="11"/>
      <c r="O3758" s="12"/>
      <c r="P3758" s="13"/>
      <c r="Q3758" s="14">
        <f>Tabela1[[#This Row],[QTDE/ Fabricação]]-Tabela1[[#This Row],[QTE]]</f>
        <v>0</v>
      </c>
      <c r="R3758" s="19">
        <f t="shared" si="491"/>
        <v>0</v>
      </c>
      <c r="S3758" s="19">
        <f t="shared" si="490"/>
        <v>0</v>
      </c>
      <c r="T3758" s="20">
        <f t="shared" si="492"/>
        <v>0</v>
      </c>
      <c r="U3758" s="17">
        <f>IFERROR(SUMIF('LISTA DE EMBARQUE'!B:B,MICRO!E:E,'LISTA DE EMBARQUE'!G:G),"")</f>
        <v>0</v>
      </c>
      <c r="V3758" s="12" t="str">
        <f>IFERROR(VLOOKUP(Tabela1[[#This Row],[COD.MDE]],'LISTA DE EMBARQUE'!B:L,11,0),"")</f>
        <v/>
      </c>
      <c r="W3758" s="13" t="str">
        <f>IFERROR(COUNTIF(#REF!,Tabela1[[#This Row],[Colunas5]]),"")</f>
        <v/>
      </c>
      <c r="X3758" s="14">
        <f>Tabela1[[#This Row],[QIANTIDADE EXPEDIDA]]*Tabela1[[#This Row],[PESO UNI]]</f>
        <v>0</v>
      </c>
      <c r="Y3758" s="14">
        <f t="shared" si="493"/>
        <v>0</v>
      </c>
      <c r="Z3758" s="21">
        <f>Tabela1[[#This Row],[PESO TOTAL]]-Tabela1[[#This Row],[Peso Expedido]]</f>
        <v>0</v>
      </c>
      <c r="AA3758" s="18"/>
      <c r="AB3758" s="15"/>
      <c r="AC3758" s="15"/>
      <c r="AD3758" s="15"/>
      <c r="AE3758" s="15"/>
      <c r="AF3758" s="15"/>
      <c r="AG3758" s="15"/>
      <c r="AH3758" s="15"/>
      <c r="AI3758" s="40" t="str">
        <f t="shared" si="497"/>
        <v>ok</v>
      </c>
      <c r="AJ3758" s="5"/>
      <c r="AK3758" t="str">
        <f>Tabela1[[#This Row],[Coluna1]]&amp;Tabela1[[#This Row],[PEDIDO]]</f>
        <v/>
      </c>
      <c r="AL3758"/>
      <c r="AM3758"/>
      <c r="AN3758"/>
      <c r="AO3758" t="str">
        <f t="shared" si="494"/>
        <v>/</v>
      </c>
      <c r="AP3758" t="str">
        <f>Tabela1[[#This Row],[TAG]]&amp;Tabela1[[#This Row],[PEDIDO]]&amp;Tabela1[[#This Row],[PRODUTO]]</f>
        <v/>
      </c>
      <c r="AQ3758" s="23" t="str">
        <f>Tabela1[[#This Row],[PRODUTO]]&amp;Tabela1[[#This Row],[TAG]]</f>
        <v/>
      </c>
      <c r="AR3758" s="27">
        <f>Tabela1[[#This Row],[PESO TOTAL]]*Tabela1[[#This Row],[MATÉRIA PRIMA]]</f>
        <v>0</v>
      </c>
      <c r="AS3758" s="28">
        <f>Tabela1[[#This Row],[PESO TOTAL]]*Tabela1[[#This Row],[PREPARAÇÃO ]]</f>
        <v>0</v>
      </c>
      <c r="AT3758" s="28">
        <f>Tabela1[[#This Row],[PESO TOTAL]]*Tabela1[[#This Row],[CALDEIRARIA]]</f>
        <v>0</v>
      </c>
      <c r="AU3758" s="28">
        <f>Tabela1[[#This Row],[PESO TOTAL]]*Tabela1[[#This Row],[SOLDA]]</f>
        <v>0</v>
      </c>
      <c r="AV3758" s="28">
        <f>Tabela1[[#This Row],[PESO TOTAL]]*Tabela1[[#This Row],[ACABAMENTO]]</f>
        <v>0</v>
      </c>
      <c r="AW3758" s="28">
        <f>Tabela1[[#This Row],[PESO TOTAL]]*Tabela1[[#This Row],[PRONTO ACABADO]]</f>
        <v>0</v>
      </c>
      <c r="AX3758" s="29">
        <f>Tabela1[[#This Row],[PESO TOTAL]]*Tabela1[[#This Row],[EXPEDIÇÃO ]]</f>
        <v>0</v>
      </c>
      <c r="AY3758" s="28" t="str">
        <f>Tabela1[[#This Row],[PEDIDO]]&amp;Tabela1[[#This Row],[PRODUTO]]</f>
        <v/>
      </c>
      <c r="AZ3758" s="44">
        <f>IF(AF3758="",0,IF(ISTEXT(AF3758),H3758*VALUE(SUBSTITUTE(AF3758,"%",""))/100,H3758*AF3758))-Tabela1[[#This Row],[PRONTO ACABADO2]]</f>
        <v>0</v>
      </c>
      <c r="BA3758" s="44">
        <f>IF(AG3758="",0,IF(ISTEXT(AG3758),H3758*VALUE(SUBSTITUTE(AG3758,"%",""))/100,H3758*AG3758))-Tabela1[[#This Row],[PESO EXPEDIDO2]]</f>
        <v>0</v>
      </c>
      <c r="BB3758" s="44">
        <f t="shared" si="495"/>
        <v>0</v>
      </c>
      <c r="BC3758" s="44">
        <f t="shared" ref="BC3758:BC3772" si="498">IF(AG3758="",0,IF(ISTEXT(AG3758),H3758*VALUE(SUBSTITUTE(AG3758,"%",""))/100,H3758*AG3758))</f>
        <v>0</v>
      </c>
      <c r="BD3758" s="165"/>
    </row>
    <row r="3759" spans="1:56" ht="15.75" hidden="1" customHeight="1" x14ac:dyDescent="0.25">
      <c r="A3759" s="6"/>
      <c r="B3759" s="22"/>
      <c r="C3759" s="7"/>
      <c r="D3759" s="46"/>
      <c r="E3759" s="7"/>
      <c r="F3759" s="7"/>
      <c r="G3759" s="24"/>
      <c r="H3759" s="41">
        <f>Tabela1[[#This Row],[PESO UNI]]*Tabela1[[#This Row],[QTE]]</f>
        <v>0</v>
      </c>
      <c r="I3759" s="7"/>
      <c r="J3759" s="8"/>
      <c r="K3759" s="8"/>
      <c r="L3759" s="9"/>
      <c r="M3759" s="10"/>
      <c r="N3759" s="11"/>
      <c r="O3759" s="12"/>
      <c r="P3759" s="13"/>
      <c r="Q3759" s="14">
        <f>Tabela1[[#This Row],[QTDE/ Fabricação]]-Tabela1[[#This Row],[QTE]]</f>
        <v>0</v>
      </c>
      <c r="R3759" s="19">
        <f t="shared" si="491"/>
        <v>0</v>
      </c>
      <c r="S3759" s="19">
        <f t="shared" si="490"/>
        <v>0</v>
      </c>
      <c r="T3759" s="20">
        <f t="shared" si="492"/>
        <v>0</v>
      </c>
      <c r="U3759" s="17">
        <f>IFERROR(SUMIF('LISTA DE EMBARQUE'!B:B,MICRO!E:E,'LISTA DE EMBARQUE'!G:G),"")</f>
        <v>0</v>
      </c>
      <c r="V3759" s="12" t="str">
        <f>IFERROR(VLOOKUP(Tabela1[[#This Row],[COD.MDE]],'LISTA DE EMBARQUE'!B:L,11,0),"")</f>
        <v/>
      </c>
      <c r="W3759" s="13" t="str">
        <f>IFERROR(COUNTIF(#REF!,Tabela1[[#This Row],[Colunas5]]),"")</f>
        <v/>
      </c>
      <c r="X3759" s="14">
        <f>Tabela1[[#This Row],[QIANTIDADE EXPEDIDA]]*Tabela1[[#This Row],[PESO UNI]]</f>
        <v>0</v>
      </c>
      <c r="Y3759" s="14">
        <f t="shared" si="493"/>
        <v>0</v>
      </c>
      <c r="Z3759" s="21">
        <f>Tabela1[[#This Row],[PESO TOTAL]]-Tabela1[[#This Row],[Peso Expedido]]</f>
        <v>0</v>
      </c>
      <c r="AA3759" s="18"/>
      <c r="AB3759" s="15"/>
      <c r="AC3759" s="15"/>
      <c r="AD3759" s="15"/>
      <c r="AE3759" s="15"/>
      <c r="AF3759" s="15"/>
      <c r="AG3759" s="15"/>
      <c r="AH3759" s="15"/>
      <c r="AI3759" s="40" t="str">
        <f t="shared" si="497"/>
        <v>ok</v>
      </c>
      <c r="AJ3759" s="5"/>
      <c r="AK3759" t="str">
        <f>Tabela1[[#This Row],[Coluna1]]&amp;Tabela1[[#This Row],[PEDIDO]]</f>
        <v/>
      </c>
      <c r="AL3759"/>
      <c r="AM3759"/>
      <c r="AN3759"/>
      <c r="AO3759" t="str">
        <f t="shared" si="494"/>
        <v>/</v>
      </c>
      <c r="AP3759" t="str">
        <f>Tabela1[[#This Row],[TAG]]&amp;Tabela1[[#This Row],[PEDIDO]]&amp;Tabela1[[#This Row],[PRODUTO]]</f>
        <v/>
      </c>
      <c r="AQ3759" s="23" t="str">
        <f>Tabela1[[#This Row],[PRODUTO]]&amp;Tabela1[[#This Row],[TAG]]</f>
        <v/>
      </c>
      <c r="AR3759" s="27">
        <f>Tabela1[[#This Row],[PESO TOTAL]]*Tabela1[[#This Row],[MATÉRIA PRIMA]]</f>
        <v>0</v>
      </c>
      <c r="AS3759" s="28">
        <f>Tabela1[[#This Row],[PESO TOTAL]]*Tabela1[[#This Row],[PREPARAÇÃO ]]</f>
        <v>0</v>
      </c>
      <c r="AT3759" s="28">
        <f>Tabela1[[#This Row],[PESO TOTAL]]*Tabela1[[#This Row],[CALDEIRARIA]]</f>
        <v>0</v>
      </c>
      <c r="AU3759" s="28">
        <f>Tabela1[[#This Row],[PESO TOTAL]]*Tabela1[[#This Row],[SOLDA]]</f>
        <v>0</v>
      </c>
      <c r="AV3759" s="28">
        <f>Tabela1[[#This Row],[PESO TOTAL]]*Tabela1[[#This Row],[ACABAMENTO]]</f>
        <v>0</v>
      </c>
      <c r="AW3759" s="28">
        <f>Tabela1[[#This Row],[PESO TOTAL]]*Tabela1[[#This Row],[PRONTO ACABADO]]</f>
        <v>0</v>
      </c>
      <c r="AX3759" s="29">
        <f>Tabela1[[#This Row],[PESO TOTAL]]*Tabela1[[#This Row],[EXPEDIÇÃO ]]</f>
        <v>0</v>
      </c>
      <c r="AY3759" s="28" t="str">
        <f>Tabela1[[#This Row],[PEDIDO]]&amp;Tabela1[[#This Row],[PRODUTO]]</f>
        <v/>
      </c>
      <c r="AZ3759" s="44">
        <f>IF(AF3759="",0,IF(ISTEXT(AF3759),H3759*VALUE(SUBSTITUTE(AF3759,"%",""))/100,H3759*AF3759))-Tabela1[[#This Row],[PRONTO ACABADO2]]</f>
        <v>0</v>
      </c>
      <c r="BA3759" s="44">
        <f>IF(AG3759="",0,IF(ISTEXT(AG3759),H3759*VALUE(SUBSTITUTE(AG3759,"%",""))/100,H3759*AG3759))-Tabela1[[#This Row],[PESO EXPEDIDO2]]</f>
        <v>0</v>
      </c>
      <c r="BB3759" s="44">
        <f t="shared" si="495"/>
        <v>0</v>
      </c>
      <c r="BC3759" s="44">
        <f t="shared" si="498"/>
        <v>0</v>
      </c>
      <c r="BD3759" s="165"/>
    </row>
    <row r="3760" spans="1:56" ht="15.75" hidden="1" customHeight="1" x14ac:dyDescent="0.25">
      <c r="A3760" s="6"/>
      <c r="B3760" s="22"/>
      <c r="C3760" s="7"/>
      <c r="D3760" s="46"/>
      <c r="E3760" s="7"/>
      <c r="F3760" s="7"/>
      <c r="G3760" s="24"/>
      <c r="H3760" s="41">
        <f>Tabela1[[#This Row],[PESO UNI]]*Tabela1[[#This Row],[QTE]]</f>
        <v>0</v>
      </c>
      <c r="I3760" s="7"/>
      <c r="J3760" s="8"/>
      <c r="K3760" s="8"/>
      <c r="L3760" s="9"/>
      <c r="M3760" s="10"/>
      <c r="N3760" s="11"/>
      <c r="O3760" s="12"/>
      <c r="P3760" s="13"/>
      <c r="Q3760" s="14">
        <f>Tabela1[[#This Row],[QTDE/ Fabricação]]-Tabela1[[#This Row],[QTE]]</f>
        <v>0</v>
      </c>
      <c r="R3760" s="19">
        <f t="shared" si="491"/>
        <v>0</v>
      </c>
      <c r="S3760" s="19">
        <f t="shared" si="490"/>
        <v>0</v>
      </c>
      <c r="T3760" s="20">
        <f t="shared" si="492"/>
        <v>0</v>
      </c>
      <c r="U3760" s="17">
        <f>IFERROR(SUMIF('LISTA DE EMBARQUE'!B:B,MICRO!E:E,'LISTA DE EMBARQUE'!G:G),"")</f>
        <v>0</v>
      </c>
      <c r="V3760" s="12" t="str">
        <f>IFERROR(VLOOKUP(Tabela1[[#This Row],[COD.MDE]],'LISTA DE EMBARQUE'!B:L,11,0),"")</f>
        <v/>
      </c>
      <c r="W3760" s="13" t="str">
        <f>IFERROR(COUNTIF(#REF!,Tabela1[[#This Row],[Colunas5]]),"")</f>
        <v/>
      </c>
      <c r="X3760" s="14">
        <f>Tabela1[[#This Row],[QIANTIDADE EXPEDIDA]]*Tabela1[[#This Row],[PESO UNI]]</f>
        <v>0</v>
      </c>
      <c r="Y3760" s="14">
        <f t="shared" si="493"/>
        <v>0</v>
      </c>
      <c r="Z3760" s="21">
        <f>Tabela1[[#This Row],[PESO TOTAL]]-Tabela1[[#This Row],[Peso Expedido]]</f>
        <v>0</v>
      </c>
      <c r="AA3760" s="18"/>
      <c r="AB3760" s="15"/>
      <c r="AC3760" s="15"/>
      <c r="AD3760" s="15"/>
      <c r="AE3760" s="15"/>
      <c r="AF3760" s="15"/>
      <c r="AG3760" s="15"/>
      <c r="AH3760" s="15"/>
      <c r="AI3760" s="40" t="str">
        <f t="shared" si="497"/>
        <v>ok</v>
      </c>
      <c r="AJ3760" s="5"/>
      <c r="AK3760" t="str">
        <f>Tabela1[[#This Row],[Coluna1]]&amp;Tabela1[[#This Row],[PEDIDO]]</f>
        <v/>
      </c>
      <c r="AL3760"/>
      <c r="AM3760"/>
      <c r="AN3760"/>
      <c r="AO3760" t="str">
        <f t="shared" si="494"/>
        <v>/</v>
      </c>
      <c r="AP3760" t="str">
        <f>Tabela1[[#This Row],[TAG]]&amp;Tabela1[[#This Row],[PEDIDO]]&amp;Tabela1[[#This Row],[PRODUTO]]</f>
        <v/>
      </c>
      <c r="AQ3760" s="23" t="str">
        <f>Tabela1[[#This Row],[PRODUTO]]&amp;Tabela1[[#This Row],[TAG]]</f>
        <v/>
      </c>
      <c r="AR3760" s="27">
        <f>Tabela1[[#This Row],[PESO TOTAL]]*Tabela1[[#This Row],[MATÉRIA PRIMA]]</f>
        <v>0</v>
      </c>
      <c r="AS3760" s="28">
        <f>Tabela1[[#This Row],[PESO TOTAL]]*Tabela1[[#This Row],[PREPARAÇÃO ]]</f>
        <v>0</v>
      </c>
      <c r="AT3760" s="28">
        <f>Tabela1[[#This Row],[PESO TOTAL]]*Tabela1[[#This Row],[CALDEIRARIA]]</f>
        <v>0</v>
      </c>
      <c r="AU3760" s="28">
        <f>Tabela1[[#This Row],[PESO TOTAL]]*Tabela1[[#This Row],[SOLDA]]</f>
        <v>0</v>
      </c>
      <c r="AV3760" s="28">
        <f>Tabela1[[#This Row],[PESO TOTAL]]*Tabela1[[#This Row],[ACABAMENTO]]</f>
        <v>0</v>
      </c>
      <c r="AW3760" s="28">
        <f>Tabela1[[#This Row],[PESO TOTAL]]*Tabela1[[#This Row],[PRONTO ACABADO]]</f>
        <v>0</v>
      </c>
      <c r="AX3760" s="29">
        <f>Tabela1[[#This Row],[PESO TOTAL]]*Tabela1[[#This Row],[EXPEDIÇÃO ]]</f>
        <v>0</v>
      </c>
      <c r="AY3760" s="28" t="str">
        <f>Tabela1[[#This Row],[PEDIDO]]&amp;Tabela1[[#This Row],[PRODUTO]]</f>
        <v/>
      </c>
      <c r="AZ3760" s="44">
        <f>IF(AF3760="",0,IF(ISTEXT(AF3760),H3760*VALUE(SUBSTITUTE(AF3760,"%",""))/100,H3760*AF3760))-Tabela1[[#This Row],[PRONTO ACABADO2]]</f>
        <v>0</v>
      </c>
      <c r="BA3760" s="44">
        <f>IF(AG3760="",0,IF(ISTEXT(AG3760),H3760*VALUE(SUBSTITUTE(AG3760,"%",""))/100,H3760*AG3760))-Tabela1[[#This Row],[PESO EXPEDIDO2]]</f>
        <v>0</v>
      </c>
      <c r="BB3760" s="44">
        <f t="shared" si="495"/>
        <v>0</v>
      </c>
      <c r="BC3760" s="44">
        <f t="shared" si="498"/>
        <v>0</v>
      </c>
      <c r="BD3760" s="165"/>
    </row>
    <row r="3761" spans="1:56" ht="15.75" hidden="1" customHeight="1" x14ac:dyDescent="0.25">
      <c r="A3761" s="6"/>
      <c r="B3761" s="22"/>
      <c r="C3761" s="7"/>
      <c r="D3761" s="46"/>
      <c r="E3761" s="7"/>
      <c r="F3761" s="7"/>
      <c r="G3761" s="217"/>
      <c r="H3761" s="41">
        <f>Tabela1[[#This Row],[PESO UNI]]*Tabela1[[#This Row],[QTE]]</f>
        <v>0</v>
      </c>
      <c r="I3761" s="7"/>
      <c r="J3761" s="8"/>
      <c r="K3761" s="8"/>
      <c r="L3761" s="9"/>
      <c r="M3761" s="10"/>
      <c r="N3761" s="11"/>
      <c r="O3761" s="12"/>
      <c r="P3761" s="13"/>
      <c r="Q3761" s="14">
        <f>Tabela1[[#This Row],[QTDE/ Fabricação]]-Tabela1[[#This Row],[QTE]]</f>
        <v>0</v>
      </c>
      <c r="R3761" s="19">
        <f t="shared" si="491"/>
        <v>0</v>
      </c>
      <c r="S3761" s="19">
        <f t="shared" si="490"/>
        <v>0</v>
      </c>
      <c r="T3761" s="20">
        <f t="shared" si="492"/>
        <v>0</v>
      </c>
      <c r="U3761" s="17">
        <f>IFERROR(SUMIF('LISTA DE EMBARQUE'!B:B,MICRO!E:E,'LISTA DE EMBARQUE'!G:G),"")</f>
        <v>0</v>
      </c>
      <c r="V3761" s="12" t="str">
        <f>IFERROR(VLOOKUP(Tabela1[[#This Row],[COD.MDE]],'LISTA DE EMBARQUE'!B:L,11,0),"")</f>
        <v/>
      </c>
      <c r="W3761" s="13" t="str">
        <f>IFERROR(COUNTIF(#REF!,Tabela1[[#This Row],[Colunas5]]),"")</f>
        <v/>
      </c>
      <c r="X3761" s="14">
        <f>Tabela1[[#This Row],[QIANTIDADE EXPEDIDA]]*Tabela1[[#This Row],[PESO UNI]]</f>
        <v>0</v>
      </c>
      <c r="Y3761" s="14">
        <f t="shared" si="493"/>
        <v>0</v>
      </c>
      <c r="Z3761" s="21">
        <f>Tabela1[[#This Row],[PESO TOTAL]]-Tabela1[[#This Row],[Peso Expedido]]</f>
        <v>0</v>
      </c>
      <c r="AA3761" s="18"/>
      <c r="AB3761" s="15"/>
      <c r="AC3761" s="15"/>
      <c r="AD3761" s="15"/>
      <c r="AE3761" s="15"/>
      <c r="AF3761" s="15"/>
      <c r="AG3761" s="15"/>
      <c r="AH3761" s="15"/>
      <c r="AI3761" s="40" t="str">
        <f t="shared" si="497"/>
        <v>ok</v>
      </c>
      <c r="AJ3761" s="5"/>
      <c r="AK3761" t="str">
        <f>Tabela1[[#This Row],[Coluna1]]&amp;Tabela1[[#This Row],[PEDIDO]]</f>
        <v/>
      </c>
      <c r="AL3761"/>
      <c r="AM3761"/>
      <c r="AN3761"/>
      <c r="AO3761" t="str">
        <f t="shared" si="494"/>
        <v>/</v>
      </c>
      <c r="AP3761" t="str">
        <f>Tabela1[[#This Row],[TAG]]&amp;Tabela1[[#This Row],[PEDIDO]]&amp;Tabela1[[#This Row],[PRODUTO]]</f>
        <v/>
      </c>
      <c r="AQ3761" s="23" t="str">
        <f>Tabela1[[#This Row],[PRODUTO]]&amp;Tabela1[[#This Row],[TAG]]</f>
        <v/>
      </c>
      <c r="AR3761" s="27">
        <f>Tabela1[[#This Row],[PESO TOTAL]]*Tabela1[[#This Row],[MATÉRIA PRIMA]]</f>
        <v>0</v>
      </c>
      <c r="AS3761" s="28">
        <f>Tabela1[[#This Row],[PESO TOTAL]]*Tabela1[[#This Row],[PREPARAÇÃO ]]</f>
        <v>0</v>
      </c>
      <c r="AT3761" s="28">
        <f>Tabela1[[#This Row],[PESO TOTAL]]*Tabela1[[#This Row],[CALDEIRARIA]]</f>
        <v>0</v>
      </c>
      <c r="AU3761" s="28">
        <f>Tabela1[[#This Row],[PESO TOTAL]]*Tabela1[[#This Row],[SOLDA]]</f>
        <v>0</v>
      </c>
      <c r="AV3761" s="28">
        <f>Tabela1[[#This Row],[PESO TOTAL]]*Tabela1[[#This Row],[ACABAMENTO]]</f>
        <v>0</v>
      </c>
      <c r="AW3761" s="28">
        <f>Tabela1[[#This Row],[PESO TOTAL]]*Tabela1[[#This Row],[PRONTO ACABADO]]</f>
        <v>0</v>
      </c>
      <c r="AX3761" s="29">
        <f>Tabela1[[#This Row],[PESO TOTAL]]*Tabela1[[#This Row],[EXPEDIÇÃO ]]</f>
        <v>0</v>
      </c>
      <c r="AY3761" s="28" t="str">
        <f>Tabela1[[#This Row],[PEDIDO]]&amp;Tabela1[[#This Row],[PRODUTO]]</f>
        <v/>
      </c>
      <c r="AZ3761" s="44">
        <f>IF(AF3761="",0,IF(ISTEXT(AF3761),H3761*VALUE(SUBSTITUTE(AF3761,"%",""))/100,H3761*AF3761))-Tabela1[[#This Row],[PRONTO ACABADO2]]</f>
        <v>0</v>
      </c>
      <c r="BA3761" s="44">
        <f>IF(AG3761="",0,IF(ISTEXT(AG3761),H3761*VALUE(SUBSTITUTE(AG3761,"%",""))/100,H3761*AG3761))-Tabela1[[#This Row],[PESO EXPEDIDO2]]</f>
        <v>0</v>
      </c>
      <c r="BB3761" s="44">
        <f t="shared" si="495"/>
        <v>0</v>
      </c>
      <c r="BC3761" s="44">
        <f t="shared" si="498"/>
        <v>0</v>
      </c>
      <c r="BD3761" s="165"/>
    </row>
    <row r="3762" spans="1:56" ht="15.75" hidden="1" customHeight="1" x14ac:dyDescent="0.25">
      <c r="A3762" s="6"/>
      <c r="B3762" s="22"/>
      <c r="C3762" s="7"/>
      <c r="D3762" s="46"/>
      <c r="E3762" s="7"/>
      <c r="F3762" s="7"/>
      <c r="G3762" s="217"/>
      <c r="H3762" s="41">
        <f>Tabela1[[#This Row],[PESO UNI]]*Tabela1[[#This Row],[QTE]]</f>
        <v>0</v>
      </c>
      <c r="I3762" s="7"/>
      <c r="J3762" s="8"/>
      <c r="K3762" s="8"/>
      <c r="L3762" s="9"/>
      <c r="M3762" s="10"/>
      <c r="N3762" s="11"/>
      <c r="O3762" s="12"/>
      <c r="P3762" s="13"/>
      <c r="Q3762" s="14">
        <f>Tabela1[[#This Row],[QTDE/ Fabricação]]-Tabela1[[#This Row],[QTE]]</f>
        <v>0</v>
      </c>
      <c r="R3762" s="19">
        <f t="shared" si="491"/>
        <v>0</v>
      </c>
      <c r="S3762" s="19">
        <f t="shared" si="490"/>
        <v>0</v>
      </c>
      <c r="T3762" s="20">
        <f t="shared" si="492"/>
        <v>0</v>
      </c>
      <c r="U3762" s="17">
        <f>IFERROR(SUMIF('LISTA DE EMBARQUE'!B:B,MICRO!E:E,'LISTA DE EMBARQUE'!G:G),"")</f>
        <v>0</v>
      </c>
      <c r="V3762" s="12" t="str">
        <f>IFERROR(VLOOKUP(Tabela1[[#This Row],[COD.MDE]],'LISTA DE EMBARQUE'!B:L,11,0),"")</f>
        <v/>
      </c>
      <c r="W3762" s="13" t="str">
        <f>IFERROR(COUNTIF(#REF!,Tabela1[[#This Row],[Colunas5]]),"")</f>
        <v/>
      </c>
      <c r="X3762" s="14">
        <f>Tabela1[[#This Row],[QIANTIDADE EXPEDIDA]]*Tabela1[[#This Row],[PESO UNI]]</f>
        <v>0</v>
      </c>
      <c r="Y3762" s="14">
        <f t="shared" si="493"/>
        <v>0</v>
      </c>
      <c r="Z3762" s="21">
        <f>Tabela1[[#This Row],[PESO TOTAL]]-Tabela1[[#This Row],[Peso Expedido]]</f>
        <v>0</v>
      </c>
      <c r="AA3762" s="18"/>
      <c r="AB3762" s="15"/>
      <c r="AC3762" s="15"/>
      <c r="AD3762" s="15"/>
      <c r="AE3762" s="15"/>
      <c r="AF3762" s="15"/>
      <c r="AG3762" s="15"/>
      <c r="AH3762" s="15"/>
      <c r="AI3762" s="40" t="str">
        <f t="shared" si="497"/>
        <v>ok</v>
      </c>
      <c r="AJ3762" s="5"/>
      <c r="AK3762" t="str">
        <f>Tabela1[[#This Row],[Coluna1]]&amp;Tabela1[[#This Row],[PEDIDO]]</f>
        <v/>
      </c>
      <c r="AL3762"/>
      <c r="AM3762"/>
      <c r="AN3762"/>
      <c r="AO3762" t="str">
        <f t="shared" si="494"/>
        <v>/</v>
      </c>
      <c r="AP3762" t="str">
        <f>Tabela1[[#This Row],[TAG]]&amp;Tabela1[[#This Row],[PEDIDO]]&amp;Tabela1[[#This Row],[PRODUTO]]</f>
        <v/>
      </c>
      <c r="AQ3762" s="23" t="str">
        <f>Tabela1[[#This Row],[PRODUTO]]&amp;Tabela1[[#This Row],[TAG]]</f>
        <v/>
      </c>
      <c r="AR3762" s="27">
        <f>Tabela1[[#This Row],[PESO TOTAL]]*Tabela1[[#This Row],[MATÉRIA PRIMA]]</f>
        <v>0</v>
      </c>
      <c r="AS3762" s="28">
        <f>Tabela1[[#This Row],[PESO TOTAL]]*Tabela1[[#This Row],[PREPARAÇÃO ]]</f>
        <v>0</v>
      </c>
      <c r="AT3762" s="28">
        <f>Tabela1[[#This Row],[PESO TOTAL]]*Tabela1[[#This Row],[CALDEIRARIA]]</f>
        <v>0</v>
      </c>
      <c r="AU3762" s="28">
        <f>Tabela1[[#This Row],[PESO TOTAL]]*Tabela1[[#This Row],[SOLDA]]</f>
        <v>0</v>
      </c>
      <c r="AV3762" s="28">
        <f>Tabela1[[#This Row],[PESO TOTAL]]*Tabela1[[#This Row],[ACABAMENTO]]</f>
        <v>0</v>
      </c>
      <c r="AW3762" s="28">
        <f>Tabela1[[#This Row],[PESO TOTAL]]*Tabela1[[#This Row],[PRONTO ACABADO]]</f>
        <v>0</v>
      </c>
      <c r="AX3762" s="29">
        <f>Tabela1[[#This Row],[PESO TOTAL]]*Tabela1[[#This Row],[EXPEDIÇÃO ]]</f>
        <v>0</v>
      </c>
      <c r="AY3762" s="28" t="str">
        <f>Tabela1[[#This Row],[PEDIDO]]&amp;Tabela1[[#This Row],[PRODUTO]]</f>
        <v/>
      </c>
      <c r="AZ3762" s="44">
        <f>IF(AF3762="",0,IF(ISTEXT(AF3762),H3762*VALUE(SUBSTITUTE(AF3762,"%",""))/100,H3762*AF3762))-Tabela1[[#This Row],[PRONTO ACABADO2]]</f>
        <v>0</v>
      </c>
      <c r="BA3762" s="44">
        <f>IF(AG3762="",0,IF(ISTEXT(AG3762),H3762*VALUE(SUBSTITUTE(AG3762,"%",""))/100,H3762*AG3762))-Tabela1[[#This Row],[PESO EXPEDIDO2]]</f>
        <v>0</v>
      </c>
      <c r="BB3762" s="44">
        <f t="shared" si="495"/>
        <v>0</v>
      </c>
      <c r="BC3762" s="44">
        <f t="shared" si="498"/>
        <v>0</v>
      </c>
      <c r="BD3762" s="165"/>
    </row>
    <row r="3763" spans="1:56" ht="15.75" hidden="1" customHeight="1" x14ac:dyDescent="0.25">
      <c r="A3763" s="6"/>
      <c r="B3763" s="22"/>
      <c r="C3763" s="7"/>
      <c r="D3763" s="46"/>
      <c r="E3763" s="7"/>
      <c r="F3763" s="7"/>
      <c r="G3763" s="24"/>
      <c r="H3763" s="41">
        <f>Tabela1[[#This Row],[PESO UNI]]*Tabela1[[#This Row],[QTE]]</f>
        <v>0</v>
      </c>
      <c r="I3763" s="7"/>
      <c r="J3763" s="8"/>
      <c r="K3763" s="8"/>
      <c r="L3763" s="9"/>
      <c r="M3763" s="10"/>
      <c r="N3763" s="11"/>
      <c r="O3763" s="12"/>
      <c r="P3763" s="13"/>
      <c r="Q3763" s="14">
        <f>Tabela1[[#This Row],[QTDE/ Fabricação]]-Tabela1[[#This Row],[QTE]]</f>
        <v>0</v>
      </c>
      <c r="R3763" s="19">
        <f t="shared" si="491"/>
        <v>0</v>
      </c>
      <c r="S3763" s="19">
        <f t="shared" si="490"/>
        <v>0</v>
      </c>
      <c r="T3763" s="20">
        <f t="shared" si="492"/>
        <v>0</v>
      </c>
      <c r="U3763" s="17">
        <f>IFERROR(SUMIF('LISTA DE EMBARQUE'!B:B,MICRO!E:E,'LISTA DE EMBARQUE'!G:G),"")</f>
        <v>0</v>
      </c>
      <c r="V3763" s="12" t="str">
        <f>IFERROR(VLOOKUP(Tabela1[[#This Row],[COD.MDE]],'LISTA DE EMBARQUE'!B:L,11,0),"")</f>
        <v/>
      </c>
      <c r="W3763" s="13" t="str">
        <f>IFERROR(COUNTIF(#REF!,Tabela1[[#This Row],[Colunas5]]),"")</f>
        <v/>
      </c>
      <c r="X3763" s="14">
        <f>Tabela1[[#This Row],[QIANTIDADE EXPEDIDA]]*Tabela1[[#This Row],[PESO UNI]]</f>
        <v>0</v>
      </c>
      <c r="Y3763" s="14">
        <f t="shared" si="493"/>
        <v>0</v>
      </c>
      <c r="Z3763" s="21">
        <f>Tabela1[[#This Row],[PESO TOTAL]]-Tabela1[[#This Row],[Peso Expedido]]</f>
        <v>0</v>
      </c>
      <c r="AA3763" s="18"/>
      <c r="AB3763" s="15"/>
      <c r="AC3763" s="15"/>
      <c r="AD3763" s="15"/>
      <c r="AE3763" s="15"/>
      <c r="AF3763" s="15"/>
      <c r="AG3763" s="15"/>
      <c r="AH3763" s="15"/>
      <c r="AI3763" s="40" t="str">
        <f t="shared" si="497"/>
        <v>ok</v>
      </c>
      <c r="AJ3763" s="5"/>
      <c r="AK3763" t="str">
        <f>Tabela1[[#This Row],[Coluna1]]&amp;Tabela1[[#This Row],[PEDIDO]]</f>
        <v/>
      </c>
      <c r="AL3763"/>
      <c r="AM3763"/>
      <c r="AN3763"/>
      <c r="AO3763" t="str">
        <f t="shared" si="494"/>
        <v>/</v>
      </c>
      <c r="AP3763" t="str">
        <f>Tabela1[[#This Row],[TAG]]&amp;Tabela1[[#This Row],[PEDIDO]]&amp;Tabela1[[#This Row],[PRODUTO]]</f>
        <v/>
      </c>
      <c r="AQ3763" s="23" t="str">
        <f>Tabela1[[#This Row],[PRODUTO]]&amp;Tabela1[[#This Row],[TAG]]</f>
        <v/>
      </c>
      <c r="AR3763" s="27">
        <f>Tabela1[[#This Row],[PESO TOTAL]]*Tabela1[[#This Row],[MATÉRIA PRIMA]]</f>
        <v>0</v>
      </c>
      <c r="AS3763" s="28">
        <f>Tabela1[[#This Row],[PESO TOTAL]]*Tabela1[[#This Row],[PREPARAÇÃO ]]</f>
        <v>0</v>
      </c>
      <c r="AT3763" s="28">
        <f>Tabela1[[#This Row],[PESO TOTAL]]*Tabela1[[#This Row],[CALDEIRARIA]]</f>
        <v>0</v>
      </c>
      <c r="AU3763" s="28">
        <f>Tabela1[[#This Row],[PESO TOTAL]]*Tabela1[[#This Row],[SOLDA]]</f>
        <v>0</v>
      </c>
      <c r="AV3763" s="28">
        <f>Tabela1[[#This Row],[PESO TOTAL]]*Tabela1[[#This Row],[ACABAMENTO]]</f>
        <v>0</v>
      </c>
      <c r="AW3763" s="28">
        <f>Tabela1[[#This Row],[PESO TOTAL]]*Tabela1[[#This Row],[PRONTO ACABADO]]</f>
        <v>0</v>
      </c>
      <c r="AX3763" s="29">
        <f>Tabela1[[#This Row],[PESO TOTAL]]*Tabela1[[#This Row],[EXPEDIÇÃO ]]</f>
        <v>0</v>
      </c>
      <c r="AY3763" s="28" t="str">
        <f>Tabela1[[#This Row],[PEDIDO]]&amp;Tabela1[[#This Row],[PRODUTO]]</f>
        <v/>
      </c>
      <c r="AZ3763" s="44">
        <f>IF(AF3763="",0,IF(ISTEXT(AF3763),H3763*VALUE(SUBSTITUTE(AF3763,"%",""))/100,H3763*AF3763))-Tabela1[[#This Row],[PRONTO ACABADO2]]</f>
        <v>0</v>
      </c>
      <c r="BA3763" s="44">
        <f>IF(AG3763="",0,IF(ISTEXT(AG3763),H3763*VALUE(SUBSTITUTE(AG3763,"%",""))/100,H3763*AG3763))-Tabela1[[#This Row],[PESO EXPEDIDO2]]</f>
        <v>0</v>
      </c>
      <c r="BB3763" s="44">
        <f t="shared" si="495"/>
        <v>0</v>
      </c>
      <c r="BC3763" s="44">
        <f t="shared" si="498"/>
        <v>0</v>
      </c>
      <c r="BD3763" s="165"/>
    </row>
    <row r="3764" spans="1:56" ht="15.75" hidden="1" customHeight="1" x14ac:dyDescent="0.25">
      <c r="A3764" s="6"/>
      <c r="B3764" s="22"/>
      <c r="C3764" s="7"/>
      <c r="D3764" s="46"/>
      <c r="E3764" s="7"/>
      <c r="F3764" s="7"/>
      <c r="G3764" s="24"/>
      <c r="H3764" s="41">
        <f>Tabela1[[#This Row],[PESO UNI]]*Tabela1[[#This Row],[QTE]]</f>
        <v>0</v>
      </c>
      <c r="I3764" s="7"/>
      <c r="J3764" s="8"/>
      <c r="K3764" s="8"/>
      <c r="L3764" s="9"/>
      <c r="M3764" s="10"/>
      <c r="N3764" s="11"/>
      <c r="O3764" s="12"/>
      <c r="P3764" s="13"/>
      <c r="Q3764" s="14">
        <f>Tabela1[[#This Row],[QTDE/ Fabricação]]-Tabela1[[#This Row],[QTE]]</f>
        <v>0</v>
      </c>
      <c r="R3764" s="19">
        <f t="shared" si="491"/>
        <v>0</v>
      </c>
      <c r="S3764" s="19">
        <f t="shared" si="490"/>
        <v>0</v>
      </c>
      <c r="T3764" s="20">
        <f t="shared" si="492"/>
        <v>0</v>
      </c>
      <c r="U3764" s="17">
        <f>IFERROR(SUMIF('LISTA DE EMBARQUE'!B:B,MICRO!E:E,'LISTA DE EMBARQUE'!G:G),"")</f>
        <v>0</v>
      </c>
      <c r="V3764" s="12" t="str">
        <f>IFERROR(VLOOKUP(Tabela1[[#This Row],[COD.MDE]],'LISTA DE EMBARQUE'!B:L,11,0),"")</f>
        <v/>
      </c>
      <c r="W3764" s="13" t="str">
        <f>IFERROR(COUNTIF(#REF!,Tabela1[[#This Row],[Colunas5]]),"")</f>
        <v/>
      </c>
      <c r="X3764" s="14">
        <f>Tabela1[[#This Row],[QIANTIDADE EXPEDIDA]]*Tabela1[[#This Row],[PESO UNI]]</f>
        <v>0</v>
      </c>
      <c r="Y3764" s="14">
        <f t="shared" si="493"/>
        <v>0</v>
      </c>
      <c r="Z3764" s="21">
        <f>Tabela1[[#This Row],[PESO TOTAL]]-Tabela1[[#This Row],[Peso Expedido]]</f>
        <v>0</v>
      </c>
      <c r="AA3764" s="18"/>
      <c r="AB3764" s="15"/>
      <c r="AC3764" s="15"/>
      <c r="AD3764" s="15"/>
      <c r="AE3764" s="15"/>
      <c r="AF3764" s="15"/>
      <c r="AG3764" s="15"/>
      <c r="AH3764" s="15"/>
      <c r="AI3764" s="40" t="str">
        <f t="shared" si="497"/>
        <v>ok</v>
      </c>
      <c r="AJ3764" s="5"/>
      <c r="AK3764" t="str">
        <f>Tabela1[[#This Row],[Coluna1]]&amp;Tabela1[[#This Row],[PEDIDO]]</f>
        <v/>
      </c>
      <c r="AL3764"/>
      <c r="AM3764"/>
      <c r="AN3764"/>
      <c r="AO3764" t="str">
        <f t="shared" si="494"/>
        <v>/</v>
      </c>
      <c r="AP3764" t="str">
        <f>Tabela1[[#This Row],[TAG]]&amp;Tabela1[[#This Row],[PEDIDO]]&amp;Tabela1[[#This Row],[PRODUTO]]</f>
        <v/>
      </c>
      <c r="AQ3764" s="23" t="str">
        <f>Tabela1[[#This Row],[PRODUTO]]&amp;Tabela1[[#This Row],[TAG]]</f>
        <v/>
      </c>
      <c r="AR3764" s="27">
        <f>Tabela1[[#This Row],[PESO TOTAL]]*Tabela1[[#This Row],[MATÉRIA PRIMA]]</f>
        <v>0</v>
      </c>
      <c r="AS3764" s="28">
        <f>Tabela1[[#This Row],[PESO TOTAL]]*Tabela1[[#This Row],[PREPARAÇÃO ]]</f>
        <v>0</v>
      </c>
      <c r="AT3764" s="28">
        <f>Tabela1[[#This Row],[PESO TOTAL]]*Tabela1[[#This Row],[CALDEIRARIA]]</f>
        <v>0</v>
      </c>
      <c r="AU3764" s="28">
        <f>Tabela1[[#This Row],[PESO TOTAL]]*Tabela1[[#This Row],[SOLDA]]</f>
        <v>0</v>
      </c>
      <c r="AV3764" s="28">
        <f>Tabela1[[#This Row],[PESO TOTAL]]*Tabela1[[#This Row],[ACABAMENTO]]</f>
        <v>0</v>
      </c>
      <c r="AW3764" s="28">
        <f>Tabela1[[#This Row],[PESO TOTAL]]*Tabela1[[#This Row],[PRONTO ACABADO]]</f>
        <v>0</v>
      </c>
      <c r="AX3764" s="29">
        <f>Tabela1[[#This Row],[PESO TOTAL]]*Tabela1[[#This Row],[EXPEDIÇÃO ]]</f>
        <v>0</v>
      </c>
      <c r="AY3764" s="28" t="str">
        <f>Tabela1[[#This Row],[PEDIDO]]&amp;Tabela1[[#This Row],[PRODUTO]]</f>
        <v/>
      </c>
      <c r="AZ3764" s="44">
        <f>IF(AF3764="",0,IF(ISTEXT(AF3764),H3764*VALUE(SUBSTITUTE(AF3764,"%",""))/100,H3764*AF3764))-Tabela1[[#This Row],[PRONTO ACABADO2]]</f>
        <v>0</v>
      </c>
      <c r="BA3764" s="44">
        <f>IF(AG3764="",0,IF(ISTEXT(AG3764),H3764*VALUE(SUBSTITUTE(AG3764,"%",""))/100,H3764*AG3764))-Tabela1[[#This Row],[PESO EXPEDIDO2]]</f>
        <v>0</v>
      </c>
      <c r="BB3764" s="44">
        <f t="shared" si="495"/>
        <v>0</v>
      </c>
      <c r="BC3764" s="44">
        <f t="shared" si="498"/>
        <v>0</v>
      </c>
      <c r="BD3764" s="165"/>
    </row>
    <row r="3765" spans="1:56" ht="15.75" hidden="1" customHeight="1" x14ac:dyDescent="0.25">
      <c r="A3765" s="6"/>
      <c r="B3765" s="22"/>
      <c r="C3765" s="7"/>
      <c r="D3765" s="46"/>
      <c r="E3765" s="7"/>
      <c r="F3765" s="7"/>
      <c r="G3765" s="24"/>
      <c r="H3765" s="41">
        <f>Tabela1[[#This Row],[PESO UNI]]*Tabela1[[#This Row],[QTE]]</f>
        <v>0</v>
      </c>
      <c r="I3765" s="7"/>
      <c r="J3765" s="8"/>
      <c r="K3765" s="8"/>
      <c r="L3765" s="9"/>
      <c r="M3765" s="10"/>
      <c r="N3765" s="11"/>
      <c r="O3765" s="12"/>
      <c r="P3765" s="13"/>
      <c r="Q3765" s="14">
        <f>Tabela1[[#This Row],[QTDE/ Fabricação]]-Tabela1[[#This Row],[QTE]]</f>
        <v>0</v>
      </c>
      <c r="R3765" s="19">
        <f t="shared" si="491"/>
        <v>0</v>
      </c>
      <c r="S3765" s="19">
        <f t="shared" si="490"/>
        <v>0</v>
      </c>
      <c r="T3765" s="20">
        <f t="shared" si="492"/>
        <v>0</v>
      </c>
      <c r="U3765" s="17">
        <f>IFERROR(SUMIF('LISTA DE EMBARQUE'!B:B,MICRO!E:E,'LISTA DE EMBARQUE'!G:G),"")</f>
        <v>0</v>
      </c>
      <c r="V3765" s="12" t="str">
        <f>IFERROR(VLOOKUP(Tabela1[[#This Row],[COD.MDE]],'LISTA DE EMBARQUE'!B:L,11,0),"")</f>
        <v/>
      </c>
      <c r="W3765" s="13" t="str">
        <f>IFERROR(COUNTIF(#REF!,Tabela1[[#This Row],[Colunas5]]),"")</f>
        <v/>
      </c>
      <c r="X3765" s="14">
        <f>Tabela1[[#This Row],[QIANTIDADE EXPEDIDA]]*Tabela1[[#This Row],[PESO UNI]]</f>
        <v>0</v>
      </c>
      <c r="Y3765" s="14">
        <f t="shared" si="493"/>
        <v>0</v>
      </c>
      <c r="Z3765" s="21">
        <f>Tabela1[[#This Row],[PESO TOTAL]]-Tabela1[[#This Row],[Peso Expedido]]</f>
        <v>0</v>
      </c>
      <c r="AA3765" s="18"/>
      <c r="AB3765" s="15"/>
      <c r="AC3765" s="15"/>
      <c r="AD3765" s="15"/>
      <c r="AE3765" s="15"/>
      <c r="AF3765" s="15"/>
      <c r="AG3765" s="15"/>
      <c r="AH3765" s="15"/>
      <c r="AI3765" s="40" t="str">
        <f t="shared" si="497"/>
        <v>ok</v>
      </c>
      <c r="AJ3765" s="5"/>
      <c r="AK3765" t="str">
        <f>Tabela1[[#This Row],[Coluna1]]&amp;Tabela1[[#This Row],[PEDIDO]]</f>
        <v/>
      </c>
      <c r="AL3765"/>
      <c r="AM3765"/>
      <c r="AN3765"/>
      <c r="AO3765" t="str">
        <f t="shared" si="494"/>
        <v>/</v>
      </c>
      <c r="AP3765" t="str">
        <f>Tabela1[[#This Row],[TAG]]&amp;Tabela1[[#This Row],[PEDIDO]]&amp;Tabela1[[#This Row],[PRODUTO]]</f>
        <v/>
      </c>
      <c r="AQ3765" s="23" t="str">
        <f>Tabela1[[#This Row],[PRODUTO]]&amp;Tabela1[[#This Row],[TAG]]</f>
        <v/>
      </c>
      <c r="AR3765" s="27">
        <f>Tabela1[[#This Row],[PESO TOTAL]]*Tabela1[[#This Row],[MATÉRIA PRIMA]]</f>
        <v>0</v>
      </c>
      <c r="AS3765" s="28">
        <f>Tabela1[[#This Row],[PESO TOTAL]]*Tabela1[[#This Row],[PREPARAÇÃO ]]</f>
        <v>0</v>
      </c>
      <c r="AT3765" s="28">
        <f>Tabela1[[#This Row],[PESO TOTAL]]*Tabela1[[#This Row],[CALDEIRARIA]]</f>
        <v>0</v>
      </c>
      <c r="AU3765" s="28">
        <f>Tabela1[[#This Row],[PESO TOTAL]]*Tabela1[[#This Row],[SOLDA]]</f>
        <v>0</v>
      </c>
      <c r="AV3765" s="28">
        <f>Tabela1[[#This Row],[PESO TOTAL]]*Tabela1[[#This Row],[ACABAMENTO]]</f>
        <v>0</v>
      </c>
      <c r="AW3765" s="28">
        <f>Tabela1[[#This Row],[PESO TOTAL]]*Tabela1[[#This Row],[PRONTO ACABADO]]</f>
        <v>0</v>
      </c>
      <c r="AX3765" s="29">
        <f>Tabela1[[#This Row],[PESO TOTAL]]*Tabela1[[#This Row],[EXPEDIÇÃO ]]</f>
        <v>0</v>
      </c>
      <c r="AY3765" s="28" t="str">
        <f>Tabela1[[#This Row],[PEDIDO]]&amp;Tabela1[[#This Row],[PRODUTO]]</f>
        <v/>
      </c>
      <c r="AZ3765" s="44">
        <f>IF(AF3765="",0,IF(ISTEXT(AF3765),H3765*VALUE(SUBSTITUTE(AF3765,"%",""))/100,H3765*AF3765))-Tabela1[[#This Row],[PRONTO ACABADO2]]</f>
        <v>0</v>
      </c>
      <c r="BA3765" s="44">
        <f>IF(AG3765="",0,IF(ISTEXT(AG3765),H3765*VALUE(SUBSTITUTE(AG3765,"%",""))/100,H3765*AG3765))-Tabela1[[#This Row],[PESO EXPEDIDO2]]</f>
        <v>0</v>
      </c>
      <c r="BB3765" s="44">
        <f t="shared" si="495"/>
        <v>0</v>
      </c>
      <c r="BC3765" s="44">
        <f t="shared" si="498"/>
        <v>0</v>
      </c>
      <c r="BD3765" s="165"/>
    </row>
    <row r="3766" spans="1:56" ht="15.75" hidden="1" customHeight="1" x14ac:dyDescent="0.25">
      <c r="A3766" s="6"/>
      <c r="B3766" s="22"/>
      <c r="C3766" s="7"/>
      <c r="D3766" s="46"/>
      <c r="E3766" s="7"/>
      <c r="F3766" s="7"/>
      <c r="G3766" s="24"/>
      <c r="H3766" s="41">
        <f>Tabela1[[#This Row],[PESO UNI]]*Tabela1[[#This Row],[QTE]]</f>
        <v>0</v>
      </c>
      <c r="I3766" s="7"/>
      <c r="J3766" s="8"/>
      <c r="K3766" s="8"/>
      <c r="L3766" s="9"/>
      <c r="M3766" s="10"/>
      <c r="N3766" s="11"/>
      <c r="O3766" s="12"/>
      <c r="P3766" s="13"/>
      <c r="Q3766" s="14">
        <f>Tabela1[[#This Row],[QTDE/ Fabricação]]-Tabela1[[#This Row],[QTE]]</f>
        <v>0</v>
      </c>
      <c r="R3766" s="19">
        <f t="shared" si="491"/>
        <v>0</v>
      </c>
      <c r="S3766" s="19">
        <f t="shared" si="490"/>
        <v>0</v>
      </c>
      <c r="T3766" s="20">
        <f t="shared" si="492"/>
        <v>0</v>
      </c>
      <c r="U3766" s="17">
        <f>IFERROR(SUMIF('LISTA DE EMBARQUE'!B:B,MICRO!E:E,'LISTA DE EMBARQUE'!G:G),"")</f>
        <v>0</v>
      </c>
      <c r="V3766" s="12" t="str">
        <f>IFERROR(VLOOKUP(Tabela1[[#This Row],[COD.MDE]],'LISTA DE EMBARQUE'!B:L,11,0),"")</f>
        <v/>
      </c>
      <c r="W3766" s="13" t="str">
        <f>IFERROR(COUNTIF(#REF!,Tabela1[[#This Row],[Colunas5]]),"")</f>
        <v/>
      </c>
      <c r="X3766" s="14">
        <f>Tabela1[[#This Row],[QIANTIDADE EXPEDIDA]]*Tabela1[[#This Row],[PESO UNI]]</f>
        <v>0</v>
      </c>
      <c r="Y3766" s="14">
        <f t="shared" si="493"/>
        <v>0</v>
      </c>
      <c r="Z3766" s="21">
        <f>Tabela1[[#This Row],[PESO TOTAL]]-Tabela1[[#This Row],[Peso Expedido]]</f>
        <v>0</v>
      </c>
      <c r="AA3766" s="18"/>
      <c r="AB3766" s="15"/>
      <c r="AC3766" s="15"/>
      <c r="AD3766" s="15"/>
      <c r="AE3766" s="15"/>
      <c r="AF3766" s="15"/>
      <c r="AG3766" s="15"/>
      <c r="AH3766" s="15"/>
      <c r="AI3766" s="40" t="str">
        <f t="shared" si="497"/>
        <v>ok</v>
      </c>
      <c r="AJ3766" s="5"/>
      <c r="AK3766" t="str">
        <f>Tabela1[[#This Row],[Coluna1]]&amp;Tabela1[[#This Row],[PEDIDO]]</f>
        <v/>
      </c>
      <c r="AL3766"/>
      <c r="AM3766"/>
      <c r="AN3766"/>
      <c r="AO3766" t="str">
        <f t="shared" si="494"/>
        <v>/</v>
      </c>
      <c r="AP3766" t="str">
        <f>Tabela1[[#This Row],[TAG]]&amp;Tabela1[[#This Row],[PEDIDO]]&amp;Tabela1[[#This Row],[PRODUTO]]</f>
        <v/>
      </c>
      <c r="AQ3766" s="23" t="str">
        <f>Tabela1[[#This Row],[PRODUTO]]&amp;Tabela1[[#This Row],[TAG]]</f>
        <v/>
      </c>
      <c r="AR3766" s="27">
        <f>Tabela1[[#This Row],[PESO TOTAL]]*Tabela1[[#This Row],[MATÉRIA PRIMA]]</f>
        <v>0</v>
      </c>
      <c r="AS3766" s="28">
        <f>Tabela1[[#This Row],[PESO TOTAL]]*Tabela1[[#This Row],[PREPARAÇÃO ]]</f>
        <v>0</v>
      </c>
      <c r="AT3766" s="28">
        <f>Tabela1[[#This Row],[PESO TOTAL]]*Tabela1[[#This Row],[CALDEIRARIA]]</f>
        <v>0</v>
      </c>
      <c r="AU3766" s="28">
        <f>Tabela1[[#This Row],[PESO TOTAL]]*Tabela1[[#This Row],[SOLDA]]</f>
        <v>0</v>
      </c>
      <c r="AV3766" s="28">
        <f>Tabela1[[#This Row],[PESO TOTAL]]*Tabela1[[#This Row],[ACABAMENTO]]</f>
        <v>0</v>
      </c>
      <c r="AW3766" s="28">
        <f>Tabela1[[#This Row],[PESO TOTAL]]*Tabela1[[#This Row],[PRONTO ACABADO]]</f>
        <v>0</v>
      </c>
      <c r="AX3766" s="29">
        <f>Tabela1[[#This Row],[PESO TOTAL]]*Tabela1[[#This Row],[EXPEDIÇÃO ]]</f>
        <v>0</v>
      </c>
      <c r="AY3766" s="28" t="str">
        <f>Tabela1[[#This Row],[PEDIDO]]&amp;Tabela1[[#This Row],[PRODUTO]]</f>
        <v/>
      </c>
      <c r="AZ3766" s="44">
        <f>IF(AF3766="",0,IF(ISTEXT(AF3766),H3766*VALUE(SUBSTITUTE(AF3766,"%",""))/100,H3766*AF3766))-Tabela1[[#This Row],[PRONTO ACABADO2]]</f>
        <v>0</v>
      </c>
      <c r="BA3766" s="44">
        <f>IF(AG3766="",0,IF(ISTEXT(AG3766),H3766*VALUE(SUBSTITUTE(AG3766,"%",""))/100,H3766*AG3766))-Tabela1[[#This Row],[PESO EXPEDIDO2]]</f>
        <v>0</v>
      </c>
      <c r="BB3766" s="44">
        <f t="shared" si="495"/>
        <v>0</v>
      </c>
      <c r="BC3766" s="44">
        <f t="shared" si="498"/>
        <v>0</v>
      </c>
      <c r="BD3766" s="165"/>
    </row>
    <row r="3767" spans="1:56" ht="15.75" hidden="1" customHeight="1" x14ac:dyDescent="0.25">
      <c r="A3767" s="6"/>
      <c r="B3767" s="22"/>
      <c r="C3767" s="7"/>
      <c r="D3767" s="46"/>
      <c r="E3767" s="7"/>
      <c r="F3767" s="7"/>
      <c r="G3767" s="24"/>
      <c r="H3767" s="41">
        <f>Tabela1[[#This Row],[PESO UNI]]*Tabela1[[#This Row],[QTE]]</f>
        <v>0</v>
      </c>
      <c r="I3767" s="7"/>
      <c r="J3767" s="8"/>
      <c r="K3767" s="8"/>
      <c r="L3767" s="9"/>
      <c r="M3767" s="10"/>
      <c r="N3767" s="11"/>
      <c r="O3767" s="12"/>
      <c r="P3767" s="13"/>
      <c r="Q3767" s="14">
        <f>Tabela1[[#This Row],[QTDE/ Fabricação]]-Tabela1[[#This Row],[QTE]]</f>
        <v>0</v>
      </c>
      <c r="R3767" s="19">
        <f t="shared" si="491"/>
        <v>0</v>
      </c>
      <c r="S3767" s="19">
        <f t="shared" si="490"/>
        <v>0</v>
      </c>
      <c r="T3767" s="20">
        <f t="shared" si="492"/>
        <v>0</v>
      </c>
      <c r="U3767" s="17">
        <f>IFERROR(SUMIF('LISTA DE EMBARQUE'!B:B,MICRO!E:E,'LISTA DE EMBARQUE'!G:G),"")</f>
        <v>0</v>
      </c>
      <c r="V3767" s="12" t="str">
        <f>IFERROR(VLOOKUP(Tabela1[[#This Row],[COD.MDE]],'LISTA DE EMBARQUE'!B:L,11,0),"")</f>
        <v/>
      </c>
      <c r="W3767" s="13" t="str">
        <f>IFERROR(COUNTIF(#REF!,Tabela1[[#This Row],[Colunas5]]),"")</f>
        <v/>
      </c>
      <c r="X3767" s="14">
        <f>Tabela1[[#This Row],[QIANTIDADE EXPEDIDA]]*Tabela1[[#This Row],[PESO UNI]]</f>
        <v>0</v>
      </c>
      <c r="Y3767" s="14">
        <f t="shared" si="493"/>
        <v>0</v>
      </c>
      <c r="Z3767" s="21">
        <f>Tabela1[[#This Row],[PESO TOTAL]]-Tabela1[[#This Row],[Peso Expedido]]</f>
        <v>0</v>
      </c>
      <c r="AA3767" s="18"/>
      <c r="AB3767" s="15"/>
      <c r="AC3767" s="15"/>
      <c r="AD3767" s="15"/>
      <c r="AE3767" s="15"/>
      <c r="AF3767" s="15"/>
      <c r="AG3767" s="15"/>
      <c r="AH3767" s="15"/>
      <c r="AI3767" s="40" t="str">
        <f t="shared" si="497"/>
        <v>ok</v>
      </c>
      <c r="AJ3767" s="5"/>
      <c r="AK3767" t="str">
        <f>Tabela1[[#This Row],[Coluna1]]&amp;Tabela1[[#This Row],[PEDIDO]]</f>
        <v/>
      </c>
      <c r="AL3767"/>
      <c r="AM3767"/>
      <c r="AN3767"/>
      <c r="AO3767" t="str">
        <f t="shared" si="494"/>
        <v>/</v>
      </c>
      <c r="AP3767" t="str">
        <f>Tabela1[[#This Row],[TAG]]&amp;Tabela1[[#This Row],[PEDIDO]]&amp;Tabela1[[#This Row],[PRODUTO]]</f>
        <v/>
      </c>
      <c r="AQ3767" s="23" t="str">
        <f>Tabela1[[#This Row],[PRODUTO]]&amp;Tabela1[[#This Row],[TAG]]</f>
        <v/>
      </c>
      <c r="AR3767" s="27">
        <f>Tabela1[[#This Row],[PESO TOTAL]]*Tabela1[[#This Row],[MATÉRIA PRIMA]]</f>
        <v>0</v>
      </c>
      <c r="AS3767" s="28">
        <f>Tabela1[[#This Row],[PESO TOTAL]]*Tabela1[[#This Row],[PREPARAÇÃO ]]</f>
        <v>0</v>
      </c>
      <c r="AT3767" s="28">
        <f>Tabela1[[#This Row],[PESO TOTAL]]*Tabela1[[#This Row],[CALDEIRARIA]]</f>
        <v>0</v>
      </c>
      <c r="AU3767" s="28">
        <f>Tabela1[[#This Row],[PESO TOTAL]]*Tabela1[[#This Row],[SOLDA]]</f>
        <v>0</v>
      </c>
      <c r="AV3767" s="28">
        <f>Tabela1[[#This Row],[PESO TOTAL]]*Tabela1[[#This Row],[ACABAMENTO]]</f>
        <v>0</v>
      </c>
      <c r="AW3767" s="28">
        <f>Tabela1[[#This Row],[PESO TOTAL]]*Tabela1[[#This Row],[PRONTO ACABADO]]</f>
        <v>0</v>
      </c>
      <c r="AX3767" s="29">
        <f>Tabela1[[#This Row],[PESO TOTAL]]*Tabela1[[#This Row],[EXPEDIÇÃO ]]</f>
        <v>0</v>
      </c>
      <c r="AY3767" s="28" t="str">
        <f>Tabela1[[#This Row],[PEDIDO]]&amp;Tabela1[[#This Row],[PRODUTO]]</f>
        <v/>
      </c>
      <c r="AZ3767" s="44">
        <f>IF(AF3767="",0,IF(ISTEXT(AF3767),H3767*VALUE(SUBSTITUTE(AF3767,"%",""))/100,H3767*AF3767))-Tabela1[[#This Row],[PRONTO ACABADO2]]</f>
        <v>0</v>
      </c>
      <c r="BA3767" s="44">
        <f>IF(AG3767="",0,IF(ISTEXT(AG3767),H3767*VALUE(SUBSTITUTE(AG3767,"%",""))/100,H3767*AG3767))-Tabela1[[#This Row],[PESO EXPEDIDO2]]</f>
        <v>0</v>
      </c>
      <c r="BB3767" s="44">
        <f t="shared" si="495"/>
        <v>0</v>
      </c>
      <c r="BC3767" s="44">
        <f t="shared" si="498"/>
        <v>0</v>
      </c>
      <c r="BD3767" s="165"/>
    </row>
    <row r="3768" spans="1:56" ht="15.75" hidden="1" customHeight="1" x14ac:dyDescent="0.25">
      <c r="A3768" s="6"/>
      <c r="B3768" s="22"/>
      <c r="C3768" s="7"/>
      <c r="D3768" s="46"/>
      <c r="E3768" s="7"/>
      <c r="F3768" s="7"/>
      <c r="G3768" s="24"/>
      <c r="H3768" s="41">
        <f>Tabela1[[#This Row],[PESO UNI]]*Tabela1[[#This Row],[QTE]]</f>
        <v>0</v>
      </c>
      <c r="I3768" s="7"/>
      <c r="J3768" s="8"/>
      <c r="K3768" s="8"/>
      <c r="L3768" s="9"/>
      <c r="M3768" s="10"/>
      <c r="N3768" s="11"/>
      <c r="O3768" s="12"/>
      <c r="P3768" s="13"/>
      <c r="Q3768" s="14">
        <f>Tabela1[[#This Row],[QTDE/ Fabricação]]-Tabela1[[#This Row],[QTE]]</f>
        <v>0</v>
      </c>
      <c r="R3768" s="19">
        <f t="shared" si="491"/>
        <v>0</v>
      </c>
      <c r="S3768" s="19">
        <f t="shared" si="490"/>
        <v>0</v>
      </c>
      <c r="T3768" s="20">
        <f t="shared" si="492"/>
        <v>0</v>
      </c>
      <c r="U3768" s="17">
        <f>IFERROR(SUMIF('LISTA DE EMBARQUE'!B:B,MICRO!E:E,'LISTA DE EMBARQUE'!G:G),"")</f>
        <v>0</v>
      </c>
      <c r="V3768" s="12" t="str">
        <f>IFERROR(VLOOKUP(Tabela1[[#This Row],[COD.MDE]],'LISTA DE EMBARQUE'!B:L,11,0),"")</f>
        <v/>
      </c>
      <c r="W3768" s="13" t="str">
        <f>IFERROR(COUNTIF(#REF!,Tabela1[[#This Row],[Colunas5]]),"")</f>
        <v/>
      </c>
      <c r="X3768" s="14">
        <f>Tabela1[[#This Row],[QIANTIDADE EXPEDIDA]]*Tabela1[[#This Row],[PESO UNI]]</f>
        <v>0</v>
      </c>
      <c r="Y3768" s="14">
        <f t="shared" si="493"/>
        <v>0</v>
      </c>
      <c r="Z3768" s="21">
        <f>Tabela1[[#This Row],[PESO TOTAL]]-Tabela1[[#This Row],[Peso Expedido]]</f>
        <v>0</v>
      </c>
      <c r="AA3768" s="18"/>
      <c r="AB3768" s="15"/>
      <c r="AC3768" s="15"/>
      <c r="AD3768" s="15"/>
      <c r="AE3768" s="15"/>
      <c r="AF3768" s="15"/>
      <c r="AG3768" s="15"/>
      <c r="AH3768" s="15"/>
      <c r="AI3768" s="40" t="str">
        <f t="shared" si="497"/>
        <v>ok</v>
      </c>
      <c r="AJ3768" s="5"/>
      <c r="AK3768" t="str">
        <f>Tabela1[[#This Row],[Coluna1]]&amp;Tabela1[[#This Row],[PEDIDO]]</f>
        <v/>
      </c>
      <c r="AL3768"/>
      <c r="AM3768"/>
      <c r="AN3768"/>
      <c r="AO3768" t="str">
        <f t="shared" si="494"/>
        <v>/</v>
      </c>
      <c r="AP3768" t="str">
        <f>Tabela1[[#This Row],[TAG]]&amp;Tabela1[[#This Row],[PEDIDO]]&amp;Tabela1[[#This Row],[PRODUTO]]</f>
        <v/>
      </c>
      <c r="AQ3768" s="23" t="str">
        <f>Tabela1[[#This Row],[PRODUTO]]&amp;Tabela1[[#This Row],[TAG]]</f>
        <v/>
      </c>
      <c r="AR3768" s="27">
        <f>Tabela1[[#This Row],[PESO TOTAL]]*Tabela1[[#This Row],[MATÉRIA PRIMA]]</f>
        <v>0</v>
      </c>
      <c r="AS3768" s="28">
        <f>Tabela1[[#This Row],[PESO TOTAL]]*Tabela1[[#This Row],[PREPARAÇÃO ]]</f>
        <v>0</v>
      </c>
      <c r="AT3768" s="28">
        <f>Tabela1[[#This Row],[PESO TOTAL]]*Tabela1[[#This Row],[CALDEIRARIA]]</f>
        <v>0</v>
      </c>
      <c r="AU3768" s="28">
        <f>Tabela1[[#This Row],[PESO TOTAL]]*Tabela1[[#This Row],[SOLDA]]</f>
        <v>0</v>
      </c>
      <c r="AV3768" s="28">
        <f>Tabela1[[#This Row],[PESO TOTAL]]*Tabela1[[#This Row],[ACABAMENTO]]</f>
        <v>0</v>
      </c>
      <c r="AW3768" s="28">
        <f>Tabela1[[#This Row],[PESO TOTAL]]*Tabela1[[#This Row],[PRONTO ACABADO]]</f>
        <v>0</v>
      </c>
      <c r="AX3768" s="29">
        <f>Tabela1[[#This Row],[PESO TOTAL]]*Tabela1[[#This Row],[EXPEDIÇÃO ]]</f>
        <v>0</v>
      </c>
      <c r="AY3768" s="28" t="str">
        <f>Tabela1[[#This Row],[PEDIDO]]&amp;Tabela1[[#This Row],[PRODUTO]]</f>
        <v/>
      </c>
      <c r="AZ3768" s="44">
        <f>IF(AF3768="",0,IF(ISTEXT(AF3768),H3768*VALUE(SUBSTITUTE(AF3768,"%",""))/100,H3768*AF3768))-Tabela1[[#This Row],[PRONTO ACABADO2]]</f>
        <v>0</v>
      </c>
      <c r="BA3768" s="44">
        <f>IF(AG3768="",0,IF(ISTEXT(AG3768),H3768*VALUE(SUBSTITUTE(AG3768,"%",""))/100,H3768*AG3768))-Tabela1[[#This Row],[PESO EXPEDIDO2]]</f>
        <v>0</v>
      </c>
      <c r="BB3768" s="44">
        <f t="shared" si="495"/>
        <v>0</v>
      </c>
      <c r="BC3768" s="44">
        <f t="shared" si="498"/>
        <v>0</v>
      </c>
      <c r="BD3768" s="165"/>
    </row>
    <row r="3769" spans="1:56" ht="15.75" hidden="1" customHeight="1" x14ac:dyDescent="0.25">
      <c r="A3769" s="6"/>
      <c r="B3769" s="22"/>
      <c r="C3769" s="7"/>
      <c r="D3769" s="46"/>
      <c r="E3769" s="7"/>
      <c r="F3769" s="7"/>
      <c r="G3769" s="24"/>
      <c r="H3769" s="41">
        <f>Tabela1[[#This Row],[PESO UNI]]*Tabela1[[#This Row],[QTE]]</f>
        <v>0</v>
      </c>
      <c r="I3769" s="7"/>
      <c r="J3769" s="8"/>
      <c r="K3769" s="8"/>
      <c r="L3769" s="9"/>
      <c r="M3769" s="10"/>
      <c r="N3769" s="11"/>
      <c r="O3769" s="12"/>
      <c r="P3769" s="13"/>
      <c r="Q3769" s="14">
        <f>Tabela1[[#This Row],[QTDE/ Fabricação]]-Tabela1[[#This Row],[QTE]]</f>
        <v>0</v>
      </c>
      <c r="R3769" s="19">
        <f t="shared" si="491"/>
        <v>0</v>
      </c>
      <c r="S3769" s="19">
        <f t="shared" si="490"/>
        <v>0</v>
      </c>
      <c r="T3769" s="20">
        <f t="shared" si="492"/>
        <v>0</v>
      </c>
      <c r="U3769" s="17">
        <f>IFERROR(SUMIF('LISTA DE EMBARQUE'!B:B,MICRO!E:E,'LISTA DE EMBARQUE'!G:G),"")</f>
        <v>0</v>
      </c>
      <c r="V3769" s="12" t="str">
        <f>IFERROR(VLOOKUP(Tabela1[[#This Row],[COD.MDE]],'LISTA DE EMBARQUE'!B:L,11,0),"")</f>
        <v/>
      </c>
      <c r="W3769" s="13" t="str">
        <f>IFERROR(COUNTIF(#REF!,Tabela1[[#This Row],[Colunas5]]),"")</f>
        <v/>
      </c>
      <c r="X3769" s="14">
        <f>Tabela1[[#This Row],[QIANTIDADE EXPEDIDA]]*Tabela1[[#This Row],[PESO UNI]]</f>
        <v>0</v>
      </c>
      <c r="Y3769" s="14">
        <f t="shared" si="493"/>
        <v>0</v>
      </c>
      <c r="Z3769" s="21">
        <f>Tabela1[[#This Row],[PESO TOTAL]]-Tabela1[[#This Row],[Peso Expedido]]</f>
        <v>0</v>
      </c>
      <c r="AA3769" s="18"/>
      <c r="AB3769" s="15"/>
      <c r="AC3769" s="15"/>
      <c r="AD3769" s="15"/>
      <c r="AE3769" s="15"/>
      <c r="AF3769" s="15"/>
      <c r="AG3769" s="15"/>
      <c r="AH3769" s="15"/>
      <c r="AI3769" s="40" t="str">
        <f t="shared" si="497"/>
        <v>ok</v>
      </c>
      <c r="AJ3769" s="5"/>
      <c r="AK3769" t="str">
        <f>Tabela1[[#This Row],[Coluna1]]&amp;Tabela1[[#This Row],[PEDIDO]]</f>
        <v/>
      </c>
      <c r="AL3769"/>
      <c r="AM3769"/>
      <c r="AN3769"/>
      <c r="AO3769" t="str">
        <f t="shared" si="494"/>
        <v>/</v>
      </c>
      <c r="AP3769" t="str">
        <f>Tabela1[[#This Row],[TAG]]&amp;Tabela1[[#This Row],[PEDIDO]]&amp;Tabela1[[#This Row],[PRODUTO]]</f>
        <v/>
      </c>
      <c r="AQ3769" s="23" t="str">
        <f>Tabela1[[#This Row],[PRODUTO]]&amp;Tabela1[[#This Row],[TAG]]</f>
        <v/>
      </c>
      <c r="AR3769" s="27">
        <f>Tabela1[[#This Row],[PESO TOTAL]]*Tabela1[[#This Row],[MATÉRIA PRIMA]]</f>
        <v>0</v>
      </c>
      <c r="AS3769" s="28">
        <f>Tabela1[[#This Row],[PESO TOTAL]]*Tabela1[[#This Row],[PREPARAÇÃO ]]</f>
        <v>0</v>
      </c>
      <c r="AT3769" s="28">
        <f>Tabela1[[#This Row],[PESO TOTAL]]*Tabela1[[#This Row],[CALDEIRARIA]]</f>
        <v>0</v>
      </c>
      <c r="AU3769" s="28">
        <f>Tabela1[[#This Row],[PESO TOTAL]]*Tabela1[[#This Row],[SOLDA]]</f>
        <v>0</v>
      </c>
      <c r="AV3769" s="28">
        <f>Tabela1[[#This Row],[PESO TOTAL]]*Tabela1[[#This Row],[ACABAMENTO]]</f>
        <v>0</v>
      </c>
      <c r="AW3769" s="28">
        <f>Tabela1[[#This Row],[PESO TOTAL]]*Tabela1[[#This Row],[PRONTO ACABADO]]</f>
        <v>0</v>
      </c>
      <c r="AX3769" s="29">
        <f>Tabela1[[#This Row],[PESO TOTAL]]*Tabela1[[#This Row],[EXPEDIÇÃO ]]</f>
        <v>0</v>
      </c>
      <c r="AY3769" s="28" t="str">
        <f>Tabela1[[#This Row],[PEDIDO]]&amp;Tabela1[[#This Row],[PRODUTO]]</f>
        <v/>
      </c>
      <c r="AZ3769" s="44">
        <f>IF(AF3769="",0,IF(ISTEXT(AF3769),H3769*VALUE(SUBSTITUTE(AF3769,"%",""))/100,H3769*AF3769))-Tabela1[[#This Row],[PRONTO ACABADO2]]</f>
        <v>0</v>
      </c>
      <c r="BA3769" s="44">
        <f>IF(AG3769="",0,IF(ISTEXT(AG3769),H3769*VALUE(SUBSTITUTE(AG3769,"%",""))/100,H3769*AG3769))-Tabela1[[#This Row],[PESO EXPEDIDO2]]</f>
        <v>0</v>
      </c>
      <c r="BB3769" s="44">
        <f t="shared" si="495"/>
        <v>0</v>
      </c>
      <c r="BC3769" s="44">
        <f t="shared" si="498"/>
        <v>0</v>
      </c>
      <c r="BD3769" s="165"/>
    </row>
    <row r="3770" spans="1:56" ht="15.75" hidden="1" customHeight="1" x14ac:dyDescent="0.25">
      <c r="A3770" s="6"/>
      <c r="B3770" s="22"/>
      <c r="C3770" s="7"/>
      <c r="D3770" s="46"/>
      <c r="E3770" s="7"/>
      <c r="F3770" s="7"/>
      <c r="G3770" s="24"/>
      <c r="H3770" s="41">
        <f>Tabela1[[#This Row],[PESO UNI]]*Tabela1[[#This Row],[QTE]]</f>
        <v>0</v>
      </c>
      <c r="I3770" s="7"/>
      <c r="J3770" s="8"/>
      <c r="K3770" s="8"/>
      <c r="L3770" s="9"/>
      <c r="M3770" s="10"/>
      <c r="N3770" s="11"/>
      <c r="O3770" s="12"/>
      <c r="P3770" s="13"/>
      <c r="Q3770" s="14">
        <f>Tabela1[[#This Row],[QTDE/ Fabricação]]-Tabela1[[#This Row],[QTE]]</f>
        <v>0</v>
      </c>
      <c r="R3770" s="19">
        <f t="shared" si="491"/>
        <v>0</v>
      </c>
      <c r="S3770" s="19">
        <f t="shared" ref="S3770:S3833" si="499">IFERROR(H3770*AG3770,"")</f>
        <v>0</v>
      </c>
      <c r="T3770" s="20">
        <f t="shared" si="492"/>
        <v>0</v>
      </c>
      <c r="U3770" s="17">
        <f>IFERROR(SUMIF('LISTA DE EMBARQUE'!B:B,MICRO!E:E,'LISTA DE EMBARQUE'!G:G),"")</f>
        <v>0</v>
      </c>
      <c r="V3770" s="12" t="str">
        <f>IFERROR(VLOOKUP(Tabela1[[#This Row],[COD.MDE]],'LISTA DE EMBARQUE'!B:L,11,0),"")</f>
        <v/>
      </c>
      <c r="W3770" s="13" t="str">
        <f>IFERROR(COUNTIF(#REF!,Tabela1[[#This Row],[Colunas5]]),"")</f>
        <v/>
      </c>
      <c r="X3770" s="14">
        <f>Tabela1[[#This Row],[QIANTIDADE EXPEDIDA]]*Tabela1[[#This Row],[PESO UNI]]</f>
        <v>0</v>
      </c>
      <c r="Y3770" s="14">
        <f t="shared" si="493"/>
        <v>0</v>
      </c>
      <c r="Z3770" s="21">
        <f>Tabela1[[#This Row],[PESO TOTAL]]-Tabela1[[#This Row],[Peso Expedido]]</f>
        <v>0</v>
      </c>
      <c r="AA3770" s="18"/>
      <c r="AB3770" s="15"/>
      <c r="AC3770" s="15"/>
      <c r="AD3770" s="15"/>
      <c r="AE3770" s="15"/>
      <c r="AF3770" s="15"/>
      <c r="AG3770" s="15"/>
      <c r="AH3770" s="15"/>
      <c r="AI3770" s="40" t="str">
        <f t="shared" si="497"/>
        <v>ok</v>
      </c>
      <c r="AJ3770" s="5"/>
      <c r="AK3770" t="str">
        <f>Tabela1[[#This Row],[Coluna1]]&amp;Tabela1[[#This Row],[PEDIDO]]</f>
        <v/>
      </c>
      <c r="AL3770"/>
      <c r="AM3770"/>
      <c r="AN3770"/>
      <c r="AO3770" t="str">
        <f t="shared" si="494"/>
        <v>/</v>
      </c>
      <c r="AP3770" t="str">
        <f>Tabela1[[#This Row],[TAG]]&amp;Tabela1[[#This Row],[PEDIDO]]&amp;Tabela1[[#This Row],[PRODUTO]]</f>
        <v/>
      </c>
      <c r="AQ3770" s="23" t="str">
        <f>Tabela1[[#This Row],[PRODUTO]]&amp;Tabela1[[#This Row],[TAG]]</f>
        <v/>
      </c>
      <c r="AR3770" s="27">
        <f>Tabela1[[#This Row],[PESO TOTAL]]*Tabela1[[#This Row],[MATÉRIA PRIMA]]</f>
        <v>0</v>
      </c>
      <c r="AS3770" s="28">
        <f>Tabela1[[#This Row],[PESO TOTAL]]*Tabela1[[#This Row],[PREPARAÇÃO ]]</f>
        <v>0</v>
      </c>
      <c r="AT3770" s="28">
        <f>Tabela1[[#This Row],[PESO TOTAL]]*Tabela1[[#This Row],[CALDEIRARIA]]</f>
        <v>0</v>
      </c>
      <c r="AU3770" s="28">
        <f>Tabela1[[#This Row],[PESO TOTAL]]*Tabela1[[#This Row],[SOLDA]]</f>
        <v>0</v>
      </c>
      <c r="AV3770" s="28">
        <f>Tabela1[[#This Row],[PESO TOTAL]]*Tabela1[[#This Row],[ACABAMENTO]]</f>
        <v>0</v>
      </c>
      <c r="AW3770" s="28">
        <f>Tabela1[[#This Row],[PESO TOTAL]]*Tabela1[[#This Row],[PRONTO ACABADO]]</f>
        <v>0</v>
      </c>
      <c r="AX3770" s="29">
        <f>Tabela1[[#This Row],[PESO TOTAL]]*Tabela1[[#This Row],[EXPEDIÇÃO ]]</f>
        <v>0</v>
      </c>
      <c r="AY3770" s="28" t="str">
        <f>Tabela1[[#This Row],[PEDIDO]]&amp;Tabela1[[#This Row],[PRODUTO]]</f>
        <v/>
      </c>
      <c r="AZ3770" s="44">
        <f>IF(AF3770="",0,IF(ISTEXT(AF3770),H3770*VALUE(SUBSTITUTE(AF3770,"%",""))/100,H3770*AF3770))-Tabela1[[#This Row],[PRONTO ACABADO2]]</f>
        <v>0</v>
      </c>
      <c r="BA3770" s="44">
        <f>IF(AG3770="",0,IF(ISTEXT(AG3770),H3770*VALUE(SUBSTITUTE(AG3770,"%",""))/100,H3770*AG3770))-Tabela1[[#This Row],[PESO EXPEDIDO2]]</f>
        <v>0</v>
      </c>
      <c r="BB3770" s="44">
        <f t="shared" si="495"/>
        <v>0</v>
      </c>
      <c r="BC3770" s="44">
        <f t="shared" si="498"/>
        <v>0</v>
      </c>
      <c r="BD3770" s="165"/>
    </row>
    <row r="3771" spans="1:56" ht="15.75" hidden="1" customHeight="1" x14ac:dyDescent="0.25">
      <c r="A3771" s="6"/>
      <c r="B3771" s="22"/>
      <c r="C3771" s="7"/>
      <c r="D3771" s="46"/>
      <c r="E3771" s="7"/>
      <c r="F3771" s="7"/>
      <c r="G3771" s="24"/>
      <c r="H3771" s="41">
        <f>Tabela1[[#This Row],[PESO UNI]]*Tabela1[[#This Row],[QTE]]</f>
        <v>0</v>
      </c>
      <c r="I3771" s="7"/>
      <c r="J3771" s="8"/>
      <c r="K3771" s="8"/>
      <c r="L3771" s="9"/>
      <c r="M3771" s="10"/>
      <c r="N3771" s="11"/>
      <c r="O3771" s="12"/>
      <c r="P3771" s="13"/>
      <c r="Q3771" s="14">
        <f>Tabela1[[#This Row],[QTDE/ Fabricação]]-Tabela1[[#This Row],[QTE]]</f>
        <v>0</v>
      </c>
      <c r="R3771" s="19">
        <f t="shared" si="491"/>
        <v>0</v>
      </c>
      <c r="S3771" s="19">
        <f t="shared" si="499"/>
        <v>0</v>
      </c>
      <c r="T3771" s="20">
        <f t="shared" si="492"/>
        <v>0</v>
      </c>
      <c r="U3771" s="17">
        <f>IFERROR(SUMIF('LISTA DE EMBARQUE'!B:B,MICRO!E:E,'LISTA DE EMBARQUE'!G:G),"")</f>
        <v>0</v>
      </c>
      <c r="V3771" s="12" t="str">
        <f>IFERROR(VLOOKUP(Tabela1[[#This Row],[COD.MDE]],'LISTA DE EMBARQUE'!B:L,11,0),"")</f>
        <v/>
      </c>
      <c r="W3771" s="13" t="str">
        <f>IFERROR(COUNTIF(#REF!,Tabela1[[#This Row],[Colunas5]]),"")</f>
        <v/>
      </c>
      <c r="X3771" s="14">
        <f>Tabela1[[#This Row],[QIANTIDADE EXPEDIDA]]*Tabela1[[#This Row],[PESO UNI]]</f>
        <v>0</v>
      </c>
      <c r="Y3771" s="14">
        <f t="shared" si="493"/>
        <v>0</v>
      </c>
      <c r="Z3771" s="21">
        <f>Tabela1[[#This Row],[PESO TOTAL]]-Tabela1[[#This Row],[Peso Expedido]]</f>
        <v>0</v>
      </c>
      <c r="AA3771" s="18"/>
      <c r="AB3771" s="15"/>
      <c r="AC3771" s="15"/>
      <c r="AD3771" s="15"/>
      <c r="AE3771" s="15"/>
      <c r="AF3771" s="15"/>
      <c r="AG3771" s="15"/>
      <c r="AH3771" s="15"/>
      <c r="AI3771" s="40" t="str">
        <f t="shared" si="497"/>
        <v>ok</v>
      </c>
      <c r="AJ3771" s="5"/>
      <c r="AK3771" t="str">
        <f>Tabela1[[#This Row],[Coluna1]]&amp;Tabela1[[#This Row],[PEDIDO]]</f>
        <v/>
      </c>
      <c r="AL3771"/>
      <c r="AM3771"/>
      <c r="AN3771"/>
      <c r="AO3771" t="str">
        <f t="shared" si="494"/>
        <v>/</v>
      </c>
      <c r="AP3771" t="str">
        <f>Tabela1[[#This Row],[TAG]]&amp;Tabela1[[#This Row],[PEDIDO]]&amp;Tabela1[[#This Row],[PRODUTO]]</f>
        <v/>
      </c>
      <c r="AQ3771" s="23" t="str">
        <f>Tabela1[[#This Row],[PRODUTO]]&amp;Tabela1[[#This Row],[TAG]]</f>
        <v/>
      </c>
      <c r="AR3771" s="27">
        <f>Tabela1[[#This Row],[PESO TOTAL]]*Tabela1[[#This Row],[MATÉRIA PRIMA]]</f>
        <v>0</v>
      </c>
      <c r="AS3771" s="28">
        <f>Tabela1[[#This Row],[PESO TOTAL]]*Tabela1[[#This Row],[PREPARAÇÃO ]]</f>
        <v>0</v>
      </c>
      <c r="AT3771" s="28">
        <f>Tabela1[[#This Row],[PESO TOTAL]]*Tabela1[[#This Row],[CALDEIRARIA]]</f>
        <v>0</v>
      </c>
      <c r="AU3771" s="28">
        <f>Tabela1[[#This Row],[PESO TOTAL]]*Tabela1[[#This Row],[SOLDA]]</f>
        <v>0</v>
      </c>
      <c r="AV3771" s="28">
        <f>Tabela1[[#This Row],[PESO TOTAL]]*Tabela1[[#This Row],[ACABAMENTO]]</f>
        <v>0</v>
      </c>
      <c r="AW3771" s="28">
        <f>Tabela1[[#This Row],[PESO TOTAL]]*Tabela1[[#This Row],[PRONTO ACABADO]]</f>
        <v>0</v>
      </c>
      <c r="AX3771" s="29">
        <f>Tabela1[[#This Row],[PESO TOTAL]]*Tabela1[[#This Row],[EXPEDIÇÃO ]]</f>
        <v>0</v>
      </c>
      <c r="AY3771" s="28" t="str">
        <f>Tabela1[[#This Row],[PEDIDO]]&amp;Tabela1[[#This Row],[PRODUTO]]</f>
        <v/>
      </c>
      <c r="AZ3771" s="44">
        <f>IF(AF3771="",0,IF(ISTEXT(AF3771),H3771*VALUE(SUBSTITUTE(AF3771,"%",""))/100,H3771*AF3771))-Tabela1[[#This Row],[PRONTO ACABADO2]]</f>
        <v>0</v>
      </c>
      <c r="BA3771" s="44">
        <f>IF(AG3771="",0,IF(ISTEXT(AG3771),H3771*VALUE(SUBSTITUTE(AG3771,"%",""))/100,H3771*AG3771))-Tabela1[[#This Row],[PESO EXPEDIDO2]]</f>
        <v>0</v>
      </c>
      <c r="BB3771" s="44">
        <f t="shared" si="495"/>
        <v>0</v>
      </c>
      <c r="BC3771" s="44">
        <f t="shared" si="498"/>
        <v>0</v>
      </c>
      <c r="BD3771" s="165"/>
    </row>
    <row r="3772" spans="1:56" ht="15.75" hidden="1" customHeight="1" x14ac:dyDescent="0.25">
      <c r="A3772" s="6"/>
      <c r="B3772" s="22"/>
      <c r="C3772" s="7"/>
      <c r="D3772" s="46"/>
      <c r="E3772" s="7"/>
      <c r="F3772" s="7"/>
      <c r="G3772" s="24"/>
      <c r="H3772" s="41">
        <f>Tabela1[[#This Row],[PESO UNI]]*Tabela1[[#This Row],[QTE]]</f>
        <v>0</v>
      </c>
      <c r="I3772" s="7"/>
      <c r="J3772" s="8"/>
      <c r="K3772" s="8"/>
      <c r="L3772" s="9"/>
      <c r="M3772" s="10"/>
      <c r="N3772" s="11"/>
      <c r="O3772" s="12"/>
      <c r="P3772" s="13"/>
      <c r="Q3772" s="14">
        <f>Tabela1[[#This Row],[QTDE/ Fabricação]]-Tabela1[[#This Row],[QTE]]</f>
        <v>0</v>
      </c>
      <c r="R3772" s="19">
        <f t="shared" si="491"/>
        <v>0</v>
      </c>
      <c r="S3772" s="19">
        <f t="shared" si="499"/>
        <v>0</v>
      </c>
      <c r="T3772" s="20">
        <f t="shared" si="492"/>
        <v>0</v>
      </c>
      <c r="U3772" s="17">
        <f>IFERROR(SUMIF('LISTA DE EMBARQUE'!B:B,MICRO!E:E,'LISTA DE EMBARQUE'!G:G),"")</f>
        <v>0</v>
      </c>
      <c r="V3772" s="12" t="str">
        <f>IFERROR(VLOOKUP(Tabela1[[#This Row],[COD.MDE]],'LISTA DE EMBARQUE'!B:L,11,0),"")</f>
        <v/>
      </c>
      <c r="W3772" s="13" t="str">
        <f>IFERROR(COUNTIF(#REF!,Tabela1[[#This Row],[Colunas5]]),"")</f>
        <v/>
      </c>
      <c r="X3772" s="14">
        <f>Tabela1[[#This Row],[QIANTIDADE EXPEDIDA]]*Tabela1[[#This Row],[PESO UNI]]</f>
        <v>0</v>
      </c>
      <c r="Y3772" s="14">
        <f t="shared" si="493"/>
        <v>0</v>
      </c>
      <c r="Z3772" s="21">
        <f>Tabela1[[#This Row],[PESO TOTAL]]-Tabela1[[#This Row],[Peso Expedido]]</f>
        <v>0</v>
      </c>
      <c r="AA3772" s="18"/>
      <c r="AB3772" s="15"/>
      <c r="AC3772" s="15"/>
      <c r="AD3772" s="15"/>
      <c r="AE3772" s="15"/>
      <c r="AF3772" s="15"/>
      <c r="AG3772" s="15"/>
      <c r="AH3772" s="15"/>
      <c r="AI3772" s="40" t="str">
        <f t="shared" si="497"/>
        <v>ok</v>
      </c>
      <c r="AJ3772" s="5"/>
      <c r="AK3772" t="str">
        <f>Tabela1[[#This Row],[Coluna1]]&amp;Tabela1[[#This Row],[PEDIDO]]</f>
        <v/>
      </c>
      <c r="AL3772"/>
      <c r="AM3772"/>
      <c r="AN3772"/>
      <c r="AO3772" t="str">
        <f t="shared" si="494"/>
        <v>/</v>
      </c>
      <c r="AP3772" t="str">
        <f>Tabela1[[#This Row],[TAG]]&amp;Tabela1[[#This Row],[PEDIDO]]&amp;Tabela1[[#This Row],[PRODUTO]]</f>
        <v/>
      </c>
      <c r="AQ3772" s="23" t="str">
        <f>Tabela1[[#This Row],[PRODUTO]]&amp;Tabela1[[#This Row],[TAG]]</f>
        <v/>
      </c>
      <c r="AR3772" s="27">
        <f>Tabela1[[#This Row],[PESO TOTAL]]*Tabela1[[#This Row],[MATÉRIA PRIMA]]</f>
        <v>0</v>
      </c>
      <c r="AS3772" s="28">
        <f>Tabela1[[#This Row],[PESO TOTAL]]*Tabela1[[#This Row],[PREPARAÇÃO ]]</f>
        <v>0</v>
      </c>
      <c r="AT3772" s="28">
        <f>Tabela1[[#This Row],[PESO TOTAL]]*Tabela1[[#This Row],[CALDEIRARIA]]</f>
        <v>0</v>
      </c>
      <c r="AU3772" s="28">
        <f>Tabela1[[#This Row],[PESO TOTAL]]*Tabela1[[#This Row],[SOLDA]]</f>
        <v>0</v>
      </c>
      <c r="AV3772" s="28">
        <f>Tabela1[[#This Row],[PESO TOTAL]]*Tabela1[[#This Row],[ACABAMENTO]]</f>
        <v>0</v>
      </c>
      <c r="AW3772" s="28">
        <f>Tabela1[[#This Row],[PESO TOTAL]]*Tabela1[[#This Row],[PRONTO ACABADO]]</f>
        <v>0</v>
      </c>
      <c r="AX3772" s="29">
        <f>Tabela1[[#This Row],[PESO TOTAL]]*Tabela1[[#This Row],[EXPEDIÇÃO ]]</f>
        <v>0</v>
      </c>
      <c r="AY3772" s="28" t="str">
        <f>Tabela1[[#This Row],[PEDIDO]]&amp;Tabela1[[#This Row],[PRODUTO]]</f>
        <v/>
      </c>
      <c r="AZ3772" s="44">
        <f>IF(AF3772="",0,IF(ISTEXT(AF3772),H3772*VALUE(SUBSTITUTE(AF3772,"%",""))/100,H3772*AF3772))-Tabela1[[#This Row],[PRONTO ACABADO2]]</f>
        <v>0</v>
      </c>
      <c r="BA3772" s="44">
        <f>IF(AG3772="",0,IF(ISTEXT(AG3772),H3772*VALUE(SUBSTITUTE(AG3772,"%",""))/100,H3772*AG3772))-Tabela1[[#This Row],[PESO EXPEDIDO2]]</f>
        <v>0</v>
      </c>
      <c r="BB3772" s="44">
        <f t="shared" si="495"/>
        <v>0</v>
      </c>
      <c r="BC3772" s="44">
        <f t="shared" si="498"/>
        <v>0</v>
      </c>
      <c r="BD3772" s="165"/>
    </row>
    <row r="3773" spans="1:56" ht="15.75" hidden="1" customHeight="1" x14ac:dyDescent="0.25">
      <c r="A3773" s="6"/>
      <c r="B3773" s="22"/>
      <c r="C3773" s="7"/>
      <c r="D3773" s="46"/>
      <c r="E3773" s="7"/>
      <c r="F3773" s="7"/>
      <c r="G3773" s="24"/>
      <c r="H3773" s="41">
        <f>Tabela1[[#This Row],[PESO UNI]]*Tabela1[[#This Row],[QTE]]</f>
        <v>0</v>
      </c>
      <c r="I3773" s="7"/>
      <c r="J3773" s="8"/>
      <c r="K3773" s="8"/>
      <c r="L3773" s="9"/>
      <c r="M3773" s="10"/>
      <c r="N3773" s="11"/>
      <c r="O3773" s="12"/>
      <c r="P3773" s="13"/>
      <c r="Q3773" s="14">
        <f>Tabela1[[#This Row],[QTDE/ Fabricação]]-Tabela1[[#This Row],[QTE]]</f>
        <v>0</v>
      </c>
      <c r="R3773" s="19">
        <f t="shared" ref="R3773:R3836" si="500">IFERROR(H3773*((AA3773*0.25)+(AC3773*0.25)+(AD3773*0.225)+(AE3773*0.225)+(AF3773*0.05)),"")</f>
        <v>0</v>
      </c>
      <c r="S3773" s="19">
        <f t="shared" si="499"/>
        <v>0</v>
      </c>
      <c r="T3773" s="20">
        <f t="shared" ref="T3773:T3836" si="501">IFERROR(S3773-H3773,"")</f>
        <v>0</v>
      </c>
      <c r="U3773" s="17">
        <f>IFERROR(SUMIF('LISTA DE EMBARQUE'!B:B,MICRO!E:E,'LISTA DE EMBARQUE'!G:G),"")</f>
        <v>0</v>
      </c>
      <c r="V3773" s="12" t="str">
        <f>IFERROR(VLOOKUP(Tabela1[[#This Row],[COD.MDE]],'LISTA DE EMBARQUE'!B:L,11,0),"")</f>
        <v/>
      </c>
      <c r="W3773" s="13" t="str">
        <f>IFERROR(COUNTIF(#REF!,Tabela1[[#This Row],[Colunas5]]),"")</f>
        <v/>
      </c>
      <c r="X3773" s="14">
        <f>Tabela1[[#This Row],[QIANTIDADE EXPEDIDA]]*Tabela1[[#This Row],[PESO UNI]]</f>
        <v>0</v>
      </c>
      <c r="Y3773" s="14">
        <f t="shared" ref="Y3773:Y3836" si="502">U3773-C3773</f>
        <v>0</v>
      </c>
      <c r="Z3773" s="21">
        <f>Tabela1[[#This Row],[PESO TOTAL]]-Tabela1[[#This Row],[Peso Expedido]]</f>
        <v>0</v>
      </c>
      <c r="AA3773" s="18"/>
      <c r="AB3773" s="15"/>
      <c r="AC3773" s="15"/>
      <c r="AD3773" s="15"/>
      <c r="AE3773" s="15"/>
      <c r="AF3773" s="15"/>
      <c r="AG3773" s="15"/>
      <c r="AH3773" s="15"/>
      <c r="AI3773" s="40" t="str">
        <f t="shared" si="497"/>
        <v>ok</v>
      </c>
      <c r="AJ3773" s="5"/>
      <c r="AK3773" t="str">
        <f>Tabela1[[#This Row],[Coluna1]]&amp;Tabela1[[#This Row],[PEDIDO]]</f>
        <v/>
      </c>
      <c r="AL3773"/>
      <c r="AM3773"/>
      <c r="AN3773"/>
      <c r="AO3773" t="str">
        <f t="shared" si="494"/>
        <v>/</v>
      </c>
      <c r="AP3773" t="str">
        <f>Tabela1[[#This Row],[TAG]]&amp;Tabela1[[#This Row],[PEDIDO]]&amp;Tabela1[[#This Row],[PRODUTO]]</f>
        <v/>
      </c>
      <c r="AQ3773" s="23" t="str">
        <f>Tabela1[[#This Row],[PRODUTO]]&amp;Tabela1[[#This Row],[TAG]]</f>
        <v/>
      </c>
      <c r="AR3773" s="27">
        <f>Tabela1[[#This Row],[PESO TOTAL]]*Tabela1[[#This Row],[MATÉRIA PRIMA]]</f>
        <v>0</v>
      </c>
      <c r="AS3773" s="28">
        <f>Tabela1[[#This Row],[PESO TOTAL]]*Tabela1[[#This Row],[PREPARAÇÃO ]]</f>
        <v>0</v>
      </c>
      <c r="AT3773" s="28">
        <f>Tabela1[[#This Row],[PESO TOTAL]]*Tabela1[[#This Row],[CALDEIRARIA]]</f>
        <v>0</v>
      </c>
      <c r="AU3773" s="28">
        <f>Tabela1[[#This Row],[PESO TOTAL]]*Tabela1[[#This Row],[SOLDA]]</f>
        <v>0</v>
      </c>
      <c r="AV3773" s="28">
        <f>Tabela1[[#This Row],[PESO TOTAL]]*Tabela1[[#This Row],[ACABAMENTO]]</f>
        <v>0</v>
      </c>
      <c r="AW3773" s="28">
        <f>Tabela1[[#This Row],[PESO TOTAL]]*Tabela1[[#This Row],[PRONTO ACABADO]]</f>
        <v>0</v>
      </c>
      <c r="AX3773" s="29">
        <f>Tabela1[[#This Row],[PESO TOTAL]]*Tabela1[[#This Row],[EXPEDIÇÃO ]]</f>
        <v>0</v>
      </c>
      <c r="AY3773" s="28" t="str">
        <f>Tabela1[[#This Row],[PEDIDO]]&amp;Tabela1[[#This Row],[PRODUTO]]</f>
        <v/>
      </c>
      <c r="AZ3773" s="44" t="e">
        <f>IF(#REF!="",0,IF(ISTEXT(#REF!),H3773*VALUE(SUBSTITUTE(#REF!,"%",""))/100,H3773*#REF!))-Tabela1[[#This Row],[PRONTO ACABADO2]]</f>
        <v>#REF!</v>
      </c>
      <c r="BA3773" s="44" t="e">
        <f>IF(#REF!="",0,IF(ISTEXT(#REF!),H3773*VALUE(SUBSTITUTE(#REF!,"%",""))/100,H3773*#REF!))-Tabela1[[#This Row],[PESO EXPEDIDO2]]</f>
        <v>#REF!</v>
      </c>
      <c r="BB3773" s="44">
        <f t="shared" si="495"/>
        <v>0</v>
      </c>
      <c r="BC3773" s="44" t="e">
        <f>IF(#REF!="",0,IF(ISTEXT(#REF!),H3773*VALUE(SUBSTITUTE(#REF!,"%",""))/100,H3773*#REF!))</f>
        <v>#REF!</v>
      </c>
      <c r="BD3773" s="165"/>
    </row>
    <row r="3774" spans="1:56" ht="15.75" hidden="1" customHeight="1" x14ac:dyDescent="0.25">
      <c r="A3774" s="6"/>
      <c r="B3774" s="22"/>
      <c r="C3774" s="7"/>
      <c r="D3774" s="46"/>
      <c r="E3774" s="7"/>
      <c r="F3774" s="7"/>
      <c r="G3774" s="24"/>
      <c r="H3774" s="41">
        <f>Tabela1[[#This Row],[PESO UNI]]*Tabela1[[#This Row],[QTE]]</f>
        <v>0</v>
      </c>
      <c r="I3774" s="7"/>
      <c r="J3774" s="8"/>
      <c r="K3774" s="8"/>
      <c r="L3774" s="9"/>
      <c r="M3774" s="10"/>
      <c r="N3774" s="11"/>
      <c r="O3774" s="12"/>
      <c r="P3774" s="13"/>
      <c r="Q3774" s="14">
        <f>Tabela1[[#This Row],[QTDE/ Fabricação]]-Tabela1[[#This Row],[QTE]]</f>
        <v>0</v>
      </c>
      <c r="R3774" s="19">
        <f t="shared" si="500"/>
        <v>0</v>
      </c>
      <c r="S3774" s="19">
        <f t="shared" si="499"/>
        <v>0</v>
      </c>
      <c r="T3774" s="20">
        <f t="shared" si="501"/>
        <v>0</v>
      </c>
      <c r="U3774" s="17">
        <f>IFERROR(SUMIF('LISTA DE EMBARQUE'!B:B,MICRO!E:E,'LISTA DE EMBARQUE'!G:G),"")</f>
        <v>0</v>
      </c>
      <c r="V3774" s="12" t="str">
        <f>IFERROR(VLOOKUP(Tabela1[[#This Row],[COD.MDE]],'LISTA DE EMBARQUE'!B:L,11,0),"")</f>
        <v/>
      </c>
      <c r="W3774" s="13" t="str">
        <f>IFERROR(COUNTIF(#REF!,Tabela1[[#This Row],[Colunas5]]),"")</f>
        <v/>
      </c>
      <c r="X3774" s="14">
        <f>Tabela1[[#This Row],[QIANTIDADE EXPEDIDA]]*Tabela1[[#This Row],[PESO UNI]]</f>
        <v>0</v>
      </c>
      <c r="Y3774" s="14">
        <f t="shared" si="502"/>
        <v>0</v>
      </c>
      <c r="Z3774" s="21">
        <f>Tabela1[[#This Row],[PESO TOTAL]]-Tabela1[[#This Row],[Peso Expedido]]</f>
        <v>0</v>
      </c>
      <c r="AA3774" s="18"/>
      <c r="AB3774" s="15"/>
      <c r="AC3774" s="15"/>
      <c r="AD3774" s="15"/>
      <c r="AE3774" s="15"/>
      <c r="AF3774" s="15"/>
      <c r="AG3774" s="15"/>
      <c r="AH3774" s="15"/>
      <c r="AI3774" s="40" t="str">
        <f t="shared" si="497"/>
        <v>ok</v>
      </c>
      <c r="AJ3774" s="5"/>
      <c r="AK3774" t="str">
        <f>Tabela1[[#This Row],[Coluna1]]&amp;Tabela1[[#This Row],[PEDIDO]]</f>
        <v/>
      </c>
      <c r="AL3774"/>
      <c r="AM3774"/>
      <c r="AN3774"/>
      <c r="AO3774" t="str">
        <f t="shared" si="494"/>
        <v>/</v>
      </c>
      <c r="AP3774" t="str">
        <f>Tabela1[[#This Row],[TAG]]&amp;Tabela1[[#This Row],[PEDIDO]]&amp;Tabela1[[#This Row],[PRODUTO]]</f>
        <v/>
      </c>
      <c r="AQ3774" s="23" t="str">
        <f>Tabela1[[#This Row],[PRODUTO]]&amp;Tabela1[[#This Row],[TAG]]</f>
        <v/>
      </c>
      <c r="AR3774" s="27">
        <f>Tabela1[[#This Row],[PESO TOTAL]]*Tabela1[[#This Row],[MATÉRIA PRIMA]]</f>
        <v>0</v>
      </c>
      <c r="AS3774" s="28">
        <f>Tabela1[[#This Row],[PESO TOTAL]]*Tabela1[[#This Row],[PREPARAÇÃO ]]</f>
        <v>0</v>
      </c>
      <c r="AT3774" s="28">
        <f>Tabela1[[#This Row],[PESO TOTAL]]*Tabela1[[#This Row],[CALDEIRARIA]]</f>
        <v>0</v>
      </c>
      <c r="AU3774" s="28">
        <f>Tabela1[[#This Row],[PESO TOTAL]]*Tabela1[[#This Row],[SOLDA]]</f>
        <v>0</v>
      </c>
      <c r="AV3774" s="28">
        <f>Tabela1[[#This Row],[PESO TOTAL]]*Tabela1[[#This Row],[ACABAMENTO]]</f>
        <v>0</v>
      </c>
      <c r="AW3774" s="28">
        <f>Tabela1[[#This Row],[PESO TOTAL]]*Tabela1[[#This Row],[PRONTO ACABADO]]</f>
        <v>0</v>
      </c>
      <c r="AX3774" s="29">
        <f>Tabela1[[#This Row],[PESO TOTAL]]*Tabela1[[#This Row],[EXPEDIÇÃO ]]</f>
        <v>0</v>
      </c>
      <c r="AY3774" s="28" t="str">
        <f>Tabela1[[#This Row],[PEDIDO]]&amp;Tabela1[[#This Row],[PRODUTO]]</f>
        <v/>
      </c>
      <c r="AZ3774" s="44">
        <f>IF(AF3773="",0,IF(ISTEXT(AF3773),H3774*VALUE(SUBSTITUTE(AF3773,"%",""))/100,H3774*AF3773))-Tabela1[[#This Row],[PRONTO ACABADO2]]</f>
        <v>0</v>
      </c>
      <c r="BA3774" s="44">
        <f>IF(AG3773="",0,IF(ISTEXT(AG3773),H3774*VALUE(SUBSTITUTE(AG3773,"%",""))/100,H3774*AG3773))-Tabela1[[#This Row],[PESO EXPEDIDO2]]</f>
        <v>0</v>
      </c>
      <c r="BB3774" s="44">
        <f t="shared" si="495"/>
        <v>0</v>
      </c>
      <c r="BC3774" s="44">
        <f>IF(AG3773="",0,IF(ISTEXT(AG3773),H3774*VALUE(SUBSTITUTE(AG3773,"%",""))/100,H3774*AG3773))</f>
        <v>0</v>
      </c>
      <c r="BD3774" s="165"/>
    </row>
    <row r="3775" spans="1:56" ht="15.75" hidden="1" customHeight="1" x14ac:dyDescent="0.25">
      <c r="A3775" s="6"/>
      <c r="B3775" s="22"/>
      <c r="C3775" s="7"/>
      <c r="D3775" s="46"/>
      <c r="E3775" s="7"/>
      <c r="F3775" s="7"/>
      <c r="G3775" s="24"/>
      <c r="H3775" s="41">
        <f>Tabela1[[#This Row],[PESO UNI]]*Tabela1[[#This Row],[QTE]]</f>
        <v>0</v>
      </c>
      <c r="I3775" s="7"/>
      <c r="J3775" s="8"/>
      <c r="K3775" s="8"/>
      <c r="L3775" s="9"/>
      <c r="M3775" s="10"/>
      <c r="N3775" s="11"/>
      <c r="O3775" s="12"/>
      <c r="P3775" s="13"/>
      <c r="Q3775" s="14">
        <f>Tabela1[[#This Row],[QTDE/ Fabricação]]-Tabela1[[#This Row],[QTE]]</f>
        <v>0</v>
      </c>
      <c r="R3775" s="19">
        <f t="shared" si="500"/>
        <v>0</v>
      </c>
      <c r="S3775" s="19">
        <f t="shared" si="499"/>
        <v>0</v>
      </c>
      <c r="T3775" s="20">
        <f t="shared" si="501"/>
        <v>0</v>
      </c>
      <c r="U3775" s="17">
        <f>IFERROR(SUMIF('LISTA DE EMBARQUE'!B:B,MICRO!E:E,'LISTA DE EMBARQUE'!G:G),"")</f>
        <v>0</v>
      </c>
      <c r="V3775" s="12" t="str">
        <f>IFERROR(VLOOKUP(Tabela1[[#This Row],[COD.MDE]],'LISTA DE EMBARQUE'!B:L,11,0),"")</f>
        <v/>
      </c>
      <c r="W3775" s="13" t="str">
        <f>IFERROR(COUNTIF(#REF!,Tabela1[[#This Row],[Colunas5]]),"")</f>
        <v/>
      </c>
      <c r="X3775" s="14">
        <f>Tabela1[[#This Row],[QIANTIDADE EXPEDIDA]]*Tabela1[[#This Row],[PESO UNI]]</f>
        <v>0</v>
      </c>
      <c r="Y3775" s="14">
        <f t="shared" si="502"/>
        <v>0</v>
      </c>
      <c r="Z3775" s="21">
        <f>Tabela1[[#This Row],[PESO TOTAL]]-Tabela1[[#This Row],[Peso Expedido]]</f>
        <v>0</v>
      </c>
      <c r="AA3775" s="18"/>
      <c r="AB3775" s="15"/>
      <c r="AC3775" s="15"/>
      <c r="AD3775" s="15"/>
      <c r="AE3775" s="15"/>
      <c r="AF3775" s="15"/>
      <c r="AG3775" s="15"/>
      <c r="AH3775" s="15"/>
      <c r="AI3775" s="40" t="str">
        <f t="shared" si="497"/>
        <v>ok</v>
      </c>
      <c r="AJ3775" s="5"/>
      <c r="AK3775" t="str">
        <f>Tabela1[[#This Row],[Coluna1]]&amp;Tabela1[[#This Row],[PEDIDO]]</f>
        <v/>
      </c>
      <c r="AL3775"/>
      <c r="AM3775"/>
      <c r="AN3775"/>
      <c r="AO3775" t="str">
        <f t="shared" si="494"/>
        <v>/</v>
      </c>
      <c r="AP3775" t="str">
        <f>Tabela1[[#This Row],[TAG]]&amp;Tabela1[[#This Row],[PEDIDO]]&amp;Tabela1[[#This Row],[PRODUTO]]</f>
        <v/>
      </c>
      <c r="AQ3775" s="23" t="str">
        <f>Tabela1[[#This Row],[PRODUTO]]&amp;Tabela1[[#This Row],[TAG]]</f>
        <v/>
      </c>
      <c r="AR3775" s="27">
        <f>Tabela1[[#This Row],[PESO TOTAL]]*Tabela1[[#This Row],[MATÉRIA PRIMA]]</f>
        <v>0</v>
      </c>
      <c r="AS3775" s="28">
        <f>Tabela1[[#This Row],[PESO TOTAL]]*Tabela1[[#This Row],[PREPARAÇÃO ]]</f>
        <v>0</v>
      </c>
      <c r="AT3775" s="28">
        <f>Tabela1[[#This Row],[PESO TOTAL]]*Tabela1[[#This Row],[CALDEIRARIA]]</f>
        <v>0</v>
      </c>
      <c r="AU3775" s="28">
        <f>Tabela1[[#This Row],[PESO TOTAL]]*Tabela1[[#This Row],[SOLDA]]</f>
        <v>0</v>
      </c>
      <c r="AV3775" s="28">
        <f>Tabela1[[#This Row],[PESO TOTAL]]*Tabela1[[#This Row],[ACABAMENTO]]</f>
        <v>0</v>
      </c>
      <c r="AW3775" s="28">
        <f>Tabela1[[#This Row],[PESO TOTAL]]*Tabela1[[#This Row],[PRONTO ACABADO]]</f>
        <v>0</v>
      </c>
      <c r="AX3775" s="29">
        <f>Tabela1[[#This Row],[PESO TOTAL]]*Tabela1[[#This Row],[EXPEDIÇÃO ]]</f>
        <v>0</v>
      </c>
      <c r="AY3775" s="28" t="str">
        <f>Tabela1[[#This Row],[PEDIDO]]&amp;Tabela1[[#This Row],[PRODUTO]]</f>
        <v/>
      </c>
      <c r="AZ3775" s="44">
        <f>IF(AF3775="",0,IF(ISTEXT(AF3775),H3775*VALUE(SUBSTITUTE(AF3775,"%",""))/100,H3775*AF3775))-Tabela1[[#This Row],[PRONTO ACABADO2]]</f>
        <v>0</v>
      </c>
      <c r="BA3775" s="44">
        <f>IF(AG3775="",0,IF(ISTEXT(AG3775),H3775*VALUE(SUBSTITUTE(AG3775,"%",""))/100,H3775*AG3775))-Tabela1[[#This Row],[PESO EXPEDIDO2]]</f>
        <v>0</v>
      </c>
      <c r="BB3775" s="44">
        <f t="shared" si="495"/>
        <v>0</v>
      </c>
      <c r="BC3775" s="44">
        <f t="shared" ref="BC3775:BC3806" si="503">IF(AG3775="",0,IF(ISTEXT(AG3775),H3775*VALUE(SUBSTITUTE(AG3775,"%",""))/100,H3775*AG3775))</f>
        <v>0</v>
      </c>
      <c r="BD3775" s="165"/>
    </row>
    <row r="3776" spans="1:56" ht="15.75" hidden="1" customHeight="1" x14ac:dyDescent="0.25">
      <c r="A3776" s="6"/>
      <c r="B3776" s="22"/>
      <c r="C3776" s="7"/>
      <c r="D3776" s="46"/>
      <c r="E3776" s="7"/>
      <c r="F3776" s="7"/>
      <c r="G3776" s="24"/>
      <c r="H3776" s="41">
        <f>Tabela1[[#This Row],[PESO UNI]]*Tabela1[[#This Row],[QTE]]</f>
        <v>0</v>
      </c>
      <c r="I3776" s="7"/>
      <c r="J3776" s="8"/>
      <c r="K3776" s="8"/>
      <c r="L3776" s="9"/>
      <c r="M3776" s="10"/>
      <c r="N3776" s="11"/>
      <c r="O3776" s="12"/>
      <c r="P3776" s="13"/>
      <c r="Q3776" s="14">
        <f>Tabela1[[#This Row],[QTDE/ Fabricação]]-Tabela1[[#This Row],[QTE]]</f>
        <v>0</v>
      </c>
      <c r="R3776" s="19">
        <f t="shared" si="500"/>
        <v>0</v>
      </c>
      <c r="S3776" s="19">
        <f t="shared" si="499"/>
        <v>0</v>
      </c>
      <c r="T3776" s="20">
        <f t="shared" si="501"/>
        <v>0</v>
      </c>
      <c r="U3776" s="17">
        <f>IFERROR(SUMIF('LISTA DE EMBARQUE'!B:B,MICRO!E:E,'LISTA DE EMBARQUE'!G:G),"")</f>
        <v>0</v>
      </c>
      <c r="V3776" s="12" t="str">
        <f>IFERROR(VLOOKUP(Tabela1[[#This Row],[COD.MDE]],'LISTA DE EMBARQUE'!B:L,11,0),"")</f>
        <v/>
      </c>
      <c r="W3776" s="13" t="str">
        <f>IFERROR(COUNTIF(#REF!,Tabela1[[#This Row],[Colunas5]]),"")</f>
        <v/>
      </c>
      <c r="X3776" s="14">
        <f>Tabela1[[#This Row],[QIANTIDADE EXPEDIDA]]*Tabela1[[#This Row],[PESO UNI]]</f>
        <v>0</v>
      </c>
      <c r="Y3776" s="14">
        <f t="shared" si="502"/>
        <v>0</v>
      </c>
      <c r="Z3776" s="21">
        <f>Tabela1[[#This Row],[PESO TOTAL]]-Tabela1[[#This Row],[Peso Expedido]]</f>
        <v>0</v>
      </c>
      <c r="AA3776" s="18"/>
      <c r="AB3776" s="15"/>
      <c r="AC3776" s="15"/>
      <c r="AD3776" s="15"/>
      <c r="AE3776" s="15"/>
      <c r="AF3776" s="15"/>
      <c r="AG3776" s="15"/>
      <c r="AH3776" s="15"/>
      <c r="AI3776" s="40" t="str">
        <f t="shared" si="497"/>
        <v>ok</v>
      </c>
      <c r="AJ3776" s="5"/>
      <c r="AK3776" t="str">
        <f>Tabela1[[#This Row],[Coluna1]]&amp;Tabela1[[#This Row],[PEDIDO]]</f>
        <v/>
      </c>
      <c r="AL3776"/>
      <c r="AM3776"/>
      <c r="AN3776"/>
      <c r="AO3776" t="str">
        <f t="shared" si="494"/>
        <v>/</v>
      </c>
      <c r="AP3776" t="str">
        <f>Tabela1[[#This Row],[TAG]]&amp;Tabela1[[#This Row],[PEDIDO]]&amp;Tabela1[[#This Row],[PRODUTO]]</f>
        <v/>
      </c>
      <c r="AQ3776" s="23" t="str">
        <f>Tabela1[[#This Row],[PRODUTO]]&amp;Tabela1[[#This Row],[TAG]]</f>
        <v/>
      </c>
      <c r="AR3776" s="27">
        <f>Tabela1[[#This Row],[PESO TOTAL]]*Tabela1[[#This Row],[MATÉRIA PRIMA]]</f>
        <v>0</v>
      </c>
      <c r="AS3776" s="28">
        <f>Tabela1[[#This Row],[PESO TOTAL]]*Tabela1[[#This Row],[PREPARAÇÃO ]]</f>
        <v>0</v>
      </c>
      <c r="AT3776" s="28">
        <f>Tabela1[[#This Row],[PESO TOTAL]]*Tabela1[[#This Row],[CALDEIRARIA]]</f>
        <v>0</v>
      </c>
      <c r="AU3776" s="28">
        <f>Tabela1[[#This Row],[PESO TOTAL]]*Tabela1[[#This Row],[SOLDA]]</f>
        <v>0</v>
      </c>
      <c r="AV3776" s="28">
        <f>Tabela1[[#This Row],[PESO TOTAL]]*Tabela1[[#This Row],[ACABAMENTO]]</f>
        <v>0</v>
      </c>
      <c r="AW3776" s="28">
        <f>Tabela1[[#This Row],[PESO TOTAL]]*Tabela1[[#This Row],[PRONTO ACABADO]]</f>
        <v>0</v>
      </c>
      <c r="AX3776" s="29">
        <f>Tabela1[[#This Row],[PESO TOTAL]]*Tabela1[[#This Row],[EXPEDIÇÃO ]]</f>
        <v>0</v>
      </c>
      <c r="AY3776" s="28" t="str">
        <f>Tabela1[[#This Row],[PEDIDO]]&amp;Tabela1[[#This Row],[PRODUTO]]</f>
        <v/>
      </c>
      <c r="AZ3776" s="44">
        <f>IF(AF3776="",0,IF(ISTEXT(AF3776),H3776*VALUE(SUBSTITUTE(AF3776,"%",""))/100,H3776*AF3776))-Tabela1[[#This Row],[PRONTO ACABADO2]]</f>
        <v>0</v>
      </c>
      <c r="BA3776" s="44">
        <f>IF(AG3776="",0,IF(ISTEXT(AG3776),H3776*VALUE(SUBSTITUTE(AG3776,"%",""))/100,H3776*AG3776))-Tabela1[[#This Row],[PESO EXPEDIDO2]]</f>
        <v>0</v>
      </c>
      <c r="BB3776" s="44">
        <f t="shared" si="495"/>
        <v>0</v>
      </c>
      <c r="BC3776" s="44">
        <f t="shared" si="503"/>
        <v>0</v>
      </c>
      <c r="BD3776" s="165"/>
    </row>
    <row r="3777" spans="1:56" ht="15.75" hidden="1" customHeight="1" x14ac:dyDescent="0.25">
      <c r="A3777" s="6"/>
      <c r="B3777" s="22"/>
      <c r="C3777" s="7"/>
      <c r="D3777" s="46"/>
      <c r="E3777" s="7"/>
      <c r="F3777" s="7"/>
      <c r="G3777" s="24"/>
      <c r="H3777" s="41">
        <f>Tabela1[[#This Row],[PESO UNI]]*Tabela1[[#This Row],[QTE]]</f>
        <v>0</v>
      </c>
      <c r="I3777" s="7"/>
      <c r="J3777" s="8"/>
      <c r="K3777" s="8"/>
      <c r="L3777" s="9"/>
      <c r="M3777" s="10"/>
      <c r="N3777" s="11"/>
      <c r="O3777" s="12"/>
      <c r="P3777" s="13"/>
      <c r="Q3777" s="14">
        <f>Tabela1[[#This Row],[QTDE/ Fabricação]]-Tabela1[[#This Row],[QTE]]</f>
        <v>0</v>
      </c>
      <c r="R3777" s="19">
        <f t="shared" si="500"/>
        <v>0</v>
      </c>
      <c r="S3777" s="19">
        <f t="shared" si="499"/>
        <v>0</v>
      </c>
      <c r="T3777" s="20">
        <f t="shared" si="501"/>
        <v>0</v>
      </c>
      <c r="U3777" s="17">
        <f>IFERROR(SUMIF('LISTA DE EMBARQUE'!B:B,MICRO!E:E,'LISTA DE EMBARQUE'!G:G),"")</f>
        <v>0</v>
      </c>
      <c r="V3777" s="12" t="str">
        <f>IFERROR(VLOOKUP(Tabela1[[#This Row],[COD.MDE]],'LISTA DE EMBARQUE'!B:L,11,0),"")</f>
        <v/>
      </c>
      <c r="W3777" s="13" t="str">
        <f>IFERROR(COUNTIF(#REF!,Tabela1[[#This Row],[Colunas5]]),"")</f>
        <v/>
      </c>
      <c r="X3777" s="14">
        <f>Tabela1[[#This Row],[QIANTIDADE EXPEDIDA]]*Tabela1[[#This Row],[PESO UNI]]</f>
        <v>0</v>
      </c>
      <c r="Y3777" s="14">
        <f t="shared" si="502"/>
        <v>0</v>
      </c>
      <c r="Z3777" s="21">
        <f>Tabela1[[#This Row],[PESO TOTAL]]-Tabela1[[#This Row],[Peso Expedido]]</f>
        <v>0</v>
      </c>
      <c r="AA3777" s="18"/>
      <c r="AB3777" s="15"/>
      <c r="AC3777" s="15"/>
      <c r="AD3777" s="15"/>
      <c r="AE3777" s="15"/>
      <c r="AF3777" s="15"/>
      <c r="AG3777" s="15"/>
      <c r="AH3777" s="15"/>
      <c r="AI3777" s="40" t="str">
        <f t="shared" si="497"/>
        <v>ok</v>
      </c>
      <c r="AJ3777" s="5"/>
      <c r="AK3777" t="str">
        <f>Tabela1[[#This Row],[Coluna1]]&amp;Tabela1[[#This Row],[PEDIDO]]</f>
        <v/>
      </c>
      <c r="AL3777"/>
      <c r="AM3777"/>
      <c r="AN3777"/>
      <c r="AO3777" t="str">
        <f t="shared" si="494"/>
        <v>/</v>
      </c>
      <c r="AP3777" t="str">
        <f>Tabela1[[#This Row],[TAG]]&amp;Tabela1[[#This Row],[PEDIDO]]&amp;Tabela1[[#This Row],[PRODUTO]]</f>
        <v/>
      </c>
      <c r="AQ3777" s="23" t="str">
        <f>Tabela1[[#This Row],[PRODUTO]]&amp;Tabela1[[#This Row],[TAG]]</f>
        <v/>
      </c>
      <c r="AR3777" s="27">
        <f>Tabela1[[#This Row],[PESO TOTAL]]*Tabela1[[#This Row],[MATÉRIA PRIMA]]</f>
        <v>0</v>
      </c>
      <c r="AS3777" s="28">
        <f>Tabela1[[#This Row],[PESO TOTAL]]*Tabela1[[#This Row],[PREPARAÇÃO ]]</f>
        <v>0</v>
      </c>
      <c r="AT3777" s="28">
        <f>Tabela1[[#This Row],[PESO TOTAL]]*Tabela1[[#This Row],[CALDEIRARIA]]</f>
        <v>0</v>
      </c>
      <c r="AU3777" s="28">
        <f>Tabela1[[#This Row],[PESO TOTAL]]*Tabela1[[#This Row],[SOLDA]]</f>
        <v>0</v>
      </c>
      <c r="AV3777" s="28">
        <f>Tabela1[[#This Row],[PESO TOTAL]]*Tabela1[[#This Row],[ACABAMENTO]]</f>
        <v>0</v>
      </c>
      <c r="AW3777" s="28">
        <f>Tabela1[[#This Row],[PESO TOTAL]]*Tabela1[[#This Row],[PRONTO ACABADO]]</f>
        <v>0</v>
      </c>
      <c r="AX3777" s="29">
        <f>Tabela1[[#This Row],[PESO TOTAL]]*Tabela1[[#This Row],[EXPEDIÇÃO ]]</f>
        <v>0</v>
      </c>
      <c r="AY3777" s="28" t="str">
        <f>Tabela1[[#This Row],[PEDIDO]]&amp;Tabela1[[#This Row],[PRODUTO]]</f>
        <v/>
      </c>
      <c r="AZ3777" s="44">
        <f>IF(AF3777="",0,IF(ISTEXT(AF3777),H3777*VALUE(SUBSTITUTE(AF3777,"%",""))/100,H3777*AF3777))-Tabela1[[#This Row],[PRONTO ACABADO2]]</f>
        <v>0</v>
      </c>
      <c r="BA3777" s="44">
        <f>IF(AG3777="",0,IF(ISTEXT(AG3777),H3777*VALUE(SUBSTITUTE(AG3777,"%",""))/100,H3777*AG3777))-Tabela1[[#This Row],[PESO EXPEDIDO2]]</f>
        <v>0</v>
      </c>
      <c r="BB3777" s="44">
        <f t="shared" si="495"/>
        <v>0</v>
      </c>
      <c r="BC3777" s="44">
        <f t="shared" si="503"/>
        <v>0</v>
      </c>
      <c r="BD3777" s="165"/>
    </row>
    <row r="3778" spans="1:56" ht="15.75" hidden="1" customHeight="1" x14ac:dyDescent="0.25">
      <c r="A3778" s="6"/>
      <c r="B3778" s="22"/>
      <c r="C3778" s="7"/>
      <c r="D3778" s="46"/>
      <c r="E3778" s="7"/>
      <c r="F3778" s="7"/>
      <c r="G3778" s="24"/>
      <c r="H3778" s="41">
        <f>Tabela1[[#This Row],[PESO UNI]]*Tabela1[[#This Row],[QTE]]</f>
        <v>0</v>
      </c>
      <c r="I3778" s="7"/>
      <c r="J3778" s="8"/>
      <c r="K3778" s="8"/>
      <c r="L3778" s="9"/>
      <c r="M3778" s="10"/>
      <c r="N3778" s="11"/>
      <c r="O3778" s="12"/>
      <c r="P3778" s="13"/>
      <c r="Q3778" s="14">
        <f>Tabela1[[#This Row],[QTDE/ Fabricação]]-Tabela1[[#This Row],[QTE]]</f>
        <v>0</v>
      </c>
      <c r="R3778" s="19">
        <f t="shared" si="500"/>
        <v>0</v>
      </c>
      <c r="S3778" s="19">
        <f t="shared" si="499"/>
        <v>0</v>
      </c>
      <c r="T3778" s="20">
        <f t="shared" si="501"/>
        <v>0</v>
      </c>
      <c r="U3778" s="17">
        <f>IFERROR(SUMIF('LISTA DE EMBARQUE'!B:B,MICRO!E:E,'LISTA DE EMBARQUE'!G:G),"")</f>
        <v>0</v>
      </c>
      <c r="V3778" s="12" t="str">
        <f>IFERROR(VLOOKUP(Tabela1[[#This Row],[COD.MDE]],'LISTA DE EMBARQUE'!B:L,11,0),"")</f>
        <v/>
      </c>
      <c r="W3778" s="13" t="str">
        <f>IFERROR(COUNTIF(#REF!,Tabela1[[#This Row],[Colunas5]]),"")</f>
        <v/>
      </c>
      <c r="X3778" s="14">
        <f>Tabela1[[#This Row],[QIANTIDADE EXPEDIDA]]*Tabela1[[#This Row],[PESO UNI]]</f>
        <v>0</v>
      </c>
      <c r="Y3778" s="14">
        <f t="shared" si="502"/>
        <v>0</v>
      </c>
      <c r="Z3778" s="21">
        <f>Tabela1[[#This Row],[PESO TOTAL]]-Tabela1[[#This Row],[Peso Expedido]]</f>
        <v>0</v>
      </c>
      <c r="AA3778" s="18"/>
      <c r="AB3778" s="15"/>
      <c r="AC3778" s="15"/>
      <c r="AD3778" s="15"/>
      <c r="AE3778" s="15"/>
      <c r="AF3778" s="15"/>
      <c r="AG3778" s="15"/>
      <c r="AH3778" s="15"/>
      <c r="AI3778" s="40" t="str">
        <f t="shared" si="497"/>
        <v>ok</v>
      </c>
      <c r="AJ3778" s="5"/>
      <c r="AK3778" t="str">
        <f>Tabela1[[#This Row],[Coluna1]]&amp;Tabela1[[#This Row],[PEDIDO]]</f>
        <v/>
      </c>
      <c r="AL3778"/>
      <c r="AM3778"/>
      <c r="AN3778"/>
      <c r="AO3778" t="str">
        <f t="shared" si="494"/>
        <v>/</v>
      </c>
      <c r="AP3778" t="str">
        <f>Tabela1[[#This Row],[TAG]]&amp;Tabela1[[#This Row],[PEDIDO]]&amp;Tabela1[[#This Row],[PRODUTO]]</f>
        <v/>
      </c>
      <c r="AQ3778" s="23" t="str">
        <f>Tabela1[[#This Row],[PRODUTO]]&amp;Tabela1[[#This Row],[TAG]]</f>
        <v/>
      </c>
      <c r="AR3778" s="27">
        <f>Tabela1[[#This Row],[PESO TOTAL]]*Tabela1[[#This Row],[MATÉRIA PRIMA]]</f>
        <v>0</v>
      </c>
      <c r="AS3778" s="28">
        <f>Tabela1[[#This Row],[PESO TOTAL]]*Tabela1[[#This Row],[PREPARAÇÃO ]]</f>
        <v>0</v>
      </c>
      <c r="AT3778" s="28">
        <f>Tabela1[[#This Row],[PESO TOTAL]]*Tabela1[[#This Row],[CALDEIRARIA]]</f>
        <v>0</v>
      </c>
      <c r="AU3778" s="28">
        <f>Tabela1[[#This Row],[PESO TOTAL]]*Tabela1[[#This Row],[SOLDA]]</f>
        <v>0</v>
      </c>
      <c r="AV3778" s="28">
        <f>Tabela1[[#This Row],[PESO TOTAL]]*Tabela1[[#This Row],[ACABAMENTO]]</f>
        <v>0</v>
      </c>
      <c r="AW3778" s="28">
        <f>Tabela1[[#This Row],[PESO TOTAL]]*Tabela1[[#This Row],[PRONTO ACABADO]]</f>
        <v>0</v>
      </c>
      <c r="AX3778" s="29">
        <f>Tabela1[[#This Row],[PESO TOTAL]]*Tabela1[[#This Row],[EXPEDIÇÃO ]]</f>
        <v>0</v>
      </c>
      <c r="AY3778" s="28" t="str">
        <f>Tabela1[[#This Row],[PEDIDO]]&amp;Tabela1[[#This Row],[PRODUTO]]</f>
        <v/>
      </c>
      <c r="AZ3778" s="44">
        <f>IF(AF3778="",0,IF(ISTEXT(AF3778),H3778*VALUE(SUBSTITUTE(AF3778,"%",""))/100,H3778*AF3778))-Tabela1[[#This Row],[PRONTO ACABADO2]]</f>
        <v>0</v>
      </c>
      <c r="BA3778" s="44">
        <f>IF(AG3778="",0,IF(ISTEXT(AG3778),H3778*VALUE(SUBSTITUTE(AG3778,"%",""))/100,H3778*AG3778))-Tabela1[[#This Row],[PESO EXPEDIDO2]]</f>
        <v>0</v>
      </c>
      <c r="BB3778" s="44">
        <f t="shared" si="495"/>
        <v>0</v>
      </c>
      <c r="BC3778" s="44">
        <f t="shared" si="503"/>
        <v>0</v>
      </c>
      <c r="BD3778" s="165"/>
    </row>
    <row r="3779" spans="1:56" ht="15.75" hidden="1" customHeight="1" x14ac:dyDescent="0.25">
      <c r="A3779" s="6"/>
      <c r="B3779" s="22"/>
      <c r="C3779" s="7"/>
      <c r="D3779" s="46"/>
      <c r="E3779" s="7"/>
      <c r="F3779" s="7"/>
      <c r="G3779" s="24"/>
      <c r="H3779" s="41">
        <f>Tabela1[[#This Row],[PESO UNI]]*Tabela1[[#This Row],[QTE]]</f>
        <v>0</v>
      </c>
      <c r="I3779" s="7"/>
      <c r="J3779" s="8"/>
      <c r="K3779" s="8"/>
      <c r="L3779" s="9"/>
      <c r="M3779" s="10"/>
      <c r="N3779" s="11"/>
      <c r="O3779" s="12"/>
      <c r="P3779" s="13"/>
      <c r="Q3779" s="14">
        <f>Tabela1[[#This Row],[QTDE/ Fabricação]]-Tabela1[[#This Row],[QTE]]</f>
        <v>0</v>
      </c>
      <c r="R3779" s="19">
        <f t="shared" si="500"/>
        <v>0</v>
      </c>
      <c r="S3779" s="19">
        <f t="shared" si="499"/>
        <v>0</v>
      </c>
      <c r="T3779" s="20">
        <f t="shared" si="501"/>
        <v>0</v>
      </c>
      <c r="U3779" s="17">
        <f>IFERROR(SUMIF('LISTA DE EMBARQUE'!B:B,MICRO!E:E,'LISTA DE EMBARQUE'!G:G),"")</f>
        <v>0</v>
      </c>
      <c r="V3779" s="12" t="str">
        <f>IFERROR(VLOOKUP(Tabela1[[#This Row],[COD.MDE]],'LISTA DE EMBARQUE'!B:L,11,0),"")</f>
        <v/>
      </c>
      <c r="W3779" s="13" t="str">
        <f>IFERROR(COUNTIF(#REF!,Tabela1[[#This Row],[Colunas5]]),"")</f>
        <v/>
      </c>
      <c r="X3779" s="14">
        <f>Tabela1[[#This Row],[QIANTIDADE EXPEDIDA]]*Tabela1[[#This Row],[PESO UNI]]</f>
        <v>0</v>
      </c>
      <c r="Y3779" s="14">
        <f t="shared" si="502"/>
        <v>0</v>
      </c>
      <c r="Z3779" s="21">
        <f>Tabela1[[#This Row],[PESO TOTAL]]-Tabela1[[#This Row],[Peso Expedido]]</f>
        <v>0</v>
      </c>
      <c r="AA3779" s="18"/>
      <c r="AB3779" s="15"/>
      <c r="AC3779" s="15"/>
      <c r="AD3779" s="15"/>
      <c r="AE3779" s="15"/>
      <c r="AF3779" s="15"/>
      <c r="AG3779" s="15"/>
      <c r="AH3779" s="15"/>
      <c r="AI3779" s="40" t="str">
        <f t="shared" si="497"/>
        <v>ok</v>
      </c>
      <c r="AJ3779" s="5"/>
      <c r="AK3779" t="str">
        <f>Tabela1[[#This Row],[Coluna1]]&amp;Tabela1[[#This Row],[PEDIDO]]</f>
        <v/>
      </c>
      <c r="AL3779"/>
      <c r="AM3779"/>
      <c r="AN3779"/>
      <c r="AO3779" t="str">
        <f t="shared" si="494"/>
        <v>/</v>
      </c>
      <c r="AP3779" t="str">
        <f>Tabela1[[#This Row],[TAG]]&amp;Tabela1[[#This Row],[PEDIDO]]&amp;Tabela1[[#This Row],[PRODUTO]]</f>
        <v/>
      </c>
      <c r="AQ3779" s="23" t="str">
        <f>Tabela1[[#This Row],[PRODUTO]]&amp;Tabela1[[#This Row],[TAG]]</f>
        <v/>
      </c>
      <c r="AR3779" s="27">
        <f>Tabela1[[#This Row],[PESO TOTAL]]*Tabela1[[#This Row],[MATÉRIA PRIMA]]</f>
        <v>0</v>
      </c>
      <c r="AS3779" s="28">
        <f>Tabela1[[#This Row],[PESO TOTAL]]*Tabela1[[#This Row],[PREPARAÇÃO ]]</f>
        <v>0</v>
      </c>
      <c r="AT3779" s="28">
        <f>Tabela1[[#This Row],[PESO TOTAL]]*Tabela1[[#This Row],[CALDEIRARIA]]</f>
        <v>0</v>
      </c>
      <c r="AU3779" s="28">
        <f>Tabela1[[#This Row],[PESO TOTAL]]*Tabela1[[#This Row],[SOLDA]]</f>
        <v>0</v>
      </c>
      <c r="AV3779" s="28">
        <f>Tabela1[[#This Row],[PESO TOTAL]]*Tabela1[[#This Row],[ACABAMENTO]]</f>
        <v>0</v>
      </c>
      <c r="AW3779" s="28">
        <f>Tabela1[[#This Row],[PESO TOTAL]]*Tabela1[[#This Row],[PRONTO ACABADO]]</f>
        <v>0</v>
      </c>
      <c r="AX3779" s="29">
        <f>Tabela1[[#This Row],[PESO TOTAL]]*Tabela1[[#This Row],[EXPEDIÇÃO ]]</f>
        <v>0</v>
      </c>
      <c r="AY3779" s="28" t="str">
        <f>Tabela1[[#This Row],[PEDIDO]]&amp;Tabela1[[#This Row],[PRODUTO]]</f>
        <v/>
      </c>
      <c r="AZ3779" s="44">
        <f>IF(AF3779="",0,IF(ISTEXT(AF3779),H3779*VALUE(SUBSTITUTE(AF3779,"%",""))/100,H3779*AF3779))-Tabela1[[#This Row],[PRONTO ACABADO2]]</f>
        <v>0</v>
      </c>
      <c r="BA3779" s="44">
        <f>IF(AG3779="",0,IF(ISTEXT(AG3779),H3779*VALUE(SUBSTITUTE(AG3779,"%",""))/100,H3779*AG3779))-Tabela1[[#This Row],[PESO EXPEDIDO2]]</f>
        <v>0</v>
      </c>
      <c r="BB3779" s="44">
        <f t="shared" si="495"/>
        <v>0</v>
      </c>
      <c r="BC3779" s="44">
        <f t="shared" si="503"/>
        <v>0</v>
      </c>
      <c r="BD3779" s="165"/>
    </row>
    <row r="3780" spans="1:56" ht="15.75" hidden="1" customHeight="1" x14ac:dyDescent="0.25">
      <c r="A3780" s="6"/>
      <c r="B3780" s="22"/>
      <c r="C3780" s="7"/>
      <c r="D3780" s="46"/>
      <c r="E3780" s="7"/>
      <c r="F3780" s="7"/>
      <c r="G3780" s="24"/>
      <c r="H3780" s="41">
        <f>Tabela1[[#This Row],[PESO UNI]]*Tabela1[[#This Row],[QTE]]</f>
        <v>0</v>
      </c>
      <c r="I3780" s="7"/>
      <c r="J3780" s="8"/>
      <c r="K3780" s="8"/>
      <c r="L3780" s="9"/>
      <c r="M3780" s="10"/>
      <c r="N3780" s="11"/>
      <c r="O3780" s="12"/>
      <c r="P3780" s="13"/>
      <c r="Q3780" s="14">
        <f>Tabela1[[#This Row],[QTDE/ Fabricação]]-Tabela1[[#This Row],[QTE]]</f>
        <v>0</v>
      </c>
      <c r="R3780" s="19">
        <f t="shared" si="500"/>
        <v>0</v>
      </c>
      <c r="S3780" s="19">
        <f t="shared" si="499"/>
        <v>0</v>
      </c>
      <c r="T3780" s="20">
        <f t="shared" si="501"/>
        <v>0</v>
      </c>
      <c r="U3780" s="17">
        <f>IFERROR(SUMIF('LISTA DE EMBARQUE'!B:B,MICRO!E:E,'LISTA DE EMBARQUE'!G:G),"")</f>
        <v>0</v>
      </c>
      <c r="V3780" s="12" t="str">
        <f>IFERROR(VLOOKUP(Tabela1[[#This Row],[COD.MDE]],'LISTA DE EMBARQUE'!B:L,11,0),"")</f>
        <v/>
      </c>
      <c r="W3780" s="13" t="str">
        <f>IFERROR(COUNTIF(#REF!,Tabela1[[#This Row],[Colunas5]]),"")</f>
        <v/>
      </c>
      <c r="X3780" s="14">
        <f>Tabela1[[#This Row],[QIANTIDADE EXPEDIDA]]*Tabela1[[#This Row],[PESO UNI]]</f>
        <v>0</v>
      </c>
      <c r="Y3780" s="14">
        <f t="shared" si="502"/>
        <v>0</v>
      </c>
      <c r="Z3780" s="21">
        <f>Tabela1[[#This Row],[PESO TOTAL]]-Tabela1[[#This Row],[Peso Expedido]]</f>
        <v>0</v>
      </c>
      <c r="AA3780" s="18"/>
      <c r="AB3780" s="15"/>
      <c r="AC3780" s="15"/>
      <c r="AD3780" s="15"/>
      <c r="AE3780" s="15"/>
      <c r="AF3780" s="15"/>
      <c r="AG3780" s="15"/>
      <c r="AH3780" s="15"/>
      <c r="AI3780" s="40" t="str">
        <f t="shared" si="497"/>
        <v>ok</v>
      </c>
      <c r="AJ3780" s="5"/>
      <c r="AK3780" t="str">
        <f>Tabela1[[#This Row],[Coluna1]]&amp;Tabela1[[#This Row],[PEDIDO]]</f>
        <v/>
      </c>
      <c r="AL3780"/>
      <c r="AM3780"/>
      <c r="AN3780"/>
      <c r="AO3780" t="str">
        <f t="shared" si="494"/>
        <v>/</v>
      </c>
      <c r="AP3780" t="str">
        <f>Tabela1[[#This Row],[TAG]]&amp;Tabela1[[#This Row],[PEDIDO]]&amp;Tabela1[[#This Row],[PRODUTO]]</f>
        <v/>
      </c>
      <c r="AQ3780" s="23" t="str">
        <f>Tabela1[[#This Row],[PRODUTO]]&amp;Tabela1[[#This Row],[TAG]]</f>
        <v/>
      </c>
      <c r="AR3780" s="27">
        <f>Tabela1[[#This Row],[PESO TOTAL]]*Tabela1[[#This Row],[MATÉRIA PRIMA]]</f>
        <v>0</v>
      </c>
      <c r="AS3780" s="28">
        <f>Tabela1[[#This Row],[PESO TOTAL]]*Tabela1[[#This Row],[PREPARAÇÃO ]]</f>
        <v>0</v>
      </c>
      <c r="AT3780" s="28">
        <f>Tabela1[[#This Row],[PESO TOTAL]]*Tabela1[[#This Row],[CALDEIRARIA]]</f>
        <v>0</v>
      </c>
      <c r="AU3780" s="28">
        <f>Tabela1[[#This Row],[PESO TOTAL]]*Tabela1[[#This Row],[SOLDA]]</f>
        <v>0</v>
      </c>
      <c r="AV3780" s="28">
        <f>Tabela1[[#This Row],[PESO TOTAL]]*Tabela1[[#This Row],[ACABAMENTO]]</f>
        <v>0</v>
      </c>
      <c r="AW3780" s="28">
        <f>Tabela1[[#This Row],[PESO TOTAL]]*Tabela1[[#This Row],[PRONTO ACABADO]]</f>
        <v>0</v>
      </c>
      <c r="AX3780" s="29">
        <f>Tabela1[[#This Row],[PESO TOTAL]]*Tabela1[[#This Row],[EXPEDIÇÃO ]]</f>
        <v>0</v>
      </c>
      <c r="AY3780" s="28" t="str">
        <f>Tabela1[[#This Row],[PEDIDO]]&amp;Tabela1[[#This Row],[PRODUTO]]</f>
        <v/>
      </c>
      <c r="AZ3780" s="44">
        <f>IF(AF3780="",0,IF(ISTEXT(AF3780),H3780*VALUE(SUBSTITUTE(AF3780,"%",""))/100,H3780*AF3780))-Tabela1[[#This Row],[PRONTO ACABADO2]]</f>
        <v>0</v>
      </c>
      <c r="BA3780" s="44">
        <f>IF(AG3780="",0,IF(ISTEXT(AG3780),H3780*VALUE(SUBSTITUTE(AG3780,"%",""))/100,H3780*AG3780))-Tabela1[[#This Row],[PESO EXPEDIDO2]]</f>
        <v>0</v>
      </c>
      <c r="BB3780" s="44">
        <f t="shared" si="495"/>
        <v>0</v>
      </c>
      <c r="BC3780" s="44">
        <f t="shared" si="503"/>
        <v>0</v>
      </c>
      <c r="BD3780" s="165"/>
    </row>
    <row r="3781" spans="1:56" ht="15.75" hidden="1" customHeight="1" x14ac:dyDescent="0.25">
      <c r="A3781" s="6"/>
      <c r="B3781" s="22"/>
      <c r="C3781" s="7"/>
      <c r="D3781" s="46"/>
      <c r="E3781" s="7"/>
      <c r="F3781" s="7"/>
      <c r="G3781" s="24"/>
      <c r="H3781" s="41">
        <f>Tabela1[[#This Row],[PESO UNI]]*Tabela1[[#This Row],[QTE]]</f>
        <v>0</v>
      </c>
      <c r="I3781" s="7"/>
      <c r="J3781" s="8"/>
      <c r="K3781" s="8"/>
      <c r="L3781" s="9"/>
      <c r="M3781" s="10"/>
      <c r="N3781" s="11"/>
      <c r="O3781" s="12"/>
      <c r="P3781" s="13"/>
      <c r="Q3781" s="14">
        <f>Tabela1[[#This Row],[QTDE/ Fabricação]]-Tabela1[[#This Row],[QTE]]</f>
        <v>0</v>
      </c>
      <c r="R3781" s="19">
        <f t="shared" si="500"/>
        <v>0</v>
      </c>
      <c r="S3781" s="19">
        <f t="shared" si="499"/>
        <v>0</v>
      </c>
      <c r="T3781" s="20">
        <f t="shared" si="501"/>
        <v>0</v>
      </c>
      <c r="U3781" s="17">
        <f>IFERROR(SUMIF('LISTA DE EMBARQUE'!B:B,MICRO!E:E,'LISTA DE EMBARQUE'!G:G),"")</f>
        <v>0</v>
      </c>
      <c r="V3781" s="12" t="str">
        <f>IFERROR(VLOOKUP(Tabela1[[#This Row],[COD.MDE]],'LISTA DE EMBARQUE'!B:L,11,0),"")</f>
        <v/>
      </c>
      <c r="W3781" s="13" t="str">
        <f>IFERROR(COUNTIF(#REF!,Tabela1[[#This Row],[Colunas5]]),"")</f>
        <v/>
      </c>
      <c r="X3781" s="14">
        <f>Tabela1[[#This Row],[QIANTIDADE EXPEDIDA]]*Tabela1[[#This Row],[PESO UNI]]</f>
        <v>0</v>
      </c>
      <c r="Y3781" s="14">
        <f t="shared" si="502"/>
        <v>0</v>
      </c>
      <c r="Z3781" s="21">
        <f>Tabela1[[#This Row],[PESO TOTAL]]-Tabela1[[#This Row],[Peso Expedido]]</f>
        <v>0</v>
      </c>
      <c r="AA3781" s="18"/>
      <c r="AB3781" s="15"/>
      <c r="AC3781" s="15"/>
      <c r="AD3781" s="15"/>
      <c r="AE3781" s="15"/>
      <c r="AF3781" s="15"/>
      <c r="AG3781" s="15"/>
      <c r="AH3781" s="15"/>
      <c r="AI3781" s="40" t="str">
        <f t="shared" si="497"/>
        <v>ok</v>
      </c>
      <c r="AJ3781" s="5"/>
      <c r="AK3781" t="str">
        <f>Tabela1[[#This Row],[Coluna1]]&amp;Tabela1[[#This Row],[PEDIDO]]</f>
        <v/>
      </c>
      <c r="AL3781"/>
      <c r="AM3781"/>
      <c r="AN3781"/>
      <c r="AO3781" t="str">
        <f t="shared" si="494"/>
        <v>/</v>
      </c>
      <c r="AP3781" t="str">
        <f>Tabela1[[#This Row],[TAG]]&amp;Tabela1[[#This Row],[PEDIDO]]&amp;Tabela1[[#This Row],[PRODUTO]]</f>
        <v/>
      </c>
      <c r="AQ3781" s="23" t="str">
        <f>Tabela1[[#This Row],[PRODUTO]]&amp;Tabela1[[#This Row],[TAG]]</f>
        <v/>
      </c>
      <c r="AR3781" s="27">
        <f>Tabela1[[#This Row],[PESO TOTAL]]*Tabela1[[#This Row],[MATÉRIA PRIMA]]</f>
        <v>0</v>
      </c>
      <c r="AS3781" s="28">
        <f>Tabela1[[#This Row],[PESO TOTAL]]*Tabela1[[#This Row],[PREPARAÇÃO ]]</f>
        <v>0</v>
      </c>
      <c r="AT3781" s="28">
        <f>Tabela1[[#This Row],[PESO TOTAL]]*Tabela1[[#This Row],[CALDEIRARIA]]</f>
        <v>0</v>
      </c>
      <c r="AU3781" s="28">
        <f>Tabela1[[#This Row],[PESO TOTAL]]*Tabela1[[#This Row],[SOLDA]]</f>
        <v>0</v>
      </c>
      <c r="AV3781" s="28">
        <f>Tabela1[[#This Row],[PESO TOTAL]]*Tabela1[[#This Row],[ACABAMENTO]]</f>
        <v>0</v>
      </c>
      <c r="AW3781" s="28">
        <f>Tabela1[[#This Row],[PESO TOTAL]]*Tabela1[[#This Row],[PRONTO ACABADO]]</f>
        <v>0</v>
      </c>
      <c r="AX3781" s="29">
        <f>Tabela1[[#This Row],[PESO TOTAL]]*Tabela1[[#This Row],[EXPEDIÇÃO ]]</f>
        <v>0</v>
      </c>
      <c r="AY3781" s="28" t="str">
        <f>Tabela1[[#This Row],[PEDIDO]]&amp;Tabela1[[#This Row],[PRODUTO]]</f>
        <v/>
      </c>
      <c r="AZ3781" s="44">
        <f>IF(AF3781="",0,IF(ISTEXT(AF3781),H3781*VALUE(SUBSTITUTE(AF3781,"%",""))/100,H3781*AF3781))-Tabela1[[#This Row],[PRONTO ACABADO2]]</f>
        <v>0</v>
      </c>
      <c r="BA3781" s="44">
        <f>IF(AG3781="",0,IF(ISTEXT(AG3781),H3781*VALUE(SUBSTITUTE(AG3781,"%",""))/100,H3781*AG3781))-Tabela1[[#This Row],[PESO EXPEDIDO2]]</f>
        <v>0</v>
      </c>
      <c r="BB3781" s="44">
        <f t="shared" si="495"/>
        <v>0</v>
      </c>
      <c r="BC3781" s="44">
        <f t="shared" si="503"/>
        <v>0</v>
      </c>
      <c r="BD3781" s="165"/>
    </row>
    <row r="3782" spans="1:56" ht="15.75" hidden="1" customHeight="1" x14ac:dyDescent="0.25">
      <c r="A3782" s="6"/>
      <c r="B3782" s="22"/>
      <c r="C3782" s="7"/>
      <c r="D3782" s="46"/>
      <c r="E3782" s="7"/>
      <c r="F3782" s="7"/>
      <c r="G3782" s="24"/>
      <c r="H3782" s="41">
        <f>Tabela1[[#This Row],[PESO UNI]]*Tabela1[[#This Row],[QTE]]</f>
        <v>0</v>
      </c>
      <c r="I3782" s="7"/>
      <c r="J3782" s="8"/>
      <c r="K3782" s="8"/>
      <c r="L3782" s="9"/>
      <c r="M3782" s="10"/>
      <c r="N3782" s="11"/>
      <c r="O3782" s="12"/>
      <c r="P3782" s="13"/>
      <c r="Q3782" s="14">
        <f>Tabela1[[#This Row],[QTDE/ Fabricação]]-Tabela1[[#This Row],[QTE]]</f>
        <v>0</v>
      </c>
      <c r="R3782" s="19">
        <f t="shared" si="500"/>
        <v>0</v>
      </c>
      <c r="S3782" s="19">
        <f t="shared" si="499"/>
        <v>0</v>
      </c>
      <c r="T3782" s="20">
        <f t="shared" si="501"/>
        <v>0</v>
      </c>
      <c r="U3782" s="17">
        <f>IFERROR(SUMIF('LISTA DE EMBARQUE'!B:B,MICRO!E:E,'LISTA DE EMBARQUE'!G:G),"")</f>
        <v>0</v>
      </c>
      <c r="V3782" s="12" t="str">
        <f>IFERROR(VLOOKUP(Tabela1[[#This Row],[COD.MDE]],'LISTA DE EMBARQUE'!B:L,11,0),"")</f>
        <v/>
      </c>
      <c r="W3782" s="13" t="str">
        <f>IFERROR(COUNTIF(#REF!,Tabela1[[#This Row],[Colunas5]]),"")</f>
        <v/>
      </c>
      <c r="X3782" s="14">
        <f>Tabela1[[#This Row],[QIANTIDADE EXPEDIDA]]*Tabela1[[#This Row],[PESO UNI]]</f>
        <v>0</v>
      </c>
      <c r="Y3782" s="14">
        <f t="shared" si="502"/>
        <v>0</v>
      </c>
      <c r="Z3782" s="21">
        <f>Tabela1[[#This Row],[PESO TOTAL]]-Tabela1[[#This Row],[Peso Expedido]]</f>
        <v>0</v>
      </c>
      <c r="AA3782" s="18"/>
      <c r="AB3782" s="15"/>
      <c r="AC3782" s="15"/>
      <c r="AD3782" s="15"/>
      <c r="AE3782" s="15"/>
      <c r="AF3782" s="15"/>
      <c r="AG3782" s="15"/>
      <c r="AH3782" s="15"/>
      <c r="AI3782" s="40" t="str">
        <f t="shared" si="497"/>
        <v>ok</v>
      </c>
      <c r="AJ3782" s="5"/>
      <c r="AK3782" t="str">
        <f>Tabela1[[#This Row],[Coluna1]]&amp;Tabela1[[#This Row],[PEDIDO]]</f>
        <v/>
      </c>
      <c r="AL3782"/>
      <c r="AM3782"/>
      <c r="AN3782"/>
      <c r="AO3782" t="str">
        <f t="shared" si="494"/>
        <v>/</v>
      </c>
      <c r="AP3782" t="str">
        <f>Tabela1[[#This Row],[TAG]]&amp;Tabela1[[#This Row],[PEDIDO]]&amp;Tabela1[[#This Row],[PRODUTO]]</f>
        <v/>
      </c>
      <c r="AQ3782" s="23" t="str">
        <f>Tabela1[[#This Row],[PRODUTO]]&amp;Tabela1[[#This Row],[TAG]]</f>
        <v/>
      </c>
      <c r="AR3782" s="27">
        <f>Tabela1[[#This Row],[PESO TOTAL]]*Tabela1[[#This Row],[MATÉRIA PRIMA]]</f>
        <v>0</v>
      </c>
      <c r="AS3782" s="28">
        <f>Tabela1[[#This Row],[PESO TOTAL]]*Tabela1[[#This Row],[PREPARAÇÃO ]]</f>
        <v>0</v>
      </c>
      <c r="AT3782" s="28">
        <f>Tabela1[[#This Row],[PESO TOTAL]]*Tabela1[[#This Row],[CALDEIRARIA]]</f>
        <v>0</v>
      </c>
      <c r="AU3782" s="28">
        <f>Tabela1[[#This Row],[PESO TOTAL]]*Tabela1[[#This Row],[SOLDA]]</f>
        <v>0</v>
      </c>
      <c r="AV3782" s="28">
        <f>Tabela1[[#This Row],[PESO TOTAL]]*Tabela1[[#This Row],[ACABAMENTO]]</f>
        <v>0</v>
      </c>
      <c r="AW3782" s="28">
        <f>Tabela1[[#This Row],[PESO TOTAL]]*Tabela1[[#This Row],[PRONTO ACABADO]]</f>
        <v>0</v>
      </c>
      <c r="AX3782" s="29">
        <f>Tabela1[[#This Row],[PESO TOTAL]]*Tabela1[[#This Row],[EXPEDIÇÃO ]]</f>
        <v>0</v>
      </c>
      <c r="AY3782" s="28" t="str">
        <f>Tabela1[[#This Row],[PEDIDO]]&amp;Tabela1[[#This Row],[PRODUTO]]</f>
        <v/>
      </c>
      <c r="AZ3782" s="44">
        <f>IF(AF3782="",0,IF(ISTEXT(AF3782),H3782*VALUE(SUBSTITUTE(AF3782,"%",""))/100,H3782*AF3782))-Tabela1[[#This Row],[PRONTO ACABADO2]]</f>
        <v>0</v>
      </c>
      <c r="BA3782" s="44">
        <f>IF(AG3782="",0,IF(ISTEXT(AG3782),H3782*VALUE(SUBSTITUTE(AG3782,"%",""))/100,H3782*AG3782))-Tabela1[[#This Row],[PESO EXPEDIDO2]]</f>
        <v>0</v>
      </c>
      <c r="BB3782" s="44">
        <f t="shared" si="495"/>
        <v>0</v>
      </c>
      <c r="BC3782" s="44">
        <f t="shared" si="503"/>
        <v>0</v>
      </c>
      <c r="BD3782" s="165"/>
    </row>
    <row r="3783" spans="1:56" ht="15.75" hidden="1" customHeight="1" x14ac:dyDescent="0.25">
      <c r="A3783" s="6"/>
      <c r="B3783" s="22"/>
      <c r="C3783" s="7"/>
      <c r="D3783" s="46"/>
      <c r="E3783" s="7"/>
      <c r="F3783" s="7"/>
      <c r="G3783" s="24"/>
      <c r="H3783" s="41">
        <f>Tabela1[[#This Row],[PESO UNI]]*Tabela1[[#This Row],[QTE]]</f>
        <v>0</v>
      </c>
      <c r="I3783" s="7"/>
      <c r="J3783" s="8"/>
      <c r="K3783" s="8"/>
      <c r="L3783" s="9"/>
      <c r="M3783" s="10"/>
      <c r="N3783" s="11"/>
      <c r="O3783" s="12"/>
      <c r="P3783" s="13"/>
      <c r="Q3783" s="14">
        <f>Tabela1[[#This Row],[QTDE/ Fabricação]]-Tabela1[[#This Row],[QTE]]</f>
        <v>0</v>
      </c>
      <c r="R3783" s="19">
        <f t="shared" si="500"/>
        <v>0</v>
      </c>
      <c r="S3783" s="19">
        <f t="shared" si="499"/>
        <v>0</v>
      </c>
      <c r="T3783" s="20">
        <f t="shared" si="501"/>
        <v>0</v>
      </c>
      <c r="U3783" s="17">
        <f>IFERROR(SUMIF('LISTA DE EMBARQUE'!B:B,MICRO!E:E,'LISTA DE EMBARQUE'!G:G),"")</f>
        <v>0</v>
      </c>
      <c r="V3783" s="12" t="str">
        <f>IFERROR(VLOOKUP(Tabela1[[#This Row],[COD.MDE]],'LISTA DE EMBARQUE'!B:L,11,0),"")</f>
        <v/>
      </c>
      <c r="W3783" s="13" t="str">
        <f>IFERROR(COUNTIF(#REF!,Tabela1[[#This Row],[Colunas5]]),"")</f>
        <v/>
      </c>
      <c r="X3783" s="14">
        <f>Tabela1[[#This Row],[QIANTIDADE EXPEDIDA]]*Tabela1[[#This Row],[PESO UNI]]</f>
        <v>0</v>
      </c>
      <c r="Y3783" s="14">
        <f t="shared" si="502"/>
        <v>0</v>
      </c>
      <c r="Z3783" s="21">
        <f>Tabela1[[#This Row],[PESO TOTAL]]-Tabela1[[#This Row],[Peso Expedido]]</f>
        <v>0</v>
      </c>
      <c r="AA3783" s="18"/>
      <c r="AB3783" s="15"/>
      <c r="AC3783" s="15"/>
      <c r="AD3783" s="15"/>
      <c r="AE3783" s="15"/>
      <c r="AF3783" s="15"/>
      <c r="AG3783" s="15"/>
      <c r="AH3783" s="15"/>
      <c r="AI3783" s="40" t="str">
        <f t="shared" si="497"/>
        <v>ok</v>
      </c>
      <c r="AJ3783" s="5"/>
      <c r="AK3783" t="str">
        <f>Tabela1[[#This Row],[Coluna1]]&amp;Tabela1[[#This Row],[PEDIDO]]</f>
        <v/>
      </c>
      <c r="AL3783"/>
      <c r="AM3783"/>
      <c r="AN3783"/>
      <c r="AO3783" t="str">
        <f t="shared" si="494"/>
        <v>/</v>
      </c>
      <c r="AP3783" t="str">
        <f>Tabela1[[#This Row],[TAG]]&amp;Tabela1[[#This Row],[PEDIDO]]&amp;Tabela1[[#This Row],[PRODUTO]]</f>
        <v/>
      </c>
      <c r="AQ3783" s="23" t="str">
        <f>Tabela1[[#This Row],[PRODUTO]]&amp;Tabela1[[#This Row],[TAG]]</f>
        <v/>
      </c>
      <c r="AR3783" s="27">
        <f>Tabela1[[#This Row],[PESO TOTAL]]*Tabela1[[#This Row],[MATÉRIA PRIMA]]</f>
        <v>0</v>
      </c>
      <c r="AS3783" s="28">
        <f>Tabela1[[#This Row],[PESO TOTAL]]*Tabela1[[#This Row],[PREPARAÇÃO ]]</f>
        <v>0</v>
      </c>
      <c r="AT3783" s="28">
        <f>Tabela1[[#This Row],[PESO TOTAL]]*Tabela1[[#This Row],[CALDEIRARIA]]</f>
        <v>0</v>
      </c>
      <c r="AU3783" s="28">
        <f>Tabela1[[#This Row],[PESO TOTAL]]*Tabela1[[#This Row],[SOLDA]]</f>
        <v>0</v>
      </c>
      <c r="AV3783" s="28">
        <f>Tabela1[[#This Row],[PESO TOTAL]]*Tabela1[[#This Row],[ACABAMENTO]]</f>
        <v>0</v>
      </c>
      <c r="AW3783" s="28">
        <f>Tabela1[[#This Row],[PESO TOTAL]]*Tabela1[[#This Row],[PRONTO ACABADO]]</f>
        <v>0</v>
      </c>
      <c r="AX3783" s="29">
        <f>Tabela1[[#This Row],[PESO TOTAL]]*Tabela1[[#This Row],[EXPEDIÇÃO ]]</f>
        <v>0</v>
      </c>
      <c r="AY3783" s="28" t="str">
        <f>Tabela1[[#This Row],[PEDIDO]]&amp;Tabela1[[#This Row],[PRODUTO]]</f>
        <v/>
      </c>
      <c r="AZ3783" s="44">
        <f>IF(AF3783="",0,IF(ISTEXT(AF3783),H3783*VALUE(SUBSTITUTE(AF3783,"%",""))/100,H3783*AF3783))-Tabela1[[#This Row],[PRONTO ACABADO2]]</f>
        <v>0</v>
      </c>
      <c r="BA3783" s="44">
        <f>IF(AG3783="",0,IF(ISTEXT(AG3783),H3783*VALUE(SUBSTITUTE(AG3783,"%",""))/100,H3783*AG3783))-Tabela1[[#This Row],[PESO EXPEDIDO2]]</f>
        <v>0</v>
      </c>
      <c r="BB3783" s="44">
        <f t="shared" si="495"/>
        <v>0</v>
      </c>
      <c r="BC3783" s="44">
        <f t="shared" si="503"/>
        <v>0</v>
      </c>
      <c r="BD3783" s="165"/>
    </row>
    <row r="3784" spans="1:56" ht="15.75" hidden="1" customHeight="1" x14ac:dyDescent="0.25">
      <c r="A3784" s="6"/>
      <c r="B3784" s="22"/>
      <c r="C3784" s="7"/>
      <c r="D3784" s="46"/>
      <c r="E3784" s="7"/>
      <c r="F3784" s="7"/>
      <c r="G3784" s="24"/>
      <c r="H3784" s="41">
        <f>Tabela1[[#This Row],[PESO UNI]]*Tabela1[[#This Row],[QTE]]</f>
        <v>0</v>
      </c>
      <c r="I3784" s="7"/>
      <c r="J3784" s="8"/>
      <c r="K3784" s="8"/>
      <c r="L3784" s="9"/>
      <c r="M3784" s="10"/>
      <c r="N3784" s="11"/>
      <c r="O3784" s="12"/>
      <c r="P3784" s="13"/>
      <c r="Q3784" s="14">
        <f>Tabela1[[#This Row],[QTDE/ Fabricação]]-Tabela1[[#This Row],[QTE]]</f>
        <v>0</v>
      </c>
      <c r="R3784" s="19">
        <f t="shared" si="500"/>
        <v>0</v>
      </c>
      <c r="S3784" s="19">
        <f t="shared" si="499"/>
        <v>0</v>
      </c>
      <c r="T3784" s="20">
        <f t="shared" si="501"/>
        <v>0</v>
      </c>
      <c r="U3784" s="17">
        <f>IFERROR(SUMIF('LISTA DE EMBARQUE'!B:B,MICRO!E:E,'LISTA DE EMBARQUE'!G:G),"")</f>
        <v>0</v>
      </c>
      <c r="V3784" s="12" t="str">
        <f>IFERROR(VLOOKUP(Tabela1[[#This Row],[COD.MDE]],'LISTA DE EMBARQUE'!B:L,11,0),"")</f>
        <v/>
      </c>
      <c r="W3784" s="13" t="str">
        <f>IFERROR(COUNTIF(#REF!,Tabela1[[#This Row],[Colunas5]]),"")</f>
        <v/>
      </c>
      <c r="X3784" s="14">
        <f>Tabela1[[#This Row],[QIANTIDADE EXPEDIDA]]*Tabela1[[#This Row],[PESO UNI]]</f>
        <v>0</v>
      </c>
      <c r="Y3784" s="14">
        <f t="shared" si="502"/>
        <v>0</v>
      </c>
      <c r="Z3784" s="21">
        <f>Tabela1[[#This Row],[PESO TOTAL]]-Tabela1[[#This Row],[Peso Expedido]]</f>
        <v>0</v>
      </c>
      <c r="AA3784" s="18"/>
      <c r="AB3784" s="15"/>
      <c r="AC3784" s="15"/>
      <c r="AD3784" s="15"/>
      <c r="AE3784" s="15"/>
      <c r="AF3784" s="15"/>
      <c r="AG3784" s="15"/>
      <c r="AH3784" s="15"/>
      <c r="AI3784" s="40" t="str">
        <f t="shared" si="497"/>
        <v>ok</v>
      </c>
      <c r="AJ3784" s="5"/>
      <c r="AK3784" t="str">
        <f>Tabela1[[#This Row],[Coluna1]]&amp;Tabela1[[#This Row],[PEDIDO]]</f>
        <v/>
      </c>
      <c r="AL3784"/>
      <c r="AM3784"/>
      <c r="AN3784"/>
      <c r="AO3784" t="str">
        <f t="shared" si="494"/>
        <v>/</v>
      </c>
      <c r="AP3784" t="str">
        <f>Tabela1[[#This Row],[TAG]]&amp;Tabela1[[#This Row],[PEDIDO]]&amp;Tabela1[[#This Row],[PRODUTO]]</f>
        <v/>
      </c>
      <c r="AQ3784" s="23" t="str">
        <f>Tabela1[[#This Row],[PRODUTO]]&amp;Tabela1[[#This Row],[TAG]]</f>
        <v/>
      </c>
      <c r="AR3784" s="27">
        <f>Tabela1[[#This Row],[PESO TOTAL]]*Tabela1[[#This Row],[MATÉRIA PRIMA]]</f>
        <v>0</v>
      </c>
      <c r="AS3784" s="28">
        <f>Tabela1[[#This Row],[PESO TOTAL]]*Tabela1[[#This Row],[PREPARAÇÃO ]]</f>
        <v>0</v>
      </c>
      <c r="AT3784" s="28">
        <f>Tabela1[[#This Row],[PESO TOTAL]]*Tabela1[[#This Row],[CALDEIRARIA]]</f>
        <v>0</v>
      </c>
      <c r="AU3784" s="28">
        <f>Tabela1[[#This Row],[PESO TOTAL]]*Tabela1[[#This Row],[SOLDA]]</f>
        <v>0</v>
      </c>
      <c r="AV3784" s="28">
        <f>Tabela1[[#This Row],[PESO TOTAL]]*Tabela1[[#This Row],[ACABAMENTO]]</f>
        <v>0</v>
      </c>
      <c r="AW3784" s="28">
        <f>Tabela1[[#This Row],[PESO TOTAL]]*Tabela1[[#This Row],[PRONTO ACABADO]]</f>
        <v>0</v>
      </c>
      <c r="AX3784" s="29">
        <f>Tabela1[[#This Row],[PESO TOTAL]]*Tabela1[[#This Row],[EXPEDIÇÃO ]]</f>
        <v>0</v>
      </c>
      <c r="AY3784" s="28" t="str">
        <f>Tabela1[[#This Row],[PEDIDO]]&amp;Tabela1[[#This Row],[PRODUTO]]</f>
        <v/>
      </c>
      <c r="AZ3784" s="44">
        <f>IF(AF3784="",0,IF(ISTEXT(AF3784),H3784*VALUE(SUBSTITUTE(AF3784,"%",""))/100,H3784*AF3784))-Tabela1[[#This Row],[PRONTO ACABADO2]]</f>
        <v>0</v>
      </c>
      <c r="BA3784" s="44">
        <f>IF(AG3784="",0,IF(ISTEXT(AG3784),H3784*VALUE(SUBSTITUTE(AG3784,"%",""))/100,H3784*AG3784))-Tabela1[[#This Row],[PESO EXPEDIDO2]]</f>
        <v>0</v>
      </c>
      <c r="BB3784" s="44">
        <f t="shared" si="495"/>
        <v>0</v>
      </c>
      <c r="BC3784" s="44">
        <f t="shared" si="503"/>
        <v>0</v>
      </c>
      <c r="BD3784" s="165"/>
    </row>
    <row r="3785" spans="1:56" ht="15.75" hidden="1" customHeight="1" x14ac:dyDescent="0.25">
      <c r="A3785" s="6"/>
      <c r="B3785" s="22"/>
      <c r="C3785" s="7"/>
      <c r="D3785" s="46"/>
      <c r="E3785" s="7"/>
      <c r="F3785" s="7"/>
      <c r="G3785" s="24"/>
      <c r="H3785" s="41">
        <f>Tabela1[[#This Row],[PESO UNI]]*Tabela1[[#This Row],[QTE]]</f>
        <v>0</v>
      </c>
      <c r="I3785" s="7"/>
      <c r="J3785" s="8"/>
      <c r="K3785" s="8"/>
      <c r="L3785" s="9"/>
      <c r="M3785" s="10"/>
      <c r="N3785" s="11"/>
      <c r="O3785" s="12"/>
      <c r="P3785" s="13"/>
      <c r="Q3785" s="14">
        <f>Tabela1[[#This Row],[QTDE/ Fabricação]]-Tabela1[[#This Row],[QTE]]</f>
        <v>0</v>
      </c>
      <c r="R3785" s="19">
        <f t="shared" si="500"/>
        <v>0</v>
      </c>
      <c r="S3785" s="19">
        <f t="shared" si="499"/>
        <v>0</v>
      </c>
      <c r="T3785" s="20">
        <f t="shared" si="501"/>
        <v>0</v>
      </c>
      <c r="U3785" s="17">
        <f>IFERROR(SUMIF('LISTA DE EMBARQUE'!B:B,MICRO!E:E,'LISTA DE EMBARQUE'!G:G),"")</f>
        <v>0</v>
      </c>
      <c r="V3785" s="12" t="str">
        <f>IFERROR(VLOOKUP(Tabela1[[#This Row],[COD.MDE]],'LISTA DE EMBARQUE'!B:L,11,0),"")</f>
        <v/>
      </c>
      <c r="W3785" s="13" t="str">
        <f>IFERROR(COUNTIF(#REF!,Tabela1[[#This Row],[Colunas5]]),"")</f>
        <v/>
      </c>
      <c r="X3785" s="14">
        <f>Tabela1[[#This Row],[QIANTIDADE EXPEDIDA]]*Tabela1[[#This Row],[PESO UNI]]</f>
        <v>0</v>
      </c>
      <c r="Y3785" s="14">
        <f t="shared" si="502"/>
        <v>0</v>
      </c>
      <c r="Z3785" s="21">
        <f>Tabela1[[#This Row],[PESO TOTAL]]-Tabela1[[#This Row],[Peso Expedido]]</f>
        <v>0</v>
      </c>
      <c r="AA3785" s="18"/>
      <c r="AB3785" s="15"/>
      <c r="AC3785" s="15"/>
      <c r="AD3785" s="15"/>
      <c r="AE3785" s="15"/>
      <c r="AF3785" s="15"/>
      <c r="AG3785" s="15"/>
      <c r="AH3785" s="15"/>
      <c r="AI3785" s="40" t="str">
        <f t="shared" si="497"/>
        <v>ok</v>
      </c>
      <c r="AJ3785" s="5"/>
      <c r="AK3785" t="str">
        <f>Tabela1[[#This Row],[Coluna1]]&amp;Tabela1[[#This Row],[PEDIDO]]</f>
        <v/>
      </c>
      <c r="AL3785"/>
      <c r="AM3785"/>
      <c r="AN3785"/>
      <c r="AO3785" t="str">
        <f t="shared" si="494"/>
        <v>/</v>
      </c>
      <c r="AP3785" t="str">
        <f>Tabela1[[#This Row],[TAG]]&amp;Tabela1[[#This Row],[PEDIDO]]&amp;Tabela1[[#This Row],[PRODUTO]]</f>
        <v/>
      </c>
      <c r="AQ3785" s="23" t="str">
        <f>Tabela1[[#This Row],[PRODUTO]]&amp;Tabela1[[#This Row],[TAG]]</f>
        <v/>
      </c>
      <c r="AR3785" s="27">
        <f>Tabela1[[#This Row],[PESO TOTAL]]*Tabela1[[#This Row],[MATÉRIA PRIMA]]</f>
        <v>0</v>
      </c>
      <c r="AS3785" s="28">
        <f>Tabela1[[#This Row],[PESO TOTAL]]*Tabela1[[#This Row],[PREPARAÇÃO ]]</f>
        <v>0</v>
      </c>
      <c r="AT3785" s="28">
        <f>Tabela1[[#This Row],[PESO TOTAL]]*Tabela1[[#This Row],[CALDEIRARIA]]</f>
        <v>0</v>
      </c>
      <c r="AU3785" s="28">
        <f>Tabela1[[#This Row],[PESO TOTAL]]*Tabela1[[#This Row],[SOLDA]]</f>
        <v>0</v>
      </c>
      <c r="AV3785" s="28">
        <f>Tabela1[[#This Row],[PESO TOTAL]]*Tabela1[[#This Row],[ACABAMENTO]]</f>
        <v>0</v>
      </c>
      <c r="AW3785" s="28">
        <f>Tabela1[[#This Row],[PESO TOTAL]]*Tabela1[[#This Row],[PRONTO ACABADO]]</f>
        <v>0</v>
      </c>
      <c r="AX3785" s="29">
        <f>Tabela1[[#This Row],[PESO TOTAL]]*Tabela1[[#This Row],[EXPEDIÇÃO ]]</f>
        <v>0</v>
      </c>
      <c r="AY3785" s="28" t="str">
        <f>Tabela1[[#This Row],[PEDIDO]]&amp;Tabela1[[#This Row],[PRODUTO]]</f>
        <v/>
      </c>
      <c r="AZ3785" s="44">
        <f>IF(AF3785="",0,IF(ISTEXT(AF3785),H3785*VALUE(SUBSTITUTE(AF3785,"%",""))/100,H3785*AF3785))-Tabela1[[#This Row],[PRONTO ACABADO2]]</f>
        <v>0</v>
      </c>
      <c r="BA3785" s="44">
        <f>IF(AG3785="",0,IF(ISTEXT(AG3785),H3785*VALUE(SUBSTITUTE(AG3785,"%",""))/100,H3785*AG3785))-Tabela1[[#This Row],[PESO EXPEDIDO2]]</f>
        <v>0</v>
      </c>
      <c r="BB3785" s="44">
        <f t="shared" si="495"/>
        <v>0</v>
      </c>
      <c r="BC3785" s="44">
        <f t="shared" si="503"/>
        <v>0</v>
      </c>
      <c r="BD3785" s="165"/>
    </row>
    <row r="3786" spans="1:56" ht="15.75" hidden="1" customHeight="1" x14ac:dyDescent="0.25">
      <c r="A3786" s="6"/>
      <c r="B3786" s="22"/>
      <c r="C3786" s="7"/>
      <c r="D3786" s="46"/>
      <c r="E3786" s="7"/>
      <c r="F3786" s="7"/>
      <c r="G3786" s="24"/>
      <c r="H3786" s="41">
        <f>Tabela1[[#This Row],[PESO UNI]]*Tabela1[[#This Row],[QTE]]</f>
        <v>0</v>
      </c>
      <c r="I3786" s="7"/>
      <c r="J3786" s="8"/>
      <c r="K3786" s="8"/>
      <c r="L3786" s="9"/>
      <c r="M3786" s="10"/>
      <c r="N3786" s="11"/>
      <c r="O3786" s="12"/>
      <c r="P3786" s="13"/>
      <c r="Q3786" s="14">
        <f>Tabela1[[#This Row],[QTDE/ Fabricação]]-Tabela1[[#This Row],[QTE]]</f>
        <v>0</v>
      </c>
      <c r="R3786" s="19">
        <f t="shared" si="500"/>
        <v>0</v>
      </c>
      <c r="S3786" s="19">
        <f t="shared" si="499"/>
        <v>0</v>
      </c>
      <c r="T3786" s="20">
        <f t="shared" si="501"/>
        <v>0</v>
      </c>
      <c r="U3786" s="17">
        <f>IFERROR(SUMIF('LISTA DE EMBARQUE'!B:B,MICRO!E:E,'LISTA DE EMBARQUE'!G:G),"")</f>
        <v>0</v>
      </c>
      <c r="V3786" s="12" t="str">
        <f>IFERROR(VLOOKUP(Tabela1[[#This Row],[COD.MDE]],'LISTA DE EMBARQUE'!B:L,11,0),"")</f>
        <v/>
      </c>
      <c r="W3786" s="13" t="str">
        <f>IFERROR(COUNTIF(#REF!,Tabela1[[#This Row],[Colunas5]]),"")</f>
        <v/>
      </c>
      <c r="X3786" s="14">
        <f>Tabela1[[#This Row],[QIANTIDADE EXPEDIDA]]*Tabela1[[#This Row],[PESO UNI]]</f>
        <v>0</v>
      </c>
      <c r="Y3786" s="14">
        <f t="shared" si="502"/>
        <v>0</v>
      </c>
      <c r="Z3786" s="21">
        <f>Tabela1[[#This Row],[PESO TOTAL]]-Tabela1[[#This Row],[Peso Expedido]]</f>
        <v>0</v>
      </c>
      <c r="AA3786" s="18"/>
      <c r="AB3786" s="15"/>
      <c r="AC3786" s="15"/>
      <c r="AD3786" s="15"/>
      <c r="AE3786" s="15"/>
      <c r="AF3786" s="15"/>
      <c r="AG3786" s="15"/>
      <c r="AH3786" s="15"/>
      <c r="AI3786" s="40" t="str">
        <f t="shared" si="497"/>
        <v>ok</v>
      </c>
      <c r="AJ3786" s="5"/>
      <c r="AK3786" t="str">
        <f>Tabela1[[#This Row],[Coluna1]]&amp;Tabela1[[#This Row],[PEDIDO]]</f>
        <v/>
      </c>
      <c r="AL3786"/>
      <c r="AM3786"/>
      <c r="AN3786"/>
      <c r="AO3786" t="str">
        <f t="shared" si="494"/>
        <v>/</v>
      </c>
      <c r="AP3786" t="str">
        <f>Tabela1[[#This Row],[TAG]]&amp;Tabela1[[#This Row],[PEDIDO]]&amp;Tabela1[[#This Row],[PRODUTO]]</f>
        <v/>
      </c>
      <c r="AQ3786" s="23" t="str">
        <f>Tabela1[[#This Row],[PRODUTO]]&amp;Tabela1[[#This Row],[TAG]]</f>
        <v/>
      </c>
      <c r="AR3786" s="27">
        <f>Tabela1[[#This Row],[PESO TOTAL]]*Tabela1[[#This Row],[MATÉRIA PRIMA]]</f>
        <v>0</v>
      </c>
      <c r="AS3786" s="28">
        <f>Tabela1[[#This Row],[PESO TOTAL]]*Tabela1[[#This Row],[PREPARAÇÃO ]]</f>
        <v>0</v>
      </c>
      <c r="AT3786" s="28">
        <f>Tabela1[[#This Row],[PESO TOTAL]]*Tabela1[[#This Row],[CALDEIRARIA]]</f>
        <v>0</v>
      </c>
      <c r="AU3786" s="28">
        <f>Tabela1[[#This Row],[PESO TOTAL]]*Tabela1[[#This Row],[SOLDA]]</f>
        <v>0</v>
      </c>
      <c r="AV3786" s="28">
        <f>Tabela1[[#This Row],[PESO TOTAL]]*Tabela1[[#This Row],[ACABAMENTO]]</f>
        <v>0</v>
      </c>
      <c r="AW3786" s="28">
        <f>Tabela1[[#This Row],[PESO TOTAL]]*Tabela1[[#This Row],[PRONTO ACABADO]]</f>
        <v>0</v>
      </c>
      <c r="AX3786" s="29">
        <f>Tabela1[[#This Row],[PESO TOTAL]]*Tabela1[[#This Row],[EXPEDIÇÃO ]]</f>
        <v>0</v>
      </c>
      <c r="AY3786" s="28" t="str">
        <f>Tabela1[[#This Row],[PEDIDO]]&amp;Tabela1[[#This Row],[PRODUTO]]</f>
        <v/>
      </c>
      <c r="AZ3786" s="44">
        <f>IF(AF3786="",0,IF(ISTEXT(AF3786),H3786*VALUE(SUBSTITUTE(AF3786,"%",""))/100,H3786*AF3786))-Tabela1[[#This Row],[PRONTO ACABADO2]]</f>
        <v>0</v>
      </c>
      <c r="BA3786" s="44">
        <f>IF(AG3786="",0,IF(ISTEXT(AG3786),H3786*VALUE(SUBSTITUTE(AG3786,"%",""))/100,H3786*AG3786))-Tabela1[[#This Row],[PESO EXPEDIDO2]]</f>
        <v>0</v>
      </c>
      <c r="BB3786" s="44">
        <f t="shared" si="495"/>
        <v>0</v>
      </c>
      <c r="BC3786" s="44">
        <f t="shared" si="503"/>
        <v>0</v>
      </c>
      <c r="BD3786" s="165"/>
    </row>
    <row r="3787" spans="1:56" ht="15.75" hidden="1" customHeight="1" x14ac:dyDescent="0.25">
      <c r="A3787" s="6"/>
      <c r="B3787" s="22"/>
      <c r="C3787" s="7"/>
      <c r="D3787" s="46"/>
      <c r="E3787" s="7"/>
      <c r="F3787" s="7"/>
      <c r="G3787" s="24"/>
      <c r="H3787" s="41">
        <f>Tabela1[[#This Row],[PESO UNI]]*Tabela1[[#This Row],[QTE]]</f>
        <v>0</v>
      </c>
      <c r="I3787" s="7"/>
      <c r="J3787" s="8"/>
      <c r="K3787" s="8"/>
      <c r="L3787" s="9"/>
      <c r="M3787" s="10"/>
      <c r="N3787" s="11"/>
      <c r="O3787" s="12"/>
      <c r="P3787" s="13"/>
      <c r="Q3787" s="14">
        <f>Tabela1[[#This Row],[QTDE/ Fabricação]]-Tabela1[[#This Row],[QTE]]</f>
        <v>0</v>
      </c>
      <c r="R3787" s="19">
        <f t="shared" si="500"/>
        <v>0</v>
      </c>
      <c r="S3787" s="19">
        <f t="shared" si="499"/>
        <v>0</v>
      </c>
      <c r="T3787" s="20">
        <f t="shared" si="501"/>
        <v>0</v>
      </c>
      <c r="U3787" s="17">
        <f>IFERROR(SUMIF('LISTA DE EMBARQUE'!B:B,MICRO!E:E,'LISTA DE EMBARQUE'!G:G),"")</f>
        <v>0</v>
      </c>
      <c r="V3787" s="12" t="str">
        <f>IFERROR(VLOOKUP(Tabela1[[#This Row],[COD.MDE]],'LISTA DE EMBARQUE'!B:L,11,0),"")</f>
        <v/>
      </c>
      <c r="W3787" s="13" t="str">
        <f>IFERROR(COUNTIF(#REF!,Tabela1[[#This Row],[Colunas5]]),"")</f>
        <v/>
      </c>
      <c r="X3787" s="14">
        <f>Tabela1[[#This Row],[QIANTIDADE EXPEDIDA]]*Tabela1[[#This Row],[PESO UNI]]</f>
        <v>0</v>
      </c>
      <c r="Y3787" s="14">
        <f t="shared" si="502"/>
        <v>0</v>
      </c>
      <c r="Z3787" s="21">
        <f>Tabela1[[#This Row],[PESO TOTAL]]-Tabela1[[#This Row],[Peso Expedido]]</f>
        <v>0</v>
      </c>
      <c r="AA3787" s="18"/>
      <c r="AB3787" s="15"/>
      <c r="AC3787" s="15"/>
      <c r="AD3787" s="15"/>
      <c r="AE3787" s="15"/>
      <c r="AF3787" s="15"/>
      <c r="AG3787" s="15"/>
      <c r="AH3787" s="15"/>
      <c r="AI3787" s="40" t="str">
        <f t="shared" si="497"/>
        <v>ok</v>
      </c>
      <c r="AJ3787" s="5"/>
      <c r="AK3787" t="str">
        <f>Tabela1[[#This Row],[Coluna1]]&amp;Tabela1[[#This Row],[PEDIDO]]</f>
        <v/>
      </c>
      <c r="AL3787"/>
      <c r="AM3787"/>
      <c r="AN3787"/>
      <c r="AO3787" t="str">
        <f t="shared" si="494"/>
        <v>/</v>
      </c>
      <c r="AP3787" t="str">
        <f>Tabela1[[#This Row],[TAG]]&amp;Tabela1[[#This Row],[PEDIDO]]&amp;Tabela1[[#This Row],[PRODUTO]]</f>
        <v/>
      </c>
      <c r="AQ3787" s="23" t="str">
        <f>Tabela1[[#This Row],[PRODUTO]]&amp;Tabela1[[#This Row],[TAG]]</f>
        <v/>
      </c>
      <c r="AR3787" s="27">
        <f>Tabela1[[#This Row],[PESO TOTAL]]*Tabela1[[#This Row],[MATÉRIA PRIMA]]</f>
        <v>0</v>
      </c>
      <c r="AS3787" s="28">
        <f>Tabela1[[#This Row],[PESO TOTAL]]*Tabela1[[#This Row],[PREPARAÇÃO ]]</f>
        <v>0</v>
      </c>
      <c r="AT3787" s="28">
        <f>Tabela1[[#This Row],[PESO TOTAL]]*Tabela1[[#This Row],[CALDEIRARIA]]</f>
        <v>0</v>
      </c>
      <c r="AU3787" s="28">
        <f>Tabela1[[#This Row],[PESO TOTAL]]*Tabela1[[#This Row],[SOLDA]]</f>
        <v>0</v>
      </c>
      <c r="AV3787" s="28">
        <f>Tabela1[[#This Row],[PESO TOTAL]]*Tabela1[[#This Row],[ACABAMENTO]]</f>
        <v>0</v>
      </c>
      <c r="AW3787" s="28">
        <f>Tabela1[[#This Row],[PESO TOTAL]]*Tabela1[[#This Row],[PRONTO ACABADO]]</f>
        <v>0</v>
      </c>
      <c r="AX3787" s="29">
        <f>Tabela1[[#This Row],[PESO TOTAL]]*Tabela1[[#This Row],[EXPEDIÇÃO ]]</f>
        <v>0</v>
      </c>
      <c r="AY3787" s="28" t="str">
        <f>Tabela1[[#This Row],[PEDIDO]]&amp;Tabela1[[#This Row],[PRODUTO]]</f>
        <v/>
      </c>
      <c r="AZ3787" s="44">
        <f>IF(AF3787="",0,IF(ISTEXT(AF3787),H3787*VALUE(SUBSTITUTE(AF3787,"%",""))/100,H3787*AF3787))-Tabela1[[#This Row],[PRONTO ACABADO2]]</f>
        <v>0</v>
      </c>
      <c r="BA3787" s="44">
        <f>IF(AG3787="",0,IF(ISTEXT(AG3787),H3787*VALUE(SUBSTITUTE(AG3787,"%",""))/100,H3787*AG3787))-Tabela1[[#This Row],[PESO EXPEDIDO2]]</f>
        <v>0</v>
      </c>
      <c r="BB3787" s="44">
        <f t="shared" si="495"/>
        <v>0</v>
      </c>
      <c r="BC3787" s="44">
        <f t="shared" si="503"/>
        <v>0</v>
      </c>
      <c r="BD3787" s="165"/>
    </row>
    <row r="3788" spans="1:56" ht="15.75" hidden="1" customHeight="1" x14ac:dyDescent="0.25">
      <c r="A3788" s="6"/>
      <c r="B3788" s="22"/>
      <c r="C3788" s="7"/>
      <c r="D3788" s="46"/>
      <c r="E3788" s="7"/>
      <c r="F3788" s="7"/>
      <c r="G3788" s="24"/>
      <c r="H3788" s="41">
        <f>Tabela1[[#This Row],[PESO UNI]]*Tabela1[[#This Row],[QTE]]</f>
        <v>0</v>
      </c>
      <c r="I3788" s="7"/>
      <c r="J3788" s="8"/>
      <c r="K3788" s="8"/>
      <c r="L3788" s="9"/>
      <c r="M3788" s="10"/>
      <c r="N3788" s="11"/>
      <c r="O3788" s="12"/>
      <c r="P3788" s="13"/>
      <c r="Q3788" s="14">
        <f>Tabela1[[#This Row],[QTDE/ Fabricação]]-Tabela1[[#This Row],[QTE]]</f>
        <v>0</v>
      </c>
      <c r="R3788" s="19">
        <f t="shared" si="500"/>
        <v>0</v>
      </c>
      <c r="S3788" s="19">
        <f t="shared" si="499"/>
        <v>0</v>
      </c>
      <c r="T3788" s="20">
        <f t="shared" si="501"/>
        <v>0</v>
      </c>
      <c r="U3788" s="17">
        <f>IFERROR(SUMIF('LISTA DE EMBARQUE'!B:B,MICRO!E:E,'LISTA DE EMBARQUE'!G:G),"")</f>
        <v>0</v>
      </c>
      <c r="V3788" s="12" t="str">
        <f>IFERROR(VLOOKUP(Tabela1[[#This Row],[COD.MDE]],'LISTA DE EMBARQUE'!B:L,11,0),"")</f>
        <v/>
      </c>
      <c r="W3788" s="13" t="str">
        <f>IFERROR(COUNTIF(#REF!,Tabela1[[#This Row],[Colunas5]]),"")</f>
        <v/>
      </c>
      <c r="X3788" s="14">
        <f>Tabela1[[#This Row],[QIANTIDADE EXPEDIDA]]*Tabela1[[#This Row],[PESO UNI]]</f>
        <v>0</v>
      </c>
      <c r="Y3788" s="14">
        <f t="shared" si="502"/>
        <v>0</v>
      </c>
      <c r="Z3788" s="21">
        <f>Tabela1[[#This Row],[PESO TOTAL]]-Tabela1[[#This Row],[Peso Expedido]]</f>
        <v>0</v>
      </c>
      <c r="AA3788" s="18"/>
      <c r="AB3788" s="15"/>
      <c r="AC3788" s="15"/>
      <c r="AD3788" s="15"/>
      <c r="AE3788" s="15"/>
      <c r="AF3788" s="15"/>
      <c r="AG3788" s="15"/>
      <c r="AH3788" s="15"/>
      <c r="AI3788" s="40" t="str">
        <f t="shared" si="497"/>
        <v>ok</v>
      </c>
      <c r="AJ3788" s="5"/>
      <c r="AK3788" t="str">
        <f>Tabela1[[#This Row],[Coluna1]]&amp;Tabela1[[#This Row],[PEDIDO]]</f>
        <v/>
      </c>
      <c r="AL3788"/>
      <c r="AM3788"/>
      <c r="AN3788"/>
      <c r="AO3788" t="str">
        <f t="shared" si="494"/>
        <v>/</v>
      </c>
      <c r="AP3788" t="str">
        <f>Tabela1[[#This Row],[TAG]]&amp;Tabela1[[#This Row],[PEDIDO]]&amp;Tabela1[[#This Row],[PRODUTO]]</f>
        <v/>
      </c>
      <c r="AQ3788" s="23" t="str">
        <f>Tabela1[[#This Row],[PRODUTO]]&amp;Tabela1[[#This Row],[TAG]]</f>
        <v/>
      </c>
      <c r="AR3788" s="27">
        <f>Tabela1[[#This Row],[PESO TOTAL]]*Tabela1[[#This Row],[MATÉRIA PRIMA]]</f>
        <v>0</v>
      </c>
      <c r="AS3788" s="28">
        <f>Tabela1[[#This Row],[PESO TOTAL]]*Tabela1[[#This Row],[PREPARAÇÃO ]]</f>
        <v>0</v>
      </c>
      <c r="AT3788" s="28">
        <f>Tabela1[[#This Row],[PESO TOTAL]]*Tabela1[[#This Row],[CALDEIRARIA]]</f>
        <v>0</v>
      </c>
      <c r="AU3788" s="28">
        <f>Tabela1[[#This Row],[PESO TOTAL]]*Tabela1[[#This Row],[SOLDA]]</f>
        <v>0</v>
      </c>
      <c r="AV3788" s="28">
        <f>Tabela1[[#This Row],[PESO TOTAL]]*Tabela1[[#This Row],[ACABAMENTO]]</f>
        <v>0</v>
      </c>
      <c r="AW3788" s="28">
        <f>Tabela1[[#This Row],[PESO TOTAL]]*Tabela1[[#This Row],[PRONTO ACABADO]]</f>
        <v>0</v>
      </c>
      <c r="AX3788" s="29">
        <f>Tabela1[[#This Row],[PESO TOTAL]]*Tabela1[[#This Row],[EXPEDIÇÃO ]]</f>
        <v>0</v>
      </c>
      <c r="AY3788" s="28" t="str">
        <f>Tabela1[[#This Row],[PEDIDO]]&amp;Tabela1[[#This Row],[PRODUTO]]</f>
        <v/>
      </c>
      <c r="AZ3788" s="44">
        <f>IF(AF3788="",0,IF(ISTEXT(AF3788),H3788*VALUE(SUBSTITUTE(AF3788,"%",""))/100,H3788*AF3788))-Tabela1[[#This Row],[PRONTO ACABADO2]]</f>
        <v>0</v>
      </c>
      <c r="BA3788" s="44">
        <f>IF(AG3788="",0,IF(ISTEXT(AG3788),H3788*VALUE(SUBSTITUTE(AG3788,"%",""))/100,H3788*AG3788))-Tabela1[[#This Row],[PESO EXPEDIDO2]]</f>
        <v>0</v>
      </c>
      <c r="BB3788" s="44">
        <f t="shared" si="495"/>
        <v>0</v>
      </c>
      <c r="BC3788" s="44">
        <f t="shared" si="503"/>
        <v>0</v>
      </c>
      <c r="BD3788" s="165"/>
    </row>
    <row r="3789" spans="1:56" ht="15.75" hidden="1" customHeight="1" x14ac:dyDescent="0.25">
      <c r="A3789" s="6"/>
      <c r="B3789" s="22"/>
      <c r="C3789" s="7"/>
      <c r="D3789" s="46"/>
      <c r="E3789" s="7"/>
      <c r="F3789" s="7"/>
      <c r="G3789" s="24"/>
      <c r="H3789" s="41">
        <f>Tabela1[[#This Row],[PESO UNI]]*Tabela1[[#This Row],[QTE]]</f>
        <v>0</v>
      </c>
      <c r="I3789" s="7"/>
      <c r="J3789" s="8"/>
      <c r="K3789" s="8"/>
      <c r="L3789" s="9"/>
      <c r="M3789" s="10"/>
      <c r="N3789" s="11"/>
      <c r="O3789" s="12"/>
      <c r="P3789" s="13"/>
      <c r="Q3789" s="14">
        <f>Tabela1[[#This Row],[QTDE/ Fabricação]]-Tabela1[[#This Row],[QTE]]</f>
        <v>0</v>
      </c>
      <c r="R3789" s="19">
        <f t="shared" si="500"/>
        <v>0</v>
      </c>
      <c r="S3789" s="19">
        <f t="shared" si="499"/>
        <v>0</v>
      </c>
      <c r="T3789" s="20">
        <f t="shared" si="501"/>
        <v>0</v>
      </c>
      <c r="U3789" s="17">
        <f>IFERROR(SUMIF('LISTA DE EMBARQUE'!B:B,MICRO!E:E,'LISTA DE EMBARQUE'!G:G),"")</f>
        <v>0</v>
      </c>
      <c r="V3789" s="12" t="str">
        <f>IFERROR(VLOOKUP(Tabela1[[#This Row],[COD.MDE]],'LISTA DE EMBARQUE'!B:L,11,0),"")</f>
        <v/>
      </c>
      <c r="W3789" s="13" t="str">
        <f>IFERROR(COUNTIF(#REF!,Tabela1[[#This Row],[Colunas5]]),"")</f>
        <v/>
      </c>
      <c r="X3789" s="14">
        <f>Tabela1[[#This Row],[QIANTIDADE EXPEDIDA]]*Tabela1[[#This Row],[PESO UNI]]</f>
        <v>0</v>
      </c>
      <c r="Y3789" s="14">
        <f t="shared" si="502"/>
        <v>0</v>
      </c>
      <c r="Z3789" s="21">
        <f>Tabela1[[#This Row],[PESO TOTAL]]-Tabela1[[#This Row],[Peso Expedido]]</f>
        <v>0</v>
      </c>
      <c r="AA3789" s="18"/>
      <c r="AB3789" s="15"/>
      <c r="AC3789" s="15"/>
      <c r="AD3789" s="15"/>
      <c r="AE3789" s="15"/>
      <c r="AF3789" s="15"/>
      <c r="AG3789" s="15"/>
      <c r="AH3789" s="15"/>
      <c r="AI3789" s="40" t="str">
        <f t="shared" si="497"/>
        <v>ok</v>
      </c>
      <c r="AJ3789" s="5"/>
      <c r="AK3789" t="str">
        <f>Tabela1[[#This Row],[Coluna1]]&amp;Tabela1[[#This Row],[PEDIDO]]</f>
        <v/>
      </c>
      <c r="AL3789"/>
      <c r="AM3789"/>
      <c r="AN3789"/>
      <c r="AO3789" t="str">
        <f t="shared" si="494"/>
        <v>/</v>
      </c>
      <c r="AP3789" t="str">
        <f>Tabela1[[#This Row],[TAG]]&amp;Tabela1[[#This Row],[PEDIDO]]&amp;Tabela1[[#This Row],[PRODUTO]]</f>
        <v/>
      </c>
      <c r="AQ3789" s="23" t="str">
        <f>Tabela1[[#This Row],[PRODUTO]]&amp;Tabela1[[#This Row],[TAG]]</f>
        <v/>
      </c>
      <c r="AR3789" s="27">
        <f>Tabela1[[#This Row],[PESO TOTAL]]*Tabela1[[#This Row],[MATÉRIA PRIMA]]</f>
        <v>0</v>
      </c>
      <c r="AS3789" s="28">
        <f>Tabela1[[#This Row],[PESO TOTAL]]*Tabela1[[#This Row],[PREPARAÇÃO ]]</f>
        <v>0</v>
      </c>
      <c r="AT3789" s="28">
        <f>Tabela1[[#This Row],[PESO TOTAL]]*Tabela1[[#This Row],[CALDEIRARIA]]</f>
        <v>0</v>
      </c>
      <c r="AU3789" s="28">
        <f>Tabela1[[#This Row],[PESO TOTAL]]*Tabela1[[#This Row],[SOLDA]]</f>
        <v>0</v>
      </c>
      <c r="AV3789" s="28">
        <f>Tabela1[[#This Row],[PESO TOTAL]]*Tabela1[[#This Row],[ACABAMENTO]]</f>
        <v>0</v>
      </c>
      <c r="AW3789" s="28">
        <f>Tabela1[[#This Row],[PESO TOTAL]]*Tabela1[[#This Row],[PRONTO ACABADO]]</f>
        <v>0</v>
      </c>
      <c r="AX3789" s="29">
        <f>Tabela1[[#This Row],[PESO TOTAL]]*Tabela1[[#This Row],[EXPEDIÇÃO ]]</f>
        <v>0</v>
      </c>
      <c r="AY3789" s="28" t="str">
        <f>Tabela1[[#This Row],[PEDIDO]]&amp;Tabela1[[#This Row],[PRODUTO]]</f>
        <v/>
      </c>
      <c r="AZ3789" s="44">
        <f>IF(AF3789="",0,IF(ISTEXT(AF3789),H3789*VALUE(SUBSTITUTE(AF3789,"%",""))/100,H3789*AF3789))-Tabela1[[#This Row],[PRONTO ACABADO2]]</f>
        <v>0</v>
      </c>
      <c r="BA3789" s="44">
        <f>IF(AG3789="",0,IF(ISTEXT(AG3789),H3789*VALUE(SUBSTITUTE(AG3789,"%",""))/100,H3789*AG3789))-Tabela1[[#This Row],[PESO EXPEDIDO2]]</f>
        <v>0</v>
      </c>
      <c r="BB3789" s="44">
        <f t="shared" si="495"/>
        <v>0</v>
      </c>
      <c r="BC3789" s="44">
        <f t="shared" si="503"/>
        <v>0</v>
      </c>
      <c r="BD3789" s="165"/>
    </row>
    <row r="3790" spans="1:56" ht="15.75" hidden="1" customHeight="1" x14ac:dyDescent="0.25">
      <c r="A3790" s="6"/>
      <c r="B3790" s="22"/>
      <c r="C3790" s="7"/>
      <c r="D3790" s="46"/>
      <c r="E3790" s="7"/>
      <c r="F3790" s="7"/>
      <c r="G3790" s="24"/>
      <c r="H3790" s="41">
        <f>Tabela1[[#This Row],[PESO UNI]]*Tabela1[[#This Row],[QTE]]</f>
        <v>0</v>
      </c>
      <c r="I3790" s="7"/>
      <c r="J3790" s="8"/>
      <c r="K3790" s="8"/>
      <c r="L3790" s="9"/>
      <c r="M3790" s="10"/>
      <c r="N3790" s="11"/>
      <c r="O3790" s="12"/>
      <c r="P3790" s="13"/>
      <c r="Q3790" s="14">
        <f>Tabela1[[#This Row],[QTDE/ Fabricação]]-Tabela1[[#This Row],[QTE]]</f>
        <v>0</v>
      </c>
      <c r="R3790" s="19">
        <f t="shared" si="500"/>
        <v>0</v>
      </c>
      <c r="S3790" s="19">
        <f t="shared" si="499"/>
        <v>0</v>
      </c>
      <c r="T3790" s="20">
        <f t="shared" si="501"/>
        <v>0</v>
      </c>
      <c r="U3790" s="17">
        <f>IFERROR(SUMIF('LISTA DE EMBARQUE'!B:B,MICRO!E:E,'LISTA DE EMBARQUE'!G:G),"")</f>
        <v>0</v>
      </c>
      <c r="V3790" s="12" t="str">
        <f>IFERROR(VLOOKUP(Tabela1[[#This Row],[COD.MDE]],'LISTA DE EMBARQUE'!B:L,11,0),"")</f>
        <v/>
      </c>
      <c r="W3790" s="13" t="str">
        <f>IFERROR(COUNTIF(#REF!,Tabela1[[#This Row],[Colunas5]]),"")</f>
        <v/>
      </c>
      <c r="X3790" s="14">
        <f>Tabela1[[#This Row],[QIANTIDADE EXPEDIDA]]*Tabela1[[#This Row],[PESO UNI]]</f>
        <v>0</v>
      </c>
      <c r="Y3790" s="14">
        <f t="shared" si="502"/>
        <v>0</v>
      </c>
      <c r="Z3790" s="21">
        <f>Tabela1[[#This Row],[PESO TOTAL]]-Tabela1[[#This Row],[Peso Expedido]]</f>
        <v>0</v>
      </c>
      <c r="AA3790" s="18"/>
      <c r="AB3790" s="15"/>
      <c r="AC3790" s="15"/>
      <c r="AD3790" s="15"/>
      <c r="AE3790" s="15"/>
      <c r="AF3790" s="15"/>
      <c r="AG3790" s="15"/>
      <c r="AH3790" s="15"/>
      <c r="AI3790" s="40" t="str">
        <f t="shared" si="497"/>
        <v>ok</v>
      </c>
      <c r="AJ3790" s="5"/>
      <c r="AK3790" t="str">
        <f>Tabela1[[#This Row],[Coluna1]]&amp;Tabela1[[#This Row],[PEDIDO]]</f>
        <v/>
      </c>
      <c r="AL3790"/>
      <c r="AM3790"/>
      <c r="AN3790"/>
      <c r="AO3790" t="str">
        <f t="shared" ref="AO3790:AO3830" si="504">A3790&amp;"/"&amp;J3790</f>
        <v>/</v>
      </c>
      <c r="AP3790" t="str">
        <f>Tabela1[[#This Row],[TAG]]&amp;Tabela1[[#This Row],[PEDIDO]]&amp;Tabela1[[#This Row],[PRODUTO]]</f>
        <v/>
      </c>
      <c r="AQ3790" s="23" t="str">
        <f>Tabela1[[#This Row],[PRODUTO]]&amp;Tabela1[[#This Row],[TAG]]</f>
        <v/>
      </c>
      <c r="AR3790" s="27">
        <f>Tabela1[[#This Row],[PESO TOTAL]]*Tabela1[[#This Row],[MATÉRIA PRIMA]]</f>
        <v>0</v>
      </c>
      <c r="AS3790" s="28">
        <f>Tabela1[[#This Row],[PESO TOTAL]]*Tabela1[[#This Row],[PREPARAÇÃO ]]</f>
        <v>0</v>
      </c>
      <c r="AT3790" s="28">
        <f>Tabela1[[#This Row],[PESO TOTAL]]*Tabela1[[#This Row],[CALDEIRARIA]]</f>
        <v>0</v>
      </c>
      <c r="AU3790" s="28">
        <f>Tabela1[[#This Row],[PESO TOTAL]]*Tabela1[[#This Row],[SOLDA]]</f>
        <v>0</v>
      </c>
      <c r="AV3790" s="28">
        <f>Tabela1[[#This Row],[PESO TOTAL]]*Tabela1[[#This Row],[ACABAMENTO]]</f>
        <v>0</v>
      </c>
      <c r="AW3790" s="28">
        <f>Tabela1[[#This Row],[PESO TOTAL]]*Tabela1[[#This Row],[PRONTO ACABADO]]</f>
        <v>0</v>
      </c>
      <c r="AX3790" s="29">
        <f>Tabela1[[#This Row],[PESO TOTAL]]*Tabela1[[#This Row],[EXPEDIÇÃO ]]</f>
        <v>0</v>
      </c>
      <c r="AY3790" s="28" t="str">
        <f>Tabela1[[#This Row],[PEDIDO]]&amp;Tabela1[[#This Row],[PRODUTO]]</f>
        <v/>
      </c>
      <c r="AZ3790" s="44">
        <f>IF(AF3790="",0,IF(ISTEXT(AF3790),H3790*VALUE(SUBSTITUTE(AF3790,"%",""))/100,H3790*AF3790))-Tabela1[[#This Row],[PRONTO ACABADO2]]</f>
        <v>0</v>
      </c>
      <c r="BA3790" s="44">
        <f>IF(AG3790="",0,IF(ISTEXT(AG3790),H3790*VALUE(SUBSTITUTE(AG3790,"%",""))/100,H3790*AG3790))-Tabela1[[#This Row],[PESO EXPEDIDO2]]</f>
        <v>0</v>
      </c>
      <c r="BB3790" s="44">
        <f t="shared" ref="BB3790:BB3830" si="505">IF(AH3790="",0,IF(ISTEXT(AH3790),H3790*VALUE(SUBSTITUTE(AH3790,"%",""))/100,H3790*AH3790))</f>
        <v>0</v>
      </c>
      <c r="BC3790" s="44">
        <f t="shared" si="503"/>
        <v>0</v>
      </c>
      <c r="BD3790" s="165"/>
    </row>
    <row r="3791" spans="1:56" ht="15.75" hidden="1" customHeight="1" x14ac:dyDescent="0.25">
      <c r="A3791" s="6"/>
      <c r="B3791" s="22"/>
      <c r="C3791" s="7"/>
      <c r="D3791" s="46"/>
      <c r="E3791" s="7"/>
      <c r="F3791" s="7"/>
      <c r="G3791" s="24"/>
      <c r="H3791" s="41">
        <f>Tabela1[[#This Row],[PESO UNI]]*Tabela1[[#This Row],[QTE]]</f>
        <v>0</v>
      </c>
      <c r="I3791" s="7"/>
      <c r="J3791" s="8"/>
      <c r="K3791" s="8"/>
      <c r="L3791" s="9"/>
      <c r="M3791" s="10"/>
      <c r="N3791" s="11"/>
      <c r="O3791" s="12"/>
      <c r="P3791" s="13"/>
      <c r="Q3791" s="14">
        <f>Tabela1[[#This Row],[QTDE/ Fabricação]]-Tabela1[[#This Row],[QTE]]</f>
        <v>0</v>
      </c>
      <c r="R3791" s="19">
        <f t="shared" si="500"/>
        <v>0</v>
      </c>
      <c r="S3791" s="19">
        <f t="shared" si="499"/>
        <v>0</v>
      </c>
      <c r="T3791" s="20">
        <f t="shared" si="501"/>
        <v>0</v>
      </c>
      <c r="U3791" s="17">
        <f>IFERROR(SUMIF('LISTA DE EMBARQUE'!B:B,MICRO!E:E,'LISTA DE EMBARQUE'!G:G),"")</f>
        <v>0</v>
      </c>
      <c r="V3791" s="12" t="str">
        <f>IFERROR(VLOOKUP(Tabela1[[#This Row],[COD.MDE]],'LISTA DE EMBARQUE'!B:L,11,0),"")</f>
        <v/>
      </c>
      <c r="W3791" s="13" t="str">
        <f>IFERROR(COUNTIF(#REF!,Tabela1[[#This Row],[Colunas5]]),"")</f>
        <v/>
      </c>
      <c r="X3791" s="14">
        <f>Tabela1[[#This Row],[QIANTIDADE EXPEDIDA]]*Tabela1[[#This Row],[PESO UNI]]</f>
        <v>0</v>
      </c>
      <c r="Y3791" s="14">
        <f t="shared" si="502"/>
        <v>0</v>
      </c>
      <c r="Z3791" s="21">
        <f>Tabela1[[#This Row],[PESO TOTAL]]-Tabela1[[#This Row],[Peso Expedido]]</f>
        <v>0</v>
      </c>
      <c r="AA3791" s="18"/>
      <c r="AB3791" s="15"/>
      <c r="AC3791" s="15"/>
      <c r="AD3791" s="15"/>
      <c r="AE3791" s="15"/>
      <c r="AF3791" s="15"/>
      <c r="AG3791" s="15"/>
      <c r="AH3791" s="15"/>
      <c r="AI3791" s="40" t="str">
        <f t="shared" si="497"/>
        <v>ok</v>
      </c>
      <c r="AJ3791" s="5"/>
      <c r="AK3791" t="str">
        <f>Tabela1[[#This Row],[Coluna1]]&amp;Tabela1[[#This Row],[PEDIDO]]</f>
        <v/>
      </c>
      <c r="AL3791"/>
      <c r="AM3791"/>
      <c r="AN3791"/>
      <c r="AO3791" t="str">
        <f t="shared" si="504"/>
        <v>/</v>
      </c>
      <c r="AP3791" t="str">
        <f>Tabela1[[#This Row],[TAG]]&amp;Tabela1[[#This Row],[PEDIDO]]&amp;Tabela1[[#This Row],[PRODUTO]]</f>
        <v/>
      </c>
      <c r="AQ3791" s="23" t="str">
        <f>Tabela1[[#This Row],[PRODUTO]]&amp;Tabela1[[#This Row],[TAG]]</f>
        <v/>
      </c>
      <c r="AR3791" s="27">
        <f>Tabela1[[#This Row],[PESO TOTAL]]*Tabela1[[#This Row],[MATÉRIA PRIMA]]</f>
        <v>0</v>
      </c>
      <c r="AS3791" s="28">
        <f>Tabela1[[#This Row],[PESO TOTAL]]*Tabela1[[#This Row],[PREPARAÇÃO ]]</f>
        <v>0</v>
      </c>
      <c r="AT3791" s="28">
        <f>Tabela1[[#This Row],[PESO TOTAL]]*Tabela1[[#This Row],[CALDEIRARIA]]</f>
        <v>0</v>
      </c>
      <c r="AU3791" s="28">
        <f>Tabela1[[#This Row],[PESO TOTAL]]*Tabela1[[#This Row],[SOLDA]]</f>
        <v>0</v>
      </c>
      <c r="AV3791" s="28">
        <f>Tabela1[[#This Row],[PESO TOTAL]]*Tabela1[[#This Row],[ACABAMENTO]]</f>
        <v>0</v>
      </c>
      <c r="AW3791" s="28">
        <f>Tabela1[[#This Row],[PESO TOTAL]]*Tabela1[[#This Row],[PRONTO ACABADO]]</f>
        <v>0</v>
      </c>
      <c r="AX3791" s="29">
        <f>Tabela1[[#This Row],[PESO TOTAL]]*Tabela1[[#This Row],[EXPEDIÇÃO ]]</f>
        <v>0</v>
      </c>
      <c r="AY3791" s="28" t="str">
        <f>Tabela1[[#This Row],[PEDIDO]]&amp;Tabela1[[#This Row],[PRODUTO]]</f>
        <v/>
      </c>
      <c r="AZ3791" s="44">
        <f>IF(AF3791="",0,IF(ISTEXT(AF3791),H3791*VALUE(SUBSTITUTE(AF3791,"%",""))/100,H3791*AF3791))-Tabela1[[#This Row],[PRONTO ACABADO2]]</f>
        <v>0</v>
      </c>
      <c r="BA3791" s="44">
        <f>IF(AG3791="",0,IF(ISTEXT(AG3791),H3791*VALUE(SUBSTITUTE(AG3791,"%",""))/100,H3791*AG3791))-Tabela1[[#This Row],[PESO EXPEDIDO2]]</f>
        <v>0</v>
      </c>
      <c r="BB3791" s="44">
        <f t="shared" si="505"/>
        <v>0</v>
      </c>
      <c r="BC3791" s="44">
        <f t="shared" si="503"/>
        <v>0</v>
      </c>
      <c r="BD3791" s="165"/>
    </row>
    <row r="3792" spans="1:56" ht="15.75" hidden="1" customHeight="1" x14ac:dyDescent="0.25">
      <c r="A3792" s="6"/>
      <c r="B3792" s="22"/>
      <c r="C3792" s="7"/>
      <c r="D3792" s="46"/>
      <c r="E3792" s="7"/>
      <c r="F3792" s="7"/>
      <c r="G3792" s="24"/>
      <c r="H3792" s="41">
        <f>Tabela1[[#This Row],[PESO UNI]]*Tabela1[[#This Row],[QTE]]</f>
        <v>0</v>
      </c>
      <c r="I3792" s="7"/>
      <c r="J3792" s="8"/>
      <c r="K3792" s="8"/>
      <c r="L3792" s="9"/>
      <c r="M3792" s="10"/>
      <c r="N3792" s="11"/>
      <c r="O3792" s="12"/>
      <c r="P3792" s="13"/>
      <c r="Q3792" s="14">
        <f>Tabela1[[#This Row],[QTDE/ Fabricação]]-Tabela1[[#This Row],[QTE]]</f>
        <v>0</v>
      </c>
      <c r="R3792" s="19">
        <f t="shared" si="500"/>
        <v>0</v>
      </c>
      <c r="S3792" s="19">
        <f t="shared" si="499"/>
        <v>0</v>
      </c>
      <c r="T3792" s="20">
        <f t="shared" si="501"/>
        <v>0</v>
      </c>
      <c r="U3792" s="17">
        <f>IFERROR(SUMIF('LISTA DE EMBARQUE'!B:B,MICRO!E:E,'LISTA DE EMBARQUE'!G:G),"")</f>
        <v>0</v>
      </c>
      <c r="V3792" s="12" t="str">
        <f>IFERROR(VLOOKUP(Tabela1[[#This Row],[COD.MDE]],'LISTA DE EMBARQUE'!B:L,11,0),"")</f>
        <v/>
      </c>
      <c r="W3792" s="13" t="str">
        <f>IFERROR(COUNTIF(#REF!,Tabela1[[#This Row],[Colunas5]]),"")</f>
        <v/>
      </c>
      <c r="X3792" s="14">
        <f>Tabela1[[#This Row],[QIANTIDADE EXPEDIDA]]*Tabela1[[#This Row],[PESO UNI]]</f>
        <v>0</v>
      </c>
      <c r="Y3792" s="14">
        <f t="shared" si="502"/>
        <v>0</v>
      </c>
      <c r="Z3792" s="21">
        <f>Tabela1[[#This Row],[PESO TOTAL]]-Tabela1[[#This Row],[Peso Expedido]]</f>
        <v>0</v>
      </c>
      <c r="AA3792" s="18"/>
      <c r="AB3792" s="15"/>
      <c r="AC3792" s="15"/>
      <c r="AD3792" s="15"/>
      <c r="AE3792" s="15"/>
      <c r="AF3792" s="15"/>
      <c r="AG3792" s="15"/>
      <c r="AH3792" s="15"/>
      <c r="AI3792" s="40" t="str">
        <f t="shared" si="497"/>
        <v>ok</v>
      </c>
      <c r="AJ3792" s="5"/>
      <c r="AK3792" t="str">
        <f>Tabela1[[#This Row],[Coluna1]]&amp;Tabela1[[#This Row],[PEDIDO]]</f>
        <v/>
      </c>
      <c r="AL3792"/>
      <c r="AM3792"/>
      <c r="AN3792"/>
      <c r="AO3792" t="str">
        <f t="shared" si="504"/>
        <v>/</v>
      </c>
      <c r="AP3792" t="str">
        <f>Tabela1[[#This Row],[TAG]]&amp;Tabela1[[#This Row],[PEDIDO]]&amp;Tabela1[[#This Row],[PRODUTO]]</f>
        <v/>
      </c>
      <c r="AQ3792" s="23" t="str">
        <f>Tabela1[[#This Row],[PRODUTO]]&amp;Tabela1[[#This Row],[TAG]]</f>
        <v/>
      </c>
      <c r="AR3792" s="27">
        <f>Tabela1[[#This Row],[PESO TOTAL]]*Tabela1[[#This Row],[MATÉRIA PRIMA]]</f>
        <v>0</v>
      </c>
      <c r="AS3792" s="28">
        <f>Tabela1[[#This Row],[PESO TOTAL]]*Tabela1[[#This Row],[PREPARAÇÃO ]]</f>
        <v>0</v>
      </c>
      <c r="AT3792" s="28">
        <f>Tabela1[[#This Row],[PESO TOTAL]]*Tabela1[[#This Row],[CALDEIRARIA]]</f>
        <v>0</v>
      </c>
      <c r="AU3792" s="28">
        <f>Tabela1[[#This Row],[PESO TOTAL]]*Tabela1[[#This Row],[SOLDA]]</f>
        <v>0</v>
      </c>
      <c r="AV3792" s="28">
        <f>Tabela1[[#This Row],[PESO TOTAL]]*Tabela1[[#This Row],[ACABAMENTO]]</f>
        <v>0</v>
      </c>
      <c r="AW3792" s="28">
        <f>Tabela1[[#This Row],[PESO TOTAL]]*Tabela1[[#This Row],[PRONTO ACABADO]]</f>
        <v>0</v>
      </c>
      <c r="AX3792" s="29">
        <f>Tabela1[[#This Row],[PESO TOTAL]]*Tabela1[[#This Row],[EXPEDIÇÃO ]]</f>
        <v>0</v>
      </c>
      <c r="AY3792" s="28" t="str">
        <f>Tabela1[[#This Row],[PEDIDO]]&amp;Tabela1[[#This Row],[PRODUTO]]</f>
        <v/>
      </c>
      <c r="AZ3792" s="44">
        <f>IF(AF3792="",0,IF(ISTEXT(AF3792),H3792*VALUE(SUBSTITUTE(AF3792,"%",""))/100,H3792*AF3792))-Tabela1[[#This Row],[PRONTO ACABADO2]]</f>
        <v>0</v>
      </c>
      <c r="BA3792" s="44">
        <f>IF(AG3792="",0,IF(ISTEXT(AG3792),H3792*VALUE(SUBSTITUTE(AG3792,"%",""))/100,H3792*AG3792))-Tabela1[[#This Row],[PESO EXPEDIDO2]]</f>
        <v>0</v>
      </c>
      <c r="BB3792" s="44">
        <f t="shared" si="505"/>
        <v>0</v>
      </c>
      <c r="BC3792" s="44">
        <f t="shared" si="503"/>
        <v>0</v>
      </c>
      <c r="BD3792" s="165"/>
    </row>
    <row r="3793" spans="1:56" ht="15.75" hidden="1" customHeight="1" x14ac:dyDescent="0.25">
      <c r="A3793" s="6"/>
      <c r="B3793" s="22"/>
      <c r="C3793" s="7"/>
      <c r="D3793" s="46"/>
      <c r="E3793" s="7"/>
      <c r="F3793" s="7"/>
      <c r="G3793" s="24"/>
      <c r="H3793" s="41">
        <f>Tabela1[[#This Row],[PESO UNI]]*Tabela1[[#This Row],[QTE]]</f>
        <v>0</v>
      </c>
      <c r="I3793" s="7"/>
      <c r="J3793" s="8"/>
      <c r="K3793" s="8"/>
      <c r="L3793" s="9"/>
      <c r="M3793" s="10"/>
      <c r="N3793" s="11"/>
      <c r="O3793" s="12"/>
      <c r="P3793" s="13"/>
      <c r="Q3793" s="14">
        <f>Tabela1[[#This Row],[QTDE/ Fabricação]]-Tabela1[[#This Row],[QTE]]</f>
        <v>0</v>
      </c>
      <c r="R3793" s="19">
        <f t="shared" si="500"/>
        <v>0</v>
      </c>
      <c r="S3793" s="19">
        <f t="shared" si="499"/>
        <v>0</v>
      </c>
      <c r="T3793" s="20">
        <f t="shared" si="501"/>
        <v>0</v>
      </c>
      <c r="U3793" s="17">
        <f>IFERROR(SUMIF('LISTA DE EMBARQUE'!B:B,MICRO!E:E,'LISTA DE EMBARQUE'!G:G),"")</f>
        <v>0</v>
      </c>
      <c r="V3793" s="12" t="str">
        <f>IFERROR(VLOOKUP(Tabela1[[#This Row],[COD.MDE]],'LISTA DE EMBARQUE'!B:L,11,0),"")</f>
        <v/>
      </c>
      <c r="W3793" s="13" t="str">
        <f>IFERROR(COUNTIF(#REF!,Tabela1[[#This Row],[Colunas5]]),"")</f>
        <v/>
      </c>
      <c r="X3793" s="14">
        <f>Tabela1[[#This Row],[QIANTIDADE EXPEDIDA]]*Tabela1[[#This Row],[PESO UNI]]</f>
        <v>0</v>
      </c>
      <c r="Y3793" s="14">
        <f t="shared" si="502"/>
        <v>0</v>
      </c>
      <c r="Z3793" s="21">
        <f>Tabela1[[#This Row],[PESO TOTAL]]-Tabela1[[#This Row],[Peso Expedido]]</f>
        <v>0</v>
      </c>
      <c r="AA3793" s="18"/>
      <c r="AB3793" s="15"/>
      <c r="AC3793" s="15"/>
      <c r="AD3793" s="15"/>
      <c r="AE3793" s="15"/>
      <c r="AF3793" s="15"/>
      <c r="AG3793" s="15"/>
      <c r="AH3793" s="15"/>
      <c r="AI3793" s="40" t="str">
        <f t="shared" ref="AI3793:AI3856" si="506">IF(Z3793&lt;=0,"ok","")</f>
        <v>ok</v>
      </c>
      <c r="AJ3793" s="5"/>
      <c r="AK3793" t="str">
        <f>Tabela1[[#This Row],[Coluna1]]&amp;Tabela1[[#This Row],[PEDIDO]]</f>
        <v/>
      </c>
      <c r="AL3793"/>
      <c r="AM3793"/>
      <c r="AN3793"/>
      <c r="AO3793" t="str">
        <f t="shared" si="504"/>
        <v>/</v>
      </c>
      <c r="AP3793" t="str">
        <f>Tabela1[[#This Row],[TAG]]&amp;Tabela1[[#This Row],[PEDIDO]]&amp;Tabela1[[#This Row],[PRODUTO]]</f>
        <v/>
      </c>
      <c r="AQ3793" s="23" t="str">
        <f>Tabela1[[#This Row],[PRODUTO]]&amp;Tabela1[[#This Row],[TAG]]</f>
        <v/>
      </c>
      <c r="AR3793" s="27">
        <f>Tabela1[[#This Row],[PESO TOTAL]]*Tabela1[[#This Row],[MATÉRIA PRIMA]]</f>
        <v>0</v>
      </c>
      <c r="AS3793" s="28">
        <f>Tabela1[[#This Row],[PESO TOTAL]]*Tabela1[[#This Row],[PREPARAÇÃO ]]</f>
        <v>0</v>
      </c>
      <c r="AT3793" s="28">
        <f>Tabela1[[#This Row],[PESO TOTAL]]*Tabela1[[#This Row],[CALDEIRARIA]]</f>
        <v>0</v>
      </c>
      <c r="AU3793" s="28">
        <f>Tabela1[[#This Row],[PESO TOTAL]]*Tabela1[[#This Row],[SOLDA]]</f>
        <v>0</v>
      </c>
      <c r="AV3793" s="28">
        <f>Tabela1[[#This Row],[PESO TOTAL]]*Tabela1[[#This Row],[ACABAMENTO]]</f>
        <v>0</v>
      </c>
      <c r="AW3793" s="28">
        <f>Tabela1[[#This Row],[PESO TOTAL]]*Tabela1[[#This Row],[PRONTO ACABADO]]</f>
        <v>0</v>
      </c>
      <c r="AX3793" s="29">
        <f>Tabela1[[#This Row],[PESO TOTAL]]*Tabela1[[#This Row],[EXPEDIÇÃO ]]</f>
        <v>0</v>
      </c>
      <c r="AY3793" s="28" t="str">
        <f>Tabela1[[#This Row],[PEDIDO]]&amp;Tabela1[[#This Row],[PRODUTO]]</f>
        <v/>
      </c>
      <c r="AZ3793" s="44">
        <f>IF(AF3793="",0,IF(ISTEXT(AF3793),H3793*VALUE(SUBSTITUTE(AF3793,"%",""))/100,H3793*AF3793))-Tabela1[[#This Row],[PRONTO ACABADO2]]</f>
        <v>0</v>
      </c>
      <c r="BA3793" s="44">
        <f>IF(AG3793="",0,IF(ISTEXT(AG3793),H3793*VALUE(SUBSTITUTE(AG3793,"%",""))/100,H3793*AG3793))-Tabela1[[#This Row],[PESO EXPEDIDO2]]</f>
        <v>0</v>
      </c>
      <c r="BB3793" s="44">
        <f t="shared" si="505"/>
        <v>0</v>
      </c>
      <c r="BC3793" s="44">
        <f t="shared" si="503"/>
        <v>0</v>
      </c>
      <c r="BD3793" s="165"/>
    </row>
    <row r="3794" spans="1:56" ht="15.75" hidden="1" customHeight="1" x14ac:dyDescent="0.25">
      <c r="A3794" s="6"/>
      <c r="B3794" s="22"/>
      <c r="C3794" s="7"/>
      <c r="D3794" s="46"/>
      <c r="E3794" s="7"/>
      <c r="F3794" s="7"/>
      <c r="G3794" s="24"/>
      <c r="H3794" s="41">
        <f>Tabela1[[#This Row],[PESO UNI]]*Tabela1[[#This Row],[QTE]]</f>
        <v>0</v>
      </c>
      <c r="I3794" s="7"/>
      <c r="J3794" s="8"/>
      <c r="K3794" s="8"/>
      <c r="L3794" s="9"/>
      <c r="M3794" s="10"/>
      <c r="N3794" s="11"/>
      <c r="O3794" s="12"/>
      <c r="P3794" s="13"/>
      <c r="Q3794" s="14">
        <f>Tabela1[[#This Row],[QTDE/ Fabricação]]-Tabela1[[#This Row],[QTE]]</f>
        <v>0</v>
      </c>
      <c r="R3794" s="19">
        <f t="shared" si="500"/>
        <v>0</v>
      </c>
      <c r="S3794" s="19">
        <f t="shared" si="499"/>
        <v>0</v>
      </c>
      <c r="T3794" s="20">
        <f t="shared" si="501"/>
        <v>0</v>
      </c>
      <c r="U3794" s="17">
        <f>IFERROR(SUMIF('LISTA DE EMBARQUE'!B:B,MICRO!E:E,'LISTA DE EMBARQUE'!G:G),"")</f>
        <v>0</v>
      </c>
      <c r="V3794" s="12" t="str">
        <f>IFERROR(VLOOKUP(Tabela1[[#This Row],[COD.MDE]],'LISTA DE EMBARQUE'!B:L,11,0),"")</f>
        <v/>
      </c>
      <c r="W3794" s="13" t="str">
        <f>IFERROR(COUNTIF(#REF!,Tabela1[[#This Row],[Colunas5]]),"")</f>
        <v/>
      </c>
      <c r="X3794" s="14">
        <f>Tabela1[[#This Row],[QIANTIDADE EXPEDIDA]]*Tabela1[[#This Row],[PESO UNI]]</f>
        <v>0</v>
      </c>
      <c r="Y3794" s="14">
        <f t="shared" si="502"/>
        <v>0</v>
      </c>
      <c r="Z3794" s="21">
        <f>Tabela1[[#This Row],[PESO TOTAL]]-Tabela1[[#This Row],[Peso Expedido]]</f>
        <v>0</v>
      </c>
      <c r="AA3794" s="18"/>
      <c r="AB3794" s="15"/>
      <c r="AC3794" s="15"/>
      <c r="AD3794" s="15"/>
      <c r="AE3794" s="15"/>
      <c r="AF3794" s="15"/>
      <c r="AG3794" s="15"/>
      <c r="AH3794" s="15"/>
      <c r="AI3794" s="40" t="str">
        <f t="shared" si="506"/>
        <v>ok</v>
      </c>
      <c r="AJ3794" s="5"/>
      <c r="AK3794" t="str">
        <f>Tabela1[[#This Row],[Coluna1]]&amp;Tabela1[[#This Row],[PEDIDO]]</f>
        <v/>
      </c>
      <c r="AL3794"/>
      <c r="AM3794"/>
      <c r="AN3794"/>
      <c r="AO3794" t="str">
        <f t="shared" si="504"/>
        <v>/</v>
      </c>
      <c r="AP3794" t="str">
        <f>Tabela1[[#This Row],[TAG]]&amp;Tabela1[[#This Row],[PEDIDO]]&amp;Tabela1[[#This Row],[PRODUTO]]</f>
        <v/>
      </c>
      <c r="AQ3794" s="23" t="str">
        <f>Tabela1[[#This Row],[PRODUTO]]&amp;Tabela1[[#This Row],[TAG]]</f>
        <v/>
      </c>
      <c r="AR3794" s="27">
        <f>Tabela1[[#This Row],[PESO TOTAL]]*Tabela1[[#This Row],[MATÉRIA PRIMA]]</f>
        <v>0</v>
      </c>
      <c r="AS3794" s="28">
        <f>Tabela1[[#This Row],[PESO TOTAL]]*Tabela1[[#This Row],[PREPARAÇÃO ]]</f>
        <v>0</v>
      </c>
      <c r="AT3794" s="28">
        <f>Tabela1[[#This Row],[PESO TOTAL]]*Tabela1[[#This Row],[CALDEIRARIA]]</f>
        <v>0</v>
      </c>
      <c r="AU3794" s="28">
        <f>Tabela1[[#This Row],[PESO TOTAL]]*Tabela1[[#This Row],[SOLDA]]</f>
        <v>0</v>
      </c>
      <c r="AV3794" s="28">
        <f>Tabela1[[#This Row],[PESO TOTAL]]*Tabela1[[#This Row],[ACABAMENTO]]</f>
        <v>0</v>
      </c>
      <c r="AW3794" s="28">
        <f>Tabela1[[#This Row],[PESO TOTAL]]*Tabela1[[#This Row],[PRONTO ACABADO]]</f>
        <v>0</v>
      </c>
      <c r="AX3794" s="29">
        <f>Tabela1[[#This Row],[PESO TOTAL]]*Tabela1[[#This Row],[EXPEDIÇÃO ]]</f>
        <v>0</v>
      </c>
      <c r="AY3794" s="28" t="str">
        <f>Tabela1[[#This Row],[PEDIDO]]&amp;Tabela1[[#This Row],[PRODUTO]]</f>
        <v/>
      </c>
      <c r="AZ3794" s="44">
        <f>IF(AF3794="",0,IF(ISTEXT(AF3794),H3794*VALUE(SUBSTITUTE(AF3794,"%",""))/100,H3794*AF3794))-Tabela1[[#This Row],[PRONTO ACABADO2]]</f>
        <v>0</v>
      </c>
      <c r="BA3794" s="44">
        <f>IF(AG3794="",0,IF(ISTEXT(AG3794),H3794*VALUE(SUBSTITUTE(AG3794,"%",""))/100,H3794*AG3794))-Tabela1[[#This Row],[PESO EXPEDIDO2]]</f>
        <v>0</v>
      </c>
      <c r="BB3794" s="44">
        <f t="shared" si="505"/>
        <v>0</v>
      </c>
      <c r="BC3794" s="44">
        <f t="shared" si="503"/>
        <v>0</v>
      </c>
      <c r="BD3794" s="165"/>
    </row>
    <row r="3795" spans="1:56" ht="15.75" hidden="1" customHeight="1" x14ac:dyDescent="0.25">
      <c r="A3795" s="6"/>
      <c r="B3795" s="22"/>
      <c r="C3795" s="7"/>
      <c r="D3795" s="46"/>
      <c r="E3795" s="7"/>
      <c r="F3795" s="7"/>
      <c r="G3795" s="24"/>
      <c r="H3795" s="41">
        <f>Tabela1[[#This Row],[PESO UNI]]*Tabela1[[#This Row],[QTE]]</f>
        <v>0</v>
      </c>
      <c r="I3795" s="7"/>
      <c r="J3795" s="8"/>
      <c r="K3795" s="8"/>
      <c r="L3795" s="9"/>
      <c r="M3795" s="10"/>
      <c r="N3795" s="11"/>
      <c r="O3795" s="12"/>
      <c r="P3795" s="13"/>
      <c r="Q3795" s="14">
        <f>Tabela1[[#This Row],[QTDE/ Fabricação]]-Tabela1[[#This Row],[QTE]]</f>
        <v>0</v>
      </c>
      <c r="R3795" s="19">
        <f t="shared" si="500"/>
        <v>0</v>
      </c>
      <c r="S3795" s="19">
        <f t="shared" si="499"/>
        <v>0</v>
      </c>
      <c r="T3795" s="20">
        <f t="shared" si="501"/>
        <v>0</v>
      </c>
      <c r="U3795" s="17">
        <f>IFERROR(SUMIF('LISTA DE EMBARQUE'!B:B,MICRO!E:E,'LISTA DE EMBARQUE'!G:G),"")</f>
        <v>0</v>
      </c>
      <c r="V3795" s="12" t="str">
        <f>IFERROR(VLOOKUP(Tabela1[[#This Row],[COD.MDE]],'LISTA DE EMBARQUE'!B:L,11,0),"")</f>
        <v/>
      </c>
      <c r="W3795" s="13" t="str">
        <f>IFERROR(COUNTIF(#REF!,Tabela1[[#This Row],[Colunas5]]),"")</f>
        <v/>
      </c>
      <c r="X3795" s="14">
        <f>Tabela1[[#This Row],[QIANTIDADE EXPEDIDA]]*Tabela1[[#This Row],[PESO UNI]]</f>
        <v>0</v>
      </c>
      <c r="Y3795" s="14">
        <f t="shared" si="502"/>
        <v>0</v>
      </c>
      <c r="Z3795" s="21">
        <f>Tabela1[[#This Row],[PESO TOTAL]]-Tabela1[[#This Row],[Peso Expedido]]</f>
        <v>0</v>
      </c>
      <c r="AA3795" s="18"/>
      <c r="AB3795" s="15"/>
      <c r="AC3795" s="15"/>
      <c r="AD3795" s="15"/>
      <c r="AE3795" s="15"/>
      <c r="AF3795" s="15"/>
      <c r="AG3795" s="15"/>
      <c r="AH3795" s="15"/>
      <c r="AI3795" s="40" t="str">
        <f t="shared" si="506"/>
        <v>ok</v>
      </c>
      <c r="AJ3795" s="5"/>
      <c r="AK3795" t="str">
        <f>Tabela1[[#This Row],[Coluna1]]&amp;Tabela1[[#This Row],[PEDIDO]]</f>
        <v/>
      </c>
      <c r="AL3795"/>
      <c r="AM3795"/>
      <c r="AN3795"/>
      <c r="AO3795" t="str">
        <f t="shared" si="504"/>
        <v>/</v>
      </c>
      <c r="AP3795" t="str">
        <f>Tabela1[[#This Row],[TAG]]&amp;Tabela1[[#This Row],[PEDIDO]]&amp;Tabela1[[#This Row],[PRODUTO]]</f>
        <v/>
      </c>
      <c r="AQ3795" s="23" t="str">
        <f>Tabela1[[#This Row],[PRODUTO]]&amp;Tabela1[[#This Row],[TAG]]</f>
        <v/>
      </c>
      <c r="AR3795" s="27">
        <f>Tabela1[[#This Row],[PESO TOTAL]]*Tabela1[[#This Row],[MATÉRIA PRIMA]]</f>
        <v>0</v>
      </c>
      <c r="AS3795" s="28">
        <f>Tabela1[[#This Row],[PESO TOTAL]]*Tabela1[[#This Row],[PREPARAÇÃO ]]</f>
        <v>0</v>
      </c>
      <c r="AT3795" s="28">
        <f>Tabela1[[#This Row],[PESO TOTAL]]*Tabela1[[#This Row],[CALDEIRARIA]]</f>
        <v>0</v>
      </c>
      <c r="AU3795" s="28">
        <f>Tabela1[[#This Row],[PESO TOTAL]]*Tabela1[[#This Row],[SOLDA]]</f>
        <v>0</v>
      </c>
      <c r="AV3795" s="28">
        <f>Tabela1[[#This Row],[PESO TOTAL]]*Tabela1[[#This Row],[ACABAMENTO]]</f>
        <v>0</v>
      </c>
      <c r="AW3795" s="28">
        <f>Tabela1[[#This Row],[PESO TOTAL]]*Tabela1[[#This Row],[PRONTO ACABADO]]</f>
        <v>0</v>
      </c>
      <c r="AX3795" s="29">
        <f>Tabela1[[#This Row],[PESO TOTAL]]*Tabela1[[#This Row],[EXPEDIÇÃO ]]</f>
        <v>0</v>
      </c>
      <c r="AY3795" s="28" t="str">
        <f>Tabela1[[#This Row],[PEDIDO]]&amp;Tabela1[[#This Row],[PRODUTO]]</f>
        <v/>
      </c>
      <c r="AZ3795" s="44">
        <f>IF(AF3795="",0,IF(ISTEXT(AF3795),H3795*VALUE(SUBSTITUTE(AF3795,"%",""))/100,H3795*AF3795))-Tabela1[[#This Row],[PRONTO ACABADO2]]</f>
        <v>0</v>
      </c>
      <c r="BA3795" s="44">
        <f>IF(AG3795="",0,IF(ISTEXT(AG3795),H3795*VALUE(SUBSTITUTE(AG3795,"%",""))/100,H3795*AG3795))-Tabela1[[#This Row],[PESO EXPEDIDO2]]</f>
        <v>0</v>
      </c>
      <c r="BB3795" s="44">
        <f t="shared" si="505"/>
        <v>0</v>
      </c>
      <c r="BC3795" s="44">
        <f t="shared" si="503"/>
        <v>0</v>
      </c>
      <c r="BD3795" s="165"/>
    </row>
    <row r="3796" spans="1:56" ht="15.75" hidden="1" customHeight="1" x14ac:dyDescent="0.25">
      <c r="A3796" s="6"/>
      <c r="B3796" s="22"/>
      <c r="C3796" s="7"/>
      <c r="D3796" s="46"/>
      <c r="E3796" s="7"/>
      <c r="F3796" s="7"/>
      <c r="G3796" s="24"/>
      <c r="H3796" s="41">
        <f>Tabela1[[#This Row],[PESO UNI]]*Tabela1[[#This Row],[QTE]]</f>
        <v>0</v>
      </c>
      <c r="I3796" s="7"/>
      <c r="J3796" s="8"/>
      <c r="K3796" s="8"/>
      <c r="L3796" s="9"/>
      <c r="M3796" s="10"/>
      <c r="N3796" s="11"/>
      <c r="O3796" s="12"/>
      <c r="P3796" s="13"/>
      <c r="Q3796" s="14">
        <f>Tabela1[[#This Row],[QTDE/ Fabricação]]-Tabela1[[#This Row],[QTE]]</f>
        <v>0</v>
      </c>
      <c r="R3796" s="19">
        <f t="shared" si="500"/>
        <v>0</v>
      </c>
      <c r="S3796" s="19">
        <f t="shared" si="499"/>
        <v>0</v>
      </c>
      <c r="T3796" s="20">
        <f t="shared" si="501"/>
        <v>0</v>
      </c>
      <c r="U3796" s="17">
        <f>IFERROR(SUMIF('LISTA DE EMBARQUE'!B:B,MICRO!E:E,'LISTA DE EMBARQUE'!G:G),"")</f>
        <v>0</v>
      </c>
      <c r="V3796" s="12" t="str">
        <f>IFERROR(VLOOKUP(Tabela1[[#This Row],[COD.MDE]],'LISTA DE EMBARQUE'!B:L,11,0),"")</f>
        <v/>
      </c>
      <c r="W3796" s="13" t="str">
        <f>IFERROR(COUNTIF(#REF!,Tabela1[[#This Row],[Colunas5]]),"")</f>
        <v/>
      </c>
      <c r="X3796" s="14">
        <f>Tabela1[[#This Row],[QIANTIDADE EXPEDIDA]]*Tabela1[[#This Row],[PESO UNI]]</f>
        <v>0</v>
      </c>
      <c r="Y3796" s="14">
        <f t="shared" si="502"/>
        <v>0</v>
      </c>
      <c r="Z3796" s="21">
        <f>Tabela1[[#This Row],[PESO TOTAL]]-Tabela1[[#This Row],[Peso Expedido]]</f>
        <v>0</v>
      </c>
      <c r="AA3796" s="18"/>
      <c r="AB3796" s="15"/>
      <c r="AC3796" s="15"/>
      <c r="AD3796" s="15"/>
      <c r="AE3796" s="15"/>
      <c r="AF3796" s="15"/>
      <c r="AG3796" s="15"/>
      <c r="AH3796" s="15"/>
      <c r="AI3796" s="40" t="str">
        <f t="shared" si="506"/>
        <v>ok</v>
      </c>
      <c r="AJ3796" s="5"/>
      <c r="AK3796" t="str">
        <f>Tabela1[[#This Row],[Coluna1]]&amp;Tabela1[[#This Row],[PEDIDO]]</f>
        <v/>
      </c>
      <c r="AL3796"/>
      <c r="AM3796"/>
      <c r="AN3796"/>
      <c r="AO3796" t="str">
        <f t="shared" si="504"/>
        <v>/</v>
      </c>
      <c r="AP3796" t="str">
        <f>Tabela1[[#This Row],[TAG]]&amp;Tabela1[[#This Row],[PEDIDO]]&amp;Tabela1[[#This Row],[PRODUTO]]</f>
        <v/>
      </c>
      <c r="AQ3796" s="23" t="str">
        <f>Tabela1[[#This Row],[PRODUTO]]&amp;Tabela1[[#This Row],[TAG]]</f>
        <v/>
      </c>
      <c r="AR3796" s="27">
        <f>Tabela1[[#This Row],[PESO TOTAL]]*Tabela1[[#This Row],[MATÉRIA PRIMA]]</f>
        <v>0</v>
      </c>
      <c r="AS3796" s="28">
        <f>Tabela1[[#This Row],[PESO TOTAL]]*Tabela1[[#This Row],[PREPARAÇÃO ]]</f>
        <v>0</v>
      </c>
      <c r="AT3796" s="28">
        <f>Tabela1[[#This Row],[PESO TOTAL]]*Tabela1[[#This Row],[CALDEIRARIA]]</f>
        <v>0</v>
      </c>
      <c r="AU3796" s="28">
        <f>Tabela1[[#This Row],[PESO TOTAL]]*Tabela1[[#This Row],[SOLDA]]</f>
        <v>0</v>
      </c>
      <c r="AV3796" s="28">
        <f>Tabela1[[#This Row],[PESO TOTAL]]*Tabela1[[#This Row],[ACABAMENTO]]</f>
        <v>0</v>
      </c>
      <c r="AW3796" s="28">
        <f>Tabela1[[#This Row],[PESO TOTAL]]*Tabela1[[#This Row],[PRONTO ACABADO]]</f>
        <v>0</v>
      </c>
      <c r="AX3796" s="29">
        <f>Tabela1[[#This Row],[PESO TOTAL]]*Tabela1[[#This Row],[EXPEDIÇÃO ]]</f>
        <v>0</v>
      </c>
      <c r="AY3796" s="28" t="str">
        <f>Tabela1[[#This Row],[PEDIDO]]&amp;Tabela1[[#This Row],[PRODUTO]]</f>
        <v/>
      </c>
      <c r="AZ3796" s="44">
        <f>IF(AF3796="",0,IF(ISTEXT(AF3796),H3796*VALUE(SUBSTITUTE(AF3796,"%",""))/100,H3796*AF3796))-Tabela1[[#This Row],[PRONTO ACABADO2]]</f>
        <v>0</v>
      </c>
      <c r="BA3796" s="44">
        <f>IF(AG3796="",0,IF(ISTEXT(AG3796),H3796*VALUE(SUBSTITUTE(AG3796,"%",""))/100,H3796*AG3796))-Tabela1[[#This Row],[PESO EXPEDIDO2]]</f>
        <v>0</v>
      </c>
      <c r="BB3796" s="44">
        <f t="shared" si="505"/>
        <v>0</v>
      </c>
      <c r="BC3796" s="44">
        <f t="shared" si="503"/>
        <v>0</v>
      </c>
      <c r="BD3796" s="165"/>
    </row>
    <row r="3797" spans="1:56" ht="15.75" hidden="1" customHeight="1" x14ac:dyDescent="0.25">
      <c r="A3797" s="6"/>
      <c r="B3797" s="22"/>
      <c r="C3797" s="7"/>
      <c r="D3797" s="46"/>
      <c r="E3797" s="7"/>
      <c r="F3797" s="7"/>
      <c r="G3797" s="24"/>
      <c r="H3797" s="41">
        <f>Tabela1[[#This Row],[PESO UNI]]*Tabela1[[#This Row],[QTE]]</f>
        <v>0</v>
      </c>
      <c r="I3797" s="7"/>
      <c r="J3797" s="8"/>
      <c r="K3797" s="8"/>
      <c r="L3797" s="9"/>
      <c r="M3797" s="10"/>
      <c r="N3797" s="11"/>
      <c r="O3797" s="12"/>
      <c r="P3797" s="13"/>
      <c r="Q3797" s="14">
        <f>Tabela1[[#This Row],[QTDE/ Fabricação]]-Tabela1[[#This Row],[QTE]]</f>
        <v>0</v>
      </c>
      <c r="R3797" s="19">
        <f t="shared" si="500"/>
        <v>0</v>
      </c>
      <c r="S3797" s="19">
        <f t="shared" si="499"/>
        <v>0</v>
      </c>
      <c r="T3797" s="20">
        <f t="shared" si="501"/>
        <v>0</v>
      </c>
      <c r="U3797" s="17">
        <f>IFERROR(SUMIF('LISTA DE EMBARQUE'!B:B,MICRO!E:E,'LISTA DE EMBARQUE'!G:G),"")</f>
        <v>0</v>
      </c>
      <c r="V3797" s="12" t="str">
        <f>IFERROR(VLOOKUP(Tabela1[[#This Row],[COD.MDE]],'LISTA DE EMBARQUE'!B:L,11,0),"")</f>
        <v/>
      </c>
      <c r="W3797" s="13" t="str">
        <f>IFERROR(COUNTIF(#REF!,Tabela1[[#This Row],[Colunas5]]),"")</f>
        <v/>
      </c>
      <c r="X3797" s="14">
        <f>Tabela1[[#This Row],[QIANTIDADE EXPEDIDA]]*Tabela1[[#This Row],[PESO UNI]]</f>
        <v>0</v>
      </c>
      <c r="Y3797" s="14">
        <f t="shared" si="502"/>
        <v>0</v>
      </c>
      <c r="Z3797" s="21">
        <f>Tabela1[[#This Row],[PESO TOTAL]]-Tabela1[[#This Row],[Peso Expedido]]</f>
        <v>0</v>
      </c>
      <c r="AA3797" s="18"/>
      <c r="AB3797" s="15"/>
      <c r="AC3797" s="15"/>
      <c r="AD3797" s="15"/>
      <c r="AE3797" s="15"/>
      <c r="AF3797" s="15"/>
      <c r="AG3797" s="15"/>
      <c r="AH3797" s="15"/>
      <c r="AI3797" s="40" t="str">
        <f t="shared" si="506"/>
        <v>ok</v>
      </c>
      <c r="AJ3797" s="5"/>
      <c r="AK3797" t="str">
        <f>Tabela1[[#This Row],[Coluna1]]&amp;Tabela1[[#This Row],[PEDIDO]]</f>
        <v/>
      </c>
      <c r="AL3797"/>
      <c r="AM3797"/>
      <c r="AN3797"/>
      <c r="AO3797" t="str">
        <f t="shared" si="504"/>
        <v>/</v>
      </c>
      <c r="AP3797" t="str">
        <f>Tabela1[[#This Row],[TAG]]&amp;Tabela1[[#This Row],[PEDIDO]]&amp;Tabela1[[#This Row],[PRODUTO]]</f>
        <v/>
      </c>
      <c r="AQ3797" s="23" t="str">
        <f>Tabela1[[#This Row],[PRODUTO]]&amp;Tabela1[[#This Row],[TAG]]</f>
        <v/>
      </c>
      <c r="AR3797" s="27">
        <f>Tabela1[[#This Row],[PESO TOTAL]]*Tabela1[[#This Row],[MATÉRIA PRIMA]]</f>
        <v>0</v>
      </c>
      <c r="AS3797" s="28">
        <f>Tabela1[[#This Row],[PESO TOTAL]]*Tabela1[[#This Row],[PREPARAÇÃO ]]</f>
        <v>0</v>
      </c>
      <c r="AT3797" s="28">
        <f>Tabela1[[#This Row],[PESO TOTAL]]*Tabela1[[#This Row],[CALDEIRARIA]]</f>
        <v>0</v>
      </c>
      <c r="AU3797" s="28">
        <f>Tabela1[[#This Row],[PESO TOTAL]]*Tabela1[[#This Row],[SOLDA]]</f>
        <v>0</v>
      </c>
      <c r="AV3797" s="28">
        <f>Tabela1[[#This Row],[PESO TOTAL]]*Tabela1[[#This Row],[ACABAMENTO]]</f>
        <v>0</v>
      </c>
      <c r="AW3797" s="28">
        <f>Tabela1[[#This Row],[PESO TOTAL]]*Tabela1[[#This Row],[PRONTO ACABADO]]</f>
        <v>0</v>
      </c>
      <c r="AX3797" s="29">
        <f>Tabela1[[#This Row],[PESO TOTAL]]*Tabela1[[#This Row],[EXPEDIÇÃO ]]</f>
        <v>0</v>
      </c>
      <c r="AY3797" s="28" t="str">
        <f>Tabela1[[#This Row],[PEDIDO]]&amp;Tabela1[[#This Row],[PRODUTO]]</f>
        <v/>
      </c>
      <c r="AZ3797" s="44">
        <f>IF(AF3797="",0,IF(ISTEXT(AF3797),H3797*VALUE(SUBSTITUTE(AF3797,"%",""))/100,H3797*AF3797))-Tabela1[[#This Row],[PRONTO ACABADO2]]</f>
        <v>0</v>
      </c>
      <c r="BA3797" s="44">
        <f>IF(AG3797="",0,IF(ISTEXT(AG3797),H3797*VALUE(SUBSTITUTE(AG3797,"%",""))/100,H3797*AG3797))-Tabela1[[#This Row],[PESO EXPEDIDO2]]</f>
        <v>0</v>
      </c>
      <c r="BB3797" s="44">
        <f t="shared" si="505"/>
        <v>0</v>
      </c>
      <c r="BC3797" s="44">
        <f t="shared" si="503"/>
        <v>0</v>
      </c>
      <c r="BD3797" s="165"/>
    </row>
    <row r="3798" spans="1:56" ht="15.75" hidden="1" customHeight="1" x14ac:dyDescent="0.25">
      <c r="A3798" s="6"/>
      <c r="B3798" s="22"/>
      <c r="C3798" s="7"/>
      <c r="D3798" s="46"/>
      <c r="E3798" s="7"/>
      <c r="F3798" s="7"/>
      <c r="G3798" s="24"/>
      <c r="H3798" s="41">
        <f>Tabela1[[#This Row],[PESO UNI]]*Tabela1[[#This Row],[QTE]]</f>
        <v>0</v>
      </c>
      <c r="I3798" s="7"/>
      <c r="J3798" s="8"/>
      <c r="K3798" s="8"/>
      <c r="L3798" s="9"/>
      <c r="M3798" s="10"/>
      <c r="N3798" s="11"/>
      <c r="O3798" s="12"/>
      <c r="P3798" s="13"/>
      <c r="Q3798" s="14">
        <f>Tabela1[[#This Row],[QTDE/ Fabricação]]-Tabela1[[#This Row],[QTE]]</f>
        <v>0</v>
      </c>
      <c r="R3798" s="19">
        <f t="shared" si="500"/>
        <v>0</v>
      </c>
      <c r="S3798" s="19">
        <f t="shared" si="499"/>
        <v>0</v>
      </c>
      <c r="T3798" s="20">
        <f t="shared" si="501"/>
        <v>0</v>
      </c>
      <c r="U3798" s="17">
        <f>IFERROR(SUMIF('LISTA DE EMBARQUE'!B:B,MICRO!E:E,'LISTA DE EMBARQUE'!G:G),"")</f>
        <v>0</v>
      </c>
      <c r="V3798" s="12" t="str">
        <f>IFERROR(VLOOKUP(Tabela1[[#This Row],[COD.MDE]],'LISTA DE EMBARQUE'!B:L,11,0),"")</f>
        <v/>
      </c>
      <c r="W3798" s="13" t="str">
        <f>IFERROR(COUNTIF(#REF!,Tabela1[[#This Row],[Colunas5]]),"")</f>
        <v/>
      </c>
      <c r="X3798" s="14">
        <f>Tabela1[[#This Row],[QIANTIDADE EXPEDIDA]]*Tabela1[[#This Row],[PESO UNI]]</f>
        <v>0</v>
      </c>
      <c r="Y3798" s="14">
        <f t="shared" si="502"/>
        <v>0</v>
      </c>
      <c r="Z3798" s="21">
        <f>Tabela1[[#This Row],[PESO TOTAL]]-Tabela1[[#This Row],[Peso Expedido]]</f>
        <v>0</v>
      </c>
      <c r="AA3798" s="18"/>
      <c r="AB3798" s="15"/>
      <c r="AC3798" s="15"/>
      <c r="AD3798" s="15"/>
      <c r="AE3798" s="15"/>
      <c r="AF3798" s="15"/>
      <c r="AG3798" s="15"/>
      <c r="AH3798" s="15"/>
      <c r="AI3798" s="40" t="str">
        <f t="shared" si="506"/>
        <v>ok</v>
      </c>
      <c r="AJ3798" s="5"/>
      <c r="AK3798" t="str">
        <f>Tabela1[[#This Row],[Coluna1]]&amp;Tabela1[[#This Row],[PEDIDO]]</f>
        <v/>
      </c>
      <c r="AL3798"/>
      <c r="AM3798"/>
      <c r="AN3798"/>
      <c r="AO3798" t="str">
        <f t="shared" si="504"/>
        <v>/</v>
      </c>
      <c r="AP3798" t="str">
        <f>Tabela1[[#This Row],[TAG]]&amp;Tabela1[[#This Row],[PEDIDO]]&amp;Tabela1[[#This Row],[PRODUTO]]</f>
        <v/>
      </c>
      <c r="AQ3798" s="23" t="str">
        <f>Tabela1[[#This Row],[PRODUTO]]&amp;Tabela1[[#This Row],[TAG]]</f>
        <v/>
      </c>
      <c r="AR3798" s="27">
        <f>Tabela1[[#This Row],[PESO TOTAL]]*Tabela1[[#This Row],[MATÉRIA PRIMA]]</f>
        <v>0</v>
      </c>
      <c r="AS3798" s="28">
        <f>Tabela1[[#This Row],[PESO TOTAL]]*Tabela1[[#This Row],[PREPARAÇÃO ]]</f>
        <v>0</v>
      </c>
      <c r="AT3798" s="28">
        <f>Tabela1[[#This Row],[PESO TOTAL]]*Tabela1[[#This Row],[CALDEIRARIA]]</f>
        <v>0</v>
      </c>
      <c r="AU3798" s="28">
        <f>Tabela1[[#This Row],[PESO TOTAL]]*Tabela1[[#This Row],[SOLDA]]</f>
        <v>0</v>
      </c>
      <c r="AV3798" s="28">
        <f>Tabela1[[#This Row],[PESO TOTAL]]*Tabela1[[#This Row],[ACABAMENTO]]</f>
        <v>0</v>
      </c>
      <c r="AW3798" s="28">
        <f>Tabela1[[#This Row],[PESO TOTAL]]*Tabela1[[#This Row],[PRONTO ACABADO]]</f>
        <v>0</v>
      </c>
      <c r="AX3798" s="29">
        <f>Tabela1[[#This Row],[PESO TOTAL]]*Tabela1[[#This Row],[EXPEDIÇÃO ]]</f>
        <v>0</v>
      </c>
      <c r="AY3798" s="28" t="str">
        <f>Tabela1[[#This Row],[PEDIDO]]&amp;Tabela1[[#This Row],[PRODUTO]]</f>
        <v/>
      </c>
      <c r="AZ3798" s="44">
        <f>IF(AF3798="",0,IF(ISTEXT(AF3798),H3798*VALUE(SUBSTITUTE(AF3798,"%",""))/100,H3798*AF3798))-Tabela1[[#This Row],[PRONTO ACABADO2]]</f>
        <v>0</v>
      </c>
      <c r="BA3798" s="44">
        <f>IF(AG3798="",0,IF(ISTEXT(AG3798),H3798*VALUE(SUBSTITUTE(AG3798,"%",""))/100,H3798*AG3798))-Tabela1[[#This Row],[PESO EXPEDIDO2]]</f>
        <v>0</v>
      </c>
      <c r="BB3798" s="44">
        <f t="shared" si="505"/>
        <v>0</v>
      </c>
      <c r="BC3798" s="44">
        <f t="shared" si="503"/>
        <v>0</v>
      </c>
      <c r="BD3798" s="165"/>
    </row>
    <row r="3799" spans="1:56" ht="15.75" hidden="1" customHeight="1" x14ac:dyDescent="0.25">
      <c r="A3799" s="6"/>
      <c r="B3799" s="22"/>
      <c r="C3799" s="7"/>
      <c r="D3799" s="46"/>
      <c r="E3799" s="7"/>
      <c r="F3799" s="7"/>
      <c r="G3799" s="24"/>
      <c r="H3799" s="41">
        <f>Tabela1[[#This Row],[PESO UNI]]*Tabela1[[#This Row],[QTE]]</f>
        <v>0</v>
      </c>
      <c r="I3799" s="7"/>
      <c r="J3799" s="8"/>
      <c r="K3799" s="8"/>
      <c r="L3799" s="9"/>
      <c r="M3799" s="10"/>
      <c r="N3799" s="11"/>
      <c r="O3799" s="12"/>
      <c r="P3799" s="13"/>
      <c r="Q3799" s="14">
        <f>Tabela1[[#This Row],[QTDE/ Fabricação]]-Tabela1[[#This Row],[QTE]]</f>
        <v>0</v>
      </c>
      <c r="R3799" s="19">
        <f t="shared" si="500"/>
        <v>0</v>
      </c>
      <c r="S3799" s="19">
        <f t="shared" si="499"/>
        <v>0</v>
      </c>
      <c r="T3799" s="20">
        <f t="shared" si="501"/>
        <v>0</v>
      </c>
      <c r="U3799" s="17">
        <f>IFERROR(SUMIF('LISTA DE EMBARQUE'!B:B,MICRO!E:E,'LISTA DE EMBARQUE'!G:G),"")</f>
        <v>0</v>
      </c>
      <c r="V3799" s="12" t="str">
        <f>IFERROR(VLOOKUP(Tabela1[[#This Row],[COD.MDE]],'LISTA DE EMBARQUE'!B:L,11,0),"")</f>
        <v/>
      </c>
      <c r="W3799" s="13" t="str">
        <f>IFERROR(COUNTIF(#REF!,Tabela1[[#This Row],[Colunas5]]),"")</f>
        <v/>
      </c>
      <c r="X3799" s="14">
        <f>Tabela1[[#This Row],[QIANTIDADE EXPEDIDA]]*Tabela1[[#This Row],[PESO UNI]]</f>
        <v>0</v>
      </c>
      <c r="Y3799" s="14">
        <f t="shared" si="502"/>
        <v>0</v>
      </c>
      <c r="Z3799" s="21">
        <f>Tabela1[[#This Row],[PESO TOTAL]]-Tabela1[[#This Row],[Peso Expedido]]</f>
        <v>0</v>
      </c>
      <c r="AA3799" s="18"/>
      <c r="AB3799" s="15"/>
      <c r="AC3799" s="15"/>
      <c r="AD3799" s="15"/>
      <c r="AE3799" s="15"/>
      <c r="AF3799" s="15"/>
      <c r="AG3799" s="15"/>
      <c r="AH3799" s="15"/>
      <c r="AI3799" s="40" t="str">
        <f t="shared" si="506"/>
        <v>ok</v>
      </c>
      <c r="AJ3799" s="5"/>
      <c r="AK3799" t="str">
        <f>Tabela1[[#This Row],[Coluna1]]&amp;Tabela1[[#This Row],[PEDIDO]]</f>
        <v/>
      </c>
      <c r="AL3799"/>
      <c r="AM3799"/>
      <c r="AN3799"/>
      <c r="AO3799" t="str">
        <f t="shared" si="504"/>
        <v>/</v>
      </c>
      <c r="AP3799" t="str">
        <f>Tabela1[[#This Row],[TAG]]&amp;Tabela1[[#This Row],[PEDIDO]]&amp;Tabela1[[#This Row],[PRODUTO]]</f>
        <v/>
      </c>
      <c r="AQ3799" s="23" t="str">
        <f>Tabela1[[#This Row],[PRODUTO]]&amp;Tabela1[[#This Row],[TAG]]</f>
        <v/>
      </c>
      <c r="AR3799" s="27">
        <f>Tabela1[[#This Row],[PESO TOTAL]]*Tabela1[[#This Row],[MATÉRIA PRIMA]]</f>
        <v>0</v>
      </c>
      <c r="AS3799" s="28">
        <f>Tabela1[[#This Row],[PESO TOTAL]]*Tabela1[[#This Row],[PREPARAÇÃO ]]</f>
        <v>0</v>
      </c>
      <c r="AT3799" s="28">
        <f>Tabela1[[#This Row],[PESO TOTAL]]*Tabela1[[#This Row],[CALDEIRARIA]]</f>
        <v>0</v>
      </c>
      <c r="AU3799" s="28">
        <f>Tabela1[[#This Row],[PESO TOTAL]]*Tabela1[[#This Row],[SOLDA]]</f>
        <v>0</v>
      </c>
      <c r="AV3799" s="28">
        <f>Tabela1[[#This Row],[PESO TOTAL]]*Tabela1[[#This Row],[ACABAMENTO]]</f>
        <v>0</v>
      </c>
      <c r="AW3799" s="28">
        <f>Tabela1[[#This Row],[PESO TOTAL]]*Tabela1[[#This Row],[PRONTO ACABADO]]</f>
        <v>0</v>
      </c>
      <c r="AX3799" s="29">
        <f>Tabela1[[#This Row],[PESO TOTAL]]*Tabela1[[#This Row],[EXPEDIÇÃO ]]</f>
        <v>0</v>
      </c>
      <c r="AY3799" s="28" t="str">
        <f>Tabela1[[#This Row],[PEDIDO]]&amp;Tabela1[[#This Row],[PRODUTO]]</f>
        <v/>
      </c>
      <c r="AZ3799" s="44">
        <f>IF(AF3799="",0,IF(ISTEXT(AF3799),H3799*VALUE(SUBSTITUTE(AF3799,"%",""))/100,H3799*AF3799))-Tabela1[[#This Row],[PRONTO ACABADO2]]</f>
        <v>0</v>
      </c>
      <c r="BA3799" s="44">
        <f>IF(AG3799="",0,IF(ISTEXT(AG3799),H3799*VALUE(SUBSTITUTE(AG3799,"%",""))/100,H3799*AG3799))-Tabela1[[#This Row],[PESO EXPEDIDO2]]</f>
        <v>0</v>
      </c>
      <c r="BB3799" s="44">
        <f t="shared" si="505"/>
        <v>0</v>
      </c>
      <c r="BC3799" s="44">
        <f t="shared" si="503"/>
        <v>0</v>
      </c>
      <c r="BD3799" s="165"/>
    </row>
    <row r="3800" spans="1:56" ht="15.75" hidden="1" customHeight="1" x14ac:dyDescent="0.25">
      <c r="A3800" s="6"/>
      <c r="B3800" s="22"/>
      <c r="C3800" s="7"/>
      <c r="D3800" s="46"/>
      <c r="E3800" s="7"/>
      <c r="F3800" s="7"/>
      <c r="G3800" s="24"/>
      <c r="H3800" s="41">
        <f>Tabela1[[#This Row],[PESO UNI]]*Tabela1[[#This Row],[QTE]]</f>
        <v>0</v>
      </c>
      <c r="I3800" s="7"/>
      <c r="J3800" s="8"/>
      <c r="K3800" s="8"/>
      <c r="L3800" s="9"/>
      <c r="M3800" s="10"/>
      <c r="N3800" s="11"/>
      <c r="O3800" s="12"/>
      <c r="P3800" s="13"/>
      <c r="Q3800" s="14">
        <f>Tabela1[[#This Row],[QTDE/ Fabricação]]-Tabela1[[#This Row],[QTE]]</f>
        <v>0</v>
      </c>
      <c r="R3800" s="19">
        <f t="shared" si="500"/>
        <v>0</v>
      </c>
      <c r="S3800" s="19">
        <f t="shared" si="499"/>
        <v>0</v>
      </c>
      <c r="T3800" s="20">
        <f t="shared" si="501"/>
        <v>0</v>
      </c>
      <c r="U3800" s="17">
        <f>IFERROR(SUMIF('LISTA DE EMBARQUE'!B:B,MICRO!E:E,'LISTA DE EMBARQUE'!G:G),"")</f>
        <v>0</v>
      </c>
      <c r="V3800" s="12" t="str">
        <f>IFERROR(VLOOKUP(Tabela1[[#This Row],[COD.MDE]],'LISTA DE EMBARQUE'!B:L,11,0),"")</f>
        <v/>
      </c>
      <c r="W3800" s="13" t="str">
        <f>IFERROR(COUNTIF(#REF!,Tabela1[[#This Row],[Colunas5]]),"")</f>
        <v/>
      </c>
      <c r="X3800" s="14">
        <f>Tabela1[[#This Row],[QIANTIDADE EXPEDIDA]]*Tabela1[[#This Row],[PESO UNI]]</f>
        <v>0</v>
      </c>
      <c r="Y3800" s="14">
        <f t="shared" si="502"/>
        <v>0</v>
      </c>
      <c r="Z3800" s="21">
        <f>Tabela1[[#This Row],[PESO TOTAL]]-Tabela1[[#This Row],[Peso Expedido]]</f>
        <v>0</v>
      </c>
      <c r="AA3800" s="18"/>
      <c r="AB3800" s="15"/>
      <c r="AC3800" s="15"/>
      <c r="AD3800" s="15"/>
      <c r="AE3800" s="15"/>
      <c r="AF3800" s="15"/>
      <c r="AG3800" s="15"/>
      <c r="AH3800" s="15"/>
      <c r="AI3800" s="40" t="str">
        <f t="shared" si="506"/>
        <v>ok</v>
      </c>
      <c r="AJ3800" s="5"/>
      <c r="AK3800" t="str">
        <f>Tabela1[[#This Row],[Coluna1]]&amp;Tabela1[[#This Row],[PEDIDO]]</f>
        <v/>
      </c>
      <c r="AL3800"/>
      <c r="AM3800"/>
      <c r="AN3800"/>
      <c r="AO3800" t="str">
        <f t="shared" si="504"/>
        <v>/</v>
      </c>
      <c r="AP3800" t="str">
        <f>Tabela1[[#This Row],[TAG]]&amp;Tabela1[[#This Row],[PEDIDO]]&amp;Tabela1[[#This Row],[PRODUTO]]</f>
        <v/>
      </c>
      <c r="AQ3800" s="23" t="str">
        <f>Tabela1[[#This Row],[PRODUTO]]&amp;Tabela1[[#This Row],[TAG]]</f>
        <v/>
      </c>
      <c r="AR3800" s="27">
        <f>Tabela1[[#This Row],[PESO TOTAL]]*Tabela1[[#This Row],[MATÉRIA PRIMA]]</f>
        <v>0</v>
      </c>
      <c r="AS3800" s="28">
        <f>Tabela1[[#This Row],[PESO TOTAL]]*Tabela1[[#This Row],[PREPARAÇÃO ]]</f>
        <v>0</v>
      </c>
      <c r="AT3800" s="28">
        <f>Tabela1[[#This Row],[PESO TOTAL]]*Tabela1[[#This Row],[CALDEIRARIA]]</f>
        <v>0</v>
      </c>
      <c r="AU3800" s="28">
        <f>Tabela1[[#This Row],[PESO TOTAL]]*Tabela1[[#This Row],[SOLDA]]</f>
        <v>0</v>
      </c>
      <c r="AV3800" s="28">
        <f>Tabela1[[#This Row],[PESO TOTAL]]*Tabela1[[#This Row],[ACABAMENTO]]</f>
        <v>0</v>
      </c>
      <c r="AW3800" s="28">
        <f>Tabela1[[#This Row],[PESO TOTAL]]*Tabela1[[#This Row],[PRONTO ACABADO]]</f>
        <v>0</v>
      </c>
      <c r="AX3800" s="29">
        <f>Tabela1[[#This Row],[PESO TOTAL]]*Tabela1[[#This Row],[EXPEDIÇÃO ]]</f>
        <v>0</v>
      </c>
      <c r="AY3800" s="28" t="str">
        <f>Tabela1[[#This Row],[PEDIDO]]&amp;Tabela1[[#This Row],[PRODUTO]]</f>
        <v/>
      </c>
      <c r="AZ3800" s="44">
        <f>IF(AF3800="",0,IF(ISTEXT(AF3800),H3800*VALUE(SUBSTITUTE(AF3800,"%",""))/100,H3800*AF3800))-Tabela1[[#This Row],[PRONTO ACABADO2]]</f>
        <v>0</v>
      </c>
      <c r="BA3800" s="44">
        <f>IF(AG3800="",0,IF(ISTEXT(AG3800),H3800*VALUE(SUBSTITUTE(AG3800,"%",""))/100,H3800*AG3800))-Tabela1[[#This Row],[PESO EXPEDIDO2]]</f>
        <v>0</v>
      </c>
      <c r="BB3800" s="44">
        <f t="shared" si="505"/>
        <v>0</v>
      </c>
      <c r="BC3800" s="44">
        <f t="shared" si="503"/>
        <v>0</v>
      </c>
      <c r="BD3800" s="165"/>
    </row>
    <row r="3801" spans="1:56" ht="15.75" hidden="1" customHeight="1" x14ac:dyDescent="0.25">
      <c r="A3801" s="6"/>
      <c r="B3801" s="22"/>
      <c r="C3801" s="7"/>
      <c r="D3801" s="46"/>
      <c r="E3801" s="7"/>
      <c r="F3801" s="7"/>
      <c r="G3801" s="24"/>
      <c r="H3801" s="41">
        <f>Tabela1[[#This Row],[PESO UNI]]*Tabela1[[#This Row],[QTE]]</f>
        <v>0</v>
      </c>
      <c r="I3801" s="7"/>
      <c r="J3801" s="8"/>
      <c r="K3801" s="8"/>
      <c r="L3801" s="9"/>
      <c r="M3801" s="10"/>
      <c r="N3801" s="11"/>
      <c r="O3801" s="12"/>
      <c r="P3801" s="13"/>
      <c r="Q3801" s="14">
        <f>Tabela1[[#This Row],[QTDE/ Fabricação]]-Tabela1[[#This Row],[QTE]]</f>
        <v>0</v>
      </c>
      <c r="R3801" s="19">
        <f t="shared" si="500"/>
        <v>0</v>
      </c>
      <c r="S3801" s="19">
        <f t="shared" si="499"/>
        <v>0</v>
      </c>
      <c r="T3801" s="20">
        <f t="shared" si="501"/>
        <v>0</v>
      </c>
      <c r="U3801" s="17">
        <f>IFERROR(SUMIF('LISTA DE EMBARQUE'!B:B,MICRO!E:E,'LISTA DE EMBARQUE'!G:G),"")</f>
        <v>0</v>
      </c>
      <c r="V3801" s="12" t="str">
        <f>IFERROR(VLOOKUP(Tabela1[[#This Row],[COD.MDE]],'LISTA DE EMBARQUE'!B:L,11,0),"")</f>
        <v/>
      </c>
      <c r="W3801" s="13" t="str">
        <f>IFERROR(COUNTIF(#REF!,Tabela1[[#This Row],[Colunas5]]),"")</f>
        <v/>
      </c>
      <c r="X3801" s="14">
        <f>Tabela1[[#This Row],[QIANTIDADE EXPEDIDA]]*Tabela1[[#This Row],[PESO UNI]]</f>
        <v>0</v>
      </c>
      <c r="Y3801" s="14">
        <f t="shared" si="502"/>
        <v>0</v>
      </c>
      <c r="Z3801" s="21">
        <f>Tabela1[[#This Row],[PESO TOTAL]]-Tabela1[[#This Row],[Peso Expedido]]</f>
        <v>0</v>
      </c>
      <c r="AA3801" s="18"/>
      <c r="AB3801" s="15"/>
      <c r="AC3801" s="15"/>
      <c r="AD3801" s="15"/>
      <c r="AE3801" s="15"/>
      <c r="AF3801" s="15"/>
      <c r="AG3801" s="15"/>
      <c r="AH3801" s="15"/>
      <c r="AI3801" s="40" t="str">
        <f t="shared" si="506"/>
        <v>ok</v>
      </c>
      <c r="AJ3801" s="5"/>
      <c r="AK3801" t="str">
        <f>Tabela1[[#This Row],[Coluna1]]&amp;Tabela1[[#This Row],[PEDIDO]]</f>
        <v/>
      </c>
      <c r="AL3801"/>
      <c r="AM3801"/>
      <c r="AN3801"/>
      <c r="AO3801" t="str">
        <f t="shared" si="504"/>
        <v>/</v>
      </c>
      <c r="AP3801" t="str">
        <f>Tabela1[[#This Row],[TAG]]&amp;Tabela1[[#This Row],[PEDIDO]]&amp;Tabela1[[#This Row],[PRODUTO]]</f>
        <v/>
      </c>
      <c r="AQ3801" s="23" t="str">
        <f>Tabela1[[#This Row],[PRODUTO]]&amp;Tabela1[[#This Row],[TAG]]</f>
        <v/>
      </c>
      <c r="AR3801" s="27">
        <f>Tabela1[[#This Row],[PESO TOTAL]]*Tabela1[[#This Row],[MATÉRIA PRIMA]]</f>
        <v>0</v>
      </c>
      <c r="AS3801" s="28">
        <f>Tabela1[[#This Row],[PESO TOTAL]]*Tabela1[[#This Row],[PREPARAÇÃO ]]</f>
        <v>0</v>
      </c>
      <c r="AT3801" s="28">
        <f>Tabela1[[#This Row],[PESO TOTAL]]*Tabela1[[#This Row],[CALDEIRARIA]]</f>
        <v>0</v>
      </c>
      <c r="AU3801" s="28">
        <f>Tabela1[[#This Row],[PESO TOTAL]]*Tabela1[[#This Row],[SOLDA]]</f>
        <v>0</v>
      </c>
      <c r="AV3801" s="28">
        <f>Tabela1[[#This Row],[PESO TOTAL]]*Tabela1[[#This Row],[ACABAMENTO]]</f>
        <v>0</v>
      </c>
      <c r="AW3801" s="28">
        <f>Tabela1[[#This Row],[PESO TOTAL]]*Tabela1[[#This Row],[PRONTO ACABADO]]</f>
        <v>0</v>
      </c>
      <c r="AX3801" s="29">
        <f>Tabela1[[#This Row],[PESO TOTAL]]*Tabela1[[#This Row],[EXPEDIÇÃO ]]</f>
        <v>0</v>
      </c>
      <c r="AY3801" s="28" t="str">
        <f>Tabela1[[#This Row],[PEDIDO]]&amp;Tabela1[[#This Row],[PRODUTO]]</f>
        <v/>
      </c>
      <c r="AZ3801" s="44">
        <f>IF(AF3801="",0,IF(ISTEXT(AF3801),H3801*VALUE(SUBSTITUTE(AF3801,"%",""))/100,H3801*AF3801))-Tabela1[[#This Row],[PRONTO ACABADO2]]</f>
        <v>0</v>
      </c>
      <c r="BA3801" s="44">
        <f>IF(AG3801="",0,IF(ISTEXT(AG3801),H3801*VALUE(SUBSTITUTE(AG3801,"%",""))/100,H3801*AG3801))-Tabela1[[#This Row],[PESO EXPEDIDO2]]</f>
        <v>0</v>
      </c>
      <c r="BB3801" s="44">
        <f t="shared" si="505"/>
        <v>0</v>
      </c>
      <c r="BC3801" s="44">
        <f t="shared" si="503"/>
        <v>0</v>
      </c>
      <c r="BD3801" s="165"/>
    </row>
    <row r="3802" spans="1:56" ht="15.75" hidden="1" customHeight="1" x14ac:dyDescent="0.25">
      <c r="A3802" s="6"/>
      <c r="B3802" s="22"/>
      <c r="C3802" s="7"/>
      <c r="D3802" s="46"/>
      <c r="E3802" s="7"/>
      <c r="F3802" s="7"/>
      <c r="G3802" s="24"/>
      <c r="H3802" s="41">
        <f>Tabela1[[#This Row],[PESO UNI]]*Tabela1[[#This Row],[QTE]]</f>
        <v>0</v>
      </c>
      <c r="I3802" s="7"/>
      <c r="J3802" s="8"/>
      <c r="K3802" s="8"/>
      <c r="L3802" s="9"/>
      <c r="M3802" s="10"/>
      <c r="N3802" s="11"/>
      <c r="O3802" s="12"/>
      <c r="P3802" s="13"/>
      <c r="Q3802" s="14">
        <f>Tabela1[[#This Row],[QTDE/ Fabricação]]-Tabela1[[#This Row],[QTE]]</f>
        <v>0</v>
      </c>
      <c r="R3802" s="19">
        <f t="shared" si="500"/>
        <v>0</v>
      </c>
      <c r="S3802" s="19">
        <f t="shared" si="499"/>
        <v>0</v>
      </c>
      <c r="T3802" s="20">
        <f t="shared" si="501"/>
        <v>0</v>
      </c>
      <c r="U3802" s="17">
        <f>IFERROR(SUMIF('LISTA DE EMBARQUE'!B:B,MICRO!E:E,'LISTA DE EMBARQUE'!G:G),"")</f>
        <v>0</v>
      </c>
      <c r="V3802" s="12" t="str">
        <f>IFERROR(VLOOKUP(Tabela1[[#This Row],[COD.MDE]],'LISTA DE EMBARQUE'!B:L,11,0),"")</f>
        <v/>
      </c>
      <c r="W3802" s="13" t="str">
        <f>IFERROR(COUNTIF(#REF!,Tabela1[[#This Row],[Colunas5]]),"")</f>
        <v/>
      </c>
      <c r="X3802" s="14">
        <f>Tabela1[[#This Row],[QIANTIDADE EXPEDIDA]]*Tabela1[[#This Row],[PESO UNI]]</f>
        <v>0</v>
      </c>
      <c r="Y3802" s="14">
        <f t="shared" si="502"/>
        <v>0</v>
      </c>
      <c r="Z3802" s="21">
        <f>Tabela1[[#This Row],[PESO TOTAL]]-Tabela1[[#This Row],[Peso Expedido]]</f>
        <v>0</v>
      </c>
      <c r="AA3802" s="18"/>
      <c r="AB3802" s="15"/>
      <c r="AC3802" s="15"/>
      <c r="AD3802" s="15"/>
      <c r="AE3802" s="15"/>
      <c r="AF3802" s="15"/>
      <c r="AG3802" s="15"/>
      <c r="AH3802" s="15"/>
      <c r="AI3802" s="40" t="str">
        <f t="shared" si="506"/>
        <v>ok</v>
      </c>
      <c r="AJ3802" s="5"/>
      <c r="AK3802" t="str">
        <f>Tabela1[[#This Row],[Coluna1]]&amp;Tabela1[[#This Row],[PEDIDO]]</f>
        <v/>
      </c>
      <c r="AL3802"/>
      <c r="AM3802"/>
      <c r="AN3802"/>
      <c r="AO3802" t="str">
        <f t="shared" si="504"/>
        <v>/</v>
      </c>
      <c r="AP3802" t="str">
        <f>Tabela1[[#This Row],[TAG]]&amp;Tabela1[[#This Row],[PEDIDO]]&amp;Tabela1[[#This Row],[PRODUTO]]</f>
        <v/>
      </c>
      <c r="AQ3802" s="23" t="str">
        <f>Tabela1[[#This Row],[PRODUTO]]&amp;Tabela1[[#This Row],[TAG]]</f>
        <v/>
      </c>
      <c r="AR3802" s="27">
        <f>Tabela1[[#This Row],[PESO TOTAL]]*Tabela1[[#This Row],[MATÉRIA PRIMA]]</f>
        <v>0</v>
      </c>
      <c r="AS3802" s="28">
        <f>Tabela1[[#This Row],[PESO TOTAL]]*Tabela1[[#This Row],[PREPARAÇÃO ]]</f>
        <v>0</v>
      </c>
      <c r="AT3802" s="28">
        <f>Tabela1[[#This Row],[PESO TOTAL]]*Tabela1[[#This Row],[CALDEIRARIA]]</f>
        <v>0</v>
      </c>
      <c r="AU3802" s="28">
        <f>Tabela1[[#This Row],[PESO TOTAL]]*Tabela1[[#This Row],[SOLDA]]</f>
        <v>0</v>
      </c>
      <c r="AV3802" s="28">
        <f>Tabela1[[#This Row],[PESO TOTAL]]*Tabela1[[#This Row],[ACABAMENTO]]</f>
        <v>0</v>
      </c>
      <c r="AW3802" s="28">
        <f>Tabela1[[#This Row],[PESO TOTAL]]*Tabela1[[#This Row],[PRONTO ACABADO]]</f>
        <v>0</v>
      </c>
      <c r="AX3802" s="29">
        <f>Tabela1[[#This Row],[PESO TOTAL]]*Tabela1[[#This Row],[EXPEDIÇÃO ]]</f>
        <v>0</v>
      </c>
      <c r="AY3802" s="28" t="str">
        <f>Tabela1[[#This Row],[PEDIDO]]&amp;Tabela1[[#This Row],[PRODUTO]]</f>
        <v/>
      </c>
      <c r="AZ3802" s="44">
        <f>IF(AF3802="",0,IF(ISTEXT(AF3802),H3802*VALUE(SUBSTITUTE(AF3802,"%",""))/100,H3802*AF3802))-Tabela1[[#This Row],[PRONTO ACABADO2]]</f>
        <v>0</v>
      </c>
      <c r="BA3802" s="44">
        <f>IF(AG3802="",0,IF(ISTEXT(AG3802),H3802*VALUE(SUBSTITUTE(AG3802,"%",""))/100,H3802*AG3802))-Tabela1[[#This Row],[PESO EXPEDIDO2]]</f>
        <v>0</v>
      </c>
      <c r="BB3802" s="44">
        <f t="shared" si="505"/>
        <v>0</v>
      </c>
      <c r="BC3802" s="44">
        <f t="shared" si="503"/>
        <v>0</v>
      </c>
      <c r="BD3802" s="165"/>
    </row>
    <row r="3803" spans="1:56" ht="15.75" hidden="1" customHeight="1" x14ac:dyDescent="0.25">
      <c r="A3803" s="6"/>
      <c r="B3803" s="22"/>
      <c r="C3803" s="7"/>
      <c r="D3803" s="46"/>
      <c r="E3803" s="7"/>
      <c r="F3803" s="7"/>
      <c r="G3803" s="24"/>
      <c r="H3803" s="41">
        <f>Tabela1[[#This Row],[PESO UNI]]*Tabela1[[#This Row],[QTE]]</f>
        <v>0</v>
      </c>
      <c r="I3803" s="7"/>
      <c r="J3803" s="8"/>
      <c r="K3803" s="8"/>
      <c r="L3803" s="9"/>
      <c r="M3803" s="10"/>
      <c r="N3803" s="11"/>
      <c r="O3803" s="12"/>
      <c r="P3803" s="13"/>
      <c r="Q3803" s="14">
        <f>Tabela1[[#This Row],[QTDE/ Fabricação]]-Tabela1[[#This Row],[QTE]]</f>
        <v>0</v>
      </c>
      <c r="R3803" s="19">
        <f t="shared" si="500"/>
        <v>0</v>
      </c>
      <c r="S3803" s="19">
        <f t="shared" si="499"/>
        <v>0</v>
      </c>
      <c r="T3803" s="20">
        <f t="shared" si="501"/>
        <v>0</v>
      </c>
      <c r="U3803" s="17">
        <f>IFERROR(SUMIF('LISTA DE EMBARQUE'!B:B,MICRO!E:E,'LISTA DE EMBARQUE'!G:G),"")</f>
        <v>0</v>
      </c>
      <c r="V3803" s="12" t="str">
        <f>IFERROR(VLOOKUP(Tabela1[[#This Row],[COD.MDE]],'LISTA DE EMBARQUE'!B:L,11,0),"")</f>
        <v/>
      </c>
      <c r="W3803" s="13" t="str">
        <f>IFERROR(COUNTIF(#REF!,Tabela1[[#This Row],[Colunas5]]),"")</f>
        <v/>
      </c>
      <c r="X3803" s="14">
        <f>Tabela1[[#This Row],[QIANTIDADE EXPEDIDA]]*Tabela1[[#This Row],[PESO UNI]]</f>
        <v>0</v>
      </c>
      <c r="Y3803" s="14">
        <f t="shared" si="502"/>
        <v>0</v>
      </c>
      <c r="Z3803" s="21">
        <f>Tabela1[[#This Row],[PESO TOTAL]]-Tabela1[[#This Row],[Peso Expedido]]</f>
        <v>0</v>
      </c>
      <c r="AA3803" s="18"/>
      <c r="AB3803" s="15"/>
      <c r="AC3803" s="15"/>
      <c r="AD3803" s="15"/>
      <c r="AE3803" s="15"/>
      <c r="AF3803" s="15"/>
      <c r="AG3803" s="15"/>
      <c r="AH3803" s="15"/>
      <c r="AI3803" s="40" t="str">
        <f t="shared" si="506"/>
        <v>ok</v>
      </c>
      <c r="AJ3803" s="5"/>
      <c r="AK3803" t="str">
        <f>Tabela1[[#This Row],[Coluna1]]&amp;Tabela1[[#This Row],[PEDIDO]]</f>
        <v/>
      </c>
      <c r="AL3803"/>
      <c r="AM3803"/>
      <c r="AN3803"/>
      <c r="AO3803" t="str">
        <f t="shared" si="504"/>
        <v>/</v>
      </c>
      <c r="AP3803" t="str">
        <f>Tabela1[[#This Row],[TAG]]&amp;Tabela1[[#This Row],[PEDIDO]]&amp;Tabela1[[#This Row],[PRODUTO]]</f>
        <v/>
      </c>
      <c r="AQ3803" s="23" t="str">
        <f>Tabela1[[#This Row],[PRODUTO]]&amp;Tabela1[[#This Row],[TAG]]</f>
        <v/>
      </c>
      <c r="AR3803" s="27">
        <f>Tabela1[[#This Row],[PESO TOTAL]]*Tabela1[[#This Row],[MATÉRIA PRIMA]]</f>
        <v>0</v>
      </c>
      <c r="AS3803" s="28">
        <f>Tabela1[[#This Row],[PESO TOTAL]]*Tabela1[[#This Row],[PREPARAÇÃO ]]</f>
        <v>0</v>
      </c>
      <c r="AT3803" s="28">
        <f>Tabela1[[#This Row],[PESO TOTAL]]*Tabela1[[#This Row],[CALDEIRARIA]]</f>
        <v>0</v>
      </c>
      <c r="AU3803" s="28">
        <f>Tabela1[[#This Row],[PESO TOTAL]]*Tabela1[[#This Row],[SOLDA]]</f>
        <v>0</v>
      </c>
      <c r="AV3803" s="28">
        <f>Tabela1[[#This Row],[PESO TOTAL]]*Tabela1[[#This Row],[ACABAMENTO]]</f>
        <v>0</v>
      </c>
      <c r="AW3803" s="28">
        <f>Tabela1[[#This Row],[PESO TOTAL]]*Tabela1[[#This Row],[PRONTO ACABADO]]</f>
        <v>0</v>
      </c>
      <c r="AX3803" s="29">
        <f>Tabela1[[#This Row],[PESO TOTAL]]*Tabela1[[#This Row],[EXPEDIÇÃO ]]</f>
        <v>0</v>
      </c>
      <c r="AY3803" s="28" t="str">
        <f>Tabela1[[#This Row],[PEDIDO]]&amp;Tabela1[[#This Row],[PRODUTO]]</f>
        <v/>
      </c>
      <c r="AZ3803" s="44">
        <f>IF(AF3803="",0,IF(ISTEXT(AF3803),H3803*VALUE(SUBSTITUTE(AF3803,"%",""))/100,H3803*AF3803))-Tabela1[[#This Row],[PRONTO ACABADO2]]</f>
        <v>0</v>
      </c>
      <c r="BA3803" s="44">
        <f>IF(AG3803="",0,IF(ISTEXT(AG3803),H3803*VALUE(SUBSTITUTE(AG3803,"%",""))/100,H3803*AG3803))-Tabela1[[#This Row],[PESO EXPEDIDO2]]</f>
        <v>0</v>
      </c>
      <c r="BB3803" s="44">
        <f t="shared" si="505"/>
        <v>0</v>
      </c>
      <c r="BC3803" s="44">
        <f t="shared" si="503"/>
        <v>0</v>
      </c>
      <c r="BD3803" s="165"/>
    </row>
    <row r="3804" spans="1:56" ht="15.75" hidden="1" customHeight="1" x14ac:dyDescent="0.25">
      <c r="A3804" s="6"/>
      <c r="B3804" s="22"/>
      <c r="C3804" s="7"/>
      <c r="D3804" s="46"/>
      <c r="E3804" s="7"/>
      <c r="F3804" s="7"/>
      <c r="G3804" s="24"/>
      <c r="H3804" s="41">
        <f>Tabela1[[#This Row],[PESO UNI]]*Tabela1[[#This Row],[QTE]]</f>
        <v>0</v>
      </c>
      <c r="I3804" s="7"/>
      <c r="J3804" s="8"/>
      <c r="K3804" s="8"/>
      <c r="L3804" s="9"/>
      <c r="M3804" s="10"/>
      <c r="N3804" s="11"/>
      <c r="O3804" s="12"/>
      <c r="P3804" s="13"/>
      <c r="Q3804" s="14">
        <f>Tabela1[[#This Row],[QTDE/ Fabricação]]-Tabela1[[#This Row],[QTE]]</f>
        <v>0</v>
      </c>
      <c r="R3804" s="19">
        <f t="shared" si="500"/>
        <v>0</v>
      </c>
      <c r="S3804" s="19">
        <f t="shared" si="499"/>
        <v>0</v>
      </c>
      <c r="T3804" s="20">
        <f t="shared" si="501"/>
        <v>0</v>
      </c>
      <c r="U3804" s="17">
        <f>IFERROR(SUMIF('LISTA DE EMBARQUE'!B:B,MICRO!E:E,'LISTA DE EMBARQUE'!G:G),"")</f>
        <v>0</v>
      </c>
      <c r="V3804" s="12" t="str">
        <f>IFERROR(VLOOKUP(Tabela1[[#This Row],[COD.MDE]],'LISTA DE EMBARQUE'!B:L,11,0),"")</f>
        <v/>
      </c>
      <c r="W3804" s="13" t="str">
        <f>IFERROR(COUNTIF(#REF!,Tabela1[[#This Row],[Colunas5]]),"")</f>
        <v/>
      </c>
      <c r="X3804" s="14">
        <f>Tabela1[[#This Row],[QIANTIDADE EXPEDIDA]]*Tabela1[[#This Row],[PESO UNI]]</f>
        <v>0</v>
      </c>
      <c r="Y3804" s="14">
        <f t="shared" si="502"/>
        <v>0</v>
      </c>
      <c r="Z3804" s="21">
        <f>Tabela1[[#This Row],[PESO TOTAL]]-Tabela1[[#This Row],[Peso Expedido]]</f>
        <v>0</v>
      </c>
      <c r="AA3804" s="18"/>
      <c r="AB3804" s="15"/>
      <c r="AC3804" s="15"/>
      <c r="AD3804" s="15"/>
      <c r="AE3804" s="15"/>
      <c r="AF3804" s="15"/>
      <c r="AG3804" s="15"/>
      <c r="AH3804" s="15"/>
      <c r="AI3804" s="40" t="str">
        <f t="shared" si="506"/>
        <v>ok</v>
      </c>
      <c r="AJ3804" s="5"/>
      <c r="AK3804" t="str">
        <f>Tabela1[[#This Row],[Coluna1]]&amp;Tabela1[[#This Row],[PEDIDO]]</f>
        <v/>
      </c>
      <c r="AL3804"/>
      <c r="AM3804"/>
      <c r="AN3804"/>
      <c r="AO3804" t="str">
        <f t="shared" si="504"/>
        <v>/</v>
      </c>
      <c r="AP3804" t="str">
        <f>Tabela1[[#This Row],[TAG]]&amp;Tabela1[[#This Row],[PEDIDO]]&amp;Tabela1[[#This Row],[PRODUTO]]</f>
        <v/>
      </c>
      <c r="AQ3804" s="23" t="str">
        <f>Tabela1[[#This Row],[PRODUTO]]&amp;Tabela1[[#This Row],[TAG]]</f>
        <v/>
      </c>
      <c r="AR3804" s="27">
        <f>Tabela1[[#This Row],[PESO TOTAL]]*Tabela1[[#This Row],[MATÉRIA PRIMA]]</f>
        <v>0</v>
      </c>
      <c r="AS3804" s="28">
        <f>Tabela1[[#This Row],[PESO TOTAL]]*Tabela1[[#This Row],[PREPARAÇÃO ]]</f>
        <v>0</v>
      </c>
      <c r="AT3804" s="28">
        <f>Tabela1[[#This Row],[PESO TOTAL]]*Tabela1[[#This Row],[CALDEIRARIA]]</f>
        <v>0</v>
      </c>
      <c r="AU3804" s="28">
        <f>Tabela1[[#This Row],[PESO TOTAL]]*Tabela1[[#This Row],[SOLDA]]</f>
        <v>0</v>
      </c>
      <c r="AV3804" s="28">
        <f>Tabela1[[#This Row],[PESO TOTAL]]*Tabela1[[#This Row],[ACABAMENTO]]</f>
        <v>0</v>
      </c>
      <c r="AW3804" s="28">
        <f>Tabela1[[#This Row],[PESO TOTAL]]*Tabela1[[#This Row],[PRONTO ACABADO]]</f>
        <v>0</v>
      </c>
      <c r="AX3804" s="29">
        <f>Tabela1[[#This Row],[PESO TOTAL]]*Tabela1[[#This Row],[EXPEDIÇÃO ]]</f>
        <v>0</v>
      </c>
      <c r="AY3804" s="28" t="str">
        <f>Tabela1[[#This Row],[PEDIDO]]&amp;Tabela1[[#This Row],[PRODUTO]]</f>
        <v/>
      </c>
      <c r="AZ3804" s="44">
        <f>IF(AF3804="",0,IF(ISTEXT(AF3804),H3804*VALUE(SUBSTITUTE(AF3804,"%",""))/100,H3804*AF3804))-Tabela1[[#This Row],[PRONTO ACABADO2]]</f>
        <v>0</v>
      </c>
      <c r="BA3804" s="44">
        <f>IF(AG3804="",0,IF(ISTEXT(AG3804),H3804*VALUE(SUBSTITUTE(AG3804,"%",""))/100,H3804*AG3804))-Tabela1[[#This Row],[PESO EXPEDIDO2]]</f>
        <v>0</v>
      </c>
      <c r="BB3804" s="44">
        <f t="shared" si="505"/>
        <v>0</v>
      </c>
      <c r="BC3804" s="44">
        <f t="shared" si="503"/>
        <v>0</v>
      </c>
      <c r="BD3804" s="165"/>
    </row>
    <row r="3805" spans="1:56" ht="15.75" hidden="1" customHeight="1" x14ac:dyDescent="0.25">
      <c r="A3805" s="6"/>
      <c r="B3805" s="22"/>
      <c r="C3805" s="7"/>
      <c r="D3805" s="46"/>
      <c r="E3805" s="7"/>
      <c r="F3805" s="7"/>
      <c r="G3805" s="24"/>
      <c r="H3805" s="41">
        <f>Tabela1[[#This Row],[PESO UNI]]*Tabela1[[#This Row],[QTE]]</f>
        <v>0</v>
      </c>
      <c r="I3805" s="7"/>
      <c r="J3805" s="8"/>
      <c r="K3805" s="8"/>
      <c r="L3805" s="9"/>
      <c r="M3805" s="10"/>
      <c r="N3805" s="11"/>
      <c r="O3805" s="12"/>
      <c r="P3805" s="13"/>
      <c r="Q3805" s="14">
        <f>Tabela1[[#This Row],[QTDE/ Fabricação]]-Tabela1[[#This Row],[QTE]]</f>
        <v>0</v>
      </c>
      <c r="R3805" s="19">
        <f t="shared" si="500"/>
        <v>0</v>
      </c>
      <c r="S3805" s="19">
        <f t="shared" si="499"/>
        <v>0</v>
      </c>
      <c r="T3805" s="20">
        <f t="shared" si="501"/>
        <v>0</v>
      </c>
      <c r="U3805" s="17">
        <f>IFERROR(SUMIF('LISTA DE EMBARQUE'!B:B,MICRO!E:E,'LISTA DE EMBARQUE'!G:G),"")</f>
        <v>0</v>
      </c>
      <c r="V3805" s="12" t="str">
        <f>IFERROR(VLOOKUP(Tabela1[[#This Row],[COD.MDE]],'LISTA DE EMBARQUE'!B:L,11,0),"")</f>
        <v/>
      </c>
      <c r="W3805" s="13" t="str">
        <f>IFERROR(COUNTIF(#REF!,Tabela1[[#This Row],[Colunas5]]),"")</f>
        <v/>
      </c>
      <c r="X3805" s="14">
        <f>Tabela1[[#This Row],[QIANTIDADE EXPEDIDA]]*Tabela1[[#This Row],[PESO UNI]]</f>
        <v>0</v>
      </c>
      <c r="Y3805" s="14">
        <f t="shared" si="502"/>
        <v>0</v>
      </c>
      <c r="Z3805" s="21">
        <f>Tabela1[[#This Row],[PESO TOTAL]]-Tabela1[[#This Row],[Peso Expedido]]</f>
        <v>0</v>
      </c>
      <c r="AA3805" s="18"/>
      <c r="AB3805" s="15"/>
      <c r="AC3805" s="15"/>
      <c r="AD3805" s="15"/>
      <c r="AE3805" s="15"/>
      <c r="AF3805" s="15"/>
      <c r="AG3805" s="15"/>
      <c r="AH3805" s="15"/>
      <c r="AI3805" s="40" t="str">
        <f t="shared" si="506"/>
        <v>ok</v>
      </c>
      <c r="AJ3805" s="5"/>
      <c r="AK3805" t="str">
        <f>Tabela1[[#This Row],[Coluna1]]&amp;Tabela1[[#This Row],[PEDIDO]]</f>
        <v/>
      </c>
      <c r="AL3805"/>
      <c r="AM3805"/>
      <c r="AN3805"/>
      <c r="AO3805" t="str">
        <f t="shared" si="504"/>
        <v>/</v>
      </c>
      <c r="AP3805" t="str">
        <f>Tabela1[[#This Row],[TAG]]&amp;Tabela1[[#This Row],[PEDIDO]]&amp;Tabela1[[#This Row],[PRODUTO]]</f>
        <v/>
      </c>
      <c r="AQ3805" s="23" t="str">
        <f>Tabela1[[#This Row],[PRODUTO]]&amp;Tabela1[[#This Row],[TAG]]</f>
        <v/>
      </c>
      <c r="AR3805" s="27">
        <f>Tabela1[[#This Row],[PESO TOTAL]]*Tabela1[[#This Row],[MATÉRIA PRIMA]]</f>
        <v>0</v>
      </c>
      <c r="AS3805" s="28">
        <f>Tabela1[[#This Row],[PESO TOTAL]]*Tabela1[[#This Row],[PREPARAÇÃO ]]</f>
        <v>0</v>
      </c>
      <c r="AT3805" s="28">
        <f>Tabela1[[#This Row],[PESO TOTAL]]*Tabela1[[#This Row],[CALDEIRARIA]]</f>
        <v>0</v>
      </c>
      <c r="AU3805" s="28">
        <f>Tabela1[[#This Row],[PESO TOTAL]]*Tabela1[[#This Row],[SOLDA]]</f>
        <v>0</v>
      </c>
      <c r="AV3805" s="28">
        <f>Tabela1[[#This Row],[PESO TOTAL]]*Tabela1[[#This Row],[ACABAMENTO]]</f>
        <v>0</v>
      </c>
      <c r="AW3805" s="28">
        <f>Tabela1[[#This Row],[PESO TOTAL]]*Tabela1[[#This Row],[PRONTO ACABADO]]</f>
        <v>0</v>
      </c>
      <c r="AX3805" s="29">
        <f>Tabela1[[#This Row],[PESO TOTAL]]*Tabela1[[#This Row],[EXPEDIÇÃO ]]</f>
        <v>0</v>
      </c>
      <c r="AY3805" s="28" t="str">
        <f>Tabela1[[#This Row],[PEDIDO]]&amp;Tabela1[[#This Row],[PRODUTO]]</f>
        <v/>
      </c>
      <c r="AZ3805" s="44">
        <f>IF(AF3805="",0,IF(ISTEXT(AF3805),H3805*VALUE(SUBSTITUTE(AF3805,"%",""))/100,H3805*AF3805))-Tabela1[[#This Row],[PRONTO ACABADO2]]</f>
        <v>0</v>
      </c>
      <c r="BA3805" s="44">
        <f>IF(AG3805="",0,IF(ISTEXT(AG3805),H3805*VALUE(SUBSTITUTE(AG3805,"%",""))/100,H3805*AG3805))-Tabela1[[#This Row],[PESO EXPEDIDO2]]</f>
        <v>0</v>
      </c>
      <c r="BB3805" s="44">
        <f t="shared" si="505"/>
        <v>0</v>
      </c>
      <c r="BC3805" s="44">
        <f t="shared" si="503"/>
        <v>0</v>
      </c>
      <c r="BD3805" s="165"/>
    </row>
    <row r="3806" spans="1:56" ht="15.75" hidden="1" customHeight="1" x14ac:dyDescent="0.25">
      <c r="A3806" s="6"/>
      <c r="B3806" s="22"/>
      <c r="C3806" s="7"/>
      <c r="D3806" s="46"/>
      <c r="E3806" s="7"/>
      <c r="F3806" s="7"/>
      <c r="G3806" s="24"/>
      <c r="H3806" s="41">
        <f>Tabela1[[#This Row],[PESO UNI]]*Tabela1[[#This Row],[QTE]]</f>
        <v>0</v>
      </c>
      <c r="I3806" s="7"/>
      <c r="J3806" s="8"/>
      <c r="K3806" s="8"/>
      <c r="L3806" s="9"/>
      <c r="M3806" s="10"/>
      <c r="N3806" s="11"/>
      <c r="O3806" s="12"/>
      <c r="P3806" s="13"/>
      <c r="Q3806" s="14">
        <f>Tabela1[[#This Row],[QTDE/ Fabricação]]-Tabela1[[#This Row],[QTE]]</f>
        <v>0</v>
      </c>
      <c r="R3806" s="19">
        <f t="shared" si="500"/>
        <v>0</v>
      </c>
      <c r="S3806" s="19">
        <f t="shared" si="499"/>
        <v>0</v>
      </c>
      <c r="T3806" s="20">
        <f t="shared" si="501"/>
        <v>0</v>
      </c>
      <c r="U3806" s="17">
        <f>IFERROR(SUMIF('LISTA DE EMBARQUE'!B:B,MICRO!E:E,'LISTA DE EMBARQUE'!G:G),"")</f>
        <v>0</v>
      </c>
      <c r="V3806" s="12" t="str">
        <f>IFERROR(VLOOKUP(Tabela1[[#This Row],[COD.MDE]],'LISTA DE EMBARQUE'!B:L,11,0),"")</f>
        <v/>
      </c>
      <c r="W3806" s="13" t="str">
        <f>IFERROR(COUNTIF(#REF!,Tabela1[[#This Row],[Colunas5]]),"")</f>
        <v/>
      </c>
      <c r="X3806" s="14">
        <f>Tabela1[[#This Row],[QIANTIDADE EXPEDIDA]]*Tabela1[[#This Row],[PESO UNI]]</f>
        <v>0</v>
      </c>
      <c r="Y3806" s="14">
        <f t="shared" si="502"/>
        <v>0</v>
      </c>
      <c r="Z3806" s="21">
        <f>Tabela1[[#This Row],[PESO TOTAL]]-Tabela1[[#This Row],[Peso Expedido]]</f>
        <v>0</v>
      </c>
      <c r="AA3806" s="18"/>
      <c r="AB3806" s="15"/>
      <c r="AC3806" s="15"/>
      <c r="AD3806" s="15"/>
      <c r="AE3806" s="15"/>
      <c r="AF3806" s="15"/>
      <c r="AG3806" s="15"/>
      <c r="AH3806" s="15"/>
      <c r="AI3806" s="40" t="str">
        <f t="shared" si="506"/>
        <v>ok</v>
      </c>
      <c r="AJ3806" s="5"/>
      <c r="AK3806" t="str">
        <f>Tabela1[[#This Row],[Coluna1]]&amp;Tabela1[[#This Row],[PEDIDO]]</f>
        <v/>
      </c>
      <c r="AL3806"/>
      <c r="AM3806"/>
      <c r="AN3806"/>
      <c r="AO3806" t="str">
        <f t="shared" si="504"/>
        <v>/</v>
      </c>
      <c r="AP3806" t="str">
        <f>Tabela1[[#This Row],[TAG]]&amp;Tabela1[[#This Row],[PEDIDO]]&amp;Tabela1[[#This Row],[PRODUTO]]</f>
        <v/>
      </c>
      <c r="AQ3806" s="23" t="str">
        <f>Tabela1[[#This Row],[PRODUTO]]&amp;Tabela1[[#This Row],[TAG]]</f>
        <v/>
      </c>
      <c r="AR3806" s="27">
        <f>Tabela1[[#This Row],[PESO TOTAL]]*Tabela1[[#This Row],[MATÉRIA PRIMA]]</f>
        <v>0</v>
      </c>
      <c r="AS3806" s="28">
        <f>Tabela1[[#This Row],[PESO TOTAL]]*Tabela1[[#This Row],[PREPARAÇÃO ]]</f>
        <v>0</v>
      </c>
      <c r="AT3806" s="28">
        <f>Tabela1[[#This Row],[PESO TOTAL]]*Tabela1[[#This Row],[CALDEIRARIA]]</f>
        <v>0</v>
      </c>
      <c r="AU3806" s="28">
        <f>Tabela1[[#This Row],[PESO TOTAL]]*Tabela1[[#This Row],[SOLDA]]</f>
        <v>0</v>
      </c>
      <c r="AV3806" s="28">
        <f>Tabela1[[#This Row],[PESO TOTAL]]*Tabela1[[#This Row],[ACABAMENTO]]</f>
        <v>0</v>
      </c>
      <c r="AW3806" s="28">
        <f>Tabela1[[#This Row],[PESO TOTAL]]*Tabela1[[#This Row],[PRONTO ACABADO]]</f>
        <v>0</v>
      </c>
      <c r="AX3806" s="29">
        <f>Tabela1[[#This Row],[PESO TOTAL]]*Tabela1[[#This Row],[EXPEDIÇÃO ]]</f>
        <v>0</v>
      </c>
      <c r="AY3806" s="28" t="str">
        <f>Tabela1[[#This Row],[PEDIDO]]&amp;Tabela1[[#This Row],[PRODUTO]]</f>
        <v/>
      </c>
      <c r="AZ3806" s="44">
        <f>IF(AF3806="",0,IF(ISTEXT(AF3806),H3806*VALUE(SUBSTITUTE(AF3806,"%",""))/100,H3806*AF3806))-Tabela1[[#This Row],[PRONTO ACABADO2]]</f>
        <v>0</v>
      </c>
      <c r="BA3806" s="44">
        <f>IF(AG3806="",0,IF(ISTEXT(AG3806),H3806*VALUE(SUBSTITUTE(AG3806,"%",""))/100,H3806*AG3806))-Tabela1[[#This Row],[PESO EXPEDIDO2]]</f>
        <v>0</v>
      </c>
      <c r="BB3806" s="44">
        <f t="shared" si="505"/>
        <v>0</v>
      </c>
      <c r="BC3806" s="44">
        <f t="shared" si="503"/>
        <v>0</v>
      </c>
      <c r="BD3806" s="165"/>
    </row>
    <row r="3807" spans="1:56" ht="15.75" hidden="1" customHeight="1" x14ac:dyDescent="0.25">
      <c r="A3807" s="6"/>
      <c r="B3807" s="22"/>
      <c r="C3807" s="7"/>
      <c r="D3807" s="46"/>
      <c r="E3807" s="7"/>
      <c r="F3807" s="7"/>
      <c r="G3807" s="24"/>
      <c r="H3807" s="41">
        <f>Tabela1[[#This Row],[PESO UNI]]*Tabela1[[#This Row],[QTE]]</f>
        <v>0</v>
      </c>
      <c r="I3807" s="7"/>
      <c r="J3807" s="8"/>
      <c r="K3807" s="8"/>
      <c r="L3807" s="9"/>
      <c r="M3807" s="10"/>
      <c r="N3807" s="11"/>
      <c r="O3807" s="12"/>
      <c r="P3807" s="13"/>
      <c r="Q3807" s="14">
        <f>Tabela1[[#This Row],[QTDE/ Fabricação]]-Tabela1[[#This Row],[QTE]]</f>
        <v>0</v>
      </c>
      <c r="R3807" s="19">
        <f t="shared" si="500"/>
        <v>0</v>
      </c>
      <c r="S3807" s="19">
        <f t="shared" si="499"/>
        <v>0</v>
      </c>
      <c r="T3807" s="20">
        <f t="shared" si="501"/>
        <v>0</v>
      </c>
      <c r="U3807" s="17">
        <f>IFERROR(SUMIF('LISTA DE EMBARQUE'!B:B,MICRO!E:E,'LISTA DE EMBARQUE'!G:G),"")</f>
        <v>0</v>
      </c>
      <c r="V3807" s="12" t="str">
        <f>IFERROR(VLOOKUP(Tabela1[[#This Row],[COD.MDE]],'LISTA DE EMBARQUE'!B:L,11,0),"")</f>
        <v/>
      </c>
      <c r="W3807" s="13" t="str">
        <f>IFERROR(COUNTIF(#REF!,Tabela1[[#This Row],[Colunas5]]),"")</f>
        <v/>
      </c>
      <c r="X3807" s="14">
        <f>Tabela1[[#This Row],[QIANTIDADE EXPEDIDA]]*Tabela1[[#This Row],[PESO UNI]]</f>
        <v>0</v>
      </c>
      <c r="Y3807" s="14">
        <f t="shared" si="502"/>
        <v>0</v>
      </c>
      <c r="Z3807" s="21">
        <f>Tabela1[[#This Row],[PESO TOTAL]]-Tabela1[[#This Row],[Peso Expedido]]</f>
        <v>0</v>
      </c>
      <c r="AA3807" s="18"/>
      <c r="AB3807" s="15"/>
      <c r="AC3807" s="15"/>
      <c r="AD3807" s="15"/>
      <c r="AE3807" s="15"/>
      <c r="AF3807" s="15"/>
      <c r="AG3807" s="15"/>
      <c r="AH3807" s="15"/>
      <c r="AI3807" s="40" t="str">
        <f t="shared" si="506"/>
        <v>ok</v>
      </c>
      <c r="AJ3807" s="5"/>
      <c r="AK3807" t="str">
        <f>Tabela1[[#This Row],[Coluna1]]&amp;Tabela1[[#This Row],[PEDIDO]]</f>
        <v/>
      </c>
      <c r="AL3807"/>
      <c r="AM3807"/>
      <c r="AN3807"/>
      <c r="AO3807" t="str">
        <f t="shared" si="504"/>
        <v>/</v>
      </c>
      <c r="AP3807" t="str">
        <f>Tabela1[[#This Row],[TAG]]&amp;Tabela1[[#This Row],[PEDIDO]]&amp;Tabela1[[#This Row],[PRODUTO]]</f>
        <v/>
      </c>
      <c r="AQ3807" s="23" t="str">
        <f>Tabela1[[#This Row],[PRODUTO]]&amp;Tabela1[[#This Row],[TAG]]</f>
        <v/>
      </c>
      <c r="AR3807" s="27">
        <f>Tabela1[[#This Row],[PESO TOTAL]]*Tabela1[[#This Row],[MATÉRIA PRIMA]]</f>
        <v>0</v>
      </c>
      <c r="AS3807" s="28">
        <f>Tabela1[[#This Row],[PESO TOTAL]]*Tabela1[[#This Row],[PREPARAÇÃO ]]</f>
        <v>0</v>
      </c>
      <c r="AT3807" s="28">
        <f>Tabela1[[#This Row],[PESO TOTAL]]*Tabela1[[#This Row],[CALDEIRARIA]]</f>
        <v>0</v>
      </c>
      <c r="AU3807" s="28">
        <f>Tabela1[[#This Row],[PESO TOTAL]]*Tabela1[[#This Row],[SOLDA]]</f>
        <v>0</v>
      </c>
      <c r="AV3807" s="28">
        <f>Tabela1[[#This Row],[PESO TOTAL]]*Tabela1[[#This Row],[ACABAMENTO]]</f>
        <v>0</v>
      </c>
      <c r="AW3807" s="28">
        <f>Tabela1[[#This Row],[PESO TOTAL]]*Tabela1[[#This Row],[PRONTO ACABADO]]</f>
        <v>0</v>
      </c>
      <c r="AX3807" s="29">
        <f>Tabela1[[#This Row],[PESO TOTAL]]*Tabela1[[#This Row],[EXPEDIÇÃO ]]</f>
        <v>0</v>
      </c>
      <c r="AY3807" s="28" t="str">
        <f>Tabela1[[#This Row],[PEDIDO]]&amp;Tabela1[[#This Row],[PRODUTO]]</f>
        <v/>
      </c>
      <c r="AZ3807" s="44">
        <f>IF(AF3807="",0,IF(ISTEXT(AF3807),H3807*VALUE(SUBSTITUTE(AF3807,"%",""))/100,H3807*AF3807))-Tabela1[[#This Row],[PRONTO ACABADO2]]</f>
        <v>0</v>
      </c>
      <c r="BA3807" s="44">
        <f>IF(AG3807="",0,IF(ISTEXT(AG3807),H3807*VALUE(SUBSTITUTE(AG3807,"%",""))/100,H3807*AG3807))-Tabela1[[#This Row],[PESO EXPEDIDO2]]</f>
        <v>0</v>
      </c>
      <c r="BB3807" s="44">
        <f t="shared" si="505"/>
        <v>0</v>
      </c>
      <c r="BC3807" s="44">
        <f t="shared" ref="BC3807:BC3830" si="507">IF(AG3807="",0,IF(ISTEXT(AG3807),H3807*VALUE(SUBSTITUTE(AG3807,"%",""))/100,H3807*AG3807))</f>
        <v>0</v>
      </c>
      <c r="BD3807" s="165"/>
    </row>
    <row r="3808" spans="1:56" ht="15.75" hidden="1" customHeight="1" x14ac:dyDescent="0.25">
      <c r="A3808" s="6"/>
      <c r="B3808" s="22"/>
      <c r="C3808" s="7"/>
      <c r="D3808" s="46"/>
      <c r="E3808" s="7"/>
      <c r="F3808" s="7"/>
      <c r="G3808" s="24"/>
      <c r="H3808" s="41">
        <f>Tabela1[[#This Row],[PESO UNI]]*Tabela1[[#This Row],[QTE]]</f>
        <v>0</v>
      </c>
      <c r="I3808" s="7"/>
      <c r="J3808" s="8"/>
      <c r="K3808" s="8"/>
      <c r="L3808" s="9"/>
      <c r="M3808" s="10"/>
      <c r="N3808" s="11"/>
      <c r="O3808" s="12"/>
      <c r="P3808" s="13"/>
      <c r="Q3808" s="14">
        <f>Tabela1[[#This Row],[QTDE/ Fabricação]]-Tabela1[[#This Row],[QTE]]</f>
        <v>0</v>
      </c>
      <c r="R3808" s="19">
        <f t="shared" si="500"/>
        <v>0</v>
      </c>
      <c r="S3808" s="19">
        <f t="shared" si="499"/>
        <v>0</v>
      </c>
      <c r="T3808" s="20">
        <f t="shared" si="501"/>
        <v>0</v>
      </c>
      <c r="U3808" s="17">
        <f>IFERROR(SUMIF('LISTA DE EMBARQUE'!B:B,MICRO!E:E,'LISTA DE EMBARQUE'!G:G),"")</f>
        <v>0</v>
      </c>
      <c r="V3808" s="12" t="str">
        <f>IFERROR(VLOOKUP(Tabela1[[#This Row],[COD.MDE]],'LISTA DE EMBARQUE'!B:L,11,0),"")</f>
        <v/>
      </c>
      <c r="W3808" s="13" t="str">
        <f>IFERROR(COUNTIF(#REF!,Tabela1[[#This Row],[Colunas5]]),"")</f>
        <v/>
      </c>
      <c r="X3808" s="14">
        <f>Tabela1[[#This Row],[QIANTIDADE EXPEDIDA]]*Tabela1[[#This Row],[PESO UNI]]</f>
        <v>0</v>
      </c>
      <c r="Y3808" s="14">
        <f t="shared" si="502"/>
        <v>0</v>
      </c>
      <c r="Z3808" s="21">
        <f>Tabela1[[#This Row],[PESO TOTAL]]-Tabela1[[#This Row],[Peso Expedido]]</f>
        <v>0</v>
      </c>
      <c r="AA3808" s="18"/>
      <c r="AB3808" s="15"/>
      <c r="AC3808" s="15"/>
      <c r="AD3808" s="15"/>
      <c r="AE3808" s="15"/>
      <c r="AF3808" s="15"/>
      <c r="AG3808" s="15"/>
      <c r="AH3808" s="15"/>
      <c r="AI3808" s="40" t="str">
        <f t="shared" si="506"/>
        <v>ok</v>
      </c>
      <c r="AJ3808" s="5"/>
      <c r="AK3808" t="str">
        <f>Tabela1[[#This Row],[Coluna1]]&amp;Tabela1[[#This Row],[PEDIDO]]</f>
        <v/>
      </c>
      <c r="AL3808"/>
      <c r="AM3808"/>
      <c r="AN3808"/>
      <c r="AO3808" t="str">
        <f t="shared" si="504"/>
        <v>/</v>
      </c>
      <c r="AP3808" t="str">
        <f>Tabela1[[#This Row],[TAG]]&amp;Tabela1[[#This Row],[PEDIDO]]&amp;Tabela1[[#This Row],[PRODUTO]]</f>
        <v/>
      </c>
      <c r="AQ3808" s="23" t="str">
        <f>Tabela1[[#This Row],[PRODUTO]]&amp;Tabela1[[#This Row],[TAG]]</f>
        <v/>
      </c>
      <c r="AR3808" s="27">
        <f>Tabela1[[#This Row],[PESO TOTAL]]*Tabela1[[#This Row],[MATÉRIA PRIMA]]</f>
        <v>0</v>
      </c>
      <c r="AS3808" s="28">
        <f>Tabela1[[#This Row],[PESO TOTAL]]*Tabela1[[#This Row],[PREPARAÇÃO ]]</f>
        <v>0</v>
      </c>
      <c r="AT3808" s="28">
        <f>Tabela1[[#This Row],[PESO TOTAL]]*Tabela1[[#This Row],[CALDEIRARIA]]</f>
        <v>0</v>
      </c>
      <c r="AU3808" s="28">
        <f>Tabela1[[#This Row],[PESO TOTAL]]*Tabela1[[#This Row],[SOLDA]]</f>
        <v>0</v>
      </c>
      <c r="AV3808" s="28">
        <f>Tabela1[[#This Row],[PESO TOTAL]]*Tabela1[[#This Row],[ACABAMENTO]]</f>
        <v>0</v>
      </c>
      <c r="AW3808" s="28">
        <f>Tabela1[[#This Row],[PESO TOTAL]]*Tabela1[[#This Row],[PRONTO ACABADO]]</f>
        <v>0</v>
      </c>
      <c r="AX3808" s="29">
        <f>Tabela1[[#This Row],[PESO TOTAL]]*Tabela1[[#This Row],[EXPEDIÇÃO ]]</f>
        <v>0</v>
      </c>
      <c r="AY3808" s="28" t="str">
        <f>Tabela1[[#This Row],[PEDIDO]]&amp;Tabela1[[#This Row],[PRODUTO]]</f>
        <v/>
      </c>
      <c r="AZ3808" s="44">
        <f>IF(AF3808="",0,IF(ISTEXT(AF3808),H3808*VALUE(SUBSTITUTE(AF3808,"%",""))/100,H3808*AF3808))-Tabela1[[#This Row],[PRONTO ACABADO2]]</f>
        <v>0</v>
      </c>
      <c r="BA3808" s="44">
        <f>IF(AG3808="",0,IF(ISTEXT(AG3808),H3808*VALUE(SUBSTITUTE(AG3808,"%",""))/100,H3808*AG3808))-Tabela1[[#This Row],[PESO EXPEDIDO2]]</f>
        <v>0</v>
      </c>
      <c r="BB3808" s="44">
        <f t="shared" si="505"/>
        <v>0</v>
      </c>
      <c r="BC3808" s="44">
        <f t="shared" si="507"/>
        <v>0</v>
      </c>
      <c r="BD3808" s="165"/>
    </row>
    <row r="3809" spans="1:56" ht="15.75" hidden="1" customHeight="1" x14ac:dyDescent="0.25">
      <c r="A3809" s="6"/>
      <c r="B3809" s="22"/>
      <c r="C3809" s="7"/>
      <c r="D3809" s="46"/>
      <c r="E3809" s="7"/>
      <c r="F3809" s="7"/>
      <c r="G3809" s="24"/>
      <c r="H3809" s="41">
        <f>Tabela1[[#This Row],[PESO UNI]]*Tabela1[[#This Row],[QTE]]</f>
        <v>0</v>
      </c>
      <c r="I3809" s="7"/>
      <c r="J3809" s="8"/>
      <c r="K3809" s="8"/>
      <c r="L3809" s="9"/>
      <c r="M3809" s="10"/>
      <c r="N3809" s="11"/>
      <c r="O3809" s="12"/>
      <c r="P3809" s="13"/>
      <c r="Q3809" s="14">
        <f>Tabela1[[#This Row],[QTDE/ Fabricação]]-Tabela1[[#This Row],[QTE]]</f>
        <v>0</v>
      </c>
      <c r="R3809" s="19">
        <f t="shared" si="500"/>
        <v>0</v>
      </c>
      <c r="S3809" s="19">
        <f t="shared" si="499"/>
        <v>0</v>
      </c>
      <c r="T3809" s="20">
        <f t="shared" si="501"/>
        <v>0</v>
      </c>
      <c r="U3809" s="17">
        <f>IFERROR(SUMIF('LISTA DE EMBARQUE'!B:B,MICRO!E:E,'LISTA DE EMBARQUE'!G:G),"")</f>
        <v>0</v>
      </c>
      <c r="V3809" s="12" t="str">
        <f>IFERROR(VLOOKUP(Tabela1[[#This Row],[COD.MDE]],'LISTA DE EMBARQUE'!B:L,11,0),"")</f>
        <v/>
      </c>
      <c r="W3809" s="13" t="str">
        <f>IFERROR(COUNTIF(#REF!,Tabela1[[#This Row],[Colunas5]]),"")</f>
        <v/>
      </c>
      <c r="X3809" s="14">
        <f>Tabela1[[#This Row],[QIANTIDADE EXPEDIDA]]*Tabela1[[#This Row],[PESO UNI]]</f>
        <v>0</v>
      </c>
      <c r="Y3809" s="14">
        <f t="shared" si="502"/>
        <v>0</v>
      </c>
      <c r="Z3809" s="21">
        <f>Tabela1[[#This Row],[PESO TOTAL]]-Tabela1[[#This Row],[Peso Expedido]]</f>
        <v>0</v>
      </c>
      <c r="AA3809" s="18"/>
      <c r="AB3809" s="15"/>
      <c r="AC3809" s="15"/>
      <c r="AD3809" s="15"/>
      <c r="AE3809" s="15"/>
      <c r="AF3809" s="15"/>
      <c r="AG3809" s="15"/>
      <c r="AH3809" s="15"/>
      <c r="AI3809" s="40" t="str">
        <f t="shared" si="506"/>
        <v>ok</v>
      </c>
      <c r="AJ3809" s="5"/>
      <c r="AK3809" t="str">
        <f>Tabela1[[#This Row],[Coluna1]]&amp;Tabela1[[#This Row],[PEDIDO]]</f>
        <v/>
      </c>
      <c r="AL3809"/>
      <c r="AM3809"/>
      <c r="AN3809"/>
      <c r="AO3809" t="str">
        <f t="shared" si="504"/>
        <v>/</v>
      </c>
      <c r="AP3809" t="str">
        <f>Tabela1[[#This Row],[TAG]]&amp;Tabela1[[#This Row],[PEDIDO]]&amp;Tabela1[[#This Row],[PRODUTO]]</f>
        <v/>
      </c>
      <c r="AQ3809" s="23" t="str">
        <f>Tabela1[[#This Row],[PRODUTO]]&amp;Tabela1[[#This Row],[TAG]]</f>
        <v/>
      </c>
      <c r="AR3809" s="27">
        <f>Tabela1[[#This Row],[PESO TOTAL]]*Tabela1[[#This Row],[MATÉRIA PRIMA]]</f>
        <v>0</v>
      </c>
      <c r="AS3809" s="28">
        <f>Tabela1[[#This Row],[PESO TOTAL]]*Tabela1[[#This Row],[PREPARAÇÃO ]]</f>
        <v>0</v>
      </c>
      <c r="AT3809" s="28">
        <f>Tabela1[[#This Row],[PESO TOTAL]]*Tabela1[[#This Row],[CALDEIRARIA]]</f>
        <v>0</v>
      </c>
      <c r="AU3809" s="28">
        <f>Tabela1[[#This Row],[PESO TOTAL]]*Tabela1[[#This Row],[SOLDA]]</f>
        <v>0</v>
      </c>
      <c r="AV3809" s="28">
        <f>Tabela1[[#This Row],[PESO TOTAL]]*Tabela1[[#This Row],[ACABAMENTO]]</f>
        <v>0</v>
      </c>
      <c r="AW3809" s="28">
        <f>Tabela1[[#This Row],[PESO TOTAL]]*Tabela1[[#This Row],[PRONTO ACABADO]]</f>
        <v>0</v>
      </c>
      <c r="AX3809" s="29">
        <f>Tabela1[[#This Row],[PESO TOTAL]]*Tabela1[[#This Row],[EXPEDIÇÃO ]]</f>
        <v>0</v>
      </c>
      <c r="AY3809" s="28" t="str">
        <f>Tabela1[[#This Row],[PEDIDO]]&amp;Tabela1[[#This Row],[PRODUTO]]</f>
        <v/>
      </c>
      <c r="AZ3809" s="44">
        <f>IF(AF3809="",0,IF(ISTEXT(AF3809),H3809*VALUE(SUBSTITUTE(AF3809,"%",""))/100,H3809*AF3809))-Tabela1[[#This Row],[PRONTO ACABADO2]]</f>
        <v>0</v>
      </c>
      <c r="BA3809" s="44">
        <f>IF(AG3809="",0,IF(ISTEXT(AG3809),H3809*VALUE(SUBSTITUTE(AG3809,"%",""))/100,H3809*AG3809))-Tabela1[[#This Row],[PESO EXPEDIDO2]]</f>
        <v>0</v>
      </c>
      <c r="BB3809" s="44">
        <f t="shared" si="505"/>
        <v>0</v>
      </c>
      <c r="BC3809" s="44">
        <f t="shared" si="507"/>
        <v>0</v>
      </c>
      <c r="BD3809" s="165"/>
    </row>
    <row r="3810" spans="1:56" ht="15.75" hidden="1" customHeight="1" x14ac:dyDescent="0.25">
      <c r="A3810" s="6"/>
      <c r="B3810" s="22"/>
      <c r="C3810" s="7"/>
      <c r="D3810" s="46"/>
      <c r="E3810" s="7"/>
      <c r="F3810" s="7"/>
      <c r="G3810" s="24"/>
      <c r="H3810" s="41">
        <f>Tabela1[[#This Row],[PESO UNI]]*Tabela1[[#This Row],[QTE]]</f>
        <v>0</v>
      </c>
      <c r="I3810" s="7"/>
      <c r="J3810" s="8"/>
      <c r="K3810" s="8"/>
      <c r="L3810" s="9"/>
      <c r="M3810" s="10"/>
      <c r="N3810" s="11"/>
      <c r="O3810" s="12"/>
      <c r="P3810" s="13"/>
      <c r="Q3810" s="14">
        <f>Tabela1[[#This Row],[QTDE/ Fabricação]]-Tabela1[[#This Row],[QTE]]</f>
        <v>0</v>
      </c>
      <c r="R3810" s="19">
        <f t="shared" si="500"/>
        <v>0</v>
      </c>
      <c r="S3810" s="19">
        <f t="shared" si="499"/>
        <v>0</v>
      </c>
      <c r="T3810" s="20">
        <f t="shared" si="501"/>
        <v>0</v>
      </c>
      <c r="U3810" s="17">
        <f>IFERROR(SUMIF('LISTA DE EMBARQUE'!B:B,MICRO!E:E,'LISTA DE EMBARQUE'!G:G),"")</f>
        <v>0</v>
      </c>
      <c r="V3810" s="12" t="str">
        <f>IFERROR(VLOOKUP(Tabela1[[#This Row],[COD.MDE]],'LISTA DE EMBARQUE'!B:L,11,0),"")</f>
        <v/>
      </c>
      <c r="W3810" s="13" t="str">
        <f>IFERROR(COUNTIF(#REF!,Tabela1[[#This Row],[Colunas5]]),"")</f>
        <v/>
      </c>
      <c r="X3810" s="14">
        <f>Tabela1[[#This Row],[QIANTIDADE EXPEDIDA]]*Tabela1[[#This Row],[PESO UNI]]</f>
        <v>0</v>
      </c>
      <c r="Y3810" s="14">
        <f t="shared" si="502"/>
        <v>0</v>
      </c>
      <c r="Z3810" s="21">
        <f>Tabela1[[#This Row],[PESO TOTAL]]-Tabela1[[#This Row],[Peso Expedido]]</f>
        <v>0</v>
      </c>
      <c r="AA3810" s="18"/>
      <c r="AB3810" s="15"/>
      <c r="AC3810" s="15"/>
      <c r="AD3810" s="15"/>
      <c r="AE3810" s="15"/>
      <c r="AF3810" s="15"/>
      <c r="AG3810" s="15"/>
      <c r="AH3810" s="15"/>
      <c r="AI3810" s="40" t="str">
        <f t="shared" si="506"/>
        <v>ok</v>
      </c>
      <c r="AJ3810" s="5"/>
      <c r="AK3810" t="str">
        <f>Tabela1[[#This Row],[Coluna1]]&amp;Tabela1[[#This Row],[PEDIDO]]</f>
        <v/>
      </c>
      <c r="AL3810"/>
      <c r="AM3810"/>
      <c r="AN3810"/>
      <c r="AO3810" t="str">
        <f t="shared" si="504"/>
        <v>/</v>
      </c>
      <c r="AP3810" t="str">
        <f>Tabela1[[#This Row],[TAG]]&amp;Tabela1[[#This Row],[PEDIDO]]&amp;Tabela1[[#This Row],[PRODUTO]]</f>
        <v/>
      </c>
      <c r="AQ3810" s="23" t="str">
        <f>Tabela1[[#This Row],[PRODUTO]]&amp;Tabela1[[#This Row],[TAG]]</f>
        <v/>
      </c>
      <c r="AR3810" s="27">
        <f>Tabela1[[#This Row],[PESO TOTAL]]*Tabela1[[#This Row],[MATÉRIA PRIMA]]</f>
        <v>0</v>
      </c>
      <c r="AS3810" s="28">
        <f>Tabela1[[#This Row],[PESO TOTAL]]*Tabela1[[#This Row],[PREPARAÇÃO ]]</f>
        <v>0</v>
      </c>
      <c r="AT3810" s="28">
        <f>Tabela1[[#This Row],[PESO TOTAL]]*Tabela1[[#This Row],[CALDEIRARIA]]</f>
        <v>0</v>
      </c>
      <c r="AU3810" s="28">
        <f>Tabela1[[#This Row],[PESO TOTAL]]*Tabela1[[#This Row],[SOLDA]]</f>
        <v>0</v>
      </c>
      <c r="AV3810" s="28">
        <f>Tabela1[[#This Row],[PESO TOTAL]]*Tabela1[[#This Row],[ACABAMENTO]]</f>
        <v>0</v>
      </c>
      <c r="AW3810" s="28">
        <f>Tabela1[[#This Row],[PESO TOTAL]]*Tabela1[[#This Row],[PRONTO ACABADO]]</f>
        <v>0</v>
      </c>
      <c r="AX3810" s="29">
        <f>Tabela1[[#This Row],[PESO TOTAL]]*Tabela1[[#This Row],[EXPEDIÇÃO ]]</f>
        <v>0</v>
      </c>
      <c r="AY3810" s="28" t="str">
        <f>Tabela1[[#This Row],[PEDIDO]]&amp;Tabela1[[#This Row],[PRODUTO]]</f>
        <v/>
      </c>
      <c r="AZ3810" s="44">
        <f>IF(AF3810="",0,IF(ISTEXT(AF3810),H3810*VALUE(SUBSTITUTE(AF3810,"%",""))/100,H3810*AF3810))-Tabela1[[#This Row],[PRONTO ACABADO2]]</f>
        <v>0</v>
      </c>
      <c r="BA3810" s="44">
        <f>IF(AG3810="",0,IF(ISTEXT(AG3810),H3810*VALUE(SUBSTITUTE(AG3810,"%",""))/100,H3810*AG3810))-Tabela1[[#This Row],[PESO EXPEDIDO2]]</f>
        <v>0</v>
      </c>
      <c r="BB3810" s="44">
        <f t="shared" si="505"/>
        <v>0</v>
      </c>
      <c r="BC3810" s="44">
        <f t="shared" si="507"/>
        <v>0</v>
      </c>
      <c r="BD3810" s="165"/>
    </row>
    <row r="3811" spans="1:56" ht="15.75" hidden="1" customHeight="1" x14ac:dyDescent="0.25">
      <c r="A3811" s="6"/>
      <c r="B3811" s="22"/>
      <c r="C3811" s="7"/>
      <c r="D3811" s="46"/>
      <c r="E3811" s="7"/>
      <c r="F3811" s="7"/>
      <c r="G3811" s="24"/>
      <c r="H3811" s="41">
        <f>Tabela1[[#This Row],[PESO UNI]]*Tabela1[[#This Row],[QTE]]</f>
        <v>0</v>
      </c>
      <c r="I3811" s="7"/>
      <c r="J3811" s="8"/>
      <c r="K3811" s="8"/>
      <c r="L3811" s="9"/>
      <c r="M3811" s="10"/>
      <c r="N3811" s="11"/>
      <c r="O3811" s="12"/>
      <c r="P3811" s="13"/>
      <c r="Q3811" s="14">
        <f>Tabela1[[#This Row],[QTDE/ Fabricação]]-Tabela1[[#This Row],[QTE]]</f>
        <v>0</v>
      </c>
      <c r="R3811" s="19">
        <f t="shared" si="500"/>
        <v>0</v>
      </c>
      <c r="S3811" s="19">
        <f t="shared" si="499"/>
        <v>0</v>
      </c>
      <c r="T3811" s="20">
        <f t="shared" si="501"/>
        <v>0</v>
      </c>
      <c r="U3811" s="17">
        <f>IFERROR(SUMIF('LISTA DE EMBARQUE'!B:B,MICRO!E:E,'LISTA DE EMBARQUE'!G:G),"")</f>
        <v>0</v>
      </c>
      <c r="V3811" s="12" t="str">
        <f>IFERROR(VLOOKUP(Tabela1[[#This Row],[COD.MDE]],'LISTA DE EMBARQUE'!B:L,11,0),"")</f>
        <v/>
      </c>
      <c r="W3811" s="13" t="str">
        <f>IFERROR(COUNTIF(#REF!,Tabela1[[#This Row],[Colunas5]]),"")</f>
        <v/>
      </c>
      <c r="X3811" s="14">
        <f>Tabela1[[#This Row],[QIANTIDADE EXPEDIDA]]*Tabela1[[#This Row],[PESO UNI]]</f>
        <v>0</v>
      </c>
      <c r="Y3811" s="14">
        <f t="shared" si="502"/>
        <v>0</v>
      </c>
      <c r="Z3811" s="21">
        <f>Tabela1[[#This Row],[PESO TOTAL]]-Tabela1[[#This Row],[Peso Expedido]]</f>
        <v>0</v>
      </c>
      <c r="AA3811" s="18"/>
      <c r="AB3811" s="15"/>
      <c r="AC3811" s="15"/>
      <c r="AD3811" s="15"/>
      <c r="AE3811" s="15"/>
      <c r="AF3811" s="15"/>
      <c r="AG3811" s="15"/>
      <c r="AH3811" s="15"/>
      <c r="AI3811" s="40" t="str">
        <f t="shared" si="506"/>
        <v>ok</v>
      </c>
      <c r="AJ3811" s="5"/>
      <c r="AK3811" t="str">
        <f>Tabela1[[#This Row],[Coluna1]]&amp;Tabela1[[#This Row],[PEDIDO]]</f>
        <v/>
      </c>
      <c r="AL3811"/>
      <c r="AM3811"/>
      <c r="AN3811"/>
      <c r="AO3811" t="str">
        <f t="shared" si="504"/>
        <v>/</v>
      </c>
      <c r="AP3811" t="str">
        <f>Tabela1[[#This Row],[TAG]]&amp;Tabela1[[#This Row],[PEDIDO]]&amp;Tabela1[[#This Row],[PRODUTO]]</f>
        <v/>
      </c>
      <c r="AQ3811" s="23" t="str">
        <f>Tabela1[[#This Row],[PRODUTO]]&amp;Tabela1[[#This Row],[TAG]]</f>
        <v/>
      </c>
      <c r="AR3811" s="27">
        <f>Tabela1[[#This Row],[PESO TOTAL]]*Tabela1[[#This Row],[MATÉRIA PRIMA]]</f>
        <v>0</v>
      </c>
      <c r="AS3811" s="28">
        <f>Tabela1[[#This Row],[PESO TOTAL]]*Tabela1[[#This Row],[PREPARAÇÃO ]]</f>
        <v>0</v>
      </c>
      <c r="AT3811" s="28">
        <f>Tabela1[[#This Row],[PESO TOTAL]]*Tabela1[[#This Row],[CALDEIRARIA]]</f>
        <v>0</v>
      </c>
      <c r="AU3811" s="28">
        <f>Tabela1[[#This Row],[PESO TOTAL]]*Tabela1[[#This Row],[SOLDA]]</f>
        <v>0</v>
      </c>
      <c r="AV3811" s="28">
        <f>Tabela1[[#This Row],[PESO TOTAL]]*Tabela1[[#This Row],[ACABAMENTO]]</f>
        <v>0</v>
      </c>
      <c r="AW3811" s="28">
        <f>Tabela1[[#This Row],[PESO TOTAL]]*Tabela1[[#This Row],[PRONTO ACABADO]]</f>
        <v>0</v>
      </c>
      <c r="AX3811" s="29">
        <f>Tabela1[[#This Row],[PESO TOTAL]]*Tabela1[[#This Row],[EXPEDIÇÃO ]]</f>
        <v>0</v>
      </c>
      <c r="AY3811" s="28" t="str">
        <f>Tabela1[[#This Row],[PEDIDO]]&amp;Tabela1[[#This Row],[PRODUTO]]</f>
        <v/>
      </c>
      <c r="AZ3811" s="44">
        <f>IF(AF3811="",0,IF(ISTEXT(AF3811),H3811*VALUE(SUBSTITUTE(AF3811,"%",""))/100,H3811*AF3811))-Tabela1[[#This Row],[PRONTO ACABADO2]]</f>
        <v>0</v>
      </c>
      <c r="BA3811" s="44">
        <f>IF(AG3811="",0,IF(ISTEXT(AG3811),H3811*VALUE(SUBSTITUTE(AG3811,"%",""))/100,H3811*AG3811))-Tabela1[[#This Row],[PESO EXPEDIDO2]]</f>
        <v>0</v>
      </c>
      <c r="BB3811" s="44">
        <f t="shared" si="505"/>
        <v>0</v>
      </c>
      <c r="BC3811" s="44">
        <f t="shared" si="507"/>
        <v>0</v>
      </c>
      <c r="BD3811" s="165"/>
    </row>
    <row r="3812" spans="1:56" ht="15.75" hidden="1" customHeight="1" x14ac:dyDescent="0.25">
      <c r="A3812" s="6"/>
      <c r="B3812" s="22"/>
      <c r="C3812" s="7"/>
      <c r="D3812" s="46"/>
      <c r="E3812" s="7"/>
      <c r="F3812" s="7"/>
      <c r="G3812" s="24"/>
      <c r="H3812" s="41">
        <f>Tabela1[[#This Row],[PESO UNI]]*Tabela1[[#This Row],[QTE]]</f>
        <v>0</v>
      </c>
      <c r="I3812" s="7"/>
      <c r="J3812" s="8"/>
      <c r="K3812" s="8"/>
      <c r="L3812" s="9"/>
      <c r="M3812" s="10"/>
      <c r="N3812" s="11"/>
      <c r="O3812" s="12"/>
      <c r="P3812" s="13"/>
      <c r="Q3812" s="14">
        <f>Tabela1[[#This Row],[QTDE/ Fabricação]]-Tabela1[[#This Row],[QTE]]</f>
        <v>0</v>
      </c>
      <c r="R3812" s="19">
        <f t="shared" si="500"/>
        <v>0</v>
      </c>
      <c r="S3812" s="19">
        <f t="shared" si="499"/>
        <v>0</v>
      </c>
      <c r="T3812" s="20">
        <f t="shared" si="501"/>
        <v>0</v>
      </c>
      <c r="U3812" s="17">
        <f>IFERROR(SUMIF('LISTA DE EMBARQUE'!B:B,MICRO!E:E,'LISTA DE EMBARQUE'!G:G),"")</f>
        <v>0</v>
      </c>
      <c r="V3812" s="12" t="str">
        <f>IFERROR(VLOOKUP(Tabela1[[#This Row],[COD.MDE]],'LISTA DE EMBARQUE'!B:L,11,0),"")</f>
        <v/>
      </c>
      <c r="W3812" s="13" t="str">
        <f>IFERROR(COUNTIF(#REF!,Tabela1[[#This Row],[Colunas5]]),"")</f>
        <v/>
      </c>
      <c r="X3812" s="14">
        <f>Tabela1[[#This Row],[QIANTIDADE EXPEDIDA]]*Tabela1[[#This Row],[PESO UNI]]</f>
        <v>0</v>
      </c>
      <c r="Y3812" s="14">
        <f t="shared" si="502"/>
        <v>0</v>
      </c>
      <c r="Z3812" s="21">
        <f>Tabela1[[#This Row],[PESO TOTAL]]-Tabela1[[#This Row],[Peso Expedido]]</f>
        <v>0</v>
      </c>
      <c r="AA3812" s="18"/>
      <c r="AB3812" s="15"/>
      <c r="AC3812" s="15"/>
      <c r="AD3812" s="15"/>
      <c r="AE3812" s="15"/>
      <c r="AF3812" s="15"/>
      <c r="AG3812" s="15"/>
      <c r="AH3812" s="15"/>
      <c r="AI3812" s="40" t="str">
        <f t="shared" si="506"/>
        <v>ok</v>
      </c>
      <c r="AJ3812" s="5"/>
      <c r="AK3812" t="str">
        <f>Tabela1[[#This Row],[Coluna1]]&amp;Tabela1[[#This Row],[PEDIDO]]</f>
        <v/>
      </c>
      <c r="AL3812"/>
      <c r="AM3812"/>
      <c r="AN3812"/>
      <c r="AO3812" t="str">
        <f t="shared" si="504"/>
        <v>/</v>
      </c>
      <c r="AP3812" t="str">
        <f>Tabela1[[#This Row],[TAG]]&amp;Tabela1[[#This Row],[PEDIDO]]&amp;Tabela1[[#This Row],[PRODUTO]]</f>
        <v/>
      </c>
      <c r="AQ3812" s="23" t="str">
        <f>Tabela1[[#This Row],[PRODUTO]]&amp;Tabela1[[#This Row],[TAG]]</f>
        <v/>
      </c>
      <c r="AR3812" s="27">
        <f>Tabela1[[#This Row],[PESO TOTAL]]*Tabela1[[#This Row],[MATÉRIA PRIMA]]</f>
        <v>0</v>
      </c>
      <c r="AS3812" s="28">
        <f>Tabela1[[#This Row],[PESO TOTAL]]*Tabela1[[#This Row],[PREPARAÇÃO ]]</f>
        <v>0</v>
      </c>
      <c r="AT3812" s="28">
        <f>Tabela1[[#This Row],[PESO TOTAL]]*Tabela1[[#This Row],[CALDEIRARIA]]</f>
        <v>0</v>
      </c>
      <c r="AU3812" s="28">
        <f>Tabela1[[#This Row],[PESO TOTAL]]*Tabela1[[#This Row],[SOLDA]]</f>
        <v>0</v>
      </c>
      <c r="AV3812" s="28">
        <f>Tabela1[[#This Row],[PESO TOTAL]]*Tabela1[[#This Row],[ACABAMENTO]]</f>
        <v>0</v>
      </c>
      <c r="AW3812" s="28">
        <f>Tabela1[[#This Row],[PESO TOTAL]]*Tabela1[[#This Row],[PRONTO ACABADO]]</f>
        <v>0</v>
      </c>
      <c r="AX3812" s="29">
        <f>Tabela1[[#This Row],[PESO TOTAL]]*Tabela1[[#This Row],[EXPEDIÇÃO ]]</f>
        <v>0</v>
      </c>
      <c r="AY3812" s="28" t="str">
        <f>Tabela1[[#This Row],[PEDIDO]]&amp;Tabela1[[#This Row],[PRODUTO]]</f>
        <v/>
      </c>
      <c r="AZ3812" s="44">
        <f>IF(AF3812="",0,IF(ISTEXT(AF3812),H3812*VALUE(SUBSTITUTE(AF3812,"%",""))/100,H3812*AF3812))-Tabela1[[#This Row],[PRONTO ACABADO2]]</f>
        <v>0</v>
      </c>
      <c r="BA3812" s="44">
        <f>IF(AG3812="",0,IF(ISTEXT(AG3812),H3812*VALUE(SUBSTITUTE(AG3812,"%",""))/100,H3812*AG3812))-Tabela1[[#This Row],[PESO EXPEDIDO2]]</f>
        <v>0</v>
      </c>
      <c r="BB3812" s="44">
        <f t="shared" si="505"/>
        <v>0</v>
      </c>
      <c r="BC3812" s="44">
        <f t="shared" si="507"/>
        <v>0</v>
      </c>
      <c r="BD3812" s="165"/>
    </row>
    <row r="3813" spans="1:56" ht="15.75" hidden="1" customHeight="1" x14ac:dyDescent="0.25">
      <c r="A3813" s="6"/>
      <c r="B3813" s="22"/>
      <c r="C3813" s="7"/>
      <c r="D3813" s="46"/>
      <c r="E3813" s="7"/>
      <c r="F3813" s="7"/>
      <c r="G3813" s="24"/>
      <c r="H3813" s="41">
        <f>Tabela1[[#This Row],[PESO UNI]]*Tabela1[[#This Row],[QTE]]</f>
        <v>0</v>
      </c>
      <c r="I3813" s="7"/>
      <c r="J3813" s="8"/>
      <c r="K3813" s="8"/>
      <c r="L3813" s="9"/>
      <c r="M3813" s="10"/>
      <c r="N3813" s="11"/>
      <c r="O3813" s="12"/>
      <c r="P3813" s="13"/>
      <c r="Q3813" s="14">
        <f>Tabela1[[#This Row],[QTDE/ Fabricação]]-Tabela1[[#This Row],[QTE]]</f>
        <v>0</v>
      </c>
      <c r="R3813" s="19">
        <f t="shared" si="500"/>
        <v>0</v>
      </c>
      <c r="S3813" s="19">
        <f t="shared" si="499"/>
        <v>0</v>
      </c>
      <c r="T3813" s="20">
        <f t="shared" si="501"/>
        <v>0</v>
      </c>
      <c r="U3813" s="17">
        <f>IFERROR(SUMIF('LISTA DE EMBARQUE'!B:B,MICRO!E:E,'LISTA DE EMBARQUE'!G:G),"")</f>
        <v>0</v>
      </c>
      <c r="V3813" s="12" t="str">
        <f>IFERROR(VLOOKUP(Tabela1[[#This Row],[COD.MDE]],'LISTA DE EMBARQUE'!B:L,11,0),"")</f>
        <v/>
      </c>
      <c r="W3813" s="13" t="str">
        <f>IFERROR(COUNTIF(#REF!,Tabela1[[#This Row],[Colunas5]]),"")</f>
        <v/>
      </c>
      <c r="X3813" s="14">
        <f>Tabela1[[#This Row],[QIANTIDADE EXPEDIDA]]*Tabela1[[#This Row],[PESO UNI]]</f>
        <v>0</v>
      </c>
      <c r="Y3813" s="14">
        <f t="shared" si="502"/>
        <v>0</v>
      </c>
      <c r="Z3813" s="21">
        <f>Tabela1[[#This Row],[PESO TOTAL]]-Tabela1[[#This Row],[Peso Expedido]]</f>
        <v>0</v>
      </c>
      <c r="AA3813" s="18"/>
      <c r="AB3813" s="15"/>
      <c r="AC3813" s="15"/>
      <c r="AD3813" s="15"/>
      <c r="AE3813" s="15"/>
      <c r="AF3813" s="15"/>
      <c r="AG3813" s="15"/>
      <c r="AH3813" s="15"/>
      <c r="AI3813" s="40" t="str">
        <f t="shared" si="506"/>
        <v>ok</v>
      </c>
      <c r="AJ3813" s="5"/>
      <c r="AK3813" t="str">
        <f>Tabela1[[#This Row],[Coluna1]]&amp;Tabela1[[#This Row],[PEDIDO]]</f>
        <v/>
      </c>
      <c r="AL3813"/>
      <c r="AM3813"/>
      <c r="AN3813"/>
      <c r="AO3813" t="str">
        <f t="shared" si="504"/>
        <v>/</v>
      </c>
      <c r="AP3813" t="str">
        <f>Tabela1[[#This Row],[TAG]]&amp;Tabela1[[#This Row],[PEDIDO]]&amp;Tabela1[[#This Row],[PRODUTO]]</f>
        <v/>
      </c>
      <c r="AQ3813" s="23" t="str">
        <f>Tabela1[[#This Row],[PRODUTO]]&amp;Tabela1[[#This Row],[TAG]]</f>
        <v/>
      </c>
      <c r="AR3813" s="27">
        <f>Tabela1[[#This Row],[PESO TOTAL]]*Tabela1[[#This Row],[MATÉRIA PRIMA]]</f>
        <v>0</v>
      </c>
      <c r="AS3813" s="28">
        <f>Tabela1[[#This Row],[PESO TOTAL]]*Tabela1[[#This Row],[PREPARAÇÃO ]]</f>
        <v>0</v>
      </c>
      <c r="AT3813" s="28">
        <f>Tabela1[[#This Row],[PESO TOTAL]]*Tabela1[[#This Row],[CALDEIRARIA]]</f>
        <v>0</v>
      </c>
      <c r="AU3813" s="28">
        <f>Tabela1[[#This Row],[PESO TOTAL]]*Tabela1[[#This Row],[SOLDA]]</f>
        <v>0</v>
      </c>
      <c r="AV3813" s="28">
        <f>Tabela1[[#This Row],[PESO TOTAL]]*Tabela1[[#This Row],[ACABAMENTO]]</f>
        <v>0</v>
      </c>
      <c r="AW3813" s="28">
        <f>Tabela1[[#This Row],[PESO TOTAL]]*Tabela1[[#This Row],[PRONTO ACABADO]]</f>
        <v>0</v>
      </c>
      <c r="AX3813" s="29">
        <f>Tabela1[[#This Row],[PESO TOTAL]]*Tabela1[[#This Row],[EXPEDIÇÃO ]]</f>
        <v>0</v>
      </c>
      <c r="AY3813" s="28" t="str">
        <f>Tabela1[[#This Row],[PEDIDO]]&amp;Tabela1[[#This Row],[PRODUTO]]</f>
        <v/>
      </c>
      <c r="AZ3813" s="44">
        <f>IF(AF3813="",0,IF(ISTEXT(AF3813),H3813*VALUE(SUBSTITUTE(AF3813,"%",""))/100,H3813*AF3813))-Tabela1[[#This Row],[PRONTO ACABADO2]]</f>
        <v>0</v>
      </c>
      <c r="BA3813" s="44">
        <f>IF(AG3813="",0,IF(ISTEXT(AG3813),H3813*VALUE(SUBSTITUTE(AG3813,"%",""))/100,H3813*AG3813))-Tabela1[[#This Row],[PESO EXPEDIDO2]]</f>
        <v>0</v>
      </c>
      <c r="BB3813" s="44">
        <f t="shared" si="505"/>
        <v>0</v>
      </c>
      <c r="BC3813" s="44">
        <f t="shared" si="507"/>
        <v>0</v>
      </c>
      <c r="BD3813" s="165"/>
    </row>
    <row r="3814" spans="1:56" ht="15.75" hidden="1" customHeight="1" x14ac:dyDescent="0.25">
      <c r="A3814" s="6"/>
      <c r="B3814" s="22"/>
      <c r="C3814" s="7"/>
      <c r="D3814" s="46"/>
      <c r="E3814" s="7"/>
      <c r="F3814" s="7"/>
      <c r="G3814" s="24"/>
      <c r="H3814" s="41">
        <f>Tabela1[[#This Row],[PESO UNI]]*Tabela1[[#This Row],[QTE]]</f>
        <v>0</v>
      </c>
      <c r="I3814" s="7"/>
      <c r="J3814" s="8"/>
      <c r="K3814" s="8"/>
      <c r="L3814" s="9"/>
      <c r="M3814" s="10"/>
      <c r="N3814" s="11"/>
      <c r="O3814" s="12"/>
      <c r="P3814" s="13"/>
      <c r="Q3814" s="14">
        <f>Tabela1[[#This Row],[QTDE/ Fabricação]]-Tabela1[[#This Row],[QTE]]</f>
        <v>0</v>
      </c>
      <c r="R3814" s="19">
        <f t="shared" si="500"/>
        <v>0</v>
      </c>
      <c r="S3814" s="19">
        <f t="shared" si="499"/>
        <v>0</v>
      </c>
      <c r="T3814" s="20">
        <f t="shared" si="501"/>
        <v>0</v>
      </c>
      <c r="U3814" s="17">
        <f>IFERROR(SUMIF('LISTA DE EMBARQUE'!B:B,MICRO!E:E,'LISTA DE EMBARQUE'!G:G),"")</f>
        <v>0</v>
      </c>
      <c r="V3814" s="12" t="str">
        <f>IFERROR(VLOOKUP(Tabela1[[#This Row],[COD.MDE]],'LISTA DE EMBARQUE'!B:L,11,0),"")</f>
        <v/>
      </c>
      <c r="W3814" s="13" t="str">
        <f>IFERROR(COUNTIF(#REF!,Tabela1[[#This Row],[Colunas5]]),"")</f>
        <v/>
      </c>
      <c r="X3814" s="14">
        <f>Tabela1[[#This Row],[QIANTIDADE EXPEDIDA]]*Tabela1[[#This Row],[PESO UNI]]</f>
        <v>0</v>
      </c>
      <c r="Y3814" s="14">
        <f t="shared" si="502"/>
        <v>0</v>
      </c>
      <c r="Z3814" s="21">
        <f>Tabela1[[#This Row],[PESO TOTAL]]-Tabela1[[#This Row],[Peso Expedido]]</f>
        <v>0</v>
      </c>
      <c r="AA3814" s="18"/>
      <c r="AB3814" s="15"/>
      <c r="AC3814" s="15"/>
      <c r="AD3814" s="15"/>
      <c r="AE3814" s="15"/>
      <c r="AF3814" s="15"/>
      <c r="AG3814" s="15"/>
      <c r="AH3814" s="15"/>
      <c r="AI3814" s="40" t="str">
        <f t="shared" si="506"/>
        <v>ok</v>
      </c>
      <c r="AJ3814" s="5"/>
      <c r="AK3814" t="str">
        <f>Tabela1[[#This Row],[Coluna1]]&amp;Tabela1[[#This Row],[PEDIDO]]</f>
        <v/>
      </c>
      <c r="AL3814"/>
      <c r="AM3814"/>
      <c r="AN3814"/>
      <c r="AO3814" t="str">
        <f t="shared" si="504"/>
        <v>/</v>
      </c>
      <c r="AP3814" t="str">
        <f>Tabela1[[#This Row],[TAG]]&amp;Tabela1[[#This Row],[PEDIDO]]&amp;Tabela1[[#This Row],[PRODUTO]]</f>
        <v/>
      </c>
      <c r="AQ3814" s="23" t="str">
        <f>Tabela1[[#This Row],[PRODUTO]]&amp;Tabela1[[#This Row],[TAG]]</f>
        <v/>
      </c>
      <c r="AR3814" s="27">
        <f>Tabela1[[#This Row],[PESO TOTAL]]*Tabela1[[#This Row],[MATÉRIA PRIMA]]</f>
        <v>0</v>
      </c>
      <c r="AS3814" s="28">
        <f>Tabela1[[#This Row],[PESO TOTAL]]*Tabela1[[#This Row],[PREPARAÇÃO ]]</f>
        <v>0</v>
      </c>
      <c r="AT3814" s="28">
        <f>Tabela1[[#This Row],[PESO TOTAL]]*Tabela1[[#This Row],[CALDEIRARIA]]</f>
        <v>0</v>
      </c>
      <c r="AU3814" s="28">
        <f>Tabela1[[#This Row],[PESO TOTAL]]*Tabela1[[#This Row],[SOLDA]]</f>
        <v>0</v>
      </c>
      <c r="AV3814" s="28">
        <f>Tabela1[[#This Row],[PESO TOTAL]]*Tabela1[[#This Row],[ACABAMENTO]]</f>
        <v>0</v>
      </c>
      <c r="AW3814" s="28">
        <f>Tabela1[[#This Row],[PESO TOTAL]]*Tabela1[[#This Row],[PRONTO ACABADO]]</f>
        <v>0</v>
      </c>
      <c r="AX3814" s="29">
        <f>Tabela1[[#This Row],[PESO TOTAL]]*Tabela1[[#This Row],[EXPEDIÇÃO ]]</f>
        <v>0</v>
      </c>
      <c r="AY3814" s="28" t="str">
        <f>Tabela1[[#This Row],[PEDIDO]]&amp;Tabela1[[#This Row],[PRODUTO]]</f>
        <v/>
      </c>
      <c r="AZ3814" s="44">
        <f>IF(AF3814="",0,IF(ISTEXT(AF3814),H3814*VALUE(SUBSTITUTE(AF3814,"%",""))/100,H3814*AF3814))-Tabela1[[#This Row],[PRONTO ACABADO2]]</f>
        <v>0</v>
      </c>
      <c r="BA3814" s="44">
        <f>IF(AG3814="",0,IF(ISTEXT(AG3814),H3814*VALUE(SUBSTITUTE(AG3814,"%",""))/100,H3814*AG3814))-Tabela1[[#This Row],[PESO EXPEDIDO2]]</f>
        <v>0</v>
      </c>
      <c r="BB3814" s="44">
        <f t="shared" si="505"/>
        <v>0</v>
      </c>
      <c r="BC3814" s="44">
        <f t="shared" si="507"/>
        <v>0</v>
      </c>
      <c r="BD3814" s="165"/>
    </row>
    <row r="3815" spans="1:56" ht="15.75" hidden="1" customHeight="1" x14ac:dyDescent="0.25">
      <c r="A3815" s="6"/>
      <c r="B3815" s="22"/>
      <c r="C3815" s="7"/>
      <c r="D3815" s="46"/>
      <c r="E3815" s="7"/>
      <c r="F3815" s="7"/>
      <c r="G3815" s="24"/>
      <c r="H3815" s="41">
        <f>Tabela1[[#This Row],[PESO UNI]]*Tabela1[[#This Row],[QTE]]</f>
        <v>0</v>
      </c>
      <c r="I3815" s="7"/>
      <c r="J3815" s="8"/>
      <c r="K3815" s="8"/>
      <c r="L3815" s="9"/>
      <c r="M3815" s="10"/>
      <c r="N3815" s="11"/>
      <c r="O3815" s="12"/>
      <c r="P3815" s="13"/>
      <c r="Q3815" s="14">
        <f>Tabela1[[#This Row],[QTDE/ Fabricação]]-Tabela1[[#This Row],[QTE]]</f>
        <v>0</v>
      </c>
      <c r="R3815" s="19">
        <f t="shared" si="500"/>
        <v>0</v>
      </c>
      <c r="S3815" s="19">
        <f t="shared" si="499"/>
        <v>0</v>
      </c>
      <c r="T3815" s="20">
        <f t="shared" si="501"/>
        <v>0</v>
      </c>
      <c r="U3815" s="17">
        <f>IFERROR(SUMIF('LISTA DE EMBARQUE'!B:B,MICRO!E:E,'LISTA DE EMBARQUE'!G:G),"")</f>
        <v>0</v>
      </c>
      <c r="V3815" s="12" t="str">
        <f>IFERROR(VLOOKUP(Tabela1[[#This Row],[COD.MDE]],'LISTA DE EMBARQUE'!B:L,11,0),"")</f>
        <v/>
      </c>
      <c r="W3815" s="13" t="str">
        <f>IFERROR(COUNTIF(#REF!,Tabela1[[#This Row],[Colunas5]]),"")</f>
        <v/>
      </c>
      <c r="X3815" s="14">
        <f>Tabela1[[#This Row],[QIANTIDADE EXPEDIDA]]*Tabela1[[#This Row],[PESO UNI]]</f>
        <v>0</v>
      </c>
      <c r="Y3815" s="14">
        <f t="shared" si="502"/>
        <v>0</v>
      </c>
      <c r="Z3815" s="21">
        <f>Tabela1[[#This Row],[PESO TOTAL]]-Tabela1[[#This Row],[Peso Expedido]]</f>
        <v>0</v>
      </c>
      <c r="AA3815" s="18"/>
      <c r="AB3815" s="15"/>
      <c r="AC3815" s="15"/>
      <c r="AD3815" s="15"/>
      <c r="AE3815" s="15"/>
      <c r="AF3815" s="15"/>
      <c r="AG3815" s="15"/>
      <c r="AH3815" s="15"/>
      <c r="AI3815" s="40" t="str">
        <f t="shared" si="506"/>
        <v>ok</v>
      </c>
      <c r="AJ3815" s="5"/>
      <c r="AK3815" t="str">
        <f>Tabela1[[#This Row],[Coluna1]]&amp;Tabela1[[#This Row],[PEDIDO]]</f>
        <v/>
      </c>
      <c r="AL3815"/>
      <c r="AM3815"/>
      <c r="AN3815"/>
      <c r="AO3815" t="str">
        <f t="shared" si="504"/>
        <v>/</v>
      </c>
      <c r="AP3815" t="str">
        <f>Tabela1[[#This Row],[TAG]]&amp;Tabela1[[#This Row],[PEDIDO]]&amp;Tabela1[[#This Row],[PRODUTO]]</f>
        <v/>
      </c>
      <c r="AQ3815" s="23" t="str">
        <f>Tabela1[[#This Row],[PRODUTO]]&amp;Tabela1[[#This Row],[TAG]]</f>
        <v/>
      </c>
      <c r="AR3815" s="27">
        <f>Tabela1[[#This Row],[PESO TOTAL]]*Tabela1[[#This Row],[MATÉRIA PRIMA]]</f>
        <v>0</v>
      </c>
      <c r="AS3815" s="28">
        <f>Tabela1[[#This Row],[PESO TOTAL]]*Tabela1[[#This Row],[PREPARAÇÃO ]]</f>
        <v>0</v>
      </c>
      <c r="AT3815" s="28">
        <f>Tabela1[[#This Row],[PESO TOTAL]]*Tabela1[[#This Row],[CALDEIRARIA]]</f>
        <v>0</v>
      </c>
      <c r="AU3815" s="28">
        <f>Tabela1[[#This Row],[PESO TOTAL]]*Tabela1[[#This Row],[SOLDA]]</f>
        <v>0</v>
      </c>
      <c r="AV3815" s="28">
        <f>Tabela1[[#This Row],[PESO TOTAL]]*Tabela1[[#This Row],[ACABAMENTO]]</f>
        <v>0</v>
      </c>
      <c r="AW3815" s="28">
        <f>Tabela1[[#This Row],[PESO TOTAL]]*Tabela1[[#This Row],[PRONTO ACABADO]]</f>
        <v>0</v>
      </c>
      <c r="AX3815" s="29">
        <f>Tabela1[[#This Row],[PESO TOTAL]]*Tabela1[[#This Row],[EXPEDIÇÃO ]]</f>
        <v>0</v>
      </c>
      <c r="AY3815" s="28" t="str">
        <f>Tabela1[[#This Row],[PEDIDO]]&amp;Tabela1[[#This Row],[PRODUTO]]</f>
        <v/>
      </c>
      <c r="AZ3815" s="44">
        <f>IF(AF3815="",0,IF(ISTEXT(AF3815),H3815*VALUE(SUBSTITUTE(AF3815,"%",""))/100,H3815*AF3815))-Tabela1[[#This Row],[PRONTO ACABADO2]]</f>
        <v>0</v>
      </c>
      <c r="BA3815" s="44">
        <f>IF(AG3815="",0,IF(ISTEXT(AG3815),H3815*VALUE(SUBSTITUTE(AG3815,"%",""))/100,H3815*AG3815))-Tabela1[[#This Row],[PESO EXPEDIDO2]]</f>
        <v>0</v>
      </c>
      <c r="BB3815" s="44">
        <f t="shared" si="505"/>
        <v>0</v>
      </c>
      <c r="BC3815" s="44">
        <f t="shared" si="507"/>
        <v>0</v>
      </c>
      <c r="BD3815" s="165"/>
    </row>
    <row r="3816" spans="1:56" ht="15.75" hidden="1" customHeight="1" x14ac:dyDescent="0.25">
      <c r="A3816" s="6"/>
      <c r="B3816" s="22"/>
      <c r="C3816" s="7"/>
      <c r="D3816" s="46"/>
      <c r="E3816" s="7"/>
      <c r="F3816" s="7"/>
      <c r="G3816" s="24"/>
      <c r="H3816" s="41">
        <f>Tabela1[[#This Row],[PESO UNI]]*Tabela1[[#This Row],[QTE]]</f>
        <v>0</v>
      </c>
      <c r="I3816" s="7"/>
      <c r="J3816" s="8"/>
      <c r="K3816" s="8"/>
      <c r="L3816" s="9"/>
      <c r="M3816" s="10"/>
      <c r="N3816" s="11"/>
      <c r="O3816" s="12"/>
      <c r="P3816" s="13"/>
      <c r="Q3816" s="14">
        <f>Tabela1[[#This Row],[QTDE/ Fabricação]]-Tabela1[[#This Row],[QTE]]</f>
        <v>0</v>
      </c>
      <c r="R3816" s="19">
        <f t="shared" si="500"/>
        <v>0</v>
      </c>
      <c r="S3816" s="19">
        <f t="shared" si="499"/>
        <v>0</v>
      </c>
      <c r="T3816" s="20">
        <f t="shared" si="501"/>
        <v>0</v>
      </c>
      <c r="U3816" s="17">
        <f>IFERROR(SUMIF('LISTA DE EMBARQUE'!B:B,MICRO!E:E,'LISTA DE EMBARQUE'!G:G),"")</f>
        <v>0</v>
      </c>
      <c r="V3816" s="12" t="str">
        <f>IFERROR(VLOOKUP(Tabela1[[#This Row],[COD.MDE]],'LISTA DE EMBARQUE'!B:L,11,0),"")</f>
        <v/>
      </c>
      <c r="W3816" s="13" t="str">
        <f>IFERROR(COUNTIF(#REF!,Tabela1[[#This Row],[Colunas5]]),"")</f>
        <v/>
      </c>
      <c r="X3816" s="14">
        <f>Tabela1[[#This Row],[QIANTIDADE EXPEDIDA]]*Tabela1[[#This Row],[PESO UNI]]</f>
        <v>0</v>
      </c>
      <c r="Y3816" s="14">
        <f t="shared" si="502"/>
        <v>0</v>
      </c>
      <c r="Z3816" s="21">
        <f>Tabela1[[#This Row],[PESO TOTAL]]-Tabela1[[#This Row],[Peso Expedido]]</f>
        <v>0</v>
      </c>
      <c r="AA3816" s="18"/>
      <c r="AB3816" s="15"/>
      <c r="AC3816" s="15"/>
      <c r="AD3816" s="15"/>
      <c r="AE3816" s="15"/>
      <c r="AF3816" s="15"/>
      <c r="AG3816" s="15"/>
      <c r="AH3816" s="15"/>
      <c r="AI3816" s="40" t="str">
        <f t="shared" si="506"/>
        <v>ok</v>
      </c>
      <c r="AJ3816" s="5"/>
      <c r="AK3816" t="str">
        <f>Tabela1[[#This Row],[Coluna1]]&amp;Tabela1[[#This Row],[PEDIDO]]</f>
        <v/>
      </c>
      <c r="AL3816"/>
      <c r="AM3816"/>
      <c r="AN3816"/>
      <c r="AO3816" t="str">
        <f t="shared" si="504"/>
        <v>/</v>
      </c>
      <c r="AP3816" t="str">
        <f>Tabela1[[#This Row],[TAG]]&amp;Tabela1[[#This Row],[PEDIDO]]&amp;Tabela1[[#This Row],[PRODUTO]]</f>
        <v/>
      </c>
      <c r="AQ3816" s="23" t="str">
        <f>Tabela1[[#This Row],[PRODUTO]]&amp;Tabela1[[#This Row],[TAG]]</f>
        <v/>
      </c>
      <c r="AR3816" s="27">
        <f>Tabela1[[#This Row],[PESO TOTAL]]*Tabela1[[#This Row],[MATÉRIA PRIMA]]</f>
        <v>0</v>
      </c>
      <c r="AS3816" s="28">
        <f>Tabela1[[#This Row],[PESO TOTAL]]*Tabela1[[#This Row],[PREPARAÇÃO ]]</f>
        <v>0</v>
      </c>
      <c r="AT3816" s="28">
        <f>Tabela1[[#This Row],[PESO TOTAL]]*Tabela1[[#This Row],[CALDEIRARIA]]</f>
        <v>0</v>
      </c>
      <c r="AU3816" s="28">
        <f>Tabela1[[#This Row],[PESO TOTAL]]*Tabela1[[#This Row],[SOLDA]]</f>
        <v>0</v>
      </c>
      <c r="AV3816" s="28">
        <f>Tabela1[[#This Row],[PESO TOTAL]]*Tabela1[[#This Row],[ACABAMENTO]]</f>
        <v>0</v>
      </c>
      <c r="AW3816" s="28">
        <f>Tabela1[[#This Row],[PESO TOTAL]]*Tabela1[[#This Row],[PRONTO ACABADO]]</f>
        <v>0</v>
      </c>
      <c r="AX3816" s="29">
        <f>Tabela1[[#This Row],[PESO TOTAL]]*Tabela1[[#This Row],[EXPEDIÇÃO ]]</f>
        <v>0</v>
      </c>
      <c r="AY3816" s="28" t="str">
        <f>Tabela1[[#This Row],[PEDIDO]]&amp;Tabela1[[#This Row],[PRODUTO]]</f>
        <v/>
      </c>
      <c r="AZ3816" s="44">
        <f>IF(AF3816="",0,IF(ISTEXT(AF3816),H3816*VALUE(SUBSTITUTE(AF3816,"%",""))/100,H3816*AF3816))-Tabela1[[#This Row],[PRONTO ACABADO2]]</f>
        <v>0</v>
      </c>
      <c r="BA3816" s="44">
        <f>IF(AG3816="",0,IF(ISTEXT(AG3816),H3816*VALUE(SUBSTITUTE(AG3816,"%",""))/100,H3816*AG3816))-Tabela1[[#This Row],[PESO EXPEDIDO2]]</f>
        <v>0</v>
      </c>
      <c r="BB3816" s="44">
        <f t="shared" si="505"/>
        <v>0</v>
      </c>
      <c r="BC3816" s="44">
        <f t="shared" si="507"/>
        <v>0</v>
      </c>
      <c r="BD3816" s="165"/>
    </row>
    <row r="3817" spans="1:56" ht="15.75" hidden="1" customHeight="1" x14ac:dyDescent="0.25">
      <c r="A3817" s="6"/>
      <c r="B3817" s="22"/>
      <c r="C3817" s="7"/>
      <c r="D3817" s="46"/>
      <c r="E3817" s="7"/>
      <c r="F3817" s="7"/>
      <c r="G3817" s="24"/>
      <c r="H3817" s="41">
        <f>Tabela1[[#This Row],[PESO UNI]]*Tabela1[[#This Row],[QTE]]</f>
        <v>0</v>
      </c>
      <c r="I3817" s="7"/>
      <c r="J3817" s="8"/>
      <c r="K3817" s="8"/>
      <c r="L3817" s="9"/>
      <c r="M3817" s="10"/>
      <c r="N3817" s="11"/>
      <c r="O3817" s="12"/>
      <c r="P3817" s="13"/>
      <c r="Q3817" s="14">
        <f>Tabela1[[#This Row],[QTDE/ Fabricação]]-Tabela1[[#This Row],[QTE]]</f>
        <v>0</v>
      </c>
      <c r="R3817" s="19">
        <f t="shared" si="500"/>
        <v>0</v>
      </c>
      <c r="S3817" s="19">
        <f t="shared" si="499"/>
        <v>0</v>
      </c>
      <c r="T3817" s="20">
        <f t="shared" si="501"/>
        <v>0</v>
      </c>
      <c r="U3817" s="17">
        <f>IFERROR(SUMIF('LISTA DE EMBARQUE'!B:B,MICRO!E:E,'LISTA DE EMBARQUE'!G:G),"")</f>
        <v>0</v>
      </c>
      <c r="V3817" s="12" t="str">
        <f>IFERROR(VLOOKUP(Tabela1[[#This Row],[COD.MDE]],'LISTA DE EMBARQUE'!B:L,11,0),"")</f>
        <v/>
      </c>
      <c r="W3817" s="13" t="str">
        <f>IFERROR(COUNTIF(#REF!,Tabela1[[#This Row],[Colunas5]]),"")</f>
        <v/>
      </c>
      <c r="X3817" s="14">
        <f>Tabela1[[#This Row],[QIANTIDADE EXPEDIDA]]*Tabela1[[#This Row],[PESO UNI]]</f>
        <v>0</v>
      </c>
      <c r="Y3817" s="14">
        <f t="shared" si="502"/>
        <v>0</v>
      </c>
      <c r="Z3817" s="21">
        <f>Tabela1[[#This Row],[PESO TOTAL]]-Tabela1[[#This Row],[Peso Expedido]]</f>
        <v>0</v>
      </c>
      <c r="AA3817" s="18"/>
      <c r="AB3817" s="15"/>
      <c r="AC3817" s="15"/>
      <c r="AD3817" s="15"/>
      <c r="AE3817" s="15"/>
      <c r="AF3817" s="15"/>
      <c r="AG3817" s="15"/>
      <c r="AH3817" s="15"/>
      <c r="AI3817" s="40" t="str">
        <f t="shared" si="506"/>
        <v>ok</v>
      </c>
      <c r="AJ3817" s="5"/>
      <c r="AK3817" t="str">
        <f>Tabela1[[#This Row],[Coluna1]]&amp;Tabela1[[#This Row],[PEDIDO]]</f>
        <v/>
      </c>
      <c r="AL3817"/>
      <c r="AM3817"/>
      <c r="AN3817"/>
      <c r="AO3817" t="str">
        <f t="shared" si="504"/>
        <v>/</v>
      </c>
      <c r="AP3817" t="str">
        <f>Tabela1[[#This Row],[TAG]]&amp;Tabela1[[#This Row],[PEDIDO]]&amp;Tabela1[[#This Row],[PRODUTO]]</f>
        <v/>
      </c>
      <c r="AQ3817" s="23" t="str">
        <f>Tabela1[[#This Row],[PRODUTO]]&amp;Tabela1[[#This Row],[TAG]]</f>
        <v/>
      </c>
      <c r="AR3817" s="27">
        <f>Tabela1[[#This Row],[PESO TOTAL]]*Tabela1[[#This Row],[MATÉRIA PRIMA]]</f>
        <v>0</v>
      </c>
      <c r="AS3817" s="28">
        <f>Tabela1[[#This Row],[PESO TOTAL]]*Tabela1[[#This Row],[PREPARAÇÃO ]]</f>
        <v>0</v>
      </c>
      <c r="AT3817" s="28">
        <f>Tabela1[[#This Row],[PESO TOTAL]]*Tabela1[[#This Row],[CALDEIRARIA]]</f>
        <v>0</v>
      </c>
      <c r="AU3817" s="28">
        <f>Tabela1[[#This Row],[PESO TOTAL]]*Tabela1[[#This Row],[SOLDA]]</f>
        <v>0</v>
      </c>
      <c r="AV3817" s="28">
        <f>Tabela1[[#This Row],[PESO TOTAL]]*Tabela1[[#This Row],[ACABAMENTO]]</f>
        <v>0</v>
      </c>
      <c r="AW3817" s="28">
        <f>Tabela1[[#This Row],[PESO TOTAL]]*Tabela1[[#This Row],[PRONTO ACABADO]]</f>
        <v>0</v>
      </c>
      <c r="AX3817" s="29">
        <f>Tabela1[[#This Row],[PESO TOTAL]]*Tabela1[[#This Row],[EXPEDIÇÃO ]]</f>
        <v>0</v>
      </c>
      <c r="AY3817" s="28" t="str">
        <f>Tabela1[[#This Row],[PEDIDO]]&amp;Tabela1[[#This Row],[PRODUTO]]</f>
        <v/>
      </c>
      <c r="AZ3817" s="44">
        <f>IF(AF3817="",0,IF(ISTEXT(AF3817),H3817*VALUE(SUBSTITUTE(AF3817,"%",""))/100,H3817*AF3817))-Tabela1[[#This Row],[PRONTO ACABADO2]]</f>
        <v>0</v>
      </c>
      <c r="BA3817" s="44">
        <f>IF(AG3817="",0,IF(ISTEXT(AG3817),H3817*VALUE(SUBSTITUTE(AG3817,"%",""))/100,H3817*AG3817))-Tabela1[[#This Row],[PESO EXPEDIDO2]]</f>
        <v>0</v>
      </c>
      <c r="BB3817" s="44">
        <f t="shared" si="505"/>
        <v>0</v>
      </c>
      <c r="BC3817" s="44">
        <f t="shared" si="507"/>
        <v>0</v>
      </c>
      <c r="BD3817" s="165"/>
    </row>
    <row r="3818" spans="1:56" ht="15.75" hidden="1" customHeight="1" x14ac:dyDescent="0.25">
      <c r="A3818" s="6"/>
      <c r="B3818" s="22"/>
      <c r="C3818" s="7"/>
      <c r="D3818" s="46"/>
      <c r="E3818" s="7"/>
      <c r="F3818" s="7"/>
      <c r="G3818" s="24"/>
      <c r="H3818" s="41">
        <f>Tabela1[[#This Row],[PESO UNI]]*Tabela1[[#This Row],[QTE]]</f>
        <v>0</v>
      </c>
      <c r="I3818" s="7"/>
      <c r="J3818" s="8"/>
      <c r="K3818" s="8"/>
      <c r="L3818" s="9"/>
      <c r="M3818" s="10"/>
      <c r="N3818" s="11"/>
      <c r="O3818" s="12"/>
      <c r="P3818" s="13"/>
      <c r="Q3818" s="14">
        <f>Tabela1[[#This Row],[QTDE/ Fabricação]]-Tabela1[[#This Row],[QTE]]</f>
        <v>0</v>
      </c>
      <c r="R3818" s="19">
        <f t="shared" si="500"/>
        <v>0</v>
      </c>
      <c r="S3818" s="19">
        <f t="shared" si="499"/>
        <v>0</v>
      </c>
      <c r="T3818" s="20">
        <f t="shared" si="501"/>
        <v>0</v>
      </c>
      <c r="U3818" s="17">
        <f>IFERROR(SUMIF('LISTA DE EMBARQUE'!B:B,MICRO!E:E,'LISTA DE EMBARQUE'!G:G),"")</f>
        <v>0</v>
      </c>
      <c r="V3818" s="12" t="str">
        <f>IFERROR(VLOOKUP(Tabela1[[#This Row],[COD.MDE]],'LISTA DE EMBARQUE'!B:L,11,0),"")</f>
        <v/>
      </c>
      <c r="W3818" s="13" t="str">
        <f>IFERROR(COUNTIF(#REF!,Tabela1[[#This Row],[Colunas5]]),"")</f>
        <v/>
      </c>
      <c r="X3818" s="14">
        <f>Tabela1[[#This Row],[QIANTIDADE EXPEDIDA]]*Tabela1[[#This Row],[PESO UNI]]</f>
        <v>0</v>
      </c>
      <c r="Y3818" s="14">
        <f t="shared" si="502"/>
        <v>0</v>
      </c>
      <c r="Z3818" s="21">
        <f>Tabela1[[#This Row],[PESO TOTAL]]-Tabela1[[#This Row],[Peso Expedido]]</f>
        <v>0</v>
      </c>
      <c r="AA3818" s="18"/>
      <c r="AB3818" s="15"/>
      <c r="AC3818" s="15"/>
      <c r="AD3818" s="15"/>
      <c r="AE3818" s="15"/>
      <c r="AF3818" s="15"/>
      <c r="AG3818" s="15"/>
      <c r="AH3818" s="15"/>
      <c r="AI3818" s="40" t="str">
        <f t="shared" si="506"/>
        <v>ok</v>
      </c>
      <c r="AJ3818" s="5"/>
      <c r="AK3818" t="str">
        <f>Tabela1[[#This Row],[Coluna1]]&amp;Tabela1[[#This Row],[PEDIDO]]</f>
        <v/>
      </c>
      <c r="AL3818"/>
      <c r="AM3818"/>
      <c r="AN3818"/>
      <c r="AO3818" t="str">
        <f t="shared" si="504"/>
        <v>/</v>
      </c>
      <c r="AP3818" t="str">
        <f>Tabela1[[#This Row],[TAG]]&amp;Tabela1[[#This Row],[PEDIDO]]&amp;Tabela1[[#This Row],[PRODUTO]]</f>
        <v/>
      </c>
      <c r="AQ3818" s="23" t="str">
        <f>Tabela1[[#This Row],[PRODUTO]]&amp;Tabela1[[#This Row],[TAG]]</f>
        <v/>
      </c>
      <c r="AR3818" s="27">
        <f>Tabela1[[#This Row],[PESO TOTAL]]*Tabela1[[#This Row],[MATÉRIA PRIMA]]</f>
        <v>0</v>
      </c>
      <c r="AS3818" s="28">
        <f>Tabela1[[#This Row],[PESO TOTAL]]*Tabela1[[#This Row],[PREPARAÇÃO ]]</f>
        <v>0</v>
      </c>
      <c r="AT3818" s="28">
        <f>Tabela1[[#This Row],[PESO TOTAL]]*Tabela1[[#This Row],[CALDEIRARIA]]</f>
        <v>0</v>
      </c>
      <c r="AU3818" s="28">
        <f>Tabela1[[#This Row],[PESO TOTAL]]*Tabela1[[#This Row],[SOLDA]]</f>
        <v>0</v>
      </c>
      <c r="AV3818" s="28">
        <f>Tabela1[[#This Row],[PESO TOTAL]]*Tabela1[[#This Row],[ACABAMENTO]]</f>
        <v>0</v>
      </c>
      <c r="AW3818" s="28">
        <f>Tabela1[[#This Row],[PESO TOTAL]]*Tabela1[[#This Row],[PRONTO ACABADO]]</f>
        <v>0</v>
      </c>
      <c r="AX3818" s="29">
        <f>Tabela1[[#This Row],[PESO TOTAL]]*Tabela1[[#This Row],[EXPEDIÇÃO ]]</f>
        <v>0</v>
      </c>
      <c r="AY3818" s="28" t="str">
        <f>Tabela1[[#This Row],[PEDIDO]]&amp;Tabela1[[#This Row],[PRODUTO]]</f>
        <v/>
      </c>
      <c r="AZ3818" s="44">
        <f>IF(AF3818="",0,IF(ISTEXT(AF3818),H3818*VALUE(SUBSTITUTE(AF3818,"%",""))/100,H3818*AF3818))-Tabela1[[#This Row],[PRONTO ACABADO2]]</f>
        <v>0</v>
      </c>
      <c r="BA3818" s="44">
        <f>IF(AG3818="",0,IF(ISTEXT(AG3818),H3818*VALUE(SUBSTITUTE(AG3818,"%",""))/100,H3818*AG3818))-Tabela1[[#This Row],[PESO EXPEDIDO2]]</f>
        <v>0</v>
      </c>
      <c r="BB3818" s="44">
        <f t="shared" si="505"/>
        <v>0</v>
      </c>
      <c r="BC3818" s="44">
        <f t="shared" si="507"/>
        <v>0</v>
      </c>
      <c r="BD3818" s="165"/>
    </row>
    <row r="3819" spans="1:56" ht="15.75" hidden="1" customHeight="1" x14ac:dyDescent="0.25">
      <c r="A3819" s="6"/>
      <c r="B3819" s="22"/>
      <c r="C3819" s="7"/>
      <c r="D3819" s="46"/>
      <c r="E3819" s="7"/>
      <c r="F3819" s="7"/>
      <c r="G3819" s="24"/>
      <c r="H3819" s="41">
        <f>Tabela1[[#This Row],[PESO UNI]]*Tabela1[[#This Row],[QTE]]</f>
        <v>0</v>
      </c>
      <c r="I3819" s="7"/>
      <c r="J3819" s="8"/>
      <c r="K3819" s="8"/>
      <c r="L3819" s="9"/>
      <c r="M3819" s="10"/>
      <c r="N3819" s="11"/>
      <c r="O3819" s="12"/>
      <c r="P3819" s="13"/>
      <c r="Q3819" s="14">
        <f>Tabela1[[#This Row],[QTDE/ Fabricação]]-Tabela1[[#This Row],[QTE]]</f>
        <v>0</v>
      </c>
      <c r="R3819" s="19">
        <f t="shared" si="500"/>
        <v>0</v>
      </c>
      <c r="S3819" s="19">
        <f t="shared" si="499"/>
        <v>0</v>
      </c>
      <c r="T3819" s="20">
        <f t="shared" si="501"/>
        <v>0</v>
      </c>
      <c r="U3819" s="17">
        <f>IFERROR(SUMIF('LISTA DE EMBARQUE'!B:B,MICRO!E:E,'LISTA DE EMBARQUE'!G:G),"")</f>
        <v>0</v>
      </c>
      <c r="V3819" s="12" t="str">
        <f>IFERROR(VLOOKUP(Tabela1[[#This Row],[COD.MDE]],'LISTA DE EMBARQUE'!B:L,11,0),"")</f>
        <v/>
      </c>
      <c r="W3819" s="13" t="str">
        <f>IFERROR(COUNTIF(#REF!,Tabela1[[#This Row],[Colunas5]]),"")</f>
        <v/>
      </c>
      <c r="X3819" s="14">
        <f>Tabela1[[#This Row],[QIANTIDADE EXPEDIDA]]*Tabela1[[#This Row],[PESO UNI]]</f>
        <v>0</v>
      </c>
      <c r="Y3819" s="14">
        <f t="shared" si="502"/>
        <v>0</v>
      </c>
      <c r="Z3819" s="21">
        <f>Tabela1[[#This Row],[PESO TOTAL]]-Tabela1[[#This Row],[Peso Expedido]]</f>
        <v>0</v>
      </c>
      <c r="AA3819" s="18"/>
      <c r="AB3819" s="15"/>
      <c r="AC3819" s="15"/>
      <c r="AD3819" s="15"/>
      <c r="AE3819" s="15"/>
      <c r="AF3819" s="15"/>
      <c r="AG3819" s="15"/>
      <c r="AH3819" s="15"/>
      <c r="AI3819" s="40" t="str">
        <f t="shared" si="506"/>
        <v>ok</v>
      </c>
      <c r="AJ3819" s="5"/>
      <c r="AK3819" t="str">
        <f>Tabela1[[#This Row],[Coluna1]]&amp;Tabela1[[#This Row],[PEDIDO]]</f>
        <v/>
      </c>
      <c r="AL3819"/>
      <c r="AM3819"/>
      <c r="AN3819"/>
      <c r="AO3819" t="str">
        <f t="shared" si="504"/>
        <v>/</v>
      </c>
      <c r="AP3819" t="str">
        <f>Tabela1[[#This Row],[TAG]]&amp;Tabela1[[#This Row],[PEDIDO]]&amp;Tabela1[[#This Row],[PRODUTO]]</f>
        <v/>
      </c>
      <c r="AQ3819" s="23" t="str">
        <f>Tabela1[[#This Row],[PRODUTO]]&amp;Tabela1[[#This Row],[TAG]]</f>
        <v/>
      </c>
      <c r="AR3819" s="27">
        <f>Tabela1[[#This Row],[PESO TOTAL]]*Tabela1[[#This Row],[MATÉRIA PRIMA]]</f>
        <v>0</v>
      </c>
      <c r="AS3819" s="28">
        <f>Tabela1[[#This Row],[PESO TOTAL]]*Tabela1[[#This Row],[PREPARAÇÃO ]]</f>
        <v>0</v>
      </c>
      <c r="AT3819" s="28">
        <f>Tabela1[[#This Row],[PESO TOTAL]]*Tabela1[[#This Row],[CALDEIRARIA]]</f>
        <v>0</v>
      </c>
      <c r="AU3819" s="28">
        <f>Tabela1[[#This Row],[PESO TOTAL]]*Tabela1[[#This Row],[SOLDA]]</f>
        <v>0</v>
      </c>
      <c r="AV3819" s="28">
        <f>Tabela1[[#This Row],[PESO TOTAL]]*Tabela1[[#This Row],[ACABAMENTO]]</f>
        <v>0</v>
      </c>
      <c r="AW3819" s="28">
        <f>Tabela1[[#This Row],[PESO TOTAL]]*Tabela1[[#This Row],[PRONTO ACABADO]]</f>
        <v>0</v>
      </c>
      <c r="AX3819" s="29">
        <f>Tabela1[[#This Row],[PESO TOTAL]]*Tabela1[[#This Row],[EXPEDIÇÃO ]]</f>
        <v>0</v>
      </c>
      <c r="AY3819" s="28" t="str">
        <f>Tabela1[[#This Row],[PEDIDO]]&amp;Tabela1[[#This Row],[PRODUTO]]</f>
        <v/>
      </c>
      <c r="AZ3819" s="44">
        <f>IF(AF3819="",0,IF(ISTEXT(AF3819),H3819*VALUE(SUBSTITUTE(AF3819,"%",""))/100,H3819*AF3819))-Tabela1[[#This Row],[PRONTO ACABADO2]]</f>
        <v>0</v>
      </c>
      <c r="BA3819" s="44">
        <f>IF(AG3819="",0,IF(ISTEXT(AG3819),H3819*VALUE(SUBSTITUTE(AG3819,"%",""))/100,H3819*AG3819))-Tabela1[[#This Row],[PESO EXPEDIDO2]]</f>
        <v>0</v>
      </c>
      <c r="BB3819" s="44">
        <f t="shared" si="505"/>
        <v>0</v>
      </c>
      <c r="BC3819" s="44">
        <f t="shared" si="507"/>
        <v>0</v>
      </c>
      <c r="BD3819" s="165"/>
    </row>
    <row r="3820" spans="1:56" ht="15.75" hidden="1" customHeight="1" x14ac:dyDescent="0.25">
      <c r="A3820" s="6"/>
      <c r="B3820" s="22"/>
      <c r="C3820" s="7"/>
      <c r="D3820" s="46"/>
      <c r="E3820" s="7"/>
      <c r="F3820" s="7"/>
      <c r="G3820" s="24"/>
      <c r="H3820" s="41">
        <f>Tabela1[[#This Row],[PESO UNI]]*Tabela1[[#This Row],[QTE]]</f>
        <v>0</v>
      </c>
      <c r="I3820" s="7"/>
      <c r="J3820" s="8"/>
      <c r="K3820" s="8"/>
      <c r="L3820" s="9"/>
      <c r="M3820" s="10"/>
      <c r="N3820" s="11"/>
      <c r="O3820" s="12"/>
      <c r="P3820" s="13"/>
      <c r="Q3820" s="14">
        <f>Tabela1[[#This Row],[QTDE/ Fabricação]]-Tabela1[[#This Row],[QTE]]</f>
        <v>0</v>
      </c>
      <c r="R3820" s="19">
        <f t="shared" si="500"/>
        <v>0</v>
      </c>
      <c r="S3820" s="19">
        <f t="shared" si="499"/>
        <v>0</v>
      </c>
      <c r="T3820" s="20">
        <f t="shared" si="501"/>
        <v>0</v>
      </c>
      <c r="U3820" s="17">
        <f>IFERROR(SUMIF('LISTA DE EMBARQUE'!B:B,MICRO!E:E,'LISTA DE EMBARQUE'!G:G),"")</f>
        <v>0</v>
      </c>
      <c r="V3820" s="12" t="str">
        <f>IFERROR(VLOOKUP(Tabela1[[#This Row],[COD.MDE]],'LISTA DE EMBARQUE'!B:L,11,0),"")</f>
        <v/>
      </c>
      <c r="W3820" s="13" t="str">
        <f>IFERROR(COUNTIF(#REF!,Tabela1[[#This Row],[Colunas5]]),"")</f>
        <v/>
      </c>
      <c r="X3820" s="14">
        <f>Tabela1[[#This Row],[QIANTIDADE EXPEDIDA]]*Tabela1[[#This Row],[PESO UNI]]</f>
        <v>0</v>
      </c>
      <c r="Y3820" s="14">
        <f t="shared" si="502"/>
        <v>0</v>
      </c>
      <c r="Z3820" s="21">
        <f>Tabela1[[#This Row],[PESO TOTAL]]-Tabela1[[#This Row],[Peso Expedido]]</f>
        <v>0</v>
      </c>
      <c r="AA3820" s="18"/>
      <c r="AB3820" s="15"/>
      <c r="AC3820" s="15"/>
      <c r="AD3820" s="15"/>
      <c r="AE3820" s="15"/>
      <c r="AF3820" s="15"/>
      <c r="AG3820" s="15"/>
      <c r="AH3820" s="15"/>
      <c r="AI3820" s="40" t="str">
        <f t="shared" si="506"/>
        <v>ok</v>
      </c>
      <c r="AJ3820" s="5"/>
      <c r="AK3820" t="str">
        <f>Tabela1[[#This Row],[Coluna1]]&amp;Tabela1[[#This Row],[PEDIDO]]</f>
        <v/>
      </c>
      <c r="AL3820"/>
      <c r="AM3820"/>
      <c r="AN3820"/>
      <c r="AO3820" t="str">
        <f t="shared" si="504"/>
        <v>/</v>
      </c>
      <c r="AP3820" t="str">
        <f>Tabela1[[#This Row],[TAG]]&amp;Tabela1[[#This Row],[PEDIDO]]&amp;Tabela1[[#This Row],[PRODUTO]]</f>
        <v/>
      </c>
      <c r="AQ3820" s="23" t="str">
        <f>Tabela1[[#This Row],[PRODUTO]]&amp;Tabela1[[#This Row],[TAG]]</f>
        <v/>
      </c>
      <c r="AR3820" s="27">
        <f>Tabela1[[#This Row],[PESO TOTAL]]*Tabela1[[#This Row],[MATÉRIA PRIMA]]</f>
        <v>0</v>
      </c>
      <c r="AS3820" s="28">
        <f>Tabela1[[#This Row],[PESO TOTAL]]*Tabela1[[#This Row],[PREPARAÇÃO ]]</f>
        <v>0</v>
      </c>
      <c r="AT3820" s="28">
        <f>Tabela1[[#This Row],[PESO TOTAL]]*Tabela1[[#This Row],[CALDEIRARIA]]</f>
        <v>0</v>
      </c>
      <c r="AU3820" s="28">
        <f>Tabela1[[#This Row],[PESO TOTAL]]*Tabela1[[#This Row],[SOLDA]]</f>
        <v>0</v>
      </c>
      <c r="AV3820" s="28">
        <f>Tabela1[[#This Row],[PESO TOTAL]]*Tabela1[[#This Row],[ACABAMENTO]]</f>
        <v>0</v>
      </c>
      <c r="AW3820" s="28">
        <f>Tabela1[[#This Row],[PESO TOTAL]]*Tabela1[[#This Row],[PRONTO ACABADO]]</f>
        <v>0</v>
      </c>
      <c r="AX3820" s="29">
        <f>Tabela1[[#This Row],[PESO TOTAL]]*Tabela1[[#This Row],[EXPEDIÇÃO ]]</f>
        <v>0</v>
      </c>
      <c r="AY3820" s="28" t="str">
        <f>Tabela1[[#This Row],[PEDIDO]]&amp;Tabela1[[#This Row],[PRODUTO]]</f>
        <v/>
      </c>
      <c r="AZ3820" s="44">
        <f>IF(AF3820="",0,IF(ISTEXT(AF3820),H3820*VALUE(SUBSTITUTE(AF3820,"%",""))/100,H3820*AF3820))-Tabela1[[#This Row],[PRONTO ACABADO2]]</f>
        <v>0</v>
      </c>
      <c r="BA3820" s="44">
        <f>IF(AG3820="",0,IF(ISTEXT(AG3820),H3820*VALUE(SUBSTITUTE(AG3820,"%",""))/100,H3820*AG3820))-Tabela1[[#This Row],[PESO EXPEDIDO2]]</f>
        <v>0</v>
      </c>
      <c r="BB3820" s="44">
        <f t="shared" si="505"/>
        <v>0</v>
      </c>
      <c r="BC3820" s="44">
        <f t="shared" si="507"/>
        <v>0</v>
      </c>
      <c r="BD3820" s="165"/>
    </row>
    <row r="3821" spans="1:56" ht="15.75" hidden="1" customHeight="1" x14ac:dyDescent="0.25">
      <c r="A3821" s="6"/>
      <c r="B3821" s="22"/>
      <c r="C3821" s="7"/>
      <c r="D3821" s="46"/>
      <c r="E3821" s="7"/>
      <c r="F3821" s="7"/>
      <c r="G3821" s="24"/>
      <c r="H3821" s="41">
        <f>Tabela1[[#This Row],[PESO UNI]]*Tabela1[[#This Row],[QTE]]</f>
        <v>0</v>
      </c>
      <c r="I3821" s="7"/>
      <c r="J3821" s="8"/>
      <c r="K3821" s="8"/>
      <c r="L3821" s="9"/>
      <c r="M3821" s="10"/>
      <c r="N3821" s="11"/>
      <c r="O3821" s="12"/>
      <c r="P3821" s="13"/>
      <c r="Q3821" s="14">
        <f>Tabela1[[#This Row],[QTDE/ Fabricação]]-Tabela1[[#This Row],[QTE]]</f>
        <v>0</v>
      </c>
      <c r="R3821" s="19">
        <f t="shared" si="500"/>
        <v>0</v>
      </c>
      <c r="S3821" s="19">
        <f t="shared" si="499"/>
        <v>0</v>
      </c>
      <c r="T3821" s="20">
        <f t="shared" si="501"/>
        <v>0</v>
      </c>
      <c r="U3821" s="17">
        <f>IFERROR(SUMIF('LISTA DE EMBARQUE'!B:B,MICRO!E:E,'LISTA DE EMBARQUE'!G:G),"")</f>
        <v>0</v>
      </c>
      <c r="V3821" s="12" t="str">
        <f>IFERROR(VLOOKUP(Tabela1[[#This Row],[COD.MDE]],'LISTA DE EMBARQUE'!B:L,11,0),"")</f>
        <v/>
      </c>
      <c r="W3821" s="13" t="str">
        <f>IFERROR(COUNTIF(#REF!,Tabela1[[#This Row],[Colunas5]]),"")</f>
        <v/>
      </c>
      <c r="X3821" s="14">
        <f>Tabela1[[#This Row],[QIANTIDADE EXPEDIDA]]*Tabela1[[#This Row],[PESO UNI]]</f>
        <v>0</v>
      </c>
      <c r="Y3821" s="14">
        <f t="shared" si="502"/>
        <v>0</v>
      </c>
      <c r="Z3821" s="21">
        <f>Tabela1[[#This Row],[PESO TOTAL]]-Tabela1[[#This Row],[Peso Expedido]]</f>
        <v>0</v>
      </c>
      <c r="AA3821" s="18"/>
      <c r="AB3821" s="15"/>
      <c r="AC3821" s="15"/>
      <c r="AD3821" s="15"/>
      <c r="AE3821" s="15"/>
      <c r="AF3821" s="15"/>
      <c r="AG3821" s="15"/>
      <c r="AH3821" s="15"/>
      <c r="AI3821" s="40" t="str">
        <f t="shared" si="506"/>
        <v>ok</v>
      </c>
      <c r="AJ3821" s="5"/>
      <c r="AK3821" t="str">
        <f>Tabela1[[#This Row],[Coluna1]]&amp;Tabela1[[#This Row],[PEDIDO]]</f>
        <v/>
      </c>
      <c r="AL3821"/>
      <c r="AM3821"/>
      <c r="AN3821"/>
      <c r="AO3821" t="str">
        <f t="shared" si="504"/>
        <v>/</v>
      </c>
      <c r="AP3821" t="str">
        <f>Tabela1[[#This Row],[TAG]]&amp;Tabela1[[#This Row],[PEDIDO]]&amp;Tabela1[[#This Row],[PRODUTO]]</f>
        <v/>
      </c>
      <c r="AQ3821" s="23" t="str">
        <f>Tabela1[[#This Row],[PRODUTO]]&amp;Tabela1[[#This Row],[TAG]]</f>
        <v/>
      </c>
      <c r="AR3821" s="27">
        <f>Tabela1[[#This Row],[PESO TOTAL]]*Tabela1[[#This Row],[MATÉRIA PRIMA]]</f>
        <v>0</v>
      </c>
      <c r="AS3821" s="28">
        <f>Tabela1[[#This Row],[PESO TOTAL]]*Tabela1[[#This Row],[PREPARAÇÃO ]]</f>
        <v>0</v>
      </c>
      <c r="AT3821" s="28">
        <f>Tabela1[[#This Row],[PESO TOTAL]]*Tabela1[[#This Row],[CALDEIRARIA]]</f>
        <v>0</v>
      </c>
      <c r="AU3821" s="28">
        <f>Tabela1[[#This Row],[PESO TOTAL]]*Tabela1[[#This Row],[SOLDA]]</f>
        <v>0</v>
      </c>
      <c r="AV3821" s="28">
        <f>Tabela1[[#This Row],[PESO TOTAL]]*Tabela1[[#This Row],[ACABAMENTO]]</f>
        <v>0</v>
      </c>
      <c r="AW3821" s="28">
        <f>Tabela1[[#This Row],[PESO TOTAL]]*Tabela1[[#This Row],[PRONTO ACABADO]]</f>
        <v>0</v>
      </c>
      <c r="AX3821" s="29">
        <f>Tabela1[[#This Row],[PESO TOTAL]]*Tabela1[[#This Row],[EXPEDIÇÃO ]]</f>
        <v>0</v>
      </c>
      <c r="AY3821" s="28" t="str">
        <f>Tabela1[[#This Row],[PEDIDO]]&amp;Tabela1[[#This Row],[PRODUTO]]</f>
        <v/>
      </c>
      <c r="AZ3821" s="44">
        <f>IF(AF3821="",0,IF(ISTEXT(AF3821),H3821*VALUE(SUBSTITUTE(AF3821,"%",""))/100,H3821*AF3821))-Tabela1[[#This Row],[PRONTO ACABADO2]]</f>
        <v>0</v>
      </c>
      <c r="BA3821" s="44">
        <f>IF(AG3821="",0,IF(ISTEXT(AG3821),H3821*VALUE(SUBSTITUTE(AG3821,"%",""))/100,H3821*AG3821))-Tabela1[[#This Row],[PESO EXPEDIDO2]]</f>
        <v>0</v>
      </c>
      <c r="BB3821" s="44">
        <f t="shared" si="505"/>
        <v>0</v>
      </c>
      <c r="BC3821" s="44">
        <f t="shared" si="507"/>
        <v>0</v>
      </c>
      <c r="BD3821" s="165"/>
    </row>
    <row r="3822" spans="1:56" ht="15.75" hidden="1" customHeight="1" x14ac:dyDescent="0.25">
      <c r="A3822" s="6"/>
      <c r="B3822" s="22"/>
      <c r="C3822" s="7"/>
      <c r="D3822" s="46"/>
      <c r="E3822" s="7"/>
      <c r="F3822" s="7"/>
      <c r="G3822" s="24"/>
      <c r="H3822" s="41">
        <f>Tabela1[[#This Row],[PESO UNI]]*Tabela1[[#This Row],[QTE]]</f>
        <v>0</v>
      </c>
      <c r="I3822" s="7"/>
      <c r="J3822" s="8"/>
      <c r="K3822" s="8"/>
      <c r="L3822" s="9"/>
      <c r="M3822" s="10"/>
      <c r="N3822" s="11"/>
      <c r="O3822" s="12"/>
      <c r="P3822" s="13"/>
      <c r="Q3822" s="14">
        <f>Tabela1[[#This Row],[QTDE/ Fabricação]]-Tabela1[[#This Row],[QTE]]</f>
        <v>0</v>
      </c>
      <c r="R3822" s="19">
        <f t="shared" si="500"/>
        <v>0</v>
      </c>
      <c r="S3822" s="19">
        <f t="shared" si="499"/>
        <v>0</v>
      </c>
      <c r="T3822" s="20">
        <f t="shared" si="501"/>
        <v>0</v>
      </c>
      <c r="U3822" s="17">
        <f>IFERROR(SUMIF('LISTA DE EMBARQUE'!B:B,MICRO!E:E,'LISTA DE EMBARQUE'!G:G),"")</f>
        <v>0</v>
      </c>
      <c r="V3822" s="12" t="str">
        <f>IFERROR(VLOOKUP(Tabela1[[#This Row],[COD.MDE]],'LISTA DE EMBARQUE'!B:L,11,0),"")</f>
        <v/>
      </c>
      <c r="W3822" s="13" t="str">
        <f>IFERROR(COUNTIF(#REF!,Tabela1[[#This Row],[Colunas5]]),"")</f>
        <v/>
      </c>
      <c r="X3822" s="14">
        <f>Tabela1[[#This Row],[QIANTIDADE EXPEDIDA]]*Tabela1[[#This Row],[PESO UNI]]</f>
        <v>0</v>
      </c>
      <c r="Y3822" s="14">
        <f t="shared" si="502"/>
        <v>0</v>
      </c>
      <c r="Z3822" s="21">
        <f>Tabela1[[#This Row],[PESO TOTAL]]-Tabela1[[#This Row],[Peso Expedido]]</f>
        <v>0</v>
      </c>
      <c r="AA3822" s="18"/>
      <c r="AB3822" s="15"/>
      <c r="AC3822" s="15"/>
      <c r="AD3822" s="15"/>
      <c r="AE3822" s="15"/>
      <c r="AF3822" s="15"/>
      <c r="AG3822" s="15"/>
      <c r="AH3822" s="15"/>
      <c r="AI3822" s="40" t="str">
        <f t="shared" si="506"/>
        <v>ok</v>
      </c>
      <c r="AJ3822" s="5"/>
      <c r="AK3822" t="str">
        <f>Tabela1[[#This Row],[Coluna1]]&amp;Tabela1[[#This Row],[PEDIDO]]</f>
        <v/>
      </c>
      <c r="AL3822"/>
      <c r="AM3822"/>
      <c r="AN3822"/>
      <c r="AO3822" t="str">
        <f t="shared" si="504"/>
        <v>/</v>
      </c>
      <c r="AP3822" t="str">
        <f>Tabela1[[#This Row],[TAG]]&amp;Tabela1[[#This Row],[PEDIDO]]&amp;Tabela1[[#This Row],[PRODUTO]]</f>
        <v/>
      </c>
      <c r="AQ3822" s="23" t="str">
        <f>Tabela1[[#This Row],[PRODUTO]]&amp;Tabela1[[#This Row],[TAG]]</f>
        <v/>
      </c>
      <c r="AR3822" s="27">
        <f>Tabela1[[#This Row],[PESO TOTAL]]*Tabela1[[#This Row],[MATÉRIA PRIMA]]</f>
        <v>0</v>
      </c>
      <c r="AS3822" s="28">
        <f>Tabela1[[#This Row],[PESO TOTAL]]*Tabela1[[#This Row],[PREPARAÇÃO ]]</f>
        <v>0</v>
      </c>
      <c r="AT3822" s="28">
        <f>Tabela1[[#This Row],[PESO TOTAL]]*Tabela1[[#This Row],[CALDEIRARIA]]</f>
        <v>0</v>
      </c>
      <c r="AU3822" s="28">
        <f>Tabela1[[#This Row],[PESO TOTAL]]*Tabela1[[#This Row],[SOLDA]]</f>
        <v>0</v>
      </c>
      <c r="AV3822" s="28">
        <f>Tabela1[[#This Row],[PESO TOTAL]]*Tabela1[[#This Row],[ACABAMENTO]]</f>
        <v>0</v>
      </c>
      <c r="AW3822" s="28">
        <f>Tabela1[[#This Row],[PESO TOTAL]]*Tabela1[[#This Row],[PRONTO ACABADO]]</f>
        <v>0</v>
      </c>
      <c r="AX3822" s="29">
        <f>Tabela1[[#This Row],[PESO TOTAL]]*Tabela1[[#This Row],[EXPEDIÇÃO ]]</f>
        <v>0</v>
      </c>
      <c r="AY3822" s="28" t="str">
        <f>Tabela1[[#This Row],[PEDIDO]]&amp;Tabela1[[#This Row],[PRODUTO]]</f>
        <v/>
      </c>
      <c r="AZ3822" s="44">
        <f>IF(AF3822="",0,IF(ISTEXT(AF3822),H3822*VALUE(SUBSTITUTE(AF3822,"%",""))/100,H3822*AF3822))-Tabela1[[#This Row],[PRONTO ACABADO2]]</f>
        <v>0</v>
      </c>
      <c r="BA3822" s="44">
        <f>IF(AG3822="",0,IF(ISTEXT(AG3822),H3822*VALUE(SUBSTITUTE(AG3822,"%",""))/100,H3822*AG3822))-Tabela1[[#This Row],[PESO EXPEDIDO2]]</f>
        <v>0</v>
      </c>
      <c r="BB3822" s="44">
        <f t="shared" si="505"/>
        <v>0</v>
      </c>
      <c r="BC3822" s="44">
        <f t="shared" si="507"/>
        <v>0</v>
      </c>
      <c r="BD3822" s="165"/>
    </row>
    <row r="3823" spans="1:56" ht="15.75" hidden="1" customHeight="1" x14ac:dyDescent="0.25">
      <c r="A3823" s="6"/>
      <c r="B3823" s="22"/>
      <c r="C3823" s="7"/>
      <c r="D3823" s="46"/>
      <c r="E3823" s="7"/>
      <c r="F3823" s="7"/>
      <c r="G3823" s="24"/>
      <c r="H3823" s="41">
        <f>Tabela1[[#This Row],[PESO UNI]]*Tabela1[[#This Row],[QTE]]</f>
        <v>0</v>
      </c>
      <c r="I3823" s="7"/>
      <c r="J3823" s="8"/>
      <c r="K3823" s="8"/>
      <c r="L3823" s="9"/>
      <c r="M3823" s="10"/>
      <c r="N3823" s="11"/>
      <c r="O3823" s="12"/>
      <c r="P3823" s="13"/>
      <c r="Q3823" s="14">
        <f>Tabela1[[#This Row],[QTDE/ Fabricação]]-Tabela1[[#This Row],[QTE]]</f>
        <v>0</v>
      </c>
      <c r="R3823" s="19">
        <f t="shared" si="500"/>
        <v>0</v>
      </c>
      <c r="S3823" s="19">
        <f t="shared" si="499"/>
        <v>0</v>
      </c>
      <c r="T3823" s="20">
        <f t="shared" si="501"/>
        <v>0</v>
      </c>
      <c r="U3823" s="17">
        <f>IFERROR(SUMIF('LISTA DE EMBARQUE'!B:B,MICRO!E:E,'LISTA DE EMBARQUE'!G:G),"")</f>
        <v>0</v>
      </c>
      <c r="V3823" s="12" t="str">
        <f>IFERROR(VLOOKUP(Tabela1[[#This Row],[COD.MDE]],'LISTA DE EMBARQUE'!B:L,11,0),"")</f>
        <v/>
      </c>
      <c r="W3823" s="13" t="str">
        <f>IFERROR(COUNTIF(#REF!,Tabela1[[#This Row],[Colunas5]]),"")</f>
        <v/>
      </c>
      <c r="X3823" s="14">
        <f>Tabela1[[#This Row],[QIANTIDADE EXPEDIDA]]*Tabela1[[#This Row],[PESO UNI]]</f>
        <v>0</v>
      </c>
      <c r="Y3823" s="14">
        <f t="shared" si="502"/>
        <v>0</v>
      </c>
      <c r="Z3823" s="21">
        <f>Tabela1[[#This Row],[PESO TOTAL]]-Tabela1[[#This Row],[Peso Expedido]]</f>
        <v>0</v>
      </c>
      <c r="AA3823" s="18"/>
      <c r="AB3823" s="15"/>
      <c r="AC3823" s="15"/>
      <c r="AD3823" s="15"/>
      <c r="AE3823" s="15"/>
      <c r="AF3823" s="15"/>
      <c r="AG3823" s="15"/>
      <c r="AH3823" s="15"/>
      <c r="AI3823" s="40" t="str">
        <f t="shared" si="506"/>
        <v>ok</v>
      </c>
      <c r="AJ3823" s="5"/>
      <c r="AK3823" t="str">
        <f>Tabela1[[#This Row],[Coluna1]]&amp;Tabela1[[#This Row],[PEDIDO]]</f>
        <v/>
      </c>
      <c r="AL3823"/>
      <c r="AM3823"/>
      <c r="AN3823"/>
      <c r="AO3823" t="str">
        <f t="shared" si="504"/>
        <v>/</v>
      </c>
      <c r="AP3823" t="str">
        <f>Tabela1[[#This Row],[TAG]]&amp;Tabela1[[#This Row],[PEDIDO]]&amp;Tabela1[[#This Row],[PRODUTO]]</f>
        <v/>
      </c>
      <c r="AQ3823" s="23" t="str">
        <f>Tabela1[[#This Row],[PRODUTO]]&amp;Tabela1[[#This Row],[TAG]]</f>
        <v/>
      </c>
      <c r="AR3823" s="27">
        <f>Tabela1[[#This Row],[PESO TOTAL]]*Tabela1[[#This Row],[MATÉRIA PRIMA]]</f>
        <v>0</v>
      </c>
      <c r="AS3823" s="28">
        <f>Tabela1[[#This Row],[PESO TOTAL]]*Tabela1[[#This Row],[PREPARAÇÃO ]]</f>
        <v>0</v>
      </c>
      <c r="AT3823" s="28">
        <f>Tabela1[[#This Row],[PESO TOTAL]]*Tabela1[[#This Row],[CALDEIRARIA]]</f>
        <v>0</v>
      </c>
      <c r="AU3823" s="28">
        <f>Tabela1[[#This Row],[PESO TOTAL]]*Tabela1[[#This Row],[SOLDA]]</f>
        <v>0</v>
      </c>
      <c r="AV3823" s="28">
        <f>Tabela1[[#This Row],[PESO TOTAL]]*Tabela1[[#This Row],[ACABAMENTO]]</f>
        <v>0</v>
      </c>
      <c r="AW3823" s="28">
        <f>Tabela1[[#This Row],[PESO TOTAL]]*Tabela1[[#This Row],[PRONTO ACABADO]]</f>
        <v>0</v>
      </c>
      <c r="AX3823" s="29">
        <f>Tabela1[[#This Row],[PESO TOTAL]]*Tabela1[[#This Row],[EXPEDIÇÃO ]]</f>
        <v>0</v>
      </c>
      <c r="AY3823" s="28" t="str">
        <f>Tabela1[[#This Row],[PEDIDO]]&amp;Tabela1[[#This Row],[PRODUTO]]</f>
        <v/>
      </c>
      <c r="AZ3823" s="44">
        <f>IF(AF3823="",0,IF(ISTEXT(AF3823),H3823*VALUE(SUBSTITUTE(AF3823,"%",""))/100,H3823*AF3823))-Tabela1[[#This Row],[PRONTO ACABADO2]]</f>
        <v>0</v>
      </c>
      <c r="BA3823" s="44">
        <f>IF(AG3823="",0,IF(ISTEXT(AG3823),H3823*VALUE(SUBSTITUTE(AG3823,"%",""))/100,H3823*AG3823))-Tabela1[[#This Row],[PESO EXPEDIDO2]]</f>
        <v>0</v>
      </c>
      <c r="BB3823" s="44">
        <f t="shared" si="505"/>
        <v>0</v>
      </c>
      <c r="BC3823" s="44">
        <f t="shared" si="507"/>
        <v>0</v>
      </c>
      <c r="BD3823" s="165"/>
    </row>
    <row r="3824" spans="1:56" ht="15.75" hidden="1" customHeight="1" x14ac:dyDescent="0.25">
      <c r="A3824" s="6"/>
      <c r="B3824" s="22"/>
      <c r="C3824" s="7"/>
      <c r="D3824" s="46"/>
      <c r="E3824" s="7"/>
      <c r="F3824" s="7"/>
      <c r="G3824" s="24"/>
      <c r="H3824" s="41">
        <f>Tabela1[[#This Row],[PESO UNI]]*Tabela1[[#This Row],[QTE]]</f>
        <v>0</v>
      </c>
      <c r="I3824" s="7"/>
      <c r="J3824" s="8"/>
      <c r="K3824" s="8"/>
      <c r="L3824" s="9"/>
      <c r="M3824" s="10"/>
      <c r="N3824" s="11"/>
      <c r="O3824" s="12"/>
      <c r="P3824" s="13"/>
      <c r="Q3824" s="14">
        <f>Tabela1[[#This Row],[QTDE/ Fabricação]]-Tabela1[[#This Row],[QTE]]</f>
        <v>0</v>
      </c>
      <c r="R3824" s="19">
        <f t="shared" si="500"/>
        <v>0</v>
      </c>
      <c r="S3824" s="19">
        <f t="shared" si="499"/>
        <v>0</v>
      </c>
      <c r="T3824" s="20">
        <f t="shared" si="501"/>
        <v>0</v>
      </c>
      <c r="U3824" s="17">
        <f>IFERROR(SUMIF('LISTA DE EMBARQUE'!B:B,MICRO!E:E,'LISTA DE EMBARQUE'!G:G),"")</f>
        <v>0</v>
      </c>
      <c r="V3824" s="12" t="str">
        <f>IFERROR(VLOOKUP(Tabela1[[#This Row],[COD.MDE]],'LISTA DE EMBARQUE'!B:L,11,0),"")</f>
        <v/>
      </c>
      <c r="W3824" s="13" t="str">
        <f>IFERROR(COUNTIF(#REF!,Tabela1[[#This Row],[Colunas5]]),"")</f>
        <v/>
      </c>
      <c r="X3824" s="14">
        <f>Tabela1[[#This Row],[QIANTIDADE EXPEDIDA]]*Tabela1[[#This Row],[PESO UNI]]</f>
        <v>0</v>
      </c>
      <c r="Y3824" s="14">
        <f t="shared" si="502"/>
        <v>0</v>
      </c>
      <c r="Z3824" s="21">
        <f>Tabela1[[#This Row],[PESO TOTAL]]-Tabela1[[#This Row],[Peso Expedido]]</f>
        <v>0</v>
      </c>
      <c r="AA3824" s="18"/>
      <c r="AB3824" s="15"/>
      <c r="AC3824" s="15"/>
      <c r="AD3824" s="15"/>
      <c r="AE3824" s="15"/>
      <c r="AF3824" s="15"/>
      <c r="AG3824" s="15"/>
      <c r="AH3824" s="15"/>
      <c r="AI3824" s="40" t="str">
        <f t="shared" si="506"/>
        <v>ok</v>
      </c>
      <c r="AJ3824" s="5"/>
      <c r="AK3824" t="str">
        <f>Tabela1[[#This Row],[Coluna1]]&amp;Tabela1[[#This Row],[PEDIDO]]</f>
        <v/>
      </c>
      <c r="AL3824"/>
      <c r="AM3824"/>
      <c r="AN3824"/>
      <c r="AO3824" t="str">
        <f t="shared" si="504"/>
        <v>/</v>
      </c>
      <c r="AP3824" t="str">
        <f>Tabela1[[#This Row],[TAG]]&amp;Tabela1[[#This Row],[PEDIDO]]&amp;Tabela1[[#This Row],[PRODUTO]]</f>
        <v/>
      </c>
      <c r="AQ3824" s="23" t="str">
        <f>Tabela1[[#This Row],[PRODUTO]]&amp;Tabela1[[#This Row],[TAG]]</f>
        <v/>
      </c>
      <c r="AR3824" s="27">
        <f>Tabela1[[#This Row],[PESO TOTAL]]*Tabela1[[#This Row],[MATÉRIA PRIMA]]</f>
        <v>0</v>
      </c>
      <c r="AS3824" s="28">
        <f>Tabela1[[#This Row],[PESO TOTAL]]*Tabela1[[#This Row],[PREPARAÇÃO ]]</f>
        <v>0</v>
      </c>
      <c r="AT3824" s="28">
        <f>Tabela1[[#This Row],[PESO TOTAL]]*Tabela1[[#This Row],[CALDEIRARIA]]</f>
        <v>0</v>
      </c>
      <c r="AU3824" s="28">
        <f>Tabela1[[#This Row],[PESO TOTAL]]*Tabela1[[#This Row],[SOLDA]]</f>
        <v>0</v>
      </c>
      <c r="AV3824" s="28">
        <f>Tabela1[[#This Row],[PESO TOTAL]]*Tabela1[[#This Row],[ACABAMENTO]]</f>
        <v>0</v>
      </c>
      <c r="AW3824" s="28">
        <f>Tabela1[[#This Row],[PESO TOTAL]]*Tabela1[[#This Row],[PRONTO ACABADO]]</f>
        <v>0</v>
      </c>
      <c r="AX3824" s="29">
        <f>Tabela1[[#This Row],[PESO TOTAL]]*Tabela1[[#This Row],[EXPEDIÇÃO ]]</f>
        <v>0</v>
      </c>
      <c r="AY3824" s="28" t="str">
        <f>Tabela1[[#This Row],[PEDIDO]]&amp;Tabela1[[#This Row],[PRODUTO]]</f>
        <v/>
      </c>
      <c r="AZ3824" s="44">
        <f>IF(AF3824="",0,IF(ISTEXT(AF3824),H3824*VALUE(SUBSTITUTE(AF3824,"%",""))/100,H3824*AF3824))-Tabela1[[#This Row],[PRONTO ACABADO2]]</f>
        <v>0</v>
      </c>
      <c r="BA3824" s="44">
        <f>IF(AG3824="",0,IF(ISTEXT(AG3824),H3824*VALUE(SUBSTITUTE(AG3824,"%",""))/100,H3824*AG3824))-Tabela1[[#This Row],[PESO EXPEDIDO2]]</f>
        <v>0</v>
      </c>
      <c r="BB3824" s="44">
        <f t="shared" si="505"/>
        <v>0</v>
      </c>
      <c r="BC3824" s="44">
        <f t="shared" si="507"/>
        <v>0</v>
      </c>
      <c r="BD3824" s="165"/>
    </row>
    <row r="3825" spans="1:56" ht="15.75" hidden="1" customHeight="1" x14ac:dyDescent="0.25">
      <c r="A3825" s="6"/>
      <c r="B3825" s="22"/>
      <c r="C3825" s="7"/>
      <c r="D3825" s="46"/>
      <c r="E3825" s="7"/>
      <c r="F3825" s="7"/>
      <c r="G3825" s="24"/>
      <c r="H3825" s="41">
        <f>Tabela1[[#This Row],[PESO UNI]]*Tabela1[[#This Row],[QTE]]</f>
        <v>0</v>
      </c>
      <c r="I3825" s="7"/>
      <c r="J3825" s="8"/>
      <c r="K3825" s="8"/>
      <c r="L3825" s="9"/>
      <c r="M3825" s="10"/>
      <c r="N3825" s="11"/>
      <c r="O3825" s="12"/>
      <c r="P3825" s="13"/>
      <c r="Q3825" s="14">
        <f>Tabela1[[#This Row],[QTDE/ Fabricação]]-Tabela1[[#This Row],[QTE]]</f>
        <v>0</v>
      </c>
      <c r="R3825" s="19">
        <f t="shared" si="500"/>
        <v>0</v>
      </c>
      <c r="S3825" s="19">
        <f t="shared" si="499"/>
        <v>0</v>
      </c>
      <c r="T3825" s="20">
        <f t="shared" si="501"/>
        <v>0</v>
      </c>
      <c r="U3825" s="17">
        <f>IFERROR(SUMIF('LISTA DE EMBARQUE'!B:B,MICRO!E:E,'LISTA DE EMBARQUE'!G:G),"")</f>
        <v>0</v>
      </c>
      <c r="V3825" s="12" t="str">
        <f>IFERROR(VLOOKUP(Tabela1[[#This Row],[COD.MDE]],'LISTA DE EMBARQUE'!B:L,11,0),"")</f>
        <v/>
      </c>
      <c r="W3825" s="13" t="str">
        <f>IFERROR(COUNTIF(#REF!,Tabela1[[#This Row],[Colunas5]]),"")</f>
        <v/>
      </c>
      <c r="X3825" s="14">
        <f>Tabela1[[#This Row],[QIANTIDADE EXPEDIDA]]*Tabela1[[#This Row],[PESO UNI]]</f>
        <v>0</v>
      </c>
      <c r="Y3825" s="14">
        <f t="shared" si="502"/>
        <v>0</v>
      </c>
      <c r="Z3825" s="21">
        <f>Tabela1[[#This Row],[PESO TOTAL]]-Tabela1[[#This Row],[Peso Expedido]]</f>
        <v>0</v>
      </c>
      <c r="AA3825" s="18"/>
      <c r="AB3825" s="15"/>
      <c r="AC3825" s="15"/>
      <c r="AD3825" s="15"/>
      <c r="AE3825" s="15"/>
      <c r="AF3825" s="15"/>
      <c r="AG3825" s="15"/>
      <c r="AH3825" s="15"/>
      <c r="AI3825" s="40" t="str">
        <f t="shared" si="506"/>
        <v>ok</v>
      </c>
      <c r="AJ3825" s="5"/>
      <c r="AK3825" t="str">
        <f>Tabela1[[#This Row],[Coluna1]]&amp;Tabela1[[#This Row],[PEDIDO]]</f>
        <v/>
      </c>
      <c r="AL3825"/>
      <c r="AM3825"/>
      <c r="AN3825"/>
      <c r="AO3825" t="str">
        <f t="shared" si="504"/>
        <v>/</v>
      </c>
      <c r="AP3825" t="str">
        <f>Tabela1[[#This Row],[TAG]]&amp;Tabela1[[#This Row],[PEDIDO]]&amp;Tabela1[[#This Row],[PRODUTO]]</f>
        <v/>
      </c>
      <c r="AQ3825" s="23" t="str">
        <f>Tabela1[[#This Row],[PRODUTO]]&amp;Tabela1[[#This Row],[TAG]]</f>
        <v/>
      </c>
      <c r="AR3825" s="27">
        <f>Tabela1[[#This Row],[PESO TOTAL]]*Tabela1[[#This Row],[MATÉRIA PRIMA]]</f>
        <v>0</v>
      </c>
      <c r="AS3825" s="28">
        <f>Tabela1[[#This Row],[PESO TOTAL]]*Tabela1[[#This Row],[PREPARAÇÃO ]]</f>
        <v>0</v>
      </c>
      <c r="AT3825" s="28">
        <f>Tabela1[[#This Row],[PESO TOTAL]]*Tabela1[[#This Row],[CALDEIRARIA]]</f>
        <v>0</v>
      </c>
      <c r="AU3825" s="28">
        <f>Tabela1[[#This Row],[PESO TOTAL]]*Tabela1[[#This Row],[SOLDA]]</f>
        <v>0</v>
      </c>
      <c r="AV3825" s="28">
        <f>Tabela1[[#This Row],[PESO TOTAL]]*Tabela1[[#This Row],[ACABAMENTO]]</f>
        <v>0</v>
      </c>
      <c r="AW3825" s="28">
        <f>Tabela1[[#This Row],[PESO TOTAL]]*Tabela1[[#This Row],[PRONTO ACABADO]]</f>
        <v>0</v>
      </c>
      <c r="AX3825" s="29">
        <f>Tabela1[[#This Row],[PESO TOTAL]]*Tabela1[[#This Row],[EXPEDIÇÃO ]]</f>
        <v>0</v>
      </c>
      <c r="AY3825" s="28" t="str">
        <f>Tabela1[[#This Row],[PEDIDO]]&amp;Tabela1[[#This Row],[PRODUTO]]</f>
        <v/>
      </c>
      <c r="AZ3825" s="44">
        <f>IF(AF3825="",0,IF(ISTEXT(AF3825),H3825*VALUE(SUBSTITUTE(AF3825,"%",""))/100,H3825*AF3825))-Tabela1[[#This Row],[PRONTO ACABADO2]]</f>
        <v>0</v>
      </c>
      <c r="BA3825" s="44">
        <f>IF(AG3825="",0,IF(ISTEXT(AG3825),H3825*VALUE(SUBSTITUTE(AG3825,"%",""))/100,H3825*AG3825))-Tabela1[[#This Row],[PESO EXPEDIDO2]]</f>
        <v>0</v>
      </c>
      <c r="BB3825" s="44">
        <f t="shared" si="505"/>
        <v>0</v>
      </c>
      <c r="BC3825" s="44">
        <f t="shared" si="507"/>
        <v>0</v>
      </c>
      <c r="BD3825" s="165"/>
    </row>
    <row r="3826" spans="1:56" ht="15.75" hidden="1" customHeight="1" x14ac:dyDescent="0.25">
      <c r="A3826" s="6"/>
      <c r="B3826" s="22"/>
      <c r="C3826" s="7"/>
      <c r="D3826" s="46"/>
      <c r="E3826" s="7"/>
      <c r="F3826" s="7"/>
      <c r="G3826" s="24"/>
      <c r="H3826" s="41">
        <f>Tabela1[[#This Row],[PESO UNI]]*Tabela1[[#This Row],[QTE]]</f>
        <v>0</v>
      </c>
      <c r="I3826" s="7"/>
      <c r="J3826" s="8"/>
      <c r="K3826" s="8"/>
      <c r="L3826" s="9"/>
      <c r="M3826" s="10"/>
      <c r="N3826" s="11"/>
      <c r="O3826" s="12"/>
      <c r="P3826" s="13"/>
      <c r="Q3826" s="14">
        <f>Tabela1[[#This Row],[QTDE/ Fabricação]]-Tabela1[[#This Row],[QTE]]</f>
        <v>0</v>
      </c>
      <c r="R3826" s="19">
        <f t="shared" si="500"/>
        <v>0</v>
      </c>
      <c r="S3826" s="19">
        <f t="shared" si="499"/>
        <v>0</v>
      </c>
      <c r="T3826" s="20">
        <f t="shared" si="501"/>
        <v>0</v>
      </c>
      <c r="U3826" s="17">
        <f>IFERROR(SUMIF('LISTA DE EMBARQUE'!B:B,MICRO!E:E,'LISTA DE EMBARQUE'!G:G),"")</f>
        <v>0</v>
      </c>
      <c r="V3826" s="12" t="str">
        <f>IFERROR(VLOOKUP(Tabela1[[#This Row],[COD.MDE]],'LISTA DE EMBARQUE'!B:L,11,0),"")</f>
        <v/>
      </c>
      <c r="W3826" s="13" t="str">
        <f>IFERROR(COUNTIF(#REF!,Tabela1[[#This Row],[Colunas5]]),"")</f>
        <v/>
      </c>
      <c r="X3826" s="14">
        <f>Tabela1[[#This Row],[QIANTIDADE EXPEDIDA]]*Tabela1[[#This Row],[PESO UNI]]</f>
        <v>0</v>
      </c>
      <c r="Y3826" s="14">
        <f t="shared" si="502"/>
        <v>0</v>
      </c>
      <c r="Z3826" s="21">
        <f>Tabela1[[#This Row],[PESO TOTAL]]-Tabela1[[#This Row],[Peso Expedido]]</f>
        <v>0</v>
      </c>
      <c r="AA3826" s="18"/>
      <c r="AB3826" s="15"/>
      <c r="AC3826" s="15"/>
      <c r="AD3826" s="15"/>
      <c r="AE3826" s="15"/>
      <c r="AF3826" s="15"/>
      <c r="AG3826" s="15"/>
      <c r="AH3826" s="15"/>
      <c r="AI3826" s="40" t="str">
        <f t="shared" si="506"/>
        <v>ok</v>
      </c>
      <c r="AJ3826" s="5"/>
      <c r="AK3826" t="str">
        <f>Tabela1[[#This Row],[Coluna1]]&amp;Tabela1[[#This Row],[PEDIDO]]</f>
        <v/>
      </c>
      <c r="AL3826"/>
      <c r="AM3826"/>
      <c r="AN3826"/>
      <c r="AO3826" t="str">
        <f t="shared" si="504"/>
        <v>/</v>
      </c>
      <c r="AP3826" t="str">
        <f>Tabela1[[#This Row],[TAG]]&amp;Tabela1[[#This Row],[PEDIDO]]&amp;Tabela1[[#This Row],[PRODUTO]]</f>
        <v/>
      </c>
      <c r="AQ3826" s="23" t="str">
        <f>Tabela1[[#This Row],[PRODUTO]]&amp;Tabela1[[#This Row],[TAG]]</f>
        <v/>
      </c>
      <c r="AR3826" s="27">
        <f>Tabela1[[#This Row],[PESO TOTAL]]*Tabela1[[#This Row],[MATÉRIA PRIMA]]</f>
        <v>0</v>
      </c>
      <c r="AS3826" s="28">
        <f>Tabela1[[#This Row],[PESO TOTAL]]*Tabela1[[#This Row],[PREPARAÇÃO ]]</f>
        <v>0</v>
      </c>
      <c r="AT3826" s="28">
        <f>Tabela1[[#This Row],[PESO TOTAL]]*Tabela1[[#This Row],[CALDEIRARIA]]</f>
        <v>0</v>
      </c>
      <c r="AU3826" s="28">
        <f>Tabela1[[#This Row],[PESO TOTAL]]*Tabela1[[#This Row],[SOLDA]]</f>
        <v>0</v>
      </c>
      <c r="AV3826" s="28">
        <f>Tabela1[[#This Row],[PESO TOTAL]]*Tabela1[[#This Row],[ACABAMENTO]]</f>
        <v>0</v>
      </c>
      <c r="AW3826" s="28">
        <f>Tabela1[[#This Row],[PESO TOTAL]]*Tabela1[[#This Row],[PRONTO ACABADO]]</f>
        <v>0</v>
      </c>
      <c r="AX3826" s="29">
        <f>Tabela1[[#This Row],[PESO TOTAL]]*Tabela1[[#This Row],[EXPEDIÇÃO ]]</f>
        <v>0</v>
      </c>
      <c r="AY3826" s="28" t="str">
        <f>Tabela1[[#This Row],[PEDIDO]]&amp;Tabela1[[#This Row],[PRODUTO]]</f>
        <v/>
      </c>
      <c r="AZ3826" s="44">
        <f>IF(AF3826="",0,IF(ISTEXT(AF3826),H3826*VALUE(SUBSTITUTE(AF3826,"%",""))/100,H3826*AF3826))-Tabela1[[#This Row],[PRONTO ACABADO2]]</f>
        <v>0</v>
      </c>
      <c r="BA3826" s="44">
        <f>IF(AG3826="",0,IF(ISTEXT(AG3826),H3826*VALUE(SUBSTITUTE(AG3826,"%",""))/100,H3826*AG3826))-Tabela1[[#This Row],[PESO EXPEDIDO2]]</f>
        <v>0</v>
      </c>
      <c r="BB3826" s="44">
        <f t="shared" si="505"/>
        <v>0</v>
      </c>
      <c r="BC3826" s="44">
        <f t="shared" si="507"/>
        <v>0</v>
      </c>
      <c r="BD3826" s="165"/>
    </row>
    <row r="3827" spans="1:56" ht="15.75" hidden="1" customHeight="1" x14ac:dyDescent="0.25">
      <c r="A3827" s="6"/>
      <c r="B3827" s="22"/>
      <c r="C3827" s="7"/>
      <c r="D3827" s="46"/>
      <c r="E3827" s="7"/>
      <c r="F3827" s="7"/>
      <c r="G3827" s="24"/>
      <c r="H3827" s="41">
        <f>Tabela1[[#This Row],[PESO UNI]]*Tabela1[[#This Row],[QTE]]</f>
        <v>0</v>
      </c>
      <c r="I3827" s="7"/>
      <c r="J3827" s="8"/>
      <c r="K3827" s="8"/>
      <c r="L3827" s="9"/>
      <c r="M3827" s="10"/>
      <c r="N3827" s="11"/>
      <c r="O3827" s="12"/>
      <c r="P3827" s="13"/>
      <c r="Q3827" s="14">
        <f>Tabela1[[#This Row],[QTDE/ Fabricação]]-Tabela1[[#This Row],[QTE]]</f>
        <v>0</v>
      </c>
      <c r="R3827" s="19">
        <f t="shared" si="500"/>
        <v>0</v>
      </c>
      <c r="S3827" s="19">
        <f t="shared" si="499"/>
        <v>0</v>
      </c>
      <c r="T3827" s="20">
        <f t="shared" si="501"/>
        <v>0</v>
      </c>
      <c r="U3827" s="17">
        <f>IFERROR(SUMIF('LISTA DE EMBARQUE'!B:B,MICRO!E:E,'LISTA DE EMBARQUE'!G:G),"")</f>
        <v>0</v>
      </c>
      <c r="V3827" s="12" t="str">
        <f>IFERROR(VLOOKUP(Tabela1[[#This Row],[COD.MDE]],'LISTA DE EMBARQUE'!B:L,11,0),"")</f>
        <v/>
      </c>
      <c r="W3827" s="13" t="str">
        <f>IFERROR(COUNTIF(#REF!,Tabela1[[#This Row],[Colunas5]]),"")</f>
        <v/>
      </c>
      <c r="X3827" s="14">
        <f>Tabela1[[#This Row],[QIANTIDADE EXPEDIDA]]*Tabela1[[#This Row],[PESO UNI]]</f>
        <v>0</v>
      </c>
      <c r="Y3827" s="14">
        <f t="shared" si="502"/>
        <v>0</v>
      </c>
      <c r="Z3827" s="21">
        <f>Tabela1[[#This Row],[PESO TOTAL]]-Tabela1[[#This Row],[Peso Expedido]]</f>
        <v>0</v>
      </c>
      <c r="AA3827" s="18"/>
      <c r="AB3827" s="15"/>
      <c r="AC3827" s="15"/>
      <c r="AD3827" s="15"/>
      <c r="AE3827" s="15"/>
      <c r="AF3827" s="15"/>
      <c r="AG3827" s="15"/>
      <c r="AH3827" s="15"/>
      <c r="AI3827" s="40" t="str">
        <f t="shared" si="506"/>
        <v>ok</v>
      </c>
      <c r="AJ3827" s="5"/>
      <c r="AK3827" t="str">
        <f>Tabela1[[#This Row],[Coluna1]]&amp;Tabela1[[#This Row],[PEDIDO]]</f>
        <v/>
      </c>
      <c r="AL3827"/>
      <c r="AM3827"/>
      <c r="AN3827"/>
      <c r="AO3827" t="str">
        <f t="shared" si="504"/>
        <v>/</v>
      </c>
      <c r="AP3827" t="str">
        <f>Tabela1[[#This Row],[TAG]]&amp;Tabela1[[#This Row],[PEDIDO]]&amp;Tabela1[[#This Row],[PRODUTO]]</f>
        <v/>
      </c>
      <c r="AQ3827" s="23" t="str">
        <f>Tabela1[[#This Row],[PRODUTO]]&amp;Tabela1[[#This Row],[TAG]]</f>
        <v/>
      </c>
      <c r="AR3827" s="27">
        <f>Tabela1[[#This Row],[PESO TOTAL]]*Tabela1[[#This Row],[MATÉRIA PRIMA]]</f>
        <v>0</v>
      </c>
      <c r="AS3827" s="28">
        <f>Tabela1[[#This Row],[PESO TOTAL]]*Tabela1[[#This Row],[PREPARAÇÃO ]]</f>
        <v>0</v>
      </c>
      <c r="AT3827" s="28">
        <f>Tabela1[[#This Row],[PESO TOTAL]]*Tabela1[[#This Row],[CALDEIRARIA]]</f>
        <v>0</v>
      </c>
      <c r="AU3827" s="28">
        <f>Tabela1[[#This Row],[PESO TOTAL]]*Tabela1[[#This Row],[SOLDA]]</f>
        <v>0</v>
      </c>
      <c r="AV3827" s="28">
        <f>Tabela1[[#This Row],[PESO TOTAL]]*Tabela1[[#This Row],[ACABAMENTO]]</f>
        <v>0</v>
      </c>
      <c r="AW3827" s="28">
        <f>Tabela1[[#This Row],[PESO TOTAL]]*Tabela1[[#This Row],[PRONTO ACABADO]]</f>
        <v>0</v>
      </c>
      <c r="AX3827" s="29">
        <f>Tabela1[[#This Row],[PESO TOTAL]]*Tabela1[[#This Row],[EXPEDIÇÃO ]]</f>
        <v>0</v>
      </c>
      <c r="AY3827" s="28" t="str">
        <f>Tabela1[[#This Row],[PEDIDO]]&amp;Tabela1[[#This Row],[PRODUTO]]</f>
        <v/>
      </c>
      <c r="AZ3827" s="44">
        <f>IF(AF3827="",0,IF(ISTEXT(AF3827),H3827*VALUE(SUBSTITUTE(AF3827,"%",""))/100,H3827*AF3827))-Tabela1[[#This Row],[PRONTO ACABADO2]]</f>
        <v>0</v>
      </c>
      <c r="BA3827" s="44">
        <f>IF(AG3827="",0,IF(ISTEXT(AG3827),H3827*VALUE(SUBSTITUTE(AG3827,"%",""))/100,H3827*AG3827))-Tabela1[[#This Row],[PESO EXPEDIDO2]]</f>
        <v>0</v>
      </c>
      <c r="BB3827" s="44">
        <f t="shared" si="505"/>
        <v>0</v>
      </c>
      <c r="BC3827" s="44">
        <f t="shared" si="507"/>
        <v>0</v>
      </c>
      <c r="BD3827" s="165"/>
    </row>
    <row r="3828" spans="1:56" ht="15.75" hidden="1" customHeight="1" x14ac:dyDescent="0.25">
      <c r="A3828" s="6"/>
      <c r="B3828" s="22"/>
      <c r="C3828" s="7"/>
      <c r="D3828" s="46"/>
      <c r="E3828" s="7"/>
      <c r="F3828" s="7"/>
      <c r="G3828" s="24"/>
      <c r="H3828" s="41">
        <f>Tabela1[[#This Row],[PESO UNI]]*Tabela1[[#This Row],[QTE]]</f>
        <v>0</v>
      </c>
      <c r="I3828" s="7"/>
      <c r="J3828" s="8"/>
      <c r="K3828" s="8"/>
      <c r="L3828" s="9"/>
      <c r="M3828" s="10"/>
      <c r="N3828" s="11"/>
      <c r="O3828" s="12"/>
      <c r="P3828" s="13"/>
      <c r="Q3828" s="14">
        <f>Tabela1[[#This Row],[QTDE/ Fabricação]]-Tabela1[[#This Row],[QTE]]</f>
        <v>0</v>
      </c>
      <c r="R3828" s="19">
        <f t="shared" si="500"/>
        <v>0</v>
      </c>
      <c r="S3828" s="19">
        <f t="shared" si="499"/>
        <v>0</v>
      </c>
      <c r="T3828" s="20">
        <f t="shared" si="501"/>
        <v>0</v>
      </c>
      <c r="U3828" s="17">
        <f>IFERROR(SUMIF('LISTA DE EMBARQUE'!B:B,MICRO!E:E,'LISTA DE EMBARQUE'!G:G),"")</f>
        <v>0</v>
      </c>
      <c r="V3828" s="12" t="str">
        <f>IFERROR(VLOOKUP(Tabela1[[#This Row],[COD.MDE]],'LISTA DE EMBARQUE'!B:L,11,0),"")</f>
        <v/>
      </c>
      <c r="W3828" s="13" t="str">
        <f>IFERROR(COUNTIF(#REF!,Tabela1[[#This Row],[Colunas5]]),"")</f>
        <v/>
      </c>
      <c r="X3828" s="14">
        <f>Tabela1[[#This Row],[QIANTIDADE EXPEDIDA]]*Tabela1[[#This Row],[PESO UNI]]</f>
        <v>0</v>
      </c>
      <c r="Y3828" s="14">
        <f t="shared" si="502"/>
        <v>0</v>
      </c>
      <c r="Z3828" s="21">
        <f>Tabela1[[#This Row],[PESO TOTAL]]-Tabela1[[#This Row],[Peso Expedido]]</f>
        <v>0</v>
      </c>
      <c r="AA3828" s="18"/>
      <c r="AB3828" s="15"/>
      <c r="AC3828" s="15"/>
      <c r="AD3828" s="15"/>
      <c r="AE3828" s="15"/>
      <c r="AF3828" s="15"/>
      <c r="AG3828" s="15"/>
      <c r="AH3828" s="15"/>
      <c r="AI3828" s="40" t="str">
        <f t="shared" si="506"/>
        <v>ok</v>
      </c>
      <c r="AJ3828" s="5"/>
      <c r="AK3828" t="str">
        <f>Tabela1[[#This Row],[Coluna1]]&amp;Tabela1[[#This Row],[PEDIDO]]</f>
        <v/>
      </c>
      <c r="AL3828"/>
      <c r="AM3828"/>
      <c r="AN3828"/>
      <c r="AO3828" t="str">
        <f t="shared" si="504"/>
        <v>/</v>
      </c>
      <c r="AP3828" t="str">
        <f>Tabela1[[#This Row],[TAG]]&amp;Tabela1[[#This Row],[PEDIDO]]&amp;Tabela1[[#This Row],[PRODUTO]]</f>
        <v/>
      </c>
      <c r="AQ3828" s="23" t="str">
        <f>Tabela1[[#This Row],[PRODUTO]]&amp;Tabela1[[#This Row],[TAG]]</f>
        <v/>
      </c>
      <c r="AR3828" s="27">
        <f>Tabela1[[#This Row],[PESO TOTAL]]*Tabela1[[#This Row],[MATÉRIA PRIMA]]</f>
        <v>0</v>
      </c>
      <c r="AS3828" s="28">
        <f>Tabela1[[#This Row],[PESO TOTAL]]*Tabela1[[#This Row],[PREPARAÇÃO ]]</f>
        <v>0</v>
      </c>
      <c r="AT3828" s="28">
        <f>Tabela1[[#This Row],[PESO TOTAL]]*Tabela1[[#This Row],[CALDEIRARIA]]</f>
        <v>0</v>
      </c>
      <c r="AU3828" s="28">
        <f>Tabela1[[#This Row],[PESO TOTAL]]*Tabela1[[#This Row],[SOLDA]]</f>
        <v>0</v>
      </c>
      <c r="AV3828" s="28">
        <f>Tabela1[[#This Row],[PESO TOTAL]]*Tabela1[[#This Row],[ACABAMENTO]]</f>
        <v>0</v>
      </c>
      <c r="AW3828" s="28">
        <f>Tabela1[[#This Row],[PESO TOTAL]]*Tabela1[[#This Row],[PRONTO ACABADO]]</f>
        <v>0</v>
      </c>
      <c r="AX3828" s="29">
        <f>Tabela1[[#This Row],[PESO TOTAL]]*Tabela1[[#This Row],[EXPEDIÇÃO ]]</f>
        <v>0</v>
      </c>
      <c r="AY3828" s="28" t="str">
        <f>Tabela1[[#This Row],[PEDIDO]]&amp;Tabela1[[#This Row],[PRODUTO]]</f>
        <v/>
      </c>
      <c r="AZ3828" s="44">
        <f>IF(AF3828="",0,IF(ISTEXT(AF3828),H3828*VALUE(SUBSTITUTE(AF3828,"%",""))/100,H3828*AF3828))-Tabela1[[#This Row],[PRONTO ACABADO2]]</f>
        <v>0</v>
      </c>
      <c r="BA3828" s="44">
        <f>IF(AG3828="",0,IF(ISTEXT(AG3828),H3828*VALUE(SUBSTITUTE(AG3828,"%",""))/100,H3828*AG3828))-Tabela1[[#This Row],[PESO EXPEDIDO2]]</f>
        <v>0</v>
      </c>
      <c r="BB3828" s="44">
        <f t="shared" si="505"/>
        <v>0</v>
      </c>
      <c r="BC3828" s="44">
        <f t="shared" si="507"/>
        <v>0</v>
      </c>
      <c r="BD3828" s="165"/>
    </row>
    <row r="3829" spans="1:56" ht="15.75" hidden="1" customHeight="1" x14ac:dyDescent="0.25">
      <c r="A3829" s="6"/>
      <c r="B3829" s="22"/>
      <c r="C3829" s="7"/>
      <c r="D3829" s="46"/>
      <c r="E3829" s="7"/>
      <c r="F3829" s="7"/>
      <c r="G3829" s="24"/>
      <c r="H3829" s="41">
        <f>Tabela1[[#This Row],[PESO UNI]]*Tabela1[[#This Row],[QTE]]</f>
        <v>0</v>
      </c>
      <c r="I3829" s="7"/>
      <c r="J3829" s="8"/>
      <c r="K3829" s="8"/>
      <c r="L3829" s="9"/>
      <c r="M3829" s="10"/>
      <c r="N3829" s="11"/>
      <c r="O3829" s="12"/>
      <c r="P3829" s="13"/>
      <c r="Q3829" s="14">
        <f>Tabela1[[#This Row],[QTDE/ Fabricação]]-Tabela1[[#This Row],[QTE]]</f>
        <v>0</v>
      </c>
      <c r="R3829" s="19">
        <f t="shared" si="500"/>
        <v>0</v>
      </c>
      <c r="S3829" s="19">
        <f t="shared" si="499"/>
        <v>0</v>
      </c>
      <c r="T3829" s="20">
        <f t="shared" si="501"/>
        <v>0</v>
      </c>
      <c r="U3829" s="17">
        <f>IFERROR(SUMIF('LISTA DE EMBARQUE'!B:B,MICRO!E:E,'LISTA DE EMBARQUE'!G:G),"")</f>
        <v>0</v>
      </c>
      <c r="V3829" s="12" t="str">
        <f>IFERROR(VLOOKUP(Tabela1[[#This Row],[COD.MDE]],'LISTA DE EMBARQUE'!B:L,11,0),"")</f>
        <v/>
      </c>
      <c r="W3829" s="13" t="str">
        <f>IFERROR(COUNTIF(#REF!,Tabela1[[#This Row],[Colunas5]]),"")</f>
        <v/>
      </c>
      <c r="X3829" s="14">
        <f>Tabela1[[#This Row],[QIANTIDADE EXPEDIDA]]*Tabela1[[#This Row],[PESO UNI]]</f>
        <v>0</v>
      </c>
      <c r="Y3829" s="14">
        <f t="shared" si="502"/>
        <v>0</v>
      </c>
      <c r="Z3829" s="21">
        <f>Tabela1[[#This Row],[PESO TOTAL]]-Tabela1[[#This Row],[Peso Expedido]]</f>
        <v>0</v>
      </c>
      <c r="AA3829" s="18"/>
      <c r="AB3829" s="15"/>
      <c r="AC3829" s="15"/>
      <c r="AD3829" s="15"/>
      <c r="AE3829" s="15"/>
      <c r="AF3829" s="15"/>
      <c r="AG3829" s="15"/>
      <c r="AH3829" s="15"/>
      <c r="AI3829" s="40" t="str">
        <f t="shared" si="506"/>
        <v>ok</v>
      </c>
      <c r="AJ3829" s="5"/>
      <c r="AK3829" t="str">
        <f>Tabela1[[#This Row],[Coluna1]]&amp;Tabela1[[#This Row],[PEDIDO]]</f>
        <v/>
      </c>
      <c r="AL3829"/>
      <c r="AM3829"/>
      <c r="AN3829"/>
      <c r="AO3829" t="str">
        <f t="shared" si="504"/>
        <v>/</v>
      </c>
      <c r="AP3829" t="str">
        <f>Tabela1[[#This Row],[TAG]]&amp;Tabela1[[#This Row],[PEDIDO]]&amp;Tabela1[[#This Row],[PRODUTO]]</f>
        <v/>
      </c>
      <c r="AQ3829" s="23" t="str">
        <f>Tabela1[[#This Row],[PRODUTO]]&amp;Tabela1[[#This Row],[TAG]]</f>
        <v/>
      </c>
      <c r="AR3829" s="27">
        <f>Tabela1[[#This Row],[PESO TOTAL]]*Tabela1[[#This Row],[MATÉRIA PRIMA]]</f>
        <v>0</v>
      </c>
      <c r="AS3829" s="28">
        <f>Tabela1[[#This Row],[PESO TOTAL]]*Tabela1[[#This Row],[PREPARAÇÃO ]]</f>
        <v>0</v>
      </c>
      <c r="AT3829" s="28">
        <f>Tabela1[[#This Row],[PESO TOTAL]]*Tabela1[[#This Row],[CALDEIRARIA]]</f>
        <v>0</v>
      </c>
      <c r="AU3829" s="28">
        <f>Tabela1[[#This Row],[PESO TOTAL]]*Tabela1[[#This Row],[SOLDA]]</f>
        <v>0</v>
      </c>
      <c r="AV3829" s="28">
        <f>Tabela1[[#This Row],[PESO TOTAL]]*Tabela1[[#This Row],[ACABAMENTO]]</f>
        <v>0</v>
      </c>
      <c r="AW3829" s="28">
        <f>Tabela1[[#This Row],[PESO TOTAL]]*Tabela1[[#This Row],[PRONTO ACABADO]]</f>
        <v>0</v>
      </c>
      <c r="AX3829" s="29">
        <f>Tabela1[[#This Row],[PESO TOTAL]]*Tabela1[[#This Row],[EXPEDIÇÃO ]]</f>
        <v>0</v>
      </c>
      <c r="AY3829" s="28" t="str">
        <f>Tabela1[[#This Row],[PEDIDO]]&amp;Tabela1[[#This Row],[PRODUTO]]</f>
        <v/>
      </c>
      <c r="AZ3829" s="44">
        <f>IF(AF3829="",0,IF(ISTEXT(AF3829),H3829*VALUE(SUBSTITUTE(AF3829,"%",""))/100,H3829*AF3829))-Tabela1[[#This Row],[PRONTO ACABADO2]]</f>
        <v>0</v>
      </c>
      <c r="BA3829" s="44">
        <f>IF(AG3829="",0,IF(ISTEXT(AG3829),H3829*VALUE(SUBSTITUTE(AG3829,"%",""))/100,H3829*AG3829))-Tabela1[[#This Row],[PESO EXPEDIDO2]]</f>
        <v>0</v>
      </c>
      <c r="BB3829" s="44">
        <f t="shared" si="505"/>
        <v>0</v>
      </c>
      <c r="BC3829" s="44">
        <f t="shared" si="507"/>
        <v>0</v>
      </c>
      <c r="BD3829" s="165"/>
    </row>
    <row r="3830" spans="1:56" ht="15.75" hidden="1" customHeight="1" x14ac:dyDescent="0.25">
      <c r="A3830" s="6"/>
      <c r="B3830" s="22"/>
      <c r="C3830" s="7"/>
      <c r="D3830" s="46"/>
      <c r="E3830" s="7"/>
      <c r="F3830" s="7"/>
      <c r="G3830" s="24"/>
      <c r="H3830" s="41">
        <f>Tabela1[[#This Row],[PESO UNI]]*Tabela1[[#This Row],[QTE]]</f>
        <v>0</v>
      </c>
      <c r="I3830" s="7"/>
      <c r="J3830" s="8"/>
      <c r="K3830" s="8"/>
      <c r="L3830" s="9"/>
      <c r="M3830" s="10"/>
      <c r="N3830" s="11"/>
      <c r="O3830" s="12"/>
      <c r="P3830" s="13"/>
      <c r="Q3830" s="14">
        <f>Tabela1[[#This Row],[QTDE/ Fabricação]]-Tabela1[[#This Row],[QTE]]</f>
        <v>0</v>
      </c>
      <c r="R3830" s="19">
        <f t="shared" si="500"/>
        <v>0</v>
      </c>
      <c r="S3830" s="19">
        <f t="shared" si="499"/>
        <v>0</v>
      </c>
      <c r="T3830" s="20">
        <f t="shared" si="501"/>
        <v>0</v>
      </c>
      <c r="U3830" s="17">
        <f>IFERROR(SUMIF('LISTA DE EMBARQUE'!B:B,MICRO!E:E,'LISTA DE EMBARQUE'!G:G),"")</f>
        <v>0</v>
      </c>
      <c r="V3830" s="12" t="str">
        <f>IFERROR(VLOOKUP(Tabela1[[#This Row],[COD.MDE]],'LISTA DE EMBARQUE'!B:L,11,0),"")</f>
        <v/>
      </c>
      <c r="W3830" s="13" t="str">
        <f>IFERROR(COUNTIF(#REF!,Tabela1[[#This Row],[Colunas5]]),"")</f>
        <v/>
      </c>
      <c r="X3830" s="14">
        <f>Tabela1[[#This Row],[QIANTIDADE EXPEDIDA]]*Tabela1[[#This Row],[PESO UNI]]</f>
        <v>0</v>
      </c>
      <c r="Y3830" s="14">
        <f t="shared" si="502"/>
        <v>0</v>
      </c>
      <c r="Z3830" s="21">
        <f>Tabela1[[#This Row],[PESO TOTAL]]-Tabela1[[#This Row],[Peso Expedido]]</f>
        <v>0</v>
      </c>
      <c r="AA3830" s="18"/>
      <c r="AB3830" s="15"/>
      <c r="AC3830" s="15"/>
      <c r="AD3830" s="15"/>
      <c r="AE3830" s="15"/>
      <c r="AF3830" s="15"/>
      <c r="AG3830" s="15"/>
      <c r="AH3830" s="15"/>
      <c r="AI3830" s="40" t="str">
        <f t="shared" si="506"/>
        <v>ok</v>
      </c>
      <c r="AJ3830" s="5"/>
      <c r="AK3830" t="str">
        <f>Tabela1[[#This Row],[Coluna1]]&amp;Tabela1[[#This Row],[PEDIDO]]</f>
        <v/>
      </c>
      <c r="AL3830"/>
      <c r="AM3830"/>
      <c r="AN3830"/>
      <c r="AO3830" t="str">
        <f t="shared" si="504"/>
        <v>/</v>
      </c>
      <c r="AP3830" t="str">
        <f>Tabela1[[#This Row],[TAG]]&amp;Tabela1[[#This Row],[PEDIDO]]&amp;Tabela1[[#This Row],[PRODUTO]]</f>
        <v/>
      </c>
      <c r="AQ3830" s="23" t="str">
        <f>Tabela1[[#This Row],[PRODUTO]]&amp;Tabela1[[#This Row],[TAG]]</f>
        <v/>
      </c>
      <c r="AR3830" s="27">
        <f>Tabela1[[#This Row],[PESO TOTAL]]*Tabela1[[#This Row],[MATÉRIA PRIMA]]</f>
        <v>0</v>
      </c>
      <c r="AS3830" s="28">
        <f>Tabela1[[#This Row],[PESO TOTAL]]*Tabela1[[#This Row],[PREPARAÇÃO ]]</f>
        <v>0</v>
      </c>
      <c r="AT3830" s="28">
        <f>Tabela1[[#This Row],[PESO TOTAL]]*Tabela1[[#This Row],[CALDEIRARIA]]</f>
        <v>0</v>
      </c>
      <c r="AU3830" s="28">
        <f>Tabela1[[#This Row],[PESO TOTAL]]*Tabela1[[#This Row],[SOLDA]]</f>
        <v>0</v>
      </c>
      <c r="AV3830" s="28">
        <f>Tabela1[[#This Row],[PESO TOTAL]]*Tabela1[[#This Row],[ACABAMENTO]]</f>
        <v>0</v>
      </c>
      <c r="AW3830" s="28">
        <f>Tabela1[[#This Row],[PESO TOTAL]]*Tabela1[[#This Row],[PRONTO ACABADO]]</f>
        <v>0</v>
      </c>
      <c r="AX3830" s="29">
        <f>Tabela1[[#This Row],[PESO TOTAL]]*Tabela1[[#This Row],[EXPEDIÇÃO ]]</f>
        <v>0</v>
      </c>
      <c r="AY3830" s="28" t="str">
        <f>Tabela1[[#This Row],[PEDIDO]]&amp;Tabela1[[#This Row],[PRODUTO]]</f>
        <v/>
      </c>
      <c r="AZ3830" s="44">
        <f>IF(AF3830="",0,IF(ISTEXT(AF3830),H3830*VALUE(SUBSTITUTE(AF3830,"%",""))/100,H3830*AF3830))-Tabela1[[#This Row],[PRONTO ACABADO2]]</f>
        <v>0</v>
      </c>
      <c r="BA3830" s="44">
        <f>IF(AG3830="",0,IF(ISTEXT(AG3830),H3830*VALUE(SUBSTITUTE(AG3830,"%",""))/100,H3830*AG3830))-Tabela1[[#This Row],[PESO EXPEDIDO2]]</f>
        <v>0</v>
      </c>
      <c r="BB3830" s="44">
        <f t="shared" si="505"/>
        <v>0</v>
      </c>
      <c r="BC3830" s="44">
        <f t="shared" si="507"/>
        <v>0</v>
      </c>
      <c r="BD3830" s="165"/>
    </row>
    <row r="3831" spans="1:56" ht="15.75" hidden="1" customHeight="1" x14ac:dyDescent="0.25">
      <c r="A3831" s="6"/>
      <c r="B3831" s="22"/>
      <c r="C3831" s="7"/>
      <c r="D3831" s="46"/>
      <c r="E3831" s="7"/>
      <c r="F3831" s="7"/>
      <c r="G3831" s="24"/>
      <c r="H3831" s="41">
        <f>Tabela1[[#This Row],[PESO UNI]]*Tabela1[[#This Row],[QTE]]</f>
        <v>0</v>
      </c>
      <c r="I3831" s="7"/>
      <c r="J3831" s="8"/>
      <c r="K3831" s="8"/>
      <c r="L3831" s="9"/>
      <c r="M3831" s="10"/>
      <c r="N3831" s="11"/>
      <c r="O3831" s="12"/>
      <c r="P3831" s="13"/>
      <c r="Q3831" s="14">
        <f>Tabela1[[#This Row],[QTDE/ Fabricação]]-Tabela1[[#This Row],[QTE]]</f>
        <v>0</v>
      </c>
      <c r="R3831" s="19">
        <f t="shared" si="500"/>
        <v>0</v>
      </c>
      <c r="S3831" s="19">
        <f t="shared" si="499"/>
        <v>0</v>
      </c>
      <c r="T3831" s="20">
        <f t="shared" si="501"/>
        <v>0</v>
      </c>
      <c r="U3831" s="17">
        <f>IFERROR(SUMIF('LISTA DE EMBARQUE'!B:B,MICRO!E:E,'LISTA DE EMBARQUE'!G:G),"")</f>
        <v>0</v>
      </c>
      <c r="V3831" s="12" t="str">
        <f>IFERROR(VLOOKUP(Tabela1[[#This Row],[COD.MDE]],'LISTA DE EMBARQUE'!B:L,11,0),"")</f>
        <v/>
      </c>
      <c r="W3831" s="13" t="str">
        <f>IFERROR(COUNTIF(#REF!,Tabela1[[#This Row],[Colunas5]]),"")</f>
        <v/>
      </c>
      <c r="X3831" s="14">
        <f>Tabela1[[#This Row],[QIANTIDADE EXPEDIDA]]*Tabela1[[#This Row],[PESO UNI]]</f>
        <v>0</v>
      </c>
      <c r="Y3831" s="14">
        <f t="shared" si="502"/>
        <v>0</v>
      </c>
      <c r="Z3831" s="21">
        <f>Tabela1[[#This Row],[PESO TOTAL]]-Tabela1[[#This Row],[Peso Expedido]]</f>
        <v>0</v>
      </c>
      <c r="AA3831" s="18"/>
      <c r="AB3831" s="15"/>
      <c r="AC3831" s="15"/>
      <c r="AD3831" s="15"/>
      <c r="AE3831" s="15"/>
      <c r="AF3831" s="15"/>
      <c r="AG3831" s="15"/>
      <c r="AH3831" s="15"/>
      <c r="AI3831" s="40" t="str">
        <f t="shared" si="506"/>
        <v>ok</v>
      </c>
      <c r="AJ3831" s="5"/>
      <c r="AK3831"/>
      <c r="AL3831"/>
      <c r="AM3831"/>
      <c r="AN3831"/>
      <c r="AO3831"/>
      <c r="AP3831"/>
      <c r="AQ3831" s="23"/>
      <c r="AR3831" s="27"/>
      <c r="AS3831" s="28"/>
      <c r="AT3831" s="28"/>
      <c r="AU3831" s="28"/>
      <c r="AV3831" s="28"/>
      <c r="AW3831" s="28"/>
      <c r="AX3831" s="29"/>
      <c r="AY3831" s="28"/>
      <c r="AZ3831" s="44"/>
      <c r="BA3831" s="44"/>
      <c r="BB3831" s="44"/>
      <c r="BC3831" s="44"/>
      <c r="BD3831" s="165"/>
    </row>
    <row r="3832" spans="1:56" ht="15.75" hidden="1" customHeight="1" x14ac:dyDescent="0.25">
      <c r="A3832" s="6"/>
      <c r="B3832" s="22"/>
      <c r="C3832" s="7"/>
      <c r="D3832" s="46"/>
      <c r="E3832" s="7"/>
      <c r="F3832" s="7"/>
      <c r="G3832" s="24"/>
      <c r="H3832" s="41">
        <f>Tabela1[[#This Row],[PESO UNI]]*Tabela1[[#This Row],[QTE]]</f>
        <v>0</v>
      </c>
      <c r="I3832" s="7"/>
      <c r="J3832" s="8"/>
      <c r="K3832" s="8"/>
      <c r="L3832" s="9"/>
      <c r="M3832" s="10"/>
      <c r="N3832" s="11"/>
      <c r="O3832" s="12"/>
      <c r="P3832" s="13"/>
      <c r="Q3832" s="14">
        <f>Tabela1[[#This Row],[QTDE/ Fabricação]]-Tabela1[[#This Row],[QTE]]</f>
        <v>0</v>
      </c>
      <c r="R3832" s="19">
        <f t="shared" si="500"/>
        <v>0</v>
      </c>
      <c r="S3832" s="19">
        <f t="shared" si="499"/>
        <v>0</v>
      </c>
      <c r="T3832" s="20">
        <f t="shared" si="501"/>
        <v>0</v>
      </c>
      <c r="U3832" s="17">
        <f>IFERROR(SUMIF('LISTA DE EMBARQUE'!B:B,MICRO!E:E,'LISTA DE EMBARQUE'!G:G),"")</f>
        <v>0</v>
      </c>
      <c r="V3832" s="12" t="str">
        <f>IFERROR(VLOOKUP(Tabela1[[#This Row],[COD.MDE]],'LISTA DE EMBARQUE'!B:L,11,0),"")</f>
        <v/>
      </c>
      <c r="W3832" s="13" t="str">
        <f>IFERROR(COUNTIF(#REF!,Tabela1[[#This Row],[Colunas5]]),"")</f>
        <v/>
      </c>
      <c r="X3832" s="14">
        <f>Tabela1[[#This Row],[QIANTIDADE EXPEDIDA]]*Tabela1[[#This Row],[PESO UNI]]</f>
        <v>0</v>
      </c>
      <c r="Y3832" s="14">
        <f t="shared" si="502"/>
        <v>0</v>
      </c>
      <c r="Z3832" s="21">
        <f>Tabela1[[#This Row],[PESO TOTAL]]-Tabela1[[#This Row],[Peso Expedido]]</f>
        <v>0</v>
      </c>
      <c r="AA3832" s="18"/>
      <c r="AB3832" s="15"/>
      <c r="AC3832" s="15"/>
      <c r="AD3832" s="15"/>
      <c r="AE3832" s="15"/>
      <c r="AF3832" s="15"/>
      <c r="AG3832" s="15"/>
      <c r="AH3832" s="15"/>
      <c r="AI3832" s="40" t="str">
        <f t="shared" si="506"/>
        <v>ok</v>
      </c>
      <c r="AJ3832" s="5"/>
      <c r="AK3832" t="str">
        <f>Tabela1[[#This Row],[Coluna1]]&amp;Tabela1[[#This Row],[PEDIDO]]</f>
        <v/>
      </c>
      <c r="AL3832"/>
      <c r="AM3832"/>
      <c r="AN3832"/>
      <c r="AO3832" t="str">
        <f>A3832&amp;"/"&amp;J3832</f>
        <v>/</v>
      </c>
      <c r="AP3832" t="str">
        <f>Tabela1[[#This Row],[TAG]]&amp;Tabela1[[#This Row],[PEDIDO]]&amp;Tabela1[[#This Row],[PRODUTO]]</f>
        <v/>
      </c>
      <c r="AQ3832" s="23" t="str">
        <f>Tabela1[[#This Row],[PRODUTO]]&amp;Tabela1[[#This Row],[TAG]]</f>
        <v/>
      </c>
      <c r="AR3832" s="27">
        <f>Tabela1[[#This Row],[PESO TOTAL]]*Tabela1[[#This Row],[MATÉRIA PRIMA]]</f>
        <v>0</v>
      </c>
      <c r="AS3832" s="28">
        <f>Tabela1[[#This Row],[PESO TOTAL]]*Tabela1[[#This Row],[PREPARAÇÃO ]]</f>
        <v>0</v>
      </c>
      <c r="AT3832" s="28">
        <f>Tabela1[[#This Row],[PESO TOTAL]]*Tabela1[[#This Row],[CALDEIRARIA]]</f>
        <v>0</v>
      </c>
      <c r="AU3832" s="28">
        <f>Tabela1[[#This Row],[PESO TOTAL]]*Tabela1[[#This Row],[SOLDA]]</f>
        <v>0</v>
      </c>
      <c r="AV3832" s="28">
        <f>Tabela1[[#This Row],[PESO TOTAL]]*Tabela1[[#This Row],[ACABAMENTO]]</f>
        <v>0</v>
      </c>
      <c r="AW3832" s="28">
        <f>Tabela1[[#This Row],[PESO TOTAL]]*Tabela1[[#This Row],[PRONTO ACABADO]]</f>
        <v>0</v>
      </c>
      <c r="AX3832" s="29">
        <f>Tabela1[[#This Row],[PESO TOTAL]]*Tabela1[[#This Row],[EXPEDIÇÃO ]]</f>
        <v>0</v>
      </c>
      <c r="AY3832" s="28" t="str">
        <f>Tabela1[[#This Row],[PEDIDO]]&amp;Tabela1[[#This Row],[PRODUTO]]</f>
        <v/>
      </c>
      <c r="AZ3832" s="44">
        <f>IF(AF3832="",0,IF(ISTEXT(AF3832),H3832*VALUE(SUBSTITUTE(AF3832,"%",""))/100,H3832*AF3832))-Tabela1[[#This Row],[PRONTO ACABADO2]]</f>
        <v>0</v>
      </c>
      <c r="BA3832" s="44">
        <f>IF(AG3832="",0,IF(ISTEXT(AG3832),H3832*VALUE(SUBSTITUTE(AG3832,"%",""))/100,H3832*AG3832))-Tabela1[[#This Row],[PESO EXPEDIDO2]]</f>
        <v>0</v>
      </c>
      <c r="BB3832" s="44">
        <f>IF(AH3832="",0,IF(ISTEXT(AH3832),H3832*VALUE(SUBSTITUTE(AH3832,"%",""))/100,H3832*AH3832))</f>
        <v>0</v>
      </c>
      <c r="BC3832" s="44">
        <f>IF(AG3832="",0,IF(ISTEXT(AG3832),H3832*VALUE(SUBSTITUTE(AG3832,"%",""))/100,H3832*AG3832))</f>
        <v>0</v>
      </c>
      <c r="BD3832" s="165"/>
    </row>
    <row r="3833" spans="1:56" ht="15.75" hidden="1" customHeight="1" x14ac:dyDescent="0.25">
      <c r="A3833" s="6"/>
      <c r="B3833" s="22"/>
      <c r="C3833" s="7"/>
      <c r="D3833" s="46"/>
      <c r="E3833" s="7"/>
      <c r="F3833" s="7"/>
      <c r="G3833" s="24"/>
      <c r="H3833" s="41">
        <f>Tabela1[[#This Row],[PESO UNI]]*Tabela1[[#This Row],[QTE]]</f>
        <v>0</v>
      </c>
      <c r="I3833" s="7"/>
      <c r="J3833" s="8"/>
      <c r="K3833" s="8"/>
      <c r="L3833" s="9"/>
      <c r="M3833" s="10"/>
      <c r="N3833" s="11"/>
      <c r="O3833" s="12"/>
      <c r="P3833" s="13"/>
      <c r="Q3833" s="14">
        <f>Tabela1[[#This Row],[QTDE/ Fabricação]]-Tabela1[[#This Row],[QTE]]</f>
        <v>0</v>
      </c>
      <c r="R3833" s="19">
        <f t="shared" si="500"/>
        <v>0</v>
      </c>
      <c r="S3833" s="19">
        <f t="shared" si="499"/>
        <v>0</v>
      </c>
      <c r="T3833" s="20">
        <f t="shared" si="501"/>
        <v>0</v>
      </c>
      <c r="U3833" s="17">
        <f>IFERROR(SUMIF('LISTA DE EMBARQUE'!B:B,MICRO!E:E,'LISTA DE EMBARQUE'!G:G),"")</f>
        <v>0</v>
      </c>
      <c r="V3833" s="12" t="str">
        <f>IFERROR(VLOOKUP(Tabela1[[#This Row],[COD.MDE]],'LISTA DE EMBARQUE'!B:L,11,0),"")</f>
        <v/>
      </c>
      <c r="W3833" s="13" t="str">
        <f>IFERROR(COUNTIF(#REF!,Tabela1[[#This Row],[Colunas5]]),"")</f>
        <v/>
      </c>
      <c r="X3833" s="14">
        <f>Tabela1[[#This Row],[QIANTIDADE EXPEDIDA]]*Tabela1[[#This Row],[PESO UNI]]</f>
        <v>0</v>
      </c>
      <c r="Y3833" s="14">
        <f t="shared" si="502"/>
        <v>0</v>
      </c>
      <c r="Z3833" s="21">
        <f>Tabela1[[#This Row],[PESO TOTAL]]-Tabela1[[#This Row],[Peso Expedido]]</f>
        <v>0</v>
      </c>
      <c r="AA3833" s="18"/>
      <c r="AB3833" s="15"/>
      <c r="AC3833" s="15"/>
      <c r="AD3833" s="15"/>
      <c r="AE3833" s="15"/>
      <c r="AF3833" s="15"/>
      <c r="AG3833" s="15"/>
      <c r="AH3833" s="15"/>
      <c r="AI3833" s="40" t="str">
        <f t="shared" si="506"/>
        <v>ok</v>
      </c>
      <c r="AJ3833" s="5"/>
      <c r="AK3833" t="str">
        <f>Tabela1[[#This Row],[Coluna1]]&amp;Tabela1[[#This Row],[PEDIDO]]</f>
        <v/>
      </c>
      <c r="AL3833"/>
      <c r="AM3833"/>
      <c r="AN3833"/>
      <c r="AO3833" t="str">
        <f>A3833&amp;"/"&amp;J3833</f>
        <v>/</v>
      </c>
      <c r="AP3833" t="str">
        <f>Tabela1[[#This Row],[TAG]]&amp;Tabela1[[#This Row],[PEDIDO]]&amp;Tabela1[[#This Row],[PRODUTO]]</f>
        <v/>
      </c>
      <c r="AQ3833" s="23" t="str">
        <f>Tabela1[[#This Row],[PRODUTO]]&amp;Tabela1[[#This Row],[TAG]]</f>
        <v/>
      </c>
      <c r="AR3833" s="27">
        <f>Tabela1[[#This Row],[PESO TOTAL]]*Tabela1[[#This Row],[MATÉRIA PRIMA]]</f>
        <v>0</v>
      </c>
      <c r="AS3833" s="28">
        <f>Tabela1[[#This Row],[PESO TOTAL]]*Tabela1[[#This Row],[PREPARAÇÃO ]]</f>
        <v>0</v>
      </c>
      <c r="AT3833" s="28">
        <f>Tabela1[[#This Row],[PESO TOTAL]]*Tabela1[[#This Row],[CALDEIRARIA]]</f>
        <v>0</v>
      </c>
      <c r="AU3833" s="28">
        <f>Tabela1[[#This Row],[PESO TOTAL]]*Tabela1[[#This Row],[SOLDA]]</f>
        <v>0</v>
      </c>
      <c r="AV3833" s="28">
        <f>Tabela1[[#This Row],[PESO TOTAL]]*Tabela1[[#This Row],[ACABAMENTO]]</f>
        <v>0</v>
      </c>
      <c r="AW3833" s="28">
        <f>Tabela1[[#This Row],[PESO TOTAL]]*Tabela1[[#This Row],[PRONTO ACABADO]]</f>
        <v>0</v>
      </c>
      <c r="AX3833" s="29">
        <f>Tabela1[[#This Row],[PESO TOTAL]]*Tabela1[[#This Row],[EXPEDIÇÃO ]]</f>
        <v>0</v>
      </c>
      <c r="AY3833" s="28" t="str">
        <f>Tabela1[[#This Row],[PEDIDO]]&amp;Tabela1[[#This Row],[PRODUTO]]</f>
        <v/>
      </c>
      <c r="AZ3833" s="44">
        <f>IF(AF3833="",0,IF(ISTEXT(AF3833),H3833*VALUE(SUBSTITUTE(AF3833,"%",""))/100,H3833*AF3833))-Tabela1[[#This Row],[PRONTO ACABADO2]]</f>
        <v>0</v>
      </c>
      <c r="BA3833" s="44">
        <f>IF(AG3833="",0,IF(ISTEXT(AG3833),H3833*VALUE(SUBSTITUTE(AG3833,"%",""))/100,H3833*AG3833))-Tabela1[[#This Row],[PESO EXPEDIDO2]]</f>
        <v>0</v>
      </c>
      <c r="BB3833" s="44">
        <f>IF(AH3833="",0,IF(ISTEXT(AH3833),H3833*VALUE(SUBSTITUTE(AH3833,"%",""))/100,H3833*AH3833))</f>
        <v>0</v>
      </c>
      <c r="BC3833" s="44">
        <f>IF(AG3833="",0,IF(ISTEXT(AG3833),H3833*VALUE(SUBSTITUTE(AG3833,"%",""))/100,H3833*AG3833))</f>
        <v>0</v>
      </c>
      <c r="BD3833" s="165"/>
    </row>
    <row r="3834" spans="1:56" ht="15.75" hidden="1" customHeight="1" x14ac:dyDescent="0.25">
      <c r="A3834" s="6"/>
      <c r="B3834" s="22"/>
      <c r="C3834" s="7"/>
      <c r="D3834" s="46"/>
      <c r="E3834" s="7"/>
      <c r="F3834" s="7"/>
      <c r="G3834" s="24"/>
      <c r="H3834" s="41">
        <f>Tabela1[[#This Row],[PESO UNI]]*Tabela1[[#This Row],[QTE]]</f>
        <v>0</v>
      </c>
      <c r="I3834" s="7"/>
      <c r="J3834" s="8"/>
      <c r="K3834" s="8"/>
      <c r="L3834" s="9"/>
      <c r="M3834" s="10"/>
      <c r="N3834" s="11"/>
      <c r="O3834" s="12"/>
      <c r="P3834" s="13"/>
      <c r="Q3834" s="14">
        <f>Tabela1[[#This Row],[QTDE/ Fabricação]]-Tabela1[[#This Row],[QTE]]</f>
        <v>0</v>
      </c>
      <c r="R3834" s="19">
        <f t="shared" si="500"/>
        <v>0</v>
      </c>
      <c r="S3834" s="19">
        <f t="shared" ref="S3834:S3897" si="508">IFERROR(H3834*AG3834,"")</f>
        <v>0</v>
      </c>
      <c r="T3834" s="20">
        <f t="shared" si="501"/>
        <v>0</v>
      </c>
      <c r="U3834" s="17">
        <f>IFERROR(SUMIF('LISTA DE EMBARQUE'!B:B,MICRO!E:E,'LISTA DE EMBARQUE'!G:G),"")</f>
        <v>0</v>
      </c>
      <c r="V3834" s="12" t="str">
        <f>IFERROR(VLOOKUP(Tabela1[[#This Row],[COD.MDE]],'LISTA DE EMBARQUE'!B:L,11,0),"")</f>
        <v/>
      </c>
      <c r="W3834" s="13" t="str">
        <f>IFERROR(COUNTIF(#REF!,Tabela1[[#This Row],[Colunas5]]),"")</f>
        <v/>
      </c>
      <c r="X3834" s="14">
        <f>Tabela1[[#This Row],[QIANTIDADE EXPEDIDA]]*Tabela1[[#This Row],[PESO UNI]]</f>
        <v>0</v>
      </c>
      <c r="Y3834" s="14">
        <f t="shared" si="502"/>
        <v>0</v>
      </c>
      <c r="Z3834" s="21">
        <f>Tabela1[[#This Row],[PESO TOTAL]]-Tabela1[[#This Row],[Peso Expedido]]</f>
        <v>0</v>
      </c>
      <c r="AA3834" s="18"/>
      <c r="AB3834" s="15"/>
      <c r="AC3834" s="15"/>
      <c r="AD3834" s="15"/>
      <c r="AE3834" s="15"/>
      <c r="AF3834" s="15"/>
      <c r="AG3834" s="15"/>
      <c r="AH3834" s="15"/>
      <c r="AI3834" s="40" t="str">
        <f t="shared" si="506"/>
        <v>ok</v>
      </c>
      <c r="AJ3834" s="5"/>
      <c r="AK3834" t="str">
        <f>Tabela1[[#This Row],[Coluna1]]&amp;Tabela1[[#This Row],[PEDIDO]]</f>
        <v/>
      </c>
      <c r="AL3834"/>
      <c r="AM3834"/>
      <c r="AN3834"/>
      <c r="AO3834" t="e">
        <f>#REF!&amp;"/"&amp;#REF!</f>
        <v>#REF!</v>
      </c>
      <c r="AP3834" t="str">
        <f>Tabela1[[#This Row],[TAG]]&amp;Tabela1[[#This Row],[PEDIDO]]&amp;Tabela1[[#This Row],[PRODUTO]]</f>
        <v/>
      </c>
      <c r="AQ3834" s="23" t="str">
        <f>Tabela1[[#This Row],[PRODUTO]]&amp;Tabela1[[#This Row],[TAG]]</f>
        <v/>
      </c>
      <c r="AR3834" s="27">
        <f>Tabela1[[#This Row],[PESO TOTAL]]*Tabela1[[#This Row],[MATÉRIA PRIMA]]</f>
        <v>0</v>
      </c>
      <c r="AS3834" s="28">
        <f>Tabela1[[#This Row],[PESO TOTAL]]*Tabela1[[#This Row],[PREPARAÇÃO ]]</f>
        <v>0</v>
      </c>
      <c r="AT3834" s="28">
        <f>Tabela1[[#This Row],[PESO TOTAL]]*Tabela1[[#This Row],[CALDEIRARIA]]</f>
        <v>0</v>
      </c>
      <c r="AU3834" s="28">
        <f>Tabela1[[#This Row],[PESO TOTAL]]*Tabela1[[#This Row],[SOLDA]]</f>
        <v>0</v>
      </c>
      <c r="AV3834" s="28">
        <f>Tabela1[[#This Row],[PESO TOTAL]]*Tabela1[[#This Row],[ACABAMENTO]]</f>
        <v>0</v>
      </c>
      <c r="AW3834" s="28">
        <f>Tabela1[[#This Row],[PESO TOTAL]]*Tabela1[[#This Row],[PRONTO ACABADO]]</f>
        <v>0</v>
      </c>
      <c r="AX3834" s="29">
        <f>Tabela1[[#This Row],[PESO TOTAL]]*Tabela1[[#This Row],[EXPEDIÇÃO ]]</f>
        <v>0</v>
      </c>
      <c r="AY3834" s="28" t="str">
        <f>Tabela1[[#This Row],[PEDIDO]]&amp;Tabela1[[#This Row],[PRODUTO]]</f>
        <v/>
      </c>
      <c r="AZ3834" s="44">
        <f>IF(AF3834="",0,IF(ISTEXT(AF3834),#REF!*VALUE(SUBSTITUTE(AF3834,"%",""))/100,#REF!*AF3834))-Tabela1[[#This Row],[PRONTO ACABADO2]]</f>
        <v>0</v>
      </c>
      <c r="BA3834" s="44">
        <f>IF(AG3834="",0,IF(ISTEXT(AG3834),#REF!*VALUE(SUBSTITUTE(AG3834,"%",""))/100,#REF!*AG3834))-Tabela1[[#This Row],[PESO EXPEDIDO2]]</f>
        <v>0</v>
      </c>
      <c r="BB3834" s="44">
        <f>IF(AH3834="",0,IF(ISTEXT(AH3834),#REF!*VALUE(SUBSTITUTE(AH3834,"%",""))/100,#REF!*AH3834))</f>
        <v>0</v>
      </c>
      <c r="BC3834" s="44">
        <f>IF(AG3834="",0,IF(ISTEXT(AG3834),#REF!*VALUE(SUBSTITUTE(AG3834,"%",""))/100,#REF!*AG3834))</f>
        <v>0</v>
      </c>
      <c r="BD3834" s="165"/>
    </row>
    <row r="3835" spans="1:56" ht="15.75" hidden="1" customHeight="1" x14ac:dyDescent="0.25">
      <c r="A3835" s="6"/>
      <c r="B3835" s="22"/>
      <c r="C3835" s="7"/>
      <c r="D3835" s="46"/>
      <c r="E3835" s="7"/>
      <c r="F3835" s="7"/>
      <c r="G3835" s="24"/>
      <c r="H3835" s="41">
        <f>Tabela1[[#This Row],[PESO UNI]]*Tabela1[[#This Row],[QTE]]</f>
        <v>0</v>
      </c>
      <c r="I3835" s="7"/>
      <c r="J3835" s="8"/>
      <c r="K3835" s="8"/>
      <c r="L3835" s="9"/>
      <c r="M3835" s="10"/>
      <c r="N3835" s="11"/>
      <c r="O3835" s="12"/>
      <c r="P3835" s="13"/>
      <c r="Q3835" s="14">
        <f>Tabela1[[#This Row],[QTDE/ Fabricação]]-Tabela1[[#This Row],[QTE]]</f>
        <v>0</v>
      </c>
      <c r="R3835" s="19">
        <f t="shared" si="500"/>
        <v>0</v>
      </c>
      <c r="S3835" s="19">
        <f t="shared" si="508"/>
        <v>0</v>
      </c>
      <c r="T3835" s="20">
        <f t="shared" si="501"/>
        <v>0</v>
      </c>
      <c r="U3835" s="17">
        <f>IFERROR(SUMIF('LISTA DE EMBARQUE'!B:B,MICRO!E:E,'LISTA DE EMBARQUE'!G:G),"")</f>
        <v>0</v>
      </c>
      <c r="V3835" s="12" t="str">
        <f>IFERROR(VLOOKUP(Tabela1[[#This Row],[COD.MDE]],'LISTA DE EMBARQUE'!B:L,11,0),"")</f>
        <v/>
      </c>
      <c r="W3835" s="13" t="str">
        <f>IFERROR(COUNTIF(#REF!,Tabela1[[#This Row],[Colunas5]]),"")</f>
        <v/>
      </c>
      <c r="X3835" s="14">
        <f>Tabela1[[#This Row],[QIANTIDADE EXPEDIDA]]*Tabela1[[#This Row],[PESO UNI]]</f>
        <v>0</v>
      </c>
      <c r="Y3835" s="14">
        <f t="shared" si="502"/>
        <v>0</v>
      </c>
      <c r="Z3835" s="21">
        <f>Tabela1[[#This Row],[PESO TOTAL]]-Tabela1[[#This Row],[Peso Expedido]]</f>
        <v>0</v>
      </c>
      <c r="AA3835" s="18"/>
      <c r="AB3835" s="15"/>
      <c r="AC3835" s="15"/>
      <c r="AD3835" s="15"/>
      <c r="AE3835" s="15"/>
      <c r="AF3835" s="15"/>
      <c r="AG3835" s="15"/>
      <c r="AH3835" s="15"/>
      <c r="AI3835" s="40" t="str">
        <f t="shared" si="506"/>
        <v>ok</v>
      </c>
      <c r="AJ3835" s="5"/>
      <c r="AK3835" t="str">
        <f>Tabela1[[#This Row],[Coluna1]]&amp;Tabela1[[#This Row],[PEDIDO]]</f>
        <v/>
      </c>
      <c r="AL3835"/>
      <c r="AM3835"/>
      <c r="AN3835"/>
      <c r="AO3835" t="str">
        <f t="shared" ref="AO3835:AO3866" si="509">A3835&amp;"/"&amp;J3835</f>
        <v>/</v>
      </c>
      <c r="AP3835" t="str">
        <f>Tabela1[[#This Row],[TAG]]&amp;Tabela1[[#This Row],[PEDIDO]]&amp;Tabela1[[#This Row],[PRODUTO]]</f>
        <v/>
      </c>
      <c r="AQ3835" s="23" t="str">
        <f>Tabela1[[#This Row],[PRODUTO]]&amp;Tabela1[[#This Row],[TAG]]</f>
        <v/>
      </c>
      <c r="AR3835" s="27">
        <f>Tabela1[[#This Row],[PESO TOTAL]]*Tabela1[[#This Row],[MATÉRIA PRIMA]]</f>
        <v>0</v>
      </c>
      <c r="AS3835" s="28">
        <f>Tabela1[[#This Row],[PESO TOTAL]]*Tabela1[[#This Row],[PREPARAÇÃO ]]</f>
        <v>0</v>
      </c>
      <c r="AT3835" s="28">
        <f>Tabela1[[#This Row],[PESO TOTAL]]*Tabela1[[#This Row],[CALDEIRARIA]]</f>
        <v>0</v>
      </c>
      <c r="AU3835" s="28">
        <f>Tabela1[[#This Row],[PESO TOTAL]]*Tabela1[[#This Row],[SOLDA]]</f>
        <v>0</v>
      </c>
      <c r="AV3835" s="28">
        <f>Tabela1[[#This Row],[PESO TOTAL]]*Tabela1[[#This Row],[ACABAMENTO]]</f>
        <v>0</v>
      </c>
      <c r="AW3835" s="28">
        <f>Tabela1[[#This Row],[PESO TOTAL]]*Tabela1[[#This Row],[PRONTO ACABADO]]</f>
        <v>0</v>
      </c>
      <c r="AX3835" s="29">
        <f>Tabela1[[#This Row],[PESO TOTAL]]*Tabela1[[#This Row],[EXPEDIÇÃO ]]</f>
        <v>0</v>
      </c>
      <c r="AY3835" s="28" t="str">
        <f>Tabela1[[#This Row],[PEDIDO]]&amp;Tabela1[[#This Row],[PRODUTO]]</f>
        <v/>
      </c>
      <c r="AZ3835" s="44">
        <f>IF(AF3835="",0,IF(ISTEXT(AF3835),H3835*VALUE(SUBSTITUTE(AF3835,"%",""))/100,H3835*AF3835))-Tabela1[[#This Row],[PRONTO ACABADO2]]</f>
        <v>0</v>
      </c>
      <c r="BA3835" s="44">
        <f>IF(AG3835="",0,IF(ISTEXT(AG3835),H3835*VALUE(SUBSTITUTE(AG3835,"%",""))/100,H3835*AG3835))-Tabela1[[#This Row],[PESO EXPEDIDO2]]</f>
        <v>0</v>
      </c>
      <c r="BB3835" s="44">
        <f t="shared" ref="BB3835:BB3866" si="510">IF(AH3835="",0,IF(ISTEXT(AH3835),H3835*VALUE(SUBSTITUTE(AH3835,"%",""))/100,H3835*AH3835))</f>
        <v>0</v>
      </c>
      <c r="BC3835" s="44">
        <f t="shared" ref="BC3835:BC3866" si="511">IF(AG3835="",0,IF(ISTEXT(AG3835),H3835*VALUE(SUBSTITUTE(AG3835,"%",""))/100,H3835*AG3835))</f>
        <v>0</v>
      </c>
      <c r="BD3835" s="165"/>
    </row>
    <row r="3836" spans="1:56" ht="15.75" hidden="1" customHeight="1" x14ac:dyDescent="0.25">
      <c r="A3836" s="6"/>
      <c r="B3836" s="22"/>
      <c r="C3836" s="7"/>
      <c r="D3836" s="46"/>
      <c r="E3836" s="7"/>
      <c r="F3836" s="7"/>
      <c r="G3836" s="24"/>
      <c r="H3836" s="41">
        <f>Tabela1[[#This Row],[PESO UNI]]*Tabela1[[#This Row],[QTE]]</f>
        <v>0</v>
      </c>
      <c r="I3836" s="7"/>
      <c r="J3836" s="7"/>
      <c r="K3836" s="8"/>
      <c r="L3836" s="9"/>
      <c r="M3836" s="7"/>
      <c r="N3836" s="11"/>
      <c r="O3836" s="12"/>
      <c r="P3836" s="13"/>
      <c r="Q3836" s="14">
        <f>Tabela1[[#This Row],[QTDE/ Fabricação]]-Tabela1[[#This Row],[QTE]]</f>
        <v>0</v>
      </c>
      <c r="R3836" s="19">
        <f t="shared" si="500"/>
        <v>0</v>
      </c>
      <c r="S3836" s="19">
        <f t="shared" si="508"/>
        <v>0</v>
      </c>
      <c r="T3836" s="20">
        <f t="shared" si="501"/>
        <v>0</v>
      </c>
      <c r="U3836" s="17">
        <f>IFERROR(SUMIF('LISTA DE EMBARQUE'!B:B,MICRO!E:E,'LISTA DE EMBARQUE'!G:G),"")</f>
        <v>0</v>
      </c>
      <c r="V3836" s="12" t="str">
        <f>IFERROR(VLOOKUP(Tabela1[[#This Row],[COD.MDE]],'LISTA DE EMBARQUE'!B:L,11,0),"")</f>
        <v/>
      </c>
      <c r="W3836" s="13" t="str">
        <f>IFERROR(COUNTIF(#REF!,Tabela1[[#This Row],[Colunas5]]),"")</f>
        <v/>
      </c>
      <c r="X3836" s="14">
        <f>Tabela1[[#This Row],[QIANTIDADE EXPEDIDA]]*Tabela1[[#This Row],[PESO UNI]]</f>
        <v>0</v>
      </c>
      <c r="Y3836" s="14">
        <f t="shared" si="502"/>
        <v>0</v>
      </c>
      <c r="Z3836" s="21">
        <f>Tabela1[[#This Row],[PESO TOTAL]]-Tabela1[[#This Row],[Peso Expedido]]</f>
        <v>0</v>
      </c>
      <c r="AA3836" s="18"/>
      <c r="AB3836" s="15"/>
      <c r="AC3836" s="15"/>
      <c r="AD3836" s="15"/>
      <c r="AE3836" s="15"/>
      <c r="AF3836" s="15"/>
      <c r="AG3836" s="15"/>
      <c r="AH3836" s="15"/>
      <c r="AI3836" s="40" t="str">
        <f t="shared" si="506"/>
        <v>ok</v>
      </c>
      <c r="AJ3836" s="5"/>
      <c r="AK3836" t="str">
        <f>Tabela1[[#This Row],[Coluna1]]&amp;Tabela1[[#This Row],[PEDIDO]]</f>
        <v/>
      </c>
      <c r="AL3836"/>
      <c r="AM3836"/>
      <c r="AN3836"/>
      <c r="AO3836" t="str">
        <f t="shared" si="509"/>
        <v>/</v>
      </c>
      <c r="AP3836" t="str">
        <f>Tabela1[[#This Row],[TAG]]&amp;Tabela1[[#This Row],[PEDIDO]]&amp;Tabela1[[#This Row],[PRODUTO]]</f>
        <v/>
      </c>
      <c r="AQ3836" s="23" t="str">
        <f>Tabela1[[#This Row],[PRODUTO]]&amp;Tabela1[[#This Row],[TAG]]</f>
        <v/>
      </c>
      <c r="AR3836" s="27">
        <f>Tabela1[[#This Row],[PESO TOTAL]]*Tabela1[[#This Row],[MATÉRIA PRIMA]]</f>
        <v>0</v>
      </c>
      <c r="AS3836" s="28">
        <f>Tabela1[[#This Row],[PESO TOTAL]]*Tabela1[[#This Row],[PREPARAÇÃO ]]</f>
        <v>0</v>
      </c>
      <c r="AT3836" s="28">
        <f>Tabela1[[#This Row],[PESO TOTAL]]*Tabela1[[#This Row],[CALDEIRARIA]]</f>
        <v>0</v>
      </c>
      <c r="AU3836" s="28">
        <f>Tabela1[[#This Row],[PESO TOTAL]]*Tabela1[[#This Row],[SOLDA]]</f>
        <v>0</v>
      </c>
      <c r="AV3836" s="28">
        <f>Tabela1[[#This Row],[PESO TOTAL]]*Tabela1[[#This Row],[ACABAMENTO]]</f>
        <v>0</v>
      </c>
      <c r="AW3836" s="28">
        <f>Tabela1[[#This Row],[PESO TOTAL]]*Tabela1[[#This Row],[PRONTO ACABADO]]</f>
        <v>0</v>
      </c>
      <c r="AX3836" s="29">
        <f>Tabela1[[#This Row],[PESO TOTAL]]*Tabela1[[#This Row],[EXPEDIÇÃO ]]</f>
        <v>0</v>
      </c>
      <c r="AY3836" s="28" t="str">
        <f>Tabela1[[#This Row],[PEDIDO]]&amp;Tabela1[[#This Row],[PRODUTO]]</f>
        <v/>
      </c>
      <c r="AZ3836" s="44">
        <f>IF(AF3836="",0,IF(ISTEXT(AF3836),H3836*VALUE(SUBSTITUTE(AF3836,"%",""))/100,H3836*AF3836))-Tabela1[[#This Row],[PRONTO ACABADO2]]</f>
        <v>0</v>
      </c>
      <c r="BA3836" s="44">
        <f>IF(AG3836="",0,IF(ISTEXT(AG3836),H3836*VALUE(SUBSTITUTE(AG3836,"%",""))/100,H3836*AG3836))-Tabela1[[#This Row],[PESO EXPEDIDO2]]</f>
        <v>0</v>
      </c>
      <c r="BB3836" s="44">
        <f t="shared" si="510"/>
        <v>0</v>
      </c>
      <c r="BC3836" s="44">
        <f t="shared" si="511"/>
        <v>0</v>
      </c>
      <c r="BD3836" s="165"/>
    </row>
    <row r="3837" spans="1:56" ht="15.75" hidden="1" customHeight="1" x14ac:dyDescent="0.25">
      <c r="A3837" s="6"/>
      <c r="B3837" s="22"/>
      <c r="C3837" s="7"/>
      <c r="D3837" s="46"/>
      <c r="E3837" s="7"/>
      <c r="F3837" s="7"/>
      <c r="G3837" s="24"/>
      <c r="H3837" s="41">
        <f>Tabela1[[#This Row],[PESO UNI]]*Tabela1[[#This Row],[QTE]]</f>
        <v>0</v>
      </c>
      <c r="I3837" s="7"/>
      <c r="J3837" s="7"/>
      <c r="K3837" s="8"/>
      <c r="L3837" s="9"/>
      <c r="M3837" s="7"/>
      <c r="N3837" s="11"/>
      <c r="O3837" s="12"/>
      <c r="P3837" s="13"/>
      <c r="Q3837" s="14">
        <f>Tabela1[[#This Row],[QTDE/ Fabricação]]-Tabela1[[#This Row],[QTE]]</f>
        <v>0</v>
      </c>
      <c r="R3837" s="19">
        <f t="shared" ref="R3837:R3900" si="512">IFERROR(H3837*((AA3837*0.25)+(AC3837*0.25)+(AD3837*0.225)+(AE3837*0.225)+(AF3837*0.05)),"")</f>
        <v>0</v>
      </c>
      <c r="S3837" s="19">
        <f t="shared" si="508"/>
        <v>0</v>
      </c>
      <c r="T3837" s="20">
        <f t="shared" ref="T3837:T3900" si="513">IFERROR(S3837-H3837,"")</f>
        <v>0</v>
      </c>
      <c r="U3837" s="17">
        <f>IFERROR(SUMIF('LISTA DE EMBARQUE'!B:B,MICRO!E:E,'LISTA DE EMBARQUE'!G:G),"")</f>
        <v>0</v>
      </c>
      <c r="V3837" s="12" t="str">
        <f>IFERROR(VLOOKUP(Tabela1[[#This Row],[COD.MDE]],'LISTA DE EMBARQUE'!B:L,11,0),"")</f>
        <v/>
      </c>
      <c r="W3837" s="13" t="str">
        <f>IFERROR(COUNTIF(#REF!,Tabela1[[#This Row],[Colunas5]]),"")</f>
        <v/>
      </c>
      <c r="X3837" s="14">
        <f>Tabela1[[#This Row],[QIANTIDADE EXPEDIDA]]*Tabela1[[#This Row],[PESO UNI]]</f>
        <v>0</v>
      </c>
      <c r="Y3837" s="14">
        <f t="shared" ref="Y3837:Y3900" si="514">U3837-C3837</f>
        <v>0</v>
      </c>
      <c r="Z3837" s="21">
        <f>Tabela1[[#This Row],[PESO TOTAL]]-Tabela1[[#This Row],[Peso Expedido]]</f>
        <v>0</v>
      </c>
      <c r="AA3837" s="18"/>
      <c r="AB3837" s="15"/>
      <c r="AC3837" s="15"/>
      <c r="AD3837" s="15"/>
      <c r="AE3837" s="15"/>
      <c r="AF3837" s="15"/>
      <c r="AG3837" s="15"/>
      <c r="AH3837" s="15"/>
      <c r="AI3837" s="40" t="str">
        <f t="shared" si="506"/>
        <v>ok</v>
      </c>
      <c r="AJ3837" s="5"/>
      <c r="AK3837" t="str">
        <f>Tabela1[[#This Row],[Coluna1]]&amp;Tabela1[[#This Row],[PEDIDO]]</f>
        <v/>
      </c>
      <c r="AL3837"/>
      <c r="AM3837"/>
      <c r="AN3837"/>
      <c r="AO3837" t="str">
        <f t="shared" si="509"/>
        <v>/</v>
      </c>
      <c r="AP3837" t="str">
        <f>Tabela1[[#This Row],[TAG]]&amp;Tabela1[[#This Row],[PEDIDO]]&amp;Tabela1[[#This Row],[PRODUTO]]</f>
        <v/>
      </c>
      <c r="AQ3837" s="23" t="str">
        <f>Tabela1[[#This Row],[PRODUTO]]&amp;Tabela1[[#This Row],[TAG]]</f>
        <v/>
      </c>
      <c r="AR3837" s="27">
        <f>Tabela1[[#This Row],[PESO TOTAL]]*Tabela1[[#This Row],[MATÉRIA PRIMA]]</f>
        <v>0</v>
      </c>
      <c r="AS3837" s="28">
        <f>Tabela1[[#This Row],[PESO TOTAL]]*Tabela1[[#This Row],[PREPARAÇÃO ]]</f>
        <v>0</v>
      </c>
      <c r="AT3837" s="28">
        <f>Tabela1[[#This Row],[PESO TOTAL]]*Tabela1[[#This Row],[CALDEIRARIA]]</f>
        <v>0</v>
      </c>
      <c r="AU3837" s="28">
        <f>Tabela1[[#This Row],[PESO TOTAL]]*Tabela1[[#This Row],[SOLDA]]</f>
        <v>0</v>
      </c>
      <c r="AV3837" s="28">
        <f>Tabela1[[#This Row],[PESO TOTAL]]*Tabela1[[#This Row],[ACABAMENTO]]</f>
        <v>0</v>
      </c>
      <c r="AW3837" s="28">
        <f>Tabela1[[#This Row],[PESO TOTAL]]*Tabela1[[#This Row],[PRONTO ACABADO]]</f>
        <v>0</v>
      </c>
      <c r="AX3837" s="29">
        <f>Tabela1[[#This Row],[PESO TOTAL]]*Tabela1[[#This Row],[EXPEDIÇÃO ]]</f>
        <v>0</v>
      </c>
      <c r="AY3837" s="28" t="str">
        <f>Tabela1[[#This Row],[PEDIDO]]&amp;Tabela1[[#This Row],[PRODUTO]]</f>
        <v/>
      </c>
      <c r="AZ3837" s="44">
        <f>IF(AF3837="",0,IF(ISTEXT(AF3837),H3837*VALUE(SUBSTITUTE(AF3837,"%",""))/100,H3837*AF3837))-Tabela1[[#This Row],[PRONTO ACABADO2]]</f>
        <v>0</v>
      </c>
      <c r="BA3837" s="44">
        <f>IF(AG3837="",0,IF(ISTEXT(AG3837),H3837*VALUE(SUBSTITUTE(AG3837,"%",""))/100,H3837*AG3837))-Tabela1[[#This Row],[PESO EXPEDIDO2]]</f>
        <v>0</v>
      </c>
      <c r="BB3837" s="44">
        <f t="shared" si="510"/>
        <v>0</v>
      </c>
      <c r="BC3837" s="44">
        <f t="shared" si="511"/>
        <v>0</v>
      </c>
      <c r="BD3837" s="165"/>
    </row>
    <row r="3838" spans="1:56" ht="15.75" hidden="1" customHeight="1" x14ac:dyDescent="0.25">
      <c r="A3838" s="6"/>
      <c r="B3838" s="22"/>
      <c r="C3838" s="7"/>
      <c r="D3838" s="46"/>
      <c r="E3838" s="7"/>
      <c r="F3838" s="7"/>
      <c r="G3838" s="24"/>
      <c r="H3838" s="41">
        <f>Tabela1[[#This Row],[PESO UNI]]*Tabela1[[#This Row],[QTE]]</f>
        <v>0</v>
      </c>
      <c r="I3838" s="7"/>
      <c r="J3838" s="7"/>
      <c r="K3838" s="8"/>
      <c r="L3838" s="9"/>
      <c r="M3838" s="7"/>
      <c r="N3838" s="11"/>
      <c r="O3838" s="12"/>
      <c r="P3838" s="13"/>
      <c r="Q3838" s="14">
        <f>Tabela1[[#This Row],[QTDE/ Fabricação]]-Tabela1[[#This Row],[QTE]]</f>
        <v>0</v>
      </c>
      <c r="R3838" s="19">
        <f t="shared" si="512"/>
        <v>0</v>
      </c>
      <c r="S3838" s="19">
        <f t="shared" si="508"/>
        <v>0</v>
      </c>
      <c r="T3838" s="20">
        <f t="shared" si="513"/>
        <v>0</v>
      </c>
      <c r="U3838" s="17">
        <f>IFERROR(SUMIF('LISTA DE EMBARQUE'!B:B,MICRO!E:E,'LISTA DE EMBARQUE'!G:G),"")</f>
        <v>0</v>
      </c>
      <c r="V3838" s="12" t="str">
        <f>IFERROR(VLOOKUP(Tabela1[[#This Row],[COD.MDE]],'LISTA DE EMBARQUE'!B:L,11,0),"")</f>
        <v/>
      </c>
      <c r="W3838" s="13" t="str">
        <f>IFERROR(COUNTIF(#REF!,Tabela1[[#This Row],[Colunas5]]),"")</f>
        <v/>
      </c>
      <c r="X3838" s="14">
        <f>Tabela1[[#This Row],[QIANTIDADE EXPEDIDA]]*Tabela1[[#This Row],[PESO UNI]]</f>
        <v>0</v>
      </c>
      <c r="Y3838" s="14">
        <f t="shared" si="514"/>
        <v>0</v>
      </c>
      <c r="Z3838" s="21">
        <f>Tabela1[[#This Row],[PESO TOTAL]]-Tabela1[[#This Row],[Peso Expedido]]</f>
        <v>0</v>
      </c>
      <c r="AA3838" s="18"/>
      <c r="AB3838" s="15"/>
      <c r="AC3838" s="15"/>
      <c r="AD3838" s="15"/>
      <c r="AE3838" s="15"/>
      <c r="AF3838" s="15"/>
      <c r="AG3838" s="15"/>
      <c r="AH3838" s="15"/>
      <c r="AI3838" s="40" t="str">
        <f t="shared" si="506"/>
        <v>ok</v>
      </c>
      <c r="AJ3838" s="5"/>
      <c r="AK3838" t="str">
        <f>Tabela1[[#This Row],[Coluna1]]&amp;Tabela1[[#This Row],[PEDIDO]]</f>
        <v/>
      </c>
      <c r="AL3838"/>
      <c r="AM3838"/>
      <c r="AN3838"/>
      <c r="AO3838" t="str">
        <f t="shared" si="509"/>
        <v>/</v>
      </c>
      <c r="AP3838" t="str">
        <f>Tabela1[[#This Row],[TAG]]&amp;Tabela1[[#This Row],[PEDIDO]]&amp;Tabela1[[#This Row],[PRODUTO]]</f>
        <v/>
      </c>
      <c r="AQ3838" s="23" t="str">
        <f>Tabela1[[#This Row],[PRODUTO]]&amp;Tabela1[[#This Row],[TAG]]</f>
        <v/>
      </c>
      <c r="AR3838" s="27">
        <f>Tabela1[[#This Row],[PESO TOTAL]]*Tabela1[[#This Row],[MATÉRIA PRIMA]]</f>
        <v>0</v>
      </c>
      <c r="AS3838" s="28">
        <f>Tabela1[[#This Row],[PESO TOTAL]]*Tabela1[[#This Row],[PREPARAÇÃO ]]</f>
        <v>0</v>
      </c>
      <c r="AT3838" s="28">
        <f>Tabela1[[#This Row],[PESO TOTAL]]*Tabela1[[#This Row],[CALDEIRARIA]]</f>
        <v>0</v>
      </c>
      <c r="AU3838" s="28">
        <f>Tabela1[[#This Row],[PESO TOTAL]]*Tabela1[[#This Row],[SOLDA]]</f>
        <v>0</v>
      </c>
      <c r="AV3838" s="28">
        <f>Tabela1[[#This Row],[PESO TOTAL]]*Tabela1[[#This Row],[ACABAMENTO]]</f>
        <v>0</v>
      </c>
      <c r="AW3838" s="28">
        <f>Tabela1[[#This Row],[PESO TOTAL]]*Tabela1[[#This Row],[PRONTO ACABADO]]</f>
        <v>0</v>
      </c>
      <c r="AX3838" s="29">
        <f>Tabela1[[#This Row],[PESO TOTAL]]*Tabela1[[#This Row],[EXPEDIÇÃO ]]</f>
        <v>0</v>
      </c>
      <c r="AY3838" s="28" t="str">
        <f>Tabela1[[#This Row],[PEDIDO]]&amp;Tabela1[[#This Row],[PRODUTO]]</f>
        <v/>
      </c>
      <c r="AZ3838" s="44">
        <f>IF(AF3838="",0,IF(ISTEXT(AF3838),H3838*VALUE(SUBSTITUTE(AF3838,"%",""))/100,H3838*AF3838))-Tabela1[[#This Row],[PRONTO ACABADO2]]</f>
        <v>0</v>
      </c>
      <c r="BA3838" s="44">
        <f>IF(AG3838="",0,IF(ISTEXT(AG3838),H3838*VALUE(SUBSTITUTE(AG3838,"%",""))/100,H3838*AG3838))-Tabela1[[#This Row],[PESO EXPEDIDO2]]</f>
        <v>0</v>
      </c>
      <c r="BB3838" s="44">
        <f t="shared" si="510"/>
        <v>0</v>
      </c>
      <c r="BC3838" s="44">
        <f t="shared" si="511"/>
        <v>0</v>
      </c>
      <c r="BD3838" s="165"/>
    </row>
    <row r="3839" spans="1:56" ht="15.75" hidden="1" customHeight="1" x14ac:dyDescent="0.25">
      <c r="A3839" s="6"/>
      <c r="B3839" s="22"/>
      <c r="C3839" s="7"/>
      <c r="D3839" s="46"/>
      <c r="E3839" s="7"/>
      <c r="F3839" s="7"/>
      <c r="G3839" s="24"/>
      <c r="H3839" s="41">
        <f>Tabela1[[#This Row],[PESO UNI]]*Tabela1[[#This Row],[QTE]]</f>
        <v>0</v>
      </c>
      <c r="I3839" s="7"/>
      <c r="J3839" s="7"/>
      <c r="K3839" s="8"/>
      <c r="L3839" s="9"/>
      <c r="M3839" s="7"/>
      <c r="N3839" s="11"/>
      <c r="O3839" s="12"/>
      <c r="P3839" s="13"/>
      <c r="Q3839" s="14">
        <f>Tabela1[[#This Row],[QTDE/ Fabricação]]-Tabela1[[#This Row],[QTE]]</f>
        <v>0</v>
      </c>
      <c r="R3839" s="19">
        <f t="shared" si="512"/>
        <v>0</v>
      </c>
      <c r="S3839" s="19">
        <f t="shared" si="508"/>
        <v>0</v>
      </c>
      <c r="T3839" s="20">
        <f t="shared" si="513"/>
        <v>0</v>
      </c>
      <c r="U3839" s="17">
        <f>IFERROR(SUMIF('LISTA DE EMBARQUE'!B:B,MICRO!E:E,'LISTA DE EMBARQUE'!G:G),"")</f>
        <v>0</v>
      </c>
      <c r="V3839" s="12" t="str">
        <f>IFERROR(VLOOKUP(Tabela1[[#This Row],[COD.MDE]],'LISTA DE EMBARQUE'!B:L,11,0),"")</f>
        <v/>
      </c>
      <c r="W3839" s="13" t="str">
        <f>IFERROR(COUNTIF(#REF!,Tabela1[[#This Row],[Colunas5]]),"")</f>
        <v/>
      </c>
      <c r="X3839" s="14">
        <f>Tabela1[[#This Row],[QIANTIDADE EXPEDIDA]]*Tabela1[[#This Row],[PESO UNI]]</f>
        <v>0</v>
      </c>
      <c r="Y3839" s="14">
        <f t="shared" si="514"/>
        <v>0</v>
      </c>
      <c r="Z3839" s="21">
        <f>Tabela1[[#This Row],[PESO TOTAL]]-Tabela1[[#This Row],[Peso Expedido]]</f>
        <v>0</v>
      </c>
      <c r="AA3839" s="18"/>
      <c r="AB3839" s="15"/>
      <c r="AC3839" s="15"/>
      <c r="AD3839" s="15"/>
      <c r="AE3839" s="15"/>
      <c r="AF3839" s="15"/>
      <c r="AG3839" s="15"/>
      <c r="AH3839" s="15"/>
      <c r="AI3839" s="40" t="str">
        <f t="shared" si="506"/>
        <v>ok</v>
      </c>
      <c r="AJ3839" s="5"/>
      <c r="AK3839" t="str">
        <f>Tabela1[[#This Row],[Coluna1]]&amp;Tabela1[[#This Row],[PEDIDO]]</f>
        <v/>
      </c>
      <c r="AL3839"/>
      <c r="AM3839"/>
      <c r="AN3839"/>
      <c r="AO3839" t="str">
        <f t="shared" si="509"/>
        <v>/</v>
      </c>
      <c r="AP3839" t="str">
        <f>Tabela1[[#This Row],[TAG]]&amp;Tabela1[[#This Row],[PEDIDO]]&amp;Tabela1[[#This Row],[PRODUTO]]</f>
        <v/>
      </c>
      <c r="AQ3839" s="23" t="str">
        <f>Tabela1[[#This Row],[PRODUTO]]&amp;Tabela1[[#This Row],[TAG]]</f>
        <v/>
      </c>
      <c r="AR3839" s="27">
        <f>Tabela1[[#This Row],[PESO TOTAL]]*Tabela1[[#This Row],[MATÉRIA PRIMA]]</f>
        <v>0</v>
      </c>
      <c r="AS3839" s="28">
        <f>Tabela1[[#This Row],[PESO TOTAL]]*Tabela1[[#This Row],[PREPARAÇÃO ]]</f>
        <v>0</v>
      </c>
      <c r="AT3839" s="28">
        <f>Tabela1[[#This Row],[PESO TOTAL]]*Tabela1[[#This Row],[CALDEIRARIA]]</f>
        <v>0</v>
      </c>
      <c r="AU3839" s="28">
        <f>Tabela1[[#This Row],[PESO TOTAL]]*Tabela1[[#This Row],[SOLDA]]</f>
        <v>0</v>
      </c>
      <c r="AV3839" s="28">
        <f>Tabela1[[#This Row],[PESO TOTAL]]*Tabela1[[#This Row],[ACABAMENTO]]</f>
        <v>0</v>
      </c>
      <c r="AW3839" s="28">
        <f>Tabela1[[#This Row],[PESO TOTAL]]*Tabela1[[#This Row],[PRONTO ACABADO]]</f>
        <v>0</v>
      </c>
      <c r="AX3839" s="29">
        <f>Tabela1[[#This Row],[PESO TOTAL]]*Tabela1[[#This Row],[EXPEDIÇÃO ]]</f>
        <v>0</v>
      </c>
      <c r="AY3839" s="28" t="str">
        <f>Tabela1[[#This Row],[PEDIDO]]&amp;Tabela1[[#This Row],[PRODUTO]]</f>
        <v/>
      </c>
      <c r="AZ3839" s="44">
        <f>IF(AF3839="",0,IF(ISTEXT(AF3839),H3839*VALUE(SUBSTITUTE(AF3839,"%",""))/100,H3839*AF3839))-Tabela1[[#This Row],[PRONTO ACABADO2]]</f>
        <v>0</v>
      </c>
      <c r="BA3839" s="44">
        <f>IF(AG3839="",0,IF(ISTEXT(AG3839),H3839*VALUE(SUBSTITUTE(AG3839,"%",""))/100,H3839*AG3839))-Tabela1[[#This Row],[PESO EXPEDIDO2]]</f>
        <v>0</v>
      </c>
      <c r="BB3839" s="44">
        <f t="shared" si="510"/>
        <v>0</v>
      </c>
      <c r="BC3839" s="44">
        <f t="shared" si="511"/>
        <v>0</v>
      </c>
      <c r="BD3839" s="165"/>
    </row>
    <row r="3840" spans="1:56" ht="15.75" hidden="1" customHeight="1" x14ac:dyDescent="0.25">
      <c r="A3840" s="6"/>
      <c r="B3840" s="22"/>
      <c r="C3840" s="7"/>
      <c r="D3840" s="46"/>
      <c r="E3840" s="7"/>
      <c r="F3840" s="7"/>
      <c r="G3840" s="24"/>
      <c r="H3840" s="41">
        <f>Tabela1[[#This Row],[PESO UNI]]*Tabela1[[#This Row],[QTE]]</f>
        <v>0</v>
      </c>
      <c r="I3840" s="7"/>
      <c r="J3840" s="7"/>
      <c r="K3840" s="8"/>
      <c r="L3840" s="9"/>
      <c r="M3840" s="7"/>
      <c r="N3840" s="11"/>
      <c r="O3840" s="12"/>
      <c r="P3840" s="13"/>
      <c r="Q3840" s="14">
        <f>Tabela1[[#This Row],[QTDE/ Fabricação]]-Tabela1[[#This Row],[QTE]]</f>
        <v>0</v>
      </c>
      <c r="R3840" s="19">
        <f t="shared" si="512"/>
        <v>0</v>
      </c>
      <c r="S3840" s="19">
        <f t="shared" si="508"/>
        <v>0</v>
      </c>
      <c r="T3840" s="20">
        <f t="shared" si="513"/>
        <v>0</v>
      </c>
      <c r="U3840" s="17">
        <f>IFERROR(SUMIF('LISTA DE EMBARQUE'!B:B,MICRO!E:E,'LISTA DE EMBARQUE'!G:G),"")</f>
        <v>0</v>
      </c>
      <c r="V3840" s="12" t="str">
        <f>IFERROR(VLOOKUP(Tabela1[[#This Row],[COD.MDE]],'LISTA DE EMBARQUE'!B:L,11,0),"")</f>
        <v/>
      </c>
      <c r="W3840" s="13" t="str">
        <f>IFERROR(COUNTIF(#REF!,Tabela1[[#This Row],[Colunas5]]),"")</f>
        <v/>
      </c>
      <c r="X3840" s="14">
        <f>Tabela1[[#This Row],[QIANTIDADE EXPEDIDA]]*Tabela1[[#This Row],[PESO UNI]]</f>
        <v>0</v>
      </c>
      <c r="Y3840" s="14">
        <f t="shared" si="514"/>
        <v>0</v>
      </c>
      <c r="Z3840" s="21">
        <f>Tabela1[[#This Row],[PESO TOTAL]]-Tabela1[[#This Row],[Peso Expedido]]</f>
        <v>0</v>
      </c>
      <c r="AA3840" s="18"/>
      <c r="AB3840" s="15"/>
      <c r="AC3840" s="15"/>
      <c r="AD3840" s="15"/>
      <c r="AE3840" s="15"/>
      <c r="AF3840" s="15"/>
      <c r="AG3840" s="15"/>
      <c r="AH3840" s="15"/>
      <c r="AI3840" s="40" t="str">
        <f t="shared" si="506"/>
        <v>ok</v>
      </c>
      <c r="AJ3840" s="5"/>
      <c r="AK3840" t="str">
        <f>Tabela1[[#This Row],[Coluna1]]&amp;Tabela1[[#This Row],[PEDIDO]]</f>
        <v/>
      </c>
      <c r="AL3840"/>
      <c r="AM3840"/>
      <c r="AN3840"/>
      <c r="AO3840" t="str">
        <f t="shared" si="509"/>
        <v>/</v>
      </c>
      <c r="AP3840" t="str">
        <f>Tabela1[[#This Row],[TAG]]&amp;Tabela1[[#This Row],[PEDIDO]]&amp;Tabela1[[#This Row],[PRODUTO]]</f>
        <v/>
      </c>
      <c r="AQ3840" s="23" t="str">
        <f>Tabela1[[#This Row],[PRODUTO]]&amp;Tabela1[[#This Row],[TAG]]</f>
        <v/>
      </c>
      <c r="AR3840" s="27">
        <f>Tabela1[[#This Row],[PESO TOTAL]]*Tabela1[[#This Row],[MATÉRIA PRIMA]]</f>
        <v>0</v>
      </c>
      <c r="AS3840" s="28">
        <f>Tabela1[[#This Row],[PESO TOTAL]]*Tabela1[[#This Row],[PREPARAÇÃO ]]</f>
        <v>0</v>
      </c>
      <c r="AT3840" s="28">
        <f>Tabela1[[#This Row],[PESO TOTAL]]*Tabela1[[#This Row],[CALDEIRARIA]]</f>
        <v>0</v>
      </c>
      <c r="AU3840" s="28">
        <f>Tabela1[[#This Row],[PESO TOTAL]]*Tabela1[[#This Row],[SOLDA]]</f>
        <v>0</v>
      </c>
      <c r="AV3840" s="28">
        <f>Tabela1[[#This Row],[PESO TOTAL]]*Tabela1[[#This Row],[ACABAMENTO]]</f>
        <v>0</v>
      </c>
      <c r="AW3840" s="28">
        <f>Tabela1[[#This Row],[PESO TOTAL]]*Tabela1[[#This Row],[PRONTO ACABADO]]</f>
        <v>0</v>
      </c>
      <c r="AX3840" s="29">
        <f>Tabela1[[#This Row],[PESO TOTAL]]*Tabela1[[#This Row],[EXPEDIÇÃO ]]</f>
        <v>0</v>
      </c>
      <c r="AY3840" s="28" t="str">
        <f>Tabela1[[#This Row],[PEDIDO]]&amp;Tabela1[[#This Row],[PRODUTO]]</f>
        <v/>
      </c>
      <c r="AZ3840" s="44">
        <f>IF(AF3840="",0,IF(ISTEXT(AF3840),H3840*VALUE(SUBSTITUTE(AF3840,"%",""))/100,H3840*AF3840))-Tabela1[[#This Row],[PRONTO ACABADO2]]</f>
        <v>0</v>
      </c>
      <c r="BA3840" s="44">
        <f>IF(AG3840="",0,IF(ISTEXT(AG3840),H3840*VALUE(SUBSTITUTE(AG3840,"%",""))/100,H3840*AG3840))-Tabela1[[#This Row],[PESO EXPEDIDO2]]</f>
        <v>0</v>
      </c>
      <c r="BB3840" s="44">
        <f t="shared" si="510"/>
        <v>0</v>
      </c>
      <c r="BC3840" s="44">
        <f t="shared" si="511"/>
        <v>0</v>
      </c>
      <c r="BD3840" s="165"/>
    </row>
    <row r="3841" spans="1:56" ht="15.75" hidden="1" customHeight="1" x14ac:dyDescent="0.25">
      <c r="A3841" s="6"/>
      <c r="B3841" s="22"/>
      <c r="C3841" s="7"/>
      <c r="D3841" s="46"/>
      <c r="E3841" s="7"/>
      <c r="F3841" s="7"/>
      <c r="G3841" s="24"/>
      <c r="H3841" s="41">
        <f>Tabela1[[#This Row],[PESO UNI]]*Tabela1[[#This Row],[QTE]]</f>
        <v>0</v>
      </c>
      <c r="I3841" s="7"/>
      <c r="J3841" s="7"/>
      <c r="K3841" s="8"/>
      <c r="L3841" s="9"/>
      <c r="M3841" s="7"/>
      <c r="N3841" s="11"/>
      <c r="O3841" s="12"/>
      <c r="P3841" s="13"/>
      <c r="Q3841" s="14">
        <f>Tabela1[[#This Row],[QTDE/ Fabricação]]-Tabela1[[#This Row],[QTE]]</f>
        <v>0</v>
      </c>
      <c r="R3841" s="19">
        <f t="shared" si="512"/>
        <v>0</v>
      </c>
      <c r="S3841" s="19">
        <f t="shared" si="508"/>
        <v>0</v>
      </c>
      <c r="T3841" s="20">
        <f t="shared" si="513"/>
        <v>0</v>
      </c>
      <c r="U3841" s="17">
        <f>IFERROR(SUMIF('LISTA DE EMBARQUE'!B:B,MICRO!E:E,'LISTA DE EMBARQUE'!G:G),"")</f>
        <v>0</v>
      </c>
      <c r="V3841" s="12" t="str">
        <f>IFERROR(VLOOKUP(Tabela1[[#This Row],[COD.MDE]],'LISTA DE EMBARQUE'!B:L,11,0),"")</f>
        <v/>
      </c>
      <c r="W3841" s="13" t="str">
        <f>IFERROR(COUNTIF(#REF!,Tabela1[[#This Row],[Colunas5]]),"")</f>
        <v/>
      </c>
      <c r="X3841" s="14">
        <f>Tabela1[[#This Row],[QIANTIDADE EXPEDIDA]]*Tabela1[[#This Row],[PESO UNI]]</f>
        <v>0</v>
      </c>
      <c r="Y3841" s="14">
        <f t="shared" si="514"/>
        <v>0</v>
      </c>
      <c r="Z3841" s="21">
        <f>Tabela1[[#This Row],[PESO TOTAL]]-Tabela1[[#This Row],[Peso Expedido]]</f>
        <v>0</v>
      </c>
      <c r="AA3841" s="18"/>
      <c r="AB3841" s="15"/>
      <c r="AC3841" s="15"/>
      <c r="AD3841" s="15"/>
      <c r="AE3841" s="15"/>
      <c r="AF3841" s="15"/>
      <c r="AG3841" s="15"/>
      <c r="AH3841" s="15"/>
      <c r="AI3841" s="40" t="str">
        <f t="shared" si="506"/>
        <v>ok</v>
      </c>
      <c r="AJ3841" s="5"/>
      <c r="AK3841" t="str">
        <f>Tabela1[[#This Row],[Coluna1]]&amp;Tabela1[[#This Row],[PEDIDO]]</f>
        <v/>
      </c>
      <c r="AL3841"/>
      <c r="AM3841"/>
      <c r="AN3841"/>
      <c r="AO3841" t="str">
        <f t="shared" si="509"/>
        <v>/</v>
      </c>
      <c r="AP3841" t="str">
        <f>Tabela1[[#This Row],[TAG]]&amp;Tabela1[[#This Row],[PEDIDO]]&amp;Tabela1[[#This Row],[PRODUTO]]</f>
        <v/>
      </c>
      <c r="AQ3841" s="23" t="str">
        <f>Tabela1[[#This Row],[PRODUTO]]&amp;Tabela1[[#This Row],[TAG]]</f>
        <v/>
      </c>
      <c r="AR3841" s="27">
        <f>Tabela1[[#This Row],[PESO TOTAL]]*Tabela1[[#This Row],[MATÉRIA PRIMA]]</f>
        <v>0</v>
      </c>
      <c r="AS3841" s="28">
        <f>Tabela1[[#This Row],[PESO TOTAL]]*Tabela1[[#This Row],[PREPARAÇÃO ]]</f>
        <v>0</v>
      </c>
      <c r="AT3841" s="28">
        <f>Tabela1[[#This Row],[PESO TOTAL]]*Tabela1[[#This Row],[CALDEIRARIA]]</f>
        <v>0</v>
      </c>
      <c r="AU3841" s="28">
        <f>Tabela1[[#This Row],[PESO TOTAL]]*Tabela1[[#This Row],[SOLDA]]</f>
        <v>0</v>
      </c>
      <c r="AV3841" s="28">
        <f>Tabela1[[#This Row],[PESO TOTAL]]*Tabela1[[#This Row],[ACABAMENTO]]</f>
        <v>0</v>
      </c>
      <c r="AW3841" s="28">
        <f>Tabela1[[#This Row],[PESO TOTAL]]*Tabela1[[#This Row],[PRONTO ACABADO]]</f>
        <v>0</v>
      </c>
      <c r="AX3841" s="29">
        <f>Tabela1[[#This Row],[PESO TOTAL]]*Tabela1[[#This Row],[EXPEDIÇÃO ]]</f>
        <v>0</v>
      </c>
      <c r="AY3841" s="28" t="str">
        <f>Tabela1[[#This Row],[PEDIDO]]&amp;Tabela1[[#This Row],[PRODUTO]]</f>
        <v/>
      </c>
      <c r="AZ3841" s="44">
        <f>IF(AF3841="",0,IF(ISTEXT(AF3841),H3841*VALUE(SUBSTITUTE(AF3841,"%",""))/100,H3841*AF3841))-Tabela1[[#This Row],[PRONTO ACABADO2]]</f>
        <v>0</v>
      </c>
      <c r="BA3841" s="44">
        <f>IF(AG3841="",0,IF(ISTEXT(AG3841),H3841*VALUE(SUBSTITUTE(AG3841,"%",""))/100,H3841*AG3841))-Tabela1[[#This Row],[PESO EXPEDIDO2]]</f>
        <v>0</v>
      </c>
      <c r="BB3841" s="44">
        <f t="shared" si="510"/>
        <v>0</v>
      </c>
      <c r="BC3841" s="44">
        <f t="shared" si="511"/>
        <v>0</v>
      </c>
      <c r="BD3841" s="165"/>
    </row>
    <row r="3842" spans="1:56" ht="15.75" hidden="1" customHeight="1" x14ac:dyDescent="0.25">
      <c r="A3842" s="6"/>
      <c r="B3842" s="22"/>
      <c r="C3842" s="7"/>
      <c r="D3842" s="46"/>
      <c r="E3842" s="7"/>
      <c r="F3842" s="7"/>
      <c r="G3842" s="24"/>
      <c r="H3842" s="41">
        <f>Tabela1[[#This Row],[PESO UNI]]*Tabela1[[#This Row],[QTE]]</f>
        <v>0</v>
      </c>
      <c r="I3842" s="7"/>
      <c r="J3842" s="7"/>
      <c r="K3842" s="8"/>
      <c r="L3842" s="9"/>
      <c r="M3842" s="7"/>
      <c r="N3842" s="11"/>
      <c r="O3842" s="12"/>
      <c r="P3842" s="13"/>
      <c r="Q3842" s="14">
        <f>Tabela1[[#This Row],[QTDE/ Fabricação]]-Tabela1[[#This Row],[QTE]]</f>
        <v>0</v>
      </c>
      <c r="R3842" s="19">
        <f t="shared" si="512"/>
        <v>0</v>
      </c>
      <c r="S3842" s="19">
        <f t="shared" si="508"/>
        <v>0</v>
      </c>
      <c r="T3842" s="20">
        <f t="shared" si="513"/>
        <v>0</v>
      </c>
      <c r="U3842" s="17">
        <f>IFERROR(SUMIF('LISTA DE EMBARQUE'!B:B,MICRO!E:E,'LISTA DE EMBARQUE'!G:G),"")</f>
        <v>0</v>
      </c>
      <c r="V3842" s="12" t="str">
        <f>IFERROR(VLOOKUP(Tabela1[[#This Row],[COD.MDE]],'LISTA DE EMBARQUE'!B:L,11,0),"")</f>
        <v/>
      </c>
      <c r="W3842" s="13" t="str">
        <f>IFERROR(COUNTIF(#REF!,Tabela1[[#This Row],[Colunas5]]),"")</f>
        <v/>
      </c>
      <c r="X3842" s="14">
        <f>Tabela1[[#This Row],[QIANTIDADE EXPEDIDA]]*Tabela1[[#This Row],[PESO UNI]]</f>
        <v>0</v>
      </c>
      <c r="Y3842" s="14">
        <f t="shared" si="514"/>
        <v>0</v>
      </c>
      <c r="Z3842" s="21">
        <f>Tabela1[[#This Row],[PESO TOTAL]]-Tabela1[[#This Row],[Peso Expedido]]</f>
        <v>0</v>
      </c>
      <c r="AA3842" s="18"/>
      <c r="AB3842" s="15"/>
      <c r="AC3842" s="15"/>
      <c r="AD3842" s="15"/>
      <c r="AE3842" s="15"/>
      <c r="AF3842" s="15"/>
      <c r="AG3842" s="15"/>
      <c r="AH3842" s="15"/>
      <c r="AI3842" s="40" t="str">
        <f t="shared" si="506"/>
        <v>ok</v>
      </c>
      <c r="AJ3842" s="5"/>
      <c r="AK3842" t="str">
        <f>Tabela1[[#This Row],[Coluna1]]&amp;Tabela1[[#This Row],[PEDIDO]]</f>
        <v/>
      </c>
      <c r="AL3842"/>
      <c r="AM3842"/>
      <c r="AN3842"/>
      <c r="AO3842" t="str">
        <f t="shared" si="509"/>
        <v>/</v>
      </c>
      <c r="AP3842" t="str">
        <f>Tabela1[[#This Row],[TAG]]&amp;Tabela1[[#This Row],[PEDIDO]]&amp;Tabela1[[#This Row],[PRODUTO]]</f>
        <v/>
      </c>
      <c r="AQ3842" s="23" t="str">
        <f>Tabela1[[#This Row],[PRODUTO]]&amp;Tabela1[[#This Row],[TAG]]</f>
        <v/>
      </c>
      <c r="AR3842" s="27">
        <f>Tabela1[[#This Row],[PESO TOTAL]]*Tabela1[[#This Row],[MATÉRIA PRIMA]]</f>
        <v>0</v>
      </c>
      <c r="AS3842" s="28">
        <f>Tabela1[[#This Row],[PESO TOTAL]]*Tabela1[[#This Row],[PREPARAÇÃO ]]</f>
        <v>0</v>
      </c>
      <c r="AT3842" s="28">
        <f>Tabela1[[#This Row],[PESO TOTAL]]*Tabela1[[#This Row],[CALDEIRARIA]]</f>
        <v>0</v>
      </c>
      <c r="AU3842" s="28">
        <f>Tabela1[[#This Row],[PESO TOTAL]]*Tabela1[[#This Row],[SOLDA]]</f>
        <v>0</v>
      </c>
      <c r="AV3842" s="28">
        <f>Tabela1[[#This Row],[PESO TOTAL]]*Tabela1[[#This Row],[ACABAMENTO]]</f>
        <v>0</v>
      </c>
      <c r="AW3842" s="28">
        <f>Tabela1[[#This Row],[PESO TOTAL]]*Tabela1[[#This Row],[PRONTO ACABADO]]</f>
        <v>0</v>
      </c>
      <c r="AX3842" s="29">
        <f>Tabela1[[#This Row],[PESO TOTAL]]*Tabela1[[#This Row],[EXPEDIÇÃO ]]</f>
        <v>0</v>
      </c>
      <c r="AY3842" s="28" t="str">
        <f>Tabela1[[#This Row],[PEDIDO]]&amp;Tabela1[[#This Row],[PRODUTO]]</f>
        <v/>
      </c>
      <c r="AZ3842" s="44">
        <f>IF(AF3842="",0,IF(ISTEXT(AF3842),H3842*VALUE(SUBSTITUTE(AF3842,"%",""))/100,H3842*AF3842))-Tabela1[[#This Row],[PRONTO ACABADO2]]</f>
        <v>0</v>
      </c>
      <c r="BA3842" s="44">
        <f>IF(AG3842="",0,IF(ISTEXT(AG3842),H3842*VALUE(SUBSTITUTE(AG3842,"%",""))/100,H3842*AG3842))-Tabela1[[#This Row],[PESO EXPEDIDO2]]</f>
        <v>0</v>
      </c>
      <c r="BB3842" s="44">
        <f t="shared" si="510"/>
        <v>0</v>
      </c>
      <c r="BC3842" s="44">
        <f t="shared" si="511"/>
        <v>0</v>
      </c>
      <c r="BD3842" s="165"/>
    </row>
    <row r="3843" spans="1:56" ht="15.75" hidden="1" customHeight="1" x14ac:dyDescent="0.25">
      <c r="A3843" s="6"/>
      <c r="B3843" s="22"/>
      <c r="C3843" s="7"/>
      <c r="D3843" s="46"/>
      <c r="E3843" s="7"/>
      <c r="F3843" s="7"/>
      <c r="G3843" s="24"/>
      <c r="H3843" s="41">
        <f>Tabela1[[#This Row],[PESO UNI]]*Tabela1[[#This Row],[QTE]]</f>
        <v>0</v>
      </c>
      <c r="I3843" s="7"/>
      <c r="J3843" s="7"/>
      <c r="K3843" s="8"/>
      <c r="L3843" s="9"/>
      <c r="M3843" s="7"/>
      <c r="N3843" s="11"/>
      <c r="O3843" s="12"/>
      <c r="P3843" s="13"/>
      <c r="Q3843" s="14">
        <f>Tabela1[[#This Row],[QTDE/ Fabricação]]-Tabela1[[#This Row],[QTE]]</f>
        <v>0</v>
      </c>
      <c r="R3843" s="19">
        <f t="shared" si="512"/>
        <v>0</v>
      </c>
      <c r="S3843" s="19">
        <f t="shared" si="508"/>
        <v>0</v>
      </c>
      <c r="T3843" s="20">
        <f t="shared" si="513"/>
        <v>0</v>
      </c>
      <c r="U3843" s="17">
        <f>IFERROR(SUMIF('LISTA DE EMBARQUE'!B:B,MICRO!E:E,'LISTA DE EMBARQUE'!G:G),"")</f>
        <v>0</v>
      </c>
      <c r="V3843" s="12" t="str">
        <f>IFERROR(VLOOKUP(Tabela1[[#This Row],[COD.MDE]],'LISTA DE EMBARQUE'!B:L,11,0),"")</f>
        <v/>
      </c>
      <c r="W3843" s="13" t="str">
        <f>IFERROR(COUNTIF(#REF!,Tabela1[[#This Row],[Colunas5]]),"")</f>
        <v/>
      </c>
      <c r="X3843" s="14">
        <f>Tabela1[[#This Row],[QIANTIDADE EXPEDIDA]]*Tabela1[[#This Row],[PESO UNI]]</f>
        <v>0</v>
      </c>
      <c r="Y3843" s="14">
        <f t="shared" si="514"/>
        <v>0</v>
      </c>
      <c r="Z3843" s="21">
        <f>Tabela1[[#This Row],[PESO TOTAL]]-Tabela1[[#This Row],[Peso Expedido]]</f>
        <v>0</v>
      </c>
      <c r="AA3843" s="18"/>
      <c r="AB3843" s="15"/>
      <c r="AC3843" s="15"/>
      <c r="AD3843" s="15"/>
      <c r="AE3843" s="15"/>
      <c r="AF3843" s="15"/>
      <c r="AG3843" s="15"/>
      <c r="AH3843" s="15"/>
      <c r="AI3843" s="40" t="str">
        <f t="shared" si="506"/>
        <v>ok</v>
      </c>
      <c r="AJ3843" s="5"/>
      <c r="AK3843" t="str">
        <f>Tabela1[[#This Row],[Coluna1]]&amp;Tabela1[[#This Row],[PEDIDO]]</f>
        <v/>
      </c>
      <c r="AL3843"/>
      <c r="AM3843"/>
      <c r="AN3843"/>
      <c r="AO3843" t="str">
        <f t="shared" si="509"/>
        <v>/</v>
      </c>
      <c r="AP3843" t="str">
        <f>Tabela1[[#This Row],[TAG]]&amp;Tabela1[[#This Row],[PEDIDO]]&amp;Tabela1[[#This Row],[PRODUTO]]</f>
        <v/>
      </c>
      <c r="AQ3843" s="23" t="str">
        <f>Tabela1[[#This Row],[PRODUTO]]&amp;Tabela1[[#This Row],[TAG]]</f>
        <v/>
      </c>
      <c r="AR3843" s="27">
        <f>Tabela1[[#This Row],[PESO TOTAL]]*Tabela1[[#This Row],[MATÉRIA PRIMA]]</f>
        <v>0</v>
      </c>
      <c r="AS3843" s="28">
        <f>Tabela1[[#This Row],[PESO TOTAL]]*Tabela1[[#This Row],[PREPARAÇÃO ]]</f>
        <v>0</v>
      </c>
      <c r="AT3843" s="28">
        <f>Tabela1[[#This Row],[PESO TOTAL]]*Tabela1[[#This Row],[CALDEIRARIA]]</f>
        <v>0</v>
      </c>
      <c r="AU3843" s="28">
        <f>Tabela1[[#This Row],[PESO TOTAL]]*Tabela1[[#This Row],[SOLDA]]</f>
        <v>0</v>
      </c>
      <c r="AV3843" s="28">
        <f>Tabela1[[#This Row],[PESO TOTAL]]*Tabela1[[#This Row],[ACABAMENTO]]</f>
        <v>0</v>
      </c>
      <c r="AW3843" s="28">
        <f>Tabela1[[#This Row],[PESO TOTAL]]*Tabela1[[#This Row],[PRONTO ACABADO]]</f>
        <v>0</v>
      </c>
      <c r="AX3843" s="29">
        <f>Tabela1[[#This Row],[PESO TOTAL]]*Tabela1[[#This Row],[EXPEDIÇÃO ]]</f>
        <v>0</v>
      </c>
      <c r="AY3843" s="28" t="str">
        <f>Tabela1[[#This Row],[PEDIDO]]&amp;Tabela1[[#This Row],[PRODUTO]]</f>
        <v/>
      </c>
      <c r="AZ3843" s="44">
        <f>IF(AF3843="",0,IF(ISTEXT(AF3843),H3843*VALUE(SUBSTITUTE(AF3843,"%",""))/100,H3843*AF3843))-Tabela1[[#This Row],[PRONTO ACABADO2]]</f>
        <v>0</v>
      </c>
      <c r="BA3843" s="44">
        <f>IF(AG3843="",0,IF(ISTEXT(AG3843),H3843*VALUE(SUBSTITUTE(AG3843,"%",""))/100,H3843*AG3843))-Tabela1[[#This Row],[PESO EXPEDIDO2]]</f>
        <v>0</v>
      </c>
      <c r="BB3843" s="44">
        <f t="shared" si="510"/>
        <v>0</v>
      </c>
      <c r="BC3843" s="44">
        <f t="shared" si="511"/>
        <v>0</v>
      </c>
      <c r="BD3843" s="165"/>
    </row>
    <row r="3844" spans="1:56" ht="15.75" hidden="1" customHeight="1" x14ac:dyDescent="0.25">
      <c r="A3844" s="6"/>
      <c r="B3844" s="22"/>
      <c r="C3844" s="7"/>
      <c r="D3844" s="46"/>
      <c r="E3844" s="7"/>
      <c r="F3844" s="7"/>
      <c r="G3844" s="24"/>
      <c r="H3844" s="41">
        <f>Tabela1[[#This Row],[PESO UNI]]*Tabela1[[#This Row],[QTE]]</f>
        <v>0</v>
      </c>
      <c r="I3844" s="7"/>
      <c r="J3844" s="7"/>
      <c r="K3844" s="8"/>
      <c r="L3844" s="9"/>
      <c r="M3844" s="7"/>
      <c r="N3844" s="11"/>
      <c r="O3844" s="12"/>
      <c r="P3844" s="13"/>
      <c r="Q3844" s="14">
        <f>Tabela1[[#This Row],[QTDE/ Fabricação]]-Tabela1[[#This Row],[QTE]]</f>
        <v>0</v>
      </c>
      <c r="R3844" s="19">
        <f t="shared" si="512"/>
        <v>0</v>
      </c>
      <c r="S3844" s="19">
        <f t="shared" si="508"/>
        <v>0</v>
      </c>
      <c r="T3844" s="20">
        <f t="shared" si="513"/>
        <v>0</v>
      </c>
      <c r="U3844" s="17">
        <f>IFERROR(SUMIF('LISTA DE EMBARQUE'!B:B,MICRO!E:E,'LISTA DE EMBARQUE'!G:G),"")</f>
        <v>0</v>
      </c>
      <c r="V3844" s="12" t="str">
        <f>IFERROR(VLOOKUP(Tabela1[[#This Row],[COD.MDE]],'LISTA DE EMBARQUE'!B:L,11,0),"")</f>
        <v/>
      </c>
      <c r="W3844" s="13" t="str">
        <f>IFERROR(COUNTIF(#REF!,Tabela1[[#This Row],[Colunas5]]),"")</f>
        <v/>
      </c>
      <c r="X3844" s="14">
        <f>Tabela1[[#This Row],[QIANTIDADE EXPEDIDA]]*Tabela1[[#This Row],[PESO UNI]]</f>
        <v>0</v>
      </c>
      <c r="Y3844" s="14">
        <f t="shared" si="514"/>
        <v>0</v>
      </c>
      <c r="Z3844" s="21">
        <f>Tabela1[[#This Row],[PESO TOTAL]]-Tabela1[[#This Row],[Peso Expedido]]</f>
        <v>0</v>
      </c>
      <c r="AA3844" s="18"/>
      <c r="AB3844" s="15"/>
      <c r="AC3844" s="15"/>
      <c r="AD3844" s="15"/>
      <c r="AE3844" s="15"/>
      <c r="AF3844" s="15"/>
      <c r="AG3844" s="15"/>
      <c r="AH3844" s="15"/>
      <c r="AI3844" s="40" t="str">
        <f t="shared" si="506"/>
        <v>ok</v>
      </c>
      <c r="AJ3844" s="5"/>
      <c r="AK3844" t="str">
        <f>Tabela1[[#This Row],[Coluna1]]&amp;Tabela1[[#This Row],[PEDIDO]]</f>
        <v/>
      </c>
      <c r="AL3844"/>
      <c r="AM3844"/>
      <c r="AN3844"/>
      <c r="AO3844" t="str">
        <f t="shared" si="509"/>
        <v>/</v>
      </c>
      <c r="AP3844" t="str">
        <f>Tabela1[[#This Row],[TAG]]&amp;Tabela1[[#This Row],[PEDIDO]]&amp;Tabela1[[#This Row],[PRODUTO]]</f>
        <v/>
      </c>
      <c r="AQ3844" s="23" t="str">
        <f>Tabela1[[#This Row],[PRODUTO]]&amp;Tabela1[[#This Row],[TAG]]</f>
        <v/>
      </c>
      <c r="AR3844" s="27">
        <f>Tabela1[[#This Row],[PESO TOTAL]]*Tabela1[[#This Row],[MATÉRIA PRIMA]]</f>
        <v>0</v>
      </c>
      <c r="AS3844" s="28">
        <f>Tabela1[[#This Row],[PESO TOTAL]]*Tabela1[[#This Row],[PREPARAÇÃO ]]</f>
        <v>0</v>
      </c>
      <c r="AT3844" s="28">
        <f>Tabela1[[#This Row],[PESO TOTAL]]*Tabela1[[#This Row],[CALDEIRARIA]]</f>
        <v>0</v>
      </c>
      <c r="AU3844" s="28">
        <f>Tabela1[[#This Row],[PESO TOTAL]]*Tabela1[[#This Row],[SOLDA]]</f>
        <v>0</v>
      </c>
      <c r="AV3844" s="28">
        <f>Tabela1[[#This Row],[PESO TOTAL]]*Tabela1[[#This Row],[ACABAMENTO]]</f>
        <v>0</v>
      </c>
      <c r="AW3844" s="28">
        <f>Tabela1[[#This Row],[PESO TOTAL]]*Tabela1[[#This Row],[PRONTO ACABADO]]</f>
        <v>0</v>
      </c>
      <c r="AX3844" s="29">
        <f>Tabela1[[#This Row],[PESO TOTAL]]*Tabela1[[#This Row],[EXPEDIÇÃO ]]</f>
        <v>0</v>
      </c>
      <c r="AY3844" s="28" t="str">
        <f>Tabela1[[#This Row],[PEDIDO]]&amp;Tabela1[[#This Row],[PRODUTO]]</f>
        <v/>
      </c>
      <c r="AZ3844" s="44">
        <f>IF(AF3844="",0,IF(ISTEXT(AF3844),H3844*VALUE(SUBSTITUTE(AF3844,"%",""))/100,H3844*AF3844))-Tabela1[[#This Row],[PRONTO ACABADO2]]</f>
        <v>0</v>
      </c>
      <c r="BA3844" s="44">
        <f>IF(AG3844="",0,IF(ISTEXT(AG3844),H3844*VALUE(SUBSTITUTE(AG3844,"%",""))/100,H3844*AG3844))-Tabela1[[#This Row],[PESO EXPEDIDO2]]</f>
        <v>0</v>
      </c>
      <c r="BB3844" s="44">
        <f t="shared" si="510"/>
        <v>0</v>
      </c>
      <c r="BC3844" s="44">
        <f t="shared" si="511"/>
        <v>0</v>
      </c>
      <c r="BD3844" s="165"/>
    </row>
    <row r="3845" spans="1:56" ht="15.75" hidden="1" customHeight="1" x14ac:dyDescent="0.25">
      <c r="A3845" s="6"/>
      <c r="B3845" s="22"/>
      <c r="C3845" s="7"/>
      <c r="D3845" s="46"/>
      <c r="E3845" s="7"/>
      <c r="F3845" s="7"/>
      <c r="G3845" s="24"/>
      <c r="H3845" s="41">
        <f>Tabela1[[#This Row],[PESO UNI]]*Tabela1[[#This Row],[QTE]]</f>
        <v>0</v>
      </c>
      <c r="I3845" s="7"/>
      <c r="J3845" s="7"/>
      <c r="K3845" s="8"/>
      <c r="L3845" s="9"/>
      <c r="M3845" s="7"/>
      <c r="N3845" s="11"/>
      <c r="O3845" s="12"/>
      <c r="P3845" s="13"/>
      <c r="Q3845" s="14">
        <f>Tabela1[[#This Row],[QTDE/ Fabricação]]-Tabela1[[#This Row],[QTE]]</f>
        <v>0</v>
      </c>
      <c r="R3845" s="19">
        <f t="shared" si="512"/>
        <v>0</v>
      </c>
      <c r="S3845" s="19">
        <f t="shared" si="508"/>
        <v>0</v>
      </c>
      <c r="T3845" s="20">
        <f t="shared" si="513"/>
        <v>0</v>
      </c>
      <c r="U3845" s="17">
        <f>IFERROR(SUMIF('LISTA DE EMBARQUE'!B:B,MICRO!E:E,'LISTA DE EMBARQUE'!G:G),"")</f>
        <v>0</v>
      </c>
      <c r="V3845" s="12" t="str">
        <f>IFERROR(VLOOKUP(Tabela1[[#This Row],[COD.MDE]],'LISTA DE EMBARQUE'!B:L,11,0),"")</f>
        <v/>
      </c>
      <c r="W3845" s="13" t="str">
        <f>IFERROR(COUNTIF(#REF!,Tabela1[[#This Row],[Colunas5]]),"")</f>
        <v/>
      </c>
      <c r="X3845" s="14">
        <f>Tabela1[[#This Row],[QIANTIDADE EXPEDIDA]]*Tabela1[[#This Row],[PESO UNI]]</f>
        <v>0</v>
      </c>
      <c r="Y3845" s="14">
        <f t="shared" si="514"/>
        <v>0</v>
      </c>
      <c r="Z3845" s="21">
        <f>Tabela1[[#This Row],[PESO TOTAL]]-Tabela1[[#This Row],[Peso Expedido]]</f>
        <v>0</v>
      </c>
      <c r="AA3845" s="18"/>
      <c r="AB3845" s="15"/>
      <c r="AC3845" s="15"/>
      <c r="AD3845" s="15"/>
      <c r="AE3845" s="15"/>
      <c r="AF3845" s="15"/>
      <c r="AG3845" s="15"/>
      <c r="AH3845" s="15"/>
      <c r="AI3845" s="40" t="str">
        <f t="shared" si="506"/>
        <v>ok</v>
      </c>
      <c r="AJ3845" s="5"/>
      <c r="AK3845" t="str">
        <f>Tabela1[[#This Row],[Coluna1]]&amp;Tabela1[[#This Row],[PEDIDO]]</f>
        <v/>
      </c>
      <c r="AL3845"/>
      <c r="AM3845"/>
      <c r="AN3845"/>
      <c r="AO3845" t="str">
        <f t="shared" si="509"/>
        <v>/</v>
      </c>
      <c r="AP3845" t="str">
        <f>Tabela1[[#This Row],[TAG]]&amp;Tabela1[[#This Row],[PEDIDO]]&amp;Tabela1[[#This Row],[PRODUTO]]</f>
        <v/>
      </c>
      <c r="AQ3845" s="23" t="str">
        <f>Tabela1[[#This Row],[PRODUTO]]&amp;Tabela1[[#This Row],[TAG]]</f>
        <v/>
      </c>
      <c r="AR3845" s="27">
        <f>Tabela1[[#This Row],[PESO TOTAL]]*Tabela1[[#This Row],[MATÉRIA PRIMA]]</f>
        <v>0</v>
      </c>
      <c r="AS3845" s="28">
        <f>Tabela1[[#This Row],[PESO TOTAL]]*Tabela1[[#This Row],[PREPARAÇÃO ]]</f>
        <v>0</v>
      </c>
      <c r="AT3845" s="28">
        <f>Tabela1[[#This Row],[PESO TOTAL]]*Tabela1[[#This Row],[CALDEIRARIA]]</f>
        <v>0</v>
      </c>
      <c r="AU3845" s="28">
        <f>Tabela1[[#This Row],[PESO TOTAL]]*Tabela1[[#This Row],[SOLDA]]</f>
        <v>0</v>
      </c>
      <c r="AV3845" s="28">
        <f>Tabela1[[#This Row],[PESO TOTAL]]*Tabela1[[#This Row],[ACABAMENTO]]</f>
        <v>0</v>
      </c>
      <c r="AW3845" s="28">
        <f>Tabela1[[#This Row],[PESO TOTAL]]*Tabela1[[#This Row],[PRONTO ACABADO]]</f>
        <v>0</v>
      </c>
      <c r="AX3845" s="29">
        <f>Tabela1[[#This Row],[PESO TOTAL]]*Tabela1[[#This Row],[EXPEDIÇÃO ]]</f>
        <v>0</v>
      </c>
      <c r="AY3845" s="28" t="str">
        <f>Tabela1[[#This Row],[PEDIDO]]&amp;Tabela1[[#This Row],[PRODUTO]]</f>
        <v/>
      </c>
      <c r="AZ3845" s="44">
        <f>IF(AF3845="",0,IF(ISTEXT(AF3845),H3845*VALUE(SUBSTITUTE(AF3845,"%",""))/100,H3845*AF3845))-Tabela1[[#This Row],[PRONTO ACABADO2]]</f>
        <v>0</v>
      </c>
      <c r="BA3845" s="44">
        <f>IF(AG3845="",0,IF(ISTEXT(AG3845),H3845*VALUE(SUBSTITUTE(AG3845,"%",""))/100,H3845*AG3845))-Tabela1[[#This Row],[PESO EXPEDIDO2]]</f>
        <v>0</v>
      </c>
      <c r="BB3845" s="44">
        <f t="shared" si="510"/>
        <v>0</v>
      </c>
      <c r="BC3845" s="44">
        <f t="shared" si="511"/>
        <v>0</v>
      </c>
      <c r="BD3845" s="165"/>
    </row>
    <row r="3846" spans="1:56" ht="15.75" hidden="1" customHeight="1" x14ac:dyDescent="0.25">
      <c r="A3846" s="6"/>
      <c r="B3846" s="22"/>
      <c r="C3846" s="7"/>
      <c r="D3846" s="46"/>
      <c r="E3846" s="7"/>
      <c r="F3846" s="7"/>
      <c r="G3846" s="24"/>
      <c r="H3846" s="41">
        <f>Tabela1[[#This Row],[PESO UNI]]*Tabela1[[#This Row],[QTE]]</f>
        <v>0</v>
      </c>
      <c r="I3846" s="7"/>
      <c r="J3846" s="7"/>
      <c r="K3846" s="8"/>
      <c r="L3846" s="9"/>
      <c r="M3846" s="7"/>
      <c r="N3846" s="11"/>
      <c r="O3846" s="12"/>
      <c r="P3846" s="13"/>
      <c r="Q3846" s="14">
        <f>Tabela1[[#This Row],[QTDE/ Fabricação]]-Tabela1[[#This Row],[QTE]]</f>
        <v>0</v>
      </c>
      <c r="R3846" s="19">
        <f t="shared" si="512"/>
        <v>0</v>
      </c>
      <c r="S3846" s="19">
        <f t="shared" si="508"/>
        <v>0</v>
      </c>
      <c r="T3846" s="20">
        <f t="shared" si="513"/>
        <v>0</v>
      </c>
      <c r="U3846" s="17">
        <f>IFERROR(SUMIF('LISTA DE EMBARQUE'!B:B,MICRO!E:E,'LISTA DE EMBARQUE'!G:G),"")</f>
        <v>0</v>
      </c>
      <c r="V3846" s="12" t="str">
        <f>IFERROR(VLOOKUP(Tabela1[[#This Row],[COD.MDE]],'LISTA DE EMBARQUE'!B:L,11,0),"")</f>
        <v/>
      </c>
      <c r="W3846" s="13" t="str">
        <f>IFERROR(COUNTIF(#REF!,Tabela1[[#This Row],[Colunas5]]),"")</f>
        <v/>
      </c>
      <c r="X3846" s="14">
        <f>Tabela1[[#This Row],[QIANTIDADE EXPEDIDA]]*Tabela1[[#This Row],[PESO UNI]]</f>
        <v>0</v>
      </c>
      <c r="Y3846" s="14">
        <f t="shared" si="514"/>
        <v>0</v>
      </c>
      <c r="Z3846" s="21">
        <f>Tabela1[[#This Row],[PESO TOTAL]]-Tabela1[[#This Row],[Peso Expedido]]</f>
        <v>0</v>
      </c>
      <c r="AA3846" s="18"/>
      <c r="AB3846" s="15"/>
      <c r="AC3846" s="15"/>
      <c r="AD3846" s="15"/>
      <c r="AE3846" s="15"/>
      <c r="AF3846" s="15"/>
      <c r="AG3846" s="15"/>
      <c r="AH3846" s="15"/>
      <c r="AI3846" s="40" t="str">
        <f t="shared" si="506"/>
        <v>ok</v>
      </c>
      <c r="AJ3846" s="5"/>
      <c r="AK3846" t="str">
        <f>Tabela1[[#This Row],[Coluna1]]&amp;Tabela1[[#This Row],[PEDIDO]]</f>
        <v/>
      </c>
      <c r="AL3846"/>
      <c r="AM3846"/>
      <c r="AN3846"/>
      <c r="AO3846" t="str">
        <f t="shared" si="509"/>
        <v>/</v>
      </c>
      <c r="AP3846" t="str">
        <f>Tabela1[[#This Row],[TAG]]&amp;Tabela1[[#This Row],[PEDIDO]]&amp;Tabela1[[#This Row],[PRODUTO]]</f>
        <v/>
      </c>
      <c r="AQ3846" s="23" t="str">
        <f>Tabela1[[#This Row],[PRODUTO]]&amp;Tabela1[[#This Row],[TAG]]</f>
        <v/>
      </c>
      <c r="AR3846" s="27">
        <f>Tabela1[[#This Row],[PESO TOTAL]]*Tabela1[[#This Row],[MATÉRIA PRIMA]]</f>
        <v>0</v>
      </c>
      <c r="AS3846" s="28">
        <f>Tabela1[[#This Row],[PESO TOTAL]]*Tabela1[[#This Row],[PREPARAÇÃO ]]</f>
        <v>0</v>
      </c>
      <c r="AT3846" s="28">
        <f>Tabela1[[#This Row],[PESO TOTAL]]*Tabela1[[#This Row],[CALDEIRARIA]]</f>
        <v>0</v>
      </c>
      <c r="AU3846" s="28">
        <f>Tabela1[[#This Row],[PESO TOTAL]]*Tabela1[[#This Row],[SOLDA]]</f>
        <v>0</v>
      </c>
      <c r="AV3846" s="28">
        <f>Tabela1[[#This Row],[PESO TOTAL]]*Tabela1[[#This Row],[ACABAMENTO]]</f>
        <v>0</v>
      </c>
      <c r="AW3846" s="28">
        <f>Tabela1[[#This Row],[PESO TOTAL]]*Tabela1[[#This Row],[PRONTO ACABADO]]</f>
        <v>0</v>
      </c>
      <c r="AX3846" s="29">
        <f>Tabela1[[#This Row],[PESO TOTAL]]*Tabela1[[#This Row],[EXPEDIÇÃO ]]</f>
        <v>0</v>
      </c>
      <c r="AY3846" s="28" t="str">
        <f>Tabela1[[#This Row],[PEDIDO]]&amp;Tabela1[[#This Row],[PRODUTO]]</f>
        <v/>
      </c>
      <c r="AZ3846" s="44">
        <f>IF(AF3846="",0,IF(ISTEXT(AF3846),H3846*VALUE(SUBSTITUTE(AF3846,"%",""))/100,H3846*AF3846))-Tabela1[[#This Row],[PRONTO ACABADO2]]</f>
        <v>0</v>
      </c>
      <c r="BA3846" s="44">
        <f>IF(AG3846="",0,IF(ISTEXT(AG3846),H3846*VALUE(SUBSTITUTE(AG3846,"%",""))/100,H3846*AG3846))-Tabela1[[#This Row],[PESO EXPEDIDO2]]</f>
        <v>0</v>
      </c>
      <c r="BB3846" s="44">
        <f t="shared" si="510"/>
        <v>0</v>
      </c>
      <c r="BC3846" s="44">
        <f t="shared" si="511"/>
        <v>0</v>
      </c>
      <c r="BD3846" s="165"/>
    </row>
    <row r="3847" spans="1:56" ht="15.75" hidden="1" customHeight="1" x14ac:dyDescent="0.25">
      <c r="A3847" s="6"/>
      <c r="B3847" s="22"/>
      <c r="C3847" s="7"/>
      <c r="D3847" s="46"/>
      <c r="E3847" s="7"/>
      <c r="F3847" s="7"/>
      <c r="G3847" s="24"/>
      <c r="H3847" s="41">
        <f>Tabela1[[#This Row],[PESO UNI]]*Tabela1[[#This Row],[QTE]]</f>
        <v>0</v>
      </c>
      <c r="I3847" s="7"/>
      <c r="J3847" s="7"/>
      <c r="K3847" s="8"/>
      <c r="L3847" s="9"/>
      <c r="M3847" s="7"/>
      <c r="N3847" s="11"/>
      <c r="O3847" s="12"/>
      <c r="P3847" s="13"/>
      <c r="Q3847" s="14">
        <f>Tabela1[[#This Row],[QTDE/ Fabricação]]-Tabela1[[#This Row],[QTE]]</f>
        <v>0</v>
      </c>
      <c r="R3847" s="19">
        <f t="shared" si="512"/>
        <v>0</v>
      </c>
      <c r="S3847" s="19">
        <f t="shared" si="508"/>
        <v>0</v>
      </c>
      <c r="T3847" s="20">
        <f t="shared" si="513"/>
        <v>0</v>
      </c>
      <c r="U3847" s="17">
        <f>IFERROR(SUMIF('LISTA DE EMBARQUE'!B:B,MICRO!E:E,'LISTA DE EMBARQUE'!G:G),"")</f>
        <v>0</v>
      </c>
      <c r="V3847" s="12" t="str">
        <f>IFERROR(VLOOKUP(Tabela1[[#This Row],[COD.MDE]],'LISTA DE EMBARQUE'!B:L,11,0),"")</f>
        <v/>
      </c>
      <c r="W3847" s="13" t="str">
        <f>IFERROR(COUNTIF(#REF!,Tabela1[[#This Row],[Colunas5]]),"")</f>
        <v/>
      </c>
      <c r="X3847" s="14">
        <f>Tabela1[[#This Row],[QIANTIDADE EXPEDIDA]]*Tabela1[[#This Row],[PESO UNI]]</f>
        <v>0</v>
      </c>
      <c r="Y3847" s="14">
        <f t="shared" si="514"/>
        <v>0</v>
      </c>
      <c r="Z3847" s="21">
        <f>Tabela1[[#This Row],[PESO TOTAL]]-Tabela1[[#This Row],[Peso Expedido]]</f>
        <v>0</v>
      </c>
      <c r="AA3847" s="18"/>
      <c r="AB3847" s="15"/>
      <c r="AC3847" s="15"/>
      <c r="AD3847" s="15"/>
      <c r="AE3847" s="15"/>
      <c r="AF3847" s="15"/>
      <c r="AG3847" s="15"/>
      <c r="AH3847" s="15"/>
      <c r="AI3847" s="40" t="str">
        <f t="shared" si="506"/>
        <v>ok</v>
      </c>
      <c r="AJ3847" s="5"/>
      <c r="AK3847" t="str">
        <f>Tabela1[[#This Row],[Coluna1]]&amp;Tabela1[[#This Row],[PEDIDO]]</f>
        <v/>
      </c>
      <c r="AL3847"/>
      <c r="AM3847"/>
      <c r="AN3847"/>
      <c r="AO3847" t="str">
        <f t="shared" si="509"/>
        <v>/</v>
      </c>
      <c r="AP3847" t="str">
        <f>Tabela1[[#This Row],[TAG]]&amp;Tabela1[[#This Row],[PEDIDO]]&amp;Tabela1[[#This Row],[PRODUTO]]</f>
        <v/>
      </c>
      <c r="AQ3847" s="23" t="str">
        <f>Tabela1[[#This Row],[PRODUTO]]&amp;Tabela1[[#This Row],[TAG]]</f>
        <v/>
      </c>
      <c r="AR3847" s="27">
        <f>Tabela1[[#This Row],[PESO TOTAL]]*Tabela1[[#This Row],[MATÉRIA PRIMA]]</f>
        <v>0</v>
      </c>
      <c r="AS3847" s="28">
        <f>Tabela1[[#This Row],[PESO TOTAL]]*Tabela1[[#This Row],[PREPARAÇÃO ]]</f>
        <v>0</v>
      </c>
      <c r="AT3847" s="28">
        <f>Tabela1[[#This Row],[PESO TOTAL]]*Tabela1[[#This Row],[CALDEIRARIA]]</f>
        <v>0</v>
      </c>
      <c r="AU3847" s="28">
        <f>Tabela1[[#This Row],[PESO TOTAL]]*Tabela1[[#This Row],[SOLDA]]</f>
        <v>0</v>
      </c>
      <c r="AV3847" s="28">
        <f>Tabela1[[#This Row],[PESO TOTAL]]*Tabela1[[#This Row],[ACABAMENTO]]</f>
        <v>0</v>
      </c>
      <c r="AW3847" s="28">
        <f>Tabela1[[#This Row],[PESO TOTAL]]*Tabela1[[#This Row],[PRONTO ACABADO]]</f>
        <v>0</v>
      </c>
      <c r="AX3847" s="29">
        <f>Tabela1[[#This Row],[PESO TOTAL]]*Tabela1[[#This Row],[EXPEDIÇÃO ]]</f>
        <v>0</v>
      </c>
      <c r="AY3847" s="28" t="str">
        <f>Tabela1[[#This Row],[PEDIDO]]&amp;Tabela1[[#This Row],[PRODUTO]]</f>
        <v/>
      </c>
      <c r="AZ3847" s="44">
        <f>IF(AF3847="",0,IF(ISTEXT(AF3847),H3847*VALUE(SUBSTITUTE(AF3847,"%",""))/100,H3847*AF3847))-Tabela1[[#This Row],[PRONTO ACABADO2]]</f>
        <v>0</v>
      </c>
      <c r="BA3847" s="44">
        <f>IF(AG3847="",0,IF(ISTEXT(AG3847),H3847*VALUE(SUBSTITUTE(AG3847,"%",""))/100,H3847*AG3847))-Tabela1[[#This Row],[PESO EXPEDIDO2]]</f>
        <v>0</v>
      </c>
      <c r="BB3847" s="44">
        <f t="shared" si="510"/>
        <v>0</v>
      </c>
      <c r="BC3847" s="44">
        <f t="shared" si="511"/>
        <v>0</v>
      </c>
      <c r="BD3847" s="165"/>
    </row>
    <row r="3848" spans="1:56" ht="15.75" hidden="1" customHeight="1" x14ac:dyDescent="0.25">
      <c r="A3848" s="6"/>
      <c r="B3848" s="22"/>
      <c r="C3848" s="7"/>
      <c r="D3848" s="46"/>
      <c r="E3848" s="7"/>
      <c r="F3848" s="7"/>
      <c r="G3848" s="24"/>
      <c r="H3848" s="41">
        <f>Tabela1[[#This Row],[PESO UNI]]*Tabela1[[#This Row],[QTE]]</f>
        <v>0</v>
      </c>
      <c r="I3848" s="7"/>
      <c r="J3848" s="7"/>
      <c r="K3848" s="8"/>
      <c r="L3848" s="9"/>
      <c r="M3848" s="7"/>
      <c r="N3848" s="11"/>
      <c r="O3848" s="12"/>
      <c r="P3848" s="13"/>
      <c r="Q3848" s="14">
        <f>Tabela1[[#This Row],[QTDE/ Fabricação]]-Tabela1[[#This Row],[QTE]]</f>
        <v>0</v>
      </c>
      <c r="R3848" s="19">
        <f t="shared" si="512"/>
        <v>0</v>
      </c>
      <c r="S3848" s="19">
        <f t="shared" si="508"/>
        <v>0</v>
      </c>
      <c r="T3848" s="20">
        <f t="shared" si="513"/>
        <v>0</v>
      </c>
      <c r="U3848" s="17">
        <f>IFERROR(SUMIF('LISTA DE EMBARQUE'!B:B,MICRO!E:E,'LISTA DE EMBARQUE'!G:G),"")</f>
        <v>0</v>
      </c>
      <c r="V3848" s="12" t="str">
        <f>IFERROR(VLOOKUP(Tabela1[[#This Row],[COD.MDE]],'LISTA DE EMBARQUE'!B:L,11,0),"")</f>
        <v/>
      </c>
      <c r="W3848" s="13" t="str">
        <f>IFERROR(COUNTIF(#REF!,Tabela1[[#This Row],[Colunas5]]),"")</f>
        <v/>
      </c>
      <c r="X3848" s="14">
        <f>Tabela1[[#This Row],[QIANTIDADE EXPEDIDA]]*Tabela1[[#This Row],[PESO UNI]]</f>
        <v>0</v>
      </c>
      <c r="Y3848" s="14">
        <f t="shared" si="514"/>
        <v>0</v>
      </c>
      <c r="Z3848" s="21">
        <f>Tabela1[[#This Row],[PESO TOTAL]]-Tabela1[[#This Row],[Peso Expedido]]</f>
        <v>0</v>
      </c>
      <c r="AA3848" s="18"/>
      <c r="AB3848" s="15"/>
      <c r="AC3848" s="15"/>
      <c r="AD3848" s="15"/>
      <c r="AE3848" s="15"/>
      <c r="AF3848" s="15"/>
      <c r="AG3848" s="15"/>
      <c r="AH3848" s="15"/>
      <c r="AI3848" s="40" t="str">
        <f t="shared" si="506"/>
        <v>ok</v>
      </c>
      <c r="AJ3848" s="5"/>
      <c r="AK3848" t="str">
        <f>Tabela1[[#This Row],[Coluna1]]&amp;Tabela1[[#This Row],[PEDIDO]]</f>
        <v/>
      </c>
      <c r="AL3848"/>
      <c r="AM3848"/>
      <c r="AN3848"/>
      <c r="AO3848" t="str">
        <f t="shared" si="509"/>
        <v>/</v>
      </c>
      <c r="AP3848" t="str">
        <f>Tabela1[[#This Row],[TAG]]&amp;Tabela1[[#This Row],[PEDIDO]]&amp;Tabela1[[#This Row],[PRODUTO]]</f>
        <v/>
      </c>
      <c r="AQ3848" s="23" t="str">
        <f>Tabela1[[#This Row],[PRODUTO]]&amp;Tabela1[[#This Row],[TAG]]</f>
        <v/>
      </c>
      <c r="AR3848" s="27">
        <f>Tabela1[[#This Row],[PESO TOTAL]]*Tabela1[[#This Row],[MATÉRIA PRIMA]]</f>
        <v>0</v>
      </c>
      <c r="AS3848" s="28">
        <f>Tabela1[[#This Row],[PESO TOTAL]]*Tabela1[[#This Row],[PREPARAÇÃO ]]</f>
        <v>0</v>
      </c>
      <c r="AT3848" s="28">
        <f>Tabela1[[#This Row],[PESO TOTAL]]*Tabela1[[#This Row],[CALDEIRARIA]]</f>
        <v>0</v>
      </c>
      <c r="AU3848" s="28">
        <f>Tabela1[[#This Row],[PESO TOTAL]]*Tabela1[[#This Row],[SOLDA]]</f>
        <v>0</v>
      </c>
      <c r="AV3848" s="28">
        <f>Tabela1[[#This Row],[PESO TOTAL]]*Tabela1[[#This Row],[ACABAMENTO]]</f>
        <v>0</v>
      </c>
      <c r="AW3848" s="28">
        <f>Tabela1[[#This Row],[PESO TOTAL]]*Tabela1[[#This Row],[PRONTO ACABADO]]</f>
        <v>0</v>
      </c>
      <c r="AX3848" s="29">
        <f>Tabela1[[#This Row],[PESO TOTAL]]*Tabela1[[#This Row],[EXPEDIÇÃO ]]</f>
        <v>0</v>
      </c>
      <c r="AY3848" s="28" t="str">
        <f>Tabela1[[#This Row],[PEDIDO]]&amp;Tabela1[[#This Row],[PRODUTO]]</f>
        <v/>
      </c>
      <c r="AZ3848" s="44">
        <f>IF(AF3848="",0,IF(ISTEXT(AF3848),H3848*VALUE(SUBSTITUTE(AF3848,"%",""))/100,H3848*AF3848))-Tabela1[[#This Row],[PRONTO ACABADO2]]</f>
        <v>0</v>
      </c>
      <c r="BA3848" s="44">
        <f>IF(AG3848="",0,IF(ISTEXT(AG3848),H3848*VALUE(SUBSTITUTE(AG3848,"%",""))/100,H3848*AG3848))-Tabela1[[#This Row],[PESO EXPEDIDO2]]</f>
        <v>0</v>
      </c>
      <c r="BB3848" s="44">
        <f t="shared" si="510"/>
        <v>0</v>
      </c>
      <c r="BC3848" s="44">
        <f t="shared" si="511"/>
        <v>0</v>
      </c>
      <c r="BD3848" s="165"/>
    </row>
    <row r="3849" spans="1:56" ht="15.75" hidden="1" customHeight="1" x14ac:dyDescent="0.25">
      <c r="A3849" s="6"/>
      <c r="B3849" s="22"/>
      <c r="C3849" s="7"/>
      <c r="D3849" s="46"/>
      <c r="E3849" s="7"/>
      <c r="F3849" s="7"/>
      <c r="G3849" s="24"/>
      <c r="H3849" s="41">
        <f>Tabela1[[#This Row],[PESO UNI]]*Tabela1[[#This Row],[QTE]]</f>
        <v>0</v>
      </c>
      <c r="I3849" s="7"/>
      <c r="J3849" s="7"/>
      <c r="K3849" s="8"/>
      <c r="L3849" s="9"/>
      <c r="M3849" s="7"/>
      <c r="N3849" s="11"/>
      <c r="O3849" s="12"/>
      <c r="P3849" s="13"/>
      <c r="Q3849" s="14">
        <f>Tabela1[[#This Row],[QTDE/ Fabricação]]-Tabela1[[#This Row],[QTE]]</f>
        <v>0</v>
      </c>
      <c r="R3849" s="19">
        <f t="shared" si="512"/>
        <v>0</v>
      </c>
      <c r="S3849" s="19">
        <f t="shared" si="508"/>
        <v>0</v>
      </c>
      <c r="T3849" s="20">
        <f t="shared" si="513"/>
        <v>0</v>
      </c>
      <c r="U3849" s="17">
        <f>IFERROR(SUMIF('LISTA DE EMBARQUE'!B:B,MICRO!E:E,'LISTA DE EMBARQUE'!G:G),"")</f>
        <v>0</v>
      </c>
      <c r="V3849" s="12" t="str">
        <f>IFERROR(VLOOKUP(Tabela1[[#This Row],[COD.MDE]],'LISTA DE EMBARQUE'!B:L,11,0),"")</f>
        <v/>
      </c>
      <c r="W3849" s="13" t="str">
        <f>IFERROR(COUNTIF(#REF!,Tabela1[[#This Row],[Colunas5]]),"")</f>
        <v/>
      </c>
      <c r="X3849" s="14">
        <f>Tabela1[[#This Row],[QIANTIDADE EXPEDIDA]]*Tabela1[[#This Row],[PESO UNI]]</f>
        <v>0</v>
      </c>
      <c r="Y3849" s="14">
        <f t="shared" si="514"/>
        <v>0</v>
      </c>
      <c r="Z3849" s="21">
        <f>Tabela1[[#This Row],[PESO TOTAL]]-Tabela1[[#This Row],[Peso Expedido]]</f>
        <v>0</v>
      </c>
      <c r="AA3849" s="18"/>
      <c r="AB3849" s="15"/>
      <c r="AC3849" s="15"/>
      <c r="AD3849" s="15"/>
      <c r="AE3849" s="15"/>
      <c r="AF3849" s="15"/>
      <c r="AG3849" s="15"/>
      <c r="AH3849" s="15"/>
      <c r="AI3849" s="40" t="str">
        <f t="shared" si="506"/>
        <v>ok</v>
      </c>
      <c r="AJ3849" s="5"/>
      <c r="AK3849" t="str">
        <f>Tabela1[[#This Row],[Coluna1]]&amp;Tabela1[[#This Row],[PEDIDO]]</f>
        <v/>
      </c>
      <c r="AL3849"/>
      <c r="AM3849"/>
      <c r="AN3849"/>
      <c r="AO3849" t="str">
        <f t="shared" si="509"/>
        <v>/</v>
      </c>
      <c r="AP3849" t="str">
        <f>Tabela1[[#This Row],[TAG]]&amp;Tabela1[[#This Row],[PEDIDO]]&amp;Tabela1[[#This Row],[PRODUTO]]</f>
        <v/>
      </c>
      <c r="AQ3849" s="23" t="str">
        <f>Tabela1[[#This Row],[PRODUTO]]&amp;Tabela1[[#This Row],[TAG]]</f>
        <v/>
      </c>
      <c r="AR3849" s="27">
        <f>Tabela1[[#This Row],[PESO TOTAL]]*Tabela1[[#This Row],[MATÉRIA PRIMA]]</f>
        <v>0</v>
      </c>
      <c r="AS3849" s="28">
        <f>Tabela1[[#This Row],[PESO TOTAL]]*Tabela1[[#This Row],[PREPARAÇÃO ]]</f>
        <v>0</v>
      </c>
      <c r="AT3849" s="28">
        <f>Tabela1[[#This Row],[PESO TOTAL]]*Tabela1[[#This Row],[CALDEIRARIA]]</f>
        <v>0</v>
      </c>
      <c r="AU3849" s="28">
        <f>Tabela1[[#This Row],[PESO TOTAL]]*Tabela1[[#This Row],[SOLDA]]</f>
        <v>0</v>
      </c>
      <c r="AV3849" s="28">
        <f>Tabela1[[#This Row],[PESO TOTAL]]*Tabela1[[#This Row],[ACABAMENTO]]</f>
        <v>0</v>
      </c>
      <c r="AW3849" s="28">
        <f>Tabela1[[#This Row],[PESO TOTAL]]*Tabela1[[#This Row],[PRONTO ACABADO]]</f>
        <v>0</v>
      </c>
      <c r="AX3849" s="29">
        <f>Tabela1[[#This Row],[PESO TOTAL]]*Tabela1[[#This Row],[EXPEDIÇÃO ]]</f>
        <v>0</v>
      </c>
      <c r="AY3849" s="28" t="str">
        <f>Tabela1[[#This Row],[PEDIDO]]&amp;Tabela1[[#This Row],[PRODUTO]]</f>
        <v/>
      </c>
      <c r="AZ3849" s="44">
        <f>IF(AF3849="",0,IF(ISTEXT(AF3849),H3849*VALUE(SUBSTITUTE(AF3849,"%",""))/100,H3849*AF3849))-Tabela1[[#This Row],[PRONTO ACABADO2]]</f>
        <v>0</v>
      </c>
      <c r="BA3849" s="44">
        <f>IF(AG3849="",0,IF(ISTEXT(AG3849),H3849*VALUE(SUBSTITUTE(AG3849,"%",""))/100,H3849*AG3849))-Tabela1[[#This Row],[PESO EXPEDIDO2]]</f>
        <v>0</v>
      </c>
      <c r="BB3849" s="44">
        <f t="shared" si="510"/>
        <v>0</v>
      </c>
      <c r="BC3849" s="44">
        <f t="shared" si="511"/>
        <v>0</v>
      </c>
      <c r="BD3849" s="165"/>
    </row>
    <row r="3850" spans="1:56" ht="15.75" hidden="1" customHeight="1" x14ac:dyDescent="0.25">
      <c r="A3850" s="6"/>
      <c r="B3850" s="22"/>
      <c r="C3850" s="7"/>
      <c r="D3850" s="46"/>
      <c r="E3850" s="7"/>
      <c r="F3850" s="7"/>
      <c r="G3850" s="24"/>
      <c r="H3850" s="41">
        <f>Tabela1[[#This Row],[PESO UNI]]*Tabela1[[#This Row],[QTE]]</f>
        <v>0</v>
      </c>
      <c r="I3850" s="7"/>
      <c r="J3850" s="7"/>
      <c r="K3850" s="8"/>
      <c r="L3850" s="9"/>
      <c r="M3850" s="7"/>
      <c r="N3850" s="11"/>
      <c r="O3850" s="12"/>
      <c r="P3850" s="13"/>
      <c r="Q3850" s="14">
        <f>Tabela1[[#This Row],[QTDE/ Fabricação]]-Tabela1[[#This Row],[QTE]]</f>
        <v>0</v>
      </c>
      <c r="R3850" s="19">
        <f t="shared" si="512"/>
        <v>0</v>
      </c>
      <c r="S3850" s="19">
        <f t="shared" si="508"/>
        <v>0</v>
      </c>
      <c r="T3850" s="20">
        <f t="shared" si="513"/>
        <v>0</v>
      </c>
      <c r="U3850" s="17">
        <f>IFERROR(SUMIF('LISTA DE EMBARQUE'!B:B,MICRO!E:E,'LISTA DE EMBARQUE'!G:G),"")</f>
        <v>0</v>
      </c>
      <c r="V3850" s="12" t="str">
        <f>IFERROR(VLOOKUP(Tabela1[[#This Row],[COD.MDE]],'LISTA DE EMBARQUE'!B:L,11,0),"")</f>
        <v/>
      </c>
      <c r="W3850" s="13" t="str">
        <f>IFERROR(COUNTIF(#REF!,Tabela1[[#This Row],[Colunas5]]),"")</f>
        <v/>
      </c>
      <c r="X3850" s="14">
        <f>Tabela1[[#This Row],[QIANTIDADE EXPEDIDA]]*Tabela1[[#This Row],[PESO UNI]]</f>
        <v>0</v>
      </c>
      <c r="Y3850" s="14">
        <f t="shared" si="514"/>
        <v>0</v>
      </c>
      <c r="Z3850" s="21">
        <f>Tabela1[[#This Row],[PESO TOTAL]]-Tabela1[[#This Row],[Peso Expedido]]</f>
        <v>0</v>
      </c>
      <c r="AA3850" s="18"/>
      <c r="AB3850" s="15"/>
      <c r="AC3850" s="15"/>
      <c r="AD3850" s="15"/>
      <c r="AE3850" s="15"/>
      <c r="AF3850" s="15"/>
      <c r="AG3850" s="15"/>
      <c r="AH3850" s="15"/>
      <c r="AI3850" s="40" t="str">
        <f t="shared" si="506"/>
        <v>ok</v>
      </c>
      <c r="AJ3850" s="5"/>
      <c r="AK3850" t="str">
        <f>Tabela1[[#This Row],[Coluna1]]&amp;Tabela1[[#This Row],[PEDIDO]]</f>
        <v/>
      </c>
      <c r="AL3850"/>
      <c r="AM3850"/>
      <c r="AN3850"/>
      <c r="AO3850" t="str">
        <f t="shared" si="509"/>
        <v>/</v>
      </c>
      <c r="AP3850" t="str">
        <f>Tabela1[[#This Row],[TAG]]&amp;Tabela1[[#This Row],[PEDIDO]]&amp;Tabela1[[#This Row],[PRODUTO]]</f>
        <v/>
      </c>
      <c r="AQ3850" s="23" t="str">
        <f>Tabela1[[#This Row],[PRODUTO]]&amp;Tabela1[[#This Row],[TAG]]</f>
        <v/>
      </c>
      <c r="AR3850" s="27">
        <f>Tabela1[[#This Row],[PESO TOTAL]]*Tabela1[[#This Row],[MATÉRIA PRIMA]]</f>
        <v>0</v>
      </c>
      <c r="AS3850" s="28">
        <f>Tabela1[[#This Row],[PESO TOTAL]]*Tabela1[[#This Row],[PREPARAÇÃO ]]</f>
        <v>0</v>
      </c>
      <c r="AT3850" s="28">
        <f>Tabela1[[#This Row],[PESO TOTAL]]*Tabela1[[#This Row],[CALDEIRARIA]]</f>
        <v>0</v>
      </c>
      <c r="AU3850" s="28">
        <f>Tabela1[[#This Row],[PESO TOTAL]]*Tabela1[[#This Row],[SOLDA]]</f>
        <v>0</v>
      </c>
      <c r="AV3850" s="28">
        <f>Tabela1[[#This Row],[PESO TOTAL]]*Tabela1[[#This Row],[ACABAMENTO]]</f>
        <v>0</v>
      </c>
      <c r="AW3850" s="28">
        <f>Tabela1[[#This Row],[PESO TOTAL]]*Tabela1[[#This Row],[PRONTO ACABADO]]</f>
        <v>0</v>
      </c>
      <c r="AX3850" s="29">
        <f>Tabela1[[#This Row],[PESO TOTAL]]*Tabela1[[#This Row],[EXPEDIÇÃO ]]</f>
        <v>0</v>
      </c>
      <c r="AY3850" s="28" t="str">
        <f>Tabela1[[#This Row],[PEDIDO]]&amp;Tabela1[[#This Row],[PRODUTO]]</f>
        <v/>
      </c>
      <c r="AZ3850" s="44">
        <f>IF(AF3850="",0,IF(ISTEXT(AF3850),H3850*VALUE(SUBSTITUTE(AF3850,"%",""))/100,H3850*AF3850))-Tabela1[[#This Row],[PRONTO ACABADO2]]</f>
        <v>0</v>
      </c>
      <c r="BA3850" s="44">
        <f>IF(AG3850="",0,IF(ISTEXT(AG3850),H3850*VALUE(SUBSTITUTE(AG3850,"%",""))/100,H3850*AG3850))-Tabela1[[#This Row],[PESO EXPEDIDO2]]</f>
        <v>0</v>
      </c>
      <c r="BB3850" s="44">
        <f t="shared" si="510"/>
        <v>0</v>
      </c>
      <c r="BC3850" s="44">
        <f t="shared" si="511"/>
        <v>0</v>
      </c>
      <c r="BD3850" s="165"/>
    </row>
    <row r="3851" spans="1:56" ht="15.75" hidden="1" customHeight="1" x14ac:dyDescent="0.25">
      <c r="A3851" s="6"/>
      <c r="B3851" s="22"/>
      <c r="C3851" s="7"/>
      <c r="D3851" s="46"/>
      <c r="E3851" s="7"/>
      <c r="F3851" s="7"/>
      <c r="G3851" s="24"/>
      <c r="H3851" s="41">
        <f>Tabela1[[#This Row],[PESO UNI]]*Tabela1[[#This Row],[QTE]]</f>
        <v>0</v>
      </c>
      <c r="I3851" s="7"/>
      <c r="J3851" s="7"/>
      <c r="K3851" s="8"/>
      <c r="L3851" s="9"/>
      <c r="M3851" s="7"/>
      <c r="N3851" s="11"/>
      <c r="O3851" s="12"/>
      <c r="P3851" s="13"/>
      <c r="Q3851" s="14">
        <f>Tabela1[[#This Row],[QTDE/ Fabricação]]-Tabela1[[#This Row],[QTE]]</f>
        <v>0</v>
      </c>
      <c r="R3851" s="19">
        <f t="shared" si="512"/>
        <v>0</v>
      </c>
      <c r="S3851" s="19">
        <f t="shared" si="508"/>
        <v>0</v>
      </c>
      <c r="T3851" s="20">
        <f t="shared" si="513"/>
        <v>0</v>
      </c>
      <c r="U3851" s="17">
        <f>IFERROR(SUMIF('LISTA DE EMBARQUE'!B:B,MICRO!E:E,'LISTA DE EMBARQUE'!G:G),"")</f>
        <v>0</v>
      </c>
      <c r="V3851" s="12" t="str">
        <f>IFERROR(VLOOKUP(Tabela1[[#This Row],[COD.MDE]],'LISTA DE EMBARQUE'!B:L,11,0),"")</f>
        <v/>
      </c>
      <c r="W3851" s="13" t="str">
        <f>IFERROR(COUNTIF(#REF!,Tabela1[[#This Row],[Colunas5]]),"")</f>
        <v/>
      </c>
      <c r="X3851" s="14">
        <f>Tabela1[[#This Row],[QIANTIDADE EXPEDIDA]]*Tabela1[[#This Row],[PESO UNI]]</f>
        <v>0</v>
      </c>
      <c r="Y3851" s="14">
        <f t="shared" si="514"/>
        <v>0</v>
      </c>
      <c r="Z3851" s="21">
        <f>Tabela1[[#This Row],[PESO TOTAL]]-Tabela1[[#This Row],[Peso Expedido]]</f>
        <v>0</v>
      </c>
      <c r="AA3851" s="18"/>
      <c r="AB3851" s="15"/>
      <c r="AC3851" s="15"/>
      <c r="AD3851" s="15"/>
      <c r="AE3851" s="15"/>
      <c r="AF3851" s="15"/>
      <c r="AG3851" s="15"/>
      <c r="AH3851" s="15"/>
      <c r="AI3851" s="40" t="str">
        <f t="shared" si="506"/>
        <v>ok</v>
      </c>
      <c r="AJ3851" s="5"/>
      <c r="AK3851" t="str">
        <f>Tabela1[[#This Row],[Coluna1]]&amp;Tabela1[[#This Row],[PEDIDO]]</f>
        <v/>
      </c>
      <c r="AL3851"/>
      <c r="AM3851"/>
      <c r="AN3851"/>
      <c r="AO3851" t="str">
        <f t="shared" si="509"/>
        <v>/</v>
      </c>
      <c r="AP3851" t="str">
        <f>Tabela1[[#This Row],[TAG]]&amp;Tabela1[[#This Row],[PEDIDO]]&amp;Tabela1[[#This Row],[PRODUTO]]</f>
        <v/>
      </c>
      <c r="AQ3851" s="23" t="str">
        <f>Tabela1[[#This Row],[PRODUTO]]&amp;Tabela1[[#This Row],[TAG]]</f>
        <v/>
      </c>
      <c r="AR3851" s="27">
        <f>Tabela1[[#This Row],[PESO TOTAL]]*Tabela1[[#This Row],[MATÉRIA PRIMA]]</f>
        <v>0</v>
      </c>
      <c r="AS3851" s="28">
        <f>Tabela1[[#This Row],[PESO TOTAL]]*Tabela1[[#This Row],[PREPARAÇÃO ]]</f>
        <v>0</v>
      </c>
      <c r="AT3851" s="28">
        <f>Tabela1[[#This Row],[PESO TOTAL]]*Tabela1[[#This Row],[CALDEIRARIA]]</f>
        <v>0</v>
      </c>
      <c r="AU3851" s="28">
        <f>Tabela1[[#This Row],[PESO TOTAL]]*Tabela1[[#This Row],[SOLDA]]</f>
        <v>0</v>
      </c>
      <c r="AV3851" s="28">
        <f>Tabela1[[#This Row],[PESO TOTAL]]*Tabela1[[#This Row],[ACABAMENTO]]</f>
        <v>0</v>
      </c>
      <c r="AW3851" s="28">
        <f>Tabela1[[#This Row],[PESO TOTAL]]*Tabela1[[#This Row],[PRONTO ACABADO]]</f>
        <v>0</v>
      </c>
      <c r="AX3851" s="29">
        <f>Tabela1[[#This Row],[PESO TOTAL]]*Tabela1[[#This Row],[EXPEDIÇÃO ]]</f>
        <v>0</v>
      </c>
      <c r="AY3851" s="28" t="str">
        <f>Tabela1[[#This Row],[PEDIDO]]&amp;Tabela1[[#This Row],[PRODUTO]]</f>
        <v/>
      </c>
      <c r="AZ3851" s="44">
        <f>IF(AF3851="",0,IF(ISTEXT(AF3851),H3851*VALUE(SUBSTITUTE(AF3851,"%",""))/100,H3851*AF3851))-Tabela1[[#This Row],[PRONTO ACABADO2]]</f>
        <v>0</v>
      </c>
      <c r="BA3851" s="44">
        <f>IF(AG3851="",0,IF(ISTEXT(AG3851),H3851*VALUE(SUBSTITUTE(AG3851,"%",""))/100,H3851*AG3851))-Tabela1[[#This Row],[PESO EXPEDIDO2]]</f>
        <v>0</v>
      </c>
      <c r="BB3851" s="44">
        <f t="shared" si="510"/>
        <v>0</v>
      </c>
      <c r="BC3851" s="44">
        <f t="shared" si="511"/>
        <v>0</v>
      </c>
      <c r="BD3851" s="165"/>
    </row>
    <row r="3852" spans="1:56" ht="15.75" hidden="1" customHeight="1" x14ac:dyDescent="0.25">
      <c r="A3852" s="6"/>
      <c r="B3852" s="22"/>
      <c r="C3852" s="7"/>
      <c r="D3852" s="46"/>
      <c r="E3852" s="7"/>
      <c r="F3852" s="7"/>
      <c r="G3852" s="24"/>
      <c r="H3852" s="41">
        <f>Tabela1[[#This Row],[PESO UNI]]*Tabela1[[#This Row],[QTE]]</f>
        <v>0</v>
      </c>
      <c r="I3852" s="7"/>
      <c r="J3852" s="7"/>
      <c r="K3852" s="8"/>
      <c r="L3852" s="9"/>
      <c r="M3852" s="7"/>
      <c r="N3852" s="11"/>
      <c r="O3852" s="12"/>
      <c r="P3852" s="13"/>
      <c r="Q3852" s="14">
        <f>Tabela1[[#This Row],[QTDE/ Fabricação]]-Tabela1[[#This Row],[QTE]]</f>
        <v>0</v>
      </c>
      <c r="R3852" s="19">
        <f t="shared" si="512"/>
        <v>0</v>
      </c>
      <c r="S3852" s="19">
        <f t="shared" si="508"/>
        <v>0</v>
      </c>
      <c r="T3852" s="20">
        <f t="shared" si="513"/>
        <v>0</v>
      </c>
      <c r="U3852" s="17">
        <f>IFERROR(SUMIF('LISTA DE EMBARQUE'!B:B,MICRO!E:E,'LISTA DE EMBARQUE'!G:G),"")</f>
        <v>0</v>
      </c>
      <c r="V3852" s="12" t="str">
        <f>IFERROR(VLOOKUP(Tabela1[[#This Row],[COD.MDE]],'LISTA DE EMBARQUE'!B:L,11,0),"")</f>
        <v/>
      </c>
      <c r="W3852" s="13" t="str">
        <f>IFERROR(COUNTIF(#REF!,Tabela1[[#This Row],[Colunas5]]),"")</f>
        <v/>
      </c>
      <c r="X3852" s="14">
        <f>Tabela1[[#This Row],[QIANTIDADE EXPEDIDA]]*Tabela1[[#This Row],[PESO UNI]]</f>
        <v>0</v>
      </c>
      <c r="Y3852" s="14">
        <f t="shared" si="514"/>
        <v>0</v>
      </c>
      <c r="Z3852" s="21">
        <f>Tabela1[[#This Row],[PESO TOTAL]]-Tabela1[[#This Row],[Peso Expedido]]</f>
        <v>0</v>
      </c>
      <c r="AA3852" s="18"/>
      <c r="AB3852" s="15"/>
      <c r="AC3852" s="15"/>
      <c r="AD3852" s="15"/>
      <c r="AE3852" s="15"/>
      <c r="AF3852" s="15"/>
      <c r="AG3852" s="15"/>
      <c r="AH3852" s="15"/>
      <c r="AI3852" s="40" t="str">
        <f t="shared" si="506"/>
        <v>ok</v>
      </c>
      <c r="AJ3852" s="5"/>
      <c r="AK3852" t="str">
        <f>Tabela1[[#This Row],[Coluna1]]&amp;Tabela1[[#This Row],[PEDIDO]]</f>
        <v/>
      </c>
      <c r="AL3852"/>
      <c r="AM3852"/>
      <c r="AN3852"/>
      <c r="AO3852" t="str">
        <f t="shared" si="509"/>
        <v>/</v>
      </c>
      <c r="AP3852" t="str">
        <f>Tabela1[[#This Row],[TAG]]&amp;Tabela1[[#This Row],[PEDIDO]]&amp;Tabela1[[#This Row],[PRODUTO]]</f>
        <v/>
      </c>
      <c r="AQ3852" s="23" t="str">
        <f>Tabela1[[#This Row],[PRODUTO]]&amp;Tabela1[[#This Row],[TAG]]</f>
        <v/>
      </c>
      <c r="AR3852" s="27">
        <f>Tabela1[[#This Row],[PESO TOTAL]]*Tabela1[[#This Row],[MATÉRIA PRIMA]]</f>
        <v>0</v>
      </c>
      <c r="AS3852" s="28">
        <f>Tabela1[[#This Row],[PESO TOTAL]]*Tabela1[[#This Row],[PREPARAÇÃO ]]</f>
        <v>0</v>
      </c>
      <c r="AT3852" s="28">
        <f>Tabela1[[#This Row],[PESO TOTAL]]*Tabela1[[#This Row],[CALDEIRARIA]]</f>
        <v>0</v>
      </c>
      <c r="AU3852" s="28">
        <f>Tabela1[[#This Row],[PESO TOTAL]]*Tabela1[[#This Row],[SOLDA]]</f>
        <v>0</v>
      </c>
      <c r="AV3852" s="28">
        <f>Tabela1[[#This Row],[PESO TOTAL]]*Tabela1[[#This Row],[ACABAMENTO]]</f>
        <v>0</v>
      </c>
      <c r="AW3852" s="28">
        <f>Tabela1[[#This Row],[PESO TOTAL]]*Tabela1[[#This Row],[PRONTO ACABADO]]</f>
        <v>0</v>
      </c>
      <c r="AX3852" s="29">
        <f>Tabela1[[#This Row],[PESO TOTAL]]*Tabela1[[#This Row],[EXPEDIÇÃO ]]</f>
        <v>0</v>
      </c>
      <c r="AY3852" s="28" t="str">
        <f>Tabela1[[#This Row],[PEDIDO]]&amp;Tabela1[[#This Row],[PRODUTO]]</f>
        <v/>
      </c>
      <c r="AZ3852" s="44">
        <f>IF(AF3852="",0,IF(ISTEXT(AF3852),H3852*VALUE(SUBSTITUTE(AF3852,"%",""))/100,H3852*AF3852))-Tabela1[[#This Row],[PRONTO ACABADO2]]</f>
        <v>0</v>
      </c>
      <c r="BA3852" s="44">
        <f>IF(AG3852="",0,IF(ISTEXT(AG3852),H3852*VALUE(SUBSTITUTE(AG3852,"%",""))/100,H3852*AG3852))-Tabela1[[#This Row],[PESO EXPEDIDO2]]</f>
        <v>0</v>
      </c>
      <c r="BB3852" s="44">
        <f t="shared" si="510"/>
        <v>0</v>
      </c>
      <c r="BC3852" s="44">
        <f t="shared" si="511"/>
        <v>0</v>
      </c>
      <c r="BD3852" s="165"/>
    </row>
    <row r="3853" spans="1:56" ht="15.75" hidden="1" customHeight="1" x14ac:dyDescent="0.25">
      <c r="A3853" s="6"/>
      <c r="B3853" s="22"/>
      <c r="C3853" s="7"/>
      <c r="D3853" s="46"/>
      <c r="E3853" s="7"/>
      <c r="F3853" s="7"/>
      <c r="G3853" s="24"/>
      <c r="H3853" s="41">
        <f>Tabela1[[#This Row],[PESO UNI]]*Tabela1[[#This Row],[QTE]]</f>
        <v>0</v>
      </c>
      <c r="I3853" s="7"/>
      <c r="J3853" s="7"/>
      <c r="K3853" s="8"/>
      <c r="L3853" s="9"/>
      <c r="M3853" s="7"/>
      <c r="N3853" s="11"/>
      <c r="O3853" s="12"/>
      <c r="P3853" s="13"/>
      <c r="Q3853" s="14">
        <f>Tabela1[[#This Row],[QTDE/ Fabricação]]-Tabela1[[#This Row],[QTE]]</f>
        <v>0</v>
      </c>
      <c r="R3853" s="19">
        <f t="shared" si="512"/>
        <v>0</v>
      </c>
      <c r="S3853" s="19">
        <f t="shared" si="508"/>
        <v>0</v>
      </c>
      <c r="T3853" s="20">
        <f t="shared" si="513"/>
        <v>0</v>
      </c>
      <c r="U3853" s="17">
        <f>IFERROR(SUMIF('LISTA DE EMBARQUE'!B:B,MICRO!E:E,'LISTA DE EMBARQUE'!G:G),"")</f>
        <v>0</v>
      </c>
      <c r="V3853" s="12" t="str">
        <f>IFERROR(VLOOKUP(Tabela1[[#This Row],[COD.MDE]],'LISTA DE EMBARQUE'!B:L,11,0),"")</f>
        <v/>
      </c>
      <c r="W3853" s="13" t="str">
        <f>IFERROR(COUNTIF(#REF!,Tabela1[[#This Row],[Colunas5]]),"")</f>
        <v/>
      </c>
      <c r="X3853" s="14">
        <f>Tabela1[[#This Row],[QIANTIDADE EXPEDIDA]]*Tabela1[[#This Row],[PESO UNI]]</f>
        <v>0</v>
      </c>
      <c r="Y3853" s="14">
        <f t="shared" si="514"/>
        <v>0</v>
      </c>
      <c r="Z3853" s="21">
        <f>Tabela1[[#This Row],[PESO TOTAL]]-Tabela1[[#This Row],[Peso Expedido]]</f>
        <v>0</v>
      </c>
      <c r="AA3853" s="18"/>
      <c r="AB3853" s="15"/>
      <c r="AC3853" s="15"/>
      <c r="AD3853" s="15"/>
      <c r="AE3853" s="15"/>
      <c r="AF3853" s="15"/>
      <c r="AG3853" s="15"/>
      <c r="AH3853" s="15"/>
      <c r="AI3853" s="40" t="str">
        <f t="shared" si="506"/>
        <v>ok</v>
      </c>
      <c r="AJ3853" s="5"/>
      <c r="AK3853" t="str">
        <f>Tabela1[[#This Row],[Coluna1]]&amp;Tabela1[[#This Row],[PEDIDO]]</f>
        <v/>
      </c>
      <c r="AL3853"/>
      <c r="AM3853"/>
      <c r="AN3853"/>
      <c r="AO3853" t="str">
        <f t="shared" si="509"/>
        <v>/</v>
      </c>
      <c r="AP3853" t="str">
        <f>Tabela1[[#This Row],[TAG]]&amp;Tabela1[[#This Row],[PEDIDO]]&amp;Tabela1[[#This Row],[PRODUTO]]</f>
        <v/>
      </c>
      <c r="AQ3853" s="23" t="str">
        <f>Tabela1[[#This Row],[PRODUTO]]&amp;Tabela1[[#This Row],[TAG]]</f>
        <v/>
      </c>
      <c r="AR3853" s="27">
        <f>Tabela1[[#This Row],[PESO TOTAL]]*Tabela1[[#This Row],[MATÉRIA PRIMA]]</f>
        <v>0</v>
      </c>
      <c r="AS3853" s="28">
        <f>Tabela1[[#This Row],[PESO TOTAL]]*Tabela1[[#This Row],[PREPARAÇÃO ]]</f>
        <v>0</v>
      </c>
      <c r="AT3853" s="28">
        <f>Tabela1[[#This Row],[PESO TOTAL]]*Tabela1[[#This Row],[CALDEIRARIA]]</f>
        <v>0</v>
      </c>
      <c r="AU3853" s="28">
        <f>Tabela1[[#This Row],[PESO TOTAL]]*Tabela1[[#This Row],[SOLDA]]</f>
        <v>0</v>
      </c>
      <c r="AV3853" s="28">
        <f>Tabela1[[#This Row],[PESO TOTAL]]*Tabela1[[#This Row],[ACABAMENTO]]</f>
        <v>0</v>
      </c>
      <c r="AW3853" s="28">
        <f>Tabela1[[#This Row],[PESO TOTAL]]*Tabela1[[#This Row],[PRONTO ACABADO]]</f>
        <v>0</v>
      </c>
      <c r="AX3853" s="29">
        <f>Tabela1[[#This Row],[PESO TOTAL]]*Tabela1[[#This Row],[EXPEDIÇÃO ]]</f>
        <v>0</v>
      </c>
      <c r="AY3853" s="28" t="str">
        <f>Tabela1[[#This Row],[PEDIDO]]&amp;Tabela1[[#This Row],[PRODUTO]]</f>
        <v/>
      </c>
      <c r="AZ3853" s="44">
        <f>IF(AF3853="",0,IF(ISTEXT(AF3853),H3853*VALUE(SUBSTITUTE(AF3853,"%",""))/100,H3853*AF3853))-Tabela1[[#This Row],[PRONTO ACABADO2]]</f>
        <v>0</v>
      </c>
      <c r="BA3853" s="44">
        <f>IF(AG3853="",0,IF(ISTEXT(AG3853),H3853*VALUE(SUBSTITUTE(AG3853,"%",""))/100,H3853*AG3853))-Tabela1[[#This Row],[PESO EXPEDIDO2]]</f>
        <v>0</v>
      </c>
      <c r="BB3853" s="44">
        <f t="shared" si="510"/>
        <v>0</v>
      </c>
      <c r="BC3853" s="44">
        <f t="shared" si="511"/>
        <v>0</v>
      </c>
      <c r="BD3853" s="165"/>
    </row>
    <row r="3854" spans="1:56" ht="15.75" hidden="1" customHeight="1" x14ac:dyDescent="0.25">
      <c r="A3854" s="6"/>
      <c r="B3854" s="22"/>
      <c r="C3854" s="7"/>
      <c r="D3854" s="46"/>
      <c r="E3854" s="7"/>
      <c r="F3854" s="7"/>
      <c r="G3854" s="24"/>
      <c r="H3854" s="41">
        <f>Tabela1[[#This Row],[PESO UNI]]*Tabela1[[#This Row],[QTE]]</f>
        <v>0</v>
      </c>
      <c r="I3854" s="7"/>
      <c r="J3854" s="7"/>
      <c r="K3854" s="8"/>
      <c r="L3854" s="9"/>
      <c r="M3854" s="7"/>
      <c r="N3854" s="11"/>
      <c r="O3854" s="12"/>
      <c r="P3854" s="13"/>
      <c r="Q3854" s="14">
        <f>Tabela1[[#This Row],[QTDE/ Fabricação]]-Tabela1[[#This Row],[QTE]]</f>
        <v>0</v>
      </c>
      <c r="R3854" s="19">
        <f t="shared" si="512"/>
        <v>0</v>
      </c>
      <c r="S3854" s="19">
        <f t="shared" si="508"/>
        <v>0</v>
      </c>
      <c r="T3854" s="20">
        <f t="shared" si="513"/>
        <v>0</v>
      </c>
      <c r="U3854" s="17">
        <f>IFERROR(SUMIF('LISTA DE EMBARQUE'!B:B,MICRO!E:E,'LISTA DE EMBARQUE'!G:G),"")</f>
        <v>0</v>
      </c>
      <c r="V3854" s="12" t="str">
        <f>IFERROR(VLOOKUP(Tabela1[[#This Row],[COD.MDE]],'LISTA DE EMBARQUE'!B:L,11,0),"")</f>
        <v/>
      </c>
      <c r="W3854" s="13" t="str">
        <f>IFERROR(COUNTIF(#REF!,Tabela1[[#This Row],[Colunas5]]),"")</f>
        <v/>
      </c>
      <c r="X3854" s="14">
        <f>Tabela1[[#This Row],[QIANTIDADE EXPEDIDA]]*Tabela1[[#This Row],[PESO UNI]]</f>
        <v>0</v>
      </c>
      <c r="Y3854" s="14">
        <f t="shared" si="514"/>
        <v>0</v>
      </c>
      <c r="Z3854" s="21">
        <f>Tabela1[[#This Row],[PESO TOTAL]]-Tabela1[[#This Row],[Peso Expedido]]</f>
        <v>0</v>
      </c>
      <c r="AA3854" s="18"/>
      <c r="AB3854" s="15"/>
      <c r="AC3854" s="15"/>
      <c r="AD3854" s="15"/>
      <c r="AE3854" s="15"/>
      <c r="AF3854" s="15"/>
      <c r="AG3854" s="15"/>
      <c r="AH3854" s="15"/>
      <c r="AI3854" s="40" t="str">
        <f t="shared" si="506"/>
        <v>ok</v>
      </c>
      <c r="AJ3854" s="5"/>
      <c r="AK3854" t="str">
        <f>Tabela1[[#This Row],[Coluna1]]&amp;Tabela1[[#This Row],[PEDIDO]]</f>
        <v/>
      </c>
      <c r="AL3854"/>
      <c r="AM3854"/>
      <c r="AN3854"/>
      <c r="AO3854" t="str">
        <f t="shared" si="509"/>
        <v>/</v>
      </c>
      <c r="AP3854" t="str">
        <f>Tabela1[[#This Row],[TAG]]&amp;Tabela1[[#This Row],[PEDIDO]]&amp;Tabela1[[#This Row],[PRODUTO]]</f>
        <v/>
      </c>
      <c r="AQ3854" s="23" t="str">
        <f>Tabela1[[#This Row],[PRODUTO]]&amp;Tabela1[[#This Row],[TAG]]</f>
        <v/>
      </c>
      <c r="AR3854" s="27">
        <f>Tabela1[[#This Row],[PESO TOTAL]]*Tabela1[[#This Row],[MATÉRIA PRIMA]]</f>
        <v>0</v>
      </c>
      <c r="AS3854" s="28">
        <f>Tabela1[[#This Row],[PESO TOTAL]]*Tabela1[[#This Row],[PREPARAÇÃO ]]</f>
        <v>0</v>
      </c>
      <c r="AT3854" s="28">
        <f>Tabela1[[#This Row],[PESO TOTAL]]*Tabela1[[#This Row],[CALDEIRARIA]]</f>
        <v>0</v>
      </c>
      <c r="AU3854" s="28">
        <f>Tabela1[[#This Row],[PESO TOTAL]]*Tabela1[[#This Row],[SOLDA]]</f>
        <v>0</v>
      </c>
      <c r="AV3854" s="28">
        <f>Tabela1[[#This Row],[PESO TOTAL]]*Tabela1[[#This Row],[ACABAMENTO]]</f>
        <v>0</v>
      </c>
      <c r="AW3854" s="28">
        <f>Tabela1[[#This Row],[PESO TOTAL]]*Tabela1[[#This Row],[PRONTO ACABADO]]</f>
        <v>0</v>
      </c>
      <c r="AX3854" s="29">
        <f>Tabela1[[#This Row],[PESO TOTAL]]*Tabela1[[#This Row],[EXPEDIÇÃO ]]</f>
        <v>0</v>
      </c>
      <c r="AY3854" s="28" t="str">
        <f>Tabela1[[#This Row],[PEDIDO]]&amp;Tabela1[[#This Row],[PRODUTO]]</f>
        <v/>
      </c>
      <c r="AZ3854" s="44">
        <f>IF(AF3854="",0,IF(ISTEXT(AF3854),H3854*VALUE(SUBSTITUTE(AF3854,"%",""))/100,H3854*AF3854))-Tabela1[[#This Row],[PRONTO ACABADO2]]</f>
        <v>0</v>
      </c>
      <c r="BA3854" s="44">
        <f>IF(AG3854="",0,IF(ISTEXT(AG3854),H3854*VALUE(SUBSTITUTE(AG3854,"%",""))/100,H3854*AG3854))-Tabela1[[#This Row],[PESO EXPEDIDO2]]</f>
        <v>0</v>
      </c>
      <c r="BB3854" s="44">
        <f t="shared" si="510"/>
        <v>0</v>
      </c>
      <c r="BC3854" s="44">
        <f t="shared" si="511"/>
        <v>0</v>
      </c>
      <c r="BD3854" s="165"/>
    </row>
    <row r="3855" spans="1:56" ht="15.75" hidden="1" customHeight="1" x14ac:dyDescent="0.25">
      <c r="A3855" s="6"/>
      <c r="B3855" s="22"/>
      <c r="C3855" s="7"/>
      <c r="D3855" s="46"/>
      <c r="E3855" s="7"/>
      <c r="F3855" s="7"/>
      <c r="G3855" s="24"/>
      <c r="H3855" s="41">
        <f>Tabela1[[#This Row],[PESO UNI]]*Tabela1[[#This Row],[QTE]]</f>
        <v>0</v>
      </c>
      <c r="I3855" s="7"/>
      <c r="J3855" s="7"/>
      <c r="K3855" s="8"/>
      <c r="L3855" s="9"/>
      <c r="M3855" s="7"/>
      <c r="N3855" s="11"/>
      <c r="O3855" s="12"/>
      <c r="P3855" s="13"/>
      <c r="Q3855" s="14">
        <f>Tabela1[[#This Row],[QTDE/ Fabricação]]-Tabela1[[#This Row],[QTE]]</f>
        <v>0</v>
      </c>
      <c r="R3855" s="19">
        <f t="shared" si="512"/>
        <v>0</v>
      </c>
      <c r="S3855" s="19">
        <f t="shared" si="508"/>
        <v>0</v>
      </c>
      <c r="T3855" s="20">
        <f t="shared" si="513"/>
        <v>0</v>
      </c>
      <c r="U3855" s="17">
        <f>IFERROR(SUMIF('LISTA DE EMBARQUE'!B:B,MICRO!E:E,'LISTA DE EMBARQUE'!G:G),"")</f>
        <v>0</v>
      </c>
      <c r="V3855" s="12" t="str">
        <f>IFERROR(VLOOKUP(Tabela1[[#This Row],[COD.MDE]],'LISTA DE EMBARQUE'!B:L,11,0),"")</f>
        <v/>
      </c>
      <c r="W3855" s="13" t="str">
        <f>IFERROR(COUNTIF(#REF!,Tabela1[[#This Row],[Colunas5]]),"")</f>
        <v/>
      </c>
      <c r="X3855" s="14">
        <f>Tabela1[[#This Row],[QIANTIDADE EXPEDIDA]]*Tabela1[[#This Row],[PESO UNI]]</f>
        <v>0</v>
      </c>
      <c r="Y3855" s="14">
        <f t="shared" si="514"/>
        <v>0</v>
      </c>
      <c r="Z3855" s="21">
        <f>Tabela1[[#This Row],[PESO TOTAL]]-Tabela1[[#This Row],[Peso Expedido]]</f>
        <v>0</v>
      </c>
      <c r="AA3855" s="18"/>
      <c r="AB3855" s="15"/>
      <c r="AC3855" s="15"/>
      <c r="AD3855" s="15"/>
      <c r="AE3855" s="15"/>
      <c r="AF3855" s="15"/>
      <c r="AG3855" s="15"/>
      <c r="AH3855" s="15"/>
      <c r="AI3855" s="40" t="str">
        <f t="shared" si="506"/>
        <v>ok</v>
      </c>
      <c r="AJ3855" s="5"/>
      <c r="AK3855" t="str">
        <f>Tabela1[[#This Row],[Coluna1]]&amp;Tabela1[[#This Row],[PEDIDO]]</f>
        <v/>
      </c>
      <c r="AL3855"/>
      <c r="AM3855"/>
      <c r="AN3855"/>
      <c r="AO3855" t="str">
        <f t="shared" si="509"/>
        <v>/</v>
      </c>
      <c r="AP3855" t="str">
        <f>Tabela1[[#This Row],[TAG]]&amp;Tabela1[[#This Row],[PEDIDO]]&amp;Tabela1[[#This Row],[PRODUTO]]</f>
        <v/>
      </c>
      <c r="AQ3855" s="23" t="str">
        <f>Tabela1[[#This Row],[PRODUTO]]&amp;Tabela1[[#This Row],[TAG]]</f>
        <v/>
      </c>
      <c r="AR3855" s="27">
        <f>Tabela1[[#This Row],[PESO TOTAL]]*Tabela1[[#This Row],[MATÉRIA PRIMA]]</f>
        <v>0</v>
      </c>
      <c r="AS3855" s="28">
        <f>Tabela1[[#This Row],[PESO TOTAL]]*Tabela1[[#This Row],[PREPARAÇÃO ]]</f>
        <v>0</v>
      </c>
      <c r="AT3855" s="28">
        <f>Tabela1[[#This Row],[PESO TOTAL]]*Tabela1[[#This Row],[CALDEIRARIA]]</f>
        <v>0</v>
      </c>
      <c r="AU3855" s="28">
        <f>Tabela1[[#This Row],[PESO TOTAL]]*Tabela1[[#This Row],[SOLDA]]</f>
        <v>0</v>
      </c>
      <c r="AV3855" s="28">
        <f>Tabela1[[#This Row],[PESO TOTAL]]*Tabela1[[#This Row],[ACABAMENTO]]</f>
        <v>0</v>
      </c>
      <c r="AW3855" s="28">
        <f>Tabela1[[#This Row],[PESO TOTAL]]*Tabela1[[#This Row],[PRONTO ACABADO]]</f>
        <v>0</v>
      </c>
      <c r="AX3855" s="29">
        <f>Tabela1[[#This Row],[PESO TOTAL]]*Tabela1[[#This Row],[EXPEDIÇÃO ]]</f>
        <v>0</v>
      </c>
      <c r="AY3855" s="28" t="str">
        <f>Tabela1[[#This Row],[PEDIDO]]&amp;Tabela1[[#This Row],[PRODUTO]]</f>
        <v/>
      </c>
      <c r="AZ3855" s="44">
        <f>IF(AF3855="",0,IF(ISTEXT(AF3855),H3855*VALUE(SUBSTITUTE(AF3855,"%",""))/100,H3855*AF3855))-Tabela1[[#This Row],[PRONTO ACABADO2]]</f>
        <v>0</v>
      </c>
      <c r="BA3855" s="44">
        <f>IF(AG3855="",0,IF(ISTEXT(AG3855),H3855*VALUE(SUBSTITUTE(AG3855,"%",""))/100,H3855*AG3855))-Tabela1[[#This Row],[PESO EXPEDIDO2]]</f>
        <v>0</v>
      </c>
      <c r="BB3855" s="44">
        <f t="shared" si="510"/>
        <v>0</v>
      </c>
      <c r="BC3855" s="44">
        <f t="shared" si="511"/>
        <v>0</v>
      </c>
      <c r="BD3855" s="165"/>
    </row>
    <row r="3856" spans="1:56" ht="15.75" hidden="1" customHeight="1" x14ac:dyDescent="0.25">
      <c r="A3856" s="6"/>
      <c r="B3856" s="22"/>
      <c r="C3856" s="7"/>
      <c r="D3856" s="46"/>
      <c r="E3856" s="7"/>
      <c r="F3856" s="7"/>
      <c r="G3856" s="24"/>
      <c r="H3856" s="41">
        <f>Tabela1[[#This Row],[PESO UNI]]*Tabela1[[#This Row],[QTE]]</f>
        <v>0</v>
      </c>
      <c r="I3856" s="7"/>
      <c r="J3856" s="7"/>
      <c r="K3856" s="8"/>
      <c r="L3856" s="9"/>
      <c r="M3856" s="7"/>
      <c r="N3856" s="11"/>
      <c r="O3856" s="12"/>
      <c r="P3856" s="13"/>
      <c r="Q3856" s="14">
        <f>Tabela1[[#This Row],[QTDE/ Fabricação]]-Tabela1[[#This Row],[QTE]]</f>
        <v>0</v>
      </c>
      <c r="R3856" s="19">
        <f t="shared" si="512"/>
        <v>0</v>
      </c>
      <c r="S3856" s="19">
        <f t="shared" si="508"/>
        <v>0</v>
      </c>
      <c r="T3856" s="20">
        <f t="shared" si="513"/>
        <v>0</v>
      </c>
      <c r="U3856" s="17">
        <f>IFERROR(SUMIF('LISTA DE EMBARQUE'!B:B,MICRO!E:E,'LISTA DE EMBARQUE'!G:G),"")</f>
        <v>0</v>
      </c>
      <c r="V3856" s="12" t="str">
        <f>IFERROR(VLOOKUP(Tabela1[[#This Row],[COD.MDE]],'LISTA DE EMBARQUE'!B:L,11,0),"")</f>
        <v/>
      </c>
      <c r="W3856" s="13" t="str">
        <f>IFERROR(COUNTIF(#REF!,Tabela1[[#This Row],[Colunas5]]),"")</f>
        <v/>
      </c>
      <c r="X3856" s="14">
        <f>Tabela1[[#This Row],[QIANTIDADE EXPEDIDA]]*Tabela1[[#This Row],[PESO UNI]]</f>
        <v>0</v>
      </c>
      <c r="Y3856" s="14">
        <f t="shared" si="514"/>
        <v>0</v>
      </c>
      <c r="Z3856" s="21">
        <f>Tabela1[[#This Row],[PESO TOTAL]]-Tabela1[[#This Row],[Peso Expedido]]</f>
        <v>0</v>
      </c>
      <c r="AA3856" s="18"/>
      <c r="AB3856" s="15"/>
      <c r="AC3856" s="15"/>
      <c r="AD3856" s="15"/>
      <c r="AE3856" s="15"/>
      <c r="AF3856" s="15"/>
      <c r="AG3856" s="15"/>
      <c r="AH3856" s="15"/>
      <c r="AI3856" s="40" t="str">
        <f t="shared" si="506"/>
        <v>ok</v>
      </c>
      <c r="AJ3856" s="5"/>
      <c r="AK3856" t="str">
        <f>Tabela1[[#This Row],[Coluna1]]&amp;Tabela1[[#This Row],[PEDIDO]]</f>
        <v/>
      </c>
      <c r="AL3856"/>
      <c r="AM3856"/>
      <c r="AN3856"/>
      <c r="AO3856" t="str">
        <f t="shared" si="509"/>
        <v>/</v>
      </c>
      <c r="AP3856" t="str">
        <f>Tabela1[[#This Row],[TAG]]&amp;Tabela1[[#This Row],[PEDIDO]]&amp;Tabela1[[#This Row],[PRODUTO]]</f>
        <v/>
      </c>
      <c r="AQ3856" s="23" t="str">
        <f>Tabela1[[#This Row],[PRODUTO]]&amp;Tabela1[[#This Row],[TAG]]</f>
        <v/>
      </c>
      <c r="AR3856" s="27">
        <f>Tabela1[[#This Row],[PESO TOTAL]]*Tabela1[[#This Row],[MATÉRIA PRIMA]]</f>
        <v>0</v>
      </c>
      <c r="AS3856" s="28">
        <f>Tabela1[[#This Row],[PESO TOTAL]]*Tabela1[[#This Row],[PREPARAÇÃO ]]</f>
        <v>0</v>
      </c>
      <c r="AT3856" s="28">
        <f>Tabela1[[#This Row],[PESO TOTAL]]*Tabela1[[#This Row],[CALDEIRARIA]]</f>
        <v>0</v>
      </c>
      <c r="AU3856" s="28">
        <f>Tabela1[[#This Row],[PESO TOTAL]]*Tabela1[[#This Row],[SOLDA]]</f>
        <v>0</v>
      </c>
      <c r="AV3856" s="28">
        <f>Tabela1[[#This Row],[PESO TOTAL]]*Tabela1[[#This Row],[ACABAMENTO]]</f>
        <v>0</v>
      </c>
      <c r="AW3856" s="28">
        <f>Tabela1[[#This Row],[PESO TOTAL]]*Tabela1[[#This Row],[PRONTO ACABADO]]</f>
        <v>0</v>
      </c>
      <c r="AX3856" s="29">
        <f>Tabela1[[#This Row],[PESO TOTAL]]*Tabela1[[#This Row],[EXPEDIÇÃO ]]</f>
        <v>0</v>
      </c>
      <c r="AY3856" s="28" t="str">
        <f>Tabela1[[#This Row],[PEDIDO]]&amp;Tabela1[[#This Row],[PRODUTO]]</f>
        <v/>
      </c>
      <c r="AZ3856" s="44">
        <f>IF(AF3856="",0,IF(ISTEXT(AF3856),H3856*VALUE(SUBSTITUTE(AF3856,"%",""))/100,H3856*AF3856))-Tabela1[[#This Row],[PRONTO ACABADO2]]</f>
        <v>0</v>
      </c>
      <c r="BA3856" s="44">
        <f>IF(AG3856="",0,IF(ISTEXT(AG3856),H3856*VALUE(SUBSTITUTE(AG3856,"%",""))/100,H3856*AG3856))-Tabela1[[#This Row],[PESO EXPEDIDO2]]</f>
        <v>0</v>
      </c>
      <c r="BB3856" s="44">
        <f t="shared" si="510"/>
        <v>0</v>
      </c>
      <c r="BC3856" s="44">
        <f t="shared" si="511"/>
        <v>0</v>
      </c>
      <c r="BD3856" s="165"/>
    </row>
    <row r="3857" spans="1:56" ht="15.75" hidden="1" customHeight="1" x14ac:dyDescent="0.25">
      <c r="A3857" s="6"/>
      <c r="B3857" s="22"/>
      <c r="C3857" s="7"/>
      <c r="D3857" s="46"/>
      <c r="E3857" s="7"/>
      <c r="F3857" s="7"/>
      <c r="G3857" s="24"/>
      <c r="H3857" s="41">
        <f>Tabela1[[#This Row],[PESO UNI]]*Tabela1[[#This Row],[QTE]]</f>
        <v>0</v>
      </c>
      <c r="I3857" s="7"/>
      <c r="J3857" s="7"/>
      <c r="K3857" s="8"/>
      <c r="L3857" s="9"/>
      <c r="M3857" s="7"/>
      <c r="N3857" s="11"/>
      <c r="O3857" s="12"/>
      <c r="P3857" s="13"/>
      <c r="Q3857" s="14">
        <f>Tabela1[[#This Row],[QTDE/ Fabricação]]-Tabela1[[#This Row],[QTE]]</f>
        <v>0</v>
      </c>
      <c r="R3857" s="19">
        <f t="shared" si="512"/>
        <v>0</v>
      </c>
      <c r="S3857" s="19">
        <f t="shared" si="508"/>
        <v>0</v>
      </c>
      <c r="T3857" s="20">
        <f t="shared" si="513"/>
        <v>0</v>
      </c>
      <c r="U3857" s="17">
        <f>IFERROR(SUMIF('LISTA DE EMBARQUE'!B:B,MICRO!E:E,'LISTA DE EMBARQUE'!G:G),"")</f>
        <v>0</v>
      </c>
      <c r="V3857" s="12" t="str">
        <f>IFERROR(VLOOKUP(Tabela1[[#This Row],[COD.MDE]],'LISTA DE EMBARQUE'!B:L,11,0),"")</f>
        <v/>
      </c>
      <c r="W3857" s="13" t="str">
        <f>IFERROR(COUNTIF(#REF!,Tabela1[[#This Row],[Colunas5]]),"")</f>
        <v/>
      </c>
      <c r="X3857" s="14">
        <f>Tabela1[[#This Row],[QIANTIDADE EXPEDIDA]]*Tabela1[[#This Row],[PESO UNI]]</f>
        <v>0</v>
      </c>
      <c r="Y3857" s="14">
        <f t="shared" si="514"/>
        <v>0</v>
      </c>
      <c r="Z3857" s="21">
        <f>Tabela1[[#This Row],[PESO TOTAL]]-Tabela1[[#This Row],[Peso Expedido]]</f>
        <v>0</v>
      </c>
      <c r="AA3857" s="18"/>
      <c r="AB3857" s="15"/>
      <c r="AC3857" s="15"/>
      <c r="AD3857" s="15"/>
      <c r="AE3857" s="15"/>
      <c r="AF3857" s="15"/>
      <c r="AG3857" s="15"/>
      <c r="AH3857" s="15"/>
      <c r="AI3857" s="40" t="str">
        <f t="shared" ref="AI3857:AI3920" si="515">IF(Z3857&lt;=0,"ok","")</f>
        <v>ok</v>
      </c>
      <c r="AJ3857" s="5"/>
      <c r="AK3857" t="str">
        <f>Tabela1[[#This Row],[Coluna1]]&amp;Tabela1[[#This Row],[PEDIDO]]</f>
        <v/>
      </c>
      <c r="AL3857"/>
      <c r="AM3857"/>
      <c r="AN3857"/>
      <c r="AO3857" t="str">
        <f t="shared" si="509"/>
        <v>/</v>
      </c>
      <c r="AP3857" t="str">
        <f>Tabela1[[#This Row],[TAG]]&amp;Tabela1[[#This Row],[PEDIDO]]&amp;Tabela1[[#This Row],[PRODUTO]]</f>
        <v/>
      </c>
      <c r="AQ3857" s="23" t="str">
        <f>Tabela1[[#This Row],[PRODUTO]]&amp;Tabela1[[#This Row],[TAG]]</f>
        <v/>
      </c>
      <c r="AR3857" s="27">
        <f>Tabela1[[#This Row],[PESO TOTAL]]*Tabela1[[#This Row],[MATÉRIA PRIMA]]</f>
        <v>0</v>
      </c>
      <c r="AS3857" s="28">
        <f>Tabela1[[#This Row],[PESO TOTAL]]*Tabela1[[#This Row],[PREPARAÇÃO ]]</f>
        <v>0</v>
      </c>
      <c r="AT3857" s="28">
        <f>Tabela1[[#This Row],[PESO TOTAL]]*Tabela1[[#This Row],[CALDEIRARIA]]</f>
        <v>0</v>
      </c>
      <c r="AU3857" s="28">
        <f>Tabela1[[#This Row],[PESO TOTAL]]*Tabela1[[#This Row],[SOLDA]]</f>
        <v>0</v>
      </c>
      <c r="AV3857" s="28">
        <f>Tabela1[[#This Row],[PESO TOTAL]]*Tabela1[[#This Row],[ACABAMENTO]]</f>
        <v>0</v>
      </c>
      <c r="AW3857" s="28">
        <f>Tabela1[[#This Row],[PESO TOTAL]]*Tabela1[[#This Row],[PRONTO ACABADO]]</f>
        <v>0</v>
      </c>
      <c r="AX3857" s="29">
        <f>Tabela1[[#This Row],[PESO TOTAL]]*Tabela1[[#This Row],[EXPEDIÇÃO ]]</f>
        <v>0</v>
      </c>
      <c r="AY3857" s="28" t="str">
        <f>Tabela1[[#This Row],[PEDIDO]]&amp;Tabela1[[#This Row],[PRODUTO]]</f>
        <v/>
      </c>
      <c r="AZ3857" s="44">
        <f>IF(AF3857="",0,IF(ISTEXT(AF3857),H3857*VALUE(SUBSTITUTE(AF3857,"%",""))/100,H3857*AF3857))-Tabela1[[#This Row],[PRONTO ACABADO2]]</f>
        <v>0</v>
      </c>
      <c r="BA3857" s="44">
        <f>IF(AG3857="",0,IF(ISTEXT(AG3857),H3857*VALUE(SUBSTITUTE(AG3857,"%",""))/100,H3857*AG3857))-Tabela1[[#This Row],[PESO EXPEDIDO2]]</f>
        <v>0</v>
      </c>
      <c r="BB3857" s="44">
        <f t="shared" si="510"/>
        <v>0</v>
      </c>
      <c r="BC3857" s="44">
        <f t="shared" si="511"/>
        <v>0</v>
      </c>
      <c r="BD3857" s="165"/>
    </row>
    <row r="3858" spans="1:56" ht="15.75" hidden="1" customHeight="1" x14ac:dyDescent="0.25">
      <c r="A3858" s="6"/>
      <c r="B3858" s="22"/>
      <c r="C3858" s="7"/>
      <c r="D3858" s="46"/>
      <c r="E3858" s="7"/>
      <c r="F3858" s="7"/>
      <c r="G3858" s="24"/>
      <c r="H3858" s="41">
        <f>Tabela1[[#This Row],[PESO UNI]]*Tabela1[[#This Row],[QTE]]</f>
        <v>0</v>
      </c>
      <c r="I3858" s="7"/>
      <c r="J3858" s="7"/>
      <c r="K3858" s="8"/>
      <c r="L3858" s="9"/>
      <c r="M3858" s="7"/>
      <c r="N3858" s="11"/>
      <c r="O3858" s="12"/>
      <c r="P3858" s="13"/>
      <c r="Q3858" s="14">
        <f>Tabela1[[#This Row],[QTDE/ Fabricação]]-Tabela1[[#This Row],[QTE]]</f>
        <v>0</v>
      </c>
      <c r="R3858" s="19">
        <f t="shared" si="512"/>
        <v>0</v>
      </c>
      <c r="S3858" s="19">
        <f t="shared" si="508"/>
        <v>0</v>
      </c>
      <c r="T3858" s="20">
        <f t="shared" si="513"/>
        <v>0</v>
      </c>
      <c r="U3858" s="17">
        <f>IFERROR(SUMIF('LISTA DE EMBARQUE'!B:B,MICRO!E:E,'LISTA DE EMBARQUE'!G:G),"")</f>
        <v>0</v>
      </c>
      <c r="V3858" s="12" t="str">
        <f>IFERROR(VLOOKUP(Tabela1[[#This Row],[COD.MDE]],'LISTA DE EMBARQUE'!B:L,11,0),"")</f>
        <v/>
      </c>
      <c r="W3858" s="13" t="str">
        <f>IFERROR(COUNTIF(#REF!,Tabela1[[#This Row],[Colunas5]]),"")</f>
        <v/>
      </c>
      <c r="X3858" s="14">
        <f>Tabela1[[#This Row],[QIANTIDADE EXPEDIDA]]*Tabela1[[#This Row],[PESO UNI]]</f>
        <v>0</v>
      </c>
      <c r="Y3858" s="14">
        <f t="shared" si="514"/>
        <v>0</v>
      </c>
      <c r="Z3858" s="21">
        <f>Tabela1[[#This Row],[PESO TOTAL]]-Tabela1[[#This Row],[Peso Expedido]]</f>
        <v>0</v>
      </c>
      <c r="AA3858" s="18"/>
      <c r="AB3858" s="15"/>
      <c r="AC3858" s="15"/>
      <c r="AD3858" s="15"/>
      <c r="AE3858" s="15"/>
      <c r="AF3858" s="15"/>
      <c r="AG3858" s="15"/>
      <c r="AH3858" s="15"/>
      <c r="AI3858" s="40" t="str">
        <f t="shared" si="515"/>
        <v>ok</v>
      </c>
      <c r="AJ3858" s="5"/>
      <c r="AK3858" t="str">
        <f>Tabela1[[#This Row],[Coluna1]]&amp;Tabela1[[#This Row],[PEDIDO]]</f>
        <v/>
      </c>
      <c r="AL3858"/>
      <c r="AM3858"/>
      <c r="AN3858"/>
      <c r="AO3858" t="str">
        <f t="shared" si="509"/>
        <v>/</v>
      </c>
      <c r="AP3858" t="str">
        <f>Tabela1[[#This Row],[TAG]]&amp;Tabela1[[#This Row],[PEDIDO]]&amp;Tabela1[[#This Row],[PRODUTO]]</f>
        <v/>
      </c>
      <c r="AQ3858" s="23" t="str">
        <f>Tabela1[[#This Row],[PRODUTO]]&amp;Tabela1[[#This Row],[TAG]]</f>
        <v/>
      </c>
      <c r="AR3858" s="27">
        <f>Tabela1[[#This Row],[PESO TOTAL]]*Tabela1[[#This Row],[MATÉRIA PRIMA]]</f>
        <v>0</v>
      </c>
      <c r="AS3858" s="28">
        <f>Tabela1[[#This Row],[PESO TOTAL]]*Tabela1[[#This Row],[PREPARAÇÃO ]]</f>
        <v>0</v>
      </c>
      <c r="AT3858" s="28">
        <f>Tabela1[[#This Row],[PESO TOTAL]]*Tabela1[[#This Row],[CALDEIRARIA]]</f>
        <v>0</v>
      </c>
      <c r="AU3858" s="28">
        <f>Tabela1[[#This Row],[PESO TOTAL]]*Tabela1[[#This Row],[SOLDA]]</f>
        <v>0</v>
      </c>
      <c r="AV3858" s="28">
        <f>Tabela1[[#This Row],[PESO TOTAL]]*Tabela1[[#This Row],[ACABAMENTO]]</f>
        <v>0</v>
      </c>
      <c r="AW3858" s="28">
        <f>Tabela1[[#This Row],[PESO TOTAL]]*Tabela1[[#This Row],[PRONTO ACABADO]]</f>
        <v>0</v>
      </c>
      <c r="AX3858" s="29">
        <f>Tabela1[[#This Row],[PESO TOTAL]]*Tabela1[[#This Row],[EXPEDIÇÃO ]]</f>
        <v>0</v>
      </c>
      <c r="AY3858" s="28" t="str">
        <f>Tabela1[[#This Row],[PEDIDO]]&amp;Tabela1[[#This Row],[PRODUTO]]</f>
        <v/>
      </c>
      <c r="AZ3858" s="44">
        <f>IF(AF3858="",0,IF(ISTEXT(AF3858),H3858*VALUE(SUBSTITUTE(AF3858,"%",""))/100,H3858*AF3858))-Tabela1[[#This Row],[PRONTO ACABADO2]]</f>
        <v>0</v>
      </c>
      <c r="BA3858" s="44">
        <f>IF(AG3858="",0,IF(ISTEXT(AG3858),H3858*VALUE(SUBSTITUTE(AG3858,"%",""))/100,H3858*AG3858))-Tabela1[[#This Row],[PESO EXPEDIDO2]]</f>
        <v>0</v>
      </c>
      <c r="BB3858" s="44">
        <f t="shared" si="510"/>
        <v>0</v>
      </c>
      <c r="BC3858" s="44">
        <f t="shared" si="511"/>
        <v>0</v>
      </c>
      <c r="BD3858" s="165"/>
    </row>
    <row r="3859" spans="1:56" ht="15.75" hidden="1" customHeight="1" x14ac:dyDescent="0.25">
      <c r="A3859" s="6"/>
      <c r="B3859" s="22"/>
      <c r="C3859" s="7"/>
      <c r="D3859" s="46"/>
      <c r="E3859" s="7"/>
      <c r="F3859" s="7"/>
      <c r="G3859" s="24"/>
      <c r="H3859" s="41">
        <f>Tabela1[[#This Row],[PESO UNI]]*Tabela1[[#This Row],[QTE]]</f>
        <v>0</v>
      </c>
      <c r="I3859" s="7"/>
      <c r="J3859" s="7"/>
      <c r="K3859" s="8"/>
      <c r="L3859" s="9"/>
      <c r="M3859" s="7"/>
      <c r="N3859" s="11"/>
      <c r="O3859" s="12"/>
      <c r="P3859" s="13"/>
      <c r="Q3859" s="14">
        <f>Tabela1[[#This Row],[QTDE/ Fabricação]]-Tabela1[[#This Row],[QTE]]</f>
        <v>0</v>
      </c>
      <c r="R3859" s="19">
        <f t="shared" si="512"/>
        <v>0</v>
      </c>
      <c r="S3859" s="19">
        <f t="shared" si="508"/>
        <v>0</v>
      </c>
      <c r="T3859" s="20">
        <f t="shared" si="513"/>
        <v>0</v>
      </c>
      <c r="U3859" s="17">
        <f>IFERROR(SUMIF('LISTA DE EMBARQUE'!B:B,MICRO!E:E,'LISTA DE EMBARQUE'!G:G),"")</f>
        <v>0</v>
      </c>
      <c r="V3859" s="12" t="str">
        <f>IFERROR(VLOOKUP(Tabela1[[#This Row],[COD.MDE]],'LISTA DE EMBARQUE'!B:L,11,0),"")</f>
        <v/>
      </c>
      <c r="W3859" s="13" t="str">
        <f>IFERROR(COUNTIF(#REF!,Tabela1[[#This Row],[Colunas5]]),"")</f>
        <v/>
      </c>
      <c r="X3859" s="14">
        <f>Tabela1[[#This Row],[QIANTIDADE EXPEDIDA]]*Tabela1[[#This Row],[PESO UNI]]</f>
        <v>0</v>
      </c>
      <c r="Y3859" s="14">
        <f t="shared" si="514"/>
        <v>0</v>
      </c>
      <c r="Z3859" s="21">
        <f>Tabela1[[#This Row],[PESO TOTAL]]-Tabela1[[#This Row],[Peso Expedido]]</f>
        <v>0</v>
      </c>
      <c r="AA3859" s="18"/>
      <c r="AB3859" s="15"/>
      <c r="AC3859" s="15"/>
      <c r="AD3859" s="15"/>
      <c r="AE3859" s="15"/>
      <c r="AF3859" s="15"/>
      <c r="AG3859" s="15"/>
      <c r="AH3859" s="15"/>
      <c r="AI3859" s="40" t="str">
        <f t="shared" si="515"/>
        <v>ok</v>
      </c>
      <c r="AJ3859" s="5"/>
      <c r="AK3859" t="str">
        <f>Tabela1[[#This Row],[Coluna1]]&amp;Tabela1[[#This Row],[PEDIDO]]</f>
        <v/>
      </c>
      <c r="AL3859"/>
      <c r="AM3859"/>
      <c r="AN3859"/>
      <c r="AO3859" t="str">
        <f t="shared" si="509"/>
        <v>/</v>
      </c>
      <c r="AP3859" t="str">
        <f>Tabela1[[#This Row],[TAG]]&amp;Tabela1[[#This Row],[PEDIDO]]&amp;Tabela1[[#This Row],[PRODUTO]]</f>
        <v/>
      </c>
      <c r="AQ3859" s="23" t="str">
        <f>Tabela1[[#This Row],[PRODUTO]]&amp;Tabela1[[#This Row],[TAG]]</f>
        <v/>
      </c>
      <c r="AR3859" s="27">
        <f>Tabela1[[#This Row],[PESO TOTAL]]*Tabela1[[#This Row],[MATÉRIA PRIMA]]</f>
        <v>0</v>
      </c>
      <c r="AS3859" s="28">
        <f>Tabela1[[#This Row],[PESO TOTAL]]*Tabela1[[#This Row],[PREPARAÇÃO ]]</f>
        <v>0</v>
      </c>
      <c r="AT3859" s="28">
        <f>Tabela1[[#This Row],[PESO TOTAL]]*Tabela1[[#This Row],[CALDEIRARIA]]</f>
        <v>0</v>
      </c>
      <c r="AU3859" s="28">
        <f>Tabela1[[#This Row],[PESO TOTAL]]*Tabela1[[#This Row],[SOLDA]]</f>
        <v>0</v>
      </c>
      <c r="AV3859" s="28">
        <f>Tabela1[[#This Row],[PESO TOTAL]]*Tabela1[[#This Row],[ACABAMENTO]]</f>
        <v>0</v>
      </c>
      <c r="AW3859" s="28">
        <f>Tabela1[[#This Row],[PESO TOTAL]]*Tabela1[[#This Row],[PRONTO ACABADO]]</f>
        <v>0</v>
      </c>
      <c r="AX3859" s="29">
        <f>Tabela1[[#This Row],[PESO TOTAL]]*Tabela1[[#This Row],[EXPEDIÇÃO ]]</f>
        <v>0</v>
      </c>
      <c r="AY3859" s="28" t="str">
        <f>Tabela1[[#This Row],[PEDIDO]]&amp;Tabela1[[#This Row],[PRODUTO]]</f>
        <v/>
      </c>
      <c r="AZ3859" s="44">
        <f>IF(AF3859="",0,IF(ISTEXT(AF3859),H3859*VALUE(SUBSTITUTE(AF3859,"%",""))/100,H3859*AF3859))-Tabela1[[#This Row],[PRONTO ACABADO2]]</f>
        <v>0</v>
      </c>
      <c r="BA3859" s="44">
        <f>IF(AG3859="",0,IF(ISTEXT(AG3859),H3859*VALUE(SUBSTITUTE(AG3859,"%",""))/100,H3859*AG3859))-Tabela1[[#This Row],[PESO EXPEDIDO2]]</f>
        <v>0</v>
      </c>
      <c r="BB3859" s="44">
        <f t="shared" si="510"/>
        <v>0</v>
      </c>
      <c r="BC3859" s="44">
        <f t="shared" si="511"/>
        <v>0</v>
      </c>
      <c r="BD3859" s="165"/>
    </row>
    <row r="3860" spans="1:56" ht="15.75" hidden="1" customHeight="1" x14ac:dyDescent="0.25">
      <c r="A3860" s="6"/>
      <c r="B3860" s="22"/>
      <c r="C3860" s="7"/>
      <c r="D3860" s="46"/>
      <c r="E3860" s="7"/>
      <c r="F3860" s="7"/>
      <c r="G3860" s="24"/>
      <c r="H3860" s="41">
        <f>Tabela1[[#This Row],[PESO UNI]]*Tabela1[[#This Row],[QTE]]</f>
        <v>0</v>
      </c>
      <c r="I3860" s="7"/>
      <c r="J3860" s="7"/>
      <c r="K3860" s="8"/>
      <c r="L3860" s="9"/>
      <c r="M3860" s="7"/>
      <c r="N3860" s="11"/>
      <c r="O3860" s="12"/>
      <c r="P3860" s="13"/>
      <c r="Q3860" s="14">
        <f>Tabela1[[#This Row],[QTDE/ Fabricação]]-Tabela1[[#This Row],[QTE]]</f>
        <v>0</v>
      </c>
      <c r="R3860" s="19">
        <f t="shared" si="512"/>
        <v>0</v>
      </c>
      <c r="S3860" s="19">
        <f t="shared" si="508"/>
        <v>0</v>
      </c>
      <c r="T3860" s="20">
        <f t="shared" si="513"/>
        <v>0</v>
      </c>
      <c r="U3860" s="17">
        <f>IFERROR(SUMIF('LISTA DE EMBARQUE'!B:B,MICRO!E:E,'LISTA DE EMBARQUE'!G:G),"")</f>
        <v>0</v>
      </c>
      <c r="V3860" s="12" t="str">
        <f>IFERROR(VLOOKUP(Tabela1[[#This Row],[COD.MDE]],'LISTA DE EMBARQUE'!B:L,11,0),"")</f>
        <v/>
      </c>
      <c r="W3860" s="13" t="str">
        <f>IFERROR(COUNTIF(#REF!,Tabela1[[#This Row],[Colunas5]]),"")</f>
        <v/>
      </c>
      <c r="X3860" s="14">
        <f>Tabela1[[#This Row],[QIANTIDADE EXPEDIDA]]*Tabela1[[#This Row],[PESO UNI]]</f>
        <v>0</v>
      </c>
      <c r="Y3860" s="14">
        <f t="shared" si="514"/>
        <v>0</v>
      </c>
      <c r="Z3860" s="21">
        <f>Tabela1[[#This Row],[PESO TOTAL]]-Tabela1[[#This Row],[Peso Expedido]]</f>
        <v>0</v>
      </c>
      <c r="AA3860" s="18"/>
      <c r="AB3860" s="15"/>
      <c r="AC3860" s="15"/>
      <c r="AD3860" s="15"/>
      <c r="AE3860" s="15"/>
      <c r="AF3860" s="15"/>
      <c r="AG3860" s="15"/>
      <c r="AH3860" s="15"/>
      <c r="AI3860" s="40" t="str">
        <f t="shared" si="515"/>
        <v>ok</v>
      </c>
      <c r="AJ3860" s="5"/>
      <c r="AK3860" t="str">
        <f>Tabela1[[#This Row],[Coluna1]]&amp;Tabela1[[#This Row],[PEDIDO]]</f>
        <v/>
      </c>
      <c r="AL3860"/>
      <c r="AM3860"/>
      <c r="AN3860"/>
      <c r="AO3860" t="str">
        <f t="shared" si="509"/>
        <v>/</v>
      </c>
      <c r="AP3860" t="str">
        <f>Tabela1[[#This Row],[TAG]]&amp;Tabela1[[#This Row],[PEDIDO]]&amp;Tabela1[[#This Row],[PRODUTO]]</f>
        <v/>
      </c>
      <c r="AQ3860" s="23" t="str">
        <f>Tabela1[[#This Row],[PRODUTO]]&amp;Tabela1[[#This Row],[TAG]]</f>
        <v/>
      </c>
      <c r="AR3860" s="27">
        <f>Tabela1[[#This Row],[PESO TOTAL]]*Tabela1[[#This Row],[MATÉRIA PRIMA]]</f>
        <v>0</v>
      </c>
      <c r="AS3860" s="28">
        <f>Tabela1[[#This Row],[PESO TOTAL]]*Tabela1[[#This Row],[PREPARAÇÃO ]]</f>
        <v>0</v>
      </c>
      <c r="AT3860" s="28">
        <f>Tabela1[[#This Row],[PESO TOTAL]]*Tabela1[[#This Row],[CALDEIRARIA]]</f>
        <v>0</v>
      </c>
      <c r="AU3860" s="28">
        <f>Tabela1[[#This Row],[PESO TOTAL]]*Tabela1[[#This Row],[SOLDA]]</f>
        <v>0</v>
      </c>
      <c r="AV3860" s="28">
        <f>Tabela1[[#This Row],[PESO TOTAL]]*Tabela1[[#This Row],[ACABAMENTO]]</f>
        <v>0</v>
      </c>
      <c r="AW3860" s="28">
        <f>Tabela1[[#This Row],[PESO TOTAL]]*Tabela1[[#This Row],[PRONTO ACABADO]]</f>
        <v>0</v>
      </c>
      <c r="AX3860" s="29">
        <f>Tabela1[[#This Row],[PESO TOTAL]]*Tabela1[[#This Row],[EXPEDIÇÃO ]]</f>
        <v>0</v>
      </c>
      <c r="AY3860" s="28" t="str">
        <f>Tabela1[[#This Row],[PEDIDO]]&amp;Tabela1[[#This Row],[PRODUTO]]</f>
        <v/>
      </c>
      <c r="AZ3860" s="44">
        <f>IF(AF3860="",0,IF(ISTEXT(AF3860),H3860*VALUE(SUBSTITUTE(AF3860,"%",""))/100,H3860*AF3860))-Tabela1[[#This Row],[PRONTO ACABADO2]]</f>
        <v>0</v>
      </c>
      <c r="BA3860" s="44">
        <f>IF(AG3860="",0,IF(ISTEXT(AG3860),H3860*VALUE(SUBSTITUTE(AG3860,"%",""))/100,H3860*AG3860))-Tabela1[[#This Row],[PESO EXPEDIDO2]]</f>
        <v>0</v>
      </c>
      <c r="BB3860" s="44">
        <f t="shared" si="510"/>
        <v>0</v>
      </c>
      <c r="BC3860" s="44">
        <f t="shared" si="511"/>
        <v>0</v>
      </c>
      <c r="BD3860" s="165"/>
    </row>
    <row r="3861" spans="1:56" ht="15.75" hidden="1" customHeight="1" x14ac:dyDescent="0.25">
      <c r="A3861" s="6"/>
      <c r="B3861" s="22"/>
      <c r="C3861" s="7"/>
      <c r="D3861" s="46"/>
      <c r="E3861" s="7"/>
      <c r="F3861" s="7"/>
      <c r="G3861" s="24"/>
      <c r="H3861" s="41">
        <f>Tabela1[[#This Row],[PESO UNI]]*Tabela1[[#This Row],[QTE]]</f>
        <v>0</v>
      </c>
      <c r="I3861" s="7"/>
      <c r="J3861" s="7"/>
      <c r="K3861" s="8"/>
      <c r="L3861" s="9"/>
      <c r="M3861" s="7"/>
      <c r="N3861" s="11"/>
      <c r="O3861" s="12"/>
      <c r="P3861" s="13"/>
      <c r="Q3861" s="14">
        <f>Tabela1[[#This Row],[QTDE/ Fabricação]]-Tabela1[[#This Row],[QTE]]</f>
        <v>0</v>
      </c>
      <c r="R3861" s="19">
        <f t="shared" si="512"/>
        <v>0</v>
      </c>
      <c r="S3861" s="19">
        <f t="shared" si="508"/>
        <v>0</v>
      </c>
      <c r="T3861" s="20">
        <f t="shared" si="513"/>
        <v>0</v>
      </c>
      <c r="U3861" s="17">
        <f>IFERROR(SUMIF('LISTA DE EMBARQUE'!B:B,MICRO!E:E,'LISTA DE EMBARQUE'!G:G),"")</f>
        <v>0</v>
      </c>
      <c r="V3861" s="12" t="str">
        <f>IFERROR(VLOOKUP(Tabela1[[#This Row],[COD.MDE]],'LISTA DE EMBARQUE'!B:L,11,0),"")</f>
        <v/>
      </c>
      <c r="W3861" s="13" t="str">
        <f>IFERROR(COUNTIF(#REF!,Tabela1[[#This Row],[Colunas5]]),"")</f>
        <v/>
      </c>
      <c r="X3861" s="14">
        <f>Tabela1[[#This Row],[QIANTIDADE EXPEDIDA]]*Tabela1[[#This Row],[PESO UNI]]</f>
        <v>0</v>
      </c>
      <c r="Y3861" s="14">
        <f t="shared" si="514"/>
        <v>0</v>
      </c>
      <c r="Z3861" s="21">
        <f>Tabela1[[#This Row],[PESO TOTAL]]-Tabela1[[#This Row],[Peso Expedido]]</f>
        <v>0</v>
      </c>
      <c r="AA3861" s="18"/>
      <c r="AB3861" s="15"/>
      <c r="AC3861" s="15"/>
      <c r="AD3861" s="15"/>
      <c r="AE3861" s="15"/>
      <c r="AF3861" s="15"/>
      <c r="AG3861" s="15"/>
      <c r="AH3861" s="15"/>
      <c r="AI3861" s="40" t="str">
        <f t="shared" si="515"/>
        <v>ok</v>
      </c>
      <c r="AJ3861" s="5"/>
      <c r="AK3861" t="str">
        <f>Tabela1[[#This Row],[Coluna1]]&amp;Tabela1[[#This Row],[PEDIDO]]</f>
        <v/>
      </c>
      <c r="AL3861"/>
      <c r="AM3861"/>
      <c r="AN3861"/>
      <c r="AO3861" t="str">
        <f t="shared" si="509"/>
        <v>/</v>
      </c>
      <c r="AP3861" t="str">
        <f>Tabela1[[#This Row],[TAG]]&amp;Tabela1[[#This Row],[PEDIDO]]&amp;Tabela1[[#This Row],[PRODUTO]]</f>
        <v/>
      </c>
      <c r="AQ3861" s="23" t="str">
        <f>Tabela1[[#This Row],[PRODUTO]]&amp;Tabela1[[#This Row],[TAG]]</f>
        <v/>
      </c>
      <c r="AR3861" s="27">
        <f>Tabela1[[#This Row],[PESO TOTAL]]*Tabela1[[#This Row],[MATÉRIA PRIMA]]</f>
        <v>0</v>
      </c>
      <c r="AS3861" s="28">
        <f>Tabela1[[#This Row],[PESO TOTAL]]*Tabela1[[#This Row],[PREPARAÇÃO ]]</f>
        <v>0</v>
      </c>
      <c r="AT3861" s="28">
        <f>Tabela1[[#This Row],[PESO TOTAL]]*Tabela1[[#This Row],[CALDEIRARIA]]</f>
        <v>0</v>
      </c>
      <c r="AU3861" s="28">
        <f>Tabela1[[#This Row],[PESO TOTAL]]*Tabela1[[#This Row],[SOLDA]]</f>
        <v>0</v>
      </c>
      <c r="AV3861" s="28">
        <f>Tabela1[[#This Row],[PESO TOTAL]]*Tabela1[[#This Row],[ACABAMENTO]]</f>
        <v>0</v>
      </c>
      <c r="AW3861" s="28">
        <f>Tabela1[[#This Row],[PESO TOTAL]]*Tabela1[[#This Row],[PRONTO ACABADO]]</f>
        <v>0</v>
      </c>
      <c r="AX3861" s="29">
        <f>Tabela1[[#This Row],[PESO TOTAL]]*Tabela1[[#This Row],[EXPEDIÇÃO ]]</f>
        <v>0</v>
      </c>
      <c r="AY3861" s="28" t="str">
        <f>Tabela1[[#This Row],[PEDIDO]]&amp;Tabela1[[#This Row],[PRODUTO]]</f>
        <v/>
      </c>
      <c r="AZ3861" s="44">
        <f>IF(AF3861="",0,IF(ISTEXT(AF3861),H3861*VALUE(SUBSTITUTE(AF3861,"%",""))/100,H3861*AF3861))-Tabela1[[#This Row],[PRONTO ACABADO2]]</f>
        <v>0</v>
      </c>
      <c r="BA3861" s="44">
        <f>IF(AG3861="",0,IF(ISTEXT(AG3861),H3861*VALUE(SUBSTITUTE(AG3861,"%",""))/100,H3861*AG3861))-Tabela1[[#This Row],[PESO EXPEDIDO2]]</f>
        <v>0</v>
      </c>
      <c r="BB3861" s="44">
        <f t="shared" si="510"/>
        <v>0</v>
      </c>
      <c r="BC3861" s="44">
        <f t="shared" si="511"/>
        <v>0</v>
      </c>
      <c r="BD3861" s="165"/>
    </row>
    <row r="3862" spans="1:56" ht="15.75" hidden="1" customHeight="1" x14ac:dyDescent="0.25">
      <c r="A3862" s="6"/>
      <c r="B3862" s="22"/>
      <c r="C3862" s="7"/>
      <c r="D3862" s="46"/>
      <c r="E3862" s="7"/>
      <c r="F3862" s="7"/>
      <c r="G3862" s="24"/>
      <c r="H3862" s="41">
        <f>Tabela1[[#This Row],[PESO UNI]]*Tabela1[[#This Row],[QTE]]</f>
        <v>0</v>
      </c>
      <c r="I3862" s="7"/>
      <c r="J3862" s="7"/>
      <c r="K3862" s="8"/>
      <c r="L3862" s="9"/>
      <c r="M3862" s="7"/>
      <c r="N3862" s="11"/>
      <c r="O3862" s="12"/>
      <c r="P3862" s="13"/>
      <c r="Q3862" s="14">
        <f>Tabela1[[#This Row],[QTDE/ Fabricação]]-Tabela1[[#This Row],[QTE]]</f>
        <v>0</v>
      </c>
      <c r="R3862" s="19">
        <f t="shared" si="512"/>
        <v>0</v>
      </c>
      <c r="S3862" s="19">
        <f t="shared" si="508"/>
        <v>0</v>
      </c>
      <c r="T3862" s="20">
        <f t="shared" si="513"/>
        <v>0</v>
      </c>
      <c r="U3862" s="17">
        <f>IFERROR(SUMIF('LISTA DE EMBARQUE'!B:B,MICRO!E:E,'LISTA DE EMBARQUE'!G:G),"")</f>
        <v>0</v>
      </c>
      <c r="V3862" s="12" t="str">
        <f>IFERROR(VLOOKUP(Tabela1[[#This Row],[COD.MDE]],'LISTA DE EMBARQUE'!B:L,11,0),"")</f>
        <v/>
      </c>
      <c r="W3862" s="13" t="str">
        <f>IFERROR(COUNTIF(#REF!,Tabela1[[#This Row],[Colunas5]]),"")</f>
        <v/>
      </c>
      <c r="X3862" s="14">
        <f>Tabela1[[#This Row],[QIANTIDADE EXPEDIDA]]*Tabela1[[#This Row],[PESO UNI]]</f>
        <v>0</v>
      </c>
      <c r="Y3862" s="14">
        <f t="shared" si="514"/>
        <v>0</v>
      </c>
      <c r="Z3862" s="21">
        <f>Tabela1[[#This Row],[PESO TOTAL]]-Tabela1[[#This Row],[Peso Expedido]]</f>
        <v>0</v>
      </c>
      <c r="AA3862" s="18"/>
      <c r="AB3862" s="15"/>
      <c r="AC3862" s="15"/>
      <c r="AD3862" s="15"/>
      <c r="AE3862" s="15"/>
      <c r="AF3862" s="15"/>
      <c r="AG3862" s="15"/>
      <c r="AH3862" s="15"/>
      <c r="AI3862" s="40" t="str">
        <f t="shared" si="515"/>
        <v>ok</v>
      </c>
      <c r="AJ3862" s="5"/>
      <c r="AK3862" t="str">
        <f>Tabela1[[#This Row],[Coluna1]]&amp;Tabela1[[#This Row],[PEDIDO]]</f>
        <v/>
      </c>
      <c r="AL3862"/>
      <c r="AM3862"/>
      <c r="AN3862"/>
      <c r="AO3862" t="str">
        <f t="shared" si="509"/>
        <v>/</v>
      </c>
      <c r="AP3862" t="str">
        <f>Tabela1[[#This Row],[TAG]]&amp;Tabela1[[#This Row],[PEDIDO]]&amp;Tabela1[[#This Row],[PRODUTO]]</f>
        <v/>
      </c>
      <c r="AQ3862" s="23" t="str">
        <f>Tabela1[[#This Row],[PRODUTO]]&amp;Tabela1[[#This Row],[TAG]]</f>
        <v/>
      </c>
      <c r="AR3862" s="27">
        <f>Tabela1[[#This Row],[PESO TOTAL]]*Tabela1[[#This Row],[MATÉRIA PRIMA]]</f>
        <v>0</v>
      </c>
      <c r="AS3862" s="28">
        <f>Tabela1[[#This Row],[PESO TOTAL]]*Tabela1[[#This Row],[PREPARAÇÃO ]]</f>
        <v>0</v>
      </c>
      <c r="AT3862" s="28">
        <f>Tabela1[[#This Row],[PESO TOTAL]]*Tabela1[[#This Row],[CALDEIRARIA]]</f>
        <v>0</v>
      </c>
      <c r="AU3862" s="28">
        <f>Tabela1[[#This Row],[PESO TOTAL]]*Tabela1[[#This Row],[SOLDA]]</f>
        <v>0</v>
      </c>
      <c r="AV3862" s="28">
        <f>Tabela1[[#This Row],[PESO TOTAL]]*Tabela1[[#This Row],[ACABAMENTO]]</f>
        <v>0</v>
      </c>
      <c r="AW3862" s="28">
        <f>Tabela1[[#This Row],[PESO TOTAL]]*Tabela1[[#This Row],[PRONTO ACABADO]]</f>
        <v>0</v>
      </c>
      <c r="AX3862" s="29">
        <f>Tabela1[[#This Row],[PESO TOTAL]]*Tabela1[[#This Row],[EXPEDIÇÃO ]]</f>
        <v>0</v>
      </c>
      <c r="AY3862" s="28" t="str">
        <f>Tabela1[[#This Row],[PEDIDO]]&amp;Tabela1[[#This Row],[PRODUTO]]</f>
        <v/>
      </c>
      <c r="AZ3862" s="44">
        <f>IF(AF3862="",0,IF(ISTEXT(AF3862),H3862*VALUE(SUBSTITUTE(AF3862,"%",""))/100,H3862*AF3862))-Tabela1[[#This Row],[PRONTO ACABADO2]]</f>
        <v>0</v>
      </c>
      <c r="BA3862" s="44">
        <f>IF(AG3862="",0,IF(ISTEXT(AG3862),H3862*VALUE(SUBSTITUTE(AG3862,"%",""))/100,H3862*AG3862))-Tabela1[[#This Row],[PESO EXPEDIDO2]]</f>
        <v>0</v>
      </c>
      <c r="BB3862" s="44">
        <f t="shared" si="510"/>
        <v>0</v>
      </c>
      <c r="BC3862" s="44">
        <f t="shared" si="511"/>
        <v>0</v>
      </c>
      <c r="BD3862" s="165"/>
    </row>
    <row r="3863" spans="1:56" ht="15.75" hidden="1" customHeight="1" x14ac:dyDescent="0.25">
      <c r="A3863" s="6"/>
      <c r="B3863" s="22"/>
      <c r="C3863" s="7"/>
      <c r="D3863" s="46"/>
      <c r="E3863" s="7"/>
      <c r="F3863" s="7"/>
      <c r="G3863" s="24"/>
      <c r="H3863" s="41">
        <f>Tabela1[[#This Row],[PESO UNI]]*Tabela1[[#This Row],[QTE]]</f>
        <v>0</v>
      </c>
      <c r="I3863" s="7"/>
      <c r="J3863" s="7"/>
      <c r="K3863" s="8"/>
      <c r="L3863" s="9"/>
      <c r="M3863" s="7"/>
      <c r="N3863" s="11"/>
      <c r="O3863" s="12"/>
      <c r="P3863" s="13"/>
      <c r="Q3863" s="14">
        <f>Tabela1[[#This Row],[QTDE/ Fabricação]]-Tabela1[[#This Row],[QTE]]</f>
        <v>0</v>
      </c>
      <c r="R3863" s="19">
        <f t="shared" si="512"/>
        <v>0</v>
      </c>
      <c r="S3863" s="19">
        <f t="shared" si="508"/>
        <v>0</v>
      </c>
      <c r="T3863" s="20">
        <f t="shared" si="513"/>
        <v>0</v>
      </c>
      <c r="U3863" s="17">
        <f>IFERROR(SUMIF('LISTA DE EMBARQUE'!B:B,MICRO!E:E,'LISTA DE EMBARQUE'!G:G),"")</f>
        <v>0</v>
      </c>
      <c r="V3863" s="12" t="str">
        <f>IFERROR(VLOOKUP(Tabela1[[#This Row],[COD.MDE]],'LISTA DE EMBARQUE'!B:L,11,0),"")</f>
        <v/>
      </c>
      <c r="W3863" s="13" t="str">
        <f>IFERROR(COUNTIF(#REF!,Tabela1[[#This Row],[Colunas5]]),"")</f>
        <v/>
      </c>
      <c r="X3863" s="14">
        <f>Tabela1[[#This Row],[QIANTIDADE EXPEDIDA]]*Tabela1[[#This Row],[PESO UNI]]</f>
        <v>0</v>
      </c>
      <c r="Y3863" s="14">
        <f t="shared" si="514"/>
        <v>0</v>
      </c>
      <c r="Z3863" s="21">
        <f>Tabela1[[#This Row],[PESO TOTAL]]-Tabela1[[#This Row],[Peso Expedido]]</f>
        <v>0</v>
      </c>
      <c r="AA3863" s="18"/>
      <c r="AB3863" s="15"/>
      <c r="AC3863" s="15"/>
      <c r="AD3863" s="15"/>
      <c r="AE3863" s="15"/>
      <c r="AF3863" s="15"/>
      <c r="AG3863" s="15"/>
      <c r="AH3863" s="15"/>
      <c r="AI3863" s="40" t="str">
        <f t="shared" si="515"/>
        <v>ok</v>
      </c>
      <c r="AJ3863" s="5"/>
      <c r="AK3863" t="str">
        <f>Tabela1[[#This Row],[Coluna1]]&amp;Tabela1[[#This Row],[PEDIDO]]</f>
        <v/>
      </c>
      <c r="AL3863"/>
      <c r="AM3863"/>
      <c r="AN3863"/>
      <c r="AO3863" t="str">
        <f t="shared" si="509"/>
        <v>/</v>
      </c>
      <c r="AP3863" t="str">
        <f>Tabela1[[#This Row],[TAG]]&amp;Tabela1[[#This Row],[PEDIDO]]&amp;Tabela1[[#This Row],[PRODUTO]]</f>
        <v/>
      </c>
      <c r="AQ3863" s="23" t="str">
        <f>Tabela1[[#This Row],[PRODUTO]]&amp;Tabela1[[#This Row],[TAG]]</f>
        <v/>
      </c>
      <c r="AR3863" s="27">
        <f>Tabela1[[#This Row],[PESO TOTAL]]*Tabela1[[#This Row],[MATÉRIA PRIMA]]</f>
        <v>0</v>
      </c>
      <c r="AS3863" s="28">
        <f>Tabela1[[#This Row],[PESO TOTAL]]*Tabela1[[#This Row],[PREPARAÇÃO ]]</f>
        <v>0</v>
      </c>
      <c r="AT3863" s="28">
        <f>Tabela1[[#This Row],[PESO TOTAL]]*Tabela1[[#This Row],[CALDEIRARIA]]</f>
        <v>0</v>
      </c>
      <c r="AU3863" s="28">
        <f>Tabela1[[#This Row],[PESO TOTAL]]*Tabela1[[#This Row],[SOLDA]]</f>
        <v>0</v>
      </c>
      <c r="AV3863" s="28">
        <f>Tabela1[[#This Row],[PESO TOTAL]]*Tabela1[[#This Row],[ACABAMENTO]]</f>
        <v>0</v>
      </c>
      <c r="AW3863" s="28">
        <f>Tabela1[[#This Row],[PESO TOTAL]]*Tabela1[[#This Row],[PRONTO ACABADO]]</f>
        <v>0</v>
      </c>
      <c r="AX3863" s="29">
        <f>Tabela1[[#This Row],[PESO TOTAL]]*Tabela1[[#This Row],[EXPEDIÇÃO ]]</f>
        <v>0</v>
      </c>
      <c r="AY3863" s="28" t="str">
        <f>Tabela1[[#This Row],[PEDIDO]]&amp;Tabela1[[#This Row],[PRODUTO]]</f>
        <v/>
      </c>
      <c r="AZ3863" s="44">
        <f>IF(AF3863="",0,IF(ISTEXT(AF3863),H3863*VALUE(SUBSTITUTE(AF3863,"%",""))/100,H3863*AF3863))-Tabela1[[#This Row],[PRONTO ACABADO2]]</f>
        <v>0</v>
      </c>
      <c r="BA3863" s="44">
        <f>IF(AG3863="",0,IF(ISTEXT(AG3863),H3863*VALUE(SUBSTITUTE(AG3863,"%",""))/100,H3863*AG3863))-Tabela1[[#This Row],[PESO EXPEDIDO2]]</f>
        <v>0</v>
      </c>
      <c r="BB3863" s="44">
        <f t="shared" si="510"/>
        <v>0</v>
      </c>
      <c r="BC3863" s="44">
        <f t="shared" si="511"/>
        <v>0</v>
      </c>
      <c r="BD3863" s="165"/>
    </row>
    <row r="3864" spans="1:56" ht="15.75" hidden="1" customHeight="1" x14ac:dyDescent="0.25">
      <c r="A3864" s="6"/>
      <c r="B3864" s="22"/>
      <c r="C3864" s="7"/>
      <c r="D3864" s="46"/>
      <c r="E3864" s="7"/>
      <c r="F3864" s="7"/>
      <c r="G3864" s="24"/>
      <c r="H3864" s="41">
        <f>Tabela1[[#This Row],[PESO UNI]]*Tabela1[[#This Row],[QTE]]</f>
        <v>0</v>
      </c>
      <c r="I3864" s="7"/>
      <c r="J3864" s="7"/>
      <c r="K3864" s="8"/>
      <c r="L3864" s="9"/>
      <c r="M3864" s="7"/>
      <c r="N3864" s="11"/>
      <c r="O3864" s="12"/>
      <c r="P3864" s="13"/>
      <c r="Q3864" s="14">
        <f>Tabela1[[#This Row],[QTDE/ Fabricação]]-Tabela1[[#This Row],[QTE]]</f>
        <v>0</v>
      </c>
      <c r="R3864" s="19">
        <f t="shared" si="512"/>
        <v>0</v>
      </c>
      <c r="S3864" s="19">
        <f t="shared" si="508"/>
        <v>0</v>
      </c>
      <c r="T3864" s="20">
        <f t="shared" si="513"/>
        <v>0</v>
      </c>
      <c r="U3864" s="17">
        <f>IFERROR(SUMIF('LISTA DE EMBARQUE'!B:B,MICRO!E:E,'LISTA DE EMBARQUE'!G:G),"")</f>
        <v>0</v>
      </c>
      <c r="V3864" s="12" t="str">
        <f>IFERROR(VLOOKUP(Tabela1[[#This Row],[COD.MDE]],'LISTA DE EMBARQUE'!B:L,11,0),"")</f>
        <v/>
      </c>
      <c r="W3864" s="13" t="str">
        <f>IFERROR(COUNTIF(#REF!,Tabela1[[#This Row],[Colunas5]]),"")</f>
        <v/>
      </c>
      <c r="X3864" s="14">
        <f>Tabela1[[#This Row],[QIANTIDADE EXPEDIDA]]*Tabela1[[#This Row],[PESO UNI]]</f>
        <v>0</v>
      </c>
      <c r="Y3864" s="14">
        <f t="shared" si="514"/>
        <v>0</v>
      </c>
      <c r="Z3864" s="21">
        <f>Tabela1[[#This Row],[PESO TOTAL]]-Tabela1[[#This Row],[Peso Expedido]]</f>
        <v>0</v>
      </c>
      <c r="AA3864" s="18"/>
      <c r="AB3864" s="15"/>
      <c r="AC3864" s="15"/>
      <c r="AD3864" s="15"/>
      <c r="AE3864" s="15"/>
      <c r="AF3864" s="15"/>
      <c r="AG3864" s="15"/>
      <c r="AH3864" s="15"/>
      <c r="AI3864" s="40" t="str">
        <f t="shared" si="515"/>
        <v>ok</v>
      </c>
      <c r="AJ3864" s="5"/>
      <c r="AK3864" t="str">
        <f>Tabela1[[#This Row],[Coluna1]]&amp;Tabela1[[#This Row],[PEDIDO]]</f>
        <v/>
      </c>
      <c r="AL3864"/>
      <c r="AM3864"/>
      <c r="AN3864"/>
      <c r="AO3864" t="str">
        <f t="shared" si="509"/>
        <v>/</v>
      </c>
      <c r="AP3864" t="str">
        <f>Tabela1[[#This Row],[TAG]]&amp;Tabela1[[#This Row],[PEDIDO]]&amp;Tabela1[[#This Row],[PRODUTO]]</f>
        <v/>
      </c>
      <c r="AQ3864" s="23" t="str">
        <f>Tabela1[[#This Row],[PRODUTO]]&amp;Tabela1[[#This Row],[TAG]]</f>
        <v/>
      </c>
      <c r="AR3864" s="27">
        <f>Tabela1[[#This Row],[PESO TOTAL]]*Tabela1[[#This Row],[MATÉRIA PRIMA]]</f>
        <v>0</v>
      </c>
      <c r="AS3864" s="28">
        <f>Tabela1[[#This Row],[PESO TOTAL]]*Tabela1[[#This Row],[PREPARAÇÃO ]]</f>
        <v>0</v>
      </c>
      <c r="AT3864" s="28">
        <f>Tabela1[[#This Row],[PESO TOTAL]]*Tabela1[[#This Row],[CALDEIRARIA]]</f>
        <v>0</v>
      </c>
      <c r="AU3864" s="28">
        <f>Tabela1[[#This Row],[PESO TOTAL]]*Tabela1[[#This Row],[SOLDA]]</f>
        <v>0</v>
      </c>
      <c r="AV3864" s="28">
        <f>Tabela1[[#This Row],[PESO TOTAL]]*Tabela1[[#This Row],[ACABAMENTO]]</f>
        <v>0</v>
      </c>
      <c r="AW3864" s="28">
        <f>Tabela1[[#This Row],[PESO TOTAL]]*Tabela1[[#This Row],[PRONTO ACABADO]]</f>
        <v>0</v>
      </c>
      <c r="AX3864" s="29">
        <f>Tabela1[[#This Row],[PESO TOTAL]]*Tabela1[[#This Row],[EXPEDIÇÃO ]]</f>
        <v>0</v>
      </c>
      <c r="AY3864" s="28" t="str">
        <f>Tabela1[[#This Row],[PEDIDO]]&amp;Tabela1[[#This Row],[PRODUTO]]</f>
        <v/>
      </c>
      <c r="AZ3864" s="44">
        <f>IF(AF3864="",0,IF(ISTEXT(AF3864),H3864*VALUE(SUBSTITUTE(AF3864,"%",""))/100,H3864*AF3864))-Tabela1[[#This Row],[PRONTO ACABADO2]]</f>
        <v>0</v>
      </c>
      <c r="BA3864" s="44">
        <f>IF(AG3864="",0,IF(ISTEXT(AG3864),H3864*VALUE(SUBSTITUTE(AG3864,"%",""))/100,H3864*AG3864))-Tabela1[[#This Row],[PESO EXPEDIDO2]]</f>
        <v>0</v>
      </c>
      <c r="BB3864" s="44">
        <f t="shared" si="510"/>
        <v>0</v>
      </c>
      <c r="BC3864" s="44">
        <f t="shared" si="511"/>
        <v>0</v>
      </c>
      <c r="BD3864" s="165"/>
    </row>
    <row r="3865" spans="1:56" ht="15.75" hidden="1" customHeight="1" x14ac:dyDescent="0.25">
      <c r="A3865" s="6"/>
      <c r="B3865" s="22"/>
      <c r="C3865" s="7"/>
      <c r="D3865" s="46"/>
      <c r="E3865" s="7"/>
      <c r="F3865" s="7"/>
      <c r="G3865" s="24"/>
      <c r="H3865" s="41">
        <f>Tabela1[[#This Row],[PESO UNI]]*Tabela1[[#This Row],[QTE]]</f>
        <v>0</v>
      </c>
      <c r="I3865" s="7"/>
      <c r="J3865" s="7"/>
      <c r="K3865" s="8"/>
      <c r="L3865" s="9"/>
      <c r="M3865" s="7"/>
      <c r="N3865" s="11"/>
      <c r="O3865" s="12"/>
      <c r="P3865" s="13"/>
      <c r="Q3865" s="14">
        <f>Tabela1[[#This Row],[QTDE/ Fabricação]]-Tabela1[[#This Row],[QTE]]</f>
        <v>0</v>
      </c>
      <c r="R3865" s="19">
        <f t="shared" si="512"/>
        <v>0</v>
      </c>
      <c r="S3865" s="19">
        <f t="shared" si="508"/>
        <v>0</v>
      </c>
      <c r="T3865" s="20">
        <f t="shared" si="513"/>
        <v>0</v>
      </c>
      <c r="U3865" s="17">
        <f>IFERROR(SUMIF('LISTA DE EMBARQUE'!B:B,MICRO!E:E,'LISTA DE EMBARQUE'!G:G),"")</f>
        <v>0</v>
      </c>
      <c r="V3865" s="12" t="str">
        <f>IFERROR(VLOOKUP(Tabela1[[#This Row],[COD.MDE]],'LISTA DE EMBARQUE'!B:L,11,0),"")</f>
        <v/>
      </c>
      <c r="W3865" s="13" t="str">
        <f>IFERROR(COUNTIF(#REF!,Tabela1[[#This Row],[Colunas5]]),"")</f>
        <v/>
      </c>
      <c r="X3865" s="14">
        <f>Tabela1[[#This Row],[QIANTIDADE EXPEDIDA]]*Tabela1[[#This Row],[PESO UNI]]</f>
        <v>0</v>
      </c>
      <c r="Y3865" s="14">
        <f t="shared" si="514"/>
        <v>0</v>
      </c>
      <c r="Z3865" s="21">
        <f>Tabela1[[#This Row],[PESO TOTAL]]-Tabela1[[#This Row],[Peso Expedido]]</f>
        <v>0</v>
      </c>
      <c r="AA3865" s="18"/>
      <c r="AB3865" s="15"/>
      <c r="AC3865" s="15"/>
      <c r="AD3865" s="15"/>
      <c r="AE3865" s="15"/>
      <c r="AF3865" s="15"/>
      <c r="AG3865" s="15"/>
      <c r="AH3865" s="15"/>
      <c r="AI3865" s="40" t="str">
        <f t="shared" si="515"/>
        <v>ok</v>
      </c>
      <c r="AJ3865" s="5"/>
      <c r="AK3865" t="str">
        <f>Tabela1[[#This Row],[Coluna1]]&amp;Tabela1[[#This Row],[PEDIDO]]</f>
        <v/>
      </c>
      <c r="AL3865"/>
      <c r="AM3865"/>
      <c r="AN3865"/>
      <c r="AO3865" t="str">
        <f t="shared" si="509"/>
        <v>/</v>
      </c>
      <c r="AP3865" t="str">
        <f>Tabela1[[#This Row],[TAG]]&amp;Tabela1[[#This Row],[PEDIDO]]&amp;Tabela1[[#This Row],[PRODUTO]]</f>
        <v/>
      </c>
      <c r="AQ3865" s="23" t="str">
        <f>Tabela1[[#This Row],[PRODUTO]]&amp;Tabela1[[#This Row],[TAG]]</f>
        <v/>
      </c>
      <c r="AR3865" s="27">
        <f>Tabela1[[#This Row],[PESO TOTAL]]*Tabela1[[#This Row],[MATÉRIA PRIMA]]</f>
        <v>0</v>
      </c>
      <c r="AS3865" s="28">
        <f>Tabela1[[#This Row],[PESO TOTAL]]*Tabela1[[#This Row],[PREPARAÇÃO ]]</f>
        <v>0</v>
      </c>
      <c r="AT3865" s="28">
        <f>Tabela1[[#This Row],[PESO TOTAL]]*Tabela1[[#This Row],[CALDEIRARIA]]</f>
        <v>0</v>
      </c>
      <c r="AU3865" s="28">
        <f>Tabela1[[#This Row],[PESO TOTAL]]*Tabela1[[#This Row],[SOLDA]]</f>
        <v>0</v>
      </c>
      <c r="AV3865" s="28">
        <f>Tabela1[[#This Row],[PESO TOTAL]]*Tabela1[[#This Row],[ACABAMENTO]]</f>
        <v>0</v>
      </c>
      <c r="AW3865" s="28">
        <f>Tabela1[[#This Row],[PESO TOTAL]]*Tabela1[[#This Row],[PRONTO ACABADO]]</f>
        <v>0</v>
      </c>
      <c r="AX3865" s="29">
        <f>Tabela1[[#This Row],[PESO TOTAL]]*Tabela1[[#This Row],[EXPEDIÇÃO ]]</f>
        <v>0</v>
      </c>
      <c r="AY3865" s="28" t="str">
        <f>Tabela1[[#This Row],[PEDIDO]]&amp;Tabela1[[#This Row],[PRODUTO]]</f>
        <v/>
      </c>
      <c r="AZ3865" s="44">
        <f>IF(AF3865="",0,IF(ISTEXT(AF3865),H3865*VALUE(SUBSTITUTE(AF3865,"%",""))/100,H3865*AF3865))-Tabela1[[#This Row],[PRONTO ACABADO2]]</f>
        <v>0</v>
      </c>
      <c r="BA3865" s="44">
        <f>IF(AG3865="",0,IF(ISTEXT(AG3865),H3865*VALUE(SUBSTITUTE(AG3865,"%",""))/100,H3865*AG3865))-Tabela1[[#This Row],[PESO EXPEDIDO2]]</f>
        <v>0</v>
      </c>
      <c r="BB3865" s="44">
        <f t="shared" si="510"/>
        <v>0</v>
      </c>
      <c r="BC3865" s="44">
        <f t="shared" si="511"/>
        <v>0</v>
      </c>
      <c r="BD3865" s="165"/>
    </row>
    <row r="3866" spans="1:56" ht="15.75" hidden="1" customHeight="1" x14ac:dyDescent="0.25">
      <c r="A3866" s="6"/>
      <c r="B3866" s="22"/>
      <c r="C3866" s="7"/>
      <c r="D3866" s="46"/>
      <c r="E3866" s="7"/>
      <c r="F3866" s="7"/>
      <c r="G3866" s="24"/>
      <c r="H3866" s="41">
        <f>Tabela1[[#This Row],[PESO UNI]]*Tabela1[[#This Row],[QTE]]</f>
        <v>0</v>
      </c>
      <c r="I3866" s="7"/>
      <c r="J3866" s="7"/>
      <c r="K3866" s="8"/>
      <c r="L3866" s="9"/>
      <c r="M3866" s="7"/>
      <c r="N3866" s="11"/>
      <c r="O3866" s="12"/>
      <c r="P3866" s="13"/>
      <c r="Q3866" s="14">
        <f>Tabela1[[#This Row],[QTDE/ Fabricação]]-Tabela1[[#This Row],[QTE]]</f>
        <v>0</v>
      </c>
      <c r="R3866" s="19">
        <f t="shared" si="512"/>
        <v>0</v>
      </c>
      <c r="S3866" s="19">
        <f t="shared" si="508"/>
        <v>0</v>
      </c>
      <c r="T3866" s="20">
        <f t="shared" si="513"/>
        <v>0</v>
      </c>
      <c r="U3866" s="17">
        <f>IFERROR(SUMIF('LISTA DE EMBARQUE'!B:B,MICRO!E:E,'LISTA DE EMBARQUE'!G:G),"")</f>
        <v>0</v>
      </c>
      <c r="V3866" s="12" t="str">
        <f>IFERROR(VLOOKUP(Tabela1[[#This Row],[COD.MDE]],'LISTA DE EMBARQUE'!B:L,11,0),"")</f>
        <v/>
      </c>
      <c r="W3866" s="13" t="str">
        <f>IFERROR(COUNTIF(#REF!,Tabela1[[#This Row],[Colunas5]]),"")</f>
        <v/>
      </c>
      <c r="X3866" s="14">
        <f>Tabela1[[#This Row],[QIANTIDADE EXPEDIDA]]*Tabela1[[#This Row],[PESO UNI]]</f>
        <v>0</v>
      </c>
      <c r="Y3866" s="14">
        <f t="shared" si="514"/>
        <v>0</v>
      </c>
      <c r="Z3866" s="21">
        <f>Tabela1[[#This Row],[PESO TOTAL]]-Tabela1[[#This Row],[Peso Expedido]]</f>
        <v>0</v>
      </c>
      <c r="AA3866" s="18"/>
      <c r="AB3866" s="15"/>
      <c r="AC3866" s="15"/>
      <c r="AD3866" s="15"/>
      <c r="AE3866" s="15"/>
      <c r="AF3866" s="15"/>
      <c r="AG3866" s="15"/>
      <c r="AH3866" s="15"/>
      <c r="AI3866" s="40" t="str">
        <f t="shared" si="515"/>
        <v>ok</v>
      </c>
      <c r="AJ3866" s="5"/>
      <c r="AK3866" t="str">
        <f>Tabela1[[#This Row],[Coluna1]]&amp;Tabela1[[#This Row],[PEDIDO]]</f>
        <v/>
      </c>
      <c r="AL3866"/>
      <c r="AM3866"/>
      <c r="AN3866"/>
      <c r="AO3866" t="str">
        <f t="shared" si="509"/>
        <v>/</v>
      </c>
      <c r="AP3866" t="str">
        <f>Tabela1[[#This Row],[TAG]]&amp;Tabela1[[#This Row],[PEDIDO]]&amp;Tabela1[[#This Row],[PRODUTO]]</f>
        <v/>
      </c>
      <c r="AQ3866" s="23" t="str">
        <f>Tabela1[[#This Row],[PRODUTO]]&amp;Tabela1[[#This Row],[TAG]]</f>
        <v/>
      </c>
      <c r="AR3866" s="27">
        <f>Tabela1[[#This Row],[PESO TOTAL]]*Tabela1[[#This Row],[MATÉRIA PRIMA]]</f>
        <v>0</v>
      </c>
      <c r="AS3866" s="28">
        <f>Tabela1[[#This Row],[PESO TOTAL]]*Tabela1[[#This Row],[PREPARAÇÃO ]]</f>
        <v>0</v>
      </c>
      <c r="AT3866" s="28">
        <f>Tabela1[[#This Row],[PESO TOTAL]]*Tabela1[[#This Row],[CALDEIRARIA]]</f>
        <v>0</v>
      </c>
      <c r="AU3866" s="28">
        <f>Tabela1[[#This Row],[PESO TOTAL]]*Tabela1[[#This Row],[SOLDA]]</f>
        <v>0</v>
      </c>
      <c r="AV3866" s="28">
        <f>Tabela1[[#This Row],[PESO TOTAL]]*Tabela1[[#This Row],[ACABAMENTO]]</f>
        <v>0</v>
      </c>
      <c r="AW3866" s="28">
        <f>Tabela1[[#This Row],[PESO TOTAL]]*Tabela1[[#This Row],[PRONTO ACABADO]]</f>
        <v>0</v>
      </c>
      <c r="AX3866" s="29">
        <f>Tabela1[[#This Row],[PESO TOTAL]]*Tabela1[[#This Row],[EXPEDIÇÃO ]]</f>
        <v>0</v>
      </c>
      <c r="AY3866" s="28" t="str">
        <f>Tabela1[[#This Row],[PEDIDO]]&amp;Tabela1[[#This Row],[PRODUTO]]</f>
        <v/>
      </c>
      <c r="AZ3866" s="44">
        <f>IF(AF3866="",0,IF(ISTEXT(AF3866),H3866*VALUE(SUBSTITUTE(AF3866,"%",""))/100,H3866*AF3866))-Tabela1[[#This Row],[PRONTO ACABADO2]]</f>
        <v>0</v>
      </c>
      <c r="BA3866" s="44">
        <f>IF(AG3866="",0,IF(ISTEXT(AG3866),H3866*VALUE(SUBSTITUTE(AG3866,"%",""))/100,H3866*AG3866))-Tabela1[[#This Row],[PESO EXPEDIDO2]]</f>
        <v>0</v>
      </c>
      <c r="BB3866" s="44">
        <f t="shared" si="510"/>
        <v>0</v>
      </c>
      <c r="BC3866" s="44">
        <f t="shared" si="511"/>
        <v>0</v>
      </c>
      <c r="BD3866" s="165"/>
    </row>
    <row r="3867" spans="1:56" ht="15.75" hidden="1" customHeight="1" x14ac:dyDescent="0.25">
      <c r="A3867" s="6"/>
      <c r="B3867" s="22"/>
      <c r="C3867" s="7"/>
      <c r="D3867" s="46"/>
      <c r="E3867" s="7"/>
      <c r="F3867" s="7"/>
      <c r="G3867" s="24"/>
      <c r="H3867" s="41">
        <f>Tabela1[[#This Row],[PESO UNI]]*Tabela1[[#This Row],[QTE]]</f>
        <v>0</v>
      </c>
      <c r="I3867" s="7"/>
      <c r="J3867" s="7"/>
      <c r="K3867" s="8"/>
      <c r="L3867" s="9"/>
      <c r="M3867" s="7"/>
      <c r="N3867" s="11"/>
      <c r="O3867" s="12"/>
      <c r="P3867" s="13"/>
      <c r="Q3867" s="14">
        <f>Tabela1[[#This Row],[QTDE/ Fabricação]]-Tabela1[[#This Row],[QTE]]</f>
        <v>0</v>
      </c>
      <c r="R3867" s="19">
        <f t="shared" si="512"/>
        <v>0</v>
      </c>
      <c r="S3867" s="19">
        <f t="shared" si="508"/>
        <v>0</v>
      </c>
      <c r="T3867" s="20">
        <f t="shared" si="513"/>
        <v>0</v>
      </c>
      <c r="U3867" s="17">
        <f>IFERROR(SUMIF('LISTA DE EMBARQUE'!B:B,MICRO!E:E,'LISTA DE EMBARQUE'!G:G),"")</f>
        <v>0</v>
      </c>
      <c r="V3867" s="12" t="str">
        <f>IFERROR(VLOOKUP(Tabela1[[#This Row],[COD.MDE]],'LISTA DE EMBARQUE'!B:L,11,0),"")</f>
        <v/>
      </c>
      <c r="W3867" s="13" t="str">
        <f>IFERROR(COUNTIF(#REF!,Tabela1[[#This Row],[Colunas5]]),"")</f>
        <v/>
      </c>
      <c r="X3867" s="14">
        <f>Tabela1[[#This Row],[QIANTIDADE EXPEDIDA]]*Tabela1[[#This Row],[PESO UNI]]</f>
        <v>0</v>
      </c>
      <c r="Y3867" s="14">
        <f t="shared" si="514"/>
        <v>0</v>
      </c>
      <c r="Z3867" s="21">
        <f>Tabela1[[#This Row],[PESO TOTAL]]-Tabela1[[#This Row],[Peso Expedido]]</f>
        <v>0</v>
      </c>
      <c r="AA3867" s="18"/>
      <c r="AB3867" s="15"/>
      <c r="AC3867" s="15"/>
      <c r="AD3867" s="15"/>
      <c r="AE3867" s="15"/>
      <c r="AF3867" s="15"/>
      <c r="AG3867" s="15"/>
      <c r="AH3867" s="15"/>
      <c r="AI3867" s="40" t="str">
        <f t="shared" si="515"/>
        <v>ok</v>
      </c>
      <c r="AJ3867" s="5"/>
      <c r="AK3867" t="str">
        <f>Tabela1[[#This Row],[Coluna1]]&amp;Tabela1[[#This Row],[PEDIDO]]</f>
        <v/>
      </c>
      <c r="AL3867"/>
      <c r="AM3867"/>
      <c r="AN3867"/>
      <c r="AO3867" t="str">
        <f t="shared" ref="AO3867:AO3898" si="516">A3867&amp;"/"&amp;J3867</f>
        <v>/</v>
      </c>
      <c r="AP3867" t="str">
        <f>Tabela1[[#This Row],[TAG]]&amp;Tabela1[[#This Row],[PEDIDO]]&amp;Tabela1[[#This Row],[PRODUTO]]</f>
        <v/>
      </c>
      <c r="AQ3867" s="23" t="str">
        <f>Tabela1[[#This Row],[PRODUTO]]&amp;Tabela1[[#This Row],[TAG]]</f>
        <v/>
      </c>
      <c r="AR3867" s="27">
        <f>Tabela1[[#This Row],[PESO TOTAL]]*Tabela1[[#This Row],[MATÉRIA PRIMA]]</f>
        <v>0</v>
      </c>
      <c r="AS3867" s="28">
        <f>Tabela1[[#This Row],[PESO TOTAL]]*Tabela1[[#This Row],[PREPARAÇÃO ]]</f>
        <v>0</v>
      </c>
      <c r="AT3867" s="28">
        <f>Tabela1[[#This Row],[PESO TOTAL]]*Tabela1[[#This Row],[CALDEIRARIA]]</f>
        <v>0</v>
      </c>
      <c r="AU3867" s="28">
        <f>Tabela1[[#This Row],[PESO TOTAL]]*Tabela1[[#This Row],[SOLDA]]</f>
        <v>0</v>
      </c>
      <c r="AV3867" s="28">
        <f>Tabela1[[#This Row],[PESO TOTAL]]*Tabela1[[#This Row],[ACABAMENTO]]</f>
        <v>0</v>
      </c>
      <c r="AW3867" s="28">
        <f>Tabela1[[#This Row],[PESO TOTAL]]*Tabela1[[#This Row],[PRONTO ACABADO]]</f>
        <v>0</v>
      </c>
      <c r="AX3867" s="29">
        <f>Tabela1[[#This Row],[PESO TOTAL]]*Tabela1[[#This Row],[EXPEDIÇÃO ]]</f>
        <v>0</v>
      </c>
      <c r="AY3867" s="28" t="str">
        <f>Tabela1[[#This Row],[PEDIDO]]&amp;Tabela1[[#This Row],[PRODUTO]]</f>
        <v/>
      </c>
      <c r="AZ3867" s="44">
        <f>IF(AF3867="",0,IF(ISTEXT(AF3867),H3867*VALUE(SUBSTITUTE(AF3867,"%",""))/100,H3867*AF3867))-Tabela1[[#This Row],[PRONTO ACABADO2]]</f>
        <v>0</v>
      </c>
      <c r="BA3867" s="44">
        <f>IF(AG3867="",0,IF(ISTEXT(AG3867),H3867*VALUE(SUBSTITUTE(AG3867,"%",""))/100,H3867*AG3867))-Tabela1[[#This Row],[PESO EXPEDIDO2]]</f>
        <v>0</v>
      </c>
      <c r="BB3867" s="44">
        <f t="shared" ref="BB3867:BB3898" si="517">IF(AH3867="",0,IF(ISTEXT(AH3867),H3867*VALUE(SUBSTITUTE(AH3867,"%",""))/100,H3867*AH3867))</f>
        <v>0</v>
      </c>
      <c r="BC3867" s="44">
        <f t="shared" ref="BC3867:BC3898" si="518">IF(AG3867="",0,IF(ISTEXT(AG3867),H3867*VALUE(SUBSTITUTE(AG3867,"%",""))/100,H3867*AG3867))</f>
        <v>0</v>
      </c>
      <c r="BD3867" s="165"/>
    </row>
    <row r="3868" spans="1:56" ht="15.75" hidden="1" customHeight="1" x14ac:dyDescent="0.25">
      <c r="A3868" s="6"/>
      <c r="B3868" s="22"/>
      <c r="C3868" s="7"/>
      <c r="D3868" s="46"/>
      <c r="E3868" s="7"/>
      <c r="F3868" s="7"/>
      <c r="G3868" s="24"/>
      <c r="H3868" s="41">
        <f>Tabela1[[#This Row],[PESO UNI]]*Tabela1[[#This Row],[QTE]]</f>
        <v>0</v>
      </c>
      <c r="I3868" s="7"/>
      <c r="J3868" s="7"/>
      <c r="K3868" s="8"/>
      <c r="L3868" s="9"/>
      <c r="M3868" s="7"/>
      <c r="N3868" s="11"/>
      <c r="O3868" s="12"/>
      <c r="P3868" s="13"/>
      <c r="Q3868" s="14">
        <f>Tabela1[[#This Row],[QTDE/ Fabricação]]-Tabela1[[#This Row],[QTE]]</f>
        <v>0</v>
      </c>
      <c r="R3868" s="19">
        <f t="shared" si="512"/>
        <v>0</v>
      </c>
      <c r="S3868" s="19">
        <f t="shared" si="508"/>
        <v>0</v>
      </c>
      <c r="T3868" s="20">
        <f t="shared" si="513"/>
        <v>0</v>
      </c>
      <c r="U3868" s="17">
        <f>IFERROR(SUMIF('LISTA DE EMBARQUE'!B:B,MICRO!E:E,'LISTA DE EMBARQUE'!G:G),"")</f>
        <v>0</v>
      </c>
      <c r="V3868" s="12" t="str">
        <f>IFERROR(VLOOKUP(Tabela1[[#This Row],[COD.MDE]],'LISTA DE EMBARQUE'!B:L,11,0),"")</f>
        <v/>
      </c>
      <c r="W3868" s="13" t="str">
        <f>IFERROR(COUNTIF(#REF!,Tabela1[[#This Row],[Colunas5]]),"")</f>
        <v/>
      </c>
      <c r="X3868" s="14">
        <f>Tabela1[[#This Row],[QIANTIDADE EXPEDIDA]]*Tabela1[[#This Row],[PESO UNI]]</f>
        <v>0</v>
      </c>
      <c r="Y3868" s="14">
        <f t="shared" si="514"/>
        <v>0</v>
      </c>
      <c r="Z3868" s="21">
        <f>Tabela1[[#This Row],[PESO TOTAL]]-Tabela1[[#This Row],[Peso Expedido]]</f>
        <v>0</v>
      </c>
      <c r="AA3868" s="18"/>
      <c r="AB3868" s="15"/>
      <c r="AC3868" s="15"/>
      <c r="AD3868" s="15"/>
      <c r="AE3868" s="15"/>
      <c r="AF3868" s="15"/>
      <c r="AG3868" s="15"/>
      <c r="AH3868" s="15"/>
      <c r="AI3868" s="40" t="str">
        <f t="shared" si="515"/>
        <v>ok</v>
      </c>
      <c r="AJ3868" s="5"/>
      <c r="AK3868" t="str">
        <f>Tabela1[[#This Row],[Coluna1]]&amp;Tabela1[[#This Row],[PEDIDO]]</f>
        <v/>
      </c>
      <c r="AL3868"/>
      <c r="AM3868"/>
      <c r="AN3868"/>
      <c r="AO3868" t="str">
        <f t="shared" si="516"/>
        <v>/</v>
      </c>
      <c r="AP3868" t="str">
        <f>Tabela1[[#This Row],[TAG]]&amp;Tabela1[[#This Row],[PEDIDO]]&amp;Tabela1[[#This Row],[PRODUTO]]</f>
        <v/>
      </c>
      <c r="AQ3868" s="23" t="str">
        <f>Tabela1[[#This Row],[PRODUTO]]&amp;Tabela1[[#This Row],[TAG]]</f>
        <v/>
      </c>
      <c r="AR3868" s="27">
        <f>Tabela1[[#This Row],[PESO TOTAL]]*Tabela1[[#This Row],[MATÉRIA PRIMA]]</f>
        <v>0</v>
      </c>
      <c r="AS3868" s="28">
        <f>Tabela1[[#This Row],[PESO TOTAL]]*Tabela1[[#This Row],[PREPARAÇÃO ]]</f>
        <v>0</v>
      </c>
      <c r="AT3868" s="28">
        <f>Tabela1[[#This Row],[PESO TOTAL]]*Tabela1[[#This Row],[CALDEIRARIA]]</f>
        <v>0</v>
      </c>
      <c r="AU3868" s="28">
        <f>Tabela1[[#This Row],[PESO TOTAL]]*Tabela1[[#This Row],[SOLDA]]</f>
        <v>0</v>
      </c>
      <c r="AV3868" s="28">
        <f>Tabela1[[#This Row],[PESO TOTAL]]*Tabela1[[#This Row],[ACABAMENTO]]</f>
        <v>0</v>
      </c>
      <c r="AW3868" s="28">
        <f>Tabela1[[#This Row],[PESO TOTAL]]*Tabela1[[#This Row],[PRONTO ACABADO]]</f>
        <v>0</v>
      </c>
      <c r="AX3868" s="29">
        <f>Tabela1[[#This Row],[PESO TOTAL]]*Tabela1[[#This Row],[EXPEDIÇÃO ]]</f>
        <v>0</v>
      </c>
      <c r="AY3868" s="28" t="str">
        <f>Tabela1[[#This Row],[PEDIDO]]&amp;Tabela1[[#This Row],[PRODUTO]]</f>
        <v/>
      </c>
      <c r="AZ3868" s="44">
        <f>IF(AF3868="",0,IF(ISTEXT(AF3868),H3868*VALUE(SUBSTITUTE(AF3868,"%",""))/100,H3868*AF3868))-Tabela1[[#This Row],[PRONTO ACABADO2]]</f>
        <v>0</v>
      </c>
      <c r="BA3868" s="44">
        <f>IF(AG3868="",0,IF(ISTEXT(AG3868),H3868*VALUE(SUBSTITUTE(AG3868,"%",""))/100,H3868*AG3868))-Tabela1[[#This Row],[PESO EXPEDIDO2]]</f>
        <v>0</v>
      </c>
      <c r="BB3868" s="44">
        <f t="shared" si="517"/>
        <v>0</v>
      </c>
      <c r="BC3868" s="44">
        <f t="shared" si="518"/>
        <v>0</v>
      </c>
      <c r="BD3868" s="165"/>
    </row>
    <row r="3869" spans="1:56" ht="15.75" hidden="1" customHeight="1" x14ac:dyDescent="0.25">
      <c r="A3869" s="6"/>
      <c r="B3869" s="22"/>
      <c r="C3869" s="7"/>
      <c r="D3869" s="46"/>
      <c r="E3869" s="7"/>
      <c r="F3869" s="7"/>
      <c r="G3869" s="24"/>
      <c r="H3869" s="41">
        <f>Tabela1[[#This Row],[PESO UNI]]*Tabela1[[#This Row],[QTE]]</f>
        <v>0</v>
      </c>
      <c r="I3869" s="7"/>
      <c r="J3869" s="7"/>
      <c r="K3869" s="8"/>
      <c r="L3869" s="9"/>
      <c r="M3869" s="7"/>
      <c r="N3869" s="11"/>
      <c r="O3869" s="12"/>
      <c r="P3869" s="13"/>
      <c r="Q3869" s="14">
        <f>Tabela1[[#This Row],[QTDE/ Fabricação]]-Tabela1[[#This Row],[QTE]]</f>
        <v>0</v>
      </c>
      <c r="R3869" s="19">
        <f t="shared" si="512"/>
        <v>0</v>
      </c>
      <c r="S3869" s="19">
        <f t="shared" si="508"/>
        <v>0</v>
      </c>
      <c r="T3869" s="20">
        <f t="shared" si="513"/>
        <v>0</v>
      </c>
      <c r="U3869" s="17">
        <f>IFERROR(SUMIF('LISTA DE EMBARQUE'!B:B,MICRO!E:E,'LISTA DE EMBARQUE'!G:G),"")</f>
        <v>0</v>
      </c>
      <c r="V3869" s="12" t="str">
        <f>IFERROR(VLOOKUP(Tabela1[[#This Row],[COD.MDE]],'LISTA DE EMBARQUE'!B:L,11,0),"")</f>
        <v/>
      </c>
      <c r="W3869" s="13" t="str">
        <f>IFERROR(COUNTIF(#REF!,Tabela1[[#This Row],[Colunas5]]),"")</f>
        <v/>
      </c>
      <c r="X3869" s="14">
        <f>Tabela1[[#This Row],[QIANTIDADE EXPEDIDA]]*Tabela1[[#This Row],[PESO UNI]]</f>
        <v>0</v>
      </c>
      <c r="Y3869" s="14">
        <f t="shared" si="514"/>
        <v>0</v>
      </c>
      <c r="Z3869" s="21">
        <f>Tabela1[[#This Row],[PESO TOTAL]]-Tabela1[[#This Row],[Peso Expedido]]</f>
        <v>0</v>
      </c>
      <c r="AA3869" s="18"/>
      <c r="AB3869" s="15"/>
      <c r="AC3869" s="15"/>
      <c r="AD3869" s="15"/>
      <c r="AE3869" s="15"/>
      <c r="AF3869" s="15"/>
      <c r="AG3869" s="15"/>
      <c r="AH3869" s="15"/>
      <c r="AI3869" s="40" t="str">
        <f t="shared" si="515"/>
        <v>ok</v>
      </c>
      <c r="AJ3869" s="5"/>
      <c r="AK3869" t="str">
        <f>Tabela1[[#This Row],[Coluna1]]&amp;Tabela1[[#This Row],[PEDIDO]]</f>
        <v/>
      </c>
      <c r="AL3869"/>
      <c r="AM3869"/>
      <c r="AN3869"/>
      <c r="AO3869" t="str">
        <f t="shared" si="516"/>
        <v>/</v>
      </c>
      <c r="AP3869" t="str">
        <f>Tabela1[[#This Row],[TAG]]&amp;Tabela1[[#This Row],[PEDIDO]]&amp;Tabela1[[#This Row],[PRODUTO]]</f>
        <v/>
      </c>
      <c r="AQ3869" s="23" t="str">
        <f>Tabela1[[#This Row],[PRODUTO]]&amp;Tabela1[[#This Row],[TAG]]</f>
        <v/>
      </c>
      <c r="AR3869" s="27">
        <f>Tabela1[[#This Row],[PESO TOTAL]]*Tabela1[[#This Row],[MATÉRIA PRIMA]]</f>
        <v>0</v>
      </c>
      <c r="AS3869" s="28">
        <f>Tabela1[[#This Row],[PESO TOTAL]]*Tabela1[[#This Row],[PREPARAÇÃO ]]</f>
        <v>0</v>
      </c>
      <c r="AT3869" s="28">
        <f>Tabela1[[#This Row],[PESO TOTAL]]*Tabela1[[#This Row],[CALDEIRARIA]]</f>
        <v>0</v>
      </c>
      <c r="AU3869" s="28">
        <f>Tabela1[[#This Row],[PESO TOTAL]]*Tabela1[[#This Row],[SOLDA]]</f>
        <v>0</v>
      </c>
      <c r="AV3869" s="28">
        <f>Tabela1[[#This Row],[PESO TOTAL]]*Tabela1[[#This Row],[ACABAMENTO]]</f>
        <v>0</v>
      </c>
      <c r="AW3869" s="28">
        <f>Tabela1[[#This Row],[PESO TOTAL]]*Tabela1[[#This Row],[PRONTO ACABADO]]</f>
        <v>0</v>
      </c>
      <c r="AX3869" s="29">
        <f>Tabela1[[#This Row],[PESO TOTAL]]*Tabela1[[#This Row],[EXPEDIÇÃO ]]</f>
        <v>0</v>
      </c>
      <c r="AY3869" s="28" t="str">
        <f>Tabela1[[#This Row],[PEDIDO]]&amp;Tabela1[[#This Row],[PRODUTO]]</f>
        <v/>
      </c>
      <c r="AZ3869" s="44">
        <f>IF(AF3869="",0,IF(ISTEXT(AF3869),H3869*VALUE(SUBSTITUTE(AF3869,"%",""))/100,H3869*AF3869))-Tabela1[[#This Row],[PRONTO ACABADO2]]</f>
        <v>0</v>
      </c>
      <c r="BA3869" s="44">
        <f>IF(AG3869="",0,IF(ISTEXT(AG3869),H3869*VALUE(SUBSTITUTE(AG3869,"%",""))/100,H3869*AG3869))-Tabela1[[#This Row],[PESO EXPEDIDO2]]</f>
        <v>0</v>
      </c>
      <c r="BB3869" s="44">
        <f t="shared" si="517"/>
        <v>0</v>
      </c>
      <c r="BC3869" s="44">
        <f t="shared" si="518"/>
        <v>0</v>
      </c>
      <c r="BD3869" s="165"/>
    </row>
    <row r="3870" spans="1:56" ht="15.75" hidden="1" customHeight="1" x14ac:dyDescent="0.25">
      <c r="A3870" s="6"/>
      <c r="B3870" s="22"/>
      <c r="C3870" s="7"/>
      <c r="D3870" s="46"/>
      <c r="E3870" s="7"/>
      <c r="F3870" s="7"/>
      <c r="G3870" s="24"/>
      <c r="H3870" s="41">
        <f>Tabela1[[#This Row],[PESO UNI]]*Tabela1[[#This Row],[QTE]]</f>
        <v>0</v>
      </c>
      <c r="I3870" s="7"/>
      <c r="J3870" s="7"/>
      <c r="K3870" s="8"/>
      <c r="L3870" s="9"/>
      <c r="M3870" s="7"/>
      <c r="N3870" s="11"/>
      <c r="O3870" s="12"/>
      <c r="P3870" s="13"/>
      <c r="Q3870" s="14">
        <f>Tabela1[[#This Row],[QTDE/ Fabricação]]-Tabela1[[#This Row],[QTE]]</f>
        <v>0</v>
      </c>
      <c r="R3870" s="19">
        <f t="shared" si="512"/>
        <v>0</v>
      </c>
      <c r="S3870" s="19">
        <f t="shared" si="508"/>
        <v>0</v>
      </c>
      <c r="T3870" s="20">
        <f t="shared" si="513"/>
        <v>0</v>
      </c>
      <c r="U3870" s="17">
        <f>IFERROR(SUMIF('LISTA DE EMBARQUE'!B:B,MICRO!E:E,'LISTA DE EMBARQUE'!G:G),"")</f>
        <v>0</v>
      </c>
      <c r="V3870" s="12" t="str">
        <f>IFERROR(VLOOKUP(Tabela1[[#This Row],[COD.MDE]],'LISTA DE EMBARQUE'!B:L,11,0),"")</f>
        <v/>
      </c>
      <c r="W3870" s="13" t="str">
        <f>IFERROR(COUNTIF(#REF!,Tabela1[[#This Row],[Colunas5]]),"")</f>
        <v/>
      </c>
      <c r="X3870" s="14">
        <f>Tabela1[[#This Row],[QIANTIDADE EXPEDIDA]]*Tabela1[[#This Row],[PESO UNI]]</f>
        <v>0</v>
      </c>
      <c r="Y3870" s="14">
        <f t="shared" si="514"/>
        <v>0</v>
      </c>
      <c r="Z3870" s="21">
        <f>Tabela1[[#This Row],[PESO TOTAL]]-Tabela1[[#This Row],[Peso Expedido]]</f>
        <v>0</v>
      </c>
      <c r="AA3870" s="18"/>
      <c r="AB3870" s="15"/>
      <c r="AC3870" s="15"/>
      <c r="AD3870" s="15"/>
      <c r="AE3870" s="15"/>
      <c r="AF3870" s="15"/>
      <c r="AG3870" s="15"/>
      <c r="AH3870" s="15"/>
      <c r="AI3870" s="40" t="str">
        <f t="shared" si="515"/>
        <v>ok</v>
      </c>
      <c r="AJ3870" s="5"/>
      <c r="AK3870" t="str">
        <f>Tabela1[[#This Row],[Coluna1]]&amp;Tabela1[[#This Row],[PEDIDO]]</f>
        <v/>
      </c>
      <c r="AL3870"/>
      <c r="AM3870"/>
      <c r="AN3870"/>
      <c r="AO3870" t="str">
        <f t="shared" si="516"/>
        <v>/</v>
      </c>
      <c r="AP3870" t="str">
        <f>Tabela1[[#This Row],[TAG]]&amp;Tabela1[[#This Row],[PEDIDO]]&amp;Tabela1[[#This Row],[PRODUTO]]</f>
        <v/>
      </c>
      <c r="AQ3870" s="23" t="str">
        <f>Tabela1[[#This Row],[PRODUTO]]&amp;Tabela1[[#This Row],[TAG]]</f>
        <v/>
      </c>
      <c r="AR3870" s="27">
        <f>Tabela1[[#This Row],[PESO TOTAL]]*Tabela1[[#This Row],[MATÉRIA PRIMA]]</f>
        <v>0</v>
      </c>
      <c r="AS3870" s="28">
        <f>Tabela1[[#This Row],[PESO TOTAL]]*Tabela1[[#This Row],[PREPARAÇÃO ]]</f>
        <v>0</v>
      </c>
      <c r="AT3870" s="28">
        <f>Tabela1[[#This Row],[PESO TOTAL]]*Tabela1[[#This Row],[CALDEIRARIA]]</f>
        <v>0</v>
      </c>
      <c r="AU3870" s="28">
        <f>Tabela1[[#This Row],[PESO TOTAL]]*Tabela1[[#This Row],[SOLDA]]</f>
        <v>0</v>
      </c>
      <c r="AV3870" s="28">
        <f>Tabela1[[#This Row],[PESO TOTAL]]*Tabela1[[#This Row],[ACABAMENTO]]</f>
        <v>0</v>
      </c>
      <c r="AW3870" s="28">
        <f>Tabela1[[#This Row],[PESO TOTAL]]*Tabela1[[#This Row],[PRONTO ACABADO]]</f>
        <v>0</v>
      </c>
      <c r="AX3870" s="29">
        <f>Tabela1[[#This Row],[PESO TOTAL]]*Tabela1[[#This Row],[EXPEDIÇÃO ]]</f>
        <v>0</v>
      </c>
      <c r="AY3870" s="28" t="str">
        <f>Tabela1[[#This Row],[PEDIDO]]&amp;Tabela1[[#This Row],[PRODUTO]]</f>
        <v/>
      </c>
      <c r="AZ3870" s="44">
        <f>IF(AF3870="",0,IF(ISTEXT(AF3870),H3870*VALUE(SUBSTITUTE(AF3870,"%",""))/100,H3870*AF3870))-Tabela1[[#This Row],[PRONTO ACABADO2]]</f>
        <v>0</v>
      </c>
      <c r="BA3870" s="44">
        <f>IF(AG3870="",0,IF(ISTEXT(AG3870),H3870*VALUE(SUBSTITUTE(AG3870,"%",""))/100,H3870*AG3870))-Tabela1[[#This Row],[PESO EXPEDIDO2]]</f>
        <v>0</v>
      </c>
      <c r="BB3870" s="44">
        <f t="shared" si="517"/>
        <v>0</v>
      </c>
      <c r="BC3870" s="44">
        <f t="shared" si="518"/>
        <v>0</v>
      </c>
      <c r="BD3870" s="165"/>
    </row>
    <row r="3871" spans="1:56" ht="15.75" hidden="1" customHeight="1" x14ac:dyDescent="0.25">
      <c r="A3871" s="6"/>
      <c r="B3871" s="22"/>
      <c r="C3871" s="7"/>
      <c r="D3871" s="46"/>
      <c r="E3871" s="7"/>
      <c r="F3871" s="7"/>
      <c r="G3871" s="24"/>
      <c r="H3871" s="41">
        <f>Tabela1[[#This Row],[PESO UNI]]*Tabela1[[#This Row],[QTE]]</f>
        <v>0</v>
      </c>
      <c r="I3871" s="7"/>
      <c r="J3871" s="7"/>
      <c r="K3871" s="8"/>
      <c r="L3871" s="9"/>
      <c r="M3871" s="7"/>
      <c r="N3871" s="11"/>
      <c r="O3871" s="12"/>
      <c r="P3871" s="13"/>
      <c r="Q3871" s="14">
        <f>Tabela1[[#This Row],[QTDE/ Fabricação]]-Tabela1[[#This Row],[QTE]]</f>
        <v>0</v>
      </c>
      <c r="R3871" s="19">
        <f t="shared" si="512"/>
        <v>0</v>
      </c>
      <c r="S3871" s="19">
        <f t="shared" si="508"/>
        <v>0</v>
      </c>
      <c r="T3871" s="20">
        <f t="shared" si="513"/>
        <v>0</v>
      </c>
      <c r="U3871" s="17">
        <f>IFERROR(SUMIF('LISTA DE EMBARQUE'!B:B,MICRO!E:E,'LISTA DE EMBARQUE'!G:G),"")</f>
        <v>0</v>
      </c>
      <c r="V3871" s="12" t="str">
        <f>IFERROR(VLOOKUP(Tabela1[[#This Row],[COD.MDE]],'LISTA DE EMBARQUE'!B:L,11,0),"")</f>
        <v/>
      </c>
      <c r="W3871" s="13" t="str">
        <f>IFERROR(COUNTIF(#REF!,Tabela1[[#This Row],[Colunas5]]),"")</f>
        <v/>
      </c>
      <c r="X3871" s="14">
        <f>Tabela1[[#This Row],[QIANTIDADE EXPEDIDA]]*Tabela1[[#This Row],[PESO UNI]]</f>
        <v>0</v>
      </c>
      <c r="Y3871" s="14">
        <f t="shared" si="514"/>
        <v>0</v>
      </c>
      <c r="Z3871" s="21">
        <f>Tabela1[[#This Row],[PESO TOTAL]]-Tabela1[[#This Row],[Peso Expedido]]</f>
        <v>0</v>
      </c>
      <c r="AA3871" s="18"/>
      <c r="AB3871" s="15"/>
      <c r="AC3871" s="15"/>
      <c r="AD3871" s="15"/>
      <c r="AE3871" s="15"/>
      <c r="AF3871" s="15"/>
      <c r="AG3871" s="15"/>
      <c r="AH3871" s="15"/>
      <c r="AI3871" s="40" t="str">
        <f t="shared" si="515"/>
        <v>ok</v>
      </c>
      <c r="AJ3871" s="5"/>
      <c r="AK3871" t="str">
        <f>Tabela1[[#This Row],[Coluna1]]&amp;Tabela1[[#This Row],[PEDIDO]]</f>
        <v/>
      </c>
      <c r="AL3871"/>
      <c r="AM3871"/>
      <c r="AN3871"/>
      <c r="AO3871" t="str">
        <f t="shared" si="516"/>
        <v>/</v>
      </c>
      <c r="AP3871" t="str">
        <f>Tabela1[[#This Row],[TAG]]&amp;Tabela1[[#This Row],[PEDIDO]]&amp;Tabela1[[#This Row],[PRODUTO]]</f>
        <v/>
      </c>
      <c r="AQ3871" s="23" t="str">
        <f>Tabela1[[#This Row],[PRODUTO]]&amp;Tabela1[[#This Row],[TAG]]</f>
        <v/>
      </c>
      <c r="AR3871" s="27">
        <f>Tabela1[[#This Row],[PESO TOTAL]]*Tabela1[[#This Row],[MATÉRIA PRIMA]]</f>
        <v>0</v>
      </c>
      <c r="AS3871" s="28">
        <f>Tabela1[[#This Row],[PESO TOTAL]]*Tabela1[[#This Row],[PREPARAÇÃO ]]</f>
        <v>0</v>
      </c>
      <c r="AT3871" s="28">
        <f>Tabela1[[#This Row],[PESO TOTAL]]*Tabela1[[#This Row],[CALDEIRARIA]]</f>
        <v>0</v>
      </c>
      <c r="AU3871" s="28">
        <f>Tabela1[[#This Row],[PESO TOTAL]]*Tabela1[[#This Row],[SOLDA]]</f>
        <v>0</v>
      </c>
      <c r="AV3871" s="28">
        <f>Tabela1[[#This Row],[PESO TOTAL]]*Tabela1[[#This Row],[ACABAMENTO]]</f>
        <v>0</v>
      </c>
      <c r="AW3871" s="28">
        <f>Tabela1[[#This Row],[PESO TOTAL]]*Tabela1[[#This Row],[PRONTO ACABADO]]</f>
        <v>0</v>
      </c>
      <c r="AX3871" s="29">
        <f>Tabela1[[#This Row],[PESO TOTAL]]*Tabela1[[#This Row],[EXPEDIÇÃO ]]</f>
        <v>0</v>
      </c>
      <c r="AY3871" s="28" t="str">
        <f>Tabela1[[#This Row],[PEDIDO]]&amp;Tabela1[[#This Row],[PRODUTO]]</f>
        <v/>
      </c>
      <c r="AZ3871" s="44">
        <f>IF(AF3871="",0,IF(ISTEXT(AF3871),H3871*VALUE(SUBSTITUTE(AF3871,"%",""))/100,H3871*AF3871))-Tabela1[[#This Row],[PRONTO ACABADO2]]</f>
        <v>0</v>
      </c>
      <c r="BA3871" s="44">
        <f>IF(AG3871="",0,IF(ISTEXT(AG3871),H3871*VALUE(SUBSTITUTE(AG3871,"%",""))/100,H3871*AG3871))-Tabela1[[#This Row],[PESO EXPEDIDO2]]</f>
        <v>0</v>
      </c>
      <c r="BB3871" s="44">
        <f t="shared" si="517"/>
        <v>0</v>
      </c>
      <c r="BC3871" s="44">
        <f t="shared" si="518"/>
        <v>0</v>
      </c>
      <c r="BD3871" s="165"/>
    </row>
    <row r="3872" spans="1:56" ht="15.75" hidden="1" customHeight="1" x14ac:dyDescent="0.25">
      <c r="A3872" s="6"/>
      <c r="B3872" s="22"/>
      <c r="C3872" s="7"/>
      <c r="D3872" s="46"/>
      <c r="E3872" s="7"/>
      <c r="F3872" s="7"/>
      <c r="G3872" s="24"/>
      <c r="H3872" s="41">
        <f>Tabela1[[#This Row],[PESO UNI]]*Tabela1[[#This Row],[QTE]]</f>
        <v>0</v>
      </c>
      <c r="I3872" s="7"/>
      <c r="J3872" s="7"/>
      <c r="K3872" s="8"/>
      <c r="L3872" s="9"/>
      <c r="M3872" s="7"/>
      <c r="N3872" s="11"/>
      <c r="O3872" s="12"/>
      <c r="P3872" s="13"/>
      <c r="Q3872" s="14">
        <f>Tabela1[[#This Row],[QTDE/ Fabricação]]-Tabela1[[#This Row],[QTE]]</f>
        <v>0</v>
      </c>
      <c r="R3872" s="19">
        <f t="shared" si="512"/>
        <v>0</v>
      </c>
      <c r="S3872" s="19">
        <f t="shared" si="508"/>
        <v>0</v>
      </c>
      <c r="T3872" s="20">
        <f t="shared" si="513"/>
        <v>0</v>
      </c>
      <c r="U3872" s="17">
        <f>IFERROR(SUMIF('LISTA DE EMBARQUE'!B:B,MICRO!E:E,'LISTA DE EMBARQUE'!G:G),"")</f>
        <v>0</v>
      </c>
      <c r="V3872" s="12" t="str">
        <f>IFERROR(VLOOKUP(Tabela1[[#This Row],[COD.MDE]],'LISTA DE EMBARQUE'!B:L,11,0),"")</f>
        <v/>
      </c>
      <c r="W3872" s="13" t="str">
        <f>IFERROR(COUNTIF(#REF!,Tabela1[[#This Row],[Colunas5]]),"")</f>
        <v/>
      </c>
      <c r="X3872" s="14">
        <f>Tabela1[[#This Row],[QIANTIDADE EXPEDIDA]]*Tabela1[[#This Row],[PESO UNI]]</f>
        <v>0</v>
      </c>
      <c r="Y3872" s="14">
        <f t="shared" si="514"/>
        <v>0</v>
      </c>
      <c r="Z3872" s="21">
        <f>Tabela1[[#This Row],[PESO TOTAL]]-Tabela1[[#This Row],[Peso Expedido]]</f>
        <v>0</v>
      </c>
      <c r="AA3872" s="18"/>
      <c r="AB3872" s="15"/>
      <c r="AC3872" s="15"/>
      <c r="AD3872" s="15"/>
      <c r="AE3872" s="15"/>
      <c r="AF3872" s="15"/>
      <c r="AG3872" s="15"/>
      <c r="AH3872" s="15"/>
      <c r="AI3872" s="40" t="str">
        <f t="shared" si="515"/>
        <v>ok</v>
      </c>
      <c r="AJ3872" s="5"/>
      <c r="AK3872" t="str">
        <f>Tabela1[[#This Row],[Coluna1]]&amp;Tabela1[[#This Row],[PEDIDO]]</f>
        <v/>
      </c>
      <c r="AL3872"/>
      <c r="AM3872"/>
      <c r="AN3872"/>
      <c r="AO3872" t="str">
        <f t="shared" si="516"/>
        <v>/</v>
      </c>
      <c r="AP3872" t="str">
        <f>Tabela1[[#This Row],[TAG]]&amp;Tabela1[[#This Row],[PEDIDO]]&amp;Tabela1[[#This Row],[PRODUTO]]</f>
        <v/>
      </c>
      <c r="AQ3872" s="23" t="str">
        <f>Tabela1[[#This Row],[PRODUTO]]&amp;Tabela1[[#This Row],[TAG]]</f>
        <v/>
      </c>
      <c r="AR3872" s="27">
        <f>Tabela1[[#This Row],[PESO TOTAL]]*Tabela1[[#This Row],[MATÉRIA PRIMA]]</f>
        <v>0</v>
      </c>
      <c r="AS3872" s="28">
        <f>Tabela1[[#This Row],[PESO TOTAL]]*Tabela1[[#This Row],[PREPARAÇÃO ]]</f>
        <v>0</v>
      </c>
      <c r="AT3872" s="28">
        <f>Tabela1[[#This Row],[PESO TOTAL]]*Tabela1[[#This Row],[CALDEIRARIA]]</f>
        <v>0</v>
      </c>
      <c r="AU3872" s="28">
        <f>Tabela1[[#This Row],[PESO TOTAL]]*Tabela1[[#This Row],[SOLDA]]</f>
        <v>0</v>
      </c>
      <c r="AV3872" s="28">
        <f>Tabela1[[#This Row],[PESO TOTAL]]*Tabela1[[#This Row],[ACABAMENTO]]</f>
        <v>0</v>
      </c>
      <c r="AW3872" s="28">
        <f>Tabela1[[#This Row],[PESO TOTAL]]*Tabela1[[#This Row],[PRONTO ACABADO]]</f>
        <v>0</v>
      </c>
      <c r="AX3872" s="29">
        <f>Tabela1[[#This Row],[PESO TOTAL]]*Tabela1[[#This Row],[EXPEDIÇÃO ]]</f>
        <v>0</v>
      </c>
      <c r="AY3872" s="28" t="str">
        <f>Tabela1[[#This Row],[PEDIDO]]&amp;Tabela1[[#This Row],[PRODUTO]]</f>
        <v/>
      </c>
      <c r="AZ3872" s="44">
        <f>IF(AF3872="",0,IF(ISTEXT(AF3872),H3872*VALUE(SUBSTITUTE(AF3872,"%",""))/100,H3872*AF3872))-Tabela1[[#This Row],[PRONTO ACABADO2]]</f>
        <v>0</v>
      </c>
      <c r="BA3872" s="44">
        <f>IF(AG3872="",0,IF(ISTEXT(AG3872),H3872*VALUE(SUBSTITUTE(AG3872,"%",""))/100,H3872*AG3872))-Tabela1[[#This Row],[PESO EXPEDIDO2]]</f>
        <v>0</v>
      </c>
      <c r="BB3872" s="44">
        <f t="shared" si="517"/>
        <v>0</v>
      </c>
      <c r="BC3872" s="44">
        <f t="shared" si="518"/>
        <v>0</v>
      </c>
      <c r="BD3872" s="165"/>
    </row>
    <row r="3873" spans="1:56" ht="15.75" hidden="1" customHeight="1" x14ac:dyDescent="0.25">
      <c r="A3873" s="6"/>
      <c r="B3873" s="22"/>
      <c r="C3873" s="7"/>
      <c r="D3873" s="46"/>
      <c r="E3873" s="7"/>
      <c r="F3873" s="7"/>
      <c r="G3873" s="24"/>
      <c r="H3873" s="41">
        <f>Tabela1[[#This Row],[PESO UNI]]*Tabela1[[#This Row],[QTE]]</f>
        <v>0</v>
      </c>
      <c r="I3873" s="7"/>
      <c r="J3873" s="7"/>
      <c r="K3873" s="8"/>
      <c r="L3873" s="9"/>
      <c r="M3873" s="7"/>
      <c r="N3873" s="11"/>
      <c r="O3873" s="12"/>
      <c r="P3873" s="13"/>
      <c r="Q3873" s="14">
        <f>Tabela1[[#This Row],[QTDE/ Fabricação]]-Tabela1[[#This Row],[QTE]]</f>
        <v>0</v>
      </c>
      <c r="R3873" s="19">
        <f t="shared" si="512"/>
        <v>0</v>
      </c>
      <c r="S3873" s="19">
        <f t="shared" si="508"/>
        <v>0</v>
      </c>
      <c r="T3873" s="20">
        <f t="shared" si="513"/>
        <v>0</v>
      </c>
      <c r="U3873" s="17">
        <f>IFERROR(SUMIF('LISTA DE EMBARQUE'!B:B,MICRO!E:E,'LISTA DE EMBARQUE'!G:G),"")</f>
        <v>0</v>
      </c>
      <c r="V3873" s="12" t="str">
        <f>IFERROR(VLOOKUP(Tabela1[[#This Row],[COD.MDE]],'LISTA DE EMBARQUE'!B:L,11,0),"")</f>
        <v/>
      </c>
      <c r="W3873" s="13" t="str">
        <f>IFERROR(COUNTIF(#REF!,Tabela1[[#This Row],[Colunas5]]),"")</f>
        <v/>
      </c>
      <c r="X3873" s="14">
        <f>Tabela1[[#This Row],[QIANTIDADE EXPEDIDA]]*Tabela1[[#This Row],[PESO UNI]]</f>
        <v>0</v>
      </c>
      <c r="Y3873" s="14">
        <f t="shared" si="514"/>
        <v>0</v>
      </c>
      <c r="Z3873" s="21">
        <f>Tabela1[[#This Row],[PESO TOTAL]]-Tabela1[[#This Row],[Peso Expedido]]</f>
        <v>0</v>
      </c>
      <c r="AA3873" s="18"/>
      <c r="AB3873" s="15"/>
      <c r="AC3873" s="15"/>
      <c r="AD3873" s="15"/>
      <c r="AE3873" s="15"/>
      <c r="AF3873" s="15"/>
      <c r="AG3873" s="15"/>
      <c r="AH3873" s="15"/>
      <c r="AI3873" s="40" t="str">
        <f t="shared" si="515"/>
        <v>ok</v>
      </c>
      <c r="AJ3873" s="5"/>
      <c r="AK3873" t="str">
        <f>Tabela1[[#This Row],[Coluna1]]&amp;Tabela1[[#This Row],[PEDIDO]]</f>
        <v/>
      </c>
      <c r="AL3873"/>
      <c r="AM3873"/>
      <c r="AN3873"/>
      <c r="AO3873" t="str">
        <f t="shared" si="516"/>
        <v>/</v>
      </c>
      <c r="AP3873" t="str">
        <f>Tabela1[[#This Row],[TAG]]&amp;Tabela1[[#This Row],[PEDIDO]]&amp;Tabela1[[#This Row],[PRODUTO]]</f>
        <v/>
      </c>
      <c r="AQ3873" s="23" t="str">
        <f>Tabela1[[#This Row],[PRODUTO]]&amp;Tabela1[[#This Row],[TAG]]</f>
        <v/>
      </c>
      <c r="AR3873" s="27">
        <f>Tabela1[[#This Row],[PESO TOTAL]]*Tabela1[[#This Row],[MATÉRIA PRIMA]]</f>
        <v>0</v>
      </c>
      <c r="AS3873" s="28">
        <f>Tabela1[[#This Row],[PESO TOTAL]]*Tabela1[[#This Row],[PREPARAÇÃO ]]</f>
        <v>0</v>
      </c>
      <c r="AT3873" s="28">
        <f>Tabela1[[#This Row],[PESO TOTAL]]*Tabela1[[#This Row],[CALDEIRARIA]]</f>
        <v>0</v>
      </c>
      <c r="AU3873" s="28">
        <f>Tabela1[[#This Row],[PESO TOTAL]]*Tabela1[[#This Row],[SOLDA]]</f>
        <v>0</v>
      </c>
      <c r="AV3873" s="28">
        <f>Tabela1[[#This Row],[PESO TOTAL]]*Tabela1[[#This Row],[ACABAMENTO]]</f>
        <v>0</v>
      </c>
      <c r="AW3873" s="28">
        <f>Tabela1[[#This Row],[PESO TOTAL]]*Tabela1[[#This Row],[PRONTO ACABADO]]</f>
        <v>0</v>
      </c>
      <c r="AX3873" s="29">
        <f>Tabela1[[#This Row],[PESO TOTAL]]*Tabela1[[#This Row],[EXPEDIÇÃO ]]</f>
        <v>0</v>
      </c>
      <c r="AY3873" s="28" t="str">
        <f>Tabela1[[#This Row],[PEDIDO]]&amp;Tabela1[[#This Row],[PRODUTO]]</f>
        <v/>
      </c>
      <c r="AZ3873" s="44">
        <f>IF(AF3873="",0,IF(ISTEXT(AF3873),H3873*VALUE(SUBSTITUTE(AF3873,"%",""))/100,H3873*AF3873))-Tabela1[[#This Row],[PRONTO ACABADO2]]</f>
        <v>0</v>
      </c>
      <c r="BA3873" s="44">
        <f>IF(AG3873="",0,IF(ISTEXT(AG3873),H3873*VALUE(SUBSTITUTE(AG3873,"%",""))/100,H3873*AG3873))-Tabela1[[#This Row],[PESO EXPEDIDO2]]</f>
        <v>0</v>
      </c>
      <c r="BB3873" s="44">
        <f t="shared" si="517"/>
        <v>0</v>
      </c>
      <c r="BC3873" s="44">
        <f t="shared" si="518"/>
        <v>0</v>
      </c>
      <c r="BD3873" s="165"/>
    </row>
    <row r="3874" spans="1:56" ht="15.75" hidden="1" customHeight="1" x14ac:dyDescent="0.25">
      <c r="A3874" s="6"/>
      <c r="B3874" s="22"/>
      <c r="C3874" s="7"/>
      <c r="D3874" s="46"/>
      <c r="E3874" s="7"/>
      <c r="F3874" s="7"/>
      <c r="G3874" s="24"/>
      <c r="H3874" s="41">
        <f>Tabela1[[#This Row],[PESO UNI]]*Tabela1[[#This Row],[QTE]]</f>
        <v>0</v>
      </c>
      <c r="I3874" s="7"/>
      <c r="J3874" s="7"/>
      <c r="K3874" s="8"/>
      <c r="L3874" s="9"/>
      <c r="M3874" s="7"/>
      <c r="N3874" s="11"/>
      <c r="O3874" s="12"/>
      <c r="P3874" s="13"/>
      <c r="Q3874" s="14">
        <f>Tabela1[[#This Row],[QTDE/ Fabricação]]-Tabela1[[#This Row],[QTE]]</f>
        <v>0</v>
      </c>
      <c r="R3874" s="19">
        <f t="shared" si="512"/>
        <v>0</v>
      </c>
      <c r="S3874" s="19">
        <f t="shared" si="508"/>
        <v>0</v>
      </c>
      <c r="T3874" s="20">
        <f t="shared" si="513"/>
        <v>0</v>
      </c>
      <c r="U3874" s="17">
        <f>IFERROR(SUMIF('LISTA DE EMBARQUE'!B:B,MICRO!E:E,'LISTA DE EMBARQUE'!G:G),"")</f>
        <v>0</v>
      </c>
      <c r="V3874" s="12" t="str">
        <f>IFERROR(VLOOKUP(Tabela1[[#This Row],[COD.MDE]],'LISTA DE EMBARQUE'!B:L,11,0),"")</f>
        <v/>
      </c>
      <c r="W3874" s="13" t="str">
        <f>IFERROR(COUNTIF(#REF!,Tabela1[[#This Row],[Colunas5]]),"")</f>
        <v/>
      </c>
      <c r="X3874" s="14">
        <f>Tabela1[[#This Row],[QIANTIDADE EXPEDIDA]]*Tabela1[[#This Row],[PESO UNI]]</f>
        <v>0</v>
      </c>
      <c r="Y3874" s="14">
        <f t="shared" si="514"/>
        <v>0</v>
      </c>
      <c r="Z3874" s="21">
        <f>Tabela1[[#This Row],[PESO TOTAL]]-Tabela1[[#This Row],[Peso Expedido]]</f>
        <v>0</v>
      </c>
      <c r="AA3874" s="18"/>
      <c r="AB3874" s="15"/>
      <c r="AC3874" s="15"/>
      <c r="AD3874" s="15"/>
      <c r="AE3874" s="15"/>
      <c r="AF3874" s="15"/>
      <c r="AG3874" s="15"/>
      <c r="AH3874" s="15"/>
      <c r="AI3874" s="40" t="str">
        <f t="shared" si="515"/>
        <v>ok</v>
      </c>
      <c r="AJ3874" s="5"/>
      <c r="AK3874" t="str">
        <f>Tabela1[[#This Row],[Coluna1]]&amp;Tabela1[[#This Row],[PEDIDO]]</f>
        <v/>
      </c>
      <c r="AL3874"/>
      <c r="AM3874"/>
      <c r="AN3874"/>
      <c r="AO3874" t="str">
        <f t="shared" si="516"/>
        <v>/</v>
      </c>
      <c r="AP3874" t="str">
        <f>Tabela1[[#This Row],[TAG]]&amp;Tabela1[[#This Row],[PEDIDO]]&amp;Tabela1[[#This Row],[PRODUTO]]</f>
        <v/>
      </c>
      <c r="AQ3874" s="23" t="str">
        <f>Tabela1[[#This Row],[PRODUTO]]&amp;Tabela1[[#This Row],[TAG]]</f>
        <v/>
      </c>
      <c r="AR3874" s="27">
        <f>Tabela1[[#This Row],[PESO TOTAL]]*Tabela1[[#This Row],[MATÉRIA PRIMA]]</f>
        <v>0</v>
      </c>
      <c r="AS3874" s="28">
        <f>Tabela1[[#This Row],[PESO TOTAL]]*Tabela1[[#This Row],[PREPARAÇÃO ]]</f>
        <v>0</v>
      </c>
      <c r="AT3874" s="28">
        <f>Tabela1[[#This Row],[PESO TOTAL]]*Tabela1[[#This Row],[CALDEIRARIA]]</f>
        <v>0</v>
      </c>
      <c r="AU3874" s="28">
        <f>Tabela1[[#This Row],[PESO TOTAL]]*Tabela1[[#This Row],[SOLDA]]</f>
        <v>0</v>
      </c>
      <c r="AV3874" s="28">
        <f>Tabela1[[#This Row],[PESO TOTAL]]*Tabela1[[#This Row],[ACABAMENTO]]</f>
        <v>0</v>
      </c>
      <c r="AW3874" s="28">
        <f>Tabela1[[#This Row],[PESO TOTAL]]*Tabela1[[#This Row],[PRONTO ACABADO]]</f>
        <v>0</v>
      </c>
      <c r="AX3874" s="29">
        <f>Tabela1[[#This Row],[PESO TOTAL]]*Tabela1[[#This Row],[EXPEDIÇÃO ]]</f>
        <v>0</v>
      </c>
      <c r="AY3874" s="28" t="str">
        <f>Tabela1[[#This Row],[PEDIDO]]&amp;Tabela1[[#This Row],[PRODUTO]]</f>
        <v/>
      </c>
      <c r="AZ3874" s="44">
        <f>IF(AF3874="",0,IF(ISTEXT(AF3874),H3874*VALUE(SUBSTITUTE(AF3874,"%",""))/100,H3874*AF3874))-Tabela1[[#This Row],[PRONTO ACABADO2]]</f>
        <v>0</v>
      </c>
      <c r="BA3874" s="44">
        <f>IF(AG3874="",0,IF(ISTEXT(AG3874),H3874*VALUE(SUBSTITUTE(AG3874,"%",""))/100,H3874*AG3874))-Tabela1[[#This Row],[PESO EXPEDIDO2]]</f>
        <v>0</v>
      </c>
      <c r="BB3874" s="44">
        <f t="shared" si="517"/>
        <v>0</v>
      </c>
      <c r="BC3874" s="44">
        <f t="shared" si="518"/>
        <v>0</v>
      </c>
      <c r="BD3874" s="165"/>
    </row>
    <row r="3875" spans="1:56" ht="15.75" hidden="1" customHeight="1" x14ac:dyDescent="0.25">
      <c r="A3875" s="6"/>
      <c r="B3875" s="22"/>
      <c r="C3875" s="7"/>
      <c r="D3875" s="46"/>
      <c r="E3875" s="7"/>
      <c r="F3875" s="7"/>
      <c r="G3875" s="24"/>
      <c r="H3875" s="41">
        <f>Tabela1[[#This Row],[PESO UNI]]*Tabela1[[#This Row],[QTE]]</f>
        <v>0</v>
      </c>
      <c r="I3875" s="7"/>
      <c r="J3875" s="7"/>
      <c r="K3875" s="8"/>
      <c r="L3875" s="9"/>
      <c r="M3875" s="7"/>
      <c r="N3875" s="11"/>
      <c r="O3875" s="12"/>
      <c r="P3875" s="13"/>
      <c r="Q3875" s="14">
        <f>Tabela1[[#This Row],[QTDE/ Fabricação]]-Tabela1[[#This Row],[QTE]]</f>
        <v>0</v>
      </c>
      <c r="R3875" s="19">
        <f t="shared" si="512"/>
        <v>0</v>
      </c>
      <c r="S3875" s="19">
        <f t="shared" si="508"/>
        <v>0</v>
      </c>
      <c r="T3875" s="20">
        <f t="shared" si="513"/>
        <v>0</v>
      </c>
      <c r="U3875" s="17">
        <f>IFERROR(SUMIF('LISTA DE EMBARQUE'!B:B,MICRO!E:E,'LISTA DE EMBARQUE'!G:G),"")</f>
        <v>0</v>
      </c>
      <c r="V3875" s="12" t="str">
        <f>IFERROR(VLOOKUP(Tabela1[[#This Row],[COD.MDE]],'LISTA DE EMBARQUE'!B:L,11,0),"")</f>
        <v/>
      </c>
      <c r="W3875" s="13" t="str">
        <f>IFERROR(COUNTIF(#REF!,Tabela1[[#This Row],[Colunas5]]),"")</f>
        <v/>
      </c>
      <c r="X3875" s="14">
        <f>Tabela1[[#This Row],[QIANTIDADE EXPEDIDA]]*Tabela1[[#This Row],[PESO UNI]]</f>
        <v>0</v>
      </c>
      <c r="Y3875" s="14">
        <f t="shared" si="514"/>
        <v>0</v>
      </c>
      <c r="Z3875" s="21">
        <f>Tabela1[[#This Row],[PESO TOTAL]]-Tabela1[[#This Row],[Peso Expedido]]</f>
        <v>0</v>
      </c>
      <c r="AA3875" s="18"/>
      <c r="AB3875" s="15"/>
      <c r="AC3875" s="15"/>
      <c r="AD3875" s="15"/>
      <c r="AE3875" s="15"/>
      <c r="AF3875" s="15"/>
      <c r="AG3875" s="15"/>
      <c r="AH3875" s="15"/>
      <c r="AI3875" s="40" t="str">
        <f t="shared" si="515"/>
        <v>ok</v>
      </c>
      <c r="AJ3875" s="5"/>
      <c r="AK3875" t="str">
        <f>Tabela1[[#This Row],[Coluna1]]&amp;Tabela1[[#This Row],[PEDIDO]]</f>
        <v/>
      </c>
      <c r="AL3875"/>
      <c r="AM3875"/>
      <c r="AN3875"/>
      <c r="AO3875" t="str">
        <f t="shared" si="516"/>
        <v>/</v>
      </c>
      <c r="AP3875" t="str">
        <f>Tabela1[[#This Row],[TAG]]&amp;Tabela1[[#This Row],[PEDIDO]]&amp;Tabela1[[#This Row],[PRODUTO]]</f>
        <v/>
      </c>
      <c r="AQ3875" s="23" t="str">
        <f>Tabela1[[#This Row],[PRODUTO]]&amp;Tabela1[[#This Row],[TAG]]</f>
        <v/>
      </c>
      <c r="AR3875" s="27">
        <f>Tabela1[[#This Row],[PESO TOTAL]]*Tabela1[[#This Row],[MATÉRIA PRIMA]]</f>
        <v>0</v>
      </c>
      <c r="AS3875" s="28">
        <f>Tabela1[[#This Row],[PESO TOTAL]]*Tabela1[[#This Row],[PREPARAÇÃO ]]</f>
        <v>0</v>
      </c>
      <c r="AT3875" s="28">
        <f>Tabela1[[#This Row],[PESO TOTAL]]*Tabela1[[#This Row],[CALDEIRARIA]]</f>
        <v>0</v>
      </c>
      <c r="AU3875" s="28">
        <f>Tabela1[[#This Row],[PESO TOTAL]]*Tabela1[[#This Row],[SOLDA]]</f>
        <v>0</v>
      </c>
      <c r="AV3875" s="28">
        <f>Tabela1[[#This Row],[PESO TOTAL]]*Tabela1[[#This Row],[ACABAMENTO]]</f>
        <v>0</v>
      </c>
      <c r="AW3875" s="28">
        <f>Tabela1[[#This Row],[PESO TOTAL]]*Tabela1[[#This Row],[PRONTO ACABADO]]</f>
        <v>0</v>
      </c>
      <c r="AX3875" s="29">
        <f>Tabela1[[#This Row],[PESO TOTAL]]*Tabela1[[#This Row],[EXPEDIÇÃO ]]</f>
        <v>0</v>
      </c>
      <c r="AY3875" s="28" t="str">
        <f>Tabela1[[#This Row],[PEDIDO]]&amp;Tabela1[[#This Row],[PRODUTO]]</f>
        <v/>
      </c>
      <c r="AZ3875" s="44">
        <f>IF(AF3875="",0,IF(ISTEXT(AF3875),H3875*VALUE(SUBSTITUTE(AF3875,"%",""))/100,H3875*AF3875))-Tabela1[[#This Row],[PRONTO ACABADO2]]</f>
        <v>0</v>
      </c>
      <c r="BA3875" s="44">
        <f>IF(AG3875="",0,IF(ISTEXT(AG3875),H3875*VALUE(SUBSTITUTE(AG3875,"%",""))/100,H3875*AG3875))-Tabela1[[#This Row],[PESO EXPEDIDO2]]</f>
        <v>0</v>
      </c>
      <c r="BB3875" s="44">
        <f t="shared" si="517"/>
        <v>0</v>
      </c>
      <c r="BC3875" s="44">
        <f t="shared" si="518"/>
        <v>0</v>
      </c>
      <c r="BD3875" s="165"/>
    </row>
    <row r="3876" spans="1:56" ht="15.75" hidden="1" customHeight="1" x14ac:dyDescent="0.25">
      <c r="A3876" s="6"/>
      <c r="B3876" s="22"/>
      <c r="C3876" s="7"/>
      <c r="D3876" s="46"/>
      <c r="E3876" s="7"/>
      <c r="F3876" s="7"/>
      <c r="G3876" s="24"/>
      <c r="H3876" s="41">
        <f>Tabela1[[#This Row],[PESO UNI]]*Tabela1[[#This Row],[QTE]]</f>
        <v>0</v>
      </c>
      <c r="I3876" s="7"/>
      <c r="J3876" s="7"/>
      <c r="K3876" s="8"/>
      <c r="L3876" s="9"/>
      <c r="M3876" s="7"/>
      <c r="N3876" s="11"/>
      <c r="O3876" s="12"/>
      <c r="P3876" s="13"/>
      <c r="Q3876" s="14">
        <f>Tabela1[[#This Row],[QTDE/ Fabricação]]-Tabela1[[#This Row],[QTE]]</f>
        <v>0</v>
      </c>
      <c r="R3876" s="19">
        <f t="shared" si="512"/>
        <v>0</v>
      </c>
      <c r="S3876" s="19">
        <f t="shared" si="508"/>
        <v>0</v>
      </c>
      <c r="T3876" s="20">
        <f t="shared" si="513"/>
        <v>0</v>
      </c>
      <c r="U3876" s="17">
        <f>IFERROR(SUMIF('LISTA DE EMBARQUE'!B:B,MICRO!E:E,'LISTA DE EMBARQUE'!G:G),"")</f>
        <v>0</v>
      </c>
      <c r="V3876" s="12" t="str">
        <f>IFERROR(VLOOKUP(Tabela1[[#This Row],[COD.MDE]],'LISTA DE EMBARQUE'!B:L,11,0),"")</f>
        <v/>
      </c>
      <c r="W3876" s="13" t="str">
        <f>IFERROR(COUNTIF(#REF!,Tabela1[[#This Row],[Colunas5]]),"")</f>
        <v/>
      </c>
      <c r="X3876" s="14">
        <f>Tabela1[[#This Row],[QIANTIDADE EXPEDIDA]]*Tabela1[[#This Row],[PESO UNI]]</f>
        <v>0</v>
      </c>
      <c r="Y3876" s="14">
        <f t="shared" si="514"/>
        <v>0</v>
      </c>
      <c r="Z3876" s="21">
        <f>Tabela1[[#This Row],[PESO TOTAL]]-Tabela1[[#This Row],[Peso Expedido]]</f>
        <v>0</v>
      </c>
      <c r="AA3876" s="18"/>
      <c r="AB3876" s="15"/>
      <c r="AC3876" s="15"/>
      <c r="AD3876" s="15"/>
      <c r="AE3876" s="15"/>
      <c r="AF3876" s="15"/>
      <c r="AG3876" s="15"/>
      <c r="AH3876" s="15"/>
      <c r="AI3876" s="40" t="str">
        <f t="shared" si="515"/>
        <v>ok</v>
      </c>
      <c r="AJ3876" s="5"/>
      <c r="AK3876" t="str">
        <f>Tabela1[[#This Row],[Coluna1]]&amp;Tabela1[[#This Row],[PEDIDO]]</f>
        <v/>
      </c>
      <c r="AL3876"/>
      <c r="AM3876"/>
      <c r="AN3876"/>
      <c r="AO3876" t="str">
        <f t="shared" si="516"/>
        <v>/</v>
      </c>
      <c r="AP3876" t="str">
        <f>Tabela1[[#This Row],[TAG]]&amp;Tabela1[[#This Row],[PEDIDO]]&amp;Tabela1[[#This Row],[PRODUTO]]</f>
        <v/>
      </c>
      <c r="AQ3876" s="23" t="str">
        <f>Tabela1[[#This Row],[PRODUTO]]&amp;Tabela1[[#This Row],[TAG]]</f>
        <v/>
      </c>
      <c r="AR3876" s="27">
        <f>Tabela1[[#This Row],[PESO TOTAL]]*Tabela1[[#This Row],[MATÉRIA PRIMA]]</f>
        <v>0</v>
      </c>
      <c r="AS3876" s="28">
        <f>Tabela1[[#This Row],[PESO TOTAL]]*Tabela1[[#This Row],[PREPARAÇÃO ]]</f>
        <v>0</v>
      </c>
      <c r="AT3876" s="28">
        <f>Tabela1[[#This Row],[PESO TOTAL]]*Tabela1[[#This Row],[CALDEIRARIA]]</f>
        <v>0</v>
      </c>
      <c r="AU3876" s="28">
        <f>Tabela1[[#This Row],[PESO TOTAL]]*Tabela1[[#This Row],[SOLDA]]</f>
        <v>0</v>
      </c>
      <c r="AV3876" s="28">
        <f>Tabela1[[#This Row],[PESO TOTAL]]*Tabela1[[#This Row],[ACABAMENTO]]</f>
        <v>0</v>
      </c>
      <c r="AW3876" s="28">
        <f>Tabela1[[#This Row],[PESO TOTAL]]*Tabela1[[#This Row],[PRONTO ACABADO]]</f>
        <v>0</v>
      </c>
      <c r="AX3876" s="29">
        <f>Tabela1[[#This Row],[PESO TOTAL]]*Tabela1[[#This Row],[EXPEDIÇÃO ]]</f>
        <v>0</v>
      </c>
      <c r="AY3876" s="28" t="str">
        <f>Tabela1[[#This Row],[PEDIDO]]&amp;Tabela1[[#This Row],[PRODUTO]]</f>
        <v/>
      </c>
      <c r="AZ3876" s="44">
        <f>IF(AF3876="",0,IF(ISTEXT(AF3876),H3876*VALUE(SUBSTITUTE(AF3876,"%",""))/100,H3876*AF3876))-Tabela1[[#This Row],[PRONTO ACABADO2]]</f>
        <v>0</v>
      </c>
      <c r="BA3876" s="44">
        <f>IF(AG3876="",0,IF(ISTEXT(AG3876),H3876*VALUE(SUBSTITUTE(AG3876,"%",""))/100,H3876*AG3876))-Tabela1[[#This Row],[PESO EXPEDIDO2]]</f>
        <v>0</v>
      </c>
      <c r="BB3876" s="44">
        <f t="shared" si="517"/>
        <v>0</v>
      </c>
      <c r="BC3876" s="44">
        <f t="shared" si="518"/>
        <v>0</v>
      </c>
      <c r="BD3876" s="165"/>
    </row>
    <row r="3877" spans="1:56" ht="15.75" hidden="1" customHeight="1" x14ac:dyDescent="0.25">
      <c r="A3877" s="6"/>
      <c r="B3877" s="22"/>
      <c r="C3877" s="7"/>
      <c r="D3877" s="46"/>
      <c r="E3877" s="7"/>
      <c r="F3877" s="7"/>
      <c r="G3877" s="24"/>
      <c r="H3877" s="41">
        <f>Tabela1[[#This Row],[PESO UNI]]*Tabela1[[#This Row],[QTE]]</f>
        <v>0</v>
      </c>
      <c r="I3877" s="7"/>
      <c r="J3877" s="7"/>
      <c r="K3877" s="8"/>
      <c r="L3877" s="9"/>
      <c r="M3877" s="7"/>
      <c r="N3877" s="11"/>
      <c r="O3877" s="12"/>
      <c r="P3877" s="13"/>
      <c r="Q3877" s="14">
        <f>Tabela1[[#This Row],[QTDE/ Fabricação]]-Tabela1[[#This Row],[QTE]]</f>
        <v>0</v>
      </c>
      <c r="R3877" s="19">
        <f t="shared" si="512"/>
        <v>0</v>
      </c>
      <c r="S3877" s="19">
        <f t="shared" si="508"/>
        <v>0</v>
      </c>
      <c r="T3877" s="20">
        <f t="shared" si="513"/>
        <v>0</v>
      </c>
      <c r="U3877" s="17">
        <f>IFERROR(SUMIF('LISTA DE EMBARQUE'!B:B,MICRO!E:E,'LISTA DE EMBARQUE'!G:G),"")</f>
        <v>0</v>
      </c>
      <c r="V3877" s="12" t="str">
        <f>IFERROR(VLOOKUP(Tabela1[[#This Row],[COD.MDE]],'LISTA DE EMBARQUE'!B:L,11,0),"")</f>
        <v/>
      </c>
      <c r="W3877" s="13" t="str">
        <f>IFERROR(COUNTIF(#REF!,Tabela1[[#This Row],[Colunas5]]),"")</f>
        <v/>
      </c>
      <c r="X3877" s="14">
        <f>Tabela1[[#This Row],[QIANTIDADE EXPEDIDA]]*Tabela1[[#This Row],[PESO UNI]]</f>
        <v>0</v>
      </c>
      <c r="Y3877" s="14">
        <f t="shared" si="514"/>
        <v>0</v>
      </c>
      <c r="Z3877" s="21">
        <f>Tabela1[[#This Row],[PESO TOTAL]]-Tabela1[[#This Row],[Peso Expedido]]</f>
        <v>0</v>
      </c>
      <c r="AA3877" s="18"/>
      <c r="AB3877" s="15"/>
      <c r="AC3877" s="15"/>
      <c r="AD3877" s="15"/>
      <c r="AE3877" s="15"/>
      <c r="AF3877" s="15"/>
      <c r="AG3877" s="15"/>
      <c r="AH3877" s="15"/>
      <c r="AI3877" s="40" t="str">
        <f t="shared" si="515"/>
        <v>ok</v>
      </c>
      <c r="AJ3877" s="5"/>
      <c r="AK3877" t="str">
        <f>Tabela1[[#This Row],[Coluna1]]&amp;Tabela1[[#This Row],[PEDIDO]]</f>
        <v/>
      </c>
      <c r="AL3877"/>
      <c r="AM3877"/>
      <c r="AN3877"/>
      <c r="AO3877" t="str">
        <f t="shared" si="516"/>
        <v>/</v>
      </c>
      <c r="AP3877" t="str">
        <f>Tabela1[[#This Row],[TAG]]&amp;Tabela1[[#This Row],[PEDIDO]]&amp;Tabela1[[#This Row],[PRODUTO]]</f>
        <v/>
      </c>
      <c r="AQ3877" s="23" t="str">
        <f>Tabela1[[#This Row],[PRODUTO]]&amp;Tabela1[[#This Row],[TAG]]</f>
        <v/>
      </c>
      <c r="AR3877" s="27">
        <f>Tabela1[[#This Row],[PESO TOTAL]]*Tabela1[[#This Row],[MATÉRIA PRIMA]]</f>
        <v>0</v>
      </c>
      <c r="AS3877" s="28">
        <f>Tabela1[[#This Row],[PESO TOTAL]]*Tabela1[[#This Row],[PREPARAÇÃO ]]</f>
        <v>0</v>
      </c>
      <c r="AT3877" s="28">
        <f>Tabela1[[#This Row],[PESO TOTAL]]*Tabela1[[#This Row],[CALDEIRARIA]]</f>
        <v>0</v>
      </c>
      <c r="AU3877" s="28">
        <f>Tabela1[[#This Row],[PESO TOTAL]]*Tabela1[[#This Row],[SOLDA]]</f>
        <v>0</v>
      </c>
      <c r="AV3877" s="28">
        <f>Tabela1[[#This Row],[PESO TOTAL]]*Tabela1[[#This Row],[ACABAMENTO]]</f>
        <v>0</v>
      </c>
      <c r="AW3877" s="28">
        <f>Tabela1[[#This Row],[PESO TOTAL]]*Tabela1[[#This Row],[PRONTO ACABADO]]</f>
        <v>0</v>
      </c>
      <c r="AX3877" s="29">
        <f>Tabela1[[#This Row],[PESO TOTAL]]*Tabela1[[#This Row],[EXPEDIÇÃO ]]</f>
        <v>0</v>
      </c>
      <c r="AY3877" s="28" t="str">
        <f>Tabela1[[#This Row],[PEDIDO]]&amp;Tabela1[[#This Row],[PRODUTO]]</f>
        <v/>
      </c>
      <c r="AZ3877" s="44">
        <f>IF(AF3877="",0,IF(ISTEXT(AF3877),H3877*VALUE(SUBSTITUTE(AF3877,"%",""))/100,H3877*AF3877))-Tabela1[[#This Row],[PRONTO ACABADO2]]</f>
        <v>0</v>
      </c>
      <c r="BA3877" s="44">
        <f>IF(AG3877="",0,IF(ISTEXT(AG3877),H3877*VALUE(SUBSTITUTE(AG3877,"%",""))/100,H3877*AG3877))-Tabela1[[#This Row],[PESO EXPEDIDO2]]</f>
        <v>0</v>
      </c>
      <c r="BB3877" s="44">
        <f t="shared" si="517"/>
        <v>0</v>
      </c>
      <c r="BC3877" s="44">
        <f t="shared" si="518"/>
        <v>0</v>
      </c>
      <c r="BD3877" s="165"/>
    </row>
    <row r="3878" spans="1:56" ht="15.75" hidden="1" customHeight="1" x14ac:dyDescent="0.25">
      <c r="A3878" s="6"/>
      <c r="B3878" s="22"/>
      <c r="C3878" s="7"/>
      <c r="D3878" s="46"/>
      <c r="E3878" s="7"/>
      <c r="F3878" s="7"/>
      <c r="G3878" s="24"/>
      <c r="H3878" s="41">
        <f>Tabela1[[#This Row],[PESO UNI]]*Tabela1[[#This Row],[QTE]]</f>
        <v>0</v>
      </c>
      <c r="I3878" s="7"/>
      <c r="J3878" s="7"/>
      <c r="K3878" s="8"/>
      <c r="L3878" s="9"/>
      <c r="M3878" s="7"/>
      <c r="N3878" s="11"/>
      <c r="O3878" s="12"/>
      <c r="P3878" s="13"/>
      <c r="Q3878" s="14">
        <f>Tabela1[[#This Row],[QTDE/ Fabricação]]-Tabela1[[#This Row],[QTE]]</f>
        <v>0</v>
      </c>
      <c r="R3878" s="19">
        <f t="shared" si="512"/>
        <v>0</v>
      </c>
      <c r="S3878" s="19">
        <f t="shared" si="508"/>
        <v>0</v>
      </c>
      <c r="T3878" s="20">
        <f t="shared" si="513"/>
        <v>0</v>
      </c>
      <c r="U3878" s="17">
        <f>IFERROR(SUMIF('LISTA DE EMBARQUE'!B:B,MICRO!E:E,'LISTA DE EMBARQUE'!G:G),"")</f>
        <v>0</v>
      </c>
      <c r="V3878" s="12" t="str">
        <f>IFERROR(VLOOKUP(Tabela1[[#This Row],[COD.MDE]],'LISTA DE EMBARQUE'!B:L,11,0),"")</f>
        <v/>
      </c>
      <c r="W3878" s="13" t="str">
        <f>IFERROR(COUNTIF(#REF!,Tabela1[[#This Row],[Colunas5]]),"")</f>
        <v/>
      </c>
      <c r="X3878" s="14">
        <f>Tabela1[[#This Row],[QIANTIDADE EXPEDIDA]]*Tabela1[[#This Row],[PESO UNI]]</f>
        <v>0</v>
      </c>
      <c r="Y3878" s="14">
        <f t="shared" si="514"/>
        <v>0</v>
      </c>
      <c r="Z3878" s="21">
        <f>Tabela1[[#This Row],[PESO TOTAL]]-Tabela1[[#This Row],[Peso Expedido]]</f>
        <v>0</v>
      </c>
      <c r="AA3878" s="18"/>
      <c r="AB3878" s="15"/>
      <c r="AC3878" s="15"/>
      <c r="AD3878" s="15"/>
      <c r="AE3878" s="15"/>
      <c r="AF3878" s="15"/>
      <c r="AG3878" s="15"/>
      <c r="AH3878" s="15"/>
      <c r="AI3878" s="40" t="str">
        <f t="shared" si="515"/>
        <v>ok</v>
      </c>
      <c r="AJ3878" s="5"/>
      <c r="AK3878" t="str">
        <f>Tabela1[[#This Row],[Coluna1]]&amp;Tabela1[[#This Row],[PEDIDO]]</f>
        <v/>
      </c>
      <c r="AL3878"/>
      <c r="AM3878"/>
      <c r="AN3878"/>
      <c r="AO3878" t="str">
        <f t="shared" si="516"/>
        <v>/</v>
      </c>
      <c r="AP3878" t="str">
        <f>Tabela1[[#This Row],[TAG]]&amp;Tabela1[[#This Row],[PEDIDO]]&amp;Tabela1[[#This Row],[PRODUTO]]</f>
        <v/>
      </c>
      <c r="AQ3878" s="23" t="str">
        <f>Tabela1[[#This Row],[PRODUTO]]&amp;Tabela1[[#This Row],[TAG]]</f>
        <v/>
      </c>
      <c r="AR3878" s="27">
        <f>Tabela1[[#This Row],[PESO TOTAL]]*Tabela1[[#This Row],[MATÉRIA PRIMA]]</f>
        <v>0</v>
      </c>
      <c r="AS3878" s="28">
        <f>Tabela1[[#This Row],[PESO TOTAL]]*Tabela1[[#This Row],[PREPARAÇÃO ]]</f>
        <v>0</v>
      </c>
      <c r="AT3878" s="28">
        <f>Tabela1[[#This Row],[PESO TOTAL]]*Tabela1[[#This Row],[CALDEIRARIA]]</f>
        <v>0</v>
      </c>
      <c r="AU3878" s="28">
        <f>Tabela1[[#This Row],[PESO TOTAL]]*Tabela1[[#This Row],[SOLDA]]</f>
        <v>0</v>
      </c>
      <c r="AV3878" s="28">
        <f>Tabela1[[#This Row],[PESO TOTAL]]*Tabela1[[#This Row],[ACABAMENTO]]</f>
        <v>0</v>
      </c>
      <c r="AW3878" s="28">
        <f>Tabela1[[#This Row],[PESO TOTAL]]*Tabela1[[#This Row],[PRONTO ACABADO]]</f>
        <v>0</v>
      </c>
      <c r="AX3878" s="29">
        <f>Tabela1[[#This Row],[PESO TOTAL]]*Tabela1[[#This Row],[EXPEDIÇÃO ]]</f>
        <v>0</v>
      </c>
      <c r="AY3878" s="28" t="str">
        <f>Tabela1[[#This Row],[PEDIDO]]&amp;Tabela1[[#This Row],[PRODUTO]]</f>
        <v/>
      </c>
      <c r="AZ3878" s="44">
        <f>IF(AF3878="",0,IF(ISTEXT(AF3878),H3878*VALUE(SUBSTITUTE(AF3878,"%",""))/100,H3878*AF3878))-Tabela1[[#This Row],[PRONTO ACABADO2]]</f>
        <v>0</v>
      </c>
      <c r="BA3878" s="44">
        <f>IF(AG3878="",0,IF(ISTEXT(AG3878),H3878*VALUE(SUBSTITUTE(AG3878,"%",""))/100,H3878*AG3878))-Tabela1[[#This Row],[PESO EXPEDIDO2]]</f>
        <v>0</v>
      </c>
      <c r="BB3878" s="44">
        <f t="shared" si="517"/>
        <v>0</v>
      </c>
      <c r="BC3878" s="44">
        <f t="shared" si="518"/>
        <v>0</v>
      </c>
      <c r="BD3878" s="165"/>
    </row>
    <row r="3879" spans="1:56" ht="15.75" hidden="1" customHeight="1" x14ac:dyDescent="0.25">
      <c r="A3879" s="6"/>
      <c r="B3879" s="22"/>
      <c r="C3879" s="7"/>
      <c r="D3879" s="46"/>
      <c r="E3879" s="7"/>
      <c r="F3879" s="7"/>
      <c r="G3879" s="24"/>
      <c r="H3879" s="41">
        <f>Tabela1[[#This Row],[PESO UNI]]*Tabela1[[#This Row],[QTE]]</f>
        <v>0</v>
      </c>
      <c r="I3879" s="7"/>
      <c r="J3879" s="7"/>
      <c r="K3879" s="8"/>
      <c r="L3879" s="9"/>
      <c r="M3879" s="7"/>
      <c r="N3879" s="11"/>
      <c r="O3879" s="12"/>
      <c r="P3879" s="13"/>
      <c r="Q3879" s="14">
        <f>Tabela1[[#This Row],[QTDE/ Fabricação]]-Tabela1[[#This Row],[QTE]]</f>
        <v>0</v>
      </c>
      <c r="R3879" s="19">
        <f t="shared" si="512"/>
        <v>0</v>
      </c>
      <c r="S3879" s="19">
        <f t="shared" si="508"/>
        <v>0</v>
      </c>
      <c r="T3879" s="20">
        <f t="shared" si="513"/>
        <v>0</v>
      </c>
      <c r="U3879" s="17">
        <f>IFERROR(SUMIF('LISTA DE EMBARQUE'!B:B,MICRO!E:E,'LISTA DE EMBARQUE'!G:G),"")</f>
        <v>0</v>
      </c>
      <c r="V3879" s="12" t="str">
        <f>IFERROR(VLOOKUP(Tabela1[[#This Row],[COD.MDE]],'LISTA DE EMBARQUE'!B:L,11,0),"")</f>
        <v/>
      </c>
      <c r="W3879" s="13" t="str">
        <f>IFERROR(COUNTIF(#REF!,Tabela1[[#This Row],[Colunas5]]),"")</f>
        <v/>
      </c>
      <c r="X3879" s="14">
        <f>Tabela1[[#This Row],[QIANTIDADE EXPEDIDA]]*Tabela1[[#This Row],[PESO UNI]]</f>
        <v>0</v>
      </c>
      <c r="Y3879" s="14">
        <f t="shared" si="514"/>
        <v>0</v>
      </c>
      <c r="Z3879" s="21">
        <f>Tabela1[[#This Row],[PESO TOTAL]]-Tabela1[[#This Row],[Peso Expedido]]</f>
        <v>0</v>
      </c>
      <c r="AA3879" s="18"/>
      <c r="AB3879" s="15"/>
      <c r="AC3879" s="15"/>
      <c r="AD3879" s="15"/>
      <c r="AE3879" s="15"/>
      <c r="AF3879" s="15"/>
      <c r="AG3879" s="15"/>
      <c r="AH3879" s="15"/>
      <c r="AI3879" s="40" t="str">
        <f t="shared" si="515"/>
        <v>ok</v>
      </c>
      <c r="AJ3879" s="5"/>
      <c r="AK3879" t="str">
        <f>Tabela1[[#This Row],[Coluna1]]&amp;Tabela1[[#This Row],[PEDIDO]]</f>
        <v/>
      </c>
      <c r="AL3879"/>
      <c r="AM3879"/>
      <c r="AN3879"/>
      <c r="AO3879" t="str">
        <f t="shared" si="516"/>
        <v>/</v>
      </c>
      <c r="AP3879" t="str">
        <f>Tabela1[[#This Row],[TAG]]&amp;Tabela1[[#This Row],[PEDIDO]]&amp;Tabela1[[#This Row],[PRODUTO]]</f>
        <v/>
      </c>
      <c r="AQ3879" s="23" t="str">
        <f>Tabela1[[#This Row],[PRODUTO]]&amp;Tabela1[[#This Row],[TAG]]</f>
        <v/>
      </c>
      <c r="AR3879" s="27">
        <f>Tabela1[[#This Row],[PESO TOTAL]]*Tabela1[[#This Row],[MATÉRIA PRIMA]]</f>
        <v>0</v>
      </c>
      <c r="AS3879" s="28">
        <f>Tabela1[[#This Row],[PESO TOTAL]]*Tabela1[[#This Row],[PREPARAÇÃO ]]</f>
        <v>0</v>
      </c>
      <c r="AT3879" s="28">
        <f>Tabela1[[#This Row],[PESO TOTAL]]*Tabela1[[#This Row],[CALDEIRARIA]]</f>
        <v>0</v>
      </c>
      <c r="AU3879" s="28">
        <f>Tabela1[[#This Row],[PESO TOTAL]]*Tabela1[[#This Row],[SOLDA]]</f>
        <v>0</v>
      </c>
      <c r="AV3879" s="28">
        <f>Tabela1[[#This Row],[PESO TOTAL]]*Tabela1[[#This Row],[ACABAMENTO]]</f>
        <v>0</v>
      </c>
      <c r="AW3879" s="28">
        <f>Tabela1[[#This Row],[PESO TOTAL]]*Tabela1[[#This Row],[PRONTO ACABADO]]</f>
        <v>0</v>
      </c>
      <c r="AX3879" s="29">
        <f>Tabela1[[#This Row],[PESO TOTAL]]*Tabela1[[#This Row],[EXPEDIÇÃO ]]</f>
        <v>0</v>
      </c>
      <c r="AY3879" s="28" t="str">
        <f>Tabela1[[#This Row],[PEDIDO]]&amp;Tabela1[[#This Row],[PRODUTO]]</f>
        <v/>
      </c>
      <c r="AZ3879" s="44">
        <f>IF(AF3879="",0,IF(ISTEXT(AF3879),H3879*VALUE(SUBSTITUTE(AF3879,"%",""))/100,H3879*AF3879))-Tabela1[[#This Row],[PRONTO ACABADO2]]</f>
        <v>0</v>
      </c>
      <c r="BA3879" s="44">
        <f>IF(AG3879="",0,IF(ISTEXT(AG3879),H3879*VALUE(SUBSTITUTE(AG3879,"%",""))/100,H3879*AG3879))-Tabela1[[#This Row],[PESO EXPEDIDO2]]</f>
        <v>0</v>
      </c>
      <c r="BB3879" s="44">
        <f t="shared" si="517"/>
        <v>0</v>
      </c>
      <c r="BC3879" s="44">
        <f t="shared" si="518"/>
        <v>0</v>
      </c>
      <c r="BD3879" s="165"/>
    </row>
    <row r="3880" spans="1:56" ht="15.75" hidden="1" customHeight="1" x14ac:dyDescent="0.25">
      <c r="A3880" s="6"/>
      <c r="B3880" s="22"/>
      <c r="C3880" s="7"/>
      <c r="D3880" s="46"/>
      <c r="E3880" s="7"/>
      <c r="F3880" s="7"/>
      <c r="G3880" s="24"/>
      <c r="H3880" s="41">
        <f>Tabela1[[#This Row],[PESO UNI]]*Tabela1[[#This Row],[QTE]]</f>
        <v>0</v>
      </c>
      <c r="I3880" s="7"/>
      <c r="J3880" s="7"/>
      <c r="K3880" s="8"/>
      <c r="L3880" s="9"/>
      <c r="M3880" s="7"/>
      <c r="N3880" s="11"/>
      <c r="O3880" s="12"/>
      <c r="P3880" s="13"/>
      <c r="Q3880" s="14">
        <f>Tabela1[[#This Row],[QTDE/ Fabricação]]-Tabela1[[#This Row],[QTE]]</f>
        <v>0</v>
      </c>
      <c r="R3880" s="19">
        <f t="shared" si="512"/>
        <v>0</v>
      </c>
      <c r="S3880" s="19">
        <f t="shared" si="508"/>
        <v>0</v>
      </c>
      <c r="T3880" s="20">
        <f t="shared" si="513"/>
        <v>0</v>
      </c>
      <c r="U3880" s="17">
        <f>IFERROR(SUMIF('LISTA DE EMBARQUE'!B:B,MICRO!E:E,'LISTA DE EMBARQUE'!G:G),"")</f>
        <v>0</v>
      </c>
      <c r="V3880" s="12" t="str">
        <f>IFERROR(VLOOKUP(Tabela1[[#This Row],[COD.MDE]],'LISTA DE EMBARQUE'!B:L,11,0),"")</f>
        <v/>
      </c>
      <c r="W3880" s="13" t="str">
        <f>IFERROR(COUNTIF(#REF!,Tabela1[[#This Row],[Colunas5]]),"")</f>
        <v/>
      </c>
      <c r="X3880" s="14">
        <f>Tabela1[[#This Row],[QIANTIDADE EXPEDIDA]]*Tabela1[[#This Row],[PESO UNI]]</f>
        <v>0</v>
      </c>
      <c r="Y3880" s="14">
        <f t="shared" si="514"/>
        <v>0</v>
      </c>
      <c r="Z3880" s="21">
        <f>Tabela1[[#This Row],[PESO TOTAL]]-Tabela1[[#This Row],[Peso Expedido]]</f>
        <v>0</v>
      </c>
      <c r="AA3880" s="18"/>
      <c r="AB3880" s="15"/>
      <c r="AC3880" s="15"/>
      <c r="AD3880" s="15"/>
      <c r="AE3880" s="15"/>
      <c r="AF3880" s="15"/>
      <c r="AG3880" s="15"/>
      <c r="AH3880" s="15"/>
      <c r="AI3880" s="40" t="str">
        <f t="shared" si="515"/>
        <v>ok</v>
      </c>
      <c r="AJ3880" s="5"/>
      <c r="AK3880" t="str">
        <f>Tabela1[[#This Row],[Coluna1]]&amp;Tabela1[[#This Row],[PEDIDO]]</f>
        <v/>
      </c>
      <c r="AL3880"/>
      <c r="AM3880"/>
      <c r="AN3880"/>
      <c r="AO3880" t="str">
        <f t="shared" si="516"/>
        <v>/</v>
      </c>
      <c r="AP3880" t="str">
        <f>Tabela1[[#This Row],[TAG]]&amp;Tabela1[[#This Row],[PEDIDO]]&amp;Tabela1[[#This Row],[PRODUTO]]</f>
        <v/>
      </c>
      <c r="AQ3880" s="23" t="str">
        <f>Tabela1[[#This Row],[PRODUTO]]&amp;Tabela1[[#This Row],[TAG]]</f>
        <v/>
      </c>
      <c r="AR3880" s="27">
        <f>Tabela1[[#This Row],[PESO TOTAL]]*Tabela1[[#This Row],[MATÉRIA PRIMA]]</f>
        <v>0</v>
      </c>
      <c r="AS3880" s="28">
        <f>Tabela1[[#This Row],[PESO TOTAL]]*Tabela1[[#This Row],[PREPARAÇÃO ]]</f>
        <v>0</v>
      </c>
      <c r="AT3880" s="28">
        <f>Tabela1[[#This Row],[PESO TOTAL]]*Tabela1[[#This Row],[CALDEIRARIA]]</f>
        <v>0</v>
      </c>
      <c r="AU3880" s="28">
        <f>Tabela1[[#This Row],[PESO TOTAL]]*Tabela1[[#This Row],[SOLDA]]</f>
        <v>0</v>
      </c>
      <c r="AV3880" s="28">
        <f>Tabela1[[#This Row],[PESO TOTAL]]*Tabela1[[#This Row],[ACABAMENTO]]</f>
        <v>0</v>
      </c>
      <c r="AW3880" s="28">
        <f>Tabela1[[#This Row],[PESO TOTAL]]*Tabela1[[#This Row],[PRONTO ACABADO]]</f>
        <v>0</v>
      </c>
      <c r="AX3880" s="29">
        <f>Tabela1[[#This Row],[PESO TOTAL]]*Tabela1[[#This Row],[EXPEDIÇÃO ]]</f>
        <v>0</v>
      </c>
      <c r="AY3880" s="28" t="str">
        <f>Tabela1[[#This Row],[PEDIDO]]&amp;Tabela1[[#This Row],[PRODUTO]]</f>
        <v/>
      </c>
      <c r="AZ3880" s="44">
        <f>IF(AF3880="",0,IF(ISTEXT(AF3880),H3880*VALUE(SUBSTITUTE(AF3880,"%",""))/100,H3880*AF3880))-Tabela1[[#This Row],[PRONTO ACABADO2]]</f>
        <v>0</v>
      </c>
      <c r="BA3880" s="44">
        <f>IF(AG3880="",0,IF(ISTEXT(AG3880),H3880*VALUE(SUBSTITUTE(AG3880,"%",""))/100,H3880*AG3880))-Tabela1[[#This Row],[PESO EXPEDIDO2]]</f>
        <v>0</v>
      </c>
      <c r="BB3880" s="44">
        <f t="shared" si="517"/>
        <v>0</v>
      </c>
      <c r="BC3880" s="44">
        <f t="shared" si="518"/>
        <v>0</v>
      </c>
      <c r="BD3880" s="165"/>
    </row>
    <row r="3881" spans="1:56" ht="15.75" hidden="1" customHeight="1" x14ac:dyDescent="0.25">
      <c r="A3881" s="6"/>
      <c r="B3881" s="22"/>
      <c r="C3881" s="7"/>
      <c r="D3881" s="46"/>
      <c r="E3881" s="7"/>
      <c r="F3881" s="7"/>
      <c r="G3881" s="24"/>
      <c r="H3881" s="41">
        <f>Tabela1[[#This Row],[PESO UNI]]*Tabela1[[#This Row],[QTE]]</f>
        <v>0</v>
      </c>
      <c r="I3881" s="7"/>
      <c r="J3881" s="7"/>
      <c r="K3881" s="8"/>
      <c r="L3881" s="9"/>
      <c r="M3881" s="7"/>
      <c r="N3881" s="11"/>
      <c r="O3881" s="12"/>
      <c r="P3881" s="13"/>
      <c r="Q3881" s="14">
        <f>Tabela1[[#This Row],[QTDE/ Fabricação]]-Tabela1[[#This Row],[QTE]]</f>
        <v>0</v>
      </c>
      <c r="R3881" s="19">
        <f t="shared" si="512"/>
        <v>0</v>
      </c>
      <c r="S3881" s="19">
        <f t="shared" si="508"/>
        <v>0</v>
      </c>
      <c r="T3881" s="20">
        <f t="shared" si="513"/>
        <v>0</v>
      </c>
      <c r="U3881" s="17">
        <f>IFERROR(SUMIF('LISTA DE EMBARQUE'!B:B,MICRO!E:E,'LISTA DE EMBARQUE'!G:G),"")</f>
        <v>0</v>
      </c>
      <c r="V3881" s="12" t="str">
        <f>IFERROR(VLOOKUP(Tabela1[[#This Row],[COD.MDE]],'LISTA DE EMBARQUE'!B:L,11,0),"")</f>
        <v/>
      </c>
      <c r="W3881" s="13" t="str">
        <f>IFERROR(COUNTIF(#REF!,Tabela1[[#This Row],[Colunas5]]),"")</f>
        <v/>
      </c>
      <c r="X3881" s="14">
        <f>Tabela1[[#This Row],[QIANTIDADE EXPEDIDA]]*Tabela1[[#This Row],[PESO UNI]]</f>
        <v>0</v>
      </c>
      <c r="Y3881" s="14">
        <f t="shared" si="514"/>
        <v>0</v>
      </c>
      <c r="Z3881" s="21">
        <f>Tabela1[[#This Row],[PESO TOTAL]]-Tabela1[[#This Row],[Peso Expedido]]</f>
        <v>0</v>
      </c>
      <c r="AA3881" s="18"/>
      <c r="AB3881" s="15"/>
      <c r="AC3881" s="15"/>
      <c r="AD3881" s="15"/>
      <c r="AE3881" s="15"/>
      <c r="AF3881" s="15"/>
      <c r="AG3881" s="15"/>
      <c r="AH3881" s="15"/>
      <c r="AI3881" s="40" t="str">
        <f t="shared" si="515"/>
        <v>ok</v>
      </c>
      <c r="AJ3881" s="5"/>
      <c r="AK3881" t="str">
        <f>Tabela1[[#This Row],[Coluna1]]&amp;Tabela1[[#This Row],[PEDIDO]]</f>
        <v/>
      </c>
      <c r="AL3881"/>
      <c r="AM3881"/>
      <c r="AN3881"/>
      <c r="AO3881" t="str">
        <f t="shared" si="516"/>
        <v>/</v>
      </c>
      <c r="AP3881" t="str">
        <f>Tabela1[[#This Row],[TAG]]&amp;Tabela1[[#This Row],[PEDIDO]]&amp;Tabela1[[#This Row],[PRODUTO]]</f>
        <v/>
      </c>
      <c r="AQ3881" s="23" t="str">
        <f>Tabela1[[#This Row],[PRODUTO]]&amp;Tabela1[[#This Row],[TAG]]</f>
        <v/>
      </c>
      <c r="AR3881" s="27">
        <f>Tabela1[[#This Row],[PESO TOTAL]]*Tabela1[[#This Row],[MATÉRIA PRIMA]]</f>
        <v>0</v>
      </c>
      <c r="AS3881" s="28">
        <f>Tabela1[[#This Row],[PESO TOTAL]]*Tabela1[[#This Row],[PREPARAÇÃO ]]</f>
        <v>0</v>
      </c>
      <c r="AT3881" s="28">
        <f>Tabela1[[#This Row],[PESO TOTAL]]*Tabela1[[#This Row],[CALDEIRARIA]]</f>
        <v>0</v>
      </c>
      <c r="AU3881" s="28">
        <f>Tabela1[[#This Row],[PESO TOTAL]]*Tabela1[[#This Row],[SOLDA]]</f>
        <v>0</v>
      </c>
      <c r="AV3881" s="28">
        <f>Tabela1[[#This Row],[PESO TOTAL]]*Tabela1[[#This Row],[ACABAMENTO]]</f>
        <v>0</v>
      </c>
      <c r="AW3881" s="28">
        <f>Tabela1[[#This Row],[PESO TOTAL]]*Tabela1[[#This Row],[PRONTO ACABADO]]</f>
        <v>0</v>
      </c>
      <c r="AX3881" s="29">
        <f>Tabela1[[#This Row],[PESO TOTAL]]*Tabela1[[#This Row],[EXPEDIÇÃO ]]</f>
        <v>0</v>
      </c>
      <c r="AY3881" s="28" t="str">
        <f>Tabela1[[#This Row],[PEDIDO]]&amp;Tabela1[[#This Row],[PRODUTO]]</f>
        <v/>
      </c>
      <c r="AZ3881" s="44">
        <f>IF(AF3881="",0,IF(ISTEXT(AF3881),H3881*VALUE(SUBSTITUTE(AF3881,"%",""))/100,H3881*AF3881))-Tabela1[[#This Row],[PRONTO ACABADO2]]</f>
        <v>0</v>
      </c>
      <c r="BA3881" s="44">
        <f>IF(AG3881="",0,IF(ISTEXT(AG3881),H3881*VALUE(SUBSTITUTE(AG3881,"%",""))/100,H3881*AG3881))-Tabela1[[#This Row],[PESO EXPEDIDO2]]</f>
        <v>0</v>
      </c>
      <c r="BB3881" s="44">
        <f t="shared" si="517"/>
        <v>0</v>
      </c>
      <c r="BC3881" s="44">
        <f t="shared" si="518"/>
        <v>0</v>
      </c>
      <c r="BD3881" s="165"/>
    </row>
    <row r="3882" spans="1:56" ht="15.75" hidden="1" customHeight="1" x14ac:dyDescent="0.25">
      <c r="A3882" s="6"/>
      <c r="B3882" s="22"/>
      <c r="C3882" s="7"/>
      <c r="D3882" s="46"/>
      <c r="E3882" s="7"/>
      <c r="F3882" s="7"/>
      <c r="G3882" s="24"/>
      <c r="H3882" s="41">
        <f>Tabela1[[#This Row],[PESO UNI]]*Tabela1[[#This Row],[QTE]]</f>
        <v>0</v>
      </c>
      <c r="I3882" s="7"/>
      <c r="J3882" s="7"/>
      <c r="K3882" s="8"/>
      <c r="L3882" s="9"/>
      <c r="M3882" s="7"/>
      <c r="N3882" s="11"/>
      <c r="O3882" s="12"/>
      <c r="P3882" s="13"/>
      <c r="Q3882" s="14">
        <f>Tabela1[[#This Row],[QTDE/ Fabricação]]-Tabela1[[#This Row],[QTE]]</f>
        <v>0</v>
      </c>
      <c r="R3882" s="19">
        <f t="shared" si="512"/>
        <v>0</v>
      </c>
      <c r="S3882" s="19">
        <f t="shared" si="508"/>
        <v>0</v>
      </c>
      <c r="T3882" s="20">
        <f t="shared" si="513"/>
        <v>0</v>
      </c>
      <c r="U3882" s="17">
        <f>IFERROR(SUMIF('LISTA DE EMBARQUE'!B:B,MICRO!E:E,'LISTA DE EMBARQUE'!G:G),"")</f>
        <v>0</v>
      </c>
      <c r="V3882" s="12" t="str">
        <f>IFERROR(VLOOKUP(Tabela1[[#This Row],[COD.MDE]],'LISTA DE EMBARQUE'!B:L,11,0),"")</f>
        <v/>
      </c>
      <c r="W3882" s="13" t="str">
        <f>IFERROR(COUNTIF(#REF!,Tabela1[[#This Row],[Colunas5]]),"")</f>
        <v/>
      </c>
      <c r="X3882" s="14">
        <f>Tabela1[[#This Row],[QIANTIDADE EXPEDIDA]]*Tabela1[[#This Row],[PESO UNI]]</f>
        <v>0</v>
      </c>
      <c r="Y3882" s="14">
        <f t="shared" si="514"/>
        <v>0</v>
      </c>
      <c r="Z3882" s="21">
        <f>Tabela1[[#This Row],[PESO TOTAL]]-Tabela1[[#This Row],[Peso Expedido]]</f>
        <v>0</v>
      </c>
      <c r="AA3882" s="18"/>
      <c r="AB3882" s="15"/>
      <c r="AC3882" s="15"/>
      <c r="AD3882" s="15"/>
      <c r="AE3882" s="15"/>
      <c r="AF3882" s="15"/>
      <c r="AG3882" s="15"/>
      <c r="AH3882" s="15"/>
      <c r="AI3882" s="40" t="str">
        <f t="shared" si="515"/>
        <v>ok</v>
      </c>
      <c r="AJ3882" s="5"/>
      <c r="AK3882" t="str">
        <f>Tabela1[[#This Row],[Coluna1]]&amp;Tabela1[[#This Row],[PEDIDO]]</f>
        <v/>
      </c>
      <c r="AL3882"/>
      <c r="AM3882"/>
      <c r="AN3882"/>
      <c r="AO3882" t="str">
        <f t="shared" si="516"/>
        <v>/</v>
      </c>
      <c r="AP3882" t="str">
        <f>Tabela1[[#This Row],[TAG]]&amp;Tabela1[[#This Row],[PEDIDO]]&amp;Tabela1[[#This Row],[PRODUTO]]</f>
        <v/>
      </c>
      <c r="AQ3882" s="23" t="str">
        <f>Tabela1[[#This Row],[PRODUTO]]&amp;Tabela1[[#This Row],[TAG]]</f>
        <v/>
      </c>
      <c r="AR3882" s="27">
        <f>Tabela1[[#This Row],[PESO TOTAL]]*Tabela1[[#This Row],[MATÉRIA PRIMA]]</f>
        <v>0</v>
      </c>
      <c r="AS3882" s="28">
        <f>Tabela1[[#This Row],[PESO TOTAL]]*Tabela1[[#This Row],[PREPARAÇÃO ]]</f>
        <v>0</v>
      </c>
      <c r="AT3882" s="28">
        <f>Tabela1[[#This Row],[PESO TOTAL]]*Tabela1[[#This Row],[CALDEIRARIA]]</f>
        <v>0</v>
      </c>
      <c r="AU3882" s="28">
        <f>Tabela1[[#This Row],[PESO TOTAL]]*Tabela1[[#This Row],[SOLDA]]</f>
        <v>0</v>
      </c>
      <c r="AV3882" s="28">
        <f>Tabela1[[#This Row],[PESO TOTAL]]*Tabela1[[#This Row],[ACABAMENTO]]</f>
        <v>0</v>
      </c>
      <c r="AW3882" s="28">
        <f>Tabela1[[#This Row],[PESO TOTAL]]*Tabela1[[#This Row],[PRONTO ACABADO]]</f>
        <v>0</v>
      </c>
      <c r="AX3882" s="29">
        <f>Tabela1[[#This Row],[PESO TOTAL]]*Tabela1[[#This Row],[EXPEDIÇÃO ]]</f>
        <v>0</v>
      </c>
      <c r="AY3882" s="28" t="str">
        <f>Tabela1[[#This Row],[PEDIDO]]&amp;Tabela1[[#This Row],[PRODUTO]]</f>
        <v/>
      </c>
      <c r="AZ3882" s="44">
        <f>IF(AF3882="",0,IF(ISTEXT(AF3882),H3882*VALUE(SUBSTITUTE(AF3882,"%",""))/100,H3882*AF3882))-Tabela1[[#This Row],[PRONTO ACABADO2]]</f>
        <v>0</v>
      </c>
      <c r="BA3882" s="44">
        <f>IF(AG3882="",0,IF(ISTEXT(AG3882),H3882*VALUE(SUBSTITUTE(AG3882,"%",""))/100,H3882*AG3882))-Tabela1[[#This Row],[PESO EXPEDIDO2]]</f>
        <v>0</v>
      </c>
      <c r="BB3882" s="44">
        <f t="shared" si="517"/>
        <v>0</v>
      </c>
      <c r="BC3882" s="44">
        <f t="shared" si="518"/>
        <v>0</v>
      </c>
      <c r="BD3882" s="165"/>
    </row>
    <row r="3883" spans="1:56" ht="15.75" hidden="1" customHeight="1" x14ac:dyDescent="0.25">
      <c r="A3883" s="6"/>
      <c r="B3883" s="22"/>
      <c r="C3883" s="7"/>
      <c r="D3883" s="46"/>
      <c r="E3883" s="7"/>
      <c r="F3883" s="7"/>
      <c r="G3883" s="24"/>
      <c r="H3883" s="41">
        <f>Tabela1[[#This Row],[PESO UNI]]*Tabela1[[#This Row],[QTE]]</f>
        <v>0</v>
      </c>
      <c r="I3883" s="7"/>
      <c r="J3883" s="7"/>
      <c r="K3883" s="8"/>
      <c r="L3883" s="9"/>
      <c r="M3883" s="7"/>
      <c r="N3883" s="11"/>
      <c r="O3883" s="12"/>
      <c r="P3883" s="13"/>
      <c r="Q3883" s="14">
        <f>Tabela1[[#This Row],[QTDE/ Fabricação]]-Tabela1[[#This Row],[QTE]]</f>
        <v>0</v>
      </c>
      <c r="R3883" s="19">
        <f t="shared" si="512"/>
        <v>0</v>
      </c>
      <c r="S3883" s="19">
        <f t="shared" si="508"/>
        <v>0</v>
      </c>
      <c r="T3883" s="20">
        <f t="shared" si="513"/>
        <v>0</v>
      </c>
      <c r="U3883" s="17">
        <f>IFERROR(SUMIF('LISTA DE EMBARQUE'!B:B,MICRO!E:E,'LISTA DE EMBARQUE'!G:G),"")</f>
        <v>0</v>
      </c>
      <c r="V3883" s="12" t="str">
        <f>IFERROR(VLOOKUP(Tabela1[[#This Row],[COD.MDE]],'LISTA DE EMBARQUE'!B:L,11,0),"")</f>
        <v/>
      </c>
      <c r="W3883" s="13" t="str">
        <f>IFERROR(COUNTIF(#REF!,Tabela1[[#This Row],[Colunas5]]),"")</f>
        <v/>
      </c>
      <c r="X3883" s="14">
        <f>Tabela1[[#This Row],[QIANTIDADE EXPEDIDA]]*Tabela1[[#This Row],[PESO UNI]]</f>
        <v>0</v>
      </c>
      <c r="Y3883" s="14">
        <f t="shared" si="514"/>
        <v>0</v>
      </c>
      <c r="Z3883" s="21">
        <f>Tabela1[[#This Row],[PESO TOTAL]]-Tabela1[[#This Row],[Peso Expedido]]</f>
        <v>0</v>
      </c>
      <c r="AA3883" s="18"/>
      <c r="AB3883" s="15"/>
      <c r="AC3883" s="15"/>
      <c r="AD3883" s="15"/>
      <c r="AE3883" s="15"/>
      <c r="AF3883" s="15"/>
      <c r="AG3883" s="15"/>
      <c r="AH3883" s="15"/>
      <c r="AI3883" s="40" t="str">
        <f t="shared" si="515"/>
        <v>ok</v>
      </c>
      <c r="AJ3883" s="5"/>
      <c r="AK3883" t="str">
        <f>Tabela1[[#This Row],[Coluna1]]&amp;Tabela1[[#This Row],[PEDIDO]]</f>
        <v/>
      </c>
      <c r="AL3883"/>
      <c r="AM3883"/>
      <c r="AN3883"/>
      <c r="AO3883" t="str">
        <f t="shared" si="516"/>
        <v>/</v>
      </c>
      <c r="AP3883" t="str">
        <f>Tabela1[[#This Row],[TAG]]&amp;Tabela1[[#This Row],[PEDIDO]]&amp;Tabela1[[#This Row],[PRODUTO]]</f>
        <v/>
      </c>
      <c r="AQ3883" s="23" t="str">
        <f>Tabela1[[#This Row],[PRODUTO]]&amp;Tabela1[[#This Row],[TAG]]</f>
        <v/>
      </c>
      <c r="AR3883" s="27">
        <f>Tabela1[[#This Row],[PESO TOTAL]]*Tabela1[[#This Row],[MATÉRIA PRIMA]]</f>
        <v>0</v>
      </c>
      <c r="AS3883" s="28">
        <f>Tabela1[[#This Row],[PESO TOTAL]]*Tabela1[[#This Row],[PREPARAÇÃO ]]</f>
        <v>0</v>
      </c>
      <c r="AT3883" s="28">
        <f>Tabela1[[#This Row],[PESO TOTAL]]*Tabela1[[#This Row],[CALDEIRARIA]]</f>
        <v>0</v>
      </c>
      <c r="AU3883" s="28">
        <f>Tabela1[[#This Row],[PESO TOTAL]]*Tabela1[[#This Row],[SOLDA]]</f>
        <v>0</v>
      </c>
      <c r="AV3883" s="28">
        <f>Tabela1[[#This Row],[PESO TOTAL]]*Tabela1[[#This Row],[ACABAMENTO]]</f>
        <v>0</v>
      </c>
      <c r="AW3883" s="28">
        <f>Tabela1[[#This Row],[PESO TOTAL]]*Tabela1[[#This Row],[PRONTO ACABADO]]</f>
        <v>0</v>
      </c>
      <c r="AX3883" s="29">
        <f>Tabela1[[#This Row],[PESO TOTAL]]*Tabela1[[#This Row],[EXPEDIÇÃO ]]</f>
        <v>0</v>
      </c>
      <c r="AY3883" s="28" t="str">
        <f>Tabela1[[#This Row],[PEDIDO]]&amp;Tabela1[[#This Row],[PRODUTO]]</f>
        <v/>
      </c>
      <c r="AZ3883" s="44">
        <f>IF(AF3883="",0,IF(ISTEXT(AF3883),H3883*VALUE(SUBSTITUTE(AF3883,"%",""))/100,H3883*AF3883))-Tabela1[[#This Row],[PRONTO ACABADO2]]</f>
        <v>0</v>
      </c>
      <c r="BA3883" s="44">
        <f>IF(AG3883="",0,IF(ISTEXT(AG3883),H3883*VALUE(SUBSTITUTE(AG3883,"%",""))/100,H3883*AG3883))-Tabela1[[#This Row],[PESO EXPEDIDO2]]</f>
        <v>0</v>
      </c>
      <c r="BB3883" s="44">
        <f t="shared" si="517"/>
        <v>0</v>
      </c>
      <c r="BC3883" s="44">
        <f t="shared" si="518"/>
        <v>0</v>
      </c>
      <c r="BD3883" s="165"/>
    </row>
    <row r="3884" spans="1:56" ht="15.75" hidden="1" customHeight="1" x14ac:dyDescent="0.25">
      <c r="A3884" s="6"/>
      <c r="B3884" s="22"/>
      <c r="C3884" s="7"/>
      <c r="D3884" s="46"/>
      <c r="E3884" s="7"/>
      <c r="F3884" s="7"/>
      <c r="G3884" s="24"/>
      <c r="H3884" s="41">
        <f>Tabela1[[#This Row],[PESO UNI]]*Tabela1[[#This Row],[QTE]]</f>
        <v>0</v>
      </c>
      <c r="I3884" s="7"/>
      <c r="J3884" s="7"/>
      <c r="K3884" s="8"/>
      <c r="L3884" s="9"/>
      <c r="M3884" s="7"/>
      <c r="N3884" s="11"/>
      <c r="O3884" s="12"/>
      <c r="P3884" s="13"/>
      <c r="Q3884" s="14">
        <f>Tabela1[[#This Row],[QTDE/ Fabricação]]-Tabela1[[#This Row],[QTE]]</f>
        <v>0</v>
      </c>
      <c r="R3884" s="19">
        <f t="shared" si="512"/>
        <v>0</v>
      </c>
      <c r="S3884" s="19">
        <f t="shared" si="508"/>
        <v>0</v>
      </c>
      <c r="T3884" s="20">
        <f t="shared" si="513"/>
        <v>0</v>
      </c>
      <c r="U3884" s="17">
        <f>IFERROR(SUMIF('LISTA DE EMBARQUE'!B:B,MICRO!E:E,'LISTA DE EMBARQUE'!G:G),"")</f>
        <v>0</v>
      </c>
      <c r="V3884" s="12" t="str">
        <f>IFERROR(VLOOKUP(Tabela1[[#This Row],[COD.MDE]],'LISTA DE EMBARQUE'!B:L,11,0),"")</f>
        <v/>
      </c>
      <c r="W3884" s="13" t="str">
        <f>IFERROR(COUNTIF(#REF!,Tabela1[[#This Row],[Colunas5]]),"")</f>
        <v/>
      </c>
      <c r="X3884" s="14">
        <f>Tabela1[[#This Row],[QIANTIDADE EXPEDIDA]]*Tabela1[[#This Row],[PESO UNI]]</f>
        <v>0</v>
      </c>
      <c r="Y3884" s="14">
        <f t="shared" si="514"/>
        <v>0</v>
      </c>
      <c r="Z3884" s="21">
        <f>Tabela1[[#This Row],[PESO TOTAL]]-Tabela1[[#This Row],[Peso Expedido]]</f>
        <v>0</v>
      </c>
      <c r="AA3884" s="18"/>
      <c r="AB3884" s="15"/>
      <c r="AC3884" s="15"/>
      <c r="AD3884" s="15"/>
      <c r="AE3884" s="15"/>
      <c r="AF3884" s="15"/>
      <c r="AG3884" s="15"/>
      <c r="AH3884" s="15"/>
      <c r="AI3884" s="40" t="str">
        <f t="shared" si="515"/>
        <v>ok</v>
      </c>
      <c r="AJ3884" s="5"/>
      <c r="AK3884" t="str">
        <f>Tabela1[[#This Row],[Coluna1]]&amp;Tabela1[[#This Row],[PEDIDO]]</f>
        <v/>
      </c>
      <c r="AL3884"/>
      <c r="AM3884"/>
      <c r="AN3884"/>
      <c r="AO3884" t="str">
        <f t="shared" si="516"/>
        <v>/</v>
      </c>
      <c r="AP3884" t="str">
        <f>Tabela1[[#This Row],[TAG]]&amp;Tabela1[[#This Row],[PEDIDO]]&amp;Tabela1[[#This Row],[PRODUTO]]</f>
        <v/>
      </c>
      <c r="AQ3884" s="23" t="str">
        <f>Tabela1[[#This Row],[PRODUTO]]&amp;Tabela1[[#This Row],[TAG]]</f>
        <v/>
      </c>
      <c r="AR3884" s="27">
        <f>Tabela1[[#This Row],[PESO TOTAL]]*Tabela1[[#This Row],[MATÉRIA PRIMA]]</f>
        <v>0</v>
      </c>
      <c r="AS3884" s="28">
        <f>Tabela1[[#This Row],[PESO TOTAL]]*Tabela1[[#This Row],[PREPARAÇÃO ]]</f>
        <v>0</v>
      </c>
      <c r="AT3884" s="28">
        <f>Tabela1[[#This Row],[PESO TOTAL]]*Tabela1[[#This Row],[CALDEIRARIA]]</f>
        <v>0</v>
      </c>
      <c r="AU3884" s="28">
        <f>Tabela1[[#This Row],[PESO TOTAL]]*Tabela1[[#This Row],[SOLDA]]</f>
        <v>0</v>
      </c>
      <c r="AV3884" s="28">
        <f>Tabela1[[#This Row],[PESO TOTAL]]*Tabela1[[#This Row],[ACABAMENTO]]</f>
        <v>0</v>
      </c>
      <c r="AW3884" s="28">
        <f>Tabela1[[#This Row],[PESO TOTAL]]*Tabela1[[#This Row],[PRONTO ACABADO]]</f>
        <v>0</v>
      </c>
      <c r="AX3884" s="29">
        <f>Tabela1[[#This Row],[PESO TOTAL]]*Tabela1[[#This Row],[EXPEDIÇÃO ]]</f>
        <v>0</v>
      </c>
      <c r="AY3884" s="28" t="str">
        <f>Tabela1[[#This Row],[PEDIDO]]&amp;Tabela1[[#This Row],[PRODUTO]]</f>
        <v/>
      </c>
      <c r="AZ3884" s="44">
        <f>IF(AF3884="",0,IF(ISTEXT(AF3884),H3884*VALUE(SUBSTITUTE(AF3884,"%",""))/100,H3884*AF3884))-Tabela1[[#This Row],[PRONTO ACABADO2]]</f>
        <v>0</v>
      </c>
      <c r="BA3884" s="44">
        <f>IF(AG3884="",0,IF(ISTEXT(AG3884),H3884*VALUE(SUBSTITUTE(AG3884,"%",""))/100,H3884*AG3884))-Tabela1[[#This Row],[PESO EXPEDIDO2]]</f>
        <v>0</v>
      </c>
      <c r="BB3884" s="44">
        <f t="shared" si="517"/>
        <v>0</v>
      </c>
      <c r="BC3884" s="44">
        <f t="shared" si="518"/>
        <v>0</v>
      </c>
      <c r="BD3884" s="165"/>
    </row>
    <row r="3885" spans="1:56" ht="15.75" hidden="1" customHeight="1" x14ac:dyDescent="0.25">
      <c r="A3885" s="6"/>
      <c r="B3885" s="22"/>
      <c r="C3885" s="7"/>
      <c r="D3885" s="46"/>
      <c r="E3885" s="7"/>
      <c r="F3885" s="7"/>
      <c r="G3885" s="24"/>
      <c r="H3885" s="41">
        <f>Tabela1[[#This Row],[PESO UNI]]*Tabela1[[#This Row],[QTE]]</f>
        <v>0</v>
      </c>
      <c r="I3885" s="7"/>
      <c r="J3885" s="7"/>
      <c r="K3885" s="8"/>
      <c r="L3885" s="9"/>
      <c r="M3885" s="7"/>
      <c r="N3885" s="11"/>
      <c r="O3885" s="12"/>
      <c r="P3885" s="13"/>
      <c r="Q3885" s="14">
        <f>Tabela1[[#This Row],[QTDE/ Fabricação]]-Tabela1[[#This Row],[QTE]]</f>
        <v>0</v>
      </c>
      <c r="R3885" s="19">
        <f t="shared" si="512"/>
        <v>0</v>
      </c>
      <c r="S3885" s="19">
        <f t="shared" si="508"/>
        <v>0</v>
      </c>
      <c r="T3885" s="20">
        <f t="shared" si="513"/>
        <v>0</v>
      </c>
      <c r="U3885" s="17">
        <f>IFERROR(SUMIF('LISTA DE EMBARQUE'!B:B,MICRO!E:E,'LISTA DE EMBARQUE'!G:G),"")</f>
        <v>0</v>
      </c>
      <c r="V3885" s="12" t="str">
        <f>IFERROR(VLOOKUP(Tabela1[[#This Row],[COD.MDE]],'LISTA DE EMBARQUE'!B:L,11,0),"")</f>
        <v/>
      </c>
      <c r="W3885" s="13" t="str">
        <f>IFERROR(COUNTIF(#REF!,Tabela1[[#This Row],[Colunas5]]),"")</f>
        <v/>
      </c>
      <c r="X3885" s="14">
        <f>Tabela1[[#This Row],[QIANTIDADE EXPEDIDA]]*Tabela1[[#This Row],[PESO UNI]]</f>
        <v>0</v>
      </c>
      <c r="Y3885" s="14">
        <f t="shared" si="514"/>
        <v>0</v>
      </c>
      <c r="Z3885" s="21">
        <f>Tabela1[[#This Row],[PESO TOTAL]]-Tabela1[[#This Row],[Peso Expedido]]</f>
        <v>0</v>
      </c>
      <c r="AA3885" s="18"/>
      <c r="AB3885" s="15"/>
      <c r="AC3885" s="15"/>
      <c r="AD3885" s="15"/>
      <c r="AE3885" s="15"/>
      <c r="AF3885" s="15"/>
      <c r="AG3885" s="15"/>
      <c r="AH3885" s="15"/>
      <c r="AI3885" s="40" t="str">
        <f t="shared" si="515"/>
        <v>ok</v>
      </c>
      <c r="AJ3885" s="5"/>
      <c r="AK3885" t="str">
        <f>Tabela1[[#This Row],[Coluna1]]&amp;Tabela1[[#This Row],[PEDIDO]]</f>
        <v/>
      </c>
      <c r="AL3885"/>
      <c r="AM3885"/>
      <c r="AN3885"/>
      <c r="AO3885" t="str">
        <f t="shared" si="516"/>
        <v>/</v>
      </c>
      <c r="AP3885" t="str">
        <f>Tabela1[[#This Row],[TAG]]&amp;Tabela1[[#This Row],[PEDIDO]]&amp;Tabela1[[#This Row],[PRODUTO]]</f>
        <v/>
      </c>
      <c r="AQ3885" s="23" t="str">
        <f>Tabela1[[#This Row],[PRODUTO]]&amp;Tabela1[[#This Row],[TAG]]</f>
        <v/>
      </c>
      <c r="AR3885" s="27">
        <f>Tabela1[[#This Row],[PESO TOTAL]]*Tabela1[[#This Row],[MATÉRIA PRIMA]]</f>
        <v>0</v>
      </c>
      <c r="AS3885" s="28">
        <f>Tabela1[[#This Row],[PESO TOTAL]]*Tabela1[[#This Row],[PREPARAÇÃO ]]</f>
        <v>0</v>
      </c>
      <c r="AT3885" s="28">
        <f>Tabela1[[#This Row],[PESO TOTAL]]*Tabela1[[#This Row],[CALDEIRARIA]]</f>
        <v>0</v>
      </c>
      <c r="AU3885" s="28">
        <f>Tabela1[[#This Row],[PESO TOTAL]]*Tabela1[[#This Row],[SOLDA]]</f>
        <v>0</v>
      </c>
      <c r="AV3885" s="28">
        <f>Tabela1[[#This Row],[PESO TOTAL]]*Tabela1[[#This Row],[ACABAMENTO]]</f>
        <v>0</v>
      </c>
      <c r="AW3885" s="28">
        <f>Tabela1[[#This Row],[PESO TOTAL]]*Tabela1[[#This Row],[PRONTO ACABADO]]</f>
        <v>0</v>
      </c>
      <c r="AX3885" s="29">
        <f>Tabela1[[#This Row],[PESO TOTAL]]*Tabela1[[#This Row],[EXPEDIÇÃO ]]</f>
        <v>0</v>
      </c>
      <c r="AY3885" s="28" t="str">
        <f>Tabela1[[#This Row],[PEDIDO]]&amp;Tabela1[[#This Row],[PRODUTO]]</f>
        <v/>
      </c>
      <c r="AZ3885" s="44">
        <f>IF(AF3885="",0,IF(ISTEXT(AF3885),H3885*VALUE(SUBSTITUTE(AF3885,"%",""))/100,H3885*AF3885))-Tabela1[[#This Row],[PRONTO ACABADO2]]</f>
        <v>0</v>
      </c>
      <c r="BA3885" s="44">
        <f>IF(AG3885="",0,IF(ISTEXT(AG3885),H3885*VALUE(SUBSTITUTE(AG3885,"%",""))/100,H3885*AG3885))-Tabela1[[#This Row],[PESO EXPEDIDO2]]</f>
        <v>0</v>
      </c>
      <c r="BB3885" s="44">
        <f t="shared" si="517"/>
        <v>0</v>
      </c>
      <c r="BC3885" s="44">
        <f t="shared" si="518"/>
        <v>0</v>
      </c>
      <c r="BD3885" s="165"/>
    </row>
    <row r="3886" spans="1:56" ht="15.75" hidden="1" customHeight="1" x14ac:dyDescent="0.25">
      <c r="A3886" s="6"/>
      <c r="B3886" s="22"/>
      <c r="C3886" s="7"/>
      <c r="D3886" s="46"/>
      <c r="E3886" s="7"/>
      <c r="F3886" s="7"/>
      <c r="G3886" s="24"/>
      <c r="H3886" s="41">
        <f>Tabela1[[#This Row],[PESO UNI]]*Tabela1[[#This Row],[QTE]]</f>
        <v>0</v>
      </c>
      <c r="I3886" s="7"/>
      <c r="J3886" s="7"/>
      <c r="K3886" s="8"/>
      <c r="L3886" s="9"/>
      <c r="M3886" s="7"/>
      <c r="N3886" s="11"/>
      <c r="O3886" s="12"/>
      <c r="P3886" s="13"/>
      <c r="Q3886" s="14">
        <f>Tabela1[[#This Row],[QTDE/ Fabricação]]-Tabela1[[#This Row],[QTE]]</f>
        <v>0</v>
      </c>
      <c r="R3886" s="19">
        <f t="shared" si="512"/>
        <v>0</v>
      </c>
      <c r="S3886" s="19">
        <f t="shared" si="508"/>
        <v>0</v>
      </c>
      <c r="T3886" s="20">
        <f t="shared" si="513"/>
        <v>0</v>
      </c>
      <c r="U3886" s="17">
        <f>IFERROR(SUMIF('LISTA DE EMBARQUE'!B:B,MICRO!E:E,'LISTA DE EMBARQUE'!G:G),"")</f>
        <v>0</v>
      </c>
      <c r="V3886" s="12" t="str">
        <f>IFERROR(VLOOKUP(Tabela1[[#This Row],[COD.MDE]],'LISTA DE EMBARQUE'!B:L,11,0),"")</f>
        <v/>
      </c>
      <c r="W3886" s="13" t="str">
        <f>IFERROR(COUNTIF(#REF!,Tabela1[[#This Row],[Colunas5]]),"")</f>
        <v/>
      </c>
      <c r="X3886" s="14">
        <f>Tabela1[[#This Row],[QIANTIDADE EXPEDIDA]]*Tabela1[[#This Row],[PESO UNI]]</f>
        <v>0</v>
      </c>
      <c r="Y3886" s="14">
        <f t="shared" si="514"/>
        <v>0</v>
      </c>
      <c r="Z3886" s="21">
        <f>Tabela1[[#This Row],[PESO TOTAL]]-Tabela1[[#This Row],[Peso Expedido]]</f>
        <v>0</v>
      </c>
      <c r="AA3886" s="18"/>
      <c r="AB3886" s="15"/>
      <c r="AC3886" s="15"/>
      <c r="AD3886" s="15"/>
      <c r="AE3886" s="15"/>
      <c r="AF3886" s="15"/>
      <c r="AG3886" s="15"/>
      <c r="AH3886" s="15"/>
      <c r="AI3886" s="40" t="str">
        <f t="shared" si="515"/>
        <v>ok</v>
      </c>
      <c r="AJ3886" s="5"/>
      <c r="AK3886" t="str">
        <f>Tabela1[[#This Row],[Coluna1]]&amp;Tabela1[[#This Row],[PEDIDO]]</f>
        <v/>
      </c>
      <c r="AL3886"/>
      <c r="AM3886"/>
      <c r="AN3886"/>
      <c r="AO3886" t="str">
        <f t="shared" si="516"/>
        <v>/</v>
      </c>
      <c r="AP3886" t="str">
        <f>Tabela1[[#This Row],[TAG]]&amp;Tabela1[[#This Row],[PEDIDO]]&amp;Tabela1[[#This Row],[PRODUTO]]</f>
        <v/>
      </c>
      <c r="AQ3886" s="23" t="str">
        <f>Tabela1[[#This Row],[PRODUTO]]&amp;Tabela1[[#This Row],[TAG]]</f>
        <v/>
      </c>
      <c r="AR3886" s="27">
        <f>Tabela1[[#This Row],[PESO TOTAL]]*Tabela1[[#This Row],[MATÉRIA PRIMA]]</f>
        <v>0</v>
      </c>
      <c r="AS3886" s="28">
        <f>Tabela1[[#This Row],[PESO TOTAL]]*Tabela1[[#This Row],[PREPARAÇÃO ]]</f>
        <v>0</v>
      </c>
      <c r="AT3886" s="28">
        <f>Tabela1[[#This Row],[PESO TOTAL]]*Tabela1[[#This Row],[CALDEIRARIA]]</f>
        <v>0</v>
      </c>
      <c r="AU3886" s="28">
        <f>Tabela1[[#This Row],[PESO TOTAL]]*Tabela1[[#This Row],[SOLDA]]</f>
        <v>0</v>
      </c>
      <c r="AV3886" s="28">
        <f>Tabela1[[#This Row],[PESO TOTAL]]*Tabela1[[#This Row],[ACABAMENTO]]</f>
        <v>0</v>
      </c>
      <c r="AW3886" s="28">
        <f>Tabela1[[#This Row],[PESO TOTAL]]*Tabela1[[#This Row],[PRONTO ACABADO]]</f>
        <v>0</v>
      </c>
      <c r="AX3886" s="29">
        <f>Tabela1[[#This Row],[PESO TOTAL]]*Tabela1[[#This Row],[EXPEDIÇÃO ]]</f>
        <v>0</v>
      </c>
      <c r="AY3886" s="28" t="str">
        <f>Tabela1[[#This Row],[PEDIDO]]&amp;Tabela1[[#This Row],[PRODUTO]]</f>
        <v/>
      </c>
      <c r="AZ3886" s="44">
        <f>IF(AF3886="",0,IF(ISTEXT(AF3886),H3886*VALUE(SUBSTITUTE(AF3886,"%",""))/100,H3886*AF3886))-Tabela1[[#This Row],[PRONTO ACABADO2]]</f>
        <v>0</v>
      </c>
      <c r="BA3886" s="44">
        <f>IF(AG3886="",0,IF(ISTEXT(AG3886),H3886*VALUE(SUBSTITUTE(AG3886,"%",""))/100,H3886*AG3886))-Tabela1[[#This Row],[PESO EXPEDIDO2]]</f>
        <v>0</v>
      </c>
      <c r="BB3886" s="44">
        <f t="shared" si="517"/>
        <v>0</v>
      </c>
      <c r="BC3886" s="44">
        <f t="shared" si="518"/>
        <v>0</v>
      </c>
      <c r="BD3886" s="165"/>
    </row>
    <row r="3887" spans="1:56" ht="15.75" hidden="1" customHeight="1" x14ac:dyDescent="0.25">
      <c r="A3887" s="6"/>
      <c r="B3887" s="22"/>
      <c r="C3887" s="7"/>
      <c r="D3887" s="46"/>
      <c r="E3887" s="7"/>
      <c r="F3887" s="7"/>
      <c r="G3887" s="24"/>
      <c r="H3887" s="41">
        <f>Tabela1[[#This Row],[PESO UNI]]*Tabela1[[#This Row],[QTE]]</f>
        <v>0</v>
      </c>
      <c r="I3887" s="7"/>
      <c r="J3887" s="7"/>
      <c r="K3887" s="8"/>
      <c r="L3887" s="9"/>
      <c r="M3887" s="7"/>
      <c r="N3887" s="11"/>
      <c r="O3887" s="12"/>
      <c r="P3887" s="13"/>
      <c r="Q3887" s="14">
        <f>Tabela1[[#This Row],[QTDE/ Fabricação]]-Tabela1[[#This Row],[QTE]]</f>
        <v>0</v>
      </c>
      <c r="R3887" s="19">
        <f t="shared" si="512"/>
        <v>0</v>
      </c>
      <c r="S3887" s="19">
        <f t="shared" si="508"/>
        <v>0</v>
      </c>
      <c r="T3887" s="20">
        <f t="shared" si="513"/>
        <v>0</v>
      </c>
      <c r="U3887" s="17">
        <f>IFERROR(SUMIF('LISTA DE EMBARQUE'!B:B,MICRO!E:E,'LISTA DE EMBARQUE'!G:G),"")</f>
        <v>0</v>
      </c>
      <c r="V3887" s="12" t="str">
        <f>IFERROR(VLOOKUP(Tabela1[[#This Row],[COD.MDE]],'LISTA DE EMBARQUE'!B:L,11,0),"")</f>
        <v/>
      </c>
      <c r="W3887" s="13" t="str">
        <f>IFERROR(COUNTIF(#REF!,Tabela1[[#This Row],[Colunas5]]),"")</f>
        <v/>
      </c>
      <c r="X3887" s="14">
        <f>Tabela1[[#This Row],[QIANTIDADE EXPEDIDA]]*Tabela1[[#This Row],[PESO UNI]]</f>
        <v>0</v>
      </c>
      <c r="Y3887" s="14">
        <f t="shared" si="514"/>
        <v>0</v>
      </c>
      <c r="Z3887" s="21">
        <f>Tabela1[[#This Row],[PESO TOTAL]]-Tabela1[[#This Row],[Peso Expedido]]</f>
        <v>0</v>
      </c>
      <c r="AA3887" s="18"/>
      <c r="AB3887" s="15"/>
      <c r="AC3887" s="15"/>
      <c r="AD3887" s="15"/>
      <c r="AE3887" s="15"/>
      <c r="AF3887" s="15"/>
      <c r="AG3887" s="15"/>
      <c r="AH3887" s="15"/>
      <c r="AI3887" s="40" t="str">
        <f t="shared" si="515"/>
        <v>ok</v>
      </c>
      <c r="AJ3887" s="5"/>
      <c r="AK3887" t="str">
        <f>Tabela1[[#This Row],[Coluna1]]&amp;Tabela1[[#This Row],[PEDIDO]]</f>
        <v/>
      </c>
      <c r="AL3887"/>
      <c r="AM3887"/>
      <c r="AN3887"/>
      <c r="AO3887" t="str">
        <f t="shared" si="516"/>
        <v>/</v>
      </c>
      <c r="AP3887" t="str">
        <f>Tabela1[[#This Row],[TAG]]&amp;Tabela1[[#This Row],[PEDIDO]]&amp;Tabela1[[#This Row],[PRODUTO]]</f>
        <v/>
      </c>
      <c r="AQ3887" s="23" t="str">
        <f>Tabela1[[#This Row],[PRODUTO]]&amp;Tabela1[[#This Row],[TAG]]</f>
        <v/>
      </c>
      <c r="AR3887" s="27">
        <f>Tabela1[[#This Row],[PESO TOTAL]]*Tabela1[[#This Row],[MATÉRIA PRIMA]]</f>
        <v>0</v>
      </c>
      <c r="AS3887" s="28">
        <f>Tabela1[[#This Row],[PESO TOTAL]]*Tabela1[[#This Row],[PREPARAÇÃO ]]</f>
        <v>0</v>
      </c>
      <c r="AT3887" s="28">
        <f>Tabela1[[#This Row],[PESO TOTAL]]*Tabela1[[#This Row],[CALDEIRARIA]]</f>
        <v>0</v>
      </c>
      <c r="AU3887" s="28">
        <f>Tabela1[[#This Row],[PESO TOTAL]]*Tabela1[[#This Row],[SOLDA]]</f>
        <v>0</v>
      </c>
      <c r="AV3887" s="28">
        <f>Tabela1[[#This Row],[PESO TOTAL]]*Tabela1[[#This Row],[ACABAMENTO]]</f>
        <v>0</v>
      </c>
      <c r="AW3887" s="28">
        <f>Tabela1[[#This Row],[PESO TOTAL]]*Tabela1[[#This Row],[PRONTO ACABADO]]</f>
        <v>0</v>
      </c>
      <c r="AX3887" s="29">
        <f>Tabela1[[#This Row],[PESO TOTAL]]*Tabela1[[#This Row],[EXPEDIÇÃO ]]</f>
        <v>0</v>
      </c>
      <c r="AY3887" s="28" t="str">
        <f>Tabela1[[#This Row],[PEDIDO]]&amp;Tabela1[[#This Row],[PRODUTO]]</f>
        <v/>
      </c>
      <c r="AZ3887" s="44">
        <f>IF(AF3887="",0,IF(ISTEXT(AF3887),H3887*VALUE(SUBSTITUTE(AF3887,"%",""))/100,H3887*AF3887))-Tabela1[[#This Row],[PRONTO ACABADO2]]</f>
        <v>0</v>
      </c>
      <c r="BA3887" s="44">
        <f>IF(AG3887="",0,IF(ISTEXT(AG3887),H3887*VALUE(SUBSTITUTE(AG3887,"%",""))/100,H3887*AG3887))-Tabela1[[#This Row],[PESO EXPEDIDO2]]</f>
        <v>0</v>
      </c>
      <c r="BB3887" s="44">
        <f t="shared" si="517"/>
        <v>0</v>
      </c>
      <c r="BC3887" s="44">
        <f t="shared" si="518"/>
        <v>0</v>
      </c>
      <c r="BD3887" s="165"/>
    </row>
    <row r="3888" spans="1:56" ht="15.75" hidden="1" customHeight="1" x14ac:dyDescent="0.25">
      <c r="A3888" s="6"/>
      <c r="B3888" s="22"/>
      <c r="C3888" s="7"/>
      <c r="D3888" s="46"/>
      <c r="E3888" s="7"/>
      <c r="F3888" s="7"/>
      <c r="G3888" s="24"/>
      <c r="H3888" s="41">
        <f>Tabela1[[#This Row],[PESO UNI]]*Tabela1[[#This Row],[QTE]]</f>
        <v>0</v>
      </c>
      <c r="I3888" s="7"/>
      <c r="J3888" s="7"/>
      <c r="K3888" s="8"/>
      <c r="L3888" s="9"/>
      <c r="M3888" s="7"/>
      <c r="N3888" s="11"/>
      <c r="O3888" s="12"/>
      <c r="P3888" s="13"/>
      <c r="Q3888" s="14">
        <f>Tabela1[[#This Row],[QTDE/ Fabricação]]-Tabela1[[#This Row],[QTE]]</f>
        <v>0</v>
      </c>
      <c r="R3888" s="19">
        <f t="shared" si="512"/>
        <v>0</v>
      </c>
      <c r="S3888" s="19">
        <f t="shared" si="508"/>
        <v>0</v>
      </c>
      <c r="T3888" s="20">
        <f t="shared" si="513"/>
        <v>0</v>
      </c>
      <c r="U3888" s="17">
        <f>IFERROR(SUMIF('LISTA DE EMBARQUE'!B:B,MICRO!E:E,'LISTA DE EMBARQUE'!G:G),"")</f>
        <v>0</v>
      </c>
      <c r="V3888" s="12" t="str">
        <f>IFERROR(VLOOKUP(Tabela1[[#This Row],[COD.MDE]],'LISTA DE EMBARQUE'!B:L,11,0),"")</f>
        <v/>
      </c>
      <c r="W3888" s="13" t="str">
        <f>IFERROR(COUNTIF(#REF!,Tabela1[[#This Row],[Colunas5]]),"")</f>
        <v/>
      </c>
      <c r="X3888" s="14">
        <f>Tabela1[[#This Row],[QIANTIDADE EXPEDIDA]]*Tabela1[[#This Row],[PESO UNI]]</f>
        <v>0</v>
      </c>
      <c r="Y3888" s="14">
        <f t="shared" si="514"/>
        <v>0</v>
      </c>
      <c r="Z3888" s="21">
        <f>Tabela1[[#This Row],[PESO TOTAL]]-Tabela1[[#This Row],[Peso Expedido]]</f>
        <v>0</v>
      </c>
      <c r="AA3888" s="18"/>
      <c r="AB3888" s="15"/>
      <c r="AC3888" s="15"/>
      <c r="AD3888" s="15"/>
      <c r="AE3888" s="15"/>
      <c r="AF3888" s="15"/>
      <c r="AG3888" s="15"/>
      <c r="AH3888" s="15"/>
      <c r="AI3888" s="40" t="str">
        <f t="shared" si="515"/>
        <v>ok</v>
      </c>
      <c r="AJ3888" s="5"/>
      <c r="AK3888" t="str">
        <f>Tabela1[[#This Row],[Coluna1]]&amp;Tabela1[[#This Row],[PEDIDO]]</f>
        <v/>
      </c>
      <c r="AL3888"/>
      <c r="AM3888"/>
      <c r="AN3888"/>
      <c r="AO3888" t="str">
        <f t="shared" si="516"/>
        <v>/</v>
      </c>
      <c r="AP3888" t="str">
        <f>Tabela1[[#This Row],[TAG]]&amp;Tabela1[[#This Row],[PEDIDO]]&amp;Tabela1[[#This Row],[PRODUTO]]</f>
        <v/>
      </c>
      <c r="AQ3888" s="23" t="str">
        <f>Tabela1[[#This Row],[PRODUTO]]&amp;Tabela1[[#This Row],[TAG]]</f>
        <v/>
      </c>
      <c r="AR3888" s="27">
        <f>Tabela1[[#This Row],[PESO TOTAL]]*Tabela1[[#This Row],[MATÉRIA PRIMA]]</f>
        <v>0</v>
      </c>
      <c r="AS3888" s="28">
        <f>Tabela1[[#This Row],[PESO TOTAL]]*Tabela1[[#This Row],[PREPARAÇÃO ]]</f>
        <v>0</v>
      </c>
      <c r="AT3888" s="28">
        <f>Tabela1[[#This Row],[PESO TOTAL]]*Tabela1[[#This Row],[CALDEIRARIA]]</f>
        <v>0</v>
      </c>
      <c r="AU3888" s="28">
        <f>Tabela1[[#This Row],[PESO TOTAL]]*Tabela1[[#This Row],[SOLDA]]</f>
        <v>0</v>
      </c>
      <c r="AV3888" s="28">
        <f>Tabela1[[#This Row],[PESO TOTAL]]*Tabela1[[#This Row],[ACABAMENTO]]</f>
        <v>0</v>
      </c>
      <c r="AW3888" s="28">
        <f>Tabela1[[#This Row],[PESO TOTAL]]*Tabela1[[#This Row],[PRONTO ACABADO]]</f>
        <v>0</v>
      </c>
      <c r="AX3888" s="29">
        <f>Tabela1[[#This Row],[PESO TOTAL]]*Tabela1[[#This Row],[EXPEDIÇÃO ]]</f>
        <v>0</v>
      </c>
      <c r="AY3888" s="28" t="str">
        <f>Tabela1[[#This Row],[PEDIDO]]&amp;Tabela1[[#This Row],[PRODUTO]]</f>
        <v/>
      </c>
      <c r="AZ3888" s="44">
        <f>IF(AF3888="",0,IF(ISTEXT(AF3888),H3888*VALUE(SUBSTITUTE(AF3888,"%",""))/100,H3888*AF3888))-Tabela1[[#This Row],[PRONTO ACABADO2]]</f>
        <v>0</v>
      </c>
      <c r="BA3888" s="44">
        <f>IF(AG3888="",0,IF(ISTEXT(AG3888),H3888*VALUE(SUBSTITUTE(AG3888,"%",""))/100,H3888*AG3888))-Tabela1[[#This Row],[PESO EXPEDIDO2]]</f>
        <v>0</v>
      </c>
      <c r="BB3888" s="44">
        <f t="shared" si="517"/>
        <v>0</v>
      </c>
      <c r="BC3888" s="44">
        <f t="shared" si="518"/>
        <v>0</v>
      </c>
      <c r="BD3888" s="165"/>
    </row>
    <row r="3889" spans="1:56" ht="15.75" hidden="1" customHeight="1" x14ac:dyDescent="0.25">
      <c r="A3889" s="6"/>
      <c r="B3889" s="22"/>
      <c r="C3889" s="7"/>
      <c r="D3889" s="46"/>
      <c r="E3889" s="7"/>
      <c r="F3889" s="7"/>
      <c r="G3889" s="24"/>
      <c r="H3889" s="41">
        <f>Tabela1[[#This Row],[PESO UNI]]*Tabela1[[#This Row],[QTE]]</f>
        <v>0</v>
      </c>
      <c r="I3889" s="7"/>
      <c r="J3889" s="7"/>
      <c r="K3889" s="8"/>
      <c r="L3889" s="9"/>
      <c r="M3889" s="7"/>
      <c r="N3889" s="11"/>
      <c r="O3889" s="12"/>
      <c r="P3889" s="13"/>
      <c r="Q3889" s="14">
        <f>Tabela1[[#This Row],[QTDE/ Fabricação]]-Tabela1[[#This Row],[QTE]]</f>
        <v>0</v>
      </c>
      <c r="R3889" s="19">
        <f t="shared" si="512"/>
        <v>0</v>
      </c>
      <c r="S3889" s="19">
        <f t="shared" si="508"/>
        <v>0</v>
      </c>
      <c r="T3889" s="20">
        <f t="shared" si="513"/>
        <v>0</v>
      </c>
      <c r="U3889" s="17">
        <f>IFERROR(SUMIF('LISTA DE EMBARQUE'!B:B,MICRO!E:E,'LISTA DE EMBARQUE'!G:G),"")</f>
        <v>0</v>
      </c>
      <c r="V3889" s="12" t="str">
        <f>IFERROR(VLOOKUP(Tabela1[[#This Row],[COD.MDE]],'LISTA DE EMBARQUE'!B:L,11,0),"")</f>
        <v/>
      </c>
      <c r="W3889" s="13" t="str">
        <f>IFERROR(COUNTIF(#REF!,Tabela1[[#This Row],[Colunas5]]),"")</f>
        <v/>
      </c>
      <c r="X3889" s="14">
        <f>Tabela1[[#This Row],[QIANTIDADE EXPEDIDA]]*Tabela1[[#This Row],[PESO UNI]]</f>
        <v>0</v>
      </c>
      <c r="Y3889" s="14">
        <f t="shared" si="514"/>
        <v>0</v>
      </c>
      <c r="Z3889" s="21">
        <f>Tabela1[[#This Row],[PESO TOTAL]]-Tabela1[[#This Row],[Peso Expedido]]</f>
        <v>0</v>
      </c>
      <c r="AA3889" s="18"/>
      <c r="AB3889" s="15"/>
      <c r="AC3889" s="15"/>
      <c r="AD3889" s="15"/>
      <c r="AE3889" s="15"/>
      <c r="AF3889" s="15"/>
      <c r="AG3889" s="15"/>
      <c r="AH3889" s="15"/>
      <c r="AI3889" s="40" t="str">
        <f t="shared" si="515"/>
        <v>ok</v>
      </c>
      <c r="AJ3889" s="5"/>
      <c r="AK3889" t="str">
        <f>Tabela1[[#This Row],[Coluna1]]&amp;Tabela1[[#This Row],[PEDIDO]]</f>
        <v/>
      </c>
      <c r="AL3889"/>
      <c r="AM3889"/>
      <c r="AN3889"/>
      <c r="AO3889" t="str">
        <f t="shared" si="516"/>
        <v>/</v>
      </c>
      <c r="AP3889" t="str">
        <f>Tabela1[[#This Row],[TAG]]&amp;Tabela1[[#This Row],[PEDIDO]]&amp;Tabela1[[#This Row],[PRODUTO]]</f>
        <v/>
      </c>
      <c r="AQ3889" s="23" t="str">
        <f>Tabela1[[#This Row],[PRODUTO]]&amp;Tabela1[[#This Row],[TAG]]</f>
        <v/>
      </c>
      <c r="AR3889" s="27">
        <f>Tabela1[[#This Row],[PESO TOTAL]]*Tabela1[[#This Row],[MATÉRIA PRIMA]]</f>
        <v>0</v>
      </c>
      <c r="AS3889" s="28">
        <f>Tabela1[[#This Row],[PESO TOTAL]]*Tabela1[[#This Row],[PREPARAÇÃO ]]</f>
        <v>0</v>
      </c>
      <c r="AT3889" s="28">
        <f>Tabela1[[#This Row],[PESO TOTAL]]*Tabela1[[#This Row],[CALDEIRARIA]]</f>
        <v>0</v>
      </c>
      <c r="AU3889" s="28">
        <f>Tabela1[[#This Row],[PESO TOTAL]]*Tabela1[[#This Row],[SOLDA]]</f>
        <v>0</v>
      </c>
      <c r="AV3889" s="28">
        <f>Tabela1[[#This Row],[PESO TOTAL]]*Tabela1[[#This Row],[ACABAMENTO]]</f>
        <v>0</v>
      </c>
      <c r="AW3889" s="28">
        <f>Tabela1[[#This Row],[PESO TOTAL]]*Tabela1[[#This Row],[PRONTO ACABADO]]</f>
        <v>0</v>
      </c>
      <c r="AX3889" s="29">
        <f>Tabela1[[#This Row],[PESO TOTAL]]*Tabela1[[#This Row],[EXPEDIÇÃO ]]</f>
        <v>0</v>
      </c>
      <c r="AY3889" s="28" t="str">
        <f>Tabela1[[#This Row],[PEDIDO]]&amp;Tabela1[[#This Row],[PRODUTO]]</f>
        <v/>
      </c>
      <c r="AZ3889" s="44">
        <f>IF(AF3889="",0,IF(ISTEXT(AF3889),H3889*VALUE(SUBSTITUTE(AF3889,"%",""))/100,H3889*AF3889))-Tabela1[[#This Row],[PRONTO ACABADO2]]</f>
        <v>0</v>
      </c>
      <c r="BA3889" s="44">
        <f>IF(AG3889="",0,IF(ISTEXT(AG3889),H3889*VALUE(SUBSTITUTE(AG3889,"%",""))/100,H3889*AG3889))-Tabela1[[#This Row],[PESO EXPEDIDO2]]</f>
        <v>0</v>
      </c>
      <c r="BB3889" s="44">
        <f t="shared" si="517"/>
        <v>0</v>
      </c>
      <c r="BC3889" s="44">
        <f t="shared" si="518"/>
        <v>0</v>
      </c>
      <c r="BD3889" s="165"/>
    </row>
    <row r="3890" spans="1:56" ht="15.75" hidden="1" customHeight="1" x14ac:dyDescent="0.25">
      <c r="A3890" s="6"/>
      <c r="B3890" s="22"/>
      <c r="C3890" s="7"/>
      <c r="D3890" s="46"/>
      <c r="E3890" s="7"/>
      <c r="F3890" s="7"/>
      <c r="G3890" s="24"/>
      <c r="H3890" s="41">
        <f>Tabela1[[#This Row],[PESO UNI]]*Tabela1[[#This Row],[QTE]]</f>
        <v>0</v>
      </c>
      <c r="I3890" s="7"/>
      <c r="J3890" s="7"/>
      <c r="K3890" s="8"/>
      <c r="L3890" s="9"/>
      <c r="M3890" s="7"/>
      <c r="N3890" s="11"/>
      <c r="O3890" s="12"/>
      <c r="P3890" s="13"/>
      <c r="Q3890" s="14">
        <f>Tabela1[[#This Row],[QTDE/ Fabricação]]-Tabela1[[#This Row],[QTE]]</f>
        <v>0</v>
      </c>
      <c r="R3890" s="19">
        <f t="shared" si="512"/>
        <v>0</v>
      </c>
      <c r="S3890" s="19">
        <f t="shared" si="508"/>
        <v>0</v>
      </c>
      <c r="T3890" s="20">
        <f t="shared" si="513"/>
        <v>0</v>
      </c>
      <c r="U3890" s="17">
        <f>IFERROR(SUMIF('LISTA DE EMBARQUE'!B:B,MICRO!E:E,'LISTA DE EMBARQUE'!G:G),"")</f>
        <v>0</v>
      </c>
      <c r="V3890" s="12" t="str">
        <f>IFERROR(VLOOKUP(Tabela1[[#This Row],[COD.MDE]],'LISTA DE EMBARQUE'!B:L,11,0),"")</f>
        <v/>
      </c>
      <c r="W3890" s="13" t="str">
        <f>IFERROR(COUNTIF(#REF!,Tabela1[[#This Row],[Colunas5]]),"")</f>
        <v/>
      </c>
      <c r="X3890" s="14">
        <f>Tabela1[[#This Row],[QIANTIDADE EXPEDIDA]]*Tabela1[[#This Row],[PESO UNI]]</f>
        <v>0</v>
      </c>
      <c r="Y3890" s="14">
        <f t="shared" si="514"/>
        <v>0</v>
      </c>
      <c r="Z3890" s="21">
        <f>Tabela1[[#This Row],[PESO TOTAL]]-Tabela1[[#This Row],[Peso Expedido]]</f>
        <v>0</v>
      </c>
      <c r="AA3890" s="18"/>
      <c r="AB3890" s="15"/>
      <c r="AC3890" s="15"/>
      <c r="AD3890" s="15"/>
      <c r="AE3890" s="15"/>
      <c r="AF3890" s="15"/>
      <c r="AG3890" s="15"/>
      <c r="AH3890" s="15"/>
      <c r="AI3890" s="40" t="str">
        <f t="shared" si="515"/>
        <v>ok</v>
      </c>
      <c r="AJ3890" s="5"/>
      <c r="AK3890" t="str">
        <f>Tabela1[[#This Row],[Coluna1]]&amp;Tabela1[[#This Row],[PEDIDO]]</f>
        <v/>
      </c>
      <c r="AL3890"/>
      <c r="AM3890"/>
      <c r="AN3890"/>
      <c r="AO3890" t="str">
        <f t="shared" si="516"/>
        <v>/</v>
      </c>
      <c r="AP3890" t="str">
        <f>Tabela1[[#This Row],[TAG]]&amp;Tabela1[[#This Row],[PEDIDO]]&amp;Tabela1[[#This Row],[PRODUTO]]</f>
        <v/>
      </c>
      <c r="AQ3890" s="23" t="str">
        <f>Tabela1[[#This Row],[PRODUTO]]&amp;Tabela1[[#This Row],[TAG]]</f>
        <v/>
      </c>
      <c r="AR3890" s="27">
        <f>Tabela1[[#This Row],[PESO TOTAL]]*Tabela1[[#This Row],[MATÉRIA PRIMA]]</f>
        <v>0</v>
      </c>
      <c r="AS3890" s="28">
        <f>Tabela1[[#This Row],[PESO TOTAL]]*Tabela1[[#This Row],[PREPARAÇÃO ]]</f>
        <v>0</v>
      </c>
      <c r="AT3890" s="28">
        <f>Tabela1[[#This Row],[PESO TOTAL]]*Tabela1[[#This Row],[CALDEIRARIA]]</f>
        <v>0</v>
      </c>
      <c r="AU3890" s="28">
        <f>Tabela1[[#This Row],[PESO TOTAL]]*Tabela1[[#This Row],[SOLDA]]</f>
        <v>0</v>
      </c>
      <c r="AV3890" s="28">
        <f>Tabela1[[#This Row],[PESO TOTAL]]*Tabela1[[#This Row],[ACABAMENTO]]</f>
        <v>0</v>
      </c>
      <c r="AW3890" s="28">
        <f>Tabela1[[#This Row],[PESO TOTAL]]*Tabela1[[#This Row],[PRONTO ACABADO]]</f>
        <v>0</v>
      </c>
      <c r="AX3890" s="29">
        <f>Tabela1[[#This Row],[PESO TOTAL]]*Tabela1[[#This Row],[EXPEDIÇÃO ]]</f>
        <v>0</v>
      </c>
      <c r="AY3890" s="28" t="str">
        <f>Tabela1[[#This Row],[PEDIDO]]&amp;Tabela1[[#This Row],[PRODUTO]]</f>
        <v/>
      </c>
      <c r="AZ3890" s="44">
        <f>IF(AF3890="",0,IF(ISTEXT(AF3890),H3890*VALUE(SUBSTITUTE(AF3890,"%",""))/100,H3890*AF3890))-Tabela1[[#This Row],[PRONTO ACABADO2]]</f>
        <v>0</v>
      </c>
      <c r="BA3890" s="44">
        <f>IF(AG3890="",0,IF(ISTEXT(AG3890),H3890*VALUE(SUBSTITUTE(AG3890,"%",""))/100,H3890*AG3890))-Tabela1[[#This Row],[PESO EXPEDIDO2]]</f>
        <v>0</v>
      </c>
      <c r="BB3890" s="44">
        <f t="shared" si="517"/>
        <v>0</v>
      </c>
      <c r="BC3890" s="44">
        <f t="shared" si="518"/>
        <v>0</v>
      </c>
      <c r="BD3890" s="165"/>
    </row>
    <row r="3891" spans="1:56" ht="15.75" hidden="1" customHeight="1" x14ac:dyDescent="0.25">
      <c r="A3891" s="6"/>
      <c r="B3891" s="22"/>
      <c r="C3891" s="7"/>
      <c r="D3891" s="46"/>
      <c r="E3891" s="7"/>
      <c r="F3891" s="7"/>
      <c r="G3891" s="24"/>
      <c r="H3891" s="41">
        <f>Tabela1[[#This Row],[PESO UNI]]*Tabela1[[#This Row],[QTE]]</f>
        <v>0</v>
      </c>
      <c r="I3891" s="7"/>
      <c r="J3891" s="7"/>
      <c r="K3891" s="8"/>
      <c r="L3891" s="9"/>
      <c r="M3891" s="7"/>
      <c r="N3891" s="11"/>
      <c r="O3891" s="12"/>
      <c r="P3891" s="13"/>
      <c r="Q3891" s="14">
        <f>Tabela1[[#This Row],[QTDE/ Fabricação]]-Tabela1[[#This Row],[QTE]]</f>
        <v>0</v>
      </c>
      <c r="R3891" s="19">
        <f t="shared" si="512"/>
        <v>0</v>
      </c>
      <c r="S3891" s="19">
        <f t="shared" si="508"/>
        <v>0</v>
      </c>
      <c r="T3891" s="20">
        <f t="shared" si="513"/>
        <v>0</v>
      </c>
      <c r="U3891" s="17">
        <f>IFERROR(SUMIF('LISTA DE EMBARQUE'!B:B,MICRO!E:E,'LISTA DE EMBARQUE'!G:G),"")</f>
        <v>0</v>
      </c>
      <c r="V3891" s="12" t="str">
        <f>IFERROR(VLOOKUP(Tabela1[[#This Row],[COD.MDE]],'LISTA DE EMBARQUE'!B:L,11,0),"")</f>
        <v/>
      </c>
      <c r="W3891" s="13" t="str">
        <f>IFERROR(COUNTIF(#REF!,Tabela1[[#This Row],[Colunas5]]),"")</f>
        <v/>
      </c>
      <c r="X3891" s="14">
        <f>Tabela1[[#This Row],[QIANTIDADE EXPEDIDA]]*Tabela1[[#This Row],[PESO UNI]]</f>
        <v>0</v>
      </c>
      <c r="Y3891" s="14">
        <f t="shared" si="514"/>
        <v>0</v>
      </c>
      <c r="Z3891" s="21">
        <f>Tabela1[[#This Row],[PESO TOTAL]]-Tabela1[[#This Row],[Peso Expedido]]</f>
        <v>0</v>
      </c>
      <c r="AA3891" s="18"/>
      <c r="AB3891" s="15"/>
      <c r="AC3891" s="15"/>
      <c r="AD3891" s="15"/>
      <c r="AE3891" s="15"/>
      <c r="AF3891" s="15"/>
      <c r="AG3891" s="15"/>
      <c r="AH3891" s="15"/>
      <c r="AI3891" s="40" t="str">
        <f t="shared" si="515"/>
        <v>ok</v>
      </c>
      <c r="AJ3891" s="5"/>
      <c r="AK3891" t="str">
        <f>Tabela1[[#This Row],[Coluna1]]&amp;Tabela1[[#This Row],[PEDIDO]]</f>
        <v/>
      </c>
      <c r="AL3891"/>
      <c r="AM3891"/>
      <c r="AN3891"/>
      <c r="AO3891" t="str">
        <f t="shared" si="516"/>
        <v>/</v>
      </c>
      <c r="AP3891" t="str">
        <f>Tabela1[[#This Row],[TAG]]&amp;Tabela1[[#This Row],[PEDIDO]]&amp;Tabela1[[#This Row],[PRODUTO]]</f>
        <v/>
      </c>
      <c r="AQ3891" s="23" t="str">
        <f>Tabela1[[#This Row],[PRODUTO]]&amp;Tabela1[[#This Row],[TAG]]</f>
        <v/>
      </c>
      <c r="AR3891" s="27">
        <f>Tabela1[[#This Row],[PESO TOTAL]]*Tabela1[[#This Row],[MATÉRIA PRIMA]]</f>
        <v>0</v>
      </c>
      <c r="AS3891" s="28">
        <f>Tabela1[[#This Row],[PESO TOTAL]]*Tabela1[[#This Row],[PREPARAÇÃO ]]</f>
        <v>0</v>
      </c>
      <c r="AT3891" s="28">
        <f>Tabela1[[#This Row],[PESO TOTAL]]*Tabela1[[#This Row],[CALDEIRARIA]]</f>
        <v>0</v>
      </c>
      <c r="AU3891" s="28">
        <f>Tabela1[[#This Row],[PESO TOTAL]]*Tabela1[[#This Row],[SOLDA]]</f>
        <v>0</v>
      </c>
      <c r="AV3891" s="28">
        <f>Tabela1[[#This Row],[PESO TOTAL]]*Tabela1[[#This Row],[ACABAMENTO]]</f>
        <v>0</v>
      </c>
      <c r="AW3891" s="28">
        <f>Tabela1[[#This Row],[PESO TOTAL]]*Tabela1[[#This Row],[PRONTO ACABADO]]</f>
        <v>0</v>
      </c>
      <c r="AX3891" s="29">
        <f>Tabela1[[#This Row],[PESO TOTAL]]*Tabela1[[#This Row],[EXPEDIÇÃO ]]</f>
        <v>0</v>
      </c>
      <c r="AY3891" s="28" t="str">
        <f>Tabela1[[#This Row],[PEDIDO]]&amp;Tabela1[[#This Row],[PRODUTO]]</f>
        <v/>
      </c>
      <c r="AZ3891" s="44">
        <f>IF(AF3891="",0,IF(ISTEXT(AF3891),H3891*VALUE(SUBSTITUTE(AF3891,"%",""))/100,H3891*AF3891))-Tabela1[[#This Row],[PRONTO ACABADO2]]</f>
        <v>0</v>
      </c>
      <c r="BA3891" s="44">
        <f>IF(AG3891="",0,IF(ISTEXT(AG3891),H3891*VALUE(SUBSTITUTE(AG3891,"%",""))/100,H3891*AG3891))-Tabela1[[#This Row],[PESO EXPEDIDO2]]</f>
        <v>0</v>
      </c>
      <c r="BB3891" s="44">
        <f t="shared" si="517"/>
        <v>0</v>
      </c>
      <c r="BC3891" s="44">
        <f t="shared" si="518"/>
        <v>0</v>
      </c>
      <c r="BD3891" s="165"/>
    </row>
    <row r="3892" spans="1:56" ht="15.75" hidden="1" customHeight="1" x14ac:dyDescent="0.25">
      <c r="A3892" s="6"/>
      <c r="B3892" s="22"/>
      <c r="C3892" s="7"/>
      <c r="D3892" s="46"/>
      <c r="E3892" s="7"/>
      <c r="F3892" s="7"/>
      <c r="G3892" s="24"/>
      <c r="H3892" s="41">
        <f>Tabela1[[#This Row],[PESO UNI]]*Tabela1[[#This Row],[QTE]]</f>
        <v>0</v>
      </c>
      <c r="I3892" s="7"/>
      <c r="J3892" s="7"/>
      <c r="K3892" s="8"/>
      <c r="L3892" s="9"/>
      <c r="M3892" s="7"/>
      <c r="N3892" s="11"/>
      <c r="O3892" s="12"/>
      <c r="P3892" s="13"/>
      <c r="Q3892" s="14">
        <f>Tabela1[[#This Row],[QTDE/ Fabricação]]-Tabela1[[#This Row],[QTE]]</f>
        <v>0</v>
      </c>
      <c r="R3892" s="19">
        <f t="shared" si="512"/>
        <v>0</v>
      </c>
      <c r="S3892" s="19">
        <f t="shared" si="508"/>
        <v>0</v>
      </c>
      <c r="T3892" s="20">
        <f t="shared" si="513"/>
        <v>0</v>
      </c>
      <c r="U3892" s="17">
        <f>IFERROR(SUMIF('LISTA DE EMBARQUE'!B:B,MICRO!E:E,'LISTA DE EMBARQUE'!G:G),"")</f>
        <v>0</v>
      </c>
      <c r="V3892" s="12" t="str">
        <f>IFERROR(VLOOKUP(Tabela1[[#This Row],[COD.MDE]],'LISTA DE EMBARQUE'!B:L,11,0),"")</f>
        <v/>
      </c>
      <c r="W3892" s="13" t="str">
        <f>IFERROR(COUNTIF(#REF!,Tabela1[[#This Row],[Colunas5]]),"")</f>
        <v/>
      </c>
      <c r="X3892" s="14">
        <f>Tabela1[[#This Row],[QIANTIDADE EXPEDIDA]]*Tabela1[[#This Row],[PESO UNI]]</f>
        <v>0</v>
      </c>
      <c r="Y3892" s="14">
        <f t="shared" si="514"/>
        <v>0</v>
      </c>
      <c r="Z3892" s="21">
        <f>Tabela1[[#This Row],[PESO TOTAL]]-Tabela1[[#This Row],[Peso Expedido]]</f>
        <v>0</v>
      </c>
      <c r="AA3892" s="18"/>
      <c r="AB3892" s="15"/>
      <c r="AC3892" s="15"/>
      <c r="AD3892" s="15"/>
      <c r="AE3892" s="15"/>
      <c r="AF3892" s="15"/>
      <c r="AG3892" s="15"/>
      <c r="AH3892" s="15"/>
      <c r="AI3892" s="40" t="str">
        <f t="shared" si="515"/>
        <v>ok</v>
      </c>
      <c r="AJ3892" s="5"/>
      <c r="AK3892" t="str">
        <f>Tabela1[[#This Row],[Coluna1]]&amp;Tabela1[[#This Row],[PEDIDO]]</f>
        <v/>
      </c>
      <c r="AL3892"/>
      <c r="AM3892"/>
      <c r="AN3892"/>
      <c r="AO3892" t="str">
        <f t="shared" si="516"/>
        <v>/</v>
      </c>
      <c r="AP3892" t="str">
        <f>Tabela1[[#This Row],[TAG]]&amp;Tabela1[[#This Row],[PEDIDO]]&amp;Tabela1[[#This Row],[PRODUTO]]</f>
        <v/>
      </c>
      <c r="AQ3892" s="23" t="str">
        <f>Tabela1[[#This Row],[PRODUTO]]&amp;Tabela1[[#This Row],[TAG]]</f>
        <v/>
      </c>
      <c r="AR3892" s="27">
        <f>Tabela1[[#This Row],[PESO TOTAL]]*Tabela1[[#This Row],[MATÉRIA PRIMA]]</f>
        <v>0</v>
      </c>
      <c r="AS3892" s="28">
        <f>Tabela1[[#This Row],[PESO TOTAL]]*Tabela1[[#This Row],[PREPARAÇÃO ]]</f>
        <v>0</v>
      </c>
      <c r="AT3892" s="28">
        <f>Tabela1[[#This Row],[PESO TOTAL]]*Tabela1[[#This Row],[CALDEIRARIA]]</f>
        <v>0</v>
      </c>
      <c r="AU3892" s="28">
        <f>Tabela1[[#This Row],[PESO TOTAL]]*Tabela1[[#This Row],[SOLDA]]</f>
        <v>0</v>
      </c>
      <c r="AV3892" s="28">
        <f>Tabela1[[#This Row],[PESO TOTAL]]*Tabela1[[#This Row],[ACABAMENTO]]</f>
        <v>0</v>
      </c>
      <c r="AW3892" s="28">
        <f>Tabela1[[#This Row],[PESO TOTAL]]*Tabela1[[#This Row],[PRONTO ACABADO]]</f>
        <v>0</v>
      </c>
      <c r="AX3892" s="29">
        <f>Tabela1[[#This Row],[PESO TOTAL]]*Tabela1[[#This Row],[EXPEDIÇÃO ]]</f>
        <v>0</v>
      </c>
      <c r="AY3892" s="28" t="str">
        <f>Tabela1[[#This Row],[PEDIDO]]&amp;Tabela1[[#This Row],[PRODUTO]]</f>
        <v/>
      </c>
      <c r="AZ3892" s="44">
        <f>IF(AF3892="",0,IF(ISTEXT(AF3892),H3892*VALUE(SUBSTITUTE(AF3892,"%",""))/100,H3892*AF3892))-Tabela1[[#This Row],[PRONTO ACABADO2]]</f>
        <v>0</v>
      </c>
      <c r="BA3892" s="44">
        <f>IF(AG3892="",0,IF(ISTEXT(AG3892),H3892*VALUE(SUBSTITUTE(AG3892,"%",""))/100,H3892*AG3892))-Tabela1[[#This Row],[PESO EXPEDIDO2]]</f>
        <v>0</v>
      </c>
      <c r="BB3892" s="44">
        <f t="shared" si="517"/>
        <v>0</v>
      </c>
      <c r="BC3892" s="44">
        <f t="shared" si="518"/>
        <v>0</v>
      </c>
      <c r="BD3892" s="165"/>
    </row>
    <row r="3893" spans="1:56" ht="15.75" hidden="1" customHeight="1" x14ac:dyDescent="0.25">
      <c r="A3893" s="6"/>
      <c r="B3893" s="22"/>
      <c r="C3893" s="7"/>
      <c r="D3893" s="46"/>
      <c r="E3893" s="7"/>
      <c r="F3893" s="7"/>
      <c r="G3893" s="24"/>
      <c r="H3893" s="41">
        <f>Tabela1[[#This Row],[PESO UNI]]*Tabela1[[#This Row],[QTE]]</f>
        <v>0</v>
      </c>
      <c r="I3893" s="7"/>
      <c r="J3893" s="7"/>
      <c r="K3893" s="8"/>
      <c r="L3893" s="9"/>
      <c r="M3893" s="7"/>
      <c r="N3893" s="11"/>
      <c r="O3893" s="12"/>
      <c r="P3893" s="13"/>
      <c r="Q3893" s="14">
        <f>Tabela1[[#This Row],[QTDE/ Fabricação]]-Tabela1[[#This Row],[QTE]]</f>
        <v>0</v>
      </c>
      <c r="R3893" s="19">
        <f t="shared" si="512"/>
        <v>0</v>
      </c>
      <c r="S3893" s="19">
        <f t="shared" si="508"/>
        <v>0</v>
      </c>
      <c r="T3893" s="20">
        <f t="shared" si="513"/>
        <v>0</v>
      </c>
      <c r="U3893" s="17">
        <f>IFERROR(SUMIF('LISTA DE EMBARQUE'!B:B,MICRO!E:E,'LISTA DE EMBARQUE'!G:G),"")</f>
        <v>0</v>
      </c>
      <c r="V3893" s="12" t="str">
        <f>IFERROR(VLOOKUP(Tabela1[[#This Row],[COD.MDE]],'LISTA DE EMBARQUE'!B:L,11,0),"")</f>
        <v/>
      </c>
      <c r="W3893" s="13" t="str">
        <f>IFERROR(COUNTIF(#REF!,Tabela1[[#This Row],[Colunas5]]),"")</f>
        <v/>
      </c>
      <c r="X3893" s="14">
        <f>Tabela1[[#This Row],[QIANTIDADE EXPEDIDA]]*Tabela1[[#This Row],[PESO UNI]]</f>
        <v>0</v>
      </c>
      <c r="Y3893" s="14">
        <f t="shared" si="514"/>
        <v>0</v>
      </c>
      <c r="Z3893" s="21">
        <f>Tabela1[[#This Row],[PESO TOTAL]]-Tabela1[[#This Row],[Peso Expedido]]</f>
        <v>0</v>
      </c>
      <c r="AA3893" s="18"/>
      <c r="AB3893" s="15"/>
      <c r="AC3893" s="15"/>
      <c r="AD3893" s="15"/>
      <c r="AE3893" s="15"/>
      <c r="AF3893" s="15"/>
      <c r="AG3893" s="15"/>
      <c r="AH3893" s="15"/>
      <c r="AI3893" s="40" t="str">
        <f t="shared" si="515"/>
        <v>ok</v>
      </c>
      <c r="AJ3893" s="5"/>
      <c r="AK3893" t="str">
        <f>Tabela1[[#This Row],[Coluna1]]&amp;Tabela1[[#This Row],[PEDIDO]]</f>
        <v/>
      </c>
      <c r="AL3893"/>
      <c r="AM3893"/>
      <c r="AN3893"/>
      <c r="AO3893" t="str">
        <f t="shared" si="516"/>
        <v>/</v>
      </c>
      <c r="AP3893" t="str">
        <f>Tabela1[[#This Row],[TAG]]&amp;Tabela1[[#This Row],[PEDIDO]]&amp;Tabela1[[#This Row],[PRODUTO]]</f>
        <v/>
      </c>
      <c r="AQ3893" s="23" t="str">
        <f>Tabela1[[#This Row],[PRODUTO]]&amp;Tabela1[[#This Row],[TAG]]</f>
        <v/>
      </c>
      <c r="AR3893" s="27">
        <f>Tabela1[[#This Row],[PESO TOTAL]]*Tabela1[[#This Row],[MATÉRIA PRIMA]]</f>
        <v>0</v>
      </c>
      <c r="AS3893" s="28">
        <f>Tabela1[[#This Row],[PESO TOTAL]]*Tabela1[[#This Row],[PREPARAÇÃO ]]</f>
        <v>0</v>
      </c>
      <c r="AT3893" s="28">
        <f>Tabela1[[#This Row],[PESO TOTAL]]*Tabela1[[#This Row],[CALDEIRARIA]]</f>
        <v>0</v>
      </c>
      <c r="AU3893" s="28">
        <f>Tabela1[[#This Row],[PESO TOTAL]]*Tabela1[[#This Row],[SOLDA]]</f>
        <v>0</v>
      </c>
      <c r="AV3893" s="28">
        <f>Tabela1[[#This Row],[PESO TOTAL]]*Tabela1[[#This Row],[ACABAMENTO]]</f>
        <v>0</v>
      </c>
      <c r="AW3893" s="28">
        <f>Tabela1[[#This Row],[PESO TOTAL]]*Tabela1[[#This Row],[PRONTO ACABADO]]</f>
        <v>0</v>
      </c>
      <c r="AX3893" s="29">
        <f>Tabela1[[#This Row],[PESO TOTAL]]*Tabela1[[#This Row],[EXPEDIÇÃO ]]</f>
        <v>0</v>
      </c>
      <c r="AY3893" s="28" t="str">
        <f>Tabela1[[#This Row],[PEDIDO]]&amp;Tabela1[[#This Row],[PRODUTO]]</f>
        <v/>
      </c>
      <c r="AZ3893" s="44">
        <f>IF(AF3893="",0,IF(ISTEXT(AF3893),H3893*VALUE(SUBSTITUTE(AF3893,"%",""))/100,H3893*AF3893))-Tabela1[[#This Row],[PRONTO ACABADO2]]</f>
        <v>0</v>
      </c>
      <c r="BA3893" s="44">
        <f>IF(AG3893="",0,IF(ISTEXT(AG3893),H3893*VALUE(SUBSTITUTE(AG3893,"%",""))/100,H3893*AG3893))-Tabela1[[#This Row],[PESO EXPEDIDO2]]</f>
        <v>0</v>
      </c>
      <c r="BB3893" s="44">
        <f t="shared" si="517"/>
        <v>0</v>
      </c>
      <c r="BC3893" s="44">
        <f t="shared" si="518"/>
        <v>0</v>
      </c>
      <c r="BD3893" s="165"/>
    </row>
    <row r="3894" spans="1:56" ht="15.75" hidden="1" customHeight="1" x14ac:dyDescent="0.25">
      <c r="A3894" s="6"/>
      <c r="B3894" s="22"/>
      <c r="C3894" s="7"/>
      <c r="D3894" s="46"/>
      <c r="E3894" s="7"/>
      <c r="F3894" s="7"/>
      <c r="G3894" s="24"/>
      <c r="H3894" s="41">
        <f>Tabela1[[#This Row],[PESO UNI]]*Tabela1[[#This Row],[QTE]]</f>
        <v>0</v>
      </c>
      <c r="I3894" s="7"/>
      <c r="J3894" s="7"/>
      <c r="K3894" s="8"/>
      <c r="L3894" s="9"/>
      <c r="M3894" s="7"/>
      <c r="N3894" s="11"/>
      <c r="O3894" s="12"/>
      <c r="P3894" s="13"/>
      <c r="Q3894" s="14">
        <f>Tabela1[[#This Row],[QTDE/ Fabricação]]-Tabela1[[#This Row],[QTE]]</f>
        <v>0</v>
      </c>
      <c r="R3894" s="19">
        <f t="shared" si="512"/>
        <v>0</v>
      </c>
      <c r="S3894" s="19">
        <f t="shared" si="508"/>
        <v>0</v>
      </c>
      <c r="T3894" s="20">
        <f t="shared" si="513"/>
        <v>0</v>
      </c>
      <c r="U3894" s="17">
        <f>IFERROR(SUMIF('LISTA DE EMBARQUE'!B:B,MICRO!E:E,'LISTA DE EMBARQUE'!G:G),"")</f>
        <v>0</v>
      </c>
      <c r="V3894" s="12" t="str">
        <f>IFERROR(VLOOKUP(Tabela1[[#This Row],[COD.MDE]],'LISTA DE EMBARQUE'!B:L,11,0),"")</f>
        <v/>
      </c>
      <c r="W3894" s="13" t="str">
        <f>IFERROR(COUNTIF(#REF!,Tabela1[[#This Row],[Colunas5]]),"")</f>
        <v/>
      </c>
      <c r="X3894" s="14">
        <f>Tabela1[[#This Row],[QIANTIDADE EXPEDIDA]]*Tabela1[[#This Row],[PESO UNI]]</f>
        <v>0</v>
      </c>
      <c r="Y3894" s="14">
        <f t="shared" si="514"/>
        <v>0</v>
      </c>
      <c r="Z3894" s="21">
        <f>Tabela1[[#This Row],[PESO TOTAL]]-Tabela1[[#This Row],[Peso Expedido]]</f>
        <v>0</v>
      </c>
      <c r="AA3894" s="18"/>
      <c r="AB3894" s="15"/>
      <c r="AC3894" s="15"/>
      <c r="AD3894" s="15"/>
      <c r="AE3894" s="15"/>
      <c r="AF3894" s="15"/>
      <c r="AG3894" s="15"/>
      <c r="AH3894" s="15"/>
      <c r="AI3894" s="40" t="str">
        <f t="shared" si="515"/>
        <v>ok</v>
      </c>
      <c r="AJ3894" s="5"/>
      <c r="AK3894" t="str">
        <f>Tabela1[[#This Row],[Coluna1]]&amp;Tabela1[[#This Row],[PEDIDO]]</f>
        <v/>
      </c>
      <c r="AL3894"/>
      <c r="AM3894"/>
      <c r="AN3894"/>
      <c r="AO3894" t="str">
        <f t="shared" si="516"/>
        <v>/</v>
      </c>
      <c r="AP3894" t="str">
        <f>Tabela1[[#This Row],[TAG]]&amp;Tabela1[[#This Row],[PEDIDO]]&amp;Tabela1[[#This Row],[PRODUTO]]</f>
        <v/>
      </c>
      <c r="AQ3894" s="23" t="str">
        <f>Tabela1[[#This Row],[PRODUTO]]&amp;Tabela1[[#This Row],[TAG]]</f>
        <v/>
      </c>
      <c r="AR3894" s="27">
        <f>Tabela1[[#This Row],[PESO TOTAL]]*Tabela1[[#This Row],[MATÉRIA PRIMA]]</f>
        <v>0</v>
      </c>
      <c r="AS3894" s="28">
        <f>Tabela1[[#This Row],[PESO TOTAL]]*Tabela1[[#This Row],[PREPARAÇÃO ]]</f>
        <v>0</v>
      </c>
      <c r="AT3894" s="28">
        <f>Tabela1[[#This Row],[PESO TOTAL]]*Tabela1[[#This Row],[CALDEIRARIA]]</f>
        <v>0</v>
      </c>
      <c r="AU3894" s="28">
        <f>Tabela1[[#This Row],[PESO TOTAL]]*Tabela1[[#This Row],[SOLDA]]</f>
        <v>0</v>
      </c>
      <c r="AV3894" s="28">
        <f>Tabela1[[#This Row],[PESO TOTAL]]*Tabela1[[#This Row],[ACABAMENTO]]</f>
        <v>0</v>
      </c>
      <c r="AW3894" s="28">
        <f>Tabela1[[#This Row],[PESO TOTAL]]*Tabela1[[#This Row],[PRONTO ACABADO]]</f>
        <v>0</v>
      </c>
      <c r="AX3894" s="29">
        <f>Tabela1[[#This Row],[PESO TOTAL]]*Tabela1[[#This Row],[EXPEDIÇÃO ]]</f>
        <v>0</v>
      </c>
      <c r="AY3894" s="28" t="str">
        <f>Tabela1[[#This Row],[PEDIDO]]&amp;Tabela1[[#This Row],[PRODUTO]]</f>
        <v/>
      </c>
      <c r="AZ3894" s="44">
        <f>IF(AF3894="",0,IF(ISTEXT(AF3894),H3894*VALUE(SUBSTITUTE(AF3894,"%",""))/100,H3894*AF3894))-Tabela1[[#This Row],[PRONTO ACABADO2]]</f>
        <v>0</v>
      </c>
      <c r="BA3894" s="44">
        <f>IF(AG3894="",0,IF(ISTEXT(AG3894),H3894*VALUE(SUBSTITUTE(AG3894,"%",""))/100,H3894*AG3894))-Tabela1[[#This Row],[PESO EXPEDIDO2]]</f>
        <v>0</v>
      </c>
      <c r="BB3894" s="44">
        <f t="shared" si="517"/>
        <v>0</v>
      </c>
      <c r="BC3894" s="44">
        <f t="shared" si="518"/>
        <v>0</v>
      </c>
      <c r="BD3894" s="165"/>
    </row>
    <row r="3895" spans="1:56" ht="15.75" hidden="1" customHeight="1" x14ac:dyDescent="0.25">
      <c r="A3895" s="6"/>
      <c r="B3895" s="22"/>
      <c r="C3895" s="7"/>
      <c r="D3895" s="46"/>
      <c r="E3895" s="7"/>
      <c r="F3895" s="7"/>
      <c r="G3895" s="24"/>
      <c r="H3895" s="41">
        <f>Tabela1[[#This Row],[PESO UNI]]*Tabela1[[#This Row],[QTE]]</f>
        <v>0</v>
      </c>
      <c r="I3895" s="7"/>
      <c r="J3895" s="7"/>
      <c r="K3895" s="8"/>
      <c r="L3895" s="9"/>
      <c r="M3895" s="7"/>
      <c r="N3895" s="11"/>
      <c r="O3895" s="12"/>
      <c r="P3895" s="13"/>
      <c r="Q3895" s="14">
        <f>Tabela1[[#This Row],[QTDE/ Fabricação]]-Tabela1[[#This Row],[QTE]]</f>
        <v>0</v>
      </c>
      <c r="R3895" s="19">
        <f t="shared" si="512"/>
        <v>0</v>
      </c>
      <c r="S3895" s="19">
        <f t="shared" si="508"/>
        <v>0</v>
      </c>
      <c r="T3895" s="20">
        <f t="shared" si="513"/>
        <v>0</v>
      </c>
      <c r="U3895" s="17">
        <f>IFERROR(SUMIF('LISTA DE EMBARQUE'!B:B,MICRO!E:E,'LISTA DE EMBARQUE'!G:G),"")</f>
        <v>0</v>
      </c>
      <c r="V3895" s="12" t="str">
        <f>IFERROR(VLOOKUP(Tabela1[[#This Row],[COD.MDE]],'LISTA DE EMBARQUE'!B:L,11,0),"")</f>
        <v/>
      </c>
      <c r="W3895" s="13" t="str">
        <f>IFERROR(COUNTIF(#REF!,Tabela1[[#This Row],[Colunas5]]),"")</f>
        <v/>
      </c>
      <c r="X3895" s="14">
        <f>Tabela1[[#This Row],[QIANTIDADE EXPEDIDA]]*Tabela1[[#This Row],[PESO UNI]]</f>
        <v>0</v>
      </c>
      <c r="Y3895" s="14">
        <f t="shared" si="514"/>
        <v>0</v>
      </c>
      <c r="Z3895" s="21">
        <f>Tabela1[[#This Row],[PESO TOTAL]]-Tabela1[[#This Row],[Peso Expedido]]</f>
        <v>0</v>
      </c>
      <c r="AA3895" s="18"/>
      <c r="AB3895" s="15"/>
      <c r="AC3895" s="15"/>
      <c r="AD3895" s="15"/>
      <c r="AE3895" s="15"/>
      <c r="AF3895" s="15"/>
      <c r="AG3895" s="15"/>
      <c r="AH3895" s="15"/>
      <c r="AI3895" s="40" t="str">
        <f t="shared" si="515"/>
        <v>ok</v>
      </c>
      <c r="AJ3895" s="5"/>
      <c r="AK3895" t="str">
        <f>Tabela1[[#This Row],[Coluna1]]&amp;Tabela1[[#This Row],[PEDIDO]]</f>
        <v/>
      </c>
      <c r="AL3895"/>
      <c r="AM3895"/>
      <c r="AN3895"/>
      <c r="AO3895" t="str">
        <f t="shared" si="516"/>
        <v>/</v>
      </c>
      <c r="AP3895" t="str">
        <f>Tabela1[[#This Row],[TAG]]&amp;Tabela1[[#This Row],[PEDIDO]]&amp;Tabela1[[#This Row],[PRODUTO]]</f>
        <v/>
      </c>
      <c r="AQ3895" s="23" t="str">
        <f>Tabela1[[#This Row],[PRODUTO]]&amp;Tabela1[[#This Row],[TAG]]</f>
        <v/>
      </c>
      <c r="AR3895" s="27">
        <f>Tabela1[[#This Row],[PESO TOTAL]]*Tabela1[[#This Row],[MATÉRIA PRIMA]]</f>
        <v>0</v>
      </c>
      <c r="AS3895" s="28">
        <f>Tabela1[[#This Row],[PESO TOTAL]]*Tabela1[[#This Row],[PREPARAÇÃO ]]</f>
        <v>0</v>
      </c>
      <c r="AT3895" s="28">
        <f>Tabela1[[#This Row],[PESO TOTAL]]*Tabela1[[#This Row],[CALDEIRARIA]]</f>
        <v>0</v>
      </c>
      <c r="AU3895" s="28">
        <f>Tabela1[[#This Row],[PESO TOTAL]]*Tabela1[[#This Row],[SOLDA]]</f>
        <v>0</v>
      </c>
      <c r="AV3895" s="28">
        <f>Tabela1[[#This Row],[PESO TOTAL]]*Tabela1[[#This Row],[ACABAMENTO]]</f>
        <v>0</v>
      </c>
      <c r="AW3895" s="28">
        <f>Tabela1[[#This Row],[PESO TOTAL]]*Tabela1[[#This Row],[PRONTO ACABADO]]</f>
        <v>0</v>
      </c>
      <c r="AX3895" s="29">
        <f>Tabela1[[#This Row],[PESO TOTAL]]*Tabela1[[#This Row],[EXPEDIÇÃO ]]</f>
        <v>0</v>
      </c>
      <c r="AY3895" s="28" t="str">
        <f>Tabela1[[#This Row],[PEDIDO]]&amp;Tabela1[[#This Row],[PRODUTO]]</f>
        <v/>
      </c>
      <c r="AZ3895" s="44">
        <f>IF(AF3895="",0,IF(ISTEXT(AF3895),H3895*VALUE(SUBSTITUTE(AF3895,"%",""))/100,H3895*AF3895))-Tabela1[[#This Row],[PRONTO ACABADO2]]</f>
        <v>0</v>
      </c>
      <c r="BA3895" s="44">
        <f>IF(AG3895="",0,IF(ISTEXT(AG3895),H3895*VALUE(SUBSTITUTE(AG3895,"%",""))/100,H3895*AG3895))-Tabela1[[#This Row],[PESO EXPEDIDO2]]</f>
        <v>0</v>
      </c>
      <c r="BB3895" s="44">
        <f t="shared" si="517"/>
        <v>0</v>
      </c>
      <c r="BC3895" s="44">
        <f t="shared" si="518"/>
        <v>0</v>
      </c>
      <c r="BD3895" s="165"/>
    </row>
    <row r="3896" spans="1:56" ht="15.75" hidden="1" customHeight="1" x14ac:dyDescent="0.25">
      <c r="A3896" s="6"/>
      <c r="B3896" s="22"/>
      <c r="C3896" s="7"/>
      <c r="D3896" s="46"/>
      <c r="E3896" s="7"/>
      <c r="F3896" s="7"/>
      <c r="G3896" s="24"/>
      <c r="H3896" s="41">
        <f>Tabela1[[#This Row],[PESO UNI]]*Tabela1[[#This Row],[QTE]]</f>
        <v>0</v>
      </c>
      <c r="I3896" s="7"/>
      <c r="J3896" s="7"/>
      <c r="K3896" s="8"/>
      <c r="L3896" s="9"/>
      <c r="M3896" s="7"/>
      <c r="N3896" s="11"/>
      <c r="O3896" s="12"/>
      <c r="P3896" s="13"/>
      <c r="Q3896" s="14">
        <f>Tabela1[[#This Row],[QTDE/ Fabricação]]-Tabela1[[#This Row],[QTE]]</f>
        <v>0</v>
      </c>
      <c r="R3896" s="19">
        <f t="shared" si="512"/>
        <v>0</v>
      </c>
      <c r="S3896" s="19">
        <f t="shared" si="508"/>
        <v>0</v>
      </c>
      <c r="T3896" s="20">
        <f t="shared" si="513"/>
        <v>0</v>
      </c>
      <c r="U3896" s="17">
        <f>IFERROR(SUMIF('LISTA DE EMBARQUE'!B:B,MICRO!E:E,'LISTA DE EMBARQUE'!G:G),"")</f>
        <v>0</v>
      </c>
      <c r="V3896" s="12" t="str">
        <f>IFERROR(VLOOKUP(Tabela1[[#This Row],[COD.MDE]],'LISTA DE EMBARQUE'!B:L,11,0),"")</f>
        <v/>
      </c>
      <c r="W3896" s="13" t="str">
        <f>IFERROR(COUNTIF(#REF!,Tabela1[[#This Row],[Colunas5]]),"")</f>
        <v/>
      </c>
      <c r="X3896" s="14">
        <f>Tabela1[[#This Row],[QIANTIDADE EXPEDIDA]]*Tabela1[[#This Row],[PESO UNI]]</f>
        <v>0</v>
      </c>
      <c r="Y3896" s="14">
        <f t="shared" si="514"/>
        <v>0</v>
      </c>
      <c r="Z3896" s="21">
        <f>Tabela1[[#This Row],[PESO TOTAL]]-Tabela1[[#This Row],[Peso Expedido]]</f>
        <v>0</v>
      </c>
      <c r="AA3896" s="18"/>
      <c r="AB3896" s="15"/>
      <c r="AC3896" s="15"/>
      <c r="AD3896" s="15"/>
      <c r="AE3896" s="15"/>
      <c r="AF3896" s="15"/>
      <c r="AG3896" s="15"/>
      <c r="AH3896" s="15"/>
      <c r="AI3896" s="40" t="str">
        <f t="shared" si="515"/>
        <v>ok</v>
      </c>
      <c r="AJ3896" s="5"/>
      <c r="AK3896" t="str">
        <f>Tabela1[[#This Row],[Coluna1]]&amp;Tabela1[[#This Row],[PEDIDO]]</f>
        <v/>
      </c>
      <c r="AL3896"/>
      <c r="AM3896"/>
      <c r="AN3896"/>
      <c r="AO3896" t="str">
        <f t="shared" si="516"/>
        <v>/</v>
      </c>
      <c r="AP3896" t="str">
        <f>Tabela1[[#This Row],[TAG]]&amp;Tabela1[[#This Row],[PEDIDO]]&amp;Tabela1[[#This Row],[PRODUTO]]</f>
        <v/>
      </c>
      <c r="AQ3896" s="23" t="str">
        <f>Tabela1[[#This Row],[PRODUTO]]&amp;Tabela1[[#This Row],[TAG]]</f>
        <v/>
      </c>
      <c r="AR3896" s="27">
        <f>Tabela1[[#This Row],[PESO TOTAL]]*Tabela1[[#This Row],[MATÉRIA PRIMA]]</f>
        <v>0</v>
      </c>
      <c r="AS3896" s="28">
        <f>Tabela1[[#This Row],[PESO TOTAL]]*Tabela1[[#This Row],[PREPARAÇÃO ]]</f>
        <v>0</v>
      </c>
      <c r="AT3896" s="28">
        <f>Tabela1[[#This Row],[PESO TOTAL]]*Tabela1[[#This Row],[CALDEIRARIA]]</f>
        <v>0</v>
      </c>
      <c r="AU3896" s="28">
        <f>Tabela1[[#This Row],[PESO TOTAL]]*Tabela1[[#This Row],[SOLDA]]</f>
        <v>0</v>
      </c>
      <c r="AV3896" s="28">
        <f>Tabela1[[#This Row],[PESO TOTAL]]*Tabela1[[#This Row],[ACABAMENTO]]</f>
        <v>0</v>
      </c>
      <c r="AW3896" s="28">
        <f>Tabela1[[#This Row],[PESO TOTAL]]*Tabela1[[#This Row],[PRONTO ACABADO]]</f>
        <v>0</v>
      </c>
      <c r="AX3896" s="29">
        <f>Tabela1[[#This Row],[PESO TOTAL]]*Tabela1[[#This Row],[EXPEDIÇÃO ]]</f>
        <v>0</v>
      </c>
      <c r="AY3896" s="28" t="str">
        <f>Tabela1[[#This Row],[PEDIDO]]&amp;Tabela1[[#This Row],[PRODUTO]]</f>
        <v/>
      </c>
      <c r="AZ3896" s="44">
        <f>IF(AF3896="",0,IF(ISTEXT(AF3896),H3896*VALUE(SUBSTITUTE(AF3896,"%",""))/100,H3896*AF3896))-Tabela1[[#This Row],[PRONTO ACABADO2]]</f>
        <v>0</v>
      </c>
      <c r="BA3896" s="44">
        <f>IF(AG3896="",0,IF(ISTEXT(AG3896),H3896*VALUE(SUBSTITUTE(AG3896,"%",""))/100,H3896*AG3896))-Tabela1[[#This Row],[PESO EXPEDIDO2]]</f>
        <v>0</v>
      </c>
      <c r="BB3896" s="44">
        <f t="shared" si="517"/>
        <v>0</v>
      </c>
      <c r="BC3896" s="44">
        <f t="shared" si="518"/>
        <v>0</v>
      </c>
      <c r="BD3896" s="165"/>
    </row>
    <row r="3897" spans="1:56" ht="15.75" hidden="1" customHeight="1" x14ac:dyDescent="0.25">
      <c r="A3897" s="6"/>
      <c r="B3897" s="22"/>
      <c r="C3897" s="7"/>
      <c r="D3897" s="46"/>
      <c r="E3897" s="7"/>
      <c r="F3897" s="7"/>
      <c r="G3897" s="24"/>
      <c r="H3897" s="41">
        <f>Tabela1[[#This Row],[PESO UNI]]*Tabela1[[#This Row],[QTE]]</f>
        <v>0</v>
      </c>
      <c r="I3897" s="7"/>
      <c r="J3897" s="7"/>
      <c r="K3897" s="8"/>
      <c r="L3897" s="9"/>
      <c r="M3897" s="7"/>
      <c r="N3897" s="11"/>
      <c r="O3897" s="12"/>
      <c r="P3897" s="13"/>
      <c r="Q3897" s="14">
        <f>Tabela1[[#This Row],[QTDE/ Fabricação]]-Tabela1[[#This Row],[QTE]]</f>
        <v>0</v>
      </c>
      <c r="R3897" s="19">
        <f t="shared" si="512"/>
        <v>0</v>
      </c>
      <c r="S3897" s="19">
        <f t="shared" si="508"/>
        <v>0</v>
      </c>
      <c r="T3897" s="20">
        <f t="shared" si="513"/>
        <v>0</v>
      </c>
      <c r="U3897" s="17">
        <f>IFERROR(SUMIF('LISTA DE EMBARQUE'!B:B,MICRO!E:E,'LISTA DE EMBARQUE'!G:G),"")</f>
        <v>0</v>
      </c>
      <c r="V3897" s="12" t="str">
        <f>IFERROR(VLOOKUP(Tabela1[[#This Row],[COD.MDE]],'LISTA DE EMBARQUE'!B:L,11,0),"")</f>
        <v/>
      </c>
      <c r="W3897" s="13" t="str">
        <f>IFERROR(COUNTIF(#REF!,Tabela1[[#This Row],[Colunas5]]),"")</f>
        <v/>
      </c>
      <c r="X3897" s="14">
        <f>Tabela1[[#This Row],[QIANTIDADE EXPEDIDA]]*Tabela1[[#This Row],[PESO UNI]]</f>
        <v>0</v>
      </c>
      <c r="Y3897" s="14">
        <f t="shared" si="514"/>
        <v>0</v>
      </c>
      <c r="Z3897" s="21">
        <f>Tabela1[[#This Row],[PESO TOTAL]]-Tabela1[[#This Row],[Peso Expedido]]</f>
        <v>0</v>
      </c>
      <c r="AA3897" s="18"/>
      <c r="AB3897" s="15"/>
      <c r="AC3897" s="15"/>
      <c r="AD3897" s="15"/>
      <c r="AE3897" s="15"/>
      <c r="AF3897" s="15"/>
      <c r="AG3897" s="15"/>
      <c r="AH3897" s="15"/>
      <c r="AI3897" s="40" t="str">
        <f t="shared" si="515"/>
        <v>ok</v>
      </c>
      <c r="AJ3897" s="5"/>
      <c r="AK3897" t="str">
        <f>Tabela1[[#This Row],[Coluna1]]&amp;Tabela1[[#This Row],[PEDIDO]]</f>
        <v/>
      </c>
      <c r="AL3897"/>
      <c r="AM3897"/>
      <c r="AN3897"/>
      <c r="AO3897" t="str">
        <f t="shared" si="516"/>
        <v>/</v>
      </c>
      <c r="AP3897" t="str">
        <f>Tabela1[[#This Row],[TAG]]&amp;Tabela1[[#This Row],[PEDIDO]]&amp;Tabela1[[#This Row],[PRODUTO]]</f>
        <v/>
      </c>
      <c r="AQ3897" s="23" t="str">
        <f>Tabela1[[#This Row],[PRODUTO]]&amp;Tabela1[[#This Row],[TAG]]</f>
        <v/>
      </c>
      <c r="AR3897" s="27">
        <f>Tabela1[[#This Row],[PESO TOTAL]]*Tabela1[[#This Row],[MATÉRIA PRIMA]]</f>
        <v>0</v>
      </c>
      <c r="AS3897" s="28">
        <f>Tabela1[[#This Row],[PESO TOTAL]]*Tabela1[[#This Row],[PREPARAÇÃO ]]</f>
        <v>0</v>
      </c>
      <c r="AT3897" s="28">
        <f>Tabela1[[#This Row],[PESO TOTAL]]*Tabela1[[#This Row],[CALDEIRARIA]]</f>
        <v>0</v>
      </c>
      <c r="AU3897" s="28">
        <f>Tabela1[[#This Row],[PESO TOTAL]]*Tabela1[[#This Row],[SOLDA]]</f>
        <v>0</v>
      </c>
      <c r="AV3897" s="28">
        <f>Tabela1[[#This Row],[PESO TOTAL]]*Tabela1[[#This Row],[ACABAMENTO]]</f>
        <v>0</v>
      </c>
      <c r="AW3897" s="28">
        <f>Tabela1[[#This Row],[PESO TOTAL]]*Tabela1[[#This Row],[PRONTO ACABADO]]</f>
        <v>0</v>
      </c>
      <c r="AX3897" s="29">
        <f>Tabela1[[#This Row],[PESO TOTAL]]*Tabela1[[#This Row],[EXPEDIÇÃO ]]</f>
        <v>0</v>
      </c>
      <c r="AY3897" s="28" t="str">
        <f>Tabela1[[#This Row],[PEDIDO]]&amp;Tabela1[[#This Row],[PRODUTO]]</f>
        <v/>
      </c>
      <c r="AZ3897" s="44">
        <f>IF(AF3897="",0,IF(ISTEXT(AF3897),H3897*VALUE(SUBSTITUTE(AF3897,"%",""))/100,H3897*AF3897))-Tabela1[[#This Row],[PRONTO ACABADO2]]</f>
        <v>0</v>
      </c>
      <c r="BA3897" s="44">
        <f>IF(AG3897="",0,IF(ISTEXT(AG3897),H3897*VALUE(SUBSTITUTE(AG3897,"%",""))/100,H3897*AG3897))-Tabela1[[#This Row],[PESO EXPEDIDO2]]</f>
        <v>0</v>
      </c>
      <c r="BB3897" s="44">
        <f t="shared" si="517"/>
        <v>0</v>
      </c>
      <c r="BC3897" s="44">
        <f t="shared" si="518"/>
        <v>0</v>
      </c>
      <c r="BD3897" s="165"/>
    </row>
    <row r="3898" spans="1:56" ht="15.75" hidden="1" customHeight="1" x14ac:dyDescent="0.25">
      <c r="A3898" s="6"/>
      <c r="B3898" s="22"/>
      <c r="C3898" s="7"/>
      <c r="D3898" s="46"/>
      <c r="E3898" s="7"/>
      <c r="F3898" s="7"/>
      <c r="G3898" s="24"/>
      <c r="H3898" s="41">
        <f>Tabela1[[#This Row],[PESO UNI]]*Tabela1[[#This Row],[QTE]]</f>
        <v>0</v>
      </c>
      <c r="I3898" s="7"/>
      <c r="J3898" s="7"/>
      <c r="K3898" s="8"/>
      <c r="L3898" s="9"/>
      <c r="M3898" s="7"/>
      <c r="N3898" s="11"/>
      <c r="O3898" s="12"/>
      <c r="P3898" s="13"/>
      <c r="Q3898" s="14">
        <f>Tabela1[[#This Row],[QTDE/ Fabricação]]-Tabela1[[#This Row],[QTE]]</f>
        <v>0</v>
      </c>
      <c r="R3898" s="19">
        <f t="shared" si="512"/>
        <v>0</v>
      </c>
      <c r="S3898" s="19">
        <f t="shared" ref="S3898:S3961" si="519">IFERROR(H3898*AG3898,"")</f>
        <v>0</v>
      </c>
      <c r="T3898" s="20">
        <f t="shared" si="513"/>
        <v>0</v>
      </c>
      <c r="U3898" s="17">
        <f>IFERROR(SUMIF('LISTA DE EMBARQUE'!B:B,MICRO!E:E,'LISTA DE EMBARQUE'!G:G),"")</f>
        <v>0</v>
      </c>
      <c r="V3898" s="12" t="str">
        <f>IFERROR(VLOOKUP(Tabela1[[#This Row],[COD.MDE]],'LISTA DE EMBARQUE'!B:L,11,0),"")</f>
        <v/>
      </c>
      <c r="W3898" s="13" t="str">
        <f>IFERROR(COUNTIF(#REF!,Tabela1[[#This Row],[Colunas5]]),"")</f>
        <v/>
      </c>
      <c r="X3898" s="14">
        <f>Tabela1[[#This Row],[QIANTIDADE EXPEDIDA]]*Tabela1[[#This Row],[PESO UNI]]</f>
        <v>0</v>
      </c>
      <c r="Y3898" s="14">
        <f t="shared" si="514"/>
        <v>0</v>
      </c>
      <c r="Z3898" s="21">
        <f>Tabela1[[#This Row],[PESO TOTAL]]-Tabela1[[#This Row],[Peso Expedido]]</f>
        <v>0</v>
      </c>
      <c r="AA3898" s="18"/>
      <c r="AB3898" s="15"/>
      <c r="AC3898" s="15"/>
      <c r="AD3898" s="15"/>
      <c r="AE3898" s="15"/>
      <c r="AF3898" s="15"/>
      <c r="AG3898" s="15"/>
      <c r="AH3898" s="15"/>
      <c r="AI3898" s="40" t="str">
        <f t="shared" si="515"/>
        <v>ok</v>
      </c>
      <c r="AJ3898" s="5"/>
      <c r="AK3898" t="str">
        <f>Tabela1[[#This Row],[Coluna1]]&amp;Tabela1[[#This Row],[PEDIDO]]</f>
        <v/>
      </c>
      <c r="AL3898"/>
      <c r="AM3898"/>
      <c r="AN3898"/>
      <c r="AO3898" t="str">
        <f t="shared" si="516"/>
        <v>/</v>
      </c>
      <c r="AP3898" t="str">
        <f>Tabela1[[#This Row],[TAG]]&amp;Tabela1[[#This Row],[PEDIDO]]&amp;Tabela1[[#This Row],[PRODUTO]]</f>
        <v/>
      </c>
      <c r="AQ3898" s="23" t="str">
        <f>Tabela1[[#This Row],[PRODUTO]]&amp;Tabela1[[#This Row],[TAG]]</f>
        <v/>
      </c>
      <c r="AR3898" s="27">
        <f>Tabela1[[#This Row],[PESO TOTAL]]*Tabela1[[#This Row],[MATÉRIA PRIMA]]</f>
        <v>0</v>
      </c>
      <c r="AS3898" s="28">
        <f>Tabela1[[#This Row],[PESO TOTAL]]*Tabela1[[#This Row],[PREPARAÇÃO ]]</f>
        <v>0</v>
      </c>
      <c r="AT3898" s="28">
        <f>Tabela1[[#This Row],[PESO TOTAL]]*Tabela1[[#This Row],[CALDEIRARIA]]</f>
        <v>0</v>
      </c>
      <c r="AU3898" s="28">
        <f>Tabela1[[#This Row],[PESO TOTAL]]*Tabela1[[#This Row],[SOLDA]]</f>
        <v>0</v>
      </c>
      <c r="AV3898" s="28">
        <f>Tabela1[[#This Row],[PESO TOTAL]]*Tabela1[[#This Row],[ACABAMENTO]]</f>
        <v>0</v>
      </c>
      <c r="AW3898" s="28">
        <f>Tabela1[[#This Row],[PESO TOTAL]]*Tabela1[[#This Row],[PRONTO ACABADO]]</f>
        <v>0</v>
      </c>
      <c r="AX3898" s="29">
        <f>Tabela1[[#This Row],[PESO TOTAL]]*Tabela1[[#This Row],[EXPEDIÇÃO ]]</f>
        <v>0</v>
      </c>
      <c r="AY3898" s="28" t="str">
        <f>Tabela1[[#This Row],[PEDIDO]]&amp;Tabela1[[#This Row],[PRODUTO]]</f>
        <v/>
      </c>
      <c r="AZ3898" s="44">
        <f>IF(AF3898="",0,IF(ISTEXT(AF3898),H3898*VALUE(SUBSTITUTE(AF3898,"%",""))/100,H3898*AF3898))-Tabela1[[#This Row],[PRONTO ACABADO2]]</f>
        <v>0</v>
      </c>
      <c r="BA3898" s="44">
        <f>IF(AG3898="",0,IF(ISTEXT(AG3898),H3898*VALUE(SUBSTITUTE(AG3898,"%",""))/100,H3898*AG3898))-Tabela1[[#This Row],[PESO EXPEDIDO2]]</f>
        <v>0</v>
      </c>
      <c r="BB3898" s="44">
        <f t="shared" si="517"/>
        <v>0</v>
      </c>
      <c r="BC3898" s="44">
        <f t="shared" si="518"/>
        <v>0</v>
      </c>
      <c r="BD3898" s="165"/>
    </row>
    <row r="3899" spans="1:56" ht="15.75" hidden="1" customHeight="1" x14ac:dyDescent="0.25">
      <c r="A3899" s="6"/>
      <c r="B3899" s="22"/>
      <c r="C3899" s="7"/>
      <c r="D3899" s="46"/>
      <c r="E3899" s="7"/>
      <c r="F3899" s="7"/>
      <c r="G3899" s="24"/>
      <c r="H3899" s="41">
        <f>Tabela1[[#This Row],[PESO UNI]]*Tabela1[[#This Row],[QTE]]</f>
        <v>0</v>
      </c>
      <c r="I3899" s="7"/>
      <c r="J3899" s="7"/>
      <c r="K3899" s="8"/>
      <c r="L3899" s="9"/>
      <c r="M3899" s="7"/>
      <c r="N3899" s="11"/>
      <c r="O3899" s="12"/>
      <c r="P3899" s="13"/>
      <c r="Q3899" s="14">
        <f>Tabela1[[#This Row],[QTDE/ Fabricação]]-Tabela1[[#This Row],[QTE]]</f>
        <v>0</v>
      </c>
      <c r="R3899" s="19">
        <f t="shared" si="512"/>
        <v>0</v>
      </c>
      <c r="S3899" s="19">
        <f t="shared" si="519"/>
        <v>0</v>
      </c>
      <c r="T3899" s="20">
        <f t="shared" si="513"/>
        <v>0</v>
      </c>
      <c r="U3899" s="17">
        <f>IFERROR(SUMIF('LISTA DE EMBARQUE'!B:B,MICRO!E:E,'LISTA DE EMBARQUE'!G:G),"")</f>
        <v>0</v>
      </c>
      <c r="V3899" s="12" t="str">
        <f>IFERROR(VLOOKUP(Tabela1[[#This Row],[COD.MDE]],'LISTA DE EMBARQUE'!B:L,11,0),"")</f>
        <v/>
      </c>
      <c r="W3899" s="13" t="str">
        <f>IFERROR(COUNTIF(#REF!,Tabela1[[#This Row],[Colunas5]]),"")</f>
        <v/>
      </c>
      <c r="X3899" s="14">
        <f>Tabela1[[#This Row],[QIANTIDADE EXPEDIDA]]*Tabela1[[#This Row],[PESO UNI]]</f>
        <v>0</v>
      </c>
      <c r="Y3899" s="14">
        <f t="shared" si="514"/>
        <v>0</v>
      </c>
      <c r="Z3899" s="21">
        <f>Tabela1[[#This Row],[PESO TOTAL]]-Tabela1[[#This Row],[Peso Expedido]]</f>
        <v>0</v>
      </c>
      <c r="AA3899" s="18"/>
      <c r="AB3899" s="15"/>
      <c r="AC3899" s="15"/>
      <c r="AD3899" s="15"/>
      <c r="AE3899" s="15"/>
      <c r="AF3899" s="15"/>
      <c r="AG3899" s="15"/>
      <c r="AH3899" s="15"/>
      <c r="AI3899" s="40" t="str">
        <f t="shared" si="515"/>
        <v>ok</v>
      </c>
      <c r="AJ3899" s="5"/>
      <c r="AK3899" t="str">
        <f>Tabela1[[#This Row],[Coluna1]]&amp;Tabela1[[#This Row],[PEDIDO]]</f>
        <v/>
      </c>
      <c r="AL3899"/>
      <c r="AM3899"/>
      <c r="AN3899"/>
      <c r="AO3899" t="str">
        <f t="shared" ref="AO3899:AO3930" si="520">A3899&amp;"/"&amp;J3899</f>
        <v>/</v>
      </c>
      <c r="AP3899" t="str">
        <f>Tabela1[[#This Row],[TAG]]&amp;Tabela1[[#This Row],[PEDIDO]]&amp;Tabela1[[#This Row],[PRODUTO]]</f>
        <v/>
      </c>
      <c r="AQ3899" s="23" t="str">
        <f>Tabela1[[#This Row],[PRODUTO]]&amp;Tabela1[[#This Row],[TAG]]</f>
        <v/>
      </c>
      <c r="AR3899" s="27">
        <f>Tabela1[[#This Row],[PESO TOTAL]]*Tabela1[[#This Row],[MATÉRIA PRIMA]]</f>
        <v>0</v>
      </c>
      <c r="AS3899" s="28">
        <f>Tabela1[[#This Row],[PESO TOTAL]]*Tabela1[[#This Row],[PREPARAÇÃO ]]</f>
        <v>0</v>
      </c>
      <c r="AT3899" s="28">
        <f>Tabela1[[#This Row],[PESO TOTAL]]*Tabela1[[#This Row],[CALDEIRARIA]]</f>
        <v>0</v>
      </c>
      <c r="AU3899" s="28">
        <f>Tabela1[[#This Row],[PESO TOTAL]]*Tabela1[[#This Row],[SOLDA]]</f>
        <v>0</v>
      </c>
      <c r="AV3899" s="28">
        <f>Tabela1[[#This Row],[PESO TOTAL]]*Tabela1[[#This Row],[ACABAMENTO]]</f>
        <v>0</v>
      </c>
      <c r="AW3899" s="28">
        <f>Tabela1[[#This Row],[PESO TOTAL]]*Tabela1[[#This Row],[PRONTO ACABADO]]</f>
        <v>0</v>
      </c>
      <c r="AX3899" s="29">
        <f>Tabela1[[#This Row],[PESO TOTAL]]*Tabela1[[#This Row],[EXPEDIÇÃO ]]</f>
        <v>0</v>
      </c>
      <c r="AY3899" s="28" t="str">
        <f>Tabela1[[#This Row],[PEDIDO]]&amp;Tabela1[[#This Row],[PRODUTO]]</f>
        <v/>
      </c>
      <c r="AZ3899" s="44">
        <f>IF(AF3899="",0,IF(ISTEXT(AF3899),H3899*VALUE(SUBSTITUTE(AF3899,"%",""))/100,H3899*AF3899))-Tabela1[[#This Row],[PRONTO ACABADO2]]</f>
        <v>0</v>
      </c>
      <c r="BA3899" s="44">
        <f>IF(AG3899="",0,IF(ISTEXT(AG3899),H3899*VALUE(SUBSTITUTE(AG3899,"%",""))/100,H3899*AG3899))-Tabela1[[#This Row],[PESO EXPEDIDO2]]</f>
        <v>0</v>
      </c>
      <c r="BB3899" s="44">
        <f t="shared" ref="BB3899:BB3930" si="521">IF(AH3899="",0,IF(ISTEXT(AH3899),H3899*VALUE(SUBSTITUTE(AH3899,"%",""))/100,H3899*AH3899))</f>
        <v>0</v>
      </c>
      <c r="BC3899" s="44">
        <f t="shared" ref="BC3899:BC3930" si="522">IF(AG3899="",0,IF(ISTEXT(AG3899),H3899*VALUE(SUBSTITUTE(AG3899,"%",""))/100,H3899*AG3899))</f>
        <v>0</v>
      </c>
      <c r="BD3899" s="165"/>
    </row>
    <row r="3900" spans="1:56" ht="15.75" hidden="1" customHeight="1" x14ac:dyDescent="0.25">
      <c r="A3900" s="6"/>
      <c r="B3900" s="22"/>
      <c r="C3900" s="7"/>
      <c r="D3900" s="46"/>
      <c r="E3900" s="7"/>
      <c r="F3900" s="7"/>
      <c r="G3900" s="24"/>
      <c r="H3900" s="41">
        <f>Tabela1[[#This Row],[PESO UNI]]*Tabela1[[#This Row],[QTE]]</f>
        <v>0</v>
      </c>
      <c r="I3900" s="7"/>
      <c r="J3900" s="7"/>
      <c r="K3900" s="8"/>
      <c r="L3900" s="9"/>
      <c r="M3900" s="7"/>
      <c r="N3900" s="11"/>
      <c r="O3900" s="12"/>
      <c r="P3900" s="13"/>
      <c r="Q3900" s="14">
        <f>Tabela1[[#This Row],[QTDE/ Fabricação]]-Tabela1[[#This Row],[QTE]]</f>
        <v>0</v>
      </c>
      <c r="R3900" s="19">
        <f t="shared" si="512"/>
        <v>0</v>
      </c>
      <c r="S3900" s="19">
        <f t="shared" si="519"/>
        <v>0</v>
      </c>
      <c r="T3900" s="20">
        <f t="shared" si="513"/>
        <v>0</v>
      </c>
      <c r="U3900" s="17">
        <f>IFERROR(SUMIF('LISTA DE EMBARQUE'!B:B,MICRO!E:E,'LISTA DE EMBARQUE'!G:G),"")</f>
        <v>0</v>
      </c>
      <c r="V3900" s="12" t="str">
        <f>IFERROR(VLOOKUP(Tabela1[[#This Row],[COD.MDE]],'LISTA DE EMBARQUE'!B:L,11,0),"")</f>
        <v/>
      </c>
      <c r="W3900" s="13" t="str">
        <f>IFERROR(COUNTIF(#REF!,Tabela1[[#This Row],[Colunas5]]),"")</f>
        <v/>
      </c>
      <c r="X3900" s="14">
        <f>Tabela1[[#This Row],[QIANTIDADE EXPEDIDA]]*Tabela1[[#This Row],[PESO UNI]]</f>
        <v>0</v>
      </c>
      <c r="Y3900" s="14">
        <f t="shared" si="514"/>
        <v>0</v>
      </c>
      <c r="Z3900" s="21">
        <f>Tabela1[[#This Row],[PESO TOTAL]]-Tabela1[[#This Row],[Peso Expedido]]</f>
        <v>0</v>
      </c>
      <c r="AA3900" s="18"/>
      <c r="AB3900" s="15"/>
      <c r="AC3900" s="15"/>
      <c r="AD3900" s="15"/>
      <c r="AE3900" s="15"/>
      <c r="AF3900" s="15"/>
      <c r="AG3900" s="15"/>
      <c r="AH3900" s="15"/>
      <c r="AI3900" s="40" t="str">
        <f t="shared" si="515"/>
        <v>ok</v>
      </c>
      <c r="AJ3900" s="5"/>
      <c r="AK3900" t="str">
        <f>Tabela1[[#This Row],[Coluna1]]&amp;Tabela1[[#This Row],[PEDIDO]]</f>
        <v/>
      </c>
      <c r="AL3900"/>
      <c r="AM3900"/>
      <c r="AN3900"/>
      <c r="AO3900" t="str">
        <f t="shared" si="520"/>
        <v>/</v>
      </c>
      <c r="AP3900" t="str">
        <f>Tabela1[[#This Row],[TAG]]&amp;Tabela1[[#This Row],[PEDIDO]]&amp;Tabela1[[#This Row],[PRODUTO]]</f>
        <v/>
      </c>
      <c r="AQ3900" s="23" t="str">
        <f>Tabela1[[#This Row],[PRODUTO]]&amp;Tabela1[[#This Row],[TAG]]</f>
        <v/>
      </c>
      <c r="AR3900" s="27">
        <f>Tabela1[[#This Row],[PESO TOTAL]]*Tabela1[[#This Row],[MATÉRIA PRIMA]]</f>
        <v>0</v>
      </c>
      <c r="AS3900" s="28">
        <f>Tabela1[[#This Row],[PESO TOTAL]]*Tabela1[[#This Row],[PREPARAÇÃO ]]</f>
        <v>0</v>
      </c>
      <c r="AT3900" s="28">
        <f>Tabela1[[#This Row],[PESO TOTAL]]*Tabela1[[#This Row],[CALDEIRARIA]]</f>
        <v>0</v>
      </c>
      <c r="AU3900" s="28">
        <f>Tabela1[[#This Row],[PESO TOTAL]]*Tabela1[[#This Row],[SOLDA]]</f>
        <v>0</v>
      </c>
      <c r="AV3900" s="28">
        <f>Tabela1[[#This Row],[PESO TOTAL]]*Tabela1[[#This Row],[ACABAMENTO]]</f>
        <v>0</v>
      </c>
      <c r="AW3900" s="28">
        <f>Tabela1[[#This Row],[PESO TOTAL]]*Tabela1[[#This Row],[PRONTO ACABADO]]</f>
        <v>0</v>
      </c>
      <c r="AX3900" s="29">
        <f>Tabela1[[#This Row],[PESO TOTAL]]*Tabela1[[#This Row],[EXPEDIÇÃO ]]</f>
        <v>0</v>
      </c>
      <c r="AY3900" s="28" t="str">
        <f>Tabela1[[#This Row],[PEDIDO]]&amp;Tabela1[[#This Row],[PRODUTO]]</f>
        <v/>
      </c>
      <c r="AZ3900" s="44">
        <f>IF(AF3900="",0,IF(ISTEXT(AF3900),H3900*VALUE(SUBSTITUTE(AF3900,"%",""))/100,H3900*AF3900))-Tabela1[[#This Row],[PRONTO ACABADO2]]</f>
        <v>0</v>
      </c>
      <c r="BA3900" s="44">
        <f>IF(AG3900="",0,IF(ISTEXT(AG3900),H3900*VALUE(SUBSTITUTE(AG3900,"%",""))/100,H3900*AG3900))-Tabela1[[#This Row],[PESO EXPEDIDO2]]</f>
        <v>0</v>
      </c>
      <c r="BB3900" s="44">
        <f t="shared" si="521"/>
        <v>0</v>
      </c>
      <c r="BC3900" s="44">
        <f t="shared" si="522"/>
        <v>0</v>
      </c>
      <c r="BD3900" s="165"/>
    </row>
    <row r="3901" spans="1:56" ht="15.75" hidden="1" customHeight="1" x14ac:dyDescent="0.25">
      <c r="A3901" s="6"/>
      <c r="B3901" s="22"/>
      <c r="C3901" s="7"/>
      <c r="D3901" s="46"/>
      <c r="E3901" s="7"/>
      <c r="F3901" s="7"/>
      <c r="G3901" s="24"/>
      <c r="H3901" s="41">
        <f>Tabela1[[#This Row],[PESO UNI]]*Tabela1[[#This Row],[QTE]]</f>
        <v>0</v>
      </c>
      <c r="I3901" s="7"/>
      <c r="J3901" s="7"/>
      <c r="K3901" s="8"/>
      <c r="L3901" s="9"/>
      <c r="M3901" s="7"/>
      <c r="N3901" s="11"/>
      <c r="O3901" s="12"/>
      <c r="P3901" s="13"/>
      <c r="Q3901" s="14">
        <f>Tabela1[[#This Row],[QTDE/ Fabricação]]-Tabela1[[#This Row],[QTE]]</f>
        <v>0</v>
      </c>
      <c r="R3901" s="19">
        <f t="shared" ref="R3901:R3964" si="523">IFERROR(H3901*((AA3901*0.25)+(AC3901*0.25)+(AD3901*0.225)+(AE3901*0.225)+(AF3901*0.05)),"")</f>
        <v>0</v>
      </c>
      <c r="S3901" s="19">
        <f t="shared" si="519"/>
        <v>0</v>
      </c>
      <c r="T3901" s="20">
        <f t="shared" ref="T3901:T3964" si="524">IFERROR(S3901-H3901,"")</f>
        <v>0</v>
      </c>
      <c r="U3901" s="17">
        <f>IFERROR(SUMIF('LISTA DE EMBARQUE'!B:B,MICRO!E:E,'LISTA DE EMBARQUE'!G:G),"")</f>
        <v>0</v>
      </c>
      <c r="V3901" s="12" t="str">
        <f>IFERROR(VLOOKUP(Tabela1[[#This Row],[COD.MDE]],'LISTA DE EMBARQUE'!B:L,11,0),"")</f>
        <v/>
      </c>
      <c r="W3901" s="13" t="str">
        <f>IFERROR(COUNTIF(#REF!,Tabela1[[#This Row],[Colunas5]]),"")</f>
        <v/>
      </c>
      <c r="X3901" s="14">
        <f>Tabela1[[#This Row],[QIANTIDADE EXPEDIDA]]*Tabela1[[#This Row],[PESO UNI]]</f>
        <v>0</v>
      </c>
      <c r="Y3901" s="14">
        <f t="shared" ref="Y3901:Y3964" si="525">U3901-C3901</f>
        <v>0</v>
      </c>
      <c r="Z3901" s="21">
        <f>Tabela1[[#This Row],[PESO TOTAL]]-Tabela1[[#This Row],[Peso Expedido]]</f>
        <v>0</v>
      </c>
      <c r="AA3901" s="18"/>
      <c r="AB3901" s="15"/>
      <c r="AC3901" s="15"/>
      <c r="AD3901" s="15"/>
      <c r="AE3901" s="15"/>
      <c r="AF3901" s="15"/>
      <c r="AG3901" s="15"/>
      <c r="AH3901" s="15"/>
      <c r="AI3901" s="40" t="str">
        <f t="shared" si="515"/>
        <v>ok</v>
      </c>
      <c r="AJ3901" s="5"/>
      <c r="AK3901" t="str">
        <f>Tabela1[[#This Row],[Coluna1]]&amp;Tabela1[[#This Row],[PEDIDO]]</f>
        <v/>
      </c>
      <c r="AL3901"/>
      <c r="AM3901"/>
      <c r="AN3901"/>
      <c r="AO3901" t="str">
        <f t="shared" si="520"/>
        <v>/</v>
      </c>
      <c r="AP3901" t="str">
        <f>Tabela1[[#This Row],[TAG]]&amp;Tabela1[[#This Row],[PEDIDO]]&amp;Tabela1[[#This Row],[PRODUTO]]</f>
        <v/>
      </c>
      <c r="AQ3901" s="23" t="str">
        <f>Tabela1[[#This Row],[PRODUTO]]&amp;Tabela1[[#This Row],[TAG]]</f>
        <v/>
      </c>
      <c r="AR3901" s="27">
        <f>Tabela1[[#This Row],[PESO TOTAL]]*Tabela1[[#This Row],[MATÉRIA PRIMA]]</f>
        <v>0</v>
      </c>
      <c r="AS3901" s="28">
        <f>Tabela1[[#This Row],[PESO TOTAL]]*Tabela1[[#This Row],[PREPARAÇÃO ]]</f>
        <v>0</v>
      </c>
      <c r="AT3901" s="28">
        <f>Tabela1[[#This Row],[PESO TOTAL]]*Tabela1[[#This Row],[CALDEIRARIA]]</f>
        <v>0</v>
      </c>
      <c r="AU3901" s="28">
        <f>Tabela1[[#This Row],[PESO TOTAL]]*Tabela1[[#This Row],[SOLDA]]</f>
        <v>0</v>
      </c>
      <c r="AV3901" s="28">
        <f>Tabela1[[#This Row],[PESO TOTAL]]*Tabela1[[#This Row],[ACABAMENTO]]</f>
        <v>0</v>
      </c>
      <c r="AW3901" s="28">
        <f>Tabela1[[#This Row],[PESO TOTAL]]*Tabela1[[#This Row],[PRONTO ACABADO]]</f>
        <v>0</v>
      </c>
      <c r="AX3901" s="29">
        <f>Tabela1[[#This Row],[PESO TOTAL]]*Tabela1[[#This Row],[EXPEDIÇÃO ]]</f>
        <v>0</v>
      </c>
      <c r="AY3901" s="28" t="str">
        <f>Tabela1[[#This Row],[PEDIDO]]&amp;Tabela1[[#This Row],[PRODUTO]]</f>
        <v/>
      </c>
      <c r="AZ3901" s="44">
        <f>IF(AF3901="",0,IF(ISTEXT(AF3901),H3901*VALUE(SUBSTITUTE(AF3901,"%",""))/100,H3901*AF3901))-Tabela1[[#This Row],[PRONTO ACABADO2]]</f>
        <v>0</v>
      </c>
      <c r="BA3901" s="44">
        <f>IF(AG3901="",0,IF(ISTEXT(AG3901),H3901*VALUE(SUBSTITUTE(AG3901,"%",""))/100,H3901*AG3901))-Tabela1[[#This Row],[PESO EXPEDIDO2]]</f>
        <v>0</v>
      </c>
      <c r="BB3901" s="44">
        <f t="shared" si="521"/>
        <v>0</v>
      </c>
      <c r="BC3901" s="44">
        <f t="shared" si="522"/>
        <v>0</v>
      </c>
      <c r="BD3901" s="165"/>
    </row>
    <row r="3902" spans="1:56" ht="15.75" hidden="1" customHeight="1" x14ac:dyDescent="0.25">
      <c r="A3902" s="6"/>
      <c r="B3902" s="22"/>
      <c r="C3902" s="7"/>
      <c r="D3902" s="46"/>
      <c r="E3902" s="7"/>
      <c r="F3902" s="7"/>
      <c r="G3902" s="24"/>
      <c r="H3902" s="41">
        <f>Tabela1[[#This Row],[PESO UNI]]*Tabela1[[#This Row],[QTE]]</f>
        <v>0</v>
      </c>
      <c r="I3902" s="7"/>
      <c r="J3902" s="7"/>
      <c r="K3902" s="8"/>
      <c r="L3902" s="9"/>
      <c r="M3902" s="7"/>
      <c r="N3902" s="11"/>
      <c r="O3902" s="12"/>
      <c r="P3902" s="13"/>
      <c r="Q3902" s="14">
        <f>Tabela1[[#This Row],[QTDE/ Fabricação]]-Tabela1[[#This Row],[QTE]]</f>
        <v>0</v>
      </c>
      <c r="R3902" s="19">
        <f t="shared" si="523"/>
        <v>0</v>
      </c>
      <c r="S3902" s="19">
        <f t="shared" si="519"/>
        <v>0</v>
      </c>
      <c r="T3902" s="20">
        <f t="shared" si="524"/>
        <v>0</v>
      </c>
      <c r="U3902" s="17">
        <f>IFERROR(SUMIF('LISTA DE EMBARQUE'!B:B,MICRO!E:E,'LISTA DE EMBARQUE'!G:G),"")</f>
        <v>0</v>
      </c>
      <c r="V3902" s="12" t="str">
        <f>IFERROR(VLOOKUP(Tabela1[[#This Row],[COD.MDE]],'LISTA DE EMBARQUE'!B:L,11,0),"")</f>
        <v/>
      </c>
      <c r="W3902" s="13" t="str">
        <f>IFERROR(COUNTIF(#REF!,Tabela1[[#This Row],[Colunas5]]),"")</f>
        <v/>
      </c>
      <c r="X3902" s="14">
        <f>Tabela1[[#This Row],[QIANTIDADE EXPEDIDA]]*Tabela1[[#This Row],[PESO UNI]]</f>
        <v>0</v>
      </c>
      <c r="Y3902" s="14">
        <f t="shared" si="525"/>
        <v>0</v>
      </c>
      <c r="Z3902" s="21">
        <f>Tabela1[[#This Row],[PESO TOTAL]]-Tabela1[[#This Row],[Peso Expedido]]</f>
        <v>0</v>
      </c>
      <c r="AA3902" s="18"/>
      <c r="AB3902" s="15"/>
      <c r="AC3902" s="15"/>
      <c r="AD3902" s="15"/>
      <c r="AE3902" s="15"/>
      <c r="AF3902" s="15"/>
      <c r="AG3902" s="15"/>
      <c r="AH3902" s="15"/>
      <c r="AI3902" s="40" t="str">
        <f t="shared" si="515"/>
        <v>ok</v>
      </c>
      <c r="AJ3902" s="5"/>
      <c r="AK3902" t="str">
        <f>Tabela1[[#This Row],[Coluna1]]&amp;Tabela1[[#This Row],[PEDIDO]]</f>
        <v/>
      </c>
      <c r="AL3902"/>
      <c r="AM3902"/>
      <c r="AN3902"/>
      <c r="AO3902" t="str">
        <f t="shared" si="520"/>
        <v>/</v>
      </c>
      <c r="AP3902" t="str">
        <f>Tabela1[[#This Row],[TAG]]&amp;Tabela1[[#This Row],[PEDIDO]]&amp;Tabela1[[#This Row],[PRODUTO]]</f>
        <v/>
      </c>
      <c r="AQ3902" s="23" t="str">
        <f>Tabela1[[#This Row],[PRODUTO]]&amp;Tabela1[[#This Row],[TAG]]</f>
        <v/>
      </c>
      <c r="AR3902" s="27">
        <f>Tabela1[[#This Row],[PESO TOTAL]]*Tabela1[[#This Row],[MATÉRIA PRIMA]]</f>
        <v>0</v>
      </c>
      <c r="AS3902" s="28">
        <f>Tabela1[[#This Row],[PESO TOTAL]]*Tabela1[[#This Row],[PREPARAÇÃO ]]</f>
        <v>0</v>
      </c>
      <c r="AT3902" s="28">
        <f>Tabela1[[#This Row],[PESO TOTAL]]*Tabela1[[#This Row],[CALDEIRARIA]]</f>
        <v>0</v>
      </c>
      <c r="AU3902" s="28">
        <f>Tabela1[[#This Row],[PESO TOTAL]]*Tabela1[[#This Row],[SOLDA]]</f>
        <v>0</v>
      </c>
      <c r="AV3902" s="28">
        <f>Tabela1[[#This Row],[PESO TOTAL]]*Tabela1[[#This Row],[ACABAMENTO]]</f>
        <v>0</v>
      </c>
      <c r="AW3902" s="28">
        <f>Tabela1[[#This Row],[PESO TOTAL]]*Tabela1[[#This Row],[PRONTO ACABADO]]</f>
        <v>0</v>
      </c>
      <c r="AX3902" s="29">
        <f>Tabela1[[#This Row],[PESO TOTAL]]*Tabela1[[#This Row],[EXPEDIÇÃO ]]</f>
        <v>0</v>
      </c>
      <c r="AY3902" s="28" t="str">
        <f>Tabela1[[#This Row],[PEDIDO]]&amp;Tabela1[[#This Row],[PRODUTO]]</f>
        <v/>
      </c>
      <c r="AZ3902" s="44">
        <f>IF(AF3902="",0,IF(ISTEXT(AF3902),H3902*VALUE(SUBSTITUTE(AF3902,"%",""))/100,H3902*AF3902))-Tabela1[[#This Row],[PRONTO ACABADO2]]</f>
        <v>0</v>
      </c>
      <c r="BA3902" s="44">
        <f>IF(AG3902="",0,IF(ISTEXT(AG3902),H3902*VALUE(SUBSTITUTE(AG3902,"%",""))/100,H3902*AG3902))-Tabela1[[#This Row],[PESO EXPEDIDO2]]</f>
        <v>0</v>
      </c>
      <c r="BB3902" s="44">
        <f t="shared" si="521"/>
        <v>0</v>
      </c>
      <c r="BC3902" s="44">
        <f t="shared" si="522"/>
        <v>0</v>
      </c>
      <c r="BD3902" s="165"/>
    </row>
    <row r="3903" spans="1:56" ht="15.75" hidden="1" customHeight="1" x14ac:dyDescent="0.25">
      <c r="A3903" s="6"/>
      <c r="B3903" s="22"/>
      <c r="C3903" s="7"/>
      <c r="D3903" s="46"/>
      <c r="E3903" s="7"/>
      <c r="F3903" s="7"/>
      <c r="G3903" s="24"/>
      <c r="H3903" s="41">
        <f>Tabela1[[#This Row],[PESO UNI]]*Tabela1[[#This Row],[QTE]]</f>
        <v>0</v>
      </c>
      <c r="I3903" s="7"/>
      <c r="J3903" s="7"/>
      <c r="K3903" s="8"/>
      <c r="L3903" s="9"/>
      <c r="M3903" s="7"/>
      <c r="N3903" s="11"/>
      <c r="O3903" s="12"/>
      <c r="P3903" s="13"/>
      <c r="Q3903" s="14">
        <f>Tabela1[[#This Row],[QTDE/ Fabricação]]-Tabela1[[#This Row],[QTE]]</f>
        <v>0</v>
      </c>
      <c r="R3903" s="19">
        <f t="shared" si="523"/>
        <v>0</v>
      </c>
      <c r="S3903" s="19">
        <f t="shared" si="519"/>
        <v>0</v>
      </c>
      <c r="T3903" s="20">
        <f t="shared" si="524"/>
        <v>0</v>
      </c>
      <c r="U3903" s="17">
        <f>IFERROR(SUMIF('LISTA DE EMBARQUE'!B:B,MICRO!E:E,'LISTA DE EMBARQUE'!G:G),"")</f>
        <v>0</v>
      </c>
      <c r="V3903" s="12" t="str">
        <f>IFERROR(VLOOKUP(Tabela1[[#This Row],[COD.MDE]],'LISTA DE EMBARQUE'!B:L,11,0),"")</f>
        <v/>
      </c>
      <c r="W3903" s="13" t="str">
        <f>IFERROR(COUNTIF(#REF!,Tabela1[[#This Row],[Colunas5]]),"")</f>
        <v/>
      </c>
      <c r="X3903" s="14">
        <f>Tabela1[[#This Row],[QIANTIDADE EXPEDIDA]]*Tabela1[[#This Row],[PESO UNI]]</f>
        <v>0</v>
      </c>
      <c r="Y3903" s="14">
        <f t="shared" si="525"/>
        <v>0</v>
      </c>
      <c r="Z3903" s="21">
        <f>Tabela1[[#This Row],[PESO TOTAL]]-Tabela1[[#This Row],[Peso Expedido]]</f>
        <v>0</v>
      </c>
      <c r="AA3903" s="18"/>
      <c r="AB3903" s="15"/>
      <c r="AC3903" s="15"/>
      <c r="AD3903" s="15"/>
      <c r="AE3903" s="15"/>
      <c r="AF3903" s="15"/>
      <c r="AG3903" s="15"/>
      <c r="AH3903" s="15"/>
      <c r="AI3903" s="40" t="str">
        <f t="shared" si="515"/>
        <v>ok</v>
      </c>
      <c r="AJ3903" s="5"/>
      <c r="AK3903" t="str">
        <f>Tabela1[[#This Row],[Coluna1]]&amp;Tabela1[[#This Row],[PEDIDO]]</f>
        <v/>
      </c>
      <c r="AL3903"/>
      <c r="AM3903"/>
      <c r="AN3903"/>
      <c r="AO3903" t="str">
        <f t="shared" si="520"/>
        <v>/</v>
      </c>
      <c r="AP3903" t="str">
        <f>Tabela1[[#This Row],[TAG]]&amp;Tabela1[[#This Row],[PEDIDO]]&amp;Tabela1[[#This Row],[PRODUTO]]</f>
        <v/>
      </c>
      <c r="AQ3903" s="23" t="str">
        <f>Tabela1[[#This Row],[PRODUTO]]&amp;Tabela1[[#This Row],[TAG]]</f>
        <v/>
      </c>
      <c r="AR3903" s="27">
        <f>Tabela1[[#This Row],[PESO TOTAL]]*Tabela1[[#This Row],[MATÉRIA PRIMA]]</f>
        <v>0</v>
      </c>
      <c r="AS3903" s="28">
        <f>Tabela1[[#This Row],[PESO TOTAL]]*Tabela1[[#This Row],[PREPARAÇÃO ]]</f>
        <v>0</v>
      </c>
      <c r="AT3903" s="28">
        <f>Tabela1[[#This Row],[PESO TOTAL]]*Tabela1[[#This Row],[CALDEIRARIA]]</f>
        <v>0</v>
      </c>
      <c r="AU3903" s="28">
        <f>Tabela1[[#This Row],[PESO TOTAL]]*Tabela1[[#This Row],[SOLDA]]</f>
        <v>0</v>
      </c>
      <c r="AV3903" s="28">
        <f>Tabela1[[#This Row],[PESO TOTAL]]*Tabela1[[#This Row],[ACABAMENTO]]</f>
        <v>0</v>
      </c>
      <c r="AW3903" s="28">
        <f>Tabela1[[#This Row],[PESO TOTAL]]*Tabela1[[#This Row],[PRONTO ACABADO]]</f>
        <v>0</v>
      </c>
      <c r="AX3903" s="29">
        <f>Tabela1[[#This Row],[PESO TOTAL]]*Tabela1[[#This Row],[EXPEDIÇÃO ]]</f>
        <v>0</v>
      </c>
      <c r="AY3903" s="28" t="str">
        <f>Tabela1[[#This Row],[PEDIDO]]&amp;Tabela1[[#This Row],[PRODUTO]]</f>
        <v/>
      </c>
      <c r="AZ3903" s="44">
        <f>IF(AF3903="",0,IF(ISTEXT(AF3903),H3903*VALUE(SUBSTITUTE(AF3903,"%",""))/100,H3903*AF3903))-Tabela1[[#This Row],[PRONTO ACABADO2]]</f>
        <v>0</v>
      </c>
      <c r="BA3903" s="44">
        <f>IF(AG3903="",0,IF(ISTEXT(AG3903),H3903*VALUE(SUBSTITUTE(AG3903,"%",""))/100,H3903*AG3903))-Tabela1[[#This Row],[PESO EXPEDIDO2]]</f>
        <v>0</v>
      </c>
      <c r="BB3903" s="44">
        <f t="shared" si="521"/>
        <v>0</v>
      </c>
      <c r="BC3903" s="44">
        <f t="shared" si="522"/>
        <v>0</v>
      </c>
      <c r="BD3903" s="165"/>
    </row>
    <row r="3904" spans="1:56" ht="15.75" hidden="1" customHeight="1" x14ac:dyDescent="0.25">
      <c r="A3904" s="6"/>
      <c r="B3904" s="22"/>
      <c r="C3904" s="7"/>
      <c r="D3904" s="46"/>
      <c r="E3904" s="7"/>
      <c r="F3904" s="7"/>
      <c r="G3904" s="24"/>
      <c r="H3904" s="41">
        <f>Tabela1[[#This Row],[PESO UNI]]*Tabela1[[#This Row],[QTE]]</f>
        <v>0</v>
      </c>
      <c r="I3904" s="7"/>
      <c r="J3904" s="7"/>
      <c r="K3904" s="8"/>
      <c r="L3904" s="9"/>
      <c r="M3904" s="7"/>
      <c r="N3904" s="11"/>
      <c r="O3904" s="12"/>
      <c r="P3904" s="13"/>
      <c r="Q3904" s="14">
        <f>Tabela1[[#This Row],[QTDE/ Fabricação]]-Tabela1[[#This Row],[QTE]]</f>
        <v>0</v>
      </c>
      <c r="R3904" s="19">
        <f t="shared" si="523"/>
        <v>0</v>
      </c>
      <c r="S3904" s="19">
        <f t="shared" si="519"/>
        <v>0</v>
      </c>
      <c r="T3904" s="20">
        <f t="shared" si="524"/>
        <v>0</v>
      </c>
      <c r="U3904" s="17">
        <f>IFERROR(SUMIF('LISTA DE EMBARQUE'!B:B,MICRO!E:E,'LISTA DE EMBARQUE'!G:G),"")</f>
        <v>0</v>
      </c>
      <c r="V3904" s="12" t="str">
        <f>IFERROR(VLOOKUP(Tabela1[[#This Row],[COD.MDE]],'LISTA DE EMBARQUE'!B:L,11,0),"")</f>
        <v/>
      </c>
      <c r="W3904" s="13" t="str">
        <f>IFERROR(COUNTIF(#REF!,Tabela1[[#This Row],[Colunas5]]),"")</f>
        <v/>
      </c>
      <c r="X3904" s="14">
        <f>Tabela1[[#This Row],[QIANTIDADE EXPEDIDA]]*Tabela1[[#This Row],[PESO UNI]]</f>
        <v>0</v>
      </c>
      <c r="Y3904" s="14">
        <f t="shared" si="525"/>
        <v>0</v>
      </c>
      <c r="Z3904" s="21">
        <f>Tabela1[[#This Row],[PESO TOTAL]]-Tabela1[[#This Row],[Peso Expedido]]</f>
        <v>0</v>
      </c>
      <c r="AA3904" s="18"/>
      <c r="AB3904" s="15"/>
      <c r="AC3904" s="15"/>
      <c r="AD3904" s="15"/>
      <c r="AE3904" s="15"/>
      <c r="AF3904" s="15"/>
      <c r="AG3904" s="15"/>
      <c r="AH3904" s="15"/>
      <c r="AI3904" s="40" t="str">
        <f t="shared" si="515"/>
        <v>ok</v>
      </c>
      <c r="AJ3904" s="5"/>
      <c r="AK3904" t="str">
        <f>Tabela1[[#This Row],[Coluna1]]&amp;Tabela1[[#This Row],[PEDIDO]]</f>
        <v/>
      </c>
      <c r="AL3904"/>
      <c r="AM3904"/>
      <c r="AN3904"/>
      <c r="AO3904" t="str">
        <f t="shared" si="520"/>
        <v>/</v>
      </c>
      <c r="AP3904" t="str">
        <f>Tabela1[[#This Row],[TAG]]&amp;Tabela1[[#This Row],[PEDIDO]]&amp;Tabela1[[#This Row],[PRODUTO]]</f>
        <v/>
      </c>
      <c r="AQ3904" s="23" t="str">
        <f>Tabela1[[#This Row],[PRODUTO]]&amp;Tabela1[[#This Row],[TAG]]</f>
        <v/>
      </c>
      <c r="AR3904" s="27">
        <f>Tabela1[[#This Row],[PESO TOTAL]]*Tabela1[[#This Row],[MATÉRIA PRIMA]]</f>
        <v>0</v>
      </c>
      <c r="AS3904" s="28">
        <f>Tabela1[[#This Row],[PESO TOTAL]]*Tabela1[[#This Row],[PREPARAÇÃO ]]</f>
        <v>0</v>
      </c>
      <c r="AT3904" s="28">
        <f>Tabela1[[#This Row],[PESO TOTAL]]*Tabela1[[#This Row],[CALDEIRARIA]]</f>
        <v>0</v>
      </c>
      <c r="AU3904" s="28">
        <f>Tabela1[[#This Row],[PESO TOTAL]]*Tabela1[[#This Row],[SOLDA]]</f>
        <v>0</v>
      </c>
      <c r="AV3904" s="28">
        <f>Tabela1[[#This Row],[PESO TOTAL]]*Tabela1[[#This Row],[ACABAMENTO]]</f>
        <v>0</v>
      </c>
      <c r="AW3904" s="28">
        <f>Tabela1[[#This Row],[PESO TOTAL]]*Tabela1[[#This Row],[PRONTO ACABADO]]</f>
        <v>0</v>
      </c>
      <c r="AX3904" s="29">
        <f>Tabela1[[#This Row],[PESO TOTAL]]*Tabela1[[#This Row],[EXPEDIÇÃO ]]</f>
        <v>0</v>
      </c>
      <c r="AY3904" s="28" t="str">
        <f>Tabela1[[#This Row],[PEDIDO]]&amp;Tabela1[[#This Row],[PRODUTO]]</f>
        <v/>
      </c>
      <c r="AZ3904" s="44">
        <f>IF(AF3904="",0,IF(ISTEXT(AF3904),H3904*VALUE(SUBSTITUTE(AF3904,"%",""))/100,H3904*AF3904))-Tabela1[[#This Row],[PRONTO ACABADO2]]</f>
        <v>0</v>
      </c>
      <c r="BA3904" s="44">
        <f>IF(AG3904="",0,IF(ISTEXT(AG3904),H3904*VALUE(SUBSTITUTE(AG3904,"%",""))/100,H3904*AG3904))-Tabela1[[#This Row],[PESO EXPEDIDO2]]</f>
        <v>0</v>
      </c>
      <c r="BB3904" s="44">
        <f t="shared" si="521"/>
        <v>0</v>
      </c>
      <c r="BC3904" s="44">
        <f t="shared" si="522"/>
        <v>0</v>
      </c>
      <c r="BD3904" s="165"/>
    </row>
    <row r="3905" spans="1:56" ht="15.75" hidden="1" customHeight="1" x14ac:dyDescent="0.25">
      <c r="A3905" s="6"/>
      <c r="B3905" s="22"/>
      <c r="C3905" s="7"/>
      <c r="D3905" s="46"/>
      <c r="E3905" s="7"/>
      <c r="F3905" s="7"/>
      <c r="G3905" s="24"/>
      <c r="H3905" s="41">
        <f>Tabela1[[#This Row],[PESO UNI]]*Tabela1[[#This Row],[QTE]]</f>
        <v>0</v>
      </c>
      <c r="I3905" s="7"/>
      <c r="J3905" s="7"/>
      <c r="K3905" s="8"/>
      <c r="L3905" s="9"/>
      <c r="M3905" s="7"/>
      <c r="N3905" s="11"/>
      <c r="O3905" s="12"/>
      <c r="P3905" s="13"/>
      <c r="Q3905" s="14">
        <f>Tabela1[[#This Row],[QTDE/ Fabricação]]-Tabela1[[#This Row],[QTE]]</f>
        <v>0</v>
      </c>
      <c r="R3905" s="19">
        <f t="shared" si="523"/>
        <v>0</v>
      </c>
      <c r="S3905" s="19">
        <f t="shared" si="519"/>
        <v>0</v>
      </c>
      <c r="T3905" s="20">
        <f t="shared" si="524"/>
        <v>0</v>
      </c>
      <c r="U3905" s="17">
        <f>IFERROR(SUMIF('LISTA DE EMBARQUE'!B:B,MICRO!E:E,'LISTA DE EMBARQUE'!G:G),"")</f>
        <v>0</v>
      </c>
      <c r="V3905" s="12" t="str">
        <f>IFERROR(VLOOKUP(Tabela1[[#This Row],[COD.MDE]],'LISTA DE EMBARQUE'!B:L,11,0),"")</f>
        <v/>
      </c>
      <c r="W3905" s="13" t="str">
        <f>IFERROR(COUNTIF(#REF!,Tabela1[[#This Row],[Colunas5]]),"")</f>
        <v/>
      </c>
      <c r="X3905" s="14">
        <f>Tabela1[[#This Row],[QIANTIDADE EXPEDIDA]]*Tabela1[[#This Row],[PESO UNI]]</f>
        <v>0</v>
      </c>
      <c r="Y3905" s="14">
        <f t="shared" si="525"/>
        <v>0</v>
      </c>
      <c r="Z3905" s="21">
        <f>Tabela1[[#This Row],[PESO TOTAL]]-Tabela1[[#This Row],[Peso Expedido]]</f>
        <v>0</v>
      </c>
      <c r="AA3905" s="18"/>
      <c r="AB3905" s="15"/>
      <c r="AC3905" s="15"/>
      <c r="AD3905" s="15"/>
      <c r="AE3905" s="15"/>
      <c r="AF3905" s="15"/>
      <c r="AG3905" s="15"/>
      <c r="AH3905" s="15"/>
      <c r="AI3905" s="40" t="str">
        <f t="shared" si="515"/>
        <v>ok</v>
      </c>
      <c r="AJ3905" s="5"/>
      <c r="AK3905" t="str">
        <f>Tabela1[[#This Row],[Coluna1]]&amp;Tabela1[[#This Row],[PEDIDO]]</f>
        <v/>
      </c>
      <c r="AL3905"/>
      <c r="AM3905"/>
      <c r="AN3905"/>
      <c r="AO3905" t="str">
        <f t="shared" si="520"/>
        <v>/</v>
      </c>
      <c r="AP3905" t="str">
        <f>Tabela1[[#This Row],[TAG]]&amp;Tabela1[[#This Row],[PEDIDO]]&amp;Tabela1[[#This Row],[PRODUTO]]</f>
        <v/>
      </c>
      <c r="AQ3905" s="23" t="str">
        <f>Tabela1[[#This Row],[PRODUTO]]&amp;Tabela1[[#This Row],[TAG]]</f>
        <v/>
      </c>
      <c r="AR3905" s="27">
        <f>Tabela1[[#This Row],[PESO TOTAL]]*Tabela1[[#This Row],[MATÉRIA PRIMA]]</f>
        <v>0</v>
      </c>
      <c r="AS3905" s="28">
        <f>Tabela1[[#This Row],[PESO TOTAL]]*Tabela1[[#This Row],[PREPARAÇÃO ]]</f>
        <v>0</v>
      </c>
      <c r="AT3905" s="28">
        <f>Tabela1[[#This Row],[PESO TOTAL]]*Tabela1[[#This Row],[CALDEIRARIA]]</f>
        <v>0</v>
      </c>
      <c r="AU3905" s="28">
        <f>Tabela1[[#This Row],[PESO TOTAL]]*Tabela1[[#This Row],[SOLDA]]</f>
        <v>0</v>
      </c>
      <c r="AV3905" s="28">
        <f>Tabela1[[#This Row],[PESO TOTAL]]*Tabela1[[#This Row],[ACABAMENTO]]</f>
        <v>0</v>
      </c>
      <c r="AW3905" s="28">
        <f>Tabela1[[#This Row],[PESO TOTAL]]*Tabela1[[#This Row],[PRONTO ACABADO]]</f>
        <v>0</v>
      </c>
      <c r="AX3905" s="29">
        <f>Tabela1[[#This Row],[PESO TOTAL]]*Tabela1[[#This Row],[EXPEDIÇÃO ]]</f>
        <v>0</v>
      </c>
      <c r="AY3905" s="28" t="str">
        <f>Tabela1[[#This Row],[PEDIDO]]&amp;Tabela1[[#This Row],[PRODUTO]]</f>
        <v/>
      </c>
      <c r="AZ3905" s="44">
        <f>IF(AF3905="",0,IF(ISTEXT(AF3905),H3905*VALUE(SUBSTITUTE(AF3905,"%",""))/100,H3905*AF3905))-Tabela1[[#This Row],[PRONTO ACABADO2]]</f>
        <v>0</v>
      </c>
      <c r="BA3905" s="44">
        <f>IF(AG3905="",0,IF(ISTEXT(AG3905),H3905*VALUE(SUBSTITUTE(AG3905,"%",""))/100,H3905*AG3905))-Tabela1[[#This Row],[PESO EXPEDIDO2]]</f>
        <v>0</v>
      </c>
      <c r="BB3905" s="44">
        <f t="shared" si="521"/>
        <v>0</v>
      </c>
      <c r="BC3905" s="44">
        <f t="shared" si="522"/>
        <v>0</v>
      </c>
      <c r="BD3905" s="165"/>
    </row>
    <row r="3906" spans="1:56" ht="15.75" hidden="1" customHeight="1" x14ac:dyDescent="0.25">
      <c r="A3906" s="6"/>
      <c r="B3906" s="22"/>
      <c r="C3906" s="7"/>
      <c r="D3906" s="46"/>
      <c r="E3906" s="7"/>
      <c r="F3906" s="7"/>
      <c r="G3906" s="24"/>
      <c r="H3906" s="41">
        <f>Tabela1[[#This Row],[PESO UNI]]*Tabela1[[#This Row],[QTE]]</f>
        <v>0</v>
      </c>
      <c r="I3906" s="7"/>
      <c r="J3906" s="7"/>
      <c r="K3906" s="8"/>
      <c r="L3906" s="9"/>
      <c r="M3906" s="7"/>
      <c r="N3906" s="11"/>
      <c r="O3906" s="12"/>
      <c r="P3906" s="13"/>
      <c r="Q3906" s="14">
        <f>Tabela1[[#This Row],[QTDE/ Fabricação]]-Tabela1[[#This Row],[QTE]]</f>
        <v>0</v>
      </c>
      <c r="R3906" s="19">
        <f t="shared" si="523"/>
        <v>0</v>
      </c>
      <c r="S3906" s="19">
        <f t="shared" si="519"/>
        <v>0</v>
      </c>
      <c r="T3906" s="20">
        <f t="shared" si="524"/>
        <v>0</v>
      </c>
      <c r="U3906" s="17">
        <f>IFERROR(SUMIF('LISTA DE EMBARQUE'!B:B,MICRO!E:E,'LISTA DE EMBARQUE'!G:G),"")</f>
        <v>0</v>
      </c>
      <c r="V3906" s="12" t="str">
        <f>IFERROR(VLOOKUP(Tabela1[[#This Row],[COD.MDE]],'LISTA DE EMBARQUE'!B:L,11,0),"")</f>
        <v/>
      </c>
      <c r="W3906" s="13" t="str">
        <f>IFERROR(COUNTIF(#REF!,Tabela1[[#This Row],[Colunas5]]),"")</f>
        <v/>
      </c>
      <c r="X3906" s="14">
        <f>Tabela1[[#This Row],[QIANTIDADE EXPEDIDA]]*Tabela1[[#This Row],[PESO UNI]]</f>
        <v>0</v>
      </c>
      <c r="Y3906" s="14">
        <f t="shared" si="525"/>
        <v>0</v>
      </c>
      <c r="Z3906" s="21">
        <f>Tabela1[[#This Row],[PESO TOTAL]]-Tabela1[[#This Row],[Peso Expedido]]</f>
        <v>0</v>
      </c>
      <c r="AA3906" s="18"/>
      <c r="AB3906" s="15"/>
      <c r="AC3906" s="15"/>
      <c r="AD3906" s="15"/>
      <c r="AE3906" s="15"/>
      <c r="AF3906" s="15"/>
      <c r="AG3906" s="15"/>
      <c r="AH3906" s="15"/>
      <c r="AI3906" s="40" t="str">
        <f t="shared" si="515"/>
        <v>ok</v>
      </c>
      <c r="AJ3906" s="5"/>
      <c r="AK3906" t="str">
        <f>Tabela1[[#This Row],[Coluna1]]&amp;Tabela1[[#This Row],[PEDIDO]]</f>
        <v/>
      </c>
      <c r="AL3906"/>
      <c r="AM3906"/>
      <c r="AN3906"/>
      <c r="AO3906" t="str">
        <f t="shared" si="520"/>
        <v>/</v>
      </c>
      <c r="AP3906" t="str">
        <f>Tabela1[[#This Row],[TAG]]&amp;Tabela1[[#This Row],[PEDIDO]]&amp;Tabela1[[#This Row],[PRODUTO]]</f>
        <v/>
      </c>
      <c r="AQ3906" s="23" t="str">
        <f>Tabela1[[#This Row],[PRODUTO]]&amp;Tabela1[[#This Row],[TAG]]</f>
        <v/>
      </c>
      <c r="AR3906" s="27">
        <f>Tabela1[[#This Row],[PESO TOTAL]]*Tabela1[[#This Row],[MATÉRIA PRIMA]]</f>
        <v>0</v>
      </c>
      <c r="AS3906" s="28">
        <f>Tabela1[[#This Row],[PESO TOTAL]]*Tabela1[[#This Row],[PREPARAÇÃO ]]</f>
        <v>0</v>
      </c>
      <c r="AT3906" s="28">
        <f>Tabela1[[#This Row],[PESO TOTAL]]*Tabela1[[#This Row],[CALDEIRARIA]]</f>
        <v>0</v>
      </c>
      <c r="AU3906" s="28">
        <f>Tabela1[[#This Row],[PESO TOTAL]]*Tabela1[[#This Row],[SOLDA]]</f>
        <v>0</v>
      </c>
      <c r="AV3906" s="28">
        <f>Tabela1[[#This Row],[PESO TOTAL]]*Tabela1[[#This Row],[ACABAMENTO]]</f>
        <v>0</v>
      </c>
      <c r="AW3906" s="28">
        <f>Tabela1[[#This Row],[PESO TOTAL]]*Tabela1[[#This Row],[PRONTO ACABADO]]</f>
        <v>0</v>
      </c>
      <c r="AX3906" s="29">
        <f>Tabela1[[#This Row],[PESO TOTAL]]*Tabela1[[#This Row],[EXPEDIÇÃO ]]</f>
        <v>0</v>
      </c>
      <c r="AY3906" s="28" t="str">
        <f>Tabela1[[#This Row],[PEDIDO]]&amp;Tabela1[[#This Row],[PRODUTO]]</f>
        <v/>
      </c>
      <c r="AZ3906" s="44">
        <f>IF(AF3906="",0,IF(ISTEXT(AF3906),H3906*VALUE(SUBSTITUTE(AF3906,"%",""))/100,H3906*AF3906))-Tabela1[[#This Row],[PRONTO ACABADO2]]</f>
        <v>0</v>
      </c>
      <c r="BA3906" s="44">
        <f>IF(AG3906="",0,IF(ISTEXT(AG3906),H3906*VALUE(SUBSTITUTE(AG3906,"%",""))/100,H3906*AG3906))-Tabela1[[#This Row],[PESO EXPEDIDO2]]</f>
        <v>0</v>
      </c>
      <c r="BB3906" s="44">
        <f t="shared" si="521"/>
        <v>0</v>
      </c>
      <c r="BC3906" s="44">
        <f t="shared" si="522"/>
        <v>0</v>
      </c>
      <c r="BD3906" s="165"/>
    </row>
    <row r="3907" spans="1:56" ht="15.75" hidden="1" customHeight="1" x14ac:dyDescent="0.25">
      <c r="A3907" s="6"/>
      <c r="B3907" s="22"/>
      <c r="C3907" s="7"/>
      <c r="D3907" s="46"/>
      <c r="E3907" s="7"/>
      <c r="F3907" s="7"/>
      <c r="G3907" s="24"/>
      <c r="H3907" s="41">
        <f>Tabela1[[#This Row],[PESO UNI]]*Tabela1[[#This Row],[QTE]]</f>
        <v>0</v>
      </c>
      <c r="I3907" s="7"/>
      <c r="J3907" s="7"/>
      <c r="K3907" s="8"/>
      <c r="L3907" s="9"/>
      <c r="M3907" s="7"/>
      <c r="N3907" s="11"/>
      <c r="O3907" s="12"/>
      <c r="P3907" s="13"/>
      <c r="Q3907" s="14">
        <f>Tabela1[[#This Row],[QTDE/ Fabricação]]-Tabela1[[#This Row],[QTE]]</f>
        <v>0</v>
      </c>
      <c r="R3907" s="19">
        <f t="shared" si="523"/>
        <v>0</v>
      </c>
      <c r="S3907" s="19">
        <f t="shared" si="519"/>
        <v>0</v>
      </c>
      <c r="T3907" s="20">
        <f t="shared" si="524"/>
        <v>0</v>
      </c>
      <c r="U3907" s="17">
        <f>IFERROR(SUMIF('LISTA DE EMBARQUE'!B:B,MICRO!E:E,'LISTA DE EMBARQUE'!G:G),"")</f>
        <v>0</v>
      </c>
      <c r="V3907" s="12" t="str">
        <f>IFERROR(VLOOKUP(Tabela1[[#This Row],[COD.MDE]],'LISTA DE EMBARQUE'!B:L,11,0),"")</f>
        <v/>
      </c>
      <c r="W3907" s="13" t="str">
        <f>IFERROR(COUNTIF(#REF!,Tabela1[[#This Row],[Colunas5]]),"")</f>
        <v/>
      </c>
      <c r="X3907" s="14">
        <f>Tabela1[[#This Row],[QIANTIDADE EXPEDIDA]]*Tabela1[[#This Row],[PESO UNI]]</f>
        <v>0</v>
      </c>
      <c r="Y3907" s="14">
        <f t="shared" si="525"/>
        <v>0</v>
      </c>
      <c r="Z3907" s="21">
        <f>Tabela1[[#This Row],[PESO TOTAL]]-Tabela1[[#This Row],[Peso Expedido]]</f>
        <v>0</v>
      </c>
      <c r="AA3907" s="18"/>
      <c r="AB3907" s="15"/>
      <c r="AC3907" s="15"/>
      <c r="AD3907" s="15"/>
      <c r="AE3907" s="15"/>
      <c r="AF3907" s="15"/>
      <c r="AG3907" s="15"/>
      <c r="AH3907" s="15"/>
      <c r="AI3907" s="40" t="str">
        <f t="shared" si="515"/>
        <v>ok</v>
      </c>
      <c r="AJ3907" s="5"/>
      <c r="AK3907" t="str">
        <f>Tabela1[[#This Row],[Coluna1]]&amp;Tabela1[[#This Row],[PEDIDO]]</f>
        <v/>
      </c>
      <c r="AL3907"/>
      <c r="AM3907"/>
      <c r="AN3907"/>
      <c r="AO3907" t="str">
        <f t="shared" si="520"/>
        <v>/</v>
      </c>
      <c r="AP3907" t="str">
        <f>Tabela1[[#This Row],[TAG]]&amp;Tabela1[[#This Row],[PEDIDO]]&amp;Tabela1[[#This Row],[PRODUTO]]</f>
        <v/>
      </c>
      <c r="AQ3907" s="23" t="str">
        <f>Tabela1[[#This Row],[PRODUTO]]&amp;Tabela1[[#This Row],[TAG]]</f>
        <v/>
      </c>
      <c r="AR3907" s="27">
        <f>Tabela1[[#This Row],[PESO TOTAL]]*Tabela1[[#This Row],[MATÉRIA PRIMA]]</f>
        <v>0</v>
      </c>
      <c r="AS3907" s="28">
        <f>Tabela1[[#This Row],[PESO TOTAL]]*Tabela1[[#This Row],[PREPARAÇÃO ]]</f>
        <v>0</v>
      </c>
      <c r="AT3907" s="28">
        <f>Tabela1[[#This Row],[PESO TOTAL]]*Tabela1[[#This Row],[CALDEIRARIA]]</f>
        <v>0</v>
      </c>
      <c r="AU3907" s="28">
        <f>Tabela1[[#This Row],[PESO TOTAL]]*Tabela1[[#This Row],[SOLDA]]</f>
        <v>0</v>
      </c>
      <c r="AV3907" s="28">
        <f>Tabela1[[#This Row],[PESO TOTAL]]*Tabela1[[#This Row],[ACABAMENTO]]</f>
        <v>0</v>
      </c>
      <c r="AW3907" s="28">
        <f>Tabela1[[#This Row],[PESO TOTAL]]*Tabela1[[#This Row],[PRONTO ACABADO]]</f>
        <v>0</v>
      </c>
      <c r="AX3907" s="29">
        <f>Tabela1[[#This Row],[PESO TOTAL]]*Tabela1[[#This Row],[EXPEDIÇÃO ]]</f>
        <v>0</v>
      </c>
      <c r="AY3907" s="28" t="str">
        <f>Tabela1[[#This Row],[PEDIDO]]&amp;Tabela1[[#This Row],[PRODUTO]]</f>
        <v/>
      </c>
      <c r="AZ3907" s="44">
        <f>IF(AF3907="",0,IF(ISTEXT(AF3907),H3907*VALUE(SUBSTITUTE(AF3907,"%",""))/100,H3907*AF3907))-Tabela1[[#This Row],[PRONTO ACABADO2]]</f>
        <v>0</v>
      </c>
      <c r="BA3907" s="44">
        <f>IF(AG3907="",0,IF(ISTEXT(AG3907),H3907*VALUE(SUBSTITUTE(AG3907,"%",""))/100,H3907*AG3907))-Tabela1[[#This Row],[PESO EXPEDIDO2]]</f>
        <v>0</v>
      </c>
      <c r="BB3907" s="44">
        <f t="shared" si="521"/>
        <v>0</v>
      </c>
      <c r="BC3907" s="44">
        <f t="shared" si="522"/>
        <v>0</v>
      </c>
      <c r="BD3907" s="165"/>
    </row>
    <row r="3908" spans="1:56" ht="15.75" hidden="1" customHeight="1" x14ac:dyDescent="0.25">
      <c r="A3908" s="6"/>
      <c r="B3908" s="22"/>
      <c r="C3908" s="7"/>
      <c r="D3908" s="46"/>
      <c r="E3908" s="7"/>
      <c r="F3908" s="7"/>
      <c r="G3908" s="24"/>
      <c r="H3908" s="41">
        <f>Tabela1[[#This Row],[PESO UNI]]*Tabela1[[#This Row],[QTE]]</f>
        <v>0</v>
      </c>
      <c r="I3908" s="7"/>
      <c r="J3908" s="7"/>
      <c r="K3908" s="8"/>
      <c r="L3908" s="9"/>
      <c r="M3908" s="7"/>
      <c r="N3908" s="11"/>
      <c r="O3908" s="12"/>
      <c r="P3908" s="13"/>
      <c r="Q3908" s="14">
        <f>Tabela1[[#This Row],[QTDE/ Fabricação]]-Tabela1[[#This Row],[QTE]]</f>
        <v>0</v>
      </c>
      <c r="R3908" s="19">
        <f t="shared" si="523"/>
        <v>0</v>
      </c>
      <c r="S3908" s="19">
        <f t="shared" si="519"/>
        <v>0</v>
      </c>
      <c r="T3908" s="20">
        <f t="shared" si="524"/>
        <v>0</v>
      </c>
      <c r="U3908" s="17">
        <f>IFERROR(SUMIF('LISTA DE EMBARQUE'!B:B,MICRO!E:E,'LISTA DE EMBARQUE'!G:G),"")</f>
        <v>0</v>
      </c>
      <c r="V3908" s="12" t="str">
        <f>IFERROR(VLOOKUP(Tabela1[[#This Row],[COD.MDE]],'LISTA DE EMBARQUE'!B:L,11,0),"")</f>
        <v/>
      </c>
      <c r="W3908" s="13" t="str">
        <f>IFERROR(COUNTIF(#REF!,Tabela1[[#This Row],[Colunas5]]),"")</f>
        <v/>
      </c>
      <c r="X3908" s="14">
        <f>Tabela1[[#This Row],[QIANTIDADE EXPEDIDA]]*Tabela1[[#This Row],[PESO UNI]]</f>
        <v>0</v>
      </c>
      <c r="Y3908" s="14">
        <f t="shared" si="525"/>
        <v>0</v>
      </c>
      <c r="Z3908" s="21">
        <f>Tabela1[[#This Row],[PESO TOTAL]]-Tabela1[[#This Row],[Peso Expedido]]</f>
        <v>0</v>
      </c>
      <c r="AA3908" s="18"/>
      <c r="AB3908" s="15"/>
      <c r="AC3908" s="15"/>
      <c r="AD3908" s="15"/>
      <c r="AE3908" s="15"/>
      <c r="AF3908" s="15"/>
      <c r="AG3908" s="15"/>
      <c r="AH3908" s="15"/>
      <c r="AI3908" s="40" t="str">
        <f t="shared" si="515"/>
        <v>ok</v>
      </c>
      <c r="AJ3908" s="5"/>
      <c r="AK3908" t="str">
        <f>Tabela1[[#This Row],[Coluna1]]&amp;Tabela1[[#This Row],[PEDIDO]]</f>
        <v/>
      </c>
      <c r="AL3908"/>
      <c r="AM3908"/>
      <c r="AN3908"/>
      <c r="AO3908" t="str">
        <f t="shared" si="520"/>
        <v>/</v>
      </c>
      <c r="AP3908" t="str">
        <f>Tabela1[[#This Row],[TAG]]&amp;Tabela1[[#This Row],[PEDIDO]]&amp;Tabela1[[#This Row],[PRODUTO]]</f>
        <v/>
      </c>
      <c r="AQ3908" s="23" t="str">
        <f>Tabela1[[#This Row],[PRODUTO]]&amp;Tabela1[[#This Row],[TAG]]</f>
        <v/>
      </c>
      <c r="AR3908" s="27">
        <f>Tabela1[[#This Row],[PESO TOTAL]]*Tabela1[[#This Row],[MATÉRIA PRIMA]]</f>
        <v>0</v>
      </c>
      <c r="AS3908" s="28">
        <f>Tabela1[[#This Row],[PESO TOTAL]]*Tabela1[[#This Row],[PREPARAÇÃO ]]</f>
        <v>0</v>
      </c>
      <c r="AT3908" s="28">
        <f>Tabela1[[#This Row],[PESO TOTAL]]*Tabela1[[#This Row],[CALDEIRARIA]]</f>
        <v>0</v>
      </c>
      <c r="AU3908" s="28">
        <f>Tabela1[[#This Row],[PESO TOTAL]]*Tabela1[[#This Row],[SOLDA]]</f>
        <v>0</v>
      </c>
      <c r="AV3908" s="28">
        <f>Tabela1[[#This Row],[PESO TOTAL]]*Tabela1[[#This Row],[ACABAMENTO]]</f>
        <v>0</v>
      </c>
      <c r="AW3908" s="28">
        <f>Tabela1[[#This Row],[PESO TOTAL]]*Tabela1[[#This Row],[PRONTO ACABADO]]</f>
        <v>0</v>
      </c>
      <c r="AX3908" s="29">
        <f>Tabela1[[#This Row],[PESO TOTAL]]*Tabela1[[#This Row],[EXPEDIÇÃO ]]</f>
        <v>0</v>
      </c>
      <c r="AY3908" s="28" t="str">
        <f>Tabela1[[#This Row],[PEDIDO]]&amp;Tabela1[[#This Row],[PRODUTO]]</f>
        <v/>
      </c>
      <c r="AZ3908" s="44">
        <f>IF(AF3908="",0,IF(ISTEXT(AF3908),H3908*VALUE(SUBSTITUTE(AF3908,"%",""))/100,H3908*AF3908))-Tabela1[[#This Row],[PRONTO ACABADO2]]</f>
        <v>0</v>
      </c>
      <c r="BA3908" s="44">
        <f>IF(AG3908="",0,IF(ISTEXT(AG3908),H3908*VALUE(SUBSTITUTE(AG3908,"%",""))/100,H3908*AG3908))-Tabela1[[#This Row],[PESO EXPEDIDO2]]</f>
        <v>0</v>
      </c>
      <c r="BB3908" s="44">
        <f t="shared" si="521"/>
        <v>0</v>
      </c>
      <c r="BC3908" s="44">
        <f t="shared" si="522"/>
        <v>0</v>
      </c>
      <c r="BD3908" s="165"/>
    </row>
    <row r="3909" spans="1:56" ht="15.75" hidden="1" customHeight="1" x14ac:dyDescent="0.25">
      <c r="A3909" s="6"/>
      <c r="B3909" s="22"/>
      <c r="C3909" s="7"/>
      <c r="D3909" s="46"/>
      <c r="E3909" s="7"/>
      <c r="F3909" s="7"/>
      <c r="G3909" s="24"/>
      <c r="H3909" s="41">
        <f>Tabela1[[#This Row],[PESO UNI]]*Tabela1[[#This Row],[QTE]]</f>
        <v>0</v>
      </c>
      <c r="I3909" s="7"/>
      <c r="J3909" s="7"/>
      <c r="K3909" s="8"/>
      <c r="L3909" s="9"/>
      <c r="M3909" s="7"/>
      <c r="N3909" s="11"/>
      <c r="O3909" s="12"/>
      <c r="P3909" s="13"/>
      <c r="Q3909" s="14">
        <f>Tabela1[[#This Row],[QTDE/ Fabricação]]-Tabela1[[#This Row],[QTE]]</f>
        <v>0</v>
      </c>
      <c r="R3909" s="19">
        <f t="shared" si="523"/>
        <v>0</v>
      </c>
      <c r="S3909" s="19">
        <f t="shared" si="519"/>
        <v>0</v>
      </c>
      <c r="T3909" s="20">
        <f t="shared" si="524"/>
        <v>0</v>
      </c>
      <c r="U3909" s="17">
        <f>IFERROR(SUMIF('LISTA DE EMBARQUE'!B:B,MICRO!E:E,'LISTA DE EMBARQUE'!G:G),"")</f>
        <v>0</v>
      </c>
      <c r="V3909" s="12" t="str">
        <f>IFERROR(VLOOKUP(Tabela1[[#This Row],[COD.MDE]],'LISTA DE EMBARQUE'!B:L,11,0),"")</f>
        <v/>
      </c>
      <c r="W3909" s="13" t="str">
        <f>IFERROR(COUNTIF(#REF!,Tabela1[[#This Row],[Colunas5]]),"")</f>
        <v/>
      </c>
      <c r="X3909" s="14">
        <f>Tabela1[[#This Row],[QIANTIDADE EXPEDIDA]]*Tabela1[[#This Row],[PESO UNI]]</f>
        <v>0</v>
      </c>
      <c r="Y3909" s="14">
        <f t="shared" si="525"/>
        <v>0</v>
      </c>
      <c r="Z3909" s="21">
        <f>Tabela1[[#This Row],[PESO TOTAL]]-Tabela1[[#This Row],[Peso Expedido]]</f>
        <v>0</v>
      </c>
      <c r="AA3909" s="18"/>
      <c r="AB3909" s="15"/>
      <c r="AC3909" s="15"/>
      <c r="AD3909" s="15"/>
      <c r="AE3909" s="15"/>
      <c r="AF3909" s="15"/>
      <c r="AG3909" s="15"/>
      <c r="AH3909" s="15"/>
      <c r="AI3909" s="40" t="str">
        <f t="shared" si="515"/>
        <v>ok</v>
      </c>
      <c r="AJ3909" s="5"/>
      <c r="AK3909" t="str">
        <f>Tabela1[[#This Row],[Coluna1]]&amp;Tabela1[[#This Row],[PEDIDO]]</f>
        <v/>
      </c>
      <c r="AL3909"/>
      <c r="AM3909"/>
      <c r="AN3909"/>
      <c r="AO3909" t="str">
        <f t="shared" si="520"/>
        <v>/</v>
      </c>
      <c r="AP3909" t="str">
        <f>Tabela1[[#This Row],[TAG]]&amp;Tabela1[[#This Row],[PEDIDO]]&amp;Tabela1[[#This Row],[PRODUTO]]</f>
        <v/>
      </c>
      <c r="AQ3909" s="23" t="str">
        <f>Tabela1[[#This Row],[PRODUTO]]&amp;Tabela1[[#This Row],[TAG]]</f>
        <v/>
      </c>
      <c r="AR3909" s="27">
        <f>Tabela1[[#This Row],[PESO TOTAL]]*Tabela1[[#This Row],[MATÉRIA PRIMA]]</f>
        <v>0</v>
      </c>
      <c r="AS3909" s="28">
        <f>Tabela1[[#This Row],[PESO TOTAL]]*Tabela1[[#This Row],[PREPARAÇÃO ]]</f>
        <v>0</v>
      </c>
      <c r="AT3909" s="28">
        <f>Tabela1[[#This Row],[PESO TOTAL]]*Tabela1[[#This Row],[CALDEIRARIA]]</f>
        <v>0</v>
      </c>
      <c r="AU3909" s="28">
        <f>Tabela1[[#This Row],[PESO TOTAL]]*Tabela1[[#This Row],[SOLDA]]</f>
        <v>0</v>
      </c>
      <c r="AV3909" s="28">
        <f>Tabela1[[#This Row],[PESO TOTAL]]*Tabela1[[#This Row],[ACABAMENTO]]</f>
        <v>0</v>
      </c>
      <c r="AW3909" s="28">
        <f>Tabela1[[#This Row],[PESO TOTAL]]*Tabela1[[#This Row],[PRONTO ACABADO]]</f>
        <v>0</v>
      </c>
      <c r="AX3909" s="29">
        <f>Tabela1[[#This Row],[PESO TOTAL]]*Tabela1[[#This Row],[EXPEDIÇÃO ]]</f>
        <v>0</v>
      </c>
      <c r="AY3909" s="28" t="str">
        <f>Tabela1[[#This Row],[PEDIDO]]&amp;Tabela1[[#This Row],[PRODUTO]]</f>
        <v/>
      </c>
      <c r="AZ3909" s="44">
        <f>IF(AF3909="",0,IF(ISTEXT(AF3909),H3909*VALUE(SUBSTITUTE(AF3909,"%",""))/100,H3909*AF3909))-Tabela1[[#This Row],[PRONTO ACABADO2]]</f>
        <v>0</v>
      </c>
      <c r="BA3909" s="44">
        <f>IF(AG3909="",0,IF(ISTEXT(AG3909),H3909*VALUE(SUBSTITUTE(AG3909,"%",""))/100,H3909*AG3909))-Tabela1[[#This Row],[PESO EXPEDIDO2]]</f>
        <v>0</v>
      </c>
      <c r="BB3909" s="44">
        <f t="shared" si="521"/>
        <v>0</v>
      </c>
      <c r="BC3909" s="44">
        <f t="shared" si="522"/>
        <v>0</v>
      </c>
      <c r="BD3909" s="165"/>
    </row>
    <row r="3910" spans="1:56" ht="15.75" hidden="1" customHeight="1" x14ac:dyDescent="0.25">
      <c r="A3910" s="6"/>
      <c r="B3910" s="22"/>
      <c r="C3910" s="7"/>
      <c r="D3910" s="46"/>
      <c r="E3910" s="7"/>
      <c r="F3910" s="7"/>
      <c r="G3910" s="24"/>
      <c r="H3910" s="41">
        <f>Tabela1[[#This Row],[PESO UNI]]*Tabela1[[#This Row],[QTE]]</f>
        <v>0</v>
      </c>
      <c r="I3910" s="7"/>
      <c r="J3910" s="7"/>
      <c r="K3910" s="8"/>
      <c r="L3910" s="9"/>
      <c r="M3910" s="7"/>
      <c r="N3910" s="11"/>
      <c r="O3910" s="12"/>
      <c r="P3910" s="13"/>
      <c r="Q3910" s="14">
        <f>Tabela1[[#This Row],[QTDE/ Fabricação]]-Tabela1[[#This Row],[QTE]]</f>
        <v>0</v>
      </c>
      <c r="R3910" s="19">
        <f t="shared" si="523"/>
        <v>0</v>
      </c>
      <c r="S3910" s="19">
        <f t="shared" si="519"/>
        <v>0</v>
      </c>
      <c r="T3910" s="20">
        <f t="shared" si="524"/>
        <v>0</v>
      </c>
      <c r="U3910" s="17">
        <f>IFERROR(SUMIF('LISTA DE EMBARQUE'!B:B,MICRO!E:E,'LISTA DE EMBARQUE'!G:G),"")</f>
        <v>0</v>
      </c>
      <c r="V3910" s="12" t="str">
        <f>IFERROR(VLOOKUP(Tabela1[[#This Row],[COD.MDE]],'LISTA DE EMBARQUE'!B:L,11,0),"")</f>
        <v/>
      </c>
      <c r="W3910" s="13" t="str">
        <f>IFERROR(COUNTIF(#REF!,Tabela1[[#This Row],[Colunas5]]),"")</f>
        <v/>
      </c>
      <c r="X3910" s="14">
        <f>Tabela1[[#This Row],[QIANTIDADE EXPEDIDA]]*Tabela1[[#This Row],[PESO UNI]]</f>
        <v>0</v>
      </c>
      <c r="Y3910" s="14">
        <f t="shared" si="525"/>
        <v>0</v>
      </c>
      <c r="Z3910" s="21">
        <f>Tabela1[[#This Row],[PESO TOTAL]]-Tabela1[[#This Row],[Peso Expedido]]</f>
        <v>0</v>
      </c>
      <c r="AA3910" s="18"/>
      <c r="AB3910" s="15"/>
      <c r="AC3910" s="15"/>
      <c r="AD3910" s="15"/>
      <c r="AE3910" s="15"/>
      <c r="AF3910" s="15"/>
      <c r="AG3910" s="15"/>
      <c r="AH3910" s="15"/>
      <c r="AI3910" s="40" t="str">
        <f t="shared" si="515"/>
        <v>ok</v>
      </c>
      <c r="AJ3910" s="5"/>
      <c r="AK3910" t="str">
        <f>Tabela1[[#This Row],[Coluna1]]&amp;Tabela1[[#This Row],[PEDIDO]]</f>
        <v/>
      </c>
      <c r="AL3910"/>
      <c r="AM3910"/>
      <c r="AN3910"/>
      <c r="AO3910" t="str">
        <f t="shared" si="520"/>
        <v>/</v>
      </c>
      <c r="AP3910" t="str">
        <f>Tabela1[[#This Row],[TAG]]&amp;Tabela1[[#This Row],[PEDIDO]]&amp;Tabela1[[#This Row],[PRODUTO]]</f>
        <v/>
      </c>
      <c r="AQ3910" s="23" t="str">
        <f>Tabela1[[#This Row],[PRODUTO]]&amp;Tabela1[[#This Row],[TAG]]</f>
        <v/>
      </c>
      <c r="AR3910" s="27">
        <f>Tabela1[[#This Row],[PESO TOTAL]]*Tabela1[[#This Row],[MATÉRIA PRIMA]]</f>
        <v>0</v>
      </c>
      <c r="AS3910" s="28">
        <f>Tabela1[[#This Row],[PESO TOTAL]]*Tabela1[[#This Row],[PREPARAÇÃO ]]</f>
        <v>0</v>
      </c>
      <c r="AT3910" s="28">
        <f>Tabela1[[#This Row],[PESO TOTAL]]*Tabela1[[#This Row],[CALDEIRARIA]]</f>
        <v>0</v>
      </c>
      <c r="AU3910" s="28">
        <f>Tabela1[[#This Row],[PESO TOTAL]]*Tabela1[[#This Row],[SOLDA]]</f>
        <v>0</v>
      </c>
      <c r="AV3910" s="28">
        <f>Tabela1[[#This Row],[PESO TOTAL]]*Tabela1[[#This Row],[ACABAMENTO]]</f>
        <v>0</v>
      </c>
      <c r="AW3910" s="28">
        <f>Tabela1[[#This Row],[PESO TOTAL]]*Tabela1[[#This Row],[PRONTO ACABADO]]</f>
        <v>0</v>
      </c>
      <c r="AX3910" s="29">
        <f>Tabela1[[#This Row],[PESO TOTAL]]*Tabela1[[#This Row],[EXPEDIÇÃO ]]</f>
        <v>0</v>
      </c>
      <c r="AY3910" s="28" t="str">
        <f>Tabela1[[#This Row],[PEDIDO]]&amp;Tabela1[[#This Row],[PRODUTO]]</f>
        <v/>
      </c>
      <c r="AZ3910" s="44">
        <f>IF(AF3910="",0,IF(ISTEXT(AF3910),H3910*VALUE(SUBSTITUTE(AF3910,"%",""))/100,H3910*AF3910))-Tabela1[[#This Row],[PRONTO ACABADO2]]</f>
        <v>0</v>
      </c>
      <c r="BA3910" s="44">
        <f>IF(AG3910="",0,IF(ISTEXT(AG3910),H3910*VALUE(SUBSTITUTE(AG3910,"%",""))/100,H3910*AG3910))-Tabela1[[#This Row],[PESO EXPEDIDO2]]</f>
        <v>0</v>
      </c>
      <c r="BB3910" s="44">
        <f t="shared" si="521"/>
        <v>0</v>
      </c>
      <c r="BC3910" s="44">
        <f t="shared" si="522"/>
        <v>0</v>
      </c>
      <c r="BD3910" s="165"/>
    </row>
    <row r="3911" spans="1:56" ht="15.75" hidden="1" customHeight="1" x14ac:dyDescent="0.25">
      <c r="A3911" s="6"/>
      <c r="B3911" s="22"/>
      <c r="C3911" s="7"/>
      <c r="D3911" s="46"/>
      <c r="E3911" s="7"/>
      <c r="F3911" s="7"/>
      <c r="G3911" s="24"/>
      <c r="H3911" s="41">
        <f>Tabela1[[#This Row],[PESO UNI]]*Tabela1[[#This Row],[QTE]]</f>
        <v>0</v>
      </c>
      <c r="I3911" s="7"/>
      <c r="J3911" s="7"/>
      <c r="K3911" s="8"/>
      <c r="L3911" s="9"/>
      <c r="M3911" s="7"/>
      <c r="N3911" s="11"/>
      <c r="O3911" s="12"/>
      <c r="P3911" s="13"/>
      <c r="Q3911" s="14">
        <f>Tabela1[[#This Row],[QTDE/ Fabricação]]-Tabela1[[#This Row],[QTE]]</f>
        <v>0</v>
      </c>
      <c r="R3911" s="19">
        <f t="shared" si="523"/>
        <v>0</v>
      </c>
      <c r="S3911" s="19">
        <f t="shared" si="519"/>
        <v>0</v>
      </c>
      <c r="T3911" s="20">
        <f t="shared" si="524"/>
        <v>0</v>
      </c>
      <c r="U3911" s="17">
        <f>IFERROR(SUMIF('LISTA DE EMBARQUE'!B:B,MICRO!E:E,'LISTA DE EMBARQUE'!G:G),"")</f>
        <v>0</v>
      </c>
      <c r="V3911" s="12" t="str">
        <f>IFERROR(VLOOKUP(Tabela1[[#This Row],[COD.MDE]],'LISTA DE EMBARQUE'!B:L,11,0),"")</f>
        <v/>
      </c>
      <c r="W3911" s="13" t="str">
        <f>IFERROR(COUNTIF(#REF!,Tabela1[[#This Row],[Colunas5]]),"")</f>
        <v/>
      </c>
      <c r="X3911" s="14">
        <f>Tabela1[[#This Row],[QIANTIDADE EXPEDIDA]]*Tabela1[[#This Row],[PESO UNI]]</f>
        <v>0</v>
      </c>
      <c r="Y3911" s="14">
        <f t="shared" si="525"/>
        <v>0</v>
      </c>
      <c r="Z3911" s="21">
        <f>Tabela1[[#This Row],[PESO TOTAL]]-Tabela1[[#This Row],[Peso Expedido]]</f>
        <v>0</v>
      </c>
      <c r="AA3911" s="18"/>
      <c r="AB3911" s="15"/>
      <c r="AC3911" s="15"/>
      <c r="AD3911" s="15"/>
      <c r="AE3911" s="15"/>
      <c r="AF3911" s="15"/>
      <c r="AG3911" s="15"/>
      <c r="AH3911" s="15"/>
      <c r="AI3911" s="40" t="str">
        <f t="shared" si="515"/>
        <v>ok</v>
      </c>
      <c r="AJ3911" s="5"/>
      <c r="AK3911" t="str">
        <f>Tabela1[[#This Row],[Coluna1]]&amp;Tabela1[[#This Row],[PEDIDO]]</f>
        <v/>
      </c>
      <c r="AL3911"/>
      <c r="AM3911"/>
      <c r="AN3911"/>
      <c r="AO3911" t="str">
        <f t="shared" si="520"/>
        <v>/</v>
      </c>
      <c r="AP3911" t="str">
        <f>Tabela1[[#This Row],[TAG]]&amp;Tabela1[[#This Row],[PEDIDO]]&amp;Tabela1[[#This Row],[PRODUTO]]</f>
        <v/>
      </c>
      <c r="AQ3911" s="23" t="str">
        <f>Tabela1[[#This Row],[PRODUTO]]&amp;Tabela1[[#This Row],[TAG]]</f>
        <v/>
      </c>
      <c r="AR3911" s="27">
        <f>Tabela1[[#This Row],[PESO TOTAL]]*Tabela1[[#This Row],[MATÉRIA PRIMA]]</f>
        <v>0</v>
      </c>
      <c r="AS3911" s="28">
        <f>Tabela1[[#This Row],[PESO TOTAL]]*Tabela1[[#This Row],[PREPARAÇÃO ]]</f>
        <v>0</v>
      </c>
      <c r="AT3911" s="28">
        <f>Tabela1[[#This Row],[PESO TOTAL]]*Tabela1[[#This Row],[CALDEIRARIA]]</f>
        <v>0</v>
      </c>
      <c r="AU3911" s="28">
        <f>Tabela1[[#This Row],[PESO TOTAL]]*Tabela1[[#This Row],[SOLDA]]</f>
        <v>0</v>
      </c>
      <c r="AV3911" s="28">
        <f>Tabela1[[#This Row],[PESO TOTAL]]*Tabela1[[#This Row],[ACABAMENTO]]</f>
        <v>0</v>
      </c>
      <c r="AW3911" s="28">
        <f>Tabela1[[#This Row],[PESO TOTAL]]*Tabela1[[#This Row],[PRONTO ACABADO]]</f>
        <v>0</v>
      </c>
      <c r="AX3911" s="29">
        <f>Tabela1[[#This Row],[PESO TOTAL]]*Tabela1[[#This Row],[EXPEDIÇÃO ]]</f>
        <v>0</v>
      </c>
      <c r="AY3911" s="28" t="str">
        <f>Tabela1[[#This Row],[PEDIDO]]&amp;Tabela1[[#This Row],[PRODUTO]]</f>
        <v/>
      </c>
      <c r="AZ3911" s="44">
        <f>IF(AF3911="",0,IF(ISTEXT(AF3911),H3911*VALUE(SUBSTITUTE(AF3911,"%",""))/100,H3911*AF3911))-Tabela1[[#This Row],[PRONTO ACABADO2]]</f>
        <v>0</v>
      </c>
      <c r="BA3911" s="44">
        <f>IF(AG3911="",0,IF(ISTEXT(AG3911),H3911*VALUE(SUBSTITUTE(AG3911,"%",""))/100,H3911*AG3911))-Tabela1[[#This Row],[PESO EXPEDIDO2]]</f>
        <v>0</v>
      </c>
      <c r="BB3911" s="44">
        <f t="shared" si="521"/>
        <v>0</v>
      </c>
      <c r="BC3911" s="44">
        <f t="shared" si="522"/>
        <v>0</v>
      </c>
      <c r="BD3911" s="165"/>
    </row>
    <row r="3912" spans="1:56" ht="15.75" hidden="1" customHeight="1" x14ac:dyDescent="0.25">
      <c r="A3912" s="6"/>
      <c r="B3912" s="22"/>
      <c r="C3912" s="7"/>
      <c r="D3912" s="46"/>
      <c r="E3912" s="7"/>
      <c r="F3912" s="7"/>
      <c r="G3912" s="24"/>
      <c r="H3912" s="41">
        <f>Tabela1[[#This Row],[PESO UNI]]*Tabela1[[#This Row],[QTE]]</f>
        <v>0</v>
      </c>
      <c r="I3912" s="7"/>
      <c r="J3912" s="7"/>
      <c r="K3912" s="8"/>
      <c r="L3912" s="9"/>
      <c r="M3912" s="7"/>
      <c r="N3912" s="11"/>
      <c r="O3912" s="12"/>
      <c r="P3912" s="13"/>
      <c r="Q3912" s="14">
        <f>Tabela1[[#This Row],[QTDE/ Fabricação]]-Tabela1[[#This Row],[QTE]]</f>
        <v>0</v>
      </c>
      <c r="R3912" s="19">
        <f t="shared" si="523"/>
        <v>0</v>
      </c>
      <c r="S3912" s="19">
        <f t="shared" si="519"/>
        <v>0</v>
      </c>
      <c r="T3912" s="20">
        <f t="shared" si="524"/>
        <v>0</v>
      </c>
      <c r="U3912" s="17">
        <f>IFERROR(SUMIF('LISTA DE EMBARQUE'!B:B,MICRO!E:E,'LISTA DE EMBARQUE'!G:G),"")</f>
        <v>0</v>
      </c>
      <c r="V3912" s="12" t="str">
        <f>IFERROR(VLOOKUP(Tabela1[[#This Row],[COD.MDE]],'LISTA DE EMBARQUE'!B:L,11,0),"")</f>
        <v/>
      </c>
      <c r="W3912" s="13" t="str">
        <f>IFERROR(COUNTIF(#REF!,Tabela1[[#This Row],[Colunas5]]),"")</f>
        <v/>
      </c>
      <c r="X3912" s="14">
        <f>Tabela1[[#This Row],[QIANTIDADE EXPEDIDA]]*Tabela1[[#This Row],[PESO UNI]]</f>
        <v>0</v>
      </c>
      <c r="Y3912" s="14">
        <f t="shared" si="525"/>
        <v>0</v>
      </c>
      <c r="Z3912" s="21">
        <f>Tabela1[[#This Row],[PESO TOTAL]]-Tabela1[[#This Row],[Peso Expedido]]</f>
        <v>0</v>
      </c>
      <c r="AA3912" s="18"/>
      <c r="AB3912" s="15"/>
      <c r="AC3912" s="15"/>
      <c r="AD3912" s="15"/>
      <c r="AE3912" s="15"/>
      <c r="AF3912" s="15"/>
      <c r="AG3912" s="15"/>
      <c r="AH3912" s="15"/>
      <c r="AI3912" s="40" t="str">
        <f t="shared" si="515"/>
        <v>ok</v>
      </c>
      <c r="AJ3912" s="5"/>
      <c r="AK3912" t="str">
        <f>Tabela1[[#This Row],[Coluna1]]&amp;Tabela1[[#This Row],[PEDIDO]]</f>
        <v/>
      </c>
      <c r="AL3912"/>
      <c r="AM3912"/>
      <c r="AN3912"/>
      <c r="AO3912" t="str">
        <f t="shared" si="520"/>
        <v>/</v>
      </c>
      <c r="AP3912" t="str">
        <f>Tabela1[[#This Row],[TAG]]&amp;Tabela1[[#This Row],[PEDIDO]]&amp;Tabela1[[#This Row],[PRODUTO]]</f>
        <v/>
      </c>
      <c r="AQ3912" s="23" t="str">
        <f>Tabela1[[#This Row],[PRODUTO]]&amp;Tabela1[[#This Row],[TAG]]</f>
        <v/>
      </c>
      <c r="AR3912" s="27">
        <f>Tabela1[[#This Row],[PESO TOTAL]]*Tabela1[[#This Row],[MATÉRIA PRIMA]]</f>
        <v>0</v>
      </c>
      <c r="AS3912" s="28">
        <f>Tabela1[[#This Row],[PESO TOTAL]]*Tabela1[[#This Row],[PREPARAÇÃO ]]</f>
        <v>0</v>
      </c>
      <c r="AT3912" s="28">
        <f>Tabela1[[#This Row],[PESO TOTAL]]*Tabela1[[#This Row],[CALDEIRARIA]]</f>
        <v>0</v>
      </c>
      <c r="AU3912" s="28">
        <f>Tabela1[[#This Row],[PESO TOTAL]]*Tabela1[[#This Row],[SOLDA]]</f>
        <v>0</v>
      </c>
      <c r="AV3912" s="28">
        <f>Tabela1[[#This Row],[PESO TOTAL]]*Tabela1[[#This Row],[ACABAMENTO]]</f>
        <v>0</v>
      </c>
      <c r="AW3912" s="28">
        <f>Tabela1[[#This Row],[PESO TOTAL]]*Tabela1[[#This Row],[PRONTO ACABADO]]</f>
        <v>0</v>
      </c>
      <c r="AX3912" s="29">
        <f>Tabela1[[#This Row],[PESO TOTAL]]*Tabela1[[#This Row],[EXPEDIÇÃO ]]</f>
        <v>0</v>
      </c>
      <c r="AY3912" s="28" t="str">
        <f>Tabela1[[#This Row],[PEDIDO]]&amp;Tabela1[[#This Row],[PRODUTO]]</f>
        <v/>
      </c>
      <c r="AZ3912" s="44">
        <f>IF(AF3912="",0,IF(ISTEXT(AF3912),H3912*VALUE(SUBSTITUTE(AF3912,"%",""))/100,H3912*AF3912))-Tabela1[[#This Row],[PRONTO ACABADO2]]</f>
        <v>0</v>
      </c>
      <c r="BA3912" s="44">
        <f>IF(AG3912="",0,IF(ISTEXT(AG3912),H3912*VALUE(SUBSTITUTE(AG3912,"%",""))/100,H3912*AG3912))-Tabela1[[#This Row],[PESO EXPEDIDO2]]</f>
        <v>0</v>
      </c>
      <c r="BB3912" s="44">
        <f t="shared" si="521"/>
        <v>0</v>
      </c>
      <c r="BC3912" s="44">
        <f t="shared" si="522"/>
        <v>0</v>
      </c>
      <c r="BD3912" s="165"/>
    </row>
    <row r="3913" spans="1:56" ht="15.75" hidden="1" customHeight="1" x14ac:dyDescent="0.25">
      <c r="A3913" s="6"/>
      <c r="B3913" s="22"/>
      <c r="C3913" s="7"/>
      <c r="D3913" s="46"/>
      <c r="E3913" s="7"/>
      <c r="F3913" s="7"/>
      <c r="G3913" s="24"/>
      <c r="H3913" s="41">
        <f>Tabela1[[#This Row],[PESO UNI]]*Tabela1[[#This Row],[QTE]]</f>
        <v>0</v>
      </c>
      <c r="I3913" s="7"/>
      <c r="J3913" s="7"/>
      <c r="K3913" s="8"/>
      <c r="L3913" s="9"/>
      <c r="M3913" s="7"/>
      <c r="N3913" s="11"/>
      <c r="O3913" s="12"/>
      <c r="P3913" s="13"/>
      <c r="Q3913" s="14">
        <f>Tabela1[[#This Row],[QTDE/ Fabricação]]-Tabela1[[#This Row],[QTE]]</f>
        <v>0</v>
      </c>
      <c r="R3913" s="19">
        <f t="shared" si="523"/>
        <v>0</v>
      </c>
      <c r="S3913" s="19">
        <f t="shared" si="519"/>
        <v>0</v>
      </c>
      <c r="T3913" s="20">
        <f t="shared" si="524"/>
        <v>0</v>
      </c>
      <c r="U3913" s="17">
        <f>IFERROR(SUMIF('LISTA DE EMBARQUE'!B:B,MICRO!E:E,'LISTA DE EMBARQUE'!G:G),"")</f>
        <v>0</v>
      </c>
      <c r="V3913" s="12" t="str">
        <f>IFERROR(VLOOKUP(Tabela1[[#This Row],[COD.MDE]],'LISTA DE EMBARQUE'!B:L,11,0),"")</f>
        <v/>
      </c>
      <c r="W3913" s="13" t="str">
        <f>IFERROR(COUNTIF(#REF!,Tabela1[[#This Row],[Colunas5]]),"")</f>
        <v/>
      </c>
      <c r="X3913" s="14">
        <f>Tabela1[[#This Row],[QIANTIDADE EXPEDIDA]]*Tabela1[[#This Row],[PESO UNI]]</f>
        <v>0</v>
      </c>
      <c r="Y3913" s="14">
        <f t="shared" si="525"/>
        <v>0</v>
      </c>
      <c r="Z3913" s="21">
        <f>Tabela1[[#This Row],[PESO TOTAL]]-Tabela1[[#This Row],[Peso Expedido]]</f>
        <v>0</v>
      </c>
      <c r="AA3913" s="18"/>
      <c r="AB3913" s="15"/>
      <c r="AC3913" s="15"/>
      <c r="AD3913" s="15"/>
      <c r="AE3913" s="15"/>
      <c r="AF3913" s="15"/>
      <c r="AG3913" s="15"/>
      <c r="AH3913" s="15"/>
      <c r="AI3913" s="40" t="str">
        <f t="shared" si="515"/>
        <v>ok</v>
      </c>
      <c r="AJ3913" s="5"/>
      <c r="AK3913" t="str">
        <f>Tabela1[[#This Row],[Coluna1]]&amp;Tabela1[[#This Row],[PEDIDO]]</f>
        <v/>
      </c>
      <c r="AL3913"/>
      <c r="AM3913"/>
      <c r="AN3913"/>
      <c r="AO3913" t="str">
        <f t="shared" si="520"/>
        <v>/</v>
      </c>
      <c r="AP3913" t="str">
        <f>Tabela1[[#This Row],[TAG]]&amp;Tabela1[[#This Row],[PEDIDO]]&amp;Tabela1[[#This Row],[PRODUTO]]</f>
        <v/>
      </c>
      <c r="AQ3913" s="23" t="str">
        <f>Tabela1[[#This Row],[PRODUTO]]&amp;Tabela1[[#This Row],[TAG]]</f>
        <v/>
      </c>
      <c r="AR3913" s="27">
        <f>Tabela1[[#This Row],[PESO TOTAL]]*Tabela1[[#This Row],[MATÉRIA PRIMA]]</f>
        <v>0</v>
      </c>
      <c r="AS3913" s="28">
        <f>Tabela1[[#This Row],[PESO TOTAL]]*Tabela1[[#This Row],[PREPARAÇÃO ]]</f>
        <v>0</v>
      </c>
      <c r="AT3913" s="28">
        <f>Tabela1[[#This Row],[PESO TOTAL]]*Tabela1[[#This Row],[CALDEIRARIA]]</f>
        <v>0</v>
      </c>
      <c r="AU3913" s="28">
        <f>Tabela1[[#This Row],[PESO TOTAL]]*Tabela1[[#This Row],[SOLDA]]</f>
        <v>0</v>
      </c>
      <c r="AV3913" s="28">
        <f>Tabela1[[#This Row],[PESO TOTAL]]*Tabela1[[#This Row],[ACABAMENTO]]</f>
        <v>0</v>
      </c>
      <c r="AW3913" s="28">
        <f>Tabela1[[#This Row],[PESO TOTAL]]*Tabela1[[#This Row],[PRONTO ACABADO]]</f>
        <v>0</v>
      </c>
      <c r="AX3913" s="29">
        <f>Tabela1[[#This Row],[PESO TOTAL]]*Tabela1[[#This Row],[EXPEDIÇÃO ]]</f>
        <v>0</v>
      </c>
      <c r="AY3913" s="28" t="str">
        <f>Tabela1[[#This Row],[PEDIDO]]&amp;Tabela1[[#This Row],[PRODUTO]]</f>
        <v/>
      </c>
      <c r="AZ3913" s="44">
        <f>IF(AF3913="",0,IF(ISTEXT(AF3913),H3913*VALUE(SUBSTITUTE(AF3913,"%",""))/100,H3913*AF3913))-Tabela1[[#This Row],[PRONTO ACABADO2]]</f>
        <v>0</v>
      </c>
      <c r="BA3913" s="44">
        <f>IF(AG3913="",0,IF(ISTEXT(AG3913),H3913*VALUE(SUBSTITUTE(AG3913,"%",""))/100,H3913*AG3913))-Tabela1[[#This Row],[PESO EXPEDIDO2]]</f>
        <v>0</v>
      </c>
      <c r="BB3913" s="44">
        <f t="shared" si="521"/>
        <v>0</v>
      </c>
      <c r="BC3913" s="44">
        <f t="shared" si="522"/>
        <v>0</v>
      </c>
      <c r="BD3913" s="165"/>
    </row>
    <row r="3914" spans="1:56" ht="15.75" hidden="1" customHeight="1" x14ac:dyDescent="0.25">
      <c r="A3914" s="6"/>
      <c r="B3914" s="22"/>
      <c r="C3914" s="7"/>
      <c r="D3914" s="46"/>
      <c r="E3914" s="7"/>
      <c r="F3914" s="7"/>
      <c r="G3914" s="24"/>
      <c r="H3914" s="41">
        <f>Tabela1[[#This Row],[PESO UNI]]*Tabela1[[#This Row],[QTE]]</f>
        <v>0</v>
      </c>
      <c r="I3914" s="7"/>
      <c r="J3914" s="7"/>
      <c r="K3914" s="8"/>
      <c r="L3914" s="9"/>
      <c r="M3914" s="7"/>
      <c r="N3914" s="11"/>
      <c r="O3914" s="12"/>
      <c r="P3914" s="13"/>
      <c r="Q3914" s="14">
        <f>Tabela1[[#This Row],[QTDE/ Fabricação]]-Tabela1[[#This Row],[QTE]]</f>
        <v>0</v>
      </c>
      <c r="R3914" s="19">
        <f t="shared" si="523"/>
        <v>0</v>
      </c>
      <c r="S3914" s="19">
        <f t="shared" si="519"/>
        <v>0</v>
      </c>
      <c r="T3914" s="20">
        <f t="shared" si="524"/>
        <v>0</v>
      </c>
      <c r="U3914" s="17">
        <f>IFERROR(SUMIF('LISTA DE EMBARQUE'!B:B,MICRO!E:E,'LISTA DE EMBARQUE'!G:G),"")</f>
        <v>0</v>
      </c>
      <c r="V3914" s="12" t="str">
        <f>IFERROR(VLOOKUP(Tabela1[[#This Row],[COD.MDE]],'LISTA DE EMBARQUE'!B:L,11,0),"")</f>
        <v/>
      </c>
      <c r="W3914" s="13" t="str">
        <f>IFERROR(COUNTIF(#REF!,Tabela1[[#This Row],[Colunas5]]),"")</f>
        <v/>
      </c>
      <c r="X3914" s="14">
        <f>Tabela1[[#This Row],[QIANTIDADE EXPEDIDA]]*Tabela1[[#This Row],[PESO UNI]]</f>
        <v>0</v>
      </c>
      <c r="Y3914" s="14">
        <f t="shared" si="525"/>
        <v>0</v>
      </c>
      <c r="Z3914" s="21">
        <f>Tabela1[[#This Row],[PESO TOTAL]]-Tabela1[[#This Row],[Peso Expedido]]</f>
        <v>0</v>
      </c>
      <c r="AA3914" s="18"/>
      <c r="AB3914" s="15"/>
      <c r="AC3914" s="15"/>
      <c r="AD3914" s="15"/>
      <c r="AE3914" s="15"/>
      <c r="AF3914" s="15"/>
      <c r="AG3914" s="15"/>
      <c r="AH3914" s="15"/>
      <c r="AI3914" s="40" t="str">
        <f t="shared" si="515"/>
        <v>ok</v>
      </c>
      <c r="AJ3914" s="5"/>
      <c r="AK3914" t="str">
        <f>Tabela1[[#This Row],[Coluna1]]&amp;Tabela1[[#This Row],[PEDIDO]]</f>
        <v/>
      </c>
      <c r="AL3914"/>
      <c r="AM3914"/>
      <c r="AN3914"/>
      <c r="AO3914" t="str">
        <f t="shared" si="520"/>
        <v>/</v>
      </c>
      <c r="AP3914" t="str">
        <f>Tabela1[[#This Row],[TAG]]&amp;Tabela1[[#This Row],[PEDIDO]]&amp;Tabela1[[#This Row],[PRODUTO]]</f>
        <v/>
      </c>
      <c r="AQ3914" s="23" t="str">
        <f>Tabela1[[#This Row],[PRODUTO]]&amp;Tabela1[[#This Row],[TAG]]</f>
        <v/>
      </c>
      <c r="AR3914" s="27">
        <f>Tabela1[[#This Row],[PESO TOTAL]]*Tabela1[[#This Row],[MATÉRIA PRIMA]]</f>
        <v>0</v>
      </c>
      <c r="AS3914" s="28">
        <f>Tabela1[[#This Row],[PESO TOTAL]]*Tabela1[[#This Row],[PREPARAÇÃO ]]</f>
        <v>0</v>
      </c>
      <c r="AT3914" s="28">
        <f>Tabela1[[#This Row],[PESO TOTAL]]*Tabela1[[#This Row],[CALDEIRARIA]]</f>
        <v>0</v>
      </c>
      <c r="AU3914" s="28">
        <f>Tabela1[[#This Row],[PESO TOTAL]]*Tabela1[[#This Row],[SOLDA]]</f>
        <v>0</v>
      </c>
      <c r="AV3914" s="28">
        <f>Tabela1[[#This Row],[PESO TOTAL]]*Tabela1[[#This Row],[ACABAMENTO]]</f>
        <v>0</v>
      </c>
      <c r="AW3914" s="28">
        <f>Tabela1[[#This Row],[PESO TOTAL]]*Tabela1[[#This Row],[PRONTO ACABADO]]</f>
        <v>0</v>
      </c>
      <c r="AX3914" s="29">
        <f>Tabela1[[#This Row],[PESO TOTAL]]*Tabela1[[#This Row],[EXPEDIÇÃO ]]</f>
        <v>0</v>
      </c>
      <c r="AY3914" s="28" t="str">
        <f>Tabela1[[#This Row],[PEDIDO]]&amp;Tabela1[[#This Row],[PRODUTO]]</f>
        <v/>
      </c>
      <c r="AZ3914" s="44">
        <f>IF(AF3914="",0,IF(ISTEXT(AF3914),H3914*VALUE(SUBSTITUTE(AF3914,"%",""))/100,H3914*AF3914))-Tabela1[[#This Row],[PRONTO ACABADO2]]</f>
        <v>0</v>
      </c>
      <c r="BA3914" s="44">
        <f>IF(AG3914="",0,IF(ISTEXT(AG3914),H3914*VALUE(SUBSTITUTE(AG3914,"%",""))/100,H3914*AG3914))-Tabela1[[#This Row],[PESO EXPEDIDO2]]</f>
        <v>0</v>
      </c>
      <c r="BB3914" s="44">
        <f t="shared" si="521"/>
        <v>0</v>
      </c>
      <c r="BC3914" s="44">
        <f t="shared" si="522"/>
        <v>0</v>
      </c>
      <c r="BD3914" s="165"/>
    </row>
    <row r="3915" spans="1:56" ht="15.75" hidden="1" customHeight="1" x14ac:dyDescent="0.25">
      <c r="A3915" s="6"/>
      <c r="B3915" s="22"/>
      <c r="C3915" s="7"/>
      <c r="D3915" s="46"/>
      <c r="E3915" s="7"/>
      <c r="F3915" s="7"/>
      <c r="G3915" s="24"/>
      <c r="H3915" s="41">
        <f>Tabela1[[#This Row],[PESO UNI]]*Tabela1[[#This Row],[QTE]]</f>
        <v>0</v>
      </c>
      <c r="I3915" s="7"/>
      <c r="J3915" s="7"/>
      <c r="K3915" s="8"/>
      <c r="L3915" s="9"/>
      <c r="M3915" s="7"/>
      <c r="N3915" s="11"/>
      <c r="O3915" s="12"/>
      <c r="P3915" s="13"/>
      <c r="Q3915" s="14">
        <f>Tabela1[[#This Row],[QTDE/ Fabricação]]-Tabela1[[#This Row],[QTE]]</f>
        <v>0</v>
      </c>
      <c r="R3915" s="19">
        <f t="shared" si="523"/>
        <v>0</v>
      </c>
      <c r="S3915" s="19">
        <f t="shared" si="519"/>
        <v>0</v>
      </c>
      <c r="T3915" s="20">
        <f t="shared" si="524"/>
        <v>0</v>
      </c>
      <c r="U3915" s="17">
        <f>IFERROR(SUMIF('LISTA DE EMBARQUE'!B:B,MICRO!E:E,'LISTA DE EMBARQUE'!G:G),"")</f>
        <v>0</v>
      </c>
      <c r="V3915" s="12" t="str">
        <f>IFERROR(VLOOKUP(Tabela1[[#This Row],[COD.MDE]],'LISTA DE EMBARQUE'!B:L,11,0),"")</f>
        <v/>
      </c>
      <c r="W3915" s="13" t="str">
        <f>IFERROR(COUNTIF(#REF!,Tabela1[[#This Row],[Colunas5]]),"")</f>
        <v/>
      </c>
      <c r="X3915" s="14">
        <f>Tabela1[[#This Row],[QIANTIDADE EXPEDIDA]]*Tabela1[[#This Row],[PESO UNI]]</f>
        <v>0</v>
      </c>
      <c r="Y3915" s="14">
        <f t="shared" si="525"/>
        <v>0</v>
      </c>
      <c r="Z3915" s="21">
        <f>Tabela1[[#This Row],[PESO TOTAL]]-Tabela1[[#This Row],[Peso Expedido]]</f>
        <v>0</v>
      </c>
      <c r="AA3915" s="18"/>
      <c r="AB3915" s="15"/>
      <c r="AC3915" s="15"/>
      <c r="AD3915" s="15"/>
      <c r="AE3915" s="15"/>
      <c r="AF3915" s="15"/>
      <c r="AG3915" s="15"/>
      <c r="AH3915" s="15"/>
      <c r="AI3915" s="40" t="str">
        <f t="shared" si="515"/>
        <v>ok</v>
      </c>
      <c r="AJ3915" s="5"/>
      <c r="AK3915" t="str">
        <f>Tabela1[[#This Row],[Coluna1]]&amp;Tabela1[[#This Row],[PEDIDO]]</f>
        <v/>
      </c>
      <c r="AL3915"/>
      <c r="AM3915"/>
      <c r="AN3915"/>
      <c r="AO3915" t="str">
        <f t="shared" si="520"/>
        <v>/</v>
      </c>
      <c r="AP3915" t="str">
        <f>Tabela1[[#This Row],[TAG]]&amp;Tabela1[[#This Row],[PEDIDO]]&amp;Tabela1[[#This Row],[PRODUTO]]</f>
        <v/>
      </c>
      <c r="AQ3915" s="23" t="str">
        <f>Tabela1[[#This Row],[PRODUTO]]&amp;Tabela1[[#This Row],[TAG]]</f>
        <v/>
      </c>
      <c r="AR3915" s="27">
        <f>Tabela1[[#This Row],[PESO TOTAL]]*Tabela1[[#This Row],[MATÉRIA PRIMA]]</f>
        <v>0</v>
      </c>
      <c r="AS3915" s="28">
        <f>Tabela1[[#This Row],[PESO TOTAL]]*Tabela1[[#This Row],[PREPARAÇÃO ]]</f>
        <v>0</v>
      </c>
      <c r="AT3915" s="28">
        <f>Tabela1[[#This Row],[PESO TOTAL]]*Tabela1[[#This Row],[CALDEIRARIA]]</f>
        <v>0</v>
      </c>
      <c r="AU3915" s="28">
        <f>Tabela1[[#This Row],[PESO TOTAL]]*Tabela1[[#This Row],[SOLDA]]</f>
        <v>0</v>
      </c>
      <c r="AV3915" s="28">
        <f>Tabela1[[#This Row],[PESO TOTAL]]*Tabela1[[#This Row],[ACABAMENTO]]</f>
        <v>0</v>
      </c>
      <c r="AW3915" s="28">
        <f>Tabela1[[#This Row],[PESO TOTAL]]*Tabela1[[#This Row],[PRONTO ACABADO]]</f>
        <v>0</v>
      </c>
      <c r="AX3915" s="29">
        <f>Tabela1[[#This Row],[PESO TOTAL]]*Tabela1[[#This Row],[EXPEDIÇÃO ]]</f>
        <v>0</v>
      </c>
      <c r="AY3915" s="28" t="str">
        <f>Tabela1[[#This Row],[PEDIDO]]&amp;Tabela1[[#This Row],[PRODUTO]]</f>
        <v/>
      </c>
      <c r="AZ3915" s="44">
        <f>IF(AF3915="",0,IF(ISTEXT(AF3915),H3915*VALUE(SUBSTITUTE(AF3915,"%",""))/100,H3915*AF3915))-Tabela1[[#This Row],[PRONTO ACABADO2]]</f>
        <v>0</v>
      </c>
      <c r="BA3915" s="44">
        <f>IF(AG3915="",0,IF(ISTEXT(AG3915),H3915*VALUE(SUBSTITUTE(AG3915,"%",""))/100,H3915*AG3915))-Tabela1[[#This Row],[PESO EXPEDIDO2]]</f>
        <v>0</v>
      </c>
      <c r="BB3915" s="44">
        <f t="shared" si="521"/>
        <v>0</v>
      </c>
      <c r="BC3915" s="44">
        <f t="shared" si="522"/>
        <v>0</v>
      </c>
      <c r="BD3915" s="165"/>
    </row>
    <row r="3916" spans="1:56" ht="15.75" hidden="1" customHeight="1" x14ac:dyDescent="0.25">
      <c r="A3916" s="6"/>
      <c r="B3916" s="22"/>
      <c r="C3916" s="7"/>
      <c r="D3916" s="46"/>
      <c r="E3916" s="7"/>
      <c r="F3916" s="7"/>
      <c r="G3916" s="24"/>
      <c r="H3916" s="41">
        <f>Tabela1[[#This Row],[PESO UNI]]*Tabela1[[#This Row],[QTE]]</f>
        <v>0</v>
      </c>
      <c r="I3916" s="7"/>
      <c r="J3916" s="7"/>
      <c r="K3916" s="8"/>
      <c r="L3916" s="9"/>
      <c r="M3916" s="7"/>
      <c r="N3916" s="11"/>
      <c r="O3916" s="12"/>
      <c r="P3916" s="13"/>
      <c r="Q3916" s="14">
        <f>Tabela1[[#This Row],[QTDE/ Fabricação]]-Tabela1[[#This Row],[QTE]]</f>
        <v>0</v>
      </c>
      <c r="R3916" s="19">
        <f t="shared" si="523"/>
        <v>0</v>
      </c>
      <c r="S3916" s="19">
        <f t="shared" si="519"/>
        <v>0</v>
      </c>
      <c r="T3916" s="20">
        <f t="shared" si="524"/>
        <v>0</v>
      </c>
      <c r="U3916" s="17">
        <f>IFERROR(SUMIF('LISTA DE EMBARQUE'!B:B,MICRO!E:E,'LISTA DE EMBARQUE'!G:G),"")</f>
        <v>0</v>
      </c>
      <c r="V3916" s="12" t="str">
        <f>IFERROR(VLOOKUP(Tabela1[[#This Row],[COD.MDE]],'LISTA DE EMBARQUE'!B:L,11,0),"")</f>
        <v/>
      </c>
      <c r="W3916" s="13" t="str">
        <f>IFERROR(COUNTIF(#REF!,Tabela1[[#This Row],[Colunas5]]),"")</f>
        <v/>
      </c>
      <c r="X3916" s="14">
        <f>Tabela1[[#This Row],[QIANTIDADE EXPEDIDA]]*Tabela1[[#This Row],[PESO UNI]]</f>
        <v>0</v>
      </c>
      <c r="Y3916" s="14">
        <f t="shared" si="525"/>
        <v>0</v>
      </c>
      <c r="Z3916" s="21">
        <f>Tabela1[[#This Row],[PESO TOTAL]]-Tabela1[[#This Row],[Peso Expedido]]</f>
        <v>0</v>
      </c>
      <c r="AA3916" s="18"/>
      <c r="AB3916" s="15"/>
      <c r="AC3916" s="15"/>
      <c r="AD3916" s="15"/>
      <c r="AE3916" s="15"/>
      <c r="AF3916" s="15"/>
      <c r="AG3916" s="15"/>
      <c r="AH3916" s="15"/>
      <c r="AI3916" s="40" t="str">
        <f t="shared" si="515"/>
        <v>ok</v>
      </c>
      <c r="AJ3916" s="5"/>
      <c r="AK3916" t="str">
        <f>Tabela1[[#This Row],[Coluna1]]&amp;Tabela1[[#This Row],[PEDIDO]]</f>
        <v/>
      </c>
      <c r="AL3916"/>
      <c r="AM3916"/>
      <c r="AN3916"/>
      <c r="AO3916" t="str">
        <f t="shared" si="520"/>
        <v>/</v>
      </c>
      <c r="AP3916" t="str">
        <f>Tabela1[[#This Row],[TAG]]&amp;Tabela1[[#This Row],[PEDIDO]]&amp;Tabela1[[#This Row],[PRODUTO]]</f>
        <v/>
      </c>
      <c r="AQ3916" s="23" t="str">
        <f>Tabela1[[#This Row],[PRODUTO]]&amp;Tabela1[[#This Row],[TAG]]</f>
        <v/>
      </c>
      <c r="AR3916" s="27">
        <f>Tabela1[[#This Row],[PESO TOTAL]]*Tabela1[[#This Row],[MATÉRIA PRIMA]]</f>
        <v>0</v>
      </c>
      <c r="AS3916" s="28">
        <f>Tabela1[[#This Row],[PESO TOTAL]]*Tabela1[[#This Row],[PREPARAÇÃO ]]</f>
        <v>0</v>
      </c>
      <c r="AT3916" s="28">
        <f>Tabela1[[#This Row],[PESO TOTAL]]*Tabela1[[#This Row],[CALDEIRARIA]]</f>
        <v>0</v>
      </c>
      <c r="AU3916" s="28">
        <f>Tabela1[[#This Row],[PESO TOTAL]]*Tabela1[[#This Row],[SOLDA]]</f>
        <v>0</v>
      </c>
      <c r="AV3916" s="28">
        <f>Tabela1[[#This Row],[PESO TOTAL]]*Tabela1[[#This Row],[ACABAMENTO]]</f>
        <v>0</v>
      </c>
      <c r="AW3916" s="28">
        <f>Tabela1[[#This Row],[PESO TOTAL]]*Tabela1[[#This Row],[PRONTO ACABADO]]</f>
        <v>0</v>
      </c>
      <c r="AX3916" s="29">
        <f>Tabela1[[#This Row],[PESO TOTAL]]*Tabela1[[#This Row],[EXPEDIÇÃO ]]</f>
        <v>0</v>
      </c>
      <c r="AY3916" s="28" t="str">
        <f>Tabela1[[#This Row],[PEDIDO]]&amp;Tabela1[[#This Row],[PRODUTO]]</f>
        <v/>
      </c>
      <c r="AZ3916" s="44">
        <f>IF(AF3916="",0,IF(ISTEXT(AF3916),H3916*VALUE(SUBSTITUTE(AF3916,"%",""))/100,H3916*AF3916))-Tabela1[[#This Row],[PRONTO ACABADO2]]</f>
        <v>0</v>
      </c>
      <c r="BA3916" s="44">
        <f>IF(AG3916="",0,IF(ISTEXT(AG3916),H3916*VALUE(SUBSTITUTE(AG3916,"%",""))/100,H3916*AG3916))-Tabela1[[#This Row],[PESO EXPEDIDO2]]</f>
        <v>0</v>
      </c>
      <c r="BB3916" s="44">
        <f t="shared" si="521"/>
        <v>0</v>
      </c>
      <c r="BC3916" s="44">
        <f t="shared" si="522"/>
        <v>0</v>
      </c>
      <c r="BD3916" s="165"/>
    </row>
    <row r="3917" spans="1:56" ht="15.75" hidden="1" customHeight="1" x14ac:dyDescent="0.25">
      <c r="A3917" s="6"/>
      <c r="B3917" s="22"/>
      <c r="C3917" s="7"/>
      <c r="D3917" s="46"/>
      <c r="E3917" s="7"/>
      <c r="F3917" s="7"/>
      <c r="G3917" s="24"/>
      <c r="H3917" s="41">
        <f>Tabela1[[#This Row],[PESO UNI]]*Tabela1[[#This Row],[QTE]]</f>
        <v>0</v>
      </c>
      <c r="I3917" s="7"/>
      <c r="J3917" s="7"/>
      <c r="K3917" s="8"/>
      <c r="L3917" s="9"/>
      <c r="M3917" s="7"/>
      <c r="N3917" s="11"/>
      <c r="O3917" s="12"/>
      <c r="P3917" s="13"/>
      <c r="Q3917" s="14">
        <f>Tabela1[[#This Row],[QTDE/ Fabricação]]-Tabela1[[#This Row],[QTE]]</f>
        <v>0</v>
      </c>
      <c r="R3917" s="19">
        <f t="shared" si="523"/>
        <v>0</v>
      </c>
      <c r="S3917" s="19">
        <f t="shared" si="519"/>
        <v>0</v>
      </c>
      <c r="T3917" s="20">
        <f t="shared" si="524"/>
        <v>0</v>
      </c>
      <c r="U3917" s="17">
        <f>IFERROR(SUMIF('LISTA DE EMBARQUE'!B:B,MICRO!E:E,'LISTA DE EMBARQUE'!G:G),"")</f>
        <v>0</v>
      </c>
      <c r="V3917" s="12" t="str">
        <f>IFERROR(VLOOKUP(Tabela1[[#This Row],[COD.MDE]],'LISTA DE EMBARQUE'!B:L,11,0),"")</f>
        <v/>
      </c>
      <c r="W3917" s="13" t="str">
        <f>IFERROR(COUNTIF(#REF!,Tabela1[[#This Row],[Colunas5]]),"")</f>
        <v/>
      </c>
      <c r="X3917" s="14">
        <f>Tabela1[[#This Row],[QIANTIDADE EXPEDIDA]]*Tabela1[[#This Row],[PESO UNI]]</f>
        <v>0</v>
      </c>
      <c r="Y3917" s="14">
        <f t="shared" si="525"/>
        <v>0</v>
      </c>
      <c r="Z3917" s="21">
        <f>Tabela1[[#This Row],[PESO TOTAL]]-Tabela1[[#This Row],[Peso Expedido]]</f>
        <v>0</v>
      </c>
      <c r="AA3917" s="18"/>
      <c r="AB3917" s="15"/>
      <c r="AC3917" s="15"/>
      <c r="AD3917" s="15"/>
      <c r="AE3917" s="15"/>
      <c r="AF3917" s="15"/>
      <c r="AG3917" s="15"/>
      <c r="AH3917" s="15"/>
      <c r="AI3917" s="40" t="str">
        <f t="shared" si="515"/>
        <v>ok</v>
      </c>
      <c r="AJ3917" s="5"/>
      <c r="AK3917" t="str">
        <f>Tabela1[[#This Row],[Coluna1]]&amp;Tabela1[[#This Row],[PEDIDO]]</f>
        <v/>
      </c>
      <c r="AL3917"/>
      <c r="AM3917"/>
      <c r="AN3917"/>
      <c r="AO3917" t="str">
        <f t="shared" si="520"/>
        <v>/</v>
      </c>
      <c r="AP3917" t="str">
        <f>Tabela1[[#This Row],[TAG]]&amp;Tabela1[[#This Row],[PEDIDO]]&amp;Tabela1[[#This Row],[PRODUTO]]</f>
        <v/>
      </c>
      <c r="AQ3917" s="23" t="str">
        <f>Tabela1[[#This Row],[PRODUTO]]&amp;Tabela1[[#This Row],[TAG]]</f>
        <v/>
      </c>
      <c r="AR3917" s="27">
        <f>Tabela1[[#This Row],[PESO TOTAL]]*Tabela1[[#This Row],[MATÉRIA PRIMA]]</f>
        <v>0</v>
      </c>
      <c r="AS3917" s="28">
        <f>Tabela1[[#This Row],[PESO TOTAL]]*Tabela1[[#This Row],[PREPARAÇÃO ]]</f>
        <v>0</v>
      </c>
      <c r="AT3917" s="28">
        <f>Tabela1[[#This Row],[PESO TOTAL]]*Tabela1[[#This Row],[CALDEIRARIA]]</f>
        <v>0</v>
      </c>
      <c r="AU3917" s="28">
        <f>Tabela1[[#This Row],[PESO TOTAL]]*Tabela1[[#This Row],[SOLDA]]</f>
        <v>0</v>
      </c>
      <c r="AV3917" s="28">
        <f>Tabela1[[#This Row],[PESO TOTAL]]*Tabela1[[#This Row],[ACABAMENTO]]</f>
        <v>0</v>
      </c>
      <c r="AW3917" s="28">
        <f>Tabela1[[#This Row],[PESO TOTAL]]*Tabela1[[#This Row],[PRONTO ACABADO]]</f>
        <v>0</v>
      </c>
      <c r="AX3917" s="29">
        <f>Tabela1[[#This Row],[PESO TOTAL]]*Tabela1[[#This Row],[EXPEDIÇÃO ]]</f>
        <v>0</v>
      </c>
      <c r="AY3917" s="28" t="str">
        <f>Tabela1[[#This Row],[PEDIDO]]&amp;Tabela1[[#This Row],[PRODUTO]]</f>
        <v/>
      </c>
      <c r="AZ3917" s="44">
        <f>IF(AF3917="",0,IF(ISTEXT(AF3917),H3917*VALUE(SUBSTITUTE(AF3917,"%",""))/100,H3917*AF3917))-Tabela1[[#This Row],[PRONTO ACABADO2]]</f>
        <v>0</v>
      </c>
      <c r="BA3917" s="44">
        <f>IF(AG3917="",0,IF(ISTEXT(AG3917),H3917*VALUE(SUBSTITUTE(AG3917,"%",""))/100,H3917*AG3917))-Tabela1[[#This Row],[PESO EXPEDIDO2]]</f>
        <v>0</v>
      </c>
      <c r="BB3917" s="44">
        <f t="shared" si="521"/>
        <v>0</v>
      </c>
      <c r="BC3917" s="44">
        <f t="shared" si="522"/>
        <v>0</v>
      </c>
      <c r="BD3917" s="165"/>
    </row>
    <row r="3918" spans="1:56" ht="15.75" hidden="1" customHeight="1" x14ac:dyDescent="0.25">
      <c r="A3918" s="6"/>
      <c r="B3918" s="22"/>
      <c r="C3918" s="7"/>
      <c r="D3918" s="46"/>
      <c r="E3918" s="7"/>
      <c r="F3918" s="7"/>
      <c r="G3918" s="24"/>
      <c r="H3918" s="41">
        <f>Tabela1[[#This Row],[PESO UNI]]*Tabela1[[#This Row],[QTE]]</f>
        <v>0</v>
      </c>
      <c r="I3918" s="7"/>
      <c r="J3918" s="7"/>
      <c r="K3918" s="8"/>
      <c r="L3918" s="9"/>
      <c r="M3918" s="7"/>
      <c r="N3918" s="11"/>
      <c r="O3918" s="12"/>
      <c r="P3918" s="13"/>
      <c r="Q3918" s="14">
        <f>Tabela1[[#This Row],[QTDE/ Fabricação]]-Tabela1[[#This Row],[QTE]]</f>
        <v>0</v>
      </c>
      <c r="R3918" s="19">
        <f t="shared" si="523"/>
        <v>0</v>
      </c>
      <c r="S3918" s="19">
        <f t="shared" si="519"/>
        <v>0</v>
      </c>
      <c r="T3918" s="20">
        <f t="shared" si="524"/>
        <v>0</v>
      </c>
      <c r="U3918" s="17">
        <f>IFERROR(SUMIF('LISTA DE EMBARQUE'!B:B,MICRO!E:E,'LISTA DE EMBARQUE'!G:G),"")</f>
        <v>0</v>
      </c>
      <c r="V3918" s="12" t="str">
        <f>IFERROR(VLOOKUP(Tabela1[[#This Row],[COD.MDE]],'LISTA DE EMBARQUE'!B:L,11,0),"")</f>
        <v/>
      </c>
      <c r="W3918" s="13" t="str">
        <f>IFERROR(COUNTIF(#REF!,Tabela1[[#This Row],[Colunas5]]),"")</f>
        <v/>
      </c>
      <c r="X3918" s="14">
        <f>Tabela1[[#This Row],[QIANTIDADE EXPEDIDA]]*Tabela1[[#This Row],[PESO UNI]]</f>
        <v>0</v>
      </c>
      <c r="Y3918" s="14">
        <f t="shared" si="525"/>
        <v>0</v>
      </c>
      <c r="Z3918" s="21">
        <f>Tabela1[[#This Row],[PESO TOTAL]]-Tabela1[[#This Row],[Peso Expedido]]</f>
        <v>0</v>
      </c>
      <c r="AA3918" s="18"/>
      <c r="AB3918" s="15"/>
      <c r="AC3918" s="15"/>
      <c r="AD3918" s="15"/>
      <c r="AE3918" s="15"/>
      <c r="AF3918" s="15"/>
      <c r="AG3918" s="15"/>
      <c r="AH3918" s="15"/>
      <c r="AI3918" s="40" t="str">
        <f t="shared" si="515"/>
        <v>ok</v>
      </c>
      <c r="AJ3918" s="5"/>
      <c r="AK3918" t="str">
        <f>Tabela1[[#This Row],[Coluna1]]&amp;Tabela1[[#This Row],[PEDIDO]]</f>
        <v/>
      </c>
      <c r="AL3918"/>
      <c r="AM3918"/>
      <c r="AN3918"/>
      <c r="AO3918" t="str">
        <f t="shared" si="520"/>
        <v>/</v>
      </c>
      <c r="AP3918" t="str">
        <f>Tabela1[[#This Row],[TAG]]&amp;Tabela1[[#This Row],[PEDIDO]]&amp;Tabela1[[#This Row],[PRODUTO]]</f>
        <v/>
      </c>
      <c r="AQ3918" s="23" t="str">
        <f>Tabela1[[#This Row],[PRODUTO]]&amp;Tabela1[[#This Row],[TAG]]</f>
        <v/>
      </c>
      <c r="AR3918" s="27">
        <f>Tabela1[[#This Row],[PESO TOTAL]]*Tabela1[[#This Row],[MATÉRIA PRIMA]]</f>
        <v>0</v>
      </c>
      <c r="AS3918" s="28">
        <f>Tabela1[[#This Row],[PESO TOTAL]]*Tabela1[[#This Row],[PREPARAÇÃO ]]</f>
        <v>0</v>
      </c>
      <c r="AT3918" s="28">
        <f>Tabela1[[#This Row],[PESO TOTAL]]*Tabela1[[#This Row],[CALDEIRARIA]]</f>
        <v>0</v>
      </c>
      <c r="AU3918" s="28">
        <f>Tabela1[[#This Row],[PESO TOTAL]]*Tabela1[[#This Row],[SOLDA]]</f>
        <v>0</v>
      </c>
      <c r="AV3918" s="28">
        <f>Tabela1[[#This Row],[PESO TOTAL]]*Tabela1[[#This Row],[ACABAMENTO]]</f>
        <v>0</v>
      </c>
      <c r="AW3918" s="28">
        <f>Tabela1[[#This Row],[PESO TOTAL]]*Tabela1[[#This Row],[PRONTO ACABADO]]</f>
        <v>0</v>
      </c>
      <c r="AX3918" s="29">
        <f>Tabela1[[#This Row],[PESO TOTAL]]*Tabela1[[#This Row],[EXPEDIÇÃO ]]</f>
        <v>0</v>
      </c>
      <c r="AY3918" s="28" t="str">
        <f>Tabela1[[#This Row],[PEDIDO]]&amp;Tabela1[[#This Row],[PRODUTO]]</f>
        <v/>
      </c>
      <c r="AZ3918" s="44">
        <f>IF(AF3918="",0,IF(ISTEXT(AF3918),H3918*VALUE(SUBSTITUTE(AF3918,"%",""))/100,H3918*AF3918))-Tabela1[[#This Row],[PRONTO ACABADO2]]</f>
        <v>0</v>
      </c>
      <c r="BA3918" s="44">
        <f>IF(AG3918="",0,IF(ISTEXT(AG3918),H3918*VALUE(SUBSTITUTE(AG3918,"%",""))/100,H3918*AG3918))-Tabela1[[#This Row],[PESO EXPEDIDO2]]</f>
        <v>0</v>
      </c>
      <c r="BB3918" s="44">
        <f t="shared" si="521"/>
        <v>0</v>
      </c>
      <c r="BC3918" s="44">
        <f t="shared" si="522"/>
        <v>0</v>
      </c>
      <c r="BD3918" s="165"/>
    </row>
    <row r="3919" spans="1:56" ht="15.75" hidden="1" customHeight="1" x14ac:dyDescent="0.25">
      <c r="A3919" s="6"/>
      <c r="B3919" s="22"/>
      <c r="C3919" s="7"/>
      <c r="D3919" s="46"/>
      <c r="E3919" s="7"/>
      <c r="F3919" s="7"/>
      <c r="G3919" s="24"/>
      <c r="H3919" s="41">
        <f>Tabela1[[#This Row],[PESO UNI]]*Tabela1[[#This Row],[QTE]]</f>
        <v>0</v>
      </c>
      <c r="I3919" s="7"/>
      <c r="J3919" s="7"/>
      <c r="K3919" s="8"/>
      <c r="L3919" s="9"/>
      <c r="M3919" s="7"/>
      <c r="N3919" s="11"/>
      <c r="O3919" s="12"/>
      <c r="P3919" s="13"/>
      <c r="Q3919" s="14">
        <f>Tabela1[[#This Row],[QTDE/ Fabricação]]-Tabela1[[#This Row],[QTE]]</f>
        <v>0</v>
      </c>
      <c r="R3919" s="19">
        <f t="shared" si="523"/>
        <v>0</v>
      </c>
      <c r="S3919" s="19">
        <f t="shared" si="519"/>
        <v>0</v>
      </c>
      <c r="T3919" s="20">
        <f t="shared" si="524"/>
        <v>0</v>
      </c>
      <c r="U3919" s="17">
        <f>IFERROR(SUMIF('LISTA DE EMBARQUE'!B:B,MICRO!E:E,'LISTA DE EMBARQUE'!G:G),"")</f>
        <v>0</v>
      </c>
      <c r="V3919" s="12" t="str">
        <f>IFERROR(VLOOKUP(Tabela1[[#This Row],[COD.MDE]],'LISTA DE EMBARQUE'!B:L,11,0),"")</f>
        <v/>
      </c>
      <c r="W3919" s="13" t="str">
        <f>IFERROR(COUNTIF(#REF!,Tabela1[[#This Row],[Colunas5]]),"")</f>
        <v/>
      </c>
      <c r="X3919" s="14">
        <f>Tabela1[[#This Row],[QIANTIDADE EXPEDIDA]]*Tabela1[[#This Row],[PESO UNI]]</f>
        <v>0</v>
      </c>
      <c r="Y3919" s="14">
        <f t="shared" si="525"/>
        <v>0</v>
      </c>
      <c r="Z3919" s="21">
        <f>Tabela1[[#This Row],[PESO TOTAL]]-Tabela1[[#This Row],[Peso Expedido]]</f>
        <v>0</v>
      </c>
      <c r="AA3919" s="18"/>
      <c r="AB3919" s="15"/>
      <c r="AC3919" s="15"/>
      <c r="AD3919" s="15"/>
      <c r="AE3919" s="15"/>
      <c r="AF3919" s="15"/>
      <c r="AG3919" s="15"/>
      <c r="AH3919" s="15"/>
      <c r="AI3919" s="40" t="str">
        <f t="shared" si="515"/>
        <v>ok</v>
      </c>
      <c r="AJ3919" s="5"/>
      <c r="AK3919" t="str">
        <f>Tabela1[[#This Row],[Coluna1]]&amp;Tabela1[[#This Row],[PEDIDO]]</f>
        <v/>
      </c>
      <c r="AL3919"/>
      <c r="AM3919"/>
      <c r="AN3919"/>
      <c r="AO3919" t="str">
        <f t="shared" si="520"/>
        <v>/</v>
      </c>
      <c r="AP3919" t="str">
        <f>Tabela1[[#This Row],[TAG]]&amp;Tabela1[[#This Row],[PEDIDO]]&amp;Tabela1[[#This Row],[PRODUTO]]</f>
        <v/>
      </c>
      <c r="AQ3919" s="23" t="str">
        <f>Tabela1[[#This Row],[PRODUTO]]&amp;Tabela1[[#This Row],[TAG]]</f>
        <v/>
      </c>
      <c r="AR3919" s="27">
        <f>Tabela1[[#This Row],[PESO TOTAL]]*Tabela1[[#This Row],[MATÉRIA PRIMA]]</f>
        <v>0</v>
      </c>
      <c r="AS3919" s="28">
        <f>Tabela1[[#This Row],[PESO TOTAL]]*Tabela1[[#This Row],[PREPARAÇÃO ]]</f>
        <v>0</v>
      </c>
      <c r="AT3919" s="28">
        <f>Tabela1[[#This Row],[PESO TOTAL]]*Tabela1[[#This Row],[CALDEIRARIA]]</f>
        <v>0</v>
      </c>
      <c r="AU3919" s="28">
        <f>Tabela1[[#This Row],[PESO TOTAL]]*Tabela1[[#This Row],[SOLDA]]</f>
        <v>0</v>
      </c>
      <c r="AV3919" s="28">
        <f>Tabela1[[#This Row],[PESO TOTAL]]*Tabela1[[#This Row],[ACABAMENTO]]</f>
        <v>0</v>
      </c>
      <c r="AW3919" s="28">
        <f>Tabela1[[#This Row],[PESO TOTAL]]*Tabela1[[#This Row],[PRONTO ACABADO]]</f>
        <v>0</v>
      </c>
      <c r="AX3919" s="29">
        <f>Tabela1[[#This Row],[PESO TOTAL]]*Tabela1[[#This Row],[EXPEDIÇÃO ]]</f>
        <v>0</v>
      </c>
      <c r="AY3919" s="28" t="str">
        <f>Tabela1[[#This Row],[PEDIDO]]&amp;Tabela1[[#This Row],[PRODUTO]]</f>
        <v/>
      </c>
      <c r="AZ3919" s="44">
        <f>IF(AF3919="",0,IF(ISTEXT(AF3919),H3919*VALUE(SUBSTITUTE(AF3919,"%",""))/100,H3919*AF3919))-Tabela1[[#This Row],[PRONTO ACABADO2]]</f>
        <v>0</v>
      </c>
      <c r="BA3919" s="44">
        <f>IF(AG3919="",0,IF(ISTEXT(AG3919),H3919*VALUE(SUBSTITUTE(AG3919,"%",""))/100,H3919*AG3919))-Tabela1[[#This Row],[PESO EXPEDIDO2]]</f>
        <v>0</v>
      </c>
      <c r="BB3919" s="44">
        <f t="shared" si="521"/>
        <v>0</v>
      </c>
      <c r="BC3919" s="44">
        <f t="shared" si="522"/>
        <v>0</v>
      </c>
      <c r="BD3919" s="165"/>
    </row>
    <row r="3920" spans="1:56" ht="15.75" hidden="1" customHeight="1" x14ac:dyDescent="0.25">
      <c r="A3920" s="6"/>
      <c r="B3920" s="22"/>
      <c r="C3920" s="7"/>
      <c r="D3920" s="46"/>
      <c r="E3920" s="7"/>
      <c r="F3920" s="7"/>
      <c r="G3920" s="24"/>
      <c r="H3920" s="41">
        <f>Tabela1[[#This Row],[PESO UNI]]*Tabela1[[#This Row],[QTE]]</f>
        <v>0</v>
      </c>
      <c r="I3920" s="7"/>
      <c r="J3920" s="7"/>
      <c r="K3920" s="8"/>
      <c r="L3920" s="9"/>
      <c r="M3920" s="7"/>
      <c r="N3920" s="11"/>
      <c r="O3920" s="12"/>
      <c r="P3920" s="13"/>
      <c r="Q3920" s="14">
        <f>Tabela1[[#This Row],[QTDE/ Fabricação]]-Tabela1[[#This Row],[QTE]]</f>
        <v>0</v>
      </c>
      <c r="R3920" s="19">
        <f t="shared" si="523"/>
        <v>0</v>
      </c>
      <c r="S3920" s="19">
        <f t="shared" si="519"/>
        <v>0</v>
      </c>
      <c r="T3920" s="20">
        <f t="shared" si="524"/>
        <v>0</v>
      </c>
      <c r="U3920" s="17">
        <f>IFERROR(SUMIF('LISTA DE EMBARQUE'!B:B,MICRO!E:E,'LISTA DE EMBARQUE'!G:G),"")</f>
        <v>0</v>
      </c>
      <c r="V3920" s="12" t="str">
        <f>IFERROR(VLOOKUP(Tabela1[[#This Row],[COD.MDE]],'LISTA DE EMBARQUE'!B:L,11,0),"")</f>
        <v/>
      </c>
      <c r="W3920" s="13" t="str">
        <f>IFERROR(COUNTIF(#REF!,Tabela1[[#This Row],[Colunas5]]),"")</f>
        <v/>
      </c>
      <c r="X3920" s="14">
        <f>Tabela1[[#This Row],[QIANTIDADE EXPEDIDA]]*Tabela1[[#This Row],[PESO UNI]]</f>
        <v>0</v>
      </c>
      <c r="Y3920" s="14">
        <f t="shared" si="525"/>
        <v>0</v>
      </c>
      <c r="Z3920" s="21">
        <f>Tabela1[[#This Row],[PESO TOTAL]]-Tabela1[[#This Row],[Peso Expedido]]</f>
        <v>0</v>
      </c>
      <c r="AA3920" s="18"/>
      <c r="AB3920" s="15"/>
      <c r="AC3920" s="15"/>
      <c r="AD3920" s="15"/>
      <c r="AE3920" s="15"/>
      <c r="AF3920" s="15"/>
      <c r="AG3920" s="15"/>
      <c r="AH3920" s="15"/>
      <c r="AI3920" s="40" t="str">
        <f t="shared" si="515"/>
        <v>ok</v>
      </c>
      <c r="AJ3920" s="5"/>
      <c r="AK3920" t="str">
        <f>Tabela1[[#This Row],[Coluna1]]&amp;Tabela1[[#This Row],[PEDIDO]]</f>
        <v/>
      </c>
      <c r="AL3920"/>
      <c r="AM3920"/>
      <c r="AN3920"/>
      <c r="AO3920" t="str">
        <f t="shared" si="520"/>
        <v>/</v>
      </c>
      <c r="AP3920" t="str">
        <f>Tabela1[[#This Row],[TAG]]&amp;Tabela1[[#This Row],[PEDIDO]]&amp;Tabela1[[#This Row],[PRODUTO]]</f>
        <v/>
      </c>
      <c r="AQ3920" s="23" t="str">
        <f>Tabela1[[#This Row],[PRODUTO]]&amp;Tabela1[[#This Row],[TAG]]</f>
        <v/>
      </c>
      <c r="AR3920" s="27">
        <f>Tabela1[[#This Row],[PESO TOTAL]]*Tabela1[[#This Row],[MATÉRIA PRIMA]]</f>
        <v>0</v>
      </c>
      <c r="AS3920" s="28">
        <f>Tabela1[[#This Row],[PESO TOTAL]]*Tabela1[[#This Row],[PREPARAÇÃO ]]</f>
        <v>0</v>
      </c>
      <c r="AT3920" s="28">
        <f>Tabela1[[#This Row],[PESO TOTAL]]*Tabela1[[#This Row],[CALDEIRARIA]]</f>
        <v>0</v>
      </c>
      <c r="AU3920" s="28">
        <f>Tabela1[[#This Row],[PESO TOTAL]]*Tabela1[[#This Row],[SOLDA]]</f>
        <v>0</v>
      </c>
      <c r="AV3920" s="28">
        <f>Tabela1[[#This Row],[PESO TOTAL]]*Tabela1[[#This Row],[ACABAMENTO]]</f>
        <v>0</v>
      </c>
      <c r="AW3920" s="28">
        <f>Tabela1[[#This Row],[PESO TOTAL]]*Tabela1[[#This Row],[PRONTO ACABADO]]</f>
        <v>0</v>
      </c>
      <c r="AX3920" s="29">
        <f>Tabela1[[#This Row],[PESO TOTAL]]*Tabela1[[#This Row],[EXPEDIÇÃO ]]</f>
        <v>0</v>
      </c>
      <c r="AY3920" s="28" t="str">
        <f>Tabela1[[#This Row],[PEDIDO]]&amp;Tabela1[[#This Row],[PRODUTO]]</f>
        <v/>
      </c>
      <c r="AZ3920" s="44">
        <f>IF(AF3920="",0,IF(ISTEXT(AF3920),H3920*VALUE(SUBSTITUTE(AF3920,"%",""))/100,H3920*AF3920))-Tabela1[[#This Row],[PRONTO ACABADO2]]</f>
        <v>0</v>
      </c>
      <c r="BA3920" s="44">
        <f>IF(AG3920="",0,IF(ISTEXT(AG3920),H3920*VALUE(SUBSTITUTE(AG3920,"%",""))/100,H3920*AG3920))-Tabela1[[#This Row],[PESO EXPEDIDO2]]</f>
        <v>0</v>
      </c>
      <c r="BB3920" s="44">
        <f t="shared" si="521"/>
        <v>0</v>
      </c>
      <c r="BC3920" s="44">
        <f t="shared" si="522"/>
        <v>0</v>
      </c>
      <c r="BD3920" s="165"/>
    </row>
    <row r="3921" spans="1:56" ht="15.75" hidden="1" customHeight="1" x14ac:dyDescent="0.25">
      <c r="A3921" s="6"/>
      <c r="B3921" s="22"/>
      <c r="C3921" s="7"/>
      <c r="D3921" s="46"/>
      <c r="E3921" s="7"/>
      <c r="F3921" s="7"/>
      <c r="G3921" s="24"/>
      <c r="H3921" s="41">
        <f>Tabela1[[#This Row],[PESO UNI]]*Tabela1[[#This Row],[QTE]]</f>
        <v>0</v>
      </c>
      <c r="I3921" s="7"/>
      <c r="J3921" s="7"/>
      <c r="K3921" s="8"/>
      <c r="L3921" s="9"/>
      <c r="M3921" s="7"/>
      <c r="N3921" s="11"/>
      <c r="O3921" s="12"/>
      <c r="P3921" s="13"/>
      <c r="Q3921" s="14">
        <f>Tabela1[[#This Row],[QTDE/ Fabricação]]-Tabela1[[#This Row],[QTE]]</f>
        <v>0</v>
      </c>
      <c r="R3921" s="19">
        <f t="shared" si="523"/>
        <v>0</v>
      </c>
      <c r="S3921" s="19">
        <f t="shared" si="519"/>
        <v>0</v>
      </c>
      <c r="T3921" s="20">
        <f t="shared" si="524"/>
        <v>0</v>
      </c>
      <c r="U3921" s="17">
        <f>IFERROR(SUMIF('LISTA DE EMBARQUE'!B:B,MICRO!E:E,'LISTA DE EMBARQUE'!G:G),"")</f>
        <v>0</v>
      </c>
      <c r="V3921" s="12" t="str">
        <f>IFERROR(VLOOKUP(Tabela1[[#This Row],[COD.MDE]],'LISTA DE EMBARQUE'!B:L,11,0),"")</f>
        <v/>
      </c>
      <c r="W3921" s="13" t="str">
        <f>IFERROR(COUNTIF(#REF!,Tabela1[[#This Row],[Colunas5]]),"")</f>
        <v/>
      </c>
      <c r="X3921" s="14">
        <f>Tabela1[[#This Row],[QIANTIDADE EXPEDIDA]]*Tabela1[[#This Row],[PESO UNI]]</f>
        <v>0</v>
      </c>
      <c r="Y3921" s="14">
        <f t="shared" si="525"/>
        <v>0</v>
      </c>
      <c r="Z3921" s="21">
        <f>Tabela1[[#This Row],[PESO TOTAL]]-Tabela1[[#This Row],[Peso Expedido]]</f>
        <v>0</v>
      </c>
      <c r="AA3921" s="18"/>
      <c r="AB3921" s="15"/>
      <c r="AC3921" s="15"/>
      <c r="AD3921" s="15"/>
      <c r="AE3921" s="15"/>
      <c r="AF3921" s="15"/>
      <c r="AG3921" s="15"/>
      <c r="AH3921" s="15"/>
      <c r="AI3921" s="40" t="str">
        <f t="shared" ref="AI3921:AI3984" si="526">IF(Z3921&lt;=0,"ok","")</f>
        <v>ok</v>
      </c>
      <c r="AJ3921" s="5"/>
      <c r="AK3921" t="str">
        <f>Tabela1[[#This Row],[Coluna1]]&amp;Tabela1[[#This Row],[PEDIDO]]</f>
        <v/>
      </c>
      <c r="AL3921"/>
      <c r="AM3921"/>
      <c r="AN3921"/>
      <c r="AO3921" t="str">
        <f t="shared" si="520"/>
        <v>/</v>
      </c>
      <c r="AP3921" t="str">
        <f>Tabela1[[#This Row],[TAG]]&amp;Tabela1[[#This Row],[PEDIDO]]&amp;Tabela1[[#This Row],[PRODUTO]]</f>
        <v/>
      </c>
      <c r="AQ3921" s="23" t="str">
        <f>Tabela1[[#This Row],[PRODUTO]]&amp;Tabela1[[#This Row],[TAG]]</f>
        <v/>
      </c>
      <c r="AR3921" s="27">
        <f>Tabela1[[#This Row],[PESO TOTAL]]*Tabela1[[#This Row],[MATÉRIA PRIMA]]</f>
        <v>0</v>
      </c>
      <c r="AS3921" s="28">
        <f>Tabela1[[#This Row],[PESO TOTAL]]*Tabela1[[#This Row],[PREPARAÇÃO ]]</f>
        <v>0</v>
      </c>
      <c r="AT3921" s="28">
        <f>Tabela1[[#This Row],[PESO TOTAL]]*Tabela1[[#This Row],[CALDEIRARIA]]</f>
        <v>0</v>
      </c>
      <c r="AU3921" s="28">
        <f>Tabela1[[#This Row],[PESO TOTAL]]*Tabela1[[#This Row],[SOLDA]]</f>
        <v>0</v>
      </c>
      <c r="AV3921" s="28">
        <f>Tabela1[[#This Row],[PESO TOTAL]]*Tabela1[[#This Row],[ACABAMENTO]]</f>
        <v>0</v>
      </c>
      <c r="AW3921" s="28">
        <f>Tabela1[[#This Row],[PESO TOTAL]]*Tabela1[[#This Row],[PRONTO ACABADO]]</f>
        <v>0</v>
      </c>
      <c r="AX3921" s="29">
        <f>Tabela1[[#This Row],[PESO TOTAL]]*Tabela1[[#This Row],[EXPEDIÇÃO ]]</f>
        <v>0</v>
      </c>
      <c r="AY3921" s="28" t="str">
        <f>Tabela1[[#This Row],[PEDIDO]]&amp;Tabela1[[#This Row],[PRODUTO]]</f>
        <v/>
      </c>
      <c r="AZ3921" s="44">
        <f>IF(AF3921="",0,IF(ISTEXT(AF3921),H3921*VALUE(SUBSTITUTE(AF3921,"%",""))/100,H3921*AF3921))-Tabela1[[#This Row],[PRONTO ACABADO2]]</f>
        <v>0</v>
      </c>
      <c r="BA3921" s="44">
        <f>IF(AG3921="",0,IF(ISTEXT(AG3921),H3921*VALUE(SUBSTITUTE(AG3921,"%",""))/100,H3921*AG3921))-Tabela1[[#This Row],[PESO EXPEDIDO2]]</f>
        <v>0</v>
      </c>
      <c r="BB3921" s="44">
        <f t="shared" si="521"/>
        <v>0</v>
      </c>
      <c r="BC3921" s="44">
        <f t="shared" si="522"/>
        <v>0</v>
      </c>
      <c r="BD3921" s="165"/>
    </row>
    <row r="3922" spans="1:56" ht="15.75" hidden="1" customHeight="1" x14ac:dyDescent="0.25">
      <c r="A3922" s="6"/>
      <c r="B3922" s="22"/>
      <c r="C3922" s="7"/>
      <c r="D3922" s="46"/>
      <c r="E3922" s="7"/>
      <c r="F3922" s="7"/>
      <c r="G3922" s="24"/>
      <c r="H3922" s="41">
        <f>Tabela1[[#This Row],[PESO UNI]]*Tabela1[[#This Row],[QTE]]</f>
        <v>0</v>
      </c>
      <c r="I3922" s="7"/>
      <c r="J3922" s="7"/>
      <c r="K3922" s="8"/>
      <c r="L3922" s="9"/>
      <c r="M3922" s="7"/>
      <c r="N3922" s="11"/>
      <c r="O3922" s="12"/>
      <c r="P3922" s="13"/>
      <c r="Q3922" s="14">
        <f>Tabela1[[#This Row],[QTDE/ Fabricação]]-Tabela1[[#This Row],[QTE]]</f>
        <v>0</v>
      </c>
      <c r="R3922" s="19">
        <f t="shared" si="523"/>
        <v>0</v>
      </c>
      <c r="S3922" s="19">
        <f t="shared" si="519"/>
        <v>0</v>
      </c>
      <c r="T3922" s="20">
        <f t="shared" si="524"/>
        <v>0</v>
      </c>
      <c r="U3922" s="17">
        <f>IFERROR(SUMIF('LISTA DE EMBARQUE'!B:B,MICRO!E:E,'LISTA DE EMBARQUE'!G:G),"")</f>
        <v>0</v>
      </c>
      <c r="V3922" s="12" t="str">
        <f>IFERROR(VLOOKUP(Tabela1[[#This Row],[COD.MDE]],'LISTA DE EMBARQUE'!B:L,11,0),"")</f>
        <v/>
      </c>
      <c r="W3922" s="13" t="str">
        <f>IFERROR(COUNTIF(#REF!,Tabela1[[#This Row],[Colunas5]]),"")</f>
        <v/>
      </c>
      <c r="X3922" s="14">
        <f>Tabela1[[#This Row],[QIANTIDADE EXPEDIDA]]*Tabela1[[#This Row],[PESO UNI]]</f>
        <v>0</v>
      </c>
      <c r="Y3922" s="14">
        <f t="shared" si="525"/>
        <v>0</v>
      </c>
      <c r="Z3922" s="21">
        <f>Tabela1[[#This Row],[PESO TOTAL]]-Tabela1[[#This Row],[Peso Expedido]]</f>
        <v>0</v>
      </c>
      <c r="AA3922" s="18"/>
      <c r="AB3922" s="15"/>
      <c r="AC3922" s="15"/>
      <c r="AD3922" s="15"/>
      <c r="AE3922" s="15"/>
      <c r="AF3922" s="15"/>
      <c r="AG3922" s="15"/>
      <c r="AH3922" s="15"/>
      <c r="AI3922" s="40" t="str">
        <f t="shared" si="526"/>
        <v>ok</v>
      </c>
      <c r="AJ3922" s="5"/>
      <c r="AK3922" t="str">
        <f>Tabela1[[#This Row],[Coluna1]]&amp;Tabela1[[#This Row],[PEDIDO]]</f>
        <v/>
      </c>
      <c r="AL3922"/>
      <c r="AM3922"/>
      <c r="AN3922"/>
      <c r="AO3922" t="str">
        <f t="shared" si="520"/>
        <v>/</v>
      </c>
      <c r="AP3922" t="str">
        <f>Tabela1[[#This Row],[TAG]]&amp;Tabela1[[#This Row],[PEDIDO]]&amp;Tabela1[[#This Row],[PRODUTO]]</f>
        <v/>
      </c>
      <c r="AQ3922" s="23" t="str">
        <f>Tabela1[[#This Row],[PRODUTO]]&amp;Tabela1[[#This Row],[TAG]]</f>
        <v/>
      </c>
      <c r="AR3922" s="27">
        <f>Tabela1[[#This Row],[PESO TOTAL]]*Tabela1[[#This Row],[MATÉRIA PRIMA]]</f>
        <v>0</v>
      </c>
      <c r="AS3922" s="28">
        <f>Tabela1[[#This Row],[PESO TOTAL]]*Tabela1[[#This Row],[PREPARAÇÃO ]]</f>
        <v>0</v>
      </c>
      <c r="AT3922" s="28">
        <f>Tabela1[[#This Row],[PESO TOTAL]]*Tabela1[[#This Row],[CALDEIRARIA]]</f>
        <v>0</v>
      </c>
      <c r="AU3922" s="28">
        <f>Tabela1[[#This Row],[PESO TOTAL]]*Tabela1[[#This Row],[SOLDA]]</f>
        <v>0</v>
      </c>
      <c r="AV3922" s="28">
        <f>Tabela1[[#This Row],[PESO TOTAL]]*Tabela1[[#This Row],[ACABAMENTO]]</f>
        <v>0</v>
      </c>
      <c r="AW3922" s="28">
        <f>Tabela1[[#This Row],[PESO TOTAL]]*Tabela1[[#This Row],[PRONTO ACABADO]]</f>
        <v>0</v>
      </c>
      <c r="AX3922" s="29">
        <f>Tabela1[[#This Row],[PESO TOTAL]]*Tabela1[[#This Row],[EXPEDIÇÃO ]]</f>
        <v>0</v>
      </c>
      <c r="AY3922" s="28" t="str">
        <f>Tabela1[[#This Row],[PEDIDO]]&amp;Tabela1[[#This Row],[PRODUTO]]</f>
        <v/>
      </c>
      <c r="AZ3922" s="44">
        <f>IF(AF3922="",0,IF(ISTEXT(AF3922),H3922*VALUE(SUBSTITUTE(AF3922,"%",""))/100,H3922*AF3922))-Tabela1[[#This Row],[PRONTO ACABADO2]]</f>
        <v>0</v>
      </c>
      <c r="BA3922" s="44">
        <f>IF(AG3922="",0,IF(ISTEXT(AG3922),H3922*VALUE(SUBSTITUTE(AG3922,"%",""))/100,H3922*AG3922))-Tabela1[[#This Row],[PESO EXPEDIDO2]]</f>
        <v>0</v>
      </c>
      <c r="BB3922" s="44">
        <f t="shared" si="521"/>
        <v>0</v>
      </c>
      <c r="BC3922" s="44">
        <f t="shared" si="522"/>
        <v>0</v>
      </c>
      <c r="BD3922" s="165"/>
    </row>
    <row r="3923" spans="1:56" ht="15.75" hidden="1" customHeight="1" x14ac:dyDescent="0.25">
      <c r="A3923" s="6"/>
      <c r="B3923" s="22"/>
      <c r="C3923" s="7"/>
      <c r="D3923" s="46"/>
      <c r="E3923" s="7"/>
      <c r="F3923" s="7"/>
      <c r="G3923" s="24"/>
      <c r="H3923" s="41">
        <f>Tabela1[[#This Row],[PESO UNI]]*Tabela1[[#This Row],[QTE]]</f>
        <v>0</v>
      </c>
      <c r="I3923" s="7"/>
      <c r="J3923" s="7"/>
      <c r="K3923" s="8"/>
      <c r="L3923" s="9"/>
      <c r="M3923" s="7"/>
      <c r="N3923" s="11"/>
      <c r="O3923" s="12"/>
      <c r="P3923" s="13"/>
      <c r="Q3923" s="14">
        <f>Tabela1[[#This Row],[QTDE/ Fabricação]]-Tabela1[[#This Row],[QTE]]</f>
        <v>0</v>
      </c>
      <c r="R3923" s="19">
        <f t="shared" si="523"/>
        <v>0</v>
      </c>
      <c r="S3923" s="19">
        <f t="shared" si="519"/>
        <v>0</v>
      </c>
      <c r="T3923" s="20">
        <f t="shared" si="524"/>
        <v>0</v>
      </c>
      <c r="U3923" s="17">
        <f>IFERROR(SUMIF('LISTA DE EMBARQUE'!B:B,MICRO!E:E,'LISTA DE EMBARQUE'!G:G),"")</f>
        <v>0</v>
      </c>
      <c r="V3923" s="12" t="str">
        <f>IFERROR(VLOOKUP(Tabela1[[#This Row],[COD.MDE]],'LISTA DE EMBARQUE'!B:L,11,0),"")</f>
        <v/>
      </c>
      <c r="W3923" s="13" t="str">
        <f>IFERROR(COUNTIF(#REF!,Tabela1[[#This Row],[Colunas5]]),"")</f>
        <v/>
      </c>
      <c r="X3923" s="14">
        <f>Tabela1[[#This Row],[QIANTIDADE EXPEDIDA]]*Tabela1[[#This Row],[PESO UNI]]</f>
        <v>0</v>
      </c>
      <c r="Y3923" s="14">
        <f t="shared" si="525"/>
        <v>0</v>
      </c>
      <c r="Z3923" s="21">
        <f>Tabela1[[#This Row],[PESO TOTAL]]-Tabela1[[#This Row],[Peso Expedido]]</f>
        <v>0</v>
      </c>
      <c r="AA3923" s="18"/>
      <c r="AB3923" s="15"/>
      <c r="AC3923" s="15"/>
      <c r="AD3923" s="15"/>
      <c r="AE3923" s="15"/>
      <c r="AF3923" s="15"/>
      <c r="AG3923" s="15"/>
      <c r="AH3923" s="15"/>
      <c r="AI3923" s="40" t="str">
        <f t="shared" si="526"/>
        <v>ok</v>
      </c>
      <c r="AJ3923" s="5"/>
      <c r="AK3923" t="str">
        <f>Tabela1[[#This Row],[Coluna1]]&amp;Tabela1[[#This Row],[PEDIDO]]</f>
        <v/>
      </c>
      <c r="AL3923"/>
      <c r="AM3923"/>
      <c r="AN3923"/>
      <c r="AO3923" t="str">
        <f t="shared" si="520"/>
        <v>/</v>
      </c>
      <c r="AP3923" t="str">
        <f>Tabela1[[#This Row],[TAG]]&amp;Tabela1[[#This Row],[PEDIDO]]&amp;Tabela1[[#This Row],[PRODUTO]]</f>
        <v/>
      </c>
      <c r="AQ3923" s="23" t="str">
        <f>Tabela1[[#This Row],[PRODUTO]]&amp;Tabela1[[#This Row],[TAG]]</f>
        <v/>
      </c>
      <c r="AR3923" s="27">
        <f>Tabela1[[#This Row],[PESO TOTAL]]*Tabela1[[#This Row],[MATÉRIA PRIMA]]</f>
        <v>0</v>
      </c>
      <c r="AS3923" s="28">
        <f>Tabela1[[#This Row],[PESO TOTAL]]*Tabela1[[#This Row],[PREPARAÇÃO ]]</f>
        <v>0</v>
      </c>
      <c r="AT3923" s="28">
        <f>Tabela1[[#This Row],[PESO TOTAL]]*Tabela1[[#This Row],[CALDEIRARIA]]</f>
        <v>0</v>
      </c>
      <c r="AU3923" s="28">
        <f>Tabela1[[#This Row],[PESO TOTAL]]*Tabela1[[#This Row],[SOLDA]]</f>
        <v>0</v>
      </c>
      <c r="AV3923" s="28">
        <f>Tabela1[[#This Row],[PESO TOTAL]]*Tabela1[[#This Row],[ACABAMENTO]]</f>
        <v>0</v>
      </c>
      <c r="AW3923" s="28">
        <f>Tabela1[[#This Row],[PESO TOTAL]]*Tabela1[[#This Row],[PRONTO ACABADO]]</f>
        <v>0</v>
      </c>
      <c r="AX3923" s="29">
        <f>Tabela1[[#This Row],[PESO TOTAL]]*Tabela1[[#This Row],[EXPEDIÇÃO ]]</f>
        <v>0</v>
      </c>
      <c r="AY3923" s="28" t="str">
        <f>Tabela1[[#This Row],[PEDIDO]]&amp;Tabela1[[#This Row],[PRODUTO]]</f>
        <v/>
      </c>
      <c r="AZ3923" s="44">
        <f>IF(AF3923="",0,IF(ISTEXT(AF3923),H3923*VALUE(SUBSTITUTE(AF3923,"%",""))/100,H3923*AF3923))-Tabela1[[#This Row],[PRONTO ACABADO2]]</f>
        <v>0</v>
      </c>
      <c r="BA3923" s="44">
        <f>IF(AG3923="",0,IF(ISTEXT(AG3923),H3923*VALUE(SUBSTITUTE(AG3923,"%",""))/100,H3923*AG3923))-Tabela1[[#This Row],[PESO EXPEDIDO2]]</f>
        <v>0</v>
      </c>
      <c r="BB3923" s="44">
        <f t="shared" si="521"/>
        <v>0</v>
      </c>
      <c r="BC3923" s="44">
        <f t="shared" si="522"/>
        <v>0</v>
      </c>
      <c r="BD3923" s="165"/>
    </row>
    <row r="3924" spans="1:56" ht="15.75" hidden="1" customHeight="1" x14ac:dyDescent="0.25">
      <c r="A3924" s="6"/>
      <c r="B3924" s="22"/>
      <c r="C3924" s="7"/>
      <c r="D3924" s="46"/>
      <c r="E3924" s="7"/>
      <c r="F3924" s="7"/>
      <c r="G3924" s="24"/>
      <c r="H3924" s="41">
        <f>Tabela1[[#This Row],[PESO UNI]]*Tabela1[[#This Row],[QTE]]</f>
        <v>0</v>
      </c>
      <c r="I3924" s="7"/>
      <c r="J3924" s="7"/>
      <c r="K3924" s="8"/>
      <c r="L3924" s="9"/>
      <c r="M3924" s="7"/>
      <c r="N3924" s="11"/>
      <c r="O3924" s="12"/>
      <c r="P3924" s="13"/>
      <c r="Q3924" s="14">
        <f>Tabela1[[#This Row],[QTDE/ Fabricação]]-Tabela1[[#This Row],[QTE]]</f>
        <v>0</v>
      </c>
      <c r="R3924" s="19">
        <f t="shared" si="523"/>
        <v>0</v>
      </c>
      <c r="S3924" s="19">
        <f t="shared" si="519"/>
        <v>0</v>
      </c>
      <c r="T3924" s="20">
        <f t="shared" si="524"/>
        <v>0</v>
      </c>
      <c r="U3924" s="17">
        <f>IFERROR(SUMIF('LISTA DE EMBARQUE'!B:B,MICRO!E:E,'LISTA DE EMBARQUE'!G:G),"")</f>
        <v>0</v>
      </c>
      <c r="V3924" s="12" t="str">
        <f>IFERROR(VLOOKUP(Tabela1[[#This Row],[COD.MDE]],'LISTA DE EMBARQUE'!B:L,11,0),"")</f>
        <v/>
      </c>
      <c r="W3924" s="13" t="str">
        <f>IFERROR(COUNTIF(#REF!,Tabela1[[#This Row],[Colunas5]]),"")</f>
        <v/>
      </c>
      <c r="X3924" s="14">
        <f>Tabela1[[#This Row],[QIANTIDADE EXPEDIDA]]*Tabela1[[#This Row],[PESO UNI]]</f>
        <v>0</v>
      </c>
      <c r="Y3924" s="14">
        <f t="shared" si="525"/>
        <v>0</v>
      </c>
      <c r="Z3924" s="21">
        <f>Tabela1[[#This Row],[PESO TOTAL]]-Tabela1[[#This Row],[Peso Expedido]]</f>
        <v>0</v>
      </c>
      <c r="AA3924" s="18"/>
      <c r="AB3924" s="15"/>
      <c r="AC3924" s="15"/>
      <c r="AD3924" s="15"/>
      <c r="AE3924" s="15"/>
      <c r="AF3924" s="15"/>
      <c r="AG3924" s="15"/>
      <c r="AH3924" s="15"/>
      <c r="AI3924" s="40" t="str">
        <f t="shared" si="526"/>
        <v>ok</v>
      </c>
      <c r="AJ3924" s="5"/>
      <c r="AK3924" t="str">
        <f>Tabela1[[#This Row],[Coluna1]]&amp;Tabela1[[#This Row],[PEDIDO]]</f>
        <v/>
      </c>
      <c r="AL3924"/>
      <c r="AM3924"/>
      <c r="AN3924"/>
      <c r="AO3924" t="str">
        <f t="shared" si="520"/>
        <v>/</v>
      </c>
      <c r="AP3924" t="str">
        <f>Tabela1[[#This Row],[TAG]]&amp;Tabela1[[#This Row],[PEDIDO]]&amp;Tabela1[[#This Row],[PRODUTO]]</f>
        <v/>
      </c>
      <c r="AQ3924" s="23" t="str">
        <f>Tabela1[[#This Row],[PRODUTO]]&amp;Tabela1[[#This Row],[TAG]]</f>
        <v/>
      </c>
      <c r="AR3924" s="27">
        <f>Tabela1[[#This Row],[PESO TOTAL]]*Tabela1[[#This Row],[MATÉRIA PRIMA]]</f>
        <v>0</v>
      </c>
      <c r="AS3924" s="28">
        <f>Tabela1[[#This Row],[PESO TOTAL]]*Tabela1[[#This Row],[PREPARAÇÃO ]]</f>
        <v>0</v>
      </c>
      <c r="AT3924" s="28">
        <f>Tabela1[[#This Row],[PESO TOTAL]]*Tabela1[[#This Row],[CALDEIRARIA]]</f>
        <v>0</v>
      </c>
      <c r="AU3924" s="28">
        <f>Tabela1[[#This Row],[PESO TOTAL]]*Tabela1[[#This Row],[SOLDA]]</f>
        <v>0</v>
      </c>
      <c r="AV3924" s="28">
        <f>Tabela1[[#This Row],[PESO TOTAL]]*Tabela1[[#This Row],[ACABAMENTO]]</f>
        <v>0</v>
      </c>
      <c r="AW3924" s="28">
        <f>Tabela1[[#This Row],[PESO TOTAL]]*Tabela1[[#This Row],[PRONTO ACABADO]]</f>
        <v>0</v>
      </c>
      <c r="AX3924" s="29">
        <f>Tabela1[[#This Row],[PESO TOTAL]]*Tabela1[[#This Row],[EXPEDIÇÃO ]]</f>
        <v>0</v>
      </c>
      <c r="AY3924" s="28" t="str">
        <f>Tabela1[[#This Row],[PEDIDO]]&amp;Tabela1[[#This Row],[PRODUTO]]</f>
        <v/>
      </c>
      <c r="AZ3924" s="44">
        <f>IF(AF3924="",0,IF(ISTEXT(AF3924),H3924*VALUE(SUBSTITUTE(AF3924,"%",""))/100,H3924*AF3924))-Tabela1[[#This Row],[PRONTO ACABADO2]]</f>
        <v>0</v>
      </c>
      <c r="BA3924" s="44">
        <f>IF(AG3924="",0,IF(ISTEXT(AG3924),H3924*VALUE(SUBSTITUTE(AG3924,"%",""))/100,H3924*AG3924))-Tabela1[[#This Row],[PESO EXPEDIDO2]]</f>
        <v>0</v>
      </c>
      <c r="BB3924" s="44">
        <f t="shared" si="521"/>
        <v>0</v>
      </c>
      <c r="BC3924" s="44">
        <f t="shared" si="522"/>
        <v>0</v>
      </c>
      <c r="BD3924" s="165"/>
    </row>
    <row r="3925" spans="1:56" ht="15.75" hidden="1" customHeight="1" x14ac:dyDescent="0.25">
      <c r="A3925" s="6"/>
      <c r="B3925" s="22"/>
      <c r="C3925" s="7"/>
      <c r="D3925" s="46"/>
      <c r="E3925" s="7"/>
      <c r="F3925" s="7"/>
      <c r="G3925" s="24"/>
      <c r="H3925" s="41">
        <f>Tabela1[[#This Row],[PESO UNI]]*Tabela1[[#This Row],[QTE]]</f>
        <v>0</v>
      </c>
      <c r="I3925" s="7"/>
      <c r="J3925" s="7"/>
      <c r="K3925" s="8"/>
      <c r="L3925" s="9"/>
      <c r="M3925" s="7"/>
      <c r="N3925" s="11"/>
      <c r="O3925" s="12"/>
      <c r="P3925" s="13"/>
      <c r="Q3925" s="14">
        <f>Tabela1[[#This Row],[QTDE/ Fabricação]]-Tabela1[[#This Row],[QTE]]</f>
        <v>0</v>
      </c>
      <c r="R3925" s="19">
        <f t="shared" si="523"/>
        <v>0</v>
      </c>
      <c r="S3925" s="19">
        <f t="shared" si="519"/>
        <v>0</v>
      </c>
      <c r="T3925" s="20">
        <f t="shared" si="524"/>
        <v>0</v>
      </c>
      <c r="U3925" s="17">
        <f>IFERROR(SUMIF('LISTA DE EMBARQUE'!B:B,MICRO!E:E,'LISTA DE EMBARQUE'!G:G),"")</f>
        <v>0</v>
      </c>
      <c r="V3925" s="12" t="str">
        <f>IFERROR(VLOOKUP(Tabela1[[#This Row],[COD.MDE]],'LISTA DE EMBARQUE'!B:L,11,0),"")</f>
        <v/>
      </c>
      <c r="W3925" s="13" t="str">
        <f>IFERROR(COUNTIF(#REF!,Tabela1[[#This Row],[Colunas5]]),"")</f>
        <v/>
      </c>
      <c r="X3925" s="14">
        <f>Tabela1[[#This Row],[QIANTIDADE EXPEDIDA]]*Tabela1[[#This Row],[PESO UNI]]</f>
        <v>0</v>
      </c>
      <c r="Y3925" s="14">
        <f t="shared" si="525"/>
        <v>0</v>
      </c>
      <c r="Z3925" s="21">
        <f>Tabela1[[#This Row],[PESO TOTAL]]-Tabela1[[#This Row],[Peso Expedido]]</f>
        <v>0</v>
      </c>
      <c r="AA3925" s="18"/>
      <c r="AB3925" s="15"/>
      <c r="AC3925" s="15"/>
      <c r="AD3925" s="15"/>
      <c r="AE3925" s="15"/>
      <c r="AF3925" s="15"/>
      <c r="AG3925" s="15"/>
      <c r="AH3925" s="15"/>
      <c r="AI3925" s="40" t="str">
        <f t="shared" si="526"/>
        <v>ok</v>
      </c>
      <c r="AJ3925" s="5"/>
      <c r="AK3925" t="str">
        <f>Tabela1[[#This Row],[Coluna1]]&amp;Tabela1[[#This Row],[PEDIDO]]</f>
        <v/>
      </c>
      <c r="AL3925"/>
      <c r="AM3925"/>
      <c r="AN3925"/>
      <c r="AO3925" t="str">
        <f t="shared" si="520"/>
        <v>/</v>
      </c>
      <c r="AP3925" t="str">
        <f>Tabela1[[#This Row],[TAG]]&amp;Tabela1[[#This Row],[PEDIDO]]&amp;Tabela1[[#This Row],[PRODUTO]]</f>
        <v/>
      </c>
      <c r="AQ3925" s="23" t="str">
        <f>Tabela1[[#This Row],[PRODUTO]]&amp;Tabela1[[#This Row],[TAG]]</f>
        <v/>
      </c>
      <c r="AR3925" s="27">
        <f>Tabela1[[#This Row],[PESO TOTAL]]*Tabela1[[#This Row],[MATÉRIA PRIMA]]</f>
        <v>0</v>
      </c>
      <c r="AS3925" s="28">
        <f>Tabela1[[#This Row],[PESO TOTAL]]*Tabela1[[#This Row],[PREPARAÇÃO ]]</f>
        <v>0</v>
      </c>
      <c r="AT3925" s="28">
        <f>Tabela1[[#This Row],[PESO TOTAL]]*Tabela1[[#This Row],[CALDEIRARIA]]</f>
        <v>0</v>
      </c>
      <c r="AU3925" s="28">
        <f>Tabela1[[#This Row],[PESO TOTAL]]*Tabela1[[#This Row],[SOLDA]]</f>
        <v>0</v>
      </c>
      <c r="AV3925" s="28">
        <f>Tabela1[[#This Row],[PESO TOTAL]]*Tabela1[[#This Row],[ACABAMENTO]]</f>
        <v>0</v>
      </c>
      <c r="AW3925" s="28">
        <f>Tabela1[[#This Row],[PESO TOTAL]]*Tabela1[[#This Row],[PRONTO ACABADO]]</f>
        <v>0</v>
      </c>
      <c r="AX3925" s="29">
        <f>Tabela1[[#This Row],[PESO TOTAL]]*Tabela1[[#This Row],[EXPEDIÇÃO ]]</f>
        <v>0</v>
      </c>
      <c r="AY3925" s="28" t="str">
        <f>Tabela1[[#This Row],[PEDIDO]]&amp;Tabela1[[#This Row],[PRODUTO]]</f>
        <v/>
      </c>
      <c r="AZ3925" s="44">
        <f>IF(AF3925="",0,IF(ISTEXT(AF3925),H3925*VALUE(SUBSTITUTE(AF3925,"%",""))/100,H3925*AF3925))-Tabela1[[#This Row],[PRONTO ACABADO2]]</f>
        <v>0</v>
      </c>
      <c r="BA3925" s="44">
        <f>IF(AG3925="",0,IF(ISTEXT(AG3925),H3925*VALUE(SUBSTITUTE(AG3925,"%",""))/100,H3925*AG3925))-Tabela1[[#This Row],[PESO EXPEDIDO2]]</f>
        <v>0</v>
      </c>
      <c r="BB3925" s="44">
        <f t="shared" si="521"/>
        <v>0</v>
      </c>
      <c r="BC3925" s="44">
        <f t="shared" si="522"/>
        <v>0</v>
      </c>
      <c r="BD3925" s="165"/>
    </row>
    <row r="3926" spans="1:56" ht="15.75" hidden="1" customHeight="1" x14ac:dyDescent="0.25">
      <c r="A3926" s="6"/>
      <c r="B3926" s="22"/>
      <c r="C3926" s="7"/>
      <c r="D3926" s="46"/>
      <c r="E3926" s="7"/>
      <c r="F3926" s="7"/>
      <c r="G3926" s="24"/>
      <c r="H3926" s="41">
        <f>Tabela1[[#This Row],[PESO UNI]]*Tabela1[[#This Row],[QTE]]</f>
        <v>0</v>
      </c>
      <c r="I3926" s="7"/>
      <c r="J3926" s="7"/>
      <c r="K3926" s="8"/>
      <c r="L3926" s="9"/>
      <c r="M3926" s="7"/>
      <c r="N3926" s="11"/>
      <c r="O3926" s="12"/>
      <c r="P3926" s="13"/>
      <c r="Q3926" s="14">
        <f>Tabela1[[#This Row],[QTDE/ Fabricação]]-Tabela1[[#This Row],[QTE]]</f>
        <v>0</v>
      </c>
      <c r="R3926" s="19">
        <f t="shared" si="523"/>
        <v>0</v>
      </c>
      <c r="S3926" s="19">
        <f t="shared" si="519"/>
        <v>0</v>
      </c>
      <c r="T3926" s="20">
        <f t="shared" si="524"/>
        <v>0</v>
      </c>
      <c r="U3926" s="17">
        <f>IFERROR(SUMIF('LISTA DE EMBARQUE'!B:B,MICRO!E:E,'LISTA DE EMBARQUE'!G:G),"")</f>
        <v>0</v>
      </c>
      <c r="V3926" s="12" t="str">
        <f>IFERROR(VLOOKUP(Tabela1[[#This Row],[COD.MDE]],'LISTA DE EMBARQUE'!B:L,11,0),"")</f>
        <v/>
      </c>
      <c r="W3926" s="13" t="str">
        <f>IFERROR(COUNTIF(#REF!,Tabela1[[#This Row],[Colunas5]]),"")</f>
        <v/>
      </c>
      <c r="X3926" s="14">
        <f>Tabela1[[#This Row],[QIANTIDADE EXPEDIDA]]*Tabela1[[#This Row],[PESO UNI]]</f>
        <v>0</v>
      </c>
      <c r="Y3926" s="14">
        <f t="shared" si="525"/>
        <v>0</v>
      </c>
      <c r="Z3926" s="21">
        <f>Tabela1[[#This Row],[PESO TOTAL]]-Tabela1[[#This Row],[Peso Expedido]]</f>
        <v>0</v>
      </c>
      <c r="AA3926" s="18"/>
      <c r="AB3926" s="15"/>
      <c r="AC3926" s="15"/>
      <c r="AD3926" s="15"/>
      <c r="AE3926" s="15"/>
      <c r="AF3926" s="15"/>
      <c r="AG3926" s="15"/>
      <c r="AH3926" s="15"/>
      <c r="AI3926" s="40" t="str">
        <f t="shared" si="526"/>
        <v>ok</v>
      </c>
      <c r="AJ3926" s="5"/>
      <c r="AK3926" t="str">
        <f>Tabela1[[#This Row],[Coluna1]]&amp;Tabela1[[#This Row],[PEDIDO]]</f>
        <v/>
      </c>
      <c r="AL3926"/>
      <c r="AM3926"/>
      <c r="AN3926"/>
      <c r="AO3926" t="str">
        <f t="shared" si="520"/>
        <v>/</v>
      </c>
      <c r="AP3926" t="str">
        <f>Tabela1[[#This Row],[TAG]]&amp;Tabela1[[#This Row],[PEDIDO]]&amp;Tabela1[[#This Row],[PRODUTO]]</f>
        <v/>
      </c>
      <c r="AQ3926" s="23" t="str">
        <f>Tabela1[[#This Row],[PRODUTO]]&amp;Tabela1[[#This Row],[TAG]]</f>
        <v/>
      </c>
      <c r="AR3926" s="27">
        <f>Tabela1[[#This Row],[PESO TOTAL]]*Tabela1[[#This Row],[MATÉRIA PRIMA]]</f>
        <v>0</v>
      </c>
      <c r="AS3926" s="28">
        <f>Tabela1[[#This Row],[PESO TOTAL]]*Tabela1[[#This Row],[PREPARAÇÃO ]]</f>
        <v>0</v>
      </c>
      <c r="AT3926" s="28">
        <f>Tabela1[[#This Row],[PESO TOTAL]]*Tabela1[[#This Row],[CALDEIRARIA]]</f>
        <v>0</v>
      </c>
      <c r="AU3926" s="28">
        <f>Tabela1[[#This Row],[PESO TOTAL]]*Tabela1[[#This Row],[SOLDA]]</f>
        <v>0</v>
      </c>
      <c r="AV3926" s="28">
        <f>Tabela1[[#This Row],[PESO TOTAL]]*Tabela1[[#This Row],[ACABAMENTO]]</f>
        <v>0</v>
      </c>
      <c r="AW3926" s="28">
        <f>Tabela1[[#This Row],[PESO TOTAL]]*Tabela1[[#This Row],[PRONTO ACABADO]]</f>
        <v>0</v>
      </c>
      <c r="AX3926" s="29">
        <f>Tabela1[[#This Row],[PESO TOTAL]]*Tabela1[[#This Row],[EXPEDIÇÃO ]]</f>
        <v>0</v>
      </c>
      <c r="AY3926" s="28" t="str">
        <f>Tabela1[[#This Row],[PEDIDO]]&amp;Tabela1[[#This Row],[PRODUTO]]</f>
        <v/>
      </c>
      <c r="AZ3926" s="44">
        <f>IF(AF3926="",0,IF(ISTEXT(AF3926),H3926*VALUE(SUBSTITUTE(AF3926,"%",""))/100,H3926*AF3926))-Tabela1[[#This Row],[PRONTO ACABADO2]]</f>
        <v>0</v>
      </c>
      <c r="BA3926" s="44">
        <f>IF(AG3926="",0,IF(ISTEXT(AG3926),H3926*VALUE(SUBSTITUTE(AG3926,"%",""))/100,H3926*AG3926))-Tabela1[[#This Row],[PESO EXPEDIDO2]]</f>
        <v>0</v>
      </c>
      <c r="BB3926" s="44">
        <f t="shared" si="521"/>
        <v>0</v>
      </c>
      <c r="BC3926" s="44">
        <f t="shared" si="522"/>
        <v>0</v>
      </c>
      <c r="BD3926" s="165"/>
    </row>
    <row r="3927" spans="1:56" ht="15.75" hidden="1" customHeight="1" x14ac:dyDescent="0.25">
      <c r="A3927" s="6"/>
      <c r="B3927" s="22"/>
      <c r="C3927" s="7"/>
      <c r="D3927" s="46"/>
      <c r="E3927" s="7"/>
      <c r="F3927" s="7"/>
      <c r="G3927" s="24"/>
      <c r="H3927" s="41">
        <f>Tabela1[[#This Row],[PESO UNI]]*Tabela1[[#This Row],[QTE]]</f>
        <v>0</v>
      </c>
      <c r="I3927" s="7"/>
      <c r="J3927" s="7"/>
      <c r="K3927" s="8"/>
      <c r="L3927" s="9"/>
      <c r="M3927" s="7"/>
      <c r="N3927" s="11"/>
      <c r="O3927" s="12"/>
      <c r="P3927" s="13"/>
      <c r="Q3927" s="14">
        <f>Tabela1[[#This Row],[QTDE/ Fabricação]]-Tabela1[[#This Row],[QTE]]</f>
        <v>0</v>
      </c>
      <c r="R3927" s="19">
        <f t="shared" si="523"/>
        <v>0</v>
      </c>
      <c r="S3927" s="19">
        <f t="shared" si="519"/>
        <v>0</v>
      </c>
      <c r="T3927" s="20">
        <f t="shared" si="524"/>
        <v>0</v>
      </c>
      <c r="U3927" s="17">
        <f>IFERROR(SUMIF('LISTA DE EMBARQUE'!B:B,MICRO!E:E,'LISTA DE EMBARQUE'!G:G),"")</f>
        <v>0</v>
      </c>
      <c r="V3927" s="12" t="str">
        <f>IFERROR(VLOOKUP(Tabela1[[#This Row],[COD.MDE]],'LISTA DE EMBARQUE'!B:L,11,0),"")</f>
        <v/>
      </c>
      <c r="W3927" s="13" t="str">
        <f>IFERROR(COUNTIF(#REF!,Tabela1[[#This Row],[Colunas5]]),"")</f>
        <v/>
      </c>
      <c r="X3927" s="14">
        <f>Tabela1[[#This Row],[QIANTIDADE EXPEDIDA]]*Tabela1[[#This Row],[PESO UNI]]</f>
        <v>0</v>
      </c>
      <c r="Y3927" s="14">
        <f t="shared" si="525"/>
        <v>0</v>
      </c>
      <c r="Z3927" s="21">
        <f>Tabela1[[#This Row],[PESO TOTAL]]-Tabela1[[#This Row],[Peso Expedido]]</f>
        <v>0</v>
      </c>
      <c r="AA3927" s="18"/>
      <c r="AB3927" s="15"/>
      <c r="AC3927" s="15"/>
      <c r="AD3927" s="15"/>
      <c r="AE3927" s="15"/>
      <c r="AF3927" s="15"/>
      <c r="AG3927" s="15"/>
      <c r="AH3927" s="15"/>
      <c r="AI3927" s="40" t="str">
        <f t="shared" si="526"/>
        <v>ok</v>
      </c>
      <c r="AJ3927" s="5"/>
      <c r="AK3927" t="str">
        <f>Tabela1[[#This Row],[Coluna1]]&amp;Tabela1[[#This Row],[PEDIDO]]</f>
        <v/>
      </c>
      <c r="AL3927"/>
      <c r="AM3927"/>
      <c r="AN3927"/>
      <c r="AO3927" t="str">
        <f t="shared" si="520"/>
        <v>/</v>
      </c>
      <c r="AP3927" t="str">
        <f>Tabela1[[#This Row],[TAG]]&amp;Tabela1[[#This Row],[PEDIDO]]&amp;Tabela1[[#This Row],[PRODUTO]]</f>
        <v/>
      </c>
      <c r="AQ3927" s="23" t="str">
        <f>Tabela1[[#This Row],[PRODUTO]]&amp;Tabela1[[#This Row],[TAG]]</f>
        <v/>
      </c>
      <c r="AR3927" s="27">
        <f>Tabela1[[#This Row],[PESO TOTAL]]*Tabela1[[#This Row],[MATÉRIA PRIMA]]</f>
        <v>0</v>
      </c>
      <c r="AS3927" s="28">
        <f>Tabela1[[#This Row],[PESO TOTAL]]*Tabela1[[#This Row],[PREPARAÇÃO ]]</f>
        <v>0</v>
      </c>
      <c r="AT3927" s="28">
        <f>Tabela1[[#This Row],[PESO TOTAL]]*Tabela1[[#This Row],[CALDEIRARIA]]</f>
        <v>0</v>
      </c>
      <c r="AU3927" s="28">
        <f>Tabela1[[#This Row],[PESO TOTAL]]*Tabela1[[#This Row],[SOLDA]]</f>
        <v>0</v>
      </c>
      <c r="AV3927" s="28">
        <f>Tabela1[[#This Row],[PESO TOTAL]]*Tabela1[[#This Row],[ACABAMENTO]]</f>
        <v>0</v>
      </c>
      <c r="AW3927" s="28">
        <f>Tabela1[[#This Row],[PESO TOTAL]]*Tabela1[[#This Row],[PRONTO ACABADO]]</f>
        <v>0</v>
      </c>
      <c r="AX3927" s="29">
        <f>Tabela1[[#This Row],[PESO TOTAL]]*Tabela1[[#This Row],[EXPEDIÇÃO ]]</f>
        <v>0</v>
      </c>
      <c r="AY3927" s="28" t="str">
        <f>Tabela1[[#This Row],[PEDIDO]]&amp;Tabela1[[#This Row],[PRODUTO]]</f>
        <v/>
      </c>
      <c r="AZ3927" s="44">
        <f>IF(AF3927="",0,IF(ISTEXT(AF3927),H3927*VALUE(SUBSTITUTE(AF3927,"%",""))/100,H3927*AF3927))-Tabela1[[#This Row],[PRONTO ACABADO2]]</f>
        <v>0</v>
      </c>
      <c r="BA3927" s="44">
        <f>IF(AG3927="",0,IF(ISTEXT(AG3927),H3927*VALUE(SUBSTITUTE(AG3927,"%",""))/100,H3927*AG3927))-Tabela1[[#This Row],[PESO EXPEDIDO2]]</f>
        <v>0</v>
      </c>
      <c r="BB3927" s="44">
        <f t="shared" si="521"/>
        <v>0</v>
      </c>
      <c r="BC3927" s="44">
        <f t="shared" si="522"/>
        <v>0</v>
      </c>
      <c r="BD3927" s="165"/>
    </row>
    <row r="3928" spans="1:56" ht="15.75" hidden="1" customHeight="1" x14ac:dyDescent="0.25">
      <c r="A3928" s="6"/>
      <c r="B3928" s="22"/>
      <c r="C3928" s="7"/>
      <c r="D3928" s="46"/>
      <c r="E3928" s="7"/>
      <c r="F3928" s="7"/>
      <c r="G3928" s="24"/>
      <c r="H3928" s="41">
        <f>Tabela1[[#This Row],[PESO UNI]]*Tabela1[[#This Row],[QTE]]</f>
        <v>0</v>
      </c>
      <c r="I3928" s="7"/>
      <c r="J3928" s="7"/>
      <c r="K3928" s="8"/>
      <c r="L3928" s="9"/>
      <c r="M3928" s="7"/>
      <c r="N3928" s="11"/>
      <c r="O3928" s="12"/>
      <c r="P3928" s="13"/>
      <c r="Q3928" s="14">
        <f>Tabela1[[#This Row],[QTDE/ Fabricação]]-Tabela1[[#This Row],[QTE]]</f>
        <v>0</v>
      </c>
      <c r="R3928" s="19">
        <f t="shared" si="523"/>
        <v>0</v>
      </c>
      <c r="S3928" s="19">
        <f t="shared" si="519"/>
        <v>0</v>
      </c>
      <c r="T3928" s="20">
        <f t="shared" si="524"/>
        <v>0</v>
      </c>
      <c r="U3928" s="17">
        <f>IFERROR(SUMIF('LISTA DE EMBARQUE'!B:B,MICRO!E:E,'LISTA DE EMBARQUE'!G:G),"")</f>
        <v>0</v>
      </c>
      <c r="V3928" s="12" t="str">
        <f>IFERROR(VLOOKUP(Tabela1[[#This Row],[COD.MDE]],'LISTA DE EMBARQUE'!B:L,11,0),"")</f>
        <v/>
      </c>
      <c r="W3928" s="13" t="str">
        <f>IFERROR(COUNTIF(#REF!,Tabela1[[#This Row],[Colunas5]]),"")</f>
        <v/>
      </c>
      <c r="X3928" s="14">
        <f>Tabela1[[#This Row],[QIANTIDADE EXPEDIDA]]*Tabela1[[#This Row],[PESO UNI]]</f>
        <v>0</v>
      </c>
      <c r="Y3928" s="14">
        <f t="shared" si="525"/>
        <v>0</v>
      </c>
      <c r="Z3928" s="21">
        <f>Tabela1[[#This Row],[PESO TOTAL]]-Tabela1[[#This Row],[Peso Expedido]]</f>
        <v>0</v>
      </c>
      <c r="AA3928" s="18"/>
      <c r="AB3928" s="15"/>
      <c r="AC3928" s="15"/>
      <c r="AD3928" s="15"/>
      <c r="AE3928" s="15"/>
      <c r="AF3928" s="15"/>
      <c r="AG3928" s="15"/>
      <c r="AH3928" s="15"/>
      <c r="AI3928" s="40" t="str">
        <f t="shared" si="526"/>
        <v>ok</v>
      </c>
      <c r="AJ3928" s="5"/>
      <c r="AK3928" t="str">
        <f>Tabela1[[#This Row],[Coluna1]]&amp;Tabela1[[#This Row],[PEDIDO]]</f>
        <v/>
      </c>
      <c r="AL3928"/>
      <c r="AM3928"/>
      <c r="AN3928"/>
      <c r="AO3928" t="str">
        <f t="shared" si="520"/>
        <v>/</v>
      </c>
      <c r="AP3928" t="str">
        <f>Tabela1[[#This Row],[TAG]]&amp;Tabela1[[#This Row],[PEDIDO]]&amp;Tabela1[[#This Row],[PRODUTO]]</f>
        <v/>
      </c>
      <c r="AQ3928" s="23" t="str">
        <f>Tabela1[[#This Row],[PRODUTO]]&amp;Tabela1[[#This Row],[TAG]]</f>
        <v/>
      </c>
      <c r="AR3928" s="27">
        <f>Tabela1[[#This Row],[PESO TOTAL]]*Tabela1[[#This Row],[MATÉRIA PRIMA]]</f>
        <v>0</v>
      </c>
      <c r="AS3928" s="28">
        <f>Tabela1[[#This Row],[PESO TOTAL]]*Tabela1[[#This Row],[PREPARAÇÃO ]]</f>
        <v>0</v>
      </c>
      <c r="AT3928" s="28">
        <f>Tabela1[[#This Row],[PESO TOTAL]]*Tabela1[[#This Row],[CALDEIRARIA]]</f>
        <v>0</v>
      </c>
      <c r="AU3928" s="28">
        <f>Tabela1[[#This Row],[PESO TOTAL]]*Tabela1[[#This Row],[SOLDA]]</f>
        <v>0</v>
      </c>
      <c r="AV3928" s="28">
        <f>Tabela1[[#This Row],[PESO TOTAL]]*Tabela1[[#This Row],[ACABAMENTO]]</f>
        <v>0</v>
      </c>
      <c r="AW3928" s="28">
        <f>Tabela1[[#This Row],[PESO TOTAL]]*Tabela1[[#This Row],[PRONTO ACABADO]]</f>
        <v>0</v>
      </c>
      <c r="AX3928" s="29">
        <f>Tabela1[[#This Row],[PESO TOTAL]]*Tabela1[[#This Row],[EXPEDIÇÃO ]]</f>
        <v>0</v>
      </c>
      <c r="AY3928" s="28" t="str">
        <f>Tabela1[[#This Row],[PEDIDO]]&amp;Tabela1[[#This Row],[PRODUTO]]</f>
        <v/>
      </c>
      <c r="AZ3928" s="44">
        <f>IF(AF3928="",0,IF(ISTEXT(AF3928),H3928*VALUE(SUBSTITUTE(AF3928,"%",""))/100,H3928*AF3928))-Tabela1[[#This Row],[PRONTO ACABADO2]]</f>
        <v>0</v>
      </c>
      <c r="BA3928" s="44">
        <f>IF(AG3928="",0,IF(ISTEXT(AG3928),H3928*VALUE(SUBSTITUTE(AG3928,"%",""))/100,H3928*AG3928))-Tabela1[[#This Row],[PESO EXPEDIDO2]]</f>
        <v>0</v>
      </c>
      <c r="BB3928" s="44">
        <f t="shared" si="521"/>
        <v>0</v>
      </c>
      <c r="BC3928" s="44">
        <f t="shared" si="522"/>
        <v>0</v>
      </c>
      <c r="BD3928" s="165"/>
    </row>
    <row r="3929" spans="1:56" ht="15.75" hidden="1" customHeight="1" x14ac:dyDescent="0.25">
      <c r="A3929" s="6"/>
      <c r="B3929" s="22"/>
      <c r="C3929" s="7"/>
      <c r="D3929" s="46"/>
      <c r="E3929" s="7"/>
      <c r="F3929" s="7"/>
      <c r="G3929" s="24"/>
      <c r="H3929" s="41">
        <f>Tabela1[[#This Row],[PESO UNI]]*Tabela1[[#This Row],[QTE]]</f>
        <v>0</v>
      </c>
      <c r="I3929" s="7"/>
      <c r="J3929" s="7"/>
      <c r="K3929" s="8"/>
      <c r="L3929" s="9"/>
      <c r="M3929" s="7"/>
      <c r="N3929" s="11"/>
      <c r="O3929" s="12"/>
      <c r="P3929" s="13"/>
      <c r="Q3929" s="14">
        <f>Tabela1[[#This Row],[QTDE/ Fabricação]]-Tabela1[[#This Row],[QTE]]</f>
        <v>0</v>
      </c>
      <c r="R3929" s="19">
        <f t="shared" si="523"/>
        <v>0</v>
      </c>
      <c r="S3929" s="19">
        <f t="shared" si="519"/>
        <v>0</v>
      </c>
      <c r="T3929" s="20">
        <f t="shared" si="524"/>
        <v>0</v>
      </c>
      <c r="U3929" s="17">
        <f>IFERROR(SUMIF('LISTA DE EMBARQUE'!B:B,MICRO!E:E,'LISTA DE EMBARQUE'!G:G),"")</f>
        <v>0</v>
      </c>
      <c r="V3929" s="12" t="str">
        <f>IFERROR(VLOOKUP(Tabela1[[#This Row],[COD.MDE]],'LISTA DE EMBARQUE'!B:L,11,0),"")</f>
        <v/>
      </c>
      <c r="W3929" s="13" t="str">
        <f>IFERROR(COUNTIF(#REF!,Tabela1[[#This Row],[Colunas5]]),"")</f>
        <v/>
      </c>
      <c r="X3929" s="14">
        <f>Tabela1[[#This Row],[QIANTIDADE EXPEDIDA]]*Tabela1[[#This Row],[PESO UNI]]</f>
        <v>0</v>
      </c>
      <c r="Y3929" s="14">
        <f t="shared" si="525"/>
        <v>0</v>
      </c>
      <c r="Z3929" s="21">
        <f>Tabela1[[#This Row],[PESO TOTAL]]-Tabela1[[#This Row],[Peso Expedido]]</f>
        <v>0</v>
      </c>
      <c r="AA3929" s="18"/>
      <c r="AB3929" s="15"/>
      <c r="AC3929" s="15"/>
      <c r="AD3929" s="15"/>
      <c r="AE3929" s="15"/>
      <c r="AF3929" s="15"/>
      <c r="AG3929" s="15"/>
      <c r="AH3929" s="15"/>
      <c r="AI3929" s="40" t="str">
        <f t="shared" si="526"/>
        <v>ok</v>
      </c>
      <c r="AJ3929" s="5"/>
      <c r="AK3929" t="str">
        <f>Tabela1[[#This Row],[Coluna1]]&amp;Tabela1[[#This Row],[PEDIDO]]</f>
        <v/>
      </c>
      <c r="AL3929"/>
      <c r="AM3929"/>
      <c r="AN3929"/>
      <c r="AO3929" t="str">
        <f t="shared" si="520"/>
        <v>/</v>
      </c>
      <c r="AP3929" t="str">
        <f>Tabela1[[#This Row],[TAG]]&amp;Tabela1[[#This Row],[PEDIDO]]&amp;Tabela1[[#This Row],[PRODUTO]]</f>
        <v/>
      </c>
      <c r="AQ3929" s="23" t="str">
        <f>Tabela1[[#This Row],[PRODUTO]]&amp;Tabela1[[#This Row],[TAG]]</f>
        <v/>
      </c>
      <c r="AR3929" s="27">
        <f>Tabela1[[#This Row],[PESO TOTAL]]*Tabela1[[#This Row],[MATÉRIA PRIMA]]</f>
        <v>0</v>
      </c>
      <c r="AS3929" s="28">
        <f>Tabela1[[#This Row],[PESO TOTAL]]*Tabela1[[#This Row],[PREPARAÇÃO ]]</f>
        <v>0</v>
      </c>
      <c r="AT3929" s="28">
        <f>Tabela1[[#This Row],[PESO TOTAL]]*Tabela1[[#This Row],[CALDEIRARIA]]</f>
        <v>0</v>
      </c>
      <c r="AU3929" s="28">
        <f>Tabela1[[#This Row],[PESO TOTAL]]*Tabela1[[#This Row],[SOLDA]]</f>
        <v>0</v>
      </c>
      <c r="AV3929" s="28">
        <f>Tabela1[[#This Row],[PESO TOTAL]]*Tabela1[[#This Row],[ACABAMENTO]]</f>
        <v>0</v>
      </c>
      <c r="AW3929" s="28">
        <f>Tabela1[[#This Row],[PESO TOTAL]]*Tabela1[[#This Row],[PRONTO ACABADO]]</f>
        <v>0</v>
      </c>
      <c r="AX3929" s="29">
        <f>Tabela1[[#This Row],[PESO TOTAL]]*Tabela1[[#This Row],[EXPEDIÇÃO ]]</f>
        <v>0</v>
      </c>
      <c r="AY3929" s="28" t="str">
        <f>Tabela1[[#This Row],[PEDIDO]]&amp;Tabela1[[#This Row],[PRODUTO]]</f>
        <v/>
      </c>
      <c r="AZ3929" s="44">
        <f>IF(AF3929="",0,IF(ISTEXT(AF3929),H3929*VALUE(SUBSTITUTE(AF3929,"%",""))/100,H3929*AF3929))-Tabela1[[#This Row],[PRONTO ACABADO2]]</f>
        <v>0</v>
      </c>
      <c r="BA3929" s="44">
        <f>IF(AG3929="",0,IF(ISTEXT(AG3929),H3929*VALUE(SUBSTITUTE(AG3929,"%",""))/100,H3929*AG3929))-Tabela1[[#This Row],[PESO EXPEDIDO2]]</f>
        <v>0</v>
      </c>
      <c r="BB3929" s="44">
        <f t="shared" si="521"/>
        <v>0</v>
      </c>
      <c r="BC3929" s="44">
        <f t="shared" si="522"/>
        <v>0</v>
      </c>
      <c r="BD3929" s="165"/>
    </row>
    <row r="3930" spans="1:56" ht="15.75" hidden="1" customHeight="1" x14ac:dyDescent="0.25">
      <c r="A3930" s="6"/>
      <c r="B3930" s="22"/>
      <c r="C3930" s="7"/>
      <c r="D3930" s="46"/>
      <c r="E3930" s="7"/>
      <c r="F3930" s="7"/>
      <c r="G3930" s="24"/>
      <c r="H3930" s="41">
        <f>Tabela1[[#This Row],[PESO UNI]]*Tabela1[[#This Row],[QTE]]</f>
        <v>0</v>
      </c>
      <c r="I3930" s="7"/>
      <c r="J3930" s="7"/>
      <c r="K3930" s="8"/>
      <c r="L3930" s="9"/>
      <c r="M3930" s="7"/>
      <c r="N3930" s="11"/>
      <c r="O3930" s="12"/>
      <c r="P3930" s="13"/>
      <c r="Q3930" s="14">
        <f>Tabela1[[#This Row],[QTDE/ Fabricação]]-Tabela1[[#This Row],[QTE]]</f>
        <v>0</v>
      </c>
      <c r="R3930" s="19">
        <f t="shared" si="523"/>
        <v>0</v>
      </c>
      <c r="S3930" s="19">
        <f t="shared" si="519"/>
        <v>0</v>
      </c>
      <c r="T3930" s="20">
        <f t="shared" si="524"/>
        <v>0</v>
      </c>
      <c r="U3930" s="17">
        <f>IFERROR(SUMIF('LISTA DE EMBARQUE'!B:B,MICRO!E:E,'LISTA DE EMBARQUE'!G:G),"")</f>
        <v>0</v>
      </c>
      <c r="V3930" s="12" t="str">
        <f>IFERROR(VLOOKUP(Tabela1[[#This Row],[COD.MDE]],'LISTA DE EMBARQUE'!B:L,11,0),"")</f>
        <v/>
      </c>
      <c r="W3930" s="13" t="str">
        <f>IFERROR(COUNTIF(#REF!,Tabela1[[#This Row],[Colunas5]]),"")</f>
        <v/>
      </c>
      <c r="X3930" s="14">
        <f>Tabela1[[#This Row],[QIANTIDADE EXPEDIDA]]*Tabela1[[#This Row],[PESO UNI]]</f>
        <v>0</v>
      </c>
      <c r="Y3930" s="14">
        <f t="shared" si="525"/>
        <v>0</v>
      </c>
      <c r="Z3930" s="21">
        <f>Tabela1[[#This Row],[PESO TOTAL]]-Tabela1[[#This Row],[Peso Expedido]]</f>
        <v>0</v>
      </c>
      <c r="AA3930" s="18"/>
      <c r="AB3930" s="15"/>
      <c r="AC3930" s="15"/>
      <c r="AD3930" s="15"/>
      <c r="AE3930" s="15"/>
      <c r="AF3930" s="15"/>
      <c r="AG3930" s="15"/>
      <c r="AH3930" s="15"/>
      <c r="AI3930" s="40" t="str">
        <f t="shared" si="526"/>
        <v>ok</v>
      </c>
      <c r="AJ3930" s="5"/>
      <c r="AK3930" t="str">
        <f>Tabela1[[#This Row],[Coluna1]]&amp;Tabela1[[#This Row],[PEDIDO]]</f>
        <v/>
      </c>
      <c r="AL3930"/>
      <c r="AM3930"/>
      <c r="AN3930"/>
      <c r="AO3930" t="str">
        <f t="shared" si="520"/>
        <v>/</v>
      </c>
      <c r="AP3930" t="str">
        <f>Tabela1[[#This Row],[TAG]]&amp;Tabela1[[#This Row],[PEDIDO]]&amp;Tabela1[[#This Row],[PRODUTO]]</f>
        <v/>
      </c>
      <c r="AQ3930" s="23" t="str">
        <f>Tabela1[[#This Row],[PRODUTO]]&amp;Tabela1[[#This Row],[TAG]]</f>
        <v/>
      </c>
      <c r="AR3930" s="27">
        <f>Tabela1[[#This Row],[PESO TOTAL]]*Tabela1[[#This Row],[MATÉRIA PRIMA]]</f>
        <v>0</v>
      </c>
      <c r="AS3930" s="28">
        <f>Tabela1[[#This Row],[PESO TOTAL]]*Tabela1[[#This Row],[PREPARAÇÃO ]]</f>
        <v>0</v>
      </c>
      <c r="AT3930" s="28">
        <f>Tabela1[[#This Row],[PESO TOTAL]]*Tabela1[[#This Row],[CALDEIRARIA]]</f>
        <v>0</v>
      </c>
      <c r="AU3930" s="28">
        <f>Tabela1[[#This Row],[PESO TOTAL]]*Tabela1[[#This Row],[SOLDA]]</f>
        <v>0</v>
      </c>
      <c r="AV3930" s="28">
        <f>Tabela1[[#This Row],[PESO TOTAL]]*Tabela1[[#This Row],[ACABAMENTO]]</f>
        <v>0</v>
      </c>
      <c r="AW3930" s="28">
        <f>Tabela1[[#This Row],[PESO TOTAL]]*Tabela1[[#This Row],[PRONTO ACABADO]]</f>
        <v>0</v>
      </c>
      <c r="AX3930" s="29">
        <f>Tabela1[[#This Row],[PESO TOTAL]]*Tabela1[[#This Row],[EXPEDIÇÃO ]]</f>
        <v>0</v>
      </c>
      <c r="AY3930" s="28" t="str">
        <f>Tabela1[[#This Row],[PEDIDO]]&amp;Tabela1[[#This Row],[PRODUTO]]</f>
        <v/>
      </c>
      <c r="AZ3930" s="44">
        <f>IF(AF3930="",0,IF(ISTEXT(AF3930),H3930*VALUE(SUBSTITUTE(AF3930,"%",""))/100,H3930*AF3930))-Tabela1[[#This Row],[PRONTO ACABADO2]]</f>
        <v>0</v>
      </c>
      <c r="BA3930" s="44">
        <f>IF(AG3930="",0,IF(ISTEXT(AG3930),H3930*VALUE(SUBSTITUTE(AG3930,"%",""))/100,H3930*AG3930))-Tabela1[[#This Row],[PESO EXPEDIDO2]]</f>
        <v>0</v>
      </c>
      <c r="BB3930" s="44">
        <f t="shared" si="521"/>
        <v>0</v>
      </c>
      <c r="BC3930" s="44">
        <f t="shared" si="522"/>
        <v>0</v>
      </c>
      <c r="BD3930" s="165"/>
    </row>
    <row r="3931" spans="1:56" ht="15.75" hidden="1" customHeight="1" x14ac:dyDescent="0.25">
      <c r="A3931" s="6"/>
      <c r="B3931" s="22"/>
      <c r="C3931" s="7"/>
      <c r="D3931" s="46"/>
      <c r="E3931" s="7"/>
      <c r="F3931" s="7"/>
      <c r="G3931" s="24"/>
      <c r="H3931" s="41">
        <f>Tabela1[[#This Row],[PESO UNI]]*Tabela1[[#This Row],[QTE]]</f>
        <v>0</v>
      </c>
      <c r="I3931" s="7"/>
      <c r="J3931" s="7"/>
      <c r="K3931" s="8"/>
      <c r="L3931" s="9"/>
      <c r="M3931" s="7"/>
      <c r="N3931" s="11"/>
      <c r="O3931" s="12"/>
      <c r="P3931" s="13"/>
      <c r="Q3931" s="14">
        <f>Tabela1[[#This Row],[QTDE/ Fabricação]]-Tabela1[[#This Row],[QTE]]</f>
        <v>0</v>
      </c>
      <c r="R3931" s="19">
        <f t="shared" si="523"/>
        <v>0</v>
      </c>
      <c r="S3931" s="19">
        <f t="shared" si="519"/>
        <v>0</v>
      </c>
      <c r="T3931" s="20">
        <f t="shared" si="524"/>
        <v>0</v>
      </c>
      <c r="U3931" s="17">
        <f>IFERROR(SUMIF('LISTA DE EMBARQUE'!B:B,MICRO!E:E,'LISTA DE EMBARQUE'!G:G),"")</f>
        <v>0</v>
      </c>
      <c r="V3931" s="12" t="str">
        <f>IFERROR(VLOOKUP(Tabela1[[#This Row],[COD.MDE]],'LISTA DE EMBARQUE'!B:L,11,0),"")</f>
        <v/>
      </c>
      <c r="W3931" s="13" t="str">
        <f>IFERROR(COUNTIF(#REF!,Tabela1[[#This Row],[Colunas5]]),"")</f>
        <v/>
      </c>
      <c r="X3931" s="14">
        <f>Tabela1[[#This Row],[QIANTIDADE EXPEDIDA]]*Tabela1[[#This Row],[PESO UNI]]</f>
        <v>0</v>
      </c>
      <c r="Y3931" s="14">
        <f t="shared" si="525"/>
        <v>0</v>
      </c>
      <c r="Z3931" s="21">
        <f>Tabela1[[#This Row],[PESO TOTAL]]-Tabela1[[#This Row],[Peso Expedido]]</f>
        <v>0</v>
      </c>
      <c r="AA3931" s="18"/>
      <c r="AB3931" s="15"/>
      <c r="AC3931" s="15"/>
      <c r="AD3931" s="15"/>
      <c r="AE3931" s="15"/>
      <c r="AF3931" s="15"/>
      <c r="AG3931" s="15"/>
      <c r="AH3931" s="15"/>
      <c r="AI3931" s="40" t="str">
        <f t="shared" si="526"/>
        <v>ok</v>
      </c>
      <c r="AJ3931" s="5"/>
      <c r="AK3931" t="str">
        <f>Tabela1[[#This Row],[Coluna1]]&amp;Tabela1[[#This Row],[PEDIDO]]</f>
        <v/>
      </c>
      <c r="AL3931"/>
      <c r="AM3931"/>
      <c r="AN3931"/>
      <c r="AO3931" t="str">
        <f t="shared" ref="AO3931:AO3962" si="527">A3931&amp;"/"&amp;J3931</f>
        <v>/</v>
      </c>
      <c r="AP3931" t="str">
        <f>Tabela1[[#This Row],[TAG]]&amp;Tabela1[[#This Row],[PEDIDO]]&amp;Tabela1[[#This Row],[PRODUTO]]</f>
        <v/>
      </c>
      <c r="AQ3931" s="23" t="str">
        <f>Tabela1[[#This Row],[PRODUTO]]&amp;Tabela1[[#This Row],[TAG]]</f>
        <v/>
      </c>
      <c r="AR3931" s="27">
        <f>Tabela1[[#This Row],[PESO TOTAL]]*Tabela1[[#This Row],[MATÉRIA PRIMA]]</f>
        <v>0</v>
      </c>
      <c r="AS3931" s="28">
        <f>Tabela1[[#This Row],[PESO TOTAL]]*Tabela1[[#This Row],[PREPARAÇÃO ]]</f>
        <v>0</v>
      </c>
      <c r="AT3931" s="28">
        <f>Tabela1[[#This Row],[PESO TOTAL]]*Tabela1[[#This Row],[CALDEIRARIA]]</f>
        <v>0</v>
      </c>
      <c r="AU3931" s="28">
        <f>Tabela1[[#This Row],[PESO TOTAL]]*Tabela1[[#This Row],[SOLDA]]</f>
        <v>0</v>
      </c>
      <c r="AV3931" s="28">
        <f>Tabela1[[#This Row],[PESO TOTAL]]*Tabela1[[#This Row],[ACABAMENTO]]</f>
        <v>0</v>
      </c>
      <c r="AW3931" s="28">
        <f>Tabela1[[#This Row],[PESO TOTAL]]*Tabela1[[#This Row],[PRONTO ACABADO]]</f>
        <v>0</v>
      </c>
      <c r="AX3931" s="29">
        <f>Tabela1[[#This Row],[PESO TOTAL]]*Tabela1[[#This Row],[EXPEDIÇÃO ]]</f>
        <v>0</v>
      </c>
      <c r="AY3931" s="28" t="str">
        <f>Tabela1[[#This Row],[PEDIDO]]&amp;Tabela1[[#This Row],[PRODUTO]]</f>
        <v/>
      </c>
      <c r="AZ3931" s="44">
        <f>IF(AF3931="",0,IF(ISTEXT(AF3931),H3931*VALUE(SUBSTITUTE(AF3931,"%",""))/100,H3931*AF3931))-Tabela1[[#This Row],[PRONTO ACABADO2]]</f>
        <v>0</v>
      </c>
      <c r="BA3931" s="44">
        <f>IF(AG3931="",0,IF(ISTEXT(AG3931),H3931*VALUE(SUBSTITUTE(AG3931,"%",""))/100,H3931*AG3931))-Tabela1[[#This Row],[PESO EXPEDIDO2]]</f>
        <v>0</v>
      </c>
      <c r="BB3931" s="44">
        <f t="shared" ref="BB3931:BB3962" si="528">IF(AH3931="",0,IF(ISTEXT(AH3931),H3931*VALUE(SUBSTITUTE(AH3931,"%",""))/100,H3931*AH3931))</f>
        <v>0</v>
      </c>
      <c r="BC3931" s="44">
        <f t="shared" ref="BC3931:BC3962" si="529">IF(AG3931="",0,IF(ISTEXT(AG3931),H3931*VALUE(SUBSTITUTE(AG3931,"%",""))/100,H3931*AG3931))</f>
        <v>0</v>
      </c>
      <c r="BD3931" s="165"/>
    </row>
    <row r="3932" spans="1:56" ht="15.75" hidden="1" customHeight="1" x14ac:dyDescent="0.25">
      <c r="A3932" s="6"/>
      <c r="B3932" s="22"/>
      <c r="C3932" s="7"/>
      <c r="D3932" s="46"/>
      <c r="E3932" s="7"/>
      <c r="F3932" s="7"/>
      <c r="G3932" s="24"/>
      <c r="H3932" s="41">
        <f>Tabela1[[#This Row],[PESO UNI]]*Tabela1[[#This Row],[QTE]]</f>
        <v>0</v>
      </c>
      <c r="I3932" s="7"/>
      <c r="J3932" s="7"/>
      <c r="K3932" s="8"/>
      <c r="L3932" s="9"/>
      <c r="M3932" s="7"/>
      <c r="N3932" s="11"/>
      <c r="O3932" s="12"/>
      <c r="P3932" s="13"/>
      <c r="Q3932" s="14">
        <f>Tabela1[[#This Row],[QTDE/ Fabricação]]-Tabela1[[#This Row],[QTE]]</f>
        <v>0</v>
      </c>
      <c r="R3932" s="19">
        <f t="shared" si="523"/>
        <v>0</v>
      </c>
      <c r="S3932" s="19">
        <f t="shared" si="519"/>
        <v>0</v>
      </c>
      <c r="T3932" s="20">
        <f t="shared" si="524"/>
        <v>0</v>
      </c>
      <c r="U3932" s="17">
        <f>IFERROR(SUMIF('LISTA DE EMBARQUE'!B:B,MICRO!E:E,'LISTA DE EMBARQUE'!G:G),"")</f>
        <v>0</v>
      </c>
      <c r="V3932" s="12" t="str">
        <f>IFERROR(VLOOKUP(Tabela1[[#This Row],[COD.MDE]],'LISTA DE EMBARQUE'!B:L,11,0),"")</f>
        <v/>
      </c>
      <c r="W3932" s="13" t="str">
        <f>IFERROR(COUNTIF(#REF!,Tabela1[[#This Row],[Colunas5]]),"")</f>
        <v/>
      </c>
      <c r="X3932" s="14">
        <f>Tabela1[[#This Row],[QIANTIDADE EXPEDIDA]]*Tabela1[[#This Row],[PESO UNI]]</f>
        <v>0</v>
      </c>
      <c r="Y3932" s="14">
        <f t="shared" si="525"/>
        <v>0</v>
      </c>
      <c r="Z3932" s="21">
        <f>Tabela1[[#This Row],[PESO TOTAL]]-Tabela1[[#This Row],[Peso Expedido]]</f>
        <v>0</v>
      </c>
      <c r="AA3932" s="18"/>
      <c r="AB3932" s="15"/>
      <c r="AC3932" s="15"/>
      <c r="AD3932" s="15"/>
      <c r="AE3932" s="15"/>
      <c r="AF3932" s="15"/>
      <c r="AG3932" s="15"/>
      <c r="AH3932" s="15"/>
      <c r="AI3932" s="40" t="str">
        <f t="shared" si="526"/>
        <v>ok</v>
      </c>
      <c r="AJ3932" s="5"/>
      <c r="AK3932" t="str">
        <f>Tabela1[[#This Row],[Coluna1]]&amp;Tabela1[[#This Row],[PEDIDO]]</f>
        <v/>
      </c>
      <c r="AL3932"/>
      <c r="AM3932"/>
      <c r="AN3932"/>
      <c r="AO3932" t="str">
        <f t="shared" si="527"/>
        <v>/</v>
      </c>
      <c r="AP3932" t="str">
        <f>Tabela1[[#This Row],[TAG]]&amp;Tabela1[[#This Row],[PEDIDO]]&amp;Tabela1[[#This Row],[PRODUTO]]</f>
        <v/>
      </c>
      <c r="AQ3932" s="23" t="str">
        <f>Tabela1[[#This Row],[PRODUTO]]&amp;Tabela1[[#This Row],[TAG]]</f>
        <v/>
      </c>
      <c r="AR3932" s="27">
        <f>Tabela1[[#This Row],[PESO TOTAL]]*Tabela1[[#This Row],[MATÉRIA PRIMA]]</f>
        <v>0</v>
      </c>
      <c r="AS3932" s="28">
        <f>Tabela1[[#This Row],[PESO TOTAL]]*Tabela1[[#This Row],[PREPARAÇÃO ]]</f>
        <v>0</v>
      </c>
      <c r="AT3932" s="28">
        <f>Tabela1[[#This Row],[PESO TOTAL]]*Tabela1[[#This Row],[CALDEIRARIA]]</f>
        <v>0</v>
      </c>
      <c r="AU3932" s="28">
        <f>Tabela1[[#This Row],[PESO TOTAL]]*Tabela1[[#This Row],[SOLDA]]</f>
        <v>0</v>
      </c>
      <c r="AV3932" s="28">
        <f>Tabela1[[#This Row],[PESO TOTAL]]*Tabela1[[#This Row],[ACABAMENTO]]</f>
        <v>0</v>
      </c>
      <c r="AW3932" s="28">
        <f>Tabela1[[#This Row],[PESO TOTAL]]*Tabela1[[#This Row],[PRONTO ACABADO]]</f>
        <v>0</v>
      </c>
      <c r="AX3932" s="29">
        <f>Tabela1[[#This Row],[PESO TOTAL]]*Tabela1[[#This Row],[EXPEDIÇÃO ]]</f>
        <v>0</v>
      </c>
      <c r="AY3932" s="28" t="str">
        <f>Tabela1[[#This Row],[PEDIDO]]&amp;Tabela1[[#This Row],[PRODUTO]]</f>
        <v/>
      </c>
      <c r="AZ3932" s="44">
        <f>IF(AF3932="",0,IF(ISTEXT(AF3932),H3932*VALUE(SUBSTITUTE(AF3932,"%",""))/100,H3932*AF3932))-Tabela1[[#This Row],[PRONTO ACABADO2]]</f>
        <v>0</v>
      </c>
      <c r="BA3932" s="44">
        <f>IF(AG3932="",0,IF(ISTEXT(AG3932),H3932*VALUE(SUBSTITUTE(AG3932,"%",""))/100,H3932*AG3932))-Tabela1[[#This Row],[PESO EXPEDIDO2]]</f>
        <v>0</v>
      </c>
      <c r="BB3932" s="44">
        <f t="shared" si="528"/>
        <v>0</v>
      </c>
      <c r="BC3932" s="44">
        <f t="shared" si="529"/>
        <v>0</v>
      </c>
      <c r="BD3932" s="165"/>
    </row>
    <row r="3933" spans="1:56" ht="15.75" hidden="1" customHeight="1" x14ac:dyDescent="0.25">
      <c r="A3933" s="6"/>
      <c r="B3933" s="22"/>
      <c r="C3933" s="7"/>
      <c r="D3933" s="46"/>
      <c r="E3933" s="7"/>
      <c r="F3933" s="7"/>
      <c r="G3933" s="24"/>
      <c r="H3933" s="41">
        <f>Tabela1[[#This Row],[PESO UNI]]*Tabela1[[#This Row],[QTE]]</f>
        <v>0</v>
      </c>
      <c r="I3933" s="7"/>
      <c r="J3933" s="7"/>
      <c r="K3933" s="8"/>
      <c r="L3933" s="9"/>
      <c r="M3933" s="7"/>
      <c r="N3933" s="11"/>
      <c r="O3933" s="12"/>
      <c r="P3933" s="13"/>
      <c r="Q3933" s="14">
        <f>Tabela1[[#This Row],[QTDE/ Fabricação]]-Tabela1[[#This Row],[QTE]]</f>
        <v>0</v>
      </c>
      <c r="R3933" s="19">
        <f t="shared" si="523"/>
        <v>0</v>
      </c>
      <c r="S3933" s="19">
        <f t="shared" si="519"/>
        <v>0</v>
      </c>
      <c r="T3933" s="20">
        <f t="shared" si="524"/>
        <v>0</v>
      </c>
      <c r="U3933" s="17">
        <f>IFERROR(SUMIF('LISTA DE EMBARQUE'!B:B,MICRO!E:E,'LISTA DE EMBARQUE'!G:G),"")</f>
        <v>0</v>
      </c>
      <c r="V3933" s="12" t="str">
        <f>IFERROR(VLOOKUP(Tabela1[[#This Row],[COD.MDE]],'LISTA DE EMBARQUE'!B:L,11,0),"")</f>
        <v/>
      </c>
      <c r="W3933" s="13" t="str">
        <f>IFERROR(COUNTIF(#REF!,Tabela1[[#This Row],[Colunas5]]),"")</f>
        <v/>
      </c>
      <c r="X3933" s="14">
        <f>Tabela1[[#This Row],[QIANTIDADE EXPEDIDA]]*Tabela1[[#This Row],[PESO UNI]]</f>
        <v>0</v>
      </c>
      <c r="Y3933" s="14">
        <f t="shared" si="525"/>
        <v>0</v>
      </c>
      <c r="Z3933" s="21">
        <f>Tabela1[[#This Row],[PESO TOTAL]]-Tabela1[[#This Row],[Peso Expedido]]</f>
        <v>0</v>
      </c>
      <c r="AA3933" s="18"/>
      <c r="AB3933" s="15"/>
      <c r="AC3933" s="15"/>
      <c r="AD3933" s="15"/>
      <c r="AE3933" s="15"/>
      <c r="AF3933" s="15"/>
      <c r="AG3933" s="15"/>
      <c r="AH3933" s="15"/>
      <c r="AI3933" s="40" t="str">
        <f t="shared" si="526"/>
        <v>ok</v>
      </c>
      <c r="AJ3933" s="5"/>
      <c r="AK3933" t="str">
        <f>Tabela1[[#This Row],[Coluna1]]&amp;Tabela1[[#This Row],[PEDIDO]]</f>
        <v/>
      </c>
      <c r="AL3933"/>
      <c r="AM3933"/>
      <c r="AN3933"/>
      <c r="AO3933" t="str">
        <f t="shared" si="527"/>
        <v>/</v>
      </c>
      <c r="AP3933" t="str">
        <f>Tabela1[[#This Row],[TAG]]&amp;Tabela1[[#This Row],[PEDIDO]]&amp;Tabela1[[#This Row],[PRODUTO]]</f>
        <v/>
      </c>
      <c r="AQ3933" s="23" t="str">
        <f>Tabela1[[#This Row],[PRODUTO]]&amp;Tabela1[[#This Row],[TAG]]</f>
        <v/>
      </c>
      <c r="AR3933" s="27">
        <f>Tabela1[[#This Row],[PESO TOTAL]]*Tabela1[[#This Row],[MATÉRIA PRIMA]]</f>
        <v>0</v>
      </c>
      <c r="AS3933" s="28">
        <f>Tabela1[[#This Row],[PESO TOTAL]]*Tabela1[[#This Row],[PREPARAÇÃO ]]</f>
        <v>0</v>
      </c>
      <c r="AT3933" s="28">
        <f>Tabela1[[#This Row],[PESO TOTAL]]*Tabela1[[#This Row],[CALDEIRARIA]]</f>
        <v>0</v>
      </c>
      <c r="AU3933" s="28">
        <f>Tabela1[[#This Row],[PESO TOTAL]]*Tabela1[[#This Row],[SOLDA]]</f>
        <v>0</v>
      </c>
      <c r="AV3933" s="28">
        <f>Tabela1[[#This Row],[PESO TOTAL]]*Tabela1[[#This Row],[ACABAMENTO]]</f>
        <v>0</v>
      </c>
      <c r="AW3933" s="28">
        <f>Tabela1[[#This Row],[PESO TOTAL]]*Tabela1[[#This Row],[PRONTO ACABADO]]</f>
        <v>0</v>
      </c>
      <c r="AX3933" s="29">
        <f>Tabela1[[#This Row],[PESO TOTAL]]*Tabela1[[#This Row],[EXPEDIÇÃO ]]</f>
        <v>0</v>
      </c>
      <c r="AY3933" s="28" t="str">
        <f>Tabela1[[#This Row],[PEDIDO]]&amp;Tabela1[[#This Row],[PRODUTO]]</f>
        <v/>
      </c>
      <c r="AZ3933" s="44">
        <f>IF(AF3933="",0,IF(ISTEXT(AF3933),H3933*VALUE(SUBSTITUTE(AF3933,"%",""))/100,H3933*AF3933))-Tabela1[[#This Row],[PRONTO ACABADO2]]</f>
        <v>0</v>
      </c>
      <c r="BA3933" s="44">
        <f>IF(AG3933="",0,IF(ISTEXT(AG3933),H3933*VALUE(SUBSTITUTE(AG3933,"%",""))/100,H3933*AG3933))-Tabela1[[#This Row],[PESO EXPEDIDO2]]</f>
        <v>0</v>
      </c>
      <c r="BB3933" s="44">
        <f t="shared" si="528"/>
        <v>0</v>
      </c>
      <c r="BC3933" s="44">
        <f t="shared" si="529"/>
        <v>0</v>
      </c>
      <c r="BD3933" s="165"/>
    </row>
    <row r="3934" spans="1:56" ht="15.75" hidden="1" customHeight="1" x14ac:dyDescent="0.25">
      <c r="A3934" s="6"/>
      <c r="B3934" s="22"/>
      <c r="C3934" s="7"/>
      <c r="D3934" s="46"/>
      <c r="E3934" s="7"/>
      <c r="F3934" s="7"/>
      <c r="G3934" s="24"/>
      <c r="H3934" s="41">
        <f>Tabela1[[#This Row],[PESO UNI]]*Tabela1[[#This Row],[QTE]]</f>
        <v>0</v>
      </c>
      <c r="I3934" s="7"/>
      <c r="J3934" s="7"/>
      <c r="K3934" s="8"/>
      <c r="L3934" s="9"/>
      <c r="M3934" s="7"/>
      <c r="N3934" s="11"/>
      <c r="O3934" s="12"/>
      <c r="P3934" s="13"/>
      <c r="Q3934" s="14">
        <f>Tabela1[[#This Row],[QTDE/ Fabricação]]-Tabela1[[#This Row],[QTE]]</f>
        <v>0</v>
      </c>
      <c r="R3934" s="19">
        <f t="shared" si="523"/>
        <v>0</v>
      </c>
      <c r="S3934" s="19">
        <f t="shared" si="519"/>
        <v>0</v>
      </c>
      <c r="T3934" s="20">
        <f t="shared" si="524"/>
        <v>0</v>
      </c>
      <c r="U3934" s="17">
        <f>IFERROR(SUMIF('LISTA DE EMBARQUE'!B:B,MICRO!E:E,'LISTA DE EMBARQUE'!G:G),"")</f>
        <v>0</v>
      </c>
      <c r="V3934" s="12" t="str">
        <f>IFERROR(VLOOKUP(Tabela1[[#This Row],[COD.MDE]],'LISTA DE EMBARQUE'!B:L,11,0),"")</f>
        <v/>
      </c>
      <c r="W3934" s="13" t="str">
        <f>IFERROR(COUNTIF(#REF!,Tabela1[[#This Row],[Colunas5]]),"")</f>
        <v/>
      </c>
      <c r="X3934" s="14">
        <f>Tabela1[[#This Row],[QIANTIDADE EXPEDIDA]]*Tabela1[[#This Row],[PESO UNI]]</f>
        <v>0</v>
      </c>
      <c r="Y3934" s="14">
        <f t="shared" si="525"/>
        <v>0</v>
      </c>
      <c r="Z3934" s="21">
        <f>Tabela1[[#This Row],[PESO TOTAL]]-Tabela1[[#This Row],[Peso Expedido]]</f>
        <v>0</v>
      </c>
      <c r="AA3934" s="18"/>
      <c r="AB3934" s="15"/>
      <c r="AC3934" s="15"/>
      <c r="AD3934" s="15"/>
      <c r="AE3934" s="15"/>
      <c r="AF3934" s="15"/>
      <c r="AG3934" s="15"/>
      <c r="AH3934" s="15"/>
      <c r="AI3934" s="40" t="str">
        <f t="shared" si="526"/>
        <v>ok</v>
      </c>
      <c r="AJ3934" s="5"/>
      <c r="AK3934" t="str">
        <f>Tabela1[[#This Row],[Coluna1]]&amp;Tabela1[[#This Row],[PEDIDO]]</f>
        <v/>
      </c>
      <c r="AL3934"/>
      <c r="AM3934"/>
      <c r="AN3934"/>
      <c r="AO3934" t="str">
        <f t="shared" si="527"/>
        <v>/</v>
      </c>
      <c r="AP3934" t="str">
        <f>Tabela1[[#This Row],[TAG]]&amp;Tabela1[[#This Row],[PEDIDO]]&amp;Tabela1[[#This Row],[PRODUTO]]</f>
        <v/>
      </c>
      <c r="AQ3934" s="23" t="str">
        <f>Tabela1[[#This Row],[PRODUTO]]&amp;Tabela1[[#This Row],[TAG]]</f>
        <v/>
      </c>
      <c r="AR3934" s="27">
        <f>Tabela1[[#This Row],[PESO TOTAL]]*Tabela1[[#This Row],[MATÉRIA PRIMA]]</f>
        <v>0</v>
      </c>
      <c r="AS3934" s="28">
        <f>Tabela1[[#This Row],[PESO TOTAL]]*Tabela1[[#This Row],[PREPARAÇÃO ]]</f>
        <v>0</v>
      </c>
      <c r="AT3934" s="28">
        <f>Tabela1[[#This Row],[PESO TOTAL]]*Tabela1[[#This Row],[CALDEIRARIA]]</f>
        <v>0</v>
      </c>
      <c r="AU3934" s="28">
        <f>Tabela1[[#This Row],[PESO TOTAL]]*Tabela1[[#This Row],[SOLDA]]</f>
        <v>0</v>
      </c>
      <c r="AV3934" s="28">
        <f>Tabela1[[#This Row],[PESO TOTAL]]*Tabela1[[#This Row],[ACABAMENTO]]</f>
        <v>0</v>
      </c>
      <c r="AW3934" s="28">
        <f>Tabela1[[#This Row],[PESO TOTAL]]*Tabela1[[#This Row],[PRONTO ACABADO]]</f>
        <v>0</v>
      </c>
      <c r="AX3934" s="29">
        <f>Tabela1[[#This Row],[PESO TOTAL]]*Tabela1[[#This Row],[EXPEDIÇÃO ]]</f>
        <v>0</v>
      </c>
      <c r="AY3934" s="28" t="str">
        <f>Tabela1[[#This Row],[PEDIDO]]&amp;Tabela1[[#This Row],[PRODUTO]]</f>
        <v/>
      </c>
      <c r="AZ3934" s="44">
        <f>IF(AF3934="",0,IF(ISTEXT(AF3934),H3934*VALUE(SUBSTITUTE(AF3934,"%",""))/100,H3934*AF3934))-Tabela1[[#This Row],[PRONTO ACABADO2]]</f>
        <v>0</v>
      </c>
      <c r="BA3934" s="44">
        <f>IF(AG3934="",0,IF(ISTEXT(AG3934),H3934*VALUE(SUBSTITUTE(AG3934,"%",""))/100,H3934*AG3934))-Tabela1[[#This Row],[PESO EXPEDIDO2]]</f>
        <v>0</v>
      </c>
      <c r="BB3934" s="44">
        <f t="shared" si="528"/>
        <v>0</v>
      </c>
      <c r="BC3934" s="44">
        <f t="shared" si="529"/>
        <v>0</v>
      </c>
      <c r="BD3934" s="165"/>
    </row>
    <row r="3935" spans="1:56" ht="15.75" hidden="1" customHeight="1" x14ac:dyDescent="0.25">
      <c r="A3935" s="6"/>
      <c r="B3935" s="22"/>
      <c r="C3935" s="7"/>
      <c r="D3935" s="46"/>
      <c r="E3935" s="7"/>
      <c r="F3935" s="7"/>
      <c r="G3935" s="24"/>
      <c r="H3935" s="41">
        <f>Tabela1[[#This Row],[PESO UNI]]*Tabela1[[#This Row],[QTE]]</f>
        <v>0</v>
      </c>
      <c r="I3935" s="7"/>
      <c r="J3935" s="7"/>
      <c r="K3935" s="8"/>
      <c r="L3935" s="9"/>
      <c r="M3935" s="7"/>
      <c r="N3935" s="11"/>
      <c r="O3935" s="12"/>
      <c r="P3935" s="13"/>
      <c r="Q3935" s="14">
        <f>Tabela1[[#This Row],[QTDE/ Fabricação]]-Tabela1[[#This Row],[QTE]]</f>
        <v>0</v>
      </c>
      <c r="R3935" s="19">
        <f t="shared" si="523"/>
        <v>0</v>
      </c>
      <c r="S3935" s="19">
        <f t="shared" si="519"/>
        <v>0</v>
      </c>
      <c r="T3935" s="20">
        <f t="shared" si="524"/>
        <v>0</v>
      </c>
      <c r="U3935" s="17">
        <f>IFERROR(SUMIF('LISTA DE EMBARQUE'!B:B,MICRO!E:E,'LISTA DE EMBARQUE'!G:G),"")</f>
        <v>0</v>
      </c>
      <c r="V3935" s="12" t="str">
        <f>IFERROR(VLOOKUP(Tabela1[[#This Row],[COD.MDE]],'LISTA DE EMBARQUE'!B:L,11,0),"")</f>
        <v/>
      </c>
      <c r="W3935" s="13" t="str">
        <f>IFERROR(COUNTIF(#REF!,Tabela1[[#This Row],[Colunas5]]),"")</f>
        <v/>
      </c>
      <c r="X3935" s="14">
        <f>Tabela1[[#This Row],[QIANTIDADE EXPEDIDA]]*Tabela1[[#This Row],[PESO UNI]]</f>
        <v>0</v>
      </c>
      <c r="Y3935" s="14">
        <f t="shared" si="525"/>
        <v>0</v>
      </c>
      <c r="Z3935" s="21">
        <f>Tabela1[[#This Row],[PESO TOTAL]]-Tabela1[[#This Row],[Peso Expedido]]</f>
        <v>0</v>
      </c>
      <c r="AA3935" s="18"/>
      <c r="AB3935" s="15"/>
      <c r="AC3935" s="15"/>
      <c r="AD3935" s="15"/>
      <c r="AE3935" s="15"/>
      <c r="AF3935" s="15"/>
      <c r="AG3935" s="15"/>
      <c r="AH3935" s="15"/>
      <c r="AI3935" s="40" t="str">
        <f t="shared" si="526"/>
        <v>ok</v>
      </c>
      <c r="AJ3935" s="5"/>
      <c r="AK3935" t="str">
        <f>Tabela1[[#This Row],[Coluna1]]&amp;Tabela1[[#This Row],[PEDIDO]]</f>
        <v/>
      </c>
      <c r="AL3935"/>
      <c r="AM3935"/>
      <c r="AN3935"/>
      <c r="AO3935" t="str">
        <f t="shared" si="527"/>
        <v>/</v>
      </c>
      <c r="AP3935" t="str">
        <f>Tabela1[[#This Row],[TAG]]&amp;Tabela1[[#This Row],[PEDIDO]]&amp;Tabela1[[#This Row],[PRODUTO]]</f>
        <v/>
      </c>
      <c r="AQ3935" s="23" t="str">
        <f>Tabela1[[#This Row],[PRODUTO]]&amp;Tabela1[[#This Row],[TAG]]</f>
        <v/>
      </c>
      <c r="AR3935" s="27">
        <f>Tabela1[[#This Row],[PESO TOTAL]]*Tabela1[[#This Row],[MATÉRIA PRIMA]]</f>
        <v>0</v>
      </c>
      <c r="AS3935" s="28">
        <f>Tabela1[[#This Row],[PESO TOTAL]]*Tabela1[[#This Row],[PREPARAÇÃO ]]</f>
        <v>0</v>
      </c>
      <c r="AT3935" s="28">
        <f>Tabela1[[#This Row],[PESO TOTAL]]*Tabela1[[#This Row],[CALDEIRARIA]]</f>
        <v>0</v>
      </c>
      <c r="AU3935" s="28">
        <f>Tabela1[[#This Row],[PESO TOTAL]]*Tabela1[[#This Row],[SOLDA]]</f>
        <v>0</v>
      </c>
      <c r="AV3935" s="28">
        <f>Tabela1[[#This Row],[PESO TOTAL]]*Tabela1[[#This Row],[ACABAMENTO]]</f>
        <v>0</v>
      </c>
      <c r="AW3935" s="28">
        <f>Tabela1[[#This Row],[PESO TOTAL]]*Tabela1[[#This Row],[PRONTO ACABADO]]</f>
        <v>0</v>
      </c>
      <c r="AX3935" s="29">
        <f>Tabela1[[#This Row],[PESO TOTAL]]*Tabela1[[#This Row],[EXPEDIÇÃO ]]</f>
        <v>0</v>
      </c>
      <c r="AY3935" s="28" t="str">
        <f>Tabela1[[#This Row],[PEDIDO]]&amp;Tabela1[[#This Row],[PRODUTO]]</f>
        <v/>
      </c>
      <c r="AZ3935" s="44">
        <f>IF(AF3935="",0,IF(ISTEXT(AF3935),H3935*VALUE(SUBSTITUTE(AF3935,"%",""))/100,H3935*AF3935))-Tabela1[[#This Row],[PRONTO ACABADO2]]</f>
        <v>0</v>
      </c>
      <c r="BA3935" s="44">
        <f>IF(AG3935="",0,IF(ISTEXT(AG3935),H3935*VALUE(SUBSTITUTE(AG3935,"%",""))/100,H3935*AG3935))-Tabela1[[#This Row],[PESO EXPEDIDO2]]</f>
        <v>0</v>
      </c>
      <c r="BB3935" s="44">
        <f t="shared" si="528"/>
        <v>0</v>
      </c>
      <c r="BC3935" s="44">
        <f t="shared" si="529"/>
        <v>0</v>
      </c>
      <c r="BD3935" s="165"/>
    </row>
    <row r="3936" spans="1:56" ht="15.75" hidden="1" customHeight="1" x14ac:dyDescent="0.25">
      <c r="A3936" s="6"/>
      <c r="B3936" s="22"/>
      <c r="C3936" s="7"/>
      <c r="D3936" s="46"/>
      <c r="E3936" s="7"/>
      <c r="F3936" s="7"/>
      <c r="G3936" s="24"/>
      <c r="H3936" s="41">
        <f>Tabela1[[#This Row],[PESO UNI]]*Tabela1[[#This Row],[QTE]]</f>
        <v>0</v>
      </c>
      <c r="I3936" s="7"/>
      <c r="J3936" s="7"/>
      <c r="K3936" s="8"/>
      <c r="L3936" s="9"/>
      <c r="M3936" s="7"/>
      <c r="N3936" s="11"/>
      <c r="O3936" s="12"/>
      <c r="P3936" s="13"/>
      <c r="Q3936" s="14">
        <f>Tabela1[[#This Row],[QTDE/ Fabricação]]-Tabela1[[#This Row],[QTE]]</f>
        <v>0</v>
      </c>
      <c r="R3936" s="19">
        <f t="shared" si="523"/>
        <v>0</v>
      </c>
      <c r="S3936" s="19">
        <f t="shared" si="519"/>
        <v>0</v>
      </c>
      <c r="T3936" s="20">
        <f t="shared" si="524"/>
        <v>0</v>
      </c>
      <c r="U3936" s="17">
        <f>IFERROR(SUMIF('LISTA DE EMBARQUE'!B:B,MICRO!E:E,'LISTA DE EMBARQUE'!G:G),"")</f>
        <v>0</v>
      </c>
      <c r="V3936" s="12" t="str">
        <f>IFERROR(VLOOKUP(Tabela1[[#This Row],[COD.MDE]],'LISTA DE EMBARQUE'!B:L,11,0),"")</f>
        <v/>
      </c>
      <c r="W3936" s="13" t="str">
        <f>IFERROR(COUNTIF(#REF!,Tabela1[[#This Row],[Colunas5]]),"")</f>
        <v/>
      </c>
      <c r="X3936" s="14">
        <f>Tabela1[[#This Row],[QIANTIDADE EXPEDIDA]]*Tabela1[[#This Row],[PESO UNI]]</f>
        <v>0</v>
      </c>
      <c r="Y3936" s="14">
        <f t="shared" si="525"/>
        <v>0</v>
      </c>
      <c r="Z3936" s="21">
        <f>Tabela1[[#This Row],[PESO TOTAL]]-Tabela1[[#This Row],[Peso Expedido]]</f>
        <v>0</v>
      </c>
      <c r="AA3936" s="18"/>
      <c r="AB3936" s="15"/>
      <c r="AC3936" s="15"/>
      <c r="AD3936" s="15"/>
      <c r="AE3936" s="15"/>
      <c r="AF3936" s="15"/>
      <c r="AG3936" s="15"/>
      <c r="AH3936" s="15"/>
      <c r="AI3936" s="40" t="str">
        <f t="shared" si="526"/>
        <v>ok</v>
      </c>
      <c r="AJ3936" s="5"/>
      <c r="AK3936" t="str">
        <f>Tabela1[[#This Row],[Coluna1]]&amp;Tabela1[[#This Row],[PEDIDO]]</f>
        <v/>
      </c>
      <c r="AL3936"/>
      <c r="AM3936"/>
      <c r="AN3936"/>
      <c r="AO3936" t="str">
        <f t="shared" si="527"/>
        <v>/</v>
      </c>
      <c r="AP3936" t="str">
        <f>Tabela1[[#This Row],[TAG]]&amp;Tabela1[[#This Row],[PEDIDO]]&amp;Tabela1[[#This Row],[PRODUTO]]</f>
        <v/>
      </c>
      <c r="AQ3936" s="23" t="str">
        <f>Tabela1[[#This Row],[PRODUTO]]&amp;Tabela1[[#This Row],[TAG]]</f>
        <v/>
      </c>
      <c r="AR3936" s="27">
        <f>Tabela1[[#This Row],[PESO TOTAL]]*Tabela1[[#This Row],[MATÉRIA PRIMA]]</f>
        <v>0</v>
      </c>
      <c r="AS3936" s="28">
        <f>Tabela1[[#This Row],[PESO TOTAL]]*Tabela1[[#This Row],[PREPARAÇÃO ]]</f>
        <v>0</v>
      </c>
      <c r="AT3936" s="28">
        <f>Tabela1[[#This Row],[PESO TOTAL]]*Tabela1[[#This Row],[CALDEIRARIA]]</f>
        <v>0</v>
      </c>
      <c r="AU3936" s="28">
        <f>Tabela1[[#This Row],[PESO TOTAL]]*Tabela1[[#This Row],[SOLDA]]</f>
        <v>0</v>
      </c>
      <c r="AV3936" s="28">
        <f>Tabela1[[#This Row],[PESO TOTAL]]*Tabela1[[#This Row],[ACABAMENTO]]</f>
        <v>0</v>
      </c>
      <c r="AW3936" s="28">
        <f>Tabela1[[#This Row],[PESO TOTAL]]*Tabela1[[#This Row],[PRONTO ACABADO]]</f>
        <v>0</v>
      </c>
      <c r="AX3936" s="29">
        <f>Tabela1[[#This Row],[PESO TOTAL]]*Tabela1[[#This Row],[EXPEDIÇÃO ]]</f>
        <v>0</v>
      </c>
      <c r="AY3936" s="28" t="str">
        <f>Tabela1[[#This Row],[PEDIDO]]&amp;Tabela1[[#This Row],[PRODUTO]]</f>
        <v/>
      </c>
      <c r="AZ3936" s="44">
        <f>IF(AF3936="",0,IF(ISTEXT(AF3936),H3936*VALUE(SUBSTITUTE(AF3936,"%",""))/100,H3936*AF3936))-Tabela1[[#This Row],[PRONTO ACABADO2]]</f>
        <v>0</v>
      </c>
      <c r="BA3936" s="44">
        <f>IF(AG3936="",0,IF(ISTEXT(AG3936),H3936*VALUE(SUBSTITUTE(AG3936,"%",""))/100,H3936*AG3936))-Tabela1[[#This Row],[PESO EXPEDIDO2]]</f>
        <v>0</v>
      </c>
      <c r="BB3936" s="44">
        <f t="shared" si="528"/>
        <v>0</v>
      </c>
      <c r="BC3936" s="44">
        <f t="shared" si="529"/>
        <v>0</v>
      </c>
      <c r="BD3936" s="165"/>
    </row>
    <row r="3937" spans="1:56" ht="15.75" hidden="1" customHeight="1" x14ac:dyDescent="0.25">
      <c r="A3937" s="6"/>
      <c r="B3937" s="22"/>
      <c r="C3937" s="7"/>
      <c r="D3937" s="46"/>
      <c r="E3937" s="7"/>
      <c r="F3937" s="7"/>
      <c r="G3937" s="24"/>
      <c r="H3937" s="41">
        <f>Tabela1[[#This Row],[PESO UNI]]*Tabela1[[#This Row],[QTE]]</f>
        <v>0</v>
      </c>
      <c r="I3937" s="7"/>
      <c r="J3937" s="7"/>
      <c r="K3937" s="8"/>
      <c r="L3937" s="9"/>
      <c r="M3937" s="7"/>
      <c r="N3937" s="11"/>
      <c r="O3937" s="12"/>
      <c r="P3937" s="13"/>
      <c r="Q3937" s="14">
        <f>Tabela1[[#This Row],[QTDE/ Fabricação]]-Tabela1[[#This Row],[QTE]]</f>
        <v>0</v>
      </c>
      <c r="R3937" s="19">
        <f t="shared" si="523"/>
        <v>0</v>
      </c>
      <c r="S3937" s="19">
        <f t="shared" si="519"/>
        <v>0</v>
      </c>
      <c r="T3937" s="20">
        <f t="shared" si="524"/>
        <v>0</v>
      </c>
      <c r="U3937" s="17">
        <f>IFERROR(SUMIF('LISTA DE EMBARQUE'!B:B,MICRO!E:E,'LISTA DE EMBARQUE'!G:G),"")</f>
        <v>0</v>
      </c>
      <c r="V3937" s="12" t="str">
        <f>IFERROR(VLOOKUP(Tabela1[[#This Row],[COD.MDE]],'LISTA DE EMBARQUE'!B:L,11,0),"")</f>
        <v/>
      </c>
      <c r="W3937" s="13" t="str">
        <f>IFERROR(COUNTIF(#REF!,Tabela1[[#This Row],[Colunas5]]),"")</f>
        <v/>
      </c>
      <c r="X3937" s="14">
        <f>Tabela1[[#This Row],[QIANTIDADE EXPEDIDA]]*Tabela1[[#This Row],[PESO UNI]]</f>
        <v>0</v>
      </c>
      <c r="Y3937" s="14">
        <f t="shared" si="525"/>
        <v>0</v>
      </c>
      <c r="Z3937" s="21">
        <f>Tabela1[[#This Row],[PESO TOTAL]]-Tabela1[[#This Row],[Peso Expedido]]</f>
        <v>0</v>
      </c>
      <c r="AA3937" s="18"/>
      <c r="AB3937" s="15"/>
      <c r="AC3937" s="15"/>
      <c r="AD3937" s="15"/>
      <c r="AE3937" s="15"/>
      <c r="AF3937" s="15"/>
      <c r="AG3937" s="15"/>
      <c r="AH3937" s="15"/>
      <c r="AI3937" s="40" t="str">
        <f t="shared" si="526"/>
        <v>ok</v>
      </c>
      <c r="AJ3937" s="5"/>
      <c r="AK3937" t="str">
        <f>Tabela1[[#This Row],[Coluna1]]&amp;Tabela1[[#This Row],[PEDIDO]]</f>
        <v/>
      </c>
      <c r="AL3937"/>
      <c r="AM3937"/>
      <c r="AN3937"/>
      <c r="AO3937" t="str">
        <f t="shared" si="527"/>
        <v>/</v>
      </c>
      <c r="AP3937" t="str">
        <f>Tabela1[[#This Row],[TAG]]&amp;Tabela1[[#This Row],[PEDIDO]]&amp;Tabela1[[#This Row],[PRODUTO]]</f>
        <v/>
      </c>
      <c r="AQ3937" s="23" t="str">
        <f>Tabela1[[#This Row],[PRODUTO]]&amp;Tabela1[[#This Row],[TAG]]</f>
        <v/>
      </c>
      <c r="AR3937" s="27">
        <f>Tabela1[[#This Row],[PESO TOTAL]]*Tabela1[[#This Row],[MATÉRIA PRIMA]]</f>
        <v>0</v>
      </c>
      <c r="AS3937" s="28">
        <f>Tabela1[[#This Row],[PESO TOTAL]]*Tabela1[[#This Row],[PREPARAÇÃO ]]</f>
        <v>0</v>
      </c>
      <c r="AT3937" s="28">
        <f>Tabela1[[#This Row],[PESO TOTAL]]*Tabela1[[#This Row],[CALDEIRARIA]]</f>
        <v>0</v>
      </c>
      <c r="AU3937" s="28">
        <f>Tabela1[[#This Row],[PESO TOTAL]]*Tabela1[[#This Row],[SOLDA]]</f>
        <v>0</v>
      </c>
      <c r="AV3937" s="28">
        <f>Tabela1[[#This Row],[PESO TOTAL]]*Tabela1[[#This Row],[ACABAMENTO]]</f>
        <v>0</v>
      </c>
      <c r="AW3937" s="28">
        <f>Tabela1[[#This Row],[PESO TOTAL]]*Tabela1[[#This Row],[PRONTO ACABADO]]</f>
        <v>0</v>
      </c>
      <c r="AX3937" s="29">
        <f>Tabela1[[#This Row],[PESO TOTAL]]*Tabela1[[#This Row],[EXPEDIÇÃO ]]</f>
        <v>0</v>
      </c>
      <c r="AY3937" s="28" t="str">
        <f>Tabela1[[#This Row],[PEDIDO]]&amp;Tabela1[[#This Row],[PRODUTO]]</f>
        <v/>
      </c>
      <c r="AZ3937" s="44">
        <f>IF(AF3937="",0,IF(ISTEXT(AF3937),H3937*VALUE(SUBSTITUTE(AF3937,"%",""))/100,H3937*AF3937))-Tabela1[[#This Row],[PRONTO ACABADO2]]</f>
        <v>0</v>
      </c>
      <c r="BA3937" s="44">
        <f>IF(AG3937="",0,IF(ISTEXT(AG3937),H3937*VALUE(SUBSTITUTE(AG3937,"%",""))/100,H3937*AG3937))-Tabela1[[#This Row],[PESO EXPEDIDO2]]</f>
        <v>0</v>
      </c>
      <c r="BB3937" s="44">
        <f t="shared" si="528"/>
        <v>0</v>
      </c>
      <c r="BC3937" s="44">
        <f t="shared" si="529"/>
        <v>0</v>
      </c>
      <c r="BD3937" s="165"/>
    </row>
    <row r="3938" spans="1:56" ht="15.75" hidden="1" customHeight="1" x14ac:dyDescent="0.25">
      <c r="A3938" s="6"/>
      <c r="B3938" s="22"/>
      <c r="C3938" s="7"/>
      <c r="D3938" s="46"/>
      <c r="E3938" s="7"/>
      <c r="F3938" s="7"/>
      <c r="G3938" s="24"/>
      <c r="H3938" s="41">
        <f>Tabela1[[#This Row],[PESO UNI]]*Tabela1[[#This Row],[QTE]]</f>
        <v>0</v>
      </c>
      <c r="I3938" s="7"/>
      <c r="J3938" s="7"/>
      <c r="K3938" s="8"/>
      <c r="L3938" s="9"/>
      <c r="M3938" s="7"/>
      <c r="N3938" s="11"/>
      <c r="O3938" s="12"/>
      <c r="P3938" s="13"/>
      <c r="Q3938" s="14">
        <f>Tabela1[[#This Row],[QTDE/ Fabricação]]-Tabela1[[#This Row],[QTE]]</f>
        <v>0</v>
      </c>
      <c r="R3938" s="19">
        <f t="shared" si="523"/>
        <v>0</v>
      </c>
      <c r="S3938" s="19">
        <f t="shared" si="519"/>
        <v>0</v>
      </c>
      <c r="T3938" s="20">
        <f t="shared" si="524"/>
        <v>0</v>
      </c>
      <c r="U3938" s="17">
        <f>IFERROR(SUMIF('LISTA DE EMBARQUE'!B:B,MICRO!E:E,'LISTA DE EMBARQUE'!G:G),"")</f>
        <v>0</v>
      </c>
      <c r="V3938" s="12" t="str">
        <f>IFERROR(VLOOKUP(Tabela1[[#This Row],[COD.MDE]],'LISTA DE EMBARQUE'!B:L,11,0),"")</f>
        <v/>
      </c>
      <c r="W3938" s="13" t="str">
        <f>IFERROR(COUNTIF(#REF!,Tabela1[[#This Row],[Colunas5]]),"")</f>
        <v/>
      </c>
      <c r="X3938" s="14">
        <f>Tabela1[[#This Row],[QIANTIDADE EXPEDIDA]]*Tabela1[[#This Row],[PESO UNI]]</f>
        <v>0</v>
      </c>
      <c r="Y3938" s="14">
        <f t="shared" si="525"/>
        <v>0</v>
      </c>
      <c r="Z3938" s="21">
        <f>Tabela1[[#This Row],[PESO TOTAL]]-Tabela1[[#This Row],[Peso Expedido]]</f>
        <v>0</v>
      </c>
      <c r="AA3938" s="18"/>
      <c r="AB3938" s="15"/>
      <c r="AC3938" s="15"/>
      <c r="AD3938" s="15"/>
      <c r="AE3938" s="15"/>
      <c r="AF3938" s="15"/>
      <c r="AG3938" s="15"/>
      <c r="AH3938" s="15"/>
      <c r="AI3938" s="40" t="str">
        <f t="shared" si="526"/>
        <v>ok</v>
      </c>
      <c r="AJ3938" s="5"/>
      <c r="AK3938" t="str">
        <f>Tabela1[[#This Row],[Coluna1]]&amp;Tabela1[[#This Row],[PEDIDO]]</f>
        <v/>
      </c>
      <c r="AL3938"/>
      <c r="AM3938"/>
      <c r="AN3938"/>
      <c r="AO3938" t="str">
        <f t="shared" si="527"/>
        <v>/</v>
      </c>
      <c r="AP3938" t="str">
        <f>Tabela1[[#This Row],[TAG]]&amp;Tabela1[[#This Row],[PEDIDO]]&amp;Tabela1[[#This Row],[PRODUTO]]</f>
        <v/>
      </c>
      <c r="AQ3938" s="23" t="str">
        <f>Tabela1[[#This Row],[PRODUTO]]&amp;Tabela1[[#This Row],[TAG]]</f>
        <v/>
      </c>
      <c r="AR3938" s="27">
        <f>Tabela1[[#This Row],[PESO TOTAL]]*Tabela1[[#This Row],[MATÉRIA PRIMA]]</f>
        <v>0</v>
      </c>
      <c r="AS3938" s="28">
        <f>Tabela1[[#This Row],[PESO TOTAL]]*Tabela1[[#This Row],[PREPARAÇÃO ]]</f>
        <v>0</v>
      </c>
      <c r="AT3938" s="28">
        <f>Tabela1[[#This Row],[PESO TOTAL]]*Tabela1[[#This Row],[CALDEIRARIA]]</f>
        <v>0</v>
      </c>
      <c r="AU3938" s="28">
        <f>Tabela1[[#This Row],[PESO TOTAL]]*Tabela1[[#This Row],[SOLDA]]</f>
        <v>0</v>
      </c>
      <c r="AV3938" s="28">
        <f>Tabela1[[#This Row],[PESO TOTAL]]*Tabela1[[#This Row],[ACABAMENTO]]</f>
        <v>0</v>
      </c>
      <c r="AW3938" s="28">
        <f>Tabela1[[#This Row],[PESO TOTAL]]*Tabela1[[#This Row],[PRONTO ACABADO]]</f>
        <v>0</v>
      </c>
      <c r="AX3938" s="29">
        <f>Tabela1[[#This Row],[PESO TOTAL]]*Tabela1[[#This Row],[EXPEDIÇÃO ]]</f>
        <v>0</v>
      </c>
      <c r="AY3938" s="28" t="str">
        <f>Tabela1[[#This Row],[PEDIDO]]&amp;Tabela1[[#This Row],[PRODUTO]]</f>
        <v/>
      </c>
      <c r="AZ3938" s="44">
        <f>IF(AF3938="",0,IF(ISTEXT(AF3938),H3938*VALUE(SUBSTITUTE(AF3938,"%",""))/100,H3938*AF3938))-Tabela1[[#This Row],[PRONTO ACABADO2]]</f>
        <v>0</v>
      </c>
      <c r="BA3938" s="44">
        <f>IF(AG3938="",0,IF(ISTEXT(AG3938),H3938*VALUE(SUBSTITUTE(AG3938,"%",""))/100,H3938*AG3938))-Tabela1[[#This Row],[PESO EXPEDIDO2]]</f>
        <v>0</v>
      </c>
      <c r="BB3938" s="44">
        <f t="shared" si="528"/>
        <v>0</v>
      </c>
      <c r="BC3938" s="44">
        <f t="shared" si="529"/>
        <v>0</v>
      </c>
      <c r="BD3938" s="165"/>
    </row>
    <row r="3939" spans="1:56" ht="15.75" hidden="1" customHeight="1" x14ac:dyDescent="0.25">
      <c r="A3939" s="6"/>
      <c r="B3939" s="22"/>
      <c r="C3939" s="7"/>
      <c r="D3939" s="46"/>
      <c r="E3939" s="7"/>
      <c r="F3939" s="7"/>
      <c r="G3939" s="24"/>
      <c r="H3939" s="41">
        <f>Tabela1[[#This Row],[PESO UNI]]*Tabela1[[#This Row],[QTE]]</f>
        <v>0</v>
      </c>
      <c r="I3939" s="7"/>
      <c r="J3939" s="7"/>
      <c r="K3939" s="8"/>
      <c r="L3939" s="9"/>
      <c r="M3939" s="7"/>
      <c r="N3939" s="11"/>
      <c r="O3939" s="12"/>
      <c r="P3939" s="13"/>
      <c r="Q3939" s="14">
        <f>Tabela1[[#This Row],[QTDE/ Fabricação]]-Tabela1[[#This Row],[QTE]]</f>
        <v>0</v>
      </c>
      <c r="R3939" s="19">
        <f t="shared" si="523"/>
        <v>0</v>
      </c>
      <c r="S3939" s="19">
        <f t="shared" si="519"/>
        <v>0</v>
      </c>
      <c r="T3939" s="20">
        <f t="shared" si="524"/>
        <v>0</v>
      </c>
      <c r="U3939" s="17">
        <f>IFERROR(SUMIF('LISTA DE EMBARQUE'!B:B,MICRO!E:E,'LISTA DE EMBARQUE'!G:G),"")</f>
        <v>0</v>
      </c>
      <c r="V3939" s="12" t="str">
        <f>IFERROR(VLOOKUP(Tabela1[[#This Row],[COD.MDE]],'LISTA DE EMBARQUE'!B:L,11,0),"")</f>
        <v/>
      </c>
      <c r="W3939" s="13" t="str">
        <f>IFERROR(COUNTIF(#REF!,Tabela1[[#This Row],[Colunas5]]),"")</f>
        <v/>
      </c>
      <c r="X3939" s="14">
        <f>Tabela1[[#This Row],[QIANTIDADE EXPEDIDA]]*Tabela1[[#This Row],[PESO UNI]]</f>
        <v>0</v>
      </c>
      <c r="Y3939" s="14">
        <f t="shared" si="525"/>
        <v>0</v>
      </c>
      <c r="Z3939" s="21">
        <f>Tabela1[[#This Row],[PESO TOTAL]]-Tabela1[[#This Row],[Peso Expedido]]</f>
        <v>0</v>
      </c>
      <c r="AA3939" s="18"/>
      <c r="AB3939" s="15"/>
      <c r="AC3939" s="15"/>
      <c r="AD3939" s="15"/>
      <c r="AE3939" s="15"/>
      <c r="AF3939" s="15"/>
      <c r="AG3939" s="15"/>
      <c r="AH3939" s="15"/>
      <c r="AI3939" s="40" t="str">
        <f t="shared" si="526"/>
        <v>ok</v>
      </c>
      <c r="AJ3939" s="5"/>
      <c r="AK3939" t="str">
        <f>Tabela1[[#This Row],[Coluna1]]&amp;Tabela1[[#This Row],[PEDIDO]]</f>
        <v/>
      </c>
      <c r="AL3939"/>
      <c r="AM3939"/>
      <c r="AN3939"/>
      <c r="AO3939" t="str">
        <f t="shared" si="527"/>
        <v>/</v>
      </c>
      <c r="AP3939" t="str">
        <f>Tabela1[[#This Row],[TAG]]&amp;Tabela1[[#This Row],[PEDIDO]]&amp;Tabela1[[#This Row],[PRODUTO]]</f>
        <v/>
      </c>
      <c r="AQ3939" s="23" t="str">
        <f>Tabela1[[#This Row],[PRODUTO]]&amp;Tabela1[[#This Row],[TAG]]</f>
        <v/>
      </c>
      <c r="AR3939" s="27">
        <f>Tabela1[[#This Row],[PESO TOTAL]]*Tabela1[[#This Row],[MATÉRIA PRIMA]]</f>
        <v>0</v>
      </c>
      <c r="AS3939" s="28">
        <f>Tabela1[[#This Row],[PESO TOTAL]]*Tabela1[[#This Row],[PREPARAÇÃO ]]</f>
        <v>0</v>
      </c>
      <c r="AT3939" s="28">
        <f>Tabela1[[#This Row],[PESO TOTAL]]*Tabela1[[#This Row],[CALDEIRARIA]]</f>
        <v>0</v>
      </c>
      <c r="AU3939" s="28">
        <f>Tabela1[[#This Row],[PESO TOTAL]]*Tabela1[[#This Row],[SOLDA]]</f>
        <v>0</v>
      </c>
      <c r="AV3939" s="28">
        <f>Tabela1[[#This Row],[PESO TOTAL]]*Tabela1[[#This Row],[ACABAMENTO]]</f>
        <v>0</v>
      </c>
      <c r="AW3939" s="28">
        <f>Tabela1[[#This Row],[PESO TOTAL]]*Tabela1[[#This Row],[PRONTO ACABADO]]</f>
        <v>0</v>
      </c>
      <c r="AX3939" s="29">
        <f>Tabela1[[#This Row],[PESO TOTAL]]*Tabela1[[#This Row],[EXPEDIÇÃO ]]</f>
        <v>0</v>
      </c>
      <c r="AY3939" s="28" t="str">
        <f>Tabela1[[#This Row],[PEDIDO]]&amp;Tabela1[[#This Row],[PRODUTO]]</f>
        <v/>
      </c>
      <c r="AZ3939" s="44">
        <f>IF(AF3939="",0,IF(ISTEXT(AF3939),H3939*VALUE(SUBSTITUTE(AF3939,"%",""))/100,H3939*AF3939))-Tabela1[[#This Row],[PRONTO ACABADO2]]</f>
        <v>0</v>
      </c>
      <c r="BA3939" s="44">
        <f>IF(AG3939="",0,IF(ISTEXT(AG3939),H3939*VALUE(SUBSTITUTE(AG3939,"%",""))/100,H3939*AG3939))-Tabela1[[#This Row],[PESO EXPEDIDO2]]</f>
        <v>0</v>
      </c>
      <c r="BB3939" s="44">
        <f t="shared" si="528"/>
        <v>0</v>
      </c>
      <c r="BC3939" s="44">
        <f t="shared" si="529"/>
        <v>0</v>
      </c>
      <c r="BD3939" s="165"/>
    </row>
    <row r="3940" spans="1:56" ht="15.75" hidden="1" customHeight="1" x14ac:dyDescent="0.25">
      <c r="A3940" s="6"/>
      <c r="B3940" s="22"/>
      <c r="C3940" s="7"/>
      <c r="D3940" s="46"/>
      <c r="E3940" s="7"/>
      <c r="F3940" s="7"/>
      <c r="G3940" s="24"/>
      <c r="H3940" s="41">
        <f>Tabela1[[#This Row],[PESO UNI]]*Tabela1[[#This Row],[QTE]]</f>
        <v>0</v>
      </c>
      <c r="I3940" s="7"/>
      <c r="J3940" s="7"/>
      <c r="K3940" s="8"/>
      <c r="L3940" s="9"/>
      <c r="M3940" s="7"/>
      <c r="N3940" s="11"/>
      <c r="O3940" s="12"/>
      <c r="P3940" s="13"/>
      <c r="Q3940" s="14">
        <f>Tabela1[[#This Row],[QTDE/ Fabricação]]-Tabela1[[#This Row],[QTE]]</f>
        <v>0</v>
      </c>
      <c r="R3940" s="19">
        <f t="shared" si="523"/>
        <v>0</v>
      </c>
      <c r="S3940" s="19">
        <f t="shared" si="519"/>
        <v>0</v>
      </c>
      <c r="T3940" s="20">
        <f t="shared" si="524"/>
        <v>0</v>
      </c>
      <c r="U3940" s="17">
        <f>IFERROR(SUMIF('LISTA DE EMBARQUE'!B:B,MICRO!E:E,'LISTA DE EMBARQUE'!G:G),"")</f>
        <v>0</v>
      </c>
      <c r="V3940" s="12" t="str">
        <f>IFERROR(VLOOKUP(Tabela1[[#This Row],[COD.MDE]],'LISTA DE EMBARQUE'!B:L,11,0),"")</f>
        <v/>
      </c>
      <c r="W3940" s="13" t="str">
        <f>IFERROR(COUNTIF(#REF!,Tabela1[[#This Row],[Colunas5]]),"")</f>
        <v/>
      </c>
      <c r="X3940" s="14">
        <f>Tabela1[[#This Row],[QIANTIDADE EXPEDIDA]]*Tabela1[[#This Row],[PESO UNI]]</f>
        <v>0</v>
      </c>
      <c r="Y3940" s="14">
        <f t="shared" si="525"/>
        <v>0</v>
      </c>
      <c r="Z3940" s="21">
        <f>Tabela1[[#This Row],[PESO TOTAL]]-Tabela1[[#This Row],[Peso Expedido]]</f>
        <v>0</v>
      </c>
      <c r="AA3940" s="18"/>
      <c r="AB3940" s="15"/>
      <c r="AC3940" s="15"/>
      <c r="AD3940" s="15"/>
      <c r="AE3940" s="15"/>
      <c r="AF3940" s="15"/>
      <c r="AG3940" s="15"/>
      <c r="AH3940" s="15"/>
      <c r="AI3940" s="40" t="str">
        <f t="shared" si="526"/>
        <v>ok</v>
      </c>
      <c r="AJ3940" s="5"/>
      <c r="AK3940" t="str">
        <f>Tabela1[[#This Row],[Coluna1]]&amp;Tabela1[[#This Row],[PEDIDO]]</f>
        <v/>
      </c>
      <c r="AL3940"/>
      <c r="AM3940"/>
      <c r="AN3940"/>
      <c r="AO3940" t="str">
        <f t="shared" si="527"/>
        <v>/</v>
      </c>
      <c r="AP3940" t="str">
        <f>Tabela1[[#This Row],[TAG]]&amp;Tabela1[[#This Row],[PEDIDO]]&amp;Tabela1[[#This Row],[PRODUTO]]</f>
        <v/>
      </c>
      <c r="AQ3940" s="23" t="str">
        <f>Tabela1[[#This Row],[PRODUTO]]&amp;Tabela1[[#This Row],[TAG]]</f>
        <v/>
      </c>
      <c r="AR3940" s="27">
        <f>Tabela1[[#This Row],[PESO TOTAL]]*Tabela1[[#This Row],[MATÉRIA PRIMA]]</f>
        <v>0</v>
      </c>
      <c r="AS3940" s="28">
        <f>Tabela1[[#This Row],[PESO TOTAL]]*Tabela1[[#This Row],[PREPARAÇÃO ]]</f>
        <v>0</v>
      </c>
      <c r="AT3940" s="28">
        <f>Tabela1[[#This Row],[PESO TOTAL]]*Tabela1[[#This Row],[CALDEIRARIA]]</f>
        <v>0</v>
      </c>
      <c r="AU3940" s="28">
        <f>Tabela1[[#This Row],[PESO TOTAL]]*Tabela1[[#This Row],[SOLDA]]</f>
        <v>0</v>
      </c>
      <c r="AV3940" s="28">
        <f>Tabela1[[#This Row],[PESO TOTAL]]*Tabela1[[#This Row],[ACABAMENTO]]</f>
        <v>0</v>
      </c>
      <c r="AW3940" s="28">
        <f>Tabela1[[#This Row],[PESO TOTAL]]*Tabela1[[#This Row],[PRONTO ACABADO]]</f>
        <v>0</v>
      </c>
      <c r="AX3940" s="29">
        <f>Tabela1[[#This Row],[PESO TOTAL]]*Tabela1[[#This Row],[EXPEDIÇÃO ]]</f>
        <v>0</v>
      </c>
      <c r="AY3940" s="28" t="str">
        <f>Tabela1[[#This Row],[PEDIDO]]&amp;Tabela1[[#This Row],[PRODUTO]]</f>
        <v/>
      </c>
      <c r="AZ3940" s="44">
        <f>IF(AF3940="",0,IF(ISTEXT(AF3940),H3940*VALUE(SUBSTITUTE(AF3940,"%",""))/100,H3940*AF3940))-Tabela1[[#This Row],[PRONTO ACABADO2]]</f>
        <v>0</v>
      </c>
      <c r="BA3940" s="44">
        <f>IF(AG3940="",0,IF(ISTEXT(AG3940),H3940*VALUE(SUBSTITUTE(AG3940,"%",""))/100,H3940*AG3940))-Tabela1[[#This Row],[PESO EXPEDIDO2]]</f>
        <v>0</v>
      </c>
      <c r="BB3940" s="44">
        <f t="shared" si="528"/>
        <v>0</v>
      </c>
      <c r="BC3940" s="44">
        <f t="shared" si="529"/>
        <v>0</v>
      </c>
      <c r="BD3940" s="165"/>
    </row>
    <row r="3941" spans="1:56" ht="15.75" hidden="1" customHeight="1" x14ac:dyDescent="0.25">
      <c r="A3941" s="6"/>
      <c r="B3941" s="22"/>
      <c r="C3941" s="7"/>
      <c r="D3941" s="46"/>
      <c r="E3941" s="7"/>
      <c r="F3941" s="7"/>
      <c r="G3941" s="24"/>
      <c r="H3941" s="41">
        <f>Tabela1[[#This Row],[PESO UNI]]*Tabela1[[#This Row],[QTE]]</f>
        <v>0</v>
      </c>
      <c r="I3941" s="7"/>
      <c r="J3941" s="7"/>
      <c r="K3941" s="8"/>
      <c r="L3941" s="9"/>
      <c r="M3941" s="7"/>
      <c r="N3941" s="11"/>
      <c r="O3941" s="12"/>
      <c r="P3941" s="13"/>
      <c r="Q3941" s="14">
        <f>Tabela1[[#This Row],[QTDE/ Fabricação]]-Tabela1[[#This Row],[QTE]]</f>
        <v>0</v>
      </c>
      <c r="R3941" s="19">
        <f t="shared" si="523"/>
        <v>0</v>
      </c>
      <c r="S3941" s="19">
        <f t="shared" si="519"/>
        <v>0</v>
      </c>
      <c r="T3941" s="20">
        <f t="shared" si="524"/>
        <v>0</v>
      </c>
      <c r="U3941" s="17">
        <f>IFERROR(SUMIF('LISTA DE EMBARQUE'!B:B,MICRO!E:E,'LISTA DE EMBARQUE'!G:G),"")</f>
        <v>0</v>
      </c>
      <c r="V3941" s="12" t="str">
        <f>IFERROR(VLOOKUP(Tabela1[[#This Row],[COD.MDE]],'LISTA DE EMBARQUE'!B:L,11,0),"")</f>
        <v/>
      </c>
      <c r="W3941" s="13" t="str">
        <f>IFERROR(COUNTIF(#REF!,Tabela1[[#This Row],[Colunas5]]),"")</f>
        <v/>
      </c>
      <c r="X3941" s="14">
        <f>Tabela1[[#This Row],[QIANTIDADE EXPEDIDA]]*Tabela1[[#This Row],[PESO UNI]]</f>
        <v>0</v>
      </c>
      <c r="Y3941" s="14">
        <f t="shared" si="525"/>
        <v>0</v>
      </c>
      <c r="Z3941" s="21">
        <f>Tabela1[[#This Row],[PESO TOTAL]]-Tabela1[[#This Row],[Peso Expedido]]</f>
        <v>0</v>
      </c>
      <c r="AA3941" s="18"/>
      <c r="AB3941" s="15"/>
      <c r="AC3941" s="15"/>
      <c r="AD3941" s="15"/>
      <c r="AE3941" s="15"/>
      <c r="AF3941" s="15"/>
      <c r="AG3941" s="15"/>
      <c r="AH3941" s="15"/>
      <c r="AI3941" s="40" t="str">
        <f t="shared" si="526"/>
        <v>ok</v>
      </c>
      <c r="AJ3941" s="5"/>
      <c r="AK3941" t="str">
        <f>Tabela1[[#This Row],[Coluna1]]&amp;Tabela1[[#This Row],[PEDIDO]]</f>
        <v/>
      </c>
      <c r="AL3941"/>
      <c r="AM3941"/>
      <c r="AN3941"/>
      <c r="AO3941" t="str">
        <f t="shared" si="527"/>
        <v>/</v>
      </c>
      <c r="AP3941" t="str">
        <f>Tabela1[[#This Row],[TAG]]&amp;Tabela1[[#This Row],[PEDIDO]]&amp;Tabela1[[#This Row],[PRODUTO]]</f>
        <v/>
      </c>
      <c r="AQ3941" s="23" t="str">
        <f>Tabela1[[#This Row],[PRODUTO]]&amp;Tabela1[[#This Row],[TAG]]</f>
        <v/>
      </c>
      <c r="AR3941" s="27">
        <f>Tabela1[[#This Row],[PESO TOTAL]]*Tabela1[[#This Row],[MATÉRIA PRIMA]]</f>
        <v>0</v>
      </c>
      <c r="AS3941" s="28">
        <f>Tabela1[[#This Row],[PESO TOTAL]]*Tabela1[[#This Row],[PREPARAÇÃO ]]</f>
        <v>0</v>
      </c>
      <c r="AT3941" s="28">
        <f>Tabela1[[#This Row],[PESO TOTAL]]*Tabela1[[#This Row],[CALDEIRARIA]]</f>
        <v>0</v>
      </c>
      <c r="AU3941" s="28">
        <f>Tabela1[[#This Row],[PESO TOTAL]]*Tabela1[[#This Row],[SOLDA]]</f>
        <v>0</v>
      </c>
      <c r="AV3941" s="28">
        <f>Tabela1[[#This Row],[PESO TOTAL]]*Tabela1[[#This Row],[ACABAMENTO]]</f>
        <v>0</v>
      </c>
      <c r="AW3941" s="28">
        <f>Tabela1[[#This Row],[PESO TOTAL]]*Tabela1[[#This Row],[PRONTO ACABADO]]</f>
        <v>0</v>
      </c>
      <c r="AX3941" s="29">
        <f>Tabela1[[#This Row],[PESO TOTAL]]*Tabela1[[#This Row],[EXPEDIÇÃO ]]</f>
        <v>0</v>
      </c>
      <c r="AY3941" s="28" t="str">
        <f>Tabela1[[#This Row],[PEDIDO]]&amp;Tabela1[[#This Row],[PRODUTO]]</f>
        <v/>
      </c>
      <c r="AZ3941" s="44">
        <f>IF(AF3941="",0,IF(ISTEXT(AF3941),H3941*VALUE(SUBSTITUTE(AF3941,"%",""))/100,H3941*AF3941))-Tabela1[[#This Row],[PRONTO ACABADO2]]</f>
        <v>0</v>
      </c>
      <c r="BA3941" s="44">
        <f>IF(AG3941="",0,IF(ISTEXT(AG3941),H3941*VALUE(SUBSTITUTE(AG3941,"%",""))/100,H3941*AG3941))-Tabela1[[#This Row],[PESO EXPEDIDO2]]</f>
        <v>0</v>
      </c>
      <c r="BB3941" s="44">
        <f t="shared" si="528"/>
        <v>0</v>
      </c>
      <c r="BC3941" s="44">
        <f t="shared" si="529"/>
        <v>0</v>
      </c>
      <c r="BD3941" s="165"/>
    </row>
    <row r="3942" spans="1:56" ht="15.75" hidden="1" customHeight="1" x14ac:dyDescent="0.25">
      <c r="A3942" s="6"/>
      <c r="B3942" s="22"/>
      <c r="C3942" s="7"/>
      <c r="D3942" s="46"/>
      <c r="E3942" s="7"/>
      <c r="F3942" s="7"/>
      <c r="G3942" s="24"/>
      <c r="H3942" s="41">
        <f>Tabela1[[#This Row],[PESO UNI]]*Tabela1[[#This Row],[QTE]]</f>
        <v>0</v>
      </c>
      <c r="I3942" s="7"/>
      <c r="J3942" s="7"/>
      <c r="K3942" s="8"/>
      <c r="L3942" s="9"/>
      <c r="M3942" s="7"/>
      <c r="N3942" s="11"/>
      <c r="O3942" s="12"/>
      <c r="P3942" s="13"/>
      <c r="Q3942" s="14">
        <f>Tabela1[[#This Row],[QTDE/ Fabricação]]-Tabela1[[#This Row],[QTE]]</f>
        <v>0</v>
      </c>
      <c r="R3942" s="19">
        <f t="shared" si="523"/>
        <v>0</v>
      </c>
      <c r="S3942" s="19">
        <f t="shared" si="519"/>
        <v>0</v>
      </c>
      <c r="T3942" s="20">
        <f t="shared" si="524"/>
        <v>0</v>
      </c>
      <c r="U3942" s="17">
        <f>IFERROR(SUMIF('LISTA DE EMBARQUE'!B:B,MICRO!E:E,'LISTA DE EMBARQUE'!G:G),"")</f>
        <v>0</v>
      </c>
      <c r="V3942" s="12" t="str">
        <f>IFERROR(VLOOKUP(Tabela1[[#This Row],[COD.MDE]],'LISTA DE EMBARQUE'!B:L,11,0),"")</f>
        <v/>
      </c>
      <c r="W3942" s="13" t="str">
        <f>IFERROR(COUNTIF(#REF!,Tabela1[[#This Row],[Colunas5]]),"")</f>
        <v/>
      </c>
      <c r="X3942" s="14">
        <f>Tabela1[[#This Row],[QIANTIDADE EXPEDIDA]]*Tabela1[[#This Row],[PESO UNI]]</f>
        <v>0</v>
      </c>
      <c r="Y3942" s="14">
        <f t="shared" si="525"/>
        <v>0</v>
      </c>
      <c r="Z3942" s="21">
        <f>Tabela1[[#This Row],[PESO TOTAL]]-Tabela1[[#This Row],[Peso Expedido]]</f>
        <v>0</v>
      </c>
      <c r="AA3942" s="18"/>
      <c r="AB3942" s="15"/>
      <c r="AC3942" s="15"/>
      <c r="AD3942" s="15"/>
      <c r="AE3942" s="15"/>
      <c r="AF3942" s="15"/>
      <c r="AG3942" s="15"/>
      <c r="AH3942" s="15"/>
      <c r="AI3942" s="40" t="str">
        <f t="shared" si="526"/>
        <v>ok</v>
      </c>
      <c r="AJ3942" s="5"/>
      <c r="AK3942" t="str">
        <f>Tabela1[[#This Row],[Coluna1]]&amp;Tabela1[[#This Row],[PEDIDO]]</f>
        <v/>
      </c>
      <c r="AL3942"/>
      <c r="AM3942"/>
      <c r="AN3942"/>
      <c r="AO3942" t="str">
        <f t="shared" si="527"/>
        <v>/</v>
      </c>
      <c r="AP3942" t="str">
        <f>Tabela1[[#This Row],[TAG]]&amp;Tabela1[[#This Row],[PEDIDO]]&amp;Tabela1[[#This Row],[PRODUTO]]</f>
        <v/>
      </c>
      <c r="AQ3942" s="23" t="str">
        <f>Tabela1[[#This Row],[PRODUTO]]&amp;Tabela1[[#This Row],[TAG]]</f>
        <v/>
      </c>
      <c r="AR3942" s="27">
        <f>Tabela1[[#This Row],[PESO TOTAL]]*Tabela1[[#This Row],[MATÉRIA PRIMA]]</f>
        <v>0</v>
      </c>
      <c r="AS3942" s="28">
        <f>Tabela1[[#This Row],[PESO TOTAL]]*Tabela1[[#This Row],[PREPARAÇÃO ]]</f>
        <v>0</v>
      </c>
      <c r="AT3942" s="28">
        <f>Tabela1[[#This Row],[PESO TOTAL]]*Tabela1[[#This Row],[CALDEIRARIA]]</f>
        <v>0</v>
      </c>
      <c r="AU3942" s="28">
        <f>Tabela1[[#This Row],[PESO TOTAL]]*Tabela1[[#This Row],[SOLDA]]</f>
        <v>0</v>
      </c>
      <c r="AV3942" s="28">
        <f>Tabela1[[#This Row],[PESO TOTAL]]*Tabela1[[#This Row],[ACABAMENTO]]</f>
        <v>0</v>
      </c>
      <c r="AW3942" s="28">
        <f>Tabela1[[#This Row],[PESO TOTAL]]*Tabela1[[#This Row],[PRONTO ACABADO]]</f>
        <v>0</v>
      </c>
      <c r="AX3942" s="29">
        <f>Tabela1[[#This Row],[PESO TOTAL]]*Tabela1[[#This Row],[EXPEDIÇÃO ]]</f>
        <v>0</v>
      </c>
      <c r="AY3942" s="28" t="str">
        <f>Tabela1[[#This Row],[PEDIDO]]&amp;Tabela1[[#This Row],[PRODUTO]]</f>
        <v/>
      </c>
      <c r="AZ3942" s="44">
        <f>IF(AF3942="",0,IF(ISTEXT(AF3942),H3942*VALUE(SUBSTITUTE(AF3942,"%",""))/100,H3942*AF3942))-Tabela1[[#This Row],[PRONTO ACABADO2]]</f>
        <v>0</v>
      </c>
      <c r="BA3942" s="44">
        <f>IF(AG3942="",0,IF(ISTEXT(AG3942),H3942*VALUE(SUBSTITUTE(AG3942,"%",""))/100,H3942*AG3942))-Tabela1[[#This Row],[PESO EXPEDIDO2]]</f>
        <v>0</v>
      </c>
      <c r="BB3942" s="44">
        <f t="shared" si="528"/>
        <v>0</v>
      </c>
      <c r="BC3942" s="44">
        <f t="shared" si="529"/>
        <v>0</v>
      </c>
      <c r="BD3942" s="165"/>
    </row>
    <row r="3943" spans="1:56" ht="15.75" hidden="1" customHeight="1" x14ac:dyDescent="0.25">
      <c r="A3943" s="6"/>
      <c r="B3943" s="22"/>
      <c r="C3943" s="7"/>
      <c r="D3943" s="46"/>
      <c r="E3943" s="7"/>
      <c r="F3943" s="7"/>
      <c r="G3943" s="24"/>
      <c r="H3943" s="41">
        <f>Tabela1[[#This Row],[PESO UNI]]*Tabela1[[#This Row],[QTE]]</f>
        <v>0</v>
      </c>
      <c r="I3943" s="7"/>
      <c r="J3943" s="7"/>
      <c r="K3943" s="8"/>
      <c r="L3943" s="9"/>
      <c r="M3943" s="7"/>
      <c r="N3943" s="11"/>
      <c r="O3943" s="12"/>
      <c r="P3943" s="13"/>
      <c r="Q3943" s="14">
        <f>Tabela1[[#This Row],[QTDE/ Fabricação]]-Tabela1[[#This Row],[QTE]]</f>
        <v>0</v>
      </c>
      <c r="R3943" s="19">
        <f t="shared" si="523"/>
        <v>0</v>
      </c>
      <c r="S3943" s="19">
        <f t="shared" si="519"/>
        <v>0</v>
      </c>
      <c r="T3943" s="20">
        <f t="shared" si="524"/>
        <v>0</v>
      </c>
      <c r="U3943" s="17">
        <f>IFERROR(SUMIF('LISTA DE EMBARQUE'!B:B,MICRO!E:E,'LISTA DE EMBARQUE'!G:G),"")</f>
        <v>0</v>
      </c>
      <c r="V3943" s="12" t="str">
        <f>IFERROR(VLOOKUP(Tabela1[[#This Row],[COD.MDE]],'LISTA DE EMBARQUE'!B:L,11,0),"")</f>
        <v/>
      </c>
      <c r="W3943" s="13" t="str">
        <f>IFERROR(COUNTIF(#REF!,Tabela1[[#This Row],[Colunas5]]),"")</f>
        <v/>
      </c>
      <c r="X3943" s="14">
        <f>Tabela1[[#This Row],[QIANTIDADE EXPEDIDA]]*Tabela1[[#This Row],[PESO UNI]]</f>
        <v>0</v>
      </c>
      <c r="Y3943" s="14">
        <f t="shared" si="525"/>
        <v>0</v>
      </c>
      <c r="Z3943" s="21">
        <f>Tabela1[[#This Row],[PESO TOTAL]]-Tabela1[[#This Row],[Peso Expedido]]</f>
        <v>0</v>
      </c>
      <c r="AA3943" s="18"/>
      <c r="AB3943" s="15"/>
      <c r="AC3943" s="15"/>
      <c r="AD3943" s="15"/>
      <c r="AE3943" s="15"/>
      <c r="AF3943" s="15"/>
      <c r="AG3943" s="15"/>
      <c r="AH3943" s="15"/>
      <c r="AI3943" s="40" t="str">
        <f t="shared" si="526"/>
        <v>ok</v>
      </c>
      <c r="AJ3943" s="5"/>
      <c r="AK3943" t="str">
        <f>Tabela1[[#This Row],[Coluna1]]&amp;Tabela1[[#This Row],[PEDIDO]]</f>
        <v/>
      </c>
      <c r="AL3943"/>
      <c r="AM3943"/>
      <c r="AN3943"/>
      <c r="AO3943" t="str">
        <f t="shared" si="527"/>
        <v>/</v>
      </c>
      <c r="AP3943" t="str">
        <f>Tabela1[[#This Row],[TAG]]&amp;Tabela1[[#This Row],[PEDIDO]]&amp;Tabela1[[#This Row],[PRODUTO]]</f>
        <v/>
      </c>
      <c r="AQ3943" s="23" t="str">
        <f>Tabela1[[#This Row],[PRODUTO]]&amp;Tabela1[[#This Row],[TAG]]</f>
        <v/>
      </c>
      <c r="AR3943" s="27">
        <f>Tabela1[[#This Row],[PESO TOTAL]]*Tabela1[[#This Row],[MATÉRIA PRIMA]]</f>
        <v>0</v>
      </c>
      <c r="AS3943" s="28">
        <f>Tabela1[[#This Row],[PESO TOTAL]]*Tabela1[[#This Row],[PREPARAÇÃO ]]</f>
        <v>0</v>
      </c>
      <c r="AT3943" s="28">
        <f>Tabela1[[#This Row],[PESO TOTAL]]*Tabela1[[#This Row],[CALDEIRARIA]]</f>
        <v>0</v>
      </c>
      <c r="AU3943" s="28">
        <f>Tabela1[[#This Row],[PESO TOTAL]]*Tabela1[[#This Row],[SOLDA]]</f>
        <v>0</v>
      </c>
      <c r="AV3943" s="28">
        <f>Tabela1[[#This Row],[PESO TOTAL]]*Tabela1[[#This Row],[ACABAMENTO]]</f>
        <v>0</v>
      </c>
      <c r="AW3943" s="28">
        <f>Tabela1[[#This Row],[PESO TOTAL]]*Tabela1[[#This Row],[PRONTO ACABADO]]</f>
        <v>0</v>
      </c>
      <c r="AX3943" s="29">
        <f>Tabela1[[#This Row],[PESO TOTAL]]*Tabela1[[#This Row],[EXPEDIÇÃO ]]</f>
        <v>0</v>
      </c>
      <c r="AY3943" s="28" t="str">
        <f>Tabela1[[#This Row],[PEDIDO]]&amp;Tabela1[[#This Row],[PRODUTO]]</f>
        <v/>
      </c>
      <c r="AZ3943" s="44">
        <f>IF(AF3943="",0,IF(ISTEXT(AF3943),H3943*VALUE(SUBSTITUTE(AF3943,"%",""))/100,H3943*AF3943))-Tabela1[[#This Row],[PRONTO ACABADO2]]</f>
        <v>0</v>
      </c>
      <c r="BA3943" s="44">
        <f>IF(AG3943="",0,IF(ISTEXT(AG3943),H3943*VALUE(SUBSTITUTE(AG3943,"%",""))/100,H3943*AG3943))-Tabela1[[#This Row],[PESO EXPEDIDO2]]</f>
        <v>0</v>
      </c>
      <c r="BB3943" s="44">
        <f t="shared" si="528"/>
        <v>0</v>
      </c>
      <c r="BC3943" s="44">
        <f t="shared" si="529"/>
        <v>0</v>
      </c>
      <c r="BD3943" s="165"/>
    </row>
    <row r="3944" spans="1:56" ht="15.75" hidden="1" customHeight="1" x14ac:dyDescent="0.25">
      <c r="A3944" s="6"/>
      <c r="B3944" s="22"/>
      <c r="C3944" s="7"/>
      <c r="D3944" s="46"/>
      <c r="E3944" s="7"/>
      <c r="F3944" s="7"/>
      <c r="G3944" s="24"/>
      <c r="H3944" s="41">
        <f>Tabela1[[#This Row],[PESO UNI]]*Tabela1[[#This Row],[QTE]]</f>
        <v>0</v>
      </c>
      <c r="I3944" s="7"/>
      <c r="J3944" s="7"/>
      <c r="K3944" s="8"/>
      <c r="L3944" s="9"/>
      <c r="M3944" s="7"/>
      <c r="N3944" s="11"/>
      <c r="O3944" s="12"/>
      <c r="P3944" s="13"/>
      <c r="Q3944" s="14">
        <f>Tabela1[[#This Row],[QTDE/ Fabricação]]-Tabela1[[#This Row],[QTE]]</f>
        <v>0</v>
      </c>
      <c r="R3944" s="19">
        <f t="shared" si="523"/>
        <v>0</v>
      </c>
      <c r="S3944" s="19">
        <f t="shared" si="519"/>
        <v>0</v>
      </c>
      <c r="T3944" s="20">
        <f t="shared" si="524"/>
        <v>0</v>
      </c>
      <c r="U3944" s="17">
        <f>IFERROR(SUMIF('LISTA DE EMBARQUE'!B:B,MICRO!E:E,'LISTA DE EMBARQUE'!G:G),"")</f>
        <v>0</v>
      </c>
      <c r="V3944" s="12" t="str">
        <f>IFERROR(VLOOKUP(Tabela1[[#This Row],[COD.MDE]],'LISTA DE EMBARQUE'!B:L,11,0),"")</f>
        <v/>
      </c>
      <c r="W3944" s="13" t="str">
        <f>IFERROR(COUNTIF(#REF!,Tabela1[[#This Row],[Colunas5]]),"")</f>
        <v/>
      </c>
      <c r="X3944" s="14">
        <f>Tabela1[[#This Row],[QIANTIDADE EXPEDIDA]]*Tabela1[[#This Row],[PESO UNI]]</f>
        <v>0</v>
      </c>
      <c r="Y3944" s="14">
        <f t="shared" si="525"/>
        <v>0</v>
      </c>
      <c r="Z3944" s="21">
        <f>Tabela1[[#This Row],[PESO TOTAL]]-Tabela1[[#This Row],[Peso Expedido]]</f>
        <v>0</v>
      </c>
      <c r="AA3944" s="18"/>
      <c r="AB3944" s="15"/>
      <c r="AC3944" s="15"/>
      <c r="AD3944" s="15"/>
      <c r="AE3944" s="15"/>
      <c r="AF3944" s="15"/>
      <c r="AG3944" s="15"/>
      <c r="AH3944" s="15"/>
      <c r="AI3944" s="40" t="str">
        <f t="shared" si="526"/>
        <v>ok</v>
      </c>
      <c r="AJ3944" s="5"/>
      <c r="AK3944" t="str">
        <f>Tabela1[[#This Row],[Coluna1]]&amp;Tabela1[[#This Row],[PEDIDO]]</f>
        <v/>
      </c>
      <c r="AL3944"/>
      <c r="AM3944"/>
      <c r="AN3944"/>
      <c r="AO3944" t="str">
        <f t="shared" si="527"/>
        <v>/</v>
      </c>
      <c r="AP3944" t="str">
        <f>Tabela1[[#This Row],[TAG]]&amp;Tabela1[[#This Row],[PEDIDO]]&amp;Tabela1[[#This Row],[PRODUTO]]</f>
        <v/>
      </c>
      <c r="AQ3944" s="23" t="str">
        <f>Tabela1[[#This Row],[PRODUTO]]&amp;Tabela1[[#This Row],[TAG]]</f>
        <v/>
      </c>
      <c r="AR3944" s="27">
        <f>Tabela1[[#This Row],[PESO TOTAL]]*Tabela1[[#This Row],[MATÉRIA PRIMA]]</f>
        <v>0</v>
      </c>
      <c r="AS3944" s="28">
        <f>Tabela1[[#This Row],[PESO TOTAL]]*Tabela1[[#This Row],[PREPARAÇÃO ]]</f>
        <v>0</v>
      </c>
      <c r="AT3944" s="28">
        <f>Tabela1[[#This Row],[PESO TOTAL]]*Tabela1[[#This Row],[CALDEIRARIA]]</f>
        <v>0</v>
      </c>
      <c r="AU3944" s="28">
        <f>Tabela1[[#This Row],[PESO TOTAL]]*Tabela1[[#This Row],[SOLDA]]</f>
        <v>0</v>
      </c>
      <c r="AV3944" s="28">
        <f>Tabela1[[#This Row],[PESO TOTAL]]*Tabela1[[#This Row],[ACABAMENTO]]</f>
        <v>0</v>
      </c>
      <c r="AW3944" s="28">
        <f>Tabela1[[#This Row],[PESO TOTAL]]*Tabela1[[#This Row],[PRONTO ACABADO]]</f>
        <v>0</v>
      </c>
      <c r="AX3944" s="29">
        <f>Tabela1[[#This Row],[PESO TOTAL]]*Tabela1[[#This Row],[EXPEDIÇÃO ]]</f>
        <v>0</v>
      </c>
      <c r="AY3944" s="28" t="str">
        <f>Tabela1[[#This Row],[PEDIDO]]&amp;Tabela1[[#This Row],[PRODUTO]]</f>
        <v/>
      </c>
      <c r="AZ3944" s="44">
        <f>IF(AF3944="",0,IF(ISTEXT(AF3944),H3944*VALUE(SUBSTITUTE(AF3944,"%",""))/100,H3944*AF3944))-Tabela1[[#This Row],[PRONTO ACABADO2]]</f>
        <v>0</v>
      </c>
      <c r="BA3944" s="44">
        <f>IF(AG3944="",0,IF(ISTEXT(AG3944),H3944*VALUE(SUBSTITUTE(AG3944,"%",""))/100,H3944*AG3944))-Tabela1[[#This Row],[PESO EXPEDIDO2]]</f>
        <v>0</v>
      </c>
      <c r="BB3944" s="44">
        <f t="shared" si="528"/>
        <v>0</v>
      </c>
      <c r="BC3944" s="44">
        <f t="shared" si="529"/>
        <v>0</v>
      </c>
      <c r="BD3944" s="165"/>
    </row>
    <row r="3945" spans="1:56" ht="15.75" hidden="1" customHeight="1" x14ac:dyDescent="0.25">
      <c r="A3945" s="6"/>
      <c r="B3945" s="22"/>
      <c r="C3945" s="7"/>
      <c r="D3945" s="46"/>
      <c r="E3945" s="7"/>
      <c r="F3945" s="7"/>
      <c r="G3945" s="24"/>
      <c r="H3945" s="41">
        <f>Tabela1[[#This Row],[PESO UNI]]*Tabela1[[#This Row],[QTE]]</f>
        <v>0</v>
      </c>
      <c r="I3945" s="7"/>
      <c r="J3945" s="7"/>
      <c r="K3945" s="8"/>
      <c r="L3945" s="9"/>
      <c r="M3945" s="7"/>
      <c r="N3945" s="11"/>
      <c r="O3945" s="12"/>
      <c r="P3945" s="13"/>
      <c r="Q3945" s="14">
        <f>Tabela1[[#This Row],[QTDE/ Fabricação]]-Tabela1[[#This Row],[QTE]]</f>
        <v>0</v>
      </c>
      <c r="R3945" s="19">
        <f t="shared" si="523"/>
        <v>0</v>
      </c>
      <c r="S3945" s="19">
        <f t="shared" si="519"/>
        <v>0</v>
      </c>
      <c r="T3945" s="20">
        <f t="shared" si="524"/>
        <v>0</v>
      </c>
      <c r="U3945" s="17">
        <f>IFERROR(SUMIF('LISTA DE EMBARQUE'!B:B,MICRO!E:E,'LISTA DE EMBARQUE'!G:G),"")</f>
        <v>0</v>
      </c>
      <c r="V3945" s="12" t="str">
        <f>IFERROR(VLOOKUP(Tabela1[[#This Row],[COD.MDE]],'LISTA DE EMBARQUE'!B:L,11,0),"")</f>
        <v/>
      </c>
      <c r="W3945" s="13" t="str">
        <f>IFERROR(COUNTIF(#REF!,Tabela1[[#This Row],[Colunas5]]),"")</f>
        <v/>
      </c>
      <c r="X3945" s="14">
        <f>Tabela1[[#This Row],[QIANTIDADE EXPEDIDA]]*Tabela1[[#This Row],[PESO UNI]]</f>
        <v>0</v>
      </c>
      <c r="Y3945" s="14">
        <f t="shared" si="525"/>
        <v>0</v>
      </c>
      <c r="Z3945" s="21">
        <f>Tabela1[[#This Row],[PESO TOTAL]]-Tabela1[[#This Row],[Peso Expedido]]</f>
        <v>0</v>
      </c>
      <c r="AA3945" s="18"/>
      <c r="AB3945" s="15"/>
      <c r="AC3945" s="15"/>
      <c r="AD3945" s="15"/>
      <c r="AE3945" s="15"/>
      <c r="AF3945" s="15"/>
      <c r="AG3945" s="15"/>
      <c r="AH3945" s="15"/>
      <c r="AI3945" s="40" t="str">
        <f t="shared" si="526"/>
        <v>ok</v>
      </c>
      <c r="AJ3945" s="5"/>
      <c r="AK3945" t="str">
        <f>Tabela1[[#This Row],[Coluna1]]&amp;Tabela1[[#This Row],[PEDIDO]]</f>
        <v/>
      </c>
      <c r="AL3945"/>
      <c r="AM3945"/>
      <c r="AN3945"/>
      <c r="AO3945" t="str">
        <f t="shared" si="527"/>
        <v>/</v>
      </c>
      <c r="AP3945" t="str">
        <f>Tabela1[[#This Row],[TAG]]&amp;Tabela1[[#This Row],[PEDIDO]]&amp;Tabela1[[#This Row],[PRODUTO]]</f>
        <v/>
      </c>
      <c r="AQ3945" s="23" t="str">
        <f>Tabela1[[#This Row],[PRODUTO]]&amp;Tabela1[[#This Row],[TAG]]</f>
        <v/>
      </c>
      <c r="AR3945" s="27">
        <f>Tabela1[[#This Row],[PESO TOTAL]]*Tabela1[[#This Row],[MATÉRIA PRIMA]]</f>
        <v>0</v>
      </c>
      <c r="AS3945" s="28">
        <f>Tabela1[[#This Row],[PESO TOTAL]]*Tabela1[[#This Row],[PREPARAÇÃO ]]</f>
        <v>0</v>
      </c>
      <c r="AT3945" s="28">
        <f>Tabela1[[#This Row],[PESO TOTAL]]*Tabela1[[#This Row],[CALDEIRARIA]]</f>
        <v>0</v>
      </c>
      <c r="AU3945" s="28">
        <f>Tabela1[[#This Row],[PESO TOTAL]]*Tabela1[[#This Row],[SOLDA]]</f>
        <v>0</v>
      </c>
      <c r="AV3945" s="28">
        <f>Tabela1[[#This Row],[PESO TOTAL]]*Tabela1[[#This Row],[ACABAMENTO]]</f>
        <v>0</v>
      </c>
      <c r="AW3945" s="28">
        <f>Tabela1[[#This Row],[PESO TOTAL]]*Tabela1[[#This Row],[PRONTO ACABADO]]</f>
        <v>0</v>
      </c>
      <c r="AX3945" s="29">
        <f>Tabela1[[#This Row],[PESO TOTAL]]*Tabela1[[#This Row],[EXPEDIÇÃO ]]</f>
        <v>0</v>
      </c>
      <c r="AY3945" s="28" t="str">
        <f>Tabela1[[#This Row],[PEDIDO]]&amp;Tabela1[[#This Row],[PRODUTO]]</f>
        <v/>
      </c>
      <c r="AZ3945" s="44">
        <f>IF(AF3945="",0,IF(ISTEXT(AF3945),H3945*VALUE(SUBSTITUTE(AF3945,"%",""))/100,H3945*AF3945))-Tabela1[[#This Row],[PRONTO ACABADO2]]</f>
        <v>0</v>
      </c>
      <c r="BA3945" s="44">
        <f>IF(AG3945="",0,IF(ISTEXT(AG3945),H3945*VALUE(SUBSTITUTE(AG3945,"%",""))/100,H3945*AG3945))-Tabela1[[#This Row],[PESO EXPEDIDO2]]</f>
        <v>0</v>
      </c>
      <c r="BB3945" s="44">
        <f t="shared" si="528"/>
        <v>0</v>
      </c>
      <c r="BC3945" s="44">
        <f t="shared" si="529"/>
        <v>0</v>
      </c>
      <c r="BD3945" s="165"/>
    </row>
    <row r="3946" spans="1:56" ht="15.75" hidden="1" customHeight="1" x14ac:dyDescent="0.25">
      <c r="A3946" s="6"/>
      <c r="B3946" s="22"/>
      <c r="C3946" s="7"/>
      <c r="D3946" s="46"/>
      <c r="E3946" s="7"/>
      <c r="F3946" s="7"/>
      <c r="G3946" s="24"/>
      <c r="H3946" s="41">
        <f>Tabela1[[#This Row],[PESO UNI]]*Tabela1[[#This Row],[QTE]]</f>
        <v>0</v>
      </c>
      <c r="I3946" s="7"/>
      <c r="J3946" s="7"/>
      <c r="K3946" s="8"/>
      <c r="L3946" s="9"/>
      <c r="M3946" s="7"/>
      <c r="N3946" s="11"/>
      <c r="O3946" s="12"/>
      <c r="P3946" s="13"/>
      <c r="Q3946" s="14">
        <f>Tabela1[[#This Row],[QTDE/ Fabricação]]-Tabela1[[#This Row],[QTE]]</f>
        <v>0</v>
      </c>
      <c r="R3946" s="19">
        <f t="shared" si="523"/>
        <v>0</v>
      </c>
      <c r="S3946" s="19">
        <f t="shared" si="519"/>
        <v>0</v>
      </c>
      <c r="T3946" s="20">
        <f t="shared" si="524"/>
        <v>0</v>
      </c>
      <c r="U3946" s="17">
        <f>IFERROR(SUMIF('LISTA DE EMBARQUE'!B:B,MICRO!E:E,'LISTA DE EMBARQUE'!G:G),"")</f>
        <v>0</v>
      </c>
      <c r="V3946" s="12" t="str">
        <f>IFERROR(VLOOKUP(Tabela1[[#This Row],[COD.MDE]],'LISTA DE EMBARQUE'!B:L,11,0),"")</f>
        <v/>
      </c>
      <c r="W3946" s="13" t="str">
        <f>IFERROR(COUNTIF(#REF!,Tabela1[[#This Row],[Colunas5]]),"")</f>
        <v/>
      </c>
      <c r="X3946" s="14">
        <f>Tabela1[[#This Row],[QIANTIDADE EXPEDIDA]]*Tabela1[[#This Row],[PESO UNI]]</f>
        <v>0</v>
      </c>
      <c r="Y3946" s="14">
        <f t="shared" si="525"/>
        <v>0</v>
      </c>
      <c r="Z3946" s="21">
        <f>Tabela1[[#This Row],[PESO TOTAL]]-Tabela1[[#This Row],[Peso Expedido]]</f>
        <v>0</v>
      </c>
      <c r="AA3946" s="18"/>
      <c r="AB3946" s="15"/>
      <c r="AC3946" s="15"/>
      <c r="AD3946" s="15"/>
      <c r="AE3946" s="15"/>
      <c r="AF3946" s="15"/>
      <c r="AG3946" s="15"/>
      <c r="AH3946" s="15"/>
      <c r="AI3946" s="40" t="str">
        <f t="shared" si="526"/>
        <v>ok</v>
      </c>
      <c r="AJ3946" s="5"/>
      <c r="AK3946" t="str">
        <f>Tabela1[[#This Row],[Coluna1]]&amp;Tabela1[[#This Row],[PEDIDO]]</f>
        <v/>
      </c>
      <c r="AL3946"/>
      <c r="AM3946"/>
      <c r="AN3946"/>
      <c r="AO3946" t="str">
        <f t="shared" si="527"/>
        <v>/</v>
      </c>
      <c r="AP3946" t="str">
        <f>Tabela1[[#This Row],[TAG]]&amp;Tabela1[[#This Row],[PEDIDO]]&amp;Tabela1[[#This Row],[PRODUTO]]</f>
        <v/>
      </c>
      <c r="AQ3946" s="23" t="str">
        <f>Tabela1[[#This Row],[PRODUTO]]&amp;Tabela1[[#This Row],[TAG]]</f>
        <v/>
      </c>
      <c r="AR3946" s="27">
        <f>Tabela1[[#This Row],[PESO TOTAL]]*Tabela1[[#This Row],[MATÉRIA PRIMA]]</f>
        <v>0</v>
      </c>
      <c r="AS3946" s="28">
        <f>Tabela1[[#This Row],[PESO TOTAL]]*Tabela1[[#This Row],[PREPARAÇÃO ]]</f>
        <v>0</v>
      </c>
      <c r="AT3946" s="28">
        <f>Tabela1[[#This Row],[PESO TOTAL]]*Tabela1[[#This Row],[CALDEIRARIA]]</f>
        <v>0</v>
      </c>
      <c r="AU3946" s="28">
        <f>Tabela1[[#This Row],[PESO TOTAL]]*Tabela1[[#This Row],[SOLDA]]</f>
        <v>0</v>
      </c>
      <c r="AV3946" s="28">
        <f>Tabela1[[#This Row],[PESO TOTAL]]*Tabela1[[#This Row],[ACABAMENTO]]</f>
        <v>0</v>
      </c>
      <c r="AW3946" s="28">
        <f>Tabela1[[#This Row],[PESO TOTAL]]*Tabela1[[#This Row],[PRONTO ACABADO]]</f>
        <v>0</v>
      </c>
      <c r="AX3946" s="29">
        <f>Tabela1[[#This Row],[PESO TOTAL]]*Tabela1[[#This Row],[EXPEDIÇÃO ]]</f>
        <v>0</v>
      </c>
      <c r="AY3946" s="28" t="str">
        <f>Tabela1[[#This Row],[PEDIDO]]&amp;Tabela1[[#This Row],[PRODUTO]]</f>
        <v/>
      </c>
      <c r="AZ3946" s="44">
        <f>IF(AF3946="",0,IF(ISTEXT(AF3946),H3946*VALUE(SUBSTITUTE(AF3946,"%",""))/100,H3946*AF3946))-Tabela1[[#This Row],[PRONTO ACABADO2]]</f>
        <v>0</v>
      </c>
      <c r="BA3946" s="44">
        <f>IF(AG3946="",0,IF(ISTEXT(AG3946),H3946*VALUE(SUBSTITUTE(AG3946,"%",""))/100,H3946*AG3946))-Tabela1[[#This Row],[PESO EXPEDIDO2]]</f>
        <v>0</v>
      </c>
      <c r="BB3946" s="44">
        <f t="shared" si="528"/>
        <v>0</v>
      </c>
      <c r="BC3946" s="44">
        <f t="shared" si="529"/>
        <v>0</v>
      </c>
      <c r="BD3946" s="165"/>
    </row>
    <row r="3947" spans="1:56" ht="15.75" hidden="1" customHeight="1" x14ac:dyDescent="0.25">
      <c r="A3947" s="6"/>
      <c r="B3947" s="22"/>
      <c r="C3947" s="7"/>
      <c r="D3947" s="46"/>
      <c r="E3947" s="7"/>
      <c r="F3947" s="7"/>
      <c r="G3947" s="24"/>
      <c r="H3947" s="41">
        <f>Tabela1[[#This Row],[PESO UNI]]*Tabela1[[#This Row],[QTE]]</f>
        <v>0</v>
      </c>
      <c r="I3947" s="7"/>
      <c r="J3947" s="7"/>
      <c r="K3947" s="8"/>
      <c r="L3947" s="9"/>
      <c r="M3947" s="7"/>
      <c r="N3947" s="11"/>
      <c r="O3947" s="12"/>
      <c r="P3947" s="13"/>
      <c r="Q3947" s="14">
        <f>Tabela1[[#This Row],[QTDE/ Fabricação]]-Tabela1[[#This Row],[QTE]]</f>
        <v>0</v>
      </c>
      <c r="R3947" s="19">
        <f t="shared" si="523"/>
        <v>0</v>
      </c>
      <c r="S3947" s="19">
        <f t="shared" si="519"/>
        <v>0</v>
      </c>
      <c r="T3947" s="20">
        <f t="shared" si="524"/>
        <v>0</v>
      </c>
      <c r="U3947" s="17">
        <f>IFERROR(SUMIF('LISTA DE EMBARQUE'!B:B,MICRO!E:E,'LISTA DE EMBARQUE'!G:G),"")</f>
        <v>0</v>
      </c>
      <c r="V3947" s="12" t="str">
        <f>IFERROR(VLOOKUP(Tabela1[[#This Row],[COD.MDE]],'LISTA DE EMBARQUE'!B:L,11,0),"")</f>
        <v/>
      </c>
      <c r="W3947" s="13" t="str">
        <f>IFERROR(COUNTIF(#REF!,Tabela1[[#This Row],[Colunas5]]),"")</f>
        <v/>
      </c>
      <c r="X3947" s="14">
        <f>Tabela1[[#This Row],[QIANTIDADE EXPEDIDA]]*Tabela1[[#This Row],[PESO UNI]]</f>
        <v>0</v>
      </c>
      <c r="Y3947" s="14">
        <f t="shared" si="525"/>
        <v>0</v>
      </c>
      <c r="Z3947" s="21">
        <f>Tabela1[[#This Row],[PESO TOTAL]]-Tabela1[[#This Row],[Peso Expedido]]</f>
        <v>0</v>
      </c>
      <c r="AA3947" s="18"/>
      <c r="AB3947" s="15"/>
      <c r="AC3947" s="15"/>
      <c r="AD3947" s="15"/>
      <c r="AE3947" s="15"/>
      <c r="AF3947" s="15"/>
      <c r="AG3947" s="15"/>
      <c r="AH3947" s="15"/>
      <c r="AI3947" s="40" t="str">
        <f t="shared" si="526"/>
        <v>ok</v>
      </c>
      <c r="AJ3947" s="5"/>
      <c r="AK3947" t="str">
        <f>Tabela1[[#This Row],[Coluna1]]&amp;Tabela1[[#This Row],[PEDIDO]]</f>
        <v/>
      </c>
      <c r="AL3947"/>
      <c r="AM3947"/>
      <c r="AN3947"/>
      <c r="AO3947" t="str">
        <f t="shared" si="527"/>
        <v>/</v>
      </c>
      <c r="AP3947" t="str">
        <f>Tabela1[[#This Row],[TAG]]&amp;Tabela1[[#This Row],[PEDIDO]]&amp;Tabela1[[#This Row],[PRODUTO]]</f>
        <v/>
      </c>
      <c r="AQ3947" s="23" t="str">
        <f>Tabela1[[#This Row],[PRODUTO]]&amp;Tabela1[[#This Row],[TAG]]</f>
        <v/>
      </c>
      <c r="AR3947" s="27">
        <f>Tabela1[[#This Row],[PESO TOTAL]]*Tabela1[[#This Row],[MATÉRIA PRIMA]]</f>
        <v>0</v>
      </c>
      <c r="AS3947" s="28">
        <f>Tabela1[[#This Row],[PESO TOTAL]]*Tabela1[[#This Row],[PREPARAÇÃO ]]</f>
        <v>0</v>
      </c>
      <c r="AT3947" s="28">
        <f>Tabela1[[#This Row],[PESO TOTAL]]*Tabela1[[#This Row],[CALDEIRARIA]]</f>
        <v>0</v>
      </c>
      <c r="AU3947" s="28">
        <f>Tabela1[[#This Row],[PESO TOTAL]]*Tabela1[[#This Row],[SOLDA]]</f>
        <v>0</v>
      </c>
      <c r="AV3947" s="28">
        <f>Tabela1[[#This Row],[PESO TOTAL]]*Tabela1[[#This Row],[ACABAMENTO]]</f>
        <v>0</v>
      </c>
      <c r="AW3947" s="28">
        <f>Tabela1[[#This Row],[PESO TOTAL]]*Tabela1[[#This Row],[PRONTO ACABADO]]</f>
        <v>0</v>
      </c>
      <c r="AX3947" s="29">
        <f>Tabela1[[#This Row],[PESO TOTAL]]*Tabela1[[#This Row],[EXPEDIÇÃO ]]</f>
        <v>0</v>
      </c>
      <c r="AY3947" s="28" t="str">
        <f>Tabela1[[#This Row],[PEDIDO]]&amp;Tabela1[[#This Row],[PRODUTO]]</f>
        <v/>
      </c>
      <c r="AZ3947" s="44">
        <f>IF(AF3947="",0,IF(ISTEXT(AF3947),H3947*VALUE(SUBSTITUTE(AF3947,"%",""))/100,H3947*AF3947))-Tabela1[[#This Row],[PRONTO ACABADO2]]</f>
        <v>0</v>
      </c>
      <c r="BA3947" s="44">
        <f>IF(AG3947="",0,IF(ISTEXT(AG3947),H3947*VALUE(SUBSTITUTE(AG3947,"%",""))/100,H3947*AG3947))-Tabela1[[#This Row],[PESO EXPEDIDO2]]</f>
        <v>0</v>
      </c>
      <c r="BB3947" s="44">
        <f t="shared" si="528"/>
        <v>0</v>
      </c>
      <c r="BC3947" s="44">
        <f t="shared" si="529"/>
        <v>0</v>
      </c>
      <c r="BD3947" s="165"/>
    </row>
    <row r="3948" spans="1:56" ht="15.75" hidden="1" customHeight="1" x14ac:dyDescent="0.25">
      <c r="A3948" s="6"/>
      <c r="B3948" s="22"/>
      <c r="C3948" s="7"/>
      <c r="D3948" s="46"/>
      <c r="E3948" s="7"/>
      <c r="F3948" s="7"/>
      <c r="G3948" s="24"/>
      <c r="H3948" s="41">
        <f>Tabela1[[#This Row],[PESO UNI]]*Tabela1[[#This Row],[QTE]]</f>
        <v>0</v>
      </c>
      <c r="I3948" s="7"/>
      <c r="J3948" s="7"/>
      <c r="K3948" s="8"/>
      <c r="L3948" s="9"/>
      <c r="M3948" s="7"/>
      <c r="N3948" s="11"/>
      <c r="O3948" s="12"/>
      <c r="P3948" s="13"/>
      <c r="Q3948" s="14">
        <f>Tabela1[[#This Row],[QTDE/ Fabricação]]-Tabela1[[#This Row],[QTE]]</f>
        <v>0</v>
      </c>
      <c r="R3948" s="19">
        <f t="shared" si="523"/>
        <v>0</v>
      </c>
      <c r="S3948" s="19">
        <f t="shared" si="519"/>
        <v>0</v>
      </c>
      <c r="T3948" s="20">
        <f t="shared" si="524"/>
        <v>0</v>
      </c>
      <c r="U3948" s="17">
        <f>IFERROR(SUMIF('LISTA DE EMBARQUE'!B:B,MICRO!E:E,'LISTA DE EMBARQUE'!G:G),"")</f>
        <v>0</v>
      </c>
      <c r="V3948" s="12" t="str">
        <f>IFERROR(VLOOKUP(Tabela1[[#This Row],[COD.MDE]],'LISTA DE EMBARQUE'!B:L,11,0),"")</f>
        <v/>
      </c>
      <c r="W3948" s="13" t="str">
        <f>IFERROR(COUNTIF(#REF!,Tabela1[[#This Row],[Colunas5]]),"")</f>
        <v/>
      </c>
      <c r="X3948" s="14">
        <f>Tabela1[[#This Row],[QIANTIDADE EXPEDIDA]]*Tabela1[[#This Row],[PESO UNI]]</f>
        <v>0</v>
      </c>
      <c r="Y3948" s="14">
        <f t="shared" si="525"/>
        <v>0</v>
      </c>
      <c r="Z3948" s="21">
        <f>Tabela1[[#This Row],[PESO TOTAL]]-Tabela1[[#This Row],[Peso Expedido]]</f>
        <v>0</v>
      </c>
      <c r="AA3948" s="18"/>
      <c r="AB3948" s="15"/>
      <c r="AC3948" s="15"/>
      <c r="AD3948" s="15"/>
      <c r="AE3948" s="15"/>
      <c r="AF3948" s="15"/>
      <c r="AG3948" s="15"/>
      <c r="AH3948" s="15"/>
      <c r="AI3948" s="40" t="str">
        <f t="shared" si="526"/>
        <v>ok</v>
      </c>
      <c r="AJ3948" s="5"/>
      <c r="AK3948" t="str">
        <f>Tabela1[[#This Row],[Coluna1]]&amp;Tabela1[[#This Row],[PEDIDO]]</f>
        <v/>
      </c>
      <c r="AL3948"/>
      <c r="AM3948"/>
      <c r="AN3948"/>
      <c r="AO3948" t="str">
        <f t="shared" si="527"/>
        <v>/</v>
      </c>
      <c r="AP3948" t="str">
        <f>Tabela1[[#This Row],[TAG]]&amp;Tabela1[[#This Row],[PEDIDO]]&amp;Tabela1[[#This Row],[PRODUTO]]</f>
        <v/>
      </c>
      <c r="AQ3948" s="23" t="str">
        <f>Tabela1[[#This Row],[PRODUTO]]&amp;Tabela1[[#This Row],[TAG]]</f>
        <v/>
      </c>
      <c r="AR3948" s="27">
        <f>Tabela1[[#This Row],[PESO TOTAL]]*Tabela1[[#This Row],[MATÉRIA PRIMA]]</f>
        <v>0</v>
      </c>
      <c r="AS3948" s="28">
        <f>Tabela1[[#This Row],[PESO TOTAL]]*Tabela1[[#This Row],[PREPARAÇÃO ]]</f>
        <v>0</v>
      </c>
      <c r="AT3948" s="28">
        <f>Tabela1[[#This Row],[PESO TOTAL]]*Tabela1[[#This Row],[CALDEIRARIA]]</f>
        <v>0</v>
      </c>
      <c r="AU3948" s="28">
        <f>Tabela1[[#This Row],[PESO TOTAL]]*Tabela1[[#This Row],[SOLDA]]</f>
        <v>0</v>
      </c>
      <c r="AV3948" s="28">
        <f>Tabela1[[#This Row],[PESO TOTAL]]*Tabela1[[#This Row],[ACABAMENTO]]</f>
        <v>0</v>
      </c>
      <c r="AW3948" s="28">
        <f>Tabela1[[#This Row],[PESO TOTAL]]*Tabela1[[#This Row],[PRONTO ACABADO]]</f>
        <v>0</v>
      </c>
      <c r="AX3948" s="29">
        <f>Tabela1[[#This Row],[PESO TOTAL]]*Tabela1[[#This Row],[EXPEDIÇÃO ]]</f>
        <v>0</v>
      </c>
      <c r="AY3948" s="28" t="str">
        <f>Tabela1[[#This Row],[PEDIDO]]&amp;Tabela1[[#This Row],[PRODUTO]]</f>
        <v/>
      </c>
      <c r="AZ3948" s="44">
        <f>IF(AF3948="",0,IF(ISTEXT(AF3948),H3948*VALUE(SUBSTITUTE(AF3948,"%",""))/100,H3948*AF3948))-Tabela1[[#This Row],[PRONTO ACABADO2]]</f>
        <v>0</v>
      </c>
      <c r="BA3948" s="44">
        <f>IF(AG3948="",0,IF(ISTEXT(AG3948),H3948*VALUE(SUBSTITUTE(AG3948,"%",""))/100,H3948*AG3948))-Tabela1[[#This Row],[PESO EXPEDIDO2]]</f>
        <v>0</v>
      </c>
      <c r="BB3948" s="44">
        <f t="shared" si="528"/>
        <v>0</v>
      </c>
      <c r="BC3948" s="44">
        <f t="shared" si="529"/>
        <v>0</v>
      </c>
      <c r="BD3948" s="165"/>
    </row>
    <row r="3949" spans="1:56" ht="15.75" hidden="1" customHeight="1" x14ac:dyDescent="0.25">
      <c r="A3949" s="6"/>
      <c r="B3949" s="22"/>
      <c r="C3949" s="7"/>
      <c r="D3949" s="46"/>
      <c r="E3949" s="7"/>
      <c r="F3949" s="7"/>
      <c r="G3949" s="24"/>
      <c r="H3949" s="41">
        <f>Tabela1[[#This Row],[PESO UNI]]*Tabela1[[#This Row],[QTE]]</f>
        <v>0</v>
      </c>
      <c r="I3949" s="7"/>
      <c r="J3949" s="7"/>
      <c r="K3949" s="8"/>
      <c r="L3949" s="9"/>
      <c r="M3949" s="7"/>
      <c r="N3949" s="11"/>
      <c r="O3949" s="12"/>
      <c r="P3949" s="13"/>
      <c r="Q3949" s="14">
        <f>Tabela1[[#This Row],[QTDE/ Fabricação]]-Tabela1[[#This Row],[QTE]]</f>
        <v>0</v>
      </c>
      <c r="R3949" s="19">
        <f t="shared" si="523"/>
        <v>0</v>
      </c>
      <c r="S3949" s="19">
        <f t="shared" si="519"/>
        <v>0</v>
      </c>
      <c r="T3949" s="20">
        <f t="shared" si="524"/>
        <v>0</v>
      </c>
      <c r="U3949" s="17">
        <f>IFERROR(SUMIF('LISTA DE EMBARQUE'!B:B,MICRO!E:E,'LISTA DE EMBARQUE'!G:G),"")</f>
        <v>0</v>
      </c>
      <c r="V3949" s="12" t="str">
        <f>IFERROR(VLOOKUP(Tabela1[[#This Row],[COD.MDE]],'LISTA DE EMBARQUE'!B:L,11,0),"")</f>
        <v/>
      </c>
      <c r="W3949" s="13" t="str">
        <f>IFERROR(COUNTIF(#REF!,Tabela1[[#This Row],[Colunas5]]),"")</f>
        <v/>
      </c>
      <c r="X3949" s="14">
        <f>Tabela1[[#This Row],[QIANTIDADE EXPEDIDA]]*Tabela1[[#This Row],[PESO UNI]]</f>
        <v>0</v>
      </c>
      <c r="Y3949" s="14">
        <f t="shared" si="525"/>
        <v>0</v>
      </c>
      <c r="Z3949" s="21">
        <f>Tabela1[[#This Row],[PESO TOTAL]]-Tabela1[[#This Row],[Peso Expedido]]</f>
        <v>0</v>
      </c>
      <c r="AA3949" s="18"/>
      <c r="AB3949" s="15"/>
      <c r="AC3949" s="15"/>
      <c r="AD3949" s="15"/>
      <c r="AE3949" s="15"/>
      <c r="AF3949" s="15"/>
      <c r="AG3949" s="15"/>
      <c r="AH3949" s="15"/>
      <c r="AI3949" s="40" t="str">
        <f t="shared" si="526"/>
        <v>ok</v>
      </c>
      <c r="AJ3949" s="5"/>
      <c r="AK3949" t="str">
        <f>Tabela1[[#This Row],[Coluna1]]&amp;Tabela1[[#This Row],[PEDIDO]]</f>
        <v/>
      </c>
      <c r="AL3949"/>
      <c r="AM3949"/>
      <c r="AN3949"/>
      <c r="AO3949" t="str">
        <f t="shared" si="527"/>
        <v>/</v>
      </c>
      <c r="AP3949" t="str">
        <f>Tabela1[[#This Row],[TAG]]&amp;Tabela1[[#This Row],[PEDIDO]]&amp;Tabela1[[#This Row],[PRODUTO]]</f>
        <v/>
      </c>
      <c r="AQ3949" s="23" t="str">
        <f>Tabela1[[#This Row],[PRODUTO]]&amp;Tabela1[[#This Row],[TAG]]</f>
        <v/>
      </c>
      <c r="AR3949" s="27">
        <f>Tabela1[[#This Row],[PESO TOTAL]]*Tabela1[[#This Row],[MATÉRIA PRIMA]]</f>
        <v>0</v>
      </c>
      <c r="AS3949" s="28">
        <f>Tabela1[[#This Row],[PESO TOTAL]]*Tabela1[[#This Row],[PREPARAÇÃO ]]</f>
        <v>0</v>
      </c>
      <c r="AT3949" s="28">
        <f>Tabela1[[#This Row],[PESO TOTAL]]*Tabela1[[#This Row],[CALDEIRARIA]]</f>
        <v>0</v>
      </c>
      <c r="AU3949" s="28">
        <f>Tabela1[[#This Row],[PESO TOTAL]]*Tabela1[[#This Row],[SOLDA]]</f>
        <v>0</v>
      </c>
      <c r="AV3949" s="28">
        <f>Tabela1[[#This Row],[PESO TOTAL]]*Tabela1[[#This Row],[ACABAMENTO]]</f>
        <v>0</v>
      </c>
      <c r="AW3949" s="28">
        <f>Tabela1[[#This Row],[PESO TOTAL]]*Tabela1[[#This Row],[PRONTO ACABADO]]</f>
        <v>0</v>
      </c>
      <c r="AX3949" s="29">
        <f>Tabela1[[#This Row],[PESO TOTAL]]*Tabela1[[#This Row],[EXPEDIÇÃO ]]</f>
        <v>0</v>
      </c>
      <c r="AY3949" s="28" t="str">
        <f>Tabela1[[#This Row],[PEDIDO]]&amp;Tabela1[[#This Row],[PRODUTO]]</f>
        <v/>
      </c>
      <c r="AZ3949" s="44">
        <f>IF(AF3949="",0,IF(ISTEXT(AF3949),H3949*VALUE(SUBSTITUTE(AF3949,"%",""))/100,H3949*AF3949))-Tabela1[[#This Row],[PRONTO ACABADO2]]</f>
        <v>0</v>
      </c>
      <c r="BA3949" s="44">
        <f>IF(AG3949="",0,IF(ISTEXT(AG3949),H3949*VALUE(SUBSTITUTE(AG3949,"%",""))/100,H3949*AG3949))-Tabela1[[#This Row],[PESO EXPEDIDO2]]</f>
        <v>0</v>
      </c>
      <c r="BB3949" s="44">
        <f t="shared" si="528"/>
        <v>0</v>
      </c>
      <c r="BC3949" s="44">
        <f t="shared" si="529"/>
        <v>0</v>
      </c>
      <c r="BD3949" s="165"/>
    </row>
    <row r="3950" spans="1:56" ht="15.75" hidden="1" customHeight="1" x14ac:dyDescent="0.25">
      <c r="A3950" s="6"/>
      <c r="B3950" s="22"/>
      <c r="C3950" s="7"/>
      <c r="D3950" s="46"/>
      <c r="E3950" s="7"/>
      <c r="F3950" s="7"/>
      <c r="G3950" s="24"/>
      <c r="H3950" s="41">
        <f>Tabela1[[#This Row],[PESO UNI]]*Tabela1[[#This Row],[QTE]]</f>
        <v>0</v>
      </c>
      <c r="I3950" s="7"/>
      <c r="J3950" s="7"/>
      <c r="K3950" s="8"/>
      <c r="L3950" s="9"/>
      <c r="M3950" s="7"/>
      <c r="N3950" s="11"/>
      <c r="O3950" s="12"/>
      <c r="P3950" s="13"/>
      <c r="Q3950" s="14">
        <f>Tabela1[[#This Row],[QTDE/ Fabricação]]-Tabela1[[#This Row],[QTE]]</f>
        <v>0</v>
      </c>
      <c r="R3950" s="19">
        <f t="shared" si="523"/>
        <v>0</v>
      </c>
      <c r="S3950" s="19">
        <f t="shared" si="519"/>
        <v>0</v>
      </c>
      <c r="T3950" s="20">
        <f t="shared" si="524"/>
        <v>0</v>
      </c>
      <c r="U3950" s="17">
        <f>IFERROR(SUMIF('LISTA DE EMBARQUE'!B:B,MICRO!E:E,'LISTA DE EMBARQUE'!G:G),"")</f>
        <v>0</v>
      </c>
      <c r="V3950" s="12" t="str">
        <f>IFERROR(VLOOKUP(Tabela1[[#This Row],[COD.MDE]],'LISTA DE EMBARQUE'!B:L,11,0),"")</f>
        <v/>
      </c>
      <c r="W3950" s="13" t="str">
        <f>IFERROR(COUNTIF(#REF!,Tabela1[[#This Row],[Colunas5]]),"")</f>
        <v/>
      </c>
      <c r="X3950" s="14">
        <f>Tabela1[[#This Row],[QIANTIDADE EXPEDIDA]]*Tabela1[[#This Row],[PESO UNI]]</f>
        <v>0</v>
      </c>
      <c r="Y3950" s="14">
        <f t="shared" si="525"/>
        <v>0</v>
      </c>
      <c r="Z3950" s="21">
        <f>Tabela1[[#This Row],[PESO TOTAL]]-Tabela1[[#This Row],[Peso Expedido]]</f>
        <v>0</v>
      </c>
      <c r="AA3950" s="18"/>
      <c r="AB3950" s="15"/>
      <c r="AC3950" s="15"/>
      <c r="AD3950" s="15"/>
      <c r="AE3950" s="15"/>
      <c r="AF3950" s="15"/>
      <c r="AG3950" s="15"/>
      <c r="AH3950" s="15"/>
      <c r="AI3950" s="40" t="str">
        <f t="shared" si="526"/>
        <v>ok</v>
      </c>
      <c r="AJ3950" s="5"/>
      <c r="AK3950" t="str">
        <f>Tabela1[[#This Row],[Coluna1]]&amp;Tabela1[[#This Row],[PEDIDO]]</f>
        <v/>
      </c>
      <c r="AL3950"/>
      <c r="AM3950"/>
      <c r="AN3950"/>
      <c r="AO3950" t="str">
        <f t="shared" si="527"/>
        <v>/</v>
      </c>
      <c r="AP3950" t="str">
        <f>Tabela1[[#This Row],[TAG]]&amp;Tabela1[[#This Row],[PEDIDO]]&amp;Tabela1[[#This Row],[PRODUTO]]</f>
        <v/>
      </c>
      <c r="AQ3950" s="23" t="str">
        <f>Tabela1[[#This Row],[PRODUTO]]&amp;Tabela1[[#This Row],[TAG]]</f>
        <v/>
      </c>
      <c r="AR3950" s="27">
        <f>Tabela1[[#This Row],[PESO TOTAL]]*Tabela1[[#This Row],[MATÉRIA PRIMA]]</f>
        <v>0</v>
      </c>
      <c r="AS3950" s="28">
        <f>Tabela1[[#This Row],[PESO TOTAL]]*Tabela1[[#This Row],[PREPARAÇÃO ]]</f>
        <v>0</v>
      </c>
      <c r="AT3950" s="28">
        <f>Tabela1[[#This Row],[PESO TOTAL]]*Tabela1[[#This Row],[CALDEIRARIA]]</f>
        <v>0</v>
      </c>
      <c r="AU3950" s="28">
        <f>Tabela1[[#This Row],[PESO TOTAL]]*Tabela1[[#This Row],[SOLDA]]</f>
        <v>0</v>
      </c>
      <c r="AV3950" s="28">
        <f>Tabela1[[#This Row],[PESO TOTAL]]*Tabela1[[#This Row],[ACABAMENTO]]</f>
        <v>0</v>
      </c>
      <c r="AW3950" s="28">
        <f>Tabela1[[#This Row],[PESO TOTAL]]*Tabela1[[#This Row],[PRONTO ACABADO]]</f>
        <v>0</v>
      </c>
      <c r="AX3950" s="29">
        <f>Tabela1[[#This Row],[PESO TOTAL]]*Tabela1[[#This Row],[EXPEDIÇÃO ]]</f>
        <v>0</v>
      </c>
      <c r="AY3950" s="28" t="str">
        <f>Tabela1[[#This Row],[PEDIDO]]&amp;Tabela1[[#This Row],[PRODUTO]]</f>
        <v/>
      </c>
      <c r="AZ3950" s="44">
        <f>IF(AF3950="",0,IF(ISTEXT(AF3950),H3950*VALUE(SUBSTITUTE(AF3950,"%",""))/100,H3950*AF3950))-Tabela1[[#This Row],[PRONTO ACABADO2]]</f>
        <v>0</v>
      </c>
      <c r="BA3950" s="44">
        <f>IF(AG3950="",0,IF(ISTEXT(AG3950),H3950*VALUE(SUBSTITUTE(AG3950,"%",""))/100,H3950*AG3950))-Tabela1[[#This Row],[PESO EXPEDIDO2]]</f>
        <v>0</v>
      </c>
      <c r="BB3950" s="44">
        <f t="shared" si="528"/>
        <v>0</v>
      </c>
      <c r="BC3950" s="44">
        <f t="shared" si="529"/>
        <v>0</v>
      </c>
      <c r="BD3950" s="165"/>
    </row>
    <row r="3951" spans="1:56" ht="15.75" hidden="1" customHeight="1" x14ac:dyDescent="0.25">
      <c r="A3951" s="6"/>
      <c r="B3951" s="22"/>
      <c r="C3951" s="7"/>
      <c r="D3951" s="46"/>
      <c r="E3951" s="7"/>
      <c r="F3951" s="7"/>
      <c r="G3951" s="24"/>
      <c r="H3951" s="41">
        <f>Tabela1[[#This Row],[PESO UNI]]*Tabela1[[#This Row],[QTE]]</f>
        <v>0</v>
      </c>
      <c r="I3951" s="7"/>
      <c r="J3951" s="7"/>
      <c r="K3951" s="8"/>
      <c r="L3951" s="9"/>
      <c r="M3951" s="7"/>
      <c r="N3951" s="11"/>
      <c r="O3951" s="12"/>
      <c r="P3951" s="13"/>
      <c r="Q3951" s="14">
        <f>Tabela1[[#This Row],[QTDE/ Fabricação]]-Tabela1[[#This Row],[QTE]]</f>
        <v>0</v>
      </c>
      <c r="R3951" s="19">
        <f t="shared" si="523"/>
        <v>0</v>
      </c>
      <c r="S3951" s="19">
        <f t="shared" si="519"/>
        <v>0</v>
      </c>
      <c r="T3951" s="20">
        <f t="shared" si="524"/>
        <v>0</v>
      </c>
      <c r="U3951" s="17">
        <f>IFERROR(SUMIF('LISTA DE EMBARQUE'!B:B,MICRO!E:E,'LISTA DE EMBARQUE'!G:G),"")</f>
        <v>0</v>
      </c>
      <c r="V3951" s="12" t="str">
        <f>IFERROR(VLOOKUP(Tabela1[[#This Row],[COD.MDE]],'LISTA DE EMBARQUE'!B:L,11,0),"")</f>
        <v/>
      </c>
      <c r="W3951" s="13" t="str">
        <f>IFERROR(COUNTIF(#REF!,Tabela1[[#This Row],[Colunas5]]),"")</f>
        <v/>
      </c>
      <c r="X3951" s="14">
        <f>Tabela1[[#This Row],[QIANTIDADE EXPEDIDA]]*Tabela1[[#This Row],[PESO UNI]]</f>
        <v>0</v>
      </c>
      <c r="Y3951" s="14">
        <f t="shared" si="525"/>
        <v>0</v>
      </c>
      <c r="Z3951" s="21">
        <f>Tabela1[[#This Row],[PESO TOTAL]]-Tabela1[[#This Row],[Peso Expedido]]</f>
        <v>0</v>
      </c>
      <c r="AA3951" s="18"/>
      <c r="AB3951" s="15"/>
      <c r="AC3951" s="15"/>
      <c r="AD3951" s="15"/>
      <c r="AE3951" s="15"/>
      <c r="AF3951" s="15"/>
      <c r="AG3951" s="15"/>
      <c r="AH3951" s="15"/>
      <c r="AI3951" s="40" t="str">
        <f t="shared" si="526"/>
        <v>ok</v>
      </c>
      <c r="AJ3951" s="5"/>
      <c r="AK3951" t="str">
        <f>Tabela1[[#This Row],[Coluna1]]&amp;Tabela1[[#This Row],[PEDIDO]]</f>
        <v/>
      </c>
      <c r="AL3951"/>
      <c r="AM3951"/>
      <c r="AN3951"/>
      <c r="AO3951" t="str">
        <f t="shared" si="527"/>
        <v>/</v>
      </c>
      <c r="AP3951" t="str">
        <f>Tabela1[[#This Row],[TAG]]&amp;Tabela1[[#This Row],[PEDIDO]]&amp;Tabela1[[#This Row],[PRODUTO]]</f>
        <v/>
      </c>
      <c r="AQ3951" s="23" t="str">
        <f>Tabela1[[#This Row],[PRODUTO]]&amp;Tabela1[[#This Row],[TAG]]</f>
        <v/>
      </c>
      <c r="AR3951" s="27">
        <f>Tabela1[[#This Row],[PESO TOTAL]]*Tabela1[[#This Row],[MATÉRIA PRIMA]]</f>
        <v>0</v>
      </c>
      <c r="AS3951" s="28">
        <f>Tabela1[[#This Row],[PESO TOTAL]]*Tabela1[[#This Row],[PREPARAÇÃO ]]</f>
        <v>0</v>
      </c>
      <c r="AT3951" s="28">
        <f>Tabela1[[#This Row],[PESO TOTAL]]*Tabela1[[#This Row],[CALDEIRARIA]]</f>
        <v>0</v>
      </c>
      <c r="AU3951" s="28">
        <f>Tabela1[[#This Row],[PESO TOTAL]]*Tabela1[[#This Row],[SOLDA]]</f>
        <v>0</v>
      </c>
      <c r="AV3951" s="28">
        <f>Tabela1[[#This Row],[PESO TOTAL]]*Tabela1[[#This Row],[ACABAMENTO]]</f>
        <v>0</v>
      </c>
      <c r="AW3951" s="28">
        <f>Tabela1[[#This Row],[PESO TOTAL]]*Tabela1[[#This Row],[PRONTO ACABADO]]</f>
        <v>0</v>
      </c>
      <c r="AX3951" s="29">
        <f>Tabela1[[#This Row],[PESO TOTAL]]*Tabela1[[#This Row],[EXPEDIÇÃO ]]</f>
        <v>0</v>
      </c>
      <c r="AY3951" s="28" t="str">
        <f>Tabela1[[#This Row],[PEDIDO]]&amp;Tabela1[[#This Row],[PRODUTO]]</f>
        <v/>
      </c>
      <c r="AZ3951" s="44">
        <f>IF(AF3951="",0,IF(ISTEXT(AF3951),H3951*VALUE(SUBSTITUTE(AF3951,"%",""))/100,H3951*AF3951))-Tabela1[[#This Row],[PRONTO ACABADO2]]</f>
        <v>0</v>
      </c>
      <c r="BA3951" s="44">
        <f>IF(AG3951="",0,IF(ISTEXT(AG3951),H3951*VALUE(SUBSTITUTE(AG3951,"%",""))/100,H3951*AG3951))-Tabela1[[#This Row],[PESO EXPEDIDO2]]</f>
        <v>0</v>
      </c>
      <c r="BB3951" s="44">
        <f t="shared" si="528"/>
        <v>0</v>
      </c>
      <c r="BC3951" s="44">
        <f t="shared" si="529"/>
        <v>0</v>
      </c>
      <c r="BD3951" s="165"/>
    </row>
    <row r="3952" spans="1:56" ht="15.75" hidden="1" customHeight="1" x14ac:dyDescent="0.25">
      <c r="A3952" s="6"/>
      <c r="B3952" s="22"/>
      <c r="C3952" s="7"/>
      <c r="D3952" s="46"/>
      <c r="E3952" s="7"/>
      <c r="F3952" s="7"/>
      <c r="G3952" s="24"/>
      <c r="H3952" s="41">
        <f>Tabela1[[#This Row],[PESO UNI]]*Tabela1[[#This Row],[QTE]]</f>
        <v>0</v>
      </c>
      <c r="I3952" s="7"/>
      <c r="J3952" s="7"/>
      <c r="K3952" s="8"/>
      <c r="L3952" s="9"/>
      <c r="M3952" s="7"/>
      <c r="N3952" s="11"/>
      <c r="O3952" s="12"/>
      <c r="P3952" s="13"/>
      <c r="Q3952" s="14">
        <f>Tabela1[[#This Row],[QTDE/ Fabricação]]-Tabela1[[#This Row],[QTE]]</f>
        <v>0</v>
      </c>
      <c r="R3952" s="19">
        <f t="shared" si="523"/>
        <v>0</v>
      </c>
      <c r="S3952" s="19">
        <f t="shared" si="519"/>
        <v>0</v>
      </c>
      <c r="T3952" s="20">
        <f t="shared" si="524"/>
        <v>0</v>
      </c>
      <c r="U3952" s="17">
        <f>IFERROR(SUMIF('LISTA DE EMBARQUE'!B:B,MICRO!E:E,'LISTA DE EMBARQUE'!G:G),"")</f>
        <v>0</v>
      </c>
      <c r="V3952" s="12" t="str">
        <f>IFERROR(VLOOKUP(Tabela1[[#This Row],[COD.MDE]],'LISTA DE EMBARQUE'!B:L,11,0),"")</f>
        <v/>
      </c>
      <c r="W3952" s="13" t="str">
        <f>IFERROR(COUNTIF(#REF!,Tabela1[[#This Row],[Colunas5]]),"")</f>
        <v/>
      </c>
      <c r="X3952" s="14">
        <f>Tabela1[[#This Row],[QIANTIDADE EXPEDIDA]]*Tabela1[[#This Row],[PESO UNI]]</f>
        <v>0</v>
      </c>
      <c r="Y3952" s="14">
        <f t="shared" si="525"/>
        <v>0</v>
      </c>
      <c r="Z3952" s="21">
        <f>Tabela1[[#This Row],[PESO TOTAL]]-Tabela1[[#This Row],[Peso Expedido]]</f>
        <v>0</v>
      </c>
      <c r="AA3952" s="18"/>
      <c r="AB3952" s="15"/>
      <c r="AC3952" s="15"/>
      <c r="AD3952" s="15"/>
      <c r="AE3952" s="15"/>
      <c r="AF3952" s="15"/>
      <c r="AG3952" s="15"/>
      <c r="AH3952" s="15"/>
      <c r="AI3952" s="40" t="str">
        <f t="shared" si="526"/>
        <v>ok</v>
      </c>
      <c r="AJ3952" s="5"/>
      <c r="AK3952" t="str">
        <f>Tabela1[[#This Row],[Coluna1]]&amp;Tabela1[[#This Row],[PEDIDO]]</f>
        <v/>
      </c>
      <c r="AL3952"/>
      <c r="AM3952"/>
      <c r="AN3952"/>
      <c r="AO3952" t="str">
        <f t="shared" si="527"/>
        <v>/</v>
      </c>
      <c r="AP3952" t="str">
        <f>Tabela1[[#This Row],[TAG]]&amp;Tabela1[[#This Row],[PEDIDO]]&amp;Tabela1[[#This Row],[PRODUTO]]</f>
        <v/>
      </c>
      <c r="AQ3952" s="23" t="str">
        <f>Tabela1[[#This Row],[PRODUTO]]&amp;Tabela1[[#This Row],[TAG]]</f>
        <v/>
      </c>
      <c r="AR3952" s="27">
        <f>Tabela1[[#This Row],[PESO TOTAL]]*Tabela1[[#This Row],[MATÉRIA PRIMA]]</f>
        <v>0</v>
      </c>
      <c r="AS3952" s="28">
        <f>Tabela1[[#This Row],[PESO TOTAL]]*Tabela1[[#This Row],[PREPARAÇÃO ]]</f>
        <v>0</v>
      </c>
      <c r="AT3952" s="28">
        <f>Tabela1[[#This Row],[PESO TOTAL]]*Tabela1[[#This Row],[CALDEIRARIA]]</f>
        <v>0</v>
      </c>
      <c r="AU3952" s="28">
        <f>Tabela1[[#This Row],[PESO TOTAL]]*Tabela1[[#This Row],[SOLDA]]</f>
        <v>0</v>
      </c>
      <c r="AV3952" s="28">
        <f>Tabela1[[#This Row],[PESO TOTAL]]*Tabela1[[#This Row],[ACABAMENTO]]</f>
        <v>0</v>
      </c>
      <c r="AW3952" s="28">
        <f>Tabela1[[#This Row],[PESO TOTAL]]*Tabela1[[#This Row],[PRONTO ACABADO]]</f>
        <v>0</v>
      </c>
      <c r="AX3952" s="29">
        <f>Tabela1[[#This Row],[PESO TOTAL]]*Tabela1[[#This Row],[EXPEDIÇÃO ]]</f>
        <v>0</v>
      </c>
      <c r="AY3952" s="28" t="str">
        <f>Tabela1[[#This Row],[PEDIDO]]&amp;Tabela1[[#This Row],[PRODUTO]]</f>
        <v/>
      </c>
      <c r="AZ3952" s="44">
        <f>IF(AF3952="",0,IF(ISTEXT(AF3952),H3952*VALUE(SUBSTITUTE(AF3952,"%",""))/100,H3952*AF3952))-Tabela1[[#This Row],[PRONTO ACABADO2]]</f>
        <v>0</v>
      </c>
      <c r="BA3952" s="44">
        <f>IF(AG3952="",0,IF(ISTEXT(AG3952),H3952*VALUE(SUBSTITUTE(AG3952,"%",""))/100,H3952*AG3952))-Tabela1[[#This Row],[PESO EXPEDIDO2]]</f>
        <v>0</v>
      </c>
      <c r="BB3952" s="44">
        <f t="shared" si="528"/>
        <v>0</v>
      </c>
      <c r="BC3952" s="44">
        <f t="shared" si="529"/>
        <v>0</v>
      </c>
      <c r="BD3952" s="165"/>
    </row>
    <row r="3953" spans="1:56" ht="15.75" hidden="1" customHeight="1" x14ac:dyDescent="0.25">
      <c r="A3953" s="6"/>
      <c r="B3953" s="22"/>
      <c r="C3953" s="7"/>
      <c r="D3953" s="46"/>
      <c r="E3953" s="7"/>
      <c r="F3953" s="7"/>
      <c r="G3953" s="24"/>
      <c r="H3953" s="41">
        <f>Tabela1[[#This Row],[PESO UNI]]*Tabela1[[#This Row],[QTE]]</f>
        <v>0</v>
      </c>
      <c r="I3953" s="7"/>
      <c r="J3953" s="7"/>
      <c r="K3953" s="8"/>
      <c r="L3953" s="9"/>
      <c r="M3953" s="7"/>
      <c r="N3953" s="11"/>
      <c r="O3953" s="12"/>
      <c r="P3953" s="13"/>
      <c r="Q3953" s="14">
        <f>Tabela1[[#This Row],[QTDE/ Fabricação]]-Tabela1[[#This Row],[QTE]]</f>
        <v>0</v>
      </c>
      <c r="R3953" s="19">
        <f t="shared" si="523"/>
        <v>0</v>
      </c>
      <c r="S3953" s="19">
        <f t="shared" si="519"/>
        <v>0</v>
      </c>
      <c r="T3953" s="20">
        <f t="shared" si="524"/>
        <v>0</v>
      </c>
      <c r="U3953" s="17">
        <f>IFERROR(SUMIF('LISTA DE EMBARQUE'!B:B,MICRO!E:E,'LISTA DE EMBARQUE'!G:G),"")</f>
        <v>0</v>
      </c>
      <c r="V3953" s="12" t="str">
        <f>IFERROR(VLOOKUP(Tabela1[[#This Row],[COD.MDE]],'LISTA DE EMBARQUE'!B:L,11,0),"")</f>
        <v/>
      </c>
      <c r="W3953" s="13" t="str">
        <f>IFERROR(COUNTIF(#REF!,Tabela1[[#This Row],[Colunas5]]),"")</f>
        <v/>
      </c>
      <c r="X3953" s="14">
        <f>Tabela1[[#This Row],[QIANTIDADE EXPEDIDA]]*Tabela1[[#This Row],[PESO UNI]]</f>
        <v>0</v>
      </c>
      <c r="Y3953" s="14">
        <f t="shared" si="525"/>
        <v>0</v>
      </c>
      <c r="Z3953" s="21">
        <f>Tabela1[[#This Row],[PESO TOTAL]]-Tabela1[[#This Row],[Peso Expedido]]</f>
        <v>0</v>
      </c>
      <c r="AA3953" s="18"/>
      <c r="AB3953" s="15"/>
      <c r="AC3953" s="15"/>
      <c r="AD3953" s="15"/>
      <c r="AE3953" s="15"/>
      <c r="AF3953" s="15"/>
      <c r="AG3953" s="15"/>
      <c r="AH3953" s="15"/>
      <c r="AI3953" s="40" t="str">
        <f t="shared" si="526"/>
        <v>ok</v>
      </c>
      <c r="AJ3953" s="5"/>
      <c r="AK3953" t="str">
        <f>Tabela1[[#This Row],[Coluna1]]&amp;Tabela1[[#This Row],[PEDIDO]]</f>
        <v/>
      </c>
      <c r="AL3953"/>
      <c r="AM3953"/>
      <c r="AN3953"/>
      <c r="AO3953" t="str">
        <f t="shared" si="527"/>
        <v>/</v>
      </c>
      <c r="AP3953" t="str">
        <f>Tabela1[[#This Row],[TAG]]&amp;Tabela1[[#This Row],[PEDIDO]]&amp;Tabela1[[#This Row],[PRODUTO]]</f>
        <v/>
      </c>
      <c r="AQ3953" s="23" t="str">
        <f>Tabela1[[#This Row],[PRODUTO]]&amp;Tabela1[[#This Row],[TAG]]</f>
        <v/>
      </c>
      <c r="AR3953" s="27">
        <f>Tabela1[[#This Row],[PESO TOTAL]]*Tabela1[[#This Row],[MATÉRIA PRIMA]]</f>
        <v>0</v>
      </c>
      <c r="AS3953" s="28">
        <f>Tabela1[[#This Row],[PESO TOTAL]]*Tabela1[[#This Row],[PREPARAÇÃO ]]</f>
        <v>0</v>
      </c>
      <c r="AT3953" s="28">
        <f>Tabela1[[#This Row],[PESO TOTAL]]*Tabela1[[#This Row],[CALDEIRARIA]]</f>
        <v>0</v>
      </c>
      <c r="AU3953" s="28">
        <f>Tabela1[[#This Row],[PESO TOTAL]]*Tabela1[[#This Row],[SOLDA]]</f>
        <v>0</v>
      </c>
      <c r="AV3953" s="28">
        <f>Tabela1[[#This Row],[PESO TOTAL]]*Tabela1[[#This Row],[ACABAMENTO]]</f>
        <v>0</v>
      </c>
      <c r="AW3953" s="28">
        <f>Tabela1[[#This Row],[PESO TOTAL]]*Tabela1[[#This Row],[PRONTO ACABADO]]</f>
        <v>0</v>
      </c>
      <c r="AX3953" s="29">
        <f>Tabela1[[#This Row],[PESO TOTAL]]*Tabela1[[#This Row],[EXPEDIÇÃO ]]</f>
        <v>0</v>
      </c>
      <c r="AY3953" s="28" t="str">
        <f>Tabela1[[#This Row],[PEDIDO]]&amp;Tabela1[[#This Row],[PRODUTO]]</f>
        <v/>
      </c>
      <c r="AZ3953" s="44">
        <f>IF(AF3953="",0,IF(ISTEXT(AF3953),H3953*VALUE(SUBSTITUTE(AF3953,"%",""))/100,H3953*AF3953))-Tabela1[[#This Row],[PRONTO ACABADO2]]</f>
        <v>0</v>
      </c>
      <c r="BA3953" s="44">
        <f>IF(AG3953="",0,IF(ISTEXT(AG3953),H3953*VALUE(SUBSTITUTE(AG3953,"%",""))/100,H3953*AG3953))-Tabela1[[#This Row],[PESO EXPEDIDO2]]</f>
        <v>0</v>
      </c>
      <c r="BB3953" s="44">
        <f t="shared" si="528"/>
        <v>0</v>
      </c>
      <c r="BC3953" s="44">
        <f t="shared" si="529"/>
        <v>0</v>
      </c>
      <c r="BD3953" s="165"/>
    </row>
    <row r="3954" spans="1:56" ht="15.75" hidden="1" customHeight="1" x14ac:dyDescent="0.25">
      <c r="A3954" s="6"/>
      <c r="B3954" s="22"/>
      <c r="C3954" s="7"/>
      <c r="D3954" s="46"/>
      <c r="E3954" s="7"/>
      <c r="F3954" s="7"/>
      <c r="G3954" s="24"/>
      <c r="H3954" s="41">
        <f>Tabela1[[#This Row],[PESO UNI]]*Tabela1[[#This Row],[QTE]]</f>
        <v>0</v>
      </c>
      <c r="I3954" s="7"/>
      <c r="J3954" s="7"/>
      <c r="K3954" s="8"/>
      <c r="L3954" s="9"/>
      <c r="M3954" s="7"/>
      <c r="N3954" s="11"/>
      <c r="O3954" s="12"/>
      <c r="P3954" s="13"/>
      <c r="Q3954" s="14">
        <f>Tabela1[[#This Row],[QTDE/ Fabricação]]-Tabela1[[#This Row],[QTE]]</f>
        <v>0</v>
      </c>
      <c r="R3954" s="19">
        <f t="shared" si="523"/>
        <v>0</v>
      </c>
      <c r="S3954" s="19">
        <f t="shared" si="519"/>
        <v>0</v>
      </c>
      <c r="T3954" s="20">
        <f t="shared" si="524"/>
        <v>0</v>
      </c>
      <c r="U3954" s="17">
        <f>IFERROR(SUMIF('LISTA DE EMBARQUE'!B:B,MICRO!E:E,'LISTA DE EMBARQUE'!G:G),"")</f>
        <v>0</v>
      </c>
      <c r="V3954" s="12" t="str">
        <f>IFERROR(VLOOKUP(Tabela1[[#This Row],[COD.MDE]],'LISTA DE EMBARQUE'!B:L,11,0),"")</f>
        <v/>
      </c>
      <c r="W3954" s="13" t="str">
        <f>IFERROR(COUNTIF(#REF!,Tabela1[[#This Row],[Colunas5]]),"")</f>
        <v/>
      </c>
      <c r="X3954" s="14">
        <f>Tabela1[[#This Row],[QIANTIDADE EXPEDIDA]]*Tabela1[[#This Row],[PESO UNI]]</f>
        <v>0</v>
      </c>
      <c r="Y3954" s="14">
        <f t="shared" si="525"/>
        <v>0</v>
      </c>
      <c r="Z3954" s="21">
        <f>Tabela1[[#This Row],[PESO TOTAL]]-Tabela1[[#This Row],[Peso Expedido]]</f>
        <v>0</v>
      </c>
      <c r="AA3954" s="18"/>
      <c r="AB3954" s="15"/>
      <c r="AC3954" s="15"/>
      <c r="AD3954" s="15"/>
      <c r="AE3954" s="15"/>
      <c r="AF3954" s="15"/>
      <c r="AG3954" s="15"/>
      <c r="AH3954" s="15"/>
      <c r="AI3954" s="40" t="str">
        <f t="shared" si="526"/>
        <v>ok</v>
      </c>
      <c r="AJ3954" s="5"/>
      <c r="AK3954" t="str">
        <f>Tabela1[[#This Row],[Coluna1]]&amp;Tabela1[[#This Row],[PEDIDO]]</f>
        <v/>
      </c>
      <c r="AL3954"/>
      <c r="AM3954"/>
      <c r="AN3954"/>
      <c r="AO3954" t="str">
        <f t="shared" si="527"/>
        <v>/</v>
      </c>
      <c r="AP3954" t="str">
        <f>Tabela1[[#This Row],[TAG]]&amp;Tabela1[[#This Row],[PEDIDO]]&amp;Tabela1[[#This Row],[PRODUTO]]</f>
        <v/>
      </c>
      <c r="AQ3954" s="23" t="str">
        <f>Tabela1[[#This Row],[PRODUTO]]&amp;Tabela1[[#This Row],[TAG]]</f>
        <v/>
      </c>
      <c r="AR3954" s="27">
        <f>Tabela1[[#This Row],[PESO TOTAL]]*Tabela1[[#This Row],[MATÉRIA PRIMA]]</f>
        <v>0</v>
      </c>
      <c r="AS3954" s="28">
        <f>Tabela1[[#This Row],[PESO TOTAL]]*Tabela1[[#This Row],[PREPARAÇÃO ]]</f>
        <v>0</v>
      </c>
      <c r="AT3954" s="28">
        <f>Tabela1[[#This Row],[PESO TOTAL]]*Tabela1[[#This Row],[CALDEIRARIA]]</f>
        <v>0</v>
      </c>
      <c r="AU3954" s="28">
        <f>Tabela1[[#This Row],[PESO TOTAL]]*Tabela1[[#This Row],[SOLDA]]</f>
        <v>0</v>
      </c>
      <c r="AV3954" s="28">
        <f>Tabela1[[#This Row],[PESO TOTAL]]*Tabela1[[#This Row],[ACABAMENTO]]</f>
        <v>0</v>
      </c>
      <c r="AW3954" s="28">
        <f>Tabela1[[#This Row],[PESO TOTAL]]*Tabela1[[#This Row],[PRONTO ACABADO]]</f>
        <v>0</v>
      </c>
      <c r="AX3954" s="29">
        <f>Tabela1[[#This Row],[PESO TOTAL]]*Tabela1[[#This Row],[EXPEDIÇÃO ]]</f>
        <v>0</v>
      </c>
      <c r="AY3954" s="28" t="str">
        <f>Tabela1[[#This Row],[PEDIDO]]&amp;Tabela1[[#This Row],[PRODUTO]]</f>
        <v/>
      </c>
      <c r="AZ3954" s="44">
        <f>IF(AF3954="",0,IF(ISTEXT(AF3954),H3954*VALUE(SUBSTITUTE(AF3954,"%",""))/100,H3954*AF3954))-Tabela1[[#This Row],[PRONTO ACABADO2]]</f>
        <v>0</v>
      </c>
      <c r="BA3954" s="44">
        <f>IF(AG3954="",0,IF(ISTEXT(AG3954),H3954*VALUE(SUBSTITUTE(AG3954,"%",""))/100,H3954*AG3954))-Tabela1[[#This Row],[PESO EXPEDIDO2]]</f>
        <v>0</v>
      </c>
      <c r="BB3954" s="44">
        <f t="shared" si="528"/>
        <v>0</v>
      </c>
      <c r="BC3954" s="44">
        <f t="shared" si="529"/>
        <v>0</v>
      </c>
      <c r="BD3954" s="165"/>
    </row>
    <row r="3955" spans="1:56" ht="15.75" hidden="1" customHeight="1" x14ac:dyDescent="0.25">
      <c r="A3955" s="6"/>
      <c r="B3955" s="22"/>
      <c r="C3955" s="7"/>
      <c r="D3955" s="46"/>
      <c r="E3955" s="7"/>
      <c r="F3955" s="7"/>
      <c r="G3955" s="24"/>
      <c r="H3955" s="41">
        <f>Tabela1[[#This Row],[PESO UNI]]*Tabela1[[#This Row],[QTE]]</f>
        <v>0</v>
      </c>
      <c r="I3955" s="7"/>
      <c r="J3955" s="7"/>
      <c r="K3955" s="8"/>
      <c r="L3955" s="9"/>
      <c r="M3955" s="7"/>
      <c r="N3955" s="11"/>
      <c r="O3955" s="12"/>
      <c r="P3955" s="13"/>
      <c r="Q3955" s="14">
        <f>Tabela1[[#This Row],[QTDE/ Fabricação]]-Tabela1[[#This Row],[QTE]]</f>
        <v>0</v>
      </c>
      <c r="R3955" s="19">
        <f t="shared" si="523"/>
        <v>0</v>
      </c>
      <c r="S3955" s="19">
        <f t="shared" si="519"/>
        <v>0</v>
      </c>
      <c r="T3955" s="20">
        <f t="shared" si="524"/>
        <v>0</v>
      </c>
      <c r="U3955" s="17">
        <f>IFERROR(SUMIF('LISTA DE EMBARQUE'!B:B,MICRO!E:E,'LISTA DE EMBARQUE'!G:G),"")</f>
        <v>0</v>
      </c>
      <c r="V3955" s="12" t="str">
        <f>IFERROR(VLOOKUP(Tabela1[[#This Row],[COD.MDE]],'LISTA DE EMBARQUE'!B:L,11,0),"")</f>
        <v/>
      </c>
      <c r="W3955" s="13" t="str">
        <f>IFERROR(COUNTIF(#REF!,Tabela1[[#This Row],[Colunas5]]),"")</f>
        <v/>
      </c>
      <c r="X3955" s="14">
        <f>Tabela1[[#This Row],[QIANTIDADE EXPEDIDA]]*Tabela1[[#This Row],[PESO UNI]]</f>
        <v>0</v>
      </c>
      <c r="Y3955" s="14">
        <f t="shared" si="525"/>
        <v>0</v>
      </c>
      <c r="Z3955" s="21">
        <f>Tabela1[[#This Row],[PESO TOTAL]]-Tabela1[[#This Row],[Peso Expedido]]</f>
        <v>0</v>
      </c>
      <c r="AA3955" s="18"/>
      <c r="AB3955" s="15"/>
      <c r="AC3955" s="15"/>
      <c r="AD3955" s="15"/>
      <c r="AE3955" s="15"/>
      <c r="AF3955" s="15"/>
      <c r="AG3955" s="15"/>
      <c r="AH3955" s="15"/>
      <c r="AI3955" s="40" t="str">
        <f t="shared" si="526"/>
        <v>ok</v>
      </c>
      <c r="AJ3955" s="5"/>
      <c r="AK3955" t="str">
        <f>Tabela1[[#This Row],[Coluna1]]&amp;Tabela1[[#This Row],[PEDIDO]]</f>
        <v/>
      </c>
      <c r="AL3955"/>
      <c r="AM3955"/>
      <c r="AN3955"/>
      <c r="AO3955" t="str">
        <f t="shared" si="527"/>
        <v>/</v>
      </c>
      <c r="AP3955" t="str">
        <f>Tabela1[[#This Row],[TAG]]&amp;Tabela1[[#This Row],[PEDIDO]]&amp;Tabela1[[#This Row],[PRODUTO]]</f>
        <v/>
      </c>
      <c r="AQ3955" s="23" t="str">
        <f>Tabela1[[#This Row],[PRODUTO]]&amp;Tabela1[[#This Row],[TAG]]</f>
        <v/>
      </c>
      <c r="AR3955" s="27">
        <f>Tabela1[[#This Row],[PESO TOTAL]]*Tabela1[[#This Row],[MATÉRIA PRIMA]]</f>
        <v>0</v>
      </c>
      <c r="AS3955" s="28">
        <f>Tabela1[[#This Row],[PESO TOTAL]]*Tabela1[[#This Row],[PREPARAÇÃO ]]</f>
        <v>0</v>
      </c>
      <c r="AT3955" s="28">
        <f>Tabela1[[#This Row],[PESO TOTAL]]*Tabela1[[#This Row],[CALDEIRARIA]]</f>
        <v>0</v>
      </c>
      <c r="AU3955" s="28">
        <f>Tabela1[[#This Row],[PESO TOTAL]]*Tabela1[[#This Row],[SOLDA]]</f>
        <v>0</v>
      </c>
      <c r="AV3955" s="28">
        <f>Tabela1[[#This Row],[PESO TOTAL]]*Tabela1[[#This Row],[ACABAMENTO]]</f>
        <v>0</v>
      </c>
      <c r="AW3955" s="28">
        <f>Tabela1[[#This Row],[PESO TOTAL]]*Tabela1[[#This Row],[PRONTO ACABADO]]</f>
        <v>0</v>
      </c>
      <c r="AX3955" s="29">
        <f>Tabela1[[#This Row],[PESO TOTAL]]*Tabela1[[#This Row],[EXPEDIÇÃO ]]</f>
        <v>0</v>
      </c>
      <c r="AY3955" s="28" t="str">
        <f>Tabela1[[#This Row],[PEDIDO]]&amp;Tabela1[[#This Row],[PRODUTO]]</f>
        <v/>
      </c>
      <c r="AZ3955" s="44">
        <f>IF(AF3955="",0,IF(ISTEXT(AF3955),H3955*VALUE(SUBSTITUTE(AF3955,"%",""))/100,H3955*AF3955))-Tabela1[[#This Row],[PRONTO ACABADO2]]</f>
        <v>0</v>
      </c>
      <c r="BA3955" s="44">
        <f>IF(AG3955="",0,IF(ISTEXT(AG3955),H3955*VALUE(SUBSTITUTE(AG3955,"%",""))/100,H3955*AG3955))-Tabela1[[#This Row],[PESO EXPEDIDO2]]</f>
        <v>0</v>
      </c>
      <c r="BB3955" s="44">
        <f t="shared" si="528"/>
        <v>0</v>
      </c>
      <c r="BC3955" s="44">
        <f t="shared" si="529"/>
        <v>0</v>
      </c>
      <c r="BD3955" s="165"/>
    </row>
    <row r="3956" spans="1:56" ht="15.75" hidden="1" customHeight="1" x14ac:dyDescent="0.25">
      <c r="A3956" s="6"/>
      <c r="B3956" s="22"/>
      <c r="C3956" s="7"/>
      <c r="D3956" s="46"/>
      <c r="E3956" s="7"/>
      <c r="F3956" s="7"/>
      <c r="G3956" s="24"/>
      <c r="H3956" s="41">
        <f>Tabela1[[#This Row],[PESO UNI]]*Tabela1[[#This Row],[QTE]]</f>
        <v>0</v>
      </c>
      <c r="I3956" s="7"/>
      <c r="J3956" s="7"/>
      <c r="K3956" s="8"/>
      <c r="L3956" s="9"/>
      <c r="M3956" s="7"/>
      <c r="N3956" s="11"/>
      <c r="O3956" s="12"/>
      <c r="P3956" s="13"/>
      <c r="Q3956" s="14">
        <f>Tabela1[[#This Row],[QTDE/ Fabricação]]-Tabela1[[#This Row],[QTE]]</f>
        <v>0</v>
      </c>
      <c r="R3956" s="19">
        <f t="shared" si="523"/>
        <v>0</v>
      </c>
      <c r="S3956" s="19">
        <f t="shared" si="519"/>
        <v>0</v>
      </c>
      <c r="T3956" s="20">
        <f t="shared" si="524"/>
        <v>0</v>
      </c>
      <c r="U3956" s="17">
        <f>IFERROR(SUMIF('LISTA DE EMBARQUE'!B:B,MICRO!E:E,'LISTA DE EMBARQUE'!G:G),"")</f>
        <v>0</v>
      </c>
      <c r="V3956" s="12" t="str">
        <f>IFERROR(VLOOKUP(Tabela1[[#This Row],[COD.MDE]],'LISTA DE EMBARQUE'!B:L,11,0),"")</f>
        <v/>
      </c>
      <c r="W3956" s="13" t="str">
        <f>IFERROR(COUNTIF(#REF!,Tabela1[[#This Row],[Colunas5]]),"")</f>
        <v/>
      </c>
      <c r="X3956" s="14">
        <f>Tabela1[[#This Row],[QIANTIDADE EXPEDIDA]]*Tabela1[[#This Row],[PESO UNI]]</f>
        <v>0</v>
      </c>
      <c r="Y3956" s="14">
        <f t="shared" si="525"/>
        <v>0</v>
      </c>
      <c r="Z3956" s="21">
        <f>Tabela1[[#This Row],[PESO TOTAL]]-Tabela1[[#This Row],[Peso Expedido]]</f>
        <v>0</v>
      </c>
      <c r="AA3956" s="18"/>
      <c r="AB3956" s="15"/>
      <c r="AC3956" s="15"/>
      <c r="AD3956" s="15"/>
      <c r="AE3956" s="15"/>
      <c r="AF3956" s="15"/>
      <c r="AG3956" s="15"/>
      <c r="AH3956" s="15"/>
      <c r="AI3956" s="40" t="str">
        <f t="shared" si="526"/>
        <v>ok</v>
      </c>
      <c r="AJ3956" s="5"/>
      <c r="AK3956" t="str">
        <f>Tabela1[[#This Row],[Coluna1]]&amp;Tabela1[[#This Row],[PEDIDO]]</f>
        <v/>
      </c>
      <c r="AL3956"/>
      <c r="AM3956"/>
      <c r="AN3956"/>
      <c r="AO3956" t="str">
        <f t="shared" si="527"/>
        <v>/</v>
      </c>
      <c r="AP3956" t="str">
        <f>Tabela1[[#This Row],[TAG]]&amp;Tabela1[[#This Row],[PEDIDO]]&amp;Tabela1[[#This Row],[PRODUTO]]</f>
        <v/>
      </c>
      <c r="AQ3956" s="23" t="str">
        <f>Tabela1[[#This Row],[PRODUTO]]&amp;Tabela1[[#This Row],[TAG]]</f>
        <v/>
      </c>
      <c r="AR3956" s="27">
        <f>Tabela1[[#This Row],[PESO TOTAL]]*Tabela1[[#This Row],[MATÉRIA PRIMA]]</f>
        <v>0</v>
      </c>
      <c r="AS3956" s="28">
        <f>Tabela1[[#This Row],[PESO TOTAL]]*Tabela1[[#This Row],[PREPARAÇÃO ]]</f>
        <v>0</v>
      </c>
      <c r="AT3956" s="28">
        <f>Tabela1[[#This Row],[PESO TOTAL]]*Tabela1[[#This Row],[CALDEIRARIA]]</f>
        <v>0</v>
      </c>
      <c r="AU3956" s="28">
        <f>Tabela1[[#This Row],[PESO TOTAL]]*Tabela1[[#This Row],[SOLDA]]</f>
        <v>0</v>
      </c>
      <c r="AV3956" s="28">
        <f>Tabela1[[#This Row],[PESO TOTAL]]*Tabela1[[#This Row],[ACABAMENTO]]</f>
        <v>0</v>
      </c>
      <c r="AW3956" s="28">
        <f>Tabela1[[#This Row],[PESO TOTAL]]*Tabela1[[#This Row],[PRONTO ACABADO]]</f>
        <v>0</v>
      </c>
      <c r="AX3956" s="29">
        <f>Tabela1[[#This Row],[PESO TOTAL]]*Tabela1[[#This Row],[EXPEDIÇÃO ]]</f>
        <v>0</v>
      </c>
      <c r="AY3956" s="28" t="str">
        <f>Tabela1[[#This Row],[PEDIDO]]&amp;Tabela1[[#This Row],[PRODUTO]]</f>
        <v/>
      </c>
      <c r="AZ3956" s="44">
        <f>IF(AF3956="",0,IF(ISTEXT(AF3956),H3956*VALUE(SUBSTITUTE(AF3956,"%",""))/100,H3956*AF3956))-Tabela1[[#This Row],[PRONTO ACABADO2]]</f>
        <v>0</v>
      </c>
      <c r="BA3956" s="44">
        <f>IF(AG3956="",0,IF(ISTEXT(AG3956),H3956*VALUE(SUBSTITUTE(AG3956,"%",""))/100,H3956*AG3956))-Tabela1[[#This Row],[PESO EXPEDIDO2]]</f>
        <v>0</v>
      </c>
      <c r="BB3956" s="44">
        <f t="shared" si="528"/>
        <v>0</v>
      </c>
      <c r="BC3956" s="44">
        <f t="shared" si="529"/>
        <v>0</v>
      </c>
      <c r="BD3956" s="165"/>
    </row>
    <row r="3957" spans="1:56" ht="15.75" hidden="1" customHeight="1" x14ac:dyDescent="0.25">
      <c r="A3957" s="6"/>
      <c r="B3957" s="22"/>
      <c r="C3957" s="7"/>
      <c r="D3957" s="46"/>
      <c r="E3957" s="7"/>
      <c r="F3957" s="7"/>
      <c r="G3957" s="24"/>
      <c r="H3957" s="41">
        <f>Tabela1[[#This Row],[PESO UNI]]*Tabela1[[#This Row],[QTE]]</f>
        <v>0</v>
      </c>
      <c r="I3957" s="7"/>
      <c r="J3957" s="7"/>
      <c r="K3957" s="8"/>
      <c r="L3957" s="9"/>
      <c r="M3957" s="7"/>
      <c r="N3957" s="11"/>
      <c r="O3957" s="12"/>
      <c r="P3957" s="13"/>
      <c r="Q3957" s="14">
        <f>Tabela1[[#This Row],[QTDE/ Fabricação]]-Tabela1[[#This Row],[QTE]]</f>
        <v>0</v>
      </c>
      <c r="R3957" s="19">
        <f t="shared" si="523"/>
        <v>0</v>
      </c>
      <c r="S3957" s="19">
        <f t="shared" si="519"/>
        <v>0</v>
      </c>
      <c r="T3957" s="20">
        <f t="shared" si="524"/>
        <v>0</v>
      </c>
      <c r="U3957" s="17">
        <f>IFERROR(SUMIF('LISTA DE EMBARQUE'!B:B,MICRO!E:E,'LISTA DE EMBARQUE'!G:G),"")</f>
        <v>0</v>
      </c>
      <c r="V3957" s="12" t="str">
        <f>IFERROR(VLOOKUP(Tabela1[[#This Row],[COD.MDE]],'LISTA DE EMBARQUE'!B:L,11,0),"")</f>
        <v/>
      </c>
      <c r="W3957" s="13" t="str">
        <f>IFERROR(COUNTIF(#REF!,Tabela1[[#This Row],[Colunas5]]),"")</f>
        <v/>
      </c>
      <c r="X3957" s="14">
        <f>Tabela1[[#This Row],[QIANTIDADE EXPEDIDA]]*Tabela1[[#This Row],[PESO UNI]]</f>
        <v>0</v>
      </c>
      <c r="Y3957" s="14">
        <f t="shared" si="525"/>
        <v>0</v>
      </c>
      <c r="Z3957" s="21">
        <f>Tabela1[[#This Row],[PESO TOTAL]]-Tabela1[[#This Row],[Peso Expedido]]</f>
        <v>0</v>
      </c>
      <c r="AA3957" s="18"/>
      <c r="AB3957" s="15"/>
      <c r="AC3957" s="15"/>
      <c r="AD3957" s="15"/>
      <c r="AE3957" s="15"/>
      <c r="AF3957" s="15"/>
      <c r="AG3957" s="15"/>
      <c r="AH3957" s="15"/>
      <c r="AI3957" s="40" t="str">
        <f t="shared" si="526"/>
        <v>ok</v>
      </c>
      <c r="AJ3957" s="5"/>
      <c r="AK3957" t="str">
        <f>Tabela1[[#This Row],[Coluna1]]&amp;Tabela1[[#This Row],[PEDIDO]]</f>
        <v/>
      </c>
      <c r="AL3957"/>
      <c r="AM3957"/>
      <c r="AN3957"/>
      <c r="AO3957" t="str">
        <f t="shared" si="527"/>
        <v>/</v>
      </c>
      <c r="AP3957" t="str">
        <f>Tabela1[[#This Row],[TAG]]&amp;Tabela1[[#This Row],[PEDIDO]]&amp;Tabela1[[#This Row],[PRODUTO]]</f>
        <v/>
      </c>
      <c r="AQ3957" s="23" t="str">
        <f>Tabela1[[#This Row],[PRODUTO]]&amp;Tabela1[[#This Row],[TAG]]</f>
        <v/>
      </c>
      <c r="AR3957" s="27">
        <f>Tabela1[[#This Row],[PESO TOTAL]]*Tabela1[[#This Row],[MATÉRIA PRIMA]]</f>
        <v>0</v>
      </c>
      <c r="AS3957" s="28">
        <f>Tabela1[[#This Row],[PESO TOTAL]]*Tabela1[[#This Row],[PREPARAÇÃO ]]</f>
        <v>0</v>
      </c>
      <c r="AT3957" s="28">
        <f>Tabela1[[#This Row],[PESO TOTAL]]*Tabela1[[#This Row],[CALDEIRARIA]]</f>
        <v>0</v>
      </c>
      <c r="AU3957" s="28">
        <f>Tabela1[[#This Row],[PESO TOTAL]]*Tabela1[[#This Row],[SOLDA]]</f>
        <v>0</v>
      </c>
      <c r="AV3957" s="28">
        <f>Tabela1[[#This Row],[PESO TOTAL]]*Tabela1[[#This Row],[ACABAMENTO]]</f>
        <v>0</v>
      </c>
      <c r="AW3957" s="28">
        <f>Tabela1[[#This Row],[PESO TOTAL]]*Tabela1[[#This Row],[PRONTO ACABADO]]</f>
        <v>0</v>
      </c>
      <c r="AX3957" s="29">
        <f>Tabela1[[#This Row],[PESO TOTAL]]*Tabela1[[#This Row],[EXPEDIÇÃO ]]</f>
        <v>0</v>
      </c>
      <c r="AY3957" s="28" t="str">
        <f>Tabela1[[#This Row],[PEDIDO]]&amp;Tabela1[[#This Row],[PRODUTO]]</f>
        <v/>
      </c>
      <c r="AZ3957" s="44">
        <f>IF(AF3957="",0,IF(ISTEXT(AF3957),H3957*VALUE(SUBSTITUTE(AF3957,"%",""))/100,H3957*AF3957))-Tabela1[[#This Row],[PRONTO ACABADO2]]</f>
        <v>0</v>
      </c>
      <c r="BA3957" s="44">
        <f>IF(AG3957="",0,IF(ISTEXT(AG3957),H3957*VALUE(SUBSTITUTE(AG3957,"%",""))/100,H3957*AG3957))-Tabela1[[#This Row],[PESO EXPEDIDO2]]</f>
        <v>0</v>
      </c>
      <c r="BB3957" s="44">
        <f t="shared" si="528"/>
        <v>0</v>
      </c>
      <c r="BC3957" s="44">
        <f t="shared" si="529"/>
        <v>0</v>
      </c>
      <c r="BD3957" s="165"/>
    </row>
    <row r="3958" spans="1:56" ht="15.75" hidden="1" customHeight="1" x14ac:dyDescent="0.25">
      <c r="A3958" s="6"/>
      <c r="B3958" s="22"/>
      <c r="C3958" s="7"/>
      <c r="D3958" s="46"/>
      <c r="E3958" s="7"/>
      <c r="F3958" s="7"/>
      <c r="G3958" s="24"/>
      <c r="H3958" s="41">
        <f>Tabela1[[#This Row],[PESO UNI]]*Tabela1[[#This Row],[QTE]]</f>
        <v>0</v>
      </c>
      <c r="I3958" s="7"/>
      <c r="J3958" s="7"/>
      <c r="K3958" s="8"/>
      <c r="L3958" s="9"/>
      <c r="M3958" s="7"/>
      <c r="N3958" s="11"/>
      <c r="O3958" s="12"/>
      <c r="P3958" s="13"/>
      <c r="Q3958" s="14">
        <f>Tabela1[[#This Row],[QTDE/ Fabricação]]-Tabela1[[#This Row],[QTE]]</f>
        <v>0</v>
      </c>
      <c r="R3958" s="19">
        <f t="shared" si="523"/>
        <v>0</v>
      </c>
      <c r="S3958" s="19">
        <f t="shared" si="519"/>
        <v>0</v>
      </c>
      <c r="T3958" s="20">
        <f t="shared" si="524"/>
        <v>0</v>
      </c>
      <c r="U3958" s="17">
        <f>IFERROR(SUMIF('LISTA DE EMBARQUE'!B:B,MICRO!E:E,'LISTA DE EMBARQUE'!G:G),"")</f>
        <v>0</v>
      </c>
      <c r="V3958" s="12" t="str">
        <f>IFERROR(VLOOKUP(Tabela1[[#This Row],[COD.MDE]],'LISTA DE EMBARQUE'!B:L,11,0),"")</f>
        <v/>
      </c>
      <c r="W3958" s="13" t="str">
        <f>IFERROR(COUNTIF(#REF!,Tabela1[[#This Row],[Colunas5]]),"")</f>
        <v/>
      </c>
      <c r="X3958" s="14">
        <f>Tabela1[[#This Row],[QIANTIDADE EXPEDIDA]]*Tabela1[[#This Row],[PESO UNI]]</f>
        <v>0</v>
      </c>
      <c r="Y3958" s="14">
        <f t="shared" si="525"/>
        <v>0</v>
      </c>
      <c r="Z3958" s="21">
        <f>Tabela1[[#This Row],[PESO TOTAL]]-Tabela1[[#This Row],[Peso Expedido]]</f>
        <v>0</v>
      </c>
      <c r="AA3958" s="18"/>
      <c r="AB3958" s="15"/>
      <c r="AC3958" s="15"/>
      <c r="AD3958" s="15"/>
      <c r="AE3958" s="15"/>
      <c r="AF3958" s="15"/>
      <c r="AG3958" s="15"/>
      <c r="AH3958" s="15"/>
      <c r="AI3958" s="40" t="str">
        <f t="shared" si="526"/>
        <v>ok</v>
      </c>
      <c r="AJ3958" s="5"/>
      <c r="AK3958" t="str">
        <f>Tabela1[[#This Row],[Coluna1]]&amp;Tabela1[[#This Row],[PEDIDO]]</f>
        <v/>
      </c>
      <c r="AL3958"/>
      <c r="AM3958"/>
      <c r="AN3958"/>
      <c r="AO3958" t="str">
        <f t="shared" si="527"/>
        <v>/</v>
      </c>
      <c r="AP3958" t="str">
        <f>Tabela1[[#This Row],[TAG]]&amp;Tabela1[[#This Row],[PEDIDO]]&amp;Tabela1[[#This Row],[PRODUTO]]</f>
        <v/>
      </c>
      <c r="AQ3958" s="23" t="str">
        <f>Tabela1[[#This Row],[PRODUTO]]&amp;Tabela1[[#This Row],[TAG]]</f>
        <v/>
      </c>
      <c r="AR3958" s="27">
        <f>Tabela1[[#This Row],[PESO TOTAL]]*Tabela1[[#This Row],[MATÉRIA PRIMA]]</f>
        <v>0</v>
      </c>
      <c r="AS3958" s="28">
        <f>Tabela1[[#This Row],[PESO TOTAL]]*Tabela1[[#This Row],[PREPARAÇÃO ]]</f>
        <v>0</v>
      </c>
      <c r="AT3958" s="28">
        <f>Tabela1[[#This Row],[PESO TOTAL]]*Tabela1[[#This Row],[CALDEIRARIA]]</f>
        <v>0</v>
      </c>
      <c r="AU3958" s="28">
        <f>Tabela1[[#This Row],[PESO TOTAL]]*Tabela1[[#This Row],[SOLDA]]</f>
        <v>0</v>
      </c>
      <c r="AV3958" s="28">
        <f>Tabela1[[#This Row],[PESO TOTAL]]*Tabela1[[#This Row],[ACABAMENTO]]</f>
        <v>0</v>
      </c>
      <c r="AW3958" s="28">
        <f>Tabela1[[#This Row],[PESO TOTAL]]*Tabela1[[#This Row],[PRONTO ACABADO]]</f>
        <v>0</v>
      </c>
      <c r="AX3958" s="29">
        <f>Tabela1[[#This Row],[PESO TOTAL]]*Tabela1[[#This Row],[EXPEDIÇÃO ]]</f>
        <v>0</v>
      </c>
      <c r="AY3958" s="28" t="str">
        <f>Tabela1[[#This Row],[PEDIDO]]&amp;Tabela1[[#This Row],[PRODUTO]]</f>
        <v/>
      </c>
      <c r="AZ3958" s="44">
        <f>IF(AF3958="",0,IF(ISTEXT(AF3958),H3958*VALUE(SUBSTITUTE(AF3958,"%",""))/100,H3958*AF3958))-Tabela1[[#This Row],[PRONTO ACABADO2]]</f>
        <v>0</v>
      </c>
      <c r="BA3958" s="44">
        <f>IF(AG3958="",0,IF(ISTEXT(AG3958),H3958*VALUE(SUBSTITUTE(AG3958,"%",""))/100,H3958*AG3958))-Tabela1[[#This Row],[PESO EXPEDIDO2]]</f>
        <v>0</v>
      </c>
      <c r="BB3958" s="44">
        <f t="shared" si="528"/>
        <v>0</v>
      </c>
      <c r="BC3958" s="44">
        <f t="shared" si="529"/>
        <v>0</v>
      </c>
      <c r="BD3958" s="165"/>
    </row>
    <row r="3959" spans="1:56" ht="15.75" hidden="1" customHeight="1" x14ac:dyDescent="0.25">
      <c r="A3959" s="6"/>
      <c r="B3959" s="22"/>
      <c r="C3959" s="7"/>
      <c r="D3959" s="46"/>
      <c r="E3959" s="7"/>
      <c r="F3959" s="7"/>
      <c r="G3959" s="24"/>
      <c r="H3959" s="41">
        <f>Tabela1[[#This Row],[PESO UNI]]*Tabela1[[#This Row],[QTE]]</f>
        <v>0</v>
      </c>
      <c r="I3959" s="7"/>
      <c r="J3959" s="7"/>
      <c r="K3959" s="8"/>
      <c r="L3959" s="9"/>
      <c r="M3959" s="7"/>
      <c r="N3959" s="11"/>
      <c r="O3959" s="12"/>
      <c r="P3959" s="13"/>
      <c r="Q3959" s="14">
        <f>Tabela1[[#This Row],[QTDE/ Fabricação]]-Tabela1[[#This Row],[QTE]]</f>
        <v>0</v>
      </c>
      <c r="R3959" s="19">
        <f t="shared" si="523"/>
        <v>0</v>
      </c>
      <c r="S3959" s="19">
        <f t="shared" si="519"/>
        <v>0</v>
      </c>
      <c r="T3959" s="20">
        <f t="shared" si="524"/>
        <v>0</v>
      </c>
      <c r="U3959" s="17">
        <f>IFERROR(SUMIF('LISTA DE EMBARQUE'!B:B,MICRO!E:E,'LISTA DE EMBARQUE'!G:G),"")</f>
        <v>0</v>
      </c>
      <c r="V3959" s="12" t="str">
        <f>IFERROR(VLOOKUP(Tabela1[[#This Row],[COD.MDE]],'LISTA DE EMBARQUE'!B:L,11,0),"")</f>
        <v/>
      </c>
      <c r="W3959" s="13" t="str">
        <f>IFERROR(COUNTIF(#REF!,Tabela1[[#This Row],[Colunas5]]),"")</f>
        <v/>
      </c>
      <c r="X3959" s="14">
        <f>Tabela1[[#This Row],[QIANTIDADE EXPEDIDA]]*Tabela1[[#This Row],[PESO UNI]]</f>
        <v>0</v>
      </c>
      <c r="Y3959" s="14">
        <f t="shared" si="525"/>
        <v>0</v>
      </c>
      <c r="Z3959" s="21">
        <f>Tabela1[[#This Row],[PESO TOTAL]]-Tabela1[[#This Row],[Peso Expedido]]</f>
        <v>0</v>
      </c>
      <c r="AA3959" s="18"/>
      <c r="AB3959" s="15"/>
      <c r="AC3959" s="15"/>
      <c r="AD3959" s="15"/>
      <c r="AE3959" s="15"/>
      <c r="AF3959" s="15"/>
      <c r="AG3959" s="15"/>
      <c r="AH3959" s="15"/>
      <c r="AI3959" s="40" t="str">
        <f t="shared" si="526"/>
        <v>ok</v>
      </c>
      <c r="AJ3959" s="5"/>
      <c r="AK3959" t="str">
        <f>Tabela1[[#This Row],[Coluna1]]&amp;Tabela1[[#This Row],[PEDIDO]]</f>
        <v/>
      </c>
      <c r="AL3959"/>
      <c r="AM3959"/>
      <c r="AN3959"/>
      <c r="AO3959" t="str">
        <f t="shared" si="527"/>
        <v>/</v>
      </c>
      <c r="AP3959" t="str">
        <f>Tabela1[[#This Row],[TAG]]&amp;Tabela1[[#This Row],[PEDIDO]]&amp;Tabela1[[#This Row],[PRODUTO]]</f>
        <v/>
      </c>
      <c r="AQ3959" s="23" t="str">
        <f>Tabela1[[#This Row],[PRODUTO]]&amp;Tabela1[[#This Row],[TAG]]</f>
        <v/>
      </c>
      <c r="AR3959" s="27">
        <f>Tabela1[[#This Row],[PESO TOTAL]]*Tabela1[[#This Row],[MATÉRIA PRIMA]]</f>
        <v>0</v>
      </c>
      <c r="AS3959" s="28">
        <f>Tabela1[[#This Row],[PESO TOTAL]]*Tabela1[[#This Row],[PREPARAÇÃO ]]</f>
        <v>0</v>
      </c>
      <c r="AT3959" s="28">
        <f>Tabela1[[#This Row],[PESO TOTAL]]*Tabela1[[#This Row],[CALDEIRARIA]]</f>
        <v>0</v>
      </c>
      <c r="AU3959" s="28">
        <f>Tabela1[[#This Row],[PESO TOTAL]]*Tabela1[[#This Row],[SOLDA]]</f>
        <v>0</v>
      </c>
      <c r="AV3959" s="28">
        <f>Tabela1[[#This Row],[PESO TOTAL]]*Tabela1[[#This Row],[ACABAMENTO]]</f>
        <v>0</v>
      </c>
      <c r="AW3959" s="28">
        <f>Tabela1[[#This Row],[PESO TOTAL]]*Tabela1[[#This Row],[PRONTO ACABADO]]</f>
        <v>0</v>
      </c>
      <c r="AX3959" s="29">
        <f>Tabela1[[#This Row],[PESO TOTAL]]*Tabela1[[#This Row],[EXPEDIÇÃO ]]</f>
        <v>0</v>
      </c>
      <c r="AY3959" s="28" t="str">
        <f>Tabela1[[#This Row],[PEDIDO]]&amp;Tabela1[[#This Row],[PRODUTO]]</f>
        <v/>
      </c>
      <c r="AZ3959" s="44">
        <f>IF(AF3959="",0,IF(ISTEXT(AF3959),H3959*VALUE(SUBSTITUTE(AF3959,"%",""))/100,H3959*AF3959))-Tabela1[[#This Row],[PRONTO ACABADO2]]</f>
        <v>0</v>
      </c>
      <c r="BA3959" s="44">
        <f>IF(AG3959="",0,IF(ISTEXT(AG3959),H3959*VALUE(SUBSTITUTE(AG3959,"%",""))/100,H3959*AG3959))-Tabela1[[#This Row],[PESO EXPEDIDO2]]</f>
        <v>0</v>
      </c>
      <c r="BB3959" s="44">
        <f t="shared" si="528"/>
        <v>0</v>
      </c>
      <c r="BC3959" s="44">
        <f t="shared" si="529"/>
        <v>0</v>
      </c>
      <c r="BD3959" s="165"/>
    </row>
    <row r="3960" spans="1:56" ht="15.75" hidden="1" customHeight="1" x14ac:dyDescent="0.25">
      <c r="A3960" s="6"/>
      <c r="B3960" s="22"/>
      <c r="C3960" s="7"/>
      <c r="D3960" s="46"/>
      <c r="E3960" s="7"/>
      <c r="F3960" s="7"/>
      <c r="G3960" s="24"/>
      <c r="H3960" s="41">
        <f>Tabela1[[#This Row],[PESO UNI]]*Tabela1[[#This Row],[QTE]]</f>
        <v>0</v>
      </c>
      <c r="I3960" s="7"/>
      <c r="J3960" s="7"/>
      <c r="K3960" s="8"/>
      <c r="L3960" s="9"/>
      <c r="M3960" s="7"/>
      <c r="N3960" s="11"/>
      <c r="O3960" s="12"/>
      <c r="P3960" s="13"/>
      <c r="Q3960" s="14">
        <f>Tabela1[[#This Row],[QTDE/ Fabricação]]-Tabela1[[#This Row],[QTE]]</f>
        <v>0</v>
      </c>
      <c r="R3960" s="19">
        <f t="shared" si="523"/>
        <v>0</v>
      </c>
      <c r="S3960" s="19">
        <f t="shared" si="519"/>
        <v>0</v>
      </c>
      <c r="T3960" s="20">
        <f t="shared" si="524"/>
        <v>0</v>
      </c>
      <c r="U3960" s="17">
        <f>IFERROR(SUMIF('LISTA DE EMBARQUE'!B:B,MICRO!E:E,'LISTA DE EMBARQUE'!G:G),"")</f>
        <v>0</v>
      </c>
      <c r="V3960" s="12" t="str">
        <f>IFERROR(VLOOKUP(Tabela1[[#This Row],[COD.MDE]],'LISTA DE EMBARQUE'!B:L,11,0),"")</f>
        <v/>
      </c>
      <c r="W3960" s="13" t="str">
        <f>IFERROR(COUNTIF(#REF!,Tabela1[[#This Row],[Colunas5]]),"")</f>
        <v/>
      </c>
      <c r="X3960" s="14">
        <f>Tabela1[[#This Row],[QIANTIDADE EXPEDIDA]]*Tabela1[[#This Row],[PESO UNI]]</f>
        <v>0</v>
      </c>
      <c r="Y3960" s="14">
        <f t="shared" si="525"/>
        <v>0</v>
      </c>
      <c r="Z3960" s="21">
        <f>Tabela1[[#This Row],[PESO TOTAL]]-Tabela1[[#This Row],[Peso Expedido]]</f>
        <v>0</v>
      </c>
      <c r="AA3960" s="18"/>
      <c r="AB3960" s="15"/>
      <c r="AC3960" s="15"/>
      <c r="AD3960" s="15"/>
      <c r="AE3960" s="15"/>
      <c r="AF3960" s="15"/>
      <c r="AG3960" s="15"/>
      <c r="AH3960" s="15"/>
      <c r="AI3960" s="40" t="str">
        <f t="shared" si="526"/>
        <v>ok</v>
      </c>
      <c r="AJ3960" s="5"/>
      <c r="AK3960" t="str">
        <f>Tabela1[[#This Row],[Coluna1]]&amp;Tabela1[[#This Row],[PEDIDO]]</f>
        <v/>
      </c>
      <c r="AL3960"/>
      <c r="AM3960"/>
      <c r="AN3960"/>
      <c r="AO3960" t="str">
        <f t="shared" si="527"/>
        <v>/</v>
      </c>
      <c r="AP3960" t="str">
        <f>Tabela1[[#This Row],[TAG]]&amp;Tabela1[[#This Row],[PEDIDO]]&amp;Tabela1[[#This Row],[PRODUTO]]</f>
        <v/>
      </c>
      <c r="AQ3960" s="23" t="str">
        <f>Tabela1[[#This Row],[PRODUTO]]&amp;Tabela1[[#This Row],[TAG]]</f>
        <v/>
      </c>
      <c r="AR3960" s="27">
        <f>Tabela1[[#This Row],[PESO TOTAL]]*Tabela1[[#This Row],[MATÉRIA PRIMA]]</f>
        <v>0</v>
      </c>
      <c r="AS3960" s="28">
        <f>Tabela1[[#This Row],[PESO TOTAL]]*Tabela1[[#This Row],[PREPARAÇÃO ]]</f>
        <v>0</v>
      </c>
      <c r="AT3960" s="28">
        <f>Tabela1[[#This Row],[PESO TOTAL]]*Tabela1[[#This Row],[CALDEIRARIA]]</f>
        <v>0</v>
      </c>
      <c r="AU3960" s="28">
        <f>Tabela1[[#This Row],[PESO TOTAL]]*Tabela1[[#This Row],[SOLDA]]</f>
        <v>0</v>
      </c>
      <c r="AV3960" s="28">
        <f>Tabela1[[#This Row],[PESO TOTAL]]*Tabela1[[#This Row],[ACABAMENTO]]</f>
        <v>0</v>
      </c>
      <c r="AW3960" s="28">
        <f>Tabela1[[#This Row],[PESO TOTAL]]*Tabela1[[#This Row],[PRONTO ACABADO]]</f>
        <v>0</v>
      </c>
      <c r="AX3960" s="29">
        <f>Tabela1[[#This Row],[PESO TOTAL]]*Tabela1[[#This Row],[EXPEDIÇÃO ]]</f>
        <v>0</v>
      </c>
      <c r="AY3960" s="28" t="str">
        <f>Tabela1[[#This Row],[PEDIDO]]&amp;Tabela1[[#This Row],[PRODUTO]]</f>
        <v/>
      </c>
      <c r="AZ3960" s="44">
        <f>IF(AF3960="",0,IF(ISTEXT(AF3960),H3960*VALUE(SUBSTITUTE(AF3960,"%",""))/100,H3960*AF3960))-Tabela1[[#This Row],[PRONTO ACABADO2]]</f>
        <v>0</v>
      </c>
      <c r="BA3960" s="44">
        <f>IF(AG3960="",0,IF(ISTEXT(AG3960),H3960*VALUE(SUBSTITUTE(AG3960,"%",""))/100,H3960*AG3960))-Tabela1[[#This Row],[PESO EXPEDIDO2]]</f>
        <v>0</v>
      </c>
      <c r="BB3960" s="44">
        <f t="shared" si="528"/>
        <v>0</v>
      </c>
      <c r="BC3960" s="44">
        <f t="shared" si="529"/>
        <v>0</v>
      </c>
      <c r="BD3960" s="165"/>
    </row>
    <row r="3961" spans="1:56" ht="15.75" hidden="1" customHeight="1" x14ac:dyDescent="0.25">
      <c r="A3961" s="6"/>
      <c r="B3961" s="22"/>
      <c r="C3961" s="7"/>
      <c r="D3961" s="46"/>
      <c r="E3961" s="7"/>
      <c r="F3961" s="7"/>
      <c r="G3961" s="24"/>
      <c r="H3961" s="41">
        <f>Tabela1[[#This Row],[PESO UNI]]*Tabela1[[#This Row],[QTE]]</f>
        <v>0</v>
      </c>
      <c r="I3961" s="7"/>
      <c r="J3961" s="7"/>
      <c r="K3961" s="8"/>
      <c r="L3961" s="9"/>
      <c r="M3961" s="7"/>
      <c r="N3961" s="11"/>
      <c r="O3961" s="12"/>
      <c r="P3961" s="13"/>
      <c r="Q3961" s="14">
        <f>Tabela1[[#This Row],[QTDE/ Fabricação]]-Tabela1[[#This Row],[QTE]]</f>
        <v>0</v>
      </c>
      <c r="R3961" s="19">
        <f t="shared" si="523"/>
        <v>0</v>
      </c>
      <c r="S3961" s="19">
        <f t="shared" si="519"/>
        <v>0</v>
      </c>
      <c r="T3961" s="20">
        <f t="shared" si="524"/>
        <v>0</v>
      </c>
      <c r="U3961" s="17">
        <f>IFERROR(SUMIF('LISTA DE EMBARQUE'!B:B,MICRO!E:E,'LISTA DE EMBARQUE'!G:G),"")</f>
        <v>0</v>
      </c>
      <c r="V3961" s="12" t="str">
        <f>IFERROR(VLOOKUP(Tabela1[[#This Row],[COD.MDE]],'LISTA DE EMBARQUE'!B:L,11,0),"")</f>
        <v/>
      </c>
      <c r="W3961" s="13" t="str">
        <f>IFERROR(COUNTIF(#REF!,Tabela1[[#This Row],[Colunas5]]),"")</f>
        <v/>
      </c>
      <c r="X3961" s="14">
        <f>Tabela1[[#This Row],[QIANTIDADE EXPEDIDA]]*Tabela1[[#This Row],[PESO UNI]]</f>
        <v>0</v>
      </c>
      <c r="Y3961" s="14">
        <f t="shared" si="525"/>
        <v>0</v>
      </c>
      <c r="Z3961" s="21">
        <f>Tabela1[[#This Row],[PESO TOTAL]]-Tabela1[[#This Row],[Peso Expedido]]</f>
        <v>0</v>
      </c>
      <c r="AA3961" s="18"/>
      <c r="AB3961" s="15"/>
      <c r="AC3961" s="15"/>
      <c r="AD3961" s="15"/>
      <c r="AE3961" s="15"/>
      <c r="AF3961" s="15"/>
      <c r="AG3961" s="15"/>
      <c r="AH3961" s="15"/>
      <c r="AI3961" s="40" t="str">
        <f t="shared" si="526"/>
        <v>ok</v>
      </c>
      <c r="AJ3961" s="5"/>
      <c r="AK3961" t="str">
        <f>Tabela1[[#This Row],[Coluna1]]&amp;Tabela1[[#This Row],[PEDIDO]]</f>
        <v/>
      </c>
      <c r="AL3961"/>
      <c r="AM3961"/>
      <c r="AN3961"/>
      <c r="AO3961" t="str">
        <f t="shared" si="527"/>
        <v>/</v>
      </c>
      <c r="AP3961" t="str">
        <f>Tabela1[[#This Row],[TAG]]&amp;Tabela1[[#This Row],[PEDIDO]]&amp;Tabela1[[#This Row],[PRODUTO]]</f>
        <v/>
      </c>
      <c r="AQ3961" s="23" t="str">
        <f>Tabela1[[#This Row],[PRODUTO]]&amp;Tabela1[[#This Row],[TAG]]</f>
        <v/>
      </c>
      <c r="AR3961" s="27">
        <f>Tabela1[[#This Row],[PESO TOTAL]]*Tabela1[[#This Row],[MATÉRIA PRIMA]]</f>
        <v>0</v>
      </c>
      <c r="AS3961" s="28">
        <f>Tabela1[[#This Row],[PESO TOTAL]]*Tabela1[[#This Row],[PREPARAÇÃO ]]</f>
        <v>0</v>
      </c>
      <c r="AT3961" s="28">
        <f>Tabela1[[#This Row],[PESO TOTAL]]*Tabela1[[#This Row],[CALDEIRARIA]]</f>
        <v>0</v>
      </c>
      <c r="AU3961" s="28">
        <f>Tabela1[[#This Row],[PESO TOTAL]]*Tabela1[[#This Row],[SOLDA]]</f>
        <v>0</v>
      </c>
      <c r="AV3961" s="28">
        <f>Tabela1[[#This Row],[PESO TOTAL]]*Tabela1[[#This Row],[ACABAMENTO]]</f>
        <v>0</v>
      </c>
      <c r="AW3961" s="28">
        <f>Tabela1[[#This Row],[PESO TOTAL]]*Tabela1[[#This Row],[PRONTO ACABADO]]</f>
        <v>0</v>
      </c>
      <c r="AX3961" s="29">
        <f>Tabela1[[#This Row],[PESO TOTAL]]*Tabela1[[#This Row],[EXPEDIÇÃO ]]</f>
        <v>0</v>
      </c>
      <c r="AY3961" s="28" t="str">
        <f>Tabela1[[#This Row],[PEDIDO]]&amp;Tabela1[[#This Row],[PRODUTO]]</f>
        <v/>
      </c>
      <c r="AZ3961" s="44">
        <f>IF(AF3961="",0,IF(ISTEXT(AF3961),H3961*VALUE(SUBSTITUTE(AF3961,"%",""))/100,H3961*AF3961))-Tabela1[[#This Row],[PRONTO ACABADO2]]</f>
        <v>0</v>
      </c>
      <c r="BA3961" s="44">
        <f>IF(AG3961="",0,IF(ISTEXT(AG3961),H3961*VALUE(SUBSTITUTE(AG3961,"%",""))/100,H3961*AG3961))-Tabela1[[#This Row],[PESO EXPEDIDO2]]</f>
        <v>0</v>
      </c>
      <c r="BB3961" s="44">
        <f t="shared" si="528"/>
        <v>0</v>
      </c>
      <c r="BC3961" s="44">
        <f t="shared" si="529"/>
        <v>0</v>
      </c>
      <c r="BD3961" s="165"/>
    </row>
    <row r="3962" spans="1:56" ht="15.75" hidden="1" customHeight="1" x14ac:dyDescent="0.25">
      <c r="A3962" s="6"/>
      <c r="B3962" s="22"/>
      <c r="C3962" s="7"/>
      <c r="D3962" s="46"/>
      <c r="E3962" s="7"/>
      <c r="F3962" s="7"/>
      <c r="G3962" s="24"/>
      <c r="H3962" s="41">
        <f>Tabela1[[#This Row],[PESO UNI]]*Tabela1[[#This Row],[QTE]]</f>
        <v>0</v>
      </c>
      <c r="I3962" s="7"/>
      <c r="J3962" s="7"/>
      <c r="K3962" s="8"/>
      <c r="L3962" s="9"/>
      <c r="M3962" s="7"/>
      <c r="N3962" s="11"/>
      <c r="O3962" s="12"/>
      <c r="P3962" s="13"/>
      <c r="Q3962" s="14">
        <f>Tabela1[[#This Row],[QTDE/ Fabricação]]-Tabela1[[#This Row],[QTE]]</f>
        <v>0</v>
      </c>
      <c r="R3962" s="19">
        <f t="shared" si="523"/>
        <v>0</v>
      </c>
      <c r="S3962" s="19">
        <f t="shared" ref="S3962:S4025" si="530">IFERROR(H3962*AG3962,"")</f>
        <v>0</v>
      </c>
      <c r="T3962" s="20">
        <f t="shared" si="524"/>
        <v>0</v>
      </c>
      <c r="U3962" s="17">
        <f>IFERROR(SUMIF('LISTA DE EMBARQUE'!B:B,MICRO!E:E,'LISTA DE EMBARQUE'!G:G),"")</f>
        <v>0</v>
      </c>
      <c r="V3962" s="12" t="str">
        <f>IFERROR(VLOOKUP(Tabela1[[#This Row],[COD.MDE]],'LISTA DE EMBARQUE'!B:L,11,0),"")</f>
        <v/>
      </c>
      <c r="W3962" s="13" t="str">
        <f>IFERROR(COUNTIF(#REF!,Tabela1[[#This Row],[Colunas5]]),"")</f>
        <v/>
      </c>
      <c r="X3962" s="14">
        <f>Tabela1[[#This Row],[QIANTIDADE EXPEDIDA]]*Tabela1[[#This Row],[PESO UNI]]</f>
        <v>0</v>
      </c>
      <c r="Y3962" s="14">
        <f t="shared" si="525"/>
        <v>0</v>
      </c>
      <c r="Z3962" s="21">
        <f>Tabela1[[#This Row],[PESO TOTAL]]-Tabela1[[#This Row],[Peso Expedido]]</f>
        <v>0</v>
      </c>
      <c r="AA3962" s="18"/>
      <c r="AB3962" s="15"/>
      <c r="AC3962" s="15"/>
      <c r="AD3962" s="15"/>
      <c r="AE3962" s="15"/>
      <c r="AF3962" s="15"/>
      <c r="AG3962" s="15"/>
      <c r="AH3962" s="15"/>
      <c r="AI3962" s="40" t="str">
        <f t="shared" si="526"/>
        <v>ok</v>
      </c>
      <c r="AJ3962" s="5"/>
      <c r="AK3962" t="str">
        <f>Tabela1[[#This Row],[Coluna1]]&amp;Tabela1[[#This Row],[PEDIDO]]</f>
        <v/>
      </c>
      <c r="AL3962"/>
      <c r="AM3962"/>
      <c r="AN3962"/>
      <c r="AO3962" t="str">
        <f t="shared" si="527"/>
        <v>/</v>
      </c>
      <c r="AP3962" t="str">
        <f>Tabela1[[#This Row],[TAG]]&amp;Tabela1[[#This Row],[PEDIDO]]&amp;Tabela1[[#This Row],[PRODUTO]]</f>
        <v/>
      </c>
      <c r="AQ3962" s="23" t="str">
        <f>Tabela1[[#This Row],[PRODUTO]]&amp;Tabela1[[#This Row],[TAG]]</f>
        <v/>
      </c>
      <c r="AR3962" s="27">
        <f>Tabela1[[#This Row],[PESO TOTAL]]*Tabela1[[#This Row],[MATÉRIA PRIMA]]</f>
        <v>0</v>
      </c>
      <c r="AS3962" s="28">
        <f>Tabela1[[#This Row],[PESO TOTAL]]*Tabela1[[#This Row],[PREPARAÇÃO ]]</f>
        <v>0</v>
      </c>
      <c r="AT3962" s="28">
        <f>Tabela1[[#This Row],[PESO TOTAL]]*Tabela1[[#This Row],[CALDEIRARIA]]</f>
        <v>0</v>
      </c>
      <c r="AU3962" s="28">
        <f>Tabela1[[#This Row],[PESO TOTAL]]*Tabela1[[#This Row],[SOLDA]]</f>
        <v>0</v>
      </c>
      <c r="AV3962" s="28">
        <f>Tabela1[[#This Row],[PESO TOTAL]]*Tabela1[[#This Row],[ACABAMENTO]]</f>
        <v>0</v>
      </c>
      <c r="AW3962" s="28">
        <f>Tabela1[[#This Row],[PESO TOTAL]]*Tabela1[[#This Row],[PRONTO ACABADO]]</f>
        <v>0</v>
      </c>
      <c r="AX3962" s="29">
        <f>Tabela1[[#This Row],[PESO TOTAL]]*Tabela1[[#This Row],[EXPEDIÇÃO ]]</f>
        <v>0</v>
      </c>
      <c r="AY3962" s="28" t="str">
        <f>Tabela1[[#This Row],[PEDIDO]]&amp;Tabela1[[#This Row],[PRODUTO]]</f>
        <v/>
      </c>
      <c r="AZ3962" s="44">
        <f>IF(AF3962="",0,IF(ISTEXT(AF3962),H3962*VALUE(SUBSTITUTE(AF3962,"%",""))/100,H3962*AF3962))-Tabela1[[#This Row],[PRONTO ACABADO2]]</f>
        <v>0</v>
      </c>
      <c r="BA3962" s="44">
        <f>IF(AG3962="",0,IF(ISTEXT(AG3962),H3962*VALUE(SUBSTITUTE(AG3962,"%",""))/100,H3962*AG3962))-Tabela1[[#This Row],[PESO EXPEDIDO2]]</f>
        <v>0</v>
      </c>
      <c r="BB3962" s="44">
        <f t="shared" si="528"/>
        <v>0</v>
      </c>
      <c r="BC3962" s="44">
        <f t="shared" si="529"/>
        <v>0</v>
      </c>
      <c r="BD3962" s="165"/>
    </row>
    <row r="3963" spans="1:56" ht="15.75" hidden="1" customHeight="1" x14ac:dyDescent="0.25">
      <c r="A3963" s="6"/>
      <c r="B3963" s="22"/>
      <c r="C3963" s="7"/>
      <c r="D3963" s="46"/>
      <c r="E3963" s="7"/>
      <c r="F3963" s="7"/>
      <c r="G3963" s="24"/>
      <c r="H3963" s="41">
        <f>Tabela1[[#This Row],[PESO UNI]]*Tabela1[[#This Row],[QTE]]</f>
        <v>0</v>
      </c>
      <c r="I3963" s="7"/>
      <c r="J3963" s="7"/>
      <c r="K3963" s="8"/>
      <c r="L3963" s="9"/>
      <c r="M3963" s="7"/>
      <c r="N3963" s="11"/>
      <c r="O3963" s="12"/>
      <c r="P3963" s="13"/>
      <c r="Q3963" s="14">
        <f>Tabela1[[#This Row],[QTDE/ Fabricação]]-Tabela1[[#This Row],[QTE]]</f>
        <v>0</v>
      </c>
      <c r="R3963" s="19">
        <f t="shared" si="523"/>
        <v>0</v>
      </c>
      <c r="S3963" s="19">
        <f t="shared" si="530"/>
        <v>0</v>
      </c>
      <c r="T3963" s="20">
        <f t="shared" si="524"/>
        <v>0</v>
      </c>
      <c r="U3963" s="17">
        <f>IFERROR(SUMIF('LISTA DE EMBARQUE'!B:B,MICRO!E:E,'LISTA DE EMBARQUE'!G:G),"")</f>
        <v>0</v>
      </c>
      <c r="V3963" s="12" t="str">
        <f>IFERROR(VLOOKUP(Tabela1[[#This Row],[COD.MDE]],'LISTA DE EMBARQUE'!B:L,11,0),"")</f>
        <v/>
      </c>
      <c r="W3963" s="13" t="str">
        <f>IFERROR(COUNTIF(#REF!,Tabela1[[#This Row],[Colunas5]]),"")</f>
        <v/>
      </c>
      <c r="X3963" s="14">
        <f>Tabela1[[#This Row],[QIANTIDADE EXPEDIDA]]*Tabela1[[#This Row],[PESO UNI]]</f>
        <v>0</v>
      </c>
      <c r="Y3963" s="14">
        <f t="shared" si="525"/>
        <v>0</v>
      </c>
      <c r="Z3963" s="21">
        <f>Tabela1[[#This Row],[PESO TOTAL]]-Tabela1[[#This Row],[Peso Expedido]]</f>
        <v>0</v>
      </c>
      <c r="AA3963" s="18"/>
      <c r="AB3963" s="15"/>
      <c r="AC3963" s="15"/>
      <c r="AD3963" s="15"/>
      <c r="AE3963" s="15"/>
      <c r="AF3963" s="15"/>
      <c r="AG3963" s="15"/>
      <c r="AH3963" s="15"/>
      <c r="AI3963" s="40" t="str">
        <f t="shared" si="526"/>
        <v>ok</v>
      </c>
      <c r="AJ3963" s="5"/>
      <c r="AK3963" t="str">
        <f>Tabela1[[#This Row],[Coluna1]]&amp;Tabela1[[#This Row],[PEDIDO]]</f>
        <v/>
      </c>
      <c r="AL3963"/>
      <c r="AM3963"/>
      <c r="AN3963"/>
      <c r="AO3963" t="str">
        <f t="shared" ref="AO3963:AO3994" si="531">A3963&amp;"/"&amp;J3963</f>
        <v>/</v>
      </c>
      <c r="AP3963" t="str">
        <f>Tabela1[[#This Row],[TAG]]&amp;Tabela1[[#This Row],[PEDIDO]]&amp;Tabela1[[#This Row],[PRODUTO]]</f>
        <v/>
      </c>
      <c r="AQ3963" s="23" t="str">
        <f>Tabela1[[#This Row],[PRODUTO]]&amp;Tabela1[[#This Row],[TAG]]</f>
        <v/>
      </c>
      <c r="AR3963" s="27">
        <f>Tabela1[[#This Row],[PESO TOTAL]]*Tabela1[[#This Row],[MATÉRIA PRIMA]]</f>
        <v>0</v>
      </c>
      <c r="AS3963" s="28">
        <f>Tabela1[[#This Row],[PESO TOTAL]]*Tabela1[[#This Row],[PREPARAÇÃO ]]</f>
        <v>0</v>
      </c>
      <c r="AT3963" s="28">
        <f>Tabela1[[#This Row],[PESO TOTAL]]*Tabela1[[#This Row],[CALDEIRARIA]]</f>
        <v>0</v>
      </c>
      <c r="AU3963" s="28">
        <f>Tabela1[[#This Row],[PESO TOTAL]]*Tabela1[[#This Row],[SOLDA]]</f>
        <v>0</v>
      </c>
      <c r="AV3963" s="28">
        <f>Tabela1[[#This Row],[PESO TOTAL]]*Tabela1[[#This Row],[ACABAMENTO]]</f>
        <v>0</v>
      </c>
      <c r="AW3963" s="28">
        <f>Tabela1[[#This Row],[PESO TOTAL]]*Tabela1[[#This Row],[PRONTO ACABADO]]</f>
        <v>0</v>
      </c>
      <c r="AX3963" s="29">
        <f>Tabela1[[#This Row],[PESO TOTAL]]*Tabela1[[#This Row],[EXPEDIÇÃO ]]</f>
        <v>0</v>
      </c>
      <c r="AY3963" s="28" t="str">
        <f>Tabela1[[#This Row],[PEDIDO]]&amp;Tabela1[[#This Row],[PRODUTO]]</f>
        <v/>
      </c>
      <c r="AZ3963" s="44">
        <f>IF(AF3963="",0,IF(ISTEXT(AF3963),H3963*VALUE(SUBSTITUTE(AF3963,"%",""))/100,H3963*AF3963))-Tabela1[[#This Row],[PRONTO ACABADO2]]</f>
        <v>0</v>
      </c>
      <c r="BA3963" s="44">
        <f>IF(AG3963="",0,IF(ISTEXT(AG3963),H3963*VALUE(SUBSTITUTE(AG3963,"%",""))/100,H3963*AG3963))-Tabela1[[#This Row],[PESO EXPEDIDO2]]</f>
        <v>0</v>
      </c>
      <c r="BB3963" s="44">
        <f t="shared" ref="BB3963:BB3994" si="532">IF(AH3963="",0,IF(ISTEXT(AH3963),H3963*VALUE(SUBSTITUTE(AH3963,"%",""))/100,H3963*AH3963))</f>
        <v>0</v>
      </c>
      <c r="BC3963" s="44">
        <f t="shared" ref="BC3963:BC3994" si="533">IF(AG3963="",0,IF(ISTEXT(AG3963),H3963*VALUE(SUBSTITUTE(AG3963,"%",""))/100,H3963*AG3963))</f>
        <v>0</v>
      </c>
      <c r="BD3963" s="165"/>
    </row>
    <row r="3964" spans="1:56" ht="15.75" hidden="1" customHeight="1" x14ac:dyDescent="0.25">
      <c r="A3964" s="6"/>
      <c r="B3964" s="22"/>
      <c r="C3964" s="7"/>
      <c r="D3964" s="46"/>
      <c r="E3964" s="7"/>
      <c r="F3964" s="7"/>
      <c r="G3964" s="24"/>
      <c r="H3964" s="41">
        <f>Tabela1[[#This Row],[PESO UNI]]*Tabela1[[#This Row],[QTE]]</f>
        <v>0</v>
      </c>
      <c r="I3964" s="7"/>
      <c r="J3964" s="7"/>
      <c r="K3964" s="8"/>
      <c r="L3964" s="9"/>
      <c r="M3964" s="7"/>
      <c r="N3964" s="11"/>
      <c r="O3964" s="12"/>
      <c r="P3964" s="13"/>
      <c r="Q3964" s="14">
        <f>Tabela1[[#This Row],[QTDE/ Fabricação]]-Tabela1[[#This Row],[QTE]]</f>
        <v>0</v>
      </c>
      <c r="R3964" s="19">
        <f t="shared" si="523"/>
        <v>0</v>
      </c>
      <c r="S3964" s="19">
        <f t="shared" si="530"/>
        <v>0</v>
      </c>
      <c r="T3964" s="20">
        <f t="shared" si="524"/>
        <v>0</v>
      </c>
      <c r="U3964" s="17">
        <f>IFERROR(SUMIF('LISTA DE EMBARQUE'!B:B,MICRO!E:E,'LISTA DE EMBARQUE'!G:G),"")</f>
        <v>0</v>
      </c>
      <c r="V3964" s="12" t="str">
        <f>IFERROR(VLOOKUP(Tabela1[[#This Row],[COD.MDE]],'LISTA DE EMBARQUE'!B:L,11,0),"")</f>
        <v/>
      </c>
      <c r="W3964" s="13" t="str">
        <f>IFERROR(COUNTIF(#REF!,Tabela1[[#This Row],[Colunas5]]),"")</f>
        <v/>
      </c>
      <c r="X3964" s="14">
        <f>Tabela1[[#This Row],[QIANTIDADE EXPEDIDA]]*Tabela1[[#This Row],[PESO UNI]]</f>
        <v>0</v>
      </c>
      <c r="Y3964" s="14">
        <f t="shared" si="525"/>
        <v>0</v>
      </c>
      <c r="Z3964" s="21">
        <f>Tabela1[[#This Row],[PESO TOTAL]]-Tabela1[[#This Row],[Peso Expedido]]</f>
        <v>0</v>
      </c>
      <c r="AA3964" s="18"/>
      <c r="AB3964" s="15"/>
      <c r="AC3964" s="15"/>
      <c r="AD3964" s="15"/>
      <c r="AE3964" s="15"/>
      <c r="AF3964" s="15"/>
      <c r="AG3964" s="15"/>
      <c r="AH3964" s="15"/>
      <c r="AI3964" s="40" t="str">
        <f t="shared" si="526"/>
        <v>ok</v>
      </c>
      <c r="AJ3964" s="5"/>
      <c r="AK3964" t="str">
        <f>Tabela1[[#This Row],[Coluna1]]&amp;Tabela1[[#This Row],[PEDIDO]]</f>
        <v/>
      </c>
      <c r="AL3964"/>
      <c r="AM3964"/>
      <c r="AN3964"/>
      <c r="AO3964" t="str">
        <f t="shared" si="531"/>
        <v>/</v>
      </c>
      <c r="AP3964" t="str">
        <f>Tabela1[[#This Row],[TAG]]&amp;Tabela1[[#This Row],[PEDIDO]]&amp;Tabela1[[#This Row],[PRODUTO]]</f>
        <v/>
      </c>
      <c r="AQ3964" s="23" t="str">
        <f>Tabela1[[#This Row],[PRODUTO]]&amp;Tabela1[[#This Row],[TAG]]</f>
        <v/>
      </c>
      <c r="AR3964" s="27">
        <f>Tabela1[[#This Row],[PESO TOTAL]]*Tabela1[[#This Row],[MATÉRIA PRIMA]]</f>
        <v>0</v>
      </c>
      <c r="AS3964" s="28">
        <f>Tabela1[[#This Row],[PESO TOTAL]]*Tabela1[[#This Row],[PREPARAÇÃO ]]</f>
        <v>0</v>
      </c>
      <c r="AT3964" s="28">
        <f>Tabela1[[#This Row],[PESO TOTAL]]*Tabela1[[#This Row],[CALDEIRARIA]]</f>
        <v>0</v>
      </c>
      <c r="AU3964" s="28">
        <f>Tabela1[[#This Row],[PESO TOTAL]]*Tabela1[[#This Row],[SOLDA]]</f>
        <v>0</v>
      </c>
      <c r="AV3964" s="28">
        <f>Tabela1[[#This Row],[PESO TOTAL]]*Tabela1[[#This Row],[ACABAMENTO]]</f>
        <v>0</v>
      </c>
      <c r="AW3964" s="28">
        <f>Tabela1[[#This Row],[PESO TOTAL]]*Tabela1[[#This Row],[PRONTO ACABADO]]</f>
        <v>0</v>
      </c>
      <c r="AX3964" s="29">
        <f>Tabela1[[#This Row],[PESO TOTAL]]*Tabela1[[#This Row],[EXPEDIÇÃO ]]</f>
        <v>0</v>
      </c>
      <c r="AY3964" s="28" t="str">
        <f>Tabela1[[#This Row],[PEDIDO]]&amp;Tabela1[[#This Row],[PRODUTO]]</f>
        <v/>
      </c>
      <c r="AZ3964" s="44">
        <f>IF(AF3964="",0,IF(ISTEXT(AF3964),H3964*VALUE(SUBSTITUTE(AF3964,"%",""))/100,H3964*AF3964))-Tabela1[[#This Row],[PRONTO ACABADO2]]</f>
        <v>0</v>
      </c>
      <c r="BA3964" s="44">
        <f>IF(AG3964="",0,IF(ISTEXT(AG3964),H3964*VALUE(SUBSTITUTE(AG3964,"%",""))/100,H3964*AG3964))-Tabela1[[#This Row],[PESO EXPEDIDO2]]</f>
        <v>0</v>
      </c>
      <c r="BB3964" s="44">
        <f t="shared" si="532"/>
        <v>0</v>
      </c>
      <c r="BC3964" s="44">
        <f t="shared" si="533"/>
        <v>0</v>
      </c>
      <c r="BD3964" s="165"/>
    </row>
    <row r="3965" spans="1:56" ht="15.75" hidden="1" customHeight="1" x14ac:dyDescent="0.25">
      <c r="A3965" s="6"/>
      <c r="B3965" s="22"/>
      <c r="C3965" s="7"/>
      <c r="D3965" s="46"/>
      <c r="E3965" s="7"/>
      <c r="F3965" s="7"/>
      <c r="G3965" s="24"/>
      <c r="H3965" s="41">
        <f>Tabela1[[#This Row],[PESO UNI]]*Tabela1[[#This Row],[QTE]]</f>
        <v>0</v>
      </c>
      <c r="I3965" s="7"/>
      <c r="J3965" s="7"/>
      <c r="K3965" s="8"/>
      <c r="L3965" s="9"/>
      <c r="M3965" s="7"/>
      <c r="N3965" s="11"/>
      <c r="O3965" s="12"/>
      <c r="P3965" s="13"/>
      <c r="Q3965" s="14">
        <f>Tabela1[[#This Row],[QTDE/ Fabricação]]-Tabela1[[#This Row],[QTE]]</f>
        <v>0</v>
      </c>
      <c r="R3965" s="19">
        <f t="shared" ref="R3965:R4028" si="534">IFERROR(H3965*((AA3965*0.25)+(AC3965*0.25)+(AD3965*0.225)+(AE3965*0.225)+(AF3965*0.05)),"")</f>
        <v>0</v>
      </c>
      <c r="S3965" s="19">
        <f t="shared" si="530"/>
        <v>0</v>
      </c>
      <c r="T3965" s="20">
        <f t="shared" ref="T3965:T4028" si="535">IFERROR(S3965-H3965,"")</f>
        <v>0</v>
      </c>
      <c r="U3965" s="17">
        <f>IFERROR(SUMIF('LISTA DE EMBARQUE'!B:B,MICRO!E:E,'LISTA DE EMBARQUE'!G:G),"")</f>
        <v>0</v>
      </c>
      <c r="V3965" s="12" t="str">
        <f>IFERROR(VLOOKUP(Tabela1[[#This Row],[COD.MDE]],'LISTA DE EMBARQUE'!B:L,11,0),"")</f>
        <v/>
      </c>
      <c r="W3965" s="13" t="str">
        <f>IFERROR(COUNTIF(#REF!,Tabela1[[#This Row],[Colunas5]]),"")</f>
        <v/>
      </c>
      <c r="X3965" s="14">
        <f>Tabela1[[#This Row],[QIANTIDADE EXPEDIDA]]*Tabela1[[#This Row],[PESO UNI]]</f>
        <v>0</v>
      </c>
      <c r="Y3965" s="14">
        <f t="shared" ref="Y3965:Y4028" si="536">U3965-C3965</f>
        <v>0</v>
      </c>
      <c r="Z3965" s="21">
        <f>Tabela1[[#This Row],[PESO TOTAL]]-Tabela1[[#This Row],[Peso Expedido]]</f>
        <v>0</v>
      </c>
      <c r="AA3965" s="18"/>
      <c r="AB3965" s="15"/>
      <c r="AC3965" s="15"/>
      <c r="AD3965" s="15"/>
      <c r="AE3965" s="15"/>
      <c r="AF3965" s="15"/>
      <c r="AG3965" s="15"/>
      <c r="AH3965" s="15"/>
      <c r="AI3965" s="40" t="str">
        <f t="shared" si="526"/>
        <v>ok</v>
      </c>
      <c r="AJ3965" s="5"/>
      <c r="AK3965" t="str">
        <f>Tabela1[[#This Row],[Coluna1]]&amp;Tabela1[[#This Row],[PEDIDO]]</f>
        <v/>
      </c>
      <c r="AL3965"/>
      <c r="AM3965"/>
      <c r="AN3965"/>
      <c r="AO3965" t="str">
        <f t="shared" si="531"/>
        <v>/</v>
      </c>
      <c r="AP3965" t="str">
        <f>Tabela1[[#This Row],[TAG]]&amp;Tabela1[[#This Row],[PEDIDO]]&amp;Tabela1[[#This Row],[PRODUTO]]</f>
        <v/>
      </c>
      <c r="AQ3965" s="23" t="str">
        <f>Tabela1[[#This Row],[PRODUTO]]&amp;Tabela1[[#This Row],[TAG]]</f>
        <v/>
      </c>
      <c r="AR3965" s="27">
        <f>Tabela1[[#This Row],[PESO TOTAL]]*Tabela1[[#This Row],[MATÉRIA PRIMA]]</f>
        <v>0</v>
      </c>
      <c r="AS3965" s="28">
        <f>Tabela1[[#This Row],[PESO TOTAL]]*Tabela1[[#This Row],[PREPARAÇÃO ]]</f>
        <v>0</v>
      </c>
      <c r="AT3965" s="28">
        <f>Tabela1[[#This Row],[PESO TOTAL]]*Tabela1[[#This Row],[CALDEIRARIA]]</f>
        <v>0</v>
      </c>
      <c r="AU3965" s="28">
        <f>Tabela1[[#This Row],[PESO TOTAL]]*Tabela1[[#This Row],[SOLDA]]</f>
        <v>0</v>
      </c>
      <c r="AV3965" s="28">
        <f>Tabela1[[#This Row],[PESO TOTAL]]*Tabela1[[#This Row],[ACABAMENTO]]</f>
        <v>0</v>
      </c>
      <c r="AW3965" s="28">
        <f>Tabela1[[#This Row],[PESO TOTAL]]*Tabela1[[#This Row],[PRONTO ACABADO]]</f>
        <v>0</v>
      </c>
      <c r="AX3965" s="29">
        <f>Tabela1[[#This Row],[PESO TOTAL]]*Tabela1[[#This Row],[EXPEDIÇÃO ]]</f>
        <v>0</v>
      </c>
      <c r="AY3965" s="28" t="str">
        <f>Tabela1[[#This Row],[PEDIDO]]&amp;Tabela1[[#This Row],[PRODUTO]]</f>
        <v/>
      </c>
      <c r="AZ3965" s="44">
        <f>IF(AF3965="",0,IF(ISTEXT(AF3965),H3965*VALUE(SUBSTITUTE(AF3965,"%",""))/100,H3965*AF3965))-Tabela1[[#This Row],[PRONTO ACABADO2]]</f>
        <v>0</v>
      </c>
      <c r="BA3965" s="44">
        <f>IF(AG3965="",0,IF(ISTEXT(AG3965),H3965*VALUE(SUBSTITUTE(AG3965,"%",""))/100,H3965*AG3965))-Tabela1[[#This Row],[PESO EXPEDIDO2]]</f>
        <v>0</v>
      </c>
      <c r="BB3965" s="44">
        <f t="shared" si="532"/>
        <v>0</v>
      </c>
      <c r="BC3965" s="44">
        <f t="shared" si="533"/>
        <v>0</v>
      </c>
      <c r="BD3965" s="165"/>
    </row>
    <row r="3966" spans="1:56" ht="15.75" hidden="1" customHeight="1" x14ac:dyDescent="0.25">
      <c r="A3966" s="6"/>
      <c r="B3966" s="22"/>
      <c r="C3966" s="7"/>
      <c r="D3966" s="46"/>
      <c r="E3966" s="7"/>
      <c r="F3966" s="7"/>
      <c r="G3966" s="24"/>
      <c r="H3966" s="41">
        <f>Tabela1[[#This Row],[PESO UNI]]*Tabela1[[#This Row],[QTE]]</f>
        <v>0</v>
      </c>
      <c r="I3966" s="7"/>
      <c r="J3966" s="7"/>
      <c r="K3966" s="8"/>
      <c r="L3966" s="9"/>
      <c r="M3966" s="7"/>
      <c r="N3966" s="11"/>
      <c r="O3966" s="12"/>
      <c r="P3966" s="13"/>
      <c r="Q3966" s="14">
        <f>Tabela1[[#This Row],[QTDE/ Fabricação]]-Tabela1[[#This Row],[QTE]]</f>
        <v>0</v>
      </c>
      <c r="R3966" s="19">
        <f t="shared" si="534"/>
        <v>0</v>
      </c>
      <c r="S3966" s="19">
        <f t="shared" si="530"/>
        <v>0</v>
      </c>
      <c r="T3966" s="20">
        <f t="shared" si="535"/>
        <v>0</v>
      </c>
      <c r="U3966" s="17">
        <f>IFERROR(SUMIF('LISTA DE EMBARQUE'!B:B,MICRO!E:E,'LISTA DE EMBARQUE'!G:G),"")</f>
        <v>0</v>
      </c>
      <c r="V3966" s="12" t="str">
        <f>IFERROR(VLOOKUP(Tabela1[[#This Row],[COD.MDE]],'LISTA DE EMBARQUE'!B:L,11,0),"")</f>
        <v/>
      </c>
      <c r="W3966" s="13" t="str">
        <f>IFERROR(COUNTIF(#REF!,Tabela1[[#This Row],[Colunas5]]),"")</f>
        <v/>
      </c>
      <c r="X3966" s="14">
        <f>Tabela1[[#This Row],[QIANTIDADE EXPEDIDA]]*Tabela1[[#This Row],[PESO UNI]]</f>
        <v>0</v>
      </c>
      <c r="Y3966" s="14">
        <f t="shared" si="536"/>
        <v>0</v>
      </c>
      <c r="Z3966" s="21">
        <f>Tabela1[[#This Row],[PESO TOTAL]]-Tabela1[[#This Row],[Peso Expedido]]</f>
        <v>0</v>
      </c>
      <c r="AA3966" s="18"/>
      <c r="AB3966" s="15"/>
      <c r="AC3966" s="15"/>
      <c r="AD3966" s="15"/>
      <c r="AE3966" s="15"/>
      <c r="AF3966" s="15"/>
      <c r="AG3966" s="15"/>
      <c r="AH3966" s="15"/>
      <c r="AI3966" s="40" t="str">
        <f t="shared" si="526"/>
        <v>ok</v>
      </c>
      <c r="AJ3966" s="5"/>
      <c r="AK3966" t="str">
        <f>Tabela1[[#This Row],[Coluna1]]&amp;Tabela1[[#This Row],[PEDIDO]]</f>
        <v/>
      </c>
      <c r="AL3966"/>
      <c r="AM3966"/>
      <c r="AN3966"/>
      <c r="AO3966" t="str">
        <f t="shared" si="531"/>
        <v>/</v>
      </c>
      <c r="AP3966" t="str">
        <f>Tabela1[[#This Row],[TAG]]&amp;Tabela1[[#This Row],[PEDIDO]]&amp;Tabela1[[#This Row],[PRODUTO]]</f>
        <v/>
      </c>
      <c r="AQ3966" s="23" t="str">
        <f>Tabela1[[#This Row],[PRODUTO]]&amp;Tabela1[[#This Row],[TAG]]</f>
        <v/>
      </c>
      <c r="AR3966" s="27">
        <f>Tabela1[[#This Row],[PESO TOTAL]]*Tabela1[[#This Row],[MATÉRIA PRIMA]]</f>
        <v>0</v>
      </c>
      <c r="AS3966" s="28">
        <f>Tabela1[[#This Row],[PESO TOTAL]]*Tabela1[[#This Row],[PREPARAÇÃO ]]</f>
        <v>0</v>
      </c>
      <c r="AT3966" s="28">
        <f>Tabela1[[#This Row],[PESO TOTAL]]*Tabela1[[#This Row],[CALDEIRARIA]]</f>
        <v>0</v>
      </c>
      <c r="AU3966" s="28">
        <f>Tabela1[[#This Row],[PESO TOTAL]]*Tabela1[[#This Row],[SOLDA]]</f>
        <v>0</v>
      </c>
      <c r="AV3966" s="28">
        <f>Tabela1[[#This Row],[PESO TOTAL]]*Tabela1[[#This Row],[ACABAMENTO]]</f>
        <v>0</v>
      </c>
      <c r="AW3966" s="28">
        <f>Tabela1[[#This Row],[PESO TOTAL]]*Tabela1[[#This Row],[PRONTO ACABADO]]</f>
        <v>0</v>
      </c>
      <c r="AX3966" s="29">
        <f>Tabela1[[#This Row],[PESO TOTAL]]*Tabela1[[#This Row],[EXPEDIÇÃO ]]</f>
        <v>0</v>
      </c>
      <c r="AY3966" s="28" t="str">
        <f>Tabela1[[#This Row],[PEDIDO]]&amp;Tabela1[[#This Row],[PRODUTO]]</f>
        <v/>
      </c>
      <c r="AZ3966" s="44">
        <f>IF(AF3966="",0,IF(ISTEXT(AF3966),H3966*VALUE(SUBSTITUTE(AF3966,"%",""))/100,H3966*AF3966))-Tabela1[[#This Row],[PRONTO ACABADO2]]</f>
        <v>0</v>
      </c>
      <c r="BA3966" s="44">
        <f>IF(AG3966="",0,IF(ISTEXT(AG3966),H3966*VALUE(SUBSTITUTE(AG3966,"%",""))/100,H3966*AG3966))-Tabela1[[#This Row],[PESO EXPEDIDO2]]</f>
        <v>0</v>
      </c>
      <c r="BB3966" s="44">
        <f t="shared" si="532"/>
        <v>0</v>
      </c>
      <c r="BC3966" s="44">
        <f t="shared" si="533"/>
        <v>0</v>
      </c>
      <c r="BD3966" s="165"/>
    </row>
    <row r="3967" spans="1:56" ht="15.75" hidden="1" customHeight="1" x14ac:dyDescent="0.25">
      <c r="A3967" s="6"/>
      <c r="B3967" s="22"/>
      <c r="C3967" s="7"/>
      <c r="D3967" s="46"/>
      <c r="E3967" s="7"/>
      <c r="F3967" s="7"/>
      <c r="G3967" s="24"/>
      <c r="H3967" s="41">
        <f>Tabela1[[#This Row],[PESO UNI]]*Tabela1[[#This Row],[QTE]]</f>
        <v>0</v>
      </c>
      <c r="I3967" s="7"/>
      <c r="J3967" s="7"/>
      <c r="K3967" s="8"/>
      <c r="L3967" s="9"/>
      <c r="M3967" s="7"/>
      <c r="N3967" s="11"/>
      <c r="O3967" s="12"/>
      <c r="P3967" s="13"/>
      <c r="Q3967" s="14">
        <f>Tabela1[[#This Row],[QTDE/ Fabricação]]-Tabela1[[#This Row],[QTE]]</f>
        <v>0</v>
      </c>
      <c r="R3967" s="19">
        <f t="shared" si="534"/>
        <v>0</v>
      </c>
      <c r="S3967" s="19">
        <f t="shared" si="530"/>
        <v>0</v>
      </c>
      <c r="T3967" s="20">
        <f t="shared" si="535"/>
        <v>0</v>
      </c>
      <c r="U3967" s="17">
        <f>IFERROR(SUMIF('LISTA DE EMBARQUE'!B:B,MICRO!E:E,'LISTA DE EMBARQUE'!G:G),"")</f>
        <v>0</v>
      </c>
      <c r="V3967" s="12" t="str">
        <f>IFERROR(VLOOKUP(Tabela1[[#This Row],[COD.MDE]],'LISTA DE EMBARQUE'!B:L,11,0),"")</f>
        <v/>
      </c>
      <c r="W3967" s="13" t="str">
        <f>IFERROR(COUNTIF(#REF!,Tabela1[[#This Row],[Colunas5]]),"")</f>
        <v/>
      </c>
      <c r="X3967" s="14">
        <f>Tabela1[[#This Row],[QIANTIDADE EXPEDIDA]]*Tabela1[[#This Row],[PESO UNI]]</f>
        <v>0</v>
      </c>
      <c r="Y3967" s="14">
        <f t="shared" si="536"/>
        <v>0</v>
      </c>
      <c r="Z3967" s="21">
        <f>Tabela1[[#This Row],[PESO TOTAL]]-Tabela1[[#This Row],[Peso Expedido]]</f>
        <v>0</v>
      </c>
      <c r="AA3967" s="18"/>
      <c r="AB3967" s="15"/>
      <c r="AC3967" s="15"/>
      <c r="AD3967" s="15"/>
      <c r="AE3967" s="15"/>
      <c r="AF3967" s="15"/>
      <c r="AG3967" s="15"/>
      <c r="AH3967" s="15"/>
      <c r="AI3967" s="40" t="str">
        <f t="shared" si="526"/>
        <v>ok</v>
      </c>
      <c r="AJ3967" s="5"/>
      <c r="AK3967" t="str">
        <f>Tabela1[[#This Row],[Coluna1]]&amp;Tabela1[[#This Row],[PEDIDO]]</f>
        <v/>
      </c>
      <c r="AL3967"/>
      <c r="AM3967"/>
      <c r="AN3967"/>
      <c r="AO3967" t="str">
        <f t="shared" si="531"/>
        <v>/</v>
      </c>
      <c r="AP3967" t="str">
        <f>Tabela1[[#This Row],[TAG]]&amp;Tabela1[[#This Row],[PEDIDO]]&amp;Tabela1[[#This Row],[PRODUTO]]</f>
        <v/>
      </c>
      <c r="AQ3967" s="23" t="str">
        <f>Tabela1[[#This Row],[PRODUTO]]&amp;Tabela1[[#This Row],[TAG]]</f>
        <v/>
      </c>
      <c r="AR3967" s="27">
        <f>Tabela1[[#This Row],[PESO TOTAL]]*Tabela1[[#This Row],[MATÉRIA PRIMA]]</f>
        <v>0</v>
      </c>
      <c r="AS3967" s="28">
        <f>Tabela1[[#This Row],[PESO TOTAL]]*Tabela1[[#This Row],[PREPARAÇÃO ]]</f>
        <v>0</v>
      </c>
      <c r="AT3967" s="28">
        <f>Tabela1[[#This Row],[PESO TOTAL]]*Tabela1[[#This Row],[CALDEIRARIA]]</f>
        <v>0</v>
      </c>
      <c r="AU3967" s="28">
        <f>Tabela1[[#This Row],[PESO TOTAL]]*Tabela1[[#This Row],[SOLDA]]</f>
        <v>0</v>
      </c>
      <c r="AV3967" s="28">
        <f>Tabela1[[#This Row],[PESO TOTAL]]*Tabela1[[#This Row],[ACABAMENTO]]</f>
        <v>0</v>
      </c>
      <c r="AW3967" s="28">
        <f>Tabela1[[#This Row],[PESO TOTAL]]*Tabela1[[#This Row],[PRONTO ACABADO]]</f>
        <v>0</v>
      </c>
      <c r="AX3967" s="29">
        <f>Tabela1[[#This Row],[PESO TOTAL]]*Tabela1[[#This Row],[EXPEDIÇÃO ]]</f>
        <v>0</v>
      </c>
      <c r="AY3967" s="28" t="str">
        <f>Tabela1[[#This Row],[PEDIDO]]&amp;Tabela1[[#This Row],[PRODUTO]]</f>
        <v/>
      </c>
      <c r="AZ3967" s="44">
        <f>IF(AF3967="",0,IF(ISTEXT(AF3967),H3967*VALUE(SUBSTITUTE(AF3967,"%",""))/100,H3967*AF3967))-Tabela1[[#This Row],[PRONTO ACABADO2]]</f>
        <v>0</v>
      </c>
      <c r="BA3967" s="44">
        <f>IF(AG3967="",0,IF(ISTEXT(AG3967),H3967*VALUE(SUBSTITUTE(AG3967,"%",""))/100,H3967*AG3967))-Tabela1[[#This Row],[PESO EXPEDIDO2]]</f>
        <v>0</v>
      </c>
      <c r="BB3967" s="44">
        <f t="shared" si="532"/>
        <v>0</v>
      </c>
      <c r="BC3967" s="44">
        <f t="shared" si="533"/>
        <v>0</v>
      </c>
      <c r="BD3967" s="165"/>
    </row>
    <row r="3968" spans="1:56" ht="15.75" hidden="1" customHeight="1" x14ac:dyDescent="0.25">
      <c r="A3968" s="6"/>
      <c r="B3968" s="22"/>
      <c r="C3968" s="7"/>
      <c r="D3968" s="46"/>
      <c r="E3968" s="7"/>
      <c r="F3968" s="7"/>
      <c r="G3968" s="24"/>
      <c r="H3968" s="41">
        <f>Tabela1[[#This Row],[PESO UNI]]*Tabela1[[#This Row],[QTE]]</f>
        <v>0</v>
      </c>
      <c r="I3968" s="7"/>
      <c r="J3968" s="7"/>
      <c r="K3968" s="8"/>
      <c r="L3968" s="9"/>
      <c r="M3968" s="7"/>
      <c r="N3968" s="11"/>
      <c r="O3968" s="12"/>
      <c r="P3968" s="13"/>
      <c r="Q3968" s="14">
        <f>Tabela1[[#This Row],[QTDE/ Fabricação]]-Tabela1[[#This Row],[QTE]]</f>
        <v>0</v>
      </c>
      <c r="R3968" s="19">
        <f t="shared" si="534"/>
        <v>0</v>
      </c>
      <c r="S3968" s="19">
        <f t="shared" si="530"/>
        <v>0</v>
      </c>
      <c r="T3968" s="20">
        <f t="shared" si="535"/>
        <v>0</v>
      </c>
      <c r="U3968" s="17">
        <f>IFERROR(SUMIF('LISTA DE EMBARQUE'!B:B,MICRO!E:E,'LISTA DE EMBARQUE'!G:G),"")</f>
        <v>0</v>
      </c>
      <c r="V3968" s="12" t="str">
        <f>IFERROR(VLOOKUP(Tabela1[[#This Row],[COD.MDE]],'LISTA DE EMBARQUE'!B:L,11,0),"")</f>
        <v/>
      </c>
      <c r="W3968" s="13" t="str">
        <f>IFERROR(COUNTIF(#REF!,Tabela1[[#This Row],[Colunas5]]),"")</f>
        <v/>
      </c>
      <c r="X3968" s="14">
        <f>Tabela1[[#This Row],[QIANTIDADE EXPEDIDA]]*Tabela1[[#This Row],[PESO UNI]]</f>
        <v>0</v>
      </c>
      <c r="Y3968" s="14">
        <f t="shared" si="536"/>
        <v>0</v>
      </c>
      <c r="Z3968" s="21">
        <f>Tabela1[[#This Row],[PESO TOTAL]]-Tabela1[[#This Row],[Peso Expedido]]</f>
        <v>0</v>
      </c>
      <c r="AA3968" s="18"/>
      <c r="AB3968" s="15"/>
      <c r="AC3968" s="15"/>
      <c r="AD3968" s="15"/>
      <c r="AE3968" s="15"/>
      <c r="AF3968" s="15"/>
      <c r="AG3968" s="15"/>
      <c r="AH3968" s="15"/>
      <c r="AI3968" s="40" t="str">
        <f t="shared" si="526"/>
        <v>ok</v>
      </c>
      <c r="AJ3968" s="5"/>
      <c r="AK3968" t="str">
        <f>Tabela1[[#This Row],[Coluna1]]&amp;Tabela1[[#This Row],[PEDIDO]]</f>
        <v/>
      </c>
      <c r="AL3968"/>
      <c r="AM3968"/>
      <c r="AN3968"/>
      <c r="AO3968" t="str">
        <f t="shared" si="531"/>
        <v>/</v>
      </c>
      <c r="AP3968" t="str">
        <f>Tabela1[[#This Row],[TAG]]&amp;Tabela1[[#This Row],[PEDIDO]]&amp;Tabela1[[#This Row],[PRODUTO]]</f>
        <v/>
      </c>
      <c r="AQ3968" s="23" t="str">
        <f>Tabela1[[#This Row],[PRODUTO]]&amp;Tabela1[[#This Row],[TAG]]</f>
        <v/>
      </c>
      <c r="AR3968" s="27">
        <f>Tabela1[[#This Row],[PESO TOTAL]]*Tabela1[[#This Row],[MATÉRIA PRIMA]]</f>
        <v>0</v>
      </c>
      <c r="AS3968" s="28">
        <f>Tabela1[[#This Row],[PESO TOTAL]]*Tabela1[[#This Row],[PREPARAÇÃO ]]</f>
        <v>0</v>
      </c>
      <c r="AT3968" s="28">
        <f>Tabela1[[#This Row],[PESO TOTAL]]*Tabela1[[#This Row],[CALDEIRARIA]]</f>
        <v>0</v>
      </c>
      <c r="AU3968" s="28">
        <f>Tabela1[[#This Row],[PESO TOTAL]]*Tabela1[[#This Row],[SOLDA]]</f>
        <v>0</v>
      </c>
      <c r="AV3968" s="28">
        <f>Tabela1[[#This Row],[PESO TOTAL]]*Tabela1[[#This Row],[ACABAMENTO]]</f>
        <v>0</v>
      </c>
      <c r="AW3968" s="28">
        <f>Tabela1[[#This Row],[PESO TOTAL]]*Tabela1[[#This Row],[PRONTO ACABADO]]</f>
        <v>0</v>
      </c>
      <c r="AX3968" s="29">
        <f>Tabela1[[#This Row],[PESO TOTAL]]*Tabela1[[#This Row],[EXPEDIÇÃO ]]</f>
        <v>0</v>
      </c>
      <c r="AY3968" s="28" t="str">
        <f>Tabela1[[#This Row],[PEDIDO]]&amp;Tabela1[[#This Row],[PRODUTO]]</f>
        <v/>
      </c>
      <c r="AZ3968" s="44">
        <f>IF(AF3968="",0,IF(ISTEXT(AF3968),H3968*VALUE(SUBSTITUTE(AF3968,"%",""))/100,H3968*AF3968))-Tabela1[[#This Row],[PRONTO ACABADO2]]</f>
        <v>0</v>
      </c>
      <c r="BA3968" s="44">
        <f>IF(AG3968="",0,IF(ISTEXT(AG3968),H3968*VALUE(SUBSTITUTE(AG3968,"%",""))/100,H3968*AG3968))-Tabela1[[#This Row],[PESO EXPEDIDO2]]</f>
        <v>0</v>
      </c>
      <c r="BB3968" s="44">
        <f t="shared" si="532"/>
        <v>0</v>
      </c>
      <c r="BC3968" s="44">
        <f t="shared" si="533"/>
        <v>0</v>
      </c>
      <c r="BD3968" s="165"/>
    </row>
    <row r="3969" spans="1:56" ht="15.75" hidden="1" customHeight="1" x14ac:dyDescent="0.25">
      <c r="A3969" s="6"/>
      <c r="B3969" s="22"/>
      <c r="C3969" s="7"/>
      <c r="D3969" s="46"/>
      <c r="E3969" s="7"/>
      <c r="F3969" s="7"/>
      <c r="G3969" s="24"/>
      <c r="H3969" s="41">
        <f>Tabela1[[#This Row],[PESO UNI]]*Tabela1[[#This Row],[QTE]]</f>
        <v>0</v>
      </c>
      <c r="I3969" s="7"/>
      <c r="J3969" s="7"/>
      <c r="K3969" s="8"/>
      <c r="L3969" s="9"/>
      <c r="M3969" s="7"/>
      <c r="N3969" s="11"/>
      <c r="O3969" s="12"/>
      <c r="P3969" s="13"/>
      <c r="Q3969" s="14">
        <f>Tabela1[[#This Row],[QTDE/ Fabricação]]-Tabela1[[#This Row],[QTE]]</f>
        <v>0</v>
      </c>
      <c r="R3969" s="19">
        <f t="shared" si="534"/>
        <v>0</v>
      </c>
      <c r="S3969" s="19">
        <f t="shared" si="530"/>
        <v>0</v>
      </c>
      <c r="T3969" s="20">
        <f t="shared" si="535"/>
        <v>0</v>
      </c>
      <c r="U3969" s="17">
        <f>IFERROR(SUMIF('LISTA DE EMBARQUE'!B:B,MICRO!E:E,'LISTA DE EMBARQUE'!G:G),"")</f>
        <v>0</v>
      </c>
      <c r="V3969" s="12" t="str">
        <f>IFERROR(VLOOKUP(Tabela1[[#This Row],[COD.MDE]],'LISTA DE EMBARQUE'!B:L,11,0),"")</f>
        <v/>
      </c>
      <c r="W3969" s="13" t="str">
        <f>IFERROR(COUNTIF(#REF!,Tabela1[[#This Row],[Colunas5]]),"")</f>
        <v/>
      </c>
      <c r="X3969" s="14">
        <f>Tabela1[[#This Row],[QIANTIDADE EXPEDIDA]]*Tabela1[[#This Row],[PESO UNI]]</f>
        <v>0</v>
      </c>
      <c r="Y3969" s="14">
        <f t="shared" si="536"/>
        <v>0</v>
      </c>
      <c r="Z3969" s="21">
        <f>Tabela1[[#This Row],[PESO TOTAL]]-Tabela1[[#This Row],[Peso Expedido]]</f>
        <v>0</v>
      </c>
      <c r="AA3969" s="18"/>
      <c r="AB3969" s="15"/>
      <c r="AC3969" s="15"/>
      <c r="AD3969" s="15"/>
      <c r="AE3969" s="15"/>
      <c r="AF3969" s="15"/>
      <c r="AG3969" s="15"/>
      <c r="AH3969" s="15"/>
      <c r="AI3969" s="40" t="str">
        <f t="shared" si="526"/>
        <v>ok</v>
      </c>
      <c r="AJ3969" s="5"/>
      <c r="AK3969" t="str">
        <f>Tabela1[[#This Row],[Coluna1]]&amp;Tabela1[[#This Row],[PEDIDO]]</f>
        <v/>
      </c>
      <c r="AL3969"/>
      <c r="AM3969"/>
      <c r="AN3969"/>
      <c r="AO3969" t="str">
        <f t="shared" si="531"/>
        <v>/</v>
      </c>
      <c r="AP3969" t="str">
        <f>Tabela1[[#This Row],[TAG]]&amp;Tabela1[[#This Row],[PEDIDO]]&amp;Tabela1[[#This Row],[PRODUTO]]</f>
        <v/>
      </c>
      <c r="AQ3969" s="23" t="str">
        <f>Tabela1[[#This Row],[PRODUTO]]&amp;Tabela1[[#This Row],[TAG]]</f>
        <v/>
      </c>
      <c r="AR3969" s="27">
        <f>Tabela1[[#This Row],[PESO TOTAL]]*Tabela1[[#This Row],[MATÉRIA PRIMA]]</f>
        <v>0</v>
      </c>
      <c r="AS3969" s="28">
        <f>Tabela1[[#This Row],[PESO TOTAL]]*Tabela1[[#This Row],[PREPARAÇÃO ]]</f>
        <v>0</v>
      </c>
      <c r="AT3969" s="28">
        <f>Tabela1[[#This Row],[PESO TOTAL]]*Tabela1[[#This Row],[CALDEIRARIA]]</f>
        <v>0</v>
      </c>
      <c r="AU3969" s="28">
        <f>Tabela1[[#This Row],[PESO TOTAL]]*Tabela1[[#This Row],[SOLDA]]</f>
        <v>0</v>
      </c>
      <c r="AV3969" s="28">
        <f>Tabela1[[#This Row],[PESO TOTAL]]*Tabela1[[#This Row],[ACABAMENTO]]</f>
        <v>0</v>
      </c>
      <c r="AW3969" s="28">
        <f>Tabela1[[#This Row],[PESO TOTAL]]*Tabela1[[#This Row],[PRONTO ACABADO]]</f>
        <v>0</v>
      </c>
      <c r="AX3969" s="29">
        <f>Tabela1[[#This Row],[PESO TOTAL]]*Tabela1[[#This Row],[EXPEDIÇÃO ]]</f>
        <v>0</v>
      </c>
      <c r="AY3969" s="28" t="str">
        <f>Tabela1[[#This Row],[PEDIDO]]&amp;Tabela1[[#This Row],[PRODUTO]]</f>
        <v/>
      </c>
      <c r="AZ3969" s="44">
        <f>IF(AF3969="",0,IF(ISTEXT(AF3969),H3969*VALUE(SUBSTITUTE(AF3969,"%",""))/100,H3969*AF3969))-Tabela1[[#This Row],[PRONTO ACABADO2]]</f>
        <v>0</v>
      </c>
      <c r="BA3969" s="44">
        <f>IF(AG3969="",0,IF(ISTEXT(AG3969),H3969*VALUE(SUBSTITUTE(AG3969,"%",""))/100,H3969*AG3969))-Tabela1[[#This Row],[PESO EXPEDIDO2]]</f>
        <v>0</v>
      </c>
      <c r="BB3969" s="44">
        <f t="shared" si="532"/>
        <v>0</v>
      </c>
      <c r="BC3969" s="44">
        <f t="shared" si="533"/>
        <v>0</v>
      </c>
      <c r="BD3969" s="165"/>
    </row>
    <row r="3970" spans="1:56" ht="15.75" hidden="1" customHeight="1" x14ac:dyDescent="0.25">
      <c r="A3970" s="6"/>
      <c r="B3970" s="22"/>
      <c r="C3970" s="7"/>
      <c r="D3970" s="46"/>
      <c r="E3970" s="7"/>
      <c r="F3970" s="7"/>
      <c r="G3970" s="24"/>
      <c r="H3970" s="41">
        <f>Tabela1[[#This Row],[PESO UNI]]*Tabela1[[#This Row],[QTE]]</f>
        <v>0</v>
      </c>
      <c r="I3970" s="7"/>
      <c r="J3970" s="7"/>
      <c r="K3970" s="8"/>
      <c r="L3970" s="9"/>
      <c r="M3970" s="7"/>
      <c r="N3970" s="11"/>
      <c r="O3970" s="12"/>
      <c r="P3970" s="13"/>
      <c r="Q3970" s="14">
        <f>Tabela1[[#This Row],[QTDE/ Fabricação]]-Tabela1[[#This Row],[QTE]]</f>
        <v>0</v>
      </c>
      <c r="R3970" s="19">
        <f t="shared" si="534"/>
        <v>0</v>
      </c>
      <c r="S3970" s="19">
        <f t="shared" si="530"/>
        <v>0</v>
      </c>
      <c r="T3970" s="20">
        <f t="shared" si="535"/>
        <v>0</v>
      </c>
      <c r="U3970" s="17">
        <f>IFERROR(SUMIF('LISTA DE EMBARQUE'!B:B,MICRO!E:E,'LISTA DE EMBARQUE'!G:G),"")</f>
        <v>0</v>
      </c>
      <c r="V3970" s="12" t="str">
        <f>IFERROR(VLOOKUP(Tabela1[[#This Row],[COD.MDE]],'LISTA DE EMBARQUE'!B:L,11,0),"")</f>
        <v/>
      </c>
      <c r="W3970" s="13" t="str">
        <f>IFERROR(COUNTIF(#REF!,Tabela1[[#This Row],[Colunas5]]),"")</f>
        <v/>
      </c>
      <c r="X3970" s="14">
        <f>Tabela1[[#This Row],[QIANTIDADE EXPEDIDA]]*Tabela1[[#This Row],[PESO UNI]]</f>
        <v>0</v>
      </c>
      <c r="Y3970" s="14">
        <f t="shared" si="536"/>
        <v>0</v>
      </c>
      <c r="Z3970" s="21">
        <f>Tabela1[[#This Row],[PESO TOTAL]]-Tabela1[[#This Row],[Peso Expedido]]</f>
        <v>0</v>
      </c>
      <c r="AA3970" s="18"/>
      <c r="AB3970" s="15"/>
      <c r="AC3970" s="15"/>
      <c r="AD3970" s="15"/>
      <c r="AE3970" s="15"/>
      <c r="AF3970" s="15"/>
      <c r="AG3970" s="15"/>
      <c r="AH3970" s="15"/>
      <c r="AI3970" s="40" t="str">
        <f t="shared" si="526"/>
        <v>ok</v>
      </c>
      <c r="AJ3970" s="5"/>
      <c r="AK3970" t="str">
        <f>Tabela1[[#This Row],[Coluna1]]&amp;Tabela1[[#This Row],[PEDIDO]]</f>
        <v/>
      </c>
      <c r="AL3970"/>
      <c r="AM3970"/>
      <c r="AN3970"/>
      <c r="AO3970" t="str">
        <f t="shared" si="531"/>
        <v>/</v>
      </c>
      <c r="AP3970" t="str">
        <f>Tabela1[[#This Row],[TAG]]&amp;Tabela1[[#This Row],[PEDIDO]]&amp;Tabela1[[#This Row],[PRODUTO]]</f>
        <v/>
      </c>
      <c r="AQ3970" s="23" t="str">
        <f>Tabela1[[#This Row],[PRODUTO]]&amp;Tabela1[[#This Row],[TAG]]</f>
        <v/>
      </c>
      <c r="AR3970" s="27">
        <f>Tabela1[[#This Row],[PESO TOTAL]]*Tabela1[[#This Row],[MATÉRIA PRIMA]]</f>
        <v>0</v>
      </c>
      <c r="AS3970" s="28">
        <f>Tabela1[[#This Row],[PESO TOTAL]]*Tabela1[[#This Row],[PREPARAÇÃO ]]</f>
        <v>0</v>
      </c>
      <c r="AT3970" s="28">
        <f>Tabela1[[#This Row],[PESO TOTAL]]*Tabela1[[#This Row],[CALDEIRARIA]]</f>
        <v>0</v>
      </c>
      <c r="AU3970" s="28">
        <f>Tabela1[[#This Row],[PESO TOTAL]]*Tabela1[[#This Row],[SOLDA]]</f>
        <v>0</v>
      </c>
      <c r="AV3970" s="28">
        <f>Tabela1[[#This Row],[PESO TOTAL]]*Tabela1[[#This Row],[ACABAMENTO]]</f>
        <v>0</v>
      </c>
      <c r="AW3970" s="28">
        <f>Tabela1[[#This Row],[PESO TOTAL]]*Tabela1[[#This Row],[PRONTO ACABADO]]</f>
        <v>0</v>
      </c>
      <c r="AX3970" s="29">
        <f>Tabela1[[#This Row],[PESO TOTAL]]*Tabela1[[#This Row],[EXPEDIÇÃO ]]</f>
        <v>0</v>
      </c>
      <c r="AY3970" s="28" t="str">
        <f>Tabela1[[#This Row],[PEDIDO]]&amp;Tabela1[[#This Row],[PRODUTO]]</f>
        <v/>
      </c>
      <c r="AZ3970" s="44">
        <f>IF(AF3970="",0,IF(ISTEXT(AF3970),H3970*VALUE(SUBSTITUTE(AF3970,"%",""))/100,H3970*AF3970))-Tabela1[[#This Row],[PRONTO ACABADO2]]</f>
        <v>0</v>
      </c>
      <c r="BA3970" s="44">
        <f>IF(AG3970="",0,IF(ISTEXT(AG3970),H3970*VALUE(SUBSTITUTE(AG3970,"%",""))/100,H3970*AG3970))-Tabela1[[#This Row],[PESO EXPEDIDO2]]</f>
        <v>0</v>
      </c>
      <c r="BB3970" s="44">
        <f t="shared" si="532"/>
        <v>0</v>
      </c>
      <c r="BC3970" s="44">
        <f t="shared" si="533"/>
        <v>0</v>
      </c>
      <c r="BD3970" s="165"/>
    </row>
    <row r="3971" spans="1:56" ht="15.75" hidden="1" customHeight="1" x14ac:dyDescent="0.25">
      <c r="A3971" s="6"/>
      <c r="B3971" s="22"/>
      <c r="C3971" s="7"/>
      <c r="D3971" s="46"/>
      <c r="E3971" s="7"/>
      <c r="F3971" s="7"/>
      <c r="G3971" s="24"/>
      <c r="H3971" s="41">
        <f>Tabela1[[#This Row],[PESO UNI]]*Tabela1[[#This Row],[QTE]]</f>
        <v>0</v>
      </c>
      <c r="I3971" s="7"/>
      <c r="J3971" s="7"/>
      <c r="K3971" s="8"/>
      <c r="L3971" s="9"/>
      <c r="M3971" s="7"/>
      <c r="N3971" s="11"/>
      <c r="O3971" s="12"/>
      <c r="P3971" s="13"/>
      <c r="Q3971" s="14">
        <f>Tabela1[[#This Row],[QTDE/ Fabricação]]-Tabela1[[#This Row],[QTE]]</f>
        <v>0</v>
      </c>
      <c r="R3971" s="19">
        <f t="shared" si="534"/>
        <v>0</v>
      </c>
      <c r="S3971" s="19">
        <f t="shared" si="530"/>
        <v>0</v>
      </c>
      <c r="T3971" s="20">
        <f t="shared" si="535"/>
        <v>0</v>
      </c>
      <c r="U3971" s="17">
        <f>IFERROR(SUMIF('LISTA DE EMBARQUE'!B:B,MICRO!E:E,'LISTA DE EMBARQUE'!G:G),"")</f>
        <v>0</v>
      </c>
      <c r="V3971" s="12" t="str">
        <f>IFERROR(VLOOKUP(Tabela1[[#This Row],[COD.MDE]],'LISTA DE EMBARQUE'!B:L,11,0),"")</f>
        <v/>
      </c>
      <c r="W3971" s="13" t="str">
        <f>IFERROR(COUNTIF(#REF!,Tabela1[[#This Row],[Colunas5]]),"")</f>
        <v/>
      </c>
      <c r="X3971" s="14">
        <f>Tabela1[[#This Row],[QIANTIDADE EXPEDIDA]]*Tabela1[[#This Row],[PESO UNI]]</f>
        <v>0</v>
      </c>
      <c r="Y3971" s="14">
        <f t="shared" si="536"/>
        <v>0</v>
      </c>
      <c r="Z3971" s="21">
        <f>Tabela1[[#This Row],[PESO TOTAL]]-Tabela1[[#This Row],[Peso Expedido]]</f>
        <v>0</v>
      </c>
      <c r="AA3971" s="18"/>
      <c r="AB3971" s="15"/>
      <c r="AC3971" s="15"/>
      <c r="AD3971" s="15"/>
      <c r="AE3971" s="15"/>
      <c r="AF3971" s="15"/>
      <c r="AG3971" s="15"/>
      <c r="AH3971" s="15"/>
      <c r="AI3971" s="40" t="str">
        <f t="shared" si="526"/>
        <v>ok</v>
      </c>
      <c r="AJ3971" s="5"/>
      <c r="AK3971" t="str">
        <f>Tabela1[[#This Row],[Coluna1]]&amp;Tabela1[[#This Row],[PEDIDO]]</f>
        <v/>
      </c>
      <c r="AL3971"/>
      <c r="AM3971"/>
      <c r="AN3971"/>
      <c r="AO3971" t="str">
        <f t="shared" si="531"/>
        <v>/</v>
      </c>
      <c r="AP3971" t="str">
        <f>Tabela1[[#This Row],[TAG]]&amp;Tabela1[[#This Row],[PEDIDO]]&amp;Tabela1[[#This Row],[PRODUTO]]</f>
        <v/>
      </c>
      <c r="AQ3971" s="23" t="str">
        <f>Tabela1[[#This Row],[PRODUTO]]&amp;Tabela1[[#This Row],[TAG]]</f>
        <v/>
      </c>
      <c r="AR3971" s="27">
        <f>Tabela1[[#This Row],[PESO TOTAL]]*Tabela1[[#This Row],[MATÉRIA PRIMA]]</f>
        <v>0</v>
      </c>
      <c r="AS3971" s="28">
        <f>Tabela1[[#This Row],[PESO TOTAL]]*Tabela1[[#This Row],[PREPARAÇÃO ]]</f>
        <v>0</v>
      </c>
      <c r="AT3971" s="28">
        <f>Tabela1[[#This Row],[PESO TOTAL]]*Tabela1[[#This Row],[CALDEIRARIA]]</f>
        <v>0</v>
      </c>
      <c r="AU3971" s="28">
        <f>Tabela1[[#This Row],[PESO TOTAL]]*Tabela1[[#This Row],[SOLDA]]</f>
        <v>0</v>
      </c>
      <c r="AV3971" s="28">
        <f>Tabela1[[#This Row],[PESO TOTAL]]*Tabela1[[#This Row],[ACABAMENTO]]</f>
        <v>0</v>
      </c>
      <c r="AW3971" s="28">
        <f>Tabela1[[#This Row],[PESO TOTAL]]*Tabela1[[#This Row],[PRONTO ACABADO]]</f>
        <v>0</v>
      </c>
      <c r="AX3971" s="29">
        <f>Tabela1[[#This Row],[PESO TOTAL]]*Tabela1[[#This Row],[EXPEDIÇÃO ]]</f>
        <v>0</v>
      </c>
      <c r="AY3971" s="28" t="str">
        <f>Tabela1[[#This Row],[PEDIDO]]&amp;Tabela1[[#This Row],[PRODUTO]]</f>
        <v/>
      </c>
      <c r="AZ3971" s="44">
        <f>IF(AF3971="",0,IF(ISTEXT(AF3971),H3971*VALUE(SUBSTITUTE(AF3971,"%",""))/100,H3971*AF3971))-Tabela1[[#This Row],[PRONTO ACABADO2]]</f>
        <v>0</v>
      </c>
      <c r="BA3971" s="44">
        <f>IF(AG3971="",0,IF(ISTEXT(AG3971),H3971*VALUE(SUBSTITUTE(AG3971,"%",""))/100,H3971*AG3971))-Tabela1[[#This Row],[PESO EXPEDIDO2]]</f>
        <v>0</v>
      </c>
      <c r="BB3971" s="44">
        <f t="shared" si="532"/>
        <v>0</v>
      </c>
      <c r="BC3971" s="44">
        <f t="shared" si="533"/>
        <v>0</v>
      </c>
      <c r="BD3971" s="165"/>
    </row>
    <row r="3972" spans="1:56" ht="15.75" hidden="1" customHeight="1" x14ac:dyDescent="0.25">
      <c r="A3972" s="6"/>
      <c r="B3972" s="22"/>
      <c r="C3972" s="7"/>
      <c r="D3972" s="46"/>
      <c r="E3972" s="7"/>
      <c r="F3972" s="7"/>
      <c r="G3972" s="24"/>
      <c r="H3972" s="41">
        <f>Tabela1[[#This Row],[PESO UNI]]*Tabela1[[#This Row],[QTE]]</f>
        <v>0</v>
      </c>
      <c r="I3972" s="7"/>
      <c r="J3972" s="7"/>
      <c r="K3972" s="8"/>
      <c r="L3972" s="9"/>
      <c r="M3972" s="7"/>
      <c r="N3972" s="11"/>
      <c r="O3972" s="12"/>
      <c r="P3972" s="13"/>
      <c r="Q3972" s="14">
        <f>Tabela1[[#This Row],[QTDE/ Fabricação]]-Tabela1[[#This Row],[QTE]]</f>
        <v>0</v>
      </c>
      <c r="R3972" s="19">
        <f t="shared" si="534"/>
        <v>0</v>
      </c>
      <c r="S3972" s="19">
        <f t="shared" si="530"/>
        <v>0</v>
      </c>
      <c r="T3972" s="20">
        <f t="shared" si="535"/>
        <v>0</v>
      </c>
      <c r="U3972" s="17">
        <f>IFERROR(SUMIF('LISTA DE EMBARQUE'!B:B,MICRO!E:E,'LISTA DE EMBARQUE'!G:G),"")</f>
        <v>0</v>
      </c>
      <c r="V3972" s="12" t="str">
        <f>IFERROR(VLOOKUP(Tabela1[[#This Row],[COD.MDE]],'LISTA DE EMBARQUE'!B:L,11,0),"")</f>
        <v/>
      </c>
      <c r="W3972" s="13" t="str">
        <f>IFERROR(COUNTIF(#REF!,Tabela1[[#This Row],[Colunas5]]),"")</f>
        <v/>
      </c>
      <c r="X3972" s="14">
        <f>Tabela1[[#This Row],[QIANTIDADE EXPEDIDA]]*Tabela1[[#This Row],[PESO UNI]]</f>
        <v>0</v>
      </c>
      <c r="Y3972" s="14">
        <f t="shared" si="536"/>
        <v>0</v>
      </c>
      <c r="Z3972" s="21">
        <f>Tabela1[[#This Row],[PESO TOTAL]]-Tabela1[[#This Row],[Peso Expedido]]</f>
        <v>0</v>
      </c>
      <c r="AA3972" s="18"/>
      <c r="AB3972" s="15"/>
      <c r="AC3972" s="15"/>
      <c r="AD3972" s="15"/>
      <c r="AE3972" s="15"/>
      <c r="AF3972" s="15"/>
      <c r="AG3972" s="15"/>
      <c r="AH3972" s="15"/>
      <c r="AI3972" s="40" t="str">
        <f t="shared" si="526"/>
        <v>ok</v>
      </c>
      <c r="AJ3972" s="5"/>
      <c r="AK3972" t="str">
        <f>Tabela1[[#This Row],[Coluna1]]&amp;Tabela1[[#This Row],[PEDIDO]]</f>
        <v/>
      </c>
      <c r="AL3972"/>
      <c r="AM3972"/>
      <c r="AN3972"/>
      <c r="AO3972" t="str">
        <f t="shared" si="531"/>
        <v>/</v>
      </c>
      <c r="AP3972" t="str">
        <f>Tabela1[[#This Row],[TAG]]&amp;Tabela1[[#This Row],[PEDIDO]]&amp;Tabela1[[#This Row],[PRODUTO]]</f>
        <v/>
      </c>
      <c r="AQ3972" s="23" t="str">
        <f>Tabela1[[#This Row],[PRODUTO]]&amp;Tabela1[[#This Row],[TAG]]</f>
        <v/>
      </c>
      <c r="AR3972" s="27">
        <f>Tabela1[[#This Row],[PESO TOTAL]]*Tabela1[[#This Row],[MATÉRIA PRIMA]]</f>
        <v>0</v>
      </c>
      <c r="AS3972" s="28">
        <f>Tabela1[[#This Row],[PESO TOTAL]]*Tabela1[[#This Row],[PREPARAÇÃO ]]</f>
        <v>0</v>
      </c>
      <c r="AT3972" s="28">
        <f>Tabela1[[#This Row],[PESO TOTAL]]*Tabela1[[#This Row],[CALDEIRARIA]]</f>
        <v>0</v>
      </c>
      <c r="AU3972" s="28">
        <f>Tabela1[[#This Row],[PESO TOTAL]]*Tabela1[[#This Row],[SOLDA]]</f>
        <v>0</v>
      </c>
      <c r="AV3972" s="28">
        <f>Tabela1[[#This Row],[PESO TOTAL]]*Tabela1[[#This Row],[ACABAMENTO]]</f>
        <v>0</v>
      </c>
      <c r="AW3972" s="28">
        <f>Tabela1[[#This Row],[PESO TOTAL]]*Tabela1[[#This Row],[PRONTO ACABADO]]</f>
        <v>0</v>
      </c>
      <c r="AX3972" s="29">
        <f>Tabela1[[#This Row],[PESO TOTAL]]*Tabela1[[#This Row],[EXPEDIÇÃO ]]</f>
        <v>0</v>
      </c>
      <c r="AY3972" s="28" t="str">
        <f>Tabela1[[#This Row],[PEDIDO]]&amp;Tabela1[[#This Row],[PRODUTO]]</f>
        <v/>
      </c>
      <c r="AZ3972" s="44">
        <f>IF(AF3972="",0,IF(ISTEXT(AF3972),H3972*VALUE(SUBSTITUTE(AF3972,"%",""))/100,H3972*AF3972))-Tabela1[[#This Row],[PRONTO ACABADO2]]</f>
        <v>0</v>
      </c>
      <c r="BA3972" s="44">
        <f>IF(AG3972="",0,IF(ISTEXT(AG3972),H3972*VALUE(SUBSTITUTE(AG3972,"%",""))/100,H3972*AG3972))-Tabela1[[#This Row],[PESO EXPEDIDO2]]</f>
        <v>0</v>
      </c>
      <c r="BB3972" s="44">
        <f t="shared" si="532"/>
        <v>0</v>
      </c>
      <c r="BC3972" s="44">
        <f t="shared" si="533"/>
        <v>0</v>
      </c>
      <c r="BD3972" s="165"/>
    </row>
    <row r="3973" spans="1:56" ht="15.75" hidden="1" customHeight="1" x14ac:dyDescent="0.25">
      <c r="A3973" s="6"/>
      <c r="B3973" s="22"/>
      <c r="C3973" s="7"/>
      <c r="D3973" s="46"/>
      <c r="E3973" s="7"/>
      <c r="F3973" s="7"/>
      <c r="G3973" s="24"/>
      <c r="H3973" s="41">
        <f>Tabela1[[#This Row],[PESO UNI]]*Tabela1[[#This Row],[QTE]]</f>
        <v>0</v>
      </c>
      <c r="I3973" s="7"/>
      <c r="J3973" s="7"/>
      <c r="K3973" s="8"/>
      <c r="L3973" s="9"/>
      <c r="M3973" s="7"/>
      <c r="N3973" s="11"/>
      <c r="O3973" s="12"/>
      <c r="P3973" s="13"/>
      <c r="Q3973" s="14">
        <f>Tabela1[[#This Row],[QTDE/ Fabricação]]-Tabela1[[#This Row],[QTE]]</f>
        <v>0</v>
      </c>
      <c r="R3973" s="19">
        <f t="shared" si="534"/>
        <v>0</v>
      </c>
      <c r="S3973" s="19">
        <f t="shared" si="530"/>
        <v>0</v>
      </c>
      <c r="T3973" s="20">
        <f t="shared" si="535"/>
        <v>0</v>
      </c>
      <c r="U3973" s="17">
        <f>IFERROR(SUMIF('LISTA DE EMBARQUE'!B:B,MICRO!E:E,'LISTA DE EMBARQUE'!G:G),"")</f>
        <v>0</v>
      </c>
      <c r="V3973" s="12" t="str">
        <f>IFERROR(VLOOKUP(Tabela1[[#This Row],[COD.MDE]],'LISTA DE EMBARQUE'!B:L,11,0),"")</f>
        <v/>
      </c>
      <c r="W3973" s="13" t="str">
        <f>IFERROR(COUNTIF(#REF!,Tabela1[[#This Row],[Colunas5]]),"")</f>
        <v/>
      </c>
      <c r="X3973" s="14">
        <f>Tabela1[[#This Row],[QIANTIDADE EXPEDIDA]]*Tabela1[[#This Row],[PESO UNI]]</f>
        <v>0</v>
      </c>
      <c r="Y3973" s="14">
        <f t="shared" si="536"/>
        <v>0</v>
      </c>
      <c r="Z3973" s="21">
        <f>Tabela1[[#This Row],[PESO TOTAL]]-Tabela1[[#This Row],[Peso Expedido]]</f>
        <v>0</v>
      </c>
      <c r="AA3973" s="18"/>
      <c r="AB3973" s="15"/>
      <c r="AC3973" s="15"/>
      <c r="AD3973" s="15"/>
      <c r="AE3973" s="15"/>
      <c r="AF3973" s="15"/>
      <c r="AG3973" s="15"/>
      <c r="AH3973" s="15"/>
      <c r="AI3973" s="40" t="str">
        <f t="shared" si="526"/>
        <v>ok</v>
      </c>
      <c r="AJ3973" s="5"/>
      <c r="AK3973" t="str">
        <f>Tabela1[[#This Row],[Coluna1]]&amp;Tabela1[[#This Row],[PEDIDO]]</f>
        <v/>
      </c>
      <c r="AL3973"/>
      <c r="AM3973"/>
      <c r="AN3973"/>
      <c r="AO3973" t="str">
        <f t="shared" si="531"/>
        <v>/</v>
      </c>
      <c r="AP3973" t="str">
        <f>Tabela1[[#This Row],[TAG]]&amp;Tabela1[[#This Row],[PEDIDO]]&amp;Tabela1[[#This Row],[PRODUTO]]</f>
        <v/>
      </c>
      <c r="AQ3973" s="23" t="str">
        <f>Tabela1[[#This Row],[PRODUTO]]&amp;Tabela1[[#This Row],[TAG]]</f>
        <v/>
      </c>
      <c r="AR3973" s="27">
        <f>Tabela1[[#This Row],[PESO TOTAL]]*Tabela1[[#This Row],[MATÉRIA PRIMA]]</f>
        <v>0</v>
      </c>
      <c r="AS3973" s="28">
        <f>Tabela1[[#This Row],[PESO TOTAL]]*Tabela1[[#This Row],[PREPARAÇÃO ]]</f>
        <v>0</v>
      </c>
      <c r="AT3973" s="28">
        <f>Tabela1[[#This Row],[PESO TOTAL]]*Tabela1[[#This Row],[CALDEIRARIA]]</f>
        <v>0</v>
      </c>
      <c r="AU3973" s="28">
        <f>Tabela1[[#This Row],[PESO TOTAL]]*Tabela1[[#This Row],[SOLDA]]</f>
        <v>0</v>
      </c>
      <c r="AV3973" s="28">
        <f>Tabela1[[#This Row],[PESO TOTAL]]*Tabela1[[#This Row],[ACABAMENTO]]</f>
        <v>0</v>
      </c>
      <c r="AW3973" s="28">
        <f>Tabela1[[#This Row],[PESO TOTAL]]*Tabela1[[#This Row],[PRONTO ACABADO]]</f>
        <v>0</v>
      </c>
      <c r="AX3973" s="29">
        <f>Tabela1[[#This Row],[PESO TOTAL]]*Tabela1[[#This Row],[EXPEDIÇÃO ]]</f>
        <v>0</v>
      </c>
      <c r="AY3973" s="28" t="str">
        <f>Tabela1[[#This Row],[PEDIDO]]&amp;Tabela1[[#This Row],[PRODUTO]]</f>
        <v/>
      </c>
      <c r="AZ3973" s="44">
        <f>IF(AF3973="",0,IF(ISTEXT(AF3973),H3973*VALUE(SUBSTITUTE(AF3973,"%",""))/100,H3973*AF3973))-Tabela1[[#This Row],[PRONTO ACABADO2]]</f>
        <v>0</v>
      </c>
      <c r="BA3973" s="44">
        <f>IF(AG3973="",0,IF(ISTEXT(AG3973),H3973*VALUE(SUBSTITUTE(AG3973,"%",""))/100,H3973*AG3973))-Tabela1[[#This Row],[PESO EXPEDIDO2]]</f>
        <v>0</v>
      </c>
      <c r="BB3973" s="44">
        <f t="shared" si="532"/>
        <v>0</v>
      </c>
      <c r="BC3973" s="44">
        <f t="shared" si="533"/>
        <v>0</v>
      </c>
      <c r="BD3973" s="165"/>
    </row>
    <row r="3974" spans="1:56" ht="15.75" hidden="1" customHeight="1" x14ac:dyDescent="0.25">
      <c r="A3974" s="6"/>
      <c r="B3974" s="22"/>
      <c r="C3974" s="7"/>
      <c r="D3974" s="46"/>
      <c r="E3974" s="7"/>
      <c r="F3974" s="7"/>
      <c r="G3974" s="24"/>
      <c r="H3974" s="41">
        <f>Tabela1[[#This Row],[PESO UNI]]*Tabela1[[#This Row],[QTE]]</f>
        <v>0</v>
      </c>
      <c r="I3974" s="7"/>
      <c r="J3974" s="7"/>
      <c r="K3974" s="8"/>
      <c r="L3974" s="9"/>
      <c r="M3974" s="7"/>
      <c r="N3974" s="11"/>
      <c r="O3974" s="12"/>
      <c r="P3974" s="13"/>
      <c r="Q3974" s="14">
        <f>Tabela1[[#This Row],[QTDE/ Fabricação]]-Tabela1[[#This Row],[QTE]]</f>
        <v>0</v>
      </c>
      <c r="R3974" s="19">
        <f t="shared" si="534"/>
        <v>0</v>
      </c>
      <c r="S3974" s="19">
        <f t="shared" si="530"/>
        <v>0</v>
      </c>
      <c r="T3974" s="20">
        <f t="shared" si="535"/>
        <v>0</v>
      </c>
      <c r="U3974" s="17">
        <f>IFERROR(SUMIF('LISTA DE EMBARQUE'!B:B,MICRO!E:E,'LISTA DE EMBARQUE'!G:G),"")</f>
        <v>0</v>
      </c>
      <c r="V3974" s="12" t="str">
        <f>IFERROR(VLOOKUP(Tabela1[[#This Row],[COD.MDE]],'LISTA DE EMBARQUE'!B:L,11,0),"")</f>
        <v/>
      </c>
      <c r="W3974" s="13" t="str">
        <f>IFERROR(COUNTIF(#REF!,Tabela1[[#This Row],[Colunas5]]),"")</f>
        <v/>
      </c>
      <c r="X3974" s="14">
        <f>Tabela1[[#This Row],[QIANTIDADE EXPEDIDA]]*Tabela1[[#This Row],[PESO UNI]]</f>
        <v>0</v>
      </c>
      <c r="Y3974" s="14">
        <f t="shared" si="536"/>
        <v>0</v>
      </c>
      <c r="Z3974" s="21">
        <f>Tabela1[[#This Row],[PESO TOTAL]]-Tabela1[[#This Row],[Peso Expedido]]</f>
        <v>0</v>
      </c>
      <c r="AA3974" s="18"/>
      <c r="AB3974" s="15"/>
      <c r="AC3974" s="15"/>
      <c r="AD3974" s="15"/>
      <c r="AE3974" s="15"/>
      <c r="AF3974" s="15"/>
      <c r="AG3974" s="15"/>
      <c r="AH3974" s="15"/>
      <c r="AI3974" s="40" t="str">
        <f t="shared" si="526"/>
        <v>ok</v>
      </c>
      <c r="AJ3974" s="5"/>
      <c r="AK3974" t="str">
        <f>Tabela1[[#This Row],[Coluna1]]&amp;Tabela1[[#This Row],[PEDIDO]]</f>
        <v/>
      </c>
      <c r="AL3974"/>
      <c r="AM3974"/>
      <c r="AN3974"/>
      <c r="AO3974" t="str">
        <f t="shared" si="531"/>
        <v>/</v>
      </c>
      <c r="AP3974" t="str">
        <f>Tabela1[[#This Row],[TAG]]&amp;Tabela1[[#This Row],[PEDIDO]]&amp;Tabela1[[#This Row],[PRODUTO]]</f>
        <v/>
      </c>
      <c r="AQ3974" s="23" t="str">
        <f>Tabela1[[#This Row],[PRODUTO]]&amp;Tabela1[[#This Row],[TAG]]</f>
        <v/>
      </c>
      <c r="AR3974" s="27">
        <f>Tabela1[[#This Row],[PESO TOTAL]]*Tabela1[[#This Row],[MATÉRIA PRIMA]]</f>
        <v>0</v>
      </c>
      <c r="AS3974" s="28">
        <f>Tabela1[[#This Row],[PESO TOTAL]]*Tabela1[[#This Row],[PREPARAÇÃO ]]</f>
        <v>0</v>
      </c>
      <c r="AT3974" s="28">
        <f>Tabela1[[#This Row],[PESO TOTAL]]*Tabela1[[#This Row],[CALDEIRARIA]]</f>
        <v>0</v>
      </c>
      <c r="AU3974" s="28">
        <f>Tabela1[[#This Row],[PESO TOTAL]]*Tabela1[[#This Row],[SOLDA]]</f>
        <v>0</v>
      </c>
      <c r="AV3974" s="28">
        <f>Tabela1[[#This Row],[PESO TOTAL]]*Tabela1[[#This Row],[ACABAMENTO]]</f>
        <v>0</v>
      </c>
      <c r="AW3974" s="28">
        <f>Tabela1[[#This Row],[PESO TOTAL]]*Tabela1[[#This Row],[PRONTO ACABADO]]</f>
        <v>0</v>
      </c>
      <c r="AX3974" s="29">
        <f>Tabela1[[#This Row],[PESO TOTAL]]*Tabela1[[#This Row],[EXPEDIÇÃO ]]</f>
        <v>0</v>
      </c>
      <c r="AY3974" s="28" t="str">
        <f>Tabela1[[#This Row],[PEDIDO]]&amp;Tabela1[[#This Row],[PRODUTO]]</f>
        <v/>
      </c>
      <c r="AZ3974" s="44">
        <f>IF(AF3974="",0,IF(ISTEXT(AF3974),H3974*VALUE(SUBSTITUTE(AF3974,"%",""))/100,H3974*AF3974))-Tabela1[[#This Row],[PRONTO ACABADO2]]</f>
        <v>0</v>
      </c>
      <c r="BA3974" s="44">
        <f>IF(AG3974="",0,IF(ISTEXT(AG3974),H3974*VALUE(SUBSTITUTE(AG3974,"%",""))/100,H3974*AG3974))-Tabela1[[#This Row],[PESO EXPEDIDO2]]</f>
        <v>0</v>
      </c>
      <c r="BB3974" s="44">
        <f t="shared" si="532"/>
        <v>0</v>
      </c>
      <c r="BC3974" s="44">
        <f t="shared" si="533"/>
        <v>0</v>
      </c>
      <c r="BD3974" s="165"/>
    </row>
    <row r="3975" spans="1:56" ht="15.75" hidden="1" customHeight="1" x14ac:dyDescent="0.25">
      <c r="A3975" s="6"/>
      <c r="B3975" s="22"/>
      <c r="C3975" s="7"/>
      <c r="D3975" s="46"/>
      <c r="E3975" s="7"/>
      <c r="F3975" s="7"/>
      <c r="G3975" s="24"/>
      <c r="H3975" s="41">
        <f>Tabela1[[#This Row],[PESO UNI]]*Tabela1[[#This Row],[QTE]]</f>
        <v>0</v>
      </c>
      <c r="I3975" s="7"/>
      <c r="J3975" s="7"/>
      <c r="K3975" s="8"/>
      <c r="L3975" s="9"/>
      <c r="M3975" s="7"/>
      <c r="N3975" s="11"/>
      <c r="O3975" s="12"/>
      <c r="P3975" s="13"/>
      <c r="Q3975" s="14">
        <f>Tabela1[[#This Row],[QTDE/ Fabricação]]-Tabela1[[#This Row],[QTE]]</f>
        <v>0</v>
      </c>
      <c r="R3975" s="19">
        <f t="shared" si="534"/>
        <v>0</v>
      </c>
      <c r="S3975" s="19">
        <f t="shared" si="530"/>
        <v>0</v>
      </c>
      <c r="T3975" s="20">
        <f t="shared" si="535"/>
        <v>0</v>
      </c>
      <c r="U3975" s="17">
        <f>IFERROR(SUMIF('LISTA DE EMBARQUE'!B:B,MICRO!E:E,'LISTA DE EMBARQUE'!G:G),"")</f>
        <v>0</v>
      </c>
      <c r="V3975" s="12" t="str">
        <f>IFERROR(VLOOKUP(Tabela1[[#This Row],[COD.MDE]],'LISTA DE EMBARQUE'!B:L,11,0),"")</f>
        <v/>
      </c>
      <c r="W3975" s="13" t="str">
        <f>IFERROR(COUNTIF(#REF!,Tabela1[[#This Row],[Colunas5]]),"")</f>
        <v/>
      </c>
      <c r="X3975" s="14">
        <f>Tabela1[[#This Row],[QIANTIDADE EXPEDIDA]]*Tabela1[[#This Row],[PESO UNI]]</f>
        <v>0</v>
      </c>
      <c r="Y3975" s="14">
        <f t="shared" si="536"/>
        <v>0</v>
      </c>
      <c r="Z3975" s="21">
        <f>Tabela1[[#This Row],[PESO TOTAL]]-Tabela1[[#This Row],[Peso Expedido]]</f>
        <v>0</v>
      </c>
      <c r="AA3975" s="18"/>
      <c r="AB3975" s="15"/>
      <c r="AC3975" s="15"/>
      <c r="AD3975" s="15"/>
      <c r="AE3975" s="15"/>
      <c r="AF3975" s="15"/>
      <c r="AG3975" s="15"/>
      <c r="AH3975" s="15"/>
      <c r="AI3975" s="40" t="str">
        <f t="shared" si="526"/>
        <v>ok</v>
      </c>
      <c r="AJ3975" s="5"/>
      <c r="AK3975" t="str">
        <f>Tabela1[[#This Row],[Coluna1]]&amp;Tabela1[[#This Row],[PEDIDO]]</f>
        <v/>
      </c>
      <c r="AL3975"/>
      <c r="AM3975"/>
      <c r="AN3975"/>
      <c r="AO3975" t="str">
        <f t="shared" si="531"/>
        <v>/</v>
      </c>
      <c r="AP3975" t="str">
        <f>Tabela1[[#This Row],[TAG]]&amp;Tabela1[[#This Row],[PEDIDO]]&amp;Tabela1[[#This Row],[PRODUTO]]</f>
        <v/>
      </c>
      <c r="AQ3975" s="23" t="str">
        <f>Tabela1[[#This Row],[PRODUTO]]&amp;Tabela1[[#This Row],[TAG]]</f>
        <v/>
      </c>
      <c r="AR3975" s="27">
        <f>Tabela1[[#This Row],[PESO TOTAL]]*Tabela1[[#This Row],[MATÉRIA PRIMA]]</f>
        <v>0</v>
      </c>
      <c r="AS3975" s="28">
        <f>Tabela1[[#This Row],[PESO TOTAL]]*Tabela1[[#This Row],[PREPARAÇÃO ]]</f>
        <v>0</v>
      </c>
      <c r="AT3975" s="28">
        <f>Tabela1[[#This Row],[PESO TOTAL]]*Tabela1[[#This Row],[CALDEIRARIA]]</f>
        <v>0</v>
      </c>
      <c r="AU3975" s="28">
        <f>Tabela1[[#This Row],[PESO TOTAL]]*Tabela1[[#This Row],[SOLDA]]</f>
        <v>0</v>
      </c>
      <c r="AV3975" s="28">
        <f>Tabela1[[#This Row],[PESO TOTAL]]*Tabela1[[#This Row],[ACABAMENTO]]</f>
        <v>0</v>
      </c>
      <c r="AW3975" s="28">
        <f>Tabela1[[#This Row],[PESO TOTAL]]*Tabela1[[#This Row],[PRONTO ACABADO]]</f>
        <v>0</v>
      </c>
      <c r="AX3975" s="29">
        <f>Tabela1[[#This Row],[PESO TOTAL]]*Tabela1[[#This Row],[EXPEDIÇÃO ]]</f>
        <v>0</v>
      </c>
      <c r="AY3975" s="28" t="str">
        <f>Tabela1[[#This Row],[PEDIDO]]&amp;Tabela1[[#This Row],[PRODUTO]]</f>
        <v/>
      </c>
      <c r="AZ3975" s="44">
        <f>IF(AF3975="",0,IF(ISTEXT(AF3975),H3975*VALUE(SUBSTITUTE(AF3975,"%",""))/100,H3975*AF3975))-Tabela1[[#This Row],[PRONTO ACABADO2]]</f>
        <v>0</v>
      </c>
      <c r="BA3975" s="44">
        <f>IF(AG3975="",0,IF(ISTEXT(AG3975),H3975*VALUE(SUBSTITUTE(AG3975,"%",""))/100,H3975*AG3975))-Tabela1[[#This Row],[PESO EXPEDIDO2]]</f>
        <v>0</v>
      </c>
      <c r="BB3975" s="44">
        <f t="shared" si="532"/>
        <v>0</v>
      </c>
      <c r="BC3975" s="44">
        <f t="shared" si="533"/>
        <v>0</v>
      </c>
      <c r="BD3975" s="165"/>
    </row>
    <row r="3976" spans="1:56" ht="15.75" hidden="1" customHeight="1" x14ac:dyDescent="0.25">
      <c r="A3976" s="6"/>
      <c r="B3976" s="22"/>
      <c r="C3976" s="7"/>
      <c r="D3976" s="46"/>
      <c r="E3976" s="7"/>
      <c r="F3976" s="7"/>
      <c r="G3976" s="24"/>
      <c r="H3976" s="41">
        <f>Tabela1[[#This Row],[PESO UNI]]*Tabela1[[#This Row],[QTE]]</f>
        <v>0</v>
      </c>
      <c r="I3976" s="7"/>
      <c r="J3976" s="7"/>
      <c r="K3976" s="8"/>
      <c r="L3976" s="9"/>
      <c r="M3976" s="7"/>
      <c r="N3976" s="11"/>
      <c r="O3976" s="12"/>
      <c r="P3976" s="13"/>
      <c r="Q3976" s="14">
        <f>Tabela1[[#This Row],[QTDE/ Fabricação]]-Tabela1[[#This Row],[QTE]]</f>
        <v>0</v>
      </c>
      <c r="R3976" s="19">
        <f t="shared" si="534"/>
        <v>0</v>
      </c>
      <c r="S3976" s="19">
        <f t="shared" si="530"/>
        <v>0</v>
      </c>
      <c r="T3976" s="20">
        <f t="shared" si="535"/>
        <v>0</v>
      </c>
      <c r="U3976" s="17">
        <f>IFERROR(SUMIF('LISTA DE EMBARQUE'!B:B,MICRO!E:E,'LISTA DE EMBARQUE'!G:G),"")</f>
        <v>0</v>
      </c>
      <c r="V3976" s="12" t="str">
        <f>IFERROR(VLOOKUP(Tabela1[[#This Row],[COD.MDE]],'LISTA DE EMBARQUE'!B:L,11,0),"")</f>
        <v/>
      </c>
      <c r="W3976" s="13" t="str">
        <f>IFERROR(COUNTIF(#REF!,Tabela1[[#This Row],[Colunas5]]),"")</f>
        <v/>
      </c>
      <c r="X3976" s="14">
        <f>Tabela1[[#This Row],[QIANTIDADE EXPEDIDA]]*Tabela1[[#This Row],[PESO UNI]]</f>
        <v>0</v>
      </c>
      <c r="Y3976" s="14">
        <f t="shared" si="536"/>
        <v>0</v>
      </c>
      <c r="Z3976" s="21">
        <f>Tabela1[[#This Row],[PESO TOTAL]]-Tabela1[[#This Row],[Peso Expedido]]</f>
        <v>0</v>
      </c>
      <c r="AA3976" s="18"/>
      <c r="AB3976" s="15"/>
      <c r="AC3976" s="15"/>
      <c r="AD3976" s="15"/>
      <c r="AE3976" s="15"/>
      <c r="AF3976" s="15"/>
      <c r="AG3976" s="15"/>
      <c r="AH3976" s="15"/>
      <c r="AI3976" s="40" t="str">
        <f t="shared" si="526"/>
        <v>ok</v>
      </c>
      <c r="AJ3976" s="5"/>
      <c r="AK3976" t="str">
        <f>Tabela1[[#This Row],[Coluna1]]&amp;Tabela1[[#This Row],[PEDIDO]]</f>
        <v/>
      </c>
      <c r="AL3976"/>
      <c r="AM3976"/>
      <c r="AN3976"/>
      <c r="AO3976" t="str">
        <f t="shared" si="531"/>
        <v>/</v>
      </c>
      <c r="AP3976" t="str">
        <f>Tabela1[[#This Row],[TAG]]&amp;Tabela1[[#This Row],[PEDIDO]]&amp;Tabela1[[#This Row],[PRODUTO]]</f>
        <v/>
      </c>
      <c r="AQ3976" s="23" t="str">
        <f>Tabela1[[#This Row],[PRODUTO]]&amp;Tabela1[[#This Row],[TAG]]</f>
        <v/>
      </c>
      <c r="AR3976" s="27">
        <f>Tabela1[[#This Row],[PESO TOTAL]]*Tabela1[[#This Row],[MATÉRIA PRIMA]]</f>
        <v>0</v>
      </c>
      <c r="AS3976" s="28">
        <f>Tabela1[[#This Row],[PESO TOTAL]]*Tabela1[[#This Row],[PREPARAÇÃO ]]</f>
        <v>0</v>
      </c>
      <c r="AT3976" s="28">
        <f>Tabela1[[#This Row],[PESO TOTAL]]*Tabela1[[#This Row],[CALDEIRARIA]]</f>
        <v>0</v>
      </c>
      <c r="AU3976" s="28">
        <f>Tabela1[[#This Row],[PESO TOTAL]]*Tabela1[[#This Row],[SOLDA]]</f>
        <v>0</v>
      </c>
      <c r="AV3976" s="28">
        <f>Tabela1[[#This Row],[PESO TOTAL]]*Tabela1[[#This Row],[ACABAMENTO]]</f>
        <v>0</v>
      </c>
      <c r="AW3976" s="28">
        <f>Tabela1[[#This Row],[PESO TOTAL]]*Tabela1[[#This Row],[PRONTO ACABADO]]</f>
        <v>0</v>
      </c>
      <c r="AX3976" s="29">
        <f>Tabela1[[#This Row],[PESO TOTAL]]*Tabela1[[#This Row],[EXPEDIÇÃO ]]</f>
        <v>0</v>
      </c>
      <c r="AY3976" s="28" t="str">
        <f>Tabela1[[#This Row],[PEDIDO]]&amp;Tabela1[[#This Row],[PRODUTO]]</f>
        <v/>
      </c>
      <c r="AZ3976" s="44">
        <f>IF(AF3976="",0,IF(ISTEXT(AF3976),H3976*VALUE(SUBSTITUTE(AF3976,"%",""))/100,H3976*AF3976))-Tabela1[[#This Row],[PRONTO ACABADO2]]</f>
        <v>0</v>
      </c>
      <c r="BA3976" s="44">
        <f>IF(AG3976="",0,IF(ISTEXT(AG3976),H3976*VALUE(SUBSTITUTE(AG3976,"%",""))/100,H3976*AG3976))-Tabela1[[#This Row],[PESO EXPEDIDO2]]</f>
        <v>0</v>
      </c>
      <c r="BB3976" s="44">
        <f t="shared" si="532"/>
        <v>0</v>
      </c>
      <c r="BC3976" s="44">
        <f t="shared" si="533"/>
        <v>0</v>
      </c>
      <c r="BD3976" s="165"/>
    </row>
    <row r="3977" spans="1:56" ht="15.75" hidden="1" customHeight="1" x14ac:dyDescent="0.25">
      <c r="A3977" s="6"/>
      <c r="B3977" s="22"/>
      <c r="C3977" s="7"/>
      <c r="D3977" s="46"/>
      <c r="E3977" s="7"/>
      <c r="F3977" s="7"/>
      <c r="G3977" s="24"/>
      <c r="H3977" s="41">
        <f>Tabela1[[#This Row],[PESO UNI]]*Tabela1[[#This Row],[QTE]]</f>
        <v>0</v>
      </c>
      <c r="I3977" s="7"/>
      <c r="J3977" s="7"/>
      <c r="K3977" s="8"/>
      <c r="L3977" s="9"/>
      <c r="M3977" s="7"/>
      <c r="N3977" s="11"/>
      <c r="O3977" s="12"/>
      <c r="P3977" s="13"/>
      <c r="Q3977" s="14">
        <f>Tabela1[[#This Row],[QTDE/ Fabricação]]-Tabela1[[#This Row],[QTE]]</f>
        <v>0</v>
      </c>
      <c r="R3977" s="19">
        <f t="shared" si="534"/>
        <v>0</v>
      </c>
      <c r="S3977" s="19">
        <f t="shared" si="530"/>
        <v>0</v>
      </c>
      <c r="T3977" s="20">
        <f t="shared" si="535"/>
        <v>0</v>
      </c>
      <c r="U3977" s="17">
        <f>IFERROR(SUMIF('LISTA DE EMBARQUE'!B:B,MICRO!E:E,'LISTA DE EMBARQUE'!G:G),"")</f>
        <v>0</v>
      </c>
      <c r="V3977" s="12" t="str">
        <f>IFERROR(VLOOKUP(Tabela1[[#This Row],[COD.MDE]],'LISTA DE EMBARQUE'!B:L,11,0),"")</f>
        <v/>
      </c>
      <c r="W3977" s="13" t="str">
        <f>IFERROR(COUNTIF(#REF!,Tabela1[[#This Row],[Colunas5]]),"")</f>
        <v/>
      </c>
      <c r="X3977" s="14">
        <f>Tabela1[[#This Row],[QIANTIDADE EXPEDIDA]]*Tabela1[[#This Row],[PESO UNI]]</f>
        <v>0</v>
      </c>
      <c r="Y3977" s="14">
        <f t="shared" si="536"/>
        <v>0</v>
      </c>
      <c r="Z3977" s="21">
        <f>Tabela1[[#This Row],[PESO TOTAL]]-Tabela1[[#This Row],[Peso Expedido]]</f>
        <v>0</v>
      </c>
      <c r="AA3977" s="18"/>
      <c r="AB3977" s="15"/>
      <c r="AC3977" s="15"/>
      <c r="AD3977" s="15"/>
      <c r="AE3977" s="15"/>
      <c r="AF3977" s="15"/>
      <c r="AG3977" s="15"/>
      <c r="AH3977" s="15"/>
      <c r="AI3977" s="40" t="str">
        <f t="shared" si="526"/>
        <v>ok</v>
      </c>
      <c r="AJ3977" s="5"/>
      <c r="AK3977" t="str">
        <f>Tabela1[[#This Row],[Coluna1]]&amp;Tabela1[[#This Row],[PEDIDO]]</f>
        <v/>
      </c>
      <c r="AL3977"/>
      <c r="AM3977"/>
      <c r="AN3977"/>
      <c r="AO3977" t="str">
        <f t="shared" si="531"/>
        <v>/</v>
      </c>
      <c r="AP3977" t="str">
        <f>Tabela1[[#This Row],[TAG]]&amp;Tabela1[[#This Row],[PEDIDO]]&amp;Tabela1[[#This Row],[PRODUTO]]</f>
        <v/>
      </c>
      <c r="AQ3977" s="23" t="str">
        <f>Tabela1[[#This Row],[PRODUTO]]&amp;Tabela1[[#This Row],[TAG]]</f>
        <v/>
      </c>
      <c r="AR3977" s="27">
        <f>Tabela1[[#This Row],[PESO TOTAL]]*Tabela1[[#This Row],[MATÉRIA PRIMA]]</f>
        <v>0</v>
      </c>
      <c r="AS3977" s="28">
        <f>Tabela1[[#This Row],[PESO TOTAL]]*Tabela1[[#This Row],[PREPARAÇÃO ]]</f>
        <v>0</v>
      </c>
      <c r="AT3977" s="28">
        <f>Tabela1[[#This Row],[PESO TOTAL]]*Tabela1[[#This Row],[CALDEIRARIA]]</f>
        <v>0</v>
      </c>
      <c r="AU3977" s="28">
        <f>Tabela1[[#This Row],[PESO TOTAL]]*Tabela1[[#This Row],[SOLDA]]</f>
        <v>0</v>
      </c>
      <c r="AV3977" s="28">
        <f>Tabela1[[#This Row],[PESO TOTAL]]*Tabela1[[#This Row],[ACABAMENTO]]</f>
        <v>0</v>
      </c>
      <c r="AW3977" s="28">
        <f>Tabela1[[#This Row],[PESO TOTAL]]*Tabela1[[#This Row],[PRONTO ACABADO]]</f>
        <v>0</v>
      </c>
      <c r="AX3977" s="29">
        <f>Tabela1[[#This Row],[PESO TOTAL]]*Tabela1[[#This Row],[EXPEDIÇÃO ]]</f>
        <v>0</v>
      </c>
      <c r="AY3977" s="28" t="str">
        <f>Tabela1[[#This Row],[PEDIDO]]&amp;Tabela1[[#This Row],[PRODUTO]]</f>
        <v/>
      </c>
      <c r="AZ3977" s="44">
        <f>IF(AF3977="",0,IF(ISTEXT(AF3977),H3977*VALUE(SUBSTITUTE(AF3977,"%",""))/100,H3977*AF3977))-Tabela1[[#This Row],[PRONTO ACABADO2]]</f>
        <v>0</v>
      </c>
      <c r="BA3977" s="44">
        <f>IF(AG3977="",0,IF(ISTEXT(AG3977),H3977*VALUE(SUBSTITUTE(AG3977,"%",""))/100,H3977*AG3977))-Tabela1[[#This Row],[PESO EXPEDIDO2]]</f>
        <v>0</v>
      </c>
      <c r="BB3977" s="44">
        <f t="shared" si="532"/>
        <v>0</v>
      </c>
      <c r="BC3977" s="44">
        <f t="shared" si="533"/>
        <v>0</v>
      </c>
      <c r="BD3977" s="165"/>
    </row>
    <row r="3978" spans="1:56" ht="15.75" hidden="1" customHeight="1" x14ac:dyDescent="0.25">
      <c r="A3978" s="6"/>
      <c r="B3978" s="22"/>
      <c r="C3978" s="7"/>
      <c r="D3978" s="46"/>
      <c r="E3978" s="7"/>
      <c r="F3978" s="7"/>
      <c r="G3978" s="24"/>
      <c r="H3978" s="41">
        <f>Tabela1[[#This Row],[PESO UNI]]*Tabela1[[#This Row],[QTE]]</f>
        <v>0</v>
      </c>
      <c r="I3978" s="7"/>
      <c r="J3978" s="7"/>
      <c r="K3978" s="8"/>
      <c r="L3978" s="9"/>
      <c r="M3978" s="7"/>
      <c r="N3978" s="11"/>
      <c r="O3978" s="12"/>
      <c r="P3978" s="13"/>
      <c r="Q3978" s="14">
        <f>Tabela1[[#This Row],[QTDE/ Fabricação]]-Tabela1[[#This Row],[QTE]]</f>
        <v>0</v>
      </c>
      <c r="R3978" s="19">
        <f t="shared" si="534"/>
        <v>0</v>
      </c>
      <c r="S3978" s="19">
        <f t="shared" si="530"/>
        <v>0</v>
      </c>
      <c r="T3978" s="20">
        <f t="shared" si="535"/>
        <v>0</v>
      </c>
      <c r="U3978" s="17">
        <f>IFERROR(SUMIF('LISTA DE EMBARQUE'!B:B,MICRO!E:E,'LISTA DE EMBARQUE'!G:G),"")</f>
        <v>0</v>
      </c>
      <c r="V3978" s="12" t="str">
        <f>IFERROR(VLOOKUP(Tabela1[[#This Row],[COD.MDE]],'LISTA DE EMBARQUE'!B:L,11,0),"")</f>
        <v/>
      </c>
      <c r="W3978" s="13" t="str">
        <f>IFERROR(COUNTIF(#REF!,Tabela1[[#This Row],[Colunas5]]),"")</f>
        <v/>
      </c>
      <c r="X3978" s="14">
        <f>Tabela1[[#This Row],[QIANTIDADE EXPEDIDA]]*Tabela1[[#This Row],[PESO UNI]]</f>
        <v>0</v>
      </c>
      <c r="Y3978" s="14">
        <f t="shared" si="536"/>
        <v>0</v>
      </c>
      <c r="Z3978" s="21">
        <f>Tabela1[[#This Row],[PESO TOTAL]]-Tabela1[[#This Row],[Peso Expedido]]</f>
        <v>0</v>
      </c>
      <c r="AA3978" s="18"/>
      <c r="AB3978" s="15"/>
      <c r="AC3978" s="15"/>
      <c r="AD3978" s="15"/>
      <c r="AE3978" s="15"/>
      <c r="AF3978" s="15"/>
      <c r="AG3978" s="15"/>
      <c r="AH3978" s="15"/>
      <c r="AI3978" s="40" t="str">
        <f t="shared" si="526"/>
        <v>ok</v>
      </c>
      <c r="AJ3978" s="5"/>
      <c r="AK3978" t="str">
        <f>Tabela1[[#This Row],[Coluna1]]&amp;Tabela1[[#This Row],[PEDIDO]]</f>
        <v/>
      </c>
      <c r="AL3978"/>
      <c r="AM3978"/>
      <c r="AN3978"/>
      <c r="AO3978" t="str">
        <f t="shared" si="531"/>
        <v>/</v>
      </c>
      <c r="AP3978" t="str">
        <f>Tabela1[[#This Row],[TAG]]&amp;Tabela1[[#This Row],[PEDIDO]]&amp;Tabela1[[#This Row],[PRODUTO]]</f>
        <v/>
      </c>
      <c r="AQ3978" s="23" t="str">
        <f>Tabela1[[#This Row],[PRODUTO]]&amp;Tabela1[[#This Row],[TAG]]</f>
        <v/>
      </c>
      <c r="AR3978" s="27">
        <f>Tabela1[[#This Row],[PESO TOTAL]]*Tabela1[[#This Row],[MATÉRIA PRIMA]]</f>
        <v>0</v>
      </c>
      <c r="AS3978" s="28">
        <f>Tabela1[[#This Row],[PESO TOTAL]]*Tabela1[[#This Row],[PREPARAÇÃO ]]</f>
        <v>0</v>
      </c>
      <c r="AT3978" s="28">
        <f>Tabela1[[#This Row],[PESO TOTAL]]*Tabela1[[#This Row],[CALDEIRARIA]]</f>
        <v>0</v>
      </c>
      <c r="AU3978" s="28">
        <f>Tabela1[[#This Row],[PESO TOTAL]]*Tabela1[[#This Row],[SOLDA]]</f>
        <v>0</v>
      </c>
      <c r="AV3978" s="28">
        <f>Tabela1[[#This Row],[PESO TOTAL]]*Tabela1[[#This Row],[ACABAMENTO]]</f>
        <v>0</v>
      </c>
      <c r="AW3978" s="28">
        <f>Tabela1[[#This Row],[PESO TOTAL]]*Tabela1[[#This Row],[PRONTO ACABADO]]</f>
        <v>0</v>
      </c>
      <c r="AX3978" s="29">
        <f>Tabela1[[#This Row],[PESO TOTAL]]*Tabela1[[#This Row],[EXPEDIÇÃO ]]</f>
        <v>0</v>
      </c>
      <c r="AY3978" s="28" t="str">
        <f>Tabela1[[#This Row],[PEDIDO]]&amp;Tabela1[[#This Row],[PRODUTO]]</f>
        <v/>
      </c>
      <c r="AZ3978" s="44">
        <f>IF(AF3978="",0,IF(ISTEXT(AF3978),H3978*VALUE(SUBSTITUTE(AF3978,"%",""))/100,H3978*AF3978))-Tabela1[[#This Row],[PRONTO ACABADO2]]</f>
        <v>0</v>
      </c>
      <c r="BA3978" s="44">
        <f>IF(AG3978="",0,IF(ISTEXT(AG3978),H3978*VALUE(SUBSTITUTE(AG3978,"%",""))/100,H3978*AG3978))-Tabela1[[#This Row],[PESO EXPEDIDO2]]</f>
        <v>0</v>
      </c>
      <c r="BB3978" s="44">
        <f t="shared" si="532"/>
        <v>0</v>
      </c>
      <c r="BC3978" s="44">
        <f t="shared" si="533"/>
        <v>0</v>
      </c>
      <c r="BD3978" s="165"/>
    </row>
    <row r="3979" spans="1:56" ht="15.75" hidden="1" customHeight="1" x14ac:dyDescent="0.25">
      <c r="A3979" s="6"/>
      <c r="B3979" s="22"/>
      <c r="C3979" s="7"/>
      <c r="D3979" s="46"/>
      <c r="E3979" s="7"/>
      <c r="F3979" s="7"/>
      <c r="G3979" s="24"/>
      <c r="H3979" s="41">
        <f>Tabela1[[#This Row],[PESO UNI]]*Tabela1[[#This Row],[QTE]]</f>
        <v>0</v>
      </c>
      <c r="I3979" s="7"/>
      <c r="J3979" s="7"/>
      <c r="K3979" s="8"/>
      <c r="L3979" s="9"/>
      <c r="M3979" s="7"/>
      <c r="N3979" s="11"/>
      <c r="O3979" s="12"/>
      <c r="P3979" s="13"/>
      <c r="Q3979" s="14">
        <f>Tabela1[[#This Row],[QTDE/ Fabricação]]-Tabela1[[#This Row],[QTE]]</f>
        <v>0</v>
      </c>
      <c r="R3979" s="19">
        <f t="shared" si="534"/>
        <v>0</v>
      </c>
      <c r="S3979" s="19">
        <f t="shared" si="530"/>
        <v>0</v>
      </c>
      <c r="T3979" s="20">
        <f t="shared" si="535"/>
        <v>0</v>
      </c>
      <c r="U3979" s="17">
        <f>IFERROR(SUMIF('LISTA DE EMBARQUE'!B:B,MICRO!E:E,'LISTA DE EMBARQUE'!G:G),"")</f>
        <v>0</v>
      </c>
      <c r="V3979" s="12" t="str">
        <f>IFERROR(VLOOKUP(Tabela1[[#This Row],[COD.MDE]],'LISTA DE EMBARQUE'!B:L,11,0),"")</f>
        <v/>
      </c>
      <c r="W3979" s="13" t="str">
        <f>IFERROR(COUNTIF(#REF!,Tabela1[[#This Row],[Colunas5]]),"")</f>
        <v/>
      </c>
      <c r="X3979" s="14">
        <f>Tabela1[[#This Row],[QIANTIDADE EXPEDIDA]]*Tabela1[[#This Row],[PESO UNI]]</f>
        <v>0</v>
      </c>
      <c r="Y3979" s="14">
        <f t="shared" si="536"/>
        <v>0</v>
      </c>
      <c r="Z3979" s="21">
        <f>Tabela1[[#This Row],[PESO TOTAL]]-Tabela1[[#This Row],[Peso Expedido]]</f>
        <v>0</v>
      </c>
      <c r="AA3979" s="18"/>
      <c r="AB3979" s="15"/>
      <c r="AC3979" s="15"/>
      <c r="AD3979" s="15"/>
      <c r="AE3979" s="15"/>
      <c r="AF3979" s="15"/>
      <c r="AG3979" s="15"/>
      <c r="AH3979" s="15"/>
      <c r="AI3979" s="40" t="str">
        <f t="shared" si="526"/>
        <v>ok</v>
      </c>
      <c r="AJ3979" s="5"/>
      <c r="AK3979" t="str">
        <f>Tabela1[[#This Row],[Coluna1]]&amp;Tabela1[[#This Row],[PEDIDO]]</f>
        <v/>
      </c>
      <c r="AL3979"/>
      <c r="AM3979"/>
      <c r="AN3979"/>
      <c r="AO3979" t="str">
        <f t="shared" si="531"/>
        <v>/</v>
      </c>
      <c r="AP3979" t="str">
        <f>Tabela1[[#This Row],[TAG]]&amp;Tabela1[[#This Row],[PEDIDO]]&amp;Tabela1[[#This Row],[PRODUTO]]</f>
        <v/>
      </c>
      <c r="AQ3979" s="23" t="str">
        <f>Tabela1[[#This Row],[PRODUTO]]&amp;Tabela1[[#This Row],[TAG]]</f>
        <v/>
      </c>
      <c r="AR3979" s="27">
        <f>Tabela1[[#This Row],[PESO TOTAL]]*Tabela1[[#This Row],[MATÉRIA PRIMA]]</f>
        <v>0</v>
      </c>
      <c r="AS3979" s="28">
        <f>Tabela1[[#This Row],[PESO TOTAL]]*Tabela1[[#This Row],[PREPARAÇÃO ]]</f>
        <v>0</v>
      </c>
      <c r="AT3979" s="28">
        <f>Tabela1[[#This Row],[PESO TOTAL]]*Tabela1[[#This Row],[CALDEIRARIA]]</f>
        <v>0</v>
      </c>
      <c r="AU3979" s="28">
        <f>Tabela1[[#This Row],[PESO TOTAL]]*Tabela1[[#This Row],[SOLDA]]</f>
        <v>0</v>
      </c>
      <c r="AV3979" s="28">
        <f>Tabela1[[#This Row],[PESO TOTAL]]*Tabela1[[#This Row],[ACABAMENTO]]</f>
        <v>0</v>
      </c>
      <c r="AW3979" s="28">
        <f>Tabela1[[#This Row],[PESO TOTAL]]*Tabela1[[#This Row],[PRONTO ACABADO]]</f>
        <v>0</v>
      </c>
      <c r="AX3979" s="29">
        <f>Tabela1[[#This Row],[PESO TOTAL]]*Tabela1[[#This Row],[EXPEDIÇÃO ]]</f>
        <v>0</v>
      </c>
      <c r="AY3979" s="28" t="str">
        <f>Tabela1[[#This Row],[PEDIDO]]&amp;Tabela1[[#This Row],[PRODUTO]]</f>
        <v/>
      </c>
      <c r="AZ3979" s="44">
        <f>IF(AF3979="",0,IF(ISTEXT(AF3979),H3979*VALUE(SUBSTITUTE(AF3979,"%",""))/100,H3979*AF3979))-Tabela1[[#This Row],[PRONTO ACABADO2]]</f>
        <v>0</v>
      </c>
      <c r="BA3979" s="44">
        <f>IF(AG3979="",0,IF(ISTEXT(AG3979),H3979*VALUE(SUBSTITUTE(AG3979,"%",""))/100,H3979*AG3979))-Tabela1[[#This Row],[PESO EXPEDIDO2]]</f>
        <v>0</v>
      </c>
      <c r="BB3979" s="44">
        <f t="shared" si="532"/>
        <v>0</v>
      </c>
      <c r="BC3979" s="44">
        <f t="shared" si="533"/>
        <v>0</v>
      </c>
      <c r="BD3979" s="165"/>
    </row>
    <row r="3980" spans="1:56" ht="15.75" hidden="1" customHeight="1" x14ac:dyDescent="0.25">
      <c r="A3980" s="6"/>
      <c r="B3980" s="22"/>
      <c r="C3980" s="7"/>
      <c r="D3980" s="46"/>
      <c r="E3980" s="7"/>
      <c r="F3980" s="7"/>
      <c r="G3980" s="24"/>
      <c r="H3980" s="41">
        <f>Tabela1[[#This Row],[PESO UNI]]*Tabela1[[#This Row],[QTE]]</f>
        <v>0</v>
      </c>
      <c r="I3980" s="7"/>
      <c r="J3980" s="7"/>
      <c r="K3980" s="8"/>
      <c r="L3980" s="9"/>
      <c r="M3980" s="7"/>
      <c r="N3980" s="11"/>
      <c r="O3980" s="12"/>
      <c r="P3980" s="13"/>
      <c r="Q3980" s="14">
        <f>Tabela1[[#This Row],[QTDE/ Fabricação]]-Tabela1[[#This Row],[QTE]]</f>
        <v>0</v>
      </c>
      <c r="R3980" s="19">
        <f t="shared" si="534"/>
        <v>0</v>
      </c>
      <c r="S3980" s="19">
        <f t="shared" si="530"/>
        <v>0</v>
      </c>
      <c r="T3980" s="20">
        <f t="shared" si="535"/>
        <v>0</v>
      </c>
      <c r="U3980" s="17">
        <f>IFERROR(SUMIF('LISTA DE EMBARQUE'!B:B,MICRO!E:E,'LISTA DE EMBARQUE'!G:G),"")</f>
        <v>0</v>
      </c>
      <c r="V3980" s="12" t="str">
        <f>IFERROR(VLOOKUP(Tabela1[[#This Row],[COD.MDE]],'LISTA DE EMBARQUE'!B:L,11,0),"")</f>
        <v/>
      </c>
      <c r="W3980" s="13" t="str">
        <f>IFERROR(COUNTIF(#REF!,Tabela1[[#This Row],[Colunas5]]),"")</f>
        <v/>
      </c>
      <c r="X3980" s="14">
        <f>Tabela1[[#This Row],[QIANTIDADE EXPEDIDA]]*Tabela1[[#This Row],[PESO UNI]]</f>
        <v>0</v>
      </c>
      <c r="Y3980" s="14">
        <f t="shared" si="536"/>
        <v>0</v>
      </c>
      <c r="Z3980" s="21">
        <f>Tabela1[[#This Row],[PESO TOTAL]]-Tabela1[[#This Row],[Peso Expedido]]</f>
        <v>0</v>
      </c>
      <c r="AA3980" s="18"/>
      <c r="AB3980" s="15"/>
      <c r="AC3980" s="15"/>
      <c r="AD3980" s="15"/>
      <c r="AE3980" s="15"/>
      <c r="AF3980" s="15"/>
      <c r="AG3980" s="15"/>
      <c r="AH3980" s="15"/>
      <c r="AI3980" s="40" t="str">
        <f t="shared" si="526"/>
        <v>ok</v>
      </c>
      <c r="AJ3980" s="5"/>
      <c r="AK3980" t="str">
        <f>Tabela1[[#This Row],[Coluna1]]&amp;Tabela1[[#This Row],[PEDIDO]]</f>
        <v/>
      </c>
      <c r="AL3980"/>
      <c r="AM3980"/>
      <c r="AN3980"/>
      <c r="AO3980" t="str">
        <f t="shared" si="531"/>
        <v>/</v>
      </c>
      <c r="AP3980" t="str">
        <f>Tabela1[[#This Row],[TAG]]&amp;Tabela1[[#This Row],[PEDIDO]]&amp;Tabela1[[#This Row],[PRODUTO]]</f>
        <v/>
      </c>
      <c r="AQ3980" s="23" t="str">
        <f>Tabela1[[#This Row],[PRODUTO]]&amp;Tabela1[[#This Row],[TAG]]</f>
        <v/>
      </c>
      <c r="AR3980" s="27">
        <f>Tabela1[[#This Row],[PESO TOTAL]]*Tabela1[[#This Row],[MATÉRIA PRIMA]]</f>
        <v>0</v>
      </c>
      <c r="AS3980" s="28">
        <f>Tabela1[[#This Row],[PESO TOTAL]]*Tabela1[[#This Row],[PREPARAÇÃO ]]</f>
        <v>0</v>
      </c>
      <c r="AT3980" s="28">
        <f>Tabela1[[#This Row],[PESO TOTAL]]*Tabela1[[#This Row],[CALDEIRARIA]]</f>
        <v>0</v>
      </c>
      <c r="AU3980" s="28">
        <f>Tabela1[[#This Row],[PESO TOTAL]]*Tabela1[[#This Row],[SOLDA]]</f>
        <v>0</v>
      </c>
      <c r="AV3980" s="28">
        <f>Tabela1[[#This Row],[PESO TOTAL]]*Tabela1[[#This Row],[ACABAMENTO]]</f>
        <v>0</v>
      </c>
      <c r="AW3980" s="28">
        <f>Tabela1[[#This Row],[PESO TOTAL]]*Tabela1[[#This Row],[PRONTO ACABADO]]</f>
        <v>0</v>
      </c>
      <c r="AX3980" s="29">
        <f>Tabela1[[#This Row],[PESO TOTAL]]*Tabela1[[#This Row],[EXPEDIÇÃO ]]</f>
        <v>0</v>
      </c>
      <c r="AY3980" s="28" t="str">
        <f>Tabela1[[#This Row],[PEDIDO]]&amp;Tabela1[[#This Row],[PRODUTO]]</f>
        <v/>
      </c>
      <c r="AZ3980" s="44">
        <f>IF(AF3980="",0,IF(ISTEXT(AF3980),H3980*VALUE(SUBSTITUTE(AF3980,"%",""))/100,H3980*AF3980))-Tabela1[[#This Row],[PRONTO ACABADO2]]</f>
        <v>0</v>
      </c>
      <c r="BA3980" s="44">
        <f>IF(AG3980="",0,IF(ISTEXT(AG3980),H3980*VALUE(SUBSTITUTE(AG3980,"%",""))/100,H3980*AG3980))-Tabela1[[#This Row],[PESO EXPEDIDO2]]</f>
        <v>0</v>
      </c>
      <c r="BB3980" s="44">
        <f t="shared" si="532"/>
        <v>0</v>
      </c>
      <c r="BC3980" s="44">
        <f t="shared" si="533"/>
        <v>0</v>
      </c>
      <c r="BD3980" s="165"/>
    </row>
    <row r="3981" spans="1:56" ht="15.75" hidden="1" customHeight="1" x14ac:dyDescent="0.25">
      <c r="A3981" s="6"/>
      <c r="B3981" s="22"/>
      <c r="C3981" s="7"/>
      <c r="D3981" s="46"/>
      <c r="E3981" s="7"/>
      <c r="F3981" s="7"/>
      <c r="G3981" s="24"/>
      <c r="H3981" s="41">
        <f>Tabela1[[#This Row],[PESO UNI]]*Tabela1[[#This Row],[QTE]]</f>
        <v>0</v>
      </c>
      <c r="I3981" s="7"/>
      <c r="J3981" s="7"/>
      <c r="K3981" s="8"/>
      <c r="L3981" s="9"/>
      <c r="M3981" s="7"/>
      <c r="N3981" s="11"/>
      <c r="O3981" s="12"/>
      <c r="P3981" s="13"/>
      <c r="Q3981" s="14">
        <f>Tabela1[[#This Row],[QTDE/ Fabricação]]-Tabela1[[#This Row],[QTE]]</f>
        <v>0</v>
      </c>
      <c r="R3981" s="19">
        <f t="shared" si="534"/>
        <v>0</v>
      </c>
      <c r="S3981" s="19">
        <f t="shared" si="530"/>
        <v>0</v>
      </c>
      <c r="T3981" s="20">
        <f t="shared" si="535"/>
        <v>0</v>
      </c>
      <c r="U3981" s="17">
        <f>IFERROR(SUMIF('LISTA DE EMBARQUE'!B:B,MICRO!E:E,'LISTA DE EMBARQUE'!G:G),"")</f>
        <v>0</v>
      </c>
      <c r="V3981" s="12" t="str">
        <f>IFERROR(VLOOKUP(Tabela1[[#This Row],[COD.MDE]],'LISTA DE EMBARQUE'!B:L,11,0),"")</f>
        <v/>
      </c>
      <c r="W3981" s="13" t="str">
        <f>IFERROR(COUNTIF(#REF!,Tabela1[[#This Row],[Colunas5]]),"")</f>
        <v/>
      </c>
      <c r="X3981" s="14">
        <f>Tabela1[[#This Row],[QIANTIDADE EXPEDIDA]]*Tabela1[[#This Row],[PESO UNI]]</f>
        <v>0</v>
      </c>
      <c r="Y3981" s="14">
        <f t="shared" si="536"/>
        <v>0</v>
      </c>
      <c r="Z3981" s="21">
        <f>Tabela1[[#This Row],[PESO TOTAL]]-Tabela1[[#This Row],[Peso Expedido]]</f>
        <v>0</v>
      </c>
      <c r="AA3981" s="18"/>
      <c r="AB3981" s="15"/>
      <c r="AC3981" s="15"/>
      <c r="AD3981" s="15"/>
      <c r="AE3981" s="15"/>
      <c r="AF3981" s="15"/>
      <c r="AG3981" s="15"/>
      <c r="AH3981" s="15"/>
      <c r="AI3981" s="40" t="str">
        <f t="shared" si="526"/>
        <v>ok</v>
      </c>
      <c r="AJ3981" s="5"/>
      <c r="AK3981" t="str">
        <f>Tabela1[[#This Row],[Coluna1]]&amp;Tabela1[[#This Row],[PEDIDO]]</f>
        <v/>
      </c>
      <c r="AL3981"/>
      <c r="AM3981"/>
      <c r="AN3981"/>
      <c r="AO3981" t="str">
        <f t="shared" si="531"/>
        <v>/</v>
      </c>
      <c r="AP3981" t="str">
        <f>Tabela1[[#This Row],[TAG]]&amp;Tabela1[[#This Row],[PEDIDO]]&amp;Tabela1[[#This Row],[PRODUTO]]</f>
        <v/>
      </c>
      <c r="AQ3981" s="23" t="str">
        <f>Tabela1[[#This Row],[PRODUTO]]&amp;Tabela1[[#This Row],[TAG]]</f>
        <v/>
      </c>
      <c r="AR3981" s="27">
        <f>Tabela1[[#This Row],[PESO TOTAL]]*Tabela1[[#This Row],[MATÉRIA PRIMA]]</f>
        <v>0</v>
      </c>
      <c r="AS3981" s="28">
        <f>Tabela1[[#This Row],[PESO TOTAL]]*Tabela1[[#This Row],[PREPARAÇÃO ]]</f>
        <v>0</v>
      </c>
      <c r="AT3981" s="28">
        <f>Tabela1[[#This Row],[PESO TOTAL]]*Tabela1[[#This Row],[CALDEIRARIA]]</f>
        <v>0</v>
      </c>
      <c r="AU3981" s="28">
        <f>Tabela1[[#This Row],[PESO TOTAL]]*Tabela1[[#This Row],[SOLDA]]</f>
        <v>0</v>
      </c>
      <c r="AV3981" s="28">
        <f>Tabela1[[#This Row],[PESO TOTAL]]*Tabela1[[#This Row],[ACABAMENTO]]</f>
        <v>0</v>
      </c>
      <c r="AW3981" s="28">
        <f>Tabela1[[#This Row],[PESO TOTAL]]*Tabela1[[#This Row],[PRONTO ACABADO]]</f>
        <v>0</v>
      </c>
      <c r="AX3981" s="29">
        <f>Tabela1[[#This Row],[PESO TOTAL]]*Tabela1[[#This Row],[EXPEDIÇÃO ]]</f>
        <v>0</v>
      </c>
      <c r="AY3981" s="28" t="str">
        <f>Tabela1[[#This Row],[PEDIDO]]&amp;Tabela1[[#This Row],[PRODUTO]]</f>
        <v/>
      </c>
      <c r="AZ3981" s="44">
        <f>IF(AF3981="",0,IF(ISTEXT(AF3981),H3981*VALUE(SUBSTITUTE(AF3981,"%",""))/100,H3981*AF3981))-Tabela1[[#This Row],[PRONTO ACABADO2]]</f>
        <v>0</v>
      </c>
      <c r="BA3981" s="44">
        <f>IF(AG3981="",0,IF(ISTEXT(AG3981),H3981*VALUE(SUBSTITUTE(AG3981,"%",""))/100,H3981*AG3981))-Tabela1[[#This Row],[PESO EXPEDIDO2]]</f>
        <v>0</v>
      </c>
      <c r="BB3981" s="44">
        <f t="shared" si="532"/>
        <v>0</v>
      </c>
      <c r="BC3981" s="44">
        <f t="shared" si="533"/>
        <v>0</v>
      </c>
      <c r="BD3981" s="165"/>
    </row>
    <row r="3982" spans="1:56" ht="15.75" hidden="1" customHeight="1" x14ac:dyDescent="0.25">
      <c r="A3982" s="6"/>
      <c r="B3982" s="22"/>
      <c r="C3982" s="7"/>
      <c r="D3982" s="46"/>
      <c r="E3982" s="7"/>
      <c r="F3982" s="7"/>
      <c r="G3982" s="24"/>
      <c r="H3982" s="41">
        <f>Tabela1[[#This Row],[PESO UNI]]*Tabela1[[#This Row],[QTE]]</f>
        <v>0</v>
      </c>
      <c r="I3982" s="7"/>
      <c r="J3982" s="7"/>
      <c r="K3982" s="8"/>
      <c r="L3982" s="9"/>
      <c r="M3982" s="7"/>
      <c r="N3982" s="11"/>
      <c r="O3982" s="12"/>
      <c r="P3982" s="13"/>
      <c r="Q3982" s="14">
        <f>Tabela1[[#This Row],[QTDE/ Fabricação]]-Tabela1[[#This Row],[QTE]]</f>
        <v>0</v>
      </c>
      <c r="R3982" s="19">
        <f t="shared" si="534"/>
        <v>0</v>
      </c>
      <c r="S3982" s="19">
        <f t="shared" si="530"/>
        <v>0</v>
      </c>
      <c r="T3982" s="20">
        <f t="shared" si="535"/>
        <v>0</v>
      </c>
      <c r="U3982" s="17">
        <f>IFERROR(SUMIF('LISTA DE EMBARQUE'!B:B,MICRO!E:E,'LISTA DE EMBARQUE'!G:G),"")</f>
        <v>0</v>
      </c>
      <c r="V3982" s="12" t="str">
        <f>IFERROR(VLOOKUP(Tabela1[[#This Row],[COD.MDE]],'LISTA DE EMBARQUE'!B:L,11,0),"")</f>
        <v/>
      </c>
      <c r="W3982" s="13" t="str">
        <f>IFERROR(COUNTIF(#REF!,Tabela1[[#This Row],[Colunas5]]),"")</f>
        <v/>
      </c>
      <c r="X3982" s="14">
        <f>Tabela1[[#This Row],[QIANTIDADE EXPEDIDA]]*Tabela1[[#This Row],[PESO UNI]]</f>
        <v>0</v>
      </c>
      <c r="Y3982" s="14">
        <f t="shared" si="536"/>
        <v>0</v>
      </c>
      <c r="Z3982" s="21">
        <f>Tabela1[[#This Row],[PESO TOTAL]]-Tabela1[[#This Row],[Peso Expedido]]</f>
        <v>0</v>
      </c>
      <c r="AA3982" s="18"/>
      <c r="AB3982" s="15"/>
      <c r="AC3982" s="15"/>
      <c r="AD3982" s="15"/>
      <c r="AE3982" s="15"/>
      <c r="AF3982" s="15"/>
      <c r="AG3982" s="15"/>
      <c r="AH3982" s="15"/>
      <c r="AI3982" s="40" t="str">
        <f t="shared" si="526"/>
        <v>ok</v>
      </c>
      <c r="AJ3982" s="5"/>
      <c r="AK3982" t="str">
        <f>Tabela1[[#This Row],[Coluna1]]&amp;Tabela1[[#This Row],[PEDIDO]]</f>
        <v/>
      </c>
      <c r="AL3982"/>
      <c r="AM3982"/>
      <c r="AN3982"/>
      <c r="AO3982" t="str">
        <f t="shared" si="531"/>
        <v>/</v>
      </c>
      <c r="AP3982" t="str">
        <f>Tabela1[[#This Row],[TAG]]&amp;Tabela1[[#This Row],[PEDIDO]]&amp;Tabela1[[#This Row],[PRODUTO]]</f>
        <v/>
      </c>
      <c r="AQ3982" s="23" t="str">
        <f>Tabela1[[#This Row],[PRODUTO]]&amp;Tabela1[[#This Row],[TAG]]</f>
        <v/>
      </c>
      <c r="AR3982" s="27">
        <f>Tabela1[[#This Row],[PESO TOTAL]]*Tabela1[[#This Row],[MATÉRIA PRIMA]]</f>
        <v>0</v>
      </c>
      <c r="AS3982" s="28">
        <f>Tabela1[[#This Row],[PESO TOTAL]]*Tabela1[[#This Row],[PREPARAÇÃO ]]</f>
        <v>0</v>
      </c>
      <c r="AT3982" s="28">
        <f>Tabela1[[#This Row],[PESO TOTAL]]*Tabela1[[#This Row],[CALDEIRARIA]]</f>
        <v>0</v>
      </c>
      <c r="AU3982" s="28">
        <f>Tabela1[[#This Row],[PESO TOTAL]]*Tabela1[[#This Row],[SOLDA]]</f>
        <v>0</v>
      </c>
      <c r="AV3982" s="28">
        <f>Tabela1[[#This Row],[PESO TOTAL]]*Tabela1[[#This Row],[ACABAMENTO]]</f>
        <v>0</v>
      </c>
      <c r="AW3982" s="28">
        <f>Tabela1[[#This Row],[PESO TOTAL]]*Tabela1[[#This Row],[PRONTO ACABADO]]</f>
        <v>0</v>
      </c>
      <c r="AX3982" s="29">
        <f>Tabela1[[#This Row],[PESO TOTAL]]*Tabela1[[#This Row],[EXPEDIÇÃO ]]</f>
        <v>0</v>
      </c>
      <c r="AY3982" s="28" t="str">
        <f>Tabela1[[#This Row],[PEDIDO]]&amp;Tabela1[[#This Row],[PRODUTO]]</f>
        <v/>
      </c>
      <c r="AZ3982" s="44">
        <f>IF(AF3982="",0,IF(ISTEXT(AF3982),H3982*VALUE(SUBSTITUTE(AF3982,"%",""))/100,H3982*AF3982))-Tabela1[[#This Row],[PRONTO ACABADO2]]</f>
        <v>0</v>
      </c>
      <c r="BA3982" s="44">
        <f>IF(AG3982="",0,IF(ISTEXT(AG3982),H3982*VALUE(SUBSTITUTE(AG3982,"%",""))/100,H3982*AG3982))-Tabela1[[#This Row],[PESO EXPEDIDO2]]</f>
        <v>0</v>
      </c>
      <c r="BB3982" s="44">
        <f t="shared" si="532"/>
        <v>0</v>
      </c>
      <c r="BC3982" s="44">
        <f t="shared" si="533"/>
        <v>0</v>
      </c>
      <c r="BD3982" s="165"/>
    </row>
    <row r="3983" spans="1:56" ht="15.75" hidden="1" customHeight="1" x14ac:dyDescent="0.25">
      <c r="A3983" s="6"/>
      <c r="B3983" s="22"/>
      <c r="C3983" s="7"/>
      <c r="D3983" s="46"/>
      <c r="E3983" s="7"/>
      <c r="F3983" s="7"/>
      <c r="G3983" s="24"/>
      <c r="H3983" s="41">
        <f>Tabela1[[#This Row],[PESO UNI]]*Tabela1[[#This Row],[QTE]]</f>
        <v>0</v>
      </c>
      <c r="I3983" s="7"/>
      <c r="J3983" s="7"/>
      <c r="K3983" s="8"/>
      <c r="L3983" s="9"/>
      <c r="M3983" s="7"/>
      <c r="N3983" s="11"/>
      <c r="O3983" s="12"/>
      <c r="P3983" s="13"/>
      <c r="Q3983" s="14">
        <f>Tabela1[[#This Row],[QTDE/ Fabricação]]-Tabela1[[#This Row],[QTE]]</f>
        <v>0</v>
      </c>
      <c r="R3983" s="19">
        <f t="shared" si="534"/>
        <v>0</v>
      </c>
      <c r="S3983" s="19">
        <f t="shared" si="530"/>
        <v>0</v>
      </c>
      <c r="T3983" s="20">
        <f t="shared" si="535"/>
        <v>0</v>
      </c>
      <c r="U3983" s="17">
        <f>IFERROR(SUMIF('LISTA DE EMBARQUE'!B:B,MICRO!E:E,'LISTA DE EMBARQUE'!G:G),"")</f>
        <v>0</v>
      </c>
      <c r="V3983" s="12" t="str">
        <f>IFERROR(VLOOKUP(Tabela1[[#This Row],[COD.MDE]],'LISTA DE EMBARQUE'!B:L,11,0),"")</f>
        <v/>
      </c>
      <c r="W3983" s="13" t="str">
        <f>IFERROR(COUNTIF(#REF!,Tabela1[[#This Row],[Colunas5]]),"")</f>
        <v/>
      </c>
      <c r="X3983" s="14">
        <f>Tabela1[[#This Row],[QIANTIDADE EXPEDIDA]]*Tabela1[[#This Row],[PESO UNI]]</f>
        <v>0</v>
      </c>
      <c r="Y3983" s="14">
        <f t="shared" si="536"/>
        <v>0</v>
      </c>
      <c r="Z3983" s="21">
        <f>Tabela1[[#This Row],[PESO TOTAL]]-Tabela1[[#This Row],[Peso Expedido]]</f>
        <v>0</v>
      </c>
      <c r="AA3983" s="18"/>
      <c r="AB3983" s="15"/>
      <c r="AC3983" s="15"/>
      <c r="AD3983" s="15"/>
      <c r="AE3983" s="15"/>
      <c r="AF3983" s="15"/>
      <c r="AG3983" s="15"/>
      <c r="AH3983" s="15"/>
      <c r="AI3983" s="40" t="str">
        <f t="shared" si="526"/>
        <v>ok</v>
      </c>
      <c r="AJ3983" s="5"/>
      <c r="AK3983" t="str">
        <f>Tabela1[[#This Row],[Coluna1]]&amp;Tabela1[[#This Row],[PEDIDO]]</f>
        <v/>
      </c>
      <c r="AL3983"/>
      <c r="AM3983"/>
      <c r="AN3983"/>
      <c r="AO3983" t="str">
        <f t="shared" si="531"/>
        <v>/</v>
      </c>
      <c r="AP3983" t="str">
        <f>Tabela1[[#This Row],[TAG]]&amp;Tabela1[[#This Row],[PEDIDO]]&amp;Tabela1[[#This Row],[PRODUTO]]</f>
        <v/>
      </c>
      <c r="AQ3983" s="23" t="str">
        <f>Tabela1[[#This Row],[PRODUTO]]&amp;Tabela1[[#This Row],[TAG]]</f>
        <v/>
      </c>
      <c r="AR3983" s="27">
        <f>Tabela1[[#This Row],[PESO TOTAL]]*Tabela1[[#This Row],[MATÉRIA PRIMA]]</f>
        <v>0</v>
      </c>
      <c r="AS3983" s="28">
        <f>Tabela1[[#This Row],[PESO TOTAL]]*Tabela1[[#This Row],[PREPARAÇÃO ]]</f>
        <v>0</v>
      </c>
      <c r="AT3983" s="28">
        <f>Tabela1[[#This Row],[PESO TOTAL]]*Tabela1[[#This Row],[CALDEIRARIA]]</f>
        <v>0</v>
      </c>
      <c r="AU3983" s="28">
        <f>Tabela1[[#This Row],[PESO TOTAL]]*Tabela1[[#This Row],[SOLDA]]</f>
        <v>0</v>
      </c>
      <c r="AV3983" s="28">
        <f>Tabela1[[#This Row],[PESO TOTAL]]*Tabela1[[#This Row],[ACABAMENTO]]</f>
        <v>0</v>
      </c>
      <c r="AW3983" s="28">
        <f>Tabela1[[#This Row],[PESO TOTAL]]*Tabela1[[#This Row],[PRONTO ACABADO]]</f>
        <v>0</v>
      </c>
      <c r="AX3983" s="29">
        <f>Tabela1[[#This Row],[PESO TOTAL]]*Tabela1[[#This Row],[EXPEDIÇÃO ]]</f>
        <v>0</v>
      </c>
      <c r="AY3983" s="28" t="str">
        <f>Tabela1[[#This Row],[PEDIDO]]&amp;Tabela1[[#This Row],[PRODUTO]]</f>
        <v/>
      </c>
      <c r="AZ3983" s="44">
        <f>IF(AF3983="",0,IF(ISTEXT(AF3983),H3983*VALUE(SUBSTITUTE(AF3983,"%",""))/100,H3983*AF3983))-Tabela1[[#This Row],[PRONTO ACABADO2]]</f>
        <v>0</v>
      </c>
      <c r="BA3983" s="44">
        <f>IF(AG3983="",0,IF(ISTEXT(AG3983),H3983*VALUE(SUBSTITUTE(AG3983,"%",""))/100,H3983*AG3983))-Tabela1[[#This Row],[PESO EXPEDIDO2]]</f>
        <v>0</v>
      </c>
      <c r="BB3983" s="44">
        <f t="shared" si="532"/>
        <v>0</v>
      </c>
      <c r="BC3983" s="44">
        <f t="shared" si="533"/>
        <v>0</v>
      </c>
      <c r="BD3983" s="165"/>
    </row>
    <row r="3984" spans="1:56" ht="15.75" hidden="1" customHeight="1" x14ac:dyDescent="0.25">
      <c r="A3984" s="6"/>
      <c r="B3984" s="22"/>
      <c r="C3984" s="7"/>
      <c r="D3984" s="46"/>
      <c r="E3984" s="7"/>
      <c r="F3984" s="7"/>
      <c r="G3984" s="24"/>
      <c r="H3984" s="41">
        <f>Tabela1[[#This Row],[PESO UNI]]*Tabela1[[#This Row],[QTE]]</f>
        <v>0</v>
      </c>
      <c r="I3984" s="7"/>
      <c r="J3984" s="7"/>
      <c r="K3984" s="8"/>
      <c r="L3984" s="9"/>
      <c r="M3984" s="7"/>
      <c r="N3984" s="11"/>
      <c r="O3984" s="12"/>
      <c r="P3984" s="13"/>
      <c r="Q3984" s="14">
        <f>Tabela1[[#This Row],[QTDE/ Fabricação]]-Tabela1[[#This Row],[QTE]]</f>
        <v>0</v>
      </c>
      <c r="R3984" s="19">
        <f t="shared" si="534"/>
        <v>0</v>
      </c>
      <c r="S3984" s="19">
        <f t="shared" si="530"/>
        <v>0</v>
      </c>
      <c r="T3984" s="20">
        <f t="shared" si="535"/>
        <v>0</v>
      </c>
      <c r="U3984" s="17">
        <f>IFERROR(SUMIF('LISTA DE EMBARQUE'!B:B,MICRO!E:E,'LISTA DE EMBARQUE'!G:G),"")</f>
        <v>0</v>
      </c>
      <c r="V3984" s="12" t="str">
        <f>IFERROR(VLOOKUP(Tabela1[[#This Row],[COD.MDE]],'LISTA DE EMBARQUE'!B:L,11,0),"")</f>
        <v/>
      </c>
      <c r="W3984" s="13" t="str">
        <f>IFERROR(COUNTIF(#REF!,Tabela1[[#This Row],[Colunas5]]),"")</f>
        <v/>
      </c>
      <c r="X3984" s="14">
        <f>Tabela1[[#This Row],[QIANTIDADE EXPEDIDA]]*Tabela1[[#This Row],[PESO UNI]]</f>
        <v>0</v>
      </c>
      <c r="Y3984" s="14">
        <f t="shared" si="536"/>
        <v>0</v>
      </c>
      <c r="Z3984" s="21">
        <f>Tabela1[[#This Row],[PESO TOTAL]]-Tabela1[[#This Row],[Peso Expedido]]</f>
        <v>0</v>
      </c>
      <c r="AA3984" s="18"/>
      <c r="AB3984" s="15"/>
      <c r="AC3984" s="15"/>
      <c r="AD3984" s="15"/>
      <c r="AE3984" s="15"/>
      <c r="AF3984" s="15"/>
      <c r="AG3984" s="15"/>
      <c r="AH3984" s="15"/>
      <c r="AI3984" s="40" t="str">
        <f t="shared" si="526"/>
        <v>ok</v>
      </c>
      <c r="AJ3984" s="5"/>
      <c r="AK3984" t="str">
        <f>Tabela1[[#This Row],[Coluna1]]&amp;Tabela1[[#This Row],[PEDIDO]]</f>
        <v/>
      </c>
      <c r="AL3984"/>
      <c r="AM3984"/>
      <c r="AN3984"/>
      <c r="AO3984" t="str">
        <f t="shared" si="531"/>
        <v>/</v>
      </c>
      <c r="AP3984" t="str">
        <f>Tabela1[[#This Row],[TAG]]&amp;Tabela1[[#This Row],[PEDIDO]]&amp;Tabela1[[#This Row],[PRODUTO]]</f>
        <v/>
      </c>
      <c r="AQ3984" s="23" t="str">
        <f>Tabela1[[#This Row],[PRODUTO]]&amp;Tabela1[[#This Row],[TAG]]</f>
        <v/>
      </c>
      <c r="AR3984" s="27">
        <f>Tabela1[[#This Row],[PESO TOTAL]]*Tabela1[[#This Row],[MATÉRIA PRIMA]]</f>
        <v>0</v>
      </c>
      <c r="AS3984" s="28">
        <f>Tabela1[[#This Row],[PESO TOTAL]]*Tabela1[[#This Row],[PREPARAÇÃO ]]</f>
        <v>0</v>
      </c>
      <c r="AT3984" s="28">
        <f>Tabela1[[#This Row],[PESO TOTAL]]*Tabela1[[#This Row],[CALDEIRARIA]]</f>
        <v>0</v>
      </c>
      <c r="AU3984" s="28">
        <f>Tabela1[[#This Row],[PESO TOTAL]]*Tabela1[[#This Row],[SOLDA]]</f>
        <v>0</v>
      </c>
      <c r="AV3984" s="28">
        <f>Tabela1[[#This Row],[PESO TOTAL]]*Tabela1[[#This Row],[ACABAMENTO]]</f>
        <v>0</v>
      </c>
      <c r="AW3984" s="28">
        <f>Tabela1[[#This Row],[PESO TOTAL]]*Tabela1[[#This Row],[PRONTO ACABADO]]</f>
        <v>0</v>
      </c>
      <c r="AX3984" s="29">
        <f>Tabela1[[#This Row],[PESO TOTAL]]*Tabela1[[#This Row],[EXPEDIÇÃO ]]</f>
        <v>0</v>
      </c>
      <c r="AY3984" s="28" t="str">
        <f>Tabela1[[#This Row],[PEDIDO]]&amp;Tabela1[[#This Row],[PRODUTO]]</f>
        <v/>
      </c>
      <c r="AZ3984" s="44">
        <f>IF(AF3984="",0,IF(ISTEXT(AF3984),H3984*VALUE(SUBSTITUTE(AF3984,"%",""))/100,H3984*AF3984))-Tabela1[[#This Row],[PRONTO ACABADO2]]</f>
        <v>0</v>
      </c>
      <c r="BA3984" s="44">
        <f>IF(AG3984="",0,IF(ISTEXT(AG3984),H3984*VALUE(SUBSTITUTE(AG3984,"%",""))/100,H3984*AG3984))-Tabela1[[#This Row],[PESO EXPEDIDO2]]</f>
        <v>0</v>
      </c>
      <c r="BB3984" s="44">
        <f t="shared" si="532"/>
        <v>0</v>
      </c>
      <c r="BC3984" s="44">
        <f t="shared" si="533"/>
        <v>0</v>
      </c>
      <c r="BD3984" s="165"/>
    </row>
    <row r="3985" spans="1:56" ht="15.75" hidden="1" customHeight="1" x14ac:dyDescent="0.25">
      <c r="A3985" s="6"/>
      <c r="B3985" s="22"/>
      <c r="C3985" s="7"/>
      <c r="D3985" s="46"/>
      <c r="E3985" s="7"/>
      <c r="F3985" s="7"/>
      <c r="G3985" s="24"/>
      <c r="H3985" s="41">
        <f>Tabela1[[#This Row],[PESO UNI]]*Tabela1[[#This Row],[QTE]]</f>
        <v>0</v>
      </c>
      <c r="I3985" s="7"/>
      <c r="J3985" s="7"/>
      <c r="K3985" s="8"/>
      <c r="L3985" s="9"/>
      <c r="M3985" s="7"/>
      <c r="N3985" s="11"/>
      <c r="O3985" s="12"/>
      <c r="P3985" s="13"/>
      <c r="Q3985" s="14">
        <f>Tabela1[[#This Row],[QTDE/ Fabricação]]-Tabela1[[#This Row],[QTE]]</f>
        <v>0</v>
      </c>
      <c r="R3985" s="19">
        <f t="shared" si="534"/>
        <v>0</v>
      </c>
      <c r="S3985" s="19">
        <f t="shared" si="530"/>
        <v>0</v>
      </c>
      <c r="T3985" s="20">
        <f t="shared" si="535"/>
        <v>0</v>
      </c>
      <c r="U3985" s="17">
        <f>IFERROR(SUMIF('LISTA DE EMBARQUE'!B:B,MICRO!E:E,'LISTA DE EMBARQUE'!G:G),"")</f>
        <v>0</v>
      </c>
      <c r="V3985" s="12" t="str">
        <f>IFERROR(VLOOKUP(Tabela1[[#This Row],[COD.MDE]],'LISTA DE EMBARQUE'!B:L,11,0),"")</f>
        <v/>
      </c>
      <c r="W3985" s="13" t="str">
        <f>IFERROR(COUNTIF(#REF!,Tabela1[[#This Row],[Colunas5]]),"")</f>
        <v/>
      </c>
      <c r="X3985" s="14">
        <f>Tabela1[[#This Row],[QIANTIDADE EXPEDIDA]]*Tabela1[[#This Row],[PESO UNI]]</f>
        <v>0</v>
      </c>
      <c r="Y3985" s="14">
        <f t="shared" si="536"/>
        <v>0</v>
      </c>
      <c r="Z3985" s="21">
        <f>Tabela1[[#This Row],[PESO TOTAL]]-Tabela1[[#This Row],[Peso Expedido]]</f>
        <v>0</v>
      </c>
      <c r="AA3985" s="18"/>
      <c r="AB3985" s="15"/>
      <c r="AC3985" s="15"/>
      <c r="AD3985" s="15"/>
      <c r="AE3985" s="15"/>
      <c r="AF3985" s="15"/>
      <c r="AG3985" s="15"/>
      <c r="AH3985" s="15"/>
      <c r="AI3985" s="40" t="str">
        <f t="shared" ref="AI3985:AI4048" si="537">IF(Z3985&lt;=0,"ok","")</f>
        <v>ok</v>
      </c>
      <c r="AJ3985" s="5"/>
      <c r="AK3985" t="str">
        <f>Tabela1[[#This Row],[Coluna1]]&amp;Tabela1[[#This Row],[PEDIDO]]</f>
        <v/>
      </c>
      <c r="AL3985"/>
      <c r="AM3985"/>
      <c r="AN3985"/>
      <c r="AO3985" t="str">
        <f t="shared" si="531"/>
        <v>/</v>
      </c>
      <c r="AP3985" t="str">
        <f>Tabela1[[#This Row],[TAG]]&amp;Tabela1[[#This Row],[PEDIDO]]&amp;Tabela1[[#This Row],[PRODUTO]]</f>
        <v/>
      </c>
      <c r="AQ3985" s="23" t="str">
        <f>Tabela1[[#This Row],[PRODUTO]]&amp;Tabela1[[#This Row],[TAG]]</f>
        <v/>
      </c>
      <c r="AR3985" s="27">
        <f>Tabela1[[#This Row],[PESO TOTAL]]*Tabela1[[#This Row],[MATÉRIA PRIMA]]</f>
        <v>0</v>
      </c>
      <c r="AS3985" s="28">
        <f>Tabela1[[#This Row],[PESO TOTAL]]*Tabela1[[#This Row],[PREPARAÇÃO ]]</f>
        <v>0</v>
      </c>
      <c r="AT3985" s="28">
        <f>Tabela1[[#This Row],[PESO TOTAL]]*Tabela1[[#This Row],[CALDEIRARIA]]</f>
        <v>0</v>
      </c>
      <c r="AU3985" s="28">
        <f>Tabela1[[#This Row],[PESO TOTAL]]*Tabela1[[#This Row],[SOLDA]]</f>
        <v>0</v>
      </c>
      <c r="AV3985" s="28">
        <f>Tabela1[[#This Row],[PESO TOTAL]]*Tabela1[[#This Row],[ACABAMENTO]]</f>
        <v>0</v>
      </c>
      <c r="AW3985" s="28">
        <f>Tabela1[[#This Row],[PESO TOTAL]]*Tabela1[[#This Row],[PRONTO ACABADO]]</f>
        <v>0</v>
      </c>
      <c r="AX3985" s="29">
        <f>Tabela1[[#This Row],[PESO TOTAL]]*Tabela1[[#This Row],[EXPEDIÇÃO ]]</f>
        <v>0</v>
      </c>
      <c r="AY3985" s="28" t="str">
        <f>Tabela1[[#This Row],[PEDIDO]]&amp;Tabela1[[#This Row],[PRODUTO]]</f>
        <v/>
      </c>
      <c r="AZ3985" s="44">
        <f>IF(AF3985="",0,IF(ISTEXT(AF3985),H3985*VALUE(SUBSTITUTE(AF3985,"%",""))/100,H3985*AF3985))-Tabela1[[#This Row],[PRONTO ACABADO2]]</f>
        <v>0</v>
      </c>
      <c r="BA3985" s="44">
        <f>IF(AG3985="",0,IF(ISTEXT(AG3985),H3985*VALUE(SUBSTITUTE(AG3985,"%",""))/100,H3985*AG3985))-Tabela1[[#This Row],[PESO EXPEDIDO2]]</f>
        <v>0</v>
      </c>
      <c r="BB3985" s="44">
        <f t="shared" si="532"/>
        <v>0</v>
      </c>
      <c r="BC3985" s="44">
        <f t="shared" si="533"/>
        <v>0</v>
      </c>
      <c r="BD3985" s="165"/>
    </row>
    <row r="3986" spans="1:56" ht="15.75" hidden="1" customHeight="1" x14ac:dyDescent="0.25">
      <c r="A3986" s="6"/>
      <c r="B3986" s="22"/>
      <c r="C3986" s="7"/>
      <c r="D3986" s="46"/>
      <c r="E3986" s="7"/>
      <c r="F3986" s="7"/>
      <c r="G3986" s="24"/>
      <c r="H3986" s="41">
        <f>Tabela1[[#This Row],[PESO UNI]]*Tabela1[[#This Row],[QTE]]</f>
        <v>0</v>
      </c>
      <c r="I3986" s="7"/>
      <c r="J3986" s="7"/>
      <c r="K3986" s="8"/>
      <c r="L3986" s="9"/>
      <c r="M3986" s="7"/>
      <c r="N3986" s="11"/>
      <c r="O3986" s="12"/>
      <c r="P3986" s="13"/>
      <c r="Q3986" s="14">
        <f>Tabela1[[#This Row],[QTDE/ Fabricação]]-Tabela1[[#This Row],[QTE]]</f>
        <v>0</v>
      </c>
      <c r="R3986" s="19">
        <f t="shared" si="534"/>
        <v>0</v>
      </c>
      <c r="S3986" s="19">
        <f t="shared" si="530"/>
        <v>0</v>
      </c>
      <c r="T3986" s="20">
        <f t="shared" si="535"/>
        <v>0</v>
      </c>
      <c r="U3986" s="17">
        <f>IFERROR(SUMIF('LISTA DE EMBARQUE'!B:B,MICRO!E:E,'LISTA DE EMBARQUE'!G:G),"")</f>
        <v>0</v>
      </c>
      <c r="V3986" s="12" t="str">
        <f>IFERROR(VLOOKUP(Tabela1[[#This Row],[COD.MDE]],'LISTA DE EMBARQUE'!B:L,11,0),"")</f>
        <v/>
      </c>
      <c r="W3986" s="13" t="str">
        <f>IFERROR(COUNTIF(#REF!,Tabela1[[#This Row],[Colunas5]]),"")</f>
        <v/>
      </c>
      <c r="X3986" s="14">
        <f>Tabela1[[#This Row],[QIANTIDADE EXPEDIDA]]*Tabela1[[#This Row],[PESO UNI]]</f>
        <v>0</v>
      </c>
      <c r="Y3986" s="14">
        <f t="shared" si="536"/>
        <v>0</v>
      </c>
      <c r="Z3986" s="21">
        <f>Tabela1[[#This Row],[PESO TOTAL]]-Tabela1[[#This Row],[Peso Expedido]]</f>
        <v>0</v>
      </c>
      <c r="AA3986" s="18"/>
      <c r="AB3986" s="15"/>
      <c r="AC3986" s="15"/>
      <c r="AD3986" s="15"/>
      <c r="AE3986" s="15"/>
      <c r="AF3986" s="15"/>
      <c r="AG3986" s="15"/>
      <c r="AH3986" s="15"/>
      <c r="AI3986" s="40" t="str">
        <f t="shared" si="537"/>
        <v>ok</v>
      </c>
      <c r="AJ3986" s="5"/>
      <c r="AK3986" t="str">
        <f>Tabela1[[#This Row],[Coluna1]]&amp;Tabela1[[#This Row],[PEDIDO]]</f>
        <v/>
      </c>
      <c r="AL3986"/>
      <c r="AM3986"/>
      <c r="AN3986"/>
      <c r="AO3986" t="str">
        <f t="shared" si="531"/>
        <v>/</v>
      </c>
      <c r="AP3986" t="str">
        <f>Tabela1[[#This Row],[TAG]]&amp;Tabela1[[#This Row],[PEDIDO]]&amp;Tabela1[[#This Row],[PRODUTO]]</f>
        <v/>
      </c>
      <c r="AQ3986" s="23" t="str">
        <f>Tabela1[[#This Row],[PRODUTO]]&amp;Tabela1[[#This Row],[TAG]]</f>
        <v/>
      </c>
      <c r="AR3986" s="27">
        <f>Tabela1[[#This Row],[PESO TOTAL]]*Tabela1[[#This Row],[MATÉRIA PRIMA]]</f>
        <v>0</v>
      </c>
      <c r="AS3986" s="28">
        <f>Tabela1[[#This Row],[PESO TOTAL]]*Tabela1[[#This Row],[PREPARAÇÃO ]]</f>
        <v>0</v>
      </c>
      <c r="AT3986" s="28">
        <f>Tabela1[[#This Row],[PESO TOTAL]]*Tabela1[[#This Row],[CALDEIRARIA]]</f>
        <v>0</v>
      </c>
      <c r="AU3986" s="28">
        <f>Tabela1[[#This Row],[PESO TOTAL]]*Tabela1[[#This Row],[SOLDA]]</f>
        <v>0</v>
      </c>
      <c r="AV3986" s="28">
        <f>Tabela1[[#This Row],[PESO TOTAL]]*Tabela1[[#This Row],[ACABAMENTO]]</f>
        <v>0</v>
      </c>
      <c r="AW3986" s="28">
        <f>Tabela1[[#This Row],[PESO TOTAL]]*Tabela1[[#This Row],[PRONTO ACABADO]]</f>
        <v>0</v>
      </c>
      <c r="AX3986" s="29">
        <f>Tabela1[[#This Row],[PESO TOTAL]]*Tabela1[[#This Row],[EXPEDIÇÃO ]]</f>
        <v>0</v>
      </c>
      <c r="AY3986" s="28" t="str">
        <f>Tabela1[[#This Row],[PEDIDO]]&amp;Tabela1[[#This Row],[PRODUTO]]</f>
        <v/>
      </c>
      <c r="AZ3986" s="44">
        <f>IF(AF3986="",0,IF(ISTEXT(AF3986),H3986*VALUE(SUBSTITUTE(AF3986,"%",""))/100,H3986*AF3986))-Tabela1[[#This Row],[PRONTO ACABADO2]]</f>
        <v>0</v>
      </c>
      <c r="BA3986" s="44">
        <f>IF(AG3986="",0,IF(ISTEXT(AG3986),H3986*VALUE(SUBSTITUTE(AG3986,"%",""))/100,H3986*AG3986))-Tabela1[[#This Row],[PESO EXPEDIDO2]]</f>
        <v>0</v>
      </c>
      <c r="BB3986" s="44">
        <f t="shared" si="532"/>
        <v>0</v>
      </c>
      <c r="BC3986" s="44">
        <f t="shared" si="533"/>
        <v>0</v>
      </c>
      <c r="BD3986" s="165"/>
    </row>
    <row r="3987" spans="1:56" ht="15.75" hidden="1" customHeight="1" x14ac:dyDescent="0.25">
      <c r="A3987" s="6"/>
      <c r="B3987" s="22"/>
      <c r="C3987" s="7"/>
      <c r="D3987" s="46"/>
      <c r="E3987" s="7"/>
      <c r="F3987" s="7"/>
      <c r="G3987" s="24"/>
      <c r="H3987" s="41">
        <f>Tabela1[[#This Row],[PESO UNI]]*Tabela1[[#This Row],[QTE]]</f>
        <v>0</v>
      </c>
      <c r="I3987" s="7"/>
      <c r="J3987" s="7"/>
      <c r="K3987" s="8"/>
      <c r="L3987" s="9"/>
      <c r="M3987" s="7"/>
      <c r="N3987" s="11"/>
      <c r="O3987" s="12"/>
      <c r="P3987" s="13"/>
      <c r="Q3987" s="14">
        <f>Tabela1[[#This Row],[QTDE/ Fabricação]]-Tabela1[[#This Row],[QTE]]</f>
        <v>0</v>
      </c>
      <c r="R3987" s="19">
        <f t="shared" si="534"/>
        <v>0</v>
      </c>
      <c r="S3987" s="19">
        <f t="shared" si="530"/>
        <v>0</v>
      </c>
      <c r="T3987" s="20">
        <f t="shared" si="535"/>
        <v>0</v>
      </c>
      <c r="U3987" s="17">
        <f>IFERROR(SUMIF('LISTA DE EMBARQUE'!B:B,MICRO!E:E,'LISTA DE EMBARQUE'!G:G),"")</f>
        <v>0</v>
      </c>
      <c r="V3987" s="12" t="str">
        <f>IFERROR(VLOOKUP(Tabela1[[#This Row],[COD.MDE]],'LISTA DE EMBARQUE'!B:L,11,0),"")</f>
        <v/>
      </c>
      <c r="W3987" s="13" t="str">
        <f>IFERROR(COUNTIF(#REF!,Tabela1[[#This Row],[Colunas5]]),"")</f>
        <v/>
      </c>
      <c r="X3987" s="14">
        <f>Tabela1[[#This Row],[QIANTIDADE EXPEDIDA]]*Tabela1[[#This Row],[PESO UNI]]</f>
        <v>0</v>
      </c>
      <c r="Y3987" s="14">
        <f t="shared" si="536"/>
        <v>0</v>
      </c>
      <c r="Z3987" s="21">
        <f>Tabela1[[#This Row],[PESO TOTAL]]-Tabela1[[#This Row],[Peso Expedido]]</f>
        <v>0</v>
      </c>
      <c r="AA3987" s="18"/>
      <c r="AB3987" s="15"/>
      <c r="AC3987" s="15"/>
      <c r="AD3987" s="15"/>
      <c r="AE3987" s="15"/>
      <c r="AF3987" s="15"/>
      <c r="AG3987" s="15"/>
      <c r="AH3987" s="15"/>
      <c r="AI3987" s="40" t="str">
        <f t="shared" si="537"/>
        <v>ok</v>
      </c>
      <c r="AJ3987" s="5"/>
      <c r="AK3987" t="str">
        <f>Tabela1[[#This Row],[Coluna1]]&amp;Tabela1[[#This Row],[PEDIDO]]</f>
        <v/>
      </c>
      <c r="AL3987"/>
      <c r="AM3987"/>
      <c r="AN3987"/>
      <c r="AO3987" t="str">
        <f t="shared" si="531"/>
        <v>/</v>
      </c>
      <c r="AP3987" t="str">
        <f>Tabela1[[#This Row],[TAG]]&amp;Tabela1[[#This Row],[PEDIDO]]&amp;Tabela1[[#This Row],[PRODUTO]]</f>
        <v/>
      </c>
      <c r="AQ3987" s="23" t="str">
        <f>Tabela1[[#This Row],[PRODUTO]]&amp;Tabela1[[#This Row],[TAG]]</f>
        <v/>
      </c>
      <c r="AR3987" s="27">
        <f>Tabela1[[#This Row],[PESO TOTAL]]*Tabela1[[#This Row],[MATÉRIA PRIMA]]</f>
        <v>0</v>
      </c>
      <c r="AS3987" s="28">
        <f>Tabela1[[#This Row],[PESO TOTAL]]*Tabela1[[#This Row],[PREPARAÇÃO ]]</f>
        <v>0</v>
      </c>
      <c r="AT3987" s="28">
        <f>Tabela1[[#This Row],[PESO TOTAL]]*Tabela1[[#This Row],[CALDEIRARIA]]</f>
        <v>0</v>
      </c>
      <c r="AU3987" s="28">
        <f>Tabela1[[#This Row],[PESO TOTAL]]*Tabela1[[#This Row],[SOLDA]]</f>
        <v>0</v>
      </c>
      <c r="AV3987" s="28">
        <f>Tabela1[[#This Row],[PESO TOTAL]]*Tabela1[[#This Row],[ACABAMENTO]]</f>
        <v>0</v>
      </c>
      <c r="AW3987" s="28">
        <f>Tabela1[[#This Row],[PESO TOTAL]]*Tabela1[[#This Row],[PRONTO ACABADO]]</f>
        <v>0</v>
      </c>
      <c r="AX3987" s="29">
        <f>Tabela1[[#This Row],[PESO TOTAL]]*Tabela1[[#This Row],[EXPEDIÇÃO ]]</f>
        <v>0</v>
      </c>
      <c r="AY3987" s="28" t="str">
        <f>Tabela1[[#This Row],[PEDIDO]]&amp;Tabela1[[#This Row],[PRODUTO]]</f>
        <v/>
      </c>
      <c r="AZ3987" s="44">
        <f>IF(AF3987="",0,IF(ISTEXT(AF3987),H3987*VALUE(SUBSTITUTE(AF3987,"%",""))/100,H3987*AF3987))-Tabela1[[#This Row],[PRONTO ACABADO2]]</f>
        <v>0</v>
      </c>
      <c r="BA3987" s="44">
        <f>IF(AG3987="",0,IF(ISTEXT(AG3987),H3987*VALUE(SUBSTITUTE(AG3987,"%",""))/100,H3987*AG3987))-Tabela1[[#This Row],[PESO EXPEDIDO2]]</f>
        <v>0</v>
      </c>
      <c r="BB3987" s="44">
        <f t="shared" si="532"/>
        <v>0</v>
      </c>
      <c r="BC3987" s="44">
        <f t="shared" si="533"/>
        <v>0</v>
      </c>
      <c r="BD3987" s="165"/>
    </row>
    <row r="3988" spans="1:56" ht="15.75" hidden="1" customHeight="1" x14ac:dyDescent="0.25">
      <c r="A3988" s="6"/>
      <c r="B3988" s="22"/>
      <c r="C3988" s="7"/>
      <c r="D3988" s="46"/>
      <c r="E3988" s="7"/>
      <c r="F3988" s="7"/>
      <c r="G3988" s="24"/>
      <c r="H3988" s="41">
        <f>Tabela1[[#This Row],[PESO UNI]]*Tabela1[[#This Row],[QTE]]</f>
        <v>0</v>
      </c>
      <c r="I3988" s="7"/>
      <c r="J3988" s="7"/>
      <c r="K3988" s="8"/>
      <c r="L3988" s="9"/>
      <c r="M3988" s="7"/>
      <c r="N3988" s="11"/>
      <c r="O3988" s="12"/>
      <c r="P3988" s="13"/>
      <c r="Q3988" s="14">
        <f>Tabela1[[#This Row],[QTDE/ Fabricação]]-Tabela1[[#This Row],[QTE]]</f>
        <v>0</v>
      </c>
      <c r="R3988" s="19">
        <f t="shared" si="534"/>
        <v>0</v>
      </c>
      <c r="S3988" s="19">
        <f t="shared" si="530"/>
        <v>0</v>
      </c>
      <c r="T3988" s="20">
        <f t="shared" si="535"/>
        <v>0</v>
      </c>
      <c r="U3988" s="17">
        <f>IFERROR(SUMIF('LISTA DE EMBARQUE'!B:B,MICRO!E:E,'LISTA DE EMBARQUE'!G:G),"")</f>
        <v>0</v>
      </c>
      <c r="V3988" s="12" t="str">
        <f>IFERROR(VLOOKUP(Tabela1[[#This Row],[COD.MDE]],'LISTA DE EMBARQUE'!B:L,11,0),"")</f>
        <v/>
      </c>
      <c r="W3988" s="13" t="str">
        <f>IFERROR(COUNTIF(#REF!,Tabela1[[#This Row],[Colunas5]]),"")</f>
        <v/>
      </c>
      <c r="X3988" s="14">
        <f>Tabela1[[#This Row],[QIANTIDADE EXPEDIDA]]*Tabela1[[#This Row],[PESO UNI]]</f>
        <v>0</v>
      </c>
      <c r="Y3988" s="14">
        <f t="shared" si="536"/>
        <v>0</v>
      </c>
      <c r="Z3988" s="21">
        <f>Tabela1[[#This Row],[PESO TOTAL]]-Tabela1[[#This Row],[Peso Expedido]]</f>
        <v>0</v>
      </c>
      <c r="AA3988" s="18"/>
      <c r="AB3988" s="15"/>
      <c r="AC3988" s="15"/>
      <c r="AD3988" s="15"/>
      <c r="AE3988" s="15"/>
      <c r="AF3988" s="15"/>
      <c r="AG3988" s="15"/>
      <c r="AH3988" s="15"/>
      <c r="AI3988" s="40" t="str">
        <f t="shared" si="537"/>
        <v>ok</v>
      </c>
      <c r="AJ3988" s="5"/>
      <c r="AK3988" t="str">
        <f>Tabela1[[#This Row],[Coluna1]]&amp;Tabela1[[#This Row],[PEDIDO]]</f>
        <v/>
      </c>
      <c r="AL3988"/>
      <c r="AM3988"/>
      <c r="AN3988"/>
      <c r="AO3988" t="str">
        <f t="shared" si="531"/>
        <v>/</v>
      </c>
      <c r="AP3988" t="str">
        <f>Tabela1[[#This Row],[TAG]]&amp;Tabela1[[#This Row],[PEDIDO]]&amp;Tabela1[[#This Row],[PRODUTO]]</f>
        <v/>
      </c>
      <c r="AQ3988" s="23" t="str">
        <f>Tabela1[[#This Row],[PRODUTO]]&amp;Tabela1[[#This Row],[TAG]]</f>
        <v/>
      </c>
      <c r="AR3988" s="27">
        <f>Tabela1[[#This Row],[PESO TOTAL]]*Tabela1[[#This Row],[MATÉRIA PRIMA]]</f>
        <v>0</v>
      </c>
      <c r="AS3988" s="28">
        <f>Tabela1[[#This Row],[PESO TOTAL]]*Tabela1[[#This Row],[PREPARAÇÃO ]]</f>
        <v>0</v>
      </c>
      <c r="AT3988" s="28">
        <f>Tabela1[[#This Row],[PESO TOTAL]]*Tabela1[[#This Row],[CALDEIRARIA]]</f>
        <v>0</v>
      </c>
      <c r="AU3988" s="28">
        <f>Tabela1[[#This Row],[PESO TOTAL]]*Tabela1[[#This Row],[SOLDA]]</f>
        <v>0</v>
      </c>
      <c r="AV3988" s="28">
        <f>Tabela1[[#This Row],[PESO TOTAL]]*Tabela1[[#This Row],[ACABAMENTO]]</f>
        <v>0</v>
      </c>
      <c r="AW3988" s="28">
        <f>Tabela1[[#This Row],[PESO TOTAL]]*Tabela1[[#This Row],[PRONTO ACABADO]]</f>
        <v>0</v>
      </c>
      <c r="AX3988" s="29">
        <f>Tabela1[[#This Row],[PESO TOTAL]]*Tabela1[[#This Row],[EXPEDIÇÃO ]]</f>
        <v>0</v>
      </c>
      <c r="AY3988" s="28" t="str">
        <f>Tabela1[[#This Row],[PEDIDO]]&amp;Tabela1[[#This Row],[PRODUTO]]</f>
        <v/>
      </c>
      <c r="AZ3988" s="44">
        <f>IF(AF3988="",0,IF(ISTEXT(AF3988),H3988*VALUE(SUBSTITUTE(AF3988,"%",""))/100,H3988*AF3988))-Tabela1[[#This Row],[PRONTO ACABADO2]]</f>
        <v>0</v>
      </c>
      <c r="BA3988" s="44">
        <f>IF(AG3988="",0,IF(ISTEXT(AG3988),H3988*VALUE(SUBSTITUTE(AG3988,"%",""))/100,H3988*AG3988))-Tabela1[[#This Row],[PESO EXPEDIDO2]]</f>
        <v>0</v>
      </c>
      <c r="BB3988" s="44">
        <f t="shared" si="532"/>
        <v>0</v>
      </c>
      <c r="BC3988" s="44">
        <f t="shared" si="533"/>
        <v>0</v>
      </c>
      <c r="BD3988" s="165"/>
    </row>
    <row r="3989" spans="1:56" ht="15.75" hidden="1" customHeight="1" x14ac:dyDescent="0.25">
      <c r="A3989" s="6"/>
      <c r="B3989" s="22"/>
      <c r="C3989" s="7"/>
      <c r="D3989" s="46"/>
      <c r="E3989" s="7"/>
      <c r="F3989" s="7"/>
      <c r="G3989" s="24"/>
      <c r="H3989" s="41">
        <f>Tabela1[[#This Row],[PESO UNI]]*Tabela1[[#This Row],[QTE]]</f>
        <v>0</v>
      </c>
      <c r="I3989" s="7"/>
      <c r="J3989" s="7"/>
      <c r="K3989" s="8"/>
      <c r="L3989" s="9"/>
      <c r="M3989" s="7"/>
      <c r="N3989" s="11"/>
      <c r="O3989" s="12"/>
      <c r="P3989" s="13"/>
      <c r="Q3989" s="14">
        <f>Tabela1[[#This Row],[QTDE/ Fabricação]]-Tabela1[[#This Row],[QTE]]</f>
        <v>0</v>
      </c>
      <c r="R3989" s="19">
        <f t="shared" si="534"/>
        <v>0</v>
      </c>
      <c r="S3989" s="19">
        <f t="shared" si="530"/>
        <v>0</v>
      </c>
      <c r="T3989" s="20">
        <f t="shared" si="535"/>
        <v>0</v>
      </c>
      <c r="U3989" s="17">
        <f>IFERROR(SUMIF('LISTA DE EMBARQUE'!B:B,MICRO!E:E,'LISTA DE EMBARQUE'!G:G),"")</f>
        <v>0</v>
      </c>
      <c r="V3989" s="12" t="str">
        <f>IFERROR(VLOOKUP(Tabela1[[#This Row],[COD.MDE]],'LISTA DE EMBARQUE'!B:L,11,0),"")</f>
        <v/>
      </c>
      <c r="W3989" s="13" t="str">
        <f>IFERROR(COUNTIF(#REF!,Tabela1[[#This Row],[Colunas5]]),"")</f>
        <v/>
      </c>
      <c r="X3989" s="14">
        <f>Tabela1[[#This Row],[QIANTIDADE EXPEDIDA]]*Tabela1[[#This Row],[PESO UNI]]</f>
        <v>0</v>
      </c>
      <c r="Y3989" s="14">
        <f t="shared" si="536"/>
        <v>0</v>
      </c>
      <c r="Z3989" s="21">
        <f>Tabela1[[#This Row],[PESO TOTAL]]-Tabela1[[#This Row],[Peso Expedido]]</f>
        <v>0</v>
      </c>
      <c r="AA3989" s="18"/>
      <c r="AB3989" s="15"/>
      <c r="AC3989" s="15"/>
      <c r="AD3989" s="15"/>
      <c r="AE3989" s="15"/>
      <c r="AF3989" s="15"/>
      <c r="AG3989" s="15"/>
      <c r="AH3989" s="15"/>
      <c r="AI3989" s="40" t="str">
        <f t="shared" si="537"/>
        <v>ok</v>
      </c>
      <c r="AJ3989" s="5"/>
      <c r="AK3989" t="str">
        <f>Tabela1[[#This Row],[Coluna1]]&amp;Tabela1[[#This Row],[PEDIDO]]</f>
        <v/>
      </c>
      <c r="AL3989"/>
      <c r="AM3989"/>
      <c r="AN3989"/>
      <c r="AO3989" t="str">
        <f t="shared" si="531"/>
        <v>/</v>
      </c>
      <c r="AP3989" t="str">
        <f>Tabela1[[#This Row],[TAG]]&amp;Tabela1[[#This Row],[PEDIDO]]&amp;Tabela1[[#This Row],[PRODUTO]]</f>
        <v/>
      </c>
      <c r="AQ3989" s="23" t="str">
        <f>Tabela1[[#This Row],[PRODUTO]]&amp;Tabela1[[#This Row],[TAG]]</f>
        <v/>
      </c>
      <c r="AR3989" s="27">
        <f>Tabela1[[#This Row],[PESO TOTAL]]*Tabela1[[#This Row],[MATÉRIA PRIMA]]</f>
        <v>0</v>
      </c>
      <c r="AS3989" s="28">
        <f>Tabela1[[#This Row],[PESO TOTAL]]*Tabela1[[#This Row],[PREPARAÇÃO ]]</f>
        <v>0</v>
      </c>
      <c r="AT3989" s="28">
        <f>Tabela1[[#This Row],[PESO TOTAL]]*Tabela1[[#This Row],[CALDEIRARIA]]</f>
        <v>0</v>
      </c>
      <c r="AU3989" s="28">
        <f>Tabela1[[#This Row],[PESO TOTAL]]*Tabela1[[#This Row],[SOLDA]]</f>
        <v>0</v>
      </c>
      <c r="AV3989" s="28">
        <f>Tabela1[[#This Row],[PESO TOTAL]]*Tabela1[[#This Row],[ACABAMENTO]]</f>
        <v>0</v>
      </c>
      <c r="AW3989" s="28">
        <f>Tabela1[[#This Row],[PESO TOTAL]]*Tabela1[[#This Row],[PRONTO ACABADO]]</f>
        <v>0</v>
      </c>
      <c r="AX3989" s="29">
        <f>Tabela1[[#This Row],[PESO TOTAL]]*Tabela1[[#This Row],[EXPEDIÇÃO ]]</f>
        <v>0</v>
      </c>
      <c r="AY3989" s="28" t="str">
        <f>Tabela1[[#This Row],[PEDIDO]]&amp;Tabela1[[#This Row],[PRODUTO]]</f>
        <v/>
      </c>
      <c r="AZ3989" s="44">
        <f>IF(AF3989="",0,IF(ISTEXT(AF3989),H3989*VALUE(SUBSTITUTE(AF3989,"%",""))/100,H3989*AF3989))-Tabela1[[#This Row],[PRONTO ACABADO2]]</f>
        <v>0</v>
      </c>
      <c r="BA3989" s="44">
        <f>IF(AG3989="",0,IF(ISTEXT(AG3989),H3989*VALUE(SUBSTITUTE(AG3989,"%",""))/100,H3989*AG3989))-Tabela1[[#This Row],[PESO EXPEDIDO2]]</f>
        <v>0</v>
      </c>
      <c r="BB3989" s="44">
        <f t="shared" si="532"/>
        <v>0</v>
      </c>
      <c r="BC3989" s="44">
        <f t="shared" si="533"/>
        <v>0</v>
      </c>
      <c r="BD3989" s="165"/>
    </row>
    <row r="3990" spans="1:56" ht="15.75" hidden="1" customHeight="1" x14ac:dyDescent="0.25">
      <c r="A3990" s="6"/>
      <c r="B3990" s="22"/>
      <c r="C3990" s="7"/>
      <c r="D3990" s="46"/>
      <c r="E3990" s="7"/>
      <c r="F3990" s="7"/>
      <c r="G3990" s="24"/>
      <c r="H3990" s="41">
        <f>Tabela1[[#This Row],[PESO UNI]]*Tabela1[[#This Row],[QTE]]</f>
        <v>0</v>
      </c>
      <c r="I3990" s="7"/>
      <c r="J3990" s="7"/>
      <c r="K3990" s="8"/>
      <c r="L3990" s="9"/>
      <c r="M3990" s="7"/>
      <c r="N3990" s="11"/>
      <c r="O3990" s="12"/>
      <c r="P3990" s="13"/>
      <c r="Q3990" s="14">
        <f>Tabela1[[#This Row],[QTDE/ Fabricação]]-Tabela1[[#This Row],[QTE]]</f>
        <v>0</v>
      </c>
      <c r="R3990" s="19">
        <f t="shared" si="534"/>
        <v>0</v>
      </c>
      <c r="S3990" s="19">
        <f t="shared" si="530"/>
        <v>0</v>
      </c>
      <c r="T3990" s="20">
        <f t="shared" si="535"/>
        <v>0</v>
      </c>
      <c r="U3990" s="17">
        <f>IFERROR(SUMIF('LISTA DE EMBARQUE'!B:B,MICRO!E:E,'LISTA DE EMBARQUE'!G:G),"")</f>
        <v>0</v>
      </c>
      <c r="V3990" s="12" t="str">
        <f>IFERROR(VLOOKUP(Tabela1[[#This Row],[COD.MDE]],'LISTA DE EMBARQUE'!B:L,11,0),"")</f>
        <v/>
      </c>
      <c r="W3990" s="13" t="str">
        <f>IFERROR(COUNTIF(#REF!,Tabela1[[#This Row],[Colunas5]]),"")</f>
        <v/>
      </c>
      <c r="X3990" s="14">
        <f>Tabela1[[#This Row],[QIANTIDADE EXPEDIDA]]*Tabela1[[#This Row],[PESO UNI]]</f>
        <v>0</v>
      </c>
      <c r="Y3990" s="14">
        <f t="shared" si="536"/>
        <v>0</v>
      </c>
      <c r="Z3990" s="21">
        <f>Tabela1[[#This Row],[PESO TOTAL]]-Tabela1[[#This Row],[Peso Expedido]]</f>
        <v>0</v>
      </c>
      <c r="AA3990" s="18"/>
      <c r="AB3990" s="15"/>
      <c r="AC3990" s="15"/>
      <c r="AD3990" s="15"/>
      <c r="AE3990" s="15"/>
      <c r="AF3990" s="15"/>
      <c r="AG3990" s="15"/>
      <c r="AH3990" s="15"/>
      <c r="AI3990" s="40" t="str">
        <f t="shared" si="537"/>
        <v>ok</v>
      </c>
      <c r="AJ3990" s="5"/>
      <c r="AK3990" t="str">
        <f>Tabela1[[#This Row],[Coluna1]]&amp;Tabela1[[#This Row],[PEDIDO]]</f>
        <v/>
      </c>
      <c r="AL3990"/>
      <c r="AM3990"/>
      <c r="AN3990"/>
      <c r="AO3990" t="str">
        <f t="shared" si="531"/>
        <v>/</v>
      </c>
      <c r="AP3990" t="str">
        <f>Tabela1[[#This Row],[TAG]]&amp;Tabela1[[#This Row],[PEDIDO]]&amp;Tabela1[[#This Row],[PRODUTO]]</f>
        <v/>
      </c>
      <c r="AQ3990" s="23" t="str">
        <f>Tabela1[[#This Row],[PRODUTO]]&amp;Tabela1[[#This Row],[TAG]]</f>
        <v/>
      </c>
      <c r="AR3990" s="27">
        <f>Tabela1[[#This Row],[PESO TOTAL]]*Tabela1[[#This Row],[MATÉRIA PRIMA]]</f>
        <v>0</v>
      </c>
      <c r="AS3990" s="28">
        <f>Tabela1[[#This Row],[PESO TOTAL]]*Tabela1[[#This Row],[PREPARAÇÃO ]]</f>
        <v>0</v>
      </c>
      <c r="AT3990" s="28">
        <f>Tabela1[[#This Row],[PESO TOTAL]]*Tabela1[[#This Row],[CALDEIRARIA]]</f>
        <v>0</v>
      </c>
      <c r="AU3990" s="28">
        <f>Tabela1[[#This Row],[PESO TOTAL]]*Tabela1[[#This Row],[SOLDA]]</f>
        <v>0</v>
      </c>
      <c r="AV3990" s="28">
        <f>Tabela1[[#This Row],[PESO TOTAL]]*Tabela1[[#This Row],[ACABAMENTO]]</f>
        <v>0</v>
      </c>
      <c r="AW3990" s="28">
        <f>Tabela1[[#This Row],[PESO TOTAL]]*Tabela1[[#This Row],[PRONTO ACABADO]]</f>
        <v>0</v>
      </c>
      <c r="AX3990" s="29">
        <f>Tabela1[[#This Row],[PESO TOTAL]]*Tabela1[[#This Row],[EXPEDIÇÃO ]]</f>
        <v>0</v>
      </c>
      <c r="AY3990" s="28" t="str">
        <f>Tabela1[[#This Row],[PEDIDO]]&amp;Tabela1[[#This Row],[PRODUTO]]</f>
        <v/>
      </c>
      <c r="AZ3990" s="44">
        <f>IF(AF3990="",0,IF(ISTEXT(AF3990),H3990*VALUE(SUBSTITUTE(AF3990,"%",""))/100,H3990*AF3990))-Tabela1[[#This Row],[PRONTO ACABADO2]]</f>
        <v>0</v>
      </c>
      <c r="BA3990" s="44">
        <f>IF(AG3990="",0,IF(ISTEXT(AG3990),H3990*VALUE(SUBSTITUTE(AG3990,"%",""))/100,H3990*AG3990))-Tabela1[[#This Row],[PESO EXPEDIDO2]]</f>
        <v>0</v>
      </c>
      <c r="BB3990" s="44">
        <f t="shared" si="532"/>
        <v>0</v>
      </c>
      <c r="BC3990" s="44">
        <f t="shared" si="533"/>
        <v>0</v>
      </c>
      <c r="BD3990" s="165"/>
    </row>
    <row r="3991" spans="1:56" ht="15.75" hidden="1" customHeight="1" x14ac:dyDescent="0.25">
      <c r="A3991" s="6"/>
      <c r="B3991" s="22"/>
      <c r="C3991" s="7"/>
      <c r="D3991" s="46"/>
      <c r="E3991" s="7"/>
      <c r="F3991" s="7"/>
      <c r="G3991" s="24"/>
      <c r="H3991" s="41">
        <f>Tabela1[[#This Row],[PESO UNI]]*Tabela1[[#This Row],[QTE]]</f>
        <v>0</v>
      </c>
      <c r="I3991" s="7"/>
      <c r="J3991" s="7"/>
      <c r="K3991" s="8"/>
      <c r="L3991" s="9"/>
      <c r="M3991" s="7"/>
      <c r="N3991" s="11"/>
      <c r="O3991" s="12"/>
      <c r="P3991" s="13"/>
      <c r="Q3991" s="14">
        <f>Tabela1[[#This Row],[QTDE/ Fabricação]]-Tabela1[[#This Row],[QTE]]</f>
        <v>0</v>
      </c>
      <c r="R3991" s="19">
        <f t="shared" si="534"/>
        <v>0</v>
      </c>
      <c r="S3991" s="19">
        <f t="shared" si="530"/>
        <v>0</v>
      </c>
      <c r="T3991" s="20">
        <f t="shared" si="535"/>
        <v>0</v>
      </c>
      <c r="U3991" s="17">
        <f>IFERROR(SUMIF('LISTA DE EMBARQUE'!B:B,MICRO!E:E,'LISTA DE EMBARQUE'!G:G),"")</f>
        <v>0</v>
      </c>
      <c r="V3991" s="12" t="str">
        <f>IFERROR(VLOOKUP(Tabela1[[#This Row],[COD.MDE]],'LISTA DE EMBARQUE'!B:L,11,0),"")</f>
        <v/>
      </c>
      <c r="W3991" s="13" t="str">
        <f>IFERROR(COUNTIF(#REF!,Tabela1[[#This Row],[Colunas5]]),"")</f>
        <v/>
      </c>
      <c r="X3991" s="14">
        <f>Tabela1[[#This Row],[QIANTIDADE EXPEDIDA]]*Tabela1[[#This Row],[PESO UNI]]</f>
        <v>0</v>
      </c>
      <c r="Y3991" s="14">
        <f t="shared" si="536"/>
        <v>0</v>
      </c>
      <c r="Z3991" s="21">
        <f>Tabela1[[#This Row],[PESO TOTAL]]-Tabela1[[#This Row],[Peso Expedido]]</f>
        <v>0</v>
      </c>
      <c r="AA3991" s="18"/>
      <c r="AB3991" s="15"/>
      <c r="AC3991" s="15"/>
      <c r="AD3991" s="15"/>
      <c r="AE3991" s="15"/>
      <c r="AF3991" s="15"/>
      <c r="AG3991" s="15"/>
      <c r="AH3991" s="15"/>
      <c r="AI3991" s="40" t="str">
        <f t="shared" si="537"/>
        <v>ok</v>
      </c>
      <c r="AJ3991" s="5"/>
      <c r="AK3991" t="str">
        <f>Tabela1[[#This Row],[Coluna1]]&amp;Tabela1[[#This Row],[PEDIDO]]</f>
        <v/>
      </c>
      <c r="AL3991"/>
      <c r="AM3991"/>
      <c r="AN3991"/>
      <c r="AO3991" t="str">
        <f t="shared" si="531"/>
        <v>/</v>
      </c>
      <c r="AP3991" t="str">
        <f>Tabela1[[#This Row],[TAG]]&amp;Tabela1[[#This Row],[PEDIDO]]&amp;Tabela1[[#This Row],[PRODUTO]]</f>
        <v/>
      </c>
      <c r="AQ3991" s="23" t="str">
        <f>Tabela1[[#This Row],[PRODUTO]]&amp;Tabela1[[#This Row],[TAG]]</f>
        <v/>
      </c>
      <c r="AR3991" s="27">
        <f>Tabela1[[#This Row],[PESO TOTAL]]*Tabela1[[#This Row],[MATÉRIA PRIMA]]</f>
        <v>0</v>
      </c>
      <c r="AS3991" s="28">
        <f>Tabela1[[#This Row],[PESO TOTAL]]*Tabela1[[#This Row],[PREPARAÇÃO ]]</f>
        <v>0</v>
      </c>
      <c r="AT3991" s="28">
        <f>Tabela1[[#This Row],[PESO TOTAL]]*Tabela1[[#This Row],[CALDEIRARIA]]</f>
        <v>0</v>
      </c>
      <c r="AU3991" s="28">
        <f>Tabela1[[#This Row],[PESO TOTAL]]*Tabela1[[#This Row],[SOLDA]]</f>
        <v>0</v>
      </c>
      <c r="AV3991" s="28">
        <f>Tabela1[[#This Row],[PESO TOTAL]]*Tabela1[[#This Row],[ACABAMENTO]]</f>
        <v>0</v>
      </c>
      <c r="AW3991" s="28">
        <f>Tabela1[[#This Row],[PESO TOTAL]]*Tabela1[[#This Row],[PRONTO ACABADO]]</f>
        <v>0</v>
      </c>
      <c r="AX3991" s="29">
        <f>Tabela1[[#This Row],[PESO TOTAL]]*Tabela1[[#This Row],[EXPEDIÇÃO ]]</f>
        <v>0</v>
      </c>
      <c r="AY3991" s="28" t="str">
        <f>Tabela1[[#This Row],[PEDIDO]]&amp;Tabela1[[#This Row],[PRODUTO]]</f>
        <v/>
      </c>
      <c r="AZ3991" s="44">
        <f>IF(AF3991="",0,IF(ISTEXT(AF3991),H3991*VALUE(SUBSTITUTE(AF3991,"%",""))/100,H3991*AF3991))-Tabela1[[#This Row],[PRONTO ACABADO2]]</f>
        <v>0</v>
      </c>
      <c r="BA3991" s="44">
        <f>IF(AG3991="",0,IF(ISTEXT(AG3991),H3991*VALUE(SUBSTITUTE(AG3991,"%",""))/100,H3991*AG3991))-Tabela1[[#This Row],[PESO EXPEDIDO2]]</f>
        <v>0</v>
      </c>
      <c r="BB3991" s="44">
        <f t="shared" si="532"/>
        <v>0</v>
      </c>
      <c r="BC3991" s="44">
        <f t="shared" si="533"/>
        <v>0</v>
      </c>
      <c r="BD3991" s="165"/>
    </row>
    <row r="3992" spans="1:56" ht="15.75" hidden="1" customHeight="1" x14ac:dyDescent="0.25">
      <c r="A3992" s="6"/>
      <c r="B3992" s="22"/>
      <c r="C3992" s="7"/>
      <c r="D3992" s="46"/>
      <c r="E3992" s="7"/>
      <c r="F3992" s="7"/>
      <c r="G3992" s="24"/>
      <c r="H3992" s="41">
        <f>Tabela1[[#This Row],[PESO UNI]]*Tabela1[[#This Row],[QTE]]</f>
        <v>0</v>
      </c>
      <c r="I3992" s="7"/>
      <c r="J3992" s="7"/>
      <c r="K3992" s="8"/>
      <c r="L3992" s="9"/>
      <c r="M3992" s="7"/>
      <c r="N3992" s="11"/>
      <c r="O3992" s="12"/>
      <c r="P3992" s="13"/>
      <c r="Q3992" s="14">
        <f>Tabela1[[#This Row],[QTDE/ Fabricação]]-Tabela1[[#This Row],[QTE]]</f>
        <v>0</v>
      </c>
      <c r="R3992" s="19">
        <f t="shared" si="534"/>
        <v>0</v>
      </c>
      <c r="S3992" s="19">
        <f t="shared" si="530"/>
        <v>0</v>
      </c>
      <c r="T3992" s="20">
        <f t="shared" si="535"/>
        <v>0</v>
      </c>
      <c r="U3992" s="17">
        <f>IFERROR(SUMIF('LISTA DE EMBARQUE'!B:B,MICRO!E:E,'LISTA DE EMBARQUE'!G:G),"")</f>
        <v>0</v>
      </c>
      <c r="V3992" s="12" t="str">
        <f>IFERROR(VLOOKUP(Tabela1[[#This Row],[COD.MDE]],'LISTA DE EMBARQUE'!B:L,11,0),"")</f>
        <v/>
      </c>
      <c r="W3992" s="13" t="str">
        <f>IFERROR(COUNTIF(#REF!,Tabela1[[#This Row],[Colunas5]]),"")</f>
        <v/>
      </c>
      <c r="X3992" s="14">
        <f>Tabela1[[#This Row],[QIANTIDADE EXPEDIDA]]*Tabela1[[#This Row],[PESO UNI]]</f>
        <v>0</v>
      </c>
      <c r="Y3992" s="14">
        <f t="shared" si="536"/>
        <v>0</v>
      </c>
      <c r="Z3992" s="21">
        <f>Tabela1[[#This Row],[PESO TOTAL]]-Tabela1[[#This Row],[Peso Expedido]]</f>
        <v>0</v>
      </c>
      <c r="AA3992" s="18"/>
      <c r="AB3992" s="15"/>
      <c r="AC3992" s="15"/>
      <c r="AD3992" s="15"/>
      <c r="AE3992" s="15"/>
      <c r="AF3992" s="15"/>
      <c r="AG3992" s="15"/>
      <c r="AH3992" s="15"/>
      <c r="AI3992" s="40" t="str">
        <f t="shared" si="537"/>
        <v>ok</v>
      </c>
      <c r="AJ3992" s="5"/>
      <c r="AK3992" t="str">
        <f>Tabela1[[#This Row],[Coluna1]]&amp;Tabela1[[#This Row],[PEDIDO]]</f>
        <v/>
      </c>
      <c r="AL3992"/>
      <c r="AM3992"/>
      <c r="AN3992"/>
      <c r="AO3992" t="str">
        <f t="shared" si="531"/>
        <v>/</v>
      </c>
      <c r="AP3992" t="str">
        <f>Tabela1[[#This Row],[TAG]]&amp;Tabela1[[#This Row],[PEDIDO]]&amp;Tabela1[[#This Row],[PRODUTO]]</f>
        <v/>
      </c>
      <c r="AQ3992" s="23" t="str">
        <f>Tabela1[[#This Row],[PRODUTO]]&amp;Tabela1[[#This Row],[TAG]]</f>
        <v/>
      </c>
      <c r="AR3992" s="27">
        <f>Tabela1[[#This Row],[PESO TOTAL]]*Tabela1[[#This Row],[MATÉRIA PRIMA]]</f>
        <v>0</v>
      </c>
      <c r="AS3992" s="28">
        <f>Tabela1[[#This Row],[PESO TOTAL]]*Tabela1[[#This Row],[PREPARAÇÃO ]]</f>
        <v>0</v>
      </c>
      <c r="AT3992" s="28">
        <f>Tabela1[[#This Row],[PESO TOTAL]]*Tabela1[[#This Row],[CALDEIRARIA]]</f>
        <v>0</v>
      </c>
      <c r="AU3992" s="28">
        <f>Tabela1[[#This Row],[PESO TOTAL]]*Tabela1[[#This Row],[SOLDA]]</f>
        <v>0</v>
      </c>
      <c r="AV3992" s="28">
        <f>Tabela1[[#This Row],[PESO TOTAL]]*Tabela1[[#This Row],[ACABAMENTO]]</f>
        <v>0</v>
      </c>
      <c r="AW3992" s="28">
        <f>Tabela1[[#This Row],[PESO TOTAL]]*Tabela1[[#This Row],[PRONTO ACABADO]]</f>
        <v>0</v>
      </c>
      <c r="AX3992" s="29">
        <f>Tabela1[[#This Row],[PESO TOTAL]]*Tabela1[[#This Row],[EXPEDIÇÃO ]]</f>
        <v>0</v>
      </c>
      <c r="AY3992" s="28" t="str">
        <f>Tabela1[[#This Row],[PEDIDO]]&amp;Tabela1[[#This Row],[PRODUTO]]</f>
        <v/>
      </c>
      <c r="AZ3992" s="44">
        <f>IF(AF3992="",0,IF(ISTEXT(AF3992),H3992*VALUE(SUBSTITUTE(AF3992,"%",""))/100,H3992*AF3992))-Tabela1[[#This Row],[PRONTO ACABADO2]]</f>
        <v>0</v>
      </c>
      <c r="BA3992" s="44">
        <f>IF(AG3992="",0,IF(ISTEXT(AG3992),H3992*VALUE(SUBSTITUTE(AG3992,"%",""))/100,H3992*AG3992))-Tabela1[[#This Row],[PESO EXPEDIDO2]]</f>
        <v>0</v>
      </c>
      <c r="BB3992" s="44">
        <f t="shared" si="532"/>
        <v>0</v>
      </c>
      <c r="BC3992" s="44">
        <f t="shared" si="533"/>
        <v>0</v>
      </c>
      <c r="BD3992" s="165"/>
    </row>
    <row r="3993" spans="1:56" ht="15.75" hidden="1" customHeight="1" x14ac:dyDescent="0.25">
      <c r="A3993" s="6"/>
      <c r="B3993" s="22"/>
      <c r="C3993" s="7"/>
      <c r="D3993" s="46"/>
      <c r="E3993" s="7"/>
      <c r="F3993" s="7"/>
      <c r="G3993" s="24"/>
      <c r="H3993" s="41">
        <f>Tabela1[[#This Row],[PESO UNI]]*Tabela1[[#This Row],[QTE]]</f>
        <v>0</v>
      </c>
      <c r="I3993" s="7"/>
      <c r="J3993" s="7"/>
      <c r="K3993" s="8"/>
      <c r="L3993" s="9"/>
      <c r="M3993" s="7"/>
      <c r="N3993" s="11"/>
      <c r="O3993" s="12"/>
      <c r="P3993" s="13"/>
      <c r="Q3993" s="14">
        <f>Tabela1[[#This Row],[QTDE/ Fabricação]]-Tabela1[[#This Row],[QTE]]</f>
        <v>0</v>
      </c>
      <c r="R3993" s="19">
        <f t="shared" si="534"/>
        <v>0</v>
      </c>
      <c r="S3993" s="19">
        <f t="shared" si="530"/>
        <v>0</v>
      </c>
      <c r="T3993" s="20">
        <f t="shared" si="535"/>
        <v>0</v>
      </c>
      <c r="U3993" s="17">
        <f>IFERROR(SUMIF('LISTA DE EMBARQUE'!B:B,MICRO!E:E,'LISTA DE EMBARQUE'!G:G),"")</f>
        <v>0</v>
      </c>
      <c r="V3993" s="12" t="str">
        <f>IFERROR(VLOOKUP(Tabela1[[#This Row],[COD.MDE]],'LISTA DE EMBARQUE'!B:L,11,0),"")</f>
        <v/>
      </c>
      <c r="W3993" s="13" t="str">
        <f>IFERROR(COUNTIF(#REF!,Tabela1[[#This Row],[Colunas5]]),"")</f>
        <v/>
      </c>
      <c r="X3993" s="14">
        <f>Tabela1[[#This Row],[QIANTIDADE EXPEDIDA]]*Tabela1[[#This Row],[PESO UNI]]</f>
        <v>0</v>
      </c>
      <c r="Y3993" s="14">
        <f t="shared" si="536"/>
        <v>0</v>
      </c>
      <c r="Z3993" s="21">
        <f>Tabela1[[#This Row],[PESO TOTAL]]-Tabela1[[#This Row],[Peso Expedido]]</f>
        <v>0</v>
      </c>
      <c r="AA3993" s="18"/>
      <c r="AB3993" s="15"/>
      <c r="AC3993" s="15"/>
      <c r="AD3993" s="15"/>
      <c r="AE3993" s="15"/>
      <c r="AF3993" s="15"/>
      <c r="AG3993" s="15"/>
      <c r="AH3993" s="15"/>
      <c r="AI3993" s="40" t="str">
        <f t="shared" si="537"/>
        <v>ok</v>
      </c>
      <c r="AJ3993" s="5"/>
      <c r="AK3993" t="str">
        <f>Tabela1[[#This Row],[Coluna1]]&amp;Tabela1[[#This Row],[PEDIDO]]</f>
        <v/>
      </c>
      <c r="AL3993"/>
      <c r="AM3993"/>
      <c r="AN3993"/>
      <c r="AO3993" t="str">
        <f t="shared" si="531"/>
        <v>/</v>
      </c>
      <c r="AP3993" t="str">
        <f>Tabela1[[#This Row],[TAG]]&amp;Tabela1[[#This Row],[PEDIDO]]&amp;Tabela1[[#This Row],[PRODUTO]]</f>
        <v/>
      </c>
      <c r="AQ3993" s="23" t="str">
        <f>Tabela1[[#This Row],[PRODUTO]]&amp;Tabela1[[#This Row],[TAG]]</f>
        <v/>
      </c>
      <c r="AR3993" s="27">
        <f>Tabela1[[#This Row],[PESO TOTAL]]*Tabela1[[#This Row],[MATÉRIA PRIMA]]</f>
        <v>0</v>
      </c>
      <c r="AS3993" s="28">
        <f>Tabela1[[#This Row],[PESO TOTAL]]*Tabela1[[#This Row],[PREPARAÇÃO ]]</f>
        <v>0</v>
      </c>
      <c r="AT3993" s="28">
        <f>Tabela1[[#This Row],[PESO TOTAL]]*Tabela1[[#This Row],[CALDEIRARIA]]</f>
        <v>0</v>
      </c>
      <c r="AU3993" s="28">
        <f>Tabela1[[#This Row],[PESO TOTAL]]*Tabela1[[#This Row],[SOLDA]]</f>
        <v>0</v>
      </c>
      <c r="AV3993" s="28">
        <f>Tabela1[[#This Row],[PESO TOTAL]]*Tabela1[[#This Row],[ACABAMENTO]]</f>
        <v>0</v>
      </c>
      <c r="AW3993" s="28">
        <f>Tabela1[[#This Row],[PESO TOTAL]]*Tabela1[[#This Row],[PRONTO ACABADO]]</f>
        <v>0</v>
      </c>
      <c r="AX3993" s="29">
        <f>Tabela1[[#This Row],[PESO TOTAL]]*Tabela1[[#This Row],[EXPEDIÇÃO ]]</f>
        <v>0</v>
      </c>
      <c r="AY3993" s="28" t="str">
        <f>Tabela1[[#This Row],[PEDIDO]]&amp;Tabela1[[#This Row],[PRODUTO]]</f>
        <v/>
      </c>
      <c r="AZ3993" s="44">
        <f>IF(AF3993="",0,IF(ISTEXT(AF3993),H3993*VALUE(SUBSTITUTE(AF3993,"%",""))/100,H3993*AF3993))-Tabela1[[#This Row],[PRONTO ACABADO2]]</f>
        <v>0</v>
      </c>
      <c r="BA3993" s="44">
        <f>IF(AG3993="",0,IF(ISTEXT(AG3993),H3993*VALUE(SUBSTITUTE(AG3993,"%",""))/100,H3993*AG3993))-Tabela1[[#This Row],[PESO EXPEDIDO2]]</f>
        <v>0</v>
      </c>
      <c r="BB3993" s="44">
        <f t="shared" si="532"/>
        <v>0</v>
      </c>
      <c r="BC3993" s="44">
        <f t="shared" si="533"/>
        <v>0</v>
      </c>
      <c r="BD3993" s="165"/>
    </row>
    <row r="3994" spans="1:56" ht="15.75" hidden="1" customHeight="1" x14ac:dyDescent="0.25">
      <c r="A3994" s="6"/>
      <c r="B3994" s="22"/>
      <c r="C3994" s="7"/>
      <c r="D3994" s="46"/>
      <c r="E3994" s="7"/>
      <c r="F3994" s="7"/>
      <c r="G3994" s="24"/>
      <c r="H3994" s="41">
        <f>Tabela1[[#This Row],[PESO UNI]]*Tabela1[[#This Row],[QTE]]</f>
        <v>0</v>
      </c>
      <c r="I3994" s="7"/>
      <c r="J3994" s="7"/>
      <c r="K3994" s="8"/>
      <c r="L3994" s="9"/>
      <c r="M3994" s="7"/>
      <c r="N3994" s="11"/>
      <c r="O3994" s="12"/>
      <c r="P3994" s="13"/>
      <c r="Q3994" s="14">
        <f>Tabela1[[#This Row],[QTDE/ Fabricação]]-Tabela1[[#This Row],[QTE]]</f>
        <v>0</v>
      </c>
      <c r="R3994" s="19">
        <f t="shared" si="534"/>
        <v>0</v>
      </c>
      <c r="S3994" s="19">
        <f t="shared" si="530"/>
        <v>0</v>
      </c>
      <c r="T3994" s="20">
        <f t="shared" si="535"/>
        <v>0</v>
      </c>
      <c r="U3994" s="17">
        <f>IFERROR(SUMIF('LISTA DE EMBARQUE'!B:B,MICRO!E:E,'LISTA DE EMBARQUE'!G:G),"")</f>
        <v>0</v>
      </c>
      <c r="V3994" s="12" t="str">
        <f>IFERROR(VLOOKUP(Tabela1[[#This Row],[COD.MDE]],'LISTA DE EMBARQUE'!B:L,11,0),"")</f>
        <v/>
      </c>
      <c r="W3994" s="13" t="str">
        <f>IFERROR(COUNTIF(#REF!,Tabela1[[#This Row],[Colunas5]]),"")</f>
        <v/>
      </c>
      <c r="X3994" s="14">
        <f>Tabela1[[#This Row],[QIANTIDADE EXPEDIDA]]*Tabela1[[#This Row],[PESO UNI]]</f>
        <v>0</v>
      </c>
      <c r="Y3994" s="14">
        <f t="shared" si="536"/>
        <v>0</v>
      </c>
      <c r="Z3994" s="21">
        <f>Tabela1[[#This Row],[PESO TOTAL]]-Tabela1[[#This Row],[Peso Expedido]]</f>
        <v>0</v>
      </c>
      <c r="AA3994" s="18"/>
      <c r="AB3994" s="15"/>
      <c r="AC3994" s="15"/>
      <c r="AD3994" s="15"/>
      <c r="AE3994" s="15"/>
      <c r="AF3994" s="15"/>
      <c r="AG3994" s="15"/>
      <c r="AH3994" s="15"/>
      <c r="AI3994" s="40" t="str">
        <f t="shared" si="537"/>
        <v>ok</v>
      </c>
      <c r="AJ3994" s="5"/>
      <c r="AK3994" t="str">
        <f>Tabela1[[#This Row],[Coluna1]]&amp;Tabela1[[#This Row],[PEDIDO]]</f>
        <v/>
      </c>
      <c r="AL3994"/>
      <c r="AM3994"/>
      <c r="AN3994"/>
      <c r="AO3994" t="str">
        <f t="shared" si="531"/>
        <v>/</v>
      </c>
      <c r="AP3994" t="str">
        <f>Tabela1[[#This Row],[TAG]]&amp;Tabela1[[#This Row],[PEDIDO]]&amp;Tabela1[[#This Row],[PRODUTO]]</f>
        <v/>
      </c>
      <c r="AQ3994" s="23" t="str">
        <f>Tabela1[[#This Row],[PRODUTO]]&amp;Tabela1[[#This Row],[TAG]]</f>
        <v/>
      </c>
      <c r="AR3994" s="27">
        <f>Tabela1[[#This Row],[PESO TOTAL]]*Tabela1[[#This Row],[MATÉRIA PRIMA]]</f>
        <v>0</v>
      </c>
      <c r="AS3994" s="28">
        <f>Tabela1[[#This Row],[PESO TOTAL]]*Tabela1[[#This Row],[PREPARAÇÃO ]]</f>
        <v>0</v>
      </c>
      <c r="AT3994" s="28">
        <f>Tabela1[[#This Row],[PESO TOTAL]]*Tabela1[[#This Row],[CALDEIRARIA]]</f>
        <v>0</v>
      </c>
      <c r="AU3994" s="28">
        <f>Tabela1[[#This Row],[PESO TOTAL]]*Tabela1[[#This Row],[SOLDA]]</f>
        <v>0</v>
      </c>
      <c r="AV3994" s="28">
        <f>Tabela1[[#This Row],[PESO TOTAL]]*Tabela1[[#This Row],[ACABAMENTO]]</f>
        <v>0</v>
      </c>
      <c r="AW3994" s="28">
        <f>Tabela1[[#This Row],[PESO TOTAL]]*Tabela1[[#This Row],[PRONTO ACABADO]]</f>
        <v>0</v>
      </c>
      <c r="AX3994" s="29">
        <f>Tabela1[[#This Row],[PESO TOTAL]]*Tabela1[[#This Row],[EXPEDIÇÃO ]]</f>
        <v>0</v>
      </c>
      <c r="AY3994" s="28" t="str">
        <f>Tabela1[[#This Row],[PEDIDO]]&amp;Tabela1[[#This Row],[PRODUTO]]</f>
        <v/>
      </c>
      <c r="AZ3994" s="44">
        <f>IF(AF3994="",0,IF(ISTEXT(AF3994),H3994*VALUE(SUBSTITUTE(AF3994,"%",""))/100,H3994*AF3994))-Tabela1[[#This Row],[PRONTO ACABADO2]]</f>
        <v>0</v>
      </c>
      <c r="BA3994" s="44">
        <f>IF(AG3994="",0,IF(ISTEXT(AG3994),H3994*VALUE(SUBSTITUTE(AG3994,"%",""))/100,H3994*AG3994))-Tabela1[[#This Row],[PESO EXPEDIDO2]]</f>
        <v>0</v>
      </c>
      <c r="BB3994" s="44">
        <f t="shared" si="532"/>
        <v>0</v>
      </c>
      <c r="BC3994" s="44">
        <f t="shared" si="533"/>
        <v>0</v>
      </c>
      <c r="BD3994" s="165"/>
    </row>
    <row r="3995" spans="1:56" ht="15.75" hidden="1" customHeight="1" x14ac:dyDescent="0.25">
      <c r="A3995" s="6"/>
      <c r="B3995" s="22"/>
      <c r="C3995" s="7"/>
      <c r="D3995" s="46"/>
      <c r="E3995" s="7"/>
      <c r="F3995" s="7"/>
      <c r="G3995" s="24"/>
      <c r="H3995" s="41">
        <f>Tabela1[[#This Row],[PESO UNI]]*Tabela1[[#This Row],[QTE]]</f>
        <v>0</v>
      </c>
      <c r="I3995" s="7"/>
      <c r="J3995" s="7"/>
      <c r="K3995" s="8"/>
      <c r="L3995" s="9"/>
      <c r="M3995" s="7"/>
      <c r="N3995" s="11"/>
      <c r="O3995" s="12"/>
      <c r="P3995" s="13"/>
      <c r="Q3995" s="14">
        <f>Tabela1[[#This Row],[QTDE/ Fabricação]]-Tabela1[[#This Row],[QTE]]</f>
        <v>0</v>
      </c>
      <c r="R3995" s="19">
        <f t="shared" si="534"/>
        <v>0</v>
      </c>
      <c r="S3995" s="19">
        <f t="shared" si="530"/>
        <v>0</v>
      </c>
      <c r="T3995" s="20">
        <f t="shared" si="535"/>
        <v>0</v>
      </c>
      <c r="U3995" s="17">
        <f>IFERROR(SUMIF('LISTA DE EMBARQUE'!B:B,MICRO!E:E,'LISTA DE EMBARQUE'!G:G),"")</f>
        <v>0</v>
      </c>
      <c r="V3995" s="12" t="str">
        <f>IFERROR(VLOOKUP(Tabela1[[#This Row],[COD.MDE]],'LISTA DE EMBARQUE'!B:L,11,0),"")</f>
        <v/>
      </c>
      <c r="W3995" s="13" t="str">
        <f>IFERROR(COUNTIF(#REF!,Tabela1[[#This Row],[Colunas5]]),"")</f>
        <v/>
      </c>
      <c r="X3995" s="14">
        <f>Tabela1[[#This Row],[QIANTIDADE EXPEDIDA]]*Tabela1[[#This Row],[PESO UNI]]</f>
        <v>0</v>
      </c>
      <c r="Y3995" s="14">
        <f t="shared" si="536"/>
        <v>0</v>
      </c>
      <c r="Z3995" s="21">
        <f>Tabela1[[#This Row],[PESO TOTAL]]-Tabela1[[#This Row],[Peso Expedido]]</f>
        <v>0</v>
      </c>
      <c r="AA3995" s="18"/>
      <c r="AB3995" s="15"/>
      <c r="AC3995" s="15"/>
      <c r="AD3995" s="15"/>
      <c r="AE3995" s="15"/>
      <c r="AF3995" s="15"/>
      <c r="AG3995" s="15"/>
      <c r="AH3995" s="15"/>
      <c r="AI3995" s="40" t="str">
        <f t="shared" si="537"/>
        <v>ok</v>
      </c>
      <c r="AJ3995" s="5"/>
      <c r="AK3995" t="str">
        <f>Tabela1[[#This Row],[Coluna1]]&amp;Tabela1[[#This Row],[PEDIDO]]</f>
        <v/>
      </c>
      <c r="AL3995"/>
      <c r="AM3995"/>
      <c r="AN3995"/>
      <c r="AO3995" t="str">
        <f t="shared" ref="AO3995:AO4023" si="538">A3995&amp;"/"&amp;J3995</f>
        <v>/</v>
      </c>
      <c r="AP3995" t="str">
        <f>Tabela1[[#This Row],[TAG]]&amp;Tabela1[[#This Row],[PEDIDO]]&amp;Tabela1[[#This Row],[PRODUTO]]</f>
        <v/>
      </c>
      <c r="AQ3995" s="23" t="str">
        <f>Tabela1[[#This Row],[PRODUTO]]&amp;Tabela1[[#This Row],[TAG]]</f>
        <v/>
      </c>
      <c r="AR3995" s="27">
        <f>Tabela1[[#This Row],[PESO TOTAL]]*Tabela1[[#This Row],[MATÉRIA PRIMA]]</f>
        <v>0</v>
      </c>
      <c r="AS3995" s="28">
        <f>Tabela1[[#This Row],[PESO TOTAL]]*Tabela1[[#This Row],[PREPARAÇÃO ]]</f>
        <v>0</v>
      </c>
      <c r="AT3995" s="28">
        <f>Tabela1[[#This Row],[PESO TOTAL]]*Tabela1[[#This Row],[CALDEIRARIA]]</f>
        <v>0</v>
      </c>
      <c r="AU3995" s="28">
        <f>Tabela1[[#This Row],[PESO TOTAL]]*Tabela1[[#This Row],[SOLDA]]</f>
        <v>0</v>
      </c>
      <c r="AV3995" s="28">
        <f>Tabela1[[#This Row],[PESO TOTAL]]*Tabela1[[#This Row],[ACABAMENTO]]</f>
        <v>0</v>
      </c>
      <c r="AW3995" s="28">
        <f>Tabela1[[#This Row],[PESO TOTAL]]*Tabela1[[#This Row],[PRONTO ACABADO]]</f>
        <v>0</v>
      </c>
      <c r="AX3995" s="29">
        <f>Tabela1[[#This Row],[PESO TOTAL]]*Tabela1[[#This Row],[EXPEDIÇÃO ]]</f>
        <v>0</v>
      </c>
      <c r="AY3995" s="28" t="str">
        <f>Tabela1[[#This Row],[PEDIDO]]&amp;Tabela1[[#This Row],[PRODUTO]]</f>
        <v/>
      </c>
      <c r="AZ3995" s="44">
        <f>IF(AF3995="",0,IF(ISTEXT(AF3995),H3995*VALUE(SUBSTITUTE(AF3995,"%",""))/100,H3995*AF3995))-Tabela1[[#This Row],[PRONTO ACABADO2]]</f>
        <v>0</v>
      </c>
      <c r="BA3995" s="44">
        <f>IF(AG3995="",0,IF(ISTEXT(AG3995),H3995*VALUE(SUBSTITUTE(AG3995,"%",""))/100,H3995*AG3995))-Tabela1[[#This Row],[PESO EXPEDIDO2]]</f>
        <v>0</v>
      </c>
      <c r="BB3995" s="44">
        <f t="shared" ref="BB3995:BB4023" si="539">IF(AH3995="",0,IF(ISTEXT(AH3995),H3995*VALUE(SUBSTITUTE(AH3995,"%",""))/100,H3995*AH3995))</f>
        <v>0</v>
      </c>
      <c r="BC3995" s="44">
        <f t="shared" ref="BC3995:BC4023" si="540">IF(AG3995="",0,IF(ISTEXT(AG3995),H3995*VALUE(SUBSTITUTE(AG3995,"%",""))/100,H3995*AG3995))</f>
        <v>0</v>
      </c>
      <c r="BD3995" s="165"/>
    </row>
    <row r="3996" spans="1:56" ht="15.75" hidden="1" customHeight="1" x14ac:dyDescent="0.25">
      <c r="A3996" s="6"/>
      <c r="B3996" s="22"/>
      <c r="C3996" s="7"/>
      <c r="D3996" s="46"/>
      <c r="E3996" s="7"/>
      <c r="F3996" s="7"/>
      <c r="G3996" s="24"/>
      <c r="H3996" s="41">
        <f>Tabela1[[#This Row],[PESO UNI]]*Tabela1[[#This Row],[QTE]]</f>
        <v>0</v>
      </c>
      <c r="I3996" s="7"/>
      <c r="J3996" s="7"/>
      <c r="K3996" s="8"/>
      <c r="L3996" s="9"/>
      <c r="M3996" s="7"/>
      <c r="N3996" s="11"/>
      <c r="O3996" s="12"/>
      <c r="P3996" s="13"/>
      <c r="Q3996" s="14">
        <f>Tabela1[[#This Row],[QTDE/ Fabricação]]-Tabela1[[#This Row],[QTE]]</f>
        <v>0</v>
      </c>
      <c r="R3996" s="19">
        <f t="shared" si="534"/>
        <v>0</v>
      </c>
      <c r="S3996" s="19">
        <f t="shared" si="530"/>
        <v>0</v>
      </c>
      <c r="T3996" s="20">
        <f t="shared" si="535"/>
        <v>0</v>
      </c>
      <c r="U3996" s="17">
        <f>IFERROR(SUMIF('LISTA DE EMBARQUE'!B:B,MICRO!E:E,'LISTA DE EMBARQUE'!G:G),"")</f>
        <v>0</v>
      </c>
      <c r="V3996" s="12" t="str">
        <f>IFERROR(VLOOKUP(Tabela1[[#This Row],[COD.MDE]],'LISTA DE EMBARQUE'!B:L,11,0),"")</f>
        <v/>
      </c>
      <c r="W3996" s="13" t="str">
        <f>IFERROR(COUNTIF(#REF!,Tabela1[[#This Row],[Colunas5]]),"")</f>
        <v/>
      </c>
      <c r="X3996" s="14">
        <f>Tabela1[[#This Row],[QIANTIDADE EXPEDIDA]]*Tabela1[[#This Row],[PESO UNI]]</f>
        <v>0</v>
      </c>
      <c r="Y3996" s="14">
        <f t="shared" si="536"/>
        <v>0</v>
      </c>
      <c r="Z3996" s="21">
        <f>Tabela1[[#This Row],[PESO TOTAL]]-Tabela1[[#This Row],[Peso Expedido]]</f>
        <v>0</v>
      </c>
      <c r="AA3996" s="18"/>
      <c r="AB3996" s="15"/>
      <c r="AC3996" s="15"/>
      <c r="AD3996" s="15"/>
      <c r="AE3996" s="15"/>
      <c r="AF3996" s="15"/>
      <c r="AG3996" s="15"/>
      <c r="AH3996" s="15"/>
      <c r="AI3996" s="40" t="str">
        <f t="shared" si="537"/>
        <v>ok</v>
      </c>
      <c r="AJ3996" s="5"/>
      <c r="AK3996" t="str">
        <f>Tabela1[[#This Row],[Coluna1]]&amp;Tabela1[[#This Row],[PEDIDO]]</f>
        <v/>
      </c>
      <c r="AL3996"/>
      <c r="AM3996"/>
      <c r="AN3996"/>
      <c r="AO3996" t="str">
        <f t="shared" si="538"/>
        <v>/</v>
      </c>
      <c r="AP3996" t="str">
        <f>Tabela1[[#This Row],[TAG]]&amp;Tabela1[[#This Row],[PEDIDO]]&amp;Tabela1[[#This Row],[PRODUTO]]</f>
        <v/>
      </c>
      <c r="AQ3996" s="23" t="str">
        <f>Tabela1[[#This Row],[PRODUTO]]&amp;Tabela1[[#This Row],[TAG]]</f>
        <v/>
      </c>
      <c r="AR3996" s="27">
        <f>Tabela1[[#This Row],[PESO TOTAL]]*Tabela1[[#This Row],[MATÉRIA PRIMA]]</f>
        <v>0</v>
      </c>
      <c r="AS3996" s="28">
        <f>Tabela1[[#This Row],[PESO TOTAL]]*Tabela1[[#This Row],[PREPARAÇÃO ]]</f>
        <v>0</v>
      </c>
      <c r="AT3996" s="28">
        <f>Tabela1[[#This Row],[PESO TOTAL]]*Tabela1[[#This Row],[CALDEIRARIA]]</f>
        <v>0</v>
      </c>
      <c r="AU3996" s="28">
        <f>Tabela1[[#This Row],[PESO TOTAL]]*Tabela1[[#This Row],[SOLDA]]</f>
        <v>0</v>
      </c>
      <c r="AV3996" s="28">
        <f>Tabela1[[#This Row],[PESO TOTAL]]*Tabela1[[#This Row],[ACABAMENTO]]</f>
        <v>0</v>
      </c>
      <c r="AW3996" s="28">
        <f>Tabela1[[#This Row],[PESO TOTAL]]*Tabela1[[#This Row],[PRONTO ACABADO]]</f>
        <v>0</v>
      </c>
      <c r="AX3996" s="29">
        <f>Tabela1[[#This Row],[PESO TOTAL]]*Tabela1[[#This Row],[EXPEDIÇÃO ]]</f>
        <v>0</v>
      </c>
      <c r="AY3996" s="28" t="str">
        <f>Tabela1[[#This Row],[PEDIDO]]&amp;Tabela1[[#This Row],[PRODUTO]]</f>
        <v/>
      </c>
      <c r="AZ3996" s="44">
        <f>IF(AF3996="",0,IF(ISTEXT(AF3996),H3996*VALUE(SUBSTITUTE(AF3996,"%",""))/100,H3996*AF3996))-Tabela1[[#This Row],[PRONTO ACABADO2]]</f>
        <v>0</v>
      </c>
      <c r="BA3996" s="44">
        <f>IF(AG3996="",0,IF(ISTEXT(AG3996),H3996*VALUE(SUBSTITUTE(AG3996,"%",""))/100,H3996*AG3996))-Tabela1[[#This Row],[PESO EXPEDIDO2]]</f>
        <v>0</v>
      </c>
      <c r="BB3996" s="44">
        <f t="shared" si="539"/>
        <v>0</v>
      </c>
      <c r="BC3996" s="44">
        <f t="shared" si="540"/>
        <v>0</v>
      </c>
      <c r="BD3996" s="165"/>
    </row>
    <row r="3997" spans="1:56" ht="15.75" hidden="1" customHeight="1" x14ac:dyDescent="0.25">
      <c r="A3997" s="6"/>
      <c r="B3997" s="22"/>
      <c r="C3997" s="7"/>
      <c r="D3997" s="46"/>
      <c r="E3997" s="7"/>
      <c r="F3997" s="7"/>
      <c r="G3997" s="24"/>
      <c r="H3997" s="41">
        <f>Tabela1[[#This Row],[PESO UNI]]*Tabela1[[#This Row],[QTE]]</f>
        <v>0</v>
      </c>
      <c r="I3997" s="7"/>
      <c r="J3997" s="7"/>
      <c r="K3997" s="8"/>
      <c r="L3997" s="9"/>
      <c r="M3997" s="7"/>
      <c r="N3997" s="11"/>
      <c r="O3997" s="12"/>
      <c r="P3997" s="13"/>
      <c r="Q3997" s="14">
        <f>Tabela1[[#This Row],[QTDE/ Fabricação]]-Tabela1[[#This Row],[QTE]]</f>
        <v>0</v>
      </c>
      <c r="R3997" s="19">
        <f t="shared" si="534"/>
        <v>0</v>
      </c>
      <c r="S3997" s="19">
        <f t="shared" si="530"/>
        <v>0</v>
      </c>
      <c r="T3997" s="20">
        <f t="shared" si="535"/>
        <v>0</v>
      </c>
      <c r="U3997" s="17">
        <f>IFERROR(SUMIF('LISTA DE EMBARQUE'!B:B,MICRO!E:E,'LISTA DE EMBARQUE'!G:G),"")</f>
        <v>0</v>
      </c>
      <c r="V3997" s="12" t="str">
        <f>IFERROR(VLOOKUP(Tabela1[[#This Row],[COD.MDE]],'LISTA DE EMBARQUE'!B:L,11,0),"")</f>
        <v/>
      </c>
      <c r="W3997" s="13" t="str">
        <f>IFERROR(COUNTIF(#REF!,Tabela1[[#This Row],[Colunas5]]),"")</f>
        <v/>
      </c>
      <c r="X3997" s="14">
        <f>Tabela1[[#This Row],[QIANTIDADE EXPEDIDA]]*Tabela1[[#This Row],[PESO UNI]]</f>
        <v>0</v>
      </c>
      <c r="Y3997" s="14">
        <f t="shared" si="536"/>
        <v>0</v>
      </c>
      <c r="Z3997" s="21">
        <f>Tabela1[[#This Row],[PESO TOTAL]]-Tabela1[[#This Row],[Peso Expedido]]</f>
        <v>0</v>
      </c>
      <c r="AA3997" s="18"/>
      <c r="AB3997" s="15"/>
      <c r="AC3997" s="15"/>
      <c r="AD3997" s="15"/>
      <c r="AE3997" s="15"/>
      <c r="AF3997" s="15"/>
      <c r="AG3997" s="15"/>
      <c r="AH3997" s="15"/>
      <c r="AI3997" s="40" t="str">
        <f t="shared" si="537"/>
        <v>ok</v>
      </c>
      <c r="AJ3997" s="5"/>
      <c r="AK3997" t="str">
        <f>Tabela1[[#This Row],[Coluna1]]&amp;Tabela1[[#This Row],[PEDIDO]]</f>
        <v/>
      </c>
      <c r="AL3997"/>
      <c r="AM3997"/>
      <c r="AN3997"/>
      <c r="AO3997" t="str">
        <f t="shared" si="538"/>
        <v>/</v>
      </c>
      <c r="AP3997" t="str">
        <f>Tabela1[[#This Row],[TAG]]&amp;Tabela1[[#This Row],[PEDIDO]]&amp;Tabela1[[#This Row],[PRODUTO]]</f>
        <v/>
      </c>
      <c r="AQ3997" s="23" t="str">
        <f>Tabela1[[#This Row],[PRODUTO]]&amp;Tabela1[[#This Row],[TAG]]</f>
        <v/>
      </c>
      <c r="AR3997" s="27">
        <f>Tabela1[[#This Row],[PESO TOTAL]]*Tabela1[[#This Row],[MATÉRIA PRIMA]]</f>
        <v>0</v>
      </c>
      <c r="AS3997" s="28">
        <f>Tabela1[[#This Row],[PESO TOTAL]]*Tabela1[[#This Row],[PREPARAÇÃO ]]</f>
        <v>0</v>
      </c>
      <c r="AT3997" s="28">
        <f>Tabela1[[#This Row],[PESO TOTAL]]*Tabela1[[#This Row],[CALDEIRARIA]]</f>
        <v>0</v>
      </c>
      <c r="AU3997" s="28">
        <f>Tabela1[[#This Row],[PESO TOTAL]]*Tabela1[[#This Row],[SOLDA]]</f>
        <v>0</v>
      </c>
      <c r="AV3997" s="28">
        <f>Tabela1[[#This Row],[PESO TOTAL]]*Tabela1[[#This Row],[ACABAMENTO]]</f>
        <v>0</v>
      </c>
      <c r="AW3997" s="28">
        <f>Tabela1[[#This Row],[PESO TOTAL]]*Tabela1[[#This Row],[PRONTO ACABADO]]</f>
        <v>0</v>
      </c>
      <c r="AX3997" s="29">
        <f>Tabela1[[#This Row],[PESO TOTAL]]*Tabela1[[#This Row],[EXPEDIÇÃO ]]</f>
        <v>0</v>
      </c>
      <c r="AY3997" s="28" t="str">
        <f>Tabela1[[#This Row],[PEDIDO]]&amp;Tabela1[[#This Row],[PRODUTO]]</f>
        <v/>
      </c>
      <c r="AZ3997" s="44">
        <f>IF(AF3997="",0,IF(ISTEXT(AF3997),H3997*VALUE(SUBSTITUTE(AF3997,"%",""))/100,H3997*AF3997))-Tabela1[[#This Row],[PRONTO ACABADO2]]</f>
        <v>0</v>
      </c>
      <c r="BA3997" s="44">
        <f>IF(AG3997="",0,IF(ISTEXT(AG3997),H3997*VALUE(SUBSTITUTE(AG3997,"%",""))/100,H3997*AG3997))-Tabela1[[#This Row],[PESO EXPEDIDO2]]</f>
        <v>0</v>
      </c>
      <c r="BB3997" s="44">
        <f t="shared" si="539"/>
        <v>0</v>
      </c>
      <c r="BC3997" s="44">
        <f t="shared" si="540"/>
        <v>0</v>
      </c>
      <c r="BD3997" s="165"/>
    </row>
    <row r="3998" spans="1:56" ht="15.75" hidden="1" customHeight="1" x14ac:dyDescent="0.25">
      <c r="A3998" s="6"/>
      <c r="B3998" s="22"/>
      <c r="C3998" s="7"/>
      <c r="D3998" s="46"/>
      <c r="E3998" s="7"/>
      <c r="F3998" s="7"/>
      <c r="G3998" s="24"/>
      <c r="H3998" s="41">
        <f>Tabela1[[#This Row],[PESO UNI]]*Tabela1[[#This Row],[QTE]]</f>
        <v>0</v>
      </c>
      <c r="I3998" s="7"/>
      <c r="J3998" s="7"/>
      <c r="K3998" s="8"/>
      <c r="L3998" s="9"/>
      <c r="M3998" s="7"/>
      <c r="N3998" s="11"/>
      <c r="O3998" s="12"/>
      <c r="P3998" s="13"/>
      <c r="Q3998" s="14">
        <f>Tabela1[[#This Row],[QTDE/ Fabricação]]-Tabela1[[#This Row],[QTE]]</f>
        <v>0</v>
      </c>
      <c r="R3998" s="19">
        <f t="shared" si="534"/>
        <v>0</v>
      </c>
      <c r="S3998" s="19">
        <f t="shared" si="530"/>
        <v>0</v>
      </c>
      <c r="T3998" s="20">
        <f t="shared" si="535"/>
        <v>0</v>
      </c>
      <c r="U3998" s="17">
        <f>IFERROR(SUMIF('LISTA DE EMBARQUE'!B:B,MICRO!E:E,'LISTA DE EMBARQUE'!G:G),"")</f>
        <v>0</v>
      </c>
      <c r="V3998" s="12" t="str">
        <f>IFERROR(VLOOKUP(Tabela1[[#This Row],[COD.MDE]],'LISTA DE EMBARQUE'!B:L,11,0),"")</f>
        <v/>
      </c>
      <c r="W3998" s="13" t="str">
        <f>IFERROR(COUNTIF(#REF!,Tabela1[[#This Row],[Colunas5]]),"")</f>
        <v/>
      </c>
      <c r="X3998" s="14">
        <f>Tabela1[[#This Row],[QIANTIDADE EXPEDIDA]]*Tabela1[[#This Row],[PESO UNI]]</f>
        <v>0</v>
      </c>
      <c r="Y3998" s="14">
        <f t="shared" si="536"/>
        <v>0</v>
      </c>
      <c r="Z3998" s="21">
        <f>Tabela1[[#This Row],[PESO TOTAL]]-Tabela1[[#This Row],[Peso Expedido]]</f>
        <v>0</v>
      </c>
      <c r="AA3998" s="18"/>
      <c r="AB3998" s="15"/>
      <c r="AC3998" s="15"/>
      <c r="AD3998" s="15"/>
      <c r="AE3998" s="15"/>
      <c r="AF3998" s="15"/>
      <c r="AG3998" s="15"/>
      <c r="AH3998" s="15"/>
      <c r="AI3998" s="40" t="str">
        <f t="shared" si="537"/>
        <v>ok</v>
      </c>
      <c r="AJ3998" s="5"/>
      <c r="AK3998" t="str">
        <f>Tabela1[[#This Row],[Coluna1]]&amp;Tabela1[[#This Row],[PEDIDO]]</f>
        <v/>
      </c>
      <c r="AL3998"/>
      <c r="AM3998"/>
      <c r="AN3998"/>
      <c r="AO3998" t="str">
        <f t="shared" si="538"/>
        <v>/</v>
      </c>
      <c r="AP3998" t="str">
        <f>Tabela1[[#This Row],[TAG]]&amp;Tabela1[[#This Row],[PEDIDO]]&amp;Tabela1[[#This Row],[PRODUTO]]</f>
        <v/>
      </c>
      <c r="AQ3998" s="23" t="str">
        <f>Tabela1[[#This Row],[PRODUTO]]&amp;Tabela1[[#This Row],[TAG]]</f>
        <v/>
      </c>
      <c r="AR3998" s="27">
        <f>Tabela1[[#This Row],[PESO TOTAL]]*Tabela1[[#This Row],[MATÉRIA PRIMA]]</f>
        <v>0</v>
      </c>
      <c r="AS3998" s="28">
        <f>Tabela1[[#This Row],[PESO TOTAL]]*Tabela1[[#This Row],[PREPARAÇÃO ]]</f>
        <v>0</v>
      </c>
      <c r="AT3998" s="28">
        <f>Tabela1[[#This Row],[PESO TOTAL]]*Tabela1[[#This Row],[CALDEIRARIA]]</f>
        <v>0</v>
      </c>
      <c r="AU3998" s="28">
        <f>Tabela1[[#This Row],[PESO TOTAL]]*Tabela1[[#This Row],[SOLDA]]</f>
        <v>0</v>
      </c>
      <c r="AV3998" s="28">
        <f>Tabela1[[#This Row],[PESO TOTAL]]*Tabela1[[#This Row],[ACABAMENTO]]</f>
        <v>0</v>
      </c>
      <c r="AW3998" s="28">
        <f>Tabela1[[#This Row],[PESO TOTAL]]*Tabela1[[#This Row],[PRONTO ACABADO]]</f>
        <v>0</v>
      </c>
      <c r="AX3998" s="29">
        <f>Tabela1[[#This Row],[PESO TOTAL]]*Tabela1[[#This Row],[EXPEDIÇÃO ]]</f>
        <v>0</v>
      </c>
      <c r="AY3998" s="28" t="str">
        <f>Tabela1[[#This Row],[PEDIDO]]&amp;Tabela1[[#This Row],[PRODUTO]]</f>
        <v/>
      </c>
      <c r="AZ3998" s="44">
        <f>IF(AF3998="",0,IF(ISTEXT(AF3998),H3998*VALUE(SUBSTITUTE(AF3998,"%",""))/100,H3998*AF3998))-Tabela1[[#This Row],[PRONTO ACABADO2]]</f>
        <v>0</v>
      </c>
      <c r="BA3998" s="44">
        <f>IF(AG3998="",0,IF(ISTEXT(AG3998),H3998*VALUE(SUBSTITUTE(AG3998,"%",""))/100,H3998*AG3998))-Tabela1[[#This Row],[PESO EXPEDIDO2]]</f>
        <v>0</v>
      </c>
      <c r="BB3998" s="44">
        <f t="shared" si="539"/>
        <v>0</v>
      </c>
      <c r="BC3998" s="44">
        <f t="shared" si="540"/>
        <v>0</v>
      </c>
      <c r="BD3998" s="165"/>
    </row>
    <row r="3999" spans="1:56" ht="15.75" hidden="1" customHeight="1" x14ac:dyDescent="0.25">
      <c r="A3999" s="6"/>
      <c r="B3999" s="22"/>
      <c r="C3999" s="7"/>
      <c r="D3999" s="46"/>
      <c r="E3999" s="7"/>
      <c r="F3999" s="7"/>
      <c r="G3999" s="24"/>
      <c r="H3999" s="41">
        <f>Tabela1[[#This Row],[PESO UNI]]*Tabela1[[#This Row],[QTE]]</f>
        <v>0</v>
      </c>
      <c r="I3999" s="7"/>
      <c r="J3999" s="7"/>
      <c r="K3999" s="8"/>
      <c r="L3999" s="9"/>
      <c r="M3999" s="7"/>
      <c r="N3999" s="11"/>
      <c r="O3999" s="12"/>
      <c r="P3999" s="13"/>
      <c r="Q3999" s="14">
        <f>Tabela1[[#This Row],[QTDE/ Fabricação]]-Tabela1[[#This Row],[QTE]]</f>
        <v>0</v>
      </c>
      <c r="R3999" s="19">
        <f t="shared" si="534"/>
        <v>0</v>
      </c>
      <c r="S3999" s="19">
        <f t="shared" si="530"/>
        <v>0</v>
      </c>
      <c r="T3999" s="20">
        <f t="shared" si="535"/>
        <v>0</v>
      </c>
      <c r="U3999" s="17">
        <f>IFERROR(SUMIF('LISTA DE EMBARQUE'!B:B,MICRO!E:E,'LISTA DE EMBARQUE'!G:G),"")</f>
        <v>0</v>
      </c>
      <c r="V3999" s="12" t="str">
        <f>IFERROR(VLOOKUP(Tabela1[[#This Row],[COD.MDE]],'LISTA DE EMBARQUE'!B:L,11,0),"")</f>
        <v/>
      </c>
      <c r="W3999" s="13" t="str">
        <f>IFERROR(COUNTIF(#REF!,Tabela1[[#This Row],[Colunas5]]),"")</f>
        <v/>
      </c>
      <c r="X3999" s="14">
        <f>Tabela1[[#This Row],[QIANTIDADE EXPEDIDA]]*Tabela1[[#This Row],[PESO UNI]]</f>
        <v>0</v>
      </c>
      <c r="Y3999" s="14">
        <f t="shared" si="536"/>
        <v>0</v>
      </c>
      <c r="Z3999" s="21">
        <f>Tabela1[[#This Row],[PESO TOTAL]]-Tabela1[[#This Row],[Peso Expedido]]</f>
        <v>0</v>
      </c>
      <c r="AA3999" s="18"/>
      <c r="AB3999" s="15"/>
      <c r="AC3999" s="15"/>
      <c r="AD3999" s="15"/>
      <c r="AE3999" s="15"/>
      <c r="AF3999" s="15"/>
      <c r="AG3999" s="15"/>
      <c r="AH3999" s="15"/>
      <c r="AI3999" s="40" t="str">
        <f t="shared" si="537"/>
        <v>ok</v>
      </c>
      <c r="AJ3999" s="5"/>
      <c r="AK3999" t="str">
        <f>Tabela1[[#This Row],[Coluna1]]&amp;Tabela1[[#This Row],[PEDIDO]]</f>
        <v/>
      </c>
      <c r="AL3999"/>
      <c r="AM3999"/>
      <c r="AN3999"/>
      <c r="AO3999" t="str">
        <f t="shared" si="538"/>
        <v>/</v>
      </c>
      <c r="AP3999" t="str">
        <f>Tabela1[[#This Row],[TAG]]&amp;Tabela1[[#This Row],[PEDIDO]]&amp;Tabela1[[#This Row],[PRODUTO]]</f>
        <v/>
      </c>
      <c r="AQ3999" s="23" t="str">
        <f>Tabela1[[#This Row],[PRODUTO]]&amp;Tabela1[[#This Row],[TAG]]</f>
        <v/>
      </c>
      <c r="AR3999" s="27">
        <f>Tabela1[[#This Row],[PESO TOTAL]]*Tabela1[[#This Row],[MATÉRIA PRIMA]]</f>
        <v>0</v>
      </c>
      <c r="AS3999" s="28">
        <f>Tabela1[[#This Row],[PESO TOTAL]]*Tabela1[[#This Row],[PREPARAÇÃO ]]</f>
        <v>0</v>
      </c>
      <c r="AT3999" s="28">
        <f>Tabela1[[#This Row],[PESO TOTAL]]*Tabela1[[#This Row],[CALDEIRARIA]]</f>
        <v>0</v>
      </c>
      <c r="AU3999" s="28">
        <f>Tabela1[[#This Row],[PESO TOTAL]]*Tabela1[[#This Row],[SOLDA]]</f>
        <v>0</v>
      </c>
      <c r="AV3999" s="28">
        <f>Tabela1[[#This Row],[PESO TOTAL]]*Tabela1[[#This Row],[ACABAMENTO]]</f>
        <v>0</v>
      </c>
      <c r="AW3999" s="28">
        <f>Tabela1[[#This Row],[PESO TOTAL]]*Tabela1[[#This Row],[PRONTO ACABADO]]</f>
        <v>0</v>
      </c>
      <c r="AX3999" s="29">
        <f>Tabela1[[#This Row],[PESO TOTAL]]*Tabela1[[#This Row],[EXPEDIÇÃO ]]</f>
        <v>0</v>
      </c>
      <c r="AY3999" s="28" t="str">
        <f>Tabela1[[#This Row],[PEDIDO]]&amp;Tabela1[[#This Row],[PRODUTO]]</f>
        <v/>
      </c>
      <c r="AZ3999" s="44">
        <f>IF(AF3999="",0,IF(ISTEXT(AF3999),H3999*VALUE(SUBSTITUTE(AF3999,"%",""))/100,H3999*AF3999))-Tabela1[[#This Row],[PRONTO ACABADO2]]</f>
        <v>0</v>
      </c>
      <c r="BA3999" s="44">
        <f>IF(AG3999="",0,IF(ISTEXT(AG3999),H3999*VALUE(SUBSTITUTE(AG3999,"%",""))/100,H3999*AG3999))-Tabela1[[#This Row],[PESO EXPEDIDO2]]</f>
        <v>0</v>
      </c>
      <c r="BB3999" s="44">
        <f t="shared" si="539"/>
        <v>0</v>
      </c>
      <c r="BC3999" s="44">
        <f t="shared" si="540"/>
        <v>0</v>
      </c>
      <c r="BD3999" s="165"/>
    </row>
    <row r="4000" spans="1:56" ht="15.75" hidden="1" customHeight="1" x14ac:dyDescent="0.25">
      <c r="A4000" s="6"/>
      <c r="B4000" s="22"/>
      <c r="C4000" s="7"/>
      <c r="D4000" s="46"/>
      <c r="E4000" s="7"/>
      <c r="F4000" s="7"/>
      <c r="G4000" s="24"/>
      <c r="H4000" s="41">
        <f>Tabela1[[#This Row],[PESO UNI]]*Tabela1[[#This Row],[QTE]]</f>
        <v>0</v>
      </c>
      <c r="I4000" s="7"/>
      <c r="J4000" s="7"/>
      <c r="K4000" s="8"/>
      <c r="L4000" s="9"/>
      <c r="M4000" s="7"/>
      <c r="N4000" s="11"/>
      <c r="O4000" s="12"/>
      <c r="P4000" s="13"/>
      <c r="Q4000" s="14">
        <f>Tabela1[[#This Row],[QTDE/ Fabricação]]-Tabela1[[#This Row],[QTE]]</f>
        <v>0</v>
      </c>
      <c r="R4000" s="19">
        <f t="shared" si="534"/>
        <v>0</v>
      </c>
      <c r="S4000" s="19">
        <f t="shared" si="530"/>
        <v>0</v>
      </c>
      <c r="T4000" s="20">
        <f t="shared" si="535"/>
        <v>0</v>
      </c>
      <c r="U4000" s="17">
        <f>IFERROR(SUMIF('LISTA DE EMBARQUE'!B:B,MICRO!E:E,'LISTA DE EMBARQUE'!G:G),"")</f>
        <v>0</v>
      </c>
      <c r="V4000" s="12" t="str">
        <f>IFERROR(VLOOKUP(Tabela1[[#This Row],[COD.MDE]],'LISTA DE EMBARQUE'!B:L,11,0),"")</f>
        <v/>
      </c>
      <c r="W4000" s="13" t="str">
        <f>IFERROR(COUNTIF(#REF!,Tabela1[[#This Row],[Colunas5]]),"")</f>
        <v/>
      </c>
      <c r="X4000" s="14">
        <f>Tabela1[[#This Row],[QIANTIDADE EXPEDIDA]]*Tabela1[[#This Row],[PESO UNI]]</f>
        <v>0</v>
      </c>
      <c r="Y4000" s="14">
        <f t="shared" si="536"/>
        <v>0</v>
      </c>
      <c r="Z4000" s="21">
        <f>Tabela1[[#This Row],[PESO TOTAL]]-Tabela1[[#This Row],[Peso Expedido]]</f>
        <v>0</v>
      </c>
      <c r="AA4000" s="18"/>
      <c r="AB4000" s="15"/>
      <c r="AC4000" s="15"/>
      <c r="AD4000" s="15"/>
      <c r="AE4000" s="15"/>
      <c r="AF4000" s="15"/>
      <c r="AG4000" s="15"/>
      <c r="AH4000" s="15"/>
      <c r="AI4000" s="40" t="str">
        <f t="shared" si="537"/>
        <v>ok</v>
      </c>
      <c r="AJ4000" s="5"/>
      <c r="AK4000" t="str">
        <f>Tabela1[[#This Row],[Coluna1]]&amp;Tabela1[[#This Row],[PEDIDO]]</f>
        <v/>
      </c>
      <c r="AL4000"/>
      <c r="AM4000"/>
      <c r="AN4000"/>
      <c r="AO4000" t="str">
        <f t="shared" si="538"/>
        <v>/</v>
      </c>
      <c r="AP4000" t="str">
        <f>Tabela1[[#This Row],[TAG]]&amp;Tabela1[[#This Row],[PEDIDO]]&amp;Tabela1[[#This Row],[PRODUTO]]</f>
        <v/>
      </c>
      <c r="AQ4000" s="23" t="str">
        <f>Tabela1[[#This Row],[PRODUTO]]&amp;Tabela1[[#This Row],[TAG]]</f>
        <v/>
      </c>
      <c r="AR4000" s="27">
        <f>Tabela1[[#This Row],[PESO TOTAL]]*Tabela1[[#This Row],[MATÉRIA PRIMA]]</f>
        <v>0</v>
      </c>
      <c r="AS4000" s="28">
        <f>Tabela1[[#This Row],[PESO TOTAL]]*Tabela1[[#This Row],[PREPARAÇÃO ]]</f>
        <v>0</v>
      </c>
      <c r="AT4000" s="28">
        <f>Tabela1[[#This Row],[PESO TOTAL]]*Tabela1[[#This Row],[CALDEIRARIA]]</f>
        <v>0</v>
      </c>
      <c r="AU4000" s="28">
        <f>Tabela1[[#This Row],[PESO TOTAL]]*Tabela1[[#This Row],[SOLDA]]</f>
        <v>0</v>
      </c>
      <c r="AV4000" s="28">
        <f>Tabela1[[#This Row],[PESO TOTAL]]*Tabela1[[#This Row],[ACABAMENTO]]</f>
        <v>0</v>
      </c>
      <c r="AW4000" s="28">
        <f>Tabela1[[#This Row],[PESO TOTAL]]*Tabela1[[#This Row],[PRONTO ACABADO]]</f>
        <v>0</v>
      </c>
      <c r="AX4000" s="29">
        <f>Tabela1[[#This Row],[PESO TOTAL]]*Tabela1[[#This Row],[EXPEDIÇÃO ]]</f>
        <v>0</v>
      </c>
      <c r="AY4000" s="28" t="str">
        <f>Tabela1[[#This Row],[PEDIDO]]&amp;Tabela1[[#This Row],[PRODUTO]]</f>
        <v/>
      </c>
      <c r="AZ4000" s="44">
        <f>IF(AF4000="",0,IF(ISTEXT(AF4000),H4000*VALUE(SUBSTITUTE(AF4000,"%",""))/100,H4000*AF4000))-Tabela1[[#This Row],[PRONTO ACABADO2]]</f>
        <v>0</v>
      </c>
      <c r="BA4000" s="44">
        <f>IF(AG4000="",0,IF(ISTEXT(AG4000),H4000*VALUE(SUBSTITUTE(AG4000,"%",""))/100,H4000*AG4000))-Tabela1[[#This Row],[PESO EXPEDIDO2]]</f>
        <v>0</v>
      </c>
      <c r="BB4000" s="44">
        <f t="shared" si="539"/>
        <v>0</v>
      </c>
      <c r="BC4000" s="44">
        <f t="shared" si="540"/>
        <v>0</v>
      </c>
      <c r="BD4000" s="165"/>
    </row>
    <row r="4001" spans="1:56" ht="15.75" hidden="1" customHeight="1" x14ac:dyDescent="0.25">
      <c r="A4001" s="6"/>
      <c r="B4001" s="22"/>
      <c r="C4001" s="7"/>
      <c r="D4001" s="46"/>
      <c r="E4001" s="7"/>
      <c r="F4001" s="7"/>
      <c r="G4001" s="24"/>
      <c r="H4001" s="41">
        <f>Tabela1[[#This Row],[PESO UNI]]*Tabela1[[#This Row],[QTE]]</f>
        <v>0</v>
      </c>
      <c r="I4001" s="7"/>
      <c r="J4001" s="7"/>
      <c r="K4001" s="8"/>
      <c r="L4001" s="9"/>
      <c r="M4001" s="7"/>
      <c r="N4001" s="11"/>
      <c r="O4001" s="12"/>
      <c r="P4001" s="13"/>
      <c r="Q4001" s="14">
        <f>Tabela1[[#This Row],[QTDE/ Fabricação]]-Tabela1[[#This Row],[QTE]]</f>
        <v>0</v>
      </c>
      <c r="R4001" s="19">
        <f t="shared" si="534"/>
        <v>0</v>
      </c>
      <c r="S4001" s="19">
        <f t="shared" si="530"/>
        <v>0</v>
      </c>
      <c r="T4001" s="20">
        <f t="shared" si="535"/>
        <v>0</v>
      </c>
      <c r="U4001" s="17">
        <f>IFERROR(SUMIF('LISTA DE EMBARQUE'!B:B,MICRO!E:E,'LISTA DE EMBARQUE'!G:G),"")</f>
        <v>0</v>
      </c>
      <c r="V4001" s="12" t="str">
        <f>IFERROR(VLOOKUP(Tabela1[[#This Row],[COD.MDE]],'LISTA DE EMBARQUE'!B:L,11,0),"")</f>
        <v/>
      </c>
      <c r="W4001" s="13" t="str">
        <f>IFERROR(COUNTIF(#REF!,Tabela1[[#This Row],[Colunas5]]),"")</f>
        <v/>
      </c>
      <c r="X4001" s="14">
        <f>Tabela1[[#This Row],[QIANTIDADE EXPEDIDA]]*Tabela1[[#This Row],[PESO UNI]]</f>
        <v>0</v>
      </c>
      <c r="Y4001" s="14">
        <f t="shared" si="536"/>
        <v>0</v>
      </c>
      <c r="Z4001" s="21">
        <f>Tabela1[[#This Row],[PESO TOTAL]]-Tabela1[[#This Row],[Peso Expedido]]</f>
        <v>0</v>
      </c>
      <c r="AA4001" s="18"/>
      <c r="AB4001" s="15"/>
      <c r="AC4001" s="15"/>
      <c r="AD4001" s="15"/>
      <c r="AE4001" s="15"/>
      <c r="AF4001" s="15"/>
      <c r="AG4001" s="15"/>
      <c r="AH4001" s="15"/>
      <c r="AI4001" s="40" t="str">
        <f t="shared" si="537"/>
        <v>ok</v>
      </c>
      <c r="AJ4001" s="5"/>
      <c r="AK4001" t="str">
        <f>Tabela1[[#This Row],[Coluna1]]&amp;Tabela1[[#This Row],[PEDIDO]]</f>
        <v/>
      </c>
      <c r="AL4001"/>
      <c r="AM4001"/>
      <c r="AN4001"/>
      <c r="AO4001" t="str">
        <f t="shared" si="538"/>
        <v>/</v>
      </c>
      <c r="AP4001" t="str">
        <f>Tabela1[[#This Row],[TAG]]&amp;Tabela1[[#This Row],[PEDIDO]]&amp;Tabela1[[#This Row],[PRODUTO]]</f>
        <v/>
      </c>
      <c r="AQ4001" s="23" t="str">
        <f>Tabela1[[#This Row],[PRODUTO]]&amp;Tabela1[[#This Row],[TAG]]</f>
        <v/>
      </c>
      <c r="AR4001" s="27">
        <f>Tabela1[[#This Row],[PESO TOTAL]]*Tabela1[[#This Row],[MATÉRIA PRIMA]]</f>
        <v>0</v>
      </c>
      <c r="AS4001" s="28">
        <f>Tabela1[[#This Row],[PESO TOTAL]]*Tabela1[[#This Row],[PREPARAÇÃO ]]</f>
        <v>0</v>
      </c>
      <c r="AT4001" s="28">
        <f>Tabela1[[#This Row],[PESO TOTAL]]*Tabela1[[#This Row],[CALDEIRARIA]]</f>
        <v>0</v>
      </c>
      <c r="AU4001" s="28">
        <f>Tabela1[[#This Row],[PESO TOTAL]]*Tabela1[[#This Row],[SOLDA]]</f>
        <v>0</v>
      </c>
      <c r="AV4001" s="28">
        <f>Tabela1[[#This Row],[PESO TOTAL]]*Tabela1[[#This Row],[ACABAMENTO]]</f>
        <v>0</v>
      </c>
      <c r="AW4001" s="28">
        <f>Tabela1[[#This Row],[PESO TOTAL]]*Tabela1[[#This Row],[PRONTO ACABADO]]</f>
        <v>0</v>
      </c>
      <c r="AX4001" s="29">
        <f>Tabela1[[#This Row],[PESO TOTAL]]*Tabela1[[#This Row],[EXPEDIÇÃO ]]</f>
        <v>0</v>
      </c>
      <c r="AY4001" s="28" t="str">
        <f>Tabela1[[#This Row],[PEDIDO]]&amp;Tabela1[[#This Row],[PRODUTO]]</f>
        <v/>
      </c>
      <c r="AZ4001" s="44">
        <f>IF(AF4001="",0,IF(ISTEXT(AF4001),H4001*VALUE(SUBSTITUTE(AF4001,"%",""))/100,H4001*AF4001))-Tabela1[[#This Row],[PRONTO ACABADO2]]</f>
        <v>0</v>
      </c>
      <c r="BA4001" s="44">
        <f>IF(AG4001="",0,IF(ISTEXT(AG4001),H4001*VALUE(SUBSTITUTE(AG4001,"%",""))/100,H4001*AG4001))-Tabela1[[#This Row],[PESO EXPEDIDO2]]</f>
        <v>0</v>
      </c>
      <c r="BB4001" s="44">
        <f t="shared" si="539"/>
        <v>0</v>
      </c>
      <c r="BC4001" s="44">
        <f t="shared" si="540"/>
        <v>0</v>
      </c>
      <c r="BD4001" s="165"/>
    </row>
    <row r="4002" spans="1:56" ht="15.75" hidden="1" customHeight="1" x14ac:dyDescent="0.25">
      <c r="A4002" s="6"/>
      <c r="B4002" s="22"/>
      <c r="C4002" s="7"/>
      <c r="D4002" s="46"/>
      <c r="E4002" s="7"/>
      <c r="F4002" s="7"/>
      <c r="G4002" s="24"/>
      <c r="H4002" s="41">
        <f>Tabela1[[#This Row],[PESO UNI]]*Tabela1[[#This Row],[QTE]]</f>
        <v>0</v>
      </c>
      <c r="I4002" s="7"/>
      <c r="J4002" s="7"/>
      <c r="K4002" s="8"/>
      <c r="L4002" s="9"/>
      <c r="M4002" s="7"/>
      <c r="N4002" s="11"/>
      <c r="O4002" s="12"/>
      <c r="P4002" s="13"/>
      <c r="Q4002" s="14">
        <f>Tabela1[[#This Row],[QTDE/ Fabricação]]-Tabela1[[#This Row],[QTE]]</f>
        <v>0</v>
      </c>
      <c r="R4002" s="19">
        <f t="shared" si="534"/>
        <v>0</v>
      </c>
      <c r="S4002" s="19">
        <f t="shared" si="530"/>
        <v>0</v>
      </c>
      <c r="T4002" s="20">
        <f t="shared" si="535"/>
        <v>0</v>
      </c>
      <c r="U4002" s="17">
        <f>IFERROR(SUMIF('LISTA DE EMBARQUE'!B:B,MICRO!E:E,'LISTA DE EMBARQUE'!G:G),"")</f>
        <v>0</v>
      </c>
      <c r="V4002" s="12" t="str">
        <f>IFERROR(VLOOKUP(Tabela1[[#This Row],[COD.MDE]],'LISTA DE EMBARQUE'!B:L,11,0),"")</f>
        <v/>
      </c>
      <c r="W4002" s="13" t="str">
        <f>IFERROR(COUNTIF(#REF!,Tabela1[[#This Row],[Colunas5]]),"")</f>
        <v/>
      </c>
      <c r="X4002" s="14">
        <f>Tabela1[[#This Row],[QIANTIDADE EXPEDIDA]]*Tabela1[[#This Row],[PESO UNI]]</f>
        <v>0</v>
      </c>
      <c r="Y4002" s="14">
        <f t="shared" si="536"/>
        <v>0</v>
      </c>
      <c r="Z4002" s="21">
        <f>Tabela1[[#This Row],[PESO TOTAL]]-Tabela1[[#This Row],[Peso Expedido]]</f>
        <v>0</v>
      </c>
      <c r="AA4002" s="18"/>
      <c r="AB4002" s="15"/>
      <c r="AC4002" s="15"/>
      <c r="AD4002" s="15"/>
      <c r="AE4002" s="15"/>
      <c r="AF4002" s="15"/>
      <c r="AG4002" s="15"/>
      <c r="AH4002" s="15"/>
      <c r="AI4002" s="40" t="str">
        <f t="shared" si="537"/>
        <v>ok</v>
      </c>
      <c r="AJ4002" s="5"/>
      <c r="AK4002" t="str">
        <f>Tabela1[[#This Row],[Coluna1]]&amp;Tabela1[[#This Row],[PEDIDO]]</f>
        <v/>
      </c>
      <c r="AL4002"/>
      <c r="AM4002"/>
      <c r="AN4002"/>
      <c r="AO4002" t="str">
        <f t="shared" si="538"/>
        <v>/</v>
      </c>
      <c r="AP4002" t="str">
        <f>Tabela1[[#This Row],[TAG]]&amp;Tabela1[[#This Row],[PEDIDO]]&amp;Tabela1[[#This Row],[PRODUTO]]</f>
        <v/>
      </c>
      <c r="AQ4002" s="23" t="str">
        <f>Tabela1[[#This Row],[PRODUTO]]&amp;Tabela1[[#This Row],[TAG]]</f>
        <v/>
      </c>
      <c r="AR4002" s="27">
        <f>Tabela1[[#This Row],[PESO TOTAL]]*Tabela1[[#This Row],[MATÉRIA PRIMA]]</f>
        <v>0</v>
      </c>
      <c r="AS4002" s="28">
        <f>Tabela1[[#This Row],[PESO TOTAL]]*Tabela1[[#This Row],[PREPARAÇÃO ]]</f>
        <v>0</v>
      </c>
      <c r="AT4002" s="28">
        <f>Tabela1[[#This Row],[PESO TOTAL]]*Tabela1[[#This Row],[CALDEIRARIA]]</f>
        <v>0</v>
      </c>
      <c r="AU4002" s="28">
        <f>Tabela1[[#This Row],[PESO TOTAL]]*Tabela1[[#This Row],[SOLDA]]</f>
        <v>0</v>
      </c>
      <c r="AV4002" s="28">
        <f>Tabela1[[#This Row],[PESO TOTAL]]*Tabela1[[#This Row],[ACABAMENTO]]</f>
        <v>0</v>
      </c>
      <c r="AW4002" s="28">
        <f>Tabela1[[#This Row],[PESO TOTAL]]*Tabela1[[#This Row],[PRONTO ACABADO]]</f>
        <v>0</v>
      </c>
      <c r="AX4002" s="29">
        <f>Tabela1[[#This Row],[PESO TOTAL]]*Tabela1[[#This Row],[EXPEDIÇÃO ]]</f>
        <v>0</v>
      </c>
      <c r="AY4002" s="28" t="str">
        <f>Tabela1[[#This Row],[PEDIDO]]&amp;Tabela1[[#This Row],[PRODUTO]]</f>
        <v/>
      </c>
      <c r="AZ4002" s="44">
        <f>IF(AF4002="",0,IF(ISTEXT(AF4002),H4002*VALUE(SUBSTITUTE(AF4002,"%",""))/100,H4002*AF4002))-Tabela1[[#This Row],[PRONTO ACABADO2]]</f>
        <v>0</v>
      </c>
      <c r="BA4002" s="44">
        <f>IF(AG4002="",0,IF(ISTEXT(AG4002),H4002*VALUE(SUBSTITUTE(AG4002,"%",""))/100,H4002*AG4002))-Tabela1[[#This Row],[PESO EXPEDIDO2]]</f>
        <v>0</v>
      </c>
      <c r="BB4002" s="44">
        <f t="shared" si="539"/>
        <v>0</v>
      </c>
      <c r="BC4002" s="44">
        <f t="shared" si="540"/>
        <v>0</v>
      </c>
      <c r="BD4002" s="165"/>
    </row>
    <row r="4003" spans="1:56" ht="15.75" hidden="1" customHeight="1" x14ac:dyDescent="0.25">
      <c r="A4003" s="6"/>
      <c r="B4003" s="22"/>
      <c r="C4003" s="7"/>
      <c r="D4003" s="46"/>
      <c r="E4003" s="7"/>
      <c r="F4003" s="7"/>
      <c r="G4003" s="24"/>
      <c r="H4003" s="41">
        <f>Tabela1[[#This Row],[PESO UNI]]*Tabela1[[#This Row],[QTE]]</f>
        <v>0</v>
      </c>
      <c r="I4003" s="7"/>
      <c r="J4003" s="7"/>
      <c r="K4003" s="8"/>
      <c r="L4003" s="9"/>
      <c r="M4003" s="7"/>
      <c r="N4003" s="11"/>
      <c r="O4003" s="12"/>
      <c r="P4003" s="13"/>
      <c r="Q4003" s="14">
        <f>Tabela1[[#This Row],[QTDE/ Fabricação]]-Tabela1[[#This Row],[QTE]]</f>
        <v>0</v>
      </c>
      <c r="R4003" s="19">
        <f t="shared" si="534"/>
        <v>0</v>
      </c>
      <c r="S4003" s="19">
        <f t="shared" si="530"/>
        <v>0</v>
      </c>
      <c r="T4003" s="20">
        <f t="shared" si="535"/>
        <v>0</v>
      </c>
      <c r="U4003" s="17">
        <f>IFERROR(SUMIF('LISTA DE EMBARQUE'!B:B,MICRO!E:E,'LISTA DE EMBARQUE'!G:G),"")</f>
        <v>0</v>
      </c>
      <c r="V4003" s="12" t="str">
        <f>IFERROR(VLOOKUP(Tabela1[[#This Row],[COD.MDE]],'LISTA DE EMBARQUE'!B:L,11,0),"")</f>
        <v/>
      </c>
      <c r="W4003" s="13" t="str">
        <f>IFERROR(COUNTIF(#REF!,Tabela1[[#This Row],[Colunas5]]),"")</f>
        <v/>
      </c>
      <c r="X4003" s="14">
        <f>Tabela1[[#This Row],[QIANTIDADE EXPEDIDA]]*Tabela1[[#This Row],[PESO UNI]]</f>
        <v>0</v>
      </c>
      <c r="Y4003" s="14">
        <f t="shared" si="536"/>
        <v>0</v>
      </c>
      <c r="Z4003" s="21">
        <f>Tabela1[[#This Row],[PESO TOTAL]]-Tabela1[[#This Row],[Peso Expedido]]</f>
        <v>0</v>
      </c>
      <c r="AA4003" s="18"/>
      <c r="AB4003" s="15"/>
      <c r="AC4003" s="15"/>
      <c r="AD4003" s="15"/>
      <c r="AE4003" s="15"/>
      <c r="AF4003" s="15"/>
      <c r="AG4003" s="15"/>
      <c r="AH4003" s="15"/>
      <c r="AI4003" s="40" t="str">
        <f t="shared" si="537"/>
        <v>ok</v>
      </c>
      <c r="AJ4003" s="5"/>
      <c r="AK4003" t="str">
        <f>Tabela1[[#This Row],[Coluna1]]&amp;Tabela1[[#This Row],[PEDIDO]]</f>
        <v/>
      </c>
      <c r="AL4003"/>
      <c r="AM4003"/>
      <c r="AN4003"/>
      <c r="AO4003" t="str">
        <f t="shared" si="538"/>
        <v>/</v>
      </c>
      <c r="AP4003" t="str">
        <f>Tabela1[[#This Row],[TAG]]&amp;Tabela1[[#This Row],[PEDIDO]]&amp;Tabela1[[#This Row],[PRODUTO]]</f>
        <v/>
      </c>
      <c r="AQ4003" s="23" t="str">
        <f>Tabela1[[#This Row],[PRODUTO]]&amp;Tabela1[[#This Row],[TAG]]</f>
        <v/>
      </c>
      <c r="AR4003" s="27">
        <f>Tabela1[[#This Row],[PESO TOTAL]]*Tabela1[[#This Row],[MATÉRIA PRIMA]]</f>
        <v>0</v>
      </c>
      <c r="AS4003" s="28">
        <f>Tabela1[[#This Row],[PESO TOTAL]]*Tabela1[[#This Row],[PREPARAÇÃO ]]</f>
        <v>0</v>
      </c>
      <c r="AT4003" s="28">
        <f>Tabela1[[#This Row],[PESO TOTAL]]*Tabela1[[#This Row],[CALDEIRARIA]]</f>
        <v>0</v>
      </c>
      <c r="AU4003" s="28">
        <f>Tabela1[[#This Row],[PESO TOTAL]]*Tabela1[[#This Row],[SOLDA]]</f>
        <v>0</v>
      </c>
      <c r="AV4003" s="28">
        <f>Tabela1[[#This Row],[PESO TOTAL]]*Tabela1[[#This Row],[ACABAMENTO]]</f>
        <v>0</v>
      </c>
      <c r="AW4003" s="28">
        <f>Tabela1[[#This Row],[PESO TOTAL]]*Tabela1[[#This Row],[PRONTO ACABADO]]</f>
        <v>0</v>
      </c>
      <c r="AX4003" s="29">
        <f>Tabela1[[#This Row],[PESO TOTAL]]*Tabela1[[#This Row],[EXPEDIÇÃO ]]</f>
        <v>0</v>
      </c>
      <c r="AY4003" s="28" t="str">
        <f>Tabela1[[#This Row],[PEDIDO]]&amp;Tabela1[[#This Row],[PRODUTO]]</f>
        <v/>
      </c>
      <c r="AZ4003" s="44">
        <f>IF(AF4003="",0,IF(ISTEXT(AF4003),H4003*VALUE(SUBSTITUTE(AF4003,"%",""))/100,H4003*AF4003))-Tabela1[[#This Row],[PRONTO ACABADO2]]</f>
        <v>0</v>
      </c>
      <c r="BA4003" s="44">
        <f>IF(AG4003="",0,IF(ISTEXT(AG4003),H4003*VALUE(SUBSTITUTE(AG4003,"%",""))/100,H4003*AG4003))-Tabela1[[#This Row],[PESO EXPEDIDO2]]</f>
        <v>0</v>
      </c>
      <c r="BB4003" s="44">
        <f t="shared" si="539"/>
        <v>0</v>
      </c>
      <c r="BC4003" s="44">
        <f t="shared" si="540"/>
        <v>0</v>
      </c>
      <c r="BD4003" s="165"/>
    </row>
    <row r="4004" spans="1:56" ht="15.75" hidden="1" customHeight="1" x14ac:dyDescent="0.25">
      <c r="A4004" s="6"/>
      <c r="B4004" s="22"/>
      <c r="C4004" s="7"/>
      <c r="D4004" s="46"/>
      <c r="E4004" s="7"/>
      <c r="F4004" s="7"/>
      <c r="G4004" s="24"/>
      <c r="H4004" s="41">
        <f>Tabela1[[#This Row],[PESO UNI]]*Tabela1[[#This Row],[QTE]]</f>
        <v>0</v>
      </c>
      <c r="I4004" s="7"/>
      <c r="J4004" s="7"/>
      <c r="K4004" s="8"/>
      <c r="L4004" s="9"/>
      <c r="M4004" s="7"/>
      <c r="N4004" s="11"/>
      <c r="O4004" s="12"/>
      <c r="P4004" s="13"/>
      <c r="Q4004" s="14">
        <f>Tabela1[[#This Row],[QTDE/ Fabricação]]-Tabela1[[#This Row],[QTE]]</f>
        <v>0</v>
      </c>
      <c r="R4004" s="19">
        <f t="shared" si="534"/>
        <v>0</v>
      </c>
      <c r="S4004" s="19">
        <f t="shared" si="530"/>
        <v>0</v>
      </c>
      <c r="T4004" s="20">
        <f t="shared" si="535"/>
        <v>0</v>
      </c>
      <c r="U4004" s="17">
        <f>IFERROR(SUMIF('LISTA DE EMBARQUE'!B:B,MICRO!E:E,'LISTA DE EMBARQUE'!G:G),"")</f>
        <v>0</v>
      </c>
      <c r="V4004" s="12" t="str">
        <f>IFERROR(VLOOKUP(Tabela1[[#This Row],[COD.MDE]],'LISTA DE EMBARQUE'!B:L,11,0),"")</f>
        <v/>
      </c>
      <c r="W4004" s="13" t="str">
        <f>IFERROR(COUNTIF(#REF!,Tabela1[[#This Row],[Colunas5]]),"")</f>
        <v/>
      </c>
      <c r="X4004" s="14">
        <f>Tabela1[[#This Row],[QIANTIDADE EXPEDIDA]]*Tabela1[[#This Row],[PESO UNI]]</f>
        <v>0</v>
      </c>
      <c r="Y4004" s="14">
        <f t="shared" si="536"/>
        <v>0</v>
      </c>
      <c r="Z4004" s="21">
        <f>Tabela1[[#This Row],[PESO TOTAL]]-Tabela1[[#This Row],[Peso Expedido]]</f>
        <v>0</v>
      </c>
      <c r="AA4004" s="18"/>
      <c r="AB4004" s="15"/>
      <c r="AC4004" s="15"/>
      <c r="AD4004" s="15"/>
      <c r="AE4004" s="15"/>
      <c r="AF4004" s="15"/>
      <c r="AG4004" s="15"/>
      <c r="AH4004" s="15"/>
      <c r="AI4004" s="40" t="str">
        <f t="shared" si="537"/>
        <v>ok</v>
      </c>
      <c r="AJ4004" s="5"/>
      <c r="AK4004" t="str">
        <f>Tabela1[[#This Row],[Coluna1]]&amp;Tabela1[[#This Row],[PEDIDO]]</f>
        <v/>
      </c>
      <c r="AL4004"/>
      <c r="AM4004"/>
      <c r="AN4004"/>
      <c r="AO4004" t="str">
        <f t="shared" si="538"/>
        <v>/</v>
      </c>
      <c r="AP4004" t="str">
        <f>Tabela1[[#This Row],[TAG]]&amp;Tabela1[[#This Row],[PEDIDO]]&amp;Tabela1[[#This Row],[PRODUTO]]</f>
        <v/>
      </c>
      <c r="AQ4004" s="23" t="str">
        <f>Tabela1[[#This Row],[PRODUTO]]&amp;Tabela1[[#This Row],[TAG]]</f>
        <v/>
      </c>
      <c r="AR4004" s="27">
        <f>Tabela1[[#This Row],[PESO TOTAL]]*Tabela1[[#This Row],[MATÉRIA PRIMA]]</f>
        <v>0</v>
      </c>
      <c r="AS4004" s="28">
        <f>Tabela1[[#This Row],[PESO TOTAL]]*Tabela1[[#This Row],[PREPARAÇÃO ]]</f>
        <v>0</v>
      </c>
      <c r="AT4004" s="28">
        <f>Tabela1[[#This Row],[PESO TOTAL]]*Tabela1[[#This Row],[CALDEIRARIA]]</f>
        <v>0</v>
      </c>
      <c r="AU4004" s="28">
        <f>Tabela1[[#This Row],[PESO TOTAL]]*Tabela1[[#This Row],[SOLDA]]</f>
        <v>0</v>
      </c>
      <c r="AV4004" s="28">
        <f>Tabela1[[#This Row],[PESO TOTAL]]*Tabela1[[#This Row],[ACABAMENTO]]</f>
        <v>0</v>
      </c>
      <c r="AW4004" s="28">
        <f>Tabela1[[#This Row],[PESO TOTAL]]*Tabela1[[#This Row],[PRONTO ACABADO]]</f>
        <v>0</v>
      </c>
      <c r="AX4004" s="29">
        <f>Tabela1[[#This Row],[PESO TOTAL]]*Tabela1[[#This Row],[EXPEDIÇÃO ]]</f>
        <v>0</v>
      </c>
      <c r="AY4004" s="28" t="str">
        <f>Tabela1[[#This Row],[PEDIDO]]&amp;Tabela1[[#This Row],[PRODUTO]]</f>
        <v/>
      </c>
      <c r="AZ4004" s="44">
        <f>IF(AF4004="",0,IF(ISTEXT(AF4004),H4004*VALUE(SUBSTITUTE(AF4004,"%",""))/100,H4004*AF4004))-Tabela1[[#This Row],[PRONTO ACABADO2]]</f>
        <v>0</v>
      </c>
      <c r="BA4004" s="44">
        <f>IF(AG4004="",0,IF(ISTEXT(AG4004),H4004*VALUE(SUBSTITUTE(AG4004,"%",""))/100,H4004*AG4004))-Tabela1[[#This Row],[PESO EXPEDIDO2]]</f>
        <v>0</v>
      </c>
      <c r="BB4004" s="44">
        <f t="shared" si="539"/>
        <v>0</v>
      </c>
      <c r="BC4004" s="44">
        <f t="shared" si="540"/>
        <v>0</v>
      </c>
      <c r="BD4004" s="165"/>
    </row>
    <row r="4005" spans="1:56" ht="15.75" hidden="1" customHeight="1" x14ac:dyDescent="0.25">
      <c r="A4005" s="6"/>
      <c r="B4005" s="22"/>
      <c r="C4005" s="7"/>
      <c r="D4005" s="46"/>
      <c r="E4005" s="7"/>
      <c r="F4005" s="7"/>
      <c r="G4005" s="24"/>
      <c r="H4005" s="41">
        <f>Tabela1[[#This Row],[PESO UNI]]*Tabela1[[#This Row],[QTE]]</f>
        <v>0</v>
      </c>
      <c r="I4005" s="7"/>
      <c r="J4005" s="7"/>
      <c r="K4005" s="8"/>
      <c r="L4005" s="9"/>
      <c r="M4005" s="7"/>
      <c r="N4005" s="11"/>
      <c r="O4005" s="12"/>
      <c r="P4005" s="13"/>
      <c r="Q4005" s="14">
        <f>Tabela1[[#This Row],[QTDE/ Fabricação]]-Tabela1[[#This Row],[QTE]]</f>
        <v>0</v>
      </c>
      <c r="R4005" s="19">
        <f t="shared" si="534"/>
        <v>0</v>
      </c>
      <c r="S4005" s="19">
        <f t="shared" si="530"/>
        <v>0</v>
      </c>
      <c r="T4005" s="20">
        <f t="shared" si="535"/>
        <v>0</v>
      </c>
      <c r="U4005" s="17">
        <f>IFERROR(SUMIF('LISTA DE EMBARQUE'!B:B,MICRO!E:E,'LISTA DE EMBARQUE'!G:G),"")</f>
        <v>0</v>
      </c>
      <c r="V4005" s="12" t="str">
        <f>IFERROR(VLOOKUP(Tabela1[[#This Row],[COD.MDE]],'LISTA DE EMBARQUE'!B:L,11,0),"")</f>
        <v/>
      </c>
      <c r="W4005" s="13" t="str">
        <f>IFERROR(COUNTIF(#REF!,Tabela1[[#This Row],[Colunas5]]),"")</f>
        <v/>
      </c>
      <c r="X4005" s="14">
        <f>Tabela1[[#This Row],[QIANTIDADE EXPEDIDA]]*Tabela1[[#This Row],[PESO UNI]]</f>
        <v>0</v>
      </c>
      <c r="Y4005" s="14">
        <f t="shared" si="536"/>
        <v>0</v>
      </c>
      <c r="Z4005" s="21">
        <f>Tabela1[[#This Row],[PESO TOTAL]]-Tabela1[[#This Row],[Peso Expedido]]</f>
        <v>0</v>
      </c>
      <c r="AA4005" s="18"/>
      <c r="AB4005" s="15"/>
      <c r="AC4005" s="15"/>
      <c r="AD4005" s="15"/>
      <c r="AE4005" s="15"/>
      <c r="AF4005" s="15"/>
      <c r="AG4005" s="15"/>
      <c r="AH4005" s="15"/>
      <c r="AI4005" s="40" t="str">
        <f t="shared" si="537"/>
        <v>ok</v>
      </c>
      <c r="AJ4005" s="5"/>
      <c r="AK4005" t="str">
        <f>Tabela1[[#This Row],[Coluna1]]&amp;Tabela1[[#This Row],[PEDIDO]]</f>
        <v/>
      </c>
      <c r="AL4005"/>
      <c r="AM4005"/>
      <c r="AN4005"/>
      <c r="AO4005" t="str">
        <f t="shared" si="538"/>
        <v>/</v>
      </c>
      <c r="AP4005" t="str">
        <f>Tabela1[[#This Row],[TAG]]&amp;Tabela1[[#This Row],[PEDIDO]]&amp;Tabela1[[#This Row],[PRODUTO]]</f>
        <v/>
      </c>
      <c r="AQ4005" s="23" t="str">
        <f>Tabela1[[#This Row],[PRODUTO]]&amp;Tabela1[[#This Row],[TAG]]</f>
        <v/>
      </c>
      <c r="AR4005" s="27">
        <f>Tabela1[[#This Row],[PESO TOTAL]]*Tabela1[[#This Row],[MATÉRIA PRIMA]]</f>
        <v>0</v>
      </c>
      <c r="AS4005" s="28">
        <f>Tabela1[[#This Row],[PESO TOTAL]]*Tabela1[[#This Row],[PREPARAÇÃO ]]</f>
        <v>0</v>
      </c>
      <c r="AT4005" s="28">
        <f>Tabela1[[#This Row],[PESO TOTAL]]*Tabela1[[#This Row],[CALDEIRARIA]]</f>
        <v>0</v>
      </c>
      <c r="AU4005" s="28">
        <f>Tabela1[[#This Row],[PESO TOTAL]]*Tabela1[[#This Row],[SOLDA]]</f>
        <v>0</v>
      </c>
      <c r="AV4005" s="28">
        <f>Tabela1[[#This Row],[PESO TOTAL]]*Tabela1[[#This Row],[ACABAMENTO]]</f>
        <v>0</v>
      </c>
      <c r="AW4005" s="28">
        <f>Tabela1[[#This Row],[PESO TOTAL]]*Tabela1[[#This Row],[PRONTO ACABADO]]</f>
        <v>0</v>
      </c>
      <c r="AX4005" s="29">
        <f>Tabela1[[#This Row],[PESO TOTAL]]*Tabela1[[#This Row],[EXPEDIÇÃO ]]</f>
        <v>0</v>
      </c>
      <c r="AY4005" s="28" t="str">
        <f>Tabela1[[#This Row],[PEDIDO]]&amp;Tabela1[[#This Row],[PRODUTO]]</f>
        <v/>
      </c>
      <c r="AZ4005" s="44">
        <f>IF(AF4005="",0,IF(ISTEXT(AF4005),H4005*VALUE(SUBSTITUTE(AF4005,"%",""))/100,H4005*AF4005))-Tabela1[[#This Row],[PRONTO ACABADO2]]</f>
        <v>0</v>
      </c>
      <c r="BA4005" s="44">
        <f>IF(AG4005="",0,IF(ISTEXT(AG4005),H4005*VALUE(SUBSTITUTE(AG4005,"%",""))/100,H4005*AG4005))-Tabela1[[#This Row],[PESO EXPEDIDO2]]</f>
        <v>0</v>
      </c>
      <c r="BB4005" s="44">
        <f t="shared" si="539"/>
        <v>0</v>
      </c>
      <c r="BC4005" s="44">
        <f t="shared" si="540"/>
        <v>0</v>
      </c>
      <c r="BD4005" s="165"/>
    </row>
    <row r="4006" spans="1:56" ht="15.75" hidden="1" customHeight="1" x14ac:dyDescent="0.25">
      <c r="A4006" s="6"/>
      <c r="B4006" s="22"/>
      <c r="C4006" s="7"/>
      <c r="D4006" s="46"/>
      <c r="E4006" s="7"/>
      <c r="F4006" s="7"/>
      <c r="G4006" s="24"/>
      <c r="H4006" s="41">
        <f>Tabela1[[#This Row],[PESO UNI]]*Tabela1[[#This Row],[QTE]]</f>
        <v>0</v>
      </c>
      <c r="I4006" s="7"/>
      <c r="J4006" s="7"/>
      <c r="K4006" s="8"/>
      <c r="L4006" s="9"/>
      <c r="M4006" s="7"/>
      <c r="N4006" s="11"/>
      <c r="O4006" s="12"/>
      <c r="P4006" s="13"/>
      <c r="Q4006" s="14">
        <f>Tabela1[[#This Row],[QTDE/ Fabricação]]-Tabela1[[#This Row],[QTE]]</f>
        <v>0</v>
      </c>
      <c r="R4006" s="19">
        <f t="shared" si="534"/>
        <v>0</v>
      </c>
      <c r="S4006" s="19">
        <f t="shared" si="530"/>
        <v>0</v>
      </c>
      <c r="T4006" s="20">
        <f t="shared" si="535"/>
        <v>0</v>
      </c>
      <c r="U4006" s="17">
        <f>IFERROR(SUMIF('LISTA DE EMBARQUE'!B:B,MICRO!E:E,'LISTA DE EMBARQUE'!G:G),"")</f>
        <v>0</v>
      </c>
      <c r="V4006" s="12" t="str">
        <f>IFERROR(VLOOKUP(Tabela1[[#This Row],[COD.MDE]],'LISTA DE EMBARQUE'!B:L,11,0),"")</f>
        <v/>
      </c>
      <c r="W4006" s="13" t="str">
        <f>IFERROR(COUNTIF(#REF!,Tabela1[[#This Row],[Colunas5]]),"")</f>
        <v/>
      </c>
      <c r="X4006" s="14">
        <f>Tabela1[[#This Row],[QIANTIDADE EXPEDIDA]]*Tabela1[[#This Row],[PESO UNI]]</f>
        <v>0</v>
      </c>
      <c r="Y4006" s="14">
        <f t="shared" si="536"/>
        <v>0</v>
      </c>
      <c r="Z4006" s="21">
        <f>Tabela1[[#This Row],[PESO TOTAL]]-Tabela1[[#This Row],[Peso Expedido]]</f>
        <v>0</v>
      </c>
      <c r="AA4006" s="18"/>
      <c r="AB4006" s="15"/>
      <c r="AC4006" s="15"/>
      <c r="AD4006" s="15"/>
      <c r="AE4006" s="15"/>
      <c r="AF4006" s="15"/>
      <c r="AG4006" s="15"/>
      <c r="AH4006" s="15"/>
      <c r="AI4006" s="40" t="str">
        <f t="shared" si="537"/>
        <v>ok</v>
      </c>
      <c r="AJ4006" s="5"/>
      <c r="AK4006" t="str">
        <f>Tabela1[[#This Row],[Coluna1]]&amp;Tabela1[[#This Row],[PEDIDO]]</f>
        <v/>
      </c>
      <c r="AL4006"/>
      <c r="AM4006"/>
      <c r="AN4006"/>
      <c r="AO4006" t="str">
        <f t="shared" si="538"/>
        <v>/</v>
      </c>
      <c r="AP4006" t="str">
        <f>Tabela1[[#This Row],[TAG]]&amp;Tabela1[[#This Row],[PEDIDO]]&amp;Tabela1[[#This Row],[PRODUTO]]</f>
        <v/>
      </c>
      <c r="AQ4006" s="23" t="str">
        <f>Tabela1[[#This Row],[PRODUTO]]&amp;Tabela1[[#This Row],[TAG]]</f>
        <v/>
      </c>
      <c r="AR4006" s="27">
        <f>Tabela1[[#This Row],[PESO TOTAL]]*Tabela1[[#This Row],[MATÉRIA PRIMA]]</f>
        <v>0</v>
      </c>
      <c r="AS4006" s="28">
        <f>Tabela1[[#This Row],[PESO TOTAL]]*Tabela1[[#This Row],[PREPARAÇÃO ]]</f>
        <v>0</v>
      </c>
      <c r="AT4006" s="28">
        <f>Tabela1[[#This Row],[PESO TOTAL]]*Tabela1[[#This Row],[CALDEIRARIA]]</f>
        <v>0</v>
      </c>
      <c r="AU4006" s="28">
        <f>Tabela1[[#This Row],[PESO TOTAL]]*Tabela1[[#This Row],[SOLDA]]</f>
        <v>0</v>
      </c>
      <c r="AV4006" s="28">
        <f>Tabela1[[#This Row],[PESO TOTAL]]*Tabela1[[#This Row],[ACABAMENTO]]</f>
        <v>0</v>
      </c>
      <c r="AW4006" s="28">
        <f>Tabela1[[#This Row],[PESO TOTAL]]*Tabela1[[#This Row],[PRONTO ACABADO]]</f>
        <v>0</v>
      </c>
      <c r="AX4006" s="29">
        <f>Tabela1[[#This Row],[PESO TOTAL]]*Tabela1[[#This Row],[EXPEDIÇÃO ]]</f>
        <v>0</v>
      </c>
      <c r="AY4006" s="28" t="str">
        <f>Tabela1[[#This Row],[PEDIDO]]&amp;Tabela1[[#This Row],[PRODUTO]]</f>
        <v/>
      </c>
      <c r="AZ4006" s="44">
        <f>IF(AF4006="",0,IF(ISTEXT(AF4006),H4006*VALUE(SUBSTITUTE(AF4006,"%",""))/100,H4006*AF4006))-Tabela1[[#This Row],[PRONTO ACABADO2]]</f>
        <v>0</v>
      </c>
      <c r="BA4006" s="44">
        <f>IF(AG4006="",0,IF(ISTEXT(AG4006),H4006*VALUE(SUBSTITUTE(AG4006,"%",""))/100,H4006*AG4006))-Tabela1[[#This Row],[PESO EXPEDIDO2]]</f>
        <v>0</v>
      </c>
      <c r="BB4006" s="44">
        <f t="shared" si="539"/>
        <v>0</v>
      </c>
      <c r="BC4006" s="44">
        <f t="shared" si="540"/>
        <v>0</v>
      </c>
      <c r="BD4006" s="165"/>
    </row>
    <row r="4007" spans="1:56" ht="15.75" hidden="1" customHeight="1" x14ac:dyDescent="0.25">
      <c r="A4007" s="6"/>
      <c r="B4007" s="22"/>
      <c r="C4007" s="7"/>
      <c r="D4007" s="46"/>
      <c r="E4007" s="7"/>
      <c r="F4007" s="7"/>
      <c r="G4007" s="24"/>
      <c r="H4007" s="41">
        <f>Tabela1[[#This Row],[PESO UNI]]*Tabela1[[#This Row],[QTE]]</f>
        <v>0</v>
      </c>
      <c r="I4007" s="7"/>
      <c r="J4007" s="7"/>
      <c r="K4007" s="8"/>
      <c r="L4007" s="9"/>
      <c r="M4007" s="7"/>
      <c r="N4007" s="11"/>
      <c r="O4007" s="12"/>
      <c r="P4007" s="13"/>
      <c r="Q4007" s="14">
        <f>Tabela1[[#This Row],[QTDE/ Fabricação]]-Tabela1[[#This Row],[QTE]]</f>
        <v>0</v>
      </c>
      <c r="R4007" s="19">
        <f t="shared" si="534"/>
        <v>0</v>
      </c>
      <c r="S4007" s="19">
        <f t="shared" si="530"/>
        <v>0</v>
      </c>
      <c r="T4007" s="20">
        <f t="shared" si="535"/>
        <v>0</v>
      </c>
      <c r="U4007" s="17">
        <f>IFERROR(SUMIF('LISTA DE EMBARQUE'!B:B,MICRO!E:E,'LISTA DE EMBARQUE'!G:G),"")</f>
        <v>0</v>
      </c>
      <c r="V4007" s="12" t="str">
        <f>IFERROR(VLOOKUP(Tabela1[[#This Row],[COD.MDE]],'LISTA DE EMBARQUE'!B:L,11,0),"")</f>
        <v/>
      </c>
      <c r="W4007" s="13" t="str">
        <f>IFERROR(COUNTIF(#REF!,Tabela1[[#This Row],[Colunas5]]),"")</f>
        <v/>
      </c>
      <c r="X4007" s="14">
        <f>Tabela1[[#This Row],[QIANTIDADE EXPEDIDA]]*Tabela1[[#This Row],[PESO UNI]]</f>
        <v>0</v>
      </c>
      <c r="Y4007" s="14">
        <f t="shared" si="536"/>
        <v>0</v>
      </c>
      <c r="Z4007" s="21">
        <f>Tabela1[[#This Row],[PESO TOTAL]]-Tabela1[[#This Row],[Peso Expedido]]</f>
        <v>0</v>
      </c>
      <c r="AA4007" s="18"/>
      <c r="AB4007" s="15"/>
      <c r="AC4007" s="15"/>
      <c r="AD4007" s="15"/>
      <c r="AE4007" s="15"/>
      <c r="AF4007" s="15"/>
      <c r="AG4007" s="15"/>
      <c r="AH4007" s="15"/>
      <c r="AI4007" s="40" t="str">
        <f t="shared" si="537"/>
        <v>ok</v>
      </c>
      <c r="AJ4007" s="5"/>
      <c r="AK4007" t="str">
        <f>Tabela1[[#This Row],[Coluna1]]&amp;Tabela1[[#This Row],[PEDIDO]]</f>
        <v/>
      </c>
      <c r="AL4007"/>
      <c r="AM4007"/>
      <c r="AN4007"/>
      <c r="AO4007" t="str">
        <f t="shared" si="538"/>
        <v>/</v>
      </c>
      <c r="AP4007" t="str">
        <f>Tabela1[[#This Row],[TAG]]&amp;Tabela1[[#This Row],[PEDIDO]]&amp;Tabela1[[#This Row],[PRODUTO]]</f>
        <v/>
      </c>
      <c r="AQ4007" s="23" t="str">
        <f>Tabela1[[#This Row],[PRODUTO]]&amp;Tabela1[[#This Row],[TAG]]</f>
        <v/>
      </c>
      <c r="AR4007" s="27">
        <f>Tabela1[[#This Row],[PESO TOTAL]]*Tabela1[[#This Row],[MATÉRIA PRIMA]]</f>
        <v>0</v>
      </c>
      <c r="AS4007" s="28">
        <f>Tabela1[[#This Row],[PESO TOTAL]]*Tabela1[[#This Row],[PREPARAÇÃO ]]</f>
        <v>0</v>
      </c>
      <c r="AT4007" s="28">
        <f>Tabela1[[#This Row],[PESO TOTAL]]*Tabela1[[#This Row],[CALDEIRARIA]]</f>
        <v>0</v>
      </c>
      <c r="AU4007" s="28">
        <f>Tabela1[[#This Row],[PESO TOTAL]]*Tabela1[[#This Row],[SOLDA]]</f>
        <v>0</v>
      </c>
      <c r="AV4007" s="28">
        <f>Tabela1[[#This Row],[PESO TOTAL]]*Tabela1[[#This Row],[ACABAMENTO]]</f>
        <v>0</v>
      </c>
      <c r="AW4007" s="28">
        <f>Tabela1[[#This Row],[PESO TOTAL]]*Tabela1[[#This Row],[PRONTO ACABADO]]</f>
        <v>0</v>
      </c>
      <c r="AX4007" s="29">
        <f>Tabela1[[#This Row],[PESO TOTAL]]*Tabela1[[#This Row],[EXPEDIÇÃO ]]</f>
        <v>0</v>
      </c>
      <c r="AY4007" s="28" t="str">
        <f>Tabela1[[#This Row],[PEDIDO]]&amp;Tabela1[[#This Row],[PRODUTO]]</f>
        <v/>
      </c>
      <c r="AZ4007" s="44">
        <f>IF(AF4007="",0,IF(ISTEXT(AF4007),H4007*VALUE(SUBSTITUTE(AF4007,"%",""))/100,H4007*AF4007))-Tabela1[[#This Row],[PRONTO ACABADO2]]</f>
        <v>0</v>
      </c>
      <c r="BA4007" s="44">
        <f>IF(AG4007="",0,IF(ISTEXT(AG4007),H4007*VALUE(SUBSTITUTE(AG4007,"%",""))/100,H4007*AG4007))-Tabela1[[#This Row],[PESO EXPEDIDO2]]</f>
        <v>0</v>
      </c>
      <c r="BB4007" s="44">
        <f t="shared" si="539"/>
        <v>0</v>
      </c>
      <c r="BC4007" s="44">
        <f t="shared" si="540"/>
        <v>0</v>
      </c>
      <c r="BD4007" s="165"/>
    </row>
    <row r="4008" spans="1:56" ht="15.75" hidden="1" customHeight="1" x14ac:dyDescent="0.25">
      <c r="A4008" s="6"/>
      <c r="B4008" s="22"/>
      <c r="C4008" s="7"/>
      <c r="D4008" s="46"/>
      <c r="E4008" s="7"/>
      <c r="F4008" s="7"/>
      <c r="G4008" s="24"/>
      <c r="H4008" s="41">
        <f>Tabela1[[#This Row],[PESO UNI]]*Tabela1[[#This Row],[QTE]]</f>
        <v>0</v>
      </c>
      <c r="I4008" s="7"/>
      <c r="J4008" s="7"/>
      <c r="K4008" s="8"/>
      <c r="L4008" s="9"/>
      <c r="M4008" s="7"/>
      <c r="N4008" s="11"/>
      <c r="O4008" s="12"/>
      <c r="P4008" s="13"/>
      <c r="Q4008" s="14">
        <f>Tabela1[[#This Row],[QTDE/ Fabricação]]-Tabela1[[#This Row],[QTE]]</f>
        <v>0</v>
      </c>
      <c r="R4008" s="19">
        <f t="shared" si="534"/>
        <v>0</v>
      </c>
      <c r="S4008" s="19">
        <f t="shared" si="530"/>
        <v>0</v>
      </c>
      <c r="T4008" s="20">
        <f t="shared" si="535"/>
        <v>0</v>
      </c>
      <c r="U4008" s="17">
        <f>IFERROR(SUMIF('LISTA DE EMBARQUE'!B:B,MICRO!E:E,'LISTA DE EMBARQUE'!G:G),"")</f>
        <v>0</v>
      </c>
      <c r="V4008" s="12" t="str">
        <f>IFERROR(VLOOKUP(Tabela1[[#This Row],[COD.MDE]],'LISTA DE EMBARQUE'!B:L,11,0),"")</f>
        <v/>
      </c>
      <c r="W4008" s="13" t="str">
        <f>IFERROR(COUNTIF(#REF!,Tabela1[[#This Row],[Colunas5]]),"")</f>
        <v/>
      </c>
      <c r="X4008" s="14">
        <f>Tabela1[[#This Row],[QIANTIDADE EXPEDIDA]]*Tabela1[[#This Row],[PESO UNI]]</f>
        <v>0</v>
      </c>
      <c r="Y4008" s="14">
        <f t="shared" si="536"/>
        <v>0</v>
      </c>
      <c r="Z4008" s="21">
        <f>Tabela1[[#This Row],[PESO TOTAL]]-Tabela1[[#This Row],[Peso Expedido]]</f>
        <v>0</v>
      </c>
      <c r="AA4008" s="18"/>
      <c r="AB4008" s="15"/>
      <c r="AC4008" s="15"/>
      <c r="AD4008" s="15"/>
      <c r="AE4008" s="15"/>
      <c r="AF4008" s="15"/>
      <c r="AG4008" s="15"/>
      <c r="AH4008" s="15"/>
      <c r="AI4008" s="40" t="str">
        <f t="shared" si="537"/>
        <v>ok</v>
      </c>
      <c r="AJ4008" s="5"/>
      <c r="AK4008" t="str">
        <f>Tabela1[[#This Row],[Coluna1]]&amp;Tabela1[[#This Row],[PEDIDO]]</f>
        <v/>
      </c>
      <c r="AL4008"/>
      <c r="AM4008"/>
      <c r="AN4008"/>
      <c r="AO4008" t="str">
        <f t="shared" si="538"/>
        <v>/</v>
      </c>
      <c r="AP4008" t="str">
        <f>Tabela1[[#This Row],[TAG]]&amp;Tabela1[[#This Row],[PEDIDO]]&amp;Tabela1[[#This Row],[PRODUTO]]</f>
        <v/>
      </c>
      <c r="AQ4008" s="23" t="str">
        <f>Tabela1[[#This Row],[PRODUTO]]&amp;Tabela1[[#This Row],[TAG]]</f>
        <v/>
      </c>
      <c r="AR4008" s="27">
        <f>Tabela1[[#This Row],[PESO TOTAL]]*Tabela1[[#This Row],[MATÉRIA PRIMA]]</f>
        <v>0</v>
      </c>
      <c r="AS4008" s="28">
        <f>Tabela1[[#This Row],[PESO TOTAL]]*Tabela1[[#This Row],[PREPARAÇÃO ]]</f>
        <v>0</v>
      </c>
      <c r="AT4008" s="28">
        <f>Tabela1[[#This Row],[PESO TOTAL]]*Tabela1[[#This Row],[CALDEIRARIA]]</f>
        <v>0</v>
      </c>
      <c r="AU4008" s="28">
        <f>Tabela1[[#This Row],[PESO TOTAL]]*Tabela1[[#This Row],[SOLDA]]</f>
        <v>0</v>
      </c>
      <c r="AV4008" s="28">
        <f>Tabela1[[#This Row],[PESO TOTAL]]*Tabela1[[#This Row],[ACABAMENTO]]</f>
        <v>0</v>
      </c>
      <c r="AW4008" s="28">
        <f>Tabela1[[#This Row],[PESO TOTAL]]*Tabela1[[#This Row],[PRONTO ACABADO]]</f>
        <v>0</v>
      </c>
      <c r="AX4008" s="29">
        <f>Tabela1[[#This Row],[PESO TOTAL]]*Tabela1[[#This Row],[EXPEDIÇÃO ]]</f>
        <v>0</v>
      </c>
      <c r="AY4008" s="28" t="str">
        <f>Tabela1[[#This Row],[PEDIDO]]&amp;Tabela1[[#This Row],[PRODUTO]]</f>
        <v/>
      </c>
      <c r="AZ4008" s="44">
        <f>IF(AF4008="",0,IF(ISTEXT(AF4008),H4008*VALUE(SUBSTITUTE(AF4008,"%",""))/100,H4008*AF4008))-Tabela1[[#This Row],[PRONTO ACABADO2]]</f>
        <v>0</v>
      </c>
      <c r="BA4008" s="44">
        <f>IF(AG4008="",0,IF(ISTEXT(AG4008),H4008*VALUE(SUBSTITUTE(AG4008,"%",""))/100,H4008*AG4008))-Tabela1[[#This Row],[PESO EXPEDIDO2]]</f>
        <v>0</v>
      </c>
      <c r="BB4008" s="44">
        <f t="shared" si="539"/>
        <v>0</v>
      </c>
      <c r="BC4008" s="44">
        <f t="shared" si="540"/>
        <v>0</v>
      </c>
      <c r="BD4008" s="165"/>
    </row>
    <row r="4009" spans="1:56" ht="15.75" hidden="1" customHeight="1" x14ac:dyDescent="0.25">
      <c r="A4009" s="6"/>
      <c r="B4009" s="22"/>
      <c r="C4009" s="7"/>
      <c r="D4009" s="46"/>
      <c r="E4009" s="7"/>
      <c r="F4009" s="7"/>
      <c r="G4009" s="24"/>
      <c r="H4009" s="41">
        <f>Tabela1[[#This Row],[PESO UNI]]*Tabela1[[#This Row],[QTE]]</f>
        <v>0</v>
      </c>
      <c r="I4009" s="7"/>
      <c r="J4009" s="7"/>
      <c r="K4009" s="8"/>
      <c r="L4009" s="9"/>
      <c r="M4009" s="7"/>
      <c r="N4009" s="11"/>
      <c r="O4009" s="12"/>
      <c r="P4009" s="13"/>
      <c r="Q4009" s="14">
        <f>Tabela1[[#This Row],[QTDE/ Fabricação]]-Tabela1[[#This Row],[QTE]]</f>
        <v>0</v>
      </c>
      <c r="R4009" s="19">
        <f t="shared" si="534"/>
        <v>0</v>
      </c>
      <c r="S4009" s="19">
        <f t="shared" si="530"/>
        <v>0</v>
      </c>
      <c r="T4009" s="20">
        <f t="shared" si="535"/>
        <v>0</v>
      </c>
      <c r="U4009" s="17">
        <f>IFERROR(SUMIF('LISTA DE EMBARQUE'!B:B,MICRO!E:E,'LISTA DE EMBARQUE'!G:G),"")</f>
        <v>0</v>
      </c>
      <c r="V4009" s="12" t="str">
        <f>IFERROR(VLOOKUP(Tabela1[[#This Row],[COD.MDE]],'LISTA DE EMBARQUE'!B:L,11,0),"")</f>
        <v/>
      </c>
      <c r="W4009" s="13" t="str">
        <f>IFERROR(COUNTIF(#REF!,Tabela1[[#This Row],[Colunas5]]),"")</f>
        <v/>
      </c>
      <c r="X4009" s="14">
        <f>Tabela1[[#This Row],[QIANTIDADE EXPEDIDA]]*Tabela1[[#This Row],[PESO UNI]]</f>
        <v>0</v>
      </c>
      <c r="Y4009" s="14">
        <f t="shared" si="536"/>
        <v>0</v>
      </c>
      <c r="Z4009" s="21">
        <f>Tabela1[[#This Row],[PESO TOTAL]]-Tabela1[[#This Row],[Peso Expedido]]</f>
        <v>0</v>
      </c>
      <c r="AA4009" s="18"/>
      <c r="AB4009" s="15"/>
      <c r="AC4009" s="15"/>
      <c r="AD4009" s="15"/>
      <c r="AE4009" s="15"/>
      <c r="AF4009" s="15"/>
      <c r="AG4009" s="15"/>
      <c r="AH4009" s="15"/>
      <c r="AI4009" s="40" t="str">
        <f t="shared" si="537"/>
        <v>ok</v>
      </c>
      <c r="AJ4009" s="5"/>
      <c r="AK4009" t="str">
        <f>Tabela1[[#This Row],[Coluna1]]&amp;Tabela1[[#This Row],[PEDIDO]]</f>
        <v/>
      </c>
      <c r="AL4009"/>
      <c r="AM4009"/>
      <c r="AN4009"/>
      <c r="AO4009" t="str">
        <f t="shared" si="538"/>
        <v>/</v>
      </c>
      <c r="AP4009" t="str">
        <f>Tabela1[[#This Row],[TAG]]&amp;Tabela1[[#This Row],[PEDIDO]]&amp;Tabela1[[#This Row],[PRODUTO]]</f>
        <v/>
      </c>
      <c r="AQ4009" s="23" t="str">
        <f>Tabela1[[#This Row],[PRODUTO]]&amp;Tabela1[[#This Row],[TAG]]</f>
        <v/>
      </c>
      <c r="AR4009" s="27">
        <f>Tabela1[[#This Row],[PESO TOTAL]]*Tabela1[[#This Row],[MATÉRIA PRIMA]]</f>
        <v>0</v>
      </c>
      <c r="AS4009" s="28">
        <f>Tabela1[[#This Row],[PESO TOTAL]]*Tabela1[[#This Row],[PREPARAÇÃO ]]</f>
        <v>0</v>
      </c>
      <c r="AT4009" s="28">
        <f>Tabela1[[#This Row],[PESO TOTAL]]*Tabela1[[#This Row],[CALDEIRARIA]]</f>
        <v>0</v>
      </c>
      <c r="AU4009" s="28">
        <f>Tabela1[[#This Row],[PESO TOTAL]]*Tabela1[[#This Row],[SOLDA]]</f>
        <v>0</v>
      </c>
      <c r="AV4009" s="28">
        <f>Tabela1[[#This Row],[PESO TOTAL]]*Tabela1[[#This Row],[ACABAMENTO]]</f>
        <v>0</v>
      </c>
      <c r="AW4009" s="28">
        <f>Tabela1[[#This Row],[PESO TOTAL]]*Tabela1[[#This Row],[PRONTO ACABADO]]</f>
        <v>0</v>
      </c>
      <c r="AX4009" s="29">
        <f>Tabela1[[#This Row],[PESO TOTAL]]*Tabela1[[#This Row],[EXPEDIÇÃO ]]</f>
        <v>0</v>
      </c>
      <c r="AY4009" s="28" t="str">
        <f>Tabela1[[#This Row],[PEDIDO]]&amp;Tabela1[[#This Row],[PRODUTO]]</f>
        <v/>
      </c>
      <c r="AZ4009" s="44">
        <f>IF(AF4009="",0,IF(ISTEXT(AF4009),H4009*VALUE(SUBSTITUTE(AF4009,"%",""))/100,H4009*AF4009))-Tabela1[[#This Row],[PRONTO ACABADO2]]</f>
        <v>0</v>
      </c>
      <c r="BA4009" s="44">
        <f>IF(AG4009="",0,IF(ISTEXT(AG4009),H4009*VALUE(SUBSTITUTE(AG4009,"%",""))/100,H4009*AG4009))-Tabela1[[#This Row],[PESO EXPEDIDO2]]</f>
        <v>0</v>
      </c>
      <c r="BB4009" s="44">
        <f t="shared" si="539"/>
        <v>0</v>
      </c>
      <c r="BC4009" s="44">
        <f t="shared" si="540"/>
        <v>0</v>
      </c>
      <c r="BD4009" s="165"/>
    </row>
    <row r="4010" spans="1:56" ht="15.75" hidden="1" customHeight="1" x14ac:dyDescent="0.25">
      <c r="A4010" s="6"/>
      <c r="B4010" s="22"/>
      <c r="C4010" s="7"/>
      <c r="D4010" s="46"/>
      <c r="E4010" s="7"/>
      <c r="F4010" s="7"/>
      <c r="G4010" s="24"/>
      <c r="H4010" s="41">
        <f>Tabela1[[#This Row],[PESO UNI]]*Tabela1[[#This Row],[QTE]]</f>
        <v>0</v>
      </c>
      <c r="I4010" s="7"/>
      <c r="J4010" s="7"/>
      <c r="K4010" s="8"/>
      <c r="L4010" s="9"/>
      <c r="M4010" s="7"/>
      <c r="N4010" s="11"/>
      <c r="O4010" s="12"/>
      <c r="P4010" s="13"/>
      <c r="Q4010" s="14">
        <f>Tabela1[[#This Row],[QTDE/ Fabricação]]-Tabela1[[#This Row],[QTE]]</f>
        <v>0</v>
      </c>
      <c r="R4010" s="19">
        <f t="shared" si="534"/>
        <v>0</v>
      </c>
      <c r="S4010" s="19">
        <f t="shared" si="530"/>
        <v>0</v>
      </c>
      <c r="T4010" s="20">
        <f t="shared" si="535"/>
        <v>0</v>
      </c>
      <c r="U4010" s="17">
        <f>IFERROR(SUMIF('LISTA DE EMBARQUE'!B:B,MICRO!E:E,'LISTA DE EMBARQUE'!G:G),"")</f>
        <v>0</v>
      </c>
      <c r="V4010" s="12" t="str">
        <f>IFERROR(VLOOKUP(Tabela1[[#This Row],[COD.MDE]],'LISTA DE EMBARQUE'!B:L,11,0),"")</f>
        <v/>
      </c>
      <c r="W4010" s="13" t="str">
        <f>IFERROR(COUNTIF(#REF!,Tabela1[[#This Row],[Colunas5]]),"")</f>
        <v/>
      </c>
      <c r="X4010" s="14">
        <f>Tabela1[[#This Row],[QIANTIDADE EXPEDIDA]]*Tabela1[[#This Row],[PESO UNI]]</f>
        <v>0</v>
      </c>
      <c r="Y4010" s="14">
        <f t="shared" si="536"/>
        <v>0</v>
      </c>
      <c r="Z4010" s="21">
        <f>Tabela1[[#This Row],[PESO TOTAL]]-Tabela1[[#This Row],[Peso Expedido]]</f>
        <v>0</v>
      </c>
      <c r="AA4010" s="18"/>
      <c r="AB4010" s="15"/>
      <c r="AC4010" s="15"/>
      <c r="AD4010" s="15"/>
      <c r="AE4010" s="15"/>
      <c r="AF4010" s="15"/>
      <c r="AG4010" s="15"/>
      <c r="AH4010" s="15"/>
      <c r="AI4010" s="40" t="str">
        <f t="shared" si="537"/>
        <v>ok</v>
      </c>
      <c r="AJ4010" s="5"/>
      <c r="AK4010" t="str">
        <f>Tabela1[[#This Row],[Coluna1]]&amp;Tabela1[[#This Row],[PEDIDO]]</f>
        <v/>
      </c>
      <c r="AL4010"/>
      <c r="AM4010"/>
      <c r="AN4010"/>
      <c r="AO4010" t="str">
        <f t="shared" si="538"/>
        <v>/</v>
      </c>
      <c r="AP4010" t="str">
        <f>Tabela1[[#This Row],[TAG]]&amp;Tabela1[[#This Row],[PEDIDO]]&amp;Tabela1[[#This Row],[PRODUTO]]</f>
        <v/>
      </c>
      <c r="AQ4010" s="23" t="str">
        <f>Tabela1[[#This Row],[PRODUTO]]&amp;Tabela1[[#This Row],[TAG]]</f>
        <v/>
      </c>
      <c r="AR4010" s="27">
        <f>Tabela1[[#This Row],[PESO TOTAL]]*Tabela1[[#This Row],[MATÉRIA PRIMA]]</f>
        <v>0</v>
      </c>
      <c r="AS4010" s="28">
        <f>Tabela1[[#This Row],[PESO TOTAL]]*Tabela1[[#This Row],[PREPARAÇÃO ]]</f>
        <v>0</v>
      </c>
      <c r="AT4010" s="28">
        <f>Tabela1[[#This Row],[PESO TOTAL]]*Tabela1[[#This Row],[CALDEIRARIA]]</f>
        <v>0</v>
      </c>
      <c r="AU4010" s="28">
        <f>Tabela1[[#This Row],[PESO TOTAL]]*Tabela1[[#This Row],[SOLDA]]</f>
        <v>0</v>
      </c>
      <c r="AV4010" s="28">
        <f>Tabela1[[#This Row],[PESO TOTAL]]*Tabela1[[#This Row],[ACABAMENTO]]</f>
        <v>0</v>
      </c>
      <c r="AW4010" s="28">
        <f>Tabela1[[#This Row],[PESO TOTAL]]*Tabela1[[#This Row],[PRONTO ACABADO]]</f>
        <v>0</v>
      </c>
      <c r="AX4010" s="29">
        <f>Tabela1[[#This Row],[PESO TOTAL]]*Tabela1[[#This Row],[EXPEDIÇÃO ]]</f>
        <v>0</v>
      </c>
      <c r="AY4010" s="28" t="str">
        <f>Tabela1[[#This Row],[PEDIDO]]&amp;Tabela1[[#This Row],[PRODUTO]]</f>
        <v/>
      </c>
      <c r="AZ4010" s="44">
        <f>IF(AF4010="",0,IF(ISTEXT(AF4010),H4010*VALUE(SUBSTITUTE(AF4010,"%",""))/100,H4010*AF4010))-Tabela1[[#This Row],[PRONTO ACABADO2]]</f>
        <v>0</v>
      </c>
      <c r="BA4010" s="44">
        <f>IF(AG4010="",0,IF(ISTEXT(AG4010),H4010*VALUE(SUBSTITUTE(AG4010,"%",""))/100,H4010*AG4010))-Tabela1[[#This Row],[PESO EXPEDIDO2]]</f>
        <v>0</v>
      </c>
      <c r="BB4010" s="44">
        <f t="shared" si="539"/>
        <v>0</v>
      </c>
      <c r="BC4010" s="44">
        <f t="shared" si="540"/>
        <v>0</v>
      </c>
      <c r="BD4010" s="165"/>
    </row>
    <row r="4011" spans="1:56" ht="15.75" hidden="1" customHeight="1" x14ac:dyDescent="0.25">
      <c r="A4011" s="6"/>
      <c r="B4011" s="22"/>
      <c r="C4011" s="7"/>
      <c r="D4011" s="46"/>
      <c r="E4011" s="7"/>
      <c r="F4011" s="7"/>
      <c r="G4011" s="24"/>
      <c r="H4011" s="41">
        <f>Tabela1[[#This Row],[PESO UNI]]*Tabela1[[#This Row],[QTE]]</f>
        <v>0</v>
      </c>
      <c r="I4011" s="7"/>
      <c r="J4011" s="7"/>
      <c r="K4011" s="8"/>
      <c r="L4011" s="9"/>
      <c r="M4011" s="7"/>
      <c r="N4011" s="11"/>
      <c r="O4011" s="12"/>
      <c r="P4011" s="13"/>
      <c r="Q4011" s="14">
        <f>Tabela1[[#This Row],[QTDE/ Fabricação]]-Tabela1[[#This Row],[QTE]]</f>
        <v>0</v>
      </c>
      <c r="R4011" s="19">
        <f t="shared" si="534"/>
        <v>0</v>
      </c>
      <c r="S4011" s="19">
        <f t="shared" si="530"/>
        <v>0</v>
      </c>
      <c r="T4011" s="20">
        <f t="shared" si="535"/>
        <v>0</v>
      </c>
      <c r="U4011" s="17">
        <f>IFERROR(SUMIF('LISTA DE EMBARQUE'!B:B,MICRO!E:E,'LISTA DE EMBARQUE'!G:G),"")</f>
        <v>0</v>
      </c>
      <c r="V4011" s="12" t="str">
        <f>IFERROR(VLOOKUP(Tabela1[[#This Row],[COD.MDE]],'LISTA DE EMBARQUE'!B:L,11,0),"")</f>
        <v/>
      </c>
      <c r="W4011" s="13" t="str">
        <f>IFERROR(COUNTIF(#REF!,Tabela1[[#This Row],[Colunas5]]),"")</f>
        <v/>
      </c>
      <c r="X4011" s="14">
        <f>Tabela1[[#This Row],[QIANTIDADE EXPEDIDA]]*Tabela1[[#This Row],[PESO UNI]]</f>
        <v>0</v>
      </c>
      <c r="Y4011" s="14">
        <f t="shared" si="536"/>
        <v>0</v>
      </c>
      <c r="Z4011" s="21">
        <f>Tabela1[[#This Row],[PESO TOTAL]]-Tabela1[[#This Row],[Peso Expedido]]</f>
        <v>0</v>
      </c>
      <c r="AA4011" s="18"/>
      <c r="AB4011" s="15"/>
      <c r="AC4011" s="15"/>
      <c r="AD4011" s="15"/>
      <c r="AE4011" s="15"/>
      <c r="AF4011" s="15"/>
      <c r="AG4011" s="15"/>
      <c r="AH4011" s="15"/>
      <c r="AI4011" s="40" t="str">
        <f t="shared" si="537"/>
        <v>ok</v>
      </c>
      <c r="AJ4011" s="5"/>
      <c r="AK4011" t="str">
        <f>Tabela1[[#This Row],[Coluna1]]&amp;Tabela1[[#This Row],[PEDIDO]]</f>
        <v/>
      </c>
      <c r="AL4011"/>
      <c r="AM4011"/>
      <c r="AN4011"/>
      <c r="AO4011" t="str">
        <f t="shared" si="538"/>
        <v>/</v>
      </c>
      <c r="AP4011" t="str">
        <f>Tabela1[[#This Row],[TAG]]&amp;Tabela1[[#This Row],[PEDIDO]]&amp;Tabela1[[#This Row],[PRODUTO]]</f>
        <v/>
      </c>
      <c r="AQ4011" s="23" t="str">
        <f>Tabela1[[#This Row],[PRODUTO]]&amp;Tabela1[[#This Row],[TAG]]</f>
        <v/>
      </c>
      <c r="AR4011" s="27">
        <f>Tabela1[[#This Row],[PESO TOTAL]]*Tabela1[[#This Row],[MATÉRIA PRIMA]]</f>
        <v>0</v>
      </c>
      <c r="AS4011" s="28">
        <f>Tabela1[[#This Row],[PESO TOTAL]]*Tabela1[[#This Row],[PREPARAÇÃO ]]</f>
        <v>0</v>
      </c>
      <c r="AT4011" s="28">
        <f>Tabela1[[#This Row],[PESO TOTAL]]*Tabela1[[#This Row],[CALDEIRARIA]]</f>
        <v>0</v>
      </c>
      <c r="AU4011" s="28">
        <f>Tabela1[[#This Row],[PESO TOTAL]]*Tabela1[[#This Row],[SOLDA]]</f>
        <v>0</v>
      </c>
      <c r="AV4011" s="28">
        <f>Tabela1[[#This Row],[PESO TOTAL]]*Tabela1[[#This Row],[ACABAMENTO]]</f>
        <v>0</v>
      </c>
      <c r="AW4011" s="28">
        <f>Tabela1[[#This Row],[PESO TOTAL]]*Tabela1[[#This Row],[PRONTO ACABADO]]</f>
        <v>0</v>
      </c>
      <c r="AX4011" s="29">
        <f>Tabela1[[#This Row],[PESO TOTAL]]*Tabela1[[#This Row],[EXPEDIÇÃO ]]</f>
        <v>0</v>
      </c>
      <c r="AY4011" s="28" t="str">
        <f>Tabela1[[#This Row],[PEDIDO]]&amp;Tabela1[[#This Row],[PRODUTO]]</f>
        <v/>
      </c>
      <c r="AZ4011" s="44">
        <f>IF(AF4011="",0,IF(ISTEXT(AF4011),H4011*VALUE(SUBSTITUTE(AF4011,"%",""))/100,H4011*AF4011))-Tabela1[[#This Row],[PRONTO ACABADO2]]</f>
        <v>0</v>
      </c>
      <c r="BA4011" s="44">
        <f>IF(AG4011="",0,IF(ISTEXT(AG4011),H4011*VALUE(SUBSTITUTE(AG4011,"%",""))/100,H4011*AG4011))-Tabela1[[#This Row],[PESO EXPEDIDO2]]</f>
        <v>0</v>
      </c>
      <c r="BB4011" s="44">
        <f t="shared" si="539"/>
        <v>0</v>
      </c>
      <c r="BC4011" s="44">
        <f t="shared" si="540"/>
        <v>0</v>
      </c>
      <c r="BD4011" s="165"/>
    </row>
    <row r="4012" spans="1:56" ht="15.75" hidden="1" customHeight="1" x14ac:dyDescent="0.25">
      <c r="A4012" s="6"/>
      <c r="B4012" s="22"/>
      <c r="C4012" s="7"/>
      <c r="D4012" s="46"/>
      <c r="E4012" s="7"/>
      <c r="F4012" s="7"/>
      <c r="G4012" s="24"/>
      <c r="H4012" s="41">
        <f>Tabela1[[#This Row],[PESO UNI]]*Tabela1[[#This Row],[QTE]]</f>
        <v>0</v>
      </c>
      <c r="I4012" s="7"/>
      <c r="J4012" s="7"/>
      <c r="K4012" s="8"/>
      <c r="L4012" s="9"/>
      <c r="M4012" s="7"/>
      <c r="N4012" s="11"/>
      <c r="O4012" s="12"/>
      <c r="P4012" s="13"/>
      <c r="Q4012" s="14">
        <f>Tabela1[[#This Row],[QTDE/ Fabricação]]-Tabela1[[#This Row],[QTE]]</f>
        <v>0</v>
      </c>
      <c r="R4012" s="19">
        <f t="shared" si="534"/>
        <v>0</v>
      </c>
      <c r="S4012" s="19">
        <f t="shared" si="530"/>
        <v>0</v>
      </c>
      <c r="T4012" s="20">
        <f t="shared" si="535"/>
        <v>0</v>
      </c>
      <c r="U4012" s="17">
        <f>IFERROR(SUMIF('LISTA DE EMBARQUE'!B:B,MICRO!E:E,'LISTA DE EMBARQUE'!G:G),"")</f>
        <v>0</v>
      </c>
      <c r="V4012" s="12" t="str">
        <f>IFERROR(VLOOKUP(Tabela1[[#This Row],[COD.MDE]],'LISTA DE EMBARQUE'!B:L,11,0),"")</f>
        <v/>
      </c>
      <c r="W4012" s="13" t="str">
        <f>IFERROR(COUNTIF(#REF!,Tabela1[[#This Row],[Colunas5]]),"")</f>
        <v/>
      </c>
      <c r="X4012" s="14">
        <f>Tabela1[[#This Row],[QIANTIDADE EXPEDIDA]]*Tabela1[[#This Row],[PESO UNI]]</f>
        <v>0</v>
      </c>
      <c r="Y4012" s="14">
        <f t="shared" si="536"/>
        <v>0</v>
      </c>
      <c r="Z4012" s="21">
        <f>Tabela1[[#This Row],[PESO TOTAL]]-Tabela1[[#This Row],[Peso Expedido]]</f>
        <v>0</v>
      </c>
      <c r="AA4012" s="18"/>
      <c r="AB4012" s="15"/>
      <c r="AC4012" s="15"/>
      <c r="AD4012" s="15"/>
      <c r="AE4012" s="15"/>
      <c r="AF4012" s="15"/>
      <c r="AG4012" s="15"/>
      <c r="AH4012" s="15"/>
      <c r="AI4012" s="40" t="str">
        <f t="shared" si="537"/>
        <v>ok</v>
      </c>
      <c r="AJ4012" s="5"/>
      <c r="AK4012" t="str">
        <f>Tabela1[[#This Row],[Coluna1]]&amp;Tabela1[[#This Row],[PEDIDO]]</f>
        <v/>
      </c>
      <c r="AL4012"/>
      <c r="AM4012"/>
      <c r="AN4012"/>
      <c r="AO4012" t="str">
        <f t="shared" si="538"/>
        <v>/</v>
      </c>
      <c r="AP4012" t="str">
        <f>Tabela1[[#This Row],[TAG]]&amp;Tabela1[[#This Row],[PEDIDO]]&amp;Tabela1[[#This Row],[PRODUTO]]</f>
        <v/>
      </c>
      <c r="AQ4012" s="23" t="str">
        <f>Tabela1[[#This Row],[PRODUTO]]&amp;Tabela1[[#This Row],[TAG]]</f>
        <v/>
      </c>
      <c r="AR4012" s="27">
        <f>Tabela1[[#This Row],[PESO TOTAL]]*Tabela1[[#This Row],[MATÉRIA PRIMA]]</f>
        <v>0</v>
      </c>
      <c r="AS4012" s="28">
        <f>Tabela1[[#This Row],[PESO TOTAL]]*Tabela1[[#This Row],[PREPARAÇÃO ]]</f>
        <v>0</v>
      </c>
      <c r="AT4012" s="28">
        <f>Tabela1[[#This Row],[PESO TOTAL]]*Tabela1[[#This Row],[CALDEIRARIA]]</f>
        <v>0</v>
      </c>
      <c r="AU4012" s="28">
        <f>Tabela1[[#This Row],[PESO TOTAL]]*Tabela1[[#This Row],[SOLDA]]</f>
        <v>0</v>
      </c>
      <c r="AV4012" s="28">
        <f>Tabela1[[#This Row],[PESO TOTAL]]*Tabela1[[#This Row],[ACABAMENTO]]</f>
        <v>0</v>
      </c>
      <c r="AW4012" s="28">
        <f>Tabela1[[#This Row],[PESO TOTAL]]*Tabela1[[#This Row],[PRONTO ACABADO]]</f>
        <v>0</v>
      </c>
      <c r="AX4012" s="29">
        <f>Tabela1[[#This Row],[PESO TOTAL]]*Tabela1[[#This Row],[EXPEDIÇÃO ]]</f>
        <v>0</v>
      </c>
      <c r="AY4012" s="28" t="str">
        <f>Tabela1[[#This Row],[PEDIDO]]&amp;Tabela1[[#This Row],[PRODUTO]]</f>
        <v/>
      </c>
      <c r="AZ4012" s="44">
        <f>IF(AF4012="",0,IF(ISTEXT(AF4012),H4012*VALUE(SUBSTITUTE(AF4012,"%",""))/100,H4012*AF4012))-Tabela1[[#This Row],[PRONTO ACABADO2]]</f>
        <v>0</v>
      </c>
      <c r="BA4012" s="44">
        <f>IF(AG4012="",0,IF(ISTEXT(AG4012),H4012*VALUE(SUBSTITUTE(AG4012,"%",""))/100,H4012*AG4012))-Tabela1[[#This Row],[PESO EXPEDIDO2]]</f>
        <v>0</v>
      </c>
      <c r="BB4012" s="44">
        <f t="shared" si="539"/>
        <v>0</v>
      </c>
      <c r="BC4012" s="44">
        <f t="shared" si="540"/>
        <v>0</v>
      </c>
      <c r="BD4012" s="165"/>
    </row>
    <row r="4013" spans="1:56" ht="15.75" hidden="1" customHeight="1" x14ac:dyDescent="0.25">
      <c r="A4013" s="6"/>
      <c r="B4013" s="22"/>
      <c r="C4013" s="7"/>
      <c r="D4013" s="46"/>
      <c r="E4013" s="7"/>
      <c r="F4013" s="7"/>
      <c r="G4013" s="24"/>
      <c r="H4013" s="41">
        <f>Tabela1[[#This Row],[PESO UNI]]*Tabela1[[#This Row],[QTE]]</f>
        <v>0</v>
      </c>
      <c r="I4013" s="7"/>
      <c r="J4013" s="7"/>
      <c r="K4013" s="8"/>
      <c r="L4013" s="9"/>
      <c r="M4013" s="7"/>
      <c r="N4013" s="11"/>
      <c r="O4013" s="12"/>
      <c r="P4013" s="13"/>
      <c r="Q4013" s="14">
        <f>Tabela1[[#This Row],[QTDE/ Fabricação]]-Tabela1[[#This Row],[QTE]]</f>
        <v>0</v>
      </c>
      <c r="R4013" s="19">
        <f t="shared" si="534"/>
        <v>0</v>
      </c>
      <c r="S4013" s="19">
        <f t="shared" si="530"/>
        <v>0</v>
      </c>
      <c r="T4013" s="20">
        <f t="shared" si="535"/>
        <v>0</v>
      </c>
      <c r="U4013" s="17">
        <f>IFERROR(SUMIF('LISTA DE EMBARQUE'!B:B,MICRO!E:E,'LISTA DE EMBARQUE'!G:G),"")</f>
        <v>0</v>
      </c>
      <c r="V4013" s="12" t="str">
        <f>IFERROR(VLOOKUP(Tabela1[[#This Row],[COD.MDE]],'LISTA DE EMBARQUE'!B:L,11,0),"")</f>
        <v/>
      </c>
      <c r="W4013" s="13" t="str">
        <f>IFERROR(COUNTIF(#REF!,Tabela1[[#This Row],[Colunas5]]),"")</f>
        <v/>
      </c>
      <c r="X4013" s="14">
        <f>Tabela1[[#This Row],[QIANTIDADE EXPEDIDA]]*Tabela1[[#This Row],[PESO UNI]]</f>
        <v>0</v>
      </c>
      <c r="Y4013" s="14">
        <f t="shared" si="536"/>
        <v>0</v>
      </c>
      <c r="Z4013" s="21">
        <f>Tabela1[[#This Row],[PESO TOTAL]]-Tabela1[[#This Row],[Peso Expedido]]</f>
        <v>0</v>
      </c>
      <c r="AA4013" s="18"/>
      <c r="AB4013" s="15"/>
      <c r="AC4013" s="15"/>
      <c r="AD4013" s="15"/>
      <c r="AE4013" s="15"/>
      <c r="AF4013" s="15"/>
      <c r="AG4013" s="15"/>
      <c r="AH4013" s="15"/>
      <c r="AI4013" s="40" t="str">
        <f t="shared" si="537"/>
        <v>ok</v>
      </c>
      <c r="AJ4013" s="5"/>
      <c r="AK4013" t="str">
        <f>Tabela1[[#This Row],[Coluna1]]&amp;Tabela1[[#This Row],[PEDIDO]]</f>
        <v/>
      </c>
      <c r="AL4013"/>
      <c r="AM4013"/>
      <c r="AN4013"/>
      <c r="AO4013" t="str">
        <f t="shared" si="538"/>
        <v>/</v>
      </c>
      <c r="AP4013" t="str">
        <f>Tabela1[[#This Row],[TAG]]&amp;Tabela1[[#This Row],[PEDIDO]]&amp;Tabela1[[#This Row],[PRODUTO]]</f>
        <v/>
      </c>
      <c r="AQ4013" s="23" t="str">
        <f>Tabela1[[#This Row],[PRODUTO]]&amp;Tabela1[[#This Row],[TAG]]</f>
        <v/>
      </c>
      <c r="AR4013" s="27">
        <f>Tabela1[[#This Row],[PESO TOTAL]]*Tabela1[[#This Row],[MATÉRIA PRIMA]]</f>
        <v>0</v>
      </c>
      <c r="AS4013" s="28">
        <f>Tabela1[[#This Row],[PESO TOTAL]]*Tabela1[[#This Row],[PREPARAÇÃO ]]</f>
        <v>0</v>
      </c>
      <c r="AT4013" s="28">
        <f>Tabela1[[#This Row],[PESO TOTAL]]*Tabela1[[#This Row],[CALDEIRARIA]]</f>
        <v>0</v>
      </c>
      <c r="AU4013" s="28">
        <f>Tabela1[[#This Row],[PESO TOTAL]]*Tabela1[[#This Row],[SOLDA]]</f>
        <v>0</v>
      </c>
      <c r="AV4013" s="28">
        <f>Tabela1[[#This Row],[PESO TOTAL]]*Tabela1[[#This Row],[ACABAMENTO]]</f>
        <v>0</v>
      </c>
      <c r="AW4013" s="28">
        <f>Tabela1[[#This Row],[PESO TOTAL]]*Tabela1[[#This Row],[PRONTO ACABADO]]</f>
        <v>0</v>
      </c>
      <c r="AX4013" s="29">
        <f>Tabela1[[#This Row],[PESO TOTAL]]*Tabela1[[#This Row],[EXPEDIÇÃO ]]</f>
        <v>0</v>
      </c>
      <c r="AY4013" s="28" t="str">
        <f>Tabela1[[#This Row],[PEDIDO]]&amp;Tabela1[[#This Row],[PRODUTO]]</f>
        <v/>
      </c>
      <c r="AZ4013" s="44">
        <f>IF(AF4013="",0,IF(ISTEXT(AF4013),H4013*VALUE(SUBSTITUTE(AF4013,"%",""))/100,H4013*AF4013))-Tabela1[[#This Row],[PRONTO ACABADO2]]</f>
        <v>0</v>
      </c>
      <c r="BA4013" s="44">
        <f>IF(AG4013="",0,IF(ISTEXT(AG4013),H4013*VALUE(SUBSTITUTE(AG4013,"%",""))/100,H4013*AG4013))-Tabela1[[#This Row],[PESO EXPEDIDO2]]</f>
        <v>0</v>
      </c>
      <c r="BB4013" s="44">
        <f t="shared" si="539"/>
        <v>0</v>
      </c>
      <c r="BC4013" s="44">
        <f t="shared" si="540"/>
        <v>0</v>
      </c>
      <c r="BD4013" s="165"/>
    </row>
    <row r="4014" spans="1:56" ht="15.75" hidden="1" customHeight="1" x14ac:dyDescent="0.25">
      <c r="A4014" s="6"/>
      <c r="B4014" s="22"/>
      <c r="C4014" s="7"/>
      <c r="D4014" s="46"/>
      <c r="E4014" s="7"/>
      <c r="F4014" s="7"/>
      <c r="G4014" s="24"/>
      <c r="H4014" s="41">
        <f>Tabela1[[#This Row],[PESO UNI]]*Tabela1[[#This Row],[QTE]]</f>
        <v>0</v>
      </c>
      <c r="I4014" s="7"/>
      <c r="J4014" s="7"/>
      <c r="K4014" s="8"/>
      <c r="L4014" s="9"/>
      <c r="M4014" s="7"/>
      <c r="N4014" s="11"/>
      <c r="O4014" s="12"/>
      <c r="P4014" s="13"/>
      <c r="Q4014" s="14">
        <f>Tabela1[[#This Row],[QTDE/ Fabricação]]-Tabela1[[#This Row],[QTE]]</f>
        <v>0</v>
      </c>
      <c r="R4014" s="19">
        <f t="shared" si="534"/>
        <v>0</v>
      </c>
      <c r="S4014" s="19">
        <f t="shared" si="530"/>
        <v>0</v>
      </c>
      <c r="T4014" s="20">
        <f t="shared" si="535"/>
        <v>0</v>
      </c>
      <c r="U4014" s="17">
        <f>IFERROR(SUMIF('LISTA DE EMBARQUE'!B:B,MICRO!E:E,'LISTA DE EMBARQUE'!G:G),"")</f>
        <v>0</v>
      </c>
      <c r="V4014" s="12" t="str">
        <f>IFERROR(VLOOKUP(Tabela1[[#This Row],[COD.MDE]],'LISTA DE EMBARQUE'!B:L,11,0),"")</f>
        <v/>
      </c>
      <c r="W4014" s="13" t="str">
        <f>IFERROR(COUNTIF(#REF!,Tabela1[[#This Row],[Colunas5]]),"")</f>
        <v/>
      </c>
      <c r="X4014" s="14">
        <f>Tabela1[[#This Row],[QIANTIDADE EXPEDIDA]]*Tabela1[[#This Row],[PESO UNI]]</f>
        <v>0</v>
      </c>
      <c r="Y4014" s="14">
        <f t="shared" si="536"/>
        <v>0</v>
      </c>
      <c r="Z4014" s="21">
        <f>Tabela1[[#This Row],[PESO TOTAL]]-Tabela1[[#This Row],[Peso Expedido]]</f>
        <v>0</v>
      </c>
      <c r="AA4014" s="18"/>
      <c r="AB4014" s="15"/>
      <c r="AC4014" s="15"/>
      <c r="AD4014" s="15"/>
      <c r="AE4014" s="15"/>
      <c r="AF4014" s="15"/>
      <c r="AG4014" s="15"/>
      <c r="AH4014" s="15"/>
      <c r="AI4014" s="40" t="str">
        <f t="shared" si="537"/>
        <v>ok</v>
      </c>
      <c r="AJ4014" s="5"/>
      <c r="AK4014" t="str">
        <f>Tabela1[[#This Row],[Coluna1]]&amp;Tabela1[[#This Row],[PEDIDO]]</f>
        <v/>
      </c>
      <c r="AL4014"/>
      <c r="AM4014"/>
      <c r="AN4014"/>
      <c r="AO4014" t="str">
        <f t="shared" si="538"/>
        <v>/</v>
      </c>
      <c r="AP4014" t="str">
        <f>Tabela1[[#This Row],[TAG]]&amp;Tabela1[[#This Row],[PEDIDO]]&amp;Tabela1[[#This Row],[PRODUTO]]</f>
        <v/>
      </c>
      <c r="AQ4014" s="23" t="str">
        <f>Tabela1[[#This Row],[PRODUTO]]&amp;Tabela1[[#This Row],[TAG]]</f>
        <v/>
      </c>
      <c r="AR4014" s="27">
        <f>Tabela1[[#This Row],[PESO TOTAL]]*Tabela1[[#This Row],[MATÉRIA PRIMA]]</f>
        <v>0</v>
      </c>
      <c r="AS4014" s="28">
        <f>Tabela1[[#This Row],[PESO TOTAL]]*Tabela1[[#This Row],[PREPARAÇÃO ]]</f>
        <v>0</v>
      </c>
      <c r="AT4014" s="28">
        <f>Tabela1[[#This Row],[PESO TOTAL]]*Tabela1[[#This Row],[CALDEIRARIA]]</f>
        <v>0</v>
      </c>
      <c r="AU4014" s="28">
        <f>Tabela1[[#This Row],[PESO TOTAL]]*Tabela1[[#This Row],[SOLDA]]</f>
        <v>0</v>
      </c>
      <c r="AV4014" s="28">
        <f>Tabela1[[#This Row],[PESO TOTAL]]*Tabela1[[#This Row],[ACABAMENTO]]</f>
        <v>0</v>
      </c>
      <c r="AW4014" s="28">
        <f>Tabela1[[#This Row],[PESO TOTAL]]*Tabela1[[#This Row],[PRONTO ACABADO]]</f>
        <v>0</v>
      </c>
      <c r="AX4014" s="29">
        <f>Tabela1[[#This Row],[PESO TOTAL]]*Tabela1[[#This Row],[EXPEDIÇÃO ]]</f>
        <v>0</v>
      </c>
      <c r="AY4014" s="28" t="str">
        <f>Tabela1[[#This Row],[PEDIDO]]&amp;Tabela1[[#This Row],[PRODUTO]]</f>
        <v/>
      </c>
      <c r="AZ4014" s="44">
        <f>IF(AF4014="",0,IF(ISTEXT(AF4014),H4014*VALUE(SUBSTITUTE(AF4014,"%",""))/100,H4014*AF4014))-Tabela1[[#This Row],[PRONTO ACABADO2]]</f>
        <v>0</v>
      </c>
      <c r="BA4014" s="44">
        <f>IF(AG4014="",0,IF(ISTEXT(AG4014),H4014*VALUE(SUBSTITUTE(AG4014,"%",""))/100,H4014*AG4014))-Tabela1[[#This Row],[PESO EXPEDIDO2]]</f>
        <v>0</v>
      </c>
      <c r="BB4014" s="44">
        <f t="shared" si="539"/>
        <v>0</v>
      </c>
      <c r="BC4014" s="44">
        <f t="shared" si="540"/>
        <v>0</v>
      </c>
      <c r="BD4014" s="165"/>
    </row>
    <row r="4015" spans="1:56" ht="15.75" hidden="1" customHeight="1" x14ac:dyDescent="0.25">
      <c r="A4015" s="6"/>
      <c r="B4015" s="22"/>
      <c r="C4015" s="7"/>
      <c r="D4015" s="46"/>
      <c r="E4015" s="7"/>
      <c r="F4015" s="7"/>
      <c r="G4015" s="24"/>
      <c r="H4015" s="41">
        <f>Tabela1[[#This Row],[PESO UNI]]*Tabela1[[#This Row],[QTE]]</f>
        <v>0</v>
      </c>
      <c r="I4015" s="7"/>
      <c r="J4015" s="7"/>
      <c r="K4015" s="8"/>
      <c r="L4015" s="9"/>
      <c r="M4015" s="7"/>
      <c r="N4015" s="11"/>
      <c r="O4015" s="12"/>
      <c r="P4015" s="13"/>
      <c r="Q4015" s="14">
        <f>Tabela1[[#This Row],[QTDE/ Fabricação]]-Tabela1[[#This Row],[QTE]]</f>
        <v>0</v>
      </c>
      <c r="R4015" s="19">
        <f t="shared" si="534"/>
        <v>0</v>
      </c>
      <c r="S4015" s="19">
        <f t="shared" si="530"/>
        <v>0</v>
      </c>
      <c r="T4015" s="20">
        <f t="shared" si="535"/>
        <v>0</v>
      </c>
      <c r="U4015" s="17">
        <f>IFERROR(SUMIF('LISTA DE EMBARQUE'!B:B,MICRO!E:E,'LISTA DE EMBARQUE'!G:G),"")</f>
        <v>0</v>
      </c>
      <c r="V4015" s="12" t="str">
        <f>IFERROR(VLOOKUP(Tabela1[[#This Row],[COD.MDE]],'LISTA DE EMBARQUE'!B:L,11,0),"")</f>
        <v/>
      </c>
      <c r="W4015" s="13" t="str">
        <f>IFERROR(COUNTIF(#REF!,Tabela1[[#This Row],[Colunas5]]),"")</f>
        <v/>
      </c>
      <c r="X4015" s="14">
        <f>Tabela1[[#This Row],[QIANTIDADE EXPEDIDA]]*Tabela1[[#This Row],[PESO UNI]]</f>
        <v>0</v>
      </c>
      <c r="Y4015" s="14">
        <f t="shared" si="536"/>
        <v>0</v>
      </c>
      <c r="Z4015" s="21">
        <f>Tabela1[[#This Row],[PESO TOTAL]]-Tabela1[[#This Row],[Peso Expedido]]</f>
        <v>0</v>
      </c>
      <c r="AA4015" s="18"/>
      <c r="AB4015" s="15"/>
      <c r="AC4015" s="15"/>
      <c r="AD4015" s="15"/>
      <c r="AE4015" s="15"/>
      <c r="AF4015" s="15"/>
      <c r="AG4015" s="15"/>
      <c r="AH4015" s="15"/>
      <c r="AI4015" s="40" t="str">
        <f t="shared" si="537"/>
        <v>ok</v>
      </c>
      <c r="AJ4015" s="5"/>
      <c r="AK4015" t="str">
        <f>Tabela1[[#This Row],[Coluna1]]&amp;Tabela1[[#This Row],[PEDIDO]]</f>
        <v/>
      </c>
      <c r="AL4015"/>
      <c r="AM4015"/>
      <c r="AN4015"/>
      <c r="AO4015" t="str">
        <f t="shared" si="538"/>
        <v>/</v>
      </c>
      <c r="AP4015" t="str">
        <f>Tabela1[[#This Row],[TAG]]&amp;Tabela1[[#This Row],[PEDIDO]]&amp;Tabela1[[#This Row],[PRODUTO]]</f>
        <v/>
      </c>
      <c r="AQ4015" s="23" t="str">
        <f>Tabela1[[#This Row],[PRODUTO]]&amp;Tabela1[[#This Row],[TAG]]</f>
        <v/>
      </c>
      <c r="AR4015" s="27">
        <f>Tabela1[[#This Row],[PESO TOTAL]]*Tabela1[[#This Row],[MATÉRIA PRIMA]]</f>
        <v>0</v>
      </c>
      <c r="AS4015" s="28">
        <f>Tabela1[[#This Row],[PESO TOTAL]]*Tabela1[[#This Row],[PREPARAÇÃO ]]</f>
        <v>0</v>
      </c>
      <c r="AT4015" s="28">
        <f>Tabela1[[#This Row],[PESO TOTAL]]*Tabela1[[#This Row],[CALDEIRARIA]]</f>
        <v>0</v>
      </c>
      <c r="AU4015" s="28">
        <f>Tabela1[[#This Row],[PESO TOTAL]]*Tabela1[[#This Row],[SOLDA]]</f>
        <v>0</v>
      </c>
      <c r="AV4015" s="28">
        <f>Tabela1[[#This Row],[PESO TOTAL]]*Tabela1[[#This Row],[ACABAMENTO]]</f>
        <v>0</v>
      </c>
      <c r="AW4015" s="28">
        <f>Tabela1[[#This Row],[PESO TOTAL]]*Tabela1[[#This Row],[PRONTO ACABADO]]</f>
        <v>0</v>
      </c>
      <c r="AX4015" s="29">
        <f>Tabela1[[#This Row],[PESO TOTAL]]*Tabela1[[#This Row],[EXPEDIÇÃO ]]</f>
        <v>0</v>
      </c>
      <c r="AY4015" s="28" t="str">
        <f>Tabela1[[#This Row],[PEDIDO]]&amp;Tabela1[[#This Row],[PRODUTO]]</f>
        <v/>
      </c>
      <c r="AZ4015" s="44">
        <f>IF(AF4015="",0,IF(ISTEXT(AF4015),H4015*VALUE(SUBSTITUTE(AF4015,"%",""))/100,H4015*AF4015))-Tabela1[[#This Row],[PRONTO ACABADO2]]</f>
        <v>0</v>
      </c>
      <c r="BA4015" s="44">
        <f>IF(AG4015="",0,IF(ISTEXT(AG4015),H4015*VALUE(SUBSTITUTE(AG4015,"%",""))/100,H4015*AG4015))-Tabela1[[#This Row],[PESO EXPEDIDO2]]</f>
        <v>0</v>
      </c>
      <c r="BB4015" s="44">
        <f t="shared" si="539"/>
        <v>0</v>
      </c>
      <c r="BC4015" s="44">
        <f t="shared" si="540"/>
        <v>0</v>
      </c>
      <c r="BD4015" s="165"/>
    </row>
    <row r="4016" spans="1:56" ht="15.75" hidden="1" customHeight="1" x14ac:dyDescent="0.25">
      <c r="A4016" s="6"/>
      <c r="B4016" s="22"/>
      <c r="C4016" s="7"/>
      <c r="D4016" s="46"/>
      <c r="E4016" s="7"/>
      <c r="F4016" s="7"/>
      <c r="G4016" s="24"/>
      <c r="H4016" s="41">
        <f>Tabela1[[#This Row],[PESO UNI]]*Tabela1[[#This Row],[QTE]]</f>
        <v>0</v>
      </c>
      <c r="I4016" s="7"/>
      <c r="J4016" s="7"/>
      <c r="K4016" s="8"/>
      <c r="L4016" s="9"/>
      <c r="M4016" s="7"/>
      <c r="N4016" s="11"/>
      <c r="O4016" s="12"/>
      <c r="P4016" s="13"/>
      <c r="Q4016" s="14">
        <f>Tabela1[[#This Row],[QTDE/ Fabricação]]-Tabela1[[#This Row],[QTE]]</f>
        <v>0</v>
      </c>
      <c r="R4016" s="19">
        <f t="shared" si="534"/>
        <v>0</v>
      </c>
      <c r="S4016" s="19">
        <f t="shared" si="530"/>
        <v>0</v>
      </c>
      <c r="T4016" s="20">
        <f t="shared" si="535"/>
        <v>0</v>
      </c>
      <c r="U4016" s="17">
        <f>IFERROR(SUMIF('LISTA DE EMBARQUE'!B:B,MICRO!E:E,'LISTA DE EMBARQUE'!G:G),"")</f>
        <v>0</v>
      </c>
      <c r="V4016" s="12" t="str">
        <f>IFERROR(VLOOKUP(Tabela1[[#This Row],[COD.MDE]],'LISTA DE EMBARQUE'!B:L,11,0),"")</f>
        <v/>
      </c>
      <c r="W4016" s="13" t="str">
        <f>IFERROR(COUNTIF(#REF!,Tabela1[[#This Row],[Colunas5]]),"")</f>
        <v/>
      </c>
      <c r="X4016" s="14">
        <f>Tabela1[[#This Row],[QIANTIDADE EXPEDIDA]]*Tabela1[[#This Row],[PESO UNI]]</f>
        <v>0</v>
      </c>
      <c r="Y4016" s="14">
        <f t="shared" si="536"/>
        <v>0</v>
      </c>
      <c r="Z4016" s="21">
        <f>Tabela1[[#This Row],[PESO TOTAL]]-Tabela1[[#This Row],[Peso Expedido]]</f>
        <v>0</v>
      </c>
      <c r="AA4016" s="18"/>
      <c r="AB4016" s="15"/>
      <c r="AC4016" s="15"/>
      <c r="AD4016" s="15"/>
      <c r="AE4016" s="15"/>
      <c r="AF4016" s="15"/>
      <c r="AG4016" s="15"/>
      <c r="AH4016" s="15"/>
      <c r="AI4016" s="40" t="str">
        <f t="shared" si="537"/>
        <v>ok</v>
      </c>
      <c r="AJ4016" s="5"/>
      <c r="AK4016" t="str">
        <f>Tabela1[[#This Row],[Coluna1]]&amp;Tabela1[[#This Row],[PEDIDO]]</f>
        <v/>
      </c>
      <c r="AL4016"/>
      <c r="AM4016"/>
      <c r="AN4016"/>
      <c r="AO4016" t="str">
        <f t="shared" si="538"/>
        <v>/</v>
      </c>
      <c r="AP4016" t="str">
        <f>Tabela1[[#This Row],[TAG]]&amp;Tabela1[[#This Row],[PEDIDO]]&amp;Tabela1[[#This Row],[PRODUTO]]</f>
        <v/>
      </c>
      <c r="AQ4016" s="23" t="str">
        <f>Tabela1[[#This Row],[PRODUTO]]&amp;Tabela1[[#This Row],[TAG]]</f>
        <v/>
      </c>
      <c r="AR4016" s="27">
        <f>Tabela1[[#This Row],[PESO TOTAL]]*Tabela1[[#This Row],[MATÉRIA PRIMA]]</f>
        <v>0</v>
      </c>
      <c r="AS4016" s="28">
        <f>Tabela1[[#This Row],[PESO TOTAL]]*Tabela1[[#This Row],[PREPARAÇÃO ]]</f>
        <v>0</v>
      </c>
      <c r="AT4016" s="28">
        <f>Tabela1[[#This Row],[PESO TOTAL]]*Tabela1[[#This Row],[CALDEIRARIA]]</f>
        <v>0</v>
      </c>
      <c r="AU4016" s="28">
        <f>Tabela1[[#This Row],[PESO TOTAL]]*Tabela1[[#This Row],[SOLDA]]</f>
        <v>0</v>
      </c>
      <c r="AV4016" s="28">
        <f>Tabela1[[#This Row],[PESO TOTAL]]*Tabela1[[#This Row],[ACABAMENTO]]</f>
        <v>0</v>
      </c>
      <c r="AW4016" s="28">
        <f>Tabela1[[#This Row],[PESO TOTAL]]*Tabela1[[#This Row],[PRONTO ACABADO]]</f>
        <v>0</v>
      </c>
      <c r="AX4016" s="29">
        <f>Tabela1[[#This Row],[PESO TOTAL]]*Tabela1[[#This Row],[EXPEDIÇÃO ]]</f>
        <v>0</v>
      </c>
      <c r="AY4016" s="28" t="str">
        <f>Tabela1[[#This Row],[PEDIDO]]&amp;Tabela1[[#This Row],[PRODUTO]]</f>
        <v/>
      </c>
      <c r="AZ4016" s="44">
        <f>IF(AF4016="",0,IF(ISTEXT(AF4016),H4016*VALUE(SUBSTITUTE(AF4016,"%",""))/100,H4016*AF4016))-Tabela1[[#This Row],[PRONTO ACABADO2]]</f>
        <v>0</v>
      </c>
      <c r="BA4016" s="44">
        <f>IF(AG4016="",0,IF(ISTEXT(AG4016),H4016*VALUE(SUBSTITUTE(AG4016,"%",""))/100,H4016*AG4016))-Tabela1[[#This Row],[PESO EXPEDIDO2]]</f>
        <v>0</v>
      </c>
      <c r="BB4016" s="44">
        <f t="shared" si="539"/>
        <v>0</v>
      </c>
      <c r="BC4016" s="44">
        <f t="shared" si="540"/>
        <v>0</v>
      </c>
      <c r="BD4016" s="165"/>
    </row>
    <row r="4017" spans="1:56" ht="15.75" hidden="1" customHeight="1" x14ac:dyDescent="0.25">
      <c r="A4017" s="6"/>
      <c r="B4017" s="22"/>
      <c r="C4017" s="7"/>
      <c r="D4017" s="46"/>
      <c r="E4017" s="7"/>
      <c r="F4017" s="7"/>
      <c r="G4017" s="24"/>
      <c r="H4017" s="41">
        <f>Tabela1[[#This Row],[PESO UNI]]*Tabela1[[#This Row],[QTE]]</f>
        <v>0</v>
      </c>
      <c r="I4017" s="7"/>
      <c r="J4017" s="7"/>
      <c r="K4017" s="8"/>
      <c r="L4017" s="9"/>
      <c r="M4017" s="7"/>
      <c r="N4017" s="11"/>
      <c r="O4017" s="12"/>
      <c r="P4017" s="13"/>
      <c r="Q4017" s="14">
        <f>Tabela1[[#This Row],[QTDE/ Fabricação]]-Tabela1[[#This Row],[QTE]]</f>
        <v>0</v>
      </c>
      <c r="R4017" s="19">
        <f t="shared" si="534"/>
        <v>0</v>
      </c>
      <c r="S4017" s="19">
        <f t="shared" si="530"/>
        <v>0</v>
      </c>
      <c r="T4017" s="20">
        <f t="shared" si="535"/>
        <v>0</v>
      </c>
      <c r="U4017" s="17">
        <f>IFERROR(SUMIF('LISTA DE EMBARQUE'!B:B,MICRO!E:E,'LISTA DE EMBARQUE'!G:G),"")</f>
        <v>0</v>
      </c>
      <c r="V4017" s="12" t="str">
        <f>IFERROR(VLOOKUP(Tabela1[[#This Row],[COD.MDE]],'LISTA DE EMBARQUE'!B:L,11,0),"")</f>
        <v/>
      </c>
      <c r="W4017" s="13" t="str">
        <f>IFERROR(COUNTIF(#REF!,Tabela1[[#This Row],[Colunas5]]),"")</f>
        <v/>
      </c>
      <c r="X4017" s="14">
        <f>Tabela1[[#This Row],[QIANTIDADE EXPEDIDA]]*Tabela1[[#This Row],[PESO UNI]]</f>
        <v>0</v>
      </c>
      <c r="Y4017" s="14">
        <f t="shared" si="536"/>
        <v>0</v>
      </c>
      <c r="Z4017" s="21">
        <f>Tabela1[[#This Row],[PESO TOTAL]]-Tabela1[[#This Row],[Peso Expedido]]</f>
        <v>0</v>
      </c>
      <c r="AA4017" s="18"/>
      <c r="AB4017" s="15"/>
      <c r="AC4017" s="15"/>
      <c r="AD4017" s="15"/>
      <c r="AE4017" s="15"/>
      <c r="AF4017" s="15"/>
      <c r="AG4017" s="15"/>
      <c r="AH4017" s="15"/>
      <c r="AI4017" s="40" t="str">
        <f t="shared" si="537"/>
        <v>ok</v>
      </c>
      <c r="AJ4017" s="5"/>
      <c r="AK4017" t="str">
        <f>Tabela1[[#This Row],[Coluna1]]&amp;Tabela1[[#This Row],[PEDIDO]]</f>
        <v/>
      </c>
      <c r="AL4017"/>
      <c r="AM4017"/>
      <c r="AN4017"/>
      <c r="AO4017" t="str">
        <f t="shared" si="538"/>
        <v>/</v>
      </c>
      <c r="AP4017" t="str">
        <f>Tabela1[[#This Row],[TAG]]&amp;Tabela1[[#This Row],[PEDIDO]]&amp;Tabela1[[#This Row],[PRODUTO]]</f>
        <v/>
      </c>
      <c r="AQ4017" s="23" t="str">
        <f>Tabela1[[#This Row],[PRODUTO]]&amp;Tabela1[[#This Row],[TAG]]</f>
        <v/>
      </c>
      <c r="AR4017" s="27">
        <f>Tabela1[[#This Row],[PESO TOTAL]]*Tabela1[[#This Row],[MATÉRIA PRIMA]]</f>
        <v>0</v>
      </c>
      <c r="AS4017" s="28">
        <f>Tabela1[[#This Row],[PESO TOTAL]]*Tabela1[[#This Row],[PREPARAÇÃO ]]</f>
        <v>0</v>
      </c>
      <c r="AT4017" s="28">
        <f>Tabela1[[#This Row],[PESO TOTAL]]*Tabela1[[#This Row],[CALDEIRARIA]]</f>
        <v>0</v>
      </c>
      <c r="AU4017" s="28">
        <f>Tabela1[[#This Row],[PESO TOTAL]]*Tabela1[[#This Row],[SOLDA]]</f>
        <v>0</v>
      </c>
      <c r="AV4017" s="28">
        <f>Tabela1[[#This Row],[PESO TOTAL]]*Tabela1[[#This Row],[ACABAMENTO]]</f>
        <v>0</v>
      </c>
      <c r="AW4017" s="28">
        <f>Tabela1[[#This Row],[PESO TOTAL]]*Tabela1[[#This Row],[PRONTO ACABADO]]</f>
        <v>0</v>
      </c>
      <c r="AX4017" s="29">
        <f>Tabela1[[#This Row],[PESO TOTAL]]*Tabela1[[#This Row],[EXPEDIÇÃO ]]</f>
        <v>0</v>
      </c>
      <c r="AY4017" s="28" t="str">
        <f>Tabela1[[#This Row],[PEDIDO]]&amp;Tabela1[[#This Row],[PRODUTO]]</f>
        <v/>
      </c>
      <c r="AZ4017" s="44">
        <f>IF(AF4017="",0,IF(ISTEXT(AF4017),H4017*VALUE(SUBSTITUTE(AF4017,"%",""))/100,H4017*AF4017))-Tabela1[[#This Row],[PRONTO ACABADO2]]</f>
        <v>0</v>
      </c>
      <c r="BA4017" s="44">
        <f>IF(AG4017="",0,IF(ISTEXT(AG4017),H4017*VALUE(SUBSTITUTE(AG4017,"%",""))/100,H4017*AG4017))-Tabela1[[#This Row],[PESO EXPEDIDO2]]</f>
        <v>0</v>
      </c>
      <c r="BB4017" s="44">
        <f t="shared" si="539"/>
        <v>0</v>
      </c>
      <c r="BC4017" s="44">
        <f t="shared" si="540"/>
        <v>0</v>
      </c>
      <c r="BD4017" s="165"/>
    </row>
    <row r="4018" spans="1:56" ht="15.75" hidden="1" customHeight="1" x14ac:dyDescent="0.25">
      <c r="A4018" s="6"/>
      <c r="B4018" s="22"/>
      <c r="C4018" s="7"/>
      <c r="D4018" s="46"/>
      <c r="E4018" s="7"/>
      <c r="F4018" s="7"/>
      <c r="G4018" s="24"/>
      <c r="H4018" s="41">
        <f>Tabela1[[#This Row],[PESO UNI]]*Tabela1[[#This Row],[QTE]]</f>
        <v>0</v>
      </c>
      <c r="I4018" s="7"/>
      <c r="J4018" s="7"/>
      <c r="K4018" s="8"/>
      <c r="L4018" s="9"/>
      <c r="M4018" s="7"/>
      <c r="N4018" s="11"/>
      <c r="O4018" s="12"/>
      <c r="P4018" s="13"/>
      <c r="Q4018" s="14">
        <f>Tabela1[[#This Row],[QTDE/ Fabricação]]-Tabela1[[#This Row],[QTE]]</f>
        <v>0</v>
      </c>
      <c r="R4018" s="19">
        <f t="shared" si="534"/>
        <v>0</v>
      </c>
      <c r="S4018" s="19">
        <f t="shared" si="530"/>
        <v>0</v>
      </c>
      <c r="T4018" s="20">
        <f t="shared" si="535"/>
        <v>0</v>
      </c>
      <c r="U4018" s="17">
        <f>IFERROR(SUMIF('LISTA DE EMBARQUE'!B:B,MICRO!E:E,'LISTA DE EMBARQUE'!G:G),"")</f>
        <v>0</v>
      </c>
      <c r="V4018" s="12" t="str">
        <f>IFERROR(VLOOKUP(Tabela1[[#This Row],[COD.MDE]],'LISTA DE EMBARQUE'!B:L,11,0),"")</f>
        <v/>
      </c>
      <c r="W4018" s="13" t="str">
        <f>IFERROR(COUNTIF(#REF!,Tabela1[[#This Row],[Colunas5]]),"")</f>
        <v/>
      </c>
      <c r="X4018" s="14">
        <f>Tabela1[[#This Row],[QIANTIDADE EXPEDIDA]]*Tabela1[[#This Row],[PESO UNI]]</f>
        <v>0</v>
      </c>
      <c r="Y4018" s="14">
        <f t="shared" si="536"/>
        <v>0</v>
      </c>
      <c r="Z4018" s="21">
        <f>Tabela1[[#This Row],[PESO TOTAL]]-Tabela1[[#This Row],[Peso Expedido]]</f>
        <v>0</v>
      </c>
      <c r="AA4018" s="18"/>
      <c r="AB4018" s="15"/>
      <c r="AC4018" s="15"/>
      <c r="AD4018" s="15"/>
      <c r="AE4018" s="15"/>
      <c r="AF4018" s="15"/>
      <c r="AG4018" s="15"/>
      <c r="AH4018" s="15"/>
      <c r="AI4018" s="40" t="str">
        <f t="shared" si="537"/>
        <v>ok</v>
      </c>
      <c r="AJ4018" s="5"/>
      <c r="AK4018" t="str">
        <f>Tabela1[[#This Row],[Coluna1]]&amp;Tabela1[[#This Row],[PEDIDO]]</f>
        <v/>
      </c>
      <c r="AL4018"/>
      <c r="AM4018"/>
      <c r="AN4018"/>
      <c r="AO4018" t="str">
        <f t="shared" si="538"/>
        <v>/</v>
      </c>
      <c r="AP4018" t="str">
        <f>Tabela1[[#This Row],[TAG]]&amp;Tabela1[[#This Row],[PEDIDO]]&amp;Tabela1[[#This Row],[PRODUTO]]</f>
        <v/>
      </c>
      <c r="AQ4018" s="23" t="str">
        <f>Tabela1[[#This Row],[PRODUTO]]&amp;Tabela1[[#This Row],[TAG]]</f>
        <v/>
      </c>
      <c r="AR4018" s="27">
        <f>Tabela1[[#This Row],[PESO TOTAL]]*Tabela1[[#This Row],[MATÉRIA PRIMA]]</f>
        <v>0</v>
      </c>
      <c r="AS4018" s="28">
        <f>Tabela1[[#This Row],[PESO TOTAL]]*Tabela1[[#This Row],[PREPARAÇÃO ]]</f>
        <v>0</v>
      </c>
      <c r="AT4018" s="28">
        <f>Tabela1[[#This Row],[PESO TOTAL]]*Tabela1[[#This Row],[CALDEIRARIA]]</f>
        <v>0</v>
      </c>
      <c r="AU4018" s="28">
        <f>Tabela1[[#This Row],[PESO TOTAL]]*Tabela1[[#This Row],[SOLDA]]</f>
        <v>0</v>
      </c>
      <c r="AV4018" s="28">
        <f>Tabela1[[#This Row],[PESO TOTAL]]*Tabela1[[#This Row],[ACABAMENTO]]</f>
        <v>0</v>
      </c>
      <c r="AW4018" s="28">
        <f>Tabela1[[#This Row],[PESO TOTAL]]*Tabela1[[#This Row],[PRONTO ACABADO]]</f>
        <v>0</v>
      </c>
      <c r="AX4018" s="29">
        <f>Tabela1[[#This Row],[PESO TOTAL]]*Tabela1[[#This Row],[EXPEDIÇÃO ]]</f>
        <v>0</v>
      </c>
      <c r="AY4018" s="28" t="str">
        <f>Tabela1[[#This Row],[PEDIDO]]&amp;Tabela1[[#This Row],[PRODUTO]]</f>
        <v/>
      </c>
      <c r="AZ4018" s="44">
        <f>IF(AF4018="",0,IF(ISTEXT(AF4018),H4018*VALUE(SUBSTITUTE(AF4018,"%",""))/100,H4018*AF4018))-Tabela1[[#This Row],[PRONTO ACABADO2]]</f>
        <v>0</v>
      </c>
      <c r="BA4018" s="44">
        <f>IF(AG4018="",0,IF(ISTEXT(AG4018),H4018*VALUE(SUBSTITUTE(AG4018,"%",""))/100,H4018*AG4018))-Tabela1[[#This Row],[PESO EXPEDIDO2]]</f>
        <v>0</v>
      </c>
      <c r="BB4018" s="44">
        <f t="shared" si="539"/>
        <v>0</v>
      </c>
      <c r="BC4018" s="44">
        <f t="shared" si="540"/>
        <v>0</v>
      </c>
      <c r="BD4018" s="165"/>
    </row>
    <row r="4019" spans="1:56" ht="15.75" hidden="1" customHeight="1" x14ac:dyDescent="0.25">
      <c r="A4019" s="6"/>
      <c r="B4019" s="22"/>
      <c r="C4019" s="7"/>
      <c r="D4019" s="46"/>
      <c r="E4019" s="7"/>
      <c r="F4019" s="7"/>
      <c r="G4019" s="24"/>
      <c r="H4019" s="41">
        <f>Tabela1[[#This Row],[PESO UNI]]*Tabela1[[#This Row],[QTE]]</f>
        <v>0</v>
      </c>
      <c r="I4019" s="7"/>
      <c r="J4019" s="7"/>
      <c r="K4019" s="8"/>
      <c r="L4019" s="9"/>
      <c r="M4019" s="7"/>
      <c r="N4019" s="11"/>
      <c r="O4019" s="12"/>
      <c r="P4019" s="13"/>
      <c r="Q4019" s="14">
        <f>Tabela1[[#This Row],[QTDE/ Fabricação]]-Tabela1[[#This Row],[QTE]]</f>
        <v>0</v>
      </c>
      <c r="R4019" s="19">
        <f t="shared" si="534"/>
        <v>0</v>
      </c>
      <c r="S4019" s="19">
        <f t="shared" si="530"/>
        <v>0</v>
      </c>
      <c r="T4019" s="20">
        <f t="shared" si="535"/>
        <v>0</v>
      </c>
      <c r="U4019" s="17">
        <f>IFERROR(SUMIF('LISTA DE EMBARQUE'!B:B,MICRO!E:E,'LISTA DE EMBARQUE'!G:G),"")</f>
        <v>0</v>
      </c>
      <c r="V4019" s="12" t="str">
        <f>IFERROR(VLOOKUP(Tabela1[[#This Row],[COD.MDE]],'LISTA DE EMBARQUE'!B:L,11,0),"")</f>
        <v/>
      </c>
      <c r="W4019" s="13" t="str">
        <f>IFERROR(COUNTIF(#REF!,Tabela1[[#This Row],[Colunas5]]),"")</f>
        <v/>
      </c>
      <c r="X4019" s="14">
        <f>Tabela1[[#This Row],[QIANTIDADE EXPEDIDA]]*Tabela1[[#This Row],[PESO UNI]]</f>
        <v>0</v>
      </c>
      <c r="Y4019" s="14">
        <f t="shared" si="536"/>
        <v>0</v>
      </c>
      <c r="Z4019" s="21">
        <f>Tabela1[[#This Row],[PESO TOTAL]]-Tabela1[[#This Row],[Peso Expedido]]</f>
        <v>0</v>
      </c>
      <c r="AA4019" s="18"/>
      <c r="AB4019" s="15"/>
      <c r="AC4019" s="15"/>
      <c r="AD4019" s="15"/>
      <c r="AE4019" s="15"/>
      <c r="AF4019" s="15"/>
      <c r="AG4019" s="15"/>
      <c r="AH4019" s="15"/>
      <c r="AI4019" s="40" t="str">
        <f t="shared" si="537"/>
        <v>ok</v>
      </c>
      <c r="AJ4019" s="5"/>
      <c r="AK4019" t="str">
        <f>Tabela1[[#This Row],[Coluna1]]&amp;Tabela1[[#This Row],[PEDIDO]]</f>
        <v/>
      </c>
      <c r="AL4019"/>
      <c r="AM4019"/>
      <c r="AN4019"/>
      <c r="AO4019" t="str">
        <f t="shared" si="538"/>
        <v>/</v>
      </c>
      <c r="AP4019" t="str">
        <f>Tabela1[[#This Row],[TAG]]&amp;Tabela1[[#This Row],[PEDIDO]]&amp;Tabela1[[#This Row],[PRODUTO]]</f>
        <v/>
      </c>
      <c r="AQ4019" s="23" t="str">
        <f>Tabela1[[#This Row],[PRODUTO]]&amp;Tabela1[[#This Row],[TAG]]</f>
        <v/>
      </c>
      <c r="AR4019" s="27">
        <f>Tabela1[[#This Row],[PESO TOTAL]]*Tabela1[[#This Row],[MATÉRIA PRIMA]]</f>
        <v>0</v>
      </c>
      <c r="AS4019" s="28">
        <f>Tabela1[[#This Row],[PESO TOTAL]]*Tabela1[[#This Row],[PREPARAÇÃO ]]</f>
        <v>0</v>
      </c>
      <c r="AT4019" s="28">
        <f>Tabela1[[#This Row],[PESO TOTAL]]*Tabela1[[#This Row],[CALDEIRARIA]]</f>
        <v>0</v>
      </c>
      <c r="AU4019" s="28">
        <f>Tabela1[[#This Row],[PESO TOTAL]]*Tabela1[[#This Row],[SOLDA]]</f>
        <v>0</v>
      </c>
      <c r="AV4019" s="28">
        <f>Tabela1[[#This Row],[PESO TOTAL]]*Tabela1[[#This Row],[ACABAMENTO]]</f>
        <v>0</v>
      </c>
      <c r="AW4019" s="28">
        <f>Tabela1[[#This Row],[PESO TOTAL]]*Tabela1[[#This Row],[PRONTO ACABADO]]</f>
        <v>0</v>
      </c>
      <c r="AX4019" s="29">
        <f>Tabela1[[#This Row],[PESO TOTAL]]*Tabela1[[#This Row],[EXPEDIÇÃO ]]</f>
        <v>0</v>
      </c>
      <c r="AY4019" s="28" t="str">
        <f>Tabela1[[#This Row],[PEDIDO]]&amp;Tabela1[[#This Row],[PRODUTO]]</f>
        <v/>
      </c>
      <c r="AZ4019" s="44">
        <f>IF(AF4019="",0,IF(ISTEXT(AF4019),H4019*VALUE(SUBSTITUTE(AF4019,"%",""))/100,H4019*AF4019))-Tabela1[[#This Row],[PRONTO ACABADO2]]</f>
        <v>0</v>
      </c>
      <c r="BA4019" s="44">
        <f>IF(AG4019="",0,IF(ISTEXT(AG4019),H4019*VALUE(SUBSTITUTE(AG4019,"%",""))/100,H4019*AG4019))-Tabela1[[#This Row],[PESO EXPEDIDO2]]</f>
        <v>0</v>
      </c>
      <c r="BB4019" s="44">
        <f t="shared" si="539"/>
        <v>0</v>
      </c>
      <c r="BC4019" s="44">
        <f t="shared" si="540"/>
        <v>0</v>
      </c>
      <c r="BD4019" s="165"/>
    </row>
    <row r="4020" spans="1:56" ht="15.75" hidden="1" customHeight="1" x14ac:dyDescent="0.25">
      <c r="A4020" s="6"/>
      <c r="B4020" s="22"/>
      <c r="C4020" s="7"/>
      <c r="D4020" s="46"/>
      <c r="E4020" s="7"/>
      <c r="F4020" s="7"/>
      <c r="G4020" s="24"/>
      <c r="H4020" s="41">
        <f>Tabela1[[#This Row],[PESO UNI]]*Tabela1[[#This Row],[QTE]]</f>
        <v>0</v>
      </c>
      <c r="I4020" s="7"/>
      <c r="J4020" s="7"/>
      <c r="K4020" s="8"/>
      <c r="L4020" s="9"/>
      <c r="M4020" s="7"/>
      <c r="N4020" s="11"/>
      <c r="O4020" s="12"/>
      <c r="P4020" s="13"/>
      <c r="Q4020" s="14">
        <f>Tabela1[[#This Row],[QTDE/ Fabricação]]-Tabela1[[#This Row],[QTE]]</f>
        <v>0</v>
      </c>
      <c r="R4020" s="19">
        <f t="shared" si="534"/>
        <v>0</v>
      </c>
      <c r="S4020" s="19">
        <f t="shared" si="530"/>
        <v>0</v>
      </c>
      <c r="T4020" s="20">
        <f t="shared" si="535"/>
        <v>0</v>
      </c>
      <c r="U4020" s="17">
        <f>IFERROR(SUMIF('LISTA DE EMBARQUE'!B:B,MICRO!E:E,'LISTA DE EMBARQUE'!G:G),"")</f>
        <v>0</v>
      </c>
      <c r="V4020" s="12" t="str">
        <f>IFERROR(VLOOKUP(Tabela1[[#This Row],[COD.MDE]],'LISTA DE EMBARQUE'!B:L,11,0),"")</f>
        <v/>
      </c>
      <c r="W4020" s="13" t="str">
        <f>IFERROR(COUNTIF(#REF!,Tabela1[[#This Row],[Colunas5]]),"")</f>
        <v/>
      </c>
      <c r="X4020" s="14">
        <f>Tabela1[[#This Row],[QIANTIDADE EXPEDIDA]]*Tabela1[[#This Row],[PESO UNI]]</f>
        <v>0</v>
      </c>
      <c r="Y4020" s="14">
        <f t="shared" si="536"/>
        <v>0</v>
      </c>
      <c r="Z4020" s="21">
        <f>Tabela1[[#This Row],[PESO TOTAL]]-Tabela1[[#This Row],[Peso Expedido]]</f>
        <v>0</v>
      </c>
      <c r="AA4020" s="18"/>
      <c r="AB4020" s="15"/>
      <c r="AC4020" s="15"/>
      <c r="AD4020" s="15"/>
      <c r="AE4020" s="15"/>
      <c r="AF4020" s="15"/>
      <c r="AG4020" s="15"/>
      <c r="AH4020" s="15"/>
      <c r="AI4020" s="40" t="str">
        <f t="shared" si="537"/>
        <v>ok</v>
      </c>
      <c r="AJ4020" s="5"/>
      <c r="AK4020" t="str">
        <f>Tabela1[[#This Row],[Coluna1]]&amp;Tabela1[[#This Row],[PEDIDO]]</f>
        <v/>
      </c>
      <c r="AL4020"/>
      <c r="AM4020"/>
      <c r="AN4020"/>
      <c r="AO4020" t="str">
        <f t="shared" si="538"/>
        <v>/</v>
      </c>
      <c r="AP4020" t="str">
        <f>Tabela1[[#This Row],[TAG]]&amp;Tabela1[[#This Row],[PEDIDO]]&amp;Tabela1[[#This Row],[PRODUTO]]</f>
        <v/>
      </c>
      <c r="AQ4020" s="23" t="str">
        <f>Tabela1[[#This Row],[PRODUTO]]&amp;Tabela1[[#This Row],[TAG]]</f>
        <v/>
      </c>
      <c r="AR4020" s="27">
        <f>Tabela1[[#This Row],[PESO TOTAL]]*Tabela1[[#This Row],[MATÉRIA PRIMA]]</f>
        <v>0</v>
      </c>
      <c r="AS4020" s="28">
        <f>Tabela1[[#This Row],[PESO TOTAL]]*Tabela1[[#This Row],[PREPARAÇÃO ]]</f>
        <v>0</v>
      </c>
      <c r="AT4020" s="28">
        <f>Tabela1[[#This Row],[PESO TOTAL]]*Tabela1[[#This Row],[CALDEIRARIA]]</f>
        <v>0</v>
      </c>
      <c r="AU4020" s="28">
        <f>Tabela1[[#This Row],[PESO TOTAL]]*Tabela1[[#This Row],[SOLDA]]</f>
        <v>0</v>
      </c>
      <c r="AV4020" s="28">
        <f>Tabela1[[#This Row],[PESO TOTAL]]*Tabela1[[#This Row],[ACABAMENTO]]</f>
        <v>0</v>
      </c>
      <c r="AW4020" s="28">
        <f>Tabela1[[#This Row],[PESO TOTAL]]*Tabela1[[#This Row],[PRONTO ACABADO]]</f>
        <v>0</v>
      </c>
      <c r="AX4020" s="29">
        <f>Tabela1[[#This Row],[PESO TOTAL]]*Tabela1[[#This Row],[EXPEDIÇÃO ]]</f>
        <v>0</v>
      </c>
      <c r="AY4020" s="28" t="str">
        <f>Tabela1[[#This Row],[PEDIDO]]&amp;Tabela1[[#This Row],[PRODUTO]]</f>
        <v/>
      </c>
      <c r="AZ4020" s="44">
        <f>IF(AF4020="",0,IF(ISTEXT(AF4020),H4020*VALUE(SUBSTITUTE(AF4020,"%",""))/100,H4020*AF4020))-Tabela1[[#This Row],[PRONTO ACABADO2]]</f>
        <v>0</v>
      </c>
      <c r="BA4020" s="44">
        <f>IF(AG4020="",0,IF(ISTEXT(AG4020),H4020*VALUE(SUBSTITUTE(AG4020,"%",""))/100,H4020*AG4020))-Tabela1[[#This Row],[PESO EXPEDIDO2]]</f>
        <v>0</v>
      </c>
      <c r="BB4020" s="44">
        <f t="shared" si="539"/>
        <v>0</v>
      </c>
      <c r="BC4020" s="44">
        <f t="shared" si="540"/>
        <v>0</v>
      </c>
      <c r="BD4020" s="165"/>
    </row>
    <row r="4021" spans="1:56" ht="15.75" hidden="1" customHeight="1" x14ac:dyDescent="0.25">
      <c r="A4021" s="6"/>
      <c r="B4021" s="22"/>
      <c r="C4021" s="7"/>
      <c r="D4021" s="46"/>
      <c r="E4021" s="7"/>
      <c r="F4021" s="7"/>
      <c r="G4021" s="24"/>
      <c r="H4021" s="41">
        <f>Tabela1[[#This Row],[PESO UNI]]*Tabela1[[#This Row],[QTE]]</f>
        <v>0</v>
      </c>
      <c r="I4021" s="7"/>
      <c r="J4021" s="7"/>
      <c r="K4021" s="8"/>
      <c r="L4021" s="9"/>
      <c r="M4021" s="7"/>
      <c r="N4021" s="11"/>
      <c r="O4021" s="12"/>
      <c r="P4021" s="13"/>
      <c r="Q4021" s="14">
        <f>Tabela1[[#This Row],[QTDE/ Fabricação]]-Tabela1[[#This Row],[QTE]]</f>
        <v>0</v>
      </c>
      <c r="R4021" s="19">
        <f t="shared" si="534"/>
        <v>0</v>
      </c>
      <c r="S4021" s="19">
        <f t="shared" si="530"/>
        <v>0</v>
      </c>
      <c r="T4021" s="20">
        <f t="shared" si="535"/>
        <v>0</v>
      </c>
      <c r="U4021" s="17">
        <f>IFERROR(SUMIF('LISTA DE EMBARQUE'!B:B,MICRO!E:E,'LISTA DE EMBARQUE'!G:G),"")</f>
        <v>0</v>
      </c>
      <c r="V4021" s="12" t="str">
        <f>IFERROR(VLOOKUP(Tabela1[[#This Row],[COD.MDE]],'LISTA DE EMBARQUE'!B:L,11,0),"")</f>
        <v/>
      </c>
      <c r="W4021" s="13" t="str">
        <f>IFERROR(COUNTIF(#REF!,Tabela1[[#This Row],[Colunas5]]),"")</f>
        <v/>
      </c>
      <c r="X4021" s="14">
        <f>Tabela1[[#This Row],[QIANTIDADE EXPEDIDA]]*Tabela1[[#This Row],[PESO UNI]]</f>
        <v>0</v>
      </c>
      <c r="Y4021" s="14">
        <f t="shared" si="536"/>
        <v>0</v>
      </c>
      <c r="Z4021" s="21">
        <f>Tabela1[[#This Row],[PESO TOTAL]]-Tabela1[[#This Row],[Peso Expedido]]</f>
        <v>0</v>
      </c>
      <c r="AA4021" s="18"/>
      <c r="AB4021" s="15"/>
      <c r="AC4021" s="15"/>
      <c r="AD4021" s="15"/>
      <c r="AE4021" s="15"/>
      <c r="AF4021" s="15"/>
      <c r="AG4021" s="15"/>
      <c r="AH4021" s="15"/>
      <c r="AI4021" s="40" t="str">
        <f t="shared" si="537"/>
        <v>ok</v>
      </c>
      <c r="AJ4021" s="5"/>
      <c r="AK4021" t="str">
        <f>Tabela1[[#This Row],[Coluna1]]&amp;Tabela1[[#This Row],[PEDIDO]]</f>
        <v/>
      </c>
      <c r="AL4021"/>
      <c r="AM4021"/>
      <c r="AN4021"/>
      <c r="AO4021" t="str">
        <f t="shared" si="538"/>
        <v>/</v>
      </c>
      <c r="AP4021" t="str">
        <f>Tabela1[[#This Row],[TAG]]&amp;Tabela1[[#This Row],[PEDIDO]]&amp;Tabela1[[#This Row],[PRODUTO]]</f>
        <v/>
      </c>
      <c r="AQ4021" s="23" t="str">
        <f>Tabela1[[#This Row],[PRODUTO]]&amp;Tabela1[[#This Row],[TAG]]</f>
        <v/>
      </c>
      <c r="AR4021" s="27">
        <f>Tabela1[[#This Row],[PESO TOTAL]]*Tabela1[[#This Row],[MATÉRIA PRIMA]]</f>
        <v>0</v>
      </c>
      <c r="AS4021" s="28">
        <f>Tabela1[[#This Row],[PESO TOTAL]]*Tabela1[[#This Row],[PREPARAÇÃO ]]</f>
        <v>0</v>
      </c>
      <c r="AT4021" s="28">
        <f>Tabela1[[#This Row],[PESO TOTAL]]*Tabela1[[#This Row],[CALDEIRARIA]]</f>
        <v>0</v>
      </c>
      <c r="AU4021" s="28">
        <f>Tabela1[[#This Row],[PESO TOTAL]]*Tabela1[[#This Row],[SOLDA]]</f>
        <v>0</v>
      </c>
      <c r="AV4021" s="28">
        <f>Tabela1[[#This Row],[PESO TOTAL]]*Tabela1[[#This Row],[ACABAMENTO]]</f>
        <v>0</v>
      </c>
      <c r="AW4021" s="28">
        <f>Tabela1[[#This Row],[PESO TOTAL]]*Tabela1[[#This Row],[PRONTO ACABADO]]</f>
        <v>0</v>
      </c>
      <c r="AX4021" s="29">
        <f>Tabela1[[#This Row],[PESO TOTAL]]*Tabela1[[#This Row],[EXPEDIÇÃO ]]</f>
        <v>0</v>
      </c>
      <c r="AY4021" s="28" t="str">
        <f>Tabela1[[#This Row],[PEDIDO]]&amp;Tabela1[[#This Row],[PRODUTO]]</f>
        <v/>
      </c>
      <c r="AZ4021" s="44">
        <f>IF(AF4021="",0,IF(ISTEXT(AF4021),H4021*VALUE(SUBSTITUTE(AF4021,"%",""))/100,H4021*AF4021))-Tabela1[[#This Row],[PRONTO ACABADO2]]</f>
        <v>0</v>
      </c>
      <c r="BA4021" s="44">
        <f>IF(AG4021="",0,IF(ISTEXT(AG4021),H4021*VALUE(SUBSTITUTE(AG4021,"%",""))/100,H4021*AG4021))-Tabela1[[#This Row],[PESO EXPEDIDO2]]</f>
        <v>0</v>
      </c>
      <c r="BB4021" s="44">
        <f t="shared" si="539"/>
        <v>0</v>
      </c>
      <c r="BC4021" s="44">
        <f t="shared" si="540"/>
        <v>0</v>
      </c>
      <c r="BD4021" s="165"/>
    </row>
    <row r="4022" spans="1:56" ht="15.75" hidden="1" customHeight="1" x14ac:dyDescent="0.25">
      <c r="A4022" s="6"/>
      <c r="B4022" s="22"/>
      <c r="C4022" s="7"/>
      <c r="D4022" s="46"/>
      <c r="E4022" s="7"/>
      <c r="F4022" s="7"/>
      <c r="G4022" s="24"/>
      <c r="H4022" s="41">
        <f>Tabela1[[#This Row],[PESO UNI]]*Tabela1[[#This Row],[QTE]]</f>
        <v>0</v>
      </c>
      <c r="I4022" s="7"/>
      <c r="J4022" s="7"/>
      <c r="K4022" s="8"/>
      <c r="L4022" s="9"/>
      <c r="M4022" s="7"/>
      <c r="N4022" s="11"/>
      <c r="O4022" s="12"/>
      <c r="P4022" s="13"/>
      <c r="Q4022" s="14">
        <f>Tabela1[[#This Row],[QTDE/ Fabricação]]-Tabela1[[#This Row],[QTE]]</f>
        <v>0</v>
      </c>
      <c r="R4022" s="19">
        <f t="shared" si="534"/>
        <v>0</v>
      </c>
      <c r="S4022" s="19">
        <f t="shared" si="530"/>
        <v>0</v>
      </c>
      <c r="T4022" s="20">
        <f t="shared" si="535"/>
        <v>0</v>
      </c>
      <c r="U4022" s="17">
        <f>IFERROR(SUMIF('LISTA DE EMBARQUE'!B:B,MICRO!E:E,'LISTA DE EMBARQUE'!G:G),"")</f>
        <v>0</v>
      </c>
      <c r="V4022" s="12" t="str">
        <f>IFERROR(VLOOKUP(Tabela1[[#This Row],[COD.MDE]],'LISTA DE EMBARQUE'!B:L,11,0),"")</f>
        <v/>
      </c>
      <c r="W4022" s="13" t="str">
        <f>IFERROR(COUNTIF(#REF!,Tabela1[[#This Row],[Colunas5]]),"")</f>
        <v/>
      </c>
      <c r="X4022" s="14">
        <f>Tabela1[[#This Row],[QIANTIDADE EXPEDIDA]]*Tabela1[[#This Row],[PESO UNI]]</f>
        <v>0</v>
      </c>
      <c r="Y4022" s="14">
        <f t="shared" si="536"/>
        <v>0</v>
      </c>
      <c r="Z4022" s="21">
        <f>Tabela1[[#This Row],[PESO TOTAL]]-Tabela1[[#This Row],[Peso Expedido]]</f>
        <v>0</v>
      </c>
      <c r="AA4022" s="18"/>
      <c r="AB4022" s="15"/>
      <c r="AC4022" s="15"/>
      <c r="AD4022" s="15"/>
      <c r="AE4022" s="15"/>
      <c r="AF4022" s="15"/>
      <c r="AG4022" s="15"/>
      <c r="AH4022" s="15"/>
      <c r="AI4022" s="40" t="str">
        <f t="shared" si="537"/>
        <v>ok</v>
      </c>
      <c r="AJ4022" s="5"/>
      <c r="AK4022" t="str">
        <f>Tabela1[[#This Row],[Coluna1]]&amp;Tabela1[[#This Row],[PEDIDO]]</f>
        <v/>
      </c>
      <c r="AL4022"/>
      <c r="AM4022"/>
      <c r="AN4022"/>
      <c r="AO4022" t="str">
        <f t="shared" si="538"/>
        <v>/</v>
      </c>
      <c r="AP4022" t="str">
        <f>Tabela1[[#This Row],[TAG]]&amp;Tabela1[[#This Row],[PEDIDO]]&amp;Tabela1[[#This Row],[PRODUTO]]</f>
        <v/>
      </c>
      <c r="AQ4022" s="23" t="str">
        <f>Tabela1[[#This Row],[PRODUTO]]&amp;Tabela1[[#This Row],[TAG]]</f>
        <v/>
      </c>
      <c r="AR4022" s="27">
        <f>Tabela1[[#This Row],[PESO TOTAL]]*Tabela1[[#This Row],[MATÉRIA PRIMA]]</f>
        <v>0</v>
      </c>
      <c r="AS4022" s="28">
        <f>Tabela1[[#This Row],[PESO TOTAL]]*Tabela1[[#This Row],[PREPARAÇÃO ]]</f>
        <v>0</v>
      </c>
      <c r="AT4022" s="28">
        <f>Tabela1[[#This Row],[PESO TOTAL]]*Tabela1[[#This Row],[CALDEIRARIA]]</f>
        <v>0</v>
      </c>
      <c r="AU4022" s="28">
        <f>Tabela1[[#This Row],[PESO TOTAL]]*Tabela1[[#This Row],[SOLDA]]</f>
        <v>0</v>
      </c>
      <c r="AV4022" s="28">
        <f>Tabela1[[#This Row],[PESO TOTAL]]*Tabela1[[#This Row],[ACABAMENTO]]</f>
        <v>0</v>
      </c>
      <c r="AW4022" s="28">
        <f>Tabela1[[#This Row],[PESO TOTAL]]*Tabela1[[#This Row],[PRONTO ACABADO]]</f>
        <v>0</v>
      </c>
      <c r="AX4022" s="29">
        <f>Tabela1[[#This Row],[PESO TOTAL]]*Tabela1[[#This Row],[EXPEDIÇÃO ]]</f>
        <v>0</v>
      </c>
      <c r="AY4022" s="28" t="str">
        <f>Tabela1[[#This Row],[PEDIDO]]&amp;Tabela1[[#This Row],[PRODUTO]]</f>
        <v/>
      </c>
      <c r="AZ4022" s="44">
        <f>IF(AF4022="",0,IF(ISTEXT(AF4022),H4022*VALUE(SUBSTITUTE(AF4022,"%",""))/100,H4022*AF4022))-Tabela1[[#This Row],[PRONTO ACABADO2]]</f>
        <v>0</v>
      </c>
      <c r="BA4022" s="44">
        <f>IF(AG4022="",0,IF(ISTEXT(AG4022),H4022*VALUE(SUBSTITUTE(AG4022,"%",""))/100,H4022*AG4022))-Tabela1[[#This Row],[PESO EXPEDIDO2]]</f>
        <v>0</v>
      </c>
      <c r="BB4022" s="44">
        <f t="shared" si="539"/>
        <v>0</v>
      </c>
      <c r="BC4022" s="44">
        <f t="shared" si="540"/>
        <v>0</v>
      </c>
      <c r="BD4022" s="165"/>
    </row>
    <row r="4023" spans="1:56" ht="15.75" hidden="1" customHeight="1" x14ac:dyDescent="0.25">
      <c r="A4023" s="6"/>
      <c r="B4023" s="22"/>
      <c r="C4023" s="7"/>
      <c r="D4023" s="46"/>
      <c r="E4023" s="7"/>
      <c r="F4023" s="7"/>
      <c r="G4023" s="24"/>
      <c r="H4023" s="41">
        <f>Tabela1[[#This Row],[PESO UNI]]*Tabela1[[#This Row],[QTE]]</f>
        <v>0</v>
      </c>
      <c r="I4023" s="7"/>
      <c r="J4023" s="7"/>
      <c r="K4023" s="8"/>
      <c r="L4023" s="9"/>
      <c r="M4023" s="7"/>
      <c r="N4023" s="11"/>
      <c r="O4023" s="12"/>
      <c r="P4023" s="13"/>
      <c r="Q4023" s="14">
        <f>Tabela1[[#This Row],[QTDE/ Fabricação]]-Tabela1[[#This Row],[QTE]]</f>
        <v>0</v>
      </c>
      <c r="R4023" s="19">
        <f t="shared" si="534"/>
        <v>0</v>
      </c>
      <c r="S4023" s="19">
        <f t="shared" si="530"/>
        <v>0</v>
      </c>
      <c r="T4023" s="20">
        <f t="shared" si="535"/>
        <v>0</v>
      </c>
      <c r="U4023" s="17">
        <f>IFERROR(SUMIF('LISTA DE EMBARQUE'!B:B,MICRO!E:E,'LISTA DE EMBARQUE'!G:G),"")</f>
        <v>0</v>
      </c>
      <c r="V4023" s="12" t="str">
        <f>IFERROR(VLOOKUP(Tabela1[[#This Row],[COD.MDE]],'LISTA DE EMBARQUE'!B:L,11,0),"")</f>
        <v/>
      </c>
      <c r="W4023" s="13" t="str">
        <f>IFERROR(COUNTIF(#REF!,Tabela1[[#This Row],[Colunas5]]),"")</f>
        <v/>
      </c>
      <c r="X4023" s="14">
        <f>Tabela1[[#This Row],[QIANTIDADE EXPEDIDA]]*Tabela1[[#This Row],[PESO UNI]]</f>
        <v>0</v>
      </c>
      <c r="Y4023" s="14">
        <f t="shared" si="536"/>
        <v>0</v>
      </c>
      <c r="Z4023" s="21">
        <f>Tabela1[[#This Row],[PESO TOTAL]]-Tabela1[[#This Row],[Peso Expedido]]</f>
        <v>0</v>
      </c>
      <c r="AA4023" s="18"/>
      <c r="AB4023" s="15"/>
      <c r="AC4023" s="15"/>
      <c r="AD4023" s="15"/>
      <c r="AE4023" s="15"/>
      <c r="AF4023" s="15"/>
      <c r="AG4023" s="15"/>
      <c r="AH4023" s="15"/>
      <c r="AI4023" s="40" t="str">
        <f t="shared" si="537"/>
        <v>ok</v>
      </c>
      <c r="AJ4023" s="5"/>
      <c r="AK4023" t="str">
        <f>Tabela1[[#This Row],[Coluna1]]&amp;Tabela1[[#This Row],[PEDIDO]]</f>
        <v/>
      </c>
      <c r="AL4023"/>
      <c r="AM4023"/>
      <c r="AN4023"/>
      <c r="AO4023" t="str">
        <f t="shared" si="538"/>
        <v>/</v>
      </c>
      <c r="AP4023" t="str">
        <f>Tabela1[[#This Row],[TAG]]&amp;Tabela1[[#This Row],[PEDIDO]]&amp;Tabela1[[#This Row],[PRODUTO]]</f>
        <v/>
      </c>
      <c r="AQ4023" s="23" t="str">
        <f>Tabela1[[#This Row],[PRODUTO]]&amp;Tabela1[[#This Row],[TAG]]</f>
        <v/>
      </c>
      <c r="AR4023" s="27">
        <f>Tabela1[[#This Row],[PESO TOTAL]]*Tabela1[[#This Row],[MATÉRIA PRIMA]]</f>
        <v>0</v>
      </c>
      <c r="AS4023" s="28">
        <f>Tabela1[[#This Row],[PESO TOTAL]]*Tabela1[[#This Row],[PREPARAÇÃO ]]</f>
        <v>0</v>
      </c>
      <c r="AT4023" s="28">
        <f>Tabela1[[#This Row],[PESO TOTAL]]*Tabela1[[#This Row],[CALDEIRARIA]]</f>
        <v>0</v>
      </c>
      <c r="AU4023" s="28">
        <f>Tabela1[[#This Row],[PESO TOTAL]]*Tabela1[[#This Row],[SOLDA]]</f>
        <v>0</v>
      </c>
      <c r="AV4023" s="28">
        <f>Tabela1[[#This Row],[PESO TOTAL]]*Tabela1[[#This Row],[ACABAMENTO]]</f>
        <v>0</v>
      </c>
      <c r="AW4023" s="28">
        <f>Tabela1[[#This Row],[PESO TOTAL]]*Tabela1[[#This Row],[PRONTO ACABADO]]</f>
        <v>0</v>
      </c>
      <c r="AX4023" s="29">
        <f>Tabela1[[#This Row],[PESO TOTAL]]*Tabela1[[#This Row],[EXPEDIÇÃO ]]</f>
        <v>0</v>
      </c>
      <c r="AY4023" s="28" t="str">
        <f>Tabela1[[#This Row],[PEDIDO]]&amp;Tabela1[[#This Row],[PRODUTO]]</f>
        <v/>
      </c>
      <c r="AZ4023" s="44">
        <f>IF(AF4023="",0,IF(ISTEXT(AF4023),H4023*VALUE(SUBSTITUTE(AF4023,"%",""))/100,H4023*AF4023))-Tabela1[[#This Row],[PRONTO ACABADO2]]</f>
        <v>0</v>
      </c>
      <c r="BA4023" s="44">
        <f>IF(AG4023="",0,IF(ISTEXT(AG4023),H4023*VALUE(SUBSTITUTE(AG4023,"%",""))/100,H4023*AG4023))-Tabela1[[#This Row],[PESO EXPEDIDO2]]</f>
        <v>0</v>
      </c>
      <c r="BB4023" s="44">
        <f t="shared" si="539"/>
        <v>0</v>
      </c>
      <c r="BC4023" s="44">
        <f t="shared" si="540"/>
        <v>0</v>
      </c>
      <c r="BD4023" s="165"/>
    </row>
    <row r="4024" spans="1:56" ht="15.75" hidden="1" customHeight="1" x14ac:dyDescent="0.25">
      <c r="A4024" s="219"/>
      <c r="B4024" s="22"/>
      <c r="C4024" s="220"/>
      <c r="D4024" s="221"/>
      <c r="E4024" s="7"/>
      <c r="F4024" s="220"/>
      <c r="G4024" s="221"/>
      <c r="H4024" s="41">
        <f>Tabela1[[#This Row],[PESO UNI]]*Tabela1[[#This Row],[QTE]]</f>
        <v>0</v>
      </c>
      <c r="I4024" s="221"/>
      <c r="J4024" s="222"/>
      <c r="K4024" s="8"/>
      <c r="L4024" s="9"/>
      <c r="M4024" s="224"/>
      <c r="N4024" s="8"/>
      <c r="O4024" s="225"/>
      <c r="P4024" s="226"/>
      <c r="Q4024" s="14">
        <f>Tabela1[[#This Row],[QTDE/ Fabricação]]-Tabela1[[#This Row],[QTE]]</f>
        <v>0</v>
      </c>
      <c r="R4024" s="19">
        <f t="shared" si="534"/>
        <v>0</v>
      </c>
      <c r="S4024" s="19">
        <f t="shared" si="530"/>
        <v>0</v>
      </c>
      <c r="T4024" s="20">
        <f t="shared" si="535"/>
        <v>0</v>
      </c>
      <c r="U4024" s="17">
        <f>IFERROR(SUMIF('LISTA DE EMBARQUE'!B:B,MICRO!E:E,'LISTA DE EMBARQUE'!G:G),"")</f>
        <v>0</v>
      </c>
      <c r="V4024" s="12" t="str">
        <f>IFERROR(VLOOKUP(Tabela1[[#This Row],[COD.MDE]],'LISTA DE EMBARQUE'!B:L,11,0),"")</f>
        <v/>
      </c>
      <c r="W4024" s="13" t="str">
        <f>IFERROR(COUNTIF(#REF!,Tabela1[[#This Row],[Colunas5]]),"")</f>
        <v/>
      </c>
      <c r="X4024" s="14">
        <f>Tabela1[[#This Row],[QIANTIDADE EXPEDIDA]]*Tabela1[[#This Row],[PESO UNI]]</f>
        <v>0</v>
      </c>
      <c r="Y4024" s="14">
        <f t="shared" si="536"/>
        <v>0</v>
      </c>
      <c r="Z4024" s="21">
        <f>Tabela1[[#This Row],[PESO TOTAL]]-Tabela1[[#This Row],[Peso Expedido]]</f>
        <v>0</v>
      </c>
      <c r="AA4024" s="227"/>
      <c r="AB4024" s="228"/>
      <c r="AC4024" s="228"/>
      <c r="AD4024" s="228"/>
      <c r="AE4024" s="228"/>
      <c r="AF4024" s="228"/>
      <c r="AG4024" s="228"/>
      <c r="AH4024" s="228"/>
      <c r="AI4024" s="40" t="str">
        <f t="shared" si="537"/>
        <v>ok</v>
      </c>
      <c r="AQ4024" s="233"/>
      <c r="AR4024" s="229"/>
      <c r="AS4024" s="44"/>
      <c r="AT4024" s="44"/>
      <c r="AU4024" s="44"/>
      <c r="AV4024" s="44"/>
      <c r="AW4024" s="44"/>
      <c r="AX4024" s="44"/>
      <c r="AY4024" s="44"/>
      <c r="AZ4024" s="44"/>
      <c r="BA4024" s="44"/>
      <c r="BB4024" s="44"/>
      <c r="BC4024" s="44"/>
      <c r="BD4024" s="44"/>
    </row>
    <row r="4025" spans="1:56" ht="15.75" hidden="1" customHeight="1" x14ac:dyDescent="0.25">
      <c r="A4025" s="219"/>
      <c r="B4025" s="22"/>
      <c r="C4025" s="220"/>
      <c r="D4025" s="221"/>
      <c r="E4025" s="7"/>
      <c r="F4025" s="220"/>
      <c r="G4025" s="221"/>
      <c r="H4025" s="41">
        <f>Tabela1[[#This Row],[PESO UNI]]*Tabela1[[#This Row],[QTE]]</f>
        <v>0</v>
      </c>
      <c r="I4025" s="221"/>
      <c r="J4025" s="222"/>
      <c r="K4025" s="8"/>
      <c r="L4025" s="9"/>
      <c r="M4025" s="224"/>
      <c r="N4025" s="8"/>
      <c r="O4025" s="225"/>
      <c r="P4025" s="226"/>
      <c r="Q4025" s="14">
        <f>Tabela1[[#This Row],[QTDE/ Fabricação]]-Tabela1[[#This Row],[QTE]]</f>
        <v>0</v>
      </c>
      <c r="R4025" s="19">
        <f t="shared" si="534"/>
        <v>0</v>
      </c>
      <c r="S4025" s="19">
        <f t="shared" si="530"/>
        <v>0</v>
      </c>
      <c r="T4025" s="20">
        <f t="shared" si="535"/>
        <v>0</v>
      </c>
      <c r="U4025" s="17">
        <f>IFERROR(SUMIF('LISTA DE EMBARQUE'!B:B,MICRO!E:E,'LISTA DE EMBARQUE'!G:G),"")</f>
        <v>0</v>
      </c>
      <c r="V4025" s="12" t="str">
        <f>IFERROR(VLOOKUP(Tabela1[[#This Row],[COD.MDE]],'LISTA DE EMBARQUE'!B:L,11,0),"")</f>
        <v/>
      </c>
      <c r="W4025" s="13" t="str">
        <f>IFERROR(COUNTIF(#REF!,Tabela1[[#This Row],[Colunas5]]),"")</f>
        <v/>
      </c>
      <c r="X4025" s="14">
        <f>Tabela1[[#This Row],[QIANTIDADE EXPEDIDA]]*Tabela1[[#This Row],[PESO UNI]]</f>
        <v>0</v>
      </c>
      <c r="Y4025" s="14">
        <f t="shared" si="536"/>
        <v>0</v>
      </c>
      <c r="Z4025" s="21">
        <f>Tabela1[[#This Row],[PESO TOTAL]]-Tabela1[[#This Row],[Peso Expedido]]</f>
        <v>0</v>
      </c>
      <c r="AA4025" s="227"/>
      <c r="AB4025" s="228"/>
      <c r="AC4025" s="228"/>
      <c r="AD4025" s="228"/>
      <c r="AE4025" s="228"/>
      <c r="AF4025" s="228"/>
      <c r="AG4025" s="228"/>
      <c r="AH4025" s="228"/>
      <c r="AI4025" s="40" t="str">
        <f t="shared" si="537"/>
        <v>ok</v>
      </c>
      <c r="AQ4025" s="233"/>
      <c r="AR4025" s="229"/>
      <c r="AS4025" s="44"/>
      <c r="AT4025" s="44"/>
      <c r="AU4025" s="44"/>
      <c r="AV4025" s="44"/>
      <c r="AW4025" s="44"/>
      <c r="AX4025" s="44"/>
      <c r="AY4025" s="44"/>
      <c r="AZ4025" s="44"/>
      <c r="BA4025" s="44"/>
      <c r="BB4025" s="44"/>
      <c r="BC4025" s="44"/>
      <c r="BD4025" s="44"/>
    </row>
    <row r="4026" spans="1:56" ht="15.75" hidden="1" customHeight="1" x14ac:dyDescent="0.25">
      <c r="A4026" s="219"/>
      <c r="B4026" s="22"/>
      <c r="C4026" s="220"/>
      <c r="D4026" s="221"/>
      <c r="E4026" s="7"/>
      <c r="F4026" s="220"/>
      <c r="G4026" s="221"/>
      <c r="H4026" s="41">
        <f>Tabela1[[#This Row],[PESO UNI]]*Tabela1[[#This Row],[QTE]]</f>
        <v>0</v>
      </c>
      <c r="I4026" s="221"/>
      <c r="J4026" s="222"/>
      <c r="K4026" s="8"/>
      <c r="L4026" s="9"/>
      <c r="M4026" s="224"/>
      <c r="N4026" s="8"/>
      <c r="O4026" s="225"/>
      <c r="P4026" s="226"/>
      <c r="Q4026" s="14">
        <f>Tabela1[[#This Row],[QTDE/ Fabricação]]-Tabela1[[#This Row],[QTE]]</f>
        <v>0</v>
      </c>
      <c r="R4026" s="19">
        <f t="shared" si="534"/>
        <v>0</v>
      </c>
      <c r="S4026" s="19">
        <f t="shared" ref="S4026:S4079" si="541">IFERROR(H4026*AG4026,"")</f>
        <v>0</v>
      </c>
      <c r="T4026" s="20">
        <f t="shared" si="535"/>
        <v>0</v>
      </c>
      <c r="U4026" s="17">
        <f>IFERROR(SUMIF('LISTA DE EMBARQUE'!B:B,MICRO!E:E,'LISTA DE EMBARQUE'!G:G),"")</f>
        <v>0</v>
      </c>
      <c r="V4026" s="12" t="str">
        <f>IFERROR(VLOOKUP(Tabela1[[#This Row],[COD.MDE]],'LISTA DE EMBARQUE'!B:L,11,0),"")</f>
        <v/>
      </c>
      <c r="W4026" s="13" t="str">
        <f>IFERROR(COUNTIF(#REF!,Tabela1[[#This Row],[Colunas5]]),"")</f>
        <v/>
      </c>
      <c r="X4026" s="14">
        <f>Tabela1[[#This Row],[QIANTIDADE EXPEDIDA]]*Tabela1[[#This Row],[PESO UNI]]</f>
        <v>0</v>
      </c>
      <c r="Y4026" s="14">
        <f t="shared" si="536"/>
        <v>0</v>
      </c>
      <c r="Z4026" s="21">
        <f>Tabela1[[#This Row],[PESO TOTAL]]-Tabela1[[#This Row],[Peso Expedido]]</f>
        <v>0</v>
      </c>
      <c r="AA4026" s="227"/>
      <c r="AB4026" s="228"/>
      <c r="AC4026" s="228"/>
      <c r="AD4026" s="228"/>
      <c r="AE4026" s="228"/>
      <c r="AF4026" s="228"/>
      <c r="AG4026" s="228"/>
      <c r="AH4026" s="228"/>
      <c r="AI4026" s="40" t="str">
        <f t="shared" si="537"/>
        <v>ok</v>
      </c>
      <c r="AQ4026" s="233"/>
      <c r="AR4026" s="229"/>
      <c r="AS4026" s="44"/>
      <c r="AT4026" s="44"/>
      <c r="AU4026" s="44"/>
      <c r="AV4026" s="44"/>
      <c r="AW4026" s="44"/>
      <c r="AX4026" s="44"/>
      <c r="AY4026" s="44"/>
      <c r="AZ4026" s="44"/>
      <c r="BA4026" s="44"/>
      <c r="BB4026" s="44"/>
      <c r="BC4026" s="44"/>
      <c r="BD4026" s="44"/>
    </row>
    <row r="4027" spans="1:56" ht="15.75" hidden="1" customHeight="1" x14ac:dyDescent="0.25">
      <c r="A4027" s="219"/>
      <c r="B4027" s="22"/>
      <c r="C4027" s="220"/>
      <c r="D4027" s="221"/>
      <c r="E4027" s="7"/>
      <c r="F4027" s="220"/>
      <c r="G4027" s="221"/>
      <c r="H4027" s="41">
        <f>Tabela1[[#This Row],[PESO UNI]]*Tabela1[[#This Row],[QTE]]</f>
        <v>0</v>
      </c>
      <c r="I4027" s="221"/>
      <c r="J4027" s="222"/>
      <c r="K4027" s="8"/>
      <c r="L4027" s="9"/>
      <c r="M4027" s="224"/>
      <c r="N4027" s="8"/>
      <c r="O4027" s="225"/>
      <c r="P4027" s="226"/>
      <c r="Q4027" s="14">
        <f>Tabela1[[#This Row],[QTDE/ Fabricação]]-Tabela1[[#This Row],[QTE]]</f>
        <v>0</v>
      </c>
      <c r="R4027" s="19">
        <f t="shared" si="534"/>
        <v>0</v>
      </c>
      <c r="S4027" s="19">
        <f t="shared" si="541"/>
        <v>0</v>
      </c>
      <c r="T4027" s="20">
        <f t="shared" si="535"/>
        <v>0</v>
      </c>
      <c r="U4027" s="17">
        <f>IFERROR(SUMIF('LISTA DE EMBARQUE'!B:B,MICRO!E:E,'LISTA DE EMBARQUE'!G:G),"")</f>
        <v>0</v>
      </c>
      <c r="V4027" s="12" t="str">
        <f>IFERROR(VLOOKUP(Tabela1[[#This Row],[COD.MDE]],'LISTA DE EMBARQUE'!B:L,11,0),"")</f>
        <v/>
      </c>
      <c r="W4027" s="13" t="str">
        <f>IFERROR(COUNTIF(#REF!,Tabela1[[#This Row],[Colunas5]]),"")</f>
        <v/>
      </c>
      <c r="X4027" s="14">
        <f>Tabela1[[#This Row],[QIANTIDADE EXPEDIDA]]*Tabela1[[#This Row],[PESO UNI]]</f>
        <v>0</v>
      </c>
      <c r="Y4027" s="14">
        <f t="shared" si="536"/>
        <v>0</v>
      </c>
      <c r="Z4027" s="21">
        <f>Tabela1[[#This Row],[PESO TOTAL]]-Tabela1[[#This Row],[Peso Expedido]]</f>
        <v>0</v>
      </c>
      <c r="AA4027" s="227"/>
      <c r="AB4027" s="228"/>
      <c r="AC4027" s="228"/>
      <c r="AD4027" s="228"/>
      <c r="AE4027" s="228"/>
      <c r="AF4027" s="228"/>
      <c r="AG4027" s="228"/>
      <c r="AH4027" s="228"/>
      <c r="AI4027" s="40" t="str">
        <f t="shared" si="537"/>
        <v>ok</v>
      </c>
      <c r="AQ4027" s="233"/>
      <c r="AR4027" s="229"/>
      <c r="AS4027" s="44"/>
      <c r="AT4027" s="44"/>
      <c r="AU4027" s="44"/>
      <c r="AV4027" s="44"/>
      <c r="AW4027" s="44"/>
      <c r="AX4027" s="44"/>
      <c r="AY4027" s="44"/>
      <c r="AZ4027" s="44"/>
      <c r="BA4027" s="44"/>
      <c r="BB4027" s="44"/>
      <c r="BC4027" s="44"/>
      <c r="BD4027" s="44"/>
    </row>
    <row r="4028" spans="1:56" ht="15.75" hidden="1" customHeight="1" x14ac:dyDescent="0.25">
      <c r="A4028" s="219"/>
      <c r="B4028" s="22"/>
      <c r="C4028" s="220"/>
      <c r="D4028" s="221"/>
      <c r="E4028" s="7"/>
      <c r="F4028" s="220"/>
      <c r="G4028" s="221"/>
      <c r="H4028" s="41">
        <f>Tabela1[[#This Row],[PESO UNI]]*Tabela1[[#This Row],[QTE]]</f>
        <v>0</v>
      </c>
      <c r="I4028" s="221"/>
      <c r="J4028" s="222"/>
      <c r="K4028" s="8"/>
      <c r="L4028" s="9"/>
      <c r="M4028" s="224"/>
      <c r="N4028" s="8"/>
      <c r="O4028" s="225"/>
      <c r="P4028" s="226"/>
      <c r="Q4028" s="14">
        <f>Tabela1[[#This Row],[QTDE/ Fabricação]]-Tabela1[[#This Row],[QTE]]</f>
        <v>0</v>
      </c>
      <c r="R4028" s="19">
        <f t="shared" si="534"/>
        <v>0</v>
      </c>
      <c r="S4028" s="19">
        <f t="shared" si="541"/>
        <v>0</v>
      </c>
      <c r="T4028" s="20">
        <f t="shared" si="535"/>
        <v>0</v>
      </c>
      <c r="U4028" s="17">
        <f>IFERROR(SUMIF('LISTA DE EMBARQUE'!B:B,MICRO!E:E,'LISTA DE EMBARQUE'!G:G),"")</f>
        <v>0</v>
      </c>
      <c r="V4028" s="12" t="str">
        <f>IFERROR(VLOOKUP(Tabela1[[#This Row],[COD.MDE]],'LISTA DE EMBARQUE'!B:L,11,0),"")</f>
        <v/>
      </c>
      <c r="W4028" s="13" t="str">
        <f>IFERROR(COUNTIF(#REF!,Tabela1[[#This Row],[Colunas5]]),"")</f>
        <v/>
      </c>
      <c r="X4028" s="14">
        <f>Tabela1[[#This Row],[QIANTIDADE EXPEDIDA]]*Tabela1[[#This Row],[PESO UNI]]</f>
        <v>0</v>
      </c>
      <c r="Y4028" s="14">
        <f t="shared" si="536"/>
        <v>0</v>
      </c>
      <c r="Z4028" s="21">
        <f>Tabela1[[#This Row],[PESO TOTAL]]-Tabela1[[#This Row],[Peso Expedido]]</f>
        <v>0</v>
      </c>
      <c r="AA4028" s="227"/>
      <c r="AB4028" s="228"/>
      <c r="AC4028" s="228"/>
      <c r="AD4028" s="228"/>
      <c r="AE4028" s="228"/>
      <c r="AF4028" s="228"/>
      <c r="AG4028" s="228"/>
      <c r="AH4028" s="228"/>
      <c r="AI4028" s="40" t="str">
        <f t="shared" si="537"/>
        <v>ok</v>
      </c>
      <c r="AQ4028" s="233"/>
      <c r="AR4028" s="229"/>
      <c r="AS4028" s="44"/>
      <c r="AT4028" s="44"/>
      <c r="AU4028" s="44"/>
      <c r="AV4028" s="44"/>
      <c r="AW4028" s="44"/>
      <c r="AX4028" s="44"/>
      <c r="AY4028" s="44"/>
      <c r="AZ4028" s="44"/>
      <c r="BA4028" s="44"/>
      <c r="BB4028" s="44"/>
      <c r="BC4028" s="44"/>
      <c r="BD4028" s="44"/>
    </row>
    <row r="4029" spans="1:56" ht="15.75" hidden="1" customHeight="1" x14ac:dyDescent="0.25">
      <c r="A4029" s="219"/>
      <c r="B4029" s="22"/>
      <c r="C4029" s="220"/>
      <c r="D4029" s="221"/>
      <c r="E4029" s="7"/>
      <c r="F4029" s="220"/>
      <c r="G4029" s="221"/>
      <c r="H4029" s="41">
        <f>Tabela1[[#This Row],[PESO UNI]]*Tabela1[[#This Row],[QTE]]</f>
        <v>0</v>
      </c>
      <c r="I4029" s="221"/>
      <c r="J4029" s="222"/>
      <c r="K4029" s="8"/>
      <c r="L4029" s="9"/>
      <c r="M4029" s="224"/>
      <c r="N4029" s="8"/>
      <c r="O4029" s="225"/>
      <c r="P4029" s="226"/>
      <c r="Q4029" s="14">
        <f>Tabela1[[#This Row],[QTDE/ Fabricação]]-Tabela1[[#This Row],[QTE]]</f>
        <v>0</v>
      </c>
      <c r="R4029" s="19">
        <f t="shared" ref="R4029:R4079" si="542">IFERROR(H4029*((AA4029*0.25)+(AC4029*0.25)+(AD4029*0.225)+(AE4029*0.225)+(AF4029*0.05)),"")</f>
        <v>0</v>
      </c>
      <c r="S4029" s="19">
        <f t="shared" si="541"/>
        <v>0</v>
      </c>
      <c r="T4029" s="20">
        <f t="shared" ref="T4029:T4079" si="543">IFERROR(S4029-H4029,"")</f>
        <v>0</v>
      </c>
      <c r="U4029" s="17">
        <f>IFERROR(SUMIF('LISTA DE EMBARQUE'!B:B,MICRO!E:E,'LISTA DE EMBARQUE'!G:G),"")</f>
        <v>0</v>
      </c>
      <c r="V4029" s="12" t="str">
        <f>IFERROR(VLOOKUP(Tabela1[[#This Row],[COD.MDE]],'LISTA DE EMBARQUE'!B:L,11,0),"")</f>
        <v/>
      </c>
      <c r="W4029" s="13" t="str">
        <f>IFERROR(COUNTIF(#REF!,Tabela1[[#This Row],[Colunas5]]),"")</f>
        <v/>
      </c>
      <c r="X4029" s="14">
        <f>Tabela1[[#This Row],[QIANTIDADE EXPEDIDA]]*Tabela1[[#This Row],[PESO UNI]]</f>
        <v>0</v>
      </c>
      <c r="Y4029" s="14">
        <f t="shared" ref="Y4029:Y4079" si="544">U4029-C4029</f>
        <v>0</v>
      </c>
      <c r="Z4029" s="21">
        <f>Tabela1[[#This Row],[PESO TOTAL]]-Tabela1[[#This Row],[Peso Expedido]]</f>
        <v>0</v>
      </c>
      <c r="AA4029" s="227"/>
      <c r="AB4029" s="228"/>
      <c r="AC4029" s="228"/>
      <c r="AD4029" s="228"/>
      <c r="AE4029" s="228"/>
      <c r="AF4029" s="228"/>
      <c r="AG4029" s="228"/>
      <c r="AH4029" s="228"/>
      <c r="AI4029" s="40" t="str">
        <f t="shared" si="537"/>
        <v>ok</v>
      </c>
      <c r="AQ4029" s="233"/>
      <c r="AR4029" s="229"/>
      <c r="AS4029" s="44"/>
      <c r="AT4029" s="44"/>
      <c r="AU4029" s="44"/>
      <c r="AV4029" s="44"/>
      <c r="AW4029" s="44"/>
      <c r="AX4029" s="44"/>
      <c r="AY4029" s="44"/>
      <c r="AZ4029" s="44"/>
      <c r="BA4029" s="44"/>
      <c r="BB4029" s="44"/>
      <c r="BC4029" s="44"/>
      <c r="BD4029" s="44"/>
    </row>
    <row r="4030" spans="1:56" ht="15.75" hidden="1" customHeight="1" x14ac:dyDescent="0.25">
      <c r="A4030" s="219"/>
      <c r="B4030" s="22"/>
      <c r="C4030" s="220"/>
      <c r="D4030" s="221"/>
      <c r="E4030" s="7"/>
      <c r="F4030" s="220"/>
      <c r="G4030" s="221"/>
      <c r="H4030" s="41">
        <f>Tabela1[[#This Row],[PESO UNI]]*Tabela1[[#This Row],[QTE]]</f>
        <v>0</v>
      </c>
      <c r="I4030" s="221"/>
      <c r="J4030" s="222"/>
      <c r="K4030" s="8"/>
      <c r="L4030" s="9"/>
      <c r="M4030" s="224"/>
      <c r="N4030" s="8"/>
      <c r="O4030" s="225"/>
      <c r="P4030" s="226"/>
      <c r="Q4030" s="14">
        <f>Tabela1[[#This Row],[QTDE/ Fabricação]]-Tabela1[[#This Row],[QTE]]</f>
        <v>0</v>
      </c>
      <c r="R4030" s="19">
        <f t="shared" si="542"/>
        <v>0</v>
      </c>
      <c r="S4030" s="19">
        <f t="shared" si="541"/>
        <v>0</v>
      </c>
      <c r="T4030" s="20">
        <f t="shared" si="543"/>
        <v>0</v>
      </c>
      <c r="U4030" s="17">
        <f>IFERROR(SUMIF('LISTA DE EMBARQUE'!B:B,MICRO!E:E,'LISTA DE EMBARQUE'!G:G),"")</f>
        <v>0</v>
      </c>
      <c r="V4030" s="12" t="str">
        <f>IFERROR(VLOOKUP(Tabela1[[#This Row],[COD.MDE]],'LISTA DE EMBARQUE'!B:L,11,0),"")</f>
        <v/>
      </c>
      <c r="W4030" s="13" t="str">
        <f>IFERROR(COUNTIF(#REF!,Tabela1[[#This Row],[Colunas5]]),"")</f>
        <v/>
      </c>
      <c r="X4030" s="14">
        <f>Tabela1[[#This Row],[QIANTIDADE EXPEDIDA]]*Tabela1[[#This Row],[PESO UNI]]</f>
        <v>0</v>
      </c>
      <c r="Y4030" s="14">
        <f t="shared" si="544"/>
        <v>0</v>
      </c>
      <c r="Z4030" s="21">
        <f>Tabela1[[#This Row],[PESO TOTAL]]-Tabela1[[#This Row],[Peso Expedido]]</f>
        <v>0</v>
      </c>
      <c r="AA4030" s="227"/>
      <c r="AB4030" s="228"/>
      <c r="AC4030" s="228"/>
      <c r="AD4030" s="228"/>
      <c r="AE4030" s="228"/>
      <c r="AF4030" s="228"/>
      <c r="AG4030" s="228"/>
      <c r="AH4030" s="228"/>
      <c r="AI4030" s="40" t="str">
        <f t="shared" si="537"/>
        <v>ok</v>
      </c>
      <c r="AQ4030" s="233"/>
      <c r="AR4030" s="229"/>
      <c r="AS4030" s="44"/>
      <c r="AT4030" s="44"/>
      <c r="AU4030" s="44"/>
      <c r="AV4030" s="44"/>
      <c r="AW4030" s="44"/>
      <c r="AX4030" s="44"/>
      <c r="AY4030" s="44"/>
      <c r="AZ4030" s="44"/>
      <c r="BA4030" s="44"/>
      <c r="BB4030" s="44"/>
      <c r="BC4030" s="44"/>
      <c r="BD4030" s="44"/>
    </row>
    <row r="4031" spans="1:56" ht="15.75" hidden="1" customHeight="1" x14ac:dyDescent="0.25">
      <c r="A4031" s="219"/>
      <c r="B4031" s="22"/>
      <c r="C4031" s="220"/>
      <c r="D4031" s="221"/>
      <c r="E4031" s="7"/>
      <c r="F4031" s="220"/>
      <c r="G4031" s="221"/>
      <c r="H4031" s="41">
        <f>Tabela1[[#This Row],[PESO UNI]]*Tabela1[[#This Row],[QTE]]</f>
        <v>0</v>
      </c>
      <c r="I4031" s="221"/>
      <c r="J4031" s="222"/>
      <c r="K4031" s="8"/>
      <c r="L4031" s="9"/>
      <c r="M4031" s="224"/>
      <c r="N4031" s="8"/>
      <c r="O4031" s="225"/>
      <c r="P4031" s="226"/>
      <c r="Q4031" s="14">
        <f>Tabela1[[#This Row],[QTDE/ Fabricação]]-Tabela1[[#This Row],[QTE]]</f>
        <v>0</v>
      </c>
      <c r="R4031" s="19">
        <f t="shared" si="542"/>
        <v>0</v>
      </c>
      <c r="S4031" s="19">
        <f t="shared" si="541"/>
        <v>0</v>
      </c>
      <c r="T4031" s="20">
        <f t="shared" si="543"/>
        <v>0</v>
      </c>
      <c r="U4031" s="17">
        <f>IFERROR(SUMIF('LISTA DE EMBARQUE'!B:B,MICRO!E:E,'LISTA DE EMBARQUE'!G:G),"")</f>
        <v>0</v>
      </c>
      <c r="V4031" s="12" t="str">
        <f>IFERROR(VLOOKUP(Tabela1[[#This Row],[COD.MDE]],'LISTA DE EMBARQUE'!B:L,11,0),"")</f>
        <v/>
      </c>
      <c r="W4031" s="13" t="str">
        <f>IFERROR(COUNTIF(#REF!,Tabela1[[#This Row],[Colunas5]]),"")</f>
        <v/>
      </c>
      <c r="X4031" s="14">
        <f>Tabela1[[#This Row],[QIANTIDADE EXPEDIDA]]*Tabela1[[#This Row],[PESO UNI]]</f>
        <v>0</v>
      </c>
      <c r="Y4031" s="14">
        <f t="shared" si="544"/>
        <v>0</v>
      </c>
      <c r="Z4031" s="21">
        <f>Tabela1[[#This Row],[PESO TOTAL]]-Tabela1[[#This Row],[Peso Expedido]]</f>
        <v>0</v>
      </c>
      <c r="AA4031" s="227"/>
      <c r="AB4031" s="228"/>
      <c r="AC4031" s="228"/>
      <c r="AD4031" s="228"/>
      <c r="AE4031" s="228"/>
      <c r="AF4031" s="228"/>
      <c r="AG4031" s="228"/>
      <c r="AH4031" s="228"/>
      <c r="AI4031" s="40" t="str">
        <f t="shared" si="537"/>
        <v>ok</v>
      </c>
      <c r="AQ4031" s="233"/>
      <c r="AR4031" s="229"/>
      <c r="AS4031" s="44"/>
      <c r="AT4031" s="44"/>
      <c r="AU4031" s="44"/>
      <c r="AV4031" s="44"/>
      <c r="AW4031" s="44"/>
      <c r="AX4031" s="44"/>
      <c r="AY4031" s="44"/>
      <c r="AZ4031" s="44"/>
      <c r="BA4031" s="44"/>
      <c r="BB4031" s="44"/>
      <c r="BC4031" s="44"/>
      <c r="BD4031" s="44"/>
    </row>
    <row r="4032" spans="1:56" ht="15.75" hidden="1" customHeight="1" x14ac:dyDescent="0.25">
      <c r="A4032" s="219"/>
      <c r="B4032" s="22"/>
      <c r="C4032" s="220"/>
      <c r="D4032" s="221"/>
      <c r="E4032" s="7"/>
      <c r="F4032" s="220"/>
      <c r="G4032" s="221"/>
      <c r="H4032" s="41">
        <f>Tabela1[[#This Row],[PESO UNI]]*Tabela1[[#This Row],[QTE]]</f>
        <v>0</v>
      </c>
      <c r="I4032" s="221"/>
      <c r="J4032" s="222"/>
      <c r="K4032" s="8"/>
      <c r="L4032" s="9"/>
      <c r="M4032" s="224"/>
      <c r="N4032" s="8"/>
      <c r="O4032" s="225"/>
      <c r="P4032" s="226"/>
      <c r="Q4032" s="14">
        <f>Tabela1[[#This Row],[QTDE/ Fabricação]]-Tabela1[[#This Row],[QTE]]</f>
        <v>0</v>
      </c>
      <c r="R4032" s="19">
        <f t="shared" si="542"/>
        <v>0</v>
      </c>
      <c r="S4032" s="19">
        <f t="shared" si="541"/>
        <v>0</v>
      </c>
      <c r="T4032" s="20">
        <f t="shared" si="543"/>
        <v>0</v>
      </c>
      <c r="U4032" s="17">
        <f>IFERROR(SUMIF('LISTA DE EMBARQUE'!B:B,MICRO!E:E,'LISTA DE EMBARQUE'!G:G),"")</f>
        <v>0</v>
      </c>
      <c r="V4032" s="12" t="str">
        <f>IFERROR(VLOOKUP(Tabela1[[#This Row],[COD.MDE]],'LISTA DE EMBARQUE'!B:L,11,0),"")</f>
        <v/>
      </c>
      <c r="W4032" s="13" t="str">
        <f>IFERROR(COUNTIF(#REF!,Tabela1[[#This Row],[Colunas5]]),"")</f>
        <v/>
      </c>
      <c r="X4032" s="14">
        <f>Tabela1[[#This Row],[QIANTIDADE EXPEDIDA]]*Tabela1[[#This Row],[PESO UNI]]</f>
        <v>0</v>
      </c>
      <c r="Y4032" s="14">
        <f t="shared" si="544"/>
        <v>0</v>
      </c>
      <c r="Z4032" s="21">
        <f>Tabela1[[#This Row],[PESO TOTAL]]-Tabela1[[#This Row],[Peso Expedido]]</f>
        <v>0</v>
      </c>
      <c r="AA4032" s="227"/>
      <c r="AB4032" s="228"/>
      <c r="AC4032" s="228"/>
      <c r="AD4032" s="228"/>
      <c r="AE4032" s="228"/>
      <c r="AF4032" s="228"/>
      <c r="AG4032" s="228"/>
      <c r="AH4032" s="228"/>
      <c r="AI4032" s="40" t="str">
        <f t="shared" si="537"/>
        <v>ok</v>
      </c>
      <c r="AQ4032" s="233"/>
      <c r="AR4032" s="229"/>
      <c r="AS4032" s="44"/>
      <c r="AT4032" s="44"/>
      <c r="AU4032" s="44"/>
      <c r="AV4032" s="44"/>
      <c r="AW4032" s="44"/>
      <c r="AX4032" s="44"/>
      <c r="AY4032" s="44"/>
      <c r="AZ4032" s="44"/>
      <c r="BA4032" s="44"/>
      <c r="BB4032" s="44"/>
      <c r="BC4032" s="44"/>
      <c r="BD4032" s="44"/>
    </row>
    <row r="4033" spans="1:56" ht="15.75" hidden="1" customHeight="1" x14ac:dyDescent="0.25">
      <c r="A4033" s="219"/>
      <c r="B4033" s="22"/>
      <c r="C4033" s="220"/>
      <c r="D4033" s="221"/>
      <c r="E4033" s="7"/>
      <c r="F4033" s="220"/>
      <c r="G4033" s="221"/>
      <c r="H4033" s="41">
        <f>Tabela1[[#This Row],[PESO UNI]]*Tabela1[[#This Row],[QTE]]</f>
        <v>0</v>
      </c>
      <c r="I4033" s="221"/>
      <c r="J4033" s="222"/>
      <c r="K4033" s="8"/>
      <c r="L4033" s="9"/>
      <c r="M4033" s="224"/>
      <c r="N4033" s="8"/>
      <c r="O4033" s="225"/>
      <c r="P4033" s="226"/>
      <c r="Q4033" s="14">
        <f>Tabela1[[#This Row],[QTDE/ Fabricação]]-Tabela1[[#This Row],[QTE]]</f>
        <v>0</v>
      </c>
      <c r="R4033" s="19">
        <f t="shared" si="542"/>
        <v>0</v>
      </c>
      <c r="S4033" s="19">
        <f t="shared" si="541"/>
        <v>0</v>
      </c>
      <c r="T4033" s="20">
        <f t="shared" si="543"/>
        <v>0</v>
      </c>
      <c r="U4033" s="17">
        <f>IFERROR(SUMIF('LISTA DE EMBARQUE'!B:B,MICRO!E:E,'LISTA DE EMBARQUE'!G:G),"")</f>
        <v>0</v>
      </c>
      <c r="V4033" s="12" t="str">
        <f>IFERROR(VLOOKUP(Tabela1[[#This Row],[COD.MDE]],'LISTA DE EMBARQUE'!B:L,11,0),"")</f>
        <v/>
      </c>
      <c r="W4033" s="13" t="str">
        <f>IFERROR(COUNTIF(#REF!,Tabela1[[#This Row],[Colunas5]]),"")</f>
        <v/>
      </c>
      <c r="X4033" s="14">
        <f>Tabela1[[#This Row],[QIANTIDADE EXPEDIDA]]*Tabela1[[#This Row],[PESO UNI]]</f>
        <v>0</v>
      </c>
      <c r="Y4033" s="14">
        <f t="shared" si="544"/>
        <v>0</v>
      </c>
      <c r="Z4033" s="21">
        <f>Tabela1[[#This Row],[PESO TOTAL]]-Tabela1[[#This Row],[Peso Expedido]]</f>
        <v>0</v>
      </c>
      <c r="AA4033" s="227"/>
      <c r="AB4033" s="228"/>
      <c r="AC4033" s="228"/>
      <c r="AD4033" s="228"/>
      <c r="AE4033" s="228"/>
      <c r="AF4033" s="228"/>
      <c r="AG4033" s="228"/>
      <c r="AH4033" s="228"/>
      <c r="AI4033" s="40" t="str">
        <f t="shared" si="537"/>
        <v>ok</v>
      </c>
      <c r="AQ4033" s="233"/>
      <c r="AR4033" s="229"/>
      <c r="AS4033" s="44"/>
      <c r="AT4033" s="44"/>
      <c r="AU4033" s="44"/>
      <c r="AV4033" s="44"/>
      <c r="AW4033" s="44"/>
      <c r="AX4033" s="44"/>
      <c r="AY4033" s="44"/>
      <c r="AZ4033" s="44"/>
      <c r="BA4033" s="44"/>
      <c r="BB4033" s="44"/>
      <c r="BC4033" s="44"/>
      <c r="BD4033" s="44"/>
    </row>
    <row r="4034" spans="1:56" ht="15.75" hidden="1" customHeight="1" x14ac:dyDescent="0.25">
      <c r="A4034" s="219"/>
      <c r="B4034" s="22"/>
      <c r="C4034" s="220"/>
      <c r="D4034" s="221"/>
      <c r="E4034" s="7"/>
      <c r="F4034" s="220"/>
      <c r="G4034" s="221"/>
      <c r="H4034" s="41">
        <f>Tabela1[[#This Row],[PESO UNI]]*Tabela1[[#This Row],[QTE]]</f>
        <v>0</v>
      </c>
      <c r="I4034" s="221"/>
      <c r="J4034" s="222"/>
      <c r="K4034" s="8"/>
      <c r="L4034" s="9"/>
      <c r="M4034" s="224"/>
      <c r="N4034" s="8"/>
      <c r="O4034" s="225"/>
      <c r="P4034" s="226"/>
      <c r="Q4034" s="14">
        <f>Tabela1[[#This Row],[QTDE/ Fabricação]]-Tabela1[[#This Row],[QTE]]</f>
        <v>0</v>
      </c>
      <c r="R4034" s="19">
        <f t="shared" si="542"/>
        <v>0</v>
      </c>
      <c r="S4034" s="19">
        <f t="shared" si="541"/>
        <v>0</v>
      </c>
      <c r="T4034" s="20">
        <f t="shared" si="543"/>
        <v>0</v>
      </c>
      <c r="U4034" s="17">
        <f>IFERROR(SUMIF('LISTA DE EMBARQUE'!B:B,MICRO!E:E,'LISTA DE EMBARQUE'!G:G),"")</f>
        <v>0</v>
      </c>
      <c r="V4034" s="12" t="str">
        <f>IFERROR(VLOOKUP(Tabela1[[#This Row],[COD.MDE]],'LISTA DE EMBARQUE'!B:L,11,0),"")</f>
        <v/>
      </c>
      <c r="W4034" s="13" t="str">
        <f>IFERROR(COUNTIF(#REF!,Tabela1[[#This Row],[Colunas5]]),"")</f>
        <v/>
      </c>
      <c r="X4034" s="14">
        <f>Tabela1[[#This Row],[QIANTIDADE EXPEDIDA]]*Tabela1[[#This Row],[PESO UNI]]</f>
        <v>0</v>
      </c>
      <c r="Y4034" s="14">
        <f t="shared" si="544"/>
        <v>0</v>
      </c>
      <c r="Z4034" s="21">
        <f>Tabela1[[#This Row],[PESO TOTAL]]-Tabela1[[#This Row],[Peso Expedido]]</f>
        <v>0</v>
      </c>
      <c r="AA4034" s="227"/>
      <c r="AB4034" s="228"/>
      <c r="AC4034" s="228"/>
      <c r="AD4034" s="228"/>
      <c r="AE4034" s="228"/>
      <c r="AF4034" s="228"/>
      <c r="AG4034" s="228"/>
      <c r="AH4034" s="228"/>
      <c r="AI4034" s="40" t="str">
        <f t="shared" si="537"/>
        <v>ok</v>
      </c>
      <c r="AQ4034" s="233"/>
      <c r="AR4034" s="229"/>
      <c r="AS4034" s="44"/>
      <c r="AT4034" s="44"/>
      <c r="AU4034" s="44"/>
      <c r="AV4034" s="44"/>
      <c r="AW4034" s="44"/>
      <c r="AX4034" s="44"/>
      <c r="AY4034" s="44"/>
      <c r="AZ4034" s="44"/>
      <c r="BA4034" s="44"/>
      <c r="BB4034" s="44"/>
      <c r="BC4034" s="44"/>
      <c r="BD4034" s="44"/>
    </row>
    <row r="4035" spans="1:56" ht="15.75" hidden="1" customHeight="1" x14ac:dyDescent="0.25">
      <c r="A4035" s="219"/>
      <c r="B4035" s="22"/>
      <c r="C4035" s="220"/>
      <c r="D4035" s="221"/>
      <c r="E4035" s="7"/>
      <c r="F4035" s="220"/>
      <c r="G4035" s="221"/>
      <c r="H4035" s="41">
        <f>Tabela1[[#This Row],[PESO UNI]]*Tabela1[[#This Row],[QTE]]</f>
        <v>0</v>
      </c>
      <c r="I4035" s="221"/>
      <c r="J4035" s="222"/>
      <c r="K4035" s="8"/>
      <c r="L4035" s="9"/>
      <c r="M4035" s="224"/>
      <c r="N4035" s="8"/>
      <c r="O4035" s="225"/>
      <c r="P4035" s="226"/>
      <c r="Q4035" s="14">
        <f>Tabela1[[#This Row],[QTDE/ Fabricação]]-Tabela1[[#This Row],[QTE]]</f>
        <v>0</v>
      </c>
      <c r="R4035" s="19">
        <f t="shared" si="542"/>
        <v>0</v>
      </c>
      <c r="S4035" s="19">
        <f t="shared" si="541"/>
        <v>0</v>
      </c>
      <c r="T4035" s="20">
        <f t="shared" si="543"/>
        <v>0</v>
      </c>
      <c r="U4035" s="17">
        <f>IFERROR(SUMIF('LISTA DE EMBARQUE'!B:B,MICRO!E:E,'LISTA DE EMBARQUE'!G:G),"")</f>
        <v>0</v>
      </c>
      <c r="V4035" s="12" t="str">
        <f>IFERROR(VLOOKUP(Tabela1[[#This Row],[COD.MDE]],'LISTA DE EMBARQUE'!B:L,11,0),"")</f>
        <v/>
      </c>
      <c r="W4035" s="13" t="str">
        <f>IFERROR(COUNTIF(#REF!,Tabela1[[#This Row],[Colunas5]]),"")</f>
        <v/>
      </c>
      <c r="X4035" s="14">
        <f>Tabela1[[#This Row],[QIANTIDADE EXPEDIDA]]*Tabela1[[#This Row],[PESO UNI]]</f>
        <v>0</v>
      </c>
      <c r="Y4035" s="14">
        <f t="shared" si="544"/>
        <v>0</v>
      </c>
      <c r="Z4035" s="21">
        <f>Tabela1[[#This Row],[PESO TOTAL]]-Tabela1[[#This Row],[Peso Expedido]]</f>
        <v>0</v>
      </c>
      <c r="AA4035" s="227"/>
      <c r="AB4035" s="228"/>
      <c r="AC4035" s="228"/>
      <c r="AD4035" s="228"/>
      <c r="AE4035" s="228"/>
      <c r="AF4035" s="228"/>
      <c r="AG4035" s="228"/>
      <c r="AH4035" s="228"/>
      <c r="AI4035" s="40" t="str">
        <f t="shared" si="537"/>
        <v>ok</v>
      </c>
      <c r="AQ4035" s="233"/>
      <c r="AR4035" s="229"/>
      <c r="AS4035" s="44"/>
      <c r="AT4035" s="44"/>
      <c r="AU4035" s="44"/>
      <c r="AV4035" s="44"/>
      <c r="AW4035" s="44"/>
      <c r="AX4035" s="44"/>
      <c r="AY4035" s="44"/>
      <c r="AZ4035" s="44"/>
      <c r="BA4035" s="44"/>
      <c r="BB4035" s="44"/>
      <c r="BC4035" s="44"/>
      <c r="BD4035" s="44"/>
    </row>
    <row r="4036" spans="1:56" ht="15.75" hidden="1" customHeight="1" x14ac:dyDescent="0.25">
      <c r="A4036" s="219"/>
      <c r="B4036" s="22"/>
      <c r="C4036" s="220"/>
      <c r="D4036" s="221"/>
      <c r="E4036" s="7"/>
      <c r="F4036" s="220"/>
      <c r="G4036" s="221"/>
      <c r="H4036" s="41">
        <f>Tabela1[[#This Row],[PESO UNI]]*Tabela1[[#This Row],[QTE]]</f>
        <v>0</v>
      </c>
      <c r="I4036" s="221"/>
      <c r="J4036" s="222"/>
      <c r="K4036" s="8"/>
      <c r="L4036" s="9"/>
      <c r="M4036" s="224"/>
      <c r="N4036" s="8"/>
      <c r="O4036" s="225"/>
      <c r="P4036" s="226"/>
      <c r="Q4036" s="14">
        <f>Tabela1[[#This Row],[QTDE/ Fabricação]]-Tabela1[[#This Row],[QTE]]</f>
        <v>0</v>
      </c>
      <c r="R4036" s="19">
        <f t="shared" si="542"/>
        <v>0</v>
      </c>
      <c r="S4036" s="19">
        <f t="shared" si="541"/>
        <v>0</v>
      </c>
      <c r="T4036" s="20">
        <f t="shared" si="543"/>
        <v>0</v>
      </c>
      <c r="U4036" s="17">
        <f>IFERROR(SUMIF('LISTA DE EMBARQUE'!B:B,MICRO!E:E,'LISTA DE EMBARQUE'!G:G),"")</f>
        <v>0</v>
      </c>
      <c r="V4036" s="12" t="str">
        <f>IFERROR(VLOOKUP(Tabela1[[#This Row],[COD.MDE]],'LISTA DE EMBARQUE'!B:L,11,0),"")</f>
        <v/>
      </c>
      <c r="W4036" s="13" t="str">
        <f>IFERROR(COUNTIF(#REF!,Tabela1[[#This Row],[Colunas5]]),"")</f>
        <v/>
      </c>
      <c r="X4036" s="14">
        <f>Tabela1[[#This Row],[QIANTIDADE EXPEDIDA]]*Tabela1[[#This Row],[PESO UNI]]</f>
        <v>0</v>
      </c>
      <c r="Y4036" s="14">
        <f t="shared" si="544"/>
        <v>0</v>
      </c>
      <c r="Z4036" s="21">
        <f>Tabela1[[#This Row],[PESO TOTAL]]-Tabela1[[#This Row],[Peso Expedido]]</f>
        <v>0</v>
      </c>
      <c r="AA4036" s="227"/>
      <c r="AB4036" s="228"/>
      <c r="AC4036" s="228"/>
      <c r="AD4036" s="228"/>
      <c r="AE4036" s="228"/>
      <c r="AF4036" s="228"/>
      <c r="AG4036" s="228"/>
      <c r="AH4036" s="228"/>
      <c r="AI4036" s="40" t="str">
        <f t="shared" si="537"/>
        <v>ok</v>
      </c>
      <c r="AQ4036" s="233"/>
      <c r="AR4036" s="229"/>
      <c r="AS4036" s="44"/>
      <c r="AT4036" s="44"/>
      <c r="AU4036" s="44"/>
      <c r="AV4036" s="44"/>
      <c r="AW4036" s="44"/>
      <c r="AX4036" s="44"/>
      <c r="AY4036" s="44"/>
      <c r="AZ4036" s="44"/>
      <c r="BA4036" s="44"/>
      <c r="BB4036" s="44"/>
      <c r="BC4036" s="44"/>
      <c r="BD4036" s="44"/>
    </row>
    <row r="4037" spans="1:56" ht="15.75" hidden="1" customHeight="1" x14ac:dyDescent="0.25">
      <c r="A4037" s="219"/>
      <c r="B4037" s="209"/>
      <c r="C4037" s="220"/>
      <c r="D4037" s="221"/>
      <c r="E4037" s="7"/>
      <c r="F4037" s="220"/>
      <c r="G4037" s="221"/>
      <c r="H4037" s="41">
        <f>Tabela1[[#This Row],[PESO UNI]]*Tabela1[[#This Row],[QTE]]</f>
        <v>0</v>
      </c>
      <c r="I4037" s="221"/>
      <c r="J4037" s="222"/>
      <c r="K4037" s="8"/>
      <c r="L4037" s="9"/>
      <c r="M4037" s="224"/>
      <c r="N4037" s="8"/>
      <c r="O4037" s="230"/>
      <c r="P4037" s="231"/>
      <c r="Q4037" s="14">
        <f>Tabela1[[#This Row],[QTDE/ Fabricação]]-Tabela1[[#This Row],[QTE]]</f>
        <v>0</v>
      </c>
      <c r="R4037" s="19">
        <f t="shared" si="542"/>
        <v>0</v>
      </c>
      <c r="S4037" s="19">
        <f t="shared" si="541"/>
        <v>0</v>
      </c>
      <c r="T4037" s="20">
        <f t="shared" si="543"/>
        <v>0</v>
      </c>
      <c r="U4037" s="17">
        <f>IFERROR(SUMIF('LISTA DE EMBARQUE'!B:B,MICRO!E:E,'LISTA DE EMBARQUE'!G:G),"")</f>
        <v>0</v>
      </c>
      <c r="V4037" s="12" t="str">
        <f>IFERROR(VLOOKUP(Tabela1[[#This Row],[COD.MDE]],'LISTA DE EMBARQUE'!B:L,11,0),"")</f>
        <v/>
      </c>
      <c r="W4037" s="13" t="str">
        <f>IFERROR(COUNTIF(#REF!,Tabela1[[#This Row],[Colunas5]]),"")</f>
        <v/>
      </c>
      <c r="X4037" s="14">
        <f>Tabela1[[#This Row],[QIANTIDADE EXPEDIDA]]*Tabela1[[#This Row],[PESO UNI]]</f>
        <v>0</v>
      </c>
      <c r="Y4037" s="14">
        <f t="shared" si="544"/>
        <v>0</v>
      </c>
      <c r="Z4037" s="21">
        <f>Tabela1[[#This Row],[PESO TOTAL]]-Tabela1[[#This Row],[Peso Expedido]]</f>
        <v>0</v>
      </c>
      <c r="AA4037" s="227"/>
      <c r="AB4037" s="232"/>
      <c r="AC4037" s="232"/>
      <c r="AD4037" s="232"/>
      <c r="AE4037" s="232"/>
      <c r="AF4037" s="232"/>
      <c r="AG4037" s="232"/>
      <c r="AH4037" s="232"/>
      <c r="AI4037" s="40" t="str">
        <f t="shared" si="537"/>
        <v>ok</v>
      </c>
      <c r="AQ4037" s="233"/>
      <c r="AR4037" s="229"/>
      <c r="AS4037" s="165"/>
      <c r="AT4037" s="165"/>
      <c r="AU4037" s="165"/>
      <c r="AV4037" s="165"/>
      <c r="AW4037" s="165"/>
      <c r="AX4037" s="165"/>
      <c r="AY4037" s="165"/>
      <c r="AZ4037" s="165"/>
      <c r="BA4037" s="165"/>
      <c r="BB4037" s="165"/>
      <c r="BC4037" s="165"/>
      <c r="BD4037" s="165"/>
    </row>
    <row r="4038" spans="1:56" ht="15.75" hidden="1" customHeight="1" x14ac:dyDescent="0.25">
      <c r="A4038" s="219"/>
      <c r="B4038" s="22"/>
      <c r="C4038" s="220"/>
      <c r="D4038" s="221"/>
      <c r="E4038" s="7"/>
      <c r="F4038" s="220"/>
      <c r="G4038" s="221"/>
      <c r="H4038" s="41">
        <f>Tabela1[[#This Row],[PESO UNI]]*Tabela1[[#This Row],[QTE]]</f>
        <v>0</v>
      </c>
      <c r="I4038" s="221"/>
      <c r="J4038" s="222"/>
      <c r="K4038" s="8"/>
      <c r="L4038" s="9"/>
      <c r="M4038" s="224"/>
      <c r="N4038" s="8"/>
      <c r="O4038" s="225"/>
      <c r="P4038" s="226"/>
      <c r="Q4038" s="14">
        <f>Tabela1[[#This Row],[QTDE/ Fabricação]]-Tabela1[[#This Row],[QTE]]</f>
        <v>0</v>
      </c>
      <c r="R4038" s="19">
        <f t="shared" si="542"/>
        <v>0</v>
      </c>
      <c r="S4038" s="19">
        <f t="shared" si="541"/>
        <v>0</v>
      </c>
      <c r="T4038" s="20">
        <f t="shared" si="543"/>
        <v>0</v>
      </c>
      <c r="U4038" s="17">
        <f>IFERROR(SUMIF('LISTA DE EMBARQUE'!B:B,MICRO!E:E,'LISTA DE EMBARQUE'!G:G),"")</f>
        <v>0</v>
      </c>
      <c r="V4038" s="12" t="str">
        <f>IFERROR(VLOOKUP(Tabela1[[#This Row],[COD.MDE]],'LISTA DE EMBARQUE'!B:L,11,0),"")</f>
        <v/>
      </c>
      <c r="W4038" s="13" t="str">
        <f>IFERROR(COUNTIF(#REF!,Tabela1[[#This Row],[Colunas5]]),"")</f>
        <v/>
      </c>
      <c r="X4038" s="14">
        <f>Tabela1[[#This Row],[QIANTIDADE EXPEDIDA]]*Tabela1[[#This Row],[PESO UNI]]</f>
        <v>0</v>
      </c>
      <c r="Y4038" s="14">
        <f t="shared" si="544"/>
        <v>0</v>
      </c>
      <c r="Z4038" s="21">
        <f>Tabela1[[#This Row],[PESO TOTAL]]-Tabela1[[#This Row],[Peso Expedido]]</f>
        <v>0</v>
      </c>
      <c r="AA4038" s="227"/>
      <c r="AB4038" s="228"/>
      <c r="AC4038" s="228"/>
      <c r="AD4038" s="228"/>
      <c r="AE4038" s="228"/>
      <c r="AF4038" s="228"/>
      <c r="AG4038" s="228"/>
      <c r="AH4038" s="228"/>
      <c r="AI4038" s="40" t="str">
        <f t="shared" si="537"/>
        <v>ok</v>
      </c>
      <c r="AQ4038" s="233"/>
      <c r="AR4038" s="229"/>
      <c r="AS4038" s="44"/>
      <c r="AT4038" s="44"/>
      <c r="AU4038" s="44"/>
      <c r="AV4038" s="44"/>
      <c r="AW4038" s="44"/>
      <c r="AX4038" s="44"/>
      <c r="AY4038" s="44"/>
      <c r="AZ4038" s="44"/>
      <c r="BA4038" s="44"/>
      <c r="BB4038" s="44"/>
      <c r="BC4038" s="44"/>
      <c r="BD4038" s="44"/>
    </row>
    <row r="4039" spans="1:56" ht="15.75" hidden="1" customHeight="1" x14ac:dyDescent="0.25">
      <c r="A4039" s="219"/>
      <c r="B4039" s="22"/>
      <c r="C4039" s="220"/>
      <c r="D4039" s="221"/>
      <c r="E4039" s="7"/>
      <c r="F4039" s="220"/>
      <c r="G4039" s="221"/>
      <c r="H4039" s="41">
        <f>Tabela1[[#This Row],[PESO UNI]]*Tabela1[[#This Row],[QTE]]</f>
        <v>0</v>
      </c>
      <c r="I4039" s="221"/>
      <c r="J4039" s="222"/>
      <c r="K4039" s="8"/>
      <c r="L4039" s="9"/>
      <c r="M4039" s="224"/>
      <c r="N4039" s="8"/>
      <c r="O4039" s="225"/>
      <c r="P4039" s="226"/>
      <c r="Q4039" s="14">
        <f>Tabela1[[#This Row],[QTDE/ Fabricação]]-Tabela1[[#This Row],[QTE]]</f>
        <v>0</v>
      </c>
      <c r="R4039" s="19">
        <f t="shared" si="542"/>
        <v>0</v>
      </c>
      <c r="S4039" s="19">
        <f t="shared" si="541"/>
        <v>0</v>
      </c>
      <c r="T4039" s="20">
        <f t="shared" si="543"/>
        <v>0</v>
      </c>
      <c r="U4039" s="17">
        <f>IFERROR(SUMIF('LISTA DE EMBARQUE'!B:B,MICRO!E:E,'LISTA DE EMBARQUE'!G:G),"")</f>
        <v>0</v>
      </c>
      <c r="V4039" s="12" t="str">
        <f>IFERROR(VLOOKUP(Tabela1[[#This Row],[COD.MDE]],'LISTA DE EMBARQUE'!B:L,11,0),"")</f>
        <v/>
      </c>
      <c r="W4039" s="13" t="str">
        <f>IFERROR(COUNTIF(#REF!,Tabela1[[#This Row],[Colunas5]]),"")</f>
        <v/>
      </c>
      <c r="X4039" s="14">
        <f>Tabela1[[#This Row],[QIANTIDADE EXPEDIDA]]*Tabela1[[#This Row],[PESO UNI]]</f>
        <v>0</v>
      </c>
      <c r="Y4039" s="14">
        <f t="shared" si="544"/>
        <v>0</v>
      </c>
      <c r="Z4039" s="21">
        <f>Tabela1[[#This Row],[PESO TOTAL]]-Tabela1[[#This Row],[Peso Expedido]]</f>
        <v>0</v>
      </c>
      <c r="AA4039" s="227"/>
      <c r="AB4039" s="228"/>
      <c r="AC4039" s="228"/>
      <c r="AD4039" s="228"/>
      <c r="AE4039" s="228"/>
      <c r="AF4039" s="228"/>
      <c r="AG4039" s="228"/>
      <c r="AH4039" s="228"/>
      <c r="AI4039" s="40" t="str">
        <f t="shared" si="537"/>
        <v>ok</v>
      </c>
      <c r="AQ4039" s="233"/>
      <c r="AR4039" s="229"/>
      <c r="AS4039" s="44"/>
      <c r="AT4039" s="44"/>
      <c r="AU4039" s="44"/>
      <c r="AV4039" s="44"/>
      <c r="AW4039" s="44"/>
      <c r="AX4039" s="44"/>
      <c r="AY4039" s="44"/>
      <c r="AZ4039" s="44"/>
      <c r="BA4039" s="44"/>
      <c r="BB4039" s="44"/>
      <c r="BC4039" s="44"/>
      <c r="BD4039" s="44"/>
    </row>
    <row r="4040" spans="1:56" ht="15.75" hidden="1" customHeight="1" x14ac:dyDescent="0.25">
      <c r="A4040" s="219"/>
      <c r="B4040" s="22"/>
      <c r="C4040" s="220"/>
      <c r="D4040" s="221"/>
      <c r="E4040" s="7"/>
      <c r="F4040" s="220"/>
      <c r="G4040" s="221"/>
      <c r="H4040" s="41">
        <f>Tabela1[[#This Row],[PESO UNI]]*Tabela1[[#This Row],[QTE]]</f>
        <v>0</v>
      </c>
      <c r="I4040" s="221"/>
      <c r="J4040" s="222"/>
      <c r="K4040" s="8"/>
      <c r="L4040" s="9"/>
      <c r="M4040" s="224"/>
      <c r="N4040" s="8"/>
      <c r="O4040" s="225"/>
      <c r="P4040" s="226"/>
      <c r="Q4040" s="14">
        <f>Tabela1[[#This Row],[QTDE/ Fabricação]]-Tabela1[[#This Row],[QTE]]</f>
        <v>0</v>
      </c>
      <c r="R4040" s="19">
        <f t="shared" si="542"/>
        <v>0</v>
      </c>
      <c r="S4040" s="19">
        <f t="shared" si="541"/>
        <v>0</v>
      </c>
      <c r="T4040" s="20">
        <f t="shared" si="543"/>
        <v>0</v>
      </c>
      <c r="U4040" s="17">
        <f>IFERROR(SUMIF('LISTA DE EMBARQUE'!B:B,MICRO!E:E,'LISTA DE EMBARQUE'!G:G),"")</f>
        <v>0</v>
      </c>
      <c r="V4040" s="12" t="str">
        <f>IFERROR(VLOOKUP(Tabela1[[#This Row],[COD.MDE]],'LISTA DE EMBARQUE'!B:L,11,0),"")</f>
        <v/>
      </c>
      <c r="W4040" s="13" t="str">
        <f>IFERROR(COUNTIF(#REF!,Tabela1[[#This Row],[Colunas5]]),"")</f>
        <v/>
      </c>
      <c r="X4040" s="14">
        <f>Tabela1[[#This Row],[QIANTIDADE EXPEDIDA]]*Tabela1[[#This Row],[PESO UNI]]</f>
        <v>0</v>
      </c>
      <c r="Y4040" s="14">
        <f t="shared" si="544"/>
        <v>0</v>
      </c>
      <c r="Z4040" s="21">
        <f>Tabela1[[#This Row],[PESO TOTAL]]-Tabela1[[#This Row],[Peso Expedido]]</f>
        <v>0</v>
      </c>
      <c r="AA4040" s="227"/>
      <c r="AB4040" s="228"/>
      <c r="AC4040" s="228"/>
      <c r="AD4040" s="228"/>
      <c r="AE4040" s="228"/>
      <c r="AF4040" s="228"/>
      <c r="AG4040" s="228"/>
      <c r="AH4040" s="228"/>
      <c r="AI4040" s="40" t="str">
        <f t="shared" si="537"/>
        <v>ok</v>
      </c>
      <c r="AQ4040" s="233"/>
      <c r="AR4040" s="229"/>
      <c r="AS4040" s="44"/>
      <c r="AT4040" s="44"/>
      <c r="AU4040" s="44"/>
      <c r="AV4040" s="44"/>
      <c r="AW4040" s="44"/>
      <c r="AX4040" s="44"/>
      <c r="AY4040" s="44"/>
      <c r="AZ4040" s="44"/>
      <c r="BA4040" s="44"/>
      <c r="BB4040" s="44"/>
      <c r="BC4040" s="44"/>
      <c r="BD4040" s="44"/>
    </row>
    <row r="4041" spans="1:56" ht="15.75" hidden="1" customHeight="1" x14ac:dyDescent="0.25">
      <c r="A4041" s="219"/>
      <c r="B4041" s="22"/>
      <c r="C4041" s="220"/>
      <c r="D4041" s="221"/>
      <c r="E4041" s="7"/>
      <c r="F4041" s="220"/>
      <c r="G4041" s="221"/>
      <c r="H4041" s="41">
        <f>Tabela1[[#This Row],[PESO UNI]]*Tabela1[[#This Row],[QTE]]</f>
        <v>0</v>
      </c>
      <c r="I4041" s="221"/>
      <c r="J4041" s="222"/>
      <c r="K4041" s="8"/>
      <c r="L4041" s="9"/>
      <c r="M4041" s="224"/>
      <c r="N4041" s="8"/>
      <c r="O4041" s="225"/>
      <c r="P4041" s="226"/>
      <c r="Q4041" s="14">
        <f>Tabela1[[#This Row],[QTDE/ Fabricação]]-Tabela1[[#This Row],[QTE]]</f>
        <v>0</v>
      </c>
      <c r="R4041" s="19">
        <f t="shared" si="542"/>
        <v>0</v>
      </c>
      <c r="S4041" s="19">
        <f t="shared" si="541"/>
        <v>0</v>
      </c>
      <c r="T4041" s="20">
        <f t="shared" si="543"/>
        <v>0</v>
      </c>
      <c r="U4041" s="17">
        <f>IFERROR(SUMIF('LISTA DE EMBARQUE'!B:B,MICRO!E:E,'LISTA DE EMBARQUE'!G:G),"")</f>
        <v>0</v>
      </c>
      <c r="V4041" s="12" t="str">
        <f>IFERROR(VLOOKUP(Tabela1[[#This Row],[COD.MDE]],'LISTA DE EMBARQUE'!B:L,11,0),"")</f>
        <v/>
      </c>
      <c r="W4041" s="13" t="str">
        <f>IFERROR(COUNTIF(#REF!,Tabela1[[#This Row],[Colunas5]]),"")</f>
        <v/>
      </c>
      <c r="X4041" s="14">
        <f>Tabela1[[#This Row],[QIANTIDADE EXPEDIDA]]*Tabela1[[#This Row],[PESO UNI]]</f>
        <v>0</v>
      </c>
      <c r="Y4041" s="14">
        <f t="shared" si="544"/>
        <v>0</v>
      </c>
      <c r="Z4041" s="21">
        <f>Tabela1[[#This Row],[PESO TOTAL]]-Tabela1[[#This Row],[Peso Expedido]]</f>
        <v>0</v>
      </c>
      <c r="AA4041" s="227"/>
      <c r="AB4041" s="228"/>
      <c r="AC4041" s="228"/>
      <c r="AD4041" s="228"/>
      <c r="AE4041" s="228"/>
      <c r="AF4041" s="228"/>
      <c r="AG4041" s="228"/>
      <c r="AH4041" s="228"/>
      <c r="AI4041" s="40" t="str">
        <f t="shared" si="537"/>
        <v>ok</v>
      </c>
      <c r="AQ4041" s="233"/>
      <c r="AR4041" s="229"/>
      <c r="AS4041" s="44"/>
      <c r="AT4041" s="44"/>
      <c r="AU4041" s="44"/>
      <c r="AV4041" s="44"/>
      <c r="AW4041" s="44"/>
      <c r="AX4041" s="44"/>
      <c r="AY4041" s="44"/>
      <c r="AZ4041" s="44"/>
      <c r="BA4041" s="44"/>
      <c r="BB4041" s="44"/>
      <c r="BC4041" s="44"/>
      <c r="BD4041" s="44"/>
    </row>
    <row r="4042" spans="1:56" ht="15.75" hidden="1" customHeight="1" x14ac:dyDescent="0.25">
      <c r="A4042" s="219"/>
      <c r="B4042" s="22"/>
      <c r="C4042" s="220"/>
      <c r="D4042" s="221"/>
      <c r="E4042" s="7"/>
      <c r="F4042" s="220"/>
      <c r="G4042" s="221"/>
      <c r="H4042" s="41">
        <f>Tabela1[[#This Row],[PESO UNI]]*Tabela1[[#This Row],[QTE]]</f>
        <v>0</v>
      </c>
      <c r="I4042" s="221"/>
      <c r="J4042" s="222"/>
      <c r="K4042" s="8"/>
      <c r="L4042" s="9"/>
      <c r="M4042" s="224"/>
      <c r="N4042" s="8"/>
      <c r="O4042" s="225"/>
      <c r="P4042" s="226"/>
      <c r="Q4042" s="14">
        <f>Tabela1[[#This Row],[QTDE/ Fabricação]]-Tabela1[[#This Row],[QTE]]</f>
        <v>0</v>
      </c>
      <c r="R4042" s="19">
        <f t="shared" si="542"/>
        <v>0</v>
      </c>
      <c r="S4042" s="19">
        <f t="shared" si="541"/>
        <v>0</v>
      </c>
      <c r="T4042" s="20">
        <f t="shared" si="543"/>
        <v>0</v>
      </c>
      <c r="U4042" s="17">
        <f>IFERROR(SUMIF('LISTA DE EMBARQUE'!B:B,MICRO!E:E,'LISTA DE EMBARQUE'!G:G),"")</f>
        <v>0</v>
      </c>
      <c r="V4042" s="12" t="str">
        <f>IFERROR(VLOOKUP(Tabela1[[#This Row],[COD.MDE]],'LISTA DE EMBARQUE'!B:L,11,0),"")</f>
        <v/>
      </c>
      <c r="W4042" s="13" t="str">
        <f>IFERROR(COUNTIF(#REF!,Tabela1[[#This Row],[Colunas5]]),"")</f>
        <v/>
      </c>
      <c r="X4042" s="14">
        <f>Tabela1[[#This Row],[QIANTIDADE EXPEDIDA]]*Tabela1[[#This Row],[PESO UNI]]</f>
        <v>0</v>
      </c>
      <c r="Y4042" s="14">
        <f t="shared" si="544"/>
        <v>0</v>
      </c>
      <c r="Z4042" s="21">
        <f>Tabela1[[#This Row],[PESO TOTAL]]-Tabela1[[#This Row],[Peso Expedido]]</f>
        <v>0</v>
      </c>
      <c r="AA4042" s="227"/>
      <c r="AB4042" s="228"/>
      <c r="AC4042" s="228"/>
      <c r="AD4042" s="228"/>
      <c r="AE4042" s="228"/>
      <c r="AF4042" s="228"/>
      <c r="AG4042" s="228"/>
      <c r="AH4042" s="228"/>
      <c r="AI4042" s="40" t="str">
        <f t="shared" si="537"/>
        <v>ok</v>
      </c>
      <c r="AQ4042" s="233"/>
      <c r="AR4042" s="229"/>
      <c r="AS4042" s="44"/>
      <c r="AT4042" s="44"/>
      <c r="AU4042" s="44"/>
      <c r="AV4042" s="44"/>
      <c r="AW4042" s="44"/>
      <c r="AX4042" s="44"/>
      <c r="AY4042" s="44"/>
      <c r="AZ4042" s="44"/>
      <c r="BA4042" s="44"/>
      <c r="BB4042" s="44"/>
      <c r="BC4042" s="44"/>
      <c r="BD4042" s="44"/>
    </row>
    <row r="4043" spans="1:56" ht="15.75" hidden="1" customHeight="1" x14ac:dyDescent="0.25">
      <c r="A4043" s="219"/>
      <c r="B4043" s="22"/>
      <c r="C4043" s="220"/>
      <c r="D4043" s="221"/>
      <c r="E4043" s="7"/>
      <c r="F4043" s="220"/>
      <c r="G4043" s="221"/>
      <c r="H4043" s="41">
        <f>Tabela1[[#This Row],[PESO UNI]]*Tabela1[[#This Row],[QTE]]</f>
        <v>0</v>
      </c>
      <c r="I4043" s="221"/>
      <c r="J4043" s="222"/>
      <c r="K4043" s="8"/>
      <c r="L4043" s="9"/>
      <c r="M4043" s="224"/>
      <c r="N4043" s="8"/>
      <c r="O4043" s="225"/>
      <c r="P4043" s="226"/>
      <c r="Q4043" s="14">
        <f>Tabela1[[#This Row],[QTDE/ Fabricação]]-Tabela1[[#This Row],[QTE]]</f>
        <v>0</v>
      </c>
      <c r="R4043" s="19">
        <f t="shared" si="542"/>
        <v>0</v>
      </c>
      <c r="S4043" s="19">
        <f t="shared" si="541"/>
        <v>0</v>
      </c>
      <c r="T4043" s="20">
        <f t="shared" si="543"/>
        <v>0</v>
      </c>
      <c r="U4043" s="17">
        <f>IFERROR(SUMIF('LISTA DE EMBARQUE'!B:B,MICRO!E:E,'LISTA DE EMBARQUE'!G:G),"")</f>
        <v>0</v>
      </c>
      <c r="V4043" s="12" t="str">
        <f>IFERROR(VLOOKUP(Tabela1[[#This Row],[COD.MDE]],'LISTA DE EMBARQUE'!B:L,11,0),"")</f>
        <v/>
      </c>
      <c r="W4043" s="13" t="str">
        <f>IFERROR(COUNTIF(#REF!,Tabela1[[#This Row],[Colunas5]]),"")</f>
        <v/>
      </c>
      <c r="X4043" s="14">
        <f>Tabela1[[#This Row],[QIANTIDADE EXPEDIDA]]*Tabela1[[#This Row],[PESO UNI]]</f>
        <v>0</v>
      </c>
      <c r="Y4043" s="14">
        <f t="shared" si="544"/>
        <v>0</v>
      </c>
      <c r="Z4043" s="21">
        <f>Tabela1[[#This Row],[PESO TOTAL]]-Tabela1[[#This Row],[Peso Expedido]]</f>
        <v>0</v>
      </c>
      <c r="AA4043" s="227"/>
      <c r="AB4043" s="228"/>
      <c r="AC4043" s="228"/>
      <c r="AD4043" s="228"/>
      <c r="AE4043" s="228"/>
      <c r="AF4043" s="228"/>
      <c r="AG4043" s="228"/>
      <c r="AH4043" s="228"/>
      <c r="AI4043" s="40" t="str">
        <f t="shared" si="537"/>
        <v>ok</v>
      </c>
      <c r="AQ4043" s="233"/>
      <c r="AR4043" s="229"/>
      <c r="AS4043" s="44"/>
      <c r="AT4043" s="44"/>
      <c r="AU4043" s="44"/>
      <c r="AV4043" s="44"/>
      <c r="AW4043" s="44"/>
      <c r="AX4043" s="44"/>
      <c r="AY4043" s="44"/>
      <c r="AZ4043" s="44"/>
      <c r="BA4043" s="44"/>
      <c r="BB4043" s="44"/>
      <c r="BC4043" s="44"/>
      <c r="BD4043" s="44"/>
    </row>
    <row r="4044" spans="1:56" ht="15.75" hidden="1" customHeight="1" x14ac:dyDescent="0.25">
      <c r="A4044" s="219"/>
      <c r="B4044" s="22"/>
      <c r="C4044" s="220"/>
      <c r="D4044" s="221"/>
      <c r="E4044" s="7"/>
      <c r="F4044" s="220"/>
      <c r="G4044" s="221"/>
      <c r="H4044" s="41">
        <f>Tabela1[[#This Row],[PESO UNI]]*Tabela1[[#This Row],[QTE]]</f>
        <v>0</v>
      </c>
      <c r="I4044" s="221"/>
      <c r="J4044" s="222"/>
      <c r="K4044" s="8"/>
      <c r="L4044" s="9"/>
      <c r="M4044" s="224"/>
      <c r="N4044" s="8"/>
      <c r="O4044" s="225"/>
      <c r="P4044" s="226"/>
      <c r="Q4044" s="14">
        <f>Tabela1[[#This Row],[QTDE/ Fabricação]]-Tabela1[[#This Row],[QTE]]</f>
        <v>0</v>
      </c>
      <c r="R4044" s="19">
        <f t="shared" si="542"/>
        <v>0</v>
      </c>
      <c r="S4044" s="19">
        <f t="shared" si="541"/>
        <v>0</v>
      </c>
      <c r="T4044" s="20">
        <f t="shared" si="543"/>
        <v>0</v>
      </c>
      <c r="U4044" s="17">
        <f>IFERROR(SUMIF('LISTA DE EMBARQUE'!B:B,MICRO!E:E,'LISTA DE EMBARQUE'!G:G),"")</f>
        <v>0</v>
      </c>
      <c r="V4044" s="12" t="str">
        <f>IFERROR(VLOOKUP(Tabela1[[#This Row],[COD.MDE]],'LISTA DE EMBARQUE'!B:L,11,0),"")</f>
        <v/>
      </c>
      <c r="W4044" s="13" t="str">
        <f>IFERROR(COUNTIF(#REF!,Tabela1[[#This Row],[Colunas5]]),"")</f>
        <v/>
      </c>
      <c r="X4044" s="14">
        <f>Tabela1[[#This Row],[QIANTIDADE EXPEDIDA]]*Tabela1[[#This Row],[PESO UNI]]</f>
        <v>0</v>
      </c>
      <c r="Y4044" s="14">
        <f t="shared" si="544"/>
        <v>0</v>
      </c>
      <c r="Z4044" s="21">
        <f>Tabela1[[#This Row],[PESO TOTAL]]-Tabela1[[#This Row],[Peso Expedido]]</f>
        <v>0</v>
      </c>
      <c r="AA4044" s="227"/>
      <c r="AB4044" s="228"/>
      <c r="AC4044" s="228"/>
      <c r="AD4044" s="228"/>
      <c r="AE4044" s="228"/>
      <c r="AF4044" s="228"/>
      <c r="AG4044" s="228"/>
      <c r="AH4044" s="228"/>
      <c r="AI4044" s="40" t="str">
        <f t="shared" si="537"/>
        <v>ok</v>
      </c>
      <c r="AQ4044" s="233"/>
      <c r="AR4044" s="229"/>
      <c r="AS4044" s="44"/>
      <c r="AT4044" s="44"/>
      <c r="AU4044" s="44"/>
      <c r="AV4044" s="44"/>
      <c r="AW4044" s="44"/>
      <c r="AX4044" s="44"/>
      <c r="AY4044" s="44"/>
      <c r="AZ4044" s="44"/>
      <c r="BA4044" s="44"/>
      <c r="BB4044" s="44"/>
      <c r="BC4044" s="44"/>
      <c r="BD4044" s="44"/>
    </row>
    <row r="4045" spans="1:56" ht="15.75" hidden="1" customHeight="1" x14ac:dyDescent="0.25">
      <c r="A4045" s="219"/>
      <c r="B4045" s="22"/>
      <c r="C4045" s="220"/>
      <c r="D4045" s="221"/>
      <c r="E4045" s="7"/>
      <c r="F4045" s="220"/>
      <c r="G4045" s="221"/>
      <c r="H4045" s="41">
        <f>Tabela1[[#This Row],[PESO UNI]]*Tabela1[[#This Row],[QTE]]</f>
        <v>0</v>
      </c>
      <c r="I4045" s="221"/>
      <c r="J4045" s="222"/>
      <c r="K4045" s="8"/>
      <c r="L4045" s="9"/>
      <c r="M4045" s="224"/>
      <c r="N4045" s="8"/>
      <c r="O4045" s="225"/>
      <c r="P4045" s="226"/>
      <c r="Q4045" s="14">
        <f>Tabela1[[#This Row],[QTDE/ Fabricação]]-Tabela1[[#This Row],[QTE]]</f>
        <v>0</v>
      </c>
      <c r="R4045" s="19">
        <f t="shared" si="542"/>
        <v>0</v>
      </c>
      <c r="S4045" s="19">
        <f t="shared" si="541"/>
        <v>0</v>
      </c>
      <c r="T4045" s="20">
        <f t="shared" si="543"/>
        <v>0</v>
      </c>
      <c r="U4045" s="17">
        <f>IFERROR(SUMIF('LISTA DE EMBARQUE'!B:B,MICRO!E:E,'LISTA DE EMBARQUE'!G:G),"")</f>
        <v>0</v>
      </c>
      <c r="V4045" s="12" t="str">
        <f>IFERROR(VLOOKUP(Tabela1[[#This Row],[COD.MDE]],'LISTA DE EMBARQUE'!B:L,11,0),"")</f>
        <v/>
      </c>
      <c r="W4045" s="13" t="str">
        <f>IFERROR(COUNTIF(#REF!,Tabela1[[#This Row],[Colunas5]]),"")</f>
        <v/>
      </c>
      <c r="X4045" s="14">
        <f>Tabela1[[#This Row],[QIANTIDADE EXPEDIDA]]*Tabela1[[#This Row],[PESO UNI]]</f>
        <v>0</v>
      </c>
      <c r="Y4045" s="14">
        <f t="shared" si="544"/>
        <v>0</v>
      </c>
      <c r="Z4045" s="21">
        <f>Tabela1[[#This Row],[PESO TOTAL]]-Tabela1[[#This Row],[Peso Expedido]]</f>
        <v>0</v>
      </c>
      <c r="AA4045" s="227"/>
      <c r="AB4045" s="228"/>
      <c r="AC4045" s="228"/>
      <c r="AD4045" s="228"/>
      <c r="AE4045" s="228"/>
      <c r="AF4045" s="228"/>
      <c r="AG4045" s="228"/>
      <c r="AH4045" s="228"/>
      <c r="AI4045" s="40" t="str">
        <f t="shared" si="537"/>
        <v>ok</v>
      </c>
      <c r="AQ4045" s="233"/>
      <c r="AR4045" s="229"/>
      <c r="AS4045" s="44"/>
      <c r="AT4045" s="44"/>
      <c r="AU4045" s="44"/>
      <c r="AV4045" s="44"/>
      <c r="AW4045" s="44"/>
      <c r="AX4045" s="44"/>
      <c r="AY4045" s="44"/>
      <c r="AZ4045" s="44"/>
      <c r="BA4045" s="44"/>
      <c r="BB4045" s="44"/>
      <c r="BC4045" s="44"/>
      <c r="BD4045" s="44"/>
    </row>
    <row r="4046" spans="1:56" ht="15.75" hidden="1" customHeight="1" x14ac:dyDescent="0.25">
      <c r="A4046" s="219"/>
      <c r="B4046" s="22"/>
      <c r="C4046" s="220"/>
      <c r="D4046" s="221"/>
      <c r="E4046" s="7"/>
      <c r="F4046" s="220"/>
      <c r="G4046" s="221"/>
      <c r="H4046" s="41">
        <f>Tabela1[[#This Row],[PESO UNI]]*Tabela1[[#This Row],[QTE]]</f>
        <v>0</v>
      </c>
      <c r="I4046" s="221"/>
      <c r="J4046" s="222"/>
      <c r="K4046" s="8"/>
      <c r="L4046" s="9"/>
      <c r="M4046" s="224"/>
      <c r="N4046" s="8"/>
      <c r="O4046" s="225"/>
      <c r="P4046" s="226"/>
      <c r="Q4046" s="14">
        <f>Tabela1[[#This Row],[QTDE/ Fabricação]]-Tabela1[[#This Row],[QTE]]</f>
        <v>0</v>
      </c>
      <c r="R4046" s="19">
        <f t="shared" si="542"/>
        <v>0</v>
      </c>
      <c r="S4046" s="19">
        <f t="shared" si="541"/>
        <v>0</v>
      </c>
      <c r="T4046" s="20">
        <f t="shared" si="543"/>
        <v>0</v>
      </c>
      <c r="U4046" s="17">
        <f>IFERROR(SUMIF('LISTA DE EMBARQUE'!B:B,MICRO!E:E,'LISTA DE EMBARQUE'!G:G),"")</f>
        <v>0</v>
      </c>
      <c r="V4046" s="12" t="str">
        <f>IFERROR(VLOOKUP(Tabela1[[#This Row],[COD.MDE]],'LISTA DE EMBARQUE'!B:L,11,0),"")</f>
        <v/>
      </c>
      <c r="W4046" s="13" t="str">
        <f>IFERROR(COUNTIF(#REF!,Tabela1[[#This Row],[Colunas5]]),"")</f>
        <v/>
      </c>
      <c r="X4046" s="14">
        <f>Tabela1[[#This Row],[QIANTIDADE EXPEDIDA]]*Tabela1[[#This Row],[PESO UNI]]</f>
        <v>0</v>
      </c>
      <c r="Y4046" s="14">
        <f t="shared" si="544"/>
        <v>0</v>
      </c>
      <c r="Z4046" s="21">
        <f>Tabela1[[#This Row],[PESO TOTAL]]-Tabela1[[#This Row],[Peso Expedido]]</f>
        <v>0</v>
      </c>
      <c r="AA4046" s="227"/>
      <c r="AB4046" s="228"/>
      <c r="AC4046" s="228"/>
      <c r="AD4046" s="228"/>
      <c r="AE4046" s="228"/>
      <c r="AF4046" s="228"/>
      <c r="AG4046" s="228"/>
      <c r="AH4046" s="228"/>
      <c r="AI4046" s="40" t="str">
        <f t="shared" si="537"/>
        <v>ok</v>
      </c>
      <c r="AQ4046" s="233"/>
      <c r="AR4046" s="229"/>
      <c r="AS4046" s="44"/>
      <c r="AT4046" s="44"/>
      <c r="AU4046" s="44"/>
      <c r="AV4046" s="44"/>
      <c r="AW4046" s="44"/>
      <c r="AX4046" s="44"/>
      <c r="AY4046" s="44"/>
      <c r="AZ4046" s="44"/>
      <c r="BA4046" s="44"/>
      <c r="BB4046" s="44"/>
      <c r="BC4046" s="44"/>
      <c r="BD4046" s="44"/>
    </row>
    <row r="4047" spans="1:56" ht="15.75" hidden="1" customHeight="1" x14ac:dyDescent="0.25">
      <c r="A4047" s="219"/>
      <c r="B4047" s="22"/>
      <c r="C4047" s="220"/>
      <c r="D4047" s="221"/>
      <c r="E4047" s="7"/>
      <c r="F4047" s="220"/>
      <c r="G4047" s="221"/>
      <c r="H4047" s="41">
        <f>Tabela1[[#This Row],[PESO UNI]]*Tabela1[[#This Row],[QTE]]</f>
        <v>0</v>
      </c>
      <c r="I4047" s="221"/>
      <c r="J4047" s="222"/>
      <c r="K4047" s="8"/>
      <c r="L4047" s="9"/>
      <c r="M4047" s="224"/>
      <c r="N4047" s="8"/>
      <c r="O4047" s="225"/>
      <c r="P4047" s="226"/>
      <c r="Q4047" s="14">
        <f>Tabela1[[#This Row],[QTDE/ Fabricação]]-Tabela1[[#This Row],[QTE]]</f>
        <v>0</v>
      </c>
      <c r="R4047" s="19">
        <f t="shared" si="542"/>
        <v>0</v>
      </c>
      <c r="S4047" s="19">
        <f t="shared" si="541"/>
        <v>0</v>
      </c>
      <c r="T4047" s="20">
        <f t="shared" si="543"/>
        <v>0</v>
      </c>
      <c r="U4047" s="17">
        <f>IFERROR(SUMIF('LISTA DE EMBARQUE'!B:B,MICRO!E:E,'LISTA DE EMBARQUE'!G:G),"")</f>
        <v>0</v>
      </c>
      <c r="V4047" s="12" t="str">
        <f>IFERROR(VLOOKUP(Tabela1[[#This Row],[COD.MDE]],'LISTA DE EMBARQUE'!B:L,11,0),"")</f>
        <v/>
      </c>
      <c r="W4047" s="13" t="str">
        <f>IFERROR(COUNTIF(#REF!,Tabela1[[#This Row],[Colunas5]]),"")</f>
        <v/>
      </c>
      <c r="X4047" s="14">
        <f>Tabela1[[#This Row],[QIANTIDADE EXPEDIDA]]*Tabela1[[#This Row],[PESO UNI]]</f>
        <v>0</v>
      </c>
      <c r="Y4047" s="14">
        <f t="shared" si="544"/>
        <v>0</v>
      </c>
      <c r="Z4047" s="21">
        <f>Tabela1[[#This Row],[PESO TOTAL]]-Tabela1[[#This Row],[Peso Expedido]]</f>
        <v>0</v>
      </c>
      <c r="AA4047" s="227"/>
      <c r="AB4047" s="228"/>
      <c r="AC4047" s="228"/>
      <c r="AD4047" s="228"/>
      <c r="AE4047" s="228"/>
      <c r="AF4047" s="228"/>
      <c r="AG4047" s="228"/>
      <c r="AH4047" s="228"/>
      <c r="AI4047" s="40" t="str">
        <f t="shared" si="537"/>
        <v>ok</v>
      </c>
      <c r="AQ4047" s="233"/>
      <c r="AR4047" s="229"/>
      <c r="AS4047" s="44"/>
      <c r="AT4047" s="44"/>
      <c r="AU4047" s="44"/>
      <c r="AV4047" s="44"/>
      <c r="AW4047" s="44"/>
      <c r="AX4047" s="44"/>
      <c r="AY4047" s="44"/>
      <c r="AZ4047" s="44"/>
      <c r="BA4047" s="44"/>
      <c r="BB4047" s="44"/>
      <c r="BC4047" s="44"/>
      <c r="BD4047" s="44"/>
    </row>
    <row r="4048" spans="1:56" ht="15.75" hidden="1" customHeight="1" x14ac:dyDescent="0.25">
      <c r="A4048" s="219"/>
      <c r="B4048" s="22"/>
      <c r="C4048" s="220"/>
      <c r="D4048" s="221"/>
      <c r="E4048" s="7"/>
      <c r="F4048" s="220"/>
      <c r="G4048" s="221"/>
      <c r="H4048" s="41">
        <f>Tabela1[[#This Row],[PESO UNI]]*Tabela1[[#This Row],[QTE]]</f>
        <v>0</v>
      </c>
      <c r="I4048" s="221"/>
      <c r="J4048" s="222"/>
      <c r="K4048" s="8"/>
      <c r="L4048" s="9"/>
      <c r="M4048" s="224"/>
      <c r="N4048" s="8"/>
      <c r="O4048" s="225"/>
      <c r="P4048" s="226"/>
      <c r="Q4048" s="14">
        <f>Tabela1[[#This Row],[QTDE/ Fabricação]]-Tabela1[[#This Row],[QTE]]</f>
        <v>0</v>
      </c>
      <c r="R4048" s="19">
        <f t="shared" si="542"/>
        <v>0</v>
      </c>
      <c r="S4048" s="19">
        <f t="shared" si="541"/>
        <v>0</v>
      </c>
      <c r="T4048" s="20">
        <f t="shared" si="543"/>
        <v>0</v>
      </c>
      <c r="U4048" s="17">
        <f>IFERROR(SUMIF('LISTA DE EMBARQUE'!B:B,MICRO!E:E,'LISTA DE EMBARQUE'!G:G),"")</f>
        <v>0</v>
      </c>
      <c r="V4048" s="12" t="str">
        <f>IFERROR(VLOOKUP(Tabela1[[#This Row],[COD.MDE]],'LISTA DE EMBARQUE'!B:L,11,0),"")</f>
        <v/>
      </c>
      <c r="W4048" s="13" t="str">
        <f>IFERROR(COUNTIF(#REF!,Tabela1[[#This Row],[Colunas5]]),"")</f>
        <v/>
      </c>
      <c r="X4048" s="14">
        <f>Tabela1[[#This Row],[QIANTIDADE EXPEDIDA]]*Tabela1[[#This Row],[PESO UNI]]</f>
        <v>0</v>
      </c>
      <c r="Y4048" s="14">
        <f t="shared" si="544"/>
        <v>0</v>
      </c>
      <c r="Z4048" s="21">
        <f>Tabela1[[#This Row],[PESO TOTAL]]-Tabela1[[#This Row],[Peso Expedido]]</f>
        <v>0</v>
      </c>
      <c r="AA4048" s="227"/>
      <c r="AB4048" s="228"/>
      <c r="AC4048" s="228"/>
      <c r="AD4048" s="228"/>
      <c r="AE4048" s="228"/>
      <c r="AF4048" s="228"/>
      <c r="AG4048" s="228"/>
      <c r="AH4048" s="228"/>
      <c r="AI4048" s="40" t="str">
        <f t="shared" si="537"/>
        <v>ok</v>
      </c>
      <c r="AQ4048" s="233"/>
      <c r="AR4048" s="229"/>
      <c r="AS4048" s="44"/>
      <c r="AT4048" s="44"/>
      <c r="AU4048" s="44"/>
      <c r="AV4048" s="44"/>
      <c r="AW4048" s="44"/>
      <c r="AX4048" s="44"/>
      <c r="AY4048" s="44"/>
      <c r="AZ4048" s="44"/>
      <c r="BA4048" s="44"/>
      <c r="BB4048" s="44"/>
      <c r="BC4048" s="44"/>
      <c r="BD4048" s="44"/>
    </row>
    <row r="4049" spans="1:56" ht="15.75" hidden="1" customHeight="1" x14ac:dyDescent="0.25">
      <c r="A4049" s="219"/>
      <c r="B4049" s="22"/>
      <c r="C4049" s="220"/>
      <c r="D4049" s="221"/>
      <c r="E4049" s="7"/>
      <c r="F4049" s="220"/>
      <c r="G4049" s="221"/>
      <c r="H4049" s="41">
        <f>Tabela1[[#This Row],[PESO UNI]]*Tabela1[[#This Row],[QTE]]</f>
        <v>0</v>
      </c>
      <c r="I4049" s="221"/>
      <c r="J4049" s="222"/>
      <c r="K4049" s="8"/>
      <c r="L4049" s="9"/>
      <c r="M4049" s="224"/>
      <c r="N4049" s="8"/>
      <c r="O4049" s="225"/>
      <c r="P4049" s="226"/>
      <c r="Q4049" s="14">
        <f>Tabela1[[#This Row],[QTDE/ Fabricação]]-Tabela1[[#This Row],[QTE]]</f>
        <v>0</v>
      </c>
      <c r="R4049" s="19">
        <f t="shared" si="542"/>
        <v>0</v>
      </c>
      <c r="S4049" s="19">
        <f t="shared" si="541"/>
        <v>0</v>
      </c>
      <c r="T4049" s="20">
        <f t="shared" si="543"/>
        <v>0</v>
      </c>
      <c r="U4049" s="17">
        <f>IFERROR(SUMIF('LISTA DE EMBARQUE'!B:B,MICRO!E:E,'LISTA DE EMBARQUE'!G:G),"")</f>
        <v>0</v>
      </c>
      <c r="V4049" s="12" t="str">
        <f>IFERROR(VLOOKUP(Tabela1[[#This Row],[COD.MDE]],'LISTA DE EMBARQUE'!B:L,11,0),"")</f>
        <v/>
      </c>
      <c r="W4049" s="13" t="str">
        <f>IFERROR(COUNTIF(#REF!,Tabela1[[#This Row],[Colunas5]]),"")</f>
        <v/>
      </c>
      <c r="X4049" s="14">
        <f>Tabela1[[#This Row],[QIANTIDADE EXPEDIDA]]*Tabela1[[#This Row],[PESO UNI]]</f>
        <v>0</v>
      </c>
      <c r="Y4049" s="14">
        <f t="shared" si="544"/>
        <v>0</v>
      </c>
      <c r="Z4049" s="21">
        <f>Tabela1[[#This Row],[PESO TOTAL]]-Tabela1[[#This Row],[Peso Expedido]]</f>
        <v>0</v>
      </c>
      <c r="AA4049" s="227"/>
      <c r="AB4049" s="228"/>
      <c r="AC4049" s="228"/>
      <c r="AD4049" s="228"/>
      <c r="AE4049" s="228"/>
      <c r="AF4049" s="228"/>
      <c r="AG4049" s="228"/>
      <c r="AH4049" s="228"/>
      <c r="AI4049" s="40" t="str">
        <f t="shared" ref="AI4049:AI4080" si="545">IF(Z4049&lt;=0,"ok","")</f>
        <v>ok</v>
      </c>
      <c r="AQ4049" s="233"/>
      <c r="AR4049" s="229"/>
      <c r="AS4049" s="44"/>
      <c r="AT4049" s="44"/>
      <c r="AU4049" s="44"/>
      <c r="AV4049" s="44"/>
      <c r="AW4049" s="44"/>
      <c r="AX4049" s="44"/>
      <c r="AY4049" s="44"/>
      <c r="AZ4049" s="44"/>
      <c r="BA4049" s="44"/>
      <c r="BB4049" s="44"/>
      <c r="BC4049" s="44"/>
      <c r="BD4049" s="44"/>
    </row>
    <row r="4050" spans="1:56" ht="15.75" hidden="1" customHeight="1" x14ac:dyDescent="0.25">
      <c r="A4050" s="219"/>
      <c r="B4050" s="22"/>
      <c r="C4050" s="220"/>
      <c r="D4050" s="221"/>
      <c r="E4050" s="7"/>
      <c r="F4050" s="220"/>
      <c r="G4050" s="221"/>
      <c r="H4050" s="41">
        <f>Tabela1[[#This Row],[PESO UNI]]*Tabela1[[#This Row],[QTE]]</f>
        <v>0</v>
      </c>
      <c r="I4050" s="221"/>
      <c r="J4050" s="222"/>
      <c r="K4050" s="8"/>
      <c r="L4050" s="9"/>
      <c r="M4050" s="224"/>
      <c r="N4050" s="8"/>
      <c r="O4050" s="225"/>
      <c r="P4050" s="226"/>
      <c r="Q4050" s="14">
        <f>Tabela1[[#This Row],[QTDE/ Fabricação]]-Tabela1[[#This Row],[QTE]]</f>
        <v>0</v>
      </c>
      <c r="R4050" s="19">
        <f t="shared" si="542"/>
        <v>0</v>
      </c>
      <c r="S4050" s="19">
        <f t="shared" si="541"/>
        <v>0</v>
      </c>
      <c r="T4050" s="20">
        <f t="shared" si="543"/>
        <v>0</v>
      </c>
      <c r="U4050" s="17">
        <f>IFERROR(SUMIF('LISTA DE EMBARQUE'!B:B,MICRO!E:E,'LISTA DE EMBARQUE'!G:G),"")</f>
        <v>0</v>
      </c>
      <c r="V4050" s="12" t="str">
        <f>IFERROR(VLOOKUP(Tabela1[[#This Row],[COD.MDE]],'LISTA DE EMBARQUE'!B:L,11,0),"")</f>
        <v/>
      </c>
      <c r="W4050" s="13" t="str">
        <f>IFERROR(COUNTIF(#REF!,Tabela1[[#This Row],[Colunas5]]),"")</f>
        <v/>
      </c>
      <c r="X4050" s="14">
        <f>Tabela1[[#This Row],[QIANTIDADE EXPEDIDA]]*Tabela1[[#This Row],[PESO UNI]]</f>
        <v>0</v>
      </c>
      <c r="Y4050" s="14">
        <f t="shared" si="544"/>
        <v>0</v>
      </c>
      <c r="Z4050" s="21">
        <f>Tabela1[[#This Row],[PESO TOTAL]]-Tabela1[[#This Row],[Peso Expedido]]</f>
        <v>0</v>
      </c>
      <c r="AA4050" s="227"/>
      <c r="AB4050" s="228"/>
      <c r="AC4050" s="228"/>
      <c r="AD4050" s="228"/>
      <c r="AE4050" s="228"/>
      <c r="AF4050" s="228"/>
      <c r="AG4050" s="228"/>
      <c r="AH4050" s="228"/>
      <c r="AI4050" s="40" t="str">
        <f t="shared" si="545"/>
        <v>ok</v>
      </c>
      <c r="AQ4050" s="233"/>
      <c r="AR4050" s="229"/>
      <c r="AS4050" s="44"/>
      <c r="AT4050" s="44"/>
      <c r="AU4050" s="44"/>
      <c r="AV4050" s="44"/>
      <c r="AW4050" s="44"/>
      <c r="AX4050" s="44"/>
      <c r="AY4050" s="44"/>
      <c r="AZ4050" s="44"/>
      <c r="BA4050" s="44"/>
      <c r="BB4050" s="44"/>
      <c r="BC4050" s="44"/>
      <c r="BD4050" s="44"/>
    </row>
    <row r="4051" spans="1:56" ht="15.75" hidden="1" customHeight="1" x14ac:dyDescent="0.25">
      <c r="A4051" s="219"/>
      <c r="B4051" s="22"/>
      <c r="C4051" s="220"/>
      <c r="D4051" s="221"/>
      <c r="E4051" s="7"/>
      <c r="F4051" s="220"/>
      <c r="G4051" s="221"/>
      <c r="H4051" s="41">
        <f>Tabela1[[#This Row],[PESO UNI]]*Tabela1[[#This Row],[QTE]]</f>
        <v>0</v>
      </c>
      <c r="I4051" s="221"/>
      <c r="J4051" s="222"/>
      <c r="K4051" s="8"/>
      <c r="L4051" s="9"/>
      <c r="M4051" s="224"/>
      <c r="N4051" s="8"/>
      <c r="O4051" s="225"/>
      <c r="P4051" s="226"/>
      <c r="Q4051" s="14">
        <f>Tabela1[[#This Row],[QTDE/ Fabricação]]-Tabela1[[#This Row],[QTE]]</f>
        <v>0</v>
      </c>
      <c r="R4051" s="19">
        <f t="shared" si="542"/>
        <v>0</v>
      </c>
      <c r="S4051" s="19">
        <f t="shared" si="541"/>
        <v>0</v>
      </c>
      <c r="T4051" s="20">
        <f t="shared" si="543"/>
        <v>0</v>
      </c>
      <c r="U4051" s="17">
        <f>IFERROR(SUMIF('LISTA DE EMBARQUE'!B:B,MICRO!E:E,'LISTA DE EMBARQUE'!G:G),"")</f>
        <v>0</v>
      </c>
      <c r="V4051" s="12" t="str">
        <f>IFERROR(VLOOKUP(Tabela1[[#This Row],[COD.MDE]],'LISTA DE EMBARQUE'!B:L,11,0),"")</f>
        <v/>
      </c>
      <c r="W4051" s="13" t="str">
        <f>IFERROR(COUNTIF(#REF!,Tabela1[[#This Row],[Colunas5]]),"")</f>
        <v/>
      </c>
      <c r="X4051" s="14">
        <f>Tabela1[[#This Row],[QIANTIDADE EXPEDIDA]]*Tabela1[[#This Row],[PESO UNI]]</f>
        <v>0</v>
      </c>
      <c r="Y4051" s="14">
        <f t="shared" si="544"/>
        <v>0</v>
      </c>
      <c r="Z4051" s="21">
        <f>Tabela1[[#This Row],[PESO TOTAL]]-Tabela1[[#This Row],[Peso Expedido]]</f>
        <v>0</v>
      </c>
      <c r="AA4051" s="227"/>
      <c r="AB4051" s="228"/>
      <c r="AC4051" s="228"/>
      <c r="AD4051" s="228"/>
      <c r="AE4051" s="228"/>
      <c r="AF4051" s="228"/>
      <c r="AG4051" s="228"/>
      <c r="AH4051" s="228"/>
      <c r="AI4051" s="40" t="str">
        <f t="shared" si="545"/>
        <v>ok</v>
      </c>
      <c r="AQ4051" s="233"/>
      <c r="AR4051" s="229"/>
      <c r="AS4051" s="44"/>
      <c r="AT4051" s="44"/>
      <c r="AU4051" s="44"/>
      <c r="AV4051" s="44"/>
      <c r="AW4051" s="44"/>
      <c r="AX4051" s="44"/>
      <c r="AY4051" s="44"/>
      <c r="AZ4051" s="44"/>
      <c r="BA4051" s="44"/>
      <c r="BB4051" s="44"/>
      <c r="BC4051" s="44"/>
      <c r="BD4051" s="44"/>
    </row>
    <row r="4052" spans="1:56" ht="15.75" hidden="1" customHeight="1" x14ac:dyDescent="0.25">
      <c r="A4052" s="219"/>
      <c r="B4052" s="22"/>
      <c r="C4052" s="220"/>
      <c r="D4052" s="221"/>
      <c r="E4052" s="7"/>
      <c r="F4052" s="220"/>
      <c r="G4052" s="221"/>
      <c r="H4052" s="41">
        <f>Tabela1[[#This Row],[PESO UNI]]*Tabela1[[#This Row],[QTE]]</f>
        <v>0</v>
      </c>
      <c r="I4052" s="221"/>
      <c r="J4052" s="222"/>
      <c r="K4052" s="8"/>
      <c r="L4052" s="9"/>
      <c r="M4052" s="224"/>
      <c r="N4052" s="8"/>
      <c r="O4052" s="225"/>
      <c r="P4052" s="226"/>
      <c r="Q4052" s="14">
        <f>Tabela1[[#This Row],[QTDE/ Fabricação]]-Tabela1[[#This Row],[QTE]]</f>
        <v>0</v>
      </c>
      <c r="R4052" s="19">
        <f t="shared" si="542"/>
        <v>0</v>
      </c>
      <c r="S4052" s="19">
        <f t="shared" si="541"/>
        <v>0</v>
      </c>
      <c r="T4052" s="20">
        <f t="shared" si="543"/>
        <v>0</v>
      </c>
      <c r="U4052" s="17">
        <f>IFERROR(SUMIF('LISTA DE EMBARQUE'!B:B,MICRO!E:E,'LISTA DE EMBARQUE'!G:G),"")</f>
        <v>0</v>
      </c>
      <c r="V4052" s="12" t="str">
        <f>IFERROR(VLOOKUP(Tabela1[[#This Row],[COD.MDE]],'LISTA DE EMBARQUE'!B:L,11,0),"")</f>
        <v/>
      </c>
      <c r="W4052" s="13" t="str">
        <f>IFERROR(COUNTIF(#REF!,Tabela1[[#This Row],[Colunas5]]),"")</f>
        <v/>
      </c>
      <c r="X4052" s="14">
        <f>Tabela1[[#This Row],[QIANTIDADE EXPEDIDA]]*Tabela1[[#This Row],[PESO UNI]]</f>
        <v>0</v>
      </c>
      <c r="Y4052" s="14">
        <f t="shared" si="544"/>
        <v>0</v>
      </c>
      <c r="Z4052" s="21">
        <f>Tabela1[[#This Row],[PESO TOTAL]]-Tabela1[[#This Row],[Peso Expedido]]</f>
        <v>0</v>
      </c>
      <c r="AA4052" s="227"/>
      <c r="AB4052" s="228"/>
      <c r="AC4052" s="228"/>
      <c r="AD4052" s="228"/>
      <c r="AE4052" s="228"/>
      <c r="AF4052" s="228"/>
      <c r="AG4052" s="228"/>
      <c r="AH4052" s="228"/>
      <c r="AI4052" s="40" t="str">
        <f t="shared" si="545"/>
        <v>ok</v>
      </c>
      <c r="AQ4052" s="233"/>
      <c r="AR4052" s="229"/>
      <c r="AS4052" s="44"/>
      <c r="AT4052" s="44"/>
      <c r="AU4052" s="44"/>
      <c r="AV4052" s="44"/>
      <c r="AW4052" s="44"/>
      <c r="AX4052" s="44"/>
      <c r="AY4052" s="44"/>
      <c r="AZ4052" s="44"/>
      <c r="BA4052" s="44"/>
      <c r="BB4052" s="44"/>
      <c r="BC4052" s="44"/>
      <c r="BD4052" s="44"/>
    </row>
    <row r="4053" spans="1:56" ht="15.75" hidden="1" customHeight="1" x14ac:dyDescent="0.25">
      <c r="A4053" s="219"/>
      <c r="B4053" s="22"/>
      <c r="C4053" s="220"/>
      <c r="D4053" s="221"/>
      <c r="E4053" s="7"/>
      <c r="F4053" s="220"/>
      <c r="G4053" s="221"/>
      <c r="H4053" s="41">
        <f>Tabela1[[#This Row],[PESO UNI]]*Tabela1[[#This Row],[QTE]]</f>
        <v>0</v>
      </c>
      <c r="I4053" s="221"/>
      <c r="J4053" s="222"/>
      <c r="K4053" s="8"/>
      <c r="L4053" s="9"/>
      <c r="M4053" s="224"/>
      <c r="N4053" s="8"/>
      <c r="O4053" s="225"/>
      <c r="P4053" s="226"/>
      <c r="Q4053" s="14">
        <f>Tabela1[[#This Row],[QTDE/ Fabricação]]-Tabela1[[#This Row],[QTE]]</f>
        <v>0</v>
      </c>
      <c r="R4053" s="19">
        <f t="shared" si="542"/>
        <v>0</v>
      </c>
      <c r="S4053" s="19">
        <f t="shared" si="541"/>
        <v>0</v>
      </c>
      <c r="T4053" s="20">
        <f t="shared" si="543"/>
        <v>0</v>
      </c>
      <c r="U4053" s="17">
        <f>IFERROR(SUMIF('LISTA DE EMBARQUE'!B:B,MICRO!E:E,'LISTA DE EMBARQUE'!G:G),"")</f>
        <v>0</v>
      </c>
      <c r="V4053" s="12" t="str">
        <f>IFERROR(VLOOKUP(Tabela1[[#This Row],[COD.MDE]],'LISTA DE EMBARQUE'!B:L,11,0),"")</f>
        <v/>
      </c>
      <c r="W4053" s="13" t="str">
        <f>IFERROR(COUNTIF(#REF!,Tabela1[[#This Row],[Colunas5]]),"")</f>
        <v/>
      </c>
      <c r="X4053" s="14">
        <f>Tabela1[[#This Row],[QIANTIDADE EXPEDIDA]]*Tabela1[[#This Row],[PESO UNI]]</f>
        <v>0</v>
      </c>
      <c r="Y4053" s="14">
        <f t="shared" si="544"/>
        <v>0</v>
      </c>
      <c r="Z4053" s="21">
        <f>Tabela1[[#This Row],[PESO TOTAL]]-Tabela1[[#This Row],[Peso Expedido]]</f>
        <v>0</v>
      </c>
      <c r="AA4053" s="227"/>
      <c r="AB4053" s="228"/>
      <c r="AC4053" s="228"/>
      <c r="AD4053" s="228"/>
      <c r="AE4053" s="228"/>
      <c r="AF4053" s="228"/>
      <c r="AG4053" s="228"/>
      <c r="AH4053" s="228"/>
      <c r="AI4053" s="40" t="str">
        <f t="shared" si="545"/>
        <v>ok</v>
      </c>
      <c r="AQ4053" s="233"/>
      <c r="AR4053" s="229"/>
      <c r="AS4053" s="44"/>
      <c r="AT4053" s="44"/>
      <c r="AU4053" s="44"/>
      <c r="AV4053" s="44"/>
      <c r="AW4053" s="44"/>
      <c r="AX4053" s="44"/>
      <c r="AY4053" s="44"/>
      <c r="AZ4053" s="44"/>
      <c r="BA4053" s="44"/>
      <c r="BB4053" s="44"/>
      <c r="BC4053" s="44"/>
      <c r="BD4053" s="44"/>
    </row>
    <row r="4054" spans="1:56" ht="15.75" hidden="1" customHeight="1" x14ac:dyDescent="0.25">
      <c r="A4054" s="219"/>
      <c r="B4054" s="22"/>
      <c r="C4054" s="220"/>
      <c r="D4054" s="221"/>
      <c r="E4054" s="7"/>
      <c r="F4054" s="220"/>
      <c r="G4054" s="221"/>
      <c r="H4054" s="41">
        <f>Tabela1[[#This Row],[PESO UNI]]*Tabela1[[#This Row],[QTE]]</f>
        <v>0</v>
      </c>
      <c r="I4054" s="221"/>
      <c r="J4054" s="222"/>
      <c r="K4054" s="8"/>
      <c r="L4054" s="9"/>
      <c r="M4054" s="224"/>
      <c r="N4054" s="8"/>
      <c r="O4054" s="225"/>
      <c r="P4054" s="226"/>
      <c r="Q4054" s="14">
        <f>Tabela1[[#This Row],[QTDE/ Fabricação]]-Tabela1[[#This Row],[QTE]]</f>
        <v>0</v>
      </c>
      <c r="R4054" s="19">
        <f t="shared" si="542"/>
        <v>0</v>
      </c>
      <c r="S4054" s="19">
        <f t="shared" si="541"/>
        <v>0</v>
      </c>
      <c r="T4054" s="20">
        <f t="shared" si="543"/>
        <v>0</v>
      </c>
      <c r="U4054" s="17">
        <f>IFERROR(SUMIF('LISTA DE EMBARQUE'!B:B,MICRO!E:E,'LISTA DE EMBARQUE'!G:G),"")</f>
        <v>0</v>
      </c>
      <c r="V4054" s="12" t="str">
        <f>IFERROR(VLOOKUP(Tabela1[[#This Row],[COD.MDE]],'LISTA DE EMBARQUE'!B:L,11,0),"")</f>
        <v/>
      </c>
      <c r="W4054" s="13" t="str">
        <f>IFERROR(COUNTIF(#REF!,Tabela1[[#This Row],[Colunas5]]),"")</f>
        <v/>
      </c>
      <c r="X4054" s="14">
        <f>Tabela1[[#This Row],[QIANTIDADE EXPEDIDA]]*Tabela1[[#This Row],[PESO UNI]]</f>
        <v>0</v>
      </c>
      <c r="Y4054" s="14">
        <f t="shared" si="544"/>
        <v>0</v>
      </c>
      <c r="Z4054" s="21">
        <f>Tabela1[[#This Row],[PESO TOTAL]]-Tabela1[[#This Row],[Peso Expedido]]</f>
        <v>0</v>
      </c>
      <c r="AA4054" s="227"/>
      <c r="AB4054" s="228"/>
      <c r="AC4054" s="228"/>
      <c r="AD4054" s="228"/>
      <c r="AE4054" s="228"/>
      <c r="AF4054" s="228"/>
      <c r="AG4054" s="228"/>
      <c r="AH4054" s="228"/>
      <c r="AI4054" s="40" t="str">
        <f t="shared" si="545"/>
        <v>ok</v>
      </c>
      <c r="AQ4054" s="233"/>
      <c r="AR4054" s="229"/>
      <c r="AS4054" s="44"/>
      <c r="AT4054" s="44"/>
      <c r="AU4054" s="44"/>
      <c r="AV4054" s="44"/>
      <c r="AW4054" s="44"/>
      <c r="AX4054" s="44"/>
      <c r="AY4054" s="44"/>
      <c r="AZ4054" s="44"/>
      <c r="BA4054" s="44"/>
      <c r="BB4054" s="44"/>
      <c r="BC4054" s="44"/>
      <c r="BD4054" s="44"/>
    </row>
    <row r="4055" spans="1:56" ht="15.75" hidden="1" customHeight="1" x14ac:dyDescent="0.25">
      <c r="A4055" s="219"/>
      <c r="B4055" s="209"/>
      <c r="C4055" s="220"/>
      <c r="D4055" s="221"/>
      <c r="E4055" s="7"/>
      <c r="F4055" s="220"/>
      <c r="G4055" s="221"/>
      <c r="H4055" s="41">
        <f>Tabela1[[#This Row],[PESO UNI]]*Tabela1[[#This Row],[QTE]]</f>
        <v>0</v>
      </c>
      <c r="I4055" s="221"/>
      <c r="J4055" s="222"/>
      <c r="K4055" s="8"/>
      <c r="L4055" s="9"/>
      <c r="M4055" s="224"/>
      <c r="N4055" s="8"/>
      <c r="O4055" s="230"/>
      <c r="P4055" s="231"/>
      <c r="Q4055" s="14">
        <f>Tabela1[[#This Row],[QTDE/ Fabricação]]-Tabela1[[#This Row],[QTE]]</f>
        <v>0</v>
      </c>
      <c r="R4055" s="19">
        <f t="shared" si="542"/>
        <v>0</v>
      </c>
      <c r="S4055" s="19">
        <f t="shared" si="541"/>
        <v>0</v>
      </c>
      <c r="T4055" s="20">
        <f t="shared" si="543"/>
        <v>0</v>
      </c>
      <c r="U4055" s="17">
        <f>IFERROR(SUMIF('LISTA DE EMBARQUE'!B:B,MICRO!E:E,'LISTA DE EMBARQUE'!G:G),"")</f>
        <v>0</v>
      </c>
      <c r="V4055" s="12" t="str">
        <f>IFERROR(VLOOKUP(Tabela1[[#This Row],[COD.MDE]],'LISTA DE EMBARQUE'!B:L,11,0),"")</f>
        <v/>
      </c>
      <c r="W4055" s="13" t="str">
        <f>IFERROR(COUNTIF(#REF!,Tabela1[[#This Row],[Colunas5]]),"")</f>
        <v/>
      </c>
      <c r="X4055" s="14">
        <f>Tabela1[[#This Row],[QIANTIDADE EXPEDIDA]]*Tabela1[[#This Row],[PESO UNI]]</f>
        <v>0</v>
      </c>
      <c r="Y4055" s="14">
        <f t="shared" si="544"/>
        <v>0</v>
      </c>
      <c r="Z4055" s="21">
        <f>Tabela1[[#This Row],[PESO TOTAL]]-Tabela1[[#This Row],[Peso Expedido]]</f>
        <v>0</v>
      </c>
      <c r="AA4055" s="227"/>
      <c r="AB4055" s="232"/>
      <c r="AC4055" s="232"/>
      <c r="AD4055" s="232"/>
      <c r="AE4055" s="232"/>
      <c r="AF4055" s="232"/>
      <c r="AG4055" s="232"/>
      <c r="AH4055" s="232"/>
      <c r="AI4055" s="40" t="str">
        <f t="shared" si="545"/>
        <v>ok</v>
      </c>
      <c r="AQ4055" s="233"/>
      <c r="AR4055" s="229"/>
      <c r="AS4055" s="165"/>
      <c r="AT4055" s="165"/>
      <c r="AU4055" s="165"/>
      <c r="AV4055" s="165"/>
      <c r="AW4055" s="165"/>
      <c r="AX4055" s="165"/>
      <c r="AY4055" s="165"/>
      <c r="AZ4055" s="165"/>
      <c r="BA4055" s="165"/>
      <c r="BB4055" s="165"/>
      <c r="BC4055" s="165"/>
      <c r="BD4055" s="165"/>
    </row>
    <row r="4056" spans="1:56" ht="15.75" hidden="1" customHeight="1" x14ac:dyDescent="0.25">
      <c r="A4056" s="219"/>
      <c r="B4056" s="22"/>
      <c r="C4056" s="220"/>
      <c r="D4056" s="221"/>
      <c r="E4056" s="7"/>
      <c r="F4056" s="220"/>
      <c r="G4056" s="221"/>
      <c r="H4056" s="41">
        <f>Tabela1[[#This Row],[PESO UNI]]*Tabela1[[#This Row],[QTE]]</f>
        <v>0</v>
      </c>
      <c r="I4056" s="221"/>
      <c r="J4056" s="222"/>
      <c r="K4056" s="8"/>
      <c r="L4056" s="9"/>
      <c r="M4056" s="224"/>
      <c r="N4056" s="8"/>
      <c r="O4056" s="225"/>
      <c r="P4056" s="226"/>
      <c r="Q4056" s="14">
        <f>Tabela1[[#This Row],[QTDE/ Fabricação]]-Tabela1[[#This Row],[QTE]]</f>
        <v>0</v>
      </c>
      <c r="R4056" s="19">
        <f t="shared" si="542"/>
        <v>0</v>
      </c>
      <c r="S4056" s="19">
        <f t="shared" si="541"/>
        <v>0</v>
      </c>
      <c r="T4056" s="20">
        <f t="shared" si="543"/>
        <v>0</v>
      </c>
      <c r="U4056" s="17">
        <f>IFERROR(SUMIF('LISTA DE EMBARQUE'!B:B,MICRO!E:E,'LISTA DE EMBARQUE'!G:G),"")</f>
        <v>0</v>
      </c>
      <c r="V4056" s="12" t="str">
        <f>IFERROR(VLOOKUP(Tabela1[[#This Row],[COD.MDE]],'LISTA DE EMBARQUE'!B:L,11,0),"")</f>
        <v/>
      </c>
      <c r="W4056" s="13" t="str">
        <f>IFERROR(COUNTIF(#REF!,Tabela1[[#This Row],[Colunas5]]),"")</f>
        <v/>
      </c>
      <c r="X4056" s="14">
        <f>Tabela1[[#This Row],[QIANTIDADE EXPEDIDA]]*Tabela1[[#This Row],[PESO UNI]]</f>
        <v>0</v>
      </c>
      <c r="Y4056" s="14">
        <f t="shared" si="544"/>
        <v>0</v>
      </c>
      <c r="Z4056" s="21">
        <f>Tabela1[[#This Row],[PESO TOTAL]]-Tabela1[[#This Row],[Peso Expedido]]</f>
        <v>0</v>
      </c>
      <c r="AA4056" s="227"/>
      <c r="AB4056" s="228"/>
      <c r="AC4056" s="228"/>
      <c r="AD4056" s="228"/>
      <c r="AE4056" s="228"/>
      <c r="AF4056" s="228"/>
      <c r="AG4056" s="228"/>
      <c r="AH4056" s="228"/>
      <c r="AI4056" s="40" t="str">
        <f t="shared" si="545"/>
        <v>ok</v>
      </c>
      <c r="AQ4056" s="233"/>
      <c r="AR4056" s="229"/>
      <c r="AS4056" s="44"/>
      <c r="AT4056" s="44"/>
      <c r="AU4056" s="44"/>
      <c r="AV4056" s="44"/>
      <c r="AW4056" s="44"/>
      <c r="AX4056" s="44"/>
      <c r="AY4056" s="44"/>
      <c r="AZ4056" s="44"/>
      <c r="BA4056" s="44"/>
      <c r="BB4056" s="44"/>
      <c r="BC4056" s="44"/>
      <c r="BD4056" s="44"/>
    </row>
    <row r="4057" spans="1:56" ht="15.75" hidden="1" customHeight="1" x14ac:dyDescent="0.25">
      <c r="A4057" s="219"/>
      <c r="B4057" s="22"/>
      <c r="C4057" s="220"/>
      <c r="D4057" s="221"/>
      <c r="E4057" s="7"/>
      <c r="F4057" s="220"/>
      <c r="G4057" s="221"/>
      <c r="H4057" s="41">
        <f>Tabela1[[#This Row],[PESO UNI]]*Tabela1[[#This Row],[QTE]]</f>
        <v>0</v>
      </c>
      <c r="I4057" s="221"/>
      <c r="J4057" s="222"/>
      <c r="K4057" s="8"/>
      <c r="L4057" s="9"/>
      <c r="M4057" s="224"/>
      <c r="N4057" s="8"/>
      <c r="O4057" s="225"/>
      <c r="P4057" s="226"/>
      <c r="Q4057" s="14">
        <f>Tabela1[[#This Row],[QTDE/ Fabricação]]-Tabela1[[#This Row],[QTE]]</f>
        <v>0</v>
      </c>
      <c r="R4057" s="19">
        <f t="shared" si="542"/>
        <v>0</v>
      </c>
      <c r="S4057" s="19">
        <f t="shared" si="541"/>
        <v>0</v>
      </c>
      <c r="T4057" s="20">
        <f t="shared" si="543"/>
        <v>0</v>
      </c>
      <c r="U4057" s="17">
        <f>IFERROR(SUMIF('LISTA DE EMBARQUE'!B:B,MICRO!E:E,'LISTA DE EMBARQUE'!G:G),"")</f>
        <v>0</v>
      </c>
      <c r="V4057" s="12" t="str">
        <f>IFERROR(VLOOKUP(Tabela1[[#This Row],[COD.MDE]],'LISTA DE EMBARQUE'!B:L,11,0),"")</f>
        <v/>
      </c>
      <c r="W4057" s="13" t="str">
        <f>IFERROR(COUNTIF(#REF!,Tabela1[[#This Row],[Colunas5]]),"")</f>
        <v/>
      </c>
      <c r="X4057" s="14">
        <f>Tabela1[[#This Row],[QIANTIDADE EXPEDIDA]]*Tabela1[[#This Row],[PESO UNI]]</f>
        <v>0</v>
      </c>
      <c r="Y4057" s="14">
        <f t="shared" si="544"/>
        <v>0</v>
      </c>
      <c r="Z4057" s="21">
        <f>Tabela1[[#This Row],[PESO TOTAL]]-Tabela1[[#This Row],[Peso Expedido]]</f>
        <v>0</v>
      </c>
      <c r="AA4057" s="227"/>
      <c r="AB4057" s="228"/>
      <c r="AC4057" s="228"/>
      <c r="AD4057" s="228"/>
      <c r="AE4057" s="228"/>
      <c r="AF4057" s="228"/>
      <c r="AG4057" s="228"/>
      <c r="AH4057" s="228"/>
      <c r="AI4057" s="40" t="str">
        <f t="shared" si="545"/>
        <v>ok</v>
      </c>
      <c r="AQ4057" s="233"/>
      <c r="AR4057" s="229"/>
      <c r="AS4057" s="44"/>
      <c r="AT4057" s="44"/>
      <c r="AU4057" s="44"/>
      <c r="AV4057" s="44"/>
      <c r="AW4057" s="44"/>
      <c r="AX4057" s="44"/>
      <c r="AY4057" s="44"/>
      <c r="AZ4057" s="44"/>
      <c r="BA4057" s="44"/>
      <c r="BB4057" s="44"/>
      <c r="BC4057" s="44"/>
      <c r="BD4057" s="44"/>
    </row>
    <row r="4058" spans="1:56" ht="15.75" hidden="1" customHeight="1" x14ac:dyDescent="0.25">
      <c r="A4058" s="219"/>
      <c r="B4058" s="22"/>
      <c r="C4058" s="220"/>
      <c r="D4058" s="221"/>
      <c r="E4058" s="7"/>
      <c r="F4058" s="220"/>
      <c r="G4058" s="221"/>
      <c r="H4058" s="41">
        <f>Tabela1[[#This Row],[PESO UNI]]*Tabela1[[#This Row],[QTE]]</f>
        <v>0</v>
      </c>
      <c r="I4058" s="221"/>
      <c r="J4058" s="222"/>
      <c r="K4058" s="8"/>
      <c r="L4058" s="9"/>
      <c r="M4058" s="224"/>
      <c r="N4058" s="8"/>
      <c r="O4058" s="225"/>
      <c r="P4058" s="226"/>
      <c r="Q4058" s="14">
        <f>Tabela1[[#This Row],[QTDE/ Fabricação]]-Tabela1[[#This Row],[QTE]]</f>
        <v>0</v>
      </c>
      <c r="R4058" s="19">
        <f t="shared" si="542"/>
        <v>0</v>
      </c>
      <c r="S4058" s="19">
        <f t="shared" si="541"/>
        <v>0</v>
      </c>
      <c r="T4058" s="20">
        <f t="shared" si="543"/>
        <v>0</v>
      </c>
      <c r="U4058" s="17">
        <f>IFERROR(SUMIF('LISTA DE EMBARQUE'!B:B,MICRO!E:E,'LISTA DE EMBARQUE'!G:G),"")</f>
        <v>0</v>
      </c>
      <c r="V4058" s="12" t="str">
        <f>IFERROR(VLOOKUP(Tabela1[[#This Row],[COD.MDE]],'LISTA DE EMBARQUE'!B:L,11,0),"")</f>
        <v/>
      </c>
      <c r="W4058" s="13" t="str">
        <f>IFERROR(COUNTIF(#REF!,Tabela1[[#This Row],[Colunas5]]),"")</f>
        <v/>
      </c>
      <c r="X4058" s="14">
        <f>Tabela1[[#This Row],[QIANTIDADE EXPEDIDA]]*Tabela1[[#This Row],[PESO UNI]]</f>
        <v>0</v>
      </c>
      <c r="Y4058" s="14">
        <f t="shared" si="544"/>
        <v>0</v>
      </c>
      <c r="Z4058" s="21">
        <f>Tabela1[[#This Row],[PESO TOTAL]]-Tabela1[[#This Row],[Peso Expedido]]</f>
        <v>0</v>
      </c>
      <c r="AA4058" s="227"/>
      <c r="AB4058" s="228"/>
      <c r="AC4058" s="228"/>
      <c r="AD4058" s="228"/>
      <c r="AE4058" s="228"/>
      <c r="AF4058" s="228"/>
      <c r="AG4058" s="228"/>
      <c r="AH4058" s="228"/>
      <c r="AI4058" s="40" t="str">
        <f t="shared" si="545"/>
        <v>ok</v>
      </c>
      <c r="AQ4058" s="233"/>
      <c r="AR4058" s="229"/>
      <c r="AS4058" s="44"/>
      <c r="AT4058" s="44"/>
      <c r="AU4058" s="44"/>
      <c r="AV4058" s="44"/>
      <c r="AW4058" s="44"/>
      <c r="AX4058" s="44"/>
      <c r="AY4058" s="44"/>
      <c r="AZ4058" s="44"/>
      <c r="BA4058" s="44"/>
      <c r="BB4058" s="44"/>
      <c r="BC4058" s="44"/>
      <c r="BD4058" s="44"/>
    </row>
    <row r="4059" spans="1:56" ht="15.75" hidden="1" customHeight="1" x14ac:dyDescent="0.25">
      <c r="A4059" s="219"/>
      <c r="B4059" s="22"/>
      <c r="C4059" s="220"/>
      <c r="D4059" s="221"/>
      <c r="E4059" s="7"/>
      <c r="F4059" s="220"/>
      <c r="G4059" s="221"/>
      <c r="H4059" s="41">
        <f>Tabela1[[#This Row],[PESO UNI]]*Tabela1[[#This Row],[QTE]]</f>
        <v>0</v>
      </c>
      <c r="I4059" s="221"/>
      <c r="J4059" s="222"/>
      <c r="K4059" s="8"/>
      <c r="L4059" s="9"/>
      <c r="M4059" s="224"/>
      <c r="N4059" s="8"/>
      <c r="O4059" s="225"/>
      <c r="P4059" s="226"/>
      <c r="Q4059" s="14">
        <f>Tabela1[[#This Row],[QTDE/ Fabricação]]-Tabela1[[#This Row],[QTE]]</f>
        <v>0</v>
      </c>
      <c r="R4059" s="19">
        <f t="shared" si="542"/>
        <v>0</v>
      </c>
      <c r="S4059" s="19">
        <f t="shared" si="541"/>
        <v>0</v>
      </c>
      <c r="T4059" s="20">
        <f t="shared" si="543"/>
        <v>0</v>
      </c>
      <c r="U4059" s="17">
        <f>IFERROR(SUMIF('LISTA DE EMBARQUE'!B:B,MICRO!E:E,'LISTA DE EMBARQUE'!G:G),"")</f>
        <v>0</v>
      </c>
      <c r="V4059" s="12" t="str">
        <f>IFERROR(VLOOKUP(Tabela1[[#This Row],[COD.MDE]],'LISTA DE EMBARQUE'!B:L,11,0),"")</f>
        <v/>
      </c>
      <c r="W4059" s="13" t="str">
        <f>IFERROR(COUNTIF(#REF!,Tabela1[[#This Row],[Colunas5]]),"")</f>
        <v/>
      </c>
      <c r="X4059" s="14">
        <f>Tabela1[[#This Row],[QIANTIDADE EXPEDIDA]]*Tabela1[[#This Row],[PESO UNI]]</f>
        <v>0</v>
      </c>
      <c r="Y4059" s="14">
        <f t="shared" si="544"/>
        <v>0</v>
      </c>
      <c r="Z4059" s="21">
        <f>Tabela1[[#This Row],[PESO TOTAL]]-Tabela1[[#This Row],[Peso Expedido]]</f>
        <v>0</v>
      </c>
      <c r="AA4059" s="227"/>
      <c r="AB4059" s="228"/>
      <c r="AC4059" s="228"/>
      <c r="AD4059" s="228"/>
      <c r="AE4059" s="228"/>
      <c r="AF4059" s="228"/>
      <c r="AG4059" s="228"/>
      <c r="AH4059" s="228"/>
      <c r="AI4059" s="40" t="str">
        <f t="shared" si="545"/>
        <v>ok</v>
      </c>
      <c r="AQ4059" s="233"/>
      <c r="AR4059" s="229"/>
      <c r="AS4059" s="44"/>
      <c r="AT4059" s="44"/>
      <c r="AU4059" s="44"/>
      <c r="AV4059" s="44"/>
      <c r="AW4059" s="44"/>
      <c r="AX4059" s="44"/>
      <c r="AY4059" s="44"/>
      <c r="AZ4059" s="44"/>
      <c r="BA4059" s="44"/>
      <c r="BB4059" s="44"/>
      <c r="BC4059" s="44"/>
      <c r="BD4059" s="44"/>
    </row>
    <row r="4060" spans="1:56" ht="15.75" hidden="1" customHeight="1" x14ac:dyDescent="0.25">
      <c r="A4060" s="219"/>
      <c r="B4060" s="22"/>
      <c r="C4060" s="220"/>
      <c r="D4060" s="221"/>
      <c r="E4060" s="7"/>
      <c r="F4060" s="220"/>
      <c r="G4060" s="221"/>
      <c r="H4060" s="41">
        <f>Tabela1[[#This Row],[PESO UNI]]*Tabela1[[#This Row],[QTE]]</f>
        <v>0</v>
      </c>
      <c r="I4060" s="221"/>
      <c r="J4060" s="222"/>
      <c r="K4060" s="8"/>
      <c r="L4060" s="9"/>
      <c r="M4060" s="224"/>
      <c r="N4060" s="8"/>
      <c r="O4060" s="225"/>
      <c r="P4060" s="226"/>
      <c r="Q4060" s="14">
        <f>Tabela1[[#This Row],[QTDE/ Fabricação]]-Tabela1[[#This Row],[QTE]]</f>
        <v>0</v>
      </c>
      <c r="R4060" s="19">
        <f t="shared" si="542"/>
        <v>0</v>
      </c>
      <c r="S4060" s="19">
        <f t="shared" si="541"/>
        <v>0</v>
      </c>
      <c r="T4060" s="20">
        <f t="shared" si="543"/>
        <v>0</v>
      </c>
      <c r="U4060" s="17">
        <f>IFERROR(SUMIF('LISTA DE EMBARQUE'!B:B,MICRO!E:E,'LISTA DE EMBARQUE'!G:G),"")</f>
        <v>0</v>
      </c>
      <c r="V4060" s="12" t="str">
        <f>IFERROR(VLOOKUP(Tabela1[[#This Row],[COD.MDE]],'LISTA DE EMBARQUE'!B:L,11,0),"")</f>
        <v/>
      </c>
      <c r="W4060" s="13" t="str">
        <f>IFERROR(COUNTIF(#REF!,Tabela1[[#This Row],[Colunas5]]),"")</f>
        <v/>
      </c>
      <c r="X4060" s="14">
        <f>Tabela1[[#This Row],[QIANTIDADE EXPEDIDA]]*Tabela1[[#This Row],[PESO UNI]]</f>
        <v>0</v>
      </c>
      <c r="Y4060" s="14">
        <f t="shared" si="544"/>
        <v>0</v>
      </c>
      <c r="Z4060" s="21">
        <f>Tabela1[[#This Row],[PESO TOTAL]]-Tabela1[[#This Row],[Peso Expedido]]</f>
        <v>0</v>
      </c>
      <c r="AA4060" s="227"/>
      <c r="AB4060" s="228"/>
      <c r="AC4060" s="228"/>
      <c r="AD4060" s="228"/>
      <c r="AE4060" s="228"/>
      <c r="AF4060" s="228"/>
      <c r="AG4060" s="228"/>
      <c r="AH4060" s="228"/>
      <c r="AI4060" s="40" t="str">
        <f t="shared" si="545"/>
        <v>ok</v>
      </c>
      <c r="AQ4060" s="233"/>
      <c r="AR4060" s="229"/>
      <c r="AS4060" s="44"/>
      <c r="AT4060" s="44"/>
      <c r="AU4060" s="44"/>
      <c r="AV4060" s="44"/>
      <c r="AW4060" s="44"/>
      <c r="AX4060" s="44"/>
      <c r="AY4060" s="44"/>
      <c r="AZ4060" s="44"/>
      <c r="BA4060" s="44"/>
      <c r="BB4060" s="44"/>
      <c r="BC4060" s="44"/>
      <c r="BD4060" s="44"/>
    </row>
    <row r="4061" spans="1:56" ht="15.75" hidden="1" customHeight="1" x14ac:dyDescent="0.25">
      <c r="A4061" s="219"/>
      <c r="B4061" s="22"/>
      <c r="C4061" s="220"/>
      <c r="D4061" s="221"/>
      <c r="E4061" s="7"/>
      <c r="F4061" s="220"/>
      <c r="G4061" s="221"/>
      <c r="H4061" s="41">
        <f>Tabela1[[#This Row],[PESO UNI]]*Tabela1[[#This Row],[QTE]]</f>
        <v>0</v>
      </c>
      <c r="I4061" s="221"/>
      <c r="J4061" s="222"/>
      <c r="K4061" s="8"/>
      <c r="L4061" s="9"/>
      <c r="M4061" s="224"/>
      <c r="N4061" s="8"/>
      <c r="O4061" s="225"/>
      <c r="P4061" s="226"/>
      <c r="Q4061" s="14">
        <f>Tabela1[[#This Row],[QTDE/ Fabricação]]-Tabela1[[#This Row],[QTE]]</f>
        <v>0</v>
      </c>
      <c r="R4061" s="19">
        <f t="shared" si="542"/>
        <v>0</v>
      </c>
      <c r="S4061" s="19">
        <f t="shared" si="541"/>
        <v>0</v>
      </c>
      <c r="T4061" s="20">
        <f t="shared" si="543"/>
        <v>0</v>
      </c>
      <c r="U4061" s="17">
        <f>IFERROR(SUMIF('LISTA DE EMBARQUE'!B:B,MICRO!E:E,'LISTA DE EMBARQUE'!G:G),"")</f>
        <v>0</v>
      </c>
      <c r="V4061" s="12" t="str">
        <f>IFERROR(VLOOKUP(Tabela1[[#This Row],[COD.MDE]],'LISTA DE EMBARQUE'!B:L,11,0),"")</f>
        <v/>
      </c>
      <c r="W4061" s="13" t="str">
        <f>IFERROR(COUNTIF(#REF!,Tabela1[[#This Row],[Colunas5]]),"")</f>
        <v/>
      </c>
      <c r="X4061" s="14">
        <f>Tabela1[[#This Row],[QIANTIDADE EXPEDIDA]]*Tabela1[[#This Row],[PESO UNI]]</f>
        <v>0</v>
      </c>
      <c r="Y4061" s="14">
        <f t="shared" si="544"/>
        <v>0</v>
      </c>
      <c r="Z4061" s="21">
        <f>Tabela1[[#This Row],[PESO TOTAL]]-Tabela1[[#This Row],[Peso Expedido]]</f>
        <v>0</v>
      </c>
      <c r="AA4061" s="227"/>
      <c r="AB4061" s="228"/>
      <c r="AC4061" s="228"/>
      <c r="AD4061" s="228"/>
      <c r="AE4061" s="228"/>
      <c r="AF4061" s="228"/>
      <c r="AG4061" s="228"/>
      <c r="AH4061" s="228"/>
      <c r="AI4061" s="40" t="str">
        <f t="shared" si="545"/>
        <v>ok</v>
      </c>
      <c r="AQ4061" s="233"/>
      <c r="AR4061" s="229"/>
      <c r="AS4061" s="44"/>
      <c r="AT4061" s="44"/>
      <c r="AU4061" s="44"/>
      <c r="AV4061" s="44"/>
      <c r="AW4061" s="44"/>
      <c r="AX4061" s="44"/>
      <c r="AY4061" s="44"/>
      <c r="AZ4061" s="44"/>
      <c r="BA4061" s="44"/>
      <c r="BB4061" s="44"/>
      <c r="BC4061" s="44"/>
      <c r="BD4061" s="44"/>
    </row>
    <row r="4062" spans="1:56" ht="15.75" hidden="1" customHeight="1" x14ac:dyDescent="0.25">
      <c r="A4062" s="219"/>
      <c r="B4062" s="22"/>
      <c r="C4062" s="220"/>
      <c r="D4062" s="221"/>
      <c r="E4062" s="7"/>
      <c r="F4062" s="220"/>
      <c r="G4062" s="221"/>
      <c r="H4062" s="41">
        <f>Tabela1[[#This Row],[PESO UNI]]*Tabela1[[#This Row],[QTE]]</f>
        <v>0</v>
      </c>
      <c r="I4062" s="221"/>
      <c r="J4062" s="222"/>
      <c r="K4062" s="8"/>
      <c r="L4062" s="9"/>
      <c r="M4062" s="224"/>
      <c r="N4062" s="8"/>
      <c r="O4062" s="225"/>
      <c r="P4062" s="226"/>
      <c r="Q4062" s="14">
        <f>Tabela1[[#This Row],[QTDE/ Fabricação]]-Tabela1[[#This Row],[QTE]]</f>
        <v>0</v>
      </c>
      <c r="R4062" s="19">
        <f t="shared" si="542"/>
        <v>0</v>
      </c>
      <c r="S4062" s="19">
        <f t="shared" si="541"/>
        <v>0</v>
      </c>
      <c r="T4062" s="20">
        <f t="shared" si="543"/>
        <v>0</v>
      </c>
      <c r="U4062" s="17">
        <f>IFERROR(SUMIF('LISTA DE EMBARQUE'!B:B,MICRO!E:E,'LISTA DE EMBARQUE'!G:G),"")</f>
        <v>0</v>
      </c>
      <c r="V4062" s="12" t="str">
        <f>IFERROR(VLOOKUP(Tabela1[[#This Row],[COD.MDE]],'LISTA DE EMBARQUE'!B:L,11,0),"")</f>
        <v/>
      </c>
      <c r="W4062" s="13" t="str">
        <f>IFERROR(COUNTIF(#REF!,Tabela1[[#This Row],[Colunas5]]),"")</f>
        <v/>
      </c>
      <c r="X4062" s="14">
        <f>Tabela1[[#This Row],[QIANTIDADE EXPEDIDA]]*Tabela1[[#This Row],[PESO UNI]]</f>
        <v>0</v>
      </c>
      <c r="Y4062" s="14">
        <f t="shared" si="544"/>
        <v>0</v>
      </c>
      <c r="Z4062" s="21">
        <f>Tabela1[[#This Row],[PESO TOTAL]]-Tabela1[[#This Row],[Peso Expedido]]</f>
        <v>0</v>
      </c>
      <c r="AA4062" s="227"/>
      <c r="AB4062" s="228"/>
      <c r="AC4062" s="228"/>
      <c r="AD4062" s="228"/>
      <c r="AE4062" s="228"/>
      <c r="AF4062" s="228"/>
      <c r="AG4062" s="228"/>
      <c r="AH4062" s="228"/>
      <c r="AI4062" s="40" t="str">
        <f t="shared" si="545"/>
        <v>ok</v>
      </c>
      <c r="AQ4062" s="233"/>
      <c r="AR4062" s="229"/>
      <c r="AS4062" s="44"/>
      <c r="AT4062" s="44"/>
      <c r="AU4062" s="44"/>
      <c r="AV4062" s="44"/>
      <c r="AW4062" s="44"/>
      <c r="AX4062" s="44"/>
      <c r="AY4062" s="44"/>
      <c r="AZ4062" s="44"/>
      <c r="BA4062" s="44"/>
      <c r="BB4062" s="44"/>
      <c r="BC4062" s="44"/>
      <c r="BD4062" s="44"/>
    </row>
    <row r="4063" spans="1:56" ht="15.75" hidden="1" customHeight="1" x14ac:dyDescent="0.25">
      <c r="A4063" s="219"/>
      <c r="B4063" s="22"/>
      <c r="C4063" s="220"/>
      <c r="D4063" s="221"/>
      <c r="E4063" s="7"/>
      <c r="F4063" s="220"/>
      <c r="G4063" s="221"/>
      <c r="H4063" s="41">
        <f>Tabela1[[#This Row],[PESO UNI]]*Tabela1[[#This Row],[QTE]]</f>
        <v>0</v>
      </c>
      <c r="I4063" s="221"/>
      <c r="J4063" s="222"/>
      <c r="K4063" s="8"/>
      <c r="L4063" s="9"/>
      <c r="M4063" s="224"/>
      <c r="N4063" s="8"/>
      <c r="O4063" s="225"/>
      <c r="P4063" s="226"/>
      <c r="Q4063" s="14">
        <f>Tabela1[[#This Row],[QTDE/ Fabricação]]-Tabela1[[#This Row],[QTE]]</f>
        <v>0</v>
      </c>
      <c r="R4063" s="19">
        <f t="shared" si="542"/>
        <v>0</v>
      </c>
      <c r="S4063" s="19">
        <f t="shared" si="541"/>
        <v>0</v>
      </c>
      <c r="T4063" s="20">
        <f t="shared" si="543"/>
        <v>0</v>
      </c>
      <c r="U4063" s="17">
        <f>IFERROR(SUMIF('LISTA DE EMBARQUE'!B:B,MICRO!E:E,'LISTA DE EMBARQUE'!G:G),"")</f>
        <v>0</v>
      </c>
      <c r="V4063" s="12" t="str">
        <f>IFERROR(VLOOKUP(Tabela1[[#This Row],[COD.MDE]],'LISTA DE EMBARQUE'!B:L,11,0),"")</f>
        <v/>
      </c>
      <c r="W4063" s="13" t="str">
        <f>IFERROR(COUNTIF(#REF!,Tabela1[[#This Row],[Colunas5]]),"")</f>
        <v/>
      </c>
      <c r="X4063" s="14">
        <f>Tabela1[[#This Row],[QIANTIDADE EXPEDIDA]]*Tabela1[[#This Row],[PESO UNI]]</f>
        <v>0</v>
      </c>
      <c r="Y4063" s="14">
        <f t="shared" si="544"/>
        <v>0</v>
      </c>
      <c r="Z4063" s="21">
        <f>Tabela1[[#This Row],[PESO TOTAL]]-Tabela1[[#This Row],[Peso Expedido]]</f>
        <v>0</v>
      </c>
      <c r="AA4063" s="227"/>
      <c r="AB4063" s="228"/>
      <c r="AC4063" s="228"/>
      <c r="AD4063" s="228"/>
      <c r="AE4063" s="228"/>
      <c r="AF4063" s="228"/>
      <c r="AG4063" s="228"/>
      <c r="AH4063" s="228"/>
      <c r="AI4063" s="40" t="str">
        <f t="shared" si="545"/>
        <v>ok</v>
      </c>
      <c r="AQ4063" s="233"/>
      <c r="AR4063" s="229"/>
      <c r="AS4063" s="44"/>
      <c r="AT4063" s="44"/>
      <c r="AU4063" s="44"/>
      <c r="AV4063" s="44"/>
      <c r="AW4063" s="44"/>
      <c r="AX4063" s="44"/>
      <c r="AY4063" s="44"/>
      <c r="AZ4063" s="44"/>
      <c r="BA4063" s="44"/>
      <c r="BB4063" s="44"/>
      <c r="BC4063" s="44"/>
      <c r="BD4063" s="44"/>
    </row>
    <row r="4064" spans="1:56" ht="15.75" hidden="1" customHeight="1" x14ac:dyDescent="0.25">
      <c r="A4064" s="219"/>
      <c r="B4064" s="22"/>
      <c r="C4064" s="220"/>
      <c r="D4064" s="221"/>
      <c r="E4064" s="7"/>
      <c r="F4064" s="220"/>
      <c r="G4064" s="221"/>
      <c r="H4064" s="41">
        <f>Tabela1[[#This Row],[PESO UNI]]*Tabela1[[#This Row],[QTE]]</f>
        <v>0</v>
      </c>
      <c r="I4064" s="221"/>
      <c r="J4064" s="222"/>
      <c r="K4064" s="8"/>
      <c r="L4064" s="9"/>
      <c r="M4064" s="224"/>
      <c r="N4064" s="8"/>
      <c r="O4064" s="225"/>
      <c r="P4064" s="226"/>
      <c r="Q4064" s="14">
        <f>Tabela1[[#This Row],[QTDE/ Fabricação]]-Tabela1[[#This Row],[QTE]]</f>
        <v>0</v>
      </c>
      <c r="R4064" s="19">
        <f t="shared" si="542"/>
        <v>0</v>
      </c>
      <c r="S4064" s="19">
        <f t="shared" si="541"/>
        <v>0</v>
      </c>
      <c r="T4064" s="20">
        <f t="shared" si="543"/>
        <v>0</v>
      </c>
      <c r="U4064" s="17">
        <f>IFERROR(SUMIF('LISTA DE EMBARQUE'!B:B,MICRO!E:E,'LISTA DE EMBARQUE'!G:G),"")</f>
        <v>0</v>
      </c>
      <c r="V4064" s="12" t="str">
        <f>IFERROR(VLOOKUP(Tabela1[[#This Row],[COD.MDE]],'LISTA DE EMBARQUE'!B:L,11,0),"")</f>
        <v/>
      </c>
      <c r="W4064" s="13" t="str">
        <f>IFERROR(COUNTIF(#REF!,Tabela1[[#This Row],[Colunas5]]),"")</f>
        <v/>
      </c>
      <c r="X4064" s="14">
        <f>Tabela1[[#This Row],[QIANTIDADE EXPEDIDA]]*Tabela1[[#This Row],[PESO UNI]]</f>
        <v>0</v>
      </c>
      <c r="Y4064" s="14">
        <f t="shared" si="544"/>
        <v>0</v>
      </c>
      <c r="Z4064" s="21">
        <f>Tabela1[[#This Row],[PESO TOTAL]]-Tabela1[[#This Row],[Peso Expedido]]</f>
        <v>0</v>
      </c>
      <c r="AA4064" s="227"/>
      <c r="AB4064" s="228"/>
      <c r="AC4064" s="228"/>
      <c r="AD4064" s="228"/>
      <c r="AE4064" s="228"/>
      <c r="AF4064" s="228"/>
      <c r="AG4064" s="228"/>
      <c r="AH4064" s="228"/>
      <c r="AI4064" s="40" t="str">
        <f t="shared" si="545"/>
        <v>ok</v>
      </c>
      <c r="AQ4064" s="233"/>
      <c r="AR4064" s="229"/>
      <c r="AS4064" s="44"/>
      <c r="AT4064" s="44"/>
      <c r="AU4064" s="44"/>
      <c r="AV4064" s="44"/>
      <c r="AW4064" s="44"/>
      <c r="AX4064" s="44"/>
      <c r="AY4064" s="44"/>
      <c r="AZ4064" s="44"/>
      <c r="BA4064" s="44"/>
      <c r="BB4064" s="44"/>
      <c r="BC4064" s="44"/>
      <c r="BD4064" s="44"/>
    </row>
    <row r="4065" spans="1:56" ht="15.75" hidden="1" customHeight="1" x14ac:dyDescent="0.25">
      <c r="A4065" s="219"/>
      <c r="B4065" s="209"/>
      <c r="C4065" s="220"/>
      <c r="D4065" s="221"/>
      <c r="E4065" s="7"/>
      <c r="F4065" s="220"/>
      <c r="G4065" s="221"/>
      <c r="H4065" s="41">
        <f>Tabela1[[#This Row],[PESO UNI]]*Tabela1[[#This Row],[QTE]]</f>
        <v>0</v>
      </c>
      <c r="I4065" s="221"/>
      <c r="J4065" s="222"/>
      <c r="K4065" s="8"/>
      <c r="L4065" s="9"/>
      <c r="M4065" s="224"/>
      <c r="N4065" s="8"/>
      <c r="O4065" s="230"/>
      <c r="P4065" s="231"/>
      <c r="Q4065" s="14">
        <f>Tabela1[[#This Row],[QTDE/ Fabricação]]-Tabela1[[#This Row],[QTE]]</f>
        <v>0</v>
      </c>
      <c r="R4065" s="19">
        <f t="shared" si="542"/>
        <v>0</v>
      </c>
      <c r="S4065" s="19">
        <f t="shared" si="541"/>
        <v>0</v>
      </c>
      <c r="T4065" s="20">
        <f t="shared" si="543"/>
        <v>0</v>
      </c>
      <c r="U4065" s="17">
        <f>IFERROR(SUMIF('LISTA DE EMBARQUE'!B:B,MICRO!E:E,'LISTA DE EMBARQUE'!G:G),"")</f>
        <v>0</v>
      </c>
      <c r="V4065" s="12" t="str">
        <f>IFERROR(VLOOKUP(Tabela1[[#This Row],[COD.MDE]],'LISTA DE EMBARQUE'!B:L,11,0),"")</f>
        <v/>
      </c>
      <c r="W4065" s="13" t="str">
        <f>IFERROR(COUNTIF(#REF!,Tabela1[[#This Row],[Colunas5]]),"")</f>
        <v/>
      </c>
      <c r="X4065" s="14">
        <f>Tabela1[[#This Row],[QIANTIDADE EXPEDIDA]]*Tabela1[[#This Row],[PESO UNI]]</f>
        <v>0</v>
      </c>
      <c r="Y4065" s="14">
        <f t="shared" si="544"/>
        <v>0</v>
      </c>
      <c r="Z4065" s="21">
        <f>Tabela1[[#This Row],[PESO TOTAL]]-Tabela1[[#This Row],[Peso Expedido]]</f>
        <v>0</v>
      </c>
      <c r="AA4065" s="227"/>
      <c r="AB4065" s="232"/>
      <c r="AC4065" s="232"/>
      <c r="AD4065" s="232"/>
      <c r="AE4065" s="232"/>
      <c r="AF4065" s="232"/>
      <c r="AG4065" s="232"/>
      <c r="AH4065" s="232"/>
      <c r="AI4065" s="40" t="str">
        <f t="shared" si="545"/>
        <v>ok</v>
      </c>
      <c r="AQ4065" s="233"/>
      <c r="AR4065" s="229"/>
      <c r="AS4065" s="165"/>
      <c r="AT4065" s="165"/>
      <c r="AU4065" s="165"/>
      <c r="AV4065" s="165"/>
      <c r="AW4065" s="165"/>
      <c r="AX4065" s="165"/>
      <c r="AY4065" s="165"/>
      <c r="AZ4065" s="165"/>
      <c r="BA4065" s="165"/>
      <c r="BB4065" s="165"/>
      <c r="BC4065" s="165"/>
      <c r="BD4065" s="165"/>
    </row>
    <row r="4066" spans="1:56" ht="15.75" hidden="1" customHeight="1" x14ac:dyDescent="0.25">
      <c r="A4066" s="219"/>
      <c r="B4066" s="22"/>
      <c r="C4066" s="220"/>
      <c r="D4066" s="221"/>
      <c r="E4066" s="7"/>
      <c r="F4066" s="220"/>
      <c r="G4066" s="221"/>
      <c r="H4066" s="41">
        <f>Tabela1[[#This Row],[PESO UNI]]*Tabela1[[#This Row],[QTE]]</f>
        <v>0</v>
      </c>
      <c r="I4066" s="221"/>
      <c r="J4066" s="222"/>
      <c r="K4066" s="8"/>
      <c r="L4066" s="223"/>
      <c r="M4066" s="224"/>
      <c r="N4066" s="8"/>
      <c r="O4066" s="225"/>
      <c r="P4066" s="226"/>
      <c r="Q4066" s="14">
        <f>Tabela1[[#This Row],[QTDE/ Fabricação]]-Tabela1[[#This Row],[QTE]]</f>
        <v>0</v>
      </c>
      <c r="R4066" s="19">
        <f t="shared" si="542"/>
        <v>0</v>
      </c>
      <c r="S4066" s="19">
        <f t="shared" si="541"/>
        <v>0</v>
      </c>
      <c r="T4066" s="20">
        <f t="shared" si="543"/>
        <v>0</v>
      </c>
      <c r="U4066" s="17">
        <f>IFERROR(SUMIF('LISTA DE EMBARQUE'!B:B,MICRO!E:E,'LISTA DE EMBARQUE'!G:G),"")</f>
        <v>0</v>
      </c>
      <c r="V4066" s="12" t="str">
        <f>IFERROR(VLOOKUP(Tabela1[[#This Row],[COD.MDE]],'LISTA DE EMBARQUE'!B:L,11,0),"")</f>
        <v/>
      </c>
      <c r="W4066" s="13" t="str">
        <f>IFERROR(COUNTIF(#REF!,Tabela1[[#This Row],[Colunas5]]),"")</f>
        <v/>
      </c>
      <c r="X4066" s="14">
        <f>Tabela1[[#This Row],[QIANTIDADE EXPEDIDA]]*Tabela1[[#This Row],[PESO UNI]]</f>
        <v>0</v>
      </c>
      <c r="Y4066" s="14">
        <f t="shared" si="544"/>
        <v>0</v>
      </c>
      <c r="Z4066" s="21">
        <f>Tabela1[[#This Row],[PESO TOTAL]]-Tabela1[[#This Row],[Peso Expedido]]</f>
        <v>0</v>
      </c>
      <c r="AA4066" s="227"/>
      <c r="AB4066" s="228"/>
      <c r="AC4066" s="228"/>
      <c r="AD4066" s="228"/>
      <c r="AE4066" s="228"/>
      <c r="AF4066" s="228"/>
      <c r="AG4066" s="228"/>
      <c r="AH4066" s="228"/>
      <c r="AI4066" s="40" t="str">
        <f t="shared" si="545"/>
        <v>ok</v>
      </c>
      <c r="AQ4066" s="233"/>
      <c r="AR4066" s="229"/>
      <c r="AS4066" s="44"/>
      <c r="AT4066" s="44"/>
      <c r="AU4066" s="44"/>
      <c r="AV4066" s="44"/>
      <c r="AW4066" s="44"/>
      <c r="AX4066" s="44"/>
      <c r="AY4066" s="44"/>
      <c r="AZ4066" s="44"/>
      <c r="BA4066" s="44"/>
      <c r="BB4066" s="44"/>
      <c r="BC4066" s="44"/>
      <c r="BD4066" s="44"/>
    </row>
    <row r="4067" spans="1:56" ht="15.75" hidden="1" customHeight="1" x14ac:dyDescent="0.25">
      <c r="A4067" s="219"/>
      <c r="B4067" s="22"/>
      <c r="C4067" s="220"/>
      <c r="D4067" s="221"/>
      <c r="E4067" s="7"/>
      <c r="F4067" s="220"/>
      <c r="G4067" s="221"/>
      <c r="H4067" s="41">
        <f>Tabela1[[#This Row],[PESO UNI]]*Tabela1[[#This Row],[QTE]]</f>
        <v>0</v>
      </c>
      <c r="I4067" s="221"/>
      <c r="J4067" s="222"/>
      <c r="K4067" s="8"/>
      <c r="L4067" s="223"/>
      <c r="M4067" s="224"/>
      <c r="N4067" s="8"/>
      <c r="O4067" s="225"/>
      <c r="P4067" s="226"/>
      <c r="Q4067" s="14">
        <f>Tabela1[[#This Row],[QTDE/ Fabricação]]-Tabela1[[#This Row],[QTE]]</f>
        <v>0</v>
      </c>
      <c r="R4067" s="19">
        <f t="shared" si="542"/>
        <v>0</v>
      </c>
      <c r="S4067" s="19">
        <f t="shared" si="541"/>
        <v>0</v>
      </c>
      <c r="T4067" s="20">
        <f t="shared" si="543"/>
        <v>0</v>
      </c>
      <c r="U4067" s="17">
        <f>IFERROR(SUMIF('LISTA DE EMBARQUE'!B:B,MICRO!E:E,'LISTA DE EMBARQUE'!G:G),"")</f>
        <v>0</v>
      </c>
      <c r="V4067" s="12" t="str">
        <f>IFERROR(VLOOKUP(Tabela1[[#This Row],[COD.MDE]],'LISTA DE EMBARQUE'!B:L,11,0),"")</f>
        <v/>
      </c>
      <c r="W4067" s="13" t="str">
        <f>IFERROR(COUNTIF(#REF!,Tabela1[[#This Row],[Colunas5]]),"")</f>
        <v/>
      </c>
      <c r="X4067" s="14">
        <f>Tabela1[[#This Row],[QIANTIDADE EXPEDIDA]]*Tabela1[[#This Row],[PESO UNI]]</f>
        <v>0</v>
      </c>
      <c r="Y4067" s="14">
        <f t="shared" si="544"/>
        <v>0</v>
      </c>
      <c r="Z4067" s="21">
        <f>Tabela1[[#This Row],[PESO TOTAL]]-Tabela1[[#This Row],[Peso Expedido]]</f>
        <v>0</v>
      </c>
      <c r="AA4067" s="227"/>
      <c r="AB4067" s="228"/>
      <c r="AC4067" s="228"/>
      <c r="AD4067" s="228"/>
      <c r="AE4067" s="228"/>
      <c r="AF4067" s="228"/>
      <c r="AG4067" s="228"/>
      <c r="AH4067" s="228"/>
      <c r="AI4067" s="40" t="str">
        <f t="shared" si="545"/>
        <v>ok</v>
      </c>
      <c r="AQ4067" s="233"/>
      <c r="AR4067" s="229"/>
      <c r="AS4067" s="44"/>
      <c r="AT4067" s="44"/>
      <c r="AU4067" s="44"/>
      <c r="AV4067" s="44"/>
      <c r="AW4067" s="44"/>
      <c r="AX4067" s="44"/>
      <c r="AY4067" s="44"/>
      <c r="AZ4067" s="44"/>
      <c r="BA4067" s="44"/>
      <c r="BB4067" s="44"/>
      <c r="BC4067" s="44"/>
      <c r="BD4067" s="44"/>
    </row>
    <row r="4068" spans="1:56" ht="15.75" hidden="1" customHeight="1" x14ac:dyDescent="0.25">
      <c r="A4068" s="219"/>
      <c r="B4068" s="22"/>
      <c r="C4068" s="220"/>
      <c r="D4068" s="221"/>
      <c r="E4068" s="7"/>
      <c r="F4068" s="220"/>
      <c r="G4068" s="221"/>
      <c r="H4068" s="41">
        <f>Tabela1[[#This Row],[PESO UNI]]*Tabela1[[#This Row],[QTE]]</f>
        <v>0</v>
      </c>
      <c r="I4068" s="221"/>
      <c r="J4068" s="222"/>
      <c r="K4068" s="8"/>
      <c r="L4068" s="223"/>
      <c r="M4068" s="224"/>
      <c r="N4068" s="8"/>
      <c r="O4068" s="225"/>
      <c r="P4068" s="226"/>
      <c r="Q4068" s="14">
        <f>Tabela1[[#This Row],[QTDE/ Fabricação]]-Tabela1[[#This Row],[QTE]]</f>
        <v>0</v>
      </c>
      <c r="R4068" s="19">
        <f t="shared" si="542"/>
        <v>0</v>
      </c>
      <c r="S4068" s="19">
        <f t="shared" si="541"/>
        <v>0</v>
      </c>
      <c r="T4068" s="20">
        <f t="shared" si="543"/>
        <v>0</v>
      </c>
      <c r="U4068" s="17">
        <f>IFERROR(SUMIF('LISTA DE EMBARQUE'!B:B,MICRO!E:E,'LISTA DE EMBARQUE'!G:G),"")</f>
        <v>0</v>
      </c>
      <c r="V4068" s="12" t="str">
        <f>IFERROR(VLOOKUP(Tabela1[[#This Row],[COD.MDE]],'LISTA DE EMBARQUE'!B:L,11,0),"")</f>
        <v/>
      </c>
      <c r="W4068" s="13" t="str">
        <f>IFERROR(COUNTIF(#REF!,Tabela1[[#This Row],[Colunas5]]),"")</f>
        <v/>
      </c>
      <c r="X4068" s="14">
        <f>Tabela1[[#This Row],[QIANTIDADE EXPEDIDA]]*Tabela1[[#This Row],[PESO UNI]]</f>
        <v>0</v>
      </c>
      <c r="Y4068" s="14">
        <f t="shared" si="544"/>
        <v>0</v>
      </c>
      <c r="Z4068" s="21">
        <f>Tabela1[[#This Row],[PESO TOTAL]]-Tabela1[[#This Row],[Peso Expedido]]</f>
        <v>0</v>
      </c>
      <c r="AA4068" s="227"/>
      <c r="AB4068" s="228"/>
      <c r="AC4068" s="228"/>
      <c r="AD4068" s="228"/>
      <c r="AE4068" s="228"/>
      <c r="AF4068" s="228"/>
      <c r="AG4068" s="228"/>
      <c r="AH4068" s="228"/>
      <c r="AI4068" s="40" t="str">
        <f t="shared" si="545"/>
        <v>ok</v>
      </c>
      <c r="AQ4068" s="233"/>
      <c r="AR4068" s="229"/>
      <c r="AS4068" s="44"/>
      <c r="AT4068" s="44"/>
      <c r="AU4068" s="44"/>
      <c r="AV4068" s="44"/>
      <c r="AW4068" s="44"/>
      <c r="AX4068" s="44"/>
      <c r="AY4068" s="44"/>
      <c r="AZ4068" s="44"/>
      <c r="BA4068" s="44"/>
      <c r="BB4068" s="44"/>
      <c r="BC4068" s="44"/>
      <c r="BD4068" s="44"/>
    </row>
    <row r="4069" spans="1:56" ht="15.75" hidden="1" customHeight="1" x14ac:dyDescent="0.25">
      <c r="A4069" s="219"/>
      <c r="B4069" s="22"/>
      <c r="C4069" s="220"/>
      <c r="D4069" s="221"/>
      <c r="E4069" s="7"/>
      <c r="F4069" s="220"/>
      <c r="G4069" s="221"/>
      <c r="H4069" s="41">
        <f>Tabela1[[#This Row],[PESO UNI]]*Tabela1[[#This Row],[QTE]]</f>
        <v>0</v>
      </c>
      <c r="I4069" s="221"/>
      <c r="J4069" s="222"/>
      <c r="K4069" s="8"/>
      <c r="L4069" s="223"/>
      <c r="M4069" s="224"/>
      <c r="N4069" s="8"/>
      <c r="O4069" s="225"/>
      <c r="P4069" s="226"/>
      <c r="Q4069" s="14">
        <f>Tabela1[[#This Row],[QTDE/ Fabricação]]-Tabela1[[#This Row],[QTE]]</f>
        <v>0</v>
      </c>
      <c r="R4069" s="19">
        <f t="shared" si="542"/>
        <v>0</v>
      </c>
      <c r="S4069" s="19">
        <f t="shared" si="541"/>
        <v>0</v>
      </c>
      <c r="T4069" s="20">
        <f t="shared" si="543"/>
        <v>0</v>
      </c>
      <c r="U4069" s="17">
        <f>IFERROR(SUMIF('LISTA DE EMBARQUE'!B:B,MICRO!E:E,'LISTA DE EMBARQUE'!G:G),"")</f>
        <v>0</v>
      </c>
      <c r="V4069" s="12" t="str">
        <f>IFERROR(VLOOKUP(Tabela1[[#This Row],[COD.MDE]],'LISTA DE EMBARQUE'!B:L,11,0),"")</f>
        <v/>
      </c>
      <c r="W4069" s="13" t="str">
        <f>IFERROR(COUNTIF(#REF!,Tabela1[[#This Row],[Colunas5]]),"")</f>
        <v/>
      </c>
      <c r="X4069" s="14">
        <f>Tabela1[[#This Row],[QIANTIDADE EXPEDIDA]]*Tabela1[[#This Row],[PESO UNI]]</f>
        <v>0</v>
      </c>
      <c r="Y4069" s="14">
        <f t="shared" si="544"/>
        <v>0</v>
      </c>
      <c r="Z4069" s="21">
        <f>Tabela1[[#This Row],[PESO TOTAL]]-Tabela1[[#This Row],[Peso Expedido]]</f>
        <v>0</v>
      </c>
      <c r="AA4069" s="227"/>
      <c r="AB4069" s="228"/>
      <c r="AC4069" s="228"/>
      <c r="AD4069" s="228"/>
      <c r="AE4069" s="228"/>
      <c r="AF4069" s="228"/>
      <c r="AG4069" s="228"/>
      <c r="AH4069" s="228"/>
      <c r="AI4069" s="40" t="str">
        <f t="shared" si="545"/>
        <v>ok</v>
      </c>
      <c r="AQ4069" s="233"/>
      <c r="AR4069" s="229"/>
      <c r="AS4069" s="44"/>
      <c r="AT4069" s="44"/>
      <c r="AU4069" s="44"/>
      <c r="AV4069" s="44"/>
      <c r="AW4069" s="44"/>
      <c r="AX4069" s="44"/>
      <c r="AY4069" s="44"/>
      <c r="AZ4069" s="44"/>
      <c r="BA4069" s="44"/>
      <c r="BB4069" s="44"/>
      <c r="BC4069" s="44"/>
      <c r="BD4069" s="44"/>
    </row>
    <row r="4070" spans="1:56" ht="15.75" hidden="1" customHeight="1" x14ac:dyDescent="0.25">
      <c r="A4070" s="219"/>
      <c r="B4070" s="22"/>
      <c r="C4070" s="220"/>
      <c r="D4070" s="221"/>
      <c r="E4070" s="7"/>
      <c r="F4070" s="220"/>
      <c r="G4070" s="221"/>
      <c r="H4070" s="41">
        <f>Tabela1[[#This Row],[PESO UNI]]*Tabela1[[#This Row],[QTE]]</f>
        <v>0</v>
      </c>
      <c r="I4070" s="221"/>
      <c r="J4070" s="222"/>
      <c r="K4070" s="8"/>
      <c r="L4070" s="223"/>
      <c r="M4070" s="224"/>
      <c r="N4070" s="8"/>
      <c r="O4070" s="225"/>
      <c r="P4070" s="226"/>
      <c r="Q4070" s="14">
        <f>Tabela1[[#This Row],[QTDE/ Fabricação]]-Tabela1[[#This Row],[QTE]]</f>
        <v>0</v>
      </c>
      <c r="R4070" s="19">
        <f t="shared" si="542"/>
        <v>0</v>
      </c>
      <c r="S4070" s="19">
        <f t="shared" si="541"/>
        <v>0</v>
      </c>
      <c r="T4070" s="20">
        <f t="shared" si="543"/>
        <v>0</v>
      </c>
      <c r="U4070" s="17">
        <f>IFERROR(SUMIF('LISTA DE EMBARQUE'!B:B,MICRO!E:E,'LISTA DE EMBARQUE'!G:G),"")</f>
        <v>0</v>
      </c>
      <c r="V4070" s="12" t="str">
        <f>IFERROR(VLOOKUP(Tabela1[[#This Row],[COD.MDE]],'LISTA DE EMBARQUE'!B:L,11,0),"")</f>
        <v/>
      </c>
      <c r="W4070" s="13" t="str">
        <f>IFERROR(COUNTIF(#REF!,Tabela1[[#This Row],[Colunas5]]),"")</f>
        <v/>
      </c>
      <c r="X4070" s="14">
        <f>Tabela1[[#This Row],[QIANTIDADE EXPEDIDA]]*Tabela1[[#This Row],[PESO UNI]]</f>
        <v>0</v>
      </c>
      <c r="Y4070" s="14">
        <f t="shared" si="544"/>
        <v>0</v>
      </c>
      <c r="Z4070" s="21">
        <f>Tabela1[[#This Row],[PESO TOTAL]]-Tabela1[[#This Row],[Peso Expedido]]</f>
        <v>0</v>
      </c>
      <c r="AA4070" s="227"/>
      <c r="AB4070" s="228"/>
      <c r="AC4070" s="228"/>
      <c r="AD4070" s="228"/>
      <c r="AE4070" s="228"/>
      <c r="AF4070" s="228"/>
      <c r="AG4070" s="228"/>
      <c r="AH4070" s="228"/>
      <c r="AI4070" s="40" t="str">
        <f t="shared" si="545"/>
        <v>ok</v>
      </c>
      <c r="AQ4070" s="233"/>
      <c r="AR4070" s="229"/>
      <c r="AS4070" s="44"/>
      <c r="AT4070" s="44"/>
      <c r="AU4070" s="44"/>
      <c r="AV4070" s="44"/>
      <c r="AW4070" s="44"/>
      <c r="AX4070" s="44"/>
      <c r="AY4070" s="44"/>
      <c r="AZ4070" s="44"/>
      <c r="BA4070" s="44"/>
      <c r="BB4070" s="44"/>
      <c r="BC4070" s="44"/>
      <c r="BD4070" s="44"/>
    </row>
    <row r="4071" spans="1:56" ht="15.75" hidden="1" customHeight="1" x14ac:dyDescent="0.25">
      <c r="A4071" s="219"/>
      <c r="B4071" s="22"/>
      <c r="C4071" s="220"/>
      <c r="D4071" s="221"/>
      <c r="E4071" s="7"/>
      <c r="F4071" s="220"/>
      <c r="G4071" s="221"/>
      <c r="H4071" s="41">
        <f>Tabela1[[#This Row],[PESO UNI]]*Tabela1[[#This Row],[QTE]]</f>
        <v>0</v>
      </c>
      <c r="I4071" s="221"/>
      <c r="J4071" s="222"/>
      <c r="K4071" s="8"/>
      <c r="L4071" s="223"/>
      <c r="M4071" s="224"/>
      <c r="N4071" s="8"/>
      <c r="O4071" s="225"/>
      <c r="P4071" s="226"/>
      <c r="Q4071" s="14">
        <f>Tabela1[[#This Row],[QTDE/ Fabricação]]-Tabela1[[#This Row],[QTE]]</f>
        <v>0</v>
      </c>
      <c r="R4071" s="19">
        <f t="shared" si="542"/>
        <v>0</v>
      </c>
      <c r="S4071" s="19">
        <f t="shared" si="541"/>
        <v>0</v>
      </c>
      <c r="T4071" s="20">
        <f t="shared" si="543"/>
        <v>0</v>
      </c>
      <c r="U4071" s="17">
        <f>IFERROR(SUMIF('LISTA DE EMBARQUE'!B:B,MICRO!E:E,'LISTA DE EMBARQUE'!G:G),"")</f>
        <v>0</v>
      </c>
      <c r="V4071" s="12" t="str">
        <f>IFERROR(VLOOKUP(Tabela1[[#This Row],[COD.MDE]],'LISTA DE EMBARQUE'!B:L,11,0),"")</f>
        <v/>
      </c>
      <c r="W4071" s="13" t="str">
        <f>IFERROR(COUNTIF(#REF!,Tabela1[[#This Row],[Colunas5]]),"")</f>
        <v/>
      </c>
      <c r="X4071" s="14">
        <f>Tabela1[[#This Row],[QIANTIDADE EXPEDIDA]]*Tabela1[[#This Row],[PESO UNI]]</f>
        <v>0</v>
      </c>
      <c r="Y4071" s="14">
        <f t="shared" si="544"/>
        <v>0</v>
      </c>
      <c r="Z4071" s="21">
        <f>Tabela1[[#This Row],[PESO TOTAL]]-Tabela1[[#This Row],[Peso Expedido]]</f>
        <v>0</v>
      </c>
      <c r="AA4071" s="227"/>
      <c r="AB4071" s="228"/>
      <c r="AC4071" s="228"/>
      <c r="AD4071" s="228"/>
      <c r="AE4071" s="228"/>
      <c r="AF4071" s="228"/>
      <c r="AG4071" s="228"/>
      <c r="AH4071" s="228"/>
      <c r="AI4071" s="40" t="str">
        <f t="shared" si="545"/>
        <v>ok</v>
      </c>
      <c r="AQ4071" s="233"/>
      <c r="AR4071" s="229"/>
      <c r="AS4071" s="44"/>
      <c r="AT4071" s="44"/>
      <c r="AU4071" s="44"/>
      <c r="AV4071" s="44"/>
      <c r="AW4071" s="44"/>
      <c r="AX4071" s="44"/>
      <c r="AY4071" s="44"/>
      <c r="AZ4071" s="44"/>
      <c r="BA4071" s="44"/>
      <c r="BB4071" s="44"/>
      <c r="BC4071" s="44"/>
      <c r="BD4071" s="44"/>
    </row>
    <row r="4072" spans="1:56" ht="15.75" hidden="1" customHeight="1" x14ac:dyDescent="0.25">
      <c r="A4072" s="219"/>
      <c r="B4072" s="22"/>
      <c r="C4072" s="220"/>
      <c r="D4072" s="221"/>
      <c r="E4072" s="7"/>
      <c r="F4072" s="220"/>
      <c r="G4072" s="221"/>
      <c r="H4072" s="41">
        <f>Tabela1[[#This Row],[PESO UNI]]*Tabela1[[#This Row],[QTE]]</f>
        <v>0</v>
      </c>
      <c r="I4072" s="221"/>
      <c r="J4072" s="222"/>
      <c r="K4072" s="8"/>
      <c r="L4072" s="223"/>
      <c r="M4072" s="224"/>
      <c r="N4072" s="8"/>
      <c r="O4072" s="225"/>
      <c r="P4072" s="226"/>
      <c r="Q4072" s="14">
        <f>Tabela1[[#This Row],[QTDE/ Fabricação]]-Tabela1[[#This Row],[QTE]]</f>
        <v>0</v>
      </c>
      <c r="R4072" s="19">
        <f t="shared" si="542"/>
        <v>0</v>
      </c>
      <c r="S4072" s="19">
        <f t="shared" si="541"/>
        <v>0</v>
      </c>
      <c r="T4072" s="20">
        <f t="shared" si="543"/>
        <v>0</v>
      </c>
      <c r="U4072" s="17">
        <f>IFERROR(SUMIF('LISTA DE EMBARQUE'!B:B,MICRO!E:E,'LISTA DE EMBARQUE'!G:G),"")</f>
        <v>0</v>
      </c>
      <c r="V4072" s="12" t="str">
        <f>IFERROR(VLOOKUP(Tabela1[[#This Row],[COD.MDE]],'LISTA DE EMBARQUE'!B:L,11,0),"")</f>
        <v/>
      </c>
      <c r="W4072" s="13" t="str">
        <f>IFERROR(COUNTIF(#REF!,Tabela1[[#This Row],[Colunas5]]),"")</f>
        <v/>
      </c>
      <c r="X4072" s="14">
        <f>Tabela1[[#This Row],[QIANTIDADE EXPEDIDA]]*Tabela1[[#This Row],[PESO UNI]]</f>
        <v>0</v>
      </c>
      <c r="Y4072" s="14">
        <f t="shared" si="544"/>
        <v>0</v>
      </c>
      <c r="Z4072" s="21">
        <f>Tabela1[[#This Row],[PESO TOTAL]]-Tabela1[[#This Row],[Peso Expedido]]</f>
        <v>0</v>
      </c>
      <c r="AA4072" s="227"/>
      <c r="AB4072" s="228"/>
      <c r="AC4072" s="228"/>
      <c r="AD4072" s="228"/>
      <c r="AE4072" s="228"/>
      <c r="AF4072" s="228"/>
      <c r="AG4072" s="228"/>
      <c r="AH4072" s="228"/>
      <c r="AI4072" s="40" t="str">
        <f t="shared" si="545"/>
        <v>ok</v>
      </c>
      <c r="AQ4072" s="233"/>
      <c r="AR4072" s="229"/>
      <c r="AS4072" s="44"/>
      <c r="AT4072" s="44"/>
      <c r="AU4072" s="44"/>
      <c r="AV4072" s="44"/>
      <c r="AW4072" s="44"/>
      <c r="AX4072" s="44"/>
      <c r="AY4072" s="44"/>
      <c r="AZ4072" s="44"/>
      <c r="BA4072" s="44"/>
      <c r="BB4072" s="44"/>
      <c r="BC4072" s="44"/>
      <c r="BD4072" s="44"/>
    </row>
    <row r="4073" spans="1:56" ht="15.75" hidden="1" customHeight="1" x14ac:dyDescent="0.25">
      <c r="A4073" s="219"/>
      <c r="B4073" s="22"/>
      <c r="C4073" s="220"/>
      <c r="D4073" s="221"/>
      <c r="E4073" s="7"/>
      <c r="F4073" s="220"/>
      <c r="G4073" s="221"/>
      <c r="H4073" s="41">
        <f>Tabela1[[#This Row],[PESO UNI]]*Tabela1[[#This Row],[QTE]]</f>
        <v>0</v>
      </c>
      <c r="I4073" s="221"/>
      <c r="J4073" s="222"/>
      <c r="K4073" s="8"/>
      <c r="L4073" s="223"/>
      <c r="M4073" s="224"/>
      <c r="N4073" s="8"/>
      <c r="O4073" s="225"/>
      <c r="P4073" s="226"/>
      <c r="Q4073" s="14">
        <f>Tabela1[[#This Row],[QTDE/ Fabricação]]-Tabela1[[#This Row],[QTE]]</f>
        <v>0</v>
      </c>
      <c r="R4073" s="19">
        <f t="shared" si="542"/>
        <v>0</v>
      </c>
      <c r="S4073" s="19">
        <f t="shared" si="541"/>
        <v>0</v>
      </c>
      <c r="T4073" s="20">
        <f t="shared" si="543"/>
        <v>0</v>
      </c>
      <c r="U4073" s="17">
        <f>IFERROR(SUMIF('LISTA DE EMBARQUE'!B:B,MICRO!E:E,'LISTA DE EMBARQUE'!G:G),"")</f>
        <v>0</v>
      </c>
      <c r="V4073" s="12" t="str">
        <f>IFERROR(VLOOKUP(Tabela1[[#This Row],[COD.MDE]],'LISTA DE EMBARQUE'!B:L,11,0),"")</f>
        <v/>
      </c>
      <c r="W4073" s="13" t="str">
        <f>IFERROR(COUNTIF(#REF!,Tabela1[[#This Row],[Colunas5]]),"")</f>
        <v/>
      </c>
      <c r="X4073" s="14">
        <f>Tabela1[[#This Row],[QIANTIDADE EXPEDIDA]]*Tabela1[[#This Row],[PESO UNI]]</f>
        <v>0</v>
      </c>
      <c r="Y4073" s="14">
        <f t="shared" si="544"/>
        <v>0</v>
      </c>
      <c r="Z4073" s="21">
        <f>Tabela1[[#This Row],[PESO TOTAL]]-Tabela1[[#This Row],[Peso Expedido]]</f>
        <v>0</v>
      </c>
      <c r="AA4073" s="227"/>
      <c r="AB4073" s="228"/>
      <c r="AC4073" s="228"/>
      <c r="AD4073" s="228"/>
      <c r="AE4073" s="228"/>
      <c r="AF4073" s="228"/>
      <c r="AG4073" s="228"/>
      <c r="AH4073" s="228"/>
      <c r="AI4073" s="40" t="str">
        <f t="shared" si="545"/>
        <v>ok</v>
      </c>
      <c r="AQ4073" s="233"/>
      <c r="AR4073" s="229"/>
      <c r="AS4073" s="44"/>
      <c r="AT4073" s="44"/>
      <c r="AU4073" s="44"/>
      <c r="AV4073" s="44"/>
      <c r="AW4073" s="44"/>
      <c r="AX4073" s="44"/>
      <c r="AY4073" s="44"/>
      <c r="AZ4073" s="44"/>
      <c r="BA4073" s="44"/>
      <c r="BB4073" s="44"/>
      <c r="BC4073" s="44"/>
      <c r="BD4073" s="44"/>
    </row>
    <row r="4074" spans="1:56" ht="15.75" hidden="1" customHeight="1" x14ac:dyDescent="0.25">
      <c r="A4074" s="219"/>
      <c r="B4074" s="22"/>
      <c r="C4074" s="220"/>
      <c r="D4074" s="221"/>
      <c r="E4074" s="7"/>
      <c r="F4074" s="220"/>
      <c r="G4074" s="221"/>
      <c r="H4074" s="41">
        <f>Tabela1[[#This Row],[PESO UNI]]*Tabela1[[#This Row],[QTE]]</f>
        <v>0</v>
      </c>
      <c r="I4074" s="221"/>
      <c r="J4074" s="222"/>
      <c r="K4074" s="8"/>
      <c r="L4074" s="223"/>
      <c r="M4074" s="224"/>
      <c r="N4074" s="8"/>
      <c r="O4074" s="225"/>
      <c r="P4074" s="226"/>
      <c r="Q4074" s="14">
        <f>Tabela1[[#This Row],[QTDE/ Fabricação]]-Tabela1[[#This Row],[QTE]]</f>
        <v>0</v>
      </c>
      <c r="R4074" s="19">
        <f t="shared" si="542"/>
        <v>0</v>
      </c>
      <c r="S4074" s="19">
        <f t="shared" si="541"/>
        <v>0</v>
      </c>
      <c r="T4074" s="20">
        <f t="shared" si="543"/>
        <v>0</v>
      </c>
      <c r="U4074" s="17">
        <f>IFERROR(SUMIF('LISTA DE EMBARQUE'!B:B,MICRO!E:E,'LISTA DE EMBARQUE'!G:G),"")</f>
        <v>0</v>
      </c>
      <c r="V4074" s="12" t="str">
        <f>IFERROR(VLOOKUP(Tabela1[[#This Row],[COD.MDE]],'LISTA DE EMBARQUE'!B:L,11,0),"")</f>
        <v/>
      </c>
      <c r="W4074" s="13" t="str">
        <f>IFERROR(COUNTIF(#REF!,Tabela1[[#This Row],[Colunas5]]),"")</f>
        <v/>
      </c>
      <c r="X4074" s="14">
        <f>Tabela1[[#This Row],[QIANTIDADE EXPEDIDA]]*Tabela1[[#This Row],[PESO UNI]]</f>
        <v>0</v>
      </c>
      <c r="Y4074" s="14">
        <f t="shared" si="544"/>
        <v>0</v>
      </c>
      <c r="Z4074" s="21">
        <f>Tabela1[[#This Row],[PESO TOTAL]]-Tabela1[[#This Row],[Peso Expedido]]</f>
        <v>0</v>
      </c>
      <c r="AA4074" s="227"/>
      <c r="AB4074" s="228"/>
      <c r="AC4074" s="228"/>
      <c r="AD4074" s="228"/>
      <c r="AE4074" s="228"/>
      <c r="AF4074" s="228"/>
      <c r="AG4074" s="228"/>
      <c r="AH4074" s="228"/>
      <c r="AI4074" s="40" t="str">
        <f t="shared" si="545"/>
        <v>ok</v>
      </c>
      <c r="AQ4074" s="233"/>
      <c r="AR4074" s="229"/>
      <c r="AS4074" s="44"/>
      <c r="AT4074" s="44"/>
      <c r="AU4074" s="44"/>
      <c r="AV4074" s="44"/>
      <c r="AW4074" s="44"/>
      <c r="AX4074" s="44"/>
      <c r="AY4074" s="44"/>
      <c r="AZ4074" s="44"/>
      <c r="BA4074" s="44"/>
      <c r="BB4074" s="44"/>
      <c r="BC4074" s="44"/>
      <c r="BD4074" s="44"/>
    </row>
    <row r="4075" spans="1:56" ht="15.75" hidden="1" customHeight="1" x14ac:dyDescent="0.25">
      <c r="A4075" s="219"/>
      <c r="B4075" s="209"/>
      <c r="C4075" s="220"/>
      <c r="D4075" s="221"/>
      <c r="E4075" s="7"/>
      <c r="F4075" s="220"/>
      <c r="G4075" s="221"/>
      <c r="H4075" s="41">
        <f>Tabela1[[#This Row],[PESO UNI]]*Tabela1[[#This Row],[QTE]]</f>
        <v>0</v>
      </c>
      <c r="I4075" s="221"/>
      <c r="J4075" s="222"/>
      <c r="K4075" s="8"/>
      <c r="L4075" s="223"/>
      <c r="M4075" s="224"/>
      <c r="N4075" s="8"/>
      <c r="O4075" s="230"/>
      <c r="P4075" s="231"/>
      <c r="Q4075" s="14">
        <f>Tabela1[[#This Row],[QTDE/ Fabricação]]-Tabela1[[#This Row],[QTE]]</f>
        <v>0</v>
      </c>
      <c r="R4075" s="19">
        <f t="shared" si="542"/>
        <v>0</v>
      </c>
      <c r="S4075" s="19">
        <f t="shared" si="541"/>
        <v>0</v>
      </c>
      <c r="T4075" s="20">
        <f t="shared" si="543"/>
        <v>0</v>
      </c>
      <c r="U4075" s="17">
        <f>IFERROR(SUMIF('LISTA DE EMBARQUE'!B:B,MICRO!E:E,'LISTA DE EMBARQUE'!G:G),"")</f>
        <v>0</v>
      </c>
      <c r="V4075" s="12" t="str">
        <f>IFERROR(VLOOKUP(Tabela1[[#This Row],[COD.MDE]],'LISTA DE EMBARQUE'!B:L,11,0),"")</f>
        <v/>
      </c>
      <c r="W4075" s="13" t="str">
        <f>IFERROR(COUNTIF(#REF!,Tabela1[[#This Row],[Colunas5]]),"")</f>
        <v/>
      </c>
      <c r="X4075" s="14">
        <f>Tabela1[[#This Row],[QIANTIDADE EXPEDIDA]]*Tabela1[[#This Row],[PESO UNI]]</f>
        <v>0</v>
      </c>
      <c r="Y4075" s="14">
        <f t="shared" si="544"/>
        <v>0</v>
      </c>
      <c r="Z4075" s="21">
        <f>Tabela1[[#This Row],[PESO TOTAL]]-Tabela1[[#This Row],[Peso Expedido]]</f>
        <v>0</v>
      </c>
      <c r="AA4075" s="227"/>
      <c r="AB4075" s="232"/>
      <c r="AC4075" s="232"/>
      <c r="AD4075" s="232"/>
      <c r="AE4075" s="232"/>
      <c r="AF4075" s="232"/>
      <c r="AG4075" s="232"/>
      <c r="AH4075" s="232"/>
      <c r="AI4075" s="40" t="str">
        <f t="shared" si="545"/>
        <v>ok</v>
      </c>
      <c r="AQ4075" s="233"/>
      <c r="AR4075" s="229"/>
      <c r="AS4075" s="165"/>
      <c r="AT4075" s="165"/>
      <c r="AU4075" s="165"/>
      <c r="AV4075" s="165"/>
      <c r="AW4075" s="165"/>
      <c r="AX4075" s="165"/>
      <c r="AY4075" s="165"/>
      <c r="AZ4075" s="165"/>
      <c r="BA4075" s="165"/>
      <c r="BB4075" s="165"/>
      <c r="BC4075" s="165"/>
      <c r="BD4075" s="165"/>
    </row>
    <row r="4076" spans="1:56" ht="15.75" hidden="1" customHeight="1" x14ac:dyDescent="0.25">
      <c r="A4076" s="219"/>
      <c r="B4076" s="22"/>
      <c r="C4076" s="220"/>
      <c r="D4076" s="221"/>
      <c r="E4076" s="7"/>
      <c r="F4076" s="220"/>
      <c r="G4076" s="221"/>
      <c r="H4076" s="41">
        <f>Tabela1[[#This Row],[PESO UNI]]*Tabela1[[#This Row],[QTE]]</f>
        <v>0</v>
      </c>
      <c r="I4076" s="221"/>
      <c r="J4076" s="222"/>
      <c r="K4076" s="8"/>
      <c r="L4076" s="223"/>
      <c r="M4076" s="224"/>
      <c r="N4076" s="8"/>
      <c r="O4076" s="225"/>
      <c r="P4076" s="226"/>
      <c r="Q4076" s="14">
        <f>Tabela1[[#This Row],[QTDE/ Fabricação]]-Tabela1[[#This Row],[QTE]]</f>
        <v>0</v>
      </c>
      <c r="R4076" s="19">
        <f t="shared" si="542"/>
        <v>0</v>
      </c>
      <c r="S4076" s="19">
        <f t="shared" si="541"/>
        <v>0</v>
      </c>
      <c r="T4076" s="20">
        <f t="shared" si="543"/>
        <v>0</v>
      </c>
      <c r="U4076" s="17">
        <f>IFERROR(SUMIF('LISTA DE EMBARQUE'!B:B,MICRO!E:E,'LISTA DE EMBARQUE'!G:G),"")</f>
        <v>0</v>
      </c>
      <c r="V4076" s="12" t="str">
        <f>IFERROR(VLOOKUP(Tabela1[[#This Row],[COD.MDE]],'LISTA DE EMBARQUE'!B:L,11,0),"")</f>
        <v/>
      </c>
      <c r="W4076" s="13" t="str">
        <f>IFERROR(COUNTIF(#REF!,Tabela1[[#This Row],[Colunas5]]),"")</f>
        <v/>
      </c>
      <c r="X4076" s="14">
        <f>Tabela1[[#This Row],[QIANTIDADE EXPEDIDA]]*Tabela1[[#This Row],[PESO UNI]]</f>
        <v>0</v>
      </c>
      <c r="Y4076" s="14">
        <f t="shared" si="544"/>
        <v>0</v>
      </c>
      <c r="Z4076" s="21">
        <f>Tabela1[[#This Row],[PESO TOTAL]]-Tabela1[[#This Row],[Peso Expedido]]</f>
        <v>0</v>
      </c>
      <c r="AA4076" s="227"/>
      <c r="AB4076" s="228"/>
      <c r="AC4076" s="228"/>
      <c r="AD4076" s="228"/>
      <c r="AE4076" s="228"/>
      <c r="AF4076" s="228"/>
      <c r="AG4076" s="228"/>
      <c r="AH4076" s="228"/>
      <c r="AI4076" s="40" t="str">
        <f t="shared" si="545"/>
        <v>ok</v>
      </c>
      <c r="AQ4076" s="233"/>
      <c r="AR4076" s="229"/>
      <c r="AS4076" s="44"/>
      <c r="AT4076" s="44"/>
      <c r="AU4076" s="44"/>
      <c r="AV4076" s="44"/>
      <c r="AW4076" s="44"/>
      <c r="AX4076" s="44"/>
      <c r="AY4076" s="44"/>
      <c r="AZ4076" s="44"/>
      <c r="BA4076" s="44"/>
      <c r="BB4076" s="44"/>
      <c r="BC4076" s="44"/>
      <c r="BD4076" s="44"/>
    </row>
    <row r="4077" spans="1:56" ht="15.75" hidden="1" customHeight="1" x14ac:dyDescent="0.25">
      <c r="A4077" s="219"/>
      <c r="B4077" s="22"/>
      <c r="C4077" s="220"/>
      <c r="D4077" s="221"/>
      <c r="E4077" s="7"/>
      <c r="F4077" s="220"/>
      <c r="G4077" s="221"/>
      <c r="H4077" s="41">
        <f>Tabela1[[#This Row],[PESO UNI]]*Tabela1[[#This Row],[QTE]]</f>
        <v>0</v>
      </c>
      <c r="I4077" s="221"/>
      <c r="J4077" s="222"/>
      <c r="K4077" s="8"/>
      <c r="L4077" s="223"/>
      <c r="M4077" s="224"/>
      <c r="N4077" s="8"/>
      <c r="O4077" s="225"/>
      <c r="P4077" s="226"/>
      <c r="Q4077" s="14">
        <f>Tabela1[[#This Row],[QTDE/ Fabricação]]-Tabela1[[#This Row],[QTE]]</f>
        <v>0</v>
      </c>
      <c r="R4077" s="19">
        <f t="shared" si="542"/>
        <v>0</v>
      </c>
      <c r="S4077" s="19">
        <f t="shared" si="541"/>
        <v>0</v>
      </c>
      <c r="T4077" s="20">
        <f t="shared" si="543"/>
        <v>0</v>
      </c>
      <c r="U4077" s="17">
        <f>IFERROR(SUMIF('LISTA DE EMBARQUE'!B:B,MICRO!E:E,'LISTA DE EMBARQUE'!G:G),"")</f>
        <v>0</v>
      </c>
      <c r="V4077" s="12" t="str">
        <f>IFERROR(VLOOKUP(Tabela1[[#This Row],[COD.MDE]],'LISTA DE EMBARQUE'!B:L,11,0),"")</f>
        <v/>
      </c>
      <c r="W4077" s="13" t="str">
        <f>IFERROR(COUNTIF(#REF!,Tabela1[[#This Row],[Colunas5]]),"")</f>
        <v/>
      </c>
      <c r="X4077" s="14">
        <f>Tabela1[[#This Row],[QIANTIDADE EXPEDIDA]]*Tabela1[[#This Row],[PESO UNI]]</f>
        <v>0</v>
      </c>
      <c r="Y4077" s="14">
        <f t="shared" si="544"/>
        <v>0</v>
      </c>
      <c r="Z4077" s="21">
        <f>Tabela1[[#This Row],[PESO TOTAL]]-Tabela1[[#This Row],[Peso Expedido]]</f>
        <v>0</v>
      </c>
      <c r="AA4077" s="227"/>
      <c r="AB4077" s="228"/>
      <c r="AC4077" s="228"/>
      <c r="AD4077" s="228"/>
      <c r="AE4077" s="228"/>
      <c r="AF4077" s="228"/>
      <c r="AG4077" s="228"/>
      <c r="AH4077" s="228"/>
      <c r="AI4077" s="40" t="str">
        <f t="shared" si="545"/>
        <v>ok</v>
      </c>
      <c r="AQ4077" s="233"/>
      <c r="AR4077" s="229"/>
      <c r="AS4077" s="44"/>
      <c r="AT4077" s="44"/>
      <c r="AU4077" s="44"/>
      <c r="AV4077" s="44"/>
      <c r="AW4077" s="44"/>
      <c r="AX4077" s="44"/>
      <c r="AY4077" s="44"/>
      <c r="AZ4077" s="44"/>
      <c r="BA4077" s="44"/>
      <c r="BB4077" s="44"/>
      <c r="BC4077" s="44"/>
      <c r="BD4077" s="44"/>
    </row>
    <row r="4078" spans="1:56" ht="15.75" hidden="1" customHeight="1" x14ac:dyDescent="0.25">
      <c r="A4078" s="219"/>
      <c r="B4078" s="22"/>
      <c r="C4078" s="220"/>
      <c r="D4078" s="221"/>
      <c r="E4078" s="7"/>
      <c r="F4078" s="220"/>
      <c r="G4078" s="221"/>
      <c r="H4078" s="41">
        <f>Tabela1[[#This Row],[PESO UNI]]*Tabela1[[#This Row],[QTE]]</f>
        <v>0</v>
      </c>
      <c r="I4078" s="221"/>
      <c r="J4078" s="222"/>
      <c r="K4078" s="8"/>
      <c r="L4078" s="223"/>
      <c r="M4078" s="224"/>
      <c r="N4078" s="8"/>
      <c r="O4078" s="225"/>
      <c r="P4078" s="226"/>
      <c r="Q4078" s="14">
        <f>Tabela1[[#This Row],[QTDE/ Fabricação]]-Tabela1[[#This Row],[QTE]]</f>
        <v>0</v>
      </c>
      <c r="R4078" s="19">
        <f t="shared" si="542"/>
        <v>0</v>
      </c>
      <c r="S4078" s="19">
        <f t="shared" si="541"/>
        <v>0</v>
      </c>
      <c r="T4078" s="20">
        <f t="shared" si="543"/>
        <v>0</v>
      </c>
      <c r="U4078" s="17">
        <f>IFERROR(SUMIF('LISTA DE EMBARQUE'!B:B,MICRO!E:E,'LISTA DE EMBARQUE'!G:G),"")</f>
        <v>0</v>
      </c>
      <c r="V4078" s="12" t="str">
        <f>IFERROR(VLOOKUP(Tabela1[[#This Row],[COD.MDE]],'LISTA DE EMBARQUE'!B:L,11,0),"")</f>
        <v/>
      </c>
      <c r="W4078" s="13" t="str">
        <f>IFERROR(COUNTIF(#REF!,Tabela1[[#This Row],[Colunas5]]),"")</f>
        <v/>
      </c>
      <c r="X4078" s="14">
        <f>Tabela1[[#This Row],[QIANTIDADE EXPEDIDA]]*Tabela1[[#This Row],[PESO UNI]]</f>
        <v>0</v>
      </c>
      <c r="Y4078" s="14">
        <f t="shared" si="544"/>
        <v>0</v>
      </c>
      <c r="Z4078" s="21">
        <f>Tabela1[[#This Row],[PESO TOTAL]]-Tabela1[[#This Row],[Peso Expedido]]</f>
        <v>0</v>
      </c>
      <c r="AA4078" s="227"/>
      <c r="AB4078" s="228"/>
      <c r="AC4078" s="228"/>
      <c r="AD4078" s="228"/>
      <c r="AE4078" s="228"/>
      <c r="AF4078" s="228"/>
      <c r="AG4078" s="228"/>
      <c r="AH4078" s="228"/>
      <c r="AI4078" s="40" t="str">
        <f t="shared" si="545"/>
        <v>ok</v>
      </c>
      <c r="AQ4078" s="233"/>
      <c r="AR4078" s="229"/>
      <c r="AS4078" s="44"/>
      <c r="AT4078" s="44"/>
      <c r="AU4078" s="44"/>
      <c r="AV4078" s="44"/>
      <c r="AW4078" s="44"/>
      <c r="AX4078" s="44"/>
      <c r="AY4078" s="44"/>
      <c r="AZ4078" s="44"/>
      <c r="BA4078" s="44"/>
      <c r="BB4078" s="44"/>
      <c r="BC4078" s="44"/>
      <c r="BD4078" s="44"/>
    </row>
    <row r="4079" spans="1:56" ht="15.75" hidden="1" customHeight="1" x14ac:dyDescent="0.25">
      <c r="A4079" s="219"/>
      <c r="B4079" s="209"/>
      <c r="C4079" s="220"/>
      <c r="D4079" s="221"/>
      <c r="E4079" s="7"/>
      <c r="F4079" s="220"/>
      <c r="G4079" s="221"/>
      <c r="H4079" s="41">
        <f>Tabela1[[#This Row],[PESO UNI]]*Tabela1[[#This Row],[QTE]]</f>
        <v>0</v>
      </c>
      <c r="I4079" s="221"/>
      <c r="J4079" s="222"/>
      <c r="K4079" s="8"/>
      <c r="L4079" s="223"/>
      <c r="M4079" s="224"/>
      <c r="N4079" s="8"/>
      <c r="O4079" s="230"/>
      <c r="P4079" s="231"/>
      <c r="Q4079" s="14">
        <f>Tabela1[[#This Row],[QTDE/ Fabricação]]-Tabela1[[#This Row],[QTE]]</f>
        <v>0</v>
      </c>
      <c r="R4079" s="19">
        <f t="shared" si="542"/>
        <v>0</v>
      </c>
      <c r="S4079" s="19">
        <f t="shared" si="541"/>
        <v>0</v>
      </c>
      <c r="T4079" s="20">
        <f t="shared" si="543"/>
        <v>0</v>
      </c>
      <c r="U4079" s="17">
        <f>IFERROR(SUMIF('LISTA DE EMBARQUE'!B:B,MICRO!E:E,'LISTA DE EMBARQUE'!G:G),"")</f>
        <v>0</v>
      </c>
      <c r="V4079" s="12" t="str">
        <f>IFERROR(VLOOKUP(Tabela1[[#This Row],[COD.MDE]],'LISTA DE EMBARQUE'!B:L,11,0),"")</f>
        <v/>
      </c>
      <c r="W4079" s="13" t="str">
        <f>IFERROR(COUNTIF(#REF!,Tabela1[[#This Row],[Colunas5]]),"")</f>
        <v/>
      </c>
      <c r="X4079" s="14">
        <f>Tabela1[[#This Row],[QIANTIDADE EXPEDIDA]]*Tabela1[[#This Row],[PESO UNI]]</f>
        <v>0</v>
      </c>
      <c r="Y4079" s="14">
        <f t="shared" si="544"/>
        <v>0</v>
      </c>
      <c r="Z4079" s="21">
        <f>Tabela1[[#This Row],[PESO TOTAL]]-Tabela1[[#This Row],[Peso Expedido]]</f>
        <v>0</v>
      </c>
      <c r="AA4079" s="227"/>
      <c r="AB4079" s="232"/>
      <c r="AC4079" s="232"/>
      <c r="AD4079" s="232"/>
      <c r="AE4079" s="232"/>
      <c r="AF4079" s="232"/>
      <c r="AG4079" s="232"/>
      <c r="AH4079" s="232"/>
      <c r="AI4079" s="40" t="str">
        <f t="shared" si="545"/>
        <v>ok</v>
      </c>
      <c r="AQ4079" s="233"/>
      <c r="AR4079" s="229"/>
      <c r="AS4079" s="165"/>
      <c r="AT4079" s="165"/>
      <c r="AU4079" s="165"/>
      <c r="AV4079" s="165"/>
      <c r="AW4079" s="165"/>
      <c r="AX4079" s="165"/>
      <c r="AY4079" s="165"/>
      <c r="AZ4079" s="165"/>
      <c r="BA4079" s="165"/>
      <c r="BB4079" s="165"/>
      <c r="BC4079" s="165"/>
      <c r="BD4079" s="165"/>
    </row>
    <row r="4080" spans="1:56" ht="15.75" hidden="1" customHeight="1" x14ac:dyDescent="0.25">
      <c r="A4080" s="219"/>
      <c r="B4080" s="209"/>
      <c r="C4080" s="220"/>
      <c r="D4080" s="221"/>
      <c r="E4080" s="236"/>
      <c r="F4080" s="220"/>
      <c r="G4080" s="221"/>
      <c r="H4080" s="237"/>
      <c r="I4080" s="221"/>
      <c r="J4080" s="222"/>
      <c r="K4080" s="238"/>
      <c r="L4080" s="223"/>
      <c r="M4080" s="224"/>
      <c r="N4080" s="239"/>
      <c r="O4080" s="230"/>
      <c r="P4080" s="231"/>
      <c r="Q4080" s="240"/>
      <c r="R4080" s="165"/>
      <c r="S4080" s="165">
        <f>IFERROR(H4080*AG4080,"")</f>
        <v>0</v>
      </c>
      <c r="T4080" s="241"/>
      <c r="U4080" s="242"/>
      <c r="V4080" s="240"/>
      <c r="W4080" s="231"/>
      <c r="X4080" s="240"/>
      <c r="Y4080" s="240"/>
      <c r="Z4080" s="241"/>
      <c r="AA4080" s="227"/>
      <c r="AB4080" s="232"/>
      <c r="AC4080" s="232"/>
      <c r="AD4080" s="232"/>
      <c r="AE4080" s="232"/>
      <c r="AF4080" s="232"/>
      <c r="AG4080" s="232"/>
      <c r="AH4080" s="232"/>
      <c r="AI4080" s="40" t="str">
        <f t="shared" si="545"/>
        <v>ok</v>
      </c>
      <c r="AQ4080" s="233"/>
      <c r="AR4080" s="229"/>
      <c r="AS4080" s="165"/>
      <c r="AT4080" s="165"/>
      <c r="AU4080" s="165"/>
      <c r="AV4080" s="165"/>
      <c r="AW4080" s="165"/>
      <c r="AX4080" s="165"/>
      <c r="AY4080" s="165"/>
      <c r="AZ4080" s="165"/>
      <c r="BA4080" s="165"/>
      <c r="BB4080" s="165"/>
      <c r="BC4080" s="165"/>
      <c r="BD4080" s="165"/>
    </row>
    <row r="4081" spans="1:56" ht="15.75" hidden="1" customHeight="1" x14ac:dyDescent="0.25">
      <c r="A4081" s="1" t="s">
        <v>2559</v>
      </c>
      <c r="B4081" s="209"/>
      <c r="C4081" s="220">
        <v>47</v>
      </c>
      <c r="D4081" s="245" t="s">
        <v>3746</v>
      </c>
      <c r="E4081" s="205" t="s">
        <v>4460</v>
      </c>
      <c r="F4081" s="220" t="s">
        <v>4425</v>
      </c>
      <c r="G4081" s="221">
        <v>121.38</v>
      </c>
      <c r="H4081" s="41">
        <f>Tabela1[[#This Row],[PESO UNI]]*Tabela1[[#This Row],[QTE]]</f>
        <v>5704.86</v>
      </c>
      <c r="I4081" s="221">
        <v>0</v>
      </c>
      <c r="J4081" s="8" t="s">
        <v>2557</v>
      </c>
      <c r="K4081" s="8" t="s">
        <v>4333</v>
      </c>
      <c r="L4081" s="9" t="s">
        <v>2558</v>
      </c>
      <c r="M4081" s="224"/>
      <c r="N4081" s="239"/>
      <c r="O4081" s="230"/>
      <c r="P4081" s="231"/>
      <c r="Q4081" s="14">
        <f>Tabela1[[#This Row],[QTDE/ Fabricação]]-Tabela1[[#This Row],[QTE]]</f>
        <v>-47</v>
      </c>
      <c r="R4081" s="19">
        <f t="shared" ref="R4081" si="546">IFERROR(H4081*((AA4081*0.25)+(AC4081*0.25)+(AD4081*0.225)+(AE4081*0.225)+(AF4081*0.05)),"")</f>
        <v>5704.86</v>
      </c>
      <c r="S4081" s="165">
        <f>IFERROR(H4081*AG4081,"")</f>
        <v>5704.86</v>
      </c>
      <c r="T4081" s="20">
        <f t="shared" ref="T4081" si="547">IFERROR(S4081-H4081,"")</f>
        <v>0</v>
      </c>
      <c r="U4081" s="17">
        <f>IFERROR(SUMIF('LISTA DE EMBARQUE'!B:B,MICRO!E:E,'LISTA DE EMBARQUE'!G:G),"")</f>
        <v>47</v>
      </c>
      <c r="V4081" s="12">
        <f>IFERROR(VLOOKUP(Tabela1[[#This Row],[COD.MDE]],'LISTA DE EMBARQUE'!B:L,11,0),"")</f>
        <v>1</v>
      </c>
      <c r="W4081" s="13" t="str">
        <f>IFERROR(COUNTIF(#REF!,Tabela1[[#This Row],[Colunas5]]),"")</f>
        <v/>
      </c>
      <c r="X4081" s="14">
        <f>Tabela1[[#This Row],[QIANTIDADE EXPEDIDA]]*Tabela1[[#This Row],[PESO UNI]]</f>
        <v>5704.86</v>
      </c>
      <c r="Y4081" s="14">
        <f t="shared" ref="Y4081" si="548">U4081-C4081</f>
        <v>0</v>
      </c>
      <c r="Z4081" s="21">
        <f>Tabela1[[#This Row],[PESO TOTAL]]-Tabela1[[#This Row],[Peso Expedido]]</f>
        <v>0</v>
      </c>
      <c r="AA4081" s="18">
        <v>1</v>
      </c>
      <c r="AB4081" s="40"/>
      <c r="AC4081" s="40">
        <v>1</v>
      </c>
      <c r="AD4081" s="40">
        <v>1</v>
      </c>
      <c r="AE4081" s="40">
        <v>1</v>
      </c>
      <c r="AF4081" s="40">
        <v>1</v>
      </c>
      <c r="AG4081" s="40">
        <v>1</v>
      </c>
      <c r="AH4081" s="40">
        <v>1</v>
      </c>
      <c r="AI4081" s="40" t="s">
        <v>4523</v>
      </c>
      <c r="AQ4081" s="233"/>
      <c r="AR4081" s="229"/>
      <c r="AS4081" s="165"/>
      <c r="AT4081" s="165"/>
      <c r="AU4081" s="165"/>
      <c r="AV4081" s="165"/>
      <c r="AW4081" s="165"/>
      <c r="AX4081" s="165"/>
      <c r="AY4081" s="165"/>
      <c r="AZ4081" s="165"/>
      <c r="BA4081" s="165"/>
      <c r="BB4081" s="165"/>
      <c r="BC4081" s="165"/>
      <c r="BD4081" s="165"/>
    </row>
  </sheetData>
  <phoneticPr fontId="6" type="noConversion"/>
  <conditionalFormatting sqref="G3746:G3794">
    <cfRule type="expression" dxfId="67" priority="72">
      <formula>$AI3746="OK"</formula>
    </cfRule>
  </conditionalFormatting>
  <conditionalFormatting sqref="G3796">
    <cfRule type="expression" dxfId="66" priority="71">
      <formula>$AI3796="OK"</formula>
    </cfRule>
  </conditionalFormatting>
  <conditionalFormatting sqref="H579:H606">
    <cfRule type="expression" dxfId="65" priority="26821">
      <formula>$AI607="OK"</formula>
    </cfRule>
  </conditionalFormatting>
  <conditionalFormatting sqref="J4081">
    <cfRule type="expression" dxfId="64" priority="61">
      <formula>$AI4081="OK"</formula>
    </cfRule>
  </conditionalFormatting>
  <conditionalFormatting sqref="K154:K439">
    <cfRule type="expression" dxfId="63" priority="70">
      <formula>#REF!="OK"</formula>
    </cfRule>
  </conditionalFormatting>
  <conditionalFormatting sqref="K4081">
    <cfRule type="expression" dxfId="62" priority="65">
      <formula>#REF!="OK"</formula>
    </cfRule>
  </conditionalFormatting>
  <conditionalFormatting sqref="L2:L27">
    <cfRule type="expression" dxfId="61" priority="26597">
      <formula>$AI33="OK"</formula>
    </cfRule>
  </conditionalFormatting>
  <conditionalFormatting sqref="L215:L257 L397:L409">
    <cfRule type="expression" dxfId="60" priority="26534">
      <formula>$AI258="OK"</formula>
    </cfRule>
  </conditionalFormatting>
  <conditionalFormatting sqref="L410:L439 L451:L452">
    <cfRule type="expression" dxfId="59" priority="26699">
      <formula>$AI462="OK"</formula>
    </cfRule>
  </conditionalFormatting>
  <conditionalFormatting sqref="L3102">
    <cfRule type="expression" dxfId="58" priority="26465">
      <formula>$AI3152="OK"</formula>
    </cfRule>
  </conditionalFormatting>
  <conditionalFormatting sqref="L3103">
    <cfRule type="expression" dxfId="57" priority="26433">
      <formula>$AI3985="OK"</formula>
    </cfRule>
  </conditionalFormatting>
  <conditionalFormatting sqref="L3104:L3146">
    <cfRule type="expression" dxfId="56" priority="26480">
      <formula>$AI4024="OK"</formula>
    </cfRule>
  </conditionalFormatting>
  <conditionalFormatting sqref="L4081">
    <cfRule type="expression" dxfId="55" priority="64">
      <formula>$AI4081="OK"</formula>
    </cfRule>
  </conditionalFormatting>
  <conditionalFormatting sqref="N2:N461 K446:K461 K559:K4079 N607:N3146 N4024:N4079">
    <cfRule type="expression" dxfId="54" priority="26387">
      <formula>#REF!="OK"</formula>
    </cfRule>
  </conditionalFormatting>
  <conditionalFormatting sqref="N559:N606">
    <cfRule type="expression" dxfId="53" priority="1">
      <formula>$AI559="OK"</formula>
    </cfRule>
  </conditionalFormatting>
  <conditionalFormatting sqref="O453:O461">
    <cfRule type="cellIs" dxfId="52" priority="16" operator="lessThan">
      <formula>0</formula>
    </cfRule>
    <cfRule type="cellIs" dxfId="51" priority="17" operator="greaterThanOrEqual">
      <formula>0</formula>
    </cfRule>
  </conditionalFormatting>
  <conditionalFormatting sqref="O456:P456 XEH456:XEK456 XEM456 XEO456 XEQ456 XET456">
    <cfRule type="expression" dxfId="50" priority="27">
      <formula>#REF!="OK"</formula>
    </cfRule>
  </conditionalFormatting>
  <conditionalFormatting sqref="O3101:Q3101 A3101:D3101 F3101 I3101:J3101 M3101">
    <cfRule type="expression" dxfId="49" priority="26436">
      <formula>$AI3152="OK"</formula>
    </cfRule>
  </conditionalFormatting>
  <conditionalFormatting sqref="O3102:Q3102 A3102:D3102 F3102 I3102:J3102 M3102">
    <cfRule type="expression" dxfId="48" priority="26472">
      <formula>$AI3985="OK"</formula>
    </cfRule>
  </conditionalFormatting>
  <conditionalFormatting sqref="O3103:Q3146 A3103:D3146 F3103:F3146 I3103:J3146 M3103:M3146">
    <cfRule type="expression" dxfId="47" priority="26482">
      <formula>$AI4024="OK"</formula>
    </cfRule>
  </conditionalFormatting>
  <conditionalFormatting sqref="O2:Z27 A2:D27 F2:F27 H2:K27 M2:M27 H154:H420 H462:H574 H607:H4079">
    <cfRule type="expression" dxfId="46" priority="26630">
      <formula>$AI34="OK"</formula>
    </cfRule>
  </conditionalFormatting>
  <conditionalFormatting sqref="O562:Z565 Z563:Z566 B562:B565 F562:F565 I562:I565 M562:M565 H575:H578">
    <cfRule type="expression" dxfId="45" priority="26784">
      <formula>#REF!="OK"</formula>
    </cfRule>
  </conditionalFormatting>
  <conditionalFormatting sqref="O566:Z606 H421:H439 B566:B606 F566:F606 I566:I606 M566:M606">
    <cfRule type="expression" dxfId="44" priority="26698">
      <formula>$AI462="OK"</formula>
    </cfRule>
  </conditionalFormatting>
  <conditionalFormatting sqref="Q2:Q459 Q462:Q4081">
    <cfRule type="cellIs" dxfId="43" priority="26297" operator="greaterThanOrEqual">
      <formula>0</formula>
    </cfRule>
  </conditionalFormatting>
  <conditionalFormatting sqref="Q462:Q4081 Q2:Q459">
    <cfRule type="cellIs" dxfId="42" priority="26296" operator="lessThan">
      <formula>0</formula>
    </cfRule>
  </conditionalFormatting>
  <conditionalFormatting sqref="R453:Y461 Z455:Z461">
    <cfRule type="expression" dxfId="41" priority="26754">
      <formula>$AI490="OK"</formula>
    </cfRule>
  </conditionalFormatting>
  <conditionalFormatting sqref="S212">
    <cfRule type="expression" dxfId="40" priority="68">
      <formula>#REF!="OK"</formula>
    </cfRule>
  </conditionalFormatting>
  <conditionalFormatting sqref="S213:S256">
    <cfRule type="expression" dxfId="39" priority="67">
      <formula>$AI257="OK"</formula>
    </cfRule>
  </conditionalFormatting>
  <conditionalFormatting sqref="S394">
    <cfRule type="expression" dxfId="38" priority="69">
      <formula>#REF!="OK"</formula>
    </cfRule>
  </conditionalFormatting>
  <conditionalFormatting sqref="S449:Z449 O449:Q449 A449:D449 F449 J449 M449 L450:L452 A456:D456 F456 M456 L457:L461">
    <cfRule type="expression" dxfId="37" priority="26654">
      <formula>#REF!="OK"</formula>
    </cfRule>
  </conditionalFormatting>
  <conditionalFormatting sqref="T28:Z212 T258:Z394 O503:Z561 Q607:Z4079 T4081:Z4081 O28:R212 O258:R394 O607:Q3100 Q4081:R4081 H28:K153 S28:S211 A28:D212 F28:F212 M28:M212 I154:J212 S257:S393 A258:D394 F258:F394 I258:J394 M258:M394 B559:B561 F559:F561 I559:I561 M559:M561 A607:D3100 F607:F3100 I607:J3100 M607:M3100 H4081">
    <cfRule type="expression" dxfId="36" priority="26328">
      <formula>$AI73="OK"</formula>
    </cfRule>
  </conditionalFormatting>
  <conditionalFormatting sqref="T213:Z213 O213:R213 A213:D213 F213 I213:J213 M213">
    <cfRule type="expression" dxfId="35" priority="26508">
      <formula>#REF!="OK"</formula>
    </cfRule>
  </conditionalFormatting>
  <conditionalFormatting sqref="T214:Z257 T396:Z406 O407:Z408 O462:Z502 Z503:Z504 Z508:Z518 Z520:Z521 Z530 Z542:Z543 Z548 Z552 Z559:Z562 Z4081 O214:R257 O396:R406 L28:L214 A214:D257 F214:F257 I214:J257 M214:M257 L258:L395 S395:S406 A396:D408 F396:F408 I396:J408 M396:M408 L607:L3101 L4024:L4065">
    <cfRule type="expression" dxfId="34" priority="26396">
      <formula>$AI72="OK"</formula>
    </cfRule>
  </conditionalFormatting>
  <conditionalFormatting sqref="T395:Z395 O395:R395 A395:D395 F395 I395:J395 M395 L396">
    <cfRule type="expression" dxfId="33" priority="26559">
      <formula>#REF!="OK"</formula>
    </cfRule>
  </conditionalFormatting>
  <conditionalFormatting sqref="T409:Z439 S450:Z452 O409:R439 O450:Q452 Q453:Q461 O457:P459 O460:O461 S409:S438 A409:D439 F409:F439 I409:J439 M409:M439 L440:L449 A450:D452 F450:F452 J450:J452 M450:M452 L453:L456 XEO457:XEO459 XEQ457:XEQ459 A457:D461 F457:F461 M457:M461 XEH457:XEK461 XET457:XET461 XDK460:XDN461 XDR460:XDR461 XDT460:XDT461 XDW460:XDW461">
    <cfRule type="expression" dxfId="32" priority="26669">
      <formula>$AI462="OK"</formula>
    </cfRule>
  </conditionalFormatting>
  <conditionalFormatting sqref="T440:Z448 O440:R448 O453:P455 S439:S448 H440:K440 A440:D448 F440:F448 M440:M448 I441:K443 H441:H459 K444:K445 J444:J448 I444:I459 R449:R452 A453:D455 F453:F455 M453:M455 XEH453:XEK455 XEM453:XEM455 XEQ453:XEQ455 XET453:XET455 J453:J459 XEP453:XEP459 H460:J461 P460:P461">
    <cfRule type="expression" dxfId="31" priority="26655">
      <formula>$AI493="OK"</formula>
    </cfRule>
  </conditionalFormatting>
  <conditionalFormatting sqref="Y2:Z452 T2:T4081 Y453:Y461 Z455:Z461 Y462:Z4081">
    <cfRule type="cellIs" dxfId="30" priority="26298" operator="lessThan">
      <formula>0</formula>
    </cfRule>
    <cfRule type="cellIs" dxfId="29" priority="26299" operator="greaterThanOrEqual">
      <formula>0</formula>
    </cfRule>
  </conditionalFormatting>
  <conditionalFormatting sqref="Z567:Z606">
    <cfRule type="expression" dxfId="28" priority="26814">
      <formula>$AI607="OK"</formula>
    </cfRule>
  </conditionalFormatting>
  <conditionalFormatting sqref="AA3321:AF3322">
    <cfRule type="expression" dxfId="27" priority="98">
      <formula>$AI3321="OK"</formula>
    </cfRule>
  </conditionalFormatting>
  <conditionalFormatting sqref="AA3321:AG3332">
    <cfRule type="expression" dxfId="26" priority="144">
      <formula>$AI3322="OK"</formula>
    </cfRule>
  </conditionalFormatting>
  <conditionalFormatting sqref="AA3333:AG3333 AA3378:AG3378">
    <cfRule type="expression" dxfId="25" priority="162">
      <formula>#REF!="OK"</formula>
    </cfRule>
  </conditionalFormatting>
  <conditionalFormatting sqref="AA3334:AG3377">
    <cfRule type="expression" dxfId="24" priority="100">
      <formula>$AI3335="OK"</formula>
    </cfRule>
  </conditionalFormatting>
  <conditionalFormatting sqref="AA4081:AG4081">
    <cfRule type="expression" dxfId="23" priority="62">
      <formula>$AI4081="OK"</formula>
    </cfRule>
  </conditionalFormatting>
  <conditionalFormatting sqref="AA2:AI28 AR2:AX153 E2:E461 AA29:AH452 AI29:AI462 AJ154:BD154 AR155:AX306 AR308:AX452 Z453:AG454 AA455:AG459 AA460:AE461 AA462:AH462 A462:G558 I462:N558 AR462:AX4023 AA463:AI606 AA489:AH3320 AI489:AI4081 J559:J606 L559:L606 E559:E4080 F3147:G3745 A3147:D4023 I3147:J4023 L3147:Q4023 AH3321:AH3322 AA3323:AH4023 F3746:F3809 F3810:G4023 AA4081:AI4081">
    <cfRule type="expression" dxfId="22" priority="26294">
      <formula>$AI2="OK"</formula>
    </cfRule>
  </conditionalFormatting>
  <conditionalFormatting sqref="AA2:AI28 AR2:AX153 AA29:AH452 AI29:AI462 AJ154:BD154 AR155:AX306 AR308:AX452 Z453:AG454 AA455:AG459 AA460:AE461 AA462:AH462 AR462:AX4023 AA463:AI4081">
    <cfRule type="cellIs" dxfId="21" priority="26295" operator="greaterThanOrEqual">
      <formula>1</formula>
    </cfRule>
  </conditionalFormatting>
  <conditionalFormatting sqref="AE3369:AE3374">
    <cfRule type="expression" dxfId="20" priority="92">
      <formula>$AI3370="OK"</formula>
    </cfRule>
  </conditionalFormatting>
  <conditionalFormatting sqref="AE3376">
    <cfRule type="expression" dxfId="19" priority="91">
      <formula>$AI3377="OK"</formula>
    </cfRule>
  </conditionalFormatting>
  <conditionalFormatting sqref="XDO460:XDO461">
    <cfRule type="expression" dxfId="18" priority="8">
      <formula>$AI460="OK"</formula>
    </cfRule>
  </conditionalFormatting>
  <conditionalFormatting sqref="XDP460:XDP461">
    <cfRule type="expression" dxfId="17" priority="10">
      <formula>$AI513="OK"</formula>
    </cfRule>
  </conditionalFormatting>
  <conditionalFormatting sqref="XDS460:XDS461">
    <cfRule type="expression" dxfId="16" priority="13">
      <formula>$AI514="OK"</formula>
    </cfRule>
  </conditionalFormatting>
  <conditionalFormatting sqref="XDU460:XDV461 XDX460:XDX461">
    <cfRule type="expression" dxfId="15" priority="9">
      <formula>#REF!="OK"</formula>
    </cfRule>
  </conditionalFormatting>
  <conditionalFormatting sqref="XDV460:XDV461">
    <cfRule type="expression" dxfId="14" priority="11">
      <formula>$AI512="OK"</formula>
    </cfRule>
  </conditionalFormatting>
  <conditionalFormatting sqref="XEL453:XEL461">
    <cfRule type="expression" dxfId="13" priority="4">
      <formula>$AI453="OK"</formula>
    </cfRule>
  </conditionalFormatting>
  <conditionalFormatting sqref="XEM457:XEM461">
    <cfRule type="expression" dxfId="12" priority="7">
      <formula>$AI510="OK"</formula>
    </cfRule>
  </conditionalFormatting>
  <conditionalFormatting sqref="XEO453:XEO455">
    <cfRule type="expression" dxfId="11" priority="28">
      <formula>$AI507="OK"</formula>
    </cfRule>
  </conditionalFormatting>
  <conditionalFormatting sqref="XEO460:XEQ461">
    <cfRule type="expression" dxfId="10" priority="18">
      <formula>$AI514="OK"</formula>
    </cfRule>
  </conditionalFormatting>
  <conditionalFormatting sqref="XER453:XER461 XEU453:XEU461">
    <cfRule type="expression" dxfId="9" priority="5">
      <formula>#REF!="OK"</formula>
    </cfRule>
  </conditionalFormatting>
  <conditionalFormatting sqref="XES453:XES456">
    <cfRule type="expression" dxfId="8" priority="21">
      <formula>$AI506="OK"</formula>
    </cfRule>
  </conditionalFormatting>
  <conditionalFormatting sqref="XES457:XES461">
    <cfRule type="expression" dxfId="7" priority="6">
      <formula>#REF!="OK"</formula>
    </cfRule>
  </conditionalFormatting>
  <conditionalFormatting sqref="XES458:XES459">
    <cfRule type="expression" dxfId="6" priority="22">
      <formula>$AI510="OK"</formula>
    </cfRule>
  </conditionalFormatting>
  <pageMargins left="0" right="0" top="0" bottom="0" header="0" footer="0"/>
  <pageSetup paperSize="8" scale="4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14"/>
  <sheetViews>
    <sheetView topLeftCell="A8" workbookViewId="0">
      <selection activeCell="B14" sqref="B14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56.5703125" customWidth="1"/>
    <col min="6" max="6" width="17.28515625" bestFit="1" customWidth="1"/>
  </cols>
  <sheetData>
    <row r="1" spans="1:6" ht="15" customHeight="1" x14ac:dyDescent="0.25">
      <c r="A1" s="186" t="s">
        <v>50</v>
      </c>
      <c r="B1" s="115" t="s">
        <v>3200</v>
      </c>
      <c r="C1" s="115" t="s">
        <v>3201</v>
      </c>
      <c r="D1" s="115" t="s">
        <v>3202</v>
      </c>
      <c r="E1" s="187" t="s">
        <v>395</v>
      </c>
      <c r="F1" s="115" t="s">
        <v>329</v>
      </c>
    </row>
    <row r="2" spans="1:6" ht="45" x14ac:dyDescent="0.25">
      <c r="A2" s="192">
        <v>188</v>
      </c>
      <c r="B2" s="114" t="s">
        <v>2078</v>
      </c>
      <c r="C2" s="193">
        <v>46188</v>
      </c>
      <c r="D2" s="193">
        <v>46220</v>
      </c>
      <c r="E2" s="200" t="s">
        <v>3176</v>
      </c>
      <c r="F2" s="114" t="s">
        <v>2077</v>
      </c>
    </row>
    <row r="3" spans="1:6" x14ac:dyDescent="0.25">
      <c r="A3" s="192">
        <v>190</v>
      </c>
      <c r="B3" s="114" t="s">
        <v>2993</v>
      </c>
      <c r="C3" s="193">
        <v>46205</v>
      </c>
      <c r="D3" s="193"/>
      <c r="E3" s="194" t="s">
        <v>3177</v>
      </c>
      <c r="F3" s="114" t="s">
        <v>2994</v>
      </c>
    </row>
    <row r="4" spans="1:6" x14ac:dyDescent="0.25">
      <c r="A4" s="192">
        <v>198</v>
      </c>
      <c r="B4" s="114" t="s">
        <v>2992</v>
      </c>
      <c r="C4" s="193">
        <v>46289</v>
      </c>
      <c r="D4" s="193"/>
      <c r="E4" s="194" t="s">
        <v>1882</v>
      </c>
      <c r="F4" s="114" t="s">
        <v>2990</v>
      </c>
    </row>
    <row r="5" spans="1:6" ht="30" x14ac:dyDescent="0.25">
      <c r="A5" s="195">
        <v>200</v>
      </c>
      <c r="B5" s="199" t="s">
        <v>3001</v>
      </c>
      <c r="C5" s="197">
        <v>46219</v>
      </c>
      <c r="D5" s="197"/>
      <c r="E5" s="201" t="s">
        <v>3174</v>
      </c>
      <c r="F5" s="114" t="s">
        <v>3000</v>
      </c>
    </row>
    <row r="6" spans="1:6" ht="30" x14ac:dyDescent="0.25">
      <c r="A6" s="195">
        <v>201</v>
      </c>
      <c r="B6" s="199" t="s">
        <v>2999</v>
      </c>
      <c r="C6" s="197">
        <v>46198</v>
      </c>
      <c r="D6" s="197"/>
      <c r="E6" s="201" t="s">
        <v>3174</v>
      </c>
      <c r="F6" s="114" t="s">
        <v>2998</v>
      </c>
    </row>
    <row r="7" spans="1:6" ht="75" x14ac:dyDescent="0.25">
      <c r="A7" s="195">
        <v>202</v>
      </c>
      <c r="B7" s="199" t="s">
        <v>3014</v>
      </c>
      <c r="C7" s="202">
        <v>46198</v>
      </c>
      <c r="D7" s="197"/>
      <c r="E7" s="201" t="s">
        <v>4340</v>
      </c>
      <c r="F7" s="114" t="s">
        <v>3013</v>
      </c>
    </row>
    <row r="8" spans="1:6" ht="45" x14ac:dyDescent="0.25">
      <c r="A8" s="195">
        <v>203</v>
      </c>
      <c r="B8" s="196" t="s">
        <v>3171</v>
      </c>
      <c r="C8" s="197">
        <v>46202</v>
      </c>
      <c r="D8" s="197">
        <v>46233</v>
      </c>
      <c r="E8" s="201" t="s">
        <v>4339</v>
      </c>
      <c r="F8" s="114" t="s">
        <v>3016</v>
      </c>
    </row>
    <row r="9" spans="1:6" ht="45" x14ac:dyDescent="0.25">
      <c r="A9" s="195">
        <v>204</v>
      </c>
      <c r="B9" s="196" t="s">
        <v>3171</v>
      </c>
      <c r="C9" s="197">
        <v>46226</v>
      </c>
      <c r="D9" s="197"/>
      <c r="E9" s="201" t="s">
        <v>3324</v>
      </c>
      <c r="F9" s="114" t="s">
        <v>3016</v>
      </c>
    </row>
    <row r="10" spans="1:6" x14ac:dyDescent="0.25">
      <c r="A10" s="195">
        <v>205</v>
      </c>
      <c r="B10" s="196" t="s">
        <v>3173</v>
      </c>
      <c r="C10" s="197">
        <v>46235</v>
      </c>
      <c r="D10" s="197"/>
      <c r="E10" s="198" t="s">
        <v>1882</v>
      </c>
      <c r="F10" s="114" t="s">
        <v>3172</v>
      </c>
    </row>
    <row r="11" spans="1:6" ht="30" x14ac:dyDescent="0.25">
      <c r="A11" s="192">
        <v>207</v>
      </c>
      <c r="B11" s="244" t="s">
        <v>3302</v>
      </c>
      <c r="C11" s="193">
        <v>46336</v>
      </c>
      <c r="D11" s="193"/>
      <c r="E11" s="194" t="s">
        <v>3303</v>
      </c>
      <c r="F11" s="114" t="s">
        <v>3301</v>
      </c>
    </row>
    <row r="12" spans="1:6" ht="33" customHeight="1" x14ac:dyDescent="0.25">
      <c r="A12" s="195">
        <v>208</v>
      </c>
      <c r="B12" s="199" t="s">
        <v>4319</v>
      </c>
      <c r="C12" s="197">
        <v>46233</v>
      </c>
      <c r="D12" s="197"/>
      <c r="E12" s="201" t="s">
        <v>1882</v>
      </c>
      <c r="F12" s="196" t="s">
        <v>4318</v>
      </c>
    </row>
    <row r="13" spans="1:6" ht="21" customHeight="1" x14ac:dyDescent="0.25">
      <c r="A13" s="195">
        <v>209</v>
      </c>
      <c r="B13" s="196" t="s">
        <v>4320</v>
      </c>
      <c r="C13" s="197">
        <v>46280</v>
      </c>
      <c r="D13" s="197"/>
      <c r="E13" s="198" t="s">
        <v>1882</v>
      </c>
      <c r="F13" s="196" t="s">
        <v>4336</v>
      </c>
    </row>
    <row r="14" spans="1:6" ht="121.15" customHeight="1" x14ac:dyDescent="0.25">
      <c r="A14" s="195">
        <v>898</v>
      </c>
      <c r="B14" s="199" t="s">
        <v>4457</v>
      </c>
      <c r="C14" s="197">
        <v>46270</v>
      </c>
      <c r="D14" s="197"/>
      <c r="E14" s="198" t="s">
        <v>1882</v>
      </c>
      <c r="F14" s="196" t="s">
        <v>4456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C25" activePane="bottomRight" state="frozen"/>
      <selection pane="topRight" activeCell="D1" sqref="D1"/>
      <selection pane="bottomLeft" activeCell="A6" sqref="A6"/>
      <selection pane="bottomRight" activeCell="I21" sqref="I21"/>
    </sheetView>
  </sheetViews>
  <sheetFormatPr defaultRowHeight="15.75" x14ac:dyDescent="0.25"/>
  <cols>
    <col min="1" max="2" width="2.5703125" style="96" customWidth="1"/>
    <col min="3" max="3" width="59.28515625" style="96" customWidth="1"/>
    <col min="4" max="4" width="107.5703125" style="96" bestFit="1" customWidth="1"/>
    <col min="5" max="5" width="94.42578125" style="108" bestFit="1" customWidth="1"/>
    <col min="6" max="6" width="42.140625" style="96" customWidth="1"/>
    <col min="7" max="7" width="71.5703125" style="96" bestFit="1" customWidth="1"/>
    <col min="8" max="8" width="66.42578125" style="109" customWidth="1"/>
    <col min="9" max="9" width="107.5703125" style="107" bestFit="1" customWidth="1"/>
    <col min="10" max="10" width="60.42578125" style="96" customWidth="1"/>
    <col min="11" max="13" width="50.7109375" style="96" customWidth="1"/>
    <col min="14" max="14" width="59" style="96" customWidth="1"/>
    <col min="15" max="15" width="56.7109375" style="96" customWidth="1"/>
    <col min="16" max="18" width="50.7109375" style="96" customWidth="1"/>
    <col min="19" max="19" width="50.7109375" style="96" hidden="1" customWidth="1"/>
    <col min="20" max="20" width="50.7109375" style="96" customWidth="1"/>
    <col min="21" max="21" width="57.5703125" style="96" customWidth="1"/>
    <col min="22" max="22" width="98.85546875" style="96" bestFit="1" customWidth="1"/>
    <col min="23" max="23" width="59.7109375" style="96" hidden="1" customWidth="1"/>
    <col min="24" max="24" width="54.85546875" style="96" hidden="1" customWidth="1"/>
    <col min="25" max="25" width="49.85546875" style="96" hidden="1" customWidth="1"/>
    <col min="26" max="26" width="42.42578125" style="96" hidden="1" customWidth="1"/>
    <col min="27" max="27" width="73.42578125" style="96" hidden="1" customWidth="1"/>
    <col min="28" max="28" width="71.5703125" style="96" hidden="1" customWidth="1"/>
    <col min="29" max="29" width="34.85546875" style="96" hidden="1" customWidth="1"/>
    <col min="30" max="30" width="59.140625" style="96" hidden="1" customWidth="1"/>
    <col min="31" max="31" width="56" style="96" hidden="1" customWidth="1"/>
    <col min="32" max="32" width="74" hidden="1" customWidth="1"/>
    <col min="33" max="33" width="61" style="96" hidden="1" customWidth="1"/>
    <col min="34" max="35" width="60.42578125" style="96" customWidth="1"/>
    <col min="36" max="36" width="8.5703125" customWidth="1"/>
  </cols>
  <sheetData>
    <row r="1" spans="1:35" thickBot="1" x14ac:dyDescent="0.3">
      <c r="A1" s="69"/>
      <c r="B1" s="69"/>
      <c r="C1" s="69"/>
      <c r="D1" s="69"/>
      <c r="E1" s="70"/>
      <c r="F1" s="69"/>
      <c r="G1" s="69"/>
      <c r="H1" s="71"/>
      <c r="I1" s="72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G1" s="73"/>
      <c r="AH1" s="73"/>
      <c r="AI1" s="73"/>
    </row>
    <row r="2" spans="1:35" ht="46.5" x14ac:dyDescent="0.7">
      <c r="A2" s="74"/>
      <c r="B2" s="74"/>
      <c r="C2" s="300" t="e" vm="1">
        <v>#VALUE!</v>
      </c>
      <c r="D2" s="301"/>
      <c r="E2" s="304" t="s">
        <v>328</v>
      </c>
      <c r="F2" s="304"/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305"/>
      <c r="U2" s="308" t="s">
        <v>254</v>
      </c>
      <c r="V2" s="298">
        <v>46206</v>
      </c>
      <c r="W2" s="127"/>
      <c r="X2" s="75"/>
      <c r="Y2" s="75"/>
      <c r="Z2" s="75"/>
      <c r="AA2" s="75"/>
      <c r="AB2" s="75"/>
      <c r="AC2" s="75"/>
      <c r="AD2" s="75"/>
      <c r="AE2" s="75"/>
      <c r="AF2" s="76"/>
      <c r="AG2" s="75"/>
      <c r="AH2" s="75"/>
      <c r="AI2" s="75"/>
    </row>
    <row r="3" spans="1:35" ht="95.25" customHeight="1" thickBot="1" x14ac:dyDescent="0.75">
      <c r="A3" s="69"/>
      <c r="B3" s="69"/>
      <c r="C3" s="302"/>
      <c r="D3" s="303"/>
      <c r="E3" s="306"/>
      <c r="F3" s="306"/>
      <c r="G3" s="306"/>
      <c r="H3" s="306"/>
      <c r="I3" s="306"/>
      <c r="J3" s="306"/>
      <c r="K3" s="306"/>
      <c r="L3" s="306"/>
      <c r="M3" s="306"/>
      <c r="N3" s="306"/>
      <c r="O3" s="306"/>
      <c r="P3" s="306"/>
      <c r="Q3" s="306"/>
      <c r="R3" s="306"/>
      <c r="S3" s="306"/>
      <c r="T3" s="307"/>
      <c r="U3" s="309"/>
      <c r="V3" s="299"/>
      <c r="W3" s="75"/>
      <c r="X3" s="75"/>
      <c r="Y3" s="75"/>
      <c r="Z3" s="75"/>
      <c r="AA3" s="75"/>
      <c r="AB3" s="75"/>
      <c r="AC3" s="75"/>
      <c r="AD3" s="75"/>
      <c r="AE3" s="75"/>
      <c r="AF3" s="76"/>
      <c r="AG3" s="75"/>
      <c r="AH3" s="75"/>
      <c r="AI3" s="75"/>
    </row>
    <row r="4" spans="1:35" ht="97.5" customHeight="1" thickBot="1" x14ac:dyDescent="0.75">
      <c r="A4" s="74"/>
      <c r="B4" s="74"/>
      <c r="C4" s="77" t="s">
        <v>329</v>
      </c>
      <c r="D4" s="78" t="s">
        <v>50</v>
      </c>
      <c r="E4" s="78" t="s">
        <v>330</v>
      </c>
      <c r="F4" s="79" t="s">
        <v>331</v>
      </c>
      <c r="G4" s="80" t="s">
        <v>332</v>
      </c>
      <c r="H4" s="81" t="s">
        <v>333</v>
      </c>
      <c r="I4" s="82" t="s">
        <v>334</v>
      </c>
      <c r="J4" s="83" t="s">
        <v>31</v>
      </c>
      <c r="K4" s="83" t="s">
        <v>32</v>
      </c>
      <c r="L4" s="83" t="s">
        <v>22</v>
      </c>
      <c r="M4" s="83" t="s">
        <v>23</v>
      </c>
      <c r="N4" s="83" t="s">
        <v>33</v>
      </c>
      <c r="O4" s="83" t="s">
        <v>52</v>
      </c>
      <c r="P4" s="84" t="s">
        <v>335</v>
      </c>
      <c r="Q4" s="84" t="s">
        <v>336</v>
      </c>
      <c r="R4" s="83" t="s">
        <v>54</v>
      </c>
      <c r="S4" s="85" t="s">
        <v>80</v>
      </c>
      <c r="T4" s="82" t="s">
        <v>4</v>
      </c>
      <c r="U4" s="86" t="s">
        <v>956</v>
      </c>
      <c r="V4" s="87" t="s">
        <v>337</v>
      </c>
      <c r="W4" s="88"/>
      <c r="X4" s="88"/>
      <c r="Y4" s="88"/>
      <c r="Z4" s="88"/>
      <c r="AA4" s="88"/>
      <c r="AB4" s="88"/>
      <c r="AC4" s="88"/>
      <c r="AD4" s="88"/>
      <c r="AE4" s="88"/>
      <c r="AF4" s="89"/>
      <c r="AG4" s="88"/>
      <c r="AH4" s="75"/>
      <c r="AI4" s="75"/>
    </row>
    <row r="5" spans="1:35" ht="11.25" customHeight="1" thickBot="1" x14ac:dyDescent="0.75">
      <c r="A5" s="74"/>
      <c r="B5" s="74"/>
      <c r="C5" s="156"/>
      <c r="D5" s="157"/>
      <c r="E5" s="158"/>
      <c r="F5" s="159"/>
      <c r="G5" s="159"/>
      <c r="H5" s="160"/>
      <c r="I5" s="161"/>
      <c r="J5" s="162"/>
      <c r="K5" s="162"/>
      <c r="L5" s="162"/>
      <c r="M5" s="162"/>
      <c r="N5" s="162"/>
      <c r="O5" s="162"/>
      <c r="P5" s="162"/>
      <c r="Q5" s="162"/>
      <c r="R5" s="162"/>
      <c r="S5" s="162"/>
      <c r="T5" s="163"/>
      <c r="U5" s="110"/>
      <c r="V5" s="111"/>
      <c r="W5" s="90"/>
      <c r="X5" s="90"/>
      <c r="Y5" s="90"/>
      <c r="Z5" s="90"/>
      <c r="AA5" s="90"/>
      <c r="AB5" s="90"/>
      <c r="AC5" s="90"/>
      <c r="AD5" s="90"/>
      <c r="AE5" s="90"/>
      <c r="AF5" s="90"/>
      <c r="AG5" s="90"/>
      <c r="AH5" s="75"/>
      <c r="AI5" s="75"/>
    </row>
    <row r="6" spans="1:35" ht="40.5" customHeight="1" x14ac:dyDescent="0.7">
      <c r="A6" s="69"/>
      <c r="B6" s="69"/>
      <c r="C6" s="263" t="s">
        <v>2077</v>
      </c>
      <c r="D6" s="266" t="s">
        <v>2076</v>
      </c>
      <c r="E6" s="269" t="s">
        <v>2078</v>
      </c>
      <c r="F6" s="272">
        <v>46183</v>
      </c>
      <c r="G6" s="310">
        <v>46220</v>
      </c>
      <c r="H6" s="289" t="s">
        <v>3304</v>
      </c>
      <c r="I6" s="134" t="s">
        <v>3038</v>
      </c>
      <c r="J6" s="135">
        <f>SUMIF(PERFORMANCE!$N:$N,W6,PERFORMANCE!$G:$G)/1000</f>
        <v>0</v>
      </c>
      <c r="K6" s="135">
        <f>SUMIF(PERFORMANCE!$N:$N,X6,PERFORMANCE!$G:$G)/1000</f>
        <v>0</v>
      </c>
      <c r="L6" s="135">
        <v>3.1</v>
      </c>
      <c r="M6" s="135">
        <f>SUMIF(PERFORMANCE!$N:$N,Z6,PERFORMANCE!$G:$G)/1000</f>
        <v>2.665</v>
      </c>
      <c r="N6" s="135">
        <f>SUMIF(PERFORMANCE!$N:$N,AA6,PERFORMANCE!$G:$G)/1000</f>
        <v>2.0095999999999998</v>
      </c>
      <c r="O6" s="135">
        <f>SUMIF(PERFORMANCE!$N:$N,AB6,PERFORMANCE!$G:$G)/1000</f>
        <v>0</v>
      </c>
      <c r="P6" s="135">
        <v>37</v>
      </c>
      <c r="Q6" s="135">
        <f>SUMIF(PERFORMANCE!$N:$N,AD6,PERFORMANCE!$G:$G)/1000</f>
        <v>0</v>
      </c>
      <c r="R6" s="135">
        <f>SUMIF(PERFORMANCE!$N:$N,AE6,PERFORMANCE!$G:$G)/1000</f>
        <v>0</v>
      </c>
      <c r="S6" s="135">
        <f>SUMIF(PERFORMANCE!$N:$N,AF6,PERFORMANCE!$G:$G)/1000</f>
        <v>0</v>
      </c>
      <c r="T6" s="144">
        <f t="shared" ref="T6:T9" si="0">SUM(J6:R6)</f>
        <v>44.7746</v>
      </c>
      <c r="U6" s="257">
        <f>T9/T6</f>
        <v>0.89224694357961887</v>
      </c>
      <c r="V6" s="260" t="str">
        <f>IF(U6&gt;=100%,"LIBERADO PARA EXPEDIÇÃO","EM ANDAMENTO")</f>
        <v>EM ANDAMENTO</v>
      </c>
      <c r="W6" s="92" t="str">
        <f t="shared" ref="W6:AG6" si="1">$D6&amp;J$4</f>
        <v>P-188ESTRUTURA</v>
      </c>
      <c r="X6" s="92" t="str">
        <f t="shared" si="1"/>
        <v>P-188USINAGEM</v>
      </c>
      <c r="Y6" s="92" t="str">
        <f t="shared" si="1"/>
        <v>P-188TAMBOR</v>
      </c>
      <c r="Z6" s="92" t="str">
        <f t="shared" si="1"/>
        <v>P-188ROLOS</v>
      </c>
      <c r="AA6" s="92" t="str">
        <f t="shared" si="1"/>
        <v>P-188BASES ROLETES</v>
      </c>
      <c r="AB6" s="92" t="str">
        <f t="shared" si="1"/>
        <v>P-188REVESTIMENTO</v>
      </c>
      <c r="AC6" s="92" t="str">
        <f t="shared" si="1"/>
        <v>P-188RMF</v>
      </c>
      <c r="AD6" s="92" t="str">
        <f t="shared" si="1"/>
        <v>P-188RMF BASES</v>
      </c>
      <c r="AE6" s="92" t="str">
        <f t="shared" si="1"/>
        <v>P-188TECMETAL</v>
      </c>
      <c r="AF6" s="92" t="str">
        <f t="shared" si="1"/>
        <v>P-188CONHECIMENTO</v>
      </c>
      <c r="AG6" s="92" t="str">
        <f t="shared" si="1"/>
        <v>P-188PESO TOTAL</v>
      </c>
      <c r="AH6" s="75"/>
      <c r="AI6" s="75"/>
    </row>
    <row r="7" spans="1:35" ht="46.5" x14ac:dyDescent="0.7">
      <c r="A7" s="74"/>
      <c r="B7" s="74"/>
      <c r="C7" s="264"/>
      <c r="D7" s="267"/>
      <c r="E7" s="270"/>
      <c r="F7" s="273"/>
      <c r="G7" s="311"/>
      <c r="H7" s="290"/>
      <c r="I7" s="136" t="s">
        <v>3035</v>
      </c>
      <c r="J7" s="137">
        <f t="shared" ref="J7:O7" si="2">J10-J8</f>
        <v>0</v>
      </c>
      <c r="K7" s="137">
        <f t="shared" si="2"/>
        <v>0</v>
      </c>
      <c r="L7" s="137">
        <f>L6-L8</f>
        <v>0</v>
      </c>
      <c r="M7" s="137">
        <f>M6-M9</f>
        <v>-4.9999999999998934E-3</v>
      </c>
      <c r="N7" s="137">
        <f>N6-N8</f>
        <v>-3.9999999999995595E-4</v>
      </c>
      <c r="O7" s="137">
        <f t="shared" si="2"/>
        <v>0</v>
      </c>
      <c r="P7" s="137">
        <f>P6-P8</f>
        <v>0</v>
      </c>
      <c r="Q7" s="137">
        <v>0</v>
      </c>
      <c r="R7" s="137">
        <v>0</v>
      </c>
      <c r="S7" s="137">
        <v>0</v>
      </c>
      <c r="T7" s="145">
        <f>T6-T8</f>
        <v>4.5999999999963848E-3</v>
      </c>
      <c r="U7" s="258"/>
      <c r="V7" s="261"/>
      <c r="W7" s="90"/>
      <c r="X7" s="90"/>
      <c r="Y7" s="90"/>
      <c r="Z7" s="90"/>
      <c r="AA7" s="90"/>
      <c r="AB7" s="90"/>
      <c r="AC7" s="90"/>
      <c r="AD7" s="90"/>
      <c r="AE7" s="90"/>
      <c r="AF7" s="90"/>
      <c r="AG7" s="90"/>
      <c r="AH7" s="75"/>
      <c r="AI7" s="75"/>
    </row>
    <row r="8" spans="1:35" ht="46.5" x14ac:dyDescent="0.7">
      <c r="A8" s="74"/>
      <c r="B8" s="74"/>
      <c r="C8" s="264"/>
      <c r="D8" s="267"/>
      <c r="E8" s="270"/>
      <c r="F8" s="273"/>
      <c r="G8" s="311"/>
      <c r="H8" s="290"/>
      <c r="I8" s="136" t="s">
        <v>3037</v>
      </c>
      <c r="J8" s="138">
        <f>SUMIF(PERFORMANCE!$N:$N,W6,PERFORMANCE!$Q:$Q)/1000</f>
        <v>0</v>
      </c>
      <c r="K8" s="138">
        <f>SUMIF(PERFORMANCE!$N:$N,X6,PERFORMANCE!$Q:$Q)/1000</f>
        <v>0</v>
      </c>
      <c r="L8" s="138">
        <v>3.1</v>
      </c>
      <c r="M8" s="138">
        <v>2.67</v>
      </c>
      <c r="N8" s="138">
        <v>2.0099999999999998</v>
      </c>
      <c r="O8" s="138">
        <f>SUMIF(PERFORMANCE!$N:$N,AB6,PERFORMANCE!$Q:$Q)/1000</f>
        <v>0</v>
      </c>
      <c r="P8" s="138">
        <v>37</v>
      </c>
      <c r="Q8" s="138">
        <f>SUMIF(PERFORMANCE!$N:$N,AD6,PERFORMANCE!$Q:$Q)/1000</f>
        <v>0</v>
      </c>
      <c r="R8" s="138">
        <f>SUMIF(PERFORMANCE!$N:$N,AE6,PERFORMANCE!$Q:$Q)/1000</f>
        <v>0</v>
      </c>
      <c r="S8" s="138">
        <f>SUMIF(PERFORMANCE!$N:$N,AF6,PERFORMANCE!$Q:$Q)/1000</f>
        <v>0</v>
      </c>
      <c r="T8" s="145">
        <v>44.77</v>
      </c>
      <c r="U8" s="258"/>
      <c r="V8" s="261"/>
      <c r="W8" s="90"/>
      <c r="X8" s="90"/>
      <c r="Y8" s="90"/>
      <c r="Z8" s="90"/>
      <c r="AA8" s="90"/>
      <c r="AB8" s="90"/>
      <c r="AC8" s="90"/>
      <c r="AD8" s="90"/>
      <c r="AE8" s="90"/>
      <c r="AF8" s="90"/>
      <c r="AG8" s="90"/>
      <c r="AH8" s="75"/>
      <c r="AI8" s="75"/>
    </row>
    <row r="9" spans="1:35" ht="46.5" x14ac:dyDescent="0.7">
      <c r="A9" s="69"/>
      <c r="B9" s="69"/>
      <c r="C9" s="264"/>
      <c r="D9" s="267"/>
      <c r="E9" s="270"/>
      <c r="F9" s="273"/>
      <c r="G9" s="311"/>
      <c r="H9" s="290"/>
      <c r="I9" s="139" t="s">
        <v>323</v>
      </c>
      <c r="J9" s="138">
        <f>SUMIF(PERFORMANCE!N:N,W6,PERFORMANCE!K:K)/1000</f>
        <v>0</v>
      </c>
      <c r="K9" s="138">
        <f>SUMIF(PERFORMANCE!O:O,X6,PERFORMANCE!L:L)/1000</f>
        <v>0</v>
      </c>
      <c r="L9" s="138">
        <v>3.1</v>
      </c>
      <c r="M9" s="138">
        <v>2.67</v>
      </c>
      <c r="N9" s="138">
        <v>2.0099999999999998</v>
      </c>
      <c r="O9" s="138">
        <f>SUMIF(PERFORMANCE!S:S,AB6,PERFORMANCE!P:P)/1000</f>
        <v>0</v>
      </c>
      <c r="P9" s="138">
        <v>32.17</v>
      </c>
      <c r="Q9" s="138">
        <f>SUMIF(PERFORMANCE!U:U,AD6,PERFORMANCE!R:R)/1000</f>
        <v>0</v>
      </c>
      <c r="R9" s="138">
        <f>SUMIF(PERFORMANCE!V:V,AE6,PERFORMANCE!S:S)/1000</f>
        <v>0</v>
      </c>
      <c r="S9" s="138">
        <f>SUMIF(PERFORMANCE!W:W,AF6,PERFORMANCE!T:T)/1000</f>
        <v>0</v>
      </c>
      <c r="T9" s="145">
        <f t="shared" si="0"/>
        <v>39.950000000000003</v>
      </c>
      <c r="U9" s="258"/>
      <c r="V9" s="261"/>
      <c r="W9" s="90"/>
      <c r="X9" s="90"/>
      <c r="Y9" s="90"/>
      <c r="Z9" s="90"/>
      <c r="AA9" s="90"/>
      <c r="AB9" s="90"/>
      <c r="AC9" s="90"/>
      <c r="AD9" s="90"/>
      <c r="AE9" s="90"/>
      <c r="AF9" s="90"/>
      <c r="AG9" s="90"/>
      <c r="AH9" s="75"/>
      <c r="AI9" s="75"/>
    </row>
    <row r="10" spans="1:35" ht="164.25" customHeight="1" thickBot="1" x14ac:dyDescent="0.75">
      <c r="A10" s="74"/>
      <c r="B10" s="74"/>
      <c r="C10" s="265"/>
      <c r="D10" s="268"/>
      <c r="E10" s="271"/>
      <c r="F10" s="274"/>
      <c r="G10" s="312"/>
      <c r="H10" s="291"/>
      <c r="I10" s="140" t="s">
        <v>3036</v>
      </c>
      <c r="J10" s="141">
        <f>SUMIF(PERFORMANCE!$N:$N,W6,PERFORMANCE!$M:$M)/1000</f>
        <v>0</v>
      </c>
      <c r="K10" s="141">
        <f>SUMIF(PERFORMANCE!$N:$N,X6,PERFORMANCE!$M:$M)/1000</f>
        <v>0</v>
      </c>
      <c r="L10" s="141">
        <f>L8-L9</f>
        <v>0</v>
      </c>
      <c r="M10" s="141">
        <v>0</v>
      </c>
      <c r="N10" s="141">
        <v>0</v>
      </c>
      <c r="O10" s="141">
        <f>SUMIF(PERFORMANCE!$N:$N,AB6,PERFORMANCE!$M:$M)/1000</f>
        <v>0</v>
      </c>
      <c r="P10" s="141">
        <f>P6-P9</f>
        <v>4.8299999999999983</v>
      </c>
      <c r="Q10" s="141">
        <f>SUMIF(PERFORMANCE!$N:$N,AD6,PERFORMANCE!$M:$M)/1000</f>
        <v>0</v>
      </c>
      <c r="R10" s="141">
        <f>SUMIF(PERFORMANCE!$N:$N,AE6,PERFORMANCE!$M:$M)/1000</f>
        <v>0</v>
      </c>
      <c r="S10" s="141">
        <f>SUMIF(PERFORMANCE!$N:$N,AF6,PERFORMANCE!$M:$M)/1000</f>
        <v>0</v>
      </c>
      <c r="T10" s="146">
        <f>T6-T9</f>
        <v>4.8245999999999967</v>
      </c>
      <c r="U10" s="259"/>
      <c r="V10" s="262"/>
      <c r="W10" s="90"/>
      <c r="X10" s="90"/>
      <c r="Y10" s="90"/>
      <c r="Z10" s="90"/>
      <c r="AA10" s="90"/>
      <c r="AB10" s="90"/>
      <c r="AC10" s="90"/>
      <c r="AD10" s="90"/>
      <c r="AE10" s="90"/>
      <c r="AF10" s="90"/>
      <c r="AG10" s="90"/>
      <c r="AH10" s="75"/>
      <c r="AI10" s="75"/>
    </row>
    <row r="11" spans="1:35" ht="22.5" customHeight="1" thickBot="1" x14ac:dyDescent="0.75">
      <c r="A11" s="74"/>
      <c r="B11" s="74"/>
      <c r="C11" s="156"/>
      <c r="D11" s="157"/>
      <c r="E11" s="158"/>
      <c r="F11" s="159"/>
      <c r="G11" s="159"/>
      <c r="H11" s="160"/>
      <c r="I11" s="164"/>
      <c r="J11" s="162"/>
      <c r="K11" s="162"/>
      <c r="L11" s="162"/>
      <c r="M11" s="162"/>
      <c r="N11" s="162"/>
      <c r="O11" s="162"/>
      <c r="P11" s="162"/>
      <c r="Q11" s="162"/>
      <c r="R11" s="162"/>
      <c r="S11" s="162"/>
      <c r="T11" s="163"/>
      <c r="U11" s="110"/>
      <c r="V11" s="111"/>
      <c r="W11" s="90"/>
      <c r="X11" s="90"/>
      <c r="Y11" s="90"/>
      <c r="Z11" s="90"/>
      <c r="AA11" s="90"/>
      <c r="AB11" s="90"/>
      <c r="AC11" s="90"/>
      <c r="AD11" s="90"/>
      <c r="AE11" s="90"/>
      <c r="AF11" s="90"/>
      <c r="AG11" s="90"/>
      <c r="AH11" s="75"/>
      <c r="AI11" s="75"/>
    </row>
    <row r="12" spans="1:35" ht="40.5" customHeight="1" x14ac:dyDescent="0.7">
      <c r="A12" s="69"/>
      <c r="B12" s="69"/>
      <c r="C12" s="263" t="s">
        <v>2994</v>
      </c>
      <c r="D12" s="266" t="s">
        <v>2558</v>
      </c>
      <c r="E12" s="269" t="s">
        <v>2993</v>
      </c>
      <c r="F12" s="272">
        <v>46205</v>
      </c>
      <c r="G12" s="310"/>
      <c r="H12" s="295" t="s">
        <v>3177</v>
      </c>
      <c r="I12" s="134" t="s">
        <v>3038</v>
      </c>
      <c r="J12" s="135">
        <v>16.100000000000001</v>
      </c>
      <c r="K12" s="135">
        <f>SUMIF(PERFORMANCE!$N:$N,X12,PERFORMANCE!$G:$G)/1000</f>
        <v>0.14360000000000001</v>
      </c>
      <c r="L12" s="135">
        <v>0.6</v>
      </c>
      <c r="M12" s="135">
        <f>SUMIF(PERFORMANCE!$N:$N,Z12,PERFORMANCE!$G:$G)/1000</f>
        <v>0</v>
      </c>
      <c r="N12" s="135">
        <f>SUMIF(PERFORMANCE!$N:$N,AA12,PERFORMANCE!$G:$G)/1000</f>
        <v>0</v>
      </c>
      <c r="O12" s="135">
        <f>SUMIF(PERFORMANCE!$N:$N,AB12,PERFORMANCE!$G:$G)/1000</f>
        <v>0</v>
      </c>
      <c r="P12" s="135">
        <f>SUMIF(PERFORMANCE!$N:$N,AC12,PERFORMANCE!$G:$G)/1000</f>
        <v>0</v>
      </c>
      <c r="Q12" s="135">
        <f>SUMIF(PERFORMANCE!$N:$N,AD12,PERFORMANCE!$G:$G)/1000</f>
        <v>0</v>
      </c>
      <c r="R12" s="135">
        <v>0</v>
      </c>
      <c r="S12" s="135">
        <f>SUMIF(PERFORMANCE!$N:$N,AF12,PERFORMANCE!$G:$G)/1000</f>
        <v>0</v>
      </c>
      <c r="T12" s="144">
        <f>SUM(J12:R12)</f>
        <v>16.843600000000002</v>
      </c>
      <c r="U12" s="257">
        <f>T15/T12</f>
        <v>0.76586952907929418</v>
      </c>
      <c r="V12" s="260" t="str">
        <f>IF(U12&gt;=100%,"LIBERADO PARA EXPEDIÇÃO","EM ANDAMENTO")</f>
        <v>EM ANDAMENTO</v>
      </c>
      <c r="W12" s="92" t="str">
        <f t="shared" ref="W12" si="3">$D12&amp;J$4</f>
        <v>P-190ESTRUTURA</v>
      </c>
      <c r="X12" s="92" t="str">
        <f t="shared" ref="X12" si="4">$D12&amp;K$4</f>
        <v>P-190USINAGEM</v>
      </c>
      <c r="Y12" s="92" t="str">
        <f t="shared" ref="Y12" si="5">$D12&amp;L$4</f>
        <v>P-190TAMBOR</v>
      </c>
      <c r="Z12" s="92" t="str">
        <f t="shared" ref="Z12" si="6">$D12&amp;M$4</f>
        <v>P-190ROLOS</v>
      </c>
      <c r="AA12" s="92" t="str">
        <f t="shared" ref="AA12" si="7">$D12&amp;N$4</f>
        <v>P-190BASES ROLETES</v>
      </c>
      <c r="AB12" s="92" t="str">
        <f t="shared" ref="AB12" si="8">$D12&amp;O$4</f>
        <v>P-190REVESTIMENTO</v>
      </c>
      <c r="AC12" s="92" t="str">
        <f t="shared" ref="AC12" si="9">$D12&amp;P$4</f>
        <v>P-190RMF</v>
      </c>
      <c r="AD12" s="92" t="str">
        <f t="shared" ref="AD12" si="10">$D12&amp;Q$4</f>
        <v>P-190RMF BASES</v>
      </c>
      <c r="AE12" s="92" t="str">
        <f t="shared" ref="AE12" si="11">$D12&amp;R$4</f>
        <v>P-190TECMETAL</v>
      </c>
      <c r="AF12" s="92" t="str">
        <f t="shared" ref="AF12" si="12">$D12&amp;S$4</f>
        <v>P-190CONHECIMENTO</v>
      </c>
      <c r="AG12" s="92" t="str">
        <f t="shared" ref="AG12" si="13">$D12&amp;T$4</f>
        <v>P-190PESO TOTAL</v>
      </c>
      <c r="AH12" s="75"/>
      <c r="AI12" s="75"/>
    </row>
    <row r="13" spans="1:35" ht="46.5" x14ac:dyDescent="0.7">
      <c r="A13" s="74"/>
      <c r="B13" s="74"/>
      <c r="C13" s="264"/>
      <c r="D13" s="267"/>
      <c r="E13" s="270"/>
      <c r="F13" s="273"/>
      <c r="G13" s="311"/>
      <c r="H13" s="296"/>
      <c r="I13" s="136" t="s">
        <v>3035</v>
      </c>
      <c r="J13" s="137">
        <v>0</v>
      </c>
      <c r="K13" s="137">
        <f t="shared" ref="K13:O13" si="14">K16-K14</f>
        <v>0</v>
      </c>
      <c r="L13" s="137">
        <f>L12-L14</f>
        <v>0</v>
      </c>
      <c r="M13" s="137">
        <f t="shared" si="14"/>
        <v>0</v>
      </c>
      <c r="N13" s="137">
        <f t="shared" si="14"/>
        <v>0</v>
      </c>
      <c r="O13" s="137">
        <f t="shared" si="14"/>
        <v>0</v>
      </c>
      <c r="P13" s="137">
        <v>0</v>
      </c>
      <c r="Q13" s="137">
        <v>0</v>
      </c>
      <c r="R13" s="137">
        <v>0</v>
      </c>
      <c r="S13" s="137">
        <v>0</v>
      </c>
      <c r="T13" s="171">
        <f>T12-T14</f>
        <v>3.5999999999987153E-3</v>
      </c>
      <c r="U13" s="258"/>
      <c r="V13" s="261"/>
      <c r="W13" s="90"/>
      <c r="X13" s="90"/>
      <c r="Y13" s="90"/>
      <c r="Z13" s="90"/>
      <c r="AA13" s="90"/>
      <c r="AB13" s="90"/>
      <c r="AC13" s="90"/>
      <c r="AD13" s="90"/>
      <c r="AE13" s="90"/>
      <c r="AF13" s="90"/>
      <c r="AG13" s="90"/>
      <c r="AH13" s="75"/>
      <c r="AI13" s="75"/>
    </row>
    <row r="14" spans="1:35" ht="46.5" x14ac:dyDescent="0.7">
      <c r="A14" s="74"/>
      <c r="B14" s="74"/>
      <c r="C14" s="264"/>
      <c r="D14" s="267"/>
      <c r="E14" s="270"/>
      <c r="F14" s="273"/>
      <c r="G14" s="311"/>
      <c r="H14" s="296"/>
      <c r="I14" s="136" t="s">
        <v>3037</v>
      </c>
      <c r="J14" s="138">
        <v>16.100000000000001</v>
      </c>
      <c r="K14" s="138">
        <v>0.14000000000000001</v>
      </c>
      <c r="L14" s="138">
        <v>0.6</v>
      </c>
      <c r="M14" s="138">
        <f>SUMIF(PERFORMANCE!$N:$N,Z12,PERFORMANCE!$Q:$Q)/1000</f>
        <v>0</v>
      </c>
      <c r="N14" s="138">
        <f>SUMIF(PERFORMANCE!$N:$N,AA12,PERFORMANCE!$Q:$Q)/1000</f>
        <v>0</v>
      </c>
      <c r="O14" s="138">
        <f>SUMIF(PERFORMANCE!$N:$N,AB12,PERFORMANCE!$Q:$Q)/1000</f>
        <v>0</v>
      </c>
      <c r="P14" s="138">
        <f>SUMIF(PERFORMANCE!$N:$N,AC12,PERFORMANCE!$Q:$Q)/1000</f>
        <v>0</v>
      </c>
      <c r="Q14" s="138">
        <f>SUMIF(PERFORMANCE!$N:$N,AD12,PERFORMANCE!$Q:$Q)/1000</f>
        <v>0</v>
      </c>
      <c r="R14" s="138">
        <v>0</v>
      </c>
      <c r="S14" s="138">
        <f>SUMIF(PERFORMANCE!$N:$N,AF12,PERFORMANCE!$Q:$Q)/1000</f>
        <v>0</v>
      </c>
      <c r="T14" s="145">
        <f t="shared" ref="T14" si="15">SUM(J14:R14)</f>
        <v>16.840000000000003</v>
      </c>
      <c r="U14" s="258"/>
      <c r="V14" s="261"/>
      <c r="W14" s="90"/>
      <c r="X14" s="90"/>
      <c r="Y14" s="90"/>
      <c r="Z14" s="90"/>
      <c r="AA14" s="90"/>
      <c r="AB14" s="90"/>
      <c r="AC14" s="90"/>
      <c r="AD14" s="90"/>
      <c r="AE14" s="90"/>
      <c r="AF14" s="90"/>
      <c r="AG14" s="90"/>
      <c r="AH14" s="75"/>
      <c r="AI14" s="75"/>
    </row>
    <row r="15" spans="1:35" ht="46.5" x14ac:dyDescent="0.7">
      <c r="A15" s="69"/>
      <c r="B15" s="69"/>
      <c r="C15" s="264"/>
      <c r="D15" s="267"/>
      <c r="E15" s="270"/>
      <c r="F15" s="273"/>
      <c r="G15" s="311"/>
      <c r="H15" s="296"/>
      <c r="I15" s="139" t="s">
        <v>323</v>
      </c>
      <c r="J15" s="138">
        <v>12.9</v>
      </c>
      <c r="K15" s="138">
        <f>SUMIF(PERFORMANCE!O:O,X12,PERFORMANCE!L:L)/1000</f>
        <v>0</v>
      </c>
      <c r="L15" s="138">
        <f>SUMIF(PERFORMANCE!P:P,Y12,PERFORMANCE!M:M)/1000</f>
        <v>0</v>
      </c>
      <c r="M15" s="138">
        <f>SUMIF(PERFORMANCE!Q:Q,Z12,PERFORMANCE!N:N)/1000</f>
        <v>0</v>
      </c>
      <c r="N15" s="138">
        <f>SUMIF(PERFORMANCE!R:R,AA12,PERFORMANCE!O:O)/1000</f>
        <v>0</v>
      </c>
      <c r="O15" s="138">
        <f>SUMIF(PERFORMANCE!S:S,AB12,PERFORMANCE!P:P)/1000</f>
        <v>0</v>
      </c>
      <c r="P15" s="138">
        <f>SUMIF(PERFORMANCE!T:T,AC12,PERFORMANCE!Q:Q)/1000</f>
        <v>0</v>
      </c>
      <c r="Q15" s="138">
        <f>SUMIF(PERFORMANCE!U:U,AD12,PERFORMANCE!R:R)/1000</f>
        <v>0</v>
      </c>
      <c r="R15" s="138">
        <v>0</v>
      </c>
      <c r="S15" s="138">
        <f>SUMIF(PERFORMANCE!W:W,AF12,PERFORMANCE!T:T)/1000</f>
        <v>0</v>
      </c>
      <c r="T15" s="145">
        <f>SUM(J15:R15)</f>
        <v>12.9</v>
      </c>
      <c r="U15" s="258"/>
      <c r="V15" s="261"/>
      <c r="W15" s="90"/>
      <c r="X15" s="90"/>
      <c r="Y15" s="90"/>
      <c r="Z15" s="90"/>
      <c r="AA15" s="90"/>
      <c r="AB15" s="90"/>
      <c r="AC15" s="90"/>
      <c r="AD15" s="90"/>
      <c r="AE15" s="90"/>
      <c r="AF15" s="90"/>
      <c r="AG15" s="90"/>
      <c r="AH15" s="75"/>
      <c r="AI15" s="75"/>
    </row>
    <row r="16" spans="1:35" ht="122.25" customHeight="1" thickBot="1" x14ac:dyDescent="0.75">
      <c r="A16" s="74"/>
      <c r="B16" s="74"/>
      <c r="C16" s="265"/>
      <c r="D16" s="268"/>
      <c r="E16" s="271"/>
      <c r="F16" s="274"/>
      <c r="G16" s="312"/>
      <c r="H16" s="297"/>
      <c r="I16" s="140" t="s">
        <v>3036</v>
      </c>
      <c r="J16" s="141">
        <v>2.8</v>
      </c>
      <c r="K16" s="141">
        <v>0.14000000000000001</v>
      </c>
      <c r="L16" s="141">
        <v>0.63</v>
      </c>
      <c r="M16" s="141">
        <f>SUMIF(PERFORMANCE!$N:$N,Z12,PERFORMANCE!$M:$M)/1000</f>
        <v>0</v>
      </c>
      <c r="N16" s="141">
        <f>SUMIF(PERFORMANCE!$N:$N,AA12,PERFORMANCE!$M:$M)/1000</f>
        <v>0</v>
      </c>
      <c r="O16" s="141">
        <f>SUMIF(PERFORMANCE!$N:$N,AB12,PERFORMANCE!$M:$M)/1000</f>
        <v>0</v>
      </c>
      <c r="P16" s="141">
        <f>SUMIF(PERFORMANCE!$N:$N,AC12,PERFORMANCE!$M:$M)/1000</f>
        <v>0</v>
      </c>
      <c r="Q16" s="141">
        <f>SUMIF(PERFORMANCE!$N:$N,AD12,PERFORMANCE!$M:$M)/1000</f>
        <v>0</v>
      </c>
      <c r="R16" s="141">
        <v>0</v>
      </c>
      <c r="S16" s="141">
        <f>SUMIF(PERFORMANCE!$N:$N,AF12,PERFORMANCE!$M:$M)/1000</f>
        <v>0</v>
      </c>
      <c r="T16" s="146">
        <v>3.1</v>
      </c>
      <c r="U16" s="259"/>
      <c r="V16" s="262"/>
      <c r="W16" s="90"/>
      <c r="X16" s="90"/>
      <c r="Y16" s="90"/>
      <c r="Z16" s="90"/>
      <c r="AA16" s="90"/>
      <c r="AB16" s="90"/>
      <c r="AC16" s="90"/>
      <c r="AD16" s="90"/>
      <c r="AE16" s="90"/>
      <c r="AF16" s="90"/>
      <c r="AG16" s="90"/>
      <c r="AH16" s="75"/>
      <c r="AI16" s="75"/>
    </row>
    <row r="17" spans="1:35" ht="22.5" customHeight="1" thickBot="1" x14ac:dyDescent="0.75">
      <c r="A17" s="74"/>
      <c r="B17" s="74"/>
      <c r="C17" s="156"/>
      <c r="D17" s="157"/>
      <c r="E17" s="158"/>
      <c r="F17" s="159"/>
      <c r="G17" s="159"/>
      <c r="H17" s="160"/>
      <c r="I17" s="164"/>
      <c r="J17" s="162"/>
      <c r="K17" s="162"/>
      <c r="L17" s="162"/>
      <c r="M17" s="162"/>
      <c r="N17" s="162"/>
      <c r="O17" s="162"/>
      <c r="P17" s="162"/>
      <c r="Q17" s="162"/>
      <c r="R17" s="162"/>
      <c r="S17" s="162"/>
      <c r="T17" s="163"/>
      <c r="U17" s="110"/>
      <c r="V17" s="111"/>
      <c r="W17" s="90"/>
      <c r="X17" s="90"/>
      <c r="Y17" s="90"/>
      <c r="Z17" s="90"/>
      <c r="AA17" s="90"/>
      <c r="AB17" s="90"/>
      <c r="AC17" s="90"/>
      <c r="AD17" s="90"/>
      <c r="AE17" s="90"/>
      <c r="AF17" s="90"/>
      <c r="AG17" s="90"/>
      <c r="AH17" s="75"/>
      <c r="AI17" s="75"/>
    </row>
    <row r="18" spans="1:35" ht="40.5" customHeight="1" x14ac:dyDescent="0.7">
      <c r="A18" s="69"/>
      <c r="B18" s="69"/>
      <c r="C18" s="263" t="s">
        <v>2990</v>
      </c>
      <c r="D18" s="266" t="s">
        <v>2991</v>
      </c>
      <c r="E18" s="269" t="s">
        <v>2992</v>
      </c>
      <c r="F18" s="272">
        <v>46289</v>
      </c>
      <c r="G18" s="310"/>
      <c r="H18" s="278" t="s">
        <v>4337</v>
      </c>
      <c r="I18" s="134" t="s">
        <v>3038</v>
      </c>
      <c r="J18" s="135">
        <f>SUMIF(PERFORMANCE!$N:$N,W18,PERFORMANCE!$G:$G)/1000</f>
        <v>6.8777999999999997</v>
      </c>
      <c r="K18" s="135">
        <f>SUMIF(PERFORMANCE!$N:$N,X18,PERFORMANCE!$G:$G)/1000</f>
        <v>0</v>
      </c>
      <c r="L18" s="135">
        <f>SUMIF(PERFORMANCE!$N:$N,Y18,PERFORMANCE!$G:$G)/1000</f>
        <v>5.5101000000000004</v>
      </c>
      <c r="M18" s="135">
        <f>SUMIF(PERFORMANCE!$N:$N,Z18,PERFORMANCE!$G:$G)/1000</f>
        <v>9.2813999999999997</v>
      </c>
      <c r="N18" s="135">
        <f>SUMIF(PERFORMANCE!$N:$N,AA18,PERFORMANCE!$G:$G)/1000</f>
        <v>10.537600000000001</v>
      </c>
      <c r="O18" s="135">
        <f>SUMIF(PERFORMANCE!$N:$N,AB18,PERFORMANCE!$G:$G)/1000</f>
        <v>0</v>
      </c>
      <c r="P18" s="135">
        <f>SUMIF(PERFORMANCE!$N:$N,AC18,PERFORMANCE!$G:$G)/1000</f>
        <v>0</v>
      </c>
      <c r="Q18" s="135">
        <f>SUMIF(PERFORMANCE!$N:$N,AD18,PERFORMANCE!$G:$G)/1000</f>
        <v>0</v>
      </c>
      <c r="R18" s="135">
        <f>SUMIF(PERFORMANCE!$N:$N,AE18,PERFORMANCE!$G:$G)/1000</f>
        <v>0</v>
      </c>
      <c r="S18" s="135">
        <f>SUMIF(PERFORMANCE!$N:$N,AF18,PERFORMANCE!$G:$G)/1000</f>
        <v>0</v>
      </c>
      <c r="T18" s="144">
        <f>SUM(J18:R18)</f>
        <v>32.206900000000005</v>
      </c>
      <c r="U18" s="257">
        <f>T21/T18</f>
        <v>0.33362726620693073</v>
      </c>
      <c r="V18" s="260" t="str">
        <f>IF(U18&gt;=100%,"LIBERADO PARA EXPEDIÇÃO","EM ANDAMENTO")</f>
        <v>EM ANDAMENTO</v>
      </c>
      <c r="W18" s="92" t="str">
        <f t="shared" ref="W18:AG18" si="16">$D18&amp;J$4</f>
        <v>P-198ESTRUTURA</v>
      </c>
      <c r="X18" s="92" t="str">
        <f t="shared" si="16"/>
        <v>P-198USINAGEM</v>
      </c>
      <c r="Y18" s="92" t="str">
        <f t="shared" si="16"/>
        <v>P-198TAMBOR</v>
      </c>
      <c r="Z18" s="92" t="str">
        <f t="shared" si="16"/>
        <v>P-198ROLOS</v>
      </c>
      <c r="AA18" s="92" t="str">
        <f t="shared" si="16"/>
        <v>P-198BASES ROLETES</v>
      </c>
      <c r="AB18" s="92" t="str">
        <f t="shared" si="16"/>
        <v>P-198REVESTIMENTO</v>
      </c>
      <c r="AC18" s="92" t="str">
        <f t="shared" si="16"/>
        <v>P-198RMF</v>
      </c>
      <c r="AD18" s="92" t="str">
        <f t="shared" si="16"/>
        <v>P-198RMF BASES</v>
      </c>
      <c r="AE18" s="92" t="str">
        <f t="shared" si="16"/>
        <v>P-198TECMETAL</v>
      </c>
      <c r="AF18" s="92" t="str">
        <f t="shared" si="16"/>
        <v>P-198CONHECIMENTO</v>
      </c>
      <c r="AG18" s="92" t="str">
        <f t="shared" si="16"/>
        <v>P-198PESO TOTAL</v>
      </c>
      <c r="AH18" s="75"/>
      <c r="AI18" s="75"/>
    </row>
    <row r="19" spans="1:35" ht="46.5" x14ac:dyDescent="0.7">
      <c r="A19" s="74"/>
      <c r="B19" s="74"/>
      <c r="C19" s="264"/>
      <c r="D19" s="267"/>
      <c r="E19" s="270"/>
      <c r="F19" s="273"/>
      <c r="G19" s="311"/>
      <c r="H19" s="279"/>
      <c r="I19" s="136" t="s">
        <v>3035</v>
      </c>
      <c r="J19" s="137">
        <f t="shared" ref="J19" si="17">J18-J20</f>
        <v>4.9013999999999998</v>
      </c>
      <c r="K19" s="137">
        <f t="shared" ref="K19" si="18">K18-K20</f>
        <v>0</v>
      </c>
      <c r="L19" s="137">
        <f t="shared" ref="L19" si="19">L18-L20</f>
        <v>5.5101000000000004</v>
      </c>
      <c r="M19" s="137">
        <f t="shared" ref="M19" si="20">M18-M20</f>
        <v>9.1053999999999995</v>
      </c>
      <c r="N19" s="137">
        <f>N18-N20</f>
        <v>7.5901000000000014</v>
      </c>
      <c r="O19" s="137">
        <f t="shared" ref="O19" si="21">O18-O20</f>
        <v>0</v>
      </c>
      <c r="P19" s="137">
        <f t="shared" ref="P19" si="22">P18-P20</f>
        <v>0</v>
      </c>
      <c r="Q19" s="137">
        <f t="shared" ref="Q19" si="23">Q18-Q20</f>
        <v>0</v>
      </c>
      <c r="R19" s="137">
        <f t="shared" ref="R19" si="24">R18-R20</f>
        <v>0</v>
      </c>
      <c r="S19" s="137">
        <f t="shared" ref="S19" si="25">S18-S20</f>
        <v>0</v>
      </c>
      <c r="T19" s="145">
        <f t="shared" ref="T19" si="26">T18-T20</f>
        <v>27.107000000000006</v>
      </c>
      <c r="U19" s="258"/>
      <c r="V19" s="261"/>
      <c r="W19" s="90"/>
      <c r="X19" s="90"/>
      <c r="Y19" s="90"/>
      <c r="Z19" s="90"/>
      <c r="AA19" s="90"/>
      <c r="AB19" s="90"/>
      <c r="AC19" s="90"/>
      <c r="AD19" s="90"/>
      <c r="AE19" s="90"/>
      <c r="AF19" s="90"/>
      <c r="AG19" s="90"/>
      <c r="AI19" s="75"/>
    </row>
    <row r="20" spans="1:35" ht="46.5" x14ac:dyDescent="0.7">
      <c r="A20" s="74"/>
      <c r="B20" s="74"/>
      <c r="C20" s="264"/>
      <c r="D20" s="267"/>
      <c r="E20" s="270"/>
      <c r="F20" s="273"/>
      <c r="G20" s="311"/>
      <c r="H20" s="279"/>
      <c r="I20" s="136" t="s">
        <v>3037</v>
      </c>
      <c r="J20" s="138">
        <f>SUMIF(PERFORMANCE!$N:$N,W18,PERFORMANCE!$Q:$Q)/1000</f>
        <v>1.9764000000000002</v>
      </c>
      <c r="K20" s="138">
        <f>SUMIF(PERFORMANCE!$N:$N,X18,PERFORMANCE!$Q:$Q)/1000</f>
        <v>0</v>
      </c>
      <c r="L20" s="138">
        <f>SUMIF(PERFORMANCE!$N:$N,Y18,PERFORMANCE!$Q:$Q)/1000</f>
        <v>0</v>
      </c>
      <c r="M20" s="138">
        <f>SUMIF(PERFORMANCE!$N:$N,Z18,PERFORMANCE!$Q:$Q)/1000</f>
        <v>0.17599999999999999</v>
      </c>
      <c r="N20" s="138">
        <f>SUMIF(PERFORMANCE!$N:$N,AA18,PERFORMANCE!$Q:$Q)/1000</f>
        <v>2.9474999999999998</v>
      </c>
      <c r="O20" s="138">
        <f>SUMIF(PERFORMANCE!$N:$N,AB18,PERFORMANCE!$Q:$Q)/1000</f>
        <v>0</v>
      </c>
      <c r="P20" s="138">
        <f>SUMIF(PERFORMANCE!$N:$N,AC18,PERFORMANCE!$Q:$Q)/1000</f>
        <v>0</v>
      </c>
      <c r="Q20" s="138">
        <f>SUMIF(PERFORMANCE!$N:$N,AD18,PERFORMANCE!$Q:$Q)/1000</f>
        <v>0</v>
      </c>
      <c r="R20" s="138">
        <f>SUMIF(PERFORMANCE!$N:$N,AE18,PERFORMANCE!$Q:$Q)/1000</f>
        <v>0</v>
      </c>
      <c r="S20" s="138">
        <f>SUMIF(PERFORMANCE!$N:$N,AF18,PERFORMANCE!$Q:$Q)/1000</f>
        <v>0</v>
      </c>
      <c r="T20" s="145">
        <f t="shared" ref="T20" si="27">SUM(J20:R20)</f>
        <v>5.0998999999999999</v>
      </c>
      <c r="U20" s="258"/>
      <c r="V20" s="261"/>
      <c r="W20" s="90"/>
      <c r="X20" s="90"/>
      <c r="Y20" s="90"/>
      <c r="Z20" s="90"/>
      <c r="AA20" s="90"/>
      <c r="AB20" s="90"/>
      <c r="AC20" s="90"/>
      <c r="AD20" s="90"/>
      <c r="AE20" s="90"/>
      <c r="AF20" s="90"/>
      <c r="AG20" s="90"/>
      <c r="AH20" s="75"/>
      <c r="AI20" s="75"/>
    </row>
    <row r="21" spans="1:35" ht="46.5" x14ac:dyDescent="0.7">
      <c r="A21" s="69"/>
      <c r="B21" s="69"/>
      <c r="C21" s="264"/>
      <c r="D21" s="267"/>
      <c r="E21" s="270"/>
      <c r="F21" s="273"/>
      <c r="G21" s="311"/>
      <c r="H21" s="279"/>
      <c r="I21" s="139" t="s">
        <v>323</v>
      </c>
      <c r="J21" s="138">
        <f>SUMIF(PERFORMANCE!$N:$N,MACRO!W18,PERFORMANCE!$R:$R)/1000</f>
        <v>0</v>
      </c>
      <c r="K21" s="138">
        <f>SUMIF(PERFORMANCE!$N:$N,MACRO!X18,PERFORMANCE!$R:$R)/1000</f>
        <v>0</v>
      </c>
      <c r="L21" s="138">
        <f>SUMIF(PERFORMANCE!$N:$N,MACRO!Y18,PERFORMANCE!$R:$R)/1000</f>
        <v>0</v>
      </c>
      <c r="M21" s="138">
        <f>SUMIF(PERFORMANCE!$N:$N,MACRO!Z18,PERFORMANCE!$R:$R)/1000</f>
        <v>3.1549999999999998</v>
      </c>
      <c r="N21" s="138">
        <f>SUMIF(PERFORMANCE!$N:$N,MACRO!AA18,PERFORMANCE!$R:$R)/1000</f>
        <v>7.5900999999999996</v>
      </c>
      <c r="O21" s="138">
        <f>SUMIF(PERFORMANCE!$N:$N,MACRO!AB18,PERFORMANCE!$R:$R)/1000</f>
        <v>0</v>
      </c>
      <c r="P21" s="138">
        <f>SUMIF(PERFORMANCE!$N:$N,MACRO!AC18,PERFORMANCE!$R:$R)/1000</f>
        <v>0</v>
      </c>
      <c r="Q21" s="138">
        <f>SUMIF(PERFORMANCE!$N:$N,MACRO!AD18,PERFORMANCE!$R:$R)/1000</f>
        <v>0</v>
      </c>
      <c r="R21" s="138">
        <f>SUMIF(PERFORMANCE!$N:$N,MACRO!AE18,PERFORMANCE!$R:$R)/1000</f>
        <v>0</v>
      </c>
      <c r="S21" s="138">
        <f>SUMIF(PERFORMANCE!W:W,AF18,PERFORMANCE!T:T)/1000</f>
        <v>0</v>
      </c>
      <c r="T21" s="145">
        <f>SUM(J21:R21)</f>
        <v>10.745099999999999</v>
      </c>
      <c r="U21" s="258"/>
      <c r="V21" s="261"/>
      <c r="W21" s="90"/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75"/>
      <c r="AI21" s="75"/>
    </row>
    <row r="22" spans="1:35" ht="122.25" customHeight="1" thickBot="1" x14ac:dyDescent="0.75">
      <c r="A22" s="74"/>
      <c r="B22" s="74"/>
      <c r="C22" s="265"/>
      <c r="D22" s="268"/>
      <c r="E22" s="271"/>
      <c r="F22" s="274"/>
      <c r="G22" s="312"/>
      <c r="H22" s="280"/>
      <c r="I22" s="140" t="s">
        <v>3036</v>
      </c>
      <c r="J22" s="141">
        <f t="shared" ref="J22:R22" si="28">J18-J21</f>
        <v>6.8777999999999997</v>
      </c>
      <c r="K22" s="141">
        <f t="shared" si="28"/>
        <v>0</v>
      </c>
      <c r="L22" s="141">
        <f t="shared" si="28"/>
        <v>5.5101000000000004</v>
      </c>
      <c r="M22" s="141">
        <f t="shared" si="28"/>
        <v>6.1264000000000003</v>
      </c>
      <c r="N22" s="141">
        <f t="shared" si="28"/>
        <v>2.9475000000000016</v>
      </c>
      <c r="O22" s="141">
        <f t="shared" si="28"/>
        <v>0</v>
      </c>
      <c r="P22" s="141">
        <f t="shared" si="28"/>
        <v>0</v>
      </c>
      <c r="Q22" s="141">
        <f t="shared" si="28"/>
        <v>0</v>
      </c>
      <c r="R22" s="141">
        <f t="shared" si="28"/>
        <v>0</v>
      </c>
      <c r="S22" s="141">
        <f t="shared" ref="S22" si="29">S18--S21</f>
        <v>0</v>
      </c>
      <c r="T22" s="146">
        <f>T18-T21</f>
        <v>21.461800000000004</v>
      </c>
      <c r="U22" s="259"/>
      <c r="V22" s="262"/>
      <c r="W22" s="90"/>
      <c r="X22" s="90"/>
      <c r="Y22" s="90"/>
      <c r="Z22" s="90"/>
      <c r="AA22" s="90"/>
      <c r="AB22" s="90"/>
      <c r="AC22" s="90"/>
      <c r="AD22" s="90"/>
      <c r="AE22" s="90"/>
      <c r="AF22" s="90"/>
      <c r="AG22" s="90"/>
      <c r="AH22" s="75"/>
      <c r="AI22" s="75"/>
    </row>
    <row r="23" spans="1:35" ht="22.5" customHeight="1" thickBot="1" x14ac:dyDescent="0.75">
      <c r="A23" s="74"/>
      <c r="B23" s="74"/>
      <c r="C23" s="156"/>
      <c r="D23" s="157"/>
      <c r="E23" s="158"/>
      <c r="F23" s="159"/>
      <c r="G23" s="159"/>
      <c r="H23" s="160"/>
      <c r="I23" s="164"/>
      <c r="J23" s="162"/>
      <c r="K23" s="162"/>
      <c r="L23" s="162"/>
      <c r="M23" s="162"/>
      <c r="N23" s="162"/>
      <c r="O23" s="162"/>
      <c r="P23" s="162"/>
      <c r="Q23" s="162"/>
      <c r="R23" s="162"/>
      <c r="S23" s="162"/>
      <c r="T23" s="163"/>
      <c r="U23" s="110"/>
      <c r="V23" s="111"/>
      <c r="W23" s="90"/>
      <c r="X23" s="90"/>
      <c r="Y23" s="90"/>
      <c r="Z23" s="90"/>
      <c r="AA23" s="90"/>
      <c r="AB23" s="90"/>
      <c r="AC23" s="90"/>
      <c r="AD23" s="90"/>
      <c r="AE23" s="90"/>
      <c r="AF23" s="90"/>
      <c r="AG23" s="90"/>
      <c r="AH23" s="75"/>
      <c r="AI23" s="75"/>
    </row>
    <row r="24" spans="1:35" ht="40.5" customHeight="1" x14ac:dyDescent="0.7">
      <c r="A24" s="69"/>
      <c r="B24" s="69"/>
      <c r="C24" s="263" t="s">
        <v>3301</v>
      </c>
      <c r="D24" s="266" t="s">
        <v>3300</v>
      </c>
      <c r="E24" s="269" t="s">
        <v>3302</v>
      </c>
      <c r="F24" s="272">
        <v>46336</v>
      </c>
      <c r="G24" s="275"/>
      <c r="H24" s="278" t="s">
        <v>3303</v>
      </c>
      <c r="I24" s="134" t="s">
        <v>3038</v>
      </c>
      <c r="J24" s="135">
        <f>SUMIF(PERFORMANCE!$N:$N,W24,PERFORMANCE!$G:$G)/1000</f>
        <v>0</v>
      </c>
      <c r="K24" s="135">
        <f>SUMIF(PERFORMANCE!$N:$N,X24,PERFORMANCE!$G:$G)/1000</f>
        <v>0</v>
      </c>
      <c r="L24" s="135">
        <f>SUMIF(PERFORMANCE!$N:$N,Y24,PERFORMANCE!$G:$G)/1000</f>
        <v>0</v>
      </c>
      <c r="M24" s="135">
        <f>SUMIF(PERFORMANCE!$N:$N,Z24,PERFORMANCE!$G:$G)/1000</f>
        <v>0</v>
      </c>
      <c r="N24" s="135">
        <f>SUMIF(PERFORMANCE!$N:$N,AA24,PERFORMANCE!$G:$G)/1000</f>
        <v>0</v>
      </c>
      <c r="O24" s="135">
        <f>SUMIF(PERFORMANCE!$N:$N,AB24,PERFORMANCE!$G:$G)/1000</f>
        <v>0</v>
      </c>
      <c r="P24" s="135">
        <f>SUMIF(PERFORMANCE!$N:$N,AC24,PERFORMANCE!$G:$G)/1000</f>
        <v>0</v>
      </c>
      <c r="Q24" s="135">
        <f>SUMIF(PERFORMANCE!$N:$N,AD24,PERFORMANCE!$G:$G)/1000</f>
        <v>0</v>
      </c>
      <c r="R24" s="135">
        <f>SUMIF(PERFORMANCE!$N:$N,AE24,PERFORMANCE!$G:$G)/1000</f>
        <v>0</v>
      </c>
      <c r="S24" s="135">
        <f>SUMIF(PERFORMANCE!$N:$N,AF24,PERFORMANCE!$G:$G)/1000</f>
        <v>0</v>
      </c>
      <c r="T24" s="144">
        <f>SUM(J24:R24)</f>
        <v>0</v>
      </c>
      <c r="U24" s="257">
        <v>0</v>
      </c>
      <c r="V24" s="260" t="str">
        <f>IF(U24&gt;=100%,"LIBERADO PARA EXPEDIÇÃO","EM ANDAMENTO")</f>
        <v>EM ANDAMENTO</v>
      </c>
      <c r="W24" s="92" t="str">
        <f t="shared" ref="W24" si="30">$D24&amp;J$4</f>
        <v>P-207ESTRUTURA</v>
      </c>
      <c r="X24" s="92" t="str">
        <f t="shared" ref="X24" si="31">$D24&amp;K$4</f>
        <v>P-207USINAGEM</v>
      </c>
      <c r="Y24" s="92" t="str">
        <f t="shared" ref="Y24" si="32">$D24&amp;L$4</f>
        <v>P-207TAMBOR</v>
      </c>
      <c r="Z24" s="92" t="str">
        <f t="shared" ref="Z24" si="33">$D24&amp;M$4</f>
        <v>P-207ROLOS</v>
      </c>
      <c r="AA24" s="92" t="str">
        <f t="shared" ref="AA24" si="34">$D24&amp;N$4</f>
        <v>P-207BASES ROLETES</v>
      </c>
      <c r="AB24" s="92" t="str">
        <f t="shared" ref="AB24" si="35">$D24&amp;O$4</f>
        <v>P-207REVESTIMENTO</v>
      </c>
      <c r="AC24" s="92" t="str">
        <f t="shared" ref="AC24" si="36">$D24&amp;P$4</f>
        <v>P-207RMF</v>
      </c>
      <c r="AD24" s="92" t="str">
        <f t="shared" ref="AD24" si="37">$D24&amp;Q$4</f>
        <v>P-207RMF BASES</v>
      </c>
      <c r="AE24" s="92" t="str">
        <f t="shared" ref="AE24" si="38">$D24&amp;R$4</f>
        <v>P-207TECMETAL</v>
      </c>
      <c r="AF24" s="92" t="str">
        <f t="shared" ref="AF24" si="39">$D24&amp;S$4</f>
        <v>P-207CONHECIMENTO</v>
      </c>
      <c r="AG24" s="92" t="str">
        <f t="shared" ref="AG24" si="40">$D24&amp;T$4</f>
        <v>P-207PESO TOTAL</v>
      </c>
      <c r="AH24" s="75"/>
      <c r="AI24" s="75"/>
    </row>
    <row r="25" spans="1:35" ht="46.5" x14ac:dyDescent="0.7">
      <c r="A25" s="74"/>
      <c r="B25" s="74"/>
      <c r="C25" s="264"/>
      <c r="D25" s="267"/>
      <c r="E25" s="270"/>
      <c r="F25" s="273"/>
      <c r="G25" s="276"/>
      <c r="H25" s="279"/>
      <c r="I25" s="136" t="s">
        <v>3035</v>
      </c>
      <c r="J25" s="137">
        <f t="shared" ref="J25" si="41">J24-J26</f>
        <v>0</v>
      </c>
      <c r="K25" s="137">
        <f t="shared" ref="K25" si="42">K24-K26</f>
        <v>0</v>
      </c>
      <c r="L25" s="137">
        <f t="shared" ref="L25" si="43">L24-L26</f>
        <v>0</v>
      </c>
      <c r="M25" s="137">
        <f t="shared" ref="M25" si="44">M24-M26</f>
        <v>0</v>
      </c>
      <c r="N25" s="137">
        <f>N24-N26</f>
        <v>0</v>
      </c>
      <c r="O25" s="137">
        <f t="shared" ref="O25" si="45">O24-O26</f>
        <v>0</v>
      </c>
      <c r="P25" s="137">
        <f t="shared" ref="P25" si="46">P24-P26</f>
        <v>0</v>
      </c>
      <c r="Q25" s="137">
        <f t="shared" ref="Q25" si="47">Q24-Q26</f>
        <v>0</v>
      </c>
      <c r="R25" s="137">
        <f t="shared" ref="R25" si="48">R24-R26</f>
        <v>0</v>
      </c>
      <c r="S25" s="137">
        <f t="shared" ref="S25" si="49">S24-S26</f>
        <v>0</v>
      </c>
      <c r="T25" s="145">
        <f t="shared" ref="T25" si="50">T24-T26</f>
        <v>0</v>
      </c>
      <c r="U25" s="258"/>
      <c r="V25" s="261"/>
      <c r="W25" s="90"/>
      <c r="X25" s="90"/>
      <c r="Y25" s="90"/>
      <c r="Z25" s="90"/>
      <c r="AA25" s="90"/>
      <c r="AB25" s="90"/>
      <c r="AC25" s="90"/>
      <c r="AD25" s="90"/>
      <c r="AE25" s="90"/>
      <c r="AF25" s="90"/>
      <c r="AG25" s="90"/>
      <c r="AH25" s="75"/>
      <c r="AI25" s="75"/>
    </row>
    <row r="26" spans="1:35" ht="46.5" x14ac:dyDescent="0.7">
      <c r="A26" s="74"/>
      <c r="B26" s="74"/>
      <c r="C26" s="264"/>
      <c r="D26" s="267"/>
      <c r="E26" s="270"/>
      <c r="F26" s="273"/>
      <c r="G26" s="276"/>
      <c r="H26" s="279"/>
      <c r="I26" s="136" t="s">
        <v>3037</v>
      </c>
      <c r="J26" s="138">
        <f>SUMIF(PERFORMANCE!$N:$N,W24,PERFORMANCE!$Q:$Q)/1000</f>
        <v>0</v>
      </c>
      <c r="K26" s="138">
        <f>SUMIF(PERFORMANCE!$N:$N,X24,PERFORMANCE!$Q:$Q)/1000</f>
        <v>0</v>
      </c>
      <c r="L26" s="138">
        <f>SUMIF(PERFORMANCE!$N:$N,Y24,PERFORMANCE!$Q:$Q)/1000</f>
        <v>0</v>
      </c>
      <c r="M26" s="138">
        <f>SUMIF(PERFORMANCE!$N:$N,Z24,PERFORMANCE!$Q:$Q)/1000</f>
        <v>0</v>
      </c>
      <c r="N26" s="138">
        <f>SUMIF(PERFORMANCE!$N:$N,AA24,PERFORMANCE!$Q:$Q)/1000</f>
        <v>0</v>
      </c>
      <c r="O26" s="138">
        <f>SUMIF(PERFORMANCE!$N:$N,AB24,PERFORMANCE!$Q:$Q)/1000</f>
        <v>0</v>
      </c>
      <c r="P26" s="138">
        <f>SUMIF(PERFORMANCE!$N:$N,AC24,PERFORMANCE!$Q:$Q)/1000</f>
        <v>0</v>
      </c>
      <c r="Q26" s="138">
        <f>SUMIF(PERFORMANCE!$N:$N,AD24,PERFORMANCE!$Q:$Q)/1000</f>
        <v>0</v>
      </c>
      <c r="R26" s="138">
        <f>SUMIF(PERFORMANCE!$N:$N,AE24,PERFORMANCE!$Q:$Q)/1000</f>
        <v>0</v>
      </c>
      <c r="S26" s="138">
        <f>SUMIF(PERFORMANCE!$N:$N,AF24,PERFORMANCE!$Q:$Q)/1000</f>
        <v>0</v>
      </c>
      <c r="T26" s="145">
        <f t="shared" ref="T26" si="51">SUM(J26:R26)</f>
        <v>0</v>
      </c>
      <c r="U26" s="258"/>
      <c r="V26" s="261"/>
      <c r="W26" s="90"/>
      <c r="X26" s="90"/>
      <c r="Y26" s="90"/>
      <c r="Z26" s="90"/>
      <c r="AA26" s="90"/>
      <c r="AB26" s="90"/>
      <c r="AC26" s="90"/>
      <c r="AD26" s="90"/>
      <c r="AE26" s="90"/>
      <c r="AF26" s="90"/>
      <c r="AG26" s="90"/>
      <c r="AH26" s="75"/>
      <c r="AI26" s="75"/>
    </row>
    <row r="27" spans="1:35" ht="46.5" x14ac:dyDescent="0.7">
      <c r="A27" s="69"/>
      <c r="B27" s="69"/>
      <c r="C27" s="264"/>
      <c r="D27" s="267"/>
      <c r="E27" s="270"/>
      <c r="F27" s="273"/>
      <c r="G27" s="276"/>
      <c r="H27" s="279"/>
      <c r="I27" s="139" t="s">
        <v>323</v>
      </c>
      <c r="J27" s="138">
        <f>SUMIF(PERFORMANCE!$N:$N,MACRO!W24,PERFORMANCE!$R:$R)/1000</f>
        <v>0</v>
      </c>
      <c r="K27" s="138">
        <f>SUMIF(PERFORMANCE!$N:$N,MACRO!X24,PERFORMANCE!$R:$R)/1000</f>
        <v>0</v>
      </c>
      <c r="L27" s="138">
        <f>SUMIF(PERFORMANCE!$N:$N,MACRO!Y24,PERFORMANCE!$R:$R)/1000</f>
        <v>0</v>
      </c>
      <c r="M27" s="138">
        <f>SUMIF(PERFORMANCE!$N:$N,MACRO!Z24,PERFORMANCE!$R:$R)/1000</f>
        <v>0</v>
      </c>
      <c r="N27" s="138">
        <f>SUMIF(PERFORMANCE!$N:$N,MACRO!AA24,PERFORMANCE!$R:$R)/1000</f>
        <v>0</v>
      </c>
      <c r="O27" s="138">
        <f>SUMIF(PERFORMANCE!$N:$N,MACRO!AB24,PERFORMANCE!$R:$R)/1000</f>
        <v>0</v>
      </c>
      <c r="P27" s="138">
        <f>SUMIF(PERFORMANCE!$N:$N,MACRO!AC24,PERFORMANCE!$R:$R)/1000</f>
        <v>0</v>
      </c>
      <c r="Q27" s="138">
        <f>SUMIF(PERFORMANCE!$N:$N,MACRO!AD24,PERFORMANCE!$R:$R)/1000</f>
        <v>0</v>
      </c>
      <c r="R27" s="138">
        <f>SUMIF(PERFORMANCE!$N:$N,MACRO!AE24,PERFORMANCE!$R:$R)/1000</f>
        <v>0</v>
      </c>
      <c r="S27" s="138">
        <f>SUMIF(PERFORMANCE!W:W,AF24,PERFORMANCE!T:T)/1000</f>
        <v>0</v>
      </c>
      <c r="T27" s="145">
        <f>SUM(J27:R27)</f>
        <v>0</v>
      </c>
      <c r="U27" s="258"/>
      <c r="V27" s="261"/>
      <c r="W27" s="90"/>
      <c r="X27" s="90"/>
      <c r="Y27" s="90"/>
      <c r="Z27" s="90"/>
      <c r="AA27" s="90"/>
      <c r="AB27" s="90"/>
      <c r="AC27" s="90"/>
      <c r="AD27" s="90"/>
      <c r="AE27" s="90"/>
      <c r="AF27" s="90"/>
      <c r="AG27" s="90"/>
      <c r="AH27" s="75"/>
      <c r="AI27" s="75"/>
    </row>
    <row r="28" spans="1:35" ht="122.25" customHeight="1" thickBot="1" x14ac:dyDescent="0.75">
      <c r="A28" s="74"/>
      <c r="B28" s="74"/>
      <c r="C28" s="265"/>
      <c r="D28" s="268"/>
      <c r="E28" s="271"/>
      <c r="F28" s="274"/>
      <c r="G28" s="277"/>
      <c r="H28" s="280"/>
      <c r="I28" s="140" t="s">
        <v>3036</v>
      </c>
      <c r="J28" s="141">
        <f t="shared" ref="J28:R28" si="52">J24-J27</f>
        <v>0</v>
      </c>
      <c r="K28" s="141">
        <f t="shared" si="52"/>
        <v>0</v>
      </c>
      <c r="L28" s="141">
        <f t="shared" si="52"/>
        <v>0</v>
      </c>
      <c r="M28" s="141">
        <f t="shared" si="52"/>
        <v>0</v>
      </c>
      <c r="N28" s="141">
        <f t="shared" si="52"/>
        <v>0</v>
      </c>
      <c r="O28" s="141">
        <f t="shared" si="52"/>
        <v>0</v>
      </c>
      <c r="P28" s="141">
        <f t="shared" si="52"/>
        <v>0</v>
      </c>
      <c r="Q28" s="141">
        <f t="shared" si="52"/>
        <v>0</v>
      </c>
      <c r="R28" s="141">
        <f t="shared" si="52"/>
        <v>0</v>
      </c>
      <c r="S28" s="141">
        <f t="shared" ref="S28" si="53">S24--S27</f>
        <v>0</v>
      </c>
      <c r="T28" s="146">
        <f>T24-T27</f>
        <v>0</v>
      </c>
      <c r="U28" s="259"/>
      <c r="V28" s="262"/>
      <c r="W28" s="90"/>
      <c r="X28" s="90"/>
      <c r="Y28" s="90"/>
      <c r="Z28" s="90"/>
      <c r="AA28" s="90"/>
      <c r="AB28" s="90"/>
      <c r="AC28" s="90"/>
      <c r="AD28" s="90"/>
      <c r="AE28" s="90"/>
      <c r="AF28" s="90"/>
      <c r="AG28" s="90"/>
      <c r="AH28" s="75"/>
      <c r="AI28" s="75"/>
    </row>
    <row r="29" spans="1:35" ht="22.5" customHeight="1" thickBot="1" x14ac:dyDescent="0.75">
      <c r="A29" s="74"/>
      <c r="B29" s="74"/>
      <c r="C29" s="156"/>
      <c r="D29" s="157"/>
      <c r="E29" s="158"/>
      <c r="F29" s="159"/>
      <c r="G29" s="159"/>
      <c r="H29" s="160"/>
      <c r="I29" s="164"/>
      <c r="J29" s="162"/>
      <c r="K29" s="162"/>
      <c r="L29" s="162"/>
      <c r="M29" s="162"/>
      <c r="N29" s="162"/>
      <c r="O29" s="162"/>
      <c r="P29" s="162"/>
      <c r="Q29" s="162"/>
      <c r="R29" s="162"/>
      <c r="S29" s="162"/>
      <c r="T29" s="163"/>
      <c r="U29" s="110"/>
      <c r="V29" s="111"/>
      <c r="W29" s="90"/>
      <c r="X29" s="90"/>
      <c r="Y29" s="90"/>
      <c r="Z29" s="90"/>
      <c r="AA29" s="90"/>
      <c r="AB29" s="90"/>
      <c r="AC29" s="90"/>
      <c r="AD29" s="90"/>
      <c r="AE29" s="90"/>
      <c r="AF29" s="90"/>
      <c r="AG29" s="90"/>
      <c r="AH29" s="75"/>
      <c r="AI29" s="75"/>
    </row>
    <row r="30" spans="1:35" ht="40.5" customHeight="1" x14ac:dyDescent="0.7">
      <c r="A30" s="69"/>
      <c r="B30" s="69"/>
      <c r="C30" s="263" t="s">
        <v>3000</v>
      </c>
      <c r="D30" s="266" t="s">
        <v>2996</v>
      </c>
      <c r="E30" s="269" t="s">
        <v>3001</v>
      </c>
      <c r="F30" s="272">
        <v>46219</v>
      </c>
      <c r="G30" s="275"/>
      <c r="H30" s="289" t="s">
        <v>3323</v>
      </c>
      <c r="I30" s="134" t="s">
        <v>3038</v>
      </c>
      <c r="J30" s="135">
        <f>SUMIF(PERFORMANCE!$N:$N,W30,PERFORMANCE!$G:$G)/1000</f>
        <v>0.97599999999999998</v>
      </c>
      <c r="K30" s="135">
        <f>SUMIF(PERFORMANCE!$N:$N,X30,PERFORMANCE!$G:$G)/1000</f>
        <v>0</v>
      </c>
      <c r="L30" s="135">
        <f>SUMIF(PERFORMANCE!$N:$N,Y30,PERFORMANCE!$G:$G)/1000</f>
        <v>0</v>
      </c>
      <c r="M30" s="135">
        <f>SUMIF(PERFORMANCE!$N:$N,Z30,PERFORMANCE!$G:$G)/1000</f>
        <v>0</v>
      </c>
      <c r="N30" s="135">
        <f>SUMIF(PERFORMANCE!$N:$N,AA30,PERFORMANCE!$G:$G)/1000</f>
        <v>0</v>
      </c>
      <c r="O30" s="135">
        <f>SUMIF(PERFORMANCE!$N:$N,AB30,PERFORMANCE!$G:$G)/1000</f>
        <v>0</v>
      </c>
      <c r="P30" s="135">
        <f>SUMIF(PERFORMANCE!$N:$N,AC30,PERFORMANCE!$G:$G)/1000</f>
        <v>0</v>
      </c>
      <c r="Q30" s="135">
        <f>SUMIF(PERFORMANCE!$N:$N,AD30,PERFORMANCE!$G:$G)/1000</f>
        <v>0</v>
      </c>
      <c r="R30" s="135">
        <f>SUMIF(PERFORMANCE!$N:$N,AE30,PERFORMANCE!$G:$G)/1000</f>
        <v>0</v>
      </c>
      <c r="S30" s="135">
        <f>SUMIF(PERFORMANCE!$N:$N,AF30,PERFORMANCE!$G:$G)/1000</f>
        <v>0</v>
      </c>
      <c r="T30" s="144">
        <f>SUM(J30:R30)</f>
        <v>0.97599999999999998</v>
      </c>
      <c r="U30" s="257">
        <v>0</v>
      </c>
      <c r="V30" s="260" t="str">
        <f>IF(U30&gt;=100%,"LIBERADO PARA EXPEDIÇÃO","EM ANDAMENTO")</f>
        <v>EM ANDAMENTO</v>
      </c>
      <c r="W30" s="92" t="str">
        <f t="shared" ref="W30" si="54">$D30&amp;J$4</f>
        <v>P-200ESTRUTURA</v>
      </c>
      <c r="X30" s="92" t="str">
        <f t="shared" ref="X30" si="55">$D30&amp;K$4</f>
        <v>P-200USINAGEM</v>
      </c>
      <c r="Y30" s="92" t="str">
        <f t="shared" ref="Y30" si="56">$D30&amp;L$4</f>
        <v>P-200TAMBOR</v>
      </c>
      <c r="Z30" s="92" t="str">
        <f t="shared" ref="Z30" si="57">$D30&amp;M$4</f>
        <v>P-200ROLOS</v>
      </c>
      <c r="AA30" s="92" t="str">
        <f t="shared" ref="AA30" si="58">$D30&amp;N$4</f>
        <v>P-200BASES ROLETES</v>
      </c>
      <c r="AB30" s="92" t="str">
        <f t="shared" ref="AB30" si="59">$D30&amp;O$4</f>
        <v>P-200REVESTIMENTO</v>
      </c>
      <c r="AC30" s="92" t="str">
        <f t="shared" ref="AC30" si="60">$D30&amp;P$4</f>
        <v>P-200RMF</v>
      </c>
      <c r="AD30" s="92" t="str">
        <f t="shared" ref="AD30" si="61">$D30&amp;Q$4</f>
        <v>P-200RMF BASES</v>
      </c>
      <c r="AE30" s="92" t="str">
        <f t="shared" ref="AE30" si="62">$D30&amp;R$4</f>
        <v>P-200TECMETAL</v>
      </c>
      <c r="AF30" s="92" t="str">
        <f t="shared" ref="AF30" si="63">$D30&amp;S$4</f>
        <v>P-200CONHECIMENTO</v>
      </c>
      <c r="AG30" s="92" t="str">
        <f t="shared" ref="AG30" si="64">$D30&amp;T$4</f>
        <v>P-200PESO TOTAL</v>
      </c>
      <c r="AH30" s="75"/>
      <c r="AI30" s="75"/>
    </row>
    <row r="31" spans="1:35" ht="46.5" x14ac:dyDescent="0.7">
      <c r="A31" s="74"/>
      <c r="B31" s="74"/>
      <c r="C31" s="264"/>
      <c r="D31" s="267"/>
      <c r="E31" s="270"/>
      <c r="F31" s="273"/>
      <c r="G31" s="276"/>
      <c r="H31" s="290"/>
      <c r="I31" s="136" t="s">
        <v>3035</v>
      </c>
      <c r="J31" s="137">
        <f t="shared" ref="J31" si="65">J30-J32</f>
        <v>0.97599999999999998</v>
      </c>
      <c r="K31" s="137">
        <f t="shared" ref="K31" si="66">K30-K32</f>
        <v>0</v>
      </c>
      <c r="L31" s="137">
        <f t="shared" ref="L31" si="67">L30-L32</f>
        <v>0</v>
      </c>
      <c r="M31" s="137">
        <f t="shared" ref="M31" si="68">M30-M32</f>
        <v>0</v>
      </c>
      <c r="N31" s="137">
        <f>N30-N32</f>
        <v>0</v>
      </c>
      <c r="O31" s="137">
        <f t="shared" ref="O31" si="69">O30-O32</f>
        <v>0</v>
      </c>
      <c r="P31" s="137">
        <f t="shared" ref="P31" si="70">P30-P32</f>
        <v>0</v>
      </c>
      <c r="Q31" s="137">
        <f t="shared" ref="Q31" si="71">Q30-Q32</f>
        <v>0</v>
      </c>
      <c r="R31" s="137">
        <f t="shared" ref="R31" si="72">R30-R32</f>
        <v>0</v>
      </c>
      <c r="S31" s="137">
        <f t="shared" ref="S31" si="73">S30-S32</f>
        <v>0</v>
      </c>
      <c r="T31" s="145">
        <f t="shared" ref="T31" si="74">T30-T32</f>
        <v>0.97599999999999998</v>
      </c>
      <c r="U31" s="258"/>
      <c r="V31" s="261"/>
      <c r="W31" s="90"/>
      <c r="X31" s="90"/>
      <c r="Y31" s="90"/>
      <c r="Z31" s="90"/>
      <c r="AA31" s="90"/>
      <c r="AB31" s="90"/>
      <c r="AC31" s="90"/>
      <c r="AD31" s="90"/>
      <c r="AE31" s="90"/>
      <c r="AF31" s="90"/>
      <c r="AG31" s="90"/>
      <c r="AH31" s="75"/>
      <c r="AI31" s="75"/>
    </row>
    <row r="32" spans="1:35" ht="46.5" x14ac:dyDescent="0.7">
      <c r="A32" s="74"/>
      <c r="B32" s="74"/>
      <c r="C32" s="264"/>
      <c r="D32" s="267"/>
      <c r="E32" s="270"/>
      <c r="F32" s="273"/>
      <c r="G32" s="276"/>
      <c r="H32" s="290"/>
      <c r="I32" s="136" t="s">
        <v>3037</v>
      </c>
      <c r="J32" s="138">
        <f>SUMIF(PERFORMANCE!$N:$N,W30,PERFORMANCE!$Q:$Q)/1000</f>
        <v>0</v>
      </c>
      <c r="K32" s="138">
        <f>SUMIF(PERFORMANCE!$N:$N,X30,PERFORMANCE!$Q:$Q)/1000</f>
        <v>0</v>
      </c>
      <c r="L32" s="138">
        <f>SUMIF(PERFORMANCE!$N:$N,Y30,PERFORMANCE!$Q:$Q)/1000</f>
        <v>0</v>
      </c>
      <c r="M32" s="138">
        <f>SUMIF(PERFORMANCE!$N:$N,Z30,PERFORMANCE!$Q:$Q)/1000</f>
        <v>0</v>
      </c>
      <c r="N32" s="138">
        <f>SUMIF(PERFORMANCE!$N:$N,AA30,PERFORMANCE!$Q:$Q)/1000</f>
        <v>0</v>
      </c>
      <c r="O32" s="138">
        <f>SUMIF(PERFORMANCE!$N:$N,AB30,PERFORMANCE!$Q:$Q)/1000</f>
        <v>0</v>
      </c>
      <c r="P32" s="138">
        <f>SUMIF(PERFORMANCE!$N:$N,AC30,PERFORMANCE!$Q:$Q)/1000</f>
        <v>0</v>
      </c>
      <c r="Q32" s="138">
        <f>SUMIF(PERFORMANCE!$N:$N,AD30,PERFORMANCE!$Q:$Q)/1000</f>
        <v>0</v>
      </c>
      <c r="R32" s="138">
        <f>SUMIF(PERFORMANCE!$N:$N,AE30,PERFORMANCE!$Q:$Q)/1000</f>
        <v>0</v>
      </c>
      <c r="S32" s="138">
        <f>SUMIF(PERFORMANCE!$N:$N,AF30,PERFORMANCE!$Q:$Q)/1000</f>
        <v>0</v>
      </c>
      <c r="T32" s="145">
        <f t="shared" ref="T32" si="75">SUM(J32:R32)</f>
        <v>0</v>
      </c>
      <c r="U32" s="258"/>
      <c r="V32" s="261"/>
      <c r="W32" s="90"/>
      <c r="X32" s="90"/>
      <c r="Y32" s="90"/>
      <c r="Z32" s="90"/>
      <c r="AA32" s="90"/>
      <c r="AB32" s="90"/>
      <c r="AC32" s="90"/>
      <c r="AD32" s="90"/>
      <c r="AE32" s="90"/>
      <c r="AF32" s="90"/>
      <c r="AG32" s="90"/>
      <c r="AH32" s="75"/>
      <c r="AI32" s="75"/>
    </row>
    <row r="33" spans="1:35" ht="46.5" x14ac:dyDescent="0.7">
      <c r="A33" s="69"/>
      <c r="B33" s="69"/>
      <c r="C33" s="264"/>
      <c r="D33" s="267"/>
      <c r="E33" s="270"/>
      <c r="F33" s="273"/>
      <c r="G33" s="276"/>
      <c r="H33" s="290"/>
      <c r="I33" s="139" t="s">
        <v>323</v>
      </c>
      <c r="J33" s="138">
        <f>SUMIF(PERFORMANCE!$N:$N,MACRO!W30,PERFORMANCE!$R:$R)/1000</f>
        <v>0.97599999999999998</v>
      </c>
      <c r="K33" s="138">
        <f>SUMIF(PERFORMANCE!$N:$N,MACRO!X30,PERFORMANCE!$R:$R)/1000</f>
        <v>0</v>
      </c>
      <c r="L33" s="138">
        <f>SUMIF(PERFORMANCE!$N:$N,MACRO!Y30,PERFORMANCE!$R:$R)/1000</f>
        <v>0</v>
      </c>
      <c r="M33" s="138">
        <f>SUMIF(PERFORMANCE!$N:$N,MACRO!Z30,PERFORMANCE!$R:$R)/1000</f>
        <v>0</v>
      </c>
      <c r="N33" s="138">
        <f>SUMIF(PERFORMANCE!$N:$N,MACRO!AA30,PERFORMANCE!$R:$R)/1000</f>
        <v>0</v>
      </c>
      <c r="O33" s="138">
        <f>SUMIF(PERFORMANCE!$N:$N,MACRO!AB30,PERFORMANCE!$R:$R)/1000</f>
        <v>0</v>
      </c>
      <c r="P33" s="138">
        <f>SUMIF(PERFORMANCE!$N:$N,MACRO!AC30,PERFORMANCE!$R:$R)/1000</f>
        <v>0</v>
      </c>
      <c r="Q33" s="138">
        <f>SUMIF(PERFORMANCE!$N:$N,MACRO!AD30,PERFORMANCE!$R:$R)/1000</f>
        <v>0</v>
      </c>
      <c r="R33" s="138">
        <f>SUMIF(PERFORMANCE!$N:$N,MACRO!AE30,PERFORMANCE!$R:$R)/1000</f>
        <v>0</v>
      </c>
      <c r="S33" s="138">
        <f>SUMIF(PERFORMANCE!W:W,AF30,PERFORMANCE!T:T)/1000</f>
        <v>0</v>
      </c>
      <c r="T33" s="145">
        <f>SUM(J33:R33)</f>
        <v>0.97599999999999998</v>
      </c>
      <c r="U33" s="258"/>
      <c r="V33" s="261"/>
      <c r="W33" s="90"/>
      <c r="X33" s="90"/>
      <c r="Y33" s="90"/>
      <c r="Z33" s="90"/>
      <c r="AA33" s="90"/>
      <c r="AB33" s="90"/>
      <c r="AC33" s="90"/>
      <c r="AD33" s="90"/>
      <c r="AE33" s="90"/>
      <c r="AF33" s="90"/>
      <c r="AG33" s="90"/>
      <c r="AH33" s="75"/>
      <c r="AI33" s="75"/>
    </row>
    <row r="34" spans="1:35" ht="122.25" customHeight="1" thickBot="1" x14ac:dyDescent="0.75">
      <c r="A34" s="74"/>
      <c r="B34" s="74"/>
      <c r="C34" s="265"/>
      <c r="D34" s="268"/>
      <c r="E34" s="271"/>
      <c r="F34" s="274"/>
      <c r="G34" s="277"/>
      <c r="H34" s="291"/>
      <c r="I34" s="140" t="s">
        <v>3036</v>
      </c>
      <c r="J34" s="141">
        <f t="shared" ref="J34:R34" si="76">J30-J33</f>
        <v>0</v>
      </c>
      <c r="K34" s="141">
        <f t="shared" si="76"/>
        <v>0</v>
      </c>
      <c r="L34" s="141">
        <f t="shared" si="76"/>
        <v>0</v>
      </c>
      <c r="M34" s="141">
        <f t="shared" si="76"/>
        <v>0</v>
      </c>
      <c r="N34" s="141">
        <f t="shared" si="76"/>
        <v>0</v>
      </c>
      <c r="O34" s="141">
        <f t="shared" si="76"/>
        <v>0</v>
      </c>
      <c r="P34" s="141">
        <f t="shared" si="76"/>
        <v>0</v>
      </c>
      <c r="Q34" s="141">
        <f t="shared" si="76"/>
        <v>0</v>
      </c>
      <c r="R34" s="141">
        <f t="shared" si="76"/>
        <v>0</v>
      </c>
      <c r="S34" s="141">
        <f t="shared" ref="S34" si="77">S30--S33</f>
        <v>0</v>
      </c>
      <c r="T34" s="146">
        <f>T30-T33</f>
        <v>0</v>
      </c>
      <c r="U34" s="259"/>
      <c r="V34" s="262"/>
      <c r="W34" s="90"/>
      <c r="X34" s="90"/>
      <c r="Y34" s="90"/>
      <c r="Z34" s="90"/>
      <c r="AA34" s="90"/>
      <c r="AB34" s="90"/>
      <c r="AC34" s="90"/>
      <c r="AD34" s="90"/>
      <c r="AE34" s="90"/>
      <c r="AF34" s="90"/>
      <c r="AG34" s="90"/>
      <c r="AH34" s="75"/>
      <c r="AI34" s="75"/>
    </row>
    <row r="35" spans="1:35" ht="22.5" customHeight="1" thickBot="1" x14ac:dyDescent="0.75">
      <c r="A35" s="74"/>
      <c r="B35" s="74"/>
      <c r="C35" s="156"/>
      <c r="D35" s="157"/>
      <c r="E35" s="158"/>
      <c r="F35" s="159"/>
      <c r="G35" s="159"/>
      <c r="H35" s="160"/>
      <c r="I35" s="164"/>
      <c r="J35" s="162"/>
      <c r="K35" s="162"/>
      <c r="L35" s="162"/>
      <c r="M35" s="162"/>
      <c r="N35" s="162"/>
      <c r="O35" s="162"/>
      <c r="P35" s="162"/>
      <c r="Q35" s="162"/>
      <c r="R35" s="162"/>
      <c r="S35" s="162"/>
      <c r="T35" s="163"/>
      <c r="U35" s="110"/>
      <c r="V35" s="111"/>
      <c r="W35" s="90"/>
      <c r="X35" s="90"/>
      <c r="Y35" s="90"/>
      <c r="Z35" s="90"/>
      <c r="AA35" s="90"/>
      <c r="AB35" s="90"/>
      <c r="AC35" s="90"/>
      <c r="AD35" s="90"/>
      <c r="AE35" s="90"/>
      <c r="AF35" s="90"/>
      <c r="AG35" s="90"/>
      <c r="AH35" s="75"/>
      <c r="AI35" s="75"/>
    </row>
    <row r="36" spans="1:35" ht="40.5" customHeight="1" x14ac:dyDescent="0.7">
      <c r="A36" s="69"/>
      <c r="B36" s="69"/>
      <c r="C36" s="263" t="s">
        <v>3002</v>
      </c>
      <c r="D36" s="266" t="s">
        <v>2997</v>
      </c>
      <c r="E36" s="269" t="s">
        <v>2999</v>
      </c>
      <c r="F36" s="272">
        <v>46198</v>
      </c>
      <c r="G36" s="292"/>
      <c r="H36" s="295" t="s">
        <v>3174</v>
      </c>
      <c r="I36" s="134" t="s">
        <v>3038</v>
      </c>
      <c r="J36" s="135">
        <f>SUMIF(PERFORMANCE!$N:$N,W36,PERFORMANCE!$G:$G)/1000</f>
        <v>0</v>
      </c>
      <c r="K36" s="135">
        <f>SUMIF(PERFORMANCE!$N:$N,X36,PERFORMANCE!$G:$G)/1000</f>
        <v>0</v>
      </c>
      <c r="L36" s="135">
        <f>SUMIF(PERFORMANCE!$N:$N,Y36,PERFORMANCE!$G:$G)/1000</f>
        <v>0.2137</v>
      </c>
      <c r="M36" s="135">
        <f>SUMIF(PERFORMANCE!$N:$N,Z36,PERFORMANCE!$G:$G)/1000</f>
        <v>0</v>
      </c>
      <c r="N36" s="135">
        <f>SUMIF(PERFORMANCE!$N:$N,AA36,PERFORMANCE!$G:$G)/1000</f>
        <v>0</v>
      </c>
      <c r="O36" s="135">
        <f>SUMIF(PERFORMANCE!$N:$N,AB36,PERFORMANCE!$G:$G)/1000</f>
        <v>0</v>
      </c>
      <c r="P36" s="135">
        <f>SUMIF(PERFORMANCE!$N:$N,AC36,PERFORMANCE!$G:$G)/1000</f>
        <v>0</v>
      </c>
      <c r="Q36" s="135">
        <f>SUMIF(PERFORMANCE!$N:$N,AD36,PERFORMANCE!$G:$G)/1000</f>
        <v>0</v>
      </c>
      <c r="R36" s="135">
        <f>SUMIF(PERFORMANCE!$N:$N,AE36,PERFORMANCE!$G:$G)/1000</f>
        <v>0</v>
      </c>
      <c r="S36" s="135">
        <f>SUMIF(PERFORMANCE!$N:$N,AF36,PERFORMANCE!$G:$G)/1000</f>
        <v>0</v>
      </c>
      <c r="T36" s="144">
        <f>SUM(J36:R36)</f>
        <v>0.2137</v>
      </c>
      <c r="U36" s="257">
        <v>0</v>
      </c>
      <c r="V36" s="260" t="str">
        <f>IF(U36&gt;=100%,"LIBERADO PARA EXPEDIÇÃO","EM ANDAMENTO")</f>
        <v>EM ANDAMENTO</v>
      </c>
      <c r="W36" s="92" t="str">
        <f t="shared" ref="W36" si="78">$D36&amp;J$4</f>
        <v>P-201ESTRUTURA</v>
      </c>
      <c r="X36" s="92" t="str">
        <f t="shared" ref="X36" si="79">$D36&amp;K$4</f>
        <v>P-201USINAGEM</v>
      </c>
      <c r="Y36" s="92" t="str">
        <f t="shared" ref="Y36" si="80">$D36&amp;L$4</f>
        <v>P-201TAMBOR</v>
      </c>
      <c r="Z36" s="92" t="str">
        <f t="shared" ref="Z36" si="81">$D36&amp;M$4</f>
        <v>P-201ROLOS</v>
      </c>
      <c r="AA36" s="92" t="str">
        <f t="shared" ref="AA36" si="82">$D36&amp;N$4</f>
        <v>P-201BASES ROLETES</v>
      </c>
      <c r="AB36" s="92" t="str">
        <f t="shared" ref="AB36" si="83">$D36&amp;O$4</f>
        <v>P-201REVESTIMENTO</v>
      </c>
      <c r="AC36" s="92" t="str">
        <f t="shared" ref="AC36" si="84">$D36&amp;P$4</f>
        <v>P-201RMF</v>
      </c>
      <c r="AD36" s="92" t="str">
        <f t="shared" ref="AD36" si="85">$D36&amp;Q$4</f>
        <v>P-201RMF BASES</v>
      </c>
      <c r="AE36" s="92" t="str">
        <f t="shared" ref="AE36" si="86">$D36&amp;R$4</f>
        <v>P-201TECMETAL</v>
      </c>
      <c r="AF36" s="92" t="str">
        <f t="shared" ref="AF36" si="87">$D36&amp;S$4</f>
        <v>P-201CONHECIMENTO</v>
      </c>
      <c r="AG36" s="92" t="str">
        <f t="shared" ref="AG36" si="88">$D36&amp;T$4</f>
        <v>P-201PESO TOTAL</v>
      </c>
      <c r="AH36" s="75"/>
      <c r="AI36" s="75"/>
    </row>
    <row r="37" spans="1:35" ht="46.5" x14ac:dyDescent="0.7">
      <c r="A37" s="74"/>
      <c r="B37" s="74"/>
      <c r="C37" s="264"/>
      <c r="D37" s="267"/>
      <c r="E37" s="270"/>
      <c r="F37" s="273"/>
      <c r="G37" s="293"/>
      <c r="H37" s="296"/>
      <c r="I37" s="136" t="s">
        <v>3035</v>
      </c>
      <c r="J37" s="137">
        <f t="shared" ref="J37" si="89">J36-J38</f>
        <v>0</v>
      </c>
      <c r="K37" s="137">
        <f t="shared" ref="K37" si="90">K36-K38</f>
        <v>0</v>
      </c>
      <c r="L37" s="137">
        <f t="shared" ref="L37" si="91">L36-L38</f>
        <v>0</v>
      </c>
      <c r="M37" s="137">
        <f t="shared" ref="M37" si="92">M36-M38</f>
        <v>0</v>
      </c>
      <c r="N37" s="137">
        <f>N36-N38</f>
        <v>0</v>
      </c>
      <c r="O37" s="137">
        <f t="shared" ref="O37" si="93">O36-O38</f>
        <v>0</v>
      </c>
      <c r="P37" s="137">
        <f t="shared" ref="P37" si="94">P36-P38</f>
        <v>0</v>
      </c>
      <c r="Q37" s="137">
        <f t="shared" ref="Q37" si="95">Q36-Q38</f>
        <v>0</v>
      </c>
      <c r="R37" s="137">
        <f t="shared" ref="R37" si="96">R36-R38</f>
        <v>0</v>
      </c>
      <c r="S37" s="137">
        <f t="shared" ref="S37" si="97">S36-S38</f>
        <v>0</v>
      </c>
      <c r="T37" s="145">
        <f t="shared" ref="T37" si="98">T36-T38</f>
        <v>0</v>
      </c>
      <c r="U37" s="258"/>
      <c r="V37" s="261"/>
      <c r="W37" s="90"/>
      <c r="X37" s="90"/>
      <c r="Y37" s="90"/>
      <c r="Z37" s="90"/>
      <c r="AA37" s="90"/>
      <c r="AB37" s="90"/>
      <c r="AC37" s="90"/>
      <c r="AD37" s="90"/>
      <c r="AE37" s="90"/>
      <c r="AF37" s="90"/>
      <c r="AG37" s="90"/>
      <c r="AH37" s="75"/>
      <c r="AI37" s="75"/>
    </row>
    <row r="38" spans="1:35" ht="46.5" x14ac:dyDescent="0.7">
      <c r="A38" s="74"/>
      <c r="B38" s="74"/>
      <c r="C38" s="264"/>
      <c r="D38" s="267"/>
      <c r="E38" s="270"/>
      <c r="F38" s="273"/>
      <c r="G38" s="293"/>
      <c r="H38" s="296"/>
      <c r="I38" s="136" t="s">
        <v>3037</v>
      </c>
      <c r="J38" s="138">
        <f>SUMIF(PERFORMANCE!$N:$N,W36,PERFORMANCE!$Q:$Q)/1000</f>
        <v>0</v>
      </c>
      <c r="K38" s="138">
        <f>SUMIF(PERFORMANCE!$N:$N,X36,PERFORMANCE!$Q:$Q)/1000</f>
        <v>0</v>
      </c>
      <c r="L38" s="138">
        <f>SUMIF(PERFORMANCE!$N:$N,Y36,PERFORMANCE!$Q:$Q)/1000</f>
        <v>0.2137</v>
      </c>
      <c r="M38" s="138">
        <f>SUMIF(PERFORMANCE!$N:$N,Z36,PERFORMANCE!$Q:$Q)/1000</f>
        <v>0</v>
      </c>
      <c r="N38" s="138">
        <f>SUMIF(PERFORMANCE!$N:$N,AA36,PERFORMANCE!$Q:$Q)/1000</f>
        <v>0</v>
      </c>
      <c r="O38" s="138">
        <f>SUMIF(PERFORMANCE!$N:$N,AB36,PERFORMANCE!$Q:$Q)/1000</f>
        <v>0</v>
      </c>
      <c r="P38" s="138">
        <f>SUMIF(PERFORMANCE!$N:$N,AC36,PERFORMANCE!$Q:$Q)/1000</f>
        <v>0</v>
      </c>
      <c r="Q38" s="138">
        <f>SUMIF(PERFORMANCE!$N:$N,AD36,PERFORMANCE!$Q:$Q)/1000</f>
        <v>0</v>
      </c>
      <c r="R38" s="138">
        <f>SUMIF(PERFORMANCE!$N:$N,AE36,PERFORMANCE!$Q:$Q)/1000</f>
        <v>0</v>
      </c>
      <c r="S38" s="138">
        <f>SUMIF(PERFORMANCE!$N:$N,AF36,PERFORMANCE!$Q:$Q)/1000</f>
        <v>0</v>
      </c>
      <c r="T38" s="145">
        <f t="shared" ref="T38" si="99">SUM(J38:R38)</f>
        <v>0.2137</v>
      </c>
      <c r="U38" s="258"/>
      <c r="V38" s="261"/>
      <c r="W38" s="90"/>
      <c r="X38" s="90"/>
      <c r="Y38" s="90"/>
      <c r="Z38" s="90"/>
      <c r="AA38" s="90"/>
      <c r="AB38" s="90"/>
      <c r="AC38" s="90"/>
      <c r="AD38" s="90"/>
      <c r="AE38" s="90"/>
      <c r="AF38" s="90"/>
      <c r="AG38" s="90"/>
      <c r="AH38" s="75"/>
      <c r="AI38" s="75"/>
    </row>
    <row r="39" spans="1:35" ht="46.5" x14ac:dyDescent="0.7">
      <c r="A39" s="69"/>
      <c r="B39" s="69"/>
      <c r="C39" s="264"/>
      <c r="D39" s="267"/>
      <c r="E39" s="270"/>
      <c r="F39" s="273"/>
      <c r="G39" s="293"/>
      <c r="H39" s="296"/>
      <c r="I39" s="139" t="s">
        <v>323</v>
      </c>
      <c r="J39" s="138">
        <f>SUMIF(PERFORMANCE!$N:$N,MACRO!W36,PERFORMANCE!$R:$R)/1000</f>
        <v>0</v>
      </c>
      <c r="K39" s="138">
        <f>SUMIF(PERFORMANCE!$N:$N,MACRO!X36,PERFORMANCE!$R:$R)/1000</f>
        <v>0</v>
      </c>
      <c r="L39" s="138">
        <f>SUMIF(PERFORMANCE!$N:$N,MACRO!Y36,PERFORMANCE!$R:$R)/1000</f>
        <v>0</v>
      </c>
      <c r="M39" s="138">
        <f>SUMIF(PERFORMANCE!$N:$N,MACRO!Z36,PERFORMANCE!$R:$R)/1000</f>
        <v>0</v>
      </c>
      <c r="N39" s="138">
        <f>SUMIF(PERFORMANCE!$N:$N,MACRO!AA36,PERFORMANCE!$R:$R)/1000</f>
        <v>0</v>
      </c>
      <c r="O39" s="138">
        <f>SUMIF(PERFORMANCE!$N:$N,MACRO!AB36,PERFORMANCE!$R:$R)/1000</f>
        <v>0</v>
      </c>
      <c r="P39" s="138">
        <f>SUMIF(PERFORMANCE!$N:$N,MACRO!AC36,PERFORMANCE!$R:$R)/1000</f>
        <v>0</v>
      </c>
      <c r="Q39" s="138">
        <f>SUMIF(PERFORMANCE!$N:$N,MACRO!AD36,PERFORMANCE!$R:$R)/1000</f>
        <v>0</v>
      </c>
      <c r="R39" s="138">
        <f>SUMIF(PERFORMANCE!$N:$N,MACRO!AE36,PERFORMANCE!$R:$R)/1000</f>
        <v>0</v>
      </c>
      <c r="S39" s="138">
        <f>SUMIF(PERFORMANCE!W:W,AF36,PERFORMANCE!T:T)/1000</f>
        <v>0</v>
      </c>
      <c r="T39" s="145">
        <f>SUM(J39:R39)</f>
        <v>0</v>
      </c>
      <c r="U39" s="258"/>
      <c r="V39" s="261"/>
      <c r="W39" s="90"/>
      <c r="X39" s="90"/>
      <c r="Y39" s="90"/>
      <c r="Z39" s="90"/>
      <c r="AA39" s="90"/>
      <c r="AB39" s="90"/>
      <c r="AC39" s="90"/>
      <c r="AD39" s="90"/>
      <c r="AE39" s="90"/>
      <c r="AF39" s="90"/>
      <c r="AG39" s="90"/>
      <c r="AH39" s="75"/>
      <c r="AI39" s="75"/>
    </row>
    <row r="40" spans="1:35" ht="122.25" customHeight="1" thickBot="1" x14ac:dyDescent="0.75">
      <c r="A40" s="74"/>
      <c r="B40" s="74"/>
      <c r="C40" s="265"/>
      <c r="D40" s="268"/>
      <c r="E40" s="271"/>
      <c r="F40" s="274"/>
      <c r="G40" s="294"/>
      <c r="H40" s="297"/>
      <c r="I40" s="140" t="s">
        <v>3036</v>
      </c>
      <c r="J40" s="141">
        <f t="shared" ref="J40:R40" si="100">J36-J39</f>
        <v>0</v>
      </c>
      <c r="K40" s="141">
        <f t="shared" si="100"/>
        <v>0</v>
      </c>
      <c r="L40" s="141">
        <f t="shared" si="100"/>
        <v>0.2137</v>
      </c>
      <c r="M40" s="141">
        <f t="shared" si="100"/>
        <v>0</v>
      </c>
      <c r="N40" s="141">
        <f t="shared" si="100"/>
        <v>0</v>
      </c>
      <c r="O40" s="141">
        <f t="shared" si="100"/>
        <v>0</v>
      </c>
      <c r="P40" s="141">
        <f t="shared" si="100"/>
        <v>0</v>
      </c>
      <c r="Q40" s="141">
        <f t="shared" si="100"/>
        <v>0</v>
      </c>
      <c r="R40" s="141">
        <f t="shared" si="100"/>
        <v>0</v>
      </c>
      <c r="S40" s="141">
        <f t="shared" ref="S40" si="101">S36--S39</f>
        <v>0</v>
      </c>
      <c r="T40" s="146">
        <f>T36-T39</f>
        <v>0.2137</v>
      </c>
      <c r="U40" s="259"/>
      <c r="V40" s="262"/>
      <c r="W40" s="90"/>
      <c r="X40" s="90"/>
      <c r="Y40" s="90"/>
      <c r="Z40" s="90"/>
      <c r="AA40" s="90"/>
      <c r="AB40" s="90"/>
      <c r="AC40" s="90"/>
      <c r="AD40" s="90"/>
      <c r="AE40" s="90"/>
      <c r="AF40" s="90"/>
      <c r="AG40" s="90"/>
      <c r="AH40" s="75"/>
      <c r="AI40" s="75"/>
    </row>
    <row r="41" spans="1:35" ht="22.5" customHeight="1" thickBot="1" x14ac:dyDescent="0.75">
      <c r="A41" s="74"/>
      <c r="B41" s="74"/>
      <c r="C41" s="156"/>
      <c r="D41" s="157"/>
      <c r="E41" s="158"/>
      <c r="F41" s="159"/>
      <c r="G41" s="159"/>
      <c r="H41" s="160"/>
      <c r="I41" s="164"/>
      <c r="J41" s="162"/>
      <c r="K41" s="162"/>
      <c r="L41" s="162"/>
      <c r="M41" s="162"/>
      <c r="N41" s="162"/>
      <c r="O41" s="162"/>
      <c r="P41" s="162"/>
      <c r="Q41" s="162"/>
      <c r="R41" s="162"/>
      <c r="S41" s="162"/>
      <c r="T41" s="163"/>
      <c r="U41" s="110"/>
      <c r="V41" s="111"/>
      <c r="W41" s="90"/>
      <c r="X41" s="90"/>
      <c r="Y41" s="90"/>
      <c r="Z41" s="90"/>
      <c r="AA41" s="90"/>
      <c r="AB41" s="90"/>
      <c r="AC41" s="90"/>
      <c r="AD41" s="90"/>
      <c r="AE41" s="90"/>
      <c r="AF41" s="90"/>
      <c r="AG41" s="90"/>
      <c r="AH41" s="75"/>
      <c r="AI41" s="75"/>
    </row>
    <row r="42" spans="1:35" ht="40.5" customHeight="1" x14ac:dyDescent="0.7">
      <c r="A42" s="69"/>
      <c r="B42" s="69"/>
      <c r="C42" s="263" t="s">
        <v>3013</v>
      </c>
      <c r="D42" s="266" t="s">
        <v>3011</v>
      </c>
      <c r="E42" s="269" t="s">
        <v>3014</v>
      </c>
      <c r="F42" s="272">
        <v>46188</v>
      </c>
      <c r="G42" s="292">
        <v>46220</v>
      </c>
      <c r="H42" s="289" t="s">
        <v>4338</v>
      </c>
      <c r="I42" s="134" t="s">
        <v>3038</v>
      </c>
      <c r="J42" s="135">
        <f>SUMIF(PERFORMANCE!$N:$N,W42,PERFORMANCE!$G:$G)/1000</f>
        <v>0</v>
      </c>
      <c r="K42" s="135">
        <f>SUMIF(PERFORMANCE!$N:$N,X42,PERFORMANCE!$G:$G)/1000</f>
        <v>0</v>
      </c>
      <c r="L42" s="135">
        <f>SUMIF(PERFORMANCE!$N:$N,Y42,PERFORMANCE!$G:$G)/1000</f>
        <v>0</v>
      </c>
      <c r="M42" s="135">
        <f>SUMIF(PERFORMANCE!$N:$N,Z42,PERFORMANCE!$G:$G)/1000</f>
        <v>0.85320000000000007</v>
      </c>
      <c r="N42" s="135">
        <f>SUMIF(PERFORMANCE!$N:$N,AA42,PERFORMANCE!$G:$G)/1000</f>
        <v>0</v>
      </c>
      <c r="O42" s="135">
        <f>SUMIF(PERFORMANCE!$N:$N,AB42,PERFORMANCE!$G:$G)/1000</f>
        <v>0</v>
      </c>
      <c r="P42" s="135">
        <f>SUMIF(PERFORMANCE!$N:$N,AC42,PERFORMANCE!$G:$G)/1000</f>
        <v>0</v>
      </c>
      <c r="Q42" s="135">
        <f>SUMIF(PERFORMANCE!$N:$N,AD42,PERFORMANCE!$G:$G)/1000</f>
        <v>0</v>
      </c>
      <c r="R42" s="135">
        <f>SUMIF(PERFORMANCE!$N:$N,AE42,PERFORMANCE!$G:$G)/1000</f>
        <v>0</v>
      </c>
      <c r="S42" s="135">
        <f>SUMIF(PERFORMANCE!$N:$N,AF42,PERFORMANCE!$G:$G)/1000</f>
        <v>0</v>
      </c>
      <c r="T42" s="144">
        <f>SUM(J42:R42)</f>
        <v>0.85320000000000007</v>
      </c>
      <c r="U42" s="257">
        <v>0</v>
      </c>
      <c r="V42" s="260" t="str">
        <f>IF(U42&gt;=100%,"LIBERADO PARA EXPEDIÇÃO","EM ANDAMENTO")</f>
        <v>EM ANDAMENTO</v>
      </c>
      <c r="W42" s="92" t="str">
        <f t="shared" ref="W42" si="102">$D42&amp;J$4</f>
        <v>P-202ESTRUTURA</v>
      </c>
      <c r="X42" s="92" t="str">
        <f t="shared" ref="X42" si="103">$D42&amp;K$4</f>
        <v>P-202USINAGEM</v>
      </c>
      <c r="Y42" s="92" t="str">
        <f t="shared" ref="Y42" si="104">$D42&amp;L$4</f>
        <v>P-202TAMBOR</v>
      </c>
      <c r="Z42" s="92" t="str">
        <f t="shared" ref="Z42" si="105">$D42&amp;M$4</f>
        <v>P-202ROLOS</v>
      </c>
      <c r="AA42" s="92" t="str">
        <f t="shared" ref="AA42" si="106">$D42&amp;N$4</f>
        <v>P-202BASES ROLETES</v>
      </c>
      <c r="AB42" s="92" t="str">
        <f t="shared" ref="AB42" si="107">$D42&amp;O$4</f>
        <v>P-202REVESTIMENTO</v>
      </c>
      <c r="AC42" s="92" t="str">
        <f t="shared" ref="AC42" si="108">$D42&amp;P$4</f>
        <v>P-202RMF</v>
      </c>
      <c r="AD42" s="92" t="str">
        <f t="shared" ref="AD42" si="109">$D42&amp;Q$4</f>
        <v>P-202RMF BASES</v>
      </c>
      <c r="AE42" s="92" t="str">
        <f t="shared" ref="AE42" si="110">$D42&amp;R$4</f>
        <v>P-202TECMETAL</v>
      </c>
      <c r="AF42" s="92" t="str">
        <f t="shared" ref="AF42" si="111">$D42&amp;S$4</f>
        <v>P-202CONHECIMENTO</v>
      </c>
      <c r="AG42" s="92" t="str">
        <f t="shared" ref="AG42" si="112">$D42&amp;T$4</f>
        <v>P-202PESO TOTAL</v>
      </c>
      <c r="AH42" s="75"/>
      <c r="AI42" s="75"/>
    </row>
    <row r="43" spans="1:35" ht="46.5" x14ac:dyDescent="0.7">
      <c r="A43" s="74"/>
      <c r="B43" s="74"/>
      <c r="C43" s="264"/>
      <c r="D43" s="267"/>
      <c r="E43" s="270"/>
      <c r="F43" s="273"/>
      <c r="G43" s="293"/>
      <c r="H43" s="290"/>
      <c r="I43" s="136" t="s">
        <v>3035</v>
      </c>
      <c r="J43" s="137">
        <f t="shared" ref="J43" si="113">J42-J44</f>
        <v>0</v>
      </c>
      <c r="K43" s="137">
        <f t="shared" ref="K43" si="114">K42-K44</f>
        <v>0</v>
      </c>
      <c r="L43" s="137">
        <f t="shared" ref="L43" si="115">L42-L44</f>
        <v>0</v>
      </c>
      <c r="M43" s="137">
        <f t="shared" ref="M43" si="116">M42-M44</f>
        <v>0.85320000000000007</v>
      </c>
      <c r="N43" s="137">
        <f>N42-N44</f>
        <v>0</v>
      </c>
      <c r="O43" s="137">
        <f t="shared" ref="O43" si="117">O42-O44</f>
        <v>0</v>
      </c>
      <c r="P43" s="137">
        <f t="shared" ref="P43" si="118">P42-P44</f>
        <v>0</v>
      </c>
      <c r="Q43" s="137">
        <f t="shared" ref="Q43" si="119">Q42-Q44</f>
        <v>0</v>
      </c>
      <c r="R43" s="137">
        <f t="shared" ref="R43" si="120">R42-R44</f>
        <v>0</v>
      </c>
      <c r="S43" s="137">
        <f t="shared" ref="S43" si="121">S42-S44</f>
        <v>0</v>
      </c>
      <c r="T43" s="145">
        <f t="shared" ref="T43" si="122">T42-T44</f>
        <v>0.85320000000000007</v>
      </c>
      <c r="U43" s="258"/>
      <c r="V43" s="261"/>
      <c r="W43" s="90"/>
      <c r="X43" s="90"/>
      <c r="Y43" s="90"/>
      <c r="Z43" s="90"/>
      <c r="AA43" s="90"/>
      <c r="AB43" s="90"/>
      <c r="AC43" s="90"/>
      <c r="AD43" s="90"/>
      <c r="AE43" s="90"/>
      <c r="AF43" s="90"/>
      <c r="AG43" s="90"/>
      <c r="AH43" s="75"/>
      <c r="AI43" s="75"/>
    </row>
    <row r="44" spans="1:35" ht="46.5" x14ac:dyDescent="0.7">
      <c r="A44" s="74"/>
      <c r="B44" s="74"/>
      <c r="C44" s="264"/>
      <c r="D44" s="267"/>
      <c r="E44" s="270"/>
      <c r="F44" s="273"/>
      <c r="G44" s="293"/>
      <c r="H44" s="290"/>
      <c r="I44" s="136" t="s">
        <v>3037</v>
      </c>
      <c r="J44" s="138">
        <f>SUMIF(PERFORMANCE!$N:$N,W42,PERFORMANCE!$Q:$Q)/1000</f>
        <v>0</v>
      </c>
      <c r="K44" s="138">
        <f>SUMIF(PERFORMANCE!$N:$N,X42,PERFORMANCE!$Q:$Q)/1000</f>
        <v>0</v>
      </c>
      <c r="L44" s="138">
        <f>SUMIF(PERFORMANCE!$N:$N,Y42,PERFORMANCE!$Q:$Q)/1000</f>
        <v>0</v>
      </c>
      <c r="M44" s="138">
        <f>SUMIF(PERFORMANCE!$N:$N,Z42,PERFORMANCE!$Q:$Q)/1000</f>
        <v>0</v>
      </c>
      <c r="N44" s="138">
        <f>SUMIF(PERFORMANCE!$N:$N,AA42,PERFORMANCE!$Q:$Q)/1000</f>
        <v>0</v>
      </c>
      <c r="O44" s="138">
        <f>SUMIF(PERFORMANCE!$N:$N,AB42,PERFORMANCE!$Q:$Q)/1000</f>
        <v>0</v>
      </c>
      <c r="P44" s="138">
        <f>SUMIF(PERFORMANCE!$N:$N,AC42,PERFORMANCE!$Q:$Q)/1000</f>
        <v>0</v>
      </c>
      <c r="Q44" s="138">
        <f>SUMIF(PERFORMANCE!$N:$N,AD42,PERFORMANCE!$Q:$Q)/1000</f>
        <v>0</v>
      </c>
      <c r="R44" s="138">
        <f>SUMIF(PERFORMANCE!$N:$N,AE42,PERFORMANCE!$Q:$Q)/1000</f>
        <v>0</v>
      </c>
      <c r="S44" s="138">
        <f>SUMIF(PERFORMANCE!$N:$N,AF42,PERFORMANCE!$Q:$Q)/1000</f>
        <v>0</v>
      </c>
      <c r="T44" s="145">
        <f t="shared" ref="T44" si="123">SUM(J44:R44)</f>
        <v>0</v>
      </c>
      <c r="U44" s="258"/>
      <c r="V44" s="261"/>
      <c r="W44" s="90"/>
      <c r="X44" s="90"/>
      <c r="Y44" s="90"/>
      <c r="Z44" s="90"/>
      <c r="AA44" s="90"/>
      <c r="AB44" s="90"/>
      <c r="AC44" s="90"/>
      <c r="AD44" s="90"/>
      <c r="AE44" s="90"/>
      <c r="AF44" s="90"/>
      <c r="AG44" s="90"/>
      <c r="AH44" s="75"/>
      <c r="AI44" s="75"/>
    </row>
    <row r="45" spans="1:35" ht="46.5" x14ac:dyDescent="0.7">
      <c r="A45" s="69"/>
      <c r="B45" s="69"/>
      <c r="C45" s="264"/>
      <c r="D45" s="267"/>
      <c r="E45" s="270"/>
      <c r="F45" s="273"/>
      <c r="G45" s="293"/>
      <c r="H45" s="290"/>
      <c r="I45" s="139" t="s">
        <v>323</v>
      </c>
      <c r="J45" s="138">
        <f>SUMIF(PERFORMANCE!$N:$N,MACRO!W42,PERFORMANCE!$R:$R)/1000</f>
        <v>0</v>
      </c>
      <c r="K45" s="138">
        <f>SUMIF(PERFORMANCE!$N:$N,MACRO!X42,PERFORMANCE!$R:$R)/1000</f>
        <v>0</v>
      </c>
      <c r="L45" s="138">
        <f>SUMIF(PERFORMANCE!$N:$N,MACRO!Y42,PERFORMANCE!$R:$R)/1000</f>
        <v>0</v>
      </c>
      <c r="M45" s="138">
        <f>SUMIF(PERFORMANCE!$N:$N,MACRO!Z42,PERFORMANCE!$R:$R)/1000</f>
        <v>0</v>
      </c>
      <c r="N45" s="138">
        <f>SUMIF(PERFORMANCE!$N:$N,MACRO!AA42,PERFORMANCE!$R:$R)/1000</f>
        <v>0</v>
      </c>
      <c r="O45" s="138">
        <f>SUMIF(PERFORMANCE!$N:$N,MACRO!AB42,PERFORMANCE!$R:$R)/1000</f>
        <v>0</v>
      </c>
      <c r="P45" s="138">
        <f>SUMIF(PERFORMANCE!$N:$N,MACRO!AC42,PERFORMANCE!$R:$R)/1000</f>
        <v>0</v>
      </c>
      <c r="Q45" s="138">
        <f>SUMIF(PERFORMANCE!$N:$N,MACRO!AD42,PERFORMANCE!$R:$R)/1000</f>
        <v>0</v>
      </c>
      <c r="R45" s="138">
        <f>SUMIF(PERFORMANCE!$N:$N,MACRO!AE42,PERFORMANCE!$R:$R)/1000</f>
        <v>0</v>
      </c>
      <c r="S45" s="138">
        <f>SUMIF(PERFORMANCE!W:W,AF42,PERFORMANCE!T:T)/1000</f>
        <v>0</v>
      </c>
      <c r="T45" s="145">
        <f>SUM(J45:R45)</f>
        <v>0</v>
      </c>
      <c r="U45" s="258"/>
      <c r="V45" s="261"/>
      <c r="W45" s="90"/>
      <c r="X45" s="90"/>
      <c r="Y45" s="90"/>
      <c r="Z45" s="90"/>
      <c r="AA45" s="90"/>
      <c r="AB45" s="90"/>
      <c r="AC45" s="90"/>
      <c r="AD45" s="90"/>
      <c r="AE45" s="90"/>
      <c r="AF45" s="90"/>
      <c r="AG45" s="90"/>
      <c r="AH45" s="75"/>
      <c r="AI45" s="75"/>
    </row>
    <row r="46" spans="1:35" ht="122.25" customHeight="1" thickBot="1" x14ac:dyDescent="0.75">
      <c r="A46" s="74"/>
      <c r="B46" s="74"/>
      <c r="C46" s="265"/>
      <c r="D46" s="268"/>
      <c r="E46" s="271"/>
      <c r="F46" s="274"/>
      <c r="G46" s="294"/>
      <c r="H46" s="291"/>
      <c r="I46" s="140" t="s">
        <v>3036</v>
      </c>
      <c r="J46" s="141">
        <f t="shared" ref="J46:R46" si="124">J42-J45</f>
        <v>0</v>
      </c>
      <c r="K46" s="141">
        <f t="shared" si="124"/>
        <v>0</v>
      </c>
      <c r="L46" s="141">
        <f t="shared" si="124"/>
        <v>0</v>
      </c>
      <c r="M46" s="141">
        <f t="shared" si="124"/>
        <v>0.85320000000000007</v>
      </c>
      <c r="N46" s="141">
        <f t="shared" si="124"/>
        <v>0</v>
      </c>
      <c r="O46" s="141">
        <f t="shared" si="124"/>
        <v>0</v>
      </c>
      <c r="P46" s="141">
        <f t="shared" si="124"/>
        <v>0</v>
      </c>
      <c r="Q46" s="141">
        <f t="shared" si="124"/>
        <v>0</v>
      </c>
      <c r="R46" s="141">
        <f t="shared" si="124"/>
        <v>0</v>
      </c>
      <c r="S46" s="141">
        <f t="shared" ref="S46" si="125">S42--S45</f>
        <v>0</v>
      </c>
      <c r="T46" s="146">
        <f>T42-T45</f>
        <v>0.85320000000000007</v>
      </c>
      <c r="U46" s="259"/>
      <c r="V46" s="262"/>
      <c r="W46" s="90"/>
      <c r="X46" s="90"/>
      <c r="Y46" s="90"/>
      <c r="Z46" s="90"/>
      <c r="AA46" s="90"/>
      <c r="AB46" s="90"/>
      <c r="AC46" s="90"/>
      <c r="AD46" s="90"/>
      <c r="AE46" s="90"/>
      <c r="AF46" s="90"/>
      <c r="AG46" s="90"/>
      <c r="AH46" s="75"/>
      <c r="AI46" s="75"/>
    </row>
    <row r="47" spans="1:35" ht="22.5" customHeight="1" thickBot="1" x14ac:dyDescent="0.75">
      <c r="A47" s="74"/>
      <c r="B47" s="74"/>
      <c r="C47" s="156"/>
      <c r="D47" s="157"/>
      <c r="E47" s="158"/>
      <c r="F47" s="159"/>
      <c r="G47" s="185"/>
      <c r="H47" s="160"/>
      <c r="I47" s="164"/>
      <c r="J47" s="162"/>
      <c r="K47" s="162"/>
      <c r="L47" s="162"/>
      <c r="M47" s="162"/>
      <c r="N47" s="162"/>
      <c r="O47" s="162"/>
      <c r="P47" s="162"/>
      <c r="Q47" s="162"/>
      <c r="R47" s="162"/>
      <c r="S47" s="162"/>
      <c r="T47" s="163"/>
      <c r="U47" s="110"/>
      <c r="V47" s="111"/>
      <c r="W47" s="90"/>
      <c r="X47" s="90"/>
      <c r="Y47" s="90"/>
      <c r="Z47" s="90"/>
      <c r="AA47" s="90"/>
      <c r="AB47" s="90"/>
      <c r="AC47" s="90"/>
      <c r="AD47" s="90"/>
      <c r="AE47" s="90"/>
      <c r="AF47" s="90"/>
      <c r="AG47" s="90"/>
      <c r="AH47" s="75"/>
      <c r="AI47" s="75"/>
    </row>
    <row r="48" spans="1:35" ht="40.5" customHeight="1" x14ac:dyDescent="0.7">
      <c r="A48" s="69"/>
      <c r="B48" s="69"/>
      <c r="C48" s="263" t="s">
        <v>3016</v>
      </c>
      <c r="D48" s="266" t="s">
        <v>3012</v>
      </c>
      <c r="E48" s="269" t="s">
        <v>3015</v>
      </c>
      <c r="F48" s="272">
        <v>46202</v>
      </c>
      <c r="G48" s="292">
        <v>46233</v>
      </c>
      <c r="H48" s="289" t="s">
        <v>4339</v>
      </c>
      <c r="I48" s="134" t="s">
        <v>3038</v>
      </c>
      <c r="J48" s="135">
        <f>SUMIF(PERFORMANCE!$N:$N,W48,PERFORMANCE!$G:$G)/1000</f>
        <v>0</v>
      </c>
      <c r="K48" s="135">
        <f>SUMIF(PERFORMANCE!$N:$N,X48,PERFORMANCE!$G:$G)/1000</f>
        <v>0</v>
      </c>
      <c r="L48" s="135">
        <f>SUMIF(PERFORMANCE!$N:$N,Y48,PERFORMANCE!$G:$G)/1000</f>
        <v>0</v>
      </c>
      <c r="M48" s="135">
        <f>SUMIF(PERFORMANCE!$N:$N,Z48,PERFORMANCE!$G:$G)/1000</f>
        <v>9.9000000000000005E-2</v>
      </c>
      <c r="N48" s="135">
        <f>SUMIF(PERFORMANCE!$N:$N,AA48,PERFORMANCE!$G:$G)/1000</f>
        <v>0</v>
      </c>
      <c r="O48" s="135">
        <f>SUMIF(PERFORMANCE!$N:$N,AB48,PERFORMANCE!$G:$G)/1000</f>
        <v>0</v>
      </c>
      <c r="P48" s="135">
        <f>SUMIF(PERFORMANCE!$N:$N,AC48,PERFORMANCE!$G:$G)/1000</f>
        <v>0</v>
      </c>
      <c r="Q48" s="135">
        <f>SUMIF(PERFORMANCE!$N:$N,AD48,PERFORMANCE!$G:$G)/1000</f>
        <v>0</v>
      </c>
      <c r="R48" s="135">
        <f>SUMIF(PERFORMANCE!$N:$N,AE48,PERFORMANCE!$G:$G)/1000</f>
        <v>0</v>
      </c>
      <c r="S48" s="135">
        <f>SUMIF(PERFORMANCE!$N:$N,AF48,PERFORMANCE!$G:$G)/1000</f>
        <v>0</v>
      </c>
      <c r="T48" s="144">
        <f>SUM(J48:R48)</f>
        <v>9.9000000000000005E-2</v>
      </c>
      <c r="U48" s="257">
        <v>0</v>
      </c>
      <c r="V48" s="260" t="str">
        <f>IF(U48&gt;=100%,"LIBERADO PARA EXPEDIÇÃO","EM ANDAMENTO")</f>
        <v>EM ANDAMENTO</v>
      </c>
      <c r="W48" s="92" t="str">
        <f t="shared" ref="W48" si="126">$D48&amp;J$4</f>
        <v>P-203ESTRUTURA</v>
      </c>
      <c r="X48" s="92" t="str">
        <f t="shared" ref="X48" si="127">$D48&amp;K$4</f>
        <v>P-203USINAGEM</v>
      </c>
      <c r="Y48" s="92" t="str">
        <f t="shared" ref="Y48" si="128">$D48&amp;L$4</f>
        <v>P-203TAMBOR</v>
      </c>
      <c r="Z48" s="92" t="str">
        <f t="shared" ref="Z48" si="129">$D48&amp;M$4</f>
        <v>P-203ROLOS</v>
      </c>
      <c r="AA48" s="92" t="str">
        <f t="shared" ref="AA48" si="130">$D48&amp;N$4</f>
        <v>P-203BASES ROLETES</v>
      </c>
      <c r="AB48" s="92" t="str">
        <f t="shared" ref="AB48" si="131">$D48&amp;O$4</f>
        <v>P-203REVESTIMENTO</v>
      </c>
      <c r="AC48" s="92" t="str">
        <f t="shared" ref="AC48" si="132">$D48&amp;P$4</f>
        <v>P-203RMF</v>
      </c>
      <c r="AD48" s="92" t="str">
        <f t="shared" ref="AD48" si="133">$D48&amp;Q$4</f>
        <v>P-203RMF BASES</v>
      </c>
      <c r="AE48" s="92" t="str">
        <f t="shared" ref="AE48" si="134">$D48&amp;R$4</f>
        <v>P-203TECMETAL</v>
      </c>
      <c r="AF48" s="92" t="str">
        <f t="shared" ref="AF48" si="135">$D48&amp;S$4</f>
        <v>P-203CONHECIMENTO</v>
      </c>
      <c r="AG48" s="92" t="str">
        <f t="shared" ref="AG48" si="136">$D48&amp;T$4</f>
        <v>P-203PESO TOTAL</v>
      </c>
      <c r="AH48" s="75"/>
      <c r="AI48" s="75"/>
    </row>
    <row r="49" spans="1:35" ht="46.5" x14ac:dyDescent="0.7">
      <c r="A49" s="74"/>
      <c r="B49" s="74"/>
      <c r="C49" s="264"/>
      <c r="D49" s="267"/>
      <c r="E49" s="270"/>
      <c r="F49" s="273"/>
      <c r="G49" s="293"/>
      <c r="H49" s="290"/>
      <c r="I49" s="136" t="s">
        <v>3035</v>
      </c>
      <c r="J49" s="137">
        <f t="shared" ref="J49" si="137">J48-J50</f>
        <v>0</v>
      </c>
      <c r="K49" s="137">
        <f t="shared" ref="K49" si="138">K48-K50</f>
        <v>0</v>
      </c>
      <c r="L49" s="137">
        <f t="shared" ref="L49" si="139">L48-L50</f>
        <v>0</v>
      </c>
      <c r="M49" s="137">
        <f t="shared" ref="M49" si="140">M48-M50</f>
        <v>9.9000000000000005E-2</v>
      </c>
      <c r="N49" s="137">
        <f>N48-N50</f>
        <v>0</v>
      </c>
      <c r="O49" s="137">
        <f t="shared" ref="O49" si="141">O48-O50</f>
        <v>0</v>
      </c>
      <c r="P49" s="137">
        <f t="shared" ref="P49" si="142">P48-P50</f>
        <v>0</v>
      </c>
      <c r="Q49" s="137">
        <f t="shared" ref="Q49" si="143">Q48-Q50</f>
        <v>0</v>
      </c>
      <c r="R49" s="137">
        <f t="shared" ref="R49" si="144">R48-R50</f>
        <v>0</v>
      </c>
      <c r="S49" s="137">
        <f t="shared" ref="S49" si="145">S48-S50</f>
        <v>0</v>
      </c>
      <c r="T49" s="145">
        <f t="shared" ref="T49" si="146">T48-T50</f>
        <v>9.9000000000000005E-2</v>
      </c>
      <c r="U49" s="258"/>
      <c r="V49" s="261"/>
      <c r="W49" s="90"/>
      <c r="X49" s="90"/>
      <c r="Y49" s="90"/>
      <c r="Z49" s="90"/>
      <c r="AA49" s="90"/>
      <c r="AB49" s="90"/>
      <c r="AC49" s="90"/>
      <c r="AD49" s="90"/>
      <c r="AE49" s="90"/>
      <c r="AF49" s="90"/>
      <c r="AG49" s="90"/>
      <c r="AH49" s="75"/>
      <c r="AI49" s="75"/>
    </row>
    <row r="50" spans="1:35" ht="46.5" x14ac:dyDescent="0.7">
      <c r="A50" s="74"/>
      <c r="B50" s="74"/>
      <c r="C50" s="264"/>
      <c r="D50" s="267"/>
      <c r="E50" s="270"/>
      <c r="F50" s="273"/>
      <c r="G50" s="293"/>
      <c r="H50" s="290"/>
      <c r="I50" s="136" t="s">
        <v>3037</v>
      </c>
      <c r="J50" s="138">
        <f>SUMIF(PERFORMANCE!$N:$N,W48,PERFORMANCE!$Q:$Q)/1000</f>
        <v>0</v>
      </c>
      <c r="K50" s="138">
        <f>SUMIF(PERFORMANCE!$N:$N,X48,PERFORMANCE!$Q:$Q)/1000</f>
        <v>0</v>
      </c>
      <c r="L50" s="138">
        <f>SUMIF(PERFORMANCE!$N:$N,Y48,PERFORMANCE!$Q:$Q)/1000</f>
        <v>0</v>
      </c>
      <c r="M50" s="138">
        <f>SUMIF(PERFORMANCE!$N:$N,Z48,PERFORMANCE!$Q:$Q)/1000</f>
        <v>0</v>
      </c>
      <c r="N50" s="138">
        <f>SUMIF(PERFORMANCE!$N:$N,AA48,PERFORMANCE!$Q:$Q)/1000</f>
        <v>0</v>
      </c>
      <c r="O50" s="138">
        <f>SUMIF(PERFORMANCE!$N:$N,AB48,PERFORMANCE!$Q:$Q)/1000</f>
        <v>0</v>
      </c>
      <c r="P50" s="138">
        <f>SUMIF(PERFORMANCE!$N:$N,AC48,PERFORMANCE!$Q:$Q)/1000</f>
        <v>0</v>
      </c>
      <c r="Q50" s="138">
        <f>SUMIF(PERFORMANCE!$N:$N,AD48,PERFORMANCE!$Q:$Q)/1000</f>
        <v>0</v>
      </c>
      <c r="R50" s="138">
        <f>SUMIF(PERFORMANCE!$N:$N,AE48,PERFORMANCE!$Q:$Q)/1000</f>
        <v>0</v>
      </c>
      <c r="S50" s="138">
        <f>SUMIF(PERFORMANCE!$N:$N,AF48,PERFORMANCE!$Q:$Q)/1000</f>
        <v>0</v>
      </c>
      <c r="T50" s="145">
        <f t="shared" ref="T50" si="147">SUM(J50:R50)</f>
        <v>0</v>
      </c>
      <c r="U50" s="258"/>
      <c r="V50" s="261"/>
      <c r="W50" s="90"/>
      <c r="X50" s="90"/>
      <c r="Y50" s="90"/>
      <c r="Z50" s="90"/>
      <c r="AA50" s="90"/>
      <c r="AB50" s="90"/>
      <c r="AC50" s="90"/>
      <c r="AD50" s="90"/>
      <c r="AE50" s="90"/>
      <c r="AF50" s="90"/>
      <c r="AG50" s="90"/>
      <c r="AH50" s="75"/>
      <c r="AI50" s="75"/>
    </row>
    <row r="51" spans="1:35" ht="46.5" x14ac:dyDescent="0.7">
      <c r="A51" s="69"/>
      <c r="B51" s="69"/>
      <c r="C51" s="264"/>
      <c r="D51" s="267"/>
      <c r="E51" s="270"/>
      <c r="F51" s="273"/>
      <c r="G51" s="293"/>
      <c r="H51" s="290"/>
      <c r="I51" s="139" t="s">
        <v>323</v>
      </c>
      <c r="J51" s="138">
        <f>SUMIF(PERFORMANCE!$N:$N,MACRO!W48,PERFORMANCE!$R:$R)/1000</f>
        <v>0</v>
      </c>
      <c r="K51" s="138">
        <f>SUMIF(PERFORMANCE!$N:$N,MACRO!X48,PERFORMANCE!$R:$R)/1000</f>
        <v>0</v>
      </c>
      <c r="L51" s="138">
        <f>SUMIF(PERFORMANCE!$N:$N,MACRO!Y48,PERFORMANCE!$R:$R)/1000</f>
        <v>0</v>
      </c>
      <c r="M51" s="138">
        <f>SUMIF(PERFORMANCE!$N:$N,MACRO!Z48,PERFORMANCE!$R:$R)/1000</f>
        <v>0</v>
      </c>
      <c r="N51" s="138">
        <f>SUMIF(PERFORMANCE!$N:$N,MACRO!AA48,PERFORMANCE!$R:$R)/1000</f>
        <v>0</v>
      </c>
      <c r="O51" s="138">
        <f>SUMIF(PERFORMANCE!$N:$N,MACRO!AB48,PERFORMANCE!$R:$R)/1000</f>
        <v>0</v>
      </c>
      <c r="P51" s="138">
        <f>SUMIF(PERFORMANCE!$N:$N,MACRO!AC48,PERFORMANCE!$R:$R)/1000</f>
        <v>0</v>
      </c>
      <c r="Q51" s="138">
        <f>SUMIF(PERFORMANCE!$N:$N,MACRO!AD48,PERFORMANCE!$R:$R)/1000</f>
        <v>0</v>
      </c>
      <c r="R51" s="138">
        <f>SUMIF(PERFORMANCE!$N:$N,MACRO!AE48,PERFORMANCE!$R:$R)/1000</f>
        <v>0</v>
      </c>
      <c r="S51" s="138">
        <f>SUMIF(PERFORMANCE!W:W,AF48,PERFORMANCE!T:T)/1000</f>
        <v>0</v>
      </c>
      <c r="T51" s="145">
        <f>SUM(J51:R51)</f>
        <v>0</v>
      </c>
      <c r="U51" s="258"/>
      <c r="V51" s="261"/>
      <c r="W51" s="90"/>
      <c r="X51" s="90"/>
      <c r="Y51" s="90"/>
      <c r="Z51" s="90"/>
      <c r="AA51" s="90"/>
      <c r="AB51" s="90"/>
      <c r="AC51" s="90"/>
      <c r="AD51" s="90"/>
      <c r="AE51" s="90"/>
      <c r="AF51" s="90"/>
      <c r="AG51" s="90"/>
      <c r="AH51" s="75"/>
      <c r="AI51" s="75"/>
    </row>
    <row r="52" spans="1:35" ht="122.25" customHeight="1" thickBot="1" x14ac:dyDescent="0.75">
      <c r="A52" s="74"/>
      <c r="B52" s="74"/>
      <c r="C52" s="265"/>
      <c r="D52" s="268"/>
      <c r="E52" s="271"/>
      <c r="F52" s="274"/>
      <c r="G52" s="294"/>
      <c r="H52" s="291"/>
      <c r="I52" s="140" t="s">
        <v>3036</v>
      </c>
      <c r="J52" s="141">
        <f t="shared" ref="J52:R52" si="148">J48-J51</f>
        <v>0</v>
      </c>
      <c r="K52" s="141">
        <f t="shared" si="148"/>
        <v>0</v>
      </c>
      <c r="L52" s="141">
        <f t="shared" si="148"/>
        <v>0</v>
      </c>
      <c r="M52" s="141">
        <f t="shared" si="148"/>
        <v>9.9000000000000005E-2</v>
      </c>
      <c r="N52" s="141">
        <f t="shared" si="148"/>
        <v>0</v>
      </c>
      <c r="O52" s="141">
        <f t="shared" si="148"/>
        <v>0</v>
      </c>
      <c r="P52" s="141">
        <f t="shared" si="148"/>
        <v>0</v>
      </c>
      <c r="Q52" s="141">
        <f t="shared" si="148"/>
        <v>0</v>
      </c>
      <c r="R52" s="141">
        <f t="shared" si="148"/>
        <v>0</v>
      </c>
      <c r="S52" s="141">
        <f t="shared" ref="S52" si="149">S48--S51</f>
        <v>0</v>
      </c>
      <c r="T52" s="146">
        <f>T48-T51</f>
        <v>9.9000000000000005E-2</v>
      </c>
      <c r="U52" s="259"/>
      <c r="V52" s="262"/>
      <c r="W52" s="90"/>
      <c r="X52" s="90"/>
      <c r="Y52" s="90"/>
      <c r="Z52" s="90"/>
      <c r="AA52" s="90"/>
      <c r="AB52" s="90"/>
      <c r="AC52" s="90"/>
      <c r="AD52" s="90"/>
      <c r="AE52" s="90"/>
      <c r="AF52" s="90"/>
      <c r="AG52" s="90"/>
      <c r="AH52" s="75"/>
      <c r="AI52" s="75"/>
    </row>
    <row r="53" spans="1:35" ht="22.5" customHeight="1" thickBot="1" x14ac:dyDescent="0.75">
      <c r="A53" s="74"/>
      <c r="B53" s="74"/>
      <c r="C53" s="156"/>
      <c r="D53" s="157"/>
      <c r="E53" s="158"/>
      <c r="F53" s="159"/>
      <c r="G53" s="159"/>
      <c r="H53" s="160"/>
      <c r="I53" s="164"/>
      <c r="J53" s="162"/>
      <c r="K53" s="162"/>
      <c r="L53" s="162"/>
      <c r="M53" s="162"/>
      <c r="N53" s="162"/>
      <c r="O53" s="162"/>
      <c r="P53" s="162"/>
      <c r="Q53" s="162"/>
      <c r="R53" s="162"/>
      <c r="S53" s="162"/>
      <c r="T53" s="163"/>
      <c r="U53" s="110"/>
      <c r="V53" s="111"/>
      <c r="W53" s="90"/>
      <c r="X53" s="90"/>
      <c r="Y53" s="90"/>
      <c r="Z53" s="90"/>
      <c r="AA53" s="90"/>
      <c r="AB53" s="90"/>
      <c r="AC53" s="90"/>
      <c r="AD53" s="90"/>
      <c r="AE53" s="90"/>
      <c r="AF53" s="90"/>
      <c r="AG53" s="90"/>
      <c r="AH53" s="75"/>
      <c r="AI53" s="75"/>
    </row>
    <row r="54" spans="1:35" ht="40.5" customHeight="1" x14ac:dyDescent="0.7">
      <c r="A54" s="69"/>
      <c r="B54" s="69"/>
      <c r="C54" s="263" t="s">
        <v>3016</v>
      </c>
      <c r="D54" s="266" t="s">
        <v>3118</v>
      </c>
      <c r="E54" s="269" t="s">
        <v>3171</v>
      </c>
      <c r="F54" s="272">
        <v>46226</v>
      </c>
      <c r="G54" s="275"/>
      <c r="H54" s="289" t="s">
        <v>3324</v>
      </c>
      <c r="I54" s="134" t="s">
        <v>3038</v>
      </c>
      <c r="J54" s="135">
        <f>SUMIF(PERFORMANCE!$N:$N,W54,PERFORMANCE!$G:$G)/1000</f>
        <v>0</v>
      </c>
      <c r="K54" s="135">
        <f>SUMIF(PERFORMANCE!$N:$N,X54,PERFORMANCE!$G:$G)/1000</f>
        <v>0</v>
      </c>
      <c r="L54" s="135">
        <f>SUMIF(PERFORMANCE!$N:$N,Y54,PERFORMANCE!$G:$G)/1000</f>
        <v>0</v>
      </c>
      <c r="M54" s="135">
        <f>SUMIF(PERFORMANCE!$N:$N,Z54,PERFORMANCE!$G:$G)/1000</f>
        <v>0.12299999999999998</v>
      </c>
      <c r="N54" s="135">
        <f>SUMIF(PERFORMANCE!$N:$N,AA54,PERFORMANCE!$G:$G)/1000</f>
        <v>0</v>
      </c>
      <c r="O54" s="135">
        <f>SUMIF(PERFORMANCE!$N:$N,AB54,PERFORMANCE!$G:$G)/1000</f>
        <v>0</v>
      </c>
      <c r="P54" s="135">
        <f>SUMIF(PERFORMANCE!$N:$N,AC54,PERFORMANCE!$G:$G)/1000</f>
        <v>0</v>
      </c>
      <c r="Q54" s="135">
        <f>SUMIF(PERFORMANCE!$N:$N,AD54,PERFORMANCE!$G:$G)/1000</f>
        <v>0</v>
      </c>
      <c r="R54" s="135">
        <f>SUMIF(PERFORMANCE!$N:$N,AE54,PERFORMANCE!$G:$G)/1000</f>
        <v>0</v>
      </c>
      <c r="S54" s="135">
        <f>SUMIF(PERFORMANCE!$N:$N,AF54,PERFORMANCE!$G:$G)/1000</f>
        <v>0</v>
      </c>
      <c r="T54" s="144">
        <f>SUM(J54:R54)</f>
        <v>0.12299999999999998</v>
      </c>
      <c r="U54" s="257">
        <v>0</v>
      </c>
      <c r="V54" s="260" t="str">
        <f>IF(U54&gt;=100%,"LIBERADO PARA EXPEDIÇÃO","EM ANDAMENTO")</f>
        <v>EM ANDAMENTO</v>
      </c>
      <c r="W54" s="92" t="str">
        <f t="shared" ref="W54" si="150">$D54&amp;J$4</f>
        <v>P-204ESTRUTURA</v>
      </c>
      <c r="X54" s="92" t="str">
        <f t="shared" ref="X54" si="151">$D54&amp;K$4</f>
        <v>P-204USINAGEM</v>
      </c>
      <c r="Y54" s="92" t="str">
        <f t="shared" ref="Y54" si="152">$D54&amp;L$4</f>
        <v>P-204TAMBOR</v>
      </c>
      <c r="Z54" s="92" t="str">
        <f t="shared" ref="Z54" si="153">$D54&amp;M$4</f>
        <v>P-204ROLOS</v>
      </c>
      <c r="AA54" s="92" t="str">
        <f t="shared" ref="AA54" si="154">$D54&amp;N$4</f>
        <v>P-204BASES ROLETES</v>
      </c>
      <c r="AB54" s="92" t="str">
        <f t="shared" ref="AB54" si="155">$D54&amp;O$4</f>
        <v>P-204REVESTIMENTO</v>
      </c>
      <c r="AC54" s="92" t="str">
        <f t="shared" ref="AC54" si="156">$D54&amp;P$4</f>
        <v>P-204RMF</v>
      </c>
      <c r="AD54" s="92" t="str">
        <f t="shared" ref="AD54" si="157">$D54&amp;Q$4</f>
        <v>P-204RMF BASES</v>
      </c>
      <c r="AE54" s="92" t="str">
        <f t="shared" ref="AE54" si="158">$D54&amp;R$4</f>
        <v>P-204TECMETAL</v>
      </c>
      <c r="AF54" s="92" t="str">
        <f t="shared" ref="AF54" si="159">$D54&amp;S$4</f>
        <v>P-204CONHECIMENTO</v>
      </c>
      <c r="AG54" s="92" t="str">
        <f t="shared" ref="AG54" si="160">$D54&amp;T$4</f>
        <v>P-204PESO TOTAL</v>
      </c>
      <c r="AH54" s="75"/>
      <c r="AI54" s="75"/>
    </row>
    <row r="55" spans="1:35" ht="46.5" x14ac:dyDescent="0.7">
      <c r="A55" s="74"/>
      <c r="B55" s="74"/>
      <c r="C55" s="264"/>
      <c r="D55" s="267"/>
      <c r="E55" s="270"/>
      <c r="F55" s="273"/>
      <c r="G55" s="276"/>
      <c r="H55" s="290"/>
      <c r="I55" s="136" t="s">
        <v>3035</v>
      </c>
      <c r="J55" s="137">
        <f t="shared" ref="J55" si="161">J54-J56</f>
        <v>0</v>
      </c>
      <c r="K55" s="137">
        <f t="shared" ref="K55" si="162">K54-K56</f>
        <v>0</v>
      </c>
      <c r="L55" s="137">
        <f t="shared" ref="L55" si="163">L54-L56</f>
        <v>0</v>
      </c>
      <c r="M55" s="137">
        <f t="shared" ref="M55" si="164">M54-M56</f>
        <v>0.12299999999999998</v>
      </c>
      <c r="N55" s="137">
        <f>N54-N56</f>
        <v>0</v>
      </c>
      <c r="O55" s="137">
        <f t="shared" ref="O55" si="165">O54-O56</f>
        <v>0</v>
      </c>
      <c r="P55" s="137">
        <f t="shared" ref="P55" si="166">P54-P56</f>
        <v>0</v>
      </c>
      <c r="Q55" s="137">
        <f t="shared" ref="Q55" si="167">Q54-Q56</f>
        <v>0</v>
      </c>
      <c r="R55" s="137">
        <f t="shared" ref="R55" si="168">R54-R56</f>
        <v>0</v>
      </c>
      <c r="S55" s="137">
        <f t="shared" ref="S55" si="169">S54-S56</f>
        <v>0</v>
      </c>
      <c r="T55" s="145">
        <f t="shared" ref="T55" si="170">T54-T56</f>
        <v>0.12299999999999998</v>
      </c>
      <c r="U55" s="258"/>
      <c r="V55" s="261"/>
      <c r="W55" s="90"/>
      <c r="X55" s="90"/>
      <c r="Y55" s="90"/>
      <c r="Z55" s="90"/>
      <c r="AA55" s="90"/>
      <c r="AB55" s="90"/>
      <c r="AC55" s="90"/>
      <c r="AD55" s="90"/>
      <c r="AE55" s="90"/>
      <c r="AF55" s="90"/>
      <c r="AG55" s="90"/>
      <c r="AH55" s="75"/>
      <c r="AI55" s="75"/>
    </row>
    <row r="56" spans="1:35" ht="46.5" x14ac:dyDescent="0.7">
      <c r="A56" s="74"/>
      <c r="B56" s="74"/>
      <c r="C56" s="264"/>
      <c r="D56" s="267"/>
      <c r="E56" s="270"/>
      <c r="F56" s="273"/>
      <c r="G56" s="276"/>
      <c r="H56" s="290"/>
      <c r="I56" s="136" t="s">
        <v>3037</v>
      </c>
      <c r="J56" s="138">
        <f>SUMIF(PERFORMANCE!$N:$N,W54,PERFORMANCE!$Q:$Q)/1000</f>
        <v>0</v>
      </c>
      <c r="K56" s="138">
        <f>SUMIF(PERFORMANCE!$N:$N,X54,PERFORMANCE!$Q:$Q)/1000</f>
        <v>0</v>
      </c>
      <c r="L56" s="138">
        <f>SUMIF(PERFORMANCE!$N:$N,Y54,PERFORMANCE!$Q:$Q)/1000</f>
        <v>0</v>
      </c>
      <c r="M56" s="138">
        <f>SUMIF(PERFORMANCE!$N:$N,Z54,PERFORMANCE!$Q:$Q)/1000</f>
        <v>0</v>
      </c>
      <c r="N56" s="138">
        <f>SUMIF(PERFORMANCE!$N:$N,AA54,PERFORMANCE!$Q:$Q)/1000</f>
        <v>0</v>
      </c>
      <c r="O56" s="138">
        <f>SUMIF(PERFORMANCE!$N:$N,AB54,PERFORMANCE!$Q:$Q)/1000</f>
        <v>0</v>
      </c>
      <c r="P56" s="138">
        <f>SUMIF(PERFORMANCE!$N:$N,AC54,PERFORMANCE!$Q:$Q)/1000</f>
        <v>0</v>
      </c>
      <c r="Q56" s="138">
        <f>SUMIF(PERFORMANCE!$N:$N,AD54,PERFORMANCE!$Q:$Q)/1000</f>
        <v>0</v>
      </c>
      <c r="R56" s="138">
        <f>SUMIF(PERFORMANCE!$N:$N,AE54,PERFORMANCE!$Q:$Q)/1000</f>
        <v>0</v>
      </c>
      <c r="S56" s="138">
        <f>SUMIF(PERFORMANCE!$N:$N,AF54,PERFORMANCE!$Q:$Q)/1000</f>
        <v>0</v>
      </c>
      <c r="T56" s="145">
        <f t="shared" ref="T56" si="171">SUM(J56:R56)</f>
        <v>0</v>
      </c>
      <c r="U56" s="258"/>
      <c r="V56" s="261"/>
      <c r="W56" s="90"/>
      <c r="X56" s="90"/>
      <c r="Y56" s="90"/>
      <c r="Z56" s="90"/>
      <c r="AA56" s="90"/>
      <c r="AB56" s="90"/>
      <c r="AC56" s="90"/>
      <c r="AD56" s="90"/>
      <c r="AE56" s="90"/>
      <c r="AF56" s="90"/>
      <c r="AG56" s="90"/>
      <c r="AH56" s="75"/>
      <c r="AI56" s="75"/>
    </row>
    <row r="57" spans="1:35" ht="46.5" x14ac:dyDescent="0.7">
      <c r="A57" s="69"/>
      <c r="B57" s="69"/>
      <c r="C57" s="264"/>
      <c r="D57" s="267"/>
      <c r="E57" s="270"/>
      <c r="F57" s="273"/>
      <c r="G57" s="276"/>
      <c r="H57" s="290"/>
      <c r="I57" s="139" t="s">
        <v>323</v>
      </c>
      <c r="J57" s="138">
        <f>SUMIF(PERFORMANCE!$N:$N,MACRO!W54,PERFORMANCE!$R:$R)/1000</f>
        <v>0</v>
      </c>
      <c r="K57" s="138">
        <f>SUMIF(PERFORMANCE!$N:$N,MACRO!X54,PERFORMANCE!$R:$R)/1000</f>
        <v>0</v>
      </c>
      <c r="L57" s="138">
        <f>SUMIF(PERFORMANCE!$N:$N,MACRO!Y54,PERFORMANCE!$R:$R)/1000</f>
        <v>0</v>
      </c>
      <c r="M57" s="138">
        <f>SUMIF(PERFORMANCE!$N:$N,MACRO!Z54,PERFORMANCE!$R:$R)/1000</f>
        <v>0</v>
      </c>
      <c r="N57" s="138">
        <f>SUMIF(PERFORMANCE!$N:$N,MACRO!AA54,PERFORMANCE!$R:$R)/1000</f>
        <v>0</v>
      </c>
      <c r="O57" s="138">
        <f>SUMIF(PERFORMANCE!$N:$N,MACRO!AB54,PERFORMANCE!$R:$R)/1000</f>
        <v>0</v>
      </c>
      <c r="P57" s="138">
        <f>SUMIF(PERFORMANCE!$N:$N,MACRO!AC54,PERFORMANCE!$R:$R)/1000</f>
        <v>0</v>
      </c>
      <c r="Q57" s="138">
        <f>SUMIF(PERFORMANCE!$N:$N,MACRO!AD54,PERFORMANCE!$R:$R)/1000</f>
        <v>0</v>
      </c>
      <c r="R57" s="138">
        <f>SUMIF(PERFORMANCE!$N:$N,MACRO!AE54,PERFORMANCE!$R:$R)/1000</f>
        <v>0</v>
      </c>
      <c r="S57" s="138">
        <f>SUMIF(PERFORMANCE!W:W,AF54,PERFORMANCE!T:T)/1000</f>
        <v>0</v>
      </c>
      <c r="T57" s="145">
        <f>SUM(J57:R57)</f>
        <v>0</v>
      </c>
      <c r="U57" s="258"/>
      <c r="V57" s="261"/>
      <c r="W57" s="90"/>
      <c r="X57" s="90"/>
      <c r="Y57" s="90"/>
      <c r="Z57" s="90"/>
      <c r="AA57" s="90"/>
      <c r="AB57" s="90"/>
      <c r="AC57" s="90"/>
      <c r="AD57" s="90"/>
      <c r="AE57" s="90"/>
      <c r="AF57" s="90"/>
      <c r="AG57" s="90"/>
      <c r="AH57" s="75"/>
      <c r="AI57" s="75"/>
    </row>
    <row r="58" spans="1:35" ht="122.25" customHeight="1" thickBot="1" x14ac:dyDescent="0.75">
      <c r="A58" s="74"/>
      <c r="B58" s="74"/>
      <c r="C58" s="265"/>
      <c r="D58" s="268"/>
      <c r="E58" s="271"/>
      <c r="F58" s="274"/>
      <c r="G58" s="277"/>
      <c r="H58" s="291"/>
      <c r="I58" s="140" t="s">
        <v>3036</v>
      </c>
      <c r="J58" s="141">
        <f t="shared" ref="J58:R58" si="172">J54-J57</f>
        <v>0</v>
      </c>
      <c r="K58" s="141">
        <f t="shared" si="172"/>
        <v>0</v>
      </c>
      <c r="L58" s="141">
        <f t="shared" si="172"/>
        <v>0</v>
      </c>
      <c r="M58" s="141">
        <f t="shared" si="172"/>
        <v>0.12299999999999998</v>
      </c>
      <c r="N58" s="141">
        <f t="shared" si="172"/>
        <v>0</v>
      </c>
      <c r="O58" s="141">
        <f t="shared" si="172"/>
        <v>0</v>
      </c>
      <c r="P58" s="141">
        <f t="shared" si="172"/>
        <v>0</v>
      </c>
      <c r="Q58" s="141">
        <f t="shared" si="172"/>
        <v>0</v>
      </c>
      <c r="R58" s="141">
        <f t="shared" si="172"/>
        <v>0</v>
      </c>
      <c r="S58" s="141">
        <f t="shared" ref="S58" si="173">S54--S57</f>
        <v>0</v>
      </c>
      <c r="T58" s="146">
        <f>T54-T57</f>
        <v>0.12299999999999998</v>
      </c>
      <c r="U58" s="259"/>
      <c r="V58" s="262"/>
      <c r="W58" s="90"/>
      <c r="X58" s="90"/>
      <c r="Y58" s="90"/>
      <c r="Z58" s="90"/>
      <c r="AA58" s="90"/>
      <c r="AB58" s="90"/>
      <c r="AC58" s="90"/>
      <c r="AD58" s="90"/>
      <c r="AE58" s="90"/>
      <c r="AF58" s="90"/>
      <c r="AG58" s="90"/>
      <c r="AH58" s="75"/>
      <c r="AI58" s="75"/>
    </row>
    <row r="59" spans="1:35" ht="22.5" customHeight="1" thickBot="1" x14ac:dyDescent="0.75">
      <c r="A59" s="74"/>
      <c r="B59" s="74"/>
      <c r="C59" s="156"/>
      <c r="D59" s="157"/>
      <c r="E59" s="158"/>
      <c r="F59" s="159"/>
      <c r="G59" s="159"/>
      <c r="H59" s="160"/>
      <c r="I59" s="164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3"/>
      <c r="U59" s="110"/>
      <c r="V59" s="111"/>
      <c r="W59" s="90"/>
      <c r="X59" s="90"/>
      <c r="Y59" s="90"/>
      <c r="Z59" s="90"/>
      <c r="AA59" s="90"/>
      <c r="AB59" s="90"/>
      <c r="AC59" s="90"/>
      <c r="AD59" s="90"/>
      <c r="AE59" s="90"/>
      <c r="AF59" s="90"/>
      <c r="AG59" s="90"/>
      <c r="AH59" s="75"/>
      <c r="AI59" s="75"/>
    </row>
    <row r="60" spans="1:35" ht="40.5" customHeight="1" x14ac:dyDescent="0.7">
      <c r="A60" s="69"/>
      <c r="B60" s="69"/>
      <c r="C60" s="263" t="s">
        <v>3172</v>
      </c>
      <c r="D60" s="266" t="s">
        <v>3170</v>
      </c>
      <c r="E60" s="269" t="s">
        <v>3173</v>
      </c>
      <c r="F60" s="272">
        <v>46235</v>
      </c>
      <c r="G60" s="275"/>
      <c r="H60" s="278" t="s">
        <v>1882</v>
      </c>
      <c r="I60" s="134" t="s">
        <v>3038</v>
      </c>
      <c r="J60" s="135">
        <f>SUMIF(PERFORMANCE!$N:$N,W60,PERFORMANCE!$G:$G)/1000</f>
        <v>0</v>
      </c>
      <c r="K60" s="135">
        <f>SUMIF(PERFORMANCE!$N:$N,X60,PERFORMANCE!$G:$G)/1000</f>
        <v>0</v>
      </c>
      <c r="L60" s="135">
        <f>SUMIF(PERFORMANCE!$N:$N,Y60,PERFORMANCE!$G:$G)/1000</f>
        <v>0</v>
      </c>
      <c r="M60" s="135">
        <f>SUMIF(PERFORMANCE!$N:$N,Z60,PERFORMANCE!$G:$G)/1000</f>
        <v>0</v>
      </c>
      <c r="N60" s="135">
        <f>SUMIF(PERFORMANCE!$N:$N,AA60,PERFORMANCE!$G:$G)/1000</f>
        <v>9.7199999999999995E-2</v>
      </c>
      <c r="O60" s="135">
        <f>SUMIF(PERFORMANCE!$N:$N,AB60,PERFORMANCE!$G:$G)/1000</f>
        <v>0</v>
      </c>
      <c r="P60" s="135">
        <f>SUMIF(PERFORMANCE!$N:$N,AC60,PERFORMANCE!$G:$G)/1000</f>
        <v>0</v>
      </c>
      <c r="Q60" s="135">
        <f>SUMIF(PERFORMANCE!$N:$N,AD60,PERFORMANCE!$G:$G)/1000</f>
        <v>0</v>
      </c>
      <c r="R60" s="135">
        <f>SUMIF(PERFORMANCE!$N:$N,AE60,PERFORMANCE!$G:$G)/1000</f>
        <v>0</v>
      </c>
      <c r="S60" s="135">
        <f>SUMIF(PERFORMANCE!$N:$N,AF60,PERFORMANCE!$G:$G)/1000</f>
        <v>0</v>
      </c>
      <c r="T60" s="144">
        <f>SUM(J60:R60)</f>
        <v>9.7199999999999995E-2</v>
      </c>
      <c r="U60" s="257">
        <v>0</v>
      </c>
      <c r="V60" s="260" t="str">
        <f>IF(U60&gt;=100%,"LIBERADO PARA EXPEDIÇÃO","EM ANDAMENTO")</f>
        <v>EM ANDAMENTO</v>
      </c>
      <c r="W60" s="92" t="str">
        <f t="shared" ref="W60" si="174">$D60&amp;J$4</f>
        <v>P-205ESTRUTURA</v>
      </c>
      <c r="X60" s="92" t="str">
        <f t="shared" ref="X60" si="175">$D60&amp;K$4</f>
        <v>P-205USINAGEM</v>
      </c>
      <c r="Y60" s="92" t="str">
        <f t="shared" ref="Y60" si="176">$D60&amp;L$4</f>
        <v>P-205TAMBOR</v>
      </c>
      <c r="Z60" s="92" t="str">
        <f t="shared" ref="Z60" si="177">$D60&amp;M$4</f>
        <v>P-205ROLOS</v>
      </c>
      <c r="AA60" s="92" t="str">
        <f t="shared" ref="AA60" si="178">$D60&amp;N$4</f>
        <v>P-205BASES ROLETES</v>
      </c>
      <c r="AB60" s="92" t="str">
        <f t="shared" ref="AB60" si="179">$D60&amp;O$4</f>
        <v>P-205REVESTIMENTO</v>
      </c>
      <c r="AC60" s="92" t="str">
        <f t="shared" ref="AC60" si="180">$D60&amp;P$4</f>
        <v>P-205RMF</v>
      </c>
      <c r="AD60" s="92" t="str">
        <f t="shared" ref="AD60" si="181">$D60&amp;Q$4</f>
        <v>P-205RMF BASES</v>
      </c>
      <c r="AE60" s="92" t="str">
        <f t="shared" ref="AE60" si="182">$D60&amp;R$4</f>
        <v>P-205TECMETAL</v>
      </c>
      <c r="AF60" s="92" t="str">
        <f t="shared" ref="AF60" si="183">$D60&amp;S$4</f>
        <v>P-205CONHECIMENTO</v>
      </c>
      <c r="AG60" s="92" t="str">
        <f t="shared" ref="AG60" si="184">$D60&amp;T$4</f>
        <v>P-205PESO TOTAL</v>
      </c>
      <c r="AH60" s="75"/>
      <c r="AI60" s="75"/>
    </row>
    <row r="61" spans="1:35" ht="46.5" x14ac:dyDescent="0.7">
      <c r="A61" s="74"/>
      <c r="B61" s="74"/>
      <c r="C61" s="264"/>
      <c r="D61" s="267"/>
      <c r="E61" s="270"/>
      <c r="F61" s="273"/>
      <c r="G61" s="276"/>
      <c r="H61" s="279"/>
      <c r="I61" s="136" t="s">
        <v>3035</v>
      </c>
      <c r="J61" s="137">
        <f t="shared" ref="J61" si="185">J60-J62</f>
        <v>0</v>
      </c>
      <c r="K61" s="137">
        <f t="shared" ref="K61" si="186">K60-K62</f>
        <v>0</v>
      </c>
      <c r="L61" s="137">
        <f t="shared" ref="L61" si="187">L60-L62</f>
        <v>0</v>
      </c>
      <c r="M61" s="137">
        <f t="shared" ref="M61" si="188">M60-M62</f>
        <v>0</v>
      </c>
      <c r="N61" s="137">
        <f>N60-N62</f>
        <v>9.7199999999999995E-2</v>
      </c>
      <c r="O61" s="137">
        <f t="shared" ref="O61" si="189">O60-O62</f>
        <v>0</v>
      </c>
      <c r="P61" s="137">
        <f t="shared" ref="P61" si="190">P60-P62</f>
        <v>0</v>
      </c>
      <c r="Q61" s="137">
        <f t="shared" ref="Q61" si="191">Q60-Q62</f>
        <v>0</v>
      </c>
      <c r="R61" s="137">
        <f t="shared" ref="R61" si="192">R60-R62</f>
        <v>0</v>
      </c>
      <c r="S61" s="137">
        <f t="shared" ref="S61" si="193">S60-S62</f>
        <v>0</v>
      </c>
      <c r="T61" s="145">
        <f t="shared" ref="T61" si="194">T60-T62</f>
        <v>9.7199999999999995E-2</v>
      </c>
      <c r="U61" s="258"/>
      <c r="V61" s="261"/>
      <c r="W61" s="90"/>
      <c r="X61" s="90"/>
      <c r="Y61" s="90"/>
      <c r="Z61" s="90"/>
      <c r="AA61" s="90"/>
      <c r="AB61" s="90"/>
      <c r="AC61" s="90"/>
      <c r="AD61" s="90"/>
      <c r="AE61" s="90"/>
      <c r="AF61" s="90"/>
      <c r="AG61" s="90"/>
      <c r="AH61" s="75"/>
      <c r="AI61" s="75"/>
    </row>
    <row r="62" spans="1:35" ht="46.5" x14ac:dyDescent="0.7">
      <c r="A62" s="74"/>
      <c r="B62" s="74"/>
      <c r="C62" s="264"/>
      <c r="D62" s="267"/>
      <c r="E62" s="270"/>
      <c r="F62" s="273"/>
      <c r="G62" s="276"/>
      <c r="H62" s="279"/>
      <c r="I62" s="136" t="s">
        <v>3037</v>
      </c>
      <c r="J62" s="138">
        <f>SUMIF(PERFORMANCE!$N:$N,W60,PERFORMANCE!$Q:$Q)/1000</f>
        <v>0</v>
      </c>
      <c r="K62" s="138">
        <f>SUMIF(PERFORMANCE!$N:$N,X60,PERFORMANCE!$Q:$Q)/1000</f>
        <v>0</v>
      </c>
      <c r="L62" s="138">
        <f>SUMIF(PERFORMANCE!$N:$N,Y60,PERFORMANCE!$Q:$Q)/1000</f>
        <v>0</v>
      </c>
      <c r="M62" s="138">
        <f>SUMIF(PERFORMANCE!$N:$N,Z60,PERFORMANCE!$Q:$Q)/1000</f>
        <v>0</v>
      </c>
      <c r="N62" s="138">
        <f>SUMIF(PERFORMANCE!$N:$N,AA60,PERFORMANCE!$Q:$Q)/1000</f>
        <v>0</v>
      </c>
      <c r="O62" s="138">
        <f>SUMIF(PERFORMANCE!$N:$N,AB60,PERFORMANCE!$Q:$Q)/1000</f>
        <v>0</v>
      </c>
      <c r="P62" s="138">
        <f>SUMIF(PERFORMANCE!$N:$N,AC60,PERFORMANCE!$Q:$Q)/1000</f>
        <v>0</v>
      </c>
      <c r="Q62" s="138">
        <f>SUMIF(PERFORMANCE!$N:$N,AD60,PERFORMANCE!$Q:$Q)/1000</f>
        <v>0</v>
      </c>
      <c r="R62" s="138">
        <f>SUMIF(PERFORMANCE!$N:$N,AE60,PERFORMANCE!$Q:$Q)/1000</f>
        <v>0</v>
      </c>
      <c r="S62" s="138">
        <f>SUMIF(PERFORMANCE!$N:$N,AF60,PERFORMANCE!$Q:$Q)/1000</f>
        <v>0</v>
      </c>
      <c r="T62" s="145">
        <f t="shared" ref="T62" si="195">SUM(J62:R62)</f>
        <v>0</v>
      </c>
      <c r="U62" s="258"/>
      <c r="V62" s="261"/>
      <c r="W62" s="90"/>
      <c r="X62" s="90"/>
      <c r="Y62" s="90"/>
      <c r="Z62" s="90"/>
      <c r="AA62" s="90"/>
      <c r="AB62" s="90"/>
      <c r="AC62" s="90"/>
      <c r="AD62" s="90"/>
      <c r="AE62" s="90"/>
      <c r="AF62" s="90"/>
      <c r="AG62" s="90"/>
      <c r="AH62" s="75"/>
      <c r="AI62" s="75"/>
    </row>
    <row r="63" spans="1:35" ht="46.5" x14ac:dyDescent="0.7">
      <c r="A63" s="69"/>
      <c r="B63" s="69"/>
      <c r="C63" s="264"/>
      <c r="D63" s="267"/>
      <c r="E63" s="270"/>
      <c r="F63" s="273"/>
      <c r="G63" s="276"/>
      <c r="H63" s="279"/>
      <c r="I63" s="139" t="s">
        <v>323</v>
      </c>
      <c r="J63" s="138">
        <f>SUMIF(PERFORMANCE!$N:$N,MACRO!W60,PERFORMANCE!$R:$R)/1000</f>
        <v>0</v>
      </c>
      <c r="K63" s="138">
        <f>SUMIF(PERFORMANCE!$N:$N,MACRO!X60,PERFORMANCE!$R:$R)/1000</f>
        <v>0</v>
      </c>
      <c r="L63" s="138">
        <f>SUMIF(PERFORMANCE!$N:$N,MACRO!Y60,PERFORMANCE!$R:$R)/1000</f>
        <v>0</v>
      </c>
      <c r="M63" s="138">
        <f>SUMIF(PERFORMANCE!$N:$N,MACRO!Z60,PERFORMANCE!$R:$R)/1000</f>
        <v>0</v>
      </c>
      <c r="N63" s="138">
        <f>SUMIF(PERFORMANCE!$N:$N,MACRO!AA60,PERFORMANCE!$R:$R)/1000</f>
        <v>0</v>
      </c>
      <c r="O63" s="138">
        <f>SUMIF(PERFORMANCE!$N:$N,MACRO!AB60,PERFORMANCE!$R:$R)/1000</f>
        <v>0</v>
      </c>
      <c r="P63" s="138">
        <f>SUMIF(PERFORMANCE!$N:$N,MACRO!AC60,PERFORMANCE!$R:$R)/1000</f>
        <v>0</v>
      </c>
      <c r="Q63" s="138">
        <f>SUMIF(PERFORMANCE!$N:$N,MACRO!AD60,PERFORMANCE!$R:$R)/1000</f>
        <v>0</v>
      </c>
      <c r="R63" s="138">
        <f>SUMIF(PERFORMANCE!$N:$N,MACRO!AE60,PERFORMANCE!$R:$R)/1000</f>
        <v>0</v>
      </c>
      <c r="S63" s="138">
        <f>SUMIF(PERFORMANCE!W:W,AF60,PERFORMANCE!T:T)/1000</f>
        <v>0</v>
      </c>
      <c r="T63" s="145">
        <f>SUM(J63:R63)</f>
        <v>0</v>
      </c>
      <c r="U63" s="258"/>
      <c r="V63" s="261"/>
      <c r="W63" s="90"/>
      <c r="X63" s="90"/>
      <c r="Y63" s="90"/>
      <c r="Z63" s="90"/>
      <c r="AA63" s="90"/>
      <c r="AB63" s="90"/>
      <c r="AC63" s="90"/>
      <c r="AD63" s="90"/>
      <c r="AE63" s="90"/>
      <c r="AF63" s="90"/>
      <c r="AG63" s="90"/>
      <c r="AH63" s="75"/>
      <c r="AI63" s="75"/>
    </row>
    <row r="64" spans="1:35" ht="122.25" customHeight="1" thickBot="1" x14ac:dyDescent="0.75">
      <c r="A64" s="74"/>
      <c r="B64" s="74"/>
      <c r="C64" s="265"/>
      <c r="D64" s="268"/>
      <c r="E64" s="271"/>
      <c r="F64" s="274"/>
      <c r="G64" s="277"/>
      <c r="H64" s="280"/>
      <c r="I64" s="140" t="s">
        <v>3036</v>
      </c>
      <c r="J64" s="141">
        <f t="shared" ref="J64:R64" si="196">J60-J63</f>
        <v>0</v>
      </c>
      <c r="K64" s="141">
        <f t="shared" si="196"/>
        <v>0</v>
      </c>
      <c r="L64" s="141">
        <f t="shared" si="196"/>
        <v>0</v>
      </c>
      <c r="M64" s="141">
        <f t="shared" si="196"/>
        <v>0</v>
      </c>
      <c r="N64" s="141">
        <f t="shared" si="196"/>
        <v>9.7199999999999995E-2</v>
      </c>
      <c r="O64" s="141">
        <f t="shared" si="196"/>
        <v>0</v>
      </c>
      <c r="P64" s="141">
        <f t="shared" si="196"/>
        <v>0</v>
      </c>
      <c r="Q64" s="141">
        <f t="shared" si="196"/>
        <v>0</v>
      </c>
      <c r="R64" s="141">
        <f t="shared" si="196"/>
        <v>0</v>
      </c>
      <c r="S64" s="141">
        <f t="shared" ref="S64" si="197">S60--S63</f>
        <v>0</v>
      </c>
      <c r="T64" s="146">
        <f>T60-T63</f>
        <v>9.7199999999999995E-2</v>
      </c>
      <c r="U64" s="259"/>
      <c r="V64" s="262"/>
      <c r="W64" s="90"/>
      <c r="X64" s="90"/>
      <c r="Y64" s="90"/>
      <c r="Z64" s="90"/>
      <c r="AA64" s="90"/>
      <c r="AB64" s="90"/>
      <c r="AC64" s="90"/>
      <c r="AD64" s="90"/>
      <c r="AE64" s="90"/>
      <c r="AF64" s="90"/>
      <c r="AG64" s="90"/>
      <c r="AH64" s="75"/>
      <c r="AI64" s="75"/>
    </row>
    <row r="65" spans="1:35" ht="22.5" customHeight="1" thickBot="1" x14ac:dyDescent="0.75">
      <c r="A65" s="74"/>
      <c r="B65" s="74"/>
      <c r="C65" s="156"/>
      <c r="D65" s="157"/>
      <c r="E65" s="158"/>
      <c r="F65" s="159"/>
      <c r="G65" s="159"/>
      <c r="H65" s="160"/>
      <c r="I65" s="164"/>
      <c r="J65" s="162"/>
      <c r="K65" s="162"/>
      <c r="L65" s="162"/>
      <c r="M65" s="162"/>
      <c r="N65" s="162"/>
      <c r="O65" s="162"/>
      <c r="P65" s="162"/>
      <c r="Q65" s="162"/>
      <c r="R65" s="162"/>
      <c r="S65" s="162"/>
      <c r="T65" s="163"/>
      <c r="U65" s="110"/>
      <c r="V65" s="111"/>
      <c r="W65" s="90"/>
      <c r="X65" s="90"/>
      <c r="Y65" s="90"/>
      <c r="Z65" s="90"/>
      <c r="AA65" s="90"/>
      <c r="AB65" s="90"/>
      <c r="AC65" s="90"/>
      <c r="AD65" s="90"/>
      <c r="AE65" s="90"/>
      <c r="AF65" s="90"/>
      <c r="AG65" s="90"/>
      <c r="AH65" s="75"/>
      <c r="AI65" s="75"/>
    </row>
    <row r="66" spans="1:35" ht="40.5" customHeight="1" x14ac:dyDescent="0.7">
      <c r="A66" s="69"/>
      <c r="B66" s="69"/>
      <c r="C66" s="263" t="s">
        <v>4318</v>
      </c>
      <c r="D66" s="266" t="s">
        <v>4310</v>
      </c>
      <c r="E66" s="269" t="s">
        <v>4319</v>
      </c>
      <c r="F66" s="272">
        <v>46233</v>
      </c>
      <c r="G66" s="275"/>
      <c r="H66" s="278" t="s">
        <v>1882</v>
      </c>
      <c r="I66" s="134" t="s">
        <v>3038</v>
      </c>
      <c r="J66" s="135">
        <f>SUMIF(PERFORMANCE!$N:$N,W66,PERFORMANCE!$G:$G)/1000</f>
        <v>0</v>
      </c>
      <c r="K66" s="135">
        <f>SUMIF(PERFORMANCE!$N:$N,X66,PERFORMANCE!$G:$G)/1000</f>
        <v>0</v>
      </c>
      <c r="L66" s="135">
        <f>SUMIF(PERFORMANCE!$N:$N,Y66,PERFORMANCE!$G:$G)/1000</f>
        <v>0</v>
      </c>
      <c r="M66" s="135">
        <f>SUMIF(PERFORMANCE!$N:$N,Z66,PERFORMANCE!$G:$G)/1000</f>
        <v>0.13500000000000001</v>
      </c>
      <c r="N66" s="135">
        <f>SUMIF(PERFORMANCE!$N:$N,AA66,PERFORMANCE!$G:$G)/1000</f>
        <v>0</v>
      </c>
      <c r="O66" s="135">
        <f>SUMIF(PERFORMANCE!$N:$N,AB66,PERFORMANCE!$G:$G)/1000</f>
        <v>0</v>
      </c>
      <c r="P66" s="135">
        <f>SUMIF(PERFORMANCE!$N:$N,AC66,PERFORMANCE!$G:$G)/1000</f>
        <v>0</v>
      </c>
      <c r="Q66" s="135">
        <f>SUMIF(PERFORMANCE!$N:$N,AD66,PERFORMANCE!$G:$G)/1000</f>
        <v>0</v>
      </c>
      <c r="R66" s="135">
        <f>SUMIF(PERFORMANCE!$N:$N,AE66,PERFORMANCE!$G:$G)/1000</f>
        <v>0</v>
      </c>
      <c r="S66" s="135">
        <f>SUMIF(PERFORMANCE!$N:$N,AF66,PERFORMANCE!$G:$G)/1000</f>
        <v>0</v>
      </c>
      <c r="T66" s="144">
        <f>SUM(J66:R66)</f>
        <v>0.13500000000000001</v>
      </c>
      <c r="U66" s="257">
        <v>0</v>
      </c>
      <c r="V66" s="260" t="str">
        <f>IF(U66&gt;=100%,"LIBERADO PARA EXPEDIÇÃO","EM ANDAMENTO")</f>
        <v>EM ANDAMENTO</v>
      </c>
      <c r="W66" s="92" t="str">
        <f t="shared" ref="W66" si="198">$D66&amp;J$4</f>
        <v>P-208ESTRUTURA</v>
      </c>
      <c r="X66" s="92" t="str">
        <f t="shared" ref="X66" si="199">$D66&amp;K$4</f>
        <v>P-208USINAGEM</v>
      </c>
      <c r="Y66" s="92" t="str">
        <f t="shared" ref="Y66" si="200">$D66&amp;L$4</f>
        <v>P-208TAMBOR</v>
      </c>
      <c r="Z66" s="92" t="str">
        <f t="shared" ref="Z66" si="201">$D66&amp;M$4</f>
        <v>P-208ROLOS</v>
      </c>
      <c r="AA66" s="92" t="str">
        <f t="shared" ref="AA66" si="202">$D66&amp;N$4</f>
        <v>P-208BASES ROLETES</v>
      </c>
      <c r="AB66" s="92" t="str">
        <f t="shared" ref="AB66" si="203">$D66&amp;O$4</f>
        <v>P-208REVESTIMENTO</v>
      </c>
      <c r="AC66" s="92" t="str">
        <f t="shared" ref="AC66" si="204">$D66&amp;P$4</f>
        <v>P-208RMF</v>
      </c>
      <c r="AD66" s="92" t="str">
        <f t="shared" ref="AD66" si="205">$D66&amp;Q$4</f>
        <v>P-208RMF BASES</v>
      </c>
      <c r="AE66" s="92" t="str">
        <f t="shared" ref="AE66" si="206">$D66&amp;R$4</f>
        <v>P-208TECMETAL</v>
      </c>
      <c r="AF66" s="92" t="str">
        <f t="shared" ref="AF66" si="207">$D66&amp;S$4</f>
        <v>P-208CONHECIMENTO</v>
      </c>
      <c r="AG66" s="92" t="str">
        <f t="shared" ref="AG66" si="208">$D66&amp;T$4</f>
        <v>P-208PESO TOTAL</v>
      </c>
      <c r="AH66" s="75"/>
      <c r="AI66" s="75"/>
    </row>
    <row r="67" spans="1:35" ht="46.5" x14ac:dyDescent="0.7">
      <c r="A67" s="74"/>
      <c r="B67" s="74"/>
      <c r="C67" s="264"/>
      <c r="D67" s="267"/>
      <c r="E67" s="270"/>
      <c r="F67" s="273"/>
      <c r="G67" s="276"/>
      <c r="H67" s="279"/>
      <c r="I67" s="136" t="s">
        <v>3035</v>
      </c>
      <c r="J67" s="137">
        <f t="shared" ref="J67:M67" si="209">J66-J68</f>
        <v>0</v>
      </c>
      <c r="K67" s="137">
        <f t="shared" si="209"/>
        <v>0</v>
      </c>
      <c r="L67" s="137">
        <f t="shared" si="209"/>
        <v>0</v>
      </c>
      <c r="M67" s="137">
        <f t="shared" si="209"/>
        <v>0.13500000000000001</v>
      </c>
      <c r="N67" s="137">
        <f>N66-N68</f>
        <v>0</v>
      </c>
      <c r="O67" s="137">
        <f t="shared" ref="O67:T67" si="210">O66-O68</f>
        <v>0</v>
      </c>
      <c r="P67" s="137">
        <f t="shared" si="210"/>
        <v>0</v>
      </c>
      <c r="Q67" s="137">
        <f t="shared" si="210"/>
        <v>0</v>
      </c>
      <c r="R67" s="137">
        <f t="shared" si="210"/>
        <v>0</v>
      </c>
      <c r="S67" s="137">
        <f t="shared" si="210"/>
        <v>0</v>
      </c>
      <c r="T67" s="145">
        <f t="shared" si="210"/>
        <v>0.13500000000000001</v>
      </c>
      <c r="U67" s="258"/>
      <c r="V67" s="261"/>
      <c r="W67" s="90"/>
      <c r="X67" s="90"/>
      <c r="Y67" s="90"/>
      <c r="Z67" s="90"/>
      <c r="AA67" s="90"/>
      <c r="AB67" s="90"/>
      <c r="AC67" s="90"/>
      <c r="AD67" s="90"/>
      <c r="AE67" s="90"/>
      <c r="AF67" s="90"/>
      <c r="AG67" s="90"/>
      <c r="AH67" s="75"/>
      <c r="AI67" s="75"/>
    </row>
    <row r="68" spans="1:35" ht="46.5" x14ac:dyDescent="0.7">
      <c r="A68" s="74"/>
      <c r="B68" s="74"/>
      <c r="C68" s="264"/>
      <c r="D68" s="267"/>
      <c r="E68" s="270"/>
      <c r="F68" s="273"/>
      <c r="G68" s="276"/>
      <c r="H68" s="279"/>
      <c r="I68" s="136" t="s">
        <v>3037</v>
      </c>
      <c r="J68" s="138">
        <f>SUMIF(PERFORMANCE!$N:$N,W66,PERFORMANCE!$Q:$Q)/1000</f>
        <v>0</v>
      </c>
      <c r="K68" s="138">
        <f>SUMIF(PERFORMANCE!$N:$N,X66,PERFORMANCE!$Q:$Q)/1000</f>
        <v>0</v>
      </c>
      <c r="L68" s="138">
        <f>SUMIF(PERFORMANCE!$N:$N,Y66,PERFORMANCE!$Q:$Q)/1000</f>
        <v>0</v>
      </c>
      <c r="M68" s="138">
        <f>SUMIF(PERFORMANCE!$N:$N,Z66,PERFORMANCE!$Q:$Q)/1000</f>
        <v>0</v>
      </c>
      <c r="N68" s="138">
        <f>SUMIF(PERFORMANCE!$N:$N,AA66,PERFORMANCE!$Q:$Q)/1000</f>
        <v>0</v>
      </c>
      <c r="O68" s="138">
        <f>SUMIF(PERFORMANCE!$N:$N,AB66,PERFORMANCE!$Q:$Q)/1000</f>
        <v>0</v>
      </c>
      <c r="P68" s="138">
        <f>SUMIF(PERFORMANCE!$N:$N,AC66,PERFORMANCE!$Q:$Q)/1000</f>
        <v>0</v>
      </c>
      <c r="Q68" s="138">
        <f>SUMIF(PERFORMANCE!$N:$N,AD66,PERFORMANCE!$Q:$Q)/1000</f>
        <v>0</v>
      </c>
      <c r="R68" s="138">
        <f>SUMIF(PERFORMANCE!$N:$N,AE66,PERFORMANCE!$Q:$Q)/1000</f>
        <v>0</v>
      </c>
      <c r="S68" s="138">
        <f>SUMIF(PERFORMANCE!$N:$N,AF66,PERFORMANCE!$Q:$Q)/1000</f>
        <v>0</v>
      </c>
      <c r="T68" s="145">
        <f t="shared" ref="T68" si="211">SUM(J68:R68)</f>
        <v>0</v>
      </c>
      <c r="U68" s="258"/>
      <c r="V68" s="261"/>
      <c r="W68" s="90"/>
      <c r="X68" s="90"/>
      <c r="Y68" s="90"/>
      <c r="Z68" s="90"/>
      <c r="AA68" s="90"/>
      <c r="AB68" s="90"/>
      <c r="AC68" s="90"/>
      <c r="AD68" s="90"/>
      <c r="AE68" s="90"/>
      <c r="AF68" s="90"/>
      <c r="AG68" s="90"/>
      <c r="AH68" s="75"/>
      <c r="AI68" s="75"/>
    </row>
    <row r="69" spans="1:35" ht="46.5" x14ac:dyDescent="0.7">
      <c r="A69" s="69"/>
      <c r="B69" s="69"/>
      <c r="C69" s="264"/>
      <c r="D69" s="267"/>
      <c r="E69" s="270"/>
      <c r="F69" s="273"/>
      <c r="G69" s="276"/>
      <c r="H69" s="279"/>
      <c r="I69" s="139" t="s">
        <v>323</v>
      </c>
      <c r="J69" s="138">
        <f>SUMIF(PERFORMANCE!$N:$N,MACRO!W66,PERFORMANCE!$R:$R)/1000</f>
        <v>0</v>
      </c>
      <c r="K69" s="138">
        <f>SUMIF(PERFORMANCE!$N:$N,MACRO!X66,PERFORMANCE!$R:$R)/1000</f>
        <v>0</v>
      </c>
      <c r="L69" s="138">
        <f>SUMIF(PERFORMANCE!$N:$N,MACRO!Y66,PERFORMANCE!$R:$R)/1000</f>
        <v>0</v>
      </c>
      <c r="M69" s="138">
        <f>SUMIF(PERFORMANCE!$N:$N,MACRO!Z66,PERFORMANCE!$R:$R)/1000</f>
        <v>0</v>
      </c>
      <c r="N69" s="138">
        <f>SUMIF(PERFORMANCE!$N:$N,MACRO!AA66,PERFORMANCE!$R:$R)/1000</f>
        <v>0</v>
      </c>
      <c r="O69" s="138">
        <f>SUMIF(PERFORMANCE!$N:$N,MACRO!AB66,PERFORMANCE!$R:$R)/1000</f>
        <v>0</v>
      </c>
      <c r="P69" s="138">
        <f>SUMIF(PERFORMANCE!$N:$N,MACRO!AC66,PERFORMANCE!$R:$R)/1000</f>
        <v>0</v>
      </c>
      <c r="Q69" s="138">
        <f>SUMIF(PERFORMANCE!$N:$N,MACRO!AD66,PERFORMANCE!$R:$R)/1000</f>
        <v>0</v>
      </c>
      <c r="R69" s="138">
        <f>SUMIF(PERFORMANCE!$N:$N,MACRO!AE66,PERFORMANCE!$R:$R)/1000</f>
        <v>0</v>
      </c>
      <c r="S69" s="138">
        <f>SUMIF(PERFORMANCE!W:W,AF66,PERFORMANCE!T:T)/1000</f>
        <v>0</v>
      </c>
      <c r="T69" s="145">
        <f>SUM(J69:R69)</f>
        <v>0</v>
      </c>
      <c r="U69" s="258"/>
      <c r="V69" s="261"/>
      <c r="W69" s="90"/>
      <c r="X69" s="90"/>
      <c r="Y69" s="90"/>
      <c r="Z69" s="90"/>
      <c r="AA69" s="90"/>
      <c r="AB69" s="90"/>
      <c r="AC69" s="90"/>
      <c r="AD69" s="90"/>
      <c r="AE69" s="90"/>
      <c r="AF69" s="90"/>
      <c r="AG69" s="90"/>
      <c r="AH69" s="75"/>
      <c r="AI69" s="75"/>
    </row>
    <row r="70" spans="1:35" ht="122.25" customHeight="1" thickBot="1" x14ac:dyDescent="0.75">
      <c r="A70" s="74"/>
      <c r="B70" s="74"/>
      <c r="C70" s="265"/>
      <c r="D70" s="268"/>
      <c r="E70" s="271"/>
      <c r="F70" s="274"/>
      <c r="G70" s="277"/>
      <c r="H70" s="280"/>
      <c r="I70" s="140" t="s">
        <v>3036</v>
      </c>
      <c r="J70" s="141">
        <f t="shared" ref="J70:R70" si="212">J66-J69</f>
        <v>0</v>
      </c>
      <c r="K70" s="141">
        <f t="shared" si="212"/>
        <v>0</v>
      </c>
      <c r="L70" s="141">
        <f t="shared" si="212"/>
        <v>0</v>
      </c>
      <c r="M70" s="141">
        <f t="shared" si="212"/>
        <v>0.13500000000000001</v>
      </c>
      <c r="N70" s="141">
        <f t="shared" si="212"/>
        <v>0</v>
      </c>
      <c r="O70" s="141">
        <f t="shared" si="212"/>
        <v>0</v>
      </c>
      <c r="P70" s="141">
        <f t="shared" si="212"/>
        <v>0</v>
      </c>
      <c r="Q70" s="141">
        <f t="shared" si="212"/>
        <v>0</v>
      </c>
      <c r="R70" s="141">
        <f t="shared" si="212"/>
        <v>0</v>
      </c>
      <c r="S70" s="141">
        <f t="shared" ref="S70" si="213">S66--S69</f>
        <v>0</v>
      </c>
      <c r="T70" s="146">
        <f>T66-T69</f>
        <v>0.13500000000000001</v>
      </c>
      <c r="U70" s="259"/>
      <c r="V70" s="262"/>
      <c r="W70" s="90"/>
      <c r="X70" s="90"/>
      <c r="Y70" s="90"/>
      <c r="Z70" s="90"/>
      <c r="AA70" s="90"/>
      <c r="AB70" s="90"/>
      <c r="AC70" s="90"/>
      <c r="AD70" s="90"/>
      <c r="AE70" s="90"/>
      <c r="AF70" s="90"/>
      <c r="AG70" s="90"/>
      <c r="AH70" s="75"/>
      <c r="AI70" s="75"/>
    </row>
    <row r="71" spans="1:35" ht="22.5" customHeight="1" thickBot="1" x14ac:dyDescent="0.75">
      <c r="A71" s="74"/>
      <c r="B71" s="74"/>
      <c r="C71" s="156"/>
      <c r="D71" s="157"/>
      <c r="E71" s="158"/>
      <c r="F71" s="159"/>
      <c r="G71" s="159"/>
      <c r="H71" s="160"/>
      <c r="I71" s="164"/>
      <c r="J71" s="162"/>
      <c r="K71" s="162"/>
      <c r="L71" s="162"/>
      <c r="M71" s="162"/>
      <c r="N71" s="162"/>
      <c r="O71" s="162"/>
      <c r="P71" s="162"/>
      <c r="Q71" s="162"/>
      <c r="R71" s="162"/>
      <c r="S71" s="162"/>
      <c r="T71" s="163"/>
      <c r="U71" s="110"/>
      <c r="V71" s="111"/>
      <c r="W71" s="90"/>
      <c r="X71" s="90"/>
      <c r="Y71" s="90"/>
      <c r="Z71" s="90"/>
      <c r="AA71" s="90"/>
      <c r="AB71" s="90"/>
      <c r="AC71" s="90"/>
      <c r="AD71" s="90"/>
      <c r="AE71" s="90"/>
      <c r="AF71" s="90"/>
      <c r="AG71" s="90"/>
      <c r="AH71" s="75"/>
      <c r="AI71" s="75"/>
    </row>
    <row r="72" spans="1:35" ht="40.5" customHeight="1" x14ac:dyDescent="0.7">
      <c r="A72" s="69"/>
      <c r="B72" s="69"/>
      <c r="C72" s="263" t="s">
        <v>3172</v>
      </c>
      <c r="D72" s="266" t="s">
        <v>4317</v>
      </c>
      <c r="E72" s="269" t="s">
        <v>4320</v>
      </c>
      <c r="F72" s="272">
        <v>46280</v>
      </c>
      <c r="G72" s="275"/>
      <c r="H72" s="278" t="s">
        <v>1882</v>
      </c>
      <c r="I72" s="134" t="s">
        <v>3038</v>
      </c>
      <c r="J72" s="135">
        <f>SUMIF(PERFORMANCE!$N:$N,W72,PERFORMANCE!$G:$G)/1000</f>
        <v>0</v>
      </c>
      <c r="K72" s="135">
        <f>SUMIF(PERFORMANCE!$N:$N,X72,PERFORMANCE!$G:$G)/1000</f>
        <v>0.1196</v>
      </c>
      <c r="L72" s="135">
        <f>SUMIF(PERFORMANCE!$N:$N,Y72,PERFORMANCE!$G:$G)/1000</f>
        <v>0</v>
      </c>
      <c r="M72" s="135">
        <f>SUMIF(PERFORMANCE!$N:$N,Z72,PERFORMANCE!$G:$G)/1000</f>
        <v>0</v>
      </c>
      <c r="N72" s="135">
        <f>SUMIF(PERFORMANCE!$N:$N,AA72,PERFORMANCE!$G:$G)/1000</f>
        <v>0</v>
      </c>
      <c r="O72" s="135">
        <f>SUMIF(PERFORMANCE!$N:$N,AB72,PERFORMANCE!$G:$G)/1000</f>
        <v>0</v>
      </c>
      <c r="P72" s="135">
        <f>SUMIF(PERFORMANCE!$N:$N,AC72,PERFORMANCE!$G:$G)/1000</f>
        <v>0</v>
      </c>
      <c r="Q72" s="135">
        <f>SUMIF(PERFORMANCE!$N:$N,AD72,PERFORMANCE!$G:$G)/1000</f>
        <v>0</v>
      </c>
      <c r="R72" s="135">
        <f>SUMIF(PERFORMANCE!$N:$N,AE72,PERFORMANCE!$G:$G)/1000</f>
        <v>0</v>
      </c>
      <c r="S72" s="135">
        <f>SUMIF(PERFORMANCE!$N:$N,AF72,PERFORMANCE!$G:$G)/1000</f>
        <v>0</v>
      </c>
      <c r="T72" s="144">
        <f>SUM(J72:R72)</f>
        <v>0.1196</v>
      </c>
      <c r="U72" s="257">
        <v>0</v>
      </c>
      <c r="V72" s="260" t="str">
        <f>IF(U72&gt;=100%,"LIBERADO PARA EXPEDIÇÃO","EM ANDAMENTO")</f>
        <v>EM ANDAMENTO</v>
      </c>
      <c r="W72" s="92" t="str">
        <f t="shared" ref="W72" si="214">$D72&amp;J$4</f>
        <v>P-209ESTRUTURA</v>
      </c>
      <c r="X72" s="92" t="str">
        <f t="shared" ref="X72" si="215">$D72&amp;K$4</f>
        <v>P-209USINAGEM</v>
      </c>
      <c r="Y72" s="92" t="str">
        <f t="shared" ref="Y72" si="216">$D72&amp;L$4</f>
        <v>P-209TAMBOR</v>
      </c>
      <c r="Z72" s="92" t="str">
        <f t="shared" ref="Z72" si="217">$D72&amp;M$4</f>
        <v>P-209ROLOS</v>
      </c>
      <c r="AA72" s="92" t="str">
        <f t="shared" ref="AA72" si="218">$D72&amp;N$4</f>
        <v>P-209BASES ROLETES</v>
      </c>
      <c r="AB72" s="92" t="str">
        <f t="shared" ref="AB72" si="219">$D72&amp;O$4</f>
        <v>P-209REVESTIMENTO</v>
      </c>
      <c r="AC72" s="92" t="str">
        <f t="shared" ref="AC72" si="220">$D72&amp;P$4</f>
        <v>P-209RMF</v>
      </c>
      <c r="AD72" s="92" t="str">
        <f t="shared" ref="AD72" si="221">$D72&amp;Q$4</f>
        <v>P-209RMF BASES</v>
      </c>
      <c r="AE72" s="92" t="str">
        <f t="shared" ref="AE72" si="222">$D72&amp;R$4</f>
        <v>P-209TECMETAL</v>
      </c>
      <c r="AF72" s="92" t="str">
        <f t="shared" ref="AF72" si="223">$D72&amp;S$4</f>
        <v>P-209CONHECIMENTO</v>
      </c>
      <c r="AG72" s="92" t="str">
        <f t="shared" ref="AG72" si="224">$D72&amp;T$4</f>
        <v>P-209PESO TOTAL</v>
      </c>
      <c r="AH72" s="75"/>
      <c r="AI72" s="75"/>
    </row>
    <row r="73" spans="1:35" ht="46.5" x14ac:dyDescent="0.7">
      <c r="A73" s="74"/>
      <c r="B73" s="74"/>
      <c r="C73" s="264"/>
      <c r="D73" s="267"/>
      <c r="E73" s="270"/>
      <c r="F73" s="273"/>
      <c r="G73" s="276"/>
      <c r="H73" s="279"/>
      <c r="I73" s="136" t="s">
        <v>3035</v>
      </c>
      <c r="J73" s="137">
        <f t="shared" ref="J73:M73" si="225">J72-J74</f>
        <v>0</v>
      </c>
      <c r="K73" s="137">
        <f t="shared" si="225"/>
        <v>0.1196</v>
      </c>
      <c r="L73" s="137">
        <f t="shared" si="225"/>
        <v>0</v>
      </c>
      <c r="M73" s="137">
        <f t="shared" si="225"/>
        <v>0</v>
      </c>
      <c r="N73" s="137">
        <f>N72-N74</f>
        <v>0</v>
      </c>
      <c r="O73" s="137">
        <f t="shared" ref="O73:T73" si="226">O72-O74</f>
        <v>0</v>
      </c>
      <c r="P73" s="137">
        <f t="shared" si="226"/>
        <v>0</v>
      </c>
      <c r="Q73" s="137">
        <f t="shared" si="226"/>
        <v>0</v>
      </c>
      <c r="R73" s="137">
        <f t="shared" si="226"/>
        <v>0</v>
      </c>
      <c r="S73" s="137">
        <f t="shared" si="226"/>
        <v>0</v>
      </c>
      <c r="T73" s="145">
        <f t="shared" si="226"/>
        <v>0.1196</v>
      </c>
      <c r="U73" s="258"/>
      <c r="V73" s="261"/>
      <c r="W73" s="90"/>
      <c r="X73" s="90"/>
      <c r="Y73" s="90"/>
      <c r="Z73" s="90"/>
      <c r="AA73" s="90"/>
      <c r="AB73" s="90"/>
      <c r="AC73" s="90"/>
      <c r="AD73" s="90"/>
      <c r="AE73" s="90"/>
      <c r="AF73" s="90"/>
      <c r="AG73" s="90"/>
      <c r="AH73" s="75"/>
      <c r="AI73" s="75"/>
    </row>
    <row r="74" spans="1:35" ht="46.5" x14ac:dyDescent="0.7">
      <c r="A74" s="74"/>
      <c r="B74" s="74"/>
      <c r="C74" s="264"/>
      <c r="D74" s="267"/>
      <c r="E74" s="270"/>
      <c r="F74" s="273"/>
      <c r="G74" s="276"/>
      <c r="H74" s="279"/>
      <c r="I74" s="136" t="s">
        <v>3037</v>
      </c>
      <c r="J74" s="138">
        <f>SUMIF(PERFORMANCE!$N:$N,W72,PERFORMANCE!$Q:$Q)/1000</f>
        <v>0</v>
      </c>
      <c r="K74" s="138">
        <f>SUMIF(PERFORMANCE!$N:$N,X72,PERFORMANCE!$Q:$Q)/1000</f>
        <v>0</v>
      </c>
      <c r="L74" s="138">
        <f>SUMIF(PERFORMANCE!$N:$N,Y72,PERFORMANCE!$Q:$Q)/1000</f>
        <v>0</v>
      </c>
      <c r="M74" s="138">
        <f>SUMIF(PERFORMANCE!$N:$N,Z72,PERFORMANCE!$Q:$Q)/1000</f>
        <v>0</v>
      </c>
      <c r="N74" s="138">
        <f>SUMIF(PERFORMANCE!$N:$N,AA72,PERFORMANCE!$Q:$Q)/1000</f>
        <v>0</v>
      </c>
      <c r="O74" s="138">
        <f>SUMIF(PERFORMANCE!$N:$N,AB72,PERFORMANCE!$Q:$Q)/1000</f>
        <v>0</v>
      </c>
      <c r="P74" s="138">
        <f>SUMIF(PERFORMANCE!$N:$N,AC72,PERFORMANCE!$Q:$Q)/1000</f>
        <v>0</v>
      </c>
      <c r="Q74" s="138">
        <f>SUMIF(PERFORMANCE!$N:$N,AD72,PERFORMANCE!$Q:$Q)/1000</f>
        <v>0</v>
      </c>
      <c r="R74" s="138">
        <f>SUMIF(PERFORMANCE!$N:$N,AE72,PERFORMANCE!$Q:$Q)/1000</f>
        <v>0</v>
      </c>
      <c r="S74" s="138">
        <f>SUMIF(PERFORMANCE!$N:$N,AF72,PERFORMANCE!$Q:$Q)/1000</f>
        <v>0</v>
      </c>
      <c r="T74" s="145">
        <f t="shared" ref="T74" si="227">SUM(J74:R74)</f>
        <v>0</v>
      </c>
      <c r="U74" s="258"/>
      <c r="V74" s="261"/>
      <c r="W74" s="90"/>
      <c r="X74" s="90"/>
      <c r="Y74" s="90"/>
      <c r="Z74" s="90"/>
      <c r="AA74" s="90"/>
      <c r="AB74" s="90"/>
      <c r="AC74" s="90"/>
      <c r="AD74" s="90"/>
      <c r="AE74" s="90"/>
      <c r="AF74" s="90"/>
      <c r="AG74" s="90"/>
      <c r="AH74" s="75"/>
      <c r="AI74" s="75"/>
    </row>
    <row r="75" spans="1:35" ht="46.5" x14ac:dyDescent="0.7">
      <c r="A75" s="69"/>
      <c r="B75" s="69"/>
      <c r="C75" s="264"/>
      <c r="D75" s="267"/>
      <c r="E75" s="270"/>
      <c r="F75" s="273"/>
      <c r="G75" s="276"/>
      <c r="H75" s="279"/>
      <c r="I75" s="139" t="s">
        <v>323</v>
      </c>
      <c r="J75" s="138">
        <f>SUMIF(PERFORMANCE!$N:$N,MACRO!W72,PERFORMANCE!$R:$R)/1000</f>
        <v>0</v>
      </c>
      <c r="K75" s="138">
        <f>SUMIF(PERFORMANCE!$N:$N,MACRO!X72,PERFORMANCE!$R:$R)/1000</f>
        <v>0</v>
      </c>
      <c r="L75" s="138">
        <f>SUMIF(PERFORMANCE!$N:$N,MACRO!Y72,PERFORMANCE!$R:$R)/1000</f>
        <v>0</v>
      </c>
      <c r="M75" s="138">
        <f>SUMIF(PERFORMANCE!$N:$N,MACRO!Z72,PERFORMANCE!$R:$R)/1000</f>
        <v>0</v>
      </c>
      <c r="N75" s="138">
        <f>SUMIF(PERFORMANCE!$N:$N,MACRO!AA72,PERFORMANCE!$R:$R)/1000</f>
        <v>0</v>
      </c>
      <c r="O75" s="138">
        <f>SUMIF(PERFORMANCE!$N:$N,MACRO!AB72,PERFORMANCE!$R:$R)/1000</f>
        <v>0</v>
      </c>
      <c r="P75" s="138">
        <f>SUMIF(PERFORMANCE!$N:$N,MACRO!AC72,PERFORMANCE!$R:$R)/1000</f>
        <v>0</v>
      </c>
      <c r="Q75" s="138">
        <f>SUMIF(PERFORMANCE!$N:$N,MACRO!AD72,PERFORMANCE!$R:$R)/1000</f>
        <v>0</v>
      </c>
      <c r="R75" s="138">
        <f>SUMIF(PERFORMANCE!$N:$N,MACRO!AE72,PERFORMANCE!$R:$R)/1000</f>
        <v>0</v>
      </c>
      <c r="S75" s="138">
        <f>SUMIF(PERFORMANCE!W:W,AF72,PERFORMANCE!T:T)/1000</f>
        <v>0</v>
      </c>
      <c r="T75" s="145">
        <f>SUM(J75:R75)</f>
        <v>0</v>
      </c>
      <c r="U75" s="258"/>
      <c r="V75" s="261"/>
      <c r="W75" s="90"/>
      <c r="X75" s="90"/>
      <c r="Y75" s="90"/>
      <c r="Z75" s="90"/>
      <c r="AA75" s="90"/>
      <c r="AB75" s="90"/>
      <c r="AC75" s="90"/>
      <c r="AD75" s="90"/>
      <c r="AE75" s="90"/>
      <c r="AF75" s="90"/>
      <c r="AG75" s="90"/>
      <c r="AH75" s="75"/>
      <c r="AI75" s="75"/>
    </row>
    <row r="76" spans="1:35" ht="122.25" customHeight="1" thickBot="1" x14ac:dyDescent="0.75">
      <c r="A76" s="74"/>
      <c r="B76" s="74"/>
      <c r="C76" s="265"/>
      <c r="D76" s="268"/>
      <c r="E76" s="271"/>
      <c r="F76" s="274"/>
      <c r="G76" s="277"/>
      <c r="H76" s="280"/>
      <c r="I76" s="140" t="s">
        <v>3036</v>
      </c>
      <c r="J76" s="141">
        <f t="shared" ref="J76:R76" si="228">J72-J75</f>
        <v>0</v>
      </c>
      <c r="K76" s="141">
        <f t="shared" si="228"/>
        <v>0.1196</v>
      </c>
      <c r="L76" s="141">
        <f t="shared" si="228"/>
        <v>0</v>
      </c>
      <c r="M76" s="141">
        <f t="shared" si="228"/>
        <v>0</v>
      </c>
      <c r="N76" s="141">
        <f t="shared" si="228"/>
        <v>0</v>
      </c>
      <c r="O76" s="141">
        <f t="shared" si="228"/>
        <v>0</v>
      </c>
      <c r="P76" s="141">
        <f t="shared" si="228"/>
        <v>0</v>
      </c>
      <c r="Q76" s="141">
        <f t="shared" si="228"/>
        <v>0</v>
      </c>
      <c r="R76" s="141">
        <f t="shared" si="228"/>
        <v>0</v>
      </c>
      <c r="S76" s="141">
        <f t="shared" ref="S76" si="229">S72--S75</f>
        <v>0</v>
      </c>
      <c r="T76" s="146">
        <f>T72-T75</f>
        <v>0.1196</v>
      </c>
      <c r="U76" s="259"/>
      <c r="V76" s="262"/>
      <c r="W76" s="90"/>
      <c r="X76" s="90"/>
      <c r="Y76" s="90"/>
      <c r="Z76" s="90"/>
      <c r="AA76" s="90"/>
      <c r="AB76" s="90"/>
      <c r="AC76" s="90"/>
      <c r="AD76" s="90"/>
      <c r="AE76" s="90"/>
      <c r="AF76" s="90"/>
      <c r="AG76" s="90"/>
      <c r="AH76" s="75"/>
      <c r="AI76" s="75"/>
    </row>
    <row r="77" spans="1:35" ht="78" customHeight="1" x14ac:dyDescent="0.7">
      <c r="A77" s="74"/>
      <c r="B77" s="74"/>
      <c r="C77" s="97"/>
      <c r="D77" s="98"/>
      <c r="E77" s="112"/>
      <c r="F77" s="113"/>
      <c r="G77" s="113"/>
      <c r="H77" s="155"/>
      <c r="I77" s="143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97"/>
      <c r="V77" s="97"/>
      <c r="W77" s="90"/>
      <c r="X77" s="90"/>
      <c r="Y77" s="90"/>
      <c r="Z77" s="90"/>
      <c r="AA77" s="90"/>
      <c r="AB77" s="90"/>
      <c r="AC77" s="90"/>
      <c r="AD77" s="90"/>
      <c r="AE77" s="90"/>
      <c r="AF77" s="90"/>
      <c r="AG77" s="90"/>
      <c r="AH77" s="75"/>
      <c r="AI77" s="75"/>
    </row>
    <row r="78" spans="1:35" ht="56.25" customHeight="1" thickBot="1" x14ac:dyDescent="0.75">
      <c r="A78" s="74"/>
      <c r="B78" s="74"/>
      <c r="C78" s="91"/>
      <c r="D78" s="99"/>
      <c r="E78" s="99"/>
      <c r="F78" s="99"/>
      <c r="G78" s="99"/>
      <c r="H78" s="129"/>
      <c r="I78" s="97"/>
      <c r="J78" s="97"/>
      <c r="K78" s="97"/>
      <c r="L78" s="97"/>
      <c r="M78" s="97"/>
      <c r="N78" s="97"/>
      <c r="O78" s="97"/>
      <c r="P78" s="97"/>
      <c r="Q78" s="97"/>
      <c r="R78" s="97"/>
      <c r="S78" s="97"/>
      <c r="T78" s="97"/>
      <c r="U78" s="97"/>
      <c r="V78" s="97"/>
      <c r="W78" s="90"/>
      <c r="X78" s="90"/>
      <c r="Y78" s="90"/>
      <c r="Z78" s="90"/>
      <c r="AA78" s="90"/>
      <c r="AB78" s="90"/>
      <c r="AC78" s="90"/>
      <c r="AD78" s="90"/>
      <c r="AE78" s="90"/>
      <c r="AF78" s="90"/>
      <c r="AG78" s="90"/>
      <c r="AH78" s="75"/>
      <c r="AI78" s="75"/>
    </row>
    <row r="79" spans="1:35" ht="60.75" thickBot="1" x14ac:dyDescent="0.75">
      <c r="A79" s="69"/>
      <c r="B79" s="69"/>
      <c r="C79" s="91"/>
      <c r="D79" s="281" t="s">
        <v>334</v>
      </c>
      <c r="E79" s="283" t="s">
        <v>898</v>
      </c>
      <c r="F79" s="284"/>
      <c r="G79" s="284"/>
      <c r="H79" s="284"/>
      <c r="I79" s="284"/>
      <c r="J79" s="285"/>
      <c r="K79" s="286" t="s">
        <v>339</v>
      </c>
      <c r="L79" s="287"/>
      <c r="M79" s="287"/>
      <c r="N79" s="288"/>
      <c r="O79" s="97"/>
      <c r="P79" s="97"/>
      <c r="Q79" s="97"/>
      <c r="R79" s="97"/>
      <c r="S79" s="97"/>
      <c r="T79" s="97"/>
      <c r="U79" s="97"/>
      <c r="V79" s="97"/>
      <c r="W79" s="91"/>
      <c r="X79" s="91"/>
      <c r="Y79" s="91"/>
      <c r="Z79" s="91"/>
      <c r="AA79" s="88"/>
      <c r="AB79" s="88"/>
      <c r="AC79" s="88"/>
      <c r="AD79" s="88"/>
      <c r="AE79" s="88"/>
      <c r="AG79" s="91"/>
      <c r="AH79" s="75"/>
      <c r="AI79" s="75"/>
    </row>
    <row r="80" spans="1:35" ht="47.25" thickBot="1" x14ac:dyDescent="0.75">
      <c r="A80" s="74"/>
      <c r="B80" s="74"/>
      <c r="C80" s="91"/>
      <c r="D80" s="282"/>
      <c r="E80" s="100" t="s">
        <v>31</v>
      </c>
      <c r="F80" s="101" t="s">
        <v>32</v>
      </c>
      <c r="G80" s="101" t="s">
        <v>22</v>
      </c>
      <c r="H80" s="101" t="s">
        <v>23</v>
      </c>
      <c r="I80" s="101" t="s">
        <v>33</v>
      </c>
      <c r="J80" s="101" t="s">
        <v>52</v>
      </c>
      <c r="K80" s="102" t="s">
        <v>335</v>
      </c>
      <c r="L80" s="102" t="s">
        <v>54</v>
      </c>
      <c r="M80" s="102" t="s">
        <v>1030</v>
      </c>
      <c r="N80" s="103" t="s">
        <v>340</v>
      </c>
      <c r="V80" s="91"/>
      <c r="W80" s="91"/>
      <c r="X80" s="91"/>
      <c r="Y80" s="91"/>
      <c r="Z80" s="91"/>
      <c r="AA80" s="88"/>
      <c r="AB80" s="88"/>
      <c r="AC80" s="88"/>
      <c r="AD80" s="88"/>
      <c r="AE80" s="88"/>
      <c r="AG80" s="91"/>
      <c r="AH80" s="75"/>
      <c r="AI80" s="75"/>
    </row>
    <row r="81" spans="1:35" ht="60.75" thickBot="1" x14ac:dyDescent="0.75">
      <c r="A81" s="69"/>
      <c r="B81" s="69"/>
      <c r="C81" s="91"/>
      <c r="D81" s="104" t="s">
        <v>3038</v>
      </c>
      <c r="E81" s="105">
        <f t="shared" ref="E81:M81" si="230">SUMIF($I$5:$I$64,$D$81,J5:J64)</f>
        <v>23.953800000000001</v>
      </c>
      <c r="F81" s="105">
        <f t="shared" si="230"/>
        <v>0.14360000000000001</v>
      </c>
      <c r="G81" s="105">
        <f t="shared" si="230"/>
        <v>9.4238</v>
      </c>
      <c r="H81" s="105">
        <f t="shared" si="230"/>
        <v>13.021599999999999</v>
      </c>
      <c r="I81" s="105">
        <f t="shared" si="230"/>
        <v>12.644400000000001</v>
      </c>
      <c r="J81" s="105">
        <f t="shared" si="230"/>
        <v>0</v>
      </c>
      <c r="K81" s="105">
        <f t="shared" si="230"/>
        <v>37</v>
      </c>
      <c r="L81" s="105">
        <f t="shared" si="230"/>
        <v>0</v>
      </c>
      <c r="M81" s="105">
        <f t="shared" si="230"/>
        <v>0</v>
      </c>
      <c r="N81" s="147">
        <f>SUM(E81:M81)</f>
        <v>96.187200000000004</v>
      </c>
      <c r="V81" s="91"/>
      <c r="W81" s="91"/>
      <c r="X81" s="91"/>
      <c r="Y81" s="91"/>
      <c r="Z81" s="91"/>
      <c r="AA81" s="88"/>
      <c r="AB81" s="88"/>
      <c r="AC81" s="88"/>
      <c r="AD81" s="88"/>
      <c r="AE81" s="88"/>
      <c r="AG81" s="91"/>
      <c r="AH81" s="75"/>
      <c r="AI81" s="75"/>
    </row>
    <row r="82" spans="1:35" ht="60" hidden="1" customHeight="1" x14ac:dyDescent="0.7">
      <c r="A82" s="74"/>
      <c r="B82" s="74"/>
      <c r="C82" s="91"/>
      <c r="D82" s="167" t="s">
        <v>338</v>
      </c>
      <c r="E82" s="168">
        <f t="shared" ref="E82:M82" si="231">SUMIF($I$5:$I$5,$D$82,J5:J5)</f>
        <v>0</v>
      </c>
      <c r="F82" s="168">
        <f t="shared" si="231"/>
        <v>0</v>
      </c>
      <c r="G82" s="168">
        <f t="shared" si="231"/>
        <v>0</v>
      </c>
      <c r="H82" s="168">
        <f t="shared" si="231"/>
        <v>0</v>
      </c>
      <c r="I82" s="168">
        <f t="shared" si="231"/>
        <v>0</v>
      </c>
      <c r="J82" s="168">
        <f t="shared" si="231"/>
        <v>0</v>
      </c>
      <c r="K82" s="168">
        <f t="shared" si="231"/>
        <v>0</v>
      </c>
      <c r="L82" s="168">
        <f t="shared" si="231"/>
        <v>0</v>
      </c>
      <c r="M82" s="169">
        <f t="shared" si="231"/>
        <v>0</v>
      </c>
      <c r="N82" s="170">
        <f>SUM(E82:M82)</f>
        <v>0</v>
      </c>
      <c r="V82" s="91"/>
      <c r="W82" s="91"/>
      <c r="X82" s="91"/>
      <c r="Y82" s="91"/>
      <c r="Z82" s="91"/>
      <c r="AA82" s="88"/>
      <c r="AB82" s="88"/>
      <c r="AC82" s="88"/>
      <c r="AD82" s="88"/>
      <c r="AE82" s="88"/>
      <c r="AG82" s="91"/>
      <c r="AH82" s="75"/>
      <c r="AI82" s="75"/>
    </row>
    <row r="83" spans="1:35" ht="60.75" thickBot="1" x14ac:dyDescent="0.75">
      <c r="A83" s="69"/>
      <c r="B83" s="69"/>
      <c r="C83" s="91"/>
      <c r="D83" s="128" t="s">
        <v>3035</v>
      </c>
      <c r="E83" s="148">
        <f t="shared" ref="E83:F83" si="232">E81-E85</f>
        <v>5.877399999999998</v>
      </c>
      <c r="F83" s="148">
        <f t="shared" si="232"/>
        <v>3.5999999999999921E-3</v>
      </c>
      <c r="G83" s="148">
        <f>G81-G85</f>
        <v>5.5100999999999996</v>
      </c>
      <c r="H83" s="148">
        <f>H81-H85</f>
        <v>10.175599999999999</v>
      </c>
      <c r="I83" s="148">
        <f t="shared" ref="I83:M83" si="233">I81-I85</f>
        <v>7.6869000000000014</v>
      </c>
      <c r="J83" s="148">
        <f t="shared" si="233"/>
        <v>0</v>
      </c>
      <c r="K83" s="148">
        <f t="shared" si="233"/>
        <v>0</v>
      </c>
      <c r="L83" s="148">
        <f t="shared" si="233"/>
        <v>0</v>
      </c>
      <c r="M83" s="148">
        <f t="shared" si="233"/>
        <v>0</v>
      </c>
      <c r="N83" s="147">
        <f>SUM(E83:M83)</f>
        <v>29.253599999999999</v>
      </c>
      <c r="V83" s="91"/>
      <c r="W83" s="91"/>
      <c r="X83" s="91"/>
      <c r="Y83" s="91"/>
      <c r="Z83" s="91"/>
      <c r="AA83" s="88"/>
      <c r="AB83" s="88"/>
      <c r="AC83" s="88"/>
      <c r="AD83" s="88"/>
      <c r="AE83" s="88"/>
      <c r="AG83" s="91"/>
      <c r="AH83" s="75"/>
      <c r="AI83" s="75"/>
    </row>
    <row r="84" spans="1:35" ht="46.5" x14ac:dyDescent="0.7">
      <c r="A84" s="74"/>
      <c r="B84" s="74"/>
      <c r="D84" s="149"/>
      <c r="E84" s="149"/>
      <c r="F84" s="149"/>
      <c r="G84" s="149"/>
      <c r="H84" s="149"/>
      <c r="I84" s="149"/>
      <c r="J84" s="149"/>
      <c r="K84" s="149"/>
      <c r="L84" s="149"/>
      <c r="M84" s="149"/>
      <c r="N84" s="149"/>
      <c r="V84" s="91"/>
      <c r="W84" s="91"/>
      <c r="X84" s="91"/>
      <c r="Y84" s="91"/>
      <c r="Z84" s="91"/>
      <c r="AA84" s="88"/>
      <c r="AB84" s="88"/>
      <c r="AC84" s="88"/>
      <c r="AD84" s="88"/>
      <c r="AE84" s="88"/>
      <c r="AG84" s="91"/>
      <c r="AH84" s="75"/>
      <c r="AI84" s="75"/>
    </row>
    <row r="85" spans="1:35" ht="60" x14ac:dyDescent="0.7">
      <c r="A85" s="74"/>
      <c r="B85" s="74"/>
      <c r="C85" s="91"/>
      <c r="D85" s="150" t="s">
        <v>3037</v>
      </c>
      <c r="E85" s="151">
        <f t="shared" ref="E85:M85" si="234">SUMIF($I$5:$I$64,$D$85,J5:J64)</f>
        <v>18.076400000000003</v>
      </c>
      <c r="F85" s="151">
        <f t="shared" si="234"/>
        <v>0.14000000000000001</v>
      </c>
      <c r="G85" s="151">
        <f t="shared" si="234"/>
        <v>3.9137000000000004</v>
      </c>
      <c r="H85" s="151">
        <f t="shared" si="234"/>
        <v>2.8460000000000001</v>
      </c>
      <c r="I85" s="151">
        <f t="shared" si="234"/>
        <v>4.9574999999999996</v>
      </c>
      <c r="J85" s="151">
        <f t="shared" si="234"/>
        <v>0</v>
      </c>
      <c r="K85" s="151">
        <f t="shared" si="234"/>
        <v>37</v>
      </c>
      <c r="L85" s="151">
        <f t="shared" si="234"/>
        <v>0</v>
      </c>
      <c r="M85" s="151">
        <f t="shared" si="234"/>
        <v>0</v>
      </c>
      <c r="N85" s="172">
        <f>SUM(E85:M85)</f>
        <v>66.933600000000013</v>
      </c>
      <c r="V85" s="91"/>
      <c r="W85" s="91"/>
      <c r="X85" s="91"/>
      <c r="Y85" s="91"/>
      <c r="Z85" s="91"/>
      <c r="AA85" s="88"/>
      <c r="AB85" s="88"/>
      <c r="AC85" s="88"/>
      <c r="AD85" s="88"/>
      <c r="AE85" s="88"/>
      <c r="AG85" s="91"/>
      <c r="AH85" s="75"/>
      <c r="AI85" s="75"/>
    </row>
    <row r="86" spans="1:35" ht="60.75" thickBot="1" x14ac:dyDescent="0.75">
      <c r="A86" s="69"/>
      <c r="B86" s="69"/>
      <c r="C86" s="91"/>
      <c r="D86" s="152" t="s">
        <v>323</v>
      </c>
      <c r="E86" s="105">
        <f t="shared" ref="E86:M86" si="235">SUMIF($I$5:$I$64,$D$86,J5:J64)</f>
        <v>13.876000000000001</v>
      </c>
      <c r="F86" s="105">
        <f t="shared" si="235"/>
        <v>0</v>
      </c>
      <c r="G86" s="105">
        <f t="shared" si="235"/>
        <v>3.1</v>
      </c>
      <c r="H86" s="105">
        <f t="shared" si="235"/>
        <v>5.8249999999999993</v>
      </c>
      <c r="I86" s="105">
        <f t="shared" si="235"/>
        <v>9.6000999999999994</v>
      </c>
      <c r="J86" s="105">
        <f t="shared" si="235"/>
        <v>0</v>
      </c>
      <c r="K86" s="105">
        <f t="shared" si="235"/>
        <v>32.17</v>
      </c>
      <c r="L86" s="105">
        <f t="shared" si="235"/>
        <v>0</v>
      </c>
      <c r="M86" s="105">
        <f t="shared" si="235"/>
        <v>0</v>
      </c>
      <c r="N86" s="172">
        <f>SUM(E86:M86)</f>
        <v>64.571100000000001</v>
      </c>
      <c r="V86" s="91"/>
      <c r="W86" s="91"/>
      <c r="X86" s="91"/>
      <c r="Y86" s="91"/>
      <c r="Z86" s="91"/>
      <c r="AA86" s="88"/>
      <c r="AB86" s="88"/>
      <c r="AC86" s="88"/>
      <c r="AD86" s="88"/>
      <c r="AE86" s="88"/>
      <c r="AG86" s="91"/>
      <c r="AH86" s="75"/>
      <c r="AI86" s="75"/>
    </row>
    <row r="87" spans="1:35" ht="60.75" thickBot="1" x14ac:dyDescent="0.75">
      <c r="A87" s="74"/>
      <c r="B87" s="74"/>
      <c r="C87" s="91"/>
      <c r="D87" s="173" t="s">
        <v>3036</v>
      </c>
      <c r="E87" s="153">
        <f t="shared" ref="E87:M87" si="236">SUMIF($I$5:$I$64,$D$87,J5:J64)</f>
        <v>9.6777999999999995</v>
      </c>
      <c r="F87" s="153">
        <f t="shared" si="236"/>
        <v>0.14000000000000001</v>
      </c>
      <c r="G87" s="153">
        <f t="shared" si="236"/>
        <v>6.3538000000000006</v>
      </c>
      <c r="H87" s="153">
        <f t="shared" si="236"/>
        <v>7.2016000000000009</v>
      </c>
      <c r="I87" s="153">
        <f t="shared" si="236"/>
        <v>3.0447000000000015</v>
      </c>
      <c r="J87" s="153">
        <f t="shared" si="236"/>
        <v>0</v>
      </c>
      <c r="K87" s="153">
        <f t="shared" si="236"/>
        <v>4.8299999999999983</v>
      </c>
      <c r="L87" s="153">
        <f t="shared" si="236"/>
        <v>0</v>
      </c>
      <c r="M87" s="153">
        <f t="shared" si="236"/>
        <v>0</v>
      </c>
      <c r="N87" s="154">
        <f>SUM(E87:M87)</f>
        <v>31.247900000000005</v>
      </c>
      <c r="O87" s="130"/>
      <c r="V87" s="91"/>
      <c r="W87" s="91"/>
      <c r="X87" s="91"/>
      <c r="Y87" s="91"/>
      <c r="Z87" s="91"/>
      <c r="AA87" s="88"/>
      <c r="AB87" s="88"/>
      <c r="AC87" s="88"/>
      <c r="AD87" s="88"/>
      <c r="AE87" s="88"/>
      <c r="AG87" s="91"/>
      <c r="AH87" s="75"/>
      <c r="AI87" s="75"/>
    </row>
    <row r="88" spans="1:35" ht="60.75" thickBot="1" x14ac:dyDescent="0.75">
      <c r="A88" s="69"/>
      <c r="B88" s="69"/>
      <c r="C88" s="91"/>
      <c r="D88" s="131" t="s">
        <v>341</v>
      </c>
      <c r="E88" s="132">
        <v>25</v>
      </c>
      <c r="F88" s="132">
        <v>10</v>
      </c>
      <c r="G88" s="132">
        <v>15</v>
      </c>
      <c r="H88" s="132">
        <v>8</v>
      </c>
      <c r="I88" s="132">
        <v>5</v>
      </c>
      <c r="J88" s="132">
        <v>15</v>
      </c>
      <c r="K88" s="132">
        <v>30</v>
      </c>
      <c r="L88" s="132">
        <v>50</v>
      </c>
      <c r="M88" s="132">
        <v>130</v>
      </c>
      <c r="N88" s="133">
        <f>SUM(E88:M88)</f>
        <v>288</v>
      </c>
      <c r="V88" s="91"/>
      <c r="W88" s="91"/>
      <c r="X88" s="91"/>
      <c r="Y88" s="91"/>
      <c r="Z88" s="91"/>
      <c r="AA88" s="88"/>
      <c r="AB88" s="88"/>
      <c r="AC88" s="88"/>
      <c r="AD88" s="88"/>
      <c r="AE88" s="88"/>
      <c r="AG88" s="91"/>
      <c r="AH88" s="75"/>
      <c r="AI88" s="75"/>
    </row>
    <row r="89" spans="1:35" ht="60" x14ac:dyDescent="0.7">
      <c r="A89" s="69"/>
      <c r="B89" s="69"/>
      <c r="C89" s="91"/>
      <c r="D89" s="174"/>
      <c r="E89" s="175"/>
      <c r="F89" s="175"/>
      <c r="G89" s="175"/>
      <c r="H89" s="175"/>
      <c r="I89" s="175"/>
      <c r="J89" s="175"/>
      <c r="K89" s="175"/>
      <c r="L89" s="175"/>
      <c r="M89" s="175"/>
      <c r="N89" s="175"/>
      <c r="V89" s="91"/>
      <c r="W89" s="91"/>
      <c r="X89" s="91"/>
      <c r="Y89" s="91"/>
      <c r="Z89" s="91"/>
      <c r="AA89" s="88"/>
      <c r="AB89" s="88"/>
      <c r="AC89" s="88"/>
      <c r="AD89" s="88"/>
      <c r="AE89" s="88"/>
      <c r="AG89" s="91"/>
      <c r="AH89" s="75"/>
      <c r="AI89" s="75"/>
    </row>
    <row r="90" spans="1:35" ht="60" x14ac:dyDescent="0.7">
      <c r="A90" s="69"/>
      <c r="B90" s="69"/>
      <c r="C90" s="91"/>
      <c r="D90" s="174"/>
      <c r="E90" s="175"/>
      <c r="F90" s="175"/>
      <c r="G90" s="175"/>
      <c r="H90" s="175"/>
      <c r="I90" s="175"/>
      <c r="J90" s="175"/>
      <c r="K90" s="175"/>
      <c r="L90" s="175"/>
      <c r="M90" s="175"/>
      <c r="N90" s="175"/>
      <c r="V90" s="91"/>
      <c r="W90" s="91"/>
      <c r="X90" s="91"/>
      <c r="Y90" s="91"/>
      <c r="Z90" s="91"/>
      <c r="AA90" s="88"/>
      <c r="AB90" s="88"/>
      <c r="AC90" s="88"/>
      <c r="AD90" s="88"/>
      <c r="AE90" s="88"/>
      <c r="AG90" s="91"/>
      <c r="AH90" s="75"/>
      <c r="AI90" s="75"/>
    </row>
    <row r="91" spans="1:35" ht="46.5" x14ac:dyDescent="0.7">
      <c r="A91" s="74"/>
      <c r="B91" s="74"/>
      <c r="C91" s="91"/>
      <c r="D91" s="91"/>
      <c r="E91" s="93"/>
      <c r="F91" s="91"/>
      <c r="G91" s="91"/>
      <c r="H91" s="94"/>
      <c r="I91" s="95"/>
      <c r="J91" s="91"/>
      <c r="K91" s="91"/>
      <c r="L91" s="91"/>
      <c r="M91" s="91"/>
      <c r="N91" s="91"/>
      <c r="V91" s="91"/>
      <c r="W91" s="91"/>
      <c r="X91" s="91"/>
      <c r="Y91" s="91"/>
      <c r="Z91" s="91"/>
      <c r="AA91" s="88"/>
      <c r="AB91" s="88"/>
      <c r="AC91" s="88"/>
      <c r="AD91" s="88"/>
      <c r="AE91" s="88"/>
      <c r="AG91" s="91"/>
      <c r="AH91" s="75"/>
      <c r="AI91" s="75"/>
    </row>
    <row r="92" spans="1:35" ht="46.5" x14ac:dyDescent="0.7">
      <c r="A92" s="69"/>
      <c r="B92" s="69"/>
      <c r="C92" s="91"/>
      <c r="D92" s="91"/>
      <c r="E92" s="93"/>
      <c r="F92" s="91"/>
      <c r="G92" s="91"/>
      <c r="H92" s="94"/>
      <c r="I92" s="95"/>
      <c r="J92" s="91"/>
      <c r="K92" s="91"/>
      <c r="L92" s="91"/>
      <c r="M92" s="91"/>
      <c r="N92" s="91"/>
      <c r="V92" s="91"/>
      <c r="W92" s="91"/>
      <c r="X92" s="91"/>
      <c r="Y92" s="91"/>
      <c r="Z92" s="91"/>
      <c r="AA92" s="88"/>
      <c r="AB92" s="88"/>
      <c r="AC92" s="88"/>
      <c r="AD92" s="88"/>
      <c r="AE92" s="88"/>
      <c r="AG92" s="91"/>
      <c r="AH92" s="75"/>
      <c r="AI92" s="75"/>
    </row>
    <row r="93" spans="1:35" ht="46.5" x14ac:dyDescent="0.7">
      <c r="A93" s="74"/>
      <c r="B93" s="74"/>
      <c r="C93" s="91"/>
      <c r="D93" s="91"/>
      <c r="E93" s="93"/>
      <c r="F93" s="91"/>
      <c r="G93" s="91"/>
      <c r="H93" s="94"/>
      <c r="I93" s="95"/>
      <c r="J93" s="91"/>
      <c r="K93" s="91"/>
      <c r="M93" s="91"/>
      <c r="N93" s="91"/>
      <c r="O93" s="106"/>
      <c r="V93" s="91"/>
      <c r="W93" s="91"/>
      <c r="X93" s="91"/>
      <c r="Y93" s="91"/>
      <c r="Z93" s="91"/>
      <c r="AA93" s="88"/>
      <c r="AB93" s="88"/>
      <c r="AC93" s="88"/>
      <c r="AD93" s="88"/>
      <c r="AE93" s="88"/>
      <c r="AG93" s="91"/>
      <c r="AH93" s="75"/>
      <c r="AI93" s="75"/>
    </row>
    <row r="94" spans="1:35" ht="46.5" x14ac:dyDescent="0.7">
      <c r="A94" s="69"/>
      <c r="B94" s="69"/>
      <c r="C94" s="91"/>
      <c r="D94" s="91"/>
      <c r="E94" s="93"/>
      <c r="F94" s="91"/>
      <c r="G94" s="91"/>
      <c r="H94" s="94"/>
      <c r="I94" s="95"/>
      <c r="J94" s="91"/>
      <c r="K94" s="91"/>
      <c r="L94" s="91"/>
      <c r="M94" s="91"/>
      <c r="N94" s="91"/>
      <c r="V94" s="91"/>
      <c r="W94" s="91"/>
      <c r="X94" s="91"/>
      <c r="Y94" s="91"/>
      <c r="Z94" s="91"/>
      <c r="AA94" s="88"/>
      <c r="AB94" s="88"/>
      <c r="AC94" s="88"/>
      <c r="AD94" s="88"/>
      <c r="AE94" s="88"/>
      <c r="AG94" s="91"/>
      <c r="AH94" s="75"/>
      <c r="AI94" s="75"/>
    </row>
    <row r="95" spans="1:35" ht="46.5" x14ac:dyDescent="0.7">
      <c r="A95" s="74"/>
      <c r="B95" s="74"/>
      <c r="C95" s="91"/>
      <c r="D95" s="91"/>
      <c r="E95" s="93"/>
      <c r="F95" s="91"/>
      <c r="G95" s="91"/>
      <c r="H95" s="94"/>
      <c r="I95" s="95"/>
      <c r="J95" s="91"/>
      <c r="K95" s="91"/>
      <c r="L95" s="91"/>
      <c r="M95" s="91"/>
      <c r="N95" s="91"/>
      <c r="V95" s="91"/>
      <c r="W95" s="91"/>
      <c r="X95" s="91"/>
      <c r="Y95" s="91"/>
      <c r="Z95" s="91"/>
      <c r="AA95" s="88"/>
      <c r="AB95" s="88"/>
      <c r="AC95" s="88"/>
      <c r="AD95" s="88"/>
      <c r="AE95" s="88"/>
      <c r="AG95" s="91"/>
      <c r="AH95" s="75"/>
      <c r="AI95" s="75"/>
    </row>
    <row r="96" spans="1:35" ht="46.5" x14ac:dyDescent="0.7">
      <c r="A96" s="69"/>
      <c r="B96" s="69"/>
      <c r="C96" s="91"/>
      <c r="D96" s="91"/>
      <c r="E96" s="93"/>
      <c r="F96" s="91"/>
      <c r="G96" s="91"/>
      <c r="H96" s="94"/>
      <c r="I96" s="95"/>
      <c r="J96" s="91"/>
      <c r="K96" s="91"/>
      <c r="L96" s="91"/>
      <c r="M96" s="91"/>
      <c r="N96" s="91"/>
      <c r="V96" s="91"/>
      <c r="W96" s="91"/>
      <c r="X96" s="91"/>
      <c r="Y96" s="91"/>
      <c r="Z96" s="91"/>
      <c r="AA96" s="88"/>
      <c r="AB96" s="88"/>
      <c r="AC96" s="88"/>
      <c r="AD96" s="88"/>
      <c r="AE96" s="88"/>
      <c r="AG96" s="91"/>
      <c r="AH96" s="75"/>
      <c r="AI96" s="75"/>
    </row>
    <row r="97" spans="1:35" ht="46.5" x14ac:dyDescent="0.7">
      <c r="A97" s="74"/>
      <c r="B97" s="74"/>
      <c r="C97" s="91"/>
      <c r="D97" s="91"/>
      <c r="E97" s="93"/>
      <c r="F97" s="91"/>
      <c r="G97" s="91"/>
      <c r="H97" s="94"/>
      <c r="I97" s="95"/>
      <c r="J97" s="91"/>
      <c r="K97" s="91"/>
      <c r="L97" s="91"/>
      <c r="M97" s="91"/>
      <c r="N97" s="91"/>
      <c r="V97" s="91"/>
      <c r="W97" s="91"/>
      <c r="X97" s="91"/>
      <c r="Y97" s="91"/>
      <c r="Z97" s="91"/>
      <c r="AA97" s="88"/>
      <c r="AB97" s="88"/>
      <c r="AC97" s="88"/>
      <c r="AD97" s="88"/>
      <c r="AE97" s="88"/>
      <c r="AG97" s="91"/>
      <c r="AH97" s="75"/>
      <c r="AI97" s="75"/>
    </row>
    <row r="98" spans="1:35" ht="46.5" x14ac:dyDescent="0.7">
      <c r="A98" s="69"/>
      <c r="B98" s="69"/>
      <c r="C98" s="91"/>
      <c r="D98" s="91"/>
      <c r="E98" s="93"/>
      <c r="F98" s="91"/>
      <c r="G98" s="91"/>
      <c r="H98" s="94"/>
      <c r="I98" s="95"/>
      <c r="J98" s="91"/>
      <c r="K98" s="91"/>
      <c r="L98" s="91"/>
      <c r="M98" s="91"/>
      <c r="N98" s="91"/>
      <c r="V98" s="91"/>
      <c r="W98" s="91"/>
      <c r="X98" s="91"/>
      <c r="Y98" s="91"/>
      <c r="Z98" s="91"/>
      <c r="AA98" s="88"/>
      <c r="AB98" s="88"/>
      <c r="AC98" s="88"/>
      <c r="AD98" s="88"/>
      <c r="AE98" s="88"/>
      <c r="AG98" s="91"/>
      <c r="AH98" s="75"/>
      <c r="AI98" s="75"/>
    </row>
    <row r="99" spans="1:35" ht="46.5" x14ac:dyDescent="0.7">
      <c r="A99" s="74"/>
      <c r="B99" s="74"/>
      <c r="C99" s="91"/>
      <c r="D99" s="91"/>
      <c r="E99" s="93"/>
      <c r="F99" s="91"/>
      <c r="G99" s="91"/>
      <c r="H99" s="94"/>
      <c r="I99" s="95"/>
      <c r="J99" s="91"/>
      <c r="K99" s="91"/>
      <c r="L99" s="91"/>
      <c r="M99" s="91"/>
      <c r="N99" s="91"/>
      <c r="V99" s="91"/>
      <c r="W99" s="91"/>
      <c r="X99" s="91"/>
      <c r="Y99" s="91"/>
      <c r="Z99" s="91"/>
      <c r="AA99" s="88"/>
      <c r="AB99" s="88"/>
      <c r="AC99" s="88"/>
      <c r="AD99" s="88"/>
      <c r="AE99" s="88"/>
      <c r="AG99" s="91"/>
      <c r="AH99" s="75"/>
      <c r="AI99" s="75"/>
    </row>
    <row r="100" spans="1:35" ht="46.5" x14ac:dyDescent="0.7">
      <c r="A100" s="69"/>
      <c r="B100" s="69"/>
      <c r="C100" s="91"/>
      <c r="D100" s="91"/>
      <c r="E100" s="93"/>
      <c r="F100" s="91"/>
      <c r="G100" s="91"/>
      <c r="H100" s="94"/>
      <c r="I100" s="95"/>
      <c r="J100" s="91"/>
      <c r="K100" s="91"/>
      <c r="L100" s="91"/>
      <c r="M100" s="91"/>
      <c r="N100" s="91"/>
      <c r="V100" s="91"/>
      <c r="W100" s="91"/>
      <c r="X100" s="91"/>
      <c r="Y100" s="91"/>
      <c r="Z100" s="91"/>
      <c r="AA100" s="88"/>
      <c r="AB100" s="88"/>
      <c r="AC100" s="88"/>
      <c r="AD100" s="88"/>
      <c r="AE100" s="88"/>
      <c r="AG100" s="91"/>
      <c r="AH100" s="75"/>
      <c r="AI100" s="75"/>
    </row>
    <row r="101" spans="1:35" ht="46.5" x14ac:dyDescent="0.7">
      <c r="A101" s="74"/>
      <c r="B101" s="74"/>
      <c r="C101" s="91"/>
      <c r="D101" s="91"/>
      <c r="E101" s="93"/>
      <c r="F101" s="91"/>
      <c r="G101" s="91"/>
      <c r="H101" s="94"/>
      <c r="I101" s="95"/>
      <c r="J101" s="91"/>
      <c r="K101" s="91"/>
      <c r="L101" s="91"/>
      <c r="M101" s="91"/>
      <c r="N101" s="91"/>
      <c r="V101" s="91"/>
      <c r="W101" s="91"/>
      <c r="X101" s="91"/>
      <c r="Y101" s="91"/>
      <c r="Z101" s="91"/>
      <c r="AA101" s="88"/>
      <c r="AB101" s="88"/>
      <c r="AC101" s="88"/>
      <c r="AD101" s="88"/>
      <c r="AE101" s="88"/>
      <c r="AG101" s="91"/>
      <c r="AH101" s="75"/>
      <c r="AI101" s="75"/>
    </row>
    <row r="102" spans="1:35" ht="46.5" x14ac:dyDescent="0.7">
      <c r="A102" s="69"/>
      <c r="B102" s="69"/>
      <c r="C102" s="91"/>
      <c r="D102" s="91"/>
      <c r="E102" s="93"/>
      <c r="F102" s="91"/>
      <c r="G102" s="91"/>
      <c r="H102" s="94"/>
      <c r="I102" s="95"/>
      <c r="J102" s="91"/>
      <c r="K102" s="91"/>
      <c r="L102" s="91"/>
      <c r="M102" s="91"/>
      <c r="N102" s="91"/>
      <c r="V102" s="91"/>
      <c r="W102" s="91"/>
      <c r="X102" s="91"/>
      <c r="Y102" s="91"/>
      <c r="Z102" s="91"/>
      <c r="AA102" s="88"/>
      <c r="AB102" s="88"/>
      <c r="AC102" s="88"/>
      <c r="AD102" s="88"/>
      <c r="AE102" s="88"/>
      <c r="AG102" s="91"/>
      <c r="AH102" s="75"/>
      <c r="AI102" s="75"/>
    </row>
    <row r="103" spans="1:35" ht="46.5" x14ac:dyDescent="0.7">
      <c r="A103" s="74"/>
      <c r="B103" s="74"/>
      <c r="C103" s="91"/>
      <c r="D103" s="91"/>
      <c r="E103" s="93"/>
      <c r="F103" s="91"/>
      <c r="G103" s="91"/>
      <c r="H103" s="94"/>
      <c r="I103" s="95"/>
      <c r="J103" s="91"/>
      <c r="K103" s="91"/>
      <c r="L103" s="91"/>
      <c r="M103" s="91"/>
      <c r="N103" s="91"/>
      <c r="V103" s="91"/>
      <c r="W103" s="91"/>
      <c r="X103" s="91"/>
      <c r="Y103" s="91"/>
      <c r="Z103" s="91"/>
      <c r="AA103" s="88"/>
      <c r="AB103" s="88"/>
      <c r="AC103" s="88"/>
      <c r="AD103" s="88"/>
      <c r="AE103" s="88"/>
      <c r="AG103" s="91"/>
      <c r="AH103" s="75"/>
      <c r="AI103" s="75"/>
    </row>
    <row r="104" spans="1:35" ht="46.5" x14ac:dyDescent="0.7">
      <c r="A104" s="69"/>
      <c r="B104" s="69"/>
      <c r="C104" s="91"/>
      <c r="D104" s="91"/>
      <c r="E104" s="93"/>
      <c r="F104" s="91"/>
      <c r="G104" s="91"/>
      <c r="H104" s="94"/>
      <c r="I104" s="95"/>
      <c r="J104" s="91"/>
      <c r="K104" s="91"/>
      <c r="L104" s="91"/>
      <c r="M104" s="91"/>
      <c r="N104" s="91"/>
      <c r="V104" s="91"/>
      <c r="W104" s="91"/>
      <c r="X104" s="91"/>
      <c r="Y104" s="91"/>
      <c r="Z104" s="91"/>
      <c r="AA104" s="88"/>
      <c r="AB104" s="88"/>
      <c r="AC104" s="88"/>
      <c r="AD104" s="88"/>
      <c r="AE104" s="88"/>
      <c r="AG104" s="91"/>
      <c r="AH104" s="75"/>
      <c r="AI104" s="75"/>
    </row>
    <row r="105" spans="1:35" ht="46.5" x14ac:dyDescent="0.7">
      <c r="A105" s="74"/>
      <c r="B105" s="74"/>
      <c r="C105" s="91"/>
      <c r="D105" s="91"/>
      <c r="E105" s="93"/>
      <c r="F105" s="91"/>
      <c r="G105" s="91"/>
      <c r="H105" s="94"/>
      <c r="I105" s="95"/>
      <c r="J105" s="91"/>
      <c r="K105" s="91"/>
      <c r="L105" s="91"/>
      <c r="M105" s="91"/>
      <c r="N105" s="91"/>
      <c r="V105" s="91"/>
      <c r="W105" s="91"/>
      <c r="X105" s="91"/>
      <c r="Y105" s="91"/>
      <c r="Z105" s="91"/>
      <c r="AA105" s="88"/>
      <c r="AB105" s="88"/>
      <c r="AC105" s="88"/>
      <c r="AD105" s="88"/>
      <c r="AE105" s="88"/>
      <c r="AG105" s="91"/>
      <c r="AH105" s="75"/>
      <c r="AI105" s="75"/>
    </row>
    <row r="106" spans="1:35" ht="46.5" x14ac:dyDescent="0.7">
      <c r="A106" s="69"/>
      <c r="B106" s="69"/>
      <c r="C106" s="91"/>
      <c r="D106" s="91"/>
      <c r="E106" s="93"/>
      <c r="F106" s="91"/>
      <c r="G106" s="91"/>
      <c r="H106" s="94"/>
      <c r="I106" s="95"/>
      <c r="J106" s="91"/>
      <c r="K106" s="91"/>
      <c r="L106" s="91"/>
      <c r="M106" s="91"/>
      <c r="N106" s="91"/>
      <c r="V106" s="91"/>
      <c r="W106" s="91"/>
      <c r="X106" s="91"/>
      <c r="Y106" s="91"/>
      <c r="Z106" s="91"/>
      <c r="AA106" s="88"/>
      <c r="AB106" s="88"/>
      <c r="AC106" s="88"/>
      <c r="AD106" s="88"/>
      <c r="AE106" s="88"/>
      <c r="AG106" s="91"/>
      <c r="AH106" s="75"/>
      <c r="AI106" s="75"/>
    </row>
    <row r="107" spans="1:35" ht="46.5" x14ac:dyDescent="0.7">
      <c r="A107" s="74"/>
      <c r="B107" s="74"/>
      <c r="C107" s="91"/>
      <c r="D107" s="91"/>
      <c r="E107" s="93"/>
      <c r="F107" s="91"/>
      <c r="G107" s="91"/>
      <c r="H107" s="94"/>
      <c r="I107" s="95"/>
      <c r="J107" s="91"/>
      <c r="K107" s="91"/>
      <c r="L107" s="91"/>
      <c r="M107" s="91"/>
      <c r="N107" s="91"/>
      <c r="V107" s="91"/>
      <c r="W107" s="91"/>
      <c r="X107" s="91"/>
      <c r="Y107" s="91"/>
      <c r="Z107" s="91"/>
      <c r="AA107" s="88"/>
      <c r="AB107" s="88"/>
      <c r="AC107" s="88"/>
      <c r="AD107" s="88"/>
      <c r="AE107" s="88"/>
      <c r="AG107" s="91"/>
      <c r="AH107" s="75"/>
      <c r="AI107" s="75"/>
    </row>
    <row r="108" spans="1:35" ht="46.5" x14ac:dyDescent="0.7">
      <c r="A108" s="69"/>
      <c r="B108" s="69"/>
      <c r="C108" s="91"/>
      <c r="D108" s="91"/>
      <c r="E108" s="93"/>
      <c r="F108" s="91"/>
      <c r="G108" s="91"/>
      <c r="H108" s="94"/>
      <c r="I108" s="95"/>
      <c r="J108" s="91"/>
      <c r="K108" s="91"/>
      <c r="L108" s="91"/>
      <c r="M108" s="91"/>
      <c r="N108" s="91"/>
      <c r="V108" s="91"/>
      <c r="W108" s="91"/>
      <c r="X108" s="91"/>
      <c r="Y108" s="91"/>
      <c r="Z108" s="91"/>
      <c r="AA108" s="88"/>
      <c r="AB108" s="88"/>
      <c r="AC108" s="88"/>
      <c r="AD108" s="88"/>
      <c r="AE108" s="88"/>
      <c r="AG108" s="91"/>
      <c r="AH108" s="75"/>
      <c r="AI108" s="75"/>
    </row>
    <row r="109" spans="1:35" ht="46.5" x14ac:dyDescent="0.7">
      <c r="A109" s="74"/>
      <c r="B109" s="74"/>
      <c r="C109" s="91"/>
      <c r="D109" s="91"/>
      <c r="E109" s="93"/>
      <c r="F109" s="91"/>
      <c r="G109" s="91"/>
      <c r="H109" s="94"/>
      <c r="I109" s="95"/>
      <c r="J109" s="91"/>
      <c r="K109" s="91"/>
      <c r="L109" s="91"/>
      <c r="M109" s="91"/>
      <c r="N109" s="91"/>
      <c r="V109" s="91"/>
      <c r="W109" s="91"/>
      <c r="X109" s="91"/>
      <c r="Y109" s="91"/>
      <c r="Z109" s="91"/>
      <c r="AA109" s="88"/>
      <c r="AB109" s="88"/>
      <c r="AC109" s="88"/>
      <c r="AD109" s="88"/>
      <c r="AE109" s="88"/>
      <c r="AG109" s="91"/>
      <c r="AH109" s="75"/>
      <c r="AI109" s="75"/>
    </row>
    <row r="110" spans="1:35" ht="46.5" x14ac:dyDescent="0.7">
      <c r="A110" s="69"/>
      <c r="B110" s="69"/>
      <c r="C110" s="91"/>
      <c r="D110" s="91"/>
      <c r="E110" s="93"/>
      <c r="F110" s="91"/>
      <c r="G110" s="91"/>
      <c r="H110" s="94"/>
      <c r="I110" s="95"/>
      <c r="J110" s="91"/>
      <c r="K110" s="91"/>
      <c r="L110" s="91"/>
      <c r="M110" s="91"/>
      <c r="N110" s="91"/>
      <c r="V110" s="91"/>
      <c r="W110" s="91"/>
      <c r="X110" s="91"/>
      <c r="Y110" s="91"/>
      <c r="Z110" s="91"/>
      <c r="AA110" s="88"/>
      <c r="AB110" s="88"/>
      <c r="AC110" s="88"/>
      <c r="AD110" s="88"/>
      <c r="AE110" s="88"/>
      <c r="AG110" s="91"/>
      <c r="AH110" s="75"/>
      <c r="AI110" s="75"/>
    </row>
    <row r="111" spans="1:35" ht="46.5" x14ac:dyDescent="0.7">
      <c r="A111" s="74"/>
      <c r="B111" s="74"/>
      <c r="C111" s="91"/>
      <c r="D111" s="91"/>
      <c r="E111" s="93"/>
      <c r="F111" s="91"/>
      <c r="G111" s="91"/>
      <c r="H111" s="94"/>
      <c r="I111" s="95"/>
      <c r="J111" s="91"/>
      <c r="K111" s="91"/>
      <c r="L111" s="91"/>
      <c r="M111" s="91"/>
      <c r="N111" s="91"/>
      <c r="V111" s="91"/>
      <c r="W111" s="91"/>
      <c r="X111" s="91"/>
      <c r="Y111" s="91"/>
      <c r="Z111" s="91"/>
      <c r="AA111" s="88"/>
      <c r="AB111" s="88"/>
      <c r="AC111" s="88"/>
      <c r="AD111" s="88"/>
      <c r="AE111" s="88"/>
      <c r="AG111" s="91"/>
      <c r="AH111" s="75"/>
      <c r="AI111" s="75"/>
    </row>
    <row r="112" spans="1:35" ht="46.5" x14ac:dyDescent="0.7">
      <c r="A112" s="69"/>
      <c r="B112" s="69"/>
      <c r="C112" s="91"/>
      <c r="D112" s="91"/>
      <c r="E112" s="93"/>
      <c r="F112" s="91"/>
      <c r="G112" s="91"/>
      <c r="H112" s="94"/>
      <c r="I112" s="95"/>
      <c r="J112" s="91"/>
      <c r="K112" s="91"/>
      <c r="L112" s="91"/>
      <c r="M112" s="91"/>
      <c r="N112" s="91"/>
      <c r="V112" s="91"/>
      <c r="W112" s="91"/>
      <c r="X112" s="91"/>
      <c r="Y112" s="91"/>
      <c r="Z112" s="91"/>
      <c r="AA112" s="88"/>
      <c r="AB112" s="88"/>
      <c r="AC112" s="88"/>
      <c r="AD112" s="88"/>
      <c r="AE112" s="88"/>
      <c r="AG112" s="91"/>
      <c r="AH112" s="75"/>
      <c r="AI112" s="75"/>
    </row>
    <row r="113" spans="1:35" ht="46.5" x14ac:dyDescent="0.7">
      <c r="A113" s="74"/>
      <c r="B113" s="74"/>
      <c r="C113" s="91"/>
      <c r="D113" s="91"/>
      <c r="E113" s="93"/>
      <c r="F113" s="91"/>
      <c r="G113" s="91"/>
      <c r="H113" s="94"/>
      <c r="I113" s="95"/>
      <c r="J113" s="91"/>
      <c r="K113" s="91"/>
      <c r="L113" s="91"/>
      <c r="M113" s="91"/>
      <c r="N113" s="91"/>
      <c r="V113" s="91"/>
      <c r="W113" s="91"/>
      <c r="X113" s="91"/>
      <c r="Y113" s="91"/>
      <c r="Z113" s="91"/>
      <c r="AA113" s="88"/>
      <c r="AB113" s="88"/>
      <c r="AC113" s="88"/>
      <c r="AD113" s="88"/>
      <c r="AE113" s="88"/>
      <c r="AG113" s="91"/>
      <c r="AH113" s="75"/>
      <c r="AI113" s="75"/>
    </row>
    <row r="114" spans="1:35" ht="46.5" x14ac:dyDescent="0.7">
      <c r="A114" s="69"/>
      <c r="B114" s="69"/>
      <c r="C114" s="91"/>
      <c r="D114" s="91"/>
      <c r="E114" s="93"/>
      <c r="F114" s="91"/>
      <c r="G114" s="91"/>
      <c r="H114" s="94"/>
      <c r="I114" s="95"/>
      <c r="J114" s="91"/>
      <c r="K114" s="91"/>
      <c r="L114" s="91"/>
      <c r="M114" s="91"/>
      <c r="N114" s="91"/>
      <c r="V114" s="91"/>
      <c r="W114" s="91"/>
      <c r="X114" s="91"/>
      <c r="Y114" s="91"/>
      <c r="Z114" s="91"/>
      <c r="AA114" s="88"/>
      <c r="AB114" s="88"/>
      <c r="AC114" s="88"/>
      <c r="AD114" s="88"/>
      <c r="AE114" s="88"/>
      <c r="AG114" s="91"/>
      <c r="AH114" s="75"/>
      <c r="AI114" s="75"/>
    </row>
    <row r="115" spans="1:35" ht="46.5" x14ac:dyDescent="0.7">
      <c r="A115" s="74"/>
      <c r="B115" s="74"/>
      <c r="C115" s="91"/>
      <c r="D115" s="91"/>
      <c r="E115" s="93"/>
      <c r="F115" s="91"/>
      <c r="G115" s="91"/>
      <c r="H115" s="94"/>
      <c r="I115" s="95"/>
      <c r="J115" s="91"/>
      <c r="K115" s="91"/>
      <c r="L115" s="91"/>
      <c r="M115" s="91"/>
      <c r="N115" s="91"/>
      <c r="V115" s="91"/>
      <c r="W115" s="91"/>
      <c r="X115" s="91"/>
      <c r="Y115" s="91"/>
      <c r="Z115" s="91"/>
      <c r="AA115" s="88" t="s">
        <v>342</v>
      </c>
      <c r="AB115" s="88"/>
      <c r="AC115" s="88"/>
      <c r="AD115" s="88"/>
      <c r="AE115" s="88"/>
      <c r="AG115" s="91"/>
      <c r="AH115" s="75"/>
      <c r="AI115" s="75"/>
    </row>
    <row r="116" spans="1:35" ht="46.5" x14ac:dyDescent="0.7">
      <c r="A116" s="69"/>
      <c r="B116" s="69"/>
      <c r="C116" s="91"/>
      <c r="D116" s="91"/>
      <c r="E116" s="93"/>
      <c r="F116" s="91"/>
      <c r="G116" s="91"/>
      <c r="H116" s="94"/>
      <c r="I116" s="95"/>
      <c r="J116" s="91"/>
      <c r="K116" s="91"/>
      <c r="L116" s="91"/>
      <c r="M116" s="91"/>
      <c r="N116" s="91"/>
      <c r="V116" s="91"/>
      <c r="W116" s="91"/>
      <c r="X116" s="91"/>
      <c r="Y116" s="91"/>
      <c r="Z116" s="91"/>
      <c r="AA116" s="88"/>
      <c r="AB116" s="88"/>
      <c r="AC116" s="88"/>
      <c r="AD116" s="88"/>
      <c r="AE116" s="88"/>
      <c r="AG116" s="91"/>
      <c r="AH116" s="75"/>
      <c r="AI116" s="75"/>
    </row>
    <row r="117" spans="1:35" ht="46.5" x14ac:dyDescent="0.7">
      <c r="A117" s="74"/>
      <c r="B117" s="74"/>
      <c r="C117" s="91"/>
      <c r="D117" s="91"/>
      <c r="E117" s="93"/>
      <c r="F117" s="91"/>
      <c r="G117" s="91"/>
      <c r="H117" s="94"/>
      <c r="I117" s="95"/>
      <c r="J117" s="91"/>
      <c r="K117" s="91"/>
      <c r="L117" s="91"/>
      <c r="M117" s="91"/>
      <c r="N117" s="91"/>
      <c r="V117" s="91"/>
      <c r="W117" s="91"/>
      <c r="X117" s="91"/>
      <c r="Y117" s="91"/>
      <c r="Z117" s="91"/>
      <c r="AA117" s="88"/>
      <c r="AB117" s="88"/>
      <c r="AC117" s="88"/>
      <c r="AD117" s="88"/>
      <c r="AE117" s="88"/>
      <c r="AG117" s="91"/>
      <c r="AH117" s="75"/>
      <c r="AI117" s="75"/>
    </row>
    <row r="118" spans="1:35" ht="46.5" x14ac:dyDescent="0.7">
      <c r="A118" s="69"/>
      <c r="B118" s="69"/>
      <c r="C118" s="91"/>
      <c r="D118" s="91"/>
      <c r="E118" s="93"/>
      <c r="F118" s="91"/>
      <c r="G118" s="91"/>
      <c r="H118" s="94"/>
      <c r="I118" s="95"/>
      <c r="J118" s="91"/>
      <c r="K118" s="91"/>
      <c r="L118" s="91"/>
      <c r="M118" s="91"/>
      <c r="N118" s="91"/>
      <c r="V118" s="91"/>
      <c r="W118" s="91"/>
      <c r="X118" s="91"/>
      <c r="Y118" s="91"/>
      <c r="Z118" s="91"/>
      <c r="AA118" s="88"/>
      <c r="AB118" s="88"/>
      <c r="AC118" s="88"/>
      <c r="AD118" s="88"/>
      <c r="AE118" s="88"/>
      <c r="AG118" s="91"/>
      <c r="AH118" s="75"/>
      <c r="AI118" s="75"/>
    </row>
    <row r="119" spans="1:35" ht="46.5" x14ac:dyDescent="0.7">
      <c r="A119" s="74"/>
      <c r="B119" s="74"/>
      <c r="C119" s="91"/>
      <c r="D119" s="91"/>
      <c r="E119" s="93"/>
      <c r="F119" s="91"/>
      <c r="G119" s="91"/>
      <c r="H119" s="94"/>
      <c r="I119" s="95"/>
      <c r="J119" s="91"/>
      <c r="K119" s="91"/>
      <c r="L119" s="91"/>
      <c r="M119" s="91"/>
      <c r="N119" s="91"/>
      <c r="V119" s="91"/>
      <c r="W119" s="91"/>
      <c r="X119" s="91"/>
      <c r="Y119" s="91"/>
      <c r="Z119" s="91"/>
      <c r="AA119" s="88"/>
      <c r="AB119" s="88"/>
      <c r="AC119" s="88"/>
      <c r="AD119" s="88"/>
      <c r="AE119" s="88"/>
      <c r="AG119" s="91"/>
      <c r="AH119" s="75"/>
      <c r="AI119" s="75"/>
    </row>
    <row r="120" spans="1:35" ht="46.5" x14ac:dyDescent="0.7">
      <c r="A120" s="69"/>
      <c r="B120" s="69"/>
      <c r="C120" s="91"/>
      <c r="D120" s="91"/>
      <c r="E120" s="93"/>
      <c r="F120" s="91"/>
      <c r="G120" s="91"/>
      <c r="H120" s="94"/>
      <c r="I120" s="95"/>
      <c r="J120" s="91"/>
      <c r="K120" s="91"/>
      <c r="L120" s="91"/>
      <c r="M120" s="91"/>
      <c r="N120" s="91"/>
      <c r="V120" s="91"/>
      <c r="W120" s="91"/>
      <c r="X120" s="91"/>
      <c r="Y120" s="91"/>
      <c r="Z120" s="91"/>
      <c r="AA120" s="88"/>
      <c r="AB120" s="88"/>
      <c r="AC120" s="88"/>
      <c r="AD120" s="88"/>
      <c r="AE120" s="88"/>
      <c r="AG120" s="91"/>
      <c r="AH120" s="75"/>
      <c r="AI120" s="75"/>
    </row>
    <row r="121" spans="1:35" ht="46.5" x14ac:dyDescent="0.7">
      <c r="A121" s="74"/>
      <c r="B121" s="74"/>
      <c r="C121" s="91"/>
      <c r="D121" s="91"/>
      <c r="E121" s="93"/>
      <c r="F121" s="91"/>
      <c r="G121" s="91"/>
      <c r="H121" s="94"/>
      <c r="I121" s="95"/>
      <c r="J121" s="91"/>
      <c r="K121" s="91"/>
      <c r="L121" s="91"/>
      <c r="M121" s="91"/>
      <c r="N121" s="91"/>
      <c r="V121" s="91"/>
      <c r="W121" s="91"/>
      <c r="X121" s="91"/>
      <c r="Y121" s="91"/>
      <c r="Z121" s="91"/>
      <c r="AA121" s="88"/>
      <c r="AB121" s="88"/>
      <c r="AC121" s="88"/>
      <c r="AD121" s="88"/>
      <c r="AE121" s="88"/>
      <c r="AG121" s="91"/>
      <c r="AH121" s="75"/>
      <c r="AI121" s="75"/>
    </row>
    <row r="122" spans="1:35" ht="46.5" x14ac:dyDescent="0.7">
      <c r="A122" s="69"/>
      <c r="B122" s="69"/>
      <c r="C122" s="91"/>
      <c r="D122" s="91"/>
      <c r="E122" s="93"/>
      <c r="F122" s="91"/>
      <c r="G122" s="91"/>
      <c r="H122" s="94"/>
      <c r="I122" s="95"/>
      <c r="J122" s="91"/>
      <c r="K122" s="91"/>
      <c r="L122" s="91"/>
      <c r="M122" s="91"/>
      <c r="N122" s="91"/>
      <c r="V122" s="91"/>
      <c r="W122" s="91"/>
      <c r="X122" s="91"/>
      <c r="Y122" s="91"/>
      <c r="Z122" s="91"/>
      <c r="AA122" s="88"/>
      <c r="AB122" s="88"/>
      <c r="AC122" s="88"/>
      <c r="AD122" s="88"/>
      <c r="AE122" s="88"/>
      <c r="AG122" s="91"/>
      <c r="AH122" s="75"/>
      <c r="AI122" s="75"/>
    </row>
    <row r="123" spans="1:35" ht="46.5" x14ac:dyDescent="0.7">
      <c r="A123" s="74"/>
      <c r="B123" s="74"/>
      <c r="C123" s="91"/>
      <c r="D123" s="91"/>
      <c r="E123" s="93"/>
      <c r="F123" s="91"/>
      <c r="G123" s="91"/>
      <c r="H123" s="94"/>
      <c r="I123" s="95"/>
      <c r="J123" s="91"/>
      <c r="K123" s="91"/>
      <c r="L123" s="91"/>
      <c r="M123" s="91"/>
      <c r="N123" s="91"/>
      <c r="V123" s="91"/>
      <c r="W123" s="91"/>
      <c r="X123" s="91"/>
      <c r="Y123" s="91"/>
      <c r="Z123" s="91"/>
      <c r="AA123" s="88"/>
      <c r="AB123" s="88"/>
      <c r="AC123" s="88"/>
      <c r="AD123" s="88"/>
      <c r="AE123" s="88"/>
      <c r="AG123" s="91"/>
      <c r="AH123" s="75"/>
      <c r="AI123" s="75"/>
    </row>
    <row r="124" spans="1:35" ht="46.5" x14ac:dyDescent="0.7">
      <c r="A124" s="69"/>
      <c r="B124" s="69"/>
      <c r="C124" s="91"/>
      <c r="D124" s="91"/>
      <c r="E124" s="93"/>
      <c r="F124" s="91"/>
      <c r="G124" s="91"/>
      <c r="H124" s="94"/>
      <c r="I124" s="95"/>
      <c r="J124" s="91"/>
      <c r="K124" s="91"/>
      <c r="L124" s="91"/>
      <c r="M124" s="91"/>
      <c r="N124" s="91"/>
      <c r="V124" s="91"/>
      <c r="W124" s="91"/>
      <c r="X124" s="91"/>
      <c r="Y124" s="91"/>
      <c r="Z124" s="91"/>
      <c r="AA124" s="88"/>
      <c r="AB124" s="88"/>
      <c r="AC124" s="88"/>
      <c r="AD124" s="88"/>
      <c r="AE124" s="88"/>
      <c r="AG124" s="91"/>
      <c r="AH124" s="75"/>
      <c r="AI124" s="75"/>
    </row>
    <row r="125" spans="1:35" ht="46.5" x14ac:dyDescent="0.7">
      <c r="A125" s="74"/>
      <c r="B125" s="74"/>
      <c r="C125" s="91"/>
      <c r="D125" s="91"/>
      <c r="E125" s="93"/>
      <c r="F125" s="91"/>
      <c r="G125" s="91"/>
      <c r="H125" s="94"/>
      <c r="I125" s="95"/>
      <c r="J125" s="91"/>
      <c r="K125" s="91"/>
      <c r="L125" s="91"/>
      <c r="M125" s="91"/>
      <c r="N125" s="91"/>
      <c r="V125" s="91"/>
      <c r="W125" s="91"/>
      <c r="X125" s="91"/>
      <c r="Y125" s="91"/>
      <c r="Z125" s="91"/>
      <c r="AA125" s="88"/>
      <c r="AB125" s="88"/>
      <c r="AC125" s="88"/>
      <c r="AD125" s="88"/>
      <c r="AE125" s="88"/>
      <c r="AG125" s="91"/>
      <c r="AH125" s="75"/>
      <c r="AI125" s="75"/>
    </row>
    <row r="126" spans="1:35" ht="46.5" x14ac:dyDescent="0.7">
      <c r="A126" s="69"/>
      <c r="B126" s="69"/>
      <c r="C126" s="91"/>
      <c r="D126" s="91"/>
      <c r="E126" s="93"/>
      <c r="F126" s="91"/>
      <c r="G126" s="91"/>
      <c r="H126" s="94"/>
      <c r="I126" s="95"/>
      <c r="J126" s="91"/>
      <c r="K126" s="91"/>
      <c r="L126" s="91"/>
      <c r="M126" s="91"/>
      <c r="N126" s="91"/>
      <c r="V126" s="91"/>
      <c r="W126" s="91"/>
      <c r="X126" s="91"/>
      <c r="Y126" s="91"/>
      <c r="Z126" s="91"/>
      <c r="AA126" s="88"/>
      <c r="AB126" s="88"/>
      <c r="AC126" s="88"/>
      <c r="AD126" s="88"/>
      <c r="AE126" s="88"/>
      <c r="AG126" s="91"/>
      <c r="AH126" s="75"/>
      <c r="AI126" s="75"/>
    </row>
    <row r="127" spans="1:35" ht="46.5" x14ac:dyDescent="0.7">
      <c r="A127" s="74"/>
      <c r="B127" s="74"/>
      <c r="C127" s="91"/>
      <c r="D127" s="91"/>
      <c r="E127" s="93"/>
      <c r="F127" s="91"/>
      <c r="G127" s="91"/>
      <c r="H127" s="94"/>
      <c r="I127" s="95"/>
      <c r="J127" s="91"/>
      <c r="K127" s="91"/>
      <c r="L127" s="91"/>
      <c r="M127" s="91"/>
      <c r="N127" s="91"/>
      <c r="V127" s="91"/>
      <c r="W127" s="91"/>
      <c r="X127" s="91"/>
      <c r="Y127" s="91"/>
      <c r="Z127" s="91"/>
      <c r="AA127" s="88"/>
      <c r="AB127" s="88"/>
      <c r="AC127" s="88"/>
      <c r="AD127" s="88"/>
      <c r="AE127" s="88"/>
      <c r="AG127" s="91"/>
      <c r="AH127" s="75"/>
      <c r="AI127" s="75"/>
    </row>
    <row r="128" spans="1:35" ht="46.5" x14ac:dyDescent="0.7">
      <c r="A128" s="69"/>
      <c r="B128" s="69"/>
      <c r="C128" s="91"/>
      <c r="D128" s="91"/>
      <c r="E128" s="93"/>
      <c r="F128" s="91"/>
      <c r="G128" s="91"/>
      <c r="H128" s="94"/>
      <c r="I128" s="95"/>
      <c r="J128" s="91"/>
      <c r="K128" s="91"/>
      <c r="L128" s="91"/>
      <c r="M128" s="91"/>
      <c r="N128" s="91"/>
      <c r="V128" s="91"/>
      <c r="W128" s="91"/>
      <c r="X128" s="91"/>
      <c r="Y128" s="91"/>
      <c r="Z128" s="91"/>
      <c r="AA128" s="88"/>
      <c r="AB128" s="88"/>
      <c r="AC128" s="88"/>
      <c r="AD128" s="88"/>
      <c r="AE128" s="88"/>
      <c r="AG128" s="91"/>
      <c r="AH128" s="75"/>
      <c r="AI128" s="75"/>
    </row>
    <row r="129" spans="1:35" ht="46.5" x14ac:dyDescent="0.7">
      <c r="A129" s="74"/>
      <c r="B129" s="74"/>
      <c r="C129" s="91"/>
      <c r="D129" s="91"/>
      <c r="E129" s="93"/>
      <c r="F129" s="91"/>
      <c r="G129" s="91"/>
      <c r="H129" s="94"/>
      <c r="I129" s="95"/>
      <c r="J129" s="91"/>
      <c r="K129" s="91"/>
      <c r="L129" s="91"/>
      <c r="M129" s="91"/>
      <c r="N129" s="91"/>
      <c r="V129" s="91"/>
      <c r="W129" s="91"/>
      <c r="X129" s="91"/>
      <c r="Y129" s="91"/>
      <c r="Z129" s="91"/>
      <c r="AA129" s="88"/>
      <c r="AB129" s="88"/>
      <c r="AC129" s="88"/>
      <c r="AD129" s="88"/>
      <c r="AE129" s="88"/>
      <c r="AG129" s="91"/>
      <c r="AH129" s="75"/>
      <c r="AI129" s="75"/>
    </row>
    <row r="130" spans="1:35" ht="46.5" x14ac:dyDescent="0.7">
      <c r="A130" s="69"/>
      <c r="B130" s="69"/>
      <c r="C130" s="91"/>
      <c r="D130" s="91"/>
      <c r="E130" s="93"/>
      <c r="F130" s="91"/>
      <c r="G130" s="91"/>
      <c r="H130" s="94"/>
      <c r="I130" s="95"/>
      <c r="J130" s="91"/>
      <c r="K130" s="91"/>
      <c r="L130" s="91"/>
      <c r="M130" s="91"/>
      <c r="N130" s="91"/>
      <c r="V130" s="91"/>
      <c r="W130" s="91"/>
      <c r="X130" s="91"/>
      <c r="Y130" s="91"/>
      <c r="Z130" s="91"/>
      <c r="AA130" s="88"/>
      <c r="AB130" s="88"/>
      <c r="AC130" s="88"/>
      <c r="AD130" s="88"/>
      <c r="AE130" s="88"/>
      <c r="AG130" s="91"/>
      <c r="AH130" s="75"/>
      <c r="AI130" s="75"/>
    </row>
    <row r="131" spans="1:35" ht="46.5" x14ac:dyDescent="0.7">
      <c r="A131" s="74"/>
      <c r="B131" s="74"/>
      <c r="C131" s="91"/>
      <c r="D131" s="91"/>
      <c r="E131" s="93"/>
      <c r="F131" s="91"/>
      <c r="G131" s="91"/>
      <c r="H131" s="94"/>
      <c r="I131" s="95"/>
      <c r="J131" s="91"/>
      <c r="K131" s="91"/>
      <c r="L131" s="91"/>
      <c r="M131" s="91"/>
      <c r="N131" s="91"/>
      <c r="V131" s="91"/>
      <c r="W131" s="91"/>
      <c r="X131" s="91"/>
      <c r="Y131" s="91"/>
      <c r="Z131" s="91"/>
      <c r="AA131" s="88"/>
      <c r="AB131" s="88"/>
      <c r="AC131" s="88"/>
      <c r="AD131" s="88"/>
      <c r="AE131" s="88"/>
      <c r="AG131" s="91"/>
      <c r="AH131" s="75"/>
      <c r="AI131" s="75"/>
    </row>
    <row r="132" spans="1:35" ht="46.5" x14ac:dyDescent="0.7">
      <c r="A132" s="69"/>
      <c r="B132" s="69"/>
      <c r="C132" s="91"/>
      <c r="D132" s="91"/>
      <c r="E132" s="93"/>
      <c r="F132" s="91"/>
      <c r="G132" s="91"/>
      <c r="H132" s="94"/>
      <c r="I132" s="95"/>
      <c r="J132" s="91"/>
      <c r="K132" s="91"/>
      <c r="L132" s="91"/>
      <c r="M132" s="91"/>
      <c r="N132" s="91"/>
      <c r="V132" s="91"/>
      <c r="W132" s="91"/>
      <c r="X132" s="91"/>
      <c r="Y132" s="91"/>
      <c r="Z132" s="91"/>
      <c r="AA132" s="88"/>
      <c r="AB132" s="88"/>
      <c r="AC132" s="88"/>
      <c r="AD132" s="88"/>
      <c r="AE132" s="88"/>
      <c r="AG132" s="91"/>
      <c r="AH132" s="75"/>
      <c r="AI132" s="75"/>
    </row>
    <row r="133" spans="1:35" ht="46.5" x14ac:dyDescent="0.7">
      <c r="A133" s="74"/>
      <c r="B133" s="74"/>
      <c r="C133" s="91"/>
      <c r="D133" s="91"/>
      <c r="E133" s="93"/>
      <c r="F133" s="91"/>
      <c r="G133" s="91"/>
      <c r="H133" s="94"/>
      <c r="I133" s="95"/>
      <c r="J133" s="91"/>
      <c r="K133" s="91"/>
      <c r="L133" s="91"/>
      <c r="M133" s="91"/>
      <c r="N133" s="91"/>
      <c r="V133" s="91"/>
      <c r="W133" s="91"/>
      <c r="X133" s="91"/>
      <c r="Y133" s="91"/>
      <c r="Z133" s="91"/>
      <c r="AA133" s="88"/>
      <c r="AB133" s="88"/>
      <c r="AC133" s="88"/>
      <c r="AD133" s="88"/>
      <c r="AE133" s="88"/>
      <c r="AG133" s="91"/>
      <c r="AH133" s="75"/>
      <c r="AI133" s="75"/>
    </row>
    <row r="134" spans="1:35" ht="46.5" x14ac:dyDescent="0.7">
      <c r="A134" s="69"/>
      <c r="B134" s="69"/>
      <c r="C134" s="91"/>
      <c r="D134" s="91"/>
      <c r="E134" s="93"/>
      <c r="F134" s="91"/>
      <c r="G134" s="91"/>
      <c r="H134" s="94"/>
      <c r="I134" s="95"/>
      <c r="J134" s="91"/>
      <c r="K134" s="91"/>
      <c r="L134" s="91"/>
      <c r="M134" s="91"/>
      <c r="N134" s="91"/>
      <c r="V134" s="91"/>
      <c r="W134" s="91"/>
      <c r="X134" s="91"/>
      <c r="Y134" s="91"/>
      <c r="Z134" s="91"/>
      <c r="AA134" s="88"/>
      <c r="AB134" s="88"/>
      <c r="AC134" s="88"/>
      <c r="AD134" s="88"/>
      <c r="AE134" s="88"/>
      <c r="AG134" s="91"/>
      <c r="AH134" s="75"/>
      <c r="AI134" s="75"/>
    </row>
    <row r="135" spans="1:35" ht="46.5" x14ac:dyDescent="0.7">
      <c r="A135" s="74"/>
      <c r="B135" s="74"/>
      <c r="C135" s="91"/>
      <c r="D135" s="91"/>
      <c r="E135" s="93"/>
      <c r="F135" s="91"/>
      <c r="G135" s="91"/>
      <c r="H135" s="94"/>
      <c r="I135" s="95"/>
      <c r="J135" s="91"/>
      <c r="K135" s="91"/>
      <c r="L135" s="91"/>
      <c r="M135" s="91"/>
      <c r="N135" s="91"/>
      <c r="V135" s="91"/>
      <c r="W135" s="91"/>
      <c r="X135" s="91"/>
      <c r="Y135" s="91"/>
      <c r="Z135" s="91"/>
      <c r="AA135" s="88"/>
      <c r="AB135" s="88"/>
      <c r="AC135" s="88"/>
      <c r="AD135" s="88"/>
      <c r="AE135" s="88"/>
      <c r="AG135" s="91"/>
      <c r="AH135" s="75"/>
      <c r="AI135" s="75"/>
    </row>
    <row r="136" spans="1:35" ht="46.5" x14ac:dyDescent="0.7">
      <c r="A136" s="69"/>
      <c r="B136" s="69"/>
      <c r="C136" s="91"/>
      <c r="D136" s="91"/>
      <c r="E136" s="93"/>
      <c r="F136" s="91"/>
      <c r="G136" s="91"/>
      <c r="H136" s="94"/>
      <c r="I136" s="95"/>
      <c r="J136" s="91"/>
      <c r="K136" s="91"/>
      <c r="L136" s="91"/>
      <c r="M136" s="91"/>
      <c r="N136" s="91"/>
      <c r="V136" s="91"/>
      <c r="W136" s="91"/>
      <c r="X136" s="91"/>
      <c r="Y136" s="91"/>
      <c r="Z136" s="91"/>
      <c r="AA136" s="88"/>
      <c r="AB136" s="88"/>
      <c r="AC136" s="88"/>
      <c r="AD136" s="88"/>
      <c r="AE136" s="88"/>
      <c r="AG136" s="91"/>
      <c r="AH136" s="75"/>
      <c r="AI136" s="75"/>
    </row>
    <row r="137" spans="1:35" ht="46.5" x14ac:dyDescent="0.7">
      <c r="A137" s="74"/>
      <c r="B137" s="74"/>
      <c r="C137" s="91"/>
      <c r="D137" s="91"/>
      <c r="E137" s="93"/>
      <c r="F137" s="91"/>
      <c r="G137" s="91"/>
      <c r="H137" s="94"/>
      <c r="I137" s="95"/>
      <c r="J137" s="91"/>
      <c r="K137" s="91"/>
      <c r="L137" s="91"/>
      <c r="M137" s="91"/>
      <c r="N137" s="91"/>
      <c r="V137" s="91"/>
      <c r="W137" s="91"/>
      <c r="X137" s="91"/>
      <c r="Y137" s="91"/>
      <c r="Z137" s="91"/>
      <c r="AA137" s="88"/>
      <c r="AB137" s="88"/>
      <c r="AC137" s="88"/>
      <c r="AD137" s="88"/>
      <c r="AE137" s="88"/>
      <c r="AG137" s="91"/>
      <c r="AH137" s="75"/>
      <c r="AI137" s="75"/>
    </row>
    <row r="138" spans="1:35" ht="46.5" x14ac:dyDescent="0.7">
      <c r="A138" s="69"/>
      <c r="B138" s="69"/>
      <c r="C138" s="91"/>
      <c r="D138" s="91"/>
      <c r="E138" s="93"/>
      <c r="F138" s="91"/>
      <c r="G138" s="91"/>
      <c r="H138" s="94"/>
      <c r="I138" s="95"/>
      <c r="J138" s="91"/>
      <c r="K138" s="91"/>
      <c r="L138" s="91"/>
      <c r="M138" s="91"/>
      <c r="N138" s="91"/>
      <c r="V138" s="91"/>
      <c r="W138" s="91"/>
      <c r="X138" s="91"/>
      <c r="Y138" s="91"/>
      <c r="Z138" s="91"/>
      <c r="AA138" s="88"/>
      <c r="AB138" s="88"/>
      <c r="AC138" s="88"/>
      <c r="AD138" s="88"/>
      <c r="AE138" s="88"/>
      <c r="AG138" s="91"/>
      <c r="AH138" s="75"/>
      <c r="AI138" s="75"/>
    </row>
    <row r="139" spans="1:35" ht="46.5" x14ac:dyDescent="0.7">
      <c r="A139" s="74"/>
      <c r="B139" s="74"/>
      <c r="C139" s="91"/>
      <c r="D139" s="91"/>
      <c r="E139" s="93"/>
      <c r="F139" s="91"/>
      <c r="G139" s="91"/>
      <c r="H139" s="94"/>
      <c r="I139" s="95"/>
      <c r="J139" s="91"/>
      <c r="K139" s="91"/>
      <c r="L139" s="91"/>
      <c r="M139" s="91"/>
      <c r="N139" s="91"/>
      <c r="V139" s="91"/>
      <c r="W139" s="91"/>
      <c r="X139" s="91"/>
      <c r="Y139" s="91"/>
      <c r="Z139" s="91"/>
      <c r="AA139" s="88"/>
      <c r="AB139" s="88"/>
      <c r="AC139" s="88"/>
      <c r="AD139" s="88"/>
      <c r="AE139" s="88"/>
      <c r="AG139" s="91"/>
      <c r="AH139" s="75"/>
      <c r="AI139" s="75"/>
    </row>
    <row r="140" spans="1:35" ht="46.5" x14ac:dyDescent="0.7">
      <c r="A140" s="69"/>
      <c r="B140" s="69"/>
      <c r="C140" s="91"/>
      <c r="D140" s="91"/>
      <c r="E140" s="93"/>
      <c r="F140" s="91"/>
      <c r="G140" s="91"/>
      <c r="H140" s="94"/>
      <c r="I140" s="95"/>
      <c r="J140" s="91"/>
      <c r="K140" s="91"/>
      <c r="L140" s="91"/>
      <c r="M140" s="91"/>
      <c r="N140" s="91"/>
      <c r="V140" s="91"/>
      <c r="W140" s="91"/>
      <c r="X140" s="91"/>
      <c r="Y140" s="91"/>
      <c r="Z140" s="91"/>
      <c r="AA140" s="88"/>
      <c r="AB140" s="88"/>
      <c r="AC140" s="88"/>
      <c r="AD140" s="88"/>
      <c r="AE140" s="88"/>
      <c r="AG140" s="91"/>
      <c r="AH140" s="75"/>
      <c r="AI140" s="75"/>
    </row>
    <row r="141" spans="1:35" ht="46.5" x14ac:dyDescent="0.7">
      <c r="A141" s="74"/>
      <c r="B141" s="74"/>
      <c r="C141" s="91"/>
      <c r="D141" s="91"/>
      <c r="E141" s="93"/>
      <c r="F141" s="91"/>
      <c r="G141" s="91"/>
      <c r="H141" s="94"/>
      <c r="I141" s="95"/>
      <c r="J141" s="91"/>
      <c r="K141" s="91"/>
      <c r="L141" s="91"/>
      <c r="M141" s="91"/>
      <c r="N141" s="91"/>
      <c r="V141" s="91"/>
      <c r="W141" s="91"/>
      <c r="X141" s="91"/>
      <c r="Y141" s="91"/>
      <c r="Z141" s="91"/>
      <c r="AA141" s="88"/>
      <c r="AB141" s="88"/>
      <c r="AC141" s="88"/>
      <c r="AD141" s="88"/>
      <c r="AE141" s="88"/>
      <c r="AG141" s="91"/>
      <c r="AH141" s="75"/>
      <c r="AI141" s="75"/>
    </row>
    <row r="142" spans="1:35" ht="46.5" x14ac:dyDescent="0.7">
      <c r="A142" s="69"/>
      <c r="B142" s="69"/>
      <c r="C142" s="91"/>
      <c r="D142" s="91"/>
      <c r="E142" s="93"/>
      <c r="F142" s="91"/>
      <c r="G142" s="91"/>
      <c r="H142" s="94"/>
      <c r="I142" s="95"/>
      <c r="J142" s="91"/>
      <c r="K142" s="91"/>
      <c r="L142" s="91"/>
      <c r="M142" s="91"/>
      <c r="N142" s="91"/>
      <c r="V142" s="91"/>
      <c r="W142" s="91"/>
      <c r="X142" s="91"/>
      <c r="Y142" s="91"/>
      <c r="Z142" s="91"/>
      <c r="AA142" s="88"/>
      <c r="AB142" s="88"/>
      <c r="AC142" s="88"/>
      <c r="AD142" s="88"/>
      <c r="AE142" s="88"/>
      <c r="AG142" s="91"/>
      <c r="AH142" s="75"/>
      <c r="AI142" s="75"/>
    </row>
    <row r="143" spans="1:35" ht="46.5" x14ac:dyDescent="0.7">
      <c r="A143" s="74"/>
      <c r="B143" s="74"/>
      <c r="C143" s="91"/>
      <c r="D143" s="91"/>
      <c r="E143" s="93"/>
      <c r="F143" s="91"/>
      <c r="G143" s="91"/>
      <c r="H143" s="94"/>
      <c r="I143" s="95"/>
      <c r="J143" s="91"/>
      <c r="K143" s="91"/>
      <c r="L143" s="91"/>
      <c r="M143" s="91"/>
      <c r="N143" s="91"/>
      <c r="V143" s="91"/>
      <c r="W143" s="91"/>
      <c r="X143" s="91"/>
      <c r="Y143" s="91"/>
      <c r="Z143" s="91"/>
      <c r="AA143" s="88"/>
      <c r="AB143" s="88"/>
      <c r="AC143" s="88"/>
      <c r="AD143" s="88"/>
      <c r="AE143" s="88"/>
      <c r="AG143" s="91"/>
      <c r="AH143" s="75"/>
      <c r="AI143" s="75"/>
    </row>
    <row r="144" spans="1:35" ht="46.5" x14ac:dyDescent="0.7">
      <c r="A144" s="69"/>
      <c r="B144" s="69"/>
      <c r="C144" s="91"/>
      <c r="D144" s="91"/>
      <c r="E144" s="93"/>
      <c r="F144" s="91"/>
      <c r="G144" s="91"/>
      <c r="H144" s="94"/>
      <c r="I144" s="95"/>
      <c r="J144" s="91"/>
      <c r="K144" s="91"/>
      <c r="L144" s="91"/>
      <c r="M144" s="91"/>
      <c r="N144" s="91"/>
      <c r="V144" s="91"/>
      <c r="W144" s="91"/>
      <c r="X144" s="91"/>
      <c r="Y144" s="91"/>
      <c r="Z144" s="91"/>
      <c r="AA144" s="88"/>
      <c r="AB144" s="88"/>
      <c r="AC144" s="88"/>
      <c r="AD144" s="88"/>
      <c r="AE144" s="88"/>
      <c r="AG144" s="91"/>
      <c r="AH144" s="75"/>
      <c r="AI144" s="75"/>
    </row>
    <row r="145" spans="1:35" ht="46.5" x14ac:dyDescent="0.7">
      <c r="A145" s="74"/>
      <c r="B145" s="74"/>
      <c r="C145" s="91"/>
      <c r="D145" s="91"/>
      <c r="E145" s="93"/>
      <c r="F145" s="91"/>
      <c r="G145" s="91"/>
      <c r="H145" s="94"/>
      <c r="I145" s="95"/>
      <c r="J145" s="91"/>
      <c r="K145" s="91"/>
      <c r="L145" s="91"/>
      <c r="M145" s="91"/>
      <c r="N145" s="91"/>
      <c r="V145" s="91"/>
      <c r="W145" s="91"/>
      <c r="X145" s="91"/>
      <c r="Y145" s="91"/>
      <c r="Z145" s="91"/>
      <c r="AA145" s="88"/>
      <c r="AB145" s="88"/>
      <c r="AC145" s="88"/>
      <c r="AD145" s="88"/>
      <c r="AE145" s="88"/>
      <c r="AG145" s="91"/>
      <c r="AH145" s="75"/>
      <c r="AI145" s="75"/>
    </row>
    <row r="146" spans="1:35" ht="46.5" x14ac:dyDescent="0.7">
      <c r="A146" s="69"/>
      <c r="B146" s="69"/>
      <c r="C146" s="91"/>
      <c r="D146" s="91"/>
      <c r="E146" s="93"/>
      <c r="F146" s="91"/>
      <c r="G146" s="91"/>
      <c r="H146" s="94"/>
      <c r="I146" s="95"/>
      <c r="J146" s="91"/>
      <c r="K146" s="91"/>
      <c r="L146" s="91"/>
      <c r="M146" s="91"/>
      <c r="N146" s="91"/>
      <c r="V146" s="91"/>
      <c r="W146" s="91"/>
      <c r="X146" s="91"/>
      <c r="Y146" s="91"/>
      <c r="Z146" s="91"/>
      <c r="AA146" s="88"/>
      <c r="AB146" s="88"/>
      <c r="AC146" s="88"/>
      <c r="AD146" s="88"/>
      <c r="AE146" s="88"/>
      <c r="AG146" s="91"/>
      <c r="AH146" s="75"/>
      <c r="AI146" s="75"/>
    </row>
    <row r="147" spans="1:35" ht="46.5" x14ac:dyDescent="0.7">
      <c r="A147" s="74"/>
      <c r="B147" s="74"/>
      <c r="C147" s="91"/>
      <c r="D147" s="91"/>
      <c r="E147" s="93"/>
      <c r="F147" s="91"/>
      <c r="G147" s="91"/>
      <c r="H147" s="94"/>
      <c r="I147" s="95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  <c r="AD147" s="91"/>
      <c r="AE147" s="91"/>
      <c r="AG147" s="91"/>
      <c r="AH147" s="75"/>
      <c r="AI147" s="75"/>
    </row>
    <row r="148" spans="1:35" ht="46.5" x14ac:dyDescent="0.7">
      <c r="A148" s="69"/>
      <c r="B148" s="69"/>
      <c r="C148" s="91"/>
      <c r="D148" s="91"/>
      <c r="E148" s="93"/>
      <c r="F148" s="91"/>
      <c r="G148" s="91"/>
      <c r="H148" s="94"/>
      <c r="I148" s="95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  <c r="AD148" s="91"/>
      <c r="AE148" s="91"/>
      <c r="AG148" s="91"/>
      <c r="AH148" s="75"/>
      <c r="AI148" s="75"/>
    </row>
    <row r="149" spans="1:35" ht="46.5" x14ac:dyDescent="0.7">
      <c r="A149" s="74"/>
      <c r="B149" s="74"/>
      <c r="C149" s="91"/>
      <c r="D149" s="91"/>
      <c r="E149" s="93"/>
      <c r="F149" s="91"/>
      <c r="G149" s="91"/>
      <c r="H149" s="94"/>
      <c r="I149" s="95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  <c r="AD149" s="91"/>
      <c r="AE149" s="91"/>
      <c r="AG149" s="91"/>
      <c r="AH149" s="75"/>
      <c r="AI149" s="75"/>
    </row>
    <row r="150" spans="1:35" ht="46.5" x14ac:dyDescent="0.7">
      <c r="A150" s="69"/>
      <c r="B150" s="69"/>
      <c r="C150" s="91"/>
      <c r="D150" s="91"/>
      <c r="E150" s="93"/>
      <c r="F150" s="91"/>
      <c r="G150" s="91"/>
      <c r="H150" s="94"/>
      <c r="I150" s="95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  <c r="AD150" s="91"/>
      <c r="AE150" s="91"/>
      <c r="AG150" s="91"/>
      <c r="AH150" s="75"/>
      <c r="AI150" s="75"/>
    </row>
    <row r="151" spans="1:35" ht="46.5" x14ac:dyDescent="0.7">
      <c r="A151" s="74"/>
      <c r="B151" s="74"/>
      <c r="C151" s="91"/>
      <c r="D151" s="91"/>
      <c r="E151" s="93"/>
      <c r="F151" s="91"/>
      <c r="G151" s="91"/>
      <c r="H151" s="94"/>
      <c r="I151" s="95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  <c r="AD151" s="91"/>
      <c r="AE151" s="91"/>
      <c r="AG151" s="91"/>
      <c r="AH151" s="75"/>
      <c r="AI151" s="75"/>
    </row>
    <row r="152" spans="1:35" ht="46.5" x14ac:dyDescent="0.7">
      <c r="A152" s="69"/>
      <c r="B152" s="69"/>
      <c r="C152" s="91"/>
      <c r="D152" s="91"/>
      <c r="E152" s="93"/>
      <c r="F152" s="91"/>
      <c r="G152" s="91"/>
      <c r="H152" s="94"/>
      <c r="I152" s="95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  <c r="AD152" s="91"/>
      <c r="AE152" s="91"/>
      <c r="AG152" s="91"/>
      <c r="AH152" s="75"/>
      <c r="AI152" s="75"/>
    </row>
    <row r="153" spans="1:35" ht="46.5" x14ac:dyDescent="0.7">
      <c r="A153" s="74"/>
      <c r="B153" s="74"/>
      <c r="C153" s="91"/>
      <c r="D153" s="91"/>
      <c r="E153" s="93"/>
      <c r="F153" s="91"/>
      <c r="G153" s="91"/>
      <c r="H153" s="94"/>
      <c r="I153" s="95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  <c r="AD153" s="91"/>
      <c r="AE153" s="91"/>
      <c r="AG153" s="91"/>
      <c r="AH153" s="75"/>
      <c r="AI153" s="75"/>
    </row>
    <row r="154" spans="1:35" ht="46.5" x14ac:dyDescent="0.7">
      <c r="A154" s="69"/>
      <c r="B154" s="69"/>
      <c r="C154" s="91"/>
      <c r="D154" s="91"/>
      <c r="E154" s="93"/>
      <c r="F154" s="91"/>
      <c r="G154" s="91"/>
      <c r="H154" s="94"/>
      <c r="I154" s="95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  <c r="AD154" s="91"/>
      <c r="AE154" s="91"/>
      <c r="AG154" s="91"/>
      <c r="AH154" s="75"/>
      <c r="AI154" s="75"/>
    </row>
    <row r="155" spans="1:35" ht="46.5" x14ac:dyDescent="0.7">
      <c r="A155" s="74"/>
      <c r="B155" s="74"/>
      <c r="C155" s="91"/>
      <c r="D155" s="91"/>
      <c r="E155" s="93"/>
      <c r="F155" s="91"/>
      <c r="G155" s="91"/>
      <c r="H155" s="94"/>
      <c r="I155" s="95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  <c r="AD155" s="91"/>
      <c r="AE155" s="91"/>
      <c r="AG155" s="91"/>
      <c r="AH155" s="75"/>
      <c r="AI155" s="75"/>
    </row>
    <row r="156" spans="1:35" ht="46.5" x14ac:dyDescent="0.7">
      <c r="A156" s="69"/>
      <c r="B156" s="69"/>
      <c r="C156" s="91"/>
      <c r="D156" s="91"/>
      <c r="E156" s="93"/>
      <c r="F156" s="91"/>
      <c r="G156" s="91"/>
      <c r="H156" s="94"/>
      <c r="I156" s="95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  <c r="AD156" s="91"/>
      <c r="AE156" s="91"/>
      <c r="AG156" s="91"/>
      <c r="AH156" s="75"/>
      <c r="AI156" s="75"/>
    </row>
    <row r="157" spans="1:35" ht="46.5" x14ac:dyDescent="0.7">
      <c r="A157" s="74"/>
      <c r="B157" s="74"/>
      <c r="C157" s="91"/>
      <c r="D157" s="91"/>
      <c r="E157" s="93"/>
      <c r="F157" s="91"/>
      <c r="G157" s="91"/>
      <c r="H157" s="94"/>
      <c r="I157" s="95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  <c r="AD157" s="91"/>
      <c r="AE157" s="91"/>
      <c r="AG157" s="91"/>
      <c r="AH157" s="75"/>
      <c r="AI157" s="75"/>
    </row>
    <row r="158" spans="1:35" ht="46.5" x14ac:dyDescent="0.7">
      <c r="A158" s="69"/>
      <c r="B158" s="69"/>
      <c r="C158" s="91"/>
      <c r="D158" s="91"/>
      <c r="E158" s="93"/>
      <c r="F158" s="91"/>
      <c r="G158" s="91"/>
      <c r="H158" s="94"/>
      <c r="I158" s="95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  <c r="AD158" s="91"/>
      <c r="AE158" s="91"/>
      <c r="AG158" s="91"/>
      <c r="AH158" s="75"/>
      <c r="AI158" s="75"/>
    </row>
    <row r="159" spans="1:35" ht="46.5" x14ac:dyDescent="0.7">
      <c r="A159" s="74"/>
      <c r="B159" s="74"/>
      <c r="C159" s="91"/>
      <c r="D159" s="91"/>
      <c r="E159" s="93"/>
      <c r="F159" s="91"/>
      <c r="G159" s="91"/>
      <c r="H159" s="94"/>
      <c r="I159" s="95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  <c r="AD159" s="91"/>
      <c r="AE159" s="91"/>
      <c r="AG159" s="91"/>
      <c r="AH159" s="75"/>
      <c r="AI159" s="75"/>
    </row>
    <row r="160" spans="1:35" ht="46.5" x14ac:dyDescent="0.7">
      <c r="A160" s="69"/>
      <c r="B160" s="69"/>
      <c r="C160" s="91"/>
      <c r="D160" s="91"/>
      <c r="E160" s="93"/>
      <c r="F160" s="91"/>
      <c r="G160" s="91"/>
      <c r="H160" s="94"/>
      <c r="I160" s="95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  <c r="AD160" s="91"/>
      <c r="AE160" s="91"/>
      <c r="AG160" s="91"/>
      <c r="AH160" s="75"/>
      <c r="AI160" s="75"/>
    </row>
    <row r="161" spans="1:35" ht="46.5" x14ac:dyDescent="0.7">
      <c r="A161" s="74"/>
      <c r="B161" s="74"/>
      <c r="C161" s="91"/>
      <c r="D161" s="91"/>
      <c r="E161" s="93"/>
      <c r="F161" s="91"/>
      <c r="G161" s="91"/>
      <c r="H161" s="94"/>
      <c r="I161" s="95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  <c r="AD161" s="91"/>
      <c r="AE161" s="91"/>
      <c r="AG161" s="91"/>
      <c r="AH161" s="75"/>
      <c r="AI161" s="75"/>
    </row>
    <row r="162" spans="1:35" ht="46.5" x14ac:dyDescent="0.7">
      <c r="A162" s="69"/>
      <c r="B162" s="69"/>
      <c r="C162" s="91"/>
      <c r="D162" s="91"/>
      <c r="E162" s="93"/>
      <c r="F162" s="91"/>
      <c r="G162" s="91"/>
      <c r="H162" s="94"/>
      <c r="I162" s="95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  <c r="AD162" s="91"/>
      <c r="AE162" s="91"/>
      <c r="AG162" s="91"/>
      <c r="AH162" s="75"/>
      <c r="AI162" s="75"/>
    </row>
    <row r="163" spans="1:35" ht="46.5" x14ac:dyDescent="0.7">
      <c r="A163" s="74"/>
      <c r="B163" s="74"/>
      <c r="C163" s="91"/>
      <c r="D163" s="91"/>
      <c r="E163" s="93"/>
      <c r="F163" s="91"/>
      <c r="G163" s="91"/>
      <c r="H163" s="94"/>
      <c r="I163" s="95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  <c r="AD163" s="91"/>
      <c r="AE163" s="91"/>
      <c r="AG163" s="91"/>
      <c r="AH163" s="75"/>
      <c r="AI163" s="75"/>
    </row>
    <row r="164" spans="1:35" ht="46.5" x14ac:dyDescent="0.7">
      <c r="A164" s="69"/>
      <c r="B164" s="69"/>
      <c r="C164" s="91"/>
      <c r="D164" s="91"/>
      <c r="E164" s="93"/>
      <c r="F164" s="91"/>
      <c r="G164" s="91"/>
      <c r="H164" s="94"/>
      <c r="I164" s="95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  <c r="AD164" s="91"/>
      <c r="AE164" s="91"/>
      <c r="AG164" s="91"/>
      <c r="AH164" s="75"/>
      <c r="AI164" s="75"/>
    </row>
    <row r="165" spans="1:35" ht="46.5" x14ac:dyDescent="0.7">
      <c r="A165" s="74"/>
      <c r="B165" s="74"/>
      <c r="C165" s="91"/>
      <c r="D165" s="91"/>
      <c r="E165" s="93"/>
      <c r="F165" s="91"/>
      <c r="G165" s="91"/>
      <c r="H165" s="94"/>
      <c r="I165" s="95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  <c r="AD165" s="91"/>
      <c r="AE165" s="91"/>
      <c r="AG165" s="91"/>
      <c r="AH165" s="75"/>
      <c r="AI165" s="75"/>
    </row>
    <row r="166" spans="1:35" ht="46.5" x14ac:dyDescent="0.7">
      <c r="A166" s="69"/>
      <c r="B166" s="69"/>
      <c r="C166" s="91"/>
      <c r="D166" s="91"/>
      <c r="E166" s="93"/>
      <c r="F166" s="91"/>
      <c r="G166" s="91"/>
      <c r="H166" s="94"/>
      <c r="I166" s="95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  <c r="AD166" s="91"/>
      <c r="AE166" s="91"/>
      <c r="AG166" s="91"/>
      <c r="AH166" s="75"/>
      <c r="AI166" s="75"/>
    </row>
    <row r="167" spans="1:35" ht="46.5" x14ac:dyDescent="0.7">
      <c r="A167" s="74"/>
      <c r="B167" s="74"/>
      <c r="C167" s="91"/>
      <c r="D167" s="91"/>
      <c r="E167" s="93"/>
      <c r="F167" s="91"/>
      <c r="G167" s="91"/>
      <c r="H167" s="94"/>
      <c r="I167" s="95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  <c r="AD167" s="91"/>
      <c r="AE167" s="91"/>
      <c r="AG167" s="91"/>
      <c r="AH167" s="75"/>
      <c r="AI167" s="75"/>
    </row>
    <row r="168" spans="1:35" ht="46.5" x14ac:dyDescent="0.7">
      <c r="A168" s="69"/>
      <c r="B168" s="69"/>
      <c r="C168" s="91"/>
      <c r="D168" s="91"/>
      <c r="E168" s="93"/>
      <c r="F168" s="91"/>
      <c r="G168" s="91"/>
      <c r="H168" s="94"/>
      <c r="I168" s="95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  <c r="AD168" s="91"/>
      <c r="AE168" s="91"/>
      <c r="AG168" s="91"/>
      <c r="AH168" s="75"/>
      <c r="AI168" s="75"/>
    </row>
    <row r="169" spans="1:35" ht="46.5" x14ac:dyDescent="0.7">
      <c r="A169" s="74"/>
      <c r="B169" s="74"/>
      <c r="C169" s="91"/>
      <c r="D169" s="91"/>
      <c r="E169" s="93"/>
      <c r="F169" s="91"/>
      <c r="G169" s="91"/>
      <c r="H169" s="94"/>
      <c r="I169" s="95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  <c r="AD169" s="91"/>
      <c r="AE169" s="91"/>
      <c r="AG169" s="91"/>
      <c r="AH169" s="75"/>
      <c r="AI169" s="75"/>
    </row>
    <row r="170" spans="1:35" ht="46.5" x14ac:dyDescent="0.7">
      <c r="A170" s="69"/>
      <c r="B170" s="69"/>
      <c r="C170" s="91"/>
      <c r="D170" s="91"/>
      <c r="E170" s="93"/>
      <c r="F170" s="91"/>
      <c r="G170" s="91"/>
      <c r="H170" s="94"/>
      <c r="I170" s="95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  <c r="AD170" s="91"/>
      <c r="AE170" s="91"/>
      <c r="AG170" s="91"/>
      <c r="AH170" s="75"/>
      <c r="AI170" s="75"/>
    </row>
    <row r="171" spans="1:35" ht="46.5" x14ac:dyDescent="0.7">
      <c r="A171" s="74"/>
      <c r="B171" s="74"/>
      <c r="C171" s="91"/>
      <c r="D171" s="91"/>
      <c r="E171" s="93"/>
      <c r="F171" s="91"/>
      <c r="G171" s="91"/>
      <c r="H171" s="94"/>
      <c r="I171" s="95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  <c r="AD171" s="91"/>
      <c r="AE171" s="91"/>
      <c r="AG171" s="91"/>
      <c r="AH171" s="75"/>
      <c r="AI171" s="75"/>
    </row>
    <row r="172" spans="1:35" ht="46.5" x14ac:dyDescent="0.7">
      <c r="A172" s="69"/>
      <c r="B172" s="69"/>
      <c r="C172" s="91"/>
      <c r="D172" s="91"/>
      <c r="E172" s="93"/>
      <c r="F172" s="91"/>
      <c r="G172" s="91"/>
      <c r="H172" s="94"/>
      <c r="I172" s="95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  <c r="AD172" s="91"/>
      <c r="AE172" s="91"/>
      <c r="AG172" s="91"/>
      <c r="AH172" s="75"/>
      <c r="AI172" s="75"/>
    </row>
    <row r="173" spans="1:35" ht="46.5" x14ac:dyDescent="0.7">
      <c r="A173" s="74"/>
      <c r="B173" s="74"/>
      <c r="C173" s="91"/>
      <c r="D173" s="91"/>
      <c r="E173" s="93"/>
      <c r="F173" s="91"/>
      <c r="G173" s="91"/>
      <c r="H173" s="94"/>
      <c r="I173" s="95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  <c r="AD173" s="91"/>
      <c r="AE173" s="91"/>
      <c r="AG173" s="91"/>
      <c r="AH173" s="75"/>
      <c r="AI173" s="75"/>
    </row>
    <row r="174" spans="1:35" ht="46.5" x14ac:dyDescent="0.7">
      <c r="A174" s="69"/>
      <c r="B174" s="69"/>
      <c r="C174" s="91"/>
      <c r="D174" s="91"/>
      <c r="E174" s="93"/>
      <c r="F174" s="91"/>
      <c r="G174" s="91"/>
      <c r="H174" s="94"/>
      <c r="I174" s="95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  <c r="AD174" s="91"/>
      <c r="AE174" s="91"/>
      <c r="AG174" s="91"/>
      <c r="AH174" s="75"/>
      <c r="AI174" s="75"/>
    </row>
    <row r="175" spans="1:35" ht="46.5" x14ac:dyDescent="0.7">
      <c r="A175" s="74"/>
      <c r="B175" s="74"/>
      <c r="C175" s="91"/>
      <c r="D175" s="91"/>
      <c r="E175" s="93"/>
      <c r="F175" s="91"/>
      <c r="G175" s="91"/>
      <c r="H175" s="94"/>
      <c r="I175" s="95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  <c r="AD175" s="91"/>
      <c r="AE175" s="91"/>
      <c r="AG175" s="91"/>
      <c r="AH175" s="75"/>
      <c r="AI175" s="75"/>
    </row>
    <row r="176" spans="1:35" ht="46.5" x14ac:dyDescent="0.7">
      <c r="A176" s="69"/>
      <c r="B176" s="69"/>
      <c r="C176" s="91"/>
      <c r="D176" s="91"/>
      <c r="E176" s="93"/>
      <c r="F176" s="91"/>
      <c r="G176" s="91"/>
      <c r="H176" s="94"/>
      <c r="I176" s="95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  <c r="AD176" s="91"/>
      <c r="AE176" s="91"/>
      <c r="AG176" s="91"/>
      <c r="AH176" s="75"/>
      <c r="AI176" s="75"/>
    </row>
    <row r="177" spans="1:35" ht="46.5" x14ac:dyDescent="0.7">
      <c r="A177" s="74"/>
      <c r="B177" s="74"/>
      <c r="C177" s="91"/>
      <c r="D177" s="91"/>
      <c r="E177" s="93"/>
      <c r="F177" s="91"/>
      <c r="G177" s="91"/>
      <c r="H177" s="94"/>
      <c r="I177" s="95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  <c r="AD177" s="91"/>
      <c r="AE177" s="91"/>
      <c r="AG177" s="91"/>
      <c r="AH177" s="75"/>
      <c r="AI177" s="75"/>
    </row>
    <row r="178" spans="1:35" ht="46.5" x14ac:dyDescent="0.7">
      <c r="A178" s="69"/>
      <c r="B178" s="69"/>
      <c r="C178" s="91"/>
      <c r="D178" s="91"/>
      <c r="E178" s="93"/>
      <c r="F178" s="91"/>
      <c r="G178" s="91"/>
      <c r="H178" s="94"/>
      <c r="I178" s="95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  <c r="AD178" s="91"/>
      <c r="AE178" s="91"/>
      <c r="AG178" s="91"/>
      <c r="AH178" s="75"/>
      <c r="AI178" s="75"/>
    </row>
    <row r="179" spans="1:35" ht="46.5" x14ac:dyDescent="0.7">
      <c r="A179" s="74"/>
      <c r="B179" s="74"/>
      <c r="C179" s="91"/>
      <c r="D179" s="91"/>
      <c r="E179" s="93"/>
      <c r="F179" s="91"/>
      <c r="G179" s="91"/>
      <c r="H179" s="94"/>
      <c r="I179" s="95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  <c r="AD179" s="91"/>
      <c r="AE179" s="91"/>
      <c r="AG179" s="91"/>
      <c r="AH179" s="75"/>
      <c r="AI179" s="75"/>
    </row>
    <row r="180" spans="1:35" ht="46.5" x14ac:dyDescent="0.7">
      <c r="A180" s="69"/>
      <c r="B180" s="69"/>
      <c r="C180" s="91"/>
      <c r="D180" s="91"/>
      <c r="E180" s="93"/>
      <c r="F180" s="91"/>
      <c r="G180" s="91"/>
      <c r="H180" s="94"/>
      <c r="I180" s="95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  <c r="AD180" s="91"/>
      <c r="AE180" s="91"/>
      <c r="AG180" s="91"/>
      <c r="AH180" s="75"/>
      <c r="AI180" s="75"/>
    </row>
    <row r="181" spans="1:35" ht="46.5" x14ac:dyDescent="0.7">
      <c r="A181" s="74"/>
      <c r="B181" s="74"/>
      <c r="C181" s="91"/>
      <c r="D181" s="91"/>
      <c r="E181" s="93"/>
      <c r="F181" s="91"/>
      <c r="G181" s="91"/>
      <c r="H181" s="94"/>
      <c r="I181" s="95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  <c r="AD181" s="91"/>
      <c r="AE181" s="91"/>
      <c r="AG181" s="91"/>
      <c r="AH181" s="75"/>
      <c r="AI181" s="75"/>
    </row>
    <row r="182" spans="1:35" ht="46.5" x14ac:dyDescent="0.7">
      <c r="A182" s="69"/>
      <c r="B182" s="69"/>
      <c r="C182" s="91"/>
      <c r="D182" s="91"/>
      <c r="E182" s="93"/>
      <c r="F182" s="91"/>
      <c r="G182" s="91"/>
      <c r="H182" s="94"/>
      <c r="I182" s="95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  <c r="AD182" s="91"/>
      <c r="AE182" s="91"/>
      <c r="AG182" s="91"/>
      <c r="AH182" s="75"/>
      <c r="AI182" s="75"/>
    </row>
    <row r="183" spans="1:35" ht="46.5" x14ac:dyDescent="0.7">
      <c r="A183" s="74"/>
      <c r="B183" s="74"/>
      <c r="C183" s="91"/>
      <c r="D183" s="91"/>
      <c r="E183" s="93"/>
      <c r="F183" s="91"/>
      <c r="G183" s="91"/>
      <c r="H183" s="94"/>
      <c r="I183" s="95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  <c r="AD183" s="91"/>
      <c r="AE183" s="91"/>
      <c r="AG183" s="91"/>
      <c r="AH183" s="75"/>
      <c r="AI183" s="75"/>
    </row>
    <row r="184" spans="1:35" ht="46.5" x14ac:dyDescent="0.7">
      <c r="A184" s="69"/>
      <c r="B184" s="69"/>
      <c r="C184" s="91"/>
      <c r="D184" s="91"/>
      <c r="E184" s="93"/>
      <c r="F184" s="91"/>
      <c r="G184" s="91"/>
      <c r="H184" s="94"/>
      <c r="I184" s="95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  <c r="AD184" s="91"/>
      <c r="AE184" s="91"/>
      <c r="AG184" s="91"/>
      <c r="AH184" s="75"/>
      <c r="AI184" s="75"/>
    </row>
    <row r="185" spans="1:35" ht="46.5" x14ac:dyDescent="0.7">
      <c r="A185" s="74"/>
      <c r="B185" s="74"/>
      <c r="C185" s="91"/>
      <c r="D185" s="91"/>
      <c r="E185" s="93"/>
      <c r="F185" s="91"/>
      <c r="G185" s="91"/>
      <c r="H185" s="94"/>
      <c r="I185" s="95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  <c r="AD185" s="91"/>
      <c r="AE185" s="91"/>
      <c r="AG185" s="91"/>
      <c r="AH185" s="75"/>
      <c r="AI185" s="75"/>
    </row>
    <row r="186" spans="1:35" ht="46.5" x14ac:dyDescent="0.7">
      <c r="A186" s="69"/>
      <c r="B186" s="69"/>
      <c r="C186" s="91"/>
      <c r="D186" s="91"/>
      <c r="E186" s="93"/>
      <c r="F186" s="91"/>
      <c r="G186" s="91"/>
      <c r="H186" s="94"/>
      <c r="I186" s="95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  <c r="AD186" s="91"/>
      <c r="AE186" s="91"/>
      <c r="AG186" s="91"/>
      <c r="AH186" s="75"/>
      <c r="AI186" s="75"/>
    </row>
    <row r="187" spans="1:35" ht="46.5" x14ac:dyDescent="0.7">
      <c r="A187" s="74"/>
      <c r="B187" s="74"/>
      <c r="C187" s="91"/>
      <c r="D187" s="91"/>
      <c r="E187" s="93"/>
      <c r="F187" s="91"/>
      <c r="G187" s="91"/>
      <c r="H187" s="94"/>
      <c r="I187" s="95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  <c r="AD187" s="91"/>
      <c r="AE187" s="91"/>
      <c r="AG187" s="91"/>
      <c r="AH187" s="75"/>
      <c r="AI187" s="75"/>
    </row>
    <row r="188" spans="1:35" ht="46.5" x14ac:dyDescent="0.7">
      <c r="A188" s="69"/>
      <c r="B188" s="69"/>
      <c r="C188" s="91"/>
      <c r="D188" s="91"/>
      <c r="E188" s="93"/>
      <c r="F188" s="91"/>
      <c r="G188" s="91"/>
      <c r="H188" s="94"/>
      <c r="I188" s="95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  <c r="AD188" s="91"/>
      <c r="AE188" s="91"/>
      <c r="AG188" s="91"/>
      <c r="AH188" s="75"/>
      <c r="AI188" s="75"/>
    </row>
    <row r="189" spans="1:35" ht="46.5" x14ac:dyDescent="0.7">
      <c r="A189" s="74"/>
      <c r="B189" s="74"/>
      <c r="C189" s="91"/>
      <c r="D189" s="91"/>
      <c r="E189" s="93"/>
      <c r="F189" s="91"/>
      <c r="G189" s="91"/>
      <c r="H189" s="94"/>
      <c r="I189" s="95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  <c r="AD189" s="91"/>
      <c r="AE189" s="91"/>
      <c r="AG189" s="91"/>
      <c r="AH189" s="75"/>
      <c r="AI189" s="75"/>
    </row>
    <row r="190" spans="1:35" ht="46.5" x14ac:dyDescent="0.7">
      <c r="A190" s="69"/>
      <c r="B190" s="69"/>
      <c r="C190" s="91"/>
      <c r="D190" s="91"/>
      <c r="E190" s="93"/>
      <c r="F190" s="91"/>
      <c r="G190" s="91"/>
      <c r="H190" s="94"/>
      <c r="I190" s="95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  <c r="AD190" s="91"/>
      <c r="AE190" s="91"/>
      <c r="AG190" s="91"/>
      <c r="AH190" s="75"/>
      <c r="AI190" s="75"/>
    </row>
    <row r="191" spans="1:35" ht="46.5" x14ac:dyDescent="0.7">
      <c r="A191" s="74"/>
      <c r="B191" s="74"/>
      <c r="C191" s="91"/>
      <c r="D191" s="91"/>
      <c r="E191" s="93"/>
      <c r="F191" s="91"/>
      <c r="G191" s="91"/>
      <c r="H191" s="94"/>
      <c r="I191" s="95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  <c r="AD191" s="91"/>
      <c r="AE191" s="91"/>
      <c r="AG191" s="91"/>
      <c r="AH191" s="75"/>
      <c r="AI191" s="75"/>
    </row>
    <row r="192" spans="1:35" ht="46.5" x14ac:dyDescent="0.7">
      <c r="A192" s="69"/>
      <c r="B192" s="69"/>
      <c r="C192" s="91"/>
      <c r="D192" s="91"/>
      <c r="E192" s="93"/>
      <c r="F192" s="91"/>
      <c r="G192" s="91"/>
      <c r="H192" s="94"/>
      <c r="I192" s="95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  <c r="AD192" s="91"/>
      <c r="AE192" s="91"/>
      <c r="AG192" s="91"/>
      <c r="AH192" s="75"/>
      <c r="AI192" s="75"/>
    </row>
    <row r="193" spans="1:35" ht="46.5" x14ac:dyDescent="0.7">
      <c r="A193" s="74"/>
      <c r="B193" s="74"/>
      <c r="C193" s="91"/>
      <c r="D193" s="91"/>
      <c r="E193" s="93"/>
      <c r="F193" s="91"/>
      <c r="G193" s="91"/>
      <c r="H193" s="94"/>
      <c r="I193" s="95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  <c r="AD193" s="91"/>
      <c r="AE193" s="91"/>
      <c r="AG193" s="91"/>
      <c r="AH193" s="75"/>
      <c r="AI193" s="75"/>
    </row>
    <row r="194" spans="1:35" ht="46.5" x14ac:dyDescent="0.7">
      <c r="A194" s="69"/>
      <c r="B194" s="69"/>
      <c r="C194" s="91"/>
      <c r="D194" s="91"/>
      <c r="E194" s="93"/>
      <c r="F194" s="91"/>
      <c r="G194" s="91"/>
      <c r="H194" s="94"/>
      <c r="I194" s="95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  <c r="AD194" s="91"/>
      <c r="AE194" s="91"/>
      <c r="AG194" s="91"/>
      <c r="AH194" s="75"/>
      <c r="AI194" s="75"/>
    </row>
    <row r="195" spans="1:35" ht="46.5" x14ac:dyDescent="0.7">
      <c r="A195" s="74"/>
      <c r="B195" s="74"/>
      <c r="C195" s="91"/>
      <c r="D195" s="91"/>
      <c r="E195" s="93"/>
      <c r="F195" s="91"/>
      <c r="G195" s="91"/>
      <c r="H195" s="94"/>
      <c r="I195" s="95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  <c r="AD195" s="91"/>
      <c r="AE195" s="91"/>
      <c r="AG195" s="91"/>
      <c r="AH195" s="75"/>
      <c r="AI195" s="75"/>
    </row>
    <row r="196" spans="1:35" ht="46.5" x14ac:dyDescent="0.7">
      <c r="A196" s="69"/>
      <c r="B196" s="69"/>
      <c r="C196" s="91"/>
      <c r="D196" s="91"/>
      <c r="E196" s="93"/>
      <c r="F196" s="91"/>
      <c r="G196" s="91"/>
      <c r="H196" s="94"/>
      <c r="I196" s="95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  <c r="AD196" s="91"/>
      <c r="AE196" s="91"/>
      <c r="AG196" s="91"/>
      <c r="AH196" s="75"/>
      <c r="AI196" s="75"/>
    </row>
    <row r="197" spans="1:35" ht="46.5" x14ac:dyDescent="0.7">
      <c r="A197" s="74"/>
      <c r="B197" s="74"/>
      <c r="C197" s="91"/>
      <c r="D197" s="91"/>
      <c r="E197" s="93"/>
      <c r="F197" s="91"/>
      <c r="G197" s="91"/>
      <c r="H197" s="94"/>
      <c r="I197" s="95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  <c r="AD197" s="91"/>
      <c r="AE197" s="91"/>
      <c r="AG197" s="91"/>
      <c r="AH197" s="75"/>
      <c r="AI197" s="75"/>
    </row>
    <row r="198" spans="1:35" ht="46.5" x14ac:dyDescent="0.7">
      <c r="A198" s="69"/>
      <c r="B198" s="69"/>
      <c r="C198" s="91"/>
      <c r="D198" s="91"/>
      <c r="E198" s="93"/>
      <c r="F198" s="91"/>
      <c r="G198" s="91"/>
      <c r="H198" s="94"/>
      <c r="I198" s="95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  <c r="AD198" s="91"/>
      <c r="AE198" s="91"/>
      <c r="AG198" s="91"/>
      <c r="AH198" s="75"/>
      <c r="AI198" s="75"/>
    </row>
    <row r="199" spans="1:35" ht="46.5" x14ac:dyDescent="0.7">
      <c r="A199" s="74"/>
      <c r="B199" s="74"/>
      <c r="C199" s="91"/>
      <c r="D199" s="91"/>
      <c r="E199" s="93"/>
      <c r="F199" s="91"/>
      <c r="G199" s="91"/>
      <c r="H199" s="94"/>
      <c r="I199" s="95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  <c r="AD199" s="91"/>
      <c r="AE199" s="91"/>
      <c r="AG199" s="91"/>
      <c r="AH199" s="75"/>
      <c r="AI199" s="75"/>
    </row>
    <row r="200" spans="1:35" ht="46.5" x14ac:dyDescent="0.7">
      <c r="A200" s="69"/>
      <c r="B200" s="69"/>
      <c r="C200" s="91"/>
      <c r="D200" s="91"/>
      <c r="E200" s="93"/>
      <c r="F200" s="91"/>
      <c r="G200" s="91"/>
      <c r="H200" s="94"/>
      <c r="I200" s="95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  <c r="AD200" s="91"/>
      <c r="AE200" s="91"/>
      <c r="AG200" s="91"/>
      <c r="AH200" s="75"/>
      <c r="AI200" s="75"/>
    </row>
    <row r="201" spans="1:35" ht="46.5" x14ac:dyDescent="0.7">
      <c r="A201" s="74"/>
      <c r="B201" s="74"/>
      <c r="C201" s="91"/>
      <c r="D201" s="91"/>
      <c r="E201" s="93"/>
      <c r="F201" s="91"/>
      <c r="G201" s="91"/>
      <c r="H201" s="94"/>
      <c r="I201" s="95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  <c r="AD201" s="91"/>
      <c r="AE201" s="91"/>
      <c r="AG201" s="91"/>
      <c r="AH201" s="75"/>
      <c r="AI201" s="75"/>
    </row>
    <row r="202" spans="1:35" ht="46.5" x14ac:dyDescent="0.7">
      <c r="A202" s="69"/>
      <c r="B202" s="69"/>
      <c r="C202" s="91"/>
      <c r="D202" s="91"/>
      <c r="E202" s="93"/>
      <c r="F202" s="91"/>
      <c r="G202" s="91"/>
      <c r="H202" s="94"/>
      <c r="I202" s="95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  <c r="AD202" s="91"/>
      <c r="AE202" s="91"/>
      <c r="AG202" s="91"/>
      <c r="AH202" s="75"/>
      <c r="AI202" s="75"/>
    </row>
    <row r="203" spans="1:35" ht="46.5" x14ac:dyDescent="0.7">
      <c r="A203" s="74"/>
      <c r="B203" s="74"/>
      <c r="C203" s="91"/>
      <c r="D203" s="91"/>
      <c r="E203" s="93"/>
      <c r="F203" s="91"/>
      <c r="G203" s="91"/>
      <c r="H203" s="94"/>
      <c r="I203" s="95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  <c r="AD203" s="91"/>
      <c r="AE203" s="91"/>
      <c r="AG203" s="91"/>
      <c r="AH203" s="75"/>
      <c r="AI203" s="75"/>
    </row>
    <row r="204" spans="1:35" ht="46.5" x14ac:dyDescent="0.7">
      <c r="A204" s="69"/>
      <c r="B204" s="69"/>
      <c r="C204" s="91"/>
      <c r="D204" s="91"/>
      <c r="E204" s="93"/>
      <c r="F204" s="91"/>
      <c r="G204" s="91"/>
      <c r="H204" s="94"/>
      <c r="I204" s="95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  <c r="AD204" s="91"/>
      <c r="AE204" s="91"/>
      <c r="AG204" s="91"/>
      <c r="AH204" s="75"/>
      <c r="AI204" s="75"/>
    </row>
    <row r="205" spans="1:35" ht="46.5" x14ac:dyDescent="0.7">
      <c r="A205" s="74"/>
      <c r="B205" s="74"/>
      <c r="C205" s="91"/>
      <c r="D205" s="91"/>
      <c r="E205" s="93"/>
      <c r="F205" s="91"/>
      <c r="G205" s="91"/>
      <c r="H205" s="94"/>
      <c r="I205" s="95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  <c r="AD205" s="91"/>
      <c r="AE205" s="91"/>
      <c r="AG205" s="91"/>
      <c r="AH205" s="75"/>
      <c r="AI205" s="75"/>
    </row>
    <row r="206" spans="1:35" ht="46.5" x14ac:dyDescent="0.7">
      <c r="A206" s="69"/>
      <c r="B206" s="69"/>
      <c r="C206" s="91"/>
      <c r="D206" s="91"/>
      <c r="E206" s="93"/>
      <c r="F206" s="91"/>
      <c r="G206" s="91"/>
      <c r="H206" s="94"/>
      <c r="I206" s="95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  <c r="AD206" s="91"/>
      <c r="AE206" s="91"/>
      <c r="AG206" s="91"/>
      <c r="AH206" s="75"/>
      <c r="AI206" s="75"/>
    </row>
    <row r="207" spans="1:35" ht="46.5" x14ac:dyDescent="0.7">
      <c r="A207" s="74"/>
      <c r="B207" s="74"/>
      <c r="C207" s="91"/>
      <c r="D207" s="91"/>
      <c r="E207" s="93"/>
      <c r="F207" s="91"/>
      <c r="G207" s="91"/>
      <c r="H207" s="94"/>
      <c r="I207" s="95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  <c r="AD207" s="91"/>
      <c r="AE207" s="91"/>
      <c r="AG207" s="91"/>
      <c r="AH207" s="75"/>
      <c r="AI207" s="75"/>
    </row>
    <row r="208" spans="1:35" ht="46.5" x14ac:dyDescent="0.7">
      <c r="A208" s="69"/>
      <c r="B208" s="69"/>
      <c r="C208" s="91"/>
      <c r="D208" s="91"/>
      <c r="E208" s="93"/>
      <c r="F208" s="91"/>
      <c r="G208" s="91"/>
      <c r="H208" s="94"/>
      <c r="I208" s="95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  <c r="AD208" s="91"/>
      <c r="AE208" s="91"/>
      <c r="AG208" s="91"/>
      <c r="AH208" s="75"/>
      <c r="AI208" s="75"/>
    </row>
    <row r="209" spans="1:35" ht="46.5" x14ac:dyDescent="0.7">
      <c r="A209" s="74"/>
      <c r="B209" s="74"/>
      <c r="C209" s="91"/>
      <c r="D209" s="91"/>
      <c r="E209" s="93"/>
      <c r="F209" s="91"/>
      <c r="G209" s="91"/>
      <c r="H209" s="94"/>
      <c r="I209" s="95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  <c r="AD209" s="91"/>
      <c r="AE209" s="91"/>
      <c r="AG209" s="91"/>
      <c r="AH209" s="75"/>
      <c r="AI209" s="75"/>
    </row>
    <row r="210" spans="1:35" ht="46.5" x14ac:dyDescent="0.7">
      <c r="A210" s="69"/>
      <c r="B210" s="69"/>
      <c r="C210" s="91"/>
      <c r="D210" s="91"/>
      <c r="E210" s="93"/>
      <c r="F210" s="91"/>
      <c r="G210" s="91"/>
      <c r="H210" s="94"/>
      <c r="I210" s="95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  <c r="AD210" s="91"/>
      <c r="AE210" s="91"/>
      <c r="AG210" s="91"/>
      <c r="AH210" s="75"/>
      <c r="AI210" s="75"/>
    </row>
    <row r="211" spans="1:35" ht="46.5" x14ac:dyDescent="0.7">
      <c r="A211" s="74"/>
      <c r="B211" s="74"/>
      <c r="C211" s="91"/>
      <c r="D211" s="91"/>
      <c r="E211" s="93"/>
      <c r="F211" s="91"/>
      <c r="G211" s="91"/>
      <c r="H211" s="94"/>
      <c r="I211" s="95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  <c r="AD211" s="91"/>
      <c r="AE211" s="91"/>
      <c r="AG211" s="91"/>
      <c r="AH211" s="75"/>
      <c r="AI211" s="75"/>
    </row>
    <row r="212" spans="1:35" ht="46.5" x14ac:dyDescent="0.7">
      <c r="A212" s="69"/>
      <c r="B212" s="69"/>
      <c r="C212" s="91"/>
      <c r="D212" s="91"/>
      <c r="E212" s="93"/>
      <c r="F212" s="91"/>
      <c r="G212" s="91"/>
      <c r="H212" s="94"/>
      <c r="I212" s="95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  <c r="AD212" s="91"/>
      <c r="AE212" s="91"/>
      <c r="AG212" s="91"/>
      <c r="AH212" s="75"/>
      <c r="AI212" s="75"/>
    </row>
    <row r="213" spans="1:35" ht="46.5" x14ac:dyDescent="0.7">
      <c r="A213" s="74"/>
      <c r="B213" s="74"/>
      <c r="C213" s="91"/>
      <c r="D213" s="91"/>
      <c r="E213" s="93"/>
      <c r="F213" s="91"/>
      <c r="G213" s="91"/>
      <c r="H213" s="94"/>
      <c r="I213" s="95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  <c r="AD213" s="91"/>
      <c r="AE213" s="91"/>
      <c r="AG213" s="91"/>
      <c r="AH213" s="75"/>
      <c r="AI213" s="75"/>
    </row>
    <row r="214" spans="1:35" ht="46.5" x14ac:dyDescent="0.7">
      <c r="A214" s="69"/>
      <c r="B214" s="69"/>
      <c r="C214" s="91"/>
      <c r="D214" s="91"/>
      <c r="E214" s="93"/>
      <c r="F214" s="91"/>
      <c r="G214" s="91"/>
      <c r="H214" s="94"/>
      <c r="I214" s="95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  <c r="AD214" s="91"/>
      <c r="AE214" s="91"/>
      <c r="AG214" s="91"/>
      <c r="AH214" s="75"/>
      <c r="AI214" s="75"/>
    </row>
    <row r="215" spans="1:35" ht="46.5" x14ac:dyDescent="0.7">
      <c r="A215" s="74"/>
      <c r="B215" s="74"/>
      <c r="C215" s="91"/>
      <c r="D215" s="91"/>
      <c r="E215" s="93"/>
      <c r="F215" s="91"/>
      <c r="G215" s="91"/>
      <c r="H215" s="94"/>
      <c r="I215" s="95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  <c r="AD215" s="91"/>
      <c r="AE215" s="91"/>
      <c r="AG215" s="91"/>
      <c r="AH215" s="75"/>
      <c r="AI215" s="75"/>
    </row>
    <row r="216" spans="1:35" ht="46.5" x14ac:dyDescent="0.7">
      <c r="A216" s="69"/>
      <c r="B216" s="69"/>
      <c r="C216" s="91"/>
      <c r="D216" s="91"/>
      <c r="E216" s="93"/>
      <c r="F216" s="91"/>
      <c r="G216" s="91"/>
      <c r="H216" s="94"/>
      <c r="I216" s="95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  <c r="AD216" s="91"/>
      <c r="AE216" s="91"/>
      <c r="AG216" s="91"/>
      <c r="AH216" s="75"/>
      <c r="AI216" s="75"/>
    </row>
    <row r="217" spans="1:35" ht="46.5" x14ac:dyDescent="0.7">
      <c r="A217" s="74"/>
      <c r="B217" s="74"/>
      <c r="C217" s="91"/>
      <c r="D217" s="91"/>
      <c r="E217" s="93"/>
      <c r="F217" s="91"/>
      <c r="G217" s="91"/>
      <c r="H217" s="94"/>
      <c r="I217" s="95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  <c r="AD217" s="91"/>
      <c r="AE217" s="91"/>
      <c r="AG217" s="91"/>
      <c r="AH217" s="75"/>
      <c r="AI217" s="75"/>
    </row>
    <row r="218" spans="1:35" ht="46.5" x14ac:dyDescent="0.7">
      <c r="A218" s="69"/>
      <c r="B218" s="69"/>
      <c r="C218" s="91"/>
      <c r="D218" s="91"/>
      <c r="E218" s="93"/>
      <c r="F218" s="91"/>
      <c r="G218" s="91"/>
      <c r="H218" s="94"/>
      <c r="I218" s="95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  <c r="AD218" s="91"/>
      <c r="AE218" s="91"/>
      <c r="AG218" s="91"/>
      <c r="AH218" s="75"/>
      <c r="AI218" s="75"/>
    </row>
    <row r="219" spans="1:35" ht="46.5" x14ac:dyDescent="0.7">
      <c r="A219" s="74"/>
      <c r="B219" s="74"/>
      <c r="C219" s="91"/>
      <c r="D219" s="91"/>
      <c r="E219" s="93"/>
      <c r="F219" s="91"/>
      <c r="G219" s="91"/>
      <c r="H219" s="94"/>
      <c r="I219" s="95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  <c r="AD219" s="91"/>
      <c r="AE219" s="91"/>
      <c r="AG219" s="91"/>
      <c r="AH219" s="75"/>
      <c r="AI219" s="75"/>
    </row>
    <row r="220" spans="1:35" ht="46.5" x14ac:dyDescent="0.7">
      <c r="A220" s="69"/>
      <c r="B220" s="69"/>
      <c r="C220" s="91"/>
      <c r="D220" s="91"/>
      <c r="E220" s="93"/>
      <c r="F220" s="91"/>
      <c r="G220" s="91"/>
      <c r="H220" s="94"/>
      <c r="I220" s="95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  <c r="AD220" s="91"/>
      <c r="AE220" s="91"/>
      <c r="AG220" s="91"/>
      <c r="AH220" s="75"/>
      <c r="AI220" s="75"/>
    </row>
    <row r="221" spans="1:35" ht="46.5" x14ac:dyDescent="0.7">
      <c r="A221" s="74"/>
      <c r="B221" s="74"/>
      <c r="C221" s="91"/>
      <c r="D221" s="91"/>
      <c r="E221" s="93"/>
      <c r="F221" s="91"/>
      <c r="G221" s="91"/>
      <c r="H221" s="94"/>
      <c r="I221" s="95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  <c r="AD221" s="91"/>
      <c r="AE221" s="91"/>
      <c r="AG221" s="91"/>
      <c r="AH221" s="75"/>
      <c r="AI221" s="75"/>
    </row>
    <row r="222" spans="1:35" ht="46.5" x14ac:dyDescent="0.7">
      <c r="A222" s="69"/>
      <c r="B222" s="69"/>
      <c r="C222" s="91"/>
      <c r="D222" s="91"/>
      <c r="E222" s="93"/>
      <c r="F222" s="91"/>
      <c r="G222" s="91"/>
      <c r="H222" s="94"/>
      <c r="I222" s="95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  <c r="AD222" s="91"/>
      <c r="AE222" s="91"/>
      <c r="AG222" s="91"/>
      <c r="AH222" s="75"/>
      <c r="AI222" s="75"/>
    </row>
    <row r="223" spans="1:35" ht="46.5" x14ac:dyDescent="0.7">
      <c r="A223" s="74"/>
      <c r="B223" s="74"/>
      <c r="C223" s="91"/>
      <c r="D223" s="91"/>
      <c r="E223" s="93"/>
      <c r="F223" s="91"/>
      <c r="G223" s="91"/>
      <c r="H223" s="94"/>
      <c r="I223" s="95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  <c r="AD223" s="91"/>
      <c r="AE223" s="91"/>
      <c r="AG223" s="91"/>
      <c r="AH223" s="75"/>
      <c r="AI223" s="75"/>
    </row>
    <row r="224" spans="1:35" ht="46.5" x14ac:dyDescent="0.7">
      <c r="A224" s="69"/>
      <c r="B224" s="69"/>
      <c r="C224" s="91"/>
      <c r="D224" s="91"/>
      <c r="E224" s="93"/>
      <c r="F224" s="91"/>
      <c r="G224" s="91"/>
      <c r="H224" s="94"/>
      <c r="I224" s="95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  <c r="AD224" s="91"/>
      <c r="AE224" s="91"/>
      <c r="AG224" s="91"/>
      <c r="AH224" s="75"/>
      <c r="AI224" s="75"/>
    </row>
    <row r="225" spans="1:35" ht="46.5" x14ac:dyDescent="0.7">
      <c r="A225" s="74"/>
      <c r="B225" s="74"/>
      <c r="C225" s="91"/>
      <c r="D225" s="91"/>
      <c r="E225" s="93"/>
      <c r="F225" s="91"/>
      <c r="G225" s="91"/>
      <c r="H225" s="94"/>
      <c r="I225" s="95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  <c r="AD225" s="91"/>
      <c r="AE225" s="91"/>
      <c r="AG225" s="91"/>
      <c r="AH225" s="75"/>
      <c r="AI225" s="75"/>
    </row>
    <row r="226" spans="1:35" ht="46.5" x14ac:dyDescent="0.7">
      <c r="A226" s="69"/>
      <c r="B226" s="69"/>
      <c r="C226" s="91"/>
      <c r="D226" s="91"/>
      <c r="E226" s="93"/>
      <c r="F226" s="91"/>
      <c r="G226" s="91"/>
      <c r="H226" s="94"/>
      <c r="I226" s="95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  <c r="AD226" s="91"/>
      <c r="AE226" s="91"/>
      <c r="AG226" s="91"/>
      <c r="AH226" s="75"/>
      <c r="AI226" s="75"/>
    </row>
    <row r="227" spans="1:35" ht="46.5" x14ac:dyDescent="0.7">
      <c r="A227" s="74"/>
      <c r="B227" s="74"/>
      <c r="C227" s="91"/>
      <c r="D227" s="91"/>
      <c r="E227" s="93"/>
      <c r="F227" s="91"/>
      <c r="G227" s="91"/>
      <c r="H227" s="94"/>
      <c r="I227" s="95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  <c r="AD227" s="91"/>
      <c r="AE227" s="91"/>
      <c r="AG227" s="91"/>
      <c r="AH227" s="75"/>
      <c r="AI227" s="75"/>
    </row>
    <row r="228" spans="1:35" ht="46.5" x14ac:dyDescent="0.7">
      <c r="A228" s="69"/>
      <c r="B228" s="69"/>
      <c r="C228" s="91"/>
      <c r="D228" s="91"/>
      <c r="E228" s="93"/>
      <c r="F228" s="91"/>
      <c r="G228" s="91"/>
      <c r="H228" s="94"/>
      <c r="I228" s="95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  <c r="AD228" s="91"/>
      <c r="AE228" s="91"/>
      <c r="AG228" s="91"/>
      <c r="AH228" s="75"/>
      <c r="AI228" s="75"/>
    </row>
    <row r="229" spans="1:35" ht="46.5" x14ac:dyDescent="0.7">
      <c r="A229" s="74"/>
      <c r="B229" s="74"/>
      <c r="C229" s="91"/>
      <c r="D229" s="91"/>
      <c r="E229" s="93"/>
      <c r="F229" s="91"/>
      <c r="G229" s="91"/>
      <c r="H229" s="94"/>
      <c r="I229" s="95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  <c r="AD229" s="91"/>
      <c r="AE229" s="91"/>
      <c r="AG229" s="91"/>
      <c r="AH229" s="75"/>
      <c r="AI229" s="75"/>
    </row>
    <row r="230" spans="1:35" ht="46.5" x14ac:dyDescent="0.7">
      <c r="A230" s="69"/>
      <c r="B230" s="69"/>
      <c r="C230" s="91"/>
      <c r="D230" s="91"/>
      <c r="E230" s="93"/>
      <c r="F230" s="91"/>
      <c r="G230" s="91"/>
      <c r="H230" s="94"/>
      <c r="I230" s="95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  <c r="AD230" s="91"/>
      <c r="AE230" s="91"/>
      <c r="AG230" s="91"/>
      <c r="AH230" s="75"/>
      <c r="AI230" s="75"/>
    </row>
    <row r="231" spans="1:35" ht="46.5" x14ac:dyDescent="0.7">
      <c r="A231" s="74"/>
      <c r="B231" s="74"/>
      <c r="C231" s="91"/>
      <c r="D231" s="91"/>
      <c r="E231" s="93"/>
      <c r="F231" s="91"/>
      <c r="G231" s="91"/>
      <c r="H231" s="94"/>
      <c r="I231" s="95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  <c r="AD231" s="91"/>
      <c r="AE231" s="91"/>
      <c r="AG231" s="91"/>
      <c r="AH231" s="75"/>
      <c r="AI231" s="75"/>
    </row>
    <row r="232" spans="1:35" ht="46.5" x14ac:dyDescent="0.7">
      <c r="A232" s="69"/>
      <c r="B232" s="69"/>
      <c r="C232" s="91"/>
      <c r="D232" s="91"/>
      <c r="E232" s="93"/>
      <c r="F232" s="91"/>
      <c r="G232" s="91"/>
      <c r="H232" s="94"/>
      <c r="I232" s="95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  <c r="AD232" s="91"/>
      <c r="AE232" s="91"/>
      <c r="AG232" s="91"/>
      <c r="AH232" s="75"/>
      <c r="AI232" s="75"/>
    </row>
    <row r="233" spans="1:35" ht="46.5" x14ac:dyDescent="0.7">
      <c r="A233" s="74"/>
      <c r="B233" s="74"/>
      <c r="C233" s="91"/>
      <c r="D233" s="91"/>
      <c r="E233" s="93"/>
      <c r="F233" s="91"/>
      <c r="G233" s="91"/>
      <c r="H233" s="94"/>
      <c r="I233" s="95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  <c r="AD233" s="91"/>
      <c r="AE233" s="91"/>
      <c r="AG233" s="91"/>
      <c r="AH233" s="75"/>
      <c r="AI233" s="75"/>
    </row>
    <row r="234" spans="1:35" ht="46.5" x14ac:dyDescent="0.7">
      <c r="A234" s="69"/>
      <c r="B234" s="69"/>
      <c r="C234" s="91"/>
      <c r="D234" s="91"/>
      <c r="E234" s="93"/>
      <c r="F234" s="91"/>
      <c r="G234" s="91"/>
      <c r="H234" s="94"/>
      <c r="I234" s="95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  <c r="AD234" s="91"/>
      <c r="AE234" s="91"/>
      <c r="AG234" s="91"/>
      <c r="AH234" s="75"/>
      <c r="AI234" s="75"/>
    </row>
    <row r="235" spans="1:35" ht="46.5" x14ac:dyDescent="0.7">
      <c r="A235" s="74"/>
      <c r="B235" s="74"/>
      <c r="C235" s="91"/>
      <c r="D235" s="91"/>
      <c r="E235" s="93"/>
      <c r="F235" s="91"/>
      <c r="G235" s="91"/>
      <c r="H235" s="94"/>
      <c r="I235" s="95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  <c r="AD235" s="91"/>
      <c r="AE235" s="91"/>
      <c r="AG235" s="91"/>
      <c r="AH235" s="75"/>
      <c r="AI235" s="75"/>
    </row>
    <row r="236" spans="1:35" ht="46.5" x14ac:dyDescent="0.7">
      <c r="A236" s="69"/>
      <c r="B236" s="69"/>
      <c r="C236" s="91"/>
      <c r="D236" s="91"/>
      <c r="E236" s="93"/>
      <c r="F236" s="91"/>
      <c r="G236" s="91"/>
      <c r="H236" s="94"/>
      <c r="I236" s="95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  <c r="AD236" s="91"/>
      <c r="AE236" s="91"/>
      <c r="AG236" s="91"/>
      <c r="AH236" s="75"/>
      <c r="AI236" s="75"/>
    </row>
    <row r="237" spans="1:35" ht="46.5" x14ac:dyDescent="0.7">
      <c r="A237" s="74"/>
      <c r="B237" s="74"/>
      <c r="C237" s="91"/>
      <c r="D237" s="91"/>
      <c r="E237" s="93"/>
      <c r="F237" s="91"/>
      <c r="G237" s="91"/>
      <c r="H237" s="94"/>
      <c r="I237" s="95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  <c r="AD237" s="91"/>
      <c r="AE237" s="91"/>
      <c r="AG237" s="91"/>
      <c r="AH237" s="75"/>
      <c r="AI237" s="75"/>
    </row>
    <row r="238" spans="1:35" ht="46.5" x14ac:dyDescent="0.7">
      <c r="A238" s="69"/>
      <c r="B238" s="69"/>
      <c r="C238" s="91"/>
      <c r="D238" s="91"/>
      <c r="E238" s="93"/>
      <c r="F238" s="91"/>
      <c r="G238" s="91"/>
      <c r="H238" s="94"/>
      <c r="I238" s="95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  <c r="AD238" s="91"/>
      <c r="AE238" s="91"/>
      <c r="AG238" s="91"/>
      <c r="AH238" s="75"/>
      <c r="AI238" s="75"/>
    </row>
    <row r="239" spans="1:35" ht="46.5" x14ac:dyDescent="0.7">
      <c r="A239" s="74"/>
      <c r="B239" s="74"/>
      <c r="C239" s="91"/>
      <c r="D239" s="91"/>
      <c r="E239" s="93"/>
      <c r="F239" s="91"/>
      <c r="G239" s="91"/>
      <c r="H239" s="94"/>
      <c r="I239" s="95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  <c r="AD239" s="91"/>
      <c r="AE239" s="91"/>
      <c r="AG239" s="91"/>
      <c r="AH239" s="75"/>
      <c r="AI239" s="75"/>
    </row>
    <row r="240" spans="1:35" ht="46.5" x14ac:dyDescent="0.7">
      <c r="A240" s="69"/>
      <c r="B240" s="69"/>
      <c r="C240" s="91"/>
      <c r="D240" s="91"/>
      <c r="E240" s="93"/>
      <c r="F240" s="91"/>
      <c r="G240" s="91"/>
      <c r="H240" s="94"/>
      <c r="I240" s="95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  <c r="AD240" s="91"/>
      <c r="AE240" s="91"/>
      <c r="AG240" s="91"/>
      <c r="AH240" s="75"/>
      <c r="AI240" s="75"/>
    </row>
    <row r="241" spans="1:35" ht="46.5" x14ac:dyDescent="0.7">
      <c r="A241" s="74"/>
      <c r="B241" s="74"/>
      <c r="C241" s="91"/>
      <c r="D241" s="91"/>
      <c r="E241" s="93"/>
      <c r="F241" s="91"/>
      <c r="G241" s="91"/>
      <c r="H241" s="94"/>
      <c r="I241" s="95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  <c r="AD241" s="91"/>
      <c r="AE241" s="91"/>
      <c r="AG241" s="91"/>
      <c r="AH241" s="75"/>
      <c r="AI241" s="75"/>
    </row>
    <row r="242" spans="1:35" ht="46.5" x14ac:dyDescent="0.7">
      <c r="A242" s="69"/>
      <c r="B242" s="69"/>
      <c r="C242" s="91"/>
      <c r="D242" s="91"/>
      <c r="E242" s="93"/>
      <c r="F242" s="91"/>
      <c r="G242" s="91"/>
      <c r="H242" s="94"/>
      <c r="I242" s="95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  <c r="AD242" s="91"/>
      <c r="AE242" s="91"/>
      <c r="AG242" s="91"/>
      <c r="AH242" s="75"/>
      <c r="AI242" s="75"/>
    </row>
    <row r="243" spans="1:35" ht="46.5" x14ac:dyDescent="0.7">
      <c r="A243" s="74"/>
      <c r="B243" s="74"/>
      <c r="C243" s="91"/>
      <c r="D243" s="91"/>
      <c r="E243" s="93"/>
      <c r="F243" s="91"/>
      <c r="G243" s="91"/>
      <c r="H243" s="94"/>
      <c r="I243" s="95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  <c r="AD243" s="91"/>
      <c r="AE243" s="91"/>
      <c r="AG243" s="91"/>
      <c r="AH243" s="75"/>
      <c r="AI243" s="75"/>
    </row>
    <row r="244" spans="1:35" ht="46.5" x14ac:dyDescent="0.7">
      <c r="A244" s="69"/>
      <c r="B244" s="69"/>
      <c r="C244" s="91"/>
      <c r="D244" s="91"/>
      <c r="E244" s="93"/>
      <c r="F244" s="91"/>
      <c r="G244" s="91"/>
      <c r="H244" s="94"/>
      <c r="I244" s="95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  <c r="AD244" s="91"/>
      <c r="AE244" s="91"/>
      <c r="AG244" s="91"/>
      <c r="AH244" s="75"/>
      <c r="AI244" s="75"/>
    </row>
    <row r="245" spans="1:35" ht="46.5" x14ac:dyDescent="0.7">
      <c r="A245" s="74"/>
      <c r="B245" s="74"/>
      <c r="C245" s="91"/>
      <c r="D245" s="91"/>
      <c r="E245" s="93"/>
      <c r="F245" s="91"/>
      <c r="G245" s="91"/>
      <c r="H245" s="94"/>
      <c r="I245" s="95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  <c r="AD245" s="91"/>
      <c r="AE245" s="91"/>
      <c r="AG245" s="91"/>
      <c r="AH245" s="75"/>
      <c r="AI245" s="75"/>
    </row>
    <row r="246" spans="1:35" ht="46.5" x14ac:dyDescent="0.7">
      <c r="A246" s="69"/>
      <c r="B246" s="69"/>
      <c r="C246" s="91"/>
      <c r="D246" s="91"/>
      <c r="E246" s="93"/>
      <c r="F246" s="91"/>
      <c r="G246" s="91"/>
      <c r="H246" s="94"/>
      <c r="I246" s="95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  <c r="AD246" s="91"/>
      <c r="AE246" s="91"/>
      <c r="AG246" s="91"/>
      <c r="AH246" s="75"/>
      <c r="AI246" s="75"/>
    </row>
    <row r="247" spans="1:35" ht="46.5" x14ac:dyDescent="0.7">
      <c r="A247" s="74"/>
      <c r="B247" s="74"/>
      <c r="C247" s="91"/>
      <c r="D247" s="91"/>
      <c r="E247" s="93"/>
      <c r="F247" s="91"/>
      <c r="G247" s="91"/>
      <c r="H247" s="94"/>
      <c r="I247" s="95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  <c r="AD247" s="91"/>
      <c r="AE247" s="91"/>
      <c r="AG247" s="91"/>
      <c r="AH247" s="75"/>
      <c r="AI247" s="75"/>
    </row>
    <row r="248" spans="1:35" ht="46.5" x14ac:dyDescent="0.7">
      <c r="A248" s="69"/>
      <c r="B248" s="69"/>
      <c r="C248" s="91"/>
      <c r="D248" s="91"/>
      <c r="E248" s="93"/>
      <c r="F248" s="91"/>
      <c r="G248" s="91"/>
      <c r="H248" s="94"/>
      <c r="I248" s="95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  <c r="AD248" s="91"/>
      <c r="AE248" s="91"/>
      <c r="AG248" s="91"/>
      <c r="AH248" s="75"/>
      <c r="AI248" s="75"/>
    </row>
    <row r="249" spans="1:35" ht="46.5" x14ac:dyDescent="0.7">
      <c r="A249" s="74"/>
      <c r="B249" s="74"/>
      <c r="C249" s="91"/>
      <c r="D249" s="91"/>
      <c r="E249" s="93"/>
      <c r="F249" s="91"/>
      <c r="G249" s="91"/>
      <c r="H249" s="94"/>
      <c r="I249" s="95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  <c r="AD249" s="91"/>
      <c r="AE249" s="91"/>
      <c r="AG249" s="91"/>
      <c r="AH249" s="75"/>
      <c r="AI249" s="75"/>
    </row>
    <row r="250" spans="1:35" ht="46.5" x14ac:dyDescent="0.7">
      <c r="A250" s="69"/>
      <c r="B250" s="69"/>
      <c r="C250" s="91"/>
      <c r="D250" s="91"/>
      <c r="E250" s="93"/>
      <c r="F250" s="91"/>
      <c r="G250" s="91"/>
      <c r="H250" s="94"/>
      <c r="I250" s="95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  <c r="AD250" s="91"/>
      <c r="AE250" s="91"/>
      <c r="AG250" s="91"/>
      <c r="AH250" s="75"/>
      <c r="AI250" s="75"/>
    </row>
    <row r="251" spans="1:35" ht="46.5" x14ac:dyDescent="0.7">
      <c r="A251" s="74"/>
      <c r="B251" s="74"/>
      <c r="C251" s="91"/>
      <c r="D251" s="91"/>
      <c r="E251" s="93"/>
      <c r="F251" s="91"/>
      <c r="G251" s="91"/>
      <c r="H251" s="94"/>
      <c r="I251" s="95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  <c r="AD251" s="91"/>
      <c r="AE251" s="91"/>
      <c r="AG251" s="91"/>
      <c r="AH251" s="75"/>
      <c r="AI251" s="75"/>
    </row>
    <row r="252" spans="1:35" ht="46.5" x14ac:dyDescent="0.7">
      <c r="A252" s="69"/>
      <c r="B252" s="69"/>
      <c r="C252" s="91"/>
      <c r="D252" s="91"/>
      <c r="E252" s="93"/>
      <c r="F252" s="91"/>
      <c r="G252" s="91"/>
      <c r="H252" s="94"/>
      <c r="I252" s="95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  <c r="AD252" s="91"/>
      <c r="AE252" s="91"/>
      <c r="AG252" s="91"/>
      <c r="AH252" s="75"/>
      <c r="AI252" s="75"/>
    </row>
    <row r="253" spans="1:35" ht="46.5" x14ac:dyDescent="0.7">
      <c r="A253" s="74"/>
      <c r="B253" s="74"/>
      <c r="C253" s="91"/>
      <c r="D253" s="91"/>
      <c r="E253" s="93"/>
      <c r="F253" s="91"/>
      <c r="G253" s="91"/>
      <c r="H253" s="94"/>
      <c r="I253" s="95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  <c r="AB253" s="91"/>
      <c r="AC253" s="91"/>
      <c r="AD253" s="91"/>
      <c r="AE253" s="91"/>
      <c r="AG253" s="91"/>
      <c r="AH253" s="75"/>
      <c r="AI253" s="75"/>
    </row>
    <row r="254" spans="1:35" ht="46.5" x14ac:dyDescent="0.7">
      <c r="A254" s="69"/>
      <c r="B254" s="69"/>
      <c r="C254" s="91"/>
      <c r="D254" s="91"/>
      <c r="E254" s="93"/>
      <c r="F254" s="91"/>
      <c r="G254" s="91"/>
      <c r="H254" s="94"/>
      <c r="I254" s="95"/>
      <c r="J254" s="91"/>
      <c r="K254" s="91"/>
      <c r="L254" s="91"/>
      <c r="M254" s="91"/>
      <c r="N254" s="91"/>
      <c r="O254" s="91"/>
      <c r="P254" s="91"/>
      <c r="Q254" s="91"/>
      <c r="R254" s="91"/>
      <c r="S254" s="91"/>
      <c r="T254" s="91"/>
      <c r="U254" s="91"/>
      <c r="V254" s="91"/>
      <c r="W254" s="91"/>
      <c r="X254" s="91"/>
      <c r="Y254" s="91"/>
      <c r="Z254" s="91"/>
      <c r="AA254" s="91"/>
      <c r="AB254" s="91"/>
      <c r="AC254" s="91"/>
      <c r="AD254" s="91"/>
      <c r="AE254" s="91"/>
      <c r="AG254" s="91"/>
      <c r="AH254" s="75"/>
      <c r="AI254" s="75"/>
    </row>
    <row r="255" spans="1:35" ht="46.5" x14ac:dyDescent="0.7">
      <c r="A255" s="74"/>
      <c r="B255" s="74"/>
      <c r="C255" s="91"/>
      <c r="D255" s="91"/>
      <c r="E255" s="93"/>
      <c r="F255" s="91"/>
      <c r="G255" s="91"/>
      <c r="H255" s="94"/>
      <c r="I255" s="95"/>
      <c r="J255" s="91"/>
      <c r="K255" s="91"/>
      <c r="L255" s="91"/>
      <c r="M255" s="91"/>
      <c r="N255" s="91"/>
      <c r="O255" s="91"/>
      <c r="P255" s="91"/>
      <c r="Q255" s="91"/>
      <c r="R255" s="91"/>
      <c r="S255" s="91"/>
      <c r="T255" s="91"/>
      <c r="U255" s="91"/>
      <c r="V255" s="91"/>
      <c r="W255" s="91"/>
      <c r="X255" s="91"/>
      <c r="Y255" s="91"/>
      <c r="Z255" s="91"/>
      <c r="AA255" s="91"/>
      <c r="AB255" s="91"/>
      <c r="AC255" s="91"/>
      <c r="AD255" s="91"/>
      <c r="AE255" s="91"/>
      <c r="AG255" s="91"/>
      <c r="AH255" s="75"/>
      <c r="AI255" s="75"/>
    </row>
    <row r="256" spans="1:35" ht="46.5" x14ac:dyDescent="0.7">
      <c r="A256" s="69"/>
      <c r="B256" s="69"/>
      <c r="C256" s="91"/>
      <c r="D256" s="91"/>
      <c r="E256" s="93"/>
      <c r="F256" s="91"/>
      <c r="G256" s="91"/>
      <c r="H256" s="94"/>
      <c r="I256" s="95"/>
      <c r="J256" s="91"/>
      <c r="K256" s="91"/>
      <c r="L256" s="91"/>
      <c r="M256" s="91"/>
      <c r="N256" s="91"/>
      <c r="O256" s="91"/>
      <c r="P256" s="91"/>
      <c r="Q256" s="91"/>
      <c r="R256" s="91"/>
      <c r="S256" s="91"/>
      <c r="T256" s="91"/>
      <c r="U256" s="91"/>
      <c r="V256" s="91"/>
      <c r="W256" s="91"/>
      <c r="X256" s="91"/>
      <c r="Y256" s="91"/>
      <c r="Z256" s="91"/>
      <c r="AA256" s="91"/>
      <c r="AB256" s="91"/>
      <c r="AC256" s="91"/>
      <c r="AD256" s="91"/>
      <c r="AE256" s="91"/>
      <c r="AG256" s="91"/>
      <c r="AH256" s="75"/>
      <c r="AI256" s="75"/>
    </row>
    <row r="257" spans="1:35" ht="46.5" x14ac:dyDescent="0.7">
      <c r="A257" s="74"/>
      <c r="B257" s="74"/>
      <c r="C257" s="91"/>
      <c r="D257" s="91"/>
      <c r="E257" s="93"/>
      <c r="F257" s="91"/>
      <c r="G257" s="91"/>
      <c r="H257" s="94"/>
      <c r="I257" s="95"/>
      <c r="J257" s="91"/>
      <c r="K257" s="91"/>
      <c r="L257" s="91"/>
      <c r="M257" s="91"/>
      <c r="N257" s="91"/>
      <c r="O257" s="91"/>
      <c r="P257" s="91"/>
      <c r="Q257" s="91"/>
      <c r="R257" s="91"/>
      <c r="S257" s="91"/>
      <c r="T257" s="91"/>
      <c r="U257" s="91"/>
      <c r="V257" s="91"/>
      <c r="W257" s="91"/>
      <c r="X257" s="91"/>
      <c r="Y257" s="91"/>
      <c r="Z257" s="91"/>
      <c r="AA257" s="91"/>
      <c r="AB257" s="91"/>
      <c r="AC257" s="91"/>
      <c r="AD257" s="91"/>
      <c r="AE257" s="91"/>
      <c r="AG257" s="91"/>
      <c r="AH257" s="75"/>
      <c r="AI257" s="75"/>
    </row>
    <row r="258" spans="1:35" ht="46.5" x14ac:dyDescent="0.7">
      <c r="A258" s="69"/>
      <c r="B258" s="69"/>
      <c r="C258" s="91"/>
      <c r="D258" s="91"/>
      <c r="E258" s="93"/>
      <c r="F258" s="91"/>
      <c r="G258" s="91"/>
      <c r="H258" s="94"/>
      <c r="I258" s="95"/>
      <c r="J258" s="91"/>
      <c r="K258" s="91"/>
      <c r="L258" s="91"/>
      <c r="M258" s="91"/>
      <c r="N258" s="91"/>
      <c r="O258" s="91"/>
      <c r="P258" s="91"/>
      <c r="Q258" s="91"/>
      <c r="R258" s="91"/>
      <c r="S258" s="91"/>
      <c r="T258" s="91"/>
      <c r="U258" s="91"/>
      <c r="V258" s="91"/>
      <c r="W258" s="91"/>
      <c r="X258" s="91"/>
      <c r="Y258" s="91"/>
      <c r="Z258" s="91"/>
      <c r="AA258" s="91"/>
      <c r="AB258" s="91"/>
      <c r="AC258" s="91"/>
      <c r="AD258" s="91"/>
      <c r="AE258" s="91"/>
      <c r="AG258" s="91"/>
      <c r="AH258" s="75"/>
      <c r="AI258" s="75"/>
    </row>
    <row r="259" spans="1:35" ht="46.5" x14ac:dyDescent="0.7">
      <c r="A259" s="74"/>
      <c r="B259" s="74"/>
      <c r="C259" s="91"/>
      <c r="D259" s="91"/>
      <c r="E259" s="93"/>
      <c r="F259" s="91"/>
      <c r="G259" s="91"/>
      <c r="H259" s="94"/>
      <c r="I259" s="95"/>
      <c r="J259" s="91"/>
      <c r="K259" s="91"/>
      <c r="L259" s="91"/>
      <c r="M259" s="91"/>
      <c r="N259" s="91"/>
      <c r="O259" s="91"/>
      <c r="P259" s="91"/>
      <c r="Q259" s="91"/>
      <c r="R259" s="91"/>
      <c r="S259" s="91"/>
      <c r="T259" s="91"/>
      <c r="U259" s="91"/>
      <c r="V259" s="91"/>
      <c r="W259" s="91"/>
      <c r="X259" s="91"/>
      <c r="Y259" s="91"/>
      <c r="Z259" s="91"/>
      <c r="AA259" s="91"/>
      <c r="AB259" s="91"/>
      <c r="AC259" s="91"/>
      <c r="AD259" s="91"/>
      <c r="AE259" s="91"/>
      <c r="AG259" s="91"/>
      <c r="AH259" s="75"/>
      <c r="AI259" s="75"/>
    </row>
    <row r="260" spans="1:35" ht="46.5" x14ac:dyDescent="0.7">
      <c r="A260" s="69"/>
      <c r="B260" s="69"/>
      <c r="C260" s="91"/>
      <c r="D260" s="91"/>
      <c r="E260" s="93"/>
      <c r="F260" s="91"/>
      <c r="G260" s="91"/>
      <c r="H260" s="94"/>
      <c r="I260" s="95"/>
      <c r="J260" s="91"/>
      <c r="K260" s="91"/>
      <c r="L260" s="91"/>
      <c r="M260" s="91"/>
      <c r="N260" s="91"/>
      <c r="O260" s="91"/>
      <c r="P260" s="91"/>
      <c r="Q260" s="91"/>
      <c r="R260" s="91"/>
      <c r="S260" s="91"/>
      <c r="T260" s="91"/>
      <c r="U260" s="91"/>
      <c r="V260" s="91"/>
      <c r="W260" s="91"/>
      <c r="X260" s="91"/>
      <c r="Y260" s="91"/>
      <c r="Z260" s="91"/>
      <c r="AA260" s="91"/>
      <c r="AB260" s="91"/>
      <c r="AC260" s="91"/>
      <c r="AD260" s="91"/>
      <c r="AE260" s="91"/>
      <c r="AG260" s="91"/>
      <c r="AH260" s="75"/>
      <c r="AI260" s="75"/>
    </row>
    <row r="261" spans="1:35" ht="46.5" x14ac:dyDescent="0.7">
      <c r="A261" s="74"/>
      <c r="B261" s="74"/>
      <c r="C261" s="91"/>
      <c r="D261" s="91"/>
      <c r="E261" s="93"/>
      <c r="F261" s="91"/>
      <c r="G261" s="91"/>
      <c r="H261" s="94"/>
      <c r="I261" s="95"/>
      <c r="J261" s="91"/>
      <c r="K261" s="91"/>
      <c r="L261" s="91"/>
      <c r="M261" s="91"/>
      <c r="N261" s="91"/>
      <c r="O261" s="91"/>
      <c r="P261" s="91"/>
      <c r="Q261" s="91"/>
      <c r="R261" s="91"/>
      <c r="S261" s="91"/>
      <c r="T261" s="91"/>
      <c r="U261" s="91"/>
      <c r="V261" s="91"/>
      <c r="W261" s="91"/>
      <c r="X261" s="91"/>
      <c r="Y261" s="91"/>
      <c r="Z261" s="91"/>
      <c r="AA261" s="91"/>
      <c r="AB261" s="91"/>
      <c r="AC261" s="91"/>
      <c r="AD261" s="91"/>
      <c r="AE261" s="91"/>
      <c r="AG261" s="91"/>
      <c r="AH261" s="75"/>
      <c r="AI261" s="75"/>
    </row>
    <row r="262" spans="1:35" ht="46.5" x14ac:dyDescent="0.7">
      <c r="A262" s="69"/>
      <c r="B262" s="69"/>
      <c r="C262" s="91"/>
      <c r="D262" s="91"/>
      <c r="E262" s="93"/>
      <c r="F262" s="91"/>
      <c r="G262" s="91"/>
      <c r="H262" s="94"/>
      <c r="I262" s="95"/>
      <c r="J262" s="91"/>
      <c r="K262" s="91"/>
      <c r="L262" s="91"/>
      <c r="M262" s="91"/>
      <c r="N262" s="91"/>
      <c r="O262" s="91"/>
      <c r="P262" s="91"/>
      <c r="Q262" s="91"/>
      <c r="R262" s="91"/>
      <c r="S262" s="91"/>
      <c r="T262" s="91"/>
      <c r="U262" s="91"/>
      <c r="V262" s="91"/>
      <c r="W262" s="91"/>
      <c r="X262" s="91"/>
      <c r="Y262" s="91"/>
      <c r="Z262" s="91"/>
      <c r="AA262" s="91"/>
      <c r="AB262" s="91"/>
      <c r="AC262" s="91"/>
      <c r="AD262" s="91"/>
      <c r="AE262" s="91"/>
      <c r="AG262" s="91"/>
      <c r="AH262" s="75"/>
      <c r="AI262" s="75"/>
    </row>
    <row r="263" spans="1:35" ht="46.5" x14ac:dyDescent="0.7">
      <c r="A263" s="74"/>
      <c r="B263" s="74"/>
      <c r="C263" s="91"/>
      <c r="D263" s="91"/>
      <c r="E263" s="93"/>
      <c r="F263" s="91"/>
      <c r="G263" s="91"/>
      <c r="H263" s="94"/>
      <c r="I263" s="95"/>
      <c r="J263" s="91"/>
      <c r="K263" s="91"/>
      <c r="L263" s="91"/>
      <c r="M263" s="91"/>
      <c r="N263" s="91"/>
      <c r="O263" s="91"/>
      <c r="P263" s="91"/>
      <c r="Q263" s="91"/>
      <c r="R263" s="91"/>
      <c r="S263" s="91"/>
      <c r="T263" s="91"/>
      <c r="U263" s="91"/>
      <c r="V263" s="91"/>
      <c r="W263" s="91"/>
      <c r="X263" s="91"/>
      <c r="Y263" s="91"/>
      <c r="Z263" s="91"/>
      <c r="AA263" s="91"/>
      <c r="AB263" s="91"/>
      <c r="AC263" s="91"/>
      <c r="AD263" s="91"/>
      <c r="AE263" s="91"/>
      <c r="AG263" s="91"/>
      <c r="AH263" s="75"/>
      <c r="AI263" s="75"/>
    </row>
    <row r="264" spans="1:35" ht="46.5" x14ac:dyDescent="0.7">
      <c r="A264" s="69"/>
      <c r="B264" s="69"/>
      <c r="C264" s="91"/>
      <c r="D264" s="91"/>
      <c r="E264" s="93"/>
      <c r="F264" s="91"/>
      <c r="G264" s="91"/>
      <c r="H264" s="94"/>
      <c r="I264" s="95"/>
      <c r="J264" s="91"/>
      <c r="K264" s="91"/>
      <c r="L264" s="91"/>
      <c r="M264" s="91"/>
      <c r="N264" s="91"/>
      <c r="O264" s="91"/>
      <c r="P264" s="91"/>
      <c r="Q264" s="91"/>
      <c r="R264" s="91"/>
      <c r="S264" s="91"/>
      <c r="T264" s="91"/>
      <c r="U264" s="91"/>
      <c r="V264" s="91"/>
      <c r="W264" s="91"/>
      <c r="X264" s="91"/>
      <c r="Y264" s="91"/>
      <c r="Z264" s="91"/>
      <c r="AA264" s="91"/>
      <c r="AB264" s="91"/>
      <c r="AC264" s="91"/>
      <c r="AD264" s="91"/>
      <c r="AE264" s="91"/>
      <c r="AG264" s="91"/>
      <c r="AH264" s="75"/>
      <c r="AI264" s="75"/>
    </row>
    <row r="265" spans="1:35" ht="46.5" x14ac:dyDescent="0.7">
      <c r="A265" s="74"/>
      <c r="B265" s="74"/>
      <c r="C265" s="91"/>
      <c r="D265" s="91"/>
      <c r="E265" s="93"/>
      <c r="F265" s="91"/>
      <c r="G265" s="91"/>
      <c r="H265" s="94"/>
      <c r="I265" s="95"/>
      <c r="J265" s="91"/>
      <c r="K265" s="91"/>
      <c r="L265" s="91"/>
      <c r="M265" s="91"/>
      <c r="N265" s="91"/>
      <c r="O265" s="91"/>
      <c r="P265" s="91"/>
      <c r="Q265" s="91"/>
      <c r="R265" s="91"/>
      <c r="S265" s="91"/>
      <c r="T265" s="91"/>
      <c r="U265" s="91"/>
      <c r="V265" s="91"/>
      <c r="W265" s="91"/>
      <c r="X265" s="91"/>
      <c r="Y265" s="91"/>
      <c r="Z265" s="91"/>
      <c r="AA265" s="91"/>
      <c r="AB265" s="91"/>
      <c r="AC265" s="91"/>
      <c r="AD265" s="91"/>
      <c r="AE265" s="91"/>
      <c r="AG265" s="91"/>
      <c r="AH265" s="75"/>
      <c r="AI265" s="75"/>
    </row>
    <row r="266" spans="1:35" ht="46.5" x14ac:dyDescent="0.7">
      <c r="A266" s="69"/>
      <c r="B266" s="69"/>
      <c r="C266" s="91"/>
      <c r="D266" s="91"/>
      <c r="E266" s="93"/>
      <c r="F266" s="91"/>
      <c r="G266" s="91"/>
      <c r="H266" s="94"/>
      <c r="I266" s="95"/>
      <c r="J266" s="91"/>
      <c r="K266" s="91"/>
      <c r="L266" s="91"/>
      <c r="M266" s="91"/>
      <c r="N266" s="91"/>
      <c r="O266" s="91"/>
      <c r="P266" s="91"/>
      <c r="Q266" s="91"/>
      <c r="R266" s="91"/>
      <c r="S266" s="91"/>
      <c r="T266" s="91"/>
      <c r="U266" s="91"/>
      <c r="V266" s="91"/>
      <c r="W266" s="91"/>
      <c r="X266" s="91"/>
      <c r="Y266" s="91"/>
      <c r="Z266" s="91"/>
      <c r="AA266" s="91"/>
      <c r="AB266" s="91"/>
      <c r="AC266" s="91"/>
      <c r="AD266" s="91"/>
      <c r="AE266" s="91"/>
      <c r="AG266" s="91"/>
      <c r="AH266" s="75"/>
      <c r="AI266" s="75"/>
    </row>
    <row r="267" spans="1:35" ht="46.5" x14ac:dyDescent="0.7">
      <c r="A267" s="74"/>
      <c r="B267" s="74"/>
      <c r="C267" s="91"/>
      <c r="D267" s="91"/>
      <c r="E267" s="93"/>
      <c r="F267" s="91"/>
      <c r="G267" s="91"/>
      <c r="H267" s="94"/>
      <c r="I267" s="95"/>
      <c r="J267" s="91"/>
      <c r="K267" s="91"/>
      <c r="L267" s="91"/>
      <c r="M267" s="91"/>
      <c r="N267" s="91"/>
      <c r="O267" s="91"/>
      <c r="P267" s="91"/>
      <c r="Q267" s="91"/>
      <c r="R267" s="91"/>
      <c r="S267" s="91"/>
      <c r="T267" s="91"/>
      <c r="U267" s="91"/>
      <c r="V267" s="91"/>
      <c r="W267" s="91"/>
      <c r="X267" s="91"/>
      <c r="Y267" s="91"/>
      <c r="Z267" s="91"/>
      <c r="AA267" s="91"/>
      <c r="AB267" s="91"/>
      <c r="AC267" s="91"/>
      <c r="AD267" s="91"/>
      <c r="AE267" s="91"/>
      <c r="AG267" s="91"/>
      <c r="AH267" s="75"/>
      <c r="AI267" s="75"/>
    </row>
    <row r="268" spans="1:35" ht="46.5" x14ac:dyDescent="0.7">
      <c r="A268" s="69"/>
      <c r="B268" s="69"/>
      <c r="C268" s="91"/>
      <c r="D268" s="91"/>
      <c r="E268" s="93"/>
      <c r="F268" s="91"/>
      <c r="G268" s="91"/>
      <c r="H268" s="94"/>
      <c r="I268" s="95"/>
      <c r="J268" s="91"/>
      <c r="K268" s="91"/>
      <c r="L268" s="91"/>
      <c r="M268" s="91"/>
      <c r="N268" s="91"/>
      <c r="O268" s="91"/>
      <c r="P268" s="91"/>
      <c r="Q268" s="91"/>
      <c r="R268" s="91"/>
      <c r="S268" s="91"/>
      <c r="T268" s="91"/>
      <c r="U268" s="91"/>
      <c r="V268" s="91"/>
      <c r="W268" s="91"/>
      <c r="X268" s="91"/>
      <c r="Y268" s="91"/>
      <c r="Z268" s="91"/>
      <c r="AA268" s="91"/>
      <c r="AB268" s="91"/>
      <c r="AC268" s="91"/>
      <c r="AD268" s="91"/>
      <c r="AE268" s="91"/>
      <c r="AG268" s="91"/>
      <c r="AH268" s="75"/>
      <c r="AI268" s="75"/>
    </row>
    <row r="269" spans="1:35" ht="46.5" x14ac:dyDescent="0.7">
      <c r="A269" s="74"/>
      <c r="B269" s="74"/>
      <c r="C269" s="91"/>
      <c r="D269" s="91"/>
      <c r="E269" s="93"/>
      <c r="F269" s="91"/>
      <c r="G269" s="91"/>
      <c r="H269" s="94"/>
      <c r="I269" s="95"/>
      <c r="J269" s="91"/>
      <c r="K269" s="91"/>
      <c r="L269" s="91"/>
      <c r="M269" s="91"/>
      <c r="N269" s="91"/>
      <c r="O269" s="91"/>
      <c r="P269" s="91"/>
      <c r="Q269" s="91"/>
      <c r="R269" s="91"/>
      <c r="S269" s="91"/>
      <c r="T269" s="91"/>
      <c r="U269" s="91"/>
      <c r="V269" s="91"/>
      <c r="W269" s="91"/>
      <c r="X269" s="91"/>
      <c r="Y269" s="91"/>
      <c r="Z269" s="91"/>
      <c r="AA269" s="91"/>
      <c r="AB269" s="91"/>
      <c r="AC269" s="91"/>
      <c r="AD269" s="91"/>
      <c r="AE269" s="91"/>
      <c r="AG269" s="91"/>
      <c r="AH269" s="75"/>
      <c r="AI269" s="75"/>
    </row>
    <row r="270" spans="1:35" ht="46.5" x14ac:dyDescent="0.7">
      <c r="A270" s="69"/>
      <c r="B270" s="69"/>
      <c r="C270" s="91"/>
      <c r="D270" s="91"/>
      <c r="E270" s="93"/>
      <c r="F270" s="91"/>
      <c r="G270" s="91"/>
      <c r="H270" s="94"/>
      <c r="I270" s="95"/>
      <c r="J270" s="91"/>
      <c r="K270" s="91"/>
      <c r="L270" s="91"/>
      <c r="M270" s="91"/>
      <c r="N270" s="91"/>
      <c r="O270" s="91"/>
      <c r="P270" s="91"/>
      <c r="Q270" s="91"/>
      <c r="R270" s="91"/>
      <c r="S270" s="91"/>
      <c r="T270" s="91"/>
      <c r="U270" s="91"/>
      <c r="V270" s="91"/>
      <c r="W270" s="91"/>
      <c r="X270" s="91"/>
      <c r="Y270" s="91"/>
      <c r="Z270" s="91"/>
      <c r="AA270" s="91"/>
      <c r="AB270" s="91"/>
      <c r="AC270" s="91"/>
      <c r="AD270" s="91"/>
      <c r="AE270" s="91"/>
      <c r="AG270" s="91"/>
      <c r="AH270" s="75"/>
      <c r="AI270" s="75"/>
    </row>
    <row r="271" spans="1:35" ht="46.5" x14ac:dyDescent="0.7">
      <c r="A271" s="74"/>
      <c r="B271" s="74"/>
      <c r="C271" s="91"/>
      <c r="D271" s="91"/>
      <c r="E271" s="93"/>
      <c r="F271" s="91"/>
      <c r="G271" s="91"/>
      <c r="H271" s="94"/>
      <c r="I271" s="95"/>
      <c r="J271" s="91"/>
      <c r="K271" s="91"/>
      <c r="L271" s="91"/>
      <c r="M271" s="91"/>
      <c r="N271" s="91"/>
      <c r="O271" s="91"/>
      <c r="P271" s="91"/>
      <c r="Q271" s="91"/>
      <c r="R271" s="91"/>
      <c r="S271" s="91"/>
      <c r="T271" s="91"/>
      <c r="U271" s="91"/>
      <c r="V271" s="91"/>
      <c r="W271" s="91"/>
      <c r="X271" s="91"/>
      <c r="Y271" s="91"/>
      <c r="Z271" s="91"/>
      <c r="AA271" s="91"/>
      <c r="AB271" s="91"/>
      <c r="AC271" s="91"/>
      <c r="AD271" s="91"/>
      <c r="AE271" s="91"/>
      <c r="AG271" s="91"/>
      <c r="AH271" s="91"/>
      <c r="AI271" s="91"/>
    </row>
    <row r="272" spans="1:35" x14ac:dyDescent="0.25">
      <c r="A272" s="69"/>
      <c r="B272" s="69"/>
      <c r="C272" s="91"/>
      <c r="D272" s="91"/>
      <c r="E272" s="93"/>
      <c r="F272" s="91"/>
      <c r="G272" s="91"/>
      <c r="H272" s="94"/>
      <c r="I272" s="95"/>
      <c r="J272" s="91"/>
      <c r="K272" s="91"/>
      <c r="L272" s="91"/>
      <c r="M272" s="91"/>
      <c r="N272" s="91"/>
      <c r="O272" s="91"/>
      <c r="P272" s="91"/>
      <c r="Q272" s="91"/>
      <c r="R272" s="91"/>
      <c r="S272" s="91"/>
      <c r="T272" s="91"/>
      <c r="U272" s="91"/>
      <c r="V272" s="91"/>
      <c r="W272" s="91"/>
      <c r="X272" s="91"/>
      <c r="Y272" s="91"/>
      <c r="Z272" s="91"/>
      <c r="AA272" s="91"/>
      <c r="AB272" s="91"/>
      <c r="AC272" s="91"/>
      <c r="AD272" s="91"/>
      <c r="AE272" s="91"/>
      <c r="AG272" s="91"/>
      <c r="AH272" s="91"/>
      <c r="AI272" s="91"/>
    </row>
    <row r="273" spans="1:35" ht="46.5" x14ac:dyDescent="0.7">
      <c r="A273" s="74"/>
      <c r="B273" s="74"/>
      <c r="C273" s="91"/>
      <c r="D273" s="91"/>
      <c r="E273" s="93"/>
      <c r="F273" s="91"/>
      <c r="G273" s="91"/>
      <c r="H273" s="94"/>
      <c r="I273" s="95"/>
      <c r="J273" s="91"/>
      <c r="K273" s="91"/>
      <c r="L273" s="91"/>
      <c r="M273" s="91"/>
      <c r="N273" s="91"/>
      <c r="O273" s="91"/>
      <c r="P273" s="91"/>
      <c r="Q273" s="91"/>
      <c r="R273" s="91"/>
      <c r="S273" s="91"/>
      <c r="T273" s="91"/>
      <c r="U273" s="91"/>
      <c r="V273" s="91"/>
      <c r="W273" s="91"/>
      <c r="X273" s="91"/>
      <c r="Y273" s="91"/>
      <c r="Z273" s="91"/>
      <c r="AA273" s="91"/>
      <c r="AB273" s="91"/>
      <c r="AC273" s="91"/>
      <c r="AD273" s="91"/>
      <c r="AE273" s="91"/>
      <c r="AG273" s="91"/>
      <c r="AH273" s="91"/>
      <c r="AI273" s="91"/>
    </row>
    <row r="274" spans="1:35" x14ac:dyDescent="0.25">
      <c r="A274" s="69"/>
      <c r="B274" s="69"/>
      <c r="C274" s="91"/>
      <c r="D274" s="91"/>
      <c r="E274" s="93"/>
      <c r="F274" s="91"/>
      <c r="G274" s="91"/>
      <c r="H274" s="94"/>
      <c r="I274" s="95"/>
      <c r="J274" s="91"/>
      <c r="K274" s="91"/>
      <c r="L274" s="91"/>
      <c r="M274" s="91"/>
      <c r="N274" s="91"/>
      <c r="O274" s="91"/>
      <c r="P274" s="91"/>
      <c r="Q274" s="91"/>
      <c r="R274" s="91"/>
      <c r="S274" s="91"/>
      <c r="T274" s="91"/>
      <c r="U274" s="91"/>
      <c r="V274" s="91"/>
      <c r="W274" s="91"/>
      <c r="X274" s="91"/>
      <c r="Y274" s="91"/>
      <c r="Z274" s="91"/>
      <c r="AA274" s="91"/>
      <c r="AB274" s="91"/>
      <c r="AC274" s="91"/>
      <c r="AD274" s="91"/>
      <c r="AE274" s="91"/>
      <c r="AG274" s="91"/>
      <c r="AH274" s="91"/>
      <c r="AI274" s="91"/>
    </row>
    <row r="275" spans="1:35" ht="46.5" x14ac:dyDescent="0.7">
      <c r="A275" s="74"/>
      <c r="B275" s="74"/>
      <c r="C275" s="91"/>
      <c r="D275" s="91"/>
      <c r="E275" s="93"/>
      <c r="F275" s="91"/>
      <c r="G275" s="91"/>
      <c r="H275" s="94"/>
      <c r="I275" s="95"/>
      <c r="J275" s="91"/>
      <c r="K275" s="91"/>
      <c r="L275" s="91"/>
      <c r="M275" s="91"/>
      <c r="N275" s="91"/>
      <c r="O275" s="91"/>
      <c r="P275" s="91"/>
      <c r="Q275" s="91"/>
      <c r="R275" s="91"/>
      <c r="S275" s="91"/>
      <c r="T275" s="91"/>
      <c r="U275" s="91"/>
      <c r="V275" s="91"/>
      <c r="W275" s="91"/>
      <c r="X275" s="91"/>
      <c r="Y275" s="91"/>
      <c r="Z275" s="91"/>
      <c r="AA275" s="91"/>
      <c r="AB275" s="91"/>
      <c r="AC275" s="91"/>
      <c r="AD275" s="91"/>
      <c r="AE275" s="91"/>
      <c r="AG275" s="91"/>
      <c r="AH275" s="91"/>
      <c r="AI275" s="91"/>
    </row>
    <row r="276" spans="1:35" x14ac:dyDescent="0.25">
      <c r="A276" s="69"/>
      <c r="B276" s="69"/>
      <c r="C276" s="91"/>
      <c r="D276" s="91"/>
      <c r="E276" s="93"/>
      <c r="F276" s="91"/>
      <c r="G276" s="91"/>
      <c r="H276" s="94"/>
      <c r="I276" s="95"/>
      <c r="J276" s="91"/>
      <c r="K276" s="91"/>
      <c r="L276" s="91"/>
      <c r="M276" s="91"/>
      <c r="N276" s="91"/>
      <c r="O276" s="91"/>
      <c r="P276" s="91"/>
      <c r="Q276" s="91"/>
      <c r="R276" s="91"/>
      <c r="S276" s="91"/>
      <c r="T276" s="91"/>
      <c r="U276" s="91"/>
      <c r="V276" s="91"/>
      <c r="W276" s="91"/>
      <c r="X276" s="91"/>
      <c r="Y276" s="91"/>
      <c r="Z276" s="91"/>
      <c r="AA276" s="91"/>
      <c r="AB276" s="91"/>
      <c r="AC276" s="91"/>
      <c r="AD276" s="91"/>
      <c r="AE276" s="91"/>
      <c r="AG276" s="91"/>
      <c r="AH276" s="91"/>
      <c r="AI276" s="91"/>
    </row>
    <row r="277" spans="1:35" ht="46.5" x14ac:dyDescent="0.7">
      <c r="A277" s="74"/>
      <c r="B277" s="74"/>
      <c r="C277" s="91"/>
      <c r="D277" s="91"/>
      <c r="E277" s="93"/>
      <c r="F277" s="91"/>
      <c r="G277" s="91"/>
      <c r="H277" s="94"/>
      <c r="I277" s="95"/>
      <c r="J277" s="91"/>
      <c r="K277" s="91"/>
      <c r="L277" s="91"/>
      <c r="M277" s="91"/>
      <c r="N277" s="91"/>
      <c r="O277" s="91"/>
      <c r="P277" s="91"/>
      <c r="Q277" s="91"/>
      <c r="R277" s="91"/>
      <c r="S277" s="91"/>
      <c r="T277" s="91"/>
      <c r="U277" s="91"/>
      <c r="V277" s="91"/>
      <c r="W277" s="91"/>
      <c r="X277" s="91"/>
      <c r="Y277" s="91"/>
      <c r="Z277" s="91"/>
      <c r="AA277" s="91"/>
      <c r="AB277" s="91"/>
      <c r="AC277" s="91"/>
      <c r="AD277" s="91"/>
      <c r="AE277" s="91"/>
      <c r="AG277" s="91"/>
      <c r="AH277" s="91"/>
      <c r="AI277" s="91"/>
    </row>
    <row r="278" spans="1:35" x14ac:dyDescent="0.25">
      <c r="A278" s="69"/>
      <c r="B278" s="69"/>
      <c r="C278" s="91"/>
      <c r="D278" s="91"/>
      <c r="E278" s="93"/>
      <c r="F278" s="91"/>
      <c r="G278" s="91"/>
      <c r="H278" s="94"/>
      <c r="I278" s="95"/>
      <c r="J278" s="91"/>
      <c r="K278" s="91"/>
      <c r="L278" s="91"/>
      <c r="M278" s="91"/>
      <c r="N278" s="91"/>
      <c r="O278" s="91"/>
      <c r="P278" s="91"/>
      <c r="Q278" s="91"/>
      <c r="R278" s="91"/>
      <c r="S278" s="91"/>
      <c r="T278" s="91"/>
      <c r="U278" s="91"/>
      <c r="V278" s="91"/>
      <c r="W278" s="91"/>
      <c r="X278" s="91"/>
      <c r="Y278" s="91"/>
      <c r="Z278" s="91"/>
      <c r="AA278" s="91"/>
      <c r="AB278" s="91"/>
      <c r="AC278" s="91"/>
      <c r="AD278" s="91"/>
      <c r="AE278" s="91"/>
      <c r="AG278" s="91"/>
      <c r="AH278" s="91"/>
      <c r="AI278" s="91"/>
    </row>
    <row r="279" spans="1:35" ht="46.5" x14ac:dyDescent="0.7">
      <c r="A279" s="74"/>
      <c r="B279" s="74"/>
      <c r="C279" s="91"/>
      <c r="D279" s="91"/>
      <c r="E279" s="93"/>
      <c r="F279" s="91"/>
      <c r="G279" s="91"/>
      <c r="H279" s="94"/>
      <c r="I279" s="95"/>
      <c r="J279" s="91"/>
      <c r="K279" s="91"/>
      <c r="L279" s="91"/>
      <c r="M279" s="91"/>
      <c r="N279" s="91"/>
      <c r="O279" s="91"/>
      <c r="P279" s="91"/>
      <c r="Q279" s="91"/>
      <c r="R279" s="91"/>
      <c r="S279" s="91"/>
      <c r="T279" s="91"/>
      <c r="U279" s="91"/>
      <c r="V279" s="91"/>
      <c r="W279" s="91"/>
      <c r="X279" s="91"/>
      <c r="Y279" s="91"/>
      <c r="Z279" s="91"/>
      <c r="AA279" s="91"/>
      <c r="AB279" s="91"/>
      <c r="AC279" s="91"/>
      <c r="AD279" s="91"/>
      <c r="AE279" s="91"/>
      <c r="AG279" s="91"/>
      <c r="AH279" s="91"/>
      <c r="AI279" s="91"/>
    </row>
    <row r="280" spans="1:35" x14ac:dyDescent="0.25">
      <c r="A280" s="69"/>
      <c r="B280" s="69"/>
      <c r="C280" s="91"/>
      <c r="D280" s="91"/>
      <c r="E280" s="93"/>
      <c r="F280" s="91"/>
      <c r="G280" s="91"/>
      <c r="H280" s="94"/>
      <c r="I280" s="95"/>
      <c r="J280" s="91"/>
      <c r="K280" s="91"/>
      <c r="L280" s="91"/>
      <c r="M280" s="91"/>
      <c r="N280" s="91"/>
      <c r="O280" s="91"/>
      <c r="P280" s="91"/>
      <c r="Q280" s="91"/>
      <c r="R280" s="91"/>
      <c r="S280" s="91"/>
      <c r="T280" s="91"/>
      <c r="U280" s="91"/>
      <c r="V280" s="91"/>
      <c r="W280" s="91"/>
      <c r="X280" s="91"/>
      <c r="Y280" s="91"/>
      <c r="Z280" s="91"/>
      <c r="AA280" s="91"/>
      <c r="AB280" s="91"/>
      <c r="AC280" s="91"/>
      <c r="AD280" s="91"/>
      <c r="AE280" s="91"/>
      <c r="AG280" s="91"/>
      <c r="AH280" s="91"/>
      <c r="AI280" s="91"/>
    </row>
    <row r="281" spans="1:35" ht="46.5" x14ac:dyDescent="0.7">
      <c r="A281" s="74"/>
      <c r="B281" s="74"/>
      <c r="C281" s="91"/>
      <c r="D281" s="91"/>
      <c r="E281" s="93"/>
      <c r="F281" s="91"/>
      <c r="G281" s="91"/>
      <c r="H281" s="94"/>
      <c r="I281" s="95"/>
      <c r="J281" s="91"/>
      <c r="K281" s="91"/>
      <c r="L281" s="91"/>
      <c r="M281" s="91"/>
      <c r="N281" s="91"/>
      <c r="O281" s="91"/>
      <c r="P281" s="91"/>
      <c r="Q281" s="91"/>
      <c r="R281" s="91"/>
      <c r="S281" s="91"/>
      <c r="T281" s="91"/>
      <c r="U281" s="91"/>
      <c r="V281" s="91"/>
      <c r="W281" s="91"/>
      <c r="X281" s="91"/>
      <c r="Y281" s="91"/>
      <c r="Z281" s="91"/>
      <c r="AA281" s="91"/>
      <c r="AB281" s="91"/>
      <c r="AC281" s="91"/>
      <c r="AD281" s="91"/>
      <c r="AE281" s="91"/>
      <c r="AG281" s="91"/>
      <c r="AH281" s="91"/>
      <c r="AI281" s="91"/>
    </row>
    <row r="282" spans="1:35" x14ac:dyDescent="0.25">
      <c r="A282" s="69"/>
      <c r="B282" s="69"/>
      <c r="C282" s="91"/>
      <c r="D282" s="91"/>
      <c r="E282" s="93"/>
      <c r="F282" s="91"/>
      <c r="G282" s="91"/>
      <c r="H282" s="94"/>
      <c r="I282" s="95"/>
      <c r="J282" s="91"/>
      <c r="K282" s="91"/>
      <c r="L282" s="91"/>
      <c r="M282" s="91"/>
      <c r="N282" s="91"/>
      <c r="O282" s="91"/>
      <c r="P282" s="91"/>
      <c r="Q282" s="91"/>
      <c r="R282" s="91"/>
      <c r="S282" s="91"/>
      <c r="T282" s="91"/>
      <c r="U282" s="91"/>
      <c r="V282" s="91"/>
      <c r="W282" s="91"/>
      <c r="X282" s="91"/>
      <c r="Y282" s="91"/>
      <c r="Z282" s="91"/>
      <c r="AA282" s="91"/>
      <c r="AB282" s="91"/>
      <c r="AC282" s="91"/>
      <c r="AD282" s="91"/>
      <c r="AE282" s="91"/>
      <c r="AG282" s="91"/>
      <c r="AH282" s="91"/>
      <c r="AI282" s="91"/>
    </row>
    <row r="283" spans="1:35" x14ac:dyDescent="0.25">
      <c r="A283" s="91"/>
      <c r="B283" s="91"/>
      <c r="C283" s="91"/>
      <c r="D283" s="91"/>
      <c r="E283" s="93"/>
      <c r="F283" s="91"/>
      <c r="G283" s="91"/>
      <c r="H283" s="94"/>
      <c r="I283" s="95"/>
      <c r="J283" s="91"/>
      <c r="K283" s="91"/>
      <c r="L283" s="91"/>
      <c r="M283" s="91"/>
      <c r="N283" s="91"/>
      <c r="O283" s="91"/>
      <c r="P283" s="91"/>
      <c r="Q283" s="91"/>
      <c r="R283" s="91"/>
      <c r="S283" s="91"/>
      <c r="T283" s="91"/>
      <c r="U283" s="91"/>
      <c r="V283" s="91"/>
      <c r="W283" s="91"/>
      <c r="X283" s="91"/>
      <c r="Y283" s="91"/>
      <c r="Z283" s="91"/>
      <c r="AA283" s="91"/>
      <c r="AB283" s="91"/>
      <c r="AC283" s="91"/>
      <c r="AD283" s="91"/>
      <c r="AE283" s="91"/>
      <c r="AG283" s="91"/>
      <c r="AH283" s="91"/>
      <c r="AI283" s="91"/>
    </row>
    <row r="284" spans="1:35" x14ac:dyDescent="0.25">
      <c r="A284" s="91"/>
      <c r="B284" s="91"/>
      <c r="C284" s="91"/>
      <c r="D284" s="91"/>
      <c r="E284" s="93"/>
      <c r="F284" s="91"/>
      <c r="G284" s="91"/>
      <c r="H284" s="94"/>
      <c r="I284" s="95"/>
      <c r="J284" s="91"/>
      <c r="K284" s="91"/>
      <c r="L284" s="91"/>
      <c r="M284" s="91"/>
      <c r="N284" s="91"/>
      <c r="O284" s="91"/>
      <c r="P284" s="91"/>
      <c r="Q284" s="91"/>
      <c r="R284" s="91"/>
      <c r="S284" s="91"/>
      <c r="T284" s="91"/>
      <c r="U284" s="91"/>
      <c r="V284" s="91"/>
      <c r="W284" s="91"/>
      <c r="X284" s="91"/>
      <c r="Y284" s="91"/>
      <c r="Z284" s="91"/>
      <c r="AA284" s="91"/>
      <c r="AB284" s="91"/>
      <c r="AC284" s="91"/>
      <c r="AD284" s="91"/>
      <c r="AE284" s="91"/>
      <c r="AG284" s="91"/>
      <c r="AH284" s="91"/>
      <c r="AI284" s="91"/>
    </row>
    <row r="285" spans="1:35" x14ac:dyDescent="0.25">
      <c r="A285" s="91"/>
      <c r="B285" s="91"/>
      <c r="C285" s="91"/>
      <c r="D285" s="91"/>
      <c r="E285" s="93"/>
      <c r="F285" s="91"/>
      <c r="G285" s="91"/>
      <c r="H285" s="94"/>
      <c r="I285" s="95"/>
      <c r="J285" s="91"/>
      <c r="K285" s="91"/>
      <c r="L285" s="91"/>
      <c r="M285" s="91"/>
      <c r="N285" s="91"/>
      <c r="O285" s="91"/>
      <c r="P285" s="91"/>
      <c r="Q285" s="91"/>
      <c r="R285" s="91"/>
      <c r="S285" s="91"/>
      <c r="T285" s="91"/>
      <c r="U285" s="91"/>
      <c r="V285" s="91"/>
      <c r="W285" s="91"/>
      <c r="X285" s="91"/>
      <c r="Y285" s="91"/>
      <c r="Z285" s="91"/>
      <c r="AA285" s="91"/>
      <c r="AB285" s="91"/>
      <c r="AC285" s="91"/>
      <c r="AD285" s="91"/>
      <c r="AE285" s="91"/>
      <c r="AG285" s="91"/>
      <c r="AH285" s="91"/>
      <c r="AI285" s="91"/>
    </row>
    <row r="286" spans="1:35" x14ac:dyDescent="0.25">
      <c r="A286" s="91"/>
      <c r="B286" s="91"/>
      <c r="C286" s="91"/>
      <c r="D286" s="91"/>
      <c r="E286" s="93"/>
      <c r="F286" s="91"/>
      <c r="G286" s="91"/>
      <c r="H286" s="94"/>
      <c r="I286" s="95"/>
      <c r="J286" s="91"/>
      <c r="K286" s="91"/>
      <c r="L286" s="91"/>
      <c r="M286" s="91"/>
      <c r="N286" s="91"/>
      <c r="O286" s="91"/>
      <c r="P286" s="91"/>
      <c r="Q286" s="91"/>
      <c r="R286" s="91"/>
      <c r="S286" s="91"/>
      <c r="T286" s="91"/>
      <c r="U286" s="91"/>
      <c r="V286" s="91"/>
      <c r="W286" s="91"/>
      <c r="X286" s="91"/>
      <c r="Y286" s="91"/>
      <c r="Z286" s="91"/>
      <c r="AA286" s="91"/>
      <c r="AB286" s="91"/>
      <c r="AC286" s="91"/>
      <c r="AD286" s="91"/>
      <c r="AE286" s="91"/>
      <c r="AG286" s="91"/>
      <c r="AH286" s="91"/>
      <c r="AI286" s="91"/>
    </row>
    <row r="287" spans="1:35" x14ac:dyDescent="0.25">
      <c r="A287" s="91"/>
      <c r="B287" s="91"/>
      <c r="C287" s="91"/>
      <c r="D287" s="91"/>
      <c r="E287" s="93"/>
      <c r="F287" s="91"/>
      <c r="G287" s="91"/>
      <c r="H287" s="94"/>
      <c r="I287" s="95"/>
      <c r="J287" s="91"/>
      <c r="K287" s="91"/>
      <c r="L287" s="91"/>
      <c r="M287" s="91"/>
      <c r="N287" s="91"/>
      <c r="O287" s="91"/>
      <c r="P287" s="91"/>
      <c r="Q287" s="91"/>
      <c r="R287" s="91"/>
      <c r="S287" s="91"/>
      <c r="T287" s="91"/>
      <c r="U287" s="91"/>
      <c r="V287" s="91"/>
      <c r="W287" s="91"/>
      <c r="X287" s="91"/>
      <c r="Y287" s="91"/>
      <c r="Z287" s="91"/>
      <c r="AA287" s="91"/>
      <c r="AB287" s="91"/>
      <c r="AC287" s="91"/>
      <c r="AD287" s="91"/>
      <c r="AE287" s="91"/>
      <c r="AG287" s="91"/>
      <c r="AH287" s="91"/>
      <c r="AI287" s="91"/>
    </row>
    <row r="288" spans="1:35" x14ac:dyDescent="0.25">
      <c r="A288" s="91"/>
      <c r="B288" s="91"/>
      <c r="C288" s="91"/>
      <c r="D288" s="91"/>
      <c r="E288" s="93"/>
      <c r="F288" s="91"/>
      <c r="G288" s="91"/>
      <c r="H288" s="94"/>
      <c r="R288" s="91"/>
      <c r="S288" s="91"/>
      <c r="T288" s="91"/>
      <c r="U288" s="91"/>
      <c r="V288" s="91"/>
      <c r="W288" s="91"/>
      <c r="X288" s="91"/>
      <c r="Y288" s="91"/>
      <c r="Z288" s="91"/>
      <c r="AA288" s="91"/>
      <c r="AB288" s="91"/>
      <c r="AC288" s="91"/>
      <c r="AD288" s="91"/>
      <c r="AE288" s="91"/>
      <c r="AG288" s="91"/>
      <c r="AH288" s="91"/>
      <c r="AI288" s="91"/>
    </row>
  </sheetData>
  <mergeCells count="103"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4796"/>
  <sheetViews>
    <sheetView zoomScaleNormal="100" workbookViewId="0">
      <pane ySplit="1" topLeftCell="A4537" activePane="bottomLeft" state="frozen"/>
      <selection pane="bottomLeft" activeCell="B1" sqref="B1"/>
    </sheetView>
  </sheetViews>
  <sheetFormatPr defaultRowHeight="15" x14ac:dyDescent="0.25"/>
  <cols>
    <col min="2" max="2" width="9.42578125" customWidth="1"/>
    <col min="3" max="3" width="46.85546875" bestFit="1" customWidth="1"/>
    <col min="4" max="4" width="37.7109375" customWidth="1"/>
    <col min="5" max="5" width="9.85546875" bestFit="1" customWidth="1"/>
    <col min="6" max="6" width="36.14062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8" t="s">
        <v>13</v>
      </c>
      <c r="B1" s="48" t="s">
        <v>238</v>
      </c>
      <c r="C1" s="48" t="s">
        <v>250</v>
      </c>
      <c r="D1" s="48" t="s">
        <v>34</v>
      </c>
      <c r="E1" s="48" t="s">
        <v>14</v>
      </c>
      <c r="F1" s="48" t="s">
        <v>15</v>
      </c>
      <c r="G1" s="48" t="s">
        <v>16</v>
      </c>
      <c r="H1" s="48" t="s">
        <v>17</v>
      </c>
      <c r="I1" s="48" t="s">
        <v>5</v>
      </c>
      <c r="J1" s="48" t="s">
        <v>18</v>
      </c>
      <c r="K1" s="48" t="s">
        <v>4</v>
      </c>
      <c r="L1" s="1" t="s">
        <v>20</v>
      </c>
      <c r="M1" s="1" t="s">
        <v>254</v>
      </c>
      <c r="N1" s="1" t="s">
        <v>50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251</v>
      </c>
      <c r="G2" s="1">
        <v>2</v>
      </c>
      <c r="H2" s="1" t="s">
        <v>19</v>
      </c>
      <c r="I2" s="1" t="s">
        <v>252</v>
      </c>
      <c r="J2" s="1">
        <v>5</v>
      </c>
      <c r="K2" s="1">
        <v>10</v>
      </c>
      <c r="L2" s="49">
        <v>1</v>
      </c>
      <c r="M2" s="50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253</v>
      </c>
      <c r="G3" s="1">
        <v>2</v>
      </c>
      <c r="H3" s="1" t="s">
        <v>19</v>
      </c>
      <c r="I3" s="1" t="s">
        <v>252</v>
      </c>
      <c r="J3" s="1">
        <v>52</v>
      </c>
      <c r="K3" s="1">
        <v>104</v>
      </c>
      <c r="L3" s="49">
        <v>1</v>
      </c>
      <c r="M3" s="50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210</v>
      </c>
      <c r="D4" s="1"/>
      <c r="E4" s="1" t="s">
        <v>6</v>
      </c>
      <c r="F4" s="1" t="s">
        <v>255</v>
      </c>
      <c r="G4" s="1">
        <v>2</v>
      </c>
      <c r="H4" s="1" t="s">
        <v>19</v>
      </c>
      <c r="I4" s="1" t="s">
        <v>256</v>
      </c>
      <c r="J4" s="1">
        <v>607.1</v>
      </c>
      <c r="K4" s="1">
        <v>1214.2</v>
      </c>
      <c r="L4" s="49">
        <v>1</v>
      </c>
      <c r="M4" s="50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128</v>
      </c>
      <c r="D5" s="1">
        <v>266403</v>
      </c>
      <c r="E5" s="1"/>
      <c r="F5" s="1" t="s">
        <v>257</v>
      </c>
      <c r="G5" s="1">
        <v>30</v>
      </c>
      <c r="H5" s="1" t="s">
        <v>19</v>
      </c>
      <c r="I5" s="1" t="s">
        <v>258</v>
      </c>
      <c r="J5" s="1">
        <v>7.5</v>
      </c>
      <c r="K5" s="1">
        <v>225</v>
      </c>
      <c r="L5" s="49">
        <v>1</v>
      </c>
      <c r="M5" s="50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111</v>
      </c>
      <c r="D6" s="1">
        <v>271276</v>
      </c>
      <c r="E6" s="1"/>
      <c r="F6" s="1" t="s">
        <v>259</v>
      </c>
      <c r="G6" s="1">
        <v>20</v>
      </c>
      <c r="H6" s="1" t="s">
        <v>19</v>
      </c>
      <c r="I6" s="1" t="s">
        <v>258</v>
      </c>
      <c r="J6" s="1">
        <v>8</v>
      </c>
      <c r="K6" s="1">
        <v>160</v>
      </c>
      <c r="L6" s="49">
        <v>1</v>
      </c>
      <c r="M6" s="50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127</v>
      </c>
      <c r="D7" s="1">
        <v>266021</v>
      </c>
      <c r="E7" s="1"/>
      <c r="F7" s="1" t="s">
        <v>260</v>
      </c>
      <c r="G7" s="1">
        <v>40</v>
      </c>
      <c r="H7" s="1" t="s">
        <v>19</v>
      </c>
      <c r="I7" s="1" t="s">
        <v>261</v>
      </c>
      <c r="J7" s="1">
        <v>8</v>
      </c>
      <c r="K7" s="1">
        <v>320</v>
      </c>
      <c r="L7" s="49">
        <v>1</v>
      </c>
      <c r="M7" s="50" t="s">
        <v>264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127</v>
      </c>
      <c r="D8" s="1">
        <v>266023</v>
      </c>
      <c r="E8" s="1"/>
      <c r="F8" s="1" t="s">
        <v>262</v>
      </c>
      <c r="G8" s="1">
        <v>350</v>
      </c>
      <c r="H8" s="1" t="s">
        <v>19</v>
      </c>
      <c r="I8" s="1" t="s">
        <v>261</v>
      </c>
      <c r="J8" s="1">
        <v>8</v>
      </c>
      <c r="K8" s="1">
        <v>2800</v>
      </c>
      <c r="L8" s="49">
        <v>1</v>
      </c>
      <c r="M8" s="50" t="s">
        <v>264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128</v>
      </c>
      <c r="D9" s="1">
        <v>266403</v>
      </c>
      <c r="E9" s="1"/>
      <c r="F9" s="1" t="s">
        <v>263</v>
      </c>
      <c r="G9" s="1">
        <v>170</v>
      </c>
      <c r="H9" s="1" t="s">
        <v>19</v>
      </c>
      <c r="I9" s="1" t="s">
        <v>261</v>
      </c>
      <c r="J9" s="1">
        <v>7.5</v>
      </c>
      <c r="K9" s="1">
        <v>1275</v>
      </c>
      <c r="L9" s="49">
        <v>1</v>
      </c>
      <c r="M9" s="50" t="s">
        <v>264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120</v>
      </c>
      <c r="D10" s="1"/>
      <c r="E10" s="1"/>
      <c r="F10" s="1" t="s">
        <v>170</v>
      </c>
      <c r="G10" s="1">
        <v>66</v>
      </c>
      <c r="H10" s="1" t="s">
        <v>19</v>
      </c>
      <c r="I10" s="1" t="s">
        <v>225</v>
      </c>
      <c r="J10" s="1">
        <v>16.2</v>
      </c>
      <c r="K10" s="1">
        <v>1069.2</v>
      </c>
      <c r="L10" s="49">
        <v>1</v>
      </c>
      <c r="M10" s="50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128</v>
      </c>
      <c r="D11" s="1">
        <v>266401</v>
      </c>
      <c r="E11" s="1"/>
      <c r="F11" s="1" t="s">
        <v>265</v>
      </c>
      <c r="G11" s="1">
        <v>150</v>
      </c>
      <c r="H11" s="1" t="s">
        <v>19</v>
      </c>
      <c r="I11" s="1" t="s">
        <v>261</v>
      </c>
      <c r="J11" s="1">
        <v>7.5</v>
      </c>
      <c r="K11" s="1">
        <v>1125</v>
      </c>
      <c r="L11" s="49">
        <v>2</v>
      </c>
      <c r="M11" s="50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266</v>
      </c>
      <c r="D12" s="1">
        <v>266027</v>
      </c>
      <c r="E12" s="1"/>
      <c r="F12" s="1" t="s">
        <v>267</v>
      </c>
      <c r="G12" s="1">
        <v>190</v>
      </c>
      <c r="H12" s="1" t="s">
        <v>19</v>
      </c>
      <c r="I12" s="1" t="s">
        <v>261</v>
      </c>
      <c r="J12" s="1">
        <v>16.2</v>
      </c>
      <c r="K12" s="1">
        <v>3078</v>
      </c>
      <c r="L12" s="49">
        <v>3</v>
      </c>
      <c r="M12" s="50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129</v>
      </c>
      <c r="D13" s="1">
        <v>266029</v>
      </c>
      <c r="E13" s="1"/>
      <c r="F13" s="1" t="s">
        <v>268</v>
      </c>
      <c r="G13" s="1">
        <v>100</v>
      </c>
      <c r="H13" s="1" t="s">
        <v>19</v>
      </c>
      <c r="I13" s="1" t="s">
        <v>261</v>
      </c>
      <c r="J13" s="1">
        <v>12.5</v>
      </c>
      <c r="K13" s="1">
        <v>1250</v>
      </c>
      <c r="L13" s="49">
        <v>3</v>
      </c>
      <c r="M13" s="50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266</v>
      </c>
      <c r="D14" s="1">
        <v>266027</v>
      </c>
      <c r="E14" s="1"/>
      <c r="F14" s="1" t="s">
        <v>269</v>
      </c>
      <c r="G14" s="1">
        <v>76</v>
      </c>
      <c r="H14" s="1" t="s">
        <v>19</v>
      </c>
      <c r="I14" s="1" t="s">
        <v>261</v>
      </c>
      <c r="J14" s="1">
        <v>16.2</v>
      </c>
      <c r="K14" s="1">
        <v>1231.2</v>
      </c>
      <c r="L14" s="49">
        <v>4</v>
      </c>
      <c r="M14" s="50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266</v>
      </c>
      <c r="D15" s="1">
        <v>266030</v>
      </c>
      <c r="E15" s="1"/>
      <c r="F15" s="1" t="s">
        <v>269</v>
      </c>
      <c r="G15" s="1">
        <v>160</v>
      </c>
      <c r="H15" s="1" t="s">
        <v>19</v>
      </c>
      <c r="I15" s="1" t="s">
        <v>261</v>
      </c>
      <c r="J15" s="1">
        <v>16.2</v>
      </c>
      <c r="K15" s="1">
        <v>2592</v>
      </c>
      <c r="L15" s="49">
        <v>4</v>
      </c>
      <c r="M15" s="50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266</v>
      </c>
      <c r="D16" s="1" t="s">
        <v>270</v>
      </c>
      <c r="E16" s="1"/>
      <c r="F16" s="1" t="s">
        <v>269</v>
      </c>
      <c r="G16" s="1">
        <v>84</v>
      </c>
      <c r="H16" s="1" t="s">
        <v>19</v>
      </c>
      <c r="I16" s="1" t="s">
        <v>261</v>
      </c>
      <c r="J16" s="1">
        <v>16.2</v>
      </c>
      <c r="K16" s="1">
        <f>J16*G16</f>
        <v>1360.8</v>
      </c>
      <c r="L16" s="49">
        <v>5</v>
      </c>
      <c r="M16" s="50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266</v>
      </c>
      <c r="D17" s="1">
        <v>266411</v>
      </c>
      <c r="E17" s="1"/>
      <c r="F17" s="1" t="s">
        <v>269</v>
      </c>
      <c r="G17" s="1">
        <v>180</v>
      </c>
      <c r="H17" s="1" t="s">
        <v>19</v>
      </c>
      <c r="I17" s="1" t="s">
        <v>261</v>
      </c>
      <c r="J17" s="1">
        <v>16.2</v>
      </c>
      <c r="K17" s="1">
        <f>J17*G17</f>
        <v>2916</v>
      </c>
      <c r="L17" s="49">
        <v>5</v>
      </c>
      <c r="M17" s="50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129</v>
      </c>
      <c r="D18" s="1">
        <v>266029</v>
      </c>
      <c r="E18" s="1"/>
      <c r="F18" s="1" t="s">
        <v>268</v>
      </c>
      <c r="G18" s="1">
        <v>243</v>
      </c>
      <c r="H18" s="1" t="s">
        <v>19</v>
      </c>
      <c r="I18" s="1" t="s">
        <v>261</v>
      </c>
      <c r="J18" s="1">
        <v>12.5</v>
      </c>
      <c r="K18" s="1">
        <f>J18*G18</f>
        <v>3037.5</v>
      </c>
      <c r="L18" s="49">
        <v>5</v>
      </c>
      <c r="M18" s="50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134</v>
      </c>
      <c r="D19" s="1">
        <v>271276</v>
      </c>
      <c r="E19" s="1"/>
      <c r="F19" s="1" t="s">
        <v>271</v>
      </c>
      <c r="G19" s="1">
        <v>120</v>
      </c>
      <c r="H19" s="1" t="s">
        <v>19</v>
      </c>
      <c r="I19" s="1" t="s">
        <v>261</v>
      </c>
      <c r="J19" s="1">
        <v>8</v>
      </c>
      <c r="K19" s="1">
        <f>J19*G19</f>
        <v>960</v>
      </c>
      <c r="L19" s="49">
        <v>5</v>
      </c>
      <c r="M19" s="50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127</v>
      </c>
      <c r="D20" s="1">
        <v>266023</v>
      </c>
      <c r="E20" s="1"/>
      <c r="F20" s="1" t="s">
        <v>272</v>
      </c>
      <c r="G20" s="1">
        <v>37</v>
      </c>
      <c r="H20" s="1" t="s">
        <v>19</v>
      </c>
      <c r="I20" s="1" t="s">
        <v>252</v>
      </c>
      <c r="J20" s="1">
        <v>8</v>
      </c>
      <c r="K20" s="1">
        <f>J20*G20</f>
        <v>296</v>
      </c>
      <c r="L20" s="49">
        <v>2</v>
      </c>
      <c r="M20" s="50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121</v>
      </c>
      <c r="D21" s="1">
        <v>266026</v>
      </c>
      <c r="E21" s="1"/>
      <c r="F21" s="1" t="s">
        <v>273</v>
      </c>
      <c r="G21" s="1">
        <v>116</v>
      </c>
      <c r="H21" s="1" t="s">
        <v>19</v>
      </c>
      <c r="I21" s="1" t="s">
        <v>261</v>
      </c>
      <c r="J21" s="1">
        <v>28.9</v>
      </c>
      <c r="K21" s="1">
        <v>3352.3999999999996</v>
      </c>
      <c r="L21" s="49">
        <v>6</v>
      </c>
      <c r="M21" s="50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129</v>
      </c>
      <c r="D22" s="1">
        <v>266029</v>
      </c>
      <c r="E22" s="1"/>
      <c r="F22" s="1" t="s">
        <v>268</v>
      </c>
      <c r="G22" s="1">
        <v>47</v>
      </c>
      <c r="H22" s="1" t="s">
        <v>19</v>
      </c>
      <c r="I22" s="1" t="s">
        <v>261</v>
      </c>
      <c r="J22" s="1">
        <v>12.5</v>
      </c>
      <c r="K22" s="1">
        <v>587.5</v>
      </c>
      <c r="L22" s="49">
        <v>6</v>
      </c>
      <c r="M22" s="50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123</v>
      </c>
      <c r="D23" s="1">
        <v>266396</v>
      </c>
      <c r="E23" s="1"/>
      <c r="F23" s="1" t="s">
        <v>274</v>
      </c>
      <c r="G23" s="1">
        <v>151</v>
      </c>
      <c r="H23" s="1" t="s">
        <v>19</v>
      </c>
      <c r="I23" s="1" t="s">
        <v>261</v>
      </c>
      <c r="J23" s="1">
        <v>13.8</v>
      </c>
      <c r="K23" s="1">
        <v>2083.8000000000002</v>
      </c>
      <c r="L23" s="49">
        <v>6</v>
      </c>
      <c r="M23" s="50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133</v>
      </c>
      <c r="D24" s="1">
        <v>271275</v>
      </c>
      <c r="E24" s="1"/>
      <c r="F24" s="1" t="s">
        <v>280</v>
      </c>
      <c r="G24" s="1">
        <v>110</v>
      </c>
      <c r="H24" s="1" t="s">
        <v>19</v>
      </c>
      <c r="I24" s="1" t="s">
        <v>261</v>
      </c>
      <c r="J24" s="1">
        <v>8</v>
      </c>
      <c r="K24" s="1">
        <v>880</v>
      </c>
      <c r="L24" s="49">
        <v>6</v>
      </c>
      <c r="M24" s="50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127</v>
      </c>
      <c r="D25" s="1">
        <v>266023</v>
      </c>
      <c r="E25" s="1"/>
      <c r="F25" s="1" t="s">
        <v>215</v>
      </c>
      <c r="G25" s="1">
        <v>113</v>
      </c>
      <c r="H25" s="1" t="s">
        <v>19</v>
      </c>
      <c r="I25" s="1" t="s">
        <v>252</v>
      </c>
      <c r="J25" s="1">
        <v>8</v>
      </c>
      <c r="K25" s="1">
        <v>904</v>
      </c>
      <c r="L25" s="49">
        <v>3</v>
      </c>
      <c r="M25" s="50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121</v>
      </c>
      <c r="D26" s="1">
        <v>266026</v>
      </c>
      <c r="E26" s="1"/>
      <c r="F26" s="1" t="s">
        <v>218</v>
      </c>
      <c r="G26" s="1">
        <v>30</v>
      </c>
      <c r="H26" s="1" t="s">
        <v>19</v>
      </c>
      <c r="I26" s="1" t="s">
        <v>252</v>
      </c>
      <c r="J26" s="1">
        <v>28.9</v>
      </c>
      <c r="K26" s="1">
        <v>867</v>
      </c>
      <c r="L26" s="49">
        <v>3</v>
      </c>
      <c r="M26" s="50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275</v>
      </c>
      <c r="G27" s="1">
        <v>4</v>
      </c>
      <c r="H27" s="1" t="s">
        <v>19</v>
      </c>
      <c r="I27" s="1" t="s">
        <v>252</v>
      </c>
      <c r="J27" s="1">
        <v>0.1</v>
      </c>
      <c r="K27" s="1">
        <v>0.4</v>
      </c>
      <c r="L27" s="49">
        <v>3</v>
      </c>
      <c r="M27" s="50">
        <v>45791</v>
      </c>
      <c r="N27" s="1" t="e">
        <f>VLOOKUP(B27,MICRO!E:L,8,0)</f>
        <v>#N/A</v>
      </c>
    </row>
    <row r="28" spans="1:14" ht="20.25" x14ac:dyDescent="0.25">
      <c r="A28" s="1" t="s">
        <v>276</v>
      </c>
      <c r="B28" s="1">
        <v>1639</v>
      </c>
      <c r="C28" s="1"/>
      <c r="D28" s="1">
        <v>279895</v>
      </c>
      <c r="E28" s="1"/>
      <c r="F28" s="1" t="s">
        <v>217</v>
      </c>
      <c r="G28" s="1">
        <v>2</v>
      </c>
      <c r="H28" s="1" t="s">
        <v>19</v>
      </c>
      <c r="I28" s="1" t="s">
        <v>252</v>
      </c>
      <c r="J28" s="1">
        <v>2.1</v>
      </c>
      <c r="K28" s="1">
        <v>4.2</v>
      </c>
      <c r="L28" s="49">
        <v>3</v>
      </c>
      <c r="M28" s="50">
        <v>45791</v>
      </c>
      <c r="N28" s="1" t="e">
        <f>VLOOKUP(B28,MICRO!E:L,8,0)</f>
        <v>#N/A</v>
      </c>
    </row>
    <row r="29" spans="1:14" ht="20.25" x14ac:dyDescent="0.25">
      <c r="A29" s="1" t="s">
        <v>277</v>
      </c>
      <c r="B29" s="1">
        <v>1640</v>
      </c>
      <c r="C29" s="1"/>
      <c r="D29" s="1">
        <v>279895</v>
      </c>
      <c r="E29" s="1"/>
      <c r="F29" s="1" t="s">
        <v>219</v>
      </c>
      <c r="G29" s="1">
        <v>2</v>
      </c>
      <c r="H29" s="1" t="s">
        <v>19</v>
      </c>
      <c r="I29" s="1" t="s">
        <v>252</v>
      </c>
      <c r="J29" s="1">
        <v>0.05</v>
      </c>
      <c r="K29" s="1">
        <v>0.1</v>
      </c>
      <c r="L29" s="49">
        <v>3</v>
      </c>
      <c r="M29" s="50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278</v>
      </c>
      <c r="G30" s="1">
        <v>2</v>
      </c>
      <c r="H30" s="1" t="s">
        <v>19</v>
      </c>
      <c r="I30" s="1" t="s">
        <v>252</v>
      </c>
      <c r="J30" s="1">
        <v>0.08</v>
      </c>
      <c r="K30" s="1">
        <v>0.16</v>
      </c>
      <c r="L30" s="49">
        <v>3</v>
      </c>
      <c r="M30" s="50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279</v>
      </c>
      <c r="G31" s="1">
        <v>4</v>
      </c>
      <c r="H31" s="1" t="s">
        <v>19</v>
      </c>
      <c r="I31" s="1" t="s">
        <v>252</v>
      </c>
      <c r="J31" s="1">
        <v>0.08</v>
      </c>
      <c r="K31" s="1">
        <v>0.32</v>
      </c>
      <c r="L31" s="49">
        <v>3</v>
      </c>
      <c r="M31" s="50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205</v>
      </c>
      <c r="D32" s="1"/>
      <c r="E32" s="1" t="s">
        <v>2</v>
      </c>
      <c r="F32" s="1" t="s">
        <v>281</v>
      </c>
      <c r="G32" s="1">
        <v>1</v>
      </c>
      <c r="H32" s="1" t="s">
        <v>19</v>
      </c>
      <c r="I32" s="1" t="s">
        <v>282</v>
      </c>
      <c r="J32" s="1">
        <v>744.9</v>
      </c>
      <c r="K32" s="1">
        <f t="shared" ref="K32:K37" si="0">J32*G32</f>
        <v>744.9</v>
      </c>
      <c r="L32" s="49">
        <v>1</v>
      </c>
      <c r="M32" s="50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206</v>
      </c>
      <c r="D33" s="1"/>
      <c r="E33" s="1" t="s">
        <v>2</v>
      </c>
      <c r="F33" s="1" t="s">
        <v>281</v>
      </c>
      <c r="G33" s="1">
        <v>1</v>
      </c>
      <c r="H33" s="1" t="s">
        <v>19</v>
      </c>
      <c r="I33" s="1" t="s">
        <v>282</v>
      </c>
      <c r="J33" s="1">
        <v>785.1</v>
      </c>
      <c r="K33" s="1">
        <f t="shared" si="0"/>
        <v>785.1</v>
      </c>
      <c r="L33" s="49">
        <v>1</v>
      </c>
      <c r="M33" s="50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207</v>
      </c>
      <c r="D34" s="1"/>
      <c r="E34" s="1" t="s">
        <v>2</v>
      </c>
      <c r="F34" s="1" t="s">
        <v>281</v>
      </c>
      <c r="G34" s="1">
        <v>1</v>
      </c>
      <c r="H34" s="1" t="s">
        <v>19</v>
      </c>
      <c r="I34" s="1" t="s">
        <v>282</v>
      </c>
      <c r="J34" s="1">
        <v>805.3</v>
      </c>
      <c r="K34" s="1">
        <f t="shared" si="0"/>
        <v>805.3</v>
      </c>
      <c r="L34" s="49">
        <v>1</v>
      </c>
      <c r="M34" s="50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204</v>
      </c>
      <c r="D35" s="1"/>
      <c r="E35" s="1" t="s">
        <v>2</v>
      </c>
      <c r="F35" s="1" t="s">
        <v>283</v>
      </c>
      <c r="G35" s="1">
        <v>1</v>
      </c>
      <c r="H35" s="1" t="s">
        <v>19</v>
      </c>
      <c r="I35" s="1" t="s">
        <v>282</v>
      </c>
      <c r="J35" s="1">
        <v>1882.2</v>
      </c>
      <c r="K35" s="1">
        <f t="shared" si="0"/>
        <v>1882.2</v>
      </c>
      <c r="L35" s="49">
        <v>1</v>
      </c>
      <c r="M35" s="50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201</v>
      </c>
      <c r="D36" s="1"/>
      <c r="E36" s="1" t="s">
        <v>2</v>
      </c>
      <c r="F36" s="1" t="s">
        <v>284</v>
      </c>
      <c r="G36" s="1">
        <v>1</v>
      </c>
      <c r="H36" s="1" t="s">
        <v>19</v>
      </c>
      <c r="I36" s="1" t="s">
        <v>282</v>
      </c>
      <c r="J36" s="1">
        <v>639</v>
      </c>
      <c r="K36" s="1">
        <f t="shared" si="0"/>
        <v>639</v>
      </c>
      <c r="L36" s="49">
        <v>1</v>
      </c>
      <c r="M36" s="50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203</v>
      </c>
      <c r="D37" s="1"/>
      <c r="E37" s="1" t="s">
        <v>2</v>
      </c>
      <c r="F37" s="1" t="s">
        <v>285</v>
      </c>
      <c r="G37" s="1">
        <v>1</v>
      </c>
      <c r="H37" s="1" t="s">
        <v>19</v>
      </c>
      <c r="I37" s="1" t="s">
        <v>282</v>
      </c>
      <c r="J37" s="1">
        <v>810.5</v>
      </c>
      <c r="K37" s="1">
        <f t="shared" si="0"/>
        <v>810.5</v>
      </c>
      <c r="L37" s="49">
        <v>1</v>
      </c>
      <c r="M37" s="50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208</v>
      </c>
      <c r="D38" s="1" t="s">
        <v>286</v>
      </c>
      <c r="E38" s="1"/>
      <c r="F38" s="1" t="s">
        <v>287</v>
      </c>
      <c r="G38" s="1">
        <v>40</v>
      </c>
      <c r="H38" s="1" t="s">
        <v>19</v>
      </c>
      <c r="I38" s="1" t="s">
        <v>288</v>
      </c>
      <c r="J38" s="1">
        <v>12</v>
      </c>
      <c r="K38" s="1">
        <f>G38*J38</f>
        <v>480</v>
      </c>
      <c r="L38" s="49">
        <v>1</v>
      </c>
      <c r="M38" s="50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226</v>
      </c>
      <c r="D39" s="1">
        <v>266923</v>
      </c>
      <c r="E39" s="1"/>
      <c r="F39" s="1" t="s">
        <v>227</v>
      </c>
      <c r="G39" s="1">
        <v>2</v>
      </c>
      <c r="H39" s="1" t="s">
        <v>19</v>
      </c>
      <c r="I39" s="1" t="s">
        <v>302</v>
      </c>
      <c r="J39" s="1">
        <v>180.6</v>
      </c>
      <c r="K39" s="1">
        <v>361.2</v>
      </c>
      <c r="L39" s="49">
        <v>1</v>
      </c>
      <c r="M39" s="50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232</v>
      </c>
      <c r="D40" s="1">
        <v>266939</v>
      </c>
      <c r="E40" s="1"/>
      <c r="F40" s="1" t="s">
        <v>233</v>
      </c>
      <c r="G40" s="1">
        <v>5</v>
      </c>
      <c r="H40" s="1" t="s">
        <v>19</v>
      </c>
      <c r="I40" s="1" t="s">
        <v>302</v>
      </c>
      <c r="J40" s="1">
        <v>170.6</v>
      </c>
      <c r="K40" s="1">
        <v>853</v>
      </c>
      <c r="L40" s="49">
        <v>1</v>
      </c>
      <c r="M40" s="50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229</v>
      </c>
      <c r="D41" s="1">
        <v>266945</v>
      </c>
      <c r="E41" s="1"/>
      <c r="F41" s="1" t="s">
        <v>230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9">
        <v>2</v>
      </c>
      <c r="M41" s="50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88</v>
      </c>
      <c r="D42" s="1"/>
      <c r="E42" s="1"/>
      <c r="F42" s="1" t="s">
        <v>303</v>
      </c>
      <c r="G42" s="1">
        <v>4</v>
      </c>
      <c r="H42" s="1" t="s">
        <v>19</v>
      </c>
      <c r="I42" s="1" t="s">
        <v>304</v>
      </c>
      <c r="J42" s="1">
        <v>12.5</v>
      </c>
      <c r="K42" s="1">
        <v>50</v>
      </c>
      <c r="L42" s="49">
        <v>1</v>
      </c>
      <c r="M42" s="50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87</v>
      </c>
      <c r="D43" s="1"/>
      <c r="E43" s="1"/>
      <c r="F43" s="1" t="s">
        <v>305</v>
      </c>
      <c r="G43" s="1">
        <v>4</v>
      </c>
      <c r="H43" s="1" t="s">
        <v>19</v>
      </c>
      <c r="I43" s="1" t="s">
        <v>304</v>
      </c>
      <c r="J43" s="1">
        <v>4.5</v>
      </c>
      <c r="K43" s="1">
        <v>18</v>
      </c>
      <c r="L43" s="49">
        <v>1</v>
      </c>
      <c r="M43" s="50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145</v>
      </c>
      <c r="D44" s="1"/>
      <c r="E44" s="1"/>
      <c r="F44" s="1" t="s">
        <v>223</v>
      </c>
      <c r="G44" s="1">
        <v>5</v>
      </c>
      <c r="H44" s="1" t="s">
        <v>19</v>
      </c>
      <c r="I44" s="1" t="s">
        <v>304</v>
      </c>
      <c r="J44" s="1">
        <v>2.7</v>
      </c>
      <c r="K44" s="1">
        <v>13.5</v>
      </c>
      <c r="L44" s="49">
        <v>1</v>
      </c>
      <c r="M44" s="50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126</v>
      </c>
      <c r="D45" s="1">
        <v>266019</v>
      </c>
      <c r="E45" s="1"/>
      <c r="F45" s="1" t="s">
        <v>306</v>
      </c>
      <c r="G45" s="1">
        <v>124</v>
      </c>
      <c r="H45" s="1" t="s">
        <v>19</v>
      </c>
      <c r="I45" s="1" t="s">
        <v>261</v>
      </c>
      <c r="J45" s="1">
        <v>6</v>
      </c>
      <c r="K45" s="1">
        <v>744</v>
      </c>
      <c r="L45" s="49">
        <v>7</v>
      </c>
      <c r="M45" s="50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124</v>
      </c>
      <c r="D46" s="1">
        <v>266024</v>
      </c>
      <c r="E46" s="1"/>
      <c r="F46" s="1" t="s">
        <v>307</v>
      </c>
      <c r="G46" s="1">
        <v>120</v>
      </c>
      <c r="H46" s="1" t="s">
        <v>19</v>
      </c>
      <c r="I46" s="1" t="s">
        <v>261</v>
      </c>
      <c r="J46" s="1">
        <v>19.8</v>
      </c>
      <c r="K46" s="1">
        <v>2376</v>
      </c>
      <c r="L46" s="49">
        <v>7</v>
      </c>
      <c r="M46" s="50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121</v>
      </c>
      <c r="D47" s="1">
        <v>266026</v>
      </c>
      <c r="E47" s="1"/>
      <c r="F47" s="1" t="s">
        <v>273</v>
      </c>
      <c r="G47" s="1">
        <v>4</v>
      </c>
      <c r="H47" s="1" t="s">
        <v>19</v>
      </c>
      <c r="I47" s="1" t="s">
        <v>261</v>
      </c>
      <c r="J47" s="1">
        <v>28.9</v>
      </c>
      <c r="K47" s="1">
        <v>115.6</v>
      </c>
      <c r="L47" s="49">
        <v>7</v>
      </c>
      <c r="M47" s="50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121</v>
      </c>
      <c r="D48" s="1">
        <v>266028</v>
      </c>
      <c r="E48" s="1"/>
      <c r="F48" s="1" t="s">
        <v>308</v>
      </c>
      <c r="G48" s="1">
        <v>39</v>
      </c>
      <c r="H48" s="1" t="s">
        <v>19</v>
      </c>
      <c r="I48" s="1" t="s">
        <v>261</v>
      </c>
      <c r="J48" s="1">
        <v>28.9</v>
      </c>
      <c r="K48" s="1">
        <v>1127.0999999999999</v>
      </c>
      <c r="L48" s="49">
        <v>7</v>
      </c>
      <c r="M48" s="50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123</v>
      </c>
      <c r="D49" s="1">
        <v>266396</v>
      </c>
      <c r="E49" s="1"/>
      <c r="F49" s="1" t="s">
        <v>274</v>
      </c>
      <c r="G49" s="1">
        <v>38</v>
      </c>
      <c r="H49" s="1" t="s">
        <v>19</v>
      </c>
      <c r="I49" s="1" t="s">
        <v>261</v>
      </c>
      <c r="J49" s="1">
        <v>13.8</v>
      </c>
      <c r="K49" s="1">
        <v>524.4</v>
      </c>
      <c r="L49" s="49">
        <v>7</v>
      </c>
      <c r="M49" s="50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111</v>
      </c>
      <c r="D50" s="1">
        <v>271277</v>
      </c>
      <c r="E50" s="1"/>
      <c r="F50" s="1" t="s">
        <v>309</v>
      </c>
      <c r="G50" s="1">
        <v>150</v>
      </c>
      <c r="H50" s="1" t="s">
        <v>19</v>
      </c>
      <c r="I50" s="1" t="s">
        <v>261</v>
      </c>
      <c r="J50" s="1">
        <v>2.5</v>
      </c>
      <c r="K50" s="1">
        <v>375</v>
      </c>
      <c r="L50" s="49">
        <v>7</v>
      </c>
      <c r="M50" s="50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246</v>
      </c>
      <c r="D51" s="1"/>
      <c r="E51" s="1" t="s">
        <v>2</v>
      </c>
      <c r="F51" s="1" t="s">
        <v>247</v>
      </c>
      <c r="G51" s="1">
        <v>18</v>
      </c>
      <c r="H51" s="1" t="s">
        <v>19</v>
      </c>
      <c r="I51" s="1" t="s">
        <v>310</v>
      </c>
      <c r="J51" s="1">
        <v>15.7</v>
      </c>
      <c r="K51" s="1">
        <v>282.59999999999997</v>
      </c>
      <c r="L51" s="49">
        <v>1</v>
      </c>
      <c r="M51" s="50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157</v>
      </c>
      <c r="D52" s="1"/>
      <c r="E52" s="1"/>
      <c r="F52" s="1" t="s">
        <v>158</v>
      </c>
      <c r="G52" s="1">
        <v>3</v>
      </c>
      <c r="H52" s="1" t="s">
        <v>19</v>
      </c>
      <c r="I52" s="1" t="s">
        <v>311</v>
      </c>
      <c r="J52" s="1">
        <v>35.200000000000003</v>
      </c>
      <c r="K52" s="1">
        <v>105.6</v>
      </c>
      <c r="L52" s="49">
        <v>1</v>
      </c>
      <c r="M52" s="50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124</v>
      </c>
      <c r="D53" s="1">
        <v>266024</v>
      </c>
      <c r="E53" s="1"/>
      <c r="F53" s="1" t="s">
        <v>307</v>
      </c>
      <c r="G53" s="1">
        <v>32</v>
      </c>
      <c r="H53" s="1" t="s">
        <v>19</v>
      </c>
      <c r="I53" s="1" t="s">
        <v>261</v>
      </c>
      <c r="J53" s="1">
        <v>19.8</v>
      </c>
      <c r="K53" s="1">
        <v>633.6</v>
      </c>
      <c r="L53" s="49">
        <v>8</v>
      </c>
      <c r="M53" s="50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121</v>
      </c>
      <c r="D54" s="1">
        <v>266028</v>
      </c>
      <c r="E54" s="1"/>
      <c r="F54" s="1" t="s">
        <v>308</v>
      </c>
      <c r="G54" s="1">
        <v>62</v>
      </c>
      <c r="H54" s="1" t="s">
        <v>19</v>
      </c>
      <c r="I54" s="1" t="s">
        <v>261</v>
      </c>
      <c r="J54" s="1">
        <v>28.9</v>
      </c>
      <c r="K54" s="1">
        <v>1791.8</v>
      </c>
      <c r="L54" s="49">
        <v>8</v>
      </c>
      <c r="M54" s="50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123</v>
      </c>
      <c r="D55" s="1">
        <v>266396</v>
      </c>
      <c r="E55" s="1"/>
      <c r="F55" s="1" t="s">
        <v>274</v>
      </c>
      <c r="G55" s="1">
        <v>1</v>
      </c>
      <c r="H55" s="1" t="s">
        <v>19</v>
      </c>
      <c r="I55" s="1" t="s">
        <v>261</v>
      </c>
      <c r="J55" s="1">
        <v>13.8</v>
      </c>
      <c r="K55" s="1">
        <v>13.8</v>
      </c>
      <c r="L55" s="49">
        <v>8</v>
      </c>
      <c r="M55" s="50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123</v>
      </c>
      <c r="D56" s="1">
        <v>266399</v>
      </c>
      <c r="E56" s="1"/>
      <c r="F56" s="1" t="s">
        <v>343</v>
      </c>
      <c r="G56" s="1">
        <v>72</v>
      </c>
      <c r="H56" s="1" t="s">
        <v>19</v>
      </c>
      <c r="I56" s="1" t="s">
        <v>261</v>
      </c>
      <c r="J56" s="1">
        <v>13.8</v>
      </c>
      <c r="K56" s="1">
        <v>993.6</v>
      </c>
      <c r="L56" s="49">
        <v>8</v>
      </c>
      <c r="M56" s="50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234</v>
      </c>
      <c r="D57" s="1" t="s">
        <v>234</v>
      </c>
      <c r="E57" s="1" t="s">
        <v>2</v>
      </c>
      <c r="F57" s="1" t="s">
        <v>235</v>
      </c>
      <c r="G57" s="1">
        <v>56</v>
      </c>
      <c r="H57" s="1" t="s">
        <v>19</v>
      </c>
      <c r="I57" s="1" t="s">
        <v>353</v>
      </c>
      <c r="J57" s="1">
        <v>97.6</v>
      </c>
      <c r="K57" s="1">
        <f>J57*G57</f>
        <v>5465.5999999999995</v>
      </c>
      <c r="L57" s="49">
        <v>1</v>
      </c>
      <c r="M57" s="50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292</v>
      </c>
      <c r="D58" s="1" t="s">
        <v>354</v>
      </c>
      <c r="E58" s="1"/>
      <c r="F58" s="1" t="s">
        <v>355</v>
      </c>
      <c r="G58" s="1">
        <v>2</v>
      </c>
      <c r="H58" s="1" t="s">
        <v>19</v>
      </c>
      <c r="I58" s="1" t="s">
        <v>356</v>
      </c>
      <c r="J58" s="1">
        <v>2723.51</v>
      </c>
      <c r="K58" s="1">
        <v>5447.02</v>
      </c>
      <c r="L58" s="49">
        <v>1</v>
      </c>
      <c r="M58" s="50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357</v>
      </c>
      <c r="D59" s="1" t="s">
        <v>358</v>
      </c>
      <c r="E59" s="1" t="s">
        <v>51</v>
      </c>
      <c r="F59" s="1" t="s">
        <v>359</v>
      </c>
      <c r="G59" s="1">
        <v>25</v>
      </c>
      <c r="H59" s="1" t="s">
        <v>19</v>
      </c>
      <c r="I59" s="1" t="s">
        <v>360</v>
      </c>
      <c r="J59" s="1">
        <v>7.5</v>
      </c>
      <c r="K59" s="1">
        <v>187.5</v>
      </c>
      <c r="L59" s="49">
        <v>1</v>
      </c>
      <c r="M59" s="50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357</v>
      </c>
      <c r="D60" s="1" t="s">
        <v>361</v>
      </c>
      <c r="E60" s="1" t="s">
        <v>51</v>
      </c>
      <c r="F60" s="1" t="s">
        <v>359</v>
      </c>
      <c r="G60" s="1">
        <v>25</v>
      </c>
      <c r="H60" s="1" t="s">
        <v>19</v>
      </c>
      <c r="I60" s="1" t="s">
        <v>360</v>
      </c>
      <c r="J60" s="1">
        <v>7.5</v>
      </c>
      <c r="K60" s="1">
        <v>187.5</v>
      </c>
      <c r="L60" s="49">
        <v>1</v>
      </c>
      <c r="M60" s="50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239</v>
      </c>
      <c r="D61" s="1" t="s">
        <v>239</v>
      </c>
      <c r="E61" s="1"/>
      <c r="F61" s="1" t="s">
        <v>240</v>
      </c>
      <c r="G61" s="1">
        <v>200</v>
      </c>
      <c r="H61" s="1" t="s">
        <v>19</v>
      </c>
      <c r="I61" s="1" t="s">
        <v>362</v>
      </c>
      <c r="J61" s="1">
        <v>9</v>
      </c>
      <c r="K61" s="1">
        <f t="shared" ref="K61:K73" si="1">G61*J61</f>
        <v>1800</v>
      </c>
      <c r="L61" s="49">
        <v>1</v>
      </c>
      <c r="M61" s="50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290</v>
      </c>
      <c r="D62" s="1"/>
      <c r="E62" s="1"/>
      <c r="F62" s="1" t="s">
        <v>291</v>
      </c>
      <c r="G62" s="1">
        <v>10</v>
      </c>
      <c r="H62" s="1" t="s">
        <v>19</v>
      </c>
      <c r="I62" s="1" t="s">
        <v>363</v>
      </c>
      <c r="J62" s="1">
        <v>2.6</v>
      </c>
      <c r="K62" s="1">
        <f t="shared" si="1"/>
        <v>26</v>
      </c>
      <c r="L62" s="49">
        <v>1</v>
      </c>
      <c r="M62" s="50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186</v>
      </c>
      <c r="D63" s="1" t="s">
        <v>186</v>
      </c>
      <c r="E63" s="1"/>
      <c r="F63" s="1" t="s">
        <v>187</v>
      </c>
      <c r="G63" s="1">
        <v>4</v>
      </c>
      <c r="H63" s="1" t="s">
        <v>19</v>
      </c>
      <c r="I63" s="1" t="s">
        <v>364</v>
      </c>
      <c r="J63" s="1">
        <v>51</v>
      </c>
      <c r="K63" s="1">
        <f t="shared" si="1"/>
        <v>204</v>
      </c>
      <c r="L63" s="49">
        <v>1</v>
      </c>
      <c r="M63" s="50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147</v>
      </c>
      <c r="D64" s="1"/>
      <c r="E64" s="1"/>
      <c r="F64" s="1" t="s">
        <v>196</v>
      </c>
      <c r="G64" s="1">
        <v>5</v>
      </c>
      <c r="H64" s="1" t="s">
        <v>19</v>
      </c>
      <c r="I64" s="1" t="s">
        <v>365</v>
      </c>
      <c r="J64" s="1">
        <v>7</v>
      </c>
      <c r="K64" s="1">
        <f t="shared" si="1"/>
        <v>35</v>
      </c>
      <c r="L64" s="49">
        <v>1</v>
      </c>
      <c r="M64" s="50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144</v>
      </c>
      <c r="D65" s="1"/>
      <c r="E65" s="1"/>
      <c r="F65" s="1" t="s">
        <v>198</v>
      </c>
      <c r="G65" s="1">
        <v>5</v>
      </c>
      <c r="H65" s="1" t="s">
        <v>19</v>
      </c>
      <c r="I65" s="1" t="s">
        <v>365</v>
      </c>
      <c r="J65" s="1">
        <v>5.5</v>
      </c>
      <c r="K65" s="1">
        <f t="shared" si="1"/>
        <v>27.5</v>
      </c>
      <c r="L65" s="49">
        <v>1</v>
      </c>
      <c r="M65" s="50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111</v>
      </c>
      <c r="D66" s="1"/>
      <c r="E66" s="1"/>
      <c r="F66" s="1" t="s">
        <v>132</v>
      </c>
      <c r="G66" s="1">
        <v>10</v>
      </c>
      <c r="H66" s="1" t="s">
        <v>19</v>
      </c>
      <c r="I66" s="1" t="s">
        <v>365</v>
      </c>
      <c r="J66" s="1">
        <v>2.5</v>
      </c>
      <c r="K66" s="1">
        <f t="shared" si="1"/>
        <v>25</v>
      </c>
      <c r="L66" s="49">
        <v>1</v>
      </c>
      <c r="M66" s="50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152</v>
      </c>
      <c r="D67" s="1" t="s">
        <v>152</v>
      </c>
      <c r="E67" s="1"/>
      <c r="F67" s="1" t="s">
        <v>366</v>
      </c>
      <c r="G67" s="1">
        <v>10</v>
      </c>
      <c r="H67" s="1" t="s">
        <v>19</v>
      </c>
      <c r="I67" s="1" t="s">
        <v>367</v>
      </c>
      <c r="J67" s="1">
        <v>6</v>
      </c>
      <c r="K67" s="1">
        <f t="shared" si="1"/>
        <v>60</v>
      </c>
      <c r="L67" s="49">
        <v>1</v>
      </c>
      <c r="M67" s="50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294</v>
      </c>
      <c r="D68" s="1" t="s">
        <v>396</v>
      </c>
      <c r="E68" s="1"/>
      <c r="F68" s="1" t="s">
        <v>397</v>
      </c>
      <c r="G68" s="1">
        <v>1</v>
      </c>
      <c r="H68" s="1" t="s">
        <v>19</v>
      </c>
      <c r="I68" s="1" t="s">
        <v>356</v>
      </c>
      <c r="J68" s="1">
        <v>3943</v>
      </c>
      <c r="K68" s="1">
        <f t="shared" si="1"/>
        <v>3943</v>
      </c>
      <c r="L68" s="49">
        <v>2</v>
      </c>
      <c r="M68" s="50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126</v>
      </c>
      <c r="D69" s="1">
        <v>266019</v>
      </c>
      <c r="E69" s="1"/>
      <c r="F69" s="1" t="s">
        <v>306</v>
      </c>
      <c r="G69" s="1">
        <v>44</v>
      </c>
      <c r="H69" s="1" t="s">
        <v>19</v>
      </c>
      <c r="I69" s="1" t="s">
        <v>261</v>
      </c>
      <c r="J69" s="1">
        <v>6</v>
      </c>
      <c r="K69" s="1">
        <f t="shared" si="1"/>
        <v>264</v>
      </c>
      <c r="L69" s="49">
        <v>9</v>
      </c>
      <c r="M69" s="50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124</v>
      </c>
      <c r="D70" s="1">
        <v>266024</v>
      </c>
      <c r="E70" s="1"/>
      <c r="F70" s="1" t="s">
        <v>307</v>
      </c>
      <c r="G70" s="1">
        <v>29</v>
      </c>
      <c r="H70" s="1" t="s">
        <v>19</v>
      </c>
      <c r="I70" s="1" t="s">
        <v>261</v>
      </c>
      <c r="J70" s="1">
        <v>19.8</v>
      </c>
      <c r="K70" s="1">
        <f t="shared" si="1"/>
        <v>574.20000000000005</v>
      </c>
      <c r="L70" s="49">
        <v>9</v>
      </c>
      <c r="M70" s="50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130</v>
      </c>
      <c r="D71" s="1">
        <v>266025</v>
      </c>
      <c r="E71" s="1"/>
      <c r="F71" s="1" t="s">
        <v>398</v>
      </c>
      <c r="G71" s="1">
        <v>260</v>
      </c>
      <c r="H71" s="1" t="s">
        <v>19</v>
      </c>
      <c r="I71" s="1" t="s">
        <v>261</v>
      </c>
      <c r="J71" s="1">
        <v>16</v>
      </c>
      <c r="K71" s="1">
        <f t="shared" si="1"/>
        <v>4160</v>
      </c>
      <c r="L71" s="49">
        <v>9</v>
      </c>
      <c r="M71" s="50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121</v>
      </c>
      <c r="D72" s="1">
        <v>266028</v>
      </c>
      <c r="E72" s="1"/>
      <c r="F72" s="1" t="s">
        <v>308</v>
      </c>
      <c r="G72" s="1">
        <v>47</v>
      </c>
      <c r="H72" s="1" t="s">
        <v>19</v>
      </c>
      <c r="I72" s="1" t="s">
        <v>261</v>
      </c>
      <c r="J72" s="1">
        <v>28.9</v>
      </c>
      <c r="K72" s="1">
        <f t="shared" si="1"/>
        <v>1358.3</v>
      </c>
      <c r="L72" s="49">
        <v>9</v>
      </c>
      <c r="M72" s="50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123</v>
      </c>
      <c r="D73" s="1">
        <v>266399</v>
      </c>
      <c r="E73" s="1"/>
      <c r="F73" s="1" t="s">
        <v>343</v>
      </c>
      <c r="G73" s="1">
        <v>157</v>
      </c>
      <c r="H73" s="1" t="s">
        <v>19</v>
      </c>
      <c r="I73" s="1" t="s">
        <v>261</v>
      </c>
      <c r="J73" s="1">
        <v>13.8</v>
      </c>
      <c r="K73" s="1">
        <f t="shared" si="1"/>
        <v>2166.6</v>
      </c>
      <c r="L73" s="49">
        <v>9</v>
      </c>
      <c r="M73" s="50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89</v>
      </c>
      <c r="D74" s="1" t="s">
        <v>89</v>
      </c>
      <c r="E74" s="1"/>
      <c r="F74" s="1" t="s">
        <v>242</v>
      </c>
      <c r="G74" s="1">
        <v>10</v>
      </c>
      <c r="H74" s="1" t="s">
        <v>19</v>
      </c>
      <c r="I74" s="1" t="s">
        <v>408</v>
      </c>
      <c r="J74" s="1">
        <v>8.1999999999999993</v>
      </c>
      <c r="K74" s="1">
        <v>82</v>
      </c>
      <c r="L74" s="49">
        <v>1</v>
      </c>
      <c r="M74" s="50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91</v>
      </c>
      <c r="D75" s="1" t="s">
        <v>91</v>
      </c>
      <c r="E75" s="1"/>
      <c r="F75" s="1" t="s">
        <v>244</v>
      </c>
      <c r="G75" s="1">
        <v>2</v>
      </c>
      <c r="H75" s="1" t="s">
        <v>19</v>
      </c>
      <c r="I75" s="1" t="s">
        <v>408</v>
      </c>
      <c r="J75" s="1">
        <v>9</v>
      </c>
      <c r="K75" s="1">
        <v>18</v>
      </c>
      <c r="L75" s="49">
        <v>1</v>
      </c>
      <c r="M75" s="50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409</v>
      </c>
      <c r="G76" s="1">
        <v>2</v>
      </c>
      <c r="H76" s="1" t="s">
        <v>19</v>
      </c>
      <c r="I76" s="1" t="s">
        <v>252</v>
      </c>
      <c r="J76" s="1">
        <v>0.5</v>
      </c>
      <c r="K76" s="1">
        <v>1</v>
      </c>
      <c r="L76" s="49">
        <v>4</v>
      </c>
      <c r="M76" s="50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296</v>
      </c>
      <c r="D77" s="1" t="s">
        <v>410</v>
      </c>
      <c r="E77" s="1"/>
      <c r="F77" s="1" t="s">
        <v>411</v>
      </c>
      <c r="G77" s="1">
        <v>2</v>
      </c>
      <c r="H77" s="1" t="s">
        <v>19</v>
      </c>
      <c r="I77" s="1" t="s">
        <v>356</v>
      </c>
      <c r="J77" s="1">
        <v>354.5</v>
      </c>
      <c r="K77" s="1">
        <v>709</v>
      </c>
      <c r="L77" s="49">
        <v>3</v>
      </c>
      <c r="M77" s="50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294</v>
      </c>
      <c r="D78" s="1">
        <v>266947</v>
      </c>
      <c r="E78" s="1"/>
      <c r="F78" s="1" t="s">
        <v>412</v>
      </c>
      <c r="G78" s="1">
        <v>1</v>
      </c>
      <c r="H78" s="1" t="s">
        <v>19</v>
      </c>
      <c r="I78" s="1" t="s">
        <v>356</v>
      </c>
      <c r="J78" s="1">
        <v>3943</v>
      </c>
      <c r="K78" s="1">
        <v>3943</v>
      </c>
      <c r="L78" s="49">
        <v>3</v>
      </c>
      <c r="M78" s="50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297</v>
      </c>
      <c r="D79" s="1" t="s">
        <v>413</v>
      </c>
      <c r="E79" s="1"/>
      <c r="F79" s="1" t="s">
        <v>299</v>
      </c>
      <c r="G79" s="1">
        <v>2</v>
      </c>
      <c r="H79" s="1" t="s">
        <v>19</v>
      </c>
      <c r="I79" s="1" t="s">
        <v>356</v>
      </c>
      <c r="J79" s="1">
        <v>159</v>
      </c>
      <c r="K79" s="1">
        <v>318</v>
      </c>
      <c r="L79" s="49">
        <v>3</v>
      </c>
      <c r="M79" s="50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160</v>
      </c>
      <c r="D80" s="1">
        <v>266938</v>
      </c>
      <c r="E80" s="1" t="s">
        <v>2</v>
      </c>
      <c r="F80" s="1" t="s">
        <v>414</v>
      </c>
      <c r="G80" s="1">
        <v>2</v>
      </c>
      <c r="H80" s="1" t="s">
        <v>19</v>
      </c>
      <c r="I80" s="1" t="s">
        <v>415</v>
      </c>
      <c r="J80" s="1">
        <v>6.3</v>
      </c>
      <c r="K80" s="1">
        <v>12.6</v>
      </c>
      <c r="L80" s="49">
        <v>1</v>
      </c>
      <c r="M80" s="50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160</v>
      </c>
      <c r="D81" s="1">
        <v>266941</v>
      </c>
      <c r="E81" s="1" t="s">
        <v>51</v>
      </c>
      <c r="F81" s="1" t="s">
        <v>414</v>
      </c>
      <c r="G81" s="1">
        <v>2</v>
      </c>
      <c r="H81" s="1" t="s">
        <v>19</v>
      </c>
      <c r="I81" s="1" t="s">
        <v>415</v>
      </c>
      <c r="J81" s="1">
        <v>8</v>
      </c>
      <c r="K81" s="1">
        <v>16</v>
      </c>
      <c r="L81" s="49">
        <v>1</v>
      </c>
      <c r="M81" s="50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134</v>
      </c>
      <c r="D82" s="1">
        <v>271276</v>
      </c>
      <c r="E82" s="1"/>
      <c r="F82" s="1" t="s">
        <v>416</v>
      </c>
      <c r="G82" s="1">
        <v>20</v>
      </c>
      <c r="H82" s="1" t="s">
        <v>19</v>
      </c>
      <c r="I82" s="1" t="s">
        <v>415</v>
      </c>
      <c r="J82" s="1">
        <v>8</v>
      </c>
      <c r="K82" s="1">
        <v>160</v>
      </c>
      <c r="L82" s="49">
        <v>1</v>
      </c>
      <c r="M82" s="50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119</v>
      </c>
      <c r="D83" s="1">
        <v>266017</v>
      </c>
      <c r="E83" s="1"/>
      <c r="F83" s="1" t="s">
        <v>417</v>
      </c>
      <c r="G83" s="1">
        <v>2</v>
      </c>
      <c r="H83" s="1" t="s">
        <v>19</v>
      </c>
      <c r="I83" s="1" t="s">
        <v>418</v>
      </c>
      <c r="J83" s="1">
        <v>1147.7</v>
      </c>
      <c r="K83" s="1">
        <f>G83*J83</f>
        <v>2295.4</v>
      </c>
      <c r="L83" s="49">
        <v>1</v>
      </c>
      <c r="M83" s="50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123</v>
      </c>
      <c r="D84" s="1">
        <v>266399</v>
      </c>
      <c r="F84" s="1" t="s">
        <v>343</v>
      </c>
      <c r="G84" s="1">
        <v>31</v>
      </c>
      <c r="H84" s="1" t="s">
        <v>19</v>
      </c>
      <c r="I84" s="1" t="s">
        <v>261</v>
      </c>
      <c r="J84" s="1">
        <v>13.8</v>
      </c>
      <c r="K84" s="1">
        <f>G84*J84</f>
        <v>427.8</v>
      </c>
      <c r="L84" s="49">
        <v>10</v>
      </c>
      <c r="M84" s="50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348</v>
      </c>
      <c r="D85" s="1"/>
      <c r="E85" s="1"/>
      <c r="F85" s="1" t="s">
        <v>349</v>
      </c>
      <c r="G85" s="1">
        <v>90</v>
      </c>
      <c r="H85" s="1" t="s">
        <v>19</v>
      </c>
      <c r="I85" s="1" t="s">
        <v>419</v>
      </c>
      <c r="J85" s="1">
        <v>3.2</v>
      </c>
      <c r="K85" s="1">
        <f>G85*J85</f>
        <v>288</v>
      </c>
      <c r="L85" s="49">
        <v>1</v>
      </c>
      <c r="M85" s="50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121</v>
      </c>
      <c r="D86" s="1">
        <v>266028</v>
      </c>
      <c r="E86" s="1"/>
      <c r="F86" s="1" t="s">
        <v>308</v>
      </c>
      <c r="G86" s="1">
        <v>96</v>
      </c>
      <c r="H86" s="1" t="s">
        <v>19</v>
      </c>
      <c r="I86" s="1" t="s">
        <v>261</v>
      </c>
      <c r="J86" s="1">
        <v>28.9</v>
      </c>
      <c r="K86" s="1">
        <f>G86*J86</f>
        <v>2774.3999999999996</v>
      </c>
      <c r="L86" s="49">
        <v>11</v>
      </c>
      <c r="M86" s="50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293</v>
      </c>
      <c r="D87" s="1">
        <v>266951</v>
      </c>
      <c r="E87" s="1"/>
      <c r="F87" s="1" t="s">
        <v>424</v>
      </c>
      <c r="G87" s="1">
        <v>2</v>
      </c>
      <c r="H87" s="1" t="s">
        <v>19</v>
      </c>
      <c r="I87" s="1" t="s">
        <v>356</v>
      </c>
      <c r="J87" s="1">
        <v>768.8</v>
      </c>
      <c r="K87" s="1">
        <f t="shared" ref="K87:K91" si="2">G87*J87</f>
        <v>1537.6</v>
      </c>
      <c r="L87" s="49">
        <v>4</v>
      </c>
      <c r="M87" s="50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295</v>
      </c>
      <c r="D88" s="1">
        <v>266937</v>
      </c>
      <c r="E88" s="1"/>
      <c r="F88" s="1" t="s">
        <v>425</v>
      </c>
      <c r="G88" s="1">
        <v>2</v>
      </c>
      <c r="H88" s="1" t="s">
        <v>19</v>
      </c>
      <c r="I88" s="1" t="s">
        <v>356</v>
      </c>
      <c r="J88" s="1">
        <v>194.8</v>
      </c>
      <c r="K88" s="1">
        <f t="shared" si="2"/>
        <v>389.6</v>
      </c>
      <c r="L88" s="49">
        <v>4</v>
      </c>
      <c r="M88" s="50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129</v>
      </c>
      <c r="D89" s="1"/>
      <c r="E89" s="1"/>
      <c r="F89" s="1" t="s">
        <v>426</v>
      </c>
      <c r="G89" s="1">
        <v>20</v>
      </c>
      <c r="H89" s="1" t="s">
        <v>19</v>
      </c>
      <c r="I89" s="1" t="s">
        <v>415</v>
      </c>
      <c r="J89" s="1">
        <v>12.5</v>
      </c>
      <c r="K89" s="1">
        <f t="shared" si="2"/>
        <v>250</v>
      </c>
      <c r="L89" s="49">
        <v>2</v>
      </c>
      <c r="M89" s="50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123</v>
      </c>
      <c r="D90" s="1"/>
      <c r="E90" s="1"/>
      <c r="F90" s="1" t="s">
        <v>427</v>
      </c>
      <c r="G90" s="1">
        <v>20</v>
      </c>
      <c r="H90" s="1" t="s">
        <v>19</v>
      </c>
      <c r="I90" s="1" t="s">
        <v>415</v>
      </c>
      <c r="J90" s="1">
        <v>13.8</v>
      </c>
      <c r="K90" s="1">
        <f t="shared" si="2"/>
        <v>276</v>
      </c>
      <c r="L90" s="49">
        <v>2</v>
      </c>
      <c r="M90" s="50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116</v>
      </c>
      <c r="D91" s="1"/>
      <c r="E91" s="1"/>
      <c r="F91" s="1" t="s">
        <v>351</v>
      </c>
      <c r="G91" s="1">
        <v>9</v>
      </c>
      <c r="H91" s="1" t="s">
        <v>19</v>
      </c>
      <c r="I91" s="1" t="s">
        <v>419</v>
      </c>
      <c r="J91" s="1">
        <v>72</v>
      </c>
      <c r="K91" s="1">
        <f t="shared" si="2"/>
        <v>648</v>
      </c>
      <c r="L91" s="49">
        <v>2</v>
      </c>
      <c r="M91" s="50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344</v>
      </c>
      <c r="E92" s="1"/>
      <c r="F92" s="1" t="s">
        <v>345</v>
      </c>
      <c r="G92" s="1">
        <v>3</v>
      </c>
      <c r="H92" s="1" t="s">
        <v>19</v>
      </c>
      <c r="I92" s="1" t="s">
        <v>449</v>
      </c>
      <c r="J92" s="1">
        <v>879</v>
      </c>
      <c r="K92" s="1">
        <v>2637</v>
      </c>
      <c r="L92" s="49">
        <v>1</v>
      </c>
      <c r="M92" s="50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344</v>
      </c>
      <c r="E93" s="1"/>
      <c r="F93" s="1" t="s">
        <v>346</v>
      </c>
      <c r="G93" s="1">
        <v>3</v>
      </c>
      <c r="H93" s="1" t="s">
        <v>19</v>
      </c>
      <c r="I93" s="1" t="s">
        <v>449</v>
      </c>
      <c r="J93" s="1">
        <v>356</v>
      </c>
      <c r="K93" s="1">
        <v>1068</v>
      </c>
      <c r="L93" s="49">
        <v>1</v>
      </c>
      <c r="M93" s="50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442</v>
      </c>
      <c r="E94" s="1" t="s">
        <v>446</v>
      </c>
      <c r="F94" s="1" t="s">
        <v>392</v>
      </c>
      <c r="G94" s="1">
        <v>15</v>
      </c>
      <c r="H94" s="1" t="s">
        <v>19</v>
      </c>
      <c r="I94" s="1" t="s">
        <v>449</v>
      </c>
      <c r="J94" s="1">
        <v>1</v>
      </c>
      <c r="K94" s="1">
        <v>15</v>
      </c>
      <c r="L94" s="49">
        <v>1</v>
      </c>
      <c r="M94" s="50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442</v>
      </c>
      <c r="E95" s="1" t="s">
        <v>447</v>
      </c>
      <c r="F95" s="1" t="s">
        <v>393</v>
      </c>
      <c r="G95" s="1">
        <v>42</v>
      </c>
      <c r="H95" s="1" t="s">
        <v>19</v>
      </c>
      <c r="I95" s="1" t="s">
        <v>449</v>
      </c>
      <c r="J95" s="1">
        <v>0.8</v>
      </c>
      <c r="K95" s="1">
        <v>33.6</v>
      </c>
      <c r="L95" s="49">
        <v>1</v>
      </c>
      <c r="M95" s="50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442</v>
      </c>
      <c r="E96" s="1" t="s">
        <v>448</v>
      </c>
      <c r="F96" s="1" t="s">
        <v>394</v>
      </c>
      <c r="G96" s="1">
        <v>207</v>
      </c>
      <c r="H96" s="1" t="s">
        <v>19</v>
      </c>
      <c r="I96" s="1" t="s">
        <v>449</v>
      </c>
      <c r="J96" s="1">
        <v>1.54</v>
      </c>
      <c r="K96" s="1">
        <v>318.78000000000003</v>
      </c>
      <c r="L96" s="49">
        <v>1</v>
      </c>
      <c r="M96" s="50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443</v>
      </c>
      <c r="E97" s="1"/>
      <c r="F97" s="1" t="s">
        <v>368</v>
      </c>
      <c r="G97" s="1">
        <v>1</v>
      </c>
      <c r="H97" s="1" t="s">
        <v>19</v>
      </c>
      <c r="I97" s="1" t="s">
        <v>450</v>
      </c>
      <c r="J97" s="1">
        <v>0.1</v>
      </c>
      <c r="K97" s="1">
        <v>0.1</v>
      </c>
      <c r="L97" s="49">
        <v>1</v>
      </c>
      <c r="M97" s="50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444</v>
      </c>
      <c r="E98" s="1"/>
      <c r="F98" s="1" t="s">
        <v>369</v>
      </c>
      <c r="G98" s="1">
        <v>1</v>
      </c>
      <c r="H98" s="1" t="s">
        <v>19</v>
      </c>
      <c r="I98" s="1" t="s">
        <v>451</v>
      </c>
      <c r="J98" s="1">
        <v>0.1</v>
      </c>
      <c r="K98" s="1">
        <v>0.1</v>
      </c>
      <c r="L98" s="49">
        <v>1</v>
      </c>
      <c r="M98" s="50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445</v>
      </c>
      <c r="E99" s="1"/>
      <c r="F99" s="1" t="s">
        <v>370</v>
      </c>
      <c r="G99" s="1">
        <v>1</v>
      </c>
      <c r="H99" s="1" t="s">
        <v>19</v>
      </c>
      <c r="I99" s="1" t="s">
        <v>452</v>
      </c>
      <c r="J99" s="1">
        <v>0.1</v>
      </c>
      <c r="K99" s="1">
        <v>0.1</v>
      </c>
      <c r="L99" s="49">
        <v>1</v>
      </c>
      <c r="M99" s="50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443</v>
      </c>
      <c r="E100" s="1"/>
      <c r="F100" s="1" t="s">
        <v>371</v>
      </c>
      <c r="G100" s="1">
        <v>1</v>
      </c>
      <c r="H100" s="1" t="s">
        <v>19</v>
      </c>
      <c r="I100" s="1" t="s">
        <v>450</v>
      </c>
      <c r="J100" s="1">
        <v>0.1</v>
      </c>
      <c r="K100" s="1">
        <v>0.1</v>
      </c>
      <c r="L100" s="49">
        <v>1</v>
      </c>
      <c r="M100" s="50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444</v>
      </c>
      <c r="E101" s="1"/>
      <c r="F101" s="1" t="s">
        <v>372</v>
      </c>
      <c r="G101" s="1">
        <v>1</v>
      </c>
      <c r="H101" s="1" t="s">
        <v>19</v>
      </c>
      <c r="I101" s="1" t="s">
        <v>451</v>
      </c>
      <c r="J101" s="1">
        <v>0.1</v>
      </c>
      <c r="K101" s="1">
        <v>0.1</v>
      </c>
      <c r="L101" s="49">
        <v>1</v>
      </c>
      <c r="M101" s="50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445</v>
      </c>
      <c r="E102" s="1"/>
      <c r="F102" s="1" t="s">
        <v>373</v>
      </c>
      <c r="G102" s="1">
        <v>1</v>
      </c>
      <c r="H102" s="1" t="s">
        <v>19</v>
      </c>
      <c r="I102" s="1" t="s">
        <v>452</v>
      </c>
      <c r="J102" s="1">
        <v>0.1</v>
      </c>
      <c r="K102" s="1">
        <v>0.1</v>
      </c>
      <c r="L102" s="49">
        <v>1</v>
      </c>
      <c r="M102" s="50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443</v>
      </c>
      <c r="E103" s="1"/>
      <c r="F103" s="1" t="s">
        <v>374</v>
      </c>
      <c r="G103" s="1">
        <v>2</v>
      </c>
      <c r="H103" s="1" t="s">
        <v>19</v>
      </c>
      <c r="I103" s="1" t="s">
        <v>450</v>
      </c>
      <c r="J103" s="1">
        <v>0.1</v>
      </c>
      <c r="K103" s="1">
        <v>0.2</v>
      </c>
      <c r="L103" s="49">
        <v>1</v>
      </c>
      <c r="M103" s="50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444</v>
      </c>
      <c r="E104" s="1"/>
      <c r="F104" s="1" t="s">
        <v>375</v>
      </c>
      <c r="G104" s="1">
        <v>2</v>
      </c>
      <c r="H104" s="1" t="s">
        <v>19</v>
      </c>
      <c r="I104" s="1" t="s">
        <v>451</v>
      </c>
      <c r="J104" s="1">
        <v>0.1</v>
      </c>
      <c r="K104" s="1">
        <v>0.2</v>
      </c>
      <c r="L104" s="49">
        <v>1</v>
      </c>
      <c r="M104" s="50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445</v>
      </c>
      <c r="E105" s="1"/>
      <c r="F105" s="1" t="s">
        <v>376</v>
      </c>
      <c r="G105" s="1">
        <v>2</v>
      </c>
      <c r="H105" s="1" t="s">
        <v>19</v>
      </c>
      <c r="I105" s="1" t="s">
        <v>452</v>
      </c>
      <c r="J105" s="1">
        <v>0.1</v>
      </c>
      <c r="K105" s="1">
        <v>0.2</v>
      </c>
      <c r="L105" s="49">
        <v>1</v>
      </c>
      <c r="M105" s="50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443</v>
      </c>
      <c r="E106" s="1"/>
      <c r="F106" s="1" t="s">
        <v>377</v>
      </c>
      <c r="G106" s="1">
        <v>2</v>
      </c>
      <c r="H106" s="1" t="s">
        <v>19</v>
      </c>
      <c r="I106" s="1" t="s">
        <v>450</v>
      </c>
      <c r="J106" s="1">
        <v>0.1</v>
      </c>
      <c r="K106" s="1">
        <v>0.2</v>
      </c>
      <c r="L106" s="49">
        <v>1</v>
      </c>
      <c r="M106" s="50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444</v>
      </c>
      <c r="E107" s="1"/>
      <c r="F107" s="1" t="s">
        <v>378</v>
      </c>
      <c r="G107" s="1">
        <v>2</v>
      </c>
      <c r="H107" s="1" t="s">
        <v>19</v>
      </c>
      <c r="I107" s="1" t="s">
        <v>451</v>
      </c>
      <c r="J107" s="1">
        <v>0.1</v>
      </c>
      <c r="K107" s="1">
        <v>0.2</v>
      </c>
      <c r="L107" s="49">
        <v>1</v>
      </c>
      <c r="M107" s="50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445</v>
      </c>
      <c r="E108" s="1"/>
      <c r="F108" s="1" t="s">
        <v>379</v>
      </c>
      <c r="G108" s="1">
        <v>2</v>
      </c>
      <c r="H108" s="1" t="s">
        <v>19</v>
      </c>
      <c r="I108" s="1" t="s">
        <v>453</v>
      </c>
      <c r="J108" s="1">
        <v>0.1</v>
      </c>
      <c r="K108" s="1">
        <v>0.2</v>
      </c>
      <c r="L108" s="49">
        <v>1</v>
      </c>
      <c r="M108" s="50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380</v>
      </c>
      <c r="G109" s="1">
        <v>3</v>
      </c>
      <c r="H109" s="1" t="s">
        <v>19</v>
      </c>
      <c r="I109" s="1" t="s">
        <v>449</v>
      </c>
      <c r="J109" s="1">
        <v>0.1</v>
      </c>
      <c r="K109" s="1">
        <v>0.30000000000000004</v>
      </c>
      <c r="L109" s="49">
        <v>1</v>
      </c>
      <c r="M109" s="50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381</v>
      </c>
      <c r="G110" s="1">
        <v>3</v>
      </c>
      <c r="H110" s="1" t="s">
        <v>19</v>
      </c>
      <c r="I110" s="1" t="s">
        <v>449</v>
      </c>
      <c r="J110" s="1">
        <v>0.1</v>
      </c>
      <c r="K110" s="1">
        <v>0.30000000000000004</v>
      </c>
      <c r="L110" s="49">
        <v>1</v>
      </c>
      <c r="M110" s="50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382</v>
      </c>
      <c r="G111" s="1">
        <v>3</v>
      </c>
      <c r="H111" s="1" t="s">
        <v>19</v>
      </c>
      <c r="I111" s="1" t="s">
        <v>449</v>
      </c>
      <c r="J111" s="1">
        <v>0.1</v>
      </c>
      <c r="K111" s="1">
        <v>0.30000000000000004</v>
      </c>
      <c r="L111" s="49">
        <v>1</v>
      </c>
      <c r="M111" s="50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383</v>
      </c>
      <c r="G112" s="1">
        <v>3</v>
      </c>
      <c r="H112" s="1" t="s">
        <v>19</v>
      </c>
      <c r="I112" s="1" t="s">
        <v>449</v>
      </c>
      <c r="J112" s="1">
        <v>0.1</v>
      </c>
      <c r="K112" s="1">
        <v>0.30000000000000004</v>
      </c>
      <c r="L112" s="49">
        <v>1</v>
      </c>
      <c r="M112" s="50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384</v>
      </c>
      <c r="G113" s="1">
        <v>3</v>
      </c>
      <c r="H113" s="1" t="s">
        <v>19</v>
      </c>
      <c r="I113" s="1" t="s">
        <v>449</v>
      </c>
      <c r="J113" s="1">
        <v>0.1</v>
      </c>
      <c r="K113" s="1">
        <v>0.30000000000000004</v>
      </c>
      <c r="L113" s="49">
        <v>1</v>
      </c>
      <c r="M113" s="50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385</v>
      </c>
      <c r="G114" s="1">
        <v>96</v>
      </c>
      <c r="H114" s="1" t="s">
        <v>19</v>
      </c>
      <c r="I114" s="1" t="s">
        <v>449</v>
      </c>
      <c r="J114" s="1">
        <v>0.1</v>
      </c>
      <c r="K114" s="1">
        <v>9.6000000000000014</v>
      </c>
      <c r="L114" s="49">
        <v>1</v>
      </c>
      <c r="M114" s="50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386</v>
      </c>
      <c r="G115" s="1">
        <v>72</v>
      </c>
      <c r="H115" s="1" t="s">
        <v>19</v>
      </c>
      <c r="I115" s="1" t="s">
        <v>449</v>
      </c>
      <c r="J115" s="1">
        <v>0.1</v>
      </c>
      <c r="K115" s="1">
        <v>7.2</v>
      </c>
      <c r="L115" s="49">
        <v>1</v>
      </c>
      <c r="M115" s="50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387</v>
      </c>
      <c r="G116" s="1">
        <v>96</v>
      </c>
      <c r="H116" s="1" t="s">
        <v>19</v>
      </c>
      <c r="I116" s="1" t="s">
        <v>449</v>
      </c>
      <c r="J116" s="1">
        <v>0.1</v>
      </c>
      <c r="K116" s="1">
        <v>9.6000000000000014</v>
      </c>
      <c r="L116" s="49">
        <v>1</v>
      </c>
      <c r="M116" s="50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388</v>
      </c>
      <c r="G117" s="1">
        <v>72</v>
      </c>
      <c r="H117" s="1" t="s">
        <v>19</v>
      </c>
      <c r="I117" s="1" t="s">
        <v>449</v>
      </c>
      <c r="J117" s="1">
        <v>0.1</v>
      </c>
      <c r="K117" s="1">
        <v>7.2</v>
      </c>
      <c r="L117" s="49">
        <v>1</v>
      </c>
      <c r="M117" s="50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389</v>
      </c>
      <c r="G118" s="1">
        <v>942</v>
      </c>
      <c r="H118" s="1" t="s">
        <v>19</v>
      </c>
      <c r="I118" s="1" t="s">
        <v>449</v>
      </c>
      <c r="J118" s="1">
        <v>0.1</v>
      </c>
      <c r="K118" s="1">
        <v>94.2</v>
      </c>
      <c r="L118" s="49">
        <v>1</v>
      </c>
      <c r="M118" s="50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390</v>
      </c>
      <c r="G119" s="1">
        <v>942</v>
      </c>
      <c r="H119" s="1" t="s">
        <v>19</v>
      </c>
      <c r="I119" s="1" t="s">
        <v>449</v>
      </c>
      <c r="J119" s="1">
        <v>0.1</v>
      </c>
      <c r="K119" s="1">
        <v>94.2</v>
      </c>
      <c r="L119" s="49">
        <v>1</v>
      </c>
      <c r="M119" s="50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391</v>
      </c>
      <c r="G120" s="1">
        <v>942</v>
      </c>
      <c r="H120" s="1" t="s">
        <v>19</v>
      </c>
      <c r="I120" s="1" t="s">
        <v>449</v>
      </c>
      <c r="J120" s="1">
        <v>0.1</v>
      </c>
      <c r="K120" s="1">
        <v>94.2</v>
      </c>
      <c r="L120" s="49">
        <v>1</v>
      </c>
      <c r="M120" s="50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229</v>
      </c>
      <c r="D121" s="1">
        <v>266945</v>
      </c>
      <c r="E121" s="1"/>
      <c r="F121" s="1" t="s">
        <v>230</v>
      </c>
      <c r="G121" s="1">
        <v>1</v>
      </c>
      <c r="H121" s="1" t="s">
        <v>19</v>
      </c>
      <c r="I121" s="1" t="s">
        <v>302</v>
      </c>
      <c r="J121" s="1">
        <v>2660</v>
      </c>
      <c r="K121" s="1">
        <f>J121*G121</f>
        <v>2660</v>
      </c>
      <c r="L121" s="49">
        <v>3</v>
      </c>
      <c r="M121" s="50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121</v>
      </c>
      <c r="D122" s="1">
        <v>266028</v>
      </c>
      <c r="E122" s="1"/>
      <c r="F122" s="1" t="s">
        <v>122</v>
      </c>
      <c r="G122" s="1">
        <v>36</v>
      </c>
      <c r="H122" s="1" t="s">
        <v>19</v>
      </c>
      <c r="I122" s="1" t="s">
        <v>261</v>
      </c>
      <c r="J122" s="1">
        <v>28.9</v>
      </c>
      <c r="K122" s="1">
        <v>1040.3999999999999</v>
      </c>
      <c r="L122" s="49">
        <v>12</v>
      </c>
      <c r="M122" s="50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454</v>
      </c>
      <c r="D123" s="1">
        <v>266023</v>
      </c>
      <c r="E123" s="1"/>
      <c r="F123" s="1" t="s">
        <v>455</v>
      </c>
      <c r="G123" s="1">
        <v>350</v>
      </c>
      <c r="H123" s="1" t="s">
        <v>19</v>
      </c>
      <c r="I123" s="1" t="s">
        <v>415</v>
      </c>
      <c r="J123" s="1">
        <v>8</v>
      </c>
      <c r="K123" s="1">
        <v>2800</v>
      </c>
      <c r="L123" s="49">
        <v>3</v>
      </c>
      <c r="M123" s="50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454</v>
      </c>
      <c r="D124" s="1">
        <v>266021</v>
      </c>
      <c r="E124" s="1"/>
      <c r="F124" s="1" t="s">
        <v>456</v>
      </c>
      <c r="G124" s="1">
        <v>100</v>
      </c>
      <c r="H124" s="1" t="s">
        <v>19</v>
      </c>
      <c r="I124" s="1" t="s">
        <v>415</v>
      </c>
      <c r="J124" s="1">
        <v>8</v>
      </c>
      <c r="K124" s="1">
        <v>800</v>
      </c>
      <c r="L124" s="49">
        <v>3</v>
      </c>
      <c r="M124" s="50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454</v>
      </c>
      <c r="D125" s="1">
        <v>266021</v>
      </c>
      <c r="E125" s="1"/>
      <c r="F125" s="1" t="s">
        <v>456</v>
      </c>
      <c r="G125" s="1">
        <v>40</v>
      </c>
      <c r="H125" s="1" t="s">
        <v>19</v>
      </c>
      <c r="I125" s="1" t="s">
        <v>415</v>
      </c>
      <c r="J125" s="1">
        <v>8</v>
      </c>
      <c r="K125" s="1">
        <v>320</v>
      </c>
      <c r="L125" s="49">
        <v>3</v>
      </c>
      <c r="M125" s="50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454</v>
      </c>
      <c r="D126" s="1">
        <v>266023</v>
      </c>
      <c r="E126" s="1"/>
      <c r="F126" s="1" t="s">
        <v>456</v>
      </c>
      <c r="G126" s="1">
        <v>37</v>
      </c>
      <c r="H126" s="1" t="s">
        <v>19</v>
      </c>
      <c r="I126" s="1" t="s">
        <v>415</v>
      </c>
      <c r="J126" s="1">
        <v>8</v>
      </c>
      <c r="K126" s="1">
        <v>296</v>
      </c>
      <c r="L126" s="49">
        <v>3</v>
      </c>
      <c r="M126" s="50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129</v>
      </c>
      <c r="D127" s="1">
        <v>266029</v>
      </c>
      <c r="E127" s="1"/>
      <c r="F127" s="1" t="s">
        <v>426</v>
      </c>
      <c r="G127" s="1">
        <v>50</v>
      </c>
      <c r="H127" s="1" t="s">
        <v>19</v>
      </c>
      <c r="I127" s="1" t="s">
        <v>415</v>
      </c>
      <c r="J127" s="1">
        <v>12.5</v>
      </c>
      <c r="K127" s="1">
        <v>625</v>
      </c>
      <c r="L127" s="49">
        <v>3</v>
      </c>
      <c r="M127" s="50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120</v>
      </c>
      <c r="D128" s="1">
        <v>266030</v>
      </c>
      <c r="E128" s="1"/>
      <c r="F128" s="1" t="s">
        <v>457</v>
      </c>
      <c r="G128" s="1">
        <v>23</v>
      </c>
      <c r="H128" s="1" t="s">
        <v>19</v>
      </c>
      <c r="I128" s="1" t="s">
        <v>415</v>
      </c>
      <c r="J128" s="1">
        <v>16.2</v>
      </c>
      <c r="K128" s="1">
        <v>372.59999999999997</v>
      </c>
      <c r="L128" s="49">
        <v>3</v>
      </c>
      <c r="M128" s="50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128</v>
      </c>
      <c r="D129" s="1">
        <v>266401</v>
      </c>
      <c r="E129" s="1"/>
      <c r="F129" s="1" t="s">
        <v>458</v>
      </c>
      <c r="G129" s="1">
        <v>100</v>
      </c>
      <c r="H129" s="1" t="s">
        <v>19</v>
      </c>
      <c r="I129" s="1" t="s">
        <v>415</v>
      </c>
      <c r="J129" s="1">
        <v>7.5</v>
      </c>
      <c r="K129" s="1">
        <v>750</v>
      </c>
      <c r="L129" s="49">
        <v>3</v>
      </c>
      <c r="M129" s="50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128</v>
      </c>
      <c r="D130" s="1">
        <v>266403</v>
      </c>
      <c r="E130" s="1"/>
      <c r="F130" s="1" t="s">
        <v>458</v>
      </c>
      <c r="G130" s="1">
        <v>50</v>
      </c>
      <c r="H130" s="1" t="s">
        <v>19</v>
      </c>
      <c r="I130" s="1" t="s">
        <v>415</v>
      </c>
      <c r="J130" s="1">
        <v>7.5</v>
      </c>
      <c r="K130" s="1">
        <v>375</v>
      </c>
      <c r="L130" s="49">
        <v>3</v>
      </c>
      <c r="M130" s="50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84</v>
      </c>
      <c r="D131" s="1">
        <v>275119</v>
      </c>
      <c r="E131" s="1"/>
      <c r="F131" s="1" t="s">
        <v>459</v>
      </c>
      <c r="G131" s="1">
        <v>10</v>
      </c>
      <c r="H131" s="1" t="s">
        <v>19</v>
      </c>
      <c r="I131" s="1" t="s">
        <v>460</v>
      </c>
      <c r="J131" s="1">
        <v>6.3</v>
      </c>
      <c r="K131" s="1">
        <v>63</v>
      </c>
      <c r="L131" s="49">
        <v>1</v>
      </c>
      <c r="M131" s="50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461</v>
      </c>
      <c r="D132" s="1"/>
      <c r="E132" s="1"/>
      <c r="F132" s="1" t="s">
        <v>462</v>
      </c>
      <c r="G132" s="1">
        <v>3</v>
      </c>
      <c r="H132" s="1" t="s">
        <v>463</v>
      </c>
      <c r="I132" s="1" t="s">
        <v>464</v>
      </c>
      <c r="J132" s="1">
        <v>1.5</v>
      </c>
      <c r="K132" s="1">
        <v>4.5</v>
      </c>
      <c r="L132" s="49">
        <v>1</v>
      </c>
      <c r="M132" s="50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465</v>
      </c>
      <c r="D133" s="1"/>
      <c r="E133" s="1" t="s">
        <v>181</v>
      </c>
      <c r="F133" s="1" t="s">
        <v>466</v>
      </c>
      <c r="G133" s="1">
        <v>6</v>
      </c>
      <c r="H133" s="1" t="s">
        <v>463</v>
      </c>
      <c r="I133" s="1" t="s">
        <v>467</v>
      </c>
      <c r="J133" s="1">
        <v>2.8</v>
      </c>
      <c r="K133" s="1">
        <v>16.799999999999997</v>
      </c>
      <c r="L133" s="49">
        <v>1</v>
      </c>
      <c r="M133" s="50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468</v>
      </c>
      <c r="D134" s="1"/>
      <c r="E134" s="1" t="s">
        <v>469</v>
      </c>
      <c r="F134" s="1" t="s">
        <v>470</v>
      </c>
      <c r="G134" s="1">
        <v>2</v>
      </c>
      <c r="H134" s="1" t="s">
        <v>463</v>
      </c>
      <c r="I134" s="1" t="s">
        <v>467</v>
      </c>
      <c r="J134" s="1">
        <v>2.9</v>
      </c>
      <c r="K134" s="1">
        <v>5.8</v>
      </c>
      <c r="L134" s="49">
        <v>1</v>
      </c>
      <c r="M134" s="50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471</v>
      </c>
      <c r="D135" s="1"/>
      <c r="E135" s="1" t="s">
        <v>472</v>
      </c>
      <c r="F135" s="1" t="s">
        <v>473</v>
      </c>
      <c r="G135" s="1">
        <v>1</v>
      </c>
      <c r="H135" s="1" t="s">
        <v>463</v>
      </c>
      <c r="I135" s="1" t="s">
        <v>474</v>
      </c>
      <c r="J135" s="1">
        <v>1.4</v>
      </c>
      <c r="K135" s="1">
        <v>1.4</v>
      </c>
      <c r="L135" s="49">
        <v>1</v>
      </c>
      <c r="M135" s="50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475</v>
      </c>
      <c r="D136" s="1"/>
      <c r="E136" s="1"/>
      <c r="F136" s="1" t="s">
        <v>476</v>
      </c>
      <c r="G136" s="1">
        <v>2</v>
      </c>
      <c r="H136" s="1" t="s">
        <v>463</v>
      </c>
      <c r="I136" s="1" t="s">
        <v>467</v>
      </c>
      <c r="J136" s="1">
        <v>15</v>
      </c>
      <c r="K136" s="1">
        <v>30</v>
      </c>
      <c r="L136" s="49">
        <v>1</v>
      </c>
      <c r="M136" s="50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477</v>
      </c>
      <c r="D137" s="1"/>
      <c r="E137" s="1"/>
      <c r="F137" s="1" t="s">
        <v>478</v>
      </c>
      <c r="G137" s="1">
        <v>1</v>
      </c>
      <c r="H137" s="1" t="s">
        <v>479</v>
      </c>
      <c r="I137" s="1" t="s">
        <v>467</v>
      </c>
      <c r="J137" s="1">
        <v>5</v>
      </c>
      <c r="K137" s="1">
        <v>5</v>
      </c>
      <c r="L137" s="49">
        <v>1</v>
      </c>
      <c r="M137" s="50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480</v>
      </c>
      <c r="D138" s="1"/>
      <c r="E138" s="1"/>
      <c r="F138" s="1" t="s">
        <v>481</v>
      </c>
      <c r="G138" s="1">
        <v>40</v>
      </c>
      <c r="H138" s="1" t="s">
        <v>482</v>
      </c>
      <c r="I138" s="1" t="s">
        <v>483</v>
      </c>
      <c r="J138" s="1">
        <v>6</v>
      </c>
      <c r="K138" s="1">
        <v>240</v>
      </c>
      <c r="L138" s="49">
        <v>1</v>
      </c>
      <c r="M138" s="50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484</v>
      </c>
      <c r="D139" s="1"/>
      <c r="E139" s="1"/>
      <c r="F139" s="1" t="s">
        <v>485</v>
      </c>
      <c r="G139" s="1">
        <v>20</v>
      </c>
      <c r="H139" s="1" t="s">
        <v>482</v>
      </c>
      <c r="I139" s="1" t="s">
        <v>483</v>
      </c>
      <c r="J139" s="1">
        <v>5</v>
      </c>
      <c r="K139" s="1">
        <v>100</v>
      </c>
      <c r="L139" s="49">
        <v>1</v>
      </c>
      <c r="M139" s="50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153</v>
      </c>
      <c r="D140" s="1"/>
      <c r="E140" s="1"/>
      <c r="F140" s="1" t="s">
        <v>486</v>
      </c>
      <c r="G140" s="1">
        <v>12</v>
      </c>
      <c r="H140" s="1" t="s">
        <v>482</v>
      </c>
      <c r="I140" s="1" t="s">
        <v>483</v>
      </c>
      <c r="J140" s="1">
        <v>6.5</v>
      </c>
      <c r="K140" s="1">
        <v>78</v>
      </c>
      <c r="L140" s="49">
        <v>1</v>
      </c>
      <c r="M140" s="50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487</v>
      </c>
      <c r="D141" s="1"/>
      <c r="E141" s="1"/>
      <c r="F141" s="1" t="s">
        <v>488</v>
      </c>
      <c r="G141" s="1">
        <v>2</v>
      </c>
      <c r="H141" s="1" t="s">
        <v>482</v>
      </c>
      <c r="I141" s="1" t="s">
        <v>467</v>
      </c>
      <c r="J141" s="1">
        <v>9</v>
      </c>
      <c r="K141" s="1">
        <v>18</v>
      </c>
      <c r="L141" s="49">
        <v>1</v>
      </c>
      <c r="M141" s="50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489</v>
      </c>
      <c r="D142" s="1"/>
      <c r="E142" s="1"/>
      <c r="F142" s="1" t="s">
        <v>490</v>
      </c>
      <c r="G142" s="1">
        <v>4</v>
      </c>
      <c r="H142" s="1" t="s">
        <v>482</v>
      </c>
      <c r="I142" s="1" t="s">
        <v>467</v>
      </c>
      <c r="J142" s="1">
        <v>6</v>
      </c>
      <c r="K142" s="1">
        <v>24</v>
      </c>
      <c r="L142" s="49">
        <v>1</v>
      </c>
      <c r="M142" s="50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491</v>
      </c>
      <c r="D143" s="1"/>
      <c r="E143" s="1"/>
      <c r="F143" s="1" t="s">
        <v>492</v>
      </c>
      <c r="G143" s="1">
        <v>4</v>
      </c>
      <c r="H143" s="1" t="s">
        <v>482</v>
      </c>
      <c r="I143" s="1" t="s">
        <v>467</v>
      </c>
      <c r="J143" s="1">
        <v>2.7</v>
      </c>
      <c r="K143" s="1">
        <v>10.8</v>
      </c>
      <c r="L143" s="49">
        <v>1</v>
      </c>
      <c r="M143" s="50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109</v>
      </c>
      <c r="D144" s="1"/>
      <c r="E144" s="1"/>
      <c r="F144" s="1" t="s">
        <v>493</v>
      </c>
      <c r="G144" s="1">
        <v>2</v>
      </c>
      <c r="H144" s="1" t="s">
        <v>482</v>
      </c>
      <c r="I144" s="1" t="s">
        <v>467</v>
      </c>
      <c r="J144" s="1">
        <v>1</v>
      </c>
      <c r="K144" s="1">
        <v>2</v>
      </c>
      <c r="L144" s="49">
        <v>1</v>
      </c>
      <c r="M144" s="50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109</v>
      </c>
      <c r="D145" s="1"/>
      <c r="E145" s="1"/>
      <c r="F145" s="1" t="s">
        <v>494</v>
      </c>
      <c r="G145" s="1">
        <v>4</v>
      </c>
      <c r="H145" s="1" t="s">
        <v>482</v>
      </c>
      <c r="I145" s="1" t="s">
        <v>483</v>
      </c>
      <c r="J145" s="1">
        <v>1</v>
      </c>
      <c r="K145" s="1">
        <v>4</v>
      </c>
      <c r="L145" s="49">
        <v>1</v>
      </c>
      <c r="M145" s="50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495</v>
      </c>
      <c r="D146" s="1"/>
      <c r="E146" s="1"/>
      <c r="F146" s="1" t="s">
        <v>496</v>
      </c>
      <c r="G146" s="1">
        <v>2</v>
      </c>
      <c r="H146" s="1" t="s">
        <v>482</v>
      </c>
      <c r="I146" s="1" t="s">
        <v>483</v>
      </c>
      <c r="J146" s="1">
        <v>0.3</v>
      </c>
      <c r="K146" s="1">
        <v>0.6</v>
      </c>
      <c r="L146" s="49">
        <v>1</v>
      </c>
      <c r="M146" s="50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495</v>
      </c>
      <c r="D147" s="1"/>
      <c r="E147" s="1"/>
      <c r="F147" s="1" t="s">
        <v>497</v>
      </c>
      <c r="G147" s="1">
        <v>2</v>
      </c>
      <c r="H147" s="1" t="s">
        <v>482</v>
      </c>
      <c r="I147" s="1" t="s">
        <v>483</v>
      </c>
      <c r="J147" s="1">
        <v>3.5</v>
      </c>
      <c r="K147" s="1">
        <v>7</v>
      </c>
      <c r="L147" s="49">
        <v>1</v>
      </c>
      <c r="M147" s="50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498</v>
      </c>
      <c r="D148" s="1"/>
      <c r="E148" s="1"/>
      <c r="F148" s="1" t="s">
        <v>499</v>
      </c>
      <c r="G148" s="1">
        <v>2</v>
      </c>
      <c r="H148" s="1" t="s">
        <v>482</v>
      </c>
      <c r="I148" s="1" t="s">
        <v>467</v>
      </c>
      <c r="J148" s="1">
        <v>0.2</v>
      </c>
      <c r="K148" s="1">
        <v>0.4</v>
      </c>
      <c r="L148" s="49">
        <v>1</v>
      </c>
      <c r="M148" s="50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126</v>
      </c>
      <c r="D149" s="1">
        <v>266019</v>
      </c>
      <c r="E149" s="1"/>
      <c r="F149" s="1" t="s">
        <v>306</v>
      </c>
      <c r="G149" s="1">
        <v>32</v>
      </c>
      <c r="H149" s="1" t="s">
        <v>19</v>
      </c>
      <c r="I149" s="1" t="s">
        <v>261</v>
      </c>
      <c r="J149" s="1">
        <v>6</v>
      </c>
      <c r="K149" s="1">
        <v>192</v>
      </c>
      <c r="L149" s="49">
        <v>13</v>
      </c>
      <c r="M149" s="50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124</v>
      </c>
      <c r="D150" s="1">
        <v>266024</v>
      </c>
      <c r="E150" s="1"/>
      <c r="F150" s="1" t="s">
        <v>307</v>
      </c>
      <c r="G150" s="1">
        <v>186</v>
      </c>
      <c r="H150" s="1" t="s">
        <v>19</v>
      </c>
      <c r="I150" s="1" t="s">
        <v>261</v>
      </c>
      <c r="J150" s="1">
        <v>19.8</v>
      </c>
      <c r="K150" s="1">
        <v>3682.8</v>
      </c>
      <c r="L150" s="49">
        <v>13</v>
      </c>
      <c r="M150" s="50">
        <v>45887</v>
      </c>
      <c r="N150" s="1" t="e">
        <f>VLOOKUP(B150,MICRO!E:L,8,0)</f>
        <v>#N/A</v>
      </c>
    </row>
    <row r="151" spans="1:14" ht="20.25" x14ac:dyDescent="0.25">
      <c r="A151" s="122">
        <v>1</v>
      </c>
      <c r="B151" s="122">
        <v>1789</v>
      </c>
      <c r="C151" s="122" t="s">
        <v>126</v>
      </c>
      <c r="D151" s="122"/>
      <c r="E151" s="122"/>
      <c r="F151" s="122" t="s">
        <v>439</v>
      </c>
      <c r="G151" s="122">
        <v>76</v>
      </c>
      <c r="H151" s="122" t="s">
        <v>19</v>
      </c>
      <c r="I151" s="122" t="s">
        <v>504</v>
      </c>
      <c r="J151" s="122">
        <v>8.1</v>
      </c>
      <c r="K151" s="122">
        <v>615.6</v>
      </c>
      <c r="L151" s="123">
        <v>1</v>
      </c>
      <c r="M151" s="124">
        <v>45887</v>
      </c>
      <c r="N151" s="122" t="e">
        <f>VLOOKUP(B151,MICRO!E:L,8,0)</f>
        <v>#N/A</v>
      </c>
    </row>
    <row r="152" spans="1:14" ht="20.25" x14ac:dyDescent="0.25">
      <c r="A152" s="122">
        <v>2</v>
      </c>
      <c r="B152" s="122">
        <v>1790</v>
      </c>
      <c r="C152" s="122" t="s">
        <v>173</v>
      </c>
      <c r="D152" s="122"/>
      <c r="E152" s="122" t="s">
        <v>2</v>
      </c>
      <c r="F152" s="122" t="s">
        <v>174</v>
      </c>
      <c r="G152" s="122">
        <v>2</v>
      </c>
      <c r="H152" s="122" t="s">
        <v>19</v>
      </c>
      <c r="I152" s="122" t="s">
        <v>504</v>
      </c>
      <c r="J152" s="122">
        <v>27.6</v>
      </c>
      <c r="K152" s="122">
        <v>55.2</v>
      </c>
      <c r="L152" s="123">
        <v>1</v>
      </c>
      <c r="M152" s="124">
        <v>45887</v>
      </c>
      <c r="N152" s="122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120</v>
      </c>
      <c r="D153" s="1"/>
      <c r="E153" s="1"/>
      <c r="F153" s="1" t="s">
        <v>440</v>
      </c>
      <c r="G153" s="1">
        <v>118</v>
      </c>
      <c r="H153" s="1" t="s">
        <v>19</v>
      </c>
      <c r="I153" s="1" t="s">
        <v>505</v>
      </c>
      <c r="J153" s="1">
        <v>16</v>
      </c>
      <c r="K153" s="1">
        <v>1888</v>
      </c>
      <c r="L153" s="49">
        <v>1</v>
      </c>
      <c r="M153" s="50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126</v>
      </c>
      <c r="D154" s="1">
        <v>266019</v>
      </c>
      <c r="E154" s="1"/>
      <c r="F154" s="1" t="s">
        <v>506</v>
      </c>
      <c r="G154" s="1">
        <v>50</v>
      </c>
      <c r="H154" s="1" t="s">
        <v>19</v>
      </c>
      <c r="I154" s="1" t="s">
        <v>415</v>
      </c>
      <c r="J154" s="1">
        <v>6</v>
      </c>
      <c r="K154" s="1">
        <v>300</v>
      </c>
      <c r="L154" s="49">
        <v>4</v>
      </c>
      <c r="M154" s="50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120</v>
      </c>
      <c r="D155" s="1">
        <v>266030</v>
      </c>
      <c r="E155" s="1"/>
      <c r="F155" s="1" t="s">
        <v>457</v>
      </c>
      <c r="G155" s="1">
        <v>17</v>
      </c>
      <c r="H155" s="1" t="s">
        <v>19</v>
      </c>
      <c r="I155" s="1" t="s">
        <v>415</v>
      </c>
      <c r="J155" s="1">
        <v>16.2</v>
      </c>
      <c r="K155" s="1">
        <v>275.39999999999998</v>
      </c>
      <c r="L155" s="49">
        <v>4</v>
      </c>
      <c r="M155" s="50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120</v>
      </c>
      <c r="D156" s="1">
        <v>266411</v>
      </c>
      <c r="E156" s="1"/>
      <c r="F156" s="1" t="s">
        <v>457</v>
      </c>
      <c r="G156" s="1">
        <v>60</v>
      </c>
      <c r="H156" s="1" t="s">
        <v>19</v>
      </c>
      <c r="I156" s="1" t="s">
        <v>415</v>
      </c>
      <c r="J156" s="1">
        <v>16.2</v>
      </c>
      <c r="K156" s="1">
        <v>972</v>
      </c>
      <c r="L156" s="49">
        <v>4</v>
      </c>
      <c r="M156" s="50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120</v>
      </c>
      <c r="D157" s="1">
        <v>266027</v>
      </c>
      <c r="E157" s="1"/>
      <c r="F157" s="1" t="s">
        <v>457</v>
      </c>
      <c r="G157" s="1">
        <v>164</v>
      </c>
      <c r="H157" s="1" t="s">
        <v>19</v>
      </c>
      <c r="I157" s="1" t="s">
        <v>415</v>
      </c>
      <c r="J157" s="1">
        <v>16.2</v>
      </c>
      <c r="K157" s="1">
        <v>2656.7999999999997</v>
      </c>
      <c r="L157" s="49">
        <v>4</v>
      </c>
      <c r="M157" s="50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399</v>
      </c>
      <c r="D158" s="1" t="s">
        <v>399</v>
      </c>
      <c r="E158" s="1"/>
      <c r="F158" s="1" t="s">
        <v>400</v>
      </c>
      <c r="G158" s="1">
        <v>1</v>
      </c>
      <c r="H158" s="1" t="s">
        <v>19</v>
      </c>
      <c r="I158" s="1" t="s">
        <v>401</v>
      </c>
      <c r="J158" s="1">
        <v>182.5</v>
      </c>
      <c r="K158" s="1">
        <v>182.5</v>
      </c>
      <c r="L158" s="49">
        <v>1</v>
      </c>
      <c r="M158" s="50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399</v>
      </c>
      <c r="D159" s="1" t="s">
        <v>399</v>
      </c>
      <c r="E159" s="1"/>
      <c r="F159" s="1" t="s">
        <v>400</v>
      </c>
      <c r="G159" s="1">
        <v>1</v>
      </c>
      <c r="H159" s="1" t="s">
        <v>19</v>
      </c>
      <c r="I159" s="1" t="s">
        <v>402</v>
      </c>
      <c r="J159" s="1">
        <v>182.5</v>
      </c>
      <c r="K159" s="1">
        <v>182.5</v>
      </c>
      <c r="L159" s="49">
        <v>1</v>
      </c>
      <c r="M159" s="50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399</v>
      </c>
      <c r="D160" s="1" t="s">
        <v>399</v>
      </c>
      <c r="E160" s="1"/>
      <c r="F160" s="1" t="s">
        <v>400</v>
      </c>
      <c r="G160" s="1">
        <v>1</v>
      </c>
      <c r="H160" s="1" t="s">
        <v>19</v>
      </c>
      <c r="I160" s="1" t="s">
        <v>404</v>
      </c>
      <c r="J160" s="1">
        <v>182.5</v>
      </c>
      <c r="K160" s="1">
        <v>182.5</v>
      </c>
      <c r="L160" s="49">
        <v>1</v>
      </c>
      <c r="M160" s="50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399</v>
      </c>
      <c r="D161" s="1" t="s">
        <v>399</v>
      </c>
      <c r="E161" s="1"/>
      <c r="F161" s="1" t="s">
        <v>400</v>
      </c>
      <c r="G161" s="1">
        <v>1</v>
      </c>
      <c r="H161" s="1" t="s">
        <v>19</v>
      </c>
      <c r="I161" s="1" t="s">
        <v>403</v>
      </c>
      <c r="J161" s="1">
        <v>182.5</v>
      </c>
      <c r="K161" s="1">
        <v>182.5</v>
      </c>
      <c r="L161" s="49">
        <v>1</v>
      </c>
      <c r="M161" s="50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503</v>
      </c>
      <c r="D162" s="1" t="s">
        <v>503</v>
      </c>
      <c r="E162" s="1"/>
      <c r="F162" s="1" t="s">
        <v>180</v>
      </c>
      <c r="G162" s="1">
        <v>1</v>
      </c>
      <c r="H162" s="1" t="s">
        <v>19</v>
      </c>
      <c r="I162" s="1" t="s">
        <v>401</v>
      </c>
      <c r="J162" s="1">
        <v>228</v>
      </c>
      <c r="K162" s="1">
        <v>228</v>
      </c>
      <c r="L162" s="49">
        <v>1</v>
      </c>
      <c r="M162" s="50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503</v>
      </c>
      <c r="D163" s="1" t="s">
        <v>503</v>
      </c>
      <c r="E163" s="1"/>
      <c r="F163" s="1" t="s">
        <v>180</v>
      </c>
      <c r="G163" s="1">
        <v>1</v>
      </c>
      <c r="H163" s="1" t="s">
        <v>19</v>
      </c>
      <c r="I163" s="1" t="s">
        <v>402</v>
      </c>
      <c r="J163" s="1">
        <v>228</v>
      </c>
      <c r="K163" s="1">
        <v>228</v>
      </c>
      <c r="L163" s="49">
        <v>1</v>
      </c>
      <c r="M163" s="50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503</v>
      </c>
      <c r="D164" s="1" t="s">
        <v>503</v>
      </c>
      <c r="E164" s="1"/>
      <c r="F164" s="1" t="s">
        <v>180</v>
      </c>
      <c r="G164" s="1">
        <v>1</v>
      </c>
      <c r="H164" s="1" t="s">
        <v>19</v>
      </c>
      <c r="I164" s="1" t="s">
        <v>404</v>
      </c>
      <c r="J164" s="1">
        <v>228</v>
      </c>
      <c r="K164" s="1">
        <v>228</v>
      </c>
      <c r="L164" s="49">
        <v>1</v>
      </c>
      <c r="M164" s="50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503</v>
      </c>
      <c r="D165" s="1" t="s">
        <v>503</v>
      </c>
      <c r="E165" s="1"/>
      <c r="F165" s="1" t="s">
        <v>180</v>
      </c>
      <c r="G165" s="1">
        <v>1</v>
      </c>
      <c r="H165" s="1" t="s">
        <v>19</v>
      </c>
      <c r="I165" s="1" t="s">
        <v>403</v>
      </c>
      <c r="J165" s="1">
        <v>228</v>
      </c>
      <c r="K165" s="1">
        <v>228</v>
      </c>
      <c r="L165" s="49">
        <v>1</v>
      </c>
      <c r="M165" s="50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514</v>
      </c>
      <c r="D166" s="1"/>
      <c r="E166" s="1"/>
      <c r="F166" s="1" t="s">
        <v>515</v>
      </c>
      <c r="G166" s="1">
        <v>4</v>
      </c>
      <c r="H166" s="1" t="s">
        <v>19</v>
      </c>
      <c r="I166" s="1" t="s">
        <v>516</v>
      </c>
      <c r="J166" s="1">
        <v>21.9</v>
      </c>
      <c r="K166" s="1">
        <v>87.6</v>
      </c>
      <c r="L166" s="49">
        <v>1</v>
      </c>
      <c r="M166" s="50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135</v>
      </c>
      <c r="D167" s="1"/>
      <c r="E167" s="1"/>
      <c r="F167" s="1" t="s">
        <v>136</v>
      </c>
      <c r="G167" s="1">
        <v>3</v>
      </c>
      <c r="H167" s="1" t="s">
        <v>19</v>
      </c>
      <c r="I167" s="1" t="s">
        <v>561</v>
      </c>
      <c r="J167" s="1">
        <v>18</v>
      </c>
      <c r="K167" s="1">
        <v>54</v>
      </c>
      <c r="L167" s="49">
        <v>1</v>
      </c>
      <c r="M167" s="50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527</v>
      </c>
      <c r="D168" s="1" t="s">
        <v>527</v>
      </c>
      <c r="E168" s="1"/>
      <c r="F168" s="1" t="s">
        <v>528</v>
      </c>
      <c r="G168" s="1">
        <v>10</v>
      </c>
      <c r="H168" s="1" t="s">
        <v>19</v>
      </c>
      <c r="I168" s="1" t="s">
        <v>568</v>
      </c>
      <c r="J168" s="1">
        <v>6</v>
      </c>
      <c r="K168" s="1">
        <v>60</v>
      </c>
      <c r="L168" s="49">
        <v>1</v>
      </c>
      <c r="M168" s="50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517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9">
        <v>1</v>
      </c>
      <c r="M169" s="50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120</v>
      </c>
      <c r="D170" s="1" t="s">
        <v>569</v>
      </c>
      <c r="E170" s="1"/>
      <c r="F170" s="1" t="s">
        <v>440</v>
      </c>
      <c r="G170" s="1">
        <v>182</v>
      </c>
      <c r="H170" s="1" t="s">
        <v>19</v>
      </c>
      <c r="I170" s="1" t="s">
        <v>505</v>
      </c>
      <c r="J170" s="1">
        <v>16</v>
      </c>
      <c r="K170" s="1">
        <v>2912</v>
      </c>
      <c r="L170" s="49">
        <v>2</v>
      </c>
      <c r="M170" s="50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518</v>
      </c>
      <c r="D171" s="1"/>
      <c r="E171" s="1"/>
      <c r="F171" s="1" t="s">
        <v>519</v>
      </c>
      <c r="G171" s="1">
        <v>2</v>
      </c>
      <c r="H171" s="1" t="s">
        <v>19</v>
      </c>
      <c r="I171" s="1" t="s">
        <v>570</v>
      </c>
      <c r="J171" s="1">
        <v>160</v>
      </c>
      <c r="K171" s="1">
        <f>Tabela1[[#This Row],[PESO UNI]]*Tabela1[[#This Row],[QTE]]</f>
        <v>1137.2</v>
      </c>
      <c r="L171" s="49">
        <v>1</v>
      </c>
      <c r="M171" s="50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520</v>
      </c>
      <c r="D172" s="1"/>
      <c r="E172" s="1"/>
      <c r="F172" s="1" t="s">
        <v>521</v>
      </c>
      <c r="G172" s="1">
        <v>40</v>
      </c>
      <c r="H172" s="1" t="s">
        <v>19</v>
      </c>
      <c r="I172" s="1" t="s">
        <v>570</v>
      </c>
      <c r="J172" s="1">
        <v>0.38</v>
      </c>
      <c r="K172" s="1">
        <f>Tabela1[[#This Row],[PESO UNI]]*Tabela1[[#This Row],[QTE]]</f>
        <v>142.19999999999999</v>
      </c>
      <c r="L172" s="49">
        <v>1</v>
      </c>
      <c r="M172" s="50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520</v>
      </c>
      <c r="D173" s="1"/>
      <c r="E173" s="1"/>
      <c r="F173" s="1" t="s">
        <v>522</v>
      </c>
      <c r="G173" s="1">
        <v>40</v>
      </c>
      <c r="H173" s="1" t="s">
        <v>19</v>
      </c>
      <c r="I173" s="1" t="s">
        <v>570</v>
      </c>
      <c r="J173" s="1">
        <v>0.11</v>
      </c>
      <c r="K173" s="1">
        <f>Tabela1[[#This Row],[PESO UNI]]*Tabela1[[#This Row],[QTE]]</f>
        <v>295.39999999999998</v>
      </c>
      <c r="L173" s="49">
        <v>1</v>
      </c>
      <c r="M173" s="50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520</v>
      </c>
      <c r="D174" s="1"/>
      <c r="E174" s="1"/>
      <c r="F174" s="1" t="s">
        <v>523</v>
      </c>
      <c r="G174" s="1">
        <v>40</v>
      </c>
      <c r="H174" s="1" t="s">
        <v>19</v>
      </c>
      <c r="I174" s="1" t="s">
        <v>570</v>
      </c>
      <c r="J174" s="1">
        <v>0.05</v>
      </c>
      <c r="K174" s="1">
        <f>Tabela1[[#This Row],[PESO UNI]]*Tabela1[[#This Row],[QTE]]</f>
        <v>950.5</v>
      </c>
      <c r="L174" s="49">
        <v>1</v>
      </c>
      <c r="M174" s="50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91</v>
      </c>
      <c r="D175" s="1"/>
      <c r="E175" s="1"/>
      <c r="F175" s="1" t="s">
        <v>423</v>
      </c>
      <c r="G175" s="1">
        <v>5</v>
      </c>
      <c r="H175" s="1" t="s">
        <v>19</v>
      </c>
      <c r="I175" s="1" t="s">
        <v>571</v>
      </c>
      <c r="J175" s="1">
        <v>6</v>
      </c>
      <c r="K175" s="1">
        <v>30</v>
      </c>
      <c r="L175" s="49">
        <v>1</v>
      </c>
      <c r="M175" s="50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182</v>
      </c>
      <c r="D176" s="1" t="s">
        <v>182</v>
      </c>
      <c r="E176" s="1"/>
      <c r="F176" s="1" t="s">
        <v>560</v>
      </c>
      <c r="G176" s="1">
        <v>10</v>
      </c>
      <c r="H176" s="1" t="s">
        <v>19</v>
      </c>
      <c r="I176" s="1" t="s">
        <v>572</v>
      </c>
      <c r="J176" s="1">
        <v>0.77</v>
      </c>
      <c r="K176" s="1">
        <v>7.7</v>
      </c>
      <c r="L176" s="49">
        <v>1</v>
      </c>
      <c r="M176" s="50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84</v>
      </c>
      <c r="D177" s="1" t="s">
        <v>84</v>
      </c>
      <c r="E177" s="1"/>
      <c r="F177" s="1" t="s">
        <v>406</v>
      </c>
      <c r="G177" s="1">
        <v>25</v>
      </c>
      <c r="H177" s="1" t="s">
        <v>19</v>
      </c>
      <c r="I177" s="1" t="s">
        <v>573</v>
      </c>
      <c r="J177" s="1">
        <v>6</v>
      </c>
      <c r="K177" s="1">
        <v>150</v>
      </c>
      <c r="L177" s="49">
        <v>1</v>
      </c>
      <c r="M177" s="50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126</v>
      </c>
      <c r="D178" s="1" t="s">
        <v>126</v>
      </c>
      <c r="E178" s="1"/>
      <c r="F178" s="1" t="s">
        <v>439</v>
      </c>
      <c r="G178" s="1">
        <v>94</v>
      </c>
      <c r="H178" s="1" t="s">
        <v>19</v>
      </c>
      <c r="I178" s="1" t="s">
        <v>504</v>
      </c>
      <c r="J178" s="1">
        <v>8.1</v>
      </c>
      <c r="K178" s="1">
        <v>761.4</v>
      </c>
      <c r="L178" s="49">
        <v>2</v>
      </c>
      <c r="M178" s="50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124</v>
      </c>
      <c r="D179" s="1">
        <v>266024</v>
      </c>
      <c r="E179" s="1"/>
      <c r="F179" s="1" t="s">
        <v>307</v>
      </c>
      <c r="G179" s="1">
        <v>33</v>
      </c>
      <c r="H179" s="1" t="s">
        <v>19</v>
      </c>
      <c r="I179" s="1" t="s">
        <v>261</v>
      </c>
      <c r="J179" s="1">
        <v>15.97</v>
      </c>
      <c r="K179" s="1">
        <v>527.01</v>
      </c>
      <c r="L179" s="49">
        <v>14</v>
      </c>
      <c r="M179" s="50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520</v>
      </c>
      <c r="D180" s="1"/>
      <c r="E180" s="1"/>
      <c r="F180" s="1" t="s">
        <v>530</v>
      </c>
      <c r="G180" s="1">
        <v>1</v>
      </c>
      <c r="H180" s="1" t="s">
        <v>19</v>
      </c>
      <c r="I180" s="1" t="s">
        <v>690</v>
      </c>
      <c r="J180" s="1">
        <v>395.5</v>
      </c>
      <c r="K180" s="1">
        <v>395.5</v>
      </c>
      <c r="L180" s="49">
        <v>1</v>
      </c>
      <c r="M180" s="50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520</v>
      </c>
      <c r="D181" s="1"/>
      <c r="E181" s="1"/>
      <c r="F181" s="1" t="s">
        <v>531</v>
      </c>
      <c r="G181" s="1">
        <v>1</v>
      </c>
      <c r="H181" s="1" t="s">
        <v>19</v>
      </c>
      <c r="I181" s="1" t="s">
        <v>690</v>
      </c>
      <c r="J181" s="1">
        <v>395.5</v>
      </c>
      <c r="K181" s="1">
        <v>395.5</v>
      </c>
      <c r="L181" s="49">
        <v>1</v>
      </c>
      <c r="M181" s="50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533</v>
      </c>
      <c r="D182" s="1"/>
      <c r="E182" s="1"/>
      <c r="F182" s="1" t="s">
        <v>534</v>
      </c>
      <c r="G182" s="1">
        <v>2</v>
      </c>
      <c r="H182" s="1" t="s">
        <v>19</v>
      </c>
      <c r="I182" s="1" t="s">
        <v>690</v>
      </c>
      <c r="J182" s="1">
        <v>368.6</v>
      </c>
      <c r="K182" s="1">
        <v>737.2</v>
      </c>
      <c r="L182" s="49">
        <v>1</v>
      </c>
      <c r="M182" s="50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518</v>
      </c>
      <c r="D183" s="1"/>
      <c r="E183" s="1"/>
      <c r="F183" s="1" t="s">
        <v>519</v>
      </c>
      <c r="G183" s="1">
        <v>2</v>
      </c>
      <c r="H183" s="1" t="s">
        <v>19</v>
      </c>
      <c r="I183" s="1" t="s">
        <v>690</v>
      </c>
      <c r="J183" s="1">
        <v>160</v>
      </c>
      <c r="K183" s="1">
        <v>320</v>
      </c>
      <c r="L183" s="49">
        <v>1</v>
      </c>
      <c r="M183" s="50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535</v>
      </c>
      <c r="D184" s="1"/>
      <c r="E184" s="1"/>
      <c r="F184" s="1" t="s">
        <v>536</v>
      </c>
      <c r="G184" s="1">
        <v>4</v>
      </c>
      <c r="H184" s="1" t="s">
        <v>19</v>
      </c>
      <c r="I184" s="1" t="s">
        <v>690</v>
      </c>
      <c r="J184" s="1">
        <v>8</v>
      </c>
      <c r="K184" s="1">
        <v>32</v>
      </c>
      <c r="L184" s="49">
        <v>1</v>
      </c>
      <c r="M184" s="50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537</v>
      </c>
      <c r="D185" s="1"/>
      <c r="E185" s="1"/>
      <c r="F185" s="1" t="s">
        <v>538</v>
      </c>
      <c r="G185" s="1">
        <v>4</v>
      </c>
      <c r="H185" s="1" t="s">
        <v>19</v>
      </c>
      <c r="I185" s="1" t="s">
        <v>690</v>
      </c>
      <c r="J185" s="1">
        <v>0.1</v>
      </c>
      <c r="K185" s="1">
        <v>0.4</v>
      </c>
      <c r="L185" s="49">
        <v>1</v>
      </c>
      <c r="M185" s="50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539</v>
      </c>
      <c r="D186" s="1"/>
      <c r="E186" s="1"/>
      <c r="F186" s="1" t="s">
        <v>562</v>
      </c>
      <c r="G186" s="1">
        <v>1</v>
      </c>
      <c r="H186" s="1" t="s">
        <v>19</v>
      </c>
      <c r="I186" s="1" t="s">
        <v>690</v>
      </c>
      <c r="J186" s="1">
        <v>3209</v>
      </c>
      <c r="K186" s="1">
        <v>3209</v>
      </c>
      <c r="L186" s="49">
        <v>1</v>
      </c>
      <c r="M186" s="50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540</v>
      </c>
      <c r="D187" s="1"/>
      <c r="E187" s="1"/>
      <c r="F187" s="1" t="s">
        <v>563</v>
      </c>
      <c r="G187" s="1">
        <v>1</v>
      </c>
      <c r="H187" s="1" t="s">
        <v>19</v>
      </c>
      <c r="I187" s="1" t="s">
        <v>690</v>
      </c>
      <c r="J187" s="1">
        <v>2052.1</v>
      </c>
      <c r="K187" s="1">
        <v>2052.1</v>
      </c>
      <c r="L187" s="49">
        <v>1</v>
      </c>
      <c r="M187" s="50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541</v>
      </c>
      <c r="D188" s="1"/>
      <c r="E188" s="1"/>
      <c r="F188" s="1" t="s">
        <v>542</v>
      </c>
      <c r="G188" s="1">
        <v>2</v>
      </c>
      <c r="H188" s="1" t="s">
        <v>19</v>
      </c>
      <c r="I188" s="1" t="s">
        <v>690</v>
      </c>
      <c r="J188" s="1">
        <v>154.19999999999999</v>
      </c>
      <c r="K188" s="1">
        <v>308.39999999999998</v>
      </c>
      <c r="L188" s="49">
        <v>1</v>
      </c>
      <c r="M188" s="50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541</v>
      </c>
      <c r="D189" s="1"/>
      <c r="E189" s="1"/>
      <c r="F189" s="1" t="s">
        <v>543</v>
      </c>
      <c r="G189" s="1">
        <v>2</v>
      </c>
      <c r="H189" s="1" t="s">
        <v>19</v>
      </c>
      <c r="I189" s="1" t="s">
        <v>690</v>
      </c>
      <c r="J189" s="1">
        <v>0.01</v>
      </c>
      <c r="K189" s="1">
        <v>0.02</v>
      </c>
      <c r="L189" s="49">
        <v>1</v>
      </c>
      <c r="M189" s="50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541</v>
      </c>
      <c r="D190" s="1"/>
      <c r="E190" s="1"/>
      <c r="F190" s="1" t="s">
        <v>544</v>
      </c>
      <c r="G190" s="1">
        <v>2</v>
      </c>
      <c r="H190" s="1" t="s">
        <v>19</v>
      </c>
      <c r="I190" s="1" t="s">
        <v>690</v>
      </c>
      <c r="J190" s="1">
        <v>0.1</v>
      </c>
      <c r="K190" s="1">
        <v>0.2</v>
      </c>
      <c r="L190" s="49">
        <v>1</v>
      </c>
      <c r="M190" s="50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541</v>
      </c>
      <c r="D191" s="1"/>
      <c r="E191" s="1"/>
      <c r="F191" s="1" t="s">
        <v>545</v>
      </c>
      <c r="G191" s="1">
        <v>40</v>
      </c>
      <c r="H191" s="1" t="s">
        <v>19</v>
      </c>
      <c r="I191" s="1" t="s">
        <v>690</v>
      </c>
      <c r="J191" s="1">
        <v>0.03</v>
      </c>
      <c r="K191" s="1">
        <v>1.2</v>
      </c>
      <c r="L191" s="49">
        <v>1</v>
      </c>
      <c r="M191" s="50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537</v>
      </c>
      <c r="D192" s="1"/>
      <c r="E192" s="1"/>
      <c r="F192" s="1" t="s">
        <v>538</v>
      </c>
      <c r="G192" s="1">
        <v>2</v>
      </c>
      <c r="H192" s="1" t="s">
        <v>19</v>
      </c>
      <c r="I192" s="1" t="s">
        <v>690</v>
      </c>
      <c r="J192" s="1">
        <v>0.1</v>
      </c>
      <c r="K192" s="1">
        <v>0.2</v>
      </c>
      <c r="L192" s="49">
        <v>1</v>
      </c>
      <c r="M192" s="50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546</v>
      </c>
      <c r="D193" s="1"/>
      <c r="E193" s="1"/>
      <c r="F193" s="1" t="s">
        <v>534</v>
      </c>
      <c r="G193" s="1">
        <v>2</v>
      </c>
      <c r="H193" s="1" t="s">
        <v>19</v>
      </c>
      <c r="I193" s="1" t="s">
        <v>690</v>
      </c>
      <c r="J193" s="1">
        <v>274.10000000000002</v>
      </c>
      <c r="K193" s="1">
        <v>548.20000000000005</v>
      </c>
      <c r="L193" s="49">
        <v>1</v>
      </c>
      <c r="M193" s="50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547</v>
      </c>
      <c r="D194" s="1"/>
      <c r="E194" s="1"/>
      <c r="F194" s="1" t="s">
        <v>298</v>
      </c>
      <c r="G194" s="1">
        <v>2</v>
      </c>
      <c r="H194" s="1" t="s">
        <v>19</v>
      </c>
      <c r="I194" s="1" t="s">
        <v>690</v>
      </c>
      <c r="J194" s="1">
        <v>194.6</v>
      </c>
      <c r="K194" s="1">
        <v>389.2</v>
      </c>
      <c r="L194" s="49">
        <v>1</v>
      </c>
      <c r="M194" s="50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548</v>
      </c>
      <c r="D195" s="1"/>
      <c r="E195" s="1"/>
      <c r="F195" s="1" t="s">
        <v>549</v>
      </c>
      <c r="G195" s="1">
        <v>2</v>
      </c>
      <c r="H195" s="1" t="s">
        <v>19</v>
      </c>
      <c r="I195" s="1" t="s">
        <v>690</v>
      </c>
      <c r="J195" s="1">
        <v>6.3</v>
      </c>
      <c r="K195" s="1">
        <v>12.6</v>
      </c>
      <c r="L195" s="49">
        <v>1</v>
      </c>
      <c r="M195" s="50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550</v>
      </c>
      <c r="D196" s="1"/>
      <c r="E196" s="1"/>
      <c r="F196" s="1" t="s">
        <v>551</v>
      </c>
      <c r="G196" s="1">
        <v>2</v>
      </c>
      <c r="H196" s="1" t="s">
        <v>19</v>
      </c>
      <c r="I196" s="1" t="s">
        <v>690</v>
      </c>
      <c r="J196" s="1">
        <v>79.5</v>
      </c>
      <c r="K196" s="1">
        <v>159</v>
      </c>
      <c r="L196" s="49">
        <v>1</v>
      </c>
      <c r="M196" s="50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552</v>
      </c>
      <c r="D197" s="1"/>
      <c r="E197" s="1"/>
      <c r="F197" s="1" t="s">
        <v>553</v>
      </c>
      <c r="G197" s="1">
        <v>2</v>
      </c>
      <c r="H197" s="1" t="s">
        <v>19</v>
      </c>
      <c r="I197" s="1" t="s">
        <v>690</v>
      </c>
      <c r="J197" s="1">
        <v>571</v>
      </c>
      <c r="K197" s="1">
        <v>1142</v>
      </c>
      <c r="L197" s="49">
        <v>1</v>
      </c>
      <c r="M197" s="50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524</v>
      </c>
      <c r="D198" s="1" t="s">
        <v>524</v>
      </c>
      <c r="E198" s="1"/>
      <c r="F198" s="1" t="s">
        <v>525</v>
      </c>
      <c r="G198" s="1">
        <v>3</v>
      </c>
      <c r="H198" s="1" t="s">
        <v>19</v>
      </c>
      <c r="I198" s="1" t="s">
        <v>691</v>
      </c>
      <c r="J198" s="1">
        <v>28.5</v>
      </c>
      <c r="K198" s="1">
        <v>85.5</v>
      </c>
      <c r="L198" s="49">
        <v>1</v>
      </c>
      <c r="M198" s="50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90</v>
      </c>
      <c r="D199" s="1" t="s">
        <v>90</v>
      </c>
      <c r="E199" s="1"/>
      <c r="F199" s="1" t="s">
        <v>125</v>
      </c>
      <c r="G199" s="1">
        <v>5</v>
      </c>
      <c r="H199" s="1" t="s">
        <v>19</v>
      </c>
      <c r="I199" s="1" t="s">
        <v>692</v>
      </c>
      <c r="J199" s="1">
        <v>19.8</v>
      </c>
      <c r="K199" s="1">
        <v>99</v>
      </c>
      <c r="L199" s="49">
        <v>1</v>
      </c>
      <c r="M199" s="50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85</v>
      </c>
      <c r="D200" s="1" t="s">
        <v>85</v>
      </c>
      <c r="E200" s="1"/>
      <c r="F200" s="1" t="s">
        <v>684</v>
      </c>
      <c r="G200" s="1">
        <v>12</v>
      </c>
      <c r="H200" s="1" t="s">
        <v>19</v>
      </c>
      <c r="I200" s="1" t="s">
        <v>750</v>
      </c>
      <c r="J200" s="1">
        <v>6</v>
      </c>
      <c r="K200" s="1">
        <v>72</v>
      </c>
      <c r="L200" s="49">
        <v>1</v>
      </c>
      <c r="M200" s="50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514</v>
      </c>
      <c r="D201" s="1"/>
      <c r="E201" s="1"/>
      <c r="F201" s="1" t="s">
        <v>751</v>
      </c>
      <c r="G201" s="1">
        <v>4</v>
      </c>
      <c r="H201" s="1" t="s">
        <v>19</v>
      </c>
      <c r="I201" s="1" t="s">
        <v>516</v>
      </c>
      <c r="J201" s="1">
        <v>64.5</v>
      </c>
      <c r="K201" s="1">
        <v>258</v>
      </c>
      <c r="L201" s="49">
        <v>1</v>
      </c>
      <c r="M201" s="50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500</v>
      </c>
      <c r="D202" s="1" t="s">
        <v>501</v>
      </c>
      <c r="E202" s="1" t="s">
        <v>2</v>
      </c>
      <c r="F202" s="1" t="s">
        <v>502</v>
      </c>
      <c r="G202" s="1">
        <v>1</v>
      </c>
      <c r="H202" s="1" t="s">
        <v>19</v>
      </c>
      <c r="I202" s="1" t="s">
        <v>401</v>
      </c>
      <c r="J202" s="1">
        <v>4.5</v>
      </c>
      <c r="K202" s="1">
        <v>4.5</v>
      </c>
      <c r="L202" s="49">
        <v>2</v>
      </c>
      <c r="M202" s="50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500</v>
      </c>
      <c r="D203" s="1" t="s">
        <v>501</v>
      </c>
      <c r="E203" s="1" t="s">
        <v>2</v>
      </c>
      <c r="F203" s="1" t="s">
        <v>502</v>
      </c>
      <c r="G203" s="1">
        <v>1</v>
      </c>
      <c r="H203" s="1" t="s">
        <v>19</v>
      </c>
      <c r="I203" s="1" t="s">
        <v>402</v>
      </c>
      <c r="J203" s="1">
        <v>4.5</v>
      </c>
      <c r="K203" s="1">
        <v>4.5</v>
      </c>
      <c r="L203" s="49">
        <v>2</v>
      </c>
      <c r="M203" s="50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500</v>
      </c>
      <c r="D204" s="1" t="s">
        <v>501</v>
      </c>
      <c r="E204" s="1" t="s">
        <v>2</v>
      </c>
      <c r="F204" s="1" t="s">
        <v>502</v>
      </c>
      <c r="G204" s="1">
        <v>1</v>
      </c>
      <c r="H204" s="1" t="s">
        <v>19</v>
      </c>
      <c r="I204" s="1" t="s">
        <v>404</v>
      </c>
      <c r="J204" s="1">
        <v>4.5</v>
      </c>
      <c r="K204" s="1">
        <v>4.5</v>
      </c>
      <c r="L204" s="49">
        <v>2</v>
      </c>
      <c r="M204" s="50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500</v>
      </c>
      <c r="D205" s="1" t="s">
        <v>501</v>
      </c>
      <c r="E205" s="1" t="s">
        <v>2</v>
      </c>
      <c r="F205" s="1" t="s">
        <v>502</v>
      </c>
      <c r="G205" s="1">
        <v>1</v>
      </c>
      <c r="H205" s="1" t="s">
        <v>19</v>
      </c>
      <c r="I205" s="1" t="s">
        <v>403</v>
      </c>
      <c r="J205" s="1">
        <v>4.5</v>
      </c>
      <c r="K205" s="1">
        <v>4.5</v>
      </c>
      <c r="L205" s="49">
        <v>2</v>
      </c>
      <c r="M205" s="50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676</v>
      </c>
      <c r="D206" s="1" t="s">
        <v>752</v>
      </c>
      <c r="E206" s="1" t="s">
        <v>2</v>
      </c>
      <c r="F206" s="1" t="s">
        <v>677</v>
      </c>
      <c r="G206" s="1">
        <v>2</v>
      </c>
      <c r="H206" s="1" t="s">
        <v>19</v>
      </c>
      <c r="I206" s="1" t="s">
        <v>401</v>
      </c>
      <c r="J206" s="1">
        <v>6</v>
      </c>
      <c r="K206" s="1">
        <v>12</v>
      </c>
      <c r="L206" s="49">
        <v>2</v>
      </c>
      <c r="M206" s="50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676</v>
      </c>
      <c r="D207" s="1" t="s">
        <v>752</v>
      </c>
      <c r="E207" s="1" t="s">
        <v>2</v>
      </c>
      <c r="F207" s="1" t="s">
        <v>677</v>
      </c>
      <c r="G207" s="1">
        <v>2</v>
      </c>
      <c r="H207" s="1" t="s">
        <v>19</v>
      </c>
      <c r="I207" s="1" t="s">
        <v>402</v>
      </c>
      <c r="J207" s="1">
        <v>6</v>
      </c>
      <c r="K207" s="1">
        <v>12</v>
      </c>
      <c r="L207" s="49">
        <v>2</v>
      </c>
      <c r="M207" s="50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676</v>
      </c>
      <c r="D208" s="1" t="s">
        <v>752</v>
      </c>
      <c r="E208" s="1" t="s">
        <v>2</v>
      </c>
      <c r="F208" s="1" t="s">
        <v>677</v>
      </c>
      <c r="G208" s="1">
        <v>2</v>
      </c>
      <c r="H208" s="1" t="s">
        <v>19</v>
      </c>
      <c r="I208" s="1" t="s">
        <v>404</v>
      </c>
      <c r="J208" s="1">
        <v>6</v>
      </c>
      <c r="K208" s="1">
        <v>12</v>
      </c>
      <c r="L208" s="49">
        <v>2</v>
      </c>
      <c r="M208" s="50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676</v>
      </c>
      <c r="D209" s="1" t="s">
        <v>752</v>
      </c>
      <c r="E209" s="1" t="s">
        <v>2</v>
      </c>
      <c r="F209" s="1" t="s">
        <v>677</v>
      </c>
      <c r="G209" s="1">
        <v>2</v>
      </c>
      <c r="H209" s="1" t="s">
        <v>19</v>
      </c>
      <c r="I209" s="1" t="s">
        <v>403</v>
      </c>
      <c r="J209" s="1">
        <v>6</v>
      </c>
      <c r="K209" s="1">
        <v>12</v>
      </c>
      <c r="L209" s="49">
        <v>2</v>
      </c>
      <c r="M209" s="50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676</v>
      </c>
      <c r="D210" s="1" t="s">
        <v>752</v>
      </c>
      <c r="E210" s="1" t="s">
        <v>51</v>
      </c>
      <c r="F210" s="1" t="s">
        <v>678</v>
      </c>
      <c r="G210" s="1">
        <v>2</v>
      </c>
      <c r="H210" s="1" t="s">
        <v>19</v>
      </c>
      <c r="I210" s="1" t="s">
        <v>401</v>
      </c>
      <c r="J210" s="1">
        <v>6.7</v>
      </c>
      <c r="K210" s="1">
        <v>13.4</v>
      </c>
      <c r="L210" s="49">
        <v>2</v>
      </c>
      <c r="M210" s="50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676</v>
      </c>
      <c r="D211" s="1" t="s">
        <v>752</v>
      </c>
      <c r="E211" s="1" t="s">
        <v>51</v>
      </c>
      <c r="F211" s="1" t="s">
        <v>678</v>
      </c>
      <c r="G211" s="1">
        <v>2</v>
      </c>
      <c r="H211" s="1" t="s">
        <v>19</v>
      </c>
      <c r="I211" s="1" t="s">
        <v>402</v>
      </c>
      <c r="J211" s="1">
        <v>6.7</v>
      </c>
      <c r="K211" s="1">
        <v>13.4</v>
      </c>
      <c r="L211" s="49">
        <v>2</v>
      </c>
      <c r="M211" s="50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676</v>
      </c>
      <c r="D212" s="1" t="s">
        <v>752</v>
      </c>
      <c r="E212" s="1" t="s">
        <v>51</v>
      </c>
      <c r="F212" s="1" t="s">
        <v>678</v>
      </c>
      <c r="G212" s="1">
        <v>2</v>
      </c>
      <c r="H212" s="1" t="s">
        <v>19</v>
      </c>
      <c r="I212" s="1" t="s">
        <v>404</v>
      </c>
      <c r="J212" s="1">
        <v>6.7</v>
      </c>
      <c r="K212" s="1">
        <v>13.4</v>
      </c>
      <c r="L212" s="49">
        <v>2</v>
      </c>
      <c r="M212" s="50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676</v>
      </c>
      <c r="D213" s="1" t="s">
        <v>752</v>
      </c>
      <c r="E213" s="1" t="s">
        <v>51</v>
      </c>
      <c r="F213" s="1" t="s">
        <v>678</v>
      </c>
      <c r="G213" s="1">
        <v>2</v>
      </c>
      <c r="H213" s="1" t="s">
        <v>19</v>
      </c>
      <c r="I213" s="1" t="s">
        <v>403</v>
      </c>
      <c r="J213" s="1">
        <v>6.7</v>
      </c>
      <c r="K213" s="1">
        <v>13.4</v>
      </c>
      <c r="L213" s="49">
        <v>2</v>
      </c>
      <c r="M213" s="50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676</v>
      </c>
      <c r="D214" s="1" t="s">
        <v>752</v>
      </c>
      <c r="E214" s="1" t="s">
        <v>753</v>
      </c>
      <c r="F214" s="1" t="s">
        <v>679</v>
      </c>
      <c r="G214" s="1">
        <v>2</v>
      </c>
      <c r="H214" s="1" t="s">
        <v>19</v>
      </c>
      <c r="I214" s="1" t="s">
        <v>401</v>
      </c>
      <c r="J214" s="1">
        <v>0.8</v>
      </c>
      <c r="K214" s="1">
        <v>1.6</v>
      </c>
      <c r="L214" s="49">
        <v>2</v>
      </c>
      <c r="M214" s="50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676</v>
      </c>
      <c r="D215" s="1" t="s">
        <v>752</v>
      </c>
      <c r="E215" s="1" t="s">
        <v>753</v>
      </c>
      <c r="F215" s="1" t="s">
        <v>679</v>
      </c>
      <c r="G215" s="1">
        <v>2</v>
      </c>
      <c r="H215" s="1" t="s">
        <v>19</v>
      </c>
      <c r="I215" s="1" t="s">
        <v>402</v>
      </c>
      <c r="J215" s="1">
        <v>0.8</v>
      </c>
      <c r="K215" s="1">
        <v>1.6</v>
      </c>
      <c r="L215" s="49">
        <v>2</v>
      </c>
      <c r="M215" s="50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676</v>
      </c>
      <c r="D216" s="1" t="s">
        <v>752</v>
      </c>
      <c r="E216" s="1" t="s">
        <v>753</v>
      </c>
      <c r="F216" s="1" t="s">
        <v>679</v>
      </c>
      <c r="G216" s="1">
        <v>2</v>
      </c>
      <c r="H216" s="1" t="s">
        <v>19</v>
      </c>
      <c r="I216" s="1" t="s">
        <v>404</v>
      </c>
      <c r="J216" s="1">
        <v>0.8</v>
      </c>
      <c r="K216" s="1">
        <v>1.6</v>
      </c>
      <c r="L216" s="49">
        <v>2</v>
      </c>
      <c r="M216" s="50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676</v>
      </c>
      <c r="D217" s="1" t="s">
        <v>752</v>
      </c>
      <c r="E217" s="1" t="s">
        <v>753</v>
      </c>
      <c r="F217" s="1" t="s">
        <v>679</v>
      </c>
      <c r="G217" s="1">
        <v>2</v>
      </c>
      <c r="H217" s="1" t="s">
        <v>19</v>
      </c>
      <c r="I217" s="1" t="s">
        <v>403</v>
      </c>
      <c r="J217" s="1">
        <v>0.8</v>
      </c>
      <c r="K217" s="1">
        <v>1.6</v>
      </c>
      <c r="L217" s="49">
        <v>2</v>
      </c>
      <c r="M217" s="50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754</v>
      </c>
      <c r="D218" s="1"/>
      <c r="E218" s="1"/>
      <c r="F218" s="1" t="s">
        <v>755</v>
      </c>
      <c r="G218" s="1">
        <v>1</v>
      </c>
      <c r="H218" s="1" t="s">
        <v>19</v>
      </c>
      <c r="I218" s="1" t="s">
        <v>401</v>
      </c>
      <c r="J218" s="1">
        <v>208.3</v>
      </c>
      <c r="K218" s="1">
        <v>208.3</v>
      </c>
      <c r="L218" s="49">
        <v>3</v>
      </c>
      <c r="M218" s="50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754</v>
      </c>
      <c r="D219" s="1"/>
      <c r="E219" s="1"/>
      <c r="F219" s="1" t="s">
        <v>756</v>
      </c>
      <c r="G219" s="1">
        <v>1</v>
      </c>
      <c r="H219" s="1" t="s">
        <v>19</v>
      </c>
      <c r="I219" s="1" t="s">
        <v>401</v>
      </c>
      <c r="J219" s="1">
        <v>208.3</v>
      </c>
      <c r="K219" s="1">
        <v>208.3</v>
      </c>
      <c r="L219" s="49">
        <v>4</v>
      </c>
      <c r="M219" s="50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754</v>
      </c>
      <c r="D220" s="1"/>
      <c r="E220" s="1"/>
      <c r="F220" s="1" t="s">
        <v>757</v>
      </c>
      <c r="G220" s="1">
        <v>1</v>
      </c>
      <c r="H220" s="1" t="s">
        <v>19</v>
      </c>
      <c r="I220" s="1" t="s">
        <v>401</v>
      </c>
      <c r="J220" s="1">
        <v>208.3</v>
      </c>
      <c r="K220" s="1">
        <v>208.3</v>
      </c>
      <c r="L220" s="49">
        <v>5</v>
      </c>
      <c r="M220" s="50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758</v>
      </c>
      <c r="D221" s="1"/>
      <c r="E221" s="1"/>
      <c r="F221" s="1" t="s">
        <v>759</v>
      </c>
      <c r="G221" s="1">
        <v>1</v>
      </c>
      <c r="H221" s="1" t="s">
        <v>19</v>
      </c>
      <c r="I221" s="1" t="s">
        <v>402</v>
      </c>
      <c r="J221" s="1">
        <v>208.3</v>
      </c>
      <c r="K221" s="1">
        <v>208.3</v>
      </c>
      <c r="L221" s="49">
        <v>6</v>
      </c>
      <c r="M221" s="50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758</v>
      </c>
      <c r="D222" s="1"/>
      <c r="E222" s="1"/>
      <c r="F222" s="1" t="s">
        <v>760</v>
      </c>
      <c r="G222" s="1">
        <v>1</v>
      </c>
      <c r="H222" s="1" t="s">
        <v>19</v>
      </c>
      <c r="I222" s="1" t="s">
        <v>402</v>
      </c>
      <c r="J222" s="1">
        <v>208.3</v>
      </c>
      <c r="K222" s="1">
        <v>208.3</v>
      </c>
      <c r="L222" s="49">
        <v>7</v>
      </c>
      <c r="M222" s="50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758</v>
      </c>
      <c r="D223" s="1"/>
      <c r="E223" s="1"/>
      <c r="F223" s="1" t="s">
        <v>761</v>
      </c>
      <c r="G223" s="1">
        <v>1</v>
      </c>
      <c r="H223" s="1" t="s">
        <v>19</v>
      </c>
      <c r="I223" s="1" t="s">
        <v>402</v>
      </c>
      <c r="J223" s="1">
        <v>208.3</v>
      </c>
      <c r="K223" s="1">
        <v>208.3</v>
      </c>
      <c r="L223" s="49">
        <v>8</v>
      </c>
      <c r="M223" s="50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762</v>
      </c>
      <c r="D224" s="1"/>
      <c r="E224" s="1"/>
      <c r="F224" s="1" t="s">
        <v>755</v>
      </c>
      <c r="G224" s="1">
        <v>1</v>
      </c>
      <c r="H224" s="1" t="s">
        <v>19</v>
      </c>
      <c r="I224" s="1" t="s">
        <v>404</v>
      </c>
      <c r="J224" s="1">
        <v>208.3</v>
      </c>
      <c r="K224" s="1">
        <v>208.3</v>
      </c>
      <c r="L224" s="49">
        <v>9</v>
      </c>
      <c r="M224" s="50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762</v>
      </c>
      <c r="D225" s="1"/>
      <c r="E225" s="1"/>
      <c r="F225" s="1" t="s">
        <v>763</v>
      </c>
      <c r="G225" s="1">
        <v>1</v>
      </c>
      <c r="H225" s="1" t="s">
        <v>19</v>
      </c>
      <c r="I225" s="1" t="s">
        <v>404</v>
      </c>
      <c r="J225" s="1">
        <v>208.3</v>
      </c>
      <c r="K225" s="1">
        <v>208.3</v>
      </c>
      <c r="L225" s="49">
        <v>10</v>
      </c>
      <c r="M225" s="50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762</v>
      </c>
      <c r="D226" s="1"/>
      <c r="E226" s="1"/>
      <c r="F226" s="1" t="s">
        <v>764</v>
      </c>
      <c r="G226" s="1">
        <v>1</v>
      </c>
      <c r="H226" s="1" t="s">
        <v>19</v>
      </c>
      <c r="I226" s="1" t="s">
        <v>404</v>
      </c>
      <c r="J226" s="1">
        <v>208.3</v>
      </c>
      <c r="K226" s="1">
        <v>208.3</v>
      </c>
      <c r="L226" s="49">
        <v>11</v>
      </c>
      <c r="M226" s="50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765</v>
      </c>
      <c r="D227" s="1"/>
      <c r="E227" s="1"/>
      <c r="F227" s="1" t="s">
        <v>766</v>
      </c>
      <c r="G227" s="1">
        <v>1</v>
      </c>
      <c r="H227" s="1" t="s">
        <v>19</v>
      </c>
      <c r="I227" s="1" t="s">
        <v>767</v>
      </c>
      <c r="J227" s="1">
        <v>208.3</v>
      </c>
      <c r="K227" s="1">
        <v>208.3</v>
      </c>
      <c r="L227" s="49">
        <v>12</v>
      </c>
      <c r="M227" s="50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765</v>
      </c>
      <c r="D228" s="1"/>
      <c r="E228" s="1"/>
      <c r="F228" s="1" t="s">
        <v>763</v>
      </c>
      <c r="G228" s="1">
        <v>1</v>
      </c>
      <c r="H228" s="1" t="s">
        <v>19</v>
      </c>
      <c r="I228" s="1" t="s">
        <v>403</v>
      </c>
      <c r="J228" s="1">
        <v>208.3</v>
      </c>
      <c r="K228" s="1">
        <v>208.3</v>
      </c>
      <c r="L228" s="49">
        <v>13</v>
      </c>
      <c r="M228" s="50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765</v>
      </c>
      <c r="D229" s="1"/>
      <c r="E229" s="1"/>
      <c r="F229" s="1" t="s">
        <v>768</v>
      </c>
      <c r="G229" s="1">
        <v>1</v>
      </c>
      <c r="H229" s="1" t="s">
        <v>19</v>
      </c>
      <c r="I229" s="1" t="s">
        <v>403</v>
      </c>
      <c r="J229" s="1">
        <v>208.3</v>
      </c>
      <c r="K229" s="1">
        <v>208.3</v>
      </c>
      <c r="L229" s="49">
        <v>14</v>
      </c>
      <c r="M229" s="50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422</v>
      </c>
      <c r="D230" s="1" t="s">
        <v>422</v>
      </c>
      <c r="E230" s="1"/>
      <c r="F230" s="1" t="s">
        <v>668</v>
      </c>
      <c r="G230" s="1">
        <v>9</v>
      </c>
      <c r="H230" s="1" t="s">
        <v>19</v>
      </c>
      <c r="I230" s="1" t="s">
        <v>822</v>
      </c>
      <c r="J230" s="1">
        <v>5</v>
      </c>
      <c r="K230" s="1">
        <v>45</v>
      </c>
      <c r="L230" s="49">
        <v>1</v>
      </c>
      <c r="M230" s="50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821</v>
      </c>
      <c r="D231" s="1" t="s">
        <v>821</v>
      </c>
      <c r="E231" s="1"/>
      <c r="F231" s="1" t="s">
        <v>823</v>
      </c>
      <c r="G231" s="1">
        <v>23</v>
      </c>
      <c r="H231" s="1" t="s">
        <v>19</v>
      </c>
      <c r="I231" s="1" t="s">
        <v>822</v>
      </c>
      <c r="J231" s="1">
        <v>5.2</v>
      </c>
      <c r="K231" s="1">
        <v>119.60000000000001</v>
      </c>
      <c r="L231" s="49">
        <v>1</v>
      </c>
      <c r="M231" s="50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90</v>
      </c>
      <c r="D232" s="1" t="s">
        <v>90</v>
      </c>
      <c r="E232" s="1"/>
      <c r="F232" s="1" t="s">
        <v>125</v>
      </c>
      <c r="G232" s="1">
        <v>5</v>
      </c>
      <c r="H232" s="1" t="s">
        <v>19</v>
      </c>
      <c r="I232" s="1" t="s">
        <v>692</v>
      </c>
      <c r="J232" s="1">
        <v>19.8</v>
      </c>
      <c r="K232" s="1">
        <v>99</v>
      </c>
      <c r="L232" s="49">
        <v>1</v>
      </c>
      <c r="M232" s="50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134</v>
      </c>
      <c r="D233" s="1" t="s">
        <v>134</v>
      </c>
      <c r="E233" s="1"/>
      <c r="F233" s="1" t="s">
        <v>554</v>
      </c>
      <c r="G233" s="1">
        <v>160</v>
      </c>
      <c r="H233" s="1" t="s">
        <v>19</v>
      </c>
      <c r="I233" s="1" t="s">
        <v>830</v>
      </c>
      <c r="J233" s="1">
        <v>8</v>
      </c>
      <c r="K233" s="1">
        <v>1280</v>
      </c>
      <c r="L233" s="49">
        <v>1</v>
      </c>
      <c r="M233" s="50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687</v>
      </c>
      <c r="D234" s="1"/>
      <c r="E234" s="1"/>
      <c r="F234" s="1" t="s">
        <v>688</v>
      </c>
      <c r="G234" s="1">
        <v>10</v>
      </c>
      <c r="H234" s="1" t="s">
        <v>19</v>
      </c>
      <c r="I234" s="1" t="s">
        <v>831</v>
      </c>
      <c r="J234" s="1">
        <v>1.8</v>
      </c>
      <c r="K234" s="1">
        <v>18</v>
      </c>
      <c r="L234" s="49">
        <v>1</v>
      </c>
      <c r="M234" s="50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564</v>
      </c>
      <c r="D235" s="1" t="s">
        <v>564</v>
      </c>
      <c r="E235" s="1"/>
      <c r="F235" s="1" t="s">
        <v>565</v>
      </c>
      <c r="G235" s="1">
        <v>4</v>
      </c>
      <c r="H235" s="1" t="s">
        <v>19</v>
      </c>
      <c r="I235" s="1" t="s">
        <v>1028</v>
      </c>
      <c r="J235" s="1">
        <v>39.1</v>
      </c>
      <c r="K235" s="1">
        <v>156.4</v>
      </c>
      <c r="L235" s="49">
        <v>1</v>
      </c>
      <c r="M235" s="50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140</v>
      </c>
      <c r="D236" s="1"/>
      <c r="E236" s="1" t="s">
        <v>1121</v>
      </c>
      <c r="F236" s="1" t="s">
        <v>1128</v>
      </c>
      <c r="G236" s="1">
        <v>1</v>
      </c>
      <c r="H236" s="1" t="s">
        <v>19</v>
      </c>
      <c r="I236" s="1" t="s">
        <v>592</v>
      </c>
      <c r="J236" s="1">
        <v>46.2</v>
      </c>
      <c r="K236" s="1">
        <v>46.2</v>
      </c>
      <c r="L236" s="49">
        <v>1</v>
      </c>
      <c r="M236" s="50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140</v>
      </c>
      <c r="D237" s="1"/>
      <c r="E237" s="1" t="s">
        <v>51</v>
      </c>
      <c r="F237" s="1" t="s">
        <v>1129</v>
      </c>
      <c r="G237" s="1">
        <v>5</v>
      </c>
      <c r="H237" s="1" t="s">
        <v>19</v>
      </c>
      <c r="I237" s="1" t="s">
        <v>636</v>
      </c>
      <c r="J237" s="1">
        <v>225.4</v>
      </c>
      <c r="K237" s="1">
        <v>1127</v>
      </c>
      <c r="L237" s="49">
        <v>1</v>
      </c>
      <c r="M237" s="50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140</v>
      </c>
      <c r="D238" s="1"/>
      <c r="E238" s="1" t="s">
        <v>1122</v>
      </c>
      <c r="F238" s="1" t="s">
        <v>1130</v>
      </c>
      <c r="G238" s="1">
        <v>1</v>
      </c>
      <c r="H238" s="1" t="s">
        <v>19</v>
      </c>
      <c r="I238" s="1" t="s">
        <v>636</v>
      </c>
      <c r="J238" s="1">
        <v>36.700000000000003</v>
      </c>
      <c r="K238" s="1">
        <v>36.700000000000003</v>
      </c>
      <c r="L238" s="49">
        <v>1</v>
      </c>
      <c r="M238" s="50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140</v>
      </c>
      <c r="D239" s="1"/>
      <c r="E239" s="1" t="s">
        <v>1108</v>
      </c>
      <c r="F239" s="1" t="s">
        <v>643</v>
      </c>
      <c r="G239" s="1">
        <v>1</v>
      </c>
      <c r="H239" s="1" t="s">
        <v>19</v>
      </c>
      <c r="I239" s="1" t="s">
        <v>641</v>
      </c>
      <c r="J239" s="1">
        <v>234.4</v>
      </c>
      <c r="K239" s="1">
        <v>234.4</v>
      </c>
      <c r="L239" s="49">
        <v>1</v>
      </c>
      <c r="M239" s="50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651</v>
      </c>
      <c r="D240" s="1"/>
      <c r="E240" s="1"/>
      <c r="F240" s="1" t="s">
        <v>652</v>
      </c>
      <c r="G240" s="1">
        <v>18</v>
      </c>
      <c r="H240" s="1" t="s">
        <v>19</v>
      </c>
      <c r="I240" s="1" t="s">
        <v>641</v>
      </c>
      <c r="J240" s="1">
        <v>3.7</v>
      </c>
      <c r="K240" s="1">
        <v>66.600000000000009</v>
      </c>
      <c r="L240" s="49">
        <v>1</v>
      </c>
      <c r="M240" s="50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653</v>
      </c>
      <c r="D241" s="1"/>
      <c r="E241" s="1"/>
      <c r="F241" s="1" t="s">
        <v>654</v>
      </c>
      <c r="G241" s="1">
        <v>30</v>
      </c>
      <c r="H241" s="1" t="s">
        <v>19</v>
      </c>
      <c r="I241" s="1" t="s">
        <v>641</v>
      </c>
      <c r="J241" s="1">
        <v>5.3</v>
      </c>
      <c r="K241" s="1">
        <v>159</v>
      </c>
      <c r="L241" s="49">
        <v>1</v>
      </c>
      <c r="M241" s="50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655</v>
      </c>
      <c r="D242" s="1"/>
      <c r="E242" s="1"/>
      <c r="F242" s="1" t="s">
        <v>656</v>
      </c>
      <c r="G242" s="1">
        <v>2</v>
      </c>
      <c r="H242" s="1" t="s">
        <v>19</v>
      </c>
      <c r="I242" s="1" t="s">
        <v>641</v>
      </c>
      <c r="J242" s="1">
        <v>12.1</v>
      </c>
      <c r="K242" s="1">
        <v>24.2</v>
      </c>
      <c r="L242" s="49">
        <v>1</v>
      </c>
      <c r="M242" s="50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655</v>
      </c>
      <c r="D243" s="1"/>
      <c r="E243" s="1"/>
      <c r="F243" s="1" t="s">
        <v>656</v>
      </c>
      <c r="G243" s="1">
        <v>1</v>
      </c>
      <c r="H243" s="1" t="s">
        <v>19</v>
      </c>
      <c r="I243" s="1" t="s">
        <v>592</v>
      </c>
      <c r="J243" s="1">
        <v>12.1</v>
      </c>
      <c r="K243" s="1">
        <v>12.1</v>
      </c>
      <c r="L243" s="49">
        <v>1</v>
      </c>
      <c r="M243" s="50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655</v>
      </c>
      <c r="D244" s="1"/>
      <c r="E244" s="1"/>
      <c r="F244" s="1" t="s">
        <v>656</v>
      </c>
      <c r="G244" s="1">
        <v>1</v>
      </c>
      <c r="H244" s="1" t="s">
        <v>19</v>
      </c>
      <c r="I244" s="1" t="s">
        <v>596</v>
      </c>
      <c r="J244" s="1">
        <v>12.1</v>
      </c>
      <c r="K244" s="1">
        <v>12.1</v>
      </c>
      <c r="L244" s="49">
        <v>1</v>
      </c>
      <c r="M244" s="50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152</v>
      </c>
      <c r="D245" s="1"/>
      <c r="E245" s="1"/>
      <c r="F245" s="1" t="s">
        <v>213</v>
      </c>
      <c r="G245" s="1">
        <v>78</v>
      </c>
      <c r="H245" s="1" t="s">
        <v>19</v>
      </c>
      <c r="I245" s="1" t="s">
        <v>636</v>
      </c>
      <c r="J245" s="1">
        <v>6</v>
      </c>
      <c r="K245" s="1">
        <v>468</v>
      </c>
      <c r="L245" s="49">
        <v>1</v>
      </c>
      <c r="M245" s="50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666</v>
      </c>
      <c r="D246" s="1"/>
      <c r="E246" s="1"/>
      <c r="F246" s="1" t="s">
        <v>667</v>
      </c>
      <c r="G246" s="1">
        <v>14</v>
      </c>
      <c r="H246" s="1" t="s">
        <v>19</v>
      </c>
      <c r="I246" s="1" t="s">
        <v>636</v>
      </c>
      <c r="J246" s="1">
        <v>5.5</v>
      </c>
      <c r="K246" s="1">
        <v>77</v>
      </c>
      <c r="L246" s="49">
        <v>1</v>
      </c>
      <c r="M246" s="50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422</v>
      </c>
      <c r="D247" s="1"/>
      <c r="E247" s="1"/>
      <c r="F247" s="1" t="s">
        <v>668</v>
      </c>
      <c r="G247" s="1">
        <v>12</v>
      </c>
      <c r="H247" s="1" t="s">
        <v>19</v>
      </c>
      <c r="I247" s="1" t="s">
        <v>636</v>
      </c>
      <c r="J247" s="1">
        <v>5</v>
      </c>
      <c r="K247" s="1">
        <v>60</v>
      </c>
      <c r="L247" s="49">
        <v>1</v>
      </c>
      <c r="M247" s="50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669</v>
      </c>
      <c r="D248" s="1"/>
      <c r="E248" s="1"/>
      <c r="F248" s="1" t="s">
        <v>670</v>
      </c>
      <c r="G248" s="1">
        <v>11</v>
      </c>
      <c r="H248" s="1" t="s">
        <v>19</v>
      </c>
      <c r="I248" s="1" t="s">
        <v>636</v>
      </c>
      <c r="J248" s="1">
        <v>8.1</v>
      </c>
      <c r="K248" s="1">
        <v>89.1</v>
      </c>
      <c r="L248" s="49">
        <v>1</v>
      </c>
      <c r="M248" s="50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109</v>
      </c>
      <c r="D249" s="1"/>
      <c r="E249" s="1"/>
      <c r="F249" s="1" t="s">
        <v>154</v>
      </c>
      <c r="G249" s="1">
        <v>4</v>
      </c>
      <c r="H249" s="1" t="s">
        <v>19</v>
      </c>
      <c r="I249" s="1" t="s">
        <v>636</v>
      </c>
      <c r="J249" s="1">
        <v>1</v>
      </c>
      <c r="K249" s="1">
        <v>4</v>
      </c>
      <c r="L249" s="49">
        <v>1</v>
      </c>
      <c r="M249" s="50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740</v>
      </c>
      <c r="D250" s="1"/>
      <c r="E250" s="1"/>
      <c r="F250" s="1" t="s">
        <v>741</v>
      </c>
      <c r="G250" s="1">
        <v>1</v>
      </c>
      <c r="H250" s="1" t="s">
        <v>19</v>
      </c>
      <c r="I250" s="1" t="s">
        <v>742</v>
      </c>
      <c r="J250" s="1">
        <v>10</v>
      </c>
      <c r="K250" s="1">
        <v>10</v>
      </c>
      <c r="L250" s="49">
        <v>1</v>
      </c>
      <c r="M250" s="50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655</v>
      </c>
      <c r="D251" s="1"/>
      <c r="E251" s="1"/>
      <c r="F251" s="1" t="s">
        <v>743</v>
      </c>
      <c r="G251" s="1">
        <v>7</v>
      </c>
      <c r="H251" s="1" t="s">
        <v>19</v>
      </c>
      <c r="I251" s="1" t="s">
        <v>742</v>
      </c>
      <c r="J251" s="1">
        <v>12.1</v>
      </c>
      <c r="K251" s="1">
        <v>84.7</v>
      </c>
      <c r="L251" s="49">
        <v>1</v>
      </c>
      <c r="M251" s="50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740</v>
      </c>
      <c r="D252" s="1"/>
      <c r="E252" s="1"/>
      <c r="F252" s="1" t="s">
        <v>741</v>
      </c>
      <c r="G252" s="1">
        <v>1</v>
      </c>
      <c r="H252" s="1" t="s">
        <v>19</v>
      </c>
      <c r="I252" s="1" t="s">
        <v>596</v>
      </c>
      <c r="J252" s="1">
        <v>10</v>
      </c>
      <c r="K252" s="1">
        <v>10</v>
      </c>
      <c r="L252" s="49">
        <v>1</v>
      </c>
      <c r="M252" s="50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655</v>
      </c>
      <c r="D253" s="1"/>
      <c r="E253" s="1"/>
      <c r="F253" s="1" t="s">
        <v>743</v>
      </c>
      <c r="G253" s="1">
        <v>7</v>
      </c>
      <c r="H253" s="1" t="s">
        <v>19</v>
      </c>
      <c r="I253" s="1" t="s">
        <v>596</v>
      </c>
      <c r="J253" s="1">
        <v>12.1</v>
      </c>
      <c r="K253" s="1">
        <v>84.7</v>
      </c>
      <c r="L253" s="49">
        <v>1</v>
      </c>
      <c r="M253" s="50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1022</v>
      </c>
      <c r="D254" s="1" t="s">
        <v>1022</v>
      </c>
      <c r="E254" s="1"/>
      <c r="F254" s="1" t="s">
        <v>1131</v>
      </c>
      <c r="G254" s="1">
        <v>1</v>
      </c>
      <c r="H254" s="1" t="s">
        <v>19</v>
      </c>
      <c r="I254" s="1" t="s">
        <v>1132</v>
      </c>
      <c r="J254" s="1">
        <v>213.7</v>
      </c>
      <c r="K254" s="1">
        <v>213.7</v>
      </c>
      <c r="L254" s="49">
        <v>1</v>
      </c>
      <c r="M254" s="50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1250</v>
      </c>
      <c r="D255" s="1"/>
      <c r="E255" s="1"/>
      <c r="F255" s="1" t="s">
        <v>1251</v>
      </c>
      <c r="G255" s="1">
        <v>1</v>
      </c>
      <c r="H255" s="1" t="s">
        <v>19</v>
      </c>
      <c r="I255" s="1" t="s">
        <v>431</v>
      </c>
      <c r="J255" s="1">
        <v>404.1</v>
      </c>
      <c r="K255" s="1">
        <v>404.1</v>
      </c>
      <c r="L255" s="49">
        <v>3</v>
      </c>
      <c r="M255" s="50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1250</v>
      </c>
      <c r="D256" s="1"/>
      <c r="E256" s="1"/>
      <c r="F256" s="1" t="s">
        <v>1251</v>
      </c>
      <c r="G256" s="1">
        <v>1</v>
      </c>
      <c r="H256" s="1" t="s">
        <v>19</v>
      </c>
      <c r="I256" s="1" t="s">
        <v>432</v>
      </c>
      <c r="J256" s="1">
        <v>404.1</v>
      </c>
      <c r="K256" s="1">
        <v>404.1</v>
      </c>
      <c r="L256" s="49">
        <v>3</v>
      </c>
      <c r="M256" s="50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1250</v>
      </c>
      <c r="D257" s="1"/>
      <c r="E257" s="1"/>
      <c r="F257" s="1" t="s">
        <v>1251</v>
      </c>
      <c r="G257" s="1">
        <v>1</v>
      </c>
      <c r="H257" s="1" t="s">
        <v>19</v>
      </c>
      <c r="I257" s="1" t="s">
        <v>433</v>
      </c>
      <c r="J257" s="1">
        <v>404.1</v>
      </c>
      <c r="K257" s="1">
        <v>404.1</v>
      </c>
      <c r="L257" s="49">
        <v>3</v>
      </c>
      <c r="M257" s="50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1250</v>
      </c>
      <c r="D258" s="1"/>
      <c r="E258" s="1"/>
      <c r="F258" s="1" t="s">
        <v>1251</v>
      </c>
      <c r="G258" s="1">
        <v>1</v>
      </c>
      <c r="H258" s="1" t="s">
        <v>19</v>
      </c>
      <c r="I258" s="1" t="s">
        <v>434</v>
      </c>
      <c r="J258" s="1">
        <v>404.1</v>
      </c>
      <c r="K258" s="1">
        <v>404.1</v>
      </c>
      <c r="L258" s="49">
        <v>3</v>
      </c>
      <c r="M258" s="50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1250</v>
      </c>
      <c r="D259" s="1"/>
      <c r="E259" s="1"/>
      <c r="F259" s="1" t="s">
        <v>1251</v>
      </c>
      <c r="G259" s="1">
        <v>1</v>
      </c>
      <c r="H259" s="1" t="s">
        <v>19</v>
      </c>
      <c r="I259" s="1" t="s">
        <v>435</v>
      </c>
      <c r="J259" s="1">
        <v>404.1</v>
      </c>
      <c r="K259" s="1">
        <v>404.1</v>
      </c>
      <c r="L259" s="49">
        <v>3</v>
      </c>
      <c r="M259" s="50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1252</v>
      </c>
      <c r="D260" s="1"/>
      <c r="E260" s="1"/>
      <c r="F260" s="1" t="s">
        <v>1253</v>
      </c>
      <c r="G260" s="1">
        <v>1</v>
      </c>
      <c r="H260" s="1" t="s">
        <v>19</v>
      </c>
      <c r="I260" s="1" t="s">
        <v>431</v>
      </c>
      <c r="J260" s="1">
        <v>394.6</v>
      </c>
      <c r="K260" s="1">
        <v>394.6</v>
      </c>
      <c r="L260" s="49">
        <v>3</v>
      </c>
      <c r="M260" s="50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1252</v>
      </c>
      <c r="D261" s="1"/>
      <c r="E261" s="1"/>
      <c r="F261" s="1" t="s">
        <v>1253</v>
      </c>
      <c r="G261" s="1">
        <v>1</v>
      </c>
      <c r="H261" s="1" t="s">
        <v>19</v>
      </c>
      <c r="I261" s="1" t="s">
        <v>432</v>
      </c>
      <c r="J261" s="1">
        <v>394.6</v>
      </c>
      <c r="K261" s="1">
        <v>394.6</v>
      </c>
      <c r="L261" s="49">
        <v>3</v>
      </c>
      <c r="M261" s="50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1252</v>
      </c>
      <c r="D262" s="1"/>
      <c r="E262" s="1"/>
      <c r="F262" s="1" t="s">
        <v>1253</v>
      </c>
      <c r="G262" s="1">
        <v>1</v>
      </c>
      <c r="H262" s="1" t="s">
        <v>19</v>
      </c>
      <c r="I262" s="1" t="s">
        <v>433</v>
      </c>
      <c r="J262" s="1">
        <v>394.6</v>
      </c>
      <c r="K262" s="1">
        <v>394.6</v>
      </c>
      <c r="L262" s="49">
        <v>3</v>
      </c>
      <c r="M262" s="50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1252</v>
      </c>
      <c r="D263" s="1"/>
      <c r="E263" s="1"/>
      <c r="F263" s="1" t="s">
        <v>1253</v>
      </c>
      <c r="G263" s="1">
        <v>1</v>
      </c>
      <c r="H263" s="1" t="s">
        <v>19</v>
      </c>
      <c r="I263" s="1" t="s">
        <v>434</v>
      </c>
      <c r="J263" s="1">
        <v>394.6</v>
      </c>
      <c r="K263" s="1">
        <v>394.6</v>
      </c>
      <c r="L263" s="49">
        <v>3</v>
      </c>
      <c r="M263" s="50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1252</v>
      </c>
      <c r="D264" s="1"/>
      <c r="E264" s="1"/>
      <c r="F264" s="1" t="s">
        <v>1253</v>
      </c>
      <c r="G264" s="1">
        <v>1</v>
      </c>
      <c r="H264" s="1" t="s">
        <v>19</v>
      </c>
      <c r="I264" s="1" t="s">
        <v>435</v>
      </c>
      <c r="J264" s="1">
        <v>394.6</v>
      </c>
      <c r="K264" s="1">
        <v>394.6</v>
      </c>
      <c r="L264" s="49">
        <v>3</v>
      </c>
      <c r="M264" s="50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1157</v>
      </c>
      <c r="D265" s="1"/>
      <c r="E265" s="1" t="s">
        <v>2</v>
      </c>
      <c r="F265" s="1" t="s">
        <v>1158</v>
      </c>
      <c r="G265" s="1">
        <v>2</v>
      </c>
      <c r="H265" s="1" t="s">
        <v>19</v>
      </c>
      <c r="I265" s="1" t="s">
        <v>431</v>
      </c>
      <c r="J265" s="1">
        <v>11.5</v>
      </c>
      <c r="K265" s="1">
        <v>23</v>
      </c>
      <c r="L265" s="49">
        <v>3</v>
      </c>
      <c r="M265" s="50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1157</v>
      </c>
      <c r="D266" s="1"/>
      <c r="E266" s="1" t="s">
        <v>51</v>
      </c>
      <c r="F266" s="1" t="s">
        <v>1159</v>
      </c>
      <c r="G266" s="1">
        <v>4</v>
      </c>
      <c r="H266" s="1" t="s">
        <v>19</v>
      </c>
      <c r="I266" s="1" t="s">
        <v>431</v>
      </c>
      <c r="J266" s="1">
        <v>1.5</v>
      </c>
      <c r="K266" s="1">
        <v>6</v>
      </c>
      <c r="L266" s="49">
        <v>3</v>
      </c>
      <c r="M266" s="50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1157</v>
      </c>
      <c r="D267" s="1"/>
      <c r="E267" s="1" t="s">
        <v>753</v>
      </c>
      <c r="F267" s="1" t="s">
        <v>1160</v>
      </c>
      <c r="G267" s="1">
        <v>2</v>
      </c>
      <c r="H267" s="1" t="s">
        <v>19</v>
      </c>
      <c r="I267" s="1" t="s">
        <v>431</v>
      </c>
      <c r="J267" s="1">
        <v>5</v>
      </c>
      <c r="K267" s="1">
        <v>10</v>
      </c>
      <c r="L267" s="49">
        <v>3</v>
      </c>
      <c r="M267" s="50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1157</v>
      </c>
      <c r="D268" s="1"/>
      <c r="E268" s="1" t="s">
        <v>1108</v>
      </c>
      <c r="F268" s="1" t="s">
        <v>1161</v>
      </c>
      <c r="G268" s="1">
        <v>2</v>
      </c>
      <c r="H268" s="1" t="s">
        <v>19</v>
      </c>
      <c r="I268" s="1" t="s">
        <v>431</v>
      </c>
      <c r="J268" s="1">
        <v>1</v>
      </c>
      <c r="K268" s="1">
        <v>2</v>
      </c>
      <c r="L268" s="49">
        <v>3</v>
      </c>
      <c r="M268" s="50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1157</v>
      </c>
      <c r="D269" s="1"/>
      <c r="E269" s="1" t="s">
        <v>108</v>
      </c>
      <c r="F269" s="1" t="s">
        <v>1162</v>
      </c>
      <c r="G269" s="1">
        <v>4</v>
      </c>
      <c r="H269" s="1" t="s">
        <v>19</v>
      </c>
      <c r="I269" s="1" t="s">
        <v>431</v>
      </c>
      <c r="J269" s="1">
        <v>0.3</v>
      </c>
      <c r="K269" s="1">
        <v>1.2</v>
      </c>
      <c r="L269" s="49">
        <v>3</v>
      </c>
      <c r="M269" s="50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1157</v>
      </c>
      <c r="D270" s="1"/>
      <c r="E270" s="1" t="s">
        <v>181</v>
      </c>
      <c r="F270" s="1" t="s">
        <v>1163</v>
      </c>
      <c r="G270" s="1">
        <v>8</v>
      </c>
      <c r="H270" s="1" t="s">
        <v>19</v>
      </c>
      <c r="I270" s="1" t="s">
        <v>431</v>
      </c>
      <c r="J270" s="1">
        <v>1</v>
      </c>
      <c r="K270" s="1">
        <v>8</v>
      </c>
      <c r="L270" s="49">
        <v>3</v>
      </c>
      <c r="M270" s="50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1157</v>
      </c>
      <c r="D271" s="1"/>
      <c r="E271" s="1" t="s">
        <v>469</v>
      </c>
      <c r="F271" s="1" t="s">
        <v>1164</v>
      </c>
      <c r="G271" s="1">
        <v>2</v>
      </c>
      <c r="H271" s="1" t="s">
        <v>19</v>
      </c>
      <c r="I271" s="1" t="s">
        <v>431</v>
      </c>
      <c r="J271" s="1">
        <v>0.6</v>
      </c>
      <c r="K271" s="1">
        <v>1.2</v>
      </c>
      <c r="L271" s="49">
        <v>3</v>
      </c>
      <c r="M271" s="50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1157</v>
      </c>
      <c r="D272" s="1"/>
      <c r="E272" s="1" t="s">
        <v>2</v>
      </c>
      <c r="F272" s="1" t="s">
        <v>1158</v>
      </c>
      <c r="G272" s="1">
        <v>2</v>
      </c>
      <c r="H272" s="1" t="s">
        <v>19</v>
      </c>
      <c r="I272" s="1" t="s">
        <v>432</v>
      </c>
      <c r="J272" s="1">
        <v>11.5</v>
      </c>
      <c r="K272" s="1">
        <v>23</v>
      </c>
      <c r="L272" s="49">
        <v>3</v>
      </c>
      <c r="M272" s="50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1157</v>
      </c>
      <c r="D273" s="1"/>
      <c r="E273" s="1" t="s">
        <v>51</v>
      </c>
      <c r="F273" s="1" t="s">
        <v>1159</v>
      </c>
      <c r="G273" s="1">
        <v>4</v>
      </c>
      <c r="H273" s="1" t="s">
        <v>19</v>
      </c>
      <c r="I273" s="1" t="s">
        <v>432</v>
      </c>
      <c r="J273" s="1">
        <v>1.5</v>
      </c>
      <c r="K273" s="1">
        <v>6</v>
      </c>
      <c r="L273" s="49">
        <v>3</v>
      </c>
      <c r="M273" s="50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1157</v>
      </c>
      <c r="D274" s="1"/>
      <c r="E274" s="1" t="s">
        <v>753</v>
      </c>
      <c r="F274" s="1" t="s">
        <v>1160</v>
      </c>
      <c r="G274" s="1">
        <v>2</v>
      </c>
      <c r="H274" s="1" t="s">
        <v>19</v>
      </c>
      <c r="I274" s="1" t="s">
        <v>432</v>
      </c>
      <c r="J274" s="1">
        <v>5</v>
      </c>
      <c r="K274" s="1">
        <v>10</v>
      </c>
      <c r="L274" s="49">
        <v>3</v>
      </c>
      <c r="M274" s="50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1157</v>
      </c>
      <c r="D275" s="1"/>
      <c r="E275" s="1" t="s">
        <v>1108</v>
      </c>
      <c r="F275" s="1" t="s">
        <v>1161</v>
      </c>
      <c r="G275" s="1">
        <v>2</v>
      </c>
      <c r="H275" s="1" t="s">
        <v>19</v>
      </c>
      <c r="I275" s="1" t="s">
        <v>432</v>
      </c>
      <c r="J275" s="1">
        <v>1</v>
      </c>
      <c r="K275" s="1">
        <v>2</v>
      </c>
      <c r="L275" s="49">
        <v>3</v>
      </c>
      <c r="M275" s="50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1157</v>
      </c>
      <c r="D276" s="1"/>
      <c r="E276" s="1" t="s">
        <v>108</v>
      </c>
      <c r="F276" s="1" t="s">
        <v>1162</v>
      </c>
      <c r="G276" s="1">
        <v>4</v>
      </c>
      <c r="H276" s="1" t="s">
        <v>19</v>
      </c>
      <c r="I276" s="1" t="s">
        <v>432</v>
      </c>
      <c r="J276" s="1">
        <v>0.3</v>
      </c>
      <c r="K276" s="1">
        <v>1.2</v>
      </c>
      <c r="L276" s="49">
        <v>3</v>
      </c>
      <c r="M276" s="50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1157</v>
      </c>
      <c r="D277" s="1"/>
      <c r="E277" s="1" t="s">
        <v>181</v>
      </c>
      <c r="F277" s="1" t="s">
        <v>1163</v>
      </c>
      <c r="G277" s="1">
        <v>8</v>
      </c>
      <c r="H277" s="1" t="s">
        <v>19</v>
      </c>
      <c r="I277" s="1" t="s">
        <v>432</v>
      </c>
      <c r="J277" s="1">
        <v>1</v>
      </c>
      <c r="K277" s="1">
        <v>8</v>
      </c>
      <c r="L277" s="49">
        <v>3</v>
      </c>
      <c r="M277" s="50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1157</v>
      </c>
      <c r="D278" s="1"/>
      <c r="E278" s="1" t="s">
        <v>469</v>
      </c>
      <c r="F278" s="1" t="s">
        <v>1164</v>
      </c>
      <c r="G278" s="1">
        <v>2</v>
      </c>
      <c r="H278" s="1" t="s">
        <v>19</v>
      </c>
      <c r="I278" s="1" t="s">
        <v>432</v>
      </c>
      <c r="J278" s="1">
        <v>0.6</v>
      </c>
      <c r="K278" s="1">
        <v>1.2</v>
      </c>
      <c r="L278" s="49">
        <v>3</v>
      </c>
      <c r="M278" s="50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1157</v>
      </c>
      <c r="D279" s="1"/>
      <c r="E279" s="1" t="s">
        <v>2</v>
      </c>
      <c r="F279" s="1" t="s">
        <v>1158</v>
      </c>
      <c r="G279" s="1">
        <v>2</v>
      </c>
      <c r="H279" s="1" t="s">
        <v>19</v>
      </c>
      <c r="I279" s="1" t="s">
        <v>433</v>
      </c>
      <c r="J279" s="1">
        <v>11.5</v>
      </c>
      <c r="K279" s="1">
        <v>23</v>
      </c>
      <c r="L279" s="49">
        <v>3</v>
      </c>
      <c r="M279" s="50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1157</v>
      </c>
      <c r="D280" s="1"/>
      <c r="E280" s="1" t="s">
        <v>51</v>
      </c>
      <c r="F280" s="1" t="s">
        <v>1159</v>
      </c>
      <c r="G280" s="1">
        <v>4</v>
      </c>
      <c r="H280" s="1" t="s">
        <v>19</v>
      </c>
      <c r="I280" s="1" t="s">
        <v>433</v>
      </c>
      <c r="J280" s="1">
        <v>1.5</v>
      </c>
      <c r="K280" s="1">
        <v>6</v>
      </c>
      <c r="L280" s="49">
        <v>3</v>
      </c>
      <c r="M280" s="50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1157</v>
      </c>
      <c r="D281" s="1"/>
      <c r="E281" s="1" t="s">
        <v>753</v>
      </c>
      <c r="F281" s="1" t="s">
        <v>1160</v>
      </c>
      <c r="G281" s="1">
        <v>2</v>
      </c>
      <c r="H281" s="1" t="s">
        <v>19</v>
      </c>
      <c r="I281" s="1" t="s">
        <v>433</v>
      </c>
      <c r="J281" s="1">
        <v>5</v>
      </c>
      <c r="K281" s="1">
        <v>10</v>
      </c>
      <c r="L281" s="49">
        <v>3</v>
      </c>
      <c r="M281" s="50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1157</v>
      </c>
      <c r="D282" s="1"/>
      <c r="E282" s="1" t="s">
        <v>1108</v>
      </c>
      <c r="F282" s="1" t="s">
        <v>1161</v>
      </c>
      <c r="G282" s="1">
        <v>2</v>
      </c>
      <c r="H282" s="1" t="s">
        <v>19</v>
      </c>
      <c r="I282" s="1" t="s">
        <v>433</v>
      </c>
      <c r="J282" s="1">
        <v>1</v>
      </c>
      <c r="K282" s="1">
        <v>2</v>
      </c>
      <c r="L282" s="49">
        <v>3</v>
      </c>
      <c r="M282" s="50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1157</v>
      </c>
      <c r="D283" s="1"/>
      <c r="E283" s="1" t="s">
        <v>108</v>
      </c>
      <c r="F283" s="1" t="s">
        <v>1162</v>
      </c>
      <c r="G283" s="1">
        <v>4</v>
      </c>
      <c r="H283" s="1" t="s">
        <v>19</v>
      </c>
      <c r="I283" s="1" t="s">
        <v>433</v>
      </c>
      <c r="J283" s="1">
        <v>0.3</v>
      </c>
      <c r="K283" s="1">
        <v>1.2</v>
      </c>
      <c r="L283" s="49">
        <v>3</v>
      </c>
      <c r="M283" s="50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1157</v>
      </c>
      <c r="D284" s="1"/>
      <c r="E284" s="1" t="s">
        <v>181</v>
      </c>
      <c r="F284" s="1" t="s">
        <v>1163</v>
      </c>
      <c r="G284" s="1">
        <v>8</v>
      </c>
      <c r="H284" s="1" t="s">
        <v>19</v>
      </c>
      <c r="I284" s="1" t="s">
        <v>433</v>
      </c>
      <c r="J284" s="1">
        <v>1</v>
      </c>
      <c r="K284" s="1">
        <v>8</v>
      </c>
      <c r="L284" s="49">
        <v>3</v>
      </c>
      <c r="M284" s="50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1157</v>
      </c>
      <c r="D285" s="1"/>
      <c r="E285" s="1" t="s">
        <v>469</v>
      </c>
      <c r="F285" s="1" t="s">
        <v>1164</v>
      </c>
      <c r="G285" s="1">
        <v>2</v>
      </c>
      <c r="H285" s="1" t="s">
        <v>19</v>
      </c>
      <c r="I285" s="1" t="s">
        <v>433</v>
      </c>
      <c r="J285" s="1">
        <v>0.6</v>
      </c>
      <c r="K285" s="1">
        <v>1.2</v>
      </c>
      <c r="L285" s="49">
        <v>3</v>
      </c>
      <c r="M285" s="50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1157</v>
      </c>
      <c r="D286" s="1"/>
      <c r="E286" s="1" t="s">
        <v>2</v>
      </c>
      <c r="F286" s="1" t="s">
        <v>1158</v>
      </c>
      <c r="G286" s="1">
        <v>2</v>
      </c>
      <c r="H286" s="1" t="s">
        <v>19</v>
      </c>
      <c r="I286" s="1" t="s">
        <v>434</v>
      </c>
      <c r="J286" s="1">
        <v>11.5</v>
      </c>
      <c r="K286" s="1">
        <v>23</v>
      </c>
      <c r="L286" s="49">
        <v>3</v>
      </c>
      <c r="M286" s="50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1157</v>
      </c>
      <c r="D287" s="1"/>
      <c r="E287" s="1" t="s">
        <v>51</v>
      </c>
      <c r="F287" s="1" t="s">
        <v>1159</v>
      </c>
      <c r="G287" s="1">
        <v>4</v>
      </c>
      <c r="H287" s="1" t="s">
        <v>19</v>
      </c>
      <c r="I287" s="1" t="s">
        <v>434</v>
      </c>
      <c r="J287" s="1">
        <v>1.5</v>
      </c>
      <c r="K287" s="1">
        <v>6</v>
      </c>
      <c r="L287" s="49">
        <v>3</v>
      </c>
      <c r="M287" s="50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1157</v>
      </c>
      <c r="D288" s="1"/>
      <c r="E288" s="1" t="s">
        <v>753</v>
      </c>
      <c r="F288" s="1" t="s">
        <v>1160</v>
      </c>
      <c r="G288" s="1">
        <v>2</v>
      </c>
      <c r="H288" s="1" t="s">
        <v>19</v>
      </c>
      <c r="I288" s="1" t="s">
        <v>434</v>
      </c>
      <c r="J288" s="1">
        <v>5</v>
      </c>
      <c r="K288" s="1">
        <v>10</v>
      </c>
      <c r="L288" s="49">
        <v>3</v>
      </c>
      <c r="M288" s="50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1157</v>
      </c>
      <c r="D289" s="1"/>
      <c r="E289" s="1" t="s">
        <v>1108</v>
      </c>
      <c r="F289" s="1" t="s">
        <v>1161</v>
      </c>
      <c r="G289" s="1">
        <v>2</v>
      </c>
      <c r="H289" s="1" t="s">
        <v>19</v>
      </c>
      <c r="I289" s="1" t="s">
        <v>434</v>
      </c>
      <c r="J289" s="1">
        <v>1</v>
      </c>
      <c r="K289" s="1">
        <v>2</v>
      </c>
      <c r="L289" s="49">
        <v>3</v>
      </c>
      <c r="M289" s="50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1157</v>
      </c>
      <c r="D290" s="1"/>
      <c r="E290" s="1" t="s">
        <v>108</v>
      </c>
      <c r="F290" s="1" t="s">
        <v>1162</v>
      </c>
      <c r="G290" s="1">
        <v>4</v>
      </c>
      <c r="H290" s="1" t="s">
        <v>19</v>
      </c>
      <c r="I290" s="1" t="s">
        <v>434</v>
      </c>
      <c r="J290" s="1">
        <v>0.3</v>
      </c>
      <c r="K290" s="1">
        <v>1.2</v>
      </c>
      <c r="L290" s="49">
        <v>3</v>
      </c>
      <c r="M290" s="50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1157</v>
      </c>
      <c r="D291" s="1"/>
      <c r="E291" s="1" t="s">
        <v>181</v>
      </c>
      <c r="F291" s="1" t="s">
        <v>1163</v>
      </c>
      <c r="G291" s="1">
        <v>8</v>
      </c>
      <c r="H291" s="1" t="s">
        <v>19</v>
      </c>
      <c r="I291" s="1" t="s">
        <v>434</v>
      </c>
      <c r="J291" s="1">
        <v>1</v>
      </c>
      <c r="K291" s="1">
        <v>8</v>
      </c>
      <c r="L291" s="49">
        <v>3</v>
      </c>
      <c r="M291" s="50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1157</v>
      </c>
      <c r="D292" s="1"/>
      <c r="E292" s="1" t="s">
        <v>469</v>
      </c>
      <c r="F292" s="1" t="s">
        <v>1164</v>
      </c>
      <c r="G292" s="1">
        <v>2</v>
      </c>
      <c r="H292" s="1" t="s">
        <v>19</v>
      </c>
      <c r="I292" s="1" t="s">
        <v>434</v>
      </c>
      <c r="J292" s="1">
        <v>0.6</v>
      </c>
      <c r="K292" s="1">
        <v>1.2</v>
      </c>
      <c r="L292" s="49">
        <v>3</v>
      </c>
      <c r="M292" s="50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1157</v>
      </c>
      <c r="D293" s="1"/>
      <c r="E293" s="1" t="s">
        <v>2</v>
      </c>
      <c r="F293" s="1" t="s">
        <v>1158</v>
      </c>
      <c r="G293" s="1">
        <v>2</v>
      </c>
      <c r="H293" s="1" t="s">
        <v>19</v>
      </c>
      <c r="I293" s="1" t="s">
        <v>435</v>
      </c>
      <c r="J293" s="1">
        <v>11.5</v>
      </c>
      <c r="K293" s="1">
        <v>23</v>
      </c>
      <c r="L293" s="49">
        <v>3</v>
      </c>
      <c r="M293" s="50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1157</v>
      </c>
      <c r="D294" s="1"/>
      <c r="E294" s="1" t="s">
        <v>51</v>
      </c>
      <c r="F294" s="1" t="s">
        <v>1159</v>
      </c>
      <c r="G294" s="1">
        <v>4</v>
      </c>
      <c r="H294" s="1" t="s">
        <v>19</v>
      </c>
      <c r="I294" s="1" t="s">
        <v>435</v>
      </c>
      <c r="J294" s="1">
        <v>1.5</v>
      </c>
      <c r="K294" s="1">
        <v>6</v>
      </c>
      <c r="L294" s="49">
        <v>3</v>
      </c>
      <c r="M294" s="50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1157</v>
      </c>
      <c r="D295" s="1"/>
      <c r="E295" s="1" t="s">
        <v>753</v>
      </c>
      <c r="F295" s="1" t="s">
        <v>1160</v>
      </c>
      <c r="G295" s="1">
        <v>2</v>
      </c>
      <c r="H295" s="1" t="s">
        <v>19</v>
      </c>
      <c r="I295" s="1" t="s">
        <v>435</v>
      </c>
      <c r="J295" s="1">
        <v>5</v>
      </c>
      <c r="K295" s="1">
        <v>10</v>
      </c>
      <c r="L295" s="49">
        <v>3</v>
      </c>
      <c r="M295" s="50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1157</v>
      </c>
      <c r="D296" s="1"/>
      <c r="E296" s="1" t="s">
        <v>1108</v>
      </c>
      <c r="F296" s="1" t="s">
        <v>1161</v>
      </c>
      <c r="G296" s="1">
        <v>2</v>
      </c>
      <c r="H296" s="1" t="s">
        <v>19</v>
      </c>
      <c r="I296" s="1" t="s">
        <v>435</v>
      </c>
      <c r="J296" s="1">
        <v>1</v>
      </c>
      <c r="K296" s="1">
        <v>2</v>
      </c>
      <c r="L296" s="49">
        <v>3</v>
      </c>
      <c r="M296" s="50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1157</v>
      </c>
      <c r="D297" s="1"/>
      <c r="E297" s="1" t="s">
        <v>108</v>
      </c>
      <c r="F297" s="1" t="s">
        <v>1162</v>
      </c>
      <c r="G297" s="1">
        <v>4</v>
      </c>
      <c r="H297" s="1" t="s">
        <v>19</v>
      </c>
      <c r="I297" s="1" t="s">
        <v>435</v>
      </c>
      <c r="J297" s="1">
        <v>0.3</v>
      </c>
      <c r="K297" s="1">
        <v>1.2</v>
      </c>
      <c r="L297" s="49">
        <v>3</v>
      </c>
      <c r="M297" s="50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1157</v>
      </c>
      <c r="D298" s="1"/>
      <c r="E298" s="1" t="s">
        <v>181</v>
      </c>
      <c r="F298" s="1" t="s">
        <v>1163</v>
      </c>
      <c r="G298" s="1">
        <v>8</v>
      </c>
      <c r="H298" s="1" t="s">
        <v>19</v>
      </c>
      <c r="I298" s="1" t="s">
        <v>435</v>
      </c>
      <c r="J298" s="1">
        <v>1</v>
      </c>
      <c r="K298" s="1">
        <v>8</v>
      </c>
      <c r="L298" s="49">
        <v>3</v>
      </c>
      <c r="M298" s="50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1157</v>
      </c>
      <c r="D299" s="1"/>
      <c r="E299" s="1" t="s">
        <v>469</v>
      </c>
      <c r="F299" s="1" t="s">
        <v>1164</v>
      </c>
      <c r="G299" s="1">
        <v>2</v>
      </c>
      <c r="H299" s="1" t="s">
        <v>19</v>
      </c>
      <c r="I299" s="1" t="s">
        <v>435</v>
      </c>
      <c r="J299" s="1">
        <v>0.6</v>
      </c>
      <c r="K299" s="1">
        <v>1.2</v>
      </c>
      <c r="L299" s="49">
        <v>3</v>
      </c>
      <c r="M299" s="50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1254</v>
      </c>
      <c r="D300" s="1"/>
      <c r="E300" s="1"/>
      <c r="F300" s="1" t="s">
        <v>1255</v>
      </c>
      <c r="G300" s="1">
        <v>1</v>
      </c>
      <c r="H300" s="1" t="s">
        <v>19</v>
      </c>
      <c r="I300" s="1" t="s">
        <v>431</v>
      </c>
      <c r="J300" s="1">
        <v>174</v>
      </c>
      <c r="K300" s="1">
        <v>174</v>
      </c>
      <c r="L300" s="49">
        <v>3</v>
      </c>
      <c r="M300" s="50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1254</v>
      </c>
      <c r="D301" s="1"/>
      <c r="E301" s="1"/>
      <c r="F301" s="1" t="s">
        <v>1256</v>
      </c>
      <c r="G301" s="1">
        <v>1</v>
      </c>
      <c r="H301" s="1" t="s">
        <v>19</v>
      </c>
      <c r="I301" s="1" t="s">
        <v>432</v>
      </c>
      <c r="J301" s="1">
        <v>174</v>
      </c>
      <c r="K301" s="1">
        <v>174</v>
      </c>
      <c r="L301" s="49">
        <v>3</v>
      </c>
      <c r="M301" s="50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1254</v>
      </c>
      <c r="D302" s="1"/>
      <c r="E302" s="1"/>
      <c r="F302" s="1" t="s">
        <v>1256</v>
      </c>
      <c r="G302" s="1">
        <v>1</v>
      </c>
      <c r="H302" s="1" t="s">
        <v>19</v>
      </c>
      <c r="I302" s="1" t="s">
        <v>433</v>
      </c>
      <c r="J302" s="1">
        <v>174</v>
      </c>
      <c r="K302" s="1">
        <v>174</v>
      </c>
      <c r="L302" s="49">
        <v>3</v>
      </c>
      <c r="M302" s="50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1254</v>
      </c>
      <c r="D303" s="1"/>
      <c r="E303" s="1"/>
      <c r="F303" s="1" t="s">
        <v>1256</v>
      </c>
      <c r="G303" s="1">
        <v>1</v>
      </c>
      <c r="H303" s="1" t="s">
        <v>19</v>
      </c>
      <c r="I303" s="1" t="s">
        <v>434</v>
      </c>
      <c r="J303" s="1">
        <v>174</v>
      </c>
      <c r="K303" s="1">
        <v>174</v>
      </c>
      <c r="L303" s="49">
        <v>3</v>
      </c>
      <c r="M303" s="50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1254</v>
      </c>
      <c r="D304" s="1"/>
      <c r="E304" s="1"/>
      <c r="F304" s="1" t="s">
        <v>1255</v>
      </c>
      <c r="G304" s="1">
        <v>1</v>
      </c>
      <c r="H304" s="1" t="s">
        <v>19</v>
      </c>
      <c r="I304" s="1" t="s">
        <v>435</v>
      </c>
      <c r="J304" s="1">
        <v>174</v>
      </c>
      <c r="K304" s="1">
        <v>174</v>
      </c>
      <c r="L304" s="49">
        <v>3</v>
      </c>
      <c r="M304" s="50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1284</v>
      </c>
      <c r="D305" s="1"/>
      <c r="E305" s="1"/>
      <c r="F305" s="1" t="s">
        <v>584</v>
      </c>
      <c r="G305" s="1">
        <v>1</v>
      </c>
      <c r="H305" s="1" t="s">
        <v>19</v>
      </c>
      <c r="I305" s="1" t="s">
        <v>641</v>
      </c>
      <c r="J305" s="1">
        <v>36.5</v>
      </c>
      <c r="K305" s="1">
        <v>36.5</v>
      </c>
      <c r="L305" s="49">
        <v>2</v>
      </c>
      <c r="M305" s="50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1285</v>
      </c>
      <c r="D306" s="1"/>
      <c r="E306" s="1"/>
      <c r="F306" s="1" t="s">
        <v>585</v>
      </c>
      <c r="G306" s="1">
        <v>1</v>
      </c>
      <c r="H306" s="1" t="s">
        <v>19</v>
      </c>
      <c r="I306" s="1" t="s">
        <v>592</v>
      </c>
      <c r="J306" s="1">
        <v>36.5</v>
      </c>
      <c r="K306" s="1">
        <v>36.5</v>
      </c>
      <c r="L306" s="49">
        <v>2</v>
      </c>
      <c r="M306" s="50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1286</v>
      </c>
      <c r="D307" s="1"/>
      <c r="E307" s="1"/>
      <c r="F307" s="1" t="s">
        <v>586</v>
      </c>
      <c r="G307" s="1">
        <v>1</v>
      </c>
      <c r="H307" s="1" t="s">
        <v>19</v>
      </c>
      <c r="I307" s="1" t="s">
        <v>636</v>
      </c>
      <c r="J307" s="1">
        <v>36.5</v>
      </c>
      <c r="K307" s="1">
        <v>36.5</v>
      </c>
      <c r="L307" s="49">
        <v>2</v>
      </c>
      <c r="M307" s="50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1287</v>
      </c>
      <c r="D308" s="1"/>
      <c r="E308" s="1"/>
      <c r="F308" s="1" t="s">
        <v>587</v>
      </c>
      <c r="G308" s="1">
        <v>1</v>
      </c>
      <c r="H308" s="1" t="s">
        <v>19</v>
      </c>
      <c r="I308" s="1" t="s">
        <v>596</v>
      </c>
      <c r="J308" s="1">
        <v>36.5</v>
      </c>
      <c r="K308" s="1">
        <v>36.5</v>
      </c>
      <c r="L308" s="49">
        <v>2</v>
      </c>
      <c r="M308" s="50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1284</v>
      </c>
      <c r="D309" s="1"/>
      <c r="E309" s="1"/>
      <c r="F309" s="1" t="s">
        <v>588</v>
      </c>
      <c r="G309" s="1">
        <v>21</v>
      </c>
      <c r="H309" s="1" t="s">
        <v>1260</v>
      </c>
      <c r="I309" s="1" t="s">
        <v>641</v>
      </c>
      <c r="J309" s="1">
        <v>10.5</v>
      </c>
      <c r="K309" s="1">
        <v>220.5</v>
      </c>
      <c r="L309" s="49">
        <v>2</v>
      </c>
      <c r="M309" s="50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1285</v>
      </c>
      <c r="D310" s="1"/>
      <c r="E310" s="1"/>
      <c r="F310" s="1" t="s">
        <v>589</v>
      </c>
      <c r="G310" s="1">
        <v>13</v>
      </c>
      <c r="H310" s="1" t="s">
        <v>1260</v>
      </c>
      <c r="I310" s="1" t="s">
        <v>592</v>
      </c>
      <c r="J310" s="1">
        <v>10.8</v>
      </c>
      <c r="K310" s="1">
        <v>140.4</v>
      </c>
      <c r="L310" s="49">
        <v>2</v>
      </c>
      <c r="M310" s="50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1286</v>
      </c>
      <c r="D311" s="1"/>
      <c r="E311" s="1"/>
      <c r="F311" s="1" t="s">
        <v>590</v>
      </c>
      <c r="G311" s="1">
        <v>72</v>
      </c>
      <c r="H311" s="1" t="s">
        <v>1260</v>
      </c>
      <c r="I311" s="1" t="s">
        <v>636</v>
      </c>
      <c r="J311" s="1">
        <v>6.8</v>
      </c>
      <c r="K311" s="1">
        <v>489.59999999999997</v>
      </c>
      <c r="L311" s="49">
        <v>2</v>
      </c>
      <c r="M311" s="50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1287</v>
      </c>
      <c r="D312" s="1"/>
      <c r="E312" s="1"/>
      <c r="F312" s="1" t="s">
        <v>591</v>
      </c>
      <c r="G312" s="1">
        <v>10</v>
      </c>
      <c r="H312" s="1" t="s">
        <v>1260</v>
      </c>
      <c r="I312" s="1" t="s">
        <v>596</v>
      </c>
      <c r="J312" s="1">
        <v>11</v>
      </c>
      <c r="K312" s="1">
        <v>110</v>
      </c>
      <c r="L312" s="49">
        <v>2</v>
      </c>
      <c r="M312" s="50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927</v>
      </c>
      <c r="D313" s="1"/>
      <c r="E313" s="1" t="s">
        <v>2</v>
      </c>
      <c r="F313" s="1" t="s">
        <v>928</v>
      </c>
      <c r="G313" s="1">
        <v>1</v>
      </c>
      <c r="H313" s="1" t="s">
        <v>19</v>
      </c>
      <c r="I313" s="1" t="s">
        <v>636</v>
      </c>
      <c r="J313" s="1">
        <v>125.28</v>
      </c>
      <c r="K313" s="1">
        <v>125.28</v>
      </c>
      <c r="L313" s="49">
        <v>2</v>
      </c>
      <c r="M313" s="50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931</v>
      </c>
      <c r="D314" s="1"/>
      <c r="E314" s="1" t="s">
        <v>2</v>
      </c>
      <c r="F314" s="1" t="s">
        <v>932</v>
      </c>
      <c r="G314" s="1">
        <v>1</v>
      </c>
      <c r="H314" s="1"/>
      <c r="I314" s="1" t="s">
        <v>636</v>
      </c>
      <c r="J314" s="1">
        <v>228.97</v>
      </c>
      <c r="K314" s="1">
        <v>228.97</v>
      </c>
      <c r="L314" s="49">
        <v>2</v>
      </c>
      <c r="M314" s="50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931</v>
      </c>
      <c r="D315" s="1"/>
      <c r="E315" s="1" t="s">
        <v>51</v>
      </c>
      <c r="F315" s="1" t="s">
        <v>933</v>
      </c>
      <c r="G315" s="1">
        <v>1</v>
      </c>
      <c r="H315" s="1"/>
      <c r="I315" s="1" t="s">
        <v>636</v>
      </c>
      <c r="J315" s="1">
        <v>49.96</v>
      </c>
      <c r="K315" s="1">
        <v>49.96</v>
      </c>
      <c r="L315" s="49">
        <v>2</v>
      </c>
      <c r="M315" s="50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934</v>
      </c>
      <c r="D316" s="1"/>
      <c r="E316" s="1" t="s">
        <v>2</v>
      </c>
      <c r="F316" s="1" t="s">
        <v>935</v>
      </c>
      <c r="G316" s="1">
        <v>1</v>
      </c>
      <c r="H316" s="1"/>
      <c r="I316" s="1" t="s">
        <v>636</v>
      </c>
      <c r="J316" s="1">
        <v>161.52000000000001</v>
      </c>
      <c r="K316" s="1">
        <v>161.52000000000001</v>
      </c>
      <c r="L316" s="49">
        <v>3</v>
      </c>
      <c r="M316" s="50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961</v>
      </c>
      <c r="D317" s="1"/>
      <c r="E317" s="1" t="s">
        <v>2</v>
      </c>
      <c r="F317" s="1" t="s">
        <v>962</v>
      </c>
      <c r="G317" s="1">
        <v>1</v>
      </c>
      <c r="H317" s="1"/>
      <c r="I317" s="1" t="s">
        <v>641</v>
      </c>
      <c r="J317" s="1">
        <v>81.41</v>
      </c>
      <c r="K317" s="1">
        <v>81.41</v>
      </c>
      <c r="L317" s="49">
        <v>3</v>
      </c>
      <c r="M317" s="50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961</v>
      </c>
      <c r="D318" s="1"/>
      <c r="E318" s="1" t="s">
        <v>51</v>
      </c>
      <c r="F318" s="1" t="s">
        <v>963</v>
      </c>
      <c r="G318" s="1">
        <v>1</v>
      </c>
      <c r="H318" s="1"/>
      <c r="I318" s="1" t="s">
        <v>641</v>
      </c>
      <c r="J318" s="1">
        <v>50.74</v>
      </c>
      <c r="K318" s="1">
        <v>50.74</v>
      </c>
      <c r="L318" s="49">
        <v>2</v>
      </c>
      <c r="M318" s="50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961</v>
      </c>
      <c r="D319" s="1"/>
      <c r="E319" s="1"/>
      <c r="F319" s="1" t="s">
        <v>965</v>
      </c>
      <c r="G319" s="1">
        <v>2</v>
      </c>
      <c r="H319" s="1"/>
      <c r="I319" s="1" t="s">
        <v>641</v>
      </c>
      <c r="J319" s="1">
        <v>18.18</v>
      </c>
      <c r="K319" s="1">
        <v>36.36</v>
      </c>
      <c r="L319" s="49">
        <v>2</v>
      </c>
      <c r="M319" s="50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984</v>
      </c>
      <c r="D320" s="1"/>
      <c r="E320" s="1" t="s">
        <v>2</v>
      </c>
      <c r="F320" s="1" t="s">
        <v>985</v>
      </c>
      <c r="G320" s="1">
        <v>1</v>
      </c>
      <c r="H320" s="1"/>
      <c r="I320" s="1" t="s">
        <v>596</v>
      </c>
      <c r="J320" s="1">
        <v>74.28</v>
      </c>
      <c r="K320" s="1">
        <v>74.28</v>
      </c>
      <c r="L320" s="49">
        <v>2</v>
      </c>
      <c r="M320" s="50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1288</v>
      </c>
      <c r="D321" s="1"/>
      <c r="E321" s="1"/>
      <c r="F321" s="1" t="s">
        <v>1289</v>
      </c>
      <c r="G321" s="1">
        <v>48</v>
      </c>
      <c r="H321" s="1" t="s">
        <v>19</v>
      </c>
      <c r="I321" s="1" t="s">
        <v>1290</v>
      </c>
      <c r="J321" s="1">
        <v>0.8</v>
      </c>
      <c r="K321" s="1">
        <v>38.400000000000006</v>
      </c>
      <c r="L321" s="49">
        <v>2</v>
      </c>
      <c r="M321" s="50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1288</v>
      </c>
      <c r="D322" s="1"/>
      <c r="E322" s="1"/>
      <c r="F322" s="1" t="s">
        <v>1291</v>
      </c>
      <c r="G322" s="1">
        <v>144</v>
      </c>
      <c r="H322" s="1" t="s">
        <v>19</v>
      </c>
      <c r="I322" s="1" t="s">
        <v>1290</v>
      </c>
      <c r="J322" s="1">
        <v>2.5</v>
      </c>
      <c r="K322" s="1">
        <v>360</v>
      </c>
      <c r="L322" s="49">
        <v>2</v>
      </c>
      <c r="M322" s="50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1288</v>
      </c>
      <c r="D323" s="1"/>
      <c r="E323" s="1"/>
      <c r="F323" s="1" t="s">
        <v>1292</v>
      </c>
      <c r="G323" s="1">
        <v>300</v>
      </c>
      <c r="H323" s="1" t="s">
        <v>19</v>
      </c>
      <c r="I323" s="1" t="s">
        <v>1290</v>
      </c>
      <c r="J323" s="1">
        <v>5.0000000000000001E-3</v>
      </c>
      <c r="K323" s="1">
        <v>1.5</v>
      </c>
      <c r="L323" s="49">
        <v>2</v>
      </c>
      <c r="M323" s="50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1293</v>
      </c>
      <c r="D324" s="1"/>
      <c r="E324" s="1"/>
      <c r="F324" s="1" t="s">
        <v>1294</v>
      </c>
      <c r="G324" s="1">
        <v>12</v>
      </c>
      <c r="H324" s="1" t="s">
        <v>19</v>
      </c>
      <c r="I324" s="1" t="s">
        <v>636</v>
      </c>
      <c r="J324" s="1">
        <v>66</v>
      </c>
      <c r="K324" s="1">
        <v>792</v>
      </c>
      <c r="L324" s="49">
        <v>2</v>
      </c>
      <c r="M324" s="50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1275</v>
      </c>
      <c r="D325" s="1"/>
      <c r="E325" s="1"/>
      <c r="F325" s="1" t="s">
        <v>1276</v>
      </c>
      <c r="G325" s="1">
        <v>1</v>
      </c>
      <c r="H325" s="1" t="s">
        <v>19</v>
      </c>
      <c r="I325" s="1" t="s">
        <v>641</v>
      </c>
      <c r="J325" s="1">
        <v>211.4</v>
      </c>
      <c r="K325" s="1">
        <v>211.4</v>
      </c>
      <c r="L325" s="49">
        <v>3</v>
      </c>
      <c r="M325" s="50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1275</v>
      </c>
      <c r="D326" s="1"/>
      <c r="E326" s="1"/>
      <c r="F326" s="1" t="s">
        <v>1277</v>
      </c>
      <c r="G326" s="1">
        <v>1</v>
      </c>
      <c r="H326" s="1" t="s">
        <v>19</v>
      </c>
      <c r="I326" s="1" t="s">
        <v>592</v>
      </c>
      <c r="J326" s="1">
        <v>211.4</v>
      </c>
      <c r="K326" s="1">
        <v>211.4</v>
      </c>
      <c r="L326" s="49">
        <v>3</v>
      </c>
      <c r="M326" s="50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1275</v>
      </c>
      <c r="D327" s="1"/>
      <c r="E327" s="1"/>
      <c r="F327" s="1" t="s">
        <v>1278</v>
      </c>
      <c r="G327" s="1">
        <v>1</v>
      </c>
      <c r="H327" s="1" t="s">
        <v>19</v>
      </c>
      <c r="I327" s="1" t="s">
        <v>636</v>
      </c>
      <c r="J327" s="1">
        <v>211.4</v>
      </c>
      <c r="K327" s="1">
        <v>211.4</v>
      </c>
      <c r="L327" s="49">
        <v>3</v>
      </c>
      <c r="M327" s="50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1275</v>
      </c>
      <c r="D328" s="1"/>
      <c r="E328" s="1"/>
      <c r="F328" s="1" t="s">
        <v>1279</v>
      </c>
      <c r="G328" s="1">
        <v>1</v>
      </c>
      <c r="H328" s="1" t="s">
        <v>19</v>
      </c>
      <c r="I328" s="1" t="s">
        <v>596</v>
      </c>
      <c r="J328" s="1">
        <v>211.4</v>
      </c>
      <c r="K328" s="1">
        <v>211.4</v>
      </c>
      <c r="L328" s="49">
        <v>3</v>
      </c>
      <c r="M328" s="50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702</v>
      </c>
      <c r="D329" s="1"/>
      <c r="E329" s="1"/>
      <c r="F329" s="1" t="s">
        <v>1280</v>
      </c>
      <c r="G329" s="1">
        <v>1</v>
      </c>
      <c r="H329" s="1" t="s">
        <v>19</v>
      </c>
      <c r="I329" s="1" t="s">
        <v>641</v>
      </c>
      <c r="J329" s="1">
        <v>219</v>
      </c>
      <c r="K329" s="1">
        <v>219</v>
      </c>
      <c r="L329" s="49">
        <v>3</v>
      </c>
      <c r="M329" s="50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702</v>
      </c>
      <c r="D330" s="1"/>
      <c r="E330" s="1"/>
      <c r="F330" s="1" t="s">
        <v>1280</v>
      </c>
      <c r="G330" s="1">
        <v>1</v>
      </c>
      <c r="H330" s="1" t="s">
        <v>19</v>
      </c>
      <c r="I330" s="1" t="s">
        <v>592</v>
      </c>
      <c r="J330" s="1">
        <v>219</v>
      </c>
      <c r="K330" s="1">
        <v>219</v>
      </c>
      <c r="L330" s="49">
        <v>3</v>
      </c>
      <c r="M330" s="50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703</v>
      </c>
      <c r="D331" s="1"/>
      <c r="E331" s="1"/>
      <c r="F331" s="1" t="s">
        <v>1281</v>
      </c>
      <c r="G331" s="1">
        <v>1</v>
      </c>
      <c r="H331" s="1" t="s">
        <v>19</v>
      </c>
      <c r="I331" s="1" t="s">
        <v>636</v>
      </c>
      <c r="J331" s="1">
        <v>171.4</v>
      </c>
      <c r="K331" s="1">
        <v>171.4</v>
      </c>
      <c r="L331" s="49">
        <v>3</v>
      </c>
      <c r="M331" s="50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704</v>
      </c>
      <c r="D332" s="1"/>
      <c r="E332" s="1"/>
      <c r="F332" s="1" t="s">
        <v>1281</v>
      </c>
      <c r="G332" s="1">
        <v>1</v>
      </c>
      <c r="H332" s="1" t="s">
        <v>19</v>
      </c>
      <c r="I332" s="1" t="s">
        <v>641</v>
      </c>
      <c r="J332" s="1">
        <v>219</v>
      </c>
      <c r="K332" s="1">
        <v>219</v>
      </c>
      <c r="L332" s="49">
        <v>3</v>
      </c>
      <c r="M332" s="50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704</v>
      </c>
      <c r="D333" s="1"/>
      <c r="E333" s="1"/>
      <c r="F333" s="1" t="s">
        <v>1281</v>
      </c>
      <c r="G333" s="1">
        <v>1</v>
      </c>
      <c r="H333" s="1" t="s">
        <v>19</v>
      </c>
      <c r="I333" s="1" t="s">
        <v>592</v>
      </c>
      <c r="J333" s="1">
        <v>219</v>
      </c>
      <c r="K333" s="1">
        <v>219</v>
      </c>
      <c r="L333" s="49">
        <v>3</v>
      </c>
      <c r="M333" s="50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704</v>
      </c>
      <c r="D334" s="1"/>
      <c r="E334" s="1"/>
      <c r="F334" s="1" t="s">
        <v>1281</v>
      </c>
      <c r="G334" s="1">
        <v>1</v>
      </c>
      <c r="H334" s="1" t="s">
        <v>19</v>
      </c>
      <c r="I334" s="1" t="s">
        <v>596</v>
      </c>
      <c r="J334" s="1">
        <v>219</v>
      </c>
      <c r="K334" s="1">
        <v>219</v>
      </c>
      <c r="L334" s="49">
        <v>18</v>
      </c>
      <c r="M334" s="50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769</v>
      </c>
      <c r="D335" s="1"/>
      <c r="E335" s="1"/>
      <c r="F335" s="1" t="s">
        <v>1280</v>
      </c>
      <c r="G335" s="1">
        <v>1</v>
      </c>
      <c r="H335" s="1" t="s">
        <v>19</v>
      </c>
      <c r="I335" s="1" t="s">
        <v>596</v>
      </c>
      <c r="J335" s="1">
        <v>207.1</v>
      </c>
      <c r="K335" s="1">
        <v>207.1</v>
      </c>
      <c r="L335" s="49">
        <v>19</v>
      </c>
      <c r="M335" s="50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899</v>
      </c>
      <c r="D336" s="1"/>
      <c r="E336" s="1"/>
      <c r="F336" s="1" t="s">
        <v>1282</v>
      </c>
      <c r="G336" s="1">
        <v>1</v>
      </c>
      <c r="H336" s="1" t="s">
        <v>19</v>
      </c>
      <c r="I336" s="1" t="s">
        <v>636</v>
      </c>
      <c r="J336" s="1">
        <v>168.5</v>
      </c>
      <c r="K336" s="1">
        <v>168.5</v>
      </c>
      <c r="L336" s="49">
        <v>20</v>
      </c>
      <c r="M336" s="50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1293</v>
      </c>
      <c r="D337" s="1"/>
      <c r="E337" s="1"/>
      <c r="F337" s="1" t="s">
        <v>1294</v>
      </c>
      <c r="G337" s="1">
        <v>12</v>
      </c>
      <c r="H337" s="1" t="s">
        <v>19</v>
      </c>
      <c r="I337" s="1" t="s">
        <v>636</v>
      </c>
      <c r="J337" s="1">
        <v>66</v>
      </c>
      <c r="K337" s="1">
        <v>792</v>
      </c>
      <c r="L337" s="49">
        <v>21</v>
      </c>
      <c r="M337" s="50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1250</v>
      </c>
      <c r="D338" s="1"/>
      <c r="E338" s="1"/>
      <c r="F338" s="1" t="s">
        <v>1251</v>
      </c>
      <c r="G338" s="1">
        <v>1</v>
      </c>
      <c r="H338" s="1" t="s">
        <v>19</v>
      </c>
      <c r="I338" s="1" t="s">
        <v>431</v>
      </c>
      <c r="J338" s="1">
        <v>404.1</v>
      </c>
      <c r="K338" s="1">
        <v>404.1</v>
      </c>
      <c r="L338" s="49">
        <v>4</v>
      </c>
      <c r="M338" s="50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1250</v>
      </c>
      <c r="D339" s="1"/>
      <c r="E339" s="1"/>
      <c r="F339" s="1" t="s">
        <v>1251</v>
      </c>
      <c r="G339" s="1">
        <v>1</v>
      </c>
      <c r="H339" s="1" t="s">
        <v>19</v>
      </c>
      <c r="I339" s="1" t="s">
        <v>432</v>
      </c>
      <c r="J339" s="1">
        <v>404.1</v>
      </c>
      <c r="K339" s="1">
        <v>404.1</v>
      </c>
      <c r="L339" s="49">
        <v>4</v>
      </c>
      <c r="M339" s="50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1250</v>
      </c>
      <c r="D340" s="1"/>
      <c r="E340" s="1"/>
      <c r="F340" s="1" t="s">
        <v>1251</v>
      </c>
      <c r="G340" s="1">
        <v>1</v>
      </c>
      <c r="H340" s="1" t="s">
        <v>19</v>
      </c>
      <c r="I340" s="1" t="s">
        <v>433</v>
      </c>
      <c r="J340" s="1">
        <v>404.1</v>
      </c>
      <c r="K340" s="1">
        <v>404.1</v>
      </c>
      <c r="L340" s="49">
        <v>4</v>
      </c>
      <c r="M340" s="50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1250</v>
      </c>
      <c r="D341" s="1"/>
      <c r="E341" s="1"/>
      <c r="F341" s="1" t="s">
        <v>1251</v>
      </c>
      <c r="G341" s="1">
        <v>1</v>
      </c>
      <c r="H341" s="1" t="s">
        <v>19</v>
      </c>
      <c r="I341" s="1" t="s">
        <v>434</v>
      </c>
      <c r="J341" s="1">
        <v>404.1</v>
      </c>
      <c r="K341" s="1">
        <v>404.1</v>
      </c>
      <c r="L341" s="49">
        <v>4</v>
      </c>
      <c r="M341" s="50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1250</v>
      </c>
      <c r="D342" s="1"/>
      <c r="E342" s="1"/>
      <c r="F342" s="1" t="s">
        <v>1251</v>
      </c>
      <c r="G342" s="1">
        <v>1</v>
      </c>
      <c r="H342" s="1" t="s">
        <v>19</v>
      </c>
      <c r="I342" s="1" t="s">
        <v>435</v>
      </c>
      <c r="J342" s="1">
        <v>404.1</v>
      </c>
      <c r="K342" s="1">
        <v>404.1</v>
      </c>
      <c r="L342" s="49">
        <v>4</v>
      </c>
      <c r="M342" s="50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1252</v>
      </c>
      <c r="D343" s="1"/>
      <c r="E343" s="1"/>
      <c r="F343" s="1" t="s">
        <v>1253</v>
      </c>
      <c r="G343" s="1">
        <v>1</v>
      </c>
      <c r="H343" s="1" t="s">
        <v>19</v>
      </c>
      <c r="I343" s="1" t="s">
        <v>431</v>
      </c>
      <c r="J343" s="1">
        <v>394.6</v>
      </c>
      <c r="K343" s="1">
        <v>394.6</v>
      </c>
      <c r="L343" s="49">
        <v>4</v>
      </c>
      <c r="M343" s="50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1252</v>
      </c>
      <c r="D344" s="1"/>
      <c r="E344" s="1"/>
      <c r="F344" s="1" t="s">
        <v>1253</v>
      </c>
      <c r="G344" s="1">
        <v>1</v>
      </c>
      <c r="H344" s="1" t="s">
        <v>19</v>
      </c>
      <c r="I344" s="1" t="s">
        <v>432</v>
      </c>
      <c r="J344" s="1">
        <v>394.6</v>
      </c>
      <c r="K344" s="1">
        <v>394.6</v>
      </c>
      <c r="L344" s="49">
        <v>4</v>
      </c>
      <c r="M344" s="50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1252</v>
      </c>
      <c r="D345" s="1"/>
      <c r="E345" s="1"/>
      <c r="F345" s="1" t="s">
        <v>1253</v>
      </c>
      <c r="G345" s="1">
        <v>1</v>
      </c>
      <c r="H345" s="1" t="s">
        <v>19</v>
      </c>
      <c r="I345" s="1" t="s">
        <v>433</v>
      </c>
      <c r="J345" s="1">
        <v>394.6</v>
      </c>
      <c r="K345" s="1">
        <v>394.6</v>
      </c>
      <c r="L345" s="49">
        <v>4</v>
      </c>
      <c r="M345" s="50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1252</v>
      </c>
      <c r="D346" s="1"/>
      <c r="E346" s="1"/>
      <c r="F346" s="1" t="s">
        <v>1253</v>
      </c>
      <c r="G346" s="1">
        <v>1</v>
      </c>
      <c r="H346" s="1" t="s">
        <v>19</v>
      </c>
      <c r="I346" s="1" t="s">
        <v>434</v>
      </c>
      <c r="J346" s="1">
        <v>394.6</v>
      </c>
      <c r="K346" s="1">
        <v>394.6</v>
      </c>
      <c r="L346" s="49">
        <v>4</v>
      </c>
      <c r="M346" s="50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1252</v>
      </c>
      <c r="D347" s="1"/>
      <c r="E347" s="1"/>
      <c r="F347" s="1" t="s">
        <v>1253</v>
      </c>
      <c r="G347" s="1">
        <v>1</v>
      </c>
      <c r="H347" s="1" t="s">
        <v>19</v>
      </c>
      <c r="I347" s="1" t="s">
        <v>435</v>
      </c>
      <c r="J347" s="1">
        <v>394.6</v>
      </c>
      <c r="K347" s="1">
        <v>394.6</v>
      </c>
      <c r="L347" s="49">
        <v>4</v>
      </c>
      <c r="M347" s="50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1157</v>
      </c>
      <c r="D348" s="1"/>
      <c r="E348" s="1" t="s">
        <v>1108</v>
      </c>
      <c r="F348" s="1" t="s">
        <v>1161</v>
      </c>
      <c r="G348" s="1">
        <v>2</v>
      </c>
      <c r="H348" s="1" t="s">
        <v>19</v>
      </c>
      <c r="I348" s="1" t="s">
        <v>431</v>
      </c>
      <c r="J348" s="1">
        <v>1</v>
      </c>
      <c r="K348" s="1">
        <v>2</v>
      </c>
      <c r="L348" s="49">
        <v>4</v>
      </c>
      <c r="M348" s="50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1157</v>
      </c>
      <c r="D349" s="1"/>
      <c r="E349" s="1" t="s">
        <v>1108</v>
      </c>
      <c r="F349" s="1" t="s">
        <v>1161</v>
      </c>
      <c r="G349" s="1">
        <v>2</v>
      </c>
      <c r="H349" s="1" t="s">
        <v>19</v>
      </c>
      <c r="I349" s="1" t="s">
        <v>432</v>
      </c>
      <c r="J349" s="1">
        <v>1</v>
      </c>
      <c r="K349" s="1">
        <v>2</v>
      </c>
      <c r="L349" s="49">
        <v>4</v>
      </c>
      <c r="M349" s="50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1157</v>
      </c>
      <c r="D350" s="1"/>
      <c r="E350" s="1" t="s">
        <v>1108</v>
      </c>
      <c r="F350" s="1" t="s">
        <v>1161</v>
      </c>
      <c r="G350" s="1">
        <v>2</v>
      </c>
      <c r="H350" s="1" t="s">
        <v>19</v>
      </c>
      <c r="I350" s="1" t="s">
        <v>433</v>
      </c>
      <c r="J350" s="1">
        <v>1</v>
      </c>
      <c r="K350" s="1">
        <v>2</v>
      </c>
      <c r="L350" s="49">
        <v>4</v>
      </c>
      <c r="M350" s="50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1157</v>
      </c>
      <c r="D351" s="1"/>
      <c r="E351" s="1" t="s">
        <v>1108</v>
      </c>
      <c r="F351" s="1" t="s">
        <v>1161</v>
      </c>
      <c r="G351" s="1">
        <v>2</v>
      </c>
      <c r="H351" s="1" t="s">
        <v>19</v>
      </c>
      <c r="I351" s="1" t="s">
        <v>434</v>
      </c>
      <c r="J351" s="1">
        <v>1</v>
      </c>
      <c r="K351" s="1">
        <v>2</v>
      </c>
      <c r="L351" s="49">
        <v>4</v>
      </c>
      <c r="M351" s="50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1157</v>
      </c>
      <c r="D352" s="1"/>
      <c r="E352" s="1" t="s">
        <v>1108</v>
      </c>
      <c r="F352" s="1" t="s">
        <v>1161</v>
      </c>
      <c r="G352" s="1">
        <v>2</v>
      </c>
      <c r="H352" s="1" t="s">
        <v>19</v>
      </c>
      <c r="I352" s="1" t="s">
        <v>435</v>
      </c>
      <c r="J352" s="1">
        <v>1</v>
      </c>
      <c r="K352" s="1">
        <v>2</v>
      </c>
      <c r="L352" s="49">
        <v>4</v>
      </c>
      <c r="M352" s="50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1254</v>
      </c>
      <c r="D353" s="1"/>
      <c r="E353" s="1"/>
      <c r="F353" s="1" t="s">
        <v>582</v>
      </c>
      <c r="G353" s="1">
        <v>1</v>
      </c>
      <c r="H353" s="1"/>
      <c r="I353" s="1" t="s">
        <v>431</v>
      </c>
      <c r="J353" s="1">
        <v>223.4</v>
      </c>
      <c r="K353" s="1">
        <v>223.4</v>
      </c>
      <c r="L353" s="49">
        <v>4</v>
      </c>
      <c r="M353" s="50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1254</v>
      </c>
      <c r="D354" s="1"/>
      <c r="E354" s="1"/>
      <c r="F354" s="1" t="s">
        <v>583</v>
      </c>
      <c r="G354" s="1">
        <v>1</v>
      </c>
      <c r="H354" s="1"/>
      <c r="I354" s="1" t="s">
        <v>432</v>
      </c>
      <c r="J354" s="1">
        <v>223.4</v>
      </c>
      <c r="K354" s="1">
        <v>223.4</v>
      </c>
      <c r="L354" s="49">
        <v>4</v>
      </c>
      <c r="M354" s="50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1254</v>
      </c>
      <c r="D355" s="1"/>
      <c r="E355" s="1"/>
      <c r="F355" s="1" t="s">
        <v>583</v>
      </c>
      <c r="G355" s="1">
        <v>1</v>
      </c>
      <c r="H355" s="1"/>
      <c r="I355" s="1" t="s">
        <v>433</v>
      </c>
      <c r="J355" s="1">
        <v>223.4</v>
      </c>
      <c r="K355" s="1">
        <v>223.4</v>
      </c>
      <c r="L355" s="49">
        <v>4</v>
      </c>
      <c r="M355" s="50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1254</v>
      </c>
      <c r="D356" s="1"/>
      <c r="E356" s="1"/>
      <c r="F356" s="1" t="s">
        <v>583</v>
      </c>
      <c r="G356" s="1">
        <v>1</v>
      </c>
      <c r="H356" s="1"/>
      <c r="I356" s="1" t="s">
        <v>434</v>
      </c>
      <c r="J356" s="1">
        <v>223.4</v>
      </c>
      <c r="K356" s="1">
        <v>223.4</v>
      </c>
      <c r="L356" s="49">
        <v>4</v>
      </c>
      <c r="M356" s="50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1254</v>
      </c>
      <c r="D357" s="1"/>
      <c r="E357" s="1"/>
      <c r="F357" s="1" t="s">
        <v>582</v>
      </c>
      <c r="G357" s="1">
        <v>1</v>
      </c>
      <c r="H357" s="1"/>
      <c r="I357" s="1" t="s">
        <v>435</v>
      </c>
      <c r="J357" s="1">
        <v>223.4</v>
      </c>
      <c r="K357" s="1">
        <v>223.4</v>
      </c>
      <c r="L357" s="49">
        <v>4</v>
      </c>
      <c r="M357" s="50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141</v>
      </c>
      <c r="D358" s="1"/>
      <c r="E358" s="1" t="s">
        <v>1108</v>
      </c>
      <c r="F358" s="1" t="s">
        <v>1358</v>
      </c>
      <c r="G358" s="1">
        <v>1</v>
      </c>
      <c r="H358" s="1" t="s">
        <v>19</v>
      </c>
      <c r="I358" s="1" t="s">
        <v>592</v>
      </c>
      <c r="J358" s="1">
        <v>131</v>
      </c>
      <c r="K358" s="1">
        <v>131</v>
      </c>
      <c r="L358" s="49">
        <v>4</v>
      </c>
      <c r="M358" s="50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141</v>
      </c>
      <c r="D359" s="1"/>
      <c r="E359" s="1" t="s">
        <v>1108</v>
      </c>
      <c r="F359" s="1" t="s">
        <v>1359</v>
      </c>
      <c r="G359" s="1">
        <v>1</v>
      </c>
      <c r="H359" s="1" t="s">
        <v>19</v>
      </c>
      <c r="I359" s="1" t="s">
        <v>596</v>
      </c>
      <c r="J359" s="1">
        <v>131</v>
      </c>
      <c r="K359" s="1">
        <v>131</v>
      </c>
      <c r="L359" s="49">
        <v>4</v>
      </c>
      <c r="M359" s="50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141</v>
      </c>
      <c r="D360" s="1"/>
      <c r="E360" s="1" t="s">
        <v>51</v>
      </c>
      <c r="F360" s="1" t="s">
        <v>1360</v>
      </c>
      <c r="G360" s="1">
        <v>1</v>
      </c>
      <c r="H360" s="1" t="s">
        <v>19</v>
      </c>
      <c r="I360" s="1" t="s">
        <v>636</v>
      </c>
      <c r="J360" s="1">
        <v>131</v>
      </c>
      <c r="K360" s="1">
        <v>131</v>
      </c>
      <c r="L360" s="49">
        <v>4</v>
      </c>
      <c r="M360" s="50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151</v>
      </c>
      <c r="D361" s="1"/>
      <c r="E361" s="1" t="s">
        <v>472</v>
      </c>
      <c r="F361" s="1" t="s">
        <v>671</v>
      </c>
      <c r="G361" s="1">
        <v>6</v>
      </c>
      <c r="H361" s="1" t="s">
        <v>19</v>
      </c>
      <c r="I361" s="1" t="s">
        <v>636</v>
      </c>
      <c r="J361" s="1">
        <v>6.6</v>
      </c>
      <c r="K361" s="1">
        <v>39.599999999999994</v>
      </c>
      <c r="L361" s="49">
        <v>4</v>
      </c>
      <c r="M361" s="50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744</v>
      </c>
      <c r="D362" s="1"/>
      <c r="E362" s="1" t="s">
        <v>2</v>
      </c>
      <c r="F362" s="1" t="s">
        <v>745</v>
      </c>
      <c r="G362" s="1">
        <v>1</v>
      </c>
      <c r="H362" s="1" t="s">
        <v>19</v>
      </c>
      <c r="I362" s="1" t="s">
        <v>636</v>
      </c>
      <c r="J362" s="1">
        <v>7.2</v>
      </c>
      <c r="K362" s="1">
        <v>7.2</v>
      </c>
      <c r="L362" s="49">
        <v>4</v>
      </c>
      <c r="M362" s="50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746</v>
      </c>
      <c r="D363" s="1"/>
      <c r="E363" s="1" t="s">
        <v>2</v>
      </c>
      <c r="F363" s="1" t="s">
        <v>747</v>
      </c>
      <c r="G363" s="1">
        <v>1</v>
      </c>
      <c r="H363" s="1" t="s">
        <v>19</v>
      </c>
      <c r="I363" s="1" t="s">
        <v>636</v>
      </c>
      <c r="J363" s="1">
        <v>18.399999999999999</v>
      </c>
      <c r="K363" s="1">
        <v>18.399999999999999</v>
      </c>
      <c r="L363" s="49">
        <v>4</v>
      </c>
      <c r="M363" s="50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156</v>
      </c>
      <c r="D364" s="1"/>
      <c r="E364" s="1" t="s">
        <v>51</v>
      </c>
      <c r="F364" s="1" t="s">
        <v>749</v>
      </c>
      <c r="G364" s="1">
        <v>6</v>
      </c>
      <c r="H364" s="1" t="s">
        <v>19</v>
      </c>
      <c r="I364" s="1" t="s">
        <v>641</v>
      </c>
      <c r="J364" s="1">
        <v>8.1999999999999993</v>
      </c>
      <c r="K364" s="1">
        <v>49.199999999999996</v>
      </c>
      <c r="L364" s="49">
        <v>4</v>
      </c>
      <c r="M364" s="50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1361</v>
      </c>
      <c r="D365" s="1"/>
      <c r="E365" s="1"/>
      <c r="F365" s="1" t="s">
        <v>1362</v>
      </c>
      <c r="G365" s="1">
        <v>1</v>
      </c>
      <c r="H365" s="1" t="s">
        <v>19</v>
      </c>
      <c r="I365" s="1" t="s">
        <v>636</v>
      </c>
      <c r="J365" s="1">
        <v>170</v>
      </c>
      <c r="K365" s="1">
        <v>170</v>
      </c>
      <c r="L365" s="49">
        <v>4</v>
      </c>
      <c r="M365" s="50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945</v>
      </c>
      <c r="D366" s="1"/>
      <c r="E366" s="1" t="s">
        <v>51</v>
      </c>
      <c r="F366" s="1" t="s">
        <v>947</v>
      </c>
      <c r="G366" s="1">
        <v>3</v>
      </c>
      <c r="H366" s="1" t="s">
        <v>19</v>
      </c>
      <c r="I366" s="1" t="s">
        <v>636</v>
      </c>
      <c r="J366" s="1">
        <v>58.2</v>
      </c>
      <c r="K366" s="1">
        <v>103.28999999999999</v>
      </c>
      <c r="L366" s="49">
        <v>1</v>
      </c>
      <c r="M366" s="50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945</v>
      </c>
      <c r="D367" s="1"/>
      <c r="E367" s="1" t="s">
        <v>753</v>
      </c>
      <c r="F367" s="1" t="s">
        <v>948</v>
      </c>
      <c r="G367" s="1">
        <v>14</v>
      </c>
      <c r="H367" s="1"/>
      <c r="I367" s="1" t="s">
        <v>636</v>
      </c>
      <c r="J367" s="1">
        <v>10.77</v>
      </c>
      <c r="K367" s="1">
        <v>80.78</v>
      </c>
      <c r="L367" s="49">
        <v>1</v>
      </c>
      <c r="M367" s="50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945</v>
      </c>
      <c r="D368" s="1"/>
      <c r="E368" s="1" t="s">
        <v>1108</v>
      </c>
      <c r="F368" s="1" t="s">
        <v>949</v>
      </c>
      <c r="G368" s="1">
        <v>14</v>
      </c>
      <c r="H368" s="1"/>
      <c r="I368" s="1" t="s">
        <v>636</v>
      </c>
      <c r="J368" s="1">
        <v>10.77</v>
      </c>
      <c r="K368" s="1">
        <v>80.78</v>
      </c>
      <c r="L368" s="49">
        <v>1</v>
      </c>
      <c r="M368" s="50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945</v>
      </c>
      <c r="D369" s="1"/>
      <c r="E369" s="1" t="s">
        <v>181</v>
      </c>
      <c r="F369" s="1" t="s">
        <v>951</v>
      </c>
      <c r="G369" s="1">
        <v>28</v>
      </c>
      <c r="H369" s="1"/>
      <c r="I369" s="1" t="s">
        <v>636</v>
      </c>
      <c r="J369" s="1">
        <v>9.5</v>
      </c>
      <c r="K369" s="1">
        <v>162.67999999999998</v>
      </c>
      <c r="L369" s="49">
        <v>1</v>
      </c>
      <c r="M369" s="50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945</v>
      </c>
      <c r="D370" s="1"/>
      <c r="E370" s="1" t="s">
        <v>469</v>
      </c>
      <c r="F370" s="1" t="s">
        <v>952</v>
      </c>
      <c r="G370" s="1">
        <v>1</v>
      </c>
      <c r="H370" s="1"/>
      <c r="I370" s="1" t="s">
        <v>636</v>
      </c>
      <c r="J370" s="1">
        <v>1.85</v>
      </c>
      <c r="K370" s="1">
        <v>1.85</v>
      </c>
      <c r="L370" s="49">
        <v>1</v>
      </c>
      <c r="M370" s="50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957</v>
      </c>
      <c r="D371" s="1"/>
      <c r="E371" s="1"/>
      <c r="F371" s="1" t="s">
        <v>960</v>
      </c>
      <c r="G371" s="1">
        <v>2</v>
      </c>
      <c r="H371" s="1"/>
      <c r="I371" s="1" t="s">
        <v>641</v>
      </c>
      <c r="J371" s="1">
        <v>5.34</v>
      </c>
      <c r="K371" s="1">
        <v>10.68</v>
      </c>
      <c r="L371" s="49">
        <v>1</v>
      </c>
      <c r="M371" s="50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969</v>
      </c>
      <c r="D372" s="1"/>
      <c r="E372" s="1" t="s">
        <v>108</v>
      </c>
      <c r="F372" s="1" t="s">
        <v>974</v>
      </c>
      <c r="G372" s="1">
        <v>3</v>
      </c>
      <c r="H372" s="1" t="s">
        <v>19</v>
      </c>
      <c r="I372" s="1" t="s">
        <v>596</v>
      </c>
      <c r="J372" s="1">
        <v>5.64</v>
      </c>
      <c r="K372" s="1">
        <v>16.919999999999998</v>
      </c>
      <c r="L372" s="49">
        <v>1</v>
      </c>
      <c r="M372" s="50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969</v>
      </c>
      <c r="D373" s="1"/>
      <c r="E373" s="1" t="s">
        <v>181</v>
      </c>
      <c r="F373" s="1" t="s">
        <v>975</v>
      </c>
      <c r="G373" s="1">
        <v>3</v>
      </c>
      <c r="H373" s="1" t="s">
        <v>19</v>
      </c>
      <c r="I373" s="1" t="s">
        <v>596</v>
      </c>
      <c r="J373" s="1">
        <v>5.64</v>
      </c>
      <c r="K373" s="1">
        <v>16.919999999999998</v>
      </c>
      <c r="L373" s="49">
        <v>5</v>
      </c>
      <c r="M373" s="50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969</v>
      </c>
      <c r="D374" s="1"/>
      <c r="E374" s="1" t="s">
        <v>108</v>
      </c>
      <c r="F374" s="1" t="s">
        <v>974</v>
      </c>
      <c r="G374" s="1">
        <v>4</v>
      </c>
      <c r="H374" s="1" t="s">
        <v>19</v>
      </c>
      <c r="I374" s="1" t="s">
        <v>742</v>
      </c>
      <c r="J374" s="1">
        <v>5.64</v>
      </c>
      <c r="K374" s="1">
        <v>22.56</v>
      </c>
      <c r="L374" s="49">
        <v>5</v>
      </c>
      <c r="M374" s="50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969</v>
      </c>
      <c r="D375" s="1"/>
      <c r="E375" s="1" t="s">
        <v>181</v>
      </c>
      <c r="F375" s="1" t="s">
        <v>975</v>
      </c>
      <c r="G375" s="1">
        <v>4</v>
      </c>
      <c r="H375" s="1" t="s">
        <v>19</v>
      </c>
      <c r="I375" s="1" t="s">
        <v>742</v>
      </c>
      <c r="J375" s="1">
        <v>5.64</v>
      </c>
      <c r="K375" s="1">
        <v>22.56</v>
      </c>
      <c r="L375" s="49">
        <v>5</v>
      </c>
      <c r="M375" s="50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984</v>
      </c>
      <c r="D376" s="1"/>
      <c r="E376" s="1"/>
      <c r="F376" s="1" t="s">
        <v>986</v>
      </c>
      <c r="G376" s="1">
        <v>4</v>
      </c>
      <c r="H376" s="1"/>
      <c r="I376" s="1" t="s">
        <v>596</v>
      </c>
      <c r="J376" s="1">
        <v>5.92</v>
      </c>
      <c r="K376" s="1">
        <v>23.68</v>
      </c>
      <c r="L376" s="49">
        <v>5</v>
      </c>
      <c r="M376" s="50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1824</v>
      </c>
      <c r="D377" s="1"/>
      <c r="E377" s="1" t="s">
        <v>753</v>
      </c>
      <c r="F377" s="1" t="s">
        <v>1025</v>
      </c>
      <c r="G377" s="1">
        <v>6</v>
      </c>
      <c r="H377" s="1"/>
      <c r="I377" s="1" t="s">
        <v>641</v>
      </c>
      <c r="J377" s="1">
        <v>4.24</v>
      </c>
      <c r="K377" s="1">
        <v>25.44</v>
      </c>
      <c r="L377" s="49">
        <v>5</v>
      </c>
      <c r="M377" s="50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1824</v>
      </c>
      <c r="D378" s="1"/>
      <c r="E378" s="1" t="s">
        <v>1108</v>
      </c>
      <c r="F378" s="1" t="s">
        <v>1026</v>
      </c>
      <c r="G378" s="1">
        <v>6</v>
      </c>
      <c r="H378" s="1"/>
      <c r="I378" s="1" t="s">
        <v>641</v>
      </c>
      <c r="J378" s="1">
        <v>4.24</v>
      </c>
      <c r="K378" s="1">
        <v>25.44</v>
      </c>
      <c r="L378" s="49">
        <v>4</v>
      </c>
      <c r="M378" s="50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1824</v>
      </c>
      <c r="D379" s="1"/>
      <c r="E379" s="1" t="s">
        <v>469</v>
      </c>
      <c r="F379" s="1" t="s">
        <v>1084</v>
      </c>
      <c r="G379" s="1">
        <v>6</v>
      </c>
      <c r="H379" s="1"/>
      <c r="I379" s="1" t="s">
        <v>641</v>
      </c>
      <c r="J379" s="1">
        <v>5.81</v>
      </c>
      <c r="K379" s="1">
        <v>34.86</v>
      </c>
      <c r="L379" s="49">
        <v>4</v>
      </c>
      <c r="M379" s="50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1824</v>
      </c>
      <c r="D380" s="1"/>
      <c r="E380" s="1" t="s">
        <v>181</v>
      </c>
      <c r="F380" s="1" t="s">
        <v>1085</v>
      </c>
      <c r="G380" s="1">
        <v>6</v>
      </c>
      <c r="H380" s="1"/>
      <c r="I380" s="1" t="s">
        <v>641</v>
      </c>
      <c r="J380" s="1">
        <v>3.83</v>
      </c>
      <c r="K380" s="1">
        <v>22.98</v>
      </c>
      <c r="L380" s="49">
        <v>4</v>
      </c>
      <c r="M380" s="50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1043</v>
      </c>
      <c r="D381" s="1"/>
      <c r="E381" s="1" t="s">
        <v>2</v>
      </c>
      <c r="F381" s="1" t="s">
        <v>1044</v>
      </c>
      <c r="G381" s="1">
        <v>1</v>
      </c>
      <c r="H381" s="1" t="s">
        <v>19</v>
      </c>
      <c r="I381" s="1" t="s">
        <v>592</v>
      </c>
      <c r="J381" s="1">
        <v>73.5</v>
      </c>
      <c r="K381" s="1">
        <v>73.5</v>
      </c>
      <c r="L381" s="49">
        <v>4</v>
      </c>
      <c r="M381" s="50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1043</v>
      </c>
      <c r="D382" s="1"/>
      <c r="E382" s="1" t="s">
        <v>51</v>
      </c>
      <c r="F382" s="1" t="s">
        <v>1045</v>
      </c>
      <c r="G382" s="1">
        <v>1</v>
      </c>
      <c r="H382" s="1" t="s">
        <v>19</v>
      </c>
      <c r="I382" s="1" t="s">
        <v>592</v>
      </c>
      <c r="J382" s="1">
        <v>195.3</v>
      </c>
      <c r="K382" s="1">
        <v>141.65</v>
      </c>
      <c r="L382" s="49">
        <v>4</v>
      </c>
      <c r="M382" s="50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1043</v>
      </c>
      <c r="D383" s="1"/>
      <c r="E383" s="1"/>
      <c r="F383" s="1" t="s">
        <v>1046</v>
      </c>
      <c r="G383" s="1">
        <v>2</v>
      </c>
      <c r="H383" s="1" t="s">
        <v>19</v>
      </c>
      <c r="I383" s="1" t="s">
        <v>592</v>
      </c>
      <c r="J383" s="1">
        <v>5.19</v>
      </c>
      <c r="K383" s="1">
        <v>10.38</v>
      </c>
      <c r="L383" s="49">
        <v>4</v>
      </c>
      <c r="M383" s="50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2749</v>
      </c>
      <c r="D384" s="1"/>
      <c r="E384" s="1"/>
      <c r="F384" s="1" t="s">
        <v>2750</v>
      </c>
      <c r="G384" s="1">
        <v>8</v>
      </c>
      <c r="H384" s="1" t="s">
        <v>19</v>
      </c>
      <c r="I384" s="1" t="s">
        <v>596</v>
      </c>
      <c r="J384" s="1">
        <v>0.02</v>
      </c>
      <c r="K384" s="1">
        <v>0.16</v>
      </c>
      <c r="L384" s="49">
        <v>4</v>
      </c>
      <c r="M384" s="50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150</v>
      </c>
      <c r="D385" s="1"/>
      <c r="E385" s="1"/>
      <c r="F385" s="1" t="s">
        <v>2751</v>
      </c>
      <c r="G385" s="1">
        <v>6</v>
      </c>
      <c r="H385" s="1" t="s">
        <v>19</v>
      </c>
      <c r="I385" s="1" t="s">
        <v>596</v>
      </c>
      <c r="J385" s="1">
        <v>0.02</v>
      </c>
      <c r="K385" s="1">
        <v>0.12</v>
      </c>
      <c r="L385" s="49">
        <v>4</v>
      </c>
      <c r="M385" s="50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151</v>
      </c>
      <c r="D386" s="1"/>
      <c r="E386" s="1"/>
      <c r="F386" s="1" t="s">
        <v>2752</v>
      </c>
      <c r="G386" s="1">
        <v>110</v>
      </c>
      <c r="H386" s="1" t="s">
        <v>19</v>
      </c>
      <c r="I386" s="1" t="s">
        <v>596</v>
      </c>
      <c r="J386" s="1">
        <v>0.05</v>
      </c>
      <c r="K386" s="1">
        <v>5.5</v>
      </c>
      <c r="L386" s="49">
        <v>4</v>
      </c>
      <c r="M386" s="50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2753</v>
      </c>
      <c r="D387" s="1"/>
      <c r="E387" s="1"/>
      <c r="F387" s="1" t="s">
        <v>2754</v>
      </c>
      <c r="G387" s="1">
        <v>40</v>
      </c>
      <c r="H387" s="1" t="s">
        <v>19</v>
      </c>
      <c r="I387" s="1" t="s">
        <v>596</v>
      </c>
      <c r="J387" s="1">
        <v>0.05</v>
      </c>
      <c r="K387" s="1">
        <v>2</v>
      </c>
      <c r="L387" s="49">
        <v>4</v>
      </c>
      <c r="M387" s="50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2749</v>
      </c>
      <c r="D388" s="1"/>
      <c r="E388" s="1"/>
      <c r="F388" s="1" t="s">
        <v>2755</v>
      </c>
      <c r="G388" s="1">
        <v>8</v>
      </c>
      <c r="H388" s="1" t="s">
        <v>19</v>
      </c>
      <c r="I388" s="1" t="s">
        <v>596</v>
      </c>
      <c r="J388" s="1">
        <v>0.05</v>
      </c>
      <c r="K388" s="1">
        <v>0.4</v>
      </c>
      <c r="L388" s="49">
        <v>4</v>
      </c>
      <c r="M388" s="50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151</v>
      </c>
      <c r="D389" s="1"/>
      <c r="E389" s="1"/>
      <c r="F389" s="1" t="s">
        <v>2756</v>
      </c>
      <c r="G389" s="1">
        <v>110</v>
      </c>
      <c r="H389" s="1" t="s">
        <v>19</v>
      </c>
      <c r="I389" s="1" t="s">
        <v>596</v>
      </c>
      <c r="J389" s="1">
        <v>0.03</v>
      </c>
      <c r="K389" s="1">
        <v>3.3</v>
      </c>
      <c r="L389" s="49">
        <v>4</v>
      </c>
      <c r="M389" s="50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2753</v>
      </c>
      <c r="D390" s="1"/>
      <c r="E390" s="1"/>
      <c r="F390" s="1" t="s">
        <v>2756</v>
      </c>
      <c r="G390" s="1">
        <v>40</v>
      </c>
      <c r="H390" s="1" t="s">
        <v>19</v>
      </c>
      <c r="I390" s="1" t="s">
        <v>596</v>
      </c>
      <c r="J390" s="1">
        <v>0.03</v>
      </c>
      <c r="K390" s="1">
        <v>1.2</v>
      </c>
      <c r="L390" s="49">
        <v>4</v>
      </c>
      <c r="M390" s="50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2749</v>
      </c>
      <c r="D391" s="1"/>
      <c r="E391" s="1"/>
      <c r="F391" s="1" t="s">
        <v>2757</v>
      </c>
      <c r="G391" s="1">
        <v>12</v>
      </c>
      <c r="H391" s="1" t="s">
        <v>19</v>
      </c>
      <c r="I391" s="1" t="s">
        <v>596</v>
      </c>
      <c r="J391" s="1">
        <v>0.03</v>
      </c>
      <c r="K391" s="1">
        <v>0.36</v>
      </c>
      <c r="L391" s="49">
        <v>4</v>
      </c>
      <c r="M391" s="50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2749</v>
      </c>
      <c r="D392" s="1"/>
      <c r="E392" s="1"/>
      <c r="F392" s="1" t="s">
        <v>2758</v>
      </c>
      <c r="G392" s="1">
        <v>8</v>
      </c>
      <c r="H392" s="1" t="s">
        <v>19</v>
      </c>
      <c r="I392" s="1" t="s">
        <v>596</v>
      </c>
      <c r="J392" s="1">
        <v>0.03</v>
      </c>
      <c r="K392" s="1">
        <v>0.24</v>
      </c>
      <c r="L392" s="49">
        <v>4</v>
      </c>
      <c r="M392" s="50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2759</v>
      </c>
      <c r="D393" s="1"/>
      <c r="E393" s="1"/>
      <c r="F393" s="1" t="s">
        <v>2760</v>
      </c>
      <c r="G393" s="1">
        <v>25</v>
      </c>
      <c r="H393" s="1" t="s">
        <v>19</v>
      </c>
      <c r="I393" s="1" t="s">
        <v>2761</v>
      </c>
      <c r="J393" s="1">
        <v>0.02</v>
      </c>
      <c r="K393" s="1">
        <v>0.5</v>
      </c>
      <c r="L393" s="49">
        <v>4</v>
      </c>
      <c r="M393" s="50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2759</v>
      </c>
      <c r="D394" s="1"/>
      <c r="E394" s="1"/>
      <c r="F394" s="1" t="s">
        <v>2762</v>
      </c>
      <c r="G394" s="1">
        <v>50</v>
      </c>
      <c r="H394" s="1" t="s">
        <v>19</v>
      </c>
      <c r="I394" s="1" t="s">
        <v>2761</v>
      </c>
      <c r="J394" s="1">
        <v>0.02</v>
      </c>
      <c r="K394" s="1">
        <v>1</v>
      </c>
      <c r="L394" s="49">
        <v>4</v>
      </c>
      <c r="M394" s="50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2759</v>
      </c>
      <c r="D395" s="1"/>
      <c r="E395" s="1"/>
      <c r="F395" s="1" t="s">
        <v>2763</v>
      </c>
      <c r="G395" s="1">
        <v>10</v>
      </c>
      <c r="H395" s="1" t="s">
        <v>19</v>
      </c>
      <c r="I395" s="1" t="s">
        <v>2761</v>
      </c>
      <c r="J395" s="1">
        <v>0.02</v>
      </c>
      <c r="K395" s="1">
        <v>0.2</v>
      </c>
      <c r="L395" s="49">
        <v>4</v>
      </c>
      <c r="M395" s="50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2759</v>
      </c>
      <c r="D396" s="1"/>
      <c r="E396" s="1"/>
      <c r="F396" s="1" t="s">
        <v>2764</v>
      </c>
      <c r="G396" s="1">
        <v>20</v>
      </c>
      <c r="H396" s="1" t="s">
        <v>19</v>
      </c>
      <c r="I396" s="1" t="s">
        <v>2761</v>
      </c>
      <c r="J396" s="1">
        <v>0.05</v>
      </c>
      <c r="K396" s="1">
        <v>1</v>
      </c>
      <c r="L396" s="49">
        <v>4</v>
      </c>
      <c r="M396" s="50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2759</v>
      </c>
      <c r="D397" s="1"/>
      <c r="E397" s="1"/>
      <c r="F397" s="1" t="s">
        <v>2765</v>
      </c>
      <c r="G397" s="1">
        <v>25</v>
      </c>
      <c r="H397" s="1" t="s">
        <v>19</v>
      </c>
      <c r="I397" s="1" t="s">
        <v>2761</v>
      </c>
      <c r="J397" s="1">
        <v>0.05</v>
      </c>
      <c r="K397" s="1">
        <v>1.25</v>
      </c>
      <c r="L397" s="49">
        <v>4</v>
      </c>
      <c r="M397" s="50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2766</v>
      </c>
      <c r="D398" s="1"/>
      <c r="E398" s="1"/>
      <c r="F398" s="1" t="s">
        <v>2767</v>
      </c>
      <c r="G398" s="1">
        <v>10</v>
      </c>
      <c r="H398" s="1" t="s">
        <v>19</v>
      </c>
      <c r="I398" s="1" t="s">
        <v>2768</v>
      </c>
      <c r="J398" s="1">
        <v>0.05</v>
      </c>
      <c r="K398" s="1">
        <v>0.5</v>
      </c>
      <c r="L398" s="49">
        <v>4</v>
      </c>
      <c r="M398" s="50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155</v>
      </c>
      <c r="D399" s="1"/>
      <c r="E399" s="1"/>
      <c r="F399" s="1" t="s">
        <v>2777</v>
      </c>
      <c r="G399" s="1">
        <v>30</v>
      </c>
      <c r="H399" s="1" t="s">
        <v>19</v>
      </c>
      <c r="I399" s="1" t="s">
        <v>636</v>
      </c>
      <c r="J399" s="1">
        <v>0.02</v>
      </c>
      <c r="K399" s="1">
        <v>0.6</v>
      </c>
      <c r="L399" s="49">
        <v>4</v>
      </c>
      <c r="M399" s="50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140</v>
      </c>
      <c r="D400" s="1"/>
      <c r="E400" s="1"/>
      <c r="F400" s="1" t="s">
        <v>2778</v>
      </c>
      <c r="G400" s="1">
        <v>80</v>
      </c>
      <c r="H400" s="1" t="s">
        <v>19</v>
      </c>
      <c r="I400" s="1" t="s">
        <v>641</v>
      </c>
      <c r="J400" s="1">
        <v>0.05</v>
      </c>
      <c r="K400" s="1">
        <v>4</v>
      </c>
      <c r="L400" s="49">
        <v>5</v>
      </c>
      <c r="M400" s="50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155</v>
      </c>
      <c r="D401" s="1"/>
      <c r="E401" s="1"/>
      <c r="F401" s="1" t="s">
        <v>2779</v>
      </c>
      <c r="G401" s="1">
        <v>30</v>
      </c>
      <c r="H401" s="1" t="s">
        <v>19</v>
      </c>
      <c r="I401" s="1" t="s">
        <v>636</v>
      </c>
      <c r="J401" s="1">
        <v>0.05</v>
      </c>
      <c r="K401" s="1">
        <v>1.5</v>
      </c>
      <c r="L401" s="49">
        <v>5</v>
      </c>
      <c r="M401" s="50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2780</v>
      </c>
      <c r="D402" s="1"/>
      <c r="E402" s="1"/>
      <c r="F402" s="1" t="s">
        <v>2781</v>
      </c>
      <c r="G402" s="1">
        <v>15</v>
      </c>
      <c r="H402" s="1" t="s">
        <v>19</v>
      </c>
      <c r="I402" s="1" t="s">
        <v>2782</v>
      </c>
      <c r="J402" s="1">
        <v>0.05</v>
      </c>
      <c r="K402" s="1">
        <v>0.75</v>
      </c>
      <c r="L402" s="49">
        <v>5</v>
      </c>
      <c r="M402" s="50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734</v>
      </c>
      <c r="D403" s="1"/>
      <c r="E403" s="1"/>
      <c r="F403" s="1" t="s">
        <v>2783</v>
      </c>
      <c r="G403" s="1">
        <v>30</v>
      </c>
      <c r="H403" s="1" t="s">
        <v>19</v>
      </c>
      <c r="I403" s="1" t="s">
        <v>641</v>
      </c>
      <c r="J403" s="1">
        <v>0.05</v>
      </c>
      <c r="K403" s="1">
        <v>1.5</v>
      </c>
      <c r="L403" s="49">
        <v>5</v>
      </c>
      <c r="M403" s="50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155</v>
      </c>
      <c r="D404" s="1"/>
      <c r="E404" s="1"/>
      <c r="F404" s="1" t="s">
        <v>2784</v>
      </c>
      <c r="G404" s="1">
        <v>30</v>
      </c>
      <c r="H404" s="1" t="s">
        <v>19</v>
      </c>
      <c r="I404" s="1" t="s">
        <v>636</v>
      </c>
      <c r="J404" s="1">
        <v>0.03</v>
      </c>
      <c r="K404" s="1">
        <v>0.89999999999999991</v>
      </c>
      <c r="L404" s="49">
        <v>5</v>
      </c>
      <c r="M404" s="50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140</v>
      </c>
      <c r="D405" s="1"/>
      <c r="E405" s="1"/>
      <c r="F405" s="1" t="s">
        <v>2785</v>
      </c>
      <c r="G405" s="1">
        <v>80</v>
      </c>
      <c r="H405" s="1" t="s">
        <v>19</v>
      </c>
      <c r="I405" s="1" t="s">
        <v>641</v>
      </c>
      <c r="J405" s="1">
        <v>0.03</v>
      </c>
      <c r="K405" s="1">
        <v>2.4</v>
      </c>
      <c r="L405" s="49">
        <v>5</v>
      </c>
      <c r="M405" s="50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2786</v>
      </c>
      <c r="D406" s="1"/>
      <c r="E406" s="1"/>
      <c r="F406" s="1" t="s">
        <v>2787</v>
      </c>
      <c r="G406" s="1">
        <v>2</v>
      </c>
      <c r="H406" s="1" t="s">
        <v>19</v>
      </c>
      <c r="I406" s="1" t="s">
        <v>2788</v>
      </c>
      <c r="J406" s="1">
        <v>0.02</v>
      </c>
      <c r="K406" s="1">
        <v>0.04</v>
      </c>
      <c r="L406" s="49">
        <v>5</v>
      </c>
      <c r="M406" s="50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2789</v>
      </c>
      <c r="D407" s="1"/>
      <c r="E407" s="1"/>
      <c r="F407" s="1" t="s">
        <v>2790</v>
      </c>
      <c r="G407" s="1">
        <v>6</v>
      </c>
      <c r="H407" s="1" t="s">
        <v>19</v>
      </c>
      <c r="I407" s="1" t="s">
        <v>2791</v>
      </c>
      <c r="J407" s="1">
        <v>0.02</v>
      </c>
      <c r="K407" s="1">
        <v>0.12</v>
      </c>
      <c r="L407" s="49">
        <v>5</v>
      </c>
      <c r="M407" s="50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2005</v>
      </c>
      <c r="D408" s="1"/>
      <c r="E408" s="1"/>
      <c r="F408" s="1" t="s">
        <v>2792</v>
      </c>
      <c r="G408" s="1">
        <v>14</v>
      </c>
      <c r="H408" s="1" t="s">
        <v>19</v>
      </c>
      <c r="I408" s="1" t="s">
        <v>636</v>
      </c>
      <c r="J408" s="1">
        <v>0.02</v>
      </c>
      <c r="K408" s="1">
        <v>0.28000000000000003</v>
      </c>
      <c r="L408" s="49">
        <v>5</v>
      </c>
      <c r="M408" s="50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2005</v>
      </c>
      <c r="D409" s="1"/>
      <c r="E409" s="1"/>
      <c r="F409" s="1" t="s">
        <v>2792</v>
      </c>
      <c r="G409" s="1">
        <v>12</v>
      </c>
      <c r="H409" s="1" t="s">
        <v>19</v>
      </c>
      <c r="I409" s="1" t="s">
        <v>636</v>
      </c>
      <c r="J409" s="1">
        <v>0.02</v>
      </c>
      <c r="K409" s="1">
        <v>0.24</v>
      </c>
      <c r="L409" s="49">
        <v>5</v>
      </c>
      <c r="M409" s="50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2005</v>
      </c>
      <c r="D410" s="1"/>
      <c r="E410" s="1"/>
      <c r="F410" s="1" t="s">
        <v>2792</v>
      </c>
      <c r="G410" s="1">
        <v>12</v>
      </c>
      <c r="H410" s="1" t="s">
        <v>19</v>
      </c>
      <c r="I410" s="1" t="s">
        <v>636</v>
      </c>
      <c r="J410" s="1">
        <v>0.02</v>
      </c>
      <c r="K410" s="1">
        <v>0.24</v>
      </c>
      <c r="L410" s="49">
        <v>5</v>
      </c>
      <c r="M410" s="50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2005</v>
      </c>
      <c r="D411" s="1"/>
      <c r="E411" s="1"/>
      <c r="F411" s="1" t="s">
        <v>2793</v>
      </c>
      <c r="G411" s="1">
        <v>18</v>
      </c>
      <c r="H411" s="1" t="s">
        <v>19</v>
      </c>
      <c r="I411" s="1" t="s">
        <v>636</v>
      </c>
      <c r="J411" s="1">
        <v>0.02</v>
      </c>
      <c r="K411" s="1">
        <v>0.36</v>
      </c>
      <c r="L411" s="49">
        <v>5</v>
      </c>
      <c r="M411" s="50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2789</v>
      </c>
      <c r="D412" s="1"/>
      <c r="E412" s="1"/>
      <c r="F412" s="1" t="s">
        <v>2794</v>
      </c>
      <c r="G412" s="1">
        <v>9</v>
      </c>
      <c r="H412" s="1" t="s">
        <v>19</v>
      </c>
      <c r="I412" s="1" t="s">
        <v>636</v>
      </c>
      <c r="J412" s="1">
        <v>0.02</v>
      </c>
      <c r="K412" s="1">
        <v>0.18</v>
      </c>
      <c r="L412" s="49">
        <v>5</v>
      </c>
      <c r="M412" s="50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2005</v>
      </c>
      <c r="D413" s="1"/>
      <c r="E413" s="1"/>
      <c r="F413" s="1" t="s">
        <v>2795</v>
      </c>
      <c r="G413" s="1">
        <v>14</v>
      </c>
      <c r="H413" s="1" t="s">
        <v>19</v>
      </c>
      <c r="I413" s="1" t="s">
        <v>636</v>
      </c>
      <c r="J413" s="1">
        <v>0.02</v>
      </c>
      <c r="K413" s="1">
        <v>0.28000000000000003</v>
      </c>
      <c r="L413" s="49">
        <v>5</v>
      </c>
      <c r="M413" s="50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2796</v>
      </c>
      <c r="D414" s="1"/>
      <c r="E414" s="1"/>
      <c r="F414" s="1" t="s">
        <v>2797</v>
      </c>
      <c r="G414" s="1">
        <v>4</v>
      </c>
      <c r="H414" s="1" t="s">
        <v>19</v>
      </c>
      <c r="I414" s="1" t="s">
        <v>636</v>
      </c>
      <c r="J414" s="1">
        <v>0.02</v>
      </c>
      <c r="K414" s="1">
        <v>0.08</v>
      </c>
      <c r="L414" s="49">
        <v>5</v>
      </c>
      <c r="M414" s="50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2798</v>
      </c>
      <c r="D415" s="1"/>
      <c r="E415" s="1"/>
      <c r="F415" s="1" t="s">
        <v>2799</v>
      </c>
      <c r="G415" s="1">
        <v>80</v>
      </c>
      <c r="H415" s="1" t="s">
        <v>19</v>
      </c>
      <c r="I415" s="1" t="s">
        <v>636</v>
      </c>
      <c r="J415" s="1">
        <v>0.02</v>
      </c>
      <c r="K415" s="1">
        <v>1.6</v>
      </c>
      <c r="L415" s="49">
        <v>5</v>
      </c>
      <c r="M415" s="50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2800</v>
      </c>
      <c r="D416" s="1"/>
      <c r="E416" s="1"/>
      <c r="F416" s="1" t="s">
        <v>2801</v>
      </c>
      <c r="G416" s="1">
        <v>8</v>
      </c>
      <c r="H416" s="1" t="s">
        <v>19</v>
      </c>
      <c r="I416" s="1" t="s">
        <v>636</v>
      </c>
      <c r="J416" s="1">
        <v>0.02</v>
      </c>
      <c r="K416" s="1">
        <v>0.16</v>
      </c>
      <c r="L416" s="49">
        <v>5</v>
      </c>
      <c r="M416" s="50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2802</v>
      </c>
      <c r="D417" s="1"/>
      <c r="E417" s="1"/>
      <c r="F417" s="1" t="s">
        <v>2803</v>
      </c>
      <c r="G417" s="1">
        <v>4</v>
      </c>
      <c r="H417" s="1" t="s">
        <v>19</v>
      </c>
      <c r="I417" s="1" t="s">
        <v>2804</v>
      </c>
      <c r="J417" s="1">
        <v>0.02</v>
      </c>
      <c r="K417" s="1">
        <v>0.08</v>
      </c>
      <c r="L417" s="49">
        <v>5</v>
      </c>
      <c r="M417" s="50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2805</v>
      </c>
      <c r="D418" s="1"/>
      <c r="E418" s="1"/>
      <c r="F418" s="1" t="s">
        <v>2806</v>
      </c>
      <c r="G418" s="1">
        <v>21</v>
      </c>
      <c r="H418" s="1" t="s">
        <v>19</v>
      </c>
      <c r="I418" s="1" t="s">
        <v>636</v>
      </c>
      <c r="J418" s="1">
        <v>0.02</v>
      </c>
      <c r="K418" s="1">
        <v>0.42</v>
      </c>
      <c r="L418" s="49">
        <v>5</v>
      </c>
      <c r="M418" s="50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2786</v>
      </c>
      <c r="D419" s="1"/>
      <c r="E419" s="1"/>
      <c r="F419" s="1" t="s">
        <v>2807</v>
      </c>
      <c r="G419" s="1">
        <v>2</v>
      </c>
      <c r="H419" s="1" t="s">
        <v>19</v>
      </c>
      <c r="I419" s="1" t="s">
        <v>636</v>
      </c>
      <c r="J419" s="1">
        <v>0.01</v>
      </c>
      <c r="K419" s="1">
        <v>0.02</v>
      </c>
      <c r="L419" s="49">
        <v>5</v>
      </c>
      <c r="M419" s="50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1288</v>
      </c>
      <c r="D420" s="1"/>
      <c r="E420" s="1"/>
      <c r="F420" s="1" t="s">
        <v>2808</v>
      </c>
      <c r="G420" s="1">
        <v>96</v>
      </c>
      <c r="H420" s="1" t="s">
        <v>19</v>
      </c>
      <c r="I420" s="1" t="s">
        <v>2809</v>
      </c>
      <c r="J420" s="1">
        <v>0.05</v>
      </c>
      <c r="K420" s="1">
        <v>4.8000000000000007</v>
      </c>
      <c r="L420" s="49">
        <v>5</v>
      </c>
      <c r="M420" s="50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2005</v>
      </c>
      <c r="D421" s="1"/>
      <c r="E421" s="1"/>
      <c r="F421" s="1" t="s">
        <v>2810</v>
      </c>
      <c r="G421" s="1">
        <v>14</v>
      </c>
      <c r="H421" s="1" t="s">
        <v>19</v>
      </c>
      <c r="I421" s="1" t="s">
        <v>636</v>
      </c>
      <c r="J421" s="1">
        <v>0.05</v>
      </c>
      <c r="K421" s="1">
        <v>0.70000000000000007</v>
      </c>
      <c r="L421" s="49">
        <v>5</v>
      </c>
      <c r="M421" s="50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2789</v>
      </c>
      <c r="D422" s="1"/>
      <c r="E422" s="1"/>
      <c r="F422" s="1" t="s">
        <v>2811</v>
      </c>
      <c r="G422" s="1">
        <v>10</v>
      </c>
      <c r="H422" s="1" t="s">
        <v>19</v>
      </c>
      <c r="I422" s="1" t="s">
        <v>636</v>
      </c>
      <c r="J422" s="1">
        <v>0.05</v>
      </c>
      <c r="K422" s="1">
        <v>0.5</v>
      </c>
      <c r="L422" s="49">
        <v>5</v>
      </c>
      <c r="M422" s="50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2005</v>
      </c>
      <c r="D423" s="1"/>
      <c r="E423" s="1"/>
      <c r="F423" s="1" t="s">
        <v>2812</v>
      </c>
      <c r="G423" s="1">
        <v>12</v>
      </c>
      <c r="H423" s="1" t="s">
        <v>19</v>
      </c>
      <c r="I423" s="1" t="s">
        <v>636</v>
      </c>
      <c r="J423" s="1">
        <v>0.05</v>
      </c>
      <c r="K423" s="1">
        <v>0.60000000000000009</v>
      </c>
      <c r="L423" s="49">
        <v>5</v>
      </c>
      <c r="M423" s="50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2005</v>
      </c>
      <c r="D424" s="1"/>
      <c r="E424" s="1"/>
      <c r="F424" s="1" t="s">
        <v>2813</v>
      </c>
      <c r="G424" s="1">
        <v>18</v>
      </c>
      <c r="H424" s="1" t="s">
        <v>19</v>
      </c>
      <c r="I424" s="1" t="s">
        <v>636</v>
      </c>
      <c r="J424" s="1">
        <v>0.05</v>
      </c>
      <c r="K424" s="1">
        <v>0.9</v>
      </c>
      <c r="L424" s="49">
        <v>5</v>
      </c>
      <c r="M424" s="50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2805</v>
      </c>
      <c r="D425" s="1"/>
      <c r="E425" s="1"/>
      <c r="F425" s="1" t="s">
        <v>2814</v>
      </c>
      <c r="G425" s="1">
        <v>21</v>
      </c>
      <c r="H425" s="1" t="s">
        <v>19</v>
      </c>
      <c r="I425" s="1" t="s">
        <v>636</v>
      </c>
      <c r="J425" s="1">
        <v>0.05</v>
      </c>
      <c r="K425" s="1">
        <v>1.05</v>
      </c>
      <c r="L425" s="49">
        <v>5</v>
      </c>
      <c r="M425" s="50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2802</v>
      </c>
      <c r="D426" s="1"/>
      <c r="E426" s="1"/>
      <c r="F426" s="1" t="s">
        <v>2815</v>
      </c>
      <c r="G426" s="1">
        <v>4</v>
      </c>
      <c r="H426" s="1" t="s">
        <v>19</v>
      </c>
      <c r="I426" s="1" t="s">
        <v>2804</v>
      </c>
      <c r="J426" s="1">
        <v>0.05</v>
      </c>
      <c r="K426" s="1">
        <v>0.2</v>
      </c>
      <c r="L426" s="49">
        <v>5</v>
      </c>
      <c r="M426" s="50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2798</v>
      </c>
      <c r="D427" s="1"/>
      <c r="E427" s="1"/>
      <c r="F427" s="1" t="s">
        <v>2816</v>
      </c>
      <c r="G427" s="1">
        <v>48</v>
      </c>
      <c r="H427" s="1" t="s">
        <v>19</v>
      </c>
      <c r="I427" s="1" t="s">
        <v>636</v>
      </c>
      <c r="J427" s="1">
        <v>0.05</v>
      </c>
      <c r="K427" s="1">
        <v>2.4000000000000004</v>
      </c>
      <c r="L427" s="49">
        <v>5</v>
      </c>
      <c r="M427" s="50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2789</v>
      </c>
      <c r="D428" s="1"/>
      <c r="E428" s="1"/>
      <c r="F428" s="1" t="s">
        <v>2817</v>
      </c>
      <c r="G428" s="1">
        <v>9</v>
      </c>
      <c r="H428" s="1" t="s">
        <v>19</v>
      </c>
      <c r="I428" s="1" t="s">
        <v>636</v>
      </c>
      <c r="J428" s="1">
        <v>0.05</v>
      </c>
      <c r="K428" s="1">
        <v>0.45</v>
      </c>
      <c r="L428" s="49">
        <v>5</v>
      </c>
      <c r="M428" s="50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2796</v>
      </c>
      <c r="D429" s="1"/>
      <c r="E429" s="1"/>
      <c r="F429" s="1" t="s">
        <v>2818</v>
      </c>
      <c r="G429" s="1">
        <v>4</v>
      </c>
      <c r="H429" s="1" t="s">
        <v>19</v>
      </c>
      <c r="I429" s="1" t="s">
        <v>636</v>
      </c>
      <c r="J429" s="1">
        <v>0.05</v>
      </c>
      <c r="K429" s="1">
        <v>0.2</v>
      </c>
      <c r="L429" s="49">
        <v>5</v>
      </c>
      <c r="M429" s="50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2819</v>
      </c>
      <c r="D430" s="1"/>
      <c r="E430" s="1"/>
      <c r="F430" s="1" t="s">
        <v>2820</v>
      </c>
      <c r="G430" s="1">
        <v>2</v>
      </c>
      <c r="H430" s="1" t="s">
        <v>19</v>
      </c>
      <c r="I430" s="1" t="s">
        <v>2821</v>
      </c>
      <c r="J430" s="1">
        <v>0.05</v>
      </c>
      <c r="K430" s="1">
        <v>0.1</v>
      </c>
      <c r="L430" s="49"/>
      <c r="M430" s="50"/>
      <c r="N430" s="1"/>
    </row>
    <row r="431" spans="1:14" ht="20.25" x14ac:dyDescent="0.25">
      <c r="A431" s="1">
        <v>127</v>
      </c>
      <c r="B431" s="1"/>
      <c r="C431" s="1" t="s">
        <v>1283</v>
      </c>
      <c r="D431" s="1"/>
      <c r="E431" s="1"/>
      <c r="F431" s="1" t="s">
        <v>2822</v>
      </c>
      <c r="G431" s="1">
        <v>15</v>
      </c>
      <c r="H431" s="1" t="s">
        <v>19</v>
      </c>
      <c r="I431" s="1" t="s">
        <v>636</v>
      </c>
      <c r="J431" s="1">
        <v>0.05</v>
      </c>
      <c r="K431" s="1">
        <v>0.75</v>
      </c>
      <c r="L431" s="49"/>
      <c r="M431" s="50"/>
      <c r="N431" s="1"/>
    </row>
    <row r="432" spans="1:14" ht="20.25" x14ac:dyDescent="0.25">
      <c r="A432" s="1">
        <v>128</v>
      </c>
      <c r="B432" s="1"/>
      <c r="C432" s="1" t="s">
        <v>2786</v>
      </c>
      <c r="D432" s="1"/>
      <c r="E432" s="1"/>
      <c r="F432" s="1" t="s">
        <v>2823</v>
      </c>
      <c r="G432" s="1">
        <v>4</v>
      </c>
      <c r="H432" s="1" t="s">
        <v>19</v>
      </c>
      <c r="I432" s="1" t="s">
        <v>636</v>
      </c>
      <c r="J432" s="1">
        <v>0.05</v>
      </c>
      <c r="K432" s="1">
        <v>0.2</v>
      </c>
      <c r="L432" s="49"/>
      <c r="M432" s="50"/>
      <c r="N432" s="1"/>
    </row>
    <row r="433" spans="1:14" ht="20.25" x14ac:dyDescent="0.25">
      <c r="A433" s="1">
        <v>129</v>
      </c>
      <c r="B433" s="1"/>
      <c r="C433" s="1" t="s">
        <v>2005</v>
      </c>
      <c r="D433" s="1"/>
      <c r="E433" s="1"/>
      <c r="F433" s="1" t="s">
        <v>2824</v>
      </c>
      <c r="G433" s="1">
        <v>14</v>
      </c>
      <c r="H433" s="1" t="s">
        <v>19</v>
      </c>
      <c r="I433" s="1" t="s">
        <v>636</v>
      </c>
      <c r="J433" s="1">
        <v>0.05</v>
      </c>
      <c r="K433" s="1">
        <v>0.70000000000000007</v>
      </c>
      <c r="L433" s="49"/>
      <c r="M433" s="50"/>
      <c r="N433" s="1"/>
    </row>
    <row r="434" spans="1:14" ht="20.25" x14ac:dyDescent="0.25">
      <c r="A434" s="1">
        <v>130</v>
      </c>
      <c r="B434" s="1"/>
      <c r="C434" s="1" t="s">
        <v>2825</v>
      </c>
      <c r="D434" s="1"/>
      <c r="E434" s="1"/>
      <c r="F434" s="1" t="s">
        <v>2826</v>
      </c>
      <c r="G434" s="1">
        <v>96</v>
      </c>
      <c r="H434" s="1" t="s">
        <v>19</v>
      </c>
      <c r="I434" s="1" t="s">
        <v>2809</v>
      </c>
      <c r="J434" s="1">
        <v>0.03</v>
      </c>
      <c r="K434" s="1">
        <v>2.88</v>
      </c>
      <c r="L434" s="49"/>
      <c r="M434" s="50"/>
      <c r="N434" s="1"/>
    </row>
    <row r="435" spans="1:14" ht="20.25" x14ac:dyDescent="0.25">
      <c r="A435" s="1">
        <v>131</v>
      </c>
      <c r="B435" s="1"/>
      <c r="C435" s="1" t="s">
        <v>2005</v>
      </c>
      <c r="D435" s="1"/>
      <c r="E435" s="1"/>
      <c r="F435" s="1" t="s">
        <v>2827</v>
      </c>
      <c r="G435" s="1">
        <v>14</v>
      </c>
      <c r="H435" s="1" t="s">
        <v>19</v>
      </c>
      <c r="I435" s="1" t="s">
        <v>636</v>
      </c>
      <c r="J435" s="1">
        <v>0.03</v>
      </c>
      <c r="K435" s="1">
        <v>0.42</v>
      </c>
      <c r="L435" s="49">
        <v>5</v>
      </c>
      <c r="M435" s="50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2789</v>
      </c>
      <c r="D436" s="1"/>
      <c r="E436" s="1"/>
      <c r="F436" s="1" t="s">
        <v>2828</v>
      </c>
      <c r="G436" s="1">
        <v>10</v>
      </c>
      <c r="H436" s="1" t="s">
        <v>19</v>
      </c>
      <c r="I436" s="1" t="s">
        <v>636</v>
      </c>
      <c r="J436" s="1">
        <v>0.03</v>
      </c>
      <c r="K436" s="1">
        <v>0.3</v>
      </c>
      <c r="L436" s="49">
        <v>5</v>
      </c>
      <c r="M436" s="50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2005</v>
      </c>
      <c r="D437" s="1"/>
      <c r="E437" s="1"/>
      <c r="F437" s="1" t="s">
        <v>2829</v>
      </c>
      <c r="G437" s="1">
        <v>12</v>
      </c>
      <c r="H437" s="1" t="s">
        <v>19</v>
      </c>
      <c r="I437" s="1" t="s">
        <v>636</v>
      </c>
      <c r="J437" s="1">
        <v>0.03</v>
      </c>
      <c r="K437" s="1">
        <v>0.36</v>
      </c>
      <c r="L437" s="49">
        <v>5</v>
      </c>
      <c r="M437" s="50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2005</v>
      </c>
      <c r="D438" s="1"/>
      <c r="E438" s="1"/>
      <c r="F438" s="1" t="s">
        <v>2830</v>
      </c>
      <c r="G438" s="1">
        <v>18</v>
      </c>
      <c r="H438" s="1" t="s">
        <v>19</v>
      </c>
      <c r="I438" s="1" t="s">
        <v>636</v>
      </c>
      <c r="J438" s="1">
        <v>0.03</v>
      </c>
      <c r="K438" s="1">
        <v>0.54</v>
      </c>
      <c r="L438" s="49">
        <v>5</v>
      </c>
      <c r="M438" s="50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2786</v>
      </c>
      <c r="D439" s="1"/>
      <c r="E439" s="1"/>
      <c r="F439" s="1" t="s">
        <v>2831</v>
      </c>
      <c r="G439" s="1">
        <v>8</v>
      </c>
      <c r="H439" s="1" t="s">
        <v>19</v>
      </c>
      <c r="I439" s="1" t="s">
        <v>636</v>
      </c>
      <c r="J439" s="1">
        <v>0.03</v>
      </c>
      <c r="K439" s="1">
        <v>0.24</v>
      </c>
      <c r="L439" s="49">
        <v>5</v>
      </c>
      <c r="M439" s="50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2789</v>
      </c>
      <c r="D440" s="1"/>
      <c r="E440" s="1"/>
      <c r="F440" s="1" t="s">
        <v>2832</v>
      </c>
      <c r="G440" s="1">
        <v>21</v>
      </c>
      <c r="H440" s="1" t="s">
        <v>19</v>
      </c>
      <c r="I440" s="1" t="s">
        <v>636</v>
      </c>
      <c r="J440" s="1">
        <v>0.03</v>
      </c>
      <c r="K440" s="1">
        <v>0.63</v>
      </c>
      <c r="L440" s="49">
        <v>5</v>
      </c>
      <c r="M440" s="50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940</v>
      </c>
      <c r="D441" s="1"/>
      <c r="E441" s="1"/>
      <c r="F441" s="1" t="s">
        <v>2833</v>
      </c>
      <c r="G441" s="1">
        <v>4</v>
      </c>
      <c r="H441" s="1" t="s">
        <v>19</v>
      </c>
      <c r="I441" s="1" t="s">
        <v>636</v>
      </c>
      <c r="J441" s="1">
        <v>0.03</v>
      </c>
      <c r="K441" s="1">
        <v>0.12</v>
      </c>
      <c r="L441" s="49">
        <v>5</v>
      </c>
      <c r="M441" s="50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2834</v>
      </c>
      <c r="D442" s="1"/>
      <c r="E442" s="1"/>
      <c r="F442" s="1" t="s">
        <v>2835</v>
      </c>
      <c r="G442" s="1">
        <v>14</v>
      </c>
      <c r="H442" s="1" t="s">
        <v>19</v>
      </c>
      <c r="I442" s="1" t="s">
        <v>2821</v>
      </c>
      <c r="J442" s="1">
        <v>0.03</v>
      </c>
      <c r="K442" s="1">
        <v>0.42</v>
      </c>
      <c r="L442" s="49">
        <v>5</v>
      </c>
      <c r="M442" s="50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2802</v>
      </c>
      <c r="D443" s="1"/>
      <c r="E443" s="1"/>
      <c r="F443" s="1" t="s">
        <v>2836</v>
      </c>
      <c r="G443" s="1">
        <v>4</v>
      </c>
      <c r="H443" s="1" t="s">
        <v>19</v>
      </c>
      <c r="I443" s="1" t="s">
        <v>636</v>
      </c>
      <c r="J443" s="1">
        <v>0.03</v>
      </c>
      <c r="K443" s="1">
        <v>0.12</v>
      </c>
      <c r="L443" s="49">
        <v>5</v>
      </c>
      <c r="M443" s="50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2805</v>
      </c>
      <c r="D444" s="1"/>
      <c r="E444" s="1"/>
      <c r="F444" s="1" t="s">
        <v>2837</v>
      </c>
      <c r="G444" s="1">
        <v>21</v>
      </c>
      <c r="H444" s="1" t="s">
        <v>19</v>
      </c>
      <c r="I444" s="1" t="s">
        <v>636</v>
      </c>
      <c r="J444" s="1">
        <v>0.03</v>
      </c>
      <c r="K444" s="1">
        <v>0.63</v>
      </c>
      <c r="L444" s="49">
        <v>5</v>
      </c>
      <c r="M444" s="50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2798</v>
      </c>
      <c r="D445" s="1"/>
      <c r="E445" s="1"/>
      <c r="F445" s="1" t="s">
        <v>2838</v>
      </c>
      <c r="G445" s="1">
        <v>80</v>
      </c>
      <c r="H445" s="1" t="s">
        <v>19</v>
      </c>
      <c r="I445" s="1" t="s">
        <v>636</v>
      </c>
      <c r="J445" s="1">
        <v>0.03</v>
      </c>
      <c r="K445" s="1">
        <v>2.4</v>
      </c>
      <c r="L445" s="49">
        <v>5</v>
      </c>
      <c r="M445" s="50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2839</v>
      </c>
      <c r="D446" s="1"/>
      <c r="E446" s="1"/>
      <c r="F446" s="1" t="s">
        <v>2840</v>
      </c>
      <c r="G446" s="1">
        <v>8</v>
      </c>
      <c r="H446" s="1" t="s">
        <v>19</v>
      </c>
      <c r="I446" s="1" t="s">
        <v>2821</v>
      </c>
      <c r="J446" s="1">
        <v>0.02</v>
      </c>
      <c r="K446" s="1">
        <v>0.16</v>
      </c>
      <c r="L446" s="49">
        <v>5</v>
      </c>
      <c r="M446" s="50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967</v>
      </c>
      <c r="D447" s="1"/>
      <c r="E447" s="1"/>
      <c r="F447" s="1" t="s">
        <v>2841</v>
      </c>
      <c r="G447" s="1">
        <v>2</v>
      </c>
      <c r="H447" s="1" t="s">
        <v>19</v>
      </c>
      <c r="I447" s="1" t="s">
        <v>2842</v>
      </c>
      <c r="J447" s="1">
        <v>0.02</v>
      </c>
      <c r="K447" s="1">
        <v>0.04</v>
      </c>
      <c r="L447" s="49">
        <v>5</v>
      </c>
      <c r="M447" s="50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1293</v>
      </c>
      <c r="D448" s="1"/>
      <c r="E448" s="1"/>
      <c r="F448" s="1" t="s">
        <v>2843</v>
      </c>
      <c r="G448" s="1">
        <v>4</v>
      </c>
      <c r="H448" s="1" t="s">
        <v>19</v>
      </c>
      <c r="I448" s="1" t="s">
        <v>636</v>
      </c>
      <c r="J448" s="1">
        <v>0.02</v>
      </c>
      <c r="K448" s="1">
        <v>0.08</v>
      </c>
      <c r="L448" s="49">
        <v>5</v>
      </c>
      <c r="M448" s="50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2844</v>
      </c>
      <c r="D449" s="1"/>
      <c r="E449" s="1"/>
      <c r="F449" s="1" t="s">
        <v>2845</v>
      </c>
      <c r="G449" s="1">
        <v>4</v>
      </c>
      <c r="H449" s="1" t="s">
        <v>19</v>
      </c>
      <c r="I449" s="1" t="s">
        <v>592</v>
      </c>
      <c r="J449" s="1">
        <v>0.02</v>
      </c>
      <c r="K449" s="1">
        <v>0.08</v>
      </c>
      <c r="L449" s="49">
        <v>5</v>
      </c>
      <c r="M449" s="50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2846</v>
      </c>
      <c r="D450" s="1"/>
      <c r="E450" s="1"/>
      <c r="F450" s="1" t="s">
        <v>2847</v>
      </c>
      <c r="G450" s="1">
        <v>4</v>
      </c>
      <c r="H450" s="1" t="s">
        <v>19</v>
      </c>
      <c r="I450" s="1" t="s">
        <v>2761</v>
      </c>
      <c r="J450" s="1">
        <v>0.02</v>
      </c>
      <c r="K450" s="1">
        <v>0.08</v>
      </c>
      <c r="L450" s="49">
        <v>5</v>
      </c>
      <c r="M450" s="50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2848</v>
      </c>
      <c r="D451" s="1"/>
      <c r="E451" s="1"/>
      <c r="F451" s="1" t="s">
        <v>2849</v>
      </c>
      <c r="G451" s="1">
        <v>24</v>
      </c>
      <c r="H451" s="1" t="s">
        <v>19</v>
      </c>
      <c r="I451" s="1" t="s">
        <v>596</v>
      </c>
      <c r="J451" s="1">
        <v>0.02</v>
      </c>
      <c r="K451" s="1">
        <v>0.48</v>
      </c>
      <c r="L451" s="49">
        <v>5</v>
      </c>
      <c r="M451" s="50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2850</v>
      </c>
      <c r="D452" s="1"/>
      <c r="E452" s="1"/>
      <c r="F452" s="1" t="s">
        <v>2851</v>
      </c>
      <c r="G452" s="1">
        <v>28</v>
      </c>
      <c r="H452" s="1" t="s">
        <v>19</v>
      </c>
      <c r="I452" s="1" t="s">
        <v>2852</v>
      </c>
      <c r="J452" s="1">
        <v>0.02</v>
      </c>
      <c r="K452" s="1">
        <v>0.56000000000000005</v>
      </c>
      <c r="L452" s="49">
        <v>5</v>
      </c>
      <c r="M452" s="50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2853</v>
      </c>
      <c r="D453" s="1"/>
      <c r="E453" s="1"/>
      <c r="F453" s="1" t="s">
        <v>2854</v>
      </c>
      <c r="G453" s="1">
        <v>8</v>
      </c>
      <c r="H453" s="1" t="s">
        <v>19</v>
      </c>
      <c r="I453" s="1" t="s">
        <v>641</v>
      </c>
      <c r="J453" s="1">
        <v>0.02</v>
      </c>
      <c r="K453" s="1">
        <v>0.16</v>
      </c>
      <c r="L453" s="49">
        <v>5</v>
      </c>
      <c r="M453" s="50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2855</v>
      </c>
      <c r="D454" s="1"/>
      <c r="E454" s="1"/>
      <c r="F454" s="1" t="s">
        <v>2856</v>
      </c>
      <c r="G454" s="1">
        <v>2</v>
      </c>
      <c r="H454" s="1" t="s">
        <v>19</v>
      </c>
      <c r="I454" s="1" t="s">
        <v>592</v>
      </c>
      <c r="J454" s="1">
        <v>0.02</v>
      </c>
      <c r="K454" s="1">
        <v>0.04</v>
      </c>
      <c r="L454" s="49">
        <v>5</v>
      </c>
      <c r="M454" s="50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2003</v>
      </c>
      <c r="D455" s="1"/>
      <c r="E455" s="1"/>
      <c r="F455" s="1" t="s">
        <v>2857</v>
      </c>
      <c r="G455" s="1">
        <v>9</v>
      </c>
      <c r="H455" s="1" t="s">
        <v>19</v>
      </c>
      <c r="I455" s="1" t="s">
        <v>2858</v>
      </c>
      <c r="J455" s="1">
        <v>0.02</v>
      </c>
      <c r="K455" s="1">
        <v>0.18</v>
      </c>
      <c r="L455" s="49">
        <v>5</v>
      </c>
      <c r="M455" s="50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957</v>
      </c>
      <c r="D456" s="1"/>
      <c r="E456" s="1"/>
      <c r="F456" s="1" t="s">
        <v>2859</v>
      </c>
      <c r="G456" s="1">
        <v>9</v>
      </c>
      <c r="H456" s="1" t="s">
        <v>19</v>
      </c>
      <c r="I456" s="1" t="s">
        <v>2761</v>
      </c>
      <c r="J456" s="1">
        <v>0.02</v>
      </c>
      <c r="K456" s="1">
        <v>0.18</v>
      </c>
      <c r="L456" s="49">
        <v>5</v>
      </c>
      <c r="M456" s="50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2860</v>
      </c>
      <c r="D457" s="1"/>
      <c r="E457" s="1"/>
      <c r="F457" s="1" t="s">
        <v>2861</v>
      </c>
      <c r="G457" s="1">
        <v>12</v>
      </c>
      <c r="H457" s="1" t="s">
        <v>19</v>
      </c>
      <c r="I457" s="1" t="s">
        <v>2862</v>
      </c>
      <c r="J457" s="1">
        <v>0.02</v>
      </c>
      <c r="K457" s="1">
        <v>0.24</v>
      </c>
      <c r="L457" s="49">
        <v>5</v>
      </c>
      <c r="M457" s="50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2863</v>
      </c>
      <c r="D458" s="1"/>
      <c r="E458" s="1"/>
      <c r="F458" s="1" t="s">
        <v>2864</v>
      </c>
      <c r="G458" s="1">
        <v>44</v>
      </c>
      <c r="H458" s="1" t="s">
        <v>19</v>
      </c>
      <c r="I458" s="1" t="s">
        <v>2865</v>
      </c>
      <c r="J458" s="1">
        <v>0.02</v>
      </c>
      <c r="K458" s="1">
        <v>0.88</v>
      </c>
      <c r="L458" s="49">
        <v>5</v>
      </c>
      <c r="M458" s="50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1293</v>
      </c>
      <c r="D459" s="1"/>
      <c r="E459" s="1"/>
      <c r="F459" s="1" t="s">
        <v>2866</v>
      </c>
      <c r="G459" s="1">
        <v>68</v>
      </c>
      <c r="H459" s="1" t="s">
        <v>19</v>
      </c>
      <c r="I459" s="1" t="s">
        <v>636</v>
      </c>
      <c r="J459" s="1">
        <v>0.02</v>
      </c>
      <c r="K459" s="1">
        <v>1.36</v>
      </c>
      <c r="L459" s="49">
        <v>5</v>
      </c>
      <c r="M459" s="50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2867</v>
      </c>
      <c r="D460" s="1"/>
      <c r="E460" s="1"/>
      <c r="F460" s="1" t="s">
        <v>2868</v>
      </c>
      <c r="G460" s="1">
        <v>34</v>
      </c>
      <c r="H460" s="1" t="s">
        <v>19</v>
      </c>
      <c r="I460" s="1" t="s">
        <v>2869</v>
      </c>
      <c r="J460" s="1">
        <v>0.02</v>
      </c>
      <c r="K460" s="1">
        <v>0.68</v>
      </c>
      <c r="L460" s="49">
        <v>5</v>
      </c>
      <c r="M460" s="50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2844</v>
      </c>
      <c r="D461" s="1"/>
      <c r="E461" s="1"/>
      <c r="F461" s="1" t="s">
        <v>2870</v>
      </c>
      <c r="G461" s="1">
        <v>46</v>
      </c>
      <c r="H461" s="1" t="s">
        <v>19</v>
      </c>
      <c r="I461" s="1" t="s">
        <v>592</v>
      </c>
      <c r="J461" s="1">
        <v>0.02</v>
      </c>
      <c r="K461" s="1">
        <v>0.92</v>
      </c>
      <c r="L461" s="49">
        <v>5</v>
      </c>
      <c r="M461" s="50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2871</v>
      </c>
      <c r="D462" s="1"/>
      <c r="E462" s="1"/>
      <c r="F462" s="1" t="s">
        <v>2872</v>
      </c>
      <c r="G462" s="1">
        <v>49</v>
      </c>
      <c r="H462" s="1" t="s">
        <v>19</v>
      </c>
      <c r="I462" s="1" t="s">
        <v>592</v>
      </c>
      <c r="J462" s="1">
        <v>0.02</v>
      </c>
      <c r="K462" s="1">
        <v>0.98</v>
      </c>
      <c r="L462" s="49">
        <v>5</v>
      </c>
      <c r="M462" s="50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2003</v>
      </c>
      <c r="D463" s="1"/>
      <c r="E463" s="1"/>
      <c r="F463" s="1" t="s">
        <v>2873</v>
      </c>
      <c r="G463" s="1">
        <v>9</v>
      </c>
      <c r="H463" s="1" t="s">
        <v>19</v>
      </c>
      <c r="I463" s="1" t="s">
        <v>2858</v>
      </c>
      <c r="J463" s="1">
        <v>0.02</v>
      </c>
      <c r="K463" s="1">
        <v>0.18</v>
      </c>
      <c r="L463" s="49">
        <v>5</v>
      </c>
      <c r="M463" s="50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2874</v>
      </c>
      <c r="D464" s="1"/>
      <c r="E464" s="1"/>
      <c r="F464" s="1" t="s">
        <v>2875</v>
      </c>
      <c r="G464" s="1">
        <v>8</v>
      </c>
      <c r="H464" s="1" t="s">
        <v>19</v>
      </c>
      <c r="I464" s="1" t="s">
        <v>641</v>
      </c>
      <c r="J464" s="1">
        <v>0.02</v>
      </c>
      <c r="K464" s="1">
        <v>0.16</v>
      </c>
      <c r="L464" s="49">
        <v>5</v>
      </c>
      <c r="M464" s="50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1293</v>
      </c>
      <c r="D465" s="1"/>
      <c r="E465" s="1"/>
      <c r="F465" s="1" t="s">
        <v>2876</v>
      </c>
      <c r="G465" s="1">
        <v>22</v>
      </c>
      <c r="H465" s="1" t="s">
        <v>19</v>
      </c>
      <c r="I465" s="1" t="s">
        <v>636</v>
      </c>
      <c r="J465" s="1">
        <v>0.02</v>
      </c>
      <c r="K465" s="1">
        <v>0.44</v>
      </c>
      <c r="L465" s="49">
        <v>5</v>
      </c>
      <c r="M465" s="50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2846</v>
      </c>
      <c r="D466" s="1"/>
      <c r="E466" s="1"/>
      <c r="F466" s="1" t="s">
        <v>2877</v>
      </c>
      <c r="G466" s="1">
        <v>22</v>
      </c>
      <c r="H466" s="1" t="s">
        <v>19</v>
      </c>
      <c r="I466" s="1" t="s">
        <v>2761</v>
      </c>
      <c r="J466" s="1">
        <v>0.02</v>
      </c>
      <c r="K466" s="1">
        <v>0.44</v>
      </c>
      <c r="L466" s="49">
        <v>5</v>
      </c>
      <c r="M466" s="50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957</v>
      </c>
      <c r="D467" s="1"/>
      <c r="E467" s="1"/>
      <c r="F467" s="1" t="s">
        <v>2878</v>
      </c>
      <c r="G467" s="1">
        <v>9</v>
      </c>
      <c r="H467" s="1" t="s">
        <v>19</v>
      </c>
      <c r="I467" s="1" t="s">
        <v>2761</v>
      </c>
      <c r="J467" s="1">
        <v>0.02</v>
      </c>
      <c r="K467" s="1">
        <v>0.18</v>
      </c>
      <c r="L467" s="49">
        <v>5</v>
      </c>
      <c r="M467" s="50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2879</v>
      </c>
      <c r="D468" s="1"/>
      <c r="E468" s="1"/>
      <c r="F468" s="1" t="s">
        <v>2880</v>
      </c>
      <c r="G468" s="1">
        <v>4</v>
      </c>
      <c r="H468" s="1" t="s">
        <v>19</v>
      </c>
      <c r="I468" s="1" t="s">
        <v>2869</v>
      </c>
      <c r="J468" s="1">
        <v>0.02</v>
      </c>
      <c r="K468" s="1">
        <v>0.08</v>
      </c>
      <c r="L468" s="49">
        <v>5</v>
      </c>
      <c r="M468" s="50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2881</v>
      </c>
      <c r="D469" s="1"/>
      <c r="E469" s="1"/>
      <c r="F469" s="1" t="s">
        <v>2882</v>
      </c>
      <c r="G469" s="1">
        <v>4</v>
      </c>
      <c r="H469" s="1" t="s">
        <v>19</v>
      </c>
      <c r="I469" s="1" t="s">
        <v>2761</v>
      </c>
      <c r="J469" s="1">
        <v>0.02</v>
      </c>
      <c r="K469" s="1">
        <v>0.08</v>
      </c>
      <c r="L469" s="49">
        <v>5</v>
      </c>
      <c r="M469" s="50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2883</v>
      </c>
      <c r="D470" s="1"/>
      <c r="E470" s="1"/>
      <c r="F470" s="1" t="s">
        <v>2884</v>
      </c>
      <c r="G470" s="1">
        <v>4</v>
      </c>
      <c r="H470" s="1" t="s">
        <v>19</v>
      </c>
      <c r="I470" s="1" t="s">
        <v>592</v>
      </c>
      <c r="J470" s="1">
        <v>0.02</v>
      </c>
      <c r="K470" s="1">
        <v>0.08</v>
      </c>
      <c r="L470" s="49">
        <v>5</v>
      </c>
      <c r="M470" s="50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2855</v>
      </c>
      <c r="D471" s="1"/>
      <c r="E471" s="1"/>
      <c r="F471" s="1" t="s">
        <v>2885</v>
      </c>
      <c r="G471" s="1">
        <v>8</v>
      </c>
      <c r="H471" s="1" t="s">
        <v>19</v>
      </c>
      <c r="I471" s="1" t="s">
        <v>592</v>
      </c>
      <c r="J471" s="1">
        <v>0.02</v>
      </c>
      <c r="K471" s="1">
        <v>0.16</v>
      </c>
      <c r="L471" s="49">
        <v>5</v>
      </c>
      <c r="M471" s="50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966</v>
      </c>
      <c r="D472" s="1"/>
      <c r="E472" s="1"/>
      <c r="F472" s="1" t="s">
        <v>2886</v>
      </c>
      <c r="G472" s="1">
        <v>2</v>
      </c>
      <c r="H472" s="1" t="s">
        <v>19</v>
      </c>
      <c r="I472" s="1" t="s">
        <v>2862</v>
      </c>
      <c r="J472" s="1">
        <v>0.02</v>
      </c>
      <c r="K472" s="1">
        <v>0.04</v>
      </c>
      <c r="L472" s="49">
        <v>5</v>
      </c>
      <c r="M472" s="50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2887</v>
      </c>
      <c r="D473" s="1"/>
      <c r="E473" s="1"/>
      <c r="F473" s="1" t="s">
        <v>2888</v>
      </c>
      <c r="G473" s="1">
        <v>49</v>
      </c>
      <c r="H473" s="1" t="s">
        <v>19</v>
      </c>
      <c r="I473" s="1" t="s">
        <v>596</v>
      </c>
      <c r="J473" s="1">
        <v>0.02</v>
      </c>
      <c r="K473" s="1">
        <v>0.98</v>
      </c>
      <c r="L473" s="49">
        <v>5</v>
      </c>
      <c r="M473" s="50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2889</v>
      </c>
      <c r="D474" s="1"/>
      <c r="E474" s="1"/>
      <c r="F474" s="1" t="s">
        <v>2890</v>
      </c>
      <c r="G474" s="1">
        <v>80</v>
      </c>
      <c r="H474" s="1" t="s">
        <v>19</v>
      </c>
      <c r="I474" s="1" t="s">
        <v>641</v>
      </c>
      <c r="J474" s="1">
        <v>0.02</v>
      </c>
      <c r="K474" s="1">
        <v>1.6</v>
      </c>
      <c r="L474" s="49">
        <v>5</v>
      </c>
      <c r="M474" s="50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2846</v>
      </c>
      <c r="D475" s="1"/>
      <c r="E475" s="1"/>
      <c r="F475" s="1" t="s">
        <v>2891</v>
      </c>
      <c r="G475" s="1">
        <v>24</v>
      </c>
      <c r="H475" s="1" t="s">
        <v>19</v>
      </c>
      <c r="I475" s="1" t="s">
        <v>2761</v>
      </c>
      <c r="J475" s="1">
        <v>0.02</v>
      </c>
      <c r="K475" s="1">
        <v>0.48</v>
      </c>
      <c r="L475" s="49">
        <v>5</v>
      </c>
      <c r="M475" s="50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2867</v>
      </c>
      <c r="D476" s="1"/>
      <c r="E476" s="1"/>
      <c r="F476" s="1" t="s">
        <v>2892</v>
      </c>
      <c r="G476" s="1">
        <v>8</v>
      </c>
      <c r="H476" s="1" t="s">
        <v>19</v>
      </c>
      <c r="I476" s="1" t="s">
        <v>2869</v>
      </c>
      <c r="J476" s="1">
        <v>0.02</v>
      </c>
      <c r="K476" s="1">
        <v>0.16</v>
      </c>
      <c r="L476" s="49">
        <v>5</v>
      </c>
      <c r="M476" s="50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2844</v>
      </c>
      <c r="D477" s="1"/>
      <c r="E477" s="1"/>
      <c r="F477" s="1" t="s">
        <v>2893</v>
      </c>
      <c r="G477" s="1">
        <v>8</v>
      </c>
      <c r="H477" s="1" t="s">
        <v>19</v>
      </c>
      <c r="I477" s="1" t="s">
        <v>592</v>
      </c>
      <c r="J477" s="1">
        <v>0.02</v>
      </c>
      <c r="K477" s="1">
        <v>0.16</v>
      </c>
      <c r="L477" s="49">
        <v>5</v>
      </c>
      <c r="M477" s="50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2855</v>
      </c>
      <c r="D478" s="1"/>
      <c r="E478" s="1"/>
      <c r="F478" s="1" t="s">
        <v>2894</v>
      </c>
      <c r="G478" s="1">
        <v>2</v>
      </c>
      <c r="H478" s="1" t="s">
        <v>19</v>
      </c>
      <c r="I478" s="1" t="s">
        <v>592</v>
      </c>
      <c r="J478" s="1">
        <v>0.01</v>
      </c>
      <c r="K478" s="1">
        <v>0.02</v>
      </c>
      <c r="L478" s="49">
        <v>5</v>
      </c>
      <c r="M478" s="50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2844</v>
      </c>
      <c r="D479" s="1"/>
      <c r="E479" s="1"/>
      <c r="F479" s="1" t="s">
        <v>2895</v>
      </c>
      <c r="G479" s="1">
        <v>8</v>
      </c>
      <c r="H479" s="1" t="s">
        <v>19</v>
      </c>
      <c r="I479" s="1" t="s">
        <v>592</v>
      </c>
      <c r="J479" s="1">
        <v>0.01</v>
      </c>
      <c r="K479" s="1">
        <v>0.08</v>
      </c>
      <c r="L479" s="49">
        <v>5</v>
      </c>
      <c r="M479" s="50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2867</v>
      </c>
      <c r="D480" s="1"/>
      <c r="E480" s="1"/>
      <c r="F480" s="1" t="s">
        <v>2896</v>
      </c>
      <c r="G480" s="1">
        <v>8</v>
      </c>
      <c r="H480" s="1" t="s">
        <v>19</v>
      </c>
      <c r="I480" s="1" t="s">
        <v>2869</v>
      </c>
      <c r="J480" s="1">
        <v>0.01</v>
      </c>
      <c r="K480" s="1">
        <v>0.08</v>
      </c>
      <c r="L480" s="49">
        <v>5</v>
      </c>
      <c r="M480" s="50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1293</v>
      </c>
      <c r="D481" s="1"/>
      <c r="E481" s="1"/>
      <c r="F481" s="1" t="s">
        <v>2897</v>
      </c>
      <c r="G481" s="1">
        <v>40</v>
      </c>
      <c r="H481" s="1" t="s">
        <v>19</v>
      </c>
      <c r="I481" s="1" t="s">
        <v>636</v>
      </c>
      <c r="J481" s="1">
        <v>0.01</v>
      </c>
      <c r="K481" s="1">
        <v>0.4</v>
      </c>
      <c r="L481" s="49">
        <v>5</v>
      </c>
      <c r="M481" s="50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2874</v>
      </c>
      <c r="D482" s="1"/>
      <c r="E482" s="1"/>
      <c r="F482" s="1" t="s">
        <v>2898</v>
      </c>
      <c r="G482" s="1">
        <v>2</v>
      </c>
      <c r="H482" s="1" t="s">
        <v>19</v>
      </c>
      <c r="I482" s="1" t="s">
        <v>641</v>
      </c>
      <c r="J482" s="1">
        <v>0.01</v>
      </c>
      <c r="K482" s="1">
        <v>0.02</v>
      </c>
      <c r="L482" s="49">
        <v>5</v>
      </c>
      <c r="M482" s="50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2846</v>
      </c>
      <c r="D483" s="1"/>
      <c r="E483" s="1"/>
      <c r="F483" s="1" t="s">
        <v>2899</v>
      </c>
      <c r="G483" s="1">
        <v>8</v>
      </c>
      <c r="H483" s="1" t="s">
        <v>19</v>
      </c>
      <c r="I483" s="1" t="s">
        <v>2761</v>
      </c>
      <c r="J483" s="1">
        <v>0.01</v>
      </c>
      <c r="K483" s="1">
        <v>0.08</v>
      </c>
      <c r="L483" s="49">
        <v>5</v>
      </c>
      <c r="M483" s="50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2848</v>
      </c>
      <c r="D484" s="1"/>
      <c r="E484" s="1"/>
      <c r="F484" s="1" t="s">
        <v>2900</v>
      </c>
      <c r="G484" s="1">
        <v>24</v>
      </c>
      <c r="H484" s="1" t="s">
        <v>19</v>
      </c>
      <c r="I484" s="1" t="s">
        <v>596</v>
      </c>
      <c r="J484" s="1">
        <v>0.05</v>
      </c>
      <c r="K484" s="1">
        <v>1.2000000000000002</v>
      </c>
      <c r="L484" s="49">
        <v>5</v>
      </c>
      <c r="M484" s="50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2863</v>
      </c>
      <c r="D485" s="1"/>
      <c r="E485" s="1"/>
      <c r="F485" s="1" t="s">
        <v>2901</v>
      </c>
      <c r="G485" s="1">
        <v>44</v>
      </c>
      <c r="H485" s="1" t="s">
        <v>19</v>
      </c>
      <c r="I485" s="1" t="s">
        <v>2865</v>
      </c>
      <c r="J485" s="1">
        <v>0.05</v>
      </c>
      <c r="K485" s="1">
        <v>2.2000000000000002</v>
      </c>
      <c r="L485" s="49">
        <v>5</v>
      </c>
      <c r="M485" s="50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2850</v>
      </c>
      <c r="D486" s="1"/>
      <c r="E486" s="1"/>
      <c r="F486" s="1" t="s">
        <v>2902</v>
      </c>
      <c r="G486" s="1">
        <v>28</v>
      </c>
      <c r="H486" s="1" t="s">
        <v>19</v>
      </c>
      <c r="I486" s="1" t="s">
        <v>2852</v>
      </c>
      <c r="J486" s="1">
        <v>0.05</v>
      </c>
      <c r="K486" s="1">
        <v>1.4000000000000001</v>
      </c>
      <c r="L486" s="49">
        <v>5</v>
      </c>
      <c r="M486" s="50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191</v>
      </c>
      <c r="D487" s="1"/>
      <c r="E487" s="1"/>
      <c r="F487" s="1" t="s">
        <v>2903</v>
      </c>
      <c r="G487" s="1">
        <v>2</v>
      </c>
      <c r="H487" s="1" t="s">
        <v>19</v>
      </c>
      <c r="I487" s="1" t="s">
        <v>2842</v>
      </c>
      <c r="J487" s="1">
        <v>0.05</v>
      </c>
      <c r="K487" s="1">
        <v>0.1</v>
      </c>
      <c r="L487" s="49">
        <v>5</v>
      </c>
      <c r="M487" s="50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2860</v>
      </c>
      <c r="D488" s="1"/>
      <c r="E488" s="1"/>
      <c r="F488" s="1" t="s">
        <v>2904</v>
      </c>
      <c r="G488" s="1">
        <v>12</v>
      </c>
      <c r="H488" s="1" t="s">
        <v>19</v>
      </c>
      <c r="I488" s="1" t="s">
        <v>2862</v>
      </c>
      <c r="J488" s="1">
        <v>0.05</v>
      </c>
      <c r="K488" s="1">
        <v>0.60000000000000009</v>
      </c>
      <c r="L488" s="49">
        <v>5</v>
      </c>
      <c r="M488" s="50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957</v>
      </c>
      <c r="D489" s="1"/>
      <c r="E489" s="1"/>
      <c r="F489" s="1" t="s">
        <v>2905</v>
      </c>
      <c r="G489" s="1">
        <v>9</v>
      </c>
      <c r="H489" s="1" t="s">
        <v>19</v>
      </c>
      <c r="I489" s="1" t="s">
        <v>2761</v>
      </c>
      <c r="J489" s="1">
        <v>0.05</v>
      </c>
      <c r="K489" s="1">
        <v>0.45</v>
      </c>
      <c r="L489" s="49">
        <v>5</v>
      </c>
      <c r="M489" s="50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2003</v>
      </c>
      <c r="D490" s="1"/>
      <c r="E490" s="1"/>
      <c r="F490" s="1" t="s">
        <v>2906</v>
      </c>
      <c r="G490" s="1">
        <v>9</v>
      </c>
      <c r="H490" s="1" t="s">
        <v>19</v>
      </c>
      <c r="I490" s="1" t="s">
        <v>2858</v>
      </c>
      <c r="J490" s="1">
        <v>0.05</v>
      </c>
      <c r="K490" s="1">
        <v>0.45</v>
      </c>
      <c r="L490" s="49">
        <v>5</v>
      </c>
      <c r="M490" s="50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1997</v>
      </c>
      <c r="D491" s="1"/>
      <c r="E491" s="1"/>
      <c r="F491" s="1" t="s">
        <v>2907</v>
      </c>
      <c r="G491" s="1">
        <v>9</v>
      </c>
      <c r="H491" s="1" t="s">
        <v>19</v>
      </c>
      <c r="I491" s="1" t="s">
        <v>592</v>
      </c>
      <c r="J491" s="1">
        <v>0.05</v>
      </c>
      <c r="K491" s="1">
        <v>0.45</v>
      </c>
      <c r="L491" s="49">
        <v>5</v>
      </c>
      <c r="M491" s="50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2844</v>
      </c>
      <c r="D492" s="1"/>
      <c r="E492" s="1"/>
      <c r="F492" s="1" t="s">
        <v>2908</v>
      </c>
      <c r="G492" s="1">
        <v>4</v>
      </c>
      <c r="H492" s="1" t="s">
        <v>19</v>
      </c>
      <c r="I492" s="1" t="s">
        <v>592</v>
      </c>
      <c r="J492" s="1">
        <v>0.05</v>
      </c>
      <c r="K492" s="1">
        <v>0.2</v>
      </c>
      <c r="L492" s="49">
        <v>5</v>
      </c>
      <c r="M492" s="50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1293</v>
      </c>
      <c r="D493" s="1"/>
      <c r="E493" s="1"/>
      <c r="F493" s="1" t="s">
        <v>2909</v>
      </c>
      <c r="G493" s="1">
        <v>4</v>
      </c>
      <c r="H493" s="1" t="s">
        <v>19</v>
      </c>
      <c r="I493" s="1" t="s">
        <v>636</v>
      </c>
      <c r="J493" s="1">
        <v>0.05</v>
      </c>
      <c r="K493" s="1">
        <v>0.2</v>
      </c>
      <c r="L493" s="49">
        <v>5</v>
      </c>
      <c r="M493" s="50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2846</v>
      </c>
      <c r="D494" s="1"/>
      <c r="E494" s="1"/>
      <c r="F494" s="1" t="s">
        <v>2910</v>
      </c>
      <c r="G494" s="1">
        <v>16</v>
      </c>
      <c r="H494" s="1" t="s">
        <v>19</v>
      </c>
      <c r="I494" s="1" t="s">
        <v>2846</v>
      </c>
      <c r="J494" s="1">
        <v>0.05</v>
      </c>
      <c r="K494" s="1">
        <v>0.8</v>
      </c>
      <c r="L494" s="49">
        <v>5</v>
      </c>
      <c r="M494" s="50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1293</v>
      </c>
      <c r="D495" s="1"/>
      <c r="E495" s="1"/>
      <c r="F495" s="1" t="s">
        <v>2911</v>
      </c>
      <c r="G495" s="1">
        <v>40</v>
      </c>
      <c r="H495" s="1" t="s">
        <v>19</v>
      </c>
      <c r="I495" s="1" t="s">
        <v>636</v>
      </c>
      <c r="J495" s="1">
        <v>0.05</v>
      </c>
      <c r="K495" s="1">
        <v>2</v>
      </c>
      <c r="L495" s="49">
        <v>5</v>
      </c>
      <c r="M495" s="50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2846</v>
      </c>
      <c r="D496" s="1"/>
      <c r="E496" s="1"/>
      <c r="F496" s="1" t="s">
        <v>2912</v>
      </c>
      <c r="G496" s="1">
        <v>8</v>
      </c>
      <c r="H496" s="1" t="s">
        <v>19</v>
      </c>
      <c r="I496" s="1" t="s">
        <v>2761</v>
      </c>
      <c r="J496" s="1">
        <v>0.05</v>
      </c>
      <c r="K496" s="1">
        <v>0.4</v>
      </c>
      <c r="L496" s="49">
        <v>5</v>
      </c>
      <c r="M496" s="50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2867</v>
      </c>
      <c r="D497" s="1"/>
      <c r="E497" s="1"/>
      <c r="F497" s="1" t="s">
        <v>2913</v>
      </c>
      <c r="G497" s="1">
        <v>18</v>
      </c>
      <c r="H497" s="1" t="s">
        <v>19</v>
      </c>
      <c r="I497" s="1" t="s">
        <v>2869</v>
      </c>
      <c r="J497" s="1">
        <v>0.05</v>
      </c>
      <c r="K497" s="1">
        <v>0.9</v>
      </c>
      <c r="L497" s="49">
        <v>5</v>
      </c>
      <c r="M497" s="50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2844</v>
      </c>
      <c r="D498" s="1"/>
      <c r="E498" s="1"/>
      <c r="F498" s="1" t="s">
        <v>2914</v>
      </c>
      <c r="G498" s="1">
        <v>8</v>
      </c>
      <c r="H498" s="1" t="s">
        <v>19</v>
      </c>
      <c r="I498" s="1" t="s">
        <v>592</v>
      </c>
      <c r="J498" s="1">
        <v>0.05</v>
      </c>
      <c r="K498" s="1">
        <v>0.4</v>
      </c>
      <c r="L498" s="49">
        <v>5</v>
      </c>
      <c r="M498" s="50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2844</v>
      </c>
      <c r="D499" s="1"/>
      <c r="E499" s="1"/>
      <c r="F499" s="1" t="s">
        <v>2915</v>
      </c>
      <c r="G499" s="1">
        <v>38</v>
      </c>
      <c r="H499" s="1" t="s">
        <v>19</v>
      </c>
      <c r="I499" s="1" t="s">
        <v>592</v>
      </c>
      <c r="J499" s="1">
        <v>0.05</v>
      </c>
      <c r="K499" s="1">
        <v>1.9000000000000001</v>
      </c>
      <c r="L499" s="49">
        <v>5</v>
      </c>
      <c r="M499" s="50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2846</v>
      </c>
      <c r="D500" s="1"/>
      <c r="E500" s="1"/>
      <c r="F500" s="1" t="s">
        <v>2916</v>
      </c>
      <c r="G500" s="1">
        <v>10</v>
      </c>
      <c r="H500" s="1" t="s">
        <v>19</v>
      </c>
      <c r="I500" s="1" t="s">
        <v>2761</v>
      </c>
      <c r="J500" s="1">
        <v>0.05</v>
      </c>
      <c r="K500" s="1">
        <v>0.5</v>
      </c>
      <c r="L500" s="49">
        <v>5</v>
      </c>
      <c r="M500" s="50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2879</v>
      </c>
      <c r="D501" s="1"/>
      <c r="E501" s="1"/>
      <c r="F501" s="1" t="s">
        <v>2917</v>
      </c>
      <c r="G501" s="1">
        <v>4</v>
      </c>
      <c r="H501" s="1" t="s">
        <v>19</v>
      </c>
      <c r="I501" s="1" t="s">
        <v>2869</v>
      </c>
      <c r="J501" s="1">
        <v>0.05</v>
      </c>
      <c r="K501" s="1">
        <v>0.2</v>
      </c>
      <c r="L501" s="49">
        <v>5</v>
      </c>
      <c r="M501" s="50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1997</v>
      </c>
      <c r="D502" s="1"/>
      <c r="E502" s="1"/>
      <c r="F502" s="1" t="s">
        <v>2918</v>
      </c>
      <c r="G502" s="1">
        <v>9</v>
      </c>
      <c r="H502" s="1" t="s">
        <v>19</v>
      </c>
      <c r="I502" s="1" t="s">
        <v>592</v>
      </c>
      <c r="J502" s="1">
        <v>0.05</v>
      </c>
      <c r="K502" s="1">
        <v>0.45</v>
      </c>
      <c r="L502" s="49">
        <v>5</v>
      </c>
      <c r="M502" s="50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2887</v>
      </c>
      <c r="D503" s="1"/>
      <c r="E503" s="1"/>
      <c r="F503" s="1" t="s">
        <v>2919</v>
      </c>
      <c r="G503" s="1">
        <v>32</v>
      </c>
      <c r="H503" s="1" t="s">
        <v>19</v>
      </c>
      <c r="I503" s="1" t="s">
        <v>596</v>
      </c>
      <c r="J503" s="1">
        <v>0.05</v>
      </c>
      <c r="K503" s="1">
        <v>1.6</v>
      </c>
      <c r="L503" s="49">
        <v>5</v>
      </c>
      <c r="M503" s="50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2883</v>
      </c>
      <c r="D504" s="1"/>
      <c r="E504" s="1"/>
      <c r="F504" s="1" t="s">
        <v>2920</v>
      </c>
      <c r="G504" s="1">
        <v>4</v>
      </c>
      <c r="H504" s="1" t="s">
        <v>19</v>
      </c>
      <c r="I504" s="1" t="s">
        <v>592</v>
      </c>
      <c r="J504" s="1">
        <v>0.05</v>
      </c>
      <c r="K504" s="1">
        <v>0.2</v>
      </c>
      <c r="L504" s="49">
        <v>5</v>
      </c>
      <c r="M504" s="50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2871</v>
      </c>
      <c r="D505" s="1"/>
      <c r="E505" s="1"/>
      <c r="F505" s="1" t="s">
        <v>2921</v>
      </c>
      <c r="G505" s="1">
        <v>32</v>
      </c>
      <c r="H505" s="1" t="s">
        <v>19</v>
      </c>
      <c r="I505" s="1" t="s">
        <v>592</v>
      </c>
      <c r="J505" s="1">
        <v>0.05</v>
      </c>
      <c r="K505" s="1">
        <v>1.6</v>
      </c>
      <c r="L505" s="49">
        <v>5</v>
      </c>
      <c r="M505" s="50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191</v>
      </c>
      <c r="D506" s="1"/>
      <c r="E506" s="1"/>
      <c r="F506" s="1" t="s">
        <v>2922</v>
      </c>
      <c r="G506" s="1">
        <v>2</v>
      </c>
      <c r="H506" s="1" t="s">
        <v>19</v>
      </c>
      <c r="I506" s="1" t="s">
        <v>2862</v>
      </c>
      <c r="J506" s="1">
        <v>0.05</v>
      </c>
      <c r="K506" s="1">
        <v>0.1</v>
      </c>
      <c r="L506" s="49">
        <v>5</v>
      </c>
      <c r="M506" s="50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966</v>
      </c>
      <c r="D507" s="1"/>
      <c r="E507" s="1"/>
      <c r="F507" s="1" t="s">
        <v>2923</v>
      </c>
      <c r="G507" s="1">
        <v>2</v>
      </c>
      <c r="H507" s="1" t="s">
        <v>19</v>
      </c>
      <c r="I507" s="1" t="s">
        <v>2862</v>
      </c>
      <c r="J507" s="1">
        <v>0.05</v>
      </c>
      <c r="K507" s="1">
        <v>0.1</v>
      </c>
      <c r="L507" s="49">
        <v>5</v>
      </c>
      <c r="M507" s="50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2874</v>
      </c>
      <c r="D508" s="1"/>
      <c r="E508" s="1"/>
      <c r="F508" s="1" t="s">
        <v>2924</v>
      </c>
      <c r="G508" s="1">
        <v>2</v>
      </c>
      <c r="H508" s="1" t="s">
        <v>19</v>
      </c>
      <c r="I508" s="1" t="s">
        <v>641</v>
      </c>
      <c r="J508" s="1">
        <v>0.05</v>
      </c>
      <c r="K508" s="1">
        <v>0.1</v>
      </c>
      <c r="L508" s="49">
        <v>5</v>
      </c>
      <c r="M508" s="50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2925</v>
      </c>
      <c r="D509" s="1"/>
      <c r="E509" s="1"/>
      <c r="F509" s="1" t="s">
        <v>2926</v>
      </c>
      <c r="G509" s="1">
        <v>2</v>
      </c>
      <c r="H509" s="1" t="s">
        <v>19</v>
      </c>
      <c r="I509" s="1" t="s">
        <v>596</v>
      </c>
      <c r="J509" s="1">
        <v>0.05</v>
      </c>
      <c r="K509" s="1">
        <v>0.1</v>
      </c>
      <c r="L509" s="49">
        <v>5</v>
      </c>
      <c r="M509" s="50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2925</v>
      </c>
      <c r="D510" s="1"/>
      <c r="E510" s="1"/>
      <c r="F510" s="1" t="s">
        <v>2927</v>
      </c>
      <c r="G510" s="1">
        <v>4</v>
      </c>
      <c r="H510" s="1" t="s">
        <v>19</v>
      </c>
      <c r="I510" s="1" t="s">
        <v>596</v>
      </c>
      <c r="J510" s="1">
        <v>0.05</v>
      </c>
      <c r="K510" s="1">
        <v>0.2</v>
      </c>
      <c r="L510" s="49">
        <v>5</v>
      </c>
      <c r="M510" s="50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2874</v>
      </c>
      <c r="D511" s="1"/>
      <c r="E511" s="1"/>
      <c r="F511" s="1" t="s">
        <v>2928</v>
      </c>
      <c r="G511" s="1">
        <v>4</v>
      </c>
      <c r="H511" s="1" t="s">
        <v>19</v>
      </c>
      <c r="I511" s="1" t="s">
        <v>641</v>
      </c>
      <c r="J511" s="1">
        <v>0.05</v>
      </c>
      <c r="K511" s="1">
        <v>0.2</v>
      </c>
      <c r="L511" s="49">
        <v>5</v>
      </c>
      <c r="M511" s="50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2855</v>
      </c>
      <c r="D512" s="1"/>
      <c r="E512" s="1"/>
      <c r="F512" s="1" t="s">
        <v>2929</v>
      </c>
      <c r="G512" s="1">
        <v>4</v>
      </c>
      <c r="H512" s="1" t="s">
        <v>19</v>
      </c>
      <c r="I512" s="1" t="s">
        <v>592</v>
      </c>
      <c r="J512" s="1">
        <v>0.05</v>
      </c>
      <c r="K512" s="1">
        <v>0.2</v>
      </c>
      <c r="L512" s="49">
        <v>5</v>
      </c>
      <c r="M512" s="50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2855</v>
      </c>
      <c r="D513" s="1"/>
      <c r="E513" s="1"/>
      <c r="F513" s="1" t="s">
        <v>2930</v>
      </c>
      <c r="G513" s="1">
        <v>2</v>
      </c>
      <c r="H513" s="1" t="s">
        <v>19</v>
      </c>
      <c r="I513" s="1" t="s">
        <v>592</v>
      </c>
      <c r="J513" s="1">
        <v>0.05</v>
      </c>
      <c r="K513" s="1">
        <v>0.1</v>
      </c>
      <c r="L513" s="49">
        <v>5</v>
      </c>
      <c r="M513" s="50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2003</v>
      </c>
      <c r="D514" s="1"/>
      <c r="E514" s="1"/>
      <c r="F514" s="1" t="s">
        <v>2931</v>
      </c>
      <c r="G514" s="1">
        <v>9</v>
      </c>
      <c r="H514" s="1" t="s">
        <v>19</v>
      </c>
      <c r="I514" s="1" t="s">
        <v>2858</v>
      </c>
      <c r="J514" s="1">
        <v>0.05</v>
      </c>
      <c r="K514" s="1">
        <v>0.45</v>
      </c>
      <c r="L514" s="49">
        <v>5</v>
      </c>
      <c r="M514" s="50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2889</v>
      </c>
      <c r="D515" s="1"/>
      <c r="E515" s="1"/>
      <c r="F515" s="1" t="s">
        <v>2932</v>
      </c>
      <c r="G515" s="1">
        <v>48</v>
      </c>
      <c r="H515" s="1" t="s">
        <v>19</v>
      </c>
      <c r="I515" s="1" t="s">
        <v>641</v>
      </c>
      <c r="J515" s="1">
        <v>0.05</v>
      </c>
      <c r="K515" s="1">
        <v>2.4000000000000004</v>
      </c>
      <c r="L515" s="49">
        <v>5</v>
      </c>
      <c r="M515" s="50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1293</v>
      </c>
      <c r="D516" s="1"/>
      <c r="E516" s="1"/>
      <c r="F516" s="1" t="s">
        <v>2933</v>
      </c>
      <c r="G516" s="1">
        <v>28</v>
      </c>
      <c r="H516" s="1" t="s">
        <v>19</v>
      </c>
      <c r="I516" s="1" t="s">
        <v>636</v>
      </c>
      <c r="J516" s="1">
        <v>0.05</v>
      </c>
      <c r="K516" s="1">
        <v>1.4000000000000001</v>
      </c>
      <c r="L516" s="49">
        <v>5</v>
      </c>
      <c r="M516" s="50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1293</v>
      </c>
      <c r="D517" s="1"/>
      <c r="E517" s="1"/>
      <c r="F517" s="1" t="s">
        <v>2934</v>
      </c>
      <c r="G517" s="1">
        <v>10</v>
      </c>
      <c r="H517" s="1" t="s">
        <v>19</v>
      </c>
      <c r="I517" s="1" t="s">
        <v>636</v>
      </c>
      <c r="J517" s="1">
        <v>0.05</v>
      </c>
      <c r="K517" s="1">
        <v>0.5</v>
      </c>
      <c r="L517" s="49">
        <v>5</v>
      </c>
      <c r="M517" s="50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2860</v>
      </c>
      <c r="D518" s="1"/>
      <c r="E518" s="1"/>
      <c r="F518" s="1" t="s">
        <v>2935</v>
      </c>
      <c r="G518" s="1">
        <v>70</v>
      </c>
      <c r="H518" s="1" t="s">
        <v>19</v>
      </c>
      <c r="I518" s="1" t="s">
        <v>2862</v>
      </c>
      <c r="J518" s="1">
        <v>0.05</v>
      </c>
      <c r="K518" s="1">
        <v>3.5</v>
      </c>
      <c r="L518" s="49">
        <v>5</v>
      </c>
      <c r="M518" s="50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2867</v>
      </c>
      <c r="D519" s="1"/>
      <c r="E519" s="1"/>
      <c r="F519" s="1" t="s">
        <v>2936</v>
      </c>
      <c r="G519" s="1">
        <v>16</v>
      </c>
      <c r="H519" s="1" t="s">
        <v>19</v>
      </c>
      <c r="I519" s="1" t="s">
        <v>2869</v>
      </c>
      <c r="J519" s="1">
        <v>0.05</v>
      </c>
      <c r="K519" s="1">
        <v>0.8</v>
      </c>
      <c r="L519" s="49">
        <v>5</v>
      </c>
      <c r="M519" s="50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957</v>
      </c>
      <c r="D520" s="1"/>
      <c r="E520" s="1"/>
      <c r="F520" s="1" t="s">
        <v>2937</v>
      </c>
      <c r="G520" s="1">
        <v>9</v>
      </c>
      <c r="H520" s="1" t="s">
        <v>19</v>
      </c>
      <c r="I520" s="1" t="s">
        <v>2761</v>
      </c>
      <c r="J520" s="1">
        <v>0.05</v>
      </c>
      <c r="K520" s="1">
        <v>0.45</v>
      </c>
      <c r="L520" s="49">
        <v>5</v>
      </c>
      <c r="M520" s="50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2846</v>
      </c>
      <c r="D521" s="1"/>
      <c r="E521" s="1"/>
      <c r="F521" s="1" t="s">
        <v>2938</v>
      </c>
      <c r="G521" s="1">
        <v>4</v>
      </c>
      <c r="H521" s="1" t="s">
        <v>19</v>
      </c>
      <c r="I521" s="1" t="s">
        <v>2761</v>
      </c>
      <c r="J521" s="1">
        <v>0.05</v>
      </c>
      <c r="K521" s="1">
        <v>0.2</v>
      </c>
      <c r="L521" s="49">
        <v>5</v>
      </c>
      <c r="M521" s="50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2881</v>
      </c>
      <c r="D522" s="1"/>
      <c r="E522" s="1"/>
      <c r="F522" s="1" t="s">
        <v>2939</v>
      </c>
      <c r="G522" s="1">
        <v>4</v>
      </c>
      <c r="H522" s="1" t="s">
        <v>19</v>
      </c>
      <c r="I522" s="1" t="s">
        <v>2761</v>
      </c>
      <c r="J522" s="1">
        <v>0.05</v>
      </c>
      <c r="K522" s="1">
        <v>0.2</v>
      </c>
      <c r="L522" s="49">
        <v>5</v>
      </c>
      <c r="M522" s="50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2848</v>
      </c>
      <c r="D523" s="1"/>
      <c r="E523" s="1"/>
      <c r="F523" s="1" t="s">
        <v>2940</v>
      </c>
      <c r="G523" s="1">
        <v>24</v>
      </c>
      <c r="H523" s="1" t="s">
        <v>19</v>
      </c>
      <c r="I523" s="1" t="s">
        <v>596</v>
      </c>
      <c r="J523" s="1">
        <v>0.03</v>
      </c>
      <c r="K523" s="1">
        <v>0.72</v>
      </c>
      <c r="L523" s="49">
        <v>5</v>
      </c>
      <c r="M523" s="50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2863</v>
      </c>
      <c r="D524" s="1"/>
      <c r="E524" s="1"/>
      <c r="F524" s="1" t="s">
        <v>2941</v>
      </c>
      <c r="G524" s="1">
        <v>44</v>
      </c>
      <c r="H524" s="1" t="s">
        <v>19</v>
      </c>
      <c r="I524" s="1" t="s">
        <v>2865</v>
      </c>
      <c r="J524" s="1">
        <v>0.03</v>
      </c>
      <c r="K524" s="1">
        <v>1.3199999999999998</v>
      </c>
      <c r="L524" s="49">
        <v>5</v>
      </c>
      <c r="M524" s="50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2850</v>
      </c>
      <c r="D525" s="1"/>
      <c r="E525" s="1"/>
      <c r="F525" s="1" t="s">
        <v>2942</v>
      </c>
      <c r="G525" s="1">
        <v>28</v>
      </c>
      <c r="H525" s="1" t="s">
        <v>19</v>
      </c>
      <c r="I525" s="1" t="s">
        <v>2852</v>
      </c>
      <c r="J525" s="1">
        <v>0.03</v>
      </c>
      <c r="K525" s="1">
        <v>0.84</v>
      </c>
      <c r="L525" s="49">
        <v>5</v>
      </c>
      <c r="M525" s="50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191</v>
      </c>
      <c r="D526" s="1"/>
      <c r="E526" s="1"/>
      <c r="F526" s="1" t="s">
        <v>2943</v>
      </c>
      <c r="G526" s="1">
        <v>2</v>
      </c>
      <c r="H526" s="1" t="s">
        <v>19</v>
      </c>
      <c r="I526" s="1" t="s">
        <v>2842</v>
      </c>
      <c r="J526" s="1">
        <v>0.03</v>
      </c>
      <c r="K526" s="1">
        <v>0.06</v>
      </c>
      <c r="L526" s="49">
        <v>5</v>
      </c>
      <c r="M526" s="50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2860</v>
      </c>
      <c r="D527" s="1"/>
      <c r="E527" s="1"/>
      <c r="F527" s="1" t="s">
        <v>2944</v>
      </c>
      <c r="G527" s="1">
        <v>12</v>
      </c>
      <c r="H527" s="1" t="s">
        <v>19</v>
      </c>
      <c r="I527" s="1" t="s">
        <v>2862</v>
      </c>
      <c r="J527" s="1">
        <v>0.03</v>
      </c>
      <c r="K527" s="1">
        <v>0.36</v>
      </c>
      <c r="L527" s="49">
        <v>5</v>
      </c>
      <c r="M527" s="50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2003</v>
      </c>
      <c r="D528" s="1"/>
      <c r="E528" s="1"/>
      <c r="F528" s="1" t="s">
        <v>2945</v>
      </c>
      <c r="G528" s="1">
        <v>9</v>
      </c>
      <c r="H528" s="1" t="s">
        <v>19</v>
      </c>
      <c r="I528" s="1" t="s">
        <v>2858</v>
      </c>
      <c r="J528" s="1">
        <v>0.03</v>
      </c>
      <c r="K528" s="1">
        <v>0.27</v>
      </c>
      <c r="L528" s="49">
        <v>5</v>
      </c>
      <c r="M528" s="50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957</v>
      </c>
      <c r="D529" s="1"/>
      <c r="E529" s="1"/>
      <c r="F529" s="1" t="s">
        <v>2946</v>
      </c>
      <c r="G529" s="1">
        <v>13</v>
      </c>
      <c r="H529" s="1" t="s">
        <v>19</v>
      </c>
      <c r="I529" s="1" t="s">
        <v>2761</v>
      </c>
      <c r="J529" s="1">
        <v>0.03</v>
      </c>
      <c r="K529" s="1">
        <v>0.39</v>
      </c>
      <c r="L529" s="49">
        <v>5</v>
      </c>
      <c r="M529" s="50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1293</v>
      </c>
      <c r="D530" s="1"/>
      <c r="E530" s="1"/>
      <c r="F530" s="1" t="s">
        <v>2947</v>
      </c>
      <c r="G530" s="1">
        <v>68</v>
      </c>
      <c r="H530" s="1" t="s">
        <v>19</v>
      </c>
      <c r="I530" s="1" t="s">
        <v>636</v>
      </c>
      <c r="J530" s="1">
        <v>0.03</v>
      </c>
      <c r="K530" s="1">
        <v>2.04</v>
      </c>
      <c r="L530" s="49">
        <v>5</v>
      </c>
      <c r="M530" s="50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2867</v>
      </c>
      <c r="D531" s="1"/>
      <c r="E531" s="1"/>
      <c r="F531" s="1" t="s">
        <v>2948</v>
      </c>
      <c r="G531" s="1">
        <v>34</v>
      </c>
      <c r="H531" s="1" t="s">
        <v>19</v>
      </c>
      <c r="I531" s="1" t="s">
        <v>2869</v>
      </c>
      <c r="J531" s="1">
        <v>0.03</v>
      </c>
      <c r="K531" s="1">
        <v>1.02</v>
      </c>
      <c r="L531" s="49">
        <v>5</v>
      </c>
      <c r="M531" s="50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2844</v>
      </c>
      <c r="D532" s="1"/>
      <c r="E532" s="1"/>
      <c r="F532" s="1" t="s">
        <v>2949</v>
      </c>
      <c r="G532" s="1">
        <v>46</v>
      </c>
      <c r="H532" s="1" t="s">
        <v>19</v>
      </c>
      <c r="I532" s="1" t="s">
        <v>592</v>
      </c>
      <c r="J532" s="1">
        <v>0.03</v>
      </c>
      <c r="K532" s="1">
        <v>1.38</v>
      </c>
      <c r="L532" s="49">
        <v>5</v>
      </c>
      <c r="M532" s="50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2846</v>
      </c>
      <c r="D533" s="1"/>
      <c r="E533" s="1"/>
      <c r="F533" s="1" t="s">
        <v>2950</v>
      </c>
      <c r="G533" s="1">
        <v>24</v>
      </c>
      <c r="H533" s="1" t="s">
        <v>19</v>
      </c>
      <c r="I533" s="1" t="s">
        <v>2761</v>
      </c>
      <c r="J533" s="1">
        <v>0.03</v>
      </c>
      <c r="K533" s="1">
        <v>0.72</v>
      </c>
      <c r="L533" s="49">
        <v>5</v>
      </c>
      <c r="M533" s="50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966</v>
      </c>
      <c r="D534" s="1"/>
      <c r="E534" s="1"/>
      <c r="F534" s="1" t="s">
        <v>2951</v>
      </c>
      <c r="G534" s="1">
        <v>2</v>
      </c>
      <c r="H534" s="1" t="s">
        <v>19</v>
      </c>
      <c r="I534" s="1" t="s">
        <v>2862</v>
      </c>
      <c r="J534" s="1">
        <v>0.03</v>
      </c>
      <c r="K534" s="1">
        <v>0.06</v>
      </c>
      <c r="L534" s="49">
        <v>5</v>
      </c>
      <c r="M534" s="50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2871</v>
      </c>
      <c r="D535" s="1"/>
      <c r="E535" s="1"/>
      <c r="F535" s="1" t="s">
        <v>2952</v>
      </c>
      <c r="G535" s="1">
        <v>49</v>
      </c>
      <c r="H535" s="1" t="s">
        <v>19</v>
      </c>
      <c r="I535" s="1" t="s">
        <v>592</v>
      </c>
      <c r="J535" s="1">
        <v>0.03</v>
      </c>
      <c r="K535" s="1">
        <v>1.47</v>
      </c>
      <c r="L535" s="49">
        <v>5</v>
      </c>
      <c r="M535" s="50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957</v>
      </c>
      <c r="D536" s="1"/>
      <c r="E536" s="1"/>
      <c r="F536" s="1" t="s">
        <v>2953</v>
      </c>
      <c r="G536" s="1">
        <v>15</v>
      </c>
      <c r="H536" s="1" t="s">
        <v>19</v>
      </c>
      <c r="I536" s="1" t="s">
        <v>2761</v>
      </c>
      <c r="J536" s="1">
        <v>0.03</v>
      </c>
      <c r="K536" s="1">
        <v>0.44999999999999996</v>
      </c>
      <c r="L536" s="49">
        <v>5</v>
      </c>
      <c r="M536" s="50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2003</v>
      </c>
      <c r="D537" s="1"/>
      <c r="E537" s="1"/>
      <c r="F537" s="1" t="s">
        <v>2954</v>
      </c>
      <c r="G537" s="1">
        <v>9</v>
      </c>
      <c r="H537" s="1" t="s">
        <v>19</v>
      </c>
      <c r="I537" s="1" t="s">
        <v>2858</v>
      </c>
      <c r="J537" s="1">
        <v>0.03</v>
      </c>
      <c r="K537" s="1">
        <v>0.27</v>
      </c>
      <c r="L537" s="49">
        <v>5</v>
      </c>
      <c r="M537" s="50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1997</v>
      </c>
      <c r="D538" s="1"/>
      <c r="E538" s="1"/>
      <c r="F538" s="1" t="s">
        <v>2955</v>
      </c>
      <c r="G538" s="1">
        <v>21</v>
      </c>
      <c r="H538" s="1" t="s">
        <v>19</v>
      </c>
      <c r="I538" s="1" t="s">
        <v>592</v>
      </c>
      <c r="J538" s="1">
        <v>0.03</v>
      </c>
      <c r="K538" s="1">
        <v>0.63</v>
      </c>
      <c r="L538" s="49">
        <v>5</v>
      </c>
      <c r="M538" s="50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191</v>
      </c>
      <c r="D539" s="1"/>
      <c r="E539" s="1"/>
      <c r="F539" s="1" t="s">
        <v>2956</v>
      </c>
      <c r="G539" s="1">
        <v>2</v>
      </c>
      <c r="H539" s="1" t="s">
        <v>19</v>
      </c>
      <c r="I539" s="1" t="s">
        <v>2862</v>
      </c>
      <c r="J539" s="1">
        <v>0.03</v>
      </c>
      <c r="K539" s="1">
        <v>0.06</v>
      </c>
      <c r="L539" s="49">
        <v>5</v>
      </c>
      <c r="M539" s="50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2887</v>
      </c>
      <c r="D540" s="1"/>
      <c r="E540" s="1"/>
      <c r="F540" s="1" t="s">
        <v>2957</v>
      </c>
      <c r="G540" s="1">
        <v>49</v>
      </c>
      <c r="H540" s="1" t="s">
        <v>19</v>
      </c>
      <c r="I540" s="1" t="s">
        <v>596</v>
      </c>
      <c r="J540" s="1">
        <v>0.03</v>
      </c>
      <c r="K540" s="1">
        <v>1.47</v>
      </c>
      <c r="L540" s="49">
        <v>5</v>
      </c>
      <c r="M540" s="50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1997</v>
      </c>
      <c r="D541" s="1"/>
      <c r="E541" s="1"/>
      <c r="F541" s="1" t="s">
        <v>2958</v>
      </c>
      <c r="G541" s="1">
        <v>13</v>
      </c>
      <c r="H541" s="1" t="s">
        <v>19</v>
      </c>
      <c r="I541" s="1" t="s">
        <v>592</v>
      </c>
      <c r="J541" s="1">
        <v>0.03</v>
      </c>
      <c r="K541" s="1">
        <v>0.39</v>
      </c>
      <c r="L541" s="49">
        <v>5</v>
      </c>
      <c r="M541" s="50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2959</v>
      </c>
      <c r="D542" s="1"/>
      <c r="E542" s="1"/>
      <c r="F542" s="1" t="s">
        <v>2960</v>
      </c>
      <c r="G542" s="1">
        <v>22</v>
      </c>
      <c r="H542" s="1" t="s">
        <v>19</v>
      </c>
      <c r="I542" s="1" t="s">
        <v>636</v>
      </c>
      <c r="J542" s="1">
        <v>0.03</v>
      </c>
      <c r="K542" s="1">
        <v>0.65999999999999992</v>
      </c>
      <c r="L542" s="49">
        <v>5</v>
      </c>
      <c r="M542" s="50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2879</v>
      </c>
      <c r="D543" s="1"/>
      <c r="E543" s="1"/>
      <c r="F543" s="1" t="s">
        <v>2961</v>
      </c>
      <c r="G543" s="1">
        <v>4</v>
      </c>
      <c r="H543" s="1" t="s">
        <v>19</v>
      </c>
      <c r="I543" s="1" t="s">
        <v>2869</v>
      </c>
      <c r="J543" s="1">
        <v>0.03</v>
      </c>
      <c r="K543" s="1">
        <v>0.12</v>
      </c>
      <c r="L543" s="49">
        <v>5</v>
      </c>
      <c r="M543" s="50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2874</v>
      </c>
      <c r="D544" s="1"/>
      <c r="E544" s="1"/>
      <c r="F544" s="1" t="s">
        <v>2962</v>
      </c>
      <c r="G544" s="1">
        <v>8</v>
      </c>
      <c r="H544" s="1" t="s">
        <v>19</v>
      </c>
      <c r="I544" s="1" t="s">
        <v>641</v>
      </c>
      <c r="J544" s="1">
        <v>0.03</v>
      </c>
      <c r="K544" s="1">
        <v>0.24</v>
      </c>
      <c r="L544" s="49">
        <v>5</v>
      </c>
      <c r="M544" s="50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2881</v>
      </c>
      <c r="D545" s="1"/>
      <c r="E545" s="1"/>
      <c r="F545" s="1" t="s">
        <v>2963</v>
      </c>
      <c r="G545" s="1">
        <v>4</v>
      </c>
      <c r="H545" s="1" t="s">
        <v>19</v>
      </c>
      <c r="I545" s="1" t="s">
        <v>2761</v>
      </c>
      <c r="J545" s="1">
        <v>0.03</v>
      </c>
      <c r="K545" s="1">
        <v>0.12</v>
      </c>
      <c r="L545" s="49">
        <v>5</v>
      </c>
      <c r="M545" s="50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2925</v>
      </c>
      <c r="D546" s="1"/>
      <c r="E546" s="1"/>
      <c r="F546" s="1" t="s">
        <v>2964</v>
      </c>
      <c r="G546" s="1">
        <v>8</v>
      </c>
      <c r="H546" s="1" t="s">
        <v>19</v>
      </c>
      <c r="I546" s="1" t="s">
        <v>596</v>
      </c>
      <c r="J546" s="1">
        <v>0.03</v>
      </c>
      <c r="K546" s="1">
        <v>0.24</v>
      </c>
      <c r="L546" s="49">
        <v>5</v>
      </c>
      <c r="M546" s="50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2883</v>
      </c>
      <c r="D547" s="1"/>
      <c r="E547" s="1"/>
      <c r="F547" s="1" t="s">
        <v>2965</v>
      </c>
      <c r="G547" s="1">
        <v>4</v>
      </c>
      <c r="H547" s="1" t="s">
        <v>19</v>
      </c>
      <c r="I547" s="1" t="s">
        <v>592</v>
      </c>
      <c r="J547" s="1">
        <v>0.03</v>
      </c>
      <c r="K547" s="1">
        <v>0.12</v>
      </c>
      <c r="L547" s="49"/>
      <c r="M547" s="50"/>
      <c r="N547" s="1"/>
    </row>
    <row r="548" spans="1:14" ht="20.25" x14ac:dyDescent="0.25">
      <c r="A548" s="1">
        <v>244</v>
      </c>
      <c r="B548" s="1"/>
      <c r="C548" s="1" t="s">
        <v>2855</v>
      </c>
      <c r="D548" s="1"/>
      <c r="E548" s="1"/>
      <c r="F548" s="1" t="s">
        <v>2966</v>
      </c>
      <c r="G548" s="1">
        <v>8</v>
      </c>
      <c r="H548" s="1" t="s">
        <v>19</v>
      </c>
      <c r="I548" s="1" t="s">
        <v>592</v>
      </c>
      <c r="J548" s="1">
        <v>0.03</v>
      </c>
      <c r="K548" s="1">
        <v>0.24</v>
      </c>
      <c r="L548" s="49"/>
      <c r="M548" s="50"/>
      <c r="N548" s="1"/>
    </row>
    <row r="549" spans="1:14" ht="20.25" x14ac:dyDescent="0.25">
      <c r="A549" s="1">
        <v>245</v>
      </c>
      <c r="B549" s="1"/>
      <c r="C549" s="1" t="s">
        <v>2846</v>
      </c>
      <c r="D549" s="1"/>
      <c r="E549" s="1"/>
      <c r="F549" s="1" t="s">
        <v>2967</v>
      </c>
      <c r="G549" s="1">
        <v>22</v>
      </c>
      <c r="H549" s="1" t="s">
        <v>19</v>
      </c>
      <c r="I549" s="1" t="s">
        <v>2761</v>
      </c>
      <c r="J549" s="1">
        <v>0.03</v>
      </c>
      <c r="K549" s="1">
        <v>0.65999999999999992</v>
      </c>
      <c r="L549" s="49"/>
      <c r="M549" s="50"/>
      <c r="N549" s="1"/>
    </row>
    <row r="550" spans="1:14" ht="20.25" x14ac:dyDescent="0.25">
      <c r="A550" s="1">
        <v>246</v>
      </c>
      <c r="B550" s="1"/>
      <c r="C550" s="1" t="s">
        <v>2889</v>
      </c>
      <c r="D550" s="1"/>
      <c r="E550" s="1"/>
      <c r="F550" s="1" t="s">
        <v>2968</v>
      </c>
      <c r="G550" s="1">
        <v>80</v>
      </c>
      <c r="H550" s="1" t="s">
        <v>19</v>
      </c>
      <c r="I550" s="1" t="s">
        <v>641</v>
      </c>
      <c r="J550" s="1">
        <v>0.03</v>
      </c>
      <c r="K550" s="1">
        <v>2.4</v>
      </c>
      <c r="L550" s="49"/>
      <c r="M550" s="50"/>
      <c r="N550" s="1"/>
    </row>
    <row r="551" spans="1:14" ht="20.25" x14ac:dyDescent="0.25">
      <c r="A551" s="1">
        <v>247</v>
      </c>
      <c r="B551" s="1"/>
      <c r="C551" s="1" t="s">
        <v>2839</v>
      </c>
      <c r="D551" s="1"/>
      <c r="E551" s="1"/>
      <c r="F551" s="1" t="s">
        <v>2969</v>
      </c>
      <c r="G551" s="1">
        <v>8</v>
      </c>
      <c r="H551" s="1" t="s">
        <v>19</v>
      </c>
      <c r="I551" s="1" t="s">
        <v>2821</v>
      </c>
      <c r="J551" s="1">
        <v>0.03</v>
      </c>
      <c r="K551" s="1">
        <v>0.24</v>
      </c>
      <c r="L551" s="49"/>
      <c r="M551" s="50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9"/>
      <c r="M552" s="50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9"/>
      <c r="M553" s="50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9"/>
      <c r="M554" s="50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9"/>
      <c r="M555" s="50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9"/>
      <c r="M556" s="50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9"/>
      <c r="M557" s="50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9"/>
      <c r="M558" s="50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9"/>
      <c r="M559" s="50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9"/>
      <c r="M560" s="50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9"/>
      <c r="M561" s="50"/>
      <c r="N561" s="1"/>
    </row>
    <row r="562" spans="1:14" ht="20.25" x14ac:dyDescent="0.25">
      <c r="A562" s="1">
        <v>163</v>
      </c>
      <c r="B562" s="1"/>
      <c r="C562" s="1" t="s">
        <v>1558</v>
      </c>
      <c r="D562" s="1"/>
      <c r="E562" s="1"/>
      <c r="F562" s="1" t="s">
        <v>1559</v>
      </c>
      <c r="G562" s="1">
        <v>260</v>
      </c>
      <c r="H562" s="1" t="s">
        <v>19</v>
      </c>
      <c r="I562" s="1" t="s">
        <v>1560</v>
      </c>
      <c r="J562" s="1">
        <v>0.02</v>
      </c>
      <c r="K562" s="1">
        <v>5.2</v>
      </c>
      <c r="L562" s="49">
        <v>5</v>
      </c>
      <c r="M562" s="50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1558</v>
      </c>
      <c r="D563" s="1"/>
      <c r="E563" s="1"/>
      <c r="F563" s="1" t="s">
        <v>1561</v>
      </c>
      <c r="G563" s="1">
        <v>260</v>
      </c>
      <c r="H563" s="1" t="s">
        <v>19</v>
      </c>
      <c r="I563" s="1" t="s">
        <v>1560</v>
      </c>
      <c r="J563" s="1">
        <v>0.05</v>
      </c>
      <c r="K563" s="1">
        <v>13</v>
      </c>
      <c r="L563" s="49">
        <v>5</v>
      </c>
      <c r="M563" s="50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1558</v>
      </c>
      <c r="D564" s="1"/>
      <c r="E564" s="1"/>
      <c r="F564" s="1" t="s">
        <v>1562</v>
      </c>
      <c r="G564" s="1">
        <v>260</v>
      </c>
      <c r="H564" s="1" t="s">
        <v>19</v>
      </c>
      <c r="I564" s="1" t="s">
        <v>1560</v>
      </c>
      <c r="J564" s="1">
        <v>0.03</v>
      </c>
      <c r="K564" s="1">
        <v>7.8</v>
      </c>
      <c r="L564" s="49">
        <v>5</v>
      </c>
      <c r="M564" s="50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1563</v>
      </c>
      <c r="D565" s="1"/>
      <c r="E565" s="1"/>
      <c r="F565" s="1" t="s">
        <v>1564</v>
      </c>
      <c r="G565" s="1">
        <v>408</v>
      </c>
      <c r="H565" s="1" t="s">
        <v>19</v>
      </c>
      <c r="I565" s="1" t="s">
        <v>1565</v>
      </c>
      <c r="J565" s="1">
        <v>0.02</v>
      </c>
      <c r="K565" s="1">
        <v>8.16</v>
      </c>
      <c r="L565" s="49">
        <v>5</v>
      </c>
      <c r="M565" s="50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1566</v>
      </c>
      <c r="D566" s="1"/>
      <c r="E566" s="1"/>
      <c r="F566" s="1" t="s">
        <v>1567</v>
      </c>
      <c r="G566" s="1">
        <v>174</v>
      </c>
      <c r="H566" s="1" t="s">
        <v>19</v>
      </c>
      <c r="I566" s="1" t="s">
        <v>432</v>
      </c>
      <c r="J566" s="1">
        <v>0.02</v>
      </c>
      <c r="K566" s="1">
        <v>3.48</v>
      </c>
      <c r="L566" s="49">
        <v>5</v>
      </c>
      <c r="M566" s="50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1568</v>
      </c>
      <c r="D567" s="1"/>
      <c r="E567" s="1"/>
      <c r="F567" s="1" t="s">
        <v>1569</v>
      </c>
      <c r="G567" s="1">
        <v>258</v>
      </c>
      <c r="H567" s="1" t="s">
        <v>19</v>
      </c>
      <c r="I567" s="1" t="s">
        <v>433</v>
      </c>
      <c r="J567" s="1">
        <v>0.02</v>
      </c>
      <c r="K567" s="1">
        <v>5.16</v>
      </c>
      <c r="L567" s="49">
        <v>5</v>
      </c>
      <c r="M567" s="50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1570</v>
      </c>
      <c r="D568" s="1"/>
      <c r="E568" s="1"/>
      <c r="F568" s="1" t="s">
        <v>1571</v>
      </c>
      <c r="G568" s="1">
        <v>597</v>
      </c>
      <c r="H568" s="1" t="s">
        <v>19</v>
      </c>
      <c r="I568" s="1" t="s">
        <v>435</v>
      </c>
      <c r="J568" s="1">
        <v>0.02</v>
      </c>
      <c r="K568" s="1">
        <v>11.94</v>
      </c>
      <c r="L568" s="49">
        <v>5</v>
      </c>
      <c r="M568" s="50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1572</v>
      </c>
      <c r="D569" s="1"/>
      <c r="E569" s="1"/>
      <c r="F569" s="1" t="s">
        <v>1573</v>
      </c>
      <c r="G569" s="1">
        <v>362</v>
      </c>
      <c r="H569" s="1" t="s">
        <v>19</v>
      </c>
      <c r="I569" s="1" t="s">
        <v>434</v>
      </c>
      <c r="J569" s="1">
        <v>0.02</v>
      </c>
      <c r="K569" s="1">
        <v>7.24</v>
      </c>
      <c r="L569" s="49">
        <v>5</v>
      </c>
      <c r="M569" s="50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1574</v>
      </c>
      <c r="D570" s="1"/>
      <c r="E570" s="1"/>
      <c r="F570" s="1" t="s">
        <v>1575</v>
      </c>
      <c r="G570" s="1">
        <v>131</v>
      </c>
      <c r="H570" s="1" t="s">
        <v>19</v>
      </c>
      <c r="I570" s="1" t="s">
        <v>435</v>
      </c>
      <c r="J570" s="1">
        <v>0.02</v>
      </c>
      <c r="K570" s="1">
        <v>2.62</v>
      </c>
      <c r="L570" s="49">
        <v>5</v>
      </c>
      <c r="M570" s="50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1574</v>
      </c>
      <c r="D571" s="1"/>
      <c r="E571" s="1"/>
      <c r="F571" s="1" t="s">
        <v>1576</v>
      </c>
      <c r="G571" s="1">
        <v>131</v>
      </c>
      <c r="H571" s="1" t="s">
        <v>19</v>
      </c>
      <c r="I571" s="1" t="s">
        <v>435</v>
      </c>
      <c r="J571" s="1">
        <v>0.05</v>
      </c>
      <c r="K571" s="1">
        <v>6.5500000000000007</v>
      </c>
      <c r="L571" s="49">
        <v>5</v>
      </c>
      <c r="M571" s="50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1574</v>
      </c>
      <c r="D572" s="1"/>
      <c r="E572" s="1"/>
      <c r="F572" s="1" t="s">
        <v>1577</v>
      </c>
      <c r="G572" s="1">
        <v>131</v>
      </c>
      <c r="H572" s="1" t="s">
        <v>19</v>
      </c>
      <c r="I572" s="1" t="s">
        <v>435</v>
      </c>
      <c r="J572" s="1">
        <v>0.03</v>
      </c>
      <c r="K572" s="1">
        <v>3.9299999999999997</v>
      </c>
      <c r="L572" s="49">
        <v>5</v>
      </c>
      <c r="M572" s="50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1578</v>
      </c>
      <c r="D573" s="1"/>
      <c r="E573" s="1"/>
      <c r="F573" s="1" t="s">
        <v>1579</v>
      </c>
      <c r="G573" s="1">
        <v>1</v>
      </c>
      <c r="H573" s="1" t="s">
        <v>19</v>
      </c>
      <c r="I573" s="1" t="s">
        <v>1580</v>
      </c>
      <c r="J573" s="1">
        <v>0.02</v>
      </c>
      <c r="K573" s="1">
        <v>0.02</v>
      </c>
      <c r="L573" s="49">
        <v>5</v>
      </c>
      <c r="M573" s="50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1578</v>
      </c>
      <c r="D574" s="1"/>
      <c r="E574" s="1"/>
      <c r="F574" s="1" t="s">
        <v>1581</v>
      </c>
      <c r="G574" s="1">
        <v>1</v>
      </c>
      <c r="H574" s="1" t="s">
        <v>19</v>
      </c>
      <c r="I574" s="1" t="s">
        <v>1580</v>
      </c>
      <c r="J574" s="1">
        <v>0.05</v>
      </c>
      <c r="K574" s="1">
        <v>0.05</v>
      </c>
      <c r="L574" s="49">
        <v>5</v>
      </c>
      <c r="M574" s="50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1566</v>
      </c>
      <c r="D575" s="1"/>
      <c r="E575" s="1"/>
      <c r="F575" s="1" t="s">
        <v>1582</v>
      </c>
      <c r="G575" s="1">
        <v>174</v>
      </c>
      <c r="H575" s="1" t="s">
        <v>19</v>
      </c>
      <c r="I575" s="1" t="s">
        <v>432</v>
      </c>
      <c r="J575" s="1">
        <v>0.03</v>
      </c>
      <c r="K575" s="1">
        <v>5.22</v>
      </c>
      <c r="L575" s="49">
        <v>5</v>
      </c>
      <c r="M575" s="50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1568</v>
      </c>
      <c r="D576" s="1"/>
      <c r="E576" s="1"/>
      <c r="F576" s="1" t="s">
        <v>1583</v>
      </c>
      <c r="G576" s="1">
        <v>258</v>
      </c>
      <c r="H576" s="1" t="s">
        <v>19</v>
      </c>
      <c r="I576" s="1" t="s">
        <v>433</v>
      </c>
      <c r="J576" s="1">
        <v>0.03</v>
      </c>
      <c r="K576" s="1">
        <v>7.7399999999999993</v>
      </c>
      <c r="L576" s="49">
        <v>5</v>
      </c>
      <c r="M576" s="50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1572</v>
      </c>
      <c r="D577" s="1"/>
      <c r="E577" s="1"/>
      <c r="F577" s="1" t="s">
        <v>1584</v>
      </c>
      <c r="G577" s="1">
        <v>362</v>
      </c>
      <c r="H577" s="1" t="s">
        <v>19</v>
      </c>
      <c r="I577" s="1" t="s">
        <v>434</v>
      </c>
      <c r="J577" s="1">
        <v>0.03</v>
      </c>
      <c r="K577" s="1">
        <v>10.86</v>
      </c>
      <c r="L577" s="49">
        <v>5</v>
      </c>
      <c r="M577" s="50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1570</v>
      </c>
      <c r="D578" s="1"/>
      <c r="E578" s="1"/>
      <c r="F578" s="1" t="s">
        <v>1585</v>
      </c>
      <c r="G578" s="1">
        <v>597</v>
      </c>
      <c r="H578" s="1" t="s">
        <v>19</v>
      </c>
      <c r="I578" s="1" t="s">
        <v>435</v>
      </c>
      <c r="J578" s="1">
        <v>0.03</v>
      </c>
      <c r="K578" s="1">
        <v>17.91</v>
      </c>
      <c r="L578" s="49">
        <v>5</v>
      </c>
      <c r="M578" s="50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1563</v>
      </c>
      <c r="D579" s="1"/>
      <c r="E579" s="1"/>
      <c r="F579" s="1" t="s">
        <v>1586</v>
      </c>
      <c r="G579" s="1">
        <v>408</v>
      </c>
      <c r="H579" s="1" t="s">
        <v>19</v>
      </c>
      <c r="I579" s="1" t="s">
        <v>431</v>
      </c>
      <c r="J579" s="1">
        <v>0.03</v>
      </c>
      <c r="K579" s="1">
        <v>12.24</v>
      </c>
      <c r="L579" s="49">
        <v>5</v>
      </c>
      <c r="M579" s="50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1578</v>
      </c>
      <c r="D580" s="1"/>
      <c r="E580" s="1"/>
      <c r="F580" s="1" t="s">
        <v>1587</v>
      </c>
      <c r="G580" s="1">
        <v>1</v>
      </c>
      <c r="H580" s="1" t="s">
        <v>19</v>
      </c>
      <c r="I580" s="1" t="s">
        <v>1580</v>
      </c>
      <c r="J580" s="1">
        <v>0.03</v>
      </c>
      <c r="K580" s="1">
        <v>0.03</v>
      </c>
      <c r="L580" s="49">
        <v>5</v>
      </c>
      <c r="M580" s="50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645</v>
      </c>
      <c r="D581" s="1"/>
      <c r="E581" s="1"/>
      <c r="F581" s="1" t="s">
        <v>1588</v>
      </c>
      <c r="G581" s="1">
        <v>14</v>
      </c>
      <c r="H581" s="1" t="s">
        <v>19</v>
      </c>
      <c r="I581" s="1" t="s">
        <v>433</v>
      </c>
      <c r="J581" s="1">
        <v>0.02</v>
      </c>
      <c r="K581" s="1">
        <v>0.28000000000000003</v>
      </c>
      <c r="L581" s="49">
        <v>5</v>
      </c>
      <c r="M581" s="50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1589</v>
      </c>
      <c r="D582" s="1"/>
      <c r="E582" s="1"/>
      <c r="F582" s="1" t="s">
        <v>1590</v>
      </c>
      <c r="G582" s="1">
        <v>20</v>
      </c>
      <c r="H582" s="1" t="s">
        <v>19</v>
      </c>
      <c r="I582" s="1" t="s">
        <v>435</v>
      </c>
      <c r="J582" s="1">
        <v>0.02</v>
      </c>
      <c r="K582" s="1">
        <v>0.4</v>
      </c>
      <c r="L582" s="49">
        <v>5</v>
      </c>
      <c r="M582" s="50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1591</v>
      </c>
      <c r="D583" s="1"/>
      <c r="E583" s="1"/>
      <c r="F583" s="1" t="s">
        <v>1592</v>
      </c>
      <c r="G583" s="1">
        <v>230</v>
      </c>
      <c r="H583" s="1" t="s">
        <v>19</v>
      </c>
      <c r="I583" s="1" t="s">
        <v>1593</v>
      </c>
      <c r="J583" s="1">
        <v>0.02</v>
      </c>
      <c r="K583" s="1">
        <v>4.6000000000000005</v>
      </c>
      <c r="L583" s="49">
        <v>5</v>
      </c>
      <c r="M583" s="50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645</v>
      </c>
      <c r="D584" s="1"/>
      <c r="E584" s="1"/>
      <c r="F584" s="1" t="s">
        <v>1594</v>
      </c>
      <c r="G584" s="1">
        <v>20</v>
      </c>
      <c r="H584" s="1" t="s">
        <v>19</v>
      </c>
      <c r="I584" s="1" t="s">
        <v>433</v>
      </c>
      <c r="J584" s="1">
        <v>0.05</v>
      </c>
      <c r="K584" s="1">
        <v>1</v>
      </c>
      <c r="L584" s="49">
        <v>5</v>
      </c>
      <c r="M584" s="50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1589</v>
      </c>
      <c r="D585" s="1"/>
      <c r="E585" s="1"/>
      <c r="F585" s="1" t="s">
        <v>1595</v>
      </c>
      <c r="G585" s="1">
        <v>20</v>
      </c>
      <c r="H585" s="1" t="s">
        <v>19</v>
      </c>
      <c r="I585" s="1" t="s">
        <v>435</v>
      </c>
      <c r="J585" s="1">
        <v>0.05</v>
      </c>
      <c r="K585" s="1">
        <v>1</v>
      </c>
      <c r="L585" s="49">
        <v>5</v>
      </c>
      <c r="M585" s="50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1591</v>
      </c>
      <c r="D586" s="1"/>
      <c r="E586" s="1"/>
      <c r="F586" s="1" t="s">
        <v>1596</v>
      </c>
      <c r="G586" s="1">
        <v>230</v>
      </c>
      <c r="H586" s="1" t="s">
        <v>19</v>
      </c>
      <c r="I586" s="1" t="s">
        <v>1593</v>
      </c>
      <c r="J586" s="1">
        <v>0.05</v>
      </c>
      <c r="K586" s="1">
        <v>11.5</v>
      </c>
      <c r="L586" s="49">
        <v>5</v>
      </c>
      <c r="M586" s="50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645</v>
      </c>
      <c r="D587" s="1"/>
      <c r="E587" s="1"/>
      <c r="F587" s="1" t="s">
        <v>1597</v>
      </c>
      <c r="G587" s="1">
        <v>50</v>
      </c>
      <c r="H587" s="1" t="s">
        <v>19</v>
      </c>
      <c r="I587" s="1" t="s">
        <v>433</v>
      </c>
      <c r="J587" s="1">
        <v>0.05</v>
      </c>
      <c r="K587" s="1">
        <v>2.5</v>
      </c>
      <c r="L587" s="49">
        <v>5</v>
      </c>
      <c r="M587" s="50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645</v>
      </c>
      <c r="D588" s="1"/>
      <c r="E588" s="1"/>
      <c r="F588" s="1" t="s">
        <v>1598</v>
      </c>
      <c r="G588" s="1">
        <v>26</v>
      </c>
      <c r="H588" s="1" t="s">
        <v>19</v>
      </c>
      <c r="I588" s="1" t="s">
        <v>433</v>
      </c>
      <c r="J588" s="1">
        <v>0.03</v>
      </c>
      <c r="K588" s="1">
        <v>0.78</v>
      </c>
      <c r="L588" s="49">
        <v>5</v>
      </c>
      <c r="M588" s="50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1589</v>
      </c>
      <c r="D589" s="1"/>
      <c r="E589" s="1"/>
      <c r="F589" s="1" t="s">
        <v>1599</v>
      </c>
      <c r="G589" s="1">
        <v>40</v>
      </c>
      <c r="H589" s="1" t="s">
        <v>19</v>
      </c>
      <c r="I589" s="1" t="s">
        <v>435</v>
      </c>
      <c r="J589" s="1">
        <v>0.03</v>
      </c>
      <c r="K589" s="1">
        <v>1.2</v>
      </c>
      <c r="L589" s="49">
        <v>5</v>
      </c>
      <c r="M589" s="50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1591</v>
      </c>
      <c r="D590" s="1"/>
      <c r="E590" s="1"/>
      <c r="F590" s="1" t="s">
        <v>1600</v>
      </c>
      <c r="G590" s="1">
        <v>460</v>
      </c>
      <c r="H590" s="1" t="s">
        <v>19</v>
      </c>
      <c r="I590" s="1" t="s">
        <v>1593</v>
      </c>
      <c r="J590" s="1">
        <v>0.03</v>
      </c>
      <c r="K590" s="1">
        <v>13.799999999999999</v>
      </c>
      <c r="L590" s="49">
        <v>5</v>
      </c>
      <c r="M590" s="50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1601</v>
      </c>
      <c r="D591" s="1"/>
      <c r="E591" s="1"/>
      <c r="F591" s="1" t="s">
        <v>1602</v>
      </c>
      <c r="G591" s="1">
        <v>6</v>
      </c>
      <c r="H591" s="1" t="s">
        <v>19</v>
      </c>
      <c r="I591" s="1" t="s">
        <v>1565</v>
      </c>
      <c r="J591" s="1">
        <v>0.02</v>
      </c>
      <c r="K591" s="1">
        <v>0.12</v>
      </c>
      <c r="L591" s="49">
        <v>5</v>
      </c>
      <c r="M591" s="50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1603</v>
      </c>
      <c r="D592" s="1"/>
      <c r="E592" s="1"/>
      <c r="F592" s="1" t="s">
        <v>1604</v>
      </c>
      <c r="G592" s="1">
        <v>2</v>
      </c>
      <c r="H592" s="1" t="s">
        <v>19</v>
      </c>
      <c r="I592" s="1" t="s">
        <v>1605</v>
      </c>
      <c r="J592" s="1">
        <v>0.02</v>
      </c>
      <c r="K592" s="1">
        <v>0.04</v>
      </c>
      <c r="L592" s="49">
        <v>5</v>
      </c>
      <c r="M592" s="50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1601</v>
      </c>
      <c r="D593" s="1"/>
      <c r="E593" s="1"/>
      <c r="F593" s="1" t="s">
        <v>1606</v>
      </c>
      <c r="G593" s="1">
        <v>16</v>
      </c>
      <c r="H593" s="1" t="s">
        <v>19</v>
      </c>
      <c r="I593" s="1" t="s">
        <v>1565</v>
      </c>
      <c r="J593" s="1">
        <v>0.02</v>
      </c>
      <c r="K593" s="1">
        <v>0.32</v>
      </c>
      <c r="L593" s="49">
        <v>5</v>
      </c>
      <c r="M593" s="50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1563</v>
      </c>
      <c r="D594" s="1"/>
      <c r="E594" s="1"/>
      <c r="F594" s="1" t="s">
        <v>1607</v>
      </c>
      <c r="G594" s="1">
        <v>48</v>
      </c>
      <c r="H594" s="1" t="s">
        <v>19</v>
      </c>
      <c r="I594" s="1" t="s">
        <v>431</v>
      </c>
      <c r="J594" s="1">
        <v>0.02</v>
      </c>
      <c r="K594" s="1">
        <v>0.96</v>
      </c>
      <c r="L594" s="49">
        <v>5</v>
      </c>
      <c r="M594" s="50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1566</v>
      </c>
      <c r="D595" s="1"/>
      <c r="E595" s="1"/>
      <c r="F595" s="1" t="s">
        <v>1608</v>
      </c>
      <c r="G595" s="1">
        <v>7</v>
      </c>
      <c r="H595" s="1" t="s">
        <v>19</v>
      </c>
      <c r="I595" s="1" t="s">
        <v>432</v>
      </c>
      <c r="J595" s="1">
        <v>0.02</v>
      </c>
      <c r="K595" s="1">
        <v>0.14000000000000001</v>
      </c>
      <c r="L595" s="49">
        <v>5</v>
      </c>
      <c r="M595" s="50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1568</v>
      </c>
      <c r="D596" s="1"/>
      <c r="E596" s="1"/>
      <c r="F596" s="1" t="s">
        <v>1609</v>
      </c>
      <c r="G596" s="1">
        <v>10</v>
      </c>
      <c r="H596" s="1" t="s">
        <v>19</v>
      </c>
      <c r="I596" s="1" t="s">
        <v>433</v>
      </c>
      <c r="J596" s="1">
        <v>0.02</v>
      </c>
      <c r="K596" s="1">
        <v>0.2</v>
      </c>
      <c r="L596" s="49">
        <v>5</v>
      </c>
      <c r="M596" s="50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1572</v>
      </c>
      <c r="D597" s="1"/>
      <c r="E597" s="1"/>
      <c r="F597" s="1" t="s">
        <v>1610</v>
      </c>
      <c r="G597" s="1">
        <v>24</v>
      </c>
      <c r="H597" s="1" t="s">
        <v>19</v>
      </c>
      <c r="I597" s="1" t="s">
        <v>434</v>
      </c>
      <c r="J597" s="1">
        <v>0.02</v>
      </c>
      <c r="K597" s="1">
        <v>0.48</v>
      </c>
      <c r="L597" s="49">
        <v>5</v>
      </c>
      <c r="M597" s="50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1570</v>
      </c>
      <c r="D598" s="1"/>
      <c r="E598" s="1"/>
      <c r="F598" s="1" t="s">
        <v>1611</v>
      </c>
      <c r="G598" s="1">
        <v>146</v>
      </c>
      <c r="H598" s="1" t="s">
        <v>19</v>
      </c>
      <c r="I598" s="1" t="s">
        <v>435</v>
      </c>
      <c r="J598" s="1">
        <v>0.02</v>
      </c>
      <c r="K598" s="1">
        <v>2.92</v>
      </c>
      <c r="L598" s="49">
        <v>5</v>
      </c>
      <c r="M598" s="50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1612</v>
      </c>
      <c r="D599" s="1"/>
      <c r="E599" s="1"/>
      <c r="F599" s="1" t="s">
        <v>1613</v>
      </c>
      <c r="G599" s="1">
        <v>1</v>
      </c>
      <c r="H599" s="1" t="s">
        <v>19</v>
      </c>
      <c r="I599" s="1" t="s">
        <v>1605</v>
      </c>
      <c r="J599" s="1">
        <v>0.02</v>
      </c>
      <c r="K599" s="1">
        <v>0.02</v>
      </c>
      <c r="L599" s="49">
        <v>5</v>
      </c>
      <c r="M599" s="50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1601</v>
      </c>
      <c r="D600" s="1"/>
      <c r="E600" s="1"/>
      <c r="F600" s="1" t="s">
        <v>1614</v>
      </c>
      <c r="G600" s="1">
        <v>90</v>
      </c>
      <c r="H600" s="1" t="s">
        <v>19</v>
      </c>
      <c r="I600" s="1" t="s">
        <v>1565</v>
      </c>
      <c r="J600" s="1">
        <v>0.02</v>
      </c>
      <c r="K600" s="1">
        <v>1.8</v>
      </c>
      <c r="L600" s="49">
        <v>5</v>
      </c>
      <c r="M600" s="50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1615</v>
      </c>
      <c r="D601" s="1"/>
      <c r="E601" s="1"/>
      <c r="F601" s="1" t="s">
        <v>1616</v>
      </c>
      <c r="G601" s="1">
        <v>40</v>
      </c>
      <c r="H601" s="1" t="s">
        <v>19</v>
      </c>
      <c r="I601" s="1" t="s">
        <v>432</v>
      </c>
      <c r="J601" s="1">
        <v>0.02</v>
      </c>
      <c r="K601" s="1">
        <v>0.8</v>
      </c>
      <c r="L601" s="49">
        <v>5</v>
      </c>
      <c r="M601" s="50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1617</v>
      </c>
      <c r="D602" s="1"/>
      <c r="E602" s="1"/>
      <c r="F602" s="1" t="s">
        <v>1618</v>
      </c>
      <c r="G602" s="1">
        <v>44</v>
      </c>
      <c r="H602" s="1" t="s">
        <v>19</v>
      </c>
      <c r="I602" s="1" t="s">
        <v>433</v>
      </c>
      <c r="J602" s="1">
        <v>0.02</v>
      </c>
      <c r="K602" s="1">
        <v>0.88</v>
      </c>
      <c r="L602" s="49">
        <v>5</v>
      </c>
      <c r="M602" s="50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1619</v>
      </c>
      <c r="D603" s="1"/>
      <c r="E603" s="1"/>
      <c r="F603" s="1" t="s">
        <v>1620</v>
      </c>
      <c r="G603" s="1">
        <v>12</v>
      </c>
      <c r="H603" s="1" t="s">
        <v>19</v>
      </c>
      <c r="I603" s="1" t="s">
        <v>432</v>
      </c>
      <c r="J603" s="1">
        <v>0.02</v>
      </c>
      <c r="K603" s="1">
        <v>0.24</v>
      </c>
      <c r="L603" s="49">
        <v>5</v>
      </c>
      <c r="M603" s="50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1617</v>
      </c>
      <c r="D604" s="1"/>
      <c r="E604" s="1"/>
      <c r="F604" s="1" t="s">
        <v>1621</v>
      </c>
      <c r="G604" s="1">
        <v>12</v>
      </c>
      <c r="H604" s="1" t="s">
        <v>19</v>
      </c>
      <c r="I604" s="1" t="s">
        <v>433</v>
      </c>
      <c r="J604" s="1">
        <v>0.02</v>
      </c>
      <c r="K604" s="1">
        <v>0.24</v>
      </c>
      <c r="L604" s="49">
        <v>5</v>
      </c>
      <c r="M604" s="50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1617</v>
      </c>
      <c r="D605" s="1"/>
      <c r="E605" s="1"/>
      <c r="F605" s="1" t="s">
        <v>1621</v>
      </c>
      <c r="G605" s="1">
        <v>12</v>
      </c>
      <c r="H605" s="1" t="s">
        <v>19</v>
      </c>
      <c r="I605" s="1" t="s">
        <v>433</v>
      </c>
      <c r="J605" s="1">
        <v>0.02</v>
      </c>
      <c r="K605" s="1">
        <v>0.24</v>
      </c>
      <c r="L605" s="49">
        <v>5</v>
      </c>
      <c r="M605" s="50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1622</v>
      </c>
      <c r="D606" s="1"/>
      <c r="E606" s="1"/>
      <c r="F606" s="1" t="s">
        <v>1623</v>
      </c>
      <c r="G606" s="1">
        <v>48</v>
      </c>
      <c r="H606" s="1" t="s">
        <v>19</v>
      </c>
      <c r="I606" s="1" t="s">
        <v>434</v>
      </c>
      <c r="J606" s="1">
        <v>0.02</v>
      </c>
      <c r="K606" s="1">
        <v>0.96</v>
      </c>
      <c r="L606" s="49">
        <v>5</v>
      </c>
      <c r="M606" s="50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1603</v>
      </c>
      <c r="D607" s="1"/>
      <c r="E607" s="1"/>
      <c r="F607" s="1" t="s">
        <v>1624</v>
      </c>
      <c r="G607" s="1">
        <v>2</v>
      </c>
      <c r="H607" s="1" t="s">
        <v>19</v>
      </c>
      <c r="I607" s="1" t="s">
        <v>1605</v>
      </c>
      <c r="J607" s="1">
        <v>0.02</v>
      </c>
      <c r="K607" s="1">
        <v>0.04</v>
      </c>
      <c r="L607" s="49">
        <v>5</v>
      </c>
      <c r="M607" s="50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1566</v>
      </c>
      <c r="D608" s="1"/>
      <c r="E608" s="1"/>
      <c r="F608" s="1" t="s">
        <v>1625</v>
      </c>
      <c r="G608" s="1">
        <v>7</v>
      </c>
      <c r="H608" s="1" t="s">
        <v>19</v>
      </c>
      <c r="I608" s="1" t="s">
        <v>432</v>
      </c>
      <c r="J608" s="1">
        <v>0.05</v>
      </c>
      <c r="K608" s="1">
        <v>0.35000000000000003</v>
      </c>
      <c r="L608" s="49">
        <v>5</v>
      </c>
      <c r="M608" s="50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1566</v>
      </c>
      <c r="D609" s="1"/>
      <c r="E609" s="1"/>
      <c r="F609" s="1" t="s">
        <v>1625</v>
      </c>
      <c r="G609" s="1">
        <v>48</v>
      </c>
      <c r="H609" s="1" t="s">
        <v>19</v>
      </c>
      <c r="I609" s="1" t="s">
        <v>432</v>
      </c>
      <c r="J609" s="1">
        <v>0.05</v>
      </c>
      <c r="K609" s="1">
        <v>2.4000000000000004</v>
      </c>
      <c r="L609" s="49">
        <v>5</v>
      </c>
      <c r="M609" s="50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1568</v>
      </c>
      <c r="D610" s="1"/>
      <c r="E610" s="1"/>
      <c r="F610" s="1" t="s">
        <v>1626</v>
      </c>
      <c r="G610" s="1">
        <v>10</v>
      </c>
      <c r="H610" s="1" t="s">
        <v>19</v>
      </c>
      <c r="I610" s="1" t="s">
        <v>433</v>
      </c>
      <c r="J610" s="1">
        <v>0.05</v>
      </c>
      <c r="K610" s="1">
        <v>0.5</v>
      </c>
      <c r="L610" s="49">
        <v>5</v>
      </c>
      <c r="M610" s="50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1572</v>
      </c>
      <c r="D611" s="1"/>
      <c r="E611" s="1"/>
      <c r="F611" s="1" t="s">
        <v>1627</v>
      </c>
      <c r="G611" s="1">
        <v>24</v>
      </c>
      <c r="H611" s="1" t="s">
        <v>19</v>
      </c>
      <c r="I611" s="1" t="s">
        <v>434</v>
      </c>
      <c r="J611" s="1">
        <v>0.05</v>
      </c>
      <c r="K611" s="1">
        <v>1.2000000000000002</v>
      </c>
      <c r="L611" s="49">
        <v>5</v>
      </c>
      <c r="M611" s="50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1570</v>
      </c>
      <c r="D612" s="1"/>
      <c r="E612" s="1"/>
      <c r="F612" s="1" t="s">
        <v>1628</v>
      </c>
      <c r="G612" s="1">
        <v>146</v>
      </c>
      <c r="H612" s="1" t="s">
        <v>19</v>
      </c>
      <c r="I612" s="1" t="s">
        <v>435</v>
      </c>
      <c r="J612" s="1">
        <v>0.05</v>
      </c>
      <c r="K612" s="1">
        <v>7.3000000000000007</v>
      </c>
      <c r="L612" s="49">
        <v>5</v>
      </c>
      <c r="M612" s="50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1601</v>
      </c>
      <c r="D613" s="1"/>
      <c r="E613" s="1"/>
      <c r="F613" s="1" t="s">
        <v>1629</v>
      </c>
      <c r="G613" s="1">
        <v>16</v>
      </c>
      <c r="H613" s="1" t="s">
        <v>19</v>
      </c>
      <c r="I613" s="1" t="s">
        <v>1565</v>
      </c>
      <c r="J613" s="1">
        <v>0.05</v>
      </c>
      <c r="K613" s="1">
        <v>0.8</v>
      </c>
      <c r="L613" s="49">
        <v>5</v>
      </c>
      <c r="M613" s="50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1603</v>
      </c>
      <c r="D614" s="1"/>
      <c r="E614" s="1"/>
      <c r="F614" s="1" t="s">
        <v>1630</v>
      </c>
      <c r="G614" s="1">
        <v>2</v>
      </c>
      <c r="H614" s="1" t="s">
        <v>19</v>
      </c>
      <c r="I614" s="1" t="s">
        <v>1605</v>
      </c>
      <c r="J614" s="1">
        <v>0.05</v>
      </c>
      <c r="K614" s="1">
        <v>0.1</v>
      </c>
      <c r="L614" s="49">
        <v>5</v>
      </c>
      <c r="M614" s="50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1617</v>
      </c>
      <c r="D615" s="1"/>
      <c r="E615" s="1"/>
      <c r="F615" s="1" t="s">
        <v>1631</v>
      </c>
      <c r="G615" s="1">
        <v>16</v>
      </c>
      <c r="H615" s="1" t="s">
        <v>19</v>
      </c>
      <c r="I615" s="1" t="s">
        <v>433</v>
      </c>
      <c r="J615" s="1">
        <v>0.05</v>
      </c>
      <c r="K615" s="1">
        <v>0.8</v>
      </c>
      <c r="L615" s="49">
        <v>5</v>
      </c>
      <c r="M615" s="50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1615</v>
      </c>
      <c r="D616" s="1"/>
      <c r="E616" s="1"/>
      <c r="F616" s="1" t="s">
        <v>1632</v>
      </c>
      <c r="G616" s="1">
        <v>12</v>
      </c>
      <c r="H616" s="1" t="s">
        <v>19</v>
      </c>
      <c r="I616" s="1" t="s">
        <v>432</v>
      </c>
      <c r="J616" s="1">
        <v>0.05</v>
      </c>
      <c r="K616" s="1">
        <v>0.60000000000000009</v>
      </c>
      <c r="L616" s="49">
        <v>5</v>
      </c>
      <c r="M616" s="50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1601</v>
      </c>
      <c r="D617" s="1"/>
      <c r="E617" s="1"/>
      <c r="F617" s="1" t="s">
        <v>1633</v>
      </c>
      <c r="G617" s="1">
        <v>80</v>
      </c>
      <c r="H617" s="1" t="s">
        <v>19</v>
      </c>
      <c r="I617" s="1" t="s">
        <v>1565</v>
      </c>
      <c r="J617" s="1">
        <v>0.05</v>
      </c>
      <c r="K617" s="1">
        <v>4</v>
      </c>
      <c r="L617" s="49">
        <v>5</v>
      </c>
      <c r="M617" s="50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1619</v>
      </c>
      <c r="D618" s="1"/>
      <c r="E618" s="1"/>
      <c r="F618" s="1" t="s">
        <v>1634</v>
      </c>
      <c r="G618" s="1">
        <v>12</v>
      </c>
      <c r="H618" s="1" t="s">
        <v>19</v>
      </c>
      <c r="I618" s="1" t="s">
        <v>432</v>
      </c>
      <c r="J618" s="1">
        <v>0.05</v>
      </c>
      <c r="K618" s="1">
        <v>0.60000000000000009</v>
      </c>
      <c r="L618" s="49">
        <v>5</v>
      </c>
      <c r="M618" s="50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1617</v>
      </c>
      <c r="D619" s="1"/>
      <c r="E619" s="1"/>
      <c r="F619" s="1" t="s">
        <v>1635</v>
      </c>
      <c r="G619" s="1">
        <v>12</v>
      </c>
      <c r="H619" s="1" t="s">
        <v>19</v>
      </c>
      <c r="I619" s="1" t="s">
        <v>433</v>
      </c>
      <c r="J619" s="1">
        <v>0.05</v>
      </c>
      <c r="K619" s="1">
        <v>0.60000000000000009</v>
      </c>
      <c r="L619" s="49">
        <v>5</v>
      </c>
      <c r="M619" s="50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1622</v>
      </c>
      <c r="D620" s="1"/>
      <c r="E620" s="1"/>
      <c r="F620" s="1" t="s">
        <v>1636</v>
      </c>
      <c r="G620" s="1">
        <v>20</v>
      </c>
      <c r="H620" s="1" t="s">
        <v>19</v>
      </c>
      <c r="I620" s="1" t="s">
        <v>434</v>
      </c>
      <c r="J620" s="1">
        <v>0.05</v>
      </c>
      <c r="K620" s="1">
        <v>1</v>
      </c>
      <c r="L620" s="49">
        <v>5</v>
      </c>
      <c r="M620" s="50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1601</v>
      </c>
      <c r="D621" s="1"/>
      <c r="E621" s="1"/>
      <c r="F621" s="1" t="s">
        <v>1637</v>
      </c>
      <c r="G621" s="1">
        <v>16</v>
      </c>
      <c r="H621" s="1" t="s">
        <v>19</v>
      </c>
      <c r="I621" s="1" t="s">
        <v>1565</v>
      </c>
      <c r="J621" s="1">
        <v>0.05</v>
      </c>
      <c r="K621" s="1">
        <v>0.8</v>
      </c>
      <c r="L621" s="49">
        <v>5</v>
      </c>
      <c r="M621" s="50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1617</v>
      </c>
      <c r="D622" s="1"/>
      <c r="E622" s="1"/>
      <c r="F622" s="1" t="s">
        <v>1638</v>
      </c>
      <c r="G622" s="1">
        <v>28</v>
      </c>
      <c r="H622" s="1" t="s">
        <v>19</v>
      </c>
      <c r="I622" s="1" t="s">
        <v>433</v>
      </c>
      <c r="J622" s="1">
        <v>0.05</v>
      </c>
      <c r="K622" s="1">
        <v>1.4000000000000001</v>
      </c>
      <c r="L622" s="49">
        <v>5</v>
      </c>
      <c r="M622" s="50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1615</v>
      </c>
      <c r="D623" s="1"/>
      <c r="E623" s="1"/>
      <c r="F623" s="1" t="s">
        <v>1639</v>
      </c>
      <c r="G623" s="1">
        <v>28</v>
      </c>
      <c r="H623" s="1" t="s">
        <v>19</v>
      </c>
      <c r="I623" s="1" t="s">
        <v>432</v>
      </c>
      <c r="J623" s="1">
        <v>0.05</v>
      </c>
      <c r="K623" s="1">
        <v>1.4000000000000001</v>
      </c>
      <c r="L623" s="49">
        <v>5</v>
      </c>
      <c r="M623" s="50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1622</v>
      </c>
      <c r="D624" s="1"/>
      <c r="E624" s="1"/>
      <c r="F624" s="1" t="s">
        <v>1640</v>
      </c>
      <c r="G624" s="1">
        <v>28</v>
      </c>
      <c r="H624" s="1" t="s">
        <v>19</v>
      </c>
      <c r="I624" s="1" t="s">
        <v>434</v>
      </c>
      <c r="J624" s="1">
        <v>0.05</v>
      </c>
      <c r="K624" s="1">
        <v>1.4000000000000001</v>
      </c>
      <c r="L624" s="49">
        <v>5</v>
      </c>
      <c r="M624" s="50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1603</v>
      </c>
      <c r="D625" s="1"/>
      <c r="E625" s="1"/>
      <c r="F625" s="1" t="s">
        <v>1641</v>
      </c>
      <c r="G625" s="1">
        <v>2</v>
      </c>
      <c r="H625" s="1" t="s">
        <v>19</v>
      </c>
      <c r="I625" s="1" t="s">
        <v>1605</v>
      </c>
      <c r="J625" s="1">
        <v>0.03</v>
      </c>
      <c r="K625" s="1">
        <v>0.06</v>
      </c>
      <c r="L625" s="49">
        <v>5</v>
      </c>
      <c r="M625" s="50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1566</v>
      </c>
      <c r="D626" s="1"/>
      <c r="E626" s="1"/>
      <c r="F626" s="1" t="s">
        <v>1642</v>
      </c>
      <c r="G626" s="1">
        <v>7</v>
      </c>
      <c r="H626" s="1" t="s">
        <v>19</v>
      </c>
      <c r="I626" s="1" t="s">
        <v>432</v>
      </c>
      <c r="J626" s="1">
        <v>0.03</v>
      </c>
      <c r="K626" s="1">
        <v>0.21</v>
      </c>
      <c r="L626" s="49">
        <v>5</v>
      </c>
      <c r="M626" s="50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1568</v>
      </c>
      <c r="D627" s="1"/>
      <c r="E627" s="1"/>
      <c r="F627" s="1" t="s">
        <v>1583</v>
      </c>
      <c r="G627" s="1">
        <v>10</v>
      </c>
      <c r="H627" s="1" t="s">
        <v>19</v>
      </c>
      <c r="I627" s="1" t="s">
        <v>433</v>
      </c>
      <c r="J627" s="1">
        <v>0.03</v>
      </c>
      <c r="K627" s="1">
        <v>0.3</v>
      </c>
      <c r="L627" s="49">
        <v>5</v>
      </c>
      <c r="M627" s="50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1572</v>
      </c>
      <c r="D628" s="1"/>
      <c r="E628" s="1"/>
      <c r="F628" s="1" t="s">
        <v>1584</v>
      </c>
      <c r="G628" s="1">
        <v>24</v>
      </c>
      <c r="H628" s="1" t="s">
        <v>19</v>
      </c>
      <c r="I628" s="1" t="s">
        <v>434</v>
      </c>
      <c r="J628" s="1">
        <v>0.03</v>
      </c>
      <c r="K628" s="1">
        <v>0.72</v>
      </c>
      <c r="L628" s="49">
        <v>5</v>
      </c>
      <c r="M628" s="50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1570</v>
      </c>
      <c r="D629" s="1"/>
      <c r="E629" s="1"/>
      <c r="F629" s="1" t="s">
        <v>1585</v>
      </c>
      <c r="G629" s="1">
        <v>146</v>
      </c>
      <c r="H629" s="1" t="s">
        <v>19</v>
      </c>
      <c r="I629" s="1" t="s">
        <v>435</v>
      </c>
      <c r="J629" s="1">
        <v>0.03</v>
      </c>
      <c r="K629" s="1">
        <v>4.38</v>
      </c>
      <c r="L629" s="49">
        <v>5</v>
      </c>
      <c r="M629" s="50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1563</v>
      </c>
      <c r="D630" s="1"/>
      <c r="E630" s="1"/>
      <c r="F630" s="1" t="s">
        <v>1643</v>
      </c>
      <c r="G630" s="1">
        <v>48</v>
      </c>
      <c r="H630" s="1" t="s">
        <v>19</v>
      </c>
      <c r="I630" s="1" t="s">
        <v>431</v>
      </c>
      <c r="J630" s="1">
        <v>0.03</v>
      </c>
      <c r="K630" s="1">
        <v>1.44</v>
      </c>
      <c r="L630" s="49">
        <v>5</v>
      </c>
      <c r="M630" s="50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1601</v>
      </c>
      <c r="D631" s="1"/>
      <c r="E631" s="1"/>
      <c r="F631" s="1" t="s">
        <v>1644</v>
      </c>
      <c r="G631" s="1">
        <v>16</v>
      </c>
      <c r="H631" s="1" t="s">
        <v>19</v>
      </c>
      <c r="I631" s="1" t="s">
        <v>1565</v>
      </c>
      <c r="J631" s="1">
        <v>0.03</v>
      </c>
      <c r="K631" s="1">
        <v>0.48</v>
      </c>
      <c r="L631" s="49">
        <v>5</v>
      </c>
      <c r="M631" s="50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1612</v>
      </c>
      <c r="D632" s="1"/>
      <c r="E632" s="1"/>
      <c r="F632" s="1" t="s">
        <v>1645</v>
      </c>
      <c r="G632" s="1">
        <v>1</v>
      </c>
      <c r="H632" s="1" t="s">
        <v>19</v>
      </c>
      <c r="I632" s="1" t="s">
        <v>1605</v>
      </c>
      <c r="J632" s="1">
        <v>0.03</v>
      </c>
      <c r="K632" s="1">
        <v>0.03</v>
      </c>
      <c r="L632" s="49">
        <v>5</v>
      </c>
      <c r="M632" s="50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1603</v>
      </c>
      <c r="D633" s="1"/>
      <c r="E633" s="1"/>
      <c r="F633" s="1" t="s">
        <v>1646</v>
      </c>
      <c r="G633" s="1">
        <v>2</v>
      </c>
      <c r="H633" s="1" t="s">
        <v>19</v>
      </c>
      <c r="I633" s="1" t="s">
        <v>1605</v>
      </c>
      <c r="J633" s="1">
        <v>0.03</v>
      </c>
      <c r="K633" s="1">
        <v>0.06</v>
      </c>
      <c r="L633" s="49">
        <v>5</v>
      </c>
      <c r="M633" s="50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1615</v>
      </c>
      <c r="D634" s="1"/>
      <c r="E634" s="1"/>
      <c r="F634" s="1" t="s">
        <v>1647</v>
      </c>
      <c r="G634" s="1">
        <v>40</v>
      </c>
      <c r="H634" s="1" t="s">
        <v>19</v>
      </c>
      <c r="I634" s="1" t="s">
        <v>432</v>
      </c>
      <c r="J634" s="1">
        <v>0.03</v>
      </c>
      <c r="K634" s="1">
        <v>1.2</v>
      </c>
      <c r="L634" s="49">
        <v>5</v>
      </c>
      <c r="M634" s="50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1622</v>
      </c>
      <c r="D635" s="1"/>
      <c r="E635" s="1"/>
      <c r="F635" s="1" t="s">
        <v>1648</v>
      </c>
      <c r="G635" s="1">
        <v>48</v>
      </c>
      <c r="H635" s="1" t="s">
        <v>19</v>
      </c>
      <c r="I635" s="1" t="s">
        <v>434</v>
      </c>
      <c r="J635" s="1">
        <v>0.03</v>
      </c>
      <c r="K635" s="1">
        <v>1.44</v>
      </c>
      <c r="L635" s="49">
        <v>5</v>
      </c>
      <c r="M635" s="50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1601</v>
      </c>
      <c r="D636" s="1"/>
      <c r="E636" s="1"/>
      <c r="F636" s="1" t="s">
        <v>1649</v>
      </c>
      <c r="G636" s="1">
        <v>96</v>
      </c>
      <c r="H636" s="1" t="s">
        <v>19</v>
      </c>
      <c r="I636" s="1" t="s">
        <v>1565</v>
      </c>
      <c r="J636" s="1">
        <v>0.03</v>
      </c>
      <c r="K636" s="1">
        <v>2.88</v>
      </c>
      <c r="L636" s="49">
        <v>5</v>
      </c>
      <c r="M636" s="50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1619</v>
      </c>
      <c r="D637" s="1"/>
      <c r="E637" s="1"/>
      <c r="F637" s="1" t="s">
        <v>1650</v>
      </c>
      <c r="G637" s="1">
        <v>12</v>
      </c>
      <c r="H637" s="1" t="s">
        <v>19</v>
      </c>
      <c r="I637" s="1" t="s">
        <v>432</v>
      </c>
      <c r="J637" s="1">
        <v>0.03</v>
      </c>
      <c r="K637" s="1">
        <v>0.36</v>
      </c>
      <c r="L637" s="49">
        <v>5</v>
      </c>
      <c r="M637" s="50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9"/>
      <c r="M638" s="50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9"/>
      <c r="M639" s="50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9"/>
      <c r="M640" s="50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9"/>
      <c r="M641" s="50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9"/>
      <c r="M642" s="50"/>
      <c r="N642" s="1"/>
    </row>
    <row r="643" spans="1:14" ht="20.25" x14ac:dyDescent="0.25">
      <c r="A643" s="1">
        <v>5</v>
      </c>
      <c r="B643" s="1"/>
      <c r="C643" s="1" t="s">
        <v>1651</v>
      </c>
      <c r="D643" s="1"/>
      <c r="E643" s="1"/>
      <c r="F643" s="1" t="s">
        <v>1652</v>
      </c>
      <c r="G643" s="1">
        <v>30</v>
      </c>
      <c r="H643" s="1" t="s">
        <v>19</v>
      </c>
      <c r="I643" s="1" t="s">
        <v>1653</v>
      </c>
      <c r="J643" s="1">
        <v>0.03</v>
      </c>
      <c r="K643" s="1">
        <v>0.89999999999999991</v>
      </c>
      <c r="L643" s="49">
        <v>6</v>
      </c>
      <c r="M643" s="50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1654</v>
      </c>
      <c r="D644" s="1"/>
      <c r="E644" s="1"/>
      <c r="F644" s="1" t="s">
        <v>1655</v>
      </c>
      <c r="G644" s="1">
        <v>15</v>
      </c>
      <c r="H644" s="1" t="s">
        <v>19</v>
      </c>
      <c r="I644" s="1" t="s">
        <v>1656</v>
      </c>
      <c r="J644" s="1">
        <v>0.03</v>
      </c>
      <c r="K644" s="1">
        <v>0.44999999999999996</v>
      </c>
      <c r="L644" s="49">
        <v>6</v>
      </c>
      <c r="M644" s="50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1654</v>
      </c>
      <c r="D645" s="1"/>
      <c r="E645" s="1"/>
      <c r="F645" s="1" t="s">
        <v>1657</v>
      </c>
      <c r="G645" s="1">
        <v>15</v>
      </c>
      <c r="H645" s="1" t="s">
        <v>19</v>
      </c>
      <c r="I645" s="1" t="s">
        <v>1653</v>
      </c>
      <c r="J645" s="1">
        <v>0.04</v>
      </c>
      <c r="K645" s="1">
        <v>0.6</v>
      </c>
      <c r="L645" s="49">
        <v>6</v>
      </c>
      <c r="M645" s="50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1651</v>
      </c>
      <c r="D646" s="1"/>
      <c r="E646" s="1"/>
      <c r="F646" s="1" t="s">
        <v>1658</v>
      </c>
      <c r="G646" s="1">
        <v>30</v>
      </c>
      <c r="H646" s="1" t="s">
        <v>19</v>
      </c>
      <c r="I646" s="1" t="s">
        <v>1653</v>
      </c>
      <c r="J646" s="1">
        <v>0.05</v>
      </c>
      <c r="K646" s="1">
        <v>1.5</v>
      </c>
      <c r="L646" s="49">
        <v>6</v>
      </c>
      <c r="M646" s="50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1651</v>
      </c>
      <c r="D647" s="1"/>
      <c r="E647" s="1"/>
      <c r="F647" s="1" t="s">
        <v>1659</v>
      </c>
      <c r="G647" s="1">
        <v>10</v>
      </c>
      <c r="H647" s="1" t="s">
        <v>19</v>
      </c>
      <c r="I647" s="1" t="s">
        <v>1656</v>
      </c>
      <c r="J647" s="1">
        <v>0.05</v>
      </c>
      <c r="K647" s="1">
        <v>0.5</v>
      </c>
      <c r="L647" s="49">
        <v>6</v>
      </c>
      <c r="M647" s="50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1654</v>
      </c>
      <c r="D648" s="1"/>
      <c r="E648" s="1"/>
      <c r="F648" s="1" t="s">
        <v>1660</v>
      </c>
      <c r="G648" s="1">
        <v>15</v>
      </c>
      <c r="H648" s="1" t="s">
        <v>19</v>
      </c>
      <c r="I648" s="1" t="s">
        <v>1656</v>
      </c>
      <c r="J648" s="1">
        <v>0.04</v>
      </c>
      <c r="K648" s="1">
        <v>0.6</v>
      </c>
      <c r="L648" s="49">
        <v>6</v>
      </c>
      <c r="M648" s="50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1661</v>
      </c>
      <c r="D649" s="1"/>
      <c r="E649" s="1"/>
      <c r="F649" s="1" t="s">
        <v>1662</v>
      </c>
      <c r="G649" s="1">
        <v>30</v>
      </c>
      <c r="H649" s="1" t="s">
        <v>19</v>
      </c>
      <c r="I649" s="1" t="s">
        <v>1663</v>
      </c>
      <c r="J649" s="1">
        <v>0.04</v>
      </c>
      <c r="K649" s="1">
        <v>1.2</v>
      </c>
      <c r="L649" s="49">
        <v>6</v>
      </c>
      <c r="M649" s="50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680</v>
      </c>
      <c r="D650" s="1"/>
      <c r="E650" s="1"/>
      <c r="F650" s="1" t="s">
        <v>1664</v>
      </c>
      <c r="G650" s="1">
        <v>10</v>
      </c>
      <c r="H650" s="1" t="s">
        <v>19</v>
      </c>
      <c r="I650" s="1" t="s">
        <v>1653</v>
      </c>
      <c r="J650" s="1">
        <v>0.04</v>
      </c>
      <c r="K650" s="1">
        <v>0.4</v>
      </c>
      <c r="L650" s="49">
        <v>6</v>
      </c>
      <c r="M650" s="50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680</v>
      </c>
      <c r="D651" s="1"/>
      <c r="E651" s="1"/>
      <c r="F651" s="1" t="s">
        <v>1665</v>
      </c>
      <c r="G651" s="1">
        <v>6</v>
      </c>
      <c r="H651" s="1" t="s">
        <v>19</v>
      </c>
      <c r="I651" s="1" t="s">
        <v>1656</v>
      </c>
      <c r="J651" s="1">
        <v>0.04</v>
      </c>
      <c r="K651" s="1">
        <v>0.24</v>
      </c>
      <c r="L651" s="49">
        <v>6</v>
      </c>
      <c r="M651" s="50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1666</v>
      </c>
      <c r="D652" s="1"/>
      <c r="E652" s="1"/>
      <c r="F652" s="1" t="s">
        <v>1667</v>
      </c>
      <c r="G652" s="1">
        <v>8</v>
      </c>
      <c r="H652" s="1" t="s">
        <v>19</v>
      </c>
      <c r="I652" s="1" t="s">
        <v>1653</v>
      </c>
      <c r="J652" s="1">
        <v>0.05</v>
      </c>
      <c r="K652" s="1">
        <v>0.4</v>
      </c>
      <c r="L652" s="49">
        <v>6</v>
      </c>
      <c r="M652" s="50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1668</v>
      </c>
      <c r="D653" s="1"/>
      <c r="E653" s="1"/>
      <c r="F653" s="1" t="s">
        <v>1669</v>
      </c>
      <c r="G653" s="1">
        <v>8</v>
      </c>
      <c r="H653" s="1" t="s">
        <v>19</v>
      </c>
      <c r="I653" s="1" t="s">
        <v>1653</v>
      </c>
      <c r="J653" s="1">
        <v>0.03</v>
      </c>
      <c r="K653" s="1">
        <v>0.24</v>
      </c>
      <c r="L653" s="49">
        <v>6</v>
      </c>
      <c r="M653" s="50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824</v>
      </c>
      <c r="D654" s="1"/>
      <c r="E654" s="1"/>
      <c r="F654" s="1" t="s">
        <v>1670</v>
      </c>
      <c r="G654" s="1">
        <v>2600</v>
      </c>
      <c r="H654" s="1" t="s">
        <v>19</v>
      </c>
      <c r="I654" s="1" t="s">
        <v>1352</v>
      </c>
      <c r="J654" s="1">
        <v>0.03</v>
      </c>
      <c r="K654" s="1">
        <v>78</v>
      </c>
      <c r="L654" s="49">
        <v>6</v>
      </c>
      <c r="M654" s="50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824</v>
      </c>
      <c r="D655" s="1"/>
      <c r="E655" s="1"/>
      <c r="F655" s="1" t="s">
        <v>1671</v>
      </c>
      <c r="G655" s="1">
        <v>2600</v>
      </c>
      <c r="H655" s="1" t="s">
        <v>19</v>
      </c>
      <c r="I655" s="1" t="s">
        <v>1352</v>
      </c>
      <c r="J655" s="1">
        <v>0.05</v>
      </c>
      <c r="K655" s="1">
        <v>130</v>
      </c>
      <c r="L655" s="49">
        <v>6</v>
      </c>
      <c r="M655" s="50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824</v>
      </c>
      <c r="D656" s="1"/>
      <c r="E656" s="1"/>
      <c r="F656" s="1" t="s">
        <v>1672</v>
      </c>
      <c r="G656" s="1">
        <v>2600</v>
      </c>
      <c r="H656" s="1" t="s">
        <v>19</v>
      </c>
      <c r="I656" s="1" t="s">
        <v>1352</v>
      </c>
      <c r="J656" s="1">
        <v>0.03</v>
      </c>
      <c r="K656" s="1">
        <v>78</v>
      </c>
      <c r="L656" s="49">
        <v>6</v>
      </c>
      <c r="M656" s="50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1673</v>
      </c>
      <c r="D657" s="1"/>
      <c r="E657" s="1"/>
      <c r="F657" s="1" t="s">
        <v>1674</v>
      </c>
      <c r="G657" s="1">
        <v>136</v>
      </c>
      <c r="H657" s="1" t="s">
        <v>19</v>
      </c>
      <c r="I657" s="1" t="s">
        <v>1675</v>
      </c>
      <c r="J657" s="1">
        <v>0.03</v>
      </c>
      <c r="K657" s="1">
        <v>4.08</v>
      </c>
      <c r="L657" s="49">
        <v>6</v>
      </c>
      <c r="M657" s="50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680</v>
      </c>
      <c r="D658" s="1"/>
      <c r="E658" s="1"/>
      <c r="F658" s="1" t="s">
        <v>1676</v>
      </c>
      <c r="G658" s="1">
        <v>12</v>
      </c>
      <c r="H658" s="1" t="s">
        <v>19</v>
      </c>
      <c r="I658" s="1" t="s">
        <v>1677</v>
      </c>
      <c r="J658" s="1">
        <v>0.03</v>
      </c>
      <c r="K658" s="1">
        <v>0.36</v>
      </c>
      <c r="L658" s="49">
        <v>6</v>
      </c>
      <c r="M658" s="50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1673</v>
      </c>
      <c r="D659" s="1"/>
      <c r="E659" s="1"/>
      <c r="F659" s="1" t="s">
        <v>1678</v>
      </c>
      <c r="G659" s="1">
        <v>136</v>
      </c>
      <c r="H659" s="1" t="s">
        <v>19</v>
      </c>
      <c r="I659" s="1" t="s">
        <v>1675</v>
      </c>
      <c r="J659" s="1">
        <v>0.05</v>
      </c>
      <c r="K659" s="1">
        <v>6.8000000000000007</v>
      </c>
      <c r="L659" s="49">
        <v>6</v>
      </c>
      <c r="M659" s="50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680</v>
      </c>
      <c r="D660" s="1"/>
      <c r="E660" s="1"/>
      <c r="F660" s="1" t="s">
        <v>1679</v>
      </c>
      <c r="G660" s="1">
        <v>12</v>
      </c>
      <c r="H660" s="1" t="s">
        <v>19</v>
      </c>
      <c r="I660" s="1" t="s">
        <v>1677</v>
      </c>
      <c r="J660" s="1">
        <v>0.05</v>
      </c>
      <c r="K660" s="1">
        <v>0.60000000000000009</v>
      </c>
      <c r="L660" s="49">
        <v>6</v>
      </c>
      <c r="M660" s="50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680</v>
      </c>
      <c r="D661" s="1"/>
      <c r="E661" s="1"/>
      <c r="F661" s="1" t="s">
        <v>1680</v>
      </c>
      <c r="G661" s="1">
        <v>8</v>
      </c>
      <c r="H661" s="1" t="s">
        <v>19</v>
      </c>
      <c r="I661" s="1" t="s">
        <v>1677</v>
      </c>
      <c r="J661" s="1">
        <v>0.05</v>
      </c>
      <c r="K661" s="1">
        <v>0.4</v>
      </c>
      <c r="L661" s="49">
        <v>6</v>
      </c>
      <c r="M661" s="50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1673</v>
      </c>
      <c r="D662" s="1"/>
      <c r="E662" s="1"/>
      <c r="F662" s="1" t="s">
        <v>1681</v>
      </c>
      <c r="G662" s="1">
        <v>136</v>
      </c>
      <c r="H662" s="1" t="s">
        <v>19</v>
      </c>
      <c r="I662" s="1" t="s">
        <v>1675</v>
      </c>
      <c r="J662" s="1">
        <v>0.03</v>
      </c>
      <c r="K662" s="1">
        <v>4.08</v>
      </c>
      <c r="L662" s="49">
        <v>6</v>
      </c>
      <c r="M662" s="50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1682</v>
      </c>
      <c r="D663" s="1"/>
      <c r="E663" s="1"/>
      <c r="F663" s="1" t="s">
        <v>1683</v>
      </c>
      <c r="G663" s="1">
        <v>8</v>
      </c>
      <c r="H663" s="1" t="s">
        <v>19</v>
      </c>
      <c r="I663" s="1" t="s">
        <v>1677</v>
      </c>
      <c r="J663" s="1">
        <v>0.03</v>
      </c>
      <c r="K663" s="1">
        <v>0.24</v>
      </c>
      <c r="L663" s="49">
        <v>6</v>
      </c>
      <c r="M663" s="50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680</v>
      </c>
      <c r="D664" s="1"/>
      <c r="E664" s="1"/>
      <c r="F664" s="1" t="s">
        <v>1684</v>
      </c>
      <c r="G664" s="1">
        <v>12</v>
      </c>
      <c r="H664" s="1" t="s">
        <v>19</v>
      </c>
      <c r="I664" s="1" t="s">
        <v>1677</v>
      </c>
      <c r="J664" s="1">
        <v>0.03</v>
      </c>
      <c r="K664" s="1">
        <v>0.36</v>
      </c>
      <c r="L664" s="49">
        <v>6</v>
      </c>
      <c r="M664" s="50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680</v>
      </c>
      <c r="D665" s="1"/>
      <c r="E665" s="1"/>
      <c r="F665" s="1" t="s">
        <v>1685</v>
      </c>
      <c r="G665" s="1">
        <v>8</v>
      </c>
      <c r="H665" s="1" t="s">
        <v>19</v>
      </c>
      <c r="I665" s="1" t="s">
        <v>1677</v>
      </c>
      <c r="J665" s="1">
        <v>0.03</v>
      </c>
      <c r="K665" s="1">
        <v>0.24</v>
      </c>
      <c r="L665" s="49">
        <v>6</v>
      </c>
      <c r="M665" s="50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680</v>
      </c>
      <c r="D666" s="1"/>
      <c r="E666" s="1"/>
      <c r="F666" s="1" t="s">
        <v>1686</v>
      </c>
      <c r="G666" s="1">
        <v>4</v>
      </c>
      <c r="H666" s="1" t="s">
        <v>19</v>
      </c>
      <c r="I666" s="1" t="s">
        <v>1677</v>
      </c>
      <c r="J666" s="1">
        <v>0.03</v>
      </c>
      <c r="K666" s="1">
        <v>0.12</v>
      </c>
      <c r="L666" s="49">
        <v>6</v>
      </c>
      <c r="M666" s="50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1694</v>
      </c>
      <c r="D667" s="1" t="s">
        <v>1695</v>
      </c>
      <c r="E667" s="1"/>
      <c r="F667" s="1" t="s">
        <v>1696</v>
      </c>
      <c r="G667" s="1">
        <v>90</v>
      </c>
      <c r="H667" s="1" t="s">
        <v>19</v>
      </c>
      <c r="I667" s="1" t="s">
        <v>659</v>
      </c>
      <c r="J667" s="1">
        <v>0.02</v>
      </c>
      <c r="K667" s="1">
        <v>1.8</v>
      </c>
      <c r="L667" s="49">
        <v>5</v>
      </c>
      <c r="M667" s="50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1697</v>
      </c>
      <c r="D668" s="1" t="s">
        <v>1698</v>
      </c>
      <c r="E668" s="1"/>
      <c r="F668" s="1" t="s">
        <v>1699</v>
      </c>
      <c r="G668" s="1">
        <v>88</v>
      </c>
      <c r="H668" s="1" t="s">
        <v>19</v>
      </c>
      <c r="I668" s="1" t="s">
        <v>659</v>
      </c>
      <c r="J668" s="1">
        <v>0.02</v>
      </c>
      <c r="K668" s="1">
        <v>1.76</v>
      </c>
      <c r="L668" s="49">
        <v>5</v>
      </c>
      <c r="M668" s="50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1694</v>
      </c>
      <c r="D669" s="1" t="s">
        <v>1695</v>
      </c>
      <c r="E669" s="1"/>
      <c r="F669" s="1" t="s">
        <v>1700</v>
      </c>
      <c r="G669" s="1">
        <v>24</v>
      </c>
      <c r="H669" s="1" t="s">
        <v>19</v>
      </c>
      <c r="I669" s="1" t="s">
        <v>659</v>
      </c>
      <c r="J669" s="1">
        <v>0.02</v>
      </c>
      <c r="K669" s="1">
        <v>0.48</v>
      </c>
      <c r="L669" s="49">
        <v>5</v>
      </c>
      <c r="M669" s="50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1697</v>
      </c>
      <c r="D670" s="1" t="s">
        <v>1698</v>
      </c>
      <c r="E670" s="1"/>
      <c r="F670" s="1" t="s">
        <v>1701</v>
      </c>
      <c r="G670" s="1">
        <v>28</v>
      </c>
      <c r="H670" s="1" t="s">
        <v>19</v>
      </c>
      <c r="I670" s="1" t="s">
        <v>659</v>
      </c>
      <c r="J670" s="1">
        <v>0.02</v>
      </c>
      <c r="K670" s="1">
        <v>0.56000000000000005</v>
      </c>
      <c r="L670" s="49">
        <v>5</v>
      </c>
      <c r="M670" s="50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1694</v>
      </c>
      <c r="D671" s="1" t="s">
        <v>1695</v>
      </c>
      <c r="E671" s="1"/>
      <c r="F671" s="1" t="s">
        <v>1702</v>
      </c>
      <c r="G671" s="1">
        <v>90</v>
      </c>
      <c r="H671" s="1" t="s">
        <v>19</v>
      </c>
      <c r="I671" s="1" t="s">
        <v>659</v>
      </c>
      <c r="J671" s="1">
        <v>0.05</v>
      </c>
      <c r="K671" s="1">
        <v>4.5</v>
      </c>
      <c r="L671" s="49">
        <v>5</v>
      </c>
      <c r="M671" s="50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1697</v>
      </c>
      <c r="D672" s="1" t="s">
        <v>1698</v>
      </c>
      <c r="E672" s="1"/>
      <c r="F672" s="1" t="s">
        <v>1703</v>
      </c>
      <c r="G672" s="1">
        <v>88</v>
      </c>
      <c r="H672" s="1" t="s">
        <v>19</v>
      </c>
      <c r="I672" s="1" t="s">
        <v>659</v>
      </c>
      <c r="J672" s="1">
        <v>0.05</v>
      </c>
      <c r="K672" s="1">
        <v>4.4000000000000004</v>
      </c>
      <c r="L672" s="49">
        <v>5</v>
      </c>
      <c r="M672" s="50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1694</v>
      </c>
      <c r="D673" s="1" t="s">
        <v>1695</v>
      </c>
      <c r="E673" s="1"/>
      <c r="F673" s="1" t="s">
        <v>1704</v>
      </c>
      <c r="G673" s="1">
        <v>94</v>
      </c>
      <c r="H673" s="1" t="s">
        <v>19</v>
      </c>
      <c r="I673" s="1" t="s">
        <v>659</v>
      </c>
      <c r="J673" s="1">
        <v>0.05</v>
      </c>
      <c r="K673" s="1">
        <v>4.7</v>
      </c>
      <c r="L673" s="49">
        <v>5</v>
      </c>
      <c r="M673" s="50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1697</v>
      </c>
      <c r="D674" s="1" t="s">
        <v>1698</v>
      </c>
      <c r="E674" s="1"/>
      <c r="F674" s="1" t="s">
        <v>1705</v>
      </c>
      <c r="G674" s="1">
        <v>60</v>
      </c>
      <c r="H674" s="1" t="s">
        <v>19</v>
      </c>
      <c r="I674" s="1" t="s">
        <v>659</v>
      </c>
      <c r="J674" s="1">
        <v>0.05</v>
      </c>
      <c r="K674" s="1">
        <v>3</v>
      </c>
      <c r="L674" s="49">
        <v>5</v>
      </c>
      <c r="M674" s="50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1706</v>
      </c>
      <c r="D675" s="1" t="s">
        <v>1707</v>
      </c>
      <c r="E675" s="1"/>
      <c r="F675" s="1" t="s">
        <v>1708</v>
      </c>
      <c r="G675" s="1">
        <v>18</v>
      </c>
      <c r="H675" s="1" t="s">
        <v>19</v>
      </c>
      <c r="I675" s="1" t="s">
        <v>1709</v>
      </c>
      <c r="J675" s="1">
        <v>0.05</v>
      </c>
      <c r="K675" s="1">
        <v>0.9</v>
      </c>
      <c r="L675" s="49">
        <v>5</v>
      </c>
      <c r="M675" s="50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1710</v>
      </c>
      <c r="D676" s="1" t="s">
        <v>1711</v>
      </c>
      <c r="E676" s="1"/>
      <c r="F676" s="1" t="s">
        <v>1712</v>
      </c>
      <c r="G676" s="1">
        <v>16</v>
      </c>
      <c r="H676" s="1" t="s">
        <v>19</v>
      </c>
      <c r="I676" s="1" t="s">
        <v>659</v>
      </c>
      <c r="J676" s="1">
        <v>0.05</v>
      </c>
      <c r="K676" s="1">
        <v>0.8</v>
      </c>
      <c r="L676" s="49">
        <v>5</v>
      </c>
      <c r="M676" s="50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1694</v>
      </c>
      <c r="D677" s="1" t="s">
        <v>1695</v>
      </c>
      <c r="E677" s="1"/>
      <c r="F677" s="1" t="s">
        <v>1713</v>
      </c>
      <c r="G677" s="1">
        <v>90</v>
      </c>
      <c r="H677" s="1" t="s">
        <v>19</v>
      </c>
      <c r="I677" s="1" t="s">
        <v>659</v>
      </c>
      <c r="J677" s="1">
        <v>0.03</v>
      </c>
      <c r="K677" s="1">
        <v>2.6999999999999997</v>
      </c>
      <c r="L677" s="49">
        <v>5</v>
      </c>
      <c r="M677" s="50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1697</v>
      </c>
      <c r="D678" s="1" t="s">
        <v>1698</v>
      </c>
      <c r="E678" s="1"/>
      <c r="F678" s="1" t="s">
        <v>1714</v>
      </c>
      <c r="G678" s="1">
        <v>88</v>
      </c>
      <c r="H678" s="1" t="s">
        <v>19</v>
      </c>
      <c r="I678" s="1" t="s">
        <v>659</v>
      </c>
      <c r="J678" s="1">
        <v>0.03</v>
      </c>
      <c r="K678" s="1">
        <v>2.6399999999999997</v>
      </c>
      <c r="L678" s="49">
        <v>5</v>
      </c>
      <c r="M678" s="50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1697</v>
      </c>
      <c r="D679" s="1" t="s">
        <v>1698</v>
      </c>
      <c r="E679" s="1"/>
      <c r="F679" s="1" t="s">
        <v>1715</v>
      </c>
      <c r="G679" s="1">
        <v>60</v>
      </c>
      <c r="H679" s="1" t="s">
        <v>19</v>
      </c>
      <c r="I679" s="1" t="s">
        <v>659</v>
      </c>
      <c r="J679" s="1">
        <v>0.03</v>
      </c>
      <c r="K679" s="1">
        <v>1.7999999999999998</v>
      </c>
      <c r="L679" s="49">
        <v>5</v>
      </c>
      <c r="M679" s="50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1694</v>
      </c>
      <c r="D680" s="1" t="s">
        <v>1695</v>
      </c>
      <c r="E680" s="1"/>
      <c r="F680" s="1" t="s">
        <v>1716</v>
      </c>
      <c r="G680" s="1">
        <v>24</v>
      </c>
      <c r="H680" s="1" t="s">
        <v>19</v>
      </c>
      <c r="I680" s="1" t="s">
        <v>659</v>
      </c>
      <c r="J680" s="1">
        <v>0.03</v>
      </c>
      <c r="K680" s="1">
        <v>0.72</v>
      </c>
      <c r="L680" s="49">
        <v>5</v>
      </c>
      <c r="M680" s="50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1697</v>
      </c>
      <c r="D681" s="1" t="s">
        <v>1698</v>
      </c>
      <c r="E681" s="1"/>
      <c r="F681" s="1" t="s">
        <v>1717</v>
      </c>
      <c r="G681" s="1">
        <v>74</v>
      </c>
      <c r="H681" s="1" t="s">
        <v>19</v>
      </c>
      <c r="I681" s="1" t="s">
        <v>659</v>
      </c>
      <c r="J681" s="1">
        <v>0.03</v>
      </c>
      <c r="K681" s="1">
        <v>2.2199999999999998</v>
      </c>
      <c r="L681" s="49">
        <v>5</v>
      </c>
      <c r="M681" s="50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1718</v>
      </c>
      <c r="D682" s="1" t="s">
        <v>1719</v>
      </c>
      <c r="E682" s="1"/>
      <c r="F682" s="1" t="s">
        <v>1720</v>
      </c>
      <c r="G682" s="1">
        <v>70</v>
      </c>
      <c r="H682" s="1" t="s">
        <v>19</v>
      </c>
      <c r="I682" s="1" t="s">
        <v>1709</v>
      </c>
      <c r="J682" s="1">
        <v>0.01</v>
      </c>
      <c r="K682" s="1">
        <v>0.70000000000000007</v>
      </c>
      <c r="L682" s="49">
        <v>5</v>
      </c>
      <c r="M682" s="50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1697</v>
      </c>
      <c r="D683" s="1" t="s">
        <v>1698</v>
      </c>
      <c r="E683" s="1"/>
      <c r="F683" s="1" t="s">
        <v>1721</v>
      </c>
      <c r="G683" s="1">
        <v>63</v>
      </c>
      <c r="H683" s="1" t="s">
        <v>19</v>
      </c>
      <c r="I683" s="1" t="s">
        <v>659</v>
      </c>
      <c r="J683" s="1">
        <v>0.01</v>
      </c>
      <c r="K683" s="1">
        <v>0.63</v>
      </c>
      <c r="L683" s="49">
        <v>5</v>
      </c>
      <c r="M683" s="50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1694</v>
      </c>
      <c r="D684" s="1" t="s">
        <v>1695</v>
      </c>
      <c r="E684" s="1"/>
      <c r="F684" s="1" t="s">
        <v>1722</v>
      </c>
      <c r="G684" s="1">
        <v>44</v>
      </c>
      <c r="H684" s="1" t="s">
        <v>19</v>
      </c>
      <c r="I684" s="1" t="s">
        <v>659</v>
      </c>
      <c r="J684" s="1">
        <v>0.01</v>
      </c>
      <c r="K684" s="1">
        <v>0.44</v>
      </c>
      <c r="L684" s="49">
        <v>5</v>
      </c>
      <c r="M684" s="50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1723</v>
      </c>
      <c r="D685" s="1"/>
      <c r="E685" s="1"/>
      <c r="F685" s="1" t="s">
        <v>1724</v>
      </c>
      <c r="G685" s="1">
        <v>2</v>
      </c>
      <c r="H685" s="1" t="s">
        <v>19</v>
      </c>
      <c r="I685" s="1" t="s">
        <v>659</v>
      </c>
      <c r="J685" s="1">
        <v>0.01</v>
      </c>
      <c r="K685" s="1">
        <v>0.02</v>
      </c>
      <c r="L685" s="49">
        <v>5</v>
      </c>
      <c r="M685" s="50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1725</v>
      </c>
      <c r="D686" s="1"/>
      <c r="E686" s="1"/>
      <c r="F686" s="1" t="s">
        <v>1726</v>
      </c>
      <c r="G686" s="1">
        <v>4</v>
      </c>
      <c r="H686" s="1" t="s">
        <v>19</v>
      </c>
      <c r="I686" s="1" t="s">
        <v>659</v>
      </c>
      <c r="J686" s="1">
        <v>0.1</v>
      </c>
      <c r="K686" s="1">
        <v>0.4</v>
      </c>
      <c r="L686" s="49">
        <v>5</v>
      </c>
      <c r="M686" s="50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1727</v>
      </c>
      <c r="D687" s="1"/>
      <c r="E687" s="1"/>
      <c r="F687" s="1" t="s">
        <v>1728</v>
      </c>
      <c r="G687" s="1">
        <v>200</v>
      </c>
      <c r="H687" s="1" t="s">
        <v>19</v>
      </c>
      <c r="I687" s="1" t="s">
        <v>659</v>
      </c>
      <c r="J687" s="1">
        <v>0.03</v>
      </c>
      <c r="K687" s="1">
        <v>6</v>
      </c>
      <c r="L687" s="49">
        <v>5</v>
      </c>
      <c r="M687" s="50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1729</v>
      </c>
      <c r="D688" s="1"/>
      <c r="E688" s="1"/>
      <c r="F688" s="1" t="s">
        <v>1730</v>
      </c>
      <c r="G688" s="1">
        <v>32</v>
      </c>
      <c r="H688" s="1" t="s">
        <v>19</v>
      </c>
      <c r="I688" s="1" t="s">
        <v>659</v>
      </c>
      <c r="J688" s="1">
        <v>0.03</v>
      </c>
      <c r="K688" s="1">
        <v>0.96</v>
      </c>
      <c r="L688" s="49">
        <v>5</v>
      </c>
      <c r="M688" s="50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1731</v>
      </c>
      <c r="D689" s="1"/>
      <c r="E689" s="1"/>
      <c r="F689" s="1" t="s">
        <v>1732</v>
      </c>
      <c r="G689" s="1">
        <v>264</v>
      </c>
      <c r="H689" s="1" t="s">
        <v>19</v>
      </c>
      <c r="I689" s="1" t="s">
        <v>659</v>
      </c>
      <c r="J689" s="1">
        <v>1.2999999999999999E-2</v>
      </c>
      <c r="K689" s="1">
        <v>3.4319999999999999</v>
      </c>
      <c r="L689" s="49">
        <v>5</v>
      </c>
      <c r="M689" s="50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1733</v>
      </c>
      <c r="D690" s="1"/>
      <c r="E690" s="1" t="s">
        <v>2</v>
      </c>
      <c r="F690" s="1" t="s">
        <v>1734</v>
      </c>
      <c r="G690" s="1">
        <v>1</v>
      </c>
      <c r="H690" s="1" t="s">
        <v>19</v>
      </c>
      <c r="I690" s="1" t="s">
        <v>659</v>
      </c>
      <c r="J690" s="1">
        <v>5.3</v>
      </c>
      <c r="K690" s="1">
        <v>5.3</v>
      </c>
      <c r="L690" s="49">
        <v>5</v>
      </c>
      <c r="M690" s="50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1727</v>
      </c>
      <c r="D691" s="1"/>
      <c r="E691" s="1"/>
      <c r="F691" s="1" t="s">
        <v>1735</v>
      </c>
      <c r="G691" s="1">
        <v>2</v>
      </c>
      <c r="H691" s="1" t="s">
        <v>19</v>
      </c>
      <c r="I691" s="1" t="s">
        <v>659</v>
      </c>
      <c r="J691" s="1">
        <v>1.2999999999999999E-2</v>
      </c>
      <c r="K691" s="1">
        <v>2.5999999999999999E-2</v>
      </c>
      <c r="L691" s="49">
        <v>5</v>
      </c>
      <c r="M691" s="50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1736</v>
      </c>
      <c r="D692" s="1"/>
      <c r="E692" s="1"/>
      <c r="F692" s="1" t="s">
        <v>1737</v>
      </c>
      <c r="G692" s="1">
        <v>16</v>
      </c>
      <c r="H692" s="1" t="s">
        <v>19</v>
      </c>
      <c r="I692" s="1" t="s">
        <v>659</v>
      </c>
      <c r="J692" s="1">
        <v>1.2999999999999999E-2</v>
      </c>
      <c r="K692" s="1">
        <v>0.20799999999999999</v>
      </c>
      <c r="L692" s="49">
        <v>5</v>
      </c>
      <c r="M692" s="50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1738</v>
      </c>
      <c r="D693" s="1"/>
      <c r="E693" s="1"/>
      <c r="F693" s="1" t="s">
        <v>1739</v>
      </c>
      <c r="G693" s="1">
        <v>16</v>
      </c>
      <c r="H693" s="1" t="s">
        <v>19</v>
      </c>
      <c r="I693" s="1" t="s">
        <v>659</v>
      </c>
      <c r="J693" s="1">
        <v>1.2999999999999999E-2</v>
      </c>
      <c r="K693" s="1">
        <v>0.20799999999999999</v>
      </c>
      <c r="L693" s="49">
        <v>5</v>
      </c>
      <c r="M693" s="50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1031</v>
      </c>
      <c r="D694" s="1"/>
      <c r="E694" s="1"/>
      <c r="F694" s="1" t="s">
        <v>1740</v>
      </c>
      <c r="G694" s="1">
        <v>16</v>
      </c>
      <c r="H694" s="1" t="s">
        <v>19</v>
      </c>
      <c r="I694" s="1" t="s">
        <v>659</v>
      </c>
      <c r="J694" s="1">
        <v>1.2999999999999999E-2</v>
      </c>
      <c r="K694" s="1">
        <v>0.20799999999999999</v>
      </c>
      <c r="L694" s="49">
        <v>5</v>
      </c>
      <c r="M694" s="50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1741</v>
      </c>
      <c r="D695" s="1"/>
      <c r="E695" s="1"/>
      <c r="F695" s="1" t="s">
        <v>1742</v>
      </c>
      <c r="G695" s="1">
        <v>8</v>
      </c>
      <c r="H695" s="1" t="s">
        <v>19</v>
      </c>
      <c r="I695" s="1" t="s">
        <v>659</v>
      </c>
      <c r="J695" s="1">
        <v>1.2999999999999999E-2</v>
      </c>
      <c r="K695" s="1">
        <v>0.104</v>
      </c>
      <c r="L695" s="49">
        <v>5</v>
      </c>
      <c r="M695" s="50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1743</v>
      </c>
      <c r="D696" s="1"/>
      <c r="E696" s="1"/>
      <c r="F696" s="1" t="s">
        <v>1744</v>
      </c>
      <c r="G696" s="1">
        <v>4</v>
      </c>
      <c r="H696" s="1" t="s">
        <v>19</v>
      </c>
      <c r="I696" s="1" t="s">
        <v>659</v>
      </c>
      <c r="J696" s="1">
        <v>1.2999999999999999E-2</v>
      </c>
      <c r="K696" s="1">
        <v>5.1999999999999998E-2</v>
      </c>
      <c r="L696" s="49">
        <v>5</v>
      </c>
      <c r="M696" s="50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1058</v>
      </c>
      <c r="D697" s="1"/>
      <c r="E697" s="1"/>
      <c r="F697" s="1" t="s">
        <v>1745</v>
      </c>
      <c r="G697" s="1">
        <v>1</v>
      </c>
      <c r="H697" s="1" t="s">
        <v>19</v>
      </c>
      <c r="I697" s="1" t="s">
        <v>659</v>
      </c>
      <c r="J697" s="1">
        <v>1.2999999999999999E-2</v>
      </c>
      <c r="K697" s="1">
        <v>1.2999999999999999E-2</v>
      </c>
      <c r="L697" s="49">
        <v>5</v>
      </c>
      <c r="M697" s="50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1746</v>
      </c>
      <c r="D698" s="1"/>
      <c r="E698" s="1"/>
      <c r="F698" s="1" t="s">
        <v>1747</v>
      </c>
      <c r="G698" s="1">
        <v>1</v>
      </c>
      <c r="H698" s="1" t="s">
        <v>19</v>
      </c>
      <c r="I698" s="1" t="s">
        <v>659</v>
      </c>
      <c r="J698" s="1">
        <v>1.2999999999999999E-2</v>
      </c>
      <c r="K698" s="1">
        <v>1.2999999999999999E-2</v>
      </c>
      <c r="L698" s="49">
        <v>5</v>
      </c>
      <c r="M698" s="50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1748</v>
      </c>
      <c r="D699" s="1"/>
      <c r="E699" s="1"/>
      <c r="F699" s="1" t="s">
        <v>1749</v>
      </c>
      <c r="G699" s="1">
        <v>4</v>
      </c>
      <c r="H699" s="1" t="s">
        <v>19</v>
      </c>
      <c r="I699" s="1" t="s">
        <v>659</v>
      </c>
      <c r="J699" s="1">
        <v>1.2999999999999999E-2</v>
      </c>
      <c r="K699" s="1">
        <v>5.1999999999999998E-2</v>
      </c>
      <c r="L699" s="49">
        <v>5</v>
      </c>
      <c r="M699" s="50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1727</v>
      </c>
      <c r="D700" s="1"/>
      <c r="E700" s="1"/>
      <c r="F700" s="1" t="s">
        <v>1750</v>
      </c>
      <c r="G700" s="1">
        <v>153</v>
      </c>
      <c r="H700" s="1" t="s">
        <v>19</v>
      </c>
      <c r="I700" s="1" t="s">
        <v>659</v>
      </c>
      <c r="J700" s="1">
        <v>1.2999999999999999E-2</v>
      </c>
      <c r="K700" s="1">
        <v>1.9889999999999999</v>
      </c>
      <c r="L700" s="49">
        <v>5</v>
      </c>
      <c r="M700" s="50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1751</v>
      </c>
      <c r="D701" s="1"/>
      <c r="E701" s="1"/>
      <c r="F701" s="1" t="s">
        <v>1752</v>
      </c>
      <c r="G701" s="1">
        <v>56</v>
      </c>
      <c r="H701" s="1" t="s">
        <v>19</v>
      </c>
      <c r="I701" s="1" t="s">
        <v>659</v>
      </c>
      <c r="J701" s="1">
        <v>1.2999999999999999E-2</v>
      </c>
      <c r="K701" s="1">
        <v>0.72799999999999998</v>
      </c>
      <c r="L701" s="49">
        <v>5</v>
      </c>
      <c r="M701" s="50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1753</v>
      </c>
      <c r="D702" s="1"/>
      <c r="E702" s="1"/>
      <c r="F702" s="1" t="s">
        <v>1754</v>
      </c>
      <c r="G702" s="1">
        <v>137</v>
      </c>
      <c r="H702" s="1" t="s">
        <v>19</v>
      </c>
      <c r="I702" s="1" t="s">
        <v>659</v>
      </c>
      <c r="J702" s="1">
        <v>1.2999999999999999E-2</v>
      </c>
      <c r="K702" s="1">
        <v>1.7809999999999999</v>
      </c>
      <c r="L702" s="49">
        <v>5</v>
      </c>
      <c r="M702" s="50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1727</v>
      </c>
      <c r="D703" s="1"/>
      <c r="E703" s="1"/>
      <c r="F703" s="1" t="s">
        <v>1755</v>
      </c>
      <c r="G703" s="1">
        <v>200</v>
      </c>
      <c r="H703" s="1" t="s">
        <v>19</v>
      </c>
      <c r="I703" s="1" t="s">
        <v>659</v>
      </c>
      <c r="J703" s="1">
        <v>1.2999999999999999E-2</v>
      </c>
      <c r="K703" s="1">
        <v>2.6</v>
      </c>
      <c r="L703" s="49">
        <v>5</v>
      </c>
      <c r="M703" s="50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1738</v>
      </c>
      <c r="D704" s="1"/>
      <c r="E704" s="1"/>
      <c r="F704" s="1" t="s">
        <v>1756</v>
      </c>
      <c r="G704" s="1">
        <v>4</v>
      </c>
      <c r="H704" s="1" t="s">
        <v>19</v>
      </c>
      <c r="I704" s="1" t="s">
        <v>659</v>
      </c>
      <c r="J704" s="1">
        <v>0.05</v>
      </c>
      <c r="K704" s="1">
        <v>0.2</v>
      </c>
      <c r="L704" s="49">
        <v>5</v>
      </c>
      <c r="M704" s="50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1031</v>
      </c>
      <c r="D705" s="1"/>
      <c r="E705" s="1"/>
      <c r="F705" s="1" t="s">
        <v>1757</v>
      </c>
      <c r="G705" s="1">
        <v>4</v>
      </c>
      <c r="H705" s="1" t="s">
        <v>19</v>
      </c>
      <c r="I705" s="1" t="s">
        <v>659</v>
      </c>
      <c r="J705" s="1">
        <v>0.05</v>
      </c>
      <c r="K705" s="1">
        <v>0.2</v>
      </c>
      <c r="L705" s="49">
        <v>5</v>
      </c>
      <c r="M705" s="50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1743</v>
      </c>
      <c r="D706" s="1"/>
      <c r="E706" s="1"/>
      <c r="F706" s="1" t="s">
        <v>1758</v>
      </c>
      <c r="G706" s="1">
        <v>4</v>
      </c>
      <c r="H706" s="1" t="s">
        <v>19</v>
      </c>
      <c r="I706" s="1" t="s">
        <v>659</v>
      </c>
      <c r="J706" s="1">
        <v>0.05</v>
      </c>
      <c r="K706" s="1">
        <v>0.2</v>
      </c>
      <c r="L706" s="49">
        <v>5</v>
      </c>
      <c r="M706" s="50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1736</v>
      </c>
      <c r="D707" s="1"/>
      <c r="E707" s="1"/>
      <c r="F707" s="1" t="s">
        <v>1759</v>
      </c>
      <c r="G707" s="1">
        <v>2</v>
      </c>
      <c r="H707" s="1" t="s">
        <v>19</v>
      </c>
      <c r="I707" s="1" t="s">
        <v>659</v>
      </c>
      <c r="J707" s="1">
        <v>0.05</v>
      </c>
      <c r="K707" s="1">
        <v>0.1</v>
      </c>
      <c r="L707" s="49">
        <v>5</v>
      </c>
      <c r="M707" s="50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1751</v>
      </c>
      <c r="D708" s="1"/>
      <c r="E708" s="1"/>
      <c r="F708" s="1" t="s">
        <v>1760</v>
      </c>
      <c r="G708" s="1">
        <v>18</v>
      </c>
      <c r="H708" s="1" t="s">
        <v>19</v>
      </c>
      <c r="I708" s="1" t="s">
        <v>659</v>
      </c>
      <c r="J708" s="1">
        <v>0.05</v>
      </c>
      <c r="K708" s="1">
        <v>0.9</v>
      </c>
      <c r="L708" s="49">
        <v>5</v>
      </c>
      <c r="M708" s="50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1753</v>
      </c>
      <c r="D709" s="1"/>
      <c r="E709" s="1"/>
      <c r="F709" s="1" t="s">
        <v>1761</v>
      </c>
      <c r="G709" s="1">
        <v>137</v>
      </c>
      <c r="H709" s="1" t="s">
        <v>19</v>
      </c>
      <c r="I709" s="1" t="s">
        <v>659</v>
      </c>
      <c r="J709" s="1">
        <v>0.05</v>
      </c>
      <c r="K709" s="1">
        <v>6.8500000000000005</v>
      </c>
      <c r="L709" s="49">
        <v>5</v>
      </c>
      <c r="M709" s="50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1738</v>
      </c>
      <c r="D710" s="1"/>
      <c r="E710" s="1"/>
      <c r="F710" s="1" t="s">
        <v>1762</v>
      </c>
      <c r="G710" s="1">
        <v>8</v>
      </c>
      <c r="H710" s="1" t="s">
        <v>19</v>
      </c>
      <c r="I710" s="1" t="s">
        <v>659</v>
      </c>
      <c r="J710" s="1">
        <v>0.05</v>
      </c>
      <c r="K710" s="1">
        <v>0.4</v>
      </c>
      <c r="L710" s="49">
        <v>5</v>
      </c>
      <c r="M710" s="50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1736</v>
      </c>
      <c r="D711" s="1"/>
      <c r="E711" s="1"/>
      <c r="F711" s="1" t="s">
        <v>1763</v>
      </c>
      <c r="G711" s="1">
        <v>8</v>
      </c>
      <c r="H711" s="1" t="s">
        <v>19</v>
      </c>
      <c r="I711" s="1" t="s">
        <v>659</v>
      </c>
      <c r="J711" s="1">
        <v>0.05</v>
      </c>
      <c r="K711" s="1">
        <v>0.4</v>
      </c>
      <c r="L711" s="49">
        <v>5</v>
      </c>
      <c r="M711" s="50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1031</v>
      </c>
      <c r="D712" s="1"/>
      <c r="E712" s="1"/>
      <c r="F712" s="1" t="s">
        <v>1764</v>
      </c>
      <c r="G712" s="1">
        <v>8</v>
      </c>
      <c r="H712" s="1" t="s">
        <v>19</v>
      </c>
      <c r="I712" s="1" t="s">
        <v>659</v>
      </c>
      <c r="J712" s="1">
        <v>0.05</v>
      </c>
      <c r="K712" s="1">
        <v>0.4</v>
      </c>
      <c r="L712" s="49">
        <v>5</v>
      </c>
      <c r="M712" s="50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1736</v>
      </c>
      <c r="D713" s="1"/>
      <c r="E713" s="1"/>
      <c r="F713" s="1" t="s">
        <v>1765</v>
      </c>
      <c r="G713" s="1">
        <v>8</v>
      </c>
      <c r="H713" s="1" t="s">
        <v>19</v>
      </c>
      <c r="I713" s="1" t="s">
        <v>659</v>
      </c>
      <c r="J713" s="1">
        <v>0.05</v>
      </c>
      <c r="K713" s="1">
        <v>0.4</v>
      </c>
      <c r="L713" s="49">
        <v>5</v>
      </c>
      <c r="M713" s="50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1738</v>
      </c>
      <c r="D714" s="1"/>
      <c r="E714" s="1"/>
      <c r="F714" s="1" t="s">
        <v>1766</v>
      </c>
      <c r="G714" s="1">
        <v>8</v>
      </c>
      <c r="H714" s="1" t="s">
        <v>19</v>
      </c>
      <c r="I714" s="1" t="s">
        <v>659</v>
      </c>
      <c r="J714" s="1">
        <v>0.05</v>
      </c>
      <c r="K714" s="1">
        <v>0.4</v>
      </c>
      <c r="L714" s="49">
        <v>5</v>
      </c>
      <c r="M714" s="50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1731</v>
      </c>
      <c r="D715" s="1"/>
      <c r="E715" s="1"/>
      <c r="F715" s="1" t="s">
        <v>1767</v>
      </c>
      <c r="G715" s="1">
        <v>264</v>
      </c>
      <c r="H715" s="1" t="s">
        <v>19</v>
      </c>
      <c r="I715" s="1" t="s">
        <v>659</v>
      </c>
      <c r="J715" s="1">
        <v>0.05</v>
      </c>
      <c r="K715" s="1">
        <v>13.200000000000001</v>
      </c>
      <c r="L715" s="49">
        <v>5</v>
      </c>
      <c r="M715" s="50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1748</v>
      </c>
      <c r="D716" s="1"/>
      <c r="E716" s="1"/>
      <c r="F716" s="1" t="s">
        <v>1768</v>
      </c>
      <c r="G716" s="1">
        <v>4</v>
      </c>
      <c r="H716" s="1" t="s">
        <v>19</v>
      </c>
      <c r="I716" s="1" t="s">
        <v>659</v>
      </c>
      <c r="J716" s="1">
        <v>0.05</v>
      </c>
      <c r="K716" s="1">
        <v>0.2</v>
      </c>
      <c r="L716" s="49">
        <v>5</v>
      </c>
      <c r="M716" s="50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1741</v>
      </c>
      <c r="D717" s="1"/>
      <c r="E717" s="1"/>
      <c r="F717" s="1" t="s">
        <v>1769</v>
      </c>
      <c r="G717" s="1">
        <v>8</v>
      </c>
      <c r="H717" s="1" t="s">
        <v>19</v>
      </c>
      <c r="I717" s="1" t="s">
        <v>659</v>
      </c>
      <c r="J717" s="1">
        <v>0.05</v>
      </c>
      <c r="K717" s="1">
        <v>0.4</v>
      </c>
      <c r="L717" s="49">
        <v>5</v>
      </c>
      <c r="M717" s="50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1731</v>
      </c>
      <c r="D718" s="1"/>
      <c r="E718" s="1"/>
      <c r="F718" s="1" t="s">
        <v>1770</v>
      </c>
      <c r="G718" s="1">
        <v>132</v>
      </c>
      <c r="H718" s="1" t="s">
        <v>19</v>
      </c>
      <c r="I718" s="1" t="s">
        <v>659</v>
      </c>
      <c r="J718" s="1">
        <v>0.05</v>
      </c>
      <c r="K718" s="1">
        <v>6.6000000000000005</v>
      </c>
      <c r="L718" s="49">
        <v>5</v>
      </c>
      <c r="M718" s="50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1727</v>
      </c>
      <c r="D719" s="1"/>
      <c r="E719" s="1"/>
      <c r="F719" s="1" t="s">
        <v>1771</v>
      </c>
      <c r="G719" s="1">
        <v>153</v>
      </c>
      <c r="H719" s="1" t="s">
        <v>19</v>
      </c>
      <c r="I719" s="1" t="s">
        <v>659</v>
      </c>
      <c r="J719" s="1">
        <v>0.05</v>
      </c>
      <c r="K719" s="1">
        <v>7.65</v>
      </c>
      <c r="L719" s="49">
        <v>5</v>
      </c>
      <c r="M719" s="50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1753</v>
      </c>
      <c r="D720" s="1"/>
      <c r="E720" s="1"/>
      <c r="F720" s="1" t="s">
        <v>1772</v>
      </c>
      <c r="G720" s="1">
        <v>44</v>
      </c>
      <c r="H720" s="1" t="s">
        <v>19</v>
      </c>
      <c r="I720" s="1" t="s">
        <v>659</v>
      </c>
      <c r="J720" s="1">
        <v>0.05</v>
      </c>
      <c r="K720" s="1">
        <v>2.2000000000000002</v>
      </c>
      <c r="L720" s="49">
        <v>5</v>
      </c>
      <c r="M720" s="50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1727</v>
      </c>
      <c r="D721" s="1"/>
      <c r="E721" s="1"/>
      <c r="F721" s="1" t="s">
        <v>1773</v>
      </c>
      <c r="G721" s="1">
        <v>200</v>
      </c>
      <c r="H721" s="1" t="s">
        <v>19</v>
      </c>
      <c r="I721" s="1" t="s">
        <v>659</v>
      </c>
      <c r="J721" s="1">
        <v>0.05</v>
      </c>
      <c r="K721" s="1">
        <v>10</v>
      </c>
      <c r="L721" s="49">
        <v>5</v>
      </c>
      <c r="M721" s="50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1751</v>
      </c>
      <c r="D722" s="1"/>
      <c r="E722" s="1"/>
      <c r="F722" s="1" t="s">
        <v>1774</v>
      </c>
      <c r="G722" s="1">
        <v>38</v>
      </c>
      <c r="H722" s="1" t="s">
        <v>19</v>
      </c>
      <c r="I722" s="1" t="s">
        <v>659</v>
      </c>
      <c r="J722" s="1">
        <v>0.05</v>
      </c>
      <c r="K722" s="1">
        <v>1.9000000000000001</v>
      </c>
      <c r="L722" s="49">
        <v>5</v>
      </c>
      <c r="M722" s="50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1753</v>
      </c>
      <c r="D723" s="1"/>
      <c r="E723" s="1"/>
      <c r="F723" s="1" t="s">
        <v>1775</v>
      </c>
      <c r="G723" s="1">
        <v>137</v>
      </c>
      <c r="H723" s="1" t="s">
        <v>19</v>
      </c>
      <c r="I723" s="1" t="s">
        <v>659</v>
      </c>
      <c r="J723" s="1">
        <v>0.03</v>
      </c>
      <c r="K723" s="1">
        <v>4.1099999999999994</v>
      </c>
      <c r="L723" s="49">
        <v>5</v>
      </c>
      <c r="M723" s="50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1736</v>
      </c>
      <c r="D724" s="1"/>
      <c r="E724" s="1"/>
      <c r="F724" s="1" t="s">
        <v>1776</v>
      </c>
      <c r="G724" s="1">
        <v>16</v>
      </c>
      <c r="H724" s="1" t="s">
        <v>19</v>
      </c>
      <c r="I724" s="1" t="s">
        <v>659</v>
      </c>
      <c r="J724" s="1">
        <v>0.03</v>
      </c>
      <c r="K724" s="1">
        <v>0.48</v>
      </c>
      <c r="L724" s="49">
        <v>5</v>
      </c>
      <c r="M724" s="50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1031</v>
      </c>
      <c r="D725" s="1"/>
      <c r="E725" s="1"/>
      <c r="F725" s="1" t="s">
        <v>1777</v>
      </c>
      <c r="G725" s="1">
        <v>16</v>
      </c>
      <c r="H725" s="1" t="s">
        <v>19</v>
      </c>
      <c r="I725" s="1" t="s">
        <v>659</v>
      </c>
      <c r="J725" s="1">
        <v>0.03</v>
      </c>
      <c r="K725" s="1">
        <v>0.48</v>
      </c>
      <c r="L725" s="49">
        <v>5</v>
      </c>
      <c r="M725" s="50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1738</v>
      </c>
      <c r="D726" s="1"/>
      <c r="E726" s="1"/>
      <c r="F726" s="1" t="s">
        <v>1778</v>
      </c>
      <c r="G726" s="1">
        <v>16</v>
      </c>
      <c r="H726" s="1" t="s">
        <v>19</v>
      </c>
      <c r="I726" s="1" t="s">
        <v>659</v>
      </c>
      <c r="J726" s="1">
        <v>0.03</v>
      </c>
      <c r="K726" s="1">
        <v>0.48</v>
      </c>
      <c r="L726" s="49">
        <v>5</v>
      </c>
      <c r="M726" s="50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1058</v>
      </c>
      <c r="D727" s="1"/>
      <c r="E727" s="1"/>
      <c r="F727" s="1" t="s">
        <v>1779</v>
      </c>
      <c r="G727" s="1">
        <v>2</v>
      </c>
      <c r="H727" s="1" t="s">
        <v>19</v>
      </c>
      <c r="I727" s="1" t="s">
        <v>659</v>
      </c>
      <c r="J727" s="1">
        <v>0.03</v>
      </c>
      <c r="K727" s="1">
        <v>0.06</v>
      </c>
      <c r="L727" s="49">
        <v>5</v>
      </c>
      <c r="M727" s="50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1746</v>
      </c>
      <c r="D728" s="1"/>
      <c r="E728" s="1"/>
      <c r="F728" s="1" t="s">
        <v>1780</v>
      </c>
      <c r="G728" s="1">
        <v>2</v>
      </c>
      <c r="H728" s="1" t="s">
        <v>19</v>
      </c>
      <c r="I728" s="1" t="s">
        <v>659</v>
      </c>
      <c r="J728" s="1">
        <v>0.03</v>
      </c>
      <c r="K728" s="1">
        <v>0.06</v>
      </c>
      <c r="L728" s="49">
        <v>5</v>
      </c>
      <c r="M728" s="50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1736</v>
      </c>
      <c r="D729" s="1"/>
      <c r="E729" s="1"/>
      <c r="F729" s="1" t="s">
        <v>1781</v>
      </c>
      <c r="G729" s="1">
        <v>4</v>
      </c>
      <c r="H729" s="1" t="s">
        <v>19</v>
      </c>
      <c r="I729" s="1" t="s">
        <v>659</v>
      </c>
      <c r="J729" s="1">
        <v>0.03</v>
      </c>
      <c r="K729" s="1">
        <v>0.12</v>
      </c>
      <c r="L729" s="49">
        <v>5</v>
      </c>
      <c r="M729" s="50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1738</v>
      </c>
      <c r="D730" s="1"/>
      <c r="E730" s="1"/>
      <c r="F730" s="1" t="s">
        <v>1782</v>
      </c>
      <c r="G730" s="1">
        <v>8</v>
      </c>
      <c r="H730" s="1" t="s">
        <v>19</v>
      </c>
      <c r="I730" s="1" t="s">
        <v>659</v>
      </c>
      <c r="J730" s="1">
        <v>0.03</v>
      </c>
      <c r="K730" s="1">
        <v>0.24</v>
      </c>
      <c r="L730" s="49">
        <v>5</v>
      </c>
      <c r="M730" s="50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1031</v>
      </c>
      <c r="D731" s="1"/>
      <c r="E731" s="1"/>
      <c r="F731" s="1" t="s">
        <v>1783</v>
      </c>
      <c r="G731" s="1">
        <v>8</v>
      </c>
      <c r="H731" s="1" t="s">
        <v>19</v>
      </c>
      <c r="I731" s="1" t="s">
        <v>659</v>
      </c>
      <c r="J731" s="1">
        <v>0.03</v>
      </c>
      <c r="K731" s="1">
        <v>0.24</v>
      </c>
      <c r="L731" s="49">
        <v>5</v>
      </c>
      <c r="M731" s="50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1731</v>
      </c>
      <c r="D732" s="1"/>
      <c r="E732" s="1"/>
      <c r="F732" s="1" t="s">
        <v>1784</v>
      </c>
      <c r="G732" s="1">
        <v>264</v>
      </c>
      <c r="H732" s="1" t="s">
        <v>19</v>
      </c>
      <c r="I732" s="1" t="s">
        <v>659</v>
      </c>
      <c r="J732" s="1">
        <v>0.03</v>
      </c>
      <c r="K732" s="1">
        <v>7.92</v>
      </c>
      <c r="L732" s="49">
        <v>5</v>
      </c>
      <c r="M732" s="50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1741</v>
      </c>
      <c r="D733" s="1"/>
      <c r="E733" s="1"/>
      <c r="F733" s="1" t="s">
        <v>1785</v>
      </c>
      <c r="G733" s="1">
        <v>8</v>
      </c>
      <c r="H733" s="1" t="s">
        <v>19</v>
      </c>
      <c r="I733" s="1" t="s">
        <v>659</v>
      </c>
      <c r="J733" s="1">
        <v>0.03</v>
      </c>
      <c r="K733" s="1">
        <v>0.24</v>
      </c>
      <c r="L733" s="49">
        <v>5</v>
      </c>
      <c r="M733" s="50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1727</v>
      </c>
      <c r="D734" s="1"/>
      <c r="E734" s="1"/>
      <c r="F734" s="1" t="s">
        <v>1786</v>
      </c>
      <c r="G734" s="1">
        <v>153</v>
      </c>
      <c r="H734" s="1" t="s">
        <v>19</v>
      </c>
      <c r="I734" s="1" t="s">
        <v>659</v>
      </c>
      <c r="J734" s="1">
        <v>0.03</v>
      </c>
      <c r="K734" s="1">
        <v>4.59</v>
      </c>
      <c r="L734" s="49">
        <v>5</v>
      </c>
      <c r="M734" s="50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1753</v>
      </c>
      <c r="D735" s="1"/>
      <c r="E735" s="1"/>
      <c r="F735" s="1" t="s">
        <v>1787</v>
      </c>
      <c r="G735" s="1">
        <v>44</v>
      </c>
      <c r="H735" s="1" t="s">
        <v>19</v>
      </c>
      <c r="I735" s="1" t="s">
        <v>659</v>
      </c>
      <c r="J735" s="1">
        <v>0.03</v>
      </c>
      <c r="K735" s="1">
        <v>1.3199999999999998</v>
      </c>
      <c r="L735" s="49">
        <v>5</v>
      </c>
      <c r="M735" s="50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1731</v>
      </c>
      <c r="D736" s="1"/>
      <c r="E736" s="1"/>
      <c r="F736" s="1" t="s">
        <v>1788</v>
      </c>
      <c r="G736" s="1">
        <v>132</v>
      </c>
      <c r="H736" s="1" t="s">
        <v>19</v>
      </c>
      <c r="I736" s="1" t="s">
        <v>659</v>
      </c>
      <c r="J736" s="1">
        <v>0.03</v>
      </c>
      <c r="K736" s="1">
        <v>3.96</v>
      </c>
      <c r="L736" s="49">
        <v>5</v>
      </c>
      <c r="M736" s="50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1751</v>
      </c>
      <c r="D737" s="1"/>
      <c r="E737" s="1"/>
      <c r="F737" s="1" t="s">
        <v>1789</v>
      </c>
      <c r="G737" s="1">
        <v>56</v>
      </c>
      <c r="H737" s="1" t="s">
        <v>19</v>
      </c>
      <c r="I737" s="1" t="s">
        <v>659</v>
      </c>
      <c r="J737" s="1">
        <v>0.03</v>
      </c>
      <c r="K737" s="1">
        <v>1.68</v>
      </c>
      <c r="L737" s="49">
        <v>5</v>
      </c>
      <c r="M737" s="50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1727</v>
      </c>
      <c r="D738" s="1"/>
      <c r="E738" s="1"/>
      <c r="F738" s="1" t="s">
        <v>1790</v>
      </c>
      <c r="G738" s="1">
        <v>200</v>
      </c>
      <c r="H738" s="1" t="s">
        <v>19</v>
      </c>
      <c r="I738" s="1" t="s">
        <v>659</v>
      </c>
      <c r="J738" s="1">
        <v>0.03</v>
      </c>
      <c r="K738" s="1">
        <v>6</v>
      </c>
      <c r="L738" s="49">
        <v>5</v>
      </c>
      <c r="M738" s="50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1731</v>
      </c>
      <c r="D739" s="1"/>
      <c r="E739" s="1"/>
      <c r="F739" s="1" t="s">
        <v>1791</v>
      </c>
      <c r="G739" s="1">
        <v>165</v>
      </c>
      <c r="H739" s="1" t="s">
        <v>19</v>
      </c>
      <c r="I739" s="1" t="s">
        <v>659</v>
      </c>
      <c r="J739" s="1">
        <v>0.01</v>
      </c>
      <c r="K739" s="1">
        <v>1.6500000000000001</v>
      </c>
      <c r="L739" s="49">
        <v>5</v>
      </c>
      <c r="M739" s="50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1792</v>
      </c>
      <c r="D740" s="1"/>
      <c r="E740" s="1"/>
      <c r="F740" s="1" t="s">
        <v>1793</v>
      </c>
      <c r="G740" s="1">
        <v>8</v>
      </c>
      <c r="H740" s="1" t="s">
        <v>19</v>
      </c>
      <c r="I740" s="1" t="s">
        <v>659</v>
      </c>
      <c r="J740" s="1">
        <v>1.2999999999999999E-2</v>
      </c>
      <c r="K740" s="1">
        <v>0.104</v>
      </c>
      <c r="L740" s="49">
        <v>5</v>
      </c>
      <c r="M740" s="50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1792</v>
      </c>
      <c r="D741" s="1"/>
      <c r="E741" s="1"/>
      <c r="F741" s="1" t="s">
        <v>1794</v>
      </c>
      <c r="G741" s="1">
        <v>4</v>
      </c>
      <c r="H741" s="1" t="s">
        <v>19</v>
      </c>
      <c r="I741" s="1" t="s">
        <v>659</v>
      </c>
      <c r="J741" s="1">
        <v>1.2999999999999999E-2</v>
      </c>
      <c r="K741" s="1">
        <v>5.1999999999999998E-2</v>
      </c>
      <c r="L741" s="49">
        <v>5</v>
      </c>
      <c r="M741" s="50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1795</v>
      </c>
      <c r="D742" s="1"/>
      <c r="E742" s="1"/>
      <c r="F742" s="1" t="s">
        <v>1796</v>
      </c>
      <c r="G742" s="1">
        <v>80</v>
      </c>
      <c r="H742" s="1" t="s">
        <v>19</v>
      </c>
      <c r="I742" s="1" t="s">
        <v>659</v>
      </c>
      <c r="J742" s="1">
        <v>1.2999999999999999E-2</v>
      </c>
      <c r="K742" s="1">
        <v>1.04</v>
      </c>
      <c r="L742" s="49">
        <v>5</v>
      </c>
      <c r="M742" s="50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1795</v>
      </c>
      <c r="D743" s="1"/>
      <c r="E743" s="1"/>
      <c r="F743" s="1" t="s">
        <v>1797</v>
      </c>
      <c r="G743" s="1">
        <v>204</v>
      </c>
      <c r="H743" s="1" t="s">
        <v>19</v>
      </c>
      <c r="I743" s="1" t="s">
        <v>659</v>
      </c>
      <c r="J743" s="1">
        <v>1.2999999999999999E-2</v>
      </c>
      <c r="K743" s="1">
        <v>2.6519999999999997</v>
      </c>
      <c r="L743" s="49">
        <v>5</v>
      </c>
      <c r="M743" s="50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1798</v>
      </c>
      <c r="D744" s="1"/>
      <c r="E744" s="1"/>
      <c r="F744" s="1" t="s">
        <v>1799</v>
      </c>
      <c r="G744" s="1">
        <v>16</v>
      </c>
      <c r="H744" s="1" t="s">
        <v>19</v>
      </c>
      <c r="I744" s="1" t="s">
        <v>659</v>
      </c>
      <c r="J744" s="1">
        <v>1.2999999999999999E-2</v>
      </c>
      <c r="K744" s="1">
        <v>0.20799999999999999</v>
      </c>
      <c r="L744" s="49">
        <v>5</v>
      </c>
      <c r="M744" s="50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1800</v>
      </c>
      <c r="D745" s="1"/>
      <c r="E745" s="1"/>
      <c r="F745" s="1" t="s">
        <v>1801</v>
      </c>
      <c r="G745" s="1">
        <v>40</v>
      </c>
      <c r="H745" s="1" t="s">
        <v>19</v>
      </c>
      <c r="I745" s="1" t="s">
        <v>659</v>
      </c>
      <c r="J745" s="1">
        <v>1.2999999999999999E-2</v>
      </c>
      <c r="K745" s="1">
        <v>0.52</v>
      </c>
      <c r="L745" s="49">
        <v>5</v>
      </c>
      <c r="M745" s="50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1802</v>
      </c>
      <c r="D746" s="1"/>
      <c r="E746" s="1"/>
      <c r="F746" s="1" t="s">
        <v>1803</v>
      </c>
      <c r="G746" s="1">
        <v>16</v>
      </c>
      <c r="H746" s="1" t="s">
        <v>19</v>
      </c>
      <c r="I746" s="1" t="s">
        <v>659</v>
      </c>
      <c r="J746" s="1">
        <v>1.2999999999999999E-2</v>
      </c>
      <c r="K746" s="1">
        <v>0.20799999999999999</v>
      </c>
      <c r="L746" s="49">
        <v>5</v>
      </c>
      <c r="M746" s="50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1804</v>
      </c>
      <c r="D747" s="1"/>
      <c r="E747" s="1"/>
      <c r="F747" s="1" t="s">
        <v>1805</v>
      </c>
      <c r="G747" s="1">
        <v>8</v>
      </c>
      <c r="H747" s="1" t="s">
        <v>19</v>
      </c>
      <c r="I747" s="1" t="s">
        <v>659</v>
      </c>
      <c r="J747" s="1">
        <v>0.05</v>
      </c>
      <c r="K747" s="1">
        <v>0.4</v>
      </c>
      <c r="L747" s="49">
        <v>5</v>
      </c>
      <c r="M747" s="50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1792</v>
      </c>
      <c r="D748" s="1"/>
      <c r="E748" s="1"/>
      <c r="F748" s="1" t="s">
        <v>1806</v>
      </c>
      <c r="G748" s="1">
        <v>8</v>
      </c>
      <c r="H748" s="1" t="s">
        <v>19</v>
      </c>
      <c r="I748" s="1" t="s">
        <v>659</v>
      </c>
      <c r="J748" s="1">
        <v>0.05</v>
      </c>
      <c r="K748" s="1">
        <v>0.4</v>
      </c>
      <c r="L748" s="49">
        <v>5</v>
      </c>
      <c r="M748" s="50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1792</v>
      </c>
      <c r="D749" s="1"/>
      <c r="E749" s="1"/>
      <c r="F749" s="1" t="s">
        <v>1807</v>
      </c>
      <c r="G749" s="1">
        <v>4</v>
      </c>
      <c r="H749" s="1" t="s">
        <v>19</v>
      </c>
      <c r="I749" s="1" t="s">
        <v>659</v>
      </c>
      <c r="J749" s="1">
        <v>0.05</v>
      </c>
      <c r="K749" s="1">
        <v>0.2</v>
      </c>
      <c r="L749" s="49">
        <v>5</v>
      </c>
      <c r="M749" s="50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1804</v>
      </c>
      <c r="D750" s="1"/>
      <c r="E750" s="1"/>
      <c r="F750" s="1" t="s">
        <v>1808</v>
      </c>
      <c r="G750" s="1">
        <v>4</v>
      </c>
      <c r="H750" s="1" t="s">
        <v>19</v>
      </c>
      <c r="I750" s="1" t="s">
        <v>659</v>
      </c>
      <c r="J750" s="1">
        <v>0.05</v>
      </c>
      <c r="K750" s="1">
        <v>0.2</v>
      </c>
      <c r="L750" s="49">
        <v>5</v>
      </c>
      <c r="M750" s="50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1795</v>
      </c>
      <c r="D751" s="1"/>
      <c r="E751" s="1"/>
      <c r="F751" s="1" t="s">
        <v>1809</v>
      </c>
      <c r="G751" s="1">
        <v>80</v>
      </c>
      <c r="H751" s="1" t="s">
        <v>19</v>
      </c>
      <c r="I751" s="1" t="s">
        <v>659</v>
      </c>
      <c r="J751" s="1">
        <v>0.05</v>
      </c>
      <c r="K751" s="1">
        <v>4</v>
      </c>
      <c r="L751" s="49">
        <v>5</v>
      </c>
      <c r="M751" s="50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1795</v>
      </c>
      <c r="D752" s="1"/>
      <c r="E752" s="1"/>
      <c r="F752" s="1" t="s">
        <v>1810</v>
      </c>
      <c r="G752" s="1">
        <v>204</v>
      </c>
      <c r="H752" s="1" t="s">
        <v>19</v>
      </c>
      <c r="I752" s="1" t="s">
        <v>659</v>
      </c>
      <c r="J752" s="1">
        <v>0.05</v>
      </c>
      <c r="K752" s="1">
        <v>10.200000000000001</v>
      </c>
      <c r="L752" s="49">
        <v>5</v>
      </c>
      <c r="M752" s="50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1798</v>
      </c>
      <c r="D753" s="1"/>
      <c r="E753" s="1"/>
      <c r="F753" s="1" t="s">
        <v>1811</v>
      </c>
      <c r="G753" s="1">
        <v>16</v>
      </c>
      <c r="H753" s="1" t="s">
        <v>19</v>
      </c>
      <c r="I753" s="1" t="s">
        <v>659</v>
      </c>
      <c r="J753" s="1">
        <v>0.05</v>
      </c>
      <c r="K753" s="1">
        <v>0.8</v>
      </c>
      <c r="L753" s="49">
        <v>5</v>
      </c>
      <c r="M753" s="50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1800</v>
      </c>
      <c r="D754" s="1"/>
      <c r="E754" s="1"/>
      <c r="F754" s="1" t="s">
        <v>1812</v>
      </c>
      <c r="G754" s="1">
        <v>40</v>
      </c>
      <c r="H754" s="1" t="s">
        <v>19</v>
      </c>
      <c r="I754" s="1" t="s">
        <v>659</v>
      </c>
      <c r="J754" s="1">
        <v>0.05</v>
      </c>
      <c r="K754" s="1">
        <v>2</v>
      </c>
      <c r="L754" s="49">
        <v>5</v>
      </c>
      <c r="M754" s="50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1802</v>
      </c>
      <c r="D755" s="1"/>
      <c r="E755" s="1"/>
      <c r="F755" s="1" t="s">
        <v>1813</v>
      </c>
      <c r="G755" s="1">
        <v>16</v>
      </c>
      <c r="H755" s="1" t="s">
        <v>19</v>
      </c>
      <c r="I755" s="1" t="s">
        <v>659</v>
      </c>
      <c r="J755" s="1">
        <v>0.05</v>
      </c>
      <c r="K755" s="1">
        <v>0.8</v>
      </c>
      <c r="L755" s="49">
        <v>5</v>
      </c>
      <c r="M755" s="50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1792</v>
      </c>
      <c r="D756" s="1"/>
      <c r="E756" s="1"/>
      <c r="F756" s="1" t="s">
        <v>1814</v>
      </c>
      <c r="G756" s="1">
        <v>8</v>
      </c>
      <c r="H756" s="1" t="s">
        <v>19</v>
      </c>
      <c r="I756" s="1" t="s">
        <v>659</v>
      </c>
      <c r="J756" s="1">
        <v>0.03</v>
      </c>
      <c r="K756" s="1">
        <v>0.24</v>
      </c>
      <c r="L756" s="49">
        <v>5</v>
      </c>
      <c r="M756" s="50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1804</v>
      </c>
      <c r="D757" s="1"/>
      <c r="E757" s="1"/>
      <c r="F757" s="1" t="s">
        <v>1815</v>
      </c>
      <c r="G757" s="1">
        <v>8</v>
      </c>
      <c r="H757" s="1" t="s">
        <v>19</v>
      </c>
      <c r="I757" s="1" t="s">
        <v>659</v>
      </c>
      <c r="J757" s="1">
        <v>0.03</v>
      </c>
      <c r="K757" s="1">
        <v>0.24</v>
      </c>
      <c r="L757" s="49">
        <v>5</v>
      </c>
      <c r="M757" s="50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1792</v>
      </c>
      <c r="D758" s="1"/>
      <c r="E758" s="1"/>
      <c r="F758" s="1" t="s">
        <v>1816</v>
      </c>
      <c r="G758" s="1">
        <v>7</v>
      </c>
      <c r="H758" s="1" t="s">
        <v>19</v>
      </c>
      <c r="I758" s="1" t="s">
        <v>659</v>
      </c>
      <c r="J758" s="1">
        <v>0.03</v>
      </c>
      <c r="K758" s="1">
        <v>0.21</v>
      </c>
      <c r="L758" s="49">
        <v>5</v>
      </c>
      <c r="M758" s="50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1804</v>
      </c>
      <c r="D759" s="1"/>
      <c r="E759" s="1"/>
      <c r="F759" s="1" t="s">
        <v>1817</v>
      </c>
      <c r="G759" s="1">
        <v>7</v>
      </c>
      <c r="H759" s="1" t="s">
        <v>19</v>
      </c>
      <c r="I759" s="1" t="s">
        <v>659</v>
      </c>
      <c r="J759" s="1">
        <v>0.03</v>
      </c>
      <c r="K759" s="1">
        <v>0.21</v>
      </c>
      <c r="L759" s="49">
        <v>5</v>
      </c>
      <c r="M759" s="50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1795</v>
      </c>
      <c r="D760" s="1"/>
      <c r="E760" s="1"/>
      <c r="F760" s="1" t="s">
        <v>1818</v>
      </c>
      <c r="G760" s="1">
        <v>204</v>
      </c>
      <c r="H760" s="1" t="s">
        <v>19</v>
      </c>
      <c r="I760" s="1" t="s">
        <v>659</v>
      </c>
      <c r="J760" s="1">
        <v>0.03</v>
      </c>
      <c r="K760" s="1">
        <v>6.12</v>
      </c>
      <c r="L760" s="49">
        <v>5</v>
      </c>
      <c r="M760" s="50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1802</v>
      </c>
      <c r="D761" s="1"/>
      <c r="E761" s="1"/>
      <c r="F761" s="1" t="s">
        <v>1819</v>
      </c>
      <c r="G761" s="1">
        <v>16</v>
      </c>
      <c r="H761" s="1" t="s">
        <v>19</v>
      </c>
      <c r="I761" s="1" t="s">
        <v>659</v>
      </c>
      <c r="J761" s="1">
        <v>0.03</v>
      </c>
      <c r="K761" s="1">
        <v>0.48</v>
      </c>
      <c r="L761" s="49">
        <v>5</v>
      </c>
      <c r="M761" s="50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1800</v>
      </c>
      <c r="D762" s="1"/>
      <c r="E762" s="1"/>
      <c r="F762" s="1" t="s">
        <v>1820</v>
      </c>
      <c r="G762" s="1">
        <v>40</v>
      </c>
      <c r="H762" s="1" t="s">
        <v>19</v>
      </c>
      <c r="I762" s="1" t="s">
        <v>659</v>
      </c>
      <c r="J762" s="1">
        <v>0.03</v>
      </c>
      <c r="K762" s="1">
        <v>1.2</v>
      </c>
      <c r="L762" s="49">
        <v>5</v>
      </c>
      <c r="M762" s="50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1798</v>
      </c>
      <c r="D763" s="1"/>
      <c r="E763" s="1"/>
      <c r="F763" s="1" t="s">
        <v>1821</v>
      </c>
      <c r="G763" s="1">
        <v>16</v>
      </c>
      <c r="H763" s="1" t="s">
        <v>19</v>
      </c>
      <c r="I763" s="1" t="s">
        <v>659</v>
      </c>
      <c r="J763" s="1">
        <v>0.03</v>
      </c>
      <c r="K763" s="1">
        <v>0.48</v>
      </c>
      <c r="L763" s="49">
        <v>5</v>
      </c>
      <c r="M763" s="50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66"/>
      <c r="C764" s="1" t="s">
        <v>1139</v>
      </c>
      <c r="D764" s="1"/>
      <c r="E764" s="1" t="s">
        <v>51</v>
      </c>
      <c r="F764" s="1" t="s">
        <v>1141</v>
      </c>
      <c r="G764" s="1">
        <v>1</v>
      </c>
      <c r="H764" s="1" t="s">
        <v>19</v>
      </c>
      <c r="I764" s="1" t="s">
        <v>659</v>
      </c>
      <c r="J764" s="1">
        <v>55.2</v>
      </c>
      <c r="K764" s="1">
        <v>55.2</v>
      </c>
      <c r="L764" s="49">
        <v>7</v>
      </c>
      <c r="M764" s="50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66"/>
      <c r="C765" s="1"/>
      <c r="D765" s="1"/>
      <c r="E765" s="1"/>
      <c r="F765" s="1" t="s">
        <v>1916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9">
        <v>9</v>
      </c>
      <c r="M765" s="50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66"/>
      <c r="C766" s="1"/>
      <c r="D766" s="1"/>
      <c r="E766" s="1"/>
      <c r="F766" s="1" t="s">
        <v>1917</v>
      </c>
      <c r="G766" s="1">
        <v>67</v>
      </c>
      <c r="H766" s="1" t="s">
        <v>1260</v>
      </c>
      <c r="I766" s="1"/>
      <c r="J766" s="1">
        <v>0.5</v>
      </c>
      <c r="K766" s="1">
        <v>33.5</v>
      </c>
      <c r="L766" s="49">
        <v>9</v>
      </c>
      <c r="M766" s="50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66"/>
      <c r="C767" s="1"/>
      <c r="D767" s="1"/>
      <c r="E767" s="1"/>
      <c r="F767" s="1" t="s">
        <v>1918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9">
        <v>9</v>
      </c>
      <c r="M767" s="50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66"/>
      <c r="C768" s="1"/>
      <c r="D768" s="1"/>
      <c r="E768" s="1"/>
      <c r="F768" s="1" t="s">
        <v>1919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9">
        <v>9</v>
      </c>
      <c r="M768" s="50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66"/>
      <c r="C769" s="1"/>
      <c r="D769" s="1"/>
      <c r="E769" s="1"/>
      <c r="F769" s="1" t="s">
        <v>1920</v>
      </c>
      <c r="G769" s="1">
        <v>12</v>
      </c>
      <c r="H769" s="1" t="s">
        <v>1260</v>
      </c>
      <c r="I769" s="1"/>
      <c r="J769" s="1">
        <v>0.7</v>
      </c>
      <c r="K769" s="1">
        <v>8.3999999999999986</v>
      </c>
      <c r="L769" s="49">
        <v>9</v>
      </c>
      <c r="M769" s="50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66"/>
      <c r="C770" s="1"/>
      <c r="D770" s="1"/>
      <c r="E770" s="1"/>
      <c r="F770" s="1" t="s">
        <v>1921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9">
        <v>9</v>
      </c>
      <c r="M770" s="50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66"/>
      <c r="C771" s="1"/>
      <c r="D771" s="1"/>
      <c r="E771" s="1"/>
      <c r="F771" s="1" t="s">
        <v>1922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9">
        <v>9</v>
      </c>
      <c r="M771" s="50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66"/>
      <c r="C772" s="1"/>
      <c r="D772" s="1"/>
      <c r="E772" s="1"/>
      <c r="F772" s="1" t="s">
        <v>1923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9">
        <v>9</v>
      </c>
      <c r="M772" s="50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66"/>
      <c r="C773" s="1"/>
      <c r="D773" s="1"/>
      <c r="E773" s="1"/>
      <c r="F773" s="1" t="s">
        <v>1924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9">
        <v>9</v>
      </c>
      <c r="M773" s="50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66"/>
      <c r="C774" s="1"/>
      <c r="D774" s="1"/>
      <c r="E774" s="1"/>
      <c r="F774" s="1" t="s">
        <v>1925</v>
      </c>
      <c r="G774" s="1">
        <v>6</v>
      </c>
      <c r="H774" s="1" t="s">
        <v>1260</v>
      </c>
      <c r="I774" s="1"/>
      <c r="J774" s="1">
        <v>0.8</v>
      </c>
      <c r="K774" s="1">
        <v>4.8000000000000007</v>
      </c>
      <c r="L774" s="49">
        <v>9</v>
      </c>
      <c r="M774" s="50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66"/>
      <c r="C775" s="1"/>
      <c r="D775" s="1"/>
      <c r="E775" s="1"/>
      <c r="F775" s="1" t="s">
        <v>1926</v>
      </c>
      <c r="G775" s="1">
        <v>3</v>
      </c>
      <c r="H775" s="1" t="s">
        <v>1260</v>
      </c>
      <c r="I775" s="1"/>
      <c r="J775" s="1">
        <v>0.08</v>
      </c>
      <c r="K775" s="1">
        <v>0.24</v>
      </c>
      <c r="L775" s="49">
        <v>9</v>
      </c>
      <c r="M775" s="50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66"/>
      <c r="C776" s="1"/>
      <c r="D776" s="1"/>
      <c r="E776" s="1"/>
      <c r="F776" s="1" t="s">
        <v>1927</v>
      </c>
      <c r="G776" s="1">
        <v>55</v>
      </c>
      <c r="H776" s="1" t="s">
        <v>1260</v>
      </c>
      <c r="I776" s="1"/>
      <c r="J776" s="1">
        <v>0.5</v>
      </c>
      <c r="K776" s="1">
        <v>27.5</v>
      </c>
      <c r="L776" s="49">
        <v>9</v>
      </c>
      <c r="M776" s="50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66"/>
      <c r="C777" s="1"/>
      <c r="D777" s="1"/>
      <c r="E777" s="1"/>
      <c r="F777" s="1" t="s">
        <v>1919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9">
        <v>9</v>
      </c>
      <c r="M777" s="50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66"/>
      <c r="C778" s="1"/>
      <c r="D778" s="1"/>
      <c r="E778" s="1"/>
      <c r="F778" s="1" t="s">
        <v>1920</v>
      </c>
      <c r="G778" s="1">
        <v>12</v>
      </c>
      <c r="H778" s="1" t="s">
        <v>1260</v>
      </c>
      <c r="I778" s="1"/>
      <c r="J778" s="1">
        <v>0.7</v>
      </c>
      <c r="K778" s="1">
        <v>8.3999999999999986</v>
      </c>
      <c r="L778" s="49">
        <v>9</v>
      </c>
      <c r="M778" s="50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66"/>
      <c r="C779" s="1"/>
      <c r="D779" s="1"/>
      <c r="E779" s="1"/>
      <c r="F779" s="1" t="s">
        <v>1921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9">
        <v>9</v>
      </c>
      <c r="M779" s="50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66"/>
      <c r="C780" s="1"/>
      <c r="D780" s="1"/>
      <c r="E780" s="1"/>
      <c r="F780" s="1" t="s">
        <v>1922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9">
        <v>9</v>
      </c>
      <c r="M780" s="50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66"/>
      <c r="C781" s="1"/>
      <c r="D781" s="1"/>
      <c r="E781" s="1"/>
      <c r="F781" s="1" t="s">
        <v>1923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9">
        <v>9</v>
      </c>
      <c r="M781" s="50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66"/>
      <c r="C782" s="1"/>
      <c r="D782" s="1"/>
      <c r="E782" s="1"/>
      <c r="F782" s="1" t="s">
        <v>1924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9">
        <v>9</v>
      </c>
      <c r="M782" s="50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66"/>
      <c r="C783" s="1"/>
      <c r="D783" s="1"/>
      <c r="E783" s="1"/>
      <c r="F783" s="1" t="s">
        <v>1925</v>
      </c>
      <c r="G783" s="1">
        <v>6</v>
      </c>
      <c r="H783" s="1" t="s">
        <v>1260</v>
      </c>
      <c r="I783" s="1"/>
      <c r="J783" s="1">
        <v>0.8</v>
      </c>
      <c r="K783" s="1">
        <v>4.8000000000000007</v>
      </c>
      <c r="L783" s="49">
        <v>9</v>
      </c>
      <c r="M783" s="50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66"/>
      <c r="C784" s="1"/>
      <c r="D784" s="1"/>
      <c r="E784" s="1"/>
      <c r="F784" s="1" t="s">
        <v>1926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9">
        <v>9</v>
      </c>
      <c r="M784" s="50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66"/>
      <c r="C785" s="1"/>
      <c r="D785" s="1"/>
      <c r="E785" s="1"/>
      <c r="F785" s="1" t="s">
        <v>1928</v>
      </c>
      <c r="G785" s="1">
        <v>72</v>
      </c>
      <c r="H785" s="1" t="s">
        <v>1260</v>
      </c>
      <c r="I785" s="1"/>
      <c r="J785" s="1">
        <v>0.5</v>
      </c>
      <c r="K785" s="1">
        <v>36</v>
      </c>
      <c r="L785" s="49">
        <v>9</v>
      </c>
      <c r="M785" s="50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66"/>
      <c r="C786" s="1"/>
      <c r="D786" s="1"/>
      <c r="E786" s="1"/>
      <c r="F786" s="1" t="s">
        <v>1929</v>
      </c>
      <c r="G786" s="1">
        <v>12</v>
      </c>
      <c r="H786" s="1" t="s">
        <v>1260</v>
      </c>
      <c r="I786" s="1"/>
      <c r="J786" s="1">
        <v>0.02</v>
      </c>
      <c r="K786" s="1">
        <v>0.24</v>
      </c>
      <c r="L786" s="49">
        <v>9</v>
      </c>
      <c r="M786" s="50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66"/>
      <c r="C787" s="1"/>
      <c r="D787" s="1"/>
      <c r="E787" s="1"/>
      <c r="F787" s="1" t="s">
        <v>1930</v>
      </c>
      <c r="G787" s="1">
        <v>6</v>
      </c>
      <c r="H787" s="1" t="s">
        <v>1260</v>
      </c>
      <c r="I787" s="1"/>
      <c r="J787" s="1">
        <v>0.01</v>
      </c>
      <c r="K787" s="1">
        <v>0.06</v>
      </c>
      <c r="L787" s="49">
        <v>9</v>
      </c>
      <c r="M787" s="50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66"/>
      <c r="C788" s="1"/>
      <c r="D788" s="1"/>
      <c r="E788" s="1"/>
      <c r="F788" s="1" t="s">
        <v>1931</v>
      </c>
      <c r="G788" s="1">
        <v>3</v>
      </c>
      <c r="H788" s="1" t="s">
        <v>1260</v>
      </c>
      <c r="I788" s="1"/>
      <c r="J788" s="1">
        <v>0.03</v>
      </c>
      <c r="K788" s="1">
        <v>0.09</v>
      </c>
      <c r="L788" s="49">
        <v>9</v>
      </c>
      <c r="M788" s="50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66"/>
      <c r="C789" s="1"/>
      <c r="D789" s="1"/>
      <c r="E789" s="1"/>
      <c r="F789" s="1" t="s">
        <v>1919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9">
        <v>9</v>
      </c>
      <c r="M789" s="50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66"/>
      <c r="C790" s="1"/>
      <c r="D790" s="1"/>
      <c r="E790" s="1"/>
      <c r="F790" s="1" t="s">
        <v>1932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9">
        <v>9</v>
      </c>
      <c r="M790" s="50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66"/>
      <c r="C791" s="1"/>
      <c r="D791" s="1"/>
      <c r="E791" s="1"/>
      <c r="F791" s="1" t="s">
        <v>1933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9">
        <v>9</v>
      </c>
      <c r="M791" s="50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66"/>
      <c r="C792" s="1"/>
      <c r="D792" s="1"/>
      <c r="E792" s="1"/>
      <c r="F792" s="1" t="s">
        <v>1934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9">
        <v>9</v>
      </c>
      <c r="M792" s="50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66"/>
      <c r="C793" s="1"/>
      <c r="D793" s="1"/>
      <c r="E793" s="1"/>
      <c r="F793" s="1" t="s">
        <v>1935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9">
        <v>9</v>
      </c>
      <c r="M793" s="50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66"/>
      <c r="C794" s="1"/>
      <c r="D794" s="1"/>
      <c r="E794" s="1"/>
      <c r="F794" s="1" t="s">
        <v>1917</v>
      </c>
      <c r="G794" s="1">
        <v>67</v>
      </c>
      <c r="H794" s="1" t="s">
        <v>1260</v>
      </c>
      <c r="I794" s="1"/>
      <c r="J794" s="1">
        <v>0.5</v>
      </c>
      <c r="K794" s="1">
        <v>33.5</v>
      </c>
      <c r="L794" s="49">
        <v>9</v>
      </c>
      <c r="M794" s="50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66"/>
      <c r="C795" s="1"/>
      <c r="D795" s="1"/>
      <c r="E795" s="1"/>
      <c r="F795" s="1" t="s">
        <v>1919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9">
        <v>9</v>
      </c>
      <c r="M795" s="50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66"/>
      <c r="C796" s="1"/>
      <c r="D796" s="1"/>
      <c r="E796" s="1"/>
      <c r="F796" s="1" t="s">
        <v>1920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9">
        <v>9</v>
      </c>
      <c r="M796" s="50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66"/>
      <c r="C797" s="1"/>
      <c r="D797" s="1"/>
      <c r="E797" s="1"/>
      <c r="F797" s="1" t="s">
        <v>1921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9">
        <v>9</v>
      </c>
      <c r="M797" s="50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66"/>
      <c r="C798" s="1"/>
      <c r="D798" s="1"/>
      <c r="E798" s="1"/>
      <c r="F798" s="1" t="s">
        <v>1922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9">
        <v>9</v>
      </c>
      <c r="M798" s="50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66"/>
      <c r="C799" s="1"/>
      <c r="D799" s="1"/>
      <c r="E799" s="1"/>
      <c r="F799" s="1" t="s">
        <v>1923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9">
        <v>9</v>
      </c>
      <c r="M799" s="50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66"/>
      <c r="C800" s="1"/>
      <c r="D800" s="1"/>
      <c r="E800" s="1"/>
      <c r="F800" s="1" t="s">
        <v>1924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9">
        <v>9</v>
      </c>
      <c r="M800" s="50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66"/>
      <c r="C801" s="1"/>
      <c r="D801" s="1"/>
      <c r="E801" s="1"/>
      <c r="F801" s="1" t="s">
        <v>1925</v>
      </c>
      <c r="G801" s="1">
        <v>6</v>
      </c>
      <c r="H801" s="1" t="s">
        <v>1260</v>
      </c>
      <c r="I801" s="1"/>
      <c r="J801" s="1">
        <v>0.8</v>
      </c>
      <c r="K801" s="1">
        <v>4.8000000000000007</v>
      </c>
      <c r="L801" s="49">
        <v>9</v>
      </c>
      <c r="M801" s="50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66"/>
      <c r="C802" s="1"/>
      <c r="D802" s="1"/>
      <c r="E802" s="1"/>
      <c r="F802" s="1" t="s">
        <v>1926</v>
      </c>
      <c r="G802" s="1">
        <v>3</v>
      </c>
      <c r="H802" s="1" t="s">
        <v>1260</v>
      </c>
      <c r="I802" s="1"/>
      <c r="J802" s="1">
        <v>0.08</v>
      </c>
      <c r="K802" s="1">
        <v>0.24</v>
      </c>
      <c r="L802" s="49">
        <v>9</v>
      </c>
      <c r="M802" s="50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66"/>
      <c r="C803" s="1" t="s">
        <v>1147</v>
      </c>
      <c r="D803" s="1"/>
      <c r="E803" s="1" t="s">
        <v>1844</v>
      </c>
      <c r="F803" s="1" t="s">
        <v>1942</v>
      </c>
      <c r="G803" s="1">
        <v>1</v>
      </c>
      <c r="H803" s="1" t="s">
        <v>19</v>
      </c>
      <c r="I803" s="1" t="s">
        <v>659</v>
      </c>
      <c r="J803" s="1">
        <v>7.1</v>
      </c>
      <c r="K803" s="1">
        <v>7.1</v>
      </c>
      <c r="L803" s="49">
        <v>8</v>
      </c>
      <c r="M803" s="50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66"/>
      <c r="C804" s="1"/>
      <c r="D804" s="1"/>
      <c r="E804" s="1"/>
      <c r="F804" s="1" t="s">
        <v>1945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9">
        <v>8</v>
      </c>
      <c r="M804" s="50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66"/>
      <c r="C805" s="1"/>
      <c r="D805" s="1"/>
      <c r="E805" s="1"/>
      <c r="F805" s="1" t="s">
        <v>1946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9">
        <v>8</v>
      </c>
      <c r="M805" s="50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66"/>
      <c r="C806" s="1"/>
      <c r="D806" s="1"/>
      <c r="E806" s="1"/>
      <c r="F806" s="1" t="s">
        <v>1947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9">
        <v>8</v>
      </c>
      <c r="M806" s="50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66"/>
      <c r="C807" s="1"/>
      <c r="D807" s="1"/>
      <c r="E807" s="1"/>
      <c r="F807" s="1" t="s">
        <v>1948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9">
        <v>8</v>
      </c>
      <c r="M807" s="50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66"/>
      <c r="C808" s="1"/>
      <c r="D808" s="1"/>
      <c r="E808" s="1"/>
      <c r="F808" s="1" t="s">
        <v>1949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9">
        <v>8</v>
      </c>
      <c r="M808" s="50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66"/>
      <c r="C809" s="1"/>
      <c r="D809" s="1"/>
      <c r="E809" s="1"/>
      <c r="F809" s="1" t="s">
        <v>1950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9">
        <v>8</v>
      </c>
      <c r="M809" s="50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66"/>
      <c r="C810" s="1"/>
      <c r="D810" s="1"/>
      <c r="E810" s="1"/>
      <c r="F810" s="1" t="s">
        <v>1951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9">
        <v>8</v>
      </c>
      <c r="M810" s="50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66"/>
      <c r="C811" s="1"/>
      <c r="D811" s="1"/>
      <c r="E811" s="1"/>
      <c r="F811" s="1" t="s">
        <v>1952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9">
        <v>8</v>
      </c>
      <c r="M811" s="50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66"/>
      <c r="C812" s="1"/>
      <c r="D812" s="1"/>
      <c r="E812" s="1"/>
      <c r="F812" s="1" t="s">
        <v>1953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9">
        <v>8</v>
      </c>
      <c r="M812" s="50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66"/>
      <c r="C813" s="1"/>
      <c r="D813" s="1"/>
      <c r="E813" s="1"/>
      <c r="F813" s="1" t="s">
        <v>1954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9">
        <v>8</v>
      </c>
      <c r="M813" s="50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66"/>
      <c r="C814" s="1"/>
      <c r="D814" s="1"/>
      <c r="E814" s="1"/>
      <c r="F814" s="1" t="s">
        <v>1955</v>
      </c>
      <c r="G814" s="1">
        <v>57</v>
      </c>
      <c r="H814" s="1" t="s">
        <v>1260</v>
      </c>
      <c r="I814" s="1"/>
      <c r="J814" s="1">
        <v>0.02</v>
      </c>
      <c r="K814" s="1">
        <v>1.1400000000000001</v>
      </c>
      <c r="L814" s="49">
        <v>8</v>
      </c>
      <c r="M814" s="50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66"/>
      <c r="C815" s="1"/>
      <c r="D815" s="1"/>
      <c r="E815" s="1"/>
      <c r="F815" s="1" t="s">
        <v>1956</v>
      </c>
      <c r="G815" s="1">
        <v>190</v>
      </c>
      <c r="H815" s="1" t="s">
        <v>1260</v>
      </c>
      <c r="I815" s="1"/>
      <c r="J815" s="1">
        <v>0.04</v>
      </c>
      <c r="K815" s="1">
        <v>7.6000000000000005</v>
      </c>
      <c r="L815" s="49">
        <v>8</v>
      </c>
      <c r="M815" s="50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66"/>
      <c r="C816" s="1"/>
      <c r="D816" s="1"/>
      <c r="E816" s="1"/>
      <c r="F816" s="1" t="s">
        <v>1957</v>
      </c>
      <c r="G816" s="1">
        <v>6</v>
      </c>
      <c r="H816" s="1" t="s">
        <v>1260</v>
      </c>
      <c r="I816" s="1"/>
      <c r="J816" s="1">
        <v>0.05</v>
      </c>
      <c r="K816" s="1">
        <v>0.30000000000000004</v>
      </c>
      <c r="L816" s="49">
        <v>8</v>
      </c>
      <c r="M816" s="50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66"/>
      <c r="C817" s="1"/>
      <c r="D817" s="1"/>
      <c r="E817" s="1"/>
      <c r="F817" s="1" t="s">
        <v>1958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9">
        <v>8</v>
      </c>
      <c r="M817" s="50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66"/>
      <c r="C818" s="1"/>
      <c r="D818" s="1"/>
      <c r="E818" s="1"/>
      <c r="F818" s="1" t="s">
        <v>1959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9">
        <v>8</v>
      </c>
      <c r="M818" s="50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66"/>
      <c r="C819" s="1"/>
      <c r="D819" s="1"/>
      <c r="E819" s="1"/>
      <c r="F819" s="1" t="s">
        <v>1960</v>
      </c>
      <c r="G819" s="1">
        <v>10</v>
      </c>
      <c r="H819" s="1" t="s">
        <v>1260</v>
      </c>
      <c r="I819" s="1"/>
      <c r="J819" s="1">
        <v>0.02</v>
      </c>
      <c r="K819" s="1">
        <v>0.2</v>
      </c>
      <c r="L819" s="49">
        <v>8</v>
      </c>
      <c r="M819" s="50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66"/>
      <c r="C820" s="1"/>
      <c r="D820" s="1"/>
      <c r="E820" s="1"/>
      <c r="F820" s="1" t="s">
        <v>1961</v>
      </c>
      <c r="G820" s="1">
        <v>5</v>
      </c>
      <c r="H820" s="1" t="s">
        <v>1260</v>
      </c>
      <c r="I820" s="1"/>
      <c r="J820" s="1">
        <v>0.06</v>
      </c>
      <c r="K820" s="1">
        <v>0.3</v>
      </c>
      <c r="L820" s="49">
        <v>8</v>
      </c>
      <c r="M820" s="50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66"/>
      <c r="C821" s="1"/>
      <c r="D821" s="1"/>
      <c r="E821" s="1"/>
      <c r="F821" s="1" t="s">
        <v>1962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9">
        <v>8</v>
      </c>
      <c r="M821" s="50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66"/>
      <c r="C822" s="1"/>
      <c r="D822" s="1"/>
      <c r="E822" s="1"/>
      <c r="F822" s="1" t="s">
        <v>1963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9">
        <v>8</v>
      </c>
      <c r="M822" s="50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66"/>
      <c r="C823" s="1"/>
      <c r="D823" s="1"/>
      <c r="E823" s="1"/>
      <c r="F823" s="1" t="s">
        <v>1964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9">
        <v>8</v>
      </c>
      <c r="M823" s="50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66"/>
      <c r="C824" s="1"/>
      <c r="D824" s="1"/>
      <c r="E824" s="1"/>
      <c r="F824" s="1" t="s">
        <v>1965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9">
        <v>8</v>
      </c>
      <c r="M824" s="50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66"/>
      <c r="C825" s="1"/>
      <c r="D825" s="1"/>
      <c r="E825" s="1"/>
      <c r="F825" s="1" t="s">
        <v>1966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9">
        <v>8</v>
      </c>
      <c r="M825" s="50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66"/>
      <c r="C826" s="1"/>
      <c r="D826" s="1"/>
      <c r="E826" s="1"/>
      <c r="F826" s="1" t="s">
        <v>1967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9">
        <v>8</v>
      </c>
      <c r="M826" s="50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66"/>
      <c r="C827" s="1"/>
      <c r="D827" s="1"/>
      <c r="E827" s="1"/>
      <c r="F827" s="1" t="s">
        <v>1968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9">
        <v>8</v>
      </c>
      <c r="M827" s="50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66"/>
      <c r="C828" s="1"/>
      <c r="D828" s="1"/>
      <c r="E828" s="1"/>
      <c r="F828" s="1" t="s">
        <v>1969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9">
        <v>8</v>
      </c>
      <c r="M828" s="50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66"/>
      <c r="C829" s="1"/>
      <c r="D829" s="1"/>
      <c r="E829" s="1"/>
      <c r="F829" s="1" t="s">
        <v>1970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9">
        <v>8</v>
      </c>
      <c r="M829" s="50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66"/>
      <c r="C830" s="1"/>
      <c r="D830" s="1"/>
      <c r="E830" s="1"/>
      <c r="F830" s="1" t="s">
        <v>1971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9">
        <v>8</v>
      </c>
      <c r="M830" s="50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66"/>
      <c r="C831" s="1" t="s">
        <v>1139</v>
      </c>
      <c r="D831" s="1"/>
      <c r="E831" s="1" t="s">
        <v>2</v>
      </c>
      <c r="F831" s="1" t="s">
        <v>1140</v>
      </c>
      <c r="G831" s="1">
        <v>1</v>
      </c>
      <c r="H831" s="1" t="s">
        <v>19</v>
      </c>
      <c r="I831" s="1" t="s">
        <v>659</v>
      </c>
      <c r="J831" s="1">
        <v>59.38</v>
      </c>
      <c r="K831" s="1">
        <v>59.38</v>
      </c>
      <c r="L831" s="49">
        <v>8</v>
      </c>
      <c r="M831" s="50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66"/>
      <c r="C832" s="1" t="s">
        <v>713</v>
      </c>
      <c r="D832" s="1"/>
      <c r="E832" s="1" t="s">
        <v>1973</v>
      </c>
      <c r="F832" s="1" t="s">
        <v>1974</v>
      </c>
      <c r="G832" s="1">
        <v>10</v>
      </c>
      <c r="H832" s="1" t="s">
        <v>19</v>
      </c>
      <c r="I832" s="1" t="s">
        <v>636</v>
      </c>
      <c r="J832" s="1">
        <v>0.3</v>
      </c>
      <c r="K832" s="1">
        <v>3</v>
      </c>
      <c r="L832" s="49">
        <v>8</v>
      </c>
      <c r="M832" s="50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66"/>
      <c r="C833" s="1" t="s">
        <v>719</v>
      </c>
      <c r="D833" s="1"/>
      <c r="E833" s="1" t="s">
        <v>1975</v>
      </c>
      <c r="F833" s="1" t="s">
        <v>1976</v>
      </c>
      <c r="G833" s="1">
        <v>6</v>
      </c>
      <c r="H833" s="1" t="s">
        <v>19</v>
      </c>
      <c r="I833" s="1" t="s">
        <v>636</v>
      </c>
      <c r="J833" s="1">
        <v>0.3</v>
      </c>
      <c r="K833" s="1">
        <v>1.7999999999999998</v>
      </c>
      <c r="L833" s="49">
        <v>8</v>
      </c>
      <c r="M833" s="50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66"/>
      <c r="C834" s="1" t="s">
        <v>155</v>
      </c>
      <c r="D834" s="1"/>
      <c r="E834" s="1"/>
      <c r="F834" s="1" t="s">
        <v>1977</v>
      </c>
      <c r="G834" s="1">
        <v>16</v>
      </c>
      <c r="H834" s="1" t="s">
        <v>19</v>
      </c>
      <c r="I834" s="1" t="s">
        <v>636</v>
      </c>
      <c r="J834" s="1">
        <v>0.3</v>
      </c>
      <c r="K834" s="1">
        <v>4.8</v>
      </c>
      <c r="L834" s="49">
        <v>8</v>
      </c>
      <c r="M834" s="50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66"/>
      <c r="C835" s="1" t="s">
        <v>943</v>
      </c>
      <c r="D835" s="1"/>
      <c r="E835" s="1" t="s">
        <v>1978</v>
      </c>
      <c r="F835" s="1" t="s">
        <v>1979</v>
      </c>
      <c r="G835" s="1">
        <v>8</v>
      </c>
      <c r="H835" s="1" t="s">
        <v>19</v>
      </c>
      <c r="I835" s="1" t="s">
        <v>636</v>
      </c>
      <c r="J835" s="1">
        <v>0.3</v>
      </c>
      <c r="K835" s="1">
        <v>2.4</v>
      </c>
      <c r="L835" s="49">
        <v>8</v>
      </c>
      <c r="M835" s="50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66"/>
      <c r="C836" s="1" t="s">
        <v>966</v>
      </c>
      <c r="D836" s="1"/>
      <c r="E836" s="1" t="s">
        <v>1980</v>
      </c>
      <c r="F836" s="1" t="s">
        <v>1981</v>
      </c>
      <c r="G836" s="1">
        <v>2</v>
      </c>
      <c r="H836" s="1"/>
      <c r="I836" s="1" t="s">
        <v>636</v>
      </c>
      <c r="J836" s="1">
        <v>0.47</v>
      </c>
      <c r="K836" s="1">
        <v>0.94</v>
      </c>
      <c r="L836" s="49">
        <v>8</v>
      </c>
      <c r="M836" s="50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66"/>
      <c r="C837" s="1" t="s">
        <v>1982</v>
      </c>
      <c r="D837" s="1" t="s">
        <v>1983</v>
      </c>
      <c r="E837" s="1"/>
      <c r="F837" s="1" t="s">
        <v>1984</v>
      </c>
      <c r="G837" s="1">
        <v>1</v>
      </c>
      <c r="H837" s="1" t="s">
        <v>19</v>
      </c>
      <c r="I837" s="1" t="s">
        <v>596</v>
      </c>
      <c r="J837" s="1">
        <v>1</v>
      </c>
      <c r="K837" s="1">
        <v>1</v>
      </c>
      <c r="L837" s="49">
        <v>8</v>
      </c>
      <c r="M837" s="50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66"/>
      <c r="C838" s="1" t="s">
        <v>1982</v>
      </c>
      <c r="D838" s="1" t="s">
        <v>1983</v>
      </c>
      <c r="E838" s="1"/>
      <c r="F838" s="1" t="s">
        <v>1985</v>
      </c>
      <c r="G838" s="1">
        <v>1</v>
      </c>
      <c r="H838" s="1" t="s">
        <v>19</v>
      </c>
      <c r="I838" s="1" t="s">
        <v>596</v>
      </c>
      <c r="J838" s="1">
        <v>0.1</v>
      </c>
      <c r="K838" s="1">
        <v>0.1</v>
      </c>
      <c r="L838" s="49">
        <v>8</v>
      </c>
      <c r="M838" s="50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66"/>
      <c r="C839" s="1" t="s">
        <v>1982</v>
      </c>
      <c r="D839" s="1" t="s">
        <v>1983</v>
      </c>
      <c r="E839" s="1"/>
      <c r="F839" s="1" t="s">
        <v>1986</v>
      </c>
      <c r="G839" s="1">
        <v>1</v>
      </c>
      <c r="H839" s="1" t="s">
        <v>19</v>
      </c>
      <c r="I839" s="1" t="s">
        <v>596</v>
      </c>
      <c r="J839" s="1">
        <v>0.2</v>
      </c>
      <c r="K839" s="1">
        <v>0.2</v>
      </c>
      <c r="L839" s="49">
        <v>8</v>
      </c>
      <c r="M839" s="50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66"/>
      <c r="C840" s="1" t="s">
        <v>1982</v>
      </c>
      <c r="D840" s="1" t="s">
        <v>1983</v>
      </c>
      <c r="E840" s="1"/>
      <c r="F840" s="1" t="s">
        <v>1986</v>
      </c>
      <c r="G840" s="1">
        <v>1</v>
      </c>
      <c r="H840" s="1" t="s">
        <v>19</v>
      </c>
      <c r="I840" s="1" t="s">
        <v>592</v>
      </c>
      <c r="J840" s="1">
        <v>0.4</v>
      </c>
      <c r="K840" s="1">
        <v>0.4</v>
      </c>
      <c r="L840" s="49">
        <v>8</v>
      </c>
      <c r="M840" s="50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66"/>
      <c r="C841" s="1" t="s">
        <v>1982</v>
      </c>
      <c r="D841" s="1" t="s">
        <v>1983</v>
      </c>
      <c r="E841" s="1"/>
      <c r="F841" s="1" t="s">
        <v>1987</v>
      </c>
      <c r="G841" s="1">
        <v>1</v>
      </c>
      <c r="H841" s="1" t="s">
        <v>19</v>
      </c>
      <c r="I841" s="1" t="s">
        <v>592</v>
      </c>
      <c r="J841" s="1">
        <v>1</v>
      </c>
      <c r="K841" s="1">
        <v>1</v>
      </c>
      <c r="L841" s="49">
        <v>8</v>
      </c>
      <c r="M841" s="50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66"/>
      <c r="C842" s="1" t="s">
        <v>1988</v>
      </c>
      <c r="D842" s="1" t="s">
        <v>1983</v>
      </c>
      <c r="E842" s="1"/>
      <c r="F842" s="1" t="s">
        <v>1989</v>
      </c>
      <c r="G842" s="1">
        <v>1</v>
      </c>
      <c r="H842" s="1" t="s">
        <v>19</v>
      </c>
      <c r="I842" s="1" t="s">
        <v>641</v>
      </c>
      <c r="J842" s="1">
        <v>1</v>
      </c>
      <c r="K842" s="1">
        <v>1</v>
      </c>
      <c r="L842" s="49">
        <v>8</v>
      </c>
      <c r="M842" s="50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66"/>
      <c r="C843" s="1" t="s">
        <v>1982</v>
      </c>
      <c r="D843" s="1" t="s">
        <v>1990</v>
      </c>
      <c r="E843" s="1"/>
      <c r="F843" s="1" t="s">
        <v>1991</v>
      </c>
      <c r="G843" s="1">
        <v>1</v>
      </c>
      <c r="H843" s="1" t="s">
        <v>19</v>
      </c>
      <c r="I843" s="1" t="s">
        <v>592</v>
      </c>
      <c r="J843" s="1">
        <v>1</v>
      </c>
      <c r="K843" s="1">
        <v>1</v>
      </c>
      <c r="L843" s="49">
        <v>8</v>
      </c>
      <c r="M843" s="50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66"/>
      <c r="C844" s="1" t="s">
        <v>1982</v>
      </c>
      <c r="D844" s="1" t="s">
        <v>1990</v>
      </c>
      <c r="E844" s="1"/>
      <c r="F844" s="1" t="s">
        <v>1992</v>
      </c>
      <c r="G844" s="1">
        <v>1</v>
      </c>
      <c r="H844" s="1" t="s">
        <v>19</v>
      </c>
      <c r="I844" s="1" t="s">
        <v>596</v>
      </c>
      <c r="J844" s="1">
        <v>1.5</v>
      </c>
      <c r="K844" s="1">
        <v>1.5</v>
      </c>
      <c r="L844" s="49">
        <v>8</v>
      </c>
      <c r="M844" s="50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66"/>
      <c r="C845" s="1" t="s">
        <v>1982</v>
      </c>
      <c r="D845" s="1" t="s">
        <v>1983</v>
      </c>
      <c r="E845" s="1"/>
      <c r="F845" s="1" t="s">
        <v>1993</v>
      </c>
      <c r="G845" s="1">
        <v>1</v>
      </c>
      <c r="H845" s="1" t="s">
        <v>19</v>
      </c>
      <c r="I845" s="1" t="s">
        <v>592</v>
      </c>
      <c r="J845" s="1">
        <v>0.1</v>
      </c>
      <c r="K845" s="1">
        <v>0.1</v>
      </c>
      <c r="L845" s="49">
        <v>8</v>
      </c>
      <c r="M845" s="50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66"/>
      <c r="C846" s="1" t="s">
        <v>1994</v>
      </c>
      <c r="D846" s="1" t="s">
        <v>1983</v>
      </c>
      <c r="E846" s="1"/>
      <c r="F846" s="1" t="s">
        <v>1995</v>
      </c>
      <c r="G846" s="1">
        <v>1</v>
      </c>
      <c r="H846" s="1" t="s">
        <v>19</v>
      </c>
      <c r="I846" s="1" t="s">
        <v>641</v>
      </c>
      <c r="J846" s="1">
        <v>0.45</v>
      </c>
      <c r="K846" s="1">
        <v>0.45</v>
      </c>
      <c r="L846" s="49">
        <v>8</v>
      </c>
      <c r="M846" s="50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66"/>
      <c r="C847" s="1" t="s">
        <v>1988</v>
      </c>
      <c r="D847" s="1" t="s">
        <v>1983</v>
      </c>
      <c r="E847" s="1"/>
      <c r="F847" s="1" t="s">
        <v>1996</v>
      </c>
      <c r="G847" s="1">
        <v>1</v>
      </c>
      <c r="H847" s="1" t="s">
        <v>19</v>
      </c>
      <c r="I847" s="1" t="s">
        <v>641</v>
      </c>
      <c r="J847" s="1">
        <v>0.3</v>
      </c>
      <c r="K847" s="1">
        <v>0.3</v>
      </c>
      <c r="L847" s="49">
        <v>8</v>
      </c>
      <c r="M847" s="50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66"/>
      <c r="C848" s="1" t="s">
        <v>1997</v>
      </c>
      <c r="D848" s="1" t="s">
        <v>1983</v>
      </c>
      <c r="E848" s="1"/>
      <c r="F848" s="1" t="s">
        <v>1998</v>
      </c>
      <c r="G848" s="1">
        <v>1</v>
      </c>
      <c r="H848" s="1" t="s">
        <v>19</v>
      </c>
      <c r="I848" s="1" t="s">
        <v>592</v>
      </c>
      <c r="J848" s="1">
        <v>0.35</v>
      </c>
      <c r="K848" s="1">
        <v>0.35</v>
      </c>
      <c r="L848" s="49">
        <v>8</v>
      </c>
      <c r="M848" s="50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66"/>
      <c r="C849" s="1" t="s">
        <v>1999</v>
      </c>
      <c r="D849" s="1" t="s">
        <v>1983</v>
      </c>
      <c r="E849" s="1"/>
      <c r="F849" s="1" t="s">
        <v>2000</v>
      </c>
      <c r="G849" s="1">
        <v>1</v>
      </c>
      <c r="H849" s="1" t="s">
        <v>19</v>
      </c>
      <c r="I849" s="1" t="s">
        <v>636</v>
      </c>
      <c r="J849" s="1">
        <v>0.8</v>
      </c>
      <c r="K849" s="1">
        <v>0.8</v>
      </c>
      <c r="L849" s="49">
        <v>8</v>
      </c>
      <c r="M849" s="50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66"/>
      <c r="C850" s="1" t="s">
        <v>2001</v>
      </c>
      <c r="D850" s="1" t="s">
        <v>1983</v>
      </c>
      <c r="E850" s="1"/>
      <c r="F850" s="1" t="s">
        <v>2002</v>
      </c>
      <c r="G850" s="1">
        <v>1</v>
      </c>
      <c r="H850" s="1" t="s">
        <v>19</v>
      </c>
      <c r="I850" s="1" t="s">
        <v>636</v>
      </c>
      <c r="J850" s="1">
        <v>0.8</v>
      </c>
      <c r="K850" s="1">
        <v>0.8</v>
      </c>
      <c r="L850" s="49">
        <v>8</v>
      </c>
      <c r="M850" s="50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66"/>
      <c r="C851" s="1" t="s">
        <v>2001</v>
      </c>
      <c r="D851" s="1" t="s">
        <v>1983</v>
      </c>
      <c r="E851" s="1"/>
      <c r="F851" s="1" t="s">
        <v>2002</v>
      </c>
      <c r="G851" s="1">
        <v>1</v>
      </c>
      <c r="H851" s="1" t="s">
        <v>19</v>
      </c>
      <c r="I851" s="1" t="s">
        <v>636</v>
      </c>
      <c r="J851" s="1">
        <v>0.8</v>
      </c>
      <c r="K851" s="1">
        <v>0.8</v>
      </c>
      <c r="L851" s="49">
        <v>8</v>
      </c>
      <c r="M851" s="50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66"/>
      <c r="C852" s="1" t="s">
        <v>2001</v>
      </c>
      <c r="D852" s="1" t="s">
        <v>1983</v>
      </c>
      <c r="E852" s="1"/>
      <c r="F852" s="1" t="s">
        <v>2002</v>
      </c>
      <c r="G852" s="1">
        <v>1</v>
      </c>
      <c r="H852" s="1" t="s">
        <v>19</v>
      </c>
      <c r="I852" s="1" t="s">
        <v>636</v>
      </c>
      <c r="J852" s="1">
        <v>0.8</v>
      </c>
      <c r="K852" s="1">
        <v>0.8</v>
      </c>
      <c r="L852" s="49">
        <v>8</v>
      </c>
      <c r="M852" s="50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66"/>
      <c r="C853" s="1" t="s">
        <v>2003</v>
      </c>
      <c r="D853" s="1" t="s">
        <v>1983</v>
      </c>
      <c r="E853" s="1"/>
      <c r="F853" s="1" t="s">
        <v>2004</v>
      </c>
      <c r="G853" s="1">
        <v>1</v>
      </c>
      <c r="H853" s="1" t="s">
        <v>19</v>
      </c>
      <c r="I853" s="1" t="s">
        <v>596</v>
      </c>
      <c r="J853" s="1">
        <v>0.81</v>
      </c>
      <c r="K853" s="1">
        <v>0.81</v>
      </c>
      <c r="L853" s="49">
        <v>8</v>
      </c>
      <c r="M853" s="50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66"/>
      <c r="C854" s="1" t="s">
        <v>2005</v>
      </c>
      <c r="D854" s="1" t="s">
        <v>1983</v>
      </c>
      <c r="E854" s="1"/>
      <c r="F854" s="1" t="s">
        <v>2006</v>
      </c>
      <c r="G854" s="1">
        <v>1</v>
      </c>
      <c r="H854" s="1" t="s">
        <v>19</v>
      </c>
      <c r="I854" s="1" t="s">
        <v>636</v>
      </c>
      <c r="J854" s="1">
        <v>0.2</v>
      </c>
      <c r="K854" s="1">
        <v>0.2</v>
      </c>
      <c r="L854" s="49">
        <v>8</v>
      </c>
      <c r="M854" s="50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66"/>
      <c r="C855" s="1" t="s">
        <v>2005</v>
      </c>
      <c r="D855" s="1" t="s">
        <v>1983</v>
      </c>
      <c r="E855" s="1"/>
      <c r="F855" s="1" t="s">
        <v>2007</v>
      </c>
      <c r="G855" s="1">
        <v>1</v>
      </c>
      <c r="H855" s="1" t="s">
        <v>19</v>
      </c>
      <c r="I855" s="1" t="s">
        <v>636</v>
      </c>
      <c r="J855" s="1">
        <v>0.4</v>
      </c>
      <c r="K855" s="1">
        <v>0.4</v>
      </c>
      <c r="L855" s="49">
        <v>8</v>
      </c>
      <c r="M855" s="50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66"/>
      <c r="C856" s="1" t="s">
        <v>2005</v>
      </c>
      <c r="D856" s="1" t="s">
        <v>1983</v>
      </c>
      <c r="E856" s="1"/>
      <c r="F856" s="1" t="s">
        <v>2008</v>
      </c>
      <c r="G856" s="1">
        <v>1</v>
      </c>
      <c r="H856" s="1" t="s">
        <v>19</v>
      </c>
      <c r="I856" s="1" t="s">
        <v>636</v>
      </c>
      <c r="J856" s="1">
        <v>0.15</v>
      </c>
      <c r="K856" s="1">
        <v>0.15</v>
      </c>
      <c r="L856" s="49">
        <v>8</v>
      </c>
      <c r="M856" s="50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66"/>
      <c r="C857" s="1"/>
      <c r="D857" s="1"/>
      <c r="E857" s="1"/>
      <c r="F857" s="1" t="s">
        <v>2009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9">
        <v>8</v>
      </c>
      <c r="M857" s="50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66"/>
      <c r="C858" s="1"/>
      <c r="D858" s="1"/>
      <c r="E858" s="1"/>
      <c r="F858" s="1" t="s">
        <v>2010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9">
        <v>8</v>
      </c>
      <c r="M858" s="50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66"/>
      <c r="C859" s="1"/>
      <c r="D859" s="1"/>
      <c r="E859" s="1"/>
      <c r="F859" s="1" t="s">
        <v>2011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9">
        <v>8</v>
      </c>
      <c r="M859" s="50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66"/>
      <c r="C860" s="1"/>
      <c r="D860" s="1"/>
      <c r="E860" s="1"/>
      <c r="F860" s="1" t="s">
        <v>2012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9">
        <v>8</v>
      </c>
      <c r="M860" s="50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66"/>
      <c r="C861" s="1"/>
      <c r="D861" s="1"/>
      <c r="E861" s="1"/>
      <c r="F861" s="1" t="s">
        <v>2013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9">
        <v>8</v>
      </c>
      <c r="M861" s="50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66"/>
      <c r="C862" s="1"/>
      <c r="D862" s="1"/>
      <c r="E862" s="1"/>
      <c r="F862" s="1" t="s">
        <v>2014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9">
        <v>8</v>
      </c>
      <c r="M862" s="50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66"/>
      <c r="C863" s="1"/>
      <c r="D863" s="1"/>
      <c r="E863" s="1"/>
      <c r="F863" s="1" t="s">
        <v>2015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9">
        <v>8</v>
      </c>
      <c r="M863" s="50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66"/>
      <c r="C864" s="1"/>
      <c r="D864" s="1"/>
      <c r="E864" s="1"/>
      <c r="F864" s="1" t="s">
        <v>2016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9">
        <v>8</v>
      </c>
      <c r="M864" s="50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66"/>
      <c r="C865" s="1"/>
      <c r="D865" s="1"/>
      <c r="E865" s="1"/>
      <c r="F865" s="1" t="s">
        <v>2017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9">
        <v>8</v>
      </c>
      <c r="M865" s="50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66"/>
      <c r="C866" s="1"/>
      <c r="D866" s="1"/>
      <c r="E866" s="1"/>
      <c r="F866" s="1" t="s">
        <v>2018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9">
        <v>8</v>
      </c>
      <c r="M866" s="50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66"/>
      <c r="C867" s="1"/>
      <c r="D867" s="1"/>
      <c r="E867" s="1"/>
      <c r="F867" s="1" t="s">
        <v>2019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9">
        <v>8</v>
      </c>
      <c r="M867" s="50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66"/>
      <c r="C868" s="1"/>
      <c r="D868" s="1"/>
      <c r="E868" s="1"/>
      <c r="F868" s="1" t="s">
        <v>2020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9">
        <v>8</v>
      </c>
      <c r="M868" s="50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66"/>
      <c r="C869" s="1"/>
      <c r="D869" s="1"/>
      <c r="E869" s="1"/>
      <c r="F869" s="1" t="s">
        <v>2021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9">
        <v>8</v>
      </c>
      <c r="M869" s="50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66"/>
      <c r="C870" s="1"/>
      <c r="D870" s="1"/>
      <c r="E870" s="1"/>
      <c r="F870" s="1" t="s">
        <v>2022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9">
        <v>8</v>
      </c>
      <c r="M870" s="50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66"/>
      <c r="C871" s="1"/>
      <c r="D871" s="1"/>
      <c r="E871" s="1"/>
      <c r="F871" s="1" t="s">
        <v>2023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9">
        <v>8</v>
      </c>
      <c r="M871" s="50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66"/>
      <c r="C872" s="1"/>
      <c r="D872" s="1"/>
      <c r="E872" s="1"/>
      <c r="F872" s="1" t="s">
        <v>2024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9">
        <v>8</v>
      </c>
      <c r="M872" s="50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66"/>
      <c r="C873" s="1"/>
      <c r="D873" s="1"/>
      <c r="E873" s="1"/>
      <c r="F873" s="1" t="s">
        <v>2025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9">
        <v>8</v>
      </c>
      <c r="M873" s="50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66"/>
      <c r="C874" s="1"/>
      <c r="D874" s="1"/>
      <c r="E874" s="1"/>
      <c r="F874" s="1" t="s">
        <v>2026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9">
        <v>8</v>
      </c>
      <c r="M874" s="50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66"/>
      <c r="C875" s="1"/>
      <c r="D875" s="1"/>
      <c r="E875" s="1"/>
      <c r="F875" s="1" t="s">
        <v>2027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9">
        <v>8</v>
      </c>
      <c r="M875" s="50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66"/>
      <c r="C876" s="1"/>
      <c r="D876" s="1"/>
      <c r="E876" s="1"/>
      <c r="F876" s="1" t="s">
        <v>2028</v>
      </c>
      <c r="G876" s="1">
        <v>21</v>
      </c>
      <c r="H876" s="1" t="s">
        <v>1260</v>
      </c>
      <c r="I876" s="1"/>
      <c r="J876" s="1">
        <v>0.05</v>
      </c>
      <c r="K876" s="1">
        <v>1.05</v>
      </c>
      <c r="L876" s="49">
        <v>8</v>
      </c>
      <c r="M876" s="50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66"/>
      <c r="C877" s="1"/>
      <c r="D877" s="1"/>
      <c r="E877" s="1"/>
      <c r="F877" s="1" t="s">
        <v>2029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9">
        <v>8</v>
      </c>
      <c r="M877" s="50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66"/>
      <c r="C878" s="1"/>
      <c r="D878" s="1"/>
      <c r="E878" s="1"/>
      <c r="F878" s="1" t="s">
        <v>2030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9">
        <v>8</v>
      </c>
      <c r="M878" s="50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66"/>
      <c r="C879" s="1"/>
      <c r="D879" s="1"/>
      <c r="E879" s="1"/>
      <c r="F879" s="1" t="s">
        <v>2031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9">
        <v>8</v>
      </c>
      <c r="M879" s="50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66"/>
      <c r="C880" s="1"/>
      <c r="D880" s="1"/>
      <c r="E880" s="1"/>
      <c r="F880" s="1" t="s">
        <v>2032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9">
        <v>8</v>
      </c>
      <c r="M880" s="50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66"/>
      <c r="C881" s="1"/>
      <c r="D881" s="1"/>
      <c r="E881" s="1"/>
      <c r="F881" s="1" t="s">
        <v>2033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9">
        <v>8</v>
      </c>
      <c r="M881" s="50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66"/>
      <c r="C882" s="1"/>
      <c r="D882" s="1"/>
      <c r="E882" s="1"/>
      <c r="F882" s="1" t="s">
        <v>2034</v>
      </c>
      <c r="G882" s="1">
        <v>5</v>
      </c>
      <c r="H882" s="1" t="s">
        <v>1260</v>
      </c>
      <c r="I882" s="1"/>
      <c r="J882" s="1">
        <v>0.75</v>
      </c>
      <c r="K882" s="1">
        <v>3.75</v>
      </c>
      <c r="L882" s="49">
        <v>8</v>
      </c>
      <c r="M882" s="50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66"/>
      <c r="C883" s="1"/>
      <c r="D883" s="1"/>
      <c r="E883" s="1"/>
      <c r="F883" s="1" t="s">
        <v>2035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9">
        <v>8</v>
      </c>
      <c r="M883" s="50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66"/>
      <c r="C884" s="1"/>
      <c r="D884" s="1"/>
      <c r="E884" s="1"/>
      <c r="F884" s="1" t="s">
        <v>2036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9">
        <v>8</v>
      </c>
      <c r="M884" s="50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66"/>
      <c r="C885" s="1"/>
      <c r="D885" s="1"/>
      <c r="E885" s="1"/>
      <c r="F885" s="1" t="s">
        <v>2037</v>
      </c>
      <c r="G885" s="1">
        <v>21</v>
      </c>
      <c r="H885" s="1" t="s">
        <v>1260</v>
      </c>
      <c r="I885" s="1"/>
      <c r="J885" s="1">
        <v>0.05</v>
      </c>
      <c r="K885" s="1">
        <v>1.05</v>
      </c>
      <c r="L885" s="49">
        <v>8</v>
      </c>
      <c r="M885" s="50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66"/>
      <c r="C886" s="1"/>
      <c r="D886" s="1"/>
      <c r="E886" s="1"/>
      <c r="F886" s="1" t="s">
        <v>2038</v>
      </c>
      <c r="G886" s="1">
        <v>81</v>
      </c>
      <c r="H886" s="1" t="s">
        <v>1260</v>
      </c>
      <c r="I886" s="1"/>
      <c r="J886" s="1">
        <v>0.03</v>
      </c>
      <c r="K886" s="1">
        <v>2.4299999999999997</v>
      </c>
      <c r="L886" s="49">
        <v>8</v>
      </c>
      <c r="M886" s="50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66"/>
      <c r="C887" s="1"/>
      <c r="D887" s="1"/>
      <c r="E887" s="1"/>
      <c r="F887" s="1" t="s">
        <v>2039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9">
        <v>8</v>
      </c>
      <c r="M887" s="50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66"/>
      <c r="C888" s="1"/>
      <c r="D888" s="1"/>
      <c r="E888" s="1"/>
      <c r="F888" s="1" t="s">
        <v>2040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9">
        <v>8</v>
      </c>
      <c r="M888" s="50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66"/>
      <c r="C889" s="1"/>
      <c r="D889" s="1"/>
      <c r="E889" s="1"/>
      <c r="F889" s="1" t="s">
        <v>2041</v>
      </c>
      <c r="G889" s="1">
        <v>6</v>
      </c>
      <c r="H889" s="1" t="s">
        <v>1260</v>
      </c>
      <c r="I889" s="1"/>
      <c r="J889" s="1">
        <v>0.02</v>
      </c>
      <c r="K889" s="1">
        <v>0.12</v>
      </c>
      <c r="L889" s="49">
        <v>8</v>
      </c>
      <c r="M889" s="50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66"/>
      <c r="C890" s="1"/>
      <c r="D890" s="1"/>
      <c r="E890" s="1"/>
      <c r="F890" s="1" t="s">
        <v>2042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9">
        <v>8</v>
      </c>
      <c r="M890" s="50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66"/>
      <c r="C891" s="1"/>
      <c r="D891" s="1"/>
      <c r="E891" s="1"/>
      <c r="F891" s="1" t="s">
        <v>2043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9">
        <v>8</v>
      </c>
      <c r="M891" s="50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66"/>
      <c r="C892" s="1"/>
      <c r="D892" s="1"/>
      <c r="E892" s="1"/>
      <c r="F892" s="1" t="s">
        <v>2044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9">
        <v>8</v>
      </c>
      <c r="M892" s="50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66"/>
      <c r="C893" s="1"/>
      <c r="D893" s="1"/>
      <c r="E893" s="1"/>
      <c r="F893" s="1" t="s">
        <v>2045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9">
        <v>8</v>
      </c>
      <c r="M893" s="50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66"/>
      <c r="C894" s="1"/>
      <c r="D894" s="1"/>
      <c r="E894" s="1"/>
      <c r="F894" s="1" t="s">
        <v>2046</v>
      </c>
      <c r="G894" s="1">
        <v>5</v>
      </c>
      <c r="H894" s="1" t="s">
        <v>1260</v>
      </c>
      <c r="I894" s="1"/>
      <c r="J894" s="1">
        <v>1.5</v>
      </c>
      <c r="K894" s="1">
        <v>7.5</v>
      </c>
      <c r="L894" s="49">
        <v>8</v>
      </c>
      <c r="M894" s="50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66"/>
      <c r="C895" s="1"/>
      <c r="D895" s="1"/>
      <c r="E895" s="1"/>
      <c r="F895" s="1" t="s">
        <v>2047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9">
        <v>8</v>
      </c>
      <c r="M895" s="50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66"/>
      <c r="C896" s="1"/>
      <c r="D896" s="1"/>
      <c r="E896" s="1"/>
      <c r="F896" s="1" t="s">
        <v>2048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9">
        <v>8</v>
      </c>
      <c r="M896" s="50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66"/>
      <c r="C897" s="1"/>
      <c r="D897" s="1"/>
      <c r="E897" s="1"/>
      <c r="F897" s="1" t="s">
        <v>2049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9">
        <v>8</v>
      </c>
      <c r="M897" s="50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66"/>
      <c r="C898" s="1"/>
      <c r="D898" s="1"/>
      <c r="E898" s="1"/>
      <c r="F898" s="1" t="s">
        <v>2050</v>
      </c>
      <c r="G898" s="1">
        <v>38</v>
      </c>
      <c r="H898" s="1" t="s">
        <v>1260</v>
      </c>
      <c r="I898" s="1"/>
      <c r="J898" s="1">
        <v>0.03</v>
      </c>
      <c r="K898" s="1">
        <v>1.1399999999999999</v>
      </c>
      <c r="L898" s="49">
        <v>8</v>
      </c>
      <c r="M898" s="50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66"/>
      <c r="C899" s="1"/>
      <c r="D899" s="1"/>
      <c r="E899" s="1"/>
      <c r="F899" s="1" t="s">
        <v>2051</v>
      </c>
      <c r="G899" s="1">
        <v>78</v>
      </c>
      <c r="H899" s="1" t="s">
        <v>1260</v>
      </c>
      <c r="I899" s="1"/>
      <c r="J899" s="1">
        <v>0.05</v>
      </c>
      <c r="K899" s="1">
        <v>3.9000000000000004</v>
      </c>
      <c r="L899" s="49">
        <v>8</v>
      </c>
      <c r="M899" s="50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66"/>
      <c r="C900" s="1"/>
      <c r="D900" s="1"/>
      <c r="E900" s="1"/>
      <c r="F900" s="1" t="s">
        <v>2052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9">
        <v>8</v>
      </c>
      <c r="M900" s="50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66"/>
      <c r="C901" s="1"/>
      <c r="D901" s="1"/>
      <c r="E901" s="1"/>
      <c r="F901" s="1" t="s">
        <v>2053</v>
      </c>
      <c r="G901" s="1">
        <v>6</v>
      </c>
      <c r="H901" s="1" t="s">
        <v>1260</v>
      </c>
      <c r="I901" s="1"/>
      <c r="J901" s="1">
        <v>0.04</v>
      </c>
      <c r="K901" s="1">
        <v>0.24</v>
      </c>
      <c r="L901" s="49">
        <v>8</v>
      </c>
      <c r="M901" s="50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66"/>
      <c r="C902" s="1" t="s">
        <v>2054</v>
      </c>
      <c r="D902" s="1"/>
      <c r="E902" s="1"/>
      <c r="F902" s="1" t="s">
        <v>2055</v>
      </c>
      <c r="G902" s="1">
        <v>5</v>
      </c>
      <c r="H902" s="1" t="s">
        <v>19</v>
      </c>
      <c r="I902" s="1" t="s">
        <v>2056</v>
      </c>
      <c r="J902" s="1">
        <v>0.02</v>
      </c>
      <c r="K902" s="1">
        <v>0.1</v>
      </c>
      <c r="L902" s="49">
        <v>8</v>
      </c>
      <c r="M902" s="50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66"/>
      <c r="C903" s="1" t="s">
        <v>2054</v>
      </c>
      <c r="D903" s="1"/>
      <c r="E903" s="1"/>
      <c r="F903" s="1" t="s">
        <v>2057</v>
      </c>
      <c r="G903" s="1">
        <v>10</v>
      </c>
      <c r="H903" s="1" t="s">
        <v>19</v>
      </c>
      <c r="I903" s="1" t="s">
        <v>2056</v>
      </c>
      <c r="J903" s="1">
        <v>0.8</v>
      </c>
      <c r="K903" s="1">
        <v>8</v>
      </c>
      <c r="L903" s="49">
        <v>8</v>
      </c>
      <c r="M903" s="50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66"/>
      <c r="C904" s="1" t="s">
        <v>2054</v>
      </c>
      <c r="D904" s="1"/>
      <c r="E904" s="1"/>
      <c r="F904" s="1" t="s">
        <v>2058</v>
      </c>
      <c r="G904" s="1">
        <v>14</v>
      </c>
      <c r="H904" s="1" t="s">
        <v>19</v>
      </c>
      <c r="I904" s="1" t="s">
        <v>2056</v>
      </c>
      <c r="J904" s="1">
        <v>1.2</v>
      </c>
      <c r="K904" s="1">
        <v>16.8</v>
      </c>
      <c r="L904" s="49">
        <v>8</v>
      </c>
      <c r="M904" s="50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66"/>
      <c r="C905" s="1" t="s">
        <v>2054</v>
      </c>
      <c r="D905" s="1"/>
      <c r="E905" s="1"/>
      <c r="F905" s="1" t="s">
        <v>2059</v>
      </c>
      <c r="G905" s="1">
        <v>3</v>
      </c>
      <c r="H905" s="1" t="s">
        <v>19</v>
      </c>
      <c r="I905" s="1" t="s">
        <v>2056</v>
      </c>
      <c r="J905" s="1">
        <v>0.03</v>
      </c>
      <c r="K905" s="1">
        <v>0.09</v>
      </c>
      <c r="L905" s="49">
        <v>8</v>
      </c>
      <c r="M905" s="50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66"/>
      <c r="C906" s="1" t="s">
        <v>2054</v>
      </c>
      <c r="D906" s="1"/>
      <c r="E906" s="1"/>
      <c r="F906" s="1" t="s">
        <v>2060</v>
      </c>
      <c r="G906" s="1">
        <v>5</v>
      </c>
      <c r="H906" s="1" t="s">
        <v>1260</v>
      </c>
      <c r="I906" s="1" t="s">
        <v>2056</v>
      </c>
      <c r="J906" s="1">
        <v>1.5</v>
      </c>
      <c r="K906" s="1">
        <v>7.5</v>
      </c>
      <c r="L906" s="49">
        <v>8</v>
      </c>
      <c r="M906" s="50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66"/>
      <c r="C907" s="1" t="s">
        <v>2054</v>
      </c>
      <c r="D907" s="1"/>
      <c r="E907" s="1"/>
      <c r="F907" s="1" t="s">
        <v>2061</v>
      </c>
      <c r="G907" s="1">
        <v>20</v>
      </c>
      <c r="H907" s="1" t="s">
        <v>19</v>
      </c>
      <c r="I907" s="1" t="s">
        <v>2056</v>
      </c>
      <c r="J907" s="1">
        <v>0.01</v>
      </c>
      <c r="K907" s="1">
        <v>0.2</v>
      </c>
      <c r="L907" s="49">
        <v>8</v>
      </c>
      <c r="M907" s="50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66"/>
      <c r="C908" s="1" t="s">
        <v>2054</v>
      </c>
      <c r="D908" s="1"/>
      <c r="E908" s="1"/>
      <c r="F908" s="1" t="s">
        <v>2062</v>
      </c>
      <c r="G908" s="1">
        <v>10</v>
      </c>
      <c r="H908" s="1" t="s">
        <v>19</v>
      </c>
      <c r="I908" s="1" t="s">
        <v>2056</v>
      </c>
      <c r="J908" s="1">
        <v>0.02</v>
      </c>
      <c r="K908" s="1">
        <v>0.2</v>
      </c>
      <c r="L908" s="49">
        <v>8</v>
      </c>
      <c r="M908" s="50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66"/>
      <c r="C909" s="1" t="s">
        <v>2054</v>
      </c>
      <c r="D909" s="1"/>
      <c r="E909" s="1"/>
      <c r="F909" s="1" t="s">
        <v>2063</v>
      </c>
      <c r="G909" s="1">
        <v>170</v>
      </c>
      <c r="H909" s="1" t="s">
        <v>1260</v>
      </c>
      <c r="I909" s="1" t="s">
        <v>2056</v>
      </c>
      <c r="J909" s="1">
        <v>0.05</v>
      </c>
      <c r="K909" s="1">
        <v>8.5</v>
      </c>
      <c r="L909" s="49">
        <v>8</v>
      </c>
      <c r="M909" s="50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66"/>
      <c r="C910" s="1" t="s">
        <v>2054</v>
      </c>
      <c r="D910" s="1"/>
      <c r="E910" s="1"/>
      <c r="F910" s="1" t="s">
        <v>2064</v>
      </c>
      <c r="G910" s="1">
        <v>6</v>
      </c>
      <c r="H910" s="1" t="s">
        <v>19</v>
      </c>
      <c r="I910" s="1" t="s">
        <v>2056</v>
      </c>
      <c r="J910" s="1">
        <v>0.03</v>
      </c>
      <c r="K910" s="1">
        <v>0.18</v>
      </c>
      <c r="L910" s="49">
        <v>8</v>
      </c>
      <c r="M910" s="50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66"/>
      <c r="C911" s="1" t="s">
        <v>2054</v>
      </c>
      <c r="D911" s="1"/>
      <c r="E911" s="1"/>
      <c r="F911" s="1" t="s">
        <v>2065</v>
      </c>
      <c r="G911" s="1">
        <v>4</v>
      </c>
      <c r="H911" s="1" t="s">
        <v>1260</v>
      </c>
      <c r="I911" s="1" t="s">
        <v>2056</v>
      </c>
      <c r="J911" s="1">
        <v>0.04</v>
      </c>
      <c r="K911" s="1">
        <v>0.16</v>
      </c>
      <c r="L911" s="49">
        <v>8</v>
      </c>
      <c r="M911" s="50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66">
        <v>3261</v>
      </c>
      <c r="C912" s="1" t="s">
        <v>85</v>
      </c>
      <c r="D912" s="1"/>
      <c r="E912" s="1"/>
      <c r="F912" s="1" t="s">
        <v>684</v>
      </c>
      <c r="G912" s="1">
        <v>12</v>
      </c>
      <c r="H912" s="1" t="s">
        <v>19</v>
      </c>
      <c r="I912" s="1" t="s">
        <v>2075</v>
      </c>
      <c r="J912" s="1">
        <v>6</v>
      </c>
      <c r="K912" s="1">
        <v>72</v>
      </c>
      <c r="L912" s="49">
        <v>1</v>
      </c>
      <c r="M912" s="50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66"/>
      <c r="C913" s="1" t="s">
        <v>2079</v>
      </c>
      <c r="D913" s="1"/>
      <c r="E913" s="1"/>
      <c r="F913" s="1" t="s">
        <v>2080</v>
      </c>
      <c r="G913" s="1">
        <v>44</v>
      </c>
      <c r="H913" s="1" t="s">
        <v>19</v>
      </c>
      <c r="I913" s="1" t="s">
        <v>431</v>
      </c>
      <c r="J913" s="1">
        <v>0.05</v>
      </c>
      <c r="K913" s="1">
        <v>2.2000000000000002</v>
      </c>
      <c r="L913" s="49">
        <v>7</v>
      </c>
      <c r="M913" s="50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66"/>
      <c r="C914" s="1" t="s">
        <v>1535</v>
      </c>
      <c r="D914" s="1"/>
      <c r="E914" s="1"/>
      <c r="F914" s="1" t="s">
        <v>2081</v>
      </c>
      <c r="G914" s="1">
        <v>16</v>
      </c>
      <c r="H914" s="1" t="s">
        <v>19</v>
      </c>
      <c r="I914" s="1" t="s">
        <v>433</v>
      </c>
      <c r="J914" s="1">
        <v>0.05</v>
      </c>
      <c r="K914" s="1">
        <v>0.8</v>
      </c>
      <c r="L914" s="49">
        <v>7</v>
      </c>
      <c r="M914" s="50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66"/>
      <c r="C915" s="1" t="s">
        <v>1446</v>
      </c>
      <c r="D915" s="1"/>
      <c r="E915" s="1"/>
      <c r="F915" s="1" t="s">
        <v>2082</v>
      </c>
      <c r="G915" s="1">
        <v>32</v>
      </c>
      <c r="H915" s="1" t="s">
        <v>19</v>
      </c>
      <c r="I915" s="1" t="s">
        <v>434</v>
      </c>
      <c r="J915" s="1">
        <v>0.05</v>
      </c>
      <c r="K915" s="1">
        <v>1.6</v>
      </c>
      <c r="L915" s="49">
        <v>7</v>
      </c>
      <c r="M915" s="50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66"/>
      <c r="C916" s="1" t="s">
        <v>1448</v>
      </c>
      <c r="D916" s="1"/>
      <c r="E916" s="1"/>
      <c r="F916" s="1" t="s">
        <v>2083</v>
      </c>
      <c r="G916" s="1">
        <v>24</v>
      </c>
      <c r="H916" s="1" t="s">
        <v>19</v>
      </c>
      <c r="I916" s="1" t="s">
        <v>434</v>
      </c>
      <c r="J916" s="1">
        <v>0.05</v>
      </c>
      <c r="K916" s="1">
        <v>1.2000000000000002</v>
      </c>
      <c r="L916" s="49">
        <v>7</v>
      </c>
      <c r="M916" s="50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66"/>
      <c r="C917" s="1" t="s">
        <v>1450</v>
      </c>
      <c r="D917" s="1"/>
      <c r="E917" s="1"/>
      <c r="F917" s="1" t="s">
        <v>2084</v>
      </c>
      <c r="G917" s="1">
        <v>24</v>
      </c>
      <c r="H917" s="1" t="s">
        <v>19</v>
      </c>
      <c r="I917" s="1" t="s">
        <v>434</v>
      </c>
      <c r="J917" s="1">
        <v>0.05</v>
      </c>
      <c r="K917" s="1">
        <v>1.2000000000000002</v>
      </c>
      <c r="L917" s="49">
        <v>7</v>
      </c>
      <c r="M917" s="50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66"/>
      <c r="C918" s="1" t="s">
        <v>1437</v>
      </c>
      <c r="D918" s="1"/>
      <c r="E918" s="1"/>
      <c r="F918" s="1" t="s">
        <v>2084</v>
      </c>
      <c r="G918" s="1">
        <v>16</v>
      </c>
      <c r="H918" s="1" t="s">
        <v>19</v>
      </c>
      <c r="I918" s="1" t="s">
        <v>432</v>
      </c>
      <c r="J918" s="1">
        <v>0.05</v>
      </c>
      <c r="K918" s="1">
        <v>0.8</v>
      </c>
      <c r="L918" s="49">
        <v>7</v>
      </c>
      <c r="M918" s="50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66"/>
      <c r="C919" s="1" t="s">
        <v>1454</v>
      </c>
      <c r="D919" s="1"/>
      <c r="E919" s="1"/>
      <c r="F919" s="1" t="s">
        <v>2085</v>
      </c>
      <c r="G919" s="1">
        <v>28</v>
      </c>
      <c r="H919" s="1" t="s">
        <v>19</v>
      </c>
      <c r="I919" s="1" t="s">
        <v>435</v>
      </c>
      <c r="J919" s="1">
        <v>0.05</v>
      </c>
      <c r="K919" s="1">
        <v>1.4000000000000001</v>
      </c>
      <c r="L919" s="49">
        <v>7</v>
      </c>
      <c r="M919" s="50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66"/>
      <c r="C920" s="1" t="s">
        <v>1421</v>
      </c>
      <c r="D920" s="1"/>
      <c r="E920" s="1"/>
      <c r="F920" s="1" t="s">
        <v>2086</v>
      </c>
      <c r="G920" s="1">
        <v>2</v>
      </c>
      <c r="H920" s="1" t="s">
        <v>19</v>
      </c>
      <c r="I920" s="1" t="s">
        <v>431</v>
      </c>
      <c r="J920" s="1">
        <v>0.05</v>
      </c>
      <c r="K920" s="1">
        <v>0.1</v>
      </c>
      <c r="L920" s="49">
        <v>7</v>
      </c>
      <c r="M920" s="50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66"/>
      <c r="C921" s="1" t="s">
        <v>1409</v>
      </c>
      <c r="D921" s="1"/>
      <c r="E921" s="1"/>
      <c r="F921" s="1" t="s">
        <v>2087</v>
      </c>
      <c r="G921" s="1">
        <v>2</v>
      </c>
      <c r="H921" s="1" t="s">
        <v>19</v>
      </c>
      <c r="I921" s="1" t="s">
        <v>1411</v>
      </c>
      <c r="J921" s="1">
        <v>0.05</v>
      </c>
      <c r="K921" s="1">
        <v>0.1</v>
      </c>
      <c r="L921" s="49">
        <v>7</v>
      </c>
      <c r="M921" s="50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66"/>
      <c r="C922" s="1" t="s">
        <v>1419</v>
      </c>
      <c r="D922" s="1"/>
      <c r="E922" s="1"/>
      <c r="F922" s="1" t="s">
        <v>2088</v>
      </c>
      <c r="G922" s="1">
        <v>2</v>
      </c>
      <c r="H922" s="1" t="s">
        <v>19</v>
      </c>
      <c r="I922" s="1" t="s">
        <v>435</v>
      </c>
      <c r="J922" s="1">
        <v>0.05</v>
      </c>
      <c r="K922" s="1">
        <v>0.1</v>
      </c>
      <c r="L922" s="49">
        <v>7</v>
      </c>
      <c r="M922" s="50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66"/>
      <c r="C923" s="1" t="s">
        <v>1423</v>
      </c>
      <c r="D923" s="1"/>
      <c r="E923" s="1"/>
      <c r="F923" s="1" t="s">
        <v>2089</v>
      </c>
      <c r="G923" s="1">
        <v>2</v>
      </c>
      <c r="H923" s="1" t="s">
        <v>19</v>
      </c>
      <c r="I923" s="1" t="s">
        <v>434</v>
      </c>
      <c r="J923" s="1">
        <v>0.05</v>
      </c>
      <c r="K923" s="1">
        <v>0.1</v>
      </c>
      <c r="L923" s="49">
        <v>7</v>
      </c>
      <c r="M923" s="50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66"/>
      <c r="C924" s="1" t="s">
        <v>2090</v>
      </c>
      <c r="D924" s="1"/>
      <c r="E924" s="1"/>
      <c r="F924" s="1" t="s">
        <v>2091</v>
      </c>
      <c r="G924" s="1">
        <v>5</v>
      </c>
      <c r="H924" s="1" t="s">
        <v>19</v>
      </c>
      <c r="I924" s="1" t="s">
        <v>431</v>
      </c>
      <c r="J924" s="1">
        <v>0.05</v>
      </c>
      <c r="K924" s="1">
        <v>0.25</v>
      </c>
      <c r="L924" s="49">
        <v>7</v>
      </c>
      <c r="M924" s="50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66"/>
      <c r="C925" s="1" t="s">
        <v>2090</v>
      </c>
      <c r="D925" s="1"/>
      <c r="E925" s="1"/>
      <c r="F925" s="1" t="s">
        <v>2092</v>
      </c>
      <c r="G925" s="1">
        <v>3</v>
      </c>
      <c r="H925" s="1" t="s">
        <v>19</v>
      </c>
      <c r="I925" s="1" t="s">
        <v>431</v>
      </c>
      <c r="J925" s="1">
        <v>0.02</v>
      </c>
      <c r="K925" s="1">
        <v>0.06</v>
      </c>
      <c r="L925" s="49">
        <v>7</v>
      </c>
      <c r="M925" s="50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66"/>
      <c r="C926" s="1" t="s">
        <v>2090</v>
      </c>
      <c r="D926" s="1"/>
      <c r="E926" s="1"/>
      <c r="F926" s="1" t="s">
        <v>2093</v>
      </c>
      <c r="G926" s="1">
        <v>3</v>
      </c>
      <c r="H926" s="1" t="s">
        <v>19</v>
      </c>
      <c r="I926" s="1" t="s">
        <v>431</v>
      </c>
      <c r="J926" s="1">
        <v>0.05</v>
      </c>
      <c r="K926" s="1">
        <v>0.15000000000000002</v>
      </c>
      <c r="L926" s="49">
        <v>7</v>
      </c>
      <c r="M926" s="50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66"/>
      <c r="C927" s="1" t="s">
        <v>2090</v>
      </c>
      <c r="D927" s="1"/>
      <c r="E927" s="1"/>
      <c r="F927" s="1" t="s">
        <v>2094</v>
      </c>
      <c r="G927" s="1">
        <v>3</v>
      </c>
      <c r="H927" s="1" t="s">
        <v>19</v>
      </c>
      <c r="I927" s="1" t="s">
        <v>431</v>
      </c>
      <c r="J927" s="1">
        <v>0.04</v>
      </c>
      <c r="K927" s="1">
        <v>0.12</v>
      </c>
      <c r="L927" s="49">
        <v>7</v>
      </c>
      <c r="M927" s="50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66"/>
      <c r="C928" s="1" t="s">
        <v>2090</v>
      </c>
      <c r="D928" s="1"/>
      <c r="E928" s="1"/>
      <c r="F928" s="1" t="s">
        <v>2095</v>
      </c>
      <c r="G928" s="1">
        <v>6</v>
      </c>
      <c r="H928" s="1" t="s">
        <v>19</v>
      </c>
      <c r="I928" s="1" t="s">
        <v>431</v>
      </c>
      <c r="J928" s="1">
        <v>0.03</v>
      </c>
      <c r="K928" s="1">
        <v>0.18</v>
      </c>
      <c r="L928" s="49">
        <v>7</v>
      </c>
      <c r="M928" s="50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66"/>
      <c r="C929" s="1" t="s">
        <v>2096</v>
      </c>
      <c r="D929" s="1"/>
      <c r="E929" s="1"/>
      <c r="F929" s="1" t="s">
        <v>2097</v>
      </c>
      <c r="G929" s="1">
        <v>5</v>
      </c>
      <c r="H929" s="1" t="s">
        <v>19</v>
      </c>
      <c r="I929" s="1" t="s">
        <v>2098</v>
      </c>
      <c r="J929" s="1">
        <v>0.5</v>
      </c>
      <c r="K929" s="1">
        <v>2.5</v>
      </c>
      <c r="L929" s="49">
        <v>7</v>
      </c>
      <c r="M929" s="50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66"/>
      <c r="C930" s="1" t="s">
        <v>2099</v>
      </c>
      <c r="D930" s="1"/>
      <c r="E930" s="1"/>
      <c r="F930" s="1" t="s">
        <v>2100</v>
      </c>
      <c r="G930" s="1">
        <v>3</v>
      </c>
      <c r="H930" s="1" t="s">
        <v>19</v>
      </c>
      <c r="I930" s="1" t="s">
        <v>432</v>
      </c>
      <c r="J930" s="1">
        <v>0.05</v>
      </c>
      <c r="K930" s="1">
        <v>0.15000000000000002</v>
      </c>
      <c r="L930" s="49">
        <v>7</v>
      </c>
      <c r="M930" s="50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66"/>
      <c r="C931" s="1" t="s">
        <v>2099</v>
      </c>
      <c r="D931" s="1"/>
      <c r="E931" s="1"/>
      <c r="F931" s="1" t="s">
        <v>2101</v>
      </c>
      <c r="G931" s="1">
        <v>3</v>
      </c>
      <c r="H931" s="1" t="s">
        <v>19</v>
      </c>
      <c r="I931" s="1" t="s">
        <v>432</v>
      </c>
      <c r="J931" s="1">
        <v>0.05</v>
      </c>
      <c r="K931" s="1">
        <v>0.15000000000000002</v>
      </c>
      <c r="L931" s="49">
        <v>7</v>
      </c>
      <c r="M931" s="50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66"/>
      <c r="C932" s="1" t="s">
        <v>2099</v>
      </c>
      <c r="D932" s="1"/>
      <c r="E932" s="1"/>
      <c r="F932" s="1" t="s">
        <v>2102</v>
      </c>
      <c r="G932" s="1">
        <v>7</v>
      </c>
      <c r="H932" s="1" t="s">
        <v>19</v>
      </c>
      <c r="I932" s="1" t="s">
        <v>432</v>
      </c>
      <c r="J932" s="1">
        <v>0.02</v>
      </c>
      <c r="K932" s="1">
        <v>0.14000000000000001</v>
      </c>
      <c r="L932" s="49">
        <v>7</v>
      </c>
      <c r="M932" s="50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66"/>
      <c r="C933" s="1" t="s">
        <v>2099</v>
      </c>
      <c r="D933" s="1"/>
      <c r="E933" s="1"/>
      <c r="F933" s="1" t="s">
        <v>2103</v>
      </c>
      <c r="G933" s="1">
        <v>7</v>
      </c>
      <c r="H933" s="1" t="s">
        <v>19</v>
      </c>
      <c r="I933" s="1" t="s">
        <v>432</v>
      </c>
      <c r="J933" s="1">
        <v>0.02</v>
      </c>
      <c r="K933" s="1">
        <v>0.14000000000000001</v>
      </c>
      <c r="L933" s="49">
        <v>7</v>
      </c>
      <c r="M933" s="50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66"/>
      <c r="C934" s="1" t="s">
        <v>2104</v>
      </c>
      <c r="D934" s="1"/>
      <c r="E934" s="1"/>
      <c r="F934" s="1" t="s">
        <v>2105</v>
      </c>
      <c r="G934" s="1">
        <v>2</v>
      </c>
      <c r="H934" s="1" t="s">
        <v>19</v>
      </c>
      <c r="I934" s="1" t="s">
        <v>433</v>
      </c>
      <c r="J934" s="1">
        <v>0.02</v>
      </c>
      <c r="K934" s="1">
        <v>0.04</v>
      </c>
      <c r="L934" s="49">
        <v>7</v>
      </c>
      <c r="M934" s="50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66"/>
      <c r="C935" s="1" t="s">
        <v>2104</v>
      </c>
      <c r="D935" s="1"/>
      <c r="E935" s="1"/>
      <c r="F935" s="1" t="s">
        <v>2106</v>
      </c>
      <c r="G935" s="1">
        <v>3</v>
      </c>
      <c r="H935" s="1" t="s">
        <v>19</v>
      </c>
      <c r="I935" s="1" t="s">
        <v>433</v>
      </c>
      <c r="J935" s="1">
        <v>0.05</v>
      </c>
      <c r="K935" s="1">
        <v>0.15000000000000002</v>
      </c>
      <c r="L935" s="49">
        <v>7</v>
      </c>
      <c r="M935" s="50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66"/>
      <c r="C936" s="1" t="s">
        <v>2104</v>
      </c>
      <c r="D936" s="1"/>
      <c r="E936" s="1"/>
      <c r="F936" s="1" t="s">
        <v>2107</v>
      </c>
      <c r="G936" s="1">
        <v>3</v>
      </c>
      <c r="H936" s="1" t="s">
        <v>19</v>
      </c>
      <c r="I936" s="1" t="s">
        <v>433</v>
      </c>
      <c r="J936" s="1">
        <v>0.04</v>
      </c>
      <c r="K936" s="1">
        <v>0.12</v>
      </c>
      <c r="L936" s="49">
        <v>7</v>
      </c>
      <c r="M936" s="50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66"/>
      <c r="C937" s="1" t="s">
        <v>2104</v>
      </c>
      <c r="D937" s="1"/>
      <c r="E937" s="1"/>
      <c r="F937" s="1" t="s">
        <v>2108</v>
      </c>
      <c r="G937" s="1">
        <v>7</v>
      </c>
      <c r="H937" s="1" t="s">
        <v>19</v>
      </c>
      <c r="I937" s="1" t="s">
        <v>433</v>
      </c>
      <c r="J937" s="1">
        <v>0.03</v>
      </c>
      <c r="K937" s="1">
        <v>0.21</v>
      </c>
      <c r="L937" s="49">
        <v>7</v>
      </c>
      <c r="M937" s="50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66"/>
      <c r="C938" s="1" t="s">
        <v>2104</v>
      </c>
      <c r="D938" s="1"/>
      <c r="E938" s="1"/>
      <c r="F938" s="1" t="s">
        <v>2109</v>
      </c>
      <c r="G938" s="1">
        <v>7</v>
      </c>
      <c r="H938" s="1" t="s">
        <v>19</v>
      </c>
      <c r="I938" s="1" t="s">
        <v>433</v>
      </c>
      <c r="J938" s="1">
        <v>0.03</v>
      </c>
      <c r="K938" s="1">
        <v>0.21</v>
      </c>
      <c r="L938" s="49">
        <v>7</v>
      </c>
      <c r="M938" s="50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66"/>
      <c r="C939" s="1" t="s">
        <v>2110</v>
      </c>
      <c r="D939" s="1"/>
      <c r="E939" s="1"/>
      <c r="F939" s="1" t="s">
        <v>2111</v>
      </c>
      <c r="G939" s="1">
        <v>3</v>
      </c>
      <c r="H939" s="1" t="s">
        <v>19</v>
      </c>
      <c r="I939" s="1" t="s">
        <v>434</v>
      </c>
      <c r="J939" s="1">
        <v>0.04</v>
      </c>
      <c r="K939" s="1">
        <v>0.12</v>
      </c>
      <c r="L939" s="49">
        <v>7</v>
      </c>
      <c r="M939" s="50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66"/>
      <c r="C940" s="1" t="s">
        <v>2110</v>
      </c>
      <c r="D940" s="1"/>
      <c r="E940" s="1"/>
      <c r="F940" s="1" t="s">
        <v>2112</v>
      </c>
      <c r="G940" s="1">
        <v>7</v>
      </c>
      <c r="H940" s="1" t="s">
        <v>19</v>
      </c>
      <c r="I940" s="1" t="s">
        <v>434</v>
      </c>
      <c r="J940" s="1">
        <v>0.02</v>
      </c>
      <c r="K940" s="1">
        <v>0.14000000000000001</v>
      </c>
      <c r="L940" s="49">
        <v>7</v>
      </c>
      <c r="M940" s="50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66"/>
      <c r="C941" s="1" t="s">
        <v>2110</v>
      </c>
      <c r="D941" s="1"/>
      <c r="E941" s="1"/>
      <c r="F941" s="1" t="s">
        <v>2113</v>
      </c>
      <c r="G941" s="1">
        <v>3</v>
      </c>
      <c r="H941" s="1" t="s">
        <v>19</v>
      </c>
      <c r="I941" s="1" t="s">
        <v>434</v>
      </c>
      <c r="J941" s="1">
        <v>0.04</v>
      </c>
      <c r="K941" s="1">
        <v>0.12</v>
      </c>
      <c r="L941" s="49">
        <v>7</v>
      </c>
      <c r="M941" s="50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66"/>
      <c r="C942" s="1" t="s">
        <v>2110</v>
      </c>
      <c r="D942" s="1"/>
      <c r="E942" s="1"/>
      <c r="F942" s="1" t="s">
        <v>2114</v>
      </c>
      <c r="G942" s="1">
        <v>7</v>
      </c>
      <c r="H942" s="1" t="s">
        <v>19</v>
      </c>
      <c r="I942" s="1" t="s">
        <v>434</v>
      </c>
      <c r="J942" s="1">
        <v>0.02</v>
      </c>
      <c r="K942" s="1">
        <v>0.14000000000000001</v>
      </c>
      <c r="L942" s="49">
        <v>7</v>
      </c>
      <c r="M942" s="50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66"/>
      <c r="C943" s="1" t="s">
        <v>2115</v>
      </c>
      <c r="D943" s="1"/>
      <c r="E943" s="1"/>
      <c r="F943" s="1" t="s">
        <v>2116</v>
      </c>
      <c r="G943" s="1">
        <v>3</v>
      </c>
      <c r="H943" s="1" t="s">
        <v>19</v>
      </c>
      <c r="I943" s="1" t="s">
        <v>435</v>
      </c>
      <c r="J943" s="1">
        <v>0.05</v>
      </c>
      <c r="K943" s="1">
        <v>0.15000000000000002</v>
      </c>
      <c r="L943" s="49">
        <v>7</v>
      </c>
      <c r="M943" s="50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66"/>
      <c r="C944" s="1" t="s">
        <v>2115</v>
      </c>
      <c r="D944" s="1"/>
      <c r="E944" s="1"/>
      <c r="F944" s="1" t="s">
        <v>2117</v>
      </c>
      <c r="G944" s="1">
        <v>3</v>
      </c>
      <c r="H944" s="1" t="s">
        <v>19</v>
      </c>
      <c r="I944" s="1" t="s">
        <v>435</v>
      </c>
      <c r="J944" s="1">
        <v>0.04</v>
      </c>
      <c r="K944" s="1">
        <v>0.12</v>
      </c>
      <c r="L944" s="49">
        <v>7</v>
      </c>
      <c r="M944" s="50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66"/>
      <c r="C945" s="1" t="s">
        <v>2115</v>
      </c>
      <c r="D945" s="1"/>
      <c r="E945" s="1"/>
      <c r="F945" s="1" t="s">
        <v>2118</v>
      </c>
      <c r="G945" s="1">
        <v>7</v>
      </c>
      <c r="H945" s="1" t="s">
        <v>19</v>
      </c>
      <c r="I945" s="1" t="s">
        <v>435</v>
      </c>
      <c r="J945" s="1">
        <v>0.03</v>
      </c>
      <c r="K945" s="1">
        <v>0.21</v>
      </c>
      <c r="L945" s="49">
        <v>7</v>
      </c>
      <c r="M945" s="50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66"/>
      <c r="C946" s="1" t="s">
        <v>2115</v>
      </c>
      <c r="D946" s="1"/>
      <c r="E946" s="1"/>
      <c r="F946" s="1" t="s">
        <v>2119</v>
      </c>
      <c r="G946" s="1">
        <v>7</v>
      </c>
      <c r="H946" s="1" t="s">
        <v>19</v>
      </c>
      <c r="I946" s="1" t="s">
        <v>435</v>
      </c>
      <c r="J946" s="1">
        <v>0.03</v>
      </c>
      <c r="K946" s="1">
        <v>0.21</v>
      </c>
      <c r="L946" s="49">
        <v>7</v>
      </c>
      <c r="M946" s="50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66"/>
      <c r="C947" s="1" t="s">
        <v>2120</v>
      </c>
      <c r="D947" s="1"/>
      <c r="E947" s="1"/>
      <c r="F947" s="1" t="s">
        <v>2121</v>
      </c>
      <c r="G947" s="1">
        <v>408</v>
      </c>
      <c r="H947" s="1" t="s">
        <v>19</v>
      </c>
      <c r="I947" s="1" t="s">
        <v>431</v>
      </c>
      <c r="J947" s="1">
        <v>3.4000000000000002E-2</v>
      </c>
      <c r="K947" s="1">
        <v>13.872000000000002</v>
      </c>
      <c r="L947" s="49">
        <v>7</v>
      </c>
      <c r="M947" s="50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66"/>
      <c r="C948" s="1" t="s">
        <v>1566</v>
      </c>
      <c r="D948" s="1"/>
      <c r="E948" s="1"/>
      <c r="F948" s="1" t="s">
        <v>2122</v>
      </c>
      <c r="G948" s="1">
        <v>174</v>
      </c>
      <c r="H948" s="1" t="s">
        <v>19</v>
      </c>
      <c r="I948" s="1" t="s">
        <v>432</v>
      </c>
      <c r="J948" s="1">
        <v>3.4000000000000002E-2</v>
      </c>
      <c r="K948" s="1">
        <v>5.9160000000000004</v>
      </c>
      <c r="L948" s="49">
        <v>7</v>
      </c>
      <c r="M948" s="50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66"/>
      <c r="C949" s="1" t="s">
        <v>1568</v>
      </c>
      <c r="D949" s="1"/>
      <c r="E949" s="1"/>
      <c r="F949" s="1" t="s">
        <v>1626</v>
      </c>
      <c r="G949" s="1">
        <v>258</v>
      </c>
      <c r="H949" s="1" t="s">
        <v>19</v>
      </c>
      <c r="I949" s="1" t="s">
        <v>433</v>
      </c>
      <c r="J949" s="1">
        <v>3.4000000000000002E-2</v>
      </c>
      <c r="K949" s="1">
        <v>8.7720000000000002</v>
      </c>
      <c r="L949" s="49">
        <v>7</v>
      </c>
      <c r="M949" s="50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66"/>
      <c r="C950" s="1" t="s">
        <v>1572</v>
      </c>
      <c r="D950" s="1"/>
      <c r="E950" s="1"/>
      <c r="F950" s="1" t="s">
        <v>1627</v>
      </c>
      <c r="G950" s="1">
        <v>362</v>
      </c>
      <c r="H950" s="1" t="s">
        <v>19</v>
      </c>
      <c r="I950" s="1" t="s">
        <v>434</v>
      </c>
      <c r="J950" s="1">
        <v>3.4000000000000002E-2</v>
      </c>
      <c r="K950" s="1">
        <v>12.308000000000002</v>
      </c>
      <c r="L950" s="49">
        <v>7</v>
      </c>
      <c r="M950" s="50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66"/>
      <c r="C951" s="1" t="s">
        <v>1570</v>
      </c>
      <c r="D951" s="1"/>
      <c r="E951" s="1"/>
      <c r="F951" s="1" t="s">
        <v>2123</v>
      </c>
      <c r="G951" s="1">
        <v>597</v>
      </c>
      <c r="H951" s="1" t="s">
        <v>19</v>
      </c>
      <c r="I951" s="1" t="s">
        <v>435</v>
      </c>
      <c r="J951" s="1">
        <v>3.4000000000000002E-2</v>
      </c>
      <c r="K951" s="1">
        <v>20.298000000000002</v>
      </c>
      <c r="L951" s="49">
        <v>7</v>
      </c>
      <c r="M951" s="50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66"/>
      <c r="C952" s="1" t="s">
        <v>1566</v>
      </c>
      <c r="D952" s="1"/>
      <c r="E952" s="1"/>
      <c r="F952" s="1" t="s">
        <v>1625</v>
      </c>
      <c r="G952" s="1">
        <v>7</v>
      </c>
      <c r="H952" s="1" t="s">
        <v>19</v>
      </c>
      <c r="I952" s="1" t="s">
        <v>432</v>
      </c>
      <c r="J952" s="1">
        <v>0.05</v>
      </c>
      <c r="K952" s="1">
        <v>0.35000000000000003</v>
      </c>
      <c r="L952" s="49">
        <v>7</v>
      </c>
      <c r="M952" s="50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66"/>
      <c r="C953" s="1" t="s">
        <v>1566</v>
      </c>
      <c r="D953" s="1"/>
      <c r="E953" s="1"/>
      <c r="F953" s="1" t="s">
        <v>1625</v>
      </c>
      <c r="G953" s="1">
        <v>48</v>
      </c>
      <c r="H953" s="1" t="s">
        <v>19</v>
      </c>
      <c r="I953" s="1" t="s">
        <v>432</v>
      </c>
      <c r="J953" s="1">
        <v>0.05</v>
      </c>
      <c r="K953" s="1">
        <v>2.4000000000000004</v>
      </c>
      <c r="L953" s="49">
        <v>7</v>
      </c>
      <c r="M953" s="50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66"/>
      <c r="C954" s="1" t="s">
        <v>1568</v>
      </c>
      <c r="D954" s="1"/>
      <c r="E954" s="1"/>
      <c r="F954" s="1" t="s">
        <v>1626</v>
      </c>
      <c r="G954" s="1">
        <v>10</v>
      </c>
      <c r="H954" s="1" t="s">
        <v>19</v>
      </c>
      <c r="I954" s="1" t="s">
        <v>433</v>
      </c>
      <c r="J954" s="1">
        <v>0.05</v>
      </c>
      <c r="K954" s="1">
        <v>0.5</v>
      </c>
      <c r="L954" s="49">
        <v>7</v>
      </c>
      <c r="M954" s="50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66"/>
      <c r="C955" s="1" t="s">
        <v>1572</v>
      </c>
      <c r="D955" s="1"/>
      <c r="E955" s="1"/>
      <c r="F955" s="1" t="s">
        <v>1627</v>
      </c>
      <c r="G955" s="1">
        <v>24</v>
      </c>
      <c r="H955" s="1" t="s">
        <v>19</v>
      </c>
      <c r="I955" s="1" t="s">
        <v>434</v>
      </c>
      <c r="J955" s="1">
        <v>0.05</v>
      </c>
      <c r="K955" s="1">
        <v>1.2000000000000002</v>
      </c>
      <c r="L955" s="49">
        <v>7</v>
      </c>
      <c r="M955" s="50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66"/>
      <c r="C956" s="1" t="s">
        <v>1570</v>
      </c>
      <c r="D956" s="1"/>
      <c r="E956" s="1"/>
      <c r="F956" s="1" t="s">
        <v>1628</v>
      </c>
      <c r="G956" s="1">
        <v>146</v>
      </c>
      <c r="H956" s="1" t="s">
        <v>19</v>
      </c>
      <c r="I956" s="1" t="s">
        <v>435</v>
      </c>
      <c r="J956" s="1">
        <v>0.05</v>
      </c>
      <c r="K956" s="1">
        <v>7.3000000000000007</v>
      </c>
      <c r="L956" s="49">
        <v>7</v>
      </c>
      <c r="M956" s="50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66"/>
      <c r="C957" s="1" t="s">
        <v>1603</v>
      </c>
      <c r="D957" s="1"/>
      <c r="E957" s="1"/>
      <c r="F957" s="1" t="s">
        <v>2124</v>
      </c>
      <c r="G957" s="1">
        <v>2</v>
      </c>
      <c r="H957" s="1" t="s">
        <v>19</v>
      </c>
      <c r="I957" s="1" t="s">
        <v>1605</v>
      </c>
      <c r="J957" s="1">
        <v>1.5</v>
      </c>
      <c r="K957" s="1">
        <v>3</v>
      </c>
      <c r="L957" s="49">
        <v>7</v>
      </c>
      <c r="M957" s="50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66"/>
      <c r="C958" s="1" t="s">
        <v>1229</v>
      </c>
      <c r="D958" s="1"/>
      <c r="E958" s="1"/>
      <c r="F958" s="1" t="s">
        <v>2125</v>
      </c>
      <c r="G958" s="1">
        <v>200</v>
      </c>
      <c r="H958" s="1" t="s">
        <v>19</v>
      </c>
      <c r="I958" s="1" t="s">
        <v>431</v>
      </c>
      <c r="J958" s="1">
        <v>3.4000000000000002E-2</v>
      </c>
      <c r="K958" s="1">
        <v>6.8000000000000007</v>
      </c>
      <c r="L958" s="49">
        <v>7</v>
      </c>
      <c r="M958" s="50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66"/>
      <c r="C959" s="1" t="s">
        <v>2126</v>
      </c>
      <c r="D959" s="1" t="s">
        <v>2127</v>
      </c>
      <c r="E959" s="1"/>
      <c r="F959" s="1" t="s">
        <v>2128</v>
      </c>
      <c r="G959" s="1">
        <v>8</v>
      </c>
      <c r="H959" s="1" t="s">
        <v>19</v>
      </c>
      <c r="I959" s="1" t="s">
        <v>431</v>
      </c>
      <c r="J959" s="1">
        <v>1.5</v>
      </c>
      <c r="K959" s="1">
        <v>12</v>
      </c>
      <c r="L959" s="49">
        <v>7</v>
      </c>
      <c r="M959" s="50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66"/>
      <c r="C960" s="1" t="s">
        <v>2126</v>
      </c>
      <c r="D960" s="1" t="s">
        <v>2127</v>
      </c>
      <c r="E960" s="1"/>
      <c r="F960" s="1" t="s">
        <v>2129</v>
      </c>
      <c r="G960" s="1">
        <v>3</v>
      </c>
      <c r="H960" s="1" t="s">
        <v>19</v>
      </c>
      <c r="I960" s="1" t="s">
        <v>431</v>
      </c>
      <c r="J960" s="1">
        <v>3.2</v>
      </c>
      <c r="K960" s="1">
        <v>9.6000000000000014</v>
      </c>
      <c r="L960" s="49">
        <v>7</v>
      </c>
      <c r="M960" s="50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66"/>
      <c r="C961" s="1" t="s">
        <v>2130</v>
      </c>
      <c r="D961" s="1" t="s">
        <v>2131</v>
      </c>
      <c r="E961" s="1"/>
      <c r="F961" s="1" t="s">
        <v>2128</v>
      </c>
      <c r="G961" s="1">
        <v>7</v>
      </c>
      <c r="H961" s="1" t="s">
        <v>19</v>
      </c>
      <c r="I961" s="1" t="s">
        <v>432</v>
      </c>
      <c r="J961" s="1">
        <v>1.5</v>
      </c>
      <c r="K961" s="1">
        <v>10.5</v>
      </c>
      <c r="L961" s="49">
        <v>7</v>
      </c>
      <c r="M961" s="50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66"/>
      <c r="C962" s="1" t="s">
        <v>2130</v>
      </c>
      <c r="D962" s="1" t="s">
        <v>2131</v>
      </c>
      <c r="E962" s="1"/>
      <c r="F962" s="1" t="s">
        <v>2129</v>
      </c>
      <c r="G962" s="1">
        <v>3</v>
      </c>
      <c r="H962" s="1" t="s">
        <v>19</v>
      </c>
      <c r="I962" s="1" t="s">
        <v>432</v>
      </c>
      <c r="J962" s="1">
        <v>3.2</v>
      </c>
      <c r="K962" s="1">
        <v>9.6000000000000014</v>
      </c>
      <c r="L962" s="49">
        <v>7</v>
      </c>
      <c r="M962" s="50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66"/>
      <c r="C963" s="1" t="s">
        <v>2104</v>
      </c>
      <c r="D963" s="1" t="s">
        <v>2132</v>
      </c>
      <c r="E963" s="1"/>
      <c r="F963" s="1" t="s">
        <v>2128</v>
      </c>
      <c r="G963" s="1">
        <v>8</v>
      </c>
      <c r="H963" s="1" t="s">
        <v>19</v>
      </c>
      <c r="I963" s="1" t="s">
        <v>433</v>
      </c>
      <c r="J963" s="1">
        <v>1.5</v>
      </c>
      <c r="K963" s="1">
        <v>12</v>
      </c>
      <c r="L963" s="49">
        <v>7</v>
      </c>
      <c r="M963" s="50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66"/>
      <c r="C964" s="1" t="s">
        <v>2104</v>
      </c>
      <c r="D964" s="1" t="s">
        <v>2132</v>
      </c>
      <c r="E964" s="1"/>
      <c r="F964" s="1" t="s">
        <v>2129</v>
      </c>
      <c r="G964" s="1">
        <v>3</v>
      </c>
      <c r="H964" s="1" t="s">
        <v>19</v>
      </c>
      <c r="I964" s="1" t="s">
        <v>433</v>
      </c>
      <c r="J964" s="1">
        <v>3.2</v>
      </c>
      <c r="K964" s="1">
        <v>9.6000000000000014</v>
      </c>
      <c r="L964" s="49">
        <v>7</v>
      </c>
      <c r="M964" s="50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66"/>
      <c r="C965" s="1" t="s">
        <v>2110</v>
      </c>
      <c r="D965" s="1" t="s">
        <v>2133</v>
      </c>
      <c r="E965" s="1"/>
      <c r="F965" s="1" t="s">
        <v>2128</v>
      </c>
      <c r="G965" s="1">
        <v>9</v>
      </c>
      <c r="H965" s="1" t="s">
        <v>19</v>
      </c>
      <c r="I965" s="1" t="s">
        <v>434</v>
      </c>
      <c r="J965" s="1">
        <v>1.5</v>
      </c>
      <c r="K965" s="1">
        <v>13.5</v>
      </c>
      <c r="L965" s="49">
        <v>7</v>
      </c>
      <c r="M965" s="50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66"/>
      <c r="C966" s="1" t="s">
        <v>2110</v>
      </c>
      <c r="D966" s="1" t="s">
        <v>2133</v>
      </c>
      <c r="E966" s="1"/>
      <c r="F966" s="1" t="s">
        <v>2129</v>
      </c>
      <c r="G966" s="1">
        <v>4</v>
      </c>
      <c r="H966" s="1" t="s">
        <v>19</v>
      </c>
      <c r="I966" s="1" t="s">
        <v>434</v>
      </c>
      <c r="J966" s="1">
        <v>3.2</v>
      </c>
      <c r="K966" s="1">
        <v>12.8</v>
      </c>
      <c r="L966" s="49">
        <v>7</v>
      </c>
      <c r="M966" s="50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66"/>
      <c r="C967" s="1" t="s">
        <v>2115</v>
      </c>
      <c r="D967" s="1" t="s">
        <v>2134</v>
      </c>
      <c r="E967" s="1"/>
      <c r="F967" s="1" t="s">
        <v>2128</v>
      </c>
      <c r="G967" s="1">
        <v>10</v>
      </c>
      <c r="H967" s="1" t="s">
        <v>19</v>
      </c>
      <c r="I967" s="1" t="s">
        <v>435</v>
      </c>
      <c r="J967" s="1">
        <v>1.5</v>
      </c>
      <c r="K967" s="1">
        <v>15</v>
      </c>
      <c r="L967" s="49">
        <v>7</v>
      </c>
      <c r="M967" s="50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66"/>
      <c r="C968" s="1" t="s">
        <v>2115</v>
      </c>
      <c r="D968" s="1" t="s">
        <v>2134</v>
      </c>
      <c r="E968" s="1"/>
      <c r="F968" s="1" t="s">
        <v>2129</v>
      </c>
      <c r="G968" s="1">
        <v>7</v>
      </c>
      <c r="H968" s="1" t="s">
        <v>19</v>
      </c>
      <c r="I968" s="1" t="s">
        <v>435</v>
      </c>
      <c r="J968" s="1">
        <v>3.2</v>
      </c>
      <c r="K968" s="1">
        <v>22.400000000000002</v>
      </c>
      <c r="L968" s="49">
        <v>7</v>
      </c>
      <c r="M968" s="50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66"/>
      <c r="C969" s="1"/>
      <c r="D969" s="1" t="s">
        <v>2135</v>
      </c>
      <c r="E969" s="1"/>
      <c r="F969" s="1" t="s">
        <v>2136</v>
      </c>
      <c r="G969" s="1">
        <v>189</v>
      </c>
      <c r="H969" s="1" t="s">
        <v>19</v>
      </c>
      <c r="I969" s="1" t="s">
        <v>2098</v>
      </c>
      <c r="J969" s="1">
        <v>0.05</v>
      </c>
      <c r="K969" s="1">
        <v>9.4500000000000011</v>
      </c>
      <c r="L969" s="49">
        <v>7</v>
      </c>
      <c r="M969" s="50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66"/>
      <c r="C970" s="1"/>
      <c r="D970" s="1" t="s">
        <v>2135</v>
      </c>
      <c r="E970" s="1"/>
      <c r="F970" s="1" t="s">
        <v>2137</v>
      </c>
      <c r="G970" s="1">
        <v>189</v>
      </c>
      <c r="H970" s="1" t="s">
        <v>19</v>
      </c>
      <c r="I970" s="1" t="s">
        <v>2098</v>
      </c>
      <c r="J970" s="1">
        <v>0.03</v>
      </c>
      <c r="K970" s="1">
        <v>5.67</v>
      </c>
      <c r="L970" s="49">
        <v>7</v>
      </c>
      <c r="M970" s="50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66"/>
      <c r="C971" s="1"/>
      <c r="D971" s="1" t="s">
        <v>2135</v>
      </c>
      <c r="E971" s="1"/>
      <c r="F971" s="1" t="s">
        <v>2138</v>
      </c>
      <c r="G971" s="1">
        <v>189</v>
      </c>
      <c r="H971" s="1" t="s">
        <v>19</v>
      </c>
      <c r="I971" s="1" t="s">
        <v>2098</v>
      </c>
      <c r="J971" s="1">
        <v>0.02</v>
      </c>
      <c r="K971" s="1">
        <v>3.7800000000000002</v>
      </c>
      <c r="L971" s="49">
        <v>7</v>
      </c>
      <c r="M971" s="50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66"/>
      <c r="C972" s="1" t="s">
        <v>2139</v>
      </c>
      <c r="D972" s="1"/>
      <c r="E972" s="1"/>
      <c r="F972" s="1" t="s">
        <v>2140</v>
      </c>
      <c r="G972" s="1">
        <v>60</v>
      </c>
      <c r="H972" s="1" t="s">
        <v>19</v>
      </c>
      <c r="I972" s="1" t="s">
        <v>2141</v>
      </c>
      <c r="J972" s="1">
        <v>0.03</v>
      </c>
      <c r="K972" s="1">
        <v>1.7999999999999998</v>
      </c>
      <c r="L972" s="49">
        <v>7</v>
      </c>
      <c r="M972" s="50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66"/>
      <c r="C973" s="1"/>
      <c r="D973" s="1" t="s">
        <v>2142</v>
      </c>
      <c r="E973" s="1"/>
      <c r="F973" s="1" t="s">
        <v>2143</v>
      </c>
      <c r="G973" s="1">
        <v>280</v>
      </c>
      <c r="H973" s="1" t="s">
        <v>19</v>
      </c>
      <c r="I973" s="1" t="s">
        <v>576</v>
      </c>
      <c r="J973" s="1">
        <v>0.05</v>
      </c>
      <c r="K973" s="1">
        <v>14</v>
      </c>
      <c r="L973" s="49">
        <v>10</v>
      </c>
      <c r="M973" s="50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66"/>
      <c r="C974" s="1"/>
      <c r="D974" s="1" t="s">
        <v>2142</v>
      </c>
      <c r="E974" s="1"/>
      <c r="F974" s="1" t="s">
        <v>2144</v>
      </c>
      <c r="G974" s="1">
        <v>16</v>
      </c>
      <c r="H974" s="1" t="s">
        <v>19</v>
      </c>
      <c r="I974" s="1" t="s">
        <v>576</v>
      </c>
      <c r="J974" s="1">
        <v>0.05</v>
      </c>
      <c r="K974" s="1">
        <v>0.8</v>
      </c>
      <c r="L974" s="49">
        <v>10</v>
      </c>
      <c r="M974" s="50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66"/>
      <c r="C975" s="1"/>
      <c r="D975" s="1" t="s">
        <v>2142</v>
      </c>
      <c r="E975" s="1"/>
      <c r="F975" s="1" t="s">
        <v>2145</v>
      </c>
      <c r="G975" s="1">
        <v>8</v>
      </c>
      <c r="H975" s="1" t="s">
        <v>19</v>
      </c>
      <c r="I975" s="1" t="s">
        <v>576</v>
      </c>
      <c r="J975" s="1">
        <v>0.05</v>
      </c>
      <c r="K975" s="1">
        <v>0.4</v>
      </c>
      <c r="L975" s="49">
        <v>10</v>
      </c>
      <c r="M975" s="50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66"/>
      <c r="C976" s="1"/>
      <c r="D976" s="1" t="s">
        <v>2142</v>
      </c>
      <c r="E976" s="1"/>
      <c r="F976" s="1" t="s">
        <v>2146</v>
      </c>
      <c r="G976" s="1">
        <v>256</v>
      </c>
      <c r="H976" s="1" t="s">
        <v>19</v>
      </c>
      <c r="I976" s="1" t="s">
        <v>576</v>
      </c>
      <c r="J976" s="1">
        <v>0.03</v>
      </c>
      <c r="K976" s="1">
        <v>7.68</v>
      </c>
      <c r="L976" s="49">
        <v>10</v>
      </c>
      <c r="M976" s="50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66"/>
      <c r="C977" s="1"/>
      <c r="D977" s="1" t="s">
        <v>2142</v>
      </c>
      <c r="E977" s="1"/>
      <c r="F977" s="1" t="s">
        <v>2147</v>
      </c>
      <c r="G977" s="1">
        <v>296</v>
      </c>
      <c r="H977" s="1" t="s">
        <v>19</v>
      </c>
      <c r="I977" s="1" t="s">
        <v>576</v>
      </c>
      <c r="J977" s="1">
        <v>0.02</v>
      </c>
      <c r="K977" s="1">
        <v>5.92</v>
      </c>
      <c r="L977" s="49">
        <v>10</v>
      </c>
      <c r="M977" s="50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66"/>
      <c r="C978" s="1"/>
      <c r="D978" s="1" t="s">
        <v>2148</v>
      </c>
      <c r="E978" s="1"/>
      <c r="F978" s="1" t="s">
        <v>2149</v>
      </c>
      <c r="G978" s="1">
        <v>252</v>
      </c>
      <c r="H978" s="1" t="s">
        <v>19</v>
      </c>
      <c r="I978" s="1" t="s">
        <v>577</v>
      </c>
      <c r="J978" s="1">
        <v>0.05</v>
      </c>
      <c r="K978" s="1">
        <v>12.600000000000001</v>
      </c>
      <c r="L978" s="49">
        <v>10</v>
      </c>
      <c r="M978" s="50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66"/>
      <c r="C979" s="1"/>
      <c r="D979" s="1" t="s">
        <v>2148</v>
      </c>
      <c r="E979" s="1"/>
      <c r="F979" s="1" t="s">
        <v>2150</v>
      </c>
      <c r="G979" s="1">
        <v>16</v>
      </c>
      <c r="H979" s="1" t="s">
        <v>19</v>
      </c>
      <c r="I979" s="1" t="s">
        <v>577</v>
      </c>
      <c r="J979" s="1">
        <v>0.05</v>
      </c>
      <c r="K979" s="1">
        <v>0.8</v>
      </c>
      <c r="L979" s="49">
        <v>10</v>
      </c>
      <c r="M979" s="50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66"/>
      <c r="C980" s="1"/>
      <c r="D980" s="1" t="s">
        <v>2148</v>
      </c>
      <c r="E980" s="1"/>
      <c r="F980" s="1" t="s">
        <v>2151</v>
      </c>
      <c r="G980" s="1">
        <v>8</v>
      </c>
      <c r="H980" s="1" t="s">
        <v>19</v>
      </c>
      <c r="I980" s="1" t="s">
        <v>577</v>
      </c>
      <c r="J980" s="1">
        <v>0.05</v>
      </c>
      <c r="K980" s="1">
        <v>0.4</v>
      </c>
      <c r="L980" s="49">
        <v>10</v>
      </c>
      <c r="M980" s="50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66"/>
      <c r="C981" s="1"/>
      <c r="D981" s="1" t="s">
        <v>2148</v>
      </c>
      <c r="E981" s="1"/>
      <c r="F981" s="1" t="s">
        <v>2152</v>
      </c>
      <c r="G981" s="1">
        <v>228</v>
      </c>
      <c r="H981" s="1" t="s">
        <v>19</v>
      </c>
      <c r="I981" s="1" t="s">
        <v>577</v>
      </c>
      <c r="J981" s="1">
        <v>0.03</v>
      </c>
      <c r="K981" s="1">
        <v>6.84</v>
      </c>
      <c r="L981" s="49">
        <v>10</v>
      </c>
      <c r="M981" s="50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66"/>
      <c r="C982" s="1"/>
      <c r="D982" s="1" t="s">
        <v>2148</v>
      </c>
      <c r="E982" s="1"/>
      <c r="F982" s="1" t="s">
        <v>2153</v>
      </c>
      <c r="G982" s="1">
        <v>268</v>
      </c>
      <c r="H982" s="1" t="s">
        <v>19</v>
      </c>
      <c r="I982" s="1" t="s">
        <v>577</v>
      </c>
      <c r="J982" s="1">
        <v>0.02</v>
      </c>
      <c r="K982" s="1">
        <v>5.36</v>
      </c>
      <c r="L982" s="49">
        <v>10</v>
      </c>
      <c r="M982" s="50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66"/>
      <c r="C983" s="1"/>
      <c r="D983" s="1" t="s">
        <v>2154</v>
      </c>
      <c r="E983" s="1"/>
      <c r="F983" s="1" t="s">
        <v>2155</v>
      </c>
      <c r="G983" s="1">
        <v>252</v>
      </c>
      <c r="H983" s="1" t="s">
        <v>19</v>
      </c>
      <c r="I983" s="1" t="s">
        <v>578</v>
      </c>
      <c r="J983" s="1">
        <v>0.05</v>
      </c>
      <c r="K983" s="1">
        <v>12.600000000000001</v>
      </c>
      <c r="L983" s="49">
        <v>10</v>
      </c>
      <c r="M983" s="50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66"/>
      <c r="C984" s="1"/>
      <c r="D984" s="1" t="s">
        <v>2154</v>
      </c>
      <c r="E984" s="1"/>
      <c r="F984" s="1" t="s">
        <v>2156</v>
      </c>
      <c r="G984" s="1">
        <v>16</v>
      </c>
      <c r="H984" s="1" t="s">
        <v>19</v>
      </c>
      <c r="I984" s="1" t="s">
        <v>578</v>
      </c>
      <c r="J984" s="1">
        <v>0.05</v>
      </c>
      <c r="K984" s="1">
        <v>0.8</v>
      </c>
      <c r="L984" s="49">
        <v>10</v>
      </c>
      <c r="M984" s="50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66"/>
      <c r="C985" s="1"/>
      <c r="D985" s="1" t="s">
        <v>2154</v>
      </c>
      <c r="E985" s="1"/>
      <c r="F985" s="1" t="s">
        <v>2157</v>
      </c>
      <c r="G985" s="1">
        <v>8</v>
      </c>
      <c r="H985" s="1" t="s">
        <v>19</v>
      </c>
      <c r="I985" s="1" t="s">
        <v>578</v>
      </c>
      <c r="J985" s="1">
        <v>0.05</v>
      </c>
      <c r="K985" s="1">
        <v>0.4</v>
      </c>
      <c r="L985" s="49">
        <v>10</v>
      </c>
      <c r="M985" s="50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66"/>
      <c r="C986" s="1"/>
      <c r="D986" s="1" t="s">
        <v>2154</v>
      </c>
      <c r="E986" s="1"/>
      <c r="F986" s="1" t="s">
        <v>2158</v>
      </c>
      <c r="G986" s="1">
        <v>228</v>
      </c>
      <c r="H986" s="1" t="s">
        <v>19</v>
      </c>
      <c r="I986" s="1" t="s">
        <v>578</v>
      </c>
      <c r="J986" s="1">
        <v>0.03</v>
      </c>
      <c r="K986" s="1">
        <v>6.84</v>
      </c>
      <c r="L986" s="49">
        <v>10</v>
      </c>
      <c r="M986" s="50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66"/>
      <c r="C987" s="1"/>
      <c r="D987" s="1" t="s">
        <v>2154</v>
      </c>
      <c r="E987" s="1"/>
      <c r="F987" s="1" t="s">
        <v>2159</v>
      </c>
      <c r="G987" s="1">
        <v>268</v>
      </c>
      <c r="H987" s="1" t="s">
        <v>19</v>
      </c>
      <c r="I987" s="1" t="s">
        <v>578</v>
      </c>
      <c r="J987" s="1">
        <v>0.02</v>
      </c>
      <c r="K987" s="1">
        <v>5.36</v>
      </c>
      <c r="L987" s="49">
        <v>10</v>
      </c>
      <c r="M987" s="50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66"/>
      <c r="C988" s="1"/>
      <c r="D988" s="1" t="s">
        <v>2160</v>
      </c>
      <c r="E988" s="1"/>
      <c r="F988" s="1" t="s">
        <v>2161</v>
      </c>
      <c r="G988" s="1">
        <v>182</v>
      </c>
      <c r="H988" s="1" t="s">
        <v>19</v>
      </c>
      <c r="I988" s="1" t="s">
        <v>579</v>
      </c>
      <c r="J988" s="1">
        <v>0.05</v>
      </c>
      <c r="K988" s="1">
        <v>9.1</v>
      </c>
      <c r="L988" s="49">
        <v>10</v>
      </c>
      <c r="M988" s="50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66"/>
      <c r="C989" s="1"/>
      <c r="D989" s="1" t="s">
        <v>2160</v>
      </c>
      <c r="E989" s="1"/>
      <c r="F989" s="1" t="s">
        <v>2162</v>
      </c>
      <c r="G989" s="1">
        <v>16</v>
      </c>
      <c r="H989" s="1" t="s">
        <v>19</v>
      </c>
      <c r="I989" s="1" t="s">
        <v>579</v>
      </c>
      <c r="J989" s="1">
        <v>0.05</v>
      </c>
      <c r="K989" s="1">
        <v>0.8</v>
      </c>
      <c r="L989" s="49">
        <v>10</v>
      </c>
      <c r="M989" s="50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66"/>
      <c r="C990" s="1"/>
      <c r="D990" s="1" t="s">
        <v>2160</v>
      </c>
      <c r="E990" s="1"/>
      <c r="F990" s="1" t="s">
        <v>2163</v>
      </c>
      <c r="G990" s="1">
        <v>8</v>
      </c>
      <c r="H990" s="1" t="s">
        <v>19</v>
      </c>
      <c r="I990" s="1" t="s">
        <v>579</v>
      </c>
      <c r="J990" s="1">
        <v>0.05</v>
      </c>
      <c r="K990" s="1">
        <v>0.4</v>
      </c>
      <c r="L990" s="49">
        <v>10</v>
      </c>
      <c r="M990" s="50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66"/>
      <c r="C991" s="1"/>
      <c r="D991" s="1" t="s">
        <v>2160</v>
      </c>
      <c r="E991" s="1"/>
      <c r="F991" s="1" t="s">
        <v>2164</v>
      </c>
      <c r="G991" s="1">
        <v>158</v>
      </c>
      <c r="H991" s="1" t="s">
        <v>19</v>
      </c>
      <c r="I991" s="1" t="s">
        <v>579</v>
      </c>
      <c r="J991" s="1">
        <v>0.03</v>
      </c>
      <c r="K991" s="1">
        <v>4.74</v>
      </c>
      <c r="L991" s="49">
        <v>10</v>
      </c>
      <c r="M991" s="50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66"/>
      <c r="C992" s="1"/>
      <c r="D992" s="1" t="s">
        <v>2160</v>
      </c>
      <c r="E992" s="1"/>
      <c r="F992" s="1" t="s">
        <v>2165</v>
      </c>
      <c r="G992" s="1">
        <v>198</v>
      </c>
      <c r="H992" s="1" t="s">
        <v>19</v>
      </c>
      <c r="I992" s="1" t="s">
        <v>579</v>
      </c>
      <c r="J992" s="1">
        <v>0.02</v>
      </c>
      <c r="K992" s="1">
        <v>3.96</v>
      </c>
      <c r="L992" s="49">
        <v>10</v>
      </c>
      <c r="M992" s="50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66"/>
      <c r="C993" s="1"/>
      <c r="D993" s="1" t="s">
        <v>2166</v>
      </c>
      <c r="E993" s="1"/>
      <c r="F993" s="1" t="s">
        <v>2167</v>
      </c>
      <c r="G993" s="1">
        <v>36</v>
      </c>
      <c r="H993" s="1" t="s">
        <v>19</v>
      </c>
      <c r="I993" s="1" t="s">
        <v>432</v>
      </c>
      <c r="J993" s="1">
        <v>0.05</v>
      </c>
      <c r="K993" s="1">
        <v>1.8</v>
      </c>
      <c r="L993" s="49">
        <v>10</v>
      </c>
      <c r="M993" s="50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66"/>
      <c r="C994" s="1"/>
      <c r="D994" s="1" t="s">
        <v>2166</v>
      </c>
      <c r="E994" s="1"/>
      <c r="F994" s="1" t="s">
        <v>2168</v>
      </c>
      <c r="G994" s="1">
        <v>36</v>
      </c>
      <c r="H994" s="1" t="s">
        <v>19</v>
      </c>
      <c r="I994" s="1" t="s">
        <v>432</v>
      </c>
      <c r="J994" s="1">
        <v>0.03</v>
      </c>
      <c r="K994" s="1">
        <v>1.08</v>
      </c>
      <c r="L994" s="49">
        <v>10</v>
      </c>
      <c r="M994" s="50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66"/>
      <c r="C995" s="1"/>
      <c r="D995" s="1" t="s">
        <v>2166</v>
      </c>
      <c r="E995" s="1"/>
      <c r="F995" s="1" t="s">
        <v>2169</v>
      </c>
      <c r="G995" s="1">
        <v>36</v>
      </c>
      <c r="H995" s="1" t="s">
        <v>19</v>
      </c>
      <c r="I995" s="1" t="s">
        <v>432</v>
      </c>
      <c r="J995" s="1">
        <v>0.03</v>
      </c>
      <c r="K995" s="1">
        <v>1.08</v>
      </c>
      <c r="L995" s="49">
        <v>10</v>
      </c>
      <c r="M995" s="50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66"/>
      <c r="C996" s="1"/>
      <c r="D996" s="1" t="s">
        <v>2166</v>
      </c>
      <c r="E996" s="1"/>
      <c r="F996" s="1" t="s">
        <v>2170</v>
      </c>
      <c r="G996" s="1">
        <v>18</v>
      </c>
      <c r="H996" s="1" t="s">
        <v>19</v>
      </c>
      <c r="I996" s="1" t="s">
        <v>432</v>
      </c>
      <c r="J996" s="1">
        <v>0.05</v>
      </c>
      <c r="K996" s="1">
        <v>0.9</v>
      </c>
      <c r="L996" s="49">
        <v>10</v>
      </c>
      <c r="M996" s="50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66"/>
      <c r="C997" s="1"/>
      <c r="D997" s="1" t="s">
        <v>2166</v>
      </c>
      <c r="E997" s="1"/>
      <c r="F997" s="1" t="s">
        <v>2171</v>
      </c>
      <c r="G997" s="1">
        <v>18</v>
      </c>
      <c r="H997" s="1" t="s">
        <v>19</v>
      </c>
      <c r="I997" s="1" t="s">
        <v>432</v>
      </c>
      <c r="J997" s="1">
        <v>0.03</v>
      </c>
      <c r="K997" s="1">
        <v>0.54</v>
      </c>
      <c r="L997" s="49">
        <v>10</v>
      </c>
      <c r="M997" s="50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66"/>
      <c r="C998" s="1"/>
      <c r="D998" s="1" t="s">
        <v>2166</v>
      </c>
      <c r="E998" s="1"/>
      <c r="F998" s="1" t="s">
        <v>2172</v>
      </c>
      <c r="G998" s="1">
        <v>18</v>
      </c>
      <c r="H998" s="1" t="s">
        <v>19</v>
      </c>
      <c r="I998" s="1" t="s">
        <v>432</v>
      </c>
      <c r="J998" s="1">
        <v>0.03</v>
      </c>
      <c r="K998" s="1">
        <v>0.54</v>
      </c>
      <c r="L998" s="49">
        <v>10</v>
      </c>
      <c r="M998" s="50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66"/>
      <c r="C999" s="1"/>
      <c r="D999" s="1" t="s">
        <v>2173</v>
      </c>
      <c r="E999" s="1"/>
      <c r="F999" s="1" t="s">
        <v>2174</v>
      </c>
      <c r="G999" s="1">
        <v>27</v>
      </c>
      <c r="H999" s="1" t="s">
        <v>19</v>
      </c>
      <c r="I999" s="1" t="s">
        <v>433</v>
      </c>
      <c r="J999" s="1">
        <v>0.05</v>
      </c>
      <c r="K999" s="1">
        <v>1.35</v>
      </c>
      <c r="L999" s="49">
        <v>10</v>
      </c>
      <c r="M999" s="50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66"/>
      <c r="C1000" s="1"/>
      <c r="D1000" s="1" t="s">
        <v>2173</v>
      </c>
      <c r="E1000" s="1"/>
      <c r="F1000" s="1" t="s">
        <v>2175</v>
      </c>
      <c r="G1000" s="1">
        <v>27</v>
      </c>
      <c r="H1000" s="1" t="s">
        <v>19</v>
      </c>
      <c r="I1000" s="1" t="s">
        <v>433</v>
      </c>
      <c r="J1000" s="1">
        <v>0.03</v>
      </c>
      <c r="K1000" s="1">
        <v>0.80999999999999994</v>
      </c>
      <c r="L1000" s="49">
        <v>10</v>
      </c>
      <c r="M1000" s="50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66"/>
      <c r="C1001" s="1"/>
      <c r="D1001" s="1" t="s">
        <v>2173</v>
      </c>
      <c r="E1001" s="1"/>
      <c r="F1001" s="1" t="s">
        <v>2176</v>
      </c>
      <c r="G1001" s="1">
        <v>27</v>
      </c>
      <c r="H1001" s="1" t="s">
        <v>19</v>
      </c>
      <c r="I1001" s="1" t="s">
        <v>433</v>
      </c>
      <c r="J1001" s="1">
        <v>0.03</v>
      </c>
      <c r="K1001" s="1">
        <v>0.80999999999999994</v>
      </c>
      <c r="L1001" s="49">
        <v>10</v>
      </c>
      <c r="M1001" s="50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66"/>
      <c r="C1002" s="1"/>
      <c r="D1002" s="1" t="s">
        <v>2177</v>
      </c>
      <c r="E1002" s="1"/>
      <c r="F1002" s="1" t="s">
        <v>2178</v>
      </c>
      <c r="G1002" s="1">
        <v>36</v>
      </c>
      <c r="H1002" s="1" t="s">
        <v>19</v>
      </c>
      <c r="I1002" s="1" t="s">
        <v>434</v>
      </c>
      <c r="J1002" s="1">
        <v>0.05</v>
      </c>
      <c r="K1002" s="1">
        <v>1.8</v>
      </c>
      <c r="L1002" s="49">
        <v>10</v>
      </c>
      <c r="M1002" s="50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66"/>
      <c r="C1003" s="1"/>
      <c r="D1003" s="1" t="s">
        <v>2177</v>
      </c>
      <c r="E1003" s="1"/>
      <c r="F1003" s="1" t="s">
        <v>2179</v>
      </c>
      <c r="G1003" s="1">
        <v>36</v>
      </c>
      <c r="H1003" s="1" t="s">
        <v>19</v>
      </c>
      <c r="I1003" s="1" t="s">
        <v>434</v>
      </c>
      <c r="J1003" s="1">
        <v>0.03</v>
      </c>
      <c r="K1003" s="1">
        <v>1.08</v>
      </c>
      <c r="L1003" s="49">
        <v>10</v>
      </c>
      <c r="M1003" s="50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66"/>
      <c r="C1004" s="1"/>
      <c r="D1004" s="1" t="s">
        <v>2177</v>
      </c>
      <c r="E1004" s="1"/>
      <c r="F1004" s="1" t="s">
        <v>2180</v>
      </c>
      <c r="G1004" s="1">
        <v>36</v>
      </c>
      <c r="H1004" s="1" t="s">
        <v>19</v>
      </c>
      <c r="I1004" s="1" t="s">
        <v>434</v>
      </c>
      <c r="J1004" s="1">
        <v>0.03</v>
      </c>
      <c r="K1004" s="1">
        <v>1.08</v>
      </c>
      <c r="L1004" s="49">
        <v>10</v>
      </c>
      <c r="M1004" s="50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66"/>
      <c r="C1005" s="1"/>
      <c r="D1005" s="1" t="s">
        <v>2181</v>
      </c>
      <c r="E1005" s="1"/>
      <c r="F1005" s="1" t="s">
        <v>2182</v>
      </c>
      <c r="G1005" s="1">
        <v>72</v>
      </c>
      <c r="H1005" s="1" t="s">
        <v>19</v>
      </c>
      <c r="I1005" s="1" t="s">
        <v>435</v>
      </c>
      <c r="J1005" s="1">
        <v>0.05</v>
      </c>
      <c r="K1005" s="1">
        <v>3.6</v>
      </c>
      <c r="L1005" s="49">
        <v>10</v>
      </c>
      <c r="M1005" s="50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66"/>
      <c r="C1006" s="1"/>
      <c r="D1006" s="1" t="s">
        <v>2181</v>
      </c>
      <c r="E1006" s="1"/>
      <c r="F1006" s="1" t="s">
        <v>2183</v>
      </c>
      <c r="G1006" s="1">
        <v>72</v>
      </c>
      <c r="H1006" s="1" t="s">
        <v>19</v>
      </c>
      <c r="I1006" s="1" t="s">
        <v>435</v>
      </c>
      <c r="J1006" s="1">
        <v>0.03</v>
      </c>
      <c r="K1006" s="1">
        <v>2.16</v>
      </c>
      <c r="L1006" s="49">
        <v>10</v>
      </c>
      <c r="M1006" s="50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66"/>
      <c r="C1007" s="1"/>
      <c r="D1007" s="1" t="s">
        <v>2181</v>
      </c>
      <c r="E1007" s="1"/>
      <c r="F1007" s="1" t="s">
        <v>2184</v>
      </c>
      <c r="G1007" s="1">
        <v>72</v>
      </c>
      <c r="H1007" s="1" t="s">
        <v>19</v>
      </c>
      <c r="I1007" s="1" t="s">
        <v>435</v>
      </c>
      <c r="J1007" s="1">
        <v>0.03</v>
      </c>
      <c r="K1007" s="1">
        <v>2.16</v>
      </c>
      <c r="L1007" s="49">
        <v>10</v>
      </c>
      <c r="M1007" s="50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66"/>
      <c r="C1008" s="1" t="s">
        <v>1088</v>
      </c>
      <c r="D1008" s="1"/>
      <c r="E1008" s="1"/>
      <c r="F1008" s="1" t="s">
        <v>1089</v>
      </c>
      <c r="G1008" s="1">
        <v>1</v>
      </c>
      <c r="H1008" s="1" t="s">
        <v>19</v>
      </c>
      <c r="I1008" s="1" t="s">
        <v>659</v>
      </c>
      <c r="J1008" s="1">
        <v>69.099999999999994</v>
      </c>
      <c r="K1008" s="1">
        <v>69.099999999999994</v>
      </c>
      <c r="L1008" s="49">
        <v>9</v>
      </c>
      <c r="M1008" s="50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66"/>
      <c r="C1009" s="1" t="s">
        <v>1088</v>
      </c>
      <c r="D1009" s="1"/>
      <c r="E1009" s="1"/>
      <c r="F1009" s="1" t="s">
        <v>1090</v>
      </c>
      <c r="G1009" s="1">
        <v>9</v>
      </c>
      <c r="H1009" s="1" t="s">
        <v>19</v>
      </c>
      <c r="I1009" s="1" t="s">
        <v>659</v>
      </c>
      <c r="J1009" s="1">
        <v>98.8</v>
      </c>
      <c r="K1009" s="1">
        <v>889.19999999999993</v>
      </c>
      <c r="L1009" s="49">
        <v>9</v>
      </c>
      <c r="M1009" s="50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66"/>
      <c r="C1010" s="1" t="s">
        <v>1088</v>
      </c>
      <c r="D1010" s="1"/>
      <c r="E1010" s="1"/>
      <c r="F1010" s="1" t="s">
        <v>1091</v>
      </c>
      <c r="G1010" s="1">
        <v>1</v>
      </c>
      <c r="H1010" s="1" t="s">
        <v>19</v>
      </c>
      <c r="I1010" s="1" t="s">
        <v>659</v>
      </c>
      <c r="J1010" s="1">
        <v>138.30000000000001</v>
      </c>
      <c r="K1010" s="1">
        <v>138.30000000000001</v>
      </c>
      <c r="L1010" s="49">
        <v>9</v>
      </c>
      <c r="M1010" s="50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66"/>
      <c r="C1011" s="1" t="s">
        <v>1804</v>
      </c>
      <c r="D1011" s="1"/>
      <c r="E1011" s="1"/>
      <c r="F1011" s="1" t="s">
        <v>2185</v>
      </c>
      <c r="G1011" s="1">
        <v>4</v>
      </c>
      <c r="H1011" s="1" t="s">
        <v>19</v>
      </c>
      <c r="I1011" s="1" t="s">
        <v>659</v>
      </c>
      <c r="J1011" s="1">
        <v>0.01</v>
      </c>
      <c r="K1011" s="1">
        <v>0.04</v>
      </c>
      <c r="L1011" s="49">
        <v>9</v>
      </c>
      <c r="M1011" s="50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66"/>
      <c r="C1012" s="1"/>
      <c r="D1012" s="1" t="s">
        <v>2186</v>
      </c>
      <c r="E1012" s="1"/>
      <c r="F1012" s="1" t="s">
        <v>2187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9">
        <v>9</v>
      </c>
      <c r="M1012" s="50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66"/>
      <c r="C1013" s="1"/>
      <c r="D1013" s="1" t="s">
        <v>2186</v>
      </c>
      <c r="E1013" s="1"/>
      <c r="F1013" s="1" t="s">
        <v>2188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9">
        <v>9</v>
      </c>
      <c r="M1013" s="50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66"/>
      <c r="C1014" s="1"/>
      <c r="D1014" s="1" t="s">
        <v>2186</v>
      </c>
      <c r="E1014" s="1"/>
      <c r="F1014" s="1" t="s">
        <v>2189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9">
        <v>9</v>
      </c>
      <c r="M1014" s="50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66"/>
      <c r="C1015" s="1"/>
      <c r="D1015" s="1" t="s">
        <v>2186</v>
      </c>
      <c r="E1015" s="1"/>
      <c r="F1015" s="1" t="s">
        <v>2190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9">
        <v>9</v>
      </c>
      <c r="M1015" s="50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66"/>
      <c r="C1016" s="1" t="s">
        <v>2191</v>
      </c>
      <c r="D1016" s="1"/>
      <c r="E1016" s="1" t="s">
        <v>2192</v>
      </c>
      <c r="F1016" s="1" t="s">
        <v>2193</v>
      </c>
      <c r="G1016" s="1">
        <v>22</v>
      </c>
      <c r="H1016" s="1" t="s">
        <v>19</v>
      </c>
      <c r="I1016" s="1" t="s">
        <v>659</v>
      </c>
      <c r="J1016" s="1">
        <v>0.2</v>
      </c>
      <c r="K1016" s="1">
        <v>4.4000000000000004</v>
      </c>
      <c r="L1016" s="49">
        <v>9</v>
      </c>
      <c r="M1016" s="50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66"/>
      <c r="C1017" s="1" t="s">
        <v>2194</v>
      </c>
      <c r="D1017" s="1"/>
      <c r="E1017" s="1"/>
      <c r="F1017" s="1" t="s">
        <v>2195</v>
      </c>
      <c r="G1017" s="1">
        <v>1</v>
      </c>
      <c r="H1017" s="1" t="s">
        <v>19</v>
      </c>
      <c r="I1017" s="1" t="s">
        <v>659</v>
      </c>
      <c r="J1017" s="1">
        <v>0.5</v>
      </c>
      <c r="K1017" s="1">
        <v>0.5</v>
      </c>
      <c r="L1017" s="49">
        <v>9</v>
      </c>
      <c r="M1017" s="50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66"/>
      <c r="C1018" s="1" t="s">
        <v>595</v>
      </c>
      <c r="D1018" s="1"/>
      <c r="E1018" s="1" t="s">
        <v>1110</v>
      </c>
      <c r="F1018" s="1" t="s">
        <v>2196</v>
      </c>
      <c r="G1018" s="1">
        <v>2</v>
      </c>
      <c r="H1018" s="1" t="s">
        <v>19</v>
      </c>
      <c r="I1018" s="1" t="s">
        <v>592</v>
      </c>
      <c r="J1018" s="1">
        <v>2.8</v>
      </c>
      <c r="K1018" s="1">
        <v>5.6</v>
      </c>
      <c r="L1018" s="49">
        <v>9</v>
      </c>
      <c r="M1018" s="50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66"/>
      <c r="C1019" s="1" t="s">
        <v>193</v>
      </c>
      <c r="D1019" s="1"/>
      <c r="E1019" s="1" t="s">
        <v>2197</v>
      </c>
      <c r="F1019" s="1" t="s">
        <v>2193</v>
      </c>
      <c r="G1019" s="1">
        <v>6</v>
      </c>
      <c r="H1019" s="1" t="s">
        <v>19</v>
      </c>
      <c r="I1019" s="1" t="s">
        <v>636</v>
      </c>
      <c r="J1019" s="1">
        <v>0.2</v>
      </c>
      <c r="K1019" s="1">
        <v>1.2000000000000002</v>
      </c>
      <c r="L1019" s="49">
        <v>9</v>
      </c>
      <c r="M1019" s="50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66"/>
      <c r="C1020" s="1" t="s">
        <v>966</v>
      </c>
      <c r="D1020" s="1"/>
      <c r="E1020" s="1" t="s">
        <v>2200</v>
      </c>
      <c r="F1020" s="1" t="s">
        <v>2201</v>
      </c>
      <c r="G1020" s="1">
        <v>2</v>
      </c>
      <c r="H1020" s="1" t="s">
        <v>19</v>
      </c>
      <c r="I1020" s="1" t="s">
        <v>636</v>
      </c>
      <c r="J1020" s="1">
        <v>0.47</v>
      </c>
      <c r="K1020" s="1">
        <v>0.94</v>
      </c>
      <c r="L1020" s="49">
        <v>9</v>
      </c>
      <c r="M1020" s="50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66"/>
      <c r="C1021" s="1" t="s">
        <v>966</v>
      </c>
      <c r="D1021" s="1"/>
      <c r="E1021" s="1" t="s">
        <v>2202</v>
      </c>
      <c r="F1021" s="1" t="s">
        <v>2193</v>
      </c>
      <c r="G1021" s="1">
        <v>1</v>
      </c>
      <c r="H1021" s="1" t="s">
        <v>19</v>
      </c>
      <c r="I1021" s="1" t="s">
        <v>636</v>
      </c>
      <c r="J1021" s="1">
        <v>0.2</v>
      </c>
      <c r="K1021" s="1">
        <v>0.2</v>
      </c>
      <c r="L1021" s="49">
        <v>9</v>
      </c>
      <c r="M1021" s="50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66"/>
      <c r="C1022" s="1"/>
      <c r="D1022" s="1" t="s">
        <v>2203</v>
      </c>
      <c r="E1022" s="1"/>
      <c r="F1022" s="1" t="s">
        <v>2204</v>
      </c>
      <c r="G1022" s="1">
        <v>12</v>
      </c>
      <c r="H1022" s="1" t="s">
        <v>19</v>
      </c>
      <c r="I1022" s="1" t="s">
        <v>596</v>
      </c>
      <c r="J1022" s="1">
        <v>0.02</v>
      </c>
      <c r="K1022" s="1">
        <v>0.24</v>
      </c>
      <c r="L1022" s="49">
        <v>9</v>
      </c>
      <c r="M1022" s="50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66"/>
      <c r="C1023" s="1"/>
      <c r="D1023" s="1" t="s">
        <v>2203</v>
      </c>
      <c r="E1023" s="1"/>
      <c r="F1023" s="1" t="s">
        <v>2205</v>
      </c>
      <c r="G1023" s="1">
        <v>3</v>
      </c>
      <c r="H1023" s="1" t="s">
        <v>19</v>
      </c>
      <c r="I1023" s="1" t="s">
        <v>596</v>
      </c>
      <c r="J1023" s="1">
        <v>0.02</v>
      </c>
      <c r="K1023" s="1">
        <v>0.06</v>
      </c>
      <c r="L1023" s="49">
        <v>9</v>
      </c>
      <c r="M1023" s="50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66"/>
      <c r="C1024" s="1"/>
      <c r="D1024" s="1" t="s">
        <v>2203</v>
      </c>
      <c r="E1024" s="1"/>
      <c r="F1024" s="1" t="s">
        <v>2206</v>
      </c>
      <c r="G1024" s="1">
        <v>12</v>
      </c>
      <c r="H1024" s="1" t="s">
        <v>19</v>
      </c>
      <c r="I1024" s="1" t="s">
        <v>596</v>
      </c>
      <c r="J1024" s="1">
        <v>0.03</v>
      </c>
      <c r="K1024" s="1">
        <v>0.36</v>
      </c>
      <c r="L1024" s="49">
        <v>9</v>
      </c>
      <c r="M1024" s="50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66"/>
      <c r="C1025" s="1"/>
      <c r="D1025" s="1" t="s">
        <v>2203</v>
      </c>
      <c r="E1025" s="1"/>
      <c r="F1025" s="1" t="s">
        <v>2207</v>
      </c>
      <c r="G1025" s="1">
        <v>3</v>
      </c>
      <c r="H1025" s="1" t="s">
        <v>19</v>
      </c>
      <c r="I1025" s="1" t="s">
        <v>596</v>
      </c>
      <c r="J1025" s="1">
        <v>0.03</v>
      </c>
      <c r="K1025" s="1">
        <v>0.09</v>
      </c>
      <c r="L1025" s="49">
        <v>9</v>
      </c>
      <c r="M1025" s="50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66"/>
      <c r="C1026" s="1" t="s">
        <v>2208</v>
      </c>
      <c r="D1026" s="1"/>
      <c r="E1026" s="1"/>
      <c r="F1026" s="1" t="s">
        <v>2209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9">
        <v>9</v>
      </c>
      <c r="M1026" s="50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66"/>
      <c r="C1027" s="1" t="s">
        <v>2208</v>
      </c>
      <c r="D1027" s="1"/>
      <c r="E1027" s="1"/>
      <c r="F1027" s="1" t="s">
        <v>2210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9">
        <v>9</v>
      </c>
      <c r="M1027" s="50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66"/>
      <c r="C1028" s="1" t="s">
        <v>2208</v>
      </c>
      <c r="D1028" s="1"/>
      <c r="E1028" s="1"/>
      <c r="F1028" s="1" t="s">
        <v>2211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9">
        <v>9</v>
      </c>
      <c r="M1028" s="50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66"/>
      <c r="C1029" s="1" t="s">
        <v>2208</v>
      </c>
      <c r="D1029" s="1"/>
      <c r="E1029" s="1"/>
      <c r="F1029" s="1" t="s">
        <v>2212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9">
        <v>9</v>
      </c>
      <c r="M1029" s="50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66"/>
      <c r="C1030" s="1" t="s">
        <v>2213</v>
      </c>
      <c r="D1030" s="1"/>
      <c r="E1030" s="1"/>
      <c r="F1030" s="1" t="s">
        <v>2214</v>
      </c>
      <c r="G1030" s="1">
        <v>3</v>
      </c>
      <c r="H1030" s="1" t="s">
        <v>19</v>
      </c>
      <c r="I1030" s="1" t="s">
        <v>641</v>
      </c>
      <c r="J1030" s="1">
        <v>0.02</v>
      </c>
      <c r="K1030" s="1">
        <v>0.06</v>
      </c>
      <c r="L1030" s="49">
        <v>9</v>
      </c>
      <c r="M1030" s="50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66"/>
      <c r="C1031" s="1" t="s">
        <v>2213</v>
      </c>
      <c r="D1031" s="1"/>
      <c r="E1031" s="1"/>
      <c r="F1031" s="1" t="s">
        <v>2215</v>
      </c>
      <c r="G1031" s="1">
        <v>12</v>
      </c>
      <c r="H1031" s="1" t="s">
        <v>19</v>
      </c>
      <c r="I1031" s="1" t="s">
        <v>641</v>
      </c>
      <c r="J1031" s="1">
        <v>0.02</v>
      </c>
      <c r="K1031" s="1">
        <v>0.24</v>
      </c>
      <c r="L1031" s="49">
        <v>9</v>
      </c>
      <c r="M1031" s="50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66"/>
      <c r="C1032" s="1" t="s">
        <v>2213</v>
      </c>
      <c r="D1032" s="1"/>
      <c r="E1032" s="1"/>
      <c r="F1032" s="1" t="s">
        <v>2216</v>
      </c>
      <c r="G1032" s="1">
        <v>12</v>
      </c>
      <c r="H1032" s="1" t="s">
        <v>19</v>
      </c>
      <c r="I1032" s="1" t="s">
        <v>641</v>
      </c>
      <c r="J1032" s="1">
        <v>0.02</v>
      </c>
      <c r="K1032" s="1">
        <v>0.24</v>
      </c>
      <c r="L1032" s="49">
        <v>9</v>
      </c>
      <c r="M1032" s="50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66"/>
      <c r="C1033" s="1" t="s">
        <v>2054</v>
      </c>
      <c r="D1033" s="1"/>
      <c r="E1033" s="1"/>
      <c r="F1033" s="1" t="s">
        <v>2217</v>
      </c>
      <c r="G1033" s="1">
        <v>3</v>
      </c>
      <c r="H1033" s="1" t="s">
        <v>19</v>
      </c>
      <c r="I1033" s="1" t="s">
        <v>636</v>
      </c>
      <c r="J1033" s="1">
        <v>0.02</v>
      </c>
      <c r="K1033" s="1">
        <v>0.06</v>
      </c>
      <c r="L1033" s="49">
        <v>9</v>
      </c>
      <c r="M1033" s="50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66"/>
      <c r="C1034" s="1" t="s">
        <v>2054</v>
      </c>
      <c r="D1034" s="1"/>
      <c r="E1034" s="1"/>
      <c r="F1034" s="1" t="s">
        <v>2218</v>
      </c>
      <c r="G1034" s="1">
        <v>12</v>
      </c>
      <c r="H1034" s="1" t="s">
        <v>19</v>
      </c>
      <c r="I1034" s="1" t="s">
        <v>636</v>
      </c>
      <c r="J1034" s="1">
        <v>0.02</v>
      </c>
      <c r="K1034" s="1">
        <v>0.24</v>
      </c>
      <c r="L1034" s="49">
        <v>9</v>
      </c>
      <c r="M1034" s="50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66"/>
      <c r="C1035" s="1" t="s">
        <v>2054</v>
      </c>
      <c r="D1035" s="1"/>
      <c r="E1035" s="1"/>
      <c r="F1035" s="1" t="s">
        <v>2219</v>
      </c>
      <c r="G1035" s="1">
        <v>3</v>
      </c>
      <c r="H1035" s="1" t="s">
        <v>19</v>
      </c>
      <c r="I1035" s="1" t="s">
        <v>636</v>
      </c>
      <c r="J1035" s="1">
        <v>0.03</v>
      </c>
      <c r="K1035" s="1">
        <v>0.09</v>
      </c>
      <c r="L1035" s="49">
        <v>9</v>
      </c>
      <c r="M1035" s="50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66"/>
      <c r="C1036" s="1" t="s">
        <v>2054</v>
      </c>
      <c r="D1036" s="1"/>
      <c r="E1036" s="1"/>
      <c r="F1036" s="1" t="s">
        <v>2220</v>
      </c>
      <c r="G1036" s="1">
        <v>12</v>
      </c>
      <c r="H1036" s="1" t="s">
        <v>19</v>
      </c>
      <c r="I1036" s="1" t="s">
        <v>636</v>
      </c>
      <c r="J1036" s="1">
        <v>0.02</v>
      </c>
      <c r="K1036" s="1">
        <v>0.24</v>
      </c>
      <c r="L1036" s="49">
        <v>9</v>
      </c>
      <c r="M1036" s="50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66"/>
      <c r="C1037" s="1" t="s">
        <v>2221</v>
      </c>
      <c r="D1037" s="1"/>
      <c r="E1037" s="1"/>
      <c r="F1037" s="1" t="s">
        <v>2222</v>
      </c>
      <c r="G1037" s="1">
        <v>1</v>
      </c>
      <c r="H1037" s="1" t="s">
        <v>19</v>
      </c>
      <c r="I1037" s="1" t="s">
        <v>641</v>
      </c>
      <c r="J1037" s="1">
        <v>2.8</v>
      </c>
      <c r="K1037" s="1">
        <v>2.8</v>
      </c>
      <c r="L1037" s="49">
        <v>9</v>
      </c>
      <c r="M1037" s="50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66"/>
      <c r="C1038" s="1" t="s">
        <v>2221</v>
      </c>
      <c r="D1038" s="1"/>
      <c r="E1038" s="1"/>
      <c r="F1038" s="1" t="s">
        <v>2223</v>
      </c>
      <c r="G1038" s="1">
        <v>2</v>
      </c>
      <c r="H1038" s="1" t="s">
        <v>19</v>
      </c>
      <c r="I1038" s="1" t="s">
        <v>641</v>
      </c>
      <c r="J1038" s="1">
        <v>6.2</v>
      </c>
      <c r="K1038" s="1">
        <v>12.4</v>
      </c>
      <c r="L1038" s="49">
        <v>9</v>
      </c>
      <c r="M1038" s="50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66"/>
      <c r="C1039" s="1" t="s">
        <v>2221</v>
      </c>
      <c r="D1039" s="1"/>
      <c r="E1039" s="1"/>
      <c r="F1039" s="1" t="s">
        <v>2224</v>
      </c>
      <c r="G1039" s="1">
        <v>30</v>
      </c>
      <c r="H1039" s="1" t="s">
        <v>19</v>
      </c>
      <c r="I1039" s="1" t="s">
        <v>641</v>
      </c>
      <c r="J1039" s="1">
        <v>0.2</v>
      </c>
      <c r="K1039" s="1">
        <v>6</v>
      </c>
      <c r="L1039" s="49">
        <v>9</v>
      </c>
      <c r="M1039" s="50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66"/>
      <c r="C1040" s="1" t="s">
        <v>2221</v>
      </c>
      <c r="D1040" s="1"/>
      <c r="E1040" s="1"/>
      <c r="F1040" s="1" t="s">
        <v>2225</v>
      </c>
      <c r="G1040" s="1">
        <v>3</v>
      </c>
      <c r="H1040" s="1" t="s">
        <v>19</v>
      </c>
      <c r="I1040" s="1" t="s">
        <v>641</v>
      </c>
      <c r="J1040" s="1">
        <v>0.03</v>
      </c>
      <c r="K1040" s="1">
        <v>0.09</v>
      </c>
      <c r="L1040" s="49">
        <v>9</v>
      </c>
      <c r="M1040" s="50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66"/>
      <c r="C1041" s="1" t="s">
        <v>2221</v>
      </c>
      <c r="D1041" s="1"/>
      <c r="E1041" s="1"/>
      <c r="F1041" s="1" t="s">
        <v>2226</v>
      </c>
      <c r="G1041" s="1">
        <v>6</v>
      </c>
      <c r="H1041" s="1" t="s">
        <v>1112</v>
      </c>
      <c r="I1041" s="1" t="s">
        <v>641</v>
      </c>
      <c r="J1041" s="1">
        <v>1</v>
      </c>
      <c r="K1041" s="1">
        <v>6</v>
      </c>
      <c r="L1041" s="49">
        <v>9</v>
      </c>
      <c r="M1041" s="50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66"/>
      <c r="C1042" s="1" t="s">
        <v>2221</v>
      </c>
      <c r="D1042" s="1"/>
      <c r="E1042" s="1"/>
      <c r="F1042" s="1" t="s">
        <v>2227</v>
      </c>
      <c r="G1042" s="1">
        <v>8</v>
      </c>
      <c r="H1042" s="1" t="s">
        <v>19</v>
      </c>
      <c r="I1042" s="1" t="s">
        <v>641</v>
      </c>
      <c r="J1042" s="1">
        <v>0.03</v>
      </c>
      <c r="K1042" s="1">
        <v>0.24</v>
      </c>
      <c r="L1042" s="49">
        <v>9</v>
      </c>
      <c r="M1042" s="50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66"/>
      <c r="C1043" s="1" t="s">
        <v>2221</v>
      </c>
      <c r="D1043" s="1"/>
      <c r="E1043" s="1"/>
      <c r="F1043" s="1" t="s">
        <v>2228</v>
      </c>
      <c r="G1043" s="1">
        <v>2</v>
      </c>
      <c r="H1043" s="1" t="s">
        <v>19</v>
      </c>
      <c r="I1043" s="1" t="s">
        <v>641</v>
      </c>
      <c r="J1043" s="1">
        <v>0.04</v>
      </c>
      <c r="K1043" s="1">
        <v>0.08</v>
      </c>
      <c r="L1043" s="49">
        <v>9</v>
      </c>
      <c r="M1043" s="50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66"/>
      <c r="C1044" s="1" t="s">
        <v>2221</v>
      </c>
      <c r="D1044" s="1"/>
      <c r="E1044" s="1"/>
      <c r="F1044" s="1" t="s">
        <v>2229</v>
      </c>
      <c r="G1044" s="1">
        <v>2</v>
      </c>
      <c r="H1044" s="1" t="s">
        <v>19</v>
      </c>
      <c r="I1044" s="1" t="s">
        <v>641</v>
      </c>
      <c r="J1044" s="1">
        <v>0.5</v>
      </c>
      <c r="K1044" s="1">
        <v>1</v>
      </c>
      <c r="L1044" s="49">
        <v>9</v>
      </c>
      <c r="M1044" s="50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66"/>
      <c r="C1045" s="1" t="s">
        <v>2221</v>
      </c>
      <c r="D1045" s="1"/>
      <c r="E1045" s="1"/>
      <c r="F1045" s="1" t="s">
        <v>2230</v>
      </c>
      <c r="G1045" s="1">
        <v>8</v>
      </c>
      <c r="H1045" s="1" t="s">
        <v>19</v>
      </c>
      <c r="I1045" s="1" t="s">
        <v>641</v>
      </c>
      <c r="J1045" s="1">
        <v>0.5</v>
      </c>
      <c r="K1045" s="1">
        <v>4</v>
      </c>
      <c r="L1045" s="49">
        <v>9</v>
      </c>
      <c r="M1045" s="50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66"/>
      <c r="C1046" s="1" t="s">
        <v>2221</v>
      </c>
      <c r="D1046" s="1"/>
      <c r="E1046" s="1"/>
      <c r="F1046" s="1" t="s">
        <v>2231</v>
      </c>
      <c r="G1046" s="1">
        <v>2</v>
      </c>
      <c r="H1046" s="1" t="s">
        <v>19</v>
      </c>
      <c r="I1046" s="1" t="s">
        <v>641</v>
      </c>
      <c r="J1046" s="1">
        <v>0.03</v>
      </c>
      <c r="K1046" s="1">
        <v>0.06</v>
      </c>
      <c r="L1046" s="49">
        <v>9</v>
      </c>
      <c r="M1046" s="50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66"/>
      <c r="C1047" s="1" t="s">
        <v>2221</v>
      </c>
      <c r="D1047" s="1"/>
      <c r="E1047" s="1"/>
      <c r="F1047" s="1" t="s">
        <v>2232</v>
      </c>
      <c r="G1047" s="1">
        <v>2</v>
      </c>
      <c r="H1047" s="1" t="s">
        <v>19</v>
      </c>
      <c r="I1047" s="1" t="s">
        <v>641</v>
      </c>
      <c r="J1047" s="1">
        <v>0.5</v>
      </c>
      <c r="K1047" s="1">
        <v>1</v>
      </c>
      <c r="L1047" s="49">
        <v>9</v>
      </c>
      <c r="M1047" s="50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66"/>
      <c r="C1048" s="1" t="s">
        <v>2221</v>
      </c>
      <c r="D1048" s="1"/>
      <c r="E1048" s="1"/>
      <c r="F1048" s="1" t="s">
        <v>2233</v>
      </c>
      <c r="G1048" s="1">
        <v>3</v>
      </c>
      <c r="H1048" s="1" t="s">
        <v>19</v>
      </c>
      <c r="I1048" s="1" t="s">
        <v>641</v>
      </c>
      <c r="J1048" s="1">
        <v>0.05</v>
      </c>
      <c r="K1048" s="1">
        <v>0.15000000000000002</v>
      </c>
      <c r="L1048" s="49">
        <v>9</v>
      </c>
      <c r="M1048" s="50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66"/>
      <c r="C1049" s="1" t="s">
        <v>2221</v>
      </c>
      <c r="D1049" s="1"/>
      <c r="E1049" s="1"/>
      <c r="F1049" s="1" t="s">
        <v>2234</v>
      </c>
      <c r="G1049" s="1">
        <v>3</v>
      </c>
      <c r="H1049" s="1" t="s">
        <v>19</v>
      </c>
      <c r="I1049" s="1" t="s">
        <v>641</v>
      </c>
      <c r="J1049" s="1">
        <v>0.03</v>
      </c>
      <c r="K1049" s="1">
        <v>0.09</v>
      </c>
      <c r="L1049" s="49">
        <v>9</v>
      </c>
      <c r="M1049" s="50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66"/>
      <c r="C1050" s="1" t="s">
        <v>2221</v>
      </c>
      <c r="D1050" s="1"/>
      <c r="E1050" s="1"/>
      <c r="F1050" s="1" t="s">
        <v>2235</v>
      </c>
      <c r="G1050" s="1">
        <v>2</v>
      </c>
      <c r="H1050" s="1" t="s">
        <v>19</v>
      </c>
      <c r="I1050" s="1" t="s">
        <v>641</v>
      </c>
      <c r="J1050" s="1">
        <v>0.5</v>
      </c>
      <c r="K1050" s="1">
        <v>1</v>
      </c>
      <c r="L1050" s="49">
        <v>9</v>
      </c>
      <c r="M1050" s="50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66"/>
      <c r="C1051" s="1" t="s">
        <v>2221</v>
      </c>
      <c r="D1051" s="1"/>
      <c r="E1051" s="1"/>
      <c r="F1051" s="1" t="s">
        <v>2236</v>
      </c>
      <c r="G1051" s="1">
        <v>8</v>
      </c>
      <c r="H1051" s="1" t="s">
        <v>19</v>
      </c>
      <c r="I1051" s="1" t="s">
        <v>641</v>
      </c>
      <c r="J1051" s="1">
        <v>0.03</v>
      </c>
      <c r="K1051" s="1">
        <v>0.24</v>
      </c>
      <c r="L1051" s="49">
        <v>9</v>
      </c>
      <c r="M1051" s="50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66"/>
      <c r="C1052" s="1" t="s">
        <v>2221</v>
      </c>
      <c r="D1052" s="1"/>
      <c r="E1052" s="1"/>
      <c r="F1052" s="1" t="s">
        <v>2237</v>
      </c>
      <c r="G1052" s="1">
        <v>2</v>
      </c>
      <c r="H1052" s="1" t="s">
        <v>19</v>
      </c>
      <c r="I1052" s="1" t="s">
        <v>641</v>
      </c>
      <c r="J1052" s="1">
        <v>0.04</v>
      </c>
      <c r="K1052" s="1">
        <v>0.08</v>
      </c>
      <c r="L1052" s="49">
        <v>9</v>
      </c>
      <c r="M1052" s="50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66"/>
      <c r="C1053" s="1" t="s">
        <v>2221</v>
      </c>
      <c r="D1053" s="1"/>
      <c r="E1053" s="1"/>
      <c r="F1053" s="1" t="s">
        <v>2238</v>
      </c>
      <c r="G1053" s="1">
        <v>3</v>
      </c>
      <c r="H1053" s="1" t="s">
        <v>19</v>
      </c>
      <c r="I1053" s="1" t="s">
        <v>641</v>
      </c>
      <c r="J1053" s="1">
        <v>0.5</v>
      </c>
      <c r="K1053" s="1">
        <v>1.5</v>
      </c>
      <c r="L1053" s="49">
        <v>9</v>
      </c>
      <c r="M1053" s="50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66"/>
      <c r="C1054" s="1" t="s">
        <v>2203</v>
      </c>
      <c r="D1054" s="1"/>
      <c r="E1054" s="1"/>
      <c r="F1054" s="1" t="s">
        <v>2239</v>
      </c>
      <c r="G1054" s="1">
        <v>1</v>
      </c>
      <c r="H1054" s="1" t="s">
        <v>19</v>
      </c>
      <c r="I1054" s="1" t="s">
        <v>596</v>
      </c>
      <c r="J1054" s="1">
        <v>2.8</v>
      </c>
      <c r="K1054" s="1">
        <v>2.8</v>
      </c>
      <c r="L1054" s="49">
        <v>9</v>
      </c>
      <c r="M1054" s="50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66"/>
      <c r="C1055" s="1" t="s">
        <v>2203</v>
      </c>
      <c r="D1055" s="1"/>
      <c r="E1055" s="1"/>
      <c r="F1055" s="1" t="s">
        <v>2240</v>
      </c>
      <c r="G1055" s="1">
        <v>2</v>
      </c>
      <c r="H1055" s="1" t="s">
        <v>19</v>
      </c>
      <c r="I1055" s="1" t="s">
        <v>596</v>
      </c>
      <c r="J1055" s="1">
        <v>0.04</v>
      </c>
      <c r="K1055" s="1">
        <v>0.08</v>
      </c>
      <c r="L1055" s="49">
        <v>9</v>
      </c>
      <c r="M1055" s="50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66"/>
      <c r="C1056" s="1" t="s">
        <v>2203</v>
      </c>
      <c r="D1056" s="1"/>
      <c r="E1056" s="1"/>
      <c r="F1056" s="1" t="s">
        <v>2241</v>
      </c>
      <c r="G1056" s="1">
        <v>3</v>
      </c>
      <c r="H1056" s="1" t="s">
        <v>19</v>
      </c>
      <c r="I1056" s="1" t="s">
        <v>596</v>
      </c>
      <c r="J1056" s="1">
        <v>0.03</v>
      </c>
      <c r="K1056" s="1">
        <v>0.09</v>
      </c>
      <c r="L1056" s="49">
        <v>9</v>
      </c>
      <c r="M1056" s="50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66"/>
      <c r="C1057" s="1" t="s">
        <v>2203</v>
      </c>
      <c r="D1057" s="1"/>
      <c r="E1057" s="1"/>
      <c r="F1057" s="1" t="s">
        <v>2242</v>
      </c>
      <c r="G1057" s="1">
        <v>6</v>
      </c>
      <c r="H1057" s="1" t="s">
        <v>1112</v>
      </c>
      <c r="I1057" s="1" t="s">
        <v>596</v>
      </c>
      <c r="J1057" s="1">
        <v>1</v>
      </c>
      <c r="K1057" s="1">
        <v>6</v>
      </c>
      <c r="L1057" s="49">
        <v>9</v>
      </c>
      <c r="M1057" s="50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66"/>
      <c r="C1058" s="1" t="s">
        <v>2203</v>
      </c>
      <c r="D1058" s="1"/>
      <c r="E1058" s="1"/>
      <c r="F1058" s="1" t="s">
        <v>2243</v>
      </c>
      <c r="G1058" s="1">
        <v>1</v>
      </c>
      <c r="H1058" s="1" t="s">
        <v>19</v>
      </c>
      <c r="I1058" s="1" t="s">
        <v>596</v>
      </c>
      <c r="J1058" s="1">
        <v>6.2</v>
      </c>
      <c r="K1058" s="1">
        <v>6.2</v>
      </c>
      <c r="L1058" s="49">
        <v>9</v>
      </c>
      <c r="M1058" s="50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66"/>
      <c r="C1059" s="1" t="s">
        <v>2203</v>
      </c>
      <c r="D1059" s="1"/>
      <c r="E1059" s="1"/>
      <c r="F1059" s="1" t="s">
        <v>2244</v>
      </c>
      <c r="G1059" s="1">
        <v>8</v>
      </c>
      <c r="H1059" s="1" t="s">
        <v>19</v>
      </c>
      <c r="I1059" s="1" t="s">
        <v>596</v>
      </c>
      <c r="J1059" s="1">
        <v>0.03</v>
      </c>
      <c r="K1059" s="1">
        <v>0.24</v>
      </c>
      <c r="L1059" s="49">
        <v>9</v>
      </c>
      <c r="M1059" s="50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66"/>
      <c r="C1060" s="1" t="s">
        <v>2203</v>
      </c>
      <c r="D1060" s="1"/>
      <c r="E1060" s="1"/>
      <c r="F1060" s="1" t="s">
        <v>2245</v>
      </c>
      <c r="G1060" s="1">
        <v>2</v>
      </c>
      <c r="H1060" s="1" t="s">
        <v>19</v>
      </c>
      <c r="I1060" s="1" t="s">
        <v>596</v>
      </c>
      <c r="J1060" s="1">
        <v>0.04</v>
      </c>
      <c r="K1060" s="1">
        <v>0.08</v>
      </c>
      <c r="L1060" s="49">
        <v>9</v>
      </c>
      <c r="M1060" s="50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66"/>
      <c r="C1061" s="1" t="s">
        <v>2203</v>
      </c>
      <c r="D1061" s="1"/>
      <c r="E1061" s="1"/>
      <c r="F1061" s="1" t="s">
        <v>2246</v>
      </c>
      <c r="G1061" s="1">
        <v>2</v>
      </c>
      <c r="H1061" s="1" t="s">
        <v>19</v>
      </c>
      <c r="I1061" s="1" t="s">
        <v>596</v>
      </c>
      <c r="J1061" s="1">
        <v>0.04</v>
      </c>
      <c r="K1061" s="1">
        <v>0.08</v>
      </c>
      <c r="L1061" s="49">
        <v>9</v>
      </c>
      <c r="M1061" s="50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66"/>
      <c r="C1062" s="1" t="s">
        <v>2203</v>
      </c>
      <c r="D1062" s="1"/>
      <c r="E1062" s="1"/>
      <c r="F1062" s="1" t="s">
        <v>2247</v>
      </c>
      <c r="G1062" s="1">
        <v>2</v>
      </c>
      <c r="H1062" s="1" t="s">
        <v>19</v>
      </c>
      <c r="I1062" s="1" t="s">
        <v>596</v>
      </c>
      <c r="J1062" s="1">
        <v>0.03</v>
      </c>
      <c r="K1062" s="1">
        <v>0.06</v>
      </c>
      <c r="L1062" s="49">
        <v>9</v>
      </c>
      <c r="M1062" s="50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66"/>
      <c r="C1063" s="1" t="s">
        <v>2203</v>
      </c>
      <c r="D1063" s="1"/>
      <c r="E1063" s="1"/>
      <c r="F1063" s="1" t="s">
        <v>2248</v>
      </c>
      <c r="G1063" s="1">
        <v>2</v>
      </c>
      <c r="H1063" s="1" t="s">
        <v>19</v>
      </c>
      <c r="I1063" s="1" t="s">
        <v>596</v>
      </c>
      <c r="J1063" s="1">
        <v>0.5</v>
      </c>
      <c r="K1063" s="1">
        <v>1</v>
      </c>
      <c r="L1063" s="49">
        <v>9</v>
      </c>
      <c r="M1063" s="50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66"/>
      <c r="C1064" s="1" t="s">
        <v>2203</v>
      </c>
      <c r="D1064" s="1"/>
      <c r="E1064" s="1"/>
      <c r="F1064" s="1" t="s">
        <v>2249</v>
      </c>
      <c r="G1064" s="1">
        <v>3</v>
      </c>
      <c r="H1064" s="1" t="s">
        <v>19</v>
      </c>
      <c r="I1064" s="1" t="s">
        <v>596</v>
      </c>
      <c r="J1064" s="1">
        <v>0.5</v>
      </c>
      <c r="K1064" s="1">
        <v>1.5</v>
      </c>
      <c r="L1064" s="49">
        <v>9</v>
      </c>
      <c r="M1064" s="50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66"/>
      <c r="C1065" s="1" t="s">
        <v>2203</v>
      </c>
      <c r="D1065" s="1"/>
      <c r="E1065" s="1"/>
      <c r="F1065" s="1" t="s">
        <v>2250</v>
      </c>
      <c r="G1065" s="1">
        <v>3</v>
      </c>
      <c r="H1065" s="1" t="s">
        <v>19</v>
      </c>
      <c r="I1065" s="1" t="s">
        <v>596</v>
      </c>
      <c r="J1065" s="1">
        <v>0.02</v>
      </c>
      <c r="K1065" s="1">
        <v>0.06</v>
      </c>
      <c r="L1065" s="49">
        <v>9</v>
      </c>
      <c r="M1065" s="50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66"/>
      <c r="C1066" s="1" t="s">
        <v>2203</v>
      </c>
      <c r="D1066" s="1"/>
      <c r="E1066" s="1"/>
      <c r="F1066" s="1" t="s">
        <v>2251</v>
      </c>
      <c r="G1066" s="1">
        <v>8</v>
      </c>
      <c r="H1066" s="1" t="s">
        <v>19</v>
      </c>
      <c r="I1066" s="1" t="s">
        <v>596</v>
      </c>
      <c r="J1066" s="1">
        <v>0.2</v>
      </c>
      <c r="K1066" s="1">
        <v>1.6</v>
      </c>
      <c r="L1066" s="49">
        <v>9</v>
      </c>
      <c r="M1066" s="50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66"/>
      <c r="C1067" s="1" t="s">
        <v>2203</v>
      </c>
      <c r="D1067" s="1"/>
      <c r="E1067" s="1"/>
      <c r="F1067" s="1" t="s">
        <v>2252</v>
      </c>
      <c r="G1067" s="1">
        <v>2</v>
      </c>
      <c r="H1067" s="1" t="s">
        <v>19</v>
      </c>
      <c r="I1067" s="1" t="s">
        <v>596</v>
      </c>
      <c r="J1067" s="1">
        <v>0.5</v>
      </c>
      <c r="K1067" s="1">
        <v>1</v>
      </c>
      <c r="L1067" s="49">
        <v>9</v>
      </c>
      <c r="M1067" s="50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66"/>
      <c r="C1068" s="1" t="s">
        <v>2203</v>
      </c>
      <c r="D1068" s="1"/>
      <c r="E1068" s="1"/>
      <c r="F1068" s="1" t="s">
        <v>2253</v>
      </c>
      <c r="G1068" s="1">
        <v>8</v>
      </c>
      <c r="H1068" s="1" t="s">
        <v>19</v>
      </c>
      <c r="I1068" s="1" t="s">
        <v>596</v>
      </c>
      <c r="J1068" s="1">
        <v>0.02</v>
      </c>
      <c r="K1068" s="1">
        <v>0.16</v>
      </c>
      <c r="L1068" s="49">
        <v>9</v>
      </c>
      <c r="M1068" s="50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66"/>
      <c r="C1069" s="1" t="s">
        <v>2203</v>
      </c>
      <c r="D1069" s="1"/>
      <c r="E1069" s="1"/>
      <c r="F1069" s="1" t="s">
        <v>2254</v>
      </c>
      <c r="G1069" s="1">
        <v>2</v>
      </c>
      <c r="H1069" s="1" t="s">
        <v>19</v>
      </c>
      <c r="I1069" s="1" t="s">
        <v>596</v>
      </c>
      <c r="J1069" s="1">
        <v>0.04</v>
      </c>
      <c r="K1069" s="1">
        <v>0.08</v>
      </c>
      <c r="L1069" s="49">
        <v>9</v>
      </c>
      <c r="M1069" s="50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66"/>
      <c r="C1070" s="1" t="s">
        <v>2203</v>
      </c>
      <c r="D1070" s="1"/>
      <c r="E1070" s="1"/>
      <c r="F1070" s="1" t="s">
        <v>2255</v>
      </c>
      <c r="G1070" s="1">
        <v>3</v>
      </c>
      <c r="H1070" s="1" t="s">
        <v>19</v>
      </c>
      <c r="I1070" s="1" t="s">
        <v>596</v>
      </c>
      <c r="J1070" s="1">
        <v>0.5</v>
      </c>
      <c r="K1070" s="1">
        <v>1.5</v>
      </c>
      <c r="L1070" s="49">
        <v>9</v>
      </c>
      <c r="M1070" s="50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66"/>
      <c r="C1071" s="1" t="s">
        <v>2203</v>
      </c>
      <c r="D1071" s="1"/>
      <c r="E1071" s="1"/>
      <c r="F1071" s="1" t="s">
        <v>2239</v>
      </c>
      <c r="G1071" s="1">
        <v>1</v>
      </c>
      <c r="H1071" s="1" t="s">
        <v>19</v>
      </c>
      <c r="I1071" s="1" t="s">
        <v>596</v>
      </c>
      <c r="J1071" s="1">
        <v>2.8</v>
      </c>
      <c r="K1071" s="1">
        <v>2.8</v>
      </c>
      <c r="L1071" s="49">
        <v>9</v>
      </c>
      <c r="M1071" s="50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66"/>
      <c r="C1072" s="1" t="s">
        <v>2203</v>
      </c>
      <c r="D1072" s="1"/>
      <c r="E1072" s="1"/>
      <c r="F1072" s="1" t="s">
        <v>2240</v>
      </c>
      <c r="G1072" s="1">
        <v>2</v>
      </c>
      <c r="H1072" s="1" t="s">
        <v>19</v>
      </c>
      <c r="I1072" s="1" t="s">
        <v>596</v>
      </c>
      <c r="J1072" s="1">
        <v>0.04</v>
      </c>
      <c r="K1072" s="1">
        <v>0.08</v>
      </c>
      <c r="L1072" s="49">
        <v>9</v>
      </c>
      <c r="M1072" s="50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66"/>
      <c r="C1073" s="1" t="s">
        <v>2203</v>
      </c>
      <c r="D1073" s="1"/>
      <c r="E1073" s="1"/>
      <c r="F1073" s="1" t="s">
        <v>2241</v>
      </c>
      <c r="G1073" s="1">
        <v>3</v>
      </c>
      <c r="H1073" s="1" t="s">
        <v>19</v>
      </c>
      <c r="I1073" s="1" t="s">
        <v>596</v>
      </c>
      <c r="J1073" s="1">
        <v>0.03</v>
      </c>
      <c r="K1073" s="1">
        <v>0.09</v>
      </c>
      <c r="L1073" s="49">
        <v>9</v>
      </c>
      <c r="M1073" s="50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66"/>
      <c r="C1074" s="1" t="s">
        <v>2203</v>
      </c>
      <c r="D1074" s="1"/>
      <c r="E1074" s="1"/>
      <c r="F1074" s="1" t="s">
        <v>2242</v>
      </c>
      <c r="G1074" s="1">
        <v>6</v>
      </c>
      <c r="H1074" s="1" t="s">
        <v>1112</v>
      </c>
      <c r="I1074" s="1" t="s">
        <v>596</v>
      </c>
      <c r="J1074" s="1">
        <v>1</v>
      </c>
      <c r="K1074" s="1">
        <v>6</v>
      </c>
      <c r="L1074" s="49">
        <v>9</v>
      </c>
      <c r="M1074" s="50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66"/>
      <c r="C1075" s="1" t="s">
        <v>2203</v>
      </c>
      <c r="D1075" s="1"/>
      <c r="E1075" s="1"/>
      <c r="F1075" s="1" t="s">
        <v>2243</v>
      </c>
      <c r="G1075" s="1">
        <v>1</v>
      </c>
      <c r="H1075" s="1" t="s">
        <v>19</v>
      </c>
      <c r="I1075" s="1" t="s">
        <v>596</v>
      </c>
      <c r="J1075" s="1">
        <v>6.2</v>
      </c>
      <c r="K1075" s="1">
        <v>6.2</v>
      </c>
      <c r="L1075" s="49">
        <v>9</v>
      </c>
      <c r="M1075" s="50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66"/>
      <c r="C1076" s="1" t="s">
        <v>2203</v>
      </c>
      <c r="D1076" s="1"/>
      <c r="E1076" s="1"/>
      <c r="F1076" s="1" t="s">
        <v>2244</v>
      </c>
      <c r="G1076" s="1">
        <v>8</v>
      </c>
      <c r="H1076" s="1" t="s">
        <v>19</v>
      </c>
      <c r="I1076" s="1" t="s">
        <v>596</v>
      </c>
      <c r="J1076" s="1">
        <v>0.03</v>
      </c>
      <c r="K1076" s="1">
        <v>0.24</v>
      </c>
      <c r="L1076" s="49">
        <v>9</v>
      </c>
      <c r="M1076" s="50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66"/>
      <c r="C1077" s="1" t="s">
        <v>2203</v>
      </c>
      <c r="D1077" s="1"/>
      <c r="E1077" s="1"/>
      <c r="F1077" s="1" t="s">
        <v>2245</v>
      </c>
      <c r="G1077" s="1">
        <v>2</v>
      </c>
      <c r="H1077" s="1" t="s">
        <v>19</v>
      </c>
      <c r="I1077" s="1" t="s">
        <v>596</v>
      </c>
      <c r="J1077" s="1">
        <v>0.04</v>
      </c>
      <c r="K1077" s="1">
        <v>0.08</v>
      </c>
      <c r="L1077" s="49">
        <v>9</v>
      </c>
      <c r="M1077" s="50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66"/>
      <c r="C1078" s="1" t="s">
        <v>2203</v>
      </c>
      <c r="D1078" s="1"/>
      <c r="E1078" s="1"/>
      <c r="F1078" s="1" t="s">
        <v>2246</v>
      </c>
      <c r="G1078" s="1">
        <v>2</v>
      </c>
      <c r="H1078" s="1" t="s">
        <v>19</v>
      </c>
      <c r="I1078" s="1" t="s">
        <v>596</v>
      </c>
      <c r="J1078" s="1">
        <v>0.4</v>
      </c>
      <c r="K1078" s="1">
        <v>0.8</v>
      </c>
      <c r="L1078" s="49">
        <v>9</v>
      </c>
      <c r="M1078" s="50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66"/>
      <c r="C1079" s="1" t="s">
        <v>2203</v>
      </c>
      <c r="D1079" s="1"/>
      <c r="E1079" s="1"/>
      <c r="F1079" s="1" t="s">
        <v>2247</v>
      </c>
      <c r="G1079" s="1">
        <v>2</v>
      </c>
      <c r="H1079" s="1" t="s">
        <v>19</v>
      </c>
      <c r="I1079" s="1" t="s">
        <v>596</v>
      </c>
      <c r="J1079" s="1">
        <v>0.03</v>
      </c>
      <c r="K1079" s="1">
        <v>0.06</v>
      </c>
      <c r="L1079" s="49">
        <v>9</v>
      </c>
      <c r="M1079" s="50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66"/>
      <c r="C1080" s="1" t="s">
        <v>2203</v>
      </c>
      <c r="D1080" s="1"/>
      <c r="E1080" s="1"/>
      <c r="F1080" s="1" t="s">
        <v>2248</v>
      </c>
      <c r="G1080" s="1">
        <v>2</v>
      </c>
      <c r="H1080" s="1" t="s">
        <v>19</v>
      </c>
      <c r="I1080" s="1" t="s">
        <v>596</v>
      </c>
      <c r="J1080" s="1">
        <v>0.5</v>
      </c>
      <c r="K1080" s="1">
        <v>1</v>
      </c>
      <c r="L1080" s="49">
        <v>9</v>
      </c>
      <c r="M1080" s="50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66"/>
      <c r="C1081" s="1" t="s">
        <v>2203</v>
      </c>
      <c r="D1081" s="1"/>
      <c r="E1081" s="1"/>
      <c r="F1081" s="1" t="s">
        <v>2249</v>
      </c>
      <c r="G1081" s="1">
        <v>3</v>
      </c>
      <c r="H1081" s="1" t="s">
        <v>19</v>
      </c>
      <c r="I1081" s="1" t="s">
        <v>596</v>
      </c>
      <c r="J1081" s="1">
        <v>0.5</v>
      </c>
      <c r="K1081" s="1">
        <v>1.5</v>
      </c>
      <c r="L1081" s="49">
        <v>9</v>
      </c>
      <c r="M1081" s="50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66"/>
      <c r="C1082" s="1" t="s">
        <v>2203</v>
      </c>
      <c r="D1082" s="1"/>
      <c r="E1082" s="1"/>
      <c r="F1082" s="1" t="s">
        <v>2250</v>
      </c>
      <c r="G1082" s="1">
        <v>3</v>
      </c>
      <c r="H1082" s="1" t="s">
        <v>19</v>
      </c>
      <c r="I1082" s="1" t="s">
        <v>596</v>
      </c>
      <c r="J1082" s="1">
        <v>0.02</v>
      </c>
      <c r="K1082" s="1">
        <v>0.06</v>
      </c>
      <c r="L1082" s="49">
        <v>9</v>
      </c>
      <c r="M1082" s="50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66"/>
      <c r="C1083" s="1" t="s">
        <v>2203</v>
      </c>
      <c r="D1083" s="1"/>
      <c r="E1083" s="1"/>
      <c r="F1083" s="1" t="s">
        <v>2251</v>
      </c>
      <c r="G1083" s="1">
        <v>8</v>
      </c>
      <c r="H1083" s="1" t="s">
        <v>19</v>
      </c>
      <c r="I1083" s="1" t="s">
        <v>596</v>
      </c>
      <c r="J1083" s="1">
        <v>0.2</v>
      </c>
      <c r="K1083" s="1">
        <v>1.6</v>
      </c>
      <c r="L1083" s="49">
        <v>9</v>
      </c>
      <c r="M1083" s="50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66"/>
      <c r="C1084" s="1" t="s">
        <v>2203</v>
      </c>
      <c r="D1084" s="1"/>
      <c r="E1084" s="1"/>
      <c r="F1084" s="1" t="s">
        <v>2256</v>
      </c>
      <c r="G1084" s="1">
        <v>2</v>
      </c>
      <c r="H1084" s="1" t="s">
        <v>19</v>
      </c>
      <c r="I1084" s="1" t="s">
        <v>596</v>
      </c>
      <c r="J1084" s="1">
        <v>0.5</v>
      </c>
      <c r="K1084" s="1">
        <v>1</v>
      </c>
      <c r="L1084" s="49">
        <v>9</v>
      </c>
      <c r="M1084" s="50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66"/>
      <c r="C1085" s="1" t="s">
        <v>2203</v>
      </c>
      <c r="D1085" s="1"/>
      <c r="E1085" s="1"/>
      <c r="F1085" s="1" t="s">
        <v>2253</v>
      </c>
      <c r="G1085" s="1">
        <v>8</v>
      </c>
      <c r="H1085" s="1" t="s">
        <v>19</v>
      </c>
      <c r="I1085" s="1" t="s">
        <v>596</v>
      </c>
      <c r="J1085" s="1">
        <v>0.02</v>
      </c>
      <c r="K1085" s="1">
        <v>0.16</v>
      </c>
      <c r="L1085" s="49">
        <v>9</v>
      </c>
      <c r="M1085" s="50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66"/>
      <c r="C1086" s="1" t="s">
        <v>2203</v>
      </c>
      <c r="D1086" s="1"/>
      <c r="E1086" s="1"/>
      <c r="F1086" s="1" t="s">
        <v>2254</v>
      </c>
      <c r="G1086" s="1">
        <v>2</v>
      </c>
      <c r="H1086" s="1" t="s">
        <v>19</v>
      </c>
      <c r="I1086" s="1" t="s">
        <v>596</v>
      </c>
      <c r="J1086" s="1">
        <v>0.04</v>
      </c>
      <c r="K1086" s="1">
        <v>0.08</v>
      </c>
      <c r="L1086" s="49">
        <v>9</v>
      </c>
      <c r="M1086" s="50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66"/>
      <c r="C1087" s="1" t="s">
        <v>2203</v>
      </c>
      <c r="D1087" s="1"/>
      <c r="E1087" s="1"/>
      <c r="F1087" s="1" t="s">
        <v>2255</v>
      </c>
      <c r="G1087" s="1">
        <v>3</v>
      </c>
      <c r="H1087" s="1" t="s">
        <v>19</v>
      </c>
      <c r="I1087" s="1" t="s">
        <v>596</v>
      </c>
      <c r="J1087" s="1">
        <v>0.5</v>
      </c>
      <c r="K1087" s="1">
        <v>1.5</v>
      </c>
      <c r="L1087" s="49">
        <v>9</v>
      </c>
      <c r="M1087" s="50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66"/>
      <c r="C1088" s="1" t="s">
        <v>2257</v>
      </c>
      <c r="D1088" s="1"/>
      <c r="E1088" s="1"/>
      <c r="F1088" s="1" t="s">
        <v>2258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9">
        <v>9</v>
      </c>
      <c r="M1088" s="50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66"/>
      <c r="C1089" s="1" t="s">
        <v>2257</v>
      </c>
      <c r="D1089" s="1"/>
      <c r="E1089" s="1"/>
      <c r="F1089" s="1" t="s">
        <v>2259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9">
        <v>9</v>
      </c>
      <c r="M1089" s="50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66"/>
      <c r="C1090" s="1" t="s">
        <v>2257</v>
      </c>
      <c r="D1090" s="1"/>
      <c r="E1090" s="1"/>
      <c r="F1090" s="1" t="s">
        <v>2260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9">
        <v>9</v>
      </c>
      <c r="M1090" s="50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66"/>
      <c r="C1091" s="1" t="s">
        <v>2257</v>
      </c>
      <c r="D1091" s="1"/>
      <c r="E1091" s="1"/>
      <c r="F1091" s="1" t="s">
        <v>2261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9">
        <v>9</v>
      </c>
      <c r="M1091" s="50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66"/>
      <c r="C1092" s="1" t="s">
        <v>2257</v>
      </c>
      <c r="D1092" s="1"/>
      <c r="E1092" s="1"/>
      <c r="F1092" s="1" t="s">
        <v>2262</v>
      </c>
      <c r="G1092" s="1">
        <v>6</v>
      </c>
      <c r="H1092" s="1" t="s">
        <v>1112</v>
      </c>
      <c r="I1092" s="1"/>
      <c r="J1092" s="1">
        <v>1</v>
      </c>
      <c r="K1092" s="1">
        <v>6</v>
      </c>
      <c r="L1092" s="49">
        <v>9</v>
      </c>
      <c r="M1092" s="50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66"/>
      <c r="C1093" s="1" t="s">
        <v>2257</v>
      </c>
      <c r="D1093" s="1"/>
      <c r="E1093" s="1"/>
      <c r="F1093" s="1" t="s">
        <v>2263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9">
        <v>9</v>
      </c>
      <c r="M1093" s="50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66"/>
      <c r="C1094" s="1" t="s">
        <v>2257</v>
      </c>
      <c r="D1094" s="1"/>
      <c r="E1094" s="1"/>
      <c r="F1094" s="1" t="s">
        <v>2264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9">
        <v>9</v>
      </c>
      <c r="M1094" s="50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66"/>
      <c r="C1095" s="1" t="s">
        <v>2257</v>
      </c>
      <c r="D1095" s="1"/>
      <c r="E1095" s="1"/>
      <c r="F1095" s="1" t="s">
        <v>2265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9">
        <v>9</v>
      </c>
      <c r="M1095" s="50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66"/>
      <c r="C1096" s="1" t="s">
        <v>2257</v>
      </c>
      <c r="D1096" s="1"/>
      <c r="E1096" s="1"/>
      <c r="F1096" s="1" t="s">
        <v>2266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9">
        <v>9</v>
      </c>
      <c r="M1096" s="50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66"/>
      <c r="C1097" s="1" t="s">
        <v>2257</v>
      </c>
      <c r="D1097" s="1"/>
      <c r="E1097" s="1"/>
      <c r="F1097" s="1" t="s">
        <v>2267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9">
        <v>9</v>
      </c>
      <c r="M1097" s="50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66"/>
      <c r="C1098" s="1" t="s">
        <v>2257</v>
      </c>
      <c r="D1098" s="1"/>
      <c r="E1098" s="1"/>
      <c r="F1098" s="1" t="s">
        <v>2268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9">
        <v>9</v>
      </c>
      <c r="M1098" s="50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66"/>
      <c r="C1099" s="1" t="s">
        <v>2257</v>
      </c>
      <c r="D1099" s="1"/>
      <c r="E1099" s="1"/>
      <c r="F1099" s="1" t="s">
        <v>2269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9">
        <v>9</v>
      </c>
      <c r="M1099" s="50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66"/>
      <c r="C1100" s="1" t="s">
        <v>2257</v>
      </c>
      <c r="D1100" s="1"/>
      <c r="E1100" s="1"/>
      <c r="F1100" s="1" t="s">
        <v>2270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9">
        <v>9</v>
      </c>
      <c r="M1100" s="50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66"/>
      <c r="C1101" s="1" t="s">
        <v>2257</v>
      </c>
      <c r="D1101" s="1"/>
      <c r="E1101" s="1"/>
      <c r="F1101" s="1" t="s">
        <v>2271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9">
        <v>9</v>
      </c>
      <c r="M1101" s="50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66"/>
      <c r="C1102" s="1" t="s">
        <v>2257</v>
      </c>
      <c r="D1102" s="1"/>
      <c r="E1102" s="1"/>
      <c r="F1102" s="1" t="s">
        <v>2272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9">
        <v>9</v>
      </c>
      <c r="M1102" s="50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66"/>
      <c r="C1103" s="1" t="s">
        <v>2257</v>
      </c>
      <c r="D1103" s="1"/>
      <c r="E1103" s="1"/>
      <c r="F1103" s="1" t="s">
        <v>2273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9">
        <v>9</v>
      </c>
      <c r="M1103" s="50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66"/>
      <c r="C1104" s="1" t="s">
        <v>945</v>
      </c>
      <c r="D1104" s="1"/>
      <c r="E1104" s="1"/>
      <c r="F1104" s="1" t="s">
        <v>2274</v>
      </c>
      <c r="G1104" s="1">
        <v>1</v>
      </c>
      <c r="H1104" s="1" t="s">
        <v>19</v>
      </c>
      <c r="I1104" s="1" t="s">
        <v>636</v>
      </c>
      <c r="J1104" s="1">
        <v>0.4</v>
      </c>
      <c r="K1104" s="1">
        <v>0.4</v>
      </c>
      <c r="L1104" s="49">
        <v>9</v>
      </c>
      <c r="M1104" s="50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66"/>
      <c r="C1105" s="1" t="s">
        <v>945</v>
      </c>
      <c r="D1105" s="1"/>
      <c r="E1105" s="1"/>
      <c r="F1105" s="1" t="s">
        <v>2275</v>
      </c>
      <c r="G1105" s="1">
        <v>1</v>
      </c>
      <c r="H1105" s="1" t="s">
        <v>19</v>
      </c>
      <c r="I1105" s="1" t="s">
        <v>636</v>
      </c>
      <c r="J1105" s="1">
        <v>2.8</v>
      </c>
      <c r="K1105" s="1">
        <v>2.8</v>
      </c>
      <c r="L1105" s="49">
        <v>9</v>
      </c>
      <c r="M1105" s="50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66"/>
      <c r="C1106" s="1" t="s">
        <v>945</v>
      </c>
      <c r="D1106" s="1"/>
      <c r="E1106" s="1"/>
      <c r="F1106" s="1" t="s">
        <v>2276</v>
      </c>
      <c r="G1106" s="1">
        <v>1</v>
      </c>
      <c r="H1106" s="1" t="s">
        <v>19</v>
      </c>
      <c r="I1106" s="1" t="s">
        <v>636</v>
      </c>
      <c r="J1106" s="1">
        <v>0.8</v>
      </c>
      <c r="K1106" s="1">
        <v>0.8</v>
      </c>
      <c r="L1106" s="49">
        <v>9</v>
      </c>
      <c r="M1106" s="50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66"/>
      <c r="C1107" s="1" t="s">
        <v>2194</v>
      </c>
      <c r="D1107" s="1"/>
      <c r="E1107" s="1"/>
      <c r="F1107" s="1" t="s">
        <v>2277</v>
      </c>
      <c r="G1107" s="1">
        <v>4</v>
      </c>
      <c r="H1107" s="1" t="s">
        <v>19</v>
      </c>
      <c r="I1107" s="1" t="s">
        <v>2278</v>
      </c>
      <c r="J1107" s="1">
        <v>0.5</v>
      </c>
      <c r="K1107" s="1">
        <v>2</v>
      </c>
      <c r="L1107" s="49">
        <v>9</v>
      </c>
      <c r="M1107" s="50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66">
        <v>2969</v>
      </c>
      <c r="C1108" s="1" t="s">
        <v>1300</v>
      </c>
      <c r="D1108" s="1"/>
      <c r="E1108" s="1" t="s">
        <v>2</v>
      </c>
      <c r="F1108" s="1" t="s">
        <v>1301</v>
      </c>
      <c r="G1108" s="1">
        <v>51</v>
      </c>
      <c r="H1108" s="1" t="s">
        <v>19</v>
      </c>
      <c r="I1108" s="1" t="s">
        <v>1302</v>
      </c>
      <c r="J1108" s="1">
        <v>11.5</v>
      </c>
      <c r="K1108" s="1">
        <v>586.5</v>
      </c>
      <c r="L1108" s="49">
        <v>1</v>
      </c>
      <c r="M1108" s="50"/>
      <c r="N1108" s="1" t="e">
        <f>VLOOKUP(B1108,MICRO!E:L,8,0)</f>
        <v>#N/A</v>
      </c>
    </row>
    <row r="1109" spans="1:14" ht="18" customHeight="1" x14ac:dyDescent="0.25">
      <c r="A1109" s="1">
        <v>2</v>
      </c>
      <c r="B1109" s="166">
        <v>2972</v>
      </c>
      <c r="C1109" s="1" t="s">
        <v>1305</v>
      </c>
      <c r="D1109" s="1"/>
      <c r="E1109" s="1" t="s">
        <v>2</v>
      </c>
      <c r="F1109" s="1" t="s">
        <v>1306</v>
      </c>
      <c r="G1109" s="1">
        <v>108</v>
      </c>
      <c r="H1109" s="1" t="s">
        <v>19</v>
      </c>
      <c r="I1109" s="1" t="s">
        <v>1308</v>
      </c>
      <c r="J1109" s="1">
        <v>12.7</v>
      </c>
      <c r="K1109" s="1">
        <v>1371.6</v>
      </c>
      <c r="L1109" s="49">
        <v>1</v>
      </c>
      <c r="M1109" s="50"/>
      <c r="N1109" s="1" t="e">
        <f>VLOOKUP(B1109,MICRO!E:L,8,0)</f>
        <v>#N/A</v>
      </c>
    </row>
    <row r="1110" spans="1:14" ht="18" customHeight="1" x14ac:dyDescent="0.25">
      <c r="A1110" s="1">
        <v>3</v>
      </c>
      <c r="B1110" s="166">
        <v>2971</v>
      </c>
      <c r="C1110" s="1" t="s">
        <v>1305</v>
      </c>
      <c r="D1110" s="1"/>
      <c r="E1110" s="1" t="s">
        <v>2</v>
      </c>
      <c r="F1110" s="1" t="s">
        <v>1306</v>
      </c>
      <c r="G1110" s="1">
        <v>30</v>
      </c>
      <c r="H1110" s="1" t="s">
        <v>19</v>
      </c>
      <c r="I1110" s="1" t="s">
        <v>1307</v>
      </c>
      <c r="J1110" s="1">
        <v>12.7</v>
      </c>
      <c r="K1110" s="1">
        <v>381</v>
      </c>
      <c r="L1110" s="49">
        <v>1</v>
      </c>
      <c r="M1110" s="50"/>
      <c r="N1110" s="1" t="e">
        <f>VLOOKUP(B1110,MICRO!E:L,8,0)</f>
        <v>#N/A</v>
      </c>
    </row>
    <row r="1111" spans="1:14" ht="18" customHeight="1" x14ac:dyDescent="0.25">
      <c r="A1111" s="1">
        <v>1</v>
      </c>
      <c r="B1111" s="166">
        <v>2971</v>
      </c>
      <c r="C1111" s="1" t="s">
        <v>1305</v>
      </c>
      <c r="D1111" s="1"/>
      <c r="E1111" s="1" t="s">
        <v>2</v>
      </c>
      <c r="F1111" s="1" t="s">
        <v>1306</v>
      </c>
      <c r="G1111" s="1">
        <v>64</v>
      </c>
      <c r="H1111" s="1" t="s">
        <v>19</v>
      </c>
      <c r="I1111" s="1" t="s">
        <v>1307</v>
      </c>
      <c r="J1111" s="1">
        <v>12.7</v>
      </c>
      <c r="K1111" s="1">
        <v>812.8</v>
      </c>
      <c r="L1111" s="49">
        <v>2</v>
      </c>
      <c r="M1111" s="50"/>
      <c r="N1111" s="1" t="e">
        <f>VLOOKUP(B1111,MICRO!E:L,8,0)</f>
        <v>#N/A</v>
      </c>
    </row>
    <row r="1112" spans="1:14" ht="18" customHeight="1" x14ac:dyDescent="0.25">
      <c r="A1112" s="1">
        <v>2</v>
      </c>
      <c r="B1112" s="166"/>
      <c r="C1112" s="1" t="s">
        <v>2298</v>
      </c>
      <c r="D1112" s="1"/>
      <c r="E1112" s="1"/>
      <c r="F1112" s="1" t="s">
        <v>2299</v>
      </c>
      <c r="G1112" s="1">
        <v>1360</v>
      </c>
      <c r="H1112" s="1" t="s">
        <v>19</v>
      </c>
      <c r="I1112" s="1" t="s">
        <v>2300</v>
      </c>
      <c r="J1112" s="1">
        <v>0.03</v>
      </c>
      <c r="K1112" s="1">
        <v>40.799999999999997</v>
      </c>
      <c r="L1112" s="49">
        <v>2</v>
      </c>
      <c r="M1112" s="50"/>
      <c r="N1112" s="1" t="e">
        <f>VLOOKUP(B1112,MICRO!E:L,8,0)</f>
        <v>#N/A</v>
      </c>
    </row>
    <row r="1113" spans="1:14" ht="18" customHeight="1" x14ac:dyDescent="0.25">
      <c r="A1113" s="1">
        <v>3</v>
      </c>
      <c r="B1113" s="166"/>
      <c r="C1113" s="1" t="s">
        <v>2298</v>
      </c>
      <c r="D1113" s="1"/>
      <c r="E1113" s="1"/>
      <c r="F1113" s="1" t="s">
        <v>2301</v>
      </c>
      <c r="G1113" s="1">
        <v>840</v>
      </c>
      <c r="H1113" s="1" t="s">
        <v>19</v>
      </c>
      <c r="I1113" s="1" t="s">
        <v>2302</v>
      </c>
      <c r="J1113" s="1">
        <v>0.03</v>
      </c>
      <c r="K1113" s="1">
        <v>25.2</v>
      </c>
      <c r="L1113" s="49">
        <v>2</v>
      </c>
      <c r="M1113" s="50"/>
      <c r="N1113" s="1" t="e">
        <f>VLOOKUP(B1113,MICRO!E:L,8,0)</f>
        <v>#N/A</v>
      </c>
    </row>
    <row r="1114" spans="1:14" ht="18" customHeight="1" x14ac:dyDescent="0.25">
      <c r="A1114" s="1">
        <v>4</v>
      </c>
      <c r="B1114" s="166"/>
      <c r="C1114" s="1" t="s">
        <v>2298</v>
      </c>
      <c r="D1114" s="1"/>
      <c r="E1114" s="1"/>
      <c r="F1114" s="1" t="s">
        <v>2303</v>
      </c>
      <c r="G1114" s="1">
        <v>1360</v>
      </c>
      <c r="H1114" s="1" t="s">
        <v>19</v>
      </c>
      <c r="I1114" s="1" t="s">
        <v>2300</v>
      </c>
      <c r="J1114" s="1">
        <v>0.05</v>
      </c>
      <c r="K1114" s="1">
        <v>68</v>
      </c>
      <c r="L1114" s="49">
        <v>2</v>
      </c>
      <c r="M1114" s="50"/>
      <c r="N1114" s="1" t="e">
        <f>VLOOKUP(B1114,MICRO!E:L,8,0)</f>
        <v>#N/A</v>
      </c>
    </row>
    <row r="1115" spans="1:14" ht="18" customHeight="1" x14ac:dyDescent="0.25">
      <c r="A1115" s="1">
        <v>5</v>
      </c>
      <c r="B1115" s="166"/>
      <c r="C1115" s="1" t="s">
        <v>2298</v>
      </c>
      <c r="D1115" s="1"/>
      <c r="E1115" s="1"/>
      <c r="F1115" s="1" t="s">
        <v>2304</v>
      </c>
      <c r="G1115" s="1">
        <v>840</v>
      </c>
      <c r="H1115" s="1" t="s">
        <v>19</v>
      </c>
      <c r="I1115" s="1" t="s">
        <v>2302</v>
      </c>
      <c r="J1115" s="1">
        <v>0.05</v>
      </c>
      <c r="K1115" s="1">
        <v>42</v>
      </c>
      <c r="L1115" s="49">
        <v>2</v>
      </c>
      <c r="M1115" s="50"/>
      <c r="N1115" s="1" t="e">
        <f>VLOOKUP(B1115,MICRO!E:L,8,0)</f>
        <v>#N/A</v>
      </c>
    </row>
    <row r="1116" spans="1:14" ht="18" customHeight="1" x14ac:dyDescent="0.25">
      <c r="A1116" s="1">
        <v>6</v>
      </c>
      <c r="B1116" s="166"/>
      <c r="C1116" s="1" t="s">
        <v>2298</v>
      </c>
      <c r="D1116" s="1"/>
      <c r="E1116" s="1"/>
      <c r="F1116" s="1" t="s">
        <v>2305</v>
      </c>
      <c r="G1116" s="1">
        <v>840</v>
      </c>
      <c r="H1116" s="1" t="s">
        <v>19</v>
      </c>
      <c r="I1116" s="1" t="s">
        <v>2302</v>
      </c>
      <c r="J1116" s="1">
        <v>0.08</v>
      </c>
      <c r="K1116" s="1">
        <v>67.2</v>
      </c>
      <c r="L1116" s="49">
        <v>2</v>
      </c>
      <c r="M1116" s="50"/>
      <c r="N1116" s="1" t="e">
        <f>VLOOKUP(B1116,MICRO!E:L,8,0)</f>
        <v>#N/A</v>
      </c>
    </row>
    <row r="1117" spans="1:14" ht="18" customHeight="1" x14ac:dyDescent="0.25">
      <c r="A1117" s="1">
        <v>7</v>
      </c>
      <c r="B1117" s="166"/>
      <c r="C1117" s="1" t="s">
        <v>2298</v>
      </c>
      <c r="D1117" s="1"/>
      <c r="E1117" s="1"/>
      <c r="F1117" s="1" t="s">
        <v>2306</v>
      </c>
      <c r="G1117" s="1">
        <v>1360</v>
      </c>
      <c r="H1117" s="1" t="s">
        <v>19</v>
      </c>
      <c r="I1117" s="1" t="s">
        <v>2307</v>
      </c>
      <c r="J1117" s="1">
        <v>0.08</v>
      </c>
      <c r="K1117" s="1">
        <v>108.8</v>
      </c>
      <c r="L1117" s="49">
        <v>2</v>
      </c>
      <c r="M1117" s="50"/>
      <c r="N1117" s="1" t="e">
        <f>VLOOKUP(B1117,MICRO!E:L,8,0)</f>
        <v>#N/A</v>
      </c>
    </row>
    <row r="1118" spans="1:14" ht="18" customHeight="1" x14ac:dyDescent="0.25">
      <c r="A1118" s="1">
        <v>6</v>
      </c>
      <c r="B1118" s="166"/>
      <c r="C1118" s="1" t="s">
        <v>1368</v>
      </c>
      <c r="D1118" s="1"/>
      <c r="E1118" s="1"/>
      <c r="F1118" s="1" t="s">
        <v>2308</v>
      </c>
      <c r="G1118" s="1">
        <v>1</v>
      </c>
      <c r="H1118" s="1" t="s">
        <v>19</v>
      </c>
      <c r="I1118" s="1" t="s">
        <v>1307</v>
      </c>
      <c r="J1118" s="1">
        <v>23</v>
      </c>
      <c r="K1118" s="1">
        <v>23</v>
      </c>
      <c r="L1118" s="49">
        <v>3</v>
      </c>
      <c r="M1118" s="50"/>
      <c r="N1118" s="1" t="e">
        <f>VLOOKUP(B1118,MICRO!E:L,8,0)</f>
        <v>#N/A</v>
      </c>
    </row>
    <row r="1119" spans="1:14" ht="18" customHeight="1" x14ac:dyDescent="0.25">
      <c r="A1119" s="1">
        <v>7</v>
      </c>
      <c r="B1119" s="166"/>
      <c r="C1119" s="1" t="s">
        <v>1368</v>
      </c>
      <c r="D1119" s="1"/>
      <c r="E1119" s="1"/>
      <c r="F1119" s="1" t="s">
        <v>2309</v>
      </c>
      <c r="G1119" s="1">
        <v>1</v>
      </c>
      <c r="H1119" s="1" t="s">
        <v>19</v>
      </c>
      <c r="I1119" s="1" t="s">
        <v>1307</v>
      </c>
      <c r="J1119" s="1">
        <v>23</v>
      </c>
      <c r="K1119" s="1">
        <v>23</v>
      </c>
      <c r="L1119" s="49">
        <v>3</v>
      </c>
      <c r="M1119" s="50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66"/>
      <c r="C1120" s="1" t="s">
        <v>1368</v>
      </c>
      <c r="D1120" s="1"/>
      <c r="E1120" s="1"/>
      <c r="F1120" s="1" t="s">
        <v>2308</v>
      </c>
      <c r="G1120" s="1">
        <v>1</v>
      </c>
      <c r="H1120" s="1" t="s">
        <v>19</v>
      </c>
      <c r="I1120" s="1" t="s">
        <v>1302</v>
      </c>
      <c r="J1120" s="1">
        <v>23</v>
      </c>
      <c r="K1120" s="1">
        <v>23</v>
      </c>
      <c r="L1120" s="49">
        <v>3</v>
      </c>
      <c r="M1120" s="50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66"/>
      <c r="C1121" s="1" t="s">
        <v>1368</v>
      </c>
      <c r="D1121" s="1"/>
      <c r="E1121" s="1"/>
      <c r="F1121" s="1" t="s">
        <v>2309</v>
      </c>
      <c r="G1121" s="1">
        <v>1</v>
      </c>
      <c r="H1121" s="1" t="s">
        <v>19</v>
      </c>
      <c r="I1121" s="1" t="s">
        <v>1302</v>
      </c>
      <c r="J1121" s="1">
        <v>23</v>
      </c>
      <c r="K1121" s="1">
        <v>23</v>
      </c>
      <c r="L1121" s="49">
        <v>3</v>
      </c>
      <c r="M1121" s="50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66"/>
      <c r="C1122" s="1" t="s">
        <v>1368</v>
      </c>
      <c r="D1122" s="1"/>
      <c r="E1122" s="1"/>
      <c r="F1122" s="1" t="s">
        <v>2308</v>
      </c>
      <c r="G1122" s="1">
        <v>1</v>
      </c>
      <c r="H1122" s="1" t="s">
        <v>19</v>
      </c>
      <c r="I1122" s="1" t="s">
        <v>1308</v>
      </c>
      <c r="J1122" s="1">
        <v>23</v>
      </c>
      <c r="K1122" s="1">
        <v>23</v>
      </c>
      <c r="L1122" s="49">
        <v>3</v>
      </c>
      <c r="M1122" s="50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66"/>
      <c r="C1123" s="1" t="s">
        <v>1368</v>
      </c>
      <c r="D1123" s="1"/>
      <c r="E1123" s="1"/>
      <c r="F1123" s="1" t="s">
        <v>2309</v>
      </c>
      <c r="G1123" s="1">
        <v>1</v>
      </c>
      <c r="H1123" s="1" t="s">
        <v>19</v>
      </c>
      <c r="I1123" s="1" t="s">
        <v>1308</v>
      </c>
      <c r="J1123" s="1">
        <v>23</v>
      </c>
      <c r="K1123" s="1">
        <v>23</v>
      </c>
      <c r="L1123" s="49">
        <v>3</v>
      </c>
      <c r="M1123" s="50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66"/>
      <c r="C1124" s="1" t="s">
        <v>1368</v>
      </c>
      <c r="D1124" s="1"/>
      <c r="E1124" s="1"/>
      <c r="F1124" s="1" t="s">
        <v>2308</v>
      </c>
      <c r="G1124" s="1">
        <v>1</v>
      </c>
      <c r="H1124" s="1" t="s">
        <v>19</v>
      </c>
      <c r="I1124" s="1" t="s">
        <v>1297</v>
      </c>
      <c r="J1124" s="1">
        <v>23</v>
      </c>
      <c r="K1124" s="1">
        <v>23</v>
      </c>
      <c r="L1124" s="49">
        <v>3</v>
      </c>
      <c r="M1124" s="50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66"/>
      <c r="C1125" s="1" t="s">
        <v>1368</v>
      </c>
      <c r="D1125" s="1"/>
      <c r="E1125" s="1"/>
      <c r="F1125" s="1" t="s">
        <v>2309</v>
      </c>
      <c r="G1125" s="1">
        <v>1</v>
      </c>
      <c r="H1125" s="1" t="s">
        <v>19</v>
      </c>
      <c r="I1125" s="1" t="s">
        <v>1297</v>
      </c>
      <c r="J1125" s="1">
        <v>23</v>
      </c>
      <c r="K1125" s="1">
        <v>23</v>
      </c>
      <c r="L1125" s="49">
        <v>3</v>
      </c>
      <c r="M1125" s="50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66"/>
      <c r="C1126" s="1" t="s">
        <v>2310</v>
      </c>
      <c r="D1126" s="1"/>
      <c r="E1126" s="1"/>
      <c r="F1126" s="1" t="s">
        <v>2311</v>
      </c>
      <c r="G1126" s="1">
        <v>1</v>
      </c>
      <c r="H1126" s="1" t="s">
        <v>19</v>
      </c>
      <c r="I1126" s="1" t="s">
        <v>1307</v>
      </c>
      <c r="J1126" s="1">
        <v>1020</v>
      </c>
      <c r="K1126" s="1">
        <v>1020</v>
      </c>
      <c r="L1126" s="49">
        <v>3</v>
      </c>
      <c r="M1126" s="50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66"/>
      <c r="C1127" s="1" t="s">
        <v>2310</v>
      </c>
      <c r="D1127" s="1"/>
      <c r="E1127" s="1"/>
      <c r="F1127" s="1" t="s">
        <v>2312</v>
      </c>
      <c r="G1127" s="1">
        <v>1</v>
      </c>
      <c r="H1127" s="1" t="s">
        <v>19</v>
      </c>
      <c r="I1127" s="1" t="s">
        <v>1297</v>
      </c>
      <c r="J1127" s="1">
        <v>1020</v>
      </c>
      <c r="K1127" s="1">
        <v>1020</v>
      </c>
      <c r="L1127" s="49">
        <v>3</v>
      </c>
      <c r="M1127" s="50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66"/>
      <c r="C1128" s="1" t="s">
        <v>2310</v>
      </c>
      <c r="D1128" s="1"/>
      <c r="E1128" s="1"/>
      <c r="F1128" s="1" t="s">
        <v>2313</v>
      </c>
      <c r="G1128" s="1">
        <v>1</v>
      </c>
      <c r="H1128" s="1" t="s">
        <v>19</v>
      </c>
      <c r="I1128" s="1" t="s">
        <v>1302</v>
      </c>
      <c r="J1128" s="1">
        <v>1020</v>
      </c>
      <c r="K1128" s="1">
        <v>1020</v>
      </c>
      <c r="L1128" s="49">
        <v>3</v>
      </c>
      <c r="M1128" s="50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66"/>
      <c r="C1129" s="1" t="s">
        <v>2310</v>
      </c>
      <c r="D1129" s="1"/>
      <c r="E1129" s="1"/>
      <c r="F1129" s="1" t="s">
        <v>2314</v>
      </c>
      <c r="G1129" s="1">
        <v>1</v>
      </c>
      <c r="H1129" s="1" t="s">
        <v>19</v>
      </c>
      <c r="I1129" s="1" t="s">
        <v>1308</v>
      </c>
      <c r="J1129" s="1">
        <v>1020</v>
      </c>
      <c r="K1129" s="1">
        <v>1020</v>
      </c>
      <c r="L1129" s="49">
        <v>3</v>
      </c>
      <c r="M1129" s="50"/>
      <c r="N1129" s="1" t="e">
        <f>VLOOKUP(B1129,MICRO!E:L,8,0)</f>
        <v>#N/A</v>
      </c>
    </row>
    <row r="1130" spans="1:14" ht="20.25" x14ac:dyDescent="0.25">
      <c r="A1130" s="1">
        <v>9</v>
      </c>
      <c r="B1130" s="166"/>
      <c r="C1130" s="1" t="s">
        <v>1225</v>
      </c>
      <c r="D1130" s="1"/>
      <c r="E1130" s="1" t="s">
        <v>51</v>
      </c>
      <c r="F1130" s="1" t="s">
        <v>2315</v>
      </c>
      <c r="G1130" s="1">
        <v>2</v>
      </c>
      <c r="H1130" s="1" t="s">
        <v>19</v>
      </c>
      <c r="I1130" s="1" t="s">
        <v>432</v>
      </c>
      <c r="J1130" s="1">
        <v>4.5</v>
      </c>
      <c r="K1130" s="1">
        <v>9</v>
      </c>
      <c r="L1130" s="49">
        <v>8</v>
      </c>
      <c r="M1130" s="50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66"/>
      <c r="C1131" s="1"/>
      <c r="D1131" s="1"/>
      <c r="E1131" s="1"/>
      <c r="F1131" s="1" t="s">
        <v>2321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9">
        <v>8</v>
      </c>
      <c r="M1131" s="50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66"/>
      <c r="C1132" s="1" t="s">
        <v>1170</v>
      </c>
      <c r="D1132" s="1"/>
      <c r="E1132" s="1" t="s">
        <v>472</v>
      </c>
      <c r="F1132" s="1" t="s">
        <v>2322</v>
      </c>
      <c r="G1132" s="1">
        <v>1</v>
      </c>
      <c r="H1132" s="1" t="s">
        <v>19</v>
      </c>
      <c r="I1132" s="1" t="s">
        <v>431</v>
      </c>
      <c r="J1132" s="1">
        <v>12.6</v>
      </c>
      <c r="K1132" s="1">
        <v>12.6</v>
      </c>
      <c r="L1132" s="49">
        <v>6</v>
      </c>
      <c r="M1132" s="50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66"/>
      <c r="C1133" s="1" t="s">
        <v>1170</v>
      </c>
      <c r="D1133" s="1"/>
      <c r="E1133" s="1" t="s">
        <v>1110</v>
      </c>
      <c r="F1133" s="1" t="s">
        <v>2323</v>
      </c>
      <c r="G1133" s="1">
        <v>2</v>
      </c>
      <c r="H1133" s="1" t="s">
        <v>19</v>
      </c>
      <c r="I1133" s="1" t="s">
        <v>431</v>
      </c>
      <c r="J1133" s="1">
        <v>4.3</v>
      </c>
      <c r="K1133" s="1">
        <v>8.6</v>
      </c>
      <c r="L1133" s="49">
        <v>6</v>
      </c>
      <c r="M1133" s="50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66"/>
      <c r="C1134" s="1" t="s">
        <v>2324</v>
      </c>
      <c r="D1134" s="1"/>
      <c r="E1134" s="1"/>
      <c r="F1134" s="1" t="s">
        <v>2325</v>
      </c>
      <c r="G1134" s="1">
        <v>1</v>
      </c>
      <c r="H1134" s="1" t="s">
        <v>19</v>
      </c>
      <c r="I1134" s="1" t="s">
        <v>2324</v>
      </c>
      <c r="J1134" s="1">
        <v>12.5</v>
      </c>
      <c r="K1134" s="1">
        <v>12.5</v>
      </c>
      <c r="L1134" s="49">
        <v>6</v>
      </c>
      <c r="M1134" s="50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66"/>
      <c r="C1135" s="1" t="s">
        <v>2326</v>
      </c>
      <c r="D1135" s="1"/>
      <c r="E1135" s="1"/>
      <c r="F1135" s="1" t="s">
        <v>2327</v>
      </c>
      <c r="G1135" s="1">
        <v>1</v>
      </c>
      <c r="H1135" s="1" t="s">
        <v>19</v>
      </c>
      <c r="I1135" s="1" t="s">
        <v>2326</v>
      </c>
      <c r="J1135" s="1">
        <v>12.5</v>
      </c>
      <c r="K1135" s="1">
        <v>12.5</v>
      </c>
      <c r="L1135" s="49">
        <v>6</v>
      </c>
      <c r="M1135" s="50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66"/>
      <c r="C1136" s="1" t="s">
        <v>2328</v>
      </c>
      <c r="D1136" s="1"/>
      <c r="E1136" s="1"/>
      <c r="F1136" s="1" t="s">
        <v>2329</v>
      </c>
      <c r="G1136" s="1">
        <v>1</v>
      </c>
      <c r="H1136" s="1" t="s">
        <v>19</v>
      </c>
      <c r="I1136" s="1" t="s">
        <v>2328</v>
      </c>
      <c r="J1136" s="1">
        <v>12.5</v>
      </c>
      <c r="K1136" s="1">
        <v>12.5</v>
      </c>
      <c r="L1136" s="49">
        <v>6</v>
      </c>
      <c r="M1136" s="50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66"/>
      <c r="C1137" s="1" t="s">
        <v>2330</v>
      </c>
      <c r="D1137" s="1"/>
      <c r="E1137" s="1"/>
      <c r="F1137" s="1" t="s">
        <v>2331</v>
      </c>
      <c r="G1137" s="1">
        <v>1</v>
      </c>
      <c r="H1137" s="1" t="s">
        <v>19</v>
      </c>
      <c r="I1137" s="1" t="s">
        <v>2330</v>
      </c>
      <c r="J1137" s="1">
        <v>12.5</v>
      </c>
      <c r="K1137" s="1">
        <v>12.5</v>
      </c>
      <c r="L1137" s="49">
        <v>6</v>
      </c>
      <c r="M1137" s="50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66"/>
      <c r="C1138" s="1" t="s">
        <v>2332</v>
      </c>
      <c r="D1138" s="1"/>
      <c r="E1138" s="1"/>
      <c r="F1138" s="1" t="s">
        <v>2333</v>
      </c>
      <c r="G1138" s="1">
        <v>1</v>
      </c>
      <c r="H1138" s="1" t="s">
        <v>19</v>
      </c>
      <c r="I1138" s="1" t="s">
        <v>2332</v>
      </c>
      <c r="J1138" s="1">
        <v>12.5</v>
      </c>
      <c r="K1138" s="1">
        <v>12.5</v>
      </c>
      <c r="L1138" s="49">
        <v>6</v>
      </c>
      <c r="M1138" s="50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66"/>
      <c r="C1139" s="1" t="s">
        <v>2090</v>
      </c>
      <c r="D1139" s="1"/>
      <c r="E1139" s="1"/>
      <c r="F1139" s="1" t="s">
        <v>2334</v>
      </c>
      <c r="G1139" s="1">
        <v>35</v>
      </c>
      <c r="H1139" s="1" t="s">
        <v>1260</v>
      </c>
      <c r="I1139" s="1" t="s">
        <v>2335</v>
      </c>
      <c r="J1139" s="1">
        <v>0.8</v>
      </c>
      <c r="K1139" s="1">
        <v>28</v>
      </c>
      <c r="L1139" s="49">
        <v>6</v>
      </c>
      <c r="M1139" s="50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66"/>
      <c r="C1140" s="1" t="s">
        <v>2090</v>
      </c>
      <c r="D1140" s="1"/>
      <c r="E1140" s="1"/>
      <c r="F1140" s="1" t="s">
        <v>2336</v>
      </c>
      <c r="G1140" s="1">
        <v>38</v>
      </c>
      <c r="H1140" s="1" t="s">
        <v>1260</v>
      </c>
      <c r="I1140" s="1" t="s">
        <v>2335</v>
      </c>
      <c r="J1140" s="1">
        <v>1.2</v>
      </c>
      <c r="K1140" s="1">
        <v>45.6</v>
      </c>
      <c r="L1140" s="49">
        <v>6</v>
      </c>
      <c r="M1140" s="50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66"/>
      <c r="C1141" s="1" t="s">
        <v>2090</v>
      </c>
      <c r="D1141" s="1"/>
      <c r="E1141" s="1"/>
      <c r="F1141" s="1" t="s">
        <v>2337</v>
      </c>
      <c r="G1141" s="1">
        <v>2</v>
      </c>
      <c r="H1141" s="1" t="s">
        <v>19</v>
      </c>
      <c r="I1141" s="1" t="s">
        <v>2335</v>
      </c>
      <c r="J1141" s="1">
        <v>1</v>
      </c>
      <c r="K1141" s="1">
        <v>2</v>
      </c>
      <c r="L1141" s="49">
        <v>6</v>
      </c>
      <c r="M1141" s="50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66"/>
      <c r="C1142" s="1" t="s">
        <v>2090</v>
      </c>
      <c r="D1142" s="1"/>
      <c r="E1142" s="1"/>
      <c r="F1142" s="1" t="s">
        <v>2338</v>
      </c>
      <c r="G1142" s="1">
        <v>6</v>
      </c>
      <c r="H1142" s="1" t="s">
        <v>1260</v>
      </c>
      <c r="I1142" s="1" t="s">
        <v>2335</v>
      </c>
      <c r="J1142" s="1">
        <v>3.4</v>
      </c>
      <c r="K1142" s="1">
        <v>20.399999999999999</v>
      </c>
      <c r="L1142" s="49">
        <v>6</v>
      </c>
      <c r="M1142" s="50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66"/>
      <c r="C1143" s="1" t="s">
        <v>2090</v>
      </c>
      <c r="D1143" s="1"/>
      <c r="E1143" s="1"/>
      <c r="F1143" s="1" t="s">
        <v>2339</v>
      </c>
      <c r="G1143" s="1">
        <v>3</v>
      </c>
      <c r="H1143" s="1" t="s">
        <v>1260</v>
      </c>
      <c r="I1143" s="1" t="s">
        <v>2335</v>
      </c>
      <c r="J1143" s="1">
        <v>5.8</v>
      </c>
      <c r="K1143" s="1">
        <v>17.399999999999999</v>
      </c>
      <c r="L1143" s="49">
        <v>6</v>
      </c>
      <c r="M1143" s="50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66"/>
      <c r="C1144" s="1" t="s">
        <v>2090</v>
      </c>
      <c r="D1144" s="1"/>
      <c r="E1144" s="1"/>
      <c r="F1144" s="1" t="s">
        <v>2340</v>
      </c>
      <c r="G1144" s="1">
        <v>18</v>
      </c>
      <c r="H1144" s="1" t="s">
        <v>19</v>
      </c>
      <c r="I1144" s="1" t="s">
        <v>2335</v>
      </c>
      <c r="J1144" s="1">
        <v>0.08</v>
      </c>
      <c r="K1144" s="1">
        <v>1.44</v>
      </c>
      <c r="L1144" s="49">
        <v>6</v>
      </c>
      <c r="M1144" s="50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66"/>
      <c r="C1145" s="1" t="s">
        <v>2090</v>
      </c>
      <c r="D1145" s="1"/>
      <c r="E1145" s="1"/>
      <c r="F1145" s="1" t="s">
        <v>2341</v>
      </c>
      <c r="G1145" s="1">
        <v>10</v>
      </c>
      <c r="H1145" s="1" t="s">
        <v>19</v>
      </c>
      <c r="I1145" s="1" t="s">
        <v>2335</v>
      </c>
      <c r="J1145" s="1">
        <v>0.09</v>
      </c>
      <c r="K1145" s="1">
        <v>0.89999999999999991</v>
      </c>
      <c r="L1145" s="49">
        <v>6</v>
      </c>
      <c r="M1145" s="50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66"/>
      <c r="C1146" s="1" t="s">
        <v>2090</v>
      </c>
      <c r="D1146" s="1"/>
      <c r="E1146" s="1"/>
      <c r="F1146" s="1" t="s">
        <v>2342</v>
      </c>
      <c r="G1146" s="1">
        <v>10</v>
      </c>
      <c r="H1146" s="1" t="s">
        <v>19</v>
      </c>
      <c r="I1146" s="1" t="s">
        <v>2335</v>
      </c>
      <c r="J1146" s="1">
        <v>0.1</v>
      </c>
      <c r="K1146" s="1">
        <v>1</v>
      </c>
      <c r="L1146" s="49">
        <v>6</v>
      </c>
      <c r="M1146" s="50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66"/>
      <c r="C1147" s="1" t="s">
        <v>2090</v>
      </c>
      <c r="D1147" s="1"/>
      <c r="E1147" s="1"/>
      <c r="F1147" s="1" t="s">
        <v>2343</v>
      </c>
      <c r="G1147" s="1">
        <v>6</v>
      </c>
      <c r="H1147" s="1" t="s">
        <v>1260</v>
      </c>
      <c r="I1147" s="1" t="s">
        <v>2335</v>
      </c>
      <c r="J1147" s="1">
        <v>6.2</v>
      </c>
      <c r="K1147" s="1">
        <v>37.200000000000003</v>
      </c>
      <c r="L1147" s="49">
        <v>6</v>
      </c>
      <c r="M1147" s="50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66"/>
      <c r="C1148" s="1" t="s">
        <v>2090</v>
      </c>
      <c r="D1148" s="1"/>
      <c r="E1148" s="1"/>
      <c r="F1148" s="1" t="s">
        <v>2344</v>
      </c>
      <c r="G1148" s="1">
        <v>2</v>
      </c>
      <c r="H1148" s="1"/>
      <c r="I1148" s="1" t="s">
        <v>2335</v>
      </c>
      <c r="J1148" s="1">
        <v>0.05</v>
      </c>
      <c r="K1148" s="1">
        <v>0.1</v>
      </c>
      <c r="L1148" s="49">
        <v>6</v>
      </c>
      <c r="M1148" s="50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66"/>
      <c r="C1149" s="1" t="s">
        <v>2090</v>
      </c>
      <c r="D1149" s="1"/>
      <c r="E1149" s="1"/>
      <c r="F1149" s="1" t="s">
        <v>2345</v>
      </c>
      <c r="G1149" s="1">
        <v>4</v>
      </c>
      <c r="H1149" s="1"/>
      <c r="I1149" s="1" t="s">
        <v>2335</v>
      </c>
      <c r="J1149" s="1">
        <v>0.03</v>
      </c>
      <c r="K1149" s="1">
        <v>0.12</v>
      </c>
      <c r="L1149" s="49">
        <v>6</v>
      </c>
      <c r="M1149" s="50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66"/>
      <c r="C1150" s="1" t="s">
        <v>2090</v>
      </c>
      <c r="D1150" s="1"/>
      <c r="E1150" s="1"/>
      <c r="F1150" s="1" t="s">
        <v>2346</v>
      </c>
      <c r="G1150" s="1">
        <v>2</v>
      </c>
      <c r="H1150" s="1"/>
      <c r="I1150" s="1" t="s">
        <v>2335</v>
      </c>
      <c r="J1150" s="1">
        <v>0.02</v>
      </c>
      <c r="K1150" s="1">
        <v>0.04</v>
      </c>
      <c r="L1150" s="49">
        <v>6</v>
      </c>
      <c r="M1150" s="50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66"/>
      <c r="C1151" s="1" t="s">
        <v>2090</v>
      </c>
      <c r="D1151" s="1"/>
      <c r="E1151" s="1"/>
      <c r="F1151" s="1" t="s">
        <v>2347</v>
      </c>
      <c r="G1151" s="1">
        <v>4</v>
      </c>
      <c r="H1151" s="1"/>
      <c r="I1151" s="1" t="s">
        <v>2335</v>
      </c>
      <c r="J1151" s="1">
        <v>0.03</v>
      </c>
      <c r="K1151" s="1">
        <v>0.12</v>
      </c>
      <c r="L1151" s="49">
        <v>6</v>
      </c>
      <c r="M1151" s="50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66"/>
      <c r="C1152" s="1" t="s">
        <v>2090</v>
      </c>
      <c r="D1152" s="1"/>
      <c r="E1152" s="1"/>
      <c r="F1152" s="1" t="s">
        <v>2348</v>
      </c>
      <c r="G1152" s="1">
        <v>2</v>
      </c>
      <c r="H1152" s="1"/>
      <c r="I1152" s="1" t="s">
        <v>2335</v>
      </c>
      <c r="J1152" s="1">
        <v>0.02</v>
      </c>
      <c r="K1152" s="1">
        <v>0.04</v>
      </c>
      <c r="L1152" s="49">
        <v>6</v>
      </c>
      <c r="M1152" s="50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66"/>
      <c r="C1153" s="1" t="s">
        <v>2090</v>
      </c>
      <c r="D1153" s="1"/>
      <c r="E1153" s="1"/>
      <c r="F1153" s="1" t="s">
        <v>2349</v>
      </c>
      <c r="G1153" s="1">
        <v>2</v>
      </c>
      <c r="H1153" s="1"/>
      <c r="I1153" s="1" t="s">
        <v>2335</v>
      </c>
      <c r="J1153" s="1">
        <v>0.02</v>
      </c>
      <c r="K1153" s="1">
        <v>0.04</v>
      </c>
      <c r="L1153" s="49">
        <v>6</v>
      </c>
      <c r="M1153" s="50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66"/>
      <c r="C1154" s="1" t="s">
        <v>2090</v>
      </c>
      <c r="D1154" s="1"/>
      <c r="E1154" s="1"/>
      <c r="F1154" s="1" t="s">
        <v>2350</v>
      </c>
      <c r="G1154" s="1">
        <v>3</v>
      </c>
      <c r="H1154" s="1"/>
      <c r="I1154" s="1" t="s">
        <v>2335</v>
      </c>
      <c r="J1154" s="1">
        <v>0.03</v>
      </c>
      <c r="K1154" s="1">
        <v>0.09</v>
      </c>
      <c r="L1154" s="49">
        <v>6</v>
      </c>
      <c r="M1154" s="50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66"/>
      <c r="C1155" s="1" t="s">
        <v>2090</v>
      </c>
      <c r="D1155" s="1"/>
      <c r="E1155" s="1"/>
      <c r="F1155" s="1" t="s">
        <v>2351</v>
      </c>
      <c r="G1155" s="1">
        <v>5</v>
      </c>
      <c r="H1155" s="1"/>
      <c r="I1155" s="1" t="s">
        <v>2335</v>
      </c>
      <c r="J1155" s="1">
        <v>0.02</v>
      </c>
      <c r="K1155" s="1">
        <v>0.1</v>
      </c>
      <c r="L1155" s="49">
        <v>6</v>
      </c>
      <c r="M1155" s="50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66"/>
      <c r="C1156" s="1" t="s">
        <v>2090</v>
      </c>
      <c r="D1156" s="1"/>
      <c r="E1156" s="1"/>
      <c r="F1156" s="1" t="s">
        <v>2352</v>
      </c>
      <c r="G1156" s="1">
        <v>5</v>
      </c>
      <c r="H1156" s="1"/>
      <c r="I1156" s="1" t="s">
        <v>2335</v>
      </c>
      <c r="J1156" s="1">
        <v>0.03</v>
      </c>
      <c r="K1156" s="1">
        <v>0.15</v>
      </c>
      <c r="L1156" s="49">
        <v>6</v>
      </c>
      <c r="M1156" s="50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66"/>
      <c r="C1157" s="1" t="s">
        <v>2090</v>
      </c>
      <c r="D1157" s="1"/>
      <c r="E1157" s="1"/>
      <c r="F1157" s="1" t="s">
        <v>2353</v>
      </c>
      <c r="G1157" s="1">
        <v>2</v>
      </c>
      <c r="H1157" s="1"/>
      <c r="I1157" s="1" t="s">
        <v>2335</v>
      </c>
      <c r="J1157" s="1">
        <v>0.04</v>
      </c>
      <c r="K1157" s="1">
        <v>0.08</v>
      </c>
      <c r="L1157" s="49">
        <v>6</v>
      </c>
      <c r="M1157" s="50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66"/>
      <c r="C1158" s="1" t="s">
        <v>2090</v>
      </c>
      <c r="D1158" s="1"/>
      <c r="E1158" s="1"/>
      <c r="F1158" s="1" t="s">
        <v>2354</v>
      </c>
      <c r="G1158" s="1">
        <v>3</v>
      </c>
      <c r="H1158" s="1"/>
      <c r="I1158" s="1" t="s">
        <v>2335</v>
      </c>
      <c r="J1158" s="1">
        <v>0.04</v>
      </c>
      <c r="K1158" s="1">
        <v>0.12</v>
      </c>
      <c r="L1158" s="49">
        <v>6</v>
      </c>
      <c r="M1158" s="50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66"/>
      <c r="C1159" s="1" t="s">
        <v>2090</v>
      </c>
      <c r="D1159" s="1"/>
      <c r="E1159" s="1"/>
      <c r="F1159" s="1" t="s">
        <v>2355</v>
      </c>
      <c r="G1159" s="1">
        <v>6</v>
      </c>
      <c r="H1159" s="1"/>
      <c r="I1159" s="1" t="s">
        <v>2335</v>
      </c>
      <c r="J1159" s="1">
        <v>0.05</v>
      </c>
      <c r="K1159" s="1">
        <v>0.30000000000000004</v>
      </c>
      <c r="L1159" s="49">
        <v>6</v>
      </c>
      <c r="M1159" s="50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66"/>
      <c r="C1160" s="1" t="s">
        <v>2099</v>
      </c>
      <c r="D1160" s="1"/>
      <c r="E1160" s="1"/>
      <c r="F1160" s="1" t="s">
        <v>2356</v>
      </c>
      <c r="G1160" s="1">
        <v>10</v>
      </c>
      <c r="H1160" s="1" t="s">
        <v>19</v>
      </c>
      <c r="I1160" s="1" t="s">
        <v>2131</v>
      </c>
      <c r="J1160" s="1">
        <v>0.02</v>
      </c>
      <c r="K1160" s="1">
        <v>0.2</v>
      </c>
      <c r="L1160" s="49">
        <v>6</v>
      </c>
      <c r="M1160" s="50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66"/>
      <c r="C1161" s="1" t="s">
        <v>2099</v>
      </c>
      <c r="D1161" s="1"/>
      <c r="E1161" s="1"/>
      <c r="F1161" s="1" t="s">
        <v>2357</v>
      </c>
      <c r="G1161" s="1">
        <v>12</v>
      </c>
      <c r="H1161" s="1" t="s">
        <v>19</v>
      </c>
      <c r="I1161" s="1" t="s">
        <v>2131</v>
      </c>
      <c r="J1161" s="1">
        <v>0.02</v>
      </c>
      <c r="K1161" s="1">
        <v>0.24</v>
      </c>
      <c r="L1161" s="49">
        <v>6</v>
      </c>
      <c r="M1161" s="50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66"/>
      <c r="C1162" s="1" t="s">
        <v>2099</v>
      </c>
      <c r="D1162" s="1"/>
      <c r="E1162" s="1"/>
      <c r="F1162" s="1" t="s">
        <v>2358</v>
      </c>
      <c r="G1162" s="1">
        <v>15</v>
      </c>
      <c r="H1162" s="1" t="s">
        <v>19</v>
      </c>
      <c r="I1162" s="1" t="s">
        <v>2131</v>
      </c>
      <c r="J1162" s="1">
        <v>0.02</v>
      </c>
      <c r="K1162" s="1">
        <v>0.3</v>
      </c>
      <c r="L1162" s="49">
        <v>6</v>
      </c>
      <c r="M1162" s="50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66"/>
      <c r="C1163" s="1" t="s">
        <v>2099</v>
      </c>
      <c r="D1163" s="1"/>
      <c r="E1163" s="1"/>
      <c r="F1163" s="1" t="s">
        <v>2359</v>
      </c>
      <c r="G1163" s="1">
        <v>30</v>
      </c>
      <c r="H1163" s="1" t="s">
        <v>1260</v>
      </c>
      <c r="I1163" s="1" t="s">
        <v>2131</v>
      </c>
      <c r="J1163" s="1">
        <v>0.8</v>
      </c>
      <c r="K1163" s="1">
        <v>24</v>
      </c>
      <c r="L1163" s="49">
        <v>6</v>
      </c>
      <c r="M1163" s="50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66"/>
      <c r="C1164" s="1" t="s">
        <v>2099</v>
      </c>
      <c r="D1164" s="1"/>
      <c r="E1164" s="1"/>
      <c r="F1164" s="1" t="s">
        <v>2360</v>
      </c>
      <c r="G1164" s="1">
        <v>6</v>
      </c>
      <c r="H1164" s="1" t="s">
        <v>19</v>
      </c>
      <c r="I1164" s="1" t="s">
        <v>2131</v>
      </c>
      <c r="J1164" s="1">
        <v>1.2</v>
      </c>
      <c r="K1164" s="1">
        <v>7.1999999999999993</v>
      </c>
      <c r="L1164" s="49">
        <v>6</v>
      </c>
      <c r="M1164" s="50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66"/>
      <c r="C1165" s="1" t="s">
        <v>2099</v>
      </c>
      <c r="D1165" s="1"/>
      <c r="E1165" s="1"/>
      <c r="F1165" s="1" t="s">
        <v>2361</v>
      </c>
      <c r="G1165" s="1">
        <v>34</v>
      </c>
      <c r="H1165" s="1" t="s">
        <v>1260</v>
      </c>
      <c r="I1165" s="1" t="s">
        <v>2131</v>
      </c>
      <c r="J1165" s="1">
        <v>1</v>
      </c>
      <c r="K1165" s="1">
        <v>34</v>
      </c>
      <c r="L1165" s="49">
        <v>6</v>
      </c>
      <c r="M1165" s="50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66"/>
      <c r="C1166" s="1" t="s">
        <v>2099</v>
      </c>
      <c r="D1166" s="1"/>
      <c r="E1166" s="1"/>
      <c r="F1166" s="1" t="s">
        <v>2362</v>
      </c>
      <c r="G1166" s="1">
        <v>5</v>
      </c>
      <c r="H1166" s="1" t="s">
        <v>19</v>
      </c>
      <c r="I1166" s="1" t="s">
        <v>2131</v>
      </c>
      <c r="J1166" s="1">
        <v>0.02</v>
      </c>
      <c r="K1166" s="1">
        <v>0.1</v>
      </c>
      <c r="L1166" s="49">
        <v>6</v>
      </c>
      <c r="M1166" s="50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66"/>
      <c r="C1167" s="1" t="s">
        <v>2099</v>
      </c>
      <c r="D1167" s="1"/>
      <c r="E1167" s="1"/>
      <c r="F1167" s="1" t="s">
        <v>2363</v>
      </c>
      <c r="G1167" s="1">
        <v>6</v>
      </c>
      <c r="H1167" s="1" t="s">
        <v>1260</v>
      </c>
      <c r="I1167" s="1" t="s">
        <v>2131</v>
      </c>
      <c r="J1167" s="1">
        <v>0.6</v>
      </c>
      <c r="K1167" s="1">
        <v>3.5999999999999996</v>
      </c>
      <c r="L1167" s="49">
        <v>6</v>
      </c>
      <c r="M1167" s="50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66"/>
      <c r="C1168" s="1" t="s">
        <v>2099</v>
      </c>
      <c r="D1168" s="1"/>
      <c r="E1168" s="1"/>
      <c r="F1168" s="1" t="s">
        <v>2364</v>
      </c>
      <c r="G1168" s="1">
        <v>4</v>
      </c>
      <c r="H1168" s="1" t="s">
        <v>1260</v>
      </c>
      <c r="I1168" s="1" t="s">
        <v>2131</v>
      </c>
      <c r="J1168" s="1">
        <v>0.8</v>
      </c>
      <c r="K1168" s="1">
        <v>3.2</v>
      </c>
      <c r="L1168" s="49">
        <v>6</v>
      </c>
      <c r="M1168" s="50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66"/>
      <c r="C1169" s="1" t="s">
        <v>2099</v>
      </c>
      <c r="D1169" s="1"/>
      <c r="E1169" s="1"/>
      <c r="F1169" s="1" t="s">
        <v>2365</v>
      </c>
      <c r="G1169" s="1">
        <v>3</v>
      </c>
      <c r="H1169" s="1" t="s">
        <v>19</v>
      </c>
      <c r="I1169" s="1" t="s">
        <v>2131</v>
      </c>
      <c r="J1169" s="1">
        <v>0.04</v>
      </c>
      <c r="K1169" s="1">
        <v>0.12</v>
      </c>
      <c r="L1169" s="49">
        <v>6</v>
      </c>
      <c r="M1169" s="50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66"/>
      <c r="C1170" s="1" t="s">
        <v>2099</v>
      </c>
      <c r="D1170" s="1"/>
      <c r="E1170" s="1"/>
      <c r="F1170" s="1" t="s">
        <v>2366</v>
      </c>
      <c r="G1170" s="1">
        <v>2</v>
      </c>
      <c r="H1170" s="1" t="s">
        <v>19</v>
      </c>
      <c r="I1170" s="1" t="s">
        <v>2131</v>
      </c>
      <c r="J1170" s="1">
        <v>0.03</v>
      </c>
      <c r="K1170" s="1">
        <v>0.06</v>
      </c>
      <c r="L1170" s="49">
        <v>6</v>
      </c>
      <c r="M1170" s="50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66"/>
      <c r="C1171" s="1" t="s">
        <v>2099</v>
      </c>
      <c r="D1171" s="1"/>
      <c r="E1171" s="1"/>
      <c r="F1171" s="1" t="s">
        <v>2367</v>
      </c>
      <c r="G1171" s="1">
        <v>6</v>
      </c>
      <c r="H1171" s="1" t="s">
        <v>19</v>
      </c>
      <c r="I1171" s="1" t="s">
        <v>2131</v>
      </c>
      <c r="J1171" s="1">
        <v>0.03</v>
      </c>
      <c r="K1171" s="1">
        <v>0.18</v>
      </c>
      <c r="L1171" s="49">
        <v>6</v>
      </c>
      <c r="M1171" s="50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66"/>
      <c r="C1172" s="1" t="s">
        <v>2099</v>
      </c>
      <c r="D1172" s="1"/>
      <c r="E1172" s="1"/>
      <c r="F1172" s="1" t="s">
        <v>2368</v>
      </c>
      <c r="G1172" s="1">
        <v>2</v>
      </c>
      <c r="H1172" s="1" t="s">
        <v>19</v>
      </c>
      <c r="I1172" s="1" t="s">
        <v>2131</v>
      </c>
      <c r="J1172" s="1">
        <v>0.03</v>
      </c>
      <c r="K1172" s="1">
        <v>0.06</v>
      </c>
      <c r="L1172" s="49">
        <v>6</v>
      </c>
      <c r="M1172" s="50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66"/>
      <c r="C1173" s="1" t="s">
        <v>2099</v>
      </c>
      <c r="D1173" s="1"/>
      <c r="E1173" s="1"/>
      <c r="F1173" s="1" t="s">
        <v>2369</v>
      </c>
      <c r="G1173" s="1">
        <v>6</v>
      </c>
      <c r="H1173" s="1" t="s">
        <v>19</v>
      </c>
      <c r="I1173" s="1" t="s">
        <v>2131</v>
      </c>
      <c r="J1173" s="1">
        <v>0.03</v>
      </c>
      <c r="K1173" s="1">
        <v>0.18</v>
      </c>
      <c r="L1173" s="49">
        <v>6</v>
      </c>
      <c r="M1173" s="50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66"/>
      <c r="C1174" s="1" t="s">
        <v>2099</v>
      </c>
      <c r="D1174" s="1"/>
      <c r="E1174" s="1"/>
      <c r="F1174" s="1" t="s">
        <v>2370</v>
      </c>
      <c r="G1174" s="1">
        <v>3</v>
      </c>
      <c r="H1174" s="1" t="s">
        <v>19</v>
      </c>
      <c r="I1174" s="1" t="s">
        <v>2131</v>
      </c>
      <c r="J1174" s="1">
        <v>0.04</v>
      </c>
      <c r="K1174" s="1">
        <v>0.12</v>
      </c>
      <c r="L1174" s="49">
        <v>6</v>
      </c>
      <c r="M1174" s="50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66"/>
      <c r="C1175" s="1" t="s">
        <v>2099</v>
      </c>
      <c r="D1175" s="1"/>
      <c r="E1175" s="1"/>
      <c r="F1175" s="1" t="s">
        <v>2371</v>
      </c>
      <c r="G1175" s="1">
        <v>2</v>
      </c>
      <c r="H1175" s="1" t="s">
        <v>19</v>
      </c>
      <c r="I1175" s="1" t="s">
        <v>2131</v>
      </c>
      <c r="J1175" s="1">
        <v>0.02</v>
      </c>
      <c r="K1175" s="1">
        <v>0.04</v>
      </c>
      <c r="L1175" s="49">
        <v>6</v>
      </c>
      <c r="M1175" s="50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66"/>
      <c r="C1176" s="1" t="s">
        <v>2099</v>
      </c>
      <c r="D1176" s="1"/>
      <c r="E1176" s="1"/>
      <c r="F1176" s="1" t="s">
        <v>2372</v>
      </c>
      <c r="G1176" s="1">
        <v>2</v>
      </c>
      <c r="H1176" s="1" t="s">
        <v>19</v>
      </c>
      <c r="I1176" s="1" t="s">
        <v>2131</v>
      </c>
      <c r="J1176" s="1">
        <v>0.03</v>
      </c>
      <c r="K1176" s="1">
        <v>0.06</v>
      </c>
      <c r="L1176" s="49">
        <v>6</v>
      </c>
      <c r="M1176" s="50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66"/>
      <c r="C1177" s="1" t="s">
        <v>2099</v>
      </c>
      <c r="D1177" s="1"/>
      <c r="E1177" s="1"/>
      <c r="F1177" s="1" t="s">
        <v>2373</v>
      </c>
      <c r="G1177" s="1">
        <v>6</v>
      </c>
      <c r="H1177" s="1" t="s">
        <v>19</v>
      </c>
      <c r="I1177" s="1" t="s">
        <v>2131</v>
      </c>
      <c r="J1177" s="1">
        <v>0.03</v>
      </c>
      <c r="K1177" s="1">
        <v>0.18</v>
      </c>
      <c r="L1177" s="49">
        <v>6</v>
      </c>
      <c r="M1177" s="50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66"/>
      <c r="C1178" s="1" t="s">
        <v>2104</v>
      </c>
      <c r="D1178" s="1"/>
      <c r="E1178" s="1"/>
      <c r="F1178" s="1" t="s">
        <v>2374</v>
      </c>
      <c r="G1178" s="1">
        <v>33</v>
      </c>
      <c r="H1178" s="1" t="s">
        <v>1260</v>
      </c>
      <c r="I1178" s="1" t="s">
        <v>2132</v>
      </c>
      <c r="J1178" s="1">
        <v>0.9</v>
      </c>
      <c r="K1178" s="1">
        <v>29.7</v>
      </c>
      <c r="L1178" s="49">
        <v>6</v>
      </c>
      <c r="M1178" s="50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66"/>
      <c r="C1179" s="1" t="s">
        <v>2104</v>
      </c>
      <c r="D1179" s="1"/>
      <c r="E1179" s="1"/>
      <c r="F1179" s="1" t="s">
        <v>2375</v>
      </c>
      <c r="G1179" s="1">
        <v>4</v>
      </c>
      <c r="H1179" s="1" t="s">
        <v>1260</v>
      </c>
      <c r="I1179" s="1" t="s">
        <v>2132</v>
      </c>
      <c r="J1179" s="1">
        <v>0.5</v>
      </c>
      <c r="K1179" s="1">
        <v>2</v>
      </c>
      <c r="L1179" s="49">
        <v>6</v>
      </c>
      <c r="M1179" s="50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66"/>
      <c r="C1180" s="1" t="s">
        <v>2104</v>
      </c>
      <c r="D1180" s="1"/>
      <c r="E1180" s="1"/>
      <c r="F1180" s="1" t="s">
        <v>2376</v>
      </c>
      <c r="G1180" s="1">
        <v>36</v>
      </c>
      <c r="H1180" s="1" t="s">
        <v>1260</v>
      </c>
      <c r="I1180" s="1" t="s">
        <v>2132</v>
      </c>
      <c r="J1180" s="1">
        <v>1.1000000000000001</v>
      </c>
      <c r="K1180" s="1">
        <v>39.6</v>
      </c>
      <c r="L1180" s="49">
        <v>6</v>
      </c>
      <c r="M1180" s="50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66"/>
      <c r="C1181" s="1" t="s">
        <v>2104</v>
      </c>
      <c r="D1181" s="1"/>
      <c r="E1181" s="1"/>
      <c r="F1181" s="1" t="s">
        <v>2377</v>
      </c>
      <c r="G1181" s="1">
        <v>5</v>
      </c>
      <c r="H1181" s="1" t="s">
        <v>19</v>
      </c>
      <c r="I1181" s="1" t="s">
        <v>2132</v>
      </c>
      <c r="J1181" s="1">
        <v>0.02</v>
      </c>
      <c r="K1181" s="1">
        <v>0.1</v>
      </c>
      <c r="L1181" s="49">
        <v>6</v>
      </c>
      <c r="M1181" s="50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66"/>
      <c r="C1182" s="1" t="s">
        <v>2104</v>
      </c>
      <c r="D1182" s="1"/>
      <c r="E1182" s="1"/>
      <c r="F1182" s="1" t="s">
        <v>2378</v>
      </c>
      <c r="G1182" s="1">
        <v>15</v>
      </c>
      <c r="H1182" s="1" t="s">
        <v>19</v>
      </c>
      <c r="I1182" s="1" t="s">
        <v>2132</v>
      </c>
      <c r="J1182" s="1">
        <v>0.02</v>
      </c>
      <c r="K1182" s="1">
        <v>0.3</v>
      </c>
      <c r="L1182" s="49">
        <v>6</v>
      </c>
      <c r="M1182" s="50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66"/>
      <c r="C1183" s="1" t="s">
        <v>2104</v>
      </c>
      <c r="D1183" s="1"/>
      <c r="E1183" s="1"/>
      <c r="F1183" s="1" t="s">
        <v>2379</v>
      </c>
      <c r="G1183" s="1">
        <v>10</v>
      </c>
      <c r="H1183" s="1" t="s">
        <v>19</v>
      </c>
      <c r="I1183" s="1" t="s">
        <v>2132</v>
      </c>
      <c r="J1183" s="1">
        <v>0.02</v>
      </c>
      <c r="K1183" s="1">
        <v>0.2</v>
      </c>
      <c r="L1183" s="49">
        <v>6</v>
      </c>
      <c r="M1183" s="50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66"/>
      <c r="C1184" s="1" t="s">
        <v>2104</v>
      </c>
      <c r="D1184" s="1"/>
      <c r="E1184" s="1"/>
      <c r="F1184" s="1" t="s">
        <v>2380</v>
      </c>
      <c r="G1184" s="1">
        <v>10</v>
      </c>
      <c r="H1184" s="1" t="s">
        <v>19</v>
      </c>
      <c r="I1184" s="1" t="s">
        <v>2132</v>
      </c>
      <c r="J1184" s="1">
        <v>0.02</v>
      </c>
      <c r="K1184" s="1">
        <v>0.2</v>
      </c>
      <c r="L1184" s="49">
        <v>6</v>
      </c>
      <c r="M1184" s="50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66"/>
      <c r="C1185" s="1" t="s">
        <v>2104</v>
      </c>
      <c r="D1185" s="1"/>
      <c r="E1185" s="1"/>
      <c r="F1185" s="1" t="s">
        <v>2381</v>
      </c>
      <c r="G1185" s="1">
        <v>6</v>
      </c>
      <c r="H1185" s="1" t="s">
        <v>1260</v>
      </c>
      <c r="I1185" s="1" t="s">
        <v>2132</v>
      </c>
      <c r="J1185" s="1">
        <v>0.8</v>
      </c>
      <c r="K1185" s="1">
        <v>4.8000000000000007</v>
      </c>
      <c r="L1185" s="49">
        <v>6</v>
      </c>
      <c r="M1185" s="50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66"/>
      <c r="C1186" s="1" t="s">
        <v>2104</v>
      </c>
      <c r="D1186" s="1"/>
      <c r="E1186" s="1"/>
      <c r="F1186" s="1" t="s">
        <v>2382</v>
      </c>
      <c r="G1186" s="1">
        <v>2</v>
      </c>
      <c r="H1186" s="1" t="s">
        <v>19</v>
      </c>
      <c r="I1186" s="1" t="s">
        <v>2132</v>
      </c>
      <c r="J1186" s="1">
        <v>1</v>
      </c>
      <c r="K1186" s="1">
        <v>2</v>
      </c>
      <c r="L1186" s="49">
        <v>6</v>
      </c>
      <c r="M1186" s="50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66"/>
      <c r="C1187" s="1" t="s">
        <v>2104</v>
      </c>
      <c r="D1187" s="1"/>
      <c r="E1187" s="1"/>
      <c r="F1187" s="1" t="s">
        <v>2383</v>
      </c>
      <c r="G1187" s="1">
        <v>6</v>
      </c>
      <c r="H1187" s="1" t="s">
        <v>1260</v>
      </c>
      <c r="I1187" s="1" t="s">
        <v>2132</v>
      </c>
      <c r="J1187" s="1">
        <v>0.6</v>
      </c>
      <c r="K1187" s="1">
        <v>3.5999999999999996</v>
      </c>
      <c r="L1187" s="49">
        <v>6</v>
      </c>
      <c r="M1187" s="50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66"/>
      <c r="C1188" s="1" t="s">
        <v>2104</v>
      </c>
      <c r="D1188" s="1"/>
      <c r="E1188" s="1"/>
      <c r="F1188" s="1" t="s">
        <v>2384</v>
      </c>
      <c r="G1188" s="1">
        <v>3</v>
      </c>
      <c r="H1188" s="1" t="s">
        <v>19</v>
      </c>
      <c r="I1188" s="1" t="s">
        <v>2132</v>
      </c>
      <c r="J1188" s="1">
        <v>0.05</v>
      </c>
      <c r="K1188" s="1">
        <v>0.15000000000000002</v>
      </c>
      <c r="L1188" s="49">
        <v>6</v>
      </c>
      <c r="M1188" s="50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66"/>
      <c r="C1189" s="1" t="s">
        <v>2104</v>
      </c>
      <c r="D1189" s="1"/>
      <c r="E1189" s="1"/>
      <c r="F1189" s="1" t="s">
        <v>2385</v>
      </c>
      <c r="G1189" s="1">
        <v>2</v>
      </c>
      <c r="H1189" s="1" t="s">
        <v>19</v>
      </c>
      <c r="I1189" s="1" t="s">
        <v>2132</v>
      </c>
      <c r="J1189" s="1">
        <v>0.03</v>
      </c>
      <c r="K1189" s="1">
        <v>0.06</v>
      </c>
      <c r="L1189" s="49">
        <v>6</v>
      </c>
      <c r="M1189" s="50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66"/>
      <c r="C1190" s="1" t="s">
        <v>2104</v>
      </c>
      <c r="D1190" s="1"/>
      <c r="E1190" s="1"/>
      <c r="F1190" s="1" t="s">
        <v>2386</v>
      </c>
      <c r="G1190" s="1">
        <v>5</v>
      </c>
      <c r="H1190" s="1" t="s">
        <v>19</v>
      </c>
      <c r="I1190" s="1" t="s">
        <v>2132</v>
      </c>
      <c r="J1190" s="1">
        <v>0.02</v>
      </c>
      <c r="K1190" s="1">
        <v>0.1</v>
      </c>
      <c r="L1190" s="49">
        <v>6</v>
      </c>
      <c r="M1190" s="50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66"/>
      <c r="C1191" s="1" t="s">
        <v>2104</v>
      </c>
      <c r="D1191" s="1"/>
      <c r="E1191" s="1"/>
      <c r="F1191" s="1" t="s">
        <v>2387</v>
      </c>
      <c r="G1191" s="1">
        <v>2</v>
      </c>
      <c r="H1191" s="1" t="s">
        <v>19</v>
      </c>
      <c r="I1191" s="1" t="s">
        <v>2132</v>
      </c>
      <c r="J1191" s="1">
        <v>0.03</v>
      </c>
      <c r="K1191" s="1">
        <v>0.06</v>
      </c>
      <c r="L1191" s="49">
        <v>6</v>
      </c>
      <c r="M1191" s="50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66"/>
      <c r="C1192" s="1" t="s">
        <v>2104</v>
      </c>
      <c r="D1192" s="1"/>
      <c r="E1192" s="1"/>
      <c r="F1192" s="1" t="s">
        <v>2388</v>
      </c>
      <c r="G1192" s="1">
        <v>5</v>
      </c>
      <c r="H1192" s="1" t="s">
        <v>19</v>
      </c>
      <c r="I1192" s="1" t="s">
        <v>2132</v>
      </c>
      <c r="J1192" s="1">
        <v>0.02</v>
      </c>
      <c r="K1192" s="1">
        <v>0.1</v>
      </c>
      <c r="L1192" s="49">
        <v>6</v>
      </c>
      <c r="M1192" s="50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66"/>
      <c r="C1193" s="1" t="s">
        <v>2104</v>
      </c>
      <c r="D1193" s="1"/>
      <c r="E1193" s="1"/>
      <c r="F1193" s="1" t="s">
        <v>2389</v>
      </c>
      <c r="G1193" s="1">
        <v>2</v>
      </c>
      <c r="H1193" s="1" t="s">
        <v>19</v>
      </c>
      <c r="I1193" s="1" t="s">
        <v>2132</v>
      </c>
      <c r="J1193" s="1">
        <v>0.02</v>
      </c>
      <c r="K1193" s="1">
        <v>0.04</v>
      </c>
      <c r="L1193" s="49">
        <v>6</v>
      </c>
      <c r="M1193" s="50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66"/>
      <c r="C1194" s="1" t="s">
        <v>2104</v>
      </c>
      <c r="D1194" s="1"/>
      <c r="E1194" s="1"/>
      <c r="F1194" s="1" t="s">
        <v>2390</v>
      </c>
      <c r="G1194" s="1">
        <v>2</v>
      </c>
      <c r="H1194" s="1" t="s">
        <v>19</v>
      </c>
      <c r="I1194" s="1" t="s">
        <v>2132</v>
      </c>
      <c r="J1194" s="1">
        <v>0.03</v>
      </c>
      <c r="K1194" s="1">
        <v>0.06</v>
      </c>
      <c r="L1194" s="49">
        <v>6</v>
      </c>
      <c r="M1194" s="50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66"/>
      <c r="C1195" s="1" t="s">
        <v>2104</v>
      </c>
      <c r="D1195" s="1"/>
      <c r="E1195" s="1"/>
      <c r="F1195" s="1" t="s">
        <v>2391</v>
      </c>
      <c r="G1195" s="1">
        <v>2</v>
      </c>
      <c r="H1195" s="1" t="s">
        <v>19</v>
      </c>
      <c r="I1195" s="1" t="s">
        <v>2132</v>
      </c>
      <c r="J1195" s="1">
        <v>0.02</v>
      </c>
      <c r="K1195" s="1">
        <v>0.04</v>
      </c>
      <c r="L1195" s="49">
        <v>6</v>
      </c>
      <c r="M1195" s="50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66"/>
      <c r="C1196" s="1" t="s">
        <v>2104</v>
      </c>
      <c r="D1196" s="1"/>
      <c r="E1196" s="1"/>
      <c r="F1196" s="1" t="s">
        <v>2392</v>
      </c>
      <c r="G1196" s="1">
        <v>2</v>
      </c>
      <c r="H1196" s="1" t="s">
        <v>19</v>
      </c>
      <c r="I1196" s="1" t="s">
        <v>2132</v>
      </c>
      <c r="J1196" s="1">
        <v>0.03</v>
      </c>
      <c r="K1196" s="1">
        <v>0.06</v>
      </c>
      <c r="L1196" s="49">
        <v>6</v>
      </c>
      <c r="M1196" s="50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66"/>
      <c r="C1197" s="1" t="s">
        <v>2104</v>
      </c>
      <c r="D1197" s="1"/>
      <c r="E1197" s="1"/>
      <c r="F1197" s="1" t="s">
        <v>2393</v>
      </c>
      <c r="G1197" s="1">
        <v>4</v>
      </c>
      <c r="H1197" s="1" t="s">
        <v>19</v>
      </c>
      <c r="I1197" s="1" t="s">
        <v>2132</v>
      </c>
      <c r="J1197" s="1">
        <v>0.04</v>
      </c>
      <c r="K1197" s="1">
        <v>0.16</v>
      </c>
      <c r="L1197" s="49">
        <v>6</v>
      </c>
      <c r="M1197" s="50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66"/>
      <c r="C1198" s="1" t="s">
        <v>2104</v>
      </c>
      <c r="D1198" s="1"/>
      <c r="E1198" s="1"/>
      <c r="F1198" s="1" t="s">
        <v>2394</v>
      </c>
      <c r="G1198" s="1">
        <v>2</v>
      </c>
      <c r="H1198" s="1" t="s">
        <v>19</v>
      </c>
      <c r="I1198" s="1" t="s">
        <v>2132</v>
      </c>
      <c r="J1198" s="1">
        <v>0.04</v>
      </c>
      <c r="K1198" s="1">
        <v>0.08</v>
      </c>
      <c r="L1198" s="49">
        <v>6</v>
      </c>
      <c r="M1198" s="50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66"/>
      <c r="C1199" s="1" t="s">
        <v>2104</v>
      </c>
      <c r="D1199" s="1"/>
      <c r="E1199" s="1"/>
      <c r="F1199" s="1" t="s">
        <v>2395</v>
      </c>
      <c r="G1199" s="1">
        <v>3</v>
      </c>
      <c r="H1199" s="1" t="s">
        <v>19</v>
      </c>
      <c r="I1199" s="1" t="s">
        <v>2132</v>
      </c>
      <c r="J1199" s="1">
        <v>0.05</v>
      </c>
      <c r="K1199" s="1">
        <v>0.15000000000000002</v>
      </c>
      <c r="L1199" s="49">
        <v>6</v>
      </c>
      <c r="M1199" s="50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66"/>
      <c r="C1200" s="1" t="s">
        <v>2110</v>
      </c>
      <c r="D1200" s="1"/>
      <c r="E1200" s="1"/>
      <c r="F1200" s="1" t="s">
        <v>2396</v>
      </c>
      <c r="G1200" s="1">
        <v>3</v>
      </c>
      <c r="H1200" s="1" t="s">
        <v>19</v>
      </c>
      <c r="I1200" s="1" t="s">
        <v>2133</v>
      </c>
      <c r="J1200" s="1">
        <v>0.03</v>
      </c>
      <c r="K1200" s="1">
        <v>0.09</v>
      </c>
      <c r="L1200" s="49">
        <v>6</v>
      </c>
      <c r="M1200" s="50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66"/>
      <c r="C1201" s="1" t="s">
        <v>2110</v>
      </c>
      <c r="D1201" s="1"/>
      <c r="E1201" s="1"/>
      <c r="F1201" s="1" t="s">
        <v>2397</v>
      </c>
      <c r="G1201" s="1">
        <v>2</v>
      </c>
      <c r="H1201" s="1" t="s">
        <v>19</v>
      </c>
      <c r="I1201" s="1" t="s">
        <v>2133</v>
      </c>
      <c r="J1201" s="1">
        <v>0.02</v>
      </c>
      <c r="K1201" s="1">
        <v>0.04</v>
      </c>
      <c r="L1201" s="49">
        <v>6</v>
      </c>
      <c r="M1201" s="50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66"/>
      <c r="C1202" s="1" t="s">
        <v>2110</v>
      </c>
      <c r="D1202" s="1"/>
      <c r="E1202" s="1"/>
      <c r="F1202" s="1" t="s">
        <v>2398</v>
      </c>
      <c r="G1202" s="1">
        <v>4</v>
      </c>
      <c r="H1202" s="1" t="s">
        <v>19</v>
      </c>
      <c r="I1202" s="1" t="s">
        <v>2133</v>
      </c>
      <c r="J1202" s="1">
        <v>0.04</v>
      </c>
      <c r="K1202" s="1">
        <v>0.16</v>
      </c>
      <c r="L1202" s="49">
        <v>6</v>
      </c>
      <c r="M1202" s="50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66"/>
      <c r="C1203" s="1" t="s">
        <v>2110</v>
      </c>
      <c r="D1203" s="1"/>
      <c r="E1203" s="1"/>
      <c r="F1203" s="1" t="s">
        <v>2399</v>
      </c>
      <c r="G1203" s="1">
        <v>2</v>
      </c>
      <c r="H1203" s="1" t="s">
        <v>19</v>
      </c>
      <c r="I1203" s="1" t="s">
        <v>2133</v>
      </c>
      <c r="J1203" s="1">
        <v>0.05</v>
      </c>
      <c r="K1203" s="1">
        <v>0.1</v>
      </c>
      <c r="L1203" s="49">
        <v>6</v>
      </c>
      <c r="M1203" s="50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66"/>
      <c r="C1204" s="1" t="s">
        <v>2110</v>
      </c>
      <c r="D1204" s="1"/>
      <c r="E1204" s="1"/>
      <c r="F1204" s="1" t="s">
        <v>2400</v>
      </c>
      <c r="G1204" s="1">
        <v>3</v>
      </c>
      <c r="H1204" s="1" t="s">
        <v>19</v>
      </c>
      <c r="I1204" s="1" t="s">
        <v>2133</v>
      </c>
      <c r="J1204" s="1">
        <v>0.04</v>
      </c>
      <c r="K1204" s="1">
        <v>0.12</v>
      </c>
      <c r="L1204" s="49">
        <v>6</v>
      </c>
      <c r="M1204" s="50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66"/>
      <c r="C1205" s="1" t="s">
        <v>2110</v>
      </c>
      <c r="D1205" s="1"/>
      <c r="E1205" s="1"/>
      <c r="F1205" s="1" t="s">
        <v>2401</v>
      </c>
      <c r="G1205" s="1">
        <v>6</v>
      </c>
      <c r="H1205" s="1" t="s">
        <v>19</v>
      </c>
      <c r="I1205" s="1" t="s">
        <v>2133</v>
      </c>
      <c r="J1205" s="1">
        <v>0.03</v>
      </c>
      <c r="K1205" s="1">
        <v>0.18</v>
      </c>
      <c r="L1205" s="49">
        <v>6</v>
      </c>
      <c r="M1205" s="50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66"/>
      <c r="C1206" s="1" t="s">
        <v>2110</v>
      </c>
      <c r="D1206" s="1"/>
      <c r="E1206" s="1"/>
      <c r="F1206" s="1" t="s">
        <v>2402</v>
      </c>
      <c r="G1206" s="1">
        <v>2</v>
      </c>
      <c r="H1206" s="1" t="s">
        <v>19</v>
      </c>
      <c r="I1206" s="1" t="s">
        <v>2133</v>
      </c>
      <c r="J1206" s="1">
        <v>0.03</v>
      </c>
      <c r="K1206" s="1">
        <v>0.06</v>
      </c>
      <c r="L1206" s="49">
        <v>6</v>
      </c>
      <c r="M1206" s="50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66"/>
      <c r="C1207" s="1" t="s">
        <v>2110</v>
      </c>
      <c r="D1207" s="1"/>
      <c r="E1207" s="1"/>
      <c r="F1207" s="1" t="s">
        <v>2403</v>
      </c>
      <c r="G1207" s="1">
        <v>2</v>
      </c>
      <c r="H1207" s="1" t="s">
        <v>19</v>
      </c>
      <c r="I1207" s="1" t="s">
        <v>2133</v>
      </c>
      <c r="J1207" s="1">
        <v>0.02</v>
      </c>
      <c r="K1207" s="1">
        <v>0.04</v>
      </c>
      <c r="L1207" s="49">
        <v>6</v>
      </c>
      <c r="M1207" s="50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66"/>
      <c r="C1208" s="1" t="s">
        <v>2110</v>
      </c>
      <c r="D1208" s="1"/>
      <c r="E1208" s="1"/>
      <c r="F1208" s="1" t="s">
        <v>2404</v>
      </c>
      <c r="G1208" s="1">
        <v>2</v>
      </c>
      <c r="H1208" s="1" t="s">
        <v>19</v>
      </c>
      <c r="I1208" s="1" t="s">
        <v>2133</v>
      </c>
      <c r="J1208" s="1">
        <v>2.5000000000000001E-2</v>
      </c>
      <c r="K1208" s="1">
        <v>0.05</v>
      </c>
      <c r="L1208" s="49">
        <v>6</v>
      </c>
      <c r="M1208" s="50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66"/>
      <c r="C1209" s="1" t="s">
        <v>2110</v>
      </c>
      <c r="D1209" s="1"/>
      <c r="E1209" s="1"/>
      <c r="F1209" s="1" t="s">
        <v>2405</v>
      </c>
      <c r="G1209" s="1">
        <v>2</v>
      </c>
      <c r="H1209" s="1" t="s">
        <v>19</v>
      </c>
      <c r="I1209" s="1" t="s">
        <v>2133</v>
      </c>
      <c r="J1209" s="1">
        <v>0</v>
      </c>
      <c r="K1209" s="1">
        <v>0</v>
      </c>
      <c r="L1209" s="49">
        <v>6</v>
      </c>
      <c r="M1209" s="50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66"/>
      <c r="C1210" s="1" t="s">
        <v>2110</v>
      </c>
      <c r="D1210" s="1"/>
      <c r="E1210" s="1"/>
      <c r="F1210" s="1" t="s">
        <v>2406</v>
      </c>
      <c r="G1210" s="1">
        <v>6</v>
      </c>
      <c r="H1210" s="1" t="s">
        <v>19</v>
      </c>
      <c r="I1210" s="1" t="s">
        <v>2133</v>
      </c>
      <c r="J1210" s="1">
        <v>0.03</v>
      </c>
      <c r="K1210" s="1">
        <v>0.18</v>
      </c>
      <c r="L1210" s="49">
        <v>6</v>
      </c>
      <c r="M1210" s="50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66"/>
      <c r="C1211" s="1" t="s">
        <v>2110</v>
      </c>
      <c r="D1211" s="1"/>
      <c r="E1211" s="1"/>
      <c r="F1211" s="1" t="s">
        <v>2407</v>
      </c>
      <c r="G1211" s="1">
        <v>2</v>
      </c>
      <c r="H1211" s="1" t="s">
        <v>19</v>
      </c>
      <c r="I1211" s="1" t="s">
        <v>2133</v>
      </c>
      <c r="J1211" s="1">
        <v>0.02</v>
      </c>
      <c r="K1211" s="1">
        <v>0.04</v>
      </c>
      <c r="L1211" s="49">
        <v>6</v>
      </c>
      <c r="M1211" s="50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66"/>
      <c r="C1212" s="1" t="s">
        <v>2110</v>
      </c>
      <c r="D1212" s="1"/>
      <c r="E1212" s="1"/>
      <c r="F1212" s="1" t="s">
        <v>2408</v>
      </c>
      <c r="G1212" s="1">
        <v>2</v>
      </c>
      <c r="H1212" s="1" t="s">
        <v>19</v>
      </c>
      <c r="I1212" s="1" t="s">
        <v>2133</v>
      </c>
      <c r="J1212" s="1">
        <v>0.03</v>
      </c>
      <c r="K1212" s="1">
        <v>0.06</v>
      </c>
      <c r="L1212" s="49">
        <v>6</v>
      </c>
      <c r="M1212" s="50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66"/>
      <c r="C1213" s="1" t="s">
        <v>2110</v>
      </c>
      <c r="D1213" s="1"/>
      <c r="E1213" s="1"/>
      <c r="F1213" s="1" t="s">
        <v>2409</v>
      </c>
      <c r="G1213" s="1">
        <v>4</v>
      </c>
      <c r="H1213" s="1" t="s">
        <v>1260</v>
      </c>
      <c r="I1213" s="1" t="s">
        <v>2133</v>
      </c>
      <c r="J1213" s="1">
        <v>0.9</v>
      </c>
      <c r="K1213" s="1">
        <v>3.6</v>
      </c>
      <c r="L1213" s="49">
        <v>6</v>
      </c>
      <c r="M1213" s="50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66"/>
      <c r="C1214" s="1" t="s">
        <v>2110</v>
      </c>
      <c r="D1214" s="1"/>
      <c r="E1214" s="1"/>
      <c r="F1214" s="1" t="s">
        <v>2410</v>
      </c>
      <c r="G1214" s="1">
        <v>15</v>
      </c>
      <c r="H1214" s="1" t="s">
        <v>19</v>
      </c>
      <c r="I1214" s="1" t="s">
        <v>2133</v>
      </c>
      <c r="J1214" s="1">
        <v>0.02</v>
      </c>
      <c r="K1214" s="1">
        <v>0.3</v>
      </c>
      <c r="L1214" s="49">
        <v>6</v>
      </c>
      <c r="M1214" s="50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66"/>
      <c r="C1215" s="1" t="s">
        <v>2110</v>
      </c>
      <c r="D1215" s="1"/>
      <c r="E1215" s="1"/>
      <c r="F1215" s="1" t="s">
        <v>2411</v>
      </c>
      <c r="G1215" s="1">
        <v>10</v>
      </c>
      <c r="H1215" s="1" t="s">
        <v>19</v>
      </c>
      <c r="I1215" s="1" t="s">
        <v>2133</v>
      </c>
      <c r="J1215" s="1">
        <v>0.02</v>
      </c>
      <c r="K1215" s="1">
        <v>0.2</v>
      </c>
      <c r="L1215" s="49">
        <v>6</v>
      </c>
      <c r="M1215" s="50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66"/>
      <c r="C1216" s="1" t="s">
        <v>2110</v>
      </c>
      <c r="D1216" s="1"/>
      <c r="E1216" s="1"/>
      <c r="F1216" s="1" t="s">
        <v>2412</v>
      </c>
      <c r="G1216" s="1">
        <v>18</v>
      </c>
      <c r="H1216" s="1" t="s">
        <v>19</v>
      </c>
      <c r="I1216" s="1" t="s">
        <v>2133</v>
      </c>
      <c r="J1216" s="1">
        <v>0.02</v>
      </c>
      <c r="K1216" s="1">
        <v>0.36</v>
      </c>
      <c r="L1216" s="49">
        <v>6</v>
      </c>
      <c r="M1216" s="50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66"/>
      <c r="C1217" s="1" t="s">
        <v>2110</v>
      </c>
      <c r="D1217" s="1"/>
      <c r="E1217" s="1"/>
      <c r="F1217" s="1" t="s">
        <v>2359</v>
      </c>
      <c r="G1217" s="1">
        <v>35</v>
      </c>
      <c r="H1217" s="1" t="s">
        <v>1260</v>
      </c>
      <c r="I1217" s="1" t="s">
        <v>2133</v>
      </c>
      <c r="J1217" s="1">
        <v>0.6</v>
      </c>
      <c r="K1217" s="1">
        <v>21</v>
      </c>
      <c r="L1217" s="49">
        <v>6</v>
      </c>
      <c r="M1217" s="50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66"/>
      <c r="C1218" s="1" t="s">
        <v>2110</v>
      </c>
      <c r="D1218" s="1"/>
      <c r="E1218" s="1"/>
      <c r="F1218" s="1" t="s">
        <v>2413</v>
      </c>
      <c r="G1218" s="1">
        <v>36</v>
      </c>
      <c r="H1218" s="1" t="s">
        <v>1260</v>
      </c>
      <c r="I1218" s="1" t="s">
        <v>2133</v>
      </c>
      <c r="J1218" s="1">
        <v>0.8</v>
      </c>
      <c r="K1218" s="1">
        <v>28.8</v>
      </c>
      <c r="L1218" s="49">
        <v>6</v>
      </c>
      <c r="M1218" s="50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66"/>
      <c r="C1219" s="1" t="s">
        <v>2110</v>
      </c>
      <c r="D1219" s="1"/>
      <c r="E1219" s="1"/>
      <c r="F1219" s="1" t="s">
        <v>2414</v>
      </c>
      <c r="G1219" s="1">
        <v>2</v>
      </c>
      <c r="H1219" s="1" t="s">
        <v>19</v>
      </c>
      <c r="I1219" s="1" t="s">
        <v>2133</v>
      </c>
      <c r="J1219" s="1">
        <v>1</v>
      </c>
      <c r="K1219" s="1">
        <v>2</v>
      </c>
      <c r="L1219" s="49">
        <v>6</v>
      </c>
      <c r="M1219" s="50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66"/>
      <c r="C1220" s="1" t="s">
        <v>2110</v>
      </c>
      <c r="D1220" s="1"/>
      <c r="E1220" s="1"/>
      <c r="F1220" s="1" t="s">
        <v>2415</v>
      </c>
      <c r="G1220" s="1">
        <v>6</v>
      </c>
      <c r="H1220" s="1" t="s">
        <v>1260</v>
      </c>
      <c r="I1220" s="1" t="s">
        <v>2133</v>
      </c>
      <c r="J1220" s="1">
        <v>0.4</v>
      </c>
      <c r="K1220" s="1">
        <v>2.4000000000000004</v>
      </c>
      <c r="L1220" s="49">
        <v>6</v>
      </c>
      <c r="M1220" s="50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66"/>
      <c r="C1221" s="1" t="s">
        <v>2110</v>
      </c>
      <c r="D1221" s="1"/>
      <c r="E1221" s="1"/>
      <c r="F1221" s="1" t="s">
        <v>2416</v>
      </c>
      <c r="G1221" s="1">
        <v>6</v>
      </c>
      <c r="H1221" s="1" t="s">
        <v>1260</v>
      </c>
      <c r="I1221" s="1" t="s">
        <v>2133</v>
      </c>
      <c r="J1221" s="1">
        <v>0.2</v>
      </c>
      <c r="K1221" s="1">
        <v>1.2000000000000002</v>
      </c>
      <c r="L1221" s="49">
        <v>6</v>
      </c>
      <c r="M1221" s="50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66"/>
      <c r="C1222" s="1" t="s">
        <v>2110</v>
      </c>
      <c r="D1222" s="1"/>
      <c r="E1222" s="1"/>
      <c r="F1222" s="1" t="s">
        <v>2417</v>
      </c>
      <c r="G1222" s="1">
        <v>5</v>
      </c>
      <c r="H1222" s="1" t="s">
        <v>1260</v>
      </c>
      <c r="I1222" s="1" t="s">
        <v>2133</v>
      </c>
      <c r="J1222" s="1">
        <v>0.5</v>
      </c>
      <c r="K1222" s="1">
        <v>2.5</v>
      </c>
      <c r="L1222" s="49">
        <v>6</v>
      </c>
      <c r="M1222" s="50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66"/>
      <c r="C1223" s="1" t="s">
        <v>2115</v>
      </c>
      <c r="D1223" s="1"/>
      <c r="E1223" s="1"/>
      <c r="F1223" s="1" t="s">
        <v>2418</v>
      </c>
      <c r="G1223" s="1">
        <v>50</v>
      </c>
      <c r="H1223" s="1" t="s">
        <v>1260</v>
      </c>
      <c r="I1223" s="1" t="s">
        <v>2419</v>
      </c>
      <c r="J1223" s="1">
        <v>0.6</v>
      </c>
      <c r="K1223" s="1">
        <v>30</v>
      </c>
      <c r="L1223" s="49">
        <v>6</v>
      </c>
      <c r="M1223" s="50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66"/>
      <c r="C1224" s="1" t="s">
        <v>2115</v>
      </c>
      <c r="D1224" s="1"/>
      <c r="E1224" s="1"/>
      <c r="F1224" s="1" t="s">
        <v>2420</v>
      </c>
      <c r="G1224" s="1">
        <v>4</v>
      </c>
      <c r="H1224" s="1" t="s">
        <v>1260</v>
      </c>
      <c r="I1224" s="1" t="s">
        <v>2419</v>
      </c>
      <c r="J1224" s="1">
        <v>0.5</v>
      </c>
      <c r="K1224" s="1">
        <v>2</v>
      </c>
      <c r="L1224" s="49">
        <v>6</v>
      </c>
      <c r="M1224" s="50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66"/>
      <c r="C1225" s="1" t="s">
        <v>2115</v>
      </c>
      <c r="D1225" s="1"/>
      <c r="E1225" s="1"/>
      <c r="F1225" s="1" t="s">
        <v>2421</v>
      </c>
      <c r="G1225" s="1">
        <v>52</v>
      </c>
      <c r="H1225" s="1" t="s">
        <v>1260</v>
      </c>
      <c r="I1225" s="1" t="s">
        <v>2419</v>
      </c>
      <c r="J1225" s="1">
        <v>0.7</v>
      </c>
      <c r="K1225" s="1">
        <v>36.4</v>
      </c>
      <c r="L1225" s="49">
        <v>6</v>
      </c>
      <c r="M1225" s="50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66"/>
      <c r="C1226" s="1" t="s">
        <v>2115</v>
      </c>
      <c r="D1226" s="1"/>
      <c r="E1226" s="1"/>
      <c r="F1226" s="1" t="s">
        <v>2422</v>
      </c>
      <c r="G1226" s="1">
        <v>5</v>
      </c>
      <c r="H1226" s="1" t="s">
        <v>19</v>
      </c>
      <c r="I1226" s="1" t="s">
        <v>2419</v>
      </c>
      <c r="J1226" s="1">
        <v>0.02</v>
      </c>
      <c r="K1226" s="1">
        <v>0.1</v>
      </c>
      <c r="L1226" s="49">
        <v>6</v>
      </c>
      <c r="M1226" s="50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66"/>
      <c r="C1227" s="1" t="s">
        <v>2115</v>
      </c>
      <c r="D1227" s="1"/>
      <c r="E1227" s="1"/>
      <c r="F1227" s="1" t="s">
        <v>2423</v>
      </c>
      <c r="G1227" s="1">
        <v>20</v>
      </c>
      <c r="H1227" s="1" t="s">
        <v>19</v>
      </c>
      <c r="I1227" s="1" t="s">
        <v>2419</v>
      </c>
      <c r="J1227" s="1">
        <v>0.02</v>
      </c>
      <c r="K1227" s="1">
        <v>0.4</v>
      </c>
      <c r="L1227" s="49">
        <v>6</v>
      </c>
      <c r="M1227" s="50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66"/>
      <c r="C1228" s="1" t="s">
        <v>2115</v>
      </c>
      <c r="D1228" s="1"/>
      <c r="E1228" s="1"/>
      <c r="F1228" s="1" t="s">
        <v>2424</v>
      </c>
      <c r="G1228" s="1">
        <v>6</v>
      </c>
      <c r="H1228" s="1" t="s">
        <v>19</v>
      </c>
      <c r="I1228" s="1" t="s">
        <v>2419</v>
      </c>
      <c r="J1228" s="1">
        <v>0.02</v>
      </c>
      <c r="K1228" s="1">
        <v>0.12</v>
      </c>
      <c r="L1228" s="49">
        <v>6</v>
      </c>
      <c r="M1228" s="50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66"/>
      <c r="C1229" s="1" t="s">
        <v>2115</v>
      </c>
      <c r="D1229" s="1"/>
      <c r="E1229" s="1"/>
      <c r="F1229" s="1" t="s">
        <v>2425</v>
      </c>
      <c r="G1229" s="1">
        <v>15</v>
      </c>
      <c r="H1229" s="1" t="s">
        <v>19</v>
      </c>
      <c r="I1229" s="1" t="s">
        <v>2419</v>
      </c>
      <c r="J1229" s="1">
        <v>0.02</v>
      </c>
      <c r="K1229" s="1">
        <v>0.3</v>
      </c>
      <c r="L1229" s="49">
        <v>6</v>
      </c>
      <c r="M1229" s="50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66"/>
      <c r="C1230" s="1" t="s">
        <v>2115</v>
      </c>
      <c r="D1230" s="1"/>
      <c r="E1230" s="1"/>
      <c r="F1230" s="1" t="s">
        <v>2426</v>
      </c>
      <c r="G1230" s="1">
        <v>6</v>
      </c>
      <c r="H1230" s="1" t="s">
        <v>1260</v>
      </c>
      <c r="I1230" s="1" t="s">
        <v>2419</v>
      </c>
      <c r="J1230" s="1">
        <v>0.8</v>
      </c>
      <c r="K1230" s="1">
        <v>4.8000000000000007</v>
      </c>
      <c r="L1230" s="49">
        <v>6</v>
      </c>
      <c r="M1230" s="50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66"/>
      <c r="C1231" s="1" t="s">
        <v>2115</v>
      </c>
      <c r="D1231" s="1"/>
      <c r="E1231" s="1"/>
      <c r="F1231" s="1" t="s">
        <v>2427</v>
      </c>
      <c r="G1231" s="1">
        <v>2</v>
      </c>
      <c r="H1231" s="1" t="s">
        <v>19</v>
      </c>
      <c r="I1231" s="1" t="s">
        <v>2419</v>
      </c>
      <c r="J1231" s="1">
        <v>1</v>
      </c>
      <c r="K1231" s="1">
        <v>2</v>
      </c>
      <c r="L1231" s="49">
        <v>6</v>
      </c>
      <c r="M1231" s="50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66"/>
      <c r="C1232" s="1" t="s">
        <v>2115</v>
      </c>
      <c r="D1232" s="1"/>
      <c r="E1232" s="1"/>
      <c r="F1232" s="1" t="s">
        <v>2428</v>
      </c>
      <c r="G1232" s="1">
        <v>10</v>
      </c>
      <c r="H1232" s="1" t="s">
        <v>1260</v>
      </c>
      <c r="I1232" s="1" t="s">
        <v>2419</v>
      </c>
      <c r="J1232" s="1">
        <v>0.5</v>
      </c>
      <c r="K1232" s="1">
        <v>5</v>
      </c>
      <c r="L1232" s="49">
        <v>6</v>
      </c>
      <c r="M1232" s="50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66"/>
      <c r="C1233" s="1" t="s">
        <v>2115</v>
      </c>
      <c r="D1233" s="1"/>
      <c r="E1233" s="1"/>
      <c r="F1233" s="1" t="s">
        <v>2429</v>
      </c>
      <c r="G1233" s="1">
        <v>2</v>
      </c>
      <c r="H1233" s="1" t="s">
        <v>19</v>
      </c>
      <c r="I1233" s="1" t="s">
        <v>2419</v>
      </c>
      <c r="J1233" s="1">
        <v>0.02</v>
      </c>
      <c r="K1233" s="1">
        <v>0.04</v>
      </c>
      <c r="L1233" s="49">
        <v>6</v>
      </c>
      <c r="M1233" s="50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66"/>
      <c r="C1234" s="1" t="s">
        <v>2115</v>
      </c>
      <c r="D1234" s="1"/>
      <c r="E1234" s="1"/>
      <c r="F1234" s="1" t="s">
        <v>2430</v>
      </c>
      <c r="G1234" s="1">
        <v>3</v>
      </c>
      <c r="H1234" s="1" t="s">
        <v>19</v>
      </c>
      <c r="I1234" s="1" t="s">
        <v>2419</v>
      </c>
      <c r="J1234" s="1">
        <v>0.05</v>
      </c>
      <c r="K1234" s="1">
        <v>0.15000000000000002</v>
      </c>
      <c r="L1234" s="49">
        <v>6</v>
      </c>
      <c r="M1234" s="50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66"/>
      <c r="C1235" s="1" t="s">
        <v>2115</v>
      </c>
      <c r="D1235" s="1"/>
      <c r="E1235" s="1"/>
      <c r="F1235" s="1" t="s">
        <v>2431</v>
      </c>
      <c r="G1235" s="1">
        <v>2</v>
      </c>
      <c r="H1235" s="1" t="s">
        <v>19</v>
      </c>
      <c r="I1235" s="1" t="s">
        <v>2419</v>
      </c>
      <c r="J1235" s="1">
        <v>0.03</v>
      </c>
      <c r="K1235" s="1">
        <v>0.06</v>
      </c>
      <c r="L1235" s="49">
        <v>6</v>
      </c>
      <c r="M1235" s="50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66"/>
      <c r="C1236" s="1" t="s">
        <v>2115</v>
      </c>
      <c r="D1236" s="1"/>
      <c r="E1236" s="1"/>
      <c r="F1236" s="1" t="s">
        <v>2432</v>
      </c>
      <c r="G1236" s="1">
        <v>5</v>
      </c>
      <c r="H1236" s="1" t="s">
        <v>19</v>
      </c>
      <c r="I1236" s="1" t="s">
        <v>2419</v>
      </c>
      <c r="J1236" s="1">
        <v>0.02</v>
      </c>
      <c r="K1236" s="1">
        <v>0.1</v>
      </c>
      <c r="L1236" s="49">
        <v>6</v>
      </c>
      <c r="M1236" s="50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66"/>
      <c r="C1237" s="1" t="s">
        <v>2115</v>
      </c>
      <c r="D1237" s="1"/>
      <c r="E1237" s="1"/>
      <c r="F1237" s="1" t="s">
        <v>2433</v>
      </c>
      <c r="G1237" s="1">
        <v>2</v>
      </c>
      <c r="H1237" s="1" t="s">
        <v>19</v>
      </c>
      <c r="I1237" s="1" t="s">
        <v>2419</v>
      </c>
      <c r="J1237" s="1">
        <v>0.03</v>
      </c>
      <c r="K1237" s="1">
        <v>0.06</v>
      </c>
      <c r="L1237" s="49">
        <v>6</v>
      </c>
      <c r="M1237" s="50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66"/>
      <c r="C1238" s="1" t="s">
        <v>2115</v>
      </c>
      <c r="D1238" s="1"/>
      <c r="E1238" s="1"/>
      <c r="F1238" s="1" t="s">
        <v>2434</v>
      </c>
      <c r="G1238" s="1">
        <v>5</v>
      </c>
      <c r="H1238" s="1" t="s">
        <v>19</v>
      </c>
      <c r="I1238" s="1" t="s">
        <v>2419</v>
      </c>
      <c r="J1238" s="1">
        <v>0.02</v>
      </c>
      <c r="K1238" s="1">
        <v>0.1</v>
      </c>
      <c r="L1238" s="49">
        <v>6</v>
      </c>
      <c r="M1238" s="50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66"/>
      <c r="C1239" s="1" t="s">
        <v>2115</v>
      </c>
      <c r="D1239" s="1"/>
      <c r="E1239" s="1"/>
      <c r="F1239" s="1" t="s">
        <v>2435</v>
      </c>
      <c r="G1239" s="1">
        <v>2</v>
      </c>
      <c r="H1239" s="1" t="s">
        <v>19</v>
      </c>
      <c r="I1239" s="1" t="s">
        <v>2419</v>
      </c>
      <c r="J1239" s="1">
        <v>0.02</v>
      </c>
      <c r="K1239" s="1">
        <v>0.04</v>
      </c>
      <c r="L1239" s="49">
        <v>6</v>
      </c>
      <c r="M1239" s="50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66"/>
      <c r="C1240" s="1" t="s">
        <v>2115</v>
      </c>
      <c r="D1240" s="1"/>
      <c r="E1240" s="1"/>
      <c r="F1240" s="1" t="s">
        <v>2436</v>
      </c>
      <c r="G1240" s="1">
        <v>2</v>
      </c>
      <c r="H1240" s="1" t="s">
        <v>19</v>
      </c>
      <c r="I1240" s="1" t="s">
        <v>2419</v>
      </c>
      <c r="J1240" s="1">
        <v>0.03</v>
      </c>
      <c r="K1240" s="1">
        <v>0.06</v>
      </c>
      <c r="L1240" s="49">
        <v>6</v>
      </c>
      <c r="M1240" s="50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66"/>
      <c r="C1241" s="1" t="s">
        <v>2115</v>
      </c>
      <c r="D1241" s="1"/>
      <c r="E1241" s="1"/>
      <c r="F1241" s="1" t="s">
        <v>2437</v>
      </c>
      <c r="G1241" s="1">
        <v>2</v>
      </c>
      <c r="H1241" s="1" t="s">
        <v>19</v>
      </c>
      <c r="I1241" s="1" t="s">
        <v>2419</v>
      </c>
      <c r="J1241" s="1">
        <v>0.02</v>
      </c>
      <c r="K1241" s="1">
        <v>0.04</v>
      </c>
      <c r="L1241" s="49">
        <v>6</v>
      </c>
      <c r="M1241" s="50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66"/>
      <c r="C1242" s="1" t="s">
        <v>2115</v>
      </c>
      <c r="D1242" s="1"/>
      <c r="E1242" s="1"/>
      <c r="F1242" s="1" t="s">
        <v>2438</v>
      </c>
      <c r="G1242" s="1">
        <v>2</v>
      </c>
      <c r="H1242" s="1" t="s">
        <v>19</v>
      </c>
      <c r="I1242" s="1" t="s">
        <v>2419</v>
      </c>
      <c r="J1242" s="1">
        <v>0.03</v>
      </c>
      <c r="K1242" s="1">
        <v>0.06</v>
      </c>
      <c r="L1242" s="49">
        <v>6</v>
      </c>
      <c r="M1242" s="50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66"/>
      <c r="C1243" s="1" t="s">
        <v>2115</v>
      </c>
      <c r="D1243" s="1"/>
      <c r="E1243" s="1"/>
      <c r="F1243" s="1" t="s">
        <v>2439</v>
      </c>
      <c r="G1243" s="1">
        <v>4</v>
      </c>
      <c r="H1243" s="1" t="s">
        <v>19</v>
      </c>
      <c r="I1243" s="1" t="s">
        <v>2419</v>
      </c>
      <c r="J1243" s="1">
        <v>0.04</v>
      </c>
      <c r="K1243" s="1">
        <v>0.16</v>
      </c>
      <c r="L1243" s="49">
        <v>6</v>
      </c>
      <c r="M1243" s="50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66"/>
      <c r="C1244" s="1" t="s">
        <v>2115</v>
      </c>
      <c r="D1244" s="1"/>
      <c r="E1244" s="1"/>
      <c r="F1244" s="1" t="s">
        <v>2440</v>
      </c>
      <c r="G1244" s="1">
        <v>2</v>
      </c>
      <c r="H1244" s="1" t="s">
        <v>19</v>
      </c>
      <c r="I1244" s="1" t="s">
        <v>2419</v>
      </c>
      <c r="J1244" s="1">
        <v>0.04</v>
      </c>
      <c r="K1244" s="1">
        <v>0.08</v>
      </c>
      <c r="L1244" s="49">
        <v>6</v>
      </c>
      <c r="M1244" s="50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66"/>
      <c r="C1245" s="1" t="s">
        <v>2115</v>
      </c>
      <c r="D1245" s="1"/>
      <c r="E1245" s="1"/>
      <c r="F1245" s="1" t="s">
        <v>2441</v>
      </c>
      <c r="G1245" s="1">
        <v>3</v>
      </c>
      <c r="H1245" s="1" t="s">
        <v>19</v>
      </c>
      <c r="I1245" s="1" t="s">
        <v>2419</v>
      </c>
      <c r="J1245" s="1">
        <v>0.05</v>
      </c>
      <c r="K1245" s="1">
        <v>0.15000000000000002</v>
      </c>
      <c r="L1245" s="49">
        <v>6</v>
      </c>
      <c r="M1245" s="50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66"/>
      <c r="C1246" s="1" t="s">
        <v>861</v>
      </c>
      <c r="D1246" s="1"/>
      <c r="E1246" s="1" t="s">
        <v>753</v>
      </c>
      <c r="F1246" s="1" t="s">
        <v>834</v>
      </c>
      <c r="G1246" s="1">
        <v>1</v>
      </c>
      <c r="H1246" s="1" t="s">
        <v>19</v>
      </c>
      <c r="I1246" s="1" t="s">
        <v>433</v>
      </c>
      <c r="J1246" s="1">
        <v>9.5</v>
      </c>
      <c r="K1246" s="1">
        <v>9.5</v>
      </c>
      <c r="L1246" s="49">
        <v>6</v>
      </c>
      <c r="M1246" s="50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66"/>
      <c r="C1247" s="1" t="s">
        <v>861</v>
      </c>
      <c r="D1247" s="1"/>
      <c r="E1247" s="1" t="s">
        <v>753</v>
      </c>
      <c r="F1247" s="1" t="s">
        <v>834</v>
      </c>
      <c r="G1247" s="1">
        <v>1</v>
      </c>
      <c r="H1247" s="1" t="s">
        <v>19</v>
      </c>
      <c r="I1247" s="1" t="s">
        <v>435</v>
      </c>
      <c r="J1247" s="1">
        <v>9.5</v>
      </c>
      <c r="K1247" s="1">
        <v>9.5</v>
      </c>
      <c r="L1247" s="49">
        <v>6</v>
      </c>
      <c r="M1247" s="50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66"/>
      <c r="C1248" s="1" t="s">
        <v>861</v>
      </c>
      <c r="D1248" s="1"/>
      <c r="E1248" s="1" t="s">
        <v>1108</v>
      </c>
      <c r="F1248" s="1" t="s">
        <v>835</v>
      </c>
      <c r="G1248" s="1">
        <v>1</v>
      </c>
      <c r="H1248" s="1" t="s">
        <v>19</v>
      </c>
      <c r="I1248" s="1" t="s">
        <v>433</v>
      </c>
      <c r="J1248" s="1">
        <v>7.5</v>
      </c>
      <c r="K1248" s="1">
        <v>7.5</v>
      </c>
      <c r="L1248" s="49">
        <v>6</v>
      </c>
      <c r="M1248" s="50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66"/>
      <c r="C1249" s="1" t="s">
        <v>861</v>
      </c>
      <c r="D1249" s="1"/>
      <c r="E1249" s="1" t="s">
        <v>1115</v>
      </c>
      <c r="F1249" s="1" t="s">
        <v>846</v>
      </c>
      <c r="G1249" s="1">
        <v>2</v>
      </c>
      <c r="H1249" s="1" t="s">
        <v>19</v>
      </c>
      <c r="I1249" s="1" t="s">
        <v>432</v>
      </c>
      <c r="J1249" s="1">
        <v>14.9</v>
      </c>
      <c r="K1249" s="1">
        <v>29.8</v>
      </c>
      <c r="L1249" s="49">
        <v>6</v>
      </c>
      <c r="M1249" s="50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66"/>
      <c r="C1250" s="1" t="s">
        <v>861</v>
      </c>
      <c r="D1250" s="1"/>
      <c r="E1250" s="1" t="s">
        <v>1119</v>
      </c>
      <c r="F1250" s="1" t="s">
        <v>850</v>
      </c>
      <c r="G1250" s="1">
        <v>2</v>
      </c>
      <c r="H1250" s="1" t="s">
        <v>19</v>
      </c>
      <c r="I1250" s="1" t="s">
        <v>433</v>
      </c>
      <c r="J1250" s="1">
        <v>6.7</v>
      </c>
      <c r="K1250" s="1">
        <v>13.4</v>
      </c>
      <c r="L1250" s="49">
        <v>6</v>
      </c>
      <c r="M1250" s="50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66"/>
      <c r="C1251" s="1" t="s">
        <v>861</v>
      </c>
      <c r="D1251" s="1"/>
      <c r="E1251" s="1" t="s">
        <v>1119</v>
      </c>
      <c r="F1251" s="1" t="s">
        <v>850</v>
      </c>
      <c r="G1251" s="1">
        <v>2</v>
      </c>
      <c r="H1251" s="1" t="s">
        <v>19</v>
      </c>
      <c r="I1251" s="1" t="s">
        <v>435</v>
      </c>
      <c r="J1251" s="1">
        <v>6.7</v>
      </c>
      <c r="K1251" s="1">
        <v>13.4</v>
      </c>
      <c r="L1251" s="49">
        <v>6</v>
      </c>
      <c r="M1251" s="50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66"/>
      <c r="C1252" s="1" t="s">
        <v>861</v>
      </c>
      <c r="D1252" s="1"/>
      <c r="E1252" s="1" t="s">
        <v>1120</v>
      </c>
      <c r="F1252" s="1" t="s">
        <v>851</v>
      </c>
      <c r="G1252" s="1">
        <v>2</v>
      </c>
      <c r="H1252" s="1" t="s">
        <v>19</v>
      </c>
      <c r="I1252" s="1" t="s">
        <v>433</v>
      </c>
      <c r="J1252" s="1">
        <v>3.9</v>
      </c>
      <c r="K1252" s="1">
        <v>7.8</v>
      </c>
      <c r="L1252" s="49">
        <v>6</v>
      </c>
      <c r="M1252" s="50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66"/>
      <c r="C1253" s="1"/>
      <c r="D1253" s="1"/>
      <c r="E1253" s="1"/>
      <c r="F1253" s="1" t="s">
        <v>2461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9">
        <v>6</v>
      </c>
      <c r="M1253" s="50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66"/>
      <c r="C1254" s="1"/>
      <c r="D1254" s="1"/>
      <c r="E1254" s="1"/>
      <c r="F1254" s="1" t="s">
        <v>2462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9">
        <v>6</v>
      </c>
      <c r="M1254" s="50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66"/>
      <c r="C1255" s="1"/>
      <c r="D1255" s="1"/>
      <c r="E1255" s="1"/>
      <c r="F1255" s="1" t="s">
        <v>2463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9">
        <v>6</v>
      </c>
      <c r="M1255" s="50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66"/>
      <c r="C1256" s="1"/>
      <c r="D1256" s="1"/>
      <c r="E1256" s="1"/>
      <c r="F1256" s="1" t="s">
        <v>2464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9">
        <v>6</v>
      </c>
      <c r="M1256" s="50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66"/>
      <c r="C1257" s="1"/>
      <c r="D1257" s="1"/>
      <c r="E1257" s="1"/>
      <c r="F1257" s="1" t="s">
        <v>2465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9">
        <v>6</v>
      </c>
      <c r="M1257" s="50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66"/>
      <c r="C1258" s="1"/>
      <c r="D1258" s="1"/>
      <c r="E1258" s="1"/>
      <c r="F1258" s="1" t="s">
        <v>2321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9">
        <v>6</v>
      </c>
      <c r="M1258" s="50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66"/>
      <c r="C1259" s="1"/>
      <c r="D1259" s="1"/>
      <c r="E1259" s="1"/>
      <c r="F1259" s="1" t="s">
        <v>2466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9">
        <v>6</v>
      </c>
      <c r="M1259" s="50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66"/>
      <c r="C1260" s="1"/>
      <c r="D1260" s="1"/>
      <c r="E1260" s="1"/>
      <c r="F1260" s="1" t="s">
        <v>2467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9">
        <v>6</v>
      </c>
      <c r="M1260" s="50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66"/>
      <c r="C1261" s="1"/>
      <c r="D1261" s="1"/>
      <c r="E1261" s="1"/>
      <c r="F1261" s="1" t="s">
        <v>2468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9">
        <v>6</v>
      </c>
      <c r="M1261" s="50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66"/>
      <c r="C1262" s="1" t="s">
        <v>2469</v>
      </c>
      <c r="D1262" s="1"/>
      <c r="E1262" s="1"/>
      <c r="F1262" s="1" t="s">
        <v>2470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9">
        <v>6</v>
      </c>
      <c r="M1262" s="50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66"/>
      <c r="C1263" s="1"/>
      <c r="D1263" s="1"/>
      <c r="E1263" s="1"/>
      <c r="F1263" s="1" t="s">
        <v>2471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9">
        <v>6</v>
      </c>
      <c r="M1263" s="50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66"/>
      <c r="C1264" s="1"/>
      <c r="D1264" s="1"/>
      <c r="E1264" s="1"/>
      <c r="F1264" s="1" t="s">
        <v>2472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9">
        <v>6</v>
      </c>
      <c r="M1264" s="50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66"/>
      <c r="C1265" s="1"/>
      <c r="D1265" s="1"/>
      <c r="E1265" s="1"/>
      <c r="F1265" s="1" t="s">
        <v>2473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9">
        <v>6</v>
      </c>
      <c r="M1265" s="50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66"/>
      <c r="C1266" s="1"/>
      <c r="D1266" s="1"/>
      <c r="E1266" s="1"/>
      <c r="F1266" s="1" t="s">
        <v>2474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9">
        <v>6</v>
      </c>
      <c r="M1266" s="50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66"/>
      <c r="C1267" s="1"/>
      <c r="D1267" s="1"/>
      <c r="E1267" s="1"/>
      <c r="F1267" s="1" t="s">
        <v>2475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9">
        <v>6</v>
      </c>
      <c r="M1267" s="50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66"/>
      <c r="C1268" s="1"/>
      <c r="D1268" s="1"/>
      <c r="E1268" s="1"/>
      <c r="F1268" s="1" t="s">
        <v>2476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9">
        <v>6</v>
      </c>
      <c r="M1268" s="50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66"/>
      <c r="C1269" s="1"/>
      <c r="D1269" s="1"/>
      <c r="E1269" s="1"/>
      <c r="F1269" s="1" t="s">
        <v>2477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9">
        <v>6</v>
      </c>
      <c r="M1269" s="50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66"/>
      <c r="C1270" s="1"/>
      <c r="D1270" s="1"/>
      <c r="E1270" s="1"/>
      <c r="F1270" s="1" t="s">
        <v>2478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9">
        <v>6</v>
      </c>
      <c r="M1270" s="50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66"/>
      <c r="C1271" s="1"/>
      <c r="D1271" s="1"/>
      <c r="E1271" s="1"/>
      <c r="F1271" s="1" t="s">
        <v>2479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9">
        <v>6</v>
      </c>
      <c r="M1271" s="50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66"/>
      <c r="C1272" s="1" t="s">
        <v>2324</v>
      </c>
      <c r="D1272" s="1"/>
      <c r="E1272" s="1"/>
      <c r="F1272" s="1" t="s">
        <v>2480</v>
      </c>
      <c r="G1272" s="1">
        <v>1</v>
      </c>
      <c r="H1272" s="1" t="s">
        <v>19</v>
      </c>
      <c r="I1272" s="1" t="s">
        <v>2324</v>
      </c>
      <c r="J1272" s="1">
        <v>2.8</v>
      </c>
      <c r="K1272" s="1">
        <v>2.8</v>
      </c>
      <c r="L1272" s="49">
        <v>6</v>
      </c>
      <c r="M1272" s="50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66"/>
      <c r="C1273" s="1" t="s">
        <v>2326</v>
      </c>
      <c r="D1273" s="1"/>
      <c r="E1273" s="1"/>
      <c r="F1273" s="1" t="s">
        <v>2481</v>
      </c>
      <c r="G1273" s="1">
        <v>1</v>
      </c>
      <c r="H1273" s="1" t="s">
        <v>19</v>
      </c>
      <c r="I1273" s="1" t="s">
        <v>2326</v>
      </c>
      <c r="J1273" s="1">
        <v>2.8</v>
      </c>
      <c r="K1273" s="1">
        <v>2.8</v>
      </c>
      <c r="L1273" s="49">
        <v>6</v>
      </c>
      <c r="M1273" s="50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66"/>
      <c r="C1274" s="1" t="s">
        <v>2328</v>
      </c>
      <c r="D1274" s="1"/>
      <c r="E1274" s="1"/>
      <c r="F1274" s="1" t="s">
        <v>2482</v>
      </c>
      <c r="G1274" s="1">
        <v>1</v>
      </c>
      <c r="H1274" s="1" t="s">
        <v>19</v>
      </c>
      <c r="I1274" s="1" t="s">
        <v>2328</v>
      </c>
      <c r="J1274" s="1">
        <v>2.8</v>
      </c>
      <c r="K1274" s="1">
        <v>2.8</v>
      </c>
      <c r="L1274" s="49">
        <v>6</v>
      </c>
      <c r="M1274" s="50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66"/>
      <c r="C1275" s="1" t="s">
        <v>2330</v>
      </c>
      <c r="D1275" s="1"/>
      <c r="E1275" s="1"/>
      <c r="F1275" s="1" t="s">
        <v>2483</v>
      </c>
      <c r="G1275" s="1">
        <v>1</v>
      </c>
      <c r="H1275" s="1" t="s">
        <v>19</v>
      </c>
      <c r="I1275" s="1" t="s">
        <v>2330</v>
      </c>
      <c r="J1275" s="1">
        <v>2.8</v>
      </c>
      <c r="K1275" s="1">
        <v>2.8</v>
      </c>
      <c r="L1275" s="49">
        <v>6</v>
      </c>
      <c r="M1275" s="50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66"/>
      <c r="C1276" s="1" t="s">
        <v>2332</v>
      </c>
      <c r="D1276" s="1"/>
      <c r="E1276" s="1"/>
      <c r="F1276" s="1" t="s">
        <v>2484</v>
      </c>
      <c r="G1276" s="1">
        <v>1</v>
      </c>
      <c r="H1276" s="1" t="s">
        <v>19</v>
      </c>
      <c r="I1276" s="1" t="s">
        <v>2332</v>
      </c>
      <c r="J1276" s="1">
        <v>2.8</v>
      </c>
      <c r="K1276" s="1">
        <v>2.8</v>
      </c>
      <c r="L1276" s="49">
        <v>6</v>
      </c>
      <c r="M1276" s="50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66"/>
      <c r="C1277" s="1" t="s">
        <v>1157</v>
      </c>
      <c r="D1277" s="1"/>
      <c r="E1277" s="1" t="s">
        <v>2</v>
      </c>
      <c r="F1277" s="1" t="s">
        <v>1158</v>
      </c>
      <c r="G1277" s="1">
        <v>2</v>
      </c>
      <c r="H1277" s="1" t="s">
        <v>19</v>
      </c>
      <c r="I1277" s="1" t="s">
        <v>431</v>
      </c>
      <c r="J1277" s="1">
        <v>11.5</v>
      </c>
      <c r="K1277" s="1">
        <v>23</v>
      </c>
      <c r="L1277" s="49">
        <v>5</v>
      </c>
      <c r="M1277" s="50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66"/>
      <c r="C1278" s="1" t="s">
        <v>1157</v>
      </c>
      <c r="D1278" s="1"/>
      <c r="E1278" s="1" t="s">
        <v>51</v>
      </c>
      <c r="F1278" s="1" t="s">
        <v>1159</v>
      </c>
      <c r="G1278" s="1">
        <v>4</v>
      </c>
      <c r="H1278" s="1" t="s">
        <v>19</v>
      </c>
      <c r="I1278" s="1" t="s">
        <v>431</v>
      </c>
      <c r="J1278" s="1">
        <v>1.5</v>
      </c>
      <c r="K1278" s="1">
        <v>6</v>
      </c>
      <c r="L1278" s="49">
        <v>5</v>
      </c>
      <c r="M1278" s="50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66"/>
      <c r="C1279" s="1" t="s">
        <v>1157</v>
      </c>
      <c r="D1279" s="1"/>
      <c r="E1279" s="1" t="s">
        <v>753</v>
      </c>
      <c r="F1279" s="1" t="s">
        <v>1160</v>
      </c>
      <c r="G1279" s="1">
        <v>2</v>
      </c>
      <c r="H1279" s="1" t="s">
        <v>19</v>
      </c>
      <c r="I1279" s="1" t="s">
        <v>431</v>
      </c>
      <c r="J1279" s="1">
        <v>5</v>
      </c>
      <c r="K1279" s="1">
        <v>10</v>
      </c>
      <c r="L1279" s="49">
        <v>5</v>
      </c>
      <c r="M1279" s="50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66"/>
      <c r="C1280" s="1" t="s">
        <v>1157</v>
      </c>
      <c r="D1280" s="1"/>
      <c r="E1280" s="1" t="s">
        <v>108</v>
      </c>
      <c r="F1280" s="1" t="s">
        <v>1162</v>
      </c>
      <c r="G1280" s="1">
        <v>4</v>
      </c>
      <c r="H1280" s="1" t="s">
        <v>19</v>
      </c>
      <c r="I1280" s="1" t="s">
        <v>431</v>
      </c>
      <c r="J1280" s="1">
        <v>0.3</v>
      </c>
      <c r="K1280" s="1">
        <v>1.2</v>
      </c>
      <c r="L1280" s="49">
        <v>5</v>
      </c>
      <c r="M1280" s="50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66"/>
      <c r="C1281" s="1" t="s">
        <v>1157</v>
      </c>
      <c r="D1281" s="1"/>
      <c r="E1281" s="1" t="s">
        <v>181</v>
      </c>
      <c r="F1281" s="1" t="s">
        <v>1163</v>
      </c>
      <c r="G1281" s="1">
        <v>8</v>
      </c>
      <c r="H1281" s="1" t="s">
        <v>19</v>
      </c>
      <c r="I1281" s="1" t="s">
        <v>431</v>
      </c>
      <c r="J1281" s="1">
        <v>1</v>
      </c>
      <c r="K1281" s="1">
        <v>8</v>
      </c>
      <c r="L1281" s="49">
        <v>5</v>
      </c>
      <c r="M1281" s="50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66"/>
      <c r="C1282" s="1" t="s">
        <v>1157</v>
      </c>
      <c r="D1282" s="1"/>
      <c r="E1282" s="1" t="s">
        <v>469</v>
      </c>
      <c r="F1282" s="1" t="s">
        <v>1164</v>
      </c>
      <c r="G1282" s="1">
        <v>2</v>
      </c>
      <c r="H1282" s="1" t="s">
        <v>19</v>
      </c>
      <c r="I1282" s="1" t="s">
        <v>431</v>
      </c>
      <c r="J1282" s="1">
        <v>0.6</v>
      </c>
      <c r="K1282" s="1">
        <v>1.2</v>
      </c>
      <c r="L1282" s="49">
        <v>5</v>
      </c>
      <c r="M1282" s="50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66"/>
      <c r="C1283" s="1" t="s">
        <v>1157</v>
      </c>
      <c r="D1283" s="1"/>
      <c r="E1283" s="1" t="s">
        <v>2</v>
      </c>
      <c r="F1283" s="1" t="s">
        <v>1158</v>
      </c>
      <c r="G1283" s="1">
        <v>2</v>
      </c>
      <c r="H1283" s="1" t="s">
        <v>19</v>
      </c>
      <c r="I1283" s="1" t="s">
        <v>432</v>
      </c>
      <c r="J1283" s="1">
        <v>11.5</v>
      </c>
      <c r="K1283" s="1">
        <v>23</v>
      </c>
      <c r="L1283" s="49">
        <v>5</v>
      </c>
      <c r="M1283" s="50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66"/>
      <c r="C1284" s="1" t="s">
        <v>1157</v>
      </c>
      <c r="D1284" s="1"/>
      <c r="E1284" s="1" t="s">
        <v>51</v>
      </c>
      <c r="F1284" s="1" t="s">
        <v>1159</v>
      </c>
      <c r="G1284" s="1">
        <v>4</v>
      </c>
      <c r="H1284" s="1" t="s">
        <v>19</v>
      </c>
      <c r="I1284" s="1" t="s">
        <v>432</v>
      </c>
      <c r="J1284" s="1">
        <v>1.5</v>
      </c>
      <c r="K1284" s="1">
        <v>6</v>
      </c>
      <c r="L1284" s="49">
        <v>5</v>
      </c>
      <c r="M1284" s="50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66"/>
      <c r="C1285" s="1" t="s">
        <v>1157</v>
      </c>
      <c r="D1285" s="1"/>
      <c r="E1285" s="1" t="s">
        <v>753</v>
      </c>
      <c r="F1285" s="1" t="s">
        <v>1160</v>
      </c>
      <c r="G1285" s="1">
        <v>2</v>
      </c>
      <c r="H1285" s="1" t="s">
        <v>19</v>
      </c>
      <c r="I1285" s="1" t="s">
        <v>432</v>
      </c>
      <c r="J1285" s="1">
        <v>5</v>
      </c>
      <c r="K1285" s="1">
        <v>10</v>
      </c>
      <c r="L1285" s="49">
        <v>5</v>
      </c>
      <c r="M1285" s="50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66"/>
      <c r="C1286" s="1" t="s">
        <v>1157</v>
      </c>
      <c r="D1286" s="1"/>
      <c r="E1286" s="1" t="s">
        <v>108</v>
      </c>
      <c r="F1286" s="1" t="s">
        <v>1162</v>
      </c>
      <c r="G1286" s="1">
        <v>4</v>
      </c>
      <c r="H1286" s="1" t="s">
        <v>19</v>
      </c>
      <c r="I1286" s="1" t="s">
        <v>432</v>
      </c>
      <c r="J1286" s="1">
        <v>0.3</v>
      </c>
      <c r="K1286" s="1">
        <v>1.2</v>
      </c>
      <c r="L1286" s="49">
        <v>5</v>
      </c>
      <c r="M1286" s="50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66"/>
      <c r="C1287" s="1" t="s">
        <v>1157</v>
      </c>
      <c r="D1287" s="1"/>
      <c r="E1287" s="1" t="s">
        <v>181</v>
      </c>
      <c r="F1287" s="1" t="s">
        <v>1163</v>
      </c>
      <c r="G1287" s="1">
        <v>8</v>
      </c>
      <c r="H1287" s="1" t="s">
        <v>19</v>
      </c>
      <c r="I1287" s="1" t="s">
        <v>432</v>
      </c>
      <c r="J1287" s="1">
        <v>1</v>
      </c>
      <c r="K1287" s="1">
        <v>8</v>
      </c>
      <c r="L1287" s="49">
        <v>5</v>
      </c>
      <c r="M1287" s="50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66"/>
      <c r="C1288" s="1" t="s">
        <v>1157</v>
      </c>
      <c r="D1288" s="1"/>
      <c r="E1288" s="1" t="s">
        <v>469</v>
      </c>
      <c r="F1288" s="1" t="s">
        <v>1164</v>
      </c>
      <c r="G1288" s="1">
        <v>2</v>
      </c>
      <c r="H1288" s="1" t="s">
        <v>19</v>
      </c>
      <c r="I1288" s="1" t="s">
        <v>432</v>
      </c>
      <c r="J1288" s="1">
        <v>0.6</v>
      </c>
      <c r="K1288" s="1">
        <v>1.2</v>
      </c>
      <c r="L1288" s="49">
        <v>5</v>
      </c>
      <c r="M1288" s="50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66"/>
      <c r="C1289" s="1" t="s">
        <v>1157</v>
      </c>
      <c r="D1289" s="1"/>
      <c r="E1289" s="1" t="s">
        <v>2</v>
      </c>
      <c r="F1289" s="1" t="s">
        <v>1158</v>
      </c>
      <c r="G1289" s="1">
        <v>2</v>
      </c>
      <c r="H1289" s="1" t="s">
        <v>19</v>
      </c>
      <c r="I1289" s="1" t="s">
        <v>433</v>
      </c>
      <c r="J1289" s="1">
        <v>11.5</v>
      </c>
      <c r="K1289" s="1">
        <v>23</v>
      </c>
      <c r="L1289" s="49">
        <v>5</v>
      </c>
      <c r="M1289" s="50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66"/>
      <c r="C1290" s="1" t="s">
        <v>1157</v>
      </c>
      <c r="D1290" s="1"/>
      <c r="E1290" s="1" t="s">
        <v>51</v>
      </c>
      <c r="F1290" s="1" t="s">
        <v>1159</v>
      </c>
      <c r="G1290" s="1">
        <v>4</v>
      </c>
      <c r="H1290" s="1" t="s">
        <v>19</v>
      </c>
      <c r="I1290" s="1" t="s">
        <v>433</v>
      </c>
      <c r="J1290" s="1">
        <v>1.5</v>
      </c>
      <c r="K1290" s="1">
        <v>6</v>
      </c>
      <c r="L1290" s="49">
        <v>5</v>
      </c>
      <c r="M1290" s="50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66"/>
      <c r="C1291" s="1" t="s">
        <v>1157</v>
      </c>
      <c r="D1291" s="1"/>
      <c r="E1291" s="1" t="s">
        <v>753</v>
      </c>
      <c r="F1291" s="1" t="s">
        <v>1160</v>
      </c>
      <c r="G1291" s="1">
        <v>2</v>
      </c>
      <c r="H1291" s="1" t="s">
        <v>19</v>
      </c>
      <c r="I1291" s="1" t="s">
        <v>433</v>
      </c>
      <c r="J1291" s="1">
        <v>5</v>
      </c>
      <c r="K1291" s="1">
        <v>10</v>
      </c>
      <c r="L1291" s="49">
        <v>5</v>
      </c>
      <c r="M1291" s="50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66"/>
      <c r="C1292" s="1" t="s">
        <v>1157</v>
      </c>
      <c r="D1292" s="1"/>
      <c r="E1292" s="1" t="s">
        <v>108</v>
      </c>
      <c r="F1292" s="1" t="s">
        <v>1162</v>
      </c>
      <c r="G1292" s="1">
        <v>4</v>
      </c>
      <c r="H1292" s="1" t="s">
        <v>19</v>
      </c>
      <c r="I1292" s="1" t="s">
        <v>433</v>
      </c>
      <c r="J1292" s="1">
        <v>0.3</v>
      </c>
      <c r="K1292" s="1">
        <v>1.2</v>
      </c>
      <c r="L1292" s="49">
        <v>5</v>
      </c>
      <c r="M1292" s="50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66"/>
      <c r="C1293" s="1" t="s">
        <v>1157</v>
      </c>
      <c r="D1293" s="1"/>
      <c r="E1293" s="1" t="s">
        <v>181</v>
      </c>
      <c r="F1293" s="1" t="s">
        <v>1163</v>
      </c>
      <c r="G1293" s="1">
        <v>8</v>
      </c>
      <c r="H1293" s="1" t="s">
        <v>19</v>
      </c>
      <c r="I1293" s="1" t="s">
        <v>433</v>
      </c>
      <c r="J1293" s="1">
        <v>1</v>
      </c>
      <c r="K1293" s="1">
        <v>8</v>
      </c>
      <c r="L1293" s="49">
        <v>5</v>
      </c>
      <c r="M1293" s="50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66"/>
      <c r="C1294" s="1" t="s">
        <v>1157</v>
      </c>
      <c r="D1294" s="1"/>
      <c r="E1294" s="1" t="s">
        <v>469</v>
      </c>
      <c r="F1294" s="1" t="s">
        <v>1164</v>
      </c>
      <c r="G1294" s="1">
        <v>2</v>
      </c>
      <c r="H1294" s="1" t="s">
        <v>19</v>
      </c>
      <c r="I1294" s="1" t="s">
        <v>433</v>
      </c>
      <c r="J1294" s="1">
        <v>0.6</v>
      </c>
      <c r="K1294" s="1">
        <v>1.2</v>
      </c>
      <c r="L1294" s="49">
        <v>5</v>
      </c>
      <c r="M1294" s="50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66"/>
      <c r="C1295" s="1" t="s">
        <v>1157</v>
      </c>
      <c r="D1295" s="1"/>
      <c r="E1295" s="1" t="s">
        <v>2</v>
      </c>
      <c r="F1295" s="1" t="s">
        <v>1158</v>
      </c>
      <c r="G1295" s="1">
        <v>2</v>
      </c>
      <c r="H1295" s="1" t="s">
        <v>19</v>
      </c>
      <c r="I1295" s="1" t="s">
        <v>434</v>
      </c>
      <c r="J1295" s="1">
        <v>11.5</v>
      </c>
      <c r="K1295" s="1">
        <v>23</v>
      </c>
      <c r="L1295" s="49">
        <v>5</v>
      </c>
      <c r="M1295" s="50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66"/>
      <c r="C1296" s="1" t="s">
        <v>1157</v>
      </c>
      <c r="D1296" s="1"/>
      <c r="E1296" s="1" t="s">
        <v>51</v>
      </c>
      <c r="F1296" s="1" t="s">
        <v>1159</v>
      </c>
      <c r="G1296" s="1">
        <v>4</v>
      </c>
      <c r="H1296" s="1" t="s">
        <v>19</v>
      </c>
      <c r="I1296" s="1" t="s">
        <v>434</v>
      </c>
      <c r="J1296" s="1">
        <v>1.5</v>
      </c>
      <c r="K1296" s="1">
        <v>6</v>
      </c>
      <c r="L1296" s="49">
        <v>5</v>
      </c>
      <c r="M1296" s="50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66"/>
      <c r="C1297" s="1" t="s">
        <v>1157</v>
      </c>
      <c r="D1297" s="1"/>
      <c r="E1297" s="1" t="s">
        <v>753</v>
      </c>
      <c r="F1297" s="1" t="s">
        <v>1160</v>
      </c>
      <c r="G1297" s="1">
        <v>2</v>
      </c>
      <c r="H1297" s="1" t="s">
        <v>19</v>
      </c>
      <c r="I1297" s="1" t="s">
        <v>434</v>
      </c>
      <c r="J1297" s="1">
        <v>5</v>
      </c>
      <c r="K1297" s="1">
        <v>10</v>
      </c>
      <c r="L1297" s="49">
        <v>5</v>
      </c>
      <c r="M1297" s="50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66"/>
      <c r="C1298" s="1" t="s">
        <v>1157</v>
      </c>
      <c r="D1298" s="1"/>
      <c r="E1298" s="1" t="s">
        <v>108</v>
      </c>
      <c r="F1298" s="1" t="s">
        <v>1162</v>
      </c>
      <c r="G1298" s="1">
        <v>4</v>
      </c>
      <c r="H1298" s="1" t="s">
        <v>19</v>
      </c>
      <c r="I1298" s="1" t="s">
        <v>434</v>
      </c>
      <c r="J1298" s="1">
        <v>0.3</v>
      </c>
      <c r="K1298" s="1">
        <v>1.2</v>
      </c>
      <c r="L1298" s="49">
        <v>5</v>
      </c>
      <c r="M1298" s="50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66"/>
      <c r="C1299" s="1" t="s">
        <v>1157</v>
      </c>
      <c r="D1299" s="1"/>
      <c r="E1299" s="1" t="s">
        <v>181</v>
      </c>
      <c r="F1299" s="1" t="s">
        <v>1163</v>
      </c>
      <c r="G1299" s="1">
        <v>8</v>
      </c>
      <c r="H1299" s="1" t="s">
        <v>19</v>
      </c>
      <c r="I1299" s="1" t="s">
        <v>434</v>
      </c>
      <c r="J1299" s="1">
        <v>1</v>
      </c>
      <c r="K1299" s="1">
        <v>8</v>
      </c>
      <c r="L1299" s="49">
        <v>5</v>
      </c>
      <c r="M1299" s="50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66"/>
      <c r="C1300" s="1" t="s">
        <v>1157</v>
      </c>
      <c r="D1300" s="1"/>
      <c r="E1300" s="1" t="s">
        <v>469</v>
      </c>
      <c r="F1300" s="1" t="s">
        <v>1164</v>
      </c>
      <c r="G1300" s="1">
        <v>2</v>
      </c>
      <c r="H1300" s="1" t="s">
        <v>19</v>
      </c>
      <c r="I1300" s="1" t="s">
        <v>434</v>
      </c>
      <c r="J1300" s="1">
        <v>0.6</v>
      </c>
      <c r="K1300" s="1">
        <v>1.2</v>
      </c>
      <c r="L1300" s="49">
        <v>5</v>
      </c>
      <c r="M1300" s="50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66"/>
      <c r="C1301" s="1" t="s">
        <v>1157</v>
      </c>
      <c r="D1301" s="1"/>
      <c r="E1301" s="1" t="s">
        <v>2</v>
      </c>
      <c r="F1301" s="1" t="s">
        <v>1158</v>
      </c>
      <c r="G1301" s="1">
        <v>2</v>
      </c>
      <c r="H1301" s="1" t="s">
        <v>19</v>
      </c>
      <c r="I1301" s="1" t="s">
        <v>435</v>
      </c>
      <c r="J1301" s="1">
        <v>11.5</v>
      </c>
      <c r="K1301" s="1">
        <v>23</v>
      </c>
      <c r="L1301" s="49">
        <v>5</v>
      </c>
      <c r="M1301" s="50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66"/>
      <c r="C1302" s="1" t="s">
        <v>1157</v>
      </c>
      <c r="D1302" s="1"/>
      <c r="E1302" s="1" t="s">
        <v>51</v>
      </c>
      <c r="F1302" s="1" t="s">
        <v>1159</v>
      </c>
      <c r="G1302" s="1">
        <v>4</v>
      </c>
      <c r="H1302" s="1" t="s">
        <v>19</v>
      </c>
      <c r="I1302" s="1" t="s">
        <v>435</v>
      </c>
      <c r="J1302" s="1">
        <v>1.5</v>
      </c>
      <c r="K1302" s="1">
        <v>6</v>
      </c>
      <c r="L1302" s="49">
        <v>5</v>
      </c>
      <c r="M1302" s="50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66"/>
      <c r="C1303" s="1" t="s">
        <v>1157</v>
      </c>
      <c r="D1303" s="1"/>
      <c r="E1303" s="1" t="s">
        <v>753</v>
      </c>
      <c r="F1303" s="1" t="s">
        <v>1160</v>
      </c>
      <c r="G1303" s="1">
        <v>2</v>
      </c>
      <c r="H1303" s="1" t="s">
        <v>19</v>
      </c>
      <c r="I1303" s="1" t="s">
        <v>435</v>
      </c>
      <c r="J1303" s="1">
        <v>5</v>
      </c>
      <c r="K1303" s="1">
        <v>10</v>
      </c>
      <c r="L1303" s="49">
        <v>5</v>
      </c>
      <c r="M1303" s="50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66"/>
      <c r="C1304" s="1" t="s">
        <v>1157</v>
      </c>
      <c r="D1304" s="1"/>
      <c r="E1304" s="1" t="s">
        <v>108</v>
      </c>
      <c r="F1304" s="1" t="s">
        <v>1162</v>
      </c>
      <c r="G1304" s="1">
        <v>4</v>
      </c>
      <c r="H1304" s="1" t="s">
        <v>19</v>
      </c>
      <c r="I1304" s="1" t="s">
        <v>435</v>
      </c>
      <c r="J1304" s="1">
        <v>0.3</v>
      </c>
      <c r="K1304" s="1">
        <v>1.2</v>
      </c>
      <c r="L1304" s="49">
        <v>5</v>
      </c>
      <c r="M1304" s="50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66"/>
      <c r="C1305" s="1" t="s">
        <v>1157</v>
      </c>
      <c r="D1305" s="1"/>
      <c r="E1305" s="1" t="s">
        <v>181</v>
      </c>
      <c r="F1305" s="1" t="s">
        <v>1163</v>
      </c>
      <c r="G1305" s="1">
        <v>8</v>
      </c>
      <c r="H1305" s="1" t="s">
        <v>19</v>
      </c>
      <c r="I1305" s="1" t="s">
        <v>435</v>
      </c>
      <c r="J1305" s="1">
        <v>1</v>
      </c>
      <c r="K1305" s="1">
        <v>8</v>
      </c>
      <c r="L1305" s="49">
        <v>5</v>
      </c>
      <c r="M1305" s="50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66"/>
      <c r="C1306" s="1" t="s">
        <v>1157</v>
      </c>
      <c r="D1306" s="1"/>
      <c r="E1306" s="1" t="s">
        <v>469</v>
      </c>
      <c r="F1306" s="1" t="s">
        <v>1164</v>
      </c>
      <c r="G1306" s="1">
        <v>2</v>
      </c>
      <c r="H1306" s="1" t="s">
        <v>19</v>
      </c>
      <c r="I1306" s="1" t="s">
        <v>435</v>
      </c>
      <c r="J1306" s="1">
        <v>0.6</v>
      </c>
      <c r="K1306" s="1">
        <v>1.2</v>
      </c>
      <c r="L1306" s="49">
        <v>5</v>
      </c>
      <c r="M1306" s="50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66"/>
      <c r="C1307" s="1" t="s">
        <v>1409</v>
      </c>
      <c r="D1307" s="1"/>
      <c r="E1307" s="1"/>
      <c r="F1307" s="1" t="s">
        <v>1410</v>
      </c>
      <c r="G1307" s="1">
        <v>16</v>
      </c>
      <c r="H1307" s="1" t="s">
        <v>19</v>
      </c>
      <c r="I1307" s="1" t="s">
        <v>1411</v>
      </c>
      <c r="J1307" s="1">
        <v>0.02</v>
      </c>
      <c r="K1307" s="1">
        <v>0.32</v>
      </c>
      <c r="L1307" s="49">
        <v>5</v>
      </c>
      <c r="M1307" s="50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66"/>
      <c r="C1308" s="1" t="s">
        <v>1412</v>
      </c>
      <c r="D1308" s="1"/>
      <c r="E1308" s="1"/>
      <c r="F1308" s="1" t="s">
        <v>1413</v>
      </c>
      <c r="G1308" s="1">
        <v>32</v>
      </c>
      <c r="H1308" s="1" t="s">
        <v>19</v>
      </c>
      <c r="I1308" s="1" t="s">
        <v>433</v>
      </c>
      <c r="J1308" s="1">
        <v>0.02</v>
      </c>
      <c r="K1308" s="1">
        <v>0.64</v>
      </c>
      <c r="L1308" s="49">
        <v>5</v>
      </c>
      <c r="M1308" s="50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66"/>
      <c r="C1309" s="1" t="s">
        <v>1414</v>
      </c>
      <c r="D1309" s="1"/>
      <c r="E1309" s="1"/>
      <c r="F1309" s="1" t="s">
        <v>1415</v>
      </c>
      <c r="G1309" s="1">
        <v>16</v>
      </c>
      <c r="H1309" s="1" t="s">
        <v>19</v>
      </c>
      <c r="I1309" s="1" t="s">
        <v>433</v>
      </c>
      <c r="J1309" s="1">
        <v>0.02</v>
      </c>
      <c r="K1309" s="1">
        <v>0.32</v>
      </c>
      <c r="L1309" s="49">
        <v>5</v>
      </c>
      <c r="M1309" s="50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66"/>
      <c r="C1310" s="1" t="s">
        <v>1416</v>
      </c>
      <c r="D1310" s="1"/>
      <c r="E1310" s="1"/>
      <c r="F1310" s="1" t="s">
        <v>1417</v>
      </c>
      <c r="G1310" s="1">
        <v>8</v>
      </c>
      <c r="H1310" s="1" t="s">
        <v>19</v>
      </c>
      <c r="I1310" s="1" t="s">
        <v>434</v>
      </c>
      <c r="J1310" s="1">
        <v>0.02</v>
      </c>
      <c r="K1310" s="1">
        <v>0.16</v>
      </c>
      <c r="L1310" s="49">
        <v>5</v>
      </c>
      <c r="M1310" s="50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66"/>
      <c r="C1311" s="1" t="s">
        <v>1220</v>
      </c>
      <c r="D1311" s="1"/>
      <c r="E1311" s="1"/>
      <c r="F1311" s="1" t="s">
        <v>1418</v>
      </c>
      <c r="G1311" s="1">
        <v>16</v>
      </c>
      <c r="H1311" s="1" t="s">
        <v>19</v>
      </c>
      <c r="I1311" s="1" t="s">
        <v>433</v>
      </c>
      <c r="J1311" s="1">
        <v>0.02</v>
      </c>
      <c r="K1311" s="1">
        <v>0.32</v>
      </c>
      <c r="L1311" s="49">
        <v>5</v>
      </c>
      <c r="M1311" s="50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66"/>
      <c r="C1312" s="1" t="s">
        <v>1419</v>
      </c>
      <c r="D1312" s="1"/>
      <c r="E1312" s="1"/>
      <c r="F1312" s="1" t="s">
        <v>1420</v>
      </c>
      <c r="G1312" s="1">
        <v>16</v>
      </c>
      <c r="H1312" s="1" t="s">
        <v>19</v>
      </c>
      <c r="I1312" s="1" t="s">
        <v>435</v>
      </c>
      <c r="J1312" s="1">
        <v>0.02</v>
      </c>
      <c r="K1312" s="1">
        <v>0.32</v>
      </c>
      <c r="L1312" s="49">
        <v>5</v>
      </c>
      <c r="M1312" s="50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66"/>
      <c r="C1313" s="1" t="s">
        <v>1421</v>
      </c>
      <c r="D1313" s="1"/>
      <c r="E1313" s="1"/>
      <c r="F1313" s="1" t="s">
        <v>1422</v>
      </c>
      <c r="G1313" s="1">
        <v>16</v>
      </c>
      <c r="H1313" s="1" t="s">
        <v>19</v>
      </c>
      <c r="I1313" s="1" t="s">
        <v>431</v>
      </c>
      <c r="J1313" s="1">
        <v>0.02</v>
      </c>
      <c r="K1313" s="1">
        <v>0.32</v>
      </c>
      <c r="L1313" s="49">
        <v>5</v>
      </c>
      <c r="M1313" s="50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66"/>
      <c r="C1314" s="1" t="s">
        <v>1423</v>
      </c>
      <c r="D1314" s="1"/>
      <c r="E1314" s="1"/>
      <c r="F1314" s="1" t="s">
        <v>1424</v>
      </c>
      <c r="G1314" s="1">
        <v>16</v>
      </c>
      <c r="H1314" s="1" t="s">
        <v>19</v>
      </c>
      <c r="I1314" s="1" t="s">
        <v>434</v>
      </c>
      <c r="J1314" s="1">
        <v>0.02</v>
      </c>
      <c r="K1314" s="1">
        <v>0.32</v>
      </c>
      <c r="L1314" s="49">
        <v>5</v>
      </c>
      <c r="M1314" s="50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66"/>
      <c r="C1315" s="1" t="s">
        <v>1425</v>
      </c>
      <c r="D1315" s="1"/>
      <c r="E1315" s="1"/>
      <c r="F1315" s="1" t="s">
        <v>1426</v>
      </c>
      <c r="G1315" s="1">
        <v>14</v>
      </c>
      <c r="H1315" s="1" t="s">
        <v>19</v>
      </c>
      <c r="I1315" s="1" t="s">
        <v>1427</v>
      </c>
      <c r="J1315" s="1">
        <v>0.02</v>
      </c>
      <c r="K1315" s="1">
        <v>0.28000000000000003</v>
      </c>
      <c r="L1315" s="49">
        <v>5</v>
      </c>
      <c r="M1315" s="50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66"/>
      <c r="C1316" s="1" t="s">
        <v>1428</v>
      </c>
      <c r="D1316" s="1"/>
      <c r="E1316" s="1"/>
      <c r="F1316" s="1" t="s">
        <v>1429</v>
      </c>
      <c r="G1316" s="1">
        <v>8</v>
      </c>
      <c r="H1316" s="1" t="s">
        <v>19</v>
      </c>
      <c r="I1316" s="1" t="s">
        <v>1427</v>
      </c>
      <c r="J1316" s="1">
        <v>0.02</v>
      </c>
      <c r="K1316" s="1">
        <v>0.16</v>
      </c>
      <c r="L1316" s="49">
        <v>5</v>
      </c>
      <c r="M1316" s="50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66"/>
      <c r="C1317" s="1" t="s">
        <v>1430</v>
      </c>
      <c r="D1317" s="1"/>
      <c r="E1317" s="1"/>
      <c r="F1317" s="1" t="s">
        <v>1431</v>
      </c>
      <c r="G1317" s="1">
        <v>28</v>
      </c>
      <c r="H1317" s="1" t="s">
        <v>19</v>
      </c>
      <c r="I1317" s="1" t="s">
        <v>431</v>
      </c>
      <c r="J1317" s="1">
        <v>0.02</v>
      </c>
      <c r="K1317" s="1">
        <v>0.56000000000000005</v>
      </c>
      <c r="L1317" s="49">
        <v>5</v>
      </c>
      <c r="M1317" s="50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66"/>
      <c r="C1318" s="1" t="s">
        <v>1229</v>
      </c>
      <c r="D1318" s="1"/>
      <c r="E1318" s="1"/>
      <c r="F1318" s="1" t="s">
        <v>1432</v>
      </c>
      <c r="G1318" s="1">
        <v>44</v>
      </c>
      <c r="H1318" s="1" t="s">
        <v>19</v>
      </c>
      <c r="I1318" s="1" t="s">
        <v>431</v>
      </c>
      <c r="J1318" s="1">
        <v>0.02</v>
      </c>
      <c r="K1318" s="1">
        <v>0.88</v>
      </c>
      <c r="L1318" s="49">
        <v>5</v>
      </c>
      <c r="M1318" s="50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66"/>
      <c r="C1319" s="1" t="s">
        <v>1433</v>
      </c>
      <c r="D1319" s="1"/>
      <c r="E1319" s="1"/>
      <c r="F1319" s="1" t="s">
        <v>1434</v>
      </c>
      <c r="G1319" s="1">
        <v>10</v>
      </c>
      <c r="H1319" s="1" t="s">
        <v>19</v>
      </c>
      <c r="I1319" s="1" t="s">
        <v>432</v>
      </c>
      <c r="J1319" s="1">
        <v>0.02</v>
      </c>
      <c r="K1319" s="1">
        <v>0.2</v>
      </c>
      <c r="L1319" s="49">
        <v>5</v>
      </c>
      <c r="M1319" s="50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66"/>
      <c r="C1320" s="1" t="s">
        <v>1435</v>
      </c>
      <c r="D1320" s="1"/>
      <c r="E1320" s="1"/>
      <c r="F1320" s="1" t="s">
        <v>1436</v>
      </c>
      <c r="G1320" s="1">
        <v>32</v>
      </c>
      <c r="H1320" s="1" t="s">
        <v>19</v>
      </c>
      <c r="I1320" s="1" t="s">
        <v>434</v>
      </c>
      <c r="J1320" s="1">
        <v>0.02</v>
      </c>
      <c r="K1320" s="1">
        <v>0.64</v>
      </c>
      <c r="L1320" s="49">
        <v>5</v>
      </c>
      <c r="M1320" s="50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66"/>
      <c r="C1321" s="1" t="s">
        <v>1437</v>
      </c>
      <c r="D1321" s="1"/>
      <c r="E1321" s="1"/>
      <c r="F1321" s="1" t="s">
        <v>1438</v>
      </c>
      <c r="G1321" s="1">
        <v>16</v>
      </c>
      <c r="H1321" s="1" t="s">
        <v>19</v>
      </c>
      <c r="I1321" s="1" t="s">
        <v>432</v>
      </c>
      <c r="J1321" s="1">
        <v>0.02</v>
      </c>
      <c r="K1321" s="1">
        <v>0.32</v>
      </c>
      <c r="L1321" s="49">
        <v>5</v>
      </c>
      <c r="M1321" s="50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66"/>
      <c r="C1322" s="1" t="s">
        <v>1439</v>
      </c>
      <c r="D1322" s="1"/>
      <c r="E1322" s="1"/>
      <c r="F1322" s="1" t="s">
        <v>1440</v>
      </c>
      <c r="G1322" s="1">
        <v>10</v>
      </c>
      <c r="H1322" s="1" t="s">
        <v>19</v>
      </c>
      <c r="I1322" s="1" t="s">
        <v>1441</v>
      </c>
      <c r="J1322" s="1">
        <v>0.02</v>
      </c>
      <c r="K1322" s="1">
        <v>0.2</v>
      </c>
      <c r="L1322" s="49">
        <v>5</v>
      </c>
      <c r="M1322" s="50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66"/>
      <c r="C1323" s="1" t="s">
        <v>1442</v>
      </c>
      <c r="D1323" s="1"/>
      <c r="E1323" s="1"/>
      <c r="F1323" s="1" t="s">
        <v>1443</v>
      </c>
      <c r="G1323" s="1">
        <v>14</v>
      </c>
      <c r="H1323" s="1" t="s">
        <v>19</v>
      </c>
      <c r="I1323" s="1" t="s">
        <v>434</v>
      </c>
      <c r="J1323" s="1">
        <v>0.02</v>
      </c>
      <c r="K1323" s="1">
        <v>0.28000000000000003</v>
      </c>
      <c r="L1323" s="49">
        <v>5</v>
      </c>
      <c r="M1323" s="50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66"/>
      <c r="C1324" s="1" t="s">
        <v>1444</v>
      </c>
      <c r="D1324" s="1"/>
      <c r="E1324" s="1"/>
      <c r="F1324" s="1" t="s">
        <v>1445</v>
      </c>
      <c r="G1324" s="1">
        <v>8</v>
      </c>
      <c r="H1324" s="1" t="s">
        <v>19</v>
      </c>
      <c r="I1324" s="1" t="s">
        <v>434</v>
      </c>
      <c r="J1324" s="1">
        <v>0.02</v>
      </c>
      <c r="K1324" s="1">
        <v>0.16</v>
      </c>
      <c r="L1324" s="49">
        <v>5</v>
      </c>
      <c r="M1324" s="50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66"/>
      <c r="C1325" s="1" t="s">
        <v>1446</v>
      </c>
      <c r="D1325" s="1"/>
      <c r="E1325" s="1"/>
      <c r="F1325" s="1" t="s">
        <v>1447</v>
      </c>
      <c r="G1325" s="1">
        <v>32</v>
      </c>
      <c r="H1325" s="1" t="s">
        <v>19</v>
      </c>
      <c r="I1325" s="1" t="s">
        <v>434</v>
      </c>
      <c r="J1325" s="1">
        <v>0.02</v>
      </c>
      <c r="K1325" s="1">
        <v>0.64</v>
      </c>
      <c r="L1325" s="49">
        <v>5</v>
      </c>
      <c r="M1325" s="50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66"/>
      <c r="C1326" s="1" t="s">
        <v>1448</v>
      </c>
      <c r="D1326" s="1"/>
      <c r="E1326" s="1"/>
      <c r="F1326" s="1" t="s">
        <v>1449</v>
      </c>
      <c r="G1326" s="1">
        <v>24</v>
      </c>
      <c r="H1326" s="1" t="s">
        <v>19</v>
      </c>
      <c r="I1326" s="1" t="s">
        <v>434</v>
      </c>
      <c r="J1326" s="1">
        <v>0.02</v>
      </c>
      <c r="K1326" s="1">
        <v>0.48</v>
      </c>
      <c r="L1326" s="49">
        <v>5</v>
      </c>
      <c r="M1326" s="50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66"/>
      <c r="C1327" s="1" t="s">
        <v>1450</v>
      </c>
      <c r="D1327" s="1"/>
      <c r="E1327" s="1"/>
      <c r="F1327" s="1" t="s">
        <v>1451</v>
      </c>
      <c r="G1327" s="1">
        <v>24</v>
      </c>
      <c r="H1327" s="1" t="s">
        <v>19</v>
      </c>
      <c r="I1327" s="1" t="s">
        <v>434</v>
      </c>
      <c r="J1327" s="1">
        <v>0.02</v>
      </c>
      <c r="K1327" s="1">
        <v>0.48</v>
      </c>
      <c r="L1327" s="49">
        <v>5</v>
      </c>
      <c r="M1327" s="50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66"/>
      <c r="C1328" s="1" t="s">
        <v>1452</v>
      </c>
      <c r="D1328" s="1"/>
      <c r="E1328" s="1"/>
      <c r="F1328" s="1" t="s">
        <v>1453</v>
      </c>
      <c r="G1328" s="1">
        <v>12</v>
      </c>
      <c r="H1328" s="1" t="s">
        <v>19</v>
      </c>
      <c r="I1328" s="1" t="s">
        <v>435</v>
      </c>
      <c r="J1328" s="1">
        <v>0.02</v>
      </c>
      <c r="K1328" s="1">
        <v>0.24</v>
      </c>
      <c r="L1328" s="49">
        <v>5</v>
      </c>
      <c r="M1328" s="50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66"/>
      <c r="C1329" s="1" t="s">
        <v>1454</v>
      </c>
      <c r="D1329" s="1"/>
      <c r="E1329" s="1"/>
      <c r="F1329" s="1" t="s">
        <v>1455</v>
      </c>
      <c r="G1329" s="1">
        <v>28</v>
      </c>
      <c r="H1329" s="1" t="s">
        <v>19</v>
      </c>
      <c r="I1329" s="1" t="s">
        <v>435</v>
      </c>
      <c r="J1329" s="1">
        <v>0.02</v>
      </c>
      <c r="K1329" s="1">
        <v>0.56000000000000005</v>
      </c>
      <c r="L1329" s="49">
        <v>5</v>
      </c>
      <c r="M1329" s="50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66"/>
      <c r="C1330" s="1" t="s">
        <v>1409</v>
      </c>
      <c r="D1330" s="1"/>
      <c r="E1330" s="1"/>
      <c r="F1330" s="1" t="s">
        <v>1456</v>
      </c>
      <c r="G1330" s="1">
        <v>8</v>
      </c>
      <c r="H1330" s="1" t="s">
        <v>19</v>
      </c>
      <c r="I1330" s="1" t="s">
        <v>1411</v>
      </c>
      <c r="J1330" s="1">
        <v>0.02</v>
      </c>
      <c r="K1330" s="1">
        <v>0.16</v>
      </c>
      <c r="L1330" s="49">
        <v>5</v>
      </c>
      <c r="M1330" s="50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66"/>
      <c r="C1331" s="1" t="s">
        <v>1421</v>
      </c>
      <c r="D1331" s="1"/>
      <c r="E1331" s="1"/>
      <c r="F1331" s="1" t="s">
        <v>1457</v>
      </c>
      <c r="G1331" s="1">
        <v>8</v>
      </c>
      <c r="H1331" s="1" t="s">
        <v>19</v>
      </c>
      <c r="I1331" s="1" t="s">
        <v>431</v>
      </c>
      <c r="J1331" s="1">
        <v>0.02</v>
      </c>
      <c r="K1331" s="1">
        <v>0.16</v>
      </c>
      <c r="L1331" s="49">
        <v>5</v>
      </c>
      <c r="M1331" s="50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66"/>
      <c r="C1332" s="1" t="s">
        <v>1419</v>
      </c>
      <c r="D1332" s="1"/>
      <c r="E1332" s="1"/>
      <c r="F1332" s="1" t="s">
        <v>1458</v>
      </c>
      <c r="G1332" s="1">
        <v>12</v>
      </c>
      <c r="H1332" s="1" t="s">
        <v>19</v>
      </c>
      <c r="I1332" s="1" t="s">
        <v>435</v>
      </c>
      <c r="J1332" s="1">
        <v>0.02</v>
      </c>
      <c r="K1332" s="1">
        <v>0.24</v>
      </c>
      <c r="L1332" s="49">
        <v>5</v>
      </c>
      <c r="M1332" s="50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66"/>
      <c r="C1333" s="1" t="s">
        <v>1423</v>
      </c>
      <c r="D1333" s="1"/>
      <c r="E1333" s="1"/>
      <c r="F1333" s="1" t="s">
        <v>1459</v>
      </c>
      <c r="G1333" s="1">
        <v>8</v>
      </c>
      <c r="H1333" s="1" t="s">
        <v>19</v>
      </c>
      <c r="I1333" s="1" t="s">
        <v>434</v>
      </c>
      <c r="J1333" s="1">
        <v>0.02</v>
      </c>
      <c r="K1333" s="1">
        <v>0.16</v>
      </c>
      <c r="L1333" s="49">
        <v>5</v>
      </c>
      <c r="M1333" s="50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66"/>
      <c r="C1334" s="1" t="s">
        <v>1460</v>
      </c>
      <c r="D1334" s="1"/>
      <c r="E1334" s="1"/>
      <c r="F1334" s="1" t="s">
        <v>1461</v>
      </c>
      <c r="G1334" s="1">
        <v>14</v>
      </c>
      <c r="H1334" s="1" t="s">
        <v>19</v>
      </c>
      <c r="I1334" s="1" t="s">
        <v>1462</v>
      </c>
      <c r="J1334" s="1">
        <v>0.02</v>
      </c>
      <c r="K1334" s="1">
        <v>0.28000000000000003</v>
      </c>
      <c r="L1334" s="49">
        <v>5</v>
      </c>
      <c r="M1334" s="50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66"/>
      <c r="C1335" s="1" t="s">
        <v>1425</v>
      </c>
      <c r="D1335" s="1"/>
      <c r="E1335" s="1"/>
      <c r="F1335" s="1" t="s">
        <v>1463</v>
      </c>
      <c r="G1335" s="1">
        <v>16</v>
      </c>
      <c r="H1335" s="1" t="s">
        <v>19</v>
      </c>
      <c r="I1335" s="1" t="s">
        <v>1427</v>
      </c>
      <c r="J1335" s="1">
        <v>0.02</v>
      </c>
      <c r="K1335" s="1">
        <v>0.32</v>
      </c>
      <c r="L1335" s="49">
        <v>5</v>
      </c>
      <c r="M1335" s="50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66"/>
      <c r="C1336" s="1" t="s">
        <v>1428</v>
      </c>
      <c r="D1336" s="1"/>
      <c r="E1336" s="1"/>
      <c r="F1336" s="1" t="s">
        <v>1464</v>
      </c>
      <c r="G1336" s="1">
        <v>16</v>
      </c>
      <c r="H1336" s="1" t="s">
        <v>19</v>
      </c>
      <c r="I1336" s="1" t="s">
        <v>1427</v>
      </c>
      <c r="J1336" s="1">
        <v>0.02</v>
      </c>
      <c r="K1336" s="1">
        <v>0.32</v>
      </c>
      <c r="L1336" s="49">
        <v>5</v>
      </c>
      <c r="M1336" s="50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66"/>
      <c r="C1337" s="1" t="s">
        <v>1465</v>
      </c>
      <c r="D1337" s="1"/>
      <c r="E1337" s="1"/>
      <c r="F1337" s="1" t="s">
        <v>1466</v>
      </c>
      <c r="G1337" s="1">
        <v>7</v>
      </c>
      <c r="H1337" s="1" t="s">
        <v>19</v>
      </c>
      <c r="I1337" s="1" t="s">
        <v>433</v>
      </c>
      <c r="J1337" s="1">
        <v>0.02</v>
      </c>
      <c r="K1337" s="1">
        <v>0.14000000000000001</v>
      </c>
      <c r="L1337" s="49">
        <v>5</v>
      </c>
      <c r="M1337" s="50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66"/>
      <c r="C1338" s="1" t="s">
        <v>1467</v>
      </c>
      <c r="D1338" s="1"/>
      <c r="E1338" s="1"/>
      <c r="F1338" s="1" t="s">
        <v>1468</v>
      </c>
      <c r="G1338" s="1">
        <v>16</v>
      </c>
      <c r="H1338" s="1" t="s">
        <v>19</v>
      </c>
      <c r="I1338" s="1" t="s">
        <v>434</v>
      </c>
      <c r="J1338" s="1">
        <v>0.02</v>
      </c>
      <c r="K1338" s="1">
        <v>0.32</v>
      </c>
      <c r="L1338" s="49">
        <v>5</v>
      </c>
      <c r="M1338" s="50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66"/>
      <c r="C1339" s="1" t="s">
        <v>1444</v>
      </c>
      <c r="D1339" s="1"/>
      <c r="E1339" s="1"/>
      <c r="F1339" s="1" t="s">
        <v>1469</v>
      </c>
      <c r="G1339" s="1">
        <v>16</v>
      </c>
      <c r="H1339" s="1" t="s">
        <v>19</v>
      </c>
      <c r="I1339" s="1" t="s">
        <v>434</v>
      </c>
      <c r="J1339" s="1">
        <v>0.02</v>
      </c>
      <c r="K1339" s="1">
        <v>0.32</v>
      </c>
      <c r="L1339" s="49">
        <v>5</v>
      </c>
      <c r="M1339" s="50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66"/>
      <c r="C1340" s="1" t="s">
        <v>1470</v>
      </c>
      <c r="D1340" s="1"/>
      <c r="E1340" s="1"/>
      <c r="F1340" s="1" t="s">
        <v>1471</v>
      </c>
      <c r="G1340" s="1">
        <v>68</v>
      </c>
      <c r="H1340" s="1" t="s">
        <v>19</v>
      </c>
      <c r="I1340" s="1" t="s">
        <v>433</v>
      </c>
      <c r="J1340" s="1">
        <v>0.02</v>
      </c>
      <c r="K1340" s="1">
        <v>1.36</v>
      </c>
      <c r="L1340" s="49">
        <v>5</v>
      </c>
      <c r="M1340" s="50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66"/>
      <c r="C1341" s="1" t="s">
        <v>1433</v>
      </c>
      <c r="D1341" s="1"/>
      <c r="E1341" s="1"/>
      <c r="F1341" s="1" t="s">
        <v>1472</v>
      </c>
      <c r="G1341" s="1">
        <v>8</v>
      </c>
      <c r="H1341" s="1" t="s">
        <v>19</v>
      </c>
      <c r="I1341" s="1" t="s">
        <v>432</v>
      </c>
      <c r="J1341" s="1">
        <v>0.02</v>
      </c>
      <c r="K1341" s="1">
        <v>0.16</v>
      </c>
      <c r="L1341" s="49">
        <v>5</v>
      </c>
      <c r="M1341" s="50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66"/>
      <c r="C1342" s="1" t="s">
        <v>1473</v>
      </c>
      <c r="D1342" s="1"/>
      <c r="E1342" s="1"/>
      <c r="F1342" s="1" t="s">
        <v>1474</v>
      </c>
      <c r="G1342" s="1">
        <v>8</v>
      </c>
      <c r="H1342" s="1" t="s">
        <v>19</v>
      </c>
      <c r="I1342" s="1" t="s">
        <v>433</v>
      </c>
      <c r="J1342" s="1">
        <v>0.02</v>
      </c>
      <c r="K1342" s="1">
        <v>0.16</v>
      </c>
      <c r="L1342" s="49">
        <v>5</v>
      </c>
      <c r="M1342" s="50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66"/>
      <c r="C1343" s="1" t="s">
        <v>1475</v>
      </c>
      <c r="D1343" s="1"/>
      <c r="E1343" s="1"/>
      <c r="F1343" s="1" t="s">
        <v>1476</v>
      </c>
      <c r="G1343" s="1">
        <v>12</v>
      </c>
      <c r="H1343" s="1" t="s">
        <v>19</v>
      </c>
      <c r="I1343" s="1" t="s">
        <v>435</v>
      </c>
      <c r="J1343" s="1">
        <v>0.02</v>
      </c>
      <c r="K1343" s="1">
        <v>0.24</v>
      </c>
      <c r="L1343" s="49">
        <v>5</v>
      </c>
      <c r="M1343" s="50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66"/>
      <c r="C1344" s="1" t="s">
        <v>1477</v>
      </c>
      <c r="D1344" s="1"/>
      <c r="E1344" s="1"/>
      <c r="F1344" s="1" t="s">
        <v>1478</v>
      </c>
      <c r="G1344" s="1">
        <v>20</v>
      </c>
      <c r="H1344" s="1" t="s">
        <v>19</v>
      </c>
      <c r="I1344" s="1" t="s">
        <v>431</v>
      </c>
      <c r="J1344" s="1">
        <v>0.02</v>
      </c>
      <c r="K1344" s="1">
        <v>0.4</v>
      </c>
      <c r="L1344" s="49">
        <v>5</v>
      </c>
      <c r="M1344" s="50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66"/>
      <c r="C1345" s="1" t="s">
        <v>1470</v>
      </c>
      <c r="D1345" s="1"/>
      <c r="E1345" s="1"/>
      <c r="F1345" s="1" t="s">
        <v>1479</v>
      </c>
      <c r="G1345" s="1">
        <v>16</v>
      </c>
      <c r="H1345" s="1" t="s">
        <v>19</v>
      </c>
      <c r="I1345" s="1" t="s">
        <v>433</v>
      </c>
      <c r="J1345" s="1">
        <v>0.02</v>
      </c>
      <c r="K1345" s="1">
        <v>0.32</v>
      </c>
      <c r="L1345" s="49">
        <v>5</v>
      </c>
      <c r="M1345" s="50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66"/>
      <c r="C1346" s="1" t="s">
        <v>1475</v>
      </c>
      <c r="D1346" s="1"/>
      <c r="E1346" s="1"/>
      <c r="F1346" s="1" t="s">
        <v>1480</v>
      </c>
      <c r="G1346" s="1">
        <v>4</v>
      </c>
      <c r="H1346" s="1" t="s">
        <v>19</v>
      </c>
      <c r="I1346" s="1" t="s">
        <v>435</v>
      </c>
      <c r="J1346" s="1">
        <v>0.05</v>
      </c>
      <c r="K1346" s="1">
        <v>0.2</v>
      </c>
      <c r="L1346" s="49">
        <v>5</v>
      </c>
      <c r="M1346" s="50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66"/>
      <c r="C1347" s="1" t="s">
        <v>1460</v>
      </c>
      <c r="D1347" s="1"/>
      <c r="E1347" s="1"/>
      <c r="F1347" s="1" t="s">
        <v>1481</v>
      </c>
      <c r="G1347" s="1">
        <v>14</v>
      </c>
      <c r="H1347" s="1" t="s">
        <v>19</v>
      </c>
      <c r="I1347" s="1" t="s">
        <v>1482</v>
      </c>
      <c r="J1347" s="1">
        <v>0.05</v>
      </c>
      <c r="K1347" s="1">
        <v>0.70000000000000007</v>
      </c>
      <c r="L1347" s="49">
        <v>5</v>
      </c>
      <c r="M1347" s="50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66"/>
      <c r="C1348" s="1" t="s">
        <v>1483</v>
      </c>
      <c r="D1348" s="1"/>
      <c r="E1348" s="1"/>
      <c r="F1348" s="1" t="s">
        <v>1484</v>
      </c>
      <c r="G1348" s="1">
        <v>10</v>
      </c>
      <c r="H1348" s="1" t="s">
        <v>19</v>
      </c>
      <c r="I1348" s="1" t="s">
        <v>1427</v>
      </c>
      <c r="J1348" s="1">
        <v>0.05</v>
      </c>
      <c r="K1348" s="1">
        <v>0.5</v>
      </c>
      <c r="L1348" s="49">
        <v>5</v>
      </c>
      <c r="M1348" s="50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66"/>
      <c r="C1349" s="1" t="s">
        <v>1430</v>
      </c>
      <c r="D1349" s="1"/>
      <c r="E1349" s="1"/>
      <c r="F1349" s="1" t="s">
        <v>1485</v>
      </c>
      <c r="G1349" s="1">
        <v>28</v>
      </c>
      <c r="H1349" s="1" t="s">
        <v>19</v>
      </c>
      <c r="I1349" s="1" t="s">
        <v>431</v>
      </c>
      <c r="J1349" s="1">
        <v>0.05</v>
      </c>
      <c r="K1349" s="1">
        <v>1.4000000000000001</v>
      </c>
      <c r="L1349" s="49">
        <v>5</v>
      </c>
      <c r="M1349" s="50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66"/>
      <c r="C1350" s="1" t="s">
        <v>1433</v>
      </c>
      <c r="D1350" s="1"/>
      <c r="E1350" s="1"/>
      <c r="F1350" s="1" t="s">
        <v>1486</v>
      </c>
      <c r="G1350" s="1">
        <v>10</v>
      </c>
      <c r="H1350" s="1" t="s">
        <v>19</v>
      </c>
      <c r="I1350" s="1" t="s">
        <v>432</v>
      </c>
      <c r="J1350" s="1">
        <v>0.05</v>
      </c>
      <c r="K1350" s="1">
        <v>0.5</v>
      </c>
      <c r="L1350" s="49">
        <v>5</v>
      </c>
      <c r="M1350" s="50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66"/>
      <c r="C1351" s="1" t="s">
        <v>1473</v>
      </c>
      <c r="D1351" s="1"/>
      <c r="E1351" s="1"/>
      <c r="F1351" s="1" t="s">
        <v>1487</v>
      </c>
      <c r="G1351" s="1">
        <v>16</v>
      </c>
      <c r="H1351" s="1" t="s">
        <v>19</v>
      </c>
      <c r="I1351" s="1" t="s">
        <v>433</v>
      </c>
      <c r="J1351" s="1">
        <v>0.05</v>
      </c>
      <c r="K1351" s="1">
        <v>0.8</v>
      </c>
      <c r="L1351" s="49">
        <v>5</v>
      </c>
      <c r="M1351" s="50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66"/>
      <c r="C1352" s="1" t="s">
        <v>1435</v>
      </c>
      <c r="D1352" s="1"/>
      <c r="E1352" s="1"/>
      <c r="F1352" s="1" t="s">
        <v>1488</v>
      </c>
      <c r="G1352" s="1">
        <v>32</v>
      </c>
      <c r="H1352" s="1" t="s">
        <v>19</v>
      </c>
      <c r="I1352" s="1" t="s">
        <v>434</v>
      </c>
      <c r="J1352" s="1">
        <v>0.05</v>
      </c>
      <c r="K1352" s="1">
        <v>1.6</v>
      </c>
      <c r="L1352" s="49">
        <v>5</v>
      </c>
      <c r="M1352" s="50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66"/>
      <c r="C1353" s="1" t="s">
        <v>1416</v>
      </c>
      <c r="D1353" s="1"/>
      <c r="E1353" s="1"/>
      <c r="F1353" s="1" t="s">
        <v>1489</v>
      </c>
      <c r="G1353" s="1">
        <v>4</v>
      </c>
      <c r="H1353" s="1" t="s">
        <v>19</v>
      </c>
      <c r="I1353" s="1" t="s">
        <v>434</v>
      </c>
      <c r="J1353" s="1">
        <v>0.05</v>
      </c>
      <c r="K1353" s="1">
        <v>0.2</v>
      </c>
      <c r="L1353" s="49">
        <v>5</v>
      </c>
      <c r="M1353" s="50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66"/>
      <c r="C1354" s="1" t="s">
        <v>1439</v>
      </c>
      <c r="D1354" s="1"/>
      <c r="E1354" s="1"/>
      <c r="F1354" s="1" t="s">
        <v>1490</v>
      </c>
      <c r="G1354" s="1">
        <v>4</v>
      </c>
      <c r="H1354" s="1" t="s">
        <v>19</v>
      </c>
      <c r="I1354" s="1" t="s">
        <v>1491</v>
      </c>
      <c r="J1354" s="1">
        <v>0.05</v>
      </c>
      <c r="K1354" s="1">
        <v>0.2</v>
      </c>
      <c r="L1354" s="49">
        <v>5</v>
      </c>
      <c r="M1354" s="50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66"/>
      <c r="C1355" s="1" t="s">
        <v>1492</v>
      </c>
      <c r="D1355" s="1"/>
      <c r="E1355" s="1"/>
      <c r="F1355" s="1" t="s">
        <v>1493</v>
      </c>
      <c r="G1355" s="1">
        <v>7</v>
      </c>
      <c r="H1355" s="1" t="s">
        <v>19</v>
      </c>
      <c r="I1355" s="1" t="s">
        <v>433</v>
      </c>
      <c r="J1355" s="1">
        <v>0.05</v>
      </c>
      <c r="K1355" s="1">
        <v>0.35000000000000003</v>
      </c>
      <c r="L1355" s="49">
        <v>5</v>
      </c>
      <c r="M1355" s="50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66"/>
      <c r="C1356" s="1" t="s">
        <v>1467</v>
      </c>
      <c r="D1356" s="1"/>
      <c r="E1356" s="1"/>
      <c r="F1356" s="1" t="s">
        <v>1494</v>
      </c>
      <c r="G1356" s="1">
        <v>16</v>
      </c>
      <c r="H1356" s="1" t="s">
        <v>19</v>
      </c>
      <c r="I1356" s="1" t="s">
        <v>434</v>
      </c>
      <c r="J1356" s="1">
        <v>0.05</v>
      </c>
      <c r="K1356" s="1">
        <v>0.8</v>
      </c>
      <c r="L1356" s="49">
        <v>5</v>
      </c>
      <c r="M1356" s="50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66"/>
      <c r="C1357" s="1" t="s">
        <v>1467</v>
      </c>
      <c r="D1357" s="1"/>
      <c r="E1357" s="1"/>
      <c r="F1357" s="1" t="s">
        <v>1494</v>
      </c>
      <c r="G1357" s="1">
        <v>10</v>
      </c>
      <c r="H1357" s="1" t="s">
        <v>19</v>
      </c>
      <c r="I1357" s="1" t="s">
        <v>434</v>
      </c>
      <c r="J1357" s="1">
        <v>0.05</v>
      </c>
      <c r="K1357" s="1">
        <v>0.5</v>
      </c>
      <c r="L1357" s="49">
        <v>5</v>
      </c>
      <c r="M1357" s="50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66"/>
      <c r="C1358" s="1" t="s">
        <v>1452</v>
      </c>
      <c r="D1358" s="1"/>
      <c r="E1358" s="1"/>
      <c r="F1358" s="1" t="s">
        <v>1495</v>
      </c>
      <c r="G1358" s="1">
        <v>12</v>
      </c>
      <c r="H1358" s="1" t="s">
        <v>19</v>
      </c>
      <c r="I1358" s="1" t="s">
        <v>435</v>
      </c>
      <c r="J1358" s="1">
        <v>0.05</v>
      </c>
      <c r="K1358" s="1">
        <v>0.60000000000000009</v>
      </c>
      <c r="L1358" s="49">
        <v>5</v>
      </c>
      <c r="M1358" s="50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66"/>
      <c r="C1359" s="1" t="s">
        <v>1477</v>
      </c>
      <c r="D1359" s="1"/>
      <c r="E1359" s="1"/>
      <c r="F1359" s="1" t="s">
        <v>1496</v>
      </c>
      <c r="G1359" s="1">
        <v>4</v>
      </c>
      <c r="H1359" s="1" t="s">
        <v>19</v>
      </c>
      <c r="I1359" s="1" t="s">
        <v>431</v>
      </c>
      <c r="J1359" s="1">
        <v>0.05</v>
      </c>
      <c r="K1359" s="1">
        <v>0.2</v>
      </c>
      <c r="L1359" s="49">
        <v>5</v>
      </c>
      <c r="M1359" s="50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66"/>
      <c r="C1360" s="1" t="s">
        <v>1470</v>
      </c>
      <c r="D1360" s="1"/>
      <c r="E1360" s="1"/>
      <c r="F1360" s="1" t="s">
        <v>1497</v>
      </c>
      <c r="G1360" s="1">
        <v>40</v>
      </c>
      <c r="H1360" s="1" t="s">
        <v>19</v>
      </c>
      <c r="I1360" s="1" t="s">
        <v>433</v>
      </c>
      <c r="J1360" s="1">
        <v>0.05</v>
      </c>
      <c r="K1360" s="1">
        <v>2</v>
      </c>
      <c r="L1360" s="49">
        <v>5</v>
      </c>
      <c r="M1360" s="50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66"/>
      <c r="C1361" s="1" t="s">
        <v>1475</v>
      </c>
      <c r="D1361" s="1"/>
      <c r="E1361" s="1"/>
      <c r="F1361" s="1" t="s">
        <v>1498</v>
      </c>
      <c r="G1361" s="1">
        <v>8</v>
      </c>
      <c r="H1361" s="1" t="s">
        <v>19</v>
      </c>
      <c r="I1361" s="1" t="s">
        <v>435</v>
      </c>
      <c r="J1361" s="1">
        <v>0.05</v>
      </c>
      <c r="K1361" s="1">
        <v>0.4</v>
      </c>
      <c r="L1361" s="49">
        <v>5</v>
      </c>
      <c r="M1361" s="50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66"/>
      <c r="C1362" s="1" t="s">
        <v>1428</v>
      </c>
      <c r="D1362" s="1"/>
      <c r="E1362" s="1"/>
      <c r="F1362" s="1" t="s">
        <v>1499</v>
      </c>
      <c r="G1362" s="1">
        <v>8</v>
      </c>
      <c r="H1362" s="1" t="s">
        <v>19</v>
      </c>
      <c r="I1362" s="1" t="s">
        <v>1427</v>
      </c>
      <c r="J1362" s="1">
        <v>0.05</v>
      </c>
      <c r="K1362" s="1">
        <v>0.4</v>
      </c>
      <c r="L1362" s="49">
        <v>5</v>
      </c>
      <c r="M1362" s="50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66"/>
      <c r="C1363" s="1" t="s">
        <v>1477</v>
      </c>
      <c r="D1363" s="1"/>
      <c r="E1363" s="1"/>
      <c r="F1363" s="1" t="s">
        <v>1500</v>
      </c>
      <c r="G1363" s="1">
        <v>16</v>
      </c>
      <c r="H1363" s="1" t="s">
        <v>19</v>
      </c>
      <c r="I1363" s="1" t="s">
        <v>431</v>
      </c>
      <c r="J1363" s="1">
        <v>0.05</v>
      </c>
      <c r="K1363" s="1">
        <v>0.8</v>
      </c>
      <c r="L1363" s="49">
        <v>5</v>
      </c>
      <c r="M1363" s="50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66"/>
      <c r="C1364" s="1" t="s">
        <v>1416</v>
      </c>
      <c r="D1364" s="1"/>
      <c r="E1364" s="1"/>
      <c r="F1364" s="1" t="s">
        <v>1501</v>
      </c>
      <c r="G1364" s="1">
        <v>4</v>
      </c>
      <c r="H1364" s="1" t="s">
        <v>19</v>
      </c>
      <c r="I1364" s="1" t="s">
        <v>434</v>
      </c>
      <c r="J1364" s="1">
        <v>0.05</v>
      </c>
      <c r="K1364" s="1">
        <v>0.2</v>
      </c>
      <c r="L1364" s="49">
        <v>5</v>
      </c>
      <c r="M1364" s="50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66"/>
      <c r="C1365" s="1" t="s">
        <v>1439</v>
      </c>
      <c r="D1365" s="1"/>
      <c r="E1365" s="1"/>
      <c r="F1365" s="1" t="s">
        <v>1502</v>
      </c>
      <c r="G1365" s="1">
        <v>6</v>
      </c>
      <c r="H1365" s="1" t="s">
        <v>19</v>
      </c>
      <c r="I1365" s="1" t="s">
        <v>1441</v>
      </c>
      <c r="J1365" s="1">
        <v>0.05</v>
      </c>
      <c r="K1365" s="1">
        <v>0.30000000000000004</v>
      </c>
      <c r="L1365" s="49">
        <v>5</v>
      </c>
      <c r="M1365" s="50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66"/>
      <c r="C1366" s="1" t="s">
        <v>1467</v>
      </c>
      <c r="D1366" s="1"/>
      <c r="E1366" s="1"/>
      <c r="F1366" s="1" t="s">
        <v>1503</v>
      </c>
      <c r="G1366" s="1">
        <v>4</v>
      </c>
      <c r="H1366" s="1" t="s">
        <v>19</v>
      </c>
      <c r="I1366" s="1" t="s">
        <v>434</v>
      </c>
      <c r="J1366" s="1">
        <v>0.05</v>
      </c>
      <c r="K1366" s="1">
        <v>0.2</v>
      </c>
      <c r="L1366" s="49">
        <v>5</v>
      </c>
      <c r="M1366" s="50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66"/>
      <c r="C1367" s="1" t="s">
        <v>1444</v>
      </c>
      <c r="D1367" s="1"/>
      <c r="E1367" s="1"/>
      <c r="F1367" s="1" t="s">
        <v>1504</v>
      </c>
      <c r="G1367" s="1">
        <v>8</v>
      </c>
      <c r="H1367" s="1" t="s">
        <v>19</v>
      </c>
      <c r="I1367" s="1" t="s">
        <v>434</v>
      </c>
      <c r="J1367" s="1">
        <v>0.05</v>
      </c>
      <c r="K1367" s="1">
        <v>0.4</v>
      </c>
      <c r="L1367" s="49">
        <v>5</v>
      </c>
      <c r="M1367" s="50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66"/>
      <c r="C1368" s="1" t="s">
        <v>1425</v>
      </c>
      <c r="D1368" s="1"/>
      <c r="E1368" s="1"/>
      <c r="F1368" s="1" t="s">
        <v>1505</v>
      </c>
      <c r="G1368" s="1">
        <v>4</v>
      </c>
      <c r="H1368" s="1" t="s">
        <v>19</v>
      </c>
      <c r="I1368" s="1" t="s">
        <v>1427</v>
      </c>
      <c r="J1368" s="1">
        <v>0.05</v>
      </c>
      <c r="K1368" s="1">
        <v>0.2</v>
      </c>
      <c r="L1368" s="49">
        <v>5</v>
      </c>
      <c r="M1368" s="50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66"/>
      <c r="C1369" s="1" t="s">
        <v>1506</v>
      </c>
      <c r="D1369" s="1"/>
      <c r="E1369" s="1"/>
      <c r="F1369" s="1" t="s">
        <v>1507</v>
      </c>
      <c r="G1369" s="1">
        <v>8</v>
      </c>
      <c r="H1369" s="1" t="s">
        <v>19</v>
      </c>
      <c r="I1369" s="1" t="s">
        <v>431</v>
      </c>
      <c r="J1369" s="1">
        <v>0.05</v>
      </c>
      <c r="K1369" s="1">
        <v>0.4</v>
      </c>
      <c r="L1369" s="49">
        <v>5</v>
      </c>
      <c r="M1369" s="50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66"/>
      <c r="C1370" s="1" t="s">
        <v>1409</v>
      </c>
      <c r="D1370" s="1"/>
      <c r="E1370" s="1"/>
      <c r="F1370" s="1" t="s">
        <v>1508</v>
      </c>
      <c r="G1370" s="1">
        <v>8</v>
      </c>
      <c r="H1370" s="1" t="s">
        <v>19</v>
      </c>
      <c r="I1370" s="1" t="s">
        <v>1411</v>
      </c>
      <c r="J1370" s="1">
        <v>0.05</v>
      </c>
      <c r="K1370" s="1">
        <v>0.4</v>
      </c>
      <c r="L1370" s="49">
        <v>5</v>
      </c>
      <c r="M1370" s="50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66"/>
      <c r="C1371" s="1" t="s">
        <v>1419</v>
      </c>
      <c r="D1371" s="1"/>
      <c r="E1371" s="1"/>
      <c r="F1371" s="1" t="s">
        <v>1509</v>
      </c>
      <c r="G1371" s="1">
        <v>8</v>
      </c>
      <c r="H1371" s="1" t="s">
        <v>19</v>
      </c>
      <c r="I1371" s="1" t="s">
        <v>435</v>
      </c>
      <c r="J1371" s="1">
        <v>0.05</v>
      </c>
      <c r="K1371" s="1">
        <v>0.4</v>
      </c>
      <c r="L1371" s="49">
        <v>5</v>
      </c>
      <c r="M1371" s="50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66"/>
      <c r="C1372" s="1" t="s">
        <v>1423</v>
      </c>
      <c r="D1372" s="1"/>
      <c r="E1372" s="1"/>
      <c r="F1372" s="1" t="s">
        <v>1510</v>
      </c>
      <c r="G1372" s="1">
        <v>8</v>
      </c>
      <c r="H1372" s="1" t="s">
        <v>19</v>
      </c>
      <c r="I1372" s="1" t="s">
        <v>434</v>
      </c>
      <c r="J1372" s="1">
        <v>0.05</v>
      </c>
      <c r="K1372" s="1">
        <v>0.4</v>
      </c>
      <c r="L1372" s="49">
        <v>5</v>
      </c>
      <c r="M1372" s="50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66"/>
      <c r="C1373" s="1" t="s">
        <v>1433</v>
      </c>
      <c r="D1373" s="1"/>
      <c r="E1373" s="1"/>
      <c r="F1373" s="1" t="s">
        <v>1511</v>
      </c>
      <c r="G1373" s="1">
        <v>8</v>
      </c>
      <c r="H1373" s="1" t="s">
        <v>19</v>
      </c>
      <c r="I1373" s="1" t="s">
        <v>432</v>
      </c>
      <c r="J1373" s="1">
        <v>0.05</v>
      </c>
      <c r="K1373" s="1">
        <v>0.4</v>
      </c>
      <c r="L1373" s="49">
        <v>5</v>
      </c>
      <c r="M1373" s="50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66"/>
      <c r="C1374" s="1" t="s">
        <v>1414</v>
      </c>
      <c r="D1374" s="1"/>
      <c r="E1374" s="1"/>
      <c r="F1374" s="1" t="s">
        <v>1512</v>
      </c>
      <c r="G1374" s="1">
        <v>8</v>
      </c>
      <c r="H1374" s="1" t="s">
        <v>19</v>
      </c>
      <c r="I1374" s="1" t="s">
        <v>433</v>
      </c>
      <c r="J1374" s="1">
        <v>0.05</v>
      </c>
      <c r="K1374" s="1">
        <v>0.4</v>
      </c>
      <c r="L1374" s="49">
        <v>5</v>
      </c>
      <c r="M1374" s="50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66"/>
      <c r="C1375" s="1" t="s">
        <v>1470</v>
      </c>
      <c r="D1375" s="1"/>
      <c r="E1375" s="1"/>
      <c r="F1375" s="1" t="s">
        <v>1513</v>
      </c>
      <c r="G1375" s="1">
        <v>16</v>
      </c>
      <c r="H1375" s="1" t="s">
        <v>19</v>
      </c>
      <c r="I1375" s="1" t="s">
        <v>433</v>
      </c>
      <c r="J1375" s="1">
        <v>0.05</v>
      </c>
      <c r="K1375" s="1">
        <v>0.8</v>
      </c>
      <c r="L1375" s="49">
        <v>5</v>
      </c>
      <c r="M1375" s="50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66"/>
      <c r="C1376" s="1" t="s">
        <v>1470</v>
      </c>
      <c r="D1376" s="1"/>
      <c r="E1376" s="1"/>
      <c r="F1376" s="1" t="s">
        <v>1514</v>
      </c>
      <c r="G1376" s="1">
        <v>60</v>
      </c>
      <c r="H1376" s="1" t="s">
        <v>19</v>
      </c>
      <c r="I1376" s="1" t="s">
        <v>433</v>
      </c>
      <c r="J1376" s="1">
        <v>0.05</v>
      </c>
      <c r="K1376" s="1">
        <v>3</v>
      </c>
      <c r="L1376" s="49">
        <v>5</v>
      </c>
      <c r="M1376" s="50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66"/>
      <c r="C1377" s="1" t="s">
        <v>1421</v>
      </c>
      <c r="D1377" s="1"/>
      <c r="E1377" s="1"/>
      <c r="F1377" s="1" t="s">
        <v>1515</v>
      </c>
      <c r="G1377" s="1">
        <v>4</v>
      </c>
      <c r="H1377" s="1" t="s">
        <v>19</v>
      </c>
      <c r="I1377" s="1" t="s">
        <v>431</v>
      </c>
      <c r="J1377" s="1">
        <v>0.03</v>
      </c>
      <c r="K1377" s="1">
        <v>0.12</v>
      </c>
      <c r="L1377" s="49">
        <v>5</v>
      </c>
      <c r="M1377" s="50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66"/>
      <c r="C1378" s="1" t="s">
        <v>1409</v>
      </c>
      <c r="D1378" s="1"/>
      <c r="E1378" s="1"/>
      <c r="F1378" s="1" t="s">
        <v>1516</v>
      </c>
      <c r="G1378" s="1">
        <v>4</v>
      </c>
      <c r="H1378" s="1" t="s">
        <v>19</v>
      </c>
      <c r="I1378" s="1" t="s">
        <v>1411</v>
      </c>
      <c r="J1378" s="1">
        <v>0.03</v>
      </c>
      <c r="K1378" s="1">
        <v>0.12</v>
      </c>
      <c r="L1378" s="49">
        <v>5</v>
      </c>
      <c r="M1378" s="50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66"/>
      <c r="C1379" s="1" t="s">
        <v>1419</v>
      </c>
      <c r="D1379" s="1"/>
      <c r="E1379" s="1"/>
      <c r="F1379" s="1" t="s">
        <v>1517</v>
      </c>
      <c r="G1379" s="1">
        <v>4</v>
      </c>
      <c r="H1379" s="1" t="s">
        <v>19</v>
      </c>
      <c r="I1379" s="1" t="s">
        <v>435</v>
      </c>
      <c r="J1379" s="1">
        <v>0.03</v>
      </c>
      <c r="K1379" s="1">
        <v>0.12</v>
      </c>
      <c r="L1379" s="49">
        <v>5</v>
      </c>
      <c r="M1379" s="50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66"/>
      <c r="C1380" s="1" t="s">
        <v>1423</v>
      </c>
      <c r="D1380" s="1"/>
      <c r="E1380" s="1"/>
      <c r="F1380" s="1" t="s">
        <v>1518</v>
      </c>
      <c r="G1380" s="1">
        <v>4</v>
      </c>
      <c r="H1380" s="1" t="s">
        <v>19</v>
      </c>
      <c r="I1380" s="1" t="s">
        <v>434</v>
      </c>
      <c r="J1380" s="1">
        <v>0.03</v>
      </c>
      <c r="K1380" s="1">
        <v>0.12</v>
      </c>
      <c r="L1380" s="49">
        <v>5</v>
      </c>
      <c r="M1380" s="50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66"/>
      <c r="C1381" s="1" t="s">
        <v>1470</v>
      </c>
      <c r="D1381" s="1"/>
      <c r="E1381" s="1"/>
      <c r="F1381" s="1" t="s">
        <v>1519</v>
      </c>
      <c r="G1381" s="1">
        <v>16</v>
      </c>
      <c r="H1381" s="1" t="s">
        <v>19</v>
      </c>
      <c r="I1381" s="1" t="s">
        <v>433</v>
      </c>
      <c r="J1381" s="1">
        <v>0.03</v>
      </c>
      <c r="K1381" s="1">
        <v>0.48</v>
      </c>
      <c r="L1381" s="49">
        <v>5</v>
      </c>
      <c r="M1381" s="50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66"/>
      <c r="C1382" s="1" t="s">
        <v>1416</v>
      </c>
      <c r="D1382" s="1"/>
      <c r="E1382" s="1"/>
      <c r="F1382" s="1" t="s">
        <v>1520</v>
      </c>
      <c r="G1382" s="1">
        <v>12</v>
      </c>
      <c r="H1382" s="1" t="s">
        <v>19</v>
      </c>
      <c r="I1382" s="1" t="s">
        <v>434</v>
      </c>
      <c r="J1382" s="1">
        <v>0.03</v>
      </c>
      <c r="K1382" s="1">
        <v>0.36</v>
      </c>
      <c r="L1382" s="49">
        <v>5</v>
      </c>
      <c r="M1382" s="50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66"/>
      <c r="C1383" s="1" t="s">
        <v>1467</v>
      </c>
      <c r="D1383" s="1"/>
      <c r="E1383" s="1"/>
      <c r="F1383" s="1" t="s">
        <v>1521</v>
      </c>
      <c r="G1383" s="1">
        <v>14</v>
      </c>
      <c r="H1383" s="1" t="s">
        <v>19</v>
      </c>
      <c r="I1383" s="1" t="s">
        <v>434</v>
      </c>
      <c r="J1383" s="1">
        <v>0.03</v>
      </c>
      <c r="K1383" s="1">
        <v>0.42</v>
      </c>
      <c r="L1383" s="49">
        <v>5</v>
      </c>
      <c r="M1383" s="50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66"/>
      <c r="C1384" s="1" t="s">
        <v>1444</v>
      </c>
      <c r="D1384" s="1"/>
      <c r="E1384" s="1"/>
      <c r="F1384" s="1" t="s">
        <v>1522</v>
      </c>
      <c r="G1384" s="1">
        <v>16</v>
      </c>
      <c r="H1384" s="1" t="s">
        <v>19</v>
      </c>
      <c r="I1384" s="1" t="s">
        <v>434</v>
      </c>
      <c r="J1384" s="1">
        <v>0.03</v>
      </c>
      <c r="K1384" s="1">
        <v>0.48</v>
      </c>
      <c r="L1384" s="49">
        <v>5</v>
      </c>
      <c r="M1384" s="50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66"/>
      <c r="C1385" s="1" t="s">
        <v>1311</v>
      </c>
      <c r="D1385" s="1"/>
      <c r="E1385" s="1"/>
      <c r="F1385" s="1" t="s">
        <v>1523</v>
      </c>
      <c r="G1385" s="1">
        <v>28</v>
      </c>
      <c r="H1385" s="1" t="s">
        <v>19</v>
      </c>
      <c r="I1385" s="1" t="s">
        <v>435</v>
      </c>
      <c r="J1385" s="1">
        <v>0.03</v>
      </c>
      <c r="K1385" s="1">
        <v>0.84</v>
      </c>
      <c r="L1385" s="49">
        <v>5</v>
      </c>
      <c r="M1385" s="50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66"/>
      <c r="C1386" s="1" t="s">
        <v>1524</v>
      </c>
      <c r="D1386" s="1"/>
      <c r="E1386" s="1"/>
      <c r="F1386" s="1" t="s">
        <v>1525</v>
      </c>
      <c r="G1386" s="1">
        <v>14</v>
      </c>
      <c r="H1386" s="1" t="s">
        <v>19</v>
      </c>
      <c r="I1386" s="1" t="s">
        <v>1482</v>
      </c>
      <c r="J1386" s="1">
        <v>0.03</v>
      </c>
      <c r="K1386" s="1">
        <v>0.42</v>
      </c>
      <c r="L1386" s="49">
        <v>5</v>
      </c>
      <c r="M1386" s="50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66"/>
      <c r="C1387" s="1" t="s">
        <v>1483</v>
      </c>
      <c r="D1387" s="1"/>
      <c r="E1387" s="1"/>
      <c r="F1387" s="1" t="s">
        <v>1526</v>
      </c>
      <c r="G1387" s="1">
        <v>14</v>
      </c>
      <c r="H1387" s="1" t="s">
        <v>19</v>
      </c>
      <c r="I1387" s="1" t="s">
        <v>1427</v>
      </c>
      <c r="J1387" s="1">
        <v>0.03</v>
      </c>
      <c r="K1387" s="1">
        <v>0.42</v>
      </c>
      <c r="L1387" s="49">
        <v>5</v>
      </c>
      <c r="M1387" s="50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66"/>
      <c r="C1388" s="1" t="s">
        <v>1428</v>
      </c>
      <c r="D1388" s="1"/>
      <c r="E1388" s="1"/>
      <c r="F1388" s="1" t="s">
        <v>1527</v>
      </c>
      <c r="G1388" s="1">
        <v>16</v>
      </c>
      <c r="H1388" s="1" t="s">
        <v>19</v>
      </c>
      <c r="I1388" s="1" t="s">
        <v>1427</v>
      </c>
      <c r="J1388" s="1">
        <v>0.03</v>
      </c>
      <c r="K1388" s="1">
        <v>0.48</v>
      </c>
      <c r="L1388" s="49">
        <v>5</v>
      </c>
      <c r="M1388" s="50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66"/>
      <c r="C1389" s="1" t="s">
        <v>1477</v>
      </c>
      <c r="D1389" s="1"/>
      <c r="E1389" s="1"/>
      <c r="F1389" s="1" t="s">
        <v>1528</v>
      </c>
      <c r="G1389" s="1">
        <v>36</v>
      </c>
      <c r="H1389" s="1" t="s">
        <v>19</v>
      </c>
      <c r="I1389" s="1" t="s">
        <v>431</v>
      </c>
      <c r="J1389" s="1">
        <v>0.03</v>
      </c>
      <c r="K1389" s="1">
        <v>1.08</v>
      </c>
      <c r="L1389" s="49">
        <v>5</v>
      </c>
      <c r="M1389" s="50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66"/>
      <c r="C1390" s="1" t="s">
        <v>1430</v>
      </c>
      <c r="D1390" s="1"/>
      <c r="E1390" s="1"/>
      <c r="F1390" s="1" t="s">
        <v>1529</v>
      </c>
      <c r="G1390" s="1">
        <v>28</v>
      </c>
      <c r="H1390" s="1" t="s">
        <v>19</v>
      </c>
      <c r="I1390" s="1" t="s">
        <v>431</v>
      </c>
      <c r="J1390" s="1">
        <v>0.03</v>
      </c>
      <c r="K1390" s="1">
        <v>0.84</v>
      </c>
      <c r="L1390" s="49">
        <v>5</v>
      </c>
      <c r="M1390" s="50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66"/>
      <c r="C1391" s="1" t="s">
        <v>1229</v>
      </c>
      <c r="D1391" s="1"/>
      <c r="E1391" s="1"/>
      <c r="F1391" s="1" t="s">
        <v>1530</v>
      </c>
      <c r="G1391" s="1">
        <v>44</v>
      </c>
      <c r="H1391" s="1" t="s">
        <v>19</v>
      </c>
      <c r="I1391" s="1" t="s">
        <v>431</v>
      </c>
      <c r="J1391" s="1">
        <v>0.03</v>
      </c>
      <c r="K1391" s="1">
        <v>1.3199999999999998</v>
      </c>
      <c r="L1391" s="49">
        <v>5</v>
      </c>
      <c r="M1391" s="50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66"/>
      <c r="C1392" s="1" t="s">
        <v>1433</v>
      </c>
      <c r="D1392" s="1"/>
      <c r="E1392" s="1"/>
      <c r="F1392" s="1" t="s">
        <v>1531</v>
      </c>
      <c r="G1392" s="1">
        <v>10</v>
      </c>
      <c r="H1392" s="1" t="s">
        <v>19</v>
      </c>
      <c r="I1392" s="1" t="s">
        <v>432</v>
      </c>
      <c r="J1392" s="1">
        <v>0.03</v>
      </c>
      <c r="K1392" s="1">
        <v>0.3</v>
      </c>
      <c r="L1392" s="49">
        <v>5</v>
      </c>
      <c r="M1392" s="50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66"/>
      <c r="C1393" s="1" t="s">
        <v>1414</v>
      </c>
      <c r="D1393" s="1"/>
      <c r="E1393" s="1"/>
      <c r="F1393" s="1" t="s">
        <v>1532</v>
      </c>
      <c r="G1393" s="1">
        <v>16</v>
      </c>
      <c r="H1393" s="1" t="s">
        <v>19</v>
      </c>
      <c r="I1393" s="1" t="s">
        <v>433</v>
      </c>
      <c r="J1393" s="1">
        <v>0.03</v>
      </c>
      <c r="K1393" s="1">
        <v>0.48</v>
      </c>
      <c r="L1393" s="49">
        <v>5</v>
      </c>
      <c r="M1393" s="50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66"/>
      <c r="C1394" s="1" t="s">
        <v>1435</v>
      </c>
      <c r="D1394" s="1"/>
      <c r="E1394" s="1"/>
      <c r="F1394" s="1" t="s">
        <v>1533</v>
      </c>
      <c r="G1394" s="1">
        <v>32</v>
      </c>
      <c r="H1394" s="1" t="s">
        <v>19</v>
      </c>
      <c r="I1394" s="1" t="s">
        <v>434</v>
      </c>
      <c r="J1394" s="1">
        <v>0.03</v>
      </c>
      <c r="K1394" s="1">
        <v>0.96</v>
      </c>
      <c r="L1394" s="49">
        <v>5</v>
      </c>
      <c r="M1394" s="50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66"/>
      <c r="C1395" s="1" t="s">
        <v>1225</v>
      </c>
      <c r="D1395" s="1"/>
      <c r="E1395" s="1"/>
      <c r="F1395" s="1" t="s">
        <v>1534</v>
      </c>
      <c r="G1395" s="1">
        <v>16</v>
      </c>
      <c r="H1395" s="1" t="s">
        <v>19</v>
      </c>
      <c r="I1395" s="1" t="s">
        <v>432</v>
      </c>
      <c r="J1395" s="1">
        <v>0.03</v>
      </c>
      <c r="K1395" s="1">
        <v>0.48</v>
      </c>
      <c r="L1395" s="49">
        <v>5</v>
      </c>
      <c r="M1395" s="50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66"/>
      <c r="C1396" s="1" t="s">
        <v>1535</v>
      </c>
      <c r="D1396" s="1"/>
      <c r="E1396" s="1"/>
      <c r="F1396" s="1" t="s">
        <v>1536</v>
      </c>
      <c r="G1396" s="1">
        <v>16</v>
      </c>
      <c r="H1396" s="1" t="s">
        <v>19</v>
      </c>
      <c r="I1396" s="1" t="s">
        <v>433</v>
      </c>
      <c r="J1396" s="1">
        <v>0.03</v>
      </c>
      <c r="K1396" s="1">
        <v>0.48</v>
      </c>
      <c r="L1396" s="49">
        <v>5</v>
      </c>
      <c r="M1396" s="50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66"/>
      <c r="C1397" s="1" t="s">
        <v>1439</v>
      </c>
      <c r="D1397" s="1"/>
      <c r="E1397" s="1"/>
      <c r="F1397" s="1" t="s">
        <v>1537</v>
      </c>
      <c r="G1397" s="1">
        <v>16</v>
      </c>
      <c r="H1397" s="1" t="s">
        <v>19</v>
      </c>
      <c r="I1397" s="1" t="s">
        <v>1441</v>
      </c>
      <c r="J1397" s="1">
        <v>0.03</v>
      </c>
      <c r="K1397" s="1">
        <v>0.48</v>
      </c>
      <c r="L1397" s="49">
        <v>5</v>
      </c>
      <c r="M1397" s="50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66"/>
      <c r="C1398" s="1" t="s">
        <v>1444</v>
      </c>
      <c r="D1398" s="1"/>
      <c r="E1398" s="1"/>
      <c r="F1398" s="1" t="s">
        <v>1538</v>
      </c>
      <c r="G1398" s="1">
        <v>7</v>
      </c>
      <c r="H1398" s="1" t="s">
        <v>19</v>
      </c>
      <c r="I1398" s="1" t="s">
        <v>434</v>
      </c>
      <c r="J1398" s="1">
        <v>0.03</v>
      </c>
      <c r="K1398" s="1">
        <v>0.21</v>
      </c>
      <c r="L1398" s="49">
        <v>5</v>
      </c>
      <c r="M1398" s="50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66"/>
      <c r="C1399" s="1" t="s">
        <v>1475</v>
      </c>
      <c r="D1399" s="1"/>
      <c r="E1399" s="1"/>
      <c r="F1399" s="1" t="s">
        <v>1539</v>
      </c>
      <c r="G1399" s="1">
        <v>20</v>
      </c>
      <c r="H1399" s="1" t="s">
        <v>19</v>
      </c>
      <c r="I1399" s="1" t="s">
        <v>435</v>
      </c>
      <c r="J1399" s="1">
        <v>0.03</v>
      </c>
      <c r="K1399" s="1">
        <v>0.6</v>
      </c>
      <c r="L1399" s="49">
        <v>5</v>
      </c>
      <c r="M1399" s="50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66"/>
      <c r="C1400" s="1" t="s">
        <v>1446</v>
      </c>
      <c r="D1400" s="1"/>
      <c r="E1400" s="1"/>
      <c r="F1400" s="1" t="s">
        <v>1540</v>
      </c>
      <c r="G1400" s="1">
        <v>32</v>
      </c>
      <c r="H1400" s="1" t="s">
        <v>19</v>
      </c>
      <c r="I1400" s="1" t="s">
        <v>434</v>
      </c>
      <c r="J1400" s="1">
        <v>0.03</v>
      </c>
      <c r="K1400" s="1">
        <v>0.96</v>
      </c>
      <c r="L1400" s="49">
        <v>5</v>
      </c>
      <c r="M1400" s="50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66"/>
      <c r="C1401" s="1" t="s">
        <v>1448</v>
      </c>
      <c r="D1401" s="1"/>
      <c r="E1401" s="1"/>
      <c r="F1401" s="1" t="s">
        <v>1541</v>
      </c>
      <c r="G1401" s="1">
        <v>24</v>
      </c>
      <c r="H1401" s="1" t="s">
        <v>19</v>
      </c>
      <c r="I1401" s="1" t="s">
        <v>434</v>
      </c>
      <c r="J1401" s="1">
        <v>0.03</v>
      </c>
      <c r="K1401" s="1">
        <v>0.72</v>
      </c>
      <c r="L1401" s="49">
        <v>5</v>
      </c>
      <c r="M1401" s="50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66"/>
      <c r="C1402" s="1" t="s">
        <v>1317</v>
      </c>
      <c r="D1402" s="1"/>
      <c r="E1402" s="1"/>
      <c r="F1402" s="1" t="s">
        <v>1542</v>
      </c>
      <c r="G1402" s="1">
        <v>24</v>
      </c>
      <c r="H1402" s="1" t="s">
        <v>19</v>
      </c>
      <c r="I1402" s="1" t="s">
        <v>434</v>
      </c>
      <c r="J1402" s="1">
        <v>0.03</v>
      </c>
      <c r="K1402" s="1">
        <v>0.72</v>
      </c>
      <c r="L1402" s="49">
        <v>5</v>
      </c>
      <c r="M1402" s="50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66"/>
      <c r="C1403" s="1" t="s">
        <v>1452</v>
      </c>
      <c r="D1403" s="1"/>
      <c r="E1403" s="1"/>
      <c r="F1403" s="1" t="s">
        <v>1543</v>
      </c>
      <c r="G1403" s="1">
        <v>12</v>
      </c>
      <c r="H1403" s="1" t="s">
        <v>19</v>
      </c>
      <c r="I1403" s="1" t="s">
        <v>435</v>
      </c>
      <c r="J1403" s="1">
        <v>0.03</v>
      </c>
      <c r="K1403" s="1">
        <v>0.36</v>
      </c>
      <c r="L1403" s="49">
        <v>5</v>
      </c>
      <c r="M1403" s="50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66"/>
      <c r="C1404" s="1" t="s">
        <v>1444</v>
      </c>
      <c r="D1404" s="1"/>
      <c r="E1404" s="1"/>
      <c r="F1404" s="1" t="s">
        <v>1544</v>
      </c>
      <c r="G1404" s="1">
        <v>16</v>
      </c>
      <c r="H1404" s="1" t="s">
        <v>19</v>
      </c>
      <c r="I1404" s="1" t="s">
        <v>434</v>
      </c>
      <c r="J1404" s="1">
        <v>0.03</v>
      </c>
      <c r="K1404" s="1">
        <v>0.48</v>
      </c>
      <c r="L1404" s="49">
        <v>5</v>
      </c>
      <c r="M1404" s="50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66"/>
      <c r="C1405" s="1" t="s">
        <v>1421</v>
      </c>
      <c r="D1405" s="1"/>
      <c r="E1405" s="1"/>
      <c r="F1405" s="1" t="s">
        <v>1545</v>
      </c>
      <c r="G1405" s="1">
        <v>8</v>
      </c>
      <c r="H1405" s="1" t="s">
        <v>19</v>
      </c>
      <c r="I1405" s="1" t="s">
        <v>431</v>
      </c>
      <c r="J1405" s="1">
        <v>0.03</v>
      </c>
      <c r="K1405" s="1">
        <v>0.24</v>
      </c>
      <c r="L1405" s="49">
        <v>5</v>
      </c>
      <c r="M1405" s="50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66"/>
      <c r="C1406" s="1" t="s">
        <v>1409</v>
      </c>
      <c r="D1406" s="1"/>
      <c r="E1406" s="1"/>
      <c r="F1406" s="1" t="s">
        <v>1546</v>
      </c>
      <c r="G1406" s="1">
        <v>8</v>
      </c>
      <c r="H1406" s="1" t="s">
        <v>19</v>
      </c>
      <c r="I1406" s="1" t="s">
        <v>1411</v>
      </c>
      <c r="J1406" s="1">
        <v>0.03</v>
      </c>
      <c r="K1406" s="1">
        <v>0.24</v>
      </c>
      <c r="L1406" s="49">
        <v>5</v>
      </c>
      <c r="M1406" s="50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66"/>
      <c r="C1407" s="1" t="s">
        <v>1419</v>
      </c>
      <c r="D1407" s="1"/>
      <c r="E1407" s="1"/>
      <c r="F1407" s="1" t="s">
        <v>1547</v>
      </c>
      <c r="G1407" s="1">
        <v>12</v>
      </c>
      <c r="H1407" s="1" t="s">
        <v>19</v>
      </c>
      <c r="I1407" s="1" t="s">
        <v>435</v>
      </c>
      <c r="J1407" s="1">
        <v>0.03</v>
      </c>
      <c r="K1407" s="1">
        <v>0.36</v>
      </c>
      <c r="L1407" s="49">
        <v>5</v>
      </c>
      <c r="M1407" s="50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66"/>
      <c r="C1408" s="1" t="s">
        <v>1423</v>
      </c>
      <c r="D1408" s="1"/>
      <c r="E1408" s="1"/>
      <c r="F1408" s="1" t="s">
        <v>1548</v>
      </c>
      <c r="G1408" s="1">
        <v>8</v>
      </c>
      <c r="H1408" s="1" t="s">
        <v>19</v>
      </c>
      <c r="I1408" s="1" t="s">
        <v>434</v>
      </c>
      <c r="J1408" s="1">
        <v>0.03</v>
      </c>
      <c r="K1408" s="1">
        <v>0.24</v>
      </c>
      <c r="L1408" s="49">
        <v>5</v>
      </c>
      <c r="M1408" s="50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66"/>
      <c r="C1409" s="1" t="s">
        <v>1483</v>
      </c>
      <c r="D1409" s="1"/>
      <c r="E1409" s="1"/>
      <c r="F1409" s="1" t="s">
        <v>1549</v>
      </c>
      <c r="G1409" s="1">
        <v>16</v>
      </c>
      <c r="H1409" s="1" t="s">
        <v>19</v>
      </c>
      <c r="I1409" s="1" t="s">
        <v>1427</v>
      </c>
      <c r="J1409" s="1">
        <v>0.03</v>
      </c>
      <c r="K1409" s="1">
        <v>0.48</v>
      </c>
      <c r="L1409" s="49">
        <v>5</v>
      </c>
      <c r="M1409" s="50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66"/>
      <c r="C1410" s="1" t="s">
        <v>1483</v>
      </c>
      <c r="D1410" s="1"/>
      <c r="E1410" s="1"/>
      <c r="F1410" s="1" t="s">
        <v>1549</v>
      </c>
      <c r="G1410" s="1">
        <v>16</v>
      </c>
      <c r="H1410" s="1" t="s">
        <v>19</v>
      </c>
      <c r="I1410" s="1" t="s">
        <v>1427</v>
      </c>
      <c r="J1410" s="1">
        <v>0.03</v>
      </c>
      <c r="K1410" s="1">
        <v>0.48</v>
      </c>
      <c r="L1410" s="49">
        <v>5</v>
      </c>
      <c r="M1410" s="50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66"/>
      <c r="C1411" s="1" t="s">
        <v>1428</v>
      </c>
      <c r="D1411" s="1"/>
      <c r="E1411" s="1"/>
      <c r="F1411" s="1" t="s">
        <v>1550</v>
      </c>
      <c r="G1411" s="1">
        <v>16</v>
      </c>
      <c r="H1411" s="1" t="s">
        <v>19</v>
      </c>
      <c r="I1411" s="1" t="s">
        <v>1427</v>
      </c>
      <c r="J1411" s="1">
        <v>0.03</v>
      </c>
      <c r="K1411" s="1">
        <v>0.48</v>
      </c>
      <c r="L1411" s="49">
        <v>5</v>
      </c>
      <c r="M1411" s="50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66"/>
      <c r="C1412" s="1" t="s">
        <v>1421</v>
      </c>
      <c r="D1412" s="1"/>
      <c r="E1412" s="1"/>
      <c r="F1412" s="1" t="s">
        <v>1551</v>
      </c>
      <c r="G1412" s="1">
        <v>8</v>
      </c>
      <c r="H1412" s="1" t="s">
        <v>19</v>
      </c>
      <c r="I1412" s="1" t="s">
        <v>431</v>
      </c>
      <c r="J1412" s="1">
        <v>0.03</v>
      </c>
      <c r="K1412" s="1">
        <v>0.24</v>
      </c>
      <c r="L1412" s="49">
        <v>5</v>
      </c>
      <c r="M1412" s="50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66"/>
      <c r="C1413" s="1" t="s">
        <v>1409</v>
      </c>
      <c r="D1413" s="1"/>
      <c r="E1413" s="1"/>
      <c r="F1413" s="1" t="s">
        <v>1552</v>
      </c>
      <c r="G1413" s="1">
        <v>8</v>
      </c>
      <c r="H1413" s="1" t="s">
        <v>19</v>
      </c>
      <c r="I1413" s="1" t="s">
        <v>1411</v>
      </c>
      <c r="J1413" s="1">
        <v>0.03</v>
      </c>
      <c r="K1413" s="1">
        <v>0.24</v>
      </c>
      <c r="L1413" s="49">
        <v>5</v>
      </c>
      <c r="M1413" s="50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66"/>
      <c r="C1414" s="1" t="s">
        <v>1419</v>
      </c>
      <c r="D1414" s="1"/>
      <c r="E1414" s="1"/>
      <c r="F1414" s="1" t="s">
        <v>1553</v>
      </c>
      <c r="G1414" s="1">
        <v>8</v>
      </c>
      <c r="H1414" s="1" t="s">
        <v>19</v>
      </c>
      <c r="I1414" s="1" t="s">
        <v>435</v>
      </c>
      <c r="J1414" s="1">
        <v>0.03</v>
      </c>
      <c r="K1414" s="1">
        <v>0.24</v>
      </c>
      <c r="L1414" s="49">
        <v>5</v>
      </c>
      <c r="M1414" s="50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66"/>
      <c r="C1415" s="1" t="s">
        <v>1423</v>
      </c>
      <c r="D1415" s="1"/>
      <c r="E1415" s="1"/>
      <c r="F1415" s="1" t="s">
        <v>1554</v>
      </c>
      <c r="G1415" s="1">
        <v>8</v>
      </c>
      <c r="H1415" s="1" t="s">
        <v>19</v>
      </c>
      <c r="I1415" s="1" t="s">
        <v>434</v>
      </c>
      <c r="J1415" s="1">
        <v>0.03</v>
      </c>
      <c r="K1415" s="1">
        <v>0.24</v>
      </c>
      <c r="L1415" s="49">
        <v>5</v>
      </c>
      <c r="M1415" s="50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66"/>
      <c r="C1416" s="1" t="s">
        <v>1470</v>
      </c>
      <c r="D1416" s="1"/>
      <c r="E1416" s="1"/>
      <c r="F1416" s="1" t="s">
        <v>1555</v>
      </c>
      <c r="G1416" s="1">
        <v>100</v>
      </c>
      <c r="H1416" s="1" t="s">
        <v>19</v>
      </c>
      <c r="I1416" s="1" t="s">
        <v>433</v>
      </c>
      <c r="J1416" s="1">
        <v>0.03</v>
      </c>
      <c r="K1416" s="1">
        <v>3</v>
      </c>
      <c r="L1416" s="49">
        <v>5</v>
      </c>
      <c r="M1416" s="50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66"/>
      <c r="C1417" s="1" t="s">
        <v>1433</v>
      </c>
      <c r="D1417" s="1"/>
      <c r="E1417" s="1"/>
      <c r="F1417" s="1" t="s">
        <v>1556</v>
      </c>
      <c r="G1417" s="1">
        <v>8</v>
      </c>
      <c r="H1417" s="1" t="s">
        <v>19</v>
      </c>
      <c r="I1417" s="1" t="s">
        <v>432</v>
      </c>
      <c r="J1417" s="1">
        <v>0.03</v>
      </c>
      <c r="K1417" s="1">
        <v>0.24</v>
      </c>
      <c r="L1417" s="49">
        <v>5</v>
      </c>
      <c r="M1417" s="50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66"/>
      <c r="C1418" s="1" t="s">
        <v>1414</v>
      </c>
      <c r="D1418" s="1"/>
      <c r="E1418" s="1"/>
      <c r="F1418" s="1" t="s">
        <v>1557</v>
      </c>
      <c r="G1418" s="1">
        <v>8</v>
      </c>
      <c r="H1418" s="1" t="s">
        <v>19</v>
      </c>
      <c r="I1418" s="1" t="s">
        <v>433</v>
      </c>
      <c r="J1418" s="1">
        <v>0.03</v>
      </c>
      <c r="K1418" s="1">
        <v>0.24</v>
      </c>
      <c r="L1418" s="49">
        <v>5</v>
      </c>
      <c r="M1418" s="50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66"/>
      <c r="C1419" s="1" t="s">
        <v>1558</v>
      </c>
      <c r="D1419" s="1"/>
      <c r="E1419" s="1"/>
      <c r="F1419" s="1" t="s">
        <v>1559</v>
      </c>
      <c r="G1419" s="1">
        <v>260</v>
      </c>
      <c r="H1419" s="1" t="s">
        <v>19</v>
      </c>
      <c r="I1419" s="1" t="s">
        <v>1560</v>
      </c>
      <c r="J1419" s="1">
        <v>0.02</v>
      </c>
      <c r="K1419" s="1">
        <v>5.2</v>
      </c>
      <c r="L1419" s="49">
        <v>5</v>
      </c>
      <c r="M1419" s="50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66"/>
      <c r="C1420" s="1" t="s">
        <v>1558</v>
      </c>
      <c r="D1420" s="1"/>
      <c r="E1420" s="1"/>
      <c r="F1420" s="1" t="s">
        <v>1561</v>
      </c>
      <c r="G1420" s="1">
        <v>260</v>
      </c>
      <c r="H1420" s="1" t="s">
        <v>19</v>
      </c>
      <c r="I1420" s="1" t="s">
        <v>1560</v>
      </c>
      <c r="J1420" s="1">
        <v>0.05</v>
      </c>
      <c r="K1420" s="1">
        <v>13</v>
      </c>
      <c r="L1420" s="49">
        <v>5</v>
      </c>
      <c r="M1420" s="50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66"/>
      <c r="C1421" s="1" t="s">
        <v>1558</v>
      </c>
      <c r="D1421" s="1"/>
      <c r="E1421" s="1"/>
      <c r="F1421" s="1" t="s">
        <v>1562</v>
      </c>
      <c r="G1421" s="1">
        <v>260</v>
      </c>
      <c r="H1421" s="1" t="s">
        <v>19</v>
      </c>
      <c r="I1421" s="1" t="s">
        <v>1560</v>
      </c>
      <c r="J1421" s="1">
        <v>0.03</v>
      </c>
      <c r="K1421" s="1">
        <v>7.8</v>
      </c>
      <c r="L1421" s="49">
        <v>5</v>
      </c>
      <c r="M1421" s="50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66"/>
      <c r="C1422" s="1" t="s">
        <v>1563</v>
      </c>
      <c r="D1422" s="1"/>
      <c r="E1422" s="1"/>
      <c r="F1422" s="1" t="s">
        <v>1564</v>
      </c>
      <c r="G1422" s="1">
        <v>408</v>
      </c>
      <c r="H1422" s="1" t="s">
        <v>19</v>
      </c>
      <c r="I1422" s="1" t="s">
        <v>1565</v>
      </c>
      <c r="J1422" s="1">
        <v>0.02</v>
      </c>
      <c r="K1422" s="1">
        <v>8.16</v>
      </c>
      <c r="L1422" s="49">
        <v>5</v>
      </c>
      <c r="M1422" s="50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66"/>
      <c r="C1423" s="1" t="s">
        <v>1566</v>
      </c>
      <c r="D1423" s="1"/>
      <c r="E1423" s="1"/>
      <c r="F1423" s="1" t="s">
        <v>1567</v>
      </c>
      <c r="G1423" s="1">
        <v>174</v>
      </c>
      <c r="H1423" s="1" t="s">
        <v>19</v>
      </c>
      <c r="I1423" s="1" t="s">
        <v>432</v>
      </c>
      <c r="J1423" s="1">
        <v>0.02</v>
      </c>
      <c r="K1423" s="1">
        <v>3.48</v>
      </c>
      <c r="L1423" s="49">
        <v>5</v>
      </c>
      <c r="M1423" s="50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66"/>
      <c r="C1424" s="1" t="s">
        <v>1568</v>
      </c>
      <c r="D1424" s="1"/>
      <c r="E1424" s="1"/>
      <c r="F1424" s="1" t="s">
        <v>1569</v>
      </c>
      <c r="G1424" s="1">
        <v>258</v>
      </c>
      <c r="H1424" s="1" t="s">
        <v>19</v>
      </c>
      <c r="I1424" s="1" t="s">
        <v>433</v>
      </c>
      <c r="J1424" s="1">
        <v>0.02</v>
      </c>
      <c r="K1424" s="1">
        <v>5.16</v>
      </c>
      <c r="L1424" s="49">
        <v>5</v>
      </c>
      <c r="M1424" s="50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66"/>
      <c r="C1425" s="1" t="s">
        <v>1570</v>
      </c>
      <c r="D1425" s="1"/>
      <c r="E1425" s="1"/>
      <c r="F1425" s="1" t="s">
        <v>1571</v>
      </c>
      <c r="G1425" s="1">
        <v>597</v>
      </c>
      <c r="H1425" s="1" t="s">
        <v>19</v>
      </c>
      <c r="I1425" s="1" t="s">
        <v>435</v>
      </c>
      <c r="J1425" s="1">
        <v>0.02</v>
      </c>
      <c r="K1425" s="1">
        <v>11.94</v>
      </c>
      <c r="L1425" s="49">
        <v>5</v>
      </c>
      <c r="M1425" s="50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66"/>
      <c r="C1426" s="1" t="s">
        <v>1572</v>
      </c>
      <c r="D1426" s="1"/>
      <c r="E1426" s="1"/>
      <c r="F1426" s="1" t="s">
        <v>1573</v>
      </c>
      <c r="G1426" s="1">
        <v>362</v>
      </c>
      <c r="H1426" s="1" t="s">
        <v>19</v>
      </c>
      <c r="I1426" s="1" t="s">
        <v>434</v>
      </c>
      <c r="J1426" s="1">
        <v>0.02</v>
      </c>
      <c r="K1426" s="1">
        <v>7.24</v>
      </c>
      <c r="L1426" s="49">
        <v>5</v>
      </c>
      <c r="M1426" s="50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66"/>
      <c r="C1427" s="1" t="s">
        <v>1574</v>
      </c>
      <c r="D1427" s="1"/>
      <c r="E1427" s="1"/>
      <c r="F1427" s="1" t="s">
        <v>1575</v>
      </c>
      <c r="G1427" s="1">
        <v>131</v>
      </c>
      <c r="H1427" s="1" t="s">
        <v>19</v>
      </c>
      <c r="I1427" s="1" t="s">
        <v>435</v>
      </c>
      <c r="J1427" s="1">
        <v>0.02</v>
      </c>
      <c r="K1427" s="1">
        <v>2.62</v>
      </c>
      <c r="L1427" s="49">
        <v>5</v>
      </c>
      <c r="M1427" s="50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66"/>
      <c r="C1428" s="1" t="s">
        <v>1574</v>
      </c>
      <c r="D1428" s="1"/>
      <c r="E1428" s="1"/>
      <c r="F1428" s="1" t="s">
        <v>1576</v>
      </c>
      <c r="G1428" s="1">
        <v>131</v>
      </c>
      <c r="H1428" s="1" t="s">
        <v>19</v>
      </c>
      <c r="I1428" s="1" t="s">
        <v>435</v>
      </c>
      <c r="J1428" s="1">
        <v>0.05</v>
      </c>
      <c r="K1428" s="1">
        <v>6.5500000000000007</v>
      </c>
      <c r="L1428" s="49">
        <v>5</v>
      </c>
      <c r="M1428" s="50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66"/>
      <c r="C1429" s="1" t="s">
        <v>1574</v>
      </c>
      <c r="D1429" s="1"/>
      <c r="E1429" s="1"/>
      <c r="F1429" s="1" t="s">
        <v>1577</v>
      </c>
      <c r="G1429" s="1">
        <v>131</v>
      </c>
      <c r="H1429" s="1" t="s">
        <v>19</v>
      </c>
      <c r="I1429" s="1" t="s">
        <v>435</v>
      </c>
      <c r="J1429" s="1">
        <v>0.03</v>
      </c>
      <c r="K1429" s="1">
        <v>3.9299999999999997</v>
      </c>
      <c r="L1429" s="49">
        <v>5</v>
      </c>
      <c r="M1429" s="50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66"/>
      <c r="C1430" s="1" t="s">
        <v>1578</v>
      </c>
      <c r="D1430" s="1"/>
      <c r="E1430" s="1"/>
      <c r="F1430" s="1" t="s">
        <v>1579</v>
      </c>
      <c r="G1430" s="1">
        <v>1</v>
      </c>
      <c r="H1430" s="1" t="s">
        <v>19</v>
      </c>
      <c r="I1430" s="1" t="s">
        <v>1580</v>
      </c>
      <c r="J1430" s="1">
        <v>0.02</v>
      </c>
      <c r="K1430" s="1">
        <v>0.02</v>
      </c>
      <c r="L1430" s="49">
        <v>5</v>
      </c>
      <c r="M1430" s="50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66"/>
      <c r="C1431" s="1" t="s">
        <v>1578</v>
      </c>
      <c r="D1431" s="1"/>
      <c r="E1431" s="1"/>
      <c r="F1431" s="1" t="s">
        <v>1581</v>
      </c>
      <c r="G1431" s="1">
        <v>1</v>
      </c>
      <c r="H1431" s="1" t="s">
        <v>19</v>
      </c>
      <c r="I1431" s="1" t="s">
        <v>1580</v>
      </c>
      <c r="J1431" s="1">
        <v>0.05</v>
      </c>
      <c r="K1431" s="1">
        <v>0.05</v>
      </c>
      <c r="L1431" s="49">
        <v>5</v>
      </c>
      <c r="M1431" s="50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66"/>
      <c r="C1432" s="1" t="s">
        <v>1566</v>
      </c>
      <c r="D1432" s="1"/>
      <c r="E1432" s="1"/>
      <c r="F1432" s="1" t="s">
        <v>1582</v>
      </c>
      <c r="G1432" s="1">
        <v>174</v>
      </c>
      <c r="H1432" s="1" t="s">
        <v>19</v>
      </c>
      <c r="I1432" s="1" t="s">
        <v>432</v>
      </c>
      <c r="J1432" s="1">
        <v>0.03</v>
      </c>
      <c r="K1432" s="1">
        <v>5.22</v>
      </c>
      <c r="L1432" s="49">
        <v>5</v>
      </c>
      <c r="M1432" s="50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66"/>
      <c r="C1433" s="1" t="s">
        <v>1568</v>
      </c>
      <c r="D1433" s="1"/>
      <c r="E1433" s="1"/>
      <c r="F1433" s="1" t="s">
        <v>1583</v>
      </c>
      <c r="G1433" s="1">
        <v>258</v>
      </c>
      <c r="H1433" s="1" t="s">
        <v>19</v>
      </c>
      <c r="I1433" s="1" t="s">
        <v>433</v>
      </c>
      <c r="J1433" s="1">
        <v>0.03</v>
      </c>
      <c r="K1433" s="1">
        <v>7.7399999999999993</v>
      </c>
      <c r="L1433" s="49">
        <v>5</v>
      </c>
      <c r="M1433" s="50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66"/>
      <c r="C1434" s="1" t="s">
        <v>1572</v>
      </c>
      <c r="D1434" s="1"/>
      <c r="E1434" s="1"/>
      <c r="F1434" s="1" t="s">
        <v>1584</v>
      </c>
      <c r="G1434" s="1">
        <v>362</v>
      </c>
      <c r="H1434" s="1" t="s">
        <v>19</v>
      </c>
      <c r="I1434" s="1" t="s">
        <v>434</v>
      </c>
      <c r="J1434" s="1">
        <v>0.03</v>
      </c>
      <c r="K1434" s="1">
        <v>10.86</v>
      </c>
      <c r="L1434" s="49">
        <v>5</v>
      </c>
      <c r="M1434" s="50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66"/>
      <c r="C1435" s="1" t="s">
        <v>1570</v>
      </c>
      <c r="D1435" s="1"/>
      <c r="E1435" s="1"/>
      <c r="F1435" s="1" t="s">
        <v>1585</v>
      </c>
      <c r="G1435" s="1">
        <v>597</v>
      </c>
      <c r="H1435" s="1" t="s">
        <v>19</v>
      </c>
      <c r="I1435" s="1" t="s">
        <v>435</v>
      </c>
      <c r="J1435" s="1">
        <v>0.03</v>
      </c>
      <c r="K1435" s="1">
        <v>17.91</v>
      </c>
      <c r="L1435" s="49">
        <v>5</v>
      </c>
      <c r="M1435" s="50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66"/>
      <c r="C1436" s="1" t="s">
        <v>1563</v>
      </c>
      <c r="D1436" s="1"/>
      <c r="E1436" s="1"/>
      <c r="F1436" s="1" t="s">
        <v>1586</v>
      </c>
      <c r="G1436" s="1">
        <v>408</v>
      </c>
      <c r="H1436" s="1" t="s">
        <v>19</v>
      </c>
      <c r="I1436" s="1" t="s">
        <v>431</v>
      </c>
      <c r="J1436" s="1">
        <v>0.03</v>
      </c>
      <c r="K1436" s="1">
        <v>12.24</v>
      </c>
      <c r="L1436" s="49">
        <v>5</v>
      </c>
      <c r="M1436" s="50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66"/>
      <c r="C1437" s="1" t="s">
        <v>1578</v>
      </c>
      <c r="D1437" s="1"/>
      <c r="E1437" s="1"/>
      <c r="F1437" s="1" t="s">
        <v>1587</v>
      </c>
      <c r="G1437" s="1">
        <v>1</v>
      </c>
      <c r="H1437" s="1" t="s">
        <v>19</v>
      </c>
      <c r="I1437" s="1" t="s">
        <v>1580</v>
      </c>
      <c r="J1437" s="1">
        <v>0.03</v>
      </c>
      <c r="K1437" s="1">
        <v>0.03</v>
      </c>
      <c r="L1437" s="49">
        <v>5</v>
      </c>
      <c r="M1437" s="50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66"/>
      <c r="C1438" s="1" t="s">
        <v>645</v>
      </c>
      <c r="D1438" s="1"/>
      <c r="E1438" s="1"/>
      <c r="F1438" s="1" t="s">
        <v>1588</v>
      </c>
      <c r="G1438" s="1">
        <v>14</v>
      </c>
      <c r="H1438" s="1" t="s">
        <v>19</v>
      </c>
      <c r="I1438" s="1" t="s">
        <v>433</v>
      </c>
      <c r="J1438" s="1">
        <v>0.02</v>
      </c>
      <c r="K1438" s="1">
        <v>0.28000000000000003</v>
      </c>
      <c r="L1438" s="49">
        <v>5</v>
      </c>
      <c r="M1438" s="50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66"/>
      <c r="C1439" s="1" t="s">
        <v>1589</v>
      </c>
      <c r="D1439" s="1"/>
      <c r="E1439" s="1"/>
      <c r="F1439" s="1" t="s">
        <v>1590</v>
      </c>
      <c r="G1439" s="1">
        <v>20</v>
      </c>
      <c r="H1439" s="1" t="s">
        <v>19</v>
      </c>
      <c r="I1439" s="1" t="s">
        <v>435</v>
      </c>
      <c r="J1439" s="1">
        <v>0.02</v>
      </c>
      <c r="K1439" s="1">
        <v>0.4</v>
      </c>
      <c r="L1439" s="49">
        <v>5</v>
      </c>
      <c r="M1439" s="50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66"/>
      <c r="C1440" s="1" t="s">
        <v>1591</v>
      </c>
      <c r="D1440" s="1"/>
      <c r="E1440" s="1"/>
      <c r="F1440" s="1" t="s">
        <v>1592</v>
      </c>
      <c r="G1440" s="1">
        <v>230</v>
      </c>
      <c r="H1440" s="1" t="s">
        <v>19</v>
      </c>
      <c r="I1440" s="1" t="s">
        <v>1593</v>
      </c>
      <c r="J1440" s="1">
        <v>0.02</v>
      </c>
      <c r="K1440" s="1">
        <v>4.6000000000000005</v>
      </c>
      <c r="L1440" s="49">
        <v>5</v>
      </c>
      <c r="M1440" s="50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66"/>
      <c r="C1441" s="1" t="s">
        <v>645</v>
      </c>
      <c r="D1441" s="1"/>
      <c r="E1441" s="1"/>
      <c r="F1441" s="1" t="s">
        <v>1594</v>
      </c>
      <c r="G1441" s="1">
        <v>20</v>
      </c>
      <c r="H1441" s="1" t="s">
        <v>19</v>
      </c>
      <c r="I1441" s="1" t="s">
        <v>433</v>
      </c>
      <c r="J1441" s="1">
        <v>0.05</v>
      </c>
      <c r="K1441" s="1">
        <v>1</v>
      </c>
      <c r="L1441" s="49">
        <v>5</v>
      </c>
      <c r="M1441" s="50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66"/>
      <c r="C1442" s="1" t="s">
        <v>1589</v>
      </c>
      <c r="D1442" s="1"/>
      <c r="E1442" s="1"/>
      <c r="F1442" s="1" t="s">
        <v>1595</v>
      </c>
      <c r="G1442" s="1">
        <v>20</v>
      </c>
      <c r="H1442" s="1" t="s">
        <v>19</v>
      </c>
      <c r="I1442" s="1" t="s">
        <v>435</v>
      </c>
      <c r="J1442" s="1">
        <v>0.05</v>
      </c>
      <c r="K1442" s="1">
        <v>1</v>
      </c>
      <c r="L1442" s="49">
        <v>5</v>
      </c>
      <c r="M1442" s="50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66"/>
      <c r="C1443" s="1" t="s">
        <v>1591</v>
      </c>
      <c r="D1443" s="1"/>
      <c r="E1443" s="1"/>
      <c r="F1443" s="1" t="s">
        <v>1596</v>
      </c>
      <c r="G1443" s="1">
        <v>230</v>
      </c>
      <c r="H1443" s="1" t="s">
        <v>19</v>
      </c>
      <c r="I1443" s="1" t="s">
        <v>1593</v>
      </c>
      <c r="J1443" s="1">
        <v>0.05</v>
      </c>
      <c r="K1443" s="1">
        <v>11.5</v>
      </c>
      <c r="L1443" s="49">
        <v>5</v>
      </c>
      <c r="M1443" s="50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66"/>
      <c r="C1444" s="1" t="s">
        <v>645</v>
      </c>
      <c r="D1444" s="1"/>
      <c r="E1444" s="1"/>
      <c r="F1444" s="1" t="s">
        <v>1597</v>
      </c>
      <c r="G1444" s="1">
        <v>50</v>
      </c>
      <c r="H1444" s="1" t="s">
        <v>19</v>
      </c>
      <c r="I1444" s="1" t="s">
        <v>433</v>
      </c>
      <c r="J1444" s="1">
        <v>0.05</v>
      </c>
      <c r="K1444" s="1">
        <v>2.5</v>
      </c>
      <c r="L1444" s="49">
        <v>5</v>
      </c>
      <c r="M1444" s="50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66"/>
      <c r="C1445" s="1" t="s">
        <v>645</v>
      </c>
      <c r="D1445" s="1"/>
      <c r="E1445" s="1"/>
      <c r="F1445" s="1" t="s">
        <v>1598</v>
      </c>
      <c r="G1445" s="1">
        <v>26</v>
      </c>
      <c r="H1445" s="1" t="s">
        <v>19</v>
      </c>
      <c r="I1445" s="1" t="s">
        <v>433</v>
      </c>
      <c r="J1445" s="1">
        <v>0.03</v>
      </c>
      <c r="K1445" s="1">
        <v>0.78</v>
      </c>
      <c r="L1445" s="49">
        <v>5</v>
      </c>
      <c r="M1445" s="50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66"/>
      <c r="C1446" s="1" t="s">
        <v>1589</v>
      </c>
      <c r="D1446" s="1"/>
      <c r="E1446" s="1"/>
      <c r="F1446" s="1" t="s">
        <v>1599</v>
      </c>
      <c r="G1446" s="1">
        <v>40</v>
      </c>
      <c r="H1446" s="1" t="s">
        <v>19</v>
      </c>
      <c r="I1446" s="1" t="s">
        <v>435</v>
      </c>
      <c r="J1446" s="1">
        <v>0.03</v>
      </c>
      <c r="K1446" s="1">
        <v>1.2</v>
      </c>
      <c r="L1446" s="49">
        <v>5</v>
      </c>
      <c r="M1446" s="50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66"/>
      <c r="C1447" s="1" t="s">
        <v>1591</v>
      </c>
      <c r="D1447" s="1"/>
      <c r="E1447" s="1"/>
      <c r="F1447" s="1" t="s">
        <v>1600</v>
      </c>
      <c r="G1447" s="1">
        <v>460</v>
      </c>
      <c r="H1447" s="1" t="s">
        <v>19</v>
      </c>
      <c r="I1447" s="1" t="s">
        <v>1593</v>
      </c>
      <c r="J1447" s="1">
        <v>0.03</v>
      </c>
      <c r="K1447" s="1">
        <v>13.799999999999999</v>
      </c>
      <c r="L1447" s="49">
        <v>5</v>
      </c>
      <c r="M1447" s="50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66"/>
      <c r="C1448" s="1" t="s">
        <v>1601</v>
      </c>
      <c r="D1448" s="1"/>
      <c r="E1448" s="1"/>
      <c r="F1448" s="1" t="s">
        <v>1602</v>
      </c>
      <c r="G1448" s="1">
        <v>6</v>
      </c>
      <c r="H1448" s="1" t="s">
        <v>19</v>
      </c>
      <c r="I1448" s="1" t="s">
        <v>1565</v>
      </c>
      <c r="J1448" s="1">
        <v>0.02</v>
      </c>
      <c r="K1448" s="1">
        <v>0.12</v>
      </c>
      <c r="L1448" s="49">
        <v>5</v>
      </c>
      <c r="M1448" s="50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66"/>
      <c r="C1449" s="1" t="s">
        <v>1603</v>
      </c>
      <c r="D1449" s="1"/>
      <c r="E1449" s="1"/>
      <c r="F1449" s="1" t="s">
        <v>1604</v>
      </c>
      <c r="G1449" s="1">
        <v>2</v>
      </c>
      <c r="H1449" s="1" t="s">
        <v>19</v>
      </c>
      <c r="I1449" s="1" t="s">
        <v>1605</v>
      </c>
      <c r="J1449" s="1">
        <v>0.02</v>
      </c>
      <c r="K1449" s="1">
        <v>0.04</v>
      </c>
      <c r="L1449" s="49">
        <v>5</v>
      </c>
      <c r="M1449" s="50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66"/>
      <c r="C1450" s="1" t="s">
        <v>1601</v>
      </c>
      <c r="D1450" s="1"/>
      <c r="E1450" s="1"/>
      <c r="F1450" s="1" t="s">
        <v>1606</v>
      </c>
      <c r="G1450" s="1">
        <v>16</v>
      </c>
      <c r="H1450" s="1" t="s">
        <v>19</v>
      </c>
      <c r="I1450" s="1" t="s">
        <v>1565</v>
      </c>
      <c r="J1450" s="1">
        <v>0.02</v>
      </c>
      <c r="K1450" s="1">
        <v>0.32</v>
      </c>
      <c r="L1450" s="49">
        <v>5</v>
      </c>
      <c r="M1450" s="50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66"/>
      <c r="C1451" s="1" t="s">
        <v>1563</v>
      </c>
      <c r="D1451" s="1"/>
      <c r="E1451" s="1"/>
      <c r="F1451" s="1" t="s">
        <v>1607</v>
      </c>
      <c r="G1451" s="1">
        <v>48</v>
      </c>
      <c r="H1451" s="1" t="s">
        <v>19</v>
      </c>
      <c r="I1451" s="1" t="s">
        <v>431</v>
      </c>
      <c r="J1451" s="1">
        <v>0.02</v>
      </c>
      <c r="K1451" s="1">
        <v>0.96</v>
      </c>
      <c r="L1451" s="49">
        <v>5</v>
      </c>
      <c r="M1451" s="50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66"/>
      <c r="C1452" s="1" t="s">
        <v>1566</v>
      </c>
      <c r="D1452" s="1"/>
      <c r="E1452" s="1"/>
      <c r="F1452" s="1" t="s">
        <v>1608</v>
      </c>
      <c r="G1452" s="1">
        <v>7</v>
      </c>
      <c r="H1452" s="1" t="s">
        <v>19</v>
      </c>
      <c r="I1452" s="1" t="s">
        <v>432</v>
      </c>
      <c r="J1452" s="1">
        <v>0.02</v>
      </c>
      <c r="K1452" s="1">
        <v>0.14000000000000001</v>
      </c>
      <c r="L1452" s="49">
        <v>5</v>
      </c>
      <c r="M1452" s="50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66"/>
      <c r="C1453" s="1" t="s">
        <v>1568</v>
      </c>
      <c r="D1453" s="1"/>
      <c r="E1453" s="1"/>
      <c r="F1453" s="1" t="s">
        <v>1609</v>
      </c>
      <c r="G1453" s="1">
        <v>10</v>
      </c>
      <c r="H1453" s="1" t="s">
        <v>19</v>
      </c>
      <c r="I1453" s="1" t="s">
        <v>433</v>
      </c>
      <c r="J1453" s="1">
        <v>0.02</v>
      </c>
      <c r="K1453" s="1">
        <v>0.2</v>
      </c>
      <c r="L1453" s="49">
        <v>5</v>
      </c>
      <c r="M1453" s="50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66"/>
      <c r="C1454" s="1" t="s">
        <v>1572</v>
      </c>
      <c r="D1454" s="1"/>
      <c r="E1454" s="1"/>
      <c r="F1454" s="1" t="s">
        <v>1610</v>
      </c>
      <c r="G1454" s="1">
        <v>24</v>
      </c>
      <c r="H1454" s="1" t="s">
        <v>19</v>
      </c>
      <c r="I1454" s="1" t="s">
        <v>434</v>
      </c>
      <c r="J1454" s="1">
        <v>0.02</v>
      </c>
      <c r="K1454" s="1">
        <v>0.48</v>
      </c>
      <c r="L1454" s="49">
        <v>5</v>
      </c>
      <c r="M1454" s="50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66"/>
      <c r="C1455" s="1" t="s">
        <v>1570</v>
      </c>
      <c r="D1455" s="1"/>
      <c r="E1455" s="1"/>
      <c r="F1455" s="1" t="s">
        <v>1611</v>
      </c>
      <c r="G1455" s="1">
        <v>146</v>
      </c>
      <c r="H1455" s="1" t="s">
        <v>19</v>
      </c>
      <c r="I1455" s="1" t="s">
        <v>435</v>
      </c>
      <c r="J1455" s="1">
        <v>0.02</v>
      </c>
      <c r="K1455" s="1">
        <v>2.92</v>
      </c>
      <c r="L1455" s="49">
        <v>5</v>
      </c>
      <c r="M1455" s="50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66"/>
      <c r="C1456" s="1" t="s">
        <v>1612</v>
      </c>
      <c r="D1456" s="1"/>
      <c r="E1456" s="1"/>
      <c r="F1456" s="1" t="s">
        <v>1613</v>
      </c>
      <c r="G1456" s="1">
        <v>1</v>
      </c>
      <c r="H1456" s="1" t="s">
        <v>19</v>
      </c>
      <c r="I1456" s="1" t="s">
        <v>1605</v>
      </c>
      <c r="J1456" s="1">
        <v>0.02</v>
      </c>
      <c r="K1456" s="1">
        <v>0.02</v>
      </c>
      <c r="L1456" s="49">
        <v>5</v>
      </c>
      <c r="M1456" s="50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66"/>
      <c r="C1457" s="1" t="s">
        <v>1601</v>
      </c>
      <c r="D1457" s="1"/>
      <c r="E1457" s="1"/>
      <c r="F1457" s="1" t="s">
        <v>1614</v>
      </c>
      <c r="G1457" s="1">
        <v>90</v>
      </c>
      <c r="H1457" s="1" t="s">
        <v>19</v>
      </c>
      <c r="I1457" s="1" t="s">
        <v>1565</v>
      </c>
      <c r="J1457" s="1">
        <v>0.02</v>
      </c>
      <c r="K1457" s="1">
        <v>1.8</v>
      </c>
      <c r="L1457" s="49">
        <v>5</v>
      </c>
      <c r="M1457" s="50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66"/>
      <c r="C1458" s="1" t="s">
        <v>1615</v>
      </c>
      <c r="D1458" s="1"/>
      <c r="E1458" s="1"/>
      <c r="F1458" s="1" t="s">
        <v>1616</v>
      </c>
      <c r="G1458" s="1">
        <v>40</v>
      </c>
      <c r="H1458" s="1" t="s">
        <v>19</v>
      </c>
      <c r="I1458" s="1" t="s">
        <v>432</v>
      </c>
      <c r="J1458" s="1">
        <v>0.02</v>
      </c>
      <c r="K1458" s="1">
        <v>0.8</v>
      </c>
      <c r="L1458" s="49">
        <v>5</v>
      </c>
      <c r="M1458" s="50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66"/>
      <c r="C1459" s="1" t="s">
        <v>1617</v>
      </c>
      <c r="D1459" s="1"/>
      <c r="E1459" s="1"/>
      <c r="F1459" s="1" t="s">
        <v>1618</v>
      </c>
      <c r="G1459" s="1">
        <v>44</v>
      </c>
      <c r="H1459" s="1" t="s">
        <v>19</v>
      </c>
      <c r="I1459" s="1" t="s">
        <v>433</v>
      </c>
      <c r="J1459" s="1">
        <v>0.02</v>
      </c>
      <c r="K1459" s="1">
        <v>0.88</v>
      </c>
      <c r="L1459" s="49">
        <v>5</v>
      </c>
      <c r="M1459" s="50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66"/>
      <c r="C1460" s="1" t="s">
        <v>1619</v>
      </c>
      <c r="D1460" s="1"/>
      <c r="E1460" s="1"/>
      <c r="F1460" s="1" t="s">
        <v>1620</v>
      </c>
      <c r="G1460" s="1">
        <v>12</v>
      </c>
      <c r="H1460" s="1" t="s">
        <v>19</v>
      </c>
      <c r="I1460" s="1" t="s">
        <v>432</v>
      </c>
      <c r="J1460" s="1">
        <v>0.02</v>
      </c>
      <c r="K1460" s="1">
        <v>0.24</v>
      </c>
      <c r="L1460" s="49">
        <v>5</v>
      </c>
      <c r="M1460" s="50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66"/>
      <c r="C1461" s="1" t="s">
        <v>1617</v>
      </c>
      <c r="D1461" s="1"/>
      <c r="E1461" s="1"/>
      <c r="F1461" s="1" t="s">
        <v>1621</v>
      </c>
      <c r="G1461" s="1">
        <v>12</v>
      </c>
      <c r="H1461" s="1" t="s">
        <v>19</v>
      </c>
      <c r="I1461" s="1" t="s">
        <v>433</v>
      </c>
      <c r="J1461" s="1">
        <v>0.02</v>
      </c>
      <c r="K1461" s="1">
        <v>0.24</v>
      </c>
      <c r="L1461" s="49">
        <v>5</v>
      </c>
      <c r="M1461" s="50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66"/>
      <c r="C1462" s="1" t="s">
        <v>1617</v>
      </c>
      <c r="D1462" s="1"/>
      <c r="E1462" s="1"/>
      <c r="F1462" s="1" t="s">
        <v>1621</v>
      </c>
      <c r="G1462" s="1">
        <v>12</v>
      </c>
      <c r="H1462" s="1" t="s">
        <v>19</v>
      </c>
      <c r="I1462" s="1" t="s">
        <v>433</v>
      </c>
      <c r="J1462" s="1">
        <v>0.02</v>
      </c>
      <c r="K1462" s="1">
        <v>0.24</v>
      </c>
      <c r="L1462" s="49">
        <v>5</v>
      </c>
      <c r="M1462" s="50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66"/>
      <c r="C1463" s="1" t="s">
        <v>1622</v>
      </c>
      <c r="D1463" s="1"/>
      <c r="E1463" s="1"/>
      <c r="F1463" s="1" t="s">
        <v>1623</v>
      </c>
      <c r="G1463" s="1">
        <v>48</v>
      </c>
      <c r="H1463" s="1" t="s">
        <v>19</v>
      </c>
      <c r="I1463" s="1" t="s">
        <v>434</v>
      </c>
      <c r="J1463" s="1">
        <v>0.02</v>
      </c>
      <c r="K1463" s="1">
        <v>0.96</v>
      </c>
      <c r="L1463" s="49">
        <v>5</v>
      </c>
      <c r="M1463" s="50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66"/>
      <c r="C1464" s="1" t="s">
        <v>1603</v>
      </c>
      <c r="D1464" s="1"/>
      <c r="E1464" s="1"/>
      <c r="F1464" s="1" t="s">
        <v>1624</v>
      </c>
      <c r="G1464" s="1">
        <v>2</v>
      </c>
      <c r="H1464" s="1" t="s">
        <v>19</v>
      </c>
      <c r="I1464" s="1" t="s">
        <v>1605</v>
      </c>
      <c r="J1464" s="1">
        <v>0.02</v>
      </c>
      <c r="K1464" s="1">
        <v>0.04</v>
      </c>
      <c r="L1464" s="49">
        <v>5</v>
      </c>
      <c r="M1464" s="50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66"/>
      <c r="C1465" s="1" t="s">
        <v>1566</v>
      </c>
      <c r="D1465" s="1"/>
      <c r="E1465" s="1"/>
      <c r="F1465" s="1" t="s">
        <v>1625</v>
      </c>
      <c r="G1465" s="1">
        <v>7</v>
      </c>
      <c r="H1465" s="1" t="s">
        <v>19</v>
      </c>
      <c r="I1465" s="1" t="s">
        <v>432</v>
      </c>
      <c r="J1465" s="1">
        <v>0.05</v>
      </c>
      <c r="K1465" s="1">
        <v>0.35000000000000003</v>
      </c>
      <c r="L1465" s="49">
        <v>5</v>
      </c>
      <c r="M1465" s="50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66"/>
      <c r="C1466" s="1" t="s">
        <v>1566</v>
      </c>
      <c r="D1466" s="1"/>
      <c r="E1466" s="1"/>
      <c r="F1466" s="1" t="s">
        <v>1625</v>
      </c>
      <c r="G1466" s="1">
        <v>48</v>
      </c>
      <c r="H1466" s="1" t="s">
        <v>19</v>
      </c>
      <c r="I1466" s="1" t="s">
        <v>432</v>
      </c>
      <c r="J1466" s="1">
        <v>0.05</v>
      </c>
      <c r="K1466" s="1">
        <v>2.4000000000000004</v>
      </c>
      <c r="L1466" s="49">
        <v>5</v>
      </c>
      <c r="M1466" s="50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66"/>
      <c r="C1467" s="1" t="s">
        <v>1568</v>
      </c>
      <c r="D1467" s="1"/>
      <c r="E1467" s="1"/>
      <c r="F1467" s="1" t="s">
        <v>1626</v>
      </c>
      <c r="G1467" s="1">
        <v>10</v>
      </c>
      <c r="H1467" s="1" t="s">
        <v>19</v>
      </c>
      <c r="I1467" s="1" t="s">
        <v>433</v>
      </c>
      <c r="J1467" s="1">
        <v>0.05</v>
      </c>
      <c r="K1467" s="1">
        <v>0.5</v>
      </c>
      <c r="L1467" s="49">
        <v>5</v>
      </c>
      <c r="M1467" s="50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66"/>
      <c r="C1468" s="1" t="s">
        <v>1572</v>
      </c>
      <c r="D1468" s="1"/>
      <c r="E1468" s="1"/>
      <c r="F1468" s="1" t="s">
        <v>1627</v>
      </c>
      <c r="G1468" s="1">
        <v>24</v>
      </c>
      <c r="H1468" s="1" t="s">
        <v>19</v>
      </c>
      <c r="I1468" s="1" t="s">
        <v>434</v>
      </c>
      <c r="J1468" s="1">
        <v>0.05</v>
      </c>
      <c r="K1468" s="1">
        <v>1.2000000000000002</v>
      </c>
      <c r="L1468" s="49">
        <v>5</v>
      </c>
      <c r="M1468" s="50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66"/>
      <c r="C1469" s="1" t="s">
        <v>1570</v>
      </c>
      <c r="D1469" s="1"/>
      <c r="E1469" s="1"/>
      <c r="F1469" s="1" t="s">
        <v>1628</v>
      </c>
      <c r="G1469" s="1">
        <v>146</v>
      </c>
      <c r="H1469" s="1" t="s">
        <v>19</v>
      </c>
      <c r="I1469" s="1" t="s">
        <v>435</v>
      </c>
      <c r="J1469" s="1">
        <v>0.05</v>
      </c>
      <c r="K1469" s="1">
        <v>7.3000000000000007</v>
      </c>
      <c r="L1469" s="49">
        <v>5</v>
      </c>
      <c r="M1469" s="50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66"/>
      <c r="C1470" s="1" t="s">
        <v>1601</v>
      </c>
      <c r="D1470" s="1"/>
      <c r="E1470" s="1"/>
      <c r="F1470" s="1" t="s">
        <v>1629</v>
      </c>
      <c r="G1470" s="1">
        <v>16</v>
      </c>
      <c r="H1470" s="1" t="s">
        <v>19</v>
      </c>
      <c r="I1470" s="1" t="s">
        <v>1565</v>
      </c>
      <c r="J1470" s="1">
        <v>0.05</v>
      </c>
      <c r="K1470" s="1">
        <v>0.8</v>
      </c>
      <c r="L1470" s="49">
        <v>5</v>
      </c>
      <c r="M1470" s="50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66"/>
      <c r="C1471" s="1" t="s">
        <v>1603</v>
      </c>
      <c r="D1471" s="1"/>
      <c r="E1471" s="1"/>
      <c r="F1471" s="1" t="s">
        <v>1630</v>
      </c>
      <c r="G1471" s="1">
        <v>2</v>
      </c>
      <c r="H1471" s="1" t="s">
        <v>19</v>
      </c>
      <c r="I1471" s="1" t="s">
        <v>1605</v>
      </c>
      <c r="J1471" s="1">
        <v>0.05</v>
      </c>
      <c r="K1471" s="1">
        <v>0.1</v>
      </c>
      <c r="L1471" s="49">
        <v>5</v>
      </c>
      <c r="M1471" s="50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66"/>
      <c r="C1472" s="1" t="s">
        <v>1617</v>
      </c>
      <c r="D1472" s="1"/>
      <c r="E1472" s="1"/>
      <c r="F1472" s="1" t="s">
        <v>1631</v>
      </c>
      <c r="G1472" s="1">
        <v>16</v>
      </c>
      <c r="H1472" s="1" t="s">
        <v>19</v>
      </c>
      <c r="I1472" s="1" t="s">
        <v>433</v>
      </c>
      <c r="J1472" s="1">
        <v>0.05</v>
      </c>
      <c r="K1472" s="1">
        <v>0.8</v>
      </c>
      <c r="L1472" s="49">
        <v>5</v>
      </c>
      <c r="M1472" s="50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66"/>
      <c r="C1473" s="1" t="s">
        <v>1615</v>
      </c>
      <c r="D1473" s="1"/>
      <c r="E1473" s="1"/>
      <c r="F1473" s="1" t="s">
        <v>1632</v>
      </c>
      <c r="G1473" s="1">
        <v>12</v>
      </c>
      <c r="H1473" s="1" t="s">
        <v>19</v>
      </c>
      <c r="I1473" s="1" t="s">
        <v>432</v>
      </c>
      <c r="J1473" s="1">
        <v>0.05</v>
      </c>
      <c r="K1473" s="1">
        <v>0.60000000000000009</v>
      </c>
      <c r="L1473" s="49">
        <v>5</v>
      </c>
      <c r="M1473" s="50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66"/>
      <c r="C1474" s="1" t="s">
        <v>1601</v>
      </c>
      <c r="D1474" s="1"/>
      <c r="E1474" s="1"/>
      <c r="F1474" s="1" t="s">
        <v>1633</v>
      </c>
      <c r="G1474" s="1">
        <v>80</v>
      </c>
      <c r="H1474" s="1" t="s">
        <v>19</v>
      </c>
      <c r="I1474" s="1" t="s">
        <v>1565</v>
      </c>
      <c r="J1474" s="1">
        <v>0.05</v>
      </c>
      <c r="K1474" s="1">
        <v>4</v>
      </c>
      <c r="L1474" s="49">
        <v>5</v>
      </c>
      <c r="M1474" s="50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66"/>
      <c r="C1475" s="1" t="s">
        <v>1619</v>
      </c>
      <c r="D1475" s="1"/>
      <c r="E1475" s="1"/>
      <c r="F1475" s="1" t="s">
        <v>1634</v>
      </c>
      <c r="G1475" s="1">
        <v>12</v>
      </c>
      <c r="H1475" s="1" t="s">
        <v>19</v>
      </c>
      <c r="I1475" s="1" t="s">
        <v>432</v>
      </c>
      <c r="J1475" s="1">
        <v>0.05</v>
      </c>
      <c r="K1475" s="1">
        <v>0.60000000000000009</v>
      </c>
      <c r="L1475" s="49">
        <v>5</v>
      </c>
      <c r="M1475" s="50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66"/>
      <c r="C1476" s="1" t="s">
        <v>1617</v>
      </c>
      <c r="D1476" s="1"/>
      <c r="E1476" s="1"/>
      <c r="F1476" s="1" t="s">
        <v>1635</v>
      </c>
      <c r="G1476" s="1">
        <v>12</v>
      </c>
      <c r="H1476" s="1" t="s">
        <v>19</v>
      </c>
      <c r="I1476" s="1" t="s">
        <v>433</v>
      </c>
      <c r="J1476" s="1">
        <v>0.05</v>
      </c>
      <c r="K1476" s="1">
        <v>0.60000000000000009</v>
      </c>
      <c r="L1476" s="49">
        <v>5</v>
      </c>
      <c r="M1476" s="50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66"/>
      <c r="C1477" s="1" t="s">
        <v>1622</v>
      </c>
      <c r="D1477" s="1"/>
      <c r="E1477" s="1"/>
      <c r="F1477" s="1" t="s">
        <v>1636</v>
      </c>
      <c r="G1477" s="1">
        <v>20</v>
      </c>
      <c r="H1477" s="1" t="s">
        <v>19</v>
      </c>
      <c r="I1477" s="1" t="s">
        <v>434</v>
      </c>
      <c r="J1477" s="1">
        <v>0.05</v>
      </c>
      <c r="K1477" s="1">
        <v>1</v>
      </c>
      <c r="L1477" s="49">
        <v>5</v>
      </c>
      <c r="M1477" s="50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66"/>
      <c r="C1478" s="1" t="s">
        <v>1601</v>
      </c>
      <c r="D1478" s="1"/>
      <c r="E1478" s="1"/>
      <c r="F1478" s="1" t="s">
        <v>1637</v>
      </c>
      <c r="G1478" s="1">
        <v>16</v>
      </c>
      <c r="H1478" s="1" t="s">
        <v>19</v>
      </c>
      <c r="I1478" s="1" t="s">
        <v>1565</v>
      </c>
      <c r="J1478" s="1">
        <v>0.05</v>
      </c>
      <c r="K1478" s="1">
        <v>0.8</v>
      </c>
      <c r="L1478" s="49">
        <v>5</v>
      </c>
      <c r="M1478" s="50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66"/>
      <c r="C1479" s="1" t="s">
        <v>1617</v>
      </c>
      <c r="D1479" s="1"/>
      <c r="E1479" s="1"/>
      <c r="F1479" s="1" t="s">
        <v>1638</v>
      </c>
      <c r="G1479" s="1">
        <v>28</v>
      </c>
      <c r="H1479" s="1" t="s">
        <v>19</v>
      </c>
      <c r="I1479" s="1" t="s">
        <v>433</v>
      </c>
      <c r="J1479" s="1">
        <v>0.05</v>
      </c>
      <c r="K1479" s="1">
        <v>1.4000000000000001</v>
      </c>
      <c r="L1479" s="49">
        <v>5</v>
      </c>
      <c r="M1479" s="50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66"/>
      <c r="C1480" s="1" t="s">
        <v>1615</v>
      </c>
      <c r="D1480" s="1"/>
      <c r="E1480" s="1"/>
      <c r="F1480" s="1" t="s">
        <v>1639</v>
      </c>
      <c r="G1480" s="1">
        <v>28</v>
      </c>
      <c r="H1480" s="1" t="s">
        <v>19</v>
      </c>
      <c r="I1480" s="1" t="s">
        <v>432</v>
      </c>
      <c r="J1480" s="1">
        <v>0.05</v>
      </c>
      <c r="K1480" s="1">
        <v>1.4000000000000001</v>
      </c>
      <c r="L1480" s="49">
        <v>5</v>
      </c>
      <c r="M1480" s="50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66"/>
      <c r="C1481" s="1" t="s">
        <v>1622</v>
      </c>
      <c r="D1481" s="1"/>
      <c r="E1481" s="1"/>
      <c r="F1481" s="1" t="s">
        <v>1640</v>
      </c>
      <c r="G1481" s="1">
        <v>28</v>
      </c>
      <c r="H1481" s="1" t="s">
        <v>19</v>
      </c>
      <c r="I1481" s="1" t="s">
        <v>434</v>
      </c>
      <c r="J1481" s="1">
        <v>0.05</v>
      </c>
      <c r="K1481" s="1">
        <v>1.4000000000000001</v>
      </c>
      <c r="L1481" s="49">
        <v>5</v>
      </c>
      <c r="M1481" s="50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66"/>
      <c r="C1482" s="1" t="s">
        <v>1603</v>
      </c>
      <c r="D1482" s="1"/>
      <c r="E1482" s="1"/>
      <c r="F1482" s="1" t="s">
        <v>1641</v>
      </c>
      <c r="G1482" s="1">
        <v>2</v>
      </c>
      <c r="H1482" s="1" t="s">
        <v>19</v>
      </c>
      <c r="I1482" s="1" t="s">
        <v>1605</v>
      </c>
      <c r="J1482" s="1">
        <v>0.03</v>
      </c>
      <c r="K1482" s="1">
        <v>0.06</v>
      </c>
      <c r="L1482" s="49">
        <v>5</v>
      </c>
      <c r="M1482" s="50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66"/>
      <c r="C1483" s="1" t="s">
        <v>1566</v>
      </c>
      <c r="D1483" s="1"/>
      <c r="E1483" s="1"/>
      <c r="F1483" s="1" t="s">
        <v>1642</v>
      </c>
      <c r="G1483" s="1">
        <v>7</v>
      </c>
      <c r="H1483" s="1" t="s">
        <v>19</v>
      </c>
      <c r="I1483" s="1" t="s">
        <v>432</v>
      </c>
      <c r="J1483" s="1">
        <v>0.03</v>
      </c>
      <c r="K1483" s="1">
        <v>0.21</v>
      </c>
      <c r="L1483" s="49">
        <v>5</v>
      </c>
      <c r="M1483" s="50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66"/>
      <c r="C1484" s="1" t="s">
        <v>1568</v>
      </c>
      <c r="D1484" s="1"/>
      <c r="E1484" s="1"/>
      <c r="F1484" s="1" t="s">
        <v>1583</v>
      </c>
      <c r="G1484" s="1">
        <v>10</v>
      </c>
      <c r="H1484" s="1" t="s">
        <v>19</v>
      </c>
      <c r="I1484" s="1" t="s">
        <v>433</v>
      </c>
      <c r="J1484" s="1">
        <v>0.03</v>
      </c>
      <c r="K1484" s="1">
        <v>0.3</v>
      </c>
      <c r="L1484" s="49">
        <v>5</v>
      </c>
      <c r="M1484" s="50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66"/>
      <c r="C1485" s="1" t="s">
        <v>1572</v>
      </c>
      <c r="D1485" s="1"/>
      <c r="E1485" s="1"/>
      <c r="F1485" s="1" t="s">
        <v>1584</v>
      </c>
      <c r="G1485" s="1">
        <v>24</v>
      </c>
      <c r="H1485" s="1" t="s">
        <v>19</v>
      </c>
      <c r="I1485" s="1" t="s">
        <v>434</v>
      </c>
      <c r="J1485" s="1">
        <v>0.03</v>
      </c>
      <c r="K1485" s="1">
        <v>0.72</v>
      </c>
      <c r="L1485" s="49">
        <v>5</v>
      </c>
      <c r="M1485" s="50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66"/>
      <c r="C1486" s="1" t="s">
        <v>1570</v>
      </c>
      <c r="D1486" s="1"/>
      <c r="E1486" s="1"/>
      <c r="F1486" s="1" t="s">
        <v>1585</v>
      </c>
      <c r="G1486" s="1">
        <v>146</v>
      </c>
      <c r="H1486" s="1" t="s">
        <v>19</v>
      </c>
      <c r="I1486" s="1" t="s">
        <v>435</v>
      </c>
      <c r="J1486" s="1">
        <v>0.03</v>
      </c>
      <c r="K1486" s="1">
        <v>4.38</v>
      </c>
      <c r="L1486" s="49">
        <v>5</v>
      </c>
      <c r="M1486" s="50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66"/>
      <c r="C1487" s="1" t="s">
        <v>1563</v>
      </c>
      <c r="D1487" s="1"/>
      <c r="E1487" s="1"/>
      <c r="F1487" s="1" t="s">
        <v>1643</v>
      </c>
      <c r="G1487" s="1">
        <v>48</v>
      </c>
      <c r="H1487" s="1" t="s">
        <v>19</v>
      </c>
      <c r="I1487" s="1" t="s">
        <v>431</v>
      </c>
      <c r="J1487" s="1">
        <v>0.03</v>
      </c>
      <c r="K1487" s="1">
        <v>1.44</v>
      </c>
      <c r="L1487" s="49">
        <v>5</v>
      </c>
      <c r="M1487" s="50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66"/>
      <c r="C1488" s="1" t="s">
        <v>1601</v>
      </c>
      <c r="D1488" s="1"/>
      <c r="E1488" s="1"/>
      <c r="F1488" s="1" t="s">
        <v>1644</v>
      </c>
      <c r="G1488" s="1">
        <v>16</v>
      </c>
      <c r="H1488" s="1" t="s">
        <v>19</v>
      </c>
      <c r="I1488" s="1" t="s">
        <v>1565</v>
      </c>
      <c r="J1488" s="1">
        <v>0.03</v>
      </c>
      <c r="K1488" s="1">
        <v>0.48</v>
      </c>
      <c r="L1488" s="49">
        <v>5</v>
      </c>
      <c r="M1488" s="50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66"/>
      <c r="C1489" s="1" t="s">
        <v>1612</v>
      </c>
      <c r="D1489" s="1"/>
      <c r="E1489" s="1"/>
      <c r="F1489" s="1" t="s">
        <v>1645</v>
      </c>
      <c r="G1489" s="1">
        <v>1</v>
      </c>
      <c r="H1489" s="1" t="s">
        <v>19</v>
      </c>
      <c r="I1489" s="1" t="s">
        <v>1605</v>
      </c>
      <c r="J1489" s="1">
        <v>0.03</v>
      </c>
      <c r="K1489" s="1">
        <v>0.03</v>
      </c>
      <c r="L1489" s="49">
        <v>5</v>
      </c>
      <c r="M1489" s="50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66"/>
      <c r="C1490" s="1" t="s">
        <v>1603</v>
      </c>
      <c r="D1490" s="1"/>
      <c r="E1490" s="1"/>
      <c r="F1490" s="1" t="s">
        <v>1646</v>
      </c>
      <c r="G1490" s="1">
        <v>2</v>
      </c>
      <c r="H1490" s="1" t="s">
        <v>19</v>
      </c>
      <c r="I1490" s="1" t="s">
        <v>1605</v>
      </c>
      <c r="J1490" s="1">
        <v>0.03</v>
      </c>
      <c r="K1490" s="1">
        <v>0.06</v>
      </c>
      <c r="L1490" s="49">
        <v>5</v>
      </c>
      <c r="M1490" s="50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66"/>
      <c r="C1491" s="1" t="s">
        <v>1615</v>
      </c>
      <c r="D1491" s="1"/>
      <c r="E1491" s="1"/>
      <c r="F1491" s="1" t="s">
        <v>1647</v>
      </c>
      <c r="G1491" s="1">
        <v>40</v>
      </c>
      <c r="H1491" s="1" t="s">
        <v>19</v>
      </c>
      <c r="I1491" s="1" t="s">
        <v>432</v>
      </c>
      <c r="J1491" s="1">
        <v>0.03</v>
      </c>
      <c r="K1491" s="1">
        <v>1.2</v>
      </c>
      <c r="L1491" s="49">
        <v>5</v>
      </c>
      <c r="M1491" s="50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66"/>
      <c r="C1492" s="1" t="s">
        <v>1622</v>
      </c>
      <c r="D1492" s="1"/>
      <c r="E1492" s="1"/>
      <c r="F1492" s="1" t="s">
        <v>1648</v>
      </c>
      <c r="G1492" s="1">
        <v>48</v>
      </c>
      <c r="H1492" s="1" t="s">
        <v>19</v>
      </c>
      <c r="I1492" s="1" t="s">
        <v>434</v>
      </c>
      <c r="J1492" s="1">
        <v>0.03</v>
      </c>
      <c r="K1492" s="1">
        <v>1.44</v>
      </c>
      <c r="L1492" s="49">
        <v>5</v>
      </c>
      <c r="M1492" s="50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66"/>
      <c r="C1493" s="1" t="s">
        <v>1601</v>
      </c>
      <c r="D1493" s="1"/>
      <c r="E1493" s="1"/>
      <c r="F1493" s="1" t="s">
        <v>1649</v>
      </c>
      <c r="G1493" s="1">
        <v>96</v>
      </c>
      <c r="H1493" s="1" t="s">
        <v>19</v>
      </c>
      <c r="I1493" s="1" t="s">
        <v>1565</v>
      </c>
      <c r="J1493" s="1">
        <v>0.03</v>
      </c>
      <c r="K1493" s="1">
        <v>2.88</v>
      </c>
      <c r="L1493" s="49">
        <v>5</v>
      </c>
      <c r="M1493" s="50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66"/>
      <c r="C1494" s="1" t="s">
        <v>1619</v>
      </c>
      <c r="D1494" s="1"/>
      <c r="E1494" s="1"/>
      <c r="F1494" s="1" t="s">
        <v>1650</v>
      </c>
      <c r="G1494" s="1">
        <v>12</v>
      </c>
      <c r="H1494" s="1" t="s">
        <v>19</v>
      </c>
      <c r="I1494" s="1" t="s">
        <v>432</v>
      </c>
      <c r="J1494" s="1">
        <v>0.03</v>
      </c>
      <c r="K1494" s="1">
        <v>0.36</v>
      </c>
      <c r="L1494" s="49">
        <v>5</v>
      </c>
      <c r="M1494" s="50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66"/>
      <c r="C1495" s="1" t="s">
        <v>2485</v>
      </c>
      <c r="D1495" s="1"/>
      <c r="E1495" s="1"/>
      <c r="F1495" s="1" t="s">
        <v>2486</v>
      </c>
      <c r="G1495" s="1">
        <v>2</v>
      </c>
      <c r="H1495" s="1" t="s">
        <v>19</v>
      </c>
      <c r="I1495" s="1" t="s">
        <v>577</v>
      </c>
      <c r="J1495" s="1">
        <v>0.01</v>
      </c>
      <c r="K1495" s="1">
        <v>0.02</v>
      </c>
      <c r="L1495" s="49">
        <v>10</v>
      </c>
      <c r="M1495" s="50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66"/>
      <c r="C1496" s="1" t="s">
        <v>2485</v>
      </c>
      <c r="D1496" s="1"/>
      <c r="E1496" s="1"/>
      <c r="F1496" s="1" t="s">
        <v>2487</v>
      </c>
      <c r="G1496" s="1">
        <v>3</v>
      </c>
      <c r="H1496" s="1" t="s">
        <v>19</v>
      </c>
      <c r="I1496" s="1" t="s">
        <v>577</v>
      </c>
      <c r="J1496" s="1">
        <v>0.02</v>
      </c>
      <c r="K1496" s="1">
        <v>0.06</v>
      </c>
      <c r="L1496" s="49">
        <v>10</v>
      </c>
      <c r="M1496" s="50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66"/>
      <c r="C1497" s="1" t="s">
        <v>2485</v>
      </c>
      <c r="D1497" s="1"/>
      <c r="E1497" s="1"/>
      <c r="F1497" s="1" t="s">
        <v>2488</v>
      </c>
      <c r="G1497" s="1">
        <v>3</v>
      </c>
      <c r="H1497" s="1" t="s">
        <v>19</v>
      </c>
      <c r="I1497" s="1" t="s">
        <v>577</v>
      </c>
      <c r="J1497" s="1">
        <v>0.03</v>
      </c>
      <c r="K1497" s="1">
        <v>0.09</v>
      </c>
      <c r="L1497" s="49">
        <v>10</v>
      </c>
      <c r="M1497" s="50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66"/>
      <c r="C1498" s="1" t="s">
        <v>2489</v>
      </c>
      <c r="D1498" s="1"/>
      <c r="E1498" s="1"/>
      <c r="F1498" s="1" t="s">
        <v>1918</v>
      </c>
      <c r="G1498" s="1">
        <v>2</v>
      </c>
      <c r="H1498" s="1" t="s">
        <v>19</v>
      </c>
      <c r="I1498" s="1" t="s">
        <v>579</v>
      </c>
      <c r="J1498" s="1">
        <v>0.02</v>
      </c>
      <c r="K1498" s="1">
        <v>0.04</v>
      </c>
      <c r="L1498" s="49">
        <v>10</v>
      </c>
      <c r="M1498" s="50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66"/>
      <c r="C1499" s="1" t="s">
        <v>2489</v>
      </c>
      <c r="D1499" s="1"/>
      <c r="E1499" s="1"/>
      <c r="F1499" s="1" t="s">
        <v>2486</v>
      </c>
      <c r="G1499" s="1">
        <v>2</v>
      </c>
      <c r="H1499" s="1" t="s">
        <v>19</v>
      </c>
      <c r="I1499" s="1" t="s">
        <v>579</v>
      </c>
      <c r="J1499" s="1">
        <v>0.01</v>
      </c>
      <c r="K1499" s="1">
        <v>0.02</v>
      </c>
      <c r="L1499" s="49">
        <v>10</v>
      </c>
      <c r="M1499" s="50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66"/>
      <c r="C1500" s="1" t="s">
        <v>2489</v>
      </c>
      <c r="D1500" s="1"/>
      <c r="E1500" s="1"/>
      <c r="F1500" s="1" t="s">
        <v>2487</v>
      </c>
      <c r="G1500" s="1">
        <v>3</v>
      </c>
      <c r="H1500" s="1" t="s">
        <v>19</v>
      </c>
      <c r="I1500" s="1" t="s">
        <v>579</v>
      </c>
      <c r="J1500" s="1">
        <v>0.02</v>
      </c>
      <c r="K1500" s="1">
        <v>0.06</v>
      </c>
      <c r="L1500" s="49">
        <v>10</v>
      </c>
      <c r="M1500" s="50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66"/>
      <c r="C1501" s="1" t="s">
        <v>2489</v>
      </c>
      <c r="D1501" s="1"/>
      <c r="E1501" s="1"/>
      <c r="F1501" s="1" t="s">
        <v>2488</v>
      </c>
      <c r="G1501" s="1">
        <v>3</v>
      </c>
      <c r="H1501" s="1" t="s">
        <v>19</v>
      </c>
      <c r="I1501" s="1" t="s">
        <v>579</v>
      </c>
      <c r="J1501" s="1">
        <v>0.03</v>
      </c>
      <c r="K1501" s="1">
        <v>0.09</v>
      </c>
      <c r="L1501" s="49">
        <v>10</v>
      </c>
      <c r="M1501" s="50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66"/>
      <c r="C1502" s="1" t="s">
        <v>2490</v>
      </c>
      <c r="D1502" s="1"/>
      <c r="E1502" s="1"/>
      <c r="F1502" s="1" t="s">
        <v>2491</v>
      </c>
      <c r="G1502" s="1">
        <v>3</v>
      </c>
      <c r="H1502" s="1" t="s">
        <v>19</v>
      </c>
      <c r="I1502" s="1" t="s">
        <v>576</v>
      </c>
      <c r="J1502" s="1">
        <v>0.01</v>
      </c>
      <c r="K1502" s="1">
        <v>0.03</v>
      </c>
      <c r="L1502" s="49">
        <v>10</v>
      </c>
      <c r="M1502" s="50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66"/>
      <c r="C1503" s="1" t="s">
        <v>2490</v>
      </c>
      <c r="D1503" s="1"/>
      <c r="E1503" s="1"/>
      <c r="F1503" s="1" t="s">
        <v>2492</v>
      </c>
      <c r="G1503" s="1">
        <v>3</v>
      </c>
      <c r="H1503" s="1" t="s">
        <v>19</v>
      </c>
      <c r="I1503" s="1" t="s">
        <v>576</v>
      </c>
      <c r="J1503" s="1">
        <v>0.7</v>
      </c>
      <c r="K1503" s="1">
        <v>2.0999999999999996</v>
      </c>
      <c r="L1503" s="49">
        <v>10</v>
      </c>
      <c r="M1503" s="50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66"/>
      <c r="C1504" s="1" t="s">
        <v>2490</v>
      </c>
      <c r="D1504" s="1"/>
      <c r="E1504" s="1"/>
      <c r="F1504" s="1" t="s">
        <v>2493</v>
      </c>
      <c r="G1504" s="1">
        <v>2</v>
      </c>
      <c r="H1504" s="1" t="s">
        <v>19</v>
      </c>
      <c r="I1504" s="1" t="s">
        <v>576</v>
      </c>
      <c r="J1504" s="1">
        <v>0.04</v>
      </c>
      <c r="K1504" s="1">
        <v>0.08</v>
      </c>
      <c r="L1504" s="49">
        <v>10</v>
      </c>
      <c r="M1504" s="50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66"/>
      <c r="C1505" s="1" t="s">
        <v>2490</v>
      </c>
      <c r="D1505" s="1"/>
      <c r="E1505" s="1"/>
      <c r="F1505" s="1" t="s">
        <v>2494</v>
      </c>
      <c r="G1505" s="1">
        <v>2</v>
      </c>
      <c r="H1505" s="1" t="s">
        <v>19</v>
      </c>
      <c r="I1505" s="1" t="s">
        <v>576</v>
      </c>
      <c r="J1505" s="1">
        <v>0.03</v>
      </c>
      <c r="K1505" s="1">
        <v>0.06</v>
      </c>
      <c r="L1505" s="49">
        <v>10</v>
      </c>
      <c r="M1505" s="50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66"/>
      <c r="C1506" s="1" t="s">
        <v>2495</v>
      </c>
      <c r="D1506" s="1"/>
      <c r="E1506" s="1"/>
      <c r="F1506" s="1" t="s">
        <v>1918</v>
      </c>
      <c r="G1506" s="1">
        <v>2</v>
      </c>
      <c r="H1506" s="1" t="s">
        <v>19</v>
      </c>
      <c r="I1506" s="1" t="s">
        <v>578</v>
      </c>
      <c r="J1506" s="1">
        <v>0.02</v>
      </c>
      <c r="K1506" s="1">
        <v>0.04</v>
      </c>
      <c r="L1506" s="49">
        <v>10</v>
      </c>
      <c r="M1506" s="50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66"/>
      <c r="C1507" s="1" t="s">
        <v>2495</v>
      </c>
      <c r="D1507" s="1"/>
      <c r="E1507" s="1"/>
      <c r="F1507" s="1" t="s">
        <v>2486</v>
      </c>
      <c r="G1507" s="1">
        <v>2</v>
      </c>
      <c r="H1507" s="1" t="s">
        <v>19</v>
      </c>
      <c r="I1507" s="1" t="s">
        <v>578</v>
      </c>
      <c r="J1507" s="1">
        <v>0.01</v>
      </c>
      <c r="K1507" s="1">
        <v>0.02</v>
      </c>
      <c r="L1507" s="49">
        <v>10</v>
      </c>
      <c r="M1507" s="50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66"/>
      <c r="C1508" s="1" t="s">
        <v>2495</v>
      </c>
      <c r="D1508" s="1"/>
      <c r="E1508" s="1"/>
      <c r="F1508" s="1" t="s">
        <v>2487</v>
      </c>
      <c r="G1508" s="1">
        <v>3</v>
      </c>
      <c r="H1508" s="1" t="s">
        <v>19</v>
      </c>
      <c r="I1508" s="1" t="s">
        <v>578</v>
      </c>
      <c r="J1508" s="1">
        <v>0.02</v>
      </c>
      <c r="K1508" s="1">
        <v>0.06</v>
      </c>
      <c r="L1508" s="49">
        <v>10</v>
      </c>
      <c r="M1508" s="50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66"/>
      <c r="C1509" s="1" t="s">
        <v>2495</v>
      </c>
      <c r="D1509" s="1"/>
      <c r="E1509" s="1"/>
      <c r="F1509" s="1" t="s">
        <v>2488</v>
      </c>
      <c r="G1509" s="1">
        <v>3</v>
      </c>
      <c r="H1509" s="1" t="s">
        <v>19</v>
      </c>
      <c r="I1509" s="1" t="s">
        <v>578</v>
      </c>
      <c r="J1509" s="1">
        <v>0.03</v>
      </c>
      <c r="K1509" s="1">
        <v>0.09</v>
      </c>
      <c r="L1509" s="49">
        <v>10</v>
      </c>
      <c r="M1509" s="50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66"/>
      <c r="C1510" s="1" t="s">
        <v>2495</v>
      </c>
      <c r="D1510" s="1"/>
      <c r="E1510" s="1"/>
      <c r="F1510" s="1" t="s">
        <v>2496</v>
      </c>
      <c r="G1510" s="1">
        <v>1</v>
      </c>
      <c r="H1510" s="1" t="s">
        <v>19</v>
      </c>
      <c r="I1510" s="1" t="s">
        <v>578</v>
      </c>
      <c r="J1510" s="1">
        <v>2.8</v>
      </c>
      <c r="K1510" s="1">
        <v>2.8</v>
      </c>
      <c r="L1510" s="49">
        <v>10</v>
      </c>
      <c r="M1510" s="50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66"/>
      <c r="C1511" s="1" t="s">
        <v>2495</v>
      </c>
      <c r="D1511" s="1"/>
      <c r="E1511" s="1"/>
      <c r="F1511" s="1" t="s">
        <v>2497</v>
      </c>
      <c r="G1511" s="1">
        <v>2</v>
      </c>
      <c r="H1511" s="1" t="s">
        <v>19</v>
      </c>
      <c r="I1511" s="1" t="s">
        <v>578</v>
      </c>
      <c r="J1511" s="1">
        <v>0.3</v>
      </c>
      <c r="K1511" s="1">
        <v>0.6</v>
      </c>
      <c r="L1511" s="49">
        <v>10</v>
      </c>
      <c r="M1511" s="50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66"/>
      <c r="C1512" s="1" t="s">
        <v>2495</v>
      </c>
      <c r="D1512" s="1"/>
      <c r="E1512" s="1"/>
      <c r="F1512" s="1" t="s">
        <v>2498</v>
      </c>
      <c r="G1512" s="1">
        <v>4</v>
      </c>
      <c r="H1512" s="1" t="s">
        <v>19</v>
      </c>
      <c r="I1512" s="1" t="s">
        <v>578</v>
      </c>
      <c r="J1512" s="1">
        <v>0.2</v>
      </c>
      <c r="K1512" s="1">
        <v>0.8</v>
      </c>
      <c r="L1512" s="49">
        <v>10</v>
      </c>
      <c r="M1512" s="50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66"/>
      <c r="C1513" s="1" t="s">
        <v>2495</v>
      </c>
      <c r="D1513" s="1"/>
      <c r="E1513" s="1"/>
      <c r="F1513" s="1" t="s">
        <v>2499</v>
      </c>
      <c r="G1513" s="1">
        <v>2</v>
      </c>
      <c r="H1513" s="1" t="s">
        <v>19</v>
      </c>
      <c r="I1513" s="1" t="s">
        <v>578</v>
      </c>
      <c r="J1513" s="1">
        <v>0.3</v>
      </c>
      <c r="K1513" s="1">
        <v>0.6</v>
      </c>
      <c r="L1513" s="49">
        <v>10</v>
      </c>
      <c r="M1513" s="50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66"/>
      <c r="C1514" s="1" t="s">
        <v>2495</v>
      </c>
      <c r="D1514" s="1"/>
      <c r="E1514" s="1"/>
      <c r="F1514" s="1" t="s">
        <v>2500</v>
      </c>
      <c r="G1514" s="1">
        <v>4</v>
      </c>
      <c r="H1514" s="1" t="s">
        <v>19</v>
      </c>
      <c r="I1514" s="1" t="s">
        <v>578</v>
      </c>
      <c r="J1514" s="1">
        <v>0.2</v>
      </c>
      <c r="K1514" s="1">
        <v>0.8</v>
      </c>
      <c r="L1514" s="49">
        <v>10</v>
      </c>
      <c r="M1514" s="50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66"/>
      <c r="C1515" s="1" t="s">
        <v>2495</v>
      </c>
      <c r="D1515" s="1"/>
      <c r="E1515" s="1"/>
      <c r="F1515" s="1" t="s">
        <v>2501</v>
      </c>
      <c r="G1515" s="1">
        <v>4</v>
      </c>
      <c r="H1515" s="1" t="s">
        <v>19</v>
      </c>
      <c r="I1515" s="1" t="s">
        <v>578</v>
      </c>
      <c r="J1515" s="1">
        <v>0.3</v>
      </c>
      <c r="K1515" s="1">
        <v>1.2</v>
      </c>
      <c r="L1515" s="49">
        <v>10</v>
      </c>
      <c r="M1515" s="50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66"/>
      <c r="C1516" s="1" t="s">
        <v>2495</v>
      </c>
      <c r="D1516" s="1"/>
      <c r="E1516" s="1"/>
      <c r="F1516" s="1" t="s">
        <v>2502</v>
      </c>
      <c r="G1516" s="1">
        <v>2</v>
      </c>
      <c r="H1516" s="1" t="s">
        <v>19</v>
      </c>
      <c r="I1516" s="1" t="s">
        <v>578</v>
      </c>
      <c r="J1516" s="1">
        <v>0.2</v>
      </c>
      <c r="K1516" s="1">
        <v>0.4</v>
      </c>
      <c r="L1516" s="49">
        <v>10</v>
      </c>
      <c r="M1516" s="50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66"/>
      <c r="C1517" s="1" t="s">
        <v>2495</v>
      </c>
      <c r="D1517" s="1"/>
      <c r="E1517" s="1"/>
      <c r="F1517" s="1" t="s">
        <v>2503</v>
      </c>
      <c r="G1517" s="1">
        <v>2</v>
      </c>
      <c r="H1517" s="1" t="s">
        <v>19</v>
      </c>
      <c r="I1517" s="1" t="s">
        <v>578</v>
      </c>
      <c r="J1517" s="1">
        <v>0.3</v>
      </c>
      <c r="K1517" s="1">
        <v>0.6</v>
      </c>
      <c r="L1517" s="49">
        <v>10</v>
      </c>
      <c r="M1517" s="50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66"/>
      <c r="C1518" s="1" t="s">
        <v>2495</v>
      </c>
      <c r="D1518" s="1"/>
      <c r="E1518" s="1"/>
      <c r="F1518" s="1" t="s">
        <v>2504</v>
      </c>
      <c r="G1518" s="1">
        <v>9</v>
      </c>
      <c r="H1518" s="1" t="s">
        <v>19</v>
      </c>
      <c r="I1518" s="1" t="s">
        <v>578</v>
      </c>
      <c r="J1518" s="1">
        <v>1.5</v>
      </c>
      <c r="K1518" s="1">
        <v>13.5</v>
      </c>
      <c r="L1518" s="49">
        <v>10</v>
      </c>
      <c r="M1518" s="50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66"/>
      <c r="C1519" s="1" t="s">
        <v>2485</v>
      </c>
      <c r="D1519" s="1"/>
      <c r="E1519" s="1"/>
      <c r="F1519" s="1" t="s">
        <v>2497</v>
      </c>
      <c r="G1519" s="1">
        <v>2</v>
      </c>
      <c r="H1519" s="1" t="s">
        <v>19</v>
      </c>
      <c r="I1519" s="1" t="s">
        <v>577</v>
      </c>
      <c r="J1519" s="1">
        <v>0.3</v>
      </c>
      <c r="K1519" s="1">
        <v>0.6</v>
      </c>
      <c r="L1519" s="49">
        <v>10</v>
      </c>
      <c r="M1519" s="50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66"/>
      <c r="C1520" s="1" t="s">
        <v>2485</v>
      </c>
      <c r="D1520" s="1"/>
      <c r="E1520" s="1"/>
      <c r="F1520" s="1" t="s">
        <v>2498</v>
      </c>
      <c r="G1520" s="1">
        <v>4</v>
      </c>
      <c r="H1520" s="1" t="s">
        <v>19</v>
      </c>
      <c r="I1520" s="1" t="s">
        <v>577</v>
      </c>
      <c r="J1520" s="1">
        <v>0.2</v>
      </c>
      <c r="K1520" s="1">
        <v>0.8</v>
      </c>
      <c r="L1520" s="49">
        <v>10</v>
      </c>
      <c r="M1520" s="50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66"/>
      <c r="C1521" s="1" t="s">
        <v>2485</v>
      </c>
      <c r="D1521" s="1"/>
      <c r="E1521" s="1"/>
      <c r="F1521" s="1" t="s">
        <v>2499</v>
      </c>
      <c r="G1521" s="1">
        <v>2</v>
      </c>
      <c r="H1521" s="1" t="s">
        <v>19</v>
      </c>
      <c r="I1521" s="1" t="s">
        <v>577</v>
      </c>
      <c r="J1521" s="1">
        <v>0.3</v>
      </c>
      <c r="K1521" s="1">
        <v>0.6</v>
      </c>
      <c r="L1521" s="49">
        <v>10</v>
      </c>
      <c r="M1521" s="50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66"/>
      <c r="C1522" s="1" t="s">
        <v>2485</v>
      </c>
      <c r="D1522" s="1"/>
      <c r="E1522" s="1"/>
      <c r="F1522" s="1" t="s">
        <v>2500</v>
      </c>
      <c r="G1522" s="1">
        <v>4</v>
      </c>
      <c r="H1522" s="1" t="s">
        <v>19</v>
      </c>
      <c r="I1522" s="1" t="s">
        <v>577</v>
      </c>
      <c r="J1522" s="1">
        <v>0.2</v>
      </c>
      <c r="K1522" s="1">
        <v>0.8</v>
      </c>
      <c r="L1522" s="49">
        <v>10</v>
      </c>
      <c r="M1522" s="50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66"/>
      <c r="C1523" s="1" t="s">
        <v>2485</v>
      </c>
      <c r="D1523" s="1"/>
      <c r="E1523" s="1"/>
      <c r="F1523" s="1" t="s">
        <v>2501</v>
      </c>
      <c r="G1523" s="1">
        <v>4</v>
      </c>
      <c r="H1523" s="1" t="s">
        <v>19</v>
      </c>
      <c r="I1523" s="1" t="s">
        <v>577</v>
      </c>
      <c r="J1523" s="1">
        <v>0.3</v>
      </c>
      <c r="K1523" s="1">
        <v>1.2</v>
      </c>
      <c r="L1523" s="49">
        <v>10</v>
      </c>
      <c r="M1523" s="50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66"/>
      <c r="C1524" s="1" t="s">
        <v>2485</v>
      </c>
      <c r="D1524" s="1"/>
      <c r="E1524" s="1"/>
      <c r="F1524" s="1" t="s">
        <v>2502</v>
      </c>
      <c r="G1524" s="1">
        <v>2</v>
      </c>
      <c r="H1524" s="1" t="s">
        <v>19</v>
      </c>
      <c r="I1524" s="1" t="s">
        <v>577</v>
      </c>
      <c r="J1524" s="1">
        <v>0.2</v>
      </c>
      <c r="K1524" s="1">
        <v>0.4</v>
      </c>
      <c r="L1524" s="49">
        <v>10</v>
      </c>
      <c r="M1524" s="50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66"/>
      <c r="C1525" s="1" t="s">
        <v>2485</v>
      </c>
      <c r="D1525" s="1"/>
      <c r="E1525" s="1"/>
      <c r="F1525" s="1" t="s">
        <v>2503</v>
      </c>
      <c r="G1525" s="1">
        <v>2</v>
      </c>
      <c r="H1525" s="1" t="s">
        <v>19</v>
      </c>
      <c r="I1525" s="1" t="s">
        <v>577</v>
      </c>
      <c r="J1525" s="1">
        <v>0.3</v>
      </c>
      <c r="K1525" s="1">
        <v>0.6</v>
      </c>
      <c r="L1525" s="49">
        <v>10</v>
      </c>
      <c r="M1525" s="50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66"/>
      <c r="C1526" s="1" t="s">
        <v>2485</v>
      </c>
      <c r="D1526" s="1"/>
      <c r="E1526" s="1"/>
      <c r="F1526" s="1" t="s">
        <v>2505</v>
      </c>
      <c r="G1526" s="1">
        <v>1</v>
      </c>
      <c r="H1526" s="1" t="s">
        <v>19</v>
      </c>
      <c r="I1526" s="1" t="s">
        <v>577</v>
      </c>
      <c r="J1526" s="1">
        <v>2.8</v>
      </c>
      <c r="K1526" s="1">
        <v>2.8</v>
      </c>
      <c r="L1526" s="49">
        <v>10</v>
      </c>
      <c r="M1526" s="50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66"/>
      <c r="C1527" s="1" t="s">
        <v>2485</v>
      </c>
      <c r="D1527" s="1"/>
      <c r="E1527" s="1"/>
      <c r="F1527" s="1" t="s">
        <v>2504</v>
      </c>
      <c r="G1527" s="1">
        <v>9</v>
      </c>
      <c r="H1527" s="1"/>
      <c r="I1527" s="1" t="s">
        <v>577</v>
      </c>
      <c r="J1527" s="1">
        <v>1.5</v>
      </c>
      <c r="K1527" s="1">
        <v>13.5</v>
      </c>
      <c r="L1527" s="49">
        <v>10</v>
      </c>
      <c r="M1527" s="50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66"/>
      <c r="C1528" s="1" t="s">
        <v>2506</v>
      </c>
      <c r="D1528" s="1"/>
      <c r="E1528" s="1"/>
      <c r="F1528" s="1" t="s">
        <v>2507</v>
      </c>
      <c r="G1528" s="1">
        <v>10</v>
      </c>
      <c r="H1528" s="1"/>
      <c r="I1528" s="1" t="s">
        <v>576</v>
      </c>
      <c r="J1528" s="1">
        <v>1.5</v>
      </c>
      <c r="K1528" s="1">
        <v>15</v>
      </c>
      <c r="L1528" s="49">
        <v>10</v>
      </c>
      <c r="M1528" s="50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66"/>
      <c r="C1529" s="1" t="s">
        <v>2506</v>
      </c>
      <c r="D1529" s="1"/>
      <c r="E1529" s="1"/>
      <c r="F1529" s="1" t="s">
        <v>2508</v>
      </c>
      <c r="G1529" s="1">
        <v>2</v>
      </c>
      <c r="H1529" s="1" t="s">
        <v>19</v>
      </c>
      <c r="I1529" s="1" t="s">
        <v>576</v>
      </c>
      <c r="J1529" s="1">
        <v>0.3</v>
      </c>
      <c r="K1529" s="1">
        <v>0.6</v>
      </c>
      <c r="L1529" s="49">
        <v>10</v>
      </c>
      <c r="M1529" s="50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66"/>
      <c r="C1530" s="1" t="s">
        <v>2506</v>
      </c>
      <c r="D1530" s="1"/>
      <c r="E1530" s="1"/>
      <c r="F1530" s="1" t="s">
        <v>2509</v>
      </c>
      <c r="G1530" s="1">
        <v>4</v>
      </c>
      <c r="H1530" s="1" t="s">
        <v>19</v>
      </c>
      <c r="I1530" s="1" t="s">
        <v>576</v>
      </c>
      <c r="J1530" s="1">
        <v>0.2</v>
      </c>
      <c r="K1530" s="1">
        <v>0.8</v>
      </c>
      <c r="L1530" s="49">
        <v>10</v>
      </c>
      <c r="M1530" s="50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66"/>
      <c r="C1531" s="1" t="s">
        <v>2506</v>
      </c>
      <c r="D1531" s="1"/>
      <c r="E1531" s="1"/>
      <c r="F1531" s="1" t="s">
        <v>2510</v>
      </c>
      <c r="G1531" s="1">
        <v>2</v>
      </c>
      <c r="H1531" s="1" t="s">
        <v>19</v>
      </c>
      <c r="I1531" s="1" t="s">
        <v>576</v>
      </c>
      <c r="J1531" s="1">
        <v>0.3</v>
      </c>
      <c r="K1531" s="1">
        <v>0.6</v>
      </c>
      <c r="L1531" s="49">
        <v>10</v>
      </c>
      <c r="M1531" s="50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66"/>
      <c r="C1532" s="1" t="s">
        <v>2506</v>
      </c>
      <c r="D1532" s="1"/>
      <c r="E1532" s="1"/>
      <c r="F1532" s="1" t="s">
        <v>2511</v>
      </c>
      <c r="G1532" s="1">
        <v>4</v>
      </c>
      <c r="H1532" s="1" t="s">
        <v>19</v>
      </c>
      <c r="I1532" s="1" t="s">
        <v>576</v>
      </c>
      <c r="J1532" s="1">
        <v>0.2</v>
      </c>
      <c r="K1532" s="1">
        <v>0.8</v>
      </c>
      <c r="L1532" s="49">
        <v>10</v>
      </c>
      <c r="M1532" s="50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66"/>
      <c r="C1533" s="1" t="s">
        <v>2506</v>
      </c>
      <c r="D1533" s="1"/>
      <c r="E1533" s="1"/>
      <c r="F1533" s="1" t="s">
        <v>2512</v>
      </c>
      <c r="G1533" s="1">
        <v>4</v>
      </c>
      <c r="H1533" s="1" t="s">
        <v>19</v>
      </c>
      <c r="I1533" s="1" t="s">
        <v>576</v>
      </c>
      <c r="J1533" s="1">
        <v>0.3</v>
      </c>
      <c r="K1533" s="1">
        <v>1.2</v>
      </c>
      <c r="L1533" s="49">
        <v>10</v>
      </c>
      <c r="M1533" s="50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66"/>
      <c r="C1534" s="1" t="s">
        <v>2506</v>
      </c>
      <c r="D1534" s="1"/>
      <c r="E1534" s="1"/>
      <c r="F1534" s="1" t="s">
        <v>2513</v>
      </c>
      <c r="G1534" s="1">
        <v>2</v>
      </c>
      <c r="H1534" s="1" t="s">
        <v>19</v>
      </c>
      <c r="I1534" s="1" t="s">
        <v>576</v>
      </c>
      <c r="J1534" s="1">
        <v>0.2</v>
      </c>
      <c r="K1534" s="1">
        <v>0.4</v>
      </c>
      <c r="L1534" s="49">
        <v>10</v>
      </c>
      <c r="M1534" s="50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66"/>
      <c r="C1535" s="1" t="s">
        <v>2506</v>
      </c>
      <c r="D1535" s="1"/>
      <c r="E1535" s="1"/>
      <c r="F1535" s="1" t="s">
        <v>2514</v>
      </c>
      <c r="G1535" s="1">
        <v>2</v>
      </c>
      <c r="H1535" s="1" t="s">
        <v>19</v>
      </c>
      <c r="I1535" s="1" t="s">
        <v>576</v>
      </c>
      <c r="J1535" s="1">
        <v>0.3</v>
      </c>
      <c r="K1535" s="1">
        <v>0.6</v>
      </c>
      <c r="L1535" s="49">
        <v>10</v>
      </c>
      <c r="M1535" s="50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66"/>
      <c r="C1536" s="1" t="s">
        <v>2506</v>
      </c>
      <c r="D1536" s="1"/>
      <c r="E1536" s="1"/>
      <c r="F1536" s="1" t="s">
        <v>2515</v>
      </c>
      <c r="G1536" s="1">
        <v>1</v>
      </c>
      <c r="H1536" s="1" t="s">
        <v>19</v>
      </c>
      <c r="I1536" s="1" t="s">
        <v>576</v>
      </c>
      <c r="J1536" s="1">
        <v>2.8</v>
      </c>
      <c r="K1536" s="1">
        <v>2.8</v>
      </c>
      <c r="L1536" s="49">
        <v>10</v>
      </c>
      <c r="M1536" s="50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66"/>
      <c r="C1537" s="1" t="s">
        <v>2516</v>
      </c>
      <c r="D1537" s="1"/>
      <c r="E1537" s="1"/>
      <c r="F1537" s="1" t="s">
        <v>2517</v>
      </c>
      <c r="G1537" s="1">
        <v>1</v>
      </c>
      <c r="H1537" s="1" t="s">
        <v>19</v>
      </c>
      <c r="I1537" s="1" t="s">
        <v>579</v>
      </c>
      <c r="J1537" s="1">
        <v>2.8</v>
      </c>
      <c r="K1537" s="1">
        <v>2.8</v>
      </c>
      <c r="L1537" s="49">
        <v>10</v>
      </c>
      <c r="M1537" s="50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66"/>
      <c r="C1538" s="1" t="s">
        <v>2516</v>
      </c>
      <c r="D1538" s="1"/>
      <c r="E1538" s="1"/>
      <c r="F1538" s="1" t="s">
        <v>2497</v>
      </c>
      <c r="G1538" s="1">
        <v>2</v>
      </c>
      <c r="H1538" s="1" t="s">
        <v>19</v>
      </c>
      <c r="I1538" s="1" t="s">
        <v>579</v>
      </c>
      <c r="J1538" s="1">
        <v>0.3</v>
      </c>
      <c r="K1538" s="1">
        <v>0.6</v>
      </c>
      <c r="L1538" s="49">
        <v>10</v>
      </c>
      <c r="M1538" s="50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66"/>
      <c r="C1539" s="1" t="s">
        <v>2516</v>
      </c>
      <c r="D1539" s="1"/>
      <c r="E1539" s="1"/>
      <c r="F1539" s="1" t="s">
        <v>2498</v>
      </c>
      <c r="G1539" s="1">
        <v>4</v>
      </c>
      <c r="H1539" s="1" t="s">
        <v>19</v>
      </c>
      <c r="I1539" s="1" t="s">
        <v>579</v>
      </c>
      <c r="J1539" s="1">
        <v>0.2</v>
      </c>
      <c r="K1539" s="1">
        <v>0.8</v>
      </c>
      <c r="L1539" s="49">
        <v>10</v>
      </c>
      <c r="M1539" s="50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66"/>
      <c r="C1540" s="1" t="s">
        <v>2516</v>
      </c>
      <c r="D1540" s="1"/>
      <c r="E1540" s="1"/>
      <c r="F1540" s="1" t="s">
        <v>2499</v>
      </c>
      <c r="G1540" s="1">
        <v>2</v>
      </c>
      <c r="H1540" s="1" t="s">
        <v>19</v>
      </c>
      <c r="I1540" s="1" t="s">
        <v>579</v>
      </c>
      <c r="J1540" s="1">
        <v>0.3</v>
      </c>
      <c r="K1540" s="1">
        <v>0.6</v>
      </c>
      <c r="L1540" s="49">
        <v>10</v>
      </c>
      <c r="M1540" s="50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66"/>
      <c r="C1541" s="1" t="s">
        <v>2516</v>
      </c>
      <c r="D1541" s="1"/>
      <c r="E1541" s="1"/>
      <c r="F1541" s="1" t="s">
        <v>2500</v>
      </c>
      <c r="G1541" s="1">
        <v>4</v>
      </c>
      <c r="H1541" s="1" t="s">
        <v>19</v>
      </c>
      <c r="I1541" s="1" t="s">
        <v>579</v>
      </c>
      <c r="J1541" s="1">
        <v>0.2</v>
      </c>
      <c r="K1541" s="1">
        <v>0.8</v>
      </c>
      <c r="L1541" s="49">
        <v>10</v>
      </c>
      <c r="M1541" s="50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66"/>
      <c r="C1542" s="1" t="s">
        <v>2516</v>
      </c>
      <c r="D1542" s="1"/>
      <c r="E1542" s="1"/>
      <c r="F1542" s="1" t="s">
        <v>2501</v>
      </c>
      <c r="G1542" s="1">
        <v>4</v>
      </c>
      <c r="H1542" s="1" t="s">
        <v>19</v>
      </c>
      <c r="I1542" s="1" t="s">
        <v>579</v>
      </c>
      <c r="J1542" s="1">
        <v>0.3</v>
      </c>
      <c r="K1542" s="1">
        <v>1.2</v>
      </c>
      <c r="L1542" s="49">
        <v>10</v>
      </c>
      <c r="M1542" s="50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66"/>
      <c r="C1543" s="1" t="s">
        <v>2516</v>
      </c>
      <c r="D1543" s="1"/>
      <c r="E1543" s="1"/>
      <c r="F1543" s="1" t="s">
        <v>2502</v>
      </c>
      <c r="G1543" s="1">
        <v>2</v>
      </c>
      <c r="H1543" s="1" t="s">
        <v>19</v>
      </c>
      <c r="I1543" s="1" t="s">
        <v>579</v>
      </c>
      <c r="J1543" s="1">
        <v>0.2</v>
      </c>
      <c r="K1543" s="1">
        <v>0.4</v>
      </c>
      <c r="L1543" s="49">
        <v>10</v>
      </c>
      <c r="M1543" s="50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66"/>
      <c r="C1544" s="1" t="s">
        <v>2516</v>
      </c>
      <c r="D1544" s="1"/>
      <c r="E1544" s="1"/>
      <c r="F1544" s="1" t="s">
        <v>2503</v>
      </c>
      <c r="G1544" s="1">
        <v>1</v>
      </c>
      <c r="H1544" s="1" t="s">
        <v>19</v>
      </c>
      <c r="I1544" s="1" t="s">
        <v>579</v>
      </c>
      <c r="J1544" s="1">
        <v>0.3</v>
      </c>
      <c r="K1544" s="1">
        <v>0.3</v>
      </c>
      <c r="L1544" s="49">
        <v>10</v>
      </c>
      <c r="M1544" s="50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66"/>
      <c r="C1545" s="1" t="s">
        <v>2516</v>
      </c>
      <c r="D1545" s="1"/>
      <c r="E1545" s="1"/>
      <c r="F1545" s="1" t="s">
        <v>2504</v>
      </c>
      <c r="G1545" s="1">
        <v>7</v>
      </c>
      <c r="H1545" s="1"/>
      <c r="I1545" s="1" t="s">
        <v>579</v>
      </c>
      <c r="J1545" s="1">
        <v>1.5</v>
      </c>
      <c r="K1545" s="1">
        <v>10.5</v>
      </c>
      <c r="L1545" s="49">
        <v>10</v>
      </c>
      <c r="M1545" s="50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66"/>
      <c r="C1546" s="1"/>
      <c r="D1546" s="1" t="s">
        <v>2142</v>
      </c>
      <c r="E1546" s="1"/>
      <c r="F1546" s="1" t="s">
        <v>2143</v>
      </c>
      <c r="G1546" s="1">
        <v>280</v>
      </c>
      <c r="H1546" s="1" t="s">
        <v>19</v>
      </c>
      <c r="I1546" s="1" t="s">
        <v>576</v>
      </c>
      <c r="J1546" s="1">
        <v>0.05</v>
      </c>
      <c r="K1546" s="1">
        <v>14</v>
      </c>
      <c r="L1546" s="49">
        <v>10</v>
      </c>
      <c r="M1546" s="50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66"/>
      <c r="C1547" s="1"/>
      <c r="D1547" s="1" t="s">
        <v>2142</v>
      </c>
      <c r="E1547" s="1"/>
      <c r="F1547" s="1" t="s">
        <v>2144</v>
      </c>
      <c r="G1547" s="1">
        <v>16</v>
      </c>
      <c r="H1547" s="1" t="s">
        <v>19</v>
      </c>
      <c r="I1547" s="1" t="s">
        <v>576</v>
      </c>
      <c r="J1547" s="1">
        <v>0.05</v>
      </c>
      <c r="K1547" s="1">
        <v>0.8</v>
      </c>
      <c r="L1547" s="49">
        <v>10</v>
      </c>
      <c r="M1547" s="50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66"/>
      <c r="C1548" s="1"/>
      <c r="D1548" s="1" t="s">
        <v>2142</v>
      </c>
      <c r="E1548" s="1"/>
      <c r="F1548" s="1" t="s">
        <v>2145</v>
      </c>
      <c r="G1548" s="1">
        <v>8</v>
      </c>
      <c r="H1548" s="1" t="s">
        <v>19</v>
      </c>
      <c r="I1548" s="1" t="s">
        <v>576</v>
      </c>
      <c r="J1548" s="1">
        <v>0.05</v>
      </c>
      <c r="K1548" s="1">
        <v>0.4</v>
      </c>
      <c r="L1548" s="49">
        <v>10</v>
      </c>
      <c r="M1548" s="50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66"/>
      <c r="C1549" s="1"/>
      <c r="D1549" s="1" t="s">
        <v>2142</v>
      </c>
      <c r="E1549" s="1"/>
      <c r="F1549" s="1" t="s">
        <v>2146</v>
      </c>
      <c r="G1549" s="1">
        <v>256</v>
      </c>
      <c r="H1549" s="1" t="s">
        <v>19</v>
      </c>
      <c r="I1549" s="1" t="s">
        <v>576</v>
      </c>
      <c r="J1549" s="1">
        <v>0.03</v>
      </c>
      <c r="K1549" s="1">
        <v>7.68</v>
      </c>
      <c r="L1549" s="49">
        <v>10</v>
      </c>
      <c r="M1549" s="50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66"/>
      <c r="C1550" s="1"/>
      <c r="D1550" s="1" t="s">
        <v>2142</v>
      </c>
      <c r="E1550" s="1"/>
      <c r="F1550" s="1" t="s">
        <v>2147</v>
      </c>
      <c r="G1550" s="1">
        <v>296</v>
      </c>
      <c r="H1550" s="1" t="s">
        <v>19</v>
      </c>
      <c r="I1550" s="1" t="s">
        <v>576</v>
      </c>
      <c r="J1550" s="1">
        <v>0.02</v>
      </c>
      <c r="K1550" s="1">
        <v>5.92</v>
      </c>
      <c r="L1550" s="49">
        <v>10</v>
      </c>
      <c r="M1550" s="50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66"/>
      <c r="C1551" s="1"/>
      <c r="D1551" s="1" t="s">
        <v>2148</v>
      </c>
      <c r="E1551" s="1"/>
      <c r="F1551" s="1" t="s">
        <v>2149</v>
      </c>
      <c r="G1551" s="1">
        <v>252</v>
      </c>
      <c r="H1551" s="1" t="s">
        <v>19</v>
      </c>
      <c r="I1551" s="1" t="s">
        <v>577</v>
      </c>
      <c r="J1551" s="1">
        <v>0.05</v>
      </c>
      <c r="K1551" s="1">
        <v>12.600000000000001</v>
      </c>
      <c r="L1551" s="49">
        <v>10</v>
      </c>
      <c r="M1551" s="50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66"/>
      <c r="C1552" s="1"/>
      <c r="D1552" s="1" t="s">
        <v>2148</v>
      </c>
      <c r="E1552" s="1"/>
      <c r="F1552" s="1" t="s">
        <v>2150</v>
      </c>
      <c r="G1552" s="1">
        <v>16</v>
      </c>
      <c r="H1552" s="1" t="s">
        <v>19</v>
      </c>
      <c r="I1552" s="1" t="s">
        <v>577</v>
      </c>
      <c r="J1552" s="1">
        <v>0.05</v>
      </c>
      <c r="K1552" s="1">
        <v>0.8</v>
      </c>
      <c r="L1552" s="49">
        <v>10</v>
      </c>
      <c r="M1552" s="50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66"/>
      <c r="C1553" s="1"/>
      <c r="D1553" s="1" t="s">
        <v>2148</v>
      </c>
      <c r="E1553" s="1"/>
      <c r="F1553" s="1" t="s">
        <v>2151</v>
      </c>
      <c r="G1553" s="1">
        <v>8</v>
      </c>
      <c r="H1553" s="1" t="s">
        <v>19</v>
      </c>
      <c r="I1553" s="1" t="s">
        <v>577</v>
      </c>
      <c r="J1553" s="1">
        <v>0.05</v>
      </c>
      <c r="K1553" s="1">
        <v>0.4</v>
      </c>
      <c r="L1553" s="49">
        <v>10</v>
      </c>
      <c r="M1553" s="50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66"/>
      <c r="C1554" s="1"/>
      <c r="D1554" s="1" t="s">
        <v>2148</v>
      </c>
      <c r="E1554" s="1"/>
      <c r="F1554" s="1" t="s">
        <v>2152</v>
      </c>
      <c r="G1554" s="1">
        <v>228</v>
      </c>
      <c r="H1554" s="1" t="s">
        <v>19</v>
      </c>
      <c r="I1554" s="1" t="s">
        <v>577</v>
      </c>
      <c r="J1554" s="1">
        <v>0.03</v>
      </c>
      <c r="K1554" s="1">
        <v>6.84</v>
      </c>
      <c r="L1554" s="49">
        <v>10</v>
      </c>
      <c r="M1554" s="50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66"/>
      <c r="C1555" s="1"/>
      <c r="D1555" s="1" t="s">
        <v>2148</v>
      </c>
      <c r="E1555" s="1"/>
      <c r="F1555" s="1" t="s">
        <v>2153</v>
      </c>
      <c r="G1555" s="1">
        <v>268</v>
      </c>
      <c r="H1555" s="1" t="s">
        <v>19</v>
      </c>
      <c r="I1555" s="1" t="s">
        <v>577</v>
      </c>
      <c r="J1555" s="1">
        <v>0.02</v>
      </c>
      <c r="K1555" s="1">
        <v>5.36</v>
      </c>
      <c r="L1555" s="49">
        <v>10</v>
      </c>
      <c r="M1555" s="50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66"/>
      <c r="C1556" s="1"/>
      <c r="D1556" s="1" t="s">
        <v>2154</v>
      </c>
      <c r="E1556" s="1"/>
      <c r="F1556" s="1" t="s">
        <v>2155</v>
      </c>
      <c r="G1556" s="1">
        <v>252</v>
      </c>
      <c r="H1556" s="1" t="s">
        <v>19</v>
      </c>
      <c r="I1556" s="1" t="s">
        <v>578</v>
      </c>
      <c r="J1556" s="1">
        <v>0.05</v>
      </c>
      <c r="K1556" s="1">
        <v>12.600000000000001</v>
      </c>
      <c r="L1556" s="49">
        <v>10</v>
      </c>
      <c r="M1556" s="50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66"/>
      <c r="C1557" s="1"/>
      <c r="D1557" s="1" t="s">
        <v>2154</v>
      </c>
      <c r="E1557" s="1"/>
      <c r="F1557" s="1" t="s">
        <v>2156</v>
      </c>
      <c r="G1557" s="1">
        <v>16</v>
      </c>
      <c r="H1557" s="1" t="s">
        <v>19</v>
      </c>
      <c r="I1557" s="1" t="s">
        <v>578</v>
      </c>
      <c r="J1557" s="1">
        <v>0.05</v>
      </c>
      <c r="K1557" s="1">
        <v>0.8</v>
      </c>
      <c r="L1557" s="49">
        <v>10</v>
      </c>
      <c r="M1557" s="50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66"/>
      <c r="C1558" s="1"/>
      <c r="D1558" s="1" t="s">
        <v>2154</v>
      </c>
      <c r="E1558" s="1"/>
      <c r="F1558" s="1" t="s">
        <v>2157</v>
      </c>
      <c r="G1558" s="1">
        <v>8</v>
      </c>
      <c r="H1558" s="1" t="s">
        <v>19</v>
      </c>
      <c r="I1558" s="1" t="s">
        <v>578</v>
      </c>
      <c r="J1558" s="1">
        <v>0.05</v>
      </c>
      <c r="K1558" s="1">
        <v>0.4</v>
      </c>
      <c r="L1558" s="49">
        <v>10</v>
      </c>
      <c r="M1558" s="50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66"/>
      <c r="C1559" s="1"/>
      <c r="D1559" s="1" t="s">
        <v>2154</v>
      </c>
      <c r="E1559" s="1"/>
      <c r="F1559" s="1" t="s">
        <v>2158</v>
      </c>
      <c r="G1559" s="1">
        <v>228</v>
      </c>
      <c r="H1559" s="1" t="s">
        <v>19</v>
      </c>
      <c r="I1559" s="1" t="s">
        <v>578</v>
      </c>
      <c r="J1559" s="1">
        <v>0.03</v>
      </c>
      <c r="K1559" s="1">
        <v>6.84</v>
      </c>
      <c r="L1559" s="49">
        <v>10</v>
      </c>
      <c r="M1559" s="50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66"/>
      <c r="C1560" s="1"/>
      <c r="D1560" s="1" t="s">
        <v>2154</v>
      </c>
      <c r="E1560" s="1"/>
      <c r="F1560" s="1" t="s">
        <v>2159</v>
      </c>
      <c r="G1560" s="1">
        <v>268</v>
      </c>
      <c r="H1560" s="1" t="s">
        <v>19</v>
      </c>
      <c r="I1560" s="1" t="s">
        <v>578</v>
      </c>
      <c r="J1560" s="1">
        <v>0.02</v>
      </c>
      <c r="K1560" s="1">
        <v>5.36</v>
      </c>
      <c r="L1560" s="49">
        <v>10</v>
      </c>
      <c r="M1560" s="50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66"/>
      <c r="C1561" s="1"/>
      <c r="D1561" s="1" t="s">
        <v>2160</v>
      </c>
      <c r="E1561" s="1"/>
      <c r="F1561" s="1" t="s">
        <v>2161</v>
      </c>
      <c r="G1561" s="1">
        <v>182</v>
      </c>
      <c r="H1561" s="1" t="s">
        <v>19</v>
      </c>
      <c r="I1561" s="1" t="s">
        <v>579</v>
      </c>
      <c r="J1561" s="1">
        <v>0.05</v>
      </c>
      <c r="K1561" s="1">
        <v>9.1</v>
      </c>
      <c r="L1561" s="49">
        <v>10</v>
      </c>
      <c r="M1561" s="50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66"/>
      <c r="C1562" s="1"/>
      <c r="D1562" s="1" t="s">
        <v>2160</v>
      </c>
      <c r="E1562" s="1"/>
      <c r="F1562" s="1" t="s">
        <v>2162</v>
      </c>
      <c r="G1562" s="1">
        <v>16</v>
      </c>
      <c r="H1562" s="1" t="s">
        <v>19</v>
      </c>
      <c r="I1562" s="1" t="s">
        <v>579</v>
      </c>
      <c r="J1562" s="1">
        <v>0.05</v>
      </c>
      <c r="K1562" s="1">
        <v>0.8</v>
      </c>
      <c r="L1562" s="49">
        <v>10</v>
      </c>
      <c r="M1562" s="50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66"/>
      <c r="C1563" s="1"/>
      <c r="D1563" s="1" t="s">
        <v>2160</v>
      </c>
      <c r="E1563" s="1"/>
      <c r="F1563" s="1" t="s">
        <v>2163</v>
      </c>
      <c r="G1563" s="1">
        <v>8</v>
      </c>
      <c r="H1563" s="1" t="s">
        <v>19</v>
      </c>
      <c r="I1563" s="1" t="s">
        <v>579</v>
      </c>
      <c r="J1563" s="1">
        <v>0.05</v>
      </c>
      <c r="K1563" s="1">
        <v>0.4</v>
      </c>
      <c r="L1563" s="49">
        <v>10</v>
      </c>
      <c r="M1563" s="50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66"/>
      <c r="C1564" s="1"/>
      <c r="D1564" s="1" t="s">
        <v>2160</v>
      </c>
      <c r="E1564" s="1"/>
      <c r="F1564" s="1" t="s">
        <v>2164</v>
      </c>
      <c r="G1564" s="1">
        <v>158</v>
      </c>
      <c r="H1564" s="1" t="s">
        <v>19</v>
      </c>
      <c r="I1564" s="1" t="s">
        <v>579</v>
      </c>
      <c r="J1564" s="1">
        <v>0.03</v>
      </c>
      <c r="K1564" s="1">
        <v>4.74</v>
      </c>
      <c r="L1564" s="49">
        <v>10</v>
      </c>
      <c r="M1564" s="50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66"/>
      <c r="C1565" s="1"/>
      <c r="D1565" s="1" t="s">
        <v>2160</v>
      </c>
      <c r="E1565" s="1"/>
      <c r="F1565" s="1" t="s">
        <v>2165</v>
      </c>
      <c r="G1565" s="1">
        <v>198</v>
      </c>
      <c r="H1565" s="1" t="s">
        <v>19</v>
      </c>
      <c r="I1565" s="1" t="s">
        <v>579</v>
      </c>
      <c r="J1565" s="1">
        <v>0.02</v>
      </c>
      <c r="K1565" s="1">
        <v>3.96</v>
      </c>
      <c r="L1565" s="49">
        <v>10</v>
      </c>
      <c r="M1565" s="50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66"/>
      <c r="C1566" s="1"/>
      <c r="D1566" s="1" t="s">
        <v>2166</v>
      </c>
      <c r="E1566" s="1"/>
      <c r="F1566" s="1" t="s">
        <v>2167</v>
      </c>
      <c r="G1566" s="1">
        <v>36</v>
      </c>
      <c r="H1566" s="1" t="s">
        <v>19</v>
      </c>
      <c r="I1566" s="1" t="s">
        <v>432</v>
      </c>
      <c r="J1566" s="1">
        <v>0.05</v>
      </c>
      <c r="K1566" s="1">
        <v>1.8</v>
      </c>
      <c r="L1566" s="49">
        <v>10</v>
      </c>
      <c r="M1566" s="50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66"/>
      <c r="C1567" s="1"/>
      <c r="D1567" s="1" t="s">
        <v>2166</v>
      </c>
      <c r="E1567" s="1"/>
      <c r="F1567" s="1" t="s">
        <v>2168</v>
      </c>
      <c r="G1567" s="1">
        <v>36</v>
      </c>
      <c r="H1567" s="1" t="s">
        <v>19</v>
      </c>
      <c r="I1567" s="1" t="s">
        <v>432</v>
      </c>
      <c r="J1567" s="1">
        <v>0.03</v>
      </c>
      <c r="K1567" s="1">
        <v>1.08</v>
      </c>
      <c r="L1567" s="49">
        <v>10</v>
      </c>
      <c r="M1567" s="50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66"/>
      <c r="C1568" s="1"/>
      <c r="D1568" s="1" t="s">
        <v>2166</v>
      </c>
      <c r="E1568" s="1"/>
      <c r="F1568" s="1" t="s">
        <v>2169</v>
      </c>
      <c r="G1568" s="1">
        <v>36</v>
      </c>
      <c r="H1568" s="1" t="s">
        <v>19</v>
      </c>
      <c r="I1568" s="1" t="s">
        <v>432</v>
      </c>
      <c r="J1568" s="1">
        <v>0.03</v>
      </c>
      <c r="K1568" s="1">
        <v>1.08</v>
      </c>
      <c r="L1568" s="49">
        <v>10</v>
      </c>
      <c r="M1568" s="50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66"/>
      <c r="C1569" s="1"/>
      <c r="D1569" s="1" t="s">
        <v>2166</v>
      </c>
      <c r="E1569" s="1"/>
      <c r="F1569" s="1" t="s">
        <v>2170</v>
      </c>
      <c r="G1569" s="1">
        <v>18</v>
      </c>
      <c r="H1569" s="1" t="s">
        <v>19</v>
      </c>
      <c r="I1569" s="1" t="s">
        <v>432</v>
      </c>
      <c r="J1569" s="1">
        <v>0.05</v>
      </c>
      <c r="K1569" s="1">
        <v>0.9</v>
      </c>
      <c r="L1569" s="49">
        <v>10</v>
      </c>
      <c r="M1569" s="50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66"/>
      <c r="C1570" s="1"/>
      <c r="D1570" s="1" t="s">
        <v>2166</v>
      </c>
      <c r="E1570" s="1"/>
      <c r="F1570" s="1" t="s">
        <v>2171</v>
      </c>
      <c r="G1570" s="1">
        <v>18</v>
      </c>
      <c r="H1570" s="1" t="s">
        <v>19</v>
      </c>
      <c r="I1570" s="1" t="s">
        <v>432</v>
      </c>
      <c r="J1570" s="1">
        <v>0.03</v>
      </c>
      <c r="K1570" s="1">
        <v>0.54</v>
      </c>
      <c r="L1570" s="49">
        <v>10</v>
      </c>
      <c r="M1570" s="50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66"/>
      <c r="C1571" s="1"/>
      <c r="D1571" s="1" t="s">
        <v>2166</v>
      </c>
      <c r="E1571" s="1"/>
      <c r="F1571" s="1" t="s">
        <v>2172</v>
      </c>
      <c r="G1571" s="1">
        <v>18</v>
      </c>
      <c r="H1571" s="1" t="s">
        <v>19</v>
      </c>
      <c r="I1571" s="1" t="s">
        <v>432</v>
      </c>
      <c r="J1571" s="1">
        <v>0.03</v>
      </c>
      <c r="K1571" s="1">
        <v>0.54</v>
      </c>
      <c r="L1571" s="49">
        <v>10</v>
      </c>
      <c r="M1571" s="50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66"/>
      <c r="C1572" s="1"/>
      <c r="D1572" s="1" t="s">
        <v>2173</v>
      </c>
      <c r="E1572" s="1"/>
      <c r="F1572" s="1" t="s">
        <v>2174</v>
      </c>
      <c r="G1572" s="1">
        <v>27</v>
      </c>
      <c r="H1572" s="1" t="s">
        <v>19</v>
      </c>
      <c r="I1572" s="1" t="s">
        <v>433</v>
      </c>
      <c r="J1572" s="1">
        <v>0.05</v>
      </c>
      <c r="K1572" s="1">
        <v>1.35</v>
      </c>
      <c r="L1572" s="49">
        <v>10</v>
      </c>
      <c r="M1572" s="50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66"/>
      <c r="C1573" s="1"/>
      <c r="D1573" s="1" t="s">
        <v>2173</v>
      </c>
      <c r="E1573" s="1"/>
      <c r="F1573" s="1" t="s">
        <v>2175</v>
      </c>
      <c r="G1573" s="1">
        <v>27</v>
      </c>
      <c r="H1573" s="1" t="s">
        <v>19</v>
      </c>
      <c r="I1573" s="1" t="s">
        <v>433</v>
      </c>
      <c r="J1573" s="1">
        <v>0.03</v>
      </c>
      <c r="K1573" s="1">
        <v>0.80999999999999994</v>
      </c>
      <c r="L1573" s="49">
        <v>10</v>
      </c>
      <c r="M1573" s="50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66"/>
      <c r="C1574" s="1"/>
      <c r="D1574" s="1" t="s">
        <v>2173</v>
      </c>
      <c r="E1574" s="1"/>
      <c r="F1574" s="1" t="s">
        <v>2176</v>
      </c>
      <c r="G1574" s="1">
        <v>27</v>
      </c>
      <c r="H1574" s="1" t="s">
        <v>19</v>
      </c>
      <c r="I1574" s="1" t="s">
        <v>433</v>
      </c>
      <c r="J1574" s="1">
        <v>0.03</v>
      </c>
      <c r="K1574" s="1">
        <v>0.80999999999999994</v>
      </c>
      <c r="L1574" s="49">
        <v>10</v>
      </c>
      <c r="M1574" s="50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66"/>
      <c r="C1575" s="1"/>
      <c r="D1575" s="1" t="s">
        <v>2177</v>
      </c>
      <c r="E1575" s="1"/>
      <c r="F1575" s="1" t="s">
        <v>2178</v>
      </c>
      <c r="G1575" s="1">
        <v>36</v>
      </c>
      <c r="H1575" s="1" t="s">
        <v>19</v>
      </c>
      <c r="I1575" s="1" t="s">
        <v>434</v>
      </c>
      <c r="J1575" s="1">
        <v>0.05</v>
      </c>
      <c r="K1575" s="1">
        <v>1.8</v>
      </c>
      <c r="L1575" s="49">
        <v>10</v>
      </c>
      <c r="M1575" s="50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66"/>
      <c r="C1576" s="1"/>
      <c r="D1576" s="1" t="s">
        <v>2177</v>
      </c>
      <c r="E1576" s="1"/>
      <c r="F1576" s="1" t="s">
        <v>2179</v>
      </c>
      <c r="G1576" s="1">
        <v>36</v>
      </c>
      <c r="H1576" s="1" t="s">
        <v>19</v>
      </c>
      <c r="I1576" s="1" t="s">
        <v>434</v>
      </c>
      <c r="J1576" s="1">
        <v>0.03</v>
      </c>
      <c r="K1576" s="1">
        <v>1.08</v>
      </c>
      <c r="L1576" s="49">
        <v>10</v>
      </c>
      <c r="M1576" s="50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66"/>
      <c r="C1577" s="1"/>
      <c r="D1577" s="1" t="s">
        <v>2177</v>
      </c>
      <c r="E1577" s="1"/>
      <c r="F1577" s="1" t="s">
        <v>2180</v>
      </c>
      <c r="G1577" s="1">
        <v>36</v>
      </c>
      <c r="H1577" s="1" t="s">
        <v>19</v>
      </c>
      <c r="I1577" s="1" t="s">
        <v>434</v>
      </c>
      <c r="J1577" s="1">
        <v>0.03</v>
      </c>
      <c r="K1577" s="1">
        <v>1.08</v>
      </c>
      <c r="L1577" s="49">
        <v>10</v>
      </c>
      <c r="M1577" s="50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66"/>
      <c r="C1578" s="1"/>
      <c r="D1578" s="1" t="s">
        <v>2181</v>
      </c>
      <c r="E1578" s="1"/>
      <c r="F1578" s="1" t="s">
        <v>2182</v>
      </c>
      <c r="G1578" s="1">
        <v>72</v>
      </c>
      <c r="H1578" s="1" t="s">
        <v>19</v>
      </c>
      <c r="I1578" s="1" t="s">
        <v>435</v>
      </c>
      <c r="J1578" s="1">
        <v>0.05</v>
      </c>
      <c r="K1578" s="1">
        <v>3.6</v>
      </c>
      <c r="L1578" s="49">
        <v>10</v>
      </c>
      <c r="M1578" s="50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66"/>
      <c r="C1579" s="1"/>
      <c r="D1579" s="1" t="s">
        <v>2181</v>
      </c>
      <c r="E1579" s="1"/>
      <c r="F1579" s="1" t="s">
        <v>2183</v>
      </c>
      <c r="G1579" s="1">
        <v>72</v>
      </c>
      <c r="H1579" s="1" t="s">
        <v>19</v>
      </c>
      <c r="I1579" s="1" t="s">
        <v>435</v>
      </c>
      <c r="J1579" s="1">
        <v>0.03</v>
      </c>
      <c r="K1579" s="1">
        <v>2.16</v>
      </c>
      <c r="L1579" s="49">
        <v>10</v>
      </c>
      <c r="M1579" s="50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66"/>
      <c r="C1580" s="1"/>
      <c r="D1580" s="1" t="s">
        <v>2181</v>
      </c>
      <c r="E1580" s="1"/>
      <c r="F1580" s="1" t="s">
        <v>2184</v>
      </c>
      <c r="G1580" s="1">
        <v>72</v>
      </c>
      <c r="H1580" s="1" t="s">
        <v>19</v>
      </c>
      <c r="I1580" s="1" t="s">
        <v>435</v>
      </c>
      <c r="J1580" s="1">
        <v>0.03</v>
      </c>
      <c r="K1580" s="1">
        <v>2.16</v>
      </c>
      <c r="L1580" s="49">
        <v>10</v>
      </c>
      <c r="M1580" s="50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66"/>
      <c r="C1581" s="1" t="s">
        <v>2490</v>
      </c>
      <c r="D1581" s="1" t="s">
        <v>2518</v>
      </c>
      <c r="E1581" s="1"/>
      <c r="F1581" s="1" t="s">
        <v>2128</v>
      </c>
      <c r="G1581" s="1">
        <v>8</v>
      </c>
      <c r="H1581" s="1" t="s">
        <v>19</v>
      </c>
      <c r="I1581" s="1" t="s">
        <v>576</v>
      </c>
      <c r="J1581" s="1">
        <v>1.5</v>
      </c>
      <c r="K1581" s="1">
        <v>12</v>
      </c>
      <c r="L1581" s="49">
        <v>10</v>
      </c>
      <c r="M1581" s="50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66"/>
      <c r="C1582" s="1" t="s">
        <v>2490</v>
      </c>
      <c r="D1582" s="1" t="s">
        <v>2518</v>
      </c>
      <c r="E1582" s="1"/>
      <c r="F1582" s="1" t="s">
        <v>2519</v>
      </c>
      <c r="G1582" s="1">
        <v>5</v>
      </c>
      <c r="H1582" s="1" t="s">
        <v>19</v>
      </c>
      <c r="I1582" s="1" t="s">
        <v>576</v>
      </c>
      <c r="J1582" s="1">
        <v>1.5</v>
      </c>
      <c r="K1582" s="1">
        <v>7.5</v>
      </c>
      <c r="L1582" s="49">
        <v>10</v>
      </c>
      <c r="M1582" s="50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66"/>
      <c r="C1583" s="1" t="s">
        <v>2485</v>
      </c>
      <c r="D1583" s="1" t="s">
        <v>2520</v>
      </c>
      <c r="E1583" s="1"/>
      <c r="F1583" s="1" t="s">
        <v>2128</v>
      </c>
      <c r="G1583" s="1">
        <v>7</v>
      </c>
      <c r="H1583" s="1" t="s">
        <v>19</v>
      </c>
      <c r="I1583" s="1" t="s">
        <v>577</v>
      </c>
      <c r="J1583" s="1">
        <v>1.5</v>
      </c>
      <c r="K1583" s="1">
        <v>10.5</v>
      </c>
      <c r="L1583" s="49">
        <v>10</v>
      </c>
      <c r="M1583" s="50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66"/>
      <c r="C1584" s="1" t="s">
        <v>2485</v>
      </c>
      <c r="D1584" s="1" t="s">
        <v>2520</v>
      </c>
      <c r="E1584" s="1"/>
      <c r="F1584" s="1" t="s">
        <v>2519</v>
      </c>
      <c r="G1584" s="1">
        <v>5</v>
      </c>
      <c r="H1584" s="1" t="s">
        <v>19</v>
      </c>
      <c r="I1584" s="1" t="s">
        <v>577</v>
      </c>
      <c r="J1584" s="1">
        <v>1.5</v>
      </c>
      <c r="K1584" s="1">
        <v>7.5</v>
      </c>
      <c r="L1584" s="49">
        <v>10</v>
      </c>
      <c r="M1584" s="50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66"/>
      <c r="C1585" s="1" t="s">
        <v>2495</v>
      </c>
      <c r="D1585" s="1" t="s">
        <v>2521</v>
      </c>
      <c r="E1585" s="1"/>
      <c r="F1585" s="1" t="s">
        <v>2128</v>
      </c>
      <c r="G1585" s="1">
        <v>7</v>
      </c>
      <c r="H1585" s="1" t="s">
        <v>19</v>
      </c>
      <c r="I1585" s="1" t="s">
        <v>578</v>
      </c>
      <c r="J1585" s="1">
        <v>1.5</v>
      </c>
      <c r="K1585" s="1">
        <v>10.5</v>
      </c>
      <c r="L1585" s="49">
        <v>10</v>
      </c>
      <c r="M1585" s="50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66"/>
      <c r="C1586" s="1" t="s">
        <v>2495</v>
      </c>
      <c r="D1586" s="1" t="s">
        <v>2521</v>
      </c>
      <c r="E1586" s="1"/>
      <c r="F1586" s="1" t="s">
        <v>2519</v>
      </c>
      <c r="G1586" s="1">
        <v>5</v>
      </c>
      <c r="H1586" s="1" t="s">
        <v>19</v>
      </c>
      <c r="I1586" s="1" t="s">
        <v>578</v>
      </c>
      <c r="J1586" s="1">
        <v>1.5</v>
      </c>
      <c r="K1586" s="1">
        <v>7.5</v>
      </c>
      <c r="L1586" s="49">
        <v>10</v>
      </c>
      <c r="M1586" s="50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66"/>
      <c r="C1587" s="1" t="s">
        <v>2489</v>
      </c>
      <c r="D1587" s="1" t="s">
        <v>2522</v>
      </c>
      <c r="E1587" s="1"/>
      <c r="F1587" s="1" t="s">
        <v>2128</v>
      </c>
      <c r="G1587" s="1">
        <v>5</v>
      </c>
      <c r="H1587" s="1" t="s">
        <v>19</v>
      </c>
      <c r="I1587" s="1" t="s">
        <v>579</v>
      </c>
      <c r="J1587" s="1">
        <v>1.5</v>
      </c>
      <c r="K1587" s="1">
        <v>7.5</v>
      </c>
      <c r="L1587" s="49">
        <v>10</v>
      </c>
      <c r="M1587" s="50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66"/>
      <c r="C1588" s="1" t="s">
        <v>2489</v>
      </c>
      <c r="D1588" s="1" t="s">
        <v>2522</v>
      </c>
      <c r="E1588" s="1"/>
      <c r="F1588" s="1" t="s">
        <v>2519</v>
      </c>
      <c r="G1588" s="1">
        <v>5</v>
      </c>
      <c r="H1588" s="1" t="s">
        <v>19</v>
      </c>
      <c r="I1588" s="1" t="s">
        <v>579</v>
      </c>
      <c r="J1588" s="1">
        <v>1.5</v>
      </c>
      <c r="K1588" s="1">
        <v>7.5</v>
      </c>
      <c r="L1588" s="49">
        <v>10</v>
      </c>
      <c r="M1588" s="50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66"/>
      <c r="C1589" s="1" t="s">
        <v>2489</v>
      </c>
      <c r="D1589" s="1"/>
      <c r="E1589" s="1"/>
      <c r="F1589" s="1" t="s">
        <v>2523</v>
      </c>
      <c r="G1589" s="1">
        <v>1</v>
      </c>
      <c r="H1589" s="1" t="s">
        <v>19</v>
      </c>
      <c r="I1589" s="1" t="s">
        <v>579</v>
      </c>
      <c r="J1589" s="1">
        <v>0.8</v>
      </c>
      <c r="K1589" s="1">
        <v>0.8</v>
      </c>
      <c r="L1589" s="49">
        <v>10</v>
      </c>
      <c r="M1589" s="50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66"/>
      <c r="C1590" s="1" t="s">
        <v>2489</v>
      </c>
      <c r="D1590" s="1"/>
      <c r="E1590" s="1"/>
      <c r="F1590" s="1" t="s">
        <v>2523</v>
      </c>
      <c r="G1590" s="1">
        <v>1</v>
      </c>
      <c r="H1590" s="1" t="s">
        <v>19</v>
      </c>
      <c r="I1590" s="1" t="s">
        <v>579</v>
      </c>
      <c r="J1590" s="1">
        <v>0.8</v>
      </c>
      <c r="K1590" s="1">
        <v>0.8</v>
      </c>
      <c r="L1590" s="49">
        <v>10</v>
      </c>
      <c r="M1590" s="50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66"/>
      <c r="C1591" s="1" t="s">
        <v>2489</v>
      </c>
      <c r="D1591" s="1"/>
      <c r="E1591" s="1"/>
      <c r="F1591" s="1" t="s">
        <v>2523</v>
      </c>
      <c r="G1591" s="1">
        <v>1</v>
      </c>
      <c r="H1591" s="1" t="s">
        <v>19</v>
      </c>
      <c r="I1591" s="1" t="s">
        <v>579</v>
      </c>
      <c r="J1591" s="1">
        <v>0.8</v>
      </c>
      <c r="K1591" s="1">
        <v>0.8</v>
      </c>
      <c r="L1591" s="49">
        <v>10</v>
      </c>
      <c r="M1591" s="50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66"/>
      <c r="C1592" s="1" t="s">
        <v>2489</v>
      </c>
      <c r="D1592" s="1"/>
      <c r="E1592" s="1"/>
      <c r="F1592" s="1" t="s">
        <v>2524</v>
      </c>
      <c r="G1592" s="1">
        <v>1</v>
      </c>
      <c r="H1592" s="1" t="s">
        <v>19</v>
      </c>
      <c r="I1592" s="1" t="s">
        <v>579</v>
      </c>
      <c r="J1592" s="1">
        <v>0.8</v>
      </c>
      <c r="K1592" s="1">
        <v>0.8</v>
      </c>
      <c r="L1592" s="49">
        <v>10</v>
      </c>
      <c r="M1592" s="50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66"/>
      <c r="C1593" s="1" t="s">
        <v>2489</v>
      </c>
      <c r="D1593" s="1"/>
      <c r="E1593" s="1"/>
      <c r="F1593" s="1" t="s">
        <v>2525</v>
      </c>
      <c r="G1593" s="1">
        <v>1</v>
      </c>
      <c r="H1593" s="1" t="s">
        <v>19</v>
      </c>
      <c r="I1593" s="1" t="s">
        <v>579</v>
      </c>
      <c r="J1593" s="1">
        <v>0.8</v>
      </c>
      <c r="K1593" s="1">
        <v>0.8</v>
      </c>
      <c r="L1593" s="49">
        <v>10</v>
      </c>
      <c r="M1593" s="50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66"/>
      <c r="C1594" s="1" t="s">
        <v>2489</v>
      </c>
      <c r="D1594" s="1"/>
      <c r="E1594" s="1"/>
      <c r="F1594" s="1" t="s">
        <v>2525</v>
      </c>
      <c r="G1594" s="1">
        <v>1</v>
      </c>
      <c r="H1594" s="1" t="s">
        <v>19</v>
      </c>
      <c r="I1594" s="1" t="s">
        <v>579</v>
      </c>
      <c r="J1594" s="1">
        <v>0.8</v>
      </c>
      <c r="K1594" s="1">
        <v>0.8</v>
      </c>
      <c r="L1594" s="49">
        <v>10</v>
      </c>
      <c r="M1594" s="50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66"/>
      <c r="C1595" s="1" t="s">
        <v>2194</v>
      </c>
      <c r="D1595" s="1"/>
      <c r="E1595" s="1"/>
      <c r="F1595" s="1" t="s">
        <v>2526</v>
      </c>
      <c r="G1595" s="1">
        <v>4</v>
      </c>
      <c r="H1595" s="1" t="s">
        <v>19</v>
      </c>
      <c r="I1595" s="1" t="s">
        <v>1352</v>
      </c>
      <c r="J1595" s="1">
        <v>0.5</v>
      </c>
      <c r="K1595" s="1">
        <v>2</v>
      </c>
      <c r="L1595" s="49">
        <v>10</v>
      </c>
      <c r="M1595" s="50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66"/>
      <c r="C1596" s="1" t="s">
        <v>1056</v>
      </c>
      <c r="D1596" s="1"/>
      <c r="E1596" s="1"/>
      <c r="F1596" s="1" t="s">
        <v>1742</v>
      </c>
      <c r="G1596" s="1">
        <v>66</v>
      </c>
      <c r="H1596" s="1" t="s">
        <v>19</v>
      </c>
      <c r="I1596" s="1" t="s">
        <v>659</v>
      </c>
      <c r="J1596" s="1">
        <v>0.02</v>
      </c>
      <c r="K1596" s="1">
        <v>1.32</v>
      </c>
      <c r="L1596" s="49">
        <v>10</v>
      </c>
      <c r="M1596" s="50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66"/>
      <c r="C1597" s="1" t="s">
        <v>1056</v>
      </c>
      <c r="D1597" s="1"/>
      <c r="E1597" s="1"/>
      <c r="F1597" s="1" t="s">
        <v>1769</v>
      </c>
      <c r="G1597" s="1">
        <v>66</v>
      </c>
      <c r="H1597" s="1" t="s">
        <v>19</v>
      </c>
      <c r="I1597" s="1" t="s">
        <v>659</v>
      </c>
      <c r="J1597" s="1">
        <v>0.04</v>
      </c>
      <c r="K1597" s="1">
        <v>2.64</v>
      </c>
      <c r="L1597" s="49">
        <v>10</v>
      </c>
      <c r="M1597" s="50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66"/>
      <c r="C1598" s="1" t="s">
        <v>1056</v>
      </c>
      <c r="D1598" s="1"/>
      <c r="E1598" s="1"/>
      <c r="F1598" s="1" t="s">
        <v>1785</v>
      </c>
      <c r="G1598" s="1">
        <v>66</v>
      </c>
      <c r="H1598" s="1" t="s">
        <v>19</v>
      </c>
      <c r="I1598" s="1" t="s">
        <v>659</v>
      </c>
      <c r="J1598" s="1">
        <v>0.03</v>
      </c>
      <c r="K1598" s="1">
        <v>1.98</v>
      </c>
      <c r="L1598" s="49">
        <v>10</v>
      </c>
      <c r="M1598" s="50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66"/>
      <c r="C1599" s="1" t="s">
        <v>1139</v>
      </c>
      <c r="D1599" s="1"/>
      <c r="E1599" s="1" t="s">
        <v>51</v>
      </c>
      <c r="F1599" s="1" t="s">
        <v>1141</v>
      </c>
      <c r="G1599" s="1">
        <v>1</v>
      </c>
      <c r="H1599" s="1" t="s">
        <v>19</v>
      </c>
      <c r="I1599" s="1" t="s">
        <v>659</v>
      </c>
      <c r="J1599" s="1">
        <v>55.2</v>
      </c>
      <c r="K1599" s="1">
        <v>55.2</v>
      </c>
      <c r="L1599" s="49">
        <v>7</v>
      </c>
      <c r="M1599" s="50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66"/>
      <c r="C1600" s="1" t="s">
        <v>1147</v>
      </c>
      <c r="D1600" s="1"/>
      <c r="E1600" s="1" t="s">
        <v>1844</v>
      </c>
      <c r="F1600" s="1" t="s">
        <v>1942</v>
      </c>
      <c r="G1600" s="1">
        <v>1</v>
      </c>
      <c r="H1600" s="1" t="s">
        <v>19</v>
      </c>
      <c r="I1600" s="1" t="s">
        <v>659</v>
      </c>
      <c r="J1600" s="1">
        <v>7.1</v>
      </c>
      <c r="K1600" s="1">
        <v>7.1</v>
      </c>
      <c r="L1600" s="49">
        <v>7</v>
      </c>
      <c r="M1600" s="50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66"/>
      <c r="C1601" s="1" t="s">
        <v>1088</v>
      </c>
      <c r="D1601" s="1"/>
      <c r="E1601" s="1"/>
      <c r="F1601" s="1" t="s">
        <v>1089</v>
      </c>
      <c r="G1601" s="1">
        <v>1</v>
      </c>
      <c r="H1601" s="1" t="s">
        <v>19</v>
      </c>
      <c r="I1601" s="1" t="s">
        <v>659</v>
      </c>
      <c r="J1601" s="1">
        <v>69.099999999999994</v>
      </c>
      <c r="K1601" s="1">
        <v>69.099999999999994</v>
      </c>
      <c r="L1601" s="49">
        <v>9</v>
      </c>
      <c r="M1601" s="50"/>
      <c r="N1601" s="1" t="e">
        <f>VLOOKUP(B1601,MICRO!E:L,8,0)</f>
        <v>#N/A</v>
      </c>
    </row>
    <row r="1602" spans="1:14" ht="18" customHeight="1" x14ac:dyDescent="0.25">
      <c r="A1602" s="1">
        <v>3</v>
      </c>
      <c r="B1602" s="166"/>
      <c r="C1602" s="1" t="s">
        <v>1088</v>
      </c>
      <c r="D1602" s="1"/>
      <c r="E1602" s="1"/>
      <c r="F1602" s="1" t="s">
        <v>1090</v>
      </c>
      <c r="G1602" s="1">
        <v>9</v>
      </c>
      <c r="H1602" s="1" t="s">
        <v>19</v>
      </c>
      <c r="I1602" s="1" t="s">
        <v>659</v>
      </c>
      <c r="J1602" s="1">
        <v>98.8</v>
      </c>
      <c r="K1602" s="1">
        <v>889.19999999999993</v>
      </c>
      <c r="L1602" s="49">
        <v>9</v>
      </c>
      <c r="M1602" s="50" t="s">
        <v>2541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66"/>
      <c r="C1603" s="1" t="s">
        <v>1088</v>
      </c>
      <c r="D1603" s="1"/>
      <c r="E1603" s="1"/>
      <c r="F1603" s="1" t="s">
        <v>1091</v>
      </c>
      <c r="G1603" s="1">
        <v>1</v>
      </c>
      <c r="H1603" s="1" t="s">
        <v>19</v>
      </c>
      <c r="I1603" s="1" t="s">
        <v>659</v>
      </c>
      <c r="J1603" s="1">
        <v>138.30000000000001</v>
      </c>
      <c r="K1603" s="1">
        <v>138.30000000000001</v>
      </c>
      <c r="L1603" s="49">
        <v>9</v>
      </c>
      <c r="M1603" s="50"/>
      <c r="N1603" s="1" t="e">
        <f>VLOOKUP(B1603,MICRO!E:L,8,0)</f>
        <v>#N/A</v>
      </c>
    </row>
    <row r="1604" spans="1:14" ht="18" customHeight="1" x14ac:dyDescent="0.25">
      <c r="A1604" s="1">
        <v>5</v>
      </c>
      <c r="B1604" s="166"/>
      <c r="C1604" s="1" t="s">
        <v>1804</v>
      </c>
      <c r="D1604" s="1"/>
      <c r="E1604" s="1"/>
      <c r="F1604" s="1" t="s">
        <v>2185</v>
      </c>
      <c r="G1604" s="1">
        <v>4</v>
      </c>
      <c r="H1604" s="1" t="s">
        <v>19</v>
      </c>
      <c r="I1604" s="1" t="s">
        <v>659</v>
      </c>
      <c r="J1604" s="1">
        <v>0.01</v>
      </c>
      <c r="K1604" s="1">
        <v>0.04</v>
      </c>
      <c r="L1604" s="49">
        <v>9</v>
      </c>
      <c r="M1604" s="50"/>
      <c r="N1604" s="1" t="e">
        <f>VLOOKUP(B1604,MICRO!E:L,8,0)</f>
        <v>#N/A</v>
      </c>
    </row>
    <row r="1605" spans="1:14" ht="18" customHeight="1" x14ac:dyDescent="0.25">
      <c r="A1605" s="1">
        <v>6</v>
      </c>
      <c r="B1605" s="166"/>
      <c r="C1605" s="1"/>
      <c r="D1605" s="1" t="s">
        <v>2186</v>
      </c>
      <c r="E1605" s="1"/>
      <c r="F1605" s="1" t="s">
        <v>2187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9">
        <v>9</v>
      </c>
      <c r="M1605" s="50"/>
      <c r="N1605" s="1" t="e">
        <f>VLOOKUP(B1605,MICRO!E:L,8,0)</f>
        <v>#N/A</v>
      </c>
    </row>
    <row r="1606" spans="1:14" ht="18" customHeight="1" x14ac:dyDescent="0.25">
      <c r="A1606" s="1">
        <v>7</v>
      </c>
      <c r="B1606" s="166"/>
      <c r="C1606" s="1"/>
      <c r="D1606" s="1" t="s">
        <v>2186</v>
      </c>
      <c r="E1606" s="1"/>
      <c r="F1606" s="1" t="s">
        <v>2188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9">
        <v>9</v>
      </c>
      <c r="M1606" s="50"/>
      <c r="N1606" s="1" t="e">
        <f>VLOOKUP(B1606,MICRO!E:L,8,0)</f>
        <v>#N/A</v>
      </c>
    </row>
    <row r="1607" spans="1:14" ht="18" customHeight="1" x14ac:dyDescent="0.25">
      <c r="A1607" s="1">
        <v>8</v>
      </c>
      <c r="B1607" s="166"/>
      <c r="C1607" s="1"/>
      <c r="D1607" s="1" t="s">
        <v>2186</v>
      </c>
      <c r="E1607" s="1"/>
      <c r="F1607" s="1" t="s">
        <v>2189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9">
        <v>9</v>
      </c>
      <c r="M1607" s="50"/>
      <c r="N1607" s="1" t="e">
        <f>VLOOKUP(B1607,MICRO!E:L,8,0)</f>
        <v>#N/A</v>
      </c>
    </row>
    <row r="1608" spans="1:14" ht="18" customHeight="1" x14ac:dyDescent="0.25">
      <c r="A1608" s="1">
        <v>9</v>
      </c>
      <c r="B1608" s="166"/>
      <c r="C1608" s="1"/>
      <c r="D1608" s="1" t="s">
        <v>2186</v>
      </c>
      <c r="E1608" s="1"/>
      <c r="F1608" s="1" t="s">
        <v>2190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9">
        <v>9</v>
      </c>
      <c r="M1608" s="50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66"/>
      <c r="C1609" s="1" t="s">
        <v>2191</v>
      </c>
      <c r="D1609" s="1"/>
      <c r="E1609" s="1" t="s">
        <v>2192</v>
      </c>
      <c r="F1609" s="1" t="s">
        <v>2193</v>
      </c>
      <c r="G1609" s="1">
        <v>22</v>
      </c>
      <c r="H1609" s="1" t="s">
        <v>19</v>
      </c>
      <c r="I1609" s="1" t="s">
        <v>659</v>
      </c>
      <c r="J1609" s="1">
        <v>0.2</v>
      </c>
      <c r="K1609" s="1">
        <v>4.4000000000000004</v>
      </c>
      <c r="L1609" s="49">
        <v>9</v>
      </c>
      <c r="M1609" s="50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66"/>
      <c r="C1610" s="1" t="s">
        <v>2194</v>
      </c>
      <c r="D1610" s="1"/>
      <c r="E1610" s="1"/>
      <c r="F1610" s="1" t="s">
        <v>2195</v>
      </c>
      <c r="G1610" s="1">
        <v>1</v>
      </c>
      <c r="H1610" s="1" t="s">
        <v>19</v>
      </c>
      <c r="I1610" s="1" t="s">
        <v>659</v>
      </c>
      <c r="J1610" s="1">
        <v>0.5</v>
      </c>
      <c r="K1610" s="1">
        <v>0.5</v>
      </c>
      <c r="L1610" s="49">
        <v>9</v>
      </c>
      <c r="M1610" s="50"/>
      <c r="N1610" s="1" t="e">
        <f>VLOOKUP(B1610,MICRO!E:L,8,0)</f>
        <v>#N/A</v>
      </c>
    </row>
    <row r="1611" spans="1:14" ht="20.25" x14ac:dyDescent="0.25">
      <c r="A1611" s="1">
        <v>1</v>
      </c>
      <c r="B1611" s="166"/>
      <c r="C1611" s="1" t="s">
        <v>1305</v>
      </c>
      <c r="D1611" s="1"/>
      <c r="E1611" s="1" t="s">
        <v>2</v>
      </c>
      <c r="F1611" s="1" t="s">
        <v>1306</v>
      </c>
      <c r="G1611" s="1">
        <v>64</v>
      </c>
      <c r="H1611" s="1" t="s">
        <v>19</v>
      </c>
      <c r="I1611" s="1" t="s">
        <v>1307</v>
      </c>
      <c r="J1611" s="1">
        <v>12.7</v>
      </c>
      <c r="K1611" s="1">
        <v>812.8</v>
      </c>
      <c r="L1611" s="49"/>
      <c r="M1611" s="50"/>
      <c r="N1611" s="1" t="e">
        <f>VLOOKUP(B1611,MICRO!E:L,8,0)</f>
        <v>#N/A</v>
      </c>
    </row>
    <row r="1612" spans="1:14" ht="20.25" x14ac:dyDescent="0.25">
      <c r="A1612" s="1">
        <v>2</v>
      </c>
      <c r="B1612" s="166"/>
      <c r="C1612" s="1" t="s">
        <v>2298</v>
      </c>
      <c r="D1612" s="1"/>
      <c r="E1612" s="1"/>
      <c r="F1612" s="1" t="s">
        <v>2299</v>
      </c>
      <c r="G1612" s="1">
        <v>1360</v>
      </c>
      <c r="H1612" s="1" t="s">
        <v>19</v>
      </c>
      <c r="I1612" s="1" t="s">
        <v>2300</v>
      </c>
      <c r="J1612" s="1">
        <v>0.03</v>
      </c>
      <c r="K1612" s="1">
        <v>40.799999999999997</v>
      </c>
      <c r="L1612" s="49">
        <v>2</v>
      </c>
      <c r="M1612" s="50"/>
      <c r="N1612" s="1" t="e">
        <f>VLOOKUP(B1612,MICRO!E:L,8,0)</f>
        <v>#N/A</v>
      </c>
    </row>
    <row r="1613" spans="1:14" ht="20.25" x14ac:dyDescent="0.25">
      <c r="A1613" s="1">
        <v>3</v>
      </c>
      <c r="B1613" s="166"/>
      <c r="C1613" s="1" t="s">
        <v>2298</v>
      </c>
      <c r="D1613" s="1"/>
      <c r="E1613" s="1"/>
      <c r="F1613" s="1" t="s">
        <v>2301</v>
      </c>
      <c r="G1613" s="1">
        <v>840</v>
      </c>
      <c r="H1613" s="1" t="s">
        <v>19</v>
      </c>
      <c r="I1613" s="1" t="s">
        <v>2302</v>
      </c>
      <c r="J1613" s="1">
        <v>0.03</v>
      </c>
      <c r="K1613" s="1">
        <v>25.2</v>
      </c>
      <c r="L1613" s="49">
        <v>2</v>
      </c>
      <c r="M1613" s="50"/>
      <c r="N1613" s="1" t="e">
        <f>VLOOKUP(B1613,MICRO!E:L,8,0)</f>
        <v>#N/A</v>
      </c>
    </row>
    <row r="1614" spans="1:14" ht="20.25" x14ac:dyDescent="0.25">
      <c r="A1614" s="1">
        <v>4</v>
      </c>
      <c r="B1614" s="166"/>
      <c r="C1614" s="1" t="s">
        <v>2298</v>
      </c>
      <c r="D1614" s="1"/>
      <c r="E1614" s="1"/>
      <c r="F1614" s="1" t="s">
        <v>2303</v>
      </c>
      <c r="G1614" s="1">
        <v>1360</v>
      </c>
      <c r="H1614" s="1" t="s">
        <v>19</v>
      </c>
      <c r="I1614" s="1" t="s">
        <v>2300</v>
      </c>
      <c r="J1614" s="1">
        <v>0.05</v>
      </c>
      <c r="K1614" s="1">
        <v>68</v>
      </c>
      <c r="L1614" s="49">
        <v>2</v>
      </c>
      <c r="M1614" s="50"/>
      <c r="N1614" s="1" t="e">
        <f>VLOOKUP(B1614,MICRO!E:L,8,0)</f>
        <v>#N/A</v>
      </c>
    </row>
    <row r="1615" spans="1:14" ht="20.25" x14ac:dyDescent="0.25">
      <c r="A1615" s="1">
        <v>5</v>
      </c>
      <c r="B1615" s="166"/>
      <c r="C1615" s="1" t="s">
        <v>2298</v>
      </c>
      <c r="D1615" s="1"/>
      <c r="E1615" s="1"/>
      <c r="F1615" s="1" t="s">
        <v>2304</v>
      </c>
      <c r="G1615" s="1">
        <v>840</v>
      </c>
      <c r="H1615" s="1" t="s">
        <v>19</v>
      </c>
      <c r="I1615" s="1" t="s">
        <v>2302</v>
      </c>
      <c r="J1615" s="1">
        <v>0.05</v>
      </c>
      <c r="K1615" s="1">
        <v>42</v>
      </c>
      <c r="L1615" s="49">
        <v>2</v>
      </c>
      <c r="M1615" s="50"/>
      <c r="N1615" s="1" t="e">
        <f>VLOOKUP(B1615,MICRO!E:L,8,0)</f>
        <v>#N/A</v>
      </c>
    </row>
    <row r="1616" spans="1:14" ht="20.25" x14ac:dyDescent="0.25">
      <c r="A1616" s="1">
        <v>6</v>
      </c>
      <c r="B1616" s="166"/>
      <c r="C1616" s="1" t="s">
        <v>2298</v>
      </c>
      <c r="D1616" s="1"/>
      <c r="E1616" s="1"/>
      <c r="F1616" s="1" t="s">
        <v>2305</v>
      </c>
      <c r="G1616" s="1">
        <v>840</v>
      </c>
      <c r="H1616" s="1" t="s">
        <v>19</v>
      </c>
      <c r="I1616" s="1" t="s">
        <v>2302</v>
      </c>
      <c r="J1616" s="1">
        <v>0.08</v>
      </c>
      <c r="K1616" s="1">
        <v>67.2</v>
      </c>
      <c r="L1616" s="49">
        <v>2</v>
      </c>
      <c r="M1616" s="50"/>
      <c r="N1616" s="1" t="e">
        <f>VLOOKUP(B1616,MICRO!E:L,8,0)</f>
        <v>#N/A</v>
      </c>
    </row>
    <row r="1617" spans="1:14" ht="20.25" x14ac:dyDescent="0.25">
      <c r="A1617" s="1">
        <v>7</v>
      </c>
      <c r="B1617" s="166"/>
      <c r="C1617" s="1" t="s">
        <v>2298</v>
      </c>
      <c r="D1617" s="1"/>
      <c r="E1617" s="1"/>
      <c r="F1617" s="1" t="s">
        <v>2306</v>
      </c>
      <c r="G1617" s="1">
        <v>1360</v>
      </c>
      <c r="H1617" s="1" t="s">
        <v>19</v>
      </c>
      <c r="I1617" s="1" t="s">
        <v>2307</v>
      </c>
      <c r="J1617" s="1">
        <v>0.08</v>
      </c>
      <c r="K1617" s="1">
        <v>108.8</v>
      </c>
      <c r="L1617" s="49">
        <v>2</v>
      </c>
      <c r="M1617" s="50"/>
      <c r="N1617" s="1" t="e">
        <f>VLOOKUP(B1617,MICRO!E:L,8,0)</f>
        <v>#N/A</v>
      </c>
    </row>
    <row r="1618" spans="1:14" ht="20.25" x14ac:dyDescent="0.25">
      <c r="A1618" s="1">
        <v>6</v>
      </c>
      <c r="B1618" s="166"/>
      <c r="C1618" s="1" t="s">
        <v>1368</v>
      </c>
      <c r="D1618" s="1"/>
      <c r="E1618" s="1"/>
      <c r="F1618" s="1" t="s">
        <v>2308</v>
      </c>
      <c r="G1618" s="1">
        <v>1</v>
      </c>
      <c r="H1618" s="1" t="s">
        <v>19</v>
      </c>
      <c r="I1618" s="1" t="s">
        <v>1307</v>
      </c>
      <c r="J1618" s="1">
        <v>23</v>
      </c>
      <c r="K1618" s="1">
        <v>23</v>
      </c>
      <c r="L1618" s="49">
        <v>3</v>
      </c>
      <c r="M1618" s="50"/>
      <c r="N1618" s="1" t="e">
        <f>VLOOKUP(B1618,MICRO!E:L,8,0)</f>
        <v>#N/A</v>
      </c>
    </row>
    <row r="1619" spans="1:14" ht="20.25" x14ac:dyDescent="0.25">
      <c r="A1619" s="1">
        <v>7</v>
      </c>
      <c r="B1619" s="166"/>
      <c r="C1619" s="1" t="s">
        <v>1368</v>
      </c>
      <c r="D1619" s="1"/>
      <c r="E1619" s="1"/>
      <c r="F1619" s="1" t="s">
        <v>2309</v>
      </c>
      <c r="G1619" s="1">
        <v>1</v>
      </c>
      <c r="H1619" s="1" t="s">
        <v>19</v>
      </c>
      <c r="I1619" s="1" t="s">
        <v>1307</v>
      </c>
      <c r="J1619" s="1">
        <v>23</v>
      </c>
      <c r="K1619" s="1">
        <v>23</v>
      </c>
      <c r="L1619" s="49">
        <v>3</v>
      </c>
      <c r="M1619" s="50"/>
      <c r="N1619" s="1" t="e">
        <f>VLOOKUP(B1619,MICRO!E:L,8,0)</f>
        <v>#N/A</v>
      </c>
    </row>
    <row r="1620" spans="1:14" ht="20.25" x14ac:dyDescent="0.25">
      <c r="A1620" s="1">
        <v>13</v>
      </c>
      <c r="B1620" s="166"/>
      <c r="C1620" s="1" t="s">
        <v>1368</v>
      </c>
      <c r="D1620" s="1"/>
      <c r="E1620" s="1"/>
      <c r="F1620" s="1" t="s">
        <v>2308</v>
      </c>
      <c r="G1620" s="1">
        <v>1</v>
      </c>
      <c r="H1620" s="1" t="s">
        <v>19</v>
      </c>
      <c r="I1620" s="1" t="s">
        <v>1302</v>
      </c>
      <c r="J1620" s="1">
        <v>23</v>
      </c>
      <c r="K1620" s="1">
        <v>23</v>
      </c>
      <c r="L1620" s="49">
        <v>3</v>
      </c>
      <c r="M1620" s="50"/>
      <c r="N1620" s="1" t="e">
        <f>VLOOKUP(B1620,MICRO!E:L,8,0)</f>
        <v>#N/A</v>
      </c>
    </row>
    <row r="1621" spans="1:14" ht="20.25" x14ac:dyDescent="0.25">
      <c r="A1621" s="1">
        <v>14</v>
      </c>
      <c r="B1621" s="166"/>
      <c r="C1621" s="1" t="s">
        <v>1368</v>
      </c>
      <c r="D1621" s="1"/>
      <c r="E1621" s="1"/>
      <c r="F1621" s="1" t="s">
        <v>2309</v>
      </c>
      <c r="G1621" s="1">
        <v>1</v>
      </c>
      <c r="H1621" s="1" t="s">
        <v>19</v>
      </c>
      <c r="I1621" s="1" t="s">
        <v>1302</v>
      </c>
      <c r="J1621" s="1">
        <v>23</v>
      </c>
      <c r="K1621" s="1">
        <v>23</v>
      </c>
      <c r="L1621" s="49">
        <v>3</v>
      </c>
      <c r="M1621" s="50"/>
      <c r="N1621" s="1" t="e">
        <f>VLOOKUP(B1621,MICRO!E:L,8,0)</f>
        <v>#N/A</v>
      </c>
    </row>
    <row r="1622" spans="1:14" ht="20.25" x14ac:dyDescent="0.25">
      <c r="A1622" s="1">
        <v>20</v>
      </c>
      <c r="B1622" s="166"/>
      <c r="C1622" s="1" t="s">
        <v>1368</v>
      </c>
      <c r="D1622" s="1"/>
      <c r="E1622" s="1"/>
      <c r="F1622" s="1" t="s">
        <v>2308</v>
      </c>
      <c r="G1622" s="1">
        <v>1</v>
      </c>
      <c r="H1622" s="1" t="s">
        <v>19</v>
      </c>
      <c r="I1622" s="1" t="s">
        <v>1308</v>
      </c>
      <c r="J1622" s="1">
        <v>23</v>
      </c>
      <c r="K1622" s="1">
        <v>23</v>
      </c>
      <c r="L1622" s="49">
        <v>3</v>
      </c>
      <c r="M1622" s="50"/>
      <c r="N1622" s="1" t="e">
        <f>VLOOKUP(B1622,MICRO!E:L,8,0)</f>
        <v>#N/A</v>
      </c>
    </row>
    <row r="1623" spans="1:14" ht="20.25" x14ac:dyDescent="0.25">
      <c r="A1623" s="1">
        <v>21</v>
      </c>
      <c r="B1623" s="166"/>
      <c r="C1623" s="1" t="s">
        <v>1368</v>
      </c>
      <c r="D1623" s="1"/>
      <c r="E1623" s="1"/>
      <c r="F1623" s="1" t="s">
        <v>2309</v>
      </c>
      <c r="G1623" s="1">
        <v>1</v>
      </c>
      <c r="H1623" s="1" t="s">
        <v>19</v>
      </c>
      <c r="I1623" s="1" t="s">
        <v>1308</v>
      </c>
      <c r="J1623" s="1">
        <v>23</v>
      </c>
      <c r="K1623" s="1">
        <v>23</v>
      </c>
      <c r="L1623" s="49">
        <v>3</v>
      </c>
      <c r="M1623" s="50"/>
      <c r="N1623" s="1" t="e">
        <f>VLOOKUP(B1623,MICRO!E:L,8,0)</f>
        <v>#N/A</v>
      </c>
    </row>
    <row r="1624" spans="1:14" ht="20.25" x14ac:dyDescent="0.25">
      <c r="A1624" s="1">
        <v>27</v>
      </c>
      <c r="B1624" s="166"/>
      <c r="C1624" s="1" t="s">
        <v>1368</v>
      </c>
      <c r="D1624" s="1"/>
      <c r="E1624" s="1"/>
      <c r="F1624" s="1" t="s">
        <v>2308</v>
      </c>
      <c r="G1624" s="1">
        <v>1</v>
      </c>
      <c r="H1624" s="1" t="s">
        <v>19</v>
      </c>
      <c r="I1624" s="1" t="s">
        <v>1297</v>
      </c>
      <c r="J1624" s="1">
        <v>23</v>
      </c>
      <c r="K1624" s="1">
        <v>23</v>
      </c>
      <c r="L1624" s="49">
        <v>3</v>
      </c>
      <c r="M1624" s="50"/>
      <c r="N1624" s="1" t="e">
        <f>VLOOKUP(B1624,MICRO!E:L,8,0)</f>
        <v>#N/A</v>
      </c>
    </row>
    <row r="1625" spans="1:14" ht="20.25" x14ac:dyDescent="0.25">
      <c r="A1625" s="1">
        <v>28</v>
      </c>
      <c r="B1625" s="166"/>
      <c r="C1625" s="1" t="s">
        <v>1368</v>
      </c>
      <c r="D1625" s="1"/>
      <c r="E1625" s="1"/>
      <c r="F1625" s="1" t="s">
        <v>2309</v>
      </c>
      <c r="G1625" s="1">
        <v>1</v>
      </c>
      <c r="H1625" s="1" t="s">
        <v>19</v>
      </c>
      <c r="I1625" s="1" t="s">
        <v>1297</v>
      </c>
      <c r="J1625" s="1">
        <v>23</v>
      </c>
      <c r="K1625" s="1">
        <v>23</v>
      </c>
      <c r="L1625" s="49">
        <v>3</v>
      </c>
      <c r="M1625" s="50"/>
      <c r="N1625" s="1" t="e">
        <f>VLOOKUP(B1625,MICRO!E:L,8,0)</f>
        <v>#N/A</v>
      </c>
    </row>
    <row r="1626" spans="1:14" ht="20.25" x14ac:dyDescent="0.25">
      <c r="A1626" s="1">
        <v>29</v>
      </c>
      <c r="B1626" s="166"/>
      <c r="C1626" s="1" t="s">
        <v>2310</v>
      </c>
      <c r="D1626" s="1"/>
      <c r="E1626" s="1"/>
      <c r="F1626" s="1" t="s">
        <v>2311</v>
      </c>
      <c r="G1626" s="1">
        <v>1</v>
      </c>
      <c r="H1626" s="1" t="s">
        <v>19</v>
      </c>
      <c r="I1626" s="1" t="s">
        <v>1307</v>
      </c>
      <c r="J1626" s="1">
        <v>1020</v>
      </c>
      <c r="K1626" s="1">
        <v>1020</v>
      </c>
      <c r="L1626" s="49">
        <v>3</v>
      </c>
      <c r="M1626" s="50"/>
      <c r="N1626" s="1" t="e">
        <f>VLOOKUP(B1626,MICRO!E:L,8,0)</f>
        <v>#N/A</v>
      </c>
    </row>
    <row r="1627" spans="1:14" ht="20.25" x14ac:dyDescent="0.25">
      <c r="A1627" s="1">
        <v>30</v>
      </c>
      <c r="B1627" s="166"/>
      <c r="C1627" s="1" t="s">
        <v>2310</v>
      </c>
      <c r="D1627" s="1"/>
      <c r="E1627" s="1"/>
      <c r="F1627" s="1" t="s">
        <v>2312</v>
      </c>
      <c r="G1627" s="1">
        <v>1</v>
      </c>
      <c r="H1627" s="1" t="s">
        <v>19</v>
      </c>
      <c r="I1627" s="1" t="s">
        <v>1297</v>
      </c>
      <c r="J1627" s="1">
        <v>1020</v>
      </c>
      <c r="K1627" s="1">
        <v>1020</v>
      </c>
      <c r="L1627" s="49">
        <v>3</v>
      </c>
      <c r="M1627" s="50"/>
      <c r="N1627" s="1" t="e">
        <f>VLOOKUP(B1627,MICRO!E:L,8,0)</f>
        <v>#N/A</v>
      </c>
    </row>
    <row r="1628" spans="1:14" ht="20.25" x14ac:dyDescent="0.25">
      <c r="A1628" s="1">
        <v>31</v>
      </c>
      <c r="B1628" s="166"/>
      <c r="C1628" s="1" t="s">
        <v>2310</v>
      </c>
      <c r="D1628" s="1"/>
      <c r="E1628" s="1"/>
      <c r="F1628" s="1" t="s">
        <v>2313</v>
      </c>
      <c r="G1628" s="1">
        <v>1</v>
      </c>
      <c r="H1628" s="1" t="s">
        <v>19</v>
      </c>
      <c r="I1628" s="1" t="s">
        <v>1302</v>
      </c>
      <c r="J1628" s="1">
        <v>1020</v>
      </c>
      <c r="K1628" s="1">
        <v>1020</v>
      </c>
      <c r="L1628" s="49">
        <v>3</v>
      </c>
      <c r="M1628" s="50"/>
      <c r="N1628" s="1" t="e">
        <f>VLOOKUP(B1628,MICRO!E:L,8,0)</f>
        <v>#N/A</v>
      </c>
    </row>
    <row r="1629" spans="1:14" ht="20.25" x14ac:dyDescent="0.25">
      <c r="A1629" s="1">
        <v>32</v>
      </c>
      <c r="B1629" s="166"/>
      <c r="C1629" s="1" t="s">
        <v>2310</v>
      </c>
      <c r="D1629" s="1"/>
      <c r="E1629" s="1"/>
      <c r="F1629" s="1" t="s">
        <v>2314</v>
      </c>
      <c r="G1629" s="1">
        <v>1</v>
      </c>
      <c r="H1629" s="1" t="s">
        <v>19</v>
      </c>
      <c r="I1629" s="1" t="s">
        <v>1308</v>
      </c>
      <c r="J1629" s="1">
        <v>1020</v>
      </c>
      <c r="K1629" s="1">
        <v>1020</v>
      </c>
      <c r="L1629" s="49">
        <v>3</v>
      </c>
      <c r="M1629" s="50"/>
      <c r="N1629" s="1" t="e">
        <f>VLOOKUP(B1629,MICRO!E:L,8,0)</f>
        <v>#N/A</v>
      </c>
    </row>
    <row r="1630" spans="1:14" ht="20.25" x14ac:dyDescent="0.25">
      <c r="A1630" s="1">
        <v>1</v>
      </c>
      <c r="B1630" s="166"/>
      <c r="C1630" s="1" t="s">
        <v>2542</v>
      </c>
      <c r="D1630" s="1" t="s">
        <v>2543</v>
      </c>
      <c r="E1630" s="1"/>
      <c r="F1630" s="1" t="s">
        <v>2544</v>
      </c>
      <c r="G1630" s="1">
        <v>1</v>
      </c>
      <c r="H1630" s="1" t="s">
        <v>19</v>
      </c>
      <c r="I1630" s="1" t="s">
        <v>1307</v>
      </c>
      <c r="J1630" s="1">
        <v>1138</v>
      </c>
      <c r="K1630" s="1">
        <v>1138</v>
      </c>
      <c r="L1630" s="49">
        <v>4</v>
      </c>
      <c r="M1630" s="50"/>
      <c r="N1630" s="1" t="e">
        <f>VLOOKUP(B1630,MICRO!E:L,8,0)</f>
        <v>#N/A</v>
      </c>
    </row>
    <row r="1631" spans="1:14" ht="20.25" x14ac:dyDescent="0.25">
      <c r="A1631" s="1">
        <v>2</v>
      </c>
      <c r="B1631" s="166"/>
      <c r="C1631" s="1" t="s">
        <v>2545</v>
      </c>
      <c r="D1631" s="1" t="s">
        <v>2546</v>
      </c>
      <c r="E1631" s="1"/>
      <c r="F1631" s="1" t="s">
        <v>2544</v>
      </c>
      <c r="G1631" s="1">
        <v>1</v>
      </c>
      <c r="H1631" s="1" t="s">
        <v>19</v>
      </c>
      <c r="I1631" s="1" t="s">
        <v>1302</v>
      </c>
      <c r="J1631" s="1">
        <v>1004</v>
      </c>
      <c r="K1631" s="1">
        <v>1004</v>
      </c>
      <c r="L1631" s="49">
        <v>4</v>
      </c>
      <c r="M1631" s="50"/>
      <c r="N1631" s="1" t="e">
        <f>VLOOKUP(B1631,MICRO!E:L,8,0)</f>
        <v>#N/A</v>
      </c>
    </row>
    <row r="1632" spans="1:14" ht="20.25" x14ac:dyDescent="0.25">
      <c r="A1632" s="1">
        <v>3</v>
      </c>
      <c r="B1632" s="166"/>
      <c r="C1632" s="1" t="s">
        <v>2547</v>
      </c>
      <c r="D1632" s="1" t="s">
        <v>2548</v>
      </c>
      <c r="E1632" s="1"/>
      <c r="F1632" s="1" t="s">
        <v>2544</v>
      </c>
      <c r="G1632" s="1">
        <v>1</v>
      </c>
      <c r="H1632" s="1" t="s">
        <v>19</v>
      </c>
      <c r="I1632" s="1" t="s">
        <v>1308</v>
      </c>
      <c r="J1632" s="1">
        <v>282.8</v>
      </c>
      <c r="K1632" s="1">
        <v>282.8</v>
      </c>
      <c r="L1632" s="49">
        <v>4</v>
      </c>
      <c r="M1632" s="50"/>
      <c r="N1632" s="1" t="e">
        <f>VLOOKUP(B1632,MICRO!E:L,8,0)</f>
        <v>#N/A</v>
      </c>
    </row>
    <row r="1633" spans="1:14" ht="20.25" x14ac:dyDescent="0.25">
      <c r="A1633" s="1">
        <v>4</v>
      </c>
      <c r="B1633" s="166"/>
      <c r="C1633" s="1" t="s">
        <v>2549</v>
      </c>
      <c r="D1633" s="1" t="s">
        <v>2550</v>
      </c>
      <c r="E1633" s="1"/>
      <c r="F1633" s="1" t="s">
        <v>2544</v>
      </c>
      <c r="G1633" s="1">
        <v>1</v>
      </c>
      <c r="H1633" s="1" t="s">
        <v>19</v>
      </c>
      <c r="I1633" s="1" t="s">
        <v>1297</v>
      </c>
      <c r="J1633" s="1">
        <v>316.89999999999998</v>
      </c>
      <c r="K1633" s="1">
        <v>316.89999999999998</v>
      </c>
      <c r="L1633" s="49">
        <v>4</v>
      </c>
      <c r="M1633" s="50"/>
      <c r="N1633" s="1" t="e">
        <f>VLOOKUP(B1633,MICRO!E:L,8,0)</f>
        <v>#N/A</v>
      </c>
    </row>
    <row r="1634" spans="1:14" ht="20.25" x14ac:dyDescent="0.25">
      <c r="A1634" s="1">
        <v>1</v>
      </c>
      <c r="B1634" s="166">
        <v>3105</v>
      </c>
      <c r="C1634" s="1" t="s">
        <v>1368</v>
      </c>
      <c r="D1634" s="1"/>
      <c r="E1634" s="1" t="s">
        <v>2</v>
      </c>
      <c r="F1634" s="1" t="s">
        <v>1369</v>
      </c>
      <c r="G1634" s="1">
        <v>1</v>
      </c>
      <c r="H1634" s="1" t="s">
        <v>19</v>
      </c>
      <c r="I1634" s="1" t="s">
        <v>1307</v>
      </c>
      <c r="J1634" s="1">
        <v>40</v>
      </c>
      <c r="K1634" s="1">
        <v>40</v>
      </c>
      <c r="L1634" s="49">
        <v>3</v>
      </c>
      <c r="M1634" s="50"/>
      <c r="N1634" s="1" t="e">
        <f>VLOOKUP(B1634,MICRO!E:L,8,0)</f>
        <v>#N/A</v>
      </c>
    </row>
    <row r="1635" spans="1:14" ht="20.25" x14ac:dyDescent="0.25">
      <c r="A1635" s="1">
        <v>2</v>
      </c>
      <c r="B1635" s="166">
        <v>3106</v>
      </c>
      <c r="C1635" s="1" t="s">
        <v>1368</v>
      </c>
      <c r="D1635" s="1"/>
      <c r="E1635" s="1" t="s">
        <v>51</v>
      </c>
      <c r="F1635" s="1" t="s">
        <v>1370</v>
      </c>
      <c r="G1635" s="1">
        <v>1</v>
      </c>
      <c r="H1635" s="1" t="s">
        <v>19</v>
      </c>
      <c r="I1635" s="1" t="s">
        <v>1307</v>
      </c>
      <c r="J1635" s="1">
        <v>57.1</v>
      </c>
      <c r="K1635" s="1">
        <v>57.1</v>
      </c>
      <c r="L1635" s="49">
        <v>3</v>
      </c>
      <c r="M1635" s="50"/>
      <c r="N1635" s="1" t="e">
        <f>VLOOKUP(B1635,MICRO!E:L,8,0)</f>
        <v>#N/A</v>
      </c>
    </row>
    <row r="1636" spans="1:14" ht="20.25" x14ac:dyDescent="0.25">
      <c r="A1636" s="1">
        <v>3</v>
      </c>
      <c r="B1636" s="166">
        <v>3107</v>
      </c>
      <c r="C1636" s="1" t="s">
        <v>1368</v>
      </c>
      <c r="D1636" s="1"/>
      <c r="E1636" s="1" t="s">
        <v>753</v>
      </c>
      <c r="F1636" s="1" t="s">
        <v>1371</v>
      </c>
      <c r="G1636" s="1">
        <v>1</v>
      </c>
      <c r="H1636" s="1" t="s">
        <v>19</v>
      </c>
      <c r="I1636" s="1" t="s">
        <v>1307</v>
      </c>
      <c r="J1636" s="1">
        <v>53.5</v>
      </c>
      <c r="K1636" s="1">
        <v>53.5</v>
      </c>
      <c r="L1636" s="49">
        <v>3</v>
      </c>
      <c r="M1636" s="50"/>
      <c r="N1636" s="1" t="e">
        <f>VLOOKUP(B1636,MICRO!E:L,8,0)</f>
        <v>#N/A</v>
      </c>
    </row>
    <row r="1637" spans="1:14" ht="20.25" x14ac:dyDescent="0.25">
      <c r="A1637" s="1">
        <v>4</v>
      </c>
      <c r="B1637" s="166">
        <v>3108</v>
      </c>
      <c r="C1637" s="1" t="s">
        <v>1368</v>
      </c>
      <c r="D1637" s="1"/>
      <c r="E1637" s="1" t="s">
        <v>1108</v>
      </c>
      <c r="F1637" s="1" t="s">
        <v>1372</v>
      </c>
      <c r="G1637" s="1">
        <v>1</v>
      </c>
      <c r="H1637" s="1" t="s">
        <v>19</v>
      </c>
      <c r="I1637" s="1" t="s">
        <v>1307</v>
      </c>
      <c r="J1637" s="1">
        <v>0.9</v>
      </c>
      <c r="K1637" s="1">
        <v>0.9</v>
      </c>
      <c r="L1637" s="49">
        <v>3</v>
      </c>
      <c r="M1637" s="50"/>
      <c r="N1637" s="1" t="e">
        <f>VLOOKUP(B1637,MICRO!E:L,8,0)</f>
        <v>#N/A</v>
      </c>
    </row>
    <row r="1638" spans="1:14" ht="20.25" x14ac:dyDescent="0.25">
      <c r="A1638" s="1">
        <v>5</v>
      </c>
      <c r="B1638" s="166">
        <v>3109</v>
      </c>
      <c r="C1638" s="1" t="s">
        <v>1368</v>
      </c>
      <c r="D1638" s="1"/>
      <c r="E1638" s="1" t="s">
        <v>108</v>
      </c>
      <c r="F1638" s="1" t="s">
        <v>1373</v>
      </c>
      <c r="G1638" s="1">
        <v>1</v>
      </c>
      <c r="H1638" s="1" t="s">
        <v>19</v>
      </c>
      <c r="I1638" s="1" t="s">
        <v>1307</v>
      </c>
      <c r="J1638" s="1">
        <v>0.1</v>
      </c>
      <c r="K1638" s="1">
        <v>0.1</v>
      </c>
      <c r="L1638" s="49">
        <v>3</v>
      </c>
      <c r="M1638" s="50"/>
      <c r="N1638" s="1" t="e">
        <f>VLOOKUP(B1638,MICRO!E:L,8,0)</f>
        <v>#N/A</v>
      </c>
    </row>
    <row r="1639" spans="1:14" ht="20.25" x14ac:dyDescent="0.25">
      <c r="A1639" s="1">
        <v>6</v>
      </c>
      <c r="B1639" s="166"/>
      <c r="C1639" s="1" t="s">
        <v>1368</v>
      </c>
      <c r="D1639" s="1"/>
      <c r="E1639" s="1"/>
      <c r="F1639" s="1" t="s">
        <v>2308</v>
      </c>
      <c r="G1639" s="1">
        <v>1</v>
      </c>
      <c r="H1639" s="1" t="s">
        <v>19</v>
      </c>
      <c r="I1639" s="1" t="s">
        <v>1307</v>
      </c>
      <c r="J1639" s="1">
        <v>23</v>
      </c>
      <c r="K1639" s="1">
        <v>23</v>
      </c>
      <c r="L1639" s="49">
        <v>3</v>
      </c>
      <c r="M1639" s="50"/>
      <c r="N1639" s="1" t="e">
        <f>VLOOKUP(B1639,MICRO!E:L,8,0)</f>
        <v>#N/A</v>
      </c>
    </row>
    <row r="1640" spans="1:14" ht="20.25" x14ac:dyDescent="0.25">
      <c r="A1640" s="1">
        <v>7</v>
      </c>
      <c r="B1640" s="166"/>
      <c r="C1640" s="1" t="s">
        <v>1368</v>
      </c>
      <c r="D1640" s="1"/>
      <c r="E1640" s="1"/>
      <c r="F1640" s="1" t="s">
        <v>2309</v>
      </c>
      <c r="G1640" s="1">
        <v>1</v>
      </c>
      <c r="H1640" s="1" t="s">
        <v>19</v>
      </c>
      <c r="I1640" s="1" t="s">
        <v>1307</v>
      </c>
      <c r="J1640" s="1">
        <v>23</v>
      </c>
      <c r="K1640" s="1">
        <v>23</v>
      </c>
      <c r="L1640" s="49">
        <v>3</v>
      </c>
      <c r="M1640" s="50"/>
      <c r="N1640" s="1" t="e">
        <f>VLOOKUP(B1640,MICRO!E:L,8,0)</f>
        <v>#N/A</v>
      </c>
    </row>
    <row r="1641" spans="1:14" ht="20.25" x14ac:dyDescent="0.25">
      <c r="A1641" s="1">
        <v>8</v>
      </c>
      <c r="B1641" s="166">
        <v>3110</v>
      </c>
      <c r="C1641" s="1" t="s">
        <v>1368</v>
      </c>
      <c r="D1641" s="1"/>
      <c r="E1641" s="1" t="s">
        <v>2</v>
      </c>
      <c r="F1641" s="1" t="s">
        <v>1369</v>
      </c>
      <c r="G1641" s="1">
        <v>1</v>
      </c>
      <c r="H1641" s="1" t="s">
        <v>19</v>
      </c>
      <c r="I1641" s="1" t="s">
        <v>1302</v>
      </c>
      <c r="J1641" s="1">
        <v>40</v>
      </c>
      <c r="K1641" s="1">
        <v>40</v>
      </c>
      <c r="L1641" s="49">
        <v>3</v>
      </c>
      <c r="M1641" s="50"/>
      <c r="N1641" s="1" t="e">
        <f>VLOOKUP(B1641,MICRO!E:L,8,0)</f>
        <v>#N/A</v>
      </c>
    </row>
    <row r="1642" spans="1:14" ht="20.25" x14ac:dyDescent="0.25">
      <c r="A1642" s="1">
        <v>9</v>
      </c>
      <c r="B1642" s="166">
        <v>3111</v>
      </c>
      <c r="C1642" s="1" t="s">
        <v>1368</v>
      </c>
      <c r="D1642" s="1"/>
      <c r="E1642" s="1" t="s">
        <v>51</v>
      </c>
      <c r="F1642" s="1" t="s">
        <v>1370</v>
      </c>
      <c r="G1642" s="1">
        <v>1</v>
      </c>
      <c r="H1642" s="1" t="s">
        <v>19</v>
      </c>
      <c r="I1642" s="1" t="s">
        <v>1302</v>
      </c>
      <c r="J1642" s="1">
        <v>57.1</v>
      </c>
      <c r="K1642" s="1">
        <v>57.1</v>
      </c>
      <c r="L1642" s="49">
        <v>3</v>
      </c>
      <c r="M1642" s="50"/>
      <c r="N1642" s="1" t="e">
        <f>VLOOKUP(B1642,MICRO!E:L,8,0)</f>
        <v>#N/A</v>
      </c>
    </row>
    <row r="1643" spans="1:14" ht="20.25" x14ac:dyDescent="0.25">
      <c r="A1643" s="1">
        <v>10</v>
      </c>
      <c r="B1643" s="166">
        <v>3112</v>
      </c>
      <c r="C1643" s="1" t="s">
        <v>1368</v>
      </c>
      <c r="D1643" s="1"/>
      <c r="E1643" s="1" t="s">
        <v>753</v>
      </c>
      <c r="F1643" s="1" t="s">
        <v>1371</v>
      </c>
      <c r="G1643" s="1">
        <v>1</v>
      </c>
      <c r="H1643" s="1" t="s">
        <v>19</v>
      </c>
      <c r="I1643" s="1" t="s">
        <v>1302</v>
      </c>
      <c r="J1643" s="1">
        <v>53.5</v>
      </c>
      <c r="K1643" s="1">
        <v>53.5</v>
      </c>
      <c r="L1643" s="49">
        <v>3</v>
      </c>
      <c r="M1643" s="50"/>
      <c r="N1643" s="1" t="e">
        <f>VLOOKUP(B1643,MICRO!E:L,8,0)</f>
        <v>#N/A</v>
      </c>
    </row>
    <row r="1644" spans="1:14" ht="20.25" x14ac:dyDescent="0.25">
      <c r="A1644" s="1">
        <v>11</v>
      </c>
      <c r="B1644" s="166">
        <v>3113</v>
      </c>
      <c r="C1644" s="1" t="s">
        <v>1368</v>
      </c>
      <c r="D1644" s="1"/>
      <c r="E1644" s="1" t="s">
        <v>1108</v>
      </c>
      <c r="F1644" s="1" t="s">
        <v>1372</v>
      </c>
      <c r="G1644" s="1">
        <v>1</v>
      </c>
      <c r="H1644" s="1" t="s">
        <v>19</v>
      </c>
      <c r="I1644" s="1" t="s">
        <v>1302</v>
      </c>
      <c r="J1644" s="1">
        <v>0.9</v>
      </c>
      <c r="K1644" s="1">
        <v>0.9</v>
      </c>
      <c r="L1644" s="49">
        <v>3</v>
      </c>
      <c r="M1644" s="50"/>
      <c r="N1644" s="1" t="e">
        <f>VLOOKUP(B1644,MICRO!E:L,8,0)</f>
        <v>#N/A</v>
      </c>
    </row>
    <row r="1645" spans="1:14" ht="20.25" x14ac:dyDescent="0.25">
      <c r="A1645" s="1">
        <v>12</v>
      </c>
      <c r="B1645" s="166">
        <v>3114</v>
      </c>
      <c r="C1645" s="1" t="s">
        <v>1368</v>
      </c>
      <c r="D1645" s="1"/>
      <c r="E1645" s="1" t="s">
        <v>108</v>
      </c>
      <c r="F1645" s="1" t="s">
        <v>1373</v>
      </c>
      <c r="G1645" s="1">
        <v>1</v>
      </c>
      <c r="H1645" s="1" t="s">
        <v>19</v>
      </c>
      <c r="I1645" s="1" t="s">
        <v>1302</v>
      </c>
      <c r="J1645" s="1">
        <v>0.1</v>
      </c>
      <c r="K1645" s="1">
        <v>0.1</v>
      </c>
      <c r="L1645" s="49">
        <v>3</v>
      </c>
      <c r="M1645" s="50"/>
      <c r="N1645" s="1" t="e">
        <f>VLOOKUP(B1645,MICRO!E:L,8,0)</f>
        <v>#N/A</v>
      </c>
    </row>
    <row r="1646" spans="1:14" ht="20.25" x14ac:dyDescent="0.25">
      <c r="A1646" s="1">
        <v>13</v>
      </c>
      <c r="B1646" s="166"/>
      <c r="C1646" s="1" t="s">
        <v>1368</v>
      </c>
      <c r="D1646" s="1"/>
      <c r="E1646" s="1"/>
      <c r="F1646" s="1" t="s">
        <v>2308</v>
      </c>
      <c r="G1646" s="1">
        <v>1</v>
      </c>
      <c r="H1646" s="1" t="s">
        <v>19</v>
      </c>
      <c r="I1646" s="1" t="s">
        <v>1302</v>
      </c>
      <c r="J1646" s="1">
        <v>23</v>
      </c>
      <c r="K1646" s="1">
        <v>23</v>
      </c>
      <c r="L1646" s="49">
        <v>3</v>
      </c>
      <c r="M1646" s="50"/>
      <c r="N1646" s="1" t="e">
        <f>VLOOKUP(B1646,MICRO!E:L,8,0)</f>
        <v>#N/A</v>
      </c>
    </row>
    <row r="1647" spans="1:14" ht="20.25" x14ac:dyDescent="0.25">
      <c r="A1647" s="1">
        <v>14</v>
      </c>
      <c r="B1647" s="166"/>
      <c r="C1647" s="1" t="s">
        <v>1368</v>
      </c>
      <c r="D1647" s="1"/>
      <c r="E1647" s="1"/>
      <c r="F1647" s="1" t="s">
        <v>2309</v>
      </c>
      <c r="G1647" s="1">
        <v>1</v>
      </c>
      <c r="H1647" s="1" t="s">
        <v>19</v>
      </c>
      <c r="I1647" s="1" t="s">
        <v>1302</v>
      </c>
      <c r="J1647" s="1">
        <v>23</v>
      </c>
      <c r="K1647" s="1">
        <v>23</v>
      </c>
      <c r="L1647" s="49">
        <v>3</v>
      </c>
      <c r="M1647" s="50"/>
      <c r="N1647" s="1" t="e">
        <f>VLOOKUP(B1647,MICRO!E:L,8,0)</f>
        <v>#N/A</v>
      </c>
    </row>
    <row r="1648" spans="1:14" ht="20.25" x14ac:dyDescent="0.25">
      <c r="A1648" s="1">
        <v>15</v>
      </c>
      <c r="B1648" s="166">
        <v>3115</v>
      </c>
      <c r="C1648" s="1" t="s">
        <v>1368</v>
      </c>
      <c r="D1648" s="1"/>
      <c r="E1648" s="1" t="s">
        <v>2</v>
      </c>
      <c r="F1648" s="1" t="s">
        <v>1369</v>
      </c>
      <c r="G1648" s="1">
        <v>1</v>
      </c>
      <c r="H1648" s="1" t="s">
        <v>19</v>
      </c>
      <c r="I1648" s="1" t="s">
        <v>1308</v>
      </c>
      <c r="J1648" s="1">
        <v>40</v>
      </c>
      <c r="K1648" s="1">
        <v>40</v>
      </c>
      <c r="L1648" s="49">
        <v>3</v>
      </c>
      <c r="M1648" s="50"/>
      <c r="N1648" s="1" t="e">
        <f>VLOOKUP(B1648,MICRO!E:L,8,0)</f>
        <v>#N/A</v>
      </c>
    </row>
    <row r="1649" spans="1:14" ht="20.25" x14ac:dyDescent="0.25">
      <c r="A1649" s="1">
        <v>16</v>
      </c>
      <c r="B1649" s="166">
        <v>3116</v>
      </c>
      <c r="C1649" s="1" t="s">
        <v>1368</v>
      </c>
      <c r="D1649" s="1"/>
      <c r="E1649" s="1" t="s">
        <v>51</v>
      </c>
      <c r="F1649" s="1" t="s">
        <v>1370</v>
      </c>
      <c r="G1649" s="1">
        <v>1</v>
      </c>
      <c r="H1649" s="1" t="s">
        <v>19</v>
      </c>
      <c r="I1649" s="1" t="s">
        <v>1308</v>
      </c>
      <c r="J1649" s="1">
        <v>57.1</v>
      </c>
      <c r="K1649" s="1">
        <v>57.1</v>
      </c>
      <c r="L1649" s="49">
        <v>3</v>
      </c>
      <c r="M1649" s="50"/>
      <c r="N1649" s="1" t="e">
        <f>VLOOKUP(B1649,MICRO!E:L,8,0)</f>
        <v>#N/A</v>
      </c>
    </row>
    <row r="1650" spans="1:14" ht="20.25" x14ac:dyDescent="0.25">
      <c r="A1650" s="1">
        <v>17</v>
      </c>
      <c r="B1650" s="166">
        <v>3117</v>
      </c>
      <c r="C1650" s="1" t="s">
        <v>1368</v>
      </c>
      <c r="D1650" s="1"/>
      <c r="E1650" s="1" t="s">
        <v>753</v>
      </c>
      <c r="F1650" s="1" t="s">
        <v>1371</v>
      </c>
      <c r="G1650" s="1">
        <v>1</v>
      </c>
      <c r="H1650" s="1" t="s">
        <v>19</v>
      </c>
      <c r="I1650" s="1" t="s">
        <v>1308</v>
      </c>
      <c r="J1650" s="1">
        <v>53.5</v>
      </c>
      <c r="K1650" s="1">
        <v>53.5</v>
      </c>
      <c r="L1650" s="49">
        <v>3</v>
      </c>
      <c r="M1650" s="50"/>
      <c r="N1650" s="1" t="e">
        <f>VLOOKUP(B1650,MICRO!E:L,8,0)</f>
        <v>#N/A</v>
      </c>
    </row>
    <row r="1651" spans="1:14" ht="20.25" x14ac:dyDescent="0.25">
      <c r="A1651" s="1">
        <v>18</v>
      </c>
      <c r="B1651" s="166">
        <v>3118</v>
      </c>
      <c r="C1651" s="1" t="s">
        <v>1368</v>
      </c>
      <c r="D1651" s="1"/>
      <c r="E1651" s="1" t="s">
        <v>1108</v>
      </c>
      <c r="F1651" s="1" t="s">
        <v>1372</v>
      </c>
      <c r="G1651" s="1">
        <v>1</v>
      </c>
      <c r="H1651" s="1" t="s">
        <v>19</v>
      </c>
      <c r="I1651" s="1" t="s">
        <v>1308</v>
      </c>
      <c r="J1651" s="1">
        <v>0.9</v>
      </c>
      <c r="K1651" s="1">
        <v>0.9</v>
      </c>
      <c r="L1651" s="49">
        <v>3</v>
      </c>
      <c r="M1651" s="50"/>
      <c r="N1651" s="1" t="e">
        <f>VLOOKUP(B1651,MICRO!E:L,8,0)</f>
        <v>#N/A</v>
      </c>
    </row>
    <row r="1652" spans="1:14" ht="20.25" x14ac:dyDescent="0.25">
      <c r="A1652" s="1">
        <v>19</v>
      </c>
      <c r="B1652" s="166">
        <v>3119</v>
      </c>
      <c r="C1652" s="1" t="s">
        <v>1368</v>
      </c>
      <c r="D1652" s="1"/>
      <c r="E1652" s="1" t="s">
        <v>108</v>
      </c>
      <c r="F1652" s="1" t="s">
        <v>1373</v>
      </c>
      <c r="G1652" s="1">
        <v>1</v>
      </c>
      <c r="H1652" s="1" t="s">
        <v>19</v>
      </c>
      <c r="I1652" s="1" t="s">
        <v>1308</v>
      </c>
      <c r="J1652" s="1">
        <v>0.1</v>
      </c>
      <c r="K1652" s="1">
        <v>0.1</v>
      </c>
      <c r="L1652" s="49">
        <v>3</v>
      </c>
      <c r="M1652" s="50"/>
      <c r="N1652" s="1" t="e">
        <f>VLOOKUP(B1652,MICRO!E:L,8,0)</f>
        <v>#N/A</v>
      </c>
    </row>
    <row r="1653" spans="1:14" ht="20.25" x14ac:dyDescent="0.25">
      <c r="A1653" s="1">
        <v>20</v>
      </c>
      <c r="B1653" s="166"/>
      <c r="C1653" s="1" t="s">
        <v>1368</v>
      </c>
      <c r="D1653" s="1"/>
      <c r="E1653" s="1"/>
      <c r="F1653" s="1" t="s">
        <v>2308</v>
      </c>
      <c r="G1653" s="1">
        <v>1</v>
      </c>
      <c r="H1653" s="1" t="s">
        <v>19</v>
      </c>
      <c r="I1653" s="1" t="s">
        <v>1308</v>
      </c>
      <c r="J1653" s="1">
        <v>23</v>
      </c>
      <c r="K1653" s="1">
        <v>23</v>
      </c>
      <c r="L1653" s="49">
        <v>3</v>
      </c>
      <c r="M1653" s="50"/>
      <c r="N1653" s="1" t="e">
        <f>VLOOKUP(B1653,MICRO!E:L,8,0)</f>
        <v>#N/A</v>
      </c>
    </row>
    <row r="1654" spans="1:14" ht="20.25" x14ac:dyDescent="0.25">
      <c r="A1654" s="1">
        <v>21</v>
      </c>
      <c r="B1654" s="166"/>
      <c r="C1654" s="1" t="s">
        <v>1368</v>
      </c>
      <c r="D1654" s="1"/>
      <c r="E1654" s="1"/>
      <c r="F1654" s="1" t="s">
        <v>2309</v>
      </c>
      <c r="G1654" s="1">
        <v>1</v>
      </c>
      <c r="H1654" s="1" t="s">
        <v>19</v>
      </c>
      <c r="I1654" s="1" t="s">
        <v>1308</v>
      </c>
      <c r="J1654" s="1">
        <v>23</v>
      </c>
      <c r="K1654" s="1">
        <v>23</v>
      </c>
      <c r="L1654" s="49">
        <v>3</v>
      </c>
      <c r="M1654" s="50"/>
      <c r="N1654" s="1" t="e">
        <f>VLOOKUP(B1654,MICRO!E:L,8,0)</f>
        <v>#N/A</v>
      </c>
    </row>
    <row r="1655" spans="1:14" ht="20.25" x14ac:dyDescent="0.25">
      <c r="A1655" s="1">
        <v>22</v>
      </c>
      <c r="B1655" s="166">
        <v>3120</v>
      </c>
      <c r="C1655" s="1" t="s">
        <v>1368</v>
      </c>
      <c r="D1655" s="1"/>
      <c r="E1655" s="1" t="s">
        <v>2</v>
      </c>
      <c r="F1655" s="1" t="s">
        <v>1369</v>
      </c>
      <c r="G1655" s="1">
        <v>1</v>
      </c>
      <c r="H1655" s="1" t="s">
        <v>19</v>
      </c>
      <c r="I1655" s="1" t="s">
        <v>1297</v>
      </c>
      <c r="J1655" s="1">
        <v>40</v>
      </c>
      <c r="K1655" s="1">
        <v>40</v>
      </c>
      <c r="L1655" s="49">
        <v>3</v>
      </c>
      <c r="M1655" s="50"/>
      <c r="N1655" s="1" t="e">
        <f>VLOOKUP(B1655,MICRO!E:L,8,0)</f>
        <v>#N/A</v>
      </c>
    </row>
    <row r="1656" spans="1:14" ht="20.25" x14ac:dyDescent="0.25">
      <c r="A1656" s="1">
        <v>23</v>
      </c>
      <c r="B1656" s="166">
        <v>3121</v>
      </c>
      <c r="C1656" s="1" t="s">
        <v>1368</v>
      </c>
      <c r="D1656" s="1"/>
      <c r="E1656" s="1" t="s">
        <v>51</v>
      </c>
      <c r="F1656" s="1" t="s">
        <v>1370</v>
      </c>
      <c r="G1656" s="1">
        <v>1</v>
      </c>
      <c r="H1656" s="1" t="s">
        <v>19</v>
      </c>
      <c r="I1656" s="1" t="s">
        <v>1297</v>
      </c>
      <c r="J1656" s="1">
        <v>57.1</v>
      </c>
      <c r="K1656" s="1">
        <v>57.1</v>
      </c>
      <c r="L1656" s="49">
        <v>3</v>
      </c>
      <c r="M1656" s="50"/>
      <c r="N1656" s="1" t="e">
        <f>VLOOKUP(B1656,MICRO!E:L,8,0)</f>
        <v>#N/A</v>
      </c>
    </row>
    <row r="1657" spans="1:14" ht="20.25" x14ac:dyDescent="0.25">
      <c r="A1657" s="1">
        <v>24</v>
      </c>
      <c r="B1657" s="166">
        <v>3122</v>
      </c>
      <c r="C1657" s="1" t="s">
        <v>1368</v>
      </c>
      <c r="D1657" s="1"/>
      <c r="E1657" s="1" t="s">
        <v>753</v>
      </c>
      <c r="F1657" s="1" t="s">
        <v>1371</v>
      </c>
      <c r="G1657" s="1">
        <v>1</v>
      </c>
      <c r="H1657" s="1" t="s">
        <v>19</v>
      </c>
      <c r="I1657" s="1" t="s">
        <v>1297</v>
      </c>
      <c r="J1657" s="1">
        <v>53.5</v>
      </c>
      <c r="K1657" s="1">
        <v>53.5</v>
      </c>
      <c r="L1657" s="49">
        <v>3</v>
      </c>
      <c r="M1657" s="50"/>
      <c r="N1657" s="1" t="e">
        <f>VLOOKUP(B1657,MICRO!E:L,8,0)</f>
        <v>#N/A</v>
      </c>
    </row>
    <row r="1658" spans="1:14" ht="20.25" x14ac:dyDescent="0.25">
      <c r="A1658" s="1">
        <v>25</v>
      </c>
      <c r="B1658" s="166">
        <v>3123</v>
      </c>
      <c r="C1658" s="1" t="s">
        <v>1368</v>
      </c>
      <c r="D1658" s="1"/>
      <c r="E1658" s="1" t="s">
        <v>1108</v>
      </c>
      <c r="F1658" s="1" t="s">
        <v>1372</v>
      </c>
      <c r="G1658" s="1">
        <v>1</v>
      </c>
      <c r="H1658" s="1" t="s">
        <v>19</v>
      </c>
      <c r="I1658" s="1" t="s">
        <v>1297</v>
      </c>
      <c r="J1658" s="1">
        <v>0.9</v>
      </c>
      <c r="K1658" s="1">
        <v>0.9</v>
      </c>
      <c r="L1658" s="49">
        <v>3</v>
      </c>
      <c r="M1658" s="50"/>
      <c r="N1658" s="1" t="e">
        <f>VLOOKUP(B1658,MICRO!E:L,8,0)</f>
        <v>#N/A</v>
      </c>
    </row>
    <row r="1659" spans="1:14" ht="20.25" x14ac:dyDescent="0.25">
      <c r="A1659" s="1">
        <v>26</v>
      </c>
      <c r="B1659" s="166">
        <v>3124</v>
      </c>
      <c r="C1659" s="1" t="s">
        <v>1368</v>
      </c>
      <c r="D1659" s="1"/>
      <c r="E1659" s="1" t="s">
        <v>108</v>
      </c>
      <c r="F1659" s="1" t="s">
        <v>1373</v>
      </c>
      <c r="G1659" s="1">
        <v>1</v>
      </c>
      <c r="H1659" s="1" t="s">
        <v>19</v>
      </c>
      <c r="I1659" s="1" t="s">
        <v>1297</v>
      </c>
      <c r="J1659" s="1">
        <v>0.1</v>
      </c>
      <c r="K1659" s="1">
        <v>0.1</v>
      </c>
      <c r="L1659" s="49">
        <v>3</v>
      </c>
      <c r="M1659" s="50"/>
      <c r="N1659" s="1" t="e">
        <f>VLOOKUP(B1659,MICRO!E:L,8,0)</f>
        <v>#N/A</v>
      </c>
    </row>
    <row r="1660" spans="1:14" ht="20.25" x14ac:dyDescent="0.25">
      <c r="A1660" s="1">
        <v>27</v>
      </c>
      <c r="B1660" s="166"/>
      <c r="C1660" s="1" t="s">
        <v>1368</v>
      </c>
      <c r="D1660" s="1"/>
      <c r="E1660" s="1"/>
      <c r="F1660" s="1" t="s">
        <v>2308</v>
      </c>
      <c r="G1660" s="1">
        <v>1</v>
      </c>
      <c r="H1660" s="1" t="s">
        <v>19</v>
      </c>
      <c r="I1660" s="1" t="s">
        <v>1297</v>
      </c>
      <c r="J1660" s="1">
        <v>23</v>
      </c>
      <c r="K1660" s="1">
        <v>23</v>
      </c>
      <c r="L1660" s="49">
        <v>3</v>
      </c>
      <c r="M1660" s="50"/>
      <c r="N1660" s="1" t="e">
        <f>VLOOKUP(B1660,MICRO!E:L,8,0)</f>
        <v>#N/A</v>
      </c>
    </row>
    <row r="1661" spans="1:14" ht="20.25" x14ac:dyDescent="0.25">
      <c r="A1661" s="1">
        <v>28</v>
      </c>
      <c r="B1661" s="166"/>
      <c r="C1661" s="1" t="s">
        <v>1368</v>
      </c>
      <c r="D1661" s="1"/>
      <c r="E1661" s="1"/>
      <c r="F1661" s="1" t="s">
        <v>2309</v>
      </c>
      <c r="G1661" s="1">
        <v>1</v>
      </c>
      <c r="H1661" s="1" t="s">
        <v>19</v>
      </c>
      <c r="I1661" s="1" t="s">
        <v>1297</v>
      </c>
      <c r="J1661" s="1">
        <v>23</v>
      </c>
      <c r="K1661" s="1">
        <v>23</v>
      </c>
      <c r="L1661" s="49">
        <v>3</v>
      </c>
      <c r="M1661" s="50"/>
      <c r="N1661" s="1" t="e">
        <f>VLOOKUP(B1661,MICRO!E:L,8,0)</f>
        <v>#N/A</v>
      </c>
    </row>
    <row r="1662" spans="1:14" ht="20.25" x14ac:dyDescent="0.25">
      <c r="A1662" s="1">
        <v>29</v>
      </c>
      <c r="B1662" s="166"/>
      <c r="C1662" s="1" t="s">
        <v>2310</v>
      </c>
      <c r="D1662" s="1"/>
      <c r="E1662" s="1"/>
      <c r="F1662" s="1" t="s">
        <v>2311</v>
      </c>
      <c r="G1662" s="1">
        <v>1</v>
      </c>
      <c r="H1662" s="1" t="s">
        <v>19</v>
      </c>
      <c r="I1662" s="1" t="s">
        <v>1307</v>
      </c>
      <c r="J1662" s="1">
        <v>1020</v>
      </c>
      <c r="K1662" s="1">
        <v>1020</v>
      </c>
      <c r="L1662" s="49">
        <v>3</v>
      </c>
      <c r="M1662" s="50"/>
      <c r="N1662" s="1" t="e">
        <f>VLOOKUP(B1662,MICRO!E:L,8,0)</f>
        <v>#N/A</v>
      </c>
    </row>
    <row r="1663" spans="1:14" ht="20.25" x14ac:dyDescent="0.25">
      <c r="A1663" s="1">
        <v>30</v>
      </c>
      <c r="B1663" s="166"/>
      <c r="C1663" s="1" t="s">
        <v>2310</v>
      </c>
      <c r="D1663" s="1"/>
      <c r="E1663" s="1"/>
      <c r="F1663" s="1" t="s">
        <v>2312</v>
      </c>
      <c r="G1663" s="1">
        <v>1</v>
      </c>
      <c r="H1663" s="1" t="s">
        <v>19</v>
      </c>
      <c r="I1663" s="1" t="s">
        <v>1297</v>
      </c>
      <c r="J1663" s="1">
        <v>1020</v>
      </c>
      <c r="K1663" s="1">
        <v>1020</v>
      </c>
      <c r="L1663" s="49">
        <v>3</v>
      </c>
      <c r="M1663" s="50"/>
      <c r="N1663" s="1" t="e">
        <f>VLOOKUP(B1663,MICRO!E:L,8,0)</f>
        <v>#N/A</v>
      </c>
    </row>
    <row r="1664" spans="1:14" ht="20.25" x14ac:dyDescent="0.25">
      <c r="A1664" s="1">
        <v>31</v>
      </c>
      <c r="B1664" s="166"/>
      <c r="C1664" s="1" t="s">
        <v>2310</v>
      </c>
      <c r="D1664" s="1"/>
      <c r="E1664" s="1"/>
      <c r="F1664" s="1" t="s">
        <v>2313</v>
      </c>
      <c r="G1664" s="1">
        <v>1</v>
      </c>
      <c r="H1664" s="1" t="s">
        <v>19</v>
      </c>
      <c r="I1664" s="1" t="s">
        <v>1302</v>
      </c>
      <c r="J1664" s="1">
        <v>1020</v>
      </c>
      <c r="K1664" s="1">
        <v>1020</v>
      </c>
      <c r="L1664" s="49">
        <v>3</v>
      </c>
      <c r="M1664" s="50"/>
      <c r="N1664" s="1" t="e">
        <f>VLOOKUP(B1664,MICRO!E:L,8,0)</f>
        <v>#N/A</v>
      </c>
    </row>
    <row r="1665" spans="1:14" ht="20.25" x14ac:dyDescent="0.25">
      <c r="A1665" s="1">
        <v>32</v>
      </c>
      <c r="B1665" s="166"/>
      <c r="C1665" s="1" t="s">
        <v>2310</v>
      </c>
      <c r="D1665" s="1"/>
      <c r="E1665" s="1"/>
      <c r="F1665" s="1" t="s">
        <v>2314</v>
      </c>
      <c r="G1665" s="1">
        <v>1</v>
      </c>
      <c r="H1665" s="1" t="s">
        <v>19</v>
      </c>
      <c r="I1665" s="1" t="s">
        <v>1308</v>
      </c>
      <c r="J1665" s="1">
        <v>1020</v>
      </c>
      <c r="K1665" s="1">
        <v>1020</v>
      </c>
      <c r="L1665" s="49">
        <v>3</v>
      </c>
      <c r="M1665" s="50"/>
      <c r="N1665" s="1" t="e">
        <f>VLOOKUP(B1665,MICRO!E:L,8,0)</f>
        <v>#N/A</v>
      </c>
    </row>
    <row r="1666" spans="1:14" ht="20.25" x14ac:dyDescent="0.25">
      <c r="A1666" s="1">
        <v>1</v>
      </c>
      <c r="B1666" s="166"/>
      <c r="C1666" s="1" t="s">
        <v>2542</v>
      </c>
      <c r="D1666" s="1" t="s">
        <v>2543</v>
      </c>
      <c r="E1666" s="1"/>
      <c r="F1666" s="1" t="s">
        <v>2544</v>
      </c>
      <c r="G1666" s="1">
        <v>1</v>
      </c>
      <c r="H1666" s="1" t="s">
        <v>19</v>
      </c>
      <c r="I1666" s="1" t="s">
        <v>1307</v>
      </c>
      <c r="J1666" s="1">
        <v>1138</v>
      </c>
      <c r="K1666" s="1">
        <v>1138</v>
      </c>
      <c r="L1666" s="49">
        <v>4</v>
      </c>
      <c r="M1666" s="50"/>
      <c r="N1666" s="1" t="e">
        <f>VLOOKUP(B1666,MICRO!E:L,8,0)</f>
        <v>#N/A</v>
      </c>
    </row>
    <row r="1667" spans="1:14" ht="20.25" x14ac:dyDescent="0.25">
      <c r="A1667" s="1">
        <v>2</v>
      </c>
      <c r="B1667" s="166"/>
      <c r="C1667" s="1" t="s">
        <v>2545</v>
      </c>
      <c r="D1667" s="1" t="s">
        <v>2546</v>
      </c>
      <c r="E1667" s="1"/>
      <c r="F1667" s="1" t="s">
        <v>2544</v>
      </c>
      <c r="G1667" s="1">
        <v>1</v>
      </c>
      <c r="H1667" s="1" t="s">
        <v>19</v>
      </c>
      <c r="I1667" s="1" t="s">
        <v>1302</v>
      </c>
      <c r="J1667" s="1">
        <v>1004</v>
      </c>
      <c r="K1667" s="1">
        <v>1004</v>
      </c>
      <c r="L1667" s="49">
        <v>4</v>
      </c>
      <c r="M1667" s="50"/>
      <c r="N1667" s="1" t="e">
        <f>VLOOKUP(B1667,MICRO!E:L,8,0)</f>
        <v>#N/A</v>
      </c>
    </row>
    <row r="1668" spans="1:14" ht="20.25" x14ac:dyDescent="0.25">
      <c r="A1668" s="1">
        <v>3</v>
      </c>
      <c r="B1668" s="166"/>
      <c r="C1668" s="1" t="s">
        <v>2547</v>
      </c>
      <c r="D1668" s="1" t="s">
        <v>2548</v>
      </c>
      <c r="E1668" s="1"/>
      <c r="F1668" s="1" t="s">
        <v>2544</v>
      </c>
      <c r="G1668" s="1">
        <v>1</v>
      </c>
      <c r="H1668" s="1" t="s">
        <v>19</v>
      </c>
      <c r="I1668" s="1" t="s">
        <v>1308</v>
      </c>
      <c r="J1668" s="1">
        <v>282.8</v>
      </c>
      <c r="K1668" s="1">
        <v>282.8</v>
      </c>
      <c r="L1668" s="49">
        <v>4</v>
      </c>
      <c r="M1668" s="50"/>
      <c r="N1668" s="1" t="e">
        <f>VLOOKUP(B1668,MICRO!E:L,8,0)</f>
        <v>#N/A</v>
      </c>
    </row>
    <row r="1669" spans="1:14" ht="20.25" x14ac:dyDescent="0.25">
      <c r="A1669" s="1">
        <v>4</v>
      </c>
      <c r="B1669" s="166"/>
      <c r="C1669" s="1" t="s">
        <v>2549</v>
      </c>
      <c r="D1669" s="1" t="s">
        <v>2550</v>
      </c>
      <c r="E1669" s="1"/>
      <c r="F1669" s="1" t="s">
        <v>2544</v>
      </c>
      <c r="G1669" s="1">
        <v>1</v>
      </c>
      <c r="H1669" s="1" t="s">
        <v>19</v>
      </c>
      <c r="I1669" s="1" t="s">
        <v>1297</v>
      </c>
      <c r="J1669" s="1">
        <v>316.89999999999998</v>
      </c>
      <c r="K1669" s="1">
        <v>316.89999999999998</v>
      </c>
      <c r="L1669" s="49">
        <v>4</v>
      </c>
      <c r="M1669" s="50"/>
      <c r="N1669" s="1" t="e">
        <f>VLOOKUP(B1669,MICRO!E:L,8,0)</f>
        <v>#N/A</v>
      </c>
    </row>
    <row r="1670" spans="1:14" ht="20.25" x14ac:dyDescent="0.25">
      <c r="A1670" s="1">
        <v>5</v>
      </c>
      <c r="B1670" s="166">
        <v>2971</v>
      </c>
      <c r="C1670" s="1" t="s">
        <v>1305</v>
      </c>
      <c r="D1670" s="1"/>
      <c r="E1670" s="1" t="s">
        <v>2</v>
      </c>
      <c r="F1670" s="1" t="s">
        <v>1306</v>
      </c>
      <c r="G1670" s="1">
        <v>39</v>
      </c>
      <c r="H1670" s="1" t="s">
        <v>19</v>
      </c>
      <c r="I1670" s="1" t="s">
        <v>1307</v>
      </c>
      <c r="J1670" s="1">
        <v>12.7</v>
      </c>
      <c r="K1670" s="1">
        <v>495.29999999999995</v>
      </c>
      <c r="L1670" s="49">
        <v>4</v>
      </c>
      <c r="M1670" s="50"/>
      <c r="N1670" s="1" t="e">
        <f>VLOOKUP(B1670,MICRO!E:L,8,0)</f>
        <v>#N/A</v>
      </c>
    </row>
    <row r="1671" spans="1:14" ht="20.25" x14ac:dyDescent="0.25">
      <c r="A1671" s="1">
        <v>6</v>
      </c>
      <c r="B1671" s="166">
        <v>3081</v>
      </c>
      <c r="C1671" s="1" t="s">
        <v>1367</v>
      </c>
      <c r="D1671" s="1"/>
      <c r="E1671" s="1" t="s">
        <v>2</v>
      </c>
      <c r="F1671" s="1" t="s">
        <v>2551</v>
      </c>
      <c r="G1671" s="1">
        <v>78</v>
      </c>
      <c r="H1671" s="1" t="s">
        <v>19</v>
      </c>
      <c r="I1671" s="1" t="s">
        <v>1307</v>
      </c>
      <c r="J1671" s="1">
        <v>4.0999999999999996</v>
      </c>
      <c r="K1671" s="1">
        <v>319.79999999999995</v>
      </c>
      <c r="L1671" s="49">
        <v>4</v>
      </c>
      <c r="M1671" s="50"/>
      <c r="N1671" s="1" t="e">
        <f>VLOOKUP(B1671,MICRO!E:L,8,0)</f>
        <v>#N/A</v>
      </c>
    </row>
    <row r="1672" spans="1:14" ht="20.25" x14ac:dyDescent="0.25">
      <c r="A1672" s="1">
        <v>7</v>
      </c>
      <c r="B1672" s="166">
        <v>3087</v>
      </c>
      <c r="C1672" s="1" t="s">
        <v>1367</v>
      </c>
      <c r="D1672" s="1"/>
      <c r="E1672" s="1" t="s">
        <v>2</v>
      </c>
      <c r="F1672" s="1" t="s">
        <v>2551</v>
      </c>
      <c r="G1672" s="1">
        <v>26</v>
      </c>
      <c r="H1672" s="1" t="s">
        <v>19</v>
      </c>
      <c r="I1672" s="1" t="s">
        <v>1302</v>
      </c>
      <c r="J1672" s="1">
        <v>4.0999999999999996</v>
      </c>
      <c r="K1672" s="1">
        <v>106.6</v>
      </c>
      <c r="L1672" s="49">
        <v>4</v>
      </c>
      <c r="M1672" s="50"/>
      <c r="N1672" s="1" t="e">
        <f>VLOOKUP(B1672,MICRO!E:L,8,0)</f>
        <v>#N/A</v>
      </c>
    </row>
    <row r="1673" spans="1:14" ht="20.25" x14ac:dyDescent="0.25">
      <c r="A1673" s="1">
        <v>8</v>
      </c>
      <c r="B1673" s="166">
        <v>3093</v>
      </c>
      <c r="C1673" s="1" t="s">
        <v>1367</v>
      </c>
      <c r="D1673" s="1"/>
      <c r="E1673" s="1" t="s">
        <v>2</v>
      </c>
      <c r="F1673" s="1" t="s">
        <v>2551</v>
      </c>
      <c r="G1673" s="1">
        <v>46</v>
      </c>
      <c r="H1673" s="1" t="s">
        <v>19</v>
      </c>
      <c r="I1673" s="1" t="s">
        <v>1308</v>
      </c>
      <c r="J1673" s="1">
        <v>4.0999999999999996</v>
      </c>
      <c r="K1673" s="1">
        <v>188.6</v>
      </c>
      <c r="L1673" s="49">
        <v>4</v>
      </c>
      <c r="M1673" s="50"/>
      <c r="N1673" s="1" t="e">
        <f>VLOOKUP(B1673,MICRO!E:L,8,0)</f>
        <v>#N/A</v>
      </c>
    </row>
    <row r="1674" spans="1:14" ht="20.25" x14ac:dyDescent="0.25">
      <c r="A1674" s="1">
        <v>9</v>
      </c>
      <c r="B1674" s="166">
        <v>3239</v>
      </c>
      <c r="C1674" s="1" t="s">
        <v>1398</v>
      </c>
      <c r="D1674" s="1"/>
      <c r="E1674" s="1" t="s">
        <v>2</v>
      </c>
      <c r="F1674" s="1" t="s">
        <v>2552</v>
      </c>
      <c r="G1674" s="1">
        <v>1</v>
      </c>
      <c r="H1674" s="1" t="s">
        <v>19</v>
      </c>
      <c r="I1674" s="1" t="s">
        <v>1302</v>
      </c>
      <c r="J1674" s="1">
        <v>1196.7</v>
      </c>
      <c r="K1674" s="1">
        <v>1196.7</v>
      </c>
      <c r="L1674" s="49">
        <v>4</v>
      </c>
      <c r="M1674" s="50"/>
      <c r="N1674" s="1" t="e">
        <f>VLOOKUP(B1674,MICRO!E:L,8,0)</f>
        <v>#N/A</v>
      </c>
    </row>
    <row r="1675" spans="1:14" ht="20.25" x14ac:dyDescent="0.25">
      <c r="A1675" s="1">
        <v>10</v>
      </c>
      <c r="B1675" s="166">
        <v>3250</v>
      </c>
      <c r="C1675" s="1" t="s">
        <v>1850</v>
      </c>
      <c r="D1675" s="1"/>
      <c r="E1675" s="1" t="s">
        <v>2</v>
      </c>
      <c r="F1675" s="1" t="s">
        <v>1851</v>
      </c>
      <c r="G1675" s="1">
        <v>1</v>
      </c>
      <c r="H1675" s="1" t="s">
        <v>19</v>
      </c>
      <c r="I1675" s="1" t="s">
        <v>1297</v>
      </c>
      <c r="J1675" s="1">
        <v>612.79999999999995</v>
      </c>
      <c r="K1675" s="1">
        <v>612.79999999999995</v>
      </c>
      <c r="L1675" s="49">
        <v>4</v>
      </c>
      <c r="M1675" s="50"/>
      <c r="N1675" s="1" t="e">
        <f>VLOOKUP(B1675,MICRO!E:L,8,0)</f>
        <v>#N/A</v>
      </c>
    </row>
    <row r="1676" spans="1:14" ht="20.25" x14ac:dyDescent="0.25">
      <c r="A1676" s="1">
        <v>11</v>
      </c>
      <c r="B1676" s="166">
        <v>3251</v>
      </c>
      <c r="C1676" s="1" t="s">
        <v>1850</v>
      </c>
      <c r="D1676" s="1"/>
      <c r="E1676" s="1" t="s">
        <v>51</v>
      </c>
      <c r="F1676" s="1" t="s">
        <v>1852</v>
      </c>
      <c r="G1676" s="1">
        <v>1</v>
      </c>
      <c r="H1676" s="1" t="s">
        <v>19</v>
      </c>
      <c r="I1676" s="1" t="s">
        <v>1297</v>
      </c>
      <c r="J1676" s="1">
        <v>58.6</v>
      </c>
      <c r="K1676" s="1">
        <v>58.6</v>
      </c>
      <c r="L1676" s="49">
        <v>4</v>
      </c>
      <c r="M1676" s="50"/>
      <c r="N1676" s="1" t="e">
        <f>VLOOKUP(B1676,MICRO!E:L,8,0)</f>
        <v>#N/A</v>
      </c>
    </row>
    <row r="1677" spans="1:14" ht="20.25" x14ac:dyDescent="0.25">
      <c r="A1677" s="1">
        <v>12</v>
      </c>
      <c r="B1677" s="166">
        <v>3252</v>
      </c>
      <c r="C1677" s="1" t="s">
        <v>1850</v>
      </c>
      <c r="D1677" s="1"/>
      <c r="E1677" s="1" t="s">
        <v>51</v>
      </c>
      <c r="F1677" s="1" t="s">
        <v>1853</v>
      </c>
      <c r="G1677" s="1">
        <v>1</v>
      </c>
      <c r="H1677" s="1" t="s">
        <v>19</v>
      </c>
      <c r="I1677" s="1" t="s">
        <v>1297</v>
      </c>
      <c r="J1677" s="1">
        <v>62.6</v>
      </c>
      <c r="K1677" s="1">
        <v>62.6</v>
      </c>
      <c r="L1677" s="49">
        <v>4</v>
      </c>
      <c r="M1677" s="50"/>
      <c r="N1677" s="1" t="e">
        <f>VLOOKUP(B1677,MICRO!E:L,8,0)</f>
        <v>#N/A</v>
      </c>
    </row>
    <row r="1678" spans="1:14" ht="20.25" x14ac:dyDescent="0.25">
      <c r="A1678" s="1">
        <v>13</v>
      </c>
      <c r="B1678" s="166">
        <v>3254</v>
      </c>
      <c r="C1678" s="1" t="s">
        <v>1854</v>
      </c>
      <c r="D1678" s="1"/>
      <c r="E1678" s="1" t="s">
        <v>51</v>
      </c>
      <c r="F1678" s="1" t="s">
        <v>1856</v>
      </c>
      <c r="G1678" s="1">
        <v>1</v>
      </c>
      <c r="H1678" s="1" t="s">
        <v>19</v>
      </c>
      <c r="I1678" s="1" t="s">
        <v>1308</v>
      </c>
      <c r="J1678" s="1">
        <v>108.4</v>
      </c>
      <c r="K1678" s="1">
        <v>108.4</v>
      </c>
      <c r="L1678" s="49">
        <v>4</v>
      </c>
      <c r="M1678" s="50"/>
      <c r="N1678" s="1" t="e">
        <f>VLOOKUP(B1678,MICRO!E:L,8,0)</f>
        <v>#N/A</v>
      </c>
    </row>
    <row r="1679" spans="1:14" ht="20.25" x14ac:dyDescent="0.25">
      <c r="A1679" s="1">
        <v>1</v>
      </c>
      <c r="B1679" s="166">
        <v>3093</v>
      </c>
      <c r="C1679" s="1" t="s">
        <v>1367</v>
      </c>
      <c r="D1679" s="1"/>
      <c r="E1679" s="1" t="s">
        <v>2</v>
      </c>
      <c r="F1679" s="1" t="s">
        <v>2551</v>
      </c>
      <c r="G1679" s="1">
        <v>8</v>
      </c>
      <c r="H1679" s="1" t="s">
        <v>19</v>
      </c>
      <c r="I1679" s="1" t="s">
        <v>1308</v>
      </c>
      <c r="J1679" s="1">
        <v>5.3</v>
      </c>
      <c r="K1679" s="1">
        <v>42.4</v>
      </c>
      <c r="L1679" s="49">
        <v>5</v>
      </c>
      <c r="M1679" s="50"/>
      <c r="N1679" s="1" t="e">
        <f>VLOOKUP(B1679,MICRO!E:L,8,0)</f>
        <v>#N/A</v>
      </c>
    </row>
    <row r="1680" spans="1:14" ht="20.25" x14ac:dyDescent="0.25">
      <c r="A1680" s="1">
        <v>2</v>
      </c>
      <c r="B1680" s="166">
        <v>3099</v>
      </c>
      <c r="C1680" s="1" t="s">
        <v>1367</v>
      </c>
      <c r="D1680" s="1"/>
      <c r="E1680" s="1" t="s">
        <v>2</v>
      </c>
      <c r="F1680" s="1" t="s">
        <v>2551</v>
      </c>
      <c r="G1680" s="1">
        <v>52</v>
      </c>
      <c r="H1680" s="1" t="s">
        <v>19</v>
      </c>
      <c r="I1680" s="1" t="s">
        <v>1297</v>
      </c>
      <c r="J1680" s="1">
        <v>5.3</v>
      </c>
      <c r="K1680" s="1">
        <v>275.59999999999997</v>
      </c>
      <c r="L1680" s="49">
        <v>5</v>
      </c>
      <c r="M1680" s="50"/>
      <c r="N1680" s="1" t="e">
        <f>VLOOKUP(B1680,MICRO!E:L,8,0)</f>
        <v>#N/A</v>
      </c>
    </row>
    <row r="1681" spans="1:14" ht="20.25" x14ac:dyDescent="0.25">
      <c r="A1681" s="1">
        <v>3</v>
      </c>
      <c r="B1681" s="166">
        <v>3177</v>
      </c>
      <c r="C1681" s="1" t="s">
        <v>1386</v>
      </c>
      <c r="D1681" s="1"/>
      <c r="E1681" s="1" t="s">
        <v>51</v>
      </c>
      <c r="F1681" s="1" t="s">
        <v>1387</v>
      </c>
      <c r="G1681" s="1">
        <v>1</v>
      </c>
      <c r="H1681" s="1" t="s">
        <v>19</v>
      </c>
      <c r="I1681" s="1" t="s">
        <v>1307</v>
      </c>
      <c r="J1681" s="1">
        <v>155.4</v>
      </c>
      <c r="K1681" s="1">
        <v>155.4</v>
      </c>
      <c r="L1681" s="49">
        <v>5</v>
      </c>
      <c r="M1681" s="50"/>
      <c r="N1681" s="1" t="e">
        <f>VLOOKUP(B1681,MICRO!E:L,8,0)</f>
        <v>#N/A</v>
      </c>
    </row>
    <row r="1682" spans="1:14" ht="20.25" x14ac:dyDescent="0.25">
      <c r="A1682" s="1">
        <v>4</v>
      </c>
      <c r="B1682" s="166">
        <v>3178</v>
      </c>
      <c r="C1682" s="1" t="s">
        <v>1386</v>
      </c>
      <c r="D1682" s="1"/>
      <c r="E1682" s="1" t="s">
        <v>753</v>
      </c>
      <c r="F1682" s="1" t="s">
        <v>1388</v>
      </c>
      <c r="G1682" s="1">
        <v>1</v>
      </c>
      <c r="H1682" s="1" t="s">
        <v>19</v>
      </c>
      <c r="I1682" s="1" t="s">
        <v>1307</v>
      </c>
      <c r="J1682" s="1">
        <v>12.9</v>
      </c>
      <c r="K1682" s="1">
        <v>12.9</v>
      </c>
      <c r="L1682" s="49">
        <v>5</v>
      </c>
      <c r="M1682" s="50"/>
      <c r="N1682" s="1" t="e">
        <f>VLOOKUP(B1682,MICRO!E:L,8,0)</f>
        <v>#N/A</v>
      </c>
    </row>
    <row r="1683" spans="1:14" ht="20.25" x14ac:dyDescent="0.25">
      <c r="A1683" s="1">
        <v>5</v>
      </c>
      <c r="B1683" s="166">
        <v>3241</v>
      </c>
      <c r="C1683" s="1" t="s">
        <v>1400</v>
      </c>
      <c r="D1683" s="1"/>
      <c r="E1683" s="1" t="s">
        <v>2</v>
      </c>
      <c r="F1683" s="1" t="s">
        <v>1401</v>
      </c>
      <c r="G1683" s="1">
        <v>1</v>
      </c>
      <c r="H1683" s="1" t="s">
        <v>19</v>
      </c>
      <c r="I1683" s="1" t="s">
        <v>1307</v>
      </c>
      <c r="J1683" s="1">
        <v>336.7</v>
      </c>
      <c r="K1683" s="1">
        <v>336.7</v>
      </c>
      <c r="L1683" s="49">
        <v>5</v>
      </c>
      <c r="M1683" s="50"/>
      <c r="N1683" s="1" t="e">
        <f>VLOOKUP(B1683,MICRO!E:L,8,0)</f>
        <v>#N/A</v>
      </c>
    </row>
    <row r="1684" spans="1:14" ht="20.25" x14ac:dyDescent="0.25">
      <c r="A1684" s="1">
        <v>6</v>
      </c>
      <c r="B1684" s="166">
        <v>3242</v>
      </c>
      <c r="C1684" s="1" t="s">
        <v>1400</v>
      </c>
      <c r="D1684" s="1"/>
      <c r="E1684" s="1" t="s">
        <v>51</v>
      </c>
      <c r="F1684" s="1" t="s">
        <v>1402</v>
      </c>
      <c r="G1684" s="1">
        <v>1</v>
      </c>
      <c r="H1684" s="1" t="s">
        <v>19</v>
      </c>
      <c r="I1684" s="1" t="s">
        <v>1307</v>
      </c>
      <c r="J1684" s="1">
        <v>87.2</v>
      </c>
      <c r="K1684" s="1">
        <v>87.2</v>
      </c>
      <c r="L1684" s="49">
        <v>5</v>
      </c>
      <c r="M1684" s="50"/>
      <c r="N1684" s="1" t="e">
        <f>VLOOKUP(B1684,MICRO!E:L,8,0)</f>
        <v>#N/A</v>
      </c>
    </row>
    <row r="1685" spans="1:14" ht="20.25" x14ac:dyDescent="0.25">
      <c r="A1685" s="1">
        <v>7</v>
      </c>
      <c r="B1685" s="166">
        <v>3243</v>
      </c>
      <c r="C1685" s="1" t="s">
        <v>1400</v>
      </c>
      <c r="D1685" s="1"/>
      <c r="E1685" s="1" t="s">
        <v>753</v>
      </c>
      <c r="F1685" s="1" t="s">
        <v>1404</v>
      </c>
      <c r="G1685" s="1">
        <v>4</v>
      </c>
      <c r="H1685" s="1" t="s">
        <v>19</v>
      </c>
      <c r="I1685" s="1" t="s">
        <v>1307</v>
      </c>
      <c r="J1685" s="1">
        <v>59.6</v>
      </c>
      <c r="K1685" s="1">
        <v>238.4</v>
      </c>
      <c r="L1685" s="49">
        <v>5</v>
      </c>
      <c r="M1685" s="50"/>
      <c r="N1685" s="1" t="e">
        <f>VLOOKUP(B1685,MICRO!E:L,8,0)</f>
        <v>#N/A</v>
      </c>
    </row>
    <row r="1686" spans="1:14" ht="20.25" x14ac:dyDescent="0.25">
      <c r="A1686" s="1">
        <v>8</v>
      </c>
      <c r="B1686" s="166">
        <v>3244</v>
      </c>
      <c r="C1686" s="1" t="s">
        <v>1403</v>
      </c>
      <c r="D1686" s="1"/>
      <c r="E1686" s="1" t="s">
        <v>2</v>
      </c>
      <c r="F1686" s="1" t="s">
        <v>1406</v>
      </c>
      <c r="G1686" s="1">
        <v>1</v>
      </c>
      <c r="H1686" s="1" t="s">
        <v>19</v>
      </c>
      <c r="I1686" s="1" t="s">
        <v>1307</v>
      </c>
      <c r="J1686" s="1">
        <v>1361</v>
      </c>
      <c r="K1686" s="1">
        <v>1361</v>
      </c>
      <c r="L1686" s="49">
        <v>5</v>
      </c>
      <c r="M1686" s="50"/>
      <c r="N1686" s="1" t="e">
        <f>VLOOKUP(B1686,MICRO!E:L,8,0)</f>
        <v>#N/A</v>
      </c>
    </row>
    <row r="1687" spans="1:14" ht="20.25" x14ac:dyDescent="0.25">
      <c r="A1687" s="1">
        <v>9</v>
      </c>
      <c r="B1687" s="166">
        <v>3246</v>
      </c>
      <c r="C1687" s="1" t="s">
        <v>1407</v>
      </c>
      <c r="D1687" s="1"/>
      <c r="E1687" s="1" t="s">
        <v>2</v>
      </c>
      <c r="F1687" s="1" t="s">
        <v>1408</v>
      </c>
      <c r="G1687" s="1">
        <v>1</v>
      </c>
      <c r="H1687" s="1" t="s">
        <v>19</v>
      </c>
      <c r="I1687" s="1" t="s">
        <v>1297</v>
      </c>
      <c r="J1687" s="1">
        <v>405.6</v>
      </c>
      <c r="K1687" s="1">
        <v>405.6</v>
      </c>
      <c r="L1687" s="49">
        <v>5</v>
      </c>
      <c r="M1687" s="50"/>
      <c r="N1687" s="1" t="e">
        <f>VLOOKUP(B1687,MICRO!E:L,8,0)</f>
        <v>#N/A</v>
      </c>
    </row>
    <row r="1688" spans="1:14" ht="20.25" x14ac:dyDescent="0.25">
      <c r="A1688" s="1">
        <v>10</v>
      </c>
      <c r="B1688" s="166">
        <v>3247</v>
      </c>
      <c r="C1688" s="1" t="s">
        <v>1407</v>
      </c>
      <c r="D1688" s="1"/>
      <c r="E1688" s="1" t="s">
        <v>2</v>
      </c>
      <c r="F1688" s="1" t="s">
        <v>1848</v>
      </c>
      <c r="G1688" s="1">
        <v>1</v>
      </c>
      <c r="H1688" s="1" t="s">
        <v>19</v>
      </c>
      <c r="I1688" s="1" t="s">
        <v>1297</v>
      </c>
      <c r="J1688" s="1">
        <v>666.4</v>
      </c>
      <c r="K1688" s="1">
        <v>666.4</v>
      </c>
      <c r="L1688" s="49">
        <v>5</v>
      </c>
      <c r="M1688" s="50"/>
      <c r="N1688" s="1" t="e">
        <f>VLOOKUP(B1688,MICRO!E:L,8,0)</f>
        <v>#N/A</v>
      </c>
    </row>
    <row r="1689" spans="1:14" ht="20.25" x14ac:dyDescent="0.25">
      <c r="A1689" s="1">
        <v>11</v>
      </c>
      <c r="B1689" s="166">
        <v>3248</v>
      </c>
      <c r="C1689" s="1" t="s">
        <v>1407</v>
      </c>
      <c r="D1689" s="1"/>
      <c r="E1689" s="1" t="s">
        <v>51</v>
      </c>
      <c r="F1689" s="1" t="s">
        <v>1847</v>
      </c>
      <c r="G1689" s="1">
        <v>1</v>
      </c>
      <c r="H1689" s="1" t="s">
        <v>19</v>
      </c>
      <c r="I1689" s="1" t="s">
        <v>1297</v>
      </c>
      <c r="J1689" s="1">
        <v>66.599999999999994</v>
      </c>
      <c r="K1689" s="1">
        <v>66.599999999999994</v>
      </c>
      <c r="L1689" s="49">
        <v>5</v>
      </c>
      <c r="M1689" s="50"/>
      <c r="N1689" s="1" t="e">
        <f>VLOOKUP(B1689,MICRO!E:L,8,0)</f>
        <v>#N/A</v>
      </c>
    </row>
    <row r="1690" spans="1:14" ht="20.25" x14ac:dyDescent="0.25">
      <c r="A1690" s="1">
        <v>12</v>
      </c>
      <c r="B1690" s="166">
        <v>3249</v>
      </c>
      <c r="C1690" s="1" t="s">
        <v>1407</v>
      </c>
      <c r="D1690" s="1"/>
      <c r="E1690" s="1" t="s">
        <v>753</v>
      </c>
      <c r="F1690" s="1" t="s">
        <v>1849</v>
      </c>
      <c r="G1690" s="1">
        <v>1</v>
      </c>
      <c r="H1690" s="1" t="s">
        <v>19</v>
      </c>
      <c r="I1690" s="1" t="s">
        <v>1297</v>
      </c>
      <c r="J1690" s="1">
        <v>62.6</v>
      </c>
      <c r="K1690" s="1">
        <v>62.6</v>
      </c>
      <c r="L1690" s="49">
        <v>5</v>
      </c>
      <c r="M1690" s="50"/>
      <c r="N1690" s="1" t="e">
        <f>VLOOKUP(B1690,MICRO!E:L,8,0)</f>
        <v>#N/A</v>
      </c>
    </row>
    <row r="1691" spans="1:14" ht="20.25" x14ac:dyDescent="0.25">
      <c r="A1691" s="1">
        <v>13</v>
      </c>
      <c r="B1691" s="166"/>
      <c r="C1691" s="1" t="s">
        <v>1850</v>
      </c>
      <c r="D1691" s="1"/>
      <c r="E1691" s="1" t="s">
        <v>2581</v>
      </c>
      <c r="F1691" s="1" t="s">
        <v>2582</v>
      </c>
      <c r="G1691" s="1">
        <v>2</v>
      </c>
      <c r="H1691" s="1" t="s">
        <v>19</v>
      </c>
      <c r="I1691" s="1" t="s">
        <v>1297</v>
      </c>
      <c r="J1691" s="1">
        <v>3</v>
      </c>
      <c r="K1691" s="1">
        <v>6</v>
      </c>
      <c r="L1691" s="49">
        <v>5</v>
      </c>
      <c r="M1691" s="50"/>
      <c r="N1691" s="1" t="e">
        <f>VLOOKUP(B1691,MICRO!E:L,8,0)</f>
        <v>#N/A</v>
      </c>
    </row>
    <row r="1692" spans="1:14" ht="20.25" x14ac:dyDescent="0.25">
      <c r="A1692" s="1">
        <v>14</v>
      </c>
      <c r="B1692" s="166">
        <v>3255</v>
      </c>
      <c r="C1692" s="1" t="s">
        <v>1854</v>
      </c>
      <c r="D1692" s="1"/>
      <c r="E1692" s="1" t="s">
        <v>753</v>
      </c>
      <c r="F1692" s="1" t="s">
        <v>1857</v>
      </c>
      <c r="G1692" s="1">
        <v>4</v>
      </c>
      <c r="H1692" s="1" t="s">
        <v>19</v>
      </c>
      <c r="I1692" s="1" t="s">
        <v>1308</v>
      </c>
      <c r="J1692" s="1">
        <v>13.2</v>
      </c>
      <c r="K1692" s="1">
        <v>52.8</v>
      </c>
      <c r="L1692" s="49">
        <v>5</v>
      </c>
      <c r="M1692" s="50"/>
      <c r="N1692" s="1" t="e">
        <f>VLOOKUP(B1692,MICRO!E:L,8,0)</f>
        <v>#N/A</v>
      </c>
    </row>
    <row r="1693" spans="1:14" ht="20.25" x14ac:dyDescent="0.25">
      <c r="A1693" s="1">
        <v>15</v>
      </c>
      <c r="B1693" s="166">
        <v>3256</v>
      </c>
      <c r="C1693" s="1" t="s">
        <v>1858</v>
      </c>
      <c r="D1693" s="1"/>
      <c r="E1693" s="1" t="s">
        <v>2</v>
      </c>
      <c r="F1693" s="1" t="s">
        <v>1859</v>
      </c>
      <c r="G1693" s="1">
        <v>1</v>
      </c>
      <c r="H1693" s="1" t="s">
        <v>19</v>
      </c>
      <c r="I1693" s="1" t="s">
        <v>1297</v>
      </c>
      <c r="J1693" s="1">
        <v>116</v>
      </c>
      <c r="K1693" s="1">
        <v>116</v>
      </c>
      <c r="L1693" s="49">
        <v>5</v>
      </c>
      <c r="M1693" s="50"/>
      <c r="N1693" s="1" t="e">
        <f>VLOOKUP(B1693,MICRO!E:L,8,0)</f>
        <v>#N/A</v>
      </c>
    </row>
    <row r="1694" spans="1:14" ht="20.25" x14ac:dyDescent="0.25">
      <c r="A1694" s="1">
        <v>16</v>
      </c>
      <c r="B1694" s="166">
        <v>3258</v>
      </c>
      <c r="C1694" s="1" t="s">
        <v>1858</v>
      </c>
      <c r="D1694" s="1"/>
      <c r="E1694" s="1" t="s">
        <v>753</v>
      </c>
      <c r="F1694" s="1" t="s">
        <v>1860</v>
      </c>
      <c r="G1694" s="1">
        <v>1</v>
      </c>
      <c r="H1694" s="1" t="s">
        <v>19</v>
      </c>
      <c r="I1694" s="1" t="s">
        <v>1297</v>
      </c>
      <c r="J1694" s="1">
        <v>37.200000000000003</v>
      </c>
      <c r="K1694" s="1">
        <v>37.200000000000003</v>
      </c>
      <c r="L1694" s="49">
        <v>5</v>
      </c>
      <c r="M1694" s="50"/>
      <c r="N1694" s="1" t="e">
        <f>VLOOKUP(B1694,MICRO!E:L,8,0)</f>
        <v>#N/A</v>
      </c>
    </row>
    <row r="1695" spans="1:14" ht="20.25" x14ac:dyDescent="0.25">
      <c r="A1695" s="1">
        <v>17</v>
      </c>
      <c r="B1695" s="166">
        <v>3294</v>
      </c>
      <c r="C1695" s="1" t="s">
        <v>1891</v>
      </c>
      <c r="D1695" s="1"/>
      <c r="E1695" s="1" t="s">
        <v>2</v>
      </c>
      <c r="F1695" s="1" t="s">
        <v>1892</v>
      </c>
      <c r="G1695" s="1">
        <v>1</v>
      </c>
      <c r="H1695" s="1" t="s">
        <v>19</v>
      </c>
      <c r="I1695" s="1" t="s">
        <v>1302</v>
      </c>
      <c r="J1695" s="1">
        <v>110.1</v>
      </c>
      <c r="K1695" s="1">
        <v>110.1</v>
      </c>
      <c r="L1695" s="49">
        <v>5</v>
      </c>
      <c r="M1695" s="50"/>
      <c r="N1695" s="1" t="e">
        <f>VLOOKUP(B1695,MICRO!E:L,8,0)</f>
        <v>#N/A</v>
      </c>
    </row>
    <row r="1696" spans="1:14" ht="20.25" x14ac:dyDescent="0.25">
      <c r="A1696" s="1">
        <v>18</v>
      </c>
      <c r="B1696" s="166">
        <v>3295</v>
      </c>
      <c r="C1696" s="1" t="s">
        <v>1891</v>
      </c>
      <c r="D1696" s="1"/>
      <c r="E1696" s="1" t="s">
        <v>51</v>
      </c>
      <c r="F1696" s="1" t="s">
        <v>1893</v>
      </c>
      <c r="G1696" s="1">
        <v>1</v>
      </c>
      <c r="H1696" s="1" t="s">
        <v>19</v>
      </c>
      <c r="I1696" s="1" t="s">
        <v>1302</v>
      </c>
      <c r="J1696" s="1">
        <v>29.8</v>
      </c>
      <c r="K1696" s="1">
        <v>29.8</v>
      </c>
      <c r="L1696" s="49">
        <v>5</v>
      </c>
      <c r="M1696" s="50"/>
      <c r="N1696" s="1" t="e">
        <f>VLOOKUP(B1696,MICRO!E:L,8,0)</f>
        <v>#N/A</v>
      </c>
    </row>
    <row r="1697" spans="1:14" ht="20.25" x14ac:dyDescent="0.25">
      <c r="A1697" s="1">
        <v>19</v>
      </c>
      <c r="B1697" s="166">
        <v>3296</v>
      </c>
      <c r="C1697" s="1" t="s">
        <v>1891</v>
      </c>
      <c r="D1697" s="1"/>
      <c r="E1697" s="1" t="s">
        <v>753</v>
      </c>
      <c r="F1697" s="1" t="s">
        <v>1894</v>
      </c>
      <c r="G1697" s="1">
        <v>1</v>
      </c>
      <c r="H1697" s="1" t="s">
        <v>19</v>
      </c>
      <c r="I1697" s="1" t="s">
        <v>1302</v>
      </c>
      <c r="J1697" s="1">
        <v>57.1</v>
      </c>
      <c r="K1697" s="1">
        <v>57.1</v>
      </c>
      <c r="L1697" s="49">
        <v>5</v>
      </c>
      <c r="M1697" s="50"/>
      <c r="N1697" s="1" t="e">
        <f>VLOOKUP(B1697,MICRO!E:L,8,0)</f>
        <v>#N/A</v>
      </c>
    </row>
    <row r="1698" spans="1:14" ht="20.25" x14ac:dyDescent="0.25">
      <c r="A1698" s="1">
        <v>20</v>
      </c>
      <c r="B1698" s="166">
        <v>3297</v>
      </c>
      <c r="C1698" s="1" t="s">
        <v>1891</v>
      </c>
      <c r="D1698" s="1"/>
      <c r="E1698" s="1" t="s">
        <v>1108</v>
      </c>
      <c r="F1698" s="1" t="s">
        <v>1895</v>
      </c>
      <c r="G1698" s="1">
        <v>1</v>
      </c>
      <c r="H1698" s="1" t="s">
        <v>19</v>
      </c>
      <c r="I1698" s="1" t="s">
        <v>1302</v>
      </c>
      <c r="J1698" s="1">
        <v>28.2</v>
      </c>
      <c r="K1698" s="1">
        <v>28.2</v>
      </c>
      <c r="L1698" s="49">
        <v>5</v>
      </c>
      <c r="M1698" s="50"/>
      <c r="N1698" s="1" t="e">
        <f>VLOOKUP(B1698,MICRO!E:L,8,0)</f>
        <v>#N/A</v>
      </c>
    </row>
    <row r="1699" spans="1:14" ht="20.25" x14ac:dyDescent="0.25">
      <c r="A1699" s="1">
        <v>1</v>
      </c>
      <c r="B1699" s="166">
        <v>3125</v>
      </c>
      <c r="C1699" s="1" t="s">
        <v>1374</v>
      </c>
      <c r="D1699" s="1"/>
      <c r="E1699" s="1" t="s">
        <v>2</v>
      </c>
      <c r="F1699" s="1" t="s">
        <v>1375</v>
      </c>
      <c r="G1699" s="1">
        <v>2</v>
      </c>
      <c r="H1699" s="1" t="s">
        <v>19</v>
      </c>
      <c r="I1699" s="1" t="s">
        <v>1307</v>
      </c>
      <c r="J1699" s="1">
        <v>9.1</v>
      </c>
      <c r="K1699" s="1">
        <v>18.2</v>
      </c>
      <c r="L1699" s="49">
        <v>6</v>
      </c>
      <c r="M1699" s="50"/>
      <c r="N1699" s="1" t="e">
        <f>VLOOKUP(B1699,MICRO!E:L,8,0)</f>
        <v>#N/A</v>
      </c>
    </row>
    <row r="1700" spans="1:14" ht="20.25" x14ac:dyDescent="0.25">
      <c r="A1700" s="1">
        <v>2</v>
      </c>
      <c r="B1700" s="166">
        <v>3126</v>
      </c>
      <c r="C1700" s="1" t="s">
        <v>1374</v>
      </c>
      <c r="D1700" s="1"/>
      <c r="E1700" s="1" t="s">
        <v>51</v>
      </c>
      <c r="F1700" s="1" t="s">
        <v>1376</v>
      </c>
      <c r="G1700" s="1">
        <v>2</v>
      </c>
      <c r="H1700" s="1" t="s">
        <v>19</v>
      </c>
      <c r="I1700" s="1" t="s">
        <v>1307</v>
      </c>
      <c r="J1700" s="1">
        <v>1</v>
      </c>
      <c r="K1700" s="1">
        <v>2</v>
      </c>
      <c r="L1700" s="49">
        <v>6</v>
      </c>
      <c r="M1700" s="50"/>
      <c r="N1700" s="1" t="e">
        <f>VLOOKUP(B1700,MICRO!E:L,8,0)</f>
        <v>#N/A</v>
      </c>
    </row>
    <row r="1701" spans="1:14" ht="20.25" x14ac:dyDescent="0.25">
      <c r="A1701" s="1">
        <v>3</v>
      </c>
      <c r="B1701" s="166">
        <v>3127</v>
      </c>
      <c r="C1701" s="1" t="s">
        <v>1374</v>
      </c>
      <c r="D1701" s="1"/>
      <c r="E1701" s="1" t="s">
        <v>753</v>
      </c>
      <c r="F1701" s="1" t="s">
        <v>2583</v>
      </c>
      <c r="G1701" s="1">
        <v>2</v>
      </c>
      <c r="H1701" s="1" t="s">
        <v>19</v>
      </c>
      <c r="I1701" s="1" t="s">
        <v>1307</v>
      </c>
      <c r="J1701" s="1">
        <v>1.3</v>
      </c>
      <c r="K1701" s="1">
        <v>2.6</v>
      </c>
      <c r="L1701" s="49">
        <v>6</v>
      </c>
      <c r="M1701" s="50"/>
      <c r="N1701" s="1" t="e">
        <f>VLOOKUP(B1701,MICRO!E:L,8,0)</f>
        <v>#N/A</v>
      </c>
    </row>
    <row r="1702" spans="1:14" ht="20.25" x14ac:dyDescent="0.25">
      <c r="A1702" s="1">
        <v>4</v>
      </c>
      <c r="B1702" s="166">
        <v>3128</v>
      </c>
      <c r="C1702" s="1" t="s">
        <v>1374</v>
      </c>
      <c r="D1702" s="1"/>
      <c r="E1702" s="1" t="s">
        <v>1108</v>
      </c>
      <c r="F1702" s="1" t="s">
        <v>2584</v>
      </c>
      <c r="G1702" s="1">
        <v>2</v>
      </c>
      <c r="H1702" s="1" t="s">
        <v>19</v>
      </c>
      <c r="I1702" s="1" t="s">
        <v>1307</v>
      </c>
      <c r="J1702" s="1">
        <v>1.2</v>
      </c>
      <c r="K1702" s="1">
        <v>2.4</v>
      </c>
      <c r="L1702" s="49">
        <v>6</v>
      </c>
      <c r="M1702" s="50"/>
      <c r="N1702" s="1" t="e">
        <f>VLOOKUP(B1702,MICRO!E:L,8,0)</f>
        <v>#N/A</v>
      </c>
    </row>
    <row r="1703" spans="1:14" ht="20.25" x14ac:dyDescent="0.25">
      <c r="A1703" s="1">
        <v>5</v>
      </c>
      <c r="B1703" s="166">
        <v>3129</v>
      </c>
      <c r="C1703" s="1" t="s">
        <v>1374</v>
      </c>
      <c r="D1703" s="1"/>
      <c r="E1703" s="1" t="s">
        <v>108</v>
      </c>
      <c r="F1703" s="1" t="s">
        <v>2585</v>
      </c>
      <c r="G1703" s="1">
        <v>2</v>
      </c>
      <c r="H1703" s="1" t="s">
        <v>19</v>
      </c>
      <c r="I1703" s="1" t="s">
        <v>1307</v>
      </c>
      <c r="J1703" s="1">
        <v>9.1999999999999993</v>
      </c>
      <c r="K1703" s="1">
        <v>18.399999999999999</v>
      </c>
      <c r="L1703" s="49">
        <v>6</v>
      </c>
      <c r="M1703" s="50"/>
      <c r="N1703" s="1" t="e">
        <f>VLOOKUP(B1703,MICRO!E:L,8,0)</f>
        <v>#N/A</v>
      </c>
    </row>
    <row r="1704" spans="1:14" ht="20.25" x14ac:dyDescent="0.25">
      <c r="A1704" s="1">
        <v>6</v>
      </c>
      <c r="B1704" s="166">
        <v>3130</v>
      </c>
      <c r="C1704" s="1" t="s">
        <v>1374</v>
      </c>
      <c r="D1704" s="1"/>
      <c r="E1704" s="1" t="s">
        <v>181</v>
      </c>
      <c r="F1704" s="1" t="s">
        <v>1380</v>
      </c>
      <c r="G1704" s="1">
        <v>2</v>
      </c>
      <c r="H1704" s="1" t="s">
        <v>19</v>
      </c>
      <c r="I1704" s="1" t="s">
        <v>1307</v>
      </c>
      <c r="J1704" s="1">
        <v>3.2</v>
      </c>
      <c r="K1704" s="1">
        <v>6.4</v>
      </c>
      <c r="L1704" s="49">
        <v>6</v>
      </c>
      <c r="M1704" s="50"/>
      <c r="N1704" s="1" t="e">
        <f>VLOOKUP(B1704,MICRO!E:L,8,0)</f>
        <v>#N/A</v>
      </c>
    </row>
    <row r="1705" spans="1:14" ht="20.25" x14ac:dyDescent="0.25">
      <c r="A1705" s="1">
        <v>7</v>
      </c>
      <c r="B1705" s="166">
        <v>3131</v>
      </c>
      <c r="C1705" s="1" t="s">
        <v>1374</v>
      </c>
      <c r="D1705" s="1"/>
      <c r="E1705" s="1" t="s">
        <v>469</v>
      </c>
      <c r="F1705" s="1" t="s">
        <v>1381</v>
      </c>
      <c r="G1705" s="1">
        <v>2</v>
      </c>
      <c r="H1705" s="1" t="s">
        <v>19</v>
      </c>
      <c r="I1705" s="1" t="s">
        <v>1307</v>
      </c>
      <c r="J1705" s="1">
        <v>0.65</v>
      </c>
      <c r="K1705" s="1">
        <v>1.3</v>
      </c>
      <c r="L1705" s="49">
        <v>6</v>
      </c>
      <c r="M1705" s="50"/>
      <c r="N1705" s="1" t="e">
        <f>VLOOKUP(B1705,MICRO!E:L,8,0)</f>
        <v>#N/A</v>
      </c>
    </row>
    <row r="1706" spans="1:14" ht="20.25" x14ac:dyDescent="0.25">
      <c r="A1706" s="1">
        <v>8</v>
      </c>
      <c r="B1706" s="166">
        <v>3132</v>
      </c>
      <c r="C1706" s="1" t="s">
        <v>1374</v>
      </c>
      <c r="D1706" s="1"/>
      <c r="E1706" s="1" t="s">
        <v>2</v>
      </c>
      <c r="F1706" s="1" t="s">
        <v>1375</v>
      </c>
      <c r="G1706" s="1">
        <v>2</v>
      </c>
      <c r="H1706" s="1" t="s">
        <v>19</v>
      </c>
      <c r="I1706" s="1" t="s">
        <v>1302</v>
      </c>
      <c r="J1706" s="1">
        <v>9.1</v>
      </c>
      <c r="K1706" s="1">
        <v>18.2</v>
      </c>
      <c r="L1706" s="49">
        <v>6</v>
      </c>
      <c r="M1706" s="50"/>
      <c r="N1706" s="1" t="e">
        <f>VLOOKUP(B1706,MICRO!E:L,8,0)</f>
        <v>#N/A</v>
      </c>
    </row>
    <row r="1707" spans="1:14" ht="20.25" x14ac:dyDescent="0.25">
      <c r="A1707" s="1">
        <v>9</v>
      </c>
      <c r="B1707" s="166">
        <v>3133</v>
      </c>
      <c r="C1707" s="1" t="s">
        <v>1374</v>
      </c>
      <c r="D1707" s="1"/>
      <c r="E1707" s="1" t="s">
        <v>51</v>
      </c>
      <c r="F1707" s="1" t="s">
        <v>1376</v>
      </c>
      <c r="G1707" s="1">
        <v>2</v>
      </c>
      <c r="H1707" s="1" t="s">
        <v>19</v>
      </c>
      <c r="I1707" s="1" t="s">
        <v>1302</v>
      </c>
      <c r="J1707" s="1">
        <v>1</v>
      </c>
      <c r="K1707" s="1">
        <v>2</v>
      </c>
      <c r="L1707" s="49">
        <v>6</v>
      </c>
      <c r="M1707" s="50"/>
      <c r="N1707" s="1" t="e">
        <f>VLOOKUP(B1707,MICRO!E:L,8,0)</f>
        <v>#N/A</v>
      </c>
    </row>
    <row r="1708" spans="1:14" ht="20.25" x14ac:dyDescent="0.25">
      <c r="A1708" s="1">
        <v>10</v>
      </c>
      <c r="B1708" s="166">
        <v>3134</v>
      </c>
      <c r="C1708" s="1" t="s">
        <v>1374</v>
      </c>
      <c r="D1708" s="1"/>
      <c r="E1708" s="1" t="s">
        <v>753</v>
      </c>
      <c r="F1708" s="1" t="s">
        <v>1377</v>
      </c>
      <c r="G1708" s="1">
        <v>2</v>
      </c>
      <c r="H1708" s="1" t="s">
        <v>19</v>
      </c>
      <c r="I1708" s="1" t="s">
        <v>1302</v>
      </c>
      <c r="J1708" s="1">
        <v>1.3</v>
      </c>
      <c r="K1708" s="1">
        <v>2.6</v>
      </c>
      <c r="L1708" s="49">
        <v>6</v>
      </c>
      <c r="M1708" s="50"/>
      <c r="N1708" s="1" t="e">
        <f>VLOOKUP(B1708,MICRO!E:L,8,0)</f>
        <v>#N/A</v>
      </c>
    </row>
    <row r="1709" spans="1:14" ht="20.25" x14ac:dyDescent="0.25">
      <c r="A1709" s="1">
        <v>11</v>
      </c>
      <c r="B1709" s="166">
        <v>3135</v>
      </c>
      <c r="C1709" s="1" t="s">
        <v>1374</v>
      </c>
      <c r="D1709" s="1"/>
      <c r="E1709" s="1" t="s">
        <v>1108</v>
      </c>
      <c r="F1709" s="1" t="s">
        <v>2584</v>
      </c>
      <c r="G1709" s="1">
        <v>2</v>
      </c>
      <c r="H1709" s="1" t="s">
        <v>19</v>
      </c>
      <c r="I1709" s="1" t="s">
        <v>1302</v>
      </c>
      <c r="J1709" s="1">
        <v>1.2</v>
      </c>
      <c r="K1709" s="1">
        <v>2.4</v>
      </c>
      <c r="L1709" s="49">
        <v>6</v>
      </c>
      <c r="M1709" s="50"/>
      <c r="N1709" s="1" t="e">
        <f>VLOOKUP(B1709,MICRO!E:L,8,0)</f>
        <v>#N/A</v>
      </c>
    </row>
    <row r="1710" spans="1:14" ht="20.25" x14ac:dyDescent="0.25">
      <c r="A1710" s="1">
        <v>12</v>
      </c>
      <c r="B1710" s="166">
        <v>3136</v>
      </c>
      <c r="C1710" s="1" t="s">
        <v>1374</v>
      </c>
      <c r="D1710" s="1"/>
      <c r="E1710" s="1" t="s">
        <v>108</v>
      </c>
      <c r="F1710" s="1" t="s">
        <v>2585</v>
      </c>
      <c r="G1710" s="1">
        <v>2</v>
      </c>
      <c r="H1710" s="1" t="s">
        <v>19</v>
      </c>
      <c r="I1710" s="1" t="s">
        <v>1302</v>
      </c>
      <c r="J1710" s="1">
        <v>9.1999999999999993</v>
      </c>
      <c r="K1710" s="1">
        <v>18.399999999999999</v>
      </c>
      <c r="L1710" s="49">
        <v>6</v>
      </c>
      <c r="M1710" s="50"/>
      <c r="N1710" s="1" t="e">
        <f>VLOOKUP(B1710,MICRO!E:L,8,0)</f>
        <v>#N/A</v>
      </c>
    </row>
    <row r="1711" spans="1:14" ht="20.25" x14ac:dyDescent="0.25">
      <c r="A1711" s="1">
        <v>13</v>
      </c>
      <c r="B1711" s="166">
        <v>3137</v>
      </c>
      <c r="C1711" s="1" t="s">
        <v>1374</v>
      </c>
      <c r="D1711" s="1"/>
      <c r="E1711" s="1" t="s">
        <v>181</v>
      </c>
      <c r="F1711" s="1" t="s">
        <v>1380</v>
      </c>
      <c r="G1711" s="1">
        <v>2</v>
      </c>
      <c r="H1711" s="1" t="s">
        <v>19</v>
      </c>
      <c r="I1711" s="1" t="s">
        <v>1302</v>
      </c>
      <c r="J1711" s="1">
        <v>3.2</v>
      </c>
      <c r="K1711" s="1">
        <v>6.4</v>
      </c>
      <c r="L1711" s="49">
        <v>6</v>
      </c>
      <c r="M1711" s="50"/>
      <c r="N1711" s="1" t="e">
        <f>VLOOKUP(B1711,MICRO!E:L,8,0)</f>
        <v>#N/A</v>
      </c>
    </row>
    <row r="1712" spans="1:14" ht="20.25" x14ac:dyDescent="0.25">
      <c r="A1712" s="1">
        <v>14</v>
      </c>
      <c r="B1712" s="166">
        <v>3138</v>
      </c>
      <c r="C1712" s="1" t="s">
        <v>1374</v>
      </c>
      <c r="D1712" s="1"/>
      <c r="E1712" s="1" t="s">
        <v>469</v>
      </c>
      <c r="F1712" s="1" t="s">
        <v>1381</v>
      </c>
      <c r="G1712" s="1">
        <v>2</v>
      </c>
      <c r="H1712" s="1" t="s">
        <v>19</v>
      </c>
      <c r="I1712" s="1" t="s">
        <v>1302</v>
      </c>
      <c r="J1712" s="1">
        <v>0.65</v>
      </c>
      <c r="K1712" s="1">
        <v>1.3</v>
      </c>
      <c r="L1712" s="49">
        <v>6</v>
      </c>
      <c r="M1712" s="50"/>
      <c r="N1712" s="1" t="e">
        <f>VLOOKUP(B1712,MICRO!E:L,8,0)</f>
        <v>#N/A</v>
      </c>
    </row>
    <row r="1713" spans="1:14" ht="20.25" x14ac:dyDescent="0.25">
      <c r="A1713" s="1">
        <v>15</v>
      </c>
      <c r="B1713" s="166">
        <v>3139</v>
      </c>
      <c r="C1713" s="1" t="s">
        <v>1374</v>
      </c>
      <c r="D1713" s="1"/>
      <c r="E1713" s="1" t="s">
        <v>2</v>
      </c>
      <c r="F1713" s="1" t="s">
        <v>1375</v>
      </c>
      <c r="G1713" s="1">
        <v>2</v>
      </c>
      <c r="H1713" s="1" t="s">
        <v>19</v>
      </c>
      <c r="I1713" s="1" t="s">
        <v>1308</v>
      </c>
      <c r="J1713" s="1">
        <v>9.1</v>
      </c>
      <c r="K1713" s="1">
        <v>18.2</v>
      </c>
      <c r="L1713" s="49">
        <v>6</v>
      </c>
      <c r="M1713" s="50"/>
      <c r="N1713" s="1" t="e">
        <f>VLOOKUP(B1713,MICRO!E:L,8,0)</f>
        <v>#N/A</v>
      </c>
    </row>
    <row r="1714" spans="1:14" ht="20.25" x14ac:dyDescent="0.25">
      <c r="A1714" s="1">
        <v>16</v>
      </c>
      <c r="B1714" s="166">
        <v>3140</v>
      </c>
      <c r="C1714" s="1" t="s">
        <v>1374</v>
      </c>
      <c r="D1714" s="1"/>
      <c r="E1714" s="1" t="s">
        <v>51</v>
      </c>
      <c r="F1714" s="1" t="s">
        <v>1376</v>
      </c>
      <c r="G1714" s="1">
        <v>2</v>
      </c>
      <c r="H1714" s="1" t="s">
        <v>19</v>
      </c>
      <c r="I1714" s="1" t="s">
        <v>1308</v>
      </c>
      <c r="J1714" s="1">
        <v>1</v>
      </c>
      <c r="K1714" s="1">
        <v>2</v>
      </c>
      <c r="L1714" s="49">
        <v>6</v>
      </c>
      <c r="M1714" s="50"/>
      <c r="N1714" s="1" t="e">
        <f>VLOOKUP(B1714,MICRO!E:L,8,0)</f>
        <v>#N/A</v>
      </c>
    </row>
    <row r="1715" spans="1:14" ht="20.25" x14ac:dyDescent="0.25">
      <c r="A1715" s="1">
        <v>17</v>
      </c>
      <c r="B1715" s="166">
        <v>3141</v>
      </c>
      <c r="C1715" s="1" t="s">
        <v>1374</v>
      </c>
      <c r="D1715" s="1"/>
      <c r="E1715" s="1" t="s">
        <v>753</v>
      </c>
      <c r="F1715" s="1" t="s">
        <v>2583</v>
      </c>
      <c r="G1715" s="1">
        <v>2</v>
      </c>
      <c r="H1715" s="1" t="s">
        <v>19</v>
      </c>
      <c r="I1715" s="1" t="s">
        <v>1308</v>
      </c>
      <c r="J1715" s="1">
        <v>1.3</v>
      </c>
      <c r="K1715" s="1">
        <v>2.6</v>
      </c>
      <c r="L1715" s="49">
        <v>6</v>
      </c>
      <c r="M1715" s="50"/>
      <c r="N1715" s="1" t="e">
        <f>VLOOKUP(B1715,MICRO!E:L,8,0)</f>
        <v>#N/A</v>
      </c>
    </row>
    <row r="1716" spans="1:14" ht="20.25" x14ac:dyDescent="0.25">
      <c r="A1716" s="1">
        <v>18</v>
      </c>
      <c r="B1716" s="166">
        <v>3142</v>
      </c>
      <c r="C1716" s="1" t="s">
        <v>1374</v>
      </c>
      <c r="D1716" s="1"/>
      <c r="E1716" s="1" t="s">
        <v>1108</v>
      </c>
      <c r="F1716" s="1" t="s">
        <v>2584</v>
      </c>
      <c r="G1716" s="1">
        <v>2</v>
      </c>
      <c r="H1716" s="1" t="s">
        <v>19</v>
      </c>
      <c r="I1716" s="1" t="s">
        <v>1308</v>
      </c>
      <c r="J1716" s="1">
        <v>1.2</v>
      </c>
      <c r="K1716" s="1">
        <v>2.4</v>
      </c>
      <c r="L1716" s="49">
        <v>6</v>
      </c>
      <c r="M1716" s="50"/>
      <c r="N1716" s="1" t="e">
        <f>VLOOKUP(B1716,MICRO!E:L,8,0)</f>
        <v>#N/A</v>
      </c>
    </row>
    <row r="1717" spans="1:14" ht="20.25" x14ac:dyDescent="0.25">
      <c r="A1717" s="1">
        <v>19</v>
      </c>
      <c r="B1717" s="166">
        <v>3143</v>
      </c>
      <c r="C1717" s="1" t="s">
        <v>1374</v>
      </c>
      <c r="D1717" s="1"/>
      <c r="E1717" s="1" t="s">
        <v>108</v>
      </c>
      <c r="F1717" s="1" t="s">
        <v>2585</v>
      </c>
      <c r="G1717" s="1">
        <v>2</v>
      </c>
      <c r="H1717" s="1" t="s">
        <v>19</v>
      </c>
      <c r="I1717" s="1" t="s">
        <v>1308</v>
      </c>
      <c r="J1717" s="1">
        <v>9.1999999999999993</v>
      </c>
      <c r="K1717" s="1">
        <v>18.399999999999999</v>
      </c>
      <c r="L1717" s="49">
        <v>6</v>
      </c>
      <c r="M1717" s="50"/>
      <c r="N1717" s="1" t="e">
        <f>VLOOKUP(B1717,MICRO!E:L,8,0)</f>
        <v>#N/A</v>
      </c>
    </row>
    <row r="1718" spans="1:14" ht="20.25" x14ac:dyDescent="0.25">
      <c r="A1718" s="1">
        <v>20</v>
      </c>
      <c r="B1718" s="166">
        <v>3144</v>
      </c>
      <c r="C1718" s="1" t="s">
        <v>1374</v>
      </c>
      <c r="D1718" s="1"/>
      <c r="E1718" s="1" t="s">
        <v>181</v>
      </c>
      <c r="F1718" s="1" t="s">
        <v>1380</v>
      </c>
      <c r="G1718" s="1">
        <v>2</v>
      </c>
      <c r="H1718" s="1" t="s">
        <v>19</v>
      </c>
      <c r="I1718" s="1" t="s">
        <v>1308</v>
      </c>
      <c r="J1718" s="1">
        <v>3.2</v>
      </c>
      <c r="K1718" s="1">
        <v>6.4</v>
      </c>
      <c r="L1718" s="49">
        <v>6</v>
      </c>
      <c r="M1718" s="50"/>
      <c r="N1718" s="1" t="e">
        <f>VLOOKUP(B1718,MICRO!E:L,8,0)</f>
        <v>#N/A</v>
      </c>
    </row>
    <row r="1719" spans="1:14" ht="20.25" x14ac:dyDescent="0.25">
      <c r="A1719" s="1">
        <v>21</v>
      </c>
      <c r="B1719" s="166">
        <v>3145</v>
      </c>
      <c r="C1719" s="1" t="s">
        <v>1374</v>
      </c>
      <c r="D1719" s="1"/>
      <c r="E1719" s="1" t="s">
        <v>469</v>
      </c>
      <c r="F1719" s="1" t="s">
        <v>1381</v>
      </c>
      <c r="G1719" s="1">
        <v>2</v>
      </c>
      <c r="H1719" s="1" t="s">
        <v>19</v>
      </c>
      <c r="I1719" s="1" t="s">
        <v>1308</v>
      </c>
      <c r="J1719" s="1">
        <v>0.65</v>
      </c>
      <c r="K1719" s="1">
        <v>1.3</v>
      </c>
      <c r="L1719" s="49">
        <v>6</v>
      </c>
      <c r="M1719" s="50"/>
      <c r="N1719" s="1" t="e">
        <f>VLOOKUP(B1719,MICRO!E:L,8,0)</f>
        <v>#N/A</v>
      </c>
    </row>
    <row r="1720" spans="1:14" ht="20.25" x14ac:dyDescent="0.25">
      <c r="A1720" s="1">
        <v>22</v>
      </c>
      <c r="B1720" s="166">
        <v>3146</v>
      </c>
      <c r="C1720" s="1" t="s">
        <v>1374</v>
      </c>
      <c r="D1720" s="1"/>
      <c r="E1720" s="1" t="s">
        <v>2</v>
      </c>
      <c r="F1720" s="1" t="s">
        <v>1375</v>
      </c>
      <c r="G1720" s="1">
        <v>2</v>
      </c>
      <c r="H1720" s="1" t="s">
        <v>19</v>
      </c>
      <c r="I1720" s="1" t="s">
        <v>1297</v>
      </c>
      <c r="J1720" s="1">
        <v>9.1</v>
      </c>
      <c r="K1720" s="1">
        <v>18.2</v>
      </c>
      <c r="L1720" s="49">
        <v>6</v>
      </c>
      <c r="M1720" s="50"/>
      <c r="N1720" s="1" t="e">
        <f>VLOOKUP(B1720,MICRO!E:L,8,0)</f>
        <v>#N/A</v>
      </c>
    </row>
    <row r="1721" spans="1:14" ht="20.25" x14ac:dyDescent="0.25">
      <c r="A1721" s="1">
        <v>23</v>
      </c>
      <c r="B1721" s="166">
        <v>3147</v>
      </c>
      <c r="C1721" s="1" t="s">
        <v>1374</v>
      </c>
      <c r="D1721" s="1"/>
      <c r="E1721" s="1" t="s">
        <v>51</v>
      </c>
      <c r="F1721" s="1" t="s">
        <v>1376</v>
      </c>
      <c r="G1721" s="1">
        <v>2</v>
      </c>
      <c r="H1721" s="1" t="s">
        <v>19</v>
      </c>
      <c r="I1721" s="1" t="s">
        <v>1297</v>
      </c>
      <c r="J1721" s="1">
        <v>1</v>
      </c>
      <c r="K1721" s="1">
        <v>2</v>
      </c>
      <c r="L1721" s="49">
        <v>6</v>
      </c>
      <c r="M1721" s="50"/>
      <c r="N1721" s="1" t="e">
        <f>VLOOKUP(B1721,MICRO!E:L,8,0)</f>
        <v>#N/A</v>
      </c>
    </row>
    <row r="1722" spans="1:14" ht="20.25" x14ac:dyDescent="0.25">
      <c r="A1722" s="1">
        <v>24</v>
      </c>
      <c r="B1722" s="166">
        <v>3148</v>
      </c>
      <c r="C1722" s="1" t="s">
        <v>1374</v>
      </c>
      <c r="D1722" s="1"/>
      <c r="E1722" s="1" t="s">
        <v>753</v>
      </c>
      <c r="F1722" s="1" t="s">
        <v>1377</v>
      </c>
      <c r="G1722" s="1">
        <v>2</v>
      </c>
      <c r="H1722" s="1" t="s">
        <v>19</v>
      </c>
      <c r="I1722" s="1" t="s">
        <v>1297</v>
      </c>
      <c r="J1722" s="1">
        <v>1.3</v>
      </c>
      <c r="K1722" s="1">
        <v>2.6</v>
      </c>
      <c r="L1722" s="49">
        <v>6</v>
      </c>
      <c r="M1722" s="50"/>
      <c r="N1722" s="1" t="e">
        <f>VLOOKUP(B1722,MICRO!E:L,8,0)</f>
        <v>#N/A</v>
      </c>
    </row>
    <row r="1723" spans="1:14" ht="20.25" x14ac:dyDescent="0.25">
      <c r="A1723" s="1">
        <v>25</v>
      </c>
      <c r="B1723" s="166">
        <v>3149</v>
      </c>
      <c r="C1723" s="1" t="s">
        <v>1374</v>
      </c>
      <c r="D1723" s="1"/>
      <c r="E1723" s="1" t="s">
        <v>1108</v>
      </c>
      <c r="F1723" s="1" t="s">
        <v>1378</v>
      </c>
      <c r="G1723" s="1">
        <v>2</v>
      </c>
      <c r="H1723" s="1" t="s">
        <v>19</v>
      </c>
      <c r="I1723" s="1" t="s">
        <v>1297</v>
      </c>
      <c r="J1723" s="1">
        <v>1.2</v>
      </c>
      <c r="K1723" s="1">
        <v>2.4</v>
      </c>
      <c r="L1723" s="49">
        <v>6</v>
      </c>
      <c r="M1723" s="50"/>
      <c r="N1723" s="1" t="e">
        <f>VLOOKUP(B1723,MICRO!E:L,8,0)</f>
        <v>#N/A</v>
      </c>
    </row>
    <row r="1724" spans="1:14" ht="20.25" x14ac:dyDescent="0.25">
      <c r="A1724" s="1">
        <v>26</v>
      </c>
      <c r="B1724" s="166">
        <v>3150</v>
      </c>
      <c r="C1724" s="1" t="s">
        <v>1374</v>
      </c>
      <c r="D1724" s="1"/>
      <c r="E1724" s="1" t="s">
        <v>108</v>
      </c>
      <c r="F1724" s="1" t="s">
        <v>1379</v>
      </c>
      <c r="G1724" s="1">
        <v>2</v>
      </c>
      <c r="H1724" s="1" t="s">
        <v>19</v>
      </c>
      <c r="I1724" s="1" t="s">
        <v>1297</v>
      </c>
      <c r="J1724" s="1">
        <v>9.1999999999999993</v>
      </c>
      <c r="K1724" s="1">
        <v>18.399999999999999</v>
      </c>
      <c r="L1724" s="49">
        <v>6</v>
      </c>
      <c r="M1724" s="50"/>
      <c r="N1724" s="1" t="e">
        <f>VLOOKUP(B1724,MICRO!E:L,8,0)</f>
        <v>#N/A</v>
      </c>
    </row>
    <row r="1725" spans="1:14" ht="20.25" x14ac:dyDescent="0.25">
      <c r="A1725" s="1">
        <v>27</v>
      </c>
      <c r="B1725" s="166">
        <v>3151</v>
      </c>
      <c r="C1725" s="1" t="s">
        <v>1374</v>
      </c>
      <c r="D1725" s="1"/>
      <c r="E1725" s="1" t="s">
        <v>181</v>
      </c>
      <c r="F1725" s="1" t="s">
        <v>1380</v>
      </c>
      <c r="G1725" s="1">
        <v>2</v>
      </c>
      <c r="H1725" s="1" t="s">
        <v>19</v>
      </c>
      <c r="I1725" s="1" t="s">
        <v>1297</v>
      </c>
      <c r="J1725" s="1">
        <v>3.2</v>
      </c>
      <c r="K1725" s="1">
        <v>6.4</v>
      </c>
      <c r="L1725" s="49">
        <v>6</v>
      </c>
      <c r="M1725" s="50"/>
      <c r="N1725" s="1" t="e">
        <f>VLOOKUP(B1725,MICRO!E:L,8,0)</f>
        <v>#N/A</v>
      </c>
    </row>
    <row r="1726" spans="1:14" ht="20.25" x14ac:dyDescent="0.25">
      <c r="A1726" s="1">
        <v>28</v>
      </c>
      <c r="B1726" s="166">
        <v>3152</v>
      </c>
      <c r="C1726" s="1" t="s">
        <v>1374</v>
      </c>
      <c r="D1726" s="1"/>
      <c r="E1726" s="1" t="s">
        <v>469</v>
      </c>
      <c r="F1726" s="1" t="s">
        <v>1381</v>
      </c>
      <c r="G1726" s="1">
        <v>2</v>
      </c>
      <c r="H1726" s="1" t="s">
        <v>19</v>
      </c>
      <c r="I1726" s="1" t="s">
        <v>1297</v>
      </c>
      <c r="J1726" s="1">
        <v>0.65</v>
      </c>
      <c r="K1726" s="1">
        <v>1.3</v>
      </c>
      <c r="L1726" s="49">
        <v>6</v>
      </c>
      <c r="M1726" s="50"/>
      <c r="N1726" s="1" t="e">
        <f>VLOOKUP(B1726,MICRO!E:L,8,0)</f>
        <v>#N/A</v>
      </c>
    </row>
    <row r="1727" spans="1:14" ht="20.25" x14ac:dyDescent="0.25">
      <c r="A1727" s="1">
        <v>29</v>
      </c>
      <c r="B1727" s="166">
        <v>3176</v>
      </c>
      <c r="C1727" s="1" t="s">
        <v>1386</v>
      </c>
      <c r="D1727" s="1"/>
      <c r="E1727" s="1" t="s">
        <v>2</v>
      </c>
      <c r="F1727" s="1" t="s">
        <v>1385</v>
      </c>
      <c r="G1727" s="1">
        <v>2</v>
      </c>
      <c r="H1727" s="1" t="s">
        <v>19</v>
      </c>
      <c r="I1727" s="1" t="s">
        <v>1307</v>
      </c>
      <c r="J1727" s="1">
        <v>179.6</v>
      </c>
      <c r="K1727" s="1">
        <v>359.2</v>
      </c>
      <c r="L1727" s="49">
        <v>6</v>
      </c>
      <c r="M1727" s="50"/>
      <c r="N1727" s="1" t="e">
        <f>VLOOKUP(B1727,MICRO!E:L,8,0)</f>
        <v>#N/A</v>
      </c>
    </row>
    <row r="1728" spans="1:14" ht="20.25" x14ac:dyDescent="0.25">
      <c r="A1728" s="1">
        <v>30</v>
      </c>
      <c r="B1728" s="166">
        <v>3240</v>
      </c>
      <c r="C1728" s="1" t="s">
        <v>1399</v>
      </c>
      <c r="D1728" s="1"/>
      <c r="E1728" s="1" t="s">
        <v>2</v>
      </c>
      <c r="F1728" s="1" t="s">
        <v>1394</v>
      </c>
      <c r="G1728" s="1">
        <v>1</v>
      </c>
      <c r="H1728" s="1" t="s">
        <v>19</v>
      </c>
      <c r="I1728" s="1" t="s">
        <v>1297</v>
      </c>
      <c r="J1728" s="1">
        <v>315</v>
      </c>
      <c r="K1728" s="1">
        <v>315</v>
      </c>
      <c r="L1728" s="49">
        <v>6</v>
      </c>
      <c r="M1728" s="50"/>
      <c r="N1728" s="1" t="e">
        <f>VLOOKUP(B1728,MICRO!E:L,8,0)</f>
        <v>#N/A</v>
      </c>
    </row>
    <row r="1729" spans="1:14" ht="20.25" x14ac:dyDescent="0.25">
      <c r="A1729" s="1">
        <v>31</v>
      </c>
      <c r="B1729" s="166">
        <v>3253</v>
      </c>
      <c r="C1729" s="1" t="s">
        <v>1854</v>
      </c>
      <c r="D1729" s="1"/>
      <c r="E1729" s="1" t="s">
        <v>2</v>
      </c>
      <c r="F1729" s="1" t="s">
        <v>1855</v>
      </c>
      <c r="G1729" s="1">
        <v>1</v>
      </c>
      <c r="H1729" s="1" t="s">
        <v>19</v>
      </c>
      <c r="I1729" s="1" t="s">
        <v>1308</v>
      </c>
      <c r="J1729" s="1">
        <v>170.4</v>
      </c>
      <c r="K1729" s="1">
        <v>170.4</v>
      </c>
      <c r="L1729" s="49">
        <v>6</v>
      </c>
      <c r="M1729" s="50"/>
      <c r="N1729" s="1" t="e">
        <f>VLOOKUP(B1729,MICRO!E:L,8,0)</f>
        <v>#N/A</v>
      </c>
    </row>
    <row r="1730" spans="1:14" ht="20.25" x14ac:dyDescent="0.25">
      <c r="A1730" s="1">
        <v>32</v>
      </c>
      <c r="B1730" s="166"/>
      <c r="C1730" s="1" t="s">
        <v>2067</v>
      </c>
      <c r="D1730" s="1" t="s">
        <v>2586</v>
      </c>
      <c r="E1730" s="1"/>
      <c r="F1730" s="1" t="s">
        <v>2587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9">
        <v>6</v>
      </c>
      <c r="M1730" s="50"/>
      <c r="N1730" s="1" t="e">
        <f>VLOOKUP(B1730,MICRO!E:L,8,0)</f>
        <v>#N/A</v>
      </c>
    </row>
    <row r="1731" spans="1:14" ht="20.25" x14ac:dyDescent="0.25">
      <c r="A1731" s="1">
        <v>33</v>
      </c>
      <c r="B1731" s="166"/>
      <c r="C1731" s="1" t="s">
        <v>2067</v>
      </c>
      <c r="D1731" s="1" t="s">
        <v>2586</v>
      </c>
      <c r="E1731" s="1"/>
      <c r="F1731" s="1" t="s">
        <v>2588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9">
        <v>6</v>
      </c>
      <c r="M1731" s="50"/>
      <c r="N1731" s="1" t="e">
        <f>VLOOKUP(B1731,MICRO!E:L,8,0)</f>
        <v>#N/A</v>
      </c>
    </row>
    <row r="1732" spans="1:14" ht="20.25" x14ac:dyDescent="0.25">
      <c r="A1732" s="1">
        <v>34</v>
      </c>
      <c r="B1732" s="166"/>
      <c r="C1732" s="1" t="s">
        <v>2067</v>
      </c>
      <c r="D1732" s="1" t="s">
        <v>2586</v>
      </c>
      <c r="E1732" s="1"/>
      <c r="F1732" s="1" t="s">
        <v>2589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9">
        <v>6</v>
      </c>
      <c r="M1732" s="50"/>
      <c r="N1732" s="1" t="e">
        <f>VLOOKUP(B1732,MICRO!E:L,8,0)</f>
        <v>#N/A</v>
      </c>
    </row>
    <row r="1733" spans="1:14" ht="20.25" x14ac:dyDescent="0.25">
      <c r="A1733" s="1">
        <v>35</v>
      </c>
      <c r="B1733" s="166"/>
      <c r="C1733" s="1" t="s">
        <v>2590</v>
      </c>
      <c r="D1733" s="1" t="s">
        <v>2591</v>
      </c>
      <c r="E1733" s="1"/>
      <c r="F1733" s="1" t="s">
        <v>2592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9">
        <v>6</v>
      </c>
      <c r="M1733" s="50"/>
      <c r="N1733" s="1" t="e">
        <f>VLOOKUP(B1733,MICRO!E:L,8,0)</f>
        <v>#N/A</v>
      </c>
    </row>
    <row r="1734" spans="1:14" ht="20.25" x14ac:dyDescent="0.25">
      <c r="A1734" s="1">
        <v>36</v>
      </c>
      <c r="B1734" s="166"/>
      <c r="C1734" s="1" t="s">
        <v>2590</v>
      </c>
      <c r="D1734" s="1" t="s">
        <v>2591</v>
      </c>
      <c r="E1734" s="1"/>
      <c r="F1734" s="1" t="s">
        <v>2593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9">
        <v>6</v>
      </c>
      <c r="M1734" s="50"/>
      <c r="N1734" s="1" t="e">
        <f>VLOOKUP(B1734,MICRO!E:L,8,0)</f>
        <v>#N/A</v>
      </c>
    </row>
    <row r="1735" spans="1:14" ht="20.25" x14ac:dyDescent="0.25">
      <c r="A1735" s="1">
        <v>37</v>
      </c>
      <c r="B1735" s="166"/>
      <c r="C1735" s="1" t="s">
        <v>2590</v>
      </c>
      <c r="D1735" s="1" t="s">
        <v>2591</v>
      </c>
      <c r="E1735" s="1"/>
      <c r="F1735" s="1" t="s">
        <v>2594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9">
        <v>6</v>
      </c>
      <c r="M1735" s="50"/>
      <c r="N1735" s="1" t="e">
        <f>VLOOKUP(B1735,MICRO!E:L,8,0)</f>
        <v>#N/A</v>
      </c>
    </row>
    <row r="1736" spans="1:14" ht="20.25" x14ac:dyDescent="0.25">
      <c r="A1736" s="1">
        <v>38</v>
      </c>
      <c r="B1736" s="166"/>
      <c r="C1736" s="1" t="s">
        <v>2595</v>
      </c>
      <c r="D1736" s="1" t="s">
        <v>2596</v>
      </c>
      <c r="E1736" s="1"/>
      <c r="F1736" s="1" t="s">
        <v>2597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9">
        <v>6</v>
      </c>
      <c r="M1736" s="50"/>
      <c r="N1736" s="1" t="e">
        <f>VLOOKUP(B1736,MICRO!E:L,8,0)</f>
        <v>#N/A</v>
      </c>
    </row>
    <row r="1737" spans="1:14" ht="20.25" x14ac:dyDescent="0.25">
      <c r="A1737" s="1">
        <v>39</v>
      </c>
      <c r="B1737" s="166"/>
      <c r="C1737" s="1" t="s">
        <v>2595</v>
      </c>
      <c r="D1737" s="1" t="s">
        <v>2596</v>
      </c>
      <c r="E1737" s="1"/>
      <c r="F1737" s="1" t="s">
        <v>2598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9">
        <v>6</v>
      </c>
      <c r="M1737" s="50"/>
      <c r="N1737" s="1" t="e">
        <f>VLOOKUP(B1737,MICRO!E:L,8,0)</f>
        <v>#N/A</v>
      </c>
    </row>
    <row r="1738" spans="1:14" ht="20.25" x14ac:dyDescent="0.25">
      <c r="A1738" s="1">
        <v>40</v>
      </c>
      <c r="B1738" s="166"/>
      <c r="C1738" s="1" t="s">
        <v>2595</v>
      </c>
      <c r="D1738" s="1" t="s">
        <v>2596</v>
      </c>
      <c r="E1738" s="1"/>
      <c r="F1738" s="1" t="s">
        <v>2599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9">
        <v>6</v>
      </c>
      <c r="M1738" s="50"/>
      <c r="N1738" s="1" t="e">
        <f>VLOOKUP(B1738,MICRO!E:L,8,0)</f>
        <v>#N/A</v>
      </c>
    </row>
    <row r="1739" spans="1:14" ht="20.25" x14ac:dyDescent="0.25">
      <c r="A1739" s="1">
        <v>41</v>
      </c>
      <c r="B1739" s="166"/>
      <c r="C1739" s="1" t="s">
        <v>2600</v>
      </c>
      <c r="D1739" s="1" t="s">
        <v>2601</v>
      </c>
      <c r="E1739" s="1"/>
      <c r="F1739" s="1" t="s">
        <v>2602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9">
        <v>6</v>
      </c>
      <c r="M1739" s="50"/>
      <c r="N1739" s="1" t="e">
        <f>VLOOKUP(B1739,MICRO!E:L,8,0)</f>
        <v>#N/A</v>
      </c>
    </row>
    <row r="1740" spans="1:14" ht="20.25" x14ac:dyDescent="0.25">
      <c r="A1740" s="1">
        <v>42</v>
      </c>
      <c r="B1740" s="166"/>
      <c r="C1740" s="1" t="s">
        <v>2600</v>
      </c>
      <c r="D1740" s="1" t="s">
        <v>2601</v>
      </c>
      <c r="E1740" s="1"/>
      <c r="F1740" s="1" t="s">
        <v>2603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9">
        <v>6</v>
      </c>
      <c r="M1740" s="50"/>
      <c r="N1740" s="1" t="e">
        <f>VLOOKUP(B1740,MICRO!E:L,8,0)</f>
        <v>#N/A</v>
      </c>
    </row>
    <row r="1741" spans="1:14" ht="20.25" x14ac:dyDescent="0.25">
      <c r="A1741" s="1">
        <v>43</v>
      </c>
      <c r="B1741" s="166"/>
      <c r="C1741" s="1" t="s">
        <v>2600</v>
      </c>
      <c r="D1741" s="1" t="s">
        <v>2601</v>
      </c>
      <c r="E1741" s="1"/>
      <c r="F1741" s="1" t="s">
        <v>2604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9">
        <v>6</v>
      </c>
      <c r="M1741" s="50"/>
      <c r="N1741" s="1" t="e">
        <f>VLOOKUP(B1741,MICRO!E:L,8,0)</f>
        <v>#N/A</v>
      </c>
    </row>
    <row r="1742" spans="1:14" ht="20.25" x14ac:dyDescent="0.25">
      <c r="A1742" s="1">
        <v>44</v>
      </c>
      <c r="B1742" s="166"/>
      <c r="C1742" s="1" t="s">
        <v>2605</v>
      </c>
      <c r="D1742" s="1" t="s">
        <v>2606</v>
      </c>
      <c r="E1742" s="1"/>
      <c r="F1742" s="1" t="s">
        <v>2607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9">
        <v>6</v>
      </c>
      <c r="M1742" s="50"/>
      <c r="N1742" s="1" t="e">
        <f>VLOOKUP(B1742,MICRO!E:L,8,0)</f>
        <v>#N/A</v>
      </c>
    </row>
    <row r="1743" spans="1:14" ht="20.25" x14ac:dyDescent="0.25">
      <c r="A1743" s="1">
        <v>45</v>
      </c>
      <c r="B1743" s="166"/>
      <c r="C1743" s="1" t="s">
        <v>2605</v>
      </c>
      <c r="D1743" s="1" t="s">
        <v>2606</v>
      </c>
      <c r="E1743" s="1"/>
      <c r="F1743" s="1" t="s">
        <v>2608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9">
        <v>6</v>
      </c>
      <c r="M1743" s="50"/>
      <c r="N1743" s="1" t="e">
        <f>VLOOKUP(B1743,MICRO!E:L,8,0)</f>
        <v>#N/A</v>
      </c>
    </row>
    <row r="1744" spans="1:14" ht="20.25" x14ac:dyDescent="0.25">
      <c r="A1744" s="1">
        <v>46</v>
      </c>
      <c r="B1744" s="166"/>
      <c r="C1744" s="1" t="s">
        <v>2605</v>
      </c>
      <c r="D1744" s="1" t="s">
        <v>2606</v>
      </c>
      <c r="E1744" s="1"/>
      <c r="F1744" s="1" t="s">
        <v>2609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9">
        <v>6</v>
      </c>
      <c r="M1744" s="50"/>
      <c r="N1744" s="1" t="e">
        <f>VLOOKUP(B1744,MICRO!E:L,8,0)</f>
        <v>#N/A</v>
      </c>
    </row>
    <row r="1745" spans="1:14" ht="20.25" x14ac:dyDescent="0.25">
      <c r="A1745" s="1">
        <v>47</v>
      </c>
      <c r="B1745" s="166"/>
      <c r="C1745" s="1" t="s">
        <v>2610</v>
      </c>
      <c r="D1745" s="1" t="s">
        <v>2611</v>
      </c>
      <c r="E1745" s="1"/>
      <c r="F1745" s="1" t="s">
        <v>2612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9">
        <v>6</v>
      </c>
      <c r="M1745" s="50"/>
      <c r="N1745" s="1" t="e">
        <f>VLOOKUP(B1745,MICRO!E:L,8,0)</f>
        <v>#N/A</v>
      </c>
    </row>
    <row r="1746" spans="1:14" ht="20.25" x14ac:dyDescent="0.25">
      <c r="A1746" s="1">
        <v>48</v>
      </c>
      <c r="B1746" s="166"/>
      <c r="C1746" s="1" t="s">
        <v>2610</v>
      </c>
      <c r="D1746" s="1" t="s">
        <v>2611</v>
      </c>
      <c r="E1746" s="1"/>
      <c r="F1746" s="1" t="s">
        <v>2613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9">
        <v>6</v>
      </c>
      <c r="M1746" s="50"/>
      <c r="N1746" s="1" t="e">
        <f>VLOOKUP(B1746,MICRO!E:L,8,0)</f>
        <v>#N/A</v>
      </c>
    </row>
    <row r="1747" spans="1:14" ht="20.25" x14ac:dyDescent="0.25">
      <c r="A1747" s="1">
        <v>49</v>
      </c>
      <c r="B1747" s="166"/>
      <c r="C1747" s="1" t="s">
        <v>2610</v>
      </c>
      <c r="D1747" s="1" t="s">
        <v>2611</v>
      </c>
      <c r="E1747" s="1"/>
      <c r="F1747" s="1" t="s">
        <v>2614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9">
        <v>6</v>
      </c>
      <c r="M1747" s="50"/>
      <c r="N1747" s="1" t="e">
        <f>VLOOKUP(B1747,MICRO!E:L,8,0)</f>
        <v>#N/A</v>
      </c>
    </row>
    <row r="1748" spans="1:14" ht="20.25" x14ac:dyDescent="0.25">
      <c r="A1748" s="1">
        <v>50</v>
      </c>
      <c r="B1748" s="166"/>
      <c r="C1748" s="1" t="s">
        <v>2615</v>
      </c>
      <c r="D1748" s="1" t="s">
        <v>2616</v>
      </c>
      <c r="E1748" s="1"/>
      <c r="F1748" s="1" t="s">
        <v>2617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9">
        <v>6</v>
      </c>
      <c r="M1748" s="50"/>
      <c r="N1748" s="1" t="e">
        <f>VLOOKUP(B1748,MICRO!E:L,8,0)</f>
        <v>#N/A</v>
      </c>
    </row>
    <row r="1749" spans="1:14" ht="20.25" x14ac:dyDescent="0.25">
      <c r="A1749" s="1">
        <v>51</v>
      </c>
      <c r="B1749" s="166"/>
      <c r="C1749" s="1" t="s">
        <v>2615</v>
      </c>
      <c r="D1749" s="1" t="s">
        <v>2616</v>
      </c>
      <c r="E1749" s="1"/>
      <c r="F1749" s="1" t="s">
        <v>2618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9">
        <v>6</v>
      </c>
      <c r="M1749" s="50"/>
      <c r="N1749" s="1" t="e">
        <f>VLOOKUP(B1749,MICRO!E:L,8,0)</f>
        <v>#N/A</v>
      </c>
    </row>
    <row r="1750" spans="1:14" ht="20.25" x14ac:dyDescent="0.25">
      <c r="A1750" s="1">
        <v>52</v>
      </c>
      <c r="B1750" s="166"/>
      <c r="C1750" s="1" t="s">
        <v>2615</v>
      </c>
      <c r="D1750" s="1" t="s">
        <v>2616</v>
      </c>
      <c r="E1750" s="1"/>
      <c r="F1750" s="1" t="s">
        <v>2619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9">
        <v>6</v>
      </c>
      <c r="M1750" s="50"/>
      <c r="N1750" s="1" t="e">
        <f>VLOOKUP(B1750,MICRO!E:L,8,0)</f>
        <v>#N/A</v>
      </c>
    </row>
    <row r="1751" spans="1:14" ht="20.25" x14ac:dyDescent="0.25">
      <c r="A1751" s="1">
        <v>53</v>
      </c>
      <c r="B1751" s="166"/>
      <c r="C1751" s="1" t="s">
        <v>2620</v>
      </c>
      <c r="D1751" s="1" t="s">
        <v>2621</v>
      </c>
      <c r="E1751" s="1"/>
      <c r="F1751" s="1" t="s">
        <v>2622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9">
        <v>6</v>
      </c>
      <c r="M1751" s="50"/>
      <c r="N1751" s="1" t="e">
        <f>VLOOKUP(B1751,MICRO!E:L,8,0)</f>
        <v>#N/A</v>
      </c>
    </row>
    <row r="1752" spans="1:14" ht="20.25" x14ac:dyDescent="0.25">
      <c r="A1752" s="1">
        <v>54</v>
      </c>
      <c r="B1752" s="166"/>
      <c r="C1752" s="1" t="s">
        <v>2620</v>
      </c>
      <c r="D1752" s="1" t="s">
        <v>2621</v>
      </c>
      <c r="E1752" s="1"/>
      <c r="F1752" s="1" t="s">
        <v>2623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9">
        <v>6</v>
      </c>
      <c r="M1752" s="50"/>
      <c r="N1752" s="1" t="e">
        <f>VLOOKUP(B1752,MICRO!E:L,8,0)</f>
        <v>#N/A</v>
      </c>
    </row>
    <row r="1753" spans="1:14" ht="20.25" x14ac:dyDescent="0.25">
      <c r="A1753" s="1">
        <v>55</v>
      </c>
      <c r="B1753" s="166"/>
      <c r="C1753" s="1" t="s">
        <v>2620</v>
      </c>
      <c r="D1753" s="1" t="s">
        <v>2621</v>
      </c>
      <c r="E1753" s="1"/>
      <c r="F1753" s="1" t="s">
        <v>2624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9">
        <v>6</v>
      </c>
      <c r="M1753" s="50"/>
      <c r="N1753" s="1" t="e">
        <f>VLOOKUP(B1753,MICRO!E:L,8,0)</f>
        <v>#N/A</v>
      </c>
    </row>
    <row r="1754" spans="1:14" ht="20.25" x14ac:dyDescent="0.25">
      <c r="A1754" s="1">
        <v>56</v>
      </c>
      <c r="B1754" s="166"/>
      <c r="C1754" s="1" t="s">
        <v>1891</v>
      </c>
      <c r="D1754" s="1"/>
      <c r="E1754" s="1"/>
      <c r="F1754" s="1" t="s">
        <v>2625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9">
        <v>6</v>
      </c>
      <c r="M1754" s="50"/>
      <c r="N1754" s="1" t="e">
        <f>VLOOKUP(B1754,MICRO!E:L,8,0)</f>
        <v>#N/A</v>
      </c>
    </row>
    <row r="1755" spans="1:14" ht="20.25" x14ac:dyDescent="0.25">
      <c r="A1755" s="1">
        <v>57</v>
      </c>
      <c r="B1755" s="166"/>
      <c r="C1755" s="1" t="s">
        <v>1891</v>
      </c>
      <c r="D1755" s="1"/>
      <c r="E1755" s="1"/>
      <c r="F1755" s="1" t="s">
        <v>2626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9">
        <v>6</v>
      </c>
      <c r="M1755" s="50"/>
      <c r="N1755" s="1" t="e">
        <f>VLOOKUP(B1755,MICRO!E:L,8,0)</f>
        <v>#N/A</v>
      </c>
    </row>
    <row r="1756" spans="1:14" ht="20.25" x14ac:dyDescent="0.25">
      <c r="A1756" s="1">
        <v>58</v>
      </c>
      <c r="B1756" s="166"/>
      <c r="C1756" s="1" t="s">
        <v>1891</v>
      </c>
      <c r="D1756" s="1"/>
      <c r="E1756" s="1"/>
      <c r="F1756" s="1" t="s">
        <v>2627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9">
        <v>6</v>
      </c>
      <c r="M1756" s="50"/>
      <c r="N1756" s="1" t="e">
        <f>VLOOKUP(B1756,MICRO!E:L,8,0)</f>
        <v>#N/A</v>
      </c>
    </row>
    <row r="1757" spans="1:14" ht="20.25" x14ac:dyDescent="0.25">
      <c r="A1757" s="1">
        <v>59</v>
      </c>
      <c r="B1757" s="166"/>
      <c r="C1757" s="1" t="s">
        <v>1891</v>
      </c>
      <c r="D1757" s="1"/>
      <c r="E1757" s="1"/>
      <c r="F1757" s="1" t="s">
        <v>2628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9">
        <v>6</v>
      </c>
      <c r="M1757" s="50"/>
      <c r="N1757" s="1" t="e">
        <f>VLOOKUP(B1757,MICRO!E:L,8,0)</f>
        <v>#N/A</v>
      </c>
    </row>
    <row r="1758" spans="1:14" ht="20.25" x14ac:dyDescent="0.25">
      <c r="A1758" s="1">
        <v>60</v>
      </c>
      <c r="B1758" s="166"/>
      <c r="C1758" s="1" t="s">
        <v>2629</v>
      </c>
      <c r="D1758" s="1"/>
      <c r="E1758" s="1"/>
      <c r="F1758" s="1" t="s">
        <v>2630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9">
        <v>6</v>
      </c>
      <c r="M1758" s="50"/>
      <c r="N1758" s="1" t="e">
        <f>VLOOKUP(B1758,MICRO!E:L,8,0)</f>
        <v>#N/A</v>
      </c>
    </row>
    <row r="1759" spans="1:14" ht="20.25" x14ac:dyDescent="0.25">
      <c r="A1759" s="1">
        <v>61</v>
      </c>
      <c r="B1759" s="166"/>
      <c r="C1759" s="1" t="s">
        <v>2629</v>
      </c>
      <c r="D1759" s="1"/>
      <c r="E1759" s="1"/>
      <c r="F1759" s="1" t="s">
        <v>2631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9">
        <v>6</v>
      </c>
      <c r="M1759" s="50"/>
      <c r="N1759" s="1" t="e">
        <f>VLOOKUP(B1759,MICRO!E:L,8,0)</f>
        <v>#N/A</v>
      </c>
    </row>
    <row r="1760" spans="1:14" ht="20.25" x14ac:dyDescent="0.25">
      <c r="A1760" s="1">
        <v>62</v>
      </c>
      <c r="B1760" s="166"/>
      <c r="C1760" s="1" t="s">
        <v>2629</v>
      </c>
      <c r="D1760" s="1"/>
      <c r="E1760" s="1"/>
      <c r="F1760" s="1" t="s">
        <v>2632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9">
        <v>6</v>
      </c>
      <c r="M1760" s="50"/>
      <c r="N1760" s="1" t="e">
        <f>VLOOKUP(B1760,MICRO!E:L,8,0)</f>
        <v>#N/A</v>
      </c>
    </row>
    <row r="1761" spans="1:14" ht="20.25" x14ac:dyDescent="0.25">
      <c r="A1761" s="1">
        <v>63</v>
      </c>
      <c r="B1761" s="166"/>
      <c r="C1761" s="1" t="s">
        <v>1896</v>
      </c>
      <c r="D1761" s="1" t="s">
        <v>2633</v>
      </c>
      <c r="E1761" s="1"/>
      <c r="F1761" s="1" t="s">
        <v>2634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9">
        <v>6</v>
      </c>
      <c r="M1761" s="50"/>
      <c r="N1761" s="1" t="e">
        <f>VLOOKUP(B1761,MICRO!E:L,8,0)</f>
        <v>#N/A</v>
      </c>
    </row>
    <row r="1762" spans="1:14" ht="20.25" x14ac:dyDescent="0.25">
      <c r="A1762" s="1">
        <v>64</v>
      </c>
      <c r="B1762" s="166"/>
      <c r="C1762" s="1" t="s">
        <v>1896</v>
      </c>
      <c r="D1762" s="1" t="s">
        <v>2633</v>
      </c>
      <c r="E1762" s="1"/>
      <c r="F1762" s="1" t="s">
        <v>2635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9">
        <v>6</v>
      </c>
      <c r="M1762" s="50"/>
      <c r="N1762" s="1" t="e">
        <f>VLOOKUP(B1762,MICRO!E:L,8,0)</f>
        <v>#N/A</v>
      </c>
    </row>
    <row r="1763" spans="1:14" ht="20.25" x14ac:dyDescent="0.25">
      <c r="A1763" s="1">
        <v>65</v>
      </c>
      <c r="B1763" s="166"/>
      <c r="C1763" s="1" t="s">
        <v>1896</v>
      </c>
      <c r="D1763" s="1" t="s">
        <v>2633</v>
      </c>
      <c r="E1763" s="1"/>
      <c r="F1763" s="1" t="s">
        <v>2636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9">
        <v>6</v>
      </c>
      <c r="M1763" s="50"/>
      <c r="N1763" s="1" t="e">
        <f>VLOOKUP(B1763,MICRO!E:L,8,0)</f>
        <v>#N/A</v>
      </c>
    </row>
    <row r="1764" spans="1:14" ht="20.25" x14ac:dyDescent="0.25">
      <c r="A1764" s="1">
        <v>66</v>
      </c>
      <c r="B1764" s="166"/>
      <c r="C1764" s="1" t="s">
        <v>2637</v>
      </c>
      <c r="D1764" s="1" t="s">
        <v>2638</v>
      </c>
      <c r="E1764" s="1"/>
      <c r="F1764" s="1" t="s">
        <v>2639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9">
        <v>6</v>
      </c>
      <c r="M1764" s="50"/>
      <c r="N1764" s="1" t="e">
        <f>VLOOKUP(B1764,MICRO!E:L,8,0)</f>
        <v>#N/A</v>
      </c>
    </row>
    <row r="1765" spans="1:14" ht="20.25" x14ac:dyDescent="0.25">
      <c r="A1765" s="1">
        <v>67</v>
      </c>
      <c r="B1765" s="166"/>
      <c r="C1765" s="1" t="s">
        <v>2637</v>
      </c>
      <c r="D1765" s="1" t="s">
        <v>2638</v>
      </c>
      <c r="E1765" s="1"/>
      <c r="F1765" s="1" t="s">
        <v>2640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9">
        <v>6</v>
      </c>
      <c r="M1765" s="50"/>
      <c r="N1765" s="1" t="e">
        <f>VLOOKUP(B1765,MICRO!E:L,8,0)</f>
        <v>#N/A</v>
      </c>
    </row>
    <row r="1766" spans="1:14" ht="20.25" x14ac:dyDescent="0.25">
      <c r="A1766" s="1">
        <v>68</v>
      </c>
      <c r="B1766" s="166"/>
      <c r="C1766" s="1" t="s">
        <v>2637</v>
      </c>
      <c r="D1766" s="1" t="s">
        <v>2638</v>
      </c>
      <c r="E1766" s="1"/>
      <c r="F1766" s="1" t="s">
        <v>2641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9">
        <v>6</v>
      </c>
      <c r="M1766" s="50"/>
      <c r="N1766" s="1" t="e">
        <f>VLOOKUP(B1766,MICRO!E:L,8,0)</f>
        <v>#N/A</v>
      </c>
    </row>
    <row r="1767" spans="1:14" ht="20.25" x14ac:dyDescent="0.25">
      <c r="A1767" s="1">
        <v>69</v>
      </c>
      <c r="B1767" s="166"/>
      <c r="C1767" s="1" t="s">
        <v>2642</v>
      </c>
      <c r="D1767" s="1" t="s">
        <v>2643</v>
      </c>
      <c r="E1767" s="1"/>
      <c r="F1767" s="1" t="s">
        <v>2644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9">
        <v>6</v>
      </c>
      <c r="M1767" s="50"/>
      <c r="N1767" s="1" t="e">
        <f>VLOOKUP(B1767,MICRO!E:L,8,0)</f>
        <v>#N/A</v>
      </c>
    </row>
    <row r="1768" spans="1:14" ht="20.25" x14ac:dyDescent="0.25">
      <c r="A1768" s="1">
        <v>70</v>
      </c>
      <c r="B1768" s="166"/>
      <c r="C1768" s="1" t="s">
        <v>2642</v>
      </c>
      <c r="D1768" s="1" t="s">
        <v>2643</v>
      </c>
      <c r="E1768" s="1"/>
      <c r="F1768" s="1" t="s">
        <v>2645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9">
        <v>6</v>
      </c>
      <c r="M1768" s="50"/>
      <c r="N1768" s="1" t="e">
        <f>VLOOKUP(B1768,MICRO!E:L,8,0)</f>
        <v>#N/A</v>
      </c>
    </row>
    <row r="1769" spans="1:14" ht="20.25" x14ac:dyDescent="0.25">
      <c r="A1769" s="1">
        <v>71</v>
      </c>
      <c r="B1769" s="166"/>
      <c r="C1769" s="1" t="s">
        <v>2642</v>
      </c>
      <c r="D1769" s="1" t="s">
        <v>2643</v>
      </c>
      <c r="E1769" s="1"/>
      <c r="F1769" s="1" t="s">
        <v>2646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9">
        <v>6</v>
      </c>
      <c r="M1769" s="50"/>
      <c r="N1769" s="1" t="e">
        <f>VLOOKUP(B1769,MICRO!E:L,8,0)</f>
        <v>#N/A</v>
      </c>
    </row>
    <row r="1770" spans="1:14" ht="20.25" x14ac:dyDescent="0.25">
      <c r="A1770" s="1">
        <v>72</v>
      </c>
      <c r="B1770" s="166"/>
      <c r="C1770" s="1" t="s">
        <v>2647</v>
      </c>
      <c r="D1770" s="1" t="s">
        <v>2648</v>
      </c>
      <c r="E1770" s="1"/>
      <c r="F1770" s="1" t="s">
        <v>2649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9">
        <v>6</v>
      </c>
      <c r="M1770" s="50"/>
      <c r="N1770" s="1" t="e">
        <f>VLOOKUP(B1770,MICRO!E:L,8,0)</f>
        <v>#N/A</v>
      </c>
    </row>
    <row r="1771" spans="1:14" ht="20.25" x14ac:dyDescent="0.25">
      <c r="A1771" s="1">
        <v>73</v>
      </c>
      <c r="B1771" s="166"/>
      <c r="C1771" s="1" t="s">
        <v>2647</v>
      </c>
      <c r="D1771" s="1" t="s">
        <v>2648</v>
      </c>
      <c r="E1771" s="1"/>
      <c r="F1771" s="1" t="s">
        <v>2650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9">
        <v>6</v>
      </c>
      <c r="M1771" s="50"/>
      <c r="N1771" s="1" t="e">
        <f>VLOOKUP(B1771,MICRO!E:L,8,0)</f>
        <v>#N/A</v>
      </c>
    </row>
    <row r="1772" spans="1:14" ht="20.25" x14ac:dyDescent="0.25">
      <c r="A1772" s="1">
        <v>74</v>
      </c>
      <c r="B1772" s="166"/>
      <c r="C1772" s="1" t="s">
        <v>2647</v>
      </c>
      <c r="D1772" s="1" t="s">
        <v>2648</v>
      </c>
      <c r="E1772" s="1"/>
      <c r="F1772" s="1" t="s">
        <v>2651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9">
        <v>6</v>
      </c>
      <c r="M1772" s="50"/>
      <c r="N1772" s="1" t="e">
        <f>VLOOKUP(B1772,MICRO!E:L,8,0)</f>
        <v>#N/A</v>
      </c>
    </row>
    <row r="1773" spans="1:14" ht="20.25" x14ac:dyDescent="0.25">
      <c r="A1773" s="1">
        <v>75</v>
      </c>
      <c r="B1773" s="166"/>
      <c r="C1773" s="1" t="s">
        <v>1907</v>
      </c>
      <c r="D1773" s="1" t="s">
        <v>2652</v>
      </c>
      <c r="E1773" s="1"/>
      <c r="F1773" s="1" t="s">
        <v>2653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9">
        <v>6</v>
      </c>
      <c r="M1773" s="50"/>
      <c r="N1773" s="1" t="e">
        <f>VLOOKUP(B1773,MICRO!E:L,8,0)</f>
        <v>#N/A</v>
      </c>
    </row>
    <row r="1774" spans="1:14" ht="20.25" x14ac:dyDescent="0.25">
      <c r="A1774" s="1">
        <v>76</v>
      </c>
      <c r="B1774" s="166"/>
      <c r="C1774" s="1" t="s">
        <v>1907</v>
      </c>
      <c r="D1774" s="1" t="s">
        <v>2652</v>
      </c>
      <c r="E1774" s="1"/>
      <c r="F1774" s="1" t="s">
        <v>2654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9">
        <v>6</v>
      </c>
      <c r="M1774" s="50"/>
      <c r="N1774" s="1" t="e">
        <f>VLOOKUP(B1774,MICRO!E:L,8,0)</f>
        <v>#N/A</v>
      </c>
    </row>
    <row r="1775" spans="1:14" ht="20.25" x14ac:dyDescent="0.25">
      <c r="A1775" s="1">
        <v>77</v>
      </c>
      <c r="B1775" s="166"/>
      <c r="C1775" s="1" t="s">
        <v>1907</v>
      </c>
      <c r="D1775" s="1" t="s">
        <v>2652</v>
      </c>
      <c r="E1775" s="1"/>
      <c r="F1775" s="1" t="s">
        <v>2655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9">
        <v>6</v>
      </c>
      <c r="M1775" s="50"/>
      <c r="N1775" s="1" t="e">
        <f>VLOOKUP(B1775,MICRO!E:L,8,0)</f>
        <v>#N/A</v>
      </c>
    </row>
    <row r="1776" spans="1:14" ht="20.25" x14ac:dyDescent="0.25">
      <c r="A1776" s="1">
        <v>78</v>
      </c>
      <c r="B1776" s="166"/>
      <c r="C1776" s="1" t="s">
        <v>1907</v>
      </c>
      <c r="D1776" s="1" t="s">
        <v>2652</v>
      </c>
      <c r="E1776" s="1"/>
      <c r="F1776" s="1" t="s">
        <v>2656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9">
        <v>6</v>
      </c>
      <c r="M1776" s="50"/>
      <c r="N1776" s="1" t="e">
        <f>VLOOKUP(B1776,MICRO!E:L,8,0)</f>
        <v>#N/A</v>
      </c>
    </row>
    <row r="1777" spans="1:14" ht="20.25" x14ac:dyDescent="0.25">
      <c r="A1777" s="1">
        <v>79</v>
      </c>
      <c r="B1777" s="166"/>
      <c r="C1777" s="1" t="s">
        <v>1907</v>
      </c>
      <c r="D1777" s="1" t="s">
        <v>2652</v>
      </c>
      <c r="E1777" s="1"/>
      <c r="F1777" s="1" t="s">
        <v>2657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9">
        <v>6</v>
      </c>
      <c r="M1777" s="50"/>
      <c r="N1777" s="1" t="e">
        <f>VLOOKUP(B1777,MICRO!E:L,8,0)</f>
        <v>#N/A</v>
      </c>
    </row>
    <row r="1778" spans="1:14" ht="20.25" x14ac:dyDescent="0.25">
      <c r="A1778" s="1">
        <v>80</v>
      </c>
      <c r="B1778" s="166"/>
      <c r="C1778" s="1" t="s">
        <v>1907</v>
      </c>
      <c r="D1778" s="1" t="s">
        <v>2652</v>
      </c>
      <c r="E1778" s="1"/>
      <c r="F1778" s="1" t="s">
        <v>2658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9">
        <v>6</v>
      </c>
      <c r="M1778" s="50"/>
      <c r="N1778" s="1" t="e">
        <f>VLOOKUP(B1778,MICRO!E:L,8,0)</f>
        <v>#N/A</v>
      </c>
    </row>
    <row r="1779" spans="1:14" ht="20.25" x14ac:dyDescent="0.25">
      <c r="A1779" s="1">
        <v>81</v>
      </c>
      <c r="B1779" s="166"/>
      <c r="C1779" s="1" t="s">
        <v>2659</v>
      </c>
      <c r="D1779" s="1"/>
      <c r="E1779" s="1"/>
      <c r="F1779" s="1" t="s">
        <v>2660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9">
        <v>6</v>
      </c>
      <c r="M1779" s="50"/>
      <c r="N1779" s="1" t="e">
        <f>VLOOKUP(B1779,MICRO!E:L,8,0)</f>
        <v>#N/A</v>
      </c>
    </row>
    <row r="1780" spans="1:14" ht="20.25" x14ac:dyDescent="0.25">
      <c r="A1780" s="1">
        <v>82</v>
      </c>
      <c r="B1780" s="166"/>
      <c r="C1780" s="1" t="s">
        <v>2659</v>
      </c>
      <c r="D1780" s="1"/>
      <c r="E1780" s="1"/>
      <c r="F1780" s="1" t="s">
        <v>2661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9">
        <v>6</v>
      </c>
      <c r="M1780" s="50"/>
      <c r="N1780" s="1" t="e">
        <f>VLOOKUP(B1780,MICRO!E:L,8,0)</f>
        <v>#N/A</v>
      </c>
    </row>
    <row r="1781" spans="1:14" ht="20.25" x14ac:dyDescent="0.25">
      <c r="A1781" s="1">
        <v>83</v>
      </c>
      <c r="B1781" s="166"/>
      <c r="C1781" s="1" t="s">
        <v>2659</v>
      </c>
      <c r="D1781" s="1"/>
      <c r="E1781" s="1"/>
      <c r="F1781" s="1" t="s">
        <v>2662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9">
        <v>6</v>
      </c>
      <c r="M1781" s="50"/>
      <c r="N1781" s="1" t="e">
        <f>VLOOKUP(B1781,MICRO!E:L,8,0)</f>
        <v>#N/A</v>
      </c>
    </row>
    <row r="1782" spans="1:14" ht="20.25" x14ac:dyDescent="0.25">
      <c r="A1782" s="1">
        <v>84</v>
      </c>
      <c r="B1782" s="166"/>
      <c r="C1782" s="1" t="s">
        <v>1909</v>
      </c>
      <c r="D1782" s="1" t="s">
        <v>2663</v>
      </c>
      <c r="E1782" s="1"/>
      <c r="F1782" s="1" t="s">
        <v>2664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9">
        <v>6</v>
      </c>
      <c r="M1782" s="50"/>
      <c r="N1782" s="1" t="e">
        <f>VLOOKUP(B1782,MICRO!E:L,8,0)</f>
        <v>#N/A</v>
      </c>
    </row>
    <row r="1783" spans="1:14" ht="20.25" x14ac:dyDescent="0.25">
      <c r="A1783" s="1">
        <v>85</v>
      </c>
      <c r="B1783" s="166"/>
      <c r="C1783" s="1" t="s">
        <v>1909</v>
      </c>
      <c r="D1783" s="1" t="s">
        <v>2663</v>
      </c>
      <c r="E1783" s="1"/>
      <c r="F1783" s="1" t="s">
        <v>2665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9">
        <v>6</v>
      </c>
      <c r="M1783" s="50"/>
      <c r="N1783" s="1" t="e">
        <f>VLOOKUP(B1783,MICRO!E:L,8,0)</f>
        <v>#N/A</v>
      </c>
    </row>
    <row r="1784" spans="1:14" ht="20.25" x14ac:dyDescent="0.25">
      <c r="A1784" s="1">
        <v>86</v>
      </c>
      <c r="B1784" s="166"/>
      <c r="C1784" s="1" t="s">
        <v>1909</v>
      </c>
      <c r="D1784" s="1" t="s">
        <v>2663</v>
      </c>
      <c r="E1784" s="1"/>
      <c r="F1784" s="1" t="s">
        <v>2666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9">
        <v>6</v>
      </c>
      <c r="M1784" s="50"/>
      <c r="N1784" s="1" t="e">
        <f>VLOOKUP(B1784,MICRO!E:L,8,0)</f>
        <v>#N/A</v>
      </c>
    </row>
    <row r="1785" spans="1:14" ht="20.25" x14ac:dyDescent="0.25">
      <c r="A1785" s="1">
        <v>87</v>
      </c>
      <c r="B1785" s="166"/>
      <c r="C1785" s="1" t="s">
        <v>1909</v>
      </c>
      <c r="D1785" s="1" t="s">
        <v>2663</v>
      </c>
      <c r="E1785" s="1"/>
      <c r="F1785" s="1" t="s">
        <v>2667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9">
        <v>6</v>
      </c>
      <c r="M1785" s="50"/>
      <c r="N1785" s="1" t="e">
        <f>VLOOKUP(B1785,MICRO!E:L,8,0)</f>
        <v>#N/A</v>
      </c>
    </row>
    <row r="1786" spans="1:14" ht="20.25" x14ac:dyDescent="0.25">
      <c r="A1786" s="1">
        <v>88</v>
      </c>
      <c r="B1786" s="166"/>
      <c r="C1786" s="1" t="s">
        <v>1910</v>
      </c>
      <c r="D1786" s="1"/>
      <c r="E1786" s="1"/>
      <c r="F1786" s="1" t="s">
        <v>2668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9">
        <v>6</v>
      </c>
      <c r="M1786" s="50"/>
      <c r="N1786" s="1" t="e">
        <f>VLOOKUP(B1786,MICRO!E:L,8,0)</f>
        <v>#N/A</v>
      </c>
    </row>
    <row r="1787" spans="1:14" ht="20.25" x14ac:dyDescent="0.25">
      <c r="A1787" s="1">
        <v>89</v>
      </c>
      <c r="B1787" s="166"/>
      <c r="C1787" s="1" t="s">
        <v>1910</v>
      </c>
      <c r="D1787" s="1"/>
      <c r="E1787" s="1"/>
      <c r="F1787" s="1" t="s">
        <v>2669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9">
        <v>6</v>
      </c>
      <c r="M1787" s="50"/>
      <c r="N1787" s="1" t="e">
        <f>VLOOKUP(B1787,MICRO!E:L,8,0)</f>
        <v>#N/A</v>
      </c>
    </row>
    <row r="1788" spans="1:14" ht="20.25" x14ac:dyDescent="0.25">
      <c r="A1788" s="1">
        <v>90</v>
      </c>
      <c r="B1788" s="166"/>
      <c r="C1788" s="1" t="s">
        <v>1910</v>
      </c>
      <c r="D1788" s="1"/>
      <c r="E1788" s="1"/>
      <c r="F1788" s="1" t="s">
        <v>2670</v>
      </c>
      <c r="G1788" s="1"/>
      <c r="H1788" s="1" t="s">
        <v>19</v>
      </c>
      <c r="I1788" s="1"/>
      <c r="J1788" s="1">
        <v>0.01</v>
      </c>
      <c r="K1788" s="1">
        <v>0</v>
      </c>
      <c r="L1788" s="49">
        <v>6</v>
      </c>
      <c r="M1788" s="50"/>
      <c r="N1788" s="1" t="e">
        <f>VLOOKUP(B1788,MICRO!E:L,8,0)</f>
        <v>#N/A</v>
      </c>
    </row>
    <row r="1789" spans="1:14" ht="20.25" x14ac:dyDescent="0.25">
      <c r="A1789" s="1">
        <v>91</v>
      </c>
      <c r="B1789" s="166"/>
      <c r="C1789" s="1" t="s">
        <v>1910</v>
      </c>
      <c r="D1789" s="1"/>
      <c r="E1789" s="1"/>
      <c r="F1789" s="1" t="s">
        <v>2671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9">
        <v>6</v>
      </c>
      <c r="M1789" s="50"/>
      <c r="N1789" s="1" t="e">
        <f>VLOOKUP(B1789,MICRO!E:L,8,0)</f>
        <v>#N/A</v>
      </c>
    </row>
    <row r="1790" spans="1:14" ht="20.25" x14ac:dyDescent="0.25">
      <c r="A1790" s="1">
        <v>92</v>
      </c>
      <c r="B1790" s="166"/>
      <c r="C1790" s="1" t="s">
        <v>1910</v>
      </c>
      <c r="D1790" s="1"/>
      <c r="E1790" s="1"/>
      <c r="F1790" s="1" t="s">
        <v>2672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9">
        <v>6</v>
      </c>
      <c r="M1790" s="50"/>
      <c r="N1790" s="1" t="e">
        <f>VLOOKUP(B1790,MICRO!E:L,8,0)</f>
        <v>#N/A</v>
      </c>
    </row>
    <row r="1791" spans="1:14" ht="20.25" x14ac:dyDescent="0.25">
      <c r="A1791" s="1">
        <v>93</v>
      </c>
      <c r="B1791" s="166"/>
      <c r="C1791" s="1" t="s">
        <v>1910</v>
      </c>
      <c r="D1791" s="1"/>
      <c r="E1791" s="1"/>
      <c r="F1791" s="1" t="s">
        <v>2673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9">
        <v>6</v>
      </c>
      <c r="M1791" s="50"/>
      <c r="N1791" s="1" t="e">
        <f>VLOOKUP(B1791,MICRO!E:L,8,0)</f>
        <v>#N/A</v>
      </c>
    </row>
    <row r="1792" spans="1:14" ht="20.25" x14ac:dyDescent="0.25">
      <c r="A1792" s="1">
        <v>94</v>
      </c>
      <c r="B1792" s="166"/>
      <c r="C1792" s="1" t="s">
        <v>1910</v>
      </c>
      <c r="D1792" s="1"/>
      <c r="E1792" s="1"/>
      <c r="F1792" s="1" t="s">
        <v>2674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9">
        <v>6</v>
      </c>
      <c r="M1792" s="50"/>
      <c r="N1792" s="1" t="e">
        <f>VLOOKUP(B1792,MICRO!E:L,8,0)</f>
        <v>#N/A</v>
      </c>
    </row>
    <row r="1793" spans="1:14" ht="20.25" x14ac:dyDescent="0.25">
      <c r="A1793" s="1">
        <v>95</v>
      </c>
      <c r="B1793" s="166"/>
      <c r="C1793" s="1" t="s">
        <v>1910</v>
      </c>
      <c r="D1793" s="1"/>
      <c r="E1793" s="1"/>
      <c r="F1793" s="1" t="s">
        <v>2675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9">
        <v>6</v>
      </c>
      <c r="M1793" s="50"/>
      <c r="N1793" s="1" t="e">
        <f>VLOOKUP(B1793,MICRO!E:L,8,0)</f>
        <v>#N/A</v>
      </c>
    </row>
    <row r="1794" spans="1:14" ht="20.25" x14ac:dyDescent="0.25">
      <c r="A1794" s="1">
        <v>96</v>
      </c>
      <c r="B1794" s="166"/>
      <c r="C1794" s="1" t="s">
        <v>1910</v>
      </c>
      <c r="D1794" s="1"/>
      <c r="E1794" s="1"/>
      <c r="F1794" s="1" t="s">
        <v>2676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9">
        <v>6</v>
      </c>
      <c r="M1794" s="50"/>
      <c r="N1794" s="1" t="e">
        <f>VLOOKUP(B1794,MICRO!E:L,8,0)</f>
        <v>#N/A</v>
      </c>
    </row>
    <row r="1795" spans="1:14" ht="20.25" x14ac:dyDescent="0.25">
      <c r="A1795" s="1">
        <v>97</v>
      </c>
      <c r="B1795" s="166"/>
      <c r="C1795" s="1" t="s">
        <v>1911</v>
      </c>
      <c r="D1795" s="1"/>
      <c r="E1795" s="1"/>
      <c r="F1795" s="1" t="s">
        <v>2677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9">
        <v>6</v>
      </c>
      <c r="M1795" s="50"/>
      <c r="N1795" s="1" t="e">
        <f>VLOOKUP(B1795,MICRO!E:L,8,0)</f>
        <v>#N/A</v>
      </c>
    </row>
    <row r="1796" spans="1:14" ht="20.25" x14ac:dyDescent="0.25">
      <c r="A1796" s="1">
        <v>98</v>
      </c>
      <c r="B1796" s="166"/>
      <c r="C1796" s="1" t="s">
        <v>1911</v>
      </c>
      <c r="D1796" s="1"/>
      <c r="E1796" s="1"/>
      <c r="F1796" s="1" t="s">
        <v>2678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9">
        <v>6</v>
      </c>
      <c r="M1796" s="50"/>
      <c r="N1796" s="1" t="e">
        <f>VLOOKUP(B1796,MICRO!E:L,8,0)</f>
        <v>#N/A</v>
      </c>
    </row>
    <row r="1797" spans="1:14" ht="20.25" x14ac:dyDescent="0.25">
      <c r="A1797" s="1">
        <v>99</v>
      </c>
      <c r="B1797" s="166"/>
      <c r="C1797" s="1" t="s">
        <v>1911</v>
      </c>
      <c r="D1797" s="1"/>
      <c r="E1797" s="1"/>
      <c r="F1797" s="1" t="s">
        <v>2679</v>
      </c>
      <c r="G1797" s="1"/>
      <c r="H1797" s="1" t="s">
        <v>19</v>
      </c>
      <c r="I1797" s="1"/>
      <c r="J1797" s="1">
        <v>0.01</v>
      </c>
      <c r="K1797" s="1">
        <v>0</v>
      </c>
      <c r="L1797" s="49">
        <v>6</v>
      </c>
      <c r="M1797" s="50"/>
      <c r="N1797" s="1" t="e">
        <f>VLOOKUP(B1797,MICRO!E:L,8,0)</f>
        <v>#N/A</v>
      </c>
    </row>
    <row r="1798" spans="1:14" ht="20.25" x14ac:dyDescent="0.25">
      <c r="A1798" s="1">
        <v>100</v>
      </c>
      <c r="B1798" s="166"/>
      <c r="C1798" s="1" t="s">
        <v>1912</v>
      </c>
      <c r="D1798" s="1"/>
      <c r="E1798" s="1"/>
      <c r="F1798" s="1" t="s">
        <v>2680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9">
        <v>6</v>
      </c>
      <c r="M1798" s="50"/>
      <c r="N1798" s="1" t="e">
        <f>VLOOKUP(B1798,MICRO!E:L,8,0)</f>
        <v>#N/A</v>
      </c>
    </row>
    <row r="1799" spans="1:14" ht="20.25" x14ac:dyDescent="0.25">
      <c r="A1799" s="1">
        <v>101</v>
      </c>
      <c r="B1799" s="166"/>
      <c r="C1799" s="1" t="s">
        <v>1915</v>
      </c>
      <c r="D1799" s="1"/>
      <c r="E1799" s="1"/>
      <c r="F1799" s="1" t="s">
        <v>2681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9">
        <v>6</v>
      </c>
      <c r="M1799" s="50"/>
      <c r="N1799" s="1" t="e">
        <f>VLOOKUP(B1799,MICRO!E:L,8,0)</f>
        <v>#N/A</v>
      </c>
    </row>
    <row r="1800" spans="1:14" ht="20.25" x14ac:dyDescent="0.25">
      <c r="A1800" s="1">
        <v>102</v>
      </c>
      <c r="B1800" s="166"/>
      <c r="C1800" s="1" t="s">
        <v>1915</v>
      </c>
      <c r="D1800" s="1"/>
      <c r="E1800" s="1"/>
      <c r="F1800" s="1" t="s">
        <v>2682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9">
        <v>6</v>
      </c>
      <c r="M1800" s="50"/>
      <c r="N1800" s="1" t="e">
        <f>VLOOKUP(B1800,MICRO!E:L,8,0)</f>
        <v>#N/A</v>
      </c>
    </row>
    <row r="1801" spans="1:14" ht="20.25" x14ac:dyDescent="0.25">
      <c r="A1801" s="1">
        <v>103</v>
      </c>
      <c r="B1801" s="166"/>
      <c r="C1801" s="1" t="s">
        <v>1915</v>
      </c>
      <c r="D1801" s="1"/>
      <c r="E1801" s="1"/>
      <c r="F1801" s="1" t="s">
        <v>2683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9">
        <v>6</v>
      </c>
      <c r="M1801" s="50"/>
      <c r="N1801" s="1" t="e">
        <f>VLOOKUP(B1801,MICRO!E:L,8,0)</f>
        <v>#N/A</v>
      </c>
    </row>
    <row r="1802" spans="1:14" ht="20.25" x14ac:dyDescent="0.25">
      <c r="A1802" s="1">
        <v>104</v>
      </c>
      <c r="B1802" s="166"/>
      <c r="C1802" s="1" t="s">
        <v>1858</v>
      </c>
      <c r="D1802" s="1"/>
      <c r="E1802" s="1"/>
      <c r="F1802" s="1" t="s">
        <v>2684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9">
        <v>6</v>
      </c>
      <c r="M1802" s="50"/>
      <c r="N1802" s="1" t="e">
        <f>VLOOKUP(B1802,MICRO!E:L,8,0)</f>
        <v>#N/A</v>
      </c>
    </row>
    <row r="1803" spans="1:14" ht="20.25" x14ac:dyDescent="0.25">
      <c r="A1803" s="1">
        <v>105</v>
      </c>
      <c r="B1803" s="166"/>
      <c r="C1803" s="1" t="s">
        <v>2685</v>
      </c>
      <c r="D1803" s="1"/>
      <c r="E1803" s="1"/>
      <c r="F1803" s="1" t="s">
        <v>2686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9">
        <v>6</v>
      </c>
      <c r="M1803" s="50"/>
      <c r="N1803" s="1" t="e">
        <f>VLOOKUP(B1803,MICRO!E:L,8,0)</f>
        <v>#N/A</v>
      </c>
    </row>
    <row r="1804" spans="1:14" ht="20.25" x14ac:dyDescent="0.25">
      <c r="A1804" s="1">
        <v>106</v>
      </c>
      <c r="B1804" s="166"/>
      <c r="C1804" s="1" t="s">
        <v>2685</v>
      </c>
      <c r="D1804" s="1"/>
      <c r="E1804" s="1"/>
      <c r="F1804" s="1" t="s">
        <v>2687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9">
        <v>6</v>
      </c>
      <c r="M1804" s="50"/>
      <c r="N1804" s="1" t="e">
        <f>VLOOKUP(B1804,MICRO!E:L,8,0)</f>
        <v>#N/A</v>
      </c>
    </row>
    <row r="1805" spans="1:14" ht="20.25" x14ac:dyDescent="0.25">
      <c r="A1805" s="1">
        <v>107</v>
      </c>
      <c r="B1805" s="166"/>
      <c r="C1805" s="1" t="s">
        <v>2685</v>
      </c>
      <c r="D1805" s="1"/>
      <c r="E1805" s="1"/>
      <c r="F1805" s="1" t="s">
        <v>2688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9">
        <v>6</v>
      </c>
      <c r="M1805" s="50"/>
      <c r="N1805" s="1" t="e">
        <f>VLOOKUP(B1805,MICRO!E:L,8,0)</f>
        <v>#N/A</v>
      </c>
    </row>
    <row r="1806" spans="1:14" ht="20.25" x14ac:dyDescent="0.25">
      <c r="A1806" s="1">
        <v>108</v>
      </c>
      <c r="B1806" s="166"/>
      <c r="C1806" s="1" t="s">
        <v>2685</v>
      </c>
      <c r="D1806" s="1"/>
      <c r="E1806" s="1"/>
      <c r="F1806" s="1" t="s">
        <v>2689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9">
        <v>6</v>
      </c>
      <c r="M1806" s="50"/>
      <c r="N1806" s="1" t="e">
        <f>VLOOKUP(B1806,MICRO!E:L,8,0)</f>
        <v>#N/A</v>
      </c>
    </row>
    <row r="1807" spans="1:14" ht="20.25" x14ac:dyDescent="0.25">
      <c r="A1807" s="1">
        <v>109</v>
      </c>
      <c r="B1807" s="166"/>
      <c r="C1807" s="1" t="s">
        <v>2690</v>
      </c>
      <c r="D1807" s="1"/>
      <c r="E1807" s="1"/>
      <c r="F1807" s="1" t="s">
        <v>2691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9">
        <v>6</v>
      </c>
      <c r="M1807" s="50"/>
      <c r="N1807" s="1" t="e">
        <f>VLOOKUP(B1807,MICRO!E:L,8,0)</f>
        <v>#N/A</v>
      </c>
    </row>
    <row r="1808" spans="1:14" ht="20.25" x14ac:dyDescent="0.25">
      <c r="A1808" s="1">
        <v>110</v>
      </c>
      <c r="B1808" s="166"/>
      <c r="C1808" s="1" t="s">
        <v>2690</v>
      </c>
      <c r="D1808" s="1"/>
      <c r="E1808" s="1"/>
      <c r="F1808" s="1" t="s">
        <v>2692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9">
        <v>6</v>
      </c>
      <c r="M1808" s="50"/>
      <c r="N1808" s="1" t="e">
        <f>VLOOKUP(B1808,MICRO!E:L,8,0)</f>
        <v>#N/A</v>
      </c>
    </row>
    <row r="1809" spans="1:14" ht="20.25" x14ac:dyDescent="0.25">
      <c r="A1809" s="1">
        <v>111</v>
      </c>
      <c r="B1809" s="166"/>
      <c r="C1809" s="1" t="s">
        <v>2690</v>
      </c>
      <c r="D1809" s="1"/>
      <c r="E1809" s="1"/>
      <c r="F1809" s="1" t="s">
        <v>2693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9">
        <v>6</v>
      </c>
      <c r="M1809" s="50"/>
      <c r="N1809" s="1" t="e">
        <f>VLOOKUP(B1809,MICRO!E:L,8,0)</f>
        <v>#N/A</v>
      </c>
    </row>
    <row r="1810" spans="1:14" ht="20.25" x14ac:dyDescent="0.25">
      <c r="A1810" s="1">
        <v>112</v>
      </c>
      <c r="B1810" s="166"/>
      <c r="C1810" s="1" t="s">
        <v>2690</v>
      </c>
      <c r="D1810" s="1"/>
      <c r="E1810" s="1"/>
      <c r="F1810" s="1" t="s">
        <v>2691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9">
        <v>6</v>
      </c>
      <c r="M1810" s="50"/>
      <c r="N1810" s="1" t="e">
        <f>VLOOKUP(B1810,MICRO!E:L,8,0)</f>
        <v>#N/A</v>
      </c>
    </row>
    <row r="1811" spans="1:14" ht="20.25" x14ac:dyDescent="0.25">
      <c r="A1811" s="1">
        <v>113</v>
      </c>
      <c r="B1811" s="166"/>
      <c r="C1811" s="1" t="s">
        <v>2690</v>
      </c>
      <c r="D1811" s="1"/>
      <c r="E1811" s="1"/>
      <c r="F1811" s="1" t="s">
        <v>2694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9">
        <v>6</v>
      </c>
      <c r="M1811" s="50"/>
      <c r="N1811" s="1" t="e">
        <f>VLOOKUP(B1811,MICRO!E:L,8,0)</f>
        <v>#N/A</v>
      </c>
    </row>
    <row r="1812" spans="1:14" ht="20.25" x14ac:dyDescent="0.25">
      <c r="A1812" s="1">
        <v>114</v>
      </c>
      <c r="B1812" s="166"/>
      <c r="C1812" s="1" t="s">
        <v>2695</v>
      </c>
      <c r="D1812" s="1"/>
      <c r="E1812" s="1"/>
      <c r="F1812" s="1" t="s">
        <v>2696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9">
        <v>6</v>
      </c>
      <c r="M1812" s="50"/>
      <c r="N1812" s="1" t="e">
        <f>VLOOKUP(B1812,MICRO!E:L,8,0)</f>
        <v>#N/A</v>
      </c>
    </row>
    <row r="1813" spans="1:14" ht="20.25" x14ac:dyDescent="0.25">
      <c r="A1813" s="1">
        <v>115</v>
      </c>
      <c r="B1813" s="166"/>
      <c r="C1813" s="1" t="s">
        <v>2695</v>
      </c>
      <c r="D1813" s="1"/>
      <c r="E1813" s="1"/>
      <c r="F1813" s="1" t="s">
        <v>2697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9">
        <v>6</v>
      </c>
      <c r="M1813" s="50"/>
      <c r="N1813" s="1" t="e">
        <f>VLOOKUP(B1813,MICRO!E:L,8,0)</f>
        <v>#N/A</v>
      </c>
    </row>
    <row r="1814" spans="1:14" ht="20.25" x14ac:dyDescent="0.25">
      <c r="A1814" s="1">
        <v>116</v>
      </c>
      <c r="B1814" s="166"/>
      <c r="C1814" s="1" t="s">
        <v>2695</v>
      </c>
      <c r="D1814" s="1"/>
      <c r="E1814" s="1"/>
      <c r="F1814" s="1" t="s">
        <v>2698</v>
      </c>
      <c r="G1814" s="1"/>
      <c r="H1814" s="1" t="s">
        <v>19</v>
      </c>
      <c r="I1814" s="1"/>
      <c r="J1814" s="1">
        <v>0.01</v>
      </c>
      <c r="K1814" s="1">
        <v>0</v>
      </c>
      <c r="L1814" s="49">
        <v>6</v>
      </c>
      <c r="M1814" s="50"/>
      <c r="N1814" s="1" t="e">
        <f>VLOOKUP(B1814,MICRO!E:L,8,0)</f>
        <v>#N/A</v>
      </c>
    </row>
    <row r="1815" spans="1:14" ht="20.25" x14ac:dyDescent="0.25">
      <c r="A1815" s="1">
        <v>117</v>
      </c>
      <c r="B1815" s="166"/>
      <c r="C1815" s="1" t="s">
        <v>2695</v>
      </c>
      <c r="D1815" s="1"/>
      <c r="E1815" s="1"/>
      <c r="F1815" s="1" t="s">
        <v>2699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9">
        <v>6</v>
      </c>
      <c r="M1815" s="50"/>
      <c r="N1815" s="1" t="e">
        <f>VLOOKUP(B1815,MICRO!E:L,8,0)</f>
        <v>#N/A</v>
      </c>
    </row>
    <row r="1816" spans="1:14" ht="20.25" x14ac:dyDescent="0.25">
      <c r="A1816" s="1">
        <v>118</v>
      </c>
      <c r="B1816" s="166"/>
      <c r="C1816" s="1" t="s">
        <v>2695</v>
      </c>
      <c r="D1816" s="1"/>
      <c r="E1816" s="1"/>
      <c r="F1816" s="1" t="s">
        <v>2700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9">
        <v>6</v>
      </c>
      <c r="M1816" s="50"/>
      <c r="N1816" s="1" t="e">
        <f>VLOOKUP(B1816,MICRO!E:L,8,0)</f>
        <v>#N/A</v>
      </c>
    </row>
    <row r="1817" spans="1:14" ht="20.25" x14ac:dyDescent="0.25">
      <c r="A1817" s="1">
        <v>119</v>
      </c>
      <c r="B1817" s="166"/>
      <c r="C1817" s="1" t="s">
        <v>2695</v>
      </c>
      <c r="D1817" s="1"/>
      <c r="E1817" s="1"/>
      <c r="F1817" s="1" t="s">
        <v>2701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9">
        <v>6</v>
      </c>
      <c r="M1817" s="50"/>
      <c r="N1817" s="1" t="e">
        <f>VLOOKUP(B1817,MICRO!E:L,8,0)</f>
        <v>#N/A</v>
      </c>
    </row>
    <row r="1818" spans="1:14" ht="20.25" x14ac:dyDescent="0.25">
      <c r="A1818" s="1">
        <v>120</v>
      </c>
      <c r="B1818" s="166"/>
      <c r="C1818" s="1" t="s">
        <v>2695</v>
      </c>
      <c r="D1818" s="1"/>
      <c r="E1818" s="1"/>
      <c r="F1818" s="1" t="s">
        <v>2702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9">
        <v>6</v>
      </c>
      <c r="M1818" s="50"/>
      <c r="N1818" s="1" t="e">
        <f>VLOOKUP(B1818,MICRO!E:L,8,0)</f>
        <v>#N/A</v>
      </c>
    </row>
    <row r="1819" spans="1:14" ht="20.25" x14ac:dyDescent="0.25">
      <c r="A1819" s="1">
        <v>121</v>
      </c>
      <c r="B1819" s="166"/>
      <c r="C1819" s="1" t="s">
        <v>1398</v>
      </c>
      <c r="D1819" s="1"/>
      <c r="E1819" s="1"/>
      <c r="F1819" s="1" t="s">
        <v>2703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9">
        <v>6</v>
      </c>
      <c r="M1819" s="50"/>
      <c r="N1819" s="1" t="e">
        <f>VLOOKUP(B1819,MICRO!E:L,8,0)</f>
        <v>#N/A</v>
      </c>
    </row>
    <row r="1820" spans="1:14" ht="20.25" x14ac:dyDescent="0.25">
      <c r="A1820" s="1">
        <v>122</v>
      </c>
      <c r="B1820" s="166"/>
      <c r="C1820" s="1" t="s">
        <v>1398</v>
      </c>
      <c r="D1820" s="1"/>
      <c r="E1820" s="1"/>
      <c r="F1820" s="1" t="s">
        <v>2704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9">
        <v>6</v>
      </c>
      <c r="M1820" s="50"/>
      <c r="N1820" s="1" t="e">
        <f>VLOOKUP(B1820,MICRO!E:L,8,0)</f>
        <v>#N/A</v>
      </c>
    </row>
    <row r="1821" spans="1:14" ht="20.25" x14ac:dyDescent="0.25">
      <c r="A1821" s="1">
        <v>123</v>
      </c>
      <c r="B1821" s="166"/>
      <c r="C1821" s="1" t="s">
        <v>1398</v>
      </c>
      <c r="D1821" s="1"/>
      <c r="E1821" s="1"/>
      <c r="F1821" s="1" t="s">
        <v>2705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9">
        <v>6</v>
      </c>
      <c r="M1821" s="50"/>
      <c r="N1821" s="1" t="e">
        <f>VLOOKUP(B1821,MICRO!E:L,8,0)</f>
        <v>#N/A</v>
      </c>
    </row>
    <row r="1822" spans="1:14" ht="20.25" x14ac:dyDescent="0.25">
      <c r="A1822" s="1">
        <v>124</v>
      </c>
      <c r="B1822" s="166"/>
      <c r="C1822" s="1" t="s">
        <v>1398</v>
      </c>
      <c r="D1822" s="1"/>
      <c r="E1822" s="1"/>
      <c r="F1822" s="1" t="s">
        <v>2706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9">
        <v>6</v>
      </c>
      <c r="M1822" s="50"/>
      <c r="N1822" s="1" t="e">
        <f>VLOOKUP(B1822,MICRO!E:L,8,0)</f>
        <v>#N/A</v>
      </c>
    </row>
    <row r="1823" spans="1:14" ht="20.25" x14ac:dyDescent="0.25">
      <c r="A1823" s="1">
        <v>125</v>
      </c>
      <c r="B1823" s="166"/>
      <c r="C1823" s="1" t="s">
        <v>1398</v>
      </c>
      <c r="D1823" s="1"/>
      <c r="E1823" s="1"/>
      <c r="F1823" s="1" t="s">
        <v>2707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9">
        <v>6</v>
      </c>
      <c r="M1823" s="50"/>
      <c r="N1823" s="1" t="e">
        <f>VLOOKUP(B1823,MICRO!E:L,8,0)</f>
        <v>#N/A</v>
      </c>
    </row>
    <row r="1824" spans="1:14" ht="20.25" x14ac:dyDescent="0.25">
      <c r="A1824" s="1">
        <v>126</v>
      </c>
      <c r="B1824" s="166"/>
      <c r="C1824" s="1" t="s">
        <v>1400</v>
      </c>
      <c r="D1824" s="1"/>
      <c r="E1824" s="1"/>
      <c r="F1824" s="1" t="s">
        <v>2708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9">
        <v>6</v>
      </c>
      <c r="M1824" s="50"/>
      <c r="N1824" s="1" t="e">
        <f>VLOOKUP(B1824,MICRO!E:L,8,0)</f>
        <v>#N/A</v>
      </c>
    </row>
    <row r="1825" spans="1:14" ht="20.25" x14ac:dyDescent="0.25">
      <c r="A1825" s="1">
        <v>127</v>
      </c>
      <c r="B1825" s="166"/>
      <c r="C1825" s="1" t="s">
        <v>1400</v>
      </c>
      <c r="D1825" s="1"/>
      <c r="E1825" s="1"/>
      <c r="F1825" s="1" t="s">
        <v>2709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9">
        <v>6</v>
      </c>
      <c r="M1825" s="50"/>
      <c r="N1825" s="1" t="e">
        <f>VLOOKUP(B1825,MICRO!E:L,8,0)</f>
        <v>#N/A</v>
      </c>
    </row>
    <row r="1826" spans="1:14" ht="20.25" x14ac:dyDescent="0.25">
      <c r="A1826" s="1">
        <v>128</v>
      </c>
      <c r="B1826" s="166"/>
      <c r="C1826" s="1" t="s">
        <v>1400</v>
      </c>
      <c r="D1826" s="1"/>
      <c r="E1826" s="1"/>
      <c r="F1826" s="1" t="s">
        <v>2710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9">
        <v>6</v>
      </c>
      <c r="M1826" s="50"/>
      <c r="N1826" s="1" t="e">
        <f>VLOOKUP(B1826,MICRO!E:L,8,0)</f>
        <v>#N/A</v>
      </c>
    </row>
    <row r="1827" spans="1:14" ht="20.25" x14ac:dyDescent="0.25">
      <c r="A1827" s="1">
        <v>129</v>
      </c>
      <c r="B1827" s="166"/>
      <c r="C1827" s="1" t="s">
        <v>1400</v>
      </c>
      <c r="D1827" s="1"/>
      <c r="E1827" s="1"/>
      <c r="F1827" s="1" t="s">
        <v>2711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9">
        <v>6</v>
      </c>
      <c r="M1827" s="50"/>
      <c r="N1827" s="1" t="e">
        <f>VLOOKUP(B1827,MICRO!E:L,8,0)</f>
        <v>#N/A</v>
      </c>
    </row>
    <row r="1828" spans="1:14" ht="20.25" x14ac:dyDescent="0.25">
      <c r="A1828" s="1">
        <v>130</v>
      </c>
      <c r="B1828" s="166"/>
      <c r="C1828" s="1" t="s">
        <v>2712</v>
      </c>
      <c r="D1828" s="1"/>
      <c r="E1828" s="1"/>
      <c r="F1828" s="1" t="s">
        <v>2713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9">
        <v>6</v>
      </c>
      <c r="M1828" s="50"/>
      <c r="N1828" s="1" t="e">
        <f>VLOOKUP(B1828,MICRO!E:L,8,0)</f>
        <v>#N/A</v>
      </c>
    </row>
    <row r="1829" spans="1:14" ht="20.25" x14ac:dyDescent="0.25">
      <c r="A1829" s="1">
        <v>131</v>
      </c>
      <c r="B1829" s="166"/>
      <c r="C1829" s="1" t="s">
        <v>2712</v>
      </c>
      <c r="D1829" s="1"/>
      <c r="E1829" s="1"/>
      <c r="F1829" s="1" t="s">
        <v>2714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9">
        <v>6</v>
      </c>
      <c r="M1829" s="50"/>
      <c r="N1829" s="1" t="e">
        <f>VLOOKUP(B1829,MICRO!E:L,8,0)</f>
        <v>#N/A</v>
      </c>
    </row>
    <row r="1830" spans="1:14" ht="20.25" x14ac:dyDescent="0.25">
      <c r="A1830" s="1">
        <v>132</v>
      </c>
      <c r="B1830" s="166"/>
      <c r="C1830" s="1" t="s">
        <v>2712</v>
      </c>
      <c r="D1830" s="1"/>
      <c r="E1830" s="1"/>
      <c r="F1830" s="1" t="s">
        <v>2715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9">
        <v>6</v>
      </c>
      <c r="M1830" s="50"/>
      <c r="N1830" s="1" t="e">
        <f>VLOOKUP(B1830,MICRO!E:L,8,0)</f>
        <v>#N/A</v>
      </c>
    </row>
    <row r="1831" spans="1:14" ht="20.25" x14ac:dyDescent="0.25">
      <c r="A1831" s="1">
        <v>133</v>
      </c>
      <c r="B1831" s="166"/>
      <c r="C1831" s="1" t="s">
        <v>2712</v>
      </c>
      <c r="D1831" s="1"/>
      <c r="E1831" s="1"/>
      <c r="F1831" s="1" t="s">
        <v>2716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9">
        <v>6</v>
      </c>
      <c r="M1831" s="50"/>
      <c r="N1831" s="1" t="e">
        <f>VLOOKUP(B1831,MICRO!E:L,8,0)</f>
        <v>#N/A</v>
      </c>
    </row>
    <row r="1832" spans="1:14" ht="20.25" x14ac:dyDescent="0.25">
      <c r="A1832" s="1">
        <v>134</v>
      </c>
      <c r="B1832" s="166"/>
      <c r="C1832" s="1" t="s">
        <v>2712</v>
      </c>
      <c r="D1832" s="1"/>
      <c r="E1832" s="1"/>
      <c r="F1832" s="1" t="s">
        <v>2717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9">
        <v>6</v>
      </c>
      <c r="M1832" s="50"/>
      <c r="N1832" s="1" t="e">
        <f>VLOOKUP(B1832,MICRO!E:L,8,0)</f>
        <v>#N/A</v>
      </c>
    </row>
    <row r="1833" spans="1:14" ht="20.25" x14ac:dyDescent="0.25">
      <c r="A1833" s="1">
        <v>135</v>
      </c>
      <c r="B1833" s="166"/>
      <c r="C1833" s="1" t="s">
        <v>2712</v>
      </c>
      <c r="D1833" s="1"/>
      <c r="E1833" s="1"/>
      <c r="F1833" s="1" t="s">
        <v>2718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9">
        <v>6</v>
      </c>
      <c r="M1833" s="50"/>
      <c r="N1833" s="1" t="e">
        <f>VLOOKUP(B1833,MICRO!E:L,8,0)</f>
        <v>#N/A</v>
      </c>
    </row>
    <row r="1834" spans="1:14" ht="20.25" x14ac:dyDescent="0.25">
      <c r="A1834" s="1">
        <v>136</v>
      </c>
      <c r="B1834" s="166"/>
      <c r="C1834" s="1" t="s">
        <v>2712</v>
      </c>
      <c r="D1834" s="1"/>
      <c r="E1834" s="1"/>
      <c r="F1834" s="1" t="s">
        <v>2719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9">
        <v>6</v>
      </c>
      <c r="M1834" s="50"/>
      <c r="N1834" s="1" t="e">
        <f>VLOOKUP(B1834,MICRO!E:L,8,0)</f>
        <v>#N/A</v>
      </c>
    </row>
    <row r="1835" spans="1:14" ht="20.25" x14ac:dyDescent="0.25">
      <c r="A1835" s="1">
        <v>137</v>
      </c>
      <c r="B1835" s="166"/>
      <c r="C1835" s="1" t="s">
        <v>1386</v>
      </c>
      <c r="D1835" s="1"/>
      <c r="E1835" s="1"/>
      <c r="F1835" s="1" t="s">
        <v>2720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9">
        <v>6</v>
      </c>
      <c r="M1835" s="50"/>
      <c r="N1835" s="1" t="e">
        <f>VLOOKUP(B1835,MICRO!E:L,8,0)</f>
        <v>#N/A</v>
      </c>
    </row>
    <row r="1836" spans="1:14" ht="20.25" x14ac:dyDescent="0.25">
      <c r="A1836" s="1">
        <v>138</v>
      </c>
      <c r="B1836" s="166"/>
      <c r="C1836" s="1" t="s">
        <v>1386</v>
      </c>
      <c r="D1836" s="1"/>
      <c r="E1836" s="1"/>
      <c r="F1836" s="1" t="s">
        <v>2721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9">
        <v>6</v>
      </c>
      <c r="M1836" s="50"/>
      <c r="N1836" s="1" t="e">
        <f>VLOOKUP(B1836,MICRO!E:L,8,0)</f>
        <v>#N/A</v>
      </c>
    </row>
    <row r="1837" spans="1:14" ht="20.25" x14ac:dyDescent="0.25">
      <c r="A1837" s="1">
        <v>139</v>
      </c>
      <c r="B1837" s="166"/>
      <c r="C1837" s="1" t="s">
        <v>1386</v>
      </c>
      <c r="D1837" s="1"/>
      <c r="E1837" s="1"/>
      <c r="F1837" s="1" t="s">
        <v>2722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9">
        <v>6</v>
      </c>
      <c r="M1837" s="50"/>
      <c r="N1837" s="1" t="e">
        <f>VLOOKUP(B1837,MICRO!E:L,8,0)</f>
        <v>#N/A</v>
      </c>
    </row>
    <row r="1838" spans="1:14" ht="20.25" x14ac:dyDescent="0.25">
      <c r="A1838" s="1">
        <v>140</v>
      </c>
      <c r="B1838" s="166"/>
      <c r="C1838" s="1" t="s">
        <v>1386</v>
      </c>
      <c r="D1838" s="1"/>
      <c r="E1838" s="1"/>
      <c r="F1838" s="1" t="s">
        <v>2723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9">
        <v>6</v>
      </c>
      <c r="M1838" s="50"/>
      <c r="N1838" s="1" t="e">
        <f>VLOOKUP(B1838,MICRO!E:L,8,0)</f>
        <v>#N/A</v>
      </c>
    </row>
    <row r="1839" spans="1:14" ht="20.25" x14ac:dyDescent="0.25">
      <c r="A1839" s="1">
        <v>141</v>
      </c>
      <c r="B1839" s="166"/>
      <c r="C1839" s="1" t="s">
        <v>1374</v>
      </c>
      <c r="D1839" s="1"/>
      <c r="E1839" s="1"/>
      <c r="F1839" s="1" t="s">
        <v>2724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9">
        <v>6</v>
      </c>
      <c r="M1839" s="50"/>
      <c r="N1839" s="1" t="e">
        <f>VLOOKUP(B1839,MICRO!E:L,8,0)</f>
        <v>#N/A</v>
      </c>
    </row>
    <row r="1840" spans="1:14" ht="20.25" x14ac:dyDescent="0.25">
      <c r="A1840" s="1">
        <v>142</v>
      </c>
      <c r="B1840" s="166"/>
      <c r="C1840" s="1" t="s">
        <v>2725</v>
      </c>
      <c r="D1840" s="1"/>
      <c r="E1840" s="1"/>
      <c r="F1840" s="1" t="s">
        <v>2726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9">
        <v>6</v>
      </c>
      <c r="M1840" s="50"/>
      <c r="N1840" s="1" t="e">
        <f>VLOOKUP(B1840,MICRO!E:L,8,0)</f>
        <v>#N/A</v>
      </c>
    </row>
    <row r="1841" spans="1:14" ht="20.25" x14ac:dyDescent="0.25">
      <c r="A1841" s="1">
        <v>143</v>
      </c>
      <c r="B1841" s="166"/>
      <c r="C1841" s="1" t="s">
        <v>2725</v>
      </c>
      <c r="D1841" s="1"/>
      <c r="E1841" s="1"/>
      <c r="F1841" s="1" t="s">
        <v>2727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9">
        <v>6</v>
      </c>
      <c r="M1841" s="50"/>
      <c r="N1841" s="1" t="e">
        <f>VLOOKUP(B1841,MICRO!E:L,8,0)</f>
        <v>#N/A</v>
      </c>
    </row>
    <row r="1842" spans="1:14" ht="20.25" x14ac:dyDescent="0.25">
      <c r="A1842" s="1">
        <v>144</v>
      </c>
      <c r="B1842" s="166"/>
      <c r="C1842" s="1" t="s">
        <v>2725</v>
      </c>
      <c r="D1842" s="1"/>
      <c r="E1842" s="1"/>
      <c r="F1842" s="1" t="s">
        <v>2728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9">
        <v>6</v>
      </c>
      <c r="M1842" s="50"/>
      <c r="N1842" s="1" t="e">
        <f>VLOOKUP(B1842,MICRO!E:L,8,0)</f>
        <v>#N/A</v>
      </c>
    </row>
    <row r="1843" spans="1:14" ht="20.25" x14ac:dyDescent="0.25">
      <c r="A1843" s="1">
        <v>1</v>
      </c>
      <c r="B1843" s="166">
        <v>1774</v>
      </c>
      <c r="C1843" s="1" t="s">
        <v>428</v>
      </c>
      <c r="D1843" s="1"/>
      <c r="E1843" s="1" t="s">
        <v>2</v>
      </c>
      <c r="F1843" s="1" t="s">
        <v>429</v>
      </c>
      <c r="G1843" s="1">
        <v>3</v>
      </c>
      <c r="H1843" s="1" t="s">
        <v>19</v>
      </c>
      <c r="I1843" s="1" t="s">
        <v>431</v>
      </c>
      <c r="J1843" s="1">
        <v>237.9</v>
      </c>
      <c r="K1843" s="1">
        <v>713.7</v>
      </c>
      <c r="L1843" s="49">
        <v>1</v>
      </c>
      <c r="M1843" s="50"/>
      <c r="N1843" s="1" t="e">
        <f>VLOOKUP(B1843,MICRO!E:L,8,0)</f>
        <v>#N/A</v>
      </c>
    </row>
    <row r="1844" spans="1:14" ht="20.25" x14ac:dyDescent="0.25">
      <c r="A1844" s="1">
        <v>2</v>
      </c>
      <c r="B1844" s="166">
        <v>1775</v>
      </c>
      <c r="C1844" s="1" t="s">
        <v>428</v>
      </c>
      <c r="D1844" s="1"/>
      <c r="E1844" s="1" t="s">
        <v>2</v>
      </c>
      <c r="F1844" s="1" t="s">
        <v>429</v>
      </c>
      <c r="G1844" s="1">
        <v>1</v>
      </c>
      <c r="H1844" s="1" t="s">
        <v>19</v>
      </c>
      <c r="I1844" s="1" t="s">
        <v>432</v>
      </c>
      <c r="J1844" s="1">
        <v>237.9</v>
      </c>
      <c r="K1844" s="1">
        <v>237.9</v>
      </c>
      <c r="L1844" s="49">
        <v>1</v>
      </c>
      <c r="M1844" s="50"/>
      <c r="N1844" s="1" t="e">
        <f>VLOOKUP(B1844,MICRO!E:L,8,0)</f>
        <v>#N/A</v>
      </c>
    </row>
    <row r="1845" spans="1:14" ht="20.25" x14ac:dyDescent="0.25">
      <c r="A1845" s="1">
        <v>3</v>
      </c>
      <c r="B1845" s="166">
        <v>1776</v>
      </c>
      <c r="C1845" s="1" t="s">
        <v>428</v>
      </c>
      <c r="D1845" s="1"/>
      <c r="E1845" s="1" t="s">
        <v>2</v>
      </c>
      <c r="F1845" s="1" t="s">
        <v>429</v>
      </c>
      <c r="G1845" s="1">
        <v>1</v>
      </c>
      <c r="H1845" s="1" t="s">
        <v>19</v>
      </c>
      <c r="I1845" s="1" t="s">
        <v>433</v>
      </c>
      <c r="J1845" s="1">
        <v>237.9</v>
      </c>
      <c r="K1845" s="1">
        <v>237.9</v>
      </c>
      <c r="L1845" s="49">
        <v>1</v>
      </c>
      <c r="M1845" s="50"/>
      <c r="N1845" s="1" t="e">
        <f>VLOOKUP(B1845,MICRO!E:L,8,0)</f>
        <v>#N/A</v>
      </c>
    </row>
    <row r="1846" spans="1:14" ht="20.25" x14ac:dyDescent="0.25">
      <c r="A1846" s="1">
        <v>4</v>
      </c>
      <c r="B1846" s="166">
        <v>1777</v>
      </c>
      <c r="C1846" s="1" t="s">
        <v>428</v>
      </c>
      <c r="D1846" s="1"/>
      <c r="E1846" s="1" t="s">
        <v>2</v>
      </c>
      <c r="F1846" s="1" t="s">
        <v>429</v>
      </c>
      <c r="G1846" s="1">
        <v>3</v>
      </c>
      <c r="H1846" s="1" t="s">
        <v>19</v>
      </c>
      <c r="I1846" s="1" t="s">
        <v>434</v>
      </c>
      <c r="J1846" s="1">
        <v>237.9</v>
      </c>
      <c r="K1846" s="1">
        <v>713.7</v>
      </c>
      <c r="L1846" s="49">
        <v>1</v>
      </c>
      <c r="M1846" s="50"/>
      <c r="N1846" s="1" t="e">
        <f>VLOOKUP(B1846,MICRO!E:L,8,0)</f>
        <v>#N/A</v>
      </c>
    </row>
    <row r="1847" spans="1:14" ht="20.25" x14ac:dyDescent="0.25">
      <c r="A1847" s="1">
        <v>5</v>
      </c>
      <c r="B1847" s="166">
        <v>1778</v>
      </c>
      <c r="C1847" s="1" t="s">
        <v>428</v>
      </c>
      <c r="D1847" s="1"/>
      <c r="E1847" s="1" t="s">
        <v>2</v>
      </c>
      <c r="F1847" s="1" t="s">
        <v>429</v>
      </c>
      <c r="G1847" s="1">
        <v>6</v>
      </c>
      <c r="H1847" s="1" t="s">
        <v>19</v>
      </c>
      <c r="I1847" s="1" t="s">
        <v>435</v>
      </c>
      <c r="J1847" s="1">
        <v>237.9</v>
      </c>
      <c r="K1847" s="1">
        <v>1427.4</v>
      </c>
      <c r="L1847" s="49">
        <v>1</v>
      </c>
      <c r="M1847" s="50"/>
      <c r="N1847" s="1" t="e">
        <f>VLOOKUP(B1847,MICRO!E:L,8,0)</f>
        <v>#N/A</v>
      </c>
    </row>
    <row r="1848" spans="1:14" ht="20.25" x14ac:dyDescent="0.25">
      <c r="A1848" s="1">
        <v>6</v>
      </c>
      <c r="B1848" s="166">
        <v>1779</v>
      </c>
      <c r="C1848" s="1" t="s">
        <v>428</v>
      </c>
      <c r="D1848" s="1"/>
      <c r="E1848" s="1" t="s">
        <v>51</v>
      </c>
      <c r="F1848" s="1" t="s">
        <v>430</v>
      </c>
      <c r="G1848" s="1">
        <v>6</v>
      </c>
      <c r="H1848" s="1" t="s">
        <v>19</v>
      </c>
      <c r="I1848" s="1" t="s">
        <v>431</v>
      </c>
      <c r="J1848" s="1">
        <v>36.4</v>
      </c>
      <c r="K1848" s="1">
        <v>218.39999999999998</v>
      </c>
      <c r="L1848" s="49">
        <v>1</v>
      </c>
      <c r="M1848" s="50"/>
      <c r="N1848" s="1" t="e">
        <f>VLOOKUP(B1848,MICRO!E:L,8,0)</f>
        <v>#N/A</v>
      </c>
    </row>
    <row r="1849" spans="1:14" ht="20.25" x14ac:dyDescent="0.25">
      <c r="A1849" s="1">
        <v>7</v>
      </c>
      <c r="B1849" s="166">
        <v>1780</v>
      </c>
      <c r="C1849" s="1" t="s">
        <v>428</v>
      </c>
      <c r="D1849" s="1"/>
      <c r="E1849" s="1" t="s">
        <v>51</v>
      </c>
      <c r="F1849" s="1" t="s">
        <v>430</v>
      </c>
      <c r="G1849" s="1">
        <v>2</v>
      </c>
      <c r="H1849" s="1" t="s">
        <v>19</v>
      </c>
      <c r="I1849" s="1" t="s">
        <v>432</v>
      </c>
      <c r="J1849" s="1">
        <v>36.4</v>
      </c>
      <c r="K1849" s="1">
        <v>72.8</v>
      </c>
      <c r="L1849" s="49">
        <v>1</v>
      </c>
      <c r="M1849" s="50"/>
      <c r="N1849" s="1" t="e">
        <f>VLOOKUP(B1849,MICRO!E:L,8,0)</f>
        <v>#N/A</v>
      </c>
    </row>
    <row r="1850" spans="1:14" ht="20.25" x14ac:dyDescent="0.25">
      <c r="A1850" s="1">
        <v>8</v>
      </c>
      <c r="B1850" s="166">
        <v>1781</v>
      </c>
      <c r="C1850" s="1" t="s">
        <v>428</v>
      </c>
      <c r="D1850" s="1"/>
      <c r="E1850" s="1" t="s">
        <v>51</v>
      </c>
      <c r="F1850" s="1" t="s">
        <v>430</v>
      </c>
      <c r="G1850" s="1">
        <v>2</v>
      </c>
      <c r="H1850" s="1" t="s">
        <v>19</v>
      </c>
      <c r="I1850" s="1" t="s">
        <v>433</v>
      </c>
      <c r="J1850" s="1">
        <v>36.4</v>
      </c>
      <c r="K1850" s="1">
        <v>72.8</v>
      </c>
      <c r="L1850" s="49">
        <v>1</v>
      </c>
      <c r="M1850" s="50"/>
      <c r="N1850" s="1" t="e">
        <f>VLOOKUP(B1850,MICRO!E:L,8,0)</f>
        <v>#N/A</v>
      </c>
    </row>
    <row r="1851" spans="1:14" ht="20.25" x14ac:dyDescent="0.25">
      <c r="A1851" s="1">
        <v>9</v>
      </c>
      <c r="B1851" s="166">
        <v>1782</v>
      </c>
      <c r="C1851" s="1" t="s">
        <v>428</v>
      </c>
      <c r="D1851" s="1"/>
      <c r="E1851" s="1" t="s">
        <v>51</v>
      </c>
      <c r="F1851" s="1" t="s">
        <v>430</v>
      </c>
      <c r="G1851" s="1">
        <v>6</v>
      </c>
      <c r="H1851" s="1" t="s">
        <v>19</v>
      </c>
      <c r="I1851" s="1" t="s">
        <v>434</v>
      </c>
      <c r="J1851" s="1">
        <v>36.4</v>
      </c>
      <c r="K1851" s="1">
        <v>218.39999999999998</v>
      </c>
      <c r="L1851" s="49">
        <v>1</v>
      </c>
      <c r="M1851" s="50"/>
      <c r="N1851" s="1" t="e">
        <f>VLOOKUP(B1851,MICRO!E:L,8,0)</f>
        <v>#N/A</v>
      </c>
    </row>
    <row r="1852" spans="1:14" ht="20.25" x14ac:dyDescent="0.25">
      <c r="A1852" s="1">
        <v>10</v>
      </c>
      <c r="B1852" s="166">
        <v>1783</v>
      </c>
      <c r="C1852" s="1" t="s">
        <v>428</v>
      </c>
      <c r="D1852" s="1"/>
      <c r="E1852" s="1" t="s">
        <v>51</v>
      </c>
      <c r="F1852" s="1" t="s">
        <v>430</v>
      </c>
      <c r="G1852" s="1">
        <v>12</v>
      </c>
      <c r="H1852" s="1" t="s">
        <v>19</v>
      </c>
      <c r="I1852" s="1" t="s">
        <v>435</v>
      </c>
      <c r="J1852" s="1">
        <v>36.4</v>
      </c>
      <c r="K1852" s="1">
        <v>436.79999999999995</v>
      </c>
      <c r="L1852" s="49">
        <v>1</v>
      </c>
      <c r="M1852" s="50"/>
      <c r="N1852" s="1" t="e">
        <f>VLOOKUP(B1852,MICRO!E:L,8,0)</f>
        <v>#N/A</v>
      </c>
    </row>
    <row r="1853" spans="1:14" ht="20.25" x14ac:dyDescent="0.25">
      <c r="A1853" s="1">
        <v>11</v>
      </c>
      <c r="B1853" s="166">
        <v>1784</v>
      </c>
      <c r="C1853" s="1" t="s">
        <v>436</v>
      </c>
      <c r="D1853" s="1"/>
      <c r="E1853" s="1"/>
      <c r="F1853" s="1" t="s">
        <v>437</v>
      </c>
      <c r="G1853" s="1">
        <v>8</v>
      </c>
      <c r="H1853" s="1" t="s">
        <v>19</v>
      </c>
      <c r="I1853" s="1" t="s">
        <v>431</v>
      </c>
      <c r="J1853" s="1">
        <v>15</v>
      </c>
      <c r="K1853" s="1">
        <v>120</v>
      </c>
      <c r="L1853" s="49">
        <v>1</v>
      </c>
      <c r="M1853" s="50"/>
      <c r="N1853" s="1" t="e">
        <f>VLOOKUP(B1853,MICRO!E:L,8,0)</f>
        <v>#N/A</v>
      </c>
    </row>
    <row r="1854" spans="1:14" ht="20.25" x14ac:dyDescent="0.25">
      <c r="A1854" s="1">
        <v>12</v>
      </c>
      <c r="B1854" s="166">
        <v>1785</v>
      </c>
      <c r="C1854" s="1" t="s">
        <v>436</v>
      </c>
      <c r="D1854" s="1"/>
      <c r="E1854" s="1"/>
      <c r="F1854" s="1" t="s">
        <v>437</v>
      </c>
      <c r="G1854" s="1">
        <v>2</v>
      </c>
      <c r="H1854" s="1" t="s">
        <v>19</v>
      </c>
      <c r="I1854" s="1" t="s">
        <v>432</v>
      </c>
      <c r="J1854" s="1">
        <v>15</v>
      </c>
      <c r="K1854" s="1">
        <v>30</v>
      </c>
      <c r="L1854" s="49">
        <v>1</v>
      </c>
      <c r="M1854" s="50"/>
      <c r="N1854" s="1" t="e">
        <f>VLOOKUP(B1854,MICRO!E:L,8,0)</f>
        <v>#N/A</v>
      </c>
    </row>
    <row r="1855" spans="1:14" ht="20.25" x14ac:dyDescent="0.25">
      <c r="A1855" s="1">
        <v>13</v>
      </c>
      <c r="B1855" s="166">
        <v>1786</v>
      </c>
      <c r="C1855" s="1" t="s">
        <v>436</v>
      </c>
      <c r="D1855" s="1"/>
      <c r="E1855" s="1"/>
      <c r="F1855" s="1" t="s">
        <v>437</v>
      </c>
      <c r="G1855" s="1">
        <v>2</v>
      </c>
      <c r="H1855" s="1" t="s">
        <v>19</v>
      </c>
      <c r="I1855" s="1" t="s">
        <v>433</v>
      </c>
      <c r="J1855" s="1">
        <v>15</v>
      </c>
      <c r="K1855" s="1">
        <v>30</v>
      </c>
      <c r="L1855" s="49">
        <v>1</v>
      </c>
      <c r="M1855" s="50"/>
      <c r="N1855" s="1" t="e">
        <f>VLOOKUP(B1855,MICRO!E:L,8,0)</f>
        <v>#N/A</v>
      </c>
    </row>
    <row r="1856" spans="1:14" ht="20.25" x14ac:dyDescent="0.25">
      <c r="A1856" s="1">
        <v>14</v>
      </c>
      <c r="B1856" s="166">
        <v>1787</v>
      </c>
      <c r="C1856" s="1" t="s">
        <v>436</v>
      </c>
      <c r="D1856" s="1"/>
      <c r="E1856" s="1"/>
      <c r="F1856" s="1" t="s">
        <v>437</v>
      </c>
      <c r="G1856" s="1">
        <v>6</v>
      </c>
      <c r="H1856" s="1" t="s">
        <v>19</v>
      </c>
      <c r="I1856" s="1" t="s">
        <v>434</v>
      </c>
      <c r="J1856" s="1">
        <v>15</v>
      </c>
      <c r="K1856" s="1">
        <v>90</v>
      </c>
      <c r="L1856" s="49">
        <v>1</v>
      </c>
      <c r="M1856" s="50"/>
      <c r="N1856" s="1" t="e">
        <f>VLOOKUP(B1856,MICRO!E:L,8,0)</f>
        <v>#N/A</v>
      </c>
    </row>
    <row r="1857" spans="1:14" ht="20.25" x14ac:dyDescent="0.25">
      <c r="A1857" s="1">
        <v>15</v>
      </c>
      <c r="B1857" s="166">
        <v>1788</v>
      </c>
      <c r="C1857" s="1" t="s">
        <v>436</v>
      </c>
      <c r="D1857" s="1"/>
      <c r="E1857" s="1"/>
      <c r="F1857" s="1" t="s">
        <v>437</v>
      </c>
      <c r="G1857" s="1">
        <v>12</v>
      </c>
      <c r="H1857" s="1" t="s">
        <v>19</v>
      </c>
      <c r="I1857" s="1" t="s">
        <v>435</v>
      </c>
      <c r="J1857" s="1">
        <v>15</v>
      </c>
      <c r="K1857" s="1">
        <v>180</v>
      </c>
      <c r="L1857" s="49">
        <v>1</v>
      </c>
      <c r="M1857" s="50"/>
      <c r="N1857" s="1" t="e">
        <f>VLOOKUP(B1857,MICRO!E:L,8,0)</f>
        <v>#N/A</v>
      </c>
    </row>
    <row r="1858" spans="1:14" ht="20.25" x14ac:dyDescent="0.25">
      <c r="A1858" s="1">
        <v>1</v>
      </c>
      <c r="B1858" s="166">
        <v>1959</v>
      </c>
      <c r="C1858" s="1" t="s">
        <v>597</v>
      </c>
      <c r="D1858" s="1"/>
      <c r="E1858" s="1" t="s">
        <v>2</v>
      </c>
      <c r="F1858" s="1" t="s">
        <v>605</v>
      </c>
      <c r="G1858" s="1">
        <v>1</v>
      </c>
      <c r="H1858" s="1" t="s">
        <v>19</v>
      </c>
      <c r="I1858" s="1" t="s">
        <v>435</v>
      </c>
      <c r="J1858" s="1">
        <v>141.80000000000001</v>
      </c>
      <c r="K1858" s="1">
        <v>141.80000000000001</v>
      </c>
      <c r="L1858" s="49">
        <v>2</v>
      </c>
      <c r="M1858" s="50"/>
      <c r="N1858" s="1" t="e">
        <f>VLOOKUP(B1858,MICRO!E:L,8,0)</f>
        <v>#N/A</v>
      </c>
    </row>
    <row r="1859" spans="1:14" ht="20.25" x14ac:dyDescent="0.25">
      <c r="A1859" s="1">
        <v>2</v>
      </c>
      <c r="B1859" s="166">
        <v>1960</v>
      </c>
      <c r="C1859" s="1" t="s">
        <v>597</v>
      </c>
      <c r="D1859" s="1"/>
      <c r="E1859" s="1" t="s">
        <v>51</v>
      </c>
      <c r="F1859" s="1" t="s">
        <v>601</v>
      </c>
      <c r="G1859" s="1">
        <v>1</v>
      </c>
      <c r="H1859" s="1" t="s">
        <v>19</v>
      </c>
      <c r="I1859" s="1" t="s">
        <v>435</v>
      </c>
      <c r="J1859" s="1">
        <v>4.0999999999999996</v>
      </c>
      <c r="K1859" s="1">
        <v>4.0999999999999996</v>
      </c>
      <c r="L1859" s="49">
        <v>2</v>
      </c>
      <c r="M1859" s="50"/>
      <c r="N1859" s="1" t="e">
        <f>VLOOKUP(B1859,MICRO!E:L,8,0)</f>
        <v>#N/A</v>
      </c>
    </row>
    <row r="1860" spans="1:14" ht="20.25" x14ac:dyDescent="0.25">
      <c r="A1860" s="1">
        <v>3</v>
      </c>
      <c r="B1860" s="166">
        <v>1961</v>
      </c>
      <c r="C1860" s="1" t="s">
        <v>597</v>
      </c>
      <c r="D1860" s="1"/>
      <c r="E1860" s="1" t="s">
        <v>753</v>
      </c>
      <c r="F1860" s="1" t="s">
        <v>600</v>
      </c>
      <c r="G1860" s="1">
        <v>1</v>
      </c>
      <c r="H1860" s="1" t="s">
        <v>19</v>
      </c>
      <c r="I1860" s="1" t="s">
        <v>435</v>
      </c>
      <c r="J1860" s="1">
        <v>4.0999999999999996</v>
      </c>
      <c r="K1860" s="1">
        <v>4.0999999999999996</v>
      </c>
      <c r="L1860" s="49">
        <v>2</v>
      </c>
      <c r="M1860" s="50"/>
      <c r="N1860" s="1" t="e">
        <f>VLOOKUP(B1860,MICRO!E:L,8,0)</f>
        <v>#N/A</v>
      </c>
    </row>
    <row r="1861" spans="1:14" ht="20.25" x14ac:dyDescent="0.25">
      <c r="A1861" s="1">
        <v>4</v>
      </c>
      <c r="B1861" s="166">
        <v>1962</v>
      </c>
      <c r="C1861" s="1" t="s">
        <v>597</v>
      </c>
      <c r="D1861" s="1"/>
      <c r="E1861" s="1" t="s">
        <v>1108</v>
      </c>
      <c r="F1861" s="1" t="s">
        <v>598</v>
      </c>
      <c r="G1861" s="1">
        <v>1</v>
      </c>
      <c r="H1861" s="1" t="s">
        <v>19</v>
      </c>
      <c r="I1861" s="1" t="s">
        <v>435</v>
      </c>
      <c r="J1861" s="1">
        <v>12.4</v>
      </c>
      <c r="K1861" s="1">
        <v>12.4</v>
      </c>
      <c r="L1861" s="49">
        <v>2</v>
      </c>
      <c r="M1861" s="50"/>
      <c r="N1861" s="1" t="e">
        <f>VLOOKUP(B1861,MICRO!E:L,8,0)</f>
        <v>#N/A</v>
      </c>
    </row>
    <row r="1862" spans="1:14" ht="20.25" x14ac:dyDescent="0.25">
      <c r="A1862" s="1">
        <v>5</v>
      </c>
      <c r="B1862" s="166">
        <v>1963</v>
      </c>
      <c r="C1862" s="1" t="s">
        <v>597</v>
      </c>
      <c r="D1862" s="1"/>
      <c r="E1862" s="1" t="s">
        <v>108</v>
      </c>
      <c r="F1862" s="1" t="s">
        <v>599</v>
      </c>
      <c r="G1862" s="1">
        <v>1</v>
      </c>
      <c r="H1862" s="1" t="s">
        <v>19</v>
      </c>
      <c r="I1862" s="1" t="s">
        <v>435</v>
      </c>
      <c r="J1862" s="1">
        <v>3.2</v>
      </c>
      <c r="K1862" s="1">
        <v>3.2</v>
      </c>
      <c r="L1862" s="49">
        <v>2</v>
      </c>
      <c r="M1862" s="50"/>
      <c r="N1862" s="1" t="e">
        <f>VLOOKUP(B1862,MICRO!E:L,8,0)</f>
        <v>#N/A</v>
      </c>
    </row>
    <row r="1863" spans="1:14" ht="20.25" x14ac:dyDescent="0.25">
      <c r="A1863" s="1">
        <v>6</v>
      </c>
      <c r="B1863" s="166" t="s">
        <v>694</v>
      </c>
      <c r="C1863" s="1" t="s">
        <v>603</v>
      </c>
      <c r="D1863" s="1"/>
      <c r="E1863" s="1" t="s">
        <v>2</v>
      </c>
      <c r="F1863" s="1" t="s">
        <v>604</v>
      </c>
      <c r="G1863" s="1">
        <v>1</v>
      </c>
      <c r="H1863" s="1" t="s">
        <v>19</v>
      </c>
      <c r="I1863" s="1" t="s">
        <v>434</v>
      </c>
      <c r="J1863" s="1">
        <v>101.2</v>
      </c>
      <c r="K1863" s="1">
        <v>101.2</v>
      </c>
      <c r="L1863" s="49">
        <v>2</v>
      </c>
      <c r="M1863" s="50"/>
      <c r="N1863" s="1" t="e">
        <f>VLOOKUP(B1863,MICRO!E:L,8,0)</f>
        <v>#N/A</v>
      </c>
    </row>
    <row r="1864" spans="1:14" ht="20.25" x14ac:dyDescent="0.25">
      <c r="A1864" s="1">
        <v>7</v>
      </c>
      <c r="B1864" s="166" t="s">
        <v>695</v>
      </c>
      <c r="C1864" s="1" t="s">
        <v>603</v>
      </c>
      <c r="D1864" s="1"/>
      <c r="E1864" s="1" t="s">
        <v>51</v>
      </c>
      <c r="F1864" s="1" t="s">
        <v>606</v>
      </c>
      <c r="G1864" s="1">
        <v>1</v>
      </c>
      <c r="H1864" s="1" t="s">
        <v>19</v>
      </c>
      <c r="I1864" s="1" t="s">
        <v>434</v>
      </c>
      <c r="J1864" s="1">
        <v>3.5</v>
      </c>
      <c r="K1864" s="1">
        <v>3.5</v>
      </c>
      <c r="L1864" s="49">
        <v>2</v>
      </c>
      <c r="M1864" s="50"/>
      <c r="N1864" s="1" t="e">
        <f>VLOOKUP(B1864,MICRO!E:L,8,0)</f>
        <v>#N/A</v>
      </c>
    </row>
    <row r="1865" spans="1:14" ht="20.25" x14ac:dyDescent="0.25">
      <c r="A1865" s="1">
        <v>8</v>
      </c>
      <c r="B1865" s="166" t="s">
        <v>696</v>
      </c>
      <c r="C1865" s="1" t="s">
        <v>603</v>
      </c>
      <c r="D1865" s="1"/>
      <c r="E1865" s="1" t="s">
        <v>753</v>
      </c>
      <c r="F1865" s="1" t="s">
        <v>607</v>
      </c>
      <c r="G1865" s="1">
        <v>1</v>
      </c>
      <c r="H1865" s="1" t="s">
        <v>19</v>
      </c>
      <c r="I1865" s="1" t="s">
        <v>434</v>
      </c>
      <c r="J1865" s="1">
        <v>3.5</v>
      </c>
      <c r="K1865" s="1">
        <v>3.5</v>
      </c>
      <c r="L1865" s="49">
        <v>2</v>
      </c>
      <c r="M1865" s="50"/>
      <c r="N1865" s="1" t="e">
        <f>VLOOKUP(B1865,MICRO!E:L,8,0)</f>
        <v>#N/A</v>
      </c>
    </row>
    <row r="1866" spans="1:14" ht="20.25" x14ac:dyDescent="0.25">
      <c r="A1866" s="1">
        <v>9</v>
      </c>
      <c r="B1866" s="166" t="s">
        <v>697</v>
      </c>
      <c r="C1866" s="1" t="s">
        <v>603</v>
      </c>
      <c r="D1866" s="1"/>
      <c r="E1866" s="1" t="s">
        <v>1108</v>
      </c>
      <c r="F1866" s="1" t="s">
        <v>608</v>
      </c>
      <c r="G1866" s="1">
        <v>1</v>
      </c>
      <c r="H1866" s="1" t="s">
        <v>19</v>
      </c>
      <c r="I1866" s="1" t="s">
        <v>434</v>
      </c>
      <c r="J1866" s="1">
        <v>12.4</v>
      </c>
      <c r="K1866" s="1">
        <v>12.4</v>
      </c>
      <c r="L1866" s="49">
        <v>2</v>
      </c>
      <c r="M1866" s="50"/>
      <c r="N1866" s="1" t="e">
        <f>VLOOKUP(B1866,MICRO!E:L,8,0)</f>
        <v>#N/A</v>
      </c>
    </row>
    <row r="1867" spans="1:14" ht="20.25" x14ac:dyDescent="0.25">
      <c r="A1867" s="1">
        <v>10</v>
      </c>
      <c r="B1867" s="166" t="s">
        <v>698</v>
      </c>
      <c r="C1867" s="1" t="s">
        <v>603</v>
      </c>
      <c r="D1867" s="1"/>
      <c r="E1867" s="1" t="s">
        <v>108</v>
      </c>
      <c r="F1867" s="1" t="s">
        <v>609</v>
      </c>
      <c r="G1867" s="1">
        <v>1</v>
      </c>
      <c r="H1867" s="1" t="s">
        <v>19</v>
      </c>
      <c r="I1867" s="1" t="s">
        <v>434</v>
      </c>
      <c r="J1867" s="1">
        <v>3.2</v>
      </c>
      <c r="K1867" s="1">
        <v>3.2</v>
      </c>
      <c r="L1867" s="49">
        <v>2</v>
      </c>
      <c r="M1867" s="50"/>
      <c r="N1867" s="1" t="e">
        <f>VLOOKUP(B1867,MICRO!E:L,8,0)</f>
        <v>#N/A</v>
      </c>
    </row>
    <row r="1868" spans="1:14" ht="20.25" x14ac:dyDescent="0.25">
      <c r="A1868" s="1">
        <v>11</v>
      </c>
      <c r="B1868" s="166" t="s">
        <v>699</v>
      </c>
      <c r="C1868" s="1" t="s">
        <v>603</v>
      </c>
      <c r="D1868" s="1"/>
      <c r="E1868" s="1" t="s">
        <v>181</v>
      </c>
      <c r="F1868" s="1" t="s">
        <v>610</v>
      </c>
      <c r="G1868" s="1">
        <v>2</v>
      </c>
      <c r="H1868" s="1" t="s">
        <v>19</v>
      </c>
      <c r="I1868" s="1" t="s">
        <v>434</v>
      </c>
      <c r="J1868" s="1">
        <v>6.4</v>
      </c>
      <c r="K1868" s="1">
        <v>12.8</v>
      </c>
      <c r="L1868" s="49">
        <v>2</v>
      </c>
      <c r="M1868" s="50"/>
      <c r="N1868" s="1" t="e">
        <f>VLOOKUP(B1868,MICRO!E:L,8,0)</f>
        <v>#N/A</v>
      </c>
    </row>
    <row r="1869" spans="1:14" ht="20.25" x14ac:dyDescent="0.25">
      <c r="A1869" s="1">
        <v>12</v>
      </c>
      <c r="B1869" s="166">
        <v>1971</v>
      </c>
      <c r="C1869" s="1" t="s">
        <v>611</v>
      </c>
      <c r="D1869" s="1"/>
      <c r="E1869" s="1" t="s">
        <v>2</v>
      </c>
      <c r="F1869" s="1" t="s">
        <v>612</v>
      </c>
      <c r="G1869" s="1">
        <v>1</v>
      </c>
      <c r="H1869" s="1" t="s">
        <v>19</v>
      </c>
      <c r="I1869" s="1" t="s">
        <v>432</v>
      </c>
      <c r="J1869" s="1">
        <v>125</v>
      </c>
      <c r="K1869" s="1">
        <v>125</v>
      </c>
      <c r="L1869" s="49">
        <v>2</v>
      </c>
      <c r="M1869" s="50"/>
      <c r="N1869" s="1" t="e">
        <f>VLOOKUP(B1869,MICRO!E:L,8,0)</f>
        <v>#N/A</v>
      </c>
    </row>
    <row r="1870" spans="1:14" ht="20.25" x14ac:dyDescent="0.25">
      <c r="A1870" s="1">
        <v>13</v>
      </c>
      <c r="B1870" s="166">
        <v>1972</v>
      </c>
      <c r="C1870" s="1" t="s">
        <v>611</v>
      </c>
      <c r="D1870" s="1"/>
      <c r="E1870" s="1" t="s">
        <v>51</v>
      </c>
      <c r="F1870" s="1" t="s">
        <v>613</v>
      </c>
      <c r="G1870" s="1">
        <v>1</v>
      </c>
      <c r="H1870" s="1" t="s">
        <v>19</v>
      </c>
      <c r="I1870" s="1" t="s">
        <v>432</v>
      </c>
      <c r="J1870" s="1">
        <v>3.5</v>
      </c>
      <c r="K1870" s="1">
        <v>3.5</v>
      </c>
      <c r="L1870" s="49">
        <v>2</v>
      </c>
      <c r="M1870" s="50"/>
      <c r="N1870" s="1" t="e">
        <f>VLOOKUP(B1870,MICRO!E:L,8,0)</f>
        <v>#N/A</v>
      </c>
    </row>
    <row r="1871" spans="1:14" ht="20.25" x14ac:dyDescent="0.25">
      <c r="A1871" s="1">
        <v>14</v>
      </c>
      <c r="B1871" s="166">
        <v>1973</v>
      </c>
      <c r="C1871" s="1" t="s">
        <v>611</v>
      </c>
      <c r="D1871" s="1"/>
      <c r="E1871" s="1" t="s">
        <v>753</v>
      </c>
      <c r="F1871" s="1" t="s">
        <v>614</v>
      </c>
      <c r="G1871" s="1">
        <v>1</v>
      </c>
      <c r="H1871" s="1" t="s">
        <v>19</v>
      </c>
      <c r="I1871" s="1" t="s">
        <v>432</v>
      </c>
      <c r="J1871" s="1">
        <v>3.5</v>
      </c>
      <c r="K1871" s="1">
        <v>3.5</v>
      </c>
      <c r="L1871" s="49">
        <v>2</v>
      </c>
      <c r="M1871" s="50"/>
      <c r="N1871" s="1" t="e">
        <f>VLOOKUP(B1871,MICRO!E:L,8,0)</f>
        <v>#N/A</v>
      </c>
    </row>
    <row r="1872" spans="1:14" ht="20.25" x14ac:dyDescent="0.25">
      <c r="A1872" s="1">
        <v>15</v>
      </c>
      <c r="B1872" s="166">
        <v>1974</v>
      </c>
      <c r="C1872" s="1" t="s">
        <v>611</v>
      </c>
      <c r="D1872" s="1"/>
      <c r="E1872" s="1" t="s">
        <v>1108</v>
      </c>
      <c r="F1872" s="1" t="s">
        <v>615</v>
      </c>
      <c r="G1872" s="1">
        <v>1</v>
      </c>
      <c r="H1872" s="1" t="s">
        <v>19</v>
      </c>
      <c r="I1872" s="1" t="s">
        <v>432</v>
      </c>
      <c r="J1872" s="1">
        <v>12.4</v>
      </c>
      <c r="K1872" s="1">
        <v>12.4</v>
      </c>
      <c r="L1872" s="49">
        <v>2</v>
      </c>
      <c r="M1872" s="50"/>
      <c r="N1872" s="1" t="e">
        <f>VLOOKUP(B1872,MICRO!E:L,8,0)</f>
        <v>#N/A</v>
      </c>
    </row>
    <row r="1873" spans="1:14" ht="20.25" x14ac:dyDescent="0.25">
      <c r="A1873" s="1">
        <v>16</v>
      </c>
      <c r="B1873" s="166">
        <v>1975</v>
      </c>
      <c r="C1873" s="1" t="s">
        <v>611</v>
      </c>
      <c r="D1873" s="1"/>
      <c r="E1873" s="1" t="s">
        <v>108</v>
      </c>
      <c r="F1873" s="1" t="s">
        <v>616</v>
      </c>
      <c r="G1873" s="1">
        <v>1</v>
      </c>
      <c r="H1873" s="1" t="s">
        <v>19</v>
      </c>
      <c r="I1873" s="1" t="s">
        <v>432</v>
      </c>
      <c r="J1873" s="1">
        <v>3.2</v>
      </c>
      <c r="K1873" s="1">
        <v>3.2</v>
      </c>
      <c r="L1873" s="49">
        <v>2</v>
      </c>
      <c r="M1873" s="50"/>
      <c r="N1873" s="1" t="e">
        <f>VLOOKUP(B1873,MICRO!E:L,8,0)</f>
        <v>#N/A</v>
      </c>
    </row>
    <row r="1874" spans="1:14" ht="20.25" x14ac:dyDescent="0.25">
      <c r="A1874" s="1">
        <v>17</v>
      </c>
      <c r="B1874" s="166">
        <v>1977</v>
      </c>
      <c r="C1874" s="1" t="s">
        <v>611</v>
      </c>
      <c r="D1874" s="1"/>
      <c r="E1874" s="1" t="s">
        <v>2</v>
      </c>
      <c r="F1874" s="1" t="s">
        <v>612</v>
      </c>
      <c r="G1874" s="1">
        <v>1</v>
      </c>
      <c r="H1874" s="1" t="s">
        <v>19</v>
      </c>
      <c r="I1874" s="1" t="s">
        <v>433</v>
      </c>
      <c r="J1874" s="1">
        <v>125</v>
      </c>
      <c r="K1874" s="1">
        <v>125</v>
      </c>
      <c r="L1874" s="49">
        <v>2</v>
      </c>
      <c r="M1874" s="50"/>
      <c r="N1874" s="1" t="e">
        <f>VLOOKUP(B1874,MICRO!E:L,8,0)</f>
        <v>#N/A</v>
      </c>
    </row>
    <row r="1875" spans="1:14" ht="20.25" x14ac:dyDescent="0.25">
      <c r="A1875" s="1">
        <v>18</v>
      </c>
      <c r="B1875" s="166">
        <v>1978</v>
      </c>
      <c r="C1875" s="1" t="s">
        <v>611</v>
      </c>
      <c r="D1875" s="1"/>
      <c r="E1875" s="1" t="s">
        <v>51</v>
      </c>
      <c r="F1875" s="1" t="s">
        <v>613</v>
      </c>
      <c r="G1875" s="1">
        <v>1</v>
      </c>
      <c r="H1875" s="1" t="s">
        <v>19</v>
      </c>
      <c r="I1875" s="1" t="s">
        <v>433</v>
      </c>
      <c r="J1875" s="1">
        <v>3.5</v>
      </c>
      <c r="K1875" s="1">
        <v>3.5</v>
      </c>
      <c r="L1875" s="49">
        <v>2</v>
      </c>
      <c r="M1875" s="50"/>
      <c r="N1875" s="1" t="e">
        <f>VLOOKUP(B1875,MICRO!E:L,8,0)</f>
        <v>#N/A</v>
      </c>
    </row>
    <row r="1876" spans="1:14" ht="20.25" x14ac:dyDescent="0.25">
      <c r="A1876" s="1">
        <v>19</v>
      </c>
      <c r="B1876" s="166">
        <v>1979</v>
      </c>
      <c r="C1876" s="1" t="s">
        <v>611</v>
      </c>
      <c r="D1876" s="1"/>
      <c r="E1876" s="1" t="s">
        <v>753</v>
      </c>
      <c r="F1876" s="1" t="s">
        <v>614</v>
      </c>
      <c r="G1876" s="1">
        <v>1</v>
      </c>
      <c r="H1876" s="1" t="s">
        <v>19</v>
      </c>
      <c r="I1876" s="1" t="s">
        <v>433</v>
      </c>
      <c r="J1876" s="1">
        <v>3.5</v>
      </c>
      <c r="K1876" s="1">
        <v>3.5</v>
      </c>
      <c r="L1876" s="49">
        <v>2</v>
      </c>
      <c r="M1876" s="50"/>
      <c r="N1876" s="1" t="e">
        <f>VLOOKUP(B1876,MICRO!E:L,8,0)</f>
        <v>#N/A</v>
      </c>
    </row>
    <row r="1877" spans="1:14" ht="20.25" x14ac:dyDescent="0.25">
      <c r="A1877" s="1">
        <v>20</v>
      </c>
      <c r="B1877" s="166">
        <v>1981</v>
      </c>
      <c r="C1877" s="1" t="s">
        <v>611</v>
      </c>
      <c r="D1877" s="1"/>
      <c r="E1877" s="1" t="s">
        <v>108</v>
      </c>
      <c r="F1877" s="1" t="s">
        <v>616</v>
      </c>
      <c r="G1877" s="1">
        <v>1</v>
      </c>
      <c r="H1877" s="1" t="s">
        <v>19</v>
      </c>
      <c r="I1877" s="1" t="s">
        <v>433</v>
      </c>
      <c r="J1877" s="1">
        <v>3.2</v>
      </c>
      <c r="K1877" s="1">
        <v>3.2</v>
      </c>
      <c r="L1877" s="49">
        <v>2</v>
      </c>
      <c r="M1877" s="50"/>
      <c r="N1877" s="1" t="e">
        <f>VLOOKUP(B1877,MICRO!E:L,8,0)</f>
        <v>#N/A</v>
      </c>
    </row>
    <row r="1878" spans="1:14" ht="20.25" x14ac:dyDescent="0.25">
      <c r="A1878" s="1">
        <v>21</v>
      </c>
      <c r="B1878" s="166">
        <v>1983</v>
      </c>
      <c r="C1878" s="1" t="s">
        <v>618</v>
      </c>
      <c r="D1878" s="1"/>
      <c r="E1878" s="1" t="s">
        <v>2</v>
      </c>
      <c r="F1878" s="1" t="s">
        <v>619</v>
      </c>
      <c r="G1878" s="1">
        <v>1</v>
      </c>
      <c r="H1878" s="1" t="s">
        <v>19</v>
      </c>
      <c r="I1878" s="1" t="s">
        <v>431</v>
      </c>
      <c r="J1878" s="1">
        <v>181</v>
      </c>
      <c r="K1878" s="1">
        <v>181</v>
      </c>
      <c r="L1878" s="49">
        <v>2</v>
      </c>
      <c r="M1878" s="50"/>
      <c r="N1878" s="1" t="e">
        <f>VLOOKUP(B1878,MICRO!E:L,8,0)</f>
        <v>#N/A</v>
      </c>
    </row>
    <row r="1879" spans="1:14" ht="20.25" x14ac:dyDescent="0.25">
      <c r="A1879" s="1">
        <v>22</v>
      </c>
      <c r="B1879" s="166">
        <v>1984</v>
      </c>
      <c r="C1879" s="1" t="s">
        <v>618</v>
      </c>
      <c r="D1879" s="1"/>
      <c r="E1879" s="1" t="s">
        <v>51</v>
      </c>
      <c r="F1879" s="1" t="s">
        <v>620</v>
      </c>
      <c r="G1879" s="1">
        <v>1</v>
      </c>
      <c r="H1879" s="1" t="s">
        <v>19</v>
      </c>
      <c r="I1879" s="1" t="s">
        <v>431</v>
      </c>
      <c r="J1879" s="1">
        <v>9.8000000000000007</v>
      </c>
      <c r="K1879" s="1">
        <v>9.8000000000000007</v>
      </c>
      <c r="L1879" s="49">
        <v>2</v>
      </c>
      <c r="M1879" s="50"/>
      <c r="N1879" s="1" t="e">
        <f>VLOOKUP(B1879,MICRO!E:L,8,0)</f>
        <v>#N/A</v>
      </c>
    </row>
    <row r="1880" spans="1:14" ht="20.25" x14ac:dyDescent="0.25">
      <c r="A1880" s="1">
        <v>23</v>
      </c>
      <c r="B1880" s="166">
        <v>1985</v>
      </c>
      <c r="C1880" s="1" t="s">
        <v>618</v>
      </c>
      <c r="D1880" s="1"/>
      <c r="E1880" s="1" t="s">
        <v>753</v>
      </c>
      <c r="F1880" s="1" t="s">
        <v>621</v>
      </c>
      <c r="G1880" s="1">
        <v>1</v>
      </c>
      <c r="H1880" s="1" t="s">
        <v>19</v>
      </c>
      <c r="I1880" s="1" t="s">
        <v>431</v>
      </c>
      <c r="J1880" s="1">
        <v>9.8000000000000007</v>
      </c>
      <c r="K1880" s="1">
        <v>9.8000000000000007</v>
      </c>
      <c r="L1880" s="49">
        <v>2</v>
      </c>
      <c r="M1880" s="50"/>
      <c r="N1880" s="1" t="e">
        <f>VLOOKUP(B1880,MICRO!E:L,8,0)</f>
        <v>#N/A</v>
      </c>
    </row>
    <row r="1881" spans="1:14" ht="20.25" x14ac:dyDescent="0.25">
      <c r="A1881" s="1">
        <v>24</v>
      </c>
      <c r="B1881" s="166">
        <v>1986</v>
      </c>
      <c r="C1881" s="1" t="s">
        <v>618</v>
      </c>
      <c r="D1881" s="1"/>
      <c r="E1881" s="1" t="s">
        <v>1108</v>
      </c>
      <c r="F1881" s="1" t="s">
        <v>622</v>
      </c>
      <c r="G1881" s="1">
        <v>1</v>
      </c>
      <c r="H1881" s="1" t="s">
        <v>19</v>
      </c>
      <c r="I1881" s="1" t="s">
        <v>431</v>
      </c>
      <c r="J1881" s="1">
        <v>11.6</v>
      </c>
      <c r="K1881" s="1">
        <v>11.6</v>
      </c>
      <c r="L1881" s="49">
        <v>2</v>
      </c>
      <c r="M1881" s="50"/>
      <c r="N1881" s="1" t="e">
        <f>VLOOKUP(B1881,MICRO!E:L,8,0)</f>
        <v>#N/A</v>
      </c>
    </row>
    <row r="1882" spans="1:14" ht="20.25" x14ac:dyDescent="0.25">
      <c r="A1882" s="1">
        <v>25</v>
      </c>
      <c r="B1882" s="166">
        <v>1987</v>
      </c>
      <c r="C1882" s="1" t="s">
        <v>618</v>
      </c>
      <c r="D1882" s="1"/>
      <c r="E1882" s="1" t="s">
        <v>108</v>
      </c>
      <c r="F1882" s="1" t="s">
        <v>623</v>
      </c>
      <c r="G1882" s="1">
        <v>1</v>
      </c>
      <c r="H1882" s="1" t="s">
        <v>19</v>
      </c>
      <c r="I1882" s="1" t="s">
        <v>431</v>
      </c>
      <c r="J1882" s="1">
        <v>3.2</v>
      </c>
      <c r="K1882" s="1">
        <v>3.2</v>
      </c>
      <c r="L1882" s="49">
        <v>2</v>
      </c>
      <c r="M1882" s="50"/>
      <c r="N1882" s="1" t="e">
        <f>VLOOKUP(B1882,MICRO!E:L,8,0)</f>
        <v>#N/A</v>
      </c>
    </row>
    <row r="1883" spans="1:14" ht="20.25" x14ac:dyDescent="0.25">
      <c r="A1883" s="1">
        <v>26</v>
      </c>
      <c r="B1883" s="166">
        <v>1988</v>
      </c>
      <c r="C1883" s="1" t="s">
        <v>618</v>
      </c>
      <c r="D1883" s="1"/>
      <c r="E1883" s="1" t="s">
        <v>181</v>
      </c>
      <c r="F1883" s="1" t="s">
        <v>624</v>
      </c>
      <c r="G1883" s="1">
        <v>2</v>
      </c>
      <c r="H1883" s="1" t="s">
        <v>19</v>
      </c>
      <c r="I1883" s="1" t="s">
        <v>431</v>
      </c>
      <c r="J1883" s="1">
        <v>6.4</v>
      </c>
      <c r="K1883" s="1">
        <v>12.8</v>
      </c>
      <c r="L1883" s="49">
        <v>2</v>
      </c>
      <c r="M1883" s="50"/>
      <c r="N1883" s="1" t="e">
        <f>VLOOKUP(B1883,MICRO!E:L,8,0)</f>
        <v>#N/A</v>
      </c>
    </row>
    <row r="1884" spans="1:14" ht="20.25" x14ac:dyDescent="0.25">
      <c r="A1884" s="1">
        <v>27</v>
      </c>
      <c r="B1884" s="166">
        <v>2017</v>
      </c>
      <c r="C1884" s="1" t="s">
        <v>645</v>
      </c>
      <c r="D1884" s="1"/>
      <c r="E1884" s="1" t="s">
        <v>2</v>
      </c>
      <c r="F1884" s="1" t="s">
        <v>646</v>
      </c>
      <c r="G1884" s="1">
        <v>1</v>
      </c>
      <c r="H1884" s="1" t="s">
        <v>19</v>
      </c>
      <c r="I1884" s="1" t="s">
        <v>433</v>
      </c>
      <c r="J1884" s="1">
        <v>215.2</v>
      </c>
      <c r="K1884" s="1">
        <v>215.2</v>
      </c>
      <c r="L1884" s="49">
        <v>2</v>
      </c>
      <c r="M1884" s="50"/>
      <c r="N1884" s="1" t="e">
        <f>VLOOKUP(B1884,MICRO!E:L,8,0)</f>
        <v>#N/A</v>
      </c>
    </row>
    <row r="1885" spans="1:14" ht="20.25" x14ac:dyDescent="0.25">
      <c r="A1885" s="1">
        <v>28</v>
      </c>
      <c r="B1885" s="166">
        <v>2018</v>
      </c>
      <c r="C1885" s="1" t="s">
        <v>645</v>
      </c>
      <c r="D1885" s="1"/>
      <c r="E1885" s="1" t="s">
        <v>51</v>
      </c>
      <c r="F1885" s="1" t="s">
        <v>647</v>
      </c>
      <c r="G1885" s="1">
        <v>1</v>
      </c>
      <c r="H1885" s="1" t="s">
        <v>19</v>
      </c>
      <c r="I1885" s="1" t="s">
        <v>433</v>
      </c>
      <c r="J1885" s="1">
        <v>13.7</v>
      </c>
      <c r="K1885" s="1">
        <v>13.7</v>
      </c>
      <c r="L1885" s="49">
        <v>2</v>
      </c>
      <c r="M1885" s="50"/>
      <c r="N1885" s="1" t="e">
        <f>VLOOKUP(B1885,MICRO!E:L,8,0)</f>
        <v>#N/A</v>
      </c>
    </row>
    <row r="1886" spans="1:14" ht="20.25" x14ac:dyDescent="0.25">
      <c r="A1886" s="1">
        <v>29</v>
      </c>
      <c r="B1886" s="166">
        <v>2019</v>
      </c>
      <c r="C1886" s="1" t="s">
        <v>645</v>
      </c>
      <c r="D1886" s="1"/>
      <c r="E1886" s="1" t="s">
        <v>753</v>
      </c>
      <c r="F1886" s="1" t="s">
        <v>648</v>
      </c>
      <c r="G1886" s="1">
        <v>1</v>
      </c>
      <c r="H1886" s="1" t="s">
        <v>19</v>
      </c>
      <c r="I1886" s="1" t="s">
        <v>433</v>
      </c>
      <c r="J1886" s="1">
        <v>13.7</v>
      </c>
      <c r="K1886" s="1">
        <v>13.7</v>
      </c>
      <c r="L1886" s="49">
        <v>2</v>
      </c>
      <c r="M1886" s="50"/>
      <c r="N1886" s="1" t="e">
        <f>VLOOKUP(B1886,MICRO!E:L,8,0)</f>
        <v>#N/A</v>
      </c>
    </row>
    <row r="1887" spans="1:14" ht="20.25" x14ac:dyDescent="0.25">
      <c r="A1887" s="1">
        <v>30</v>
      </c>
      <c r="B1887" s="166">
        <v>2258</v>
      </c>
      <c r="C1887" s="1" t="s">
        <v>861</v>
      </c>
      <c r="D1887" s="1"/>
      <c r="E1887" s="1" t="s">
        <v>2</v>
      </c>
      <c r="F1887" s="1" t="s">
        <v>832</v>
      </c>
      <c r="G1887" s="1">
        <v>1</v>
      </c>
      <c r="H1887" s="1" t="s">
        <v>19</v>
      </c>
      <c r="I1887" s="1" t="s">
        <v>431</v>
      </c>
      <c r="J1887" s="1">
        <v>9.6999999999999993</v>
      </c>
      <c r="K1887" s="1">
        <v>9.6999999999999993</v>
      </c>
      <c r="L1887" s="49">
        <v>2</v>
      </c>
      <c r="M1887" s="50"/>
      <c r="N1887" s="1" t="e">
        <f>VLOOKUP(B1887,MICRO!E:L,8,0)</f>
        <v>#N/A</v>
      </c>
    </row>
    <row r="1888" spans="1:14" ht="20.25" x14ac:dyDescent="0.25">
      <c r="A1888" s="1">
        <v>31</v>
      </c>
      <c r="B1888" s="166">
        <v>2259</v>
      </c>
      <c r="C1888" s="1" t="s">
        <v>861</v>
      </c>
      <c r="D1888" s="1"/>
      <c r="E1888" s="1" t="s">
        <v>2</v>
      </c>
      <c r="F1888" s="1" t="s">
        <v>832</v>
      </c>
      <c r="G1888" s="1">
        <v>1</v>
      </c>
      <c r="H1888" s="1" t="s">
        <v>19</v>
      </c>
      <c r="I1888" s="1" t="s">
        <v>432</v>
      </c>
      <c r="J1888" s="1">
        <v>9.6999999999999993</v>
      </c>
      <c r="K1888" s="1">
        <v>9.6999999999999993</v>
      </c>
      <c r="L1888" s="49">
        <v>2</v>
      </c>
      <c r="M1888" s="50"/>
      <c r="N1888" s="1" t="e">
        <f>VLOOKUP(B1888,MICRO!E:L,8,0)</f>
        <v>#N/A</v>
      </c>
    </row>
    <row r="1889" spans="1:14" ht="20.25" x14ac:dyDescent="0.25">
      <c r="A1889" s="1">
        <v>32</v>
      </c>
      <c r="B1889" s="166">
        <v>2260</v>
      </c>
      <c r="C1889" s="1" t="s">
        <v>861</v>
      </c>
      <c r="D1889" s="1"/>
      <c r="E1889" s="1" t="s">
        <v>51</v>
      </c>
      <c r="F1889" s="1" t="s">
        <v>833</v>
      </c>
      <c r="G1889" s="1">
        <v>17</v>
      </c>
      <c r="H1889" s="1" t="s">
        <v>19</v>
      </c>
      <c r="I1889" s="1" t="s">
        <v>431</v>
      </c>
      <c r="J1889" s="1">
        <v>11.3</v>
      </c>
      <c r="K1889" s="1">
        <v>192.10000000000002</v>
      </c>
      <c r="L1889" s="49">
        <v>2</v>
      </c>
      <c r="M1889" s="50"/>
      <c r="N1889" s="1" t="e">
        <f>VLOOKUP(B1889,MICRO!E:L,8,0)</f>
        <v>#N/A</v>
      </c>
    </row>
    <row r="1890" spans="1:14" ht="20.25" x14ac:dyDescent="0.25">
      <c r="A1890" s="1">
        <v>33</v>
      </c>
      <c r="B1890" s="166">
        <v>2261</v>
      </c>
      <c r="C1890" s="1" t="s">
        <v>861</v>
      </c>
      <c r="D1890" s="1"/>
      <c r="E1890" s="1" t="s">
        <v>51</v>
      </c>
      <c r="F1890" s="1" t="s">
        <v>833</v>
      </c>
      <c r="G1890" s="1">
        <v>7</v>
      </c>
      <c r="H1890" s="1" t="s">
        <v>19</v>
      </c>
      <c r="I1890" s="1" t="s">
        <v>432</v>
      </c>
      <c r="J1890" s="1">
        <v>11.3</v>
      </c>
      <c r="K1890" s="1">
        <v>79.100000000000009</v>
      </c>
      <c r="L1890" s="49">
        <v>2</v>
      </c>
      <c r="M1890" s="50"/>
      <c r="N1890" s="1" t="e">
        <f>VLOOKUP(B1890,MICRO!E:L,8,0)</f>
        <v>#N/A</v>
      </c>
    </row>
    <row r="1891" spans="1:14" ht="20.25" x14ac:dyDescent="0.25">
      <c r="A1891" s="1">
        <v>34</v>
      </c>
      <c r="B1891" s="166">
        <v>2262</v>
      </c>
      <c r="C1891" s="1" t="s">
        <v>861</v>
      </c>
      <c r="D1891" s="1"/>
      <c r="E1891" s="1" t="s">
        <v>51</v>
      </c>
      <c r="F1891" s="1" t="s">
        <v>833</v>
      </c>
      <c r="G1891" s="1">
        <v>5</v>
      </c>
      <c r="H1891" s="1" t="s">
        <v>19</v>
      </c>
      <c r="I1891" s="1" t="s">
        <v>433</v>
      </c>
      <c r="J1891" s="1">
        <v>11.3</v>
      </c>
      <c r="K1891" s="1">
        <v>56.5</v>
      </c>
      <c r="L1891" s="49">
        <v>2</v>
      </c>
      <c r="M1891" s="50"/>
      <c r="N1891" s="1" t="e">
        <f>VLOOKUP(B1891,MICRO!E:L,8,0)</f>
        <v>#N/A</v>
      </c>
    </row>
    <row r="1892" spans="1:14" ht="20.25" x14ac:dyDescent="0.25">
      <c r="A1892" s="1">
        <v>35</v>
      </c>
      <c r="B1892" s="166">
        <v>2263</v>
      </c>
      <c r="C1892" s="1" t="s">
        <v>861</v>
      </c>
      <c r="D1892" s="1"/>
      <c r="E1892" s="1" t="s">
        <v>51</v>
      </c>
      <c r="F1892" s="1" t="s">
        <v>833</v>
      </c>
      <c r="G1892" s="1">
        <v>15</v>
      </c>
      <c r="H1892" s="1" t="s">
        <v>19</v>
      </c>
      <c r="I1892" s="1" t="s">
        <v>434</v>
      </c>
      <c r="J1892" s="1">
        <v>11.3</v>
      </c>
      <c r="K1892" s="1">
        <v>169.5</v>
      </c>
      <c r="L1892" s="49">
        <v>2</v>
      </c>
      <c r="M1892" s="50"/>
      <c r="N1892" s="1" t="e">
        <f>VLOOKUP(B1892,MICRO!E:L,8,0)</f>
        <v>#N/A</v>
      </c>
    </row>
    <row r="1893" spans="1:14" ht="20.25" x14ac:dyDescent="0.25">
      <c r="A1893" s="1">
        <v>36</v>
      </c>
      <c r="B1893" s="166">
        <v>2264</v>
      </c>
      <c r="C1893" s="1" t="s">
        <v>861</v>
      </c>
      <c r="D1893" s="1"/>
      <c r="E1893" s="1" t="s">
        <v>51</v>
      </c>
      <c r="F1893" s="1" t="s">
        <v>833</v>
      </c>
      <c r="G1893" s="1">
        <v>30</v>
      </c>
      <c r="H1893" s="1" t="s">
        <v>19</v>
      </c>
      <c r="I1893" s="1" t="s">
        <v>435</v>
      </c>
      <c r="J1893" s="1">
        <v>11.3</v>
      </c>
      <c r="K1893" s="1">
        <v>339</v>
      </c>
      <c r="L1893" s="49">
        <v>2</v>
      </c>
      <c r="M1893" s="50"/>
      <c r="N1893" s="1" t="e">
        <f>VLOOKUP(B1893,MICRO!E:L,8,0)</f>
        <v>#N/A</v>
      </c>
    </row>
    <row r="1894" spans="1:14" ht="20.25" x14ac:dyDescent="0.25">
      <c r="A1894" s="1">
        <v>37</v>
      </c>
      <c r="B1894" s="166">
        <v>2265</v>
      </c>
      <c r="C1894" s="1" t="s">
        <v>861</v>
      </c>
      <c r="D1894" s="1"/>
      <c r="E1894" s="1" t="s">
        <v>753</v>
      </c>
      <c r="F1894" s="1" t="s">
        <v>834</v>
      </c>
      <c r="G1894" s="1">
        <v>1</v>
      </c>
      <c r="H1894" s="1" t="s">
        <v>19</v>
      </c>
      <c r="I1894" s="1" t="s">
        <v>431</v>
      </c>
      <c r="J1894" s="1">
        <v>9.5</v>
      </c>
      <c r="K1894" s="1">
        <v>9.5</v>
      </c>
      <c r="L1894" s="49">
        <v>2</v>
      </c>
      <c r="M1894" s="50"/>
      <c r="N1894" s="1" t="e">
        <f>VLOOKUP(B1894,MICRO!E:L,8,0)</f>
        <v>#N/A</v>
      </c>
    </row>
    <row r="1895" spans="1:14" ht="20.25" x14ac:dyDescent="0.25">
      <c r="A1895" s="1">
        <v>38</v>
      </c>
      <c r="B1895" s="166">
        <v>2266</v>
      </c>
      <c r="C1895" s="1" t="s">
        <v>861</v>
      </c>
      <c r="D1895" s="1"/>
      <c r="E1895" s="1" t="s">
        <v>753</v>
      </c>
      <c r="F1895" s="1" t="s">
        <v>834</v>
      </c>
      <c r="G1895" s="1">
        <v>1</v>
      </c>
      <c r="H1895" s="1" t="s">
        <v>19</v>
      </c>
      <c r="I1895" s="1" t="s">
        <v>432</v>
      </c>
      <c r="J1895" s="1">
        <v>9.5</v>
      </c>
      <c r="K1895" s="1">
        <v>9.5</v>
      </c>
      <c r="L1895" s="49">
        <v>2</v>
      </c>
      <c r="M1895" s="50"/>
      <c r="N1895" s="1" t="e">
        <f>VLOOKUP(B1895,MICRO!E:L,8,0)</f>
        <v>#N/A</v>
      </c>
    </row>
    <row r="1896" spans="1:14" ht="20.25" x14ac:dyDescent="0.25">
      <c r="A1896" s="1">
        <v>39</v>
      </c>
      <c r="B1896" s="166">
        <v>2267</v>
      </c>
      <c r="C1896" s="1" t="s">
        <v>861</v>
      </c>
      <c r="D1896" s="1"/>
      <c r="E1896" s="1" t="s">
        <v>1108</v>
      </c>
      <c r="F1896" s="1" t="s">
        <v>835</v>
      </c>
      <c r="G1896" s="1">
        <v>3</v>
      </c>
      <c r="H1896" s="1" t="s">
        <v>19</v>
      </c>
      <c r="I1896" s="1" t="s">
        <v>431</v>
      </c>
      <c r="J1896" s="1">
        <v>7.5</v>
      </c>
      <c r="K1896" s="1">
        <v>22.5</v>
      </c>
      <c r="L1896" s="49">
        <v>2</v>
      </c>
      <c r="M1896" s="50"/>
      <c r="N1896" s="1" t="e">
        <f>VLOOKUP(B1896,MICRO!E:L,8,0)</f>
        <v>#N/A</v>
      </c>
    </row>
    <row r="1897" spans="1:14" ht="20.25" x14ac:dyDescent="0.25">
      <c r="A1897" s="1">
        <v>40</v>
      </c>
      <c r="B1897" s="166">
        <v>2268</v>
      </c>
      <c r="C1897" s="1" t="s">
        <v>861</v>
      </c>
      <c r="D1897" s="1"/>
      <c r="E1897" s="1" t="s">
        <v>108</v>
      </c>
      <c r="F1897" s="1" t="s">
        <v>836</v>
      </c>
      <c r="G1897" s="1">
        <v>1</v>
      </c>
      <c r="H1897" s="1" t="s">
        <v>19</v>
      </c>
      <c r="I1897" s="1" t="s">
        <v>431</v>
      </c>
      <c r="J1897" s="1">
        <v>6.4</v>
      </c>
      <c r="K1897" s="1">
        <v>6.4</v>
      </c>
      <c r="L1897" s="49">
        <v>2</v>
      </c>
      <c r="M1897" s="50"/>
      <c r="N1897" s="1" t="e">
        <f>VLOOKUP(B1897,MICRO!E:L,8,0)</f>
        <v>#N/A</v>
      </c>
    </row>
    <row r="1898" spans="1:14" ht="20.25" x14ac:dyDescent="0.25">
      <c r="A1898" s="1">
        <v>41</v>
      </c>
      <c r="B1898" s="166">
        <v>2269</v>
      </c>
      <c r="C1898" s="1" t="s">
        <v>861</v>
      </c>
      <c r="D1898" s="1"/>
      <c r="E1898" s="1" t="s">
        <v>181</v>
      </c>
      <c r="F1898" s="1" t="s">
        <v>837</v>
      </c>
      <c r="G1898" s="1">
        <v>2</v>
      </c>
      <c r="H1898" s="1" t="s">
        <v>19</v>
      </c>
      <c r="I1898" s="1" t="s">
        <v>431</v>
      </c>
      <c r="J1898" s="1">
        <v>5</v>
      </c>
      <c r="K1898" s="1">
        <v>10</v>
      </c>
      <c r="L1898" s="49">
        <v>2</v>
      </c>
      <c r="M1898" s="50"/>
      <c r="N1898" s="1" t="e">
        <f>VLOOKUP(B1898,MICRO!E:L,8,0)</f>
        <v>#N/A</v>
      </c>
    </row>
    <row r="1899" spans="1:14" ht="20.25" x14ac:dyDescent="0.25">
      <c r="A1899" s="1">
        <v>42</v>
      </c>
      <c r="B1899" s="166">
        <v>2270</v>
      </c>
      <c r="C1899" s="1" t="s">
        <v>861</v>
      </c>
      <c r="D1899" s="1"/>
      <c r="E1899" s="1" t="s">
        <v>181</v>
      </c>
      <c r="F1899" s="1" t="s">
        <v>837</v>
      </c>
      <c r="G1899" s="1">
        <v>2</v>
      </c>
      <c r="H1899" s="1" t="s">
        <v>19</v>
      </c>
      <c r="I1899" s="1" t="s">
        <v>432</v>
      </c>
      <c r="J1899" s="1">
        <v>5</v>
      </c>
      <c r="K1899" s="1">
        <v>10</v>
      </c>
      <c r="L1899" s="49">
        <v>2</v>
      </c>
      <c r="M1899" s="50"/>
      <c r="N1899" s="1" t="e">
        <f>VLOOKUP(B1899,MICRO!E:L,8,0)</f>
        <v>#N/A</v>
      </c>
    </row>
    <row r="1900" spans="1:14" ht="20.25" x14ac:dyDescent="0.25">
      <c r="A1900" s="1">
        <v>43</v>
      </c>
      <c r="B1900" s="166">
        <v>2271</v>
      </c>
      <c r="C1900" s="1" t="s">
        <v>861</v>
      </c>
      <c r="D1900" s="1"/>
      <c r="E1900" s="1" t="s">
        <v>469</v>
      </c>
      <c r="F1900" s="1" t="s">
        <v>838</v>
      </c>
      <c r="G1900" s="1">
        <v>2</v>
      </c>
      <c r="H1900" s="1" t="s">
        <v>19</v>
      </c>
      <c r="I1900" s="1" t="s">
        <v>431</v>
      </c>
      <c r="J1900" s="1">
        <v>6</v>
      </c>
      <c r="K1900" s="1">
        <v>12</v>
      </c>
      <c r="L1900" s="49">
        <v>2</v>
      </c>
      <c r="M1900" s="50"/>
      <c r="N1900" s="1" t="e">
        <f>VLOOKUP(B1900,MICRO!E:L,8,0)</f>
        <v>#N/A</v>
      </c>
    </row>
    <row r="1901" spans="1:14" ht="20.25" x14ac:dyDescent="0.25">
      <c r="A1901" s="1">
        <v>44</v>
      </c>
      <c r="B1901" s="166">
        <v>2272</v>
      </c>
      <c r="C1901" s="1" t="s">
        <v>861</v>
      </c>
      <c r="D1901" s="1"/>
      <c r="E1901" s="1" t="s">
        <v>469</v>
      </c>
      <c r="F1901" s="1" t="s">
        <v>838</v>
      </c>
      <c r="G1901" s="1">
        <v>4</v>
      </c>
      <c r="H1901" s="1" t="s">
        <v>19</v>
      </c>
      <c r="I1901" s="1" t="s">
        <v>432</v>
      </c>
      <c r="J1901" s="1">
        <v>6</v>
      </c>
      <c r="K1901" s="1">
        <v>24</v>
      </c>
      <c r="L1901" s="49">
        <v>2</v>
      </c>
      <c r="M1901" s="50"/>
      <c r="N1901" s="1" t="e">
        <f>VLOOKUP(B1901,MICRO!E:L,8,0)</f>
        <v>#N/A</v>
      </c>
    </row>
    <row r="1902" spans="1:14" ht="20.25" x14ac:dyDescent="0.25">
      <c r="A1902" s="1">
        <v>45</v>
      </c>
      <c r="B1902" s="166">
        <v>2273</v>
      </c>
      <c r="C1902" s="1" t="s">
        <v>861</v>
      </c>
      <c r="D1902" s="1"/>
      <c r="E1902" s="1" t="s">
        <v>472</v>
      </c>
      <c r="F1902" s="1" t="s">
        <v>839</v>
      </c>
      <c r="G1902" s="1">
        <v>12</v>
      </c>
      <c r="H1902" s="1" t="s">
        <v>19</v>
      </c>
      <c r="I1902" s="1" t="s">
        <v>431</v>
      </c>
      <c r="J1902" s="1">
        <v>7.5</v>
      </c>
      <c r="K1902" s="1">
        <v>90</v>
      </c>
      <c r="L1902" s="49">
        <v>2</v>
      </c>
      <c r="M1902" s="50"/>
      <c r="N1902" s="1" t="e">
        <f>VLOOKUP(B1902,MICRO!E:L,8,0)</f>
        <v>#N/A</v>
      </c>
    </row>
    <row r="1903" spans="1:14" ht="20.25" x14ac:dyDescent="0.25">
      <c r="A1903" s="1">
        <v>46</v>
      </c>
      <c r="B1903" s="166">
        <v>2274</v>
      </c>
      <c r="C1903" s="1" t="s">
        <v>861</v>
      </c>
      <c r="D1903" s="1"/>
      <c r="E1903" s="1" t="s">
        <v>472</v>
      </c>
      <c r="F1903" s="1" t="s">
        <v>839</v>
      </c>
      <c r="G1903" s="1">
        <v>4</v>
      </c>
      <c r="H1903" s="1" t="s">
        <v>19</v>
      </c>
      <c r="I1903" s="1" t="s">
        <v>432</v>
      </c>
      <c r="J1903" s="1">
        <v>7.5</v>
      </c>
      <c r="K1903" s="1">
        <v>30</v>
      </c>
      <c r="L1903" s="49">
        <v>2</v>
      </c>
      <c r="M1903" s="50"/>
      <c r="N1903" s="1" t="e">
        <f>VLOOKUP(B1903,MICRO!E:L,8,0)</f>
        <v>#N/A</v>
      </c>
    </row>
    <row r="1904" spans="1:14" ht="20.25" x14ac:dyDescent="0.25">
      <c r="A1904" s="1">
        <v>47</v>
      </c>
      <c r="B1904" s="166">
        <v>2275</v>
      </c>
      <c r="C1904" s="1" t="s">
        <v>861</v>
      </c>
      <c r="D1904" s="1"/>
      <c r="E1904" s="1" t="s">
        <v>472</v>
      </c>
      <c r="F1904" s="1" t="s">
        <v>839</v>
      </c>
      <c r="G1904" s="1">
        <v>4</v>
      </c>
      <c r="H1904" s="1" t="s">
        <v>19</v>
      </c>
      <c r="I1904" s="1" t="s">
        <v>433</v>
      </c>
      <c r="J1904" s="1">
        <v>7.5</v>
      </c>
      <c r="K1904" s="1">
        <v>30</v>
      </c>
      <c r="L1904" s="49">
        <v>2</v>
      </c>
      <c r="M1904" s="50"/>
      <c r="N1904" s="1" t="e">
        <f>VLOOKUP(B1904,MICRO!E:L,8,0)</f>
        <v>#N/A</v>
      </c>
    </row>
    <row r="1905" spans="1:14" ht="20.25" x14ac:dyDescent="0.25">
      <c r="A1905" s="1">
        <v>48</v>
      </c>
      <c r="B1905" s="166">
        <v>2276</v>
      </c>
      <c r="C1905" s="1" t="s">
        <v>861</v>
      </c>
      <c r="D1905" s="1"/>
      <c r="E1905" s="1" t="s">
        <v>472</v>
      </c>
      <c r="F1905" s="1" t="s">
        <v>839</v>
      </c>
      <c r="G1905" s="1">
        <v>12</v>
      </c>
      <c r="H1905" s="1" t="s">
        <v>19</v>
      </c>
      <c r="I1905" s="1" t="s">
        <v>434</v>
      </c>
      <c r="J1905" s="1">
        <v>7.5</v>
      </c>
      <c r="K1905" s="1">
        <v>90</v>
      </c>
      <c r="L1905" s="49">
        <v>2</v>
      </c>
      <c r="M1905" s="50"/>
      <c r="N1905" s="1" t="e">
        <f>VLOOKUP(B1905,MICRO!E:L,8,0)</f>
        <v>#N/A</v>
      </c>
    </row>
    <row r="1906" spans="1:14" ht="20.25" x14ac:dyDescent="0.25">
      <c r="A1906" s="1">
        <v>49</v>
      </c>
      <c r="B1906" s="166">
        <v>2277</v>
      </c>
      <c r="C1906" s="1" t="s">
        <v>861</v>
      </c>
      <c r="D1906" s="1"/>
      <c r="E1906" s="1" t="s">
        <v>472</v>
      </c>
      <c r="F1906" s="1" t="s">
        <v>839</v>
      </c>
      <c r="G1906" s="1">
        <v>24</v>
      </c>
      <c r="H1906" s="1" t="s">
        <v>19</v>
      </c>
      <c r="I1906" s="1" t="s">
        <v>435</v>
      </c>
      <c r="J1906" s="1">
        <v>7.5</v>
      </c>
      <c r="K1906" s="1">
        <v>180</v>
      </c>
      <c r="L1906" s="49">
        <v>2</v>
      </c>
      <c r="M1906" s="50"/>
      <c r="N1906" s="1" t="e">
        <f>VLOOKUP(B1906,MICRO!E:L,8,0)</f>
        <v>#N/A</v>
      </c>
    </row>
    <row r="1907" spans="1:14" ht="20.25" x14ac:dyDescent="0.25">
      <c r="A1907" s="1">
        <v>50</v>
      </c>
      <c r="B1907" s="166">
        <v>2278</v>
      </c>
      <c r="C1907" s="1" t="s">
        <v>861</v>
      </c>
      <c r="D1907" s="1"/>
      <c r="E1907" s="1" t="s">
        <v>1109</v>
      </c>
      <c r="F1907" s="1" t="s">
        <v>840</v>
      </c>
      <c r="G1907" s="1">
        <v>6</v>
      </c>
      <c r="H1907" s="1" t="s">
        <v>19</v>
      </c>
      <c r="I1907" s="1" t="s">
        <v>431</v>
      </c>
      <c r="J1907" s="1">
        <v>2</v>
      </c>
      <c r="K1907" s="1">
        <v>12</v>
      </c>
      <c r="L1907" s="49">
        <v>2</v>
      </c>
      <c r="M1907" s="50"/>
      <c r="N1907" s="1" t="e">
        <f>VLOOKUP(B1907,MICRO!E:L,8,0)</f>
        <v>#N/A</v>
      </c>
    </row>
    <row r="1908" spans="1:14" ht="20.25" x14ac:dyDescent="0.25">
      <c r="A1908" s="1">
        <v>51</v>
      </c>
      <c r="B1908" s="166">
        <v>2279</v>
      </c>
      <c r="C1908" s="1" t="s">
        <v>861</v>
      </c>
      <c r="D1908" s="1"/>
      <c r="E1908" s="1" t="s">
        <v>1110</v>
      </c>
      <c r="F1908" s="1" t="s">
        <v>841</v>
      </c>
      <c r="G1908" s="1">
        <v>2</v>
      </c>
      <c r="H1908" s="1" t="s">
        <v>19</v>
      </c>
      <c r="I1908" s="1" t="s">
        <v>431</v>
      </c>
      <c r="J1908" s="1">
        <v>1.7</v>
      </c>
      <c r="K1908" s="1">
        <v>3.4</v>
      </c>
      <c r="L1908" s="49">
        <v>2</v>
      </c>
      <c r="M1908" s="50"/>
      <c r="N1908" s="1" t="e">
        <f>VLOOKUP(B1908,MICRO!E:L,8,0)</f>
        <v>#N/A</v>
      </c>
    </row>
    <row r="1909" spans="1:14" ht="20.25" x14ac:dyDescent="0.25">
      <c r="A1909" s="1">
        <v>52</v>
      </c>
      <c r="B1909" s="166">
        <v>2280</v>
      </c>
      <c r="C1909" s="1" t="s">
        <v>861</v>
      </c>
      <c r="D1909" s="1"/>
      <c r="E1909" s="1" t="s">
        <v>1111</v>
      </c>
      <c r="F1909" s="1" t="s">
        <v>842</v>
      </c>
      <c r="G1909" s="1">
        <v>1</v>
      </c>
      <c r="H1909" s="1" t="s">
        <v>19</v>
      </c>
      <c r="I1909" s="1" t="s">
        <v>431</v>
      </c>
      <c r="J1909" s="1">
        <v>6</v>
      </c>
      <c r="K1909" s="1">
        <v>6</v>
      </c>
      <c r="L1909" s="49">
        <v>2</v>
      </c>
      <c r="M1909" s="50"/>
      <c r="N1909" s="1" t="e">
        <f>VLOOKUP(B1909,MICRO!E:L,8,0)</f>
        <v>#N/A</v>
      </c>
    </row>
    <row r="1910" spans="1:14" ht="20.25" x14ac:dyDescent="0.25">
      <c r="A1910" s="1">
        <v>53</v>
      </c>
      <c r="B1910" s="166">
        <v>2281</v>
      </c>
      <c r="C1910" s="1" t="s">
        <v>861</v>
      </c>
      <c r="D1910" s="1"/>
      <c r="E1910" s="1" t="s">
        <v>1111</v>
      </c>
      <c r="F1910" s="1" t="s">
        <v>842</v>
      </c>
      <c r="G1910" s="1">
        <v>1</v>
      </c>
      <c r="H1910" s="1" t="s">
        <v>19</v>
      </c>
      <c r="I1910" s="1" t="s">
        <v>432</v>
      </c>
      <c r="J1910" s="1">
        <v>6</v>
      </c>
      <c r="K1910" s="1">
        <v>6</v>
      </c>
      <c r="L1910" s="49">
        <v>2</v>
      </c>
      <c r="M1910" s="50"/>
      <c r="N1910" s="1" t="e">
        <f>VLOOKUP(B1910,MICRO!E:L,8,0)</f>
        <v>#N/A</v>
      </c>
    </row>
    <row r="1911" spans="1:14" ht="20.25" x14ac:dyDescent="0.25">
      <c r="A1911" s="1">
        <v>54</v>
      </c>
      <c r="B1911" s="166">
        <v>2282</v>
      </c>
      <c r="C1911" s="1" t="s">
        <v>861</v>
      </c>
      <c r="D1911" s="1"/>
      <c r="E1911" s="1" t="s">
        <v>1112</v>
      </c>
      <c r="F1911" s="1" t="s">
        <v>843</v>
      </c>
      <c r="G1911" s="1">
        <v>1</v>
      </c>
      <c r="H1911" s="1" t="s">
        <v>19</v>
      </c>
      <c r="I1911" s="1" t="s">
        <v>431</v>
      </c>
      <c r="J1911" s="1">
        <v>6</v>
      </c>
      <c r="K1911" s="1">
        <v>6</v>
      </c>
      <c r="L1911" s="49">
        <v>2</v>
      </c>
      <c r="M1911" s="50"/>
      <c r="N1911" s="1" t="e">
        <f>VLOOKUP(B1911,MICRO!E:L,8,0)</f>
        <v>#N/A</v>
      </c>
    </row>
    <row r="1912" spans="1:14" ht="20.25" x14ac:dyDescent="0.25">
      <c r="A1912" s="1">
        <v>55</v>
      </c>
      <c r="B1912" s="166">
        <v>2283</v>
      </c>
      <c r="C1912" s="1" t="s">
        <v>861</v>
      </c>
      <c r="D1912" s="1"/>
      <c r="E1912" s="1" t="s">
        <v>1112</v>
      </c>
      <c r="F1912" s="1" t="s">
        <v>843</v>
      </c>
      <c r="G1912" s="1">
        <v>1</v>
      </c>
      <c r="H1912" s="1" t="s">
        <v>19</v>
      </c>
      <c r="I1912" s="1" t="s">
        <v>432</v>
      </c>
      <c r="J1912" s="1">
        <v>6</v>
      </c>
      <c r="K1912" s="1">
        <v>6</v>
      </c>
      <c r="L1912" s="49">
        <v>2</v>
      </c>
      <c r="M1912" s="50"/>
      <c r="N1912" s="1" t="e">
        <f>VLOOKUP(B1912,MICRO!E:L,8,0)</f>
        <v>#N/A</v>
      </c>
    </row>
    <row r="1913" spans="1:14" ht="20.25" x14ac:dyDescent="0.25">
      <c r="A1913" s="1">
        <v>56</v>
      </c>
      <c r="B1913" s="166">
        <v>2284</v>
      </c>
      <c r="C1913" s="1" t="s">
        <v>861</v>
      </c>
      <c r="D1913" s="1"/>
      <c r="E1913" s="1" t="s">
        <v>1113</v>
      </c>
      <c r="F1913" s="1" t="s">
        <v>844</v>
      </c>
      <c r="G1913" s="1">
        <v>4</v>
      </c>
      <c r="H1913" s="1" t="s">
        <v>19</v>
      </c>
      <c r="I1913" s="1" t="s">
        <v>431</v>
      </c>
      <c r="J1913" s="1">
        <v>12</v>
      </c>
      <c r="K1913" s="1">
        <v>48</v>
      </c>
      <c r="L1913" s="49">
        <v>2</v>
      </c>
      <c r="M1913" s="50"/>
      <c r="N1913" s="1" t="e">
        <f>VLOOKUP(B1913,MICRO!E:L,8,0)</f>
        <v>#N/A</v>
      </c>
    </row>
    <row r="1914" spans="1:14" ht="20.25" x14ac:dyDescent="0.25">
      <c r="A1914" s="1">
        <v>57</v>
      </c>
      <c r="B1914" s="166">
        <v>2285</v>
      </c>
      <c r="C1914" s="1" t="s">
        <v>861</v>
      </c>
      <c r="D1914" s="1"/>
      <c r="E1914" s="1" t="s">
        <v>1113</v>
      </c>
      <c r="F1914" s="1" t="s">
        <v>844</v>
      </c>
      <c r="G1914" s="1">
        <v>4</v>
      </c>
      <c r="H1914" s="1" t="s">
        <v>19</v>
      </c>
      <c r="I1914" s="1" t="s">
        <v>432</v>
      </c>
      <c r="J1914" s="1">
        <v>12</v>
      </c>
      <c r="K1914" s="1">
        <v>48</v>
      </c>
      <c r="L1914" s="49">
        <v>2</v>
      </c>
      <c r="M1914" s="50"/>
      <c r="N1914" s="1" t="e">
        <f>VLOOKUP(B1914,MICRO!E:L,8,0)</f>
        <v>#N/A</v>
      </c>
    </row>
    <row r="1915" spans="1:14" ht="20.25" x14ac:dyDescent="0.25">
      <c r="A1915" s="1">
        <v>58</v>
      </c>
      <c r="B1915" s="166">
        <v>2286</v>
      </c>
      <c r="C1915" s="1" t="s">
        <v>861</v>
      </c>
      <c r="D1915" s="1"/>
      <c r="E1915" s="1" t="s">
        <v>1114</v>
      </c>
      <c r="F1915" s="1" t="s">
        <v>845</v>
      </c>
      <c r="G1915" s="1">
        <v>18</v>
      </c>
      <c r="H1915" s="1" t="s">
        <v>19</v>
      </c>
      <c r="I1915" s="1" t="s">
        <v>431</v>
      </c>
      <c r="J1915" s="1">
        <v>7.9</v>
      </c>
      <c r="K1915" s="1">
        <v>142.20000000000002</v>
      </c>
      <c r="L1915" s="49">
        <v>2</v>
      </c>
      <c r="M1915" s="50"/>
      <c r="N1915" s="1" t="e">
        <f>VLOOKUP(B1915,MICRO!E:L,8,0)</f>
        <v>#N/A</v>
      </c>
    </row>
    <row r="1916" spans="1:14" ht="20.25" x14ac:dyDescent="0.25">
      <c r="A1916" s="1">
        <v>59</v>
      </c>
      <c r="B1916" s="166">
        <v>2287</v>
      </c>
      <c r="C1916" s="1" t="s">
        <v>861</v>
      </c>
      <c r="D1916" s="1"/>
      <c r="E1916" s="1" t="s">
        <v>1114</v>
      </c>
      <c r="F1916" s="1" t="s">
        <v>845</v>
      </c>
      <c r="G1916" s="1">
        <v>6</v>
      </c>
      <c r="H1916" s="1" t="s">
        <v>19</v>
      </c>
      <c r="I1916" s="1" t="s">
        <v>432</v>
      </c>
      <c r="J1916" s="1">
        <v>7.9</v>
      </c>
      <c r="K1916" s="1">
        <v>47.400000000000006</v>
      </c>
      <c r="L1916" s="49">
        <v>2</v>
      </c>
      <c r="M1916" s="50"/>
      <c r="N1916" s="1" t="e">
        <f>VLOOKUP(B1916,MICRO!E:L,8,0)</f>
        <v>#N/A</v>
      </c>
    </row>
    <row r="1917" spans="1:14" ht="20.25" x14ac:dyDescent="0.25">
      <c r="A1917" s="1">
        <v>60</v>
      </c>
      <c r="B1917" s="166">
        <v>2288</v>
      </c>
      <c r="C1917" s="1" t="s">
        <v>861</v>
      </c>
      <c r="D1917" s="1"/>
      <c r="E1917" s="1" t="s">
        <v>1114</v>
      </c>
      <c r="F1917" s="1" t="s">
        <v>845</v>
      </c>
      <c r="G1917" s="1">
        <v>4</v>
      </c>
      <c r="H1917" s="1" t="s">
        <v>19</v>
      </c>
      <c r="I1917" s="1" t="s">
        <v>433</v>
      </c>
      <c r="J1917" s="1">
        <v>7.9</v>
      </c>
      <c r="K1917" s="1">
        <v>31.6</v>
      </c>
      <c r="L1917" s="49">
        <v>2</v>
      </c>
      <c r="M1917" s="50"/>
      <c r="N1917" s="1" t="e">
        <f>VLOOKUP(B1917,MICRO!E:L,8,0)</f>
        <v>#N/A</v>
      </c>
    </row>
    <row r="1918" spans="1:14" ht="20.25" x14ac:dyDescent="0.25">
      <c r="A1918" s="1">
        <v>61</v>
      </c>
      <c r="B1918" s="166">
        <v>2289</v>
      </c>
      <c r="C1918" s="1" t="s">
        <v>861</v>
      </c>
      <c r="D1918" s="1"/>
      <c r="E1918" s="1" t="s">
        <v>1114</v>
      </c>
      <c r="F1918" s="1" t="s">
        <v>845</v>
      </c>
      <c r="G1918" s="1">
        <v>12</v>
      </c>
      <c r="H1918" s="1" t="s">
        <v>19</v>
      </c>
      <c r="I1918" s="1" t="s">
        <v>434</v>
      </c>
      <c r="J1918" s="1">
        <v>7.9</v>
      </c>
      <c r="K1918" s="1">
        <v>94.800000000000011</v>
      </c>
      <c r="L1918" s="49">
        <v>2</v>
      </c>
      <c r="M1918" s="50"/>
      <c r="N1918" s="1" t="e">
        <f>VLOOKUP(B1918,MICRO!E:L,8,0)</f>
        <v>#N/A</v>
      </c>
    </row>
    <row r="1919" spans="1:14" ht="20.25" x14ac:dyDescent="0.25">
      <c r="A1919" s="1">
        <v>62</v>
      </c>
      <c r="B1919" s="166">
        <v>2290</v>
      </c>
      <c r="C1919" s="1" t="s">
        <v>861</v>
      </c>
      <c r="D1919" s="1"/>
      <c r="E1919" s="1" t="s">
        <v>1114</v>
      </c>
      <c r="F1919" s="1" t="s">
        <v>845</v>
      </c>
      <c r="G1919" s="1">
        <v>24</v>
      </c>
      <c r="H1919" s="1" t="s">
        <v>19</v>
      </c>
      <c r="I1919" s="1" t="s">
        <v>435</v>
      </c>
      <c r="J1919" s="1">
        <v>7.9</v>
      </c>
      <c r="K1919" s="1">
        <v>189.60000000000002</v>
      </c>
      <c r="L1919" s="49">
        <v>2</v>
      </c>
      <c r="M1919" s="50"/>
      <c r="N1919" s="1" t="e">
        <f>VLOOKUP(B1919,MICRO!E:L,8,0)</f>
        <v>#N/A</v>
      </c>
    </row>
    <row r="1920" spans="1:14" ht="20.25" x14ac:dyDescent="0.25">
      <c r="A1920" s="1">
        <v>63</v>
      </c>
      <c r="B1920" s="166">
        <v>2291</v>
      </c>
      <c r="C1920" s="1" t="s">
        <v>861</v>
      </c>
      <c r="D1920" s="1"/>
      <c r="E1920" s="1" t="s">
        <v>1115</v>
      </c>
      <c r="F1920" s="1" t="s">
        <v>846</v>
      </c>
      <c r="G1920" s="1">
        <v>6</v>
      </c>
      <c r="H1920" s="1" t="s">
        <v>19</v>
      </c>
      <c r="I1920" s="1" t="s">
        <v>431</v>
      </c>
      <c r="J1920" s="1">
        <v>14.9</v>
      </c>
      <c r="K1920" s="1">
        <v>89.4</v>
      </c>
      <c r="L1920" s="49">
        <v>2</v>
      </c>
      <c r="M1920" s="50"/>
      <c r="N1920" s="1" t="e">
        <f>VLOOKUP(B1920,MICRO!E:L,8,0)</f>
        <v>#N/A</v>
      </c>
    </row>
    <row r="1921" spans="1:14" ht="20.25" x14ac:dyDescent="0.25">
      <c r="A1921" s="1">
        <v>64</v>
      </c>
      <c r="B1921" s="166">
        <v>2292</v>
      </c>
      <c r="C1921" s="1" t="s">
        <v>861</v>
      </c>
      <c r="D1921" s="1"/>
      <c r="E1921" s="1" t="s">
        <v>1115</v>
      </c>
      <c r="F1921" s="1" t="s">
        <v>846</v>
      </c>
      <c r="G1921" s="1">
        <v>2</v>
      </c>
      <c r="H1921" s="1" t="s">
        <v>19</v>
      </c>
      <c r="I1921" s="1" t="s">
        <v>433</v>
      </c>
      <c r="J1921" s="1">
        <v>14.9</v>
      </c>
      <c r="K1921" s="1">
        <v>29.8</v>
      </c>
      <c r="L1921" s="49">
        <v>2</v>
      </c>
      <c r="M1921" s="50"/>
      <c r="N1921" s="1" t="e">
        <f>VLOOKUP(B1921,MICRO!E:L,8,0)</f>
        <v>#N/A</v>
      </c>
    </row>
    <row r="1922" spans="1:14" ht="20.25" x14ac:dyDescent="0.25">
      <c r="A1922" s="1">
        <v>65</v>
      </c>
      <c r="B1922" s="166">
        <v>2293</v>
      </c>
      <c r="C1922" s="1" t="s">
        <v>861</v>
      </c>
      <c r="D1922" s="1"/>
      <c r="E1922" s="1" t="s">
        <v>1115</v>
      </c>
      <c r="F1922" s="1" t="s">
        <v>846</v>
      </c>
      <c r="G1922" s="1">
        <v>6</v>
      </c>
      <c r="H1922" s="1" t="s">
        <v>19</v>
      </c>
      <c r="I1922" s="1" t="s">
        <v>434</v>
      </c>
      <c r="J1922" s="1">
        <v>14.9</v>
      </c>
      <c r="K1922" s="1">
        <v>89.4</v>
      </c>
      <c r="L1922" s="49">
        <v>2</v>
      </c>
      <c r="M1922" s="50"/>
      <c r="N1922" s="1" t="e">
        <f>VLOOKUP(B1922,MICRO!E:L,8,0)</f>
        <v>#N/A</v>
      </c>
    </row>
    <row r="1923" spans="1:14" ht="20.25" x14ac:dyDescent="0.25">
      <c r="A1923" s="1">
        <v>66</v>
      </c>
      <c r="B1923" s="166">
        <v>2294</v>
      </c>
      <c r="C1923" s="1" t="s">
        <v>861</v>
      </c>
      <c r="D1923" s="1"/>
      <c r="E1923" s="1" t="s">
        <v>1115</v>
      </c>
      <c r="F1923" s="1" t="s">
        <v>846</v>
      </c>
      <c r="G1923" s="1">
        <v>12</v>
      </c>
      <c r="H1923" s="1" t="s">
        <v>19</v>
      </c>
      <c r="I1923" s="1" t="s">
        <v>435</v>
      </c>
      <c r="J1923" s="1">
        <v>14.9</v>
      </c>
      <c r="K1923" s="1">
        <v>178.8</v>
      </c>
      <c r="L1923" s="49">
        <v>2</v>
      </c>
      <c r="M1923" s="50"/>
      <c r="N1923" s="1" t="e">
        <f>VLOOKUP(B1923,MICRO!E:L,8,0)</f>
        <v>#N/A</v>
      </c>
    </row>
    <row r="1924" spans="1:14" ht="20.25" x14ac:dyDescent="0.25">
      <c r="A1924" s="1">
        <v>67</v>
      </c>
      <c r="B1924" s="166">
        <v>2295</v>
      </c>
      <c r="C1924" s="1" t="s">
        <v>861</v>
      </c>
      <c r="D1924" s="1"/>
      <c r="E1924" s="1" t="s">
        <v>1116</v>
      </c>
      <c r="F1924" s="1" t="s">
        <v>847</v>
      </c>
      <c r="G1924" s="1">
        <v>6</v>
      </c>
      <c r="H1924" s="1" t="s">
        <v>19</v>
      </c>
      <c r="I1924" s="1" t="s">
        <v>431</v>
      </c>
      <c r="J1924" s="1">
        <v>14.5</v>
      </c>
      <c r="K1924" s="1">
        <v>87</v>
      </c>
      <c r="L1924" s="49">
        <v>2</v>
      </c>
      <c r="M1924" s="50"/>
      <c r="N1924" s="1" t="e">
        <f>VLOOKUP(B1924,MICRO!E:L,8,0)</f>
        <v>#N/A</v>
      </c>
    </row>
    <row r="1925" spans="1:14" ht="20.25" x14ac:dyDescent="0.25">
      <c r="A1925" s="1">
        <v>68</v>
      </c>
      <c r="B1925" s="166">
        <v>2296</v>
      </c>
      <c r="C1925" s="1" t="s">
        <v>861</v>
      </c>
      <c r="D1925" s="1"/>
      <c r="E1925" s="1" t="s">
        <v>1116</v>
      </c>
      <c r="F1925" s="1" t="s">
        <v>847</v>
      </c>
      <c r="G1925" s="1">
        <v>2</v>
      </c>
      <c r="H1925" s="1" t="s">
        <v>19</v>
      </c>
      <c r="I1925" s="1" t="s">
        <v>432</v>
      </c>
      <c r="J1925" s="1">
        <v>14.5</v>
      </c>
      <c r="K1925" s="1">
        <v>29</v>
      </c>
      <c r="L1925" s="49">
        <v>2</v>
      </c>
      <c r="M1925" s="50"/>
      <c r="N1925" s="1" t="e">
        <f>VLOOKUP(B1925,MICRO!E:L,8,0)</f>
        <v>#N/A</v>
      </c>
    </row>
    <row r="1926" spans="1:14" ht="20.25" x14ac:dyDescent="0.25">
      <c r="A1926" s="1">
        <v>69</v>
      </c>
      <c r="B1926" s="166">
        <v>2297</v>
      </c>
      <c r="C1926" s="1" t="s">
        <v>861</v>
      </c>
      <c r="D1926" s="1"/>
      <c r="E1926" s="1" t="s">
        <v>1116</v>
      </c>
      <c r="F1926" s="1" t="s">
        <v>847</v>
      </c>
      <c r="G1926" s="1">
        <v>2</v>
      </c>
      <c r="H1926" s="1" t="s">
        <v>19</v>
      </c>
      <c r="I1926" s="1" t="s">
        <v>433</v>
      </c>
      <c r="J1926" s="1">
        <v>14.5</v>
      </c>
      <c r="K1926" s="1">
        <v>29</v>
      </c>
      <c r="L1926" s="49">
        <v>2</v>
      </c>
      <c r="M1926" s="50"/>
      <c r="N1926" s="1" t="e">
        <f>VLOOKUP(B1926,MICRO!E:L,8,0)</f>
        <v>#N/A</v>
      </c>
    </row>
    <row r="1927" spans="1:14" ht="20.25" x14ac:dyDescent="0.25">
      <c r="A1927" s="1">
        <v>70</v>
      </c>
      <c r="B1927" s="166">
        <v>2298</v>
      </c>
      <c r="C1927" s="1" t="s">
        <v>861</v>
      </c>
      <c r="D1927" s="1"/>
      <c r="E1927" s="1" t="s">
        <v>1116</v>
      </c>
      <c r="F1927" s="1" t="s">
        <v>847</v>
      </c>
      <c r="G1927" s="1">
        <v>6</v>
      </c>
      <c r="H1927" s="1" t="s">
        <v>19</v>
      </c>
      <c r="I1927" s="1" t="s">
        <v>434</v>
      </c>
      <c r="J1927" s="1">
        <v>14.5</v>
      </c>
      <c r="K1927" s="1">
        <v>87</v>
      </c>
      <c r="L1927" s="49">
        <v>2</v>
      </c>
      <c r="M1927" s="50"/>
      <c r="N1927" s="1" t="e">
        <f>VLOOKUP(B1927,MICRO!E:L,8,0)</f>
        <v>#N/A</v>
      </c>
    </row>
    <row r="1928" spans="1:14" ht="20.25" x14ac:dyDescent="0.25">
      <c r="A1928" s="1">
        <v>71</v>
      </c>
      <c r="B1928" s="166">
        <v>2299</v>
      </c>
      <c r="C1928" s="1" t="s">
        <v>861</v>
      </c>
      <c r="D1928" s="1"/>
      <c r="E1928" s="1" t="s">
        <v>1116</v>
      </c>
      <c r="F1928" s="1" t="s">
        <v>847</v>
      </c>
      <c r="G1928" s="1">
        <v>12</v>
      </c>
      <c r="H1928" s="1" t="s">
        <v>19</v>
      </c>
      <c r="I1928" s="1" t="s">
        <v>435</v>
      </c>
      <c r="J1928" s="1">
        <v>14.5</v>
      </c>
      <c r="K1928" s="1">
        <v>174</v>
      </c>
      <c r="L1928" s="49">
        <v>2</v>
      </c>
      <c r="M1928" s="50"/>
      <c r="N1928" s="1" t="e">
        <f>VLOOKUP(B1928,MICRO!E:L,8,0)</f>
        <v>#N/A</v>
      </c>
    </row>
    <row r="1929" spans="1:14" ht="20.25" x14ac:dyDescent="0.25">
      <c r="A1929" s="1">
        <v>72</v>
      </c>
      <c r="B1929" s="166">
        <v>2300</v>
      </c>
      <c r="C1929" s="1" t="s">
        <v>861</v>
      </c>
      <c r="D1929" s="1"/>
      <c r="E1929" s="1" t="s">
        <v>1117</v>
      </c>
      <c r="F1929" s="1" t="s">
        <v>848</v>
      </c>
      <c r="G1929" s="1">
        <v>1</v>
      </c>
      <c r="H1929" s="1" t="s">
        <v>19</v>
      </c>
      <c r="I1929" s="1" t="s">
        <v>431</v>
      </c>
      <c r="J1929" s="1">
        <v>9.8000000000000007</v>
      </c>
      <c r="K1929" s="1">
        <v>9.8000000000000007</v>
      </c>
      <c r="L1929" s="49">
        <v>2</v>
      </c>
      <c r="M1929" s="50"/>
      <c r="N1929" s="1" t="e">
        <f>VLOOKUP(B1929,MICRO!E:L,8,0)</f>
        <v>#N/A</v>
      </c>
    </row>
    <row r="1930" spans="1:14" ht="20.25" x14ac:dyDescent="0.25">
      <c r="A1930" s="1">
        <v>73</v>
      </c>
      <c r="B1930" s="166">
        <v>2301</v>
      </c>
      <c r="C1930" s="1" t="s">
        <v>861</v>
      </c>
      <c r="D1930" s="1"/>
      <c r="E1930" s="1" t="s">
        <v>1118</v>
      </c>
      <c r="F1930" s="1" t="s">
        <v>849</v>
      </c>
      <c r="G1930" s="1">
        <v>1</v>
      </c>
      <c r="H1930" s="1" t="s">
        <v>19</v>
      </c>
      <c r="I1930" s="1" t="s">
        <v>431</v>
      </c>
      <c r="J1930" s="1">
        <v>9.8000000000000007</v>
      </c>
      <c r="K1930" s="1">
        <v>9.8000000000000007</v>
      </c>
      <c r="L1930" s="49">
        <v>2</v>
      </c>
      <c r="M1930" s="50"/>
      <c r="N1930" s="1" t="e">
        <f>VLOOKUP(B1930,MICRO!E:L,8,0)</f>
        <v>#N/A</v>
      </c>
    </row>
    <row r="1931" spans="1:14" ht="20.25" x14ac:dyDescent="0.25">
      <c r="A1931" s="1">
        <v>74</v>
      </c>
      <c r="B1931" s="166">
        <v>2302</v>
      </c>
      <c r="C1931" s="1" t="s">
        <v>861</v>
      </c>
      <c r="D1931" s="1"/>
      <c r="E1931" s="1" t="s">
        <v>1119</v>
      </c>
      <c r="F1931" s="1" t="s">
        <v>850</v>
      </c>
      <c r="G1931" s="1">
        <v>2</v>
      </c>
      <c r="H1931" s="1" t="s">
        <v>19</v>
      </c>
      <c r="I1931" s="1" t="s">
        <v>431</v>
      </c>
      <c r="J1931" s="1">
        <v>6.7</v>
      </c>
      <c r="K1931" s="1">
        <v>13.4</v>
      </c>
      <c r="L1931" s="49">
        <v>2</v>
      </c>
      <c r="M1931" s="50"/>
      <c r="N1931" s="1" t="e">
        <f>VLOOKUP(B1931,MICRO!E:L,8,0)</f>
        <v>#N/A</v>
      </c>
    </row>
    <row r="1932" spans="1:14" ht="20.25" x14ac:dyDescent="0.25">
      <c r="A1932" s="1">
        <v>75</v>
      </c>
      <c r="B1932" s="166">
        <v>2303</v>
      </c>
      <c r="C1932" s="1" t="s">
        <v>861</v>
      </c>
      <c r="D1932" s="1"/>
      <c r="E1932" s="1" t="s">
        <v>1119</v>
      </c>
      <c r="F1932" s="1" t="s">
        <v>850</v>
      </c>
      <c r="G1932" s="1">
        <v>2</v>
      </c>
      <c r="H1932" s="1" t="s">
        <v>19</v>
      </c>
      <c r="I1932" s="1" t="s">
        <v>432</v>
      </c>
      <c r="J1932" s="1">
        <v>6.7</v>
      </c>
      <c r="K1932" s="1">
        <v>13.4</v>
      </c>
      <c r="L1932" s="49">
        <v>2</v>
      </c>
      <c r="M1932" s="50"/>
      <c r="N1932" s="1" t="e">
        <f>VLOOKUP(B1932,MICRO!E:L,8,0)</f>
        <v>#N/A</v>
      </c>
    </row>
    <row r="1933" spans="1:14" ht="20.25" x14ac:dyDescent="0.25">
      <c r="A1933" s="1">
        <v>76</v>
      </c>
      <c r="B1933" s="166">
        <v>2304</v>
      </c>
      <c r="C1933" s="1" t="s">
        <v>861</v>
      </c>
      <c r="D1933" s="1"/>
      <c r="E1933" s="1" t="s">
        <v>1120</v>
      </c>
      <c r="F1933" s="1" t="s">
        <v>851</v>
      </c>
      <c r="G1933" s="1">
        <v>14</v>
      </c>
      <c r="H1933" s="1" t="s">
        <v>19</v>
      </c>
      <c r="I1933" s="1" t="s">
        <v>431</v>
      </c>
      <c r="J1933" s="1">
        <v>3.9</v>
      </c>
      <c r="K1933" s="1">
        <v>54.6</v>
      </c>
      <c r="L1933" s="49">
        <v>2</v>
      </c>
      <c r="M1933" s="50"/>
      <c r="N1933" s="1" t="e">
        <f>VLOOKUP(B1933,MICRO!E:L,8,0)</f>
        <v>#N/A</v>
      </c>
    </row>
    <row r="1934" spans="1:14" ht="20.25" x14ac:dyDescent="0.25">
      <c r="A1934" s="1">
        <v>77</v>
      </c>
      <c r="B1934" s="166">
        <v>2305</v>
      </c>
      <c r="C1934" s="1" t="s">
        <v>861</v>
      </c>
      <c r="D1934" s="1"/>
      <c r="E1934" s="1" t="s">
        <v>1120</v>
      </c>
      <c r="F1934" s="1" t="s">
        <v>851</v>
      </c>
      <c r="G1934" s="1">
        <v>4</v>
      </c>
      <c r="H1934" s="1" t="s">
        <v>19</v>
      </c>
      <c r="I1934" s="1" t="s">
        <v>432</v>
      </c>
      <c r="J1934" s="1">
        <v>3.9</v>
      </c>
      <c r="K1934" s="1">
        <v>15.6</v>
      </c>
      <c r="L1934" s="49">
        <v>2</v>
      </c>
      <c r="M1934" s="50"/>
      <c r="N1934" s="1" t="e">
        <f>VLOOKUP(B1934,MICRO!E:L,8,0)</f>
        <v>#N/A</v>
      </c>
    </row>
    <row r="1935" spans="1:14" ht="20.25" x14ac:dyDescent="0.25">
      <c r="A1935" s="1">
        <v>78</v>
      </c>
      <c r="B1935" s="166">
        <v>2306</v>
      </c>
      <c r="C1935" s="1" t="s">
        <v>861</v>
      </c>
      <c r="D1935" s="1"/>
      <c r="E1935" s="1" t="s">
        <v>1120</v>
      </c>
      <c r="F1935" s="1" t="s">
        <v>851</v>
      </c>
      <c r="G1935" s="1">
        <v>4</v>
      </c>
      <c r="H1935" s="1" t="s">
        <v>19</v>
      </c>
      <c r="I1935" s="1" t="s">
        <v>433</v>
      </c>
      <c r="J1935" s="1">
        <v>3.9</v>
      </c>
      <c r="K1935" s="1">
        <v>15.6</v>
      </c>
      <c r="L1935" s="49">
        <v>2</v>
      </c>
      <c r="M1935" s="50"/>
      <c r="N1935" s="1" t="e">
        <f>VLOOKUP(B1935,MICRO!E:L,8,0)</f>
        <v>#N/A</v>
      </c>
    </row>
    <row r="1936" spans="1:14" ht="20.25" x14ac:dyDescent="0.25">
      <c r="A1936" s="1">
        <v>79</v>
      </c>
      <c r="B1936" s="166">
        <v>2307</v>
      </c>
      <c r="C1936" s="1" t="s">
        <v>861</v>
      </c>
      <c r="D1936" s="1"/>
      <c r="E1936" s="1" t="s">
        <v>1120</v>
      </c>
      <c r="F1936" s="1" t="s">
        <v>851</v>
      </c>
      <c r="G1936" s="1">
        <v>12</v>
      </c>
      <c r="H1936" s="1" t="s">
        <v>19</v>
      </c>
      <c r="I1936" s="1" t="s">
        <v>434</v>
      </c>
      <c r="J1936" s="1">
        <v>3.9</v>
      </c>
      <c r="K1936" s="1">
        <v>46.8</v>
      </c>
      <c r="L1936" s="49">
        <v>2</v>
      </c>
      <c r="M1936" s="50"/>
      <c r="N1936" s="1" t="e">
        <f>VLOOKUP(B1936,MICRO!E:L,8,0)</f>
        <v>#N/A</v>
      </c>
    </row>
    <row r="1937" spans="1:14" ht="20.25" x14ac:dyDescent="0.25">
      <c r="A1937" s="1">
        <v>80</v>
      </c>
      <c r="B1937" s="166">
        <v>2308</v>
      </c>
      <c r="C1937" s="1" t="s">
        <v>861</v>
      </c>
      <c r="D1937" s="1"/>
      <c r="E1937" s="1" t="s">
        <v>1120</v>
      </c>
      <c r="F1937" s="1" t="s">
        <v>851</v>
      </c>
      <c r="G1937" s="1">
        <v>24</v>
      </c>
      <c r="H1937" s="1" t="s">
        <v>19</v>
      </c>
      <c r="I1937" s="1" t="s">
        <v>435</v>
      </c>
      <c r="J1937" s="1">
        <v>3.9</v>
      </c>
      <c r="K1937" s="1">
        <v>93.6</v>
      </c>
      <c r="L1937" s="49">
        <v>2</v>
      </c>
      <c r="M1937" s="50"/>
      <c r="N1937" s="1" t="e">
        <f>VLOOKUP(B1937,MICRO!E:L,8,0)</f>
        <v>#N/A</v>
      </c>
    </row>
    <row r="1938" spans="1:14" ht="20.25" x14ac:dyDescent="0.25">
      <c r="A1938" s="1">
        <v>81</v>
      </c>
      <c r="B1938" s="166">
        <v>2309</v>
      </c>
      <c r="C1938" s="1" t="s">
        <v>861</v>
      </c>
      <c r="D1938" s="1"/>
      <c r="E1938" s="1" t="s">
        <v>221</v>
      </c>
      <c r="F1938" s="1" t="s">
        <v>852</v>
      </c>
      <c r="G1938" s="1">
        <v>12</v>
      </c>
      <c r="H1938" s="1" t="s">
        <v>19</v>
      </c>
      <c r="I1938" s="1" t="s">
        <v>431</v>
      </c>
      <c r="J1938" s="1">
        <v>4.5</v>
      </c>
      <c r="K1938" s="1">
        <v>54</v>
      </c>
      <c r="L1938" s="49">
        <v>2</v>
      </c>
      <c r="M1938" s="50"/>
      <c r="N1938" s="1" t="e">
        <f>VLOOKUP(B1938,MICRO!E:L,8,0)</f>
        <v>#N/A</v>
      </c>
    </row>
    <row r="1939" spans="1:14" ht="20.25" x14ac:dyDescent="0.25">
      <c r="A1939" s="1">
        <v>82</v>
      </c>
      <c r="B1939" s="166">
        <v>2310</v>
      </c>
      <c r="C1939" s="1" t="s">
        <v>861</v>
      </c>
      <c r="D1939" s="1"/>
      <c r="E1939" s="1" t="s">
        <v>221</v>
      </c>
      <c r="F1939" s="1" t="s">
        <v>852</v>
      </c>
      <c r="G1939" s="1">
        <v>4</v>
      </c>
      <c r="H1939" s="1" t="s">
        <v>19</v>
      </c>
      <c r="I1939" s="1" t="s">
        <v>432</v>
      </c>
      <c r="J1939" s="1">
        <v>4.5</v>
      </c>
      <c r="K1939" s="1">
        <v>18</v>
      </c>
      <c r="L1939" s="49">
        <v>2</v>
      </c>
      <c r="M1939" s="50"/>
      <c r="N1939" s="1" t="e">
        <f>VLOOKUP(B1939,MICRO!E:L,8,0)</f>
        <v>#N/A</v>
      </c>
    </row>
    <row r="1940" spans="1:14" ht="20.25" x14ac:dyDescent="0.25">
      <c r="A1940" s="1">
        <v>83</v>
      </c>
      <c r="B1940" s="166">
        <v>2311</v>
      </c>
      <c r="C1940" s="1" t="s">
        <v>861</v>
      </c>
      <c r="D1940" s="1"/>
      <c r="E1940" s="1" t="s">
        <v>221</v>
      </c>
      <c r="F1940" s="1" t="s">
        <v>852</v>
      </c>
      <c r="G1940" s="1">
        <v>4</v>
      </c>
      <c r="H1940" s="1" t="s">
        <v>19</v>
      </c>
      <c r="I1940" s="1" t="s">
        <v>433</v>
      </c>
      <c r="J1940" s="1">
        <v>4.5</v>
      </c>
      <c r="K1940" s="1">
        <v>18</v>
      </c>
      <c r="L1940" s="49">
        <v>2</v>
      </c>
      <c r="M1940" s="50"/>
      <c r="N1940" s="1" t="e">
        <f>VLOOKUP(B1940,MICRO!E:L,8,0)</f>
        <v>#N/A</v>
      </c>
    </row>
    <row r="1941" spans="1:14" ht="20.25" x14ac:dyDescent="0.25">
      <c r="A1941" s="1">
        <v>84</v>
      </c>
      <c r="B1941" s="166">
        <v>2312</v>
      </c>
      <c r="C1941" s="1" t="s">
        <v>861</v>
      </c>
      <c r="D1941" s="1"/>
      <c r="E1941" s="1" t="s">
        <v>221</v>
      </c>
      <c r="F1941" s="1" t="s">
        <v>852</v>
      </c>
      <c r="G1941" s="1">
        <v>12</v>
      </c>
      <c r="H1941" s="1" t="s">
        <v>19</v>
      </c>
      <c r="I1941" s="1" t="s">
        <v>434</v>
      </c>
      <c r="J1941" s="1">
        <v>4.5</v>
      </c>
      <c r="K1941" s="1">
        <v>54</v>
      </c>
      <c r="L1941" s="49">
        <v>2</v>
      </c>
      <c r="M1941" s="50"/>
      <c r="N1941" s="1" t="e">
        <f>VLOOKUP(B1941,MICRO!E:L,8,0)</f>
        <v>#N/A</v>
      </c>
    </row>
    <row r="1942" spans="1:14" ht="20.25" x14ac:dyDescent="0.25">
      <c r="A1942" s="1">
        <v>85</v>
      </c>
      <c r="B1942" s="166">
        <v>2313</v>
      </c>
      <c r="C1942" s="1" t="s">
        <v>861</v>
      </c>
      <c r="D1942" s="1"/>
      <c r="E1942" s="1" t="s">
        <v>221</v>
      </c>
      <c r="F1942" s="1" t="s">
        <v>852</v>
      </c>
      <c r="G1942" s="1">
        <v>24</v>
      </c>
      <c r="H1942" s="1" t="s">
        <v>19</v>
      </c>
      <c r="I1942" s="1" t="s">
        <v>435</v>
      </c>
      <c r="J1942" s="1">
        <v>4.5</v>
      </c>
      <c r="K1942" s="1">
        <v>108</v>
      </c>
      <c r="L1942" s="49">
        <v>2</v>
      </c>
      <c r="M1942" s="50"/>
      <c r="N1942" s="1" t="e">
        <f>VLOOKUP(B1942,MICRO!E:L,8,0)</f>
        <v>#N/A</v>
      </c>
    </row>
    <row r="1943" spans="1:14" ht="20.25" x14ac:dyDescent="0.25">
      <c r="A1943" s="1">
        <v>86</v>
      </c>
      <c r="B1943" s="166">
        <v>2314</v>
      </c>
      <c r="C1943" s="1" t="s">
        <v>861</v>
      </c>
      <c r="D1943" s="1"/>
      <c r="E1943" s="1" t="s">
        <v>1121</v>
      </c>
      <c r="F1943" s="1" t="s">
        <v>853</v>
      </c>
      <c r="G1943" s="1">
        <v>4</v>
      </c>
      <c r="H1943" s="1" t="s">
        <v>19</v>
      </c>
      <c r="I1943" s="1" t="s">
        <v>431</v>
      </c>
      <c r="J1943" s="1">
        <v>2.2000000000000002</v>
      </c>
      <c r="K1943" s="1">
        <v>8.8000000000000007</v>
      </c>
      <c r="L1943" s="49">
        <v>2</v>
      </c>
      <c r="M1943" s="50"/>
      <c r="N1943" s="1" t="e">
        <f>VLOOKUP(B1943,MICRO!E:L,8,0)</f>
        <v>#N/A</v>
      </c>
    </row>
    <row r="1944" spans="1:14" ht="20.25" x14ac:dyDescent="0.25">
      <c r="A1944" s="1">
        <v>87</v>
      </c>
      <c r="B1944" s="166">
        <v>2315</v>
      </c>
      <c r="C1944" s="1" t="s">
        <v>861</v>
      </c>
      <c r="D1944" s="1"/>
      <c r="E1944" s="1" t="s">
        <v>1121</v>
      </c>
      <c r="F1944" s="1" t="s">
        <v>853</v>
      </c>
      <c r="G1944" s="1">
        <v>4</v>
      </c>
      <c r="H1944" s="1" t="s">
        <v>19</v>
      </c>
      <c r="I1944" s="1" t="s">
        <v>432</v>
      </c>
      <c r="J1944" s="1">
        <v>2.2000000000000002</v>
      </c>
      <c r="K1944" s="1">
        <v>8.8000000000000007</v>
      </c>
      <c r="L1944" s="49">
        <v>2</v>
      </c>
      <c r="M1944" s="50"/>
      <c r="N1944" s="1" t="e">
        <f>VLOOKUP(B1944,MICRO!E:L,8,0)</f>
        <v>#N/A</v>
      </c>
    </row>
    <row r="1945" spans="1:14" ht="20.25" x14ac:dyDescent="0.25">
      <c r="A1945" s="1">
        <v>88</v>
      </c>
      <c r="B1945" s="166">
        <v>2316</v>
      </c>
      <c r="C1945" s="1" t="s">
        <v>861</v>
      </c>
      <c r="D1945" s="1"/>
      <c r="E1945" s="1" t="s">
        <v>1122</v>
      </c>
      <c r="F1945" s="1" t="s">
        <v>854</v>
      </c>
      <c r="G1945" s="1">
        <v>2</v>
      </c>
      <c r="H1945" s="1" t="s">
        <v>19</v>
      </c>
      <c r="I1945" s="1" t="s">
        <v>431</v>
      </c>
      <c r="J1945" s="1">
        <v>5</v>
      </c>
      <c r="K1945" s="1">
        <v>10</v>
      </c>
      <c r="L1945" s="49">
        <v>2</v>
      </c>
      <c r="M1945" s="50"/>
      <c r="N1945" s="1" t="e">
        <f>VLOOKUP(B1945,MICRO!E:L,8,0)</f>
        <v>#N/A</v>
      </c>
    </row>
    <row r="1946" spans="1:14" ht="20.25" x14ac:dyDescent="0.25">
      <c r="A1946" s="1">
        <v>89</v>
      </c>
      <c r="B1946" s="166">
        <v>2317</v>
      </c>
      <c r="C1946" s="1" t="s">
        <v>861</v>
      </c>
      <c r="D1946" s="1"/>
      <c r="E1946" s="1" t="s">
        <v>1122</v>
      </c>
      <c r="F1946" s="1" t="s">
        <v>854</v>
      </c>
      <c r="G1946" s="1">
        <v>2</v>
      </c>
      <c r="H1946" s="1" t="s">
        <v>19</v>
      </c>
      <c r="I1946" s="1" t="s">
        <v>432</v>
      </c>
      <c r="J1946" s="1">
        <v>5</v>
      </c>
      <c r="K1946" s="1">
        <v>10</v>
      </c>
      <c r="L1946" s="49">
        <v>2</v>
      </c>
      <c r="M1946" s="50"/>
      <c r="N1946" s="1" t="e">
        <f>VLOOKUP(B1946,MICRO!E:L,8,0)</f>
        <v>#N/A</v>
      </c>
    </row>
    <row r="1947" spans="1:14" ht="20.25" x14ac:dyDescent="0.25">
      <c r="A1947" s="1">
        <v>90</v>
      </c>
      <c r="B1947" s="166">
        <v>2327</v>
      </c>
      <c r="C1947" s="1" t="s">
        <v>861</v>
      </c>
      <c r="D1947" s="1"/>
      <c r="E1947" s="1" t="s">
        <v>11</v>
      </c>
      <c r="F1947" s="1" t="s">
        <v>856</v>
      </c>
      <c r="G1947" s="1">
        <v>12</v>
      </c>
      <c r="H1947" s="1" t="s">
        <v>19</v>
      </c>
      <c r="I1947" s="1" t="s">
        <v>431</v>
      </c>
      <c r="J1947" s="1">
        <v>4</v>
      </c>
      <c r="K1947" s="1">
        <v>48</v>
      </c>
      <c r="L1947" s="49">
        <v>2</v>
      </c>
      <c r="M1947" s="50"/>
      <c r="N1947" s="1" t="e">
        <f>VLOOKUP(B1947,MICRO!E:L,8,0)</f>
        <v>#N/A</v>
      </c>
    </row>
    <row r="1948" spans="1:14" ht="20.25" x14ac:dyDescent="0.25">
      <c r="A1948" s="1">
        <v>91</v>
      </c>
      <c r="B1948" s="166">
        <v>2328</v>
      </c>
      <c r="C1948" s="1" t="s">
        <v>861</v>
      </c>
      <c r="D1948" s="1"/>
      <c r="E1948" s="1" t="s">
        <v>11</v>
      </c>
      <c r="F1948" s="1" t="s">
        <v>856</v>
      </c>
      <c r="G1948" s="1">
        <v>4</v>
      </c>
      <c r="H1948" s="1" t="s">
        <v>19</v>
      </c>
      <c r="I1948" s="1" t="s">
        <v>432</v>
      </c>
      <c r="J1948" s="1">
        <v>4</v>
      </c>
      <c r="K1948" s="1">
        <v>16</v>
      </c>
      <c r="L1948" s="49">
        <v>2</v>
      </c>
      <c r="M1948" s="50"/>
      <c r="N1948" s="1" t="e">
        <f>VLOOKUP(B1948,MICRO!E:L,8,0)</f>
        <v>#N/A</v>
      </c>
    </row>
    <row r="1949" spans="1:14" ht="20.25" x14ac:dyDescent="0.25">
      <c r="A1949" s="1">
        <v>92</v>
      </c>
      <c r="B1949" s="166">
        <v>2329</v>
      </c>
      <c r="C1949" s="1" t="s">
        <v>861</v>
      </c>
      <c r="D1949" s="1"/>
      <c r="E1949" s="1" t="s">
        <v>11</v>
      </c>
      <c r="F1949" s="1" t="s">
        <v>856</v>
      </c>
      <c r="G1949" s="1">
        <v>4</v>
      </c>
      <c r="H1949" s="1" t="s">
        <v>19</v>
      </c>
      <c r="I1949" s="1" t="s">
        <v>433</v>
      </c>
      <c r="J1949" s="1">
        <v>4</v>
      </c>
      <c r="K1949" s="1">
        <v>16</v>
      </c>
      <c r="L1949" s="49">
        <v>2</v>
      </c>
      <c r="M1949" s="50"/>
      <c r="N1949" s="1" t="e">
        <f>VLOOKUP(B1949,MICRO!E:L,8,0)</f>
        <v>#N/A</v>
      </c>
    </row>
    <row r="1950" spans="1:14" ht="20.25" x14ac:dyDescent="0.25">
      <c r="A1950" s="1">
        <v>93</v>
      </c>
      <c r="B1950" s="166">
        <v>2330</v>
      </c>
      <c r="C1950" s="1" t="s">
        <v>861</v>
      </c>
      <c r="D1950" s="1"/>
      <c r="E1950" s="1" t="s">
        <v>11</v>
      </c>
      <c r="F1950" s="1" t="s">
        <v>856</v>
      </c>
      <c r="G1950" s="1">
        <v>12</v>
      </c>
      <c r="H1950" s="1" t="s">
        <v>19</v>
      </c>
      <c r="I1950" s="1" t="s">
        <v>434</v>
      </c>
      <c r="J1950" s="1">
        <v>4</v>
      </c>
      <c r="K1950" s="1">
        <v>48</v>
      </c>
      <c r="L1950" s="49">
        <v>2</v>
      </c>
      <c r="M1950" s="50"/>
      <c r="N1950" s="1" t="e">
        <f>VLOOKUP(B1950,MICRO!E:L,8,0)</f>
        <v>#N/A</v>
      </c>
    </row>
    <row r="1951" spans="1:14" ht="20.25" x14ac:dyDescent="0.25">
      <c r="A1951" s="1">
        <v>94</v>
      </c>
      <c r="B1951" s="166">
        <v>2331</v>
      </c>
      <c r="C1951" s="1" t="s">
        <v>861</v>
      </c>
      <c r="D1951" s="1"/>
      <c r="E1951" s="1" t="s">
        <v>11</v>
      </c>
      <c r="F1951" s="1" t="s">
        <v>856</v>
      </c>
      <c r="G1951" s="1">
        <v>24</v>
      </c>
      <c r="H1951" s="1" t="s">
        <v>19</v>
      </c>
      <c r="I1951" s="1" t="s">
        <v>435</v>
      </c>
      <c r="J1951" s="1">
        <v>4</v>
      </c>
      <c r="K1951" s="1">
        <v>96</v>
      </c>
      <c r="L1951" s="49">
        <v>2</v>
      </c>
      <c r="M1951" s="50"/>
      <c r="N1951" s="1" t="e">
        <f>VLOOKUP(B1951,MICRO!E:L,8,0)</f>
        <v>#N/A</v>
      </c>
    </row>
    <row r="1952" spans="1:14" ht="20.25" x14ac:dyDescent="0.25">
      <c r="A1952" s="1">
        <v>95</v>
      </c>
      <c r="B1952" s="166">
        <v>2336</v>
      </c>
      <c r="C1952" s="1" t="s">
        <v>861</v>
      </c>
      <c r="D1952" s="1"/>
      <c r="E1952" s="1" t="s">
        <v>1123</v>
      </c>
      <c r="F1952" s="1" t="s">
        <v>857</v>
      </c>
      <c r="G1952" s="1">
        <v>1</v>
      </c>
      <c r="H1952" s="1" t="s">
        <v>19</v>
      </c>
      <c r="I1952" s="1" t="s">
        <v>432</v>
      </c>
      <c r="J1952" s="1">
        <v>9.5</v>
      </c>
      <c r="K1952" s="1">
        <v>9.5</v>
      </c>
      <c r="L1952" s="49">
        <v>2</v>
      </c>
      <c r="M1952" s="50"/>
      <c r="N1952" s="1" t="e">
        <f>VLOOKUP(B1952,MICRO!E:L,8,0)</f>
        <v>#N/A</v>
      </c>
    </row>
    <row r="1953" spans="1:14" ht="20.25" x14ac:dyDescent="0.25">
      <c r="A1953" s="1">
        <v>96</v>
      </c>
      <c r="B1953" s="166">
        <v>2337</v>
      </c>
      <c r="C1953" s="1" t="s">
        <v>861</v>
      </c>
      <c r="D1953" s="1"/>
      <c r="E1953" s="1" t="s">
        <v>1124</v>
      </c>
      <c r="F1953" s="1" t="s">
        <v>858</v>
      </c>
      <c r="G1953" s="1">
        <v>1</v>
      </c>
      <c r="H1953" s="1" t="s">
        <v>19</v>
      </c>
      <c r="I1953" s="1" t="s">
        <v>432</v>
      </c>
      <c r="J1953" s="1">
        <v>5.2</v>
      </c>
      <c r="K1953" s="1">
        <v>5.2</v>
      </c>
      <c r="L1953" s="49">
        <v>2</v>
      </c>
      <c r="M1953" s="50"/>
      <c r="N1953" s="1" t="e">
        <f>VLOOKUP(B1953,MICRO!E:L,8,0)</f>
        <v>#N/A</v>
      </c>
    </row>
    <row r="1954" spans="1:14" ht="20.25" x14ac:dyDescent="0.25">
      <c r="A1954" s="1">
        <v>97</v>
      </c>
      <c r="B1954" s="166">
        <v>2338</v>
      </c>
      <c r="C1954" s="1" t="s">
        <v>861</v>
      </c>
      <c r="D1954" s="1"/>
      <c r="E1954" s="1" t="s">
        <v>1125</v>
      </c>
      <c r="F1954" s="1" t="s">
        <v>859</v>
      </c>
      <c r="G1954" s="1">
        <v>1</v>
      </c>
      <c r="H1954" s="1" t="s">
        <v>19</v>
      </c>
      <c r="I1954" s="1" t="s">
        <v>432</v>
      </c>
      <c r="J1954" s="1">
        <v>5.2</v>
      </c>
      <c r="K1954" s="1">
        <v>5.2</v>
      </c>
      <c r="L1954" s="49">
        <v>2</v>
      </c>
      <c r="M1954" s="50"/>
      <c r="N1954" s="1" t="e">
        <f>VLOOKUP(B1954,MICRO!E:L,8,0)</f>
        <v>#N/A</v>
      </c>
    </row>
    <row r="1955" spans="1:14" ht="20.25" x14ac:dyDescent="0.25">
      <c r="A1955" s="1">
        <v>98</v>
      </c>
      <c r="B1955" s="166">
        <v>2339</v>
      </c>
      <c r="C1955" s="1" t="s">
        <v>861</v>
      </c>
      <c r="D1955" s="1"/>
      <c r="E1955" s="1" t="s">
        <v>1126</v>
      </c>
      <c r="F1955" s="1" t="s">
        <v>860</v>
      </c>
      <c r="G1955" s="1">
        <v>2</v>
      </c>
      <c r="H1955" s="1" t="s">
        <v>19</v>
      </c>
      <c r="I1955" s="1" t="s">
        <v>432</v>
      </c>
      <c r="J1955" s="1">
        <v>5.6</v>
      </c>
      <c r="K1955" s="1">
        <v>11.2</v>
      </c>
      <c r="L1955" s="49">
        <v>2</v>
      </c>
      <c r="M1955" s="50"/>
      <c r="N1955" s="1" t="e">
        <f>VLOOKUP(B1955,MICRO!E:L,8,0)</f>
        <v>#N/A</v>
      </c>
    </row>
    <row r="1956" spans="1:14" ht="20.25" x14ac:dyDescent="0.25">
      <c r="A1956" s="1">
        <v>1</v>
      </c>
      <c r="B1956" s="166">
        <v>1867</v>
      </c>
      <c r="C1956" s="1" t="s">
        <v>2729</v>
      </c>
      <c r="D1956" s="1" t="s">
        <v>2730</v>
      </c>
      <c r="E1956" s="1" t="s">
        <v>2731</v>
      </c>
      <c r="F1956" s="1" t="s">
        <v>2732</v>
      </c>
      <c r="G1956" s="1">
        <v>1</v>
      </c>
      <c r="H1956" s="1" t="s">
        <v>19</v>
      </c>
      <c r="I1956" s="1" t="s">
        <v>431</v>
      </c>
      <c r="J1956" s="1">
        <v>309.60000000000002</v>
      </c>
      <c r="K1956" s="1">
        <v>309.60000000000002</v>
      </c>
      <c r="L1956" s="49">
        <v>3</v>
      </c>
      <c r="M1956" s="50"/>
      <c r="N1956" s="1" t="e">
        <f>VLOOKUP(B1956,MICRO!E:L,8,0)</f>
        <v>#N/A</v>
      </c>
    </row>
    <row r="1957" spans="1:14" ht="20.25" x14ac:dyDescent="0.25">
      <c r="A1957" s="1">
        <v>2</v>
      </c>
      <c r="B1957" s="166">
        <v>1868</v>
      </c>
      <c r="C1957" s="1" t="s">
        <v>2729</v>
      </c>
      <c r="D1957" s="1" t="s">
        <v>2730</v>
      </c>
      <c r="E1957" s="1" t="s">
        <v>2733</v>
      </c>
      <c r="F1957" s="1" t="s">
        <v>2734</v>
      </c>
      <c r="G1957" s="1">
        <v>1</v>
      </c>
      <c r="H1957" s="1" t="s">
        <v>19</v>
      </c>
      <c r="I1957" s="1" t="s">
        <v>432</v>
      </c>
      <c r="J1957" s="1">
        <v>144</v>
      </c>
      <c r="K1957" s="1">
        <v>144</v>
      </c>
      <c r="L1957" s="49">
        <v>3</v>
      </c>
      <c r="M1957" s="50"/>
      <c r="N1957" s="1" t="e">
        <f>VLOOKUP(B1957,MICRO!E:L,8,0)</f>
        <v>#N/A</v>
      </c>
    </row>
    <row r="1958" spans="1:14" ht="20.25" x14ac:dyDescent="0.25">
      <c r="A1958" s="1">
        <v>3</v>
      </c>
      <c r="B1958" s="166">
        <v>1869</v>
      </c>
      <c r="C1958" s="1" t="s">
        <v>2729</v>
      </c>
      <c r="D1958" s="1" t="s">
        <v>2730</v>
      </c>
      <c r="E1958" s="1" t="s">
        <v>2735</v>
      </c>
      <c r="F1958" s="1" t="s">
        <v>2736</v>
      </c>
      <c r="G1958" s="1">
        <v>1</v>
      </c>
      <c r="H1958" s="1" t="s">
        <v>19</v>
      </c>
      <c r="I1958" s="1" t="s">
        <v>433</v>
      </c>
      <c r="J1958" s="1">
        <v>196.8</v>
      </c>
      <c r="K1958" s="1">
        <v>196.8</v>
      </c>
      <c r="L1958" s="49">
        <v>3</v>
      </c>
      <c r="M1958" s="50"/>
      <c r="N1958" s="1" t="e">
        <f>VLOOKUP(B1958,MICRO!E:L,8,0)</f>
        <v>#N/A</v>
      </c>
    </row>
    <row r="1959" spans="1:14" ht="20.25" x14ac:dyDescent="0.25">
      <c r="A1959" s="1">
        <v>4</v>
      </c>
      <c r="B1959" s="166">
        <v>1870</v>
      </c>
      <c r="C1959" s="1" t="s">
        <v>2729</v>
      </c>
      <c r="D1959" s="1" t="s">
        <v>2730</v>
      </c>
      <c r="E1959" s="1" t="s">
        <v>2737</v>
      </c>
      <c r="F1959" s="1" t="s">
        <v>2738</v>
      </c>
      <c r="G1959" s="1">
        <v>1</v>
      </c>
      <c r="H1959" s="1" t="s">
        <v>19</v>
      </c>
      <c r="I1959" s="1" t="s">
        <v>434</v>
      </c>
      <c r="J1959" s="1">
        <v>266.39999999999998</v>
      </c>
      <c r="K1959" s="1">
        <v>266.39999999999998</v>
      </c>
      <c r="L1959" s="49">
        <v>3</v>
      </c>
      <c r="M1959" s="50"/>
      <c r="N1959" s="1" t="e">
        <f>VLOOKUP(B1959,MICRO!E:L,8,0)</f>
        <v>#N/A</v>
      </c>
    </row>
    <row r="1960" spans="1:14" ht="20.25" x14ac:dyDescent="0.25">
      <c r="A1960" s="1">
        <v>5</v>
      </c>
      <c r="B1960" s="166">
        <v>1871</v>
      </c>
      <c r="C1960" s="1" t="s">
        <v>2729</v>
      </c>
      <c r="D1960" s="1" t="s">
        <v>2730</v>
      </c>
      <c r="E1960" s="1" t="s">
        <v>2739</v>
      </c>
      <c r="F1960" s="1" t="s">
        <v>2740</v>
      </c>
      <c r="G1960" s="1">
        <v>1</v>
      </c>
      <c r="H1960" s="1" t="s">
        <v>19</v>
      </c>
      <c r="I1960" s="1" t="s">
        <v>435</v>
      </c>
      <c r="J1960" s="1">
        <v>525.6</v>
      </c>
      <c r="K1960" s="1">
        <v>525.6</v>
      </c>
      <c r="L1960" s="49">
        <v>3</v>
      </c>
      <c r="M1960" s="50"/>
      <c r="N1960" s="1" t="e">
        <f>VLOOKUP(B1960,MICRO!E:L,8,0)</f>
        <v>#N/A</v>
      </c>
    </row>
    <row r="1961" spans="1:14" ht="20.25" x14ac:dyDescent="0.25">
      <c r="A1961" s="1">
        <v>1</v>
      </c>
      <c r="B1961" s="166">
        <v>1796</v>
      </c>
      <c r="C1961" s="1" t="s">
        <v>507</v>
      </c>
      <c r="D1961" s="1"/>
      <c r="E1961" s="1" t="s">
        <v>2</v>
      </c>
      <c r="F1961" s="1" t="s">
        <v>508</v>
      </c>
      <c r="G1961" s="1">
        <v>1</v>
      </c>
      <c r="H1961" s="1" t="s">
        <v>19</v>
      </c>
      <c r="I1961" s="1" t="s">
        <v>431</v>
      </c>
      <c r="J1961" s="1">
        <v>340.7</v>
      </c>
      <c r="K1961" s="1">
        <v>340.7</v>
      </c>
      <c r="L1961" s="49">
        <v>4</v>
      </c>
      <c r="M1961" s="50"/>
      <c r="N1961" s="1" t="e">
        <f>VLOOKUP(B1961,MICRO!E:L,8,0)</f>
        <v>#N/A</v>
      </c>
    </row>
    <row r="1962" spans="1:14" ht="20.25" x14ac:dyDescent="0.25">
      <c r="A1962" s="1">
        <v>2</v>
      </c>
      <c r="B1962" s="166">
        <v>1797</v>
      </c>
      <c r="C1962" s="1" t="s">
        <v>507</v>
      </c>
      <c r="D1962" s="1"/>
      <c r="E1962" s="1" t="s">
        <v>2</v>
      </c>
      <c r="F1962" s="1" t="s">
        <v>508</v>
      </c>
      <c r="G1962" s="1">
        <v>1</v>
      </c>
      <c r="H1962" s="1" t="s">
        <v>19</v>
      </c>
      <c r="I1962" s="1" t="s">
        <v>432</v>
      </c>
      <c r="J1962" s="1">
        <v>340.7</v>
      </c>
      <c r="K1962" s="1">
        <v>340.7</v>
      </c>
      <c r="L1962" s="49">
        <v>4</v>
      </c>
      <c r="M1962" s="50"/>
      <c r="N1962" s="1" t="e">
        <f>VLOOKUP(B1962,MICRO!E:L,8,0)</f>
        <v>#N/A</v>
      </c>
    </row>
    <row r="1963" spans="1:14" ht="20.25" x14ac:dyDescent="0.25">
      <c r="A1963" s="1">
        <v>3</v>
      </c>
      <c r="B1963" s="166">
        <v>1798</v>
      </c>
      <c r="C1963" s="1" t="s">
        <v>507</v>
      </c>
      <c r="D1963" s="1"/>
      <c r="E1963" s="1" t="s">
        <v>2</v>
      </c>
      <c r="F1963" s="1" t="s">
        <v>508</v>
      </c>
      <c r="G1963" s="1">
        <v>1</v>
      </c>
      <c r="H1963" s="1" t="s">
        <v>19</v>
      </c>
      <c r="I1963" s="1" t="s">
        <v>433</v>
      </c>
      <c r="J1963" s="1">
        <v>340.7</v>
      </c>
      <c r="K1963" s="1">
        <v>340.7</v>
      </c>
      <c r="L1963" s="49">
        <v>4</v>
      </c>
      <c r="M1963" s="50"/>
      <c r="N1963" s="1" t="e">
        <f>VLOOKUP(B1963,MICRO!E:L,8,0)</f>
        <v>#N/A</v>
      </c>
    </row>
    <row r="1964" spans="1:14" ht="20.25" x14ac:dyDescent="0.25">
      <c r="A1964" s="1">
        <v>4</v>
      </c>
      <c r="B1964" s="166">
        <v>1799</v>
      </c>
      <c r="C1964" s="1" t="s">
        <v>507</v>
      </c>
      <c r="D1964" s="1"/>
      <c r="E1964" s="1" t="s">
        <v>2</v>
      </c>
      <c r="F1964" s="1" t="s">
        <v>508</v>
      </c>
      <c r="G1964" s="1">
        <v>1</v>
      </c>
      <c r="H1964" s="1" t="s">
        <v>19</v>
      </c>
      <c r="I1964" s="1" t="s">
        <v>435</v>
      </c>
      <c r="J1964" s="1">
        <v>340.7</v>
      </c>
      <c r="K1964" s="1">
        <v>340.7</v>
      </c>
      <c r="L1964" s="49">
        <v>4</v>
      </c>
      <c r="M1964" s="50"/>
      <c r="N1964" s="1" t="e">
        <f>VLOOKUP(B1964,MICRO!E:L,8,0)</f>
        <v>#N/A</v>
      </c>
    </row>
    <row r="1965" spans="1:14" ht="20.25" x14ac:dyDescent="0.25">
      <c r="A1965" s="1">
        <v>5</v>
      </c>
      <c r="B1965" s="166">
        <v>1800</v>
      </c>
      <c r="C1965" s="1" t="s">
        <v>507</v>
      </c>
      <c r="D1965" s="1"/>
      <c r="E1965" s="1" t="s">
        <v>51</v>
      </c>
      <c r="F1965" s="1" t="s">
        <v>509</v>
      </c>
      <c r="G1965" s="1">
        <v>1</v>
      </c>
      <c r="H1965" s="1" t="s">
        <v>19</v>
      </c>
      <c r="I1965" s="1" t="s">
        <v>431</v>
      </c>
      <c r="J1965" s="1">
        <v>8.3000000000000007</v>
      </c>
      <c r="K1965" s="1">
        <v>8.3000000000000007</v>
      </c>
      <c r="L1965" s="49">
        <v>4</v>
      </c>
      <c r="M1965" s="50"/>
      <c r="N1965" s="1" t="e">
        <f>VLOOKUP(B1965,MICRO!E:L,8,0)</f>
        <v>#N/A</v>
      </c>
    </row>
    <row r="1966" spans="1:14" ht="20.25" x14ac:dyDescent="0.25">
      <c r="A1966" s="1">
        <v>6</v>
      </c>
      <c r="B1966" s="166">
        <v>1801</v>
      </c>
      <c r="C1966" s="1" t="s">
        <v>507</v>
      </c>
      <c r="D1966" s="1"/>
      <c r="E1966" s="1" t="s">
        <v>51</v>
      </c>
      <c r="F1966" s="1" t="s">
        <v>509</v>
      </c>
      <c r="G1966" s="1">
        <v>1</v>
      </c>
      <c r="H1966" s="1" t="s">
        <v>19</v>
      </c>
      <c r="I1966" s="1" t="s">
        <v>432</v>
      </c>
      <c r="J1966" s="1">
        <v>8.3000000000000007</v>
      </c>
      <c r="K1966" s="1">
        <v>8.3000000000000007</v>
      </c>
      <c r="L1966" s="49">
        <v>4</v>
      </c>
      <c r="M1966" s="50"/>
      <c r="N1966" s="1" t="e">
        <f>VLOOKUP(B1966,MICRO!E:L,8,0)</f>
        <v>#N/A</v>
      </c>
    </row>
    <row r="1967" spans="1:14" ht="20.25" x14ac:dyDescent="0.25">
      <c r="A1967" s="1">
        <v>7</v>
      </c>
      <c r="B1967" s="166">
        <v>1802</v>
      </c>
      <c r="C1967" s="1" t="s">
        <v>507</v>
      </c>
      <c r="D1967" s="1"/>
      <c r="E1967" s="1" t="s">
        <v>51</v>
      </c>
      <c r="F1967" s="1" t="s">
        <v>509</v>
      </c>
      <c r="G1967" s="1">
        <v>1</v>
      </c>
      <c r="H1967" s="1" t="s">
        <v>19</v>
      </c>
      <c r="I1967" s="1" t="s">
        <v>433</v>
      </c>
      <c r="J1967" s="1">
        <v>8.3000000000000007</v>
      </c>
      <c r="K1967" s="1">
        <v>8.3000000000000007</v>
      </c>
      <c r="L1967" s="49">
        <v>4</v>
      </c>
      <c r="M1967" s="50"/>
      <c r="N1967" s="1" t="e">
        <f>VLOOKUP(B1967,MICRO!E:L,8,0)</f>
        <v>#N/A</v>
      </c>
    </row>
    <row r="1968" spans="1:14" ht="20.25" x14ac:dyDescent="0.25">
      <c r="A1968" s="1">
        <v>8</v>
      </c>
      <c r="B1968" s="166">
        <v>1803</v>
      </c>
      <c r="C1968" s="1" t="s">
        <v>507</v>
      </c>
      <c r="D1968" s="1"/>
      <c r="E1968" s="1" t="s">
        <v>51</v>
      </c>
      <c r="F1968" s="1" t="s">
        <v>509</v>
      </c>
      <c r="G1968" s="1">
        <v>1</v>
      </c>
      <c r="H1968" s="1" t="s">
        <v>19</v>
      </c>
      <c r="I1968" s="1" t="s">
        <v>435</v>
      </c>
      <c r="J1968" s="1">
        <v>8.3000000000000007</v>
      </c>
      <c r="K1968" s="1">
        <v>8.3000000000000007</v>
      </c>
      <c r="L1968" s="49">
        <v>4</v>
      </c>
      <c r="M1968" s="50"/>
      <c r="N1968" s="1" t="e">
        <f>VLOOKUP(B1968,MICRO!E:L,8,0)</f>
        <v>#N/A</v>
      </c>
    </row>
    <row r="1969" spans="1:14" ht="20.25" x14ac:dyDescent="0.25">
      <c r="A1969" s="1">
        <v>9</v>
      </c>
      <c r="B1969" s="166">
        <v>1804</v>
      </c>
      <c r="C1969" s="1" t="s">
        <v>507</v>
      </c>
      <c r="D1969" s="1"/>
      <c r="E1969" s="1" t="s">
        <v>753</v>
      </c>
      <c r="F1969" s="1" t="s">
        <v>510</v>
      </c>
      <c r="G1969" s="1">
        <v>1</v>
      </c>
      <c r="H1969" s="1" t="s">
        <v>19</v>
      </c>
      <c r="I1969" s="1" t="s">
        <v>431</v>
      </c>
      <c r="J1969" s="1">
        <v>8.3000000000000007</v>
      </c>
      <c r="K1969" s="1">
        <v>8.3000000000000007</v>
      </c>
      <c r="L1969" s="49">
        <v>4</v>
      </c>
      <c r="M1969" s="50"/>
      <c r="N1969" s="1" t="e">
        <f>VLOOKUP(B1969,MICRO!E:L,8,0)</f>
        <v>#N/A</v>
      </c>
    </row>
    <row r="1970" spans="1:14" ht="20.25" x14ac:dyDescent="0.25">
      <c r="A1970" s="1">
        <v>10</v>
      </c>
      <c r="B1970" s="166">
        <v>1805</v>
      </c>
      <c r="C1970" s="1" t="s">
        <v>507</v>
      </c>
      <c r="D1970" s="1"/>
      <c r="E1970" s="1" t="s">
        <v>753</v>
      </c>
      <c r="F1970" s="1" t="s">
        <v>510</v>
      </c>
      <c r="G1970" s="1">
        <v>1</v>
      </c>
      <c r="H1970" s="1" t="s">
        <v>19</v>
      </c>
      <c r="I1970" s="1" t="s">
        <v>432</v>
      </c>
      <c r="J1970" s="1">
        <v>8.3000000000000007</v>
      </c>
      <c r="K1970" s="1">
        <v>8.3000000000000007</v>
      </c>
      <c r="L1970" s="49">
        <v>4</v>
      </c>
      <c r="M1970" s="50"/>
      <c r="N1970" s="1" t="e">
        <f>VLOOKUP(B1970,MICRO!E:L,8,0)</f>
        <v>#N/A</v>
      </c>
    </row>
    <row r="1971" spans="1:14" ht="20.25" x14ac:dyDescent="0.25">
      <c r="A1971" s="1">
        <v>11</v>
      </c>
      <c r="B1971" s="166">
        <v>1806</v>
      </c>
      <c r="C1971" s="1" t="s">
        <v>507</v>
      </c>
      <c r="D1971" s="1"/>
      <c r="E1971" s="1" t="s">
        <v>753</v>
      </c>
      <c r="F1971" s="1" t="s">
        <v>510</v>
      </c>
      <c r="G1971" s="1">
        <v>1</v>
      </c>
      <c r="H1971" s="1" t="s">
        <v>19</v>
      </c>
      <c r="I1971" s="1" t="s">
        <v>433</v>
      </c>
      <c r="J1971" s="1">
        <v>8.3000000000000007</v>
      </c>
      <c r="K1971" s="1">
        <v>8.3000000000000007</v>
      </c>
      <c r="L1971" s="49">
        <v>4</v>
      </c>
      <c r="M1971" s="50"/>
      <c r="N1971" s="1" t="e">
        <f>VLOOKUP(B1971,MICRO!E:L,8,0)</f>
        <v>#N/A</v>
      </c>
    </row>
    <row r="1972" spans="1:14" ht="20.25" x14ac:dyDescent="0.25">
      <c r="A1972" s="1">
        <v>12</v>
      </c>
      <c r="B1972" s="166">
        <v>1807</v>
      </c>
      <c r="C1972" s="1" t="s">
        <v>507</v>
      </c>
      <c r="D1972" s="1"/>
      <c r="E1972" s="1" t="s">
        <v>753</v>
      </c>
      <c r="F1972" s="1" t="s">
        <v>510</v>
      </c>
      <c r="G1972" s="1">
        <v>1</v>
      </c>
      <c r="H1972" s="1" t="s">
        <v>19</v>
      </c>
      <c r="I1972" s="1" t="s">
        <v>435</v>
      </c>
      <c r="J1972" s="1">
        <v>8.3000000000000007</v>
      </c>
      <c r="K1972" s="1">
        <v>8.3000000000000007</v>
      </c>
      <c r="L1972" s="49">
        <v>4</v>
      </c>
      <c r="M1972" s="50"/>
      <c r="N1972" s="1" t="e">
        <f>VLOOKUP(B1972,MICRO!E:L,8,0)</f>
        <v>#N/A</v>
      </c>
    </row>
    <row r="1973" spans="1:14" ht="20.25" x14ac:dyDescent="0.25">
      <c r="A1973" s="1">
        <v>13</v>
      </c>
      <c r="B1973" s="166">
        <v>1808</v>
      </c>
      <c r="C1973" s="1" t="s">
        <v>507</v>
      </c>
      <c r="D1973" s="1"/>
      <c r="E1973" s="1" t="s">
        <v>1108</v>
      </c>
      <c r="F1973" s="1" t="s">
        <v>511</v>
      </c>
      <c r="G1973" s="1">
        <v>1</v>
      </c>
      <c r="H1973" s="1" t="s">
        <v>19</v>
      </c>
      <c r="I1973" s="1" t="s">
        <v>431</v>
      </c>
      <c r="J1973" s="1">
        <v>11.6</v>
      </c>
      <c r="K1973" s="1">
        <v>11.6</v>
      </c>
      <c r="L1973" s="49">
        <v>4</v>
      </c>
      <c r="M1973" s="50"/>
      <c r="N1973" s="1" t="e">
        <f>VLOOKUP(B1973,MICRO!E:L,8,0)</f>
        <v>#N/A</v>
      </c>
    </row>
    <row r="1974" spans="1:14" ht="20.25" x14ac:dyDescent="0.25">
      <c r="A1974" s="1">
        <v>14</v>
      </c>
      <c r="B1974" s="166">
        <v>1809</v>
      </c>
      <c r="C1974" s="1" t="s">
        <v>507</v>
      </c>
      <c r="D1974" s="1"/>
      <c r="E1974" s="1" t="s">
        <v>1108</v>
      </c>
      <c r="F1974" s="1" t="s">
        <v>511</v>
      </c>
      <c r="G1974" s="1">
        <v>1</v>
      </c>
      <c r="H1974" s="1" t="s">
        <v>19</v>
      </c>
      <c r="I1974" s="1" t="s">
        <v>432</v>
      </c>
      <c r="J1974" s="1">
        <v>11.6</v>
      </c>
      <c r="K1974" s="1">
        <v>11.6</v>
      </c>
      <c r="L1974" s="49">
        <v>4</v>
      </c>
      <c r="M1974" s="50"/>
      <c r="N1974" s="1" t="e">
        <f>VLOOKUP(B1974,MICRO!E:L,8,0)</f>
        <v>#N/A</v>
      </c>
    </row>
    <row r="1975" spans="1:14" ht="20.25" x14ac:dyDescent="0.25">
      <c r="A1975" s="1">
        <v>15</v>
      </c>
      <c r="B1975" s="166">
        <v>1810</v>
      </c>
      <c r="C1975" s="1" t="s">
        <v>507</v>
      </c>
      <c r="D1975" s="1"/>
      <c r="E1975" s="1" t="s">
        <v>1108</v>
      </c>
      <c r="F1975" s="1" t="s">
        <v>511</v>
      </c>
      <c r="G1975" s="1">
        <v>1</v>
      </c>
      <c r="H1975" s="1" t="s">
        <v>19</v>
      </c>
      <c r="I1975" s="1" t="s">
        <v>433</v>
      </c>
      <c r="J1975" s="1">
        <v>11.6</v>
      </c>
      <c r="K1975" s="1">
        <v>11.6</v>
      </c>
      <c r="L1975" s="49">
        <v>4</v>
      </c>
      <c r="M1975" s="50"/>
      <c r="N1975" s="1" t="e">
        <f>VLOOKUP(B1975,MICRO!E:L,8,0)</f>
        <v>#N/A</v>
      </c>
    </row>
    <row r="1976" spans="1:14" ht="20.25" x14ac:dyDescent="0.25">
      <c r="A1976" s="1">
        <v>16</v>
      </c>
      <c r="B1976" s="166">
        <v>1811</v>
      </c>
      <c r="C1976" s="1" t="s">
        <v>507</v>
      </c>
      <c r="D1976" s="1"/>
      <c r="E1976" s="1" t="s">
        <v>1108</v>
      </c>
      <c r="F1976" s="1" t="s">
        <v>511</v>
      </c>
      <c r="G1976" s="1">
        <v>1</v>
      </c>
      <c r="H1976" s="1" t="s">
        <v>19</v>
      </c>
      <c r="I1976" s="1" t="s">
        <v>435</v>
      </c>
      <c r="J1976" s="1">
        <v>11.6</v>
      </c>
      <c r="K1976" s="1">
        <v>11.6</v>
      </c>
      <c r="L1976" s="49">
        <v>4</v>
      </c>
      <c r="M1976" s="50"/>
      <c r="N1976" s="1" t="e">
        <f>VLOOKUP(B1976,MICRO!E:L,8,0)</f>
        <v>#N/A</v>
      </c>
    </row>
    <row r="1977" spans="1:14" ht="20.25" x14ac:dyDescent="0.25">
      <c r="A1977" s="1">
        <v>17</v>
      </c>
      <c r="B1977" s="166">
        <v>1812</v>
      </c>
      <c r="C1977" s="1" t="s">
        <v>507</v>
      </c>
      <c r="D1977" s="1"/>
      <c r="E1977" s="1" t="s">
        <v>108</v>
      </c>
      <c r="F1977" s="1" t="s">
        <v>512</v>
      </c>
      <c r="G1977" s="1">
        <v>2</v>
      </c>
      <c r="H1977" s="1" t="s">
        <v>19</v>
      </c>
      <c r="I1977" s="1" t="s">
        <v>431</v>
      </c>
      <c r="J1977" s="1">
        <v>0.3</v>
      </c>
      <c r="K1977" s="1">
        <v>0.6</v>
      </c>
      <c r="L1977" s="49">
        <v>4</v>
      </c>
      <c r="M1977" s="50"/>
      <c r="N1977" s="1" t="e">
        <f>VLOOKUP(B1977,MICRO!E:L,8,0)</f>
        <v>#N/A</v>
      </c>
    </row>
    <row r="1978" spans="1:14" ht="20.25" x14ac:dyDescent="0.25">
      <c r="A1978" s="1">
        <v>18</v>
      </c>
      <c r="B1978" s="166">
        <v>1813</v>
      </c>
      <c r="C1978" s="1" t="s">
        <v>507</v>
      </c>
      <c r="D1978" s="1"/>
      <c r="E1978" s="1" t="s">
        <v>108</v>
      </c>
      <c r="F1978" s="1" t="s">
        <v>512</v>
      </c>
      <c r="G1978" s="1">
        <v>2</v>
      </c>
      <c r="H1978" s="1" t="s">
        <v>19</v>
      </c>
      <c r="I1978" s="1" t="s">
        <v>432</v>
      </c>
      <c r="J1978" s="1">
        <v>0.3</v>
      </c>
      <c r="K1978" s="1">
        <v>0.6</v>
      </c>
      <c r="L1978" s="49">
        <v>4</v>
      </c>
      <c r="M1978" s="50"/>
      <c r="N1978" s="1" t="e">
        <f>VLOOKUP(B1978,MICRO!E:L,8,0)</f>
        <v>#N/A</v>
      </c>
    </row>
    <row r="1979" spans="1:14" ht="20.25" x14ac:dyDescent="0.25">
      <c r="A1979" s="1">
        <v>19</v>
      </c>
      <c r="B1979" s="166">
        <v>1814</v>
      </c>
      <c r="C1979" s="1" t="s">
        <v>507</v>
      </c>
      <c r="D1979" s="1"/>
      <c r="E1979" s="1" t="s">
        <v>108</v>
      </c>
      <c r="F1979" s="1" t="s">
        <v>512</v>
      </c>
      <c r="G1979" s="1">
        <v>2</v>
      </c>
      <c r="H1979" s="1" t="s">
        <v>19</v>
      </c>
      <c r="I1979" s="1" t="s">
        <v>433</v>
      </c>
      <c r="J1979" s="1">
        <v>0.3</v>
      </c>
      <c r="K1979" s="1">
        <v>0.6</v>
      </c>
      <c r="L1979" s="49">
        <v>4</v>
      </c>
      <c r="M1979" s="50"/>
      <c r="N1979" s="1" t="e">
        <f>VLOOKUP(B1979,MICRO!E:L,8,0)</f>
        <v>#N/A</v>
      </c>
    </row>
    <row r="1980" spans="1:14" ht="20.25" x14ac:dyDescent="0.25">
      <c r="A1980" s="1">
        <v>20</v>
      </c>
      <c r="B1980" s="166">
        <v>1815</v>
      </c>
      <c r="C1980" s="1" t="s">
        <v>507</v>
      </c>
      <c r="D1980" s="1"/>
      <c r="E1980" s="1" t="s">
        <v>108</v>
      </c>
      <c r="F1980" s="1" t="s">
        <v>512</v>
      </c>
      <c r="G1980" s="1">
        <v>2</v>
      </c>
      <c r="H1980" s="1" t="s">
        <v>19</v>
      </c>
      <c r="I1980" s="1" t="s">
        <v>435</v>
      </c>
      <c r="J1980" s="1">
        <v>0.3</v>
      </c>
      <c r="K1980" s="1">
        <v>0.6</v>
      </c>
      <c r="L1980" s="49">
        <v>4</v>
      </c>
      <c r="M1980" s="50"/>
      <c r="N1980" s="1" t="e">
        <f>VLOOKUP(B1980,MICRO!E:L,8,0)</f>
        <v>#N/A</v>
      </c>
    </row>
    <row r="1981" spans="1:14" ht="20.25" x14ac:dyDescent="0.25">
      <c r="A1981" s="1">
        <v>21</v>
      </c>
      <c r="B1981" s="166"/>
      <c r="C1981" s="1" t="s">
        <v>1250</v>
      </c>
      <c r="D1981" s="1"/>
      <c r="E1981" s="1"/>
      <c r="F1981" s="1" t="s">
        <v>1251</v>
      </c>
      <c r="G1981" s="1">
        <v>1</v>
      </c>
      <c r="H1981" s="1" t="s">
        <v>19</v>
      </c>
      <c r="I1981" s="1" t="s">
        <v>431</v>
      </c>
      <c r="J1981" s="1">
        <v>404.1</v>
      </c>
      <c r="K1981" s="1">
        <v>404.1</v>
      </c>
      <c r="L1981" s="49">
        <v>4</v>
      </c>
      <c r="M1981" s="50"/>
      <c r="N1981" s="1" t="e">
        <f>VLOOKUP(B1981,MICRO!E:L,8,0)</f>
        <v>#N/A</v>
      </c>
    </row>
    <row r="1982" spans="1:14" ht="20.25" x14ac:dyDescent="0.25">
      <c r="A1982" s="1">
        <v>22</v>
      </c>
      <c r="B1982" s="166"/>
      <c r="C1982" s="1" t="s">
        <v>1250</v>
      </c>
      <c r="D1982" s="1"/>
      <c r="E1982" s="1"/>
      <c r="F1982" s="1" t="s">
        <v>1251</v>
      </c>
      <c r="G1982" s="1">
        <v>1</v>
      </c>
      <c r="H1982" s="1" t="s">
        <v>19</v>
      </c>
      <c r="I1982" s="1" t="s">
        <v>432</v>
      </c>
      <c r="J1982" s="1">
        <v>404.1</v>
      </c>
      <c r="K1982" s="1">
        <v>404.1</v>
      </c>
      <c r="L1982" s="49">
        <v>4</v>
      </c>
      <c r="M1982" s="50"/>
      <c r="N1982" s="1" t="e">
        <f>VLOOKUP(B1982,MICRO!E:L,8,0)</f>
        <v>#N/A</v>
      </c>
    </row>
    <row r="1983" spans="1:14" ht="20.25" x14ac:dyDescent="0.25">
      <c r="A1983" s="1">
        <v>23</v>
      </c>
      <c r="B1983" s="166"/>
      <c r="C1983" s="1" t="s">
        <v>1250</v>
      </c>
      <c r="D1983" s="1"/>
      <c r="E1983" s="1"/>
      <c r="F1983" s="1" t="s">
        <v>1251</v>
      </c>
      <c r="G1983" s="1">
        <v>1</v>
      </c>
      <c r="H1983" s="1" t="s">
        <v>19</v>
      </c>
      <c r="I1983" s="1" t="s">
        <v>433</v>
      </c>
      <c r="J1983" s="1">
        <v>404.1</v>
      </c>
      <c r="K1983" s="1">
        <v>404.1</v>
      </c>
      <c r="L1983" s="49">
        <v>4</v>
      </c>
      <c r="M1983" s="50"/>
      <c r="N1983" s="1" t="e">
        <f>VLOOKUP(B1983,MICRO!E:L,8,0)</f>
        <v>#N/A</v>
      </c>
    </row>
    <row r="1984" spans="1:14" ht="20.25" x14ac:dyDescent="0.25">
      <c r="A1984" s="1">
        <v>24</v>
      </c>
      <c r="B1984" s="166"/>
      <c r="C1984" s="1" t="s">
        <v>1250</v>
      </c>
      <c r="D1984" s="1"/>
      <c r="E1984" s="1"/>
      <c r="F1984" s="1" t="s">
        <v>1251</v>
      </c>
      <c r="G1984" s="1">
        <v>1</v>
      </c>
      <c r="H1984" s="1" t="s">
        <v>19</v>
      </c>
      <c r="I1984" s="1" t="s">
        <v>434</v>
      </c>
      <c r="J1984" s="1">
        <v>404.1</v>
      </c>
      <c r="K1984" s="1">
        <v>404.1</v>
      </c>
      <c r="L1984" s="49">
        <v>4</v>
      </c>
      <c r="M1984" s="50"/>
      <c r="N1984" s="1" t="e">
        <f>VLOOKUP(B1984,MICRO!E:L,8,0)</f>
        <v>#N/A</v>
      </c>
    </row>
    <row r="1985" spans="1:14" ht="20.25" x14ac:dyDescent="0.25">
      <c r="A1985" s="1">
        <v>25</v>
      </c>
      <c r="B1985" s="166"/>
      <c r="C1985" s="1" t="s">
        <v>1250</v>
      </c>
      <c r="D1985" s="1"/>
      <c r="E1985" s="1"/>
      <c r="F1985" s="1" t="s">
        <v>1251</v>
      </c>
      <c r="G1985" s="1">
        <v>1</v>
      </c>
      <c r="H1985" s="1" t="s">
        <v>19</v>
      </c>
      <c r="I1985" s="1" t="s">
        <v>435</v>
      </c>
      <c r="J1985" s="1">
        <v>404.1</v>
      </c>
      <c r="K1985" s="1">
        <v>404.1</v>
      </c>
      <c r="L1985" s="49">
        <v>4</v>
      </c>
      <c r="M1985" s="50"/>
      <c r="N1985" s="1" t="e">
        <f>VLOOKUP(B1985,MICRO!E:L,8,0)</f>
        <v>#N/A</v>
      </c>
    </row>
    <row r="1986" spans="1:14" ht="20.25" x14ac:dyDescent="0.25">
      <c r="A1986" s="1">
        <v>26</v>
      </c>
      <c r="B1986" s="166"/>
      <c r="C1986" s="1" t="s">
        <v>1252</v>
      </c>
      <c r="D1986" s="1"/>
      <c r="E1986" s="1"/>
      <c r="F1986" s="1" t="s">
        <v>1253</v>
      </c>
      <c r="G1986" s="1">
        <v>1</v>
      </c>
      <c r="H1986" s="1" t="s">
        <v>19</v>
      </c>
      <c r="I1986" s="1" t="s">
        <v>431</v>
      </c>
      <c r="J1986" s="1">
        <v>394.6</v>
      </c>
      <c r="K1986" s="1">
        <v>394.6</v>
      </c>
      <c r="L1986" s="49">
        <v>4</v>
      </c>
      <c r="M1986" s="50"/>
      <c r="N1986" s="1" t="e">
        <f>VLOOKUP(B1986,MICRO!E:L,8,0)</f>
        <v>#N/A</v>
      </c>
    </row>
    <row r="1987" spans="1:14" ht="20.25" x14ac:dyDescent="0.25">
      <c r="A1987" s="1">
        <v>27</v>
      </c>
      <c r="B1987" s="166"/>
      <c r="C1987" s="1" t="s">
        <v>1252</v>
      </c>
      <c r="D1987" s="1"/>
      <c r="E1987" s="1"/>
      <c r="F1987" s="1" t="s">
        <v>1253</v>
      </c>
      <c r="G1987" s="1">
        <v>1</v>
      </c>
      <c r="H1987" s="1" t="s">
        <v>19</v>
      </c>
      <c r="I1987" s="1" t="s">
        <v>432</v>
      </c>
      <c r="J1987" s="1">
        <v>394.6</v>
      </c>
      <c r="K1987" s="1">
        <v>394.6</v>
      </c>
      <c r="L1987" s="49">
        <v>4</v>
      </c>
      <c r="M1987" s="50"/>
      <c r="N1987" s="1" t="e">
        <f>VLOOKUP(B1987,MICRO!E:L,8,0)</f>
        <v>#N/A</v>
      </c>
    </row>
    <row r="1988" spans="1:14" ht="20.25" x14ac:dyDescent="0.25">
      <c r="A1988" s="1">
        <v>28</v>
      </c>
      <c r="B1988" s="166"/>
      <c r="C1988" s="1" t="s">
        <v>1252</v>
      </c>
      <c r="D1988" s="1"/>
      <c r="E1988" s="1"/>
      <c r="F1988" s="1" t="s">
        <v>1253</v>
      </c>
      <c r="G1988" s="1">
        <v>1</v>
      </c>
      <c r="H1988" s="1" t="s">
        <v>19</v>
      </c>
      <c r="I1988" s="1" t="s">
        <v>433</v>
      </c>
      <c r="J1988" s="1">
        <v>394.6</v>
      </c>
      <c r="K1988" s="1">
        <v>394.6</v>
      </c>
      <c r="L1988" s="49">
        <v>4</v>
      </c>
      <c r="M1988" s="50"/>
      <c r="N1988" s="1" t="e">
        <f>VLOOKUP(B1988,MICRO!E:L,8,0)</f>
        <v>#N/A</v>
      </c>
    </row>
    <row r="1989" spans="1:14" ht="20.25" x14ac:dyDescent="0.25">
      <c r="A1989" s="1">
        <v>29</v>
      </c>
      <c r="B1989" s="166"/>
      <c r="C1989" s="1" t="s">
        <v>1252</v>
      </c>
      <c r="D1989" s="1"/>
      <c r="E1989" s="1"/>
      <c r="F1989" s="1" t="s">
        <v>1253</v>
      </c>
      <c r="G1989" s="1">
        <v>1</v>
      </c>
      <c r="H1989" s="1" t="s">
        <v>19</v>
      </c>
      <c r="I1989" s="1" t="s">
        <v>434</v>
      </c>
      <c r="J1989" s="1">
        <v>394.6</v>
      </c>
      <c r="K1989" s="1">
        <v>394.6</v>
      </c>
      <c r="L1989" s="49">
        <v>4</v>
      </c>
      <c r="M1989" s="50"/>
      <c r="N1989" s="1" t="e">
        <f>VLOOKUP(B1989,MICRO!E:L,8,0)</f>
        <v>#N/A</v>
      </c>
    </row>
    <row r="1990" spans="1:14" ht="20.25" x14ac:dyDescent="0.25">
      <c r="A1990" s="1">
        <v>30</v>
      </c>
      <c r="B1990" s="166"/>
      <c r="C1990" s="1" t="s">
        <v>1252</v>
      </c>
      <c r="D1990" s="1"/>
      <c r="E1990" s="1"/>
      <c r="F1990" s="1" t="s">
        <v>1253</v>
      </c>
      <c r="G1990" s="1">
        <v>1</v>
      </c>
      <c r="H1990" s="1" t="s">
        <v>19</v>
      </c>
      <c r="I1990" s="1" t="s">
        <v>435</v>
      </c>
      <c r="J1990" s="1">
        <v>394.6</v>
      </c>
      <c r="K1990" s="1">
        <v>394.6</v>
      </c>
      <c r="L1990" s="49">
        <v>4</v>
      </c>
      <c r="M1990" s="50"/>
      <c r="N1990" s="1" t="e">
        <f>VLOOKUP(B1990,MICRO!E:L,8,0)</f>
        <v>#N/A</v>
      </c>
    </row>
    <row r="1991" spans="1:14" ht="20.25" x14ac:dyDescent="0.25">
      <c r="A1991" s="1">
        <v>31</v>
      </c>
      <c r="B1991" s="166"/>
      <c r="C1991" s="1" t="s">
        <v>1157</v>
      </c>
      <c r="D1991" s="1"/>
      <c r="E1991" s="1" t="s">
        <v>1108</v>
      </c>
      <c r="F1991" s="1" t="s">
        <v>1161</v>
      </c>
      <c r="G1991" s="1">
        <v>2</v>
      </c>
      <c r="H1991" s="1" t="s">
        <v>19</v>
      </c>
      <c r="I1991" s="1" t="s">
        <v>431</v>
      </c>
      <c r="J1991" s="1">
        <v>1</v>
      </c>
      <c r="K1991" s="1">
        <v>2</v>
      </c>
      <c r="L1991" s="49">
        <v>4</v>
      </c>
      <c r="M1991" s="50"/>
      <c r="N1991" s="1" t="e">
        <f>VLOOKUP(B1991,MICRO!E:L,8,0)</f>
        <v>#N/A</v>
      </c>
    </row>
    <row r="1992" spans="1:14" ht="20.25" x14ac:dyDescent="0.25">
      <c r="A1992" s="1">
        <v>32</v>
      </c>
      <c r="B1992" s="166"/>
      <c r="C1992" s="1" t="s">
        <v>1157</v>
      </c>
      <c r="D1992" s="1"/>
      <c r="E1992" s="1" t="s">
        <v>1108</v>
      </c>
      <c r="F1992" s="1" t="s">
        <v>1161</v>
      </c>
      <c r="G1992" s="1">
        <v>2</v>
      </c>
      <c r="H1992" s="1" t="s">
        <v>19</v>
      </c>
      <c r="I1992" s="1" t="s">
        <v>432</v>
      </c>
      <c r="J1992" s="1">
        <v>1</v>
      </c>
      <c r="K1992" s="1">
        <v>2</v>
      </c>
      <c r="L1992" s="49">
        <v>4</v>
      </c>
      <c r="M1992" s="50"/>
      <c r="N1992" s="1" t="e">
        <f>VLOOKUP(B1992,MICRO!E:L,8,0)</f>
        <v>#N/A</v>
      </c>
    </row>
    <row r="1993" spans="1:14" ht="20.25" x14ac:dyDescent="0.25">
      <c r="A1993" s="1">
        <v>33</v>
      </c>
      <c r="B1993" s="166"/>
      <c r="C1993" s="1" t="s">
        <v>1157</v>
      </c>
      <c r="D1993" s="1"/>
      <c r="E1993" s="1" t="s">
        <v>1108</v>
      </c>
      <c r="F1993" s="1" t="s">
        <v>1161</v>
      </c>
      <c r="G1993" s="1">
        <v>2</v>
      </c>
      <c r="H1993" s="1" t="s">
        <v>19</v>
      </c>
      <c r="I1993" s="1" t="s">
        <v>433</v>
      </c>
      <c r="J1993" s="1">
        <v>1</v>
      </c>
      <c r="K1993" s="1">
        <v>2</v>
      </c>
      <c r="L1993" s="49">
        <v>4</v>
      </c>
      <c r="M1993" s="50"/>
      <c r="N1993" s="1" t="e">
        <f>VLOOKUP(B1993,MICRO!E:L,8,0)</f>
        <v>#N/A</v>
      </c>
    </row>
    <row r="1994" spans="1:14" ht="20.25" x14ac:dyDescent="0.25">
      <c r="A1994" s="1">
        <v>34</v>
      </c>
      <c r="B1994" s="166"/>
      <c r="C1994" s="1" t="s">
        <v>1157</v>
      </c>
      <c r="D1994" s="1"/>
      <c r="E1994" s="1" t="s">
        <v>1108</v>
      </c>
      <c r="F1994" s="1" t="s">
        <v>1161</v>
      </c>
      <c r="G1994" s="1">
        <v>2</v>
      </c>
      <c r="H1994" s="1" t="s">
        <v>19</v>
      </c>
      <c r="I1994" s="1" t="s">
        <v>434</v>
      </c>
      <c r="J1994" s="1">
        <v>1</v>
      </c>
      <c r="K1994" s="1">
        <v>2</v>
      </c>
      <c r="L1994" s="49">
        <v>4</v>
      </c>
      <c r="M1994" s="50"/>
      <c r="N1994" s="1" t="e">
        <f>VLOOKUP(B1994,MICRO!E:L,8,0)</f>
        <v>#N/A</v>
      </c>
    </row>
    <row r="1995" spans="1:14" ht="20.25" x14ac:dyDescent="0.25">
      <c r="A1995" s="1">
        <v>35</v>
      </c>
      <c r="B1995" s="166"/>
      <c r="C1995" s="1" t="s">
        <v>1157</v>
      </c>
      <c r="D1995" s="1"/>
      <c r="E1995" s="1" t="s">
        <v>1108</v>
      </c>
      <c r="F1995" s="1" t="s">
        <v>1161</v>
      </c>
      <c r="G1995" s="1">
        <v>2</v>
      </c>
      <c r="H1995" s="1" t="s">
        <v>19</v>
      </c>
      <c r="I1995" s="1" t="s">
        <v>435</v>
      </c>
      <c r="J1995" s="1">
        <v>1</v>
      </c>
      <c r="K1995" s="1">
        <v>2</v>
      </c>
      <c r="L1995" s="49">
        <v>4</v>
      </c>
      <c r="M1995" s="50"/>
      <c r="N1995" s="1" t="e">
        <f>VLOOKUP(B1995,MICRO!E:L,8,0)</f>
        <v>#N/A</v>
      </c>
    </row>
    <row r="1996" spans="1:14" ht="20.25" x14ac:dyDescent="0.25">
      <c r="A1996" s="1">
        <v>36</v>
      </c>
      <c r="B1996" s="166"/>
      <c r="C1996" s="1" t="s">
        <v>1254</v>
      </c>
      <c r="D1996" s="1"/>
      <c r="E1996" s="1"/>
      <c r="F1996" s="1" t="s">
        <v>582</v>
      </c>
      <c r="G1996" s="1">
        <v>1</v>
      </c>
      <c r="H1996" s="1"/>
      <c r="I1996" s="1" t="s">
        <v>431</v>
      </c>
      <c r="J1996" s="1">
        <v>223.4</v>
      </c>
      <c r="K1996" s="1">
        <v>223.4</v>
      </c>
      <c r="L1996" s="49">
        <v>4</v>
      </c>
      <c r="M1996" s="50"/>
      <c r="N1996" s="1" t="e">
        <f>VLOOKUP(B1996,MICRO!E:L,8,0)</f>
        <v>#N/A</v>
      </c>
    </row>
    <row r="1997" spans="1:14" ht="20.25" x14ac:dyDescent="0.25">
      <c r="A1997" s="1">
        <v>37</v>
      </c>
      <c r="B1997" s="166"/>
      <c r="C1997" s="1" t="s">
        <v>1254</v>
      </c>
      <c r="D1997" s="1"/>
      <c r="E1997" s="1"/>
      <c r="F1997" s="1" t="s">
        <v>583</v>
      </c>
      <c r="G1997" s="1">
        <v>1</v>
      </c>
      <c r="H1997" s="1"/>
      <c r="I1997" s="1" t="s">
        <v>432</v>
      </c>
      <c r="J1997" s="1">
        <v>223.4</v>
      </c>
      <c r="K1997" s="1">
        <v>223.4</v>
      </c>
      <c r="L1997" s="49">
        <v>4</v>
      </c>
      <c r="M1997" s="50"/>
      <c r="N1997" s="1" t="e">
        <f>VLOOKUP(B1997,MICRO!E:L,8,0)</f>
        <v>#N/A</v>
      </c>
    </row>
    <row r="1998" spans="1:14" ht="20.25" x14ac:dyDescent="0.25">
      <c r="A1998" s="1">
        <v>38</v>
      </c>
      <c r="B1998" s="166"/>
      <c r="C1998" s="1" t="s">
        <v>1254</v>
      </c>
      <c r="D1998" s="1"/>
      <c r="E1998" s="1"/>
      <c r="F1998" s="1" t="s">
        <v>583</v>
      </c>
      <c r="G1998" s="1">
        <v>1</v>
      </c>
      <c r="H1998" s="1"/>
      <c r="I1998" s="1" t="s">
        <v>433</v>
      </c>
      <c r="J1998" s="1">
        <v>223.4</v>
      </c>
      <c r="K1998" s="1">
        <v>223.4</v>
      </c>
      <c r="L1998" s="49">
        <v>4</v>
      </c>
      <c r="M1998" s="50"/>
      <c r="N1998" s="1" t="e">
        <f>VLOOKUP(B1998,MICRO!E:L,8,0)</f>
        <v>#N/A</v>
      </c>
    </row>
    <row r="1999" spans="1:14" ht="20.25" x14ac:dyDescent="0.25">
      <c r="A1999" s="1">
        <v>39</v>
      </c>
      <c r="B1999" s="166"/>
      <c r="C1999" s="1" t="s">
        <v>1254</v>
      </c>
      <c r="D1999" s="1"/>
      <c r="E1999" s="1"/>
      <c r="F1999" s="1" t="s">
        <v>583</v>
      </c>
      <c r="G1999" s="1">
        <v>1</v>
      </c>
      <c r="H1999" s="1"/>
      <c r="I1999" s="1" t="s">
        <v>434</v>
      </c>
      <c r="J1999" s="1">
        <v>223.4</v>
      </c>
      <c r="K1999" s="1">
        <v>223.4</v>
      </c>
      <c r="L1999" s="49">
        <v>4</v>
      </c>
      <c r="M1999" s="50"/>
      <c r="N1999" s="1" t="e">
        <f>VLOOKUP(B1999,MICRO!E:L,8,0)</f>
        <v>#N/A</v>
      </c>
    </row>
    <row r="2000" spans="1:14" ht="20.25" x14ac:dyDescent="0.25">
      <c r="A2000" s="1">
        <v>40</v>
      </c>
      <c r="B2000" s="166"/>
      <c r="C2000" s="1" t="s">
        <v>1254</v>
      </c>
      <c r="D2000" s="1"/>
      <c r="E2000" s="1"/>
      <c r="F2000" s="1" t="s">
        <v>582</v>
      </c>
      <c r="G2000" s="1">
        <v>1</v>
      </c>
      <c r="H2000" s="1"/>
      <c r="I2000" s="1" t="s">
        <v>435</v>
      </c>
      <c r="J2000" s="1">
        <v>223.4</v>
      </c>
      <c r="K2000" s="1">
        <v>223.4</v>
      </c>
      <c r="L2000" s="49">
        <v>4</v>
      </c>
      <c r="M2000" s="50"/>
      <c r="N2000" s="1" t="e">
        <f>VLOOKUP(B2000,MICRO!E:L,8,0)</f>
        <v>#N/A</v>
      </c>
    </row>
    <row r="2001" spans="1:14" ht="20.25" x14ac:dyDescent="0.25">
      <c r="A2001" s="1">
        <v>41</v>
      </c>
      <c r="B2001" s="166">
        <v>1816</v>
      </c>
      <c r="C2001" s="1" t="s">
        <v>513</v>
      </c>
      <c r="D2001" s="1"/>
      <c r="E2001" s="1" t="s">
        <v>2</v>
      </c>
      <c r="F2001" s="1" t="s">
        <v>1257</v>
      </c>
      <c r="G2001" s="1">
        <v>1</v>
      </c>
      <c r="H2001" s="1" t="s">
        <v>19</v>
      </c>
      <c r="I2001" s="1" t="s">
        <v>434</v>
      </c>
      <c r="J2001" s="1">
        <v>296.39999999999998</v>
      </c>
      <c r="K2001" s="1">
        <v>296.39999999999998</v>
      </c>
      <c r="L2001" s="49">
        <v>4</v>
      </c>
      <c r="M2001" s="50"/>
      <c r="N2001" s="1" t="e">
        <f>VLOOKUP(B2001,MICRO!E:L,8,0)</f>
        <v>#N/A</v>
      </c>
    </row>
    <row r="2002" spans="1:14" ht="20.25" x14ac:dyDescent="0.25">
      <c r="A2002" s="1">
        <v>42</v>
      </c>
      <c r="B2002" s="166">
        <v>1817</v>
      </c>
      <c r="C2002" s="1" t="s">
        <v>513</v>
      </c>
      <c r="D2002" s="1"/>
      <c r="E2002" s="1" t="s">
        <v>51</v>
      </c>
      <c r="F2002" s="1" t="s">
        <v>509</v>
      </c>
      <c r="G2002" s="1">
        <v>1</v>
      </c>
      <c r="H2002" s="1" t="s">
        <v>19</v>
      </c>
      <c r="I2002" s="1" t="s">
        <v>434</v>
      </c>
      <c r="J2002" s="1">
        <v>5.7</v>
      </c>
      <c r="K2002" s="1">
        <v>5.7</v>
      </c>
      <c r="L2002" s="49">
        <v>4</v>
      </c>
      <c r="M2002" s="50"/>
      <c r="N2002" s="1" t="e">
        <f>VLOOKUP(B2002,MICRO!E:L,8,0)</f>
        <v>#N/A</v>
      </c>
    </row>
    <row r="2003" spans="1:14" ht="20.25" x14ac:dyDescent="0.25">
      <c r="A2003" s="1">
        <v>43</v>
      </c>
      <c r="B2003" s="166">
        <v>1818</v>
      </c>
      <c r="C2003" s="1" t="s">
        <v>513</v>
      </c>
      <c r="D2003" s="1"/>
      <c r="E2003" s="1" t="s">
        <v>753</v>
      </c>
      <c r="F2003" s="1" t="s">
        <v>510</v>
      </c>
      <c r="G2003" s="1">
        <v>1</v>
      </c>
      <c r="H2003" s="1" t="s">
        <v>19</v>
      </c>
      <c r="I2003" s="1" t="s">
        <v>434</v>
      </c>
      <c r="J2003" s="1">
        <v>5.7</v>
      </c>
      <c r="K2003" s="1">
        <v>5.7</v>
      </c>
      <c r="L2003" s="49">
        <v>4</v>
      </c>
      <c r="M2003" s="50"/>
      <c r="N2003" s="1" t="e">
        <f>VLOOKUP(B2003,MICRO!E:L,8,0)</f>
        <v>#N/A</v>
      </c>
    </row>
    <row r="2004" spans="1:14" ht="20.25" x14ac:dyDescent="0.25">
      <c r="A2004" s="1">
        <v>44</v>
      </c>
      <c r="B2004" s="166">
        <v>1819</v>
      </c>
      <c r="C2004" s="1" t="s">
        <v>513</v>
      </c>
      <c r="D2004" s="1"/>
      <c r="E2004" s="1" t="s">
        <v>1108</v>
      </c>
      <c r="F2004" s="1" t="s">
        <v>511</v>
      </c>
      <c r="G2004" s="1">
        <v>1</v>
      </c>
      <c r="H2004" s="1" t="s">
        <v>19</v>
      </c>
      <c r="I2004" s="1" t="s">
        <v>434</v>
      </c>
      <c r="J2004" s="1">
        <v>11.6</v>
      </c>
      <c r="K2004" s="1">
        <v>11.6</v>
      </c>
      <c r="L2004" s="49">
        <v>4</v>
      </c>
      <c r="M2004" s="50"/>
      <c r="N2004" s="1" t="e">
        <f>VLOOKUP(B2004,MICRO!E:L,8,0)</f>
        <v>#N/A</v>
      </c>
    </row>
    <row r="2005" spans="1:14" ht="20.25" x14ac:dyDescent="0.25">
      <c r="A2005" s="1">
        <v>45</v>
      </c>
      <c r="B2005" s="166">
        <v>1820</v>
      </c>
      <c r="C2005" s="1" t="s">
        <v>513</v>
      </c>
      <c r="D2005" s="1"/>
      <c r="E2005" s="1" t="s">
        <v>108</v>
      </c>
      <c r="F2005" s="1" t="s">
        <v>512</v>
      </c>
      <c r="G2005" s="1">
        <v>2</v>
      </c>
      <c r="H2005" s="1" t="s">
        <v>19</v>
      </c>
      <c r="I2005" s="1" t="s">
        <v>434</v>
      </c>
      <c r="J2005" s="1">
        <v>0.3</v>
      </c>
      <c r="K2005" s="1">
        <v>0.6</v>
      </c>
      <c r="L2005" s="49">
        <v>4</v>
      </c>
      <c r="M2005" s="50"/>
      <c r="N2005" s="1" t="e">
        <f>VLOOKUP(B2005,MICRO!E:L,8,0)</f>
        <v>#N/A</v>
      </c>
    </row>
    <row r="2006" spans="1:14" ht="20.25" x14ac:dyDescent="0.25">
      <c r="A2006" s="1">
        <v>1</v>
      </c>
      <c r="B2006" s="166"/>
      <c r="C2006" s="1" t="s">
        <v>1157</v>
      </c>
      <c r="D2006" s="1"/>
      <c r="E2006" s="1" t="s">
        <v>2</v>
      </c>
      <c r="F2006" s="1" t="s">
        <v>1158</v>
      </c>
      <c r="G2006" s="1">
        <v>2</v>
      </c>
      <c r="H2006" s="1" t="s">
        <v>19</v>
      </c>
      <c r="I2006" s="1" t="s">
        <v>431</v>
      </c>
      <c r="J2006" s="1">
        <v>11.5</v>
      </c>
      <c r="K2006" s="1">
        <v>23</v>
      </c>
      <c r="L2006" s="49">
        <v>5</v>
      </c>
      <c r="M2006" s="50"/>
      <c r="N2006" s="1" t="e">
        <f>VLOOKUP(B2006,MICRO!E:L,8,0)</f>
        <v>#N/A</v>
      </c>
    </row>
    <row r="2007" spans="1:14" ht="20.25" x14ac:dyDescent="0.25">
      <c r="A2007" s="1">
        <v>2</v>
      </c>
      <c r="B2007" s="166"/>
      <c r="C2007" s="1" t="s">
        <v>1157</v>
      </c>
      <c r="D2007" s="1"/>
      <c r="E2007" s="1" t="s">
        <v>51</v>
      </c>
      <c r="F2007" s="1" t="s">
        <v>1159</v>
      </c>
      <c r="G2007" s="1">
        <v>4</v>
      </c>
      <c r="H2007" s="1" t="s">
        <v>19</v>
      </c>
      <c r="I2007" s="1" t="s">
        <v>431</v>
      </c>
      <c r="J2007" s="1">
        <v>1.5</v>
      </c>
      <c r="K2007" s="1">
        <v>6</v>
      </c>
      <c r="L2007" s="49">
        <v>5</v>
      </c>
      <c r="M2007" s="50"/>
      <c r="N2007" s="1" t="e">
        <f>VLOOKUP(B2007,MICRO!E:L,8,0)</f>
        <v>#N/A</v>
      </c>
    </row>
    <row r="2008" spans="1:14" ht="20.25" x14ac:dyDescent="0.25">
      <c r="A2008" s="1">
        <v>3</v>
      </c>
      <c r="B2008" s="166"/>
      <c r="C2008" s="1" t="s">
        <v>1157</v>
      </c>
      <c r="D2008" s="1"/>
      <c r="E2008" s="1" t="s">
        <v>753</v>
      </c>
      <c r="F2008" s="1" t="s">
        <v>1160</v>
      </c>
      <c r="G2008" s="1">
        <v>2</v>
      </c>
      <c r="H2008" s="1" t="s">
        <v>19</v>
      </c>
      <c r="I2008" s="1" t="s">
        <v>431</v>
      </c>
      <c r="J2008" s="1">
        <v>5</v>
      </c>
      <c r="K2008" s="1">
        <v>10</v>
      </c>
      <c r="L2008" s="49">
        <v>5</v>
      </c>
      <c r="M2008" s="50"/>
      <c r="N2008" s="1" t="e">
        <f>VLOOKUP(B2008,MICRO!E:L,8,0)</f>
        <v>#N/A</v>
      </c>
    </row>
    <row r="2009" spans="1:14" ht="20.25" x14ac:dyDescent="0.25">
      <c r="A2009" s="1">
        <v>4</v>
      </c>
      <c r="B2009" s="166"/>
      <c r="C2009" s="1" t="s">
        <v>1157</v>
      </c>
      <c r="D2009" s="1"/>
      <c r="E2009" s="1" t="s">
        <v>108</v>
      </c>
      <c r="F2009" s="1" t="s">
        <v>1162</v>
      </c>
      <c r="G2009" s="1">
        <v>4</v>
      </c>
      <c r="H2009" s="1" t="s">
        <v>19</v>
      </c>
      <c r="I2009" s="1" t="s">
        <v>431</v>
      </c>
      <c r="J2009" s="1">
        <v>0.3</v>
      </c>
      <c r="K2009" s="1">
        <v>1.2</v>
      </c>
      <c r="L2009" s="49">
        <v>5</v>
      </c>
      <c r="M2009" s="50"/>
      <c r="N2009" s="1" t="e">
        <f>VLOOKUP(B2009,MICRO!E:L,8,0)</f>
        <v>#N/A</v>
      </c>
    </row>
    <row r="2010" spans="1:14" ht="20.25" x14ac:dyDescent="0.25">
      <c r="A2010" s="1">
        <v>5</v>
      </c>
      <c r="B2010" s="166"/>
      <c r="C2010" s="1" t="s">
        <v>1157</v>
      </c>
      <c r="D2010" s="1"/>
      <c r="E2010" s="1" t="s">
        <v>181</v>
      </c>
      <c r="F2010" s="1" t="s">
        <v>1163</v>
      </c>
      <c r="G2010" s="1">
        <v>8</v>
      </c>
      <c r="H2010" s="1" t="s">
        <v>19</v>
      </c>
      <c r="I2010" s="1" t="s">
        <v>431</v>
      </c>
      <c r="J2010" s="1">
        <v>1</v>
      </c>
      <c r="K2010" s="1">
        <v>8</v>
      </c>
      <c r="L2010" s="49">
        <v>5</v>
      </c>
      <c r="M2010" s="50"/>
      <c r="N2010" s="1" t="e">
        <f>VLOOKUP(B2010,MICRO!E:L,8,0)</f>
        <v>#N/A</v>
      </c>
    </row>
    <row r="2011" spans="1:14" ht="20.25" x14ac:dyDescent="0.25">
      <c r="A2011" s="1">
        <v>6</v>
      </c>
      <c r="B2011" s="166"/>
      <c r="C2011" s="1" t="s">
        <v>1157</v>
      </c>
      <c r="D2011" s="1"/>
      <c r="E2011" s="1" t="s">
        <v>469</v>
      </c>
      <c r="F2011" s="1" t="s">
        <v>1164</v>
      </c>
      <c r="G2011" s="1">
        <v>2</v>
      </c>
      <c r="H2011" s="1" t="s">
        <v>19</v>
      </c>
      <c r="I2011" s="1" t="s">
        <v>431</v>
      </c>
      <c r="J2011" s="1">
        <v>0.6</v>
      </c>
      <c r="K2011" s="1">
        <v>1.2</v>
      </c>
      <c r="L2011" s="49">
        <v>5</v>
      </c>
      <c r="M2011" s="50"/>
      <c r="N2011" s="1" t="e">
        <f>VLOOKUP(B2011,MICRO!E:L,8,0)</f>
        <v>#N/A</v>
      </c>
    </row>
    <row r="2012" spans="1:14" ht="20.25" x14ac:dyDescent="0.25">
      <c r="A2012" s="1">
        <v>7</v>
      </c>
      <c r="B2012" s="166"/>
      <c r="C2012" s="1" t="s">
        <v>1157</v>
      </c>
      <c r="D2012" s="1"/>
      <c r="E2012" s="1" t="s">
        <v>2</v>
      </c>
      <c r="F2012" s="1" t="s">
        <v>1158</v>
      </c>
      <c r="G2012" s="1">
        <v>2</v>
      </c>
      <c r="H2012" s="1" t="s">
        <v>19</v>
      </c>
      <c r="I2012" s="1" t="s">
        <v>432</v>
      </c>
      <c r="J2012" s="1">
        <v>11.5</v>
      </c>
      <c r="K2012" s="1">
        <v>23</v>
      </c>
      <c r="L2012" s="49">
        <v>5</v>
      </c>
      <c r="M2012" s="50"/>
      <c r="N2012" s="1" t="e">
        <f>VLOOKUP(B2012,MICRO!E:L,8,0)</f>
        <v>#N/A</v>
      </c>
    </row>
    <row r="2013" spans="1:14" ht="20.25" x14ac:dyDescent="0.25">
      <c r="A2013" s="1">
        <v>8</v>
      </c>
      <c r="B2013" s="166"/>
      <c r="C2013" s="1" t="s">
        <v>1157</v>
      </c>
      <c r="D2013" s="1"/>
      <c r="E2013" s="1" t="s">
        <v>51</v>
      </c>
      <c r="F2013" s="1" t="s">
        <v>1159</v>
      </c>
      <c r="G2013" s="1">
        <v>4</v>
      </c>
      <c r="H2013" s="1" t="s">
        <v>19</v>
      </c>
      <c r="I2013" s="1" t="s">
        <v>432</v>
      </c>
      <c r="J2013" s="1">
        <v>1.5</v>
      </c>
      <c r="K2013" s="1">
        <v>6</v>
      </c>
      <c r="L2013" s="49">
        <v>5</v>
      </c>
      <c r="M2013" s="50"/>
      <c r="N2013" s="1" t="e">
        <f>VLOOKUP(B2013,MICRO!E:L,8,0)</f>
        <v>#N/A</v>
      </c>
    </row>
    <row r="2014" spans="1:14" ht="20.25" x14ac:dyDescent="0.25">
      <c r="A2014" s="1">
        <v>9</v>
      </c>
      <c r="B2014" s="166"/>
      <c r="C2014" s="1" t="s">
        <v>1157</v>
      </c>
      <c r="D2014" s="1"/>
      <c r="E2014" s="1" t="s">
        <v>753</v>
      </c>
      <c r="F2014" s="1" t="s">
        <v>1160</v>
      </c>
      <c r="G2014" s="1">
        <v>2</v>
      </c>
      <c r="H2014" s="1" t="s">
        <v>19</v>
      </c>
      <c r="I2014" s="1" t="s">
        <v>432</v>
      </c>
      <c r="J2014" s="1">
        <v>5</v>
      </c>
      <c r="K2014" s="1">
        <v>10</v>
      </c>
      <c r="L2014" s="49">
        <v>5</v>
      </c>
      <c r="M2014" s="50"/>
      <c r="N2014" s="1" t="e">
        <f>VLOOKUP(B2014,MICRO!E:L,8,0)</f>
        <v>#N/A</v>
      </c>
    </row>
    <row r="2015" spans="1:14" ht="20.25" x14ac:dyDescent="0.25">
      <c r="A2015" s="1">
        <v>10</v>
      </c>
      <c r="B2015" s="166"/>
      <c r="C2015" s="1" t="s">
        <v>1157</v>
      </c>
      <c r="D2015" s="1"/>
      <c r="E2015" s="1" t="s">
        <v>108</v>
      </c>
      <c r="F2015" s="1" t="s">
        <v>1162</v>
      </c>
      <c r="G2015" s="1">
        <v>4</v>
      </c>
      <c r="H2015" s="1" t="s">
        <v>19</v>
      </c>
      <c r="I2015" s="1" t="s">
        <v>432</v>
      </c>
      <c r="J2015" s="1">
        <v>0.3</v>
      </c>
      <c r="K2015" s="1">
        <v>1.2</v>
      </c>
      <c r="L2015" s="49">
        <v>5</v>
      </c>
      <c r="M2015" s="50"/>
      <c r="N2015" s="1" t="e">
        <f>VLOOKUP(B2015,MICRO!E:L,8,0)</f>
        <v>#N/A</v>
      </c>
    </row>
    <row r="2016" spans="1:14" ht="20.25" x14ac:dyDescent="0.25">
      <c r="A2016" s="1">
        <v>11</v>
      </c>
      <c r="B2016" s="166"/>
      <c r="C2016" s="1" t="s">
        <v>1157</v>
      </c>
      <c r="D2016" s="1"/>
      <c r="E2016" s="1" t="s">
        <v>181</v>
      </c>
      <c r="F2016" s="1" t="s">
        <v>1163</v>
      </c>
      <c r="G2016" s="1">
        <v>8</v>
      </c>
      <c r="H2016" s="1" t="s">
        <v>19</v>
      </c>
      <c r="I2016" s="1" t="s">
        <v>432</v>
      </c>
      <c r="J2016" s="1">
        <v>1</v>
      </c>
      <c r="K2016" s="1">
        <v>8</v>
      </c>
      <c r="L2016" s="49">
        <v>5</v>
      </c>
      <c r="M2016" s="50"/>
      <c r="N2016" s="1" t="e">
        <f>VLOOKUP(B2016,MICRO!E:L,8,0)</f>
        <v>#N/A</v>
      </c>
    </row>
    <row r="2017" spans="1:14" ht="20.25" x14ac:dyDescent="0.25">
      <c r="A2017" s="1">
        <v>12</v>
      </c>
      <c r="B2017" s="166"/>
      <c r="C2017" s="1" t="s">
        <v>1157</v>
      </c>
      <c r="D2017" s="1"/>
      <c r="E2017" s="1" t="s">
        <v>469</v>
      </c>
      <c r="F2017" s="1" t="s">
        <v>1164</v>
      </c>
      <c r="G2017" s="1">
        <v>2</v>
      </c>
      <c r="H2017" s="1" t="s">
        <v>19</v>
      </c>
      <c r="I2017" s="1" t="s">
        <v>432</v>
      </c>
      <c r="J2017" s="1">
        <v>0.6</v>
      </c>
      <c r="K2017" s="1">
        <v>1.2</v>
      </c>
      <c r="L2017" s="49">
        <v>5</v>
      </c>
      <c r="M2017" s="50"/>
      <c r="N2017" s="1" t="e">
        <f>VLOOKUP(B2017,MICRO!E:L,8,0)</f>
        <v>#N/A</v>
      </c>
    </row>
    <row r="2018" spans="1:14" ht="20.25" x14ac:dyDescent="0.25">
      <c r="A2018" s="1">
        <v>13</v>
      </c>
      <c r="B2018" s="166"/>
      <c r="C2018" s="1" t="s">
        <v>1157</v>
      </c>
      <c r="D2018" s="1"/>
      <c r="E2018" s="1" t="s">
        <v>2</v>
      </c>
      <c r="F2018" s="1" t="s">
        <v>1158</v>
      </c>
      <c r="G2018" s="1">
        <v>2</v>
      </c>
      <c r="H2018" s="1" t="s">
        <v>19</v>
      </c>
      <c r="I2018" s="1" t="s">
        <v>433</v>
      </c>
      <c r="J2018" s="1">
        <v>11.5</v>
      </c>
      <c r="K2018" s="1">
        <v>23</v>
      </c>
      <c r="L2018" s="49">
        <v>5</v>
      </c>
      <c r="M2018" s="50"/>
      <c r="N2018" s="1" t="e">
        <f>VLOOKUP(B2018,MICRO!E:L,8,0)</f>
        <v>#N/A</v>
      </c>
    </row>
    <row r="2019" spans="1:14" ht="20.25" x14ac:dyDescent="0.25">
      <c r="A2019" s="1">
        <v>14</v>
      </c>
      <c r="B2019" s="166"/>
      <c r="C2019" s="1" t="s">
        <v>1157</v>
      </c>
      <c r="D2019" s="1"/>
      <c r="E2019" s="1" t="s">
        <v>51</v>
      </c>
      <c r="F2019" s="1" t="s">
        <v>1159</v>
      </c>
      <c r="G2019" s="1">
        <v>4</v>
      </c>
      <c r="H2019" s="1" t="s">
        <v>19</v>
      </c>
      <c r="I2019" s="1" t="s">
        <v>433</v>
      </c>
      <c r="J2019" s="1">
        <v>1.5</v>
      </c>
      <c r="K2019" s="1">
        <v>6</v>
      </c>
      <c r="L2019" s="49">
        <v>5</v>
      </c>
      <c r="M2019" s="50"/>
      <c r="N2019" s="1" t="e">
        <f>VLOOKUP(B2019,MICRO!E:L,8,0)</f>
        <v>#N/A</v>
      </c>
    </row>
    <row r="2020" spans="1:14" ht="20.25" x14ac:dyDescent="0.25">
      <c r="A2020" s="1">
        <v>15</v>
      </c>
      <c r="B2020" s="166"/>
      <c r="C2020" s="1" t="s">
        <v>1157</v>
      </c>
      <c r="D2020" s="1"/>
      <c r="E2020" s="1" t="s">
        <v>753</v>
      </c>
      <c r="F2020" s="1" t="s">
        <v>1160</v>
      </c>
      <c r="G2020" s="1">
        <v>2</v>
      </c>
      <c r="H2020" s="1" t="s">
        <v>19</v>
      </c>
      <c r="I2020" s="1" t="s">
        <v>433</v>
      </c>
      <c r="J2020" s="1">
        <v>5</v>
      </c>
      <c r="K2020" s="1">
        <v>10</v>
      </c>
      <c r="L2020" s="49">
        <v>5</v>
      </c>
      <c r="M2020" s="50"/>
      <c r="N2020" s="1" t="e">
        <f>VLOOKUP(B2020,MICRO!E:L,8,0)</f>
        <v>#N/A</v>
      </c>
    </row>
    <row r="2021" spans="1:14" ht="20.25" x14ac:dyDescent="0.25">
      <c r="A2021" s="1">
        <v>16</v>
      </c>
      <c r="B2021" s="166"/>
      <c r="C2021" s="1" t="s">
        <v>1157</v>
      </c>
      <c r="D2021" s="1"/>
      <c r="E2021" s="1" t="s">
        <v>108</v>
      </c>
      <c r="F2021" s="1" t="s">
        <v>1162</v>
      </c>
      <c r="G2021" s="1">
        <v>4</v>
      </c>
      <c r="H2021" s="1" t="s">
        <v>19</v>
      </c>
      <c r="I2021" s="1" t="s">
        <v>433</v>
      </c>
      <c r="J2021" s="1">
        <v>0.3</v>
      </c>
      <c r="K2021" s="1">
        <v>1.2</v>
      </c>
      <c r="L2021" s="49">
        <v>5</v>
      </c>
      <c r="M2021" s="50"/>
      <c r="N2021" s="1" t="e">
        <f>VLOOKUP(B2021,MICRO!E:L,8,0)</f>
        <v>#N/A</v>
      </c>
    </row>
    <row r="2022" spans="1:14" ht="20.25" x14ac:dyDescent="0.25">
      <c r="A2022" s="1">
        <v>17</v>
      </c>
      <c r="B2022" s="166"/>
      <c r="C2022" s="1" t="s">
        <v>1157</v>
      </c>
      <c r="D2022" s="1"/>
      <c r="E2022" s="1" t="s">
        <v>181</v>
      </c>
      <c r="F2022" s="1" t="s">
        <v>1163</v>
      </c>
      <c r="G2022" s="1">
        <v>8</v>
      </c>
      <c r="H2022" s="1" t="s">
        <v>19</v>
      </c>
      <c r="I2022" s="1" t="s">
        <v>433</v>
      </c>
      <c r="J2022" s="1">
        <v>1</v>
      </c>
      <c r="K2022" s="1">
        <v>8</v>
      </c>
      <c r="L2022" s="49">
        <v>5</v>
      </c>
      <c r="M2022" s="50"/>
      <c r="N2022" s="1" t="e">
        <f>VLOOKUP(B2022,MICRO!E:L,8,0)</f>
        <v>#N/A</v>
      </c>
    </row>
    <row r="2023" spans="1:14" ht="20.25" x14ac:dyDescent="0.25">
      <c r="A2023" s="1">
        <v>18</v>
      </c>
      <c r="B2023" s="166"/>
      <c r="C2023" s="1" t="s">
        <v>1157</v>
      </c>
      <c r="D2023" s="1"/>
      <c r="E2023" s="1" t="s">
        <v>469</v>
      </c>
      <c r="F2023" s="1" t="s">
        <v>1164</v>
      </c>
      <c r="G2023" s="1">
        <v>2</v>
      </c>
      <c r="H2023" s="1" t="s">
        <v>19</v>
      </c>
      <c r="I2023" s="1" t="s">
        <v>433</v>
      </c>
      <c r="J2023" s="1">
        <v>0.6</v>
      </c>
      <c r="K2023" s="1">
        <v>1.2</v>
      </c>
      <c r="L2023" s="49">
        <v>5</v>
      </c>
      <c r="M2023" s="50"/>
      <c r="N2023" s="1" t="e">
        <f>VLOOKUP(B2023,MICRO!E:L,8,0)</f>
        <v>#N/A</v>
      </c>
    </row>
    <row r="2024" spans="1:14" ht="20.25" x14ac:dyDescent="0.25">
      <c r="A2024" s="1">
        <v>19</v>
      </c>
      <c r="B2024" s="166"/>
      <c r="C2024" s="1" t="s">
        <v>1157</v>
      </c>
      <c r="D2024" s="1"/>
      <c r="E2024" s="1" t="s">
        <v>2</v>
      </c>
      <c r="F2024" s="1" t="s">
        <v>1158</v>
      </c>
      <c r="G2024" s="1">
        <v>2</v>
      </c>
      <c r="H2024" s="1" t="s">
        <v>19</v>
      </c>
      <c r="I2024" s="1" t="s">
        <v>434</v>
      </c>
      <c r="J2024" s="1">
        <v>11.5</v>
      </c>
      <c r="K2024" s="1">
        <v>23</v>
      </c>
      <c r="L2024" s="49">
        <v>5</v>
      </c>
      <c r="M2024" s="50"/>
      <c r="N2024" s="1" t="e">
        <f>VLOOKUP(B2024,MICRO!E:L,8,0)</f>
        <v>#N/A</v>
      </c>
    </row>
    <row r="2025" spans="1:14" ht="20.25" x14ac:dyDescent="0.25">
      <c r="A2025" s="1">
        <v>20</v>
      </c>
      <c r="B2025" s="166"/>
      <c r="C2025" s="1" t="s">
        <v>1157</v>
      </c>
      <c r="D2025" s="1"/>
      <c r="E2025" s="1" t="s">
        <v>51</v>
      </c>
      <c r="F2025" s="1" t="s">
        <v>1159</v>
      </c>
      <c r="G2025" s="1">
        <v>4</v>
      </c>
      <c r="H2025" s="1" t="s">
        <v>19</v>
      </c>
      <c r="I2025" s="1" t="s">
        <v>434</v>
      </c>
      <c r="J2025" s="1">
        <v>1.5</v>
      </c>
      <c r="K2025" s="1">
        <v>6</v>
      </c>
      <c r="L2025" s="49">
        <v>5</v>
      </c>
      <c r="M2025" s="50"/>
      <c r="N2025" s="1" t="e">
        <f>VLOOKUP(B2025,MICRO!E:L,8,0)</f>
        <v>#N/A</v>
      </c>
    </row>
    <row r="2026" spans="1:14" ht="20.25" x14ac:dyDescent="0.25">
      <c r="A2026" s="1">
        <v>21</v>
      </c>
      <c r="B2026" s="166"/>
      <c r="C2026" s="1" t="s">
        <v>1157</v>
      </c>
      <c r="D2026" s="1"/>
      <c r="E2026" s="1" t="s">
        <v>753</v>
      </c>
      <c r="F2026" s="1" t="s">
        <v>1160</v>
      </c>
      <c r="G2026" s="1">
        <v>2</v>
      </c>
      <c r="H2026" s="1" t="s">
        <v>19</v>
      </c>
      <c r="I2026" s="1" t="s">
        <v>434</v>
      </c>
      <c r="J2026" s="1">
        <v>5</v>
      </c>
      <c r="K2026" s="1">
        <v>10</v>
      </c>
      <c r="L2026" s="49">
        <v>5</v>
      </c>
      <c r="M2026" s="50"/>
      <c r="N2026" s="1" t="e">
        <f>VLOOKUP(B2026,MICRO!E:L,8,0)</f>
        <v>#N/A</v>
      </c>
    </row>
    <row r="2027" spans="1:14" ht="20.25" x14ac:dyDescent="0.25">
      <c r="A2027" s="1">
        <v>22</v>
      </c>
      <c r="B2027" s="166"/>
      <c r="C2027" s="1" t="s">
        <v>1157</v>
      </c>
      <c r="D2027" s="1"/>
      <c r="E2027" s="1" t="s">
        <v>108</v>
      </c>
      <c r="F2027" s="1" t="s">
        <v>1162</v>
      </c>
      <c r="G2027" s="1">
        <v>4</v>
      </c>
      <c r="H2027" s="1" t="s">
        <v>19</v>
      </c>
      <c r="I2027" s="1" t="s">
        <v>434</v>
      </c>
      <c r="J2027" s="1">
        <v>0.3</v>
      </c>
      <c r="K2027" s="1">
        <v>1.2</v>
      </c>
      <c r="L2027" s="49">
        <v>5</v>
      </c>
      <c r="M2027" s="50"/>
      <c r="N2027" s="1" t="e">
        <f>VLOOKUP(B2027,MICRO!E:L,8,0)</f>
        <v>#N/A</v>
      </c>
    </row>
    <row r="2028" spans="1:14" ht="20.25" x14ac:dyDescent="0.25">
      <c r="A2028" s="1">
        <v>23</v>
      </c>
      <c r="B2028" s="166"/>
      <c r="C2028" s="1" t="s">
        <v>1157</v>
      </c>
      <c r="D2028" s="1"/>
      <c r="E2028" s="1" t="s">
        <v>181</v>
      </c>
      <c r="F2028" s="1" t="s">
        <v>1163</v>
      </c>
      <c r="G2028" s="1">
        <v>8</v>
      </c>
      <c r="H2028" s="1" t="s">
        <v>19</v>
      </c>
      <c r="I2028" s="1" t="s">
        <v>434</v>
      </c>
      <c r="J2028" s="1">
        <v>1</v>
      </c>
      <c r="K2028" s="1">
        <v>8</v>
      </c>
      <c r="L2028" s="49">
        <v>5</v>
      </c>
      <c r="M2028" s="50"/>
      <c r="N2028" s="1" t="e">
        <f>VLOOKUP(B2028,MICRO!E:L,8,0)</f>
        <v>#N/A</v>
      </c>
    </row>
    <row r="2029" spans="1:14" ht="20.25" x14ac:dyDescent="0.25">
      <c r="A2029" s="1">
        <v>24</v>
      </c>
      <c r="B2029" s="166"/>
      <c r="C2029" s="1" t="s">
        <v>1157</v>
      </c>
      <c r="D2029" s="1"/>
      <c r="E2029" s="1" t="s">
        <v>469</v>
      </c>
      <c r="F2029" s="1" t="s">
        <v>1164</v>
      </c>
      <c r="G2029" s="1">
        <v>2</v>
      </c>
      <c r="H2029" s="1" t="s">
        <v>19</v>
      </c>
      <c r="I2029" s="1" t="s">
        <v>434</v>
      </c>
      <c r="J2029" s="1">
        <v>0.6</v>
      </c>
      <c r="K2029" s="1">
        <v>1.2</v>
      </c>
      <c r="L2029" s="49">
        <v>5</v>
      </c>
      <c r="M2029" s="50"/>
      <c r="N2029" s="1" t="e">
        <f>VLOOKUP(B2029,MICRO!E:L,8,0)</f>
        <v>#N/A</v>
      </c>
    </row>
    <row r="2030" spans="1:14" ht="20.25" x14ac:dyDescent="0.25">
      <c r="A2030" s="1">
        <v>25</v>
      </c>
      <c r="B2030" s="166"/>
      <c r="C2030" s="1" t="s">
        <v>1157</v>
      </c>
      <c r="D2030" s="1"/>
      <c r="E2030" s="1" t="s">
        <v>2</v>
      </c>
      <c r="F2030" s="1" t="s">
        <v>1158</v>
      </c>
      <c r="G2030" s="1">
        <v>2</v>
      </c>
      <c r="H2030" s="1" t="s">
        <v>19</v>
      </c>
      <c r="I2030" s="1" t="s">
        <v>435</v>
      </c>
      <c r="J2030" s="1">
        <v>11.5</v>
      </c>
      <c r="K2030" s="1">
        <v>23</v>
      </c>
      <c r="L2030" s="49">
        <v>5</v>
      </c>
      <c r="M2030" s="50"/>
      <c r="N2030" s="1" t="e">
        <f>VLOOKUP(B2030,MICRO!E:L,8,0)</f>
        <v>#N/A</v>
      </c>
    </row>
    <row r="2031" spans="1:14" ht="20.25" x14ac:dyDescent="0.25">
      <c r="A2031" s="1">
        <v>26</v>
      </c>
      <c r="B2031" s="166"/>
      <c r="C2031" s="1" t="s">
        <v>1157</v>
      </c>
      <c r="D2031" s="1"/>
      <c r="E2031" s="1" t="s">
        <v>51</v>
      </c>
      <c r="F2031" s="1" t="s">
        <v>1159</v>
      </c>
      <c r="G2031" s="1">
        <v>4</v>
      </c>
      <c r="H2031" s="1" t="s">
        <v>19</v>
      </c>
      <c r="I2031" s="1" t="s">
        <v>435</v>
      </c>
      <c r="J2031" s="1">
        <v>1.5</v>
      </c>
      <c r="K2031" s="1">
        <v>6</v>
      </c>
      <c r="L2031" s="49">
        <v>5</v>
      </c>
      <c r="M2031" s="50"/>
      <c r="N2031" s="1" t="e">
        <f>VLOOKUP(B2031,MICRO!E:L,8,0)</f>
        <v>#N/A</v>
      </c>
    </row>
    <row r="2032" spans="1:14" ht="20.25" x14ac:dyDescent="0.25">
      <c r="A2032" s="1">
        <v>27</v>
      </c>
      <c r="B2032" s="166"/>
      <c r="C2032" s="1" t="s">
        <v>1157</v>
      </c>
      <c r="D2032" s="1"/>
      <c r="E2032" s="1" t="s">
        <v>753</v>
      </c>
      <c r="F2032" s="1" t="s">
        <v>1160</v>
      </c>
      <c r="G2032" s="1">
        <v>2</v>
      </c>
      <c r="H2032" s="1" t="s">
        <v>19</v>
      </c>
      <c r="I2032" s="1" t="s">
        <v>435</v>
      </c>
      <c r="J2032" s="1">
        <v>5</v>
      </c>
      <c r="K2032" s="1">
        <v>10</v>
      </c>
      <c r="L2032" s="49">
        <v>5</v>
      </c>
      <c r="M2032" s="50"/>
      <c r="N2032" s="1" t="e">
        <f>VLOOKUP(B2032,MICRO!E:L,8,0)</f>
        <v>#N/A</v>
      </c>
    </row>
    <row r="2033" spans="1:14" ht="20.25" x14ac:dyDescent="0.25">
      <c r="A2033" s="1">
        <v>28</v>
      </c>
      <c r="B2033" s="166"/>
      <c r="C2033" s="1" t="s">
        <v>1157</v>
      </c>
      <c r="D2033" s="1"/>
      <c r="E2033" s="1" t="s">
        <v>108</v>
      </c>
      <c r="F2033" s="1" t="s">
        <v>1162</v>
      </c>
      <c r="G2033" s="1">
        <v>4</v>
      </c>
      <c r="H2033" s="1" t="s">
        <v>19</v>
      </c>
      <c r="I2033" s="1" t="s">
        <v>435</v>
      </c>
      <c r="J2033" s="1">
        <v>0.3</v>
      </c>
      <c r="K2033" s="1">
        <v>1.2</v>
      </c>
      <c r="L2033" s="49">
        <v>5</v>
      </c>
      <c r="M2033" s="50"/>
      <c r="N2033" s="1" t="e">
        <f>VLOOKUP(B2033,MICRO!E:L,8,0)</f>
        <v>#N/A</v>
      </c>
    </row>
    <row r="2034" spans="1:14" ht="20.25" x14ac:dyDescent="0.25">
      <c r="A2034" s="1">
        <v>29</v>
      </c>
      <c r="B2034" s="166"/>
      <c r="C2034" s="1" t="s">
        <v>1157</v>
      </c>
      <c r="D2034" s="1"/>
      <c r="E2034" s="1" t="s">
        <v>181</v>
      </c>
      <c r="F2034" s="1" t="s">
        <v>1163</v>
      </c>
      <c r="G2034" s="1">
        <v>8</v>
      </c>
      <c r="H2034" s="1" t="s">
        <v>19</v>
      </c>
      <c r="I2034" s="1" t="s">
        <v>435</v>
      </c>
      <c r="J2034" s="1">
        <v>1</v>
      </c>
      <c r="K2034" s="1">
        <v>8</v>
      </c>
      <c r="L2034" s="49">
        <v>5</v>
      </c>
      <c r="M2034" s="50"/>
      <c r="N2034" s="1" t="e">
        <f>VLOOKUP(B2034,MICRO!E:L,8,0)</f>
        <v>#N/A</v>
      </c>
    </row>
    <row r="2035" spans="1:14" ht="20.25" x14ac:dyDescent="0.25">
      <c r="A2035" s="1">
        <v>30</v>
      </c>
      <c r="B2035" s="166"/>
      <c r="C2035" s="1" t="s">
        <v>1157</v>
      </c>
      <c r="D2035" s="1"/>
      <c r="E2035" s="1" t="s">
        <v>469</v>
      </c>
      <c r="F2035" s="1" t="s">
        <v>1164</v>
      </c>
      <c r="G2035" s="1">
        <v>2</v>
      </c>
      <c r="H2035" s="1" t="s">
        <v>19</v>
      </c>
      <c r="I2035" s="1" t="s">
        <v>435</v>
      </c>
      <c r="J2035" s="1">
        <v>0.6</v>
      </c>
      <c r="K2035" s="1">
        <v>1.2</v>
      </c>
      <c r="L2035" s="49">
        <v>5</v>
      </c>
      <c r="M2035" s="50"/>
      <c r="N2035" s="1" t="e">
        <f>VLOOKUP(B2035,MICRO!E:L,8,0)</f>
        <v>#N/A</v>
      </c>
    </row>
    <row r="2036" spans="1:14" ht="20.25" x14ac:dyDescent="0.25">
      <c r="A2036" s="1">
        <v>31</v>
      </c>
      <c r="B2036" s="166">
        <v>1964</v>
      </c>
      <c r="C2036" s="1" t="s">
        <v>597</v>
      </c>
      <c r="D2036" s="1"/>
      <c r="E2036" s="1" t="s">
        <v>181</v>
      </c>
      <c r="F2036" s="1" t="s">
        <v>602</v>
      </c>
      <c r="G2036" s="1">
        <v>2</v>
      </c>
      <c r="H2036" s="1" t="s">
        <v>19</v>
      </c>
      <c r="I2036" s="1" t="s">
        <v>435</v>
      </c>
      <c r="J2036" s="1">
        <v>7.4</v>
      </c>
      <c r="K2036" s="1">
        <v>14.8</v>
      </c>
      <c r="L2036" s="49">
        <v>5</v>
      </c>
      <c r="M2036" s="50"/>
      <c r="N2036" s="1" t="e">
        <f>VLOOKUP(B2036,MICRO!E:L,8,0)</f>
        <v>#N/A</v>
      </c>
    </row>
    <row r="2037" spans="1:14" ht="20.25" x14ac:dyDescent="0.25">
      <c r="A2037" s="1">
        <v>32</v>
      </c>
      <c r="B2037" s="166" t="s">
        <v>699</v>
      </c>
      <c r="C2037" s="1" t="s">
        <v>603</v>
      </c>
      <c r="D2037" s="1"/>
      <c r="E2037" s="1" t="s">
        <v>181</v>
      </c>
      <c r="F2037" s="1" t="s">
        <v>610</v>
      </c>
      <c r="G2037" s="1">
        <v>2</v>
      </c>
      <c r="H2037" s="1" t="s">
        <v>19</v>
      </c>
      <c r="I2037" s="1" t="s">
        <v>434</v>
      </c>
      <c r="J2037" s="1">
        <v>6.4</v>
      </c>
      <c r="K2037" s="1">
        <v>12.8</v>
      </c>
      <c r="L2037" s="49">
        <v>5</v>
      </c>
      <c r="M2037" s="50"/>
      <c r="N2037" s="1" t="e">
        <f>VLOOKUP(B2037,MICRO!E:L,8,0)</f>
        <v>#N/A</v>
      </c>
    </row>
    <row r="2038" spans="1:14" ht="20.25" x14ac:dyDescent="0.25">
      <c r="A2038" s="1">
        <v>33</v>
      </c>
      <c r="B2038" s="166">
        <v>1976</v>
      </c>
      <c r="C2038" s="1" t="s">
        <v>611</v>
      </c>
      <c r="D2038" s="1"/>
      <c r="E2038" s="1" t="s">
        <v>181</v>
      </c>
      <c r="F2038" s="1" t="s">
        <v>617</v>
      </c>
      <c r="G2038" s="1">
        <v>2</v>
      </c>
      <c r="H2038" s="1" t="s">
        <v>19</v>
      </c>
      <c r="I2038" s="1" t="s">
        <v>432</v>
      </c>
      <c r="J2038" s="1">
        <v>6.4</v>
      </c>
      <c r="K2038" s="1">
        <v>12.8</v>
      </c>
      <c r="L2038" s="49">
        <v>5</v>
      </c>
      <c r="M2038" s="50"/>
      <c r="N2038" s="1" t="e">
        <f>VLOOKUP(B2038,MICRO!E:L,8,0)</f>
        <v>#N/A</v>
      </c>
    </row>
    <row r="2039" spans="1:14" ht="20.25" x14ac:dyDescent="0.25">
      <c r="A2039" s="1">
        <v>34</v>
      </c>
      <c r="B2039" s="166">
        <v>1982</v>
      </c>
      <c r="C2039" s="1" t="s">
        <v>611</v>
      </c>
      <c r="D2039" s="1"/>
      <c r="E2039" s="1" t="s">
        <v>181</v>
      </c>
      <c r="F2039" s="1" t="s">
        <v>617</v>
      </c>
      <c r="G2039" s="1">
        <v>2</v>
      </c>
      <c r="H2039" s="1" t="s">
        <v>19</v>
      </c>
      <c r="I2039" s="1" t="s">
        <v>433</v>
      </c>
      <c r="J2039" s="1">
        <v>6.4</v>
      </c>
      <c r="K2039" s="1">
        <v>12.8</v>
      </c>
      <c r="L2039" s="49">
        <v>5</v>
      </c>
      <c r="M2039" s="50"/>
      <c r="N2039" s="1" t="e">
        <f>VLOOKUP(B2039,MICRO!E:L,8,0)</f>
        <v>#N/A</v>
      </c>
    </row>
    <row r="2040" spans="1:14" ht="20.25" x14ac:dyDescent="0.25">
      <c r="A2040" s="1">
        <v>35</v>
      </c>
      <c r="B2040" s="166">
        <v>1988</v>
      </c>
      <c r="C2040" s="1" t="s">
        <v>618</v>
      </c>
      <c r="D2040" s="1"/>
      <c r="E2040" s="1" t="s">
        <v>181</v>
      </c>
      <c r="F2040" s="1" t="s">
        <v>624</v>
      </c>
      <c r="G2040" s="1">
        <v>2</v>
      </c>
      <c r="H2040" s="1" t="s">
        <v>19</v>
      </c>
      <c r="I2040" s="1" t="s">
        <v>431</v>
      </c>
      <c r="J2040" s="1">
        <v>6.4</v>
      </c>
      <c r="K2040" s="1">
        <v>12.8</v>
      </c>
      <c r="L2040" s="49">
        <v>5</v>
      </c>
      <c r="M2040" s="50"/>
      <c r="N2040" s="1" t="e">
        <f>VLOOKUP(B2040,MICRO!E:L,8,0)</f>
        <v>#N/A</v>
      </c>
    </row>
    <row r="2041" spans="1:14" ht="20.25" x14ac:dyDescent="0.25">
      <c r="A2041" s="1">
        <v>36</v>
      </c>
      <c r="B2041" s="166"/>
      <c r="C2041" s="1" t="s">
        <v>1409</v>
      </c>
      <c r="D2041" s="1"/>
      <c r="E2041" s="1"/>
      <c r="F2041" s="1" t="s">
        <v>1410</v>
      </c>
      <c r="G2041" s="1">
        <v>16</v>
      </c>
      <c r="H2041" s="1" t="s">
        <v>19</v>
      </c>
      <c r="I2041" s="1" t="s">
        <v>1411</v>
      </c>
      <c r="J2041" s="1">
        <v>0.02</v>
      </c>
      <c r="K2041" s="1">
        <v>0.32</v>
      </c>
      <c r="L2041" s="49">
        <v>5</v>
      </c>
      <c r="M2041" s="50"/>
      <c r="N2041" s="1" t="e">
        <f>VLOOKUP(B2041,MICRO!E:L,8,0)</f>
        <v>#N/A</v>
      </c>
    </row>
    <row r="2042" spans="1:14" ht="20.25" x14ac:dyDescent="0.25">
      <c r="A2042" s="1">
        <v>37</v>
      </c>
      <c r="B2042" s="166"/>
      <c r="C2042" s="1" t="s">
        <v>1412</v>
      </c>
      <c r="D2042" s="1"/>
      <c r="E2042" s="1"/>
      <c r="F2042" s="1" t="s">
        <v>1413</v>
      </c>
      <c r="G2042" s="1">
        <v>32</v>
      </c>
      <c r="H2042" s="1" t="s">
        <v>19</v>
      </c>
      <c r="I2042" s="1" t="s">
        <v>433</v>
      </c>
      <c r="J2042" s="1">
        <v>0.02</v>
      </c>
      <c r="K2042" s="1">
        <v>0.64</v>
      </c>
      <c r="L2042" s="49">
        <v>5</v>
      </c>
      <c r="M2042" s="50"/>
      <c r="N2042" s="1" t="e">
        <f>VLOOKUP(B2042,MICRO!E:L,8,0)</f>
        <v>#N/A</v>
      </c>
    </row>
    <row r="2043" spans="1:14" ht="20.25" x14ac:dyDescent="0.25">
      <c r="A2043" s="1">
        <v>38</v>
      </c>
      <c r="B2043" s="166"/>
      <c r="C2043" s="1" t="s">
        <v>1414</v>
      </c>
      <c r="D2043" s="1"/>
      <c r="E2043" s="1"/>
      <c r="F2043" s="1" t="s">
        <v>1415</v>
      </c>
      <c r="G2043" s="1">
        <v>16</v>
      </c>
      <c r="H2043" s="1" t="s">
        <v>19</v>
      </c>
      <c r="I2043" s="1" t="s">
        <v>433</v>
      </c>
      <c r="J2043" s="1">
        <v>0.02</v>
      </c>
      <c r="K2043" s="1">
        <v>0.32</v>
      </c>
      <c r="L2043" s="49">
        <v>5</v>
      </c>
      <c r="M2043" s="50"/>
      <c r="N2043" s="1" t="e">
        <f>VLOOKUP(B2043,MICRO!E:L,8,0)</f>
        <v>#N/A</v>
      </c>
    </row>
    <row r="2044" spans="1:14" ht="20.25" x14ac:dyDescent="0.25">
      <c r="A2044" s="1">
        <v>39</v>
      </c>
      <c r="B2044" s="166"/>
      <c r="C2044" s="1" t="s">
        <v>1416</v>
      </c>
      <c r="D2044" s="1"/>
      <c r="E2044" s="1"/>
      <c r="F2044" s="1" t="s">
        <v>1417</v>
      </c>
      <c r="G2044" s="1">
        <v>8</v>
      </c>
      <c r="H2044" s="1" t="s">
        <v>19</v>
      </c>
      <c r="I2044" s="1" t="s">
        <v>434</v>
      </c>
      <c r="J2044" s="1">
        <v>0.02</v>
      </c>
      <c r="K2044" s="1">
        <v>0.16</v>
      </c>
      <c r="L2044" s="49">
        <v>5</v>
      </c>
      <c r="M2044" s="50"/>
      <c r="N2044" s="1" t="e">
        <f>VLOOKUP(B2044,MICRO!E:L,8,0)</f>
        <v>#N/A</v>
      </c>
    </row>
    <row r="2045" spans="1:14" ht="20.25" x14ac:dyDescent="0.25">
      <c r="A2045" s="1">
        <v>40</v>
      </c>
      <c r="B2045" s="166"/>
      <c r="C2045" s="1" t="s">
        <v>1220</v>
      </c>
      <c r="D2045" s="1"/>
      <c r="E2045" s="1"/>
      <c r="F2045" s="1" t="s">
        <v>1418</v>
      </c>
      <c r="G2045" s="1">
        <v>16</v>
      </c>
      <c r="H2045" s="1" t="s">
        <v>19</v>
      </c>
      <c r="I2045" s="1" t="s">
        <v>433</v>
      </c>
      <c r="J2045" s="1">
        <v>0.02</v>
      </c>
      <c r="K2045" s="1">
        <v>0.32</v>
      </c>
      <c r="L2045" s="49">
        <v>5</v>
      </c>
      <c r="M2045" s="50"/>
      <c r="N2045" s="1" t="e">
        <f>VLOOKUP(B2045,MICRO!E:L,8,0)</f>
        <v>#N/A</v>
      </c>
    </row>
    <row r="2046" spans="1:14" ht="20.25" x14ac:dyDescent="0.25">
      <c r="A2046" s="1">
        <v>41</v>
      </c>
      <c r="B2046" s="166"/>
      <c r="C2046" s="1" t="s">
        <v>1419</v>
      </c>
      <c r="D2046" s="1"/>
      <c r="E2046" s="1"/>
      <c r="F2046" s="1" t="s">
        <v>1420</v>
      </c>
      <c r="G2046" s="1">
        <v>16</v>
      </c>
      <c r="H2046" s="1" t="s">
        <v>19</v>
      </c>
      <c r="I2046" s="1" t="s">
        <v>435</v>
      </c>
      <c r="J2046" s="1">
        <v>0.02</v>
      </c>
      <c r="K2046" s="1">
        <v>0.32</v>
      </c>
      <c r="L2046" s="49">
        <v>5</v>
      </c>
      <c r="M2046" s="50"/>
      <c r="N2046" s="1" t="e">
        <f>VLOOKUP(B2046,MICRO!E:L,8,0)</f>
        <v>#N/A</v>
      </c>
    </row>
    <row r="2047" spans="1:14" ht="20.25" x14ac:dyDescent="0.25">
      <c r="A2047" s="1">
        <v>42</v>
      </c>
      <c r="B2047" s="166"/>
      <c r="C2047" s="1" t="s">
        <v>1421</v>
      </c>
      <c r="D2047" s="1"/>
      <c r="E2047" s="1"/>
      <c r="F2047" s="1" t="s">
        <v>1422</v>
      </c>
      <c r="G2047" s="1">
        <v>16</v>
      </c>
      <c r="H2047" s="1" t="s">
        <v>19</v>
      </c>
      <c r="I2047" s="1" t="s">
        <v>431</v>
      </c>
      <c r="J2047" s="1">
        <v>0.02</v>
      </c>
      <c r="K2047" s="1">
        <v>0.32</v>
      </c>
      <c r="L2047" s="49">
        <v>5</v>
      </c>
      <c r="M2047" s="50"/>
      <c r="N2047" s="1" t="e">
        <f>VLOOKUP(B2047,MICRO!E:L,8,0)</f>
        <v>#N/A</v>
      </c>
    </row>
    <row r="2048" spans="1:14" ht="20.25" x14ac:dyDescent="0.25">
      <c r="A2048" s="1">
        <v>43</v>
      </c>
      <c r="B2048" s="166"/>
      <c r="C2048" s="1" t="s">
        <v>1423</v>
      </c>
      <c r="D2048" s="1"/>
      <c r="E2048" s="1"/>
      <c r="F2048" s="1" t="s">
        <v>1424</v>
      </c>
      <c r="G2048" s="1">
        <v>16</v>
      </c>
      <c r="H2048" s="1" t="s">
        <v>19</v>
      </c>
      <c r="I2048" s="1" t="s">
        <v>434</v>
      </c>
      <c r="J2048" s="1">
        <v>0.02</v>
      </c>
      <c r="K2048" s="1">
        <v>0.32</v>
      </c>
      <c r="L2048" s="49">
        <v>5</v>
      </c>
      <c r="M2048" s="50"/>
      <c r="N2048" s="1" t="e">
        <f>VLOOKUP(B2048,MICRO!E:L,8,0)</f>
        <v>#N/A</v>
      </c>
    </row>
    <row r="2049" spans="1:14" ht="20.25" x14ac:dyDescent="0.25">
      <c r="A2049" s="1">
        <v>44</v>
      </c>
      <c r="B2049" s="166"/>
      <c r="C2049" s="1" t="s">
        <v>1425</v>
      </c>
      <c r="D2049" s="1"/>
      <c r="E2049" s="1"/>
      <c r="F2049" s="1" t="s">
        <v>1426</v>
      </c>
      <c r="G2049" s="1">
        <v>14</v>
      </c>
      <c r="H2049" s="1" t="s">
        <v>19</v>
      </c>
      <c r="I2049" s="1" t="s">
        <v>1427</v>
      </c>
      <c r="J2049" s="1">
        <v>0.02</v>
      </c>
      <c r="K2049" s="1">
        <v>0.28000000000000003</v>
      </c>
      <c r="L2049" s="49">
        <v>5</v>
      </c>
      <c r="M2049" s="50"/>
      <c r="N2049" s="1" t="e">
        <f>VLOOKUP(B2049,MICRO!E:L,8,0)</f>
        <v>#N/A</v>
      </c>
    </row>
    <row r="2050" spans="1:14" ht="20.25" x14ac:dyDescent="0.25">
      <c r="A2050" s="1">
        <v>45</v>
      </c>
      <c r="B2050" s="166"/>
      <c r="C2050" s="1" t="s">
        <v>1428</v>
      </c>
      <c r="D2050" s="1"/>
      <c r="E2050" s="1"/>
      <c r="F2050" s="1" t="s">
        <v>1429</v>
      </c>
      <c r="G2050" s="1">
        <v>8</v>
      </c>
      <c r="H2050" s="1" t="s">
        <v>19</v>
      </c>
      <c r="I2050" s="1" t="s">
        <v>1427</v>
      </c>
      <c r="J2050" s="1">
        <v>0.02</v>
      </c>
      <c r="K2050" s="1">
        <v>0.16</v>
      </c>
      <c r="L2050" s="49">
        <v>5</v>
      </c>
      <c r="M2050" s="50"/>
      <c r="N2050" s="1" t="e">
        <f>VLOOKUP(B2050,MICRO!E:L,8,0)</f>
        <v>#N/A</v>
      </c>
    </row>
    <row r="2051" spans="1:14" ht="20.25" x14ac:dyDescent="0.25">
      <c r="A2051" s="1">
        <v>46</v>
      </c>
      <c r="B2051" s="166"/>
      <c r="C2051" s="1" t="s">
        <v>1430</v>
      </c>
      <c r="D2051" s="1"/>
      <c r="E2051" s="1"/>
      <c r="F2051" s="1" t="s">
        <v>1431</v>
      </c>
      <c r="G2051" s="1">
        <v>28</v>
      </c>
      <c r="H2051" s="1" t="s">
        <v>19</v>
      </c>
      <c r="I2051" s="1" t="s">
        <v>431</v>
      </c>
      <c r="J2051" s="1">
        <v>0.02</v>
      </c>
      <c r="K2051" s="1">
        <v>0.56000000000000005</v>
      </c>
      <c r="L2051" s="49">
        <v>5</v>
      </c>
      <c r="M2051" s="50"/>
      <c r="N2051" s="1" t="e">
        <f>VLOOKUP(B2051,MICRO!E:L,8,0)</f>
        <v>#N/A</v>
      </c>
    </row>
    <row r="2052" spans="1:14" ht="20.25" x14ac:dyDescent="0.25">
      <c r="A2052" s="1">
        <v>47</v>
      </c>
      <c r="B2052" s="166"/>
      <c r="C2052" s="1" t="s">
        <v>1229</v>
      </c>
      <c r="D2052" s="1"/>
      <c r="E2052" s="1"/>
      <c r="F2052" s="1" t="s">
        <v>1432</v>
      </c>
      <c r="G2052" s="1">
        <v>44</v>
      </c>
      <c r="H2052" s="1" t="s">
        <v>19</v>
      </c>
      <c r="I2052" s="1" t="s">
        <v>431</v>
      </c>
      <c r="J2052" s="1">
        <v>0.02</v>
      </c>
      <c r="K2052" s="1">
        <v>0.88</v>
      </c>
      <c r="L2052" s="49">
        <v>5</v>
      </c>
      <c r="M2052" s="50"/>
      <c r="N2052" s="1" t="e">
        <f>VLOOKUP(B2052,MICRO!E:L,8,0)</f>
        <v>#N/A</v>
      </c>
    </row>
    <row r="2053" spans="1:14" ht="20.25" x14ac:dyDescent="0.25">
      <c r="A2053" s="1">
        <v>48</v>
      </c>
      <c r="B2053" s="166"/>
      <c r="C2053" s="1" t="s">
        <v>1433</v>
      </c>
      <c r="D2053" s="1"/>
      <c r="E2053" s="1"/>
      <c r="F2053" s="1" t="s">
        <v>1434</v>
      </c>
      <c r="G2053" s="1">
        <v>10</v>
      </c>
      <c r="H2053" s="1" t="s">
        <v>19</v>
      </c>
      <c r="I2053" s="1" t="s">
        <v>432</v>
      </c>
      <c r="J2053" s="1">
        <v>0.02</v>
      </c>
      <c r="K2053" s="1">
        <v>0.2</v>
      </c>
      <c r="L2053" s="49">
        <v>5</v>
      </c>
      <c r="M2053" s="50"/>
      <c r="N2053" s="1" t="e">
        <f>VLOOKUP(B2053,MICRO!E:L,8,0)</f>
        <v>#N/A</v>
      </c>
    </row>
    <row r="2054" spans="1:14" ht="20.25" x14ac:dyDescent="0.25">
      <c r="A2054" s="1">
        <v>49</v>
      </c>
      <c r="B2054" s="166"/>
      <c r="C2054" s="1" t="s">
        <v>1435</v>
      </c>
      <c r="D2054" s="1"/>
      <c r="E2054" s="1"/>
      <c r="F2054" s="1" t="s">
        <v>1436</v>
      </c>
      <c r="G2054" s="1">
        <v>32</v>
      </c>
      <c r="H2054" s="1" t="s">
        <v>19</v>
      </c>
      <c r="I2054" s="1" t="s">
        <v>434</v>
      </c>
      <c r="J2054" s="1">
        <v>0.02</v>
      </c>
      <c r="K2054" s="1">
        <v>0.64</v>
      </c>
      <c r="L2054" s="49">
        <v>5</v>
      </c>
      <c r="M2054" s="50"/>
      <c r="N2054" s="1" t="e">
        <f>VLOOKUP(B2054,MICRO!E:L,8,0)</f>
        <v>#N/A</v>
      </c>
    </row>
    <row r="2055" spans="1:14" ht="20.25" x14ac:dyDescent="0.25">
      <c r="A2055" s="1">
        <v>50</v>
      </c>
      <c r="B2055" s="166"/>
      <c r="C2055" s="1" t="s">
        <v>1437</v>
      </c>
      <c r="D2055" s="1"/>
      <c r="E2055" s="1"/>
      <c r="F2055" s="1" t="s">
        <v>1438</v>
      </c>
      <c r="G2055" s="1">
        <v>16</v>
      </c>
      <c r="H2055" s="1" t="s">
        <v>19</v>
      </c>
      <c r="I2055" s="1" t="s">
        <v>432</v>
      </c>
      <c r="J2055" s="1">
        <v>0.02</v>
      </c>
      <c r="K2055" s="1">
        <v>0.32</v>
      </c>
      <c r="L2055" s="49">
        <v>5</v>
      </c>
      <c r="M2055" s="50"/>
      <c r="N2055" s="1" t="e">
        <f>VLOOKUP(B2055,MICRO!E:L,8,0)</f>
        <v>#N/A</v>
      </c>
    </row>
    <row r="2056" spans="1:14" ht="20.25" x14ac:dyDescent="0.25">
      <c r="A2056" s="1">
        <v>51</v>
      </c>
      <c r="B2056" s="166"/>
      <c r="C2056" s="1" t="s">
        <v>1439</v>
      </c>
      <c r="D2056" s="1"/>
      <c r="E2056" s="1"/>
      <c r="F2056" s="1" t="s">
        <v>1440</v>
      </c>
      <c r="G2056" s="1">
        <v>10</v>
      </c>
      <c r="H2056" s="1" t="s">
        <v>19</v>
      </c>
      <c r="I2056" s="1" t="s">
        <v>1441</v>
      </c>
      <c r="J2056" s="1">
        <v>0.02</v>
      </c>
      <c r="K2056" s="1">
        <v>0.2</v>
      </c>
      <c r="L2056" s="49">
        <v>5</v>
      </c>
      <c r="M2056" s="50"/>
      <c r="N2056" s="1" t="e">
        <f>VLOOKUP(B2056,MICRO!E:L,8,0)</f>
        <v>#N/A</v>
      </c>
    </row>
    <row r="2057" spans="1:14" ht="20.25" x14ac:dyDescent="0.25">
      <c r="A2057" s="1">
        <v>52</v>
      </c>
      <c r="B2057" s="166"/>
      <c r="C2057" s="1" t="s">
        <v>1442</v>
      </c>
      <c r="D2057" s="1"/>
      <c r="E2057" s="1"/>
      <c r="F2057" s="1" t="s">
        <v>1443</v>
      </c>
      <c r="G2057" s="1">
        <v>14</v>
      </c>
      <c r="H2057" s="1" t="s">
        <v>19</v>
      </c>
      <c r="I2057" s="1" t="s">
        <v>434</v>
      </c>
      <c r="J2057" s="1">
        <v>0.02</v>
      </c>
      <c r="K2057" s="1">
        <v>0.28000000000000003</v>
      </c>
      <c r="L2057" s="49">
        <v>5</v>
      </c>
      <c r="M2057" s="50"/>
      <c r="N2057" s="1" t="e">
        <f>VLOOKUP(B2057,MICRO!E:L,8,0)</f>
        <v>#N/A</v>
      </c>
    </row>
    <row r="2058" spans="1:14" ht="20.25" x14ac:dyDescent="0.25">
      <c r="A2058" s="1">
        <v>53</v>
      </c>
      <c r="B2058" s="166"/>
      <c r="C2058" s="1" t="s">
        <v>1444</v>
      </c>
      <c r="D2058" s="1"/>
      <c r="E2058" s="1"/>
      <c r="F2058" s="1" t="s">
        <v>1445</v>
      </c>
      <c r="G2058" s="1">
        <v>8</v>
      </c>
      <c r="H2058" s="1" t="s">
        <v>19</v>
      </c>
      <c r="I2058" s="1" t="s">
        <v>434</v>
      </c>
      <c r="J2058" s="1">
        <v>0.02</v>
      </c>
      <c r="K2058" s="1">
        <v>0.16</v>
      </c>
      <c r="L2058" s="49">
        <v>5</v>
      </c>
      <c r="M2058" s="50"/>
      <c r="N2058" s="1" t="e">
        <f>VLOOKUP(B2058,MICRO!E:L,8,0)</f>
        <v>#N/A</v>
      </c>
    </row>
    <row r="2059" spans="1:14" ht="20.25" x14ac:dyDescent="0.25">
      <c r="A2059" s="1">
        <v>54</v>
      </c>
      <c r="B2059" s="166"/>
      <c r="C2059" s="1" t="s">
        <v>1446</v>
      </c>
      <c r="D2059" s="1"/>
      <c r="E2059" s="1"/>
      <c r="F2059" s="1" t="s">
        <v>1447</v>
      </c>
      <c r="G2059" s="1">
        <v>32</v>
      </c>
      <c r="H2059" s="1" t="s">
        <v>19</v>
      </c>
      <c r="I2059" s="1" t="s">
        <v>434</v>
      </c>
      <c r="J2059" s="1">
        <v>0.02</v>
      </c>
      <c r="K2059" s="1">
        <v>0.64</v>
      </c>
      <c r="L2059" s="49">
        <v>5</v>
      </c>
      <c r="M2059" s="50"/>
      <c r="N2059" s="1" t="e">
        <f>VLOOKUP(B2059,MICRO!E:L,8,0)</f>
        <v>#N/A</v>
      </c>
    </row>
    <row r="2060" spans="1:14" ht="20.25" x14ac:dyDescent="0.25">
      <c r="A2060" s="1">
        <v>55</v>
      </c>
      <c r="B2060" s="166"/>
      <c r="C2060" s="1" t="s">
        <v>1448</v>
      </c>
      <c r="D2060" s="1"/>
      <c r="E2060" s="1"/>
      <c r="F2060" s="1" t="s">
        <v>1449</v>
      </c>
      <c r="G2060" s="1">
        <v>24</v>
      </c>
      <c r="H2060" s="1" t="s">
        <v>19</v>
      </c>
      <c r="I2060" s="1" t="s">
        <v>434</v>
      </c>
      <c r="J2060" s="1">
        <v>0.02</v>
      </c>
      <c r="K2060" s="1">
        <v>0.48</v>
      </c>
      <c r="L2060" s="49">
        <v>5</v>
      </c>
      <c r="M2060" s="50"/>
      <c r="N2060" s="1" t="e">
        <f>VLOOKUP(B2060,MICRO!E:L,8,0)</f>
        <v>#N/A</v>
      </c>
    </row>
    <row r="2061" spans="1:14" ht="20.25" x14ac:dyDescent="0.25">
      <c r="A2061" s="1">
        <v>56</v>
      </c>
      <c r="B2061" s="166"/>
      <c r="C2061" s="1" t="s">
        <v>1450</v>
      </c>
      <c r="D2061" s="1"/>
      <c r="E2061" s="1"/>
      <c r="F2061" s="1" t="s">
        <v>1451</v>
      </c>
      <c r="G2061" s="1">
        <v>24</v>
      </c>
      <c r="H2061" s="1" t="s">
        <v>19</v>
      </c>
      <c r="I2061" s="1" t="s">
        <v>434</v>
      </c>
      <c r="J2061" s="1">
        <v>0.02</v>
      </c>
      <c r="K2061" s="1">
        <v>0.48</v>
      </c>
      <c r="L2061" s="49">
        <v>5</v>
      </c>
      <c r="M2061" s="50"/>
      <c r="N2061" s="1" t="e">
        <f>VLOOKUP(B2061,MICRO!E:L,8,0)</f>
        <v>#N/A</v>
      </c>
    </row>
    <row r="2062" spans="1:14" ht="20.25" x14ac:dyDescent="0.25">
      <c r="A2062" s="1">
        <v>57</v>
      </c>
      <c r="B2062" s="166"/>
      <c r="C2062" s="1" t="s">
        <v>1452</v>
      </c>
      <c r="D2062" s="1"/>
      <c r="E2062" s="1"/>
      <c r="F2062" s="1" t="s">
        <v>1453</v>
      </c>
      <c r="G2062" s="1">
        <v>12</v>
      </c>
      <c r="H2062" s="1" t="s">
        <v>19</v>
      </c>
      <c r="I2062" s="1" t="s">
        <v>435</v>
      </c>
      <c r="J2062" s="1">
        <v>0.02</v>
      </c>
      <c r="K2062" s="1">
        <v>0.24</v>
      </c>
      <c r="L2062" s="49">
        <v>5</v>
      </c>
      <c r="M2062" s="50"/>
      <c r="N2062" s="1" t="e">
        <f>VLOOKUP(B2062,MICRO!E:L,8,0)</f>
        <v>#N/A</v>
      </c>
    </row>
    <row r="2063" spans="1:14" ht="20.25" x14ac:dyDescent="0.25">
      <c r="A2063" s="1">
        <v>58</v>
      </c>
      <c r="B2063" s="166"/>
      <c r="C2063" s="1" t="s">
        <v>1454</v>
      </c>
      <c r="D2063" s="1"/>
      <c r="E2063" s="1"/>
      <c r="F2063" s="1" t="s">
        <v>1455</v>
      </c>
      <c r="G2063" s="1">
        <v>28</v>
      </c>
      <c r="H2063" s="1" t="s">
        <v>19</v>
      </c>
      <c r="I2063" s="1" t="s">
        <v>435</v>
      </c>
      <c r="J2063" s="1">
        <v>0.02</v>
      </c>
      <c r="K2063" s="1">
        <v>0.56000000000000005</v>
      </c>
      <c r="L2063" s="49">
        <v>5</v>
      </c>
      <c r="M2063" s="50"/>
      <c r="N2063" s="1" t="e">
        <f>VLOOKUP(B2063,MICRO!E:L,8,0)</f>
        <v>#N/A</v>
      </c>
    </row>
    <row r="2064" spans="1:14" ht="20.25" x14ac:dyDescent="0.25">
      <c r="A2064" s="1">
        <v>59</v>
      </c>
      <c r="B2064" s="166"/>
      <c r="C2064" s="1" t="s">
        <v>1409</v>
      </c>
      <c r="D2064" s="1"/>
      <c r="E2064" s="1"/>
      <c r="F2064" s="1" t="s">
        <v>1456</v>
      </c>
      <c r="G2064" s="1">
        <v>8</v>
      </c>
      <c r="H2064" s="1" t="s">
        <v>19</v>
      </c>
      <c r="I2064" s="1" t="s">
        <v>1411</v>
      </c>
      <c r="J2064" s="1">
        <v>0.02</v>
      </c>
      <c r="K2064" s="1">
        <v>0.16</v>
      </c>
      <c r="L2064" s="49">
        <v>5</v>
      </c>
      <c r="M2064" s="50"/>
      <c r="N2064" s="1" t="e">
        <f>VLOOKUP(B2064,MICRO!E:L,8,0)</f>
        <v>#N/A</v>
      </c>
    </row>
    <row r="2065" spans="1:14" ht="20.25" x14ac:dyDescent="0.25">
      <c r="A2065" s="1">
        <v>60</v>
      </c>
      <c r="B2065" s="166"/>
      <c r="C2065" s="1" t="s">
        <v>1421</v>
      </c>
      <c r="D2065" s="1"/>
      <c r="E2065" s="1"/>
      <c r="F2065" s="1" t="s">
        <v>1457</v>
      </c>
      <c r="G2065" s="1">
        <v>8</v>
      </c>
      <c r="H2065" s="1" t="s">
        <v>19</v>
      </c>
      <c r="I2065" s="1" t="s">
        <v>431</v>
      </c>
      <c r="J2065" s="1">
        <v>0.02</v>
      </c>
      <c r="K2065" s="1">
        <v>0.16</v>
      </c>
      <c r="L2065" s="49">
        <v>5</v>
      </c>
      <c r="M2065" s="50"/>
      <c r="N2065" s="1" t="e">
        <f>VLOOKUP(B2065,MICRO!E:L,8,0)</f>
        <v>#N/A</v>
      </c>
    </row>
    <row r="2066" spans="1:14" ht="20.25" x14ac:dyDescent="0.25">
      <c r="A2066" s="1">
        <v>61</v>
      </c>
      <c r="B2066" s="166"/>
      <c r="C2066" s="1" t="s">
        <v>1419</v>
      </c>
      <c r="D2066" s="1"/>
      <c r="E2066" s="1"/>
      <c r="F2066" s="1" t="s">
        <v>1458</v>
      </c>
      <c r="G2066" s="1">
        <v>12</v>
      </c>
      <c r="H2066" s="1" t="s">
        <v>19</v>
      </c>
      <c r="I2066" s="1" t="s">
        <v>435</v>
      </c>
      <c r="J2066" s="1">
        <v>0.02</v>
      </c>
      <c r="K2066" s="1">
        <v>0.24</v>
      </c>
      <c r="L2066" s="49">
        <v>5</v>
      </c>
      <c r="M2066" s="50"/>
      <c r="N2066" s="1" t="e">
        <f>VLOOKUP(B2066,MICRO!E:L,8,0)</f>
        <v>#N/A</v>
      </c>
    </row>
    <row r="2067" spans="1:14" ht="20.25" x14ac:dyDescent="0.25">
      <c r="A2067" s="1">
        <v>62</v>
      </c>
      <c r="B2067" s="166"/>
      <c r="C2067" s="1" t="s">
        <v>1423</v>
      </c>
      <c r="D2067" s="1"/>
      <c r="E2067" s="1"/>
      <c r="F2067" s="1" t="s">
        <v>1459</v>
      </c>
      <c r="G2067" s="1">
        <v>8</v>
      </c>
      <c r="H2067" s="1" t="s">
        <v>19</v>
      </c>
      <c r="I2067" s="1" t="s">
        <v>434</v>
      </c>
      <c r="J2067" s="1">
        <v>0.02</v>
      </c>
      <c r="K2067" s="1">
        <v>0.16</v>
      </c>
      <c r="L2067" s="49">
        <v>5</v>
      </c>
      <c r="M2067" s="50"/>
      <c r="N2067" s="1" t="e">
        <f>VLOOKUP(B2067,MICRO!E:L,8,0)</f>
        <v>#N/A</v>
      </c>
    </row>
    <row r="2068" spans="1:14" ht="20.25" x14ac:dyDescent="0.25">
      <c r="A2068" s="1">
        <v>63</v>
      </c>
      <c r="B2068" s="166"/>
      <c r="C2068" s="1" t="s">
        <v>1460</v>
      </c>
      <c r="D2068" s="1"/>
      <c r="E2068" s="1"/>
      <c r="F2068" s="1" t="s">
        <v>1461</v>
      </c>
      <c r="G2068" s="1">
        <v>14</v>
      </c>
      <c r="H2068" s="1" t="s">
        <v>19</v>
      </c>
      <c r="I2068" s="1" t="s">
        <v>1462</v>
      </c>
      <c r="J2068" s="1">
        <v>0.02</v>
      </c>
      <c r="K2068" s="1">
        <v>0.28000000000000003</v>
      </c>
      <c r="L2068" s="49">
        <v>5</v>
      </c>
      <c r="M2068" s="50"/>
      <c r="N2068" s="1" t="e">
        <f>VLOOKUP(B2068,MICRO!E:L,8,0)</f>
        <v>#N/A</v>
      </c>
    </row>
    <row r="2069" spans="1:14" ht="20.25" x14ac:dyDescent="0.25">
      <c r="A2069" s="1">
        <v>64</v>
      </c>
      <c r="B2069" s="166"/>
      <c r="C2069" s="1" t="s">
        <v>1425</v>
      </c>
      <c r="D2069" s="1"/>
      <c r="E2069" s="1"/>
      <c r="F2069" s="1" t="s">
        <v>1463</v>
      </c>
      <c r="G2069" s="1">
        <v>16</v>
      </c>
      <c r="H2069" s="1" t="s">
        <v>19</v>
      </c>
      <c r="I2069" s="1" t="s">
        <v>1427</v>
      </c>
      <c r="J2069" s="1">
        <v>0.02</v>
      </c>
      <c r="K2069" s="1">
        <v>0.32</v>
      </c>
      <c r="L2069" s="49">
        <v>5</v>
      </c>
      <c r="M2069" s="50"/>
      <c r="N2069" s="1" t="e">
        <f>VLOOKUP(B2069,MICRO!E:L,8,0)</f>
        <v>#N/A</v>
      </c>
    </row>
    <row r="2070" spans="1:14" ht="20.25" x14ac:dyDescent="0.25">
      <c r="A2070" s="1">
        <v>65</v>
      </c>
      <c r="B2070" s="166"/>
      <c r="C2070" s="1" t="s">
        <v>1428</v>
      </c>
      <c r="D2070" s="1"/>
      <c r="E2070" s="1"/>
      <c r="F2070" s="1" t="s">
        <v>1464</v>
      </c>
      <c r="G2070" s="1">
        <v>16</v>
      </c>
      <c r="H2070" s="1" t="s">
        <v>19</v>
      </c>
      <c r="I2070" s="1" t="s">
        <v>1427</v>
      </c>
      <c r="J2070" s="1">
        <v>0.02</v>
      </c>
      <c r="K2070" s="1">
        <v>0.32</v>
      </c>
      <c r="L2070" s="49">
        <v>5</v>
      </c>
      <c r="M2070" s="50"/>
      <c r="N2070" s="1" t="e">
        <f>VLOOKUP(B2070,MICRO!E:L,8,0)</f>
        <v>#N/A</v>
      </c>
    </row>
    <row r="2071" spans="1:14" ht="20.25" x14ac:dyDescent="0.25">
      <c r="A2071" s="1">
        <v>66</v>
      </c>
      <c r="B2071" s="166"/>
      <c r="C2071" s="1" t="s">
        <v>1465</v>
      </c>
      <c r="D2071" s="1"/>
      <c r="E2071" s="1"/>
      <c r="F2071" s="1" t="s">
        <v>1466</v>
      </c>
      <c r="G2071" s="1">
        <v>7</v>
      </c>
      <c r="H2071" s="1" t="s">
        <v>19</v>
      </c>
      <c r="I2071" s="1" t="s">
        <v>433</v>
      </c>
      <c r="J2071" s="1">
        <v>0.02</v>
      </c>
      <c r="K2071" s="1">
        <v>0.14000000000000001</v>
      </c>
      <c r="L2071" s="49">
        <v>5</v>
      </c>
      <c r="M2071" s="50"/>
      <c r="N2071" s="1" t="e">
        <f>VLOOKUP(B2071,MICRO!E:L,8,0)</f>
        <v>#N/A</v>
      </c>
    </row>
    <row r="2072" spans="1:14" ht="20.25" x14ac:dyDescent="0.25">
      <c r="A2072" s="1">
        <v>67</v>
      </c>
      <c r="B2072" s="166"/>
      <c r="C2072" s="1" t="s">
        <v>1467</v>
      </c>
      <c r="D2072" s="1"/>
      <c r="E2072" s="1"/>
      <c r="F2072" s="1" t="s">
        <v>1468</v>
      </c>
      <c r="G2072" s="1">
        <v>16</v>
      </c>
      <c r="H2072" s="1" t="s">
        <v>19</v>
      </c>
      <c r="I2072" s="1" t="s">
        <v>434</v>
      </c>
      <c r="J2072" s="1">
        <v>0.02</v>
      </c>
      <c r="K2072" s="1">
        <v>0.32</v>
      </c>
      <c r="L2072" s="49">
        <v>5</v>
      </c>
      <c r="M2072" s="50"/>
      <c r="N2072" s="1" t="e">
        <f>VLOOKUP(B2072,MICRO!E:L,8,0)</f>
        <v>#N/A</v>
      </c>
    </row>
    <row r="2073" spans="1:14" ht="20.25" x14ac:dyDescent="0.25">
      <c r="A2073" s="1">
        <v>68</v>
      </c>
      <c r="B2073" s="166"/>
      <c r="C2073" s="1" t="s">
        <v>1444</v>
      </c>
      <c r="D2073" s="1"/>
      <c r="E2073" s="1"/>
      <c r="F2073" s="1" t="s">
        <v>1469</v>
      </c>
      <c r="G2073" s="1">
        <v>16</v>
      </c>
      <c r="H2073" s="1" t="s">
        <v>19</v>
      </c>
      <c r="I2073" s="1" t="s">
        <v>434</v>
      </c>
      <c r="J2073" s="1">
        <v>0.02</v>
      </c>
      <c r="K2073" s="1">
        <v>0.32</v>
      </c>
      <c r="L2073" s="49">
        <v>5</v>
      </c>
      <c r="M2073" s="50"/>
      <c r="N2073" s="1" t="e">
        <f>VLOOKUP(B2073,MICRO!E:L,8,0)</f>
        <v>#N/A</v>
      </c>
    </row>
    <row r="2074" spans="1:14" ht="20.25" x14ac:dyDescent="0.25">
      <c r="A2074" s="1">
        <v>69</v>
      </c>
      <c r="B2074" s="166"/>
      <c r="C2074" s="1" t="s">
        <v>1470</v>
      </c>
      <c r="D2074" s="1"/>
      <c r="E2074" s="1"/>
      <c r="F2074" s="1" t="s">
        <v>1471</v>
      </c>
      <c r="G2074" s="1">
        <v>68</v>
      </c>
      <c r="H2074" s="1" t="s">
        <v>19</v>
      </c>
      <c r="I2074" s="1" t="s">
        <v>433</v>
      </c>
      <c r="J2074" s="1">
        <v>0.02</v>
      </c>
      <c r="K2074" s="1">
        <v>1.36</v>
      </c>
      <c r="L2074" s="49">
        <v>5</v>
      </c>
      <c r="M2074" s="50"/>
      <c r="N2074" s="1" t="e">
        <f>VLOOKUP(B2074,MICRO!E:L,8,0)</f>
        <v>#N/A</v>
      </c>
    </row>
    <row r="2075" spans="1:14" ht="20.25" x14ac:dyDescent="0.25">
      <c r="A2075" s="1">
        <v>70</v>
      </c>
      <c r="B2075" s="166"/>
      <c r="C2075" s="1" t="s">
        <v>1433</v>
      </c>
      <c r="D2075" s="1"/>
      <c r="E2075" s="1"/>
      <c r="F2075" s="1" t="s">
        <v>1472</v>
      </c>
      <c r="G2075" s="1">
        <v>8</v>
      </c>
      <c r="H2075" s="1" t="s">
        <v>19</v>
      </c>
      <c r="I2075" s="1" t="s">
        <v>432</v>
      </c>
      <c r="J2075" s="1">
        <v>0.02</v>
      </c>
      <c r="K2075" s="1">
        <v>0.16</v>
      </c>
      <c r="L2075" s="49">
        <v>5</v>
      </c>
      <c r="M2075" s="50"/>
      <c r="N2075" s="1" t="e">
        <f>VLOOKUP(B2075,MICRO!E:L,8,0)</f>
        <v>#N/A</v>
      </c>
    </row>
    <row r="2076" spans="1:14" ht="20.25" x14ac:dyDescent="0.25">
      <c r="A2076" s="1">
        <v>71</v>
      </c>
      <c r="B2076" s="166"/>
      <c r="C2076" s="1" t="s">
        <v>1473</v>
      </c>
      <c r="D2076" s="1"/>
      <c r="E2076" s="1"/>
      <c r="F2076" s="1" t="s">
        <v>1474</v>
      </c>
      <c r="G2076" s="1">
        <v>8</v>
      </c>
      <c r="H2076" s="1" t="s">
        <v>19</v>
      </c>
      <c r="I2076" s="1" t="s">
        <v>433</v>
      </c>
      <c r="J2076" s="1">
        <v>0.02</v>
      </c>
      <c r="K2076" s="1">
        <v>0.16</v>
      </c>
      <c r="L2076" s="49">
        <v>5</v>
      </c>
      <c r="M2076" s="50"/>
      <c r="N2076" s="1" t="e">
        <f>VLOOKUP(B2076,MICRO!E:L,8,0)</f>
        <v>#N/A</v>
      </c>
    </row>
    <row r="2077" spans="1:14" ht="20.25" x14ac:dyDescent="0.25">
      <c r="A2077" s="1">
        <v>72</v>
      </c>
      <c r="B2077" s="166"/>
      <c r="C2077" s="1" t="s">
        <v>1475</v>
      </c>
      <c r="D2077" s="1"/>
      <c r="E2077" s="1"/>
      <c r="F2077" s="1" t="s">
        <v>1476</v>
      </c>
      <c r="G2077" s="1">
        <v>12</v>
      </c>
      <c r="H2077" s="1" t="s">
        <v>19</v>
      </c>
      <c r="I2077" s="1" t="s">
        <v>435</v>
      </c>
      <c r="J2077" s="1">
        <v>0.02</v>
      </c>
      <c r="K2077" s="1">
        <v>0.24</v>
      </c>
      <c r="L2077" s="49">
        <v>5</v>
      </c>
      <c r="M2077" s="50"/>
      <c r="N2077" s="1" t="e">
        <f>VLOOKUP(B2077,MICRO!E:L,8,0)</f>
        <v>#N/A</v>
      </c>
    </row>
    <row r="2078" spans="1:14" ht="20.25" x14ac:dyDescent="0.25">
      <c r="A2078" s="1">
        <v>73</v>
      </c>
      <c r="B2078" s="166"/>
      <c r="C2078" s="1" t="s">
        <v>1477</v>
      </c>
      <c r="D2078" s="1"/>
      <c r="E2078" s="1"/>
      <c r="F2078" s="1" t="s">
        <v>1478</v>
      </c>
      <c r="G2078" s="1">
        <v>20</v>
      </c>
      <c r="H2078" s="1" t="s">
        <v>19</v>
      </c>
      <c r="I2078" s="1" t="s">
        <v>431</v>
      </c>
      <c r="J2078" s="1">
        <v>0.02</v>
      </c>
      <c r="K2078" s="1">
        <v>0.4</v>
      </c>
      <c r="L2078" s="49">
        <v>5</v>
      </c>
      <c r="M2078" s="50"/>
      <c r="N2078" s="1" t="e">
        <f>VLOOKUP(B2078,MICRO!E:L,8,0)</f>
        <v>#N/A</v>
      </c>
    </row>
    <row r="2079" spans="1:14" ht="20.25" x14ac:dyDescent="0.25">
      <c r="A2079" s="1">
        <v>74</v>
      </c>
      <c r="B2079" s="166"/>
      <c r="C2079" s="1" t="s">
        <v>1470</v>
      </c>
      <c r="D2079" s="1"/>
      <c r="E2079" s="1"/>
      <c r="F2079" s="1" t="s">
        <v>1479</v>
      </c>
      <c r="G2079" s="1">
        <v>16</v>
      </c>
      <c r="H2079" s="1" t="s">
        <v>19</v>
      </c>
      <c r="I2079" s="1" t="s">
        <v>433</v>
      </c>
      <c r="J2079" s="1">
        <v>0.02</v>
      </c>
      <c r="K2079" s="1">
        <v>0.32</v>
      </c>
      <c r="L2079" s="49">
        <v>5</v>
      </c>
      <c r="M2079" s="50"/>
      <c r="N2079" s="1" t="e">
        <f>VLOOKUP(B2079,MICRO!E:L,8,0)</f>
        <v>#N/A</v>
      </c>
    </row>
    <row r="2080" spans="1:14" ht="20.25" x14ac:dyDescent="0.25">
      <c r="A2080" s="1">
        <v>75</v>
      </c>
      <c r="B2080" s="166"/>
      <c r="C2080" s="1" t="s">
        <v>1475</v>
      </c>
      <c r="D2080" s="1"/>
      <c r="E2080" s="1"/>
      <c r="F2080" s="1" t="s">
        <v>1480</v>
      </c>
      <c r="G2080" s="1">
        <v>4</v>
      </c>
      <c r="H2080" s="1" t="s">
        <v>19</v>
      </c>
      <c r="I2080" s="1" t="s">
        <v>435</v>
      </c>
      <c r="J2080" s="1">
        <v>0.05</v>
      </c>
      <c r="K2080" s="1">
        <v>0.2</v>
      </c>
      <c r="L2080" s="49">
        <v>5</v>
      </c>
      <c r="M2080" s="50"/>
      <c r="N2080" s="1" t="e">
        <f>VLOOKUP(B2080,MICRO!E:L,8,0)</f>
        <v>#N/A</v>
      </c>
    </row>
    <row r="2081" spans="1:14" ht="20.25" x14ac:dyDescent="0.25">
      <c r="A2081" s="1">
        <v>76</v>
      </c>
      <c r="B2081" s="166"/>
      <c r="C2081" s="1" t="s">
        <v>1460</v>
      </c>
      <c r="D2081" s="1"/>
      <c r="E2081" s="1"/>
      <c r="F2081" s="1" t="s">
        <v>1481</v>
      </c>
      <c r="G2081" s="1">
        <v>14</v>
      </c>
      <c r="H2081" s="1" t="s">
        <v>19</v>
      </c>
      <c r="I2081" s="1" t="s">
        <v>1482</v>
      </c>
      <c r="J2081" s="1">
        <v>0.05</v>
      </c>
      <c r="K2081" s="1">
        <v>0.70000000000000007</v>
      </c>
      <c r="L2081" s="49">
        <v>5</v>
      </c>
      <c r="M2081" s="50"/>
      <c r="N2081" s="1" t="e">
        <f>VLOOKUP(B2081,MICRO!E:L,8,0)</f>
        <v>#N/A</v>
      </c>
    </row>
    <row r="2082" spans="1:14" ht="20.25" x14ac:dyDescent="0.25">
      <c r="A2082" s="1">
        <v>77</v>
      </c>
      <c r="B2082" s="166"/>
      <c r="C2082" s="1" t="s">
        <v>1483</v>
      </c>
      <c r="D2082" s="1"/>
      <c r="E2082" s="1"/>
      <c r="F2082" s="1" t="s">
        <v>1484</v>
      </c>
      <c r="G2082" s="1">
        <v>10</v>
      </c>
      <c r="H2082" s="1" t="s">
        <v>19</v>
      </c>
      <c r="I2082" s="1" t="s">
        <v>1427</v>
      </c>
      <c r="J2082" s="1">
        <v>0.05</v>
      </c>
      <c r="K2082" s="1">
        <v>0.5</v>
      </c>
      <c r="L2082" s="49">
        <v>5</v>
      </c>
      <c r="M2082" s="50"/>
      <c r="N2082" s="1" t="e">
        <f>VLOOKUP(B2082,MICRO!E:L,8,0)</f>
        <v>#N/A</v>
      </c>
    </row>
    <row r="2083" spans="1:14" ht="20.25" x14ac:dyDescent="0.25">
      <c r="A2083" s="1">
        <v>78</v>
      </c>
      <c r="B2083" s="166"/>
      <c r="C2083" s="1" t="s">
        <v>1430</v>
      </c>
      <c r="D2083" s="1"/>
      <c r="E2083" s="1"/>
      <c r="F2083" s="1" t="s">
        <v>1485</v>
      </c>
      <c r="G2083" s="1">
        <v>28</v>
      </c>
      <c r="H2083" s="1" t="s">
        <v>19</v>
      </c>
      <c r="I2083" s="1" t="s">
        <v>431</v>
      </c>
      <c r="J2083" s="1">
        <v>0.05</v>
      </c>
      <c r="K2083" s="1">
        <v>1.4000000000000001</v>
      </c>
      <c r="L2083" s="49">
        <v>5</v>
      </c>
      <c r="M2083" s="50"/>
      <c r="N2083" s="1" t="e">
        <f>VLOOKUP(B2083,MICRO!E:L,8,0)</f>
        <v>#N/A</v>
      </c>
    </row>
    <row r="2084" spans="1:14" ht="20.25" x14ac:dyDescent="0.25">
      <c r="A2084" s="1">
        <v>79</v>
      </c>
      <c r="B2084" s="166"/>
      <c r="C2084" s="1" t="s">
        <v>1433</v>
      </c>
      <c r="D2084" s="1"/>
      <c r="E2084" s="1"/>
      <c r="F2084" s="1" t="s">
        <v>1486</v>
      </c>
      <c r="G2084" s="1">
        <v>10</v>
      </c>
      <c r="H2084" s="1" t="s">
        <v>19</v>
      </c>
      <c r="I2084" s="1" t="s">
        <v>432</v>
      </c>
      <c r="J2084" s="1">
        <v>0.05</v>
      </c>
      <c r="K2084" s="1">
        <v>0.5</v>
      </c>
      <c r="L2084" s="49">
        <v>5</v>
      </c>
      <c r="M2084" s="50"/>
      <c r="N2084" s="1" t="e">
        <f>VLOOKUP(B2084,MICRO!E:L,8,0)</f>
        <v>#N/A</v>
      </c>
    </row>
    <row r="2085" spans="1:14" ht="20.25" x14ac:dyDescent="0.25">
      <c r="A2085" s="1">
        <v>80</v>
      </c>
      <c r="B2085" s="166"/>
      <c r="C2085" s="1" t="s">
        <v>1473</v>
      </c>
      <c r="D2085" s="1"/>
      <c r="E2085" s="1"/>
      <c r="F2085" s="1" t="s">
        <v>1487</v>
      </c>
      <c r="G2085" s="1">
        <v>16</v>
      </c>
      <c r="H2085" s="1" t="s">
        <v>19</v>
      </c>
      <c r="I2085" s="1" t="s">
        <v>433</v>
      </c>
      <c r="J2085" s="1">
        <v>0.05</v>
      </c>
      <c r="K2085" s="1">
        <v>0.8</v>
      </c>
      <c r="L2085" s="49">
        <v>5</v>
      </c>
      <c r="M2085" s="50"/>
      <c r="N2085" s="1" t="e">
        <f>VLOOKUP(B2085,MICRO!E:L,8,0)</f>
        <v>#N/A</v>
      </c>
    </row>
    <row r="2086" spans="1:14" ht="20.25" x14ac:dyDescent="0.25">
      <c r="A2086" s="1">
        <v>81</v>
      </c>
      <c r="B2086" s="166"/>
      <c r="C2086" s="1" t="s">
        <v>1435</v>
      </c>
      <c r="D2086" s="1"/>
      <c r="E2086" s="1"/>
      <c r="F2086" s="1" t="s">
        <v>1488</v>
      </c>
      <c r="G2086" s="1">
        <v>32</v>
      </c>
      <c r="H2086" s="1" t="s">
        <v>19</v>
      </c>
      <c r="I2086" s="1" t="s">
        <v>434</v>
      </c>
      <c r="J2086" s="1">
        <v>0.05</v>
      </c>
      <c r="K2086" s="1">
        <v>1.6</v>
      </c>
      <c r="L2086" s="49">
        <v>5</v>
      </c>
      <c r="M2086" s="50"/>
      <c r="N2086" s="1" t="e">
        <f>VLOOKUP(B2086,MICRO!E:L,8,0)</f>
        <v>#N/A</v>
      </c>
    </row>
    <row r="2087" spans="1:14" ht="20.25" x14ac:dyDescent="0.25">
      <c r="A2087" s="1">
        <v>82</v>
      </c>
      <c r="B2087" s="166"/>
      <c r="C2087" s="1" t="s">
        <v>1416</v>
      </c>
      <c r="D2087" s="1"/>
      <c r="E2087" s="1"/>
      <c r="F2087" s="1" t="s">
        <v>1489</v>
      </c>
      <c r="G2087" s="1">
        <v>4</v>
      </c>
      <c r="H2087" s="1" t="s">
        <v>19</v>
      </c>
      <c r="I2087" s="1" t="s">
        <v>434</v>
      </c>
      <c r="J2087" s="1">
        <v>0.05</v>
      </c>
      <c r="K2087" s="1">
        <v>0.2</v>
      </c>
      <c r="L2087" s="49">
        <v>5</v>
      </c>
      <c r="M2087" s="50"/>
      <c r="N2087" s="1" t="e">
        <f>VLOOKUP(B2087,MICRO!E:L,8,0)</f>
        <v>#N/A</v>
      </c>
    </row>
    <row r="2088" spans="1:14" ht="20.25" x14ac:dyDescent="0.25">
      <c r="A2088" s="1">
        <v>83</v>
      </c>
      <c r="B2088" s="166"/>
      <c r="C2088" s="1" t="s">
        <v>1439</v>
      </c>
      <c r="D2088" s="1"/>
      <c r="E2088" s="1"/>
      <c r="F2088" s="1" t="s">
        <v>1490</v>
      </c>
      <c r="G2088" s="1">
        <v>4</v>
      </c>
      <c r="H2088" s="1" t="s">
        <v>19</v>
      </c>
      <c r="I2088" s="1" t="s">
        <v>1491</v>
      </c>
      <c r="J2088" s="1">
        <v>0.05</v>
      </c>
      <c r="K2088" s="1">
        <v>0.2</v>
      </c>
      <c r="L2088" s="49">
        <v>5</v>
      </c>
      <c r="M2088" s="50"/>
      <c r="N2088" s="1" t="e">
        <f>VLOOKUP(B2088,MICRO!E:L,8,0)</f>
        <v>#N/A</v>
      </c>
    </row>
    <row r="2089" spans="1:14" ht="20.25" x14ac:dyDescent="0.25">
      <c r="A2089" s="1">
        <v>84</v>
      </c>
      <c r="B2089" s="166"/>
      <c r="C2089" s="1" t="s">
        <v>1492</v>
      </c>
      <c r="D2089" s="1"/>
      <c r="E2089" s="1"/>
      <c r="F2089" s="1" t="s">
        <v>1493</v>
      </c>
      <c r="G2089" s="1">
        <v>7</v>
      </c>
      <c r="H2089" s="1" t="s">
        <v>19</v>
      </c>
      <c r="I2089" s="1" t="s">
        <v>433</v>
      </c>
      <c r="J2089" s="1">
        <v>0.05</v>
      </c>
      <c r="K2089" s="1">
        <v>0.35000000000000003</v>
      </c>
      <c r="L2089" s="49">
        <v>5</v>
      </c>
      <c r="M2089" s="50"/>
      <c r="N2089" s="1" t="e">
        <f>VLOOKUP(B2089,MICRO!E:L,8,0)</f>
        <v>#N/A</v>
      </c>
    </row>
    <row r="2090" spans="1:14" ht="20.25" x14ac:dyDescent="0.25">
      <c r="A2090" s="1">
        <v>85</v>
      </c>
      <c r="B2090" s="166"/>
      <c r="C2090" s="1" t="s">
        <v>1467</v>
      </c>
      <c r="D2090" s="1"/>
      <c r="E2090" s="1"/>
      <c r="F2090" s="1" t="s">
        <v>1494</v>
      </c>
      <c r="G2090" s="1">
        <v>16</v>
      </c>
      <c r="H2090" s="1" t="s">
        <v>19</v>
      </c>
      <c r="I2090" s="1" t="s">
        <v>434</v>
      </c>
      <c r="J2090" s="1">
        <v>0.05</v>
      </c>
      <c r="K2090" s="1">
        <v>0.8</v>
      </c>
      <c r="L2090" s="49">
        <v>5</v>
      </c>
      <c r="M2090" s="50"/>
      <c r="N2090" s="1" t="e">
        <f>VLOOKUP(B2090,MICRO!E:L,8,0)</f>
        <v>#N/A</v>
      </c>
    </row>
    <row r="2091" spans="1:14" ht="20.25" x14ac:dyDescent="0.25">
      <c r="A2091" s="1">
        <v>86</v>
      </c>
      <c r="B2091" s="166"/>
      <c r="C2091" s="1" t="s">
        <v>1467</v>
      </c>
      <c r="D2091" s="1"/>
      <c r="E2091" s="1"/>
      <c r="F2091" s="1" t="s">
        <v>1494</v>
      </c>
      <c r="G2091" s="1">
        <v>10</v>
      </c>
      <c r="H2091" s="1" t="s">
        <v>19</v>
      </c>
      <c r="I2091" s="1" t="s">
        <v>434</v>
      </c>
      <c r="J2091" s="1">
        <v>0.05</v>
      </c>
      <c r="K2091" s="1">
        <v>0.5</v>
      </c>
      <c r="L2091" s="49">
        <v>5</v>
      </c>
      <c r="M2091" s="50"/>
      <c r="N2091" s="1" t="e">
        <f>VLOOKUP(B2091,MICRO!E:L,8,0)</f>
        <v>#N/A</v>
      </c>
    </row>
    <row r="2092" spans="1:14" ht="20.25" x14ac:dyDescent="0.25">
      <c r="A2092" s="1">
        <v>87</v>
      </c>
      <c r="B2092" s="166"/>
      <c r="C2092" s="1" t="s">
        <v>1452</v>
      </c>
      <c r="D2092" s="1"/>
      <c r="E2092" s="1"/>
      <c r="F2092" s="1" t="s">
        <v>1495</v>
      </c>
      <c r="G2092" s="1">
        <v>12</v>
      </c>
      <c r="H2092" s="1" t="s">
        <v>19</v>
      </c>
      <c r="I2092" s="1" t="s">
        <v>435</v>
      </c>
      <c r="J2092" s="1">
        <v>0.05</v>
      </c>
      <c r="K2092" s="1">
        <v>0.60000000000000009</v>
      </c>
      <c r="L2092" s="49">
        <v>5</v>
      </c>
      <c r="M2092" s="50"/>
      <c r="N2092" s="1" t="e">
        <f>VLOOKUP(B2092,MICRO!E:L,8,0)</f>
        <v>#N/A</v>
      </c>
    </row>
    <row r="2093" spans="1:14" ht="20.25" x14ac:dyDescent="0.25">
      <c r="A2093" s="1">
        <v>88</v>
      </c>
      <c r="B2093" s="166"/>
      <c r="C2093" s="1" t="s">
        <v>1477</v>
      </c>
      <c r="D2093" s="1"/>
      <c r="E2093" s="1"/>
      <c r="F2093" s="1" t="s">
        <v>1496</v>
      </c>
      <c r="G2093" s="1">
        <v>4</v>
      </c>
      <c r="H2093" s="1" t="s">
        <v>19</v>
      </c>
      <c r="I2093" s="1" t="s">
        <v>431</v>
      </c>
      <c r="J2093" s="1">
        <v>0.05</v>
      </c>
      <c r="K2093" s="1">
        <v>0.2</v>
      </c>
      <c r="L2093" s="49">
        <v>5</v>
      </c>
      <c r="M2093" s="50"/>
      <c r="N2093" s="1" t="e">
        <f>VLOOKUP(B2093,MICRO!E:L,8,0)</f>
        <v>#N/A</v>
      </c>
    </row>
    <row r="2094" spans="1:14" ht="20.25" x14ac:dyDescent="0.25">
      <c r="A2094" s="1">
        <v>89</v>
      </c>
      <c r="B2094" s="166"/>
      <c r="C2094" s="1" t="s">
        <v>1470</v>
      </c>
      <c r="D2094" s="1"/>
      <c r="E2094" s="1"/>
      <c r="F2094" s="1" t="s">
        <v>1497</v>
      </c>
      <c r="G2094" s="1">
        <v>40</v>
      </c>
      <c r="H2094" s="1" t="s">
        <v>19</v>
      </c>
      <c r="I2094" s="1" t="s">
        <v>433</v>
      </c>
      <c r="J2094" s="1">
        <v>0.05</v>
      </c>
      <c r="K2094" s="1">
        <v>2</v>
      </c>
      <c r="L2094" s="49">
        <v>5</v>
      </c>
      <c r="M2094" s="50"/>
      <c r="N2094" s="1" t="e">
        <f>VLOOKUP(B2094,MICRO!E:L,8,0)</f>
        <v>#N/A</v>
      </c>
    </row>
    <row r="2095" spans="1:14" ht="20.25" x14ac:dyDescent="0.25">
      <c r="A2095" s="1">
        <v>90</v>
      </c>
      <c r="B2095" s="166"/>
      <c r="C2095" s="1" t="s">
        <v>1475</v>
      </c>
      <c r="D2095" s="1"/>
      <c r="E2095" s="1"/>
      <c r="F2095" s="1" t="s">
        <v>1498</v>
      </c>
      <c r="G2095" s="1">
        <v>8</v>
      </c>
      <c r="H2095" s="1" t="s">
        <v>19</v>
      </c>
      <c r="I2095" s="1" t="s">
        <v>435</v>
      </c>
      <c r="J2095" s="1">
        <v>0.05</v>
      </c>
      <c r="K2095" s="1">
        <v>0.4</v>
      </c>
      <c r="L2095" s="49">
        <v>5</v>
      </c>
      <c r="M2095" s="50"/>
      <c r="N2095" s="1" t="e">
        <f>VLOOKUP(B2095,MICRO!E:L,8,0)</f>
        <v>#N/A</v>
      </c>
    </row>
    <row r="2096" spans="1:14" ht="20.25" x14ac:dyDescent="0.25">
      <c r="A2096" s="1">
        <v>91</v>
      </c>
      <c r="B2096" s="166"/>
      <c r="C2096" s="1" t="s">
        <v>1428</v>
      </c>
      <c r="D2096" s="1"/>
      <c r="E2096" s="1"/>
      <c r="F2096" s="1" t="s">
        <v>1499</v>
      </c>
      <c r="G2096" s="1">
        <v>8</v>
      </c>
      <c r="H2096" s="1" t="s">
        <v>19</v>
      </c>
      <c r="I2096" s="1" t="s">
        <v>1427</v>
      </c>
      <c r="J2096" s="1">
        <v>0.05</v>
      </c>
      <c r="K2096" s="1">
        <v>0.4</v>
      </c>
      <c r="L2096" s="49">
        <v>5</v>
      </c>
      <c r="M2096" s="50"/>
      <c r="N2096" s="1" t="e">
        <f>VLOOKUP(B2096,MICRO!E:L,8,0)</f>
        <v>#N/A</v>
      </c>
    </row>
    <row r="2097" spans="1:14" ht="20.25" x14ac:dyDescent="0.25">
      <c r="A2097" s="1">
        <v>92</v>
      </c>
      <c r="B2097" s="166"/>
      <c r="C2097" s="1" t="s">
        <v>1477</v>
      </c>
      <c r="D2097" s="1"/>
      <c r="E2097" s="1"/>
      <c r="F2097" s="1" t="s">
        <v>1500</v>
      </c>
      <c r="G2097" s="1">
        <v>16</v>
      </c>
      <c r="H2097" s="1" t="s">
        <v>19</v>
      </c>
      <c r="I2097" s="1" t="s">
        <v>431</v>
      </c>
      <c r="J2097" s="1">
        <v>0.05</v>
      </c>
      <c r="K2097" s="1">
        <v>0.8</v>
      </c>
      <c r="L2097" s="49">
        <v>5</v>
      </c>
      <c r="M2097" s="50"/>
      <c r="N2097" s="1" t="e">
        <f>VLOOKUP(B2097,MICRO!E:L,8,0)</f>
        <v>#N/A</v>
      </c>
    </row>
    <row r="2098" spans="1:14" ht="20.25" x14ac:dyDescent="0.25">
      <c r="A2098" s="1">
        <v>93</v>
      </c>
      <c r="B2098" s="166"/>
      <c r="C2098" s="1" t="s">
        <v>1416</v>
      </c>
      <c r="D2098" s="1"/>
      <c r="E2098" s="1"/>
      <c r="F2098" s="1" t="s">
        <v>1501</v>
      </c>
      <c r="G2098" s="1">
        <v>4</v>
      </c>
      <c r="H2098" s="1" t="s">
        <v>19</v>
      </c>
      <c r="I2098" s="1" t="s">
        <v>434</v>
      </c>
      <c r="J2098" s="1">
        <v>0.05</v>
      </c>
      <c r="K2098" s="1">
        <v>0.2</v>
      </c>
      <c r="L2098" s="49">
        <v>5</v>
      </c>
      <c r="M2098" s="50"/>
      <c r="N2098" s="1" t="e">
        <f>VLOOKUP(B2098,MICRO!E:L,8,0)</f>
        <v>#N/A</v>
      </c>
    </row>
    <row r="2099" spans="1:14" ht="20.25" x14ac:dyDescent="0.25">
      <c r="A2099" s="1">
        <v>94</v>
      </c>
      <c r="B2099" s="166"/>
      <c r="C2099" s="1" t="s">
        <v>1439</v>
      </c>
      <c r="D2099" s="1"/>
      <c r="E2099" s="1"/>
      <c r="F2099" s="1" t="s">
        <v>1502</v>
      </c>
      <c r="G2099" s="1">
        <v>6</v>
      </c>
      <c r="H2099" s="1" t="s">
        <v>19</v>
      </c>
      <c r="I2099" s="1" t="s">
        <v>1441</v>
      </c>
      <c r="J2099" s="1">
        <v>0.05</v>
      </c>
      <c r="K2099" s="1">
        <v>0.30000000000000004</v>
      </c>
      <c r="L2099" s="49">
        <v>5</v>
      </c>
      <c r="M2099" s="50"/>
      <c r="N2099" s="1" t="e">
        <f>VLOOKUP(B2099,MICRO!E:L,8,0)</f>
        <v>#N/A</v>
      </c>
    </row>
    <row r="2100" spans="1:14" ht="20.25" x14ac:dyDescent="0.25">
      <c r="A2100" s="1">
        <v>95</v>
      </c>
      <c r="B2100" s="166"/>
      <c r="C2100" s="1" t="s">
        <v>1467</v>
      </c>
      <c r="D2100" s="1"/>
      <c r="E2100" s="1"/>
      <c r="F2100" s="1" t="s">
        <v>1503</v>
      </c>
      <c r="G2100" s="1">
        <v>4</v>
      </c>
      <c r="H2100" s="1" t="s">
        <v>19</v>
      </c>
      <c r="I2100" s="1" t="s">
        <v>434</v>
      </c>
      <c r="J2100" s="1">
        <v>0.05</v>
      </c>
      <c r="K2100" s="1">
        <v>0.2</v>
      </c>
      <c r="L2100" s="49">
        <v>5</v>
      </c>
      <c r="M2100" s="50"/>
      <c r="N2100" s="1" t="e">
        <f>VLOOKUP(B2100,MICRO!E:L,8,0)</f>
        <v>#N/A</v>
      </c>
    </row>
    <row r="2101" spans="1:14" ht="20.25" x14ac:dyDescent="0.25">
      <c r="A2101" s="1">
        <v>96</v>
      </c>
      <c r="B2101" s="166"/>
      <c r="C2101" s="1" t="s">
        <v>1444</v>
      </c>
      <c r="D2101" s="1"/>
      <c r="E2101" s="1"/>
      <c r="F2101" s="1" t="s">
        <v>1504</v>
      </c>
      <c r="G2101" s="1">
        <v>8</v>
      </c>
      <c r="H2101" s="1" t="s">
        <v>19</v>
      </c>
      <c r="I2101" s="1" t="s">
        <v>434</v>
      </c>
      <c r="J2101" s="1">
        <v>0.05</v>
      </c>
      <c r="K2101" s="1">
        <v>0.4</v>
      </c>
      <c r="L2101" s="49">
        <v>5</v>
      </c>
      <c r="M2101" s="50"/>
      <c r="N2101" s="1" t="e">
        <f>VLOOKUP(B2101,MICRO!E:L,8,0)</f>
        <v>#N/A</v>
      </c>
    </row>
    <row r="2102" spans="1:14" ht="20.25" x14ac:dyDescent="0.25">
      <c r="A2102" s="1">
        <v>97</v>
      </c>
      <c r="B2102" s="166"/>
      <c r="C2102" s="1" t="s">
        <v>1425</v>
      </c>
      <c r="D2102" s="1"/>
      <c r="E2102" s="1"/>
      <c r="F2102" s="1" t="s">
        <v>1505</v>
      </c>
      <c r="G2102" s="1">
        <v>4</v>
      </c>
      <c r="H2102" s="1" t="s">
        <v>19</v>
      </c>
      <c r="I2102" s="1" t="s">
        <v>1427</v>
      </c>
      <c r="J2102" s="1">
        <v>0.05</v>
      </c>
      <c r="K2102" s="1">
        <v>0.2</v>
      </c>
      <c r="L2102" s="49">
        <v>5</v>
      </c>
      <c r="M2102" s="50"/>
      <c r="N2102" s="1" t="e">
        <f>VLOOKUP(B2102,MICRO!E:L,8,0)</f>
        <v>#N/A</v>
      </c>
    </row>
    <row r="2103" spans="1:14" ht="20.25" x14ac:dyDescent="0.25">
      <c r="A2103" s="1">
        <v>98</v>
      </c>
      <c r="B2103" s="166"/>
      <c r="C2103" s="1" t="s">
        <v>1506</v>
      </c>
      <c r="D2103" s="1"/>
      <c r="E2103" s="1"/>
      <c r="F2103" s="1" t="s">
        <v>1507</v>
      </c>
      <c r="G2103" s="1">
        <v>8</v>
      </c>
      <c r="H2103" s="1" t="s">
        <v>19</v>
      </c>
      <c r="I2103" s="1" t="s">
        <v>431</v>
      </c>
      <c r="J2103" s="1">
        <v>0.05</v>
      </c>
      <c r="K2103" s="1">
        <v>0.4</v>
      </c>
      <c r="L2103" s="49">
        <v>5</v>
      </c>
      <c r="M2103" s="50"/>
      <c r="N2103" s="1" t="e">
        <f>VLOOKUP(B2103,MICRO!E:L,8,0)</f>
        <v>#N/A</v>
      </c>
    </row>
    <row r="2104" spans="1:14" ht="20.25" x14ac:dyDescent="0.25">
      <c r="A2104" s="1">
        <v>99</v>
      </c>
      <c r="B2104" s="166"/>
      <c r="C2104" s="1" t="s">
        <v>1409</v>
      </c>
      <c r="D2104" s="1"/>
      <c r="E2104" s="1"/>
      <c r="F2104" s="1" t="s">
        <v>1508</v>
      </c>
      <c r="G2104" s="1">
        <v>8</v>
      </c>
      <c r="H2104" s="1" t="s">
        <v>19</v>
      </c>
      <c r="I2104" s="1" t="s">
        <v>1411</v>
      </c>
      <c r="J2104" s="1">
        <v>0.05</v>
      </c>
      <c r="K2104" s="1">
        <v>0.4</v>
      </c>
      <c r="L2104" s="49">
        <v>5</v>
      </c>
      <c r="M2104" s="50"/>
      <c r="N2104" s="1" t="e">
        <f>VLOOKUP(B2104,MICRO!E:L,8,0)</f>
        <v>#N/A</v>
      </c>
    </row>
    <row r="2105" spans="1:14" ht="20.25" x14ac:dyDescent="0.25">
      <c r="A2105" s="1">
        <v>100</v>
      </c>
      <c r="B2105" s="166"/>
      <c r="C2105" s="1" t="s">
        <v>1419</v>
      </c>
      <c r="D2105" s="1"/>
      <c r="E2105" s="1"/>
      <c r="F2105" s="1" t="s">
        <v>1509</v>
      </c>
      <c r="G2105" s="1">
        <v>8</v>
      </c>
      <c r="H2105" s="1" t="s">
        <v>19</v>
      </c>
      <c r="I2105" s="1" t="s">
        <v>435</v>
      </c>
      <c r="J2105" s="1">
        <v>0.05</v>
      </c>
      <c r="K2105" s="1">
        <v>0.4</v>
      </c>
      <c r="L2105" s="49">
        <v>5</v>
      </c>
      <c r="M2105" s="50"/>
      <c r="N2105" s="1" t="e">
        <f>VLOOKUP(B2105,MICRO!E:L,8,0)</f>
        <v>#N/A</v>
      </c>
    </row>
    <row r="2106" spans="1:14" ht="20.25" x14ac:dyDescent="0.25">
      <c r="A2106" s="1">
        <v>101</v>
      </c>
      <c r="B2106" s="166"/>
      <c r="C2106" s="1" t="s">
        <v>1423</v>
      </c>
      <c r="D2106" s="1"/>
      <c r="E2106" s="1"/>
      <c r="F2106" s="1" t="s">
        <v>1510</v>
      </c>
      <c r="G2106" s="1">
        <v>8</v>
      </c>
      <c r="H2106" s="1" t="s">
        <v>19</v>
      </c>
      <c r="I2106" s="1" t="s">
        <v>434</v>
      </c>
      <c r="J2106" s="1">
        <v>0.05</v>
      </c>
      <c r="K2106" s="1">
        <v>0.4</v>
      </c>
      <c r="L2106" s="49">
        <v>5</v>
      </c>
      <c r="M2106" s="50"/>
      <c r="N2106" s="1" t="e">
        <f>VLOOKUP(B2106,MICRO!E:L,8,0)</f>
        <v>#N/A</v>
      </c>
    </row>
    <row r="2107" spans="1:14" ht="20.25" x14ac:dyDescent="0.25">
      <c r="A2107" s="1">
        <v>102</v>
      </c>
      <c r="B2107" s="166"/>
      <c r="C2107" s="1" t="s">
        <v>1433</v>
      </c>
      <c r="D2107" s="1"/>
      <c r="E2107" s="1"/>
      <c r="F2107" s="1" t="s">
        <v>1511</v>
      </c>
      <c r="G2107" s="1">
        <v>8</v>
      </c>
      <c r="H2107" s="1" t="s">
        <v>19</v>
      </c>
      <c r="I2107" s="1" t="s">
        <v>432</v>
      </c>
      <c r="J2107" s="1">
        <v>0.05</v>
      </c>
      <c r="K2107" s="1">
        <v>0.4</v>
      </c>
      <c r="L2107" s="49">
        <v>5</v>
      </c>
      <c r="M2107" s="50"/>
      <c r="N2107" s="1" t="e">
        <f>VLOOKUP(B2107,MICRO!E:L,8,0)</f>
        <v>#N/A</v>
      </c>
    </row>
    <row r="2108" spans="1:14" ht="20.25" x14ac:dyDescent="0.25">
      <c r="A2108" s="1">
        <v>103</v>
      </c>
      <c r="B2108" s="166"/>
      <c r="C2108" s="1" t="s">
        <v>1414</v>
      </c>
      <c r="D2108" s="1"/>
      <c r="E2108" s="1"/>
      <c r="F2108" s="1" t="s">
        <v>1512</v>
      </c>
      <c r="G2108" s="1">
        <v>8</v>
      </c>
      <c r="H2108" s="1" t="s">
        <v>19</v>
      </c>
      <c r="I2108" s="1" t="s">
        <v>433</v>
      </c>
      <c r="J2108" s="1">
        <v>0.05</v>
      </c>
      <c r="K2108" s="1">
        <v>0.4</v>
      </c>
      <c r="L2108" s="49">
        <v>5</v>
      </c>
      <c r="M2108" s="50"/>
      <c r="N2108" s="1" t="e">
        <f>VLOOKUP(B2108,MICRO!E:L,8,0)</f>
        <v>#N/A</v>
      </c>
    </row>
    <row r="2109" spans="1:14" ht="20.25" x14ac:dyDescent="0.25">
      <c r="A2109" s="1">
        <v>104</v>
      </c>
      <c r="B2109" s="166"/>
      <c r="C2109" s="1" t="s">
        <v>1470</v>
      </c>
      <c r="D2109" s="1"/>
      <c r="E2109" s="1"/>
      <c r="F2109" s="1" t="s">
        <v>1513</v>
      </c>
      <c r="G2109" s="1">
        <v>16</v>
      </c>
      <c r="H2109" s="1" t="s">
        <v>19</v>
      </c>
      <c r="I2109" s="1" t="s">
        <v>433</v>
      </c>
      <c r="J2109" s="1">
        <v>0.05</v>
      </c>
      <c r="K2109" s="1">
        <v>0.8</v>
      </c>
      <c r="L2109" s="49">
        <v>5</v>
      </c>
      <c r="M2109" s="50"/>
      <c r="N2109" s="1" t="e">
        <f>VLOOKUP(B2109,MICRO!E:L,8,0)</f>
        <v>#N/A</v>
      </c>
    </row>
    <row r="2110" spans="1:14" ht="20.25" x14ac:dyDescent="0.25">
      <c r="A2110" s="1">
        <v>105</v>
      </c>
      <c r="B2110" s="166"/>
      <c r="C2110" s="1" t="s">
        <v>1470</v>
      </c>
      <c r="D2110" s="1"/>
      <c r="E2110" s="1"/>
      <c r="F2110" s="1" t="s">
        <v>1514</v>
      </c>
      <c r="G2110" s="1">
        <v>60</v>
      </c>
      <c r="H2110" s="1" t="s">
        <v>19</v>
      </c>
      <c r="I2110" s="1" t="s">
        <v>433</v>
      </c>
      <c r="J2110" s="1">
        <v>0.05</v>
      </c>
      <c r="K2110" s="1">
        <v>3</v>
      </c>
      <c r="L2110" s="49">
        <v>5</v>
      </c>
      <c r="M2110" s="50"/>
      <c r="N2110" s="1" t="e">
        <f>VLOOKUP(B2110,MICRO!E:L,8,0)</f>
        <v>#N/A</v>
      </c>
    </row>
    <row r="2111" spans="1:14" ht="20.25" x14ac:dyDescent="0.25">
      <c r="A2111" s="1">
        <v>106</v>
      </c>
      <c r="B2111" s="166"/>
      <c r="C2111" s="1" t="s">
        <v>1421</v>
      </c>
      <c r="D2111" s="1"/>
      <c r="E2111" s="1"/>
      <c r="F2111" s="1" t="s">
        <v>1515</v>
      </c>
      <c r="G2111" s="1">
        <v>4</v>
      </c>
      <c r="H2111" s="1" t="s">
        <v>19</v>
      </c>
      <c r="I2111" s="1" t="s">
        <v>431</v>
      </c>
      <c r="J2111" s="1">
        <v>0.03</v>
      </c>
      <c r="K2111" s="1">
        <v>0.12</v>
      </c>
      <c r="L2111" s="49">
        <v>5</v>
      </c>
      <c r="M2111" s="50"/>
      <c r="N2111" s="1" t="e">
        <f>VLOOKUP(B2111,MICRO!E:L,8,0)</f>
        <v>#N/A</v>
      </c>
    </row>
    <row r="2112" spans="1:14" ht="20.25" x14ac:dyDescent="0.25">
      <c r="A2112" s="1">
        <v>107</v>
      </c>
      <c r="B2112" s="166"/>
      <c r="C2112" s="1" t="s">
        <v>1409</v>
      </c>
      <c r="D2112" s="1"/>
      <c r="E2112" s="1"/>
      <c r="F2112" s="1" t="s">
        <v>1516</v>
      </c>
      <c r="G2112" s="1">
        <v>4</v>
      </c>
      <c r="H2112" s="1" t="s">
        <v>19</v>
      </c>
      <c r="I2112" s="1" t="s">
        <v>1411</v>
      </c>
      <c r="J2112" s="1">
        <v>0.03</v>
      </c>
      <c r="K2112" s="1">
        <v>0.12</v>
      </c>
      <c r="L2112" s="49">
        <v>5</v>
      </c>
      <c r="M2112" s="50"/>
      <c r="N2112" s="1" t="e">
        <f>VLOOKUP(B2112,MICRO!E:L,8,0)</f>
        <v>#N/A</v>
      </c>
    </row>
    <row r="2113" spans="1:14" ht="20.25" x14ac:dyDescent="0.25">
      <c r="A2113" s="1">
        <v>108</v>
      </c>
      <c r="B2113" s="166"/>
      <c r="C2113" s="1" t="s">
        <v>1419</v>
      </c>
      <c r="D2113" s="1"/>
      <c r="E2113" s="1"/>
      <c r="F2113" s="1" t="s">
        <v>1517</v>
      </c>
      <c r="G2113" s="1">
        <v>4</v>
      </c>
      <c r="H2113" s="1" t="s">
        <v>19</v>
      </c>
      <c r="I2113" s="1" t="s">
        <v>435</v>
      </c>
      <c r="J2113" s="1">
        <v>0.03</v>
      </c>
      <c r="K2113" s="1">
        <v>0.12</v>
      </c>
      <c r="L2113" s="49">
        <v>5</v>
      </c>
      <c r="M2113" s="50"/>
      <c r="N2113" s="1" t="e">
        <f>VLOOKUP(B2113,MICRO!E:L,8,0)</f>
        <v>#N/A</v>
      </c>
    </row>
    <row r="2114" spans="1:14" ht="20.25" x14ac:dyDescent="0.25">
      <c r="A2114" s="1">
        <v>109</v>
      </c>
      <c r="B2114" s="166"/>
      <c r="C2114" s="1" t="s">
        <v>1423</v>
      </c>
      <c r="D2114" s="1"/>
      <c r="E2114" s="1"/>
      <c r="F2114" s="1" t="s">
        <v>1518</v>
      </c>
      <c r="G2114" s="1">
        <v>4</v>
      </c>
      <c r="H2114" s="1" t="s">
        <v>19</v>
      </c>
      <c r="I2114" s="1" t="s">
        <v>434</v>
      </c>
      <c r="J2114" s="1">
        <v>0.03</v>
      </c>
      <c r="K2114" s="1">
        <v>0.12</v>
      </c>
      <c r="L2114" s="49">
        <v>5</v>
      </c>
      <c r="M2114" s="50"/>
      <c r="N2114" s="1" t="e">
        <f>VLOOKUP(B2114,MICRO!E:L,8,0)</f>
        <v>#N/A</v>
      </c>
    </row>
    <row r="2115" spans="1:14" ht="20.25" x14ac:dyDescent="0.25">
      <c r="A2115" s="1">
        <v>110</v>
      </c>
      <c r="B2115" s="166"/>
      <c r="C2115" s="1" t="s">
        <v>1470</v>
      </c>
      <c r="D2115" s="1"/>
      <c r="E2115" s="1"/>
      <c r="F2115" s="1" t="s">
        <v>1519</v>
      </c>
      <c r="G2115" s="1">
        <v>16</v>
      </c>
      <c r="H2115" s="1" t="s">
        <v>19</v>
      </c>
      <c r="I2115" s="1" t="s">
        <v>433</v>
      </c>
      <c r="J2115" s="1">
        <v>0.03</v>
      </c>
      <c r="K2115" s="1">
        <v>0.48</v>
      </c>
      <c r="L2115" s="49">
        <v>5</v>
      </c>
      <c r="M2115" s="50"/>
      <c r="N2115" s="1" t="e">
        <f>VLOOKUP(B2115,MICRO!E:L,8,0)</f>
        <v>#N/A</v>
      </c>
    </row>
    <row r="2116" spans="1:14" ht="20.25" x14ac:dyDescent="0.25">
      <c r="A2116" s="1">
        <v>111</v>
      </c>
      <c r="B2116" s="166"/>
      <c r="C2116" s="1" t="s">
        <v>1416</v>
      </c>
      <c r="D2116" s="1"/>
      <c r="E2116" s="1"/>
      <c r="F2116" s="1" t="s">
        <v>1520</v>
      </c>
      <c r="G2116" s="1">
        <v>12</v>
      </c>
      <c r="H2116" s="1" t="s">
        <v>19</v>
      </c>
      <c r="I2116" s="1" t="s">
        <v>434</v>
      </c>
      <c r="J2116" s="1">
        <v>0.03</v>
      </c>
      <c r="K2116" s="1">
        <v>0.36</v>
      </c>
      <c r="L2116" s="49">
        <v>5</v>
      </c>
      <c r="M2116" s="50"/>
      <c r="N2116" s="1" t="e">
        <f>VLOOKUP(B2116,MICRO!E:L,8,0)</f>
        <v>#N/A</v>
      </c>
    </row>
    <row r="2117" spans="1:14" ht="20.25" x14ac:dyDescent="0.25">
      <c r="A2117" s="1">
        <v>112</v>
      </c>
      <c r="B2117" s="166"/>
      <c r="C2117" s="1" t="s">
        <v>1467</v>
      </c>
      <c r="D2117" s="1"/>
      <c r="E2117" s="1"/>
      <c r="F2117" s="1" t="s">
        <v>1521</v>
      </c>
      <c r="G2117" s="1">
        <v>14</v>
      </c>
      <c r="H2117" s="1" t="s">
        <v>19</v>
      </c>
      <c r="I2117" s="1" t="s">
        <v>434</v>
      </c>
      <c r="J2117" s="1">
        <v>0.03</v>
      </c>
      <c r="K2117" s="1">
        <v>0.42</v>
      </c>
      <c r="L2117" s="49">
        <v>5</v>
      </c>
      <c r="M2117" s="50"/>
      <c r="N2117" s="1" t="e">
        <f>VLOOKUP(B2117,MICRO!E:L,8,0)</f>
        <v>#N/A</v>
      </c>
    </row>
    <row r="2118" spans="1:14" ht="20.25" x14ac:dyDescent="0.25">
      <c r="A2118" s="1">
        <v>113</v>
      </c>
      <c r="B2118" s="166"/>
      <c r="C2118" s="1" t="s">
        <v>1444</v>
      </c>
      <c r="D2118" s="1"/>
      <c r="E2118" s="1"/>
      <c r="F2118" s="1" t="s">
        <v>1522</v>
      </c>
      <c r="G2118" s="1">
        <v>16</v>
      </c>
      <c r="H2118" s="1" t="s">
        <v>19</v>
      </c>
      <c r="I2118" s="1" t="s">
        <v>434</v>
      </c>
      <c r="J2118" s="1">
        <v>0.03</v>
      </c>
      <c r="K2118" s="1">
        <v>0.48</v>
      </c>
      <c r="L2118" s="49">
        <v>5</v>
      </c>
      <c r="M2118" s="50"/>
      <c r="N2118" s="1" t="e">
        <f>VLOOKUP(B2118,MICRO!E:L,8,0)</f>
        <v>#N/A</v>
      </c>
    </row>
    <row r="2119" spans="1:14" ht="20.25" x14ac:dyDescent="0.25">
      <c r="A2119" s="1">
        <v>114</v>
      </c>
      <c r="B2119" s="166"/>
      <c r="C2119" s="1" t="s">
        <v>1311</v>
      </c>
      <c r="D2119" s="1"/>
      <c r="E2119" s="1"/>
      <c r="F2119" s="1" t="s">
        <v>1523</v>
      </c>
      <c r="G2119" s="1">
        <v>28</v>
      </c>
      <c r="H2119" s="1" t="s">
        <v>19</v>
      </c>
      <c r="I2119" s="1" t="s">
        <v>435</v>
      </c>
      <c r="J2119" s="1">
        <v>0.03</v>
      </c>
      <c r="K2119" s="1">
        <v>0.84</v>
      </c>
      <c r="L2119" s="49">
        <v>5</v>
      </c>
      <c r="M2119" s="50"/>
      <c r="N2119" s="1" t="e">
        <f>VLOOKUP(B2119,MICRO!E:L,8,0)</f>
        <v>#N/A</v>
      </c>
    </row>
    <row r="2120" spans="1:14" ht="20.25" x14ac:dyDescent="0.25">
      <c r="A2120" s="1">
        <v>115</v>
      </c>
      <c r="B2120" s="166"/>
      <c r="C2120" s="1" t="s">
        <v>1524</v>
      </c>
      <c r="D2120" s="1"/>
      <c r="E2120" s="1"/>
      <c r="F2120" s="1" t="s">
        <v>1525</v>
      </c>
      <c r="G2120" s="1">
        <v>14</v>
      </c>
      <c r="H2120" s="1" t="s">
        <v>19</v>
      </c>
      <c r="I2120" s="1" t="s">
        <v>1482</v>
      </c>
      <c r="J2120" s="1">
        <v>0.03</v>
      </c>
      <c r="K2120" s="1">
        <v>0.42</v>
      </c>
      <c r="L2120" s="49">
        <v>5</v>
      </c>
      <c r="M2120" s="50"/>
      <c r="N2120" s="1" t="e">
        <f>VLOOKUP(B2120,MICRO!E:L,8,0)</f>
        <v>#N/A</v>
      </c>
    </row>
    <row r="2121" spans="1:14" ht="20.25" x14ac:dyDescent="0.25">
      <c r="A2121" s="1">
        <v>116</v>
      </c>
      <c r="B2121" s="166"/>
      <c r="C2121" s="1" t="s">
        <v>1483</v>
      </c>
      <c r="D2121" s="1"/>
      <c r="E2121" s="1"/>
      <c r="F2121" s="1" t="s">
        <v>1526</v>
      </c>
      <c r="G2121" s="1">
        <v>14</v>
      </c>
      <c r="H2121" s="1" t="s">
        <v>19</v>
      </c>
      <c r="I2121" s="1" t="s">
        <v>1427</v>
      </c>
      <c r="J2121" s="1">
        <v>0.03</v>
      </c>
      <c r="K2121" s="1">
        <v>0.42</v>
      </c>
      <c r="L2121" s="49">
        <v>5</v>
      </c>
      <c r="M2121" s="50"/>
      <c r="N2121" s="1" t="e">
        <f>VLOOKUP(B2121,MICRO!E:L,8,0)</f>
        <v>#N/A</v>
      </c>
    </row>
    <row r="2122" spans="1:14" ht="20.25" x14ac:dyDescent="0.25">
      <c r="A2122" s="1">
        <v>117</v>
      </c>
      <c r="B2122" s="166"/>
      <c r="C2122" s="1" t="s">
        <v>1428</v>
      </c>
      <c r="D2122" s="1"/>
      <c r="E2122" s="1"/>
      <c r="F2122" s="1" t="s">
        <v>1527</v>
      </c>
      <c r="G2122" s="1">
        <v>16</v>
      </c>
      <c r="H2122" s="1" t="s">
        <v>19</v>
      </c>
      <c r="I2122" s="1" t="s">
        <v>1427</v>
      </c>
      <c r="J2122" s="1">
        <v>0.03</v>
      </c>
      <c r="K2122" s="1">
        <v>0.48</v>
      </c>
      <c r="L2122" s="49">
        <v>5</v>
      </c>
      <c r="M2122" s="50"/>
      <c r="N2122" s="1" t="e">
        <f>VLOOKUP(B2122,MICRO!E:L,8,0)</f>
        <v>#N/A</v>
      </c>
    </row>
    <row r="2123" spans="1:14" ht="20.25" x14ac:dyDescent="0.25">
      <c r="A2123" s="1">
        <v>118</v>
      </c>
      <c r="B2123" s="166"/>
      <c r="C2123" s="1" t="s">
        <v>1477</v>
      </c>
      <c r="D2123" s="1"/>
      <c r="E2123" s="1"/>
      <c r="F2123" s="1" t="s">
        <v>1528</v>
      </c>
      <c r="G2123" s="1">
        <v>36</v>
      </c>
      <c r="H2123" s="1" t="s">
        <v>19</v>
      </c>
      <c r="I2123" s="1" t="s">
        <v>431</v>
      </c>
      <c r="J2123" s="1">
        <v>0.03</v>
      </c>
      <c r="K2123" s="1">
        <v>1.08</v>
      </c>
      <c r="L2123" s="49">
        <v>5</v>
      </c>
      <c r="M2123" s="50"/>
      <c r="N2123" s="1" t="e">
        <f>VLOOKUP(B2123,MICRO!E:L,8,0)</f>
        <v>#N/A</v>
      </c>
    </row>
    <row r="2124" spans="1:14" ht="20.25" x14ac:dyDescent="0.25">
      <c r="A2124" s="1">
        <v>119</v>
      </c>
      <c r="B2124" s="166"/>
      <c r="C2124" s="1" t="s">
        <v>1430</v>
      </c>
      <c r="D2124" s="1"/>
      <c r="E2124" s="1"/>
      <c r="F2124" s="1" t="s">
        <v>1529</v>
      </c>
      <c r="G2124" s="1">
        <v>28</v>
      </c>
      <c r="H2124" s="1" t="s">
        <v>19</v>
      </c>
      <c r="I2124" s="1" t="s">
        <v>431</v>
      </c>
      <c r="J2124" s="1">
        <v>0.03</v>
      </c>
      <c r="K2124" s="1">
        <v>0.84</v>
      </c>
      <c r="L2124" s="49">
        <v>5</v>
      </c>
      <c r="M2124" s="50"/>
      <c r="N2124" s="1" t="e">
        <f>VLOOKUP(B2124,MICRO!E:L,8,0)</f>
        <v>#N/A</v>
      </c>
    </row>
    <row r="2125" spans="1:14" ht="20.25" x14ac:dyDescent="0.25">
      <c r="A2125" s="1">
        <v>120</v>
      </c>
      <c r="B2125" s="166"/>
      <c r="C2125" s="1" t="s">
        <v>1229</v>
      </c>
      <c r="D2125" s="1"/>
      <c r="E2125" s="1"/>
      <c r="F2125" s="1" t="s">
        <v>1530</v>
      </c>
      <c r="G2125" s="1">
        <v>44</v>
      </c>
      <c r="H2125" s="1" t="s">
        <v>19</v>
      </c>
      <c r="I2125" s="1" t="s">
        <v>431</v>
      </c>
      <c r="J2125" s="1">
        <v>0.03</v>
      </c>
      <c r="K2125" s="1">
        <v>1.3199999999999998</v>
      </c>
      <c r="L2125" s="49">
        <v>5</v>
      </c>
      <c r="M2125" s="50"/>
      <c r="N2125" s="1" t="e">
        <f>VLOOKUP(B2125,MICRO!E:L,8,0)</f>
        <v>#N/A</v>
      </c>
    </row>
    <row r="2126" spans="1:14" ht="20.25" x14ac:dyDescent="0.25">
      <c r="A2126" s="1">
        <v>121</v>
      </c>
      <c r="B2126" s="166"/>
      <c r="C2126" s="1" t="s">
        <v>1433</v>
      </c>
      <c r="D2126" s="1"/>
      <c r="E2126" s="1"/>
      <c r="F2126" s="1" t="s">
        <v>1531</v>
      </c>
      <c r="G2126" s="1">
        <v>10</v>
      </c>
      <c r="H2126" s="1" t="s">
        <v>19</v>
      </c>
      <c r="I2126" s="1" t="s">
        <v>432</v>
      </c>
      <c r="J2126" s="1">
        <v>0.03</v>
      </c>
      <c r="K2126" s="1">
        <v>0.3</v>
      </c>
      <c r="L2126" s="49">
        <v>5</v>
      </c>
      <c r="M2126" s="50"/>
      <c r="N2126" s="1" t="e">
        <f>VLOOKUP(B2126,MICRO!E:L,8,0)</f>
        <v>#N/A</v>
      </c>
    </row>
    <row r="2127" spans="1:14" ht="20.25" x14ac:dyDescent="0.25">
      <c r="A2127" s="1">
        <v>122</v>
      </c>
      <c r="B2127" s="166"/>
      <c r="C2127" s="1" t="s">
        <v>1414</v>
      </c>
      <c r="D2127" s="1"/>
      <c r="E2127" s="1"/>
      <c r="F2127" s="1" t="s">
        <v>1532</v>
      </c>
      <c r="G2127" s="1">
        <v>16</v>
      </c>
      <c r="H2127" s="1" t="s">
        <v>19</v>
      </c>
      <c r="I2127" s="1" t="s">
        <v>433</v>
      </c>
      <c r="J2127" s="1">
        <v>0.03</v>
      </c>
      <c r="K2127" s="1">
        <v>0.48</v>
      </c>
      <c r="L2127" s="49">
        <v>5</v>
      </c>
      <c r="M2127" s="50"/>
      <c r="N2127" s="1" t="e">
        <f>VLOOKUP(B2127,MICRO!E:L,8,0)</f>
        <v>#N/A</v>
      </c>
    </row>
    <row r="2128" spans="1:14" ht="20.25" x14ac:dyDescent="0.25">
      <c r="A2128" s="1">
        <v>123</v>
      </c>
      <c r="B2128" s="166"/>
      <c r="C2128" s="1" t="s">
        <v>1435</v>
      </c>
      <c r="D2128" s="1"/>
      <c r="E2128" s="1"/>
      <c r="F2128" s="1" t="s">
        <v>1533</v>
      </c>
      <c r="G2128" s="1">
        <v>32</v>
      </c>
      <c r="H2128" s="1" t="s">
        <v>19</v>
      </c>
      <c r="I2128" s="1" t="s">
        <v>434</v>
      </c>
      <c r="J2128" s="1">
        <v>0.03</v>
      </c>
      <c r="K2128" s="1">
        <v>0.96</v>
      </c>
      <c r="L2128" s="49">
        <v>5</v>
      </c>
      <c r="M2128" s="50"/>
      <c r="N2128" s="1" t="e">
        <f>VLOOKUP(B2128,MICRO!E:L,8,0)</f>
        <v>#N/A</v>
      </c>
    </row>
    <row r="2129" spans="1:14" ht="20.25" x14ac:dyDescent="0.25">
      <c r="A2129" s="1">
        <v>124</v>
      </c>
      <c r="B2129" s="166"/>
      <c r="C2129" s="1" t="s">
        <v>1225</v>
      </c>
      <c r="D2129" s="1"/>
      <c r="E2129" s="1"/>
      <c r="F2129" s="1" t="s">
        <v>1534</v>
      </c>
      <c r="G2129" s="1">
        <v>16</v>
      </c>
      <c r="H2129" s="1" t="s">
        <v>19</v>
      </c>
      <c r="I2129" s="1" t="s">
        <v>432</v>
      </c>
      <c r="J2129" s="1">
        <v>0.03</v>
      </c>
      <c r="K2129" s="1">
        <v>0.48</v>
      </c>
      <c r="L2129" s="49">
        <v>5</v>
      </c>
      <c r="M2129" s="50"/>
      <c r="N2129" s="1" t="e">
        <f>VLOOKUP(B2129,MICRO!E:L,8,0)</f>
        <v>#N/A</v>
      </c>
    </row>
    <row r="2130" spans="1:14" ht="20.25" x14ac:dyDescent="0.25">
      <c r="A2130" s="1">
        <v>125</v>
      </c>
      <c r="B2130" s="166"/>
      <c r="C2130" s="1" t="s">
        <v>1535</v>
      </c>
      <c r="D2130" s="1"/>
      <c r="E2130" s="1"/>
      <c r="F2130" s="1" t="s">
        <v>1536</v>
      </c>
      <c r="G2130" s="1">
        <v>16</v>
      </c>
      <c r="H2130" s="1" t="s">
        <v>19</v>
      </c>
      <c r="I2130" s="1" t="s">
        <v>433</v>
      </c>
      <c r="J2130" s="1">
        <v>0.03</v>
      </c>
      <c r="K2130" s="1">
        <v>0.48</v>
      </c>
      <c r="L2130" s="49">
        <v>5</v>
      </c>
      <c r="M2130" s="50"/>
      <c r="N2130" s="1" t="e">
        <f>VLOOKUP(B2130,MICRO!E:L,8,0)</f>
        <v>#N/A</v>
      </c>
    </row>
    <row r="2131" spans="1:14" ht="20.25" x14ac:dyDescent="0.25">
      <c r="A2131" s="1">
        <v>126</v>
      </c>
      <c r="B2131" s="166"/>
      <c r="C2131" s="1" t="s">
        <v>1439</v>
      </c>
      <c r="D2131" s="1"/>
      <c r="E2131" s="1"/>
      <c r="F2131" s="1" t="s">
        <v>1537</v>
      </c>
      <c r="G2131" s="1">
        <v>16</v>
      </c>
      <c r="H2131" s="1" t="s">
        <v>19</v>
      </c>
      <c r="I2131" s="1" t="s">
        <v>1441</v>
      </c>
      <c r="J2131" s="1">
        <v>0.03</v>
      </c>
      <c r="K2131" s="1">
        <v>0.48</v>
      </c>
      <c r="L2131" s="49">
        <v>5</v>
      </c>
      <c r="M2131" s="50"/>
      <c r="N2131" s="1" t="e">
        <f>VLOOKUP(B2131,MICRO!E:L,8,0)</f>
        <v>#N/A</v>
      </c>
    </row>
    <row r="2132" spans="1:14" ht="20.25" x14ac:dyDescent="0.25">
      <c r="A2132" s="1">
        <v>127</v>
      </c>
      <c r="B2132" s="166"/>
      <c r="C2132" s="1" t="s">
        <v>1444</v>
      </c>
      <c r="D2132" s="1"/>
      <c r="E2132" s="1"/>
      <c r="F2132" s="1" t="s">
        <v>1538</v>
      </c>
      <c r="G2132" s="1">
        <v>7</v>
      </c>
      <c r="H2132" s="1" t="s">
        <v>19</v>
      </c>
      <c r="I2132" s="1" t="s">
        <v>434</v>
      </c>
      <c r="J2132" s="1">
        <v>0.03</v>
      </c>
      <c r="K2132" s="1">
        <v>0.21</v>
      </c>
      <c r="L2132" s="49">
        <v>5</v>
      </c>
      <c r="M2132" s="50"/>
      <c r="N2132" s="1" t="e">
        <f>VLOOKUP(B2132,MICRO!E:L,8,0)</f>
        <v>#N/A</v>
      </c>
    </row>
    <row r="2133" spans="1:14" ht="20.25" x14ac:dyDescent="0.25">
      <c r="A2133" s="1">
        <v>128</v>
      </c>
      <c r="B2133" s="166"/>
      <c r="C2133" s="1" t="s">
        <v>1475</v>
      </c>
      <c r="D2133" s="1"/>
      <c r="E2133" s="1"/>
      <c r="F2133" s="1" t="s">
        <v>1539</v>
      </c>
      <c r="G2133" s="1">
        <v>20</v>
      </c>
      <c r="H2133" s="1" t="s">
        <v>19</v>
      </c>
      <c r="I2133" s="1" t="s">
        <v>435</v>
      </c>
      <c r="J2133" s="1">
        <v>0.03</v>
      </c>
      <c r="K2133" s="1">
        <v>0.6</v>
      </c>
      <c r="L2133" s="49">
        <v>5</v>
      </c>
      <c r="M2133" s="50"/>
      <c r="N2133" s="1" t="e">
        <f>VLOOKUP(B2133,MICRO!E:L,8,0)</f>
        <v>#N/A</v>
      </c>
    </row>
    <row r="2134" spans="1:14" ht="20.25" x14ac:dyDescent="0.25">
      <c r="A2134" s="1">
        <v>129</v>
      </c>
      <c r="B2134" s="166"/>
      <c r="C2134" s="1" t="s">
        <v>1446</v>
      </c>
      <c r="D2134" s="1"/>
      <c r="E2134" s="1"/>
      <c r="F2134" s="1" t="s">
        <v>1540</v>
      </c>
      <c r="G2134" s="1">
        <v>32</v>
      </c>
      <c r="H2134" s="1" t="s">
        <v>19</v>
      </c>
      <c r="I2134" s="1" t="s">
        <v>434</v>
      </c>
      <c r="J2134" s="1">
        <v>0.03</v>
      </c>
      <c r="K2134" s="1">
        <v>0.96</v>
      </c>
      <c r="L2134" s="49">
        <v>5</v>
      </c>
      <c r="M2134" s="50"/>
      <c r="N2134" s="1" t="e">
        <f>VLOOKUP(B2134,MICRO!E:L,8,0)</f>
        <v>#N/A</v>
      </c>
    </row>
    <row r="2135" spans="1:14" ht="20.25" x14ac:dyDescent="0.25">
      <c r="A2135" s="1">
        <v>130</v>
      </c>
      <c r="B2135" s="166"/>
      <c r="C2135" s="1" t="s">
        <v>1448</v>
      </c>
      <c r="D2135" s="1"/>
      <c r="E2135" s="1"/>
      <c r="F2135" s="1" t="s">
        <v>1541</v>
      </c>
      <c r="G2135" s="1">
        <v>24</v>
      </c>
      <c r="H2135" s="1" t="s">
        <v>19</v>
      </c>
      <c r="I2135" s="1" t="s">
        <v>434</v>
      </c>
      <c r="J2135" s="1">
        <v>0.03</v>
      </c>
      <c r="K2135" s="1">
        <v>0.72</v>
      </c>
      <c r="L2135" s="49">
        <v>5</v>
      </c>
      <c r="M2135" s="50"/>
      <c r="N2135" s="1" t="e">
        <f>VLOOKUP(B2135,MICRO!E:L,8,0)</f>
        <v>#N/A</v>
      </c>
    </row>
    <row r="2136" spans="1:14" ht="20.25" x14ac:dyDescent="0.25">
      <c r="A2136" s="1">
        <v>131</v>
      </c>
      <c r="B2136" s="166"/>
      <c r="C2136" s="1" t="s">
        <v>1317</v>
      </c>
      <c r="D2136" s="1"/>
      <c r="E2136" s="1"/>
      <c r="F2136" s="1" t="s">
        <v>1542</v>
      </c>
      <c r="G2136" s="1">
        <v>24</v>
      </c>
      <c r="H2136" s="1" t="s">
        <v>19</v>
      </c>
      <c r="I2136" s="1" t="s">
        <v>434</v>
      </c>
      <c r="J2136" s="1">
        <v>0.03</v>
      </c>
      <c r="K2136" s="1">
        <v>0.72</v>
      </c>
      <c r="L2136" s="49">
        <v>5</v>
      </c>
      <c r="M2136" s="50"/>
      <c r="N2136" s="1" t="e">
        <f>VLOOKUP(B2136,MICRO!E:L,8,0)</f>
        <v>#N/A</v>
      </c>
    </row>
    <row r="2137" spans="1:14" ht="20.25" x14ac:dyDescent="0.25">
      <c r="A2137" s="1">
        <v>132</v>
      </c>
      <c r="B2137" s="166"/>
      <c r="C2137" s="1" t="s">
        <v>1452</v>
      </c>
      <c r="D2137" s="1"/>
      <c r="E2137" s="1"/>
      <c r="F2137" s="1" t="s">
        <v>1543</v>
      </c>
      <c r="G2137" s="1">
        <v>12</v>
      </c>
      <c r="H2137" s="1" t="s">
        <v>19</v>
      </c>
      <c r="I2137" s="1" t="s">
        <v>435</v>
      </c>
      <c r="J2137" s="1">
        <v>0.03</v>
      </c>
      <c r="K2137" s="1">
        <v>0.36</v>
      </c>
      <c r="L2137" s="49">
        <v>5</v>
      </c>
      <c r="M2137" s="50"/>
      <c r="N2137" s="1" t="e">
        <f>VLOOKUP(B2137,MICRO!E:L,8,0)</f>
        <v>#N/A</v>
      </c>
    </row>
    <row r="2138" spans="1:14" ht="20.25" x14ac:dyDescent="0.25">
      <c r="A2138" s="1">
        <v>133</v>
      </c>
      <c r="B2138" s="166"/>
      <c r="C2138" s="1" t="s">
        <v>1444</v>
      </c>
      <c r="D2138" s="1"/>
      <c r="E2138" s="1"/>
      <c r="F2138" s="1" t="s">
        <v>1544</v>
      </c>
      <c r="G2138" s="1">
        <v>16</v>
      </c>
      <c r="H2138" s="1" t="s">
        <v>19</v>
      </c>
      <c r="I2138" s="1" t="s">
        <v>434</v>
      </c>
      <c r="J2138" s="1">
        <v>0.03</v>
      </c>
      <c r="K2138" s="1">
        <v>0.48</v>
      </c>
      <c r="L2138" s="49">
        <v>5</v>
      </c>
      <c r="M2138" s="50"/>
      <c r="N2138" s="1" t="e">
        <f>VLOOKUP(B2138,MICRO!E:L,8,0)</f>
        <v>#N/A</v>
      </c>
    </row>
    <row r="2139" spans="1:14" ht="20.25" x14ac:dyDescent="0.25">
      <c r="A2139" s="1">
        <v>134</v>
      </c>
      <c r="B2139" s="166"/>
      <c r="C2139" s="1" t="s">
        <v>1421</v>
      </c>
      <c r="D2139" s="1"/>
      <c r="E2139" s="1"/>
      <c r="F2139" s="1" t="s">
        <v>1545</v>
      </c>
      <c r="G2139" s="1">
        <v>8</v>
      </c>
      <c r="H2139" s="1" t="s">
        <v>19</v>
      </c>
      <c r="I2139" s="1" t="s">
        <v>431</v>
      </c>
      <c r="J2139" s="1">
        <v>0.03</v>
      </c>
      <c r="K2139" s="1">
        <v>0.24</v>
      </c>
      <c r="L2139" s="49">
        <v>5</v>
      </c>
      <c r="M2139" s="50"/>
      <c r="N2139" s="1" t="e">
        <f>VLOOKUP(B2139,MICRO!E:L,8,0)</f>
        <v>#N/A</v>
      </c>
    </row>
    <row r="2140" spans="1:14" ht="20.25" x14ac:dyDescent="0.25">
      <c r="A2140" s="1">
        <v>135</v>
      </c>
      <c r="B2140" s="166"/>
      <c r="C2140" s="1" t="s">
        <v>1409</v>
      </c>
      <c r="D2140" s="1"/>
      <c r="E2140" s="1"/>
      <c r="F2140" s="1" t="s">
        <v>1546</v>
      </c>
      <c r="G2140" s="1">
        <v>8</v>
      </c>
      <c r="H2140" s="1" t="s">
        <v>19</v>
      </c>
      <c r="I2140" s="1" t="s">
        <v>1411</v>
      </c>
      <c r="J2140" s="1">
        <v>0.03</v>
      </c>
      <c r="K2140" s="1">
        <v>0.24</v>
      </c>
      <c r="L2140" s="49">
        <v>5</v>
      </c>
      <c r="M2140" s="50"/>
      <c r="N2140" s="1" t="e">
        <f>VLOOKUP(B2140,MICRO!E:L,8,0)</f>
        <v>#N/A</v>
      </c>
    </row>
    <row r="2141" spans="1:14" ht="20.25" x14ac:dyDescent="0.25">
      <c r="A2141" s="1">
        <v>136</v>
      </c>
      <c r="B2141" s="166"/>
      <c r="C2141" s="1" t="s">
        <v>1419</v>
      </c>
      <c r="D2141" s="1"/>
      <c r="E2141" s="1"/>
      <c r="F2141" s="1" t="s">
        <v>1547</v>
      </c>
      <c r="G2141" s="1">
        <v>12</v>
      </c>
      <c r="H2141" s="1" t="s">
        <v>19</v>
      </c>
      <c r="I2141" s="1" t="s">
        <v>435</v>
      </c>
      <c r="J2141" s="1">
        <v>0.03</v>
      </c>
      <c r="K2141" s="1">
        <v>0.36</v>
      </c>
      <c r="L2141" s="49">
        <v>5</v>
      </c>
      <c r="M2141" s="50"/>
      <c r="N2141" s="1" t="e">
        <f>VLOOKUP(B2141,MICRO!E:L,8,0)</f>
        <v>#N/A</v>
      </c>
    </row>
    <row r="2142" spans="1:14" ht="20.25" x14ac:dyDescent="0.25">
      <c r="A2142" s="1">
        <v>137</v>
      </c>
      <c r="B2142" s="166"/>
      <c r="C2142" s="1" t="s">
        <v>1423</v>
      </c>
      <c r="D2142" s="1"/>
      <c r="E2142" s="1"/>
      <c r="F2142" s="1" t="s">
        <v>1548</v>
      </c>
      <c r="G2142" s="1">
        <v>8</v>
      </c>
      <c r="H2142" s="1" t="s">
        <v>19</v>
      </c>
      <c r="I2142" s="1" t="s">
        <v>434</v>
      </c>
      <c r="J2142" s="1">
        <v>0.03</v>
      </c>
      <c r="K2142" s="1">
        <v>0.24</v>
      </c>
      <c r="L2142" s="49">
        <v>5</v>
      </c>
      <c r="M2142" s="50"/>
      <c r="N2142" s="1" t="e">
        <f>VLOOKUP(B2142,MICRO!E:L,8,0)</f>
        <v>#N/A</v>
      </c>
    </row>
    <row r="2143" spans="1:14" ht="20.25" x14ac:dyDescent="0.25">
      <c r="A2143" s="1">
        <v>138</v>
      </c>
      <c r="B2143" s="166"/>
      <c r="C2143" s="1" t="s">
        <v>1483</v>
      </c>
      <c r="D2143" s="1"/>
      <c r="E2143" s="1"/>
      <c r="F2143" s="1" t="s">
        <v>1549</v>
      </c>
      <c r="G2143" s="1">
        <v>16</v>
      </c>
      <c r="H2143" s="1" t="s">
        <v>19</v>
      </c>
      <c r="I2143" s="1" t="s">
        <v>1427</v>
      </c>
      <c r="J2143" s="1">
        <v>0.03</v>
      </c>
      <c r="K2143" s="1">
        <v>0.48</v>
      </c>
      <c r="L2143" s="49">
        <v>5</v>
      </c>
      <c r="M2143" s="50"/>
      <c r="N2143" s="1" t="e">
        <f>VLOOKUP(B2143,MICRO!E:L,8,0)</f>
        <v>#N/A</v>
      </c>
    </row>
    <row r="2144" spans="1:14" ht="20.25" x14ac:dyDescent="0.25">
      <c r="A2144" s="1">
        <v>139</v>
      </c>
      <c r="B2144" s="166"/>
      <c r="C2144" s="1" t="s">
        <v>1483</v>
      </c>
      <c r="D2144" s="1"/>
      <c r="E2144" s="1"/>
      <c r="F2144" s="1" t="s">
        <v>1549</v>
      </c>
      <c r="G2144" s="1">
        <v>16</v>
      </c>
      <c r="H2144" s="1" t="s">
        <v>19</v>
      </c>
      <c r="I2144" s="1" t="s">
        <v>1427</v>
      </c>
      <c r="J2144" s="1">
        <v>0.03</v>
      </c>
      <c r="K2144" s="1">
        <v>0.48</v>
      </c>
      <c r="L2144" s="49">
        <v>5</v>
      </c>
      <c r="M2144" s="50"/>
      <c r="N2144" s="1" t="e">
        <f>VLOOKUP(B2144,MICRO!E:L,8,0)</f>
        <v>#N/A</v>
      </c>
    </row>
    <row r="2145" spans="1:14" ht="20.25" x14ac:dyDescent="0.25">
      <c r="A2145" s="1">
        <v>140</v>
      </c>
      <c r="B2145" s="166"/>
      <c r="C2145" s="1" t="s">
        <v>1428</v>
      </c>
      <c r="D2145" s="1"/>
      <c r="E2145" s="1"/>
      <c r="F2145" s="1" t="s">
        <v>1550</v>
      </c>
      <c r="G2145" s="1">
        <v>16</v>
      </c>
      <c r="H2145" s="1" t="s">
        <v>19</v>
      </c>
      <c r="I2145" s="1" t="s">
        <v>1427</v>
      </c>
      <c r="J2145" s="1">
        <v>0.03</v>
      </c>
      <c r="K2145" s="1">
        <v>0.48</v>
      </c>
      <c r="L2145" s="49">
        <v>5</v>
      </c>
      <c r="M2145" s="50"/>
      <c r="N2145" s="1" t="e">
        <f>VLOOKUP(B2145,MICRO!E:L,8,0)</f>
        <v>#N/A</v>
      </c>
    </row>
    <row r="2146" spans="1:14" ht="20.25" x14ac:dyDescent="0.25">
      <c r="A2146" s="1">
        <v>141</v>
      </c>
      <c r="B2146" s="166"/>
      <c r="C2146" s="1" t="s">
        <v>1421</v>
      </c>
      <c r="D2146" s="1"/>
      <c r="E2146" s="1"/>
      <c r="F2146" s="1" t="s">
        <v>1551</v>
      </c>
      <c r="G2146" s="1">
        <v>8</v>
      </c>
      <c r="H2146" s="1" t="s">
        <v>19</v>
      </c>
      <c r="I2146" s="1" t="s">
        <v>431</v>
      </c>
      <c r="J2146" s="1">
        <v>0.03</v>
      </c>
      <c r="K2146" s="1">
        <v>0.24</v>
      </c>
      <c r="L2146" s="49">
        <v>5</v>
      </c>
      <c r="M2146" s="50"/>
      <c r="N2146" s="1" t="e">
        <f>VLOOKUP(B2146,MICRO!E:L,8,0)</f>
        <v>#N/A</v>
      </c>
    </row>
    <row r="2147" spans="1:14" ht="20.25" x14ac:dyDescent="0.25">
      <c r="A2147" s="1">
        <v>142</v>
      </c>
      <c r="B2147" s="166"/>
      <c r="C2147" s="1" t="s">
        <v>1409</v>
      </c>
      <c r="D2147" s="1"/>
      <c r="E2147" s="1"/>
      <c r="F2147" s="1" t="s">
        <v>1552</v>
      </c>
      <c r="G2147" s="1">
        <v>8</v>
      </c>
      <c r="H2147" s="1" t="s">
        <v>19</v>
      </c>
      <c r="I2147" s="1" t="s">
        <v>1411</v>
      </c>
      <c r="J2147" s="1">
        <v>0.03</v>
      </c>
      <c r="K2147" s="1">
        <v>0.24</v>
      </c>
      <c r="L2147" s="49">
        <v>5</v>
      </c>
      <c r="M2147" s="50"/>
      <c r="N2147" s="1" t="e">
        <f>VLOOKUP(B2147,MICRO!E:L,8,0)</f>
        <v>#N/A</v>
      </c>
    </row>
    <row r="2148" spans="1:14" ht="20.25" x14ac:dyDescent="0.25">
      <c r="A2148" s="1">
        <v>143</v>
      </c>
      <c r="B2148" s="166"/>
      <c r="C2148" s="1" t="s">
        <v>1419</v>
      </c>
      <c r="D2148" s="1"/>
      <c r="E2148" s="1"/>
      <c r="F2148" s="1" t="s">
        <v>1553</v>
      </c>
      <c r="G2148" s="1">
        <v>8</v>
      </c>
      <c r="H2148" s="1" t="s">
        <v>19</v>
      </c>
      <c r="I2148" s="1" t="s">
        <v>435</v>
      </c>
      <c r="J2148" s="1">
        <v>0.03</v>
      </c>
      <c r="K2148" s="1">
        <v>0.24</v>
      </c>
      <c r="L2148" s="49">
        <v>5</v>
      </c>
      <c r="M2148" s="50"/>
      <c r="N2148" s="1" t="e">
        <f>VLOOKUP(B2148,MICRO!E:L,8,0)</f>
        <v>#N/A</v>
      </c>
    </row>
    <row r="2149" spans="1:14" ht="20.25" x14ac:dyDescent="0.25">
      <c r="A2149" s="1">
        <v>144</v>
      </c>
      <c r="B2149" s="166"/>
      <c r="C2149" s="1" t="s">
        <v>1423</v>
      </c>
      <c r="D2149" s="1"/>
      <c r="E2149" s="1"/>
      <c r="F2149" s="1" t="s">
        <v>1554</v>
      </c>
      <c r="G2149" s="1">
        <v>8</v>
      </c>
      <c r="H2149" s="1" t="s">
        <v>19</v>
      </c>
      <c r="I2149" s="1" t="s">
        <v>434</v>
      </c>
      <c r="J2149" s="1">
        <v>0.03</v>
      </c>
      <c r="K2149" s="1">
        <v>0.24</v>
      </c>
      <c r="L2149" s="49">
        <v>5</v>
      </c>
      <c r="M2149" s="50"/>
      <c r="N2149" s="1" t="e">
        <f>VLOOKUP(B2149,MICRO!E:L,8,0)</f>
        <v>#N/A</v>
      </c>
    </row>
    <row r="2150" spans="1:14" ht="20.25" x14ac:dyDescent="0.25">
      <c r="A2150" s="1">
        <v>145</v>
      </c>
      <c r="B2150" s="166"/>
      <c r="C2150" s="1" t="s">
        <v>1470</v>
      </c>
      <c r="D2150" s="1"/>
      <c r="E2150" s="1"/>
      <c r="F2150" s="1" t="s">
        <v>1555</v>
      </c>
      <c r="G2150" s="1">
        <v>100</v>
      </c>
      <c r="H2150" s="1" t="s">
        <v>19</v>
      </c>
      <c r="I2150" s="1" t="s">
        <v>433</v>
      </c>
      <c r="J2150" s="1">
        <v>0.03</v>
      </c>
      <c r="K2150" s="1">
        <v>3</v>
      </c>
      <c r="L2150" s="49">
        <v>5</v>
      </c>
      <c r="M2150" s="50"/>
      <c r="N2150" s="1" t="e">
        <f>VLOOKUP(B2150,MICRO!E:L,8,0)</f>
        <v>#N/A</v>
      </c>
    </row>
    <row r="2151" spans="1:14" ht="20.25" x14ac:dyDescent="0.25">
      <c r="A2151" s="1">
        <v>146</v>
      </c>
      <c r="B2151" s="166"/>
      <c r="C2151" s="1" t="s">
        <v>1433</v>
      </c>
      <c r="D2151" s="1"/>
      <c r="E2151" s="1"/>
      <c r="F2151" s="1" t="s">
        <v>1556</v>
      </c>
      <c r="G2151" s="1">
        <v>8</v>
      </c>
      <c r="H2151" s="1" t="s">
        <v>19</v>
      </c>
      <c r="I2151" s="1" t="s">
        <v>432</v>
      </c>
      <c r="J2151" s="1">
        <v>0.03</v>
      </c>
      <c r="K2151" s="1">
        <v>0.24</v>
      </c>
      <c r="L2151" s="49">
        <v>5</v>
      </c>
      <c r="M2151" s="50"/>
      <c r="N2151" s="1" t="e">
        <f>VLOOKUP(B2151,MICRO!E:L,8,0)</f>
        <v>#N/A</v>
      </c>
    </row>
    <row r="2152" spans="1:14" ht="20.25" x14ac:dyDescent="0.25">
      <c r="A2152" s="1">
        <v>147</v>
      </c>
      <c r="B2152" s="166"/>
      <c r="C2152" s="1" t="s">
        <v>1414</v>
      </c>
      <c r="D2152" s="1"/>
      <c r="E2152" s="1"/>
      <c r="F2152" s="1" t="s">
        <v>1557</v>
      </c>
      <c r="G2152" s="1">
        <v>8</v>
      </c>
      <c r="H2152" s="1" t="s">
        <v>19</v>
      </c>
      <c r="I2152" s="1" t="s">
        <v>433</v>
      </c>
      <c r="J2152" s="1">
        <v>0.03</v>
      </c>
      <c r="K2152" s="1">
        <v>0.24</v>
      </c>
      <c r="L2152" s="49">
        <v>5</v>
      </c>
      <c r="M2152" s="50"/>
      <c r="N2152" s="1" t="e">
        <f>VLOOKUP(B2152,MICRO!E:L,8,0)</f>
        <v>#N/A</v>
      </c>
    </row>
    <row r="2153" spans="1:14" ht="20.25" x14ac:dyDescent="0.25">
      <c r="A2153" s="1">
        <v>148</v>
      </c>
      <c r="B2153" s="166">
        <v>2856</v>
      </c>
      <c r="C2153" s="1" t="s">
        <v>1171</v>
      </c>
      <c r="D2153" s="1"/>
      <c r="E2153" s="1" t="s">
        <v>2</v>
      </c>
      <c r="F2153" s="1" t="s">
        <v>1172</v>
      </c>
      <c r="G2153" s="1">
        <v>1</v>
      </c>
      <c r="H2153" s="1" t="s">
        <v>19</v>
      </c>
      <c r="I2153" s="1" t="s">
        <v>431</v>
      </c>
      <c r="J2153" s="1">
        <v>189.2</v>
      </c>
      <c r="K2153" s="1">
        <v>189.2</v>
      </c>
      <c r="L2153" s="49">
        <v>5</v>
      </c>
      <c r="M2153" s="50"/>
      <c r="N2153" s="1" t="e">
        <f>VLOOKUP(B2153,MICRO!E:L,8,0)</f>
        <v>#N/A</v>
      </c>
    </row>
    <row r="2154" spans="1:14" ht="20.25" x14ac:dyDescent="0.25">
      <c r="A2154" s="1">
        <v>149</v>
      </c>
      <c r="B2154" s="166">
        <v>2857</v>
      </c>
      <c r="C2154" s="1" t="s">
        <v>1171</v>
      </c>
      <c r="D2154" s="1"/>
      <c r="E2154" s="1" t="s">
        <v>51</v>
      </c>
      <c r="F2154" s="1" t="s">
        <v>1173</v>
      </c>
      <c r="G2154" s="1">
        <v>1</v>
      </c>
      <c r="H2154" s="1" t="s">
        <v>19</v>
      </c>
      <c r="I2154" s="1" t="s">
        <v>431</v>
      </c>
      <c r="J2154" s="1">
        <v>176.6</v>
      </c>
      <c r="K2154" s="1">
        <v>176.6</v>
      </c>
      <c r="L2154" s="49">
        <v>5</v>
      </c>
      <c r="M2154" s="50"/>
      <c r="N2154" s="1" t="e">
        <f>VLOOKUP(B2154,MICRO!E:L,8,0)</f>
        <v>#N/A</v>
      </c>
    </row>
    <row r="2155" spans="1:14" ht="20.25" x14ac:dyDescent="0.25">
      <c r="A2155" s="1">
        <v>150</v>
      </c>
      <c r="B2155" s="166">
        <v>2863</v>
      </c>
      <c r="C2155" s="1" t="s">
        <v>1180</v>
      </c>
      <c r="D2155" s="1"/>
      <c r="E2155" s="1" t="s">
        <v>2</v>
      </c>
      <c r="F2155" s="1" t="s">
        <v>1181</v>
      </c>
      <c r="G2155" s="1">
        <v>1</v>
      </c>
      <c r="H2155" s="1" t="s">
        <v>19</v>
      </c>
      <c r="I2155" s="1" t="s">
        <v>431</v>
      </c>
      <c r="J2155" s="1">
        <v>19.8</v>
      </c>
      <c r="K2155" s="1">
        <v>19.8</v>
      </c>
      <c r="L2155" s="49">
        <v>5</v>
      </c>
      <c r="M2155" s="50"/>
      <c r="N2155" s="1" t="e">
        <f>VLOOKUP(B2155,MICRO!E:L,8,0)</f>
        <v>#N/A</v>
      </c>
    </row>
    <row r="2156" spans="1:14" ht="20.25" x14ac:dyDescent="0.25">
      <c r="A2156" s="1">
        <v>151</v>
      </c>
      <c r="B2156" s="166">
        <v>2864</v>
      </c>
      <c r="C2156" s="1" t="s">
        <v>1180</v>
      </c>
      <c r="D2156" s="1"/>
      <c r="E2156" s="1" t="s">
        <v>2</v>
      </c>
      <c r="F2156" s="1" t="s">
        <v>1181</v>
      </c>
      <c r="G2156" s="1">
        <v>1</v>
      </c>
      <c r="H2156" s="1" t="s">
        <v>19</v>
      </c>
      <c r="I2156" s="1" t="s">
        <v>432</v>
      </c>
      <c r="J2156" s="1">
        <v>19.8</v>
      </c>
      <c r="K2156" s="1">
        <v>19.8</v>
      </c>
      <c r="L2156" s="49">
        <v>5</v>
      </c>
      <c r="M2156" s="50"/>
      <c r="N2156" s="1" t="e">
        <f>VLOOKUP(B2156,MICRO!E:L,8,0)</f>
        <v>#N/A</v>
      </c>
    </row>
    <row r="2157" spans="1:14" ht="20.25" x14ac:dyDescent="0.25">
      <c r="A2157" s="1">
        <v>152</v>
      </c>
      <c r="B2157" s="166">
        <v>2865</v>
      </c>
      <c r="C2157" s="1" t="s">
        <v>1180</v>
      </c>
      <c r="D2157" s="1"/>
      <c r="E2157" s="1" t="s">
        <v>2</v>
      </c>
      <c r="F2157" s="1" t="s">
        <v>1181</v>
      </c>
      <c r="G2157" s="1">
        <v>1</v>
      </c>
      <c r="H2157" s="1" t="s">
        <v>19</v>
      </c>
      <c r="I2157" s="1" t="s">
        <v>433</v>
      </c>
      <c r="J2157" s="1">
        <v>19.8</v>
      </c>
      <c r="K2157" s="1">
        <v>19.8</v>
      </c>
      <c r="L2157" s="49">
        <v>5</v>
      </c>
      <c r="M2157" s="50"/>
      <c r="N2157" s="1" t="e">
        <f>VLOOKUP(B2157,MICRO!E:L,8,0)</f>
        <v>#N/A</v>
      </c>
    </row>
    <row r="2158" spans="1:14" ht="20.25" x14ac:dyDescent="0.25">
      <c r="A2158" s="1">
        <v>153</v>
      </c>
      <c r="B2158" s="166">
        <v>2866</v>
      </c>
      <c r="C2158" s="1" t="s">
        <v>1180</v>
      </c>
      <c r="D2158" s="1"/>
      <c r="E2158" s="1" t="s">
        <v>2</v>
      </c>
      <c r="F2158" s="1" t="s">
        <v>1181</v>
      </c>
      <c r="G2158" s="1">
        <v>1</v>
      </c>
      <c r="H2158" s="1" t="s">
        <v>19</v>
      </c>
      <c r="I2158" s="1" t="s">
        <v>434</v>
      </c>
      <c r="J2158" s="1">
        <v>19.8</v>
      </c>
      <c r="K2158" s="1">
        <v>19.8</v>
      </c>
      <c r="L2158" s="49">
        <v>5</v>
      </c>
      <c r="M2158" s="50"/>
      <c r="N2158" s="1" t="e">
        <f>VLOOKUP(B2158,MICRO!E:L,8,0)</f>
        <v>#N/A</v>
      </c>
    </row>
    <row r="2159" spans="1:14" ht="20.25" x14ac:dyDescent="0.25">
      <c r="A2159" s="1">
        <v>154</v>
      </c>
      <c r="B2159" s="166">
        <v>2867</v>
      </c>
      <c r="C2159" s="1" t="s">
        <v>1180</v>
      </c>
      <c r="D2159" s="1"/>
      <c r="E2159" s="1" t="s">
        <v>2</v>
      </c>
      <c r="F2159" s="1" t="s">
        <v>1181</v>
      </c>
      <c r="G2159" s="1">
        <v>1</v>
      </c>
      <c r="H2159" s="1" t="s">
        <v>19</v>
      </c>
      <c r="I2159" s="1" t="s">
        <v>435</v>
      </c>
      <c r="J2159" s="1">
        <v>19.8</v>
      </c>
      <c r="K2159" s="1">
        <v>19.8</v>
      </c>
      <c r="L2159" s="49">
        <v>5</v>
      </c>
      <c r="M2159" s="50"/>
      <c r="N2159" s="1" t="e">
        <f>VLOOKUP(B2159,MICRO!E:L,8,0)</f>
        <v>#N/A</v>
      </c>
    </row>
    <row r="2160" spans="1:14" ht="20.25" x14ac:dyDescent="0.25">
      <c r="A2160" s="1">
        <v>155</v>
      </c>
      <c r="B2160" s="166">
        <v>2868</v>
      </c>
      <c r="C2160" s="1" t="s">
        <v>1180</v>
      </c>
      <c r="D2160" s="1"/>
      <c r="E2160" s="1" t="s">
        <v>51</v>
      </c>
      <c r="F2160" s="1" t="s">
        <v>1182</v>
      </c>
      <c r="G2160" s="1">
        <v>1</v>
      </c>
      <c r="H2160" s="1" t="s">
        <v>19</v>
      </c>
      <c r="I2160" s="1" t="s">
        <v>431</v>
      </c>
      <c r="J2160" s="1">
        <v>2.6</v>
      </c>
      <c r="K2160" s="1">
        <v>2.6</v>
      </c>
      <c r="L2160" s="49">
        <v>5</v>
      </c>
      <c r="M2160" s="50"/>
      <c r="N2160" s="1" t="e">
        <f>VLOOKUP(B2160,MICRO!E:L,8,0)</f>
        <v>#N/A</v>
      </c>
    </row>
    <row r="2161" spans="1:14" ht="20.25" x14ac:dyDescent="0.25">
      <c r="A2161" s="1">
        <v>156</v>
      </c>
      <c r="B2161" s="166">
        <v>2869</v>
      </c>
      <c r="C2161" s="1" t="s">
        <v>1180</v>
      </c>
      <c r="D2161" s="1"/>
      <c r="E2161" s="1" t="s">
        <v>51</v>
      </c>
      <c r="F2161" s="1" t="s">
        <v>1182</v>
      </c>
      <c r="G2161" s="1">
        <v>1</v>
      </c>
      <c r="H2161" s="1" t="s">
        <v>19</v>
      </c>
      <c r="I2161" s="1" t="s">
        <v>432</v>
      </c>
      <c r="J2161" s="1">
        <v>2.6</v>
      </c>
      <c r="K2161" s="1">
        <v>2.6</v>
      </c>
      <c r="L2161" s="49">
        <v>5</v>
      </c>
      <c r="M2161" s="50"/>
      <c r="N2161" s="1" t="e">
        <f>VLOOKUP(B2161,MICRO!E:L,8,0)</f>
        <v>#N/A</v>
      </c>
    </row>
    <row r="2162" spans="1:14" ht="20.25" x14ac:dyDescent="0.25">
      <c r="A2162" s="1">
        <v>157</v>
      </c>
      <c r="B2162" s="166">
        <v>2870</v>
      </c>
      <c r="C2162" s="1" t="s">
        <v>1180</v>
      </c>
      <c r="D2162" s="1"/>
      <c r="E2162" s="1" t="s">
        <v>51</v>
      </c>
      <c r="F2162" s="1" t="s">
        <v>1182</v>
      </c>
      <c r="G2162" s="1">
        <v>1</v>
      </c>
      <c r="H2162" s="1" t="s">
        <v>19</v>
      </c>
      <c r="I2162" s="1" t="s">
        <v>433</v>
      </c>
      <c r="J2162" s="1">
        <v>2.6</v>
      </c>
      <c r="K2162" s="1">
        <v>2.6</v>
      </c>
      <c r="L2162" s="49">
        <v>5</v>
      </c>
      <c r="M2162" s="50"/>
      <c r="N2162" s="1" t="e">
        <f>VLOOKUP(B2162,MICRO!E:L,8,0)</f>
        <v>#N/A</v>
      </c>
    </row>
    <row r="2163" spans="1:14" ht="20.25" x14ac:dyDescent="0.25">
      <c r="A2163" s="1">
        <v>158</v>
      </c>
      <c r="B2163" s="166">
        <v>2871</v>
      </c>
      <c r="C2163" s="1" t="s">
        <v>1180</v>
      </c>
      <c r="D2163" s="1"/>
      <c r="E2163" s="1" t="s">
        <v>51</v>
      </c>
      <c r="F2163" s="1" t="s">
        <v>1182</v>
      </c>
      <c r="G2163" s="1">
        <v>1</v>
      </c>
      <c r="H2163" s="1" t="s">
        <v>19</v>
      </c>
      <c r="I2163" s="1" t="s">
        <v>434</v>
      </c>
      <c r="J2163" s="1">
        <v>2.6</v>
      </c>
      <c r="K2163" s="1">
        <v>2.6</v>
      </c>
      <c r="L2163" s="49">
        <v>5</v>
      </c>
      <c r="M2163" s="50"/>
      <c r="N2163" s="1" t="e">
        <f>VLOOKUP(B2163,MICRO!E:L,8,0)</f>
        <v>#N/A</v>
      </c>
    </row>
    <row r="2164" spans="1:14" ht="20.25" x14ac:dyDescent="0.25">
      <c r="A2164" s="1">
        <v>159</v>
      </c>
      <c r="B2164" s="166">
        <v>2872</v>
      </c>
      <c r="C2164" s="1" t="s">
        <v>1180</v>
      </c>
      <c r="D2164" s="1"/>
      <c r="E2164" s="1" t="s">
        <v>51</v>
      </c>
      <c r="F2164" s="1" t="s">
        <v>1182</v>
      </c>
      <c r="G2164" s="1">
        <v>1</v>
      </c>
      <c r="H2164" s="1" t="s">
        <v>19</v>
      </c>
      <c r="I2164" s="1" t="s">
        <v>435</v>
      </c>
      <c r="J2164" s="1">
        <v>2.6</v>
      </c>
      <c r="K2164" s="1">
        <v>2.6</v>
      </c>
      <c r="L2164" s="49">
        <v>5</v>
      </c>
      <c r="M2164" s="50"/>
      <c r="N2164" s="1" t="e">
        <f>VLOOKUP(B2164,MICRO!E:L,8,0)</f>
        <v>#N/A</v>
      </c>
    </row>
    <row r="2165" spans="1:14" ht="20.25" x14ac:dyDescent="0.25">
      <c r="A2165" s="1">
        <v>160</v>
      </c>
      <c r="B2165" s="166">
        <v>2932</v>
      </c>
      <c r="C2165" s="1" t="s">
        <v>1216</v>
      </c>
      <c r="D2165" s="1"/>
      <c r="E2165" s="1" t="s">
        <v>2</v>
      </c>
      <c r="F2165" s="1" t="s">
        <v>1217</v>
      </c>
      <c r="G2165" s="1">
        <v>2</v>
      </c>
      <c r="H2165" s="1" t="s">
        <v>19</v>
      </c>
      <c r="I2165" s="1" t="s">
        <v>435</v>
      </c>
      <c r="J2165" s="1">
        <v>75.900000000000006</v>
      </c>
      <c r="K2165" s="1">
        <v>151.80000000000001</v>
      </c>
      <c r="L2165" s="49">
        <v>5</v>
      </c>
      <c r="M2165" s="50"/>
      <c r="N2165" s="1" t="e">
        <f>VLOOKUP(B2165,MICRO!E:L,8,0)</f>
        <v>#N/A</v>
      </c>
    </row>
    <row r="2166" spans="1:14" ht="20.25" x14ac:dyDescent="0.25">
      <c r="A2166" s="1">
        <v>161</v>
      </c>
      <c r="B2166" s="166">
        <v>2933</v>
      </c>
      <c r="C2166" s="1" t="s">
        <v>1216</v>
      </c>
      <c r="D2166" s="1"/>
      <c r="E2166" s="1" t="s">
        <v>51</v>
      </c>
      <c r="F2166" s="1" t="s">
        <v>1218</v>
      </c>
      <c r="G2166" s="1">
        <v>2</v>
      </c>
      <c r="H2166" s="1" t="s">
        <v>19</v>
      </c>
      <c r="I2166" s="1" t="s">
        <v>435</v>
      </c>
      <c r="J2166" s="1">
        <v>78.599999999999994</v>
      </c>
      <c r="K2166" s="1">
        <v>157.19999999999999</v>
      </c>
      <c r="L2166" s="49">
        <v>5</v>
      </c>
      <c r="M2166" s="50"/>
      <c r="N2166" s="1" t="e">
        <f>VLOOKUP(B2166,MICRO!E:L,8,0)</f>
        <v>#N/A</v>
      </c>
    </row>
    <row r="2167" spans="1:14" ht="20.25" x14ac:dyDescent="0.25">
      <c r="A2167" s="1">
        <v>162</v>
      </c>
      <c r="B2167" s="166">
        <v>2934</v>
      </c>
      <c r="C2167" s="1" t="s">
        <v>1216</v>
      </c>
      <c r="D2167" s="1"/>
      <c r="E2167" s="1" t="s">
        <v>753</v>
      </c>
      <c r="F2167" s="1" t="s">
        <v>1219</v>
      </c>
      <c r="G2167" s="1">
        <v>2</v>
      </c>
      <c r="H2167" s="1" t="s">
        <v>19</v>
      </c>
      <c r="I2167" s="1" t="s">
        <v>435</v>
      </c>
      <c r="J2167" s="1">
        <v>30.4</v>
      </c>
      <c r="K2167" s="1">
        <v>60.8</v>
      </c>
      <c r="L2167" s="49">
        <v>5</v>
      </c>
      <c r="M2167" s="50"/>
      <c r="N2167" s="1" t="e">
        <f>VLOOKUP(B2167,MICRO!E:L,8,0)</f>
        <v>#N/A</v>
      </c>
    </row>
    <row r="2168" spans="1:14" ht="20.25" x14ac:dyDescent="0.25">
      <c r="A2168" s="1">
        <v>163</v>
      </c>
      <c r="B2168" s="166"/>
      <c r="C2168" s="1" t="s">
        <v>1558</v>
      </c>
      <c r="D2168" s="1"/>
      <c r="E2168" s="1"/>
      <c r="F2168" s="1" t="s">
        <v>1559</v>
      </c>
      <c r="G2168" s="1">
        <v>260</v>
      </c>
      <c r="H2168" s="1" t="s">
        <v>19</v>
      </c>
      <c r="I2168" s="1" t="s">
        <v>1560</v>
      </c>
      <c r="J2168" s="1">
        <v>0.02</v>
      </c>
      <c r="K2168" s="1">
        <v>5.2</v>
      </c>
      <c r="L2168" s="49">
        <v>5</v>
      </c>
      <c r="M2168" s="50"/>
      <c r="N2168" s="1" t="e">
        <f>VLOOKUP(B2168,MICRO!E:L,8,0)</f>
        <v>#N/A</v>
      </c>
    </row>
    <row r="2169" spans="1:14" ht="20.25" x14ac:dyDescent="0.25">
      <c r="A2169" s="1">
        <v>164</v>
      </c>
      <c r="B2169" s="166"/>
      <c r="C2169" s="1" t="s">
        <v>1558</v>
      </c>
      <c r="D2169" s="1"/>
      <c r="E2169" s="1"/>
      <c r="F2169" s="1" t="s">
        <v>1561</v>
      </c>
      <c r="G2169" s="1">
        <v>260</v>
      </c>
      <c r="H2169" s="1" t="s">
        <v>19</v>
      </c>
      <c r="I2169" s="1" t="s">
        <v>1560</v>
      </c>
      <c r="J2169" s="1">
        <v>0.05</v>
      </c>
      <c r="K2169" s="1">
        <v>13</v>
      </c>
      <c r="L2169" s="49">
        <v>5</v>
      </c>
      <c r="M2169" s="50"/>
      <c r="N2169" s="1" t="e">
        <f>VLOOKUP(B2169,MICRO!E:L,8,0)</f>
        <v>#N/A</v>
      </c>
    </row>
    <row r="2170" spans="1:14" ht="20.25" x14ac:dyDescent="0.25">
      <c r="A2170" s="1">
        <v>165</v>
      </c>
      <c r="B2170" s="166"/>
      <c r="C2170" s="1" t="s">
        <v>1558</v>
      </c>
      <c r="D2170" s="1"/>
      <c r="E2170" s="1"/>
      <c r="F2170" s="1" t="s">
        <v>1562</v>
      </c>
      <c r="G2170" s="1">
        <v>260</v>
      </c>
      <c r="H2170" s="1" t="s">
        <v>19</v>
      </c>
      <c r="I2170" s="1" t="s">
        <v>1560</v>
      </c>
      <c r="J2170" s="1">
        <v>0.03</v>
      </c>
      <c r="K2170" s="1">
        <v>7.8</v>
      </c>
      <c r="L2170" s="49">
        <v>5</v>
      </c>
      <c r="M2170" s="50"/>
      <c r="N2170" s="1" t="e">
        <f>VLOOKUP(B2170,MICRO!E:L,8,0)</f>
        <v>#N/A</v>
      </c>
    </row>
    <row r="2171" spans="1:14" ht="20.25" x14ac:dyDescent="0.25">
      <c r="A2171" s="1">
        <v>166</v>
      </c>
      <c r="B2171" s="166"/>
      <c r="C2171" s="1" t="s">
        <v>1563</v>
      </c>
      <c r="D2171" s="1"/>
      <c r="E2171" s="1"/>
      <c r="F2171" s="1" t="s">
        <v>1564</v>
      </c>
      <c r="G2171" s="1">
        <v>408</v>
      </c>
      <c r="H2171" s="1" t="s">
        <v>19</v>
      </c>
      <c r="I2171" s="1" t="s">
        <v>1565</v>
      </c>
      <c r="J2171" s="1">
        <v>0.02</v>
      </c>
      <c r="K2171" s="1">
        <v>8.16</v>
      </c>
      <c r="L2171" s="49">
        <v>5</v>
      </c>
      <c r="M2171" s="50"/>
      <c r="N2171" s="1" t="e">
        <f>VLOOKUP(B2171,MICRO!E:L,8,0)</f>
        <v>#N/A</v>
      </c>
    </row>
    <row r="2172" spans="1:14" ht="20.25" x14ac:dyDescent="0.25">
      <c r="A2172" s="1">
        <v>167</v>
      </c>
      <c r="B2172" s="166"/>
      <c r="C2172" s="1" t="s">
        <v>1566</v>
      </c>
      <c r="D2172" s="1"/>
      <c r="E2172" s="1"/>
      <c r="F2172" s="1" t="s">
        <v>1567</v>
      </c>
      <c r="G2172" s="1">
        <v>174</v>
      </c>
      <c r="H2172" s="1" t="s">
        <v>19</v>
      </c>
      <c r="I2172" s="1" t="s">
        <v>432</v>
      </c>
      <c r="J2172" s="1">
        <v>0.02</v>
      </c>
      <c r="K2172" s="1">
        <v>3.48</v>
      </c>
      <c r="L2172" s="49">
        <v>5</v>
      </c>
      <c r="M2172" s="50"/>
      <c r="N2172" s="1" t="e">
        <f>VLOOKUP(B2172,MICRO!E:L,8,0)</f>
        <v>#N/A</v>
      </c>
    </row>
    <row r="2173" spans="1:14" ht="20.25" x14ac:dyDescent="0.25">
      <c r="A2173" s="1">
        <v>168</v>
      </c>
      <c r="B2173" s="166"/>
      <c r="C2173" s="1" t="s">
        <v>1568</v>
      </c>
      <c r="D2173" s="1"/>
      <c r="E2173" s="1"/>
      <c r="F2173" s="1" t="s">
        <v>1569</v>
      </c>
      <c r="G2173" s="1">
        <v>258</v>
      </c>
      <c r="H2173" s="1" t="s">
        <v>19</v>
      </c>
      <c r="I2173" s="1" t="s">
        <v>433</v>
      </c>
      <c r="J2173" s="1">
        <v>0.02</v>
      </c>
      <c r="K2173" s="1">
        <v>5.16</v>
      </c>
      <c r="L2173" s="49">
        <v>5</v>
      </c>
      <c r="M2173" s="50"/>
      <c r="N2173" s="1" t="e">
        <f>VLOOKUP(B2173,MICRO!E:L,8,0)</f>
        <v>#N/A</v>
      </c>
    </row>
    <row r="2174" spans="1:14" ht="20.25" x14ac:dyDescent="0.25">
      <c r="A2174" s="1">
        <v>169</v>
      </c>
      <c r="B2174" s="166"/>
      <c r="C2174" s="1" t="s">
        <v>1570</v>
      </c>
      <c r="D2174" s="1"/>
      <c r="E2174" s="1"/>
      <c r="F2174" s="1" t="s">
        <v>1571</v>
      </c>
      <c r="G2174" s="1">
        <v>597</v>
      </c>
      <c r="H2174" s="1" t="s">
        <v>19</v>
      </c>
      <c r="I2174" s="1" t="s">
        <v>435</v>
      </c>
      <c r="J2174" s="1">
        <v>0.02</v>
      </c>
      <c r="K2174" s="1">
        <v>11.94</v>
      </c>
      <c r="L2174" s="49">
        <v>5</v>
      </c>
      <c r="M2174" s="50"/>
      <c r="N2174" s="1" t="e">
        <f>VLOOKUP(B2174,MICRO!E:L,8,0)</f>
        <v>#N/A</v>
      </c>
    </row>
    <row r="2175" spans="1:14" ht="20.25" x14ac:dyDescent="0.25">
      <c r="A2175" s="1">
        <v>170</v>
      </c>
      <c r="B2175" s="166"/>
      <c r="C2175" s="1" t="s">
        <v>1572</v>
      </c>
      <c r="D2175" s="1"/>
      <c r="E2175" s="1"/>
      <c r="F2175" s="1" t="s">
        <v>1573</v>
      </c>
      <c r="G2175" s="1">
        <v>362</v>
      </c>
      <c r="H2175" s="1" t="s">
        <v>19</v>
      </c>
      <c r="I2175" s="1" t="s">
        <v>434</v>
      </c>
      <c r="J2175" s="1">
        <v>0.02</v>
      </c>
      <c r="K2175" s="1">
        <v>7.24</v>
      </c>
      <c r="L2175" s="49">
        <v>5</v>
      </c>
      <c r="M2175" s="50"/>
      <c r="N2175" s="1" t="e">
        <f>VLOOKUP(B2175,MICRO!E:L,8,0)</f>
        <v>#N/A</v>
      </c>
    </row>
    <row r="2176" spans="1:14" ht="20.25" x14ac:dyDescent="0.25">
      <c r="A2176" s="1">
        <v>171</v>
      </c>
      <c r="B2176" s="166"/>
      <c r="C2176" s="1" t="s">
        <v>1574</v>
      </c>
      <c r="D2176" s="1"/>
      <c r="E2176" s="1"/>
      <c r="F2176" s="1" t="s">
        <v>1575</v>
      </c>
      <c r="G2176" s="1">
        <v>131</v>
      </c>
      <c r="H2176" s="1" t="s">
        <v>19</v>
      </c>
      <c r="I2176" s="1" t="s">
        <v>435</v>
      </c>
      <c r="J2176" s="1">
        <v>0.02</v>
      </c>
      <c r="K2176" s="1">
        <v>2.62</v>
      </c>
      <c r="L2176" s="49">
        <v>5</v>
      </c>
      <c r="M2176" s="50"/>
      <c r="N2176" s="1" t="e">
        <f>VLOOKUP(B2176,MICRO!E:L,8,0)</f>
        <v>#N/A</v>
      </c>
    </row>
    <row r="2177" spans="1:14" ht="20.25" x14ac:dyDescent="0.25">
      <c r="A2177" s="1">
        <v>172</v>
      </c>
      <c r="B2177" s="166"/>
      <c r="C2177" s="1" t="s">
        <v>1574</v>
      </c>
      <c r="D2177" s="1"/>
      <c r="E2177" s="1"/>
      <c r="F2177" s="1" t="s">
        <v>1576</v>
      </c>
      <c r="G2177" s="1">
        <v>131</v>
      </c>
      <c r="H2177" s="1" t="s">
        <v>19</v>
      </c>
      <c r="I2177" s="1" t="s">
        <v>435</v>
      </c>
      <c r="J2177" s="1">
        <v>0.05</v>
      </c>
      <c r="K2177" s="1">
        <v>6.5500000000000007</v>
      </c>
      <c r="L2177" s="49">
        <v>5</v>
      </c>
      <c r="M2177" s="50"/>
      <c r="N2177" s="1" t="e">
        <f>VLOOKUP(B2177,MICRO!E:L,8,0)</f>
        <v>#N/A</v>
      </c>
    </row>
    <row r="2178" spans="1:14" ht="20.25" x14ac:dyDescent="0.25">
      <c r="A2178" s="1">
        <v>173</v>
      </c>
      <c r="B2178" s="166"/>
      <c r="C2178" s="1" t="s">
        <v>1574</v>
      </c>
      <c r="D2178" s="1"/>
      <c r="E2178" s="1"/>
      <c r="F2178" s="1" t="s">
        <v>1577</v>
      </c>
      <c r="G2178" s="1">
        <v>131</v>
      </c>
      <c r="H2178" s="1" t="s">
        <v>19</v>
      </c>
      <c r="I2178" s="1" t="s">
        <v>435</v>
      </c>
      <c r="J2178" s="1">
        <v>0.03</v>
      </c>
      <c r="K2178" s="1">
        <v>3.9299999999999997</v>
      </c>
      <c r="L2178" s="49">
        <v>5</v>
      </c>
      <c r="M2178" s="50"/>
      <c r="N2178" s="1" t="e">
        <f>VLOOKUP(B2178,MICRO!E:L,8,0)</f>
        <v>#N/A</v>
      </c>
    </row>
    <row r="2179" spans="1:14" ht="20.25" x14ac:dyDescent="0.25">
      <c r="A2179" s="1">
        <v>174</v>
      </c>
      <c r="B2179" s="166"/>
      <c r="C2179" s="1" t="s">
        <v>1578</v>
      </c>
      <c r="D2179" s="1"/>
      <c r="E2179" s="1"/>
      <c r="F2179" s="1" t="s">
        <v>1579</v>
      </c>
      <c r="G2179" s="1">
        <v>1</v>
      </c>
      <c r="H2179" s="1" t="s">
        <v>19</v>
      </c>
      <c r="I2179" s="1" t="s">
        <v>1580</v>
      </c>
      <c r="J2179" s="1">
        <v>0.02</v>
      </c>
      <c r="K2179" s="1">
        <v>0.02</v>
      </c>
      <c r="L2179" s="49">
        <v>5</v>
      </c>
      <c r="M2179" s="50"/>
      <c r="N2179" s="1" t="e">
        <f>VLOOKUP(B2179,MICRO!E:L,8,0)</f>
        <v>#N/A</v>
      </c>
    </row>
    <row r="2180" spans="1:14" ht="20.25" x14ac:dyDescent="0.25">
      <c r="A2180" s="1">
        <v>175</v>
      </c>
      <c r="B2180" s="166"/>
      <c r="C2180" s="1" t="s">
        <v>1578</v>
      </c>
      <c r="D2180" s="1"/>
      <c r="E2180" s="1"/>
      <c r="F2180" s="1" t="s">
        <v>1581</v>
      </c>
      <c r="G2180" s="1">
        <v>1</v>
      </c>
      <c r="H2180" s="1" t="s">
        <v>19</v>
      </c>
      <c r="I2180" s="1" t="s">
        <v>1580</v>
      </c>
      <c r="J2180" s="1">
        <v>0.05</v>
      </c>
      <c r="K2180" s="1">
        <v>0.05</v>
      </c>
      <c r="L2180" s="49">
        <v>5</v>
      </c>
      <c r="M2180" s="50"/>
      <c r="N2180" s="1" t="e">
        <f>VLOOKUP(B2180,MICRO!E:L,8,0)</f>
        <v>#N/A</v>
      </c>
    </row>
    <row r="2181" spans="1:14" ht="20.25" x14ac:dyDescent="0.25">
      <c r="A2181" s="1">
        <v>176</v>
      </c>
      <c r="B2181" s="166"/>
      <c r="C2181" s="1" t="s">
        <v>1566</v>
      </c>
      <c r="D2181" s="1"/>
      <c r="E2181" s="1"/>
      <c r="F2181" s="1" t="s">
        <v>1582</v>
      </c>
      <c r="G2181" s="1">
        <v>174</v>
      </c>
      <c r="H2181" s="1" t="s">
        <v>19</v>
      </c>
      <c r="I2181" s="1" t="s">
        <v>432</v>
      </c>
      <c r="J2181" s="1">
        <v>0.03</v>
      </c>
      <c r="K2181" s="1">
        <v>5.22</v>
      </c>
      <c r="L2181" s="49">
        <v>5</v>
      </c>
      <c r="M2181" s="50"/>
      <c r="N2181" s="1" t="e">
        <f>VLOOKUP(B2181,MICRO!E:L,8,0)</f>
        <v>#N/A</v>
      </c>
    </row>
    <row r="2182" spans="1:14" ht="20.25" x14ac:dyDescent="0.25">
      <c r="A2182" s="1">
        <v>177</v>
      </c>
      <c r="B2182" s="166"/>
      <c r="C2182" s="1" t="s">
        <v>1568</v>
      </c>
      <c r="D2182" s="1"/>
      <c r="E2182" s="1"/>
      <c r="F2182" s="1" t="s">
        <v>1583</v>
      </c>
      <c r="G2182" s="1">
        <v>258</v>
      </c>
      <c r="H2182" s="1" t="s">
        <v>19</v>
      </c>
      <c r="I2182" s="1" t="s">
        <v>433</v>
      </c>
      <c r="J2182" s="1">
        <v>0.03</v>
      </c>
      <c r="K2182" s="1">
        <v>7.7399999999999993</v>
      </c>
      <c r="L2182" s="49">
        <v>5</v>
      </c>
      <c r="M2182" s="50"/>
      <c r="N2182" s="1" t="e">
        <f>VLOOKUP(B2182,MICRO!E:L,8,0)</f>
        <v>#N/A</v>
      </c>
    </row>
    <row r="2183" spans="1:14" ht="20.25" x14ac:dyDescent="0.25">
      <c r="A2183" s="1">
        <v>178</v>
      </c>
      <c r="B2183" s="166"/>
      <c r="C2183" s="1" t="s">
        <v>1572</v>
      </c>
      <c r="D2183" s="1"/>
      <c r="E2183" s="1"/>
      <c r="F2183" s="1" t="s">
        <v>1584</v>
      </c>
      <c r="G2183" s="1">
        <v>362</v>
      </c>
      <c r="H2183" s="1" t="s">
        <v>19</v>
      </c>
      <c r="I2183" s="1" t="s">
        <v>434</v>
      </c>
      <c r="J2183" s="1">
        <v>0.03</v>
      </c>
      <c r="K2183" s="1">
        <v>10.86</v>
      </c>
      <c r="L2183" s="49">
        <v>5</v>
      </c>
      <c r="M2183" s="50"/>
      <c r="N2183" s="1" t="e">
        <f>VLOOKUP(B2183,MICRO!E:L,8,0)</f>
        <v>#N/A</v>
      </c>
    </row>
    <row r="2184" spans="1:14" ht="20.25" x14ac:dyDescent="0.25">
      <c r="A2184" s="1">
        <v>179</v>
      </c>
      <c r="B2184" s="166"/>
      <c r="C2184" s="1" t="s">
        <v>1570</v>
      </c>
      <c r="D2184" s="1"/>
      <c r="E2184" s="1"/>
      <c r="F2184" s="1" t="s">
        <v>1585</v>
      </c>
      <c r="G2184" s="1">
        <v>597</v>
      </c>
      <c r="H2184" s="1" t="s">
        <v>19</v>
      </c>
      <c r="I2184" s="1" t="s">
        <v>435</v>
      </c>
      <c r="J2184" s="1">
        <v>0.03</v>
      </c>
      <c r="K2184" s="1">
        <v>17.91</v>
      </c>
      <c r="L2184" s="49">
        <v>5</v>
      </c>
      <c r="M2184" s="50"/>
      <c r="N2184" s="1" t="e">
        <f>VLOOKUP(B2184,MICRO!E:L,8,0)</f>
        <v>#N/A</v>
      </c>
    </row>
    <row r="2185" spans="1:14" ht="20.25" x14ac:dyDescent="0.25">
      <c r="A2185" s="1">
        <v>180</v>
      </c>
      <c r="B2185" s="166"/>
      <c r="C2185" s="1" t="s">
        <v>1563</v>
      </c>
      <c r="D2185" s="1"/>
      <c r="E2185" s="1"/>
      <c r="F2185" s="1" t="s">
        <v>1586</v>
      </c>
      <c r="G2185" s="1">
        <v>408</v>
      </c>
      <c r="H2185" s="1" t="s">
        <v>19</v>
      </c>
      <c r="I2185" s="1" t="s">
        <v>431</v>
      </c>
      <c r="J2185" s="1">
        <v>0.03</v>
      </c>
      <c r="K2185" s="1">
        <v>12.24</v>
      </c>
      <c r="L2185" s="49">
        <v>5</v>
      </c>
      <c r="M2185" s="50"/>
      <c r="N2185" s="1" t="e">
        <f>VLOOKUP(B2185,MICRO!E:L,8,0)</f>
        <v>#N/A</v>
      </c>
    </row>
    <row r="2186" spans="1:14" ht="20.25" x14ac:dyDescent="0.25">
      <c r="A2186" s="1">
        <v>181</v>
      </c>
      <c r="B2186" s="166"/>
      <c r="C2186" s="1" t="s">
        <v>1578</v>
      </c>
      <c r="D2186" s="1"/>
      <c r="E2186" s="1"/>
      <c r="F2186" s="1" t="s">
        <v>1587</v>
      </c>
      <c r="G2186" s="1">
        <v>1</v>
      </c>
      <c r="H2186" s="1" t="s">
        <v>19</v>
      </c>
      <c r="I2186" s="1" t="s">
        <v>1580</v>
      </c>
      <c r="J2186" s="1">
        <v>0.03</v>
      </c>
      <c r="K2186" s="1">
        <v>0.03</v>
      </c>
      <c r="L2186" s="49">
        <v>5</v>
      </c>
      <c r="M2186" s="50"/>
      <c r="N2186" s="1" t="e">
        <f>VLOOKUP(B2186,MICRO!E:L,8,0)</f>
        <v>#N/A</v>
      </c>
    </row>
    <row r="2187" spans="1:14" ht="20.25" x14ac:dyDescent="0.25">
      <c r="A2187" s="1">
        <v>182</v>
      </c>
      <c r="B2187" s="166"/>
      <c r="C2187" s="1" t="s">
        <v>645</v>
      </c>
      <c r="D2187" s="1"/>
      <c r="E2187" s="1"/>
      <c r="F2187" s="1" t="s">
        <v>1588</v>
      </c>
      <c r="G2187" s="1">
        <v>14</v>
      </c>
      <c r="H2187" s="1" t="s">
        <v>19</v>
      </c>
      <c r="I2187" s="1" t="s">
        <v>433</v>
      </c>
      <c r="J2187" s="1">
        <v>0.02</v>
      </c>
      <c r="K2187" s="1">
        <v>0.28000000000000003</v>
      </c>
      <c r="L2187" s="49">
        <v>5</v>
      </c>
      <c r="M2187" s="50"/>
      <c r="N2187" s="1" t="e">
        <f>VLOOKUP(B2187,MICRO!E:L,8,0)</f>
        <v>#N/A</v>
      </c>
    </row>
    <row r="2188" spans="1:14" ht="20.25" x14ac:dyDescent="0.25">
      <c r="A2188" s="1">
        <v>183</v>
      </c>
      <c r="B2188" s="166"/>
      <c r="C2188" s="1" t="s">
        <v>1589</v>
      </c>
      <c r="D2188" s="1"/>
      <c r="E2188" s="1"/>
      <c r="F2188" s="1" t="s">
        <v>1590</v>
      </c>
      <c r="G2188" s="1">
        <v>20</v>
      </c>
      <c r="H2188" s="1" t="s">
        <v>19</v>
      </c>
      <c r="I2188" s="1" t="s">
        <v>435</v>
      </c>
      <c r="J2188" s="1">
        <v>0.02</v>
      </c>
      <c r="K2188" s="1">
        <v>0.4</v>
      </c>
      <c r="L2188" s="49">
        <v>5</v>
      </c>
      <c r="M2188" s="50"/>
      <c r="N2188" s="1" t="e">
        <f>VLOOKUP(B2188,MICRO!E:L,8,0)</f>
        <v>#N/A</v>
      </c>
    </row>
    <row r="2189" spans="1:14" ht="20.25" x14ac:dyDescent="0.25">
      <c r="A2189" s="1">
        <v>184</v>
      </c>
      <c r="B2189" s="166"/>
      <c r="C2189" s="1" t="s">
        <v>1591</v>
      </c>
      <c r="D2189" s="1"/>
      <c r="E2189" s="1"/>
      <c r="F2189" s="1" t="s">
        <v>1592</v>
      </c>
      <c r="G2189" s="1">
        <v>230</v>
      </c>
      <c r="H2189" s="1" t="s">
        <v>19</v>
      </c>
      <c r="I2189" s="1" t="s">
        <v>1593</v>
      </c>
      <c r="J2189" s="1">
        <v>0.02</v>
      </c>
      <c r="K2189" s="1">
        <v>4.6000000000000005</v>
      </c>
      <c r="L2189" s="49">
        <v>5</v>
      </c>
      <c r="M2189" s="50"/>
      <c r="N2189" s="1" t="e">
        <f>VLOOKUP(B2189,MICRO!E:L,8,0)</f>
        <v>#N/A</v>
      </c>
    </row>
    <row r="2190" spans="1:14" ht="20.25" x14ac:dyDescent="0.25">
      <c r="A2190" s="1">
        <v>185</v>
      </c>
      <c r="B2190" s="166"/>
      <c r="C2190" s="1" t="s">
        <v>645</v>
      </c>
      <c r="D2190" s="1"/>
      <c r="E2190" s="1"/>
      <c r="F2190" s="1" t="s">
        <v>1594</v>
      </c>
      <c r="G2190" s="1">
        <v>20</v>
      </c>
      <c r="H2190" s="1" t="s">
        <v>19</v>
      </c>
      <c r="I2190" s="1" t="s">
        <v>433</v>
      </c>
      <c r="J2190" s="1">
        <v>0.05</v>
      </c>
      <c r="K2190" s="1">
        <v>1</v>
      </c>
      <c r="L2190" s="49">
        <v>5</v>
      </c>
      <c r="M2190" s="50"/>
      <c r="N2190" s="1" t="e">
        <f>VLOOKUP(B2190,MICRO!E:L,8,0)</f>
        <v>#N/A</v>
      </c>
    </row>
    <row r="2191" spans="1:14" ht="20.25" x14ac:dyDescent="0.25">
      <c r="A2191" s="1">
        <v>186</v>
      </c>
      <c r="B2191" s="166"/>
      <c r="C2191" s="1" t="s">
        <v>1589</v>
      </c>
      <c r="D2191" s="1"/>
      <c r="E2191" s="1"/>
      <c r="F2191" s="1" t="s">
        <v>1595</v>
      </c>
      <c r="G2191" s="1">
        <v>20</v>
      </c>
      <c r="H2191" s="1" t="s">
        <v>19</v>
      </c>
      <c r="I2191" s="1" t="s">
        <v>435</v>
      </c>
      <c r="J2191" s="1">
        <v>0.05</v>
      </c>
      <c r="K2191" s="1">
        <v>1</v>
      </c>
      <c r="L2191" s="49">
        <v>5</v>
      </c>
      <c r="M2191" s="50"/>
      <c r="N2191" s="1" t="e">
        <f>VLOOKUP(B2191,MICRO!E:L,8,0)</f>
        <v>#N/A</v>
      </c>
    </row>
    <row r="2192" spans="1:14" ht="20.25" x14ac:dyDescent="0.25">
      <c r="A2192" s="1">
        <v>187</v>
      </c>
      <c r="B2192" s="166"/>
      <c r="C2192" s="1" t="s">
        <v>1591</v>
      </c>
      <c r="D2192" s="1"/>
      <c r="E2192" s="1"/>
      <c r="F2192" s="1" t="s">
        <v>1596</v>
      </c>
      <c r="G2192" s="1">
        <v>230</v>
      </c>
      <c r="H2192" s="1" t="s">
        <v>19</v>
      </c>
      <c r="I2192" s="1" t="s">
        <v>1593</v>
      </c>
      <c r="J2192" s="1">
        <v>0.05</v>
      </c>
      <c r="K2192" s="1">
        <v>11.5</v>
      </c>
      <c r="L2192" s="49">
        <v>5</v>
      </c>
      <c r="M2192" s="50"/>
      <c r="N2192" s="1" t="e">
        <f>VLOOKUP(B2192,MICRO!E:L,8,0)</f>
        <v>#N/A</v>
      </c>
    </row>
    <row r="2193" spans="1:14" ht="20.25" x14ac:dyDescent="0.25">
      <c r="A2193" s="1">
        <v>188</v>
      </c>
      <c r="B2193" s="166"/>
      <c r="C2193" s="1" t="s">
        <v>645</v>
      </c>
      <c r="D2193" s="1"/>
      <c r="E2193" s="1"/>
      <c r="F2193" s="1" t="s">
        <v>1597</v>
      </c>
      <c r="G2193" s="1">
        <v>50</v>
      </c>
      <c r="H2193" s="1" t="s">
        <v>19</v>
      </c>
      <c r="I2193" s="1" t="s">
        <v>433</v>
      </c>
      <c r="J2193" s="1">
        <v>0.05</v>
      </c>
      <c r="K2193" s="1">
        <v>2.5</v>
      </c>
      <c r="L2193" s="49">
        <v>5</v>
      </c>
      <c r="M2193" s="50"/>
      <c r="N2193" s="1" t="e">
        <f>VLOOKUP(B2193,MICRO!E:L,8,0)</f>
        <v>#N/A</v>
      </c>
    </row>
    <row r="2194" spans="1:14" ht="20.25" x14ac:dyDescent="0.25">
      <c r="A2194" s="1">
        <v>189</v>
      </c>
      <c r="B2194" s="166"/>
      <c r="C2194" s="1" t="s">
        <v>645</v>
      </c>
      <c r="D2194" s="1"/>
      <c r="E2194" s="1"/>
      <c r="F2194" s="1" t="s">
        <v>1598</v>
      </c>
      <c r="G2194" s="1">
        <v>26</v>
      </c>
      <c r="H2194" s="1" t="s">
        <v>19</v>
      </c>
      <c r="I2194" s="1" t="s">
        <v>433</v>
      </c>
      <c r="J2194" s="1">
        <v>0.03</v>
      </c>
      <c r="K2194" s="1">
        <v>0.78</v>
      </c>
      <c r="L2194" s="49">
        <v>5</v>
      </c>
      <c r="M2194" s="50"/>
      <c r="N2194" s="1" t="e">
        <f>VLOOKUP(B2194,MICRO!E:L,8,0)</f>
        <v>#N/A</v>
      </c>
    </row>
    <row r="2195" spans="1:14" ht="20.25" x14ac:dyDescent="0.25">
      <c r="A2195" s="1">
        <v>190</v>
      </c>
      <c r="B2195" s="166"/>
      <c r="C2195" s="1" t="s">
        <v>1589</v>
      </c>
      <c r="D2195" s="1"/>
      <c r="E2195" s="1"/>
      <c r="F2195" s="1" t="s">
        <v>1599</v>
      </c>
      <c r="G2195" s="1">
        <v>40</v>
      </c>
      <c r="H2195" s="1" t="s">
        <v>19</v>
      </c>
      <c r="I2195" s="1" t="s">
        <v>435</v>
      </c>
      <c r="J2195" s="1">
        <v>0.03</v>
      </c>
      <c r="K2195" s="1">
        <v>1.2</v>
      </c>
      <c r="L2195" s="49">
        <v>5</v>
      </c>
      <c r="M2195" s="50"/>
      <c r="N2195" s="1" t="e">
        <f>VLOOKUP(B2195,MICRO!E:L,8,0)</f>
        <v>#N/A</v>
      </c>
    </row>
    <row r="2196" spans="1:14" ht="20.25" x14ac:dyDescent="0.25">
      <c r="A2196" s="1">
        <v>191</v>
      </c>
      <c r="B2196" s="166"/>
      <c r="C2196" s="1" t="s">
        <v>1591</v>
      </c>
      <c r="D2196" s="1"/>
      <c r="E2196" s="1"/>
      <c r="F2196" s="1" t="s">
        <v>1600</v>
      </c>
      <c r="G2196" s="1">
        <v>460</v>
      </c>
      <c r="H2196" s="1" t="s">
        <v>19</v>
      </c>
      <c r="I2196" s="1" t="s">
        <v>1593</v>
      </c>
      <c r="J2196" s="1">
        <v>0.03</v>
      </c>
      <c r="K2196" s="1">
        <v>13.799999999999999</v>
      </c>
      <c r="L2196" s="49">
        <v>5</v>
      </c>
      <c r="M2196" s="50"/>
      <c r="N2196" s="1" t="e">
        <f>VLOOKUP(B2196,MICRO!E:L,8,0)</f>
        <v>#N/A</v>
      </c>
    </row>
    <row r="2197" spans="1:14" ht="20.25" x14ac:dyDescent="0.25">
      <c r="A2197" s="1">
        <v>192</v>
      </c>
      <c r="B2197" s="166"/>
      <c r="C2197" s="1" t="s">
        <v>1601</v>
      </c>
      <c r="D2197" s="1"/>
      <c r="E2197" s="1"/>
      <c r="F2197" s="1" t="s">
        <v>1602</v>
      </c>
      <c r="G2197" s="1">
        <v>6</v>
      </c>
      <c r="H2197" s="1" t="s">
        <v>19</v>
      </c>
      <c r="I2197" s="1" t="s">
        <v>1565</v>
      </c>
      <c r="J2197" s="1">
        <v>0.02</v>
      </c>
      <c r="K2197" s="1">
        <v>0.12</v>
      </c>
      <c r="L2197" s="49">
        <v>5</v>
      </c>
      <c r="M2197" s="50"/>
      <c r="N2197" s="1" t="e">
        <f>VLOOKUP(B2197,MICRO!E:L,8,0)</f>
        <v>#N/A</v>
      </c>
    </row>
    <row r="2198" spans="1:14" ht="20.25" x14ac:dyDescent="0.25">
      <c r="A2198" s="1">
        <v>193</v>
      </c>
      <c r="B2198" s="166"/>
      <c r="C2198" s="1" t="s">
        <v>1603</v>
      </c>
      <c r="D2198" s="1"/>
      <c r="E2198" s="1"/>
      <c r="F2198" s="1" t="s">
        <v>1604</v>
      </c>
      <c r="G2198" s="1">
        <v>2</v>
      </c>
      <c r="H2198" s="1" t="s">
        <v>19</v>
      </c>
      <c r="I2198" s="1" t="s">
        <v>1605</v>
      </c>
      <c r="J2198" s="1">
        <v>0.02</v>
      </c>
      <c r="K2198" s="1">
        <v>0.04</v>
      </c>
      <c r="L2198" s="49">
        <v>5</v>
      </c>
      <c r="M2198" s="50"/>
      <c r="N2198" s="1" t="e">
        <f>VLOOKUP(B2198,MICRO!E:L,8,0)</f>
        <v>#N/A</v>
      </c>
    </row>
    <row r="2199" spans="1:14" ht="20.25" x14ac:dyDescent="0.25">
      <c r="A2199" s="1">
        <v>194</v>
      </c>
      <c r="B2199" s="166"/>
      <c r="C2199" s="1" t="s">
        <v>1601</v>
      </c>
      <c r="D2199" s="1"/>
      <c r="E2199" s="1"/>
      <c r="F2199" s="1" t="s">
        <v>1606</v>
      </c>
      <c r="G2199" s="1">
        <v>16</v>
      </c>
      <c r="H2199" s="1" t="s">
        <v>19</v>
      </c>
      <c r="I2199" s="1" t="s">
        <v>1565</v>
      </c>
      <c r="J2199" s="1">
        <v>0.02</v>
      </c>
      <c r="K2199" s="1">
        <v>0.32</v>
      </c>
      <c r="L2199" s="49">
        <v>5</v>
      </c>
      <c r="M2199" s="50"/>
      <c r="N2199" s="1" t="e">
        <f>VLOOKUP(B2199,MICRO!E:L,8,0)</f>
        <v>#N/A</v>
      </c>
    </row>
    <row r="2200" spans="1:14" ht="20.25" x14ac:dyDescent="0.25">
      <c r="A2200" s="1">
        <v>195</v>
      </c>
      <c r="B2200" s="166"/>
      <c r="C2200" s="1" t="s">
        <v>1563</v>
      </c>
      <c r="D2200" s="1"/>
      <c r="E2200" s="1"/>
      <c r="F2200" s="1" t="s">
        <v>1607</v>
      </c>
      <c r="G2200" s="1">
        <v>48</v>
      </c>
      <c r="H2200" s="1" t="s">
        <v>19</v>
      </c>
      <c r="I2200" s="1" t="s">
        <v>431</v>
      </c>
      <c r="J2200" s="1">
        <v>0.02</v>
      </c>
      <c r="K2200" s="1">
        <v>0.96</v>
      </c>
      <c r="L2200" s="49">
        <v>5</v>
      </c>
      <c r="M2200" s="50"/>
      <c r="N2200" s="1" t="e">
        <f>VLOOKUP(B2200,MICRO!E:L,8,0)</f>
        <v>#N/A</v>
      </c>
    </row>
    <row r="2201" spans="1:14" ht="20.25" x14ac:dyDescent="0.25">
      <c r="A2201" s="1">
        <v>196</v>
      </c>
      <c r="B2201" s="166"/>
      <c r="C2201" s="1" t="s">
        <v>1566</v>
      </c>
      <c r="D2201" s="1"/>
      <c r="E2201" s="1"/>
      <c r="F2201" s="1" t="s">
        <v>1608</v>
      </c>
      <c r="G2201" s="1">
        <v>7</v>
      </c>
      <c r="H2201" s="1" t="s">
        <v>19</v>
      </c>
      <c r="I2201" s="1" t="s">
        <v>432</v>
      </c>
      <c r="J2201" s="1">
        <v>0.02</v>
      </c>
      <c r="K2201" s="1">
        <v>0.14000000000000001</v>
      </c>
      <c r="L2201" s="49">
        <v>5</v>
      </c>
      <c r="M2201" s="50"/>
      <c r="N2201" s="1" t="e">
        <f>VLOOKUP(B2201,MICRO!E:L,8,0)</f>
        <v>#N/A</v>
      </c>
    </row>
    <row r="2202" spans="1:14" ht="20.25" x14ac:dyDescent="0.25">
      <c r="A2202" s="1">
        <v>197</v>
      </c>
      <c r="B2202" s="166"/>
      <c r="C2202" s="1" t="s">
        <v>1568</v>
      </c>
      <c r="D2202" s="1"/>
      <c r="E2202" s="1"/>
      <c r="F2202" s="1" t="s">
        <v>1609</v>
      </c>
      <c r="G2202" s="1">
        <v>10</v>
      </c>
      <c r="H2202" s="1" t="s">
        <v>19</v>
      </c>
      <c r="I2202" s="1" t="s">
        <v>433</v>
      </c>
      <c r="J2202" s="1">
        <v>0.02</v>
      </c>
      <c r="K2202" s="1">
        <v>0.2</v>
      </c>
      <c r="L2202" s="49">
        <v>5</v>
      </c>
      <c r="M2202" s="50"/>
      <c r="N2202" s="1" t="e">
        <f>VLOOKUP(B2202,MICRO!E:L,8,0)</f>
        <v>#N/A</v>
      </c>
    </row>
    <row r="2203" spans="1:14" ht="20.25" x14ac:dyDescent="0.25">
      <c r="A2203" s="1">
        <v>198</v>
      </c>
      <c r="B2203" s="166"/>
      <c r="C2203" s="1" t="s">
        <v>1572</v>
      </c>
      <c r="D2203" s="1"/>
      <c r="E2203" s="1"/>
      <c r="F2203" s="1" t="s">
        <v>1610</v>
      </c>
      <c r="G2203" s="1">
        <v>24</v>
      </c>
      <c r="H2203" s="1" t="s">
        <v>19</v>
      </c>
      <c r="I2203" s="1" t="s">
        <v>434</v>
      </c>
      <c r="J2203" s="1">
        <v>0.02</v>
      </c>
      <c r="K2203" s="1">
        <v>0.48</v>
      </c>
      <c r="L2203" s="49">
        <v>5</v>
      </c>
      <c r="M2203" s="50"/>
      <c r="N2203" s="1" t="e">
        <f>VLOOKUP(B2203,MICRO!E:L,8,0)</f>
        <v>#N/A</v>
      </c>
    </row>
    <row r="2204" spans="1:14" ht="20.25" x14ac:dyDescent="0.25">
      <c r="A2204" s="1">
        <v>199</v>
      </c>
      <c r="B2204" s="166"/>
      <c r="C2204" s="1" t="s">
        <v>1570</v>
      </c>
      <c r="D2204" s="1"/>
      <c r="E2204" s="1"/>
      <c r="F2204" s="1" t="s">
        <v>1611</v>
      </c>
      <c r="G2204" s="1">
        <v>146</v>
      </c>
      <c r="H2204" s="1" t="s">
        <v>19</v>
      </c>
      <c r="I2204" s="1" t="s">
        <v>435</v>
      </c>
      <c r="J2204" s="1">
        <v>0.02</v>
      </c>
      <c r="K2204" s="1">
        <v>2.92</v>
      </c>
      <c r="L2204" s="49">
        <v>5</v>
      </c>
      <c r="M2204" s="50"/>
      <c r="N2204" s="1" t="e">
        <f>VLOOKUP(B2204,MICRO!E:L,8,0)</f>
        <v>#N/A</v>
      </c>
    </row>
    <row r="2205" spans="1:14" ht="20.25" x14ac:dyDescent="0.25">
      <c r="A2205" s="1">
        <v>200</v>
      </c>
      <c r="B2205" s="166"/>
      <c r="C2205" s="1" t="s">
        <v>1612</v>
      </c>
      <c r="D2205" s="1"/>
      <c r="E2205" s="1"/>
      <c r="F2205" s="1" t="s">
        <v>1613</v>
      </c>
      <c r="G2205" s="1">
        <v>1</v>
      </c>
      <c r="H2205" s="1" t="s">
        <v>19</v>
      </c>
      <c r="I2205" s="1" t="s">
        <v>1605</v>
      </c>
      <c r="J2205" s="1">
        <v>0.02</v>
      </c>
      <c r="K2205" s="1">
        <v>0.02</v>
      </c>
      <c r="L2205" s="49">
        <v>5</v>
      </c>
      <c r="M2205" s="50"/>
      <c r="N2205" s="1" t="e">
        <f>VLOOKUP(B2205,MICRO!E:L,8,0)</f>
        <v>#N/A</v>
      </c>
    </row>
    <row r="2206" spans="1:14" ht="20.25" x14ac:dyDescent="0.25">
      <c r="A2206" s="1">
        <v>201</v>
      </c>
      <c r="B2206" s="166"/>
      <c r="C2206" s="1" t="s">
        <v>1601</v>
      </c>
      <c r="D2206" s="1"/>
      <c r="E2206" s="1"/>
      <c r="F2206" s="1" t="s">
        <v>1614</v>
      </c>
      <c r="G2206" s="1">
        <v>90</v>
      </c>
      <c r="H2206" s="1" t="s">
        <v>19</v>
      </c>
      <c r="I2206" s="1" t="s">
        <v>1565</v>
      </c>
      <c r="J2206" s="1">
        <v>0.02</v>
      </c>
      <c r="K2206" s="1">
        <v>1.8</v>
      </c>
      <c r="L2206" s="49">
        <v>5</v>
      </c>
      <c r="M2206" s="50"/>
      <c r="N2206" s="1" t="e">
        <f>VLOOKUP(B2206,MICRO!E:L,8,0)</f>
        <v>#N/A</v>
      </c>
    </row>
    <row r="2207" spans="1:14" ht="20.25" x14ac:dyDescent="0.25">
      <c r="A2207" s="1">
        <v>202</v>
      </c>
      <c r="B2207" s="166"/>
      <c r="C2207" s="1" t="s">
        <v>1615</v>
      </c>
      <c r="D2207" s="1"/>
      <c r="E2207" s="1"/>
      <c r="F2207" s="1" t="s">
        <v>1616</v>
      </c>
      <c r="G2207" s="1">
        <v>40</v>
      </c>
      <c r="H2207" s="1" t="s">
        <v>19</v>
      </c>
      <c r="I2207" s="1" t="s">
        <v>432</v>
      </c>
      <c r="J2207" s="1">
        <v>0.02</v>
      </c>
      <c r="K2207" s="1">
        <v>0.8</v>
      </c>
      <c r="L2207" s="49">
        <v>5</v>
      </c>
      <c r="M2207" s="50"/>
      <c r="N2207" s="1" t="e">
        <f>VLOOKUP(B2207,MICRO!E:L,8,0)</f>
        <v>#N/A</v>
      </c>
    </row>
    <row r="2208" spans="1:14" ht="20.25" x14ac:dyDescent="0.25">
      <c r="A2208" s="1">
        <v>203</v>
      </c>
      <c r="B2208" s="166"/>
      <c r="C2208" s="1" t="s">
        <v>1617</v>
      </c>
      <c r="D2208" s="1"/>
      <c r="E2208" s="1"/>
      <c r="F2208" s="1" t="s">
        <v>1618</v>
      </c>
      <c r="G2208" s="1">
        <v>44</v>
      </c>
      <c r="H2208" s="1" t="s">
        <v>19</v>
      </c>
      <c r="I2208" s="1" t="s">
        <v>433</v>
      </c>
      <c r="J2208" s="1">
        <v>0.02</v>
      </c>
      <c r="K2208" s="1">
        <v>0.88</v>
      </c>
      <c r="L2208" s="49">
        <v>5</v>
      </c>
      <c r="M2208" s="50"/>
      <c r="N2208" s="1" t="e">
        <f>VLOOKUP(B2208,MICRO!E:L,8,0)</f>
        <v>#N/A</v>
      </c>
    </row>
    <row r="2209" spans="1:14" ht="20.25" x14ac:dyDescent="0.25">
      <c r="A2209" s="1">
        <v>204</v>
      </c>
      <c r="B2209" s="166"/>
      <c r="C2209" s="1" t="s">
        <v>1619</v>
      </c>
      <c r="D2209" s="1"/>
      <c r="E2209" s="1"/>
      <c r="F2209" s="1" t="s">
        <v>1620</v>
      </c>
      <c r="G2209" s="1">
        <v>12</v>
      </c>
      <c r="H2209" s="1" t="s">
        <v>19</v>
      </c>
      <c r="I2209" s="1" t="s">
        <v>432</v>
      </c>
      <c r="J2209" s="1">
        <v>0.02</v>
      </c>
      <c r="K2209" s="1">
        <v>0.24</v>
      </c>
      <c r="L2209" s="49">
        <v>5</v>
      </c>
      <c r="M2209" s="50"/>
      <c r="N2209" s="1" t="e">
        <f>VLOOKUP(B2209,MICRO!E:L,8,0)</f>
        <v>#N/A</v>
      </c>
    </row>
    <row r="2210" spans="1:14" ht="20.25" x14ac:dyDescent="0.25">
      <c r="A2210" s="1">
        <v>205</v>
      </c>
      <c r="B2210" s="166"/>
      <c r="C2210" s="1" t="s">
        <v>1617</v>
      </c>
      <c r="D2210" s="1"/>
      <c r="E2210" s="1"/>
      <c r="F2210" s="1" t="s">
        <v>1621</v>
      </c>
      <c r="G2210" s="1">
        <v>12</v>
      </c>
      <c r="H2210" s="1" t="s">
        <v>19</v>
      </c>
      <c r="I2210" s="1" t="s">
        <v>433</v>
      </c>
      <c r="J2210" s="1">
        <v>0.02</v>
      </c>
      <c r="K2210" s="1">
        <v>0.24</v>
      </c>
      <c r="L2210" s="49">
        <v>5</v>
      </c>
      <c r="M2210" s="50"/>
      <c r="N2210" s="1" t="e">
        <f>VLOOKUP(B2210,MICRO!E:L,8,0)</f>
        <v>#N/A</v>
      </c>
    </row>
    <row r="2211" spans="1:14" ht="20.25" x14ac:dyDescent="0.25">
      <c r="A2211" s="1">
        <v>206</v>
      </c>
      <c r="B2211" s="166"/>
      <c r="C2211" s="1" t="s">
        <v>1617</v>
      </c>
      <c r="D2211" s="1"/>
      <c r="E2211" s="1"/>
      <c r="F2211" s="1" t="s">
        <v>1621</v>
      </c>
      <c r="G2211" s="1">
        <v>12</v>
      </c>
      <c r="H2211" s="1" t="s">
        <v>19</v>
      </c>
      <c r="I2211" s="1" t="s">
        <v>433</v>
      </c>
      <c r="J2211" s="1">
        <v>0.02</v>
      </c>
      <c r="K2211" s="1">
        <v>0.24</v>
      </c>
      <c r="L2211" s="49">
        <v>5</v>
      </c>
      <c r="M2211" s="50"/>
      <c r="N2211" s="1" t="e">
        <f>VLOOKUP(B2211,MICRO!E:L,8,0)</f>
        <v>#N/A</v>
      </c>
    </row>
    <row r="2212" spans="1:14" ht="20.25" x14ac:dyDescent="0.25">
      <c r="A2212" s="1">
        <v>207</v>
      </c>
      <c r="B2212" s="166"/>
      <c r="C2212" s="1" t="s">
        <v>1622</v>
      </c>
      <c r="D2212" s="1"/>
      <c r="E2212" s="1"/>
      <c r="F2212" s="1" t="s">
        <v>1623</v>
      </c>
      <c r="G2212" s="1">
        <v>48</v>
      </c>
      <c r="H2212" s="1" t="s">
        <v>19</v>
      </c>
      <c r="I2212" s="1" t="s">
        <v>434</v>
      </c>
      <c r="J2212" s="1">
        <v>0.02</v>
      </c>
      <c r="K2212" s="1">
        <v>0.96</v>
      </c>
      <c r="L2212" s="49">
        <v>5</v>
      </c>
      <c r="M2212" s="50"/>
      <c r="N2212" s="1" t="e">
        <f>VLOOKUP(B2212,MICRO!E:L,8,0)</f>
        <v>#N/A</v>
      </c>
    </row>
    <row r="2213" spans="1:14" ht="20.25" x14ac:dyDescent="0.25">
      <c r="A2213" s="1">
        <v>208</v>
      </c>
      <c r="B2213" s="166"/>
      <c r="C2213" s="1" t="s">
        <v>1603</v>
      </c>
      <c r="D2213" s="1"/>
      <c r="E2213" s="1"/>
      <c r="F2213" s="1" t="s">
        <v>1624</v>
      </c>
      <c r="G2213" s="1">
        <v>2</v>
      </c>
      <c r="H2213" s="1" t="s">
        <v>19</v>
      </c>
      <c r="I2213" s="1" t="s">
        <v>1605</v>
      </c>
      <c r="J2213" s="1">
        <v>0.02</v>
      </c>
      <c r="K2213" s="1">
        <v>0.04</v>
      </c>
      <c r="L2213" s="49">
        <v>5</v>
      </c>
      <c r="M2213" s="50"/>
      <c r="N2213" s="1" t="e">
        <f>VLOOKUP(B2213,MICRO!E:L,8,0)</f>
        <v>#N/A</v>
      </c>
    </row>
    <row r="2214" spans="1:14" ht="20.25" x14ac:dyDescent="0.25">
      <c r="A2214" s="1">
        <v>209</v>
      </c>
      <c r="B2214" s="166"/>
      <c r="C2214" s="1" t="s">
        <v>1566</v>
      </c>
      <c r="D2214" s="1"/>
      <c r="E2214" s="1"/>
      <c r="F2214" s="1" t="s">
        <v>1625</v>
      </c>
      <c r="G2214" s="1">
        <v>7</v>
      </c>
      <c r="H2214" s="1" t="s">
        <v>19</v>
      </c>
      <c r="I2214" s="1" t="s">
        <v>432</v>
      </c>
      <c r="J2214" s="1">
        <v>0.05</v>
      </c>
      <c r="K2214" s="1">
        <v>0.35000000000000003</v>
      </c>
      <c r="L2214" s="49">
        <v>5</v>
      </c>
      <c r="M2214" s="50"/>
      <c r="N2214" s="1" t="e">
        <f>VLOOKUP(B2214,MICRO!E:L,8,0)</f>
        <v>#N/A</v>
      </c>
    </row>
    <row r="2215" spans="1:14" ht="20.25" x14ac:dyDescent="0.25">
      <c r="A2215" s="1">
        <v>210</v>
      </c>
      <c r="B2215" s="166"/>
      <c r="C2215" s="1" t="s">
        <v>1566</v>
      </c>
      <c r="D2215" s="1"/>
      <c r="E2215" s="1"/>
      <c r="F2215" s="1" t="s">
        <v>1625</v>
      </c>
      <c r="G2215" s="1">
        <v>48</v>
      </c>
      <c r="H2215" s="1" t="s">
        <v>19</v>
      </c>
      <c r="I2215" s="1" t="s">
        <v>432</v>
      </c>
      <c r="J2215" s="1">
        <v>0.05</v>
      </c>
      <c r="K2215" s="1">
        <v>2.4000000000000004</v>
      </c>
      <c r="L2215" s="49">
        <v>5</v>
      </c>
      <c r="M2215" s="50"/>
      <c r="N2215" s="1" t="e">
        <f>VLOOKUP(B2215,MICRO!E:L,8,0)</f>
        <v>#N/A</v>
      </c>
    </row>
    <row r="2216" spans="1:14" ht="20.25" x14ac:dyDescent="0.25">
      <c r="A2216" s="1">
        <v>211</v>
      </c>
      <c r="B2216" s="166"/>
      <c r="C2216" s="1" t="s">
        <v>1568</v>
      </c>
      <c r="D2216" s="1"/>
      <c r="E2216" s="1"/>
      <c r="F2216" s="1" t="s">
        <v>1626</v>
      </c>
      <c r="G2216" s="1">
        <v>10</v>
      </c>
      <c r="H2216" s="1" t="s">
        <v>19</v>
      </c>
      <c r="I2216" s="1" t="s">
        <v>433</v>
      </c>
      <c r="J2216" s="1">
        <v>0.05</v>
      </c>
      <c r="K2216" s="1">
        <v>0.5</v>
      </c>
      <c r="L2216" s="49">
        <v>5</v>
      </c>
      <c r="M2216" s="50"/>
      <c r="N2216" s="1" t="e">
        <f>VLOOKUP(B2216,MICRO!E:L,8,0)</f>
        <v>#N/A</v>
      </c>
    </row>
    <row r="2217" spans="1:14" ht="20.25" x14ac:dyDescent="0.25">
      <c r="A2217" s="1">
        <v>212</v>
      </c>
      <c r="B2217" s="166"/>
      <c r="C2217" s="1" t="s">
        <v>1572</v>
      </c>
      <c r="D2217" s="1"/>
      <c r="E2217" s="1"/>
      <c r="F2217" s="1" t="s">
        <v>1627</v>
      </c>
      <c r="G2217" s="1">
        <v>24</v>
      </c>
      <c r="H2217" s="1" t="s">
        <v>19</v>
      </c>
      <c r="I2217" s="1" t="s">
        <v>434</v>
      </c>
      <c r="J2217" s="1">
        <v>0.05</v>
      </c>
      <c r="K2217" s="1">
        <v>1.2000000000000002</v>
      </c>
      <c r="L2217" s="49">
        <v>5</v>
      </c>
      <c r="M2217" s="50"/>
      <c r="N2217" s="1" t="e">
        <f>VLOOKUP(B2217,MICRO!E:L,8,0)</f>
        <v>#N/A</v>
      </c>
    </row>
    <row r="2218" spans="1:14" ht="20.25" x14ac:dyDescent="0.25">
      <c r="A2218" s="1">
        <v>213</v>
      </c>
      <c r="B2218" s="166"/>
      <c r="C2218" s="1" t="s">
        <v>1570</v>
      </c>
      <c r="D2218" s="1"/>
      <c r="E2218" s="1"/>
      <c r="F2218" s="1" t="s">
        <v>1628</v>
      </c>
      <c r="G2218" s="1">
        <v>146</v>
      </c>
      <c r="H2218" s="1" t="s">
        <v>19</v>
      </c>
      <c r="I2218" s="1" t="s">
        <v>435</v>
      </c>
      <c r="J2218" s="1">
        <v>0.05</v>
      </c>
      <c r="K2218" s="1">
        <v>7.3000000000000007</v>
      </c>
      <c r="L2218" s="49">
        <v>5</v>
      </c>
      <c r="M2218" s="50"/>
      <c r="N2218" s="1" t="e">
        <f>VLOOKUP(B2218,MICRO!E:L,8,0)</f>
        <v>#N/A</v>
      </c>
    </row>
    <row r="2219" spans="1:14" ht="20.25" x14ac:dyDescent="0.25">
      <c r="A2219" s="1">
        <v>214</v>
      </c>
      <c r="B2219" s="166"/>
      <c r="C2219" s="1" t="s">
        <v>1601</v>
      </c>
      <c r="D2219" s="1"/>
      <c r="E2219" s="1"/>
      <c r="F2219" s="1" t="s">
        <v>1629</v>
      </c>
      <c r="G2219" s="1">
        <v>16</v>
      </c>
      <c r="H2219" s="1" t="s">
        <v>19</v>
      </c>
      <c r="I2219" s="1" t="s">
        <v>1565</v>
      </c>
      <c r="J2219" s="1">
        <v>0.05</v>
      </c>
      <c r="K2219" s="1">
        <v>0.8</v>
      </c>
      <c r="L2219" s="49">
        <v>5</v>
      </c>
      <c r="M2219" s="50"/>
      <c r="N2219" s="1" t="e">
        <f>VLOOKUP(B2219,MICRO!E:L,8,0)</f>
        <v>#N/A</v>
      </c>
    </row>
    <row r="2220" spans="1:14" ht="20.25" x14ac:dyDescent="0.25">
      <c r="A2220" s="1">
        <v>215</v>
      </c>
      <c r="B2220" s="166"/>
      <c r="C2220" s="1" t="s">
        <v>1603</v>
      </c>
      <c r="D2220" s="1"/>
      <c r="E2220" s="1"/>
      <c r="F2220" s="1" t="s">
        <v>1630</v>
      </c>
      <c r="G2220" s="1">
        <v>2</v>
      </c>
      <c r="H2220" s="1" t="s">
        <v>19</v>
      </c>
      <c r="I2220" s="1" t="s">
        <v>1605</v>
      </c>
      <c r="J2220" s="1">
        <v>0.05</v>
      </c>
      <c r="K2220" s="1">
        <v>0.1</v>
      </c>
      <c r="L2220" s="49">
        <v>5</v>
      </c>
      <c r="M2220" s="50"/>
      <c r="N2220" s="1" t="e">
        <f>VLOOKUP(B2220,MICRO!E:L,8,0)</f>
        <v>#N/A</v>
      </c>
    </row>
    <row r="2221" spans="1:14" ht="20.25" x14ac:dyDescent="0.25">
      <c r="A2221" s="1">
        <v>216</v>
      </c>
      <c r="B2221" s="166"/>
      <c r="C2221" s="1" t="s">
        <v>1617</v>
      </c>
      <c r="D2221" s="1"/>
      <c r="E2221" s="1"/>
      <c r="F2221" s="1" t="s">
        <v>1631</v>
      </c>
      <c r="G2221" s="1">
        <v>16</v>
      </c>
      <c r="H2221" s="1" t="s">
        <v>19</v>
      </c>
      <c r="I2221" s="1" t="s">
        <v>433</v>
      </c>
      <c r="J2221" s="1">
        <v>0.05</v>
      </c>
      <c r="K2221" s="1">
        <v>0.8</v>
      </c>
      <c r="L2221" s="49">
        <v>5</v>
      </c>
      <c r="M2221" s="50"/>
      <c r="N2221" s="1" t="e">
        <f>VLOOKUP(B2221,MICRO!E:L,8,0)</f>
        <v>#N/A</v>
      </c>
    </row>
    <row r="2222" spans="1:14" ht="20.25" x14ac:dyDescent="0.25">
      <c r="A2222" s="1">
        <v>217</v>
      </c>
      <c r="B2222" s="166"/>
      <c r="C2222" s="1" t="s">
        <v>1615</v>
      </c>
      <c r="D2222" s="1"/>
      <c r="E2222" s="1"/>
      <c r="F2222" s="1" t="s">
        <v>1632</v>
      </c>
      <c r="G2222" s="1">
        <v>12</v>
      </c>
      <c r="H2222" s="1" t="s">
        <v>19</v>
      </c>
      <c r="I2222" s="1" t="s">
        <v>432</v>
      </c>
      <c r="J2222" s="1">
        <v>0.05</v>
      </c>
      <c r="K2222" s="1">
        <v>0.60000000000000009</v>
      </c>
      <c r="L2222" s="49">
        <v>5</v>
      </c>
      <c r="M2222" s="50"/>
      <c r="N2222" s="1" t="e">
        <f>VLOOKUP(B2222,MICRO!E:L,8,0)</f>
        <v>#N/A</v>
      </c>
    </row>
    <row r="2223" spans="1:14" ht="20.25" x14ac:dyDescent="0.25">
      <c r="A2223" s="1">
        <v>218</v>
      </c>
      <c r="B2223" s="166"/>
      <c r="C2223" s="1" t="s">
        <v>1601</v>
      </c>
      <c r="D2223" s="1"/>
      <c r="E2223" s="1"/>
      <c r="F2223" s="1" t="s">
        <v>1633</v>
      </c>
      <c r="G2223" s="1">
        <v>80</v>
      </c>
      <c r="H2223" s="1" t="s">
        <v>19</v>
      </c>
      <c r="I2223" s="1" t="s">
        <v>1565</v>
      </c>
      <c r="J2223" s="1">
        <v>0.05</v>
      </c>
      <c r="K2223" s="1">
        <v>4</v>
      </c>
      <c r="L2223" s="49">
        <v>5</v>
      </c>
      <c r="M2223" s="50"/>
      <c r="N2223" s="1" t="e">
        <f>VLOOKUP(B2223,MICRO!E:L,8,0)</f>
        <v>#N/A</v>
      </c>
    </row>
    <row r="2224" spans="1:14" ht="20.25" x14ac:dyDescent="0.25">
      <c r="A2224" s="1">
        <v>219</v>
      </c>
      <c r="B2224" s="166"/>
      <c r="C2224" s="1" t="s">
        <v>1619</v>
      </c>
      <c r="D2224" s="1"/>
      <c r="E2224" s="1"/>
      <c r="F2224" s="1" t="s">
        <v>1634</v>
      </c>
      <c r="G2224" s="1">
        <v>12</v>
      </c>
      <c r="H2224" s="1" t="s">
        <v>19</v>
      </c>
      <c r="I2224" s="1" t="s">
        <v>432</v>
      </c>
      <c r="J2224" s="1">
        <v>0.05</v>
      </c>
      <c r="K2224" s="1">
        <v>0.60000000000000009</v>
      </c>
      <c r="L2224" s="49">
        <v>5</v>
      </c>
      <c r="M2224" s="50"/>
      <c r="N2224" s="1" t="e">
        <f>VLOOKUP(B2224,MICRO!E:L,8,0)</f>
        <v>#N/A</v>
      </c>
    </row>
    <row r="2225" spans="1:14" ht="20.25" x14ac:dyDescent="0.25">
      <c r="A2225" s="1">
        <v>220</v>
      </c>
      <c r="B2225" s="166"/>
      <c r="C2225" s="1" t="s">
        <v>1617</v>
      </c>
      <c r="D2225" s="1"/>
      <c r="E2225" s="1"/>
      <c r="F2225" s="1" t="s">
        <v>1635</v>
      </c>
      <c r="G2225" s="1">
        <v>12</v>
      </c>
      <c r="H2225" s="1" t="s">
        <v>19</v>
      </c>
      <c r="I2225" s="1" t="s">
        <v>433</v>
      </c>
      <c r="J2225" s="1">
        <v>0.05</v>
      </c>
      <c r="K2225" s="1">
        <v>0.60000000000000009</v>
      </c>
      <c r="L2225" s="49">
        <v>5</v>
      </c>
      <c r="M2225" s="50"/>
      <c r="N2225" s="1" t="e">
        <f>VLOOKUP(B2225,MICRO!E:L,8,0)</f>
        <v>#N/A</v>
      </c>
    </row>
    <row r="2226" spans="1:14" ht="20.25" x14ac:dyDescent="0.25">
      <c r="A2226" s="1">
        <v>221</v>
      </c>
      <c r="B2226" s="166"/>
      <c r="C2226" s="1" t="s">
        <v>1622</v>
      </c>
      <c r="D2226" s="1"/>
      <c r="E2226" s="1"/>
      <c r="F2226" s="1" t="s">
        <v>1636</v>
      </c>
      <c r="G2226" s="1">
        <v>20</v>
      </c>
      <c r="H2226" s="1" t="s">
        <v>19</v>
      </c>
      <c r="I2226" s="1" t="s">
        <v>434</v>
      </c>
      <c r="J2226" s="1">
        <v>0.05</v>
      </c>
      <c r="K2226" s="1">
        <v>1</v>
      </c>
      <c r="L2226" s="49">
        <v>5</v>
      </c>
      <c r="M2226" s="50"/>
      <c r="N2226" s="1" t="e">
        <f>VLOOKUP(B2226,MICRO!E:L,8,0)</f>
        <v>#N/A</v>
      </c>
    </row>
    <row r="2227" spans="1:14" ht="20.25" x14ac:dyDescent="0.25">
      <c r="A2227" s="1">
        <v>222</v>
      </c>
      <c r="B2227" s="166"/>
      <c r="C2227" s="1" t="s">
        <v>1601</v>
      </c>
      <c r="D2227" s="1"/>
      <c r="E2227" s="1"/>
      <c r="F2227" s="1" t="s">
        <v>1637</v>
      </c>
      <c r="G2227" s="1">
        <v>16</v>
      </c>
      <c r="H2227" s="1" t="s">
        <v>19</v>
      </c>
      <c r="I2227" s="1" t="s">
        <v>1565</v>
      </c>
      <c r="J2227" s="1">
        <v>0.05</v>
      </c>
      <c r="K2227" s="1">
        <v>0.8</v>
      </c>
      <c r="L2227" s="49">
        <v>5</v>
      </c>
      <c r="M2227" s="50"/>
      <c r="N2227" s="1" t="e">
        <f>VLOOKUP(B2227,MICRO!E:L,8,0)</f>
        <v>#N/A</v>
      </c>
    </row>
    <row r="2228" spans="1:14" ht="20.25" x14ac:dyDescent="0.25">
      <c r="A2228" s="1">
        <v>223</v>
      </c>
      <c r="B2228" s="166"/>
      <c r="C2228" s="1" t="s">
        <v>1617</v>
      </c>
      <c r="D2228" s="1"/>
      <c r="E2228" s="1"/>
      <c r="F2228" s="1" t="s">
        <v>1638</v>
      </c>
      <c r="G2228" s="1">
        <v>28</v>
      </c>
      <c r="H2228" s="1" t="s">
        <v>19</v>
      </c>
      <c r="I2228" s="1" t="s">
        <v>433</v>
      </c>
      <c r="J2228" s="1">
        <v>0.05</v>
      </c>
      <c r="K2228" s="1">
        <v>1.4000000000000001</v>
      </c>
      <c r="L2228" s="49">
        <v>5</v>
      </c>
      <c r="M2228" s="50"/>
      <c r="N2228" s="1" t="e">
        <f>VLOOKUP(B2228,MICRO!E:L,8,0)</f>
        <v>#N/A</v>
      </c>
    </row>
    <row r="2229" spans="1:14" ht="20.25" x14ac:dyDescent="0.25">
      <c r="A2229" s="1">
        <v>224</v>
      </c>
      <c r="B2229" s="166"/>
      <c r="C2229" s="1" t="s">
        <v>1615</v>
      </c>
      <c r="D2229" s="1"/>
      <c r="E2229" s="1"/>
      <c r="F2229" s="1" t="s">
        <v>1639</v>
      </c>
      <c r="G2229" s="1">
        <v>28</v>
      </c>
      <c r="H2229" s="1" t="s">
        <v>19</v>
      </c>
      <c r="I2229" s="1" t="s">
        <v>432</v>
      </c>
      <c r="J2229" s="1">
        <v>0.05</v>
      </c>
      <c r="K2229" s="1">
        <v>1.4000000000000001</v>
      </c>
      <c r="L2229" s="49">
        <v>5</v>
      </c>
      <c r="M2229" s="50"/>
      <c r="N2229" s="1" t="e">
        <f>VLOOKUP(B2229,MICRO!E:L,8,0)</f>
        <v>#N/A</v>
      </c>
    </row>
    <row r="2230" spans="1:14" ht="20.25" x14ac:dyDescent="0.25">
      <c r="A2230" s="1">
        <v>225</v>
      </c>
      <c r="B2230" s="166"/>
      <c r="C2230" s="1" t="s">
        <v>1622</v>
      </c>
      <c r="D2230" s="1"/>
      <c r="E2230" s="1"/>
      <c r="F2230" s="1" t="s">
        <v>1640</v>
      </c>
      <c r="G2230" s="1">
        <v>28</v>
      </c>
      <c r="H2230" s="1" t="s">
        <v>19</v>
      </c>
      <c r="I2230" s="1" t="s">
        <v>434</v>
      </c>
      <c r="J2230" s="1">
        <v>0.05</v>
      </c>
      <c r="K2230" s="1">
        <v>1.4000000000000001</v>
      </c>
      <c r="L2230" s="49">
        <v>5</v>
      </c>
      <c r="M2230" s="50"/>
      <c r="N2230" s="1" t="e">
        <f>VLOOKUP(B2230,MICRO!E:L,8,0)</f>
        <v>#N/A</v>
      </c>
    </row>
    <row r="2231" spans="1:14" ht="20.25" x14ac:dyDescent="0.25">
      <c r="A2231" s="1">
        <v>226</v>
      </c>
      <c r="B2231" s="166"/>
      <c r="C2231" s="1" t="s">
        <v>1603</v>
      </c>
      <c r="D2231" s="1"/>
      <c r="E2231" s="1"/>
      <c r="F2231" s="1" t="s">
        <v>1641</v>
      </c>
      <c r="G2231" s="1">
        <v>2</v>
      </c>
      <c r="H2231" s="1" t="s">
        <v>19</v>
      </c>
      <c r="I2231" s="1" t="s">
        <v>1605</v>
      </c>
      <c r="J2231" s="1">
        <v>0.03</v>
      </c>
      <c r="K2231" s="1">
        <v>0.06</v>
      </c>
      <c r="L2231" s="49">
        <v>5</v>
      </c>
      <c r="M2231" s="50"/>
      <c r="N2231" s="1" t="e">
        <f>VLOOKUP(B2231,MICRO!E:L,8,0)</f>
        <v>#N/A</v>
      </c>
    </row>
    <row r="2232" spans="1:14" ht="20.25" x14ac:dyDescent="0.25">
      <c r="A2232" s="1">
        <v>227</v>
      </c>
      <c r="B2232" s="166"/>
      <c r="C2232" s="1" t="s">
        <v>1566</v>
      </c>
      <c r="D2232" s="1"/>
      <c r="E2232" s="1"/>
      <c r="F2232" s="1" t="s">
        <v>1642</v>
      </c>
      <c r="G2232" s="1">
        <v>7</v>
      </c>
      <c r="H2232" s="1" t="s">
        <v>19</v>
      </c>
      <c r="I2232" s="1" t="s">
        <v>432</v>
      </c>
      <c r="J2232" s="1">
        <v>0.03</v>
      </c>
      <c r="K2232" s="1">
        <v>0.21</v>
      </c>
      <c r="L2232" s="49">
        <v>5</v>
      </c>
      <c r="M2232" s="50"/>
      <c r="N2232" s="1" t="e">
        <f>VLOOKUP(B2232,MICRO!E:L,8,0)</f>
        <v>#N/A</v>
      </c>
    </row>
    <row r="2233" spans="1:14" ht="20.25" x14ac:dyDescent="0.25">
      <c r="A2233" s="1">
        <v>228</v>
      </c>
      <c r="B2233" s="166"/>
      <c r="C2233" s="1" t="s">
        <v>1568</v>
      </c>
      <c r="D2233" s="1"/>
      <c r="E2233" s="1"/>
      <c r="F2233" s="1" t="s">
        <v>1583</v>
      </c>
      <c r="G2233" s="1">
        <v>10</v>
      </c>
      <c r="H2233" s="1" t="s">
        <v>19</v>
      </c>
      <c r="I2233" s="1" t="s">
        <v>433</v>
      </c>
      <c r="J2233" s="1">
        <v>0.03</v>
      </c>
      <c r="K2233" s="1">
        <v>0.3</v>
      </c>
      <c r="L2233" s="49">
        <v>5</v>
      </c>
      <c r="M2233" s="50"/>
      <c r="N2233" s="1" t="e">
        <f>VLOOKUP(B2233,MICRO!E:L,8,0)</f>
        <v>#N/A</v>
      </c>
    </row>
    <row r="2234" spans="1:14" ht="20.25" x14ac:dyDescent="0.25">
      <c r="A2234" s="1">
        <v>229</v>
      </c>
      <c r="B2234" s="166"/>
      <c r="C2234" s="1" t="s">
        <v>1572</v>
      </c>
      <c r="D2234" s="1"/>
      <c r="E2234" s="1"/>
      <c r="F2234" s="1" t="s">
        <v>1584</v>
      </c>
      <c r="G2234" s="1">
        <v>24</v>
      </c>
      <c r="H2234" s="1" t="s">
        <v>19</v>
      </c>
      <c r="I2234" s="1" t="s">
        <v>434</v>
      </c>
      <c r="J2234" s="1">
        <v>0.03</v>
      </c>
      <c r="K2234" s="1">
        <v>0.72</v>
      </c>
      <c r="L2234" s="49">
        <v>5</v>
      </c>
      <c r="M2234" s="50"/>
      <c r="N2234" s="1" t="e">
        <f>VLOOKUP(B2234,MICRO!E:L,8,0)</f>
        <v>#N/A</v>
      </c>
    </row>
    <row r="2235" spans="1:14" ht="20.25" x14ac:dyDescent="0.25">
      <c r="A2235" s="1">
        <v>230</v>
      </c>
      <c r="B2235" s="166"/>
      <c r="C2235" s="1" t="s">
        <v>1570</v>
      </c>
      <c r="D2235" s="1"/>
      <c r="E2235" s="1"/>
      <c r="F2235" s="1" t="s">
        <v>1585</v>
      </c>
      <c r="G2235" s="1">
        <v>146</v>
      </c>
      <c r="H2235" s="1" t="s">
        <v>19</v>
      </c>
      <c r="I2235" s="1" t="s">
        <v>435</v>
      </c>
      <c r="J2235" s="1">
        <v>0.03</v>
      </c>
      <c r="K2235" s="1">
        <v>4.38</v>
      </c>
      <c r="L2235" s="49">
        <v>5</v>
      </c>
      <c r="M2235" s="50"/>
      <c r="N2235" s="1" t="e">
        <f>VLOOKUP(B2235,MICRO!E:L,8,0)</f>
        <v>#N/A</v>
      </c>
    </row>
    <row r="2236" spans="1:14" ht="20.25" x14ac:dyDescent="0.25">
      <c r="A2236" s="1">
        <v>231</v>
      </c>
      <c r="B2236" s="166"/>
      <c r="C2236" s="1" t="s">
        <v>1563</v>
      </c>
      <c r="D2236" s="1"/>
      <c r="E2236" s="1"/>
      <c r="F2236" s="1" t="s">
        <v>1643</v>
      </c>
      <c r="G2236" s="1">
        <v>48</v>
      </c>
      <c r="H2236" s="1" t="s">
        <v>19</v>
      </c>
      <c r="I2236" s="1" t="s">
        <v>431</v>
      </c>
      <c r="J2236" s="1">
        <v>0.03</v>
      </c>
      <c r="K2236" s="1">
        <v>1.44</v>
      </c>
      <c r="L2236" s="49">
        <v>5</v>
      </c>
      <c r="M2236" s="50"/>
      <c r="N2236" s="1" t="e">
        <f>VLOOKUP(B2236,MICRO!E:L,8,0)</f>
        <v>#N/A</v>
      </c>
    </row>
    <row r="2237" spans="1:14" ht="20.25" x14ac:dyDescent="0.25">
      <c r="A2237" s="1">
        <v>232</v>
      </c>
      <c r="B2237" s="166"/>
      <c r="C2237" s="1" t="s">
        <v>1601</v>
      </c>
      <c r="D2237" s="1"/>
      <c r="E2237" s="1"/>
      <c r="F2237" s="1" t="s">
        <v>1644</v>
      </c>
      <c r="G2237" s="1">
        <v>16</v>
      </c>
      <c r="H2237" s="1" t="s">
        <v>19</v>
      </c>
      <c r="I2237" s="1" t="s">
        <v>1565</v>
      </c>
      <c r="J2237" s="1">
        <v>0.03</v>
      </c>
      <c r="K2237" s="1">
        <v>0.48</v>
      </c>
      <c r="L2237" s="49">
        <v>5</v>
      </c>
      <c r="M2237" s="50"/>
      <c r="N2237" s="1" t="e">
        <f>VLOOKUP(B2237,MICRO!E:L,8,0)</f>
        <v>#N/A</v>
      </c>
    </row>
    <row r="2238" spans="1:14" ht="20.25" x14ac:dyDescent="0.25">
      <c r="A2238" s="1">
        <v>233</v>
      </c>
      <c r="B2238" s="166"/>
      <c r="C2238" s="1" t="s">
        <v>1612</v>
      </c>
      <c r="D2238" s="1"/>
      <c r="E2238" s="1"/>
      <c r="F2238" s="1" t="s">
        <v>1645</v>
      </c>
      <c r="G2238" s="1">
        <v>1</v>
      </c>
      <c r="H2238" s="1" t="s">
        <v>19</v>
      </c>
      <c r="I2238" s="1" t="s">
        <v>1605</v>
      </c>
      <c r="J2238" s="1">
        <v>0.03</v>
      </c>
      <c r="K2238" s="1">
        <v>0.03</v>
      </c>
      <c r="L2238" s="49">
        <v>5</v>
      </c>
      <c r="M2238" s="50"/>
      <c r="N2238" s="1" t="e">
        <f>VLOOKUP(B2238,MICRO!E:L,8,0)</f>
        <v>#N/A</v>
      </c>
    </row>
    <row r="2239" spans="1:14" ht="20.25" x14ac:dyDescent="0.25">
      <c r="A2239" s="1">
        <v>234</v>
      </c>
      <c r="B2239" s="166"/>
      <c r="C2239" s="1" t="s">
        <v>1603</v>
      </c>
      <c r="D2239" s="1"/>
      <c r="E2239" s="1"/>
      <c r="F2239" s="1" t="s">
        <v>1646</v>
      </c>
      <c r="G2239" s="1">
        <v>2</v>
      </c>
      <c r="H2239" s="1" t="s">
        <v>19</v>
      </c>
      <c r="I2239" s="1" t="s">
        <v>1605</v>
      </c>
      <c r="J2239" s="1">
        <v>0.03</v>
      </c>
      <c r="K2239" s="1">
        <v>0.06</v>
      </c>
      <c r="L2239" s="49">
        <v>5</v>
      </c>
      <c r="M2239" s="50"/>
      <c r="N2239" s="1" t="e">
        <f>VLOOKUP(B2239,MICRO!E:L,8,0)</f>
        <v>#N/A</v>
      </c>
    </row>
    <row r="2240" spans="1:14" ht="20.25" x14ac:dyDescent="0.25">
      <c r="A2240" s="1">
        <v>235</v>
      </c>
      <c r="B2240" s="166"/>
      <c r="C2240" s="1" t="s">
        <v>1615</v>
      </c>
      <c r="D2240" s="1"/>
      <c r="E2240" s="1"/>
      <c r="F2240" s="1" t="s">
        <v>1647</v>
      </c>
      <c r="G2240" s="1">
        <v>40</v>
      </c>
      <c r="H2240" s="1" t="s">
        <v>19</v>
      </c>
      <c r="I2240" s="1" t="s">
        <v>432</v>
      </c>
      <c r="J2240" s="1">
        <v>0.03</v>
      </c>
      <c r="K2240" s="1">
        <v>1.2</v>
      </c>
      <c r="L2240" s="49">
        <v>5</v>
      </c>
      <c r="M2240" s="50"/>
      <c r="N2240" s="1" t="e">
        <f>VLOOKUP(B2240,MICRO!E:L,8,0)</f>
        <v>#N/A</v>
      </c>
    </row>
    <row r="2241" spans="1:14" ht="20.25" x14ac:dyDescent="0.25">
      <c r="A2241" s="1">
        <v>236</v>
      </c>
      <c r="B2241" s="166"/>
      <c r="C2241" s="1" t="s">
        <v>1622</v>
      </c>
      <c r="D2241" s="1"/>
      <c r="E2241" s="1"/>
      <c r="F2241" s="1" t="s">
        <v>1648</v>
      </c>
      <c r="G2241" s="1">
        <v>48</v>
      </c>
      <c r="H2241" s="1" t="s">
        <v>19</v>
      </c>
      <c r="I2241" s="1" t="s">
        <v>434</v>
      </c>
      <c r="J2241" s="1">
        <v>0.03</v>
      </c>
      <c r="K2241" s="1">
        <v>1.44</v>
      </c>
      <c r="L2241" s="49">
        <v>5</v>
      </c>
      <c r="M2241" s="50"/>
      <c r="N2241" s="1" t="e">
        <f>VLOOKUP(B2241,MICRO!E:L,8,0)</f>
        <v>#N/A</v>
      </c>
    </row>
    <row r="2242" spans="1:14" ht="20.25" x14ac:dyDescent="0.25">
      <c r="A2242" s="1">
        <v>237</v>
      </c>
      <c r="B2242" s="166"/>
      <c r="C2242" s="1" t="s">
        <v>1601</v>
      </c>
      <c r="D2242" s="1"/>
      <c r="E2242" s="1"/>
      <c r="F2242" s="1" t="s">
        <v>1649</v>
      </c>
      <c r="G2242" s="1">
        <v>96</v>
      </c>
      <c r="H2242" s="1" t="s">
        <v>19</v>
      </c>
      <c r="I2242" s="1" t="s">
        <v>1565</v>
      </c>
      <c r="J2242" s="1">
        <v>0.03</v>
      </c>
      <c r="K2242" s="1">
        <v>2.88</v>
      </c>
      <c r="L2242" s="49">
        <v>5</v>
      </c>
      <c r="M2242" s="50"/>
      <c r="N2242" s="1" t="e">
        <f>VLOOKUP(B2242,MICRO!E:L,8,0)</f>
        <v>#N/A</v>
      </c>
    </row>
    <row r="2243" spans="1:14" ht="20.25" x14ac:dyDescent="0.25">
      <c r="A2243" s="1">
        <v>238</v>
      </c>
      <c r="B2243" s="166"/>
      <c r="C2243" s="1" t="s">
        <v>1619</v>
      </c>
      <c r="D2243" s="1"/>
      <c r="E2243" s="1"/>
      <c r="F2243" s="1" t="s">
        <v>1650</v>
      </c>
      <c r="G2243" s="1">
        <v>12</v>
      </c>
      <c r="H2243" s="1" t="s">
        <v>19</v>
      </c>
      <c r="I2243" s="1" t="s">
        <v>432</v>
      </c>
      <c r="J2243" s="1">
        <v>0.03</v>
      </c>
      <c r="K2243" s="1">
        <v>0.36</v>
      </c>
      <c r="L2243" s="49">
        <v>5</v>
      </c>
      <c r="M2243" s="50"/>
      <c r="N2243" s="1" t="e">
        <f>VLOOKUP(B2243,MICRO!E:L,8,0)</f>
        <v>#N/A</v>
      </c>
    </row>
    <row r="2244" spans="1:14" ht="20.25" x14ac:dyDescent="0.25">
      <c r="A2244" s="1">
        <v>239</v>
      </c>
      <c r="B2244" s="166">
        <v>2897</v>
      </c>
      <c r="C2244" s="1" t="s">
        <v>1188</v>
      </c>
      <c r="D2244" s="1"/>
      <c r="E2244" s="1" t="s">
        <v>2</v>
      </c>
      <c r="F2244" s="1" t="s">
        <v>1189</v>
      </c>
      <c r="G2244" s="1">
        <v>1</v>
      </c>
      <c r="H2244" s="1" t="s">
        <v>19</v>
      </c>
      <c r="I2244" s="1" t="s">
        <v>431</v>
      </c>
      <c r="J2244" s="1">
        <v>9.4</v>
      </c>
      <c r="K2244" s="1">
        <v>9.4</v>
      </c>
      <c r="L2244" s="49">
        <v>5</v>
      </c>
      <c r="M2244" s="50"/>
      <c r="N2244" s="1" t="e">
        <f>VLOOKUP(B2244,MICRO!E:L,8,0)</f>
        <v>#N/A</v>
      </c>
    </row>
    <row r="2245" spans="1:14" ht="20.25" x14ac:dyDescent="0.25">
      <c r="A2245" s="1">
        <v>240</v>
      </c>
      <c r="B2245" s="166">
        <v>2898</v>
      </c>
      <c r="C2245" s="1" t="s">
        <v>1188</v>
      </c>
      <c r="D2245" s="1"/>
      <c r="E2245" s="1" t="s">
        <v>2</v>
      </c>
      <c r="F2245" s="1" t="s">
        <v>1189</v>
      </c>
      <c r="G2245" s="1">
        <v>1</v>
      </c>
      <c r="H2245" s="1" t="s">
        <v>19</v>
      </c>
      <c r="I2245" s="1" t="s">
        <v>435</v>
      </c>
      <c r="J2245" s="1">
        <v>9.4</v>
      </c>
      <c r="K2245" s="1">
        <v>9.4</v>
      </c>
      <c r="L2245" s="49">
        <v>5</v>
      </c>
      <c r="M2245" s="50"/>
      <c r="N2245" s="1" t="e">
        <f>VLOOKUP(B2245,MICRO!E:L,8,0)</f>
        <v>#N/A</v>
      </c>
    </row>
    <row r="2246" spans="1:14" ht="20.25" x14ac:dyDescent="0.25">
      <c r="A2246" s="1">
        <v>241</v>
      </c>
      <c r="B2246" s="166">
        <v>2899</v>
      </c>
      <c r="C2246" s="1" t="s">
        <v>1188</v>
      </c>
      <c r="D2246" s="1"/>
      <c r="E2246" s="1" t="s">
        <v>51</v>
      </c>
      <c r="F2246" s="1" t="s">
        <v>1190</v>
      </c>
      <c r="G2246" s="1">
        <v>1</v>
      </c>
      <c r="H2246" s="1" t="s">
        <v>19</v>
      </c>
      <c r="I2246" s="1" t="s">
        <v>432</v>
      </c>
      <c r="J2246" s="1">
        <v>8.1999999999999993</v>
      </c>
      <c r="K2246" s="1">
        <v>8.1999999999999993</v>
      </c>
      <c r="L2246" s="49">
        <v>5</v>
      </c>
      <c r="M2246" s="50"/>
      <c r="N2246" s="1" t="e">
        <f>VLOOKUP(B2246,MICRO!E:L,8,0)</f>
        <v>#N/A</v>
      </c>
    </row>
    <row r="2247" spans="1:14" ht="20.25" x14ac:dyDescent="0.25">
      <c r="A2247" s="1">
        <v>242</v>
      </c>
      <c r="B2247" s="166">
        <v>2900</v>
      </c>
      <c r="C2247" s="1" t="s">
        <v>1188</v>
      </c>
      <c r="D2247" s="1"/>
      <c r="E2247" s="1" t="s">
        <v>51</v>
      </c>
      <c r="F2247" s="1" t="s">
        <v>1190</v>
      </c>
      <c r="G2247" s="1">
        <v>1</v>
      </c>
      <c r="H2247" s="1" t="s">
        <v>19</v>
      </c>
      <c r="I2247" s="1" t="s">
        <v>433</v>
      </c>
      <c r="J2247" s="1">
        <v>8.1999999999999993</v>
      </c>
      <c r="K2247" s="1">
        <v>8.1999999999999993</v>
      </c>
      <c r="L2247" s="49">
        <v>5</v>
      </c>
      <c r="M2247" s="50"/>
      <c r="N2247" s="1" t="e">
        <f>VLOOKUP(B2247,MICRO!E:L,8,0)</f>
        <v>#N/A</v>
      </c>
    </row>
    <row r="2248" spans="1:14" ht="20.25" x14ac:dyDescent="0.25">
      <c r="A2248" s="1">
        <v>243</v>
      </c>
      <c r="B2248" s="166">
        <v>2901</v>
      </c>
      <c r="C2248" s="1" t="s">
        <v>1188</v>
      </c>
      <c r="D2248" s="1"/>
      <c r="E2248" s="1" t="s">
        <v>51</v>
      </c>
      <c r="F2248" s="1" t="s">
        <v>1190</v>
      </c>
      <c r="G2248" s="1">
        <v>1</v>
      </c>
      <c r="H2248" s="1" t="s">
        <v>19</v>
      </c>
      <c r="I2248" s="1" t="s">
        <v>434</v>
      </c>
      <c r="J2248" s="1">
        <v>8.1999999999999993</v>
      </c>
      <c r="K2248" s="1">
        <v>8.1999999999999993</v>
      </c>
      <c r="L2248" s="49">
        <v>5</v>
      </c>
      <c r="M2248" s="50"/>
      <c r="N2248" s="1" t="e">
        <f>VLOOKUP(B2248,MICRO!E:L,8,0)</f>
        <v>#N/A</v>
      </c>
    </row>
    <row r="2249" spans="1:14" ht="20.25" x14ac:dyDescent="0.25">
      <c r="A2249" s="1">
        <v>1</v>
      </c>
      <c r="B2249" s="166">
        <v>2020</v>
      </c>
      <c r="C2249" s="1" t="s">
        <v>649</v>
      </c>
      <c r="D2249" s="1"/>
      <c r="E2249" s="1" t="s">
        <v>2</v>
      </c>
      <c r="F2249" s="1" t="s">
        <v>650</v>
      </c>
      <c r="G2249" s="1">
        <v>1</v>
      </c>
      <c r="H2249" s="1" t="s">
        <v>19</v>
      </c>
      <c r="I2249" s="1" t="s">
        <v>435</v>
      </c>
      <c r="J2249" s="1">
        <v>101.6</v>
      </c>
      <c r="K2249" s="1">
        <v>101.6</v>
      </c>
      <c r="L2249" s="49">
        <v>6</v>
      </c>
      <c r="M2249" s="50"/>
      <c r="N2249" s="1" t="e">
        <f>VLOOKUP(B2249,MICRO!E:L,8,0)</f>
        <v>#N/A</v>
      </c>
    </row>
    <row r="2250" spans="1:14" ht="20.25" x14ac:dyDescent="0.25">
      <c r="A2250" s="1">
        <v>2</v>
      </c>
      <c r="B2250" s="166">
        <v>2858</v>
      </c>
      <c r="C2250" s="1" t="s">
        <v>1170</v>
      </c>
      <c r="D2250" s="1"/>
      <c r="E2250" s="1" t="s">
        <v>753</v>
      </c>
      <c r="F2250" s="1" t="s">
        <v>1174</v>
      </c>
      <c r="G2250" s="1">
        <v>2</v>
      </c>
      <c r="H2250" s="1" t="s">
        <v>19</v>
      </c>
      <c r="I2250" s="1" t="s">
        <v>431</v>
      </c>
      <c r="J2250" s="1">
        <v>6</v>
      </c>
      <c r="K2250" s="1">
        <v>12</v>
      </c>
      <c r="L2250" s="49">
        <v>6</v>
      </c>
      <c r="M2250" s="50"/>
      <c r="N2250" s="1" t="e">
        <f>VLOOKUP(B2250,MICRO!E:L,8,0)</f>
        <v>#N/A</v>
      </c>
    </row>
    <row r="2251" spans="1:14" ht="20.25" x14ac:dyDescent="0.25">
      <c r="A2251" s="1">
        <v>3</v>
      </c>
      <c r="B2251" s="166">
        <v>2859</v>
      </c>
      <c r="C2251" s="1" t="s">
        <v>1170</v>
      </c>
      <c r="D2251" s="1"/>
      <c r="E2251" s="1" t="s">
        <v>1108</v>
      </c>
      <c r="F2251" s="1" t="s">
        <v>1175</v>
      </c>
      <c r="G2251" s="1">
        <v>2</v>
      </c>
      <c r="H2251" s="1" t="s">
        <v>19</v>
      </c>
      <c r="I2251" s="1" t="s">
        <v>431</v>
      </c>
      <c r="J2251" s="1">
        <v>3</v>
      </c>
      <c r="K2251" s="1">
        <v>6</v>
      </c>
      <c r="L2251" s="49">
        <v>6</v>
      </c>
      <c r="M2251" s="50"/>
      <c r="N2251" s="1" t="e">
        <f>VLOOKUP(B2251,MICRO!E:L,8,0)</f>
        <v>#N/A</v>
      </c>
    </row>
    <row r="2252" spans="1:14" ht="20.25" x14ac:dyDescent="0.25">
      <c r="A2252" s="1">
        <v>4</v>
      </c>
      <c r="B2252" s="166">
        <v>2860</v>
      </c>
      <c r="C2252" s="1" t="s">
        <v>1170</v>
      </c>
      <c r="D2252" s="1"/>
      <c r="E2252" s="1" t="s">
        <v>108</v>
      </c>
      <c r="F2252" s="1" t="s">
        <v>1176</v>
      </c>
      <c r="G2252" s="1">
        <v>1</v>
      </c>
      <c r="H2252" s="1" t="s">
        <v>19</v>
      </c>
      <c r="I2252" s="1" t="s">
        <v>431</v>
      </c>
      <c r="J2252" s="1">
        <v>28.6</v>
      </c>
      <c r="K2252" s="1">
        <v>28.6</v>
      </c>
      <c r="L2252" s="49">
        <v>6</v>
      </c>
      <c r="M2252" s="50"/>
      <c r="N2252" s="1" t="e">
        <f>VLOOKUP(B2252,MICRO!E:L,8,0)</f>
        <v>#N/A</v>
      </c>
    </row>
    <row r="2253" spans="1:14" ht="20.25" x14ac:dyDescent="0.25">
      <c r="A2253" s="1">
        <v>5</v>
      </c>
      <c r="B2253" s="166">
        <v>2862</v>
      </c>
      <c r="C2253" s="1" t="s">
        <v>1170</v>
      </c>
      <c r="D2253" s="1"/>
      <c r="E2253" s="1" t="s">
        <v>469</v>
      </c>
      <c r="F2253" s="1" t="s">
        <v>1178</v>
      </c>
      <c r="G2253" s="1">
        <v>2</v>
      </c>
      <c r="H2253" s="1" t="s">
        <v>19</v>
      </c>
      <c r="I2253" s="1" t="s">
        <v>431</v>
      </c>
      <c r="J2253" s="1">
        <v>4</v>
      </c>
      <c r="K2253" s="1">
        <v>8</v>
      </c>
      <c r="L2253" s="49">
        <v>6</v>
      </c>
      <c r="M2253" s="50"/>
      <c r="N2253" s="1" t="e">
        <f>VLOOKUP(B2253,MICRO!E:L,8,0)</f>
        <v>#N/A</v>
      </c>
    </row>
    <row r="2254" spans="1:14" ht="20.25" x14ac:dyDescent="0.25">
      <c r="A2254" s="1">
        <v>6</v>
      </c>
      <c r="B2254" s="166"/>
      <c r="C2254" s="1" t="s">
        <v>1170</v>
      </c>
      <c r="D2254" s="1"/>
      <c r="E2254" s="1" t="s">
        <v>472</v>
      </c>
      <c r="F2254" s="1" t="s">
        <v>2322</v>
      </c>
      <c r="G2254" s="1">
        <v>1</v>
      </c>
      <c r="H2254" s="1" t="s">
        <v>19</v>
      </c>
      <c r="I2254" s="1" t="s">
        <v>431</v>
      </c>
      <c r="J2254" s="1">
        <v>12.6</v>
      </c>
      <c r="K2254" s="1">
        <v>12.6</v>
      </c>
      <c r="L2254" s="49">
        <v>6</v>
      </c>
      <c r="M2254" s="50"/>
      <c r="N2254" s="1" t="e">
        <f>VLOOKUP(B2254,MICRO!E:L,8,0)</f>
        <v>#N/A</v>
      </c>
    </row>
    <row r="2255" spans="1:14" ht="20.25" x14ac:dyDescent="0.25">
      <c r="A2255" s="1">
        <v>7</v>
      </c>
      <c r="B2255" s="166"/>
      <c r="C2255" s="1" t="s">
        <v>1170</v>
      </c>
      <c r="D2255" s="1"/>
      <c r="E2255" s="1" t="s">
        <v>1110</v>
      </c>
      <c r="F2255" s="1" t="s">
        <v>2323</v>
      </c>
      <c r="G2255" s="1">
        <v>2</v>
      </c>
      <c r="H2255" s="1" t="s">
        <v>19</v>
      </c>
      <c r="I2255" s="1" t="s">
        <v>431</v>
      </c>
      <c r="J2255" s="1">
        <v>4.3</v>
      </c>
      <c r="K2255" s="1">
        <v>8.6</v>
      </c>
      <c r="L2255" s="49">
        <v>6</v>
      </c>
      <c r="M2255" s="50"/>
      <c r="N2255" s="1" t="e">
        <f>VLOOKUP(B2255,MICRO!E:L,8,0)</f>
        <v>#N/A</v>
      </c>
    </row>
    <row r="2256" spans="1:14" ht="20.25" x14ac:dyDescent="0.25">
      <c r="A2256" s="1">
        <v>8</v>
      </c>
      <c r="B2256" s="166">
        <v>2902</v>
      </c>
      <c r="C2256" s="1" t="s">
        <v>1191</v>
      </c>
      <c r="D2256" s="1"/>
      <c r="E2256" s="1" t="s">
        <v>2</v>
      </c>
      <c r="F2256" s="1" t="s">
        <v>1192</v>
      </c>
      <c r="G2256" s="1">
        <v>2</v>
      </c>
      <c r="H2256" s="1" t="s">
        <v>19</v>
      </c>
      <c r="I2256" s="1" t="s">
        <v>432</v>
      </c>
      <c r="J2256" s="1">
        <v>8</v>
      </c>
      <c r="K2256" s="1">
        <v>16</v>
      </c>
      <c r="L2256" s="49">
        <v>6</v>
      </c>
      <c r="M2256" s="50"/>
      <c r="N2256" s="1" t="e">
        <f>VLOOKUP(B2256,MICRO!E:L,8,0)</f>
        <v>#N/A</v>
      </c>
    </row>
    <row r="2257" spans="1:14" ht="20.25" x14ac:dyDescent="0.25">
      <c r="A2257" s="1">
        <v>9</v>
      </c>
      <c r="B2257" s="166">
        <v>2903</v>
      </c>
      <c r="C2257" s="1" t="s">
        <v>1191</v>
      </c>
      <c r="D2257" s="1"/>
      <c r="E2257" s="1" t="s">
        <v>51</v>
      </c>
      <c r="F2257" s="1" t="s">
        <v>1193</v>
      </c>
      <c r="G2257" s="1">
        <v>1</v>
      </c>
      <c r="H2257" s="1" t="s">
        <v>19</v>
      </c>
      <c r="I2257" s="1" t="s">
        <v>432</v>
      </c>
      <c r="J2257" s="1">
        <v>10.4</v>
      </c>
      <c r="K2257" s="1">
        <v>10.4</v>
      </c>
      <c r="L2257" s="49">
        <v>6</v>
      </c>
      <c r="M2257" s="50"/>
      <c r="N2257" s="1" t="e">
        <f>VLOOKUP(B2257,MICRO!E:L,8,0)</f>
        <v>#N/A</v>
      </c>
    </row>
    <row r="2258" spans="1:14" ht="20.25" x14ac:dyDescent="0.25">
      <c r="A2258" s="1">
        <v>10</v>
      </c>
      <c r="B2258" s="166">
        <v>2904</v>
      </c>
      <c r="C2258" s="1" t="s">
        <v>1191</v>
      </c>
      <c r="D2258" s="1"/>
      <c r="E2258" s="1" t="s">
        <v>753</v>
      </c>
      <c r="F2258" s="1" t="s">
        <v>1194</v>
      </c>
      <c r="G2258" s="1">
        <v>1</v>
      </c>
      <c r="H2258" s="1" t="s">
        <v>19</v>
      </c>
      <c r="I2258" s="1" t="s">
        <v>432</v>
      </c>
      <c r="J2258" s="1">
        <v>94.7</v>
      </c>
      <c r="K2258" s="1">
        <v>94.7</v>
      </c>
      <c r="L2258" s="49">
        <v>6</v>
      </c>
      <c r="M2258" s="50"/>
      <c r="N2258" s="1" t="e">
        <f>VLOOKUP(B2258,MICRO!E:L,8,0)</f>
        <v>#N/A</v>
      </c>
    </row>
    <row r="2259" spans="1:14" ht="20.25" x14ac:dyDescent="0.25">
      <c r="A2259" s="1">
        <v>11</v>
      </c>
      <c r="B2259" s="166">
        <v>2915</v>
      </c>
      <c r="C2259" s="1" t="s">
        <v>1198</v>
      </c>
      <c r="D2259" s="1"/>
      <c r="E2259" s="1" t="s">
        <v>2</v>
      </c>
      <c r="F2259" s="1" t="s">
        <v>1199</v>
      </c>
      <c r="G2259" s="1">
        <v>2</v>
      </c>
      <c r="H2259" s="1" t="s">
        <v>19</v>
      </c>
      <c r="I2259" s="1" t="s">
        <v>434</v>
      </c>
      <c r="J2259" s="1">
        <v>8</v>
      </c>
      <c r="K2259" s="1">
        <v>16</v>
      </c>
      <c r="L2259" s="49">
        <v>6</v>
      </c>
      <c r="M2259" s="50"/>
      <c r="N2259" s="1" t="e">
        <f>VLOOKUP(B2259,MICRO!E:L,8,0)</f>
        <v>#N/A</v>
      </c>
    </row>
    <row r="2260" spans="1:14" ht="20.25" x14ac:dyDescent="0.25">
      <c r="A2260" s="1">
        <v>12</v>
      </c>
      <c r="B2260" s="166">
        <v>2916</v>
      </c>
      <c r="C2260" s="1" t="s">
        <v>1198</v>
      </c>
      <c r="D2260" s="1"/>
      <c r="E2260" s="1" t="s">
        <v>51</v>
      </c>
      <c r="F2260" s="1" t="s">
        <v>1200</v>
      </c>
      <c r="G2260" s="1">
        <v>3</v>
      </c>
      <c r="H2260" s="1" t="s">
        <v>19</v>
      </c>
      <c r="I2260" s="1" t="s">
        <v>434</v>
      </c>
      <c r="J2260" s="1">
        <v>10.4</v>
      </c>
      <c r="K2260" s="1">
        <v>31.200000000000003</v>
      </c>
      <c r="L2260" s="49">
        <v>6</v>
      </c>
      <c r="M2260" s="50"/>
      <c r="N2260" s="1" t="e">
        <f>VLOOKUP(B2260,MICRO!E:L,8,0)</f>
        <v>#N/A</v>
      </c>
    </row>
    <row r="2261" spans="1:14" ht="20.25" x14ac:dyDescent="0.25">
      <c r="A2261" s="1">
        <v>13</v>
      </c>
      <c r="B2261" s="166">
        <v>2917</v>
      </c>
      <c r="C2261" s="1" t="s">
        <v>1198</v>
      </c>
      <c r="D2261" s="1"/>
      <c r="E2261" s="1" t="s">
        <v>753</v>
      </c>
      <c r="F2261" s="1" t="s">
        <v>1201</v>
      </c>
      <c r="G2261" s="1">
        <v>1</v>
      </c>
      <c r="H2261" s="1" t="s">
        <v>19</v>
      </c>
      <c r="I2261" s="1" t="s">
        <v>434</v>
      </c>
      <c r="J2261" s="1">
        <v>106.2</v>
      </c>
      <c r="K2261" s="1">
        <v>106.2</v>
      </c>
      <c r="L2261" s="49">
        <v>6</v>
      </c>
      <c r="M2261" s="50"/>
      <c r="N2261" s="1" t="e">
        <f>VLOOKUP(B2261,MICRO!E:L,8,0)</f>
        <v>#N/A</v>
      </c>
    </row>
    <row r="2262" spans="1:14" ht="20.25" x14ac:dyDescent="0.25">
      <c r="A2262" s="1">
        <v>14</v>
      </c>
      <c r="B2262" s="166">
        <v>2918</v>
      </c>
      <c r="C2262" s="1" t="s">
        <v>1191</v>
      </c>
      <c r="D2262" s="1"/>
      <c r="E2262" s="1" t="s">
        <v>1108</v>
      </c>
      <c r="F2262" s="1" t="s">
        <v>1202</v>
      </c>
      <c r="G2262" s="1">
        <v>1</v>
      </c>
      <c r="H2262" s="1" t="s">
        <v>19</v>
      </c>
      <c r="I2262" s="1" t="s">
        <v>432</v>
      </c>
      <c r="J2262" s="1">
        <v>30.7</v>
      </c>
      <c r="K2262" s="1">
        <v>30.7</v>
      </c>
      <c r="L2262" s="49">
        <v>6</v>
      </c>
      <c r="M2262" s="50"/>
      <c r="N2262" s="1" t="e">
        <f>VLOOKUP(B2262,MICRO!E:L,8,0)</f>
        <v>#N/A</v>
      </c>
    </row>
    <row r="2263" spans="1:14" ht="20.25" x14ac:dyDescent="0.25">
      <c r="A2263" s="1">
        <v>15</v>
      </c>
      <c r="B2263" s="166">
        <v>2873</v>
      </c>
      <c r="C2263" s="1" t="s">
        <v>1183</v>
      </c>
      <c r="D2263" s="1"/>
      <c r="E2263" s="1" t="s">
        <v>2</v>
      </c>
      <c r="F2263" s="1" t="s">
        <v>1184</v>
      </c>
      <c r="G2263" s="1">
        <v>2</v>
      </c>
      <c r="H2263" s="1" t="s">
        <v>19</v>
      </c>
      <c r="I2263" s="1" t="s">
        <v>433</v>
      </c>
      <c r="J2263" s="1">
        <v>8</v>
      </c>
      <c r="K2263" s="1">
        <v>16</v>
      </c>
      <c r="L2263" s="49">
        <v>6</v>
      </c>
      <c r="M2263" s="50"/>
      <c r="N2263" s="1" t="e">
        <f>VLOOKUP(B2263,MICRO!E:L,8,0)</f>
        <v>#N/A</v>
      </c>
    </row>
    <row r="2264" spans="1:14" ht="20.25" x14ac:dyDescent="0.25">
      <c r="A2264" s="1">
        <v>16</v>
      </c>
      <c r="B2264" s="166">
        <v>2874</v>
      </c>
      <c r="C2264" s="1" t="s">
        <v>1183</v>
      </c>
      <c r="D2264" s="1"/>
      <c r="E2264" s="1" t="s">
        <v>51</v>
      </c>
      <c r="F2264" s="1" t="s">
        <v>1185</v>
      </c>
      <c r="G2264" s="1">
        <v>1</v>
      </c>
      <c r="H2264" s="1" t="s">
        <v>19</v>
      </c>
      <c r="I2264" s="1" t="s">
        <v>433</v>
      </c>
      <c r="J2264" s="1">
        <v>10.4</v>
      </c>
      <c r="K2264" s="1">
        <v>10.4</v>
      </c>
      <c r="L2264" s="49">
        <v>6</v>
      </c>
      <c r="M2264" s="50"/>
      <c r="N2264" s="1" t="e">
        <f>VLOOKUP(B2264,MICRO!E:L,8,0)</f>
        <v>#N/A</v>
      </c>
    </row>
    <row r="2265" spans="1:14" ht="20.25" x14ac:dyDescent="0.25">
      <c r="A2265" s="1">
        <v>17</v>
      </c>
      <c r="B2265" s="166">
        <v>2875</v>
      </c>
      <c r="C2265" s="1" t="s">
        <v>1183</v>
      </c>
      <c r="D2265" s="1"/>
      <c r="E2265" s="1" t="s">
        <v>753</v>
      </c>
      <c r="F2265" s="1" t="s">
        <v>1186</v>
      </c>
      <c r="G2265" s="1">
        <v>1</v>
      </c>
      <c r="H2265" s="1" t="s">
        <v>19</v>
      </c>
      <c r="I2265" s="1" t="s">
        <v>433</v>
      </c>
      <c r="J2265" s="1">
        <v>10.4</v>
      </c>
      <c r="K2265" s="1">
        <v>10.4</v>
      </c>
      <c r="L2265" s="49">
        <v>6</v>
      </c>
      <c r="M2265" s="50"/>
      <c r="N2265" s="1" t="e">
        <f>VLOOKUP(B2265,MICRO!E:L,8,0)</f>
        <v>#N/A</v>
      </c>
    </row>
    <row r="2266" spans="1:14" ht="20.25" x14ac:dyDescent="0.25">
      <c r="A2266" s="1">
        <v>18</v>
      </c>
      <c r="B2266" s="166">
        <v>2876</v>
      </c>
      <c r="C2266" s="1" t="s">
        <v>1183</v>
      </c>
      <c r="D2266" s="1"/>
      <c r="E2266" s="1" t="s">
        <v>1108</v>
      </c>
      <c r="F2266" s="1" t="s">
        <v>1187</v>
      </c>
      <c r="G2266" s="1">
        <v>1</v>
      </c>
      <c r="H2266" s="1" t="s">
        <v>19</v>
      </c>
      <c r="I2266" s="1" t="s">
        <v>433</v>
      </c>
      <c r="J2266" s="1">
        <v>94.7</v>
      </c>
      <c r="K2266" s="1">
        <v>94.7</v>
      </c>
      <c r="L2266" s="49">
        <v>6</v>
      </c>
      <c r="M2266" s="50"/>
      <c r="N2266" s="1" t="e">
        <f>VLOOKUP(B2266,MICRO!E:L,8,0)</f>
        <v>#N/A</v>
      </c>
    </row>
    <row r="2267" spans="1:14" ht="20.25" x14ac:dyDescent="0.25">
      <c r="A2267" s="1">
        <v>19</v>
      </c>
      <c r="B2267" s="166">
        <v>2919</v>
      </c>
      <c r="C2267" s="1" t="s">
        <v>1183</v>
      </c>
      <c r="D2267" s="1"/>
      <c r="E2267" s="1" t="s">
        <v>108</v>
      </c>
      <c r="F2267" s="1" t="s">
        <v>1875</v>
      </c>
      <c r="G2267" s="1">
        <v>1</v>
      </c>
      <c r="H2267" s="1" t="s">
        <v>19</v>
      </c>
      <c r="I2267" s="1" t="s">
        <v>432</v>
      </c>
      <c r="J2267" s="1">
        <v>30.7</v>
      </c>
      <c r="K2267" s="1">
        <v>30.7</v>
      </c>
      <c r="L2267" s="49">
        <v>6</v>
      </c>
      <c r="M2267" s="50"/>
      <c r="N2267" s="1" t="e">
        <f>VLOOKUP(B2267,MICRO!E:L,8,0)</f>
        <v>#N/A</v>
      </c>
    </row>
    <row r="2268" spans="1:14" ht="20.25" x14ac:dyDescent="0.25">
      <c r="A2268" s="1">
        <v>20</v>
      </c>
      <c r="B2268" s="166">
        <v>2926</v>
      </c>
      <c r="C2268" s="1" t="s">
        <v>1208</v>
      </c>
      <c r="D2268" s="1"/>
      <c r="E2268" s="1" t="s">
        <v>51</v>
      </c>
      <c r="F2268" s="1" t="s">
        <v>1210</v>
      </c>
      <c r="G2268" s="1">
        <v>2</v>
      </c>
      <c r="H2268" s="1" t="s">
        <v>19</v>
      </c>
      <c r="I2268" s="1" t="s">
        <v>433</v>
      </c>
      <c r="J2268" s="1">
        <v>9.4</v>
      </c>
      <c r="K2268" s="1">
        <v>18.8</v>
      </c>
      <c r="L2268" s="49">
        <v>6</v>
      </c>
      <c r="M2268" s="50"/>
      <c r="N2268" s="1" t="e">
        <f>VLOOKUP(B2268,MICRO!E:L,8,0)</f>
        <v>#N/A</v>
      </c>
    </row>
    <row r="2269" spans="1:14" ht="20.25" x14ac:dyDescent="0.25">
      <c r="A2269" s="1">
        <v>21</v>
      </c>
      <c r="B2269" s="166">
        <v>2927</v>
      </c>
      <c r="C2269" s="1" t="s">
        <v>1208</v>
      </c>
      <c r="D2269" s="1"/>
      <c r="E2269" s="1" t="s">
        <v>753</v>
      </c>
      <c r="F2269" s="1" t="s">
        <v>1211</v>
      </c>
      <c r="G2269" s="1">
        <v>1</v>
      </c>
      <c r="H2269" s="1" t="s">
        <v>19</v>
      </c>
      <c r="I2269" s="1" t="s">
        <v>433</v>
      </c>
      <c r="J2269" s="1">
        <v>12.7</v>
      </c>
      <c r="K2269" s="1">
        <v>12.7</v>
      </c>
      <c r="L2269" s="49">
        <v>6</v>
      </c>
      <c r="M2269" s="50"/>
      <c r="N2269" s="1" t="e">
        <f>VLOOKUP(B2269,MICRO!E:L,8,0)</f>
        <v>#N/A</v>
      </c>
    </row>
    <row r="2270" spans="1:14" ht="20.25" x14ac:dyDescent="0.25">
      <c r="A2270" s="1">
        <v>22</v>
      </c>
      <c r="B2270" s="166">
        <v>2928</v>
      </c>
      <c r="C2270" s="1" t="s">
        <v>1208</v>
      </c>
      <c r="D2270" s="1"/>
      <c r="E2270" s="1" t="s">
        <v>1108</v>
      </c>
      <c r="F2270" s="1" t="s">
        <v>1212</v>
      </c>
      <c r="G2270" s="1">
        <v>2</v>
      </c>
      <c r="H2270" s="1" t="s">
        <v>19</v>
      </c>
      <c r="I2270" s="1" t="s">
        <v>433</v>
      </c>
      <c r="J2270" s="1">
        <v>4.3</v>
      </c>
      <c r="K2270" s="1">
        <v>8.6</v>
      </c>
      <c r="L2270" s="49">
        <v>6</v>
      </c>
      <c r="M2270" s="50"/>
      <c r="N2270" s="1" t="e">
        <f>VLOOKUP(B2270,MICRO!E:L,8,0)</f>
        <v>#N/A</v>
      </c>
    </row>
    <row r="2271" spans="1:14" ht="20.25" x14ac:dyDescent="0.25">
      <c r="A2271" s="1">
        <v>23</v>
      </c>
      <c r="B2271" s="166">
        <v>2929</v>
      </c>
      <c r="C2271" s="1" t="s">
        <v>1208</v>
      </c>
      <c r="D2271" s="1"/>
      <c r="E2271" s="1" t="s">
        <v>108</v>
      </c>
      <c r="F2271" s="1" t="s">
        <v>1213</v>
      </c>
      <c r="G2271" s="1">
        <v>1</v>
      </c>
      <c r="H2271" s="1" t="s">
        <v>19</v>
      </c>
      <c r="I2271" s="1" t="s">
        <v>433</v>
      </c>
      <c r="J2271" s="1">
        <v>40.799999999999997</v>
      </c>
      <c r="K2271" s="1">
        <v>40.799999999999997</v>
      </c>
      <c r="L2271" s="49">
        <v>6</v>
      </c>
      <c r="M2271" s="50"/>
      <c r="N2271" s="1" t="e">
        <f>VLOOKUP(B2271,MICRO!E:L,8,0)</f>
        <v>#N/A</v>
      </c>
    </row>
    <row r="2272" spans="1:14" ht="20.25" x14ac:dyDescent="0.25">
      <c r="A2272" s="1">
        <v>24</v>
      </c>
      <c r="B2272" s="166">
        <v>2930</v>
      </c>
      <c r="C2272" s="1" t="s">
        <v>1208</v>
      </c>
      <c r="D2272" s="1"/>
      <c r="E2272" s="1" t="s">
        <v>181</v>
      </c>
      <c r="F2272" s="1" t="s">
        <v>1214</v>
      </c>
      <c r="G2272" s="1">
        <v>3</v>
      </c>
      <c r="H2272" s="1" t="s">
        <v>19</v>
      </c>
      <c r="I2272" s="1" t="s">
        <v>433</v>
      </c>
      <c r="J2272" s="1">
        <v>11.2</v>
      </c>
      <c r="K2272" s="1">
        <v>33.599999999999994</v>
      </c>
      <c r="L2272" s="49">
        <v>6</v>
      </c>
      <c r="M2272" s="50"/>
      <c r="N2272" s="1" t="e">
        <f>VLOOKUP(B2272,MICRO!E:L,8,0)</f>
        <v>#N/A</v>
      </c>
    </row>
    <row r="2273" spans="1:14" ht="20.25" x14ac:dyDescent="0.25">
      <c r="A2273" s="1">
        <v>25</v>
      </c>
      <c r="B2273" s="166">
        <v>2931</v>
      </c>
      <c r="C2273" s="1" t="s">
        <v>1208</v>
      </c>
      <c r="D2273" s="1"/>
      <c r="E2273" s="1" t="s">
        <v>469</v>
      </c>
      <c r="F2273" s="1" t="s">
        <v>1215</v>
      </c>
      <c r="G2273" s="1">
        <v>1</v>
      </c>
      <c r="H2273" s="1" t="s">
        <v>19</v>
      </c>
      <c r="I2273" s="1" t="s">
        <v>433</v>
      </c>
      <c r="J2273" s="1">
        <v>11.5</v>
      </c>
      <c r="K2273" s="1">
        <v>11.5</v>
      </c>
      <c r="L2273" s="49">
        <v>6</v>
      </c>
      <c r="M2273" s="50"/>
      <c r="N2273" s="1" t="e">
        <f>VLOOKUP(B2273,MICRO!E:L,8,0)</f>
        <v>#N/A</v>
      </c>
    </row>
    <row r="2274" spans="1:14" ht="20.25" x14ac:dyDescent="0.25">
      <c r="A2274" s="1">
        <v>26</v>
      </c>
      <c r="B2274" s="166">
        <v>2942</v>
      </c>
      <c r="C2274" s="1" t="s">
        <v>1221</v>
      </c>
      <c r="D2274" s="1"/>
      <c r="E2274" s="1" t="s">
        <v>2</v>
      </c>
      <c r="F2274" s="1" t="s">
        <v>1222</v>
      </c>
      <c r="G2274" s="1">
        <v>1</v>
      </c>
      <c r="H2274" s="1" t="s">
        <v>19</v>
      </c>
      <c r="I2274" s="1" t="s">
        <v>433</v>
      </c>
      <c r="J2274" s="1">
        <v>17.899999999999999</v>
      </c>
      <c r="K2274" s="1">
        <v>17.899999999999999</v>
      </c>
      <c r="L2274" s="49">
        <v>6</v>
      </c>
      <c r="M2274" s="50"/>
      <c r="N2274" s="1" t="e">
        <f>VLOOKUP(B2274,MICRO!E:L,8,0)</f>
        <v>#N/A</v>
      </c>
    </row>
    <row r="2275" spans="1:14" ht="20.25" x14ac:dyDescent="0.25">
      <c r="A2275" s="1">
        <v>27</v>
      </c>
      <c r="B2275" s="166">
        <v>2943</v>
      </c>
      <c r="C2275" s="1" t="s">
        <v>1223</v>
      </c>
      <c r="D2275" s="1"/>
      <c r="E2275" s="1" t="s">
        <v>2</v>
      </c>
      <c r="F2275" s="1" t="s">
        <v>1224</v>
      </c>
      <c r="G2275" s="1">
        <v>1</v>
      </c>
      <c r="H2275" s="1" t="s">
        <v>19</v>
      </c>
      <c r="I2275" s="1" t="s">
        <v>433</v>
      </c>
      <c r="J2275" s="1">
        <v>19.899999999999999</v>
      </c>
      <c r="K2275" s="1">
        <v>19.899999999999999</v>
      </c>
      <c r="L2275" s="49">
        <v>6</v>
      </c>
      <c r="M2275" s="50"/>
      <c r="N2275" s="1" t="e">
        <f>VLOOKUP(B2275,MICRO!E:L,8,0)</f>
        <v>#N/A</v>
      </c>
    </row>
    <row r="2276" spans="1:14" ht="20.25" x14ac:dyDescent="0.25">
      <c r="A2276" s="1">
        <v>28</v>
      </c>
      <c r="B2276" s="166">
        <v>2949</v>
      </c>
      <c r="C2276" s="1" t="s">
        <v>1227</v>
      </c>
      <c r="D2276" s="1"/>
      <c r="E2276" s="1" t="s">
        <v>2</v>
      </c>
      <c r="F2276" s="1" t="s">
        <v>1228</v>
      </c>
      <c r="G2276" s="1">
        <v>1</v>
      </c>
      <c r="H2276" s="1" t="s">
        <v>19</v>
      </c>
      <c r="I2276" s="1" t="s">
        <v>432</v>
      </c>
      <c r="J2276" s="1">
        <v>31.9</v>
      </c>
      <c r="K2276" s="1">
        <v>31.9</v>
      </c>
      <c r="L2276" s="49">
        <v>6</v>
      </c>
      <c r="M2276" s="50"/>
      <c r="N2276" s="1" t="e">
        <f>VLOOKUP(B2276,MICRO!E:L,8,0)</f>
        <v>#N/A</v>
      </c>
    </row>
    <row r="2277" spans="1:14" ht="20.25" x14ac:dyDescent="0.25">
      <c r="A2277" s="1">
        <v>29</v>
      </c>
      <c r="B2277" s="166">
        <v>2964</v>
      </c>
      <c r="C2277" s="1" t="s">
        <v>1244</v>
      </c>
      <c r="D2277" s="1"/>
      <c r="E2277" s="1" t="s">
        <v>2</v>
      </c>
      <c r="F2277" s="1" t="s">
        <v>1245</v>
      </c>
      <c r="G2277" s="1">
        <v>1</v>
      </c>
      <c r="H2277" s="1" t="s">
        <v>19</v>
      </c>
      <c r="I2277" s="1" t="s">
        <v>431</v>
      </c>
      <c r="J2277" s="1">
        <v>13.4</v>
      </c>
      <c r="K2277" s="1">
        <v>13.4</v>
      </c>
      <c r="L2277" s="49">
        <v>6</v>
      </c>
      <c r="M2277" s="50"/>
      <c r="N2277" s="1" t="e">
        <f>VLOOKUP(B2277,MICRO!E:L,8,0)</f>
        <v>#N/A</v>
      </c>
    </row>
    <row r="2278" spans="1:14" ht="20.25" x14ac:dyDescent="0.25">
      <c r="A2278" s="1">
        <v>30</v>
      </c>
      <c r="B2278" s="166">
        <v>2965</v>
      </c>
      <c r="C2278" s="1" t="s">
        <v>1246</v>
      </c>
      <c r="D2278" s="1"/>
      <c r="E2278" s="1" t="s">
        <v>2</v>
      </c>
      <c r="F2278" s="1" t="s">
        <v>1247</v>
      </c>
      <c r="G2278" s="1">
        <v>1</v>
      </c>
      <c r="H2278" s="1" t="s">
        <v>19</v>
      </c>
      <c r="I2278" s="1" t="s">
        <v>431</v>
      </c>
      <c r="J2278" s="1">
        <v>16</v>
      </c>
      <c r="K2278" s="1">
        <v>16</v>
      </c>
      <c r="L2278" s="49">
        <v>6</v>
      </c>
      <c r="M2278" s="50"/>
      <c r="N2278" s="1" t="e">
        <f>VLOOKUP(B2278,MICRO!E:L,8,0)</f>
        <v>#N/A</v>
      </c>
    </row>
    <row r="2279" spans="1:14" ht="20.25" x14ac:dyDescent="0.25">
      <c r="A2279" s="1">
        <v>31</v>
      </c>
      <c r="B2279" s="166">
        <v>2966</v>
      </c>
      <c r="C2279" s="1" t="s">
        <v>1248</v>
      </c>
      <c r="D2279" s="1"/>
      <c r="E2279" s="1" t="s">
        <v>2</v>
      </c>
      <c r="F2279" s="1" t="s">
        <v>1249</v>
      </c>
      <c r="G2279" s="1">
        <v>1</v>
      </c>
      <c r="H2279" s="1" t="s">
        <v>19</v>
      </c>
      <c r="I2279" s="1" t="s">
        <v>431</v>
      </c>
      <c r="J2279" s="1">
        <v>24.9</v>
      </c>
      <c r="K2279" s="1">
        <v>24.9</v>
      </c>
      <c r="L2279" s="49">
        <v>6</v>
      </c>
      <c r="M2279" s="50"/>
      <c r="N2279" s="1" t="e">
        <f>VLOOKUP(B2279,MICRO!E:L,8,0)</f>
        <v>#N/A</v>
      </c>
    </row>
    <row r="2280" spans="1:14" ht="20.25" x14ac:dyDescent="0.25">
      <c r="A2280" s="1">
        <v>32</v>
      </c>
      <c r="B2280" s="166">
        <v>2981</v>
      </c>
      <c r="C2280" s="1" t="s">
        <v>1315</v>
      </c>
      <c r="D2280" s="1"/>
      <c r="E2280" s="1" t="s">
        <v>2</v>
      </c>
      <c r="F2280" s="1" t="s">
        <v>1316</v>
      </c>
      <c r="G2280" s="1">
        <v>1</v>
      </c>
      <c r="H2280" s="1" t="s">
        <v>19</v>
      </c>
      <c r="I2280" s="1" t="s">
        <v>435</v>
      </c>
      <c r="J2280" s="1">
        <v>62</v>
      </c>
      <c r="K2280" s="1">
        <v>62</v>
      </c>
      <c r="L2280" s="49">
        <v>6</v>
      </c>
      <c r="M2280" s="50"/>
      <c r="N2280" s="1" t="e">
        <f>VLOOKUP(B2280,MICRO!E:L,8,0)</f>
        <v>#N/A</v>
      </c>
    </row>
    <row r="2281" spans="1:14" ht="20.25" x14ac:dyDescent="0.25">
      <c r="A2281" s="1">
        <v>33</v>
      </c>
      <c r="B2281" s="166">
        <v>2995</v>
      </c>
      <c r="C2281" s="1" t="s">
        <v>1333</v>
      </c>
      <c r="D2281" s="1"/>
      <c r="E2281" s="1" t="s">
        <v>2</v>
      </c>
      <c r="F2281" s="1" t="s">
        <v>1334</v>
      </c>
      <c r="G2281" s="1">
        <v>1</v>
      </c>
      <c r="H2281" s="1" t="s">
        <v>19</v>
      </c>
      <c r="I2281" s="1" t="s">
        <v>434</v>
      </c>
      <c r="J2281" s="1">
        <v>21.2</v>
      </c>
      <c r="K2281" s="1">
        <v>21.2</v>
      </c>
      <c r="L2281" s="49">
        <v>6</v>
      </c>
      <c r="M2281" s="50"/>
      <c r="N2281" s="1" t="e">
        <f>VLOOKUP(B2281,MICRO!E:L,8,0)</f>
        <v>#N/A</v>
      </c>
    </row>
    <row r="2282" spans="1:14" ht="20.25" x14ac:dyDescent="0.25">
      <c r="A2282" s="1">
        <v>34</v>
      </c>
      <c r="B2282" s="166">
        <v>2996</v>
      </c>
      <c r="C2282" s="1" t="s">
        <v>1335</v>
      </c>
      <c r="D2282" s="1"/>
      <c r="E2282" s="1" t="s">
        <v>2</v>
      </c>
      <c r="F2282" s="1" t="s">
        <v>1336</v>
      </c>
      <c r="G2282" s="1">
        <v>1</v>
      </c>
      <c r="H2282" s="1" t="s">
        <v>19</v>
      </c>
      <c r="I2282" s="1" t="s">
        <v>434</v>
      </c>
      <c r="J2282" s="1">
        <v>23.2</v>
      </c>
      <c r="K2282" s="1">
        <v>23.2</v>
      </c>
      <c r="L2282" s="49">
        <v>6</v>
      </c>
      <c r="M2282" s="50"/>
      <c r="N2282" s="1" t="e">
        <f>VLOOKUP(B2282,MICRO!E:L,8,0)</f>
        <v>#N/A</v>
      </c>
    </row>
    <row r="2283" spans="1:14" ht="20.25" x14ac:dyDescent="0.25">
      <c r="A2283" s="1">
        <v>35</v>
      </c>
      <c r="B2283" s="166">
        <v>2997</v>
      </c>
      <c r="C2283" s="1" t="s">
        <v>1337</v>
      </c>
      <c r="D2283" s="1"/>
      <c r="E2283" s="1" t="s">
        <v>2</v>
      </c>
      <c r="F2283" s="1" t="s">
        <v>1338</v>
      </c>
      <c r="G2283" s="1">
        <v>1</v>
      </c>
      <c r="H2283" s="1" t="s">
        <v>19</v>
      </c>
      <c r="I2283" s="1" t="s">
        <v>434</v>
      </c>
      <c r="J2283" s="1">
        <v>12.4</v>
      </c>
      <c r="K2283" s="1">
        <v>12.4</v>
      </c>
      <c r="L2283" s="49">
        <v>6</v>
      </c>
      <c r="M2283" s="50"/>
      <c r="N2283" s="1" t="e">
        <f>VLOOKUP(B2283,MICRO!E:L,8,0)</f>
        <v>#N/A</v>
      </c>
    </row>
    <row r="2284" spans="1:14" ht="20.25" x14ac:dyDescent="0.25">
      <c r="A2284" s="1">
        <v>36</v>
      </c>
      <c r="B2284" s="166">
        <v>2998</v>
      </c>
      <c r="C2284" s="1" t="s">
        <v>1339</v>
      </c>
      <c r="D2284" s="1"/>
      <c r="E2284" s="1" t="s">
        <v>2</v>
      </c>
      <c r="F2284" s="1" t="s">
        <v>1340</v>
      </c>
      <c r="G2284" s="1">
        <v>1</v>
      </c>
      <c r="H2284" s="1" t="s">
        <v>19</v>
      </c>
      <c r="I2284" s="1" t="s">
        <v>434</v>
      </c>
      <c r="J2284" s="1">
        <v>25.8</v>
      </c>
      <c r="K2284" s="1">
        <v>25.8</v>
      </c>
      <c r="L2284" s="49">
        <v>6</v>
      </c>
      <c r="M2284" s="50"/>
      <c r="N2284" s="1" t="e">
        <f>VLOOKUP(B2284,MICRO!E:L,8,0)</f>
        <v>#N/A</v>
      </c>
    </row>
    <row r="2285" spans="1:14" ht="20.25" x14ac:dyDescent="0.25">
      <c r="A2285" s="1">
        <v>37</v>
      </c>
      <c r="B2285" s="166"/>
      <c r="C2285" s="1" t="s">
        <v>2324</v>
      </c>
      <c r="D2285" s="1"/>
      <c r="E2285" s="1"/>
      <c r="F2285" s="1" t="s">
        <v>2325</v>
      </c>
      <c r="G2285" s="1">
        <v>1</v>
      </c>
      <c r="H2285" s="1" t="s">
        <v>19</v>
      </c>
      <c r="I2285" s="1" t="s">
        <v>2324</v>
      </c>
      <c r="J2285" s="1">
        <v>12.5</v>
      </c>
      <c r="K2285" s="1">
        <v>12.5</v>
      </c>
      <c r="L2285" s="49">
        <v>6</v>
      </c>
      <c r="M2285" s="50"/>
      <c r="N2285" s="1" t="e">
        <f>VLOOKUP(B2285,MICRO!E:L,8,0)</f>
        <v>#N/A</v>
      </c>
    </row>
    <row r="2286" spans="1:14" ht="20.25" x14ac:dyDescent="0.25">
      <c r="A2286" s="1">
        <v>38</v>
      </c>
      <c r="B2286" s="166"/>
      <c r="C2286" s="1" t="s">
        <v>2326</v>
      </c>
      <c r="D2286" s="1"/>
      <c r="E2286" s="1"/>
      <c r="F2286" s="1" t="s">
        <v>2327</v>
      </c>
      <c r="G2286" s="1">
        <v>1</v>
      </c>
      <c r="H2286" s="1" t="s">
        <v>19</v>
      </c>
      <c r="I2286" s="1" t="s">
        <v>2326</v>
      </c>
      <c r="J2286" s="1">
        <v>12.5</v>
      </c>
      <c r="K2286" s="1">
        <v>12.5</v>
      </c>
      <c r="L2286" s="49">
        <v>6</v>
      </c>
      <c r="M2286" s="50"/>
      <c r="N2286" s="1" t="e">
        <f>VLOOKUP(B2286,MICRO!E:L,8,0)</f>
        <v>#N/A</v>
      </c>
    </row>
    <row r="2287" spans="1:14" ht="20.25" x14ac:dyDescent="0.25">
      <c r="A2287" s="1">
        <v>39</v>
      </c>
      <c r="B2287" s="166"/>
      <c r="C2287" s="1" t="s">
        <v>2328</v>
      </c>
      <c r="D2287" s="1"/>
      <c r="E2287" s="1"/>
      <c r="F2287" s="1" t="s">
        <v>2329</v>
      </c>
      <c r="G2287" s="1">
        <v>1</v>
      </c>
      <c r="H2287" s="1" t="s">
        <v>19</v>
      </c>
      <c r="I2287" s="1" t="s">
        <v>2328</v>
      </c>
      <c r="J2287" s="1">
        <v>12.5</v>
      </c>
      <c r="K2287" s="1">
        <v>12.5</v>
      </c>
      <c r="L2287" s="49">
        <v>6</v>
      </c>
      <c r="M2287" s="50"/>
      <c r="N2287" s="1" t="e">
        <f>VLOOKUP(B2287,MICRO!E:L,8,0)</f>
        <v>#N/A</v>
      </c>
    </row>
    <row r="2288" spans="1:14" ht="20.25" x14ac:dyDescent="0.25">
      <c r="A2288" s="1">
        <v>40</v>
      </c>
      <c r="B2288" s="166"/>
      <c r="C2288" s="1" t="s">
        <v>2330</v>
      </c>
      <c r="D2288" s="1"/>
      <c r="E2288" s="1"/>
      <c r="F2288" s="1" t="s">
        <v>2331</v>
      </c>
      <c r="G2288" s="1">
        <v>1</v>
      </c>
      <c r="H2288" s="1" t="s">
        <v>19</v>
      </c>
      <c r="I2288" s="1" t="s">
        <v>2330</v>
      </c>
      <c r="J2288" s="1">
        <v>12.5</v>
      </c>
      <c r="K2288" s="1">
        <v>12.5</v>
      </c>
      <c r="L2288" s="49">
        <v>6</v>
      </c>
      <c r="M2288" s="50"/>
      <c r="N2288" s="1" t="e">
        <f>VLOOKUP(B2288,MICRO!E:L,8,0)</f>
        <v>#N/A</v>
      </c>
    </row>
    <row r="2289" spans="1:14" ht="20.25" x14ac:dyDescent="0.25">
      <c r="A2289" s="1">
        <v>41</v>
      </c>
      <c r="B2289" s="166"/>
      <c r="C2289" s="1" t="s">
        <v>2332</v>
      </c>
      <c r="D2289" s="1"/>
      <c r="E2289" s="1"/>
      <c r="F2289" s="1" t="s">
        <v>2333</v>
      </c>
      <c r="G2289" s="1">
        <v>1</v>
      </c>
      <c r="H2289" s="1" t="s">
        <v>19</v>
      </c>
      <c r="I2289" s="1" t="s">
        <v>2332</v>
      </c>
      <c r="J2289" s="1">
        <v>12.5</v>
      </c>
      <c r="K2289" s="1">
        <v>12.5</v>
      </c>
      <c r="L2289" s="49">
        <v>6</v>
      </c>
      <c r="M2289" s="50"/>
      <c r="N2289" s="1" t="e">
        <f>VLOOKUP(B2289,MICRO!E:L,8,0)</f>
        <v>#N/A</v>
      </c>
    </row>
    <row r="2290" spans="1:14" ht="20.25" x14ac:dyDescent="0.25">
      <c r="A2290" s="1">
        <v>42</v>
      </c>
      <c r="B2290" s="166"/>
      <c r="C2290" s="1" t="s">
        <v>2090</v>
      </c>
      <c r="D2290" s="1"/>
      <c r="E2290" s="1"/>
      <c r="F2290" s="1" t="s">
        <v>2334</v>
      </c>
      <c r="G2290" s="1">
        <v>35</v>
      </c>
      <c r="H2290" s="1" t="s">
        <v>1260</v>
      </c>
      <c r="I2290" s="1" t="s">
        <v>2335</v>
      </c>
      <c r="J2290" s="1">
        <v>0.8</v>
      </c>
      <c r="K2290" s="1">
        <v>28</v>
      </c>
      <c r="L2290" s="49">
        <v>6</v>
      </c>
      <c r="M2290" s="50"/>
      <c r="N2290" s="1" t="e">
        <f>VLOOKUP(B2290,MICRO!E:L,8,0)</f>
        <v>#N/A</v>
      </c>
    </row>
    <row r="2291" spans="1:14" ht="20.25" x14ac:dyDescent="0.25">
      <c r="A2291" s="1">
        <v>43</v>
      </c>
      <c r="B2291" s="166"/>
      <c r="C2291" s="1" t="s">
        <v>2090</v>
      </c>
      <c r="D2291" s="1"/>
      <c r="E2291" s="1"/>
      <c r="F2291" s="1" t="s">
        <v>2336</v>
      </c>
      <c r="G2291" s="1">
        <v>38</v>
      </c>
      <c r="H2291" s="1" t="s">
        <v>1260</v>
      </c>
      <c r="I2291" s="1" t="s">
        <v>2335</v>
      </c>
      <c r="J2291" s="1">
        <v>1.2</v>
      </c>
      <c r="K2291" s="1">
        <v>45.6</v>
      </c>
      <c r="L2291" s="49">
        <v>6</v>
      </c>
      <c r="M2291" s="50"/>
      <c r="N2291" s="1" t="e">
        <f>VLOOKUP(B2291,MICRO!E:L,8,0)</f>
        <v>#N/A</v>
      </c>
    </row>
    <row r="2292" spans="1:14" ht="20.25" x14ac:dyDescent="0.25">
      <c r="A2292" s="1">
        <v>44</v>
      </c>
      <c r="B2292" s="166"/>
      <c r="C2292" s="1" t="s">
        <v>2090</v>
      </c>
      <c r="D2292" s="1"/>
      <c r="E2292" s="1"/>
      <c r="F2292" s="1" t="s">
        <v>2337</v>
      </c>
      <c r="G2292" s="1">
        <v>2</v>
      </c>
      <c r="H2292" s="1" t="s">
        <v>19</v>
      </c>
      <c r="I2292" s="1" t="s">
        <v>2335</v>
      </c>
      <c r="J2292" s="1">
        <v>1</v>
      </c>
      <c r="K2292" s="1">
        <v>2</v>
      </c>
      <c r="L2292" s="49">
        <v>6</v>
      </c>
      <c r="M2292" s="50"/>
      <c r="N2292" s="1" t="e">
        <f>VLOOKUP(B2292,MICRO!E:L,8,0)</f>
        <v>#N/A</v>
      </c>
    </row>
    <row r="2293" spans="1:14" ht="20.25" x14ac:dyDescent="0.25">
      <c r="A2293" s="1">
        <v>45</v>
      </c>
      <c r="B2293" s="166"/>
      <c r="C2293" s="1" t="s">
        <v>2090</v>
      </c>
      <c r="D2293" s="1"/>
      <c r="E2293" s="1"/>
      <c r="F2293" s="1" t="s">
        <v>2338</v>
      </c>
      <c r="G2293" s="1">
        <v>6</v>
      </c>
      <c r="H2293" s="1" t="s">
        <v>1260</v>
      </c>
      <c r="I2293" s="1" t="s">
        <v>2335</v>
      </c>
      <c r="J2293" s="1">
        <v>3.4</v>
      </c>
      <c r="K2293" s="1">
        <v>20.399999999999999</v>
      </c>
      <c r="L2293" s="49">
        <v>6</v>
      </c>
      <c r="M2293" s="50"/>
      <c r="N2293" s="1" t="e">
        <f>VLOOKUP(B2293,MICRO!E:L,8,0)</f>
        <v>#N/A</v>
      </c>
    </row>
    <row r="2294" spans="1:14" ht="20.25" x14ac:dyDescent="0.25">
      <c r="A2294" s="1">
        <v>46</v>
      </c>
      <c r="B2294" s="166"/>
      <c r="C2294" s="1" t="s">
        <v>2090</v>
      </c>
      <c r="D2294" s="1"/>
      <c r="E2294" s="1"/>
      <c r="F2294" s="1" t="s">
        <v>2339</v>
      </c>
      <c r="G2294" s="1">
        <v>3</v>
      </c>
      <c r="H2294" s="1" t="s">
        <v>1260</v>
      </c>
      <c r="I2294" s="1" t="s">
        <v>2335</v>
      </c>
      <c r="J2294" s="1">
        <v>5.8</v>
      </c>
      <c r="K2294" s="1">
        <v>17.399999999999999</v>
      </c>
      <c r="L2294" s="49">
        <v>6</v>
      </c>
      <c r="M2294" s="50"/>
      <c r="N2294" s="1" t="e">
        <f>VLOOKUP(B2294,MICRO!E:L,8,0)</f>
        <v>#N/A</v>
      </c>
    </row>
    <row r="2295" spans="1:14" ht="20.25" x14ac:dyDescent="0.25">
      <c r="A2295" s="1">
        <v>47</v>
      </c>
      <c r="B2295" s="166"/>
      <c r="C2295" s="1" t="s">
        <v>2090</v>
      </c>
      <c r="D2295" s="1"/>
      <c r="E2295" s="1"/>
      <c r="F2295" s="1" t="s">
        <v>2340</v>
      </c>
      <c r="G2295" s="1">
        <v>18</v>
      </c>
      <c r="H2295" s="1" t="s">
        <v>19</v>
      </c>
      <c r="I2295" s="1" t="s">
        <v>2335</v>
      </c>
      <c r="J2295" s="1">
        <v>0.08</v>
      </c>
      <c r="K2295" s="1">
        <v>1.44</v>
      </c>
      <c r="L2295" s="49">
        <v>6</v>
      </c>
      <c r="M2295" s="50"/>
      <c r="N2295" s="1" t="e">
        <f>VLOOKUP(B2295,MICRO!E:L,8,0)</f>
        <v>#N/A</v>
      </c>
    </row>
    <row r="2296" spans="1:14" ht="20.25" x14ac:dyDescent="0.25">
      <c r="A2296" s="1">
        <v>48</v>
      </c>
      <c r="B2296" s="166"/>
      <c r="C2296" s="1" t="s">
        <v>2090</v>
      </c>
      <c r="D2296" s="1"/>
      <c r="E2296" s="1"/>
      <c r="F2296" s="1" t="s">
        <v>2341</v>
      </c>
      <c r="G2296" s="1">
        <v>10</v>
      </c>
      <c r="H2296" s="1" t="s">
        <v>19</v>
      </c>
      <c r="I2296" s="1" t="s">
        <v>2335</v>
      </c>
      <c r="J2296" s="1">
        <v>0.09</v>
      </c>
      <c r="K2296" s="1">
        <v>0.89999999999999991</v>
      </c>
      <c r="L2296" s="49">
        <v>6</v>
      </c>
      <c r="M2296" s="50"/>
      <c r="N2296" s="1" t="e">
        <f>VLOOKUP(B2296,MICRO!E:L,8,0)</f>
        <v>#N/A</v>
      </c>
    </row>
    <row r="2297" spans="1:14" ht="20.25" x14ac:dyDescent="0.25">
      <c r="A2297" s="1">
        <v>49</v>
      </c>
      <c r="B2297" s="166"/>
      <c r="C2297" s="1" t="s">
        <v>2090</v>
      </c>
      <c r="D2297" s="1"/>
      <c r="E2297" s="1"/>
      <c r="F2297" s="1" t="s">
        <v>2342</v>
      </c>
      <c r="G2297" s="1">
        <v>10</v>
      </c>
      <c r="H2297" s="1" t="s">
        <v>19</v>
      </c>
      <c r="I2297" s="1" t="s">
        <v>2335</v>
      </c>
      <c r="J2297" s="1">
        <v>0.1</v>
      </c>
      <c r="K2297" s="1">
        <v>1</v>
      </c>
      <c r="L2297" s="49">
        <v>6</v>
      </c>
      <c r="M2297" s="50"/>
      <c r="N2297" s="1" t="e">
        <f>VLOOKUP(B2297,MICRO!E:L,8,0)</f>
        <v>#N/A</v>
      </c>
    </row>
    <row r="2298" spans="1:14" ht="20.25" x14ac:dyDescent="0.25">
      <c r="A2298" s="1">
        <v>50</v>
      </c>
      <c r="B2298" s="166"/>
      <c r="C2298" s="1" t="s">
        <v>2090</v>
      </c>
      <c r="D2298" s="1"/>
      <c r="E2298" s="1"/>
      <c r="F2298" s="1" t="s">
        <v>2343</v>
      </c>
      <c r="G2298" s="1">
        <v>6</v>
      </c>
      <c r="H2298" s="1" t="s">
        <v>1260</v>
      </c>
      <c r="I2298" s="1" t="s">
        <v>2335</v>
      </c>
      <c r="J2298" s="1">
        <v>6.2</v>
      </c>
      <c r="K2298" s="1">
        <v>37.200000000000003</v>
      </c>
      <c r="L2298" s="49">
        <v>6</v>
      </c>
      <c r="M2298" s="50"/>
      <c r="N2298" s="1" t="e">
        <f>VLOOKUP(B2298,MICRO!E:L,8,0)</f>
        <v>#N/A</v>
      </c>
    </row>
    <row r="2299" spans="1:14" ht="20.25" x14ac:dyDescent="0.25">
      <c r="A2299" s="1">
        <v>51</v>
      </c>
      <c r="B2299" s="166"/>
      <c r="C2299" s="1" t="s">
        <v>2090</v>
      </c>
      <c r="D2299" s="1"/>
      <c r="E2299" s="1"/>
      <c r="F2299" s="1" t="s">
        <v>2344</v>
      </c>
      <c r="G2299" s="1">
        <v>2</v>
      </c>
      <c r="H2299" s="1"/>
      <c r="I2299" s="1" t="s">
        <v>2335</v>
      </c>
      <c r="J2299" s="1">
        <v>0.05</v>
      </c>
      <c r="K2299" s="1">
        <v>0.1</v>
      </c>
      <c r="L2299" s="49">
        <v>6</v>
      </c>
      <c r="M2299" s="50"/>
      <c r="N2299" s="1" t="e">
        <f>VLOOKUP(B2299,MICRO!E:L,8,0)</f>
        <v>#N/A</v>
      </c>
    </row>
    <row r="2300" spans="1:14" ht="20.25" x14ac:dyDescent="0.25">
      <c r="A2300" s="1">
        <v>52</v>
      </c>
      <c r="B2300" s="166"/>
      <c r="C2300" s="1" t="s">
        <v>2090</v>
      </c>
      <c r="D2300" s="1"/>
      <c r="E2300" s="1"/>
      <c r="F2300" s="1" t="s">
        <v>2345</v>
      </c>
      <c r="G2300" s="1">
        <v>4</v>
      </c>
      <c r="H2300" s="1"/>
      <c r="I2300" s="1" t="s">
        <v>2335</v>
      </c>
      <c r="J2300" s="1">
        <v>0.03</v>
      </c>
      <c r="K2300" s="1">
        <v>0.12</v>
      </c>
      <c r="L2300" s="49">
        <v>6</v>
      </c>
      <c r="M2300" s="50"/>
      <c r="N2300" s="1" t="e">
        <f>VLOOKUP(B2300,MICRO!E:L,8,0)</f>
        <v>#N/A</v>
      </c>
    </row>
    <row r="2301" spans="1:14" ht="20.25" x14ac:dyDescent="0.25">
      <c r="A2301" s="1">
        <v>53</v>
      </c>
      <c r="B2301" s="166"/>
      <c r="C2301" s="1" t="s">
        <v>2090</v>
      </c>
      <c r="D2301" s="1"/>
      <c r="E2301" s="1"/>
      <c r="F2301" s="1" t="s">
        <v>2346</v>
      </c>
      <c r="G2301" s="1">
        <v>2</v>
      </c>
      <c r="H2301" s="1"/>
      <c r="I2301" s="1" t="s">
        <v>2335</v>
      </c>
      <c r="J2301" s="1">
        <v>0.02</v>
      </c>
      <c r="K2301" s="1">
        <v>0.04</v>
      </c>
      <c r="L2301" s="49">
        <v>6</v>
      </c>
      <c r="M2301" s="50"/>
      <c r="N2301" s="1" t="e">
        <f>VLOOKUP(B2301,MICRO!E:L,8,0)</f>
        <v>#N/A</v>
      </c>
    </row>
    <row r="2302" spans="1:14" ht="20.25" x14ac:dyDescent="0.25">
      <c r="A2302" s="1">
        <v>54</v>
      </c>
      <c r="B2302" s="166"/>
      <c r="C2302" s="1" t="s">
        <v>2090</v>
      </c>
      <c r="D2302" s="1"/>
      <c r="E2302" s="1"/>
      <c r="F2302" s="1" t="s">
        <v>2347</v>
      </c>
      <c r="G2302" s="1">
        <v>4</v>
      </c>
      <c r="H2302" s="1"/>
      <c r="I2302" s="1" t="s">
        <v>2335</v>
      </c>
      <c r="J2302" s="1">
        <v>0.03</v>
      </c>
      <c r="K2302" s="1">
        <v>0.12</v>
      </c>
      <c r="L2302" s="49">
        <v>6</v>
      </c>
      <c r="M2302" s="50"/>
      <c r="N2302" s="1" t="e">
        <f>VLOOKUP(B2302,MICRO!E:L,8,0)</f>
        <v>#N/A</v>
      </c>
    </row>
    <row r="2303" spans="1:14" ht="20.25" x14ac:dyDescent="0.25">
      <c r="A2303" s="1">
        <v>55</v>
      </c>
      <c r="B2303" s="166"/>
      <c r="C2303" s="1" t="s">
        <v>2090</v>
      </c>
      <c r="D2303" s="1"/>
      <c r="E2303" s="1"/>
      <c r="F2303" s="1" t="s">
        <v>2348</v>
      </c>
      <c r="G2303" s="1">
        <v>2</v>
      </c>
      <c r="H2303" s="1"/>
      <c r="I2303" s="1" t="s">
        <v>2335</v>
      </c>
      <c r="J2303" s="1">
        <v>0.02</v>
      </c>
      <c r="K2303" s="1">
        <v>0.04</v>
      </c>
      <c r="L2303" s="49">
        <v>6</v>
      </c>
      <c r="M2303" s="50"/>
      <c r="N2303" s="1" t="e">
        <f>VLOOKUP(B2303,MICRO!E:L,8,0)</f>
        <v>#N/A</v>
      </c>
    </row>
    <row r="2304" spans="1:14" ht="20.25" x14ac:dyDescent="0.25">
      <c r="A2304" s="1">
        <v>56</v>
      </c>
      <c r="B2304" s="166"/>
      <c r="C2304" s="1" t="s">
        <v>2090</v>
      </c>
      <c r="D2304" s="1"/>
      <c r="E2304" s="1"/>
      <c r="F2304" s="1" t="s">
        <v>2349</v>
      </c>
      <c r="G2304" s="1">
        <v>2</v>
      </c>
      <c r="H2304" s="1"/>
      <c r="I2304" s="1" t="s">
        <v>2335</v>
      </c>
      <c r="J2304" s="1">
        <v>0.02</v>
      </c>
      <c r="K2304" s="1">
        <v>0.04</v>
      </c>
      <c r="L2304" s="49">
        <v>6</v>
      </c>
      <c r="M2304" s="50"/>
      <c r="N2304" s="1" t="e">
        <f>VLOOKUP(B2304,MICRO!E:L,8,0)</f>
        <v>#N/A</v>
      </c>
    </row>
    <row r="2305" spans="1:14" ht="20.25" x14ac:dyDescent="0.25">
      <c r="A2305" s="1">
        <v>57</v>
      </c>
      <c r="B2305" s="166"/>
      <c r="C2305" s="1" t="s">
        <v>2090</v>
      </c>
      <c r="D2305" s="1"/>
      <c r="E2305" s="1"/>
      <c r="F2305" s="1" t="s">
        <v>2350</v>
      </c>
      <c r="G2305" s="1">
        <v>3</v>
      </c>
      <c r="H2305" s="1"/>
      <c r="I2305" s="1" t="s">
        <v>2335</v>
      </c>
      <c r="J2305" s="1">
        <v>0.03</v>
      </c>
      <c r="K2305" s="1">
        <v>0.09</v>
      </c>
      <c r="L2305" s="49">
        <v>6</v>
      </c>
      <c r="M2305" s="50"/>
      <c r="N2305" s="1" t="e">
        <f>VLOOKUP(B2305,MICRO!E:L,8,0)</f>
        <v>#N/A</v>
      </c>
    </row>
    <row r="2306" spans="1:14" ht="20.25" x14ac:dyDescent="0.25">
      <c r="A2306" s="1">
        <v>58</v>
      </c>
      <c r="B2306" s="166"/>
      <c r="C2306" s="1" t="s">
        <v>2090</v>
      </c>
      <c r="D2306" s="1"/>
      <c r="E2306" s="1"/>
      <c r="F2306" s="1" t="s">
        <v>2351</v>
      </c>
      <c r="G2306" s="1">
        <v>5</v>
      </c>
      <c r="H2306" s="1"/>
      <c r="I2306" s="1" t="s">
        <v>2335</v>
      </c>
      <c r="J2306" s="1">
        <v>0.02</v>
      </c>
      <c r="K2306" s="1">
        <v>0.1</v>
      </c>
      <c r="L2306" s="49">
        <v>6</v>
      </c>
      <c r="M2306" s="50"/>
      <c r="N2306" s="1" t="e">
        <f>VLOOKUP(B2306,MICRO!E:L,8,0)</f>
        <v>#N/A</v>
      </c>
    </row>
    <row r="2307" spans="1:14" ht="20.25" x14ac:dyDescent="0.25">
      <c r="A2307" s="1">
        <v>59</v>
      </c>
      <c r="B2307" s="166"/>
      <c r="C2307" s="1" t="s">
        <v>2090</v>
      </c>
      <c r="D2307" s="1"/>
      <c r="E2307" s="1"/>
      <c r="F2307" s="1" t="s">
        <v>2352</v>
      </c>
      <c r="G2307" s="1">
        <v>5</v>
      </c>
      <c r="H2307" s="1"/>
      <c r="I2307" s="1" t="s">
        <v>2335</v>
      </c>
      <c r="J2307" s="1">
        <v>0.03</v>
      </c>
      <c r="K2307" s="1">
        <v>0.15</v>
      </c>
      <c r="L2307" s="49">
        <v>6</v>
      </c>
      <c r="M2307" s="50"/>
      <c r="N2307" s="1" t="e">
        <f>VLOOKUP(B2307,MICRO!E:L,8,0)</f>
        <v>#N/A</v>
      </c>
    </row>
    <row r="2308" spans="1:14" ht="20.25" x14ac:dyDescent="0.25">
      <c r="A2308" s="1">
        <v>60</v>
      </c>
      <c r="B2308" s="166"/>
      <c r="C2308" s="1" t="s">
        <v>2090</v>
      </c>
      <c r="D2308" s="1"/>
      <c r="E2308" s="1"/>
      <c r="F2308" s="1" t="s">
        <v>2353</v>
      </c>
      <c r="G2308" s="1">
        <v>2</v>
      </c>
      <c r="H2308" s="1"/>
      <c r="I2308" s="1" t="s">
        <v>2335</v>
      </c>
      <c r="J2308" s="1">
        <v>0.04</v>
      </c>
      <c r="K2308" s="1">
        <v>0.08</v>
      </c>
      <c r="L2308" s="49">
        <v>6</v>
      </c>
      <c r="M2308" s="50"/>
      <c r="N2308" s="1" t="e">
        <f>VLOOKUP(B2308,MICRO!E:L,8,0)</f>
        <v>#N/A</v>
      </c>
    </row>
    <row r="2309" spans="1:14" ht="20.25" x14ac:dyDescent="0.25">
      <c r="A2309" s="1">
        <v>61</v>
      </c>
      <c r="B2309" s="166"/>
      <c r="C2309" s="1" t="s">
        <v>2090</v>
      </c>
      <c r="D2309" s="1"/>
      <c r="E2309" s="1"/>
      <c r="F2309" s="1" t="s">
        <v>2354</v>
      </c>
      <c r="G2309" s="1">
        <v>3</v>
      </c>
      <c r="H2309" s="1"/>
      <c r="I2309" s="1" t="s">
        <v>2335</v>
      </c>
      <c r="J2309" s="1">
        <v>0.04</v>
      </c>
      <c r="K2309" s="1">
        <v>0.12</v>
      </c>
      <c r="L2309" s="49">
        <v>6</v>
      </c>
      <c r="M2309" s="50"/>
      <c r="N2309" s="1" t="e">
        <f>VLOOKUP(B2309,MICRO!E:L,8,0)</f>
        <v>#N/A</v>
      </c>
    </row>
    <row r="2310" spans="1:14" ht="20.25" x14ac:dyDescent="0.25">
      <c r="A2310" s="1">
        <v>62</v>
      </c>
      <c r="B2310" s="166"/>
      <c r="C2310" s="1" t="s">
        <v>2090</v>
      </c>
      <c r="D2310" s="1"/>
      <c r="E2310" s="1"/>
      <c r="F2310" s="1" t="s">
        <v>2355</v>
      </c>
      <c r="G2310" s="1">
        <v>6</v>
      </c>
      <c r="H2310" s="1"/>
      <c r="I2310" s="1" t="s">
        <v>2335</v>
      </c>
      <c r="J2310" s="1">
        <v>0.05</v>
      </c>
      <c r="K2310" s="1">
        <v>0.30000000000000004</v>
      </c>
      <c r="L2310" s="49">
        <v>6</v>
      </c>
      <c r="M2310" s="50"/>
      <c r="N2310" s="1" t="e">
        <f>VLOOKUP(B2310,MICRO!E:L,8,0)</f>
        <v>#N/A</v>
      </c>
    </row>
    <row r="2311" spans="1:14" ht="20.25" x14ac:dyDescent="0.25">
      <c r="A2311" s="1">
        <v>63</v>
      </c>
      <c r="B2311" s="166"/>
      <c r="C2311" s="1" t="s">
        <v>2099</v>
      </c>
      <c r="D2311" s="1"/>
      <c r="E2311" s="1"/>
      <c r="F2311" s="1" t="s">
        <v>2356</v>
      </c>
      <c r="G2311" s="1">
        <v>10</v>
      </c>
      <c r="H2311" s="1" t="s">
        <v>19</v>
      </c>
      <c r="I2311" s="1" t="s">
        <v>2131</v>
      </c>
      <c r="J2311" s="1">
        <v>0.02</v>
      </c>
      <c r="K2311" s="1">
        <v>0.2</v>
      </c>
      <c r="L2311" s="49">
        <v>6</v>
      </c>
      <c r="M2311" s="50"/>
      <c r="N2311" s="1" t="e">
        <f>VLOOKUP(B2311,MICRO!E:L,8,0)</f>
        <v>#N/A</v>
      </c>
    </row>
    <row r="2312" spans="1:14" ht="20.25" x14ac:dyDescent="0.25">
      <c r="A2312" s="1">
        <v>64</v>
      </c>
      <c r="B2312" s="166"/>
      <c r="C2312" s="1" t="s">
        <v>2099</v>
      </c>
      <c r="D2312" s="1"/>
      <c r="E2312" s="1"/>
      <c r="F2312" s="1" t="s">
        <v>2357</v>
      </c>
      <c r="G2312" s="1">
        <v>12</v>
      </c>
      <c r="H2312" s="1" t="s">
        <v>19</v>
      </c>
      <c r="I2312" s="1" t="s">
        <v>2131</v>
      </c>
      <c r="J2312" s="1">
        <v>0.02</v>
      </c>
      <c r="K2312" s="1">
        <v>0.24</v>
      </c>
      <c r="L2312" s="49">
        <v>6</v>
      </c>
      <c r="M2312" s="50"/>
      <c r="N2312" s="1" t="e">
        <f>VLOOKUP(B2312,MICRO!E:L,8,0)</f>
        <v>#N/A</v>
      </c>
    </row>
    <row r="2313" spans="1:14" ht="20.25" x14ac:dyDescent="0.25">
      <c r="A2313" s="1">
        <v>65</v>
      </c>
      <c r="B2313" s="166"/>
      <c r="C2313" s="1" t="s">
        <v>2099</v>
      </c>
      <c r="D2313" s="1"/>
      <c r="E2313" s="1"/>
      <c r="F2313" s="1" t="s">
        <v>2358</v>
      </c>
      <c r="G2313" s="1">
        <v>15</v>
      </c>
      <c r="H2313" s="1" t="s">
        <v>19</v>
      </c>
      <c r="I2313" s="1" t="s">
        <v>2131</v>
      </c>
      <c r="J2313" s="1">
        <v>0.02</v>
      </c>
      <c r="K2313" s="1">
        <v>0.3</v>
      </c>
      <c r="L2313" s="49">
        <v>6</v>
      </c>
      <c r="M2313" s="50"/>
      <c r="N2313" s="1" t="e">
        <f>VLOOKUP(B2313,MICRO!E:L,8,0)</f>
        <v>#N/A</v>
      </c>
    </row>
    <row r="2314" spans="1:14" ht="20.25" x14ac:dyDescent="0.25">
      <c r="A2314" s="1">
        <v>66</v>
      </c>
      <c r="B2314" s="166"/>
      <c r="C2314" s="1" t="s">
        <v>2099</v>
      </c>
      <c r="D2314" s="1"/>
      <c r="E2314" s="1"/>
      <c r="F2314" s="1" t="s">
        <v>2359</v>
      </c>
      <c r="G2314" s="1">
        <v>30</v>
      </c>
      <c r="H2314" s="1" t="s">
        <v>1260</v>
      </c>
      <c r="I2314" s="1" t="s">
        <v>2131</v>
      </c>
      <c r="J2314" s="1">
        <v>0.8</v>
      </c>
      <c r="K2314" s="1">
        <v>24</v>
      </c>
      <c r="L2314" s="49">
        <v>6</v>
      </c>
      <c r="M2314" s="50"/>
      <c r="N2314" s="1" t="e">
        <f>VLOOKUP(B2314,MICRO!E:L,8,0)</f>
        <v>#N/A</v>
      </c>
    </row>
    <row r="2315" spans="1:14" ht="20.25" x14ac:dyDescent="0.25">
      <c r="A2315" s="1">
        <v>67</v>
      </c>
      <c r="B2315" s="166"/>
      <c r="C2315" s="1" t="s">
        <v>2099</v>
      </c>
      <c r="D2315" s="1"/>
      <c r="E2315" s="1"/>
      <c r="F2315" s="1" t="s">
        <v>2360</v>
      </c>
      <c r="G2315" s="1">
        <v>6</v>
      </c>
      <c r="H2315" s="1" t="s">
        <v>19</v>
      </c>
      <c r="I2315" s="1" t="s">
        <v>2131</v>
      </c>
      <c r="J2315" s="1">
        <v>1.2</v>
      </c>
      <c r="K2315" s="1">
        <v>7.1999999999999993</v>
      </c>
      <c r="L2315" s="49">
        <v>6</v>
      </c>
      <c r="M2315" s="50"/>
      <c r="N2315" s="1" t="e">
        <f>VLOOKUP(B2315,MICRO!E:L,8,0)</f>
        <v>#N/A</v>
      </c>
    </row>
    <row r="2316" spans="1:14" ht="20.25" x14ac:dyDescent="0.25">
      <c r="A2316" s="1">
        <v>68</v>
      </c>
      <c r="B2316" s="166"/>
      <c r="C2316" s="1" t="s">
        <v>2099</v>
      </c>
      <c r="D2316" s="1"/>
      <c r="E2316" s="1"/>
      <c r="F2316" s="1" t="s">
        <v>2361</v>
      </c>
      <c r="G2316" s="1">
        <v>34</v>
      </c>
      <c r="H2316" s="1" t="s">
        <v>1260</v>
      </c>
      <c r="I2316" s="1" t="s">
        <v>2131</v>
      </c>
      <c r="J2316" s="1">
        <v>1</v>
      </c>
      <c r="K2316" s="1">
        <v>34</v>
      </c>
      <c r="L2316" s="49">
        <v>6</v>
      </c>
      <c r="M2316" s="50"/>
      <c r="N2316" s="1" t="e">
        <f>VLOOKUP(B2316,MICRO!E:L,8,0)</f>
        <v>#N/A</v>
      </c>
    </row>
    <row r="2317" spans="1:14" ht="20.25" x14ac:dyDescent="0.25">
      <c r="A2317" s="1">
        <v>69</v>
      </c>
      <c r="B2317" s="166"/>
      <c r="C2317" s="1" t="s">
        <v>2099</v>
      </c>
      <c r="D2317" s="1"/>
      <c r="E2317" s="1"/>
      <c r="F2317" s="1" t="s">
        <v>2362</v>
      </c>
      <c r="G2317" s="1">
        <v>5</v>
      </c>
      <c r="H2317" s="1" t="s">
        <v>19</v>
      </c>
      <c r="I2317" s="1" t="s">
        <v>2131</v>
      </c>
      <c r="J2317" s="1">
        <v>0.02</v>
      </c>
      <c r="K2317" s="1">
        <v>0.1</v>
      </c>
      <c r="L2317" s="49">
        <v>6</v>
      </c>
      <c r="M2317" s="50"/>
      <c r="N2317" s="1" t="e">
        <f>VLOOKUP(B2317,MICRO!E:L,8,0)</f>
        <v>#N/A</v>
      </c>
    </row>
    <row r="2318" spans="1:14" ht="20.25" x14ac:dyDescent="0.25">
      <c r="A2318" s="1">
        <v>70</v>
      </c>
      <c r="B2318" s="166"/>
      <c r="C2318" s="1" t="s">
        <v>2099</v>
      </c>
      <c r="D2318" s="1"/>
      <c r="E2318" s="1"/>
      <c r="F2318" s="1" t="s">
        <v>2363</v>
      </c>
      <c r="G2318" s="1">
        <v>6</v>
      </c>
      <c r="H2318" s="1" t="s">
        <v>1260</v>
      </c>
      <c r="I2318" s="1" t="s">
        <v>2131</v>
      </c>
      <c r="J2318" s="1">
        <v>0.6</v>
      </c>
      <c r="K2318" s="1">
        <v>3.5999999999999996</v>
      </c>
      <c r="L2318" s="49">
        <v>6</v>
      </c>
      <c r="M2318" s="50"/>
      <c r="N2318" s="1" t="e">
        <f>VLOOKUP(B2318,MICRO!E:L,8,0)</f>
        <v>#N/A</v>
      </c>
    </row>
    <row r="2319" spans="1:14" ht="20.25" x14ac:dyDescent="0.25">
      <c r="A2319" s="1">
        <v>71</v>
      </c>
      <c r="B2319" s="166"/>
      <c r="C2319" s="1" t="s">
        <v>2099</v>
      </c>
      <c r="D2319" s="1"/>
      <c r="E2319" s="1"/>
      <c r="F2319" s="1" t="s">
        <v>2364</v>
      </c>
      <c r="G2319" s="1">
        <v>4</v>
      </c>
      <c r="H2319" s="1" t="s">
        <v>1260</v>
      </c>
      <c r="I2319" s="1" t="s">
        <v>2131</v>
      </c>
      <c r="J2319" s="1">
        <v>0.8</v>
      </c>
      <c r="K2319" s="1">
        <v>3.2</v>
      </c>
      <c r="L2319" s="49">
        <v>6</v>
      </c>
      <c r="M2319" s="50"/>
      <c r="N2319" s="1" t="e">
        <f>VLOOKUP(B2319,MICRO!E:L,8,0)</f>
        <v>#N/A</v>
      </c>
    </row>
    <row r="2320" spans="1:14" ht="20.25" x14ac:dyDescent="0.25">
      <c r="A2320" s="1">
        <v>72</v>
      </c>
      <c r="B2320" s="166"/>
      <c r="C2320" s="1" t="s">
        <v>2099</v>
      </c>
      <c r="D2320" s="1"/>
      <c r="E2320" s="1"/>
      <c r="F2320" s="1" t="s">
        <v>2365</v>
      </c>
      <c r="G2320" s="1">
        <v>3</v>
      </c>
      <c r="H2320" s="1" t="s">
        <v>19</v>
      </c>
      <c r="I2320" s="1" t="s">
        <v>2131</v>
      </c>
      <c r="J2320" s="1">
        <v>0.04</v>
      </c>
      <c r="K2320" s="1">
        <v>0.12</v>
      </c>
      <c r="L2320" s="49">
        <v>6</v>
      </c>
      <c r="M2320" s="50"/>
      <c r="N2320" s="1" t="e">
        <f>VLOOKUP(B2320,MICRO!E:L,8,0)</f>
        <v>#N/A</v>
      </c>
    </row>
    <row r="2321" spans="1:14" ht="20.25" x14ac:dyDescent="0.25">
      <c r="A2321" s="1">
        <v>73</v>
      </c>
      <c r="B2321" s="166"/>
      <c r="C2321" s="1" t="s">
        <v>2099</v>
      </c>
      <c r="D2321" s="1"/>
      <c r="E2321" s="1"/>
      <c r="F2321" s="1" t="s">
        <v>2366</v>
      </c>
      <c r="G2321" s="1">
        <v>2</v>
      </c>
      <c r="H2321" s="1" t="s">
        <v>19</v>
      </c>
      <c r="I2321" s="1" t="s">
        <v>2131</v>
      </c>
      <c r="J2321" s="1">
        <v>0.03</v>
      </c>
      <c r="K2321" s="1">
        <v>0.06</v>
      </c>
      <c r="L2321" s="49">
        <v>6</v>
      </c>
      <c r="M2321" s="50"/>
      <c r="N2321" s="1" t="e">
        <f>VLOOKUP(B2321,MICRO!E:L,8,0)</f>
        <v>#N/A</v>
      </c>
    </row>
    <row r="2322" spans="1:14" ht="20.25" x14ac:dyDescent="0.25">
      <c r="A2322" s="1">
        <v>74</v>
      </c>
      <c r="B2322" s="166"/>
      <c r="C2322" s="1" t="s">
        <v>2099</v>
      </c>
      <c r="D2322" s="1"/>
      <c r="E2322" s="1"/>
      <c r="F2322" s="1" t="s">
        <v>2367</v>
      </c>
      <c r="G2322" s="1">
        <v>6</v>
      </c>
      <c r="H2322" s="1" t="s">
        <v>19</v>
      </c>
      <c r="I2322" s="1" t="s">
        <v>2131</v>
      </c>
      <c r="J2322" s="1">
        <v>0.03</v>
      </c>
      <c r="K2322" s="1">
        <v>0.18</v>
      </c>
      <c r="L2322" s="49">
        <v>6</v>
      </c>
      <c r="M2322" s="50"/>
      <c r="N2322" s="1" t="e">
        <f>VLOOKUP(B2322,MICRO!E:L,8,0)</f>
        <v>#N/A</v>
      </c>
    </row>
    <row r="2323" spans="1:14" ht="20.25" x14ac:dyDescent="0.25">
      <c r="A2323" s="1">
        <v>75</v>
      </c>
      <c r="B2323" s="166"/>
      <c r="C2323" s="1" t="s">
        <v>2099</v>
      </c>
      <c r="D2323" s="1"/>
      <c r="E2323" s="1"/>
      <c r="F2323" s="1" t="s">
        <v>2368</v>
      </c>
      <c r="G2323" s="1">
        <v>2</v>
      </c>
      <c r="H2323" s="1" t="s">
        <v>19</v>
      </c>
      <c r="I2323" s="1" t="s">
        <v>2131</v>
      </c>
      <c r="J2323" s="1">
        <v>0.03</v>
      </c>
      <c r="K2323" s="1">
        <v>0.06</v>
      </c>
      <c r="L2323" s="49">
        <v>6</v>
      </c>
      <c r="M2323" s="50"/>
      <c r="N2323" s="1" t="e">
        <f>VLOOKUP(B2323,MICRO!E:L,8,0)</f>
        <v>#N/A</v>
      </c>
    </row>
    <row r="2324" spans="1:14" ht="20.25" x14ac:dyDescent="0.25">
      <c r="A2324" s="1">
        <v>76</v>
      </c>
      <c r="B2324" s="166"/>
      <c r="C2324" s="1" t="s">
        <v>2099</v>
      </c>
      <c r="D2324" s="1"/>
      <c r="E2324" s="1"/>
      <c r="F2324" s="1" t="s">
        <v>2369</v>
      </c>
      <c r="G2324" s="1">
        <v>6</v>
      </c>
      <c r="H2324" s="1" t="s">
        <v>19</v>
      </c>
      <c r="I2324" s="1" t="s">
        <v>2131</v>
      </c>
      <c r="J2324" s="1">
        <v>0.03</v>
      </c>
      <c r="K2324" s="1">
        <v>0.18</v>
      </c>
      <c r="L2324" s="49">
        <v>6</v>
      </c>
      <c r="M2324" s="50"/>
      <c r="N2324" s="1" t="e">
        <f>VLOOKUP(B2324,MICRO!E:L,8,0)</f>
        <v>#N/A</v>
      </c>
    </row>
    <row r="2325" spans="1:14" ht="20.25" x14ac:dyDescent="0.25">
      <c r="A2325" s="1">
        <v>77</v>
      </c>
      <c r="B2325" s="166"/>
      <c r="C2325" s="1" t="s">
        <v>2099</v>
      </c>
      <c r="D2325" s="1"/>
      <c r="E2325" s="1"/>
      <c r="F2325" s="1" t="s">
        <v>2370</v>
      </c>
      <c r="G2325" s="1">
        <v>3</v>
      </c>
      <c r="H2325" s="1" t="s">
        <v>19</v>
      </c>
      <c r="I2325" s="1" t="s">
        <v>2131</v>
      </c>
      <c r="J2325" s="1">
        <v>0.04</v>
      </c>
      <c r="K2325" s="1">
        <v>0.12</v>
      </c>
      <c r="L2325" s="49">
        <v>6</v>
      </c>
      <c r="M2325" s="50"/>
      <c r="N2325" s="1" t="e">
        <f>VLOOKUP(B2325,MICRO!E:L,8,0)</f>
        <v>#N/A</v>
      </c>
    </row>
    <row r="2326" spans="1:14" ht="20.25" x14ac:dyDescent="0.25">
      <c r="A2326" s="1">
        <v>78</v>
      </c>
      <c r="B2326" s="166"/>
      <c r="C2326" s="1" t="s">
        <v>2099</v>
      </c>
      <c r="D2326" s="1"/>
      <c r="E2326" s="1"/>
      <c r="F2326" s="1" t="s">
        <v>2371</v>
      </c>
      <c r="G2326" s="1">
        <v>2</v>
      </c>
      <c r="H2326" s="1" t="s">
        <v>19</v>
      </c>
      <c r="I2326" s="1" t="s">
        <v>2131</v>
      </c>
      <c r="J2326" s="1">
        <v>0.02</v>
      </c>
      <c r="K2326" s="1">
        <v>0.04</v>
      </c>
      <c r="L2326" s="49">
        <v>6</v>
      </c>
      <c r="M2326" s="50"/>
      <c r="N2326" s="1" t="e">
        <f>VLOOKUP(B2326,MICRO!E:L,8,0)</f>
        <v>#N/A</v>
      </c>
    </row>
    <row r="2327" spans="1:14" ht="20.25" x14ac:dyDescent="0.25">
      <c r="A2327" s="1">
        <v>79</v>
      </c>
      <c r="B2327" s="166"/>
      <c r="C2327" s="1" t="s">
        <v>2099</v>
      </c>
      <c r="D2327" s="1"/>
      <c r="E2327" s="1"/>
      <c r="F2327" s="1" t="s">
        <v>2372</v>
      </c>
      <c r="G2327" s="1">
        <v>2</v>
      </c>
      <c r="H2327" s="1" t="s">
        <v>19</v>
      </c>
      <c r="I2327" s="1" t="s">
        <v>2131</v>
      </c>
      <c r="J2327" s="1">
        <v>0.03</v>
      </c>
      <c r="K2327" s="1">
        <v>0.06</v>
      </c>
      <c r="L2327" s="49">
        <v>6</v>
      </c>
      <c r="M2327" s="50"/>
      <c r="N2327" s="1" t="e">
        <f>VLOOKUP(B2327,MICRO!E:L,8,0)</f>
        <v>#N/A</v>
      </c>
    </row>
    <row r="2328" spans="1:14" ht="20.25" x14ac:dyDescent="0.25">
      <c r="A2328" s="1">
        <v>80</v>
      </c>
      <c r="B2328" s="166"/>
      <c r="C2328" s="1" t="s">
        <v>2099</v>
      </c>
      <c r="D2328" s="1"/>
      <c r="E2328" s="1"/>
      <c r="F2328" s="1" t="s">
        <v>2373</v>
      </c>
      <c r="G2328" s="1">
        <v>6</v>
      </c>
      <c r="H2328" s="1" t="s">
        <v>19</v>
      </c>
      <c r="I2328" s="1" t="s">
        <v>2131</v>
      </c>
      <c r="J2328" s="1">
        <v>0.03</v>
      </c>
      <c r="K2328" s="1">
        <v>0.18</v>
      </c>
      <c r="L2328" s="49">
        <v>6</v>
      </c>
      <c r="M2328" s="50"/>
      <c r="N2328" s="1" t="e">
        <f>VLOOKUP(B2328,MICRO!E:L,8,0)</f>
        <v>#N/A</v>
      </c>
    </row>
    <row r="2329" spans="1:14" ht="20.25" x14ac:dyDescent="0.25">
      <c r="A2329" s="1">
        <v>81</v>
      </c>
      <c r="B2329" s="166"/>
      <c r="C2329" s="1" t="s">
        <v>2104</v>
      </c>
      <c r="D2329" s="1"/>
      <c r="E2329" s="1"/>
      <c r="F2329" s="1" t="s">
        <v>2374</v>
      </c>
      <c r="G2329" s="1">
        <v>33</v>
      </c>
      <c r="H2329" s="1" t="s">
        <v>1260</v>
      </c>
      <c r="I2329" s="1" t="s">
        <v>2132</v>
      </c>
      <c r="J2329" s="1">
        <v>0.9</v>
      </c>
      <c r="K2329" s="1">
        <v>29.7</v>
      </c>
      <c r="L2329" s="49">
        <v>6</v>
      </c>
      <c r="M2329" s="50"/>
      <c r="N2329" s="1" t="e">
        <f>VLOOKUP(B2329,MICRO!E:L,8,0)</f>
        <v>#N/A</v>
      </c>
    </row>
    <row r="2330" spans="1:14" ht="20.25" x14ac:dyDescent="0.25">
      <c r="A2330" s="1">
        <v>82</v>
      </c>
      <c r="B2330" s="166"/>
      <c r="C2330" s="1" t="s">
        <v>2104</v>
      </c>
      <c r="D2330" s="1"/>
      <c r="E2330" s="1"/>
      <c r="F2330" s="1" t="s">
        <v>2375</v>
      </c>
      <c r="G2330" s="1">
        <v>4</v>
      </c>
      <c r="H2330" s="1" t="s">
        <v>1260</v>
      </c>
      <c r="I2330" s="1" t="s">
        <v>2132</v>
      </c>
      <c r="J2330" s="1">
        <v>0.5</v>
      </c>
      <c r="K2330" s="1">
        <v>2</v>
      </c>
      <c r="L2330" s="49">
        <v>6</v>
      </c>
      <c r="M2330" s="50"/>
      <c r="N2330" s="1" t="e">
        <f>VLOOKUP(B2330,MICRO!E:L,8,0)</f>
        <v>#N/A</v>
      </c>
    </row>
    <row r="2331" spans="1:14" ht="20.25" x14ac:dyDescent="0.25">
      <c r="A2331" s="1">
        <v>83</v>
      </c>
      <c r="B2331" s="166"/>
      <c r="C2331" s="1" t="s">
        <v>2104</v>
      </c>
      <c r="D2331" s="1"/>
      <c r="E2331" s="1"/>
      <c r="F2331" s="1" t="s">
        <v>2376</v>
      </c>
      <c r="G2331" s="1">
        <v>36</v>
      </c>
      <c r="H2331" s="1" t="s">
        <v>1260</v>
      </c>
      <c r="I2331" s="1" t="s">
        <v>2132</v>
      </c>
      <c r="J2331" s="1">
        <v>1.1000000000000001</v>
      </c>
      <c r="K2331" s="1">
        <v>39.6</v>
      </c>
      <c r="L2331" s="49">
        <v>6</v>
      </c>
      <c r="M2331" s="50"/>
      <c r="N2331" s="1" t="e">
        <f>VLOOKUP(B2331,MICRO!E:L,8,0)</f>
        <v>#N/A</v>
      </c>
    </row>
    <row r="2332" spans="1:14" ht="20.25" x14ac:dyDescent="0.25">
      <c r="A2332" s="1">
        <v>84</v>
      </c>
      <c r="B2332" s="166"/>
      <c r="C2332" s="1" t="s">
        <v>2104</v>
      </c>
      <c r="D2332" s="1"/>
      <c r="E2332" s="1"/>
      <c r="F2332" s="1" t="s">
        <v>2377</v>
      </c>
      <c r="G2332" s="1">
        <v>5</v>
      </c>
      <c r="H2332" s="1" t="s">
        <v>19</v>
      </c>
      <c r="I2332" s="1" t="s">
        <v>2132</v>
      </c>
      <c r="J2332" s="1">
        <v>0.02</v>
      </c>
      <c r="K2332" s="1">
        <v>0.1</v>
      </c>
      <c r="L2332" s="49">
        <v>6</v>
      </c>
      <c r="M2332" s="50"/>
      <c r="N2332" s="1" t="e">
        <f>VLOOKUP(B2332,MICRO!E:L,8,0)</f>
        <v>#N/A</v>
      </c>
    </row>
    <row r="2333" spans="1:14" ht="20.25" x14ac:dyDescent="0.25">
      <c r="A2333" s="1">
        <v>85</v>
      </c>
      <c r="B2333" s="166"/>
      <c r="C2333" s="1" t="s">
        <v>2104</v>
      </c>
      <c r="D2333" s="1"/>
      <c r="E2333" s="1"/>
      <c r="F2333" s="1" t="s">
        <v>2378</v>
      </c>
      <c r="G2333" s="1">
        <v>15</v>
      </c>
      <c r="H2333" s="1" t="s">
        <v>19</v>
      </c>
      <c r="I2333" s="1" t="s">
        <v>2132</v>
      </c>
      <c r="J2333" s="1">
        <v>0.02</v>
      </c>
      <c r="K2333" s="1">
        <v>0.3</v>
      </c>
      <c r="L2333" s="49">
        <v>6</v>
      </c>
      <c r="M2333" s="50"/>
      <c r="N2333" s="1" t="e">
        <f>VLOOKUP(B2333,MICRO!E:L,8,0)</f>
        <v>#N/A</v>
      </c>
    </row>
    <row r="2334" spans="1:14" ht="20.25" x14ac:dyDescent="0.25">
      <c r="A2334" s="1">
        <v>86</v>
      </c>
      <c r="B2334" s="166"/>
      <c r="C2334" s="1" t="s">
        <v>2104</v>
      </c>
      <c r="D2334" s="1"/>
      <c r="E2334" s="1"/>
      <c r="F2334" s="1" t="s">
        <v>2379</v>
      </c>
      <c r="G2334" s="1">
        <v>10</v>
      </c>
      <c r="H2334" s="1" t="s">
        <v>19</v>
      </c>
      <c r="I2334" s="1" t="s">
        <v>2132</v>
      </c>
      <c r="J2334" s="1">
        <v>0.02</v>
      </c>
      <c r="K2334" s="1">
        <v>0.2</v>
      </c>
      <c r="L2334" s="49">
        <v>6</v>
      </c>
      <c r="M2334" s="50"/>
      <c r="N2334" s="1" t="e">
        <f>VLOOKUP(B2334,MICRO!E:L,8,0)</f>
        <v>#N/A</v>
      </c>
    </row>
    <row r="2335" spans="1:14" ht="20.25" x14ac:dyDescent="0.25">
      <c r="A2335" s="1">
        <v>87</v>
      </c>
      <c r="B2335" s="166"/>
      <c r="C2335" s="1" t="s">
        <v>2104</v>
      </c>
      <c r="D2335" s="1"/>
      <c r="E2335" s="1"/>
      <c r="F2335" s="1" t="s">
        <v>2380</v>
      </c>
      <c r="G2335" s="1">
        <v>10</v>
      </c>
      <c r="H2335" s="1" t="s">
        <v>19</v>
      </c>
      <c r="I2335" s="1" t="s">
        <v>2132</v>
      </c>
      <c r="J2335" s="1">
        <v>0.02</v>
      </c>
      <c r="K2335" s="1">
        <v>0.2</v>
      </c>
      <c r="L2335" s="49">
        <v>6</v>
      </c>
      <c r="M2335" s="50"/>
      <c r="N2335" s="1" t="e">
        <f>VLOOKUP(B2335,MICRO!E:L,8,0)</f>
        <v>#N/A</v>
      </c>
    </row>
    <row r="2336" spans="1:14" ht="20.25" x14ac:dyDescent="0.25">
      <c r="A2336" s="1">
        <v>88</v>
      </c>
      <c r="B2336" s="166"/>
      <c r="C2336" s="1" t="s">
        <v>2104</v>
      </c>
      <c r="D2336" s="1"/>
      <c r="E2336" s="1"/>
      <c r="F2336" s="1" t="s">
        <v>2381</v>
      </c>
      <c r="G2336" s="1">
        <v>6</v>
      </c>
      <c r="H2336" s="1" t="s">
        <v>1260</v>
      </c>
      <c r="I2336" s="1" t="s">
        <v>2132</v>
      </c>
      <c r="J2336" s="1">
        <v>0.8</v>
      </c>
      <c r="K2336" s="1">
        <v>4.8000000000000007</v>
      </c>
      <c r="L2336" s="49">
        <v>6</v>
      </c>
      <c r="M2336" s="50"/>
      <c r="N2336" s="1" t="e">
        <f>VLOOKUP(B2336,MICRO!E:L,8,0)</f>
        <v>#N/A</v>
      </c>
    </row>
    <row r="2337" spans="1:14" ht="20.25" x14ac:dyDescent="0.25">
      <c r="A2337" s="1">
        <v>89</v>
      </c>
      <c r="B2337" s="166"/>
      <c r="C2337" s="1" t="s">
        <v>2104</v>
      </c>
      <c r="D2337" s="1"/>
      <c r="E2337" s="1"/>
      <c r="F2337" s="1" t="s">
        <v>2382</v>
      </c>
      <c r="G2337" s="1">
        <v>2</v>
      </c>
      <c r="H2337" s="1" t="s">
        <v>19</v>
      </c>
      <c r="I2337" s="1" t="s">
        <v>2132</v>
      </c>
      <c r="J2337" s="1">
        <v>1</v>
      </c>
      <c r="K2337" s="1">
        <v>2</v>
      </c>
      <c r="L2337" s="49">
        <v>6</v>
      </c>
      <c r="M2337" s="50"/>
      <c r="N2337" s="1" t="e">
        <f>VLOOKUP(B2337,MICRO!E:L,8,0)</f>
        <v>#N/A</v>
      </c>
    </row>
    <row r="2338" spans="1:14" ht="20.25" x14ac:dyDescent="0.25">
      <c r="A2338" s="1">
        <v>90</v>
      </c>
      <c r="B2338" s="166"/>
      <c r="C2338" s="1" t="s">
        <v>2104</v>
      </c>
      <c r="D2338" s="1"/>
      <c r="E2338" s="1"/>
      <c r="F2338" s="1" t="s">
        <v>2383</v>
      </c>
      <c r="G2338" s="1">
        <v>6</v>
      </c>
      <c r="H2338" s="1" t="s">
        <v>1260</v>
      </c>
      <c r="I2338" s="1" t="s">
        <v>2132</v>
      </c>
      <c r="J2338" s="1">
        <v>0.6</v>
      </c>
      <c r="K2338" s="1">
        <v>3.5999999999999996</v>
      </c>
      <c r="L2338" s="49">
        <v>6</v>
      </c>
      <c r="M2338" s="50"/>
      <c r="N2338" s="1" t="e">
        <f>VLOOKUP(B2338,MICRO!E:L,8,0)</f>
        <v>#N/A</v>
      </c>
    </row>
    <row r="2339" spans="1:14" ht="20.25" x14ac:dyDescent="0.25">
      <c r="A2339" s="1">
        <v>91</v>
      </c>
      <c r="B2339" s="166"/>
      <c r="C2339" s="1" t="s">
        <v>2104</v>
      </c>
      <c r="D2339" s="1"/>
      <c r="E2339" s="1"/>
      <c r="F2339" s="1" t="s">
        <v>2384</v>
      </c>
      <c r="G2339" s="1">
        <v>3</v>
      </c>
      <c r="H2339" s="1" t="s">
        <v>19</v>
      </c>
      <c r="I2339" s="1" t="s">
        <v>2132</v>
      </c>
      <c r="J2339" s="1">
        <v>0.05</v>
      </c>
      <c r="K2339" s="1">
        <v>0.15000000000000002</v>
      </c>
      <c r="L2339" s="49">
        <v>6</v>
      </c>
      <c r="M2339" s="50"/>
      <c r="N2339" s="1" t="e">
        <f>VLOOKUP(B2339,MICRO!E:L,8,0)</f>
        <v>#N/A</v>
      </c>
    </row>
    <row r="2340" spans="1:14" ht="20.25" x14ac:dyDescent="0.25">
      <c r="A2340" s="1">
        <v>92</v>
      </c>
      <c r="B2340" s="166"/>
      <c r="C2340" s="1" t="s">
        <v>2104</v>
      </c>
      <c r="D2340" s="1"/>
      <c r="E2340" s="1"/>
      <c r="F2340" s="1" t="s">
        <v>2385</v>
      </c>
      <c r="G2340" s="1">
        <v>2</v>
      </c>
      <c r="H2340" s="1" t="s">
        <v>19</v>
      </c>
      <c r="I2340" s="1" t="s">
        <v>2132</v>
      </c>
      <c r="J2340" s="1">
        <v>0.03</v>
      </c>
      <c r="K2340" s="1">
        <v>0.06</v>
      </c>
      <c r="L2340" s="49">
        <v>6</v>
      </c>
      <c r="M2340" s="50"/>
      <c r="N2340" s="1" t="e">
        <f>VLOOKUP(B2340,MICRO!E:L,8,0)</f>
        <v>#N/A</v>
      </c>
    </row>
    <row r="2341" spans="1:14" ht="20.25" x14ac:dyDescent="0.25">
      <c r="A2341" s="1">
        <v>93</v>
      </c>
      <c r="B2341" s="166"/>
      <c r="C2341" s="1" t="s">
        <v>2104</v>
      </c>
      <c r="D2341" s="1"/>
      <c r="E2341" s="1"/>
      <c r="F2341" s="1" t="s">
        <v>2386</v>
      </c>
      <c r="G2341" s="1">
        <v>5</v>
      </c>
      <c r="H2341" s="1" t="s">
        <v>19</v>
      </c>
      <c r="I2341" s="1" t="s">
        <v>2132</v>
      </c>
      <c r="J2341" s="1">
        <v>0.02</v>
      </c>
      <c r="K2341" s="1">
        <v>0.1</v>
      </c>
      <c r="L2341" s="49">
        <v>6</v>
      </c>
      <c r="M2341" s="50"/>
      <c r="N2341" s="1" t="e">
        <f>VLOOKUP(B2341,MICRO!E:L,8,0)</f>
        <v>#N/A</v>
      </c>
    </row>
    <row r="2342" spans="1:14" ht="20.25" x14ac:dyDescent="0.25">
      <c r="A2342" s="1">
        <v>94</v>
      </c>
      <c r="B2342" s="166"/>
      <c r="C2342" s="1" t="s">
        <v>2104</v>
      </c>
      <c r="D2342" s="1"/>
      <c r="E2342" s="1"/>
      <c r="F2342" s="1" t="s">
        <v>2387</v>
      </c>
      <c r="G2342" s="1">
        <v>2</v>
      </c>
      <c r="H2342" s="1" t="s">
        <v>19</v>
      </c>
      <c r="I2342" s="1" t="s">
        <v>2132</v>
      </c>
      <c r="J2342" s="1">
        <v>0.03</v>
      </c>
      <c r="K2342" s="1">
        <v>0.06</v>
      </c>
      <c r="L2342" s="49">
        <v>6</v>
      </c>
      <c r="M2342" s="50"/>
      <c r="N2342" s="1" t="e">
        <f>VLOOKUP(B2342,MICRO!E:L,8,0)</f>
        <v>#N/A</v>
      </c>
    </row>
    <row r="2343" spans="1:14" ht="20.25" x14ac:dyDescent="0.25">
      <c r="A2343" s="1">
        <v>95</v>
      </c>
      <c r="B2343" s="166"/>
      <c r="C2343" s="1" t="s">
        <v>2104</v>
      </c>
      <c r="D2343" s="1"/>
      <c r="E2343" s="1"/>
      <c r="F2343" s="1" t="s">
        <v>2388</v>
      </c>
      <c r="G2343" s="1">
        <v>5</v>
      </c>
      <c r="H2343" s="1" t="s">
        <v>19</v>
      </c>
      <c r="I2343" s="1" t="s">
        <v>2132</v>
      </c>
      <c r="J2343" s="1">
        <v>0.02</v>
      </c>
      <c r="K2343" s="1">
        <v>0.1</v>
      </c>
      <c r="L2343" s="49">
        <v>6</v>
      </c>
      <c r="M2343" s="50"/>
      <c r="N2343" s="1" t="e">
        <f>VLOOKUP(B2343,MICRO!E:L,8,0)</f>
        <v>#N/A</v>
      </c>
    </row>
    <row r="2344" spans="1:14" ht="20.25" x14ac:dyDescent="0.25">
      <c r="A2344" s="1">
        <v>96</v>
      </c>
      <c r="B2344" s="166"/>
      <c r="C2344" s="1" t="s">
        <v>2104</v>
      </c>
      <c r="D2344" s="1"/>
      <c r="E2344" s="1"/>
      <c r="F2344" s="1" t="s">
        <v>2389</v>
      </c>
      <c r="G2344" s="1">
        <v>2</v>
      </c>
      <c r="H2344" s="1" t="s">
        <v>19</v>
      </c>
      <c r="I2344" s="1" t="s">
        <v>2132</v>
      </c>
      <c r="J2344" s="1">
        <v>0.02</v>
      </c>
      <c r="K2344" s="1">
        <v>0.04</v>
      </c>
      <c r="L2344" s="49">
        <v>6</v>
      </c>
      <c r="M2344" s="50"/>
      <c r="N2344" s="1" t="e">
        <f>VLOOKUP(B2344,MICRO!E:L,8,0)</f>
        <v>#N/A</v>
      </c>
    </row>
    <row r="2345" spans="1:14" ht="20.25" x14ac:dyDescent="0.25">
      <c r="A2345" s="1">
        <v>97</v>
      </c>
      <c r="B2345" s="166"/>
      <c r="C2345" s="1" t="s">
        <v>2104</v>
      </c>
      <c r="D2345" s="1"/>
      <c r="E2345" s="1"/>
      <c r="F2345" s="1" t="s">
        <v>2390</v>
      </c>
      <c r="G2345" s="1">
        <v>2</v>
      </c>
      <c r="H2345" s="1" t="s">
        <v>19</v>
      </c>
      <c r="I2345" s="1" t="s">
        <v>2132</v>
      </c>
      <c r="J2345" s="1">
        <v>0.03</v>
      </c>
      <c r="K2345" s="1">
        <v>0.06</v>
      </c>
      <c r="L2345" s="49">
        <v>6</v>
      </c>
      <c r="M2345" s="50"/>
      <c r="N2345" s="1" t="e">
        <f>VLOOKUP(B2345,MICRO!E:L,8,0)</f>
        <v>#N/A</v>
      </c>
    </row>
    <row r="2346" spans="1:14" ht="20.25" x14ac:dyDescent="0.25">
      <c r="A2346" s="1">
        <v>98</v>
      </c>
      <c r="B2346" s="166"/>
      <c r="C2346" s="1" t="s">
        <v>2104</v>
      </c>
      <c r="D2346" s="1"/>
      <c r="E2346" s="1"/>
      <c r="F2346" s="1" t="s">
        <v>2391</v>
      </c>
      <c r="G2346" s="1">
        <v>2</v>
      </c>
      <c r="H2346" s="1" t="s">
        <v>19</v>
      </c>
      <c r="I2346" s="1" t="s">
        <v>2132</v>
      </c>
      <c r="J2346" s="1">
        <v>0.02</v>
      </c>
      <c r="K2346" s="1">
        <v>0.04</v>
      </c>
      <c r="L2346" s="49">
        <v>6</v>
      </c>
      <c r="M2346" s="50"/>
      <c r="N2346" s="1" t="e">
        <f>VLOOKUP(B2346,MICRO!E:L,8,0)</f>
        <v>#N/A</v>
      </c>
    </row>
    <row r="2347" spans="1:14" ht="20.25" x14ac:dyDescent="0.25">
      <c r="A2347" s="1">
        <v>99</v>
      </c>
      <c r="B2347" s="166"/>
      <c r="C2347" s="1" t="s">
        <v>2104</v>
      </c>
      <c r="D2347" s="1"/>
      <c r="E2347" s="1"/>
      <c r="F2347" s="1" t="s">
        <v>2392</v>
      </c>
      <c r="G2347" s="1">
        <v>2</v>
      </c>
      <c r="H2347" s="1" t="s">
        <v>19</v>
      </c>
      <c r="I2347" s="1" t="s">
        <v>2132</v>
      </c>
      <c r="J2347" s="1">
        <v>0.03</v>
      </c>
      <c r="K2347" s="1">
        <v>0.06</v>
      </c>
      <c r="L2347" s="49">
        <v>6</v>
      </c>
      <c r="M2347" s="50"/>
      <c r="N2347" s="1" t="e">
        <f>VLOOKUP(B2347,MICRO!E:L,8,0)</f>
        <v>#N/A</v>
      </c>
    </row>
    <row r="2348" spans="1:14" ht="20.25" x14ac:dyDescent="0.25">
      <c r="A2348" s="1">
        <v>100</v>
      </c>
      <c r="B2348" s="166"/>
      <c r="C2348" s="1" t="s">
        <v>2104</v>
      </c>
      <c r="D2348" s="1"/>
      <c r="E2348" s="1"/>
      <c r="F2348" s="1" t="s">
        <v>2393</v>
      </c>
      <c r="G2348" s="1">
        <v>4</v>
      </c>
      <c r="H2348" s="1" t="s">
        <v>19</v>
      </c>
      <c r="I2348" s="1" t="s">
        <v>2132</v>
      </c>
      <c r="J2348" s="1">
        <v>0.04</v>
      </c>
      <c r="K2348" s="1">
        <v>0.16</v>
      </c>
      <c r="L2348" s="49">
        <v>6</v>
      </c>
      <c r="M2348" s="50"/>
      <c r="N2348" s="1" t="e">
        <f>VLOOKUP(B2348,MICRO!E:L,8,0)</f>
        <v>#N/A</v>
      </c>
    </row>
    <row r="2349" spans="1:14" ht="20.25" x14ac:dyDescent="0.25">
      <c r="A2349" s="1">
        <v>101</v>
      </c>
      <c r="B2349" s="166"/>
      <c r="C2349" s="1" t="s">
        <v>2104</v>
      </c>
      <c r="D2349" s="1"/>
      <c r="E2349" s="1"/>
      <c r="F2349" s="1" t="s">
        <v>2394</v>
      </c>
      <c r="G2349" s="1">
        <v>2</v>
      </c>
      <c r="H2349" s="1" t="s">
        <v>19</v>
      </c>
      <c r="I2349" s="1" t="s">
        <v>2132</v>
      </c>
      <c r="J2349" s="1">
        <v>0.04</v>
      </c>
      <c r="K2349" s="1">
        <v>0.08</v>
      </c>
      <c r="L2349" s="49">
        <v>6</v>
      </c>
      <c r="M2349" s="50"/>
      <c r="N2349" s="1" t="e">
        <f>VLOOKUP(B2349,MICRO!E:L,8,0)</f>
        <v>#N/A</v>
      </c>
    </row>
    <row r="2350" spans="1:14" ht="20.25" x14ac:dyDescent="0.25">
      <c r="A2350" s="1">
        <v>102</v>
      </c>
      <c r="B2350" s="166"/>
      <c r="C2350" s="1" t="s">
        <v>2104</v>
      </c>
      <c r="D2350" s="1"/>
      <c r="E2350" s="1"/>
      <c r="F2350" s="1" t="s">
        <v>2395</v>
      </c>
      <c r="G2350" s="1">
        <v>3</v>
      </c>
      <c r="H2350" s="1" t="s">
        <v>19</v>
      </c>
      <c r="I2350" s="1" t="s">
        <v>2132</v>
      </c>
      <c r="J2350" s="1">
        <v>0.05</v>
      </c>
      <c r="K2350" s="1">
        <v>0.15000000000000002</v>
      </c>
      <c r="L2350" s="49">
        <v>6</v>
      </c>
      <c r="M2350" s="50"/>
      <c r="N2350" s="1" t="e">
        <f>VLOOKUP(B2350,MICRO!E:L,8,0)</f>
        <v>#N/A</v>
      </c>
    </row>
    <row r="2351" spans="1:14" ht="20.25" x14ac:dyDescent="0.25">
      <c r="A2351" s="1">
        <v>103</v>
      </c>
      <c r="B2351" s="166"/>
      <c r="C2351" s="1" t="s">
        <v>2110</v>
      </c>
      <c r="D2351" s="1"/>
      <c r="E2351" s="1"/>
      <c r="F2351" s="1" t="s">
        <v>2396</v>
      </c>
      <c r="G2351" s="1">
        <v>3</v>
      </c>
      <c r="H2351" s="1" t="s">
        <v>19</v>
      </c>
      <c r="I2351" s="1" t="s">
        <v>2133</v>
      </c>
      <c r="J2351" s="1">
        <v>0.03</v>
      </c>
      <c r="K2351" s="1">
        <v>0.09</v>
      </c>
      <c r="L2351" s="49">
        <v>6</v>
      </c>
      <c r="M2351" s="50"/>
      <c r="N2351" s="1" t="e">
        <f>VLOOKUP(B2351,MICRO!E:L,8,0)</f>
        <v>#N/A</v>
      </c>
    </row>
    <row r="2352" spans="1:14" ht="20.25" x14ac:dyDescent="0.25">
      <c r="A2352" s="1">
        <v>104</v>
      </c>
      <c r="B2352" s="166"/>
      <c r="C2352" s="1" t="s">
        <v>2110</v>
      </c>
      <c r="D2352" s="1"/>
      <c r="E2352" s="1"/>
      <c r="F2352" s="1" t="s">
        <v>2397</v>
      </c>
      <c r="G2352" s="1">
        <v>2</v>
      </c>
      <c r="H2352" s="1" t="s">
        <v>19</v>
      </c>
      <c r="I2352" s="1" t="s">
        <v>2133</v>
      </c>
      <c r="J2352" s="1">
        <v>0.02</v>
      </c>
      <c r="K2352" s="1">
        <v>0.04</v>
      </c>
      <c r="L2352" s="49">
        <v>6</v>
      </c>
      <c r="M2352" s="50"/>
      <c r="N2352" s="1" t="e">
        <f>VLOOKUP(B2352,MICRO!E:L,8,0)</f>
        <v>#N/A</v>
      </c>
    </row>
    <row r="2353" spans="1:14" ht="20.25" x14ac:dyDescent="0.25">
      <c r="A2353" s="1">
        <v>105</v>
      </c>
      <c r="B2353" s="166"/>
      <c r="C2353" s="1" t="s">
        <v>2110</v>
      </c>
      <c r="D2353" s="1"/>
      <c r="E2353" s="1"/>
      <c r="F2353" s="1" t="s">
        <v>2398</v>
      </c>
      <c r="G2353" s="1">
        <v>4</v>
      </c>
      <c r="H2353" s="1" t="s">
        <v>19</v>
      </c>
      <c r="I2353" s="1" t="s">
        <v>2133</v>
      </c>
      <c r="J2353" s="1">
        <v>0.04</v>
      </c>
      <c r="K2353" s="1">
        <v>0.16</v>
      </c>
      <c r="L2353" s="49">
        <v>6</v>
      </c>
      <c r="M2353" s="50"/>
      <c r="N2353" s="1" t="e">
        <f>VLOOKUP(B2353,MICRO!E:L,8,0)</f>
        <v>#N/A</v>
      </c>
    </row>
    <row r="2354" spans="1:14" ht="20.25" x14ac:dyDescent="0.25">
      <c r="A2354" s="1">
        <v>106</v>
      </c>
      <c r="B2354" s="166"/>
      <c r="C2354" s="1" t="s">
        <v>2110</v>
      </c>
      <c r="D2354" s="1"/>
      <c r="E2354" s="1"/>
      <c r="F2354" s="1" t="s">
        <v>2399</v>
      </c>
      <c r="G2354" s="1">
        <v>2</v>
      </c>
      <c r="H2354" s="1" t="s">
        <v>19</v>
      </c>
      <c r="I2354" s="1" t="s">
        <v>2133</v>
      </c>
      <c r="J2354" s="1">
        <v>0.05</v>
      </c>
      <c r="K2354" s="1">
        <v>0.1</v>
      </c>
      <c r="L2354" s="49">
        <v>6</v>
      </c>
      <c r="M2354" s="50"/>
      <c r="N2354" s="1" t="e">
        <f>VLOOKUP(B2354,MICRO!E:L,8,0)</f>
        <v>#N/A</v>
      </c>
    </row>
    <row r="2355" spans="1:14" ht="20.25" x14ac:dyDescent="0.25">
      <c r="A2355" s="1">
        <v>107</v>
      </c>
      <c r="B2355" s="166"/>
      <c r="C2355" s="1" t="s">
        <v>2110</v>
      </c>
      <c r="D2355" s="1"/>
      <c r="E2355" s="1"/>
      <c r="F2355" s="1" t="s">
        <v>2400</v>
      </c>
      <c r="G2355" s="1">
        <v>3</v>
      </c>
      <c r="H2355" s="1" t="s">
        <v>19</v>
      </c>
      <c r="I2355" s="1" t="s">
        <v>2133</v>
      </c>
      <c r="J2355" s="1">
        <v>0.04</v>
      </c>
      <c r="K2355" s="1">
        <v>0.12</v>
      </c>
      <c r="L2355" s="49">
        <v>6</v>
      </c>
      <c r="M2355" s="50"/>
      <c r="N2355" s="1" t="e">
        <f>VLOOKUP(B2355,MICRO!E:L,8,0)</f>
        <v>#N/A</v>
      </c>
    </row>
    <row r="2356" spans="1:14" ht="20.25" x14ac:dyDescent="0.25">
      <c r="A2356" s="1">
        <v>108</v>
      </c>
      <c r="B2356" s="166"/>
      <c r="C2356" s="1" t="s">
        <v>2110</v>
      </c>
      <c r="D2356" s="1"/>
      <c r="E2356" s="1"/>
      <c r="F2356" s="1" t="s">
        <v>2401</v>
      </c>
      <c r="G2356" s="1">
        <v>6</v>
      </c>
      <c r="H2356" s="1" t="s">
        <v>19</v>
      </c>
      <c r="I2356" s="1" t="s">
        <v>2133</v>
      </c>
      <c r="J2356" s="1">
        <v>0.03</v>
      </c>
      <c r="K2356" s="1">
        <v>0.18</v>
      </c>
      <c r="L2356" s="49">
        <v>6</v>
      </c>
      <c r="M2356" s="50"/>
      <c r="N2356" s="1" t="e">
        <f>VLOOKUP(B2356,MICRO!E:L,8,0)</f>
        <v>#N/A</v>
      </c>
    </row>
    <row r="2357" spans="1:14" ht="20.25" x14ac:dyDescent="0.25">
      <c r="A2357" s="1">
        <v>109</v>
      </c>
      <c r="B2357" s="166"/>
      <c r="C2357" s="1" t="s">
        <v>2110</v>
      </c>
      <c r="D2357" s="1"/>
      <c r="E2357" s="1"/>
      <c r="F2357" s="1" t="s">
        <v>2402</v>
      </c>
      <c r="G2357" s="1">
        <v>2</v>
      </c>
      <c r="H2357" s="1" t="s">
        <v>19</v>
      </c>
      <c r="I2357" s="1" t="s">
        <v>2133</v>
      </c>
      <c r="J2357" s="1">
        <v>0.03</v>
      </c>
      <c r="K2357" s="1">
        <v>0.06</v>
      </c>
      <c r="L2357" s="49">
        <v>6</v>
      </c>
      <c r="M2357" s="50"/>
      <c r="N2357" s="1" t="e">
        <f>VLOOKUP(B2357,MICRO!E:L,8,0)</f>
        <v>#N/A</v>
      </c>
    </row>
    <row r="2358" spans="1:14" ht="20.25" x14ac:dyDescent="0.25">
      <c r="A2358" s="1">
        <v>110</v>
      </c>
      <c r="B2358" s="166"/>
      <c r="C2358" s="1" t="s">
        <v>2110</v>
      </c>
      <c r="D2358" s="1"/>
      <c r="E2358" s="1"/>
      <c r="F2358" s="1" t="s">
        <v>2403</v>
      </c>
      <c r="G2358" s="1">
        <v>2</v>
      </c>
      <c r="H2358" s="1" t="s">
        <v>19</v>
      </c>
      <c r="I2358" s="1" t="s">
        <v>2133</v>
      </c>
      <c r="J2358" s="1">
        <v>0.02</v>
      </c>
      <c r="K2358" s="1">
        <v>0.04</v>
      </c>
      <c r="L2358" s="49">
        <v>6</v>
      </c>
      <c r="M2358" s="50"/>
      <c r="N2358" s="1" t="e">
        <f>VLOOKUP(B2358,MICRO!E:L,8,0)</f>
        <v>#N/A</v>
      </c>
    </row>
    <row r="2359" spans="1:14" ht="20.25" x14ac:dyDescent="0.25">
      <c r="A2359" s="1">
        <v>111</v>
      </c>
      <c r="B2359" s="166"/>
      <c r="C2359" s="1" t="s">
        <v>2110</v>
      </c>
      <c r="D2359" s="1"/>
      <c r="E2359" s="1"/>
      <c r="F2359" s="1" t="s">
        <v>2404</v>
      </c>
      <c r="G2359" s="1">
        <v>2</v>
      </c>
      <c r="H2359" s="1" t="s">
        <v>19</v>
      </c>
      <c r="I2359" s="1" t="s">
        <v>2133</v>
      </c>
      <c r="J2359" s="1">
        <v>2.5000000000000001E-2</v>
      </c>
      <c r="K2359" s="1">
        <v>0.05</v>
      </c>
      <c r="L2359" s="49">
        <v>6</v>
      </c>
      <c r="M2359" s="50"/>
      <c r="N2359" s="1" t="e">
        <f>VLOOKUP(B2359,MICRO!E:L,8,0)</f>
        <v>#N/A</v>
      </c>
    </row>
    <row r="2360" spans="1:14" ht="20.25" x14ac:dyDescent="0.25">
      <c r="A2360" s="1">
        <v>112</v>
      </c>
      <c r="B2360" s="166"/>
      <c r="C2360" s="1" t="s">
        <v>2110</v>
      </c>
      <c r="D2360" s="1"/>
      <c r="E2360" s="1"/>
      <c r="F2360" s="1" t="s">
        <v>2405</v>
      </c>
      <c r="G2360" s="1">
        <v>2</v>
      </c>
      <c r="H2360" s="1" t="s">
        <v>19</v>
      </c>
      <c r="I2360" s="1" t="s">
        <v>2133</v>
      </c>
      <c r="J2360" s="1">
        <v>0</v>
      </c>
      <c r="K2360" s="1">
        <v>0</v>
      </c>
      <c r="L2360" s="49">
        <v>6</v>
      </c>
      <c r="M2360" s="50"/>
      <c r="N2360" s="1" t="e">
        <f>VLOOKUP(B2360,MICRO!E:L,8,0)</f>
        <v>#N/A</v>
      </c>
    </row>
    <row r="2361" spans="1:14" ht="20.25" x14ac:dyDescent="0.25">
      <c r="A2361" s="1">
        <v>113</v>
      </c>
      <c r="B2361" s="166"/>
      <c r="C2361" s="1" t="s">
        <v>2110</v>
      </c>
      <c r="D2361" s="1"/>
      <c r="E2361" s="1"/>
      <c r="F2361" s="1" t="s">
        <v>2406</v>
      </c>
      <c r="G2361" s="1">
        <v>6</v>
      </c>
      <c r="H2361" s="1" t="s">
        <v>19</v>
      </c>
      <c r="I2361" s="1" t="s">
        <v>2133</v>
      </c>
      <c r="J2361" s="1">
        <v>0.03</v>
      </c>
      <c r="K2361" s="1">
        <v>0.18</v>
      </c>
      <c r="L2361" s="49">
        <v>6</v>
      </c>
      <c r="M2361" s="50"/>
      <c r="N2361" s="1" t="e">
        <f>VLOOKUP(B2361,MICRO!E:L,8,0)</f>
        <v>#N/A</v>
      </c>
    </row>
    <row r="2362" spans="1:14" ht="20.25" x14ac:dyDescent="0.25">
      <c r="A2362" s="1">
        <v>114</v>
      </c>
      <c r="B2362" s="166"/>
      <c r="C2362" s="1" t="s">
        <v>2110</v>
      </c>
      <c r="D2362" s="1"/>
      <c r="E2362" s="1"/>
      <c r="F2362" s="1" t="s">
        <v>2407</v>
      </c>
      <c r="G2362" s="1">
        <v>2</v>
      </c>
      <c r="H2362" s="1" t="s">
        <v>19</v>
      </c>
      <c r="I2362" s="1" t="s">
        <v>2133</v>
      </c>
      <c r="J2362" s="1">
        <v>0.02</v>
      </c>
      <c r="K2362" s="1">
        <v>0.04</v>
      </c>
      <c r="L2362" s="49">
        <v>6</v>
      </c>
      <c r="M2362" s="50"/>
      <c r="N2362" s="1" t="e">
        <f>VLOOKUP(B2362,MICRO!E:L,8,0)</f>
        <v>#N/A</v>
      </c>
    </row>
    <row r="2363" spans="1:14" ht="20.25" x14ac:dyDescent="0.25">
      <c r="A2363" s="1">
        <v>115</v>
      </c>
      <c r="B2363" s="166"/>
      <c r="C2363" s="1" t="s">
        <v>2110</v>
      </c>
      <c r="D2363" s="1"/>
      <c r="E2363" s="1"/>
      <c r="F2363" s="1" t="s">
        <v>2408</v>
      </c>
      <c r="G2363" s="1">
        <v>2</v>
      </c>
      <c r="H2363" s="1" t="s">
        <v>19</v>
      </c>
      <c r="I2363" s="1" t="s">
        <v>2133</v>
      </c>
      <c r="J2363" s="1">
        <v>0.03</v>
      </c>
      <c r="K2363" s="1">
        <v>0.06</v>
      </c>
      <c r="L2363" s="49">
        <v>6</v>
      </c>
      <c r="M2363" s="50"/>
      <c r="N2363" s="1" t="e">
        <f>VLOOKUP(B2363,MICRO!E:L,8,0)</f>
        <v>#N/A</v>
      </c>
    </row>
    <row r="2364" spans="1:14" ht="20.25" x14ac:dyDescent="0.25">
      <c r="A2364" s="1">
        <v>116</v>
      </c>
      <c r="B2364" s="166"/>
      <c r="C2364" s="1" t="s">
        <v>2110</v>
      </c>
      <c r="D2364" s="1"/>
      <c r="E2364" s="1"/>
      <c r="F2364" s="1" t="s">
        <v>2409</v>
      </c>
      <c r="G2364" s="1">
        <v>4</v>
      </c>
      <c r="H2364" s="1" t="s">
        <v>1260</v>
      </c>
      <c r="I2364" s="1" t="s">
        <v>2133</v>
      </c>
      <c r="J2364" s="1">
        <v>0.9</v>
      </c>
      <c r="K2364" s="1">
        <v>3.6</v>
      </c>
      <c r="L2364" s="49">
        <v>6</v>
      </c>
      <c r="M2364" s="50"/>
      <c r="N2364" s="1" t="e">
        <f>VLOOKUP(B2364,MICRO!E:L,8,0)</f>
        <v>#N/A</v>
      </c>
    </row>
    <row r="2365" spans="1:14" ht="20.25" x14ac:dyDescent="0.25">
      <c r="A2365" s="1">
        <v>117</v>
      </c>
      <c r="B2365" s="166"/>
      <c r="C2365" s="1" t="s">
        <v>2110</v>
      </c>
      <c r="D2365" s="1"/>
      <c r="E2365" s="1"/>
      <c r="F2365" s="1" t="s">
        <v>2410</v>
      </c>
      <c r="G2365" s="1">
        <v>15</v>
      </c>
      <c r="H2365" s="1" t="s">
        <v>19</v>
      </c>
      <c r="I2365" s="1" t="s">
        <v>2133</v>
      </c>
      <c r="J2365" s="1">
        <v>0.02</v>
      </c>
      <c r="K2365" s="1">
        <v>0.3</v>
      </c>
      <c r="L2365" s="49">
        <v>6</v>
      </c>
      <c r="M2365" s="50"/>
      <c r="N2365" s="1" t="e">
        <f>VLOOKUP(B2365,MICRO!E:L,8,0)</f>
        <v>#N/A</v>
      </c>
    </row>
    <row r="2366" spans="1:14" ht="20.25" x14ac:dyDescent="0.25">
      <c r="A2366" s="1">
        <v>118</v>
      </c>
      <c r="B2366" s="166"/>
      <c r="C2366" s="1" t="s">
        <v>2110</v>
      </c>
      <c r="D2366" s="1"/>
      <c r="E2366" s="1"/>
      <c r="F2366" s="1" t="s">
        <v>2411</v>
      </c>
      <c r="G2366" s="1">
        <v>10</v>
      </c>
      <c r="H2366" s="1" t="s">
        <v>19</v>
      </c>
      <c r="I2366" s="1" t="s">
        <v>2133</v>
      </c>
      <c r="J2366" s="1">
        <v>0.02</v>
      </c>
      <c r="K2366" s="1">
        <v>0.2</v>
      </c>
      <c r="L2366" s="49">
        <v>6</v>
      </c>
      <c r="M2366" s="50"/>
      <c r="N2366" s="1" t="e">
        <f>VLOOKUP(B2366,MICRO!E:L,8,0)</f>
        <v>#N/A</v>
      </c>
    </row>
    <row r="2367" spans="1:14" ht="20.25" x14ac:dyDescent="0.25">
      <c r="A2367" s="1">
        <v>119</v>
      </c>
      <c r="B2367" s="166"/>
      <c r="C2367" s="1" t="s">
        <v>2110</v>
      </c>
      <c r="D2367" s="1"/>
      <c r="E2367" s="1"/>
      <c r="F2367" s="1" t="s">
        <v>2412</v>
      </c>
      <c r="G2367" s="1">
        <v>18</v>
      </c>
      <c r="H2367" s="1" t="s">
        <v>19</v>
      </c>
      <c r="I2367" s="1" t="s">
        <v>2133</v>
      </c>
      <c r="J2367" s="1">
        <v>0.02</v>
      </c>
      <c r="K2367" s="1">
        <v>0.36</v>
      </c>
      <c r="L2367" s="49">
        <v>6</v>
      </c>
      <c r="M2367" s="50"/>
      <c r="N2367" s="1" t="e">
        <f>VLOOKUP(B2367,MICRO!E:L,8,0)</f>
        <v>#N/A</v>
      </c>
    </row>
    <row r="2368" spans="1:14" ht="20.25" x14ac:dyDescent="0.25">
      <c r="A2368" s="1">
        <v>120</v>
      </c>
      <c r="B2368" s="166"/>
      <c r="C2368" s="1" t="s">
        <v>2110</v>
      </c>
      <c r="D2368" s="1"/>
      <c r="E2368" s="1"/>
      <c r="F2368" s="1" t="s">
        <v>2359</v>
      </c>
      <c r="G2368" s="1">
        <v>35</v>
      </c>
      <c r="H2368" s="1" t="s">
        <v>1260</v>
      </c>
      <c r="I2368" s="1" t="s">
        <v>2133</v>
      </c>
      <c r="J2368" s="1">
        <v>0.6</v>
      </c>
      <c r="K2368" s="1">
        <v>21</v>
      </c>
      <c r="L2368" s="49">
        <v>6</v>
      </c>
      <c r="M2368" s="50"/>
      <c r="N2368" s="1" t="e">
        <f>VLOOKUP(B2368,MICRO!E:L,8,0)</f>
        <v>#N/A</v>
      </c>
    </row>
    <row r="2369" spans="1:14" ht="20.25" x14ac:dyDescent="0.25">
      <c r="A2369" s="1">
        <v>121</v>
      </c>
      <c r="B2369" s="166"/>
      <c r="C2369" s="1" t="s">
        <v>2110</v>
      </c>
      <c r="D2369" s="1"/>
      <c r="E2369" s="1"/>
      <c r="F2369" s="1" t="s">
        <v>2413</v>
      </c>
      <c r="G2369" s="1">
        <v>36</v>
      </c>
      <c r="H2369" s="1" t="s">
        <v>1260</v>
      </c>
      <c r="I2369" s="1" t="s">
        <v>2133</v>
      </c>
      <c r="J2369" s="1">
        <v>0.8</v>
      </c>
      <c r="K2369" s="1">
        <v>28.8</v>
      </c>
      <c r="L2369" s="49">
        <v>6</v>
      </c>
      <c r="M2369" s="50"/>
      <c r="N2369" s="1" t="e">
        <f>VLOOKUP(B2369,MICRO!E:L,8,0)</f>
        <v>#N/A</v>
      </c>
    </row>
    <row r="2370" spans="1:14" ht="20.25" x14ac:dyDescent="0.25">
      <c r="A2370" s="1">
        <v>122</v>
      </c>
      <c r="B2370" s="166"/>
      <c r="C2370" s="1" t="s">
        <v>2110</v>
      </c>
      <c r="D2370" s="1"/>
      <c r="E2370" s="1"/>
      <c r="F2370" s="1" t="s">
        <v>2414</v>
      </c>
      <c r="G2370" s="1">
        <v>2</v>
      </c>
      <c r="H2370" s="1" t="s">
        <v>19</v>
      </c>
      <c r="I2370" s="1" t="s">
        <v>2133</v>
      </c>
      <c r="J2370" s="1">
        <v>1</v>
      </c>
      <c r="K2370" s="1">
        <v>2</v>
      </c>
      <c r="L2370" s="49">
        <v>6</v>
      </c>
      <c r="M2370" s="50"/>
      <c r="N2370" s="1" t="e">
        <f>VLOOKUP(B2370,MICRO!E:L,8,0)</f>
        <v>#N/A</v>
      </c>
    </row>
    <row r="2371" spans="1:14" ht="20.25" x14ac:dyDescent="0.25">
      <c r="A2371" s="1">
        <v>123</v>
      </c>
      <c r="B2371" s="166"/>
      <c r="C2371" s="1" t="s">
        <v>2110</v>
      </c>
      <c r="D2371" s="1"/>
      <c r="E2371" s="1"/>
      <c r="F2371" s="1" t="s">
        <v>2415</v>
      </c>
      <c r="G2371" s="1">
        <v>6</v>
      </c>
      <c r="H2371" s="1" t="s">
        <v>1260</v>
      </c>
      <c r="I2371" s="1" t="s">
        <v>2133</v>
      </c>
      <c r="J2371" s="1">
        <v>0.4</v>
      </c>
      <c r="K2371" s="1">
        <v>2.4000000000000004</v>
      </c>
      <c r="L2371" s="49">
        <v>6</v>
      </c>
      <c r="M2371" s="50"/>
      <c r="N2371" s="1" t="e">
        <f>VLOOKUP(B2371,MICRO!E:L,8,0)</f>
        <v>#N/A</v>
      </c>
    </row>
    <row r="2372" spans="1:14" ht="20.25" x14ac:dyDescent="0.25">
      <c r="A2372" s="1">
        <v>124</v>
      </c>
      <c r="B2372" s="166"/>
      <c r="C2372" s="1" t="s">
        <v>2110</v>
      </c>
      <c r="D2372" s="1"/>
      <c r="E2372" s="1"/>
      <c r="F2372" s="1" t="s">
        <v>2416</v>
      </c>
      <c r="G2372" s="1">
        <v>6</v>
      </c>
      <c r="H2372" s="1" t="s">
        <v>1260</v>
      </c>
      <c r="I2372" s="1" t="s">
        <v>2133</v>
      </c>
      <c r="J2372" s="1">
        <v>0.2</v>
      </c>
      <c r="K2372" s="1">
        <v>1.2000000000000002</v>
      </c>
      <c r="L2372" s="49">
        <v>6</v>
      </c>
      <c r="M2372" s="50"/>
      <c r="N2372" s="1" t="e">
        <f>VLOOKUP(B2372,MICRO!E:L,8,0)</f>
        <v>#N/A</v>
      </c>
    </row>
    <row r="2373" spans="1:14" ht="20.25" x14ac:dyDescent="0.25">
      <c r="A2373" s="1">
        <v>125</v>
      </c>
      <c r="B2373" s="166"/>
      <c r="C2373" s="1" t="s">
        <v>2110</v>
      </c>
      <c r="D2373" s="1"/>
      <c r="E2373" s="1"/>
      <c r="F2373" s="1" t="s">
        <v>2417</v>
      </c>
      <c r="G2373" s="1">
        <v>5</v>
      </c>
      <c r="H2373" s="1" t="s">
        <v>1260</v>
      </c>
      <c r="I2373" s="1" t="s">
        <v>2133</v>
      </c>
      <c r="J2373" s="1">
        <v>0.5</v>
      </c>
      <c r="K2373" s="1">
        <v>2.5</v>
      </c>
      <c r="L2373" s="49">
        <v>6</v>
      </c>
      <c r="M2373" s="50"/>
      <c r="N2373" s="1" t="e">
        <f>VLOOKUP(B2373,MICRO!E:L,8,0)</f>
        <v>#N/A</v>
      </c>
    </row>
    <row r="2374" spans="1:14" ht="20.25" x14ac:dyDescent="0.25">
      <c r="A2374" s="1">
        <v>126</v>
      </c>
      <c r="B2374" s="166"/>
      <c r="C2374" s="1" t="s">
        <v>2115</v>
      </c>
      <c r="D2374" s="1"/>
      <c r="E2374" s="1"/>
      <c r="F2374" s="1" t="s">
        <v>2418</v>
      </c>
      <c r="G2374" s="1">
        <v>50</v>
      </c>
      <c r="H2374" s="1" t="s">
        <v>1260</v>
      </c>
      <c r="I2374" s="1" t="s">
        <v>2419</v>
      </c>
      <c r="J2374" s="1">
        <v>0.6</v>
      </c>
      <c r="K2374" s="1">
        <v>30</v>
      </c>
      <c r="L2374" s="49">
        <v>6</v>
      </c>
      <c r="M2374" s="50"/>
      <c r="N2374" s="1" t="e">
        <f>VLOOKUP(B2374,MICRO!E:L,8,0)</f>
        <v>#N/A</v>
      </c>
    </row>
    <row r="2375" spans="1:14" ht="20.25" x14ac:dyDescent="0.25">
      <c r="A2375" s="1">
        <v>127</v>
      </c>
      <c r="B2375" s="166"/>
      <c r="C2375" s="1" t="s">
        <v>2115</v>
      </c>
      <c r="D2375" s="1"/>
      <c r="E2375" s="1"/>
      <c r="F2375" s="1" t="s">
        <v>2420</v>
      </c>
      <c r="G2375" s="1">
        <v>4</v>
      </c>
      <c r="H2375" s="1" t="s">
        <v>1260</v>
      </c>
      <c r="I2375" s="1" t="s">
        <v>2419</v>
      </c>
      <c r="J2375" s="1">
        <v>0.5</v>
      </c>
      <c r="K2375" s="1">
        <v>2</v>
      </c>
      <c r="L2375" s="49">
        <v>6</v>
      </c>
      <c r="M2375" s="50"/>
      <c r="N2375" s="1" t="e">
        <f>VLOOKUP(B2375,MICRO!E:L,8,0)</f>
        <v>#N/A</v>
      </c>
    </row>
    <row r="2376" spans="1:14" ht="20.25" x14ac:dyDescent="0.25">
      <c r="A2376" s="1">
        <v>128</v>
      </c>
      <c r="B2376" s="166"/>
      <c r="C2376" s="1" t="s">
        <v>2115</v>
      </c>
      <c r="D2376" s="1"/>
      <c r="E2376" s="1"/>
      <c r="F2376" s="1" t="s">
        <v>2421</v>
      </c>
      <c r="G2376" s="1">
        <v>52</v>
      </c>
      <c r="H2376" s="1" t="s">
        <v>1260</v>
      </c>
      <c r="I2376" s="1" t="s">
        <v>2419</v>
      </c>
      <c r="J2376" s="1">
        <v>0.7</v>
      </c>
      <c r="K2376" s="1">
        <v>36.4</v>
      </c>
      <c r="L2376" s="49">
        <v>6</v>
      </c>
      <c r="M2376" s="50"/>
      <c r="N2376" s="1" t="e">
        <f>VLOOKUP(B2376,MICRO!E:L,8,0)</f>
        <v>#N/A</v>
      </c>
    </row>
    <row r="2377" spans="1:14" ht="20.25" x14ac:dyDescent="0.25">
      <c r="A2377" s="1">
        <v>129</v>
      </c>
      <c r="B2377" s="166"/>
      <c r="C2377" s="1" t="s">
        <v>2115</v>
      </c>
      <c r="D2377" s="1"/>
      <c r="E2377" s="1"/>
      <c r="F2377" s="1" t="s">
        <v>2422</v>
      </c>
      <c r="G2377" s="1">
        <v>5</v>
      </c>
      <c r="H2377" s="1" t="s">
        <v>19</v>
      </c>
      <c r="I2377" s="1" t="s">
        <v>2419</v>
      </c>
      <c r="J2377" s="1">
        <v>0.02</v>
      </c>
      <c r="K2377" s="1">
        <v>0.1</v>
      </c>
      <c r="L2377" s="49">
        <v>6</v>
      </c>
      <c r="M2377" s="50"/>
      <c r="N2377" s="1" t="e">
        <f>VLOOKUP(B2377,MICRO!E:L,8,0)</f>
        <v>#N/A</v>
      </c>
    </row>
    <row r="2378" spans="1:14" ht="20.25" x14ac:dyDescent="0.25">
      <c r="A2378" s="1">
        <v>130</v>
      </c>
      <c r="B2378" s="166"/>
      <c r="C2378" s="1" t="s">
        <v>2115</v>
      </c>
      <c r="D2378" s="1"/>
      <c r="E2378" s="1"/>
      <c r="F2378" s="1" t="s">
        <v>2423</v>
      </c>
      <c r="G2378" s="1">
        <v>20</v>
      </c>
      <c r="H2378" s="1" t="s">
        <v>19</v>
      </c>
      <c r="I2378" s="1" t="s">
        <v>2419</v>
      </c>
      <c r="J2378" s="1">
        <v>0.02</v>
      </c>
      <c r="K2378" s="1">
        <v>0.4</v>
      </c>
      <c r="L2378" s="49">
        <v>6</v>
      </c>
      <c r="M2378" s="50"/>
      <c r="N2378" s="1" t="e">
        <f>VLOOKUP(B2378,MICRO!E:L,8,0)</f>
        <v>#N/A</v>
      </c>
    </row>
    <row r="2379" spans="1:14" ht="20.25" x14ac:dyDescent="0.25">
      <c r="A2379" s="1">
        <v>131</v>
      </c>
      <c r="B2379" s="166"/>
      <c r="C2379" s="1" t="s">
        <v>2115</v>
      </c>
      <c r="D2379" s="1"/>
      <c r="E2379" s="1"/>
      <c r="F2379" s="1" t="s">
        <v>2424</v>
      </c>
      <c r="G2379" s="1">
        <v>6</v>
      </c>
      <c r="H2379" s="1" t="s">
        <v>19</v>
      </c>
      <c r="I2379" s="1" t="s">
        <v>2419</v>
      </c>
      <c r="J2379" s="1">
        <v>0.02</v>
      </c>
      <c r="K2379" s="1">
        <v>0.12</v>
      </c>
      <c r="L2379" s="49">
        <v>6</v>
      </c>
      <c r="M2379" s="50"/>
      <c r="N2379" s="1" t="e">
        <f>VLOOKUP(B2379,MICRO!E:L,8,0)</f>
        <v>#N/A</v>
      </c>
    </row>
    <row r="2380" spans="1:14" ht="20.25" x14ac:dyDescent="0.25">
      <c r="A2380" s="1">
        <v>132</v>
      </c>
      <c r="B2380" s="166"/>
      <c r="C2380" s="1" t="s">
        <v>2115</v>
      </c>
      <c r="D2380" s="1"/>
      <c r="E2380" s="1"/>
      <c r="F2380" s="1" t="s">
        <v>2425</v>
      </c>
      <c r="G2380" s="1">
        <v>15</v>
      </c>
      <c r="H2380" s="1" t="s">
        <v>19</v>
      </c>
      <c r="I2380" s="1" t="s">
        <v>2419</v>
      </c>
      <c r="J2380" s="1">
        <v>0.02</v>
      </c>
      <c r="K2380" s="1">
        <v>0.3</v>
      </c>
      <c r="L2380" s="49">
        <v>6</v>
      </c>
      <c r="M2380" s="50"/>
      <c r="N2380" s="1" t="e">
        <f>VLOOKUP(B2380,MICRO!E:L,8,0)</f>
        <v>#N/A</v>
      </c>
    </row>
    <row r="2381" spans="1:14" ht="20.25" x14ac:dyDescent="0.25">
      <c r="A2381" s="1">
        <v>133</v>
      </c>
      <c r="B2381" s="166"/>
      <c r="C2381" s="1" t="s">
        <v>2115</v>
      </c>
      <c r="D2381" s="1"/>
      <c r="E2381" s="1"/>
      <c r="F2381" s="1" t="s">
        <v>2426</v>
      </c>
      <c r="G2381" s="1">
        <v>6</v>
      </c>
      <c r="H2381" s="1" t="s">
        <v>1260</v>
      </c>
      <c r="I2381" s="1" t="s">
        <v>2419</v>
      </c>
      <c r="J2381" s="1">
        <v>0.8</v>
      </c>
      <c r="K2381" s="1">
        <v>4.8000000000000007</v>
      </c>
      <c r="L2381" s="49">
        <v>6</v>
      </c>
      <c r="M2381" s="50"/>
      <c r="N2381" s="1" t="e">
        <f>VLOOKUP(B2381,MICRO!E:L,8,0)</f>
        <v>#N/A</v>
      </c>
    </row>
    <row r="2382" spans="1:14" ht="20.25" x14ac:dyDescent="0.25">
      <c r="A2382" s="1">
        <v>134</v>
      </c>
      <c r="B2382" s="166"/>
      <c r="C2382" s="1" t="s">
        <v>2115</v>
      </c>
      <c r="D2382" s="1"/>
      <c r="E2382" s="1"/>
      <c r="F2382" s="1" t="s">
        <v>2427</v>
      </c>
      <c r="G2382" s="1">
        <v>2</v>
      </c>
      <c r="H2382" s="1" t="s">
        <v>19</v>
      </c>
      <c r="I2382" s="1" t="s">
        <v>2419</v>
      </c>
      <c r="J2382" s="1">
        <v>1</v>
      </c>
      <c r="K2382" s="1">
        <v>2</v>
      </c>
      <c r="L2382" s="49">
        <v>6</v>
      </c>
      <c r="M2382" s="50"/>
      <c r="N2382" s="1" t="e">
        <f>VLOOKUP(B2382,MICRO!E:L,8,0)</f>
        <v>#N/A</v>
      </c>
    </row>
    <row r="2383" spans="1:14" ht="20.25" x14ac:dyDescent="0.25">
      <c r="A2383" s="1">
        <v>135</v>
      </c>
      <c r="B2383" s="166"/>
      <c r="C2383" s="1" t="s">
        <v>2115</v>
      </c>
      <c r="D2383" s="1"/>
      <c r="E2383" s="1"/>
      <c r="F2383" s="1" t="s">
        <v>2428</v>
      </c>
      <c r="G2383" s="1">
        <v>10</v>
      </c>
      <c r="H2383" s="1" t="s">
        <v>1260</v>
      </c>
      <c r="I2383" s="1" t="s">
        <v>2419</v>
      </c>
      <c r="J2383" s="1">
        <v>0.5</v>
      </c>
      <c r="K2383" s="1">
        <v>5</v>
      </c>
      <c r="L2383" s="49">
        <v>6</v>
      </c>
      <c r="M2383" s="50"/>
      <c r="N2383" s="1" t="e">
        <f>VLOOKUP(B2383,MICRO!E:L,8,0)</f>
        <v>#N/A</v>
      </c>
    </row>
    <row r="2384" spans="1:14" ht="20.25" x14ac:dyDescent="0.25">
      <c r="A2384" s="1">
        <v>136</v>
      </c>
      <c r="B2384" s="166"/>
      <c r="C2384" s="1" t="s">
        <v>2115</v>
      </c>
      <c r="D2384" s="1"/>
      <c r="E2384" s="1"/>
      <c r="F2384" s="1" t="s">
        <v>2429</v>
      </c>
      <c r="G2384" s="1">
        <v>2</v>
      </c>
      <c r="H2384" s="1" t="s">
        <v>19</v>
      </c>
      <c r="I2384" s="1" t="s">
        <v>2419</v>
      </c>
      <c r="J2384" s="1">
        <v>0.02</v>
      </c>
      <c r="K2384" s="1">
        <v>0.04</v>
      </c>
      <c r="L2384" s="49">
        <v>6</v>
      </c>
      <c r="M2384" s="50"/>
      <c r="N2384" s="1" t="e">
        <f>VLOOKUP(B2384,MICRO!E:L,8,0)</f>
        <v>#N/A</v>
      </c>
    </row>
    <row r="2385" spans="1:14" ht="20.25" x14ac:dyDescent="0.25">
      <c r="A2385" s="1">
        <v>137</v>
      </c>
      <c r="B2385" s="166"/>
      <c r="C2385" s="1" t="s">
        <v>2115</v>
      </c>
      <c r="D2385" s="1"/>
      <c r="E2385" s="1"/>
      <c r="F2385" s="1" t="s">
        <v>2430</v>
      </c>
      <c r="G2385" s="1">
        <v>3</v>
      </c>
      <c r="H2385" s="1" t="s">
        <v>19</v>
      </c>
      <c r="I2385" s="1" t="s">
        <v>2419</v>
      </c>
      <c r="J2385" s="1">
        <v>0.05</v>
      </c>
      <c r="K2385" s="1">
        <v>0.15000000000000002</v>
      </c>
      <c r="L2385" s="49">
        <v>6</v>
      </c>
      <c r="M2385" s="50"/>
      <c r="N2385" s="1" t="e">
        <f>VLOOKUP(B2385,MICRO!E:L,8,0)</f>
        <v>#N/A</v>
      </c>
    </row>
    <row r="2386" spans="1:14" ht="20.25" x14ac:dyDescent="0.25">
      <c r="A2386" s="1">
        <v>138</v>
      </c>
      <c r="B2386" s="166"/>
      <c r="C2386" s="1" t="s">
        <v>2115</v>
      </c>
      <c r="D2386" s="1"/>
      <c r="E2386" s="1"/>
      <c r="F2386" s="1" t="s">
        <v>2431</v>
      </c>
      <c r="G2386" s="1">
        <v>2</v>
      </c>
      <c r="H2386" s="1" t="s">
        <v>19</v>
      </c>
      <c r="I2386" s="1" t="s">
        <v>2419</v>
      </c>
      <c r="J2386" s="1">
        <v>0.03</v>
      </c>
      <c r="K2386" s="1">
        <v>0.06</v>
      </c>
      <c r="L2386" s="49">
        <v>6</v>
      </c>
      <c r="M2386" s="50"/>
      <c r="N2386" s="1" t="e">
        <f>VLOOKUP(B2386,MICRO!E:L,8,0)</f>
        <v>#N/A</v>
      </c>
    </row>
    <row r="2387" spans="1:14" ht="20.25" x14ac:dyDescent="0.25">
      <c r="A2387" s="1">
        <v>139</v>
      </c>
      <c r="B2387" s="166"/>
      <c r="C2387" s="1" t="s">
        <v>2115</v>
      </c>
      <c r="D2387" s="1"/>
      <c r="E2387" s="1"/>
      <c r="F2387" s="1" t="s">
        <v>2432</v>
      </c>
      <c r="G2387" s="1">
        <v>5</v>
      </c>
      <c r="H2387" s="1" t="s">
        <v>19</v>
      </c>
      <c r="I2387" s="1" t="s">
        <v>2419</v>
      </c>
      <c r="J2387" s="1">
        <v>0.02</v>
      </c>
      <c r="K2387" s="1">
        <v>0.1</v>
      </c>
      <c r="L2387" s="49">
        <v>6</v>
      </c>
      <c r="M2387" s="50"/>
      <c r="N2387" s="1" t="e">
        <f>VLOOKUP(B2387,MICRO!E:L,8,0)</f>
        <v>#N/A</v>
      </c>
    </row>
    <row r="2388" spans="1:14" ht="20.25" x14ac:dyDescent="0.25">
      <c r="A2388" s="1">
        <v>140</v>
      </c>
      <c r="B2388" s="166"/>
      <c r="C2388" s="1" t="s">
        <v>2115</v>
      </c>
      <c r="D2388" s="1"/>
      <c r="E2388" s="1"/>
      <c r="F2388" s="1" t="s">
        <v>2433</v>
      </c>
      <c r="G2388" s="1">
        <v>2</v>
      </c>
      <c r="H2388" s="1" t="s">
        <v>19</v>
      </c>
      <c r="I2388" s="1" t="s">
        <v>2419</v>
      </c>
      <c r="J2388" s="1">
        <v>0.03</v>
      </c>
      <c r="K2388" s="1">
        <v>0.06</v>
      </c>
      <c r="L2388" s="49">
        <v>6</v>
      </c>
      <c r="M2388" s="50"/>
      <c r="N2388" s="1" t="e">
        <f>VLOOKUP(B2388,MICRO!E:L,8,0)</f>
        <v>#N/A</v>
      </c>
    </row>
    <row r="2389" spans="1:14" ht="20.25" x14ac:dyDescent="0.25">
      <c r="A2389" s="1">
        <v>141</v>
      </c>
      <c r="B2389" s="166"/>
      <c r="C2389" s="1" t="s">
        <v>2115</v>
      </c>
      <c r="D2389" s="1"/>
      <c r="E2389" s="1"/>
      <c r="F2389" s="1" t="s">
        <v>2434</v>
      </c>
      <c r="G2389" s="1">
        <v>5</v>
      </c>
      <c r="H2389" s="1" t="s">
        <v>19</v>
      </c>
      <c r="I2389" s="1" t="s">
        <v>2419</v>
      </c>
      <c r="J2389" s="1">
        <v>0.02</v>
      </c>
      <c r="K2389" s="1">
        <v>0.1</v>
      </c>
      <c r="L2389" s="49">
        <v>6</v>
      </c>
      <c r="M2389" s="50"/>
      <c r="N2389" s="1" t="e">
        <f>VLOOKUP(B2389,MICRO!E:L,8,0)</f>
        <v>#N/A</v>
      </c>
    </row>
    <row r="2390" spans="1:14" ht="20.25" x14ac:dyDescent="0.25">
      <c r="A2390" s="1">
        <v>142</v>
      </c>
      <c r="B2390" s="166"/>
      <c r="C2390" s="1" t="s">
        <v>2115</v>
      </c>
      <c r="D2390" s="1"/>
      <c r="E2390" s="1"/>
      <c r="F2390" s="1" t="s">
        <v>2435</v>
      </c>
      <c r="G2390" s="1">
        <v>2</v>
      </c>
      <c r="H2390" s="1" t="s">
        <v>19</v>
      </c>
      <c r="I2390" s="1" t="s">
        <v>2419</v>
      </c>
      <c r="J2390" s="1">
        <v>0.02</v>
      </c>
      <c r="K2390" s="1">
        <v>0.04</v>
      </c>
      <c r="L2390" s="49">
        <v>6</v>
      </c>
      <c r="M2390" s="50"/>
      <c r="N2390" s="1" t="e">
        <f>VLOOKUP(B2390,MICRO!E:L,8,0)</f>
        <v>#N/A</v>
      </c>
    </row>
    <row r="2391" spans="1:14" ht="20.25" x14ac:dyDescent="0.25">
      <c r="A2391" s="1">
        <v>143</v>
      </c>
      <c r="B2391" s="166"/>
      <c r="C2391" s="1" t="s">
        <v>2115</v>
      </c>
      <c r="D2391" s="1"/>
      <c r="E2391" s="1"/>
      <c r="F2391" s="1" t="s">
        <v>2436</v>
      </c>
      <c r="G2391" s="1">
        <v>2</v>
      </c>
      <c r="H2391" s="1" t="s">
        <v>19</v>
      </c>
      <c r="I2391" s="1" t="s">
        <v>2419</v>
      </c>
      <c r="J2391" s="1">
        <v>0.03</v>
      </c>
      <c r="K2391" s="1">
        <v>0.06</v>
      </c>
      <c r="L2391" s="49">
        <v>6</v>
      </c>
      <c r="M2391" s="50"/>
      <c r="N2391" s="1" t="e">
        <f>VLOOKUP(B2391,MICRO!E:L,8,0)</f>
        <v>#N/A</v>
      </c>
    </row>
    <row r="2392" spans="1:14" ht="20.25" x14ac:dyDescent="0.25">
      <c r="A2392" s="1">
        <v>144</v>
      </c>
      <c r="B2392" s="166"/>
      <c r="C2392" s="1" t="s">
        <v>2115</v>
      </c>
      <c r="D2392" s="1"/>
      <c r="E2392" s="1"/>
      <c r="F2392" s="1" t="s">
        <v>2437</v>
      </c>
      <c r="G2392" s="1">
        <v>2</v>
      </c>
      <c r="H2392" s="1" t="s">
        <v>19</v>
      </c>
      <c r="I2392" s="1" t="s">
        <v>2419</v>
      </c>
      <c r="J2392" s="1">
        <v>0.02</v>
      </c>
      <c r="K2392" s="1">
        <v>0.04</v>
      </c>
      <c r="L2392" s="49">
        <v>6</v>
      </c>
      <c r="M2392" s="50"/>
      <c r="N2392" s="1" t="e">
        <f>VLOOKUP(B2392,MICRO!E:L,8,0)</f>
        <v>#N/A</v>
      </c>
    </row>
    <row r="2393" spans="1:14" ht="20.25" x14ac:dyDescent="0.25">
      <c r="A2393" s="1">
        <v>145</v>
      </c>
      <c r="B2393" s="166"/>
      <c r="C2393" s="1" t="s">
        <v>2115</v>
      </c>
      <c r="D2393" s="1"/>
      <c r="E2393" s="1"/>
      <c r="F2393" s="1" t="s">
        <v>2438</v>
      </c>
      <c r="G2393" s="1">
        <v>2</v>
      </c>
      <c r="H2393" s="1" t="s">
        <v>19</v>
      </c>
      <c r="I2393" s="1" t="s">
        <v>2419</v>
      </c>
      <c r="J2393" s="1">
        <v>0.03</v>
      </c>
      <c r="K2393" s="1">
        <v>0.06</v>
      </c>
      <c r="L2393" s="49">
        <v>6</v>
      </c>
      <c r="M2393" s="50"/>
      <c r="N2393" s="1" t="e">
        <f>VLOOKUP(B2393,MICRO!E:L,8,0)</f>
        <v>#N/A</v>
      </c>
    </row>
    <row r="2394" spans="1:14" ht="20.25" x14ac:dyDescent="0.25">
      <c r="A2394" s="1">
        <v>146</v>
      </c>
      <c r="B2394" s="166"/>
      <c r="C2394" s="1" t="s">
        <v>2115</v>
      </c>
      <c r="D2394" s="1"/>
      <c r="E2394" s="1"/>
      <c r="F2394" s="1" t="s">
        <v>2439</v>
      </c>
      <c r="G2394" s="1">
        <v>4</v>
      </c>
      <c r="H2394" s="1" t="s">
        <v>19</v>
      </c>
      <c r="I2394" s="1" t="s">
        <v>2419</v>
      </c>
      <c r="J2394" s="1">
        <v>0.04</v>
      </c>
      <c r="K2394" s="1">
        <v>0.16</v>
      </c>
      <c r="L2394" s="49">
        <v>6</v>
      </c>
      <c r="M2394" s="50"/>
      <c r="N2394" s="1" t="e">
        <f>VLOOKUP(B2394,MICRO!E:L,8,0)</f>
        <v>#N/A</v>
      </c>
    </row>
    <row r="2395" spans="1:14" ht="20.25" x14ac:dyDescent="0.25">
      <c r="A2395" s="1">
        <v>147</v>
      </c>
      <c r="B2395" s="166"/>
      <c r="C2395" s="1" t="s">
        <v>2115</v>
      </c>
      <c r="D2395" s="1"/>
      <c r="E2395" s="1"/>
      <c r="F2395" s="1" t="s">
        <v>2440</v>
      </c>
      <c r="G2395" s="1">
        <v>2</v>
      </c>
      <c r="H2395" s="1" t="s">
        <v>19</v>
      </c>
      <c r="I2395" s="1" t="s">
        <v>2419</v>
      </c>
      <c r="J2395" s="1">
        <v>0.04</v>
      </c>
      <c r="K2395" s="1">
        <v>0.08</v>
      </c>
      <c r="L2395" s="49">
        <v>6</v>
      </c>
      <c r="M2395" s="50"/>
      <c r="N2395" s="1" t="e">
        <f>VLOOKUP(B2395,MICRO!E:L,8,0)</f>
        <v>#N/A</v>
      </c>
    </row>
    <row r="2396" spans="1:14" ht="20.25" x14ac:dyDescent="0.25">
      <c r="A2396" s="1">
        <v>148</v>
      </c>
      <c r="B2396" s="166"/>
      <c r="C2396" s="1" t="s">
        <v>2115</v>
      </c>
      <c r="D2396" s="1"/>
      <c r="E2396" s="1"/>
      <c r="F2396" s="1" t="s">
        <v>2441</v>
      </c>
      <c r="G2396" s="1">
        <v>3</v>
      </c>
      <c r="H2396" s="1" t="s">
        <v>19</v>
      </c>
      <c r="I2396" s="1" t="s">
        <v>2419</v>
      </c>
      <c r="J2396" s="1">
        <v>0.05</v>
      </c>
      <c r="K2396" s="1">
        <v>0.15000000000000002</v>
      </c>
      <c r="L2396" s="49">
        <v>6</v>
      </c>
      <c r="M2396" s="50"/>
      <c r="N2396" s="1" t="e">
        <f>VLOOKUP(B2396,MICRO!E:L,8,0)</f>
        <v>#N/A</v>
      </c>
    </row>
    <row r="2397" spans="1:14" ht="20.25" x14ac:dyDescent="0.25">
      <c r="A2397" s="1">
        <v>149</v>
      </c>
      <c r="B2397" s="166"/>
      <c r="C2397" s="1" t="s">
        <v>1142</v>
      </c>
      <c r="D2397" s="1"/>
      <c r="E2397" s="1" t="s">
        <v>2</v>
      </c>
      <c r="F2397" s="1" t="s">
        <v>1363</v>
      </c>
      <c r="G2397" s="1">
        <v>2</v>
      </c>
      <c r="H2397" s="1" t="s">
        <v>19</v>
      </c>
      <c r="I2397" s="1" t="s">
        <v>431</v>
      </c>
      <c r="J2397" s="1">
        <v>83</v>
      </c>
      <c r="K2397" s="1">
        <v>166</v>
      </c>
      <c r="L2397" s="49">
        <v>6</v>
      </c>
      <c r="M2397" s="50"/>
      <c r="N2397" s="1" t="e">
        <f>VLOOKUP(B2397,MICRO!E:L,8,0)</f>
        <v>#N/A</v>
      </c>
    </row>
    <row r="2398" spans="1:14" ht="20.25" x14ac:dyDescent="0.25">
      <c r="A2398" s="1">
        <v>150</v>
      </c>
      <c r="B2398" s="166"/>
      <c r="C2398" s="1" t="s">
        <v>1142</v>
      </c>
      <c r="D2398" s="1"/>
      <c r="E2398" s="1" t="s">
        <v>51</v>
      </c>
      <c r="F2398" s="1" t="s">
        <v>1364</v>
      </c>
      <c r="G2398" s="1">
        <v>2</v>
      </c>
      <c r="H2398" s="1" t="s">
        <v>19</v>
      </c>
      <c r="I2398" s="1" t="s">
        <v>432</v>
      </c>
      <c r="J2398" s="1">
        <v>84.2</v>
      </c>
      <c r="K2398" s="1">
        <v>168.4</v>
      </c>
      <c r="L2398" s="49">
        <v>6</v>
      </c>
      <c r="M2398" s="50"/>
      <c r="N2398" s="1" t="e">
        <f>VLOOKUP(B2398,MICRO!E:L,8,0)</f>
        <v>#N/A</v>
      </c>
    </row>
    <row r="2399" spans="1:14" ht="20.25" x14ac:dyDescent="0.25">
      <c r="A2399" s="1">
        <v>151</v>
      </c>
      <c r="B2399" s="166"/>
      <c r="C2399" s="1" t="s">
        <v>1142</v>
      </c>
      <c r="D2399" s="1"/>
      <c r="E2399" s="1" t="s">
        <v>51</v>
      </c>
      <c r="F2399" s="1" t="s">
        <v>1364</v>
      </c>
      <c r="G2399" s="1">
        <v>2</v>
      </c>
      <c r="H2399" s="1" t="s">
        <v>19</v>
      </c>
      <c r="I2399" s="1" t="s">
        <v>433</v>
      </c>
      <c r="J2399" s="1">
        <v>84.2</v>
      </c>
      <c r="K2399" s="1">
        <v>168.4</v>
      </c>
      <c r="L2399" s="49">
        <v>6</v>
      </c>
      <c r="M2399" s="50"/>
      <c r="N2399" s="1" t="e">
        <f>VLOOKUP(B2399,MICRO!E:L,8,0)</f>
        <v>#N/A</v>
      </c>
    </row>
    <row r="2400" spans="1:14" ht="20.25" x14ac:dyDescent="0.25">
      <c r="A2400" s="1">
        <v>152</v>
      </c>
      <c r="B2400" s="166"/>
      <c r="C2400" s="1" t="s">
        <v>1142</v>
      </c>
      <c r="D2400" s="1"/>
      <c r="E2400" s="1" t="s">
        <v>51</v>
      </c>
      <c r="F2400" s="1" t="s">
        <v>1365</v>
      </c>
      <c r="G2400" s="1">
        <v>2</v>
      </c>
      <c r="H2400" s="1" t="s">
        <v>19</v>
      </c>
      <c r="I2400" s="1" t="s">
        <v>434</v>
      </c>
      <c r="J2400" s="1">
        <v>84.2</v>
      </c>
      <c r="K2400" s="1">
        <v>168.4</v>
      </c>
      <c r="L2400" s="49">
        <v>6</v>
      </c>
      <c r="M2400" s="50"/>
      <c r="N2400" s="1" t="e">
        <f>VLOOKUP(B2400,MICRO!E:L,8,0)</f>
        <v>#N/A</v>
      </c>
    </row>
    <row r="2401" spans="1:14" ht="20.25" x14ac:dyDescent="0.25">
      <c r="A2401" s="1">
        <v>153</v>
      </c>
      <c r="B2401" s="166"/>
      <c r="C2401" s="1" t="s">
        <v>1142</v>
      </c>
      <c r="D2401" s="1"/>
      <c r="E2401" s="1" t="s">
        <v>753</v>
      </c>
      <c r="F2401" s="1" t="s">
        <v>1366</v>
      </c>
      <c r="G2401" s="1">
        <v>2</v>
      </c>
      <c r="H2401" s="1" t="s">
        <v>19</v>
      </c>
      <c r="I2401" s="1" t="s">
        <v>435</v>
      </c>
      <c r="J2401" s="1">
        <v>82.6</v>
      </c>
      <c r="K2401" s="1">
        <v>165.2</v>
      </c>
      <c r="L2401" s="49">
        <v>6</v>
      </c>
      <c r="M2401" s="50"/>
      <c r="N2401" s="1" t="e">
        <f>VLOOKUP(B2401,MICRO!E:L,8,0)</f>
        <v>#N/A</v>
      </c>
    </row>
    <row r="2402" spans="1:14" ht="20.25" x14ac:dyDescent="0.25">
      <c r="A2402" s="1">
        <v>154</v>
      </c>
      <c r="B2402" s="166">
        <v>2262</v>
      </c>
      <c r="C2402" s="1" t="s">
        <v>861</v>
      </c>
      <c r="D2402" s="1"/>
      <c r="E2402" s="1" t="s">
        <v>51</v>
      </c>
      <c r="F2402" s="1" t="s">
        <v>833</v>
      </c>
      <c r="G2402" s="1">
        <v>2</v>
      </c>
      <c r="H2402" s="1" t="s">
        <v>19</v>
      </c>
      <c r="I2402" s="1" t="s">
        <v>433</v>
      </c>
      <c r="J2402" s="1">
        <v>11.3</v>
      </c>
      <c r="K2402" s="1">
        <v>22.6</v>
      </c>
      <c r="L2402" s="49">
        <v>6</v>
      </c>
      <c r="M2402" s="50"/>
      <c r="N2402" s="1" t="e">
        <f>VLOOKUP(B2402,MICRO!E:L,8,0)</f>
        <v>#N/A</v>
      </c>
    </row>
    <row r="2403" spans="1:14" ht="20.25" x14ac:dyDescent="0.25">
      <c r="A2403" s="1">
        <v>155</v>
      </c>
      <c r="B2403" s="166">
        <v>2286</v>
      </c>
      <c r="C2403" s="1" t="s">
        <v>861</v>
      </c>
      <c r="D2403" s="1"/>
      <c r="E2403" s="1" t="s">
        <v>1114</v>
      </c>
      <c r="F2403" s="1" t="s">
        <v>845</v>
      </c>
      <c r="G2403" s="1">
        <v>2</v>
      </c>
      <c r="H2403" s="1" t="s">
        <v>19</v>
      </c>
      <c r="I2403" s="1" t="s">
        <v>431</v>
      </c>
      <c r="J2403" s="1">
        <v>7.9</v>
      </c>
      <c r="K2403" s="1">
        <v>15.8</v>
      </c>
      <c r="L2403" s="49">
        <v>6</v>
      </c>
      <c r="M2403" s="50"/>
      <c r="N2403" s="1" t="e">
        <f>VLOOKUP(B2403,MICRO!E:L,8,0)</f>
        <v>#N/A</v>
      </c>
    </row>
    <row r="2404" spans="1:14" ht="20.25" x14ac:dyDescent="0.25">
      <c r="A2404" s="1">
        <v>156</v>
      </c>
      <c r="B2404" s="166">
        <v>2287</v>
      </c>
      <c r="C2404" s="1" t="s">
        <v>861</v>
      </c>
      <c r="D2404" s="1"/>
      <c r="E2404" s="1" t="s">
        <v>1114</v>
      </c>
      <c r="F2404" s="1" t="s">
        <v>845</v>
      </c>
      <c r="G2404" s="1">
        <v>2</v>
      </c>
      <c r="H2404" s="1" t="s">
        <v>19</v>
      </c>
      <c r="I2404" s="1" t="s">
        <v>432</v>
      </c>
      <c r="J2404" s="1">
        <v>7.9</v>
      </c>
      <c r="K2404" s="1">
        <v>15.8</v>
      </c>
      <c r="L2404" s="49">
        <v>6</v>
      </c>
      <c r="M2404" s="50"/>
      <c r="N2404" s="1" t="e">
        <f>VLOOKUP(B2404,MICRO!E:L,8,0)</f>
        <v>#N/A</v>
      </c>
    </row>
    <row r="2405" spans="1:14" ht="20.25" x14ac:dyDescent="0.25">
      <c r="A2405" s="1">
        <v>157</v>
      </c>
      <c r="B2405" s="166">
        <v>2288</v>
      </c>
      <c r="C2405" s="1" t="s">
        <v>861</v>
      </c>
      <c r="D2405" s="1"/>
      <c r="E2405" s="1" t="s">
        <v>1114</v>
      </c>
      <c r="F2405" s="1" t="s">
        <v>845</v>
      </c>
      <c r="G2405" s="1">
        <v>10</v>
      </c>
      <c r="H2405" s="1" t="s">
        <v>19</v>
      </c>
      <c r="I2405" s="1" t="s">
        <v>433</v>
      </c>
      <c r="J2405" s="1">
        <v>7.9</v>
      </c>
      <c r="K2405" s="1">
        <v>79</v>
      </c>
      <c r="L2405" s="49">
        <v>6</v>
      </c>
      <c r="M2405" s="50"/>
      <c r="N2405" s="1" t="e">
        <f>VLOOKUP(B2405,MICRO!E:L,8,0)</f>
        <v>#N/A</v>
      </c>
    </row>
    <row r="2406" spans="1:14" ht="20.25" x14ac:dyDescent="0.25">
      <c r="A2406" s="1">
        <v>158</v>
      </c>
      <c r="B2406" s="166"/>
      <c r="C2406" s="1" t="s">
        <v>861</v>
      </c>
      <c r="D2406" s="1"/>
      <c r="E2406" s="1" t="s">
        <v>753</v>
      </c>
      <c r="F2406" s="1" t="s">
        <v>834</v>
      </c>
      <c r="G2406" s="1">
        <v>1</v>
      </c>
      <c r="H2406" s="1" t="s">
        <v>19</v>
      </c>
      <c r="I2406" s="1" t="s">
        <v>433</v>
      </c>
      <c r="J2406" s="1">
        <v>9.5</v>
      </c>
      <c r="K2406" s="1">
        <v>9.5</v>
      </c>
      <c r="L2406" s="49">
        <v>6</v>
      </c>
      <c r="M2406" s="50"/>
      <c r="N2406" s="1" t="e">
        <f>VLOOKUP(B2406,MICRO!E:L,8,0)</f>
        <v>#N/A</v>
      </c>
    </row>
    <row r="2407" spans="1:14" ht="20.25" x14ac:dyDescent="0.25">
      <c r="A2407" s="1">
        <v>159</v>
      </c>
      <c r="B2407" s="166"/>
      <c r="C2407" s="1" t="s">
        <v>861</v>
      </c>
      <c r="D2407" s="1"/>
      <c r="E2407" s="1" t="s">
        <v>753</v>
      </c>
      <c r="F2407" s="1" t="s">
        <v>834</v>
      </c>
      <c r="G2407" s="1">
        <v>1</v>
      </c>
      <c r="H2407" s="1" t="s">
        <v>19</v>
      </c>
      <c r="I2407" s="1" t="s">
        <v>435</v>
      </c>
      <c r="J2407" s="1">
        <v>9.5</v>
      </c>
      <c r="K2407" s="1">
        <v>9.5</v>
      </c>
      <c r="L2407" s="49">
        <v>6</v>
      </c>
      <c r="M2407" s="50"/>
      <c r="N2407" s="1" t="e">
        <f>VLOOKUP(B2407,MICRO!E:L,8,0)</f>
        <v>#N/A</v>
      </c>
    </row>
    <row r="2408" spans="1:14" ht="20.25" x14ac:dyDescent="0.25">
      <c r="A2408" s="1">
        <v>160</v>
      </c>
      <c r="B2408" s="166"/>
      <c r="C2408" s="1" t="s">
        <v>861</v>
      </c>
      <c r="D2408" s="1"/>
      <c r="E2408" s="1" t="s">
        <v>1108</v>
      </c>
      <c r="F2408" s="1" t="s">
        <v>835</v>
      </c>
      <c r="G2408" s="1">
        <v>1</v>
      </c>
      <c r="H2408" s="1" t="s">
        <v>19</v>
      </c>
      <c r="I2408" s="1" t="s">
        <v>433</v>
      </c>
      <c r="J2408" s="1">
        <v>7.5</v>
      </c>
      <c r="K2408" s="1">
        <v>7.5</v>
      </c>
      <c r="L2408" s="49">
        <v>6</v>
      </c>
      <c r="M2408" s="50"/>
      <c r="N2408" s="1" t="e">
        <f>VLOOKUP(B2408,MICRO!E:L,8,0)</f>
        <v>#N/A</v>
      </c>
    </row>
    <row r="2409" spans="1:14" ht="20.25" x14ac:dyDescent="0.25">
      <c r="A2409" s="1">
        <v>161</v>
      </c>
      <c r="B2409" s="166"/>
      <c r="C2409" s="1" t="s">
        <v>861</v>
      </c>
      <c r="D2409" s="1"/>
      <c r="E2409" s="1" t="s">
        <v>1115</v>
      </c>
      <c r="F2409" s="1" t="s">
        <v>846</v>
      </c>
      <c r="G2409" s="1">
        <v>2</v>
      </c>
      <c r="H2409" s="1" t="s">
        <v>19</v>
      </c>
      <c r="I2409" s="1" t="s">
        <v>432</v>
      </c>
      <c r="J2409" s="1">
        <v>14.9</v>
      </c>
      <c r="K2409" s="1">
        <v>29.8</v>
      </c>
      <c r="L2409" s="49">
        <v>6</v>
      </c>
      <c r="M2409" s="50"/>
      <c r="N2409" s="1" t="e">
        <f>VLOOKUP(B2409,MICRO!E:L,8,0)</f>
        <v>#N/A</v>
      </c>
    </row>
    <row r="2410" spans="1:14" ht="20.25" x14ac:dyDescent="0.25">
      <c r="A2410" s="1">
        <v>162</v>
      </c>
      <c r="B2410" s="166"/>
      <c r="C2410" s="1" t="s">
        <v>861</v>
      </c>
      <c r="D2410" s="1"/>
      <c r="E2410" s="1" t="s">
        <v>1119</v>
      </c>
      <c r="F2410" s="1" t="s">
        <v>850</v>
      </c>
      <c r="G2410" s="1">
        <v>2</v>
      </c>
      <c r="H2410" s="1" t="s">
        <v>19</v>
      </c>
      <c r="I2410" s="1" t="s">
        <v>433</v>
      </c>
      <c r="J2410" s="1">
        <v>6.7</v>
      </c>
      <c r="K2410" s="1">
        <v>13.4</v>
      </c>
      <c r="L2410" s="49">
        <v>6</v>
      </c>
      <c r="M2410" s="50"/>
      <c r="N2410" s="1" t="e">
        <f>VLOOKUP(B2410,MICRO!E:L,8,0)</f>
        <v>#N/A</v>
      </c>
    </row>
    <row r="2411" spans="1:14" ht="20.25" x14ac:dyDescent="0.25">
      <c r="A2411" s="1">
        <v>163</v>
      </c>
      <c r="B2411" s="166"/>
      <c r="C2411" s="1" t="s">
        <v>861</v>
      </c>
      <c r="D2411" s="1"/>
      <c r="E2411" s="1" t="s">
        <v>1119</v>
      </c>
      <c r="F2411" s="1" t="s">
        <v>850</v>
      </c>
      <c r="G2411" s="1">
        <v>2</v>
      </c>
      <c r="H2411" s="1" t="s">
        <v>19</v>
      </c>
      <c r="I2411" s="1" t="s">
        <v>435</v>
      </c>
      <c r="J2411" s="1">
        <v>6.7</v>
      </c>
      <c r="K2411" s="1">
        <v>13.4</v>
      </c>
      <c r="L2411" s="49">
        <v>6</v>
      </c>
      <c r="M2411" s="50"/>
      <c r="N2411" s="1" t="e">
        <f>VLOOKUP(B2411,MICRO!E:L,8,0)</f>
        <v>#N/A</v>
      </c>
    </row>
    <row r="2412" spans="1:14" ht="20.25" x14ac:dyDescent="0.25">
      <c r="A2412" s="1">
        <v>164</v>
      </c>
      <c r="B2412" s="166"/>
      <c r="C2412" s="1" t="s">
        <v>861</v>
      </c>
      <c r="D2412" s="1"/>
      <c r="E2412" s="1" t="s">
        <v>1120</v>
      </c>
      <c r="F2412" s="1" t="s">
        <v>851</v>
      </c>
      <c r="G2412" s="1">
        <v>2</v>
      </c>
      <c r="H2412" s="1" t="s">
        <v>19</v>
      </c>
      <c r="I2412" s="1" t="s">
        <v>433</v>
      </c>
      <c r="J2412" s="1">
        <v>3.9</v>
      </c>
      <c r="K2412" s="1">
        <v>7.8</v>
      </c>
      <c r="L2412" s="49">
        <v>6</v>
      </c>
      <c r="M2412" s="50"/>
      <c r="N2412" s="1" t="e">
        <f>VLOOKUP(B2412,MICRO!E:L,8,0)</f>
        <v>#N/A</v>
      </c>
    </row>
    <row r="2413" spans="1:14" ht="20.25" x14ac:dyDescent="0.25">
      <c r="A2413" s="1">
        <v>165</v>
      </c>
      <c r="B2413" s="166">
        <v>2307</v>
      </c>
      <c r="C2413" s="1" t="s">
        <v>861</v>
      </c>
      <c r="D2413" s="1"/>
      <c r="E2413" s="1" t="s">
        <v>1120</v>
      </c>
      <c r="F2413" s="1" t="s">
        <v>851</v>
      </c>
      <c r="G2413" s="1">
        <v>2</v>
      </c>
      <c r="H2413" s="1" t="s">
        <v>19</v>
      </c>
      <c r="I2413" s="1" t="s">
        <v>435</v>
      </c>
      <c r="J2413" s="1">
        <v>3.9</v>
      </c>
      <c r="K2413" s="1">
        <v>7.8</v>
      </c>
      <c r="L2413" s="49">
        <v>6</v>
      </c>
      <c r="M2413" s="50"/>
      <c r="N2413" s="1" t="e">
        <f>VLOOKUP(B2413,MICRO!E:L,8,0)</f>
        <v>#N/A</v>
      </c>
    </row>
    <row r="2414" spans="1:14" ht="20.25" x14ac:dyDescent="0.25">
      <c r="A2414" s="1">
        <v>166</v>
      </c>
      <c r="B2414" s="166">
        <v>2311</v>
      </c>
      <c r="C2414" s="1" t="s">
        <v>861</v>
      </c>
      <c r="D2414" s="1"/>
      <c r="E2414" s="1" t="s">
        <v>221</v>
      </c>
      <c r="F2414" s="1" t="s">
        <v>852</v>
      </c>
      <c r="G2414" s="1">
        <v>2</v>
      </c>
      <c r="H2414" s="1" t="s">
        <v>19</v>
      </c>
      <c r="I2414" s="1" t="s">
        <v>433</v>
      </c>
      <c r="J2414" s="1">
        <v>4.5</v>
      </c>
      <c r="K2414" s="1">
        <v>9</v>
      </c>
      <c r="L2414" s="49">
        <v>6</v>
      </c>
      <c r="M2414" s="50"/>
      <c r="N2414" s="1" t="e">
        <f>VLOOKUP(B2414,MICRO!E:L,8,0)</f>
        <v>#N/A</v>
      </c>
    </row>
    <row r="2415" spans="1:14" ht="20.25" x14ac:dyDescent="0.25">
      <c r="A2415" s="1">
        <v>167</v>
      </c>
      <c r="B2415" s="166">
        <v>2322</v>
      </c>
      <c r="C2415" s="1" t="s">
        <v>861</v>
      </c>
      <c r="D2415" s="1"/>
      <c r="E2415" s="1" t="s">
        <v>2442</v>
      </c>
      <c r="F2415" s="1" t="s">
        <v>855</v>
      </c>
      <c r="G2415" s="1">
        <v>7</v>
      </c>
      <c r="H2415" s="1" t="s">
        <v>19</v>
      </c>
      <c r="I2415" s="1" t="s">
        <v>431</v>
      </c>
      <c r="J2415" s="1">
        <v>3.5</v>
      </c>
      <c r="K2415" s="1">
        <v>24.5</v>
      </c>
      <c r="L2415" s="49">
        <v>6</v>
      </c>
      <c r="M2415" s="50"/>
      <c r="N2415" s="1" t="e">
        <f>VLOOKUP(B2415,MICRO!E:L,8,0)</f>
        <v>#N/A</v>
      </c>
    </row>
    <row r="2416" spans="1:14" ht="20.25" x14ac:dyDescent="0.25">
      <c r="A2416" s="1">
        <v>168</v>
      </c>
      <c r="B2416" s="166">
        <v>2323</v>
      </c>
      <c r="C2416" s="1" t="s">
        <v>861</v>
      </c>
      <c r="D2416" s="1"/>
      <c r="E2416" s="1" t="s">
        <v>2442</v>
      </c>
      <c r="F2416" s="1" t="s">
        <v>855</v>
      </c>
      <c r="G2416" s="1">
        <v>3</v>
      </c>
      <c r="H2416" s="1" t="s">
        <v>19</v>
      </c>
      <c r="I2416" s="1" t="s">
        <v>432</v>
      </c>
      <c r="J2416" s="1">
        <v>3.5</v>
      </c>
      <c r="K2416" s="1">
        <v>10.5</v>
      </c>
      <c r="L2416" s="49">
        <v>6</v>
      </c>
      <c r="M2416" s="50"/>
      <c r="N2416" s="1" t="e">
        <f>VLOOKUP(B2416,MICRO!E:L,8,0)</f>
        <v>#N/A</v>
      </c>
    </row>
    <row r="2417" spans="1:14" ht="20.25" x14ac:dyDescent="0.25">
      <c r="A2417" s="1">
        <v>169</v>
      </c>
      <c r="B2417" s="166">
        <v>2324</v>
      </c>
      <c r="C2417" s="1" t="s">
        <v>861</v>
      </c>
      <c r="D2417" s="1"/>
      <c r="E2417" s="1" t="s">
        <v>2442</v>
      </c>
      <c r="F2417" s="1" t="s">
        <v>855</v>
      </c>
      <c r="G2417" s="1">
        <v>4</v>
      </c>
      <c r="H2417" s="1" t="s">
        <v>19</v>
      </c>
      <c r="I2417" s="1" t="s">
        <v>433</v>
      </c>
      <c r="J2417" s="1">
        <v>3.5</v>
      </c>
      <c r="K2417" s="1">
        <v>14</v>
      </c>
      <c r="L2417" s="49">
        <v>6</v>
      </c>
      <c r="M2417" s="50"/>
      <c r="N2417" s="1" t="e">
        <f>VLOOKUP(B2417,MICRO!E:L,8,0)</f>
        <v>#N/A</v>
      </c>
    </row>
    <row r="2418" spans="1:14" ht="20.25" x14ac:dyDescent="0.25">
      <c r="A2418" s="1">
        <v>170</v>
      </c>
      <c r="B2418" s="166">
        <v>2325</v>
      </c>
      <c r="C2418" s="1" t="s">
        <v>861</v>
      </c>
      <c r="D2418" s="1"/>
      <c r="E2418" s="1" t="s">
        <v>2442</v>
      </c>
      <c r="F2418" s="1" t="s">
        <v>855</v>
      </c>
      <c r="G2418" s="1">
        <v>3</v>
      </c>
      <c r="H2418" s="1" t="s">
        <v>19</v>
      </c>
      <c r="I2418" s="1" t="s">
        <v>434</v>
      </c>
      <c r="J2418" s="1">
        <v>3.5</v>
      </c>
      <c r="K2418" s="1">
        <v>10.5</v>
      </c>
      <c r="L2418" s="49">
        <v>6</v>
      </c>
      <c r="M2418" s="50"/>
      <c r="N2418" s="1" t="e">
        <f>VLOOKUP(B2418,MICRO!E:L,8,0)</f>
        <v>#N/A</v>
      </c>
    </row>
    <row r="2419" spans="1:14" ht="20.25" x14ac:dyDescent="0.25">
      <c r="A2419" s="1">
        <v>171</v>
      </c>
      <c r="B2419" s="166">
        <v>2326</v>
      </c>
      <c r="C2419" s="1" t="s">
        <v>861</v>
      </c>
      <c r="D2419" s="1"/>
      <c r="E2419" s="1" t="s">
        <v>2442</v>
      </c>
      <c r="F2419" s="1" t="s">
        <v>855</v>
      </c>
      <c r="G2419" s="1">
        <v>6</v>
      </c>
      <c r="H2419" s="1" t="s">
        <v>19</v>
      </c>
      <c r="I2419" s="1" t="s">
        <v>435</v>
      </c>
      <c r="J2419" s="1">
        <v>3.5</v>
      </c>
      <c r="K2419" s="1">
        <v>21</v>
      </c>
      <c r="L2419" s="49">
        <v>6</v>
      </c>
      <c r="M2419" s="50"/>
      <c r="N2419" s="1" t="e">
        <f>VLOOKUP(B2419,MICRO!E:L,8,0)</f>
        <v>#N/A</v>
      </c>
    </row>
    <row r="2420" spans="1:14" ht="20.25" x14ac:dyDescent="0.25">
      <c r="A2420" s="1">
        <v>172</v>
      </c>
      <c r="B2420" s="166">
        <v>2629</v>
      </c>
      <c r="C2420" s="1" t="s">
        <v>861</v>
      </c>
      <c r="D2420" s="1"/>
      <c r="E2420" s="1" t="s">
        <v>2</v>
      </c>
      <c r="F2420" s="1" t="s">
        <v>1061</v>
      </c>
      <c r="G2420" s="1">
        <v>1</v>
      </c>
      <c r="H2420" s="1" t="s">
        <v>19</v>
      </c>
      <c r="I2420" s="1" t="s">
        <v>433</v>
      </c>
      <c r="J2420" s="1">
        <v>9.6999999999999993</v>
      </c>
      <c r="K2420" s="1">
        <v>9.6999999999999993</v>
      </c>
      <c r="L2420" s="49">
        <v>6</v>
      </c>
      <c r="M2420" s="50"/>
      <c r="N2420" s="1" t="e">
        <f>VLOOKUP(B2420,MICRO!E:L,8,0)</f>
        <v>#N/A</v>
      </c>
    </row>
    <row r="2421" spans="1:14" ht="20.25" x14ac:dyDescent="0.25">
      <c r="A2421" s="1">
        <v>173</v>
      </c>
      <c r="B2421" s="166">
        <v>2630</v>
      </c>
      <c r="C2421" s="1" t="s">
        <v>861</v>
      </c>
      <c r="D2421" s="1"/>
      <c r="E2421" s="1" t="s">
        <v>2</v>
      </c>
      <c r="F2421" s="1" t="s">
        <v>1061</v>
      </c>
      <c r="G2421" s="1">
        <v>1</v>
      </c>
      <c r="H2421" s="1" t="s">
        <v>19</v>
      </c>
      <c r="I2421" s="1" t="s">
        <v>435</v>
      </c>
      <c r="J2421" s="1">
        <v>9.6999999999999993</v>
      </c>
      <c r="K2421" s="1">
        <v>9.6999999999999993</v>
      </c>
      <c r="L2421" s="49">
        <v>6</v>
      </c>
      <c r="M2421" s="50"/>
      <c r="N2421" s="1" t="e">
        <f>VLOOKUP(B2421,MICRO!E:L,8,0)</f>
        <v>#N/A</v>
      </c>
    </row>
    <row r="2422" spans="1:14" ht="20.25" x14ac:dyDescent="0.25">
      <c r="A2422" s="1">
        <v>174</v>
      </c>
      <c r="B2422" s="166">
        <v>2634</v>
      </c>
      <c r="C2422" s="1" t="s">
        <v>861</v>
      </c>
      <c r="D2422" s="1"/>
      <c r="E2422" s="1" t="s">
        <v>181</v>
      </c>
      <c r="F2422" s="1" t="s">
        <v>1062</v>
      </c>
      <c r="G2422" s="1">
        <v>2</v>
      </c>
      <c r="H2422" s="1" t="s">
        <v>19</v>
      </c>
      <c r="I2422" s="1" t="s">
        <v>433</v>
      </c>
      <c r="J2422" s="1">
        <v>5</v>
      </c>
      <c r="K2422" s="1">
        <v>10</v>
      </c>
      <c r="L2422" s="49">
        <v>6</v>
      </c>
      <c r="M2422" s="50"/>
      <c r="N2422" s="1" t="e">
        <f>VLOOKUP(B2422,MICRO!E:L,8,0)</f>
        <v>#N/A</v>
      </c>
    </row>
    <row r="2423" spans="1:14" ht="20.25" x14ac:dyDescent="0.25">
      <c r="A2423" s="1">
        <v>175</v>
      </c>
      <c r="B2423" s="166">
        <v>2635</v>
      </c>
      <c r="C2423" s="1" t="s">
        <v>861</v>
      </c>
      <c r="D2423" s="1"/>
      <c r="E2423" s="1" t="s">
        <v>181</v>
      </c>
      <c r="F2423" s="1" t="s">
        <v>1062</v>
      </c>
      <c r="G2423" s="1">
        <v>2</v>
      </c>
      <c r="H2423" s="1" t="s">
        <v>19</v>
      </c>
      <c r="I2423" s="1" t="s">
        <v>435</v>
      </c>
      <c r="J2423" s="1">
        <v>5</v>
      </c>
      <c r="K2423" s="1">
        <v>10</v>
      </c>
      <c r="L2423" s="49">
        <v>6</v>
      </c>
      <c r="M2423" s="50"/>
      <c r="N2423" s="1" t="e">
        <f>VLOOKUP(B2423,MICRO!E:L,8,0)</f>
        <v>#N/A</v>
      </c>
    </row>
    <row r="2424" spans="1:14" ht="20.25" x14ac:dyDescent="0.25">
      <c r="A2424" s="1">
        <v>176</v>
      </c>
      <c r="B2424" s="166">
        <v>2636</v>
      </c>
      <c r="C2424" s="1" t="s">
        <v>861</v>
      </c>
      <c r="D2424" s="1"/>
      <c r="E2424" s="1" t="s">
        <v>469</v>
      </c>
      <c r="F2424" s="1" t="s">
        <v>1063</v>
      </c>
      <c r="G2424" s="1">
        <v>2</v>
      </c>
      <c r="H2424" s="1" t="s">
        <v>19</v>
      </c>
      <c r="I2424" s="1" t="s">
        <v>433</v>
      </c>
      <c r="J2424" s="1">
        <v>6</v>
      </c>
      <c r="K2424" s="1">
        <v>12</v>
      </c>
      <c r="L2424" s="49">
        <v>6</v>
      </c>
      <c r="M2424" s="50"/>
      <c r="N2424" s="1" t="e">
        <f>VLOOKUP(B2424,MICRO!E:L,8,0)</f>
        <v>#N/A</v>
      </c>
    </row>
    <row r="2425" spans="1:14" ht="20.25" x14ac:dyDescent="0.25">
      <c r="A2425" s="1">
        <v>177</v>
      </c>
      <c r="B2425" s="166">
        <v>2637</v>
      </c>
      <c r="C2425" s="1" t="s">
        <v>861</v>
      </c>
      <c r="D2425" s="1"/>
      <c r="E2425" s="1" t="s">
        <v>469</v>
      </c>
      <c r="F2425" s="1" t="s">
        <v>1063</v>
      </c>
      <c r="G2425" s="1">
        <v>2</v>
      </c>
      <c r="H2425" s="1" t="s">
        <v>19</v>
      </c>
      <c r="I2425" s="1" t="s">
        <v>435</v>
      </c>
      <c r="J2425" s="1">
        <v>6</v>
      </c>
      <c r="K2425" s="1">
        <v>12</v>
      </c>
      <c r="L2425" s="49">
        <v>6</v>
      </c>
      <c r="M2425" s="50"/>
      <c r="N2425" s="1" t="e">
        <f>VLOOKUP(B2425,MICRO!E:L,8,0)</f>
        <v>#N/A</v>
      </c>
    </row>
    <row r="2426" spans="1:14" ht="20.25" x14ac:dyDescent="0.25">
      <c r="A2426" s="1">
        <v>178</v>
      </c>
      <c r="B2426" s="166">
        <v>2642</v>
      </c>
      <c r="C2426" s="1" t="s">
        <v>861</v>
      </c>
      <c r="D2426" s="1"/>
      <c r="E2426" s="1" t="s">
        <v>1113</v>
      </c>
      <c r="F2426" s="1" t="s">
        <v>1064</v>
      </c>
      <c r="G2426" s="1">
        <v>2</v>
      </c>
      <c r="H2426" s="1" t="s">
        <v>19</v>
      </c>
      <c r="I2426" s="1" t="s">
        <v>433</v>
      </c>
      <c r="J2426" s="1">
        <v>12</v>
      </c>
      <c r="K2426" s="1">
        <v>24</v>
      </c>
      <c r="L2426" s="49">
        <v>6</v>
      </c>
      <c r="M2426" s="50"/>
      <c r="N2426" s="1" t="e">
        <f>VLOOKUP(B2426,MICRO!E:L,8,0)</f>
        <v>#N/A</v>
      </c>
    </row>
    <row r="2427" spans="1:14" ht="20.25" x14ac:dyDescent="0.25">
      <c r="A2427" s="1">
        <v>179</v>
      </c>
      <c r="B2427" s="166">
        <v>2643</v>
      </c>
      <c r="C2427" s="1" t="s">
        <v>861</v>
      </c>
      <c r="D2427" s="1"/>
      <c r="E2427" s="1" t="s">
        <v>1113</v>
      </c>
      <c r="F2427" s="1" t="s">
        <v>1064</v>
      </c>
      <c r="G2427" s="1">
        <v>2</v>
      </c>
      <c r="H2427" s="1" t="s">
        <v>19</v>
      </c>
      <c r="I2427" s="1" t="s">
        <v>435</v>
      </c>
      <c r="J2427" s="1">
        <v>12</v>
      </c>
      <c r="K2427" s="1">
        <v>24</v>
      </c>
      <c r="L2427" s="49">
        <v>6</v>
      </c>
      <c r="M2427" s="50"/>
      <c r="N2427" s="1" t="e">
        <f>VLOOKUP(B2427,MICRO!E:L,8,0)</f>
        <v>#N/A</v>
      </c>
    </row>
    <row r="2428" spans="1:14" ht="20.25" x14ac:dyDescent="0.25">
      <c r="A2428" s="1">
        <v>180</v>
      </c>
      <c r="B2428" s="166">
        <v>2644</v>
      </c>
      <c r="C2428" s="1" t="s">
        <v>861</v>
      </c>
      <c r="D2428" s="1"/>
      <c r="E2428" s="1" t="s">
        <v>1115</v>
      </c>
      <c r="F2428" s="1" t="s">
        <v>1065</v>
      </c>
      <c r="G2428" s="1">
        <v>2</v>
      </c>
      <c r="H2428" s="1" t="s">
        <v>19</v>
      </c>
      <c r="I2428" s="1" t="s">
        <v>432</v>
      </c>
      <c r="J2428" s="1">
        <v>14.9</v>
      </c>
      <c r="K2428" s="1">
        <v>29.8</v>
      </c>
      <c r="L2428" s="49">
        <v>6</v>
      </c>
      <c r="M2428" s="50"/>
      <c r="N2428" s="1" t="e">
        <f>VLOOKUP(B2428,MICRO!E:L,8,0)</f>
        <v>#N/A</v>
      </c>
    </row>
    <row r="2429" spans="1:14" ht="20.25" x14ac:dyDescent="0.25">
      <c r="A2429" s="1">
        <v>181</v>
      </c>
      <c r="B2429" s="166">
        <v>2651</v>
      </c>
      <c r="C2429" s="1" t="s">
        <v>861</v>
      </c>
      <c r="D2429" s="1"/>
      <c r="E2429" s="1" t="s">
        <v>1123</v>
      </c>
      <c r="F2429" s="1" t="s">
        <v>1066</v>
      </c>
      <c r="G2429" s="1">
        <v>1</v>
      </c>
      <c r="H2429" s="1" t="s">
        <v>19</v>
      </c>
      <c r="I2429" s="1" t="s">
        <v>433</v>
      </c>
      <c r="J2429" s="1">
        <v>9.5</v>
      </c>
      <c r="K2429" s="1">
        <v>9.5</v>
      </c>
      <c r="L2429" s="49">
        <v>6</v>
      </c>
      <c r="M2429" s="50"/>
      <c r="N2429" s="1" t="e">
        <f>VLOOKUP(B2429,MICRO!E:L,8,0)</f>
        <v>#N/A</v>
      </c>
    </row>
    <row r="2430" spans="1:14" ht="20.25" x14ac:dyDescent="0.25">
      <c r="A2430" s="1">
        <v>182</v>
      </c>
      <c r="B2430" s="166">
        <v>2654</v>
      </c>
      <c r="C2430" s="1" t="s">
        <v>861</v>
      </c>
      <c r="D2430" s="1"/>
      <c r="E2430" s="1" t="s">
        <v>1126</v>
      </c>
      <c r="F2430" s="1" t="s">
        <v>1067</v>
      </c>
      <c r="G2430" s="1">
        <v>1</v>
      </c>
      <c r="H2430" s="1" t="s">
        <v>19</v>
      </c>
      <c r="I2430" s="1" t="s">
        <v>433</v>
      </c>
      <c r="J2430" s="1">
        <v>5</v>
      </c>
      <c r="K2430" s="1">
        <v>5</v>
      </c>
      <c r="L2430" s="49">
        <v>6</v>
      </c>
      <c r="M2430" s="50"/>
      <c r="N2430" s="1" t="e">
        <f>VLOOKUP(B2430,MICRO!E:L,8,0)</f>
        <v>#N/A</v>
      </c>
    </row>
    <row r="2431" spans="1:14" ht="20.25" x14ac:dyDescent="0.25">
      <c r="A2431" s="1">
        <v>183</v>
      </c>
      <c r="B2431" s="166">
        <v>2657</v>
      </c>
      <c r="C2431" s="1" t="s">
        <v>861</v>
      </c>
      <c r="D2431" s="1"/>
      <c r="E2431" s="1" t="s">
        <v>2443</v>
      </c>
      <c r="F2431" s="1" t="s">
        <v>1068</v>
      </c>
      <c r="G2431" s="1">
        <v>1</v>
      </c>
      <c r="H2431" s="1" t="s">
        <v>19</v>
      </c>
      <c r="I2431" s="1" t="s">
        <v>433</v>
      </c>
      <c r="J2431" s="1">
        <v>12.2</v>
      </c>
      <c r="K2431" s="1">
        <v>12.2</v>
      </c>
      <c r="L2431" s="49">
        <v>6</v>
      </c>
      <c r="M2431" s="50"/>
      <c r="N2431" s="1" t="e">
        <f>VLOOKUP(B2431,MICRO!E:L,8,0)</f>
        <v>#N/A</v>
      </c>
    </row>
    <row r="2432" spans="1:14" ht="20.25" x14ac:dyDescent="0.25">
      <c r="A2432" s="1">
        <v>184</v>
      </c>
      <c r="B2432" s="166">
        <v>2658</v>
      </c>
      <c r="C2432" s="1" t="s">
        <v>861</v>
      </c>
      <c r="D2432" s="1"/>
      <c r="E2432" s="1" t="s">
        <v>2444</v>
      </c>
      <c r="F2432" s="1" t="s">
        <v>1069</v>
      </c>
      <c r="G2432" s="1">
        <v>2</v>
      </c>
      <c r="H2432" s="1" t="s">
        <v>19</v>
      </c>
      <c r="I2432" s="1" t="s">
        <v>433</v>
      </c>
      <c r="J2432" s="1">
        <v>5</v>
      </c>
      <c r="K2432" s="1">
        <v>10</v>
      </c>
      <c r="L2432" s="49">
        <v>6</v>
      </c>
      <c r="M2432" s="50"/>
      <c r="N2432" s="1" t="e">
        <f>VLOOKUP(B2432,MICRO!E:L,8,0)</f>
        <v>#N/A</v>
      </c>
    </row>
    <row r="2433" spans="1:14" ht="20.25" x14ac:dyDescent="0.25">
      <c r="A2433" s="1">
        <v>185</v>
      </c>
      <c r="B2433" s="166">
        <v>2659</v>
      </c>
      <c r="C2433" s="1" t="s">
        <v>861</v>
      </c>
      <c r="D2433" s="1"/>
      <c r="E2433" s="1" t="s">
        <v>2445</v>
      </c>
      <c r="F2433" s="1" t="s">
        <v>1070</v>
      </c>
      <c r="G2433" s="1">
        <v>1</v>
      </c>
      <c r="H2433" s="1" t="s">
        <v>19</v>
      </c>
      <c r="I2433" s="1" t="s">
        <v>433</v>
      </c>
      <c r="J2433" s="1">
        <v>5.7</v>
      </c>
      <c r="K2433" s="1">
        <v>5.7</v>
      </c>
      <c r="L2433" s="49">
        <v>6</v>
      </c>
      <c r="M2433" s="50"/>
      <c r="N2433" s="1" t="e">
        <f>VLOOKUP(B2433,MICRO!E:L,8,0)</f>
        <v>#N/A</v>
      </c>
    </row>
    <row r="2434" spans="1:14" ht="20.25" x14ac:dyDescent="0.25">
      <c r="A2434" s="1">
        <v>186</v>
      </c>
      <c r="B2434" s="166">
        <v>2660</v>
      </c>
      <c r="C2434" s="1" t="s">
        <v>861</v>
      </c>
      <c r="D2434" s="1"/>
      <c r="E2434" s="1" t="s">
        <v>2446</v>
      </c>
      <c r="F2434" s="1" t="s">
        <v>1071</v>
      </c>
      <c r="G2434" s="1">
        <v>1</v>
      </c>
      <c r="H2434" s="1" t="s">
        <v>19</v>
      </c>
      <c r="I2434" s="1" t="s">
        <v>433</v>
      </c>
      <c r="J2434" s="1">
        <v>3.7</v>
      </c>
      <c r="K2434" s="1">
        <v>3.7</v>
      </c>
      <c r="L2434" s="49">
        <v>6</v>
      </c>
      <c r="M2434" s="50"/>
      <c r="N2434" s="1" t="e">
        <f>VLOOKUP(B2434,MICRO!E:L,8,0)</f>
        <v>#N/A</v>
      </c>
    </row>
    <row r="2435" spans="1:14" ht="20.25" x14ac:dyDescent="0.25">
      <c r="A2435" s="1">
        <v>187</v>
      </c>
      <c r="B2435" s="166">
        <v>2661</v>
      </c>
      <c r="C2435" s="1" t="s">
        <v>861</v>
      </c>
      <c r="D2435" s="1"/>
      <c r="E2435" s="1" t="s">
        <v>2447</v>
      </c>
      <c r="F2435" s="1" t="s">
        <v>1072</v>
      </c>
      <c r="G2435" s="1">
        <v>1</v>
      </c>
      <c r="H2435" s="1" t="s">
        <v>19</v>
      </c>
      <c r="I2435" s="1" t="s">
        <v>433</v>
      </c>
      <c r="J2435" s="1">
        <v>3.7</v>
      </c>
      <c r="K2435" s="1">
        <v>3.7</v>
      </c>
      <c r="L2435" s="49">
        <v>6</v>
      </c>
      <c r="M2435" s="50"/>
      <c r="N2435" s="1" t="e">
        <f>VLOOKUP(B2435,MICRO!E:L,8,0)</f>
        <v>#N/A</v>
      </c>
    </row>
    <row r="2436" spans="1:14" ht="20.25" x14ac:dyDescent="0.25">
      <c r="A2436" s="1">
        <v>188</v>
      </c>
      <c r="B2436" s="166">
        <v>2662</v>
      </c>
      <c r="C2436" s="1" t="s">
        <v>861</v>
      </c>
      <c r="D2436" s="1"/>
      <c r="E2436" s="1" t="s">
        <v>2448</v>
      </c>
      <c r="F2436" s="1" t="s">
        <v>1073</v>
      </c>
      <c r="G2436" s="1">
        <v>2</v>
      </c>
      <c r="H2436" s="1" t="s">
        <v>19</v>
      </c>
      <c r="I2436" s="1" t="s">
        <v>433</v>
      </c>
      <c r="J2436" s="1">
        <v>6.1</v>
      </c>
      <c r="K2436" s="1">
        <v>12.2</v>
      </c>
      <c r="L2436" s="49">
        <v>6</v>
      </c>
      <c r="M2436" s="50"/>
      <c r="N2436" s="1" t="e">
        <f>VLOOKUP(B2436,MICRO!E:L,8,0)</f>
        <v>#N/A</v>
      </c>
    </row>
    <row r="2437" spans="1:14" ht="20.25" x14ac:dyDescent="0.25">
      <c r="A2437" s="1">
        <v>189</v>
      </c>
      <c r="B2437" s="166">
        <v>2663</v>
      </c>
      <c r="C2437" s="1" t="s">
        <v>861</v>
      </c>
      <c r="D2437" s="1"/>
      <c r="E2437" s="1" t="s">
        <v>2449</v>
      </c>
      <c r="F2437" s="1" t="s">
        <v>1074</v>
      </c>
      <c r="G2437" s="1">
        <v>2</v>
      </c>
      <c r="H2437" s="1" t="s">
        <v>19</v>
      </c>
      <c r="I2437" s="1" t="s">
        <v>433</v>
      </c>
      <c r="J2437" s="1">
        <v>6.4</v>
      </c>
      <c r="K2437" s="1">
        <v>12.8</v>
      </c>
      <c r="L2437" s="49">
        <v>6</v>
      </c>
      <c r="M2437" s="50"/>
      <c r="N2437" s="1" t="e">
        <f>VLOOKUP(B2437,MICRO!E:L,8,0)</f>
        <v>#N/A</v>
      </c>
    </row>
    <row r="2438" spans="1:14" ht="20.25" x14ac:dyDescent="0.25">
      <c r="A2438" s="1">
        <v>190</v>
      </c>
      <c r="B2438" s="166">
        <v>2664</v>
      </c>
      <c r="C2438" s="1" t="s">
        <v>861</v>
      </c>
      <c r="D2438" s="1"/>
      <c r="E2438" s="1" t="s">
        <v>2450</v>
      </c>
      <c r="F2438" s="1" t="s">
        <v>1075</v>
      </c>
      <c r="G2438" s="1">
        <v>2</v>
      </c>
      <c r="H2438" s="1" t="s">
        <v>19</v>
      </c>
      <c r="I2438" s="1" t="s">
        <v>433</v>
      </c>
      <c r="J2438" s="1">
        <v>12.6</v>
      </c>
      <c r="K2438" s="1">
        <v>25.2</v>
      </c>
      <c r="L2438" s="49">
        <v>6</v>
      </c>
      <c r="M2438" s="50"/>
      <c r="N2438" s="1" t="e">
        <f>VLOOKUP(B2438,MICRO!E:L,8,0)</f>
        <v>#N/A</v>
      </c>
    </row>
    <row r="2439" spans="1:14" ht="20.25" x14ac:dyDescent="0.25">
      <c r="A2439" s="1">
        <v>191</v>
      </c>
      <c r="B2439" s="166">
        <v>2665</v>
      </c>
      <c r="C2439" s="1" t="s">
        <v>861</v>
      </c>
      <c r="D2439" s="1"/>
      <c r="E2439" s="1" t="s">
        <v>2451</v>
      </c>
      <c r="F2439" s="1" t="s">
        <v>1076</v>
      </c>
      <c r="G2439" s="1">
        <v>2</v>
      </c>
      <c r="H2439" s="1" t="s">
        <v>19</v>
      </c>
      <c r="I2439" s="1" t="s">
        <v>433</v>
      </c>
      <c r="J2439" s="1">
        <v>14.6</v>
      </c>
      <c r="K2439" s="1">
        <v>29.2</v>
      </c>
      <c r="L2439" s="49">
        <v>6</v>
      </c>
      <c r="M2439" s="50"/>
      <c r="N2439" s="1" t="e">
        <f>VLOOKUP(B2439,MICRO!E:L,8,0)</f>
        <v>#N/A</v>
      </c>
    </row>
    <row r="2440" spans="1:14" ht="20.25" x14ac:dyDescent="0.25">
      <c r="A2440" s="1">
        <v>192</v>
      </c>
      <c r="B2440" s="166">
        <v>2667</v>
      </c>
      <c r="C2440" s="1" t="s">
        <v>861</v>
      </c>
      <c r="D2440" s="1"/>
      <c r="E2440" s="1" t="s">
        <v>2452</v>
      </c>
      <c r="F2440" s="1" t="s">
        <v>1077</v>
      </c>
      <c r="G2440" s="1">
        <v>7</v>
      </c>
      <c r="H2440" s="1" t="s">
        <v>19</v>
      </c>
      <c r="I2440" s="1" t="s">
        <v>431</v>
      </c>
      <c r="J2440" s="1">
        <v>3.5</v>
      </c>
      <c r="K2440" s="1">
        <v>24.5</v>
      </c>
      <c r="L2440" s="49">
        <v>6</v>
      </c>
      <c r="M2440" s="50"/>
      <c r="N2440" s="1" t="e">
        <f>VLOOKUP(B2440,MICRO!E:L,8,0)</f>
        <v>#N/A</v>
      </c>
    </row>
    <row r="2441" spans="1:14" ht="20.25" x14ac:dyDescent="0.25">
      <c r="A2441" s="1">
        <v>193</v>
      </c>
      <c r="B2441" s="166">
        <v>2668</v>
      </c>
      <c r="C2441" s="1" t="s">
        <v>861</v>
      </c>
      <c r="D2441" s="1"/>
      <c r="E2441" s="1" t="s">
        <v>2452</v>
      </c>
      <c r="F2441" s="1" t="s">
        <v>1077</v>
      </c>
      <c r="G2441" s="1">
        <v>3</v>
      </c>
      <c r="H2441" s="1" t="s">
        <v>19</v>
      </c>
      <c r="I2441" s="1" t="s">
        <v>432</v>
      </c>
      <c r="J2441" s="1">
        <v>3.5</v>
      </c>
      <c r="K2441" s="1">
        <v>10.5</v>
      </c>
      <c r="L2441" s="49">
        <v>6</v>
      </c>
      <c r="M2441" s="50"/>
      <c r="N2441" s="1" t="e">
        <f>VLOOKUP(B2441,MICRO!E:L,8,0)</f>
        <v>#N/A</v>
      </c>
    </row>
    <row r="2442" spans="1:14" ht="20.25" x14ac:dyDescent="0.25">
      <c r="A2442" s="1">
        <v>194</v>
      </c>
      <c r="B2442" s="166">
        <v>2669</v>
      </c>
      <c r="C2442" s="1" t="s">
        <v>861</v>
      </c>
      <c r="D2442" s="1"/>
      <c r="E2442" s="1" t="s">
        <v>2452</v>
      </c>
      <c r="F2442" s="1" t="s">
        <v>1077</v>
      </c>
      <c r="G2442" s="1">
        <v>4</v>
      </c>
      <c r="H2442" s="1" t="s">
        <v>19</v>
      </c>
      <c r="I2442" s="1" t="s">
        <v>433</v>
      </c>
      <c r="J2442" s="1">
        <v>3.5</v>
      </c>
      <c r="K2442" s="1">
        <v>14</v>
      </c>
      <c r="L2442" s="49">
        <v>6</v>
      </c>
      <c r="M2442" s="50"/>
      <c r="N2442" s="1" t="e">
        <f>VLOOKUP(B2442,MICRO!E:L,8,0)</f>
        <v>#N/A</v>
      </c>
    </row>
    <row r="2443" spans="1:14" ht="20.25" x14ac:dyDescent="0.25">
      <c r="A2443" s="1">
        <v>195</v>
      </c>
      <c r="B2443" s="166">
        <v>2670</v>
      </c>
      <c r="C2443" s="1" t="s">
        <v>861</v>
      </c>
      <c r="D2443" s="1"/>
      <c r="E2443" s="1" t="s">
        <v>2452</v>
      </c>
      <c r="F2443" s="1" t="s">
        <v>1077</v>
      </c>
      <c r="G2443" s="1">
        <v>3</v>
      </c>
      <c r="H2443" s="1" t="s">
        <v>19</v>
      </c>
      <c r="I2443" s="1" t="s">
        <v>434</v>
      </c>
      <c r="J2443" s="1">
        <v>3.5</v>
      </c>
      <c r="K2443" s="1">
        <v>10.5</v>
      </c>
      <c r="L2443" s="49">
        <v>6</v>
      </c>
      <c r="M2443" s="50"/>
      <c r="N2443" s="1" t="e">
        <f>VLOOKUP(B2443,MICRO!E:L,8,0)</f>
        <v>#N/A</v>
      </c>
    </row>
    <row r="2444" spans="1:14" ht="20.25" x14ac:dyDescent="0.25">
      <c r="A2444" s="1">
        <v>196</v>
      </c>
      <c r="B2444" s="166">
        <v>2671</v>
      </c>
      <c r="C2444" s="1" t="s">
        <v>861</v>
      </c>
      <c r="D2444" s="1"/>
      <c r="E2444" s="1" t="s">
        <v>2452</v>
      </c>
      <c r="F2444" s="1" t="s">
        <v>1077</v>
      </c>
      <c r="G2444" s="1">
        <v>6</v>
      </c>
      <c r="H2444" s="1" t="s">
        <v>19</v>
      </c>
      <c r="I2444" s="1" t="s">
        <v>435</v>
      </c>
      <c r="J2444" s="1">
        <v>3.5</v>
      </c>
      <c r="K2444" s="1">
        <v>21</v>
      </c>
      <c r="L2444" s="49">
        <v>6</v>
      </c>
      <c r="M2444" s="50"/>
      <c r="N2444" s="1" t="e">
        <f>VLOOKUP(B2444,MICRO!E:L,8,0)</f>
        <v>#N/A</v>
      </c>
    </row>
    <row r="2445" spans="1:14" ht="20.25" x14ac:dyDescent="0.25">
      <c r="A2445" s="1">
        <v>197</v>
      </c>
      <c r="B2445" s="166">
        <v>2685</v>
      </c>
      <c r="C2445" s="1" t="s">
        <v>861</v>
      </c>
      <c r="D2445" s="1"/>
      <c r="E2445" s="1" t="s">
        <v>2453</v>
      </c>
      <c r="F2445" s="1" t="s">
        <v>1079</v>
      </c>
      <c r="G2445" s="1">
        <v>4</v>
      </c>
      <c r="H2445" s="1" t="s">
        <v>19</v>
      </c>
      <c r="I2445" s="1" t="s">
        <v>434</v>
      </c>
      <c r="J2445" s="1">
        <v>4</v>
      </c>
      <c r="K2445" s="1">
        <v>16</v>
      </c>
      <c r="L2445" s="49">
        <v>6</v>
      </c>
      <c r="M2445" s="50"/>
      <c r="N2445" s="1" t="e">
        <f>VLOOKUP(B2445,MICRO!E:L,8,0)</f>
        <v>#N/A</v>
      </c>
    </row>
    <row r="2446" spans="1:14" ht="20.25" x14ac:dyDescent="0.25">
      <c r="A2446" s="1">
        <v>198</v>
      </c>
      <c r="B2446" s="166">
        <v>2686</v>
      </c>
      <c r="C2446" s="1" t="s">
        <v>861</v>
      </c>
      <c r="D2446" s="1"/>
      <c r="E2446" s="1" t="s">
        <v>2454</v>
      </c>
      <c r="F2446" s="1" t="s">
        <v>1080</v>
      </c>
      <c r="G2446" s="1">
        <v>2</v>
      </c>
      <c r="H2446" s="1" t="s">
        <v>19</v>
      </c>
      <c r="I2446" s="1" t="s">
        <v>434</v>
      </c>
      <c r="J2446" s="1">
        <v>12</v>
      </c>
      <c r="K2446" s="1">
        <v>24</v>
      </c>
      <c r="L2446" s="49">
        <v>6</v>
      </c>
      <c r="M2446" s="50"/>
      <c r="N2446" s="1" t="e">
        <f>VLOOKUP(B2446,MICRO!E:L,8,0)</f>
        <v>#N/A</v>
      </c>
    </row>
    <row r="2447" spans="1:14" ht="20.25" x14ac:dyDescent="0.25">
      <c r="A2447" s="1">
        <v>199</v>
      </c>
      <c r="B2447" s="166">
        <v>2695</v>
      </c>
      <c r="C2447" s="1" t="s">
        <v>861</v>
      </c>
      <c r="D2447" s="1"/>
      <c r="E2447" s="1" t="s">
        <v>2455</v>
      </c>
      <c r="F2447" s="1" t="s">
        <v>1081</v>
      </c>
      <c r="G2447" s="1">
        <v>2</v>
      </c>
      <c r="H2447" s="1" t="s">
        <v>19</v>
      </c>
      <c r="I2447" s="1" t="s">
        <v>435</v>
      </c>
      <c r="J2447" s="1">
        <v>7.9</v>
      </c>
      <c r="K2447" s="1">
        <v>15.8</v>
      </c>
      <c r="L2447" s="49">
        <v>6</v>
      </c>
      <c r="M2447" s="50"/>
      <c r="N2447" s="1" t="e">
        <f>VLOOKUP(B2447,MICRO!E:L,8,0)</f>
        <v>#N/A</v>
      </c>
    </row>
    <row r="2448" spans="1:14" ht="20.25" x14ac:dyDescent="0.25">
      <c r="A2448" s="1">
        <v>200</v>
      </c>
      <c r="B2448" s="166">
        <v>2696</v>
      </c>
      <c r="C2448" s="1" t="s">
        <v>861</v>
      </c>
      <c r="D2448" s="1"/>
      <c r="E2448" s="1" t="s">
        <v>2456</v>
      </c>
      <c r="F2448" s="1" t="s">
        <v>1082</v>
      </c>
      <c r="G2448" s="1">
        <v>2</v>
      </c>
      <c r="H2448" s="1" t="s">
        <v>19</v>
      </c>
      <c r="I2448" s="1" t="s">
        <v>435</v>
      </c>
      <c r="J2448" s="1">
        <v>4.2</v>
      </c>
      <c r="K2448" s="1">
        <v>8.4</v>
      </c>
      <c r="L2448" s="49">
        <v>6</v>
      </c>
      <c r="M2448" s="50"/>
      <c r="N2448" s="1" t="e">
        <f>VLOOKUP(B2448,MICRO!E:L,8,0)</f>
        <v>#N/A</v>
      </c>
    </row>
    <row r="2449" spans="1:14" ht="20.25" x14ac:dyDescent="0.25">
      <c r="A2449" s="1">
        <v>201</v>
      </c>
      <c r="B2449" s="166">
        <v>2701</v>
      </c>
      <c r="C2449" s="1" t="s">
        <v>861</v>
      </c>
      <c r="D2449" s="1"/>
      <c r="E2449" s="1" t="s">
        <v>2457</v>
      </c>
      <c r="F2449" s="1" t="s">
        <v>1083</v>
      </c>
      <c r="G2449" s="1">
        <v>2</v>
      </c>
      <c r="H2449" s="1" t="s">
        <v>19</v>
      </c>
      <c r="I2449" s="1" t="s">
        <v>435</v>
      </c>
      <c r="J2449" s="1">
        <v>6.7</v>
      </c>
      <c r="K2449" s="1">
        <v>13.4</v>
      </c>
      <c r="L2449" s="49">
        <v>6</v>
      </c>
      <c r="M2449" s="50"/>
      <c r="N2449" s="1" t="e">
        <f>VLOOKUP(B2449,MICRO!E:L,8,0)</f>
        <v>#N/A</v>
      </c>
    </row>
    <row r="2450" spans="1:14" ht="20.25" x14ac:dyDescent="0.25">
      <c r="A2450" s="1">
        <v>202</v>
      </c>
      <c r="B2450" s="166">
        <v>2781</v>
      </c>
      <c r="C2450" s="1" t="s">
        <v>861</v>
      </c>
      <c r="D2450" s="1"/>
      <c r="E2450" s="1" t="s">
        <v>2458</v>
      </c>
      <c r="F2450" s="1" t="s">
        <v>1145</v>
      </c>
      <c r="G2450" s="1">
        <v>6</v>
      </c>
      <c r="H2450" s="1" t="s">
        <v>19</v>
      </c>
      <c r="I2450" s="1" t="s">
        <v>431</v>
      </c>
      <c r="J2450" s="1">
        <v>14.5</v>
      </c>
      <c r="K2450" s="1">
        <v>87</v>
      </c>
      <c r="L2450" s="49">
        <v>6</v>
      </c>
      <c r="M2450" s="50"/>
      <c r="N2450" s="1" t="e">
        <f>VLOOKUP(B2450,MICRO!E:L,8,0)</f>
        <v>#N/A</v>
      </c>
    </row>
    <row r="2451" spans="1:14" ht="20.25" x14ac:dyDescent="0.25">
      <c r="A2451" s="1">
        <v>203</v>
      </c>
      <c r="B2451" s="166">
        <v>2782</v>
      </c>
      <c r="C2451" s="1" t="s">
        <v>861</v>
      </c>
      <c r="D2451" s="1"/>
      <c r="E2451" s="1" t="s">
        <v>2458</v>
      </c>
      <c r="F2451" s="1" t="s">
        <v>1145</v>
      </c>
      <c r="G2451" s="1">
        <v>2</v>
      </c>
      <c r="H2451" s="1" t="s">
        <v>19</v>
      </c>
      <c r="I2451" s="1" t="s">
        <v>432</v>
      </c>
      <c r="J2451" s="1">
        <v>14.5</v>
      </c>
      <c r="K2451" s="1">
        <v>29</v>
      </c>
      <c r="L2451" s="49">
        <v>6</v>
      </c>
      <c r="M2451" s="50"/>
      <c r="N2451" s="1" t="e">
        <f>VLOOKUP(B2451,MICRO!E:L,8,0)</f>
        <v>#N/A</v>
      </c>
    </row>
    <row r="2452" spans="1:14" ht="20.25" x14ac:dyDescent="0.25">
      <c r="A2452" s="1">
        <v>204</v>
      </c>
      <c r="B2452" s="166">
        <v>2783</v>
      </c>
      <c r="C2452" s="1" t="s">
        <v>861</v>
      </c>
      <c r="D2452" s="1"/>
      <c r="E2452" s="1" t="s">
        <v>2458</v>
      </c>
      <c r="F2452" s="1" t="s">
        <v>1145</v>
      </c>
      <c r="G2452" s="1">
        <v>2</v>
      </c>
      <c r="H2452" s="1" t="s">
        <v>19</v>
      </c>
      <c r="I2452" s="1" t="s">
        <v>433</v>
      </c>
      <c r="J2452" s="1">
        <v>14.5</v>
      </c>
      <c r="K2452" s="1">
        <v>29</v>
      </c>
      <c r="L2452" s="49">
        <v>6</v>
      </c>
      <c r="M2452" s="50"/>
      <c r="N2452" s="1" t="e">
        <f>VLOOKUP(B2452,MICRO!E:L,8,0)</f>
        <v>#N/A</v>
      </c>
    </row>
    <row r="2453" spans="1:14" ht="20.25" x14ac:dyDescent="0.25">
      <c r="A2453" s="1">
        <v>205</v>
      </c>
      <c r="B2453" s="166">
        <v>2784</v>
      </c>
      <c r="C2453" s="1" t="s">
        <v>861</v>
      </c>
      <c r="D2453" s="1"/>
      <c r="E2453" s="1" t="s">
        <v>2458</v>
      </c>
      <c r="F2453" s="1" t="s">
        <v>1145</v>
      </c>
      <c r="G2453" s="1">
        <v>6</v>
      </c>
      <c r="H2453" s="1" t="s">
        <v>19</v>
      </c>
      <c r="I2453" s="1" t="s">
        <v>434</v>
      </c>
      <c r="J2453" s="1">
        <v>14.5</v>
      </c>
      <c r="K2453" s="1">
        <v>87</v>
      </c>
      <c r="L2453" s="49">
        <v>6</v>
      </c>
      <c r="M2453" s="50"/>
      <c r="N2453" s="1" t="e">
        <f>VLOOKUP(B2453,MICRO!E:L,8,0)</f>
        <v>#N/A</v>
      </c>
    </row>
    <row r="2454" spans="1:14" ht="20.25" x14ac:dyDescent="0.25">
      <c r="A2454" s="1">
        <v>206</v>
      </c>
      <c r="B2454" s="166">
        <v>2786</v>
      </c>
      <c r="C2454" s="1" t="s">
        <v>861</v>
      </c>
      <c r="D2454" s="1"/>
      <c r="E2454" s="1" t="s">
        <v>2459</v>
      </c>
      <c r="F2454" s="1" t="s">
        <v>1146</v>
      </c>
      <c r="G2454" s="1">
        <v>2</v>
      </c>
      <c r="H2454" s="1" t="s">
        <v>19</v>
      </c>
      <c r="I2454" s="1" t="s">
        <v>432</v>
      </c>
      <c r="J2454" s="1">
        <v>2.5</v>
      </c>
      <c r="K2454" s="1">
        <v>5</v>
      </c>
      <c r="L2454" s="49">
        <v>6</v>
      </c>
      <c r="M2454" s="50"/>
      <c r="N2454" s="1" t="e">
        <f>VLOOKUP(B2454,MICRO!E:L,8,0)</f>
        <v>#N/A</v>
      </c>
    </row>
    <row r="2455" spans="1:14" ht="20.25" x14ac:dyDescent="0.25">
      <c r="A2455" s="1">
        <v>207</v>
      </c>
      <c r="B2455" s="166">
        <v>2787</v>
      </c>
      <c r="C2455" s="1" t="s">
        <v>861</v>
      </c>
      <c r="D2455" s="1"/>
      <c r="E2455" s="1" t="s">
        <v>2459</v>
      </c>
      <c r="F2455" s="1" t="s">
        <v>1146</v>
      </c>
      <c r="G2455" s="1">
        <v>2</v>
      </c>
      <c r="H2455" s="1" t="s">
        <v>19</v>
      </c>
      <c r="I2455" s="1" t="s">
        <v>433</v>
      </c>
      <c r="J2455" s="1">
        <v>2.5</v>
      </c>
      <c r="K2455" s="1">
        <v>5</v>
      </c>
      <c r="L2455" s="49">
        <v>6</v>
      </c>
      <c r="M2455" s="50"/>
      <c r="N2455" s="1" t="e">
        <f>VLOOKUP(B2455,MICRO!E:L,8,0)</f>
        <v>#N/A</v>
      </c>
    </row>
    <row r="2456" spans="1:14" ht="20.25" x14ac:dyDescent="0.25">
      <c r="A2456" s="1">
        <v>208</v>
      </c>
      <c r="B2456" s="166">
        <v>2854</v>
      </c>
      <c r="C2456" s="1" t="s">
        <v>861</v>
      </c>
      <c r="D2456" s="1"/>
      <c r="E2456" s="1" t="s">
        <v>2460</v>
      </c>
      <c r="F2456" s="1" t="s">
        <v>1078</v>
      </c>
      <c r="G2456" s="1">
        <v>6</v>
      </c>
      <c r="H2456" s="1" t="s">
        <v>19</v>
      </c>
      <c r="I2456" s="1" t="s">
        <v>431</v>
      </c>
      <c r="J2456" s="1">
        <v>2</v>
      </c>
      <c r="K2456" s="1">
        <v>12</v>
      </c>
      <c r="L2456" s="49">
        <v>6</v>
      </c>
      <c r="M2456" s="50"/>
      <c r="N2456" s="1" t="e">
        <f>VLOOKUP(B2456,MICRO!E:L,8,0)</f>
        <v>#N/A</v>
      </c>
    </row>
    <row r="2457" spans="1:14" ht="20.25" x14ac:dyDescent="0.25">
      <c r="A2457" s="1">
        <v>209</v>
      </c>
      <c r="B2457" s="166">
        <v>2855</v>
      </c>
      <c r="C2457" s="1" t="s">
        <v>861</v>
      </c>
      <c r="D2457" s="1"/>
      <c r="E2457" s="1" t="s">
        <v>2460</v>
      </c>
      <c r="F2457" s="1" t="s">
        <v>1078</v>
      </c>
      <c r="G2457" s="1">
        <v>2</v>
      </c>
      <c r="H2457" s="1" t="s">
        <v>19</v>
      </c>
      <c r="I2457" s="1" t="s">
        <v>435</v>
      </c>
      <c r="J2457" s="1">
        <v>2</v>
      </c>
      <c r="K2457" s="1">
        <v>4</v>
      </c>
      <c r="L2457" s="49">
        <v>6</v>
      </c>
      <c r="M2457" s="50"/>
      <c r="N2457" s="1" t="e">
        <f>VLOOKUP(B2457,MICRO!E:L,8,0)</f>
        <v>#N/A</v>
      </c>
    </row>
    <row r="2458" spans="1:14" ht="20.25" x14ac:dyDescent="0.25">
      <c r="A2458" s="1">
        <v>210</v>
      </c>
      <c r="B2458" s="166">
        <v>2549</v>
      </c>
      <c r="C2458" s="1" t="s">
        <v>1002</v>
      </c>
      <c r="D2458" s="1"/>
      <c r="E2458" s="1" t="s">
        <v>472</v>
      </c>
      <c r="F2458" s="1" t="s">
        <v>1003</v>
      </c>
      <c r="G2458" s="1">
        <v>1</v>
      </c>
      <c r="H2458" s="1" t="s">
        <v>19</v>
      </c>
      <c r="I2458" s="1" t="s">
        <v>435</v>
      </c>
      <c r="J2458" s="1">
        <v>11.7</v>
      </c>
      <c r="K2458" s="1">
        <v>11.7</v>
      </c>
      <c r="L2458" s="49">
        <v>6</v>
      </c>
      <c r="M2458" s="50"/>
      <c r="N2458" s="1" t="e">
        <f>VLOOKUP(B2458,MICRO!E:L,8,0)</f>
        <v>#N/A</v>
      </c>
    </row>
    <row r="2459" spans="1:14" ht="20.25" x14ac:dyDescent="0.25">
      <c r="A2459" s="1">
        <v>211</v>
      </c>
      <c r="B2459" s="166">
        <v>2550</v>
      </c>
      <c r="C2459" s="1" t="s">
        <v>1002</v>
      </c>
      <c r="D2459" s="1"/>
      <c r="E2459" s="1" t="s">
        <v>1110</v>
      </c>
      <c r="F2459" s="1" t="s">
        <v>1004</v>
      </c>
      <c r="G2459" s="1">
        <v>1</v>
      </c>
      <c r="H2459" s="1" t="s">
        <v>19</v>
      </c>
      <c r="I2459" s="1" t="s">
        <v>435</v>
      </c>
      <c r="J2459" s="1">
        <v>8.1</v>
      </c>
      <c r="K2459" s="1">
        <v>8.1</v>
      </c>
      <c r="L2459" s="49">
        <v>6</v>
      </c>
      <c r="M2459" s="50"/>
      <c r="N2459" s="1" t="e">
        <f>VLOOKUP(B2459,MICRO!E:L,8,0)</f>
        <v>#N/A</v>
      </c>
    </row>
    <row r="2460" spans="1:14" ht="20.25" x14ac:dyDescent="0.25">
      <c r="A2460" s="1">
        <v>212</v>
      </c>
      <c r="B2460" s="166">
        <v>2551</v>
      </c>
      <c r="C2460" s="1" t="s">
        <v>1005</v>
      </c>
      <c r="D2460" s="1"/>
      <c r="E2460" s="1" t="s">
        <v>753</v>
      </c>
      <c r="F2460" s="1" t="s">
        <v>1006</v>
      </c>
      <c r="G2460" s="1">
        <v>1</v>
      </c>
      <c r="H2460" s="1" t="s">
        <v>19</v>
      </c>
      <c r="I2460" s="1" t="s">
        <v>435</v>
      </c>
      <c r="J2460" s="1">
        <v>11.7</v>
      </c>
      <c r="K2460" s="1">
        <v>11.7</v>
      </c>
      <c r="L2460" s="49">
        <v>6</v>
      </c>
      <c r="M2460" s="50"/>
      <c r="N2460" s="1" t="e">
        <f>VLOOKUP(B2460,MICRO!E:L,8,0)</f>
        <v>#N/A</v>
      </c>
    </row>
    <row r="2461" spans="1:14" ht="20.25" x14ac:dyDescent="0.25">
      <c r="A2461" s="1">
        <v>213</v>
      </c>
      <c r="B2461" s="166">
        <v>2552</v>
      </c>
      <c r="C2461" s="1" t="s">
        <v>1005</v>
      </c>
      <c r="D2461" s="1"/>
      <c r="E2461" s="1" t="s">
        <v>1108</v>
      </c>
      <c r="F2461" s="1" t="s">
        <v>1007</v>
      </c>
      <c r="G2461" s="1">
        <v>1</v>
      </c>
      <c r="H2461" s="1" t="s">
        <v>19</v>
      </c>
      <c r="I2461" s="1" t="s">
        <v>435</v>
      </c>
      <c r="J2461" s="1">
        <v>11.7</v>
      </c>
      <c r="K2461" s="1">
        <v>11.7</v>
      </c>
      <c r="L2461" s="49">
        <v>6</v>
      </c>
      <c r="M2461" s="50"/>
      <c r="N2461" s="1" t="e">
        <f>VLOOKUP(B2461,MICRO!E:L,8,0)</f>
        <v>#N/A</v>
      </c>
    </row>
    <row r="2462" spans="1:14" ht="20.25" x14ac:dyDescent="0.25">
      <c r="A2462" s="1">
        <v>214</v>
      </c>
      <c r="B2462" s="166">
        <v>2556</v>
      </c>
      <c r="C2462" s="1" t="s">
        <v>1010</v>
      </c>
      <c r="D2462" s="1"/>
      <c r="E2462" s="1" t="s">
        <v>2</v>
      </c>
      <c r="F2462" s="1" t="s">
        <v>1011</v>
      </c>
      <c r="G2462" s="1">
        <v>1</v>
      </c>
      <c r="H2462" s="1" t="s">
        <v>19</v>
      </c>
      <c r="I2462" s="1" t="s">
        <v>435</v>
      </c>
      <c r="J2462" s="1">
        <v>14.3</v>
      </c>
      <c r="K2462" s="1">
        <v>14.3</v>
      </c>
      <c r="L2462" s="49">
        <v>6</v>
      </c>
      <c r="M2462" s="50"/>
      <c r="N2462" s="1" t="e">
        <f>VLOOKUP(B2462,MICRO!E:L,8,0)</f>
        <v>#N/A</v>
      </c>
    </row>
    <row r="2463" spans="1:14" ht="20.25" x14ac:dyDescent="0.25">
      <c r="A2463" s="1">
        <v>215</v>
      </c>
      <c r="B2463" s="166">
        <v>2353</v>
      </c>
      <c r="C2463" s="1" t="s">
        <v>877</v>
      </c>
      <c r="D2463" s="1"/>
      <c r="E2463" s="1" t="s">
        <v>1108</v>
      </c>
      <c r="F2463" s="1" t="s">
        <v>878</v>
      </c>
      <c r="G2463" s="1">
        <v>1</v>
      </c>
      <c r="H2463" s="1" t="s">
        <v>19</v>
      </c>
      <c r="I2463" s="1" t="s">
        <v>433</v>
      </c>
      <c r="J2463" s="1">
        <v>11.7</v>
      </c>
      <c r="K2463" s="1">
        <v>11.7</v>
      </c>
      <c r="L2463" s="49">
        <v>6</v>
      </c>
      <c r="M2463" s="50"/>
      <c r="N2463" s="1" t="e">
        <f>VLOOKUP(B2463,MICRO!E:L,8,0)</f>
        <v>#N/A</v>
      </c>
    </row>
    <row r="2464" spans="1:14" ht="20.25" x14ac:dyDescent="0.25">
      <c r="A2464" s="1">
        <v>216</v>
      </c>
      <c r="B2464" s="166">
        <v>2354</v>
      </c>
      <c r="C2464" s="1" t="s">
        <v>877</v>
      </c>
      <c r="D2464" s="1"/>
      <c r="E2464" s="1" t="s">
        <v>108</v>
      </c>
      <c r="F2464" s="1" t="s">
        <v>879</v>
      </c>
      <c r="G2464" s="1">
        <v>1</v>
      </c>
      <c r="H2464" s="1" t="s">
        <v>19</v>
      </c>
      <c r="I2464" s="1" t="s">
        <v>433</v>
      </c>
      <c r="J2464" s="1">
        <v>11.7</v>
      </c>
      <c r="K2464" s="1">
        <v>11.7</v>
      </c>
      <c r="L2464" s="49">
        <v>6</v>
      </c>
      <c r="M2464" s="50"/>
      <c r="N2464" s="1" t="e">
        <f>VLOOKUP(B2464,MICRO!E:L,8,0)</f>
        <v>#N/A</v>
      </c>
    </row>
    <row r="2465" spans="1:14" ht="20.25" x14ac:dyDescent="0.25">
      <c r="A2465" s="1">
        <v>217</v>
      </c>
      <c r="B2465" s="166">
        <v>2355</v>
      </c>
      <c r="C2465" s="1" t="s">
        <v>877</v>
      </c>
      <c r="D2465" s="1"/>
      <c r="E2465" s="1" t="s">
        <v>181</v>
      </c>
      <c r="F2465" s="1" t="s">
        <v>880</v>
      </c>
      <c r="G2465" s="1">
        <v>1</v>
      </c>
      <c r="H2465" s="1" t="s">
        <v>19</v>
      </c>
      <c r="I2465" s="1" t="s">
        <v>433</v>
      </c>
      <c r="J2465" s="1">
        <v>12.9</v>
      </c>
      <c r="K2465" s="1">
        <v>12.9</v>
      </c>
      <c r="L2465" s="49">
        <v>6</v>
      </c>
      <c r="M2465" s="50"/>
      <c r="N2465" s="1" t="e">
        <f>VLOOKUP(B2465,MICRO!E:L,8,0)</f>
        <v>#N/A</v>
      </c>
    </row>
    <row r="2466" spans="1:14" ht="20.25" x14ac:dyDescent="0.25">
      <c r="A2466" s="1">
        <v>218</v>
      </c>
      <c r="B2466" s="166">
        <v>2356</v>
      </c>
      <c r="C2466" s="1" t="s">
        <v>881</v>
      </c>
      <c r="D2466" s="1"/>
      <c r="E2466" s="1" t="s">
        <v>51</v>
      </c>
      <c r="F2466" s="1" t="s">
        <v>882</v>
      </c>
      <c r="G2466" s="1">
        <v>1</v>
      </c>
      <c r="H2466" s="1" t="s">
        <v>19</v>
      </c>
      <c r="I2466" s="1" t="s">
        <v>433</v>
      </c>
      <c r="J2466" s="1">
        <v>14.4</v>
      </c>
      <c r="K2466" s="1">
        <v>14.4</v>
      </c>
      <c r="L2466" s="49">
        <v>6</v>
      </c>
      <c r="M2466" s="50"/>
      <c r="N2466" s="1" t="e">
        <f>VLOOKUP(B2466,MICRO!E:L,8,0)</f>
        <v>#N/A</v>
      </c>
    </row>
    <row r="2467" spans="1:14" ht="20.25" x14ac:dyDescent="0.25">
      <c r="A2467" s="1">
        <v>219</v>
      </c>
      <c r="B2467" s="166">
        <v>2357</v>
      </c>
      <c r="C2467" s="1" t="s">
        <v>881</v>
      </c>
      <c r="D2467" s="1"/>
      <c r="E2467" s="1" t="s">
        <v>753</v>
      </c>
      <c r="F2467" s="1" t="s">
        <v>883</v>
      </c>
      <c r="G2467" s="1">
        <v>1</v>
      </c>
      <c r="H2467" s="1" t="s">
        <v>19</v>
      </c>
      <c r="I2467" s="1" t="s">
        <v>433</v>
      </c>
      <c r="J2467" s="1">
        <v>11.7</v>
      </c>
      <c r="K2467" s="1">
        <v>11.7</v>
      </c>
      <c r="L2467" s="49">
        <v>6</v>
      </c>
      <c r="M2467" s="50"/>
      <c r="N2467" s="1" t="e">
        <f>VLOOKUP(B2467,MICRO!E:L,8,0)</f>
        <v>#N/A</v>
      </c>
    </row>
    <row r="2468" spans="1:14" ht="20.25" x14ac:dyDescent="0.25">
      <c r="A2468" s="1">
        <v>220</v>
      </c>
      <c r="B2468" s="166">
        <v>2358</v>
      </c>
      <c r="C2468" s="1" t="s">
        <v>884</v>
      </c>
      <c r="D2468" s="1"/>
      <c r="E2468" s="1" t="s">
        <v>2</v>
      </c>
      <c r="F2468" s="1" t="s">
        <v>885</v>
      </c>
      <c r="G2468" s="1">
        <v>1</v>
      </c>
      <c r="H2468" s="1" t="s">
        <v>19</v>
      </c>
      <c r="I2468" s="1" t="s">
        <v>433</v>
      </c>
      <c r="J2468" s="1">
        <v>15</v>
      </c>
      <c r="K2468" s="1">
        <v>15</v>
      </c>
      <c r="L2468" s="49">
        <v>6</v>
      </c>
      <c r="M2468" s="50"/>
      <c r="N2468" s="1" t="e">
        <f>VLOOKUP(B2468,MICRO!E:L,8,0)</f>
        <v>#N/A</v>
      </c>
    </row>
    <row r="2469" spans="1:14" ht="20.25" x14ac:dyDescent="0.25">
      <c r="A2469" s="1">
        <v>221</v>
      </c>
      <c r="B2469" s="166">
        <v>2405</v>
      </c>
      <c r="C2469" s="1" t="s">
        <v>905</v>
      </c>
      <c r="D2469" s="1"/>
      <c r="E2469" s="1" t="s">
        <v>2</v>
      </c>
      <c r="F2469" s="1" t="s">
        <v>906</v>
      </c>
      <c r="G2469" s="1">
        <v>1</v>
      </c>
      <c r="H2469" s="1" t="s">
        <v>19</v>
      </c>
      <c r="I2469" s="1" t="s">
        <v>434</v>
      </c>
      <c r="J2469" s="1">
        <v>11</v>
      </c>
      <c r="K2469" s="1">
        <v>11</v>
      </c>
      <c r="L2469" s="49">
        <v>6</v>
      </c>
      <c r="M2469" s="50"/>
      <c r="N2469" s="1" t="e">
        <f>VLOOKUP(B2469,MICRO!E:L,8,0)</f>
        <v>#N/A</v>
      </c>
    </row>
    <row r="2470" spans="1:14" ht="20.25" x14ac:dyDescent="0.25">
      <c r="A2470" s="1">
        <v>222</v>
      </c>
      <c r="B2470" s="166">
        <v>2410</v>
      </c>
      <c r="C2470" s="1" t="s">
        <v>912</v>
      </c>
      <c r="D2470" s="1"/>
      <c r="E2470" s="1" t="s">
        <v>181</v>
      </c>
      <c r="F2470" s="1" t="s">
        <v>913</v>
      </c>
      <c r="G2470" s="1">
        <v>1</v>
      </c>
      <c r="H2470" s="1" t="s">
        <v>19</v>
      </c>
      <c r="I2470" s="1" t="s">
        <v>434</v>
      </c>
      <c r="J2470" s="1">
        <v>11.7</v>
      </c>
      <c r="K2470" s="1">
        <v>11.7</v>
      </c>
      <c r="L2470" s="49">
        <v>6</v>
      </c>
      <c r="M2470" s="50"/>
      <c r="N2470" s="1" t="e">
        <f>VLOOKUP(B2470,MICRO!E:L,8,0)</f>
        <v>#N/A</v>
      </c>
    </row>
    <row r="2471" spans="1:14" ht="20.25" x14ac:dyDescent="0.25">
      <c r="A2471" s="1">
        <v>223</v>
      </c>
      <c r="B2471" s="166">
        <v>2411</v>
      </c>
      <c r="C2471" s="1" t="s">
        <v>912</v>
      </c>
      <c r="D2471" s="1"/>
      <c r="E2471" s="1" t="s">
        <v>469</v>
      </c>
      <c r="F2471" s="1" t="s">
        <v>914</v>
      </c>
      <c r="G2471" s="1">
        <v>1</v>
      </c>
      <c r="H2471" s="1" t="s">
        <v>19</v>
      </c>
      <c r="I2471" s="1" t="s">
        <v>434</v>
      </c>
      <c r="J2471" s="1">
        <v>9.6999999999999993</v>
      </c>
      <c r="K2471" s="1">
        <v>9.6999999999999993</v>
      </c>
      <c r="L2471" s="49">
        <v>6</v>
      </c>
      <c r="M2471" s="50"/>
      <c r="N2471" s="1" t="e">
        <f>VLOOKUP(B2471,MICRO!E:L,8,0)</f>
        <v>#N/A</v>
      </c>
    </row>
    <row r="2472" spans="1:14" ht="20.25" x14ac:dyDescent="0.25">
      <c r="A2472" s="1">
        <v>224</v>
      </c>
      <c r="B2472" s="166">
        <v>2342</v>
      </c>
      <c r="C2472" s="1" t="s">
        <v>862</v>
      </c>
      <c r="D2472" s="1"/>
      <c r="E2472" s="1" t="s">
        <v>108</v>
      </c>
      <c r="F2472" s="1" t="s">
        <v>863</v>
      </c>
      <c r="G2472" s="1">
        <v>1</v>
      </c>
      <c r="H2472" s="1" t="s">
        <v>19</v>
      </c>
      <c r="I2472" s="1" t="s">
        <v>431</v>
      </c>
      <c r="J2472" s="1">
        <v>30.2</v>
      </c>
      <c r="K2472" s="1">
        <v>30.2</v>
      </c>
      <c r="L2472" s="49">
        <v>6</v>
      </c>
      <c r="M2472" s="50"/>
      <c r="N2472" s="1" t="e">
        <f>VLOOKUP(B2472,MICRO!E:L,8,0)</f>
        <v>#N/A</v>
      </c>
    </row>
    <row r="2473" spans="1:14" ht="20.25" x14ac:dyDescent="0.25">
      <c r="A2473" s="1">
        <v>225</v>
      </c>
      <c r="B2473" s="166">
        <v>2343</v>
      </c>
      <c r="C2473" s="1" t="s">
        <v>864</v>
      </c>
      <c r="D2473" s="1"/>
      <c r="E2473" s="1" t="s">
        <v>753</v>
      </c>
      <c r="F2473" s="1" t="s">
        <v>865</v>
      </c>
      <c r="G2473" s="1">
        <v>6</v>
      </c>
      <c r="H2473" s="1" t="s">
        <v>19</v>
      </c>
      <c r="I2473" s="1" t="s">
        <v>431</v>
      </c>
      <c r="J2473" s="1">
        <v>11.7</v>
      </c>
      <c r="K2473" s="1">
        <v>70.199999999999989</v>
      </c>
      <c r="L2473" s="49">
        <v>6</v>
      </c>
      <c r="M2473" s="50"/>
      <c r="N2473" s="1" t="e">
        <f>VLOOKUP(B2473,MICRO!E:L,8,0)</f>
        <v>#N/A</v>
      </c>
    </row>
    <row r="2474" spans="1:14" ht="20.25" x14ac:dyDescent="0.25">
      <c r="A2474" s="1">
        <v>226</v>
      </c>
      <c r="B2474" s="166">
        <v>2344</v>
      </c>
      <c r="C2474" s="1" t="s">
        <v>864</v>
      </c>
      <c r="D2474" s="1"/>
      <c r="E2474" s="1" t="s">
        <v>1108</v>
      </c>
      <c r="F2474" s="1" t="s">
        <v>866</v>
      </c>
      <c r="G2474" s="1">
        <v>3</v>
      </c>
      <c r="H2474" s="1" t="s">
        <v>19</v>
      </c>
      <c r="I2474" s="1" t="s">
        <v>431</v>
      </c>
      <c r="J2474" s="1">
        <v>11.7</v>
      </c>
      <c r="K2474" s="1">
        <v>35.099999999999994</v>
      </c>
      <c r="L2474" s="49">
        <v>6</v>
      </c>
      <c r="M2474" s="50"/>
      <c r="N2474" s="1" t="e">
        <f>VLOOKUP(B2474,MICRO!E:L,8,0)</f>
        <v>#N/A</v>
      </c>
    </row>
    <row r="2475" spans="1:14" ht="20.25" x14ac:dyDescent="0.25">
      <c r="A2475" s="1">
        <v>227</v>
      </c>
      <c r="B2475" s="166">
        <v>2345</v>
      </c>
      <c r="C2475" s="1" t="s">
        <v>867</v>
      </c>
      <c r="D2475" s="1"/>
      <c r="E2475" s="1" t="s">
        <v>2</v>
      </c>
      <c r="F2475" s="1" t="s">
        <v>868</v>
      </c>
      <c r="G2475" s="1">
        <v>1</v>
      </c>
      <c r="H2475" s="1" t="s">
        <v>19</v>
      </c>
      <c r="I2475" s="1" t="s">
        <v>431</v>
      </c>
      <c r="J2475" s="1">
        <v>16</v>
      </c>
      <c r="K2475" s="1">
        <v>16</v>
      </c>
      <c r="L2475" s="49">
        <v>6</v>
      </c>
      <c r="M2475" s="50"/>
      <c r="N2475" s="1" t="e">
        <f>VLOOKUP(B2475,MICRO!E:L,8,0)</f>
        <v>#N/A</v>
      </c>
    </row>
    <row r="2476" spans="1:14" ht="20.25" x14ac:dyDescent="0.25">
      <c r="A2476" s="1">
        <v>228</v>
      </c>
      <c r="B2476" s="166">
        <v>2346</v>
      </c>
      <c r="C2476" s="1" t="s">
        <v>867</v>
      </c>
      <c r="D2476" s="1"/>
      <c r="E2476" s="1" t="s">
        <v>51</v>
      </c>
      <c r="F2476" s="1" t="s">
        <v>869</v>
      </c>
      <c r="G2476" s="1">
        <v>1</v>
      </c>
      <c r="H2476" s="1" t="s">
        <v>19</v>
      </c>
      <c r="I2476" s="1" t="s">
        <v>431</v>
      </c>
      <c r="J2476" s="1">
        <v>11.7</v>
      </c>
      <c r="K2476" s="1">
        <v>11.7</v>
      </c>
      <c r="L2476" s="49">
        <v>6</v>
      </c>
      <c r="M2476" s="50"/>
      <c r="N2476" s="1" t="e">
        <f>VLOOKUP(B2476,MICRO!E:L,8,0)</f>
        <v>#N/A</v>
      </c>
    </row>
    <row r="2477" spans="1:14" ht="20.25" x14ac:dyDescent="0.25">
      <c r="A2477" s="1">
        <v>229</v>
      </c>
      <c r="B2477" s="166">
        <v>2348</v>
      </c>
      <c r="C2477" s="1" t="s">
        <v>1060</v>
      </c>
      <c r="D2477" s="1"/>
      <c r="E2477" s="1" t="s">
        <v>51</v>
      </c>
      <c r="F2477" s="1" t="s">
        <v>872</v>
      </c>
      <c r="G2477" s="1">
        <v>1</v>
      </c>
      <c r="H2477" s="1" t="s">
        <v>19</v>
      </c>
      <c r="I2477" s="1" t="s">
        <v>432</v>
      </c>
      <c r="J2477" s="1">
        <v>11.7</v>
      </c>
      <c r="K2477" s="1">
        <v>11.7</v>
      </c>
      <c r="L2477" s="49">
        <v>6</v>
      </c>
      <c r="M2477" s="50"/>
      <c r="N2477" s="1" t="e">
        <f>VLOOKUP(B2477,MICRO!E:L,8,0)</f>
        <v>#N/A</v>
      </c>
    </row>
    <row r="2478" spans="1:14" ht="20.25" x14ac:dyDescent="0.25">
      <c r="A2478" s="1">
        <v>230</v>
      </c>
      <c r="B2478" s="166">
        <v>2349</v>
      </c>
      <c r="C2478" s="1" t="s">
        <v>1060</v>
      </c>
      <c r="D2478" s="1"/>
      <c r="E2478" s="1" t="s">
        <v>753</v>
      </c>
      <c r="F2478" s="1" t="s">
        <v>873</v>
      </c>
      <c r="G2478" s="1">
        <v>1</v>
      </c>
      <c r="H2478" s="1" t="s">
        <v>19</v>
      </c>
      <c r="I2478" s="1" t="s">
        <v>432</v>
      </c>
      <c r="J2478" s="1">
        <v>11.7</v>
      </c>
      <c r="K2478" s="1">
        <v>11.7</v>
      </c>
      <c r="L2478" s="49">
        <v>6</v>
      </c>
      <c r="M2478" s="50"/>
      <c r="N2478" s="1" t="e">
        <f>VLOOKUP(B2478,MICRO!E:L,8,0)</f>
        <v>#N/A</v>
      </c>
    </row>
    <row r="2479" spans="1:14" ht="20.25" x14ac:dyDescent="0.25">
      <c r="A2479" s="1">
        <v>231</v>
      </c>
      <c r="B2479" s="166"/>
      <c r="C2479" s="1"/>
      <c r="D2479" s="1"/>
      <c r="E2479" s="1"/>
      <c r="F2479" s="1" t="s">
        <v>2461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9">
        <v>6</v>
      </c>
      <c r="M2479" s="50"/>
      <c r="N2479" s="1" t="e">
        <f>VLOOKUP(B2479,MICRO!E:L,8,0)</f>
        <v>#N/A</v>
      </c>
    </row>
    <row r="2480" spans="1:14" ht="20.25" x14ac:dyDescent="0.25">
      <c r="A2480" s="1">
        <v>232</v>
      </c>
      <c r="B2480" s="166"/>
      <c r="C2480" s="1"/>
      <c r="D2480" s="1"/>
      <c r="E2480" s="1"/>
      <c r="F2480" s="1" t="s">
        <v>2462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9">
        <v>6</v>
      </c>
      <c r="M2480" s="50"/>
      <c r="N2480" s="1" t="e">
        <f>VLOOKUP(B2480,MICRO!E:L,8,0)</f>
        <v>#N/A</v>
      </c>
    </row>
    <row r="2481" spans="1:14" ht="20.25" x14ac:dyDescent="0.25">
      <c r="A2481" s="1">
        <v>233</v>
      </c>
      <c r="B2481" s="166"/>
      <c r="C2481" s="1"/>
      <c r="D2481" s="1"/>
      <c r="E2481" s="1"/>
      <c r="F2481" s="1" t="s">
        <v>2463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9">
        <v>6</v>
      </c>
      <c r="M2481" s="50"/>
      <c r="N2481" s="1" t="e">
        <f>VLOOKUP(B2481,MICRO!E:L,8,0)</f>
        <v>#N/A</v>
      </c>
    </row>
    <row r="2482" spans="1:14" ht="20.25" x14ac:dyDescent="0.25">
      <c r="A2482" s="1">
        <v>234</v>
      </c>
      <c r="B2482" s="166"/>
      <c r="C2482" s="1"/>
      <c r="D2482" s="1"/>
      <c r="E2482" s="1"/>
      <c r="F2482" s="1" t="s">
        <v>2464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9">
        <v>6</v>
      </c>
      <c r="M2482" s="50"/>
      <c r="N2482" s="1" t="e">
        <f>VLOOKUP(B2482,MICRO!E:L,8,0)</f>
        <v>#N/A</v>
      </c>
    </row>
    <row r="2483" spans="1:14" ht="20.25" x14ac:dyDescent="0.25">
      <c r="A2483" s="1">
        <v>235</v>
      </c>
      <c r="B2483" s="166"/>
      <c r="C2483" s="1"/>
      <c r="D2483" s="1"/>
      <c r="E2483" s="1"/>
      <c r="F2483" s="1" t="s">
        <v>2465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9">
        <v>6</v>
      </c>
      <c r="M2483" s="50"/>
      <c r="N2483" s="1" t="e">
        <f>VLOOKUP(B2483,MICRO!E:L,8,0)</f>
        <v>#N/A</v>
      </c>
    </row>
    <row r="2484" spans="1:14" ht="20.25" x14ac:dyDescent="0.25">
      <c r="A2484" s="1">
        <v>236</v>
      </c>
      <c r="B2484" s="166"/>
      <c r="C2484" s="1"/>
      <c r="D2484" s="1"/>
      <c r="E2484" s="1"/>
      <c r="F2484" s="1" t="s">
        <v>2321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9">
        <v>6</v>
      </c>
      <c r="M2484" s="50"/>
      <c r="N2484" s="1" t="e">
        <f>VLOOKUP(B2484,MICRO!E:L,8,0)</f>
        <v>#N/A</v>
      </c>
    </row>
    <row r="2485" spans="1:14" ht="20.25" x14ac:dyDescent="0.25">
      <c r="A2485" s="1">
        <v>237</v>
      </c>
      <c r="B2485" s="166"/>
      <c r="C2485" s="1"/>
      <c r="D2485" s="1"/>
      <c r="E2485" s="1"/>
      <c r="F2485" s="1" t="s">
        <v>2466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9">
        <v>6</v>
      </c>
      <c r="M2485" s="50"/>
      <c r="N2485" s="1" t="e">
        <f>VLOOKUP(B2485,MICRO!E:L,8,0)</f>
        <v>#N/A</v>
      </c>
    </row>
    <row r="2486" spans="1:14" ht="20.25" x14ac:dyDescent="0.25">
      <c r="A2486" s="1">
        <v>238</v>
      </c>
      <c r="B2486" s="166"/>
      <c r="C2486" s="1"/>
      <c r="D2486" s="1"/>
      <c r="E2486" s="1"/>
      <c r="F2486" s="1" t="s">
        <v>2467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9">
        <v>6</v>
      </c>
      <c r="M2486" s="50"/>
      <c r="N2486" s="1" t="e">
        <f>VLOOKUP(B2486,MICRO!E:L,8,0)</f>
        <v>#N/A</v>
      </c>
    </row>
    <row r="2487" spans="1:14" ht="20.25" x14ac:dyDescent="0.25">
      <c r="A2487" s="1">
        <v>239</v>
      </c>
      <c r="B2487" s="166"/>
      <c r="C2487" s="1"/>
      <c r="D2487" s="1"/>
      <c r="E2487" s="1"/>
      <c r="F2487" s="1" t="s">
        <v>2468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9">
        <v>6</v>
      </c>
      <c r="M2487" s="50"/>
      <c r="N2487" s="1" t="e">
        <f>VLOOKUP(B2487,MICRO!E:L,8,0)</f>
        <v>#N/A</v>
      </c>
    </row>
    <row r="2488" spans="1:14" ht="20.25" x14ac:dyDescent="0.25">
      <c r="A2488" s="1">
        <v>240</v>
      </c>
      <c r="B2488" s="166"/>
      <c r="C2488" s="1" t="s">
        <v>2469</v>
      </c>
      <c r="D2488" s="1"/>
      <c r="E2488" s="1"/>
      <c r="F2488" s="1" t="s">
        <v>2470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9">
        <v>6</v>
      </c>
      <c r="M2488" s="50"/>
      <c r="N2488" s="1" t="e">
        <f>VLOOKUP(B2488,MICRO!E:L,8,0)</f>
        <v>#N/A</v>
      </c>
    </row>
    <row r="2489" spans="1:14" ht="20.25" x14ac:dyDescent="0.25">
      <c r="A2489" s="1">
        <v>241</v>
      </c>
      <c r="B2489" s="166"/>
      <c r="C2489" s="1"/>
      <c r="D2489" s="1"/>
      <c r="E2489" s="1"/>
      <c r="F2489" s="1" t="s">
        <v>2471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9">
        <v>6</v>
      </c>
      <c r="M2489" s="50"/>
      <c r="N2489" s="1" t="e">
        <f>VLOOKUP(B2489,MICRO!E:L,8,0)</f>
        <v>#N/A</v>
      </c>
    </row>
    <row r="2490" spans="1:14" ht="20.25" x14ac:dyDescent="0.25">
      <c r="A2490" s="1">
        <v>242</v>
      </c>
      <c r="B2490" s="166"/>
      <c r="C2490" s="1"/>
      <c r="D2490" s="1"/>
      <c r="E2490" s="1"/>
      <c r="F2490" s="1" t="s">
        <v>2472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9">
        <v>6</v>
      </c>
      <c r="M2490" s="50"/>
      <c r="N2490" s="1" t="e">
        <f>VLOOKUP(B2490,MICRO!E:L,8,0)</f>
        <v>#N/A</v>
      </c>
    </row>
    <row r="2491" spans="1:14" ht="20.25" x14ac:dyDescent="0.25">
      <c r="A2491" s="1">
        <v>243</v>
      </c>
      <c r="B2491" s="166"/>
      <c r="C2491" s="1"/>
      <c r="D2491" s="1"/>
      <c r="E2491" s="1"/>
      <c r="F2491" s="1" t="s">
        <v>2473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9">
        <v>6</v>
      </c>
      <c r="M2491" s="50"/>
      <c r="N2491" s="1" t="e">
        <f>VLOOKUP(B2491,MICRO!E:L,8,0)</f>
        <v>#N/A</v>
      </c>
    </row>
    <row r="2492" spans="1:14" ht="20.25" x14ac:dyDescent="0.25">
      <c r="A2492" s="1">
        <v>244</v>
      </c>
      <c r="B2492" s="166"/>
      <c r="C2492" s="1"/>
      <c r="D2492" s="1"/>
      <c r="E2492" s="1"/>
      <c r="F2492" s="1" t="s">
        <v>2474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9">
        <v>6</v>
      </c>
      <c r="M2492" s="50"/>
      <c r="N2492" s="1" t="e">
        <f>VLOOKUP(B2492,MICRO!E:L,8,0)</f>
        <v>#N/A</v>
      </c>
    </row>
    <row r="2493" spans="1:14" ht="20.25" x14ac:dyDescent="0.25">
      <c r="A2493" s="1">
        <v>245</v>
      </c>
      <c r="B2493" s="166"/>
      <c r="C2493" s="1"/>
      <c r="D2493" s="1"/>
      <c r="E2493" s="1"/>
      <c r="F2493" s="1" t="s">
        <v>2475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9">
        <v>6</v>
      </c>
      <c r="M2493" s="50"/>
      <c r="N2493" s="1" t="e">
        <f>VLOOKUP(B2493,MICRO!E:L,8,0)</f>
        <v>#N/A</v>
      </c>
    </row>
    <row r="2494" spans="1:14" ht="20.25" x14ac:dyDescent="0.25">
      <c r="A2494" s="1">
        <v>246</v>
      </c>
      <c r="B2494" s="166"/>
      <c r="C2494" s="1"/>
      <c r="D2494" s="1"/>
      <c r="E2494" s="1"/>
      <c r="F2494" s="1" t="s">
        <v>2476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9">
        <v>6</v>
      </c>
      <c r="M2494" s="50"/>
      <c r="N2494" s="1" t="e">
        <f>VLOOKUP(B2494,MICRO!E:L,8,0)</f>
        <v>#N/A</v>
      </c>
    </row>
    <row r="2495" spans="1:14" ht="20.25" x14ac:dyDescent="0.25">
      <c r="A2495" s="1">
        <v>247</v>
      </c>
      <c r="B2495" s="166"/>
      <c r="C2495" s="1"/>
      <c r="D2495" s="1"/>
      <c r="E2495" s="1"/>
      <c r="F2495" s="1" t="s">
        <v>2477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9">
        <v>6</v>
      </c>
      <c r="M2495" s="50"/>
      <c r="N2495" s="1" t="e">
        <f>VLOOKUP(B2495,MICRO!E:L,8,0)</f>
        <v>#N/A</v>
      </c>
    </row>
    <row r="2496" spans="1:14" ht="20.25" x14ac:dyDescent="0.25">
      <c r="A2496" s="1">
        <v>248</v>
      </c>
      <c r="B2496" s="166"/>
      <c r="C2496" s="1"/>
      <c r="D2496" s="1"/>
      <c r="E2496" s="1"/>
      <c r="F2496" s="1" t="s">
        <v>2478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9">
        <v>6</v>
      </c>
      <c r="M2496" s="50"/>
      <c r="N2496" s="1" t="e">
        <f>VLOOKUP(B2496,MICRO!E:L,8,0)</f>
        <v>#N/A</v>
      </c>
    </row>
    <row r="2497" spans="1:14" ht="20.25" x14ac:dyDescent="0.25">
      <c r="A2497" s="1">
        <v>249</v>
      </c>
      <c r="B2497" s="166"/>
      <c r="C2497" s="1"/>
      <c r="D2497" s="1"/>
      <c r="E2497" s="1"/>
      <c r="F2497" s="1" t="s">
        <v>2479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9">
        <v>6</v>
      </c>
      <c r="M2497" s="50"/>
      <c r="N2497" s="1" t="e">
        <f>VLOOKUP(B2497,MICRO!E:L,8,0)</f>
        <v>#N/A</v>
      </c>
    </row>
    <row r="2498" spans="1:14" ht="20.25" x14ac:dyDescent="0.25">
      <c r="A2498" s="1">
        <v>250</v>
      </c>
      <c r="B2498" s="166"/>
      <c r="C2498" s="1" t="s">
        <v>2324</v>
      </c>
      <c r="D2498" s="1"/>
      <c r="E2498" s="1"/>
      <c r="F2498" s="1" t="s">
        <v>2480</v>
      </c>
      <c r="G2498" s="1">
        <v>1</v>
      </c>
      <c r="H2498" s="1" t="s">
        <v>19</v>
      </c>
      <c r="I2498" s="1" t="s">
        <v>2324</v>
      </c>
      <c r="J2498" s="1">
        <v>2.8</v>
      </c>
      <c r="K2498" s="1">
        <v>2.8</v>
      </c>
      <c r="L2498" s="49">
        <v>6</v>
      </c>
      <c r="M2498" s="50"/>
      <c r="N2498" s="1" t="e">
        <f>VLOOKUP(B2498,MICRO!E:L,8,0)</f>
        <v>#N/A</v>
      </c>
    </row>
    <row r="2499" spans="1:14" ht="20.25" x14ac:dyDescent="0.25">
      <c r="A2499" s="1">
        <v>251</v>
      </c>
      <c r="B2499" s="166"/>
      <c r="C2499" s="1" t="s">
        <v>2326</v>
      </c>
      <c r="D2499" s="1"/>
      <c r="E2499" s="1"/>
      <c r="F2499" s="1" t="s">
        <v>2481</v>
      </c>
      <c r="G2499" s="1">
        <v>1</v>
      </c>
      <c r="H2499" s="1" t="s">
        <v>19</v>
      </c>
      <c r="I2499" s="1" t="s">
        <v>2326</v>
      </c>
      <c r="J2499" s="1">
        <v>2.8</v>
      </c>
      <c r="K2499" s="1">
        <v>2.8</v>
      </c>
      <c r="L2499" s="49">
        <v>6</v>
      </c>
      <c r="M2499" s="50"/>
      <c r="N2499" s="1" t="e">
        <f>VLOOKUP(B2499,MICRO!E:L,8,0)</f>
        <v>#N/A</v>
      </c>
    </row>
    <row r="2500" spans="1:14" ht="20.25" x14ac:dyDescent="0.25">
      <c r="A2500" s="1">
        <v>252</v>
      </c>
      <c r="B2500" s="166"/>
      <c r="C2500" s="1" t="s">
        <v>2328</v>
      </c>
      <c r="D2500" s="1"/>
      <c r="E2500" s="1"/>
      <c r="F2500" s="1" t="s">
        <v>2482</v>
      </c>
      <c r="G2500" s="1">
        <v>1</v>
      </c>
      <c r="H2500" s="1" t="s">
        <v>19</v>
      </c>
      <c r="I2500" s="1" t="s">
        <v>2328</v>
      </c>
      <c r="J2500" s="1">
        <v>2.8</v>
      </c>
      <c r="K2500" s="1">
        <v>2.8</v>
      </c>
      <c r="L2500" s="49">
        <v>6</v>
      </c>
      <c r="M2500" s="50"/>
      <c r="N2500" s="1" t="e">
        <f>VLOOKUP(B2500,MICRO!E:L,8,0)</f>
        <v>#N/A</v>
      </c>
    </row>
    <row r="2501" spans="1:14" ht="20.25" x14ac:dyDescent="0.25">
      <c r="A2501" s="1">
        <v>253</v>
      </c>
      <c r="B2501" s="166"/>
      <c r="C2501" s="1" t="s">
        <v>2330</v>
      </c>
      <c r="D2501" s="1"/>
      <c r="E2501" s="1"/>
      <c r="F2501" s="1" t="s">
        <v>2483</v>
      </c>
      <c r="G2501" s="1">
        <v>1</v>
      </c>
      <c r="H2501" s="1" t="s">
        <v>19</v>
      </c>
      <c r="I2501" s="1" t="s">
        <v>2330</v>
      </c>
      <c r="J2501" s="1">
        <v>2.8</v>
      </c>
      <c r="K2501" s="1">
        <v>2.8</v>
      </c>
      <c r="L2501" s="49">
        <v>6</v>
      </c>
      <c r="M2501" s="50"/>
      <c r="N2501" s="1" t="e">
        <f>VLOOKUP(B2501,MICRO!E:L,8,0)</f>
        <v>#N/A</v>
      </c>
    </row>
    <row r="2502" spans="1:14" ht="20.25" x14ac:dyDescent="0.25">
      <c r="A2502" s="1">
        <v>254</v>
      </c>
      <c r="B2502" s="166"/>
      <c r="C2502" s="1" t="s">
        <v>2332</v>
      </c>
      <c r="D2502" s="1"/>
      <c r="E2502" s="1"/>
      <c r="F2502" s="1" t="s">
        <v>2484</v>
      </c>
      <c r="G2502" s="1">
        <v>1</v>
      </c>
      <c r="H2502" s="1" t="s">
        <v>19</v>
      </c>
      <c r="I2502" s="1" t="s">
        <v>2332</v>
      </c>
      <c r="J2502" s="1">
        <v>2.8</v>
      </c>
      <c r="K2502" s="1">
        <v>2.8</v>
      </c>
      <c r="L2502" s="49">
        <v>6</v>
      </c>
      <c r="M2502" s="50"/>
      <c r="N2502" s="1" t="e">
        <f>VLOOKUP(B2502,MICRO!E:L,8,0)</f>
        <v>#N/A</v>
      </c>
    </row>
    <row r="2503" spans="1:14" ht="20.25" x14ac:dyDescent="0.25">
      <c r="A2503" s="1">
        <v>1</v>
      </c>
      <c r="B2503" s="166"/>
      <c r="C2503" s="1" t="s">
        <v>2079</v>
      </c>
      <c r="D2503" s="1"/>
      <c r="E2503" s="1"/>
      <c r="F2503" s="1" t="s">
        <v>2080</v>
      </c>
      <c r="G2503" s="1">
        <v>44</v>
      </c>
      <c r="H2503" s="1" t="s">
        <v>19</v>
      </c>
      <c r="I2503" s="1" t="s">
        <v>431</v>
      </c>
      <c r="J2503" s="1">
        <v>0.05</v>
      </c>
      <c r="K2503" s="1">
        <v>2.2000000000000002</v>
      </c>
      <c r="L2503" s="49">
        <v>7</v>
      </c>
      <c r="M2503" s="50"/>
      <c r="N2503" s="1" t="e">
        <f>VLOOKUP(B2503,MICRO!E:L,8,0)</f>
        <v>#N/A</v>
      </c>
    </row>
    <row r="2504" spans="1:14" ht="20.25" x14ac:dyDescent="0.25">
      <c r="A2504" s="1">
        <v>2</v>
      </c>
      <c r="B2504" s="166"/>
      <c r="C2504" s="1" t="s">
        <v>1535</v>
      </c>
      <c r="D2504" s="1"/>
      <c r="E2504" s="1"/>
      <c r="F2504" s="1" t="s">
        <v>2081</v>
      </c>
      <c r="G2504" s="1">
        <v>16</v>
      </c>
      <c r="H2504" s="1" t="s">
        <v>19</v>
      </c>
      <c r="I2504" s="1" t="s">
        <v>433</v>
      </c>
      <c r="J2504" s="1">
        <v>0.05</v>
      </c>
      <c r="K2504" s="1">
        <v>0.8</v>
      </c>
      <c r="L2504" s="49">
        <v>7</v>
      </c>
      <c r="M2504" s="50"/>
      <c r="N2504" s="1" t="e">
        <f>VLOOKUP(B2504,MICRO!E:L,8,0)</f>
        <v>#N/A</v>
      </c>
    </row>
    <row r="2505" spans="1:14" ht="20.25" x14ac:dyDescent="0.25">
      <c r="A2505" s="1">
        <v>3</v>
      </c>
      <c r="B2505" s="166"/>
      <c r="C2505" s="1" t="s">
        <v>1446</v>
      </c>
      <c r="D2505" s="1"/>
      <c r="E2505" s="1"/>
      <c r="F2505" s="1" t="s">
        <v>2082</v>
      </c>
      <c r="G2505" s="1">
        <v>32</v>
      </c>
      <c r="H2505" s="1" t="s">
        <v>19</v>
      </c>
      <c r="I2505" s="1" t="s">
        <v>434</v>
      </c>
      <c r="J2505" s="1">
        <v>0.05</v>
      </c>
      <c r="K2505" s="1">
        <v>1.6</v>
      </c>
      <c r="L2505" s="49">
        <v>7</v>
      </c>
      <c r="M2505" s="50"/>
      <c r="N2505" s="1" t="e">
        <f>VLOOKUP(B2505,MICRO!E:L,8,0)</f>
        <v>#N/A</v>
      </c>
    </row>
    <row r="2506" spans="1:14" ht="20.25" x14ac:dyDescent="0.25">
      <c r="A2506" s="1">
        <v>4</v>
      </c>
      <c r="B2506" s="166"/>
      <c r="C2506" s="1" t="s">
        <v>1448</v>
      </c>
      <c r="D2506" s="1"/>
      <c r="E2506" s="1"/>
      <c r="F2506" s="1" t="s">
        <v>2083</v>
      </c>
      <c r="G2506" s="1">
        <v>24</v>
      </c>
      <c r="H2506" s="1" t="s">
        <v>19</v>
      </c>
      <c r="I2506" s="1" t="s">
        <v>434</v>
      </c>
      <c r="J2506" s="1">
        <v>0.05</v>
      </c>
      <c r="K2506" s="1">
        <v>1.2000000000000002</v>
      </c>
      <c r="L2506" s="49">
        <v>7</v>
      </c>
      <c r="M2506" s="50"/>
      <c r="N2506" s="1" t="e">
        <f>VLOOKUP(B2506,MICRO!E:L,8,0)</f>
        <v>#N/A</v>
      </c>
    </row>
    <row r="2507" spans="1:14" ht="20.25" x14ac:dyDescent="0.25">
      <c r="A2507" s="1">
        <v>5</v>
      </c>
      <c r="B2507" s="166"/>
      <c r="C2507" s="1" t="s">
        <v>1450</v>
      </c>
      <c r="D2507" s="1"/>
      <c r="E2507" s="1"/>
      <c r="F2507" s="1" t="s">
        <v>2084</v>
      </c>
      <c r="G2507" s="1">
        <v>24</v>
      </c>
      <c r="H2507" s="1" t="s">
        <v>19</v>
      </c>
      <c r="I2507" s="1" t="s">
        <v>434</v>
      </c>
      <c r="J2507" s="1">
        <v>0.05</v>
      </c>
      <c r="K2507" s="1">
        <v>1.2000000000000002</v>
      </c>
      <c r="L2507" s="49">
        <v>7</v>
      </c>
      <c r="M2507" s="50"/>
      <c r="N2507" s="1" t="e">
        <f>VLOOKUP(B2507,MICRO!E:L,8,0)</f>
        <v>#N/A</v>
      </c>
    </row>
    <row r="2508" spans="1:14" ht="20.25" x14ac:dyDescent="0.25">
      <c r="A2508" s="1">
        <v>6</v>
      </c>
      <c r="B2508" s="166"/>
      <c r="C2508" s="1" t="s">
        <v>1437</v>
      </c>
      <c r="D2508" s="1"/>
      <c r="E2508" s="1"/>
      <c r="F2508" s="1" t="s">
        <v>2084</v>
      </c>
      <c r="G2508" s="1">
        <v>16</v>
      </c>
      <c r="H2508" s="1" t="s">
        <v>19</v>
      </c>
      <c r="I2508" s="1" t="s">
        <v>432</v>
      </c>
      <c r="J2508" s="1">
        <v>0.05</v>
      </c>
      <c r="K2508" s="1">
        <v>0.8</v>
      </c>
      <c r="L2508" s="49">
        <v>7</v>
      </c>
      <c r="M2508" s="50"/>
      <c r="N2508" s="1" t="e">
        <f>VLOOKUP(B2508,MICRO!E:L,8,0)</f>
        <v>#N/A</v>
      </c>
    </row>
    <row r="2509" spans="1:14" ht="20.25" x14ac:dyDescent="0.25">
      <c r="A2509" s="1">
        <v>7</v>
      </c>
      <c r="B2509" s="166"/>
      <c r="C2509" s="1" t="s">
        <v>1454</v>
      </c>
      <c r="D2509" s="1"/>
      <c r="E2509" s="1"/>
      <c r="F2509" s="1" t="s">
        <v>2085</v>
      </c>
      <c r="G2509" s="1">
        <v>28</v>
      </c>
      <c r="H2509" s="1" t="s">
        <v>19</v>
      </c>
      <c r="I2509" s="1" t="s">
        <v>435</v>
      </c>
      <c r="J2509" s="1">
        <v>0.05</v>
      </c>
      <c r="K2509" s="1">
        <v>1.4000000000000001</v>
      </c>
      <c r="L2509" s="49">
        <v>7</v>
      </c>
      <c r="M2509" s="50"/>
      <c r="N2509" s="1" t="e">
        <f>VLOOKUP(B2509,MICRO!E:L,8,0)</f>
        <v>#N/A</v>
      </c>
    </row>
    <row r="2510" spans="1:14" ht="20.25" x14ac:dyDescent="0.25">
      <c r="A2510" s="1">
        <v>8</v>
      </c>
      <c r="B2510" s="166"/>
      <c r="C2510" s="1" t="s">
        <v>1421</v>
      </c>
      <c r="D2510" s="1"/>
      <c r="E2510" s="1"/>
      <c r="F2510" s="1" t="s">
        <v>2086</v>
      </c>
      <c r="G2510" s="1">
        <v>2</v>
      </c>
      <c r="H2510" s="1" t="s">
        <v>19</v>
      </c>
      <c r="I2510" s="1" t="s">
        <v>431</v>
      </c>
      <c r="J2510" s="1">
        <v>0.05</v>
      </c>
      <c r="K2510" s="1">
        <v>0.1</v>
      </c>
      <c r="L2510" s="49">
        <v>7</v>
      </c>
      <c r="M2510" s="50"/>
      <c r="N2510" s="1" t="e">
        <f>VLOOKUP(B2510,MICRO!E:L,8,0)</f>
        <v>#N/A</v>
      </c>
    </row>
    <row r="2511" spans="1:14" ht="20.25" x14ac:dyDescent="0.25">
      <c r="A2511" s="1">
        <v>9</v>
      </c>
      <c r="B2511" s="166"/>
      <c r="C2511" s="1" t="s">
        <v>1409</v>
      </c>
      <c r="D2511" s="1"/>
      <c r="E2511" s="1"/>
      <c r="F2511" s="1" t="s">
        <v>2087</v>
      </c>
      <c r="G2511" s="1">
        <v>2</v>
      </c>
      <c r="H2511" s="1" t="s">
        <v>19</v>
      </c>
      <c r="I2511" s="1" t="s">
        <v>1411</v>
      </c>
      <c r="J2511" s="1">
        <v>0.05</v>
      </c>
      <c r="K2511" s="1">
        <v>0.1</v>
      </c>
      <c r="L2511" s="49">
        <v>7</v>
      </c>
      <c r="M2511" s="50"/>
      <c r="N2511" s="1" t="e">
        <f>VLOOKUP(B2511,MICRO!E:L,8,0)</f>
        <v>#N/A</v>
      </c>
    </row>
    <row r="2512" spans="1:14" ht="20.25" x14ac:dyDescent="0.25">
      <c r="A2512" s="1">
        <v>10</v>
      </c>
      <c r="B2512" s="166"/>
      <c r="C2512" s="1" t="s">
        <v>1419</v>
      </c>
      <c r="D2512" s="1"/>
      <c r="E2512" s="1"/>
      <c r="F2512" s="1" t="s">
        <v>2088</v>
      </c>
      <c r="G2512" s="1">
        <v>2</v>
      </c>
      <c r="H2512" s="1" t="s">
        <v>19</v>
      </c>
      <c r="I2512" s="1" t="s">
        <v>435</v>
      </c>
      <c r="J2512" s="1">
        <v>0.05</v>
      </c>
      <c r="K2512" s="1">
        <v>0.1</v>
      </c>
      <c r="L2512" s="49">
        <v>7</v>
      </c>
      <c r="M2512" s="50"/>
      <c r="N2512" s="1" t="e">
        <f>VLOOKUP(B2512,MICRO!E:L,8,0)</f>
        <v>#N/A</v>
      </c>
    </row>
    <row r="2513" spans="1:14" ht="20.25" x14ac:dyDescent="0.25">
      <c r="A2513" s="1">
        <v>11</v>
      </c>
      <c r="B2513" s="166"/>
      <c r="C2513" s="1" t="s">
        <v>1423</v>
      </c>
      <c r="D2513" s="1"/>
      <c r="E2513" s="1"/>
      <c r="F2513" s="1" t="s">
        <v>2089</v>
      </c>
      <c r="G2513" s="1">
        <v>2</v>
      </c>
      <c r="H2513" s="1" t="s">
        <v>19</v>
      </c>
      <c r="I2513" s="1" t="s">
        <v>434</v>
      </c>
      <c r="J2513" s="1">
        <v>0.05</v>
      </c>
      <c r="K2513" s="1">
        <v>0.1</v>
      </c>
      <c r="L2513" s="49">
        <v>7</v>
      </c>
      <c r="M2513" s="50"/>
      <c r="N2513" s="1" t="e">
        <f>VLOOKUP(B2513,MICRO!E:L,8,0)</f>
        <v>#N/A</v>
      </c>
    </row>
    <row r="2514" spans="1:14" ht="20.25" x14ac:dyDescent="0.25">
      <c r="A2514" s="1">
        <v>12</v>
      </c>
      <c r="B2514" s="166">
        <v>2861</v>
      </c>
      <c r="C2514" s="1" t="s">
        <v>1170</v>
      </c>
      <c r="D2514" s="1"/>
      <c r="E2514" s="1" t="s">
        <v>181</v>
      </c>
      <c r="F2514" s="1" t="s">
        <v>1177</v>
      </c>
      <c r="G2514" s="1">
        <v>1</v>
      </c>
      <c r="H2514" s="1" t="s">
        <v>19</v>
      </c>
      <c r="I2514" s="1" t="s">
        <v>431</v>
      </c>
      <c r="J2514" s="1">
        <v>416.1</v>
      </c>
      <c r="K2514" s="1">
        <v>416.1</v>
      </c>
      <c r="L2514" s="49">
        <v>7</v>
      </c>
      <c r="M2514" s="50"/>
      <c r="N2514" s="1" t="e">
        <f>VLOOKUP(B2514,MICRO!E:L,8,0)</f>
        <v>#N/A</v>
      </c>
    </row>
    <row r="2515" spans="1:14" ht="20.25" x14ac:dyDescent="0.25">
      <c r="A2515" s="1">
        <v>14</v>
      </c>
      <c r="B2515" s="166"/>
      <c r="C2515" s="1" t="s">
        <v>2090</v>
      </c>
      <c r="D2515" s="1"/>
      <c r="E2515" s="1"/>
      <c r="F2515" s="1" t="s">
        <v>2091</v>
      </c>
      <c r="G2515" s="1">
        <v>5</v>
      </c>
      <c r="H2515" s="1" t="s">
        <v>19</v>
      </c>
      <c r="I2515" s="1" t="s">
        <v>431</v>
      </c>
      <c r="J2515" s="1">
        <v>0.05</v>
      </c>
      <c r="K2515" s="1">
        <v>0.25</v>
      </c>
      <c r="L2515" s="49">
        <v>7</v>
      </c>
      <c r="M2515" s="50"/>
      <c r="N2515" s="1" t="e">
        <f>VLOOKUP(B2515,MICRO!E:L,8,0)</f>
        <v>#N/A</v>
      </c>
    </row>
    <row r="2516" spans="1:14" ht="20.25" x14ac:dyDescent="0.25">
      <c r="A2516" s="1">
        <v>15</v>
      </c>
      <c r="B2516" s="166"/>
      <c r="C2516" s="1" t="s">
        <v>2090</v>
      </c>
      <c r="D2516" s="1"/>
      <c r="E2516" s="1"/>
      <c r="F2516" s="1" t="s">
        <v>2092</v>
      </c>
      <c r="G2516" s="1">
        <v>3</v>
      </c>
      <c r="H2516" s="1" t="s">
        <v>19</v>
      </c>
      <c r="I2516" s="1" t="s">
        <v>431</v>
      </c>
      <c r="J2516" s="1">
        <v>0.02</v>
      </c>
      <c r="K2516" s="1">
        <v>0.06</v>
      </c>
      <c r="L2516" s="49">
        <v>7</v>
      </c>
      <c r="M2516" s="50"/>
      <c r="N2516" s="1" t="e">
        <f>VLOOKUP(B2516,MICRO!E:L,8,0)</f>
        <v>#N/A</v>
      </c>
    </row>
    <row r="2517" spans="1:14" ht="20.25" x14ac:dyDescent="0.25">
      <c r="A2517" s="1">
        <v>16</v>
      </c>
      <c r="B2517" s="166"/>
      <c r="C2517" s="1" t="s">
        <v>2090</v>
      </c>
      <c r="D2517" s="1"/>
      <c r="E2517" s="1"/>
      <c r="F2517" s="1" t="s">
        <v>2093</v>
      </c>
      <c r="G2517" s="1">
        <v>3</v>
      </c>
      <c r="H2517" s="1" t="s">
        <v>19</v>
      </c>
      <c r="I2517" s="1" t="s">
        <v>431</v>
      </c>
      <c r="J2517" s="1">
        <v>0.05</v>
      </c>
      <c r="K2517" s="1">
        <v>0.15000000000000002</v>
      </c>
      <c r="L2517" s="49">
        <v>7</v>
      </c>
      <c r="M2517" s="50"/>
      <c r="N2517" s="1" t="e">
        <f>VLOOKUP(B2517,MICRO!E:L,8,0)</f>
        <v>#N/A</v>
      </c>
    </row>
    <row r="2518" spans="1:14" ht="20.25" x14ac:dyDescent="0.25">
      <c r="A2518" s="1">
        <v>17</v>
      </c>
      <c r="B2518" s="166"/>
      <c r="C2518" s="1" t="s">
        <v>2090</v>
      </c>
      <c r="D2518" s="1"/>
      <c r="E2518" s="1"/>
      <c r="F2518" s="1" t="s">
        <v>2094</v>
      </c>
      <c r="G2518" s="1">
        <v>3</v>
      </c>
      <c r="H2518" s="1" t="s">
        <v>19</v>
      </c>
      <c r="I2518" s="1" t="s">
        <v>431</v>
      </c>
      <c r="J2518" s="1">
        <v>0.04</v>
      </c>
      <c r="K2518" s="1">
        <v>0.12</v>
      </c>
      <c r="L2518" s="49">
        <v>7</v>
      </c>
      <c r="M2518" s="50"/>
      <c r="N2518" s="1" t="e">
        <f>VLOOKUP(B2518,MICRO!E:L,8,0)</f>
        <v>#N/A</v>
      </c>
    </row>
    <row r="2519" spans="1:14" ht="20.25" x14ac:dyDescent="0.25">
      <c r="A2519" s="1">
        <v>18</v>
      </c>
      <c r="B2519" s="166"/>
      <c r="C2519" s="1" t="s">
        <v>2090</v>
      </c>
      <c r="D2519" s="1"/>
      <c r="E2519" s="1"/>
      <c r="F2519" s="1" t="s">
        <v>2095</v>
      </c>
      <c r="G2519" s="1">
        <v>6</v>
      </c>
      <c r="H2519" s="1" t="s">
        <v>19</v>
      </c>
      <c r="I2519" s="1" t="s">
        <v>431</v>
      </c>
      <c r="J2519" s="1">
        <v>0.03</v>
      </c>
      <c r="K2519" s="1">
        <v>0.18</v>
      </c>
      <c r="L2519" s="49">
        <v>7</v>
      </c>
      <c r="M2519" s="50"/>
      <c r="N2519" s="1" t="e">
        <f>VLOOKUP(B2519,MICRO!E:L,8,0)</f>
        <v>#N/A</v>
      </c>
    </row>
    <row r="2520" spans="1:14" ht="20.25" x14ac:dyDescent="0.25">
      <c r="A2520" s="1">
        <v>19</v>
      </c>
      <c r="B2520" s="166">
        <v>2714</v>
      </c>
      <c r="C2520" s="1" t="s">
        <v>1086</v>
      </c>
      <c r="D2520" s="1"/>
      <c r="E2520" s="1" t="s">
        <v>2</v>
      </c>
      <c r="F2520" s="1" t="s">
        <v>1092</v>
      </c>
      <c r="G2520" s="1">
        <v>129</v>
      </c>
      <c r="H2520" s="1" t="s">
        <v>19</v>
      </c>
      <c r="I2520" s="1" t="s">
        <v>431</v>
      </c>
      <c r="J2520" s="1">
        <v>0.5</v>
      </c>
      <c r="K2520" s="1">
        <v>64.5</v>
      </c>
      <c r="L2520" s="49">
        <v>7</v>
      </c>
      <c r="M2520" s="50"/>
      <c r="N2520" s="1" t="e">
        <f>VLOOKUP(B2520,MICRO!E:L,8,0)</f>
        <v>#N/A</v>
      </c>
    </row>
    <row r="2521" spans="1:14" ht="20.25" x14ac:dyDescent="0.25">
      <c r="A2521" s="1">
        <v>20</v>
      </c>
      <c r="B2521" s="166">
        <v>2715</v>
      </c>
      <c r="C2521" s="1" t="s">
        <v>1086</v>
      </c>
      <c r="D2521" s="1"/>
      <c r="E2521" s="1" t="s">
        <v>2</v>
      </c>
      <c r="F2521" s="1" t="s">
        <v>1092</v>
      </c>
      <c r="G2521" s="1">
        <v>60</v>
      </c>
      <c r="H2521" s="1" t="s">
        <v>19</v>
      </c>
      <c r="I2521" s="1" t="s">
        <v>432</v>
      </c>
      <c r="J2521" s="1">
        <v>0.5</v>
      </c>
      <c r="K2521" s="1">
        <v>30</v>
      </c>
      <c r="L2521" s="49">
        <v>7</v>
      </c>
      <c r="M2521" s="50"/>
      <c r="N2521" s="1" t="e">
        <f>VLOOKUP(B2521,MICRO!E:L,8,0)</f>
        <v>#N/A</v>
      </c>
    </row>
    <row r="2522" spans="1:14" ht="20.25" x14ac:dyDescent="0.25">
      <c r="A2522" s="1">
        <v>21</v>
      </c>
      <c r="B2522" s="166">
        <v>2716</v>
      </c>
      <c r="C2522" s="1" t="s">
        <v>1086</v>
      </c>
      <c r="D2522" s="1"/>
      <c r="E2522" s="1" t="s">
        <v>2</v>
      </c>
      <c r="F2522" s="1" t="s">
        <v>1087</v>
      </c>
      <c r="G2522" s="1">
        <v>82</v>
      </c>
      <c r="H2522" s="1" t="s">
        <v>19</v>
      </c>
      <c r="I2522" s="1" t="s">
        <v>433</v>
      </c>
      <c r="J2522" s="1">
        <v>0.5</v>
      </c>
      <c r="K2522" s="1">
        <v>41</v>
      </c>
      <c r="L2522" s="49">
        <v>7</v>
      </c>
      <c r="M2522" s="50"/>
      <c r="N2522" s="1" t="e">
        <f>VLOOKUP(B2522,MICRO!E:L,8,0)</f>
        <v>#N/A</v>
      </c>
    </row>
    <row r="2523" spans="1:14" ht="20.25" x14ac:dyDescent="0.25">
      <c r="A2523" s="1">
        <v>22</v>
      </c>
      <c r="B2523" s="166">
        <v>2717</v>
      </c>
      <c r="C2523" s="1" t="s">
        <v>1086</v>
      </c>
      <c r="D2523" s="1"/>
      <c r="E2523" s="1" t="s">
        <v>2</v>
      </c>
      <c r="F2523" s="1" t="s">
        <v>1087</v>
      </c>
      <c r="G2523" s="1">
        <v>111</v>
      </c>
      <c r="H2523" s="1" t="s">
        <v>19</v>
      </c>
      <c r="I2523" s="1" t="s">
        <v>434</v>
      </c>
      <c r="J2523" s="1">
        <v>0.5</v>
      </c>
      <c r="K2523" s="1">
        <v>55.5</v>
      </c>
      <c r="L2523" s="49">
        <v>7</v>
      </c>
      <c r="M2523" s="50"/>
      <c r="N2523" s="1" t="e">
        <f>VLOOKUP(B2523,MICRO!E:L,8,0)</f>
        <v>#N/A</v>
      </c>
    </row>
    <row r="2524" spans="1:14" ht="20.25" x14ac:dyDescent="0.25">
      <c r="A2524" s="1">
        <v>23</v>
      </c>
      <c r="B2524" s="166">
        <v>2718</v>
      </c>
      <c r="C2524" s="1" t="s">
        <v>1086</v>
      </c>
      <c r="D2524" s="1"/>
      <c r="E2524" s="1" t="s">
        <v>2</v>
      </c>
      <c r="F2524" s="1" t="s">
        <v>1087</v>
      </c>
      <c r="G2524" s="1">
        <v>219</v>
      </c>
      <c r="H2524" s="1" t="s">
        <v>19</v>
      </c>
      <c r="I2524" s="1" t="s">
        <v>435</v>
      </c>
      <c r="J2524" s="1">
        <v>0.5</v>
      </c>
      <c r="K2524" s="1">
        <v>109.5</v>
      </c>
      <c r="L2524" s="49">
        <v>7</v>
      </c>
      <c r="M2524" s="50"/>
      <c r="N2524" s="1" t="e">
        <f>VLOOKUP(B2524,MICRO!E:L,8,0)</f>
        <v>#N/A</v>
      </c>
    </row>
    <row r="2525" spans="1:14" ht="20.25" x14ac:dyDescent="0.25">
      <c r="A2525" s="1">
        <v>24</v>
      </c>
      <c r="B2525" s="166"/>
      <c r="C2525" s="1" t="s">
        <v>2096</v>
      </c>
      <c r="D2525" s="1"/>
      <c r="E2525" s="1"/>
      <c r="F2525" s="1" t="s">
        <v>2097</v>
      </c>
      <c r="G2525" s="1">
        <v>5</v>
      </c>
      <c r="H2525" s="1" t="s">
        <v>19</v>
      </c>
      <c r="I2525" s="1" t="s">
        <v>2098</v>
      </c>
      <c r="J2525" s="1">
        <v>0.5</v>
      </c>
      <c r="K2525" s="1">
        <v>2.5</v>
      </c>
      <c r="L2525" s="49">
        <v>7</v>
      </c>
      <c r="M2525" s="50"/>
      <c r="N2525" s="1" t="e">
        <f>VLOOKUP(B2525,MICRO!E:L,8,0)</f>
        <v>#N/A</v>
      </c>
    </row>
    <row r="2526" spans="1:14" ht="20.25" x14ac:dyDescent="0.25">
      <c r="A2526" s="1">
        <v>25</v>
      </c>
      <c r="B2526" s="166"/>
      <c r="C2526" s="1" t="s">
        <v>2099</v>
      </c>
      <c r="D2526" s="1"/>
      <c r="E2526" s="1"/>
      <c r="F2526" s="1" t="s">
        <v>2100</v>
      </c>
      <c r="G2526" s="1">
        <v>3</v>
      </c>
      <c r="H2526" s="1" t="s">
        <v>19</v>
      </c>
      <c r="I2526" s="1" t="s">
        <v>432</v>
      </c>
      <c r="J2526" s="1">
        <v>0.05</v>
      </c>
      <c r="K2526" s="1">
        <v>0.15000000000000002</v>
      </c>
      <c r="L2526" s="49">
        <v>7</v>
      </c>
      <c r="M2526" s="50"/>
      <c r="N2526" s="1" t="e">
        <f>VLOOKUP(B2526,MICRO!E:L,8,0)</f>
        <v>#N/A</v>
      </c>
    </row>
    <row r="2527" spans="1:14" ht="20.25" x14ac:dyDescent="0.25">
      <c r="A2527" s="1">
        <v>26</v>
      </c>
      <c r="B2527" s="166"/>
      <c r="C2527" s="1" t="s">
        <v>2099</v>
      </c>
      <c r="D2527" s="1"/>
      <c r="E2527" s="1"/>
      <c r="F2527" s="1" t="s">
        <v>2101</v>
      </c>
      <c r="G2527" s="1">
        <v>3</v>
      </c>
      <c r="H2527" s="1" t="s">
        <v>19</v>
      </c>
      <c r="I2527" s="1" t="s">
        <v>432</v>
      </c>
      <c r="J2527" s="1">
        <v>0.05</v>
      </c>
      <c r="K2527" s="1">
        <v>0.15000000000000002</v>
      </c>
      <c r="L2527" s="49">
        <v>7</v>
      </c>
      <c r="M2527" s="50"/>
      <c r="N2527" s="1" t="e">
        <f>VLOOKUP(B2527,MICRO!E:L,8,0)</f>
        <v>#N/A</v>
      </c>
    </row>
    <row r="2528" spans="1:14" ht="20.25" x14ac:dyDescent="0.25">
      <c r="A2528" s="1">
        <v>27</v>
      </c>
      <c r="B2528" s="166"/>
      <c r="C2528" s="1" t="s">
        <v>2099</v>
      </c>
      <c r="D2528" s="1"/>
      <c r="E2528" s="1"/>
      <c r="F2528" s="1" t="s">
        <v>2102</v>
      </c>
      <c r="G2528" s="1">
        <v>7</v>
      </c>
      <c r="H2528" s="1" t="s">
        <v>19</v>
      </c>
      <c r="I2528" s="1" t="s">
        <v>432</v>
      </c>
      <c r="J2528" s="1">
        <v>0.02</v>
      </c>
      <c r="K2528" s="1">
        <v>0.14000000000000001</v>
      </c>
      <c r="L2528" s="49">
        <v>7</v>
      </c>
      <c r="M2528" s="50"/>
      <c r="N2528" s="1" t="e">
        <f>VLOOKUP(B2528,MICRO!E:L,8,0)</f>
        <v>#N/A</v>
      </c>
    </row>
    <row r="2529" spans="1:14" ht="20.25" x14ac:dyDescent="0.25">
      <c r="A2529" s="1">
        <v>28</v>
      </c>
      <c r="B2529" s="166"/>
      <c r="C2529" s="1" t="s">
        <v>2099</v>
      </c>
      <c r="D2529" s="1"/>
      <c r="E2529" s="1"/>
      <c r="F2529" s="1" t="s">
        <v>2103</v>
      </c>
      <c r="G2529" s="1">
        <v>7</v>
      </c>
      <c r="H2529" s="1" t="s">
        <v>19</v>
      </c>
      <c r="I2529" s="1" t="s">
        <v>432</v>
      </c>
      <c r="J2529" s="1">
        <v>0.02</v>
      </c>
      <c r="K2529" s="1">
        <v>0.14000000000000001</v>
      </c>
      <c r="L2529" s="49">
        <v>7</v>
      </c>
      <c r="M2529" s="50"/>
      <c r="N2529" s="1" t="e">
        <f>VLOOKUP(B2529,MICRO!E:L,8,0)</f>
        <v>#N/A</v>
      </c>
    </row>
    <row r="2530" spans="1:14" ht="20.25" x14ac:dyDescent="0.25">
      <c r="A2530" s="1">
        <v>29</v>
      </c>
      <c r="B2530" s="166"/>
      <c r="C2530" s="1" t="s">
        <v>2104</v>
      </c>
      <c r="D2530" s="1"/>
      <c r="E2530" s="1"/>
      <c r="F2530" s="1" t="s">
        <v>2105</v>
      </c>
      <c r="G2530" s="1">
        <v>2</v>
      </c>
      <c r="H2530" s="1" t="s">
        <v>19</v>
      </c>
      <c r="I2530" s="1" t="s">
        <v>433</v>
      </c>
      <c r="J2530" s="1">
        <v>0.02</v>
      </c>
      <c r="K2530" s="1">
        <v>0.04</v>
      </c>
      <c r="L2530" s="49">
        <v>7</v>
      </c>
      <c r="M2530" s="50"/>
      <c r="N2530" s="1" t="e">
        <f>VLOOKUP(B2530,MICRO!E:L,8,0)</f>
        <v>#N/A</v>
      </c>
    </row>
    <row r="2531" spans="1:14" ht="20.25" x14ac:dyDescent="0.25">
      <c r="A2531" s="1">
        <v>30</v>
      </c>
      <c r="B2531" s="166"/>
      <c r="C2531" s="1" t="s">
        <v>2104</v>
      </c>
      <c r="D2531" s="1"/>
      <c r="E2531" s="1"/>
      <c r="F2531" s="1" t="s">
        <v>2106</v>
      </c>
      <c r="G2531" s="1">
        <v>3</v>
      </c>
      <c r="H2531" s="1" t="s">
        <v>19</v>
      </c>
      <c r="I2531" s="1" t="s">
        <v>433</v>
      </c>
      <c r="J2531" s="1">
        <v>0.05</v>
      </c>
      <c r="K2531" s="1">
        <v>0.15000000000000002</v>
      </c>
      <c r="L2531" s="49">
        <v>7</v>
      </c>
      <c r="M2531" s="50"/>
      <c r="N2531" s="1" t="e">
        <f>VLOOKUP(B2531,MICRO!E:L,8,0)</f>
        <v>#N/A</v>
      </c>
    </row>
    <row r="2532" spans="1:14" ht="20.25" x14ac:dyDescent="0.25">
      <c r="A2532" s="1">
        <v>31</v>
      </c>
      <c r="B2532" s="166"/>
      <c r="C2532" s="1" t="s">
        <v>2104</v>
      </c>
      <c r="D2532" s="1"/>
      <c r="E2532" s="1"/>
      <c r="F2532" s="1" t="s">
        <v>2107</v>
      </c>
      <c r="G2532" s="1">
        <v>3</v>
      </c>
      <c r="H2532" s="1" t="s">
        <v>19</v>
      </c>
      <c r="I2532" s="1" t="s">
        <v>433</v>
      </c>
      <c r="J2532" s="1">
        <v>0.04</v>
      </c>
      <c r="K2532" s="1">
        <v>0.12</v>
      </c>
      <c r="L2532" s="49">
        <v>7</v>
      </c>
      <c r="M2532" s="50"/>
      <c r="N2532" s="1" t="e">
        <f>VLOOKUP(B2532,MICRO!E:L,8,0)</f>
        <v>#N/A</v>
      </c>
    </row>
    <row r="2533" spans="1:14" ht="20.25" x14ac:dyDescent="0.25">
      <c r="A2533" s="1">
        <v>32</v>
      </c>
      <c r="B2533" s="166"/>
      <c r="C2533" s="1" t="s">
        <v>2104</v>
      </c>
      <c r="D2533" s="1"/>
      <c r="E2533" s="1"/>
      <c r="F2533" s="1" t="s">
        <v>2108</v>
      </c>
      <c r="G2533" s="1">
        <v>7</v>
      </c>
      <c r="H2533" s="1" t="s">
        <v>19</v>
      </c>
      <c r="I2533" s="1" t="s">
        <v>433</v>
      </c>
      <c r="J2533" s="1">
        <v>0.03</v>
      </c>
      <c r="K2533" s="1">
        <v>0.21</v>
      </c>
      <c r="L2533" s="49">
        <v>7</v>
      </c>
      <c r="M2533" s="50"/>
      <c r="N2533" s="1" t="e">
        <f>VLOOKUP(B2533,MICRO!E:L,8,0)</f>
        <v>#N/A</v>
      </c>
    </row>
    <row r="2534" spans="1:14" ht="20.25" x14ac:dyDescent="0.25">
      <c r="A2534" s="1">
        <v>33</v>
      </c>
      <c r="B2534" s="166"/>
      <c r="C2534" s="1" t="s">
        <v>2104</v>
      </c>
      <c r="D2534" s="1"/>
      <c r="E2534" s="1"/>
      <c r="F2534" s="1" t="s">
        <v>2109</v>
      </c>
      <c r="G2534" s="1">
        <v>7</v>
      </c>
      <c r="H2534" s="1" t="s">
        <v>19</v>
      </c>
      <c r="I2534" s="1" t="s">
        <v>433</v>
      </c>
      <c r="J2534" s="1">
        <v>0.03</v>
      </c>
      <c r="K2534" s="1">
        <v>0.21</v>
      </c>
      <c r="L2534" s="49">
        <v>7</v>
      </c>
      <c r="M2534" s="50"/>
      <c r="N2534" s="1" t="e">
        <f>VLOOKUP(B2534,MICRO!E:L,8,0)</f>
        <v>#N/A</v>
      </c>
    </row>
    <row r="2535" spans="1:14" ht="20.25" x14ac:dyDescent="0.25">
      <c r="A2535" s="1">
        <v>34</v>
      </c>
      <c r="B2535" s="166"/>
      <c r="C2535" s="1" t="s">
        <v>2110</v>
      </c>
      <c r="D2535" s="1"/>
      <c r="E2535" s="1"/>
      <c r="F2535" s="1" t="s">
        <v>2111</v>
      </c>
      <c r="G2535" s="1">
        <v>3</v>
      </c>
      <c r="H2535" s="1" t="s">
        <v>19</v>
      </c>
      <c r="I2535" s="1" t="s">
        <v>434</v>
      </c>
      <c r="J2535" s="1">
        <v>0.04</v>
      </c>
      <c r="K2535" s="1">
        <v>0.12</v>
      </c>
      <c r="L2535" s="49">
        <v>7</v>
      </c>
      <c r="M2535" s="50"/>
      <c r="N2535" s="1" t="e">
        <f>VLOOKUP(B2535,MICRO!E:L,8,0)</f>
        <v>#N/A</v>
      </c>
    </row>
    <row r="2536" spans="1:14" ht="20.25" x14ac:dyDescent="0.25">
      <c r="A2536" s="1">
        <v>35</v>
      </c>
      <c r="B2536" s="166"/>
      <c r="C2536" s="1" t="s">
        <v>2110</v>
      </c>
      <c r="D2536" s="1"/>
      <c r="E2536" s="1"/>
      <c r="F2536" s="1" t="s">
        <v>2112</v>
      </c>
      <c r="G2536" s="1">
        <v>7</v>
      </c>
      <c r="H2536" s="1" t="s">
        <v>19</v>
      </c>
      <c r="I2536" s="1" t="s">
        <v>434</v>
      </c>
      <c r="J2536" s="1">
        <v>0.02</v>
      </c>
      <c r="K2536" s="1">
        <v>0.14000000000000001</v>
      </c>
      <c r="L2536" s="49">
        <v>7</v>
      </c>
      <c r="M2536" s="50"/>
      <c r="N2536" s="1" t="e">
        <f>VLOOKUP(B2536,MICRO!E:L,8,0)</f>
        <v>#N/A</v>
      </c>
    </row>
    <row r="2537" spans="1:14" ht="20.25" x14ac:dyDescent="0.25">
      <c r="A2537" s="1">
        <v>36</v>
      </c>
      <c r="B2537" s="166"/>
      <c r="C2537" s="1" t="s">
        <v>2110</v>
      </c>
      <c r="D2537" s="1"/>
      <c r="E2537" s="1"/>
      <c r="F2537" s="1" t="s">
        <v>2113</v>
      </c>
      <c r="G2537" s="1">
        <v>3</v>
      </c>
      <c r="H2537" s="1" t="s">
        <v>19</v>
      </c>
      <c r="I2537" s="1" t="s">
        <v>434</v>
      </c>
      <c r="J2537" s="1">
        <v>0.04</v>
      </c>
      <c r="K2537" s="1">
        <v>0.12</v>
      </c>
      <c r="L2537" s="49">
        <v>7</v>
      </c>
      <c r="M2537" s="50"/>
      <c r="N2537" s="1" t="e">
        <f>VLOOKUP(B2537,MICRO!E:L,8,0)</f>
        <v>#N/A</v>
      </c>
    </row>
    <row r="2538" spans="1:14" ht="20.25" x14ac:dyDescent="0.25">
      <c r="A2538" s="1">
        <v>37</v>
      </c>
      <c r="B2538" s="166"/>
      <c r="C2538" s="1" t="s">
        <v>2110</v>
      </c>
      <c r="D2538" s="1"/>
      <c r="E2538" s="1"/>
      <c r="F2538" s="1" t="s">
        <v>2114</v>
      </c>
      <c r="G2538" s="1">
        <v>7</v>
      </c>
      <c r="H2538" s="1" t="s">
        <v>19</v>
      </c>
      <c r="I2538" s="1" t="s">
        <v>434</v>
      </c>
      <c r="J2538" s="1">
        <v>0.02</v>
      </c>
      <c r="K2538" s="1">
        <v>0.14000000000000001</v>
      </c>
      <c r="L2538" s="49">
        <v>7</v>
      </c>
      <c r="M2538" s="50"/>
      <c r="N2538" s="1" t="e">
        <f>VLOOKUP(B2538,MICRO!E:L,8,0)</f>
        <v>#N/A</v>
      </c>
    </row>
    <row r="2539" spans="1:14" ht="20.25" x14ac:dyDescent="0.25">
      <c r="A2539" s="1">
        <v>38</v>
      </c>
      <c r="B2539" s="166"/>
      <c r="C2539" s="1" t="s">
        <v>2115</v>
      </c>
      <c r="D2539" s="1"/>
      <c r="E2539" s="1"/>
      <c r="F2539" s="1" t="s">
        <v>2116</v>
      </c>
      <c r="G2539" s="1">
        <v>3</v>
      </c>
      <c r="H2539" s="1" t="s">
        <v>19</v>
      </c>
      <c r="I2539" s="1" t="s">
        <v>435</v>
      </c>
      <c r="J2539" s="1">
        <v>0.05</v>
      </c>
      <c r="K2539" s="1">
        <v>0.15000000000000002</v>
      </c>
      <c r="L2539" s="49">
        <v>7</v>
      </c>
      <c r="M2539" s="50"/>
      <c r="N2539" s="1" t="e">
        <f>VLOOKUP(B2539,MICRO!E:L,8,0)</f>
        <v>#N/A</v>
      </c>
    </row>
    <row r="2540" spans="1:14" ht="20.25" x14ac:dyDescent="0.25">
      <c r="A2540" s="1">
        <v>39</v>
      </c>
      <c r="B2540" s="166"/>
      <c r="C2540" s="1" t="s">
        <v>2115</v>
      </c>
      <c r="D2540" s="1"/>
      <c r="E2540" s="1"/>
      <c r="F2540" s="1" t="s">
        <v>2117</v>
      </c>
      <c r="G2540" s="1">
        <v>3</v>
      </c>
      <c r="H2540" s="1" t="s">
        <v>19</v>
      </c>
      <c r="I2540" s="1" t="s">
        <v>435</v>
      </c>
      <c r="J2540" s="1">
        <v>0.04</v>
      </c>
      <c r="K2540" s="1">
        <v>0.12</v>
      </c>
      <c r="L2540" s="49">
        <v>7</v>
      </c>
      <c r="M2540" s="50"/>
      <c r="N2540" s="1" t="e">
        <f>VLOOKUP(B2540,MICRO!E:L,8,0)</f>
        <v>#N/A</v>
      </c>
    </row>
    <row r="2541" spans="1:14" ht="20.25" x14ac:dyDescent="0.25">
      <c r="A2541" s="1">
        <v>40</v>
      </c>
      <c r="B2541" s="166"/>
      <c r="C2541" s="1" t="s">
        <v>2115</v>
      </c>
      <c r="D2541" s="1"/>
      <c r="E2541" s="1"/>
      <c r="F2541" s="1" t="s">
        <v>2118</v>
      </c>
      <c r="G2541" s="1">
        <v>7</v>
      </c>
      <c r="H2541" s="1" t="s">
        <v>19</v>
      </c>
      <c r="I2541" s="1" t="s">
        <v>435</v>
      </c>
      <c r="J2541" s="1">
        <v>0.03</v>
      </c>
      <c r="K2541" s="1">
        <v>0.21</v>
      </c>
      <c r="L2541" s="49">
        <v>7</v>
      </c>
      <c r="M2541" s="50"/>
      <c r="N2541" s="1" t="e">
        <f>VLOOKUP(B2541,MICRO!E:L,8,0)</f>
        <v>#N/A</v>
      </c>
    </row>
    <row r="2542" spans="1:14" ht="20.25" x14ac:dyDescent="0.25">
      <c r="A2542" s="1">
        <v>41</v>
      </c>
      <c r="B2542" s="166"/>
      <c r="C2542" s="1" t="s">
        <v>2115</v>
      </c>
      <c r="D2542" s="1"/>
      <c r="E2542" s="1"/>
      <c r="F2542" s="1" t="s">
        <v>2119</v>
      </c>
      <c r="G2542" s="1">
        <v>7</v>
      </c>
      <c r="H2542" s="1" t="s">
        <v>19</v>
      </c>
      <c r="I2542" s="1" t="s">
        <v>435</v>
      </c>
      <c r="J2542" s="1">
        <v>0.03</v>
      </c>
      <c r="K2542" s="1">
        <v>0.21</v>
      </c>
      <c r="L2542" s="49">
        <v>7</v>
      </c>
      <c r="M2542" s="50"/>
      <c r="N2542" s="1" t="e">
        <f>VLOOKUP(B2542,MICRO!E:L,8,0)</f>
        <v>#N/A</v>
      </c>
    </row>
    <row r="2543" spans="1:14" ht="20.25" x14ac:dyDescent="0.25">
      <c r="A2543" s="1">
        <v>42</v>
      </c>
      <c r="B2543" s="166"/>
      <c r="C2543" s="1" t="s">
        <v>2120</v>
      </c>
      <c r="D2543" s="1"/>
      <c r="E2543" s="1"/>
      <c r="F2543" s="1" t="s">
        <v>2121</v>
      </c>
      <c r="G2543" s="1">
        <v>408</v>
      </c>
      <c r="H2543" s="1" t="s">
        <v>19</v>
      </c>
      <c r="I2543" s="1" t="s">
        <v>431</v>
      </c>
      <c r="J2543" s="1">
        <v>3.4000000000000002E-2</v>
      </c>
      <c r="K2543" s="1">
        <v>13.872000000000002</v>
      </c>
      <c r="L2543" s="49">
        <v>7</v>
      </c>
      <c r="M2543" s="50"/>
      <c r="N2543" s="1" t="e">
        <f>VLOOKUP(B2543,MICRO!E:L,8,0)</f>
        <v>#N/A</v>
      </c>
    </row>
    <row r="2544" spans="1:14" ht="20.25" x14ac:dyDescent="0.25">
      <c r="A2544" s="1">
        <v>43</v>
      </c>
      <c r="B2544" s="166"/>
      <c r="C2544" s="1" t="s">
        <v>1566</v>
      </c>
      <c r="D2544" s="1"/>
      <c r="E2544" s="1"/>
      <c r="F2544" s="1" t="s">
        <v>2122</v>
      </c>
      <c r="G2544" s="1">
        <v>174</v>
      </c>
      <c r="H2544" s="1" t="s">
        <v>19</v>
      </c>
      <c r="I2544" s="1" t="s">
        <v>432</v>
      </c>
      <c r="J2544" s="1">
        <v>3.4000000000000002E-2</v>
      </c>
      <c r="K2544" s="1">
        <v>5.9160000000000004</v>
      </c>
      <c r="L2544" s="49">
        <v>7</v>
      </c>
      <c r="M2544" s="50"/>
      <c r="N2544" s="1" t="e">
        <f>VLOOKUP(B2544,MICRO!E:L,8,0)</f>
        <v>#N/A</v>
      </c>
    </row>
    <row r="2545" spans="1:14" ht="20.25" x14ac:dyDescent="0.25">
      <c r="A2545" s="1">
        <v>44</v>
      </c>
      <c r="B2545" s="166"/>
      <c r="C2545" s="1" t="s">
        <v>1568</v>
      </c>
      <c r="D2545" s="1"/>
      <c r="E2545" s="1"/>
      <c r="F2545" s="1" t="s">
        <v>1626</v>
      </c>
      <c r="G2545" s="1">
        <v>258</v>
      </c>
      <c r="H2545" s="1" t="s">
        <v>19</v>
      </c>
      <c r="I2545" s="1" t="s">
        <v>433</v>
      </c>
      <c r="J2545" s="1">
        <v>3.4000000000000002E-2</v>
      </c>
      <c r="K2545" s="1">
        <v>8.7720000000000002</v>
      </c>
      <c r="L2545" s="49">
        <v>7</v>
      </c>
      <c r="M2545" s="50"/>
      <c r="N2545" s="1" t="e">
        <f>VLOOKUP(B2545,MICRO!E:L,8,0)</f>
        <v>#N/A</v>
      </c>
    </row>
    <row r="2546" spans="1:14" ht="20.25" x14ac:dyDescent="0.25">
      <c r="A2546" s="1">
        <v>45</v>
      </c>
      <c r="B2546" s="166"/>
      <c r="C2546" s="1" t="s">
        <v>1572</v>
      </c>
      <c r="D2546" s="1"/>
      <c r="E2546" s="1"/>
      <c r="F2546" s="1" t="s">
        <v>1627</v>
      </c>
      <c r="G2546" s="1">
        <v>362</v>
      </c>
      <c r="H2546" s="1" t="s">
        <v>19</v>
      </c>
      <c r="I2546" s="1" t="s">
        <v>434</v>
      </c>
      <c r="J2546" s="1">
        <v>3.4000000000000002E-2</v>
      </c>
      <c r="K2546" s="1">
        <v>12.308000000000002</v>
      </c>
      <c r="L2546" s="49">
        <v>7</v>
      </c>
      <c r="M2546" s="50"/>
      <c r="N2546" s="1" t="e">
        <f>VLOOKUP(B2546,MICRO!E:L,8,0)</f>
        <v>#N/A</v>
      </c>
    </row>
    <row r="2547" spans="1:14" ht="20.25" x14ac:dyDescent="0.25">
      <c r="A2547" s="1">
        <v>46</v>
      </c>
      <c r="B2547" s="166"/>
      <c r="C2547" s="1" t="s">
        <v>1570</v>
      </c>
      <c r="D2547" s="1"/>
      <c r="E2547" s="1"/>
      <c r="F2547" s="1" t="s">
        <v>2123</v>
      </c>
      <c r="G2547" s="1">
        <v>597</v>
      </c>
      <c r="H2547" s="1" t="s">
        <v>19</v>
      </c>
      <c r="I2547" s="1" t="s">
        <v>435</v>
      </c>
      <c r="J2547" s="1">
        <v>3.4000000000000002E-2</v>
      </c>
      <c r="K2547" s="1">
        <v>20.298000000000002</v>
      </c>
      <c r="L2547" s="49">
        <v>7</v>
      </c>
      <c r="M2547" s="50"/>
      <c r="N2547" s="1" t="e">
        <f>VLOOKUP(B2547,MICRO!E:L,8,0)</f>
        <v>#N/A</v>
      </c>
    </row>
    <row r="2548" spans="1:14" ht="20.25" x14ac:dyDescent="0.25">
      <c r="A2548" s="1">
        <v>47</v>
      </c>
      <c r="B2548" s="166"/>
      <c r="C2548" s="1" t="s">
        <v>1566</v>
      </c>
      <c r="D2548" s="1"/>
      <c r="E2548" s="1"/>
      <c r="F2548" s="1" t="s">
        <v>1625</v>
      </c>
      <c r="G2548" s="1">
        <v>7</v>
      </c>
      <c r="H2548" s="1" t="s">
        <v>19</v>
      </c>
      <c r="I2548" s="1" t="s">
        <v>432</v>
      </c>
      <c r="J2548" s="1">
        <v>0.05</v>
      </c>
      <c r="K2548" s="1">
        <v>0.35000000000000003</v>
      </c>
      <c r="L2548" s="49">
        <v>7</v>
      </c>
      <c r="M2548" s="50"/>
      <c r="N2548" s="1" t="e">
        <f>VLOOKUP(B2548,MICRO!E:L,8,0)</f>
        <v>#N/A</v>
      </c>
    </row>
    <row r="2549" spans="1:14" ht="20.25" x14ac:dyDescent="0.25">
      <c r="A2549" s="1">
        <v>48</v>
      </c>
      <c r="B2549" s="166"/>
      <c r="C2549" s="1" t="s">
        <v>1566</v>
      </c>
      <c r="D2549" s="1"/>
      <c r="E2549" s="1"/>
      <c r="F2549" s="1" t="s">
        <v>1625</v>
      </c>
      <c r="G2549" s="1">
        <v>48</v>
      </c>
      <c r="H2549" s="1" t="s">
        <v>19</v>
      </c>
      <c r="I2549" s="1" t="s">
        <v>432</v>
      </c>
      <c r="J2549" s="1">
        <v>0.05</v>
      </c>
      <c r="K2549" s="1">
        <v>2.4000000000000004</v>
      </c>
      <c r="L2549" s="49">
        <v>7</v>
      </c>
      <c r="M2549" s="50"/>
      <c r="N2549" s="1" t="e">
        <f>VLOOKUP(B2549,MICRO!E:L,8,0)</f>
        <v>#N/A</v>
      </c>
    </row>
    <row r="2550" spans="1:14" ht="20.25" x14ac:dyDescent="0.25">
      <c r="A2550" s="1">
        <v>49</v>
      </c>
      <c r="B2550" s="166"/>
      <c r="C2550" s="1" t="s">
        <v>1568</v>
      </c>
      <c r="D2550" s="1"/>
      <c r="E2550" s="1"/>
      <c r="F2550" s="1" t="s">
        <v>1626</v>
      </c>
      <c r="G2550" s="1">
        <v>10</v>
      </c>
      <c r="H2550" s="1" t="s">
        <v>19</v>
      </c>
      <c r="I2550" s="1" t="s">
        <v>433</v>
      </c>
      <c r="J2550" s="1">
        <v>0.05</v>
      </c>
      <c r="K2550" s="1">
        <v>0.5</v>
      </c>
      <c r="L2550" s="49">
        <v>7</v>
      </c>
      <c r="M2550" s="50"/>
      <c r="N2550" s="1" t="e">
        <f>VLOOKUP(B2550,MICRO!E:L,8,0)</f>
        <v>#N/A</v>
      </c>
    </row>
    <row r="2551" spans="1:14" ht="20.25" x14ac:dyDescent="0.25">
      <c r="A2551" s="1">
        <v>50</v>
      </c>
      <c r="B2551" s="166"/>
      <c r="C2551" s="1" t="s">
        <v>1572</v>
      </c>
      <c r="D2551" s="1"/>
      <c r="E2551" s="1"/>
      <c r="F2551" s="1" t="s">
        <v>1627</v>
      </c>
      <c r="G2551" s="1">
        <v>24</v>
      </c>
      <c r="H2551" s="1" t="s">
        <v>19</v>
      </c>
      <c r="I2551" s="1" t="s">
        <v>434</v>
      </c>
      <c r="J2551" s="1">
        <v>0.05</v>
      </c>
      <c r="K2551" s="1">
        <v>1.2000000000000002</v>
      </c>
      <c r="L2551" s="49">
        <v>7</v>
      </c>
      <c r="M2551" s="50"/>
      <c r="N2551" s="1" t="e">
        <f>VLOOKUP(B2551,MICRO!E:L,8,0)</f>
        <v>#N/A</v>
      </c>
    </row>
    <row r="2552" spans="1:14" ht="20.25" x14ac:dyDescent="0.25">
      <c r="A2552" s="1">
        <v>51</v>
      </c>
      <c r="B2552" s="166"/>
      <c r="C2552" s="1" t="s">
        <v>1570</v>
      </c>
      <c r="D2552" s="1"/>
      <c r="E2552" s="1"/>
      <c r="F2552" s="1" t="s">
        <v>1628</v>
      </c>
      <c r="G2552" s="1">
        <v>146</v>
      </c>
      <c r="H2552" s="1" t="s">
        <v>19</v>
      </c>
      <c r="I2552" s="1" t="s">
        <v>435</v>
      </c>
      <c r="J2552" s="1">
        <v>0.05</v>
      </c>
      <c r="K2552" s="1">
        <v>7.3000000000000007</v>
      </c>
      <c r="L2552" s="49">
        <v>7</v>
      </c>
      <c r="M2552" s="50"/>
      <c r="N2552" s="1" t="e">
        <f>VLOOKUP(B2552,MICRO!E:L,8,0)</f>
        <v>#N/A</v>
      </c>
    </row>
    <row r="2553" spans="1:14" ht="20.25" x14ac:dyDescent="0.25">
      <c r="A2553" s="1">
        <v>52</v>
      </c>
      <c r="B2553" s="166"/>
      <c r="C2553" s="1" t="s">
        <v>1603</v>
      </c>
      <c r="D2553" s="1"/>
      <c r="E2553" s="1"/>
      <c r="F2553" s="1" t="s">
        <v>2124</v>
      </c>
      <c r="G2553" s="1">
        <v>2</v>
      </c>
      <c r="H2553" s="1" t="s">
        <v>19</v>
      </c>
      <c r="I2553" s="1" t="s">
        <v>1605</v>
      </c>
      <c r="J2553" s="1">
        <v>1.5</v>
      </c>
      <c r="K2553" s="1">
        <v>3</v>
      </c>
      <c r="L2553" s="49">
        <v>7</v>
      </c>
      <c r="M2553" s="50"/>
      <c r="N2553" s="1" t="e">
        <f>VLOOKUP(B2553,MICRO!E:L,8,0)</f>
        <v>#N/A</v>
      </c>
    </row>
    <row r="2554" spans="1:14" ht="20.25" x14ac:dyDescent="0.25">
      <c r="A2554" s="1">
        <v>53</v>
      </c>
      <c r="B2554" s="166">
        <v>2555</v>
      </c>
      <c r="C2554" s="1" t="s">
        <v>1005</v>
      </c>
      <c r="D2554" s="1"/>
      <c r="E2554" s="1" t="s">
        <v>469</v>
      </c>
      <c r="F2554" s="1" t="s">
        <v>1009</v>
      </c>
      <c r="G2554" s="1">
        <v>1</v>
      </c>
      <c r="H2554" s="1" t="s">
        <v>19</v>
      </c>
      <c r="I2554" s="1" t="s">
        <v>435</v>
      </c>
      <c r="J2554" s="1">
        <v>16.399999999999999</v>
      </c>
      <c r="K2554" s="1">
        <v>16.399999999999999</v>
      </c>
      <c r="L2554" s="49">
        <v>7</v>
      </c>
      <c r="M2554" s="50"/>
      <c r="N2554" s="1" t="e">
        <f>VLOOKUP(B2554,MICRO!E:L,8,0)</f>
        <v>#N/A</v>
      </c>
    </row>
    <row r="2555" spans="1:14" ht="20.25" x14ac:dyDescent="0.25">
      <c r="A2555" s="1">
        <v>54</v>
      </c>
      <c r="B2555" s="166">
        <v>2405</v>
      </c>
      <c r="C2555" s="1" t="s">
        <v>905</v>
      </c>
      <c r="D2555" s="1"/>
      <c r="E2555" s="1" t="s">
        <v>2</v>
      </c>
      <c r="F2555" s="1" t="s">
        <v>906</v>
      </c>
      <c r="G2555" s="1">
        <v>1</v>
      </c>
      <c r="H2555" s="1" t="s">
        <v>19</v>
      </c>
      <c r="I2555" s="1" t="s">
        <v>434</v>
      </c>
      <c r="J2555" s="1">
        <v>11</v>
      </c>
      <c r="K2555" s="1">
        <v>11</v>
      </c>
      <c r="L2555" s="49">
        <v>7</v>
      </c>
      <c r="M2555" s="50"/>
      <c r="N2555" s="1" t="e">
        <f>VLOOKUP(B2555,MICRO!E:L,8,0)</f>
        <v>#N/A</v>
      </c>
    </row>
    <row r="2556" spans="1:14" ht="20.25" x14ac:dyDescent="0.25">
      <c r="A2556" s="1">
        <v>55</v>
      </c>
      <c r="B2556" s="166">
        <v>2406</v>
      </c>
      <c r="C2556" s="1" t="s">
        <v>907</v>
      </c>
      <c r="D2556" s="1"/>
      <c r="E2556" s="1" t="s">
        <v>51</v>
      </c>
      <c r="F2556" s="1" t="s">
        <v>908</v>
      </c>
      <c r="G2556" s="1">
        <v>4</v>
      </c>
      <c r="H2556" s="1" t="s">
        <v>19</v>
      </c>
      <c r="I2556" s="1" t="s">
        <v>434</v>
      </c>
      <c r="J2556" s="1">
        <v>11.7</v>
      </c>
      <c r="K2556" s="1">
        <v>46.8</v>
      </c>
      <c r="L2556" s="49">
        <v>7</v>
      </c>
      <c r="M2556" s="50"/>
      <c r="N2556" s="1" t="e">
        <f>VLOOKUP(B2556,MICRO!E:L,8,0)</f>
        <v>#N/A</v>
      </c>
    </row>
    <row r="2557" spans="1:14" ht="20.25" x14ac:dyDescent="0.25">
      <c r="A2557" s="1">
        <v>56</v>
      </c>
      <c r="B2557" s="166">
        <v>2407</v>
      </c>
      <c r="C2557" s="1" t="s">
        <v>907</v>
      </c>
      <c r="D2557" s="1"/>
      <c r="E2557" s="1" t="s">
        <v>753</v>
      </c>
      <c r="F2557" s="1" t="s">
        <v>909</v>
      </c>
      <c r="G2557" s="1">
        <v>1</v>
      </c>
      <c r="H2557" s="1" t="s">
        <v>19</v>
      </c>
      <c r="I2557" s="1" t="s">
        <v>434</v>
      </c>
      <c r="J2557" s="1">
        <v>11.7</v>
      </c>
      <c r="K2557" s="1">
        <v>11.7</v>
      </c>
      <c r="L2557" s="49">
        <v>7</v>
      </c>
      <c r="M2557" s="50"/>
      <c r="N2557" s="1" t="e">
        <f>VLOOKUP(B2557,MICRO!E:L,8,0)</f>
        <v>#N/A</v>
      </c>
    </row>
    <row r="2558" spans="1:14" ht="20.25" x14ac:dyDescent="0.25">
      <c r="A2558" s="1">
        <v>57</v>
      </c>
      <c r="B2558" s="166">
        <v>2408</v>
      </c>
      <c r="C2558" s="1" t="s">
        <v>907</v>
      </c>
      <c r="D2558" s="1"/>
      <c r="E2558" s="1" t="s">
        <v>1108</v>
      </c>
      <c r="F2558" s="1" t="s">
        <v>910</v>
      </c>
      <c r="G2558" s="1">
        <v>1</v>
      </c>
      <c r="H2558" s="1" t="s">
        <v>19</v>
      </c>
      <c r="I2558" s="1" t="s">
        <v>434</v>
      </c>
      <c r="J2558" s="1">
        <v>12.9</v>
      </c>
      <c r="K2558" s="1">
        <v>12.9</v>
      </c>
      <c r="L2558" s="49">
        <v>7</v>
      </c>
      <c r="M2558" s="50"/>
      <c r="N2558" s="1" t="e">
        <f>VLOOKUP(B2558,MICRO!E:L,8,0)</f>
        <v>#N/A</v>
      </c>
    </row>
    <row r="2559" spans="1:14" ht="20.25" x14ac:dyDescent="0.25">
      <c r="A2559" s="1">
        <v>58</v>
      </c>
      <c r="B2559" s="166">
        <v>2411</v>
      </c>
      <c r="C2559" s="1" t="s">
        <v>912</v>
      </c>
      <c r="D2559" s="1"/>
      <c r="E2559" s="1" t="s">
        <v>469</v>
      </c>
      <c r="F2559" s="1" t="s">
        <v>914</v>
      </c>
      <c r="G2559" s="1">
        <v>1</v>
      </c>
      <c r="H2559" s="1" t="s">
        <v>19</v>
      </c>
      <c r="I2559" s="1" t="s">
        <v>434</v>
      </c>
      <c r="J2559" s="1">
        <v>9.6999999999999993</v>
      </c>
      <c r="K2559" s="1">
        <v>9.6999999999999993</v>
      </c>
      <c r="L2559" s="49">
        <v>7</v>
      </c>
      <c r="M2559" s="50"/>
      <c r="N2559" s="1" t="e">
        <f>VLOOKUP(B2559,MICRO!E:L,8,0)</f>
        <v>#N/A</v>
      </c>
    </row>
    <row r="2560" spans="1:14" ht="20.25" x14ac:dyDescent="0.25">
      <c r="A2560" s="1">
        <v>59</v>
      </c>
      <c r="B2560" s="166">
        <v>2779</v>
      </c>
      <c r="C2560" s="1" t="s">
        <v>907</v>
      </c>
      <c r="D2560" s="1"/>
      <c r="E2560" s="1" t="s">
        <v>472</v>
      </c>
      <c r="F2560" s="1" t="s">
        <v>1143</v>
      </c>
      <c r="G2560" s="1">
        <v>1</v>
      </c>
      <c r="H2560" s="1" t="s">
        <v>19</v>
      </c>
      <c r="I2560" s="1" t="s">
        <v>434</v>
      </c>
      <c r="J2560" s="1">
        <v>12.9</v>
      </c>
      <c r="K2560" s="1">
        <v>12.9</v>
      </c>
      <c r="L2560" s="49">
        <v>7</v>
      </c>
      <c r="M2560" s="50"/>
      <c r="N2560" s="1" t="e">
        <f>VLOOKUP(B2560,MICRO!E:L,8,0)</f>
        <v>#N/A</v>
      </c>
    </row>
    <row r="2561" spans="1:14" ht="20.25" x14ac:dyDescent="0.25">
      <c r="A2561" s="1">
        <v>60</v>
      </c>
      <c r="B2561" s="166">
        <v>2780</v>
      </c>
      <c r="C2561" s="1" t="s">
        <v>907</v>
      </c>
      <c r="D2561" s="1"/>
      <c r="E2561" s="1" t="s">
        <v>1110</v>
      </c>
      <c r="F2561" s="1" t="s">
        <v>1144</v>
      </c>
      <c r="G2561" s="1">
        <v>1</v>
      </c>
      <c r="H2561" s="1" t="s">
        <v>19</v>
      </c>
      <c r="I2561" s="1" t="s">
        <v>434</v>
      </c>
      <c r="J2561" s="1">
        <v>16.399999999999999</v>
      </c>
      <c r="K2561" s="1">
        <v>16.399999999999999</v>
      </c>
      <c r="L2561" s="49">
        <v>7</v>
      </c>
      <c r="M2561" s="50"/>
      <c r="N2561" s="1" t="e">
        <f>VLOOKUP(B2561,MICRO!E:L,8,0)</f>
        <v>#N/A</v>
      </c>
    </row>
    <row r="2562" spans="1:14" ht="20.25" x14ac:dyDescent="0.25">
      <c r="A2562" s="1">
        <v>61</v>
      </c>
      <c r="B2562" s="166"/>
      <c r="C2562" s="1" t="s">
        <v>1229</v>
      </c>
      <c r="D2562" s="1"/>
      <c r="E2562" s="1"/>
      <c r="F2562" s="1" t="s">
        <v>2125</v>
      </c>
      <c r="G2562" s="1">
        <v>200</v>
      </c>
      <c r="H2562" s="1" t="s">
        <v>19</v>
      </c>
      <c r="I2562" s="1" t="s">
        <v>431</v>
      </c>
      <c r="J2562" s="1">
        <v>3.4000000000000002E-2</v>
      </c>
      <c r="K2562" s="1">
        <v>6.8000000000000007</v>
      </c>
      <c r="L2562" s="49">
        <v>7</v>
      </c>
      <c r="M2562" s="50"/>
      <c r="N2562" s="1" t="e">
        <f>VLOOKUP(B2562,MICRO!E:L,8,0)</f>
        <v>#N/A</v>
      </c>
    </row>
    <row r="2563" spans="1:14" ht="20.25" x14ac:dyDescent="0.25">
      <c r="A2563" s="1">
        <v>62</v>
      </c>
      <c r="B2563" s="166"/>
      <c r="C2563" s="1" t="s">
        <v>2126</v>
      </c>
      <c r="D2563" s="1" t="s">
        <v>2127</v>
      </c>
      <c r="E2563" s="1"/>
      <c r="F2563" s="1" t="s">
        <v>2128</v>
      </c>
      <c r="G2563" s="1">
        <v>8</v>
      </c>
      <c r="H2563" s="1" t="s">
        <v>19</v>
      </c>
      <c r="I2563" s="1" t="s">
        <v>431</v>
      </c>
      <c r="J2563" s="1">
        <v>1.5</v>
      </c>
      <c r="K2563" s="1">
        <v>12</v>
      </c>
      <c r="L2563" s="49">
        <v>7</v>
      </c>
      <c r="M2563" s="50"/>
      <c r="N2563" s="1" t="e">
        <f>VLOOKUP(B2563,MICRO!E:L,8,0)</f>
        <v>#N/A</v>
      </c>
    </row>
    <row r="2564" spans="1:14" ht="20.25" x14ac:dyDescent="0.25">
      <c r="A2564" s="1">
        <v>63</v>
      </c>
      <c r="B2564" s="166"/>
      <c r="C2564" s="1" t="s">
        <v>2126</v>
      </c>
      <c r="D2564" s="1" t="s">
        <v>2127</v>
      </c>
      <c r="E2564" s="1"/>
      <c r="F2564" s="1" t="s">
        <v>2129</v>
      </c>
      <c r="G2564" s="1">
        <v>3</v>
      </c>
      <c r="H2564" s="1" t="s">
        <v>19</v>
      </c>
      <c r="I2564" s="1" t="s">
        <v>431</v>
      </c>
      <c r="J2564" s="1">
        <v>3.2</v>
      </c>
      <c r="K2564" s="1">
        <v>9.6000000000000014</v>
      </c>
      <c r="L2564" s="49">
        <v>7</v>
      </c>
      <c r="M2564" s="50"/>
      <c r="N2564" s="1" t="e">
        <f>VLOOKUP(B2564,MICRO!E:L,8,0)</f>
        <v>#N/A</v>
      </c>
    </row>
    <row r="2565" spans="1:14" ht="20.25" x14ac:dyDescent="0.25">
      <c r="A2565" s="1">
        <v>64</v>
      </c>
      <c r="B2565" s="166"/>
      <c r="C2565" s="1" t="s">
        <v>2130</v>
      </c>
      <c r="D2565" s="1" t="s">
        <v>2131</v>
      </c>
      <c r="E2565" s="1"/>
      <c r="F2565" s="1" t="s">
        <v>2128</v>
      </c>
      <c r="G2565" s="1">
        <v>7</v>
      </c>
      <c r="H2565" s="1" t="s">
        <v>19</v>
      </c>
      <c r="I2565" s="1" t="s">
        <v>432</v>
      </c>
      <c r="J2565" s="1">
        <v>1.5</v>
      </c>
      <c r="K2565" s="1">
        <v>10.5</v>
      </c>
      <c r="L2565" s="49">
        <v>7</v>
      </c>
      <c r="M2565" s="50"/>
      <c r="N2565" s="1" t="e">
        <f>VLOOKUP(B2565,MICRO!E:L,8,0)</f>
        <v>#N/A</v>
      </c>
    </row>
    <row r="2566" spans="1:14" ht="20.25" x14ac:dyDescent="0.25">
      <c r="A2566" s="1">
        <v>65</v>
      </c>
      <c r="B2566" s="166"/>
      <c r="C2566" s="1" t="s">
        <v>2130</v>
      </c>
      <c r="D2566" s="1" t="s">
        <v>2131</v>
      </c>
      <c r="E2566" s="1"/>
      <c r="F2566" s="1" t="s">
        <v>2129</v>
      </c>
      <c r="G2566" s="1">
        <v>3</v>
      </c>
      <c r="H2566" s="1" t="s">
        <v>19</v>
      </c>
      <c r="I2566" s="1" t="s">
        <v>432</v>
      </c>
      <c r="J2566" s="1">
        <v>3.2</v>
      </c>
      <c r="K2566" s="1">
        <v>9.6000000000000014</v>
      </c>
      <c r="L2566" s="49">
        <v>7</v>
      </c>
      <c r="M2566" s="50"/>
      <c r="N2566" s="1" t="e">
        <f>VLOOKUP(B2566,MICRO!E:L,8,0)</f>
        <v>#N/A</v>
      </c>
    </row>
    <row r="2567" spans="1:14" ht="20.25" x14ac:dyDescent="0.25">
      <c r="A2567" s="1">
        <v>66</v>
      </c>
      <c r="B2567" s="166"/>
      <c r="C2567" s="1" t="s">
        <v>2104</v>
      </c>
      <c r="D2567" s="1" t="s">
        <v>2132</v>
      </c>
      <c r="E2567" s="1"/>
      <c r="F2567" s="1" t="s">
        <v>2128</v>
      </c>
      <c r="G2567" s="1">
        <v>8</v>
      </c>
      <c r="H2567" s="1" t="s">
        <v>19</v>
      </c>
      <c r="I2567" s="1" t="s">
        <v>433</v>
      </c>
      <c r="J2567" s="1">
        <v>1.5</v>
      </c>
      <c r="K2567" s="1">
        <v>12</v>
      </c>
      <c r="L2567" s="49">
        <v>7</v>
      </c>
      <c r="M2567" s="50"/>
      <c r="N2567" s="1" t="e">
        <f>VLOOKUP(B2567,MICRO!E:L,8,0)</f>
        <v>#N/A</v>
      </c>
    </row>
    <row r="2568" spans="1:14" ht="20.25" x14ac:dyDescent="0.25">
      <c r="A2568" s="1">
        <v>67</v>
      </c>
      <c r="B2568" s="166"/>
      <c r="C2568" s="1" t="s">
        <v>2104</v>
      </c>
      <c r="D2568" s="1" t="s">
        <v>2132</v>
      </c>
      <c r="E2568" s="1"/>
      <c r="F2568" s="1" t="s">
        <v>2129</v>
      </c>
      <c r="G2568" s="1">
        <v>3</v>
      </c>
      <c r="H2568" s="1" t="s">
        <v>19</v>
      </c>
      <c r="I2568" s="1" t="s">
        <v>433</v>
      </c>
      <c r="J2568" s="1">
        <v>3.2</v>
      </c>
      <c r="K2568" s="1">
        <v>9.6000000000000014</v>
      </c>
      <c r="L2568" s="49">
        <v>7</v>
      </c>
      <c r="M2568" s="50"/>
      <c r="N2568" s="1" t="e">
        <f>VLOOKUP(B2568,MICRO!E:L,8,0)</f>
        <v>#N/A</v>
      </c>
    </row>
    <row r="2569" spans="1:14" ht="20.25" x14ac:dyDescent="0.25">
      <c r="A2569" s="1">
        <v>68</v>
      </c>
      <c r="B2569" s="166"/>
      <c r="C2569" s="1" t="s">
        <v>2110</v>
      </c>
      <c r="D2569" s="1" t="s">
        <v>2133</v>
      </c>
      <c r="E2569" s="1"/>
      <c r="F2569" s="1" t="s">
        <v>2128</v>
      </c>
      <c r="G2569" s="1">
        <v>9</v>
      </c>
      <c r="H2569" s="1" t="s">
        <v>19</v>
      </c>
      <c r="I2569" s="1" t="s">
        <v>434</v>
      </c>
      <c r="J2569" s="1">
        <v>1.5</v>
      </c>
      <c r="K2569" s="1">
        <v>13.5</v>
      </c>
      <c r="L2569" s="49">
        <v>7</v>
      </c>
      <c r="M2569" s="50"/>
      <c r="N2569" s="1" t="e">
        <f>VLOOKUP(B2569,MICRO!E:L,8,0)</f>
        <v>#N/A</v>
      </c>
    </row>
    <row r="2570" spans="1:14" ht="20.25" x14ac:dyDescent="0.25">
      <c r="A2570" s="1">
        <v>69</v>
      </c>
      <c r="B2570" s="166"/>
      <c r="C2570" s="1" t="s">
        <v>2110</v>
      </c>
      <c r="D2570" s="1" t="s">
        <v>2133</v>
      </c>
      <c r="E2570" s="1"/>
      <c r="F2570" s="1" t="s">
        <v>2129</v>
      </c>
      <c r="G2570" s="1">
        <v>4</v>
      </c>
      <c r="H2570" s="1" t="s">
        <v>19</v>
      </c>
      <c r="I2570" s="1" t="s">
        <v>434</v>
      </c>
      <c r="J2570" s="1">
        <v>3.2</v>
      </c>
      <c r="K2570" s="1">
        <v>12.8</v>
      </c>
      <c r="L2570" s="49">
        <v>7</v>
      </c>
      <c r="M2570" s="50"/>
      <c r="N2570" s="1" t="e">
        <f>VLOOKUP(B2570,MICRO!E:L,8,0)</f>
        <v>#N/A</v>
      </c>
    </row>
    <row r="2571" spans="1:14" ht="20.25" x14ac:dyDescent="0.25">
      <c r="A2571" s="1">
        <v>70</v>
      </c>
      <c r="B2571" s="166"/>
      <c r="C2571" s="1" t="s">
        <v>2115</v>
      </c>
      <c r="D2571" s="1" t="s">
        <v>2134</v>
      </c>
      <c r="E2571" s="1"/>
      <c r="F2571" s="1" t="s">
        <v>2128</v>
      </c>
      <c r="G2571" s="1">
        <v>10</v>
      </c>
      <c r="H2571" s="1" t="s">
        <v>19</v>
      </c>
      <c r="I2571" s="1" t="s">
        <v>435</v>
      </c>
      <c r="J2571" s="1">
        <v>1.5</v>
      </c>
      <c r="K2571" s="1">
        <v>15</v>
      </c>
      <c r="L2571" s="49">
        <v>7</v>
      </c>
      <c r="M2571" s="50"/>
      <c r="N2571" s="1" t="e">
        <f>VLOOKUP(B2571,MICRO!E:L,8,0)</f>
        <v>#N/A</v>
      </c>
    </row>
    <row r="2572" spans="1:14" ht="20.25" x14ac:dyDescent="0.25">
      <c r="A2572" s="1">
        <v>71</v>
      </c>
      <c r="B2572" s="166"/>
      <c r="C2572" s="1" t="s">
        <v>2115</v>
      </c>
      <c r="D2572" s="1" t="s">
        <v>2134</v>
      </c>
      <c r="E2572" s="1"/>
      <c r="F2572" s="1" t="s">
        <v>2129</v>
      </c>
      <c r="G2572" s="1">
        <v>7</v>
      </c>
      <c r="H2572" s="1" t="s">
        <v>19</v>
      </c>
      <c r="I2572" s="1" t="s">
        <v>435</v>
      </c>
      <c r="J2572" s="1">
        <v>3.2</v>
      </c>
      <c r="K2572" s="1">
        <v>22.400000000000002</v>
      </c>
      <c r="L2572" s="49">
        <v>7</v>
      </c>
      <c r="M2572" s="50"/>
      <c r="N2572" s="1" t="e">
        <f>VLOOKUP(B2572,MICRO!E:L,8,0)</f>
        <v>#N/A</v>
      </c>
    </row>
    <row r="2573" spans="1:14" ht="20.25" x14ac:dyDescent="0.25">
      <c r="A2573" s="1">
        <v>72</v>
      </c>
      <c r="B2573" s="166"/>
      <c r="C2573" s="1"/>
      <c r="D2573" s="1" t="s">
        <v>2135</v>
      </c>
      <c r="E2573" s="1"/>
      <c r="F2573" s="1" t="s">
        <v>2136</v>
      </c>
      <c r="G2573" s="1">
        <v>189</v>
      </c>
      <c r="H2573" s="1" t="s">
        <v>19</v>
      </c>
      <c r="I2573" s="1" t="s">
        <v>2098</v>
      </c>
      <c r="J2573" s="1">
        <v>0.05</v>
      </c>
      <c r="K2573" s="1">
        <v>9.4500000000000011</v>
      </c>
      <c r="L2573" s="49">
        <v>7</v>
      </c>
      <c r="M2573" s="50"/>
      <c r="N2573" s="1" t="e">
        <f>VLOOKUP(B2573,MICRO!E:L,8,0)</f>
        <v>#N/A</v>
      </c>
    </row>
    <row r="2574" spans="1:14" ht="20.25" x14ac:dyDescent="0.25">
      <c r="A2574" s="1">
        <v>73</v>
      </c>
      <c r="B2574" s="166"/>
      <c r="C2574" s="1"/>
      <c r="D2574" s="1" t="s">
        <v>2135</v>
      </c>
      <c r="E2574" s="1"/>
      <c r="F2574" s="1" t="s">
        <v>2137</v>
      </c>
      <c r="G2574" s="1">
        <v>189</v>
      </c>
      <c r="H2574" s="1" t="s">
        <v>19</v>
      </c>
      <c r="I2574" s="1" t="s">
        <v>2098</v>
      </c>
      <c r="J2574" s="1">
        <v>0.03</v>
      </c>
      <c r="K2574" s="1">
        <v>5.67</v>
      </c>
      <c r="L2574" s="49">
        <v>7</v>
      </c>
      <c r="M2574" s="50"/>
      <c r="N2574" s="1" t="e">
        <f>VLOOKUP(B2574,MICRO!E:L,8,0)</f>
        <v>#N/A</v>
      </c>
    </row>
    <row r="2575" spans="1:14" ht="20.25" x14ac:dyDescent="0.25">
      <c r="A2575" s="1">
        <v>74</v>
      </c>
      <c r="B2575" s="166"/>
      <c r="C2575" s="1"/>
      <c r="D2575" s="1" t="s">
        <v>2135</v>
      </c>
      <c r="E2575" s="1"/>
      <c r="F2575" s="1" t="s">
        <v>2138</v>
      </c>
      <c r="G2575" s="1">
        <v>189</v>
      </c>
      <c r="H2575" s="1" t="s">
        <v>19</v>
      </c>
      <c r="I2575" s="1" t="s">
        <v>2098</v>
      </c>
      <c r="J2575" s="1">
        <v>0.02</v>
      </c>
      <c r="K2575" s="1">
        <v>3.7800000000000002</v>
      </c>
      <c r="L2575" s="49">
        <v>7</v>
      </c>
      <c r="M2575" s="50"/>
      <c r="N2575" s="1" t="e">
        <f>VLOOKUP(B2575,MICRO!E:L,8,0)</f>
        <v>#N/A</v>
      </c>
    </row>
    <row r="2576" spans="1:14" ht="20.25" x14ac:dyDescent="0.25">
      <c r="A2576" s="1">
        <v>75</v>
      </c>
      <c r="B2576" s="166"/>
      <c r="C2576" s="1" t="s">
        <v>2139</v>
      </c>
      <c r="D2576" s="1"/>
      <c r="E2576" s="1"/>
      <c r="F2576" s="1" t="s">
        <v>2140</v>
      </c>
      <c r="G2576" s="1">
        <v>60</v>
      </c>
      <c r="H2576" s="1" t="s">
        <v>19</v>
      </c>
      <c r="I2576" s="1" t="s">
        <v>2141</v>
      </c>
      <c r="J2576" s="1">
        <v>0.03</v>
      </c>
      <c r="K2576" s="1">
        <v>1.7999999999999998</v>
      </c>
      <c r="L2576" s="49">
        <v>7</v>
      </c>
      <c r="M2576" s="50"/>
      <c r="N2576" s="1" t="e">
        <f>VLOOKUP(B2576,MICRO!E:L,8,0)</f>
        <v>#N/A</v>
      </c>
    </row>
    <row r="2577" spans="1:14" ht="20.25" x14ac:dyDescent="0.25">
      <c r="A2577" s="1">
        <v>1</v>
      </c>
      <c r="B2577" s="166">
        <v>2925</v>
      </c>
      <c r="C2577" s="1" t="s">
        <v>1208</v>
      </c>
      <c r="D2577" s="1"/>
      <c r="E2577" s="1" t="s">
        <v>2</v>
      </c>
      <c r="F2577" s="1" t="s">
        <v>1209</v>
      </c>
      <c r="G2577" s="1">
        <v>1</v>
      </c>
      <c r="H2577" s="1" t="s">
        <v>19</v>
      </c>
      <c r="I2577" s="1" t="s">
        <v>433</v>
      </c>
      <c r="J2577" s="1">
        <v>179.9</v>
      </c>
      <c r="K2577" s="1">
        <v>179.9</v>
      </c>
      <c r="L2577" s="49">
        <v>8</v>
      </c>
      <c r="M2577" s="50"/>
      <c r="N2577" s="1" t="e">
        <f>VLOOKUP(B2577,MICRO!E:L,8,0)</f>
        <v>#N/A</v>
      </c>
    </row>
    <row r="2578" spans="1:14" ht="20.25" x14ac:dyDescent="0.25">
      <c r="A2578" s="1">
        <v>2</v>
      </c>
      <c r="B2578" s="166">
        <v>2936</v>
      </c>
      <c r="C2578" s="1" t="s">
        <v>1220</v>
      </c>
      <c r="D2578" s="1"/>
      <c r="E2578" s="1" t="s">
        <v>2</v>
      </c>
      <c r="F2578" s="1" t="s">
        <v>1341</v>
      </c>
      <c r="G2578" s="1">
        <v>2</v>
      </c>
      <c r="H2578" s="1" t="s">
        <v>19</v>
      </c>
      <c r="I2578" s="1" t="s">
        <v>433</v>
      </c>
      <c r="J2578" s="1">
        <v>5.9</v>
      </c>
      <c r="K2578" s="1">
        <v>11.8</v>
      </c>
      <c r="L2578" s="49">
        <v>8</v>
      </c>
      <c r="M2578" s="50"/>
      <c r="N2578" s="1" t="e">
        <f>VLOOKUP(B2578,MICRO!E:L,8,0)</f>
        <v>#N/A</v>
      </c>
    </row>
    <row r="2579" spans="1:14" ht="20.25" x14ac:dyDescent="0.25">
      <c r="A2579" s="1">
        <v>3</v>
      </c>
      <c r="B2579" s="166">
        <v>2937</v>
      </c>
      <c r="C2579" s="1" t="s">
        <v>1220</v>
      </c>
      <c r="D2579" s="1"/>
      <c r="E2579" s="1" t="s">
        <v>51</v>
      </c>
      <c r="F2579" s="1" t="s">
        <v>1342</v>
      </c>
      <c r="G2579" s="1">
        <v>1</v>
      </c>
      <c r="H2579" s="1" t="s">
        <v>19</v>
      </c>
      <c r="I2579" s="1" t="s">
        <v>433</v>
      </c>
      <c r="J2579" s="1">
        <v>3.6</v>
      </c>
      <c r="K2579" s="1">
        <v>3.6</v>
      </c>
      <c r="L2579" s="49">
        <v>8</v>
      </c>
      <c r="M2579" s="50"/>
      <c r="N2579" s="1" t="e">
        <f>VLOOKUP(B2579,MICRO!E:L,8,0)</f>
        <v>#N/A</v>
      </c>
    </row>
    <row r="2580" spans="1:14" ht="20.25" x14ac:dyDescent="0.25">
      <c r="A2580" s="1">
        <v>4</v>
      </c>
      <c r="B2580" s="166">
        <v>2938</v>
      </c>
      <c r="C2580" s="1" t="s">
        <v>1220</v>
      </c>
      <c r="D2580" s="1"/>
      <c r="E2580" s="1" t="s">
        <v>753</v>
      </c>
      <c r="F2580" s="1" t="s">
        <v>1343</v>
      </c>
      <c r="G2580" s="1">
        <v>1</v>
      </c>
      <c r="H2580" s="1" t="s">
        <v>19</v>
      </c>
      <c r="I2580" s="1" t="s">
        <v>433</v>
      </c>
      <c r="J2580" s="1">
        <v>3.8</v>
      </c>
      <c r="K2580" s="1">
        <v>3.8</v>
      </c>
      <c r="L2580" s="49">
        <v>8</v>
      </c>
      <c r="M2580" s="50"/>
      <c r="N2580" s="1" t="e">
        <f>VLOOKUP(B2580,MICRO!E:L,8,0)</f>
        <v>#N/A</v>
      </c>
    </row>
    <row r="2581" spans="1:14" ht="20.25" x14ac:dyDescent="0.25">
      <c r="A2581" s="1">
        <v>5</v>
      </c>
      <c r="B2581" s="166">
        <v>2939</v>
      </c>
      <c r="C2581" s="1" t="s">
        <v>1220</v>
      </c>
      <c r="D2581" s="1"/>
      <c r="E2581" s="1" t="s">
        <v>108</v>
      </c>
      <c r="F2581" s="1" t="s">
        <v>1344</v>
      </c>
      <c r="G2581" s="1">
        <v>2</v>
      </c>
      <c r="H2581" s="1" t="s">
        <v>19</v>
      </c>
      <c r="I2581" s="1" t="s">
        <v>433</v>
      </c>
      <c r="J2581" s="1">
        <v>4.4000000000000004</v>
      </c>
      <c r="K2581" s="1">
        <v>8.8000000000000007</v>
      </c>
      <c r="L2581" s="49">
        <v>8</v>
      </c>
      <c r="M2581" s="50"/>
      <c r="N2581" s="1" t="e">
        <f>VLOOKUP(B2581,MICRO!E:L,8,0)</f>
        <v>#N/A</v>
      </c>
    </row>
    <row r="2582" spans="1:14" ht="20.25" x14ac:dyDescent="0.25">
      <c r="A2582" s="1">
        <v>6</v>
      </c>
      <c r="B2582" s="166">
        <v>2940</v>
      </c>
      <c r="C2582" s="1" t="s">
        <v>1220</v>
      </c>
      <c r="D2582" s="1"/>
      <c r="E2582" s="1" t="s">
        <v>181</v>
      </c>
      <c r="F2582" s="1" t="s">
        <v>1345</v>
      </c>
      <c r="G2582" s="1">
        <v>1</v>
      </c>
      <c r="H2582" s="1" t="s">
        <v>19</v>
      </c>
      <c r="I2582" s="1" t="s">
        <v>433</v>
      </c>
      <c r="J2582" s="1">
        <v>3.8</v>
      </c>
      <c r="K2582" s="1">
        <v>3.8</v>
      </c>
      <c r="L2582" s="49">
        <v>8</v>
      </c>
      <c r="M2582" s="50"/>
      <c r="N2582" s="1" t="e">
        <f>VLOOKUP(B2582,MICRO!E:L,8,0)</f>
        <v>#N/A</v>
      </c>
    </row>
    <row r="2583" spans="1:14" ht="20.25" x14ac:dyDescent="0.25">
      <c r="A2583" s="1">
        <v>7</v>
      </c>
      <c r="B2583" s="166">
        <v>2941</v>
      </c>
      <c r="C2583" s="1" t="s">
        <v>1220</v>
      </c>
      <c r="D2583" s="1"/>
      <c r="E2583" s="1" t="s">
        <v>469</v>
      </c>
      <c r="F2583" s="1" t="s">
        <v>1346</v>
      </c>
      <c r="G2583" s="1">
        <v>1</v>
      </c>
      <c r="H2583" s="1" t="s">
        <v>19</v>
      </c>
      <c r="I2583" s="1" t="s">
        <v>433</v>
      </c>
      <c r="J2583" s="1">
        <v>3.8</v>
      </c>
      <c r="K2583" s="1">
        <v>3.8</v>
      </c>
      <c r="L2583" s="49">
        <v>8</v>
      </c>
      <c r="M2583" s="50"/>
      <c r="N2583" s="1" t="e">
        <f>VLOOKUP(B2583,MICRO!E:L,8,0)</f>
        <v>#N/A</v>
      </c>
    </row>
    <row r="2584" spans="1:14" ht="20.25" x14ac:dyDescent="0.25">
      <c r="A2584" s="1">
        <v>8</v>
      </c>
      <c r="B2584" s="166">
        <v>2947</v>
      </c>
      <c r="C2584" s="1" t="s">
        <v>1225</v>
      </c>
      <c r="D2584" s="1"/>
      <c r="E2584" s="1" t="s">
        <v>2</v>
      </c>
      <c r="F2584" s="1" t="s">
        <v>1226</v>
      </c>
      <c r="G2584" s="1">
        <v>2</v>
      </c>
      <c r="H2584" s="1" t="s">
        <v>19</v>
      </c>
      <c r="I2584" s="1" t="s">
        <v>432</v>
      </c>
      <c r="J2584" s="1">
        <v>6.2</v>
      </c>
      <c r="K2584" s="1">
        <v>12.4</v>
      </c>
      <c r="L2584" s="49">
        <v>8</v>
      </c>
      <c r="M2584" s="50"/>
      <c r="N2584" s="1" t="e">
        <f>VLOOKUP(B2584,MICRO!E:L,8,0)</f>
        <v>#N/A</v>
      </c>
    </row>
    <row r="2585" spans="1:14" ht="20.25" x14ac:dyDescent="0.25">
      <c r="A2585" s="1">
        <v>9</v>
      </c>
      <c r="B2585" s="166"/>
      <c r="C2585" s="1" t="s">
        <v>1225</v>
      </c>
      <c r="D2585" s="1"/>
      <c r="E2585" s="1" t="s">
        <v>51</v>
      </c>
      <c r="F2585" s="1" t="s">
        <v>2315</v>
      </c>
      <c r="G2585" s="1">
        <v>2</v>
      </c>
      <c r="H2585" s="1" t="s">
        <v>19</v>
      </c>
      <c r="I2585" s="1" t="s">
        <v>432</v>
      </c>
      <c r="J2585" s="1">
        <v>4.5</v>
      </c>
      <c r="K2585" s="1">
        <v>9</v>
      </c>
      <c r="L2585" s="49">
        <v>8</v>
      </c>
      <c r="M2585" s="50"/>
      <c r="N2585" s="1" t="e">
        <f>VLOOKUP(B2585,MICRO!E:L,8,0)</f>
        <v>#N/A</v>
      </c>
    </row>
    <row r="2586" spans="1:14" ht="20.25" x14ac:dyDescent="0.25">
      <c r="A2586" s="1">
        <v>10</v>
      </c>
      <c r="B2586" s="166">
        <v>2948</v>
      </c>
      <c r="C2586" s="1" t="s">
        <v>1225</v>
      </c>
      <c r="D2586" s="1"/>
      <c r="E2586" s="1" t="s">
        <v>753</v>
      </c>
      <c r="F2586" s="1" t="s">
        <v>2316</v>
      </c>
      <c r="G2586" s="1">
        <v>4</v>
      </c>
      <c r="H2586" s="1" t="s">
        <v>19</v>
      </c>
      <c r="I2586" s="1" t="s">
        <v>432</v>
      </c>
      <c r="J2586" s="1">
        <v>3.8</v>
      </c>
      <c r="K2586" s="1">
        <v>15.2</v>
      </c>
      <c r="L2586" s="49">
        <v>8</v>
      </c>
      <c r="M2586" s="50"/>
      <c r="N2586" s="1" t="e">
        <f>VLOOKUP(B2586,MICRO!E:L,8,0)</f>
        <v>#N/A</v>
      </c>
    </row>
    <row r="2587" spans="1:14" ht="20.25" x14ac:dyDescent="0.25">
      <c r="A2587" s="1">
        <v>11</v>
      </c>
      <c r="B2587" s="166">
        <v>2950</v>
      </c>
      <c r="C2587" s="1" t="s">
        <v>1229</v>
      </c>
      <c r="D2587" s="1"/>
      <c r="E2587" s="1" t="s">
        <v>2</v>
      </c>
      <c r="F2587" s="1" t="s">
        <v>1230</v>
      </c>
      <c r="G2587" s="1">
        <v>2</v>
      </c>
      <c r="H2587" s="1" t="s">
        <v>19</v>
      </c>
      <c r="I2587" s="1" t="s">
        <v>431</v>
      </c>
      <c r="J2587" s="1">
        <v>4.7</v>
      </c>
      <c r="K2587" s="1">
        <v>9.4</v>
      </c>
      <c r="L2587" s="49">
        <v>8</v>
      </c>
      <c r="M2587" s="50"/>
      <c r="N2587" s="1" t="e">
        <f>VLOOKUP(B2587,MICRO!E:L,8,0)</f>
        <v>#N/A</v>
      </c>
    </row>
    <row r="2588" spans="1:14" ht="20.25" x14ac:dyDescent="0.25">
      <c r="A2588" s="1">
        <v>12</v>
      </c>
      <c r="B2588" s="166">
        <v>2951</v>
      </c>
      <c r="C2588" s="1" t="s">
        <v>1229</v>
      </c>
      <c r="D2588" s="1"/>
      <c r="E2588" s="1" t="s">
        <v>51</v>
      </c>
      <c r="F2588" s="1" t="s">
        <v>1231</v>
      </c>
      <c r="G2588" s="1">
        <v>2</v>
      </c>
      <c r="H2588" s="1" t="s">
        <v>19</v>
      </c>
      <c r="I2588" s="1" t="s">
        <v>431</v>
      </c>
      <c r="J2588" s="1">
        <v>1.4</v>
      </c>
      <c r="K2588" s="1">
        <v>2.8</v>
      </c>
      <c r="L2588" s="49">
        <v>8</v>
      </c>
      <c r="M2588" s="50"/>
      <c r="N2588" s="1" t="e">
        <f>VLOOKUP(B2588,MICRO!E:L,8,0)</f>
        <v>#N/A</v>
      </c>
    </row>
    <row r="2589" spans="1:14" ht="20.25" x14ac:dyDescent="0.25">
      <c r="A2589" s="1">
        <v>13</v>
      </c>
      <c r="B2589" s="166">
        <v>2952</v>
      </c>
      <c r="C2589" s="1" t="s">
        <v>1229</v>
      </c>
      <c r="D2589" s="1"/>
      <c r="E2589" s="1" t="s">
        <v>753</v>
      </c>
      <c r="F2589" s="1" t="s">
        <v>1232</v>
      </c>
      <c r="G2589" s="1">
        <v>2</v>
      </c>
      <c r="H2589" s="1" t="s">
        <v>19</v>
      </c>
      <c r="I2589" s="1" t="s">
        <v>431</v>
      </c>
      <c r="J2589" s="1">
        <v>0.8</v>
      </c>
      <c r="K2589" s="1">
        <v>1.6</v>
      </c>
      <c r="L2589" s="49">
        <v>8</v>
      </c>
      <c r="M2589" s="50"/>
      <c r="N2589" s="1" t="e">
        <f>VLOOKUP(B2589,MICRO!E:L,8,0)</f>
        <v>#N/A</v>
      </c>
    </row>
    <row r="2590" spans="1:14" ht="20.25" x14ac:dyDescent="0.25">
      <c r="A2590" s="1">
        <v>14</v>
      </c>
      <c r="B2590" s="166">
        <v>2953</v>
      </c>
      <c r="C2590" s="1" t="s">
        <v>1229</v>
      </c>
      <c r="D2590" s="1"/>
      <c r="E2590" s="1" t="s">
        <v>1108</v>
      </c>
      <c r="F2590" s="1" t="s">
        <v>1233</v>
      </c>
      <c r="G2590" s="1">
        <v>1</v>
      </c>
      <c r="H2590" s="1" t="s">
        <v>19</v>
      </c>
      <c r="I2590" s="1" t="s">
        <v>431</v>
      </c>
      <c r="J2590" s="1">
        <v>2.2999999999999998</v>
      </c>
      <c r="K2590" s="1">
        <v>2.2999999999999998</v>
      </c>
      <c r="L2590" s="49">
        <v>8</v>
      </c>
      <c r="M2590" s="50"/>
      <c r="N2590" s="1" t="e">
        <f>VLOOKUP(B2590,MICRO!E:L,8,0)</f>
        <v>#N/A</v>
      </c>
    </row>
    <row r="2591" spans="1:14" ht="20.25" x14ac:dyDescent="0.25">
      <c r="A2591" s="1">
        <v>15</v>
      </c>
      <c r="B2591" s="166">
        <v>2954</v>
      </c>
      <c r="C2591" s="1" t="s">
        <v>1229</v>
      </c>
      <c r="D2591" s="1"/>
      <c r="E2591" s="1" t="s">
        <v>108</v>
      </c>
      <c r="F2591" s="1" t="s">
        <v>1234</v>
      </c>
      <c r="G2591" s="1">
        <v>1</v>
      </c>
      <c r="H2591" s="1" t="s">
        <v>19</v>
      </c>
      <c r="I2591" s="1" t="s">
        <v>431</v>
      </c>
      <c r="J2591" s="1">
        <v>2.6</v>
      </c>
      <c r="K2591" s="1">
        <v>2.6</v>
      </c>
      <c r="L2591" s="49">
        <v>8</v>
      </c>
      <c r="M2591" s="50"/>
      <c r="N2591" s="1" t="e">
        <f>VLOOKUP(B2591,MICRO!E:L,8,0)</f>
        <v>#N/A</v>
      </c>
    </row>
    <row r="2592" spans="1:14" ht="20.25" x14ac:dyDescent="0.25">
      <c r="A2592" s="1">
        <v>16</v>
      </c>
      <c r="B2592" s="166">
        <v>2955</v>
      </c>
      <c r="C2592" s="1" t="s">
        <v>1229</v>
      </c>
      <c r="D2592" s="1"/>
      <c r="E2592" s="1" t="s">
        <v>181</v>
      </c>
      <c r="F2592" s="1" t="s">
        <v>1235</v>
      </c>
      <c r="G2592" s="1">
        <v>2</v>
      </c>
      <c r="H2592" s="1" t="s">
        <v>19</v>
      </c>
      <c r="I2592" s="1" t="s">
        <v>431</v>
      </c>
      <c r="J2592" s="1">
        <v>0.7</v>
      </c>
      <c r="K2592" s="1">
        <v>1.4</v>
      </c>
      <c r="L2592" s="49">
        <v>8</v>
      </c>
      <c r="M2592" s="50"/>
      <c r="N2592" s="1" t="e">
        <f>VLOOKUP(B2592,MICRO!E:L,8,0)</f>
        <v>#N/A</v>
      </c>
    </row>
    <row r="2593" spans="1:14" ht="20.25" x14ac:dyDescent="0.25">
      <c r="A2593" s="1">
        <v>17</v>
      </c>
      <c r="B2593" s="166">
        <v>2956</v>
      </c>
      <c r="C2593" s="1" t="s">
        <v>1229</v>
      </c>
      <c r="D2593" s="1"/>
      <c r="E2593" s="1" t="s">
        <v>472</v>
      </c>
      <c r="F2593" s="1" t="s">
        <v>1236</v>
      </c>
      <c r="G2593" s="1">
        <v>2</v>
      </c>
      <c r="H2593" s="1" t="s">
        <v>19</v>
      </c>
      <c r="I2593" s="1" t="s">
        <v>431</v>
      </c>
      <c r="J2593" s="1">
        <v>0.7</v>
      </c>
      <c r="K2593" s="1">
        <v>1.4</v>
      </c>
      <c r="L2593" s="49">
        <v>8</v>
      </c>
      <c r="M2593" s="50"/>
      <c r="N2593" s="1" t="e">
        <f>VLOOKUP(B2593,MICRO!E:L,8,0)</f>
        <v>#N/A</v>
      </c>
    </row>
    <row r="2594" spans="1:14" ht="20.25" x14ac:dyDescent="0.25">
      <c r="A2594" s="1">
        <v>18</v>
      </c>
      <c r="B2594" s="166">
        <v>2957</v>
      </c>
      <c r="C2594" s="1" t="s">
        <v>1229</v>
      </c>
      <c r="D2594" s="1"/>
      <c r="E2594" s="1" t="s">
        <v>1109</v>
      </c>
      <c r="F2594" s="1" t="s">
        <v>1237</v>
      </c>
      <c r="G2594" s="1">
        <v>2</v>
      </c>
      <c r="H2594" s="1" t="s">
        <v>19</v>
      </c>
      <c r="I2594" s="1" t="s">
        <v>431</v>
      </c>
      <c r="J2594" s="1">
        <v>1.2</v>
      </c>
      <c r="K2594" s="1">
        <v>2.4</v>
      </c>
      <c r="L2594" s="49">
        <v>8</v>
      </c>
      <c r="M2594" s="50"/>
      <c r="N2594" s="1" t="e">
        <f>VLOOKUP(B2594,MICRO!E:L,8,0)</f>
        <v>#N/A</v>
      </c>
    </row>
    <row r="2595" spans="1:14" ht="20.25" x14ac:dyDescent="0.25">
      <c r="A2595" s="1">
        <v>19</v>
      </c>
      <c r="B2595" s="166">
        <v>2958</v>
      </c>
      <c r="C2595" s="1" t="s">
        <v>1229</v>
      </c>
      <c r="D2595" s="1"/>
      <c r="E2595" s="1" t="s">
        <v>1110</v>
      </c>
      <c r="F2595" s="1" t="s">
        <v>1238</v>
      </c>
      <c r="G2595" s="1">
        <v>1</v>
      </c>
      <c r="H2595" s="1" t="s">
        <v>19</v>
      </c>
      <c r="I2595" s="1" t="s">
        <v>431</v>
      </c>
      <c r="J2595" s="1">
        <v>1.4</v>
      </c>
      <c r="K2595" s="1">
        <v>1.4</v>
      </c>
      <c r="L2595" s="49">
        <v>8</v>
      </c>
      <c r="M2595" s="50"/>
      <c r="N2595" s="1" t="e">
        <f>VLOOKUP(B2595,MICRO!E:L,8,0)</f>
        <v>#N/A</v>
      </c>
    </row>
    <row r="2596" spans="1:14" ht="20.25" x14ac:dyDescent="0.25">
      <c r="A2596" s="1">
        <v>20</v>
      </c>
      <c r="B2596" s="166">
        <v>2959</v>
      </c>
      <c r="C2596" s="1" t="s">
        <v>1229</v>
      </c>
      <c r="D2596" s="1"/>
      <c r="E2596" s="1" t="s">
        <v>1111</v>
      </c>
      <c r="F2596" s="1" t="s">
        <v>1239</v>
      </c>
      <c r="G2596" s="1">
        <v>1</v>
      </c>
      <c r="H2596" s="1" t="s">
        <v>19</v>
      </c>
      <c r="I2596" s="1" t="s">
        <v>431</v>
      </c>
      <c r="J2596" s="1">
        <v>1.5</v>
      </c>
      <c r="K2596" s="1">
        <v>1.5</v>
      </c>
      <c r="L2596" s="49">
        <v>8</v>
      </c>
      <c r="M2596" s="50"/>
      <c r="N2596" s="1" t="e">
        <f>VLOOKUP(B2596,MICRO!E:L,8,0)</f>
        <v>#N/A</v>
      </c>
    </row>
    <row r="2597" spans="1:14" ht="20.25" x14ac:dyDescent="0.25">
      <c r="A2597" s="1">
        <v>21</v>
      </c>
      <c r="B2597" s="166">
        <v>2960</v>
      </c>
      <c r="C2597" s="1" t="s">
        <v>1229</v>
      </c>
      <c r="D2597" s="1"/>
      <c r="E2597" s="1" t="s">
        <v>1112</v>
      </c>
      <c r="F2597" s="1" t="s">
        <v>1240</v>
      </c>
      <c r="G2597" s="1">
        <v>2</v>
      </c>
      <c r="H2597" s="1" t="s">
        <v>19</v>
      </c>
      <c r="I2597" s="1" t="s">
        <v>431</v>
      </c>
      <c r="J2597" s="1">
        <v>2</v>
      </c>
      <c r="K2597" s="1">
        <v>4</v>
      </c>
      <c r="L2597" s="49">
        <v>8</v>
      </c>
      <c r="M2597" s="50"/>
      <c r="N2597" s="1" t="e">
        <f>VLOOKUP(B2597,MICRO!E:L,8,0)</f>
        <v>#N/A</v>
      </c>
    </row>
    <row r="2598" spans="1:14" ht="20.25" x14ac:dyDescent="0.25">
      <c r="A2598" s="1">
        <v>22</v>
      </c>
      <c r="B2598" s="166">
        <v>2961</v>
      </c>
      <c r="C2598" s="1" t="s">
        <v>1229</v>
      </c>
      <c r="D2598" s="1"/>
      <c r="E2598" s="1" t="s">
        <v>2317</v>
      </c>
      <c r="F2598" s="1" t="s">
        <v>1241</v>
      </c>
      <c r="G2598" s="1">
        <v>2</v>
      </c>
      <c r="H2598" s="1" t="s">
        <v>19</v>
      </c>
      <c r="I2598" s="1" t="s">
        <v>431</v>
      </c>
      <c r="J2598" s="1">
        <v>2.4</v>
      </c>
      <c r="K2598" s="1">
        <v>4.8</v>
      </c>
      <c r="L2598" s="49">
        <v>8</v>
      </c>
      <c r="M2598" s="50"/>
      <c r="N2598" s="1" t="e">
        <f>VLOOKUP(B2598,MICRO!E:L,8,0)</f>
        <v>#N/A</v>
      </c>
    </row>
    <row r="2599" spans="1:14" ht="20.25" x14ac:dyDescent="0.25">
      <c r="A2599" s="1">
        <v>23</v>
      </c>
      <c r="B2599" s="166">
        <v>2962</v>
      </c>
      <c r="C2599" s="1" t="s">
        <v>1229</v>
      </c>
      <c r="D2599" s="1"/>
      <c r="E2599" s="1" t="s">
        <v>1114</v>
      </c>
      <c r="F2599" s="1" t="s">
        <v>1243</v>
      </c>
      <c r="G2599" s="1">
        <v>1</v>
      </c>
      <c r="H2599" s="1" t="s">
        <v>19</v>
      </c>
      <c r="I2599" s="1" t="s">
        <v>431</v>
      </c>
      <c r="J2599" s="1">
        <v>2.2999999999999998</v>
      </c>
      <c r="K2599" s="1">
        <v>2.2999999999999998</v>
      </c>
      <c r="L2599" s="49">
        <v>8</v>
      </c>
      <c r="M2599" s="50"/>
      <c r="N2599" s="1" t="e">
        <f>VLOOKUP(B2599,MICRO!E:L,8,0)</f>
        <v>#N/A</v>
      </c>
    </row>
    <row r="2600" spans="1:14" ht="20.25" x14ac:dyDescent="0.25">
      <c r="A2600" s="1">
        <v>24</v>
      </c>
      <c r="B2600" s="166">
        <v>2963</v>
      </c>
      <c r="C2600" s="1" t="s">
        <v>1229</v>
      </c>
      <c r="D2600" s="1"/>
      <c r="E2600" s="1" t="s">
        <v>1115</v>
      </c>
      <c r="F2600" s="1" t="s">
        <v>1242</v>
      </c>
      <c r="G2600" s="1">
        <v>1</v>
      </c>
      <c r="H2600" s="1" t="s">
        <v>19</v>
      </c>
      <c r="I2600" s="1" t="s">
        <v>431</v>
      </c>
      <c r="J2600" s="1">
        <v>1.7</v>
      </c>
      <c r="K2600" s="1">
        <v>1.7</v>
      </c>
      <c r="L2600" s="49">
        <v>8</v>
      </c>
      <c r="M2600" s="50"/>
      <c r="N2600" s="1" t="e">
        <f>VLOOKUP(B2600,MICRO!E:L,8,0)</f>
        <v>#N/A</v>
      </c>
    </row>
    <row r="2601" spans="1:14" ht="20.25" x14ac:dyDescent="0.25">
      <c r="A2601" s="1">
        <v>25</v>
      </c>
      <c r="B2601" s="166">
        <v>2975</v>
      </c>
      <c r="C2601" s="1" t="s">
        <v>1311</v>
      </c>
      <c r="D2601" s="1"/>
      <c r="E2601" s="1" t="s">
        <v>2</v>
      </c>
      <c r="F2601" s="1" t="s">
        <v>1312</v>
      </c>
      <c r="G2601" s="1">
        <v>2</v>
      </c>
      <c r="H2601" s="1" t="s">
        <v>19</v>
      </c>
      <c r="I2601" s="1" t="s">
        <v>435</v>
      </c>
      <c r="J2601" s="1">
        <v>8.5</v>
      </c>
      <c r="K2601" s="1">
        <v>17</v>
      </c>
      <c r="L2601" s="49">
        <v>8</v>
      </c>
      <c r="M2601" s="50"/>
      <c r="N2601" s="1" t="e">
        <f>VLOOKUP(B2601,MICRO!E:L,8,0)</f>
        <v>#N/A</v>
      </c>
    </row>
    <row r="2602" spans="1:14" ht="20.25" x14ac:dyDescent="0.25">
      <c r="A2602" s="1">
        <v>26</v>
      </c>
      <c r="B2602" s="166">
        <v>2976</v>
      </c>
      <c r="C2602" s="1" t="s">
        <v>1311</v>
      </c>
      <c r="D2602" s="1"/>
      <c r="E2602" s="1" t="s">
        <v>51</v>
      </c>
      <c r="F2602" s="1" t="s">
        <v>1313</v>
      </c>
      <c r="G2602" s="1">
        <v>2</v>
      </c>
      <c r="H2602" s="1" t="s">
        <v>19</v>
      </c>
      <c r="I2602" s="1" t="s">
        <v>435</v>
      </c>
      <c r="J2602" s="1">
        <v>7.2</v>
      </c>
      <c r="K2602" s="1">
        <v>14.4</v>
      </c>
      <c r="L2602" s="49">
        <v>8</v>
      </c>
      <c r="M2602" s="50"/>
      <c r="N2602" s="1" t="e">
        <f>VLOOKUP(B2602,MICRO!E:L,8,0)</f>
        <v>#N/A</v>
      </c>
    </row>
    <row r="2603" spans="1:14" ht="20.25" x14ac:dyDescent="0.25">
      <c r="A2603" s="1">
        <v>27</v>
      </c>
      <c r="B2603" s="166">
        <v>2977</v>
      </c>
      <c r="C2603" s="1" t="s">
        <v>1311</v>
      </c>
      <c r="D2603" s="1"/>
      <c r="E2603" s="1" t="s">
        <v>753</v>
      </c>
      <c r="F2603" s="1" t="s">
        <v>1314</v>
      </c>
      <c r="G2603" s="1">
        <v>2</v>
      </c>
      <c r="H2603" s="1" t="s">
        <v>19</v>
      </c>
      <c r="I2603" s="1" t="s">
        <v>435</v>
      </c>
      <c r="J2603" s="1">
        <v>8.5</v>
      </c>
      <c r="K2603" s="1">
        <v>17</v>
      </c>
      <c r="L2603" s="49">
        <v>8</v>
      </c>
      <c r="M2603" s="50"/>
      <c r="N2603" s="1" t="e">
        <f>VLOOKUP(B2603,MICRO!E:L,8,0)</f>
        <v>#N/A</v>
      </c>
    </row>
    <row r="2604" spans="1:14" ht="20.25" x14ac:dyDescent="0.25">
      <c r="A2604" s="1">
        <v>28</v>
      </c>
      <c r="B2604" s="166">
        <v>2978</v>
      </c>
      <c r="C2604" s="1" t="s">
        <v>1311</v>
      </c>
      <c r="D2604" s="1"/>
      <c r="E2604" s="1" t="s">
        <v>1108</v>
      </c>
      <c r="F2604" s="1" t="s">
        <v>2318</v>
      </c>
      <c r="G2604" s="1">
        <v>1</v>
      </c>
      <c r="H2604" s="1" t="s">
        <v>19</v>
      </c>
      <c r="I2604" s="1" t="s">
        <v>435</v>
      </c>
      <c r="J2604" s="1">
        <v>0.9</v>
      </c>
      <c r="K2604" s="1">
        <v>0.9</v>
      </c>
      <c r="L2604" s="49">
        <v>8</v>
      </c>
      <c r="M2604" s="50"/>
      <c r="N2604" s="1" t="e">
        <f>VLOOKUP(B2604,MICRO!E:L,8,0)</f>
        <v>#N/A</v>
      </c>
    </row>
    <row r="2605" spans="1:14" ht="20.25" x14ac:dyDescent="0.25">
      <c r="A2605" s="1">
        <v>29</v>
      </c>
      <c r="B2605" s="166">
        <v>2979</v>
      </c>
      <c r="C2605" s="1" t="s">
        <v>1311</v>
      </c>
      <c r="D2605" s="1"/>
      <c r="E2605" s="1" t="s">
        <v>108</v>
      </c>
      <c r="F2605" s="1" t="s">
        <v>2319</v>
      </c>
      <c r="G2605" s="1">
        <v>6</v>
      </c>
      <c r="H2605" s="1" t="s">
        <v>19</v>
      </c>
      <c r="I2605" s="1" t="s">
        <v>435</v>
      </c>
      <c r="J2605" s="1">
        <v>5.0999999999999996</v>
      </c>
      <c r="K2605" s="1">
        <v>30.599999999999998</v>
      </c>
      <c r="L2605" s="49">
        <v>8</v>
      </c>
      <c r="M2605" s="50"/>
      <c r="N2605" s="1" t="e">
        <f>VLOOKUP(B2605,MICRO!E:L,8,0)</f>
        <v>#N/A</v>
      </c>
    </row>
    <row r="2606" spans="1:14" ht="20.25" x14ac:dyDescent="0.25">
      <c r="A2606" s="1">
        <v>30</v>
      </c>
      <c r="B2606" s="166">
        <v>2980</v>
      </c>
      <c r="C2606" s="1" t="s">
        <v>1311</v>
      </c>
      <c r="D2606" s="1"/>
      <c r="E2606" s="1" t="s">
        <v>181</v>
      </c>
      <c r="F2606" s="1" t="s">
        <v>2320</v>
      </c>
      <c r="G2606" s="1">
        <v>2</v>
      </c>
      <c r="H2606" s="1" t="s">
        <v>19</v>
      </c>
      <c r="I2606" s="1" t="s">
        <v>435</v>
      </c>
      <c r="J2606" s="1">
        <v>2.4</v>
      </c>
      <c r="K2606" s="1">
        <v>4.8</v>
      </c>
      <c r="L2606" s="49">
        <v>8</v>
      </c>
      <c r="M2606" s="50"/>
      <c r="N2606" s="1" t="e">
        <f>VLOOKUP(B2606,MICRO!E:L,8,0)</f>
        <v>#N/A</v>
      </c>
    </row>
    <row r="2607" spans="1:14" ht="20.25" x14ac:dyDescent="0.25">
      <c r="A2607" s="1">
        <v>31</v>
      </c>
      <c r="B2607" s="166">
        <v>2982</v>
      </c>
      <c r="C2607" s="1" t="s">
        <v>1317</v>
      </c>
      <c r="D2607" s="1"/>
      <c r="E2607" s="1" t="s">
        <v>2</v>
      </c>
      <c r="F2607" s="1" t="s">
        <v>1318</v>
      </c>
      <c r="G2607" s="1">
        <v>9</v>
      </c>
      <c r="H2607" s="1" t="s">
        <v>19</v>
      </c>
      <c r="I2607" s="1" t="s">
        <v>434</v>
      </c>
      <c r="J2607" s="1">
        <v>9</v>
      </c>
      <c r="K2607" s="1">
        <v>81</v>
      </c>
      <c r="L2607" s="49">
        <v>8</v>
      </c>
      <c r="M2607" s="50"/>
      <c r="N2607" s="1" t="e">
        <f>VLOOKUP(B2607,MICRO!E:L,8,0)</f>
        <v>#N/A</v>
      </c>
    </row>
    <row r="2608" spans="1:14" ht="20.25" x14ac:dyDescent="0.25">
      <c r="A2608" s="1">
        <v>32</v>
      </c>
      <c r="B2608" s="166">
        <v>2983</v>
      </c>
      <c r="C2608" s="1" t="s">
        <v>1317</v>
      </c>
      <c r="D2608" s="1"/>
      <c r="E2608" s="1" t="s">
        <v>51</v>
      </c>
      <c r="F2608" s="1" t="s">
        <v>1320</v>
      </c>
      <c r="G2608" s="1">
        <v>3</v>
      </c>
      <c r="H2608" s="1" t="s">
        <v>19</v>
      </c>
      <c r="I2608" s="1" t="s">
        <v>434</v>
      </c>
      <c r="J2608" s="1">
        <v>3</v>
      </c>
      <c r="K2608" s="1">
        <v>9</v>
      </c>
      <c r="L2608" s="49">
        <v>8</v>
      </c>
      <c r="M2608" s="50"/>
      <c r="N2608" s="1" t="e">
        <f>VLOOKUP(B2608,MICRO!E:L,8,0)</f>
        <v>#N/A</v>
      </c>
    </row>
    <row r="2609" spans="1:14" ht="20.25" x14ac:dyDescent="0.25">
      <c r="A2609" s="1">
        <v>33</v>
      </c>
      <c r="B2609" s="166">
        <v>2984</v>
      </c>
      <c r="C2609" s="1" t="s">
        <v>1319</v>
      </c>
      <c r="D2609" s="1"/>
      <c r="E2609" s="1" t="s">
        <v>2</v>
      </c>
      <c r="F2609" s="1" t="s">
        <v>1321</v>
      </c>
      <c r="G2609" s="1">
        <v>2</v>
      </c>
      <c r="H2609" s="1" t="s">
        <v>19</v>
      </c>
      <c r="I2609" s="1" t="s">
        <v>434</v>
      </c>
      <c r="J2609" s="1">
        <v>1.5</v>
      </c>
      <c r="K2609" s="1">
        <v>3</v>
      </c>
      <c r="L2609" s="49">
        <v>8</v>
      </c>
      <c r="M2609" s="50"/>
      <c r="N2609" s="1" t="e">
        <f>VLOOKUP(B2609,MICRO!E:L,8,0)</f>
        <v>#N/A</v>
      </c>
    </row>
    <row r="2610" spans="1:14" ht="20.25" x14ac:dyDescent="0.25">
      <c r="A2610" s="1">
        <v>34</v>
      </c>
      <c r="B2610" s="166">
        <v>2985</v>
      </c>
      <c r="C2610" s="1" t="s">
        <v>1319</v>
      </c>
      <c r="D2610" s="1"/>
      <c r="E2610" s="1" t="s">
        <v>51</v>
      </c>
      <c r="F2610" s="1" t="s">
        <v>1322</v>
      </c>
      <c r="G2610" s="1">
        <v>2</v>
      </c>
      <c r="H2610" s="1" t="s">
        <v>19</v>
      </c>
      <c r="I2610" s="1" t="s">
        <v>434</v>
      </c>
      <c r="J2610" s="1">
        <v>2.7</v>
      </c>
      <c r="K2610" s="1">
        <v>5.4</v>
      </c>
      <c r="L2610" s="49">
        <v>8</v>
      </c>
      <c r="M2610" s="50"/>
      <c r="N2610" s="1" t="e">
        <f>VLOOKUP(B2610,MICRO!E:L,8,0)</f>
        <v>#N/A</v>
      </c>
    </row>
    <row r="2611" spans="1:14" ht="20.25" x14ac:dyDescent="0.25">
      <c r="A2611" s="1">
        <v>35</v>
      </c>
      <c r="B2611" s="166">
        <v>2986</v>
      </c>
      <c r="C2611" s="1" t="s">
        <v>1319</v>
      </c>
      <c r="D2611" s="1"/>
      <c r="E2611" s="1" t="s">
        <v>753</v>
      </c>
      <c r="F2611" s="1" t="s">
        <v>1323</v>
      </c>
      <c r="G2611" s="1">
        <v>2</v>
      </c>
      <c r="H2611" s="1" t="s">
        <v>19</v>
      </c>
      <c r="I2611" s="1" t="s">
        <v>434</v>
      </c>
      <c r="J2611" s="1">
        <v>2</v>
      </c>
      <c r="K2611" s="1">
        <v>4</v>
      </c>
      <c r="L2611" s="49">
        <v>8</v>
      </c>
      <c r="M2611" s="50"/>
      <c r="N2611" s="1" t="e">
        <f>VLOOKUP(B2611,MICRO!E:L,8,0)</f>
        <v>#N/A</v>
      </c>
    </row>
    <row r="2612" spans="1:14" ht="20.25" x14ac:dyDescent="0.25">
      <c r="A2612" s="1">
        <v>36</v>
      </c>
      <c r="B2612" s="166">
        <v>2987</v>
      </c>
      <c r="C2612" s="1" t="s">
        <v>1319</v>
      </c>
      <c r="D2612" s="1"/>
      <c r="E2612" s="1" t="s">
        <v>1108</v>
      </c>
      <c r="F2612" s="1" t="s">
        <v>1324</v>
      </c>
      <c r="G2612" s="1">
        <v>3</v>
      </c>
      <c r="H2612" s="1" t="s">
        <v>19</v>
      </c>
      <c r="I2612" s="1" t="s">
        <v>434</v>
      </c>
      <c r="J2612" s="1">
        <v>1.3</v>
      </c>
      <c r="K2612" s="1">
        <v>3.9000000000000004</v>
      </c>
      <c r="L2612" s="49">
        <v>8</v>
      </c>
      <c r="M2612" s="50"/>
      <c r="N2612" s="1" t="e">
        <f>VLOOKUP(B2612,MICRO!E:L,8,0)</f>
        <v>#N/A</v>
      </c>
    </row>
    <row r="2613" spans="1:14" ht="20.25" x14ac:dyDescent="0.25">
      <c r="A2613" s="1">
        <v>37</v>
      </c>
      <c r="B2613" s="166">
        <v>2988</v>
      </c>
      <c r="C2613" s="1" t="s">
        <v>1319</v>
      </c>
      <c r="D2613" s="1"/>
      <c r="E2613" s="1" t="s">
        <v>108</v>
      </c>
      <c r="F2613" s="1" t="s">
        <v>1325</v>
      </c>
      <c r="G2613" s="1">
        <v>1</v>
      </c>
      <c r="H2613" s="1" t="s">
        <v>19</v>
      </c>
      <c r="I2613" s="1" t="s">
        <v>434</v>
      </c>
      <c r="J2613" s="1">
        <v>1.5</v>
      </c>
      <c r="K2613" s="1">
        <v>1.5</v>
      </c>
      <c r="L2613" s="49">
        <v>8</v>
      </c>
      <c r="M2613" s="50"/>
      <c r="N2613" s="1" t="e">
        <f>VLOOKUP(B2613,MICRO!E:L,8,0)</f>
        <v>#N/A</v>
      </c>
    </row>
    <row r="2614" spans="1:14" ht="20.25" x14ac:dyDescent="0.25">
      <c r="A2614" s="1">
        <v>38</v>
      </c>
      <c r="B2614" s="166">
        <v>2989</v>
      </c>
      <c r="C2614" s="1" t="s">
        <v>1319</v>
      </c>
      <c r="D2614" s="1"/>
      <c r="E2614" s="1" t="s">
        <v>181</v>
      </c>
      <c r="F2614" s="1" t="s">
        <v>1326</v>
      </c>
      <c r="G2614" s="1">
        <v>1</v>
      </c>
      <c r="H2614" s="1" t="s">
        <v>19</v>
      </c>
      <c r="I2614" s="1" t="s">
        <v>434</v>
      </c>
      <c r="J2614" s="1">
        <v>2.7</v>
      </c>
      <c r="K2614" s="1">
        <v>2.7</v>
      </c>
      <c r="L2614" s="49">
        <v>8</v>
      </c>
      <c r="M2614" s="50"/>
      <c r="N2614" s="1" t="e">
        <f>VLOOKUP(B2614,MICRO!E:L,8,0)</f>
        <v>#N/A</v>
      </c>
    </row>
    <row r="2615" spans="1:14" ht="20.25" x14ac:dyDescent="0.25">
      <c r="A2615" s="1">
        <v>39</v>
      </c>
      <c r="B2615" s="166">
        <v>2990</v>
      </c>
      <c r="C2615" s="1" t="s">
        <v>1319</v>
      </c>
      <c r="D2615" s="1"/>
      <c r="E2615" s="1" t="s">
        <v>469</v>
      </c>
      <c r="F2615" s="1" t="s">
        <v>1327</v>
      </c>
      <c r="G2615" s="1">
        <v>1</v>
      </c>
      <c r="H2615" s="1" t="s">
        <v>19</v>
      </c>
      <c r="I2615" s="1" t="s">
        <v>434</v>
      </c>
      <c r="J2615" s="1">
        <v>2</v>
      </c>
      <c r="K2615" s="1">
        <v>2</v>
      </c>
      <c r="L2615" s="49">
        <v>8</v>
      </c>
      <c r="M2615" s="50"/>
      <c r="N2615" s="1" t="e">
        <f>VLOOKUP(B2615,MICRO!E:L,8,0)</f>
        <v>#N/A</v>
      </c>
    </row>
    <row r="2616" spans="1:14" ht="20.25" x14ac:dyDescent="0.25">
      <c r="A2616" s="1">
        <v>40</v>
      </c>
      <c r="B2616" s="166">
        <v>2991</v>
      </c>
      <c r="C2616" s="1" t="s">
        <v>1328</v>
      </c>
      <c r="D2616" s="1"/>
      <c r="E2616" s="1" t="s">
        <v>2</v>
      </c>
      <c r="F2616" s="1" t="s">
        <v>1329</v>
      </c>
      <c r="G2616" s="1">
        <v>2</v>
      </c>
      <c r="H2616" s="1" t="s">
        <v>19</v>
      </c>
      <c r="I2616" s="1" t="s">
        <v>434</v>
      </c>
      <c r="J2616" s="1">
        <v>5.2</v>
      </c>
      <c r="K2616" s="1">
        <v>10.4</v>
      </c>
      <c r="L2616" s="49">
        <v>8</v>
      </c>
      <c r="M2616" s="50"/>
      <c r="N2616" s="1" t="e">
        <f>VLOOKUP(B2616,MICRO!E:L,8,0)</f>
        <v>#N/A</v>
      </c>
    </row>
    <row r="2617" spans="1:14" ht="20.25" x14ac:dyDescent="0.25">
      <c r="A2617" s="1">
        <v>41</v>
      </c>
      <c r="B2617" s="166">
        <v>2992</v>
      </c>
      <c r="C2617" s="1" t="s">
        <v>1328</v>
      </c>
      <c r="D2617" s="1"/>
      <c r="E2617" s="1" t="s">
        <v>51</v>
      </c>
      <c r="F2617" s="1" t="s">
        <v>1330</v>
      </c>
      <c r="G2617" s="1">
        <v>2</v>
      </c>
      <c r="H2617" s="1" t="s">
        <v>19</v>
      </c>
      <c r="I2617" s="1" t="s">
        <v>434</v>
      </c>
      <c r="J2617" s="1">
        <v>2.7</v>
      </c>
      <c r="K2617" s="1">
        <v>5.4</v>
      </c>
      <c r="L2617" s="49">
        <v>8</v>
      </c>
      <c r="M2617" s="50"/>
      <c r="N2617" s="1" t="e">
        <f>VLOOKUP(B2617,MICRO!E:L,8,0)</f>
        <v>#N/A</v>
      </c>
    </row>
    <row r="2618" spans="1:14" ht="20.25" x14ac:dyDescent="0.25">
      <c r="A2618" s="1">
        <v>42</v>
      </c>
      <c r="B2618" s="166">
        <v>2993</v>
      </c>
      <c r="C2618" s="1" t="s">
        <v>1328</v>
      </c>
      <c r="D2618" s="1"/>
      <c r="E2618" s="1" t="s">
        <v>753</v>
      </c>
      <c r="F2618" s="1" t="s">
        <v>1331</v>
      </c>
      <c r="G2618" s="1">
        <v>2</v>
      </c>
      <c r="H2618" s="1" t="s">
        <v>19</v>
      </c>
      <c r="I2618" s="1" t="s">
        <v>434</v>
      </c>
      <c r="J2618" s="1">
        <v>5.2</v>
      </c>
      <c r="K2618" s="1">
        <v>10.4</v>
      </c>
      <c r="L2618" s="49">
        <v>8</v>
      </c>
      <c r="M2618" s="50"/>
      <c r="N2618" s="1" t="e">
        <f>VLOOKUP(B2618,MICRO!E:L,8,0)</f>
        <v>#N/A</v>
      </c>
    </row>
    <row r="2619" spans="1:14" ht="20.25" x14ac:dyDescent="0.25">
      <c r="A2619" s="1">
        <v>43</v>
      </c>
      <c r="B2619" s="166">
        <v>2994</v>
      </c>
      <c r="C2619" s="1" t="s">
        <v>1328</v>
      </c>
      <c r="D2619" s="1"/>
      <c r="E2619" s="1" t="s">
        <v>1108</v>
      </c>
      <c r="F2619" s="1" t="s">
        <v>1332</v>
      </c>
      <c r="G2619" s="1">
        <v>2</v>
      </c>
      <c r="H2619" s="1" t="s">
        <v>19</v>
      </c>
      <c r="I2619" s="1" t="s">
        <v>434</v>
      </c>
      <c r="J2619" s="1">
        <v>2.4</v>
      </c>
      <c r="K2619" s="1">
        <v>4.8</v>
      </c>
      <c r="L2619" s="49">
        <v>8</v>
      </c>
      <c r="M2619" s="50"/>
      <c r="N2619" s="1" t="e">
        <f>VLOOKUP(B2619,MICRO!E:L,8,0)</f>
        <v>#N/A</v>
      </c>
    </row>
    <row r="2620" spans="1:14" ht="20.25" x14ac:dyDescent="0.25">
      <c r="A2620" s="1">
        <v>44</v>
      </c>
      <c r="B2620" s="166"/>
      <c r="C2620" s="1"/>
      <c r="D2620" s="1"/>
      <c r="E2620" s="1"/>
      <c r="F2620" s="1" t="s">
        <v>2321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9">
        <v>8</v>
      </c>
      <c r="M2620" s="50"/>
      <c r="N2620" s="1" t="e">
        <f>VLOOKUP(B2620,MICRO!E:L,8,0)</f>
        <v>#N/A</v>
      </c>
    </row>
    <row r="2621" spans="1:14" ht="20.25" x14ac:dyDescent="0.25">
      <c r="A2621" s="1">
        <v>1</v>
      </c>
      <c r="B2621" s="166">
        <v>2554</v>
      </c>
      <c r="C2621" s="1" t="s">
        <v>1005</v>
      </c>
      <c r="D2621" s="1"/>
      <c r="E2621" s="1" t="s">
        <v>181</v>
      </c>
      <c r="F2621" s="1" t="s">
        <v>1008</v>
      </c>
      <c r="G2621" s="1">
        <v>1</v>
      </c>
      <c r="H2621" s="1" t="s">
        <v>19</v>
      </c>
      <c r="I2621" s="1" t="s">
        <v>435</v>
      </c>
      <c r="J2621" s="1">
        <v>16.399999999999999</v>
      </c>
      <c r="K2621" s="1">
        <v>16.399999999999999</v>
      </c>
      <c r="L2621" s="49">
        <v>9</v>
      </c>
      <c r="M2621" s="50"/>
      <c r="N2621" s="1" t="e">
        <f>VLOOKUP(B2621,MICRO!E:L,8,0)</f>
        <v>#N/A</v>
      </c>
    </row>
    <row r="2622" spans="1:14" ht="20.25" x14ac:dyDescent="0.25">
      <c r="A2622" s="1">
        <v>2</v>
      </c>
      <c r="B2622" s="166">
        <v>2557</v>
      </c>
      <c r="C2622" s="1" t="s">
        <v>1010</v>
      </c>
      <c r="D2622" s="1"/>
      <c r="E2622" s="1" t="s">
        <v>51</v>
      </c>
      <c r="F2622" s="1" t="s">
        <v>1012</v>
      </c>
      <c r="G2622" s="1">
        <v>1</v>
      </c>
      <c r="H2622" s="1" t="s">
        <v>19</v>
      </c>
      <c r="I2622" s="1" t="s">
        <v>435</v>
      </c>
      <c r="J2622" s="1">
        <v>16.399999999999999</v>
      </c>
      <c r="K2622" s="1">
        <v>16.399999999999999</v>
      </c>
      <c r="L2622" s="49">
        <v>9</v>
      </c>
      <c r="M2622" s="50"/>
      <c r="N2622" s="1" t="e">
        <f>VLOOKUP(B2622,MICRO!E:L,8,0)</f>
        <v>#N/A</v>
      </c>
    </row>
    <row r="2623" spans="1:14" ht="20.25" x14ac:dyDescent="0.25">
      <c r="A2623" s="1">
        <v>3</v>
      </c>
      <c r="B2623" s="166">
        <v>2352</v>
      </c>
      <c r="C2623" s="1" t="s">
        <v>875</v>
      </c>
      <c r="D2623" s="1"/>
      <c r="E2623" s="1" t="s">
        <v>469</v>
      </c>
      <c r="F2623" s="1" t="s">
        <v>876</v>
      </c>
      <c r="G2623" s="1">
        <v>1</v>
      </c>
      <c r="H2623" s="1" t="s">
        <v>19</v>
      </c>
      <c r="I2623" s="1" t="s">
        <v>433</v>
      </c>
      <c r="J2623" s="1">
        <v>30</v>
      </c>
      <c r="K2623" s="1">
        <v>30</v>
      </c>
      <c r="L2623" s="49">
        <v>9</v>
      </c>
      <c r="M2623" s="50"/>
      <c r="N2623" s="1" t="e">
        <f>VLOOKUP(B2623,MICRO!E:L,8,0)</f>
        <v>#N/A</v>
      </c>
    </row>
    <row r="2624" spans="1:14" ht="20.25" x14ac:dyDescent="0.25">
      <c r="A2624" s="1">
        <v>4</v>
      </c>
      <c r="B2624" s="166">
        <v>2409</v>
      </c>
      <c r="C2624" s="1" t="s">
        <v>907</v>
      </c>
      <c r="D2624" s="1"/>
      <c r="E2624" s="1" t="s">
        <v>108</v>
      </c>
      <c r="F2624" s="1" t="s">
        <v>911</v>
      </c>
      <c r="G2624" s="1">
        <v>1</v>
      </c>
      <c r="H2624" s="1" t="s">
        <v>19</v>
      </c>
      <c r="I2624" s="1" t="s">
        <v>434</v>
      </c>
      <c r="J2624" s="1">
        <v>16.399999999999999</v>
      </c>
      <c r="K2624" s="1">
        <v>16.399999999999999</v>
      </c>
      <c r="L2624" s="49">
        <v>9</v>
      </c>
      <c r="M2624" s="50"/>
      <c r="N2624" s="1" t="e">
        <f>VLOOKUP(B2624,MICRO!E:L,8,0)</f>
        <v>#N/A</v>
      </c>
    </row>
    <row r="2625" spans="1:14" ht="20.25" x14ac:dyDescent="0.25">
      <c r="A2625" s="1">
        <v>5</v>
      </c>
      <c r="B2625" s="166">
        <v>2347</v>
      </c>
      <c r="C2625" s="1" t="s">
        <v>870</v>
      </c>
      <c r="D2625" s="1"/>
      <c r="E2625" s="1" t="s">
        <v>108</v>
      </c>
      <c r="F2625" s="1" t="s">
        <v>871</v>
      </c>
      <c r="G2625" s="1">
        <v>1</v>
      </c>
      <c r="H2625" s="1" t="s">
        <v>19</v>
      </c>
      <c r="I2625" s="1" t="s">
        <v>432</v>
      </c>
      <c r="J2625" s="1">
        <v>30</v>
      </c>
      <c r="K2625" s="1">
        <v>30</v>
      </c>
      <c r="L2625" s="49">
        <v>9</v>
      </c>
      <c r="M2625" s="50"/>
      <c r="N2625" s="1" t="e">
        <f>VLOOKUP(B2625,MICRO!E:L,8,0)</f>
        <v>#N/A</v>
      </c>
    </row>
    <row r="2626" spans="1:14" ht="20.25" x14ac:dyDescent="0.25">
      <c r="A2626" s="1">
        <v>6</v>
      </c>
      <c r="B2626" s="166">
        <v>2350</v>
      </c>
      <c r="C2626" s="1" t="s">
        <v>1060</v>
      </c>
      <c r="D2626" s="1"/>
      <c r="E2626" s="1" t="s">
        <v>1108</v>
      </c>
      <c r="F2626" s="1" t="s">
        <v>874</v>
      </c>
      <c r="G2626" s="1">
        <v>1</v>
      </c>
      <c r="H2626" s="1" t="s">
        <v>19</v>
      </c>
      <c r="I2626" s="1" t="s">
        <v>432</v>
      </c>
      <c r="J2626" s="1">
        <v>12.9</v>
      </c>
      <c r="K2626" s="1">
        <v>12.9</v>
      </c>
      <c r="L2626" s="49">
        <v>9</v>
      </c>
      <c r="M2626" s="50"/>
      <c r="N2626" s="1" t="e">
        <f>VLOOKUP(B2626,MICRO!E:L,8,0)</f>
        <v>#N/A</v>
      </c>
    </row>
    <row r="2627" spans="1:14" ht="20.25" x14ac:dyDescent="0.25">
      <c r="A2627" s="1">
        <v>1</v>
      </c>
      <c r="B2627" s="166">
        <v>2834</v>
      </c>
      <c r="C2627" s="1" t="s">
        <v>1165</v>
      </c>
      <c r="D2627" s="1"/>
      <c r="E2627" s="1" t="s">
        <v>2</v>
      </c>
      <c r="F2627" s="1" t="s">
        <v>1166</v>
      </c>
      <c r="G2627" s="1">
        <v>2</v>
      </c>
      <c r="H2627" s="1" t="s">
        <v>19</v>
      </c>
      <c r="I2627" s="1" t="s">
        <v>431</v>
      </c>
      <c r="J2627" s="1">
        <v>2.5</v>
      </c>
      <c r="K2627" s="1">
        <v>5</v>
      </c>
      <c r="L2627" s="49">
        <v>10</v>
      </c>
      <c r="M2627" s="50"/>
      <c r="N2627" s="1" t="e">
        <f>VLOOKUP(B2627,MICRO!E:L,8,0)</f>
        <v>#N/A</v>
      </c>
    </row>
    <row r="2628" spans="1:14" ht="20.25" x14ac:dyDescent="0.25">
      <c r="A2628" s="1">
        <v>2</v>
      </c>
      <c r="B2628" s="166">
        <v>2835</v>
      </c>
      <c r="C2628" s="1" t="s">
        <v>1165</v>
      </c>
      <c r="D2628" s="1"/>
      <c r="E2628" s="1" t="s">
        <v>2</v>
      </c>
      <c r="F2628" s="1" t="s">
        <v>1166</v>
      </c>
      <c r="G2628" s="1">
        <v>2</v>
      </c>
      <c r="H2628" s="1" t="s">
        <v>19</v>
      </c>
      <c r="I2628" s="1" t="s">
        <v>432</v>
      </c>
      <c r="J2628" s="1">
        <v>2.5</v>
      </c>
      <c r="K2628" s="1">
        <v>5</v>
      </c>
      <c r="L2628" s="49">
        <v>10</v>
      </c>
      <c r="M2628" s="50"/>
      <c r="N2628" s="1" t="e">
        <f>VLOOKUP(B2628,MICRO!E:L,8,0)</f>
        <v>#N/A</v>
      </c>
    </row>
    <row r="2629" spans="1:14" ht="20.25" x14ac:dyDescent="0.25">
      <c r="A2629" s="1">
        <v>3</v>
      </c>
      <c r="B2629" s="166">
        <v>2836</v>
      </c>
      <c r="C2629" s="1" t="s">
        <v>1165</v>
      </c>
      <c r="D2629" s="1"/>
      <c r="E2629" s="1" t="s">
        <v>2</v>
      </c>
      <c r="F2629" s="1" t="s">
        <v>1166</v>
      </c>
      <c r="G2629" s="1">
        <v>2</v>
      </c>
      <c r="H2629" s="1" t="s">
        <v>19</v>
      </c>
      <c r="I2629" s="1" t="s">
        <v>433</v>
      </c>
      <c r="J2629" s="1">
        <v>2.5</v>
      </c>
      <c r="K2629" s="1">
        <v>5</v>
      </c>
      <c r="L2629" s="49">
        <v>10</v>
      </c>
      <c r="M2629" s="50"/>
      <c r="N2629" s="1" t="e">
        <f>VLOOKUP(B2629,MICRO!E:L,8,0)</f>
        <v>#N/A</v>
      </c>
    </row>
    <row r="2630" spans="1:14" ht="20.25" x14ac:dyDescent="0.25">
      <c r="A2630" s="1">
        <v>4</v>
      </c>
      <c r="B2630" s="166">
        <v>2837</v>
      </c>
      <c r="C2630" s="1" t="s">
        <v>1165</v>
      </c>
      <c r="D2630" s="1"/>
      <c r="E2630" s="1" t="s">
        <v>2</v>
      </c>
      <c r="F2630" s="1" t="s">
        <v>1166</v>
      </c>
      <c r="G2630" s="1">
        <v>2</v>
      </c>
      <c r="H2630" s="1" t="s">
        <v>19</v>
      </c>
      <c r="I2630" s="1" t="s">
        <v>435</v>
      </c>
      <c r="J2630" s="1">
        <v>2.5</v>
      </c>
      <c r="K2630" s="1">
        <v>5</v>
      </c>
      <c r="L2630" s="49">
        <v>10</v>
      </c>
      <c r="M2630" s="50"/>
      <c r="N2630" s="1" t="e">
        <f>VLOOKUP(B2630,MICRO!E:L,8,0)</f>
        <v>#N/A</v>
      </c>
    </row>
    <row r="2631" spans="1:14" ht="20.25" x14ac:dyDescent="0.25">
      <c r="A2631" s="1">
        <v>5</v>
      </c>
      <c r="B2631" s="166">
        <v>2838</v>
      </c>
      <c r="C2631" s="1" t="s">
        <v>1165</v>
      </c>
      <c r="D2631" s="1"/>
      <c r="E2631" s="1" t="s">
        <v>51</v>
      </c>
      <c r="F2631" s="1" t="s">
        <v>1167</v>
      </c>
      <c r="G2631" s="1">
        <v>2</v>
      </c>
      <c r="H2631" s="1" t="s">
        <v>19</v>
      </c>
      <c r="I2631" s="1" t="s">
        <v>434</v>
      </c>
      <c r="J2631" s="1">
        <v>2.4</v>
      </c>
      <c r="K2631" s="1">
        <v>4.8</v>
      </c>
      <c r="L2631" s="49">
        <v>10</v>
      </c>
      <c r="M2631" s="50"/>
      <c r="N2631" s="1" t="e">
        <f>VLOOKUP(B2631,MICRO!E:L,8,0)</f>
        <v>#N/A</v>
      </c>
    </row>
    <row r="2632" spans="1:14" ht="20.25" x14ac:dyDescent="0.25">
      <c r="A2632" s="1">
        <v>6</v>
      </c>
      <c r="B2632" s="166">
        <v>2844</v>
      </c>
      <c r="C2632" s="1" t="s">
        <v>1165</v>
      </c>
      <c r="D2632" s="1"/>
      <c r="E2632" s="1" t="s">
        <v>1108</v>
      </c>
      <c r="F2632" s="1" t="s">
        <v>1169</v>
      </c>
      <c r="G2632" s="1">
        <v>2</v>
      </c>
      <c r="H2632" s="1" t="s">
        <v>19</v>
      </c>
      <c r="I2632" s="1" t="s">
        <v>431</v>
      </c>
      <c r="J2632" s="1">
        <v>2.2999999999999998</v>
      </c>
      <c r="K2632" s="1">
        <v>4.5999999999999996</v>
      </c>
      <c r="L2632" s="49">
        <v>10</v>
      </c>
      <c r="M2632" s="50"/>
      <c r="N2632" s="1" t="e">
        <f>VLOOKUP(B2632,MICRO!E:L,8,0)</f>
        <v>#N/A</v>
      </c>
    </row>
    <row r="2633" spans="1:14" ht="20.25" x14ac:dyDescent="0.25">
      <c r="A2633" s="1">
        <v>7</v>
      </c>
      <c r="B2633" s="166">
        <v>2845</v>
      </c>
      <c r="C2633" s="1" t="s">
        <v>1165</v>
      </c>
      <c r="D2633" s="1"/>
      <c r="E2633" s="1" t="s">
        <v>1108</v>
      </c>
      <c r="F2633" s="1" t="s">
        <v>1169</v>
      </c>
      <c r="G2633" s="1">
        <v>2</v>
      </c>
      <c r="H2633" s="1" t="s">
        <v>19</v>
      </c>
      <c r="I2633" s="1" t="s">
        <v>432</v>
      </c>
      <c r="J2633" s="1">
        <v>2.2999999999999998</v>
      </c>
      <c r="K2633" s="1">
        <v>4.5999999999999996</v>
      </c>
      <c r="L2633" s="49">
        <v>10</v>
      </c>
      <c r="M2633" s="50"/>
      <c r="N2633" s="1" t="e">
        <f>VLOOKUP(B2633,MICRO!E:L,8,0)</f>
        <v>#N/A</v>
      </c>
    </row>
    <row r="2634" spans="1:14" ht="20.25" x14ac:dyDescent="0.25">
      <c r="A2634" s="1">
        <v>8</v>
      </c>
      <c r="B2634" s="166">
        <v>2846</v>
      </c>
      <c r="C2634" s="1" t="s">
        <v>1165</v>
      </c>
      <c r="D2634" s="1"/>
      <c r="E2634" s="1" t="s">
        <v>1108</v>
      </c>
      <c r="F2634" s="1" t="s">
        <v>1169</v>
      </c>
      <c r="G2634" s="1">
        <v>2</v>
      </c>
      <c r="H2634" s="1" t="s">
        <v>19</v>
      </c>
      <c r="I2634" s="1" t="s">
        <v>433</v>
      </c>
      <c r="J2634" s="1">
        <v>2.2999999999999998</v>
      </c>
      <c r="K2634" s="1">
        <v>4.5999999999999996</v>
      </c>
      <c r="L2634" s="49">
        <v>10</v>
      </c>
      <c r="M2634" s="50"/>
      <c r="N2634" s="1" t="e">
        <f>VLOOKUP(B2634,MICRO!E:L,8,0)</f>
        <v>#N/A</v>
      </c>
    </row>
    <row r="2635" spans="1:14" ht="20.25" x14ac:dyDescent="0.25">
      <c r="A2635" s="1">
        <v>9</v>
      </c>
      <c r="B2635" s="166">
        <v>2847</v>
      </c>
      <c r="C2635" s="1" t="s">
        <v>1165</v>
      </c>
      <c r="D2635" s="1"/>
      <c r="E2635" s="1" t="s">
        <v>1108</v>
      </c>
      <c r="F2635" s="1" t="s">
        <v>1169</v>
      </c>
      <c r="G2635" s="1">
        <v>2</v>
      </c>
      <c r="H2635" s="1" t="s">
        <v>19</v>
      </c>
      <c r="I2635" s="1" t="s">
        <v>434</v>
      </c>
      <c r="J2635" s="1">
        <v>2.2999999999999998</v>
      </c>
      <c r="K2635" s="1">
        <v>4.5999999999999996</v>
      </c>
      <c r="L2635" s="49">
        <v>10</v>
      </c>
      <c r="M2635" s="50"/>
      <c r="N2635" s="1" t="e">
        <f>VLOOKUP(B2635,MICRO!E:L,8,0)</f>
        <v>#N/A</v>
      </c>
    </row>
    <row r="2636" spans="1:14" ht="20.25" x14ac:dyDescent="0.25">
      <c r="A2636" s="1">
        <v>10</v>
      </c>
      <c r="B2636" s="166">
        <v>2848</v>
      </c>
      <c r="C2636" s="1" t="s">
        <v>1165</v>
      </c>
      <c r="D2636" s="1"/>
      <c r="E2636" s="1" t="s">
        <v>1108</v>
      </c>
      <c r="F2636" s="1" t="s">
        <v>1169</v>
      </c>
      <c r="G2636" s="1">
        <v>2</v>
      </c>
      <c r="H2636" s="1" t="s">
        <v>19</v>
      </c>
      <c r="I2636" s="1" t="s">
        <v>435</v>
      </c>
      <c r="J2636" s="1">
        <v>2.2999999999999998</v>
      </c>
      <c r="K2636" s="1">
        <v>4.5999999999999996</v>
      </c>
      <c r="L2636" s="49">
        <v>10</v>
      </c>
      <c r="M2636" s="50"/>
      <c r="N2636" s="1" t="e">
        <f>VLOOKUP(B2636,MICRO!E:L,8,0)</f>
        <v>#N/A</v>
      </c>
    </row>
    <row r="2637" spans="1:14" ht="20.25" x14ac:dyDescent="0.25">
      <c r="A2637" s="1">
        <v>11</v>
      </c>
      <c r="B2637" s="166">
        <v>2849</v>
      </c>
      <c r="C2637" s="1" t="s">
        <v>1165</v>
      </c>
      <c r="D2637" s="1"/>
      <c r="E2637" s="1" t="s">
        <v>108</v>
      </c>
      <c r="F2637" s="1" t="s">
        <v>1168</v>
      </c>
      <c r="G2637" s="1">
        <v>4</v>
      </c>
      <c r="H2637" s="1" t="s">
        <v>19</v>
      </c>
      <c r="I2637" s="1" t="s">
        <v>431</v>
      </c>
      <c r="J2637" s="1">
        <v>0.1</v>
      </c>
      <c r="K2637" s="1">
        <v>0.4</v>
      </c>
      <c r="L2637" s="49">
        <v>10</v>
      </c>
      <c r="M2637" s="50"/>
      <c r="N2637" s="1" t="e">
        <f>VLOOKUP(B2637,MICRO!E:L,8,0)</f>
        <v>#N/A</v>
      </c>
    </row>
    <row r="2638" spans="1:14" ht="20.25" x14ac:dyDescent="0.25">
      <c r="A2638" s="1">
        <v>12</v>
      </c>
      <c r="B2638" s="166">
        <v>2850</v>
      </c>
      <c r="C2638" s="1" t="s">
        <v>1165</v>
      </c>
      <c r="D2638" s="1"/>
      <c r="E2638" s="1" t="s">
        <v>108</v>
      </c>
      <c r="F2638" s="1" t="s">
        <v>1168</v>
      </c>
      <c r="G2638" s="1">
        <v>4</v>
      </c>
      <c r="H2638" s="1" t="s">
        <v>19</v>
      </c>
      <c r="I2638" s="1" t="s">
        <v>432</v>
      </c>
      <c r="J2638" s="1">
        <v>0.1</v>
      </c>
      <c r="K2638" s="1">
        <v>0.4</v>
      </c>
      <c r="L2638" s="49">
        <v>10</v>
      </c>
      <c r="M2638" s="50"/>
      <c r="N2638" s="1" t="e">
        <f>VLOOKUP(B2638,MICRO!E:L,8,0)</f>
        <v>#N/A</v>
      </c>
    </row>
    <row r="2639" spans="1:14" ht="20.25" x14ac:dyDescent="0.25">
      <c r="A2639" s="1">
        <v>13</v>
      </c>
      <c r="B2639" s="166">
        <v>2851</v>
      </c>
      <c r="C2639" s="1" t="s">
        <v>1165</v>
      </c>
      <c r="D2639" s="1"/>
      <c r="E2639" s="1" t="s">
        <v>108</v>
      </c>
      <c r="F2639" s="1" t="s">
        <v>1168</v>
      </c>
      <c r="G2639" s="1">
        <v>4</v>
      </c>
      <c r="H2639" s="1" t="s">
        <v>19</v>
      </c>
      <c r="I2639" s="1" t="s">
        <v>433</v>
      </c>
      <c r="J2639" s="1">
        <v>0.1</v>
      </c>
      <c r="K2639" s="1">
        <v>0.4</v>
      </c>
      <c r="L2639" s="49">
        <v>10</v>
      </c>
      <c r="M2639" s="50"/>
      <c r="N2639" s="1" t="e">
        <f>VLOOKUP(B2639,MICRO!E:L,8,0)</f>
        <v>#N/A</v>
      </c>
    </row>
    <row r="2640" spans="1:14" ht="20.25" x14ac:dyDescent="0.25">
      <c r="A2640" s="1">
        <v>14</v>
      </c>
      <c r="B2640" s="166">
        <v>2852</v>
      </c>
      <c r="C2640" s="1" t="s">
        <v>1165</v>
      </c>
      <c r="D2640" s="1"/>
      <c r="E2640" s="1" t="s">
        <v>108</v>
      </c>
      <c r="F2640" s="1" t="s">
        <v>1168</v>
      </c>
      <c r="G2640" s="1">
        <v>4</v>
      </c>
      <c r="H2640" s="1" t="s">
        <v>19</v>
      </c>
      <c r="I2640" s="1" t="s">
        <v>434</v>
      </c>
      <c r="J2640" s="1">
        <v>0.1</v>
      </c>
      <c r="K2640" s="1">
        <v>0.4</v>
      </c>
      <c r="L2640" s="49">
        <v>10</v>
      </c>
      <c r="M2640" s="50"/>
      <c r="N2640" s="1" t="e">
        <f>VLOOKUP(B2640,MICRO!E:L,8,0)</f>
        <v>#N/A</v>
      </c>
    </row>
    <row r="2641" spans="1:14" ht="20.25" x14ac:dyDescent="0.25">
      <c r="A2641" s="1">
        <v>15</v>
      </c>
      <c r="B2641" s="166">
        <v>2853</v>
      </c>
      <c r="C2641" s="1" t="s">
        <v>1165</v>
      </c>
      <c r="D2641" s="1"/>
      <c r="E2641" s="1" t="s">
        <v>108</v>
      </c>
      <c r="F2641" s="1" t="s">
        <v>1168</v>
      </c>
      <c r="G2641" s="1">
        <v>4</v>
      </c>
      <c r="H2641" s="1" t="s">
        <v>19</v>
      </c>
      <c r="I2641" s="1" t="s">
        <v>435</v>
      </c>
      <c r="J2641" s="1">
        <v>0.1</v>
      </c>
      <c r="K2641" s="1">
        <v>0.4</v>
      </c>
      <c r="L2641" s="49">
        <v>10</v>
      </c>
      <c r="M2641" s="50"/>
      <c r="N2641" s="1" t="e">
        <f>VLOOKUP(B2641,MICRO!E:L,8,0)</f>
        <v>#N/A</v>
      </c>
    </row>
    <row r="2642" spans="1:14" ht="20.25" x14ac:dyDescent="0.25">
      <c r="A2642" s="1">
        <v>16</v>
      </c>
      <c r="B2642" s="166"/>
      <c r="C2642" s="1" t="s">
        <v>1165</v>
      </c>
      <c r="D2642" s="1"/>
      <c r="E2642" s="1" t="s">
        <v>181</v>
      </c>
      <c r="F2642" s="1" t="s">
        <v>2741</v>
      </c>
      <c r="G2642" s="1">
        <v>4</v>
      </c>
      <c r="H2642" s="1" t="s">
        <v>19</v>
      </c>
      <c r="I2642" s="1" t="s">
        <v>431</v>
      </c>
      <c r="J2642" s="1">
        <v>0.1</v>
      </c>
      <c r="K2642" s="1">
        <v>0.4</v>
      </c>
      <c r="L2642" s="49">
        <v>10</v>
      </c>
      <c r="M2642" s="50"/>
      <c r="N2642" s="1" t="e">
        <f>VLOOKUP(B2642,MICRO!E:L,8,0)</f>
        <v>#N/A</v>
      </c>
    </row>
    <row r="2643" spans="1:14" ht="20.25" x14ac:dyDescent="0.25">
      <c r="A2643" s="1">
        <v>17</v>
      </c>
      <c r="B2643" s="166"/>
      <c r="C2643" s="1" t="s">
        <v>1165</v>
      </c>
      <c r="D2643" s="1"/>
      <c r="E2643" s="1" t="s">
        <v>181</v>
      </c>
      <c r="F2643" s="1" t="s">
        <v>2741</v>
      </c>
      <c r="G2643" s="1">
        <v>4</v>
      </c>
      <c r="H2643" s="1" t="s">
        <v>19</v>
      </c>
      <c r="I2643" s="1" t="s">
        <v>432</v>
      </c>
      <c r="J2643" s="1">
        <v>1</v>
      </c>
      <c r="K2643" s="1">
        <v>4</v>
      </c>
      <c r="L2643" s="49">
        <v>10</v>
      </c>
      <c r="M2643" s="50"/>
      <c r="N2643" s="1" t="e">
        <f>VLOOKUP(B2643,MICRO!E:L,8,0)</f>
        <v>#N/A</v>
      </c>
    </row>
    <row r="2644" spans="1:14" ht="20.25" x14ac:dyDescent="0.25">
      <c r="A2644" s="1">
        <v>18</v>
      </c>
      <c r="B2644" s="166"/>
      <c r="C2644" s="1" t="s">
        <v>1165</v>
      </c>
      <c r="D2644" s="1"/>
      <c r="E2644" s="1" t="s">
        <v>181</v>
      </c>
      <c r="F2644" s="1" t="s">
        <v>2741</v>
      </c>
      <c r="G2644" s="1">
        <v>4</v>
      </c>
      <c r="H2644" s="1" t="s">
        <v>19</v>
      </c>
      <c r="I2644" s="1" t="s">
        <v>433</v>
      </c>
      <c r="J2644" s="1">
        <v>1</v>
      </c>
      <c r="K2644" s="1">
        <v>4</v>
      </c>
      <c r="L2644" s="49">
        <v>10</v>
      </c>
      <c r="M2644" s="50"/>
      <c r="N2644" s="1" t="e">
        <f>VLOOKUP(B2644,MICRO!E:L,8,0)</f>
        <v>#N/A</v>
      </c>
    </row>
    <row r="2645" spans="1:14" ht="20.25" x14ac:dyDescent="0.25">
      <c r="A2645" s="1">
        <v>19</v>
      </c>
      <c r="B2645" s="166"/>
      <c r="C2645" s="1" t="s">
        <v>1165</v>
      </c>
      <c r="D2645" s="1"/>
      <c r="E2645" s="1" t="s">
        <v>181</v>
      </c>
      <c r="F2645" s="1" t="s">
        <v>2741</v>
      </c>
      <c r="G2645" s="1">
        <v>4</v>
      </c>
      <c r="H2645" s="1" t="s">
        <v>19</v>
      </c>
      <c r="I2645" s="1" t="s">
        <v>434</v>
      </c>
      <c r="J2645" s="1">
        <v>0.1</v>
      </c>
      <c r="K2645" s="1">
        <v>0.4</v>
      </c>
      <c r="L2645" s="49">
        <v>10</v>
      </c>
      <c r="M2645" s="50"/>
      <c r="N2645" s="1" t="e">
        <f>VLOOKUP(B2645,MICRO!E:L,8,0)</f>
        <v>#N/A</v>
      </c>
    </row>
    <row r="2646" spans="1:14" ht="20.25" x14ac:dyDescent="0.25">
      <c r="A2646" s="1">
        <v>20</v>
      </c>
      <c r="B2646" s="166"/>
      <c r="C2646" s="1" t="s">
        <v>1165</v>
      </c>
      <c r="D2646" s="1"/>
      <c r="E2646" s="1" t="s">
        <v>181</v>
      </c>
      <c r="F2646" s="1" t="s">
        <v>2741</v>
      </c>
      <c r="G2646" s="1">
        <v>4</v>
      </c>
      <c r="H2646" s="1" t="s">
        <v>19</v>
      </c>
      <c r="I2646" s="1" t="s">
        <v>435</v>
      </c>
      <c r="J2646" s="1">
        <v>0.1</v>
      </c>
      <c r="K2646" s="1">
        <v>0.4</v>
      </c>
      <c r="L2646" s="49">
        <v>10</v>
      </c>
      <c r="M2646" s="50"/>
      <c r="N2646" s="1" t="e">
        <f>VLOOKUP(B2646,MICRO!E:L,8,0)</f>
        <v>#N/A</v>
      </c>
    </row>
    <row r="2647" spans="1:14" ht="20.25" x14ac:dyDescent="0.25">
      <c r="A2647" s="1">
        <v>1</v>
      </c>
      <c r="B2647" s="166">
        <v>1857</v>
      </c>
      <c r="C2647" s="1" t="s">
        <v>580</v>
      </c>
      <c r="D2647" s="1"/>
      <c r="E2647" s="1"/>
      <c r="F2647" s="1" t="s">
        <v>581</v>
      </c>
      <c r="G2647" s="1">
        <v>15</v>
      </c>
      <c r="H2647" s="1" t="s">
        <v>19</v>
      </c>
      <c r="I2647" s="1" t="s">
        <v>576</v>
      </c>
      <c r="J2647" s="1">
        <v>132.19999999999999</v>
      </c>
      <c r="K2647" s="1">
        <v>1982.9999999999998</v>
      </c>
      <c r="L2647" s="49">
        <v>1</v>
      </c>
      <c r="M2647" s="50"/>
      <c r="N2647" s="1" t="e">
        <f>VLOOKUP(B2647,MICRO!E:L,8,0)</f>
        <v>#N/A</v>
      </c>
    </row>
    <row r="2648" spans="1:14" ht="20.25" x14ac:dyDescent="0.25">
      <c r="A2648" s="1">
        <v>2</v>
      </c>
      <c r="B2648" s="166">
        <v>1858</v>
      </c>
      <c r="C2648" s="1" t="s">
        <v>580</v>
      </c>
      <c r="D2648" s="1"/>
      <c r="E2648" s="1"/>
      <c r="F2648" s="1" t="s">
        <v>581</v>
      </c>
      <c r="G2648" s="1">
        <v>12</v>
      </c>
      <c r="H2648" s="1" t="s">
        <v>19</v>
      </c>
      <c r="I2648" s="1" t="s">
        <v>577</v>
      </c>
      <c r="J2648" s="1">
        <v>132.19999999999999</v>
      </c>
      <c r="K2648" s="1">
        <v>1586.3999999999999</v>
      </c>
      <c r="L2648" s="49">
        <v>1</v>
      </c>
      <c r="M2648" s="50"/>
      <c r="N2648" s="1" t="e">
        <f>VLOOKUP(B2648,MICRO!E:L,8,0)</f>
        <v>#N/A</v>
      </c>
    </row>
    <row r="2649" spans="1:14" ht="20.25" x14ac:dyDescent="0.25">
      <c r="A2649" s="1">
        <v>3</v>
      </c>
      <c r="B2649" s="166">
        <v>1859</v>
      </c>
      <c r="C2649" s="1" t="s">
        <v>580</v>
      </c>
      <c r="D2649" s="1"/>
      <c r="E2649" s="1"/>
      <c r="F2649" s="1" t="s">
        <v>581</v>
      </c>
      <c r="G2649" s="1">
        <v>12</v>
      </c>
      <c r="H2649" s="1" t="s">
        <v>19</v>
      </c>
      <c r="I2649" s="1" t="s">
        <v>578</v>
      </c>
      <c r="J2649" s="1">
        <v>132.19999999999999</v>
      </c>
      <c r="K2649" s="1">
        <v>1586.3999999999999</v>
      </c>
      <c r="L2649" s="49">
        <v>1</v>
      </c>
      <c r="M2649" s="50"/>
      <c r="N2649" s="1" t="e">
        <f>VLOOKUP(B2649,MICRO!E:L,8,0)</f>
        <v>#N/A</v>
      </c>
    </row>
    <row r="2650" spans="1:14" ht="20.25" x14ac:dyDescent="0.25">
      <c r="A2650" s="1">
        <v>4</v>
      </c>
      <c r="B2650" s="166">
        <v>1860</v>
      </c>
      <c r="C2650" s="1" t="s">
        <v>580</v>
      </c>
      <c r="D2650" s="1"/>
      <c r="E2650" s="1"/>
      <c r="F2650" s="1" t="s">
        <v>581</v>
      </c>
      <c r="G2650" s="1">
        <v>7</v>
      </c>
      <c r="H2650" s="1" t="s">
        <v>19</v>
      </c>
      <c r="I2650" s="1" t="s">
        <v>579</v>
      </c>
      <c r="J2650" s="1">
        <v>132.19999999999999</v>
      </c>
      <c r="K2650" s="1">
        <v>925.39999999999986</v>
      </c>
      <c r="L2650" s="49">
        <v>1</v>
      </c>
      <c r="M2650" s="50"/>
      <c r="N2650" s="1" t="e">
        <f>VLOOKUP(B2650,MICRO!E:L,8,0)</f>
        <v>#N/A</v>
      </c>
    </row>
    <row r="2651" spans="1:14" ht="20.25" x14ac:dyDescent="0.25">
      <c r="A2651" s="1">
        <v>5</v>
      </c>
      <c r="B2651" s="166">
        <v>1901</v>
      </c>
      <c r="C2651" s="1" t="s">
        <v>893</v>
      </c>
      <c r="D2651" s="1"/>
      <c r="E2651" s="1"/>
      <c r="F2651" s="1" t="s">
        <v>894</v>
      </c>
      <c r="G2651" s="1">
        <v>1</v>
      </c>
      <c r="H2651" s="1" t="s">
        <v>19</v>
      </c>
      <c r="I2651" s="1" t="s">
        <v>576</v>
      </c>
      <c r="J2651" s="1">
        <v>704</v>
      </c>
      <c r="K2651" s="1">
        <v>704</v>
      </c>
      <c r="L2651" s="49">
        <v>1</v>
      </c>
      <c r="M2651" s="50"/>
      <c r="N2651" s="1" t="e">
        <f>VLOOKUP(B2651,MICRO!E:L,8,0)</f>
        <v>#N/A</v>
      </c>
    </row>
    <row r="2652" spans="1:14" ht="20.25" x14ac:dyDescent="0.25">
      <c r="A2652" s="1">
        <v>6</v>
      </c>
      <c r="B2652" s="166">
        <v>1902</v>
      </c>
      <c r="C2652" s="1" t="s">
        <v>893</v>
      </c>
      <c r="D2652" s="1"/>
      <c r="E2652" s="1"/>
      <c r="F2652" s="1" t="s">
        <v>895</v>
      </c>
      <c r="G2652" s="1">
        <v>1</v>
      </c>
      <c r="H2652" s="1" t="s">
        <v>19</v>
      </c>
      <c r="I2652" s="1" t="s">
        <v>577</v>
      </c>
      <c r="J2652" s="1">
        <v>518.4</v>
      </c>
      <c r="K2652" s="1">
        <v>518.4</v>
      </c>
      <c r="L2652" s="49">
        <v>1</v>
      </c>
      <c r="M2652" s="50"/>
      <c r="N2652" s="1" t="e">
        <f>VLOOKUP(B2652,MICRO!E:L,8,0)</f>
        <v>#N/A</v>
      </c>
    </row>
    <row r="2653" spans="1:14" ht="20.25" x14ac:dyDescent="0.25">
      <c r="A2653" s="1">
        <v>7</v>
      </c>
      <c r="B2653" s="166">
        <v>1903</v>
      </c>
      <c r="C2653" s="1" t="s">
        <v>893</v>
      </c>
      <c r="D2653" s="1"/>
      <c r="E2653" s="1"/>
      <c r="F2653" s="1" t="s">
        <v>896</v>
      </c>
      <c r="G2653" s="1">
        <v>1</v>
      </c>
      <c r="H2653" s="1" t="s">
        <v>19</v>
      </c>
      <c r="I2653" s="1" t="s">
        <v>578</v>
      </c>
      <c r="J2653" s="1">
        <v>518.4</v>
      </c>
      <c r="K2653" s="1">
        <v>518.4</v>
      </c>
      <c r="L2653" s="49">
        <v>1</v>
      </c>
      <c r="M2653" s="50"/>
      <c r="N2653" s="1" t="e">
        <f>VLOOKUP(B2653,MICRO!E:L,8,0)</f>
        <v>#N/A</v>
      </c>
    </row>
    <row r="2654" spans="1:14" ht="20.25" x14ac:dyDescent="0.25">
      <c r="A2654" s="1">
        <v>8</v>
      </c>
      <c r="B2654" s="166">
        <v>1904</v>
      </c>
      <c r="C2654" s="1" t="s">
        <v>893</v>
      </c>
      <c r="D2654" s="1"/>
      <c r="E2654" s="1"/>
      <c r="F2654" s="1" t="s">
        <v>897</v>
      </c>
      <c r="G2654" s="1">
        <v>1</v>
      </c>
      <c r="H2654" s="1" t="s">
        <v>19</v>
      </c>
      <c r="I2654" s="1" t="s">
        <v>579</v>
      </c>
      <c r="J2654" s="1">
        <v>518.4</v>
      </c>
      <c r="K2654" s="1">
        <v>518.4</v>
      </c>
      <c r="L2654" s="49">
        <v>1</v>
      </c>
      <c r="M2654" s="50"/>
      <c r="N2654" s="1" t="e">
        <f>VLOOKUP(B2654,MICRO!E:L,8,0)</f>
        <v>#N/A</v>
      </c>
    </row>
    <row r="2655" spans="1:14" ht="20.25" x14ac:dyDescent="0.25">
      <c r="A2655" s="1">
        <v>1</v>
      </c>
      <c r="B2655" s="166">
        <v>1989</v>
      </c>
      <c r="C2655" s="1" t="s">
        <v>625</v>
      </c>
      <c r="D2655" s="1"/>
      <c r="E2655" s="1"/>
      <c r="F2655" s="1" t="s">
        <v>626</v>
      </c>
      <c r="G2655" s="1">
        <v>1</v>
      </c>
      <c r="H2655" s="1" t="s">
        <v>19</v>
      </c>
      <c r="I2655" s="1" t="s">
        <v>579</v>
      </c>
      <c r="J2655" s="1">
        <v>73.599999999999994</v>
      </c>
      <c r="K2655" s="1">
        <v>73.599999999999994</v>
      </c>
      <c r="L2655" s="49">
        <v>2</v>
      </c>
      <c r="M2655" s="50"/>
      <c r="N2655" s="1" t="e">
        <f>VLOOKUP(B2655,MICRO!E:L,8,0)</f>
        <v>#N/A</v>
      </c>
    </row>
    <row r="2656" spans="1:14" ht="20.25" x14ac:dyDescent="0.25">
      <c r="A2656" s="1">
        <v>2</v>
      </c>
      <c r="B2656" s="166">
        <v>1990</v>
      </c>
      <c r="C2656" s="1" t="s">
        <v>627</v>
      </c>
      <c r="D2656" s="1"/>
      <c r="E2656" s="1"/>
      <c r="F2656" s="1" t="s">
        <v>628</v>
      </c>
      <c r="G2656" s="1">
        <v>1</v>
      </c>
      <c r="H2656" s="1" t="s">
        <v>19</v>
      </c>
      <c r="I2656" s="1" t="s">
        <v>577</v>
      </c>
      <c r="J2656" s="1">
        <v>103.8</v>
      </c>
      <c r="K2656" s="1">
        <v>103.8</v>
      </c>
      <c r="L2656" s="49">
        <v>2</v>
      </c>
      <c r="M2656" s="50"/>
      <c r="N2656" s="1" t="e">
        <f>VLOOKUP(B2656,MICRO!E:L,8,0)</f>
        <v>#N/A</v>
      </c>
    </row>
    <row r="2657" spans="1:14" ht="20.25" x14ac:dyDescent="0.25">
      <c r="A2657" s="1">
        <v>3</v>
      </c>
      <c r="B2657" s="166">
        <v>1991</v>
      </c>
      <c r="C2657" s="1" t="s">
        <v>627</v>
      </c>
      <c r="D2657" s="1"/>
      <c r="E2657" s="1"/>
      <c r="F2657" s="1" t="s">
        <v>629</v>
      </c>
      <c r="G2657" s="1">
        <v>1</v>
      </c>
      <c r="H2657" s="1" t="s">
        <v>19</v>
      </c>
      <c r="I2657" s="1" t="s">
        <v>578</v>
      </c>
      <c r="J2657" s="1">
        <v>103.8</v>
      </c>
      <c r="K2657" s="1">
        <v>103.8</v>
      </c>
      <c r="L2657" s="49">
        <v>2</v>
      </c>
      <c r="M2657" s="50"/>
      <c r="N2657" s="1" t="e">
        <f>VLOOKUP(B2657,MICRO!E:L,8,0)</f>
        <v>#N/A</v>
      </c>
    </row>
    <row r="2658" spans="1:14" ht="20.25" x14ac:dyDescent="0.25">
      <c r="A2658" s="1">
        <v>4</v>
      </c>
      <c r="B2658" s="166"/>
      <c r="C2658" s="1" t="s">
        <v>828</v>
      </c>
      <c r="D2658" s="1"/>
      <c r="E2658" s="1"/>
      <c r="F2658" s="1" t="s">
        <v>1127</v>
      </c>
      <c r="G2658" s="1">
        <v>1</v>
      </c>
      <c r="H2658" s="1" t="s">
        <v>19</v>
      </c>
      <c r="I2658" s="1" t="s">
        <v>576</v>
      </c>
      <c r="J2658" s="1">
        <v>164.4</v>
      </c>
      <c r="K2658" s="1">
        <v>164.4</v>
      </c>
      <c r="L2658" s="49">
        <v>2</v>
      </c>
      <c r="M2658" s="50"/>
      <c r="N2658" s="1" t="e">
        <f>VLOOKUP(B2658,MICRO!E:L,8,0)</f>
        <v>#N/A</v>
      </c>
    </row>
    <row r="2659" spans="1:14" ht="20.25" x14ac:dyDescent="0.25">
      <c r="A2659" s="1">
        <v>5</v>
      </c>
      <c r="B2659" s="166"/>
      <c r="C2659" s="1" t="s">
        <v>828</v>
      </c>
      <c r="D2659" s="1"/>
      <c r="E2659" s="1"/>
      <c r="F2659" s="1" t="s">
        <v>1127</v>
      </c>
      <c r="G2659" s="1">
        <v>1</v>
      </c>
      <c r="H2659" s="1" t="s">
        <v>19</v>
      </c>
      <c r="I2659" s="1" t="s">
        <v>577</v>
      </c>
      <c r="J2659" s="1">
        <v>164.4</v>
      </c>
      <c r="K2659" s="1">
        <v>164.4</v>
      </c>
      <c r="L2659" s="49">
        <v>2</v>
      </c>
      <c r="M2659" s="50"/>
      <c r="N2659" s="1" t="e">
        <f>VLOOKUP(B2659,MICRO!E:L,8,0)</f>
        <v>#N/A</v>
      </c>
    </row>
    <row r="2660" spans="1:14" ht="20.25" x14ac:dyDescent="0.25">
      <c r="A2660" s="1">
        <v>6</v>
      </c>
      <c r="B2660" s="166"/>
      <c r="C2660" s="1" t="s">
        <v>828</v>
      </c>
      <c r="D2660" s="1"/>
      <c r="E2660" s="1"/>
      <c r="F2660" s="1" t="s">
        <v>1127</v>
      </c>
      <c r="G2660" s="1">
        <v>1</v>
      </c>
      <c r="H2660" s="1" t="s">
        <v>19</v>
      </c>
      <c r="I2660" s="1" t="s">
        <v>578</v>
      </c>
      <c r="J2660" s="1">
        <v>164.4</v>
      </c>
      <c r="K2660" s="1">
        <v>164.4</v>
      </c>
      <c r="L2660" s="49">
        <v>2</v>
      </c>
      <c r="M2660" s="50"/>
      <c r="N2660" s="1" t="e">
        <f>VLOOKUP(B2660,MICRO!E:L,8,0)</f>
        <v>#N/A</v>
      </c>
    </row>
    <row r="2661" spans="1:14" ht="20.25" x14ac:dyDescent="0.25">
      <c r="A2661" s="1">
        <v>7</v>
      </c>
      <c r="B2661" s="166"/>
      <c r="C2661" s="1" t="s">
        <v>828</v>
      </c>
      <c r="D2661" s="1"/>
      <c r="E2661" s="1"/>
      <c r="F2661" s="1" t="s">
        <v>1127</v>
      </c>
      <c r="G2661" s="1">
        <v>1</v>
      </c>
      <c r="H2661" s="1" t="s">
        <v>19</v>
      </c>
      <c r="I2661" s="1" t="s">
        <v>579</v>
      </c>
      <c r="J2661" s="1">
        <v>164.4</v>
      </c>
      <c r="K2661" s="1">
        <v>164.4</v>
      </c>
      <c r="L2661" s="49">
        <v>2</v>
      </c>
      <c r="M2661" s="50"/>
      <c r="N2661" s="1" t="e">
        <f>VLOOKUP(B2661,MICRO!E:L,8,0)</f>
        <v>#N/A</v>
      </c>
    </row>
    <row r="2662" spans="1:14" ht="20.25" x14ac:dyDescent="0.25">
      <c r="A2662" s="1">
        <v>1</v>
      </c>
      <c r="B2662" s="166">
        <v>2247</v>
      </c>
      <c r="C2662" s="1" t="s">
        <v>824</v>
      </c>
      <c r="D2662" s="1"/>
      <c r="E2662" s="1" t="s">
        <v>2</v>
      </c>
      <c r="F2662" s="1" t="s">
        <v>825</v>
      </c>
      <c r="G2662" s="1">
        <v>182</v>
      </c>
      <c r="H2662" s="1" t="s">
        <v>19</v>
      </c>
      <c r="I2662" s="1" t="s">
        <v>576</v>
      </c>
      <c r="J2662" s="1">
        <v>2.2000000000000002</v>
      </c>
      <c r="K2662" s="1">
        <v>400.40000000000003</v>
      </c>
      <c r="L2662" s="49">
        <v>3</v>
      </c>
      <c r="M2662" s="50"/>
      <c r="N2662" s="1" t="e">
        <f>VLOOKUP(B2662,MICRO!E:L,8,0)</f>
        <v>#N/A</v>
      </c>
    </row>
    <row r="2663" spans="1:14" ht="20.25" x14ac:dyDescent="0.25">
      <c r="A2663" s="1">
        <v>2</v>
      </c>
      <c r="B2663" s="166">
        <v>2248</v>
      </c>
      <c r="C2663" s="1" t="s">
        <v>824</v>
      </c>
      <c r="D2663" s="1"/>
      <c r="E2663" s="1" t="s">
        <v>2</v>
      </c>
      <c r="F2663" s="1" t="s">
        <v>825</v>
      </c>
      <c r="G2663" s="1">
        <v>162</v>
      </c>
      <c r="H2663" s="1" t="s">
        <v>19</v>
      </c>
      <c r="I2663" s="1" t="s">
        <v>577</v>
      </c>
      <c r="J2663" s="1">
        <v>2.2000000000000002</v>
      </c>
      <c r="K2663" s="1">
        <v>356.40000000000003</v>
      </c>
      <c r="L2663" s="49">
        <v>3</v>
      </c>
      <c r="M2663" s="50"/>
      <c r="N2663" s="1" t="e">
        <f>VLOOKUP(B2663,MICRO!E:L,8,0)</f>
        <v>#N/A</v>
      </c>
    </row>
    <row r="2664" spans="1:14" ht="20.25" x14ac:dyDescent="0.25">
      <c r="A2664" s="1">
        <v>3</v>
      </c>
      <c r="B2664" s="166">
        <v>2249</v>
      </c>
      <c r="C2664" s="1" t="s">
        <v>824</v>
      </c>
      <c r="D2664" s="1"/>
      <c r="E2664" s="1" t="s">
        <v>2</v>
      </c>
      <c r="F2664" s="1" t="s">
        <v>825</v>
      </c>
      <c r="G2664" s="1">
        <v>74</v>
      </c>
      <c r="H2664" s="1" t="s">
        <v>19</v>
      </c>
      <c r="I2664" s="1" t="s">
        <v>578</v>
      </c>
      <c r="J2664" s="1">
        <v>2.2000000000000002</v>
      </c>
      <c r="K2664" s="1">
        <v>162.80000000000001</v>
      </c>
      <c r="L2664" s="49">
        <v>3</v>
      </c>
      <c r="M2664" s="50"/>
      <c r="N2664" s="1" t="e">
        <f>VLOOKUP(B2664,MICRO!E:L,8,0)</f>
        <v>#N/A</v>
      </c>
    </row>
    <row r="2665" spans="1:14" ht="20.25" x14ac:dyDescent="0.25">
      <c r="A2665" s="1">
        <v>1</v>
      </c>
      <c r="B2665" s="166">
        <v>1910</v>
      </c>
      <c r="C2665" s="1" t="s">
        <v>1258</v>
      </c>
      <c r="D2665" s="1"/>
      <c r="E2665" s="1"/>
      <c r="F2665" s="1" t="s">
        <v>1259</v>
      </c>
      <c r="G2665" s="1">
        <v>1</v>
      </c>
      <c r="H2665" s="1" t="s">
        <v>19</v>
      </c>
      <c r="I2665" s="1" t="s">
        <v>576</v>
      </c>
      <c r="J2665" s="1">
        <v>428.7</v>
      </c>
      <c r="K2665" s="1">
        <v>428.7</v>
      </c>
      <c r="L2665" s="49">
        <v>3</v>
      </c>
      <c r="M2665" s="50"/>
      <c r="N2665" s="1" t="e">
        <f>VLOOKUP(B2665,MICRO!E:L,8,0)</f>
        <v>#N/A</v>
      </c>
    </row>
    <row r="2666" spans="1:14" ht="20.25" x14ac:dyDescent="0.25">
      <c r="A2666" s="1">
        <v>2</v>
      </c>
      <c r="B2666" s="166">
        <v>1910</v>
      </c>
      <c r="C2666" s="1" t="s">
        <v>1258</v>
      </c>
      <c r="D2666" s="1"/>
      <c r="E2666" s="1"/>
      <c r="F2666" s="1" t="s">
        <v>1259</v>
      </c>
      <c r="G2666" s="1">
        <v>1</v>
      </c>
      <c r="H2666" s="1" t="s">
        <v>19</v>
      </c>
      <c r="I2666" s="1" t="s">
        <v>577</v>
      </c>
      <c r="J2666" s="1">
        <v>428.7</v>
      </c>
      <c r="K2666" s="1">
        <v>428.7</v>
      </c>
      <c r="L2666" s="49">
        <v>3</v>
      </c>
      <c r="M2666" s="50"/>
      <c r="N2666" s="1" t="e">
        <f>VLOOKUP(B2666,MICRO!E:L,8,0)</f>
        <v>#N/A</v>
      </c>
    </row>
    <row r="2667" spans="1:14" ht="20.25" x14ac:dyDescent="0.25">
      <c r="A2667" s="1">
        <v>3</v>
      </c>
      <c r="B2667" s="166">
        <v>1910</v>
      </c>
      <c r="C2667" s="1" t="s">
        <v>1258</v>
      </c>
      <c r="D2667" s="1"/>
      <c r="E2667" s="1"/>
      <c r="F2667" s="1" t="s">
        <v>1259</v>
      </c>
      <c r="G2667" s="1">
        <v>1</v>
      </c>
      <c r="H2667" s="1" t="s">
        <v>19</v>
      </c>
      <c r="I2667" s="1" t="s">
        <v>578</v>
      </c>
      <c r="J2667" s="1">
        <v>428.7</v>
      </c>
      <c r="K2667" s="1">
        <v>428.7</v>
      </c>
      <c r="L2667" s="49">
        <v>3</v>
      </c>
      <c r="M2667" s="50"/>
      <c r="N2667" s="1" t="e">
        <f>VLOOKUP(B2667,MICRO!E:L,8,0)</f>
        <v>#N/A</v>
      </c>
    </row>
    <row r="2668" spans="1:14" ht="20.25" x14ac:dyDescent="0.25">
      <c r="A2668" s="1">
        <v>4</v>
      </c>
      <c r="B2668" s="166">
        <v>1910</v>
      </c>
      <c r="C2668" s="1" t="s">
        <v>1258</v>
      </c>
      <c r="D2668" s="1"/>
      <c r="E2668" s="1"/>
      <c r="F2668" s="1" t="s">
        <v>1259</v>
      </c>
      <c r="G2668" s="1">
        <v>1</v>
      </c>
      <c r="H2668" s="1" t="s">
        <v>19</v>
      </c>
      <c r="I2668" s="1" t="s">
        <v>579</v>
      </c>
      <c r="J2668" s="1">
        <v>428.7</v>
      </c>
      <c r="K2668" s="1">
        <v>428.7</v>
      </c>
      <c r="L2668" s="49">
        <v>3</v>
      </c>
      <c r="M2668" s="50"/>
      <c r="N2668" s="1" t="e">
        <f>VLOOKUP(B2668,MICRO!E:L,8,0)</f>
        <v>#N/A</v>
      </c>
    </row>
    <row r="2669" spans="1:14" ht="20.25" x14ac:dyDescent="0.25">
      <c r="A2669" s="1">
        <v>5</v>
      </c>
      <c r="B2669" s="166">
        <v>2249</v>
      </c>
      <c r="C2669" s="1" t="s">
        <v>824</v>
      </c>
      <c r="D2669" s="1"/>
      <c r="E2669" s="1" t="s">
        <v>2</v>
      </c>
      <c r="F2669" s="1" t="s">
        <v>825</v>
      </c>
      <c r="G2669" s="1">
        <v>88</v>
      </c>
      <c r="H2669" s="1" t="s">
        <v>19</v>
      </c>
      <c r="I2669" s="1" t="s">
        <v>578</v>
      </c>
      <c r="J2669" s="1">
        <v>2.2000000000000002</v>
      </c>
      <c r="K2669" s="1">
        <v>193.60000000000002</v>
      </c>
      <c r="L2669" s="49">
        <v>3</v>
      </c>
      <c r="M2669" s="50"/>
      <c r="N2669" s="1" t="e">
        <f>VLOOKUP(B2669,MICRO!E:L,8,0)</f>
        <v>#N/A</v>
      </c>
    </row>
    <row r="2670" spans="1:14" ht="20.25" x14ac:dyDescent="0.25">
      <c r="A2670" s="1">
        <v>6</v>
      </c>
      <c r="B2670" s="166">
        <v>2250</v>
      </c>
      <c r="C2670" s="1" t="s">
        <v>824</v>
      </c>
      <c r="D2670" s="1"/>
      <c r="E2670" s="1" t="s">
        <v>2</v>
      </c>
      <c r="F2670" s="1" t="s">
        <v>825</v>
      </c>
      <c r="G2670" s="1">
        <v>110</v>
      </c>
      <c r="H2670" s="1" t="s">
        <v>19</v>
      </c>
      <c r="I2670" s="1" t="s">
        <v>579</v>
      </c>
      <c r="J2670" s="1">
        <v>2.2000000000000002</v>
      </c>
      <c r="K2670" s="1">
        <v>242.00000000000003</v>
      </c>
      <c r="L2670" s="49">
        <v>3</v>
      </c>
      <c r="M2670" s="50"/>
      <c r="N2670" s="1" t="e">
        <f>VLOOKUP(B2670,MICRO!E:L,8,0)</f>
        <v>#N/A</v>
      </c>
    </row>
    <row r="2671" spans="1:14" ht="20.25" x14ac:dyDescent="0.25">
      <c r="A2671" s="1">
        <v>1</v>
      </c>
      <c r="B2671" s="166">
        <v>1910</v>
      </c>
      <c r="C2671" s="1" t="s">
        <v>1258</v>
      </c>
      <c r="D2671" s="1"/>
      <c r="E2671" s="1"/>
      <c r="F2671" s="1" t="s">
        <v>1259</v>
      </c>
      <c r="G2671" s="1">
        <v>1</v>
      </c>
      <c r="H2671" s="1" t="s">
        <v>19</v>
      </c>
      <c r="I2671" s="1" t="s">
        <v>576</v>
      </c>
      <c r="J2671" s="1">
        <v>428.7</v>
      </c>
      <c r="K2671" s="1">
        <v>428.7</v>
      </c>
      <c r="L2671" s="49">
        <v>4</v>
      </c>
      <c r="M2671" s="50"/>
      <c r="N2671" s="1" t="e">
        <f>VLOOKUP(B2671,MICRO!E:L,8,0)</f>
        <v>#N/A</v>
      </c>
    </row>
    <row r="2672" spans="1:14" ht="20.25" x14ac:dyDescent="0.25">
      <c r="A2672" s="1">
        <v>2</v>
      </c>
      <c r="B2672" s="166">
        <v>1910</v>
      </c>
      <c r="C2672" s="1" t="s">
        <v>1258</v>
      </c>
      <c r="D2672" s="1"/>
      <c r="E2672" s="1"/>
      <c r="F2672" s="1" t="s">
        <v>1259</v>
      </c>
      <c r="G2672" s="1">
        <v>1</v>
      </c>
      <c r="H2672" s="1" t="s">
        <v>19</v>
      </c>
      <c r="I2672" s="1" t="s">
        <v>577</v>
      </c>
      <c r="J2672" s="1">
        <v>428.7</v>
      </c>
      <c r="K2672" s="1">
        <v>428.7</v>
      </c>
      <c r="L2672" s="49">
        <v>4</v>
      </c>
      <c r="M2672" s="50"/>
      <c r="N2672" s="1" t="e">
        <f>VLOOKUP(B2672,MICRO!E:L,8,0)</f>
        <v>#N/A</v>
      </c>
    </row>
    <row r="2673" spans="1:14" ht="20.25" x14ac:dyDescent="0.25">
      <c r="A2673" s="1">
        <v>3</v>
      </c>
      <c r="B2673" s="166">
        <v>1910</v>
      </c>
      <c r="C2673" s="1" t="s">
        <v>1258</v>
      </c>
      <c r="D2673" s="1"/>
      <c r="E2673" s="1"/>
      <c r="F2673" s="1" t="s">
        <v>1259</v>
      </c>
      <c r="G2673" s="1">
        <v>1</v>
      </c>
      <c r="H2673" s="1" t="s">
        <v>19</v>
      </c>
      <c r="I2673" s="1" t="s">
        <v>578</v>
      </c>
      <c r="J2673" s="1">
        <v>428.7</v>
      </c>
      <c r="K2673" s="1">
        <v>428.7</v>
      </c>
      <c r="L2673" s="49">
        <v>4</v>
      </c>
      <c r="M2673" s="50"/>
      <c r="N2673" s="1" t="e">
        <f>VLOOKUP(B2673,MICRO!E:L,8,0)</f>
        <v>#N/A</v>
      </c>
    </row>
    <row r="2674" spans="1:14" ht="20.25" x14ac:dyDescent="0.25">
      <c r="A2674" s="1">
        <v>4</v>
      </c>
      <c r="B2674" s="166">
        <v>1910</v>
      </c>
      <c r="C2674" s="1" t="s">
        <v>1258</v>
      </c>
      <c r="D2674" s="1"/>
      <c r="E2674" s="1"/>
      <c r="F2674" s="1" t="s">
        <v>1259</v>
      </c>
      <c r="G2674" s="1">
        <v>1</v>
      </c>
      <c r="H2674" s="1" t="s">
        <v>19</v>
      </c>
      <c r="I2674" s="1" t="s">
        <v>579</v>
      </c>
      <c r="J2674" s="1">
        <v>428.7</v>
      </c>
      <c r="K2674" s="1">
        <v>428.7</v>
      </c>
      <c r="L2674" s="49">
        <v>4</v>
      </c>
      <c r="M2674" s="50"/>
      <c r="N2674" s="1" t="e">
        <f>VLOOKUP(B2674,MICRO!E:L,8,0)</f>
        <v>#N/A</v>
      </c>
    </row>
    <row r="2675" spans="1:14" ht="20.25" x14ac:dyDescent="0.25">
      <c r="A2675" s="1">
        <v>5</v>
      </c>
      <c r="B2675" s="166">
        <v>2249</v>
      </c>
      <c r="C2675" s="1" t="s">
        <v>824</v>
      </c>
      <c r="D2675" s="1"/>
      <c r="E2675" s="1" t="s">
        <v>2</v>
      </c>
      <c r="F2675" s="1" t="s">
        <v>825</v>
      </c>
      <c r="G2675" s="1">
        <v>88</v>
      </c>
      <c r="H2675" s="1" t="s">
        <v>19</v>
      </c>
      <c r="I2675" s="1" t="s">
        <v>578</v>
      </c>
      <c r="J2675" s="1">
        <v>2.2000000000000002</v>
      </c>
      <c r="K2675" s="1">
        <v>193.60000000000002</v>
      </c>
      <c r="L2675" s="49">
        <v>4</v>
      </c>
      <c r="M2675" s="50"/>
      <c r="N2675" s="1" t="e">
        <f>VLOOKUP(B2675,MICRO!E:L,8,0)</f>
        <v>#N/A</v>
      </c>
    </row>
    <row r="2676" spans="1:14" ht="20.25" x14ac:dyDescent="0.25">
      <c r="A2676" s="1">
        <v>6</v>
      </c>
      <c r="B2676" s="166">
        <v>2250</v>
      </c>
      <c r="C2676" s="1" t="s">
        <v>824</v>
      </c>
      <c r="D2676" s="1"/>
      <c r="E2676" s="1" t="s">
        <v>2</v>
      </c>
      <c r="F2676" s="1" t="s">
        <v>825</v>
      </c>
      <c r="G2676" s="1">
        <v>110</v>
      </c>
      <c r="H2676" s="1" t="s">
        <v>19</v>
      </c>
      <c r="I2676" s="1" t="s">
        <v>579</v>
      </c>
      <c r="J2676" s="1">
        <v>2.2000000000000002</v>
      </c>
      <c r="K2676" s="1">
        <v>242.00000000000003</v>
      </c>
      <c r="L2676" s="49">
        <v>4</v>
      </c>
      <c r="M2676" s="50"/>
      <c r="N2676" s="1" t="e">
        <f>VLOOKUP(B2676,MICRO!E:L,8,0)</f>
        <v>#N/A</v>
      </c>
    </row>
    <row r="2677" spans="1:14" ht="20.25" x14ac:dyDescent="0.25">
      <c r="A2677" s="1">
        <v>1</v>
      </c>
      <c r="B2677" s="166">
        <v>1853</v>
      </c>
      <c r="C2677" s="1" t="s">
        <v>574</v>
      </c>
      <c r="D2677" s="1"/>
      <c r="E2677" s="1" t="s">
        <v>2</v>
      </c>
      <c r="F2677" s="1" t="s">
        <v>575</v>
      </c>
      <c r="G2677" s="1">
        <v>1</v>
      </c>
      <c r="H2677" s="1" t="s">
        <v>19</v>
      </c>
      <c r="I2677" s="1" t="s">
        <v>576</v>
      </c>
      <c r="J2677" s="1">
        <v>75.7</v>
      </c>
      <c r="K2677" s="1">
        <v>75.7</v>
      </c>
      <c r="L2677" s="49">
        <v>5</v>
      </c>
      <c r="M2677" s="50"/>
      <c r="N2677" s="1" t="e">
        <f>VLOOKUP(B2677,MICRO!E:L,8,0)</f>
        <v>#N/A</v>
      </c>
    </row>
    <row r="2678" spans="1:14" ht="20.25" x14ac:dyDescent="0.25">
      <c r="A2678" s="1">
        <v>2</v>
      </c>
      <c r="B2678" s="166">
        <v>1854</v>
      </c>
      <c r="C2678" s="1" t="s">
        <v>574</v>
      </c>
      <c r="D2678" s="1"/>
      <c r="E2678" s="1" t="s">
        <v>2</v>
      </c>
      <c r="F2678" s="1" t="s">
        <v>575</v>
      </c>
      <c r="G2678" s="1">
        <v>1</v>
      </c>
      <c r="H2678" s="1" t="s">
        <v>19</v>
      </c>
      <c r="I2678" s="1" t="s">
        <v>577</v>
      </c>
      <c r="J2678" s="1">
        <v>75.7</v>
      </c>
      <c r="K2678" s="1">
        <v>75.7</v>
      </c>
      <c r="L2678" s="49">
        <v>5</v>
      </c>
      <c r="M2678" s="50"/>
      <c r="N2678" s="1" t="e">
        <f>VLOOKUP(B2678,MICRO!E:L,8,0)</f>
        <v>#N/A</v>
      </c>
    </row>
    <row r="2679" spans="1:14" ht="20.25" x14ac:dyDescent="0.25">
      <c r="A2679" s="1">
        <v>3</v>
      </c>
      <c r="B2679" s="166">
        <v>1855</v>
      </c>
      <c r="C2679" s="1" t="s">
        <v>574</v>
      </c>
      <c r="D2679" s="1"/>
      <c r="E2679" s="1"/>
      <c r="F2679" s="1" t="s">
        <v>575</v>
      </c>
      <c r="G2679" s="1">
        <v>1</v>
      </c>
      <c r="H2679" s="1" t="s">
        <v>19</v>
      </c>
      <c r="I2679" s="1" t="s">
        <v>578</v>
      </c>
      <c r="J2679" s="1">
        <v>75.7</v>
      </c>
      <c r="K2679" s="1">
        <v>75.7</v>
      </c>
      <c r="L2679" s="49">
        <v>5</v>
      </c>
      <c r="M2679" s="50"/>
      <c r="N2679" s="1" t="e">
        <f>VLOOKUP(B2679,MICRO!E:L,8,0)</f>
        <v>#N/A</v>
      </c>
    </row>
    <row r="2680" spans="1:14" ht="20.25" x14ac:dyDescent="0.25">
      <c r="A2680" s="1">
        <v>4</v>
      </c>
      <c r="B2680" s="166">
        <v>1856</v>
      </c>
      <c r="C2680" s="1" t="s">
        <v>574</v>
      </c>
      <c r="D2680" s="1"/>
      <c r="E2680" s="1" t="s">
        <v>2</v>
      </c>
      <c r="F2680" s="1" t="s">
        <v>575</v>
      </c>
      <c r="G2680" s="1">
        <v>1</v>
      </c>
      <c r="H2680" s="1" t="s">
        <v>19</v>
      </c>
      <c r="I2680" s="1" t="s">
        <v>579</v>
      </c>
      <c r="J2680" s="1">
        <v>75.7</v>
      </c>
      <c r="K2680" s="1">
        <v>75.7</v>
      </c>
      <c r="L2680" s="49">
        <v>5</v>
      </c>
      <c r="M2680" s="50"/>
      <c r="N2680" s="1" t="e">
        <f>VLOOKUP(B2680,MICRO!E:L,8,0)</f>
        <v>#N/A</v>
      </c>
    </row>
    <row r="2681" spans="1:14" ht="20.25" x14ac:dyDescent="0.25">
      <c r="A2681" s="1">
        <v>5</v>
      </c>
      <c r="B2681" s="166">
        <v>1992</v>
      </c>
      <c r="C2681" s="1" t="s">
        <v>630</v>
      </c>
      <c r="D2681" s="1"/>
      <c r="E2681" s="1" t="s">
        <v>2</v>
      </c>
      <c r="F2681" s="1" t="s">
        <v>631</v>
      </c>
      <c r="G2681" s="1">
        <v>1</v>
      </c>
      <c r="H2681" s="1" t="s">
        <v>19</v>
      </c>
      <c r="I2681" s="1" t="s">
        <v>577</v>
      </c>
      <c r="J2681" s="1">
        <v>153.80000000000001</v>
      </c>
      <c r="K2681" s="1">
        <v>153.80000000000001</v>
      </c>
      <c r="L2681" s="49">
        <v>5</v>
      </c>
      <c r="M2681" s="50"/>
      <c r="N2681" s="1" t="e">
        <f>VLOOKUP(B2681,MICRO!E:L,8,0)</f>
        <v>#N/A</v>
      </c>
    </row>
    <row r="2682" spans="1:14" ht="20.25" x14ac:dyDescent="0.25">
      <c r="A2682" s="1">
        <v>6</v>
      </c>
      <c r="B2682" s="166">
        <v>1993</v>
      </c>
      <c r="C2682" s="1" t="s">
        <v>630</v>
      </c>
      <c r="D2682" s="1"/>
      <c r="E2682" s="1" t="s">
        <v>2</v>
      </c>
      <c r="F2682" s="1" t="s">
        <v>632</v>
      </c>
      <c r="G2682" s="1">
        <v>1</v>
      </c>
      <c r="H2682" s="1" t="s">
        <v>19</v>
      </c>
      <c r="I2682" s="1" t="s">
        <v>578</v>
      </c>
      <c r="J2682" s="1">
        <v>153.80000000000001</v>
      </c>
      <c r="K2682" s="1">
        <v>153.80000000000001</v>
      </c>
      <c r="L2682" s="49">
        <v>5</v>
      </c>
      <c r="M2682" s="50"/>
      <c r="N2682" s="1" t="e">
        <f>VLOOKUP(B2682,MICRO!E:L,8,0)</f>
        <v>#N/A</v>
      </c>
    </row>
    <row r="2683" spans="1:14" ht="20.25" x14ac:dyDescent="0.25">
      <c r="A2683" s="1">
        <v>7</v>
      </c>
      <c r="B2683" s="166">
        <v>1994</v>
      </c>
      <c r="C2683" s="1" t="s">
        <v>635</v>
      </c>
      <c r="D2683" s="1"/>
      <c r="E2683" s="1"/>
      <c r="F2683" s="1" t="s">
        <v>634</v>
      </c>
      <c r="G2683" s="1">
        <v>1</v>
      </c>
      <c r="H2683" s="1" t="s">
        <v>19</v>
      </c>
      <c r="I2683" s="1" t="s">
        <v>576</v>
      </c>
      <c r="J2683" s="1">
        <v>204.2</v>
      </c>
      <c r="K2683" s="1">
        <v>204.2</v>
      </c>
      <c r="L2683" s="49">
        <v>5</v>
      </c>
      <c r="M2683" s="50"/>
      <c r="N2683" s="1" t="e">
        <f>VLOOKUP(B2683,MICRO!E:L,8,0)</f>
        <v>#N/A</v>
      </c>
    </row>
    <row r="2684" spans="1:14" ht="20.25" x14ac:dyDescent="0.25">
      <c r="A2684" s="1">
        <v>8</v>
      </c>
      <c r="B2684" s="166">
        <v>1995</v>
      </c>
      <c r="C2684" s="1" t="s">
        <v>635</v>
      </c>
      <c r="D2684" s="1"/>
      <c r="E2684" s="1" t="s">
        <v>2</v>
      </c>
      <c r="F2684" s="1" t="s">
        <v>633</v>
      </c>
      <c r="G2684" s="1">
        <v>1</v>
      </c>
      <c r="H2684" s="1" t="s">
        <v>19</v>
      </c>
      <c r="I2684" s="1" t="s">
        <v>579</v>
      </c>
      <c r="J2684" s="1">
        <v>204.2</v>
      </c>
      <c r="K2684" s="1">
        <v>204.2</v>
      </c>
      <c r="L2684" s="49">
        <v>5</v>
      </c>
      <c r="M2684" s="50"/>
      <c r="N2684" s="1" t="e">
        <f>VLOOKUP(B2684,MICRO!E:L,8,0)</f>
        <v>#N/A</v>
      </c>
    </row>
    <row r="2685" spans="1:14" ht="20.25" x14ac:dyDescent="0.25">
      <c r="A2685" s="1">
        <v>9</v>
      </c>
      <c r="B2685" s="166">
        <v>2091</v>
      </c>
      <c r="C2685" s="1" t="s">
        <v>680</v>
      </c>
      <c r="D2685" s="1"/>
      <c r="E2685" s="1" t="s">
        <v>2</v>
      </c>
      <c r="F2685" s="1" t="s">
        <v>1347</v>
      </c>
      <c r="G2685" s="1">
        <v>1</v>
      </c>
      <c r="H2685" s="1" t="s">
        <v>19</v>
      </c>
      <c r="I2685" s="1" t="s">
        <v>576</v>
      </c>
      <c r="J2685" s="1">
        <v>222.4</v>
      </c>
      <c r="K2685" s="1">
        <v>222.4</v>
      </c>
      <c r="L2685" s="49">
        <v>5</v>
      </c>
      <c r="M2685" s="50"/>
      <c r="N2685" s="1" t="e">
        <f>VLOOKUP(B2685,MICRO!E:L,8,0)</f>
        <v>#N/A</v>
      </c>
    </row>
    <row r="2686" spans="1:14" ht="20.25" x14ac:dyDescent="0.25">
      <c r="A2686" s="1">
        <v>10</v>
      </c>
      <c r="B2686" s="166">
        <v>2092</v>
      </c>
      <c r="C2686" s="1" t="s">
        <v>680</v>
      </c>
      <c r="D2686" s="1"/>
      <c r="E2686" s="1" t="s">
        <v>2</v>
      </c>
      <c r="F2686" s="1" t="s">
        <v>1347</v>
      </c>
      <c r="G2686" s="1">
        <v>1</v>
      </c>
      <c r="H2686" s="1" t="s">
        <v>19</v>
      </c>
      <c r="I2686" s="1" t="s">
        <v>577</v>
      </c>
      <c r="J2686" s="1">
        <v>222.4</v>
      </c>
      <c r="K2686" s="1">
        <v>222.4</v>
      </c>
      <c r="L2686" s="49">
        <v>5</v>
      </c>
      <c r="M2686" s="50"/>
      <c r="N2686" s="1" t="e">
        <f>VLOOKUP(B2686,MICRO!E:L,8,0)</f>
        <v>#N/A</v>
      </c>
    </row>
    <row r="2687" spans="1:14" ht="20.25" x14ac:dyDescent="0.25">
      <c r="A2687" s="1">
        <v>11</v>
      </c>
      <c r="B2687" s="166">
        <v>2093</v>
      </c>
      <c r="C2687" s="1" t="s">
        <v>680</v>
      </c>
      <c r="D2687" s="1"/>
      <c r="E2687" s="1" t="s">
        <v>2</v>
      </c>
      <c r="F2687" s="1" t="s">
        <v>1347</v>
      </c>
      <c r="G2687" s="1">
        <v>1</v>
      </c>
      <c r="H2687" s="1" t="s">
        <v>19</v>
      </c>
      <c r="I2687" s="1" t="s">
        <v>578</v>
      </c>
      <c r="J2687" s="1">
        <v>222.4</v>
      </c>
      <c r="K2687" s="1">
        <v>222.4</v>
      </c>
      <c r="L2687" s="49">
        <v>5</v>
      </c>
      <c r="M2687" s="50"/>
      <c r="N2687" s="1" t="e">
        <f>VLOOKUP(B2687,MICRO!E:L,8,0)</f>
        <v>#N/A</v>
      </c>
    </row>
    <row r="2688" spans="1:14" ht="20.25" x14ac:dyDescent="0.25">
      <c r="A2688" s="1">
        <v>12</v>
      </c>
      <c r="B2688" s="166">
        <v>2094</v>
      </c>
      <c r="C2688" s="1" t="s">
        <v>680</v>
      </c>
      <c r="D2688" s="1"/>
      <c r="E2688" s="1" t="s">
        <v>2</v>
      </c>
      <c r="F2688" s="1" t="s">
        <v>1347</v>
      </c>
      <c r="G2688" s="1">
        <v>1</v>
      </c>
      <c r="H2688" s="1" t="s">
        <v>19</v>
      </c>
      <c r="I2688" s="1" t="s">
        <v>579</v>
      </c>
      <c r="J2688" s="1">
        <v>222.4</v>
      </c>
      <c r="K2688" s="1">
        <v>222.4</v>
      </c>
      <c r="L2688" s="49">
        <v>5</v>
      </c>
      <c r="M2688" s="50"/>
      <c r="N2688" s="1" t="e">
        <f>VLOOKUP(B2688,MICRO!E:L,8,0)</f>
        <v>#N/A</v>
      </c>
    </row>
    <row r="2689" spans="1:14" ht="20.25" x14ac:dyDescent="0.25">
      <c r="A2689" s="1">
        <v>13</v>
      </c>
      <c r="B2689" s="166">
        <v>2095</v>
      </c>
      <c r="C2689" s="1" t="s">
        <v>681</v>
      </c>
      <c r="D2689" s="1"/>
      <c r="E2689" s="1" t="s">
        <v>2</v>
      </c>
      <c r="F2689" s="1" t="s">
        <v>682</v>
      </c>
      <c r="G2689" s="1">
        <v>1</v>
      </c>
      <c r="H2689" s="1" t="s">
        <v>19</v>
      </c>
      <c r="I2689" s="1" t="s">
        <v>576</v>
      </c>
      <c r="J2689" s="1">
        <v>65.099999999999994</v>
      </c>
      <c r="K2689" s="1">
        <v>65.099999999999994</v>
      </c>
      <c r="L2689" s="49">
        <v>5</v>
      </c>
      <c r="M2689" s="50"/>
      <c r="N2689" s="1" t="e">
        <f>VLOOKUP(B2689,MICRO!E:L,8,0)</f>
        <v>#N/A</v>
      </c>
    </row>
    <row r="2690" spans="1:14" ht="20.25" x14ac:dyDescent="0.25">
      <c r="A2690" s="1">
        <v>14</v>
      </c>
      <c r="B2690" s="166">
        <v>2096</v>
      </c>
      <c r="C2690" s="1" t="s">
        <v>681</v>
      </c>
      <c r="D2690" s="1"/>
      <c r="E2690" s="1" t="s">
        <v>2</v>
      </c>
      <c r="F2690" s="1" t="s">
        <v>682</v>
      </c>
      <c r="G2690" s="1">
        <v>1</v>
      </c>
      <c r="H2690" s="1" t="s">
        <v>19</v>
      </c>
      <c r="I2690" s="1" t="s">
        <v>577</v>
      </c>
      <c r="J2690" s="1">
        <v>65.099999999999994</v>
      </c>
      <c r="K2690" s="1">
        <v>65.099999999999994</v>
      </c>
      <c r="L2690" s="49">
        <v>5</v>
      </c>
      <c r="M2690" s="50"/>
      <c r="N2690" s="1" t="e">
        <f>VLOOKUP(B2690,MICRO!E:L,8,0)</f>
        <v>#N/A</v>
      </c>
    </row>
    <row r="2691" spans="1:14" ht="20.25" x14ac:dyDescent="0.25">
      <c r="A2691" s="1">
        <v>15</v>
      </c>
      <c r="B2691" s="166">
        <v>2097</v>
      </c>
      <c r="C2691" s="1" t="s">
        <v>681</v>
      </c>
      <c r="D2691" s="1"/>
      <c r="E2691" s="1" t="s">
        <v>2</v>
      </c>
      <c r="F2691" s="1" t="s">
        <v>682</v>
      </c>
      <c r="G2691" s="1">
        <v>1</v>
      </c>
      <c r="H2691" s="1" t="s">
        <v>19</v>
      </c>
      <c r="I2691" s="1" t="s">
        <v>578</v>
      </c>
      <c r="J2691" s="1">
        <v>65.099999999999994</v>
      </c>
      <c r="K2691" s="1">
        <v>65.099999999999994</v>
      </c>
      <c r="L2691" s="49">
        <v>5</v>
      </c>
      <c r="M2691" s="50"/>
      <c r="N2691" s="1" t="e">
        <f>VLOOKUP(B2691,MICRO!E:L,8,0)</f>
        <v>#N/A</v>
      </c>
    </row>
    <row r="2692" spans="1:14" ht="20.25" x14ac:dyDescent="0.25">
      <c r="A2692" s="1">
        <v>16</v>
      </c>
      <c r="B2692" s="166">
        <v>2098</v>
      </c>
      <c r="C2692" s="1" t="s">
        <v>681</v>
      </c>
      <c r="D2692" s="1"/>
      <c r="E2692" s="1" t="s">
        <v>2</v>
      </c>
      <c r="F2692" s="1" t="s">
        <v>682</v>
      </c>
      <c r="G2692" s="1">
        <v>1</v>
      </c>
      <c r="H2692" s="1" t="s">
        <v>19</v>
      </c>
      <c r="I2692" s="1" t="s">
        <v>579</v>
      </c>
      <c r="J2692" s="1">
        <v>65.099999999999994</v>
      </c>
      <c r="K2692" s="1">
        <v>65.099999999999994</v>
      </c>
      <c r="L2692" s="49">
        <v>5</v>
      </c>
      <c r="M2692" s="50"/>
      <c r="N2692" s="1" t="e">
        <f>VLOOKUP(B2692,MICRO!E:L,8,0)</f>
        <v>#N/A</v>
      </c>
    </row>
    <row r="2693" spans="1:14" ht="20.25" x14ac:dyDescent="0.25">
      <c r="A2693" s="1">
        <v>17</v>
      </c>
      <c r="B2693" s="166">
        <v>2099</v>
      </c>
      <c r="C2693" s="1" t="s">
        <v>681</v>
      </c>
      <c r="D2693" s="1"/>
      <c r="E2693" s="1" t="s">
        <v>51</v>
      </c>
      <c r="F2693" s="1" t="s">
        <v>683</v>
      </c>
      <c r="G2693" s="1">
        <v>1</v>
      </c>
      <c r="H2693" s="1" t="s">
        <v>19</v>
      </c>
      <c r="I2693" s="1" t="s">
        <v>576</v>
      </c>
      <c r="J2693" s="1">
        <v>73.5</v>
      </c>
      <c r="K2693" s="1">
        <v>73.5</v>
      </c>
      <c r="L2693" s="49">
        <v>5</v>
      </c>
      <c r="M2693" s="50"/>
      <c r="N2693" s="1" t="e">
        <f>VLOOKUP(B2693,MICRO!E:L,8,0)</f>
        <v>#N/A</v>
      </c>
    </row>
    <row r="2694" spans="1:14" ht="20.25" x14ac:dyDescent="0.25">
      <c r="A2694" s="1">
        <v>18</v>
      </c>
      <c r="B2694" s="166">
        <v>2100</v>
      </c>
      <c r="C2694" s="1" t="s">
        <v>681</v>
      </c>
      <c r="D2694" s="1"/>
      <c r="E2694" s="1" t="s">
        <v>51</v>
      </c>
      <c r="F2694" s="1" t="s">
        <v>683</v>
      </c>
      <c r="G2694" s="1">
        <v>1</v>
      </c>
      <c r="H2694" s="1" t="s">
        <v>19</v>
      </c>
      <c r="I2694" s="1" t="s">
        <v>577</v>
      </c>
      <c r="J2694" s="1">
        <v>73.5</v>
      </c>
      <c r="K2694" s="1">
        <v>73.5</v>
      </c>
      <c r="L2694" s="49">
        <v>5</v>
      </c>
      <c r="M2694" s="50"/>
      <c r="N2694" s="1" t="e">
        <f>VLOOKUP(B2694,MICRO!E:L,8,0)</f>
        <v>#N/A</v>
      </c>
    </row>
    <row r="2695" spans="1:14" ht="20.25" x14ac:dyDescent="0.25">
      <c r="A2695" s="1">
        <v>19</v>
      </c>
      <c r="B2695" s="166">
        <v>2101</v>
      </c>
      <c r="C2695" s="1" t="s">
        <v>681</v>
      </c>
      <c r="D2695" s="1"/>
      <c r="E2695" s="1" t="s">
        <v>51</v>
      </c>
      <c r="F2695" s="1" t="s">
        <v>683</v>
      </c>
      <c r="G2695" s="1">
        <v>1</v>
      </c>
      <c r="H2695" s="1" t="s">
        <v>19</v>
      </c>
      <c r="I2695" s="1" t="s">
        <v>578</v>
      </c>
      <c r="J2695" s="1">
        <v>73.5</v>
      </c>
      <c r="K2695" s="1">
        <v>73.5</v>
      </c>
      <c r="L2695" s="49">
        <v>5</v>
      </c>
      <c r="M2695" s="50"/>
      <c r="N2695" s="1" t="e">
        <f>VLOOKUP(B2695,MICRO!E:L,8,0)</f>
        <v>#N/A</v>
      </c>
    </row>
    <row r="2696" spans="1:14" ht="20.25" x14ac:dyDescent="0.25">
      <c r="A2696" s="1">
        <v>20</v>
      </c>
      <c r="B2696" s="166">
        <v>2102</v>
      </c>
      <c r="C2696" s="1" t="s">
        <v>681</v>
      </c>
      <c r="D2696" s="1"/>
      <c r="E2696" s="1" t="s">
        <v>51</v>
      </c>
      <c r="F2696" s="1" t="s">
        <v>683</v>
      </c>
      <c r="G2696" s="1">
        <v>1</v>
      </c>
      <c r="H2696" s="1" t="s">
        <v>19</v>
      </c>
      <c r="I2696" s="1" t="s">
        <v>579</v>
      </c>
      <c r="J2696" s="1">
        <v>73.5</v>
      </c>
      <c r="K2696" s="1">
        <v>73.5</v>
      </c>
      <c r="L2696" s="49">
        <v>5</v>
      </c>
      <c r="M2696" s="50"/>
      <c r="N2696" s="1" t="e">
        <f>VLOOKUP(B2696,MICRO!E:L,8,0)</f>
        <v>#N/A</v>
      </c>
    </row>
    <row r="2697" spans="1:14" ht="20.25" x14ac:dyDescent="0.25">
      <c r="A2697" s="1">
        <v>21</v>
      </c>
      <c r="B2697" s="166">
        <v>2107</v>
      </c>
      <c r="C2697" s="1" t="s">
        <v>700</v>
      </c>
      <c r="D2697" s="1"/>
      <c r="E2697" s="1" t="s">
        <v>2</v>
      </c>
      <c r="F2697" s="1" t="s">
        <v>701</v>
      </c>
      <c r="G2697" s="1">
        <v>2</v>
      </c>
      <c r="H2697" s="1" t="s">
        <v>19</v>
      </c>
      <c r="I2697" s="1" t="s">
        <v>576</v>
      </c>
      <c r="J2697" s="1">
        <v>5.0999999999999996</v>
      </c>
      <c r="K2697" s="1">
        <v>10.199999999999999</v>
      </c>
      <c r="L2697" s="49">
        <v>5</v>
      </c>
      <c r="M2697" s="50"/>
      <c r="N2697" s="1" t="e">
        <f>VLOOKUP(B2697,MICRO!E:L,8,0)</f>
        <v>#N/A</v>
      </c>
    </row>
    <row r="2698" spans="1:14" ht="20.25" x14ac:dyDescent="0.25">
      <c r="A2698" s="1">
        <v>22</v>
      </c>
      <c r="B2698" s="166">
        <v>2108</v>
      </c>
      <c r="C2698" s="1" t="s">
        <v>700</v>
      </c>
      <c r="D2698" s="1"/>
      <c r="E2698" s="1" t="s">
        <v>2</v>
      </c>
      <c r="F2698" s="1" t="s">
        <v>701</v>
      </c>
      <c r="G2698" s="1">
        <v>2</v>
      </c>
      <c r="H2698" s="1" t="s">
        <v>19</v>
      </c>
      <c r="I2698" s="1" t="s">
        <v>577</v>
      </c>
      <c r="J2698" s="1">
        <v>5.0999999999999996</v>
      </c>
      <c r="K2698" s="1">
        <v>10.199999999999999</v>
      </c>
      <c r="L2698" s="49">
        <v>5</v>
      </c>
      <c r="M2698" s="50"/>
      <c r="N2698" s="1" t="e">
        <f>VLOOKUP(B2698,MICRO!E:L,8,0)</f>
        <v>#N/A</v>
      </c>
    </row>
    <row r="2699" spans="1:14" ht="20.25" x14ac:dyDescent="0.25">
      <c r="A2699" s="1">
        <v>23</v>
      </c>
      <c r="B2699" s="166">
        <v>2109</v>
      </c>
      <c r="C2699" s="1" t="s">
        <v>700</v>
      </c>
      <c r="D2699" s="1"/>
      <c r="E2699" s="1" t="s">
        <v>2</v>
      </c>
      <c r="F2699" s="1" t="s">
        <v>701</v>
      </c>
      <c r="G2699" s="1">
        <v>2</v>
      </c>
      <c r="H2699" s="1" t="s">
        <v>19</v>
      </c>
      <c r="I2699" s="1" t="s">
        <v>578</v>
      </c>
      <c r="J2699" s="1">
        <v>5.0999999999999996</v>
      </c>
      <c r="K2699" s="1">
        <v>10.199999999999999</v>
      </c>
      <c r="L2699" s="49">
        <v>5</v>
      </c>
      <c r="M2699" s="50"/>
      <c r="N2699" s="1" t="e">
        <f>VLOOKUP(B2699,MICRO!E:L,8,0)</f>
        <v>#N/A</v>
      </c>
    </row>
    <row r="2700" spans="1:14" ht="20.25" x14ac:dyDescent="0.25">
      <c r="A2700" s="1">
        <v>24</v>
      </c>
      <c r="B2700" s="166">
        <v>2110</v>
      </c>
      <c r="C2700" s="1" t="s">
        <v>700</v>
      </c>
      <c r="D2700" s="1"/>
      <c r="E2700" s="1" t="s">
        <v>2</v>
      </c>
      <c r="F2700" s="1" t="s">
        <v>701</v>
      </c>
      <c r="G2700" s="1">
        <v>2</v>
      </c>
      <c r="H2700" s="1" t="s">
        <v>19</v>
      </c>
      <c r="I2700" s="1" t="s">
        <v>579</v>
      </c>
      <c r="J2700" s="1">
        <v>5.0999999999999996</v>
      </c>
      <c r="K2700" s="1">
        <v>10.199999999999999</v>
      </c>
      <c r="L2700" s="49">
        <v>5</v>
      </c>
      <c r="M2700" s="50"/>
      <c r="N2700" s="1" t="e">
        <f>VLOOKUP(B2700,MICRO!E:L,8,0)</f>
        <v>#N/A</v>
      </c>
    </row>
    <row r="2701" spans="1:14" ht="20.25" x14ac:dyDescent="0.25">
      <c r="A2701" s="1">
        <v>25</v>
      </c>
      <c r="B2701" s="166">
        <v>2117</v>
      </c>
      <c r="C2701" s="1" t="s">
        <v>705</v>
      </c>
      <c r="D2701" s="1"/>
      <c r="E2701" s="1"/>
      <c r="F2701" s="1" t="s">
        <v>706</v>
      </c>
      <c r="G2701" s="1">
        <v>2</v>
      </c>
      <c r="H2701" s="1" t="s">
        <v>19</v>
      </c>
      <c r="I2701" s="1" t="s">
        <v>576</v>
      </c>
      <c r="J2701" s="1">
        <v>107.6</v>
      </c>
      <c r="K2701" s="1">
        <v>215.2</v>
      </c>
      <c r="L2701" s="49">
        <v>5</v>
      </c>
      <c r="M2701" s="50"/>
      <c r="N2701" s="1" t="e">
        <f>VLOOKUP(B2701,MICRO!E:L,8,0)</f>
        <v>#N/A</v>
      </c>
    </row>
    <row r="2702" spans="1:14" ht="20.25" x14ac:dyDescent="0.25">
      <c r="A2702" s="1">
        <v>26</v>
      </c>
      <c r="B2702" s="166">
        <v>2118</v>
      </c>
      <c r="C2702" s="1" t="s">
        <v>705</v>
      </c>
      <c r="D2702" s="1"/>
      <c r="E2702" s="1"/>
      <c r="F2702" s="1" t="s">
        <v>706</v>
      </c>
      <c r="G2702" s="1">
        <v>2</v>
      </c>
      <c r="H2702" s="1" t="s">
        <v>19</v>
      </c>
      <c r="I2702" s="1" t="s">
        <v>577</v>
      </c>
      <c r="J2702" s="1">
        <v>107.6</v>
      </c>
      <c r="K2702" s="1">
        <v>215.2</v>
      </c>
      <c r="L2702" s="49">
        <v>5</v>
      </c>
      <c r="M2702" s="50"/>
      <c r="N2702" s="1" t="e">
        <f>VLOOKUP(B2702,MICRO!E:L,8,0)</f>
        <v>#N/A</v>
      </c>
    </row>
    <row r="2703" spans="1:14" ht="20.25" x14ac:dyDescent="0.25">
      <c r="A2703" s="1">
        <v>27</v>
      </c>
      <c r="B2703" s="166">
        <v>2119</v>
      </c>
      <c r="C2703" s="1" t="s">
        <v>705</v>
      </c>
      <c r="D2703" s="1"/>
      <c r="E2703" s="1"/>
      <c r="F2703" s="1" t="s">
        <v>706</v>
      </c>
      <c r="G2703" s="1">
        <v>2</v>
      </c>
      <c r="H2703" s="1" t="s">
        <v>19</v>
      </c>
      <c r="I2703" s="1" t="s">
        <v>578</v>
      </c>
      <c r="J2703" s="1">
        <v>107.6</v>
      </c>
      <c r="K2703" s="1">
        <v>215.2</v>
      </c>
      <c r="L2703" s="49">
        <v>5</v>
      </c>
      <c r="M2703" s="50"/>
      <c r="N2703" s="1" t="e">
        <f>VLOOKUP(B2703,MICRO!E:L,8,0)</f>
        <v>#N/A</v>
      </c>
    </row>
    <row r="2704" spans="1:14" ht="20.25" x14ac:dyDescent="0.25">
      <c r="A2704" s="1">
        <v>28</v>
      </c>
      <c r="B2704" s="166">
        <v>2120</v>
      </c>
      <c r="C2704" s="1" t="s">
        <v>705</v>
      </c>
      <c r="D2704" s="1"/>
      <c r="E2704" s="1"/>
      <c r="F2704" s="1" t="s">
        <v>706</v>
      </c>
      <c r="G2704" s="1">
        <v>2</v>
      </c>
      <c r="H2704" s="1" t="s">
        <v>19</v>
      </c>
      <c r="I2704" s="1" t="s">
        <v>579</v>
      </c>
      <c r="J2704" s="1">
        <v>107.6</v>
      </c>
      <c r="K2704" s="1">
        <v>215.2</v>
      </c>
      <c r="L2704" s="49">
        <v>5</v>
      </c>
      <c r="M2704" s="50"/>
      <c r="N2704" s="1" t="e">
        <f>VLOOKUP(B2704,MICRO!E:L,8,0)</f>
        <v>#N/A</v>
      </c>
    </row>
    <row r="2705" spans="1:14" ht="20.25" x14ac:dyDescent="0.25">
      <c r="A2705" s="1">
        <v>29</v>
      </c>
      <c r="B2705" s="166">
        <v>2121</v>
      </c>
      <c r="C2705" s="1" t="s">
        <v>1348</v>
      </c>
      <c r="D2705" s="1"/>
      <c r="E2705" s="1"/>
      <c r="F2705" s="1" t="s">
        <v>1349</v>
      </c>
      <c r="G2705" s="1">
        <v>1</v>
      </c>
      <c r="H2705" s="1" t="s">
        <v>19</v>
      </c>
      <c r="I2705" s="1" t="s">
        <v>576</v>
      </c>
      <c r="J2705" s="1">
        <v>127.6</v>
      </c>
      <c r="K2705" s="1">
        <v>127.6</v>
      </c>
      <c r="L2705" s="49">
        <v>5</v>
      </c>
      <c r="M2705" s="50"/>
      <c r="N2705" s="1" t="e">
        <f>VLOOKUP(B2705,MICRO!E:L,8,0)</f>
        <v>#N/A</v>
      </c>
    </row>
    <row r="2706" spans="1:14" ht="20.25" x14ac:dyDescent="0.25">
      <c r="A2706" s="1">
        <v>30</v>
      </c>
      <c r="B2706" s="166">
        <v>2122</v>
      </c>
      <c r="C2706" s="1" t="s">
        <v>1348</v>
      </c>
      <c r="D2706" s="1"/>
      <c r="E2706" s="1"/>
      <c r="F2706" s="1" t="s">
        <v>1349</v>
      </c>
      <c r="G2706" s="1">
        <v>1</v>
      </c>
      <c r="H2706" s="1" t="s">
        <v>19</v>
      </c>
      <c r="I2706" s="1" t="s">
        <v>577</v>
      </c>
      <c r="J2706" s="1">
        <v>127.6</v>
      </c>
      <c r="K2706" s="1">
        <v>127.6</v>
      </c>
      <c r="L2706" s="49">
        <v>5</v>
      </c>
      <c r="M2706" s="50"/>
      <c r="N2706" s="1" t="e">
        <f>VLOOKUP(B2706,MICRO!E:L,8,0)</f>
        <v>#N/A</v>
      </c>
    </row>
    <row r="2707" spans="1:14" ht="20.25" x14ac:dyDescent="0.25">
      <c r="A2707" s="1">
        <v>31</v>
      </c>
      <c r="B2707" s="166">
        <v>2123</v>
      </c>
      <c r="C2707" s="1" t="s">
        <v>1348</v>
      </c>
      <c r="D2707" s="1"/>
      <c r="E2707" s="1"/>
      <c r="F2707" s="1" t="s">
        <v>1349</v>
      </c>
      <c r="G2707" s="1">
        <v>1</v>
      </c>
      <c r="H2707" s="1" t="s">
        <v>19</v>
      </c>
      <c r="I2707" s="1" t="s">
        <v>578</v>
      </c>
      <c r="J2707" s="1">
        <v>127.6</v>
      </c>
      <c r="K2707" s="1">
        <v>127.6</v>
      </c>
      <c r="L2707" s="49">
        <v>5</v>
      </c>
      <c r="M2707" s="50"/>
      <c r="N2707" s="1" t="e">
        <f>VLOOKUP(B2707,MICRO!E:L,8,0)</f>
        <v>#N/A</v>
      </c>
    </row>
    <row r="2708" spans="1:14" ht="20.25" x14ac:dyDescent="0.25">
      <c r="A2708" s="1">
        <v>32</v>
      </c>
      <c r="B2708" s="166">
        <v>2124</v>
      </c>
      <c r="C2708" s="1" t="s">
        <v>1348</v>
      </c>
      <c r="D2708" s="1"/>
      <c r="E2708" s="1"/>
      <c r="F2708" s="1" t="s">
        <v>1349</v>
      </c>
      <c r="G2708" s="1">
        <v>1</v>
      </c>
      <c r="H2708" s="1" t="s">
        <v>19</v>
      </c>
      <c r="I2708" s="1" t="s">
        <v>579</v>
      </c>
      <c r="J2708" s="1">
        <v>127.6</v>
      </c>
      <c r="K2708" s="1">
        <v>127.6</v>
      </c>
      <c r="L2708" s="49">
        <v>5</v>
      </c>
      <c r="M2708" s="50"/>
      <c r="N2708" s="1" t="e">
        <f>VLOOKUP(B2708,MICRO!E:L,8,0)</f>
        <v>#N/A</v>
      </c>
    </row>
    <row r="2709" spans="1:14" ht="20.25" x14ac:dyDescent="0.25">
      <c r="A2709" s="1">
        <v>33</v>
      </c>
      <c r="B2709" s="166"/>
      <c r="C2709" s="1" t="s">
        <v>824</v>
      </c>
      <c r="D2709" s="1"/>
      <c r="E2709" s="1" t="s">
        <v>1350</v>
      </c>
      <c r="F2709" s="1" t="s">
        <v>1351</v>
      </c>
      <c r="G2709" s="1">
        <v>1264</v>
      </c>
      <c r="H2709" s="1" t="s">
        <v>19</v>
      </c>
      <c r="I2709" s="1" t="s">
        <v>1352</v>
      </c>
      <c r="J2709" s="1">
        <v>0.1</v>
      </c>
      <c r="K2709" s="1">
        <v>126.4</v>
      </c>
      <c r="L2709" s="49">
        <v>5</v>
      </c>
      <c r="M2709" s="50"/>
      <c r="N2709" s="1" t="e">
        <f>VLOOKUP(B2709,MICRO!E:L,8,0)</f>
        <v>#N/A</v>
      </c>
    </row>
    <row r="2710" spans="1:14" ht="20.25" x14ac:dyDescent="0.25">
      <c r="A2710" s="1">
        <v>34</v>
      </c>
      <c r="B2710" s="166"/>
      <c r="C2710" s="1" t="s">
        <v>1353</v>
      </c>
      <c r="D2710" s="1"/>
      <c r="E2710" s="1"/>
      <c r="F2710" s="1" t="s">
        <v>1354</v>
      </c>
      <c r="G2710" s="1">
        <v>1</v>
      </c>
      <c r="H2710" s="1" t="s">
        <v>19</v>
      </c>
      <c r="I2710" s="1" t="s">
        <v>576</v>
      </c>
      <c r="J2710" s="1">
        <v>178.6</v>
      </c>
      <c r="K2710" s="1">
        <v>178.6</v>
      </c>
      <c r="L2710" s="49">
        <v>5</v>
      </c>
      <c r="M2710" s="50"/>
      <c r="N2710" s="1" t="e">
        <f>VLOOKUP(B2710,MICRO!E:L,8,0)</f>
        <v>#N/A</v>
      </c>
    </row>
    <row r="2711" spans="1:14" ht="20.25" x14ac:dyDescent="0.25">
      <c r="A2711" s="1">
        <v>35</v>
      </c>
      <c r="B2711" s="166"/>
      <c r="C2711" s="1" t="s">
        <v>1353</v>
      </c>
      <c r="D2711" s="1"/>
      <c r="E2711" s="1"/>
      <c r="F2711" s="1" t="s">
        <v>1354</v>
      </c>
      <c r="G2711" s="1">
        <v>1</v>
      </c>
      <c r="H2711" s="1" t="s">
        <v>19</v>
      </c>
      <c r="I2711" s="1" t="s">
        <v>577</v>
      </c>
      <c r="J2711" s="1">
        <v>178.6</v>
      </c>
      <c r="K2711" s="1">
        <v>178.6</v>
      </c>
      <c r="L2711" s="49">
        <v>5</v>
      </c>
      <c r="M2711" s="50"/>
      <c r="N2711" s="1" t="e">
        <f>VLOOKUP(B2711,MICRO!E:L,8,0)</f>
        <v>#N/A</v>
      </c>
    </row>
    <row r="2712" spans="1:14" ht="20.25" x14ac:dyDescent="0.25">
      <c r="A2712" s="1">
        <v>36</v>
      </c>
      <c r="B2712" s="166"/>
      <c r="C2712" s="1" t="s">
        <v>1353</v>
      </c>
      <c r="D2712" s="1"/>
      <c r="E2712" s="1"/>
      <c r="F2712" s="1" t="s">
        <v>1354</v>
      </c>
      <c r="G2712" s="1">
        <v>1</v>
      </c>
      <c r="H2712" s="1" t="s">
        <v>19</v>
      </c>
      <c r="I2712" s="1" t="s">
        <v>578</v>
      </c>
      <c r="J2712" s="1">
        <v>178.6</v>
      </c>
      <c r="K2712" s="1">
        <v>178.6</v>
      </c>
      <c r="L2712" s="49">
        <v>5</v>
      </c>
      <c r="M2712" s="50"/>
      <c r="N2712" s="1" t="e">
        <f>VLOOKUP(B2712,MICRO!E:L,8,0)</f>
        <v>#N/A</v>
      </c>
    </row>
    <row r="2713" spans="1:14" ht="20.25" x14ac:dyDescent="0.25">
      <c r="A2713" s="1">
        <v>37</v>
      </c>
      <c r="B2713" s="166"/>
      <c r="C2713" s="1" t="s">
        <v>1353</v>
      </c>
      <c r="D2713" s="1"/>
      <c r="E2713" s="1"/>
      <c r="F2713" s="1" t="s">
        <v>1354</v>
      </c>
      <c r="G2713" s="1">
        <v>1</v>
      </c>
      <c r="H2713" s="1" t="s">
        <v>19</v>
      </c>
      <c r="I2713" s="1" t="s">
        <v>579</v>
      </c>
      <c r="J2713" s="1">
        <v>178.6</v>
      </c>
      <c r="K2713" s="1">
        <v>178.6</v>
      </c>
      <c r="L2713" s="49">
        <v>5</v>
      </c>
      <c r="M2713" s="50"/>
      <c r="N2713" s="1" t="e">
        <f>VLOOKUP(B2713,MICRO!E:L,8,0)</f>
        <v>#N/A</v>
      </c>
    </row>
    <row r="2714" spans="1:14" ht="20.25" x14ac:dyDescent="0.25">
      <c r="A2714" s="1">
        <v>38</v>
      </c>
      <c r="B2714" s="166">
        <v>2213</v>
      </c>
      <c r="C2714" s="1" t="s">
        <v>806</v>
      </c>
      <c r="D2714" s="1"/>
      <c r="E2714" s="1" t="s">
        <v>2</v>
      </c>
      <c r="F2714" s="1" t="s">
        <v>807</v>
      </c>
      <c r="G2714" s="1">
        <v>4</v>
      </c>
      <c r="H2714" s="1" t="s">
        <v>19</v>
      </c>
      <c r="I2714" s="1" t="s">
        <v>576</v>
      </c>
      <c r="J2714" s="1">
        <v>3.4</v>
      </c>
      <c r="K2714" s="1">
        <v>13.6</v>
      </c>
      <c r="L2714" s="49">
        <v>5</v>
      </c>
      <c r="M2714" s="50"/>
      <c r="N2714" s="1" t="e">
        <f>VLOOKUP(B2714,MICRO!E:L,8,0)</f>
        <v>#N/A</v>
      </c>
    </row>
    <row r="2715" spans="1:14" ht="20.25" x14ac:dyDescent="0.25">
      <c r="A2715" s="1">
        <v>39</v>
      </c>
      <c r="B2715" s="166">
        <v>2214</v>
      </c>
      <c r="C2715" s="1" t="s">
        <v>806</v>
      </c>
      <c r="D2715" s="1"/>
      <c r="E2715" s="1" t="s">
        <v>51</v>
      </c>
      <c r="F2715" s="1" t="s">
        <v>808</v>
      </c>
      <c r="G2715" s="1">
        <v>4</v>
      </c>
      <c r="H2715" s="1" t="s">
        <v>19</v>
      </c>
      <c r="I2715" s="1" t="s">
        <v>576</v>
      </c>
      <c r="J2715" s="1">
        <v>1.2</v>
      </c>
      <c r="K2715" s="1">
        <v>4.8</v>
      </c>
      <c r="L2715" s="49">
        <v>5</v>
      </c>
      <c r="M2715" s="50"/>
      <c r="N2715" s="1" t="e">
        <f>VLOOKUP(B2715,MICRO!E:L,8,0)</f>
        <v>#N/A</v>
      </c>
    </row>
    <row r="2716" spans="1:14" ht="20.25" x14ac:dyDescent="0.25">
      <c r="A2716" s="1">
        <v>40</v>
      </c>
      <c r="B2716" s="166">
        <v>2215</v>
      </c>
      <c r="C2716" s="1" t="s">
        <v>806</v>
      </c>
      <c r="D2716" s="1"/>
      <c r="E2716" s="1" t="s">
        <v>753</v>
      </c>
      <c r="F2716" s="1" t="s">
        <v>809</v>
      </c>
      <c r="G2716" s="1">
        <v>4</v>
      </c>
      <c r="H2716" s="1" t="s">
        <v>19</v>
      </c>
      <c r="I2716" s="1" t="s">
        <v>576</v>
      </c>
      <c r="J2716" s="1">
        <v>1.4</v>
      </c>
      <c r="K2716" s="1">
        <v>5.6</v>
      </c>
      <c r="L2716" s="49">
        <v>5</v>
      </c>
      <c r="M2716" s="50"/>
      <c r="N2716" s="1" t="e">
        <f>VLOOKUP(B2716,MICRO!E:L,8,0)</f>
        <v>#N/A</v>
      </c>
    </row>
    <row r="2717" spans="1:14" ht="20.25" x14ac:dyDescent="0.25">
      <c r="A2717" s="1">
        <v>41</v>
      </c>
      <c r="B2717" s="166">
        <v>2216</v>
      </c>
      <c r="C2717" s="1" t="s">
        <v>806</v>
      </c>
      <c r="D2717" s="1"/>
      <c r="E2717" s="1" t="s">
        <v>1108</v>
      </c>
      <c r="F2717" s="1" t="s">
        <v>810</v>
      </c>
      <c r="G2717" s="1">
        <v>8</v>
      </c>
      <c r="H2717" s="1" t="s">
        <v>19</v>
      </c>
      <c r="I2717" s="1" t="s">
        <v>576</v>
      </c>
      <c r="J2717" s="1">
        <v>0.4</v>
      </c>
      <c r="K2717" s="1">
        <v>3.2</v>
      </c>
      <c r="L2717" s="49">
        <v>5</v>
      </c>
      <c r="M2717" s="50"/>
      <c r="N2717" s="1" t="e">
        <f>VLOOKUP(B2717,MICRO!E:L,8,0)</f>
        <v>#N/A</v>
      </c>
    </row>
    <row r="2718" spans="1:14" ht="20.25" x14ac:dyDescent="0.25">
      <c r="A2718" s="1">
        <v>42</v>
      </c>
      <c r="B2718" s="166">
        <v>2217</v>
      </c>
      <c r="C2718" s="1" t="s">
        <v>806</v>
      </c>
      <c r="D2718" s="1"/>
      <c r="E2718" s="1" t="s">
        <v>2</v>
      </c>
      <c r="F2718" s="1" t="s">
        <v>807</v>
      </c>
      <c r="G2718" s="1">
        <v>4</v>
      </c>
      <c r="H2718" s="1" t="s">
        <v>19</v>
      </c>
      <c r="I2718" s="1" t="s">
        <v>577</v>
      </c>
      <c r="J2718" s="1">
        <v>3.4</v>
      </c>
      <c r="K2718" s="1">
        <v>13.6</v>
      </c>
      <c r="L2718" s="49">
        <v>5</v>
      </c>
      <c r="M2718" s="50"/>
      <c r="N2718" s="1" t="e">
        <f>VLOOKUP(B2718,MICRO!E:L,8,0)</f>
        <v>#N/A</v>
      </c>
    </row>
    <row r="2719" spans="1:14" ht="20.25" x14ac:dyDescent="0.25">
      <c r="A2719" s="1">
        <v>43</v>
      </c>
      <c r="B2719" s="166">
        <v>2218</v>
      </c>
      <c r="C2719" s="1" t="s">
        <v>806</v>
      </c>
      <c r="D2719" s="1"/>
      <c r="E2719" s="1" t="s">
        <v>51</v>
      </c>
      <c r="F2719" s="1" t="s">
        <v>808</v>
      </c>
      <c r="G2719" s="1">
        <v>4</v>
      </c>
      <c r="H2719" s="1" t="s">
        <v>19</v>
      </c>
      <c r="I2719" s="1" t="s">
        <v>577</v>
      </c>
      <c r="J2719" s="1">
        <v>1.2</v>
      </c>
      <c r="K2719" s="1">
        <v>4.8</v>
      </c>
      <c r="L2719" s="49">
        <v>5</v>
      </c>
      <c r="M2719" s="50"/>
      <c r="N2719" s="1" t="e">
        <f>VLOOKUP(B2719,MICRO!E:L,8,0)</f>
        <v>#N/A</v>
      </c>
    </row>
    <row r="2720" spans="1:14" ht="20.25" x14ac:dyDescent="0.25">
      <c r="A2720" s="1">
        <v>44</v>
      </c>
      <c r="B2720" s="166">
        <v>2219</v>
      </c>
      <c r="C2720" s="1" t="s">
        <v>806</v>
      </c>
      <c r="D2720" s="1"/>
      <c r="E2720" s="1" t="s">
        <v>753</v>
      </c>
      <c r="F2720" s="1" t="s">
        <v>809</v>
      </c>
      <c r="G2720" s="1">
        <v>4</v>
      </c>
      <c r="H2720" s="1" t="s">
        <v>19</v>
      </c>
      <c r="I2720" s="1" t="s">
        <v>577</v>
      </c>
      <c r="J2720" s="1">
        <v>1.4</v>
      </c>
      <c r="K2720" s="1">
        <v>5.6</v>
      </c>
      <c r="L2720" s="49">
        <v>5</v>
      </c>
      <c r="M2720" s="50"/>
      <c r="N2720" s="1" t="e">
        <f>VLOOKUP(B2720,MICRO!E:L,8,0)</f>
        <v>#N/A</v>
      </c>
    </row>
    <row r="2721" spans="1:14" ht="20.25" x14ac:dyDescent="0.25">
      <c r="A2721" s="1">
        <v>45</v>
      </c>
      <c r="B2721" s="166">
        <v>2220</v>
      </c>
      <c r="C2721" s="1" t="s">
        <v>806</v>
      </c>
      <c r="D2721" s="1"/>
      <c r="E2721" s="1" t="s">
        <v>1108</v>
      </c>
      <c r="F2721" s="1" t="s">
        <v>810</v>
      </c>
      <c r="G2721" s="1">
        <v>8</v>
      </c>
      <c r="H2721" s="1" t="s">
        <v>19</v>
      </c>
      <c r="I2721" s="1" t="s">
        <v>577</v>
      </c>
      <c r="J2721" s="1">
        <v>0.4</v>
      </c>
      <c r="K2721" s="1">
        <v>3.2</v>
      </c>
      <c r="L2721" s="49">
        <v>5</v>
      </c>
      <c r="M2721" s="50"/>
      <c r="N2721" s="1" t="e">
        <f>VLOOKUP(B2721,MICRO!E:L,8,0)</f>
        <v>#N/A</v>
      </c>
    </row>
    <row r="2722" spans="1:14" ht="20.25" x14ac:dyDescent="0.25">
      <c r="A2722" s="1">
        <v>46</v>
      </c>
      <c r="B2722" s="166">
        <v>2221</v>
      </c>
      <c r="C2722" s="1" t="s">
        <v>806</v>
      </c>
      <c r="D2722" s="1"/>
      <c r="E2722" s="1" t="s">
        <v>2</v>
      </c>
      <c r="F2722" s="1" t="s">
        <v>807</v>
      </c>
      <c r="G2722" s="1">
        <v>4</v>
      </c>
      <c r="H2722" s="1" t="s">
        <v>19</v>
      </c>
      <c r="I2722" s="1" t="s">
        <v>578</v>
      </c>
      <c r="J2722" s="1">
        <v>3.4</v>
      </c>
      <c r="K2722" s="1">
        <v>13.6</v>
      </c>
      <c r="L2722" s="49">
        <v>5</v>
      </c>
      <c r="M2722" s="50"/>
      <c r="N2722" s="1" t="e">
        <f>VLOOKUP(B2722,MICRO!E:L,8,0)</f>
        <v>#N/A</v>
      </c>
    </row>
    <row r="2723" spans="1:14" ht="20.25" x14ac:dyDescent="0.25">
      <c r="A2723" s="1">
        <v>47</v>
      </c>
      <c r="B2723" s="166">
        <v>2222</v>
      </c>
      <c r="C2723" s="1" t="s">
        <v>806</v>
      </c>
      <c r="D2723" s="1"/>
      <c r="E2723" s="1" t="s">
        <v>51</v>
      </c>
      <c r="F2723" s="1" t="s">
        <v>808</v>
      </c>
      <c r="G2723" s="1">
        <v>4</v>
      </c>
      <c r="H2723" s="1" t="s">
        <v>19</v>
      </c>
      <c r="I2723" s="1" t="s">
        <v>578</v>
      </c>
      <c r="J2723" s="1">
        <v>1.2</v>
      </c>
      <c r="K2723" s="1">
        <v>4.8</v>
      </c>
      <c r="L2723" s="49">
        <v>5</v>
      </c>
      <c r="M2723" s="50"/>
      <c r="N2723" s="1" t="e">
        <f>VLOOKUP(B2723,MICRO!E:L,8,0)</f>
        <v>#N/A</v>
      </c>
    </row>
    <row r="2724" spans="1:14" ht="20.25" x14ac:dyDescent="0.25">
      <c r="A2724" s="1">
        <v>48</v>
      </c>
      <c r="B2724" s="166">
        <v>2223</v>
      </c>
      <c r="C2724" s="1" t="s">
        <v>806</v>
      </c>
      <c r="D2724" s="1"/>
      <c r="E2724" s="1" t="s">
        <v>753</v>
      </c>
      <c r="F2724" s="1" t="s">
        <v>809</v>
      </c>
      <c r="G2724" s="1">
        <v>4</v>
      </c>
      <c r="H2724" s="1" t="s">
        <v>19</v>
      </c>
      <c r="I2724" s="1" t="s">
        <v>578</v>
      </c>
      <c r="J2724" s="1">
        <v>1.4</v>
      </c>
      <c r="K2724" s="1">
        <v>5.6</v>
      </c>
      <c r="L2724" s="49">
        <v>5</v>
      </c>
      <c r="M2724" s="50"/>
      <c r="N2724" s="1" t="e">
        <f>VLOOKUP(B2724,MICRO!E:L,8,0)</f>
        <v>#N/A</v>
      </c>
    </row>
    <row r="2725" spans="1:14" ht="20.25" x14ac:dyDescent="0.25">
      <c r="A2725" s="1">
        <v>49</v>
      </c>
      <c r="B2725" s="166">
        <v>2224</v>
      </c>
      <c r="C2725" s="1" t="s">
        <v>806</v>
      </c>
      <c r="D2725" s="1"/>
      <c r="E2725" s="1" t="s">
        <v>1108</v>
      </c>
      <c r="F2725" s="1" t="s">
        <v>810</v>
      </c>
      <c r="G2725" s="1">
        <v>8</v>
      </c>
      <c r="H2725" s="1" t="s">
        <v>19</v>
      </c>
      <c r="I2725" s="1" t="s">
        <v>578</v>
      </c>
      <c r="J2725" s="1">
        <v>0.4</v>
      </c>
      <c r="K2725" s="1">
        <v>3.2</v>
      </c>
      <c r="L2725" s="49">
        <v>5</v>
      </c>
      <c r="M2725" s="50"/>
      <c r="N2725" s="1" t="e">
        <f>VLOOKUP(B2725,MICRO!E:L,8,0)</f>
        <v>#N/A</v>
      </c>
    </row>
    <row r="2726" spans="1:14" ht="20.25" x14ac:dyDescent="0.25">
      <c r="A2726" s="1">
        <v>50</v>
      </c>
      <c r="B2726" s="166">
        <v>2225</v>
      </c>
      <c r="C2726" s="1" t="s">
        <v>806</v>
      </c>
      <c r="D2726" s="1"/>
      <c r="E2726" s="1" t="s">
        <v>2</v>
      </c>
      <c r="F2726" s="1" t="s">
        <v>807</v>
      </c>
      <c r="G2726" s="1">
        <v>4</v>
      </c>
      <c r="H2726" s="1" t="s">
        <v>19</v>
      </c>
      <c r="I2726" s="1" t="s">
        <v>579</v>
      </c>
      <c r="J2726" s="1">
        <v>3.4</v>
      </c>
      <c r="K2726" s="1">
        <v>13.6</v>
      </c>
      <c r="L2726" s="49">
        <v>5</v>
      </c>
      <c r="M2726" s="50"/>
      <c r="N2726" s="1" t="e">
        <f>VLOOKUP(B2726,MICRO!E:L,8,0)</f>
        <v>#N/A</v>
      </c>
    </row>
    <row r="2727" spans="1:14" ht="20.25" x14ac:dyDescent="0.25">
      <c r="A2727" s="1">
        <v>51</v>
      </c>
      <c r="B2727" s="166">
        <v>2226</v>
      </c>
      <c r="C2727" s="1" t="s">
        <v>806</v>
      </c>
      <c r="D2727" s="1"/>
      <c r="E2727" s="1" t="s">
        <v>51</v>
      </c>
      <c r="F2727" s="1" t="s">
        <v>808</v>
      </c>
      <c r="G2727" s="1">
        <v>4</v>
      </c>
      <c r="H2727" s="1" t="s">
        <v>19</v>
      </c>
      <c r="I2727" s="1" t="s">
        <v>579</v>
      </c>
      <c r="J2727" s="1">
        <v>1.2</v>
      </c>
      <c r="K2727" s="1">
        <v>4.8</v>
      </c>
      <c r="L2727" s="49">
        <v>5</v>
      </c>
      <c r="M2727" s="50"/>
      <c r="N2727" s="1" t="e">
        <f>VLOOKUP(B2727,MICRO!E:L,8,0)</f>
        <v>#N/A</v>
      </c>
    </row>
    <row r="2728" spans="1:14" ht="20.25" x14ac:dyDescent="0.25">
      <c r="A2728" s="1">
        <v>52</v>
      </c>
      <c r="B2728" s="166">
        <v>2227</v>
      </c>
      <c r="C2728" s="1" t="s">
        <v>806</v>
      </c>
      <c r="D2728" s="1"/>
      <c r="E2728" s="1" t="s">
        <v>753</v>
      </c>
      <c r="F2728" s="1" t="s">
        <v>809</v>
      </c>
      <c r="G2728" s="1">
        <v>4</v>
      </c>
      <c r="H2728" s="1" t="s">
        <v>19</v>
      </c>
      <c r="I2728" s="1" t="s">
        <v>579</v>
      </c>
      <c r="J2728" s="1">
        <v>1.4</v>
      </c>
      <c r="K2728" s="1">
        <v>5.6</v>
      </c>
      <c r="L2728" s="49">
        <v>5</v>
      </c>
      <c r="M2728" s="50"/>
      <c r="N2728" s="1" t="e">
        <f>VLOOKUP(B2728,MICRO!E:L,8,0)</f>
        <v>#N/A</v>
      </c>
    </row>
    <row r="2729" spans="1:14" ht="20.25" x14ac:dyDescent="0.25">
      <c r="A2729" s="1">
        <v>53</v>
      </c>
      <c r="B2729" s="166">
        <v>2228</v>
      </c>
      <c r="C2729" s="1" t="s">
        <v>806</v>
      </c>
      <c r="D2729" s="1"/>
      <c r="E2729" s="1" t="s">
        <v>1108</v>
      </c>
      <c r="F2729" s="1" t="s">
        <v>810</v>
      </c>
      <c r="G2729" s="1">
        <v>8</v>
      </c>
      <c r="H2729" s="1" t="s">
        <v>19</v>
      </c>
      <c r="I2729" s="1" t="s">
        <v>579</v>
      </c>
      <c r="J2729" s="1">
        <v>0.4</v>
      </c>
      <c r="K2729" s="1">
        <v>3.2</v>
      </c>
      <c r="L2729" s="49">
        <v>5</v>
      </c>
      <c r="M2729" s="50"/>
      <c r="N2729" s="1" t="e">
        <f>VLOOKUP(B2729,MICRO!E:L,8,0)</f>
        <v>#N/A</v>
      </c>
    </row>
    <row r="2730" spans="1:14" ht="20.25" x14ac:dyDescent="0.25">
      <c r="A2730" s="1">
        <v>1</v>
      </c>
      <c r="B2730" s="166">
        <v>2061</v>
      </c>
      <c r="C2730" s="1" t="s">
        <v>664</v>
      </c>
      <c r="D2730" s="1"/>
      <c r="E2730" s="1" t="s">
        <v>2</v>
      </c>
      <c r="F2730" s="1" t="s">
        <v>665</v>
      </c>
      <c r="G2730" s="1">
        <v>3</v>
      </c>
      <c r="H2730" s="1" t="s">
        <v>19</v>
      </c>
      <c r="I2730" s="1" t="s">
        <v>576</v>
      </c>
      <c r="J2730" s="1">
        <v>10</v>
      </c>
      <c r="K2730" s="1">
        <v>30</v>
      </c>
      <c r="L2730" s="49">
        <v>6</v>
      </c>
      <c r="M2730" s="50"/>
      <c r="N2730" s="1" t="e">
        <f>VLOOKUP(B2730,MICRO!E:L,8,0)</f>
        <v>#N/A</v>
      </c>
    </row>
    <row r="2731" spans="1:14" ht="20.25" x14ac:dyDescent="0.25">
      <c r="A2731" s="1">
        <v>2</v>
      </c>
      <c r="B2731" s="166">
        <v>2062</v>
      </c>
      <c r="C2731" s="1" t="s">
        <v>664</v>
      </c>
      <c r="D2731" s="1"/>
      <c r="E2731" s="1" t="s">
        <v>2</v>
      </c>
      <c r="F2731" s="1" t="s">
        <v>665</v>
      </c>
      <c r="G2731" s="1">
        <v>3</v>
      </c>
      <c r="H2731" s="1" t="s">
        <v>19</v>
      </c>
      <c r="I2731" s="1" t="s">
        <v>577</v>
      </c>
      <c r="J2731" s="1">
        <v>10</v>
      </c>
      <c r="K2731" s="1">
        <v>30</v>
      </c>
      <c r="L2731" s="49">
        <v>6</v>
      </c>
      <c r="M2731" s="50"/>
      <c r="N2731" s="1" t="e">
        <f>VLOOKUP(B2731,MICRO!E:L,8,0)</f>
        <v>#N/A</v>
      </c>
    </row>
    <row r="2732" spans="1:14" ht="20.25" x14ac:dyDescent="0.25">
      <c r="A2732" s="1">
        <v>3</v>
      </c>
      <c r="B2732" s="166">
        <v>2063</v>
      </c>
      <c r="C2732" s="1" t="s">
        <v>664</v>
      </c>
      <c r="D2732" s="1"/>
      <c r="E2732" s="1" t="s">
        <v>2</v>
      </c>
      <c r="F2732" s="1" t="s">
        <v>665</v>
      </c>
      <c r="G2732" s="1">
        <v>3</v>
      </c>
      <c r="H2732" s="1" t="s">
        <v>19</v>
      </c>
      <c r="I2732" s="1" t="s">
        <v>578</v>
      </c>
      <c r="J2732" s="1">
        <v>10</v>
      </c>
      <c r="K2732" s="1">
        <v>30</v>
      </c>
      <c r="L2732" s="49">
        <v>6</v>
      </c>
      <c r="M2732" s="50"/>
      <c r="N2732" s="1" t="e">
        <f>VLOOKUP(B2732,MICRO!E:L,8,0)</f>
        <v>#N/A</v>
      </c>
    </row>
    <row r="2733" spans="1:14" ht="20.25" x14ac:dyDescent="0.25">
      <c r="A2733" s="1">
        <v>4</v>
      </c>
      <c r="B2733" s="166">
        <v>2064</v>
      </c>
      <c r="C2733" s="1" t="s">
        <v>664</v>
      </c>
      <c r="D2733" s="1"/>
      <c r="E2733" s="1" t="s">
        <v>2</v>
      </c>
      <c r="F2733" s="1" t="s">
        <v>665</v>
      </c>
      <c r="G2733" s="1">
        <v>3</v>
      </c>
      <c r="H2733" s="1" t="s">
        <v>19</v>
      </c>
      <c r="I2733" s="1" t="s">
        <v>579</v>
      </c>
      <c r="J2733" s="1">
        <v>10</v>
      </c>
      <c r="K2733" s="1">
        <v>30</v>
      </c>
      <c r="L2733" s="49">
        <v>6</v>
      </c>
      <c r="M2733" s="50"/>
      <c r="N2733" s="1" t="e">
        <f>VLOOKUP(B2733,MICRO!E:L,8,0)</f>
        <v>#N/A</v>
      </c>
    </row>
    <row r="2734" spans="1:14" ht="20.25" x14ac:dyDescent="0.25">
      <c r="A2734" s="1">
        <v>5</v>
      </c>
      <c r="B2734" s="166"/>
      <c r="C2734" s="1" t="s">
        <v>1651</v>
      </c>
      <c r="D2734" s="1"/>
      <c r="E2734" s="1"/>
      <c r="F2734" s="1" t="s">
        <v>1652</v>
      </c>
      <c r="G2734" s="1">
        <v>30</v>
      </c>
      <c r="H2734" s="1" t="s">
        <v>19</v>
      </c>
      <c r="I2734" s="1" t="s">
        <v>1653</v>
      </c>
      <c r="J2734" s="1">
        <v>0.03</v>
      </c>
      <c r="K2734" s="1">
        <v>0.89999999999999991</v>
      </c>
      <c r="L2734" s="49">
        <v>6</v>
      </c>
      <c r="M2734" s="50"/>
      <c r="N2734" s="1" t="e">
        <f>VLOOKUP(B2734,MICRO!E:L,8,0)</f>
        <v>#N/A</v>
      </c>
    </row>
    <row r="2735" spans="1:14" ht="20.25" x14ac:dyDescent="0.25">
      <c r="A2735" s="1">
        <v>6</v>
      </c>
      <c r="B2735" s="166"/>
      <c r="C2735" s="1" t="s">
        <v>1654</v>
      </c>
      <c r="D2735" s="1"/>
      <c r="E2735" s="1"/>
      <c r="F2735" s="1" t="s">
        <v>1655</v>
      </c>
      <c r="G2735" s="1">
        <v>15</v>
      </c>
      <c r="H2735" s="1" t="s">
        <v>19</v>
      </c>
      <c r="I2735" s="1" t="s">
        <v>1656</v>
      </c>
      <c r="J2735" s="1">
        <v>0.03</v>
      </c>
      <c r="K2735" s="1">
        <v>0.44999999999999996</v>
      </c>
      <c r="L2735" s="49">
        <v>6</v>
      </c>
      <c r="M2735" s="50"/>
      <c r="N2735" s="1" t="e">
        <f>VLOOKUP(B2735,MICRO!E:L,8,0)</f>
        <v>#N/A</v>
      </c>
    </row>
    <row r="2736" spans="1:14" ht="20.25" x14ac:dyDescent="0.25">
      <c r="A2736" s="1">
        <v>7</v>
      </c>
      <c r="B2736" s="166"/>
      <c r="C2736" s="1" t="s">
        <v>1654</v>
      </c>
      <c r="D2736" s="1"/>
      <c r="E2736" s="1"/>
      <c r="F2736" s="1" t="s">
        <v>1657</v>
      </c>
      <c r="G2736" s="1">
        <v>15</v>
      </c>
      <c r="H2736" s="1" t="s">
        <v>19</v>
      </c>
      <c r="I2736" s="1" t="s">
        <v>1653</v>
      </c>
      <c r="J2736" s="1">
        <v>0.04</v>
      </c>
      <c r="K2736" s="1">
        <v>0.6</v>
      </c>
      <c r="L2736" s="49">
        <v>6</v>
      </c>
      <c r="M2736" s="50"/>
      <c r="N2736" s="1" t="e">
        <f>VLOOKUP(B2736,MICRO!E:L,8,0)</f>
        <v>#N/A</v>
      </c>
    </row>
    <row r="2737" spans="1:14" ht="20.25" x14ac:dyDescent="0.25">
      <c r="A2737" s="1">
        <v>8</v>
      </c>
      <c r="B2737" s="166"/>
      <c r="C2737" s="1" t="s">
        <v>1651</v>
      </c>
      <c r="D2737" s="1"/>
      <c r="E2737" s="1"/>
      <c r="F2737" s="1" t="s">
        <v>1658</v>
      </c>
      <c r="G2737" s="1">
        <v>30</v>
      </c>
      <c r="H2737" s="1" t="s">
        <v>19</v>
      </c>
      <c r="I2737" s="1" t="s">
        <v>1653</v>
      </c>
      <c r="J2737" s="1">
        <v>0.05</v>
      </c>
      <c r="K2737" s="1">
        <v>1.5</v>
      </c>
      <c r="L2737" s="49">
        <v>6</v>
      </c>
      <c r="M2737" s="50"/>
      <c r="N2737" s="1" t="e">
        <f>VLOOKUP(B2737,MICRO!E:L,8,0)</f>
        <v>#N/A</v>
      </c>
    </row>
    <row r="2738" spans="1:14" ht="20.25" x14ac:dyDescent="0.25">
      <c r="A2738" s="1">
        <v>9</v>
      </c>
      <c r="B2738" s="166"/>
      <c r="C2738" s="1" t="s">
        <v>1651</v>
      </c>
      <c r="D2738" s="1"/>
      <c r="E2738" s="1"/>
      <c r="F2738" s="1" t="s">
        <v>1659</v>
      </c>
      <c r="G2738" s="1">
        <v>10</v>
      </c>
      <c r="H2738" s="1" t="s">
        <v>19</v>
      </c>
      <c r="I2738" s="1" t="s">
        <v>1656</v>
      </c>
      <c r="J2738" s="1">
        <v>0.05</v>
      </c>
      <c r="K2738" s="1">
        <v>0.5</v>
      </c>
      <c r="L2738" s="49">
        <v>6</v>
      </c>
      <c r="M2738" s="50"/>
      <c r="N2738" s="1" t="e">
        <f>VLOOKUP(B2738,MICRO!E:L,8,0)</f>
        <v>#N/A</v>
      </c>
    </row>
    <row r="2739" spans="1:14" ht="20.25" x14ac:dyDescent="0.25">
      <c r="A2739" s="1">
        <v>10</v>
      </c>
      <c r="B2739" s="166"/>
      <c r="C2739" s="1" t="s">
        <v>1654</v>
      </c>
      <c r="D2739" s="1"/>
      <c r="E2739" s="1"/>
      <c r="F2739" s="1" t="s">
        <v>1660</v>
      </c>
      <c r="G2739" s="1">
        <v>15</v>
      </c>
      <c r="H2739" s="1" t="s">
        <v>19</v>
      </c>
      <c r="I2739" s="1" t="s">
        <v>1656</v>
      </c>
      <c r="J2739" s="1">
        <v>0.04</v>
      </c>
      <c r="K2739" s="1">
        <v>0.6</v>
      </c>
      <c r="L2739" s="49">
        <v>6</v>
      </c>
      <c r="M2739" s="50"/>
      <c r="N2739" s="1" t="e">
        <f>VLOOKUP(B2739,MICRO!E:L,8,0)</f>
        <v>#N/A</v>
      </c>
    </row>
    <row r="2740" spans="1:14" ht="20.25" x14ac:dyDescent="0.25">
      <c r="A2740" s="1">
        <v>11</v>
      </c>
      <c r="B2740" s="166"/>
      <c r="C2740" s="1" t="s">
        <v>1661</v>
      </c>
      <c r="D2740" s="1"/>
      <c r="E2740" s="1"/>
      <c r="F2740" s="1" t="s">
        <v>1662</v>
      </c>
      <c r="G2740" s="1">
        <v>30</v>
      </c>
      <c r="H2740" s="1" t="s">
        <v>19</v>
      </c>
      <c r="I2740" s="1" t="s">
        <v>1663</v>
      </c>
      <c r="J2740" s="1">
        <v>0.04</v>
      </c>
      <c r="K2740" s="1">
        <v>1.2</v>
      </c>
      <c r="L2740" s="49">
        <v>6</v>
      </c>
      <c r="M2740" s="50"/>
      <c r="N2740" s="1" t="e">
        <f>VLOOKUP(B2740,MICRO!E:L,8,0)</f>
        <v>#N/A</v>
      </c>
    </row>
    <row r="2741" spans="1:14" ht="20.25" x14ac:dyDescent="0.25">
      <c r="A2741" s="1">
        <v>12</v>
      </c>
      <c r="B2741" s="166"/>
      <c r="C2741" s="1" t="s">
        <v>680</v>
      </c>
      <c r="D2741" s="1"/>
      <c r="E2741" s="1"/>
      <c r="F2741" s="1" t="s">
        <v>1664</v>
      </c>
      <c r="G2741" s="1">
        <v>10</v>
      </c>
      <c r="H2741" s="1" t="s">
        <v>19</v>
      </c>
      <c r="I2741" s="1" t="s">
        <v>1653</v>
      </c>
      <c r="J2741" s="1">
        <v>0.04</v>
      </c>
      <c r="K2741" s="1">
        <v>0.4</v>
      </c>
      <c r="L2741" s="49">
        <v>6</v>
      </c>
      <c r="M2741" s="50"/>
      <c r="N2741" s="1" t="e">
        <f>VLOOKUP(B2741,MICRO!E:L,8,0)</f>
        <v>#N/A</v>
      </c>
    </row>
    <row r="2742" spans="1:14" ht="20.25" x14ac:dyDescent="0.25">
      <c r="A2742" s="1">
        <v>13</v>
      </c>
      <c r="B2742" s="166"/>
      <c r="C2742" s="1" t="s">
        <v>680</v>
      </c>
      <c r="D2742" s="1"/>
      <c r="E2742" s="1"/>
      <c r="F2742" s="1" t="s">
        <v>1665</v>
      </c>
      <c r="G2742" s="1">
        <v>6</v>
      </c>
      <c r="H2742" s="1" t="s">
        <v>19</v>
      </c>
      <c r="I2742" s="1" t="s">
        <v>1656</v>
      </c>
      <c r="J2742" s="1">
        <v>0.04</v>
      </c>
      <c r="K2742" s="1">
        <v>0.24</v>
      </c>
      <c r="L2742" s="49">
        <v>6</v>
      </c>
      <c r="M2742" s="50"/>
      <c r="N2742" s="1" t="e">
        <f>VLOOKUP(B2742,MICRO!E:L,8,0)</f>
        <v>#N/A</v>
      </c>
    </row>
    <row r="2743" spans="1:14" ht="20.25" x14ac:dyDescent="0.25">
      <c r="A2743" s="1">
        <v>14</v>
      </c>
      <c r="B2743" s="166"/>
      <c r="C2743" s="1" t="s">
        <v>1666</v>
      </c>
      <c r="D2743" s="1"/>
      <c r="E2743" s="1"/>
      <c r="F2743" s="1" t="s">
        <v>1667</v>
      </c>
      <c r="G2743" s="1">
        <v>8</v>
      </c>
      <c r="H2743" s="1" t="s">
        <v>19</v>
      </c>
      <c r="I2743" s="1" t="s">
        <v>1653</v>
      </c>
      <c r="J2743" s="1">
        <v>0.05</v>
      </c>
      <c r="K2743" s="1">
        <v>0.4</v>
      </c>
      <c r="L2743" s="49">
        <v>6</v>
      </c>
      <c r="M2743" s="50"/>
      <c r="N2743" s="1" t="e">
        <f>VLOOKUP(B2743,MICRO!E:L,8,0)</f>
        <v>#N/A</v>
      </c>
    </row>
    <row r="2744" spans="1:14" ht="20.25" x14ac:dyDescent="0.25">
      <c r="A2744" s="1">
        <v>15</v>
      </c>
      <c r="B2744" s="166"/>
      <c r="C2744" s="1" t="s">
        <v>1668</v>
      </c>
      <c r="D2744" s="1"/>
      <c r="E2744" s="1"/>
      <c r="F2744" s="1" t="s">
        <v>1669</v>
      </c>
      <c r="G2744" s="1">
        <v>8</v>
      </c>
      <c r="H2744" s="1" t="s">
        <v>19</v>
      </c>
      <c r="I2744" s="1" t="s">
        <v>1653</v>
      </c>
      <c r="J2744" s="1">
        <v>0.03</v>
      </c>
      <c r="K2744" s="1">
        <v>0.24</v>
      </c>
      <c r="L2744" s="49">
        <v>6</v>
      </c>
      <c r="M2744" s="50"/>
      <c r="N2744" s="1" t="e">
        <f>VLOOKUP(B2744,MICRO!E:L,8,0)</f>
        <v>#N/A</v>
      </c>
    </row>
    <row r="2745" spans="1:14" ht="20.25" x14ac:dyDescent="0.25">
      <c r="A2745" s="1">
        <v>16</v>
      </c>
      <c r="B2745" s="166">
        <v>2229</v>
      </c>
      <c r="C2745" s="1" t="s">
        <v>811</v>
      </c>
      <c r="D2745" s="1"/>
      <c r="E2745" s="1" t="s">
        <v>2</v>
      </c>
      <c r="F2745" s="1" t="s">
        <v>812</v>
      </c>
      <c r="G2745" s="1">
        <v>1</v>
      </c>
      <c r="H2745" s="1" t="s">
        <v>19</v>
      </c>
      <c r="I2745" s="1" t="s">
        <v>576</v>
      </c>
      <c r="J2745" s="1">
        <v>15.1</v>
      </c>
      <c r="K2745" s="1">
        <v>15.1</v>
      </c>
      <c r="L2745" s="49">
        <v>6</v>
      </c>
      <c r="M2745" s="50"/>
      <c r="N2745" s="1" t="e">
        <f>VLOOKUP(B2745,MICRO!E:L,8,0)</f>
        <v>#N/A</v>
      </c>
    </row>
    <row r="2746" spans="1:14" ht="20.25" x14ac:dyDescent="0.25">
      <c r="A2746" s="1">
        <v>17</v>
      </c>
      <c r="B2746" s="166">
        <v>2230</v>
      </c>
      <c r="C2746" s="1" t="s">
        <v>811</v>
      </c>
      <c r="D2746" s="1"/>
      <c r="E2746" s="1" t="s">
        <v>51</v>
      </c>
      <c r="F2746" s="1" t="s">
        <v>813</v>
      </c>
      <c r="G2746" s="1">
        <v>1</v>
      </c>
      <c r="H2746" s="1" t="s">
        <v>19</v>
      </c>
      <c r="I2746" s="1" t="s">
        <v>576</v>
      </c>
      <c r="J2746" s="1">
        <v>3.2</v>
      </c>
      <c r="K2746" s="1">
        <v>3.2</v>
      </c>
      <c r="L2746" s="49">
        <v>6</v>
      </c>
      <c r="M2746" s="50"/>
      <c r="N2746" s="1" t="e">
        <f>VLOOKUP(B2746,MICRO!E:L,8,0)</f>
        <v>#N/A</v>
      </c>
    </row>
    <row r="2747" spans="1:14" ht="20.25" x14ac:dyDescent="0.25">
      <c r="A2747" s="1">
        <v>18</v>
      </c>
      <c r="B2747" s="166">
        <v>2231</v>
      </c>
      <c r="C2747" s="1" t="s">
        <v>811</v>
      </c>
      <c r="D2747" s="1"/>
      <c r="E2747" s="1" t="s">
        <v>753</v>
      </c>
      <c r="F2747" s="1" t="s">
        <v>814</v>
      </c>
      <c r="G2747" s="1">
        <v>1</v>
      </c>
      <c r="H2747" s="1" t="s">
        <v>19</v>
      </c>
      <c r="I2747" s="1" t="s">
        <v>576</v>
      </c>
      <c r="J2747" s="1">
        <v>0.5</v>
      </c>
      <c r="K2747" s="1">
        <v>0.5</v>
      </c>
      <c r="L2747" s="49">
        <v>6</v>
      </c>
      <c r="M2747" s="50"/>
      <c r="N2747" s="1" t="e">
        <f>VLOOKUP(B2747,MICRO!E:L,8,0)</f>
        <v>#N/A</v>
      </c>
    </row>
    <row r="2748" spans="1:14" ht="20.25" x14ac:dyDescent="0.25">
      <c r="A2748" s="1">
        <v>19</v>
      </c>
      <c r="B2748" s="166">
        <v>2232</v>
      </c>
      <c r="C2748" s="1" t="s">
        <v>811</v>
      </c>
      <c r="D2748" s="1"/>
      <c r="E2748" s="1" t="s">
        <v>2</v>
      </c>
      <c r="F2748" s="1" t="s">
        <v>812</v>
      </c>
      <c r="G2748" s="1">
        <v>1</v>
      </c>
      <c r="H2748" s="1" t="s">
        <v>19</v>
      </c>
      <c r="I2748" s="1" t="s">
        <v>577</v>
      </c>
      <c r="J2748" s="1">
        <v>15.1</v>
      </c>
      <c r="K2748" s="1">
        <v>15.1</v>
      </c>
      <c r="L2748" s="49">
        <v>6</v>
      </c>
      <c r="M2748" s="50"/>
      <c r="N2748" s="1" t="e">
        <f>VLOOKUP(B2748,MICRO!E:L,8,0)</f>
        <v>#N/A</v>
      </c>
    </row>
    <row r="2749" spans="1:14" ht="20.25" x14ac:dyDescent="0.25">
      <c r="A2749" s="1">
        <v>20</v>
      </c>
      <c r="B2749" s="166">
        <v>2233</v>
      </c>
      <c r="C2749" s="1" t="s">
        <v>811</v>
      </c>
      <c r="D2749" s="1"/>
      <c r="E2749" s="1" t="s">
        <v>51</v>
      </c>
      <c r="F2749" s="1" t="s">
        <v>813</v>
      </c>
      <c r="G2749" s="1">
        <v>1</v>
      </c>
      <c r="H2749" s="1" t="s">
        <v>19</v>
      </c>
      <c r="I2749" s="1" t="s">
        <v>577</v>
      </c>
      <c r="J2749" s="1">
        <v>3.2</v>
      </c>
      <c r="K2749" s="1">
        <v>3.2</v>
      </c>
      <c r="L2749" s="49">
        <v>6</v>
      </c>
      <c r="M2749" s="50"/>
      <c r="N2749" s="1" t="e">
        <f>VLOOKUP(B2749,MICRO!E:L,8,0)</f>
        <v>#N/A</v>
      </c>
    </row>
    <row r="2750" spans="1:14" ht="20.25" x14ac:dyDescent="0.25">
      <c r="A2750" s="1">
        <v>21</v>
      </c>
      <c r="B2750" s="166">
        <v>2234</v>
      </c>
      <c r="C2750" s="1" t="s">
        <v>811</v>
      </c>
      <c r="D2750" s="1"/>
      <c r="E2750" s="1" t="s">
        <v>753</v>
      </c>
      <c r="F2750" s="1" t="s">
        <v>814</v>
      </c>
      <c r="G2750" s="1">
        <v>1</v>
      </c>
      <c r="H2750" s="1" t="s">
        <v>19</v>
      </c>
      <c r="I2750" s="1" t="s">
        <v>577</v>
      </c>
      <c r="J2750" s="1">
        <v>0.5</v>
      </c>
      <c r="K2750" s="1">
        <v>0.5</v>
      </c>
      <c r="L2750" s="49">
        <v>6</v>
      </c>
      <c r="M2750" s="50"/>
      <c r="N2750" s="1" t="e">
        <f>VLOOKUP(B2750,MICRO!E:L,8,0)</f>
        <v>#N/A</v>
      </c>
    </row>
    <row r="2751" spans="1:14" ht="20.25" x14ac:dyDescent="0.25">
      <c r="A2751" s="1">
        <v>22</v>
      </c>
      <c r="B2751" s="166">
        <v>2235</v>
      </c>
      <c r="C2751" s="1" t="s">
        <v>811</v>
      </c>
      <c r="D2751" s="1"/>
      <c r="E2751" s="1" t="s">
        <v>2</v>
      </c>
      <c r="F2751" s="1" t="s">
        <v>812</v>
      </c>
      <c r="G2751" s="1">
        <v>1</v>
      </c>
      <c r="H2751" s="1" t="s">
        <v>19</v>
      </c>
      <c r="I2751" s="1" t="s">
        <v>578</v>
      </c>
      <c r="J2751" s="1">
        <v>15.1</v>
      </c>
      <c r="K2751" s="1">
        <v>15.1</v>
      </c>
      <c r="L2751" s="49">
        <v>6</v>
      </c>
      <c r="M2751" s="50"/>
      <c r="N2751" s="1" t="e">
        <f>VLOOKUP(B2751,MICRO!E:L,8,0)</f>
        <v>#N/A</v>
      </c>
    </row>
    <row r="2752" spans="1:14" ht="20.25" x14ac:dyDescent="0.25">
      <c r="A2752" s="1">
        <v>23</v>
      </c>
      <c r="B2752" s="166">
        <v>2236</v>
      </c>
      <c r="C2752" s="1" t="s">
        <v>811</v>
      </c>
      <c r="D2752" s="1"/>
      <c r="E2752" s="1" t="s">
        <v>51</v>
      </c>
      <c r="F2752" s="1" t="s">
        <v>813</v>
      </c>
      <c r="G2752" s="1">
        <v>1</v>
      </c>
      <c r="H2752" s="1" t="s">
        <v>19</v>
      </c>
      <c r="I2752" s="1" t="s">
        <v>578</v>
      </c>
      <c r="J2752" s="1">
        <v>3.2</v>
      </c>
      <c r="K2752" s="1">
        <v>3.2</v>
      </c>
      <c r="L2752" s="49">
        <v>6</v>
      </c>
      <c r="M2752" s="50"/>
      <c r="N2752" s="1" t="e">
        <f>VLOOKUP(B2752,MICRO!E:L,8,0)</f>
        <v>#N/A</v>
      </c>
    </row>
    <row r="2753" spans="1:14" ht="20.25" x14ac:dyDescent="0.25">
      <c r="A2753" s="1">
        <v>24</v>
      </c>
      <c r="B2753" s="166">
        <v>2237</v>
      </c>
      <c r="C2753" s="1" t="s">
        <v>811</v>
      </c>
      <c r="D2753" s="1"/>
      <c r="E2753" s="1" t="s">
        <v>753</v>
      </c>
      <c r="F2753" s="1" t="s">
        <v>814</v>
      </c>
      <c r="G2753" s="1">
        <v>1</v>
      </c>
      <c r="H2753" s="1" t="s">
        <v>19</v>
      </c>
      <c r="I2753" s="1" t="s">
        <v>578</v>
      </c>
      <c r="J2753" s="1">
        <v>0.5</v>
      </c>
      <c r="K2753" s="1">
        <v>0.5</v>
      </c>
      <c r="L2753" s="49">
        <v>6</v>
      </c>
      <c r="M2753" s="50"/>
      <c r="N2753" s="1" t="e">
        <f>VLOOKUP(B2753,MICRO!E:L,8,0)</f>
        <v>#N/A</v>
      </c>
    </row>
    <row r="2754" spans="1:14" ht="20.25" x14ac:dyDescent="0.25">
      <c r="A2754" s="1">
        <v>25</v>
      </c>
      <c r="B2754" s="166">
        <v>2238</v>
      </c>
      <c r="C2754" s="1" t="s">
        <v>811</v>
      </c>
      <c r="D2754" s="1"/>
      <c r="E2754" s="1" t="s">
        <v>2</v>
      </c>
      <c r="F2754" s="1" t="s">
        <v>812</v>
      </c>
      <c r="G2754" s="1">
        <v>1</v>
      </c>
      <c r="H2754" s="1" t="s">
        <v>19</v>
      </c>
      <c r="I2754" s="1" t="s">
        <v>579</v>
      </c>
      <c r="J2754" s="1">
        <v>15.1</v>
      </c>
      <c r="K2754" s="1">
        <v>15.1</v>
      </c>
      <c r="L2754" s="49">
        <v>6</v>
      </c>
      <c r="M2754" s="50"/>
      <c r="N2754" s="1" t="e">
        <f>VLOOKUP(B2754,MICRO!E:L,8,0)</f>
        <v>#N/A</v>
      </c>
    </row>
    <row r="2755" spans="1:14" ht="20.25" x14ac:dyDescent="0.25">
      <c r="A2755" s="1">
        <v>26</v>
      </c>
      <c r="B2755" s="166">
        <v>2239</v>
      </c>
      <c r="C2755" s="1" t="s">
        <v>811</v>
      </c>
      <c r="D2755" s="1"/>
      <c r="E2755" s="1" t="s">
        <v>51</v>
      </c>
      <c r="F2755" s="1" t="s">
        <v>813</v>
      </c>
      <c r="G2755" s="1">
        <v>1</v>
      </c>
      <c r="H2755" s="1" t="s">
        <v>19</v>
      </c>
      <c r="I2755" s="1" t="s">
        <v>579</v>
      </c>
      <c r="J2755" s="1">
        <v>3.2</v>
      </c>
      <c r="K2755" s="1">
        <v>3.2</v>
      </c>
      <c r="L2755" s="49">
        <v>6</v>
      </c>
      <c r="M2755" s="50"/>
      <c r="N2755" s="1" t="e">
        <f>VLOOKUP(B2755,MICRO!E:L,8,0)</f>
        <v>#N/A</v>
      </c>
    </row>
    <row r="2756" spans="1:14" ht="20.25" x14ac:dyDescent="0.25">
      <c r="A2756" s="1">
        <v>27</v>
      </c>
      <c r="B2756" s="166">
        <v>2240</v>
      </c>
      <c r="C2756" s="1" t="s">
        <v>811</v>
      </c>
      <c r="D2756" s="1"/>
      <c r="E2756" s="1" t="s">
        <v>753</v>
      </c>
      <c r="F2756" s="1" t="s">
        <v>814</v>
      </c>
      <c r="G2756" s="1">
        <v>1</v>
      </c>
      <c r="H2756" s="1" t="s">
        <v>19</v>
      </c>
      <c r="I2756" s="1" t="s">
        <v>579</v>
      </c>
      <c r="J2756" s="1">
        <v>0.5</v>
      </c>
      <c r="K2756" s="1">
        <v>0.5</v>
      </c>
      <c r="L2756" s="49">
        <v>6</v>
      </c>
      <c r="M2756" s="50"/>
      <c r="N2756" s="1" t="e">
        <f>VLOOKUP(B2756,MICRO!E:L,8,0)</f>
        <v>#N/A</v>
      </c>
    </row>
    <row r="2757" spans="1:14" ht="20.25" x14ac:dyDescent="0.25">
      <c r="A2757" s="1">
        <v>28</v>
      </c>
      <c r="B2757" s="166"/>
      <c r="C2757" s="1" t="s">
        <v>824</v>
      </c>
      <c r="D2757" s="1"/>
      <c r="E2757" s="1"/>
      <c r="F2757" s="1" t="s">
        <v>1670</v>
      </c>
      <c r="G2757" s="1">
        <v>2600</v>
      </c>
      <c r="H2757" s="1" t="s">
        <v>19</v>
      </c>
      <c r="I2757" s="1" t="s">
        <v>1352</v>
      </c>
      <c r="J2757" s="1">
        <v>0.03</v>
      </c>
      <c r="K2757" s="1">
        <v>78</v>
      </c>
      <c r="L2757" s="49">
        <v>6</v>
      </c>
      <c r="M2757" s="50"/>
      <c r="N2757" s="1" t="e">
        <f>VLOOKUP(B2757,MICRO!E:L,8,0)</f>
        <v>#N/A</v>
      </c>
    </row>
    <row r="2758" spans="1:14" ht="20.25" x14ac:dyDescent="0.25">
      <c r="A2758" s="1">
        <v>29</v>
      </c>
      <c r="B2758" s="166"/>
      <c r="C2758" s="1" t="s">
        <v>824</v>
      </c>
      <c r="D2758" s="1"/>
      <c r="E2758" s="1"/>
      <c r="F2758" s="1" t="s">
        <v>1671</v>
      </c>
      <c r="G2758" s="1">
        <v>2600</v>
      </c>
      <c r="H2758" s="1" t="s">
        <v>19</v>
      </c>
      <c r="I2758" s="1" t="s">
        <v>1352</v>
      </c>
      <c r="J2758" s="1">
        <v>0.05</v>
      </c>
      <c r="K2758" s="1">
        <v>130</v>
      </c>
      <c r="L2758" s="49">
        <v>6</v>
      </c>
      <c r="M2758" s="50"/>
      <c r="N2758" s="1" t="e">
        <f>VLOOKUP(B2758,MICRO!E:L,8,0)</f>
        <v>#N/A</v>
      </c>
    </row>
    <row r="2759" spans="1:14" ht="20.25" x14ac:dyDescent="0.25">
      <c r="A2759" s="1">
        <v>30</v>
      </c>
      <c r="B2759" s="166"/>
      <c r="C2759" s="1" t="s">
        <v>824</v>
      </c>
      <c r="D2759" s="1"/>
      <c r="E2759" s="1"/>
      <c r="F2759" s="1" t="s">
        <v>1672</v>
      </c>
      <c r="G2759" s="1">
        <v>2600</v>
      </c>
      <c r="H2759" s="1" t="s">
        <v>19</v>
      </c>
      <c r="I2759" s="1" t="s">
        <v>1352</v>
      </c>
      <c r="J2759" s="1">
        <v>0.03</v>
      </c>
      <c r="K2759" s="1">
        <v>78</v>
      </c>
      <c r="L2759" s="49">
        <v>6</v>
      </c>
      <c r="M2759" s="50"/>
      <c r="N2759" s="1" t="e">
        <f>VLOOKUP(B2759,MICRO!E:L,8,0)</f>
        <v>#N/A</v>
      </c>
    </row>
    <row r="2760" spans="1:14" ht="20.25" x14ac:dyDescent="0.25">
      <c r="A2760" s="1">
        <v>31</v>
      </c>
      <c r="B2760" s="166"/>
      <c r="C2760" s="1" t="s">
        <v>1673</v>
      </c>
      <c r="D2760" s="1"/>
      <c r="E2760" s="1"/>
      <c r="F2760" s="1" t="s">
        <v>1674</v>
      </c>
      <c r="G2760" s="1">
        <v>136</v>
      </c>
      <c r="H2760" s="1" t="s">
        <v>19</v>
      </c>
      <c r="I2760" s="1" t="s">
        <v>1675</v>
      </c>
      <c r="J2760" s="1">
        <v>0.03</v>
      </c>
      <c r="K2760" s="1">
        <v>4.08</v>
      </c>
      <c r="L2760" s="49">
        <v>6</v>
      </c>
      <c r="M2760" s="50"/>
      <c r="N2760" s="1" t="e">
        <f>VLOOKUP(B2760,MICRO!E:L,8,0)</f>
        <v>#N/A</v>
      </c>
    </row>
    <row r="2761" spans="1:14" ht="20.25" x14ac:dyDescent="0.25">
      <c r="A2761" s="1">
        <v>32</v>
      </c>
      <c r="B2761" s="166"/>
      <c r="C2761" s="1" t="s">
        <v>680</v>
      </c>
      <c r="D2761" s="1"/>
      <c r="E2761" s="1"/>
      <c r="F2761" s="1" t="s">
        <v>1676</v>
      </c>
      <c r="G2761" s="1">
        <v>12</v>
      </c>
      <c r="H2761" s="1" t="s">
        <v>19</v>
      </c>
      <c r="I2761" s="1" t="s">
        <v>1677</v>
      </c>
      <c r="J2761" s="1">
        <v>0.03</v>
      </c>
      <c r="K2761" s="1">
        <v>0.36</v>
      </c>
      <c r="L2761" s="49">
        <v>6</v>
      </c>
      <c r="M2761" s="50"/>
      <c r="N2761" s="1" t="e">
        <f>VLOOKUP(B2761,MICRO!E:L,8,0)</f>
        <v>#N/A</v>
      </c>
    </row>
    <row r="2762" spans="1:14" ht="20.25" x14ac:dyDescent="0.25">
      <c r="A2762" s="1">
        <v>33</v>
      </c>
      <c r="B2762" s="166"/>
      <c r="C2762" s="1" t="s">
        <v>1673</v>
      </c>
      <c r="D2762" s="1"/>
      <c r="E2762" s="1"/>
      <c r="F2762" s="1" t="s">
        <v>1678</v>
      </c>
      <c r="G2762" s="1">
        <v>136</v>
      </c>
      <c r="H2762" s="1" t="s">
        <v>19</v>
      </c>
      <c r="I2762" s="1" t="s">
        <v>1675</v>
      </c>
      <c r="J2762" s="1">
        <v>0.05</v>
      </c>
      <c r="K2762" s="1">
        <v>6.8000000000000007</v>
      </c>
      <c r="L2762" s="49">
        <v>6</v>
      </c>
      <c r="M2762" s="50"/>
      <c r="N2762" s="1" t="e">
        <f>VLOOKUP(B2762,MICRO!E:L,8,0)</f>
        <v>#N/A</v>
      </c>
    </row>
    <row r="2763" spans="1:14" ht="20.25" x14ac:dyDescent="0.25">
      <c r="A2763" s="1">
        <v>34</v>
      </c>
      <c r="B2763" s="166"/>
      <c r="C2763" s="1" t="s">
        <v>680</v>
      </c>
      <c r="D2763" s="1"/>
      <c r="E2763" s="1"/>
      <c r="F2763" s="1" t="s">
        <v>1679</v>
      </c>
      <c r="G2763" s="1">
        <v>12</v>
      </c>
      <c r="H2763" s="1" t="s">
        <v>19</v>
      </c>
      <c r="I2763" s="1" t="s">
        <v>1677</v>
      </c>
      <c r="J2763" s="1">
        <v>0.05</v>
      </c>
      <c r="K2763" s="1">
        <v>0.60000000000000009</v>
      </c>
      <c r="L2763" s="49">
        <v>6</v>
      </c>
      <c r="M2763" s="50"/>
      <c r="N2763" s="1" t="e">
        <f>VLOOKUP(B2763,MICRO!E:L,8,0)</f>
        <v>#N/A</v>
      </c>
    </row>
    <row r="2764" spans="1:14" ht="20.25" x14ac:dyDescent="0.25">
      <c r="A2764" s="1">
        <v>35</v>
      </c>
      <c r="B2764" s="166"/>
      <c r="C2764" s="1" t="s">
        <v>680</v>
      </c>
      <c r="D2764" s="1"/>
      <c r="E2764" s="1"/>
      <c r="F2764" s="1" t="s">
        <v>1680</v>
      </c>
      <c r="G2764" s="1">
        <v>8</v>
      </c>
      <c r="H2764" s="1" t="s">
        <v>19</v>
      </c>
      <c r="I2764" s="1" t="s">
        <v>1677</v>
      </c>
      <c r="J2764" s="1">
        <v>0.05</v>
      </c>
      <c r="K2764" s="1">
        <v>0.4</v>
      </c>
      <c r="L2764" s="49">
        <v>6</v>
      </c>
      <c r="M2764" s="50"/>
      <c r="N2764" s="1" t="e">
        <f>VLOOKUP(B2764,MICRO!E:L,8,0)</f>
        <v>#N/A</v>
      </c>
    </row>
    <row r="2765" spans="1:14" ht="20.25" x14ac:dyDescent="0.25">
      <c r="A2765" s="1">
        <v>36</v>
      </c>
      <c r="B2765" s="166"/>
      <c r="C2765" s="1" t="s">
        <v>1673</v>
      </c>
      <c r="D2765" s="1"/>
      <c r="E2765" s="1"/>
      <c r="F2765" s="1" t="s">
        <v>1681</v>
      </c>
      <c r="G2765" s="1">
        <v>136</v>
      </c>
      <c r="H2765" s="1" t="s">
        <v>19</v>
      </c>
      <c r="I2765" s="1" t="s">
        <v>1675</v>
      </c>
      <c r="J2765" s="1">
        <v>0.03</v>
      </c>
      <c r="K2765" s="1">
        <v>4.08</v>
      </c>
      <c r="L2765" s="49">
        <v>6</v>
      </c>
      <c r="M2765" s="50"/>
      <c r="N2765" s="1" t="e">
        <f>VLOOKUP(B2765,MICRO!E:L,8,0)</f>
        <v>#N/A</v>
      </c>
    </row>
    <row r="2766" spans="1:14" ht="20.25" x14ac:dyDescent="0.25">
      <c r="A2766" s="1">
        <v>37</v>
      </c>
      <c r="B2766" s="166"/>
      <c r="C2766" s="1" t="s">
        <v>1682</v>
      </c>
      <c r="D2766" s="1"/>
      <c r="E2766" s="1"/>
      <c r="F2766" s="1" t="s">
        <v>1683</v>
      </c>
      <c r="G2766" s="1">
        <v>8</v>
      </c>
      <c r="H2766" s="1" t="s">
        <v>19</v>
      </c>
      <c r="I2766" s="1" t="s">
        <v>1677</v>
      </c>
      <c r="J2766" s="1">
        <v>0.03</v>
      </c>
      <c r="K2766" s="1">
        <v>0.24</v>
      </c>
      <c r="L2766" s="49">
        <v>6</v>
      </c>
      <c r="M2766" s="50"/>
      <c r="N2766" s="1" t="e">
        <f>VLOOKUP(B2766,MICRO!E:L,8,0)</f>
        <v>#N/A</v>
      </c>
    </row>
    <row r="2767" spans="1:14" ht="20.25" x14ac:dyDescent="0.25">
      <c r="A2767" s="1">
        <v>38</v>
      </c>
      <c r="B2767" s="166"/>
      <c r="C2767" s="1" t="s">
        <v>680</v>
      </c>
      <c r="D2767" s="1"/>
      <c r="E2767" s="1"/>
      <c r="F2767" s="1" t="s">
        <v>1684</v>
      </c>
      <c r="G2767" s="1">
        <v>12</v>
      </c>
      <c r="H2767" s="1" t="s">
        <v>19</v>
      </c>
      <c r="I2767" s="1" t="s">
        <v>1677</v>
      </c>
      <c r="J2767" s="1">
        <v>0.03</v>
      </c>
      <c r="K2767" s="1">
        <v>0.36</v>
      </c>
      <c r="L2767" s="49">
        <v>6</v>
      </c>
      <c r="M2767" s="50"/>
      <c r="N2767" s="1" t="e">
        <f>VLOOKUP(B2767,MICRO!E:L,8,0)</f>
        <v>#N/A</v>
      </c>
    </row>
    <row r="2768" spans="1:14" ht="20.25" x14ac:dyDescent="0.25">
      <c r="A2768" s="1">
        <v>39</v>
      </c>
      <c r="B2768" s="166"/>
      <c r="C2768" s="1" t="s">
        <v>680</v>
      </c>
      <c r="D2768" s="1"/>
      <c r="E2768" s="1"/>
      <c r="F2768" s="1" t="s">
        <v>1685</v>
      </c>
      <c r="G2768" s="1">
        <v>8</v>
      </c>
      <c r="H2768" s="1" t="s">
        <v>19</v>
      </c>
      <c r="I2768" s="1" t="s">
        <v>1677</v>
      </c>
      <c r="J2768" s="1">
        <v>0.03</v>
      </c>
      <c r="K2768" s="1">
        <v>0.24</v>
      </c>
      <c r="L2768" s="49">
        <v>6</v>
      </c>
      <c r="M2768" s="50"/>
      <c r="N2768" s="1" t="e">
        <f>VLOOKUP(B2768,MICRO!E:L,8,0)</f>
        <v>#N/A</v>
      </c>
    </row>
    <row r="2769" spans="1:14" ht="20.25" x14ac:dyDescent="0.25">
      <c r="A2769" s="1">
        <v>40</v>
      </c>
      <c r="B2769" s="166"/>
      <c r="C2769" s="1" t="s">
        <v>680</v>
      </c>
      <c r="D2769" s="1"/>
      <c r="E2769" s="1"/>
      <c r="F2769" s="1" t="s">
        <v>1686</v>
      </c>
      <c r="G2769" s="1">
        <v>4</v>
      </c>
      <c r="H2769" s="1" t="s">
        <v>19</v>
      </c>
      <c r="I2769" s="1" t="s">
        <v>1677</v>
      </c>
      <c r="J2769" s="1">
        <v>0.03</v>
      </c>
      <c r="K2769" s="1">
        <v>0.12</v>
      </c>
      <c r="L2769" s="49">
        <v>6</v>
      </c>
      <c r="M2769" s="50"/>
      <c r="N2769" s="1" t="e">
        <f>VLOOKUP(B2769,MICRO!E:L,8,0)</f>
        <v>#N/A</v>
      </c>
    </row>
    <row r="2770" spans="1:14" ht="20.25" x14ac:dyDescent="0.25">
      <c r="A2770" s="1">
        <v>1</v>
      </c>
      <c r="B2770" s="166">
        <v>2061</v>
      </c>
      <c r="C2770" s="1" t="s">
        <v>664</v>
      </c>
      <c r="D2770" s="1"/>
      <c r="E2770" s="1" t="s">
        <v>2</v>
      </c>
      <c r="F2770" s="1" t="s">
        <v>665</v>
      </c>
      <c r="G2770" s="1">
        <v>3</v>
      </c>
      <c r="H2770" s="1" t="s">
        <v>19</v>
      </c>
      <c r="I2770" s="1" t="s">
        <v>576</v>
      </c>
      <c r="J2770" s="1">
        <v>10</v>
      </c>
      <c r="K2770" s="1">
        <v>30</v>
      </c>
      <c r="L2770" s="49">
        <v>7</v>
      </c>
      <c r="M2770" s="50"/>
      <c r="N2770" s="1" t="e">
        <f>VLOOKUP(B2770,MICRO!E:L,8,0)</f>
        <v>#N/A</v>
      </c>
    </row>
    <row r="2771" spans="1:14" ht="20.25" x14ac:dyDescent="0.25">
      <c r="A2771" s="1">
        <v>2</v>
      </c>
      <c r="B2771" s="166">
        <v>2062</v>
      </c>
      <c r="C2771" s="1" t="s">
        <v>664</v>
      </c>
      <c r="D2771" s="1"/>
      <c r="E2771" s="1" t="s">
        <v>2</v>
      </c>
      <c r="F2771" s="1" t="s">
        <v>665</v>
      </c>
      <c r="G2771" s="1">
        <v>3</v>
      </c>
      <c r="H2771" s="1" t="s">
        <v>19</v>
      </c>
      <c r="I2771" s="1" t="s">
        <v>577</v>
      </c>
      <c r="J2771" s="1">
        <v>10</v>
      </c>
      <c r="K2771" s="1">
        <v>30</v>
      </c>
      <c r="L2771" s="49">
        <v>7</v>
      </c>
      <c r="M2771" s="50"/>
      <c r="N2771" s="1" t="e">
        <f>VLOOKUP(B2771,MICRO!E:L,8,0)</f>
        <v>#N/A</v>
      </c>
    </row>
    <row r="2772" spans="1:14" ht="20.25" x14ac:dyDescent="0.25">
      <c r="A2772" s="1">
        <v>3</v>
      </c>
      <c r="B2772" s="166">
        <v>2063</v>
      </c>
      <c r="C2772" s="1" t="s">
        <v>664</v>
      </c>
      <c r="D2772" s="1"/>
      <c r="E2772" s="1" t="s">
        <v>2</v>
      </c>
      <c r="F2772" s="1" t="s">
        <v>665</v>
      </c>
      <c r="G2772" s="1">
        <v>3</v>
      </c>
      <c r="H2772" s="1" t="s">
        <v>19</v>
      </c>
      <c r="I2772" s="1" t="s">
        <v>578</v>
      </c>
      <c r="J2772" s="1">
        <v>10</v>
      </c>
      <c r="K2772" s="1">
        <v>30</v>
      </c>
      <c r="L2772" s="49">
        <v>7</v>
      </c>
      <c r="M2772" s="50"/>
      <c r="N2772" s="1" t="e">
        <f>VLOOKUP(B2772,MICRO!E:L,8,0)</f>
        <v>#N/A</v>
      </c>
    </row>
    <row r="2773" spans="1:14" ht="20.25" x14ac:dyDescent="0.25">
      <c r="A2773" s="1">
        <v>4</v>
      </c>
      <c r="B2773" s="166">
        <v>2064</v>
      </c>
      <c r="C2773" s="1" t="s">
        <v>664</v>
      </c>
      <c r="D2773" s="1"/>
      <c r="E2773" s="1" t="s">
        <v>2</v>
      </c>
      <c r="F2773" s="1" t="s">
        <v>665</v>
      </c>
      <c r="G2773" s="1">
        <v>3</v>
      </c>
      <c r="H2773" s="1" t="s">
        <v>19</v>
      </c>
      <c r="I2773" s="1" t="s">
        <v>579</v>
      </c>
      <c r="J2773" s="1">
        <v>10</v>
      </c>
      <c r="K2773" s="1">
        <v>30</v>
      </c>
      <c r="L2773" s="49">
        <v>7</v>
      </c>
      <c r="M2773" s="50"/>
      <c r="N2773" s="1" t="e">
        <f>VLOOKUP(B2773,MICRO!E:L,8,0)</f>
        <v>#N/A</v>
      </c>
    </row>
    <row r="2774" spans="1:14" ht="20.25" x14ac:dyDescent="0.25">
      <c r="A2774" s="1">
        <v>1</v>
      </c>
      <c r="B2774" s="166">
        <v>2250</v>
      </c>
      <c r="C2774" s="1" t="s">
        <v>824</v>
      </c>
      <c r="D2774" s="1" t="s">
        <v>826</v>
      </c>
      <c r="E2774" s="1" t="s">
        <v>2</v>
      </c>
      <c r="F2774" s="1" t="s">
        <v>825</v>
      </c>
      <c r="G2774" s="1">
        <v>20</v>
      </c>
      <c r="H2774" s="1" t="s">
        <v>19</v>
      </c>
      <c r="I2774" s="1" t="s">
        <v>579</v>
      </c>
      <c r="J2774" s="1">
        <v>2.2000000000000002</v>
      </c>
      <c r="K2774" s="1">
        <v>44</v>
      </c>
      <c r="L2774" s="49">
        <v>8</v>
      </c>
      <c r="M2774" s="50"/>
      <c r="N2774" s="1" t="e">
        <f>VLOOKUP(B2774,MICRO!E:L,8,0)</f>
        <v>#N/A</v>
      </c>
    </row>
    <row r="2775" spans="1:14" ht="20.25" x14ac:dyDescent="0.25">
      <c r="A2775" s="1">
        <v>1</v>
      </c>
      <c r="B2775" s="166">
        <v>2359</v>
      </c>
      <c r="C2775" s="1" t="s">
        <v>886</v>
      </c>
      <c r="D2775" s="1"/>
      <c r="E2775" s="1"/>
      <c r="F2775" s="1" t="s">
        <v>887</v>
      </c>
      <c r="G2775" s="1">
        <v>1</v>
      </c>
      <c r="H2775" s="1" t="s">
        <v>19</v>
      </c>
      <c r="I2775" s="1" t="s">
        <v>576</v>
      </c>
      <c r="J2775" s="1">
        <v>7.2</v>
      </c>
      <c r="K2775" s="1">
        <v>7.2</v>
      </c>
      <c r="L2775" s="49">
        <v>9</v>
      </c>
      <c r="M2775" s="50"/>
      <c r="N2775" s="1" t="e">
        <f>VLOOKUP(B2775,MICRO!E:L,8,0)</f>
        <v>#N/A</v>
      </c>
    </row>
    <row r="2776" spans="1:14" ht="20.25" x14ac:dyDescent="0.25">
      <c r="A2776" s="1">
        <v>2</v>
      </c>
      <c r="B2776" s="166">
        <v>2360</v>
      </c>
      <c r="C2776" s="1" t="s">
        <v>886</v>
      </c>
      <c r="D2776" s="1"/>
      <c r="E2776" s="1"/>
      <c r="F2776" s="1" t="s">
        <v>1179</v>
      </c>
      <c r="G2776" s="1">
        <v>1</v>
      </c>
      <c r="H2776" s="1" t="s">
        <v>19</v>
      </c>
      <c r="I2776" s="1" t="s">
        <v>576</v>
      </c>
      <c r="J2776" s="1">
        <v>7.2</v>
      </c>
      <c r="K2776" s="1">
        <v>7.2</v>
      </c>
      <c r="L2776" s="49">
        <v>9</v>
      </c>
      <c r="M2776" s="50"/>
      <c r="N2776" s="1" t="e">
        <f>VLOOKUP(B2776,MICRO!E:L,8,0)</f>
        <v>#N/A</v>
      </c>
    </row>
    <row r="2777" spans="1:14" ht="20.25" x14ac:dyDescent="0.25">
      <c r="A2777" s="1">
        <v>3</v>
      </c>
      <c r="B2777" s="166">
        <v>2361</v>
      </c>
      <c r="C2777" s="1" t="s">
        <v>886</v>
      </c>
      <c r="D2777" s="1"/>
      <c r="E2777" s="1"/>
      <c r="F2777" s="1" t="s">
        <v>888</v>
      </c>
      <c r="G2777" s="1">
        <v>1</v>
      </c>
      <c r="H2777" s="1" t="s">
        <v>19</v>
      </c>
      <c r="I2777" s="1" t="s">
        <v>576</v>
      </c>
      <c r="J2777" s="1">
        <v>8.5</v>
      </c>
      <c r="K2777" s="1">
        <v>8.5</v>
      </c>
      <c r="L2777" s="49">
        <v>9</v>
      </c>
      <c r="M2777" s="50"/>
      <c r="N2777" s="1" t="e">
        <f>VLOOKUP(B2777,MICRO!E:L,8,0)</f>
        <v>#N/A</v>
      </c>
    </row>
    <row r="2778" spans="1:14" ht="20.25" x14ac:dyDescent="0.25">
      <c r="A2778" s="1">
        <v>4</v>
      </c>
      <c r="B2778" s="166">
        <v>2362</v>
      </c>
      <c r="C2778" s="1" t="s">
        <v>886</v>
      </c>
      <c r="D2778" s="1"/>
      <c r="E2778" s="1"/>
      <c r="F2778" s="1" t="s">
        <v>890</v>
      </c>
      <c r="G2778" s="1">
        <v>1</v>
      </c>
      <c r="H2778" s="1" t="s">
        <v>19</v>
      </c>
      <c r="I2778" s="1" t="s">
        <v>576</v>
      </c>
      <c r="J2778" s="1">
        <v>2.5</v>
      </c>
      <c r="K2778" s="1">
        <v>2.5</v>
      </c>
      <c r="L2778" s="49">
        <v>9</v>
      </c>
      <c r="M2778" s="50"/>
      <c r="N2778" s="1" t="e">
        <f>VLOOKUP(B2778,MICRO!E:L,8,0)</f>
        <v>#N/A</v>
      </c>
    </row>
    <row r="2779" spans="1:14" ht="20.25" x14ac:dyDescent="0.25">
      <c r="A2779" s="1">
        <v>5</v>
      </c>
      <c r="B2779" s="166">
        <v>2363</v>
      </c>
      <c r="C2779" s="1" t="s">
        <v>886</v>
      </c>
      <c r="D2779" s="1"/>
      <c r="E2779" s="1"/>
      <c r="F2779" s="1" t="s">
        <v>889</v>
      </c>
      <c r="G2779" s="1">
        <v>1</v>
      </c>
      <c r="H2779" s="1" t="s">
        <v>19</v>
      </c>
      <c r="I2779" s="1" t="s">
        <v>576</v>
      </c>
      <c r="J2779" s="1">
        <v>2.5</v>
      </c>
      <c r="K2779" s="1">
        <v>2.5</v>
      </c>
      <c r="L2779" s="49">
        <v>9</v>
      </c>
      <c r="M2779" s="50"/>
      <c r="N2779" s="1" t="e">
        <f>VLOOKUP(B2779,MICRO!E:L,8,0)</f>
        <v>#N/A</v>
      </c>
    </row>
    <row r="2780" spans="1:14" ht="20.25" x14ac:dyDescent="0.25">
      <c r="A2780" s="1">
        <v>6</v>
      </c>
      <c r="B2780" s="166">
        <v>2364</v>
      </c>
      <c r="C2780" s="1" t="s">
        <v>886</v>
      </c>
      <c r="D2780" s="1"/>
      <c r="E2780" s="1"/>
      <c r="F2780" s="1" t="s">
        <v>891</v>
      </c>
      <c r="G2780" s="1">
        <v>1</v>
      </c>
      <c r="H2780" s="1" t="s">
        <v>19</v>
      </c>
      <c r="I2780" s="1" t="s">
        <v>576</v>
      </c>
      <c r="J2780" s="1">
        <v>3.3</v>
      </c>
      <c r="K2780" s="1">
        <v>3.3</v>
      </c>
      <c r="L2780" s="49">
        <v>9</v>
      </c>
      <c r="M2780" s="50"/>
      <c r="N2780" s="1" t="e">
        <f>VLOOKUP(B2780,MICRO!E:L,8,0)</f>
        <v>#N/A</v>
      </c>
    </row>
    <row r="2781" spans="1:14" ht="20.25" x14ac:dyDescent="0.25">
      <c r="A2781" s="1">
        <v>7</v>
      </c>
      <c r="B2781" s="166">
        <v>2365</v>
      </c>
      <c r="C2781" s="1" t="s">
        <v>886</v>
      </c>
      <c r="D2781" s="1"/>
      <c r="E2781" s="1"/>
      <c r="F2781" s="1" t="s">
        <v>887</v>
      </c>
      <c r="G2781" s="1">
        <v>1</v>
      </c>
      <c r="H2781" s="1" t="s">
        <v>19</v>
      </c>
      <c r="I2781" s="1" t="s">
        <v>577</v>
      </c>
      <c r="J2781" s="1">
        <v>7.2</v>
      </c>
      <c r="K2781" s="1">
        <v>7.2</v>
      </c>
      <c r="L2781" s="49">
        <v>9</v>
      </c>
      <c r="M2781" s="50"/>
      <c r="N2781" s="1" t="e">
        <f>VLOOKUP(B2781,MICRO!E:L,8,0)</f>
        <v>#N/A</v>
      </c>
    </row>
    <row r="2782" spans="1:14" ht="20.25" x14ac:dyDescent="0.25">
      <c r="A2782" s="1">
        <v>8</v>
      </c>
      <c r="B2782" s="166">
        <v>2366</v>
      </c>
      <c r="C2782" s="1" t="s">
        <v>886</v>
      </c>
      <c r="D2782" s="1"/>
      <c r="E2782" s="1"/>
      <c r="F2782" s="1" t="s">
        <v>1179</v>
      </c>
      <c r="G2782" s="1">
        <v>1</v>
      </c>
      <c r="H2782" s="1" t="s">
        <v>19</v>
      </c>
      <c r="I2782" s="1" t="s">
        <v>577</v>
      </c>
      <c r="J2782" s="1">
        <v>7.2</v>
      </c>
      <c r="K2782" s="1">
        <v>7.2</v>
      </c>
      <c r="L2782" s="49">
        <v>9</v>
      </c>
      <c r="M2782" s="50"/>
      <c r="N2782" s="1" t="e">
        <f>VLOOKUP(B2782,MICRO!E:L,8,0)</f>
        <v>#N/A</v>
      </c>
    </row>
    <row r="2783" spans="1:14" ht="20.25" x14ac:dyDescent="0.25">
      <c r="A2783" s="1">
        <v>9</v>
      </c>
      <c r="B2783" s="166">
        <v>2367</v>
      </c>
      <c r="C2783" s="1" t="s">
        <v>886</v>
      </c>
      <c r="D2783" s="1"/>
      <c r="E2783" s="1"/>
      <c r="F2783" s="1" t="s">
        <v>888</v>
      </c>
      <c r="G2783" s="1">
        <v>1</v>
      </c>
      <c r="H2783" s="1" t="s">
        <v>19</v>
      </c>
      <c r="I2783" s="1" t="s">
        <v>577</v>
      </c>
      <c r="J2783" s="1">
        <v>8.5</v>
      </c>
      <c r="K2783" s="1">
        <v>8.5</v>
      </c>
      <c r="L2783" s="49">
        <v>9</v>
      </c>
      <c r="M2783" s="50"/>
      <c r="N2783" s="1" t="e">
        <f>VLOOKUP(B2783,MICRO!E:L,8,0)</f>
        <v>#N/A</v>
      </c>
    </row>
    <row r="2784" spans="1:14" ht="20.25" x14ac:dyDescent="0.25">
      <c r="A2784" s="1">
        <v>10</v>
      </c>
      <c r="B2784" s="166">
        <v>2368</v>
      </c>
      <c r="C2784" s="1" t="s">
        <v>886</v>
      </c>
      <c r="D2784" s="1"/>
      <c r="E2784" s="1"/>
      <c r="F2784" s="1" t="s">
        <v>890</v>
      </c>
      <c r="G2784" s="1">
        <v>1</v>
      </c>
      <c r="H2784" s="1" t="s">
        <v>19</v>
      </c>
      <c r="I2784" s="1" t="s">
        <v>577</v>
      </c>
      <c r="J2784" s="1">
        <v>2.5</v>
      </c>
      <c r="K2784" s="1">
        <v>2.5</v>
      </c>
      <c r="L2784" s="49">
        <v>9</v>
      </c>
      <c r="M2784" s="50"/>
      <c r="N2784" s="1" t="e">
        <f>VLOOKUP(B2784,MICRO!E:L,8,0)</f>
        <v>#N/A</v>
      </c>
    </row>
    <row r="2785" spans="1:14" ht="20.25" x14ac:dyDescent="0.25">
      <c r="A2785" s="1">
        <v>11</v>
      </c>
      <c r="B2785" s="166">
        <v>2369</v>
      </c>
      <c r="C2785" s="1" t="s">
        <v>886</v>
      </c>
      <c r="D2785" s="1"/>
      <c r="E2785" s="1"/>
      <c r="F2785" s="1" t="s">
        <v>889</v>
      </c>
      <c r="G2785" s="1">
        <v>1</v>
      </c>
      <c r="H2785" s="1" t="s">
        <v>19</v>
      </c>
      <c r="I2785" s="1" t="s">
        <v>577</v>
      </c>
      <c r="J2785" s="1">
        <v>2.5</v>
      </c>
      <c r="K2785" s="1">
        <v>2.5</v>
      </c>
      <c r="L2785" s="49">
        <v>9</v>
      </c>
      <c r="M2785" s="50"/>
      <c r="N2785" s="1" t="e">
        <f>VLOOKUP(B2785,MICRO!E:L,8,0)</f>
        <v>#N/A</v>
      </c>
    </row>
    <row r="2786" spans="1:14" ht="20.25" x14ac:dyDescent="0.25">
      <c r="A2786" s="1">
        <v>12</v>
      </c>
      <c r="B2786" s="166">
        <v>2370</v>
      </c>
      <c r="C2786" s="1" t="s">
        <v>886</v>
      </c>
      <c r="D2786" s="1"/>
      <c r="E2786" s="1"/>
      <c r="F2786" s="1" t="s">
        <v>891</v>
      </c>
      <c r="G2786" s="1">
        <v>1</v>
      </c>
      <c r="H2786" s="1" t="s">
        <v>19</v>
      </c>
      <c r="I2786" s="1" t="s">
        <v>577</v>
      </c>
      <c r="J2786" s="1">
        <v>3.3</v>
      </c>
      <c r="K2786" s="1">
        <v>3.3</v>
      </c>
      <c r="L2786" s="49">
        <v>9</v>
      </c>
      <c r="M2786" s="50"/>
      <c r="N2786" s="1" t="e">
        <f>VLOOKUP(B2786,MICRO!E:L,8,0)</f>
        <v>#N/A</v>
      </c>
    </row>
    <row r="2787" spans="1:14" ht="20.25" x14ac:dyDescent="0.25">
      <c r="A2787" s="1">
        <v>13</v>
      </c>
      <c r="B2787" s="166">
        <v>2371</v>
      </c>
      <c r="C2787" s="1" t="s">
        <v>886</v>
      </c>
      <c r="D2787" s="1"/>
      <c r="E2787" s="1"/>
      <c r="F2787" s="1" t="s">
        <v>887</v>
      </c>
      <c r="G2787" s="1">
        <v>1</v>
      </c>
      <c r="H2787" s="1" t="s">
        <v>19</v>
      </c>
      <c r="I2787" s="1" t="s">
        <v>578</v>
      </c>
      <c r="J2787" s="1">
        <v>7.2</v>
      </c>
      <c r="K2787" s="1">
        <v>7.2</v>
      </c>
      <c r="L2787" s="49">
        <v>9</v>
      </c>
      <c r="M2787" s="50"/>
      <c r="N2787" s="1" t="e">
        <f>VLOOKUP(B2787,MICRO!E:L,8,0)</f>
        <v>#N/A</v>
      </c>
    </row>
    <row r="2788" spans="1:14" ht="20.25" x14ac:dyDescent="0.25">
      <c r="A2788" s="1">
        <v>14</v>
      </c>
      <c r="B2788" s="166">
        <v>2372</v>
      </c>
      <c r="C2788" s="1" t="s">
        <v>886</v>
      </c>
      <c r="D2788" s="1"/>
      <c r="E2788" s="1"/>
      <c r="F2788" s="1" t="s">
        <v>1179</v>
      </c>
      <c r="G2788" s="1">
        <v>1</v>
      </c>
      <c r="H2788" s="1" t="s">
        <v>19</v>
      </c>
      <c r="I2788" s="1" t="s">
        <v>578</v>
      </c>
      <c r="J2788" s="1">
        <v>7.2</v>
      </c>
      <c r="K2788" s="1">
        <v>7.2</v>
      </c>
      <c r="L2788" s="49">
        <v>9</v>
      </c>
      <c r="M2788" s="50"/>
      <c r="N2788" s="1" t="e">
        <f>VLOOKUP(B2788,MICRO!E:L,8,0)</f>
        <v>#N/A</v>
      </c>
    </row>
    <row r="2789" spans="1:14" ht="20.25" x14ac:dyDescent="0.25">
      <c r="A2789" s="1">
        <v>15</v>
      </c>
      <c r="B2789" s="166">
        <v>2373</v>
      </c>
      <c r="C2789" s="1" t="s">
        <v>886</v>
      </c>
      <c r="D2789" s="1"/>
      <c r="E2789" s="1"/>
      <c r="F2789" s="1" t="s">
        <v>888</v>
      </c>
      <c r="G2789" s="1">
        <v>1</v>
      </c>
      <c r="H2789" s="1" t="s">
        <v>19</v>
      </c>
      <c r="I2789" s="1" t="s">
        <v>578</v>
      </c>
      <c r="J2789" s="1">
        <v>8.5</v>
      </c>
      <c r="K2789" s="1">
        <v>8.5</v>
      </c>
      <c r="L2789" s="49">
        <v>9</v>
      </c>
      <c r="M2789" s="50"/>
      <c r="N2789" s="1" t="e">
        <f>VLOOKUP(B2789,MICRO!E:L,8,0)</f>
        <v>#N/A</v>
      </c>
    </row>
    <row r="2790" spans="1:14" ht="20.25" x14ac:dyDescent="0.25">
      <c r="A2790" s="1">
        <v>16</v>
      </c>
      <c r="B2790" s="166">
        <v>2374</v>
      </c>
      <c r="C2790" s="1" t="s">
        <v>886</v>
      </c>
      <c r="D2790" s="1"/>
      <c r="E2790" s="1"/>
      <c r="F2790" s="1" t="s">
        <v>890</v>
      </c>
      <c r="G2790" s="1">
        <v>1</v>
      </c>
      <c r="H2790" s="1" t="s">
        <v>19</v>
      </c>
      <c r="I2790" s="1" t="s">
        <v>578</v>
      </c>
      <c r="J2790" s="1">
        <v>2.5</v>
      </c>
      <c r="K2790" s="1">
        <v>2.5</v>
      </c>
      <c r="L2790" s="49">
        <v>9</v>
      </c>
      <c r="M2790" s="50"/>
      <c r="N2790" s="1" t="e">
        <f>VLOOKUP(B2790,MICRO!E:L,8,0)</f>
        <v>#N/A</v>
      </c>
    </row>
    <row r="2791" spans="1:14" ht="20.25" x14ac:dyDescent="0.25">
      <c r="A2791" s="1">
        <v>17</v>
      </c>
      <c r="B2791" s="166">
        <v>2375</v>
      </c>
      <c r="C2791" s="1" t="s">
        <v>886</v>
      </c>
      <c r="D2791" s="1"/>
      <c r="E2791" s="1"/>
      <c r="F2791" s="1" t="s">
        <v>889</v>
      </c>
      <c r="G2791" s="1">
        <v>1</v>
      </c>
      <c r="H2791" s="1" t="s">
        <v>19</v>
      </c>
      <c r="I2791" s="1" t="s">
        <v>578</v>
      </c>
      <c r="J2791" s="1">
        <v>2.5</v>
      </c>
      <c r="K2791" s="1">
        <v>2.5</v>
      </c>
      <c r="L2791" s="49">
        <v>9</v>
      </c>
      <c r="M2791" s="50"/>
      <c r="N2791" s="1" t="e">
        <f>VLOOKUP(B2791,MICRO!E:L,8,0)</f>
        <v>#N/A</v>
      </c>
    </row>
    <row r="2792" spans="1:14" ht="20.25" x14ac:dyDescent="0.25">
      <c r="A2792" s="1">
        <v>18</v>
      </c>
      <c r="B2792" s="166">
        <v>2376</v>
      </c>
      <c r="C2792" s="1" t="s">
        <v>886</v>
      </c>
      <c r="D2792" s="1"/>
      <c r="E2792" s="1"/>
      <c r="F2792" s="1" t="s">
        <v>891</v>
      </c>
      <c r="G2792" s="1">
        <v>1</v>
      </c>
      <c r="H2792" s="1" t="s">
        <v>19</v>
      </c>
      <c r="I2792" s="1" t="s">
        <v>578</v>
      </c>
      <c r="J2792" s="1">
        <v>3.3</v>
      </c>
      <c r="K2792" s="1">
        <v>3.3</v>
      </c>
      <c r="L2792" s="49">
        <v>9</v>
      </c>
      <c r="M2792" s="50"/>
      <c r="N2792" s="1" t="e">
        <f>VLOOKUP(B2792,MICRO!E:L,8,0)</f>
        <v>#N/A</v>
      </c>
    </row>
    <row r="2793" spans="1:14" ht="20.25" x14ac:dyDescent="0.25">
      <c r="A2793" s="1">
        <v>19</v>
      </c>
      <c r="B2793" s="166">
        <v>2377</v>
      </c>
      <c r="C2793" s="1" t="s">
        <v>886</v>
      </c>
      <c r="D2793" s="1"/>
      <c r="E2793" s="1"/>
      <c r="F2793" s="1" t="s">
        <v>887</v>
      </c>
      <c r="G2793" s="1">
        <v>1</v>
      </c>
      <c r="H2793" s="1" t="s">
        <v>19</v>
      </c>
      <c r="I2793" s="1" t="s">
        <v>579</v>
      </c>
      <c r="J2793" s="1">
        <v>7.2</v>
      </c>
      <c r="K2793" s="1">
        <v>7.2</v>
      </c>
      <c r="L2793" s="49">
        <v>9</v>
      </c>
      <c r="M2793" s="50"/>
      <c r="N2793" s="1" t="e">
        <f>VLOOKUP(B2793,MICRO!E:L,8,0)</f>
        <v>#N/A</v>
      </c>
    </row>
    <row r="2794" spans="1:14" ht="20.25" x14ac:dyDescent="0.25">
      <c r="A2794" s="1">
        <v>20</v>
      </c>
      <c r="B2794" s="166">
        <v>2378</v>
      </c>
      <c r="C2794" s="1" t="s">
        <v>886</v>
      </c>
      <c r="D2794" s="1"/>
      <c r="E2794" s="1"/>
      <c r="F2794" s="1" t="s">
        <v>1179</v>
      </c>
      <c r="G2794" s="1">
        <v>1</v>
      </c>
      <c r="H2794" s="1" t="s">
        <v>19</v>
      </c>
      <c r="I2794" s="1" t="s">
        <v>579</v>
      </c>
      <c r="J2794" s="1">
        <v>7.2</v>
      </c>
      <c r="K2794" s="1">
        <v>7.2</v>
      </c>
      <c r="L2794" s="49">
        <v>9</v>
      </c>
      <c r="M2794" s="50"/>
      <c r="N2794" s="1" t="e">
        <f>VLOOKUP(B2794,MICRO!E:L,8,0)</f>
        <v>#N/A</v>
      </c>
    </row>
    <row r="2795" spans="1:14" ht="20.25" x14ac:dyDescent="0.25">
      <c r="A2795" s="1">
        <v>21</v>
      </c>
      <c r="B2795" s="166">
        <v>2379</v>
      </c>
      <c r="C2795" s="1" t="s">
        <v>886</v>
      </c>
      <c r="D2795" s="1"/>
      <c r="E2795" s="1"/>
      <c r="F2795" s="1" t="s">
        <v>888</v>
      </c>
      <c r="G2795" s="1">
        <v>1</v>
      </c>
      <c r="H2795" s="1" t="s">
        <v>19</v>
      </c>
      <c r="I2795" s="1" t="s">
        <v>579</v>
      </c>
      <c r="J2795" s="1">
        <v>8.5</v>
      </c>
      <c r="K2795" s="1">
        <v>8.5</v>
      </c>
      <c r="L2795" s="49">
        <v>9</v>
      </c>
      <c r="M2795" s="50"/>
      <c r="N2795" s="1" t="e">
        <f>VLOOKUP(B2795,MICRO!E:L,8,0)</f>
        <v>#N/A</v>
      </c>
    </row>
    <row r="2796" spans="1:14" ht="20.25" x14ac:dyDescent="0.25">
      <c r="A2796" s="1">
        <v>22</v>
      </c>
      <c r="B2796" s="166">
        <v>2380</v>
      </c>
      <c r="C2796" s="1" t="s">
        <v>886</v>
      </c>
      <c r="D2796" s="1"/>
      <c r="E2796" s="1"/>
      <c r="F2796" s="1" t="s">
        <v>890</v>
      </c>
      <c r="G2796" s="1">
        <v>1</v>
      </c>
      <c r="H2796" s="1" t="s">
        <v>19</v>
      </c>
      <c r="I2796" s="1" t="s">
        <v>579</v>
      </c>
      <c r="J2796" s="1">
        <v>2.5</v>
      </c>
      <c r="K2796" s="1">
        <v>2.5</v>
      </c>
      <c r="L2796" s="49">
        <v>9</v>
      </c>
      <c r="M2796" s="50"/>
      <c r="N2796" s="1" t="e">
        <f>VLOOKUP(B2796,MICRO!E:L,8,0)</f>
        <v>#N/A</v>
      </c>
    </row>
    <row r="2797" spans="1:14" ht="20.25" x14ac:dyDescent="0.25">
      <c r="A2797" s="1">
        <v>23</v>
      </c>
      <c r="B2797" s="166">
        <v>2381</v>
      </c>
      <c r="C2797" s="1" t="s">
        <v>886</v>
      </c>
      <c r="D2797" s="1"/>
      <c r="E2797" s="1"/>
      <c r="F2797" s="1" t="s">
        <v>889</v>
      </c>
      <c r="G2797" s="1">
        <v>1</v>
      </c>
      <c r="H2797" s="1" t="s">
        <v>19</v>
      </c>
      <c r="I2797" s="1" t="s">
        <v>579</v>
      </c>
      <c r="J2797" s="1">
        <v>2.5</v>
      </c>
      <c r="K2797" s="1">
        <v>2.5</v>
      </c>
      <c r="L2797" s="49">
        <v>9</v>
      </c>
      <c r="M2797" s="50"/>
      <c r="N2797" s="1" t="e">
        <f>VLOOKUP(B2797,MICRO!E:L,8,0)</f>
        <v>#N/A</v>
      </c>
    </row>
    <row r="2798" spans="1:14" ht="20.25" x14ac:dyDescent="0.25">
      <c r="A2798" s="1">
        <v>24</v>
      </c>
      <c r="B2798" s="166">
        <v>2382</v>
      </c>
      <c r="C2798" s="1" t="s">
        <v>886</v>
      </c>
      <c r="D2798" s="1"/>
      <c r="E2798" s="1"/>
      <c r="F2798" s="1" t="s">
        <v>891</v>
      </c>
      <c r="G2798" s="1">
        <v>1</v>
      </c>
      <c r="H2798" s="1" t="s">
        <v>19</v>
      </c>
      <c r="I2798" s="1" t="s">
        <v>579</v>
      </c>
      <c r="J2798" s="1">
        <v>3.3</v>
      </c>
      <c r="K2798" s="1">
        <v>3.3</v>
      </c>
      <c r="L2798" s="49">
        <v>9</v>
      </c>
      <c r="M2798" s="50"/>
      <c r="N2798" s="1" t="e">
        <f>VLOOKUP(B2798,MICRO!E:L,8,0)</f>
        <v>#N/A</v>
      </c>
    </row>
    <row r="2799" spans="1:14" ht="20.25" x14ac:dyDescent="0.25">
      <c r="A2799" s="1">
        <v>25</v>
      </c>
      <c r="B2799" s="166"/>
      <c r="C2799" s="1"/>
      <c r="D2799" s="1"/>
      <c r="E2799" s="1"/>
      <c r="F2799" s="1" t="s">
        <v>1916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9">
        <v>9</v>
      </c>
      <c r="M2799" s="50"/>
      <c r="N2799" s="1" t="e">
        <f>VLOOKUP(B2799,MICRO!E:L,8,0)</f>
        <v>#N/A</v>
      </c>
    </row>
    <row r="2800" spans="1:14" ht="20.25" x14ac:dyDescent="0.25">
      <c r="A2800" s="1">
        <v>26</v>
      </c>
      <c r="B2800" s="166"/>
      <c r="C2800" s="1"/>
      <c r="D2800" s="1"/>
      <c r="E2800" s="1"/>
      <c r="F2800" s="1" t="s">
        <v>1917</v>
      </c>
      <c r="G2800" s="1">
        <v>67</v>
      </c>
      <c r="H2800" s="1" t="s">
        <v>1260</v>
      </c>
      <c r="I2800" s="1"/>
      <c r="J2800" s="1">
        <v>0.5</v>
      </c>
      <c r="K2800" s="1">
        <v>33.5</v>
      </c>
      <c r="L2800" s="49">
        <v>9</v>
      </c>
      <c r="M2800" s="50"/>
      <c r="N2800" s="1" t="e">
        <f>VLOOKUP(B2800,MICRO!E:L,8,0)</f>
        <v>#N/A</v>
      </c>
    </row>
    <row r="2801" spans="1:14" ht="20.25" x14ac:dyDescent="0.25">
      <c r="A2801" s="1">
        <v>27</v>
      </c>
      <c r="B2801" s="166"/>
      <c r="C2801" s="1"/>
      <c r="D2801" s="1"/>
      <c r="E2801" s="1"/>
      <c r="F2801" s="1" t="s">
        <v>1918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9">
        <v>9</v>
      </c>
      <c r="M2801" s="50"/>
      <c r="N2801" s="1" t="e">
        <f>VLOOKUP(B2801,MICRO!E:L,8,0)</f>
        <v>#N/A</v>
      </c>
    </row>
    <row r="2802" spans="1:14" ht="20.25" x14ac:dyDescent="0.25">
      <c r="A2802" s="1">
        <v>28</v>
      </c>
      <c r="B2802" s="166"/>
      <c r="C2802" s="1"/>
      <c r="D2802" s="1"/>
      <c r="E2802" s="1"/>
      <c r="F2802" s="1" t="s">
        <v>1919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9">
        <v>9</v>
      </c>
      <c r="M2802" s="50"/>
      <c r="N2802" s="1" t="e">
        <f>VLOOKUP(B2802,MICRO!E:L,8,0)</f>
        <v>#N/A</v>
      </c>
    </row>
    <row r="2803" spans="1:14" ht="20.25" x14ac:dyDescent="0.25">
      <c r="A2803" s="1">
        <v>29</v>
      </c>
      <c r="B2803" s="166"/>
      <c r="C2803" s="1"/>
      <c r="D2803" s="1"/>
      <c r="E2803" s="1"/>
      <c r="F2803" s="1" t="s">
        <v>1920</v>
      </c>
      <c r="G2803" s="1">
        <v>12</v>
      </c>
      <c r="H2803" s="1" t="s">
        <v>1260</v>
      </c>
      <c r="I2803" s="1"/>
      <c r="J2803" s="1">
        <v>0.7</v>
      </c>
      <c r="K2803" s="1">
        <v>8.3999999999999986</v>
      </c>
      <c r="L2803" s="49">
        <v>9</v>
      </c>
      <c r="M2803" s="50"/>
      <c r="N2803" s="1" t="e">
        <f>VLOOKUP(B2803,MICRO!E:L,8,0)</f>
        <v>#N/A</v>
      </c>
    </row>
    <row r="2804" spans="1:14" ht="20.25" x14ac:dyDescent="0.25">
      <c r="A2804" s="1">
        <v>30</v>
      </c>
      <c r="B2804" s="166"/>
      <c r="C2804" s="1"/>
      <c r="D2804" s="1"/>
      <c r="E2804" s="1"/>
      <c r="F2804" s="1" t="s">
        <v>1921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9">
        <v>9</v>
      </c>
      <c r="M2804" s="50"/>
      <c r="N2804" s="1" t="e">
        <f>VLOOKUP(B2804,MICRO!E:L,8,0)</f>
        <v>#N/A</v>
      </c>
    </row>
    <row r="2805" spans="1:14" ht="20.25" x14ac:dyDescent="0.25">
      <c r="A2805" s="1">
        <v>31</v>
      </c>
      <c r="B2805" s="166"/>
      <c r="C2805" s="1"/>
      <c r="D2805" s="1"/>
      <c r="E2805" s="1"/>
      <c r="F2805" s="1" t="s">
        <v>1922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9">
        <v>9</v>
      </c>
      <c r="M2805" s="50"/>
      <c r="N2805" s="1" t="e">
        <f>VLOOKUP(B2805,MICRO!E:L,8,0)</f>
        <v>#N/A</v>
      </c>
    </row>
    <row r="2806" spans="1:14" ht="20.25" x14ac:dyDescent="0.25">
      <c r="A2806" s="1">
        <v>32</v>
      </c>
      <c r="B2806" s="166"/>
      <c r="C2806" s="1"/>
      <c r="D2806" s="1"/>
      <c r="E2806" s="1"/>
      <c r="F2806" s="1" t="s">
        <v>1923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9">
        <v>9</v>
      </c>
      <c r="M2806" s="50"/>
      <c r="N2806" s="1" t="e">
        <f>VLOOKUP(B2806,MICRO!E:L,8,0)</f>
        <v>#N/A</v>
      </c>
    </row>
    <row r="2807" spans="1:14" ht="20.25" x14ac:dyDescent="0.25">
      <c r="A2807" s="1">
        <v>33</v>
      </c>
      <c r="B2807" s="166"/>
      <c r="C2807" s="1"/>
      <c r="D2807" s="1"/>
      <c r="E2807" s="1"/>
      <c r="F2807" s="1" t="s">
        <v>1924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9">
        <v>9</v>
      </c>
      <c r="M2807" s="50"/>
      <c r="N2807" s="1" t="e">
        <f>VLOOKUP(B2807,MICRO!E:L,8,0)</f>
        <v>#N/A</v>
      </c>
    </row>
    <row r="2808" spans="1:14" ht="20.25" x14ac:dyDescent="0.25">
      <c r="A2808" s="1">
        <v>34</v>
      </c>
      <c r="B2808" s="166"/>
      <c r="C2808" s="1"/>
      <c r="D2808" s="1"/>
      <c r="E2808" s="1"/>
      <c r="F2808" s="1" t="s">
        <v>1925</v>
      </c>
      <c r="G2808" s="1">
        <v>6</v>
      </c>
      <c r="H2808" s="1" t="s">
        <v>1260</v>
      </c>
      <c r="I2808" s="1"/>
      <c r="J2808" s="1">
        <v>0.8</v>
      </c>
      <c r="K2808" s="1">
        <v>4.8000000000000007</v>
      </c>
      <c r="L2808" s="49">
        <v>9</v>
      </c>
      <c r="M2808" s="50"/>
      <c r="N2808" s="1" t="e">
        <f>VLOOKUP(B2808,MICRO!E:L,8,0)</f>
        <v>#N/A</v>
      </c>
    </row>
    <row r="2809" spans="1:14" ht="20.25" x14ac:dyDescent="0.25">
      <c r="A2809" s="1">
        <v>35</v>
      </c>
      <c r="B2809" s="166"/>
      <c r="C2809" s="1"/>
      <c r="D2809" s="1"/>
      <c r="E2809" s="1"/>
      <c r="F2809" s="1" t="s">
        <v>1926</v>
      </c>
      <c r="G2809" s="1">
        <v>3</v>
      </c>
      <c r="H2809" s="1" t="s">
        <v>1260</v>
      </c>
      <c r="I2809" s="1"/>
      <c r="J2809" s="1">
        <v>0.08</v>
      </c>
      <c r="K2809" s="1">
        <v>0.24</v>
      </c>
      <c r="L2809" s="49">
        <v>9</v>
      </c>
      <c r="M2809" s="50"/>
      <c r="N2809" s="1" t="e">
        <f>VLOOKUP(B2809,MICRO!E:L,8,0)</f>
        <v>#N/A</v>
      </c>
    </row>
    <row r="2810" spans="1:14" ht="20.25" x14ac:dyDescent="0.25">
      <c r="A2810" s="1">
        <v>36</v>
      </c>
      <c r="B2810" s="166"/>
      <c r="C2810" s="1"/>
      <c r="D2810" s="1"/>
      <c r="E2810" s="1"/>
      <c r="F2810" s="1" t="s">
        <v>1927</v>
      </c>
      <c r="G2810" s="1">
        <v>55</v>
      </c>
      <c r="H2810" s="1" t="s">
        <v>1260</v>
      </c>
      <c r="I2810" s="1"/>
      <c r="J2810" s="1">
        <v>0.5</v>
      </c>
      <c r="K2810" s="1">
        <v>27.5</v>
      </c>
      <c r="L2810" s="49">
        <v>9</v>
      </c>
      <c r="M2810" s="50"/>
      <c r="N2810" s="1" t="e">
        <f>VLOOKUP(B2810,MICRO!E:L,8,0)</f>
        <v>#N/A</v>
      </c>
    </row>
    <row r="2811" spans="1:14" ht="20.25" x14ac:dyDescent="0.25">
      <c r="A2811" s="1">
        <v>37</v>
      </c>
      <c r="B2811" s="166"/>
      <c r="C2811" s="1"/>
      <c r="D2811" s="1"/>
      <c r="E2811" s="1"/>
      <c r="F2811" s="1" t="s">
        <v>1919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9">
        <v>9</v>
      </c>
      <c r="M2811" s="50"/>
      <c r="N2811" s="1" t="e">
        <f>VLOOKUP(B2811,MICRO!E:L,8,0)</f>
        <v>#N/A</v>
      </c>
    </row>
    <row r="2812" spans="1:14" ht="20.25" x14ac:dyDescent="0.25">
      <c r="A2812" s="1">
        <v>38</v>
      </c>
      <c r="B2812" s="166"/>
      <c r="C2812" s="1"/>
      <c r="D2812" s="1"/>
      <c r="E2812" s="1"/>
      <c r="F2812" s="1" t="s">
        <v>1920</v>
      </c>
      <c r="G2812" s="1">
        <v>12</v>
      </c>
      <c r="H2812" s="1" t="s">
        <v>1260</v>
      </c>
      <c r="I2812" s="1"/>
      <c r="J2812" s="1">
        <v>0.7</v>
      </c>
      <c r="K2812" s="1">
        <v>8.3999999999999986</v>
      </c>
      <c r="L2812" s="49">
        <v>9</v>
      </c>
      <c r="M2812" s="50"/>
      <c r="N2812" s="1" t="e">
        <f>VLOOKUP(B2812,MICRO!E:L,8,0)</f>
        <v>#N/A</v>
      </c>
    </row>
    <row r="2813" spans="1:14" ht="20.25" x14ac:dyDescent="0.25">
      <c r="A2813" s="1">
        <v>39</v>
      </c>
      <c r="B2813" s="166"/>
      <c r="C2813" s="1"/>
      <c r="D2813" s="1"/>
      <c r="E2813" s="1"/>
      <c r="F2813" s="1" t="s">
        <v>1921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9">
        <v>9</v>
      </c>
      <c r="M2813" s="50"/>
      <c r="N2813" s="1" t="e">
        <f>VLOOKUP(B2813,MICRO!E:L,8,0)</f>
        <v>#N/A</v>
      </c>
    </row>
    <row r="2814" spans="1:14" ht="20.25" x14ac:dyDescent="0.25">
      <c r="A2814" s="1">
        <v>40</v>
      </c>
      <c r="B2814" s="166"/>
      <c r="C2814" s="1"/>
      <c r="D2814" s="1"/>
      <c r="E2814" s="1"/>
      <c r="F2814" s="1" t="s">
        <v>1922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9">
        <v>9</v>
      </c>
      <c r="M2814" s="50"/>
      <c r="N2814" s="1" t="e">
        <f>VLOOKUP(B2814,MICRO!E:L,8,0)</f>
        <v>#N/A</v>
      </c>
    </row>
    <row r="2815" spans="1:14" ht="20.25" x14ac:dyDescent="0.25">
      <c r="A2815" s="1">
        <v>41</v>
      </c>
      <c r="B2815" s="166"/>
      <c r="C2815" s="1"/>
      <c r="D2815" s="1"/>
      <c r="E2815" s="1"/>
      <c r="F2815" s="1" t="s">
        <v>1923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9">
        <v>9</v>
      </c>
      <c r="M2815" s="50"/>
      <c r="N2815" s="1" t="e">
        <f>VLOOKUP(B2815,MICRO!E:L,8,0)</f>
        <v>#N/A</v>
      </c>
    </row>
    <row r="2816" spans="1:14" ht="20.25" x14ac:dyDescent="0.25">
      <c r="A2816" s="1">
        <v>42</v>
      </c>
      <c r="B2816" s="166"/>
      <c r="C2816" s="1"/>
      <c r="D2816" s="1"/>
      <c r="E2816" s="1"/>
      <c r="F2816" s="1" t="s">
        <v>1924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9">
        <v>9</v>
      </c>
      <c r="M2816" s="50"/>
      <c r="N2816" s="1" t="e">
        <f>VLOOKUP(B2816,MICRO!E:L,8,0)</f>
        <v>#N/A</v>
      </c>
    </row>
    <row r="2817" spans="1:14" ht="20.25" x14ac:dyDescent="0.25">
      <c r="A2817" s="1">
        <v>43</v>
      </c>
      <c r="B2817" s="166"/>
      <c r="C2817" s="1"/>
      <c r="D2817" s="1"/>
      <c r="E2817" s="1"/>
      <c r="F2817" s="1" t="s">
        <v>1925</v>
      </c>
      <c r="G2817" s="1">
        <v>6</v>
      </c>
      <c r="H2817" s="1" t="s">
        <v>1260</v>
      </c>
      <c r="I2817" s="1"/>
      <c r="J2817" s="1">
        <v>0.8</v>
      </c>
      <c r="K2817" s="1">
        <v>4.8000000000000007</v>
      </c>
      <c r="L2817" s="49">
        <v>9</v>
      </c>
      <c r="M2817" s="50"/>
      <c r="N2817" s="1" t="e">
        <f>VLOOKUP(B2817,MICRO!E:L,8,0)</f>
        <v>#N/A</v>
      </c>
    </row>
    <row r="2818" spans="1:14" ht="20.25" x14ac:dyDescent="0.25">
      <c r="A2818" s="1">
        <v>44</v>
      </c>
      <c r="B2818" s="166"/>
      <c r="C2818" s="1"/>
      <c r="D2818" s="1"/>
      <c r="E2818" s="1"/>
      <c r="F2818" s="1" t="s">
        <v>1926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9">
        <v>9</v>
      </c>
      <c r="M2818" s="50"/>
      <c r="N2818" s="1" t="e">
        <f>VLOOKUP(B2818,MICRO!E:L,8,0)</f>
        <v>#N/A</v>
      </c>
    </row>
    <row r="2819" spans="1:14" ht="20.25" x14ac:dyDescent="0.25">
      <c r="A2819" s="1">
        <v>45</v>
      </c>
      <c r="B2819" s="166"/>
      <c r="C2819" s="1"/>
      <c r="D2819" s="1"/>
      <c r="E2819" s="1"/>
      <c r="F2819" s="1" t="s">
        <v>1928</v>
      </c>
      <c r="G2819" s="1">
        <v>72</v>
      </c>
      <c r="H2819" s="1" t="s">
        <v>1260</v>
      </c>
      <c r="I2819" s="1"/>
      <c r="J2819" s="1">
        <v>0.5</v>
      </c>
      <c r="K2819" s="1">
        <v>36</v>
      </c>
      <c r="L2819" s="49">
        <v>9</v>
      </c>
      <c r="M2819" s="50"/>
      <c r="N2819" s="1" t="e">
        <f>VLOOKUP(B2819,MICRO!E:L,8,0)</f>
        <v>#N/A</v>
      </c>
    </row>
    <row r="2820" spans="1:14" ht="20.25" x14ac:dyDescent="0.25">
      <c r="A2820" s="1">
        <v>46</v>
      </c>
      <c r="B2820" s="166"/>
      <c r="C2820" s="1"/>
      <c r="D2820" s="1"/>
      <c r="E2820" s="1"/>
      <c r="F2820" s="1" t="s">
        <v>1929</v>
      </c>
      <c r="G2820" s="1">
        <v>12</v>
      </c>
      <c r="H2820" s="1" t="s">
        <v>1260</v>
      </c>
      <c r="I2820" s="1"/>
      <c r="J2820" s="1">
        <v>0.02</v>
      </c>
      <c r="K2820" s="1">
        <v>0.24</v>
      </c>
      <c r="L2820" s="49">
        <v>9</v>
      </c>
      <c r="M2820" s="50"/>
      <c r="N2820" s="1" t="e">
        <f>VLOOKUP(B2820,MICRO!E:L,8,0)</f>
        <v>#N/A</v>
      </c>
    </row>
    <row r="2821" spans="1:14" ht="20.25" x14ac:dyDescent="0.25">
      <c r="A2821" s="1">
        <v>47</v>
      </c>
      <c r="B2821" s="166"/>
      <c r="C2821" s="1"/>
      <c r="D2821" s="1"/>
      <c r="E2821" s="1"/>
      <c r="F2821" s="1" t="s">
        <v>1930</v>
      </c>
      <c r="G2821" s="1">
        <v>6</v>
      </c>
      <c r="H2821" s="1" t="s">
        <v>1260</v>
      </c>
      <c r="I2821" s="1"/>
      <c r="J2821" s="1">
        <v>0.01</v>
      </c>
      <c r="K2821" s="1">
        <v>0.06</v>
      </c>
      <c r="L2821" s="49">
        <v>9</v>
      </c>
      <c r="M2821" s="50"/>
      <c r="N2821" s="1" t="e">
        <f>VLOOKUP(B2821,MICRO!E:L,8,0)</f>
        <v>#N/A</v>
      </c>
    </row>
    <row r="2822" spans="1:14" ht="20.25" x14ac:dyDescent="0.25">
      <c r="A2822" s="1">
        <v>48</v>
      </c>
      <c r="B2822" s="166"/>
      <c r="C2822" s="1"/>
      <c r="D2822" s="1"/>
      <c r="E2822" s="1"/>
      <c r="F2822" s="1" t="s">
        <v>1931</v>
      </c>
      <c r="G2822" s="1">
        <v>3</v>
      </c>
      <c r="H2822" s="1" t="s">
        <v>1260</v>
      </c>
      <c r="I2822" s="1"/>
      <c r="J2822" s="1">
        <v>0.03</v>
      </c>
      <c r="K2822" s="1">
        <v>0.09</v>
      </c>
      <c r="L2822" s="49">
        <v>9</v>
      </c>
      <c r="M2822" s="50"/>
      <c r="N2822" s="1" t="e">
        <f>VLOOKUP(B2822,MICRO!E:L,8,0)</f>
        <v>#N/A</v>
      </c>
    </row>
    <row r="2823" spans="1:14" ht="20.25" x14ac:dyDescent="0.25">
      <c r="A2823" s="1">
        <v>49</v>
      </c>
      <c r="B2823" s="166"/>
      <c r="C2823" s="1"/>
      <c r="D2823" s="1"/>
      <c r="E2823" s="1"/>
      <c r="F2823" s="1" t="s">
        <v>1919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9">
        <v>9</v>
      </c>
      <c r="M2823" s="50"/>
      <c r="N2823" s="1" t="e">
        <f>VLOOKUP(B2823,MICRO!E:L,8,0)</f>
        <v>#N/A</v>
      </c>
    </row>
    <row r="2824" spans="1:14" ht="20.25" x14ac:dyDescent="0.25">
      <c r="A2824" s="1">
        <v>50</v>
      </c>
      <c r="B2824" s="166"/>
      <c r="C2824" s="1"/>
      <c r="D2824" s="1"/>
      <c r="E2824" s="1"/>
      <c r="F2824" s="1" t="s">
        <v>1932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9">
        <v>9</v>
      </c>
      <c r="M2824" s="50"/>
      <c r="N2824" s="1" t="e">
        <f>VLOOKUP(B2824,MICRO!E:L,8,0)</f>
        <v>#N/A</v>
      </c>
    </row>
    <row r="2825" spans="1:14" ht="20.25" x14ac:dyDescent="0.25">
      <c r="A2825" s="1">
        <v>51</v>
      </c>
      <c r="B2825" s="166"/>
      <c r="C2825" s="1"/>
      <c r="D2825" s="1"/>
      <c r="E2825" s="1"/>
      <c r="F2825" s="1" t="s">
        <v>1933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9">
        <v>9</v>
      </c>
      <c r="M2825" s="50"/>
      <c r="N2825" s="1" t="e">
        <f>VLOOKUP(B2825,MICRO!E:L,8,0)</f>
        <v>#N/A</v>
      </c>
    </row>
    <row r="2826" spans="1:14" ht="20.25" x14ac:dyDescent="0.25">
      <c r="A2826" s="1">
        <v>52</v>
      </c>
      <c r="B2826" s="166"/>
      <c r="C2826" s="1"/>
      <c r="D2826" s="1"/>
      <c r="E2826" s="1"/>
      <c r="F2826" s="1" t="s">
        <v>1934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9">
        <v>9</v>
      </c>
      <c r="M2826" s="50"/>
      <c r="N2826" s="1" t="e">
        <f>VLOOKUP(B2826,MICRO!E:L,8,0)</f>
        <v>#N/A</v>
      </c>
    </row>
    <row r="2827" spans="1:14" ht="20.25" x14ac:dyDescent="0.25">
      <c r="A2827" s="1">
        <v>53</v>
      </c>
      <c r="B2827" s="166"/>
      <c r="C2827" s="1"/>
      <c r="D2827" s="1"/>
      <c r="E2827" s="1"/>
      <c r="F2827" s="1" t="s">
        <v>1935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9">
        <v>9</v>
      </c>
      <c r="M2827" s="50"/>
      <c r="N2827" s="1" t="e">
        <f>VLOOKUP(B2827,MICRO!E:L,8,0)</f>
        <v>#N/A</v>
      </c>
    </row>
    <row r="2828" spans="1:14" ht="20.25" x14ac:dyDescent="0.25">
      <c r="A2828" s="1">
        <v>54</v>
      </c>
      <c r="B2828" s="166"/>
      <c r="C2828" s="1"/>
      <c r="D2828" s="1"/>
      <c r="E2828" s="1"/>
      <c r="F2828" s="1" t="s">
        <v>1917</v>
      </c>
      <c r="G2828" s="1">
        <v>67</v>
      </c>
      <c r="H2828" s="1" t="s">
        <v>1260</v>
      </c>
      <c r="I2828" s="1"/>
      <c r="J2828" s="1">
        <v>0.5</v>
      </c>
      <c r="K2828" s="1">
        <v>33.5</v>
      </c>
      <c r="L2828" s="49">
        <v>9</v>
      </c>
      <c r="M2828" s="50"/>
      <c r="N2828" s="1" t="e">
        <f>VLOOKUP(B2828,MICRO!E:L,8,0)</f>
        <v>#N/A</v>
      </c>
    </row>
    <row r="2829" spans="1:14" ht="20.25" x14ac:dyDescent="0.25">
      <c r="A2829" s="1">
        <v>55</v>
      </c>
      <c r="B2829" s="166"/>
      <c r="C2829" s="1"/>
      <c r="D2829" s="1"/>
      <c r="E2829" s="1"/>
      <c r="F2829" s="1" t="s">
        <v>1919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9">
        <v>9</v>
      </c>
      <c r="M2829" s="50"/>
      <c r="N2829" s="1" t="e">
        <f>VLOOKUP(B2829,MICRO!E:L,8,0)</f>
        <v>#N/A</v>
      </c>
    </row>
    <row r="2830" spans="1:14" ht="20.25" x14ac:dyDescent="0.25">
      <c r="A2830" s="1">
        <v>56</v>
      </c>
      <c r="B2830" s="166"/>
      <c r="C2830" s="1"/>
      <c r="D2830" s="1"/>
      <c r="E2830" s="1"/>
      <c r="F2830" s="1" t="s">
        <v>1920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9">
        <v>9</v>
      </c>
      <c r="M2830" s="50"/>
      <c r="N2830" s="1" t="e">
        <f>VLOOKUP(B2830,MICRO!E:L,8,0)</f>
        <v>#N/A</v>
      </c>
    </row>
    <row r="2831" spans="1:14" ht="20.25" x14ac:dyDescent="0.25">
      <c r="A2831" s="1">
        <v>57</v>
      </c>
      <c r="B2831" s="166"/>
      <c r="C2831" s="1"/>
      <c r="D2831" s="1"/>
      <c r="E2831" s="1"/>
      <c r="F2831" s="1" t="s">
        <v>1921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9">
        <v>9</v>
      </c>
      <c r="M2831" s="50"/>
      <c r="N2831" s="1" t="e">
        <f>VLOOKUP(B2831,MICRO!E:L,8,0)</f>
        <v>#N/A</v>
      </c>
    </row>
    <row r="2832" spans="1:14" ht="20.25" x14ac:dyDescent="0.25">
      <c r="A2832" s="1">
        <v>58</v>
      </c>
      <c r="B2832" s="166"/>
      <c r="C2832" s="1"/>
      <c r="D2832" s="1"/>
      <c r="E2832" s="1"/>
      <c r="F2832" s="1" t="s">
        <v>1922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9">
        <v>9</v>
      </c>
      <c r="M2832" s="50"/>
      <c r="N2832" s="1" t="e">
        <f>VLOOKUP(B2832,MICRO!E:L,8,0)</f>
        <v>#N/A</v>
      </c>
    </row>
    <row r="2833" spans="1:14" ht="20.25" x14ac:dyDescent="0.25">
      <c r="A2833" s="1">
        <v>59</v>
      </c>
      <c r="B2833" s="166"/>
      <c r="C2833" s="1"/>
      <c r="D2833" s="1"/>
      <c r="E2833" s="1"/>
      <c r="F2833" s="1" t="s">
        <v>1923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9">
        <v>9</v>
      </c>
      <c r="M2833" s="50"/>
      <c r="N2833" s="1" t="e">
        <f>VLOOKUP(B2833,MICRO!E:L,8,0)</f>
        <v>#N/A</v>
      </c>
    </row>
    <row r="2834" spans="1:14" ht="20.25" x14ac:dyDescent="0.25">
      <c r="A2834" s="1">
        <v>60</v>
      </c>
      <c r="B2834" s="166"/>
      <c r="C2834" s="1"/>
      <c r="D2834" s="1"/>
      <c r="E2834" s="1"/>
      <c r="F2834" s="1" t="s">
        <v>1924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9">
        <v>9</v>
      </c>
      <c r="M2834" s="50"/>
      <c r="N2834" s="1" t="e">
        <f>VLOOKUP(B2834,MICRO!E:L,8,0)</f>
        <v>#N/A</v>
      </c>
    </row>
    <row r="2835" spans="1:14" ht="20.25" x14ac:dyDescent="0.25">
      <c r="A2835" s="1">
        <v>61</v>
      </c>
      <c r="B2835" s="166"/>
      <c r="C2835" s="1"/>
      <c r="D2835" s="1"/>
      <c r="E2835" s="1"/>
      <c r="F2835" s="1" t="s">
        <v>1925</v>
      </c>
      <c r="G2835" s="1">
        <v>6</v>
      </c>
      <c r="H2835" s="1" t="s">
        <v>1260</v>
      </c>
      <c r="I2835" s="1"/>
      <c r="J2835" s="1">
        <v>0.8</v>
      </c>
      <c r="K2835" s="1">
        <v>4.8000000000000007</v>
      </c>
      <c r="L2835" s="49">
        <v>9</v>
      </c>
      <c r="M2835" s="50"/>
      <c r="N2835" s="1" t="e">
        <f>VLOOKUP(B2835,MICRO!E:L,8,0)</f>
        <v>#N/A</v>
      </c>
    </row>
    <row r="2836" spans="1:14" ht="20.25" x14ac:dyDescent="0.25">
      <c r="A2836" s="1">
        <v>62</v>
      </c>
      <c r="B2836" s="166"/>
      <c r="C2836" s="1"/>
      <c r="D2836" s="1"/>
      <c r="E2836" s="1"/>
      <c r="F2836" s="1" t="s">
        <v>1926</v>
      </c>
      <c r="G2836" s="1">
        <v>3</v>
      </c>
      <c r="H2836" s="1" t="s">
        <v>1260</v>
      </c>
      <c r="I2836" s="1"/>
      <c r="J2836" s="1">
        <v>0.08</v>
      </c>
      <c r="K2836" s="1">
        <v>0.24</v>
      </c>
      <c r="L2836" s="49">
        <v>9</v>
      </c>
      <c r="M2836" s="50"/>
      <c r="N2836" s="1" t="e">
        <f>VLOOKUP(B2836,MICRO!E:L,8,0)</f>
        <v>#N/A</v>
      </c>
    </row>
    <row r="2837" spans="1:14" ht="20.25" x14ac:dyDescent="0.25">
      <c r="A2837" s="1">
        <v>1</v>
      </c>
      <c r="B2837" s="166"/>
      <c r="C2837" s="1" t="s">
        <v>2485</v>
      </c>
      <c r="D2837" s="1"/>
      <c r="E2837" s="1"/>
      <c r="F2837" s="1" t="s">
        <v>2486</v>
      </c>
      <c r="G2837" s="1">
        <v>2</v>
      </c>
      <c r="H2837" s="1" t="s">
        <v>19</v>
      </c>
      <c r="I2837" s="1" t="s">
        <v>577</v>
      </c>
      <c r="J2837" s="1">
        <v>0.01</v>
      </c>
      <c r="K2837" s="1">
        <v>0.02</v>
      </c>
      <c r="L2837" s="49">
        <v>10</v>
      </c>
      <c r="M2837" s="50"/>
      <c r="N2837" s="1" t="e">
        <f>VLOOKUP(B2837,MICRO!E:L,8,0)</f>
        <v>#N/A</v>
      </c>
    </row>
    <row r="2838" spans="1:14" ht="20.25" x14ac:dyDescent="0.25">
      <c r="A2838" s="1">
        <v>2</v>
      </c>
      <c r="B2838" s="166"/>
      <c r="C2838" s="1" t="s">
        <v>2485</v>
      </c>
      <c r="D2838" s="1"/>
      <c r="E2838" s="1"/>
      <c r="F2838" s="1" t="s">
        <v>2487</v>
      </c>
      <c r="G2838" s="1">
        <v>3</v>
      </c>
      <c r="H2838" s="1" t="s">
        <v>19</v>
      </c>
      <c r="I2838" s="1" t="s">
        <v>577</v>
      </c>
      <c r="J2838" s="1">
        <v>0.02</v>
      </c>
      <c r="K2838" s="1">
        <v>0.06</v>
      </c>
      <c r="L2838" s="49">
        <v>10</v>
      </c>
      <c r="M2838" s="50"/>
      <c r="N2838" s="1" t="e">
        <f>VLOOKUP(B2838,MICRO!E:L,8,0)</f>
        <v>#N/A</v>
      </c>
    </row>
    <row r="2839" spans="1:14" ht="20.25" x14ac:dyDescent="0.25">
      <c r="A2839" s="1">
        <v>3</v>
      </c>
      <c r="B2839" s="166"/>
      <c r="C2839" s="1" t="s">
        <v>2485</v>
      </c>
      <c r="D2839" s="1"/>
      <c r="E2839" s="1"/>
      <c r="F2839" s="1" t="s">
        <v>2488</v>
      </c>
      <c r="G2839" s="1">
        <v>3</v>
      </c>
      <c r="H2839" s="1" t="s">
        <v>19</v>
      </c>
      <c r="I2839" s="1" t="s">
        <v>577</v>
      </c>
      <c r="J2839" s="1">
        <v>0.03</v>
      </c>
      <c r="K2839" s="1">
        <v>0.09</v>
      </c>
      <c r="L2839" s="49">
        <v>10</v>
      </c>
      <c r="M2839" s="50"/>
      <c r="N2839" s="1" t="e">
        <f>VLOOKUP(B2839,MICRO!E:L,8,0)</f>
        <v>#N/A</v>
      </c>
    </row>
    <row r="2840" spans="1:14" ht="20.25" x14ac:dyDescent="0.25">
      <c r="A2840" s="1">
        <v>4</v>
      </c>
      <c r="B2840" s="166"/>
      <c r="C2840" s="1" t="s">
        <v>2489</v>
      </c>
      <c r="D2840" s="1"/>
      <c r="E2840" s="1"/>
      <c r="F2840" s="1" t="s">
        <v>1918</v>
      </c>
      <c r="G2840" s="1">
        <v>2</v>
      </c>
      <c r="H2840" s="1" t="s">
        <v>19</v>
      </c>
      <c r="I2840" s="1" t="s">
        <v>579</v>
      </c>
      <c r="J2840" s="1">
        <v>0.02</v>
      </c>
      <c r="K2840" s="1">
        <v>0.04</v>
      </c>
      <c r="L2840" s="49">
        <v>10</v>
      </c>
      <c r="M2840" s="50"/>
      <c r="N2840" s="1" t="e">
        <f>VLOOKUP(B2840,MICRO!E:L,8,0)</f>
        <v>#N/A</v>
      </c>
    </row>
    <row r="2841" spans="1:14" ht="20.25" x14ac:dyDescent="0.25">
      <c r="A2841" s="1">
        <v>5</v>
      </c>
      <c r="B2841" s="166"/>
      <c r="C2841" s="1" t="s">
        <v>2489</v>
      </c>
      <c r="D2841" s="1"/>
      <c r="E2841" s="1"/>
      <c r="F2841" s="1" t="s">
        <v>2486</v>
      </c>
      <c r="G2841" s="1">
        <v>2</v>
      </c>
      <c r="H2841" s="1" t="s">
        <v>19</v>
      </c>
      <c r="I2841" s="1" t="s">
        <v>579</v>
      </c>
      <c r="J2841" s="1">
        <v>0.01</v>
      </c>
      <c r="K2841" s="1">
        <v>0.02</v>
      </c>
      <c r="L2841" s="49">
        <v>10</v>
      </c>
      <c r="M2841" s="50"/>
      <c r="N2841" s="1" t="e">
        <f>VLOOKUP(B2841,MICRO!E:L,8,0)</f>
        <v>#N/A</v>
      </c>
    </row>
    <row r="2842" spans="1:14" ht="20.25" x14ac:dyDescent="0.25">
      <c r="A2842" s="1">
        <v>6</v>
      </c>
      <c r="B2842" s="166"/>
      <c r="C2842" s="1" t="s">
        <v>2489</v>
      </c>
      <c r="D2842" s="1"/>
      <c r="E2842" s="1"/>
      <c r="F2842" s="1" t="s">
        <v>2487</v>
      </c>
      <c r="G2842" s="1">
        <v>3</v>
      </c>
      <c r="H2842" s="1" t="s">
        <v>19</v>
      </c>
      <c r="I2842" s="1" t="s">
        <v>579</v>
      </c>
      <c r="J2842" s="1">
        <v>0.02</v>
      </c>
      <c r="K2842" s="1">
        <v>0.06</v>
      </c>
      <c r="L2842" s="49">
        <v>10</v>
      </c>
      <c r="M2842" s="50"/>
      <c r="N2842" s="1" t="e">
        <f>VLOOKUP(B2842,MICRO!E:L,8,0)</f>
        <v>#N/A</v>
      </c>
    </row>
    <row r="2843" spans="1:14" ht="20.25" x14ac:dyDescent="0.25">
      <c r="A2843" s="1">
        <v>7</v>
      </c>
      <c r="B2843" s="166"/>
      <c r="C2843" s="1" t="s">
        <v>2489</v>
      </c>
      <c r="D2843" s="1"/>
      <c r="E2843" s="1"/>
      <c r="F2843" s="1" t="s">
        <v>2488</v>
      </c>
      <c r="G2843" s="1">
        <v>3</v>
      </c>
      <c r="H2843" s="1" t="s">
        <v>19</v>
      </c>
      <c r="I2843" s="1" t="s">
        <v>579</v>
      </c>
      <c r="J2843" s="1">
        <v>0.03</v>
      </c>
      <c r="K2843" s="1">
        <v>0.09</v>
      </c>
      <c r="L2843" s="49">
        <v>10</v>
      </c>
      <c r="M2843" s="50"/>
      <c r="N2843" s="1" t="e">
        <f>VLOOKUP(B2843,MICRO!E:L,8,0)</f>
        <v>#N/A</v>
      </c>
    </row>
    <row r="2844" spans="1:14" ht="20.25" x14ac:dyDescent="0.25">
      <c r="A2844" s="1">
        <v>8</v>
      </c>
      <c r="B2844" s="166"/>
      <c r="C2844" s="1" t="s">
        <v>2490</v>
      </c>
      <c r="D2844" s="1"/>
      <c r="E2844" s="1"/>
      <c r="F2844" s="1" t="s">
        <v>2491</v>
      </c>
      <c r="G2844" s="1">
        <v>3</v>
      </c>
      <c r="H2844" s="1" t="s">
        <v>19</v>
      </c>
      <c r="I2844" s="1" t="s">
        <v>576</v>
      </c>
      <c r="J2844" s="1">
        <v>0.01</v>
      </c>
      <c r="K2844" s="1">
        <v>0.03</v>
      </c>
      <c r="L2844" s="49">
        <v>10</v>
      </c>
      <c r="M2844" s="50"/>
      <c r="N2844" s="1" t="e">
        <f>VLOOKUP(B2844,MICRO!E:L,8,0)</f>
        <v>#N/A</v>
      </c>
    </row>
    <row r="2845" spans="1:14" ht="20.25" x14ac:dyDescent="0.25">
      <c r="A2845" s="1">
        <v>9</v>
      </c>
      <c r="B2845" s="166"/>
      <c r="C2845" s="1" t="s">
        <v>2490</v>
      </c>
      <c r="D2845" s="1"/>
      <c r="E2845" s="1"/>
      <c r="F2845" s="1" t="s">
        <v>2492</v>
      </c>
      <c r="G2845" s="1">
        <v>3</v>
      </c>
      <c r="H2845" s="1" t="s">
        <v>19</v>
      </c>
      <c r="I2845" s="1" t="s">
        <v>576</v>
      </c>
      <c r="J2845" s="1">
        <v>0.7</v>
      </c>
      <c r="K2845" s="1">
        <v>2.0999999999999996</v>
      </c>
      <c r="L2845" s="49">
        <v>10</v>
      </c>
      <c r="M2845" s="50"/>
      <c r="N2845" s="1" t="e">
        <f>VLOOKUP(B2845,MICRO!E:L,8,0)</f>
        <v>#N/A</v>
      </c>
    </row>
    <row r="2846" spans="1:14" ht="20.25" x14ac:dyDescent="0.25">
      <c r="A2846" s="1">
        <v>10</v>
      </c>
      <c r="B2846" s="166"/>
      <c r="C2846" s="1" t="s">
        <v>2490</v>
      </c>
      <c r="D2846" s="1"/>
      <c r="E2846" s="1"/>
      <c r="F2846" s="1" t="s">
        <v>2493</v>
      </c>
      <c r="G2846" s="1">
        <v>2</v>
      </c>
      <c r="H2846" s="1" t="s">
        <v>19</v>
      </c>
      <c r="I2846" s="1" t="s">
        <v>576</v>
      </c>
      <c r="J2846" s="1">
        <v>0.04</v>
      </c>
      <c r="K2846" s="1">
        <v>0.08</v>
      </c>
      <c r="L2846" s="49">
        <v>10</v>
      </c>
      <c r="M2846" s="50"/>
      <c r="N2846" s="1" t="e">
        <f>VLOOKUP(B2846,MICRO!E:L,8,0)</f>
        <v>#N/A</v>
      </c>
    </row>
    <row r="2847" spans="1:14" ht="20.25" x14ac:dyDescent="0.25">
      <c r="A2847" s="1">
        <v>11</v>
      </c>
      <c r="B2847" s="166"/>
      <c r="C2847" s="1" t="s">
        <v>2490</v>
      </c>
      <c r="D2847" s="1"/>
      <c r="E2847" s="1"/>
      <c r="F2847" s="1" t="s">
        <v>2494</v>
      </c>
      <c r="G2847" s="1">
        <v>2</v>
      </c>
      <c r="H2847" s="1" t="s">
        <v>19</v>
      </c>
      <c r="I2847" s="1" t="s">
        <v>576</v>
      </c>
      <c r="J2847" s="1">
        <v>0.03</v>
      </c>
      <c r="K2847" s="1">
        <v>0.06</v>
      </c>
      <c r="L2847" s="49">
        <v>10</v>
      </c>
      <c r="M2847" s="50"/>
      <c r="N2847" s="1" t="e">
        <f>VLOOKUP(B2847,MICRO!E:L,8,0)</f>
        <v>#N/A</v>
      </c>
    </row>
    <row r="2848" spans="1:14" ht="20.25" x14ac:dyDescent="0.25">
      <c r="A2848" s="1">
        <v>12</v>
      </c>
      <c r="B2848" s="166"/>
      <c r="C2848" s="1" t="s">
        <v>2495</v>
      </c>
      <c r="D2848" s="1"/>
      <c r="E2848" s="1"/>
      <c r="F2848" s="1" t="s">
        <v>1918</v>
      </c>
      <c r="G2848" s="1">
        <v>2</v>
      </c>
      <c r="H2848" s="1" t="s">
        <v>19</v>
      </c>
      <c r="I2848" s="1" t="s">
        <v>578</v>
      </c>
      <c r="J2848" s="1">
        <v>0.02</v>
      </c>
      <c r="K2848" s="1">
        <v>0.04</v>
      </c>
      <c r="L2848" s="49">
        <v>10</v>
      </c>
      <c r="M2848" s="50"/>
      <c r="N2848" s="1" t="e">
        <f>VLOOKUP(B2848,MICRO!E:L,8,0)</f>
        <v>#N/A</v>
      </c>
    </row>
    <row r="2849" spans="1:14" ht="20.25" x14ac:dyDescent="0.25">
      <c r="A2849" s="1">
        <v>13</v>
      </c>
      <c r="B2849" s="166"/>
      <c r="C2849" s="1" t="s">
        <v>2495</v>
      </c>
      <c r="D2849" s="1"/>
      <c r="E2849" s="1"/>
      <c r="F2849" s="1" t="s">
        <v>2486</v>
      </c>
      <c r="G2849" s="1">
        <v>2</v>
      </c>
      <c r="H2849" s="1" t="s">
        <v>19</v>
      </c>
      <c r="I2849" s="1" t="s">
        <v>578</v>
      </c>
      <c r="J2849" s="1">
        <v>0.01</v>
      </c>
      <c r="K2849" s="1">
        <v>0.02</v>
      </c>
      <c r="L2849" s="49">
        <v>10</v>
      </c>
      <c r="M2849" s="50"/>
      <c r="N2849" s="1" t="e">
        <f>VLOOKUP(B2849,MICRO!E:L,8,0)</f>
        <v>#N/A</v>
      </c>
    </row>
    <row r="2850" spans="1:14" ht="20.25" x14ac:dyDescent="0.25">
      <c r="A2850" s="1">
        <v>14</v>
      </c>
      <c r="B2850" s="166"/>
      <c r="C2850" s="1" t="s">
        <v>2495</v>
      </c>
      <c r="D2850" s="1"/>
      <c r="E2850" s="1"/>
      <c r="F2850" s="1" t="s">
        <v>2487</v>
      </c>
      <c r="G2850" s="1">
        <v>3</v>
      </c>
      <c r="H2850" s="1" t="s">
        <v>19</v>
      </c>
      <c r="I2850" s="1" t="s">
        <v>578</v>
      </c>
      <c r="J2850" s="1">
        <v>0.02</v>
      </c>
      <c r="K2850" s="1">
        <v>0.06</v>
      </c>
      <c r="L2850" s="49">
        <v>10</v>
      </c>
      <c r="M2850" s="50"/>
      <c r="N2850" s="1" t="e">
        <f>VLOOKUP(B2850,MICRO!E:L,8,0)</f>
        <v>#N/A</v>
      </c>
    </row>
    <row r="2851" spans="1:14" ht="20.25" x14ac:dyDescent="0.25">
      <c r="A2851" s="1">
        <v>15</v>
      </c>
      <c r="B2851" s="166"/>
      <c r="C2851" s="1" t="s">
        <v>2495</v>
      </c>
      <c r="D2851" s="1"/>
      <c r="E2851" s="1"/>
      <c r="F2851" s="1" t="s">
        <v>2488</v>
      </c>
      <c r="G2851" s="1">
        <v>3</v>
      </c>
      <c r="H2851" s="1" t="s">
        <v>19</v>
      </c>
      <c r="I2851" s="1" t="s">
        <v>578</v>
      </c>
      <c r="J2851" s="1">
        <v>0.03</v>
      </c>
      <c r="K2851" s="1">
        <v>0.09</v>
      </c>
      <c r="L2851" s="49">
        <v>10</v>
      </c>
      <c r="M2851" s="50"/>
      <c r="N2851" s="1" t="e">
        <f>VLOOKUP(B2851,MICRO!E:L,8,0)</f>
        <v>#N/A</v>
      </c>
    </row>
    <row r="2852" spans="1:14" ht="20.25" x14ac:dyDescent="0.25">
      <c r="A2852" s="1">
        <v>16</v>
      </c>
      <c r="B2852" s="166"/>
      <c r="C2852" s="1" t="s">
        <v>2495</v>
      </c>
      <c r="D2852" s="1"/>
      <c r="E2852" s="1"/>
      <c r="F2852" s="1" t="s">
        <v>2496</v>
      </c>
      <c r="G2852" s="1">
        <v>1</v>
      </c>
      <c r="H2852" s="1" t="s">
        <v>19</v>
      </c>
      <c r="I2852" s="1" t="s">
        <v>578</v>
      </c>
      <c r="J2852" s="1">
        <v>2.8</v>
      </c>
      <c r="K2852" s="1">
        <v>2.8</v>
      </c>
      <c r="L2852" s="49">
        <v>10</v>
      </c>
      <c r="M2852" s="50"/>
      <c r="N2852" s="1" t="e">
        <f>VLOOKUP(B2852,MICRO!E:L,8,0)</f>
        <v>#N/A</v>
      </c>
    </row>
    <row r="2853" spans="1:14" ht="20.25" x14ac:dyDescent="0.25">
      <c r="A2853" s="1">
        <v>17</v>
      </c>
      <c r="B2853" s="166"/>
      <c r="C2853" s="1" t="s">
        <v>2495</v>
      </c>
      <c r="D2853" s="1"/>
      <c r="E2853" s="1"/>
      <c r="F2853" s="1" t="s">
        <v>2497</v>
      </c>
      <c r="G2853" s="1">
        <v>2</v>
      </c>
      <c r="H2853" s="1" t="s">
        <v>19</v>
      </c>
      <c r="I2853" s="1" t="s">
        <v>578</v>
      </c>
      <c r="J2853" s="1">
        <v>0.3</v>
      </c>
      <c r="K2853" s="1">
        <v>0.6</v>
      </c>
      <c r="L2853" s="49">
        <v>10</v>
      </c>
      <c r="M2853" s="50"/>
      <c r="N2853" s="1" t="e">
        <f>VLOOKUP(B2853,MICRO!E:L,8,0)</f>
        <v>#N/A</v>
      </c>
    </row>
    <row r="2854" spans="1:14" ht="20.25" x14ac:dyDescent="0.25">
      <c r="A2854" s="1">
        <v>18</v>
      </c>
      <c r="B2854" s="166"/>
      <c r="C2854" s="1" t="s">
        <v>2495</v>
      </c>
      <c r="D2854" s="1"/>
      <c r="E2854" s="1"/>
      <c r="F2854" s="1" t="s">
        <v>2498</v>
      </c>
      <c r="G2854" s="1">
        <v>4</v>
      </c>
      <c r="H2854" s="1" t="s">
        <v>19</v>
      </c>
      <c r="I2854" s="1" t="s">
        <v>578</v>
      </c>
      <c r="J2854" s="1">
        <v>0.2</v>
      </c>
      <c r="K2854" s="1">
        <v>0.8</v>
      </c>
      <c r="L2854" s="49">
        <v>10</v>
      </c>
      <c r="M2854" s="50"/>
      <c r="N2854" s="1" t="e">
        <f>VLOOKUP(B2854,MICRO!E:L,8,0)</f>
        <v>#N/A</v>
      </c>
    </row>
    <row r="2855" spans="1:14" ht="20.25" x14ac:dyDescent="0.25">
      <c r="A2855" s="1">
        <v>19</v>
      </c>
      <c r="B2855" s="166"/>
      <c r="C2855" s="1" t="s">
        <v>2495</v>
      </c>
      <c r="D2855" s="1"/>
      <c r="E2855" s="1"/>
      <c r="F2855" s="1" t="s">
        <v>2499</v>
      </c>
      <c r="G2855" s="1">
        <v>2</v>
      </c>
      <c r="H2855" s="1" t="s">
        <v>19</v>
      </c>
      <c r="I2855" s="1" t="s">
        <v>578</v>
      </c>
      <c r="J2855" s="1">
        <v>0.3</v>
      </c>
      <c r="K2855" s="1">
        <v>0.6</v>
      </c>
      <c r="L2855" s="49">
        <v>10</v>
      </c>
      <c r="M2855" s="50"/>
      <c r="N2855" s="1" t="e">
        <f>VLOOKUP(B2855,MICRO!E:L,8,0)</f>
        <v>#N/A</v>
      </c>
    </row>
    <row r="2856" spans="1:14" ht="20.25" x14ac:dyDescent="0.25">
      <c r="A2856" s="1">
        <v>20</v>
      </c>
      <c r="B2856" s="166"/>
      <c r="C2856" s="1" t="s">
        <v>2495</v>
      </c>
      <c r="D2856" s="1"/>
      <c r="E2856" s="1"/>
      <c r="F2856" s="1" t="s">
        <v>2500</v>
      </c>
      <c r="G2856" s="1">
        <v>4</v>
      </c>
      <c r="H2856" s="1" t="s">
        <v>19</v>
      </c>
      <c r="I2856" s="1" t="s">
        <v>578</v>
      </c>
      <c r="J2856" s="1">
        <v>0.2</v>
      </c>
      <c r="K2856" s="1">
        <v>0.8</v>
      </c>
      <c r="L2856" s="49">
        <v>10</v>
      </c>
      <c r="M2856" s="50"/>
      <c r="N2856" s="1" t="e">
        <f>VLOOKUP(B2856,MICRO!E:L,8,0)</f>
        <v>#N/A</v>
      </c>
    </row>
    <row r="2857" spans="1:14" ht="20.25" x14ac:dyDescent="0.25">
      <c r="A2857" s="1">
        <v>21</v>
      </c>
      <c r="B2857" s="166"/>
      <c r="C2857" s="1" t="s">
        <v>2495</v>
      </c>
      <c r="D2857" s="1"/>
      <c r="E2857" s="1"/>
      <c r="F2857" s="1" t="s">
        <v>2501</v>
      </c>
      <c r="G2857" s="1">
        <v>4</v>
      </c>
      <c r="H2857" s="1" t="s">
        <v>19</v>
      </c>
      <c r="I2857" s="1" t="s">
        <v>578</v>
      </c>
      <c r="J2857" s="1">
        <v>0.3</v>
      </c>
      <c r="K2857" s="1">
        <v>1.2</v>
      </c>
      <c r="L2857" s="49">
        <v>10</v>
      </c>
      <c r="M2857" s="50"/>
      <c r="N2857" s="1" t="e">
        <f>VLOOKUP(B2857,MICRO!E:L,8,0)</f>
        <v>#N/A</v>
      </c>
    </row>
    <row r="2858" spans="1:14" ht="20.25" x14ac:dyDescent="0.25">
      <c r="A2858" s="1">
        <v>22</v>
      </c>
      <c r="B2858" s="166"/>
      <c r="C2858" s="1" t="s">
        <v>2495</v>
      </c>
      <c r="D2858" s="1"/>
      <c r="E2858" s="1"/>
      <c r="F2858" s="1" t="s">
        <v>2502</v>
      </c>
      <c r="G2858" s="1">
        <v>2</v>
      </c>
      <c r="H2858" s="1" t="s">
        <v>19</v>
      </c>
      <c r="I2858" s="1" t="s">
        <v>578</v>
      </c>
      <c r="J2858" s="1">
        <v>0.2</v>
      </c>
      <c r="K2858" s="1">
        <v>0.4</v>
      </c>
      <c r="L2858" s="49">
        <v>10</v>
      </c>
      <c r="M2858" s="50"/>
      <c r="N2858" s="1" t="e">
        <f>VLOOKUP(B2858,MICRO!E:L,8,0)</f>
        <v>#N/A</v>
      </c>
    </row>
    <row r="2859" spans="1:14" ht="20.25" x14ac:dyDescent="0.25">
      <c r="A2859" s="1">
        <v>23</v>
      </c>
      <c r="B2859" s="166"/>
      <c r="C2859" s="1" t="s">
        <v>2495</v>
      </c>
      <c r="D2859" s="1"/>
      <c r="E2859" s="1"/>
      <c r="F2859" s="1" t="s">
        <v>2503</v>
      </c>
      <c r="G2859" s="1">
        <v>2</v>
      </c>
      <c r="H2859" s="1" t="s">
        <v>19</v>
      </c>
      <c r="I2859" s="1" t="s">
        <v>578</v>
      </c>
      <c r="J2859" s="1">
        <v>0.3</v>
      </c>
      <c r="K2859" s="1">
        <v>0.6</v>
      </c>
      <c r="L2859" s="49">
        <v>10</v>
      </c>
      <c r="M2859" s="50"/>
      <c r="N2859" s="1" t="e">
        <f>VLOOKUP(B2859,MICRO!E:L,8,0)</f>
        <v>#N/A</v>
      </c>
    </row>
    <row r="2860" spans="1:14" ht="20.25" x14ac:dyDescent="0.25">
      <c r="A2860" s="1">
        <v>24</v>
      </c>
      <c r="B2860" s="166"/>
      <c r="C2860" s="1" t="s">
        <v>2495</v>
      </c>
      <c r="D2860" s="1"/>
      <c r="E2860" s="1"/>
      <c r="F2860" s="1" t="s">
        <v>2504</v>
      </c>
      <c r="G2860" s="1">
        <v>9</v>
      </c>
      <c r="H2860" s="1" t="s">
        <v>19</v>
      </c>
      <c r="I2860" s="1" t="s">
        <v>578</v>
      </c>
      <c r="J2860" s="1">
        <v>1.5</v>
      </c>
      <c r="K2860" s="1">
        <v>13.5</v>
      </c>
      <c r="L2860" s="49">
        <v>10</v>
      </c>
      <c r="M2860" s="50"/>
      <c r="N2860" s="1" t="e">
        <f>VLOOKUP(B2860,MICRO!E:L,8,0)</f>
        <v>#N/A</v>
      </c>
    </row>
    <row r="2861" spans="1:14" ht="20.25" x14ac:dyDescent="0.25">
      <c r="A2861" s="1">
        <v>25</v>
      </c>
      <c r="B2861" s="166"/>
      <c r="C2861" s="1" t="s">
        <v>2485</v>
      </c>
      <c r="D2861" s="1"/>
      <c r="E2861" s="1"/>
      <c r="F2861" s="1" t="s">
        <v>2497</v>
      </c>
      <c r="G2861" s="1">
        <v>2</v>
      </c>
      <c r="H2861" s="1" t="s">
        <v>19</v>
      </c>
      <c r="I2861" s="1" t="s">
        <v>577</v>
      </c>
      <c r="J2861" s="1">
        <v>0.3</v>
      </c>
      <c r="K2861" s="1">
        <v>0.6</v>
      </c>
      <c r="L2861" s="49">
        <v>10</v>
      </c>
      <c r="M2861" s="50"/>
      <c r="N2861" s="1" t="e">
        <f>VLOOKUP(B2861,MICRO!E:L,8,0)</f>
        <v>#N/A</v>
      </c>
    </row>
    <row r="2862" spans="1:14" ht="20.25" x14ac:dyDescent="0.25">
      <c r="A2862" s="1">
        <v>26</v>
      </c>
      <c r="B2862" s="166"/>
      <c r="C2862" s="1" t="s">
        <v>2485</v>
      </c>
      <c r="D2862" s="1"/>
      <c r="E2862" s="1"/>
      <c r="F2862" s="1" t="s">
        <v>2498</v>
      </c>
      <c r="G2862" s="1">
        <v>4</v>
      </c>
      <c r="H2862" s="1" t="s">
        <v>19</v>
      </c>
      <c r="I2862" s="1" t="s">
        <v>577</v>
      </c>
      <c r="J2862" s="1">
        <v>0.2</v>
      </c>
      <c r="K2862" s="1">
        <v>0.8</v>
      </c>
      <c r="L2862" s="49">
        <v>10</v>
      </c>
      <c r="M2862" s="50"/>
      <c r="N2862" s="1" t="e">
        <f>VLOOKUP(B2862,MICRO!E:L,8,0)</f>
        <v>#N/A</v>
      </c>
    </row>
    <row r="2863" spans="1:14" ht="20.25" x14ac:dyDescent="0.25">
      <c r="A2863" s="1">
        <v>27</v>
      </c>
      <c r="B2863" s="166"/>
      <c r="C2863" s="1" t="s">
        <v>2485</v>
      </c>
      <c r="D2863" s="1"/>
      <c r="E2863" s="1"/>
      <c r="F2863" s="1" t="s">
        <v>2499</v>
      </c>
      <c r="G2863" s="1">
        <v>2</v>
      </c>
      <c r="H2863" s="1" t="s">
        <v>19</v>
      </c>
      <c r="I2863" s="1" t="s">
        <v>577</v>
      </c>
      <c r="J2863" s="1">
        <v>0.3</v>
      </c>
      <c r="K2863" s="1">
        <v>0.6</v>
      </c>
      <c r="L2863" s="49">
        <v>10</v>
      </c>
      <c r="M2863" s="50"/>
      <c r="N2863" s="1" t="e">
        <f>VLOOKUP(B2863,MICRO!E:L,8,0)</f>
        <v>#N/A</v>
      </c>
    </row>
    <row r="2864" spans="1:14" ht="20.25" x14ac:dyDescent="0.25">
      <c r="A2864" s="1">
        <v>28</v>
      </c>
      <c r="B2864" s="166"/>
      <c r="C2864" s="1" t="s">
        <v>2485</v>
      </c>
      <c r="D2864" s="1"/>
      <c r="E2864" s="1"/>
      <c r="F2864" s="1" t="s">
        <v>2500</v>
      </c>
      <c r="G2864" s="1">
        <v>4</v>
      </c>
      <c r="H2864" s="1" t="s">
        <v>19</v>
      </c>
      <c r="I2864" s="1" t="s">
        <v>577</v>
      </c>
      <c r="J2864" s="1">
        <v>0.2</v>
      </c>
      <c r="K2864" s="1">
        <v>0.8</v>
      </c>
      <c r="L2864" s="49">
        <v>10</v>
      </c>
      <c r="M2864" s="50"/>
      <c r="N2864" s="1" t="e">
        <f>VLOOKUP(B2864,MICRO!E:L,8,0)</f>
        <v>#N/A</v>
      </c>
    </row>
    <row r="2865" spans="1:14" ht="20.25" x14ac:dyDescent="0.25">
      <c r="A2865" s="1">
        <v>29</v>
      </c>
      <c r="B2865" s="166"/>
      <c r="C2865" s="1" t="s">
        <v>2485</v>
      </c>
      <c r="D2865" s="1"/>
      <c r="E2865" s="1"/>
      <c r="F2865" s="1" t="s">
        <v>2501</v>
      </c>
      <c r="G2865" s="1">
        <v>4</v>
      </c>
      <c r="H2865" s="1" t="s">
        <v>19</v>
      </c>
      <c r="I2865" s="1" t="s">
        <v>577</v>
      </c>
      <c r="J2865" s="1">
        <v>0.3</v>
      </c>
      <c r="K2865" s="1">
        <v>1.2</v>
      </c>
      <c r="L2865" s="49">
        <v>10</v>
      </c>
      <c r="M2865" s="50"/>
      <c r="N2865" s="1" t="e">
        <f>VLOOKUP(B2865,MICRO!E:L,8,0)</f>
        <v>#N/A</v>
      </c>
    </row>
    <row r="2866" spans="1:14" ht="20.25" x14ac:dyDescent="0.25">
      <c r="A2866" s="1">
        <v>30</v>
      </c>
      <c r="B2866" s="166"/>
      <c r="C2866" s="1" t="s">
        <v>2485</v>
      </c>
      <c r="D2866" s="1"/>
      <c r="E2866" s="1"/>
      <c r="F2866" s="1" t="s">
        <v>2502</v>
      </c>
      <c r="G2866" s="1">
        <v>2</v>
      </c>
      <c r="H2866" s="1" t="s">
        <v>19</v>
      </c>
      <c r="I2866" s="1" t="s">
        <v>577</v>
      </c>
      <c r="J2866" s="1">
        <v>0.2</v>
      </c>
      <c r="K2866" s="1">
        <v>0.4</v>
      </c>
      <c r="L2866" s="49">
        <v>10</v>
      </c>
      <c r="M2866" s="50"/>
      <c r="N2866" s="1" t="e">
        <f>VLOOKUP(B2866,MICRO!E:L,8,0)</f>
        <v>#N/A</v>
      </c>
    </row>
    <row r="2867" spans="1:14" ht="20.25" x14ac:dyDescent="0.25">
      <c r="A2867" s="1">
        <v>31</v>
      </c>
      <c r="B2867" s="166"/>
      <c r="C2867" s="1" t="s">
        <v>2485</v>
      </c>
      <c r="D2867" s="1"/>
      <c r="E2867" s="1"/>
      <c r="F2867" s="1" t="s">
        <v>2503</v>
      </c>
      <c r="G2867" s="1">
        <v>2</v>
      </c>
      <c r="H2867" s="1" t="s">
        <v>19</v>
      </c>
      <c r="I2867" s="1" t="s">
        <v>577</v>
      </c>
      <c r="J2867" s="1">
        <v>0.3</v>
      </c>
      <c r="K2867" s="1">
        <v>0.6</v>
      </c>
      <c r="L2867" s="49">
        <v>10</v>
      </c>
      <c r="M2867" s="50"/>
      <c r="N2867" s="1" t="e">
        <f>VLOOKUP(B2867,MICRO!E:L,8,0)</f>
        <v>#N/A</v>
      </c>
    </row>
    <row r="2868" spans="1:14" ht="20.25" x14ac:dyDescent="0.25">
      <c r="A2868" s="1">
        <v>32</v>
      </c>
      <c r="B2868" s="166"/>
      <c r="C2868" s="1" t="s">
        <v>2485</v>
      </c>
      <c r="D2868" s="1"/>
      <c r="E2868" s="1"/>
      <c r="F2868" s="1" t="s">
        <v>2505</v>
      </c>
      <c r="G2868" s="1">
        <v>1</v>
      </c>
      <c r="H2868" s="1" t="s">
        <v>19</v>
      </c>
      <c r="I2868" s="1" t="s">
        <v>577</v>
      </c>
      <c r="J2868" s="1">
        <v>2.8</v>
      </c>
      <c r="K2868" s="1">
        <v>2.8</v>
      </c>
      <c r="L2868" s="49">
        <v>10</v>
      </c>
      <c r="M2868" s="50"/>
      <c r="N2868" s="1" t="e">
        <f>VLOOKUP(B2868,MICRO!E:L,8,0)</f>
        <v>#N/A</v>
      </c>
    </row>
    <row r="2869" spans="1:14" ht="20.25" x14ac:dyDescent="0.25">
      <c r="A2869" s="1">
        <v>33</v>
      </c>
      <c r="B2869" s="166"/>
      <c r="C2869" s="1" t="s">
        <v>2485</v>
      </c>
      <c r="D2869" s="1"/>
      <c r="E2869" s="1"/>
      <c r="F2869" s="1" t="s">
        <v>2504</v>
      </c>
      <c r="G2869" s="1">
        <v>9</v>
      </c>
      <c r="H2869" s="1"/>
      <c r="I2869" s="1" t="s">
        <v>577</v>
      </c>
      <c r="J2869" s="1">
        <v>1.5</v>
      </c>
      <c r="K2869" s="1">
        <v>13.5</v>
      </c>
      <c r="L2869" s="49">
        <v>10</v>
      </c>
      <c r="M2869" s="50"/>
      <c r="N2869" s="1" t="e">
        <f>VLOOKUP(B2869,MICRO!E:L,8,0)</f>
        <v>#N/A</v>
      </c>
    </row>
    <row r="2870" spans="1:14" ht="20.25" x14ac:dyDescent="0.25">
      <c r="A2870" s="1">
        <v>34</v>
      </c>
      <c r="B2870" s="166"/>
      <c r="C2870" s="1" t="s">
        <v>2506</v>
      </c>
      <c r="D2870" s="1"/>
      <c r="E2870" s="1"/>
      <c r="F2870" s="1" t="s">
        <v>2507</v>
      </c>
      <c r="G2870" s="1">
        <v>10</v>
      </c>
      <c r="H2870" s="1"/>
      <c r="I2870" s="1" t="s">
        <v>576</v>
      </c>
      <c r="J2870" s="1">
        <v>1.5</v>
      </c>
      <c r="K2870" s="1">
        <v>15</v>
      </c>
      <c r="L2870" s="49">
        <v>10</v>
      </c>
      <c r="M2870" s="50"/>
      <c r="N2870" s="1" t="e">
        <f>VLOOKUP(B2870,MICRO!E:L,8,0)</f>
        <v>#N/A</v>
      </c>
    </row>
    <row r="2871" spans="1:14" ht="20.25" x14ac:dyDescent="0.25">
      <c r="A2871" s="1">
        <v>35</v>
      </c>
      <c r="B2871" s="166"/>
      <c r="C2871" s="1" t="s">
        <v>2506</v>
      </c>
      <c r="D2871" s="1"/>
      <c r="E2871" s="1"/>
      <c r="F2871" s="1" t="s">
        <v>2508</v>
      </c>
      <c r="G2871" s="1">
        <v>2</v>
      </c>
      <c r="H2871" s="1" t="s">
        <v>19</v>
      </c>
      <c r="I2871" s="1" t="s">
        <v>576</v>
      </c>
      <c r="J2871" s="1">
        <v>0.3</v>
      </c>
      <c r="K2871" s="1">
        <v>0.6</v>
      </c>
      <c r="L2871" s="49">
        <v>10</v>
      </c>
      <c r="M2871" s="50"/>
      <c r="N2871" s="1" t="e">
        <f>VLOOKUP(B2871,MICRO!E:L,8,0)</f>
        <v>#N/A</v>
      </c>
    </row>
    <row r="2872" spans="1:14" ht="20.25" x14ac:dyDescent="0.25">
      <c r="A2872" s="1">
        <v>36</v>
      </c>
      <c r="B2872" s="166"/>
      <c r="C2872" s="1" t="s">
        <v>2506</v>
      </c>
      <c r="D2872" s="1"/>
      <c r="E2872" s="1"/>
      <c r="F2872" s="1" t="s">
        <v>2509</v>
      </c>
      <c r="G2872" s="1">
        <v>4</v>
      </c>
      <c r="H2872" s="1" t="s">
        <v>19</v>
      </c>
      <c r="I2872" s="1" t="s">
        <v>576</v>
      </c>
      <c r="J2872" s="1">
        <v>0.2</v>
      </c>
      <c r="K2872" s="1">
        <v>0.8</v>
      </c>
      <c r="L2872" s="49">
        <v>10</v>
      </c>
      <c r="M2872" s="50"/>
      <c r="N2872" s="1" t="e">
        <f>VLOOKUP(B2872,MICRO!E:L,8,0)</f>
        <v>#N/A</v>
      </c>
    </row>
    <row r="2873" spans="1:14" ht="20.25" x14ac:dyDescent="0.25">
      <c r="A2873" s="1">
        <v>37</v>
      </c>
      <c r="B2873" s="166"/>
      <c r="C2873" s="1" t="s">
        <v>2506</v>
      </c>
      <c r="D2873" s="1"/>
      <c r="E2873" s="1"/>
      <c r="F2873" s="1" t="s">
        <v>2510</v>
      </c>
      <c r="G2873" s="1">
        <v>2</v>
      </c>
      <c r="H2873" s="1" t="s">
        <v>19</v>
      </c>
      <c r="I2873" s="1" t="s">
        <v>576</v>
      </c>
      <c r="J2873" s="1">
        <v>0.3</v>
      </c>
      <c r="K2873" s="1">
        <v>0.6</v>
      </c>
      <c r="L2873" s="49">
        <v>10</v>
      </c>
      <c r="M2873" s="50"/>
      <c r="N2873" s="1" t="e">
        <f>VLOOKUP(B2873,MICRO!E:L,8,0)</f>
        <v>#N/A</v>
      </c>
    </row>
    <row r="2874" spans="1:14" ht="20.25" x14ac:dyDescent="0.25">
      <c r="A2874" s="1">
        <v>38</v>
      </c>
      <c r="B2874" s="166"/>
      <c r="C2874" s="1" t="s">
        <v>2506</v>
      </c>
      <c r="D2874" s="1"/>
      <c r="E2874" s="1"/>
      <c r="F2874" s="1" t="s">
        <v>2511</v>
      </c>
      <c r="G2874" s="1">
        <v>4</v>
      </c>
      <c r="H2874" s="1" t="s">
        <v>19</v>
      </c>
      <c r="I2874" s="1" t="s">
        <v>576</v>
      </c>
      <c r="J2874" s="1">
        <v>0.2</v>
      </c>
      <c r="K2874" s="1">
        <v>0.8</v>
      </c>
      <c r="L2874" s="49">
        <v>10</v>
      </c>
      <c r="M2874" s="50"/>
      <c r="N2874" s="1" t="e">
        <f>VLOOKUP(B2874,MICRO!E:L,8,0)</f>
        <v>#N/A</v>
      </c>
    </row>
    <row r="2875" spans="1:14" ht="20.25" x14ac:dyDescent="0.25">
      <c r="A2875" s="1">
        <v>39</v>
      </c>
      <c r="B2875" s="166"/>
      <c r="C2875" s="1" t="s">
        <v>2506</v>
      </c>
      <c r="D2875" s="1"/>
      <c r="E2875" s="1"/>
      <c r="F2875" s="1" t="s">
        <v>2512</v>
      </c>
      <c r="G2875" s="1">
        <v>4</v>
      </c>
      <c r="H2875" s="1" t="s">
        <v>19</v>
      </c>
      <c r="I2875" s="1" t="s">
        <v>576</v>
      </c>
      <c r="J2875" s="1">
        <v>0.3</v>
      </c>
      <c r="K2875" s="1">
        <v>1.2</v>
      </c>
      <c r="L2875" s="49">
        <v>10</v>
      </c>
      <c r="M2875" s="50"/>
      <c r="N2875" s="1" t="e">
        <f>VLOOKUP(B2875,MICRO!E:L,8,0)</f>
        <v>#N/A</v>
      </c>
    </row>
    <row r="2876" spans="1:14" ht="20.25" x14ac:dyDescent="0.25">
      <c r="A2876" s="1">
        <v>40</v>
      </c>
      <c r="B2876" s="166"/>
      <c r="C2876" s="1" t="s">
        <v>2506</v>
      </c>
      <c r="D2876" s="1"/>
      <c r="E2876" s="1"/>
      <c r="F2876" s="1" t="s">
        <v>2513</v>
      </c>
      <c r="G2876" s="1">
        <v>2</v>
      </c>
      <c r="H2876" s="1" t="s">
        <v>19</v>
      </c>
      <c r="I2876" s="1" t="s">
        <v>576</v>
      </c>
      <c r="J2876" s="1">
        <v>0.2</v>
      </c>
      <c r="K2876" s="1">
        <v>0.4</v>
      </c>
      <c r="L2876" s="49">
        <v>10</v>
      </c>
      <c r="M2876" s="50"/>
      <c r="N2876" s="1" t="e">
        <f>VLOOKUP(B2876,MICRO!E:L,8,0)</f>
        <v>#N/A</v>
      </c>
    </row>
    <row r="2877" spans="1:14" ht="20.25" x14ac:dyDescent="0.25">
      <c r="A2877" s="1">
        <v>41</v>
      </c>
      <c r="B2877" s="166"/>
      <c r="C2877" s="1" t="s">
        <v>2506</v>
      </c>
      <c r="D2877" s="1"/>
      <c r="E2877" s="1"/>
      <c r="F2877" s="1" t="s">
        <v>2514</v>
      </c>
      <c r="G2877" s="1">
        <v>2</v>
      </c>
      <c r="H2877" s="1" t="s">
        <v>19</v>
      </c>
      <c r="I2877" s="1" t="s">
        <v>576</v>
      </c>
      <c r="J2877" s="1">
        <v>0.3</v>
      </c>
      <c r="K2877" s="1">
        <v>0.6</v>
      </c>
      <c r="L2877" s="49">
        <v>10</v>
      </c>
      <c r="M2877" s="50"/>
      <c r="N2877" s="1" t="e">
        <f>VLOOKUP(B2877,MICRO!E:L,8,0)</f>
        <v>#N/A</v>
      </c>
    </row>
    <row r="2878" spans="1:14" ht="20.25" x14ac:dyDescent="0.25">
      <c r="A2878" s="1">
        <v>42</v>
      </c>
      <c r="B2878" s="166"/>
      <c r="C2878" s="1" t="s">
        <v>2506</v>
      </c>
      <c r="D2878" s="1"/>
      <c r="E2878" s="1"/>
      <c r="F2878" s="1" t="s">
        <v>2515</v>
      </c>
      <c r="G2878" s="1">
        <v>1</v>
      </c>
      <c r="H2878" s="1" t="s">
        <v>19</v>
      </c>
      <c r="I2878" s="1" t="s">
        <v>576</v>
      </c>
      <c r="J2878" s="1">
        <v>2.8</v>
      </c>
      <c r="K2878" s="1">
        <v>2.8</v>
      </c>
      <c r="L2878" s="49">
        <v>10</v>
      </c>
      <c r="M2878" s="50"/>
      <c r="N2878" s="1" t="e">
        <f>VLOOKUP(B2878,MICRO!E:L,8,0)</f>
        <v>#N/A</v>
      </c>
    </row>
    <row r="2879" spans="1:14" ht="20.25" x14ac:dyDescent="0.25">
      <c r="A2879" s="1">
        <v>43</v>
      </c>
      <c r="B2879" s="166"/>
      <c r="C2879" s="1" t="s">
        <v>2516</v>
      </c>
      <c r="D2879" s="1"/>
      <c r="E2879" s="1"/>
      <c r="F2879" s="1" t="s">
        <v>2517</v>
      </c>
      <c r="G2879" s="1">
        <v>1</v>
      </c>
      <c r="H2879" s="1" t="s">
        <v>19</v>
      </c>
      <c r="I2879" s="1" t="s">
        <v>579</v>
      </c>
      <c r="J2879" s="1">
        <v>2.8</v>
      </c>
      <c r="K2879" s="1">
        <v>2.8</v>
      </c>
      <c r="L2879" s="49">
        <v>10</v>
      </c>
      <c r="M2879" s="50"/>
      <c r="N2879" s="1" t="e">
        <f>VLOOKUP(B2879,MICRO!E:L,8,0)</f>
        <v>#N/A</v>
      </c>
    </row>
    <row r="2880" spans="1:14" ht="20.25" x14ac:dyDescent="0.25">
      <c r="A2880" s="1">
        <v>44</v>
      </c>
      <c r="B2880" s="166"/>
      <c r="C2880" s="1" t="s">
        <v>2516</v>
      </c>
      <c r="D2880" s="1"/>
      <c r="E2880" s="1"/>
      <c r="F2880" s="1" t="s">
        <v>2497</v>
      </c>
      <c r="G2880" s="1">
        <v>2</v>
      </c>
      <c r="H2880" s="1" t="s">
        <v>19</v>
      </c>
      <c r="I2880" s="1" t="s">
        <v>579</v>
      </c>
      <c r="J2880" s="1">
        <v>0.3</v>
      </c>
      <c r="K2880" s="1">
        <v>0.6</v>
      </c>
      <c r="L2880" s="49">
        <v>10</v>
      </c>
      <c r="M2880" s="50"/>
      <c r="N2880" s="1" t="e">
        <f>VLOOKUP(B2880,MICRO!E:L,8,0)</f>
        <v>#N/A</v>
      </c>
    </row>
    <row r="2881" spans="1:14" ht="20.25" x14ac:dyDescent="0.25">
      <c r="A2881" s="1">
        <v>45</v>
      </c>
      <c r="B2881" s="166"/>
      <c r="C2881" s="1" t="s">
        <v>2516</v>
      </c>
      <c r="D2881" s="1"/>
      <c r="E2881" s="1"/>
      <c r="F2881" s="1" t="s">
        <v>2498</v>
      </c>
      <c r="G2881" s="1">
        <v>4</v>
      </c>
      <c r="H2881" s="1" t="s">
        <v>19</v>
      </c>
      <c r="I2881" s="1" t="s">
        <v>579</v>
      </c>
      <c r="J2881" s="1">
        <v>0.2</v>
      </c>
      <c r="K2881" s="1">
        <v>0.8</v>
      </c>
      <c r="L2881" s="49">
        <v>10</v>
      </c>
      <c r="M2881" s="50"/>
      <c r="N2881" s="1" t="e">
        <f>VLOOKUP(B2881,MICRO!E:L,8,0)</f>
        <v>#N/A</v>
      </c>
    </row>
    <row r="2882" spans="1:14" ht="20.25" x14ac:dyDescent="0.25">
      <c r="A2882" s="1">
        <v>46</v>
      </c>
      <c r="B2882" s="166"/>
      <c r="C2882" s="1" t="s">
        <v>2516</v>
      </c>
      <c r="D2882" s="1"/>
      <c r="E2882" s="1"/>
      <c r="F2882" s="1" t="s">
        <v>2499</v>
      </c>
      <c r="G2882" s="1">
        <v>2</v>
      </c>
      <c r="H2882" s="1" t="s">
        <v>19</v>
      </c>
      <c r="I2882" s="1" t="s">
        <v>579</v>
      </c>
      <c r="J2882" s="1">
        <v>0.3</v>
      </c>
      <c r="K2882" s="1">
        <v>0.6</v>
      </c>
      <c r="L2882" s="49">
        <v>10</v>
      </c>
      <c r="M2882" s="50"/>
      <c r="N2882" s="1" t="e">
        <f>VLOOKUP(B2882,MICRO!E:L,8,0)</f>
        <v>#N/A</v>
      </c>
    </row>
    <row r="2883" spans="1:14" ht="20.25" x14ac:dyDescent="0.25">
      <c r="A2883" s="1">
        <v>47</v>
      </c>
      <c r="B2883" s="166"/>
      <c r="C2883" s="1" t="s">
        <v>2516</v>
      </c>
      <c r="D2883" s="1"/>
      <c r="E2883" s="1"/>
      <c r="F2883" s="1" t="s">
        <v>2500</v>
      </c>
      <c r="G2883" s="1">
        <v>4</v>
      </c>
      <c r="H2883" s="1" t="s">
        <v>19</v>
      </c>
      <c r="I2883" s="1" t="s">
        <v>579</v>
      </c>
      <c r="J2883" s="1">
        <v>0.2</v>
      </c>
      <c r="K2883" s="1">
        <v>0.8</v>
      </c>
      <c r="L2883" s="49">
        <v>10</v>
      </c>
      <c r="M2883" s="50"/>
      <c r="N2883" s="1" t="e">
        <f>VLOOKUP(B2883,MICRO!E:L,8,0)</f>
        <v>#N/A</v>
      </c>
    </row>
    <row r="2884" spans="1:14" ht="20.25" x14ac:dyDescent="0.25">
      <c r="A2884" s="1">
        <v>48</v>
      </c>
      <c r="B2884" s="166"/>
      <c r="C2884" s="1" t="s">
        <v>2516</v>
      </c>
      <c r="D2884" s="1"/>
      <c r="E2884" s="1"/>
      <c r="F2884" s="1" t="s">
        <v>2501</v>
      </c>
      <c r="G2884" s="1">
        <v>4</v>
      </c>
      <c r="H2884" s="1" t="s">
        <v>19</v>
      </c>
      <c r="I2884" s="1" t="s">
        <v>579</v>
      </c>
      <c r="J2884" s="1">
        <v>0.3</v>
      </c>
      <c r="K2884" s="1">
        <v>1.2</v>
      </c>
      <c r="L2884" s="49">
        <v>10</v>
      </c>
      <c r="M2884" s="50"/>
      <c r="N2884" s="1" t="e">
        <f>VLOOKUP(B2884,MICRO!E:L,8,0)</f>
        <v>#N/A</v>
      </c>
    </row>
    <row r="2885" spans="1:14" ht="20.25" x14ac:dyDescent="0.25">
      <c r="A2885" s="1">
        <v>49</v>
      </c>
      <c r="B2885" s="166"/>
      <c r="C2885" s="1" t="s">
        <v>2516</v>
      </c>
      <c r="D2885" s="1"/>
      <c r="E2885" s="1"/>
      <c r="F2885" s="1" t="s">
        <v>2502</v>
      </c>
      <c r="G2885" s="1">
        <v>2</v>
      </c>
      <c r="H2885" s="1" t="s">
        <v>19</v>
      </c>
      <c r="I2885" s="1" t="s">
        <v>579</v>
      </c>
      <c r="J2885" s="1">
        <v>0.2</v>
      </c>
      <c r="K2885" s="1">
        <v>0.4</v>
      </c>
      <c r="L2885" s="49">
        <v>10</v>
      </c>
      <c r="M2885" s="50"/>
      <c r="N2885" s="1" t="e">
        <f>VLOOKUP(B2885,MICRO!E:L,8,0)</f>
        <v>#N/A</v>
      </c>
    </row>
    <row r="2886" spans="1:14" ht="20.25" x14ac:dyDescent="0.25">
      <c r="A2886" s="1">
        <v>50</v>
      </c>
      <c r="B2886" s="166"/>
      <c r="C2886" s="1" t="s">
        <v>2516</v>
      </c>
      <c r="D2886" s="1"/>
      <c r="E2886" s="1"/>
      <c r="F2886" s="1" t="s">
        <v>2503</v>
      </c>
      <c r="G2886" s="1">
        <v>1</v>
      </c>
      <c r="H2886" s="1" t="s">
        <v>19</v>
      </c>
      <c r="I2886" s="1" t="s">
        <v>579</v>
      </c>
      <c r="J2886" s="1">
        <v>0.3</v>
      </c>
      <c r="K2886" s="1">
        <v>0.3</v>
      </c>
      <c r="L2886" s="49">
        <v>10</v>
      </c>
      <c r="M2886" s="50"/>
      <c r="N2886" s="1" t="e">
        <f>VLOOKUP(B2886,MICRO!E:L,8,0)</f>
        <v>#N/A</v>
      </c>
    </row>
    <row r="2887" spans="1:14" ht="20.25" x14ac:dyDescent="0.25">
      <c r="A2887" s="1">
        <v>51</v>
      </c>
      <c r="B2887" s="166"/>
      <c r="C2887" s="1" t="s">
        <v>2516</v>
      </c>
      <c r="D2887" s="1"/>
      <c r="E2887" s="1"/>
      <c r="F2887" s="1" t="s">
        <v>2504</v>
      </c>
      <c r="G2887" s="1">
        <v>7</v>
      </c>
      <c r="H2887" s="1"/>
      <c r="I2887" s="1" t="s">
        <v>579</v>
      </c>
      <c r="J2887" s="1">
        <v>1.5</v>
      </c>
      <c r="K2887" s="1">
        <v>10.5</v>
      </c>
      <c r="L2887" s="49">
        <v>10</v>
      </c>
      <c r="M2887" s="50"/>
      <c r="N2887" s="1" t="e">
        <f>VLOOKUP(B2887,MICRO!E:L,8,0)</f>
        <v>#N/A</v>
      </c>
    </row>
    <row r="2888" spans="1:14" ht="20.25" x14ac:dyDescent="0.25">
      <c r="A2888" s="1">
        <v>52</v>
      </c>
      <c r="B2888" s="166"/>
      <c r="C2888" s="1"/>
      <c r="D2888" s="1" t="s">
        <v>2142</v>
      </c>
      <c r="E2888" s="1"/>
      <c r="F2888" s="1" t="s">
        <v>2143</v>
      </c>
      <c r="G2888" s="1">
        <v>280</v>
      </c>
      <c r="H2888" s="1" t="s">
        <v>19</v>
      </c>
      <c r="I2888" s="1" t="s">
        <v>576</v>
      </c>
      <c r="J2888" s="1">
        <v>0.05</v>
      </c>
      <c r="K2888" s="1">
        <v>14</v>
      </c>
      <c r="L2888" s="49">
        <v>10</v>
      </c>
      <c r="M2888" s="50"/>
      <c r="N2888" s="1" t="e">
        <f>VLOOKUP(B2888,MICRO!E:L,8,0)</f>
        <v>#N/A</v>
      </c>
    </row>
    <row r="2889" spans="1:14" ht="20.25" x14ac:dyDescent="0.25">
      <c r="A2889" s="1">
        <v>53</v>
      </c>
      <c r="B2889" s="166"/>
      <c r="C2889" s="1"/>
      <c r="D2889" s="1" t="s">
        <v>2142</v>
      </c>
      <c r="E2889" s="1"/>
      <c r="F2889" s="1" t="s">
        <v>2144</v>
      </c>
      <c r="G2889" s="1">
        <v>16</v>
      </c>
      <c r="H2889" s="1" t="s">
        <v>19</v>
      </c>
      <c r="I2889" s="1" t="s">
        <v>576</v>
      </c>
      <c r="J2889" s="1">
        <v>0.05</v>
      </c>
      <c r="K2889" s="1">
        <v>0.8</v>
      </c>
      <c r="L2889" s="49">
        <v>10</v>
      </c>
      <c r="M2889" s="50"/>
      <c r="N2889" s="1" t="e">
        <f>VLOOKUP(B2889,MICRO!E:L,8,0)</f>
        <v>#N/A</v>
      </c>
    </row>
    <row r="2890" spans="1:14" ht="20.25" x14ac:dyDescent="0.25">
      <c r="A2890" s="1">
        <v>54</v>
      </c>
      <c r="B2890" s="166"/>
      <c r="C2890" s="1"/>
      <c r="D2890" s="1" t="s">
        <v>2142</v>
      </c>
      <c r="E2890" s="1"/>
      <c r="F2890" s="1" t="s">
        <v>2145</v>
      </c>
      <c r="G2890" s="1">
        <v>8</v>
      </c>
      <c r="H2890" s="1" t="s">
        <v>19</v>
      </c>
      <c r="I2890" s="1" t="s">
        <v>576</v>
      </c>
      <c r="J2890" s="1">
        <v>0.05</v>
      </c>
      <c r="K2890" s="1">
        <v>0.4</v>
      </c>
      <c r="L2890" s="49">
        <v>10</v>
      </c>
      <c r="M2890" s="50"/>
      <c r="N2890" s="1" t="e">
        <f>VLOOKUP(B2890,MICRO!E:L,8,0)</f>
        <v>#N/A</v>
      </c>
    </row>
    <row r="2891" spans="1:14" ht="20.25" x14ac:dyDescent="0.25">
      <c r="A2891" s="1">
        <v>55</v>
      </c>
      <c r="B2891" s="166"/>
      <c r="C2891" s="1"/>
      <c r="D2891" s="1" t="s">
        <v>2142</v>
      </c>
      <c r="E2891" s="1"/>
      <c r="F2891" s="1" t="s">
        <v>2146</v>
      </c>
      <c r="G2891" s="1">
        <v>256</v>
      </c>
      <c r="H2891" s="1" t="s">
        <v>19</v>
      </c>
      <c r="I2891" s="1" t="s">
        <v>576</v>
      </c>
      <c r="J2891" s="1">
        <v>0.03</v>
      </c>
      <c r="K2891" s="1">
        <v>7.68</v>
      </c>
      <c r="L2891" s="49">
        <v>10</v>
      </c>
      <c r="M2891" s="50"/>
      <c r="N2891" s="1" t="e">
        <f>VLOOKUP(B2891,MICRO!E:L,8,0)</f>
        <v>#N/A</v>
      </c>
    </row>
    <row r="2892" spans="1:14" ht="20.25" x14ac:dyDescent="0.25">
      <c r="A2892" s="1">
        <v>56</v>
      </c>
      <c r="B2892" s="166"/>
      <c r="C2892" s="1"/>
      <c r="D2892" s="1" t="s">
        <v>2142</v>
      </c>
      <c r="E2892" s="1"/>
      <c r="F2892" s="1" t="s">
        <v>2147</v>
      </c>
      <c r="G2892" s="1">
        <v>296</v>
      </c>
      <c r="H2892" s="1" t="s">
        <v>19</v>
      </c>
      <c r="I2892" s="1" t="s">
        <v>576</v>
      </c>
      <c r="J2892" s="1">
        <v>0.02</v>
      </c>
      <c r="K2892" s="1">
        <v>5.92</v>
      </c>
      <c r="L2892" s="49">
        <v>10</v>
      </c>
      <c r="M2892" s="50"/>
      <c r="N2892" s="1" t="e">
        <f>VLOOKUP(B2892,MICRO!E:L,8,0)</f>
        <v>#N/A</v>
      </c>
    </row>
    <row r="2893" spans="1:14" ht="20.25" x14ac:dyDescent="0.25">
      <c r="A2893" s="1">
        <v>57</v>
      </c>
      <c r="B2893" s="166"/>
      <c r="C2893" s="1"/>
      <c r="D2893" s="1" t="s">
        <v>2148</v>
      </c>
      <c r="E2893" s="1"/>
      <c r="F2893" s="1" t="s">
        <v>2149</v>
      </c>
      <c r="G2893" s="1">
        <v>252</v>
      </c>
      <c r="H2893" s="1" t="s">
        <v>19</v>
      </c>
      <c r="I2893" s="1" t="s">
        <v>577</v>
      </c>
      <c r="J2893" s="1">
        <v>0.05</v>
      </c>
      <c r="K2893" s="1">
        <v>12.600000000000001</v>
      </c>
      <c r="L2893" s="49">
        <v>10</v>
      </c>
      <c r="M2893" s="50"/>
      <c r="N2893" s="1" t="e">
        <f>VLOOKUP(B2893,MICRO!E:L,8,0)</f>
        <v>#N/A</v>
      </c>
    </row>
    <row r="2894" spans="1:14" ht="20.25" x14ac:dyDescent="0.25">
      <c r="A2894" s="1">
        <v>58</v>
      </c>
      <c r="B2894" s="166"/>
      <c r="C2894" s="1"/>
      <c r="D2894" s="1" t="s">
        <v>2148</v>
      </c>
      <c r="E2894" s="1"/>
      <c r="F2894" s="1" t="s">
        <v>2150</v>
      </c>
      <c r="G2894" s="1">
        <v>16</v>
      </c>
      <c r="H2894" s="1" t="s">
        <v>19</v>
      </c>
      <c r="I2894" s="1" t="s">
        <v>577</v>
      </c>
      <c r="J2894" s="1">
        <v>0.05</v>
      </c>
      <c r="K2894" s="1">
        <v>0.8</v>
      </c>
      <c r="L2894" s="49">
        <v>10</v>
      </c>
      <c r="M2894" s="50"/>
      <c r="N2894" s="1" t="e">
        <f>VLOOKUP(B2894,MICRO!E:L,8,0)</f>
        <v>#N/A</v>
      </c>
    </row>
    <row r="2895" spans="1:14" ht="20.25" x14ac:dyDescent="0.25">
      <c r="A2895" s="1">
        <v>59</v>
      </c>
      <c r="B2895" s="166"/>
      <c r="C2895" s="1"/>
      <c r="D2895" s="1" t="s">
        <v>2148</v>
      </c>
      <c r="E2895" s="1"/>
      <c r="F2895" s="1" t="s">
        <v>2151</v>
      </c>
      <c r="G2895" s="1">
        <v>8</v>
      </c>
      <c r="H2895" s="1" t="s">
        <v>19</v>
      </c>
      <c r="I2895" s="1" t="s">
        <v>577</v>
      </c>
      <c r="J2895" s="1">
        <v>0.05</v>
      </c>
      <c r="K2895" s="1">
        <v>0.4</v>
      </c>
      <c r="L2895" s="49">
        <v>10</v>
      </c>
      <c r="M2895" s="50"/>
      <c r="N2895" s="1" t="e">
        <f>VLOOKUP(B2895,MICRO!E:L,8,0)</f>
        <v>#N/A</v>
      </c>
    </row>
    <row r="2896" spans="1:14" ht="20.25" x14ac:dyDescent="0.25">
      <c r="A2896" s="1">
        <v>60</v>
      </c>
      <c r="B2896" s="166"/>
      <c r="C2896" s="1"/>
      <c r="D2896" s="1" t="s">
        <v>2148</v>
      </c>
      <c r="E2896" s="1"/>
      <c r="F2896" s="1" t="s">
        <v>2152</v>
      </c>
      <c r="G2896" s="1">
        <v>228</v>
      </c>
      <c r="H2896" s="1" t="s">
        <v>19</v>
      </c>
      <c r="I2896" s="1" t="s">
        <v>577</v>
      </c>
      <c r="J2896" s="1">
        <v>0.03</v>
      </c>
      <c r="K2896" s="1">
        <v>6.84</v>
      </c>
      <c r="L2896" s="49">
        <v>10</v>
      </c>
      <c r="M2896" s="50"/>
      <c r="N2896" s="1" t="e">
        <f>VLOOKUP(B2896,MICRO!E:L,8,0)</f>
        <v>#N/A</v>
      </c>
    </row>
    <row r="2897" spans="1:14" ht="20.25" x14ac:dyDescent="0.25">
      <c r="A2897" s="1">
        <v>61</v>
      </c>
      <c r="B2897" s="166"/>
      <c r="C2897" s="1"/>
      <c r="D2897" s="1" t="s">
        <v>2148</v>
      </c>
      <c r="E2897" s="1"/>
      <c r="F2897" s="1" t="s">
        <v>2153</v>
      </c>
      <c r="G2897" s="1">
        <v>268</v>
      </c>
      <c r="H2897" s="1" t="s">
        <v>19</v>
      </c>
      <c r="I2897" s="1" t="s">
        <v>577</v>
      </c>
      <c r="J2897" s="1">
        <v>0.02</v>
      </c>
      <c r="K2897" s="1">
        <v>5.36</v>
      </c>
      <c r="L2897" s="49">
        <v>10</v>
      </c>
      <c r="M2897" s="50"/>
      <c r="N2897" s="1" t="e">
        <f>VLOOKUP(B2897,MICRO!E:L,8,0)</f>
        <v>#N/A</v>
      </c>
    </row>
    <row r="2898" spans="1:14" ht="20.25" x14ac:dyDescent="0.25">
      <c r="A2898" s="1">
        <v>62</v>
      </c>
      <c r="B2898" s="166"/>
      <c r="C2898" s="1"/>
      <c r="D2898" s="1" t="s">
        <v>2154</v>
      </c>
      <c r="E2898" s="1"/>
      <c r="F2898" s="1" t="s">
        <v>2155</v>
      </c>
      <c r="G2898" s="1">
        <v>252</v>
      </c>
      <c r="H2898" s="1" t="s">
        <v>19</v>
      </c>
      <c r="I2898" s="1" t="s">
        <v>578</v>
      </c>
      <c r="J2898" s="1">
        <v>0.05</v>
      </c>
      <c r="K2898" s="1">
        <v>12.600000000000001</v>
      </c>
      <c r="L2898" s="49">
        <v>10</v>
      </c>
      <c r="M2898" s="50"/>
      <c r="N2898" s="1" t="e">
        <f>VLOOKUP(B2898,MICRO!E:L,8,0)</f>
        <v>#N/A</v>
      </c>
    </row>
    <row r="2899" spans="1:14" ht="20.25" x14ac:dyDescent="0.25">
      <c r="A2899" s="1">
        <v>63</v>
      </c>
      <c r="B2899" s="166"/>
      <c r="C2899" s="1"/>
      <c r="D2899" s="1" t="s">
        <v>2154</v>
      </c>
      <c r="E2899" s="1"/>
      <c r="F2899" s="1" t="s">
        <v>2156</v>
      </c>
      <c r="G2899" s="1">
        <v>16</v>
      </c>
      <c r="H2899" s="1" t="s">
        <v>19</v>
      </c>
      <c r="I2899" s="1" t="s">
        <v>578</v>
      </c>
      <c r="J2899" s="1">
        <v>0.05</v>
      </c>
      <c r="K2899" s="1">
        <v>0.8</v>
      </c>
      <c r="L2899" s="49">
        <v>10</v>
      </c>
      <c r="M2899" s="50"/>
      <c r="N2899" s="1" t="e">
        <f>VLOOKUP(B2899,MICRO!E:L,8,0)</f>
        <v>#N/A</v>
      </c>
    </row>
    <row r="2900" spans="1:14" ht="20.25" x14ac:dyDescent="0.25">
      <c r="A2900" s="1">
        <v>64</v>
      </c>
      <c r="B2900" s="166"/>
      <c r="C2900" s="1"/>
      <c r="D2900" s="1" t="s">
        <v>2154</v>
      </c>
      <c r="E2900" s="1"/>
      <c r="F2900" s="1" t="s">
        <v>2157</v>
      </c>
      <c r="G2900" s="1">
        <v>8</v>
      </c>
      <c r="H2900" s="1" t="s">
        <v>19</v>
      </c>
      <c r="I2900" s="1" t="s">
        <v>578</v>
      </c>
      <c r="J2900" s="1">
        <v>0.05</v>
      </c>
      <c r="K2900" s="1">
        <v>0.4</v>
      </c>
      <c r="L2900" s="49">
        <v>10</v>
      </c>
      <c r="M2900" s="50"/>
      <c r="N2900" s="1" t="e">
        <f>VLOOKUP(B2900,MICRO!E:L,8,0)</f>
        <v>#N/A</v>
      </c>
    </row>
    <row r="2901" spans="1:14" ht="20.25" x14ac:dyDescent="0.25">
      <c r="A2901" s="1">
        <v>65</v>
      </c>
      <c r="B2901" s="166"/>
      <c r="C2901" s="1"/>
      <c r="D2901" s="1" t="s">
        <v>2154</v>
      </c>
      <c r="E2901" s="1"/>
      <c r="F2901" s="1" t="s">
        <v>2158</v>
      </c>
      <c r="G2901" s="1">
        <v>228</v>
      </c>
      <c r="H2901" s="1" t="s">
        <v>19</v>
      </c>
      <c r="I2901" s="1" t="s">
        <v>578</v>
      </c>
      <c r="J2901" s="1">
        <v>0.03</v>
      </c>
      <c r="K2901" s="1">
        <v>6.84</v>
      </c>
      <c r="L2901" s="49">
        <v>10</v>
      </c>
      <c r="M2901" s="50"/>
      <c r="N2901" s="1" t="e">
        <f>VLOOKUP(B2901,MICRO!E:L,8,0)</f>
        <v>#N/A</v>
      </c>
    </row>
    <row r="2902" spans="1:14" ht="20.25" x14ac:dyDescent="0.25">
      <c r="A2902" s="1">
        <v>66</v>
      </c>
      <c r="B2902" s="166"/>
      <c r="C2902" s="1"/>
      <c r="D2902" s="1" t="s">
        <v>2154</v>
      </c>
      <c r="E2902" s="1"/>
      <c r="F2902" s="1" t="s">
        <v>2159</v>
      </c>
      <c r="G2902" s="1">
        <v>268</v>
      </c>
      <c r="H2902" s="1" t="s">
        <v>19</v>
      </c>
      <c r="I2902" s="1" t="s">
        <v>578</v>
      </c>
      <c r="J2902" s="1">
        <v>0.02</v>
      </c>
      <c r="K2902" s="1">
        <v>5.36</v>
      </c>
      <c r="L2902" s="49">
        <v>10</v>
      </c>
      <c r="M2902" s="50"/>
      <c r="N2902" s="1" t="e">
        <f>VLOOKUP(B2902,MICRO!E:L,8,0)</f>
        <v>#N/A</v>
      </c>
    </row>
    <row r="2903" spans="1:14" ht="20.25" x14ac:dyDescent="0.25">
      <c r="A2903" s="1">
        <v>67</v>
      </c>
      <c r="B2903" s="166"/>
      <c r="C2903" s="1"/>
      <c r="D2903" s="1" t="s">
        <v>2160</v>
      </c>
      <c r="E2903" s="1"/>
      <c r="F2903" s="1" t="s">
        <v>2161</v>
      </c>
      <c r="G2903" s="1">
        <v>182</v>
      </c>
      <c r="H2903" s="1" t="s">
        <v>19</v>
      </c>
      <c r="I2903" s="1" t="s">
        <v>579</v>
      </c>
      <c r="J2903" s="1">
        <v>0.05</v>
      </c>
      <c r="K2903" s="1">
        <v>9.1</v>
      </c>
      <c r="L2903" s="49">
        <v>10</v>
      </c>
      <c r="M2903" s="50"/>
      <c r="N2903" s="1" t="e">
        <f>VLOOKUP(B2903,MICRO!E:L,8,0)</f>
        <v>#N/A</v>
      </c>
    </row>
    <row r="2904" spans="1:14" ht="20.25" x14ac:dyDescent="0.25">
      <c r="A2904" s="1">
        <v>68</v>
      </c>
      <c r="B2904" s="166"/>
      <c r="C2904" s="1"/>
      <c r="D2904" s="1" t="s">
        <v>2160</v>
      </c>
      <c r="E2904" s="1"/>
      <c r="F2904" s="1" t="s">
        <v>2162</v>
      </c>
      <c r="G2904" s="1">
        <v>16</v>
      </c>
      <c r="H2904" s="1" t="s">
        <v>19</v>
      </c>
      <c r="I2904" s="1" t="s">
        <v>579</v>
      </c>
      <c r="J2904" s="1">
        <v>0.05</v>
      </c>
      <c r="K2904" s="1">
        <v>0.8</v>
      </c>
      <c r="L2904" s="49">
        <v>10</v>
      </c>
      <c r="M2904" s="50"/>
      <c r="N2904" s="1" t="e">
        <f>VLOOKUP(B2904,MICRO!E:L,8,0)</f>
        <v>#N/A</v>
      </c>
    </row>
    <row r="2905" spans="1:14" ht="20.25" x14ac:dyDescent="0.25">
      <c r="A2905" s="1">
        <v>69</v>
      </c>
      <c r="B2905" s="166"/>
      <c r="C2905" s="1"/>
      <c r="D2905" s="1" t="s">
        <v>2160</v>
      </c>
      <c r="E2905" s="1"/>
      <c r="F2905" s="1" t="s">
        <v>2163</v>
      </c>
      <c r="G2905" s="1">
        <v>8</v>
      </c>
      <c r="H2905" s="1" t="s">
        <v>19</v>
      </c>
      <c r="I2905" s="1" t="s">
        <v>579</v>
      </c>
      <c r="J2905" s="1">
        <v>0.05</v>
      </c>
      <c r="K2905" s="1">
        <v>0.4</v>
      </c>
      <c r="L2905" s="49">
        <v>10</v>
      </c>
      <c r="M2905" s="50"/>
      <c r="N2905" s="1" t="e">
        <f>VLOOKUP(B2905,MICRO!E:L,8,0)</f>
        <v>#N/A</v>
      </c>
    </row>
    <row r="2906" spans="1:14" ht="20.25" x14ac:dyDescent="0.25">
      <c r="A2906" s="1">
        <v>70</v>
      </c>
      <c r="B2906" s="166"/>
      <c r="C2906" s="1"/>
      <c r="D2906" s="1" t="s">
        <v>2160</v>
      </c>
      <c r="E2906" s="1"/>
      <c r="F2906" s="1" t="s">
        <v>2164</v>
      </c>
      <c r="G2906" s="1">
        <v>158</v>
      </c>
      <c r="H2906" s="1" t="s">
        <v>19</v>
      </c>
      <c r="I2906" s="1" t="s">
        <v>579</v>
      </c>
      <c r="J2906" s="1">
        <v>0.03</v>
      </c>
      <c r="K2906" s="1">
        <v>4.74</v>
      </c>
      <c r="L2906" s="49">
        <v>10</v>
      </c>
      <c r="M2906" s="50"/>
      <c r="N2906" s="1" t="e">
        <f>VLOOKUP(B2906,MICRO!E:L,8,0)</f>
        <v>#N/A</v>
      </c>
    </row>
    <row r="2907" spans="1:14" ht="20.25" x14ac:dyDescent="0.25">
      <c r="A2907" s="1">
        <v>71</v>
      </c>
      <c r="B2907" s="166"/>
      <c r="C2907" s="1"/>
      <c r="D2907" s="1" t="s">
        <v>2160</v>
      </c>
      <c r="E2907" s="1"/>
      <c r="F2907" s="1" t="s">
        <v>2165</v>
      </c>
      <c r="G2907" s="1">
        <v>198</v>
      </c>
      <c r="H2907" s="1" t="s">
        <v>19</v>
      </c>
      <c r="I2907" s="1" t="s">
        <v>579</v>
      </c>
      <c r="J2907" s="1">
        <v>0.02</v>
      </c>
      <c r="K2907" s="1">
        <v>3.96</v>
      </c>
      <c r="L2907" s="49">
        <v>10</v>
      </c>
      <c r="M2907" s="50"/>
      <c r="N2907" s="1" t="e">
        <f>VLOOKUP(B2907,MICRO!E:L,8,0)</f>
        <v>#N/A</v>
      </c>
    </row>
    <row r="2908" spans="1:14" ht="20.25" x14ac:dyDescent="0.25">
      <c r="A2908" s="1">
        <v>72</v>
      </c>
      <c r="B2908" s="166"/>
      <c r="C2908" s="1"/>
      <c r="D2908" s="1" t="s">
        <v>2166</v>
      </c>
      <c r="E2908" s="1"/>
      <c r="F2908" s="1" t="s">
        <v>2167</v>
      </c>
      <c r="G2908" s="1">
        <v>36</v>
      </c>
      <c r="H2908" s="1" t="s">
        <v>19</v>
      </c>
      <c r="I2908" s="1" t="s">
        <v>432</v>
      </c>
      <c r="J2908" s="1">
        <v>0.05</v>
      </c>
      <c r="K2908" s="1">
        <v>1.8</v>
      </c>
      <c r="L2908" s="49">
        <v>10</v>
      </c>
      <c r="M2908" s="50"/>
      <c r="N2908" s="1" t="e">
        <f>VLOOKUP(B2908,MICRO!E:L,8,0)</f>
        <v>#N/A</v>
      </c>
    </row>
    <row r="2909" spans="1:14" ht="20.25" x14ac:dyDescent="0.25">
      <c r="A2909" s="1">
        <v>73</v>
      </c>
      <c r="B2909" s="166"/>
      <c r="C2909" s="1"/>
      <c r="D2909" s="1" t="s">
        <v>2166</v>
      </c>
      <c r="E2909" s="1"/>
      <c r="F2909" s="1" t="s">
        <v>2168</v>
      </c>
      <c r="G2909" s="1">
        <v>36</v>
      </c>
      <c r="H2909" s="1" t="s">
        <v>19</v>
      </c>
      <c r="I2909" s="1" t="s">
        <v>432</v>
      </c>
      <c r="J2909" s="1">
        <v>0.03</v>
      </c>
      <c r="K2909" s="1">
        <v>1.08</v>
      </c>
      <c r="L2909" s="49">
        <v>10</v>
      </c>
      <c r="M2909" s="50"/>
      <c r="N2909" s="1" t="e">
        <f>VLOOKUP(B2909,MICRO!E:L,8,0)</f>
        <v>#N/A</v>
      </c>
    </row>
    <row r="2910" spans="1:14" ht="20.25" x14ac:dyDescent="0.25">
      <c r="A2910" s="1">
        <v>74</v>
      </c>
      <c r="B2910" s="166"/>
      <c r="C2910" s="1"/>
      <c r="D2910" s="1" t="s">
        <v>2166</v>
      </c>
      <c r="E2910" s="1"/>
      <c r="F2910" s="1" t="s">
        <v>2169</v>
      </c>
      <c r="G2910" s="1">
        <v>36</v>
      </c>
      <c r="H2910" s="1" t="s">
        <v>19</v>
      </c>
      <c r="I2910" s="1" t="s">
        <v>432</v>
      </c>
      <c r="J2910" s="1">
        <v>0.03</v>
      </c>
      <c r="K2910" s="1">
        <v>1.08</v>
      </c>
      <c r="L2910" s="49">
        <v>10</v>
      </c>
      <c r="M2910" s="50"/>
      <c r="N2910" s="1" t="e">
        <f>VLOOKUP(B2910,MICRO!E:L,8,0)</f>
        <v>#N/A</v>
      </c>
    </row>
    <row r="2911" spans="1:14" ht="20.25" x14ac:dyDescent="0.25">
      <c r="A2911" s="1">
        <v>75</v>
      </c>
      <c r="B2911" s="166"/>
      <c r="C2911" s="1"/>
      <c r="D2911" s="1" t="s">
        <v>2166</v>
      </c>
      <c r="E2911" s="1"/>
      <c r="F2911" s="1" t="s">
        <v>2170</v>
      </c>
      <c r="G2911" s="1">
        <v>18</v>
      </c>
      <c r="H2911" s="1" t="s">
        <v>19</v>
      </c>
      <c r="I2911" s="1" t="s">
        <v>432</v>
      </c>
      <c r="J2911" s="1">
        <v>0.05</v>
      </c>
      <c r="K2911" s="1">
        <v>0.9</v>
      </c>
      <c r="L2911" s="49">
        <v>10</v>
      </c>
      <c r="M2911" s="50"/>
      <c r="N2911" s="1" t="e">
        <f>VLOOKUP(B2911,MICRO!E:L,8,0)</f>
        <v>#N/A</v>
      </c>
    </row>
    <row r="2912" spans="1:14" ht="20.25" x14ac:dyDescent="0.25">
      <c r="A2912" s="1">
        <v>76</v>
      </c>
      <c r="B2912" s="166"/>
      <c r="C2912" s="1"/>
      <c r="D2912" s="1" t="s">
        <v>2166</v>
      </c>
      <c r="E2912" s="1"/>
      <c r="F2912" s="1" t="s">
        <v>2171</v>
      </c>
      <c r="G2912" s="1">
        <v>18</v>
      </c>
      <c r="H2912" s="1" t="s">
        <v>19</v>
      </c>
      <c r="I2912" s="1" t="s">
        <v>432</v>
      </c>
      <c r="J2912" s="1">
        <v>0.03</v>
      </c>
      <c r="K2912" s="1">
        <v>0.54</v>
      </c>
      <c r="L2912" s="49">
        <v>10</v>
      </c>
      <c r="M2912" s="50"/>
      <c r="N2912" s="1" t="e">
        <f>VLOOKUP(B2912,MICRO!E:L,8,0)</f>
        <v>#N/A</v>
      </c>
    </row>
    <row r="2913" spans="1:14" ht="20.25" x14ac:dyDescent="0.25">
      <c r="A2913" s="1">
        <v>77</v>
      </c>
      <c r="B2913" s="166"/>
      <c r="C2913" s="1"/>
      <c r="D2913" s="1" t="s">
        <v>2166</v>
      </c>
      <c r="E2913" s="1"/>
      <c r="F2913" s="1" t="s">
        <v>2172</v>
      </c>
      <c r="G2913" s="1">
        <v>18</v>
      </c>
      <c r="H2913" s="1" t="s">
        <v>19</v>
      </c>
      <c r="I2913" s="1" t="s">
        <v>432</v>
      </c>
      <c r="J2913" s="1">
        <v>0.03</v>
      </c>
      <c r="K2913" s="1">
        <v>0.54</v>
      </c>
      <c r="L2913" s="49">
        <v>10</v>
      </c>
      <c r="M2913" s="50"/>
      <c r="N2913" s="1" t="e">
        <f>VLOOKUP(B2913,MICRO!E:L,8,0)</f>
        <v>#N/A</v>
      </c>
    </row>
    <row r="2914" spans="1:14" ht="20.25" x14ac:dyDescent="0.25">
      <c r="A2914" s="1">
        <v>78</v>
      </c>
      <c r="B2914" s="166"/>
      <c r="C2914" s="1"/>
      <c r="D2914" s="1" t="s">
        <v>2173</v>
      </c>
      <c r="E2914" s="1"/>
      <c r="F2914" s="1" t="s">
        <v>2174</v>
      </c>
      <c r="G2914" s="1">
        <v>27</v>
      </c>
      <c r="H2914" s="1" t="s">
        <v>19</v>
      </c>
      <c r="I2914" s="1" t="s">
        <v>433</v>
      </c>
      <c r="J2914" s="1">
        <v>0.05</v>
      </c>
      <c r="K2914" s="1">
        <v>1.35</v>
      </c>
      <c r="L2914" s="49">
        <v>10</v>
      </c>
      <c r="M2914" s="50"/>
      <c r="N2914" s="1" t="e">
        <f>VLOOKUP(B2914,MICRO!E:L,8,0)</f>
        <v>#N/A</v>
      </c>
    </row>
    <row r="2915" spans="1:14" ht="20.25" x14ac:dyDescent="0.25">
      <c r="A2915" s="1">
        <v>79</v>
      </c>
      <c r="B2915" s="166"/>
      <c r="C2915" s="1"/>
      <c r="D2915" s="1" t="s">
        <v>2173</v>
      </c>
      <c r="E2915" s="1"/>
      <c r="F2915" s="1" t="s">
        <v>2175</v>
      </c>
      <c r="G2915" s="1">
        <v>27</v>
      </c>
      <c r="H2915" s="1" t="s">
        <v>19</v>
      </c>
      <c r="I2915" s="1" t="s">
        <v>433</v>
      </c>
      <c r="J2915" s="1">
        <v>0.03</v>
      </c>
      <c r="K2915" s="1">
        <v>0.80999999999999994</v>
      </c>
      <c r="L2915" s="49">
        <v>10</v>
      </c>
      <c r="M2915" s="50"/>
      <c r="N2915" s="1" t="e">
        <f>VLOOKUP(B2915,MICRO!E:L,8,0)</f>
        <v>#N/A</v>
      </c>
    </row>
    <row r="2916" spans="1:14" ht="20.25" x14ac:dyDescent="0.25">
      <c r="A2916" s="1">
        <v>80</v>
      </c>
      <c r="B2916" s="166"/>
      <c r="C2916" s="1"/>
      <c r="D2916" s="1" t="s">
        <v>2173</v>
      </c>
      <c r="E2916" s="1"/>
      <c r="F2916" s="1" t="s">
        <v>2176</v>
      </c>
      <c r="G2916" s="1">
        <v>27</v>
      </c>
      <c r="H2916" s="1" t="s">
        <v>19</v>
      </c>
      <c r="I2916" s="1" t="s">
        <v>433</v>
      </c>
      <c r="J2916" s="1">
        <v>0.03</v>
      </c>
      <c r="K2916" s="1">
        <v>0.80999999999999994</v>
      </c>
      <c r="L2916" s="49">
        <v>10</v>
      </c>
      <c r="M2916" s="50"/>
      <c r="N2916" s="1" t="e">
        <f>VLOOKUP(B2916,MICRO!E:L,8,0)</f>
        <v>#N/A</v>
      </c>
    </row>
    <row r="2917" spans="1:14" ht="20.25" x14ac:dyDescent="0.25">
      <c r="A2917" s="1">
        <v>81</v>
      </c>
      <c r="B2917" s="166"/>
      <c r="C2917" s="1"/>
      <c r="D2917" s="1" t="s">
        <v>2177</v>
      </c>
      <c r="E2917" s="1"/>
      <c r="F2917" s="1" t="s">
        <v>2178</v>
      </c>
      <c r="G2917" s="1">
        <v>36</v>
      </c>
      <c r="H2917" s="1" t="s">
        <v>19</v>
      </c>
      <c r="I2917" s="1" t="s">
        <v>434</v>
      </c>
      <c r="J2917" s="1">
        <v>0.05</v>
      </c>
      <c r="K2917" s="1">
        <v>1.8</v>
      </c>
      <c r="L2917" s="49">
        <v>10</v>
      </c>
      <c r="M2917" s="50"/>
      <c r="N2917" s="1" t="e">
        <f>VLOOKUP(B2917,MICRO!E:L,8,0)</f>
        <v>#N/A</v>
      </c>
    </row>
    <row r="2918" spans="1:14" ht="20.25" x14ac:dyDescent="0.25">
      <c r="A2918" s="1">
        <v>82</v>
      </c>
      <c r="B2918" s="166"/>
      <c r="C2918" s="1"/>
      <c r="D2918" s="1" t="s">
        <v>2177</v>
      </c>
      <c r="E2918" s="1"/>
      <c r="F2918" s="1" t="s">
        <v>2179</v>
      </c>
      <c r="G2918" s="1">
        <v>36</v>
      </c>
      <c r="H2918" s="1" t="s">
        <v>19</v>
      </c>
      <c r="I2918" s="1" t="s">
        <v>434</v>
      </c>
      <c r="J2918" s="1">
        <v>0.03</v>
      </c>
      <c r="K2918" s="1">
        <v>1.08</v>
      </c>
      <c r="L2918" s="49">
        <v>10</v>
      </c>
      <c r="M2918" s="50"/>
      <c r="N2918" s="1" t="e">
        <f>VLOOKUP(B2918,MICRO!E:L,8,0)</f>
        <v>#N/A</v>
      </c>
    </row>
    <row r="2919" spans="1:14" ht="20.25" x14ac:dyDescent="0.25">
      <c r="A2919" s="1">
        <v>83</v>
      </c>
      <c r="B2919" s="166"/>
      <c r="C2919" s="1"/>
      <c r="D2919" s="1" t="s">
        <v>2177</v>
      </c>
      <c r="E2919" s="1"/>
      <c r="F2919" s="1" t="s">
        <v>2180</v>
      </c>
      <c r="G2919" s="1">
        <v>36</v>
      </c>
      <c r="H2919" s="1" t="s">
        <v>19</v>
      </c>
      <c r="I2919" s="1" t="s">
        <v>434</v>
      </c>
      <c r="J2919" s="1">
        <v>0.03</v>
      </c>
      <c r="K2919" s="1">
        <v>1.08</v>
      </c>
      <c r="L2919" s="49">
        <v>10</v>
      </c>
      <c r="M2919" s="50"/>
      <c r="N2919" s="1" t="e">
        <f>VLOOKUP(B2919,MICRO!E:L,8,0)</f>
        <v>#N/A</v>
      </c>
    </row>
    <row r="2920" spans="1:14" ht="20.25" x14ac:dyDescent="0.25">
      <c r="A2920" s="1">
        <v>84</v>
      </c>
      <c r="B2920" s="166"/>
      <c r="C2920" s="1"/>
      <c r="D2920" s="1" t="s">
        <v>2181</v>
      </c>
      <c r="E2920" s="1"/>
      <c r="F2920" s="1" t="s">
        <v>2182</v>
      </c>
      <c r="G2920" s="1">
        <v>72</v>
      </c>
      <c r="H2920" s="1" t="s">
        <v>19</v>
      </c>
      <c r="I2920" s="1" t="s">
        <v>435</v>
      </c>
      <c r="J2920" s="1">
        <v>0.05</v>
      </c>
      <c r="K2920" s="1">
        <v>3.6</v>
      </c>
      <c r="L2920" s="49">
        <v>10</v>
      </c>
      <c r="M2920" s="50"/>
      <c r="N2920" s="1" t="e">
        <f>VLOOKUP(B2920,MICRO!E:L,8,0)</f>
        <v>#N/A</v>
      </c>
    </row>
    <row r="2921" spans="1:14" ht="20.25" x14ac:dyDescent="0.25">
      <c r="A2921" s="1">
        <v>85</v>
      </c>
      <c r="B2921" s="166"/>
      <c r="C2921" s="1"/>
      <c r="D2921" s="1" t="s">
        <v>2181</v>
      </c>
      <c r="E2921" s="1"/>
      <c r="F2921" s="1" t="s">
        <v>2183</v>
      </c>
      <c r="G2921" s="1">
        <v>72</v>
      </c>
      <c r="H2921" s="1" t="s">
        <v>19</v>
      </c>
      <c r="I2921" s="1" t="s">
        <v>435</v>
      </c>
      <c r="J2921" s="1">
        <v>0.03</v>
      </c>
      <c r="K2921" s="1">
        <v>2.16</v>
      </c>
      <c r="L2921" s="49">
        <v>10</v>
      </c>
      <c r="M2921" s="50"/>
      <c r="N2921" s="1" t="e">
        <f>VLOOKUP(B2921,MICRO!E:L,8,0)</f>
        <v>#N/A</v>
      </c>
    </row>
    <row r="2922" spans="1:14" ht="20.25" x14ac:dyDescent="0.25">
      <c r="A2922" s="1">
        <v>86</v>
      </c>
      <c r="B2922" s="166"/>
      <c r="C2922" s="1"/>
      <c r="D2922" s="1" t="s">
        <v>2181</v>
      </c>
      <c r="E2922" s="1"/>
      <c r="F2922" s="1" t="s">
        <v>2184</v>
      </c>
      <c r="G2922" s="1">
        <v>72</v>
      </c>
      <c r="H2922" s="1" t="s">
        <v>19</v>
      </c>
      <c r="I2922" s="1" t="s">
        <v>435</v>
      </c>
      <c r="J2922" s="1">
        <v>0.03</v>
      </c>
      <c r="K2922" s="1">
        <v>2.16</v>
      </c>
      <c r="L2922" s="49">
        <v>10</v>
      </c>
      <c r="M2922" s="50"/>
      <c r="N2922" s="1" t="e">
        <f>VLOOKUP(B2922,MICRO!E:L,8,0)</f>
        <v>#N/A</v>
      </c>
    </row>
    <row r="2923" spans="1:14" ht="20.25" x14ac:dyDescent="0.25">
      <c r="A2923" s="1">
        <v>87</v>
      </c>
      <c r="B2923" s="166"/>
      <c r="C2923" s="1" t="s">
        <v>2490</v>
      </c>
      <c r="D2923" s="1" t="s">
        <v>2518</v>
      </c>
      <c r="E2923" s="1"/>
      <c r="F2923" s="1" t="s">
        <v>2128</v>
      </c>
      <c r="G2923" s="1">
        <v>8</v>
      </c>
      <c r="H2923" s="1" t="s">
        <v>19</v>
      </c>
      <c r="I2923" s="1" t="s">
        <v>576</v>
      </c>
      <c r="J2923" s="1">
        <v>1.5</v>
      </c>
      <c r="K2923" s="1">
        <v>12</v>
      </c>
      <c r="L2923" s="49">
        <v>10</v>
      </c>
      <c r="M2923" s="50"/>
      <c r="N2923" s="1" t="e">
        <f>VLOOKUP(B2923,MICRO!E:L,8,0)</f>
        <v>#N/A</v>
      </c>
    </row>
    <row r="2924" spans="1:14" ht="20.25" x14ac:dyDescent="0.25">
      <c r="A2924" s="1">
        <v>88</v>
      </c>
      <c r="B2924" s="166"/>
      <c r="C2924" s="1" t="s">
        <v>2490</v>
      </c>
      <c r="D2924" s="1" t="s">
        <v>2518</v>
      </c>
      <c r="E2924" s="1"/>
      <c r="F2924" s="1" t="s">
        <v>2519</v>
      </c>
      <c r="G2924" s="1">
        <v>5</v>
      </c>
      <c r="H2924" s="1" t="s">
        <v>19</v>
      </c>
      <c r="I2924" s="1" t="s">
        <v>576</v>
      </c>
      <c r="J2924" s="1">
        <v>1.5</v>
      </c>
      <c r="K2924" s="1">
        <v>7.5</v>
      </c>
      <c r="L2924" s="49">
        <v>10</v>
      </c>
      <c r="M2924" s="50"/>
      <c r="N2924" s="1" t="e">
        <f>VLOOKUP(B2924,MICRO!E:L,8,0)</f>
        <v>#N/A</v>
      </c>
    </row>
    <row r="2925" spans="1:14" ht="20.25" x14ac:dyDescent="0.25">
      <c r="A2925" s="1">
        <v>89</v>
      </c>
      <c r="B2925" s="166"/>
      <c r="C2925" s="1" t="s">
        <v>2485</v>
      </c>
      <c r="D2925" s="1" t="s">
        <v>2520</v>
      </c>
      <c r="E2925" s="1"/>
      <c r="F2925" s="1" t="s">
        <v>2128</v>
      </c>
      <c r="G2925" s="1">
        <v>7</v>
      </c>
      <c r="H2925" s="1" t="s">
        <v>19</v>
      </c>
      <c r="I2925" s="1" t="s">
        <v>577</v>
      </c>
      <c r="J2925" s="1">
        <v>1.5</v>
      </c>
      <c r="K2925" s="1">
        <v>10.5</v>
      </c>
      <c r="L2925" s="49">
        <v>10</v>
      </c>
      <c r="M2925" s="50"/>
      <c r="N2925" s="1" t="e">
        <f>VLOOKUP(B2925,MICRO!E:L,8,0)</f>
        <v>#N/A</v>
      </c>
    </row>
    <row r="2926" spans="1:14" ht="20.25" x14ac:dyDescent="0.25">
      <c r="A2926" s="1">
        <v>90</v>
      </c>
      <c r="B2926" s="166"/>
      <c r="C2926" s="1" t="s">
        <v>2485</v>
      </c>
      <c r="D2926" s="1" t="s">
        <v>2520</v>
      </c>
      <c r="E2926" s="1"/>
      <c r="F2926" s="1" t="s">
        <v>2519</v>
      </c>
      <c r="G2926" s="1">
        <v>5</v>
      </c>
      <c r="H2926" s="1" t="s">
        <v>19</v>
      </c>
      <c r="I2926" s="1" t="s">
        <v>577</v>
      </c>
      <c r="J2926" s="1">
        <v>1.5</v>
      </c>
      <c r="K2926" s="1">
        <v>7.5</v>
      </c>
      <c r="L2926" s="49">
        <v>10</v>
      </c>
      <c r="M2926" s="50"/>
      <c r="N2926" s="1" t="e">
        <f>VLOOKUP(B2926,MICRO!E:L,8,0)</f>
        <v>#N/A</v>
      </c>
    </row>
    <row r="2927" spans="1:14" ht="20.25" x14ac:dyDescent="0.25">
      <c r="A2927" s="1">
        <v>91</v>
      </c>
      <c r="B2927" s="166"/>
      <c r="C2927" s="1" t="s">
        <v>2495</v>
      </c>
      <c r="D2927" s="1" t="s">
        <v>2521</v>
      </c>
      <c r="E2927" s="1"/>
      <c r="F2927" s="1" t="s">
        <v>2128</v>
      </c>
      <c r="G2927" s="1">
        <v>7</v>
      </c>
      <c r="H2927" s="1" t="s">
        <v>19</v>
      </c>
      <c r="I2927" s="1" t="s">
        <v>578</v>
      </c>
      <c r="J2927" s="1">
        <v>1.5</v>
      </c>
      <c r="K2927" s="1">
        <v>10.5</v>
      </c>
      <c r="L2927" s="49">
        <v>10</v>
      </c>
      <c r="M2927" s="50"/>
      <c r="N2927" s="1" t="e">
        <f>VLOOKUP(B2927,MICRO!E:L,8,0)</f>
        <v>#N/A</v>
      </c>
    </row>
    <row r="2928" spans="1:14" ht="20.25" x14ac:dyDescent="0.25">
      <c r="A2928" s="1">
        <v>92</v>
      </c>
      <c r="B2928" s="166"/>
      <c r="C2928" s="1" t="s">
        <v>2495</v>
      </c>
      <c r="D2928" s="1" t="s">
        <v>2521</v>
      </c>
      <c r="E2928" s="1"/>
      <c r="F2928" s="1" t="s">
        <v>2519</v>
      </c>
      <c r="G2928" s="1">
        <v>5</v>
      </c>
      <c r="H2928" s="1" t="s">
        <v>19</v>
      </c>
      <c r="I2928" s="1" t="s">
        <v>578</v>
      </c>
      <c r="J2928" s="1">
        <v>1.5</v>
      </c>
      <c r="K2928" s="1">
        <v>7.5</v>
      </c>
      <c r="L2928" s="49">
        <v>10</v>
      </c>
      <c r="M2928" s="50"/>
      <c r="N2928" s="1" t="e">
        <f>VLOOKUP(B2928,MICRO!E:L,8,0)</f>
        <v>#N/A</v>
      </c>
    </row>
    <row r="2929" spans="1:14" ht="20.25" x14ac:dyDescent="0.25">
      <c r="A2929" s="1">
        <v>93</v>
      </c>
      <c r="B2929" s="166"/>
      <c r="C2929" s="1" t="s">
        <v>2489</v>
      </c>
      <c r="D2929" s="1" t="s">
        <v>2522</v>
      </c>
      <c r="E2929" s="1"/>
      <c r="F2929" s="1" t="s">
        <v>2128</v>
      </c>
      <c r="G2929" s="1">
        <v>5</v>
      </c>
      <c r="H2929" s="1" t="s">
        <v>19</v>
      </c>
      <c r="I2929" s="1" t="s">
        <v>579</v>
      </c>
      <c r="J2929" s="1">
        <v>1.5</v>
      </c>
      <c r="K2929" s="1">
        <v>7.5</v>
      </c>
      <c r="L2929" s="49">
        <v>10</v>
      </c>
      <c r="M2929" s="50"/>
      <c r="N2929" s="1" t="e">
        <f>VLOOKUP(B2929,MICRO!E:L,8,0)</f>
        <v>#N/A</v>
      </c>
    </row>
    <row r="2930" spans="1:14" ht="20.25" x14ac:dyDescent="0.25">
      <c r="A2930" s="1">
        <v>94</v>
      </c>
      <c r="B2930" s="166"/>
      <c r="C2930" s="1" t="s">
        <v>2489</v>
      </c>
      <c r="D2930" s="1" t="s">
        <v>2522</v>
      </c>
      <c r="E2930" s="1"/>
      <c r="F2930" s="1" t="s">
        <v>2519</v>
      </c>
      <c r="G2930" s="1">
        <v>5</v>
      </c>
      <c r="H2930" s="1" t="s">
        <v>19</v>
      </c>
      <c r="I2930" s="1" t="s">
        <v>579</v>
      </c>
      <c r="J2930" s="1">
        <v>1.5</v>
      </c>
      <c r="K2930" s="1">
        <v>7.5</v>
      </c>
      <c r="L2930" s="49">
        <v>10</v>
      </c>
      <c r="M2930" s="50"/>
      <c r="N2930" s="1" t="e">
        <f>VLOOKUP(B2930,MICRO!E:L,8,0)</f>
        <v>#N/A</v>
      </c>
    </row>
    <row r="2931" spans="1:14" ht="20.25" x14ac:dyDescent="0.25">
      <c r="A2931" s="1">
        <v>95</v>
      </c>
      <c r="B2931" s="166"/>
      <c r="C2931" s="1" t="s">
        <v>2489</v>
      </c>
      <c r="D2931" s="1"/>
      <c r="E2931" s="1"/>
      <c r="F2931" s="1" t="s">
        <v>2523</v>
      </c>
      <c r="G2931" s="1">
        <v>1</v>
      </c>
      <c r="H2931" s="1" t="s">
        <v>19</v>
      </c>
      <c r="I2931" s="1" t="s">
        <v>579</v>
      </c>
      <c r="J2931" s="1">
        <v>0.8</v>
      </c>
      <c r="K2931" s="1">
        <v>0.8</v>
      </c>
      <c r="L2931" s="49">
        <v>10</v>
      </c>
      <c r="M2931" s="50"/>
      <c r="N2931" s="1" t="e">
        <f>VLOOKUP(B2931,MICRO!E:L,8,0)</f>
        <v>#N/A</v>
      </c>
    </row>
    <row r="2932" spans="1:14" ht="20.25" x14ac:dyDescent="0.25">
      <c r="A2932" s="1">
        <v>96</v>
      </c>
      <c r="B2932" s="166"/>
      <c r="C2932" s="1" t="s">
        <v>2489</v>
      </c>
      <c r="D2932" s="1"/>
      <c r="E2932" s="1"/>
      <c r="F2932" s="1" t="s">
        <v>2523</v>
      </c>
      <c r="G2932" s="1">
        <v>1</v>
      </c>
      <c r="H2932" s="1" t="s">
        <v>19</v>
      </c>
      <c r="I2932" s="1" t="s">
        <v>579</v>
      </c>
      <c r="J2932" s="1">
        <v>0.8</v>
      </c>
      <c r="K2932" s="1">
        <v>0.8</v>
      </c>
      <c r="L2932" s="49">
        <v>10</v>
      </c>
      <c r="M2932" s="50"/>
      <c r="N2932" s="1" t="e">
        <f>VLOOKUP(B2932,MICRO!E:L,8,0)</f>
        <v>#N/A</v>
      </c>
    </row>
    <row r="2933" spans="1:14" ht="20.25" x14ac:dyDescent="0.25">
      <c r="A2933" s="1">
        <v>97</v>
      </c>
      <c r="B2933" s="166"/>
      <c r="C2933" s="1" t="s">
        <v>2489</v>
      </c>
      <c r="D2933" s="1"/>
      <c r="E2933" s="1"/>
      <c r="F2933" s="1" t="s">
        <v>2523</v>
      </c>
      <c r="G2933" s="1">
        <v>1</v>
      </c>
      <c r="H2933" s="1" t="s">
        <v>19</v>
      </c>
      <c r="I2933" s="1" t="s">
        <v>579</v>
      </c>
      <c r="J2933" s="1">
        <v>0.8</v>
      </c>
      <c r="K2933" s="1">
        <v>0.8</v>
      </c>
      <c r="L2933" s="49">
        <v>10</v>
      </c>
      <c r="M2933" s="50"/>
      <c r="N2933" s="1" t="e">
        <f>VLOOKUP(B2933,MICRO!E:L,8,0)</f>
        <v>#N/A</v>
      </c>
    </row>
    <row r="2934" spans="1:14" ht="20.25" x14ac:dyDescent="0.25">
      <c r="A2934" s="1">
        <v>98</v>
      </c>
      <c r="B2934" s="166"/>
      <c r="C2934" s="1" t="s">
        <v>2489</v>
      </c>
      <c r="D2934" s="1"/>
      <c r="E2934" s="1"/>
      <c r="F2934" s="1" t="s">
        <v>2524</v>
      </c>
      <c r="G2934" s="1">
        <v>1</v>
      </c>
      <c r="H2934" s="1" t="s">
        <v>19</v>
      </c>
      <c r="I2934" s="1" t="s">
        <v>579</v>
      </c>
      <c r="J2934" s="1">
        <v>0.8</v>
      </c>
      <c r="K2934" s="1">
        <v>0.8</v>
      </c>
      <c r="L2934" s="49">
        <v>10</v>
      </c>
      <c r="M2934" s="50"/>
      <c r="N2934" s="1" t="e">
        <f>VLOOKUP(B2934,MICRO!E:L,8,0)</f>
        <v>#N/A</v>
      </c>
    </row>
    <row r="2935" spans="1:14" ht="20.25" x14ac:dyDescent="0.25">
      <c r="A2935" s="1">
        <v>99</v>
      </c>
      <c r="B2935" s="166"/>
      <c r="C2935" s="1" t="s">
        <v>2489</v>
      </c>
      <c r="D2935" s="1"/>
      <c r="E2935" s="1"/>
      <c r="F2935" s="1" t="s">
        <v>2525</v>
      </c>
      <c r="G2935" s="1">
        <v>1</v>
      </c>
      <c r="H2935" s="1" t="s">
        <v>19</v>
      </c>
      <c r="I2935" s="1" t="s">
        <v>579</v>
      </c>
      <c r="J2935" s="1">
        <v>0.8</v>
      </c>
      <c r="K2935" s="1">
        <v>0.8</v>
      </c>
      <c r="L2935" s="49">
        <v>10</v>
      </c>
      <c r="M2935" s="50"/>
      <c r="N2935" s="1" t="e">
        <f>VLOOKUP(B2935,MICRO!E:L,8,0)</f>
        <v>#N/A</v>
      </c>
    </row>
    <row r="2936" spans="1:14" ht="20.25" x14ac:dyDescent="0.25">
      <c r="A2936" s="1">
        <v>100</v>
      </c>
      <c r="B2936" s="166"/>
      <c r="C2936" s="1" t="s">
        <v>2489</v>
      </c>
      <c r="D2936" s="1"/>
      <c r="E2936" s="1"/>
      <c r="F2936" s="1" t="s">
        <v>2525</v>
      </c>
      <c r="G2936" s="1">
        <v>1</v>
      </c>
      <c r="H2936" s="1" t="s">
        <v>19</v>
      </c>
      <c r="I2936" s="1" t="s">
        <v>579</v>
      </c>
      <c r="J2936" s="1">
        <v>0.8</v>
      </c>
      <c r="K2936" s="1">
        <v>0.8</v>
      </c>
      <c r="L2936" s="49">
        <v>10</v>
      </c>
      <c r="M2936" s="50"/>
      <c r="N2936" s="1" t="e">
        <f>VLOOKUP(B2936,MICRO!E:L,8,0)</f>
        <v>#N/A</v>
      </c>
    </row>
    <row r="2937" spans="1:14" ht="20.25" x14ac:dyDescent="0.25">
      <c r="A2937" s="1">
        <v>101</v>
      </c>
      <c r="B2937" s="166"/>
      <c r="C2937" s="1" t="s">
        <v>2194</v>
      </c>
      <c r="D2937" s="1"/>
      <c r="E2937" s="1"/>
      <c r="F2937" s="1" t="s">
        <v>2526</v>
      </c>
      <c r="G2937" s="1">
        <v>4</v>
      </c>
      <c r="H2937" s="1" t="s">
        <v>19</v>
      </c>
      <c r="I2937" s="1" t="s">
        <v>1352</v>
      </c>
      <c r="J2937" s="1">
        <v>0.5</v>
      </c>
      <c r="K2937" s="1">
        <v>2</v>
      </c>
      <c r="L2937" s="49">
        <v>10</v>
      </c>
      <c r="M2937" s="50"/>
      <c r="N2937" s="1" t="e">
        <f>VLOOKUP(B2937,MICRO!E:L,8,0)</f>
        <v>#N/A</v>
      </c>
    </row>
    <row r="2938" spans="1:14" ht="20.25" x14ac:dyDescent="0.25">
      <c r="A2938" s="1">
        <v>1</v>
      </c>
      <c r="B2938" s="166"/>
      <c r="C2938" s="1"/>
      <c r="D2938" s="1"/>
      <c r="E2938" s="1"/>
      <c r="F2938" s="1" t="s">
        <v>2742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9">
        <v>11</v>
      </c>
      <c r="M2938" s="50"/>
      <c r="N2938" s="1" t="e">
        <f>VLOOKUP(B2938,MICRO!E:L,8,0)</f>
        <v>#N/A</v>
      </c>
    </row>
    <row r="2939" spans="1:14" ht="20.25" x14ac:dyDescent="0.25">
      <c r="A2939" s="1">
        <v>2</v>
      </c>
      <c r="B2939" s="166"/>
      <c r="C2939" s="1"/>
      <c r="D2939" s="1"/>
      <c r="E2939" s="1"/>
      <c r="F2939" s="1" t="s">
        <v>2743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9">
        <v>11</v>
      </c>
      <c r="M2939" s="50"/>
      <c r="N2939" s="1" t="e">
        <f>VLOOKUP(B2939,MICRO!E:L,8,0)</f>
        <v>#N/A</v>
      </c>
    </row>
    <row r="2940" spans="1:14" ht="20.25" x14ac:dyDescent="0.25">
      <c r="A2940" s="1">
        <v>3</v>
      </c>
      <c r="B2940" s="166"/>
      <c r="C2940" s="1"/>
      <c r="D2940" s="1"/>
      <c r="E2940" s="1"/>
      <c r="F2940" s="1" t="s">
        <v>2744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9">
        <v>11</v>
      </c>
      <c r="M2940" s="50"/>
      <c r="N2940" s="1" t="e">
        <f>VLOOKUP(B2940,MICRO!E:L,8,0)</f>
        <v>#N/A</v>
      </c>
    </row>
    <row r="2941" spans="1:14" ht="20.25" x14ac:dyDescent="0.25">
      <c r="A2941" s="1">
        <v>1</v>
      </c>
      <c r="B2941" s="166">
        <v>2046</v>
      </c>
      <c r="C2941" s="1" t="s">
        <v>657</v>
      </c>
      <c r="D2941" s="1"/>
      <c r="E2941" s="1"/>
      <c r="F2941" s="1" t="s">
        <v>658</v>
      </c>
      <c r="G2941" s="1">
        <v>40</v>
      </c>
      <c r="H2941" s="1" t="s">
        <v>19</v>
      </c>
      <c r="I2941" s="1" t="s">
        <v>659</v>
      </c>
      <c r="J2941" s="1">
        <v>3.6</v>
      </c>
      <c r="K2941" s="1">
        <v>144</v>
      </c>
      <c r="L2941" s="49">
        <v>1</v>
      </c>
      <c r="M2941" s="50"/>
      <c r="N2941" s="1" t="e">
        <f>VLOOKUP(B2941,MICRO!E:L,8,0)</f>
        <v>#N/A</v>
      </c>
    </row>
    <row r="2942" spans="1:14" ht="20.25" x14ac:dyDescent="0.25">
      <c r="A2942" s="1">
        <v>2</v>
      </c>
      <c r="B2942" s="166">
        <v>2047</v>
      </c>
      <c r="C2942" s="1" t="s">
        <v>660</v>
      </c>
      <c r="D2942" s="1"/>
      <c r="E2942" s="1"/>
      <c r="F2942" s="1" t="s">
        <v>661</v>
      </c>
      <c r="G2942" s="1">
        <v>32</v>
      </c>
      <c r="H2942" s="1" t="s">
        <v>19</v>
      </c>
      <c r="I2942" s="1" t="s">
        <v>659</v>
      </c>
      <c r="J2942" s="1">
        <v>2.39</v>
      </c>
      <c r="K2942" s="1">
        <v>76.48</v>
      </c>
      <c r="L2942" s="49">
        <v>1</v>
      </c>
      <c r="M2942" s="50"/>
      <c r="N2942" s="1" t="e">
        <f>VLOOKUP(B2942,MICRO!E:L,8,0)</f>
        <v>#N/A</v>
      </c>
    </row>
    <row r="2943" spans="1:14" ht="20.25" x14ac:dyDescent="0.25">
      <c r="A2943" s="1">
        <v>1</v>
      </c>
      <c r="B2943" s="166">
        <v>2048</v>
      </c>
      <c r="C2943" s="1" t="s">
        <v>662</v>
      </c>
      <c r="D2943" s="1"/>
      <c r="E2943" s="1"/>
      <c r="F2943" s="1" t="s">
        <v>663</v>
      </c>
      <c r="G2943" s="1">
        <v>32</v>
      </c>
      <c r="H2943" s="1" t="s">
        <v>19</v>
      </c>
      <c r="I2943" s="1" t="s">
        <v>659</v>
      </c>
      <c r="J2943" s="1">
        <v>4.7</v>
      </c>
      <c r="K2943" s="1">
        <v>150.4</v>
      </c>
      <c r="L2943" s="49">
        <v>2</v>
      </c>
      <c r="M2943" s="50"/>
      <c r="N2943" s="1" t="e">
        <f>VLOOKUP(B2943,MICRO!E:L,8,0)</f>
        <v>#N/A</v>
      </c>
    </row>
    <row r="2944" spans="1:14" ht="20.25" x14ac:dyDescent="0.25">
      <c r="A2944" s="1">
        <v>2</v>
      </c>
      <c r="B2944" s="166">
        <v>2195</v>
      </c>
      <c r="C2944" s="1" t="s">
        <v>783</v>
      </c>
      <c r="D2944" s="1"/>
      <c r="E2944" s="1" t="s">
        <v>2</v>
      </c>
      <c r="F2944" s="1" t="s">
        <v>784</v>
      </c>
      <c r="G2944" s="1">
        <v>1</v>
      </c>
      <c r="H2944" s="1" t="s">
        <v>1260</v>
      </c>
      <c r="I2944" s="1" t="s">
        <v>659</v>
      </c>
      <c r="J2944" s="1">
        <v>94.1</v>
      </c>
      <c r="K2944" s="1">
        <v>94.1</v>
      </c>
      <c r="L2944" s="49">
        <v>2</v>
      </c>
      <c r="M2944" s="50"/>
      <c r="N2944" s="1" t="e">
        <f>VLOOKUP(B2944,MICRO!E:L,8,0)</f>
        <v>#N/A</v>
      </c>
    </row>
    <row r="2945" spans="1:14" ht="20.25" x14ac:dyDescent="0.25">
      <c r="A2945" s="1">
        <v>3</v>
      </c>
      <c r="B2945" s="166">
        <v>2196</v>
      </c>
      <c r="C2945" s="1" t="s">
        <v>783</v>
      </c>
      <c r="D2945" s="1"/>
      <c r="E2945" s="1" t="s">
        <v>51</v>
      </c>
      <c r="F2945" s="1" t="s">
        <v>785</v>
      </c>
      <c r="G2945" s="1">
        <v>1</v>
      </c>
      <c r="H2945" s="1" t="s">
        <v>1260</v>
      </c>
      <c r="I2945" s="1" t="s">
        <v>659</v>
      </c>
      <c r="J2945" s="1">
        <v>94.1</v>
      </c>
      <c r="K2945" s="1">
        <v>94.1</v>
      </c>
      <c r="L2945" s="49">
        <v>2</v>
      </c>
      <c r="M2945" s="50"/>
      <c r="N2945" s="1" t="e">
        <f>VLOOKUP(B2945,MICRO!E:L,8,0)</f>
        <v>#N/A</v>
      </c>
    </row>
    <row r="2946" spans="1:14" ht="20.25" x14ac:dyDescent="0.25">
      <c r="A2946" s="1">
        <v>4</v>
      </c>
      <c r="B2946" s="166">
        <v>2197</v>
      </c>
      <c r="C2946" s="1" t="s">
        <v>783</v>
      </c>
      <c r="D2946" s="1"/>
      <c r="E2946" s="1" t="s">
        <v>753</v>
      </c>
      <c r="F2946" s="1" t="s">
        <v>786</v>
      </c>
      <c r="G2946" s="1">
        <v>1</v>
      </c>
      <c r="H2946" s="1" t="s">
        <v>1260</v>
      </c>
      <c r="I2946" s="1" t="s">
        <v>659</v>
      </c>
      <c r="J2946" s="1">
        <v>84.3</v>
      </c>
      <c r="K2946" s="1">
        <v>84.3</v>
      </c>
      <c r="L2946" s="49">
        <v>2</v>
      </c>
      <c r="M2946" s="50"/>
      <c r="N2946" s="1" t="e">
        <f>VLOOKUP(B2946,MICRO!E:L,8,0)</f>
        <v>#N/A</v>
      </c>
    </row>
    <row r="2947" spans="1:14" ht="20.25" x14ac:dyDescent="0.25">
      <c r="A2947" s="1">
        <v>5</v>
      </c>
      <c r="B2947" s="166">
        <v>2202</v>
      </c>
      <c r="C2947" s="1" t="s">
        <v>791</v>
      </c>
      <c r="D2947" s="1"/>
      <c r="E2947" s="1" t="s">
        <v>2</v>
      </c>
      <c r="F2947" s="1" t="s">
        <v>792</v>
      </c>
      <c r="G2947" s="1">
        <v>1</v>
      </c>
      <c r="H2947" s="1" t="s">
        <v>19</v>
      </c>
      <c r="I2947" s="1" t="s">
        <v>659</v>
      </c>
      <c r="J2947" s="1">
        <v>76.2</v>
      </c>
      <c r="K2947" s="1">
        <v>76.2</v>
      </c>
      <c r="L2947" s="49">
        <v>2</v>
      </c>
      <c r="M2947" s="50"/>
      <c r="N2947" s="1" t="e">
        <f>VLOOKUP(B2947,MICRO!E:L,8,0)</f>
        <v>#N/A</v>
      </c>
    </row>
    <row r="2948" spans="1:14" ht="20.25" x14ac:dyDescent="0.25">
      <c r="A2948" s="1">
        <v>6</v>
      </c>
      <c r="B2948" s="166">
        <v>2203</v>
      </c>
      <c r="C2948" s="1" t="s">
        <v>791</v>
      </c>
      <c r="D2948" s="1"/>
      <c r="E2948" s="1" t="s">
        <v>51</v>
      </c>
      <c r="F2948" s="1" t="s">
        <v>793</v>
      </c>
      <c r="G2948" s="1">
        <v>1</v>
      </c>
      <c r="H2948" s="1" t="s">
        <v>19</v>
      </c>
      <c r="I2948" s="1" t="s">
        <v>659</v>
      </c>
      <c r="J2948" s="1">
        <v>95.7</v>
      </c>
      <c r="K2948" s="1">
        <v>95.7</v>
      </c>
      <c r="L2948" s="49">
        <v>2</v>
      </c>
      <c r="M2948" s="50"/>
      <c r="N2948" s="1" t="e">
        <f>VLOOKUP(B2948,MICRO!E:L,8,0)</f>
        <v>#N/A</v>
      </c>
    </row>
    <row r="2949" spans="1:14" ht="20.25" x14ac:dyDescent="0.25">
      <c r="A2949" s="1">
        <v>7</v>
      </c>
      <c r="B2949" s="166">
        <v>2204</v>
      </c>
      <c r="C2949" s="1" t="s">
        <v>791</v>
      </c>
      <c r="D2949" s="1"/>
      <c r="E2949" s="1" t="s">
        <v>753</v>
      </c>
      <c r="F2949" s="1" t="s">
        <v>794</v>
      </c>
      <c r="G2949" s="1">
        <v>1</v>
      </c>
      <c r="H2949" s="1" t="s">
        <v>19</v>
      </c>
      <c r="I2949" s="1" t="s">
        <v>659</v>
      </c>
      <c r="J2949" s="1">
        <v>95.7</v>
      </c>
      <c r="K2949" s="1">
        <v>95.7</v>
      </c>
      <c r="L2949" s="49">
        <v>2</v>
      </c>
      <c r="M2949" s="50"/>
      <c r="N2949" s="1" t="e">
        <f>VLOOKUP(B2949,MICRO!E:L,8,0)</f>
        <v>#N/A</v>
      </c>
    </row>
    <row r="2950" spans="1:14" ht="20.25" x14ac:dyDescent="0.25">
      <c r="A2950" s="1">
        <v>8</v>
      </c>
      <c r="B2950" s="166">
        <v>2205</v>
      </c>
      <c r="C2950" s="1" t="s">
        <v>795</v>
      </c>
      <c r="D2950" s="1"/>
      <c r="E2950" s="1" t="s">
        <v>2</v>
      </c>
      <c r="F2950" s="1" t="s">
        <v>797</v>
      </c>
      <c r="G2950" s="1">
        <v>1</v>
      </c>
      <c r="H2950" s="1" t="s">
        <v>19</v>
      </c>
      <c r="I2950" s="1" t="s">
        <v>659</v>
      </c>
      <c r="J2950" s="1">
        <v>94.1</v>
      </c>
      <c r="K2950" s="1">
        <v>94.1</v>
      </c>
      <c r="L2950" s="49">
        <v>2</v>
      </c>
      <c r="M2950" s="50"/>
      <c r="N2950" s="1" t="e">
        <f>VLOOKUP(B2950,MICRO!E:L,8,0)</f>
        <v>#N/A</v>
      </c>
    </row>
    <row r="2951" spans="1:14" ht="20.25" x14ac:dyDescent="0.25">
      <c r="A2951" s="1">
        <v>9</v>
      </c>
      <c r="B2951" s="166">
        <v>2206</v>
      </c>
      <c r="C2951" s="1" t="s">
        <v>795</v>
      </c>
      <c r="D2951" s="1"/>
      <c r="E2951" s="1" t="s">
        <v>51</v>
      </c>
      <c r="F2951" s="1" t="s">
        <v>798</v>
      </c>
      <c r="G2951" s="1">
        <v>1</v>
      </c>
      <c r="H2951" s="1" t="s">
        <v>19</v>
      </c>
      <c r="I2951" s="1" t="s">
        <v>659</v>
      </c>
      <c r="J2951" s="1">
        <v>94.1</v>
      </c>
      <c r="K2951" s="1">
        <v>94.1</v>
      </c>
      <c r="L2951" s="49">
        <v>2</v>
      </c>
      <c r="M2951" s="50"/>
      <c r="N2951" s="1" t="e">
        <f>VLOOKUP(B2951,MICRO!E:L,8,0)</f>
        <v>#N/A</v>
      </c>
    </row>
    <row r="2952" spans="1:14" ht="20.25" x14ac:dyDescent="0.25">
      <c r="A2952" s="1">
        <v>10</v>
      </c>
      <c r="B2952" s="166">
        <v>2207</v>
      </c>
      <c r="C2952" s="1" t="s">
        <v>795</v>
      </c>
      <c r="D2952" s="1"/>
      <c r="E2952" s="1" t="s">
        <v>753</v>
      </c>
      <c r="F2952" s="1" t="s">
        <v>799</v>
      </c>
      <c r="G2952" s="1">
        <v>1</v>
      </c>
      <c r="H2952" s="1" t="s">
        <v>19</v>
      </c>
      <c r="I2952" s="1" t="s">
        <v>659</v>
      </c>
      <c r="J2952" s="1">
        <v>83.9</v>
      </c>
      <c r="K2952" s="1">
        <v>83.9</v>
      </c>
      <c r="L2952" s="49">
        <v>2</v>
      </c>
      <c r="M2952" s="50"/>
      <c r="N2952" s="1" t="e">
        <f>VLOOKUP(B2952,MICRO!E:L,8,0)</f>
        <v>#N/A</v>
      </c>
    </row>
    <row r="2953" spans="1:14" ht="20.25" x14ac:dyDescent="0.25">
      <c r="A2953" s="1">
        <v>11</v>
      </c>
      <c r="B2953" s="166">
        <v>2208</v>
      </c>
      <c r="C2953" s="1" t="s">
        <v>796</v>
      </c>
      <c r="D2953" s="1"/>
      <c r="E2953" s="1" t="s">
        <v>2</v>
      </c>
      <c r="F2953" s="1" t="s">
        <v>800</v>
      </c>
      <c r="G2953" s="1">
        <v>1</v>
      </c>
      <c r="H2953" s="1" t="s">
        <v>19</v>
      </c>
      <c r="I2953" s="1" t="s">
        <v>659</v>
      </c>
      <c r="J2953" s="1">
        <v>76.3</v>
      </c>
      <c r="K2953" s="1">
        <v>76.3</v>
      </c>
      <c r="L2953" s="49">
        <v>2</v>
      </c>
      <c r="M2953" s="50"/>
      <c r="N2953" s="1" t="e">
        <f>VLOOKUP(B2953,MICRO!E:L,8,0)</f>
        <v>#N/A</v>
      </c>
    </row>
    <row r="2954" spans="1:14" ht="20.25" x14ac:dyDescent="0.25">
      <c r="A2954" s="1">
        <v>12</v>
      </c>
      <c r="B2954" s="166">
        <v>2209</v>
      </c>
      <c r="C2954" s="1" t="s">
        <v>796</v>
      </c>
      <c r="D2954" s="1"/>
      <c r="E2954" s="1" t="s">
        <v>51</v>
      </c>
      <c r="F2954" s="1" t="s">
        <v>801</v>
      </c>
      <c r="G2954" s="1">
        <v>1</v>
      </c>
      <c r="H2954" s="1" t="s">
        <v>19</v>
      </c>
      <c r="I2954" s="1" t="s">
        <v>659</v>
      </c>
      <c r="J2954" s="1">
        <v>95.7</v>
      </c>
      <c r="K2954" s="1">
        <v>95.7</v>
      </c>
      <c r="L2954" s="49">
        <v>2</v>
      </c>
      <c r="M2954" s="50"/>
      <c r="N2954" s="1" t="e">
        <f>VLOOKUP(B2954,MICRO!E:L,8,0)</f>
        <v>#N/A</v>
      </c>
    </row>
    <row r="2955" spans="1:14" ht="20.25" x14ac:dyDescent="0.25">
      <c r="A2955" s="1">
        <v>13</v>
      </c>
      <c r="B2955" s="166">
        <v>2210</v>
      </c>
      <c r="C2955" s="1" t="s">
        <v>796</v>
      </c>
      <c r="D2955" s="1"/>
      <c r="E2955" s="1" t="s">
        <v>753</v>
      </c>
      <c r="F2955" s="1" t="s">
        <v>802</v>
      </c>
      <c r="G2955" s="1">
        <v>1</v>
      </c>
      <c r="H2955" s="1" t="s">
        <v>19</v>
      </c>
      <c r="I2955" s="1" t="s">
        <v>659</v>
      </c>
      <c r="J2955" s="1">
        <v>95.7</v>
      </c>
      <c r="K2955" s="1">
        <v>95.7</v>
      </c>
      <c r="L2955" s="49">
        <v>2</v>
      </c>
      <c r="M2955" s="50"/>
      <c r="N2955" s="1" t="e">
        <f>VLOOKUP(B2955,MICRO!E:L,8,0)</f>
        <v>#N/A</v>
      </c>
    </row>
    <row r="2956" spans="1:14" ht="20.25" x14ac:dyDescent="0.25">
      <c r="A2956" s="1">
        <v>14</v>
      </c>
      <c r="B2956" s="166">
        <v>2402</v>
      </c>
      <c r="C2956" s="1" t="s">
        <v>901</v>
      </c>
      <c r="D2956" s="1"/>
      <c r="E2956" s="1" t="s">
        <v>2</v>
      </c>
      <c r="F2956" s="1" t="s">
        <v>902</v>
      </c>
      <c r="G2956" s="1">
        <v>1</v>
      </c>
      <c r="H2956" s="1" t="s">
        <v>19</v>
      </c>
      <c r="I2956" s="1" t="s">
        <v>659</v>
      </c>
      <c r="J2956" s="1">
        <v>96.8</v>
      </c>
      <c r="K2956" s="1">
        <v>96.8</v>
      </c>
      <c r="L2956" s="49">
        <v>2</v>
      </c>
      <c r="M2956" s="50"/>
      <c r="N2956" s="1" t="e">
        <f>VLOOKUP(B2956,MICRO!E:L,8,0)</f>
        <v>#N/A</v>
      </c>
    </row>
    <row r="2957" spans="1:14" ht="20.25" x14ac:dyDescent="0.25">
      <c r="A2957" s="1">
        <v>15</v>
      </c>
      <c r="B2957" s="166">
        <v>2403</v>
      </c>
      <c r="C2957" s="1" t="s">
        <v>901</v>
      </c>
      <c r="D2957" s="1"/>
      <c r="E2957" s="1" t="s">
        <v>51</v>
      </c>
      <c r="F2957" s="1" t="s">
        <v>903</v>
      </c>
      <c r="G2957" s="1">
        <v>1</v>
      </c>
      <c r="H2957" s="1" t="s">
        <v>19</v>
      </c>
      <c r="I2957" s="1" t="s">
        <v>659</v>
      </c>
      <c r="J2957" s="1">
        <v>201.5</v>
      </c>
      <c r="K2957" s="1">
        <v>201.5</v>
      </c>
      <c r="L2957" s="49">
        <v>2</v>
      </c>
      <c r="M2957" s="50"/>
      <c r="N2957" s="1" t="e">
        <f>VLOOKUP(B2957,MICRO!E:L,8,0)</f>
        <v>#N/A</v>
      </c>
    </row>
    <row r="2958" spans="1:14" ht="20.25" x14ac:dyDescent="0.25">
      <c r="A2958" s="1">
        <v>16</v>
      </c>
      <c r="B2958" s="166">
        <v>2404</v>
      </c>
      <c r="C2958" s="1" t="s">
        <v>901</v>
      </c>
      <c r="D2958" s="1"/>
      <c r="E2958" s="1" t="s">
        <v>753</v>
      </c>
      <c r="F2958" s="1" t="s">
        <v>904</v>
      </c>
      <c r="G2958" s="1">
        <v>4</v>
      </c>
      <c r="H2958" s="1" t="s">
        <v>19</v>
      </c>
      <c r="I2958" s="1" t="s">
        <v>659</v>
      </c>
      <c r="J2958" s="1">
        <v>2</v>
      </c>
      <c r="K2958" s="1">
        <v>8</v>
      </c>
      <c r="L2958" s="49">
        <v>2</v>
      </c>
      <c r="M2958" s="50"/>
      <c r="N2958" s="1" t="e">
        <f>VLOOKUP(B2958,MICRO!E:L,8,0)</f>
        <v>#N/A</v>
      </c>
    </row>
    <row r="2959" spans="1:14" ht="20.25" x14ac:dyDescent="0.25">
      <c r="A2959" s="1">
        <v>1</v>
      </c>
      <c r="B2959" s="166">
        <v>1911</v>
      </c>
      <c r="C2959" s="1" t="s">
        <v>1261</v>
      </c>
      <c r="D2959" s="1"/>
      <c r="E2959" s="1"/>
      <c r="F2959" s="1" t="s">
        <v>1262</v>
      </c>
      <c r="G2959" s="1">
        <v>1</v>
      </c>
      <c r="H2959" s="1" t="s">
        <v>19</v>
      </c>
      <c r="I2959" s="1" t="s">
        <v>659</v>
      </c>
      <c r="J2959" s="1">
        <v>174</v>
      </c>
      <c r="K2959" s="1">
        <v>174</v>
      </c>
      <c r="L2959" s="49">
        <v>3</v>
      </c>
      <c r="M2959" s="50"/>
      <c r="N2959" s="1" t="e">
        <f>VLOOKUP(B2959,MICRO!E:L,8,0)</f>
        <v>#N/A</v>
      </c>
    </row>
    <row r="2960" spans="1:14" ht="20.25" x14ac:dyDescent="0.25">
      <c r="A2960" s="1">
        <v>2</v>
      </c>
      <c r="B2960" s="166">
        <v>2184</v>
      </c>
      <c r="C2960" s="1" t="s">
        <v>774</v>
      </c>
      <c r="D2960" s="1"/>
      <c r="E2960" s="1" t="s">
        <v>2</v>
      </c>
      <c r="F2960" s="1" t="s">
        <v>1263</v>
      </c>
      <c r="G2960" s="1">
        <v>1</v>
      </c>
      <c r="H2960" s="1" t="s">
        <v>19</v>
      </c>
      <c r="I2960" s="1" t="s">
        <v>659</v>
      </c>
      <c r="J2960" s="1">
        <v>208.4</v>
      </c>
      <c r="K2960" s="1">
        <v>208.4</v>
      </c>
      <c r="L2960" s="49">
        <v>3</v>
      </c>
      <c r="M2960" s="50"/>
      <c r="N2960" s="1" t="e">
        <f>VLOOKUP(B2960,MICRO!E:L,8,0)</f>
        <v>#N/A</v>
      </c>
    </row>
    <row r="2961" spans="1:14" ht="20.25" x14ac:dyDescent="0.25">
      <c r="A2961" s="1">
        <v>3</v>
      </c>
      <c r="B2961" s="166">
        <v>2185</v>
      </c>
      <c r="C2961" s="1" t="s">
        <v>775</v>
      </c>
      <c r="D2961" s="1"/>
      <c r="E2961" s="1" t="s">
        <v>2</v>
      </c>
      <c r="F2961" s="1" t="s">
        <v>1264</v>
      </c>
      <c r="G2961" s="1">
        <v>1</v>
      </c>
      <c r="H2961" s="1" t="s">
        <v>19</v>
      </c>
      <c r="I2961" s="1" t="s">
        <v>659</v>
      </c>
      <c r="J2961" s="1">
        <v>221.3</v>
      </c>
      <c r="K2961" s="1">
        <v>221.3</v>
      </c>
      <c r="L2961" s="49">
        <v>3</v>
      </c>
      <c r="M2961" s="50"/>
      <c r="N2961" s="1" t="e">
        <f>VLOOKUP(B2961,MICRO!E:L,8,0)</f>
        <v>#N/A</v>
      </c>
    </row>
    <row r="2962" spans="1:14" ht="20.25" x14ac:dyDescent="0.25">
      <c r="A2962" s="1">
        <v>4</v>
      </c>
      <c r="B2962" s="166">
        <v>2241</v>
      </c>
      <c r="C2962" s="1" t="s">
        <v>815</v>
      </c>
      <c r="D2962" s="1"/>
      <c r="E2962" s="1"/>
      <c r="F2962" s="1" t="s">
        <v>816</v>
      </c>
      <c r="G2962" s="1">
        <v>2</v>
      </c>
      <c r="H2962" s="1" t="s">
        <v>19</v>
      </c>
      <c r="I2962" s="1" t="s">
        <v>659</v>
      </c>
      <c r="J2962" s="1">
        <v>180</v>
      </c>
      <c r="K2962" s="1">
        <v>360</v>
      </c>
      <c r="L2962" s="49">
        <v>3</v>
      </c>
      <c r="M2962" s="50"/>
      <c r="N2962" s="1" t="e">
        <f>VLOOKUP(B2962,MICRO!E:L,8,0)</f>
        <v>#N/A</v>
      </c>
    </row>
    <row r="2963" spans="1:14" ht="20.25" x14ac:dyDescent="0.25">
      <c r="A2963" s="1">
        <v>5</v>
      </c>
      <c r="B2963" s="166">
        <v>2516</v>
      </c>
      <c r="C2963" s="1" t="s">
        <v>992</v>
      </c>
      <c r="D2963" s="1"/>
      <c r="E2963" s="1" t="s">
        <v>2</v>
      </c>
      <c r="F2963" s="1" t="s">
        <v>1265</v>
      </c>
      <c r="G2963" s="1">
        <v>2</v>
      </c>
      <c r="H2963" s="1" t="s">
        <v>19</v>
      </c>
      <c r="I2963" s="1" t="s">
        <v>659</v>
      </c>
      <c r="J2963" s="1">
        <v>4.5999999999999996</v>
      </c>
      <c r="K2963" s="1">
        <v>9.1999999999999993</v>
      </c>
      <c r="L2963" s="49">
        <v>3</v>
      </c>
      <c r="M2963" s="50"/>
      <c r="N2963" s="1" t="e">
        <f>VLOOKUP(B2963,MICRO!E:L,8,0)</f>
        <v>#N/A</v>
      </c>
    </row>
    <row r="2964" spans="1:14" ht="20.25" x14ac:dyDescent="0.25">
      <c r="A2964" s="1">
        <v>6</v>
      </c>
      <c r="B2964" s="166">
        <v>2517</v>
      </c>
      <c r="C2964" s="1" t="s">
        <v>992</v>
      </c>
      <c r="D2964" s="1"/>
      <c r="E2964" s="1" t="s">
        <v>51</v>
      </c>
      <c r="F2964" s="1" t="s">
        <v>1266</v>
      </c>
      <c r="G2964" s="1">
        <v>2</v>
      </c>
      <c r="H2964" s="1" t="s">
        <v>19</v>
      </c>
      <c r="I2964" s="1" t="s">
        <v>659</v>
      </c>
      <c r="J2964" s="1">
        <v>2.8</v>
      </c>
      <c r="K2964" s="1">
        <v>5.6</v>
      </c>
      <c r="L2964" s="49">
        <v>3</v>
      </c>
      <c r="M2964" s="50"/>
      <c r="N2964" s="1" t="e">
        <f>VLOOKUP(B2964,MICRO!E:L,8,0)</f>
        <v>#N/A</v>
      </c>
    </row>
    <row r="2965" spans="1:14" ht="20.25" x14ac:dyDescent="0.25">
      <c r="A2965" s="1">
        <v>7</v>
      </c>
      <c r="B2965" s="166">
        <v>2518</v>
      </c>
      <c r="C2965" s="1" t="s">
        <v>992</v>
      </c>
      <c r="D2965" s="1"/>
      <c r="E2965" s="1" t="s">
        <v>753</v>
      </c>
      <c r="F2965" s="1" t="s">
        <v>1267</v>
      </c>
      <c r="G2965" s="1">
        <v>2</v>
      </c>
      <c r="H2965" s="1" t="s">
        <v>19</v>
      </c>
      <c r="I2965" s="1" t="s">
        <v>659</v>
      </c>
      <c r="J2965" s="1">
        <v>1.3</v>
      </c>
      <c r="K2965" s="1">
        <v>2.6</v>
      </c>
      <c r="L2965" s="49">
        <v>3</v>
      </c>
      <c r="M2965" s="50"/>
      <c r="N2965" s="1" t="e">
        <f>VLOOKUP(B2965,MICRO!E:L,8,0)</f>
        <v>#N/A</v>
      </c>
    </row>
    <row r="2966" spans="1:14" ht="20.25" x14ac:dyDescent="0.25">
      <c r="A2966" s="1">
        <v>8</v>
      </c>
      <c r="B2966" s="166">
        <v>2519</v>
      </c>
      <c r="C2966" s="1" t="s">
        <v>992</v>
      </c>
      <c r="D2966" s="1"/>
      <c r="E2966" s="1" t="s">
        <v>1108</v>
      </c>
      <c r="F2966" s="1" t="s">
        <v>1268</v>
      </c>
      <c r="G2966" s="1">
        <v>2</v>
      </c>
      <c r="H2966" s="1" t="s">
        <v>19</v>
      </c>
      <c r="I2966" s="1" t="s">
        <v>659</v>
      </c>
      <c r="J2966" s="1">
        <v>1.1000000000000001</v>
      </c>
      <c r="K2966" s="1">
        <v>2.2000000000000002</v>
      </c>
      <c r="L2966" s="49">
        <v>3</v>
      </c>
      <c r="M2966" s="50"/>
      <c r="N2966" s="1" t="e">
        <f>VLOOKUP(B2966,MICRO!E:L,8,0)</f>
        <v>#N/A</v>
      </c>
    </row>
    <row r="2967" spans="1:14" ht="20.25" x14ac:dyDescent="0.25">
      <c r="A2967" s="1">
        <v>9</v>
      </c>
      <c r="B2967" s="166">
        <v>2520</v>
      </c>
      <c r="C2967" s="1" t="s">
        <v>992</v>
      </c>
      <c r="D2967" s="1"/>
      <c r="E2967" s="1" t="s">
        <v>108</v>
      </c>
      <c r="F2967" s="1" t="s">
        <v>1269</v>
      </c>
      <c r="G2967" s="1">
        <v>2</v>
      </c>
      <c r="H2967" s="1" t="s">
        <v>19</v>
      </c>
      <c r="I2967" s="1" t="s">
        <v>659</v>
      </c>
      <c r="J2967" s="1">
        <v>0.9</v>
      </c>
      <c r="K2967" s="1">
        <v>1.8</v>
      </c>
      <c r="L2967" s="49">
        <v>3</v>
      </c>
      <c r="M2967" s="50"/>
      <c r="N2967" s="1" t="e">
        <f>VLOOKUP(B2967,MICRO!E:L,8,0)</f>
        <v>#N/A</v>
      </c>
    </row>
    <row r="2968" spans="1:14" ht="20.25" x14ac:dyDescent="0.25">
      <c r="A2968" s="1">
        <v>10</v>
      </c>
      <c r="B2968" s="166">
        <v>2521</v>
      </c>
      <c r="C2968" s="1" t="s">
        <v>992</v>
      </c>
      <c r="D2968" s="1"/>
      <c r="E2968" s="1" t="s">
        <v>181</v>
      </c>
      <c r="F2968" s="1" t="s">
        <v>1270</v>
      </c>
      <c r="G2968" s="1">
        <v>1</v>
      </c>
      <c r="H2968" s="1" t="s">
        <v>19</v>
      </c>
      <c r="I2968" s="1" t="s">
        <v>659</v>
      </c>
      <c r="J2968" s="1">
        <v>5.8</v>
      </c>
      <c r="K2968" s="1">
        <v>5.8</v>
      </c>
      <c r="L2968" s="49">
        <v>3</v>
      </c>
      <c r="M2968" s="50"/>
      <c r="N2968" s="1" t="e">
        <f>VLOOKUP(B2968,MICRO!E:L,8,0)</f>
        <v>#N/A</v>
      </c>
    </row>
    <row r="2969" spans="1:14" ht="20.25" x14ac:dyDescent="0.25">
      <c r="A2969" s="1">
        <v>11</v>
      </c>
      <c r="B2969" s="166">
        <v>2522</v>
      </c>
      <c r="C2969" s="1" t="s">
        <v>992</v>
      </c>
      <c r="D2969" s="1"/>
      <c r="E2969" s="1" t="s">
        <v>469</v>
      </c>
      <c r="F2969" s="1" t="s">
        <v>1271</v>
      </c>
      <c r="G2969" s="1">
        <v>1</v>
      </c>
      <c r="H2969" s="1" t="s">
        <v>19</v>
      </c>
      <c r="I2969" s="1" t="s">
        <v>659</v>
      </c>
      <c r="J2969" s="1">
        <v>4.5</v>
      </c>
      <c r="K2969" s="1">
        <v>4.5</v>
      </c>
      <c r="L2969" s="49">
        <v>3</v>
      </c>
      <c r="M2969" s="50"/>
      <c r="N2969" s="1" t="e">
        <f>VLOOKUP(B2969,MICRO!E:L,8,0)</f>
        <v>#N/A</v>
      </c>
    </row>
    <row r="2970" spans="1:14" ht="20.25" x14ac:dyDescent="0.25">
      <c r="A2970" s="1">
        <v>12</v>
      </c>
      <c r="B2970" s="166">
        <v>2523</v>
      </c>
      <c r="C2970" s="1" t="s">
        <v>992</v>
      </c>
      <c r="D2970" s="1"/>
      <c r="E2970" s="1" t="s">
        <v>472</v>
      </c>
      <c r="F2970" s="1" t="s">
        <v>1272</v>
      </c>
      <c r="G2970" s="1">
        <v>1</v>
      </c>
      <c r="H2970" s="1" t="s">
        <v>19</v>
      </c>
      <c r="I2970" s="1" t="s">
        <v>659</v>
      </c>
      <c r="J2970" s="1">
        <v>4.0999999999999996</v>
      </c>
      <c r="K2970" s="1">
        <v>4.0999999999999996</v>
      </c>
      <c r="L2970" s="49">
        <v>3</v>
      </c>
      <c r="M2970" s="50"/>
      <c r="N2970" s="1" t="e">
        <f>VLOOKUP(B2970,MICRO!E:L,8,0)</f>
        <v>#N/A</v>
      </c>
    </row>
    <row r="2971" spans="1:14" ht="20.25" x14ac:dyDescent="0.25">
      <c r="A2971" s="1">
        <v>13</v>
      </c>
      <c r="B2971" s="166">
        <v>2524</v>
      </c>
      <c r="C2971" s="1" t="s">
        <v>992</v>
      </c>
      <c r="D2971" s="1"/>
      <c r="E2971" s="1" t="s">
        <v>1109</v>
      </c>
      <c r="F2971" s="1" t="s">
        <v>1273</v>
      </c>
      <c r="G2971" s="1">
        <v>1</v>
      </c>
      <c r="H2971" s="1" t="s">
        <v>19</v>
      </c>
      <c r="I2971" s="1" t="s">
        <v>659</v>
      </c>
      <c r="J2971" s="1">
        <v>4.0999999999999996</v>
      </c>
      <c r="K2971" s="1">
        <v>4.0999999999999996</v>
      </c>
      <c r="L2971" s="49">
        <v>3</v>
      </c>
      <c r="M2971" s="50"/>
      <c r="N2971" s="1" t="e">
        <f>VLOOKUP(B2971,MICRO!E:L,8,0)</f>
        <v>#N/A</v>
      </c>
    </row>
    <row r="2972" spans="1:14" ht="20.25" x14ac:dyDescent="0.25">
      <c r="A2972" s="1">
        <v>14</v>
      </c>
      <c r="B2972" s="166">
        <v>2525</v>
      </c>
      <c r="C2972" s="1" t="s">
        <v>992</v>
      </c>
      <c r="D2972" s="1"/>
      <c r="E2972" s="1" t="s">
        <v>1110</v>
      </c>
      <c r="F2972" s="1" t="s">
        <v>1274</v>
      </c>
      <c r="G2972" s="1">
        <v>1</v>
      </c>
      <c r="H2972" s="1" t="s">
        <v>19</v>
      </c>
      <c r="I2972" s="1" t="s">
        <v>659</v>
      </c>
      <c r="J2972" s="1">
        <v>5.2</v>
      </c>
      <c r="K2972" s="1">
        <v>5.2</v>
      </c>
      <c r="L2972" s="49">
        <v>3</v>
      </c>
      <c r="M2972" s="50"/>
      <c r="N2972" s="1" t="e">
        <f>VLOOKUP(B2972,MICRO!E:L,8,0)</f>
        <v>#N/A</v>
      </c>
    </row>
    <row r="2973" spans="1:14" ht="20.25" x14ac:dyDescent="0.25">
      <c r="A2973" s="1">
        <v>1</v>
      </c>
      <c r="B2973" s="166">
        <v>2199</v>
      </c>
      <c r="C2973" s="1" t="s">
        <v>783</v>
      </c>
      <c r="D2973" s="1"/>
      <c r="E2973" s="1" t="s">
        <v>108</v>
      </c>
      <c r="F2973" s="1" t="s">
        <v>788</v>
      </c>
      <c r="G2973" s="1">
        <v>32</v>
      </c>
      <c r="H2973" s="1" t="s">
        <v>19</v>
      </c>
      <c r="I2973" s="1" t="s">
        <v>659</v>
      </c>
      <c r="J2973" s="1">
        <v>6.6</v>
      </c>
      <c r="K2973" s="1">
        <v>211.2</v>
      </c>
      <c r="L2973" s="49">
        <v>4</v>
      </c>
      <c r="M2973" s="50"/>
      <c r="N2973" s="1" t="e">
        <f>VLOOKUP(B2973,MICRO!E:L,8,0)</f>
        <v>#N/A</v>
      </c>
    </row>
    <row r="2974" spans="1:14" ht="20.25" x14ac:dyDescent="0.25">
      <c r="A2974" s="1">
        <v>2</v>
      </c>
      <c r="B2974" s="166">
        <v>2200</v>
      </c>
      <c r="C2974" s="1" t="s">
        <v>783</v>
      </c>
      <c r="D2974" s="1"/>
      <c r="E2974" s="1" t="s">
        <v>181</v>
      </c>
      <c r="F2974" s="1" t="s">
        <v>789</v>
      </c>
      <c r="G2974" s="1">
        <v>2</v>
      </c>
      <c r="H2974" s="1" t="s">
        <v>19</v>
      </c>
      <c r="I2974" s="1" t="s">
        <v>659</v>
      </c>
      <c r="J2974" s="1">
        <v>5.0999999999999996</v>
      </c>
      <c r="K2974" s="1">
        <v>10.199999999999999</v>
      </c>
      <c r="L2974" s="49">
        <v>4</v>
      </c>
      <c r="M2974" s="50"/>
      <c r="N2974" s="1" t="e">
        <f>VLOOKUP(B2974,MICRO!E:L,8,0)</f>
        <v>#N/A</v>
      </c>
    </row>
    <row r="2975" spans="1:14" ht="20.25" x14ac:dyDescent="0.25">
      <c r="A2975" s="1">
        <v>3</v>
      </c>
      <c r="B2975" s="166">
        <v>2201</v>
      </c>
      <c r="C2975" s="1" t="s">
        <v>783</v>
      </c>
      <c r="D2975" s="1"/>
      <c r="E2975" s="1" t="s">
        <v>469</v>
      </c>
      <c r="F2975" s="1" t="s">
        <v>790</v>
      </c>
      <c r="G2975" s="1">
        <v>2</v>
      </c>
      <c r="H2975" s="1" t="s">
        <v>19</v>
      </c>
      <c r="I2975" s="1" t="s">
        <v>659</v>
      </c>
      <c r="J2975" s="1">
        <v>4.7</v>
      </c>
      <c r="K2975" s="1">
        <v>9.4</v>
      </c>
      <c r="L2975" s="49">
        <v>4</v>
      </c>
      <c r="M2975" s="50"/>
      <c r="N2975" s="1" t="e">
        <f>VLOOKUP(B2975,MICRO!E:L,8,0)</f>
        <v>#N/A</v>
      </c>
    </row>
    <row r="2976" spans="1:14" ht="20.25" x14ac:dyDescent="0.25">
      <c r="A2976" s="1">
        <v>4</v>
      </c>
      <c r="B2976" s="166">
        <v>2241</v>
      </c>
      <c r="C2976" s="1" t="s">
        <v>815</v>
      </c>
      <c r="D2976" s="1"/>
      <c r="E2976" s="1" t="s">
        <v>2</v>
      </c>
      <c r="F2976" s="1" t="s">
        <v>1355</v>
      </c>
      <c r="G2976" s="1">
        <v>2</v>
      </c>
      <c r="H2976" s="1" t="s">
        <v>19</v>
      </c>
      <c r="I2976" s="1" t="s">
        <v>659</v>
      </c>
      <c r="J2976" s="1">
        <v>180</v>
      </c>
      <c r="K2976" s="1">
        <v>360</v>
      </c>
      <c r="L2976" s="49">
        <v>4</v>
      </c>
      <c r="M2976" s="50"/>
      <c r="N2976" s="1" t="e">
        <f>VLOOKUP(B2976,MICRO!E:L,8,0)</f>
        <v>#N/A</v>
      </c>
    </row>
    <row r="2977" spans="1:14" ht="20.25" x14ac:dyDescent="0.25">
      <c r="A2977" s="1">
        <v>5</v>
      </c>
      <c r="B2977" s="166"/>
      <c r="C2977" s="1" t="s">
        <v>1356</v>
      </c>
      <c r="D2977" s="1"/>
      <c r="E2977" s="1"/>
      <c r="F2977" s="1" t="s">
        <v>1357</v>
      </c>
      <c r="G2977" s="1">
        <v>1</v>
      </c>
      <c r="H2977" s="1" t="s">
        <v>19</v>
      </c>
      <c r="I2977" s="1" t="s">
        <v>659</v>
      </c>
      <c r="J2977" s="1">
        <v>1524</v>
      </c>
      <c r="K2977" s="1">
        <v>1524</v>
      </c>
      <c r="L2977" s="49">
        <v>4</v>
      </c>
      <c r="M2977" s="50"/>
      <c r="N2977" s="1" t="e">
        <f>VLOOKUP(B2977,MICRO!E:L,8,0)</f>
        <v>#N/A</v>
      </c>
    </row>
    <row r="2978" spans="1:14" ht="20.25" x14ac:dyDescent="0.25">
      <c r="A2978" s="1">
        <v>1</v>
      </c>
      <c r="B2978" s="166">
        <v>2212</v>
      </c>
      <c r="C2978" s="1" t="s">
        <v>803</v>
      </c>
      <c r="D2978" s="1"/>
      <c r="E2978" s="1" t="s">
        <v>753</v>
      </c>
      <c r="F2978" s="1" t="s">
        <v>1687</v>
      </c>
      <c r="G2978" s="1">
        <v>2</v>
      </c>
      <c r="H2978" s="1" t="s">
        <v>19</v>
      </c>
      <c r="I2978" s="1" t="s">
        <v>659</v>
      </c>
      <c r="J2978" s="1">
        <v>99.1</v>
      </c>
      <c r="K2978" s="1">
        <v>198.2</v>
      </c>
      <c r="L2978" s="49">
        <v>5</v>
      </c>
      <c r="M2978" s="50"/>
      <c r="N2978" s="1" t="e">
        <f>VLOOKUP(B2978,MICRO!E:L,8,0)</f>
        <v>#N/A</v>
      </c>
    </row>
    <row r="2979" spans="1:14" ht="20.25" x14ac:dyDescent="0.25">
      <c r="A2979" s="1">
        <v>2</v>
      </c>
      <c r="B2979" s="166">
        <v>2617</v>
      </c>
      <c r="C2979" s="1" t="s">
        <v>1047</v>
      </c>
      <c r="D2979" s="1" t="s">
        <v>1047</v>
      </c>
      <c r="E2979" s="1" t="s">
        <v>2</v>
      </c>
      <c r="F2979" s="1" t="s">
        <v>1688</v>
      </c>
      <c r="G2979" s="1">
        <v>1</v>
      </c>
      <c r="H2979" s="1" t="s">
        <v>19</v>
      </c>
      <c r="I2979" s="1" t="s">
        <v>659</v>
      </c>
      <c r="J2979" s="1">
        <v>152.5</v>
      </c>
      <c r="K2979" s="1">
        <v>152.5</v>
      </c>
      <c r="L2979" s="49">
        <v>5</v>
      </c>
      <c r="M2979" s="50"/>
      <c r="N2979" s="1" t="e">
        <f>VLOOKUP(B2979,MICRO!E:L,8,0)</f>
        <v>#N/A</v>
      </c>
    </row>
    <row r="2980" spans="1:14" ht="20.25" x14ac:dyDescent="0.25">
      <c r="A2980" s="1">
        <v>10</v>
      </c>
      <c r="B2980" s="166">
        <v>2624</v>
      </c>
      <c r="C2980" s="1" t="s">
        <v>1055</v>
      </c>
      <c r="D2980" s="1"/>
      <c r="E2980" s="1"/>
      <c r="F2980" s="1" t="s">
        <v>1689</v>
      </c>
      <c r="G2980" s="1">
        <v>9</v>
      </c>
      <c r="H2980" s="1" t="s">
        <v>19</v>
      </c>
      <c r="I2980" s="1" t="s">
        <v>659</v>
      </c>
      <c r="J2980" s="1">
        <v>8</v>
      </c>
      <c r="K2980" s="1">
        <v>72</v>
      </c>
      <c r="L2980" s="49">
        <v>5</v>
      </c>
      <c r="M2980" s="50"/>
      <c r="N2980" s="1" t="e">
        <f>VLOOKUP(B2980,MICRO!E:L,8,0)</f>
        <v>#N/A</v>
      </c>
    </row>
    <row r="2981" spans="1:14" ht="20.25" x14ac:dyDescent="0.25">
      <c r="A2981" s="1">
        <v>11</v>
      </c>
      <c r="B2981" s="166">
        <v>2625</v>
      </c>
      <c r="C2981" s="1" t="s">
        <v>1056</v>
      </c>
      <c r="D2981" s="1" t="s">
        <v>1056</v>
      </c>
      <c r="E2981" s="1" t="s">
        <v>1690</v>
      </c>
      <c r="F2981" s="1" t="s">
        <v>1691</v>
      </c>
      <c r="G2981" s="1">
        <v>32</v>
      </c>
      <c r="H2981" s="1" t="s">
        <v>19</v>
      </c>
      <c r="I2981" s="1" t="s">
        <v>659</v>
      </c>
      <c r="J2981" s="1">
        <v>0.5</v>
      </c>
      <c r="K2981" s="1">
        <v>16</v>
      </c>
      <c r="L2981" s="49">
        <v>5</v>
      </c>
      <c r="M2981" s="50"/>
      <c r="N2981" s="1" t="e">
        <f>VLOOKUP(B2981,MICRO!E:L,8,0)</f>
        <v>#N/A</v>
      </c>
    </row>
    <row r="2982" spans="1:14" ht="20.25" x14ac:dyDescent="0.25">
      <c r="A2982" s="1">
        <v>12</v>
      </c>
      <c r="B2982" s="166">
        <v>2625</v>
      </c>
      <c r="C2982" s="1" t="s">
        <v>1056</v>
      </c>
      <c r="D2982" s="1" t="s">
        <v>1056</v>
      </c>
      <c r="E2982" s="1" t="s">
        <v>2</v>
      </c>
      <c r="F2982" s="1" t="s">
        <v>1057</v>
      </c>
      <c r="G2982" s="1">
        <v>8</v>
      </c>
      <c r="H2982" s="1" t="s">
        <v>19</v>
      </c>
      <c r="I2982" s="1" t="s">
        <v>659</v>
      </c>
      <c r="J2982" s="1">
        <v>11.9</v>
      </c>
      <c r="K2982" s="1">
        <v>95.2</v>
      </c>
      <c r="L2982" s="49">
        <v>5</v>
      </c>
      <c r="M2982" s="50"/>
      <c r="N2982" s="1" t="e">
        <f>VLOOKUP(B2982,MICRO!E:L,8,0)</f>
        <v>#N/A</v>
      </c>
    </row>
    <row r="2983" spans="1:14" ht="20.25" x14ac:dyDescent="0.25">
      <c r="A2983" s="1">
        <v>13</v>
      </c>
      <c r="B2983" s="166">
        <v>2626</v>
      </c>
      <c r="C2983" s="1" t="s">
        <v>1058</v>
      </c>
      <c r="D2983" s="1"/>
      <c r="E2983" s="1" t="s">
        <v>2</v>
      </c>
      <c r="F2983" s="1" t="s">
        <v>1692</v>
      </c>
      <c r="G2983" s="1">
        <v>1</v>
      </c>
      <c r="H2983" s="1" t="s">
        <v>19</v>
      </c>
      <c r="I2983" s="1" t="s">
        <v>659</v>
      </c>
      <c r="J2983" s="1">
        <v>4.2</v>
      </c>
      <c r="K2983" s="1">
        <v>4.2</v>
      </c>
      <c r="L2983" s="49">
        <v>5</v>
      </c>
      <c r="M2983" s="50"/>
      <c r="N2983" s="1" t="e">
        <f>VLOOKUP(B2983,MICRO!E:L,8,0)</f>
        <v>#N/A</v>
      </c>
    </row>
    <row r="2984" spans="1:14" ht="20.25" x14ac:dyDescent="0.25">
      <c r="A2984" s="1">
        <v>14</v>
      </c>
      <c r="B2984" s="166">
        <v>2627</v>
      </c>
      <c r="C2984" s="1" t="s">
        <v>1059</v>
      </c>
      <c r="D2984" s="1"/>
      <c r="E2984" s="1" t="s">
        <v>2</v>
      </c>
      <c r="F2984" s="1" t="s">
        <v>1693</v>
      </c>
      <c r="G2984" s="1">
        <v>20</v>
      </c>
      <c r="H2984" s="1" t="s">
        <v>19</v>
      </c>
      <c r="I2984" s="1" t="s">
        <v>659</v>
      </c>
      <c r="J2984" s="1">
        <v>2.68</v>
      </c>
      <c r="K2984" s="1">
        <v>53.6</v>
      </c>
      <c r="L2984" s="49">
        <v>5</v>
      </c>
      <c r="M2984" s="50"/>
      <c r="N2984" s="1" t="e">
        <f>VLOOKUP(B2984,MICRO!E:L,8,0)</f>
        <v>#N/A</v>
      </c>
    </row>
    <row r="2985" spans="1:14" ht="20.25" x14ac:dyDescent="0.25">
      <c r="A2985" s="1">
        <v>15</v>
      </c>
      <c r="B2985" s="166"/>
      <c r="C2985" s="1" t="s">
        <v>1694</v>
      </c>
      <c r="D2985" s="1" t="s">
        <v>1695</v>
      </c>
      <c r="E2985" s="1"/>
      <c r="F2985" s="1" t="s">
        <v>1696</v>
      </c>
      <c r="G2985" s="1">
        <v>90</v>
      </c>
      <c r="H2985" s="1" t="s">
        <v>19</v>
      </c>
      <c r="I2985" s="1" t="s">
        <v>659</v>
      </c>
      <c r="J2985" s="1">
        <v>0.02</v>
      </c>
      <c r="K2985" s="1">
        <v>1.8</v>
      </c>
      <c r="L2985" s="49">
        <v>5</v>
      </c>
      <c r="M2985" s="50"/>
      <c r="N2985" s="1" t="e">
        <f>VLOOKUP(B2985,MICRO!E:L,8,0)</f>
        <v>#N/A</v>
      </c>
    </row>
    <row r="2986" spans="1:14" ht="20.25" x14ac:dyDescent="0.25">
      <c r="A2986" s="1">
        <v>16</v>
      </c>
      <c r="B2986" s="166"/>
      <c r="C2986" s="1" t="s">
        <v>1697</v>
      </c>
      <c r="D2986" s="1" t="s">
        <v>1698</v>
      </c>
      <c r="E2986" s="1"/>
      <c r="F2986" s="1" t="s">
        <v>1699</v>
      </c>
      <c r="G2986" s="1">
        <v>88</v>
      </c>
      <c r="H2986" s="1" t="s">
        <v>19</v>
      </c>
      <c r="I2986" s="1" t="s">
        <v>659</v>
      </c>
      <c r="J2986" s="1">
        <v>0.02</v>
      </c>
      <c r="K2986" s="1">
        <v>1.76</v>
      </c>
      <c r="L2986" s="49">
        <v>5</v>
      </c>
      <c r="M2986" s="50"/>
      <c r="N2986" s="1" t="e">
        <f>VLOOKUP(B2986,MICRO!E:L,8,0)</f>
        <v>#N/A</v>
      </c>
    </row>
    <row r="2987" spans="1:14" ht="20.25" x14ac:dyDescent="0.25">
      <c r="A2987" s="1">
        <v>17</v>
      </c>
      <c r="B2987" s="166"/>
      <c r="C2987" s="1" t="s">
        <v>1694</v>
      </c>
      <c r="D2987" s="1" t="s">
        <v>1695</v>
      </c>
      <c r="E2987" s="1"/>
      <c r="F2987" s="1" t="s">
        <v>1700</v>
      </c>
      <c r="G2987" s="1">
        <v>24</v>
      </c>
      <c r="H2987" s="1" t="s">
        <v>19</v>
      </c>
      <c r="I2987" s="1" t="s">
        <v>659</v>
      </c>
      <c r="J2987" s="1">
        <v>0.02</v>
      </c>
      <c r="K2987" s="1">
        <v>0.48</v>
      </c>
      <c r="L2987" s="49">
        <v>5</v>
      </c>
      <c r="M2987" s="50"/>
      <c r="N2987" s="1" t="e">
        <f>VLOOKUP(B2987,MICRO!E:L,8,0)</f>
        <v>#N/A</v>
      </c>
    </row>
    <row r="2988" spans="1:14" ht="20.25" x14ac:dyDescent="0.25">
      <c r="A2988" s="1">
        <v>18</v>
      </c>
      <c r="B2988" s="166"/>
      <c r="C2988" s="1" t="s">
        <v>1697</v>
      </c>
      <c r="D2988" s="1" t="s">
        <v>1698</v>
      </c>
      <c r="E2988" s="1"/>
      <c r="F2988" s="1" t="s">
        <v>1701</v>
      </c>
      <c r="G2988" s="1">
        <v>28</v>
      </c>
      <c r="H2988" s="1" t="s">
        <v>19</v>
      </c>
      <c r="I2988" s="1" t="s">
        <v>659</v>
      </c>
      <c r="J2988" s="1">
        <v>0.02</v>
      </c>
      <c r="K2988" s="1">
        <v>0.56000000000000005</v>
      </c>
      <c r="L2988" s="49">
        <v>5</v>
      </c>
      <c r="M2988" s="50"/>
      <c r="N2988" s="1" t="e">
        <f>VLOOKUP(B2988,MICRO!E:L,8,0)</f>
        <v>#N/A</v>
      </c>
    </row>
    <row r="2989" spans="1:14" ht="20.25" x14ac:dyDescent="0.25">
      <c r="A2989" s="1">
        <v>19</v>
      </c>
      <c r="B2989" s="166"/>
      <c r="C2989" s="1" t="s">
        <v>1694</v>
      </c>
      <c r="D2989" s="1" t="s">
        <v>1695</v>
      </c>
      <c r="E2989" s="1"/>
      <c r="F2989" s="1" t="s">
        <v>1702</v>
      </c>
      <c r="G2989" s="1">
        <v>90</v>
      </c>
      <c r="H2989" s="1" t="s">
        <v>19</v>
      </c>
      <c r="I2989" s="1" t="s">
        <v>659</v>
      </c>
      <c r="J2989" s="1">
        <v>0.05</v>
      </c>
      <c r="K2989" s="1">
        <v>4.5</v>
      </c>
      <c r="L2989" s="49">
        <v>5</v>
      </c>
      <c r="M2989" s="50"/>
      <c r="N2989" s="1" t="e">
        <f>VLOOKUP(B2989,MICRO!E:L,8,0)</f>
        <v>#N/A</v>
      </c>
    </row>
    <row r="2990" spans="1:14" ht="20.25" x14ac:dyDescent="0.25">
      <c r="A2990" s="1">
        <v>20</v>
      </c>
      <c r="B2990" s="166"/>
      <c r="C2990" s="1" t="s">
        <v>1697</v>
      </c>
      <c r="D2990" s="1" t="s">
        <v>1698</v>
      </c>
      <c r="E2990" s="1"/>
      <c r="F2990" s="1" t="s">
        <v>1703</v>
      </c>
      <c r="G2990" s="1">
        <v>88</v>
      </c>
      <c r="H2990" s="1" t="s">
        <v>19</v>
      </c>
      <c r="I2990" s="1" t="s">
        <v>659</v>
      </c>
      <c r="J2990" s="1">
        <v>0.05</v>
      </c>
      <c r="K2990" s="1">
        <v>4.4000000000000004</v>
      </c>
      <c r="L2990" s="49">
        <v>5</v>
      </c>
      <c r="M2990" s="50"/>
      <c r="N2990" s="1" t="e">
        <f>VLOOKUP(B2990,MICRO!E:L,8,0)</f>
        <v>#N/A</v>
      </c>
    </row>
    <row r="2991" spans="1:14" ht="20.25" x14ac:dyDescent="0.25">
      <c r="A2991" s="1">
        <v>21</v>
      </c>
      <c r="B2991" s="166"/>
      <c r="C2991" s="1" t="s">
        <v>1694</v>
      </c>
      <c r="D2991" s="1" t="s">
        <v>1695</v>
      </c>
      <c r="E2991" s="1"/>
      <c r="F2991" s="1" t="s">
        <v>1704</v>
      </c>
      <c r="G2991" s="1">
        <v>94</v>
      </c>
      <c r="H2991" s="1" t="s">
        <v>19</v>
      </c>
      <c r="I2991" s="1" t="s">
        <v>659</v>
      </c>
      <c r="J2991" s="1">
        <v>0.05</v>
      </c>
      <c r="K2991" s="1">
        <v>4.7</v>
      </c>
      <c r="L2991" s="49">
        <v>5</v>
      </c>
      <c r="M2991" s="50"/>
      <c r="N2991" s="1" t="e">
        <f>VLOOKUP(B2991,MICRO!E:L,8,0)</f>
        <v>#N/A</v>
      </c>
    </row>
    <row r="2992" spans="1:14" ht="20.25" x14ac:dyDescent="0.25">
      <c r="A2992" s="1">
        <v>22</v>
      </c>
      <c r="B2992" s="166"/>
      <c r="C2992" s="1" t="s">
        <v>1697</v>
      </c>
      <c r="D2992" s="1" t="s">
        <v>1698</v>
      </c>
      <c r="E2992" s="1"/>
      <c r="F2992" s="1" t="s">
        <v>1705</v>
      </c>
      <c r="G2992" s="1">
        <v>60</v>
      </c>
      <c r="H2992" s="1" t="s">
        <v>19</v>
      </c>
      <c r="I2992" s="1" t="s">
        <v>659</v>
      </c>
      <c r="J2992" s="1">
        <v>0.05</v>
      </c>
      <c r="K2992" s="1">
        <v>3</v>
      </c>
      <c r="L2992" s="49">
        <v>5</v>
      </c>
      <c r="M2992" s="50"/>
      <c r="N2992" s="1" t="e">
        <f>VLOOKUP(B2992,MICRO!E:L,8,0)</f>
        <v>#N/A</v>
      </c>
    </row>
    <row r="2993" spans="1:14" ht="20.25" x14ac:dyDescent="0.25">
      <c r="A2993" s="1">
        <v>23</v>
      </c>
      <c r="B2993" s="166"/>
      <c r="C2993" s="1" t="s">
        <v>1706</v>
      </c>
      <c r="D2993" s="1" t="s">
        <v>1707</v>
      </c>
      <c r="E2993" s="1"/>
      <c r="F2993" s="1" t="s">
        <v>1708</v>
      </c>
      <c r="G2993" s="1">
        <v>18</v>
      </c>
      <c r="H2993" s="1" t="s">
        <v>19</v>
      </c>
      <c r="I2993" s="1" t="s">
        <v>1709</v>
      </c>
      <c r="J2993" s="1">
        <v>0.05</v>
      </c>
      <c r="K2993" s="1">
        <v>0.9</v>
      </c>
      <c r="L2993" s="49">
        <v>5</v>
      </c>
      <c r="M2993" s="50"/>
      <c r="N2993" s="1" t="e">
        <f>VLOOKUP(B2993,MICRO!E:L,8,0)</f>
        <v>#N/A</v>
      </c>
    </row>
    <row r="2994" spans="1:14" ht="20.25" x14ac:dyDescent="0.25">
      <c r="A2994" s="1">
        <v>24</v>
      </c>
      <c r="B2994" s="166"/>
      <c r="C2994" s="1" t="s">
        <v>1710</v>
      </c>
      <c r="D2994" s="1" t="s">
        <v>1711</v>
      </c>
      <c r="E2994" s="1"/>
      <c r="F2994" s="1" t="s">
        <v>1712</v>
      </c>
      <c r="G2994" s="1">
        <v>16</v>
      </c>
      <c r="H2994" s="1" t="s">
        <v>19</v>
      </c>
      <c r="I2994" s="1" t="s">
        <v>659</v>
      </c>
      <c r="J2994" s="1">
        <v>0.05</v>
      </c>
      <c r="K2994" s="1">
        <v>0.8</v>
      </c>
      <c r="L2994" s="49">
        <v>5</v>
      </c>
      <c r="M2994" s="50"/>
      <c r="N2994" s="1" t="e">
        <f>VLOOKUP(B2994,MICRO!E:L,8,0)</f>
        <v>#N/A</v>
      </c>
    </row>
    <row r="2995" spans="1:14" ht="20.25" x14ac:dyDescent="0.25">
      <c r="A2995" s="1">
        <v>25</v>
      </c>
      <c r="B2995" s="166"/>
      <c r="C2995" s="1" t="s">
        <v>1694</v>
      </c>
      <c r="D2995" s="1" t="s">
        <v>1695</v>
      </c>
      <c r="E2995" s="1"/>
      <c r="F2995" s="1" t="s">
        <v>1713</v>
      </c>
      <c r="G2995" s="1">
        <v>90</v>
      </c>
      <c r="H2995" s="1" t="s">
        <v>19</v>
      </c>
      <c r="I2995" s="1" t="s">
        <v>659</v>
      </c>
      <c r="J2995" s="1">
        <v>0.03</v>
      </c>
      <c r="K2995" s="1">
        <v>2.6999999999999997</v>
      </c>
      <c r="L2995" s="49">
        <v>5</v>
      </c>
      <c r="M2995" s="50"/>
      <c r="N2995" s="1" t="e">
        <f>VLOOKUP(B2995,MICRO!E:L,8,0)</f>
        <v>#N/A</v>
      </c>
    </row>
    <row r="2996" spans="1:14" ht="20.25" x14ac:dyDescent="0.25">
      <c r="A2996" s="1">
        <v>26</v>
      </c>
      <c r="B2996" s="166"/>
      <c r="C2996" s="1" t="s">
        <v>1697</v>
      </c>
      <c r="D2996" s="1" t="s">
        <v>1698</v>
      </c>
      <c r="E2996" s="1"/>
      <c r="F2996" s="1" t="s">
        <v>1714</v>
      </c>
      <c r="G2996" s="1">
        <v>88</v>
      </c>
      <c r="H2996" s="1" t="s">
        <v>19</v>
      </c>
      <c r="I2996" s="1" t="s">
        <v>659</v>
      </c>
      <c r="J2996" s="1">
        <v>0.03</v>
      </c>
      <c r="K2996" s="1">
        <v>2.6399999999999997</v>
      </c>
      <c r="L2996" s="49">
        <v>5</v>
      </c>
      <c r="M2996" s="50"/>
      <c r="N2996" s="1" t="e">
        <f>VLOOKUP(B2996,MICRO!E:L,8,0)</f>
        <v>#N/A</v>
      </c>
    </row>
    <row r="2997" spans="1:14" ht="20.25" x14ac:dyDescent="0.25">
      <c r="A2997" s="1">
        <v>27</v>
      </c>
      <c r="B2997" s="166"/>
      <c r="C2997" s="1" t="s">
        <v>1697</v>
      </c>
      <c r="D2997" s="1" t="s">
        <v>1698</v>
      </c>
      <c r="E2997" s="1"/>
      <c r="F2997" s="1" t="s">
        <v>1715</v>
      </c>
      <c r="G2997" s="1">
        <v>60</v>
      </c>
      <c r="H2997" s="1" t="s">
        <v>19</v>
      </c>
      <c r="I2997" s="1" t="s">
        <v>659</v>
      </c>
      <c r="J2997" s="1">
        <v>0.03</v>
      </c>
      <c r="K2997" s="1">
        <v>1.7999999999999998</v>
      </c>
      <c r="L2997" s="49">
        <v>5</v>
      </c>
      <c r="M2997" s="50"/>
      <c r="N2997" s="1" t="e">
        <f>VLOOKUP(B2997,MICRO!E:L,8,0)</f>
        <v>#N/A</v>
      </c>
    </row>
    <row r="2998" spans="1:14" ht="20.25" x14ac:dyDescent="0.25">
      <c r="A2998" s="1">
        <v>28</v>
      </c>
      <c r="B2998" s="166"/>
      <c r="C2998" s="1" t="s">
        <v>1694</v>
      </c>
      <c r="D2998" s="1" t="s">
        <v>1695</v>
      </c>
      <c r="E2998" s="1"/>
      <c r="F2998" s="1" t="s">
        <v>1716</v>
      </c>
      <c r="G2998" s="1">
        <v>24</v>
      </c>
      <c r="H2998" s="1" t="s">
        <v>19</v>
      </c>
      <c r="I2998" s="1" t="s">
        <v>659</v>
      </c>
      <c r="J2998" s="1">
        <v>0.03</v>
      </c>
      <c r="K2998" s="1">
        <v>0.72</v>
      </c>
      <c r="L2998" s="49">
        <v>5</v>
      </c>
      <c r="M2998" s="50"/>
      <c r="N2998" s="1" t="e">
        <f>VLOOKUP(B2998,MICRO!E:L,8,0)</f>
        <v>#N/A</v>
      </c>
    </row>
    <row r="2999" spans="1:14" ht="20.25" x14ac:dyDescent="0.25">
      <c r="A2999" s="1">
        <v>29</v>
      </c>
      <c r="B2999" s="166"/>
      <c r="C2999" s="1" t="s">
        <v>1697</v>
      </c>
      <c r="D2999" s="1" t="s">
        <v>1698</v>
      </c>
      <c r="E2999" s="1"/>
      <c r="F2999" s="1" t="s">
        <v>1717</v>
      </c>
      <c r="G2999" s="1">
        <v>74</v>
      </c>
      <c r="H2999" s="1" t="s">
        <v>19</v>
      </c>
      <c r="I2999" s="1" t="s">
        <v>659</v>
      </c>
      <c r="J2999" s="1">
        <v>0.03</v>
      </c>
      <c r="K2999" s="1">
        <v>2.2199999999999998</v>
      </c>
      <c r="L2999" s="49">
        <v>5</v>
      </c>
      <c r="M2999" s="50"/>
      <c r="N2999" s="1" t="e">
        <f>VLOOKUP(B2999,MICRO!E:L,8,0)</f>
        <v>#N/A</v>
      </c>
    </row>
    <row r="3000" spans="1:14" ht="20.25" x14ac:dyDescent="0.25">
      <c r="A3000" s="1">
        <v>30</v>
      </c>
      <c r="B3000" s="166"/>
      <c r="C3000" s="1" t="s">
        <v>1718</v>
      </c>
      <c r="D3000" s="1" t="s">
        <v>1719</v>
      </c>
      <c r="E3000" s="1"/>
      <c r="F3000" s="1" t="s">
        <v>1720</v>
      </c>
      <c r="G3000" s="1">
        <v>70</v>
      </c>
      <c r="H3000" s="1" t="s">
        <v>19</v>
      </c>
      <c r="I3000" s="1" t="s">
        <v>1709</v>
      </c>
      <c r="J3000" s="1">
        <v>0.01</v>
      </c>
      <c r="K3000" s="1">
        <v>0.70000000000000007</v>
      </c>
      <c r="L3000" s="49">
        <v>5</v>
      </c>
      <c r="M3000" s="50"/>
      <c r="N3000" s="1" t="e">
        <f>VLOOKUP(B3000,MICRO!E:L,8,0)</f>
        <v>#N/A</v>
      </c>
    </row>
    <row r="3001" spans="1:14" ht="20.25" x14ac:dyDescent="0.25">
      <c r="A3001" s="1">
        <v>31</v>
      </c>
      <c r="B3001" s="166"/>
      <c r="C3001" s="1" t="s">
        <v>1697</v>
      </c>
      <c r="D3001" s="1" t="s">
        <v>1698</v>
      </c>
      <c r="E3001" s="1"/>
      <c r="F3001" s="1" t="s">
        <v>1721</v>
      </c>
      <c r="G3001" s="1">
        <v>63</v>
      </c>
      <c r="H3001" s="1" t="s">
        <v>19</v>
      </c>
      <c r="I3001" s="1" t="s">
        <v>659</v>
      </c>
      <c r="J3001" s="1">
        <v>0.01</v>
      </c>
      <c r="K3001" s="1">
        <v>0.63</v>
      </c>
      <c r="L3001" s="49">
        <v>5</v>
      </c>
      <c r="M3001" s="50"/>
      <c r="N3001" s="1" t="e">
        <f>VLOOKUP(B3001,MICRO!E:L,8,0)</f>
        <v>#N/A</v>
      </c>
    </row>
    <row r="3002" spans="1:14" ht="20.25" x14ac:dyDescent="0.25">
      <c r="A3002" s="1">
        <v>32</v>
      </c>
      <c r="B3002" s="166"/>
      <c r="C3002" s="1" t="s">
        <v>1694</v>
      </c>
      <c r="D3002" s="1" t="s">
        <v>1695</v>
      </c>
      <c r="E3002" s="1"/>
      <c r="F3002" s="1" t="s">
        <v>1722</v>
      </c>
      <c r="G3002" s="1">
        <v>44</v>
      </c>
      <c r="H3002" s="1" t="s">
        <v>19</v>
      </c>
      <c r="I3002" s="1" t="s">
        <v>659</v>
      </c>
      <c r="J3002" s="1">
        <v>0.01</v>
      </c>
      <c r="K3002" s="1">
        <v>0.44</v>
      </c>
      <c r="L3002" s="49">
        <v>5</v>
      </c>
      <c r="M3002" s="50"/>
      <c r="N3002" s="1" t="e">
        <f>VLOOKUP(B3002,MICRO!E:L,8,0)</f>
        <v>#N/A</v>
      </c>
    </row>
    <row r="3003" spans="1:14" ht="20.25" x14ac:dyDescent="0.25">
      <c r="A3003" s="1">
        <v>33</v>
      </c>
      <c r="B3003" s="166"/>
      <c r="C3003" s="1" t="s">
        <v>1723</v>
      </c>
      <c r="D3003" s="1"/>
      <c r="E3003" s="1"/>
      <c r="F3003" s="1" t="s">
        <v>1724</v>
      </c>
      <c r="G3003" s="1">
        <v>2</v>
      </c>
      <c r="H3003" s="1" t="s">
        <v>19</v>
      </c>
      <c r="I3003" s="1" t="s">
        <v>659</v>
      </c>
      <c r="J3003" s="1">
        <v>0.01</v>
      </c>
      <c r="K3003" s="1">
        <v>0.02</v>
      </c>
      <c r="L3003" s="49">
        <v>5</v>
      </c>
      <c r="M3003" s="50"/>
      <c r="N3003" s="1" t="e">
        <f>VLOOKUP(B3003,MICRO!E:L,8,0)</f>
        <v>#N/A</v>
      </c>
    </row>
    <row r="3004" spans="1:14" ht="20.25" x14ac:dyDescent="0.25">
      <c r="A3004" s="1">
        <v>34</v>
      </c>
      <c r="B3004" s="166"/>
      <c r="C3004" s="1" t="s">
        <v>1725</v>
      </c>
      <c r="D3004" s="1"/>
      <c r="E3004" s="1"/>
      <c r="F3004" s="1" t="s">
        <v>1726</v>
      </c>
      <c r="G3004" s="1">
        <v>4</v>
      </c>
      <c r="H3004" s="1" t="s">
        <v>19</v>
      </c>
      <c r="I3004" s="1" t="s">
        <v>659</v>
      </c>
      <c r="J3004" s="1">
        <v>0.1</v>
      </c>
      <c r="K3004" s="1">
        <v>0.4</v>
      </c>
      <c r="L3004" s="49">
        <v>5</v>
      </c>
      <c r="M3004" s="50"/>
      <c r="N3004" s="1" t="e">
        <f>VLOOKUP(B3004,MICRO!E:L,8,0)</f>
        <v>#N/A</v>
      </c>
    </row>
    <row r="3005" spans="1:14" ht="20.25" x14ac:dyDescent="0.25">
      <c r="A3005" s="1">
        <v>35</v>
      </c>
      <c r="B3005" s="166"/>
      <c r="C3005" s="1" t="s">
        <v>1727</v>
      </c>
      <c r="D3005" s="1"/>
      <c r="E3005" s="1"/>
      <c r="F3005" s="1" t="s">
        <v>1728</v>
      </c>
      <c r="G3005" s="1">
        <v>200</v>
      </c>
      <c r="H3005" s="1" t="s">
        <v>19</v>
      </c>
      <c r="I3005" s="1" t="s">
        <v>659</v>
      </c>
      <c r="J3005" s="1">
        <v>0.03</v>
      </c>
      <c r="K3005" s="1">
        <v>6</v>
      </c>
      <c r="L3005" s="49">
        <v>5</v>
      </c>
      <c r="M3005" s="50"/>
      <c r="N3005" s="1" t="e">
        <f>VLOOKUP(B3005,MICRO!E:L,8,0)</f>
        <v>#N/A</v>
      </c>
    </row>
    <row r="3006" spans="1:14" ht="20.25" x14ac:dyDescent="0.25">
      <c r="A3006" s="1">
        <v>36</v>
      </c>
      <c r="B3006" s="166"/>
      <c r="C3006" s="1" t="s">
        <v>1729</v>
      </c>
      <c r="D3006" s="1"/>
      <c r="E3006" s="1"/>
      <c r="F3006" s="1" t="s">
        <v>1730</v>
      </c>
      <c r="G3006" s="1">
        <v>32</v>
      </c>
      <c r="H3006" s="1" t="s">
        <v>19</v>
      </c>
      <c r="I3006" s="1" t="s">
        <v>659</v>
      </c>
      <c r="J3006" s="1">
        <v>0.03</v>
      </c>
      <c r="K3006" s="1">
        <v>0.96</v>
      </c>
      <c r="L3006" s="49">
        <v>5</v>
      </c>
      <c r="M3006" s="50"/>
      <c r="N3006" s="1" t="e">
        <f>VLOOKUP(B3006,MICRO!E:L,8,0)</f>
        <v>#N/A</v>
      </c>
    </row>
    <row r="3007" spans="1:14" ht="20.25" x14ac:dyDescent="0.25">
      <c r="A3007" s="1">
        <v>37</v>
      </c>
      <c r="B3007" s="166"/>
      <c r="C3007" s="1" t="s">
        <v>1731</v>
      </c>
      <c r="D3007" s="1"/>
      <c r="E3007" s="1"/>
      <c r="F3007" s="1" t="s">
        <v>1732</v>
      </c>
      <c r="G3007" s="1">
        <v>264</v>
      </c>
      <c r="H3007" s="1" t="s">
        <v>19</v>
      </c>
      <c r="I3007" s="1" t="s">
        <v>659</v>
      </c>
      <c r="J3007" s="1">
        <v>1.2999999999999999E-2</v>
      </c>
      <c r="K3007" s="1">
        <v>3.4319999999999999</v>
      </c>
      <c r="L3007" s="49">
        <v>5</v>
      </c>
      <c r="M3007" s="50"/>
      <c r="N3007" s="1" t="e">
        <f>VLOOKUP(B3007,MICRO!E:L,8,0)</f>
        <v>#N/A</v>
      </c>
    </row>
    <row r="3008" spans="1:14" ht="20.25" x14ac:dyDescent="0.25">
      <c r="A3008" s="1">
        <v>38</v>
      </c>
      <c r="B3008" s="166">
        <v>2739</v>
      </c>
      <c r="C3008" s="1" t="s">
        <v>1102</v>
      </c>
      <c r="D3008" s="1"/>
      <c r="E3008" s="1" t="s">
        <v>2</v>
      </c>
      <c r="F3008" s="1" t="s">
        <v>1103</v>
      </c>
      <c r="G3008" s="1">
        <v>1</v>
      </c>
      <c r="H3008" s="1" t="s">
        <v>19</v>
      </c>
      <c r="I3008" s="1" t="s">
        <v>659</v>
      </c>
      <c r="J3008" s="1">
        <v>101.7</v>
      </c>
      <c r="K3008" s="1">
        <v>101.7</v>
      </c>
      <c r="L3008" s="49">
        <v>5</v>
      </c>
      <c r="M3008" s="50"/>
      <c r="N3008" s="1" t="e">
        <f>VLOOKUP(B3008,MICRO!E:L,8,0)</f>
        <v>#N/A</v>
      </c>
    </row>
    <row r="3009" spans="1:14" ht="20.25" x14ac:dyDescent="0.25">
      <c r="A3009" s="1">
        <v>39</v>
      </c>
      <c r="B3009" s="166">
        <v>2740</v>
      </c>
      <c r="C3009" s="1" t="s">
        <v>1102</v>
      </c>
      <c r="D3009" s="1"/>
      <c r="E3009" s="1" t="s">
        <v>51</v>
      </c>
      <c r="F3009" s="1" t="s">
        <v>1104</v>
      </c>
      <c r="G3009" s="1">
        <v>1</v>
      </c>
      <c r="H3009" s="1" t="s">
        <v>19</v>
      </c>
      <c r="I3009" s="1" t="s">
        <v>659</v>
      </c>
      <c r="J3009" s="1">
        <v>42.1</v>
      </c>
      <c r="K3009" s="1">
        <v>42.1</v>
      </c>
      <c r="L3009" s="49">
        <v>5</v>
      </c>
      <c r="M3009" s="50"/>
      <c r="N3009" s="1" t="e">
        <f>VLOOKUP(B3009,MICRO!E:L,8,0)</f>
        <v>#N/A</v>
      </c>
    </row>
    <row r="3010" spans="1:14" ht="20.25" x14ac:dyDescent="0.25">
      <c r="A3010" s="1">
        <v>40</v>
      </c>
      <c r="B3010" s="166">
        <v>2741</v>
      </c>
      <c r="C3010" s="1" t="s">
        <v>1102</v>
      </c>
      <c r="D3010" s="1"/>
      <c r="E3010" s="1" t="s">
        <v>753</v>
      </c>
      <c r="F3010" s="1" t="s">
        <v>1105</v>
      </c>
      <c r="G3010" s="1">
        <v>1</v>
      </c>
      <c r="H3010" s="1" t="s">
        <v>19</v>
      </c>
      <c r="I3010" s="1" t="s">
        <v>659</v>
      </c>
      <c r="J3010" s="1">
        <v>56.3</v>
      </c>
      <c r="K3010" s="1">
        <v>56.3</v>
      </c>
      <c r="L3010" s="49">
        <v>5</v>
      </c>
      <c r="M3010" s="50"/>
      <c r="N3010" s="1" t="e">
        <f>VLOOKUP(B3010,MICRO!E:L,8,0)</f>
        <v>#N/A</v>
      </c>
    </row>
    <row r="3011" spans="1:14" ht="20.25" x14ac:dyDescent="0.25">
      <c r="A3011" s="1">
        <v>41</v>
      </c>
      <c r="B3011" s="166">
        <v>2742</v>
      </c>
      <c r="C3011" s="1" t="s">
        <v>1102</v>
      </c>
      <c r="D3011" s="1"/>
      <c r="E3011" s="1" t="s">
        <v>1108</v>
      </c>
      <c r="F3011" s="1" t="s">
        <v>1106</v>
      </c>
      <c r="G3011" s="1">
        <v>2</v>
      </c>
      <c r="H3011" s="1" t="s">
        <v>19</v>
      </c>
      <c r="I3011" s="1" t="s">
        <v>659</v>
      </c>
      <c r="J3011" s="1">
        <v>55</v>
      </c>
      <c r="K3011" s="1">
        <v>110</v>
      </c>
      <c r="L3011" s="49">
        <v>5</v>
      </c>
      <c r="M3011" s="50"/>
      <c r="N3011" s="1" t="e">
        <f>VLOOKUP(B3011,MICRO!E:L,8,0)</f>
        <v>#N/A</v>
      </c>
    </row>
    <row r="3012" spans="1:14" ht="20.25" x14ac:dyDescent="0.25">
      <c r="A3012" s="1">
        <v>42</v>
      </c>
      <c r="B3012" s="166">
        <v>2743</v>
      </c>
      <c r="C3012" s="1" t="s">
        <v>1102</v>
      </c>
      <c r="D3012" s="1"/>
      <c r="E3012" s="1" t="s">
        <v>108</v>
      </c>
      <c r="F3012" s="1" t="s">
        <v>1107</v>
      </c>
      <c r="G3012" s="1">
        <v>2</v>
      </c>
      <c r="H3012" s="1" t="s">
        <v>19</v>
      </c>
      <c r="I3012" s="1" t="s">
        <v>659</v>
      </c>
      <c r="J3012" s="1">
        <v>6.7</v>
      </c>
      <c r="K3012" s="1">
        <v>13.4</v>
      </c>
      <c r="L3012" s="49">
        <v>5</v>
      </c>
      <c r="M3012" s="50"/>
      <c r="N3012" s="1" t="e">
        <f>VLOOKUP(B3012,MICRO!E:L,8,0)</f>
        <v>#N/A</v>
      </c>
    </row>
    <row r="3013" spans="1:14" ht="20.25" x14ac:dyDescent="0.25">
      <c r="A3013" s="1">
        <v>43</v>
      </c>
      <c r="B3013" s="166"/>
      <c r="C3013" s="1" t="s">
        <v>1733</v>
      </c>
      <c r="D3013" s="1"/>
      <c r="E3013" s="1" t="s">
        <v>2</v>
      </c>
      <c r="F3013" s="1" t="s">
        <v>1734</v>
      </c>
      <c r="G3013" s="1">
        <v>1</v>
      </c>
      <c r="H3013" s="1" t="s">
        <v>19</v>
      </c>
      <c r="I3013" s="1" t="s">
        <v>659</v>
      </c>
      <c r="J3013" s="1">
        <v>5.3</v>
      </c>
      <c r="K3013" s="1">
        <v>5.3</v>
      </c>
      <c r="L3013" s="49">
        <v>5</v>
      </c>
      <c r="M3013" s="50"/>
      <c r="N3013" s="1" t="e">
        <f>VLOOKUP(B3013,MICRO!E:L,8,0)</f>
        <v>#N/A</v>
      </c>
    </row>
    <row r="3014" spans="1:14" ht="20.25" x14ac:dyDescent="0.25">
      <c r="A3014" s="1">
        <v>44</v>
      </c>
      <c r="B3014" s="166"/>
      <c r="C3014" s="1" t="s">
        <v>1727</v>
      </c>
      <c r="D3014" s="1"/>
      <c r="E3014" s="1"/>
      <c r="F3014" s="1" t="s">
        <v>1735</v>
      </c>
      <c r="G3014" s="1">
        <v>2</v>
      </c>
      <c r="H3014" s="1" t="s">
        <v>19</v>
      </c>
      <c r="I3014" s="1" t="s">
        <v>659</v>
      </c>
      <c r="J3014" s="1">
        <v>1.2999999999999999E-2</v>
      </c>
      <c r="K3014" s="1">
        <v>2.5999999999999999E-2</v>
      </c>
      <c r="L3014" s="49">
        <v>5</v>
      </c>
      <c r="M3014" s="50"/>
      <c r="N3014" s="1" t="e">
        <f>VLOOKUP(B3014,MICRO!E:L,8,0)</f>
        <v>#N/A</v>
      </c>
    </row>
    <row r="3015" spans="1:14" ht="20.25" x14ac:dyDescent="0.25">
      <c r="A3015" s="1">
        <v>45</v>
      </c>
      <c r="B3015" s="166"/>
      <c r="C3015" s="1" t="s">
        <v>1736</v>
      </c>
      <c r="D3015" s="1"/>
      <c r="E3015" s="1"/>
      <c r="F3015" s="1" t="s">
        <v>1737</v>
      </c>
      <c r="G3015" s="1">
        <v>16</v>
      </c>
      <c r="H3015" s="1" t="s">
        <v>19</v>
      </c>
      <c r="I3015" s="1" t="s">
        <v>659</v>
      </c>
      <c r="J3015" s="1">
        <v>1.2999999999999999E-2</v>
      </c>
      <c r="K3015" s="1">
        <v>0.20799999999999999</v>
      </c>
      <c r="L3015" s="49">
        <v>5</v>
      </c>
      <c r="M3015" s="50"/>
      <c r="N3015" s="1" t="e">
        <f>VLOOKUP(B3015,MICRO!E:L,8,0)</f>
        <v>#N/A</v>
      </c>
    </row>
    <row r="3016" spans="1:14" ht="20.25" x14ac:dyDescent="0.25">
      <c r="A3016" s="1">
        <v>46</v>
      </c>
      <c r="B3016" s="166"/>
      <c r="C3016" s="1" t="s">
        <v>1738</v>
      </c>
      <c r="D3016" s="1"/>
      <c r="E3016" s="1"/>
      <c r="F3016" s="1" t="s">
        <v>1739</v>
      </c>
      <c r="G3016" s="1">
        <v>16</v>
      </c>
      <c r="H3016" s="1" t="s">
        <v>19</v>
      </c>
      <c r="I3016" s="1" t="s">
        <v>659</v>
      </c>
      <c r="J3016" s="1">
        <v>1.2999999999999999E-2</v>
      </c>
      <c r="K3016" s="1">
        <v>0.20799999999999999</v>
      </c>
      <c r="L3016" s="49">
        <v>5</v>
      </c>
      <c r="M3016" s="50"/>
      <c r="N3016" s="1" t="e">
        <f>VLOOKUP(B3016,MICRO!E:L,8,0)</f>
        <v>#N/A</v>
      </c>
    </row>
    <row r="3017" spans="1:14" ht="20.25" x14ac:dyDescent="0.25">
      <c r="A3017" s="1">
        <v>47</v>
      </c>
      <c r="B3017" s="166"/>
      <c r="C3017" s="1" t="s">
        <v>1031</v>
      </c>
      <c r="D3017" s="1"/>
      <c r="E3017" s="1"/>
      <c r="F3017" s="1" t="s">
        <v>1740</v>
      </c>
      <c r="G3017" s="1">
        <v>16</v>
      </c>
      <c r="H3017" s="1" t="s">
        <v>19</v>
      </c>
      <c r="I3017" s="1" t="s">
        <v>659</v>
      </c>
      <c r="J3017" s="1">
        <v>1.2999999999999999E-2</v>
      </c>
      <c r="K3017" s="1">
        <v>0.20799999999999999</v>
      </c>
      <c r="L3017" s="49">
        <v>5</v>
      </c>
      <c r="M3017" s="50"/>
      <c r="N3017" s="1" t="e">
        <f>VLOOKUP(B3017,MICRO!E:L,8,0)</f>
        <v>#N/A</v>
      </c>
    </row>
    <row r="3018" spans="1:14" ht="20.25" x14ac:dyDescent="0.25">
      <c r="A3018" s="1">
        <v>48</v>
      </c>
      <c r="B3018" s="166"/>
      <c r="C3018" s="1" t="s">
        <v>1741</v>
      </c>
      <c r="D3018" s="1"/>
      <c r="E3018" s="1"/>
      <c r="F3018" s="1" t="s">
        <v>1742</v>
      </c>
      <c r="G3018" s="1">
        <v>8</v>
      </c>
      <c r="H3018" s="1" t="s">
        <v>19</v>
      </c>
      <c r="I3018" s="1" t="s">
        <v>659</v>
      </c>
      <c r="J3018" s="1">
        <v>1.2999999999999999E-2</v>
      </c>
      <c r="K3018" s="1">
        <v>0.104</v>
      </c>
      <c r="L3018" s="49">
        <v>5</v>
      </c>
      <c r="M3018" s="50"/>
      <c r="N3018" s="1" t="e">
        <f>VLOOKUP(B3018,MICRO!E:L,8,0)</f>
        <v>#N/A</v>
      </c>
    </row>
    <row r="3019" spans="1:14" ht="20.25" x14ac:dyDescent="0.25">
      <c r="A3019" s="1">
        <v>49</v>
      </c>
      <c r="B3019" s="166"/>
      <c r="C3019" s="1" t="s">
        <v>1743</v>
      </c>
      <c r="D3019" s="1"/>
      <c r="E3019" s="1"/>
      <c r="F3019" s="1" t="s">
        <v>1744</v>
      </c>
      <c r="G3019" s="1">
        <v>4</v>
      </c>
      <c r="H3019" s="1" t="s">
        <v>19</v>
      </c>
      <c r="I3019" s="1" t="s">
        <v>659</v>
      </c>
      <c r="J3019" s="1">
        <v>1.2999999999999999E-2</v>
      </c>
      <c r="K3019" s="1">
        <v>5.1999999999999998E-2</v>
      </c>
      <c r="L3019" s="49">
        <v>5</v>
      </c>
      <c r="M3019" s="50"/>
      <c r="N3019" s="1" t="e">
        <f>VLOOKUP(B3019,MICRO!E:L,8,0)</f>
        <v>#N/A</v>
      </c>
    </row>
    <row r="3020" spans="1:14" ht="20.25" x14ac:dyDescent="0.25">
      <c r="A3020" s="1">
        <v>50</v>
      </c>
      <c r="B3020" s="166"/>
      <c r="C3020" s="1" t="s">
        <v>1058</v>
      </c>
      <c r="D3020" s="1"/>
      <c r="E3020" s="1"/>
      <c r="F3020" s="1" t="s">
        <v>1745</v>
      </c>
      <c r="G3020" s="1">
        <v>1</v>
      </c>
      <c r="H3020" s="1" t="s">
        <v>19</v>
      </c>
      <c r="I3020" s="1" t="s">
        <v>659</v>
      </c>
      <c r="J3020" s="1">
        <v>1.2999999999999999E-2</v>
      </c>
      <c r="K3020" s="1">
        <v>1.2999999999999999E-2</v>
      </c>
      <c r="L3020" s="49">
        <v>5</v>
      </c>
      <c r="M3020" s="50"/>
      <c r="N3020" s="1" t="e">
        <f>VLOOKUP(B3020,MICRO!E:L,8,0)</f>
        <v>#N/A</v>
      </c>
    </row>
    <row r="3021" spans="1:14" ht="20.25" x14ac:dyDescent="0.25">
      <c r="A3021" s="1">
        <v>51</v>
      </c>
      <c r="B3021" s="166"/>
      <c r="C3021" s="1" t="s">
        <v>1746</v>
      </c>
      <c r="D3021" s="1"/>
      <c r="E3021" s="1"/>
      <c r="F3021" s="1" t="s">
        <v>1747</v>
      </c>
      <c r="G3021" s="1">
        <v>1</v>
      </c>
      <c r="H3021" s="1" t="s">
        <v>19</v>
      </c>
      <c r="I3021" s="1" t="s">
        <v>659</v>
      </c>
      <c r="J3021" s="1">
        <v>1.2999999999999999E-2</v>
      </c>
      <c r="K3021" s="1">
        <v>1.2999999999999999E-2</v>
      </c>
      <c r="L3021" s="49">
        <v>5</v>
      </c>
      <c r="M3021" s="50"/>
      <c r="N3021" s="1" t="e">
        <f>VLOOKUP(B3021,MICRO!E:L,8,0)</f>
        <v>#N/A</v>
      </c>
    </row>
    <row r="3022" spans="1:14" ht="20.25" x14ac:dyDescent="0.25">
      <c r="A3022" s="1">
        <v>52</v>
      </c>
      <c r="B3022" s="166"/>
      <c r="C3022" s="1" t="s">
        <v>1748</v>
      </c>
      <c r="D3022" s="1"/>
      <c r="E3022" s="1"/>
      <c r="F3022" s="1" t="s">
        <v>1749</v>
      </c>
      <c r="G3022" s="1">
        <v>4</v>
      </c>
      <c r="H3022" s="1" t="s">
        <v>19</v>
      </c>
      <c r="I3022" s="1" t="s">
        <v>659</v>
      </c>
      <c r="J3022" s="1">
        <v>1.2999999999999999E-2</v>
      </c>
      <c r="K3022" s="1">
        <v>5.1999999999999998E-2</v>
      </c>
      <c r="L3022" s="49">
        <v>5</v>
      </c>
      <c r="M3022" s="50"/>
      <c r="N3022" s="1" t="e">
        <f>VLOOKUP(B3022,MICRO!E:L,8,0)</f>
        <v>#N/A</v>
      </c>
    </row>
    <row r="3023" spans="1:14" ht="20.25" x14ac:dyDescent="0.25">
      <c r="A3023" s="1">
        <v>53</v>
      </c>
      <c r="B3023" s="166"/>
      <c r="C3023" s="1" t="s">
        <v>1727</v>
      </c>
      <c r="D3023" s="1"/>
      <c r="E3023" s="1"/>
      <c r="F3023" s="1" t="s">
        <v>1750</v>
      </c>
      <c r="G3023" s="1">
        <v>153</v>
      </c>
      <c r="H3023" s="1" t="s">
        <v>19</v>
      </c>
      <c r="I3023" s="1" t="s">
        <v>659</v>
      </c>
      <c r="J3023" s="1">
        <v>1.2999999999999999E-2</v>
      </c>
      <c r="K3023" s="1">
        <v>1.9889999999999999</v>
      </c>
      <c r="L3023" s="49">
        <v>5</v>
      </c>
      <c r="M3023" s="50"/>
      <c r="N3023" s="1" t="e">
        <f>VLOOKUP(B3023,MICRO!E:L,8,0)</f>
        <v>#N/A</v>
      </c>
    </row>
    <row r="3024" spans="1:14" ht="20.25" x14ac:dyDescent="0.25">
      <c r="A3024" s="1">
        <v>54</v>
      </c>
      <c r="B3024" s="166"/>
      <c r="C3024" s="1" t="s">
        <v>1751</v>
      </c>
      <c r="D3024" s="1"/>
      <c r="E3024" s="1"/>
      <c r="F3024" s="1" t="s">
        <v>1752</v>
      </c>
      <c r="G3024" s="1">
        <v>56</v>
      </c>
      <c r="H3024" s="1" t="s">
        <v>19</v>
      </c>
      <c r="I3024" s="1" t="s">
        <v>659</v>
      </c>
      <c r="J3024" s="1">
        <v>1.2999999999999999E-2</v>
      </c>
      <c r="K3024" s="1">
        <v>0.72799999999999998</v>
      </c>
      <c r="L3024" s="49">
        <v>5</v>
      </c>
      <c r="M3024" s="50"/>
      <c r="N3024" s="1" t="e">
        <f>VLOOKUP(B3024,MICRO!E:L,8,0)</f>
        <v>#N/A</v>
      </c>
    </row>
    <row r="3025" spans="1:14" ht="20.25" x14ac:dyDescent="0.25">
      <c r="A3025" s="1">
        <v>55</v>
      </c>
      <c r="B3025" s="166"/>
      <c r="C3025" s="1" t="s">
        <v>1753</v>
      </c>
      <c r="D3025" s="1"/>
      <c r="E3025" s="1"/>
      <c r="F3025" s="1" t="s">
        <v>1754</v>
      </c>
      <c r="G3025" s="1">
        <v>137</v>
      </c>
      <c r="H3025" s="1" t="s">
        <v>19</v>
      </c>
      <c r="I3025" s="1" t="s">
        <v>659</v>
      </c>
      <c r="J3025" s="1">
        <v>1.2999999999999999E-2</v>
      </c>
      <c r="K3025" s="1">
        <v>1.7809999999999999</v>
      </c>
      <c r="L3025" s="49">
        <v>5</v>
      </c>
      <c r="M3025" s="50"/>
      <c r="N3025" s="1" t="e">
        <f>VLOOKUP(B3025,MICRO!E:L,8,0)</f>
        <v>#N/A</v>
      </c>
    </row>
    <row r="3026" spans="1:14" ht="20.25" x14ac:dyDescent="0.25">
      <c r="A3026" s="1">
        <v>56</v>
      </c>
      <c r="B3026" s="166"/>
      <c r="C3026" s="1" t="s">
        <v>1727</v>
      </c>
      <c r="D3026" s="1"/>
      <c r="E3026" s="1"/>
      <c r="F3026" s="1" t="s">
        <v>1755</v>
      </c>
      <c r="G3026" s="1">
        <v>200</v>
      </c>
      <c r="H3026" s="1" t="s">
        <v>19</v>
      </c>
      <c r="I3026" s="1" t="s">
        <v>659</v>
      </c>
      <c r="J3026" s="1">
        <v>1.2999999999999999E-2</v>
      </c>
      <c r="K3026" s="1">
        <v>2.6</v>
      </c>
      <c r="L3026" s="49">
        <v>5</v>
      </c>
      <c r="M3026" s="50"/>
      <c r="N3026" s="1" t="e">
        <f>VLOOKUP(B3026,MICRO!E:L,8,0)</f>
        <v>#N/A</v>
      </c>
    </row>
    <row r="3027" spans="1:14" ht="20.25" x14ac:dyDescent="0.25">
      <c r="A3027" s="1">
        <v>57</v>
      </c>
      <c r="B3027" s="166"/>
      <c r="C3027" s="1" t="s">
        <v>1738</v>
      </c>
      <c r="D3027" s="1"/>
      <c r="E3027" s="1"/>
      <c r="F3027" s="1" t="s">
        <v>1756</v>
      </c>
      <c r="G3027" s="1">
        <v>4</v>
      </c>
      <c r="H3027" s="1" t="s">
        <v>19</v>
      </c>
      <c r="I3027" s="1" t="s">
        <v>659</v>
      </c>
      <c r="J3027" s="1">
        <v>0.05</v>
      </c>
      <c r="K3027" s="1">
        <v>0.2</v>
      </c>
      <c r="L3027" s="49">
        <v>5</v>
      </c>
      <c r="M3027" s="50"/>
      <c r="N3027" s="1" t="e">
        <f>VLOOKUP(B3027,MICRO!E:L,8,0)</f>
        <v>#N/A</v>
      </c>
    </row>
    <row r="3028" spans="1:14" ht="20.25" x14ac:dyDescent="0.25">
      <c r="A3028" s="1">
        <v>58</v>
      </c>
      <c r="B3028" s="166"/>
      <c r="C3028" s="1" t="s">
        <v>1031</v>
      </c>
      <c r="D3028" s="1"/>
      <c r="E3028" s="1"/>
      <c r="F3028" s="1" t="s">
        <v>1757</v>
      </c>
      <c r="G3028" s="1">
        <v>4</v>
      </c>
      <c r="H3028" s="1" t="s">
        <v>19</v>
      </c>
      <c r="I3028" s="1" t="s">
        <v>659</v>
      </c>
      <c r="J3028" s="1">
        <v>0.05</v>
      </c>
      <c r="K3028" s="1">
        <v>0.2</v>
      </c>
      <c r="L3028" s="49">
        <v>5</v>
      </c>
      <c r="M3028" s="50"/>
      <c r="N3028" s="1" t="e">
        <f>VLOOKUP(B3028,MICRO!E:L,8,0)</f>
        <v>#N/A</v>
      </c>
    </row>
    <row r="3029" spans="1:14" ht="20.25" x14ac:dyDescent="0.25">
      <c r="A3029" s="1">
        <v>59</v>
      </c>
      <c r="B3029" s="166"/>
      <c r="C3029" s="1" t="s">
        <v>1743</v>
      </c>
      <c r="D3029" s="1"/>
      <c r="E3029" s="1"/>
      <c r="F3029" s="1" t="s">
        <v>1758</v>
      </c>
      <c r="G3029" s="1">
        <v>4</v>
      </c>
      <c r="H3029" s="1" t="s">
        <v>19</v>
      </c>
      <c r="I3029" s="1" t="s">
        <v>659</v>
      </c>
      <c r="J3029" s="1">
        <v>0.05</v>
      </c>
      <c r="K3029" s="1">
        <v>0.2</v>
      </c>
      <c r="L3029" s="49">
        <v>5</v>
      </c>
      <c r="M3029" s="50"/>
      <c r="N3029" s="1" t="e">
        <f>VLOOKUP(B3029,MICRO!E:L,8,0)</f>
        <v>#N/A</v>
      </c>
    </row>
    <row r="3030" spans="1:14" ht="20.25" x14ac:dyDescent="0.25">
      <c r="A3030" s="1">
        <v>60</v>
      </c>
      <c r="B3030" s="166"/>
      <c r="C3030" s="1" t="s">
        <v>1736</v>
      </c>
      <c r="D3030" s="1"/>
      <c r="E3030" s="1"/>
      <c r="F3030" s="1" t="s">
        <v>1759</v>
      </c>
      <c r="G3030" s="1">
        <v>2</v>
      </c>
      <c r="H3030" s="1" t="s">
        <v>19</v>
      </c>
      <c r="I3030" s="1" t="s">
        <v>659</v>
      </c>
      <c r="J3030" s="1">
        <v>0.05</v>
      </c>
      <c r="K3030" s="1">
        <v>0.1</v>
      </c>
      <c r="L3030" s="49">
        <v>5</v>
      </c>
      <c r="M3030" s="50"/>
      <c r="N3030" s="1" t="e">
        <f>VLOOKUP(B3030,MICRO!E:L,8,0)</f>
        <v>#N/A</v>
      </c>
    </row>
    <row r="3031" spans="1:14" ht="20.25" x14ac:dyDescent="0.25">
      <c r="A3031" s="1">
        <v>61</v>
      </c>
      <c r="B3031" s="166"/>
      <c r="C3031" s="1" t="s">
        <v>1751</v>
      </c>
      <c r="D3031" s="1"/>
      <c r="E3031" s="1"/>
      <c r="F3031" s="1" t="s">
        <v>1760</v>
      </c>
      <c r="G3031" s="1">
        <v>18</v>
      </c>
      <c r="H3031" s="1" t="s">
        <v>19</v>
      </c>
      <c r="I3031" s="1" t="s">
        <v>659</v>
      </c>
      <c r="J3031" s="1">
        <v>0.05</v>
      </c>
      <c r="K3031" s="1">
        <v>0.9</v>
      </c>
      <c r="L3031" s="49">
        <v>5</v>
      </c>
      <c r="M3031" s="50"/>
      <c r="N3031" s="1" t="e">
        <f>VLOOKUP(B3031,MICRO!E:L,8,0)</f>
        <v>#N/A</v>
      </c>
    </row>
    <row r="3032" spans="1:14" ht="20.25" x14ac:dyDescent="0.25">
      <c r="A3032" s="1">
        <v>62</v>
      </c>
      <c r="B3032" s="166"/>
      <c r="C3032" s="1" t="s">
        <v>1753</v>
      </c>
      <c r="D3032" s="1"/>
      <c r="E3032" s="1"/>
      <c r="F3032" s="1" t="s">
        <v>1761</v>
      </c>
      <c r="G3032" s="1">
        <v>137</v>
      </c>
      <c r="H3032" s="1" t="s">
        <v>19</v>
      </c>
      <c r="I3032" s="1" t="s">
        <v>659</v>
      </c>
      <c r="J3032" s="1">
        <v>0.05</v>
      </c>
      <c r="K3032" s="1">
        <v>6.8500000000000005</v>
      </c>
      <c r="L3032" s="49">
        <v>5</v>
      </c>
      <c r="M3032" s="50"/>
      <c r="N3032" s="1" t="e">
        <f>VLOOKUP(B3032,MICRO!E:L,8,0)</f>
        <v>#N/A</v>
      </c>
    </row>
    <row r="3033" spans="1:14" ht="20.25" x14ac:dyDescent="0.25">
      <c r="A3033" s="1">
        <v>63</v>
      </c>
      <c r="B3033" s="166"/>
      <c r="C3033" s="1" t="s">
        <v>1738</v>
      </c>
      <c r="D3033" s="1"/>
      <c r="E3033" s="1"/>
      <c r="F3033" s="1" t="s">
        <v>1762</v>
      </c>
      <c r="G3033" s="1">
        <v>8</v>
      </c>
      <c r="H3033" s="1" t="s">
        <v>19</v>
      </c>
      <c r="I3033" s="1" t="s">
        <v>659</v>
      </c>
      <c r="J3033" s="1">
        <v>0.05</v>
      </c>
      <c r="K3033" s="1">
        <v>0.4</v>
      </c>
      <c r="L3033" s="49">
        <v>5</v>
      </c>
      <c r="M3033" s="50"/>
      <c r="N3033" s="1" t="e">
        <f>VLOOKUP(B3033,MICRO!E:L,8,0)</f>
        <v>#N/A</v>
      </c>
    </row>
    <row r="3034" spans="1:14" ht="20.25" x14ac:dyDescent="0.25">
      <c r="A3034" s="1">
        <v>64</v>
      </c>
      <c r="B3034" s="166"/>
      <c r="C3034" s="1" t="s">
        <v>1736</v>
      </c>
      <c r="D3034" s="1"/>
      <c r="E3034" s="1"/>
      <c r="F3034" s="1" t="s">
        <v>1763</v>
      </c>
      <c r="G3034" s="1">
        <v>8</v>
      </c>
      <c r="H3034" s="1" t="s">
        <v>19</v>
      </c>
      <c r="I3034" s="1" t="s">
        <v>659</v>
      </c>
      <c r="J3034" s="1">
        <v>0.05</v>
      </c>
      <c r="K3034" s="1">
        <v>0.4</v>
      </c>
      <c r="L3034" s="49">
        <v>5</v>
      </c>
      <c r="M3034" s="50"/>
      <c r="N3034" s="1" t="e">
        <f>VLOOKUP(B3034,MICRO!E:L,8,0)</f>
        <v>#N/A</v>
      </c>
    </row>
    <row r="3035" spans="1:14" ht="20.25" x14ac:dyDescent="0.25">
      <c r="A3035" s="1">
        <v>65</v>
      </c>
      <c r="B3035" s="166"/>
      <c r="C3035" s="1" t="s">
        <v>1031</v>
      </c>
      <c r="D3035" s="1"/>
      <c r="E3035" s="1"/>
      <c r="F3035" s="1" t="s">
        <v>1764</v>
      </c>
      <c r="G3035" s="1">
        <v>8</v>
      </c>
      <c r="H3035" s="1" t="s">
        <v>19</v>
      </c>
      <c r="I3035" s="1" t="s">
        <v>659</v>
      </c>
      <c r="J3035" s="1">
        <v>0.05</v>
      </c>
      <c r="K3035" s="1">
        <v>0.4</v>
      </c>
      <c r="L3035" s="49">
        <v>5</v>
      </c>
      <c r="M3035" s="50"/>
      <c r="N3035" s="1" t="e">
        <f>VLOOKUP(B3035,MICRO!E:L,8,0)</f>
        <v>#N/A</v>
      </c>
    </row>
    <row r="3036" spans="1:14" ht="20.25" x14ac:dyDescent="0.25">
      <c r="A3036" s="1">
        <v>66</v>
      </c>
      <c r="B3036" s="166"/>
      <c r="C3036" s="1" t="s">
        <v>1736</v>
      </c>
      <c r="D3036" s="1"/>
      <c r="E3036" s="1"/>
      <c r="F3036" s="1" t="s">
        <v>1765</v>
      </c>
      <c r="G3036" s="1">
        <v>8</v>
      </c>
      <c r="H3036" s="1" t="s">
        <v>19</v>
      </c>
      <c r="I3036" s="1" t="s">
        <v>659</v>
      </c>
      <c r="J3036" s="1">
        <v>0.05</v>
      </c>
      <c r="K3036" s="1">
        <v>0.4</v>
      </c>
      <c r="L3036" s="49">
        <v>5</v>
      </c>
      <c r="M3036" s="50"/>
      <c r="N3036" s="1" t="e">
        <f>VLOOKUP(B3036,MICRO!E:L,8,0)</f>
        <v>#N/A</v>
      </c>
    </row>
    <row r="3037" spans="1:14" ht="20.25" x14ac:dyDescent="0.25">
      <c r="A3037" s="1">
        <v>67</v>
      </c>
      <c r="B3037" s="166"/>
      <c r="C3037" s="1" t="s">
        <v>1738</v>
      </c>
      <c r="D3037" s="1"/>
      <c r="E3037" s="1"/>
      <c r="F3037" s="1" t="s">
        <v>1766</v>
      </c>
      <c r="G3037" s="1">
        <v>8</v>
      </c>
      <c r="H3037" s="1" t="s">
        <v>19</v>
      </c>
      <c r="I3037" s="1" t="s">
        <v>659</v>
      </c>
      <c r="J3037" s="1">
        <v>0.05</v>
      </c>
      <c r="K3037" s="1">
        <v>0.4</v>
      </c>
      <c r="L3037" s="49">
        <v>5</v>
      </c>
      <c r="M3037" s="50"/>
      <c r="N3037" s="1" t="e">
        <f>VLOOKUP(B3037,MICRO!E:L,8,0)</f>
        <v>#N/A</v>
      </c>
    </row>
    <row r="3038" spans="1:14" ht="20.25" x14ac:dyDescent="0.25">
      <c r="A3038" s="1">
        <v>68</v>
      </c>
      <c r="B3038" s="166"/>
      <c r="C3038" s="1" t="s">
        <v>1731</v>
      </c>
      <c r="D3038" s="1"/>
      <c r="E3038" s="1"/>
      <c r="F3038" s="1" t="s">
        <v>1767</v>
      </c>
      <c r="G3038" s="1">
        <v>264</v>
      </c>
      <c r="H3038" s="1" t="s">
        <v>19</v>
      </c>
      <c r="I3038" s="1" t="s">
        <v>659</v>
      </c>
      <c r="J3038" s="1">
        <v>0.05</v>
      </c>
      <c r="K3038" s="1">
        <v>13.200000000000001</v>
      </c>
      <c r="L3038" s="49">
        <v>5</v>
      </c>
      <c r="M3038" s="50"/>
      <c r="N3038" s="1" t="e">
        <f>VLOOKUP(B3038,MICRO!E:L,8,0)</f>
        <v>#N/A</v>
      </c>
    </row>
    <row r="3039" spans="1:14" ht="20.25" x14ac:dyDescent="0.25">
      <c r="A3039" s="1">
        <v>69</v>
      </c>
      <c r="B3039" s="166"/>
      <c r="C3039" s="1" t="s">
        <v>1748</v>
      </c>
      <c r="D3039" s="1"/>
      <c r="E3039" s="1"/>
      <c r="F3039" s="1" t="s">
        <v>1768</v>
      </c>
      <c r="G3039" s="1">
        <v>4</v>
      </c>
      <c r="H3039" s="1" t="s">
        <v>19</v>
      </c>
      <c r="I3039" s="1" t="s">
        <v>659</v>
      </c>
      <c r="J3039" s="1">
        <v>0.05</v>
      </c>
      <c r="K3039" s="1">
        <v>0.2</v>
      </c>
      <c r="L3039" s="49">
        <v>5</v>
      </c>
      <c r="M3039" s="50"/>
      <c r="N3039" s="1" t="e">
        <f>VLOOKUP(B3039,MICRO!E:L,8,0)</f>
        <v>#N/A</v>
      </c>
    </row>
    <row r="3040" spans="1:14" ht="20.25" x14ac:dyDescent="0.25">
      <c r="A3040" s="1">
        <v>70</v>
      </c>
      <c r="B3040" s="166"/>
      <c r="C3040" s="1" t="s">
        <v>1741</v>
      </c>
      <c r="D3040" s="1"/>
      <c r="E3040" s="1"/>
      <c r="F3040" s="1" t="s">
        <v>1769</v>
      </c>
      <c r="G3040" s="1">
        <v>8</v>
      </c>
      <c r="H3040" s="1" t="s">
        <v>19</v>
      </c>
      <c r="I3040" s="1" t="s">
        <v>659</v>
      </c>
      <c r="J3040" s="1">
        <v>0.05</v>
      </c>
      <c r="K3040" s="1">
        <v>0.4</v>
      </c>
      <c r="L3040" s="49">
        <v>5</v>
      </c>
      <c r="M3040" s="50"/>
      <c r="N3040" s="1" t="e">
        <f>VLOOKUP(B3040,MICRO!E:L,8,0)</f>
        <v>#N/A</v>
      </c>
    </row>
    <row r="3041" spans="1:14" ht="20.25" x14ac:dyDescent="0.25">
      <c r="A3041" s="1">
        <v>71</v>
      </c>
      <c r="B3041" s="166"/>
      <c r="C3041" s="1" t="s">
        <v>1731</v>
      </c>
      <c r="D3041" s="1"/>
      <c r="E3041" s="1"/>
      <c r="F3041" s="1" t="s">
        <v>1770</v>
      </c>
      <c r="G3041" s="1">
        <v>132</v>
      </c>
      <c r="H3041" s="1" t="s">
        <v>19</v>
      </c>
      <c r="I3041" s="1" t="s">
        <v>659</v>
      </c>
      <c r="J3041" s="1">
        <v>0.05</v>
      </c>
      <c r="K3041" s="1">
        <v>6.6000000000000005</v>
      </c>
      <c r="L3041" s="49">
        <v>5</v>
      </c>
      <c r="M3041" s="50"/>
      <c r="N3041" s="1" t="e">
        <f>VLOOKUP(B3041,MICRO!E:L,8,0)</f>
        <v>#N/A</v>
      </c>
    </row>
    <row r="3042" spans="1:14" ht="20.25" x14ac:dyDescent="0.25">
      <c r="A3042" s="1">
        <v>72</v>
      </c>
      <c r="B3042" s="166"/>
      <c r="C3042" s="1" t="s">
        <v>1727</v>
      </c>
      <c r="D3042" s="1"/>
      <c r="E3042" s="1"/>
      <c r="F3042" s="1" t="s">
        <v>1771</v>
      </c>
      <c r="G3042" s="1">
        <v>153</v>
      </c>
      <c r="H3042" s="1" t="s">
        <v>19</v>
      </c>
      <c r="I3042" s="1" t="s">
        <v>659</v>
      </c>
      <c r="J3042" s="1">
        <v>0.05</v>
      </c>
      <c r="K3042" s="1">
        <v>7.65</v>
      </c>
      <c r="L3042" s="49">
        <v>5</v>
      </c>
      <c r="M3042" s="50"/>
      <c r="N3042" s="1" t="e">
        <f>VLOOKUP(B3042,MICRO!E:L,8,0)</f>
        <v>#N/A</v>
      </c>
    </row>
    <row r="3043" spans="1:14" ht="20.25" x14ac:dyDescent="0.25">
      <c r="A3043" s="1">
        <v>73</v>
      </c>
      <c r="B3043" s="166"/>
      <c r="C3043" s="1" t="s">
        <v>1753</v>
      </c>
      <c r="D3043" s="1"/>
      <c r="E3043" s="1"/>
      <c r="F3043" s="1" t="s">
        <v>1772</v>
      </c>
      <c r="G3043" s="1">
        <v>44</v>
      </c>
      <c r="H3043" s="1" t="s">
        <v>19</v>
      </c>
      <c r="I3043" s="1" t="s">
        <v>659</v>
      </c>
      <c r="J3043" s="1">
        <v>0.05</v>
      </c>
      <c r="K3043" s="1">
        <v>2.2000000000000002</v>
      </c>
      <c r="L3043" s="49">
        <v>5</v>
      </c>
      <c r="M3043" s="50"/>
      <c r="N3043" s="1" t="e">
        <f>VLOOKUP(B3043,MICRO!E:L,8,0)</f>
        <v>#N/A</v>
      </c>
    </row>
    <row r="3044" spans="1:14" ht="20.25" x14ac:dyDescent="0.25">
      <c r="A3044" s="1">
        <v>74</v>
      </c>
      <c r="B3044" s="166"/>
      <c r="C3044" s="1" t="s">
        <v>1727</v>
      </c>
      <c r="D3044" s="1"/>
      <c r="E3044" s="1"/>
      <c r="F3044" s="1" t="s">
        <v>1773</v>
      </c>
      <c r="G3044" s="1">
        <v>200</v>
      </c>
      <c r="H3044" s="1" t="s">
        <v>19</v>
      </c>
      <c r="I3044" s="1" t="s">
        <v>659</v>
      </c>
      <c r="J3044" s="1">
        <v>0.05</v>
      </c>
      <c r="K3044" s="1">
        <v>10</v>
      </c>
      <c r="L3044" s="49">
        <v>5</v>
      </c>
      <c r="M3044" s="50"/>
      <c r="N3044" s="1" t="e">
        <f>VLOOKUP(B3044,MICRO!E:L,8,0)</f>
        <v>#N/A</v>
      </c>
    </row>
    <row r="3045" spans="1:14" ht="20.25" x14ac:dyDescent="0.25">
      <c r="A3045" s="1">
        <v>75</v>
      </c>
      <c r="B3045" s="166"/>
      <c r="C3045" s="1" t="s">
        <v>1751</v>
      </c>
      <c r="D3045" s="1"/>
      <c r="E3045" s="1"/>
      <c r="F3045" s="1" t="s">
        <v>1774</v>
      </c>
      <c r="G3045" s="1">
        <v>38</v>
      </c>
      <c r="H3045" s="1" t="s">
        <v>19</v>
      </c>
      <c r="I3045" s="1" t="s">
        <v>659</v>
      </c>
      <c r="J3045" s="1">
        <v>0.05</v>
      </c>
      <c r="K3045" s="1">
        <v>1.9000000000000001</v>
      </c>
      <c r="L3045" s="49">
        <v>5</v>
      </c>
      <c r="M3045" s="50"/>
      <c r="N3045" s="1" t="e">
        <f>VLOOKUP(B3045,MICRO!E:L,8,0)</f>
        <v>#N/A</v>
      </c>
    </row>
    <row r="3046" spans="1:14" ht="20.25" x14ac:dyDescent="0.25">
      <c r="A3046" s="1">
        <v>76</v>
      </c>
      <c r="B3046" s="166"/>
      <c r="C3046" s="1" t="s">
        <v>1753</v>
      </c>
      <c r="D3046" s="1"/>
      <c r="E3046" s="1"/>
      <c r="F3046" s="1" t="s">
        <v>1775</v>
      </c>
      <c r="G3046" s="1">
        <v>137</v>
      </c>
      <c r="H3046" s="1" t="s">
        <v>19</v>
      </c>
      <c r="I3046" s="1" t="s">
        <v>659</v>
      </c>
      <c r="J3046" s="1">
        <v>0.03</v>
      </c>
      <c r="K3046" s="1">
        <v>4.1099999999999994</v>
      </c>
      <c r="L3046" s="49">
        <v>5</v>
      </c>
      <c r="M3046" s="50"/>
      <c r="N3046" s="1" t="e">
        <f>VLOOKUP(B3046,MICRO!E:L,8,0)</f>
        <v>#N/A</v>
      </c>
    </row>
    <row r="3047" spans="1:14" ht="20.25" x14ac:dyDescent="0.25">
      <c r="A3047" s="1">
        <v>77</v>
      </c>
      <c r="B3047" s="166"/>
      <c r="C3047" s="1" t="s">
        <v>1736</v>
      </c>
      <c r="D3047" s="1"/>
      <c r="E3047" s="1"/>
      <c r="F3047" s="1" t="s">
        <v>1776</v>
      </c>
      <c r="G3047" s="1">
        <v>16</v>
      </c>
      <c r="H3047" s="1" t="s">
        <v>19</v>
      </c>
      <c r="I3047" s="1" t="s">
        <v>659</v>
      </c>
      <c r="J3047" s="1">
        <v>0.03</v>
      </c>
      <c r="K3047" s="1">
        <v>0.48</v>
      </c>
      <c r="L3047" s="49">
        <v>5</v>
      </c>
      <c r="M3047" s="50"/>
      <c r="N3047" s="1" t="e">
        <f>VLOOKUP(B3047,MICRO!E:L,8,0)</f>
        <v>#N/A</v>
      </c>
    </row>
    <row r="3048" spans="1:14" ht="20.25" x14ac:dyDescent="0.25">
      <c r="A3048" s="1">
        <v>78</v>
      </c>
      <c r="B3048" s="166"/>
      <c r="C3048" s="1" t="s">
        <v>1031</v>
      </c>
      <c r="D3048" s="1"/>
      <c r="E3048" s="1"/>
      <c r="F3048" s="1" t="s">
        <v>1777</v>
      </c>
      <c r="G3048" s="1">
        <v>16</v>
      </c>
      <c r="H3048" s="1" t="s">
        <v>19</v>
      </c>
      <c r="I3048" s="1" t="s">
        <v>659</v>
      </c>
      <c r="J3048" s="1">
        <v>0.03</v>
      </c>
      <c r="K3048" s="1">
        <v>0.48</v>
      </c>
      <c r="L3048" s="49">
        <v>5</v>
      </c>
      <c r="M3048" s="50"/>
      <c r="N3048" s="1" t="e">
        <f>VLOOKUP(B3048,MICRO!E:L,8,0)</f>
        <v>#N/A</v>
      </c>
    </row>
    <row r="3049" spans="1:14" ht="20.25" x14ac:dyDescent="0.25">
      <c r="A3049" s="1">
        <v>79</v>
      </c>
      <c r="B3049" s="166"/>
      <c r="C3049" s="1" t="s">
        <v>1738</v>
      </c>
      <c r="D3049" s="1"/>
      <c r="E3049" s="1"/>
      <c r="F3049" s="1" t="s">
        <v>1778</v>
      </c>
      <c r="G3049" s="1">
        <v>16</v>
      </c>
      <c r="H3049" s="1" t="s">
        <v>19</v>
      </c>
      <c r="I3049" s="1" t="s">
        <v>659</v>
      </c>
      <c r="J3049" s="1">
        <v>0.03</v>
      </c>
      <c r="K3049" s="1">
        <v>0.48</v>
      </c>
      <c r="L3049" s="49">
        <v>5</v>
      </c>
      <c r="M3049" s="50"/>
      <c r="N3049" s="1" t="e">
        <f>VLOOKUP(B3049,MICRO!E:L,8,0)</f>
        <v>#N/A</v>
      </c>
    </row>
    <row r="3050" spans="1:14" ht="20.25" x14ac:dyDescent="0.25">
      <c r="A3050" s="1">
        <v>80</v>
      </c>
      <c r="B3050" s="166"/>
      <c r="C3050" s="1" t="s">
        <v>1058</v>
      </c>
      <c r="D3050" s="1"/>
      <c r="E3050" s="1"/>
      <c r="F3050" s="1" t="s">
        <v>1779</v>
      </c>
      <c r="G3050" s="1">
        <v>2</v>
      </c>
      <c r="H3050" s="1" t="s">
        <v>19</v>
      </c>
      <c r="I3050" s="1" t="s">
        <v>659</v>
      </c>
      <c r="J3050" s="1">
        <v>0.03</v>
      </c>
      <c r="K3050" s="1">
        <v>0.06</v>
      </c>
      <c r="L3050" s="49">
        <v>5</v>
      </c>
      <c r="M3050" s="50"/>
      <c r="N3050" s="1" t="e">
        <f>VLOOKUP(B3050,MICRO!E:L,8,0)</f>
        <v>#N/A</v>
      </c>
    </row>
    <row r="3051" spans="1:14" ht="20.25" x14ac:dyDescent="0.25">
      <c r="A3051" s="1">
        <v>81</v>
      </c>
      <c r="B3051" s="166"/>
      <c r="C3051" s="1" t="s">
        <v>1746</v>
      </c>
      <c r="D3051" s="1"/>
      <c r="E3051" s="1"/>
      <c r="F3051" s="1" t="s">
        <v>1780</v>
      </c>
      <c r="G3051" s="1">
        <v>2</v>
      </c>
      <c r="H3051" s="1" t="s">
        <v>19</v>
      </c>
      <c r="I3051" s="1" t="s">
        <v>659</v>
      </c>
      <c r="J3051" s="1">
        <v>0.03</v>
      </c>
      <c r="K3051" s="1">
        <v>0.06</v>
      </c>
      <c r="L3051" s="49">
        <v>5</v>
      </c>
      <c r="M3051" s="50"/>
      <c r="N3051" s="1" t="e">
        <f>VLOOKUP(B3051,MICRO!E:L,8,0)</f>
        <v>#N/A</v>
      </c>
    </row>
    <row r="3052" spans="1:14" ht="20.25" x14ac:dyDescent="0.25">
      <c r="A3052" s="1">
        <v>82</v>
      </c>
      <c r="B3052" s="166"/>
      <c r="C3052" s="1" t="s">
        <v>1736</v>
      </c>
      <c r="D3052" s="1"/>
      <c r="E3052" s="1"/>
      <c r="F3052" s="1" t="s">
        <v>1781</v>
      </c>
      <c r="G3052" s="1">
        <v>4</v>
      </c>
      <c r="H3052" s="1" t="s">
        <v>19</v>
      </c>
      <c r="I3052" s="1" t="s">
        <v>659</v>
      </c>
      <c r="J3052" s="1">
        <v>0.03</v>
      </c>
      <c r="K3052" s="1">
        <v>0.12</v>
      </c>
      <c r="L3052" s="49">
        <v>5</v>
      </c>
      <c r="M3052" s="50"/>
      <c r="N3052" s="1" t="e">
        <f>VLOOKUP(B3052,MICRO!E:L,8,0)</f>
        <v>#N/A</v>
      </c>
    </row>
    <row r="3053" spans="1:14" ht="20.25" x14ac:dyDescent="0.25">
      <c r="A3053" s="1">
        <v>83</v>
      </c>
      <c r="B3053" s="166"/>
      <c r="C3053" s="1" t="s">
        <v>1738</v>
      </c>
      <c r="D3053" s="1"/>
      <c r="E3053" s="1"/>
      <c r="F3053" s="1" t="s">
        <v>1782</v>
      </c>
      <c r="G3053" s="1">
        <v>8</v>
      </c>
      <c r="H3053" s="1" t="s">
        <v>19</v>
      </c>
      <c r="I3053" s="1" t="s">
        <v>659</v>
      </c>
      <c r="J3053" s="1">
        <v>0.03</v>
      </c>
      <c r="K3053" s="1">
        <v>0.24</v>
      </c>
      <c r="L3053" s="49">
        <v>5</v>
      </c>
      <c r="M3053" s="50"/>
      <c r="N3053" s="1" t="e">
        <f>VLOOKUP(B3053,MICRO!E:L,8,0)</f>
        <v>#N/A</v>
      </c>
    </row>
    <row r="3054" spans="1:14" ht="20.25" x14ac:dyDescent="0.25">
      <c r="A3054" s="1">
        <v>84</v>
      </c>
      <c r="B3054" s="166"/>
      <c r="C3054" s="1" t="s">
        <v>1031</v>
      </c>
      <c r="D3054" s="1"/>
      <c r="E3054" s="1"/>
      <c r="F3054" s="1" t="s">
        <v>1783</v>
      </c>
      <c r="G3054" s="1">
        <v>8</v>
      </c>
      <c r="H3054" s="1" t="s">
        <v>19</v>
      </c>
      <c r="I3054" s="1" t="s">
        <v>659</v>
      </c>
      <c r="J3054" s="1">
        <v>0.03</v>
      </c>
      <c r="K3054" s="1">
        <v>0.24</v>
      </c>
      <c r="L3054" s="49">
        <v>5</v>
      </c>
      <c r="M3054" s="50"/>
      <c r="N3054" s="1" t="e">
        <f>VLOOKUP(B3054,MICRO!E:L,8,0)</f>
        <v>#N/A</v>
      </c>
    </row>
    <row r="3055" spans="1:14" ht="20.25" x14ac:dyDescent="0.25">
      <c r="A3055" s="1">
        <v>85</v>
      </c>
      <c r="B3055" s="166"/>
      <c r="C3055" s="1" t="s">
        <v>1731</v>
      </c>
      <c r="D3055" s="1"/>
      <c r="E3055" s="1"/>
      <c r="F3055" s="1" t="s">
        <v>1784</v>
      </c>
      <c r="G3055" s="1">
        <v>264</v>
      </c>
      <c r="H3055" s="1" t="s">
        <v>19</v>
      </c>
      <c r="I3055" s="1" t="s">
        <v>659</v>
      </c>
      <c r="J3055" s="1">
        <v>0.03</v>
      </c>
      <c r="K3055" s="1">
        <v>7.92</v>
      </c>
      <c r="L3055" s="49">
        <v>5</v>
      </c>
      <c r="M3055" s="50"/>
      <c r="N3055" s="1" t="e">
        <f>VLOOKUP(B3055,MICRO!E:L,8,0)</f>
        <v>#N/A</v>
      </c>
    </row>
    <row r="3056" spans="1:14" ht="20.25" x14ac:dyDescent="0.25">
      <c r="A3056" s="1">
        <v>86</v>
      </c>
      <c r="B3056" s="166"/>
      <c r="C3056" s="1" t="s">
        <v>1741</v>
      </c>
      <c r="D3056" s="1"/>
      <c r="E3056" s="1"/>
      <c r="F3056" s="1" t="s">
        <v>1785</v>
      </c>
      <c r="G3056" s="1">
        <v>8</v>
      </c>
      <c r="H3056" s="1" t="s">
        <v>19</v>
      </c>
      <c r="I3056" s="1" t="s">
        <v>659</v>
      </c>
      <c r="J3056" s="1">
        <v>0.03</v>
      </c>
      <c r="K3056" s="1">
        <v>0.24</v>
      </c>
      <c r="L3056" s="49">
        <v>5</v>
      </c>
      <c r="M3056" s="50"/>
      <c r="N3056" s="1" t="e">
        <f>VLOOKUP(B3056,MICRO!E:L,8,0)</f>
        <v>#N/A</v>
      </c>
    </row>
    <row r="3057" spans="1:14" ht="20.25" x14ac:dyDescent="0.25">
      <c r="A3057" s="1">
        <v>87</v>
      </c>
      <c r="B3057" s="166"/>
      <c r="C3057" s="1" t="s">
        <v>1727</v>
      </c>
      <c r="D3057" s="1"/>
      <c r="E3057" s="1"/>
      <c r="F3057" s="1" t="s">
        <v>1786</v>
      </c>
      <c r="G3057" s="1">
        <v>153</v>
      </c>
      <c r="H3057" s="1" t="s">
        <v>19</v>
      </c>
      <c r="I3057" s="1" t="s">
        <v>659</v>
      </c>
      <c r="J3057" s="1">
        <v>0.03</v>
      </c>
      <c r="K3057" s="1">
        <v>4.59</v>
      </c>
      <c r="L3057" s="49">
        <v>5</v>
      </c>
      <c r="M3057" s="50"/>
      <c r="N3057" s="1" t="e">
        <f>VLOOKUP(B3057,MICRO!E:L,8,0)</f>
        <v>#N/A</v>
      </c>
    </row>
    <row r="3058" spans="1:14" ht="20.25" x14ac:dyDescent="0.25">
      <c r="A3058" s="1">
        <v>88</v>
      </c>
      <c r="B3058" s="166"/>
      <c r="C3058" s="1" t="s">
        <v>1753</v>
      </c>
      <c r="D3058" s="1"/>
      <c r="E3058" s="1"/>
      <c r="F3058" s="1" t="s">
        <v>1787</v>
      </c>
      <c r="G3058" s="1">
        <v>44</v>
      </c>
      <c r="H3058" s="1" t="s">
        <v>19</v>
      </c>
      <c r="I3058" s="1" t="s">
        <v>659</v>
      </c>
      <c r="J3058" s="1">
        <v>0.03</v>
      </c>
      <c r="K3058" s="1">
        <v>1.3199999999999998</v>
      </c>
      <c r="L3058" s="49">
        <v>5</v>
      </c>
      <c r="M3058" s="50"/>
      <c r="N3058" s="1" t="e">
        <f>VLOOKUP(B3058,MICRO!E:L,8,0)</f>
        <v>#N/A</v>
      </c>
    </row>
    <row r="3059" spans="1:14" ht="20.25" x14ac:dyDescent="0.25">
      <c r="A3059" s="1">
        <v>89</v>
      </c>
      <c r="B3059" s="166"/>
      <c r="C3059" s="1" t="s">
        <v>1731</v>
      </c>
      <c r="D3059" s="1"/>
      <c r="E3059" s="1"/>
      <c r="F3059" s="1" t="s">
        <v>1788</v>
      </c>
      <c r="G3059" s="1">
        <v>132</v>
      </c>
      <c r="H3059" s="1" t="s">
        <v>19</v>
      </c>
      <c r="I3059" s="1" t="s">
        <v>659</v>
      </c>
      <c r="J3059" s="1">
        <v>0.03</v>
      </c>
      <c r="K3059" s="1">
        <v>3.96</v>
      </c>
      <c r="L3059" s="49">
        <v>5</v>
      </c>
      <c r="M3059" s="50"/>
      <c r="N3059" s="1" t="e">
        <f>VLOOKUP(B3059,MICRO!E:L,8,0)</f>
        <v>#N/A</v>
      </c>
    </row>
    <row r="3060" spans="1:14" ht="20.25" x14ac:dyDescent="0.25">
      <c r="A3060" s="1">
        <v>90</v>
      </c>
      <c r="B3060" s="166"/>
      <c r="C3060" s="1" t="s">
        <v>1751</v>
      </c>
      <c r="D3060" s="1"/>
      <c r="E3060" s="1"/>
      <c r="F3060" s="1" t="s">
        <v>1789</v>
      </c>
      <c r="G3060" s="1">
        <v>56</v>
      </c>
      <c r="H3060" s="1" t="s">
        <v>19</v>
      </c>
      <c r="I3060" s="1" t="s">
        <v>659</v>
      </c>
      <c r="J3060" s="1">
        <v>0.03</v>
      </c>
      <c r="K3060" s="1">
        <v>1.68</v>
      </c>
      <c r="L3060" s="49">
        <v>5</v>
      </c>
      <c r="M3060" s="50"/>
      <c r="N3060" s="1" t="e">
        <f>VLOOKUP(B3060,MICRO!E:L,8,0)</f>
        <v>#N/A</v>
      </c>
    </row>
    <row r="3061" spans="1:14" ht="20.25" x14ac:dyDescent="0.25">
      <c r="A3061" s="1">
        <v>91</v>
      </c>
      <c r="B3061" s="166"/>
      <c r="C3061" s="1" t="s">
        <v>1727</v>
      </c>
      <c r="D3061" s="1"/>
      <c r="E3061" s="1"/>
      <c r="F3061" s="1" t="s">
        <v>1790</v>
      </c>
      <c r="G3061" s="1">
        <v>200</v>
      </c>
      <c r="H3061" s="1" t="s">
        <v>19</v>
      </c>
      <c r="I3061" s="1" t="s">
        <v>659</v>
      </c>
      <c r="J3061" s="1">
        <v>0.03</v>
      </c>
      <c r="K3061" s="1">
        <v>6</v>
      </c>
      <c r="L3061" s="49">
        <v>5</v>
      </c>
      <c r="M3061" s="50"/>
      <c r="N3061" s="1" t="e">
        <f>VLOOKUP(B3061,MICRO!E:L,8,0)</f>
        <v>#N/A</v>
      </c>
    </row>
    <row r="3062" spans="1:14" ht="20.25" x14ac:dyDescent="0.25">
      <c r="A3062" s="1">
        <v>92</v>
      </c>
      <c r="B3062" s="166"/>
      <c r="C3062" s="1" t="s">
        <v>1731</v>
      </c>
      <c r="D3062" s="1"/>
      <c r="E3062" s="1"/>
      <c r="F3062" s="1" t="s">
        <v>1791</v>
      </c>
      <c r="G3062" s="1">
        <v>165</v>
      </c>
      <c r="H3062" s="1" t="s">
        <v>19</v>
      </c>
      <c r="I3062" s="1" t="s">
        <v>659</v>
      </c>
      <c r="J3062" s="1">
        <v>0.01</v>
      </c>
      <c r="K3062" s="1">
        <v>1.6500000000000001</v>
      </c>
      <c r="L3062" s="49">
        <v>5</v>
      </c>
      <c r="M3062" s="50"/>
      <c r="N3062" s="1" t="e">
        <f>VLOOKUP(B3062,MICRO!E:L,8,0)</f>
        <v>#N/A</v>
      </c>
    </row>
    <row r="3063" spans="1:14" ht="20.25" x14ac:dyDescent="0.25">
      <c r="A3063" s="1">
        <v>93</v>
      </c>
      <c r="B3063" s="166"/>
      <c r="C3063" s="1" t="s">
        <v>1792</v>
      </c>
      <c r="D3063" s="1"/>
      <c r="E3063" s="1"/>
      <c r="F3063" s="1" t="s">
        <v>1793</v>
      </c>
      <c r="G3063" s="1">
        <v>8</v>
      </c>
      <c r="H3063" s="1" t="s">
        <v>19</v>
      </c>
      <c r="I3063" s="1" t="s">
        <v>659</v>
      </c>
      <c r="J3063" s="1">
        <v>1.2999999999999999E-2</v>
      </c>
      <c r="K3063" s="1">
        <v>0.104</v>
      </c>
      <c r="L3063" s="49">
        <v>5</v>
      </c>
      <c r="M3063" s="50"/>
      <c r="N3063" s="1" t="e">
        <f>VLOOKUP(B3063,MICRO!E:L,8,0)</f>
        <v>#N/A</v>
      </c>
    </row>
    <row r="3064" spans="1:14" ht="20.25" x14ac:dyDescent="0.25">
      <c r="A3064" s="1">
        <v>94</v>
      </c>
      <c r="B3064" s="166"/>
      <c r="C3064" s="1" t="s">
        <v>1792</v>
      </c>
      <c r="D3064" s="1"/>
      <c r="E3064" s="1"/>
      <c r="F3064" s="1" t="s">
        <v>1794</v>
      </c>
      <c r="G3064" s="1">
        <v>4</v>
      </c>
      <c r="H3064" s="1" t="s">
        <v>19</v>
      </c>
      <c r="I3064" s="1" t="s">
        <v>659</v>
      </c>
      <c r="J3064" s="1">
        <v>1.2999999999999999E-2</v>
      </c>
      <c r="K3064" s="1">
        <v>5.1999999999999998E-2</v>
      </c>
      <c r="L3064" s="49">
        <v>5</v>
      </c>
      <c r="M3064" s="50"/>
      <c r="N3064" s="1" t="e">
        <f>VLOOKUP(B3064,MICRO!E:L,8,0)</f>
        <v>#N/A</v>
      </c>
    </row>
    <row r="3065" spans="1:14" ht="20.25" x14ac:dyDescent="0.25">
      <c r="A3065" s="1">
        <v>95</v>
      </c>
      <c r="B3065" s="166"/>
      <c r="C3065" s="1" t="s">
        <v>1795</v>
      </c>
      <c r="D3065" s="1"/>
      <c r="E3065" s="1"/>
      <c r="F3065" s="1" t="s">
        <v>1796</v>
      </c>
      <c r="G3065" s="1">
        <v>80</v>
      </c>
      <c r="H3065" s="1" t="s">
        <v>19</v>
      </c>
      <c r="I3065" s="1" t="s">
        <v>659</v>
      </c>
      <c r="J3065" s="1">
        <v>1.2999999999999999E-2</v>
      </c>
      <c r="K3065" s="1">
        <v>1.04</v>
      </c>
      <c r="L3065" s="49">
        <v>5</v>
      </c>
      <c r="M3065" s="50"/>
      <c r="N3065" s="1" t="e">
        <f>VLOOKUP(B3065,MICRO!E:L,8,0)</f>
        <v>#N/A</v>
      </c>
    </row>
    <row r="3066" spans="1:14" ht="20.25" x14ac:dyDescent="0.25">
      <c r="A3066" s="1">
        <v>96</v>
      </c>
      <c r="B3066" s="166"/>
      <c r="C3066" s="1" t="s">
        <v>1795</v>
      </c>
      <c r="D3066" s="1"/>
      <c r="E3066" s="1"/>
      <c r="F3066" s="1" t="s">
        <v>1797</v>
      </c>
      <c r="G3066" s="1">
        <v>204</v>
      </c>
      <c r="H3066" s="1" t="s">
        <v>19</v>
      </c>
      <c r="I3066" s="1" t="s">
        <v>659</v>
      </c>
      <c r="J3066" s="1">
        <v>1.2999999999999999E-2</v>
      </c>
      <c r="K3066" s="1">
        <v>2.6519999999999997</v>
      </c>
      <c r="L3066" s="49">
        <v>5</v>
      </c>
      <c r="M3066" s="50"/>
      <c r="N3066" s="1" t="e">
        <f>VLOOKUP(B3066,MICRO!E:L,8,0)</f>
        <v>#N/A</v>
      </c>
    </row>
    <row r="3067" spans="1:14" ht="20.25" x14ac:dyDescent="0.25">
      <c r="A3067" s="1">
        <v>97</v>
      </c>
      <c r="B3067" s="166"/>
      <c r="C3067" s="1" t="s">
        <v>1798</v>
      </c>
      <c r="D3067" s="1"/>
      <c r="E3067" s="1"/>
      <c r="F3067" s="1" t="s">
        <v>1799</v>
      </c>
      <c r="G3067" s="1">
        <v>16</v>
      </c>
      <c r="H3067" s="1" t="s">
        <v>19</v>
      </c>
      <c r="I3067" s="1" t="s">
        <v>659</v>
      </c>
      <c r="J3067" s="1">
        <v>1.2999999999999999E-2</v>
      </c>
      <c r="K3067" s="1">
        <v>0.20799999999999999</v>
      </c>
      <c r="L3067" s="49">
        <v>5</v>
      </c>
      <c r="M3067" s="50"/>
      <c r="N3067" s="1" t="e">
        <f>VLOOKUP(B3067,MICRO!E:L,8,0)</f>
        <v>#N/A</v>
      </c>
    </row>
    <row r="3068" spans="1:14" ht="20.25" x14ac:dyDescent="0.25">
      <c r="A3068" s="1">
        <v>98</v>
      </c>
      <c r="B3068" s="166"/>
      <c r="C3068" s="1" t="s">
        <v>1800</v>
      </c>
      <c r="D3068" s="1"/>
      <c r="E3068" s="1"/>
      <c r="F3068" s="1" t="s">
        <v>1801</v>
      </c>
      <c r="G3068" s="1">
        <v>40</v>
      </c>
      <c r="H3068" s="1" t="s">
        <v>19</v>
      </c>
      <c r="I3068" s="1" t="s">
        <v>659</v>
      </c>
      <c r="J3068" s="1">
        <v>1.2999999999999999E-2</v>
      </c>
      <c r="K3068" s="1">
        <v>0.52</v>
      </c>
      <c r="L3068" s="49">
        <v>5</v>
      </c>
      <c r="M3068" s="50"/>
      <c r="N3068" s="1" t="e">
        <f>VLOOKUP(B3068,MICRO!E:L,8,0)</f>
        <v>#N/A</v>
      </c>
    </row>
    <row r="3069" spans="1:14" ht="20.25" x14ac:dyDescent="0.25">
      <c r="A3069" s="1">
        <v>99</v>
      </c>
      <c r="B3069" s="166"/>
      <c r="C3069" s="1" t="s">
        <v>1802</v>
      </c>
      <c r="D3069" s="1"/>
      <c r="E3069" s="1"/>
      <c r="F3069" s="1" t="s">
        <v>1803</v>
      </c>
      <c r="G3069" s="1">
        <v>16</v>
      </c>
      <c r="H3069" s="1" t="s">
        <v>19</v>
      </c>
      <c r="I3069" s="1" t="s">
        <v>659</v>
      </c>
      <c r="J3069" s="1">
        <v>1.2999999999999999E-2</v>
      </c>
      <c r="K3069" s="1">
        <v>0.20799999999999999</v>
      </c>
      <c r="L3069" s="49">
        <v>5</v>
      </c>
      <c r="M3069" s="50"/>
      <c r="N3069" s="1" t="e">
        <f>VLOOKUP(B3069,MICRO!E:L,8,0)</f>
        <v>#N/A</v>
      </c>
    </row>
    <row r="3070" spans="1:14" ht="20.25" x14ac:dyDescent="0.25">
      <c r="A3070" s="1">
        <v>100</v>
      </c>
      <c r="B3070" s="166"/>
      <c r="C3070" s="1" t="s">
        <v>1804</v>
      </c>
      <c r="D3070" s="1"/>
      <c r="E3070" s="1"/>
      <c r="F3070" s="1" t="s">
        <v>1805</v>
      </c>
      <c r="G3070" s="1">
        <v>8</v>
      </c>
      <c r="H3070" s="1" t="s">
        <v>19</v>
      </c>
      <c r="I3070" s="1" t="s">
        <v>659</v>
      </c>
      <c r="J3070" s="1">
        <v>0.05</v>
      </c>
      <c r="K3070" s="1">
        <v>0.4</v>
      </c>
      <c r="L3070" s="49">
        <v>5</v>
      </c>
      <c r="M3070" s="50"/>
      <c r="N3070" s="1" t="e">
        <f>VLOOKUP(B3070,MICRO!E:L,8,0)</f>
        <v>#N/A</v>
      </c>
    </row>
    <row r="3071" spans="1:14" ht="20.25" x14ac:dyDescent="0.25">
      <c r="A3071" s="1">
        <v>101</v>
      </c>
      <c r="B3071" s="166"/>
      <c r="C3071" s="1" t="s">
        <v>1792</v>
      </c>
      <c r="D3071" s="1"/>
      <c r="E3071" s="1"/>
      <c r="F3071" s="1" t="s">
        <v>1806</v>
      </c>
      <c r="G3071" s="1">
        <v>8</v>
      </c>
      <c r="H3071" s="1" t="s">
        <v>19</v>
      </c>
      <c r="I3071" s="1" t="s">
        <v>659</v>
      </c>
      <c r="J3071" s="1">
        <v>0.05</v>
      </c>
      <c r="K3071" s="1">
        <v>0.4</v>
      </c>
      <c r="L3071" s="49">
        <v>5</v>
      </c>
      <c r="M3071" s="50"/>
      <c r="N3071" s="1" t="e">
        <f>VLOOKUP(B3071,MICRO!E:L,8,0)</f>
        <v>#N/A</v>
      </c>
    </row>
    <row r="3072" spans="1:14" ht="20.25" x14ac:dyDescent="0.25">
      <c r="A3072" s="1">
        <v>102</v>
      </c>
      <c r="B3072" s="166"/>
      <c r="C3072" s="1" t="s">
        <v>1792</v>
      </c>
      <c r="D3072" s="1"/>
      <c r="E3072" s="1"/>
      <c r="F3072" s="1" t="s">
        <v>1807</v>
      </c>
      <c r="G3072" s="1">
        <v>4</v>
      </c>
      <c r="H3072" s="1" t="s">
        <v>19</v>
      </c>
      <c r="I3072" s="1" t="s">
        <v>659</v>
      </c>
      <c r="J3072" s="1">
        <v>0.05</v>
      </c>
      <c r="K3072" s="1">
        <v>0.2</v>
      </c>
      <c r="L3072" s="49">
        <v>5</v>
      </c>
      <c r="M3072" s="50"/>
      <c r="N3072" s="1" t="e">
        <f>VLOOKUP(B3072,MICRO!E:L,8,0)</f>
        <v>#N/A</v>
      </c>
    </row>
    <row r="3073" spans="1:14" ht="20.25" x14ac:dyDescent="0.25">
      <c r="A3073" s="1">
        <v>103</v>
      </c>
      <c r="B3073" s="166"/>
      <c r="C3073" s="1" t="s">
        <v>1804</v>
      </c>
      <c r="D3073" s="1"/>
      <c r="E3073" s="1"/>
      <c r="F3073" s="1" t="s">
        <v>1808</v>
      </c>
      <c r="G3073" s="1">
        <v>4</v>
      </c>
      <c r="H3073" s="1" t="s">
        <v>19</v>
      </c>
      <c r="I3073" s="1" t="s">
        <v>659</v>
      </c>
      <c r="J3073" s="1">
        <v>0.05</v>
      </c>
      <c r="K3073" s="1">
        <v>0.2</v>
      </c>
      <c r="L3073" s="49">
        <v>5</v>
      </c>
      <c r="M3073" s="50"/>
      <c r="N3073" s="1" t="e">
        <f>VLOOKUP(B3073,MICRO!E:L,8,0)</f>
        <v>#N/A</v>
      </c>
    </row>
    <row r="3074" spans="1:14" ht="20.25" x14ac:dyDescent="0.25">
      <c r="A3074" s="1">
        <v>104</v>
      </c>
      <c r="B3074" s="166"/>
      <c r="C3074" s="1" t="s">
        <v>1795</v>
      </c>
      <c r="D3074" s="1"/>
      <c r="E3074" s="1"/>
      <c r="F3074" s="1" t="s">
        <v>1809</v>
      </c>
      <c r="G3074" s="1">
        <v>80</v>
      </c>
      <c r="H3074" s="1" t="s">
        <v>19</v>
      </c>
      <c r="I3074" s="1" t="s">
        <v>659</v>
      </c>
      <c r="J3074" s="1">
        <v>0.05</v>
      </c>
      <c r="K3074" s="1">
        <v>4</v>
      </c>
      <c r="L3074" s="49">
        <v>5</v>
      </c>
      <c r="M3074" s="50"/>
      <c r="N3074" s="1" t="e">
        <f>VLOOKUP(B3074,MICRO!E:L,8,0)</f>
        <v>#N/A</v>
      </c>
    </row>
    <row r="3075" spans="1:14" ht="20.25" x14ac:dyDescent="0.25">
      <c r="A3075" s="1">
        <v>105</v>
      </c>
      <c r="B3075" s="166"/>
      <c r="C3075" s="1" t="s">
        <v>1795</v>
      </c>
      <c r="D3075" s="1"/>
      <c r="E3075" s="1"/>
      <c r="F3075" s="1" t="s">
        <v>1810</v>
      </c>
      <c r="G3075" s="1">
        <v>204</v>
      </c>
      <c r="H3075" s="1" t="s">
        <v>19</v>
      </c>
      <c r="I3075" s="1" t="s">
        <v>659</v>
      </c>
      <c r="J3075" s="1">
        <v>0.05</v>
      </c>
      <c r="K3075" s="1">
        <v>10.200000000000001</v>
      </c>
      <c r="L3075" s="49">
        <v>5</v>
      </c>
      <c r="M3075" s="50"/>
      <c r="N3075" s="1" t="e">
        <f>VLOOKUP(B3075,MICRO!E:L,8,0)</f>
        <v>#N/A</v>
      </c>
    </row>
    <row r="3076" spans="1:14" ht="20.25" x14ac:dyDescent="0.25">
      <c r="A3076" s="1">
        <v>106</v>
      </c>
      <c r="B3076" s="166"/>
      <c r="C3076" s="1" t="s">
        <v>1798</v>
      </c>
      <c r="D3076" s="1"/>
      <c r="E3076" s="1"/>
      <c r="F3076" s="1" t="s">
        <v>1811</v>
      </c>
      <c r="G3076" s="1">
        <v>16</v>
      </c>
      <c r="H3076" s="1" t="s">
        <v>19</v>
      </c>
      <c r="I3076" s="1" t="s">
        <v>659</v>
      </c>
      <c r="J3076" s="1">
        <v>0.05</v>
      </c>
      <c r="K3076" s="1">
        <v>0.8</v>
      </c>
      <c r="L3076" s="49">
        <v>5</v>
      </c>
      <c r="M3076" s="50"/>
      <c r="N3076" s="1" t="e">
        <f>VLOOKUP(B3076,MICRO!E:L,8,0)</f>
        <v>#N/A</v>
      </c>
    </row>
    <row r="3077" spans="1:14" ht="20.25" x14ac:dyDescent="0.25">
      <c r="A3077" s="1">
        <v>107</v>
      </c>
      <c r="B3077" s="166"/>
      <c r="C3077" s="1" t="s">
        <v>1800</v>
      </c>
      <c r="D3077" s="1"/>
      <c r="E3077" s="1"/>
      <c r="F3077" s="1" t="s">
        <v>1812</v>
      </c>
      <c r="G3077" s="1">
        <v>40</v>
      </c>
      <c r="H3077" s="1" t="s">
        <v>19</v>
      </c>
      <c r="I3077" s="1" t="s">
        <v>659</v>
      </c>
      <c r="J3077" s="1">
        <v>0.05</v>
      </c>
      <c r="K3077" s="1">
        <v>2</v>
      </c>
      <c r="L3077" s="49">
        <v>5</v>
      </c>
      <c r="M3077" s="50"/>
      <c r="N3077" s="1" t="e">
        <f>VLOOKUP(B3077,MICRO!E:L,8,0)</f>
        <v>#N/A</v>
      </c>
    </row>
    <row r="3078" spans="1:14" ht="20.25" x14ac:dyDescent="0.25">
      <c r="A3078" s="1">
        <v>108</v>
      </c>
      <c r="B3078" s="166"/>
      <c r="C3078" s="1" t="s">
        <v>1802</v>
      </c>
      <c r="D3078" s="1"/>
      <c r="E3078" s="1"/>
      <c r="F3078" s="1" t="s">
        <v>1813</v>
      </c>
      <c r="G3078" s="1">
        <v>16</v>
      </c>
      <c r="H3078" s="1" t="s">
        <v>19</v>
      </c>
      <c r="I3078" s="1" t="s">
        <v>659</v>
      </c>
      <c r="J3078" s="1">
        <v>0.05</v>
      </c>
      <c r="K3078" s="1">
        <v>0.8</v>
      </c>
      <c r="L3078" s="49">
        <v>5</v>
      </c>
      <c r="M3078" s="50"/>
      <c r="N3078" s="1" t="e">
        <f>VLOOKUP(B3078,MICRO!E:L,8,0)</f>
        <v>#N/A</v>
      </c>
    </row>
    <row r="3079" spans="1:14" ht="20.25" x14ac:dyDescent="0.25">
      <c r="A3079" s="1">
        <v>109</v>
      </c>
      <c r="B3079" s="166"/>
      <c r="C3079" s="1" t="s">
        <v>1792</v>
      </c>
      <c r="D3079" s="1"/>
      <c r="E3079" s="1"/>
      <c r="F3079" s="1" t="s">
        <v>1814</v>
      </c>
      <c r="G3079" s="1">
        <v>8</v>
      </c>
      <c r="H3079" s="1" t="s">
        <v>19</v>
      </c>
      <c r="I3079" s="1" t="s">
        <v>659</v>
      </c>
      <c r="J3079" s="1">
        <v>0.03</v>
      </c>
      <c r="K3079" s="1">
        <v>0.24</v>
      </c>
      <c r="L3079" s="49">
        <v>5</v>
      </c>
      <c r="M3079" s="50"/>
      <c r="N3079" s="1" t="e">
        <f>VLOOKUP(B3079,MICRO!E:L,8,0)</f>
        <v>#N/A</v>
      </c>
    </row>
    <row r="3080" spans="1:14" ht="20.25" x14ac:dyDescent="0.25">
      <c r="A3080" s="1">
        <v>110</v>
      </c>
      <c r="B3080" s="166"/>
      <c r="C3080" s="1" t="s">
        <v>1804</v>
      </c>
      <c r="D3080" s="1"/>
      <c r="E3080" s="1"/>
      <c r="F3080" s="1" t="s">
        <v>1815</v>
      </c>
      <c r="G3080" s="1">
        <v>8</v>
      </c>
      <c r="H3080" s="1" t="s">
        <v>19</v>
      </c>
      <c r="I3080" s="1" t="s">
        <v>659</v>
      </c>
      <c r="J3080" s="1">
        <v>0.03</v>
      </c>
      <c r="K3080" s="1">
        <v>0.24</v>
      </c>
      <c r="L3080" s="49">
        <v>5</v>
      </c>
      <c r="M3080" s="50"/>
      <c r="N3080" s="1" t="e">
        <f>VLOOKUP(B3080,MICRO!E:L,8,0)</f>
        <v>#N/A</v>
      </c>
    </row>
    <row r="3081" spans="1:14" ht="20.25" x14ac:dyDescent="0.25">
      <c r="A3081" s="1">
        <v>111</v>
      </c>
      <c r="B3081" s="166"/>
      <c r="C3081" s="1" t="s">
        <v>1792</v>
      </c>
      <c r="D3081" s="1"/>
      <c r="E3081" s="1"/>
      <c r="F3081" s="1" t="s">
        <v>1816</v>
      </c>
      <c r="G3081" s="1">
        <v>7</v>
      </c>
      <c r="H3081" s="1" t="s">
        <v>19</v>
      </c>
      <c r="I3081" s="1" t="s">
        <v>659</v>
      </c>
      <c r="J3081" s="1">
        <v>0.03</v>
      </c>
      <c r="K3081" s="1">
        <v>0.21</v>
      </c>
      <c r="L3081" s="49">
        <v>5</v>
      </c>
      <c r="M3081" s="50"/>
      <c r="N3081" s="1" t="e">
        <f>VLOOKUP(B3081,MICRO!E:L,8,0)</f>
        <v>#N/A</v>
      </c>
    </row>
    <row r="3082" spans="1:14" ht="20.25" x14ac:dyDescent="0.25">
      <c r="A3082" s="1">
        <v>112</v>
      </c>
      <c r="B3082" s="166"/>
      <c r="C3082" s="1" t="s">
        <v>1804</v>
      </c>
      <c r="D3082" s="1"/>
      <c r="E3082" s="1"/>
      <c r="F3082" s="1" t="s">
        <v>1817</v>
      </c>
      <c r="G3082" s="1">
        <v>7</v>
      </c>
      <c r="H3082" s="1" t="s">
        <v>19</v>
      </c>
      <c r="I3082" s="1" t="s">
        <v>659</v>
      </c>
      <c r="J3082" s="1">
        <v>0.03</v>
      </c>
      <c r="K3082" s="1">
        <v>0.21</v>
      </c>
      <c r="L3082" s="49">
        <v>5</v>
      </c>
      <c r="M3082" s="50"/>
      <c r="N3082" s="1" t="e">
        <f>VLOOKUP(B3082,MICRO!E:L,8,0)</f>
        <v>#N/A</v>
      </c>
    </row>
    <row r="3083" spans="1:14" ht="20.25" x14ac:dyDescent="0.25">
      <c r="A3083" s="1">
        <v>113</v>
      </c>
      <c r="B3083" s="166"/>
      <c r="C3083" s="1" t="s">
        <v>1795</v>
      </c>
      <c r="D3083" s="1"/>
      <c r="E3083" s="1"/>
      <c r="F3083" s="1" t="s">
        <v>1818</v>
      </c>
      <c r="G3083" s="1">
        <v>204</v>
      </c>
      <c r="H3083" s="1" t="s">
        <v>19</v>
      </c>
      <c r="I3083" s="1" t="s">
        <v>659</v>
      </c>
      <c r="J3083" s="1">
        <v>0.03</v>
      </c>
      <c r="K3083" s="1">
        <v>6.12</v>
      </c>
      <c r="L3083" s="49">
        <v>5</v>
      </c>
      <c r="M3083" s="50"/>
      <c r="N3083" s="1" t="e">
        <f>VLOOKUP(B3083,MICRO!E:L,8,0)</f>
        <v>#N/A</v>
      </c>
    </row>
    <row r="3084" spans="1:14" ht="20.25" x14ac:dyDescent="0.25">
      <c r="A3084" s="1">
        <v>114</v>
      </c>
      <c r="B3084" s="166"/>
      <c r="C3084" s="1" t="s">
        <v>1802</v>
      </c>
      <c r="D3084" s="1"/>
      <c r="E3084" s="1"/>
      <c r="F3084" s="1" t="s">
        <v>1819</v>
      </c>
      <c r="G3084" s="1">
        <v>16</v>
      </c>
      <c r="H3084" s="1" t="s">
        <v>19</v>
      </c>
      <c r="I3084" s="1" t="s">
        <v>659</v>
      </c>
      <c r="J3084" s="1">
        <v>0.03</v>
      </c>
      <c r="K3084" s="1">
        <v>0.48</v>
      </c>
      <c r="L3084" s="49">
        <v>5</v>
      </c>
      <c r="M3084" s="50"/>
      <c r="N3084" s="1" t="e">
        <f>VLOOKUP(B3084,MICRO!E:L,8,0)</f>
        <v>#N/A</v>
      </c>
    </row>
    <row r="3085" spans="1:14" ht="20.25" x14ac:dyDescent="0.25">
      <c r="A3085" s="1">
        <v>115</v>
      </c>
      <c r="B3085" s="166"/>
      <c r="C3085" s="1" t="s">
        <v>1800</v>
      </c>
      <c r="D3085" s="1"/>
      <c r="E3085" s="1"/>
      <c r="F3085" s="1" t="s">
        <v>1820</v>
      </c>
      <c r="G3085" s="1">
        <v>40</v>
      </c>
      <c r="H3085" s="1" t="s">
        <v>19</v>
      </c>
      <c r="I3085" s="1" t="s">
        <v>659</v>
      </c>
      <c r="J3085" s="1">
        <v>0.03</v>
      </c>
      <c r="K3085" s="1">
        <v>1.2</v>
      </c>
      <c r="L3085" s="49">
        <v>5</v>
      </c>
      <c r="M3085" s="50"/>
      <c r="N3085" s="1" t="e">
        <f>VLOOKUP(B3085,MICRO!E:L,8,0)</f>
        <v>#N/A</v>
      </c>
    </row>
    <row r="3086" spans="1:14" ht="20.25" x14ac:dyDescent="0.25">
      <c r="A3086" s="1">
        <v>116</v>
      </c>
      <c r="B3086" s="166"/>
      <c r="C3086" s="1" t="s">
        <v>1798</v>
      </c>
      <c r="D3086" s="1"/>
      <c r="E3086" s="1"/>
      <c r="F3086" s="1" t="s">
        <v>1821</v>
      </c>
      <c r="G3086" s="1">
        <v>16</v>
      </c>
      <c r="H3086" s="1" t="s">
        <v>19</v>
      </c>
      <c r="I3086" s="1" t="s">
        <v>659</v>
      </c>
      <c r="J3086" s="1">
        <v>0.03</v>
      </c>
      <c r="K3086" s="1">
        <v>0.48</v>
      </c>
      <c r="L3086" s="49">
        <v>5</v>
      </c>
      <c r="M3086" s="50"/>
      <c r="N3086" s="1" t="e">
        <f>VLOOKUP(B3086,MICRO!E:L,8,0)</f>
        <v>#N/A</v>
      </c>
    </row>
    <row r="3087" spans="1:14" ht="20.25" x14ac:dyDescent="0.25">
      <c r="A3087" s="1">
        <v>1</v>
      </c>
      <c r="B3087" s="166">
        <v>2198</v>
      </c>
      <c r="C3087" s="1" t="s">
        <v>783</v>
      </c>
      <c r="D3087" s="1"/>
      <c r="E3087" s="1" t="s">
        <v>1108</v>
      </c>
      <c r="F3087" s="1" t="s">
        <v>787</v>
      </c>
      <c r="G3087" s="1">
        <v>1</v>
      </c>
      <c r="H3087" s="1" t="s">
        <v>19</v>
      </c>
      <c r="I3087" s="1" t="s">
        <v>659</v>
      </c>
      <c r="J3087" s="1">
        <v>44.4</v>
      </c>
      <c r="K3087" s="1">
        <v>44.4</v>
      </c>
      <c r="L3087" s="49">
        <v>6</v>
      </c>
      <c r="M3087" s="50"/>
      <c r="N3087" s="1" t="e">
        <f>VLOOKUP(B3087,MICRO!E:L,8,0)</f>
        <v>#N/A</v>
      </c>
    </row>
    <row r="3088" spans="1:14" ht="20.25" x14ac:dyDescent="0.25">
      <c r="A3088" s="1">
        <v>2</v>
      </c>
      <c r="B3088" s="166">
        <v>2211</v>
      </c>
      <c r="C3088" s="1" t="s">
        <v>803</v>
      </c>
      <c r="D3088" s="1"/>
      <c r="E3088" s="1" t="s">
        <v>2</v>
      </c>
      <c r="F3088" s="1" t="s">
        <v>804</v>
      </c>
      <c r="G3088" s="1">
        <v>1</v>
      </c>
      <c r="H3088" s="1" t="s">
        <v>19</v>
      </c>
      <c r="I3088" s="1" t="s">
        <v>659</v>
      </c>
      <c r="J3088" s="1">
        <v>293.5</v>
      </c>
      <c r="K3088" s="1">
        <v>293.5</v>
      </c>
      <c r="L3088" s="49">
        <v>6</v>
      </c>
      <c r="M3088" s="50"/>
      <c r="N3088" s="1" t="e">
        <f>VLOOKUP(B3088,MICRO!E:L,8,0)</f>
        <v>#N/A</v>
      </c>
    </row>
    <row r="3089" spans="1:14" ht="20.25" x14ac:dyDescent="0.25">
      <c r="A3089" s="1">
        <v>3</v>
      </c>
      <c r="B3089" s="166">
        <v>2212</v>
      </c>
      <c r="C3089" s="1" t="s">
        <v>803</v>
      </c>
      <c r="D3089" s="1"/>
      <c r="E3089" s="1" t="s">
        <v>51</v>
      </c>
      <c r="F3089" s="1" t="s">
        <v>805</v>
      </c>
      <c r="G3089" s="1">
        <v>1</v>
      </c>
      <c r="H3089" s="1" t="s">
        <v>19</v>
      </c>
      <c r="I3089" s="1" t="s">
        <v>659</v>
      </c>
      <c r="J3089" s="1">
        <v>101.35</v>
      </c>
      <c r="K3089" s="1">
        <v>101.35</v>
      </c>
      <c r="L3089" s="49">
        <v>6</v>
      </c>
      <c r="M3089" s="50"/>
      <c r="N3089" s="1" t="e">
        <f>VLOOKUP(B3089,MICRO!E:L,8,0)</f>
        <v>#N/A</v>
      </c>
    </row>
    <row r="3090" spans="1:14" ht="20.25" x14ac:dyDescent="0.25">
      <c r="A3090" s="1">
        <v>13</v>
      </c>
      <c r="B3090" s="166">
        <v>2617</v>
      </c>
      <c r="C3090" s="1" t="s">
        <v>1047</v>
      </c>
      <c r="D3090" s="1"/>
      <c r="E3090" s="1" t="s">
        <v>2</v>
      </c>
      <c r="F3090" s="1" t="s">
        <v>1048</v>
      </c>
      <c r="G3090" s="1">
        <v>1</v>
      </c>
      <c r="H3090" s="1" t="s">
        <v>19</v>
      </c>
      <c r="I3090" s="1" t="s">
        <v>659</v>
      </c>
      <c r="J3090" s="1">
        <v>152.5</v>
      </c>
      <c r="K3090" s="1">
        <v>152.5</v>
      </c>
      <c r="L3090" s="49">
        <v>6</v>
      </c>
      <c r="M3090" s="50"/>
      <c r="N3090" s="1" t="e">
        <f>VLOOKUP(B3090,MICRO!E:L,8,0)</f>
        <v>#N/A</v>
      </c>
    </row>
    <row r="3091" spans="1:14" ht="20.25" x14ac:dyDescent="0.25">
      <c r="A3091" s="1">
        <v>14</v>
      </c>
      <c r="B3091" s="166">
        <v>2618</v>
      </c>
      <c r="C3091" s="1" t="s">
        <v>1047</v>
      </c>
      <c r="D3091" s="1"/>
      <c r="E3091" s="1" t="s">
        <v>51</v>
      </c>
      <c r="F3091" s="1" t="s">
        <v>1049</v>
      </c>
      <c r="G3091" s="1">
        <v>4</v>
      </c>
      <c r="H3091" s="1" t="s">
        <v>19</v>
      </c>
      <c r="I3091" s="1" t="s">
        <v>659</v>
      </c>
      <c r="J3091" s="1">
        <v>9.8000000000000007</v>
      </c>
      <c r="K3091" s="1">
        <v>39.200000000000003</v>
      </c>
      <c r="L3091" s="49">
        <v>6</v>
      </c>
      <c r="M3091" s="50"/>
      <c r="N3091" s="1" t="e">
        <f>VLOOKUP(B3091,MICRO!E:L,8,0)</f>
        <v>#N/A</v>
      </c>
    </row>
    <row r="3092" spans="1:14" ht="20.25" x14ac:dyDescent="0.25">
      <c r="A3092" s="1">
        <v>15</v>
      </c>
      <c r="B3092" s="166">
        <v>2619</v>
      </c>
      <c r="C3092" s="1" t="s">
        <v>1047</v>
      </c>
      <c r="D3092" s="1"/>
      <c r="E3092" s="1" t="s">
        <v>753</v>
      </c>
      <c r="F3092" s="1" t="s">
        <v>1050</v>
      </c>
      <c r="G3092" s="1">
        <v>4</v>
      </c>
      <c r="H3092" s="1" t="s">
        <v>19</v>
      </c>
      <c r="I3092" s="1" t="s">
        <v>659</v>
      </c>
      <c r="J3092" s="1">
        <v>2.4</v>
      </c>
      <c r="K3092" s="1">
        <v>9.6</v>
      </c>
      <c r="L3092" s="49">
        <v>6</v>
      </c>
      <c r="M3092" s="50"/>
      <c r="N3092" s="1" t="e">
        <f>VLOOKUP(B3092,MICRO!E:L,8,0)</f>
        <v>#N/A</v>
      </c>
    </row>
    <row r="3093" spans="1:14" ht="20.25" x14ac:dyDescent="0.25">
      <c r="A3093" s="1">
        <v>16</v>
      </c>
      <c r="B3093" s="166">
        <v>2620</v>
      </c>
      <c r="C3093" s="1" t="s">
        <v>1047</v>
      </c>
      <c r="D3093" s="1"/>
      <c r="E3093" s="1" t="s">
        <v>1108</v>
      </c>
      <c r="F3093" s="1" t="s">
        <v>1051</v>
      </c>
      <c r="G3093" s="1">
        <v>18</v>
      </c>
      <c r="H3093" s="1" t="s">
        <v>19</v>
      </c>
      <c r="I3093" s="1" t="s">
        <v>659</v>
      </c>
      <c r="J3093" s="1">
        <v>1.2</v>
      </c>
      <c r="K3093" s="1">
        <v>21.599999999999998</v>
      </c>
      <c r="L3093" s="49">
        <v>6</v>
      </c>
      <c r="M3093" s="50"/>
      <c r="N3093" s="1" t="e">
        <f>VLOOKUP(B3093,MICRO!E:L,8,0)</f>
        <v>#N/A</v>
      </c>
    </row>
    <row r="3094" spans="1:14" ht="20.25" x14ac:dyDescent="0.25">
      <c r="A3094" s="1">
        <v>17</v>
      </c>
      <c r="B3094" s="166">
        <v>2625</v>
      </c>
      <c r="C3094" s="1" t="s">
        <v>1056</v>
      </c>
      <c r="D3094" s="1"/>
      <c r="E3094" s="1" t="s">
        <v>1690</v>
      </c>
      <c r="F3094" s="1" t="s">
        <v>1057</v>
      </c>
      <c r="G3094" s="1">
        <v>32</v>
      </c>
      <c r="H3094" s="1" t="s">
        <v>19</v>
      </c>
      <c r="I3094" s="1" t="s">
        <v>659</v>
      </c>
      <c r="J3094" s="1">
        <v>0.5</v>
      </c>
      <c r="K3094" s="1">
        <v>16</v>
      </c>
      <c r="L3094" s="49">
        <v>6</v>
      </c>
      <c r="M3094" s="50"/>
      <c r="N3094" s="1" t="e">
        <f>VLOOKUP(B3094,MICRO!E:L,8,0)</f>
        <v>#N/A</v>
      </c>
    </row>
    <row r="3095" spans="1:14" ht="20.25" x14ac:dyDescent="0.25">
      <c r="A3095" s="1">
        <v>18</v>
      </c>
      <c r="B3095" s="166">
        <v>2625</v>
      </c>
      <c r="C3095" s="1" t="s">
        <v>1056</v>
      </c>
      <c r="D3095" s="1"/>
      <c r="E3095" s="1" t="s">
        <v>2</v>
      </c>
      <c r="F3095" s="1" t="s">
        <v>1057</v>
      </c>
      <c r="G3095" s="1">
        <v>8</v>
      </c>
      <c r="H3095" s="1" t="s">
        <v>19</v>
      </c>
      <c r="I3095" s="1" t="s">
        <v>659</v>
      </c>
      <c r="J3095" s="1">
        <v>11.9</v>
      </c>
      <c r="K3095" s="1">
        <v>95.2</v>
      </c>
      <c r="L3095" s="49">
        <v>6</v>
      </c>
      <c r="M3095" s="50"/>
      <c r="N3095" s="1" t="e">
        <f>VLOOKUP(B3095,MICRO!E:L,8,0)</f>
        <v>#N/A</v>
      </c>
    </row>
    <row r="3096" spans="1:14" ht="20.25" x14ac:dyDescent="0.25">
      <c r="A3096" s="1">
        <v>19</v>
      </c>
      <c r="B3096" s="166"/>
      <c r="C3096" s="1" t="s">
        <v>1093</v>
      </c>
      <c r="D3096" s="1"/>
      <c r="E3096" s="1" t="s">
        <v>2</v>
      </c>
      <c r="F3096" s="1" t="s">
        <v>1877</v>
      </c>
      <c r="G3096" s="1">
        <v>1</v>
      </c>
      <c r="H3096" s="1" t="s">
        <v>19</v>
      </c>
      <c r="I3096" s="1" t="s">
        <v>659</v>
      </c>
      <c r="J3096" s="1">
        <v>324.60000000000002</v>
      </c>
      <c r="K3096" s="1">
        <v>324.60000000000002</v>
      </c>
      <c r="L3096" s="49">
        <v>6</v>
      </c>
      <c r="M3096" s="50"/>
      <c r="N3096" s="1" t="e">
        <f>VLOOKUP(B3096,MICRO!E:L,8,0)</f>
        <v>#N/A</v>
      </c>
    </row>
    <row r="3097" spans="1:14" ht="20.25" x14ac:dyDescent="0.25">
      <c r="A3097" s="1">
        <v>20</v>
      </c>
      <c r="B3097" s="166"/>
      <c r="C3097" s="1" t="s">
        <v>1093</v>
      </c>
      <c r="D3097" s="1"/>
      <c r="E3097" s="1" t="s">
        <v>51</v>
      </c>
      <c r="F3097" s="1" t="s">
        <v>1094</v>
      </c>
      <c r="G3097" s="1">
        <v>4</v>
      </c>
      <c r="H3097" s="1" t="s">
        <v>19</v>
      </c>
      <c r="I3097" s="1" t="s">
        <v>659</v>
      </c>
      <c r="J3097" s="1">
        <v>9.8000000000000007</v>
      </c>
      <c r="K3097" s="1">
        <v>39.200000000000003</v>
      </c>
      <c r="L3097" s="49">
        <v>6</v>
      </c>
      <c r="M3097" s="50"/>
      <c r="N3097" s="1" t="e">
        <f>VLOOKUP(B3097,MICRO!E:L,8,0)</f>
        <v>#N/A</v>
      </c>
    </row>
    <row r="3098" spans="1:14" ht="20.25" x14ac:dyDescent="0.25">
      <c r="A3098" s="1">
        <v>21</v>
      </c>
      <c r="B3098" s="166"/>
      <c r="C3098" s="1" t="s">
        <v>1093</v>
      </c>
      <c r="D3098" s="1"/>
      <c r="E3098" s="1" t="s">
        <v>753</v>
      </c>
      <c r="F3098" s="1" t="s">
        <v>1095</v>
      </c>
      <c r="G3098" s="1">
        <v>4</v>
      </c>
      <c r="H3098" s="1" t="s">
        <v>19</v>
      </c>
      <c r="I3098" s="1" t="s">
        <v>659</v>
      </c>
      <c r="J3098" s="1">
        <v>2.4</v>
      </c>
      <c r="K3098" s="1">
        <v>9.6</v>
      </c>
      <c r="L3098" s="49">
        <v>6</v>
      </c>
      <c r="M3098" s="50"/>
      <c r="N3098" s="1" t="e">
        <f>VLOOKUP(B3098,MICRO!E:L,8,0)</f>
        <v>#N/A</v>
      </c>
    </row>
    <row r="3099" spans="1:14" ht="20.25" x14ac:dyDescent="0.25">
      <c r="A3099" s="1">
        <v>22</v>
      </c>
      <c r="B3099" s="166"/>
      <c r="C3099" s="1" t="s">
        <v>1093</v>
      </c>
      <c r="D3099" s="1"/>
      <c r="E3099" s="1" t="s">
        <v>1108</v>
      </c>
      <c r="F3099" s="1" t="s">
        <v>1096</v>
      </c>
      <c r="G3099" s="1">
        <v>22</v>
      </c>
      <c r="H3099" s="1" t="s">
        <v>19</v>
      </c>
      <c r="I3099" s="1" t="s">
        <v>659</v>
      </c>
      <c r="J3099" s="1">
        <v>0.2</v>
      </c>
      <c r="K3099" s="1">
        <v>4.4000000000000004</v>
      </c>
      <c r="L3099" s="49">
        <v>6</v>
      </c>
      <c r="M3099" s="50"/>
      <c r="N3099" s="1" t="e">
        <f>VLOOKUP(B3099,MICRO!E:L,8,0)</f>
        <v>#N/A</v>
      </c>
    </row>
    <row r="3100" spans="1:14" ht="20.25" x14ac:dyDescent="0.25">
      <c r="A3100" s="1">
        <v>23</v>
      </c>
      <c r="B3100" s="166"/>
      <c r="C3100" s="1" t="s">
        <v>1139</v>
      </c>
      <c r="D3100" s="1"/>
      <c r="E3100" s="1" t="s">
        <v>51</v>
      </c>
      <c r="F3100" s="1" t="s">
        <v>1141</v>
      </c>
      <c r="G3100" s="1">
        <v>1</v>
      </c>
      <c r="H3100" s="1" t="s">
        <v>19</v>
      </c>
      <c r="I3100" s="1" t="s">
        <v>659</v>
      </c>
      <c r="J3100" s="1">
        <v>55.2</v>
      </c>
      <c r="K3100" s="1">
        <v>55.2</v>
      </c>
      <c r="L3100" s="49">
        <v>6</v>
      </c>
      <c r="M3100" s="50"/>
      <c r="N3100" s="1" t="e">
        <f>VLOOKUP(B3100,MICRO!E:L,8,0)</f>
        <v>#N/A</v>
      </c>
    </row>
    <row r="3101" spans="1:14" ht="20.25" x14ac:dyDescent="0.25">
      <c r="A3101" s="1">
        <v>1</v>
      </c>
      <c r="B3101" s="166">
        <v>2186</v>
      </c>
      <c r="C3101" s="1" t="s">
        <v>776</v>
      </c>
      <c r="D3101" s="1"/>
      <c r="E3101" s="1" t="s">
        <v>2</v>
      </c>
      <c r="F3101" s="1" t="s">
        <v>777</v>
      </c>
      <c r="G3101" s="1">
        <v>2</v>
      </c>
      <c r="H3101" s="1" t="s">
        <v>19</v>
      </c>
      <c r="I3101" s="1" t="s">
        <v>659</v>
      </c>
      <c r="J3101" s="1">
        <v>118.3</v>
      </c>
      <c r="K3101" s="1">
        <v>236.6</v>
      </c>
      <c r="L3101" s="49">
        <v>7</v>
      </c>
      <c r="M3101" s="50"/>
      <c r="N3101" s="1" t="e">
        <f>VLOOKUP(B3101,MICRO!E:L,8,0)</f>
        <v>#N/A</v>
      </c>
    </row>
    <row r="3102" spans="1:14" ht="20.25" x14ac:dyDescent="0.25">
      <c r="A3102" s="1">
        <v>2</v>
      </c>
      <c r="B3102" s="166">
        <v>2187</v>
      </c>
      <c r="C3102" s="1" t="s">
        <v>776</v>
      </c>
      <c r="D3102" s="1"/>
      <c r="E3102" s="1" t="s">
        <v>51</v>
      </c>
      <c r="F3102" s="1" t="s">
        <v>778</v>
      </c>
      <c r="G3102" s="1">
        <v>2</v>
      </c>
      <c r="H3102" s="1" t="s">
        <v>19</v>
      </c>
      <c r="I3102" s="1" t="s">
        <v>659</v>
      </c>
      <c r="J3102" s="1">
        <v>52.5</v>
      </c>
      <c r="K3102" s="1">
        <v>105</v>
      </c>
      <c r="L3102" s="49">
        <v>7</v>
      </c>
      <c r="M3102" s="50"/>
      <c r="N3102" s="1" t="e">
        <f>VLOOKUP(B3102,MICRO!E:L,8,0)</f>
        <v>#N/A</v>
      </c>
    </row>
    <row r="3103" spans="1:14" ht="20.25" x14ac:dyDescent="0.25">
      <c r="A3103" s="1">
        <v>3</v>
      </c>
      <c r="B3103" s="166">
        <v>2190</v>
      </c>
      <c r="C3103" s="1" t="s">
        <v>780</v>
      </c>
      <c r="D3103" s="1"/>
      <c r="E3103" s="1" t="s">
        <v>2</v>
      </c>
      <c r="F3103" s="1" t="s">
        <v>781</v>
      </c>
      <c r="G3103" s="1">
        <v>1</v>
      </c>
      <c r="H3103" s="1" t="s">
        <v>19</v>
      </c>
      <c r="I3103" s="1" t="s">
        <v>659</v>
      </c>
      <c r="J3103" s="1">
        <v>206.4</v>
      </c>
      <c r="K3103" s="1">
        <v>206.4</v>
      </c>
      <c r="L3103" s="49">
        <v>7</v>
      </c>
      <c r="M3103" s="50"/>
      <c r="N3103" s="1" t="e">
        <f>VLOOKUP(B3103,MICRO!E:L,8,0)</f>
        <v>#N/A</v>
      </c>
    </row>
    <row r="3104" spans="1:14" ht="20.25" x14ac:dyDescent="0.25">
      <c r="A3104" s="1">
        <v>4</v>
      </c>
      <c r="B3104" s="166">
        <v>2191</v>
      </c>
      <c r="C3104" s="1" t="s">
        <v>780</v>
      </c>
      <c r="D3104" s="1"/>
      <c r="E3104" s="1" t="s">
        <v>51</v>
      </c>
      <c r="F3104" s="1" t="s">
        <v>782</v>
      </c>
      <c r="G3104" s="1">
        <v>2</v>
      </c>
      <c r="H3104" s="1" t="s">
        <v>19</v>
      </c>
      <c r="I3104" s="1" t="s">
        <v>659</v>
      </c>
      <c r="J3104" s="1">
        <v>40.1</v>
      </c>
      <c r="K3104" s="1">
        <v>80.2</v>
      </c>
      <c r="L3104" s="49">
        <v>7</v>
      </c>
      <c r="M3104" s="50"/>
      <c r="N3104" s="1" t="e">
        <f>VLOOKUP(B3104,MICRO!E:L,8,0)</f>
        <v>#N/A</v>
      </c>
    </row>
    <row r="3105" spans="1:14" ht="20.25" x14ac:dyDescent="0.25">
      <c r="A3105" s="1">
        <v>5</v>
      </c>
      <c r="B3105" s="166">
        <v>2192</v>
      </c>
      <c r="C3105" s="1" t="s">
        <v>780</v>
      </c>
      <c r="D3105" s="1"/>
      <c r="E3105" s="1" t="s">
        <v>753</v>
      </c>
      <c r="F3105" s="1" t="s">
        <v>2745</v>
      </c>
      <c r="G3105" s="1">
        <v>2</v>
      </c>
      <c r="H3105" s="1" t="s">
        <v>19</v>
      </c>
      <c r="I3105" s="1" t="s">
        <v>659</v>
      </c>
      <c r="J3105" s="1">
        <v>28.3</v>
      </c>
      <c r="K3105" s="1">
        <v>56.6</v>
      </c>
      <c r="L3105" s="49">
        <v>7</v>
      </c>
      <c r="M3105" s="50"/>
      <c r="N3105" s="1" t="e">
        <f>VLOOKUP(B3105,MICRO!E:L,8,0)</f>
        <v>#N/A</v>
      </c>
    </row>
    <row r="3106" spans="1:14" ht="20.25" x14ac:dyDescent="0.25">
      <c r="A3106" s="1">
        <v>6</v>
      </c>
      <c r="B3106" s="166">
        <v>2192</v>
      </c>
      <c r="C3106" s="1" t="s">
        <v>780</v>
      </c>
      <c r="D3106" s="1"/>
      <c r="E3106" s="1" t="s">
        <v>1108</v>
      </c>
      <c r="F3106" s="1" t="s">
        <v>2746</v>
      </c>
      <c r="G3106" s="1">
        <v>2</v>
      </c>
      <c r="H3106" s="1" t="s">
        <v>19</v>
      </c>
      <c r="I3106" s="1" t="s">
        <v>659</v>
      </c>
      <c r="J3106" s="1">
        <v>5.9</v>
      </c>
      <c r="K3106" s="1">
        <v>11.8</v>
      </c>
      <c r="L3106" s="49">
        <v>7</v>
      </c>
      <c r="M3106" s="50"/>
      <c r="N3106" s="1" t="e">
        <f>VLOOKUP(B3106,MICRO!E:L,8,0)</f>
        <v>#N/A</v>
      </c>
    </row>
    <row r="3107" spans="1:14" ht="20.25" x14ac:dyDescent="0.25">
      <c r="A3107" s="1">
        <v>7</v>
      </c>
      <c r="B3107" s="166">
        <v>2198</v>
      </c>
      <c r="C3107" s="1" t="s">
        <v>783</v>
      </c>
      <c r="D3107" s="1"/>
      <c r="E3107" s="1" t="s">
        <v>1108</v>
      </c>
      <c r="F3107" s="1" t="s">
        <v>787</v>
      </c>
      <c r="G3107" s="1">
        <v>1</v>
      </c>
      <c r="H3107" s="1" t="s">
        <v>19</v>
      </c>
      <c r="I3107" s="1" t="s">
        <v>659</v>
      </c>
      <c r="J3107" s="1">
        <v>44.4</v>
      </c>
      <c r="K3107" s="1">
        <v>44.4</v>
      </c>
      <c r="L3107" s="49">
        <v>7</v>
      </c>
      <c r="M3107" s="50"/>
      <c r="N3107" s="1" t="e">
        <f>VLOOKUP(B3107,MICRO!E:L,8,0)</f>
        <v>#N/A</v>
      </c>
    </row>
    <row r="3108" spans="1:14" ht="20.25" x14ac:dyDescent="0.25">
      <c r="A3108" s="1">
        <v>8</v>
      </c>
      <c r="B3108" s="166">
        <v>2211</v>
      </c>
      <c r="C3108" s="1" t="s">
        <v>803</v>
      </c>
      <c r="D3108" s="1"/>
      <c r="E3108" s="1" t="s">
        <v>2</v>
      </c>
      <c r="F3108" s="1" t="s">
        <v>804</v>
      </c>
      <c r="G3108" s="1">
        <v>1</v>
      </c>
      <c r="H3108" s="1" t="s">
        <v>19</v>
      </c>
      <c r="I3108" s="1" t="s">
        <v>659</v>
      </c>
      <c r="J3108" s="1">
        <v>155.30000000000001</v>
      </c>
      <c r="K3108" s="1">
        <v>155.30000000000001</v>
      </c>
      <c r="L3108" s="49">
        <v>7</v>
      </c>
      <c r="M3108" s="50"/>
      <c r="N3108" s="1" t="e">
        <f>VLOOKUP(B3108,MICRO!E:L,8,0)</f>
        <v>#N/A</v>
      </c>
    </row>
    <row r="3109" spans="1:14" ht="20.25" x14ac:dyDescent="0.25">
      <c r="A3109" s="1">
        <v>9</v>
      </c>
      <c r="B3109" s="166">
        <v>2212</v>
      </c>
      <c r="C3109" s="1" t="s">
        <v>803</v>
      </c>
      <c r="D3109" s="1"/>
      <c r="E3109" s="1" t="s">
        <v>51</v>
      </c>
      <c r="F3109" s="1" t="s">
        <v>805</v>
      </c>
      <c r="G3109" s="1">
        <v>1</v>
      </c>
      <c r="H3109" s="1" t="s">
        <v>19</v>
      </c>
      <c r="I3109" s="1" t="s">
        <v>659</v>
      </c>
      <c r="J3109" s="1">
        <v>101.35</v>
      </c>
      <c r="K3109" s="1">
        <v>101.35</v>
      </c>
      <c r="L3109" s="49">
        <v>7</v>
      </c>
      <c r="M3109" s="50"/>
      <c r="N3109" s="1" t="e">
        <f>VLOOKUP(B3109,MICRO!E:L,8,0)</f>
        <v>#N/A</v>
      </c>
    </row>
    <row r="3110" spans="1:14" ht="20.25" x14ac:dyDescent="0.25">
      <c r="A3110" s="1">
        <v>10</v>
      </c>
      <c r="B3110" s="166">
        <v>2591</v>
      </c>
      <c r="C3110" s="1" t="s">
        <v>1031</v>
      </c>
      <c r="D3110" s="1"/>
      <c r="E3110" s="1" t="s">
        <v>2</v>
      </c>
      <c r="F3110" s="1" t="s">
        <v>1033</v>
      </c>
      <c r="G3110" s="1">
        <v>2</v>
      </c>
      <c r="H3110" s="1" t="s">
        <v>19</v>
      </c>
      <c r="I3110" s="1" t="s">
        <v>659</v>
      </c>
      <c r="J3110" s="1">
        <v>59.9</v>
      </c>
      <c r="K3110" s="1">
        <v>119.8</v>
      </c>
      <c r="L3110" s="49">
        <v>7</v>
      </c>
      <c r="M3110" s="50"/>
      <c r="N3110" s="1" t="e">
        <f>VLOOKUP(B3110,MICRO!E:L,8,0)</f>
        <v>#N/A</v>
      </c>
    </row>
    <row r="3111" spans="1:14" ht="20.25" x14ac:dyDescent="0.25">
      <c r="A3111" s="1">
        <v>11</v>
      </c>
      <c r="B3111" s="166">
        <v>2592</v>
      </c>
      <c r="C3111" s="1" t="s">
        <v>1032</v>
      </c>
      <c r="D3111" s="1"/>
      <c r="E3111" s="1" t="s">
        <v>2</v>
      </c>
      <c r="F3111" s="1" t="s">
        <v>1034</v>
      </c>
      <c r="G3111" s="1">
        <v>2</v>
      </c>
      <c r="H3111" s="1" t="s">
        <v>19</v>
      </c>
      <c r="I3111" s="1" t="s">
        <v>659</v>
      </c>
      <c r="J3111" s="1">
        <v>63.6</v>
      </c>
      <c r="K3111" s="1">
        <v>127.2</v>
      </c>
      <c r="L3111" s="49">
        <v>7</v>
      </c>
      <c r="M3111" s="50"/>
      <c r="N3111" s="1" t="e">
        <f>VLOOKUP(B3111,MICRO!E:L,8,0)</f>
        <v>#N/A</v>
      </c>
    </row>
    <row r="3112" spans="1:14" ht="20.25" x14ac:dyDescent="0.25">
      <c r="A3112" s="1">
        <v>12</v>
      </c>
      <c r="B3112" s="166">
        <v>2593</v>
      </c>
      <c r="C3112" s="1" t="s">
        <v>1035</v>
      </c>
      <c r="D3112" s="1"/>
      <c r="E3112" s="1" t="s">
        <v>2</v>
      </c>
      <c r="F3112" s="1" t="s">
        <v>1036</v>
      </c>
      <c r="G3112" s="1">
        <v>2</v>
      </c>
      <c r="H3112" s="1" t="s">
        <v>19</v>
      </c>
      <c r="I3112" s="1" t="s">
        <v>659</v>
      </c>
      <c r="J3112" s="1">
        <v>51.7</v>
      </c>
      <c r="K3112" s="1">
        <v>103.4</v>
      </c>
      <c r="L3112" s="49">
        <v>7</v>
      </c>
      <c r="M3112" s="50"/>
      <c r="N3112" s="1" t="e">
        <f>VLOOKUP(B3112,MICRO!E:L,8,0)</f>
        <v>#N/A</v>
      </c>
    </row>
    <row r="3113" spans="1:14" ht="20.25" x14ac:dyDescent="0.25">
      <c r="A3113" s="1">
        <v>13</v>
      </c>
      <c r="B3113" s="166"/>
      <c r="C3113" s="1" t="s">
        <v>1139</v>
      </c>
      <c r="D3113" s="1"/>
      <c r="E3113" s="1" t="s">
        <v>51</v>
      </c>
      <c r="F3113" s="1" t="s">
        <v>1141</v>
      </c>
      <c r="G3113" s="1">
        <v>1</v>
      </c>
      <c r="H3113" s="1" t="s">
        <v>19</v>
      </c>
      <c r="I3113" s="1" t="s">
        <v>659</v>
      </c>
      <c r="J3113" s="1">
        <v>55.2</v>
      </c>
      <c r="K3113" s="1">
        <v>55.2</v>
      </c>
      <c r="L3113" s="49">
        <v>7</v>
      </c>
      <c r="M3113" s="50"/>
      <c r="N3113" s="1" t="e">
        <f>VLOOKUP(B3113,MICRO!E:L,8,0)</f>
        <v>#N/A</v>
      </c>
    </row>
    <row r="3114" spans="1:14" ht="20.25" x14ac:dyDescent="0.25">
      <c r="A3114" s="1">
        <v>14</v>
      </c>
      <c r="B3114" s="166"/>
      <c r="C3114" s="1" t="s">
        <v>989</v>
      </c>
      <c r="D3114" s="1"/>
      <c r="E3114" s="1" t="s">
        <v>2747</v>
      </c>
      <c r="F3114" s="1" t="s">
        <v>990</v>
      </c>
      <c r="G3114" s="1">
        <v>1</v>
      </c>
      <c r="H3114" s="1" t="s">
        <v>19</v>
      </c>
      <c r="I3114" s="1" t="s">
        <v>659</v>
      </c>
      <c r="J3114" s="1">
        <v>252.8</v>
      </c>
      <c r="K3114" s="1">
        <v>252.8</v>
      </c>
      <c r="L3114" s="49">
        <v>7</v>
      </c>
      <c r="M3114" s="50"/>
      <c r="N3114" s="1" t="e">
        <f>VLOOKUP(B3114,MICRO!E:L,8,0)</f>
        <v>#N/A</v>
      </c>
    </row>
    <row r="3115" spans="1:14" ht="20.25" x14ac:dyDescent="0.25">
      <c r="A3115" s="1">
        <v>15</v>
      </c>
      <c r="B3115" s="166"/>
      <c r="C3115" s="1" t="s">
        <v>989</v>
      </c>
      <c r="D3115" s="1"/>
      <c r="E3115" s="1" t="s">
        <v>51</v>
      </c>
      <c r="F3115" s="1" t="s">
        <v>991</v>
      </c>
      <c r="G3115" s="1">
        <v>1</v>
      </c>
      <c r="H3115" s="1" t="s">
        <v>19</v>
      </c>
      <c r="I3115" s="1" t="s">
        <v>659</v>
      </c>
      <c r="J3115" s="1">
        <v>135.19999999999999</v>
      </c>
      <c r="K3115" s="1">
        <v>135.19999999999999</v>
      </c>
      <c r="L3115" s="49">
        <v>7</v>
      </c>
      <c r="M3115" s="50"/>
      <c r="N3115" s="1" t="e">
        <f>VLOOKUP(B3115,MICRO!E:L,8,0)</f>
        <v>#N/A</v>
      </c>
    </row>
    <row r="3116" spans="1:14" ht="20.25" x14ac:dyDescent="0.25">
      <c r="A3116" s="1">
        <v>1</v>
      </c>
      <c r="B3116" s="166">
        <v>2046</v>
      </c>
      <c r="C3116" s="1" t="s">
        <v>1936</v>
      </c>
      <c r="D3116" s="1"/>
      <c r="E3116" s="1"/>
      <c r="F3116" s="1" t="s">
        <v>1937</v>
      </c>
      <c r="G3116" s="1">
        <v>1</v>
      </c>
      <c r="H3116" s="1" t="s">
        <v>19</v>
      </c>
      <c r="I3116" s="1" t="s">
        <v>659</v>
      </c>
      <c r="J3116" s="1">
        <v>3</v>
      </c>
      <c r="K3116" s="1">
        <v>3</v>
      </c>
      <c r="L3116" s="49">
        <v>8</v>
      </c>
      <c r="M3116" s="50"/>
      <c r="N3116" s="1" t="e">
        <f>VLOOKUP(B3116,MICRO!E:L,8,0)</f>
        <v>#N/A</v>
      </c>
    </row>
    <row r="3117" spans="1:14" ht="20.25" x14ac:dyDescent="0.25">
      <c r="A3117" s="1">
        <v>2</v>
      </c>
      <c r="B3117" s="166">
        <v>2181</v>
      </c>
      <c r="C3117" s="1" t="s">
        <v>771</v>
      </c>
      <c r="D3117" s="1"/>
      <c r="E3117" s="1" t="s">
        <v>2</v>
      </c>
      <c r="F3117" s="1" t="s">
        <v>770</v>
      </c>
      <c r="G3117" s="1">
        <v>1</v>
      </c>
      <c r="H3117" s="1" t="s">
        <v>19</v>
      </c>
      <c r="I3117" s="1" t="s">
        <v>659</v>
      </c>
      <c r="J3117" s="1">
        <v>118.3</v>
      </c>
      <c r="K3117" s="1">
        <v>58.92</v>
      </c>
      <c r="L3117" s="49">
        <v>8</v>
      </c>
      <c r="M3117" s="50"/>
      <c r="N3117" s="1" t="e">
        <f>VLOOKUP(B3117,MICRO!E:L,8,0)</f>
        <v>#N/A</v>
      </c>
    </row>
    <row r="3118" spans="1:14" ht="20.25" x14ac:dyDescent="0.25">
      <c r="A3118" s="1">
        <v>3</v>
      </c>
      <c r="B3118" s="166">
        <v>2182</v>
      </c>
      <c r="C3118" s="1" t="s">
        <v>771</v>
      </c>
      <c r="D3118" s="1"/>
      <c r="E3118" s="1" t="s">
        <v>51</v>
      </c>
      <c r="F3118" s="1" t="s">
        <v>772</v>
      </c>
      <c r="G3118" s="1">
        <v>2</v>
      </c>
      <c r="H3118" s="1" t="s">
        <v>19</v>
      </c>
      <c r="I3118" s="1" t="s">
        <v>659</v>
      </c>
      <c r="J3118" s="1">
        <v>2.5</v>
      </c>
      <c r="K3118" s="1">
        <v>5</v>
      </c>
      <c r="L3118" s="49">
        <v>8</v>
      </c>
      <c r="M3118" s="50"/>
      <c r="N3118" s="1" t="e">
        <f>VLOOKUP(B3118,MICRO!E:L,8,0)</f>
        <v>#N/A</v>
      </c>
    </row>
    <row r="3119" spans="1:14" ht="20.25" x14ac:dyDescent="0.25">
      <c r="A3119" s="1">
        <v>4</v>
      </c>
      <c r="B3119" s="166">
        <v>2183</v>
      </c>
      <c r="C3119" s="1" t="s">
        <v>771</v>
      </c>
      <c r="D3119" s="1"/>
      <c r="E3119" s="1" t="s">
        <v>753</v>
      </c>
      <c r="F3119" s="1" t="s">
        <v>773</v>
      </c>
      <c r="G3119" s="1">
        <v>1</v>
      </c>
      <c r="H3119" s="1" t="s">
        <v>19</v>
      </c>
      <c r="I3119" s="1" t="s">
        <v>659</v>
      </c>
      <c r="J3119" s="1">
        <v>40.1</v>
      </c>
      <c r="K3119" s="1">
        <v>40.1</v>
      </c>
      <c r="L3119" s="49">
        <v>8</v>
      </c>
      <c r="M3119" s="50"/>
      <c r="N3119" s="1" t="e">
        <f>VLOOKUP(B3119,MICRO!E:L,8,0)</f>
        <v>#N/A</v>
      </c>
    </row>
    <row r="3120" spans="1:14" ht="20.25" x14ac:dyDescent="0.25">
      <c r="A3120" s="1">
        <v>5</v>
      </c>
      <c r="B3120" s="166">
        <v>2188</v>
      </c>
      <c r="C3120" s="1" t="s">
        <v>776</v>
      </c>
      <c r="D3120" s="1"/>
      <c r="E3120" s="1" t="s">
        <v>753</v>
      </c>
      <c r="F3120" s="1" t="s">
        <v>1938</v>
      </c>
      <c r="G3120" s="1">
        <v>4</v>
      </c>
      <c r="H3120" s="1" t="s">
        <v>19</v>
      </c>
      <c r="I3120" s="1" t="s">
        <v>659</v>
      </c>
      <c r="J3120" s="1">
        <v>3.1</v>
      </c>
      <c r="K3120" s="1">
        <v>12.4</v>
      </c>
      <c r="L3120" s="49">
        <v>8</v>
      </c>
      <c r="M3120" s="50"/>
      <c r="N3120" s="1" t="e">
        <f>VLOOKUP(B3120,MICRO!E:L,8,0)</f>
        <v>#N/A</v>
      </c>
    </row>
    <row r="3121" spans="1:14" ht="20.25" x14ac:dyDescent="0.25">
      <c r="A3121" s="1">
        <v>6</v>
      </c>
      <c r="B3121" s="166">
        <v>2189</v>
      </c>
      <c r="C3121" s="1" t="s">
        <v>776</v>
      </c>
      <c r="D3121" s="1"/>
      <c r="E3121" s="1" t="s">
        <v>1108</v>
      </c>
      <c r="F3121" s="1" t="s">
        <v>779</v>
      </c>
      <c r="G3121" s="1">
        <v>1</v>
      </c>
      <c r="H3121" s="1" t="s">
        <v>19</v>
      </c>
      <c r="I3121" s="1" t="s">
        <v>659</v>
      </c>
      <c r="J3121" s="1">
        <v>2.5</v>
      </c>
      <c r="K3121" s="1">
        <v>2.5</v>
      </c>
      <c r="L3121" s="49">
        <v>8</v>
      </c>
      <c r="M3121" s="50"/>
      <c r="N3121" s="1" t="e">
        <f>VLOOKUP(B3121,MICRO!E:L,8,0)</f>
        <v>#N/A</v>
      </c>
    </row>
    <row r="3122" spans="1:14" ht="20.25" x14ac:dyDescent="0.25">
      <c r="A3122" s="1">
        <v>7</v>
      </c>
      <c r="B3122" s="166">
        <v>2416</v>
      </c>
      <c r="C3122" s="1" t="s">
        <v>915</v>
      </c>
      <c r="D3122" s="1"/>
      <c r="E3122" s="1" t="s">
        <v>108</v>
      </c>
      <c r="F3122" s="1" t="s">
        <v>916</v>
      </c>
      <c r="G3122" s="1">
        <v>1</v>
      </c>
      <c r="H3122" s="1" t="s">
        <v>19</v>
      </c>
      <c r="I3122" s="1" t="s">
        <v>659</v>
      </c>
      <c r="J3122" s="1">
        <v>22.1</v>
      </c>
      <c r="K3122" s="1">
        <v>22.1</v>
      </c>
      <c r="L3122" s="49">
        <v>8</v>
      </c>
      <c r="M3122" s="50"/>
      <c r="N3122" s="1" t="e">
        <f>VLOOKUP(B3122,MICRO!E:L,8,0)</f>
        <v>#N/A</v>
      </c>
    </row>
    <row r="3123" spans="1:14" ht="20.25" x14ac:dyDescent="0.25">
      <c r="A3123" s="1">
        <v>8</v>
      </c>
      <c r="B3123" s="166">
        <v>2417</v>
      </c>
      <c r="C3123" s="1" t="s">
        <v>915</v>
      </c>
      <c r="D3123" s="1"/>
      <c r="E3123" s="1" t="s">
        <v>181</v>
      </c>
      <c r="F3123" s="1" t="s">
        <v>917</v>
      </c>
      <c r="G3123" s="1">
        <v>2</v>
      </c>
      <c r="H3123" s="1" t="s">
        <v>19</v>
      </c>
      <c r="I3123" s="1" t="s">
        <v>659</v>
      </c>
      <c r="J3123" s="1">
        <v>12</v>
      </c>
      <c r="K3123" s="1">
        <v>24</v>
      </c>
      <c r="L3123" s="49">
        <v>8</v>
      </c>
      <c r="M3123" s="50"/>
      <c r="N3123" s="1" t="e">
        <f>VLOOKUP(B3123,MICRO!E:L,8,0)</f>
        <v>#N/A</v>
      </c>
    </row>
    <row r="3124" spans="1:14" ht="20.25" x14ac:dyDescent="0.25">
      <c r="A3124" s="1">
        <v>9</v>
      </c>
      <c r="B3124" s="166">
        <v>2425</v>
      </c>
      <c r="C3124" s="1" t="s">
        <v>918</v>
      </c>
      <c r="D3124" s="1"/>
      <c r="E3124" s="1" t="s">
        <v>51</v>
      </c>
      <c r="F3124" s="1" t="s">
        <v>919</v>
      </c>
      <c r="G3124" s="1">
        <v>2</v>
      </c>
      <c r="H3124" s="1" t="s">
        <v>19</v>
      </c>
      <c r="I3124" s="1" t="s">
        <v>659</v>
      </c>
      <c r="J3124" s="1">
        <v>6.9</v>
      </c>
      <c r="K3124" s="1">
        <v>13.8</v>
      </c>
      <c r="L3124" s="49">
        <v>8</v>
      </c>
      <c r="M3124" s="50"/>
      <c r="N3124" s="1" t="e">
        <f>VLOOKUP(B3124,MICRO!E:L,8,0)</f>
        <v>#N/A</v>
      </c>
    </row>
    <row r="3125" spans="1:14" ht="20.25" x14ac:dyDescent="0.25">
      <c r="A3125" s="1">
        <v>10</v>
      </c>
      <c r="B3125" s="166">
        <v>2427</v>
      </c>
      <c r="C3125" s="1" t="s">
        <v>918</v>
      </c>
      <c r="D3125" s="1"/>
      <c r="E3125" s="1" t="s">
        <v>1108</v>
      </c>
      <c r="F3125" s="1" t="s">
        <v>1939</v>
      </c>
      <c r="G3125" s="1">
        <v>2</v>
      </c>
      <c r="H3125" s="1" t="s">
        <v>19</v>
      </c>
      <c r="I3125" s="1" t="s">
        <v>659</v>
      </c>
      <c r="J3125" s="1">
        <v>11</v>
      </c>
      <c r="K3125" s="1">
        <v>22</v>
      </c>
      <c r="L3125" s="49">
        <v>8</v>
      </c>
      <c r="M3125" s="50"/>
      <c r="N3125" s="1" t="e">
        <f>VLOOKUP(B3125,MICRO!E:L,8,0)</f>
        <v>#N/A</v>
      </c>
    </row>
    <row r="3126" spans="1:14" ht="20.25" x14ac:dyDescent="0.25">
      <c r="A3126" s="1">
        <v>11</v>
      </c>
      <c r="B3126" s="166">
        <v>2428</v>
      </c>
      <c r="C3126" s="1" t="s">
        <v>918</v>
      </c>
      <c r="D3126" s="1"/>
      <c r="E3126" s="1" t="s">
        <v>108</v>
      </c>
      <c r="F3126" s="1" t="s">
        <v>920</v>
      </c>
      <c r="G3126" s="1">
        <v>2</v>
      </c>
      <c r="H3126" s="1" t="s">
        <v>19</v>
      </c>
      <c r="I3126" s="1" t="s">
        <v>659</v>
      </c>
      <c r="J3126" s="1">
        <v>20.3</v>
      </c>
      <c r="K3126" s="1">
        <v>40.6</v>
      </c>
      <c r="L3126" s="49">
        <v>8</v>
      </c>
      <c r="M3126" s="50"/>
      <c r="N3126" s="1" t="e">
        <f>VLOOKUP(B3126,MICRO!E:L,8,0)</f>
        <v>#N/A</v>
      </c>
    </row>
    <row r="3127" spans="1:14" ht="20.25" x14ac:dyDescent="0.25">
      <c r="A3127" s="1">
        <v>12</v>
      </c>
      <c r="B3127" s="166">
        <v>2431</v>
      </c>
      <c r="C3127" s="1" t="s">
        <v>918</v>
      </c>
      <c r="D3127" s="1"/>
      <c r="E3127" s="1" t="s">
        <v>472</v>
      </c>
      <c r="F3127" s="1" t="s">
        <v>921</v>
      </c>
      <c r="G3127" s="1">
        <v>1</v>
      </c>
      <c r="H3127" s="1" t="s">
        <v>19</v>
      </c>
      <c r="I3127" s="1" t="s">
        <v>659</v>
      </c>
      <c r="J3127" s="1">
        <v>23.7</v>
      </c>
      <c r="K3127" s="1">
        <v>23.7</v>
      </c>
      <c r="L3127" s="49">
        <v>8</v>
      </c>
      <c r="M3127" s="50"/>
      <c r="N3127" s="1" t="e">
        <f>VLOOKUP(B3127,MICRO!E:L,8,0)</f>
        <v>#N/A</v>
      </c>
    </row>
    <row r="3128" spans="1:14" ht="20.25" x14ac:dyDescent="0.25">
      <c r="A3128" s="1">
        <v>13</v>
      </c>
      <c r="B3128" s="166">
        <v>2432</v>
      </c>
      <c r="C3128" s="1" t="s">
        <v>918</v>
      </c>
      <c r="D3128" s="1"/>
      <c r="E3128" s="1" t="s">
        <v>1109</v>
      </c>
      <c r="F3128" s="1" t="s">
        <v>922</v>
      </c>
      <c r="G3128" s="1">
        <v>1</v>
      </c>
      <c r="H3128" s="1" t="s">
        <v>19</v>
      </c>
      <c r="I3128" s="1" t="s">
        <v>659</v>
      </c>
      <c r="J3128" s="1">
        <v>28.9</v>
      </c>
      <c r="K3128" s="1">
        <v>28.9</v>
      </c>
      <c r="L3128" s="49">
        <v>8</v>
      </c>
      <c r="M3128" s="50"/>
      <c r="N3128" s="1" t="e">
        <f>VLOOKUP(B3128,MICRO!E:L,8,0)</f>
        <v>#N/A</v>
      </c>
    </row>
    <row r="3129" spans="1:14" ht="20.25" x14ac:dyDescent="0.25">
      <c r="A3129" s="1">
        <v>14</v>
      </c>
      <c r="B3129" s="166">
        <v>2529</v>
      </c>
      <c r="C3129" s="1" t="s">
        <v>993</v>
      </c>
      <c r="D3129" s="1"/>
      <c r="E3129" s="1" t="s">
        <v>1108</v>
      </c>
      <c r="F3129" s="1" t="s">
        <v>994</v>
      </c>
      <c r="G3129" s="1">
        <v>1</v>
      </c>
      <c r="H3129" s="1" t="s">
        <v>19</v>
      </c>
      <c r="I3129" s="1" t="s">
        <v>659</v>
      </c>
      <c r="J3129" s="1">
        <v>26.9</v>
      </c>
      <c r="K3129" s="1">
        <v>26.9</v>
      </c>
      <c r="L3129" s="49">
        <v>8</v>
      </c>
      <c r="M3129" s="50"/>
      <c r="N3129" s="1" t="e">
        <f>VLOOKUP(B3129,MICRO!E:L,8,0)</f>
        <v>#N/A</v>
      </c>
    </row>
    <row r="3130" spans="1:14" ht="20.25" x14ac:dyDescent="0.25">
      <c r="A3130" s="1">
        <v>15</v>
      </c>
      <c r="B3130" s="166">
        <v>2530</v>
      </c>
      <c r="C3130" s="1" t="s">
        <v>993</v>
      </c>
      <c r="D3130" s="1"/>
      <c r="E3130" s="1" t="s">
        <v>108</v>
      </c>
      <c r="F3130" s="1" t="s">
        <v>995</v>
      </c>
      <c r="G3130" s="1">
        <v>1</v>
      </c>
      <c r="H3130" s="1" t="s">
        <v>19</v>
      </c>
      <c r="I3130" s="1" t="s">
        <v>659</v>
      </c>
      <c r="J3130" s="1">
        <v>27.7</v>
      </c>
      <c r="K3130" s="1">
        <v>27.7</v>
      </c>
      <c r="L3130" s="49">
        <v>8</v>
      </c>
      <c r="M3130" s="50"/>
      <c r="N3130" s="1" t="e">
        <f>VLOOKUP(B3130,MICRO!E:L,8,0)</f>
        <v>#N/A</v>
      </c>
    </row>
    <row r="3131" spans="1:14" ht="20.25" x14ac:dyDescent="0.25">
      <c r="A3131" s="1">
        <v>16</v>
      </c>
      <c r="B3131" s="166">
        <v>2536</v>
      </c>
      <c r="C3131" s="1" t="s">
        <v>996</v>
      </c>
      <c r="D3131" s="1"/>
      <c r="E3131" s="1" t="s">
        <v>1108</v>
      </c>
      <c r="F3131" s="1" t="s">
        <v>997</v>
      </c>
      <c r="G3131" s="1">
        <v>2</v>
      </c>
      <c r="H3131" s="1" t="s">
        <v>19</v>
      </c>
      <c r="I3131" s="1" t="s">
        <v>659</v>
      </c>
      <c r="J3131" s="1">
        <v>24.4</v>
      </c>
      <c r="K3131" s="1">
        <v>48.8</v>
      </c>
      <c r="L3131" s="49">
        <v>8</v>
      </c>
      <c r="M3131" s="50"/>
      <c r="N3131" s="1" t="e">
        <f>VLOOKUP(B3131,MICRO!E:L,8,0)</f>
        <v>#N/A</v>
      </c>
    </row>
    <row r="3132" spans="1:14" ht="20.25" x14ac:dyDescent="0.25">
      <c r="A3132" s="1">
        <v>17</v>
      </c>
      <c r="B3132" s="166">
        <v>2537</v>
      </c>
      <c r="C3132" s="1" t="s">
        <v>996</v>
      </c>
      <c r="D3132" s="1"/>
      <c r="E3132" s="1" t="s">
        <v>108</v>
      </c>
      <c r="F3132" s="1" t="s">
        <v>998</v>
      </c>
      <c r="G3132" s="1">
        <v>1</v>
      </c>
      <c r="H3132" s="1" t="s">
        <v>19</v>
      </c>
      <c r="I3132" s="1" t="s">
        <v>659</v>
      </c>
      <c r="J3132" s="1">
        <v>15.3</v>
      </c>
      <c r="K3132" s="1">
        <v>15.3</v>
      </c>
      <c r="L3132" s="49">
        <v>8</v>
      </c>
      <c r="M3132" s="50"/>
      <c r="N3132" s="1" t="e">
        <f>VLOOKUP(B3132,MICRO!E:L,8,0)</f>
        <v>#N/A</v>
      </c>
    </row>
    <row r="3133" spans="1:14" ht="20.25" x14ac:dyDescent="0.25">
      <c r="A3133" s="1">
        <v>18</v>
      </c>
      <c r="B3133" s="166">
        <v>2538</v>
      </c>
      <c r="C3133" s="1" t="s">
        <v>996</v>
      </c>
      <c r="D3133" s="1"/>
      <c r="E3133" s="1" t="s">
        <v>181</v>
      </c>
      <c r="F3133" s="1" t="s">
        <v>999</v>
      </c>
      <c r="G3133" s="1">
        <v>1</v>
      </c>
      <c r="H3133" s="1" t="s">
        <v>19</v>
      </c>
      <c r="I3133" s="1" t="s">
        <v>659</v>
      </c>
      <c r="J3133" s="1">
        <v>22.8</v>
      </c>
      <c r="K3133" s="1">
        <v>22.8</v>
      </c>
      <c r="L3133" s="49">
        <v>8</v>
      </c>
      <c r="M3133" s="50"/>
      <c r="N3133" s="1" t="e">
        <f>VLOOKUP(B3133,MICRO!E:L,8,0)</f>
        <v>#N/A</v>
      </c>
    </row>
    <row r="3134" spans="1:14" ht="20.25" x14ac:dyDescent="0.25">
      <c r="A3134" s="1">
        <v>19</v>
      </c>
      <c r="B3134" s="166">
        <v>2543</v>
      </c>
      <c r="C3134" s="1" t="s">
        <v>1000</v>
      </c>
      <c r="D3134" s="1"/>
      <c r="E3134" s="1" t="s">
        <v>1108</v>
      </c>
      <c r="F3134" s="1" t="s">
        <v>1001</v>
      </c>
      <c r="G3134" s="1">
        <v>1</v>
      </c>
      <c r="H3134" s="1" t="s">
        <v>19</v>
      </c>
      <c r="I3134" s="1" t="s">
        <v>659</v>
      </c>
      <c r="J3134" s="1">
        <v>16.3</v>
      </c>
      <c r="K3134" s="1">
        <v>16.3</v>
      </c>
      <c r="L3134" s="49">
        <v>8</v>
      </c>
      <c r="M3134" s="50"/>
      <c r="N3134" s="1" t="e">
        <f>VLOOKUP(B3134,MICRO!E:L,8,0)</f>
        <v>#N/A</v>
      </c>
    </row>
    <row r="3135" spans="1:14" ht="20.25" x14ac:dyDescent="0.25">
      <c r="A3135" s="1">
        <v>20</v>
      </c>
      <c r="B3135" s="166">
        <v>2734</v>
      </c>
      <c r="C3135" s="1" t="s">
        <v>1097</v>
      </c>
      <c r="D3135" s="1"/>
      <c r="E3135" s="1" t="s">
        <v>753</v>
      </c>
      <c r="F3135" s="1" t="s">
        <v>1098</v>
      </c>
      <c r="G3135" s="1">
        <v>1</v>
      </c>
      <c r="H3135" s="1" t="s">
        <v>19</v>
      </c>
      <c r="I3135" s="1" t="s">
        <v>659</v>
      </c>
      <c r="J3135" s="1">
        <v>7.5</v>
      </c>
      <c r="K3135" s="1">
        <v>7.5</v>
      </c>
      <c r="L3135" s="49">
        <v>8</v>
      </c>
      <c r="M3135" s="50"/>
      <c r="N3135" s="1" t="e">
        <f>VLOOKUP(B3135,MICRO!E:L,8,0)</f>
        <v>#N/A</v>
      </c>
    </row>
    <row r="3136" spans="1:14" ht="20.25" x14ac:dyDescent="0.25">
      <c r="A3136" s="1">
        <v>21</v>
      </c>
      <c r="B3136" s="166">
        <v>2735</v>
      </c>
      <c r="C3136" s="1" t="s">
        <v>1097</v>
      </c>
      <c r="D3136" s="1"/>
      <c r="E3136" s="1" t="s">
        <v>1108</v>
      </c>
      <c r="F3136" s="1" t="s">
        <v>1099</v>
      </c>
      <c r="G3136" s="1">
        <v>2</v>
      </c>
      <c r="H3136" s="1" t="s">
        <v>19</v>
      </c>
      <c r="I3136" s="1" t="s">
        <v>659</v>
      </c>
      <c r="J3136" s="1">
        <v>24.4</v>
      </c>
      <c r="K3136" s="1">
        <v>48.8</v>
      </c>
      <c r="L3136" s="49">
        <v>8</v>
      </c>
      <c r="M3136" s="50"/>
      <c r="N3136" s="1" t="e">
        <f>VLOOKUP(B3136,MICRO!E:L,8,0)</f>
        <v>#N/A</v>
      </c>
    </row>
    <row r="3137" spans="1:14" ht="20.25" x14ac:dyDescent="0.25">
      <c r="A3137" s="1">
        <v>22</v>
      </c>
      <c r="B3137" s="166">
        <v>2736</v>
      </c>
      <c r="C3137" s="1" t="s">
        <v>1097</v>
      </c>
      <c r="D3137" s="1"/>
      <c r="E3137" s="1" t="s">
        <v>108</v>
      </c>
      <c r="F3137" s="1" t="s">
        <v>1100</v>
      </c>
      <c r="G3137" s="1">
        <v>1</v>
      </c>
      <c r="H3137" s="1" t="s">
        <v>19</v>
      </c>
      <c r="I3137" s="1" t="s">
        <v>659</v>
      </c>
      <c r="J3137" s="1">
        <v>12.7</v>
      </c>
      <c r="K3137" s="1">
        <v>12.7</v>
      </c>
      <c r="L3137" s="49">
        <v>8</v>
      </c>
      <c r="M3137" s="50"/>
      <c r="N3137" s="1" t="e">
        <f>VLOOKUP(B3137,MICRO!E:L,8,0)</f>
        <v>#N/A</v>
      </c>
    </row>
    <row r="3138" spans="1:14" ht="20.25" x14ac:dyDescent="0.25">
      <c r="A3138" s="1">
        <v>23</v>
      </c>
      <c r="B3138" s="166">
        <v>2737</v>
      </c>
      <c r="C3138" s="1" t="s">
        <v>1097</v>
      </c>
      <c r="D3138" s="1"/>
      <c r="E3138" s="1" t="s">
        <v>181</v>
      </c>
      <c r="F3138" s="1" t="s">
        <v>1101</v>
      </c>
      <c r="G3138" s="1">
        <v>1</v>
      </c>
      <c r="H3138" s="1" t="s">
        <v>19</v>
      </c>
      <c r="I3138" s="1" t="s">
        <v>659</v>
      </c>
      <c r="J3138" s="1">
        <v>7</v>
      </c>
      <c r="K3138" s="1">
        <v>7</v>
      </c>
      <c r="L3138" s="49">
        <v>8</v>
      </c>
      <c r="M3138" s="50"/>
      <c r="N3138" s="1" t="e">
        <f>VLOOKUP(B3138,MICRO!E:L,8,0)</f>
        <v>#N/A</v>
      </c>
    </row>
    <row r="3139" spans="1:14" ht="20.25" x14ac:dyDescent="0.25">
      <c r="A3139" s="1">
        <v>24</v>
      </c>
      <c r="B3139" s="166"/>
      <c r="C3139" s="1" t="s">
        <v>1147</v>
      </c>
      <c r="D3139" s="1"/>
      <c r="E3139" s="1" t="s">
        <v>2</v>
      </c>
      <c r="F3139" s="1" t="s">
        <v>1148</v>
      </c>
      <c r="G3139" s="1">
        <v>2</v>
      </c>
      <c r="H3139" s="1" t="s">
        <v>19</v>
      </c>
      <c r="I3139" s="1" t="s">
        <v>659</v>
      </c>
      <c r="J3139" s="1">
        <v>2.9</v>
      </c>
      <c r="K3139" s="1">
        <v>5.8</v>
      </c>
      <c r="L3139" s="49">
        <v>8</v>
      </c>
      <c r="M3139" s="50"/>
      <c r="N3139" s="1" t="e">
        <f>VLOOKUP(B3139,MICRO!E:L,8,0)</f>
        <v>#N/A</v>
      </c>
    </row>
    <row r="3140" spans="1:14" ht="20.25" x14ac:dyDescent="0.25">
      <c r="A3140" s="1">
        <v>25</v>
      </c>
      <c r="B3140" s="166"/>
      <c r="C3140" s="1" t="s">
        <v>1147</v>
      </c>
      <c r="D3140" s="1"/>
      <c r="E3140" s="1" t="s">
        <v>51</v>
      </c>
      <c r="F3140" s="1" t="s">
        <v>1149</v>
      </c>
      <c r="G3140" s="1">
        <v>1</v>
      </c>
      <c r="H3140" s="1" t="s">
        <v>19</v>
      </c>
      <c r="I3140" s="1" t="s">
        <v>659</v>
      </c>
      <c r="J3140" s="1">
        <v>12.2</v>
      </c>
      <c r="K3140" s="1">
        <v>12.2</v>
      </c>
      <c r="L3140" s="49">
        <v>8</v>
      </c>
      <c r="M3140" s="50"/>
      <c r="N3140" s="1" t="e">
        <f>VLOOKUP(B3140,MICRO!E:L,8,0)</f>
        <v>#N/A</v>
      </c>
    </row>
    <row r="3141" spans="1:14" ht="20.25" x14ac:dyDescent="0.25">
      <c r="A3141" s="1">
        <v>26</v>
      </c>
      <c r="B3141" s="166"/>
      <c r="C3141" s="1" t="s">
        <v>1147</v>
      </c>
      <c r="D3141" s="1"/>
      <c r="E3141" s="1" t="s">
        <v>1940</v>
      </c>
      <c r="F3141" s="1" t="s">
        <v>1941</v>
      </c>
      <c r="G3141" s="1">
        <v>2</v>
      </c>
      <c r="H3141" s="1" t="s">
        <v>19</v>
      </c>
      <c r="I3141" s="1" t="s">
        <v>659</v>
      </c>
      <c r="J3141" s="1">
        <v>1</v>
      </c>
      <c r="K3141" s="1">
        <v>2</v>
      </c>
      <c r="L3141" s="49">
        <v>8</v>
      </c>
      <c r="M3141" s="50"/>
      <c r="N3141" s="1" t="e">
        <f>VLOOKUP(B3141,MICRO!E:L,8,0)</f>
        <v>#N/A</v>
      </c>
    </row>
    <row r="3142" spans="1:14" ht="20.25" x14ac:dyDescent="0.25">
      <c r="A3142" s="1">
        <v>27</v>
      </c>
      <c r="B3142" s="166"/>
      <c r="C3142" s="1" t="s">
        <v>1147</v>
      </c>
      <c r="D3142" s="1"/>
      <c r="E3142" s="1" t="s">
        <v>1844</v>
      </c>
      <c r="F3142" s="1" t="s">
        <v>1942</v>
      </c>
      <c r="G3142" s="1">
        <v>1</v>
      </c>
      <c r="H3142" s="1" t="s">
        <v>19</v>
      </c>
      <c r="I3142" s="1" t="s">
        <v>659</v>
      </c>
      <c r="J3142" s="1">
        <v>7.1</v>
      </c>
      <c r="K3142" s="1">
        <v>7.1</v>
      </c>
      <c r="L3142" s="49">
        <v>8</v>
      </c>
      <c r="M3142" s="50"/>
      <c r="N3142" s="1" t="e">
        <f>VLOOKUP(B3142,MICRO!E:L,8,0)</f>
        <v>#N/A</v>
      </c>
    </row>
    <row r="3143" spans="1:14" ht="20.25" x14ac:dyDescent="0.25">
      <c r="A3143" s="1">
        <v>28</v>
      </c>
      <c r="B3143" s="166"/>
      <c r="C3143" s="1" t="s">
        <v>1147</v>
      </c>
      <c r="D3143" s="1"/>
      <c r="E3143" s="1" t="s">
        <v>1108</v>
      </c>
      <c r="F3143" s="1" t="s">
        <v>1150</v>
      </c>
      <c r="G3143" s="1">
        <v>1</v>
      </c>
      <c r="H3143" s="1" t="s">
        <v>19</v>
      </c>
      <c r="I3143" s="1" t="s">
        <v>659</v>
      </c>
      <c r="J3143" s="1">
        <v>10.7</v>
      </c>
      <c r="K3143" s="1">
        <v>10.7</v>
      </c>
      <c r="L3143" s="49">
        <v>8</v>
      </c>
      <c r="M3143" s="50"/>
      <c r="N3143" s="1" t="e">
        <f>VLOOKUP(B3143,MICRO!E:L,8,0)</f>
        <v>#N/A</v>
      </c>
    </row>
    <row r="3144" spans="1:14" ht="20.25" x14ac:dyDescent="0.25">
      <c r="A3144" s="1">
        <v>29</v>
      </c>
      <c r="B3144" s="166"/>
      <c r="C3144" s="1" t="s">
        <v>1151</v>
      </c>
      <c r="D3144" s="1"/>
      <c r="E3144" s="1" t="s">
        <v>2</v>
      </c>
      <c r="F3144" s="1" t="s">
        <v>1152</v>
      </c>
      <c r="G3144" s="1">
        <v>2</v>
      </c>
      <c r="H3144" s="1" t="s">
        <v>19</v>
      </c>
      <c r="I3144" s="1" t="s">
        <v>659</v>
      </c>
      <c r="J3144" s="1">
        <v>2.6</v>
      </c>
      <c r="K3144" s="1">
        <v>5.2</v>
      </c>
      <c r="L3144" s="49">
        <v>8</v>
      </c>
      <c r="M3144" s="50"/>
      <c r="N3144" s="1" t="e">
        <f>VLOOKUP(B3144,MICRO!E:L,8,0)</f>
        <v>#N/A</v>
      </c>
    </row>
    <row r="3145" spans="1:14" ht="20.25" x14ac:dyDescent="0.25">
      <c r="A3145" s="1">
        <v>30</v>
      </c>
      <c r="B3145" s="166"/>
      <c r="C3145" s="1" t="s">
        <v>1151</v>
      </c>
      <c r="D3145" s="1"/>
      <c r="E3145" s="1" t="s">
        <v>51</v>
      </c>
      <c r="F3145" s="1" t="s">
        <v>1153</v>
      </c>
      <c r="G3145" s="1">
        <v>1</v>
      </c>
      <c r="H3145" s="1" t="s">
        <v>19</v>
      </c>
      <c r="I3145" s="1" t="s">
        <v>659</v>
      </c>
      <c r="J3145" s="1">
        <v>11.8</v>
      </c>
      <c r="K3145" s="1">
        <v>11.8</v>
      </c>
      <c r="L3145" s="49">
        <v>8</v>
      </c>
      <c r="M3145" s="50"/>
      <c r="N3145" s="1" t="e">
        <f>VLOOKUP(B3145,MICRO!E:L,8,0)</f>
        <v>#N/A</v>
      </c>
    </row>
    <row r="3146" spans="1:14" ht="20.25" x14ac:dyDescent="0.25">
      <c r="A3146" s="1">
        <v>31</v>
      </c>
      <c r="B3146" s="166"/>
      <c r="C3146" s="1" t="s">
        <v>1151</v>
      </c>
      <c r="D3146" s="1"/>
      <c r="E3146" s="1" t="s">
        <v>1943</v>
      </c>
      <c r="F3146" s="1" t="s">
        <v>1944</v>
      </c>
      <c r="G3146" s="1">
        <v>2</v>
      </c>
      <c r="H3146" s="1" t="s">
        <v>19</v>
      </c>
      <c r="I3146" s="1" t="s">
        <v>659</v>
      </c>
      <c r="J3146" s="1">
        <v>1</v>
      </c>
      <c r="K3146" s="1">
        <v>2</v>
      </c>
      <c r="L3146" s="49">
        <v>8</v>
      </c>
      <c r="M3146" s="50"/>
      <c r="N3146" s="1" t="e">
        <f>VLOOKUP(B3146,MICRO!E:L,8,0)</f>
        <v>#N/A</v>
      </c>
    </row>
    <row r="3147" spans="1:14" ht="20.25" x14ac:dyDescent="0.25">
      <c r="A3147" s="1">
        <v>32</v>
      </c>
      <c r="B3147" s="166"/>
      <c r="C3147" s="1" t="s">
        <v>1151</v>
      </c>
      <c r="D3147" s="1"/>
      <c r="E3147" s="1" t="s">
        <v>1108</v>
      </c>
      <c r="F3147" s="1" t="s">
        <v>1154</v>
      </c>
      <c r="G3147" s="1">
        <v>1</v>
      </c>
      <c r="H3147" s="1" t="s">
        <v>19</v>
      </c>
      <c r="I3147" s="1" t="s">
        <v>659</v>
      </c>
      <c r="J3147" s="1">
        <v>6.4</v>
      </c>
      <c r="K3147" s="1">
        <v>6.4</v>
      </c>
      <c r="L3147" s="49">
        <v>8</v>
      </c>
      <c r="M3147" s="50"/>
      <c r="N3147" s="1" t="e">
        <f>VLOOKUP(B3147,MICRO!E:L,8,0)</f>
        <v>#N/A</v>
      </c>
    </row>
    <row r="3148" spans="1:14" ht="20.25" x14ac:dyDescent="0.25">
      <c r="A3148" s="1">
        <v>33</v>
      </c>
      <c r="B3148" s="166"/>
      <c r="C3148" s="1" t="s">
        <v>1135</v>
      </c>
      <c r="D3148" s="1"/>
      <c r="E3148" s="1" t="s">
        <v>2</v>
      </c>
      <c r="F3148" s="1" t="s">
        <v>1136</v>
      </c>
      <c r="G3148" s="1">
        <v>6</v>
      </c>
      <c r="H3148" s="1" t="s">
        <v>19</v>
      </c>
      <c r="I3148" s="1" t="s">
        <v>659</v>
      </c>
      <c r="J3148" s="1">
        <v>8.9</v>
      </c>
      <c r="K3148" s="1">
        <v>53.400000000000006</v>
      </c>
      <c r="L3148" s="49">
        <v>8</v>
      </c>
      <c r="M3148" s="50"/>
      <c r="N3148" s="1" t="e">
        <f>VLOOKUP(B3148,MICRO!E:L,8,0)</f>
        <v>#N/A</v>
      </c>
    </row>
    <row r="3149" spans="1:14" ht="20.25" x14ac:dyDescent="0.25">
      <c r="A3149" s="1">
        <v>34</v>
      </c>
      <c r="B3149" s="166"/>
      <c r="C3149" s="1" t="s">
        <v>1135</v>
      </c>
      <c r="D3149" s="1"/>
      <c r="E3149" s="1" t="s">
        <v>51</v>
      </c>
      <c r="F3149" s="1" t="s">
        <v>1137</v>
      </c>
      <c r="G3149" s="1">
        <v>2</v>
      </c>
      <c r="H3149" s="1" t="s">
        <v>19</v>
      </c>
      <c r="I3149" s="1" t="s">
        <v>659</v>
      </c>
      <c r="J3149" s="1">
        <v>11.8</v>
      </c>
      <c r="K3149" s="1">
        <v>23.6</v>
      </c>
      <c r="L3149" s="49">
        <v>8</v>
      </c>
      <c r="M3149" s="50"/>
      <c r="N3149" s="1" t="e">
        <f>VLOOKUP(B3149,MICRO!E:L,8,0)</f>
        <v>#N/A</v>
      </c>
    </row>
    <row r="3150" spans="1:14" ht="20.25" x14ac:dyDescent="0.25">
      <c r="A3150" s="1">
        <v>35</v>
      </c>
      <c r="B3150" s="166"/>
      <c r="C3150" s="1"/>
      <c r="D3150" s="1"/>
      <c r="E3150" s="1"/>
      <c r="F3150" s="1" t="s">
        <v>1945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9">
        <v>8</v>
      </c>
      <c r="M3150" s="50"/>
      <c r="N3150" s="1" t="e">
        <f>VLOOKUP(B3150,MICRO!E:L,8,0)</f>
        <v>#N/A</v>
      </c>
    </row>
    <row r="3151" spans="1:14" ht="20.25" x14ac:dyDescent="0.25">
      <c r="A3151" s="1">
        <v>36</v>
      </c>
      <c r="B3151" s="166"/>
      <c r="C3151" s="1"/>
      <c r="D3151" s="1"/>
      <c r="E3151" s="1"/>
      <c r="F3151" s="1" t="s">
        <v>1946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9">
        <v>8</v>
      </c>
      <c r="M3151" s="50"/>
      <c r="N3151" s="1" t="e">
        <f>VLOOKUP(B3151,MICRO!E:L,8,0)</f>
        <v>#N/A</v>
      </c>
    </row>
    <row r="3152" spans="1:14" ht="20.25" x14ac:dyDescent="0.25">
      <c r="A3152" s="1">
        <v>37</v>
      </c>
      <c r="B3152" s="166"/>
      <c r="C3152" s="1"/>
      <c r="D3152" s="1"/>
      <c r="E3152" s="1"/>
      <c r="F3152" s="1" t="s">
        <v>1947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9">
        <v>8</v>
      </c>
      <c r="M3152" s="50"/>
      <c r="N3152" s="1" t="e">
        <f>VLOOKUP(B3152,MICRO!E:L,8,0)</f>
        <v>#N/A</v>
      </c>
    </row>
    <row r="3153" spans="1:14" ht="20.25" x14ac:dyDescent="0.25">
      <c r="A3153" s="1">
        <v>38</v>
      </c>
      <c r="B3153" s="166"/>
      <c r="C3153" s="1"/>
      <c r="D3153" s="1"/>
      <c r="E3153" s="1"/>
      <c r="F3153" s="1" t="s">
        <v>1948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9">
        <v>8</v>
      </c>
      <c r="M3153" s="50"/>
      <c r="N3153" s="1" t="e">
        <f>VLOOKUP(B3153,MICRO!E:L,8,0)</f>
        <v>#N/A</v>
      </c>
    </row>
    <row r="3154" spans="1:14" ht="20.25" x14ac:dyDescent="0.25">
      <c r="A3154" s="1">
        <v>39</v>
      </c>
      <c r="B3154" s="166"/>
      <c r="C3154" s="1"/>
      <c r="D3154" s="1"/>
      <c r="E3154" s="1"/>
      <c r="F3154" s="1" t="s">
        <v>1949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9">
        <v>8</v>
      </c>
      <c r="M3154" s="50"/>
      <c r="N3154" s="1" t="e">
        <f>VLOOKUP(B3154,MICRO!E:L,8,0)</f>
        <v>#N/A</v>
      </c>
    </row>
    <row r="3155" spans="1:14" ht="20.25" x14ac:dyDescent="0.25">
      <c r="A3155" s="1">
        <v>40</v>
      </c>
      <c r="B3155" s="166"/>
      <c r="C3155" s="1"/>
      <c r="D3155" s="1"/>
      <c r="E3155" s="1"/>
      <c r="F3155" s="1" t="s">
        <v>1950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9">
        <v>8</v>
      </c>
      <c r="M3155" s="50"/>
      <c r="N3155" s="1" t="e">
        <f>VLOOKUP(B3155,MICRO!E:L,8,0)</f>
        <v>#N/A</v>
      </c>
    </row>
    <row r="3156" spans="1:14" ht="20.25" x14ac:dyDescent="0.25">
      <c r="A3156" s="1">
        <v>41</v>
      </c>
      <c r="B3156" s="166"/>
      <c r="C3156" s="1"/>
      <c r="D3156" s="1"/>
      <c r="E3156" s="1"/>
      <c r="F3156" s="1" t="s">
        <v>1951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9">
        <v>8</v>
      </c>
      <c r="M3156" s="50"/>
      <c r="N3156" s="1" t="e">
        <f>VLOOKUP(B3156,MICRO!E:L,8,0)</f>
        <v>#N/A</v>
      </c>
    </row>
    <row r="3157" spans="1:14" ht="20.25" x14ac:dyDescent="0.25">
      <c r="A3157" s="1">
        <v>42</v>
      </c>
      <c r="B3157" s="166"/>
      <c r="C3157" s="1"/>
      <c r="D3157" s="1"/>
      <c r="E3157" s="1"/>
      <c r="F3157" s="1" t="s">
        <v>1952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9">
        <v>8</v>
      </c>
      <c r="M3157" s="50"/>
      <c r="N3157" s="1" t="e">
        <f>VLOOKUP(B3157,MICRO!E:L,8,0)</f>
        <v>#N/A</v>
      </c>
    </row>
    <row r="3158" spans="1:14" ht="20.25" x14ac:dyDescent="0.25">
      <c r="A3158" s="1">
        <v>43</v>
      </c>
      <c r="B3158" s="166"/>
      <c r="C3158" s="1"/>
      <c r="D3158" s="1"/>
      <c r="E3158" s="1"/>
      <c r="F3158" s="1" t="s">
        <v>1953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9">
        <v>8</v>
      </c>
      <c r="M3158" s="50"/>
      <c r="N3158" s="1" t="e">
        <f>VLOOKUP(B3158,MICRO!E:L,8,0)</f>
        <v>#N/A</v>
      </c>
    </row>
    <row r="3159" spans="1:14" ht="20.25" x14ac:dyDescent="0.25">
      <c r="A3159" s="1">
        <v>44</v>
      </c>
      <c r="B3159" s="166"/>
      <c r="C3159" s="1"/>
      <c r="D3159" s="1"/>
      <c r="E3159" s="1"/>
      <c r="F3159" s="1" t="s">
        <v>1954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9">
        <v>8</v>
      </c>
      <c r="M3159" s="50"/>
      <c r="N3159" s="1" t="e">
        <f>VLOOKUP(B3159,MICRO!E:L,8,0)</f>
        <v>#N/A</v>
      </c>
    </row>
    <row r="3160" spans="1:14" ht="20.25" x14ac:dyDescent="0.25">
      <c r="A3160" s="1">
        <v>45</v>
      </c>
      <c r="B3160" s="166"/>
      <c r="C3160" s="1" t="s">
        <v>1396</v>
      </c>
      <c r="D3160" s="1"/>
      <c r="E3160" s="1"/>
      <c r="F3160" s="1" t="s">
        <v>1397</v>
      </c>
      <c r="G3160" s="1">
        <v>1</v>
      </c>
      <c r="H3160" s="1" t="s">
        <v>19</v>
      </c>
      <c r="I3160" s="1" t="s">
        <v>659</v>
      </c>
      <c r="J3160" s="1">
        <v>12.5</v>
      </c>
      <c r="K3160" s="1">
        <v>12.5</v>
      </c>
      <c r="L3160" s="49">
        <v>8</v>
      </c>
      <c r="M3160" s="50"/>
      <c r="N3160" s="1" t="e">
        <f>VLOOKUP(B3160,MICRO!E:L,8,0)</f>
        <v>#N/A</v>
      </c>
    </row>
    <row r="3161" spans="1:14" ht="20.25" x14ac:dyDescent="0.25">
      <c r="A3161" s="1">
        <v>46</v>
      </c>
      <c r="B3161" s="166"/>
      <c r="C3161" s="1"/>
      <c r="D3161" s="1"/>
      <c r="E3161" s="1"/>
      <c r="F3161" s="1" t="s">
        <v>1955</v>
      </c>
      <c r="G3161" s="1">
        <v>57</v>
      </c>
      <c r="H3161" s="1" t="s">
        <v>1260</v>
      </c>
      <c r="I3161" s="1"/>
      <c r="J3161" s="1">
        <v>0.02</v>
      </c>
      <c r="K3161" s="1">
        <v>1.1400000000000001</v>
      </c>
      <c r="L3161" s="49">
        <v>8</v>
      </c>
      <c r="M3161" s="50"/>
      <c r="N3161" s="1" t="e">
        <f>VLOOKUP(B3161,MICRO!E:L,8,0)</f>
        <v>#N/A</v>
      </c>
    </row>
    <row r="3162" spans="1:14" ht="20.25" x14ac:dyDescent="0.25">
      <c r="A3162" s="1">
        <v>47</v>
      </c>
      <c r="B3162" s="166"/>
      <c r="C3162" s="1"/>
      <c r="D3162" s="1"/>
      <c r="E3162" s="1"/>
      <c r="F3162" s="1" t="s">
        <v>1956</v>
      </c>
      <c r="G3162" s="1">
        <v>190</v>
      </c>
      <c r="H3162" s="1" t="s">
        <v>1260</v>
      </c>
      <c r="I3162" s="1"/>
      <c r="J3162" s="1">
        <v>0.04</v>
      </c>
      <c r="K3162" s="1">
        <v>7.6000000000000005</v>
      </c>
      <c r="L3162" s="49">
        <v>8</v>
      </c>
      <c r="M3162" s="50"/>
      <c r="N3162" s="1" t="e">
        <f>VLOOKUP(B3162,MICRO!E:L,8,0)</f>
        <v>#N/A</v>
      </c>
    </row>
    <row r="3163" spans="1:14" ht="20.25" x14ac:dyDescent="0.25">
      <c r="A3163" s="1">
        <v>48</v>
      </c>
      <c r="B3163" s="166"/>
      <c r="C3163" s="1"/>
      <c r="D3163" s="1"/>
      <c r="E3163" s="1"/>
      <c r="F3163" s="1" t="s">
        <v>1957</v>
      </c>
      <c r="G3163" s="1">
        <v>6</v>
      </c>
      <c r="H3163" s="1" t="s">
        <v>1260</v>
      </c>
      <c r="I3163" s="1"/>
      <c r="J3163" s="1">
        <v>0.05</v>
      </c>
      <c r="K3163" s="1">
        <v>0.30000000000000004</v>
      </c>
      <c r="L3163" s="49">
        <v>8</v>
      </c>
      <c r="M3163" s="50"/>
      <c r="N3163" s="1" t="e">
        <f>VLOOKUP(B3163,MICRO!E:L,8,0)</f>
        <v>#N/A</v>
      </c>
    </row>
    <row r="3164" spans="1:14" ht="20.25" x14ac:dyDescent="0.25">
      <c r="A3164" s="1">
        <v>49</v>
      </c>
      <c r="B3164" s="166"/>
      <c r="C3164" s="1"/>
      <c r="D3164" s="1"/>
      <c r="E3164" s="1"/>
      <c r="F3164" s="1" t="s">
        <v>1958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9">
        <v>8</v>
      </c>
      <c r="M3164" s="50"/>
      <c r="N3164" s="1" t="e">
        <f>VLOOKUP(B3164,MICRO!E:L,8,0)</f>
        <v>#N/A</v>
      </c>
    </row>
    <row r="3165" spans="1:14" ht="20.25" x14ac:dyDescent="0.25">
      <c r="A3165" s="1">
        <v>50</v>
      </c>
      <c r="B3165" s="166"/>
      <c r="C3165" s="1"/>
      <c r="D3165" s="1"/>
      <c r="E3165" s="1"/>
      <c r="F3165" s="1" t="s">
        <v>1959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9">
        <v>8</v>
      </c>
      <c r="M3165" s="50"/>
      <c r="N3165" s="1" t="e">
        <f>VLOOKUP(B3165,MICRO!E:L,8,0)</f>
        <v>#N/A</v>
      </c>
    </row>
    <row r="3166" spans="1:14" ht="20.25" x14ac:dyDescent="0.25">
      <c r="A3166" s="1">
        <v>51</v>
      </c>
      <c r="B3166" s="166"/>
      <c r="C3166" s="1"/>
      <c r="D3166" s="1"/>
      <c r="E3166" s="1"/>
      <c r="F3166" s="1" t="s">
        <v>1960</v>
      </c>
      <c r="G3166" s="1">
        <v>10</v>
      </c>
      <c r="H3166" s="1" t="s">
        <v>1260</v>
      </c>
      <c r="I3166" s="1"/>
      <c r="J3166" s="1">
        <v>0.02</v>
      </c>
      <c r="K3166" s="1">
        <v>0.2</v>
      </c>
      <c r="L3166" s="49">
        <v>8</v>
      </c>
      <c r="M3166" s="50"/>
      <c r="N3166" s="1" t="e">
        <f>VLOOKUP(B3166,MICRO!E:L,8,0)</f>
        <v>#N/A</v>
      </c>
    </row>
    <row r="3167" spans="1:14" ht="20.25" x14ac:dyDescent="0.25">
      <c r="A3167" s="1">
        <v>52</v>
      </c>
      <c r="B3167" s="166"/>
      <c r="C3167" s="1"/>
      <c r="D3167" s="1"/>
      <c r="E3167" s="1"/>
      <c r="F3167" s="1" t="s">
        <v>1961</v>
      </c>
      <c r="G3167" s="1">
        <v>5</v>
      </c>
      <c r="H3167" s="1" t="s">
        <v>1260</v>
      </c>
      <c r="I3167" s="1"/>
      <c r="J3167" s="1">
        <v>0.06</v>
      </c>
      <c r="K3167" s="1">
        <v>0.3</v>
      </c>
      <c r="L3167" s="49">
        <v>8</v>
      </c>
      <c r="M3167" s="50"/>
      <c r="N3167" s="1" t="e">
        <f>VLOOKUP(B3167,MICRO!E:L,8,0)</f>
        <v>#N/A</v>
      </c>
    </row>
    <row r="3168" spans="1:14" ht="20.25" x14ac:dyDescent="0.25">
      <c r="A3168" s="1">
        <v>53</v>
      </c>
      <c r="B3168" s="166"/>
      <c r="C3168" s="1"/>
      <c r="D3168" s="1"/>
      <c r="E3168" s="1"/>
      <c r="F3168" s="1" t="s">
        <v>1962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9">
        <v>8</v>
      </c>
      <c r="M3168" s="50"/>
      <c r="N3168" s="1" t="e">
        <f>VLOOKUP(B3168,MICRO!E:L,8,0)</f>
        <v>#N/A</v>
      </c>
    </row>
    <row r="3169" spans="1:14" ht="20.25" x14ac:dyDescent="0.25">
      <c r="A3169" s="1">
        <v>54</v>
      </c>
      <c r="B3169" s="166"/>
      <c r="C3169" s="1"/>
      <c r="D3169" s="1"/>
      <c r="E3169" s="1"/>
      <c r="F3169" s="1" t="s">
        <v>1963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9">
        <v>8</v>
      </c>
      <c r="M3169" s="50"/>
      <c r="N3169" s="1" t="e">
        <f>VLOOKUP(B3169,MICRO!E:L,8,0)</f>
        <v>#N/A</v>
      </c>
    </row>
    <row r="3170" spans="1:14" ht="20.25" x14ac:dyDescent="0.25">
      <c r="A3170" s="1">
        <v>55</v>
      </c>
      <c r="B3170" s="166"/>
      <c r="C3170" s="1"/>
      <c r="D3170" s="1"/>
      <c r="E3170" s="1"/>
      <c r="F3170" s="1" t="s">
        <v>1964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9">
        <v>8</v>
      </c>
      <c r="M3170" s="50"/>
      <c r="N3170" s="1" t="e">
        <f>VLOOKUP(B3170,MICRO!E:L,8,0)</f>
        <v>#N/A</v>
      </c>
    </row>
    <row r="3171" spans="1:14" ht="20.25" x14ac:dyDescent="0.25">
      <c r="A3171" s="1">
        <v>56</v>
      </c>
      <c r="B3171" s="166"/>
      <c r="C3171" s="1"/>
      <c r="D3171" s="1"/>
      <c r="E3171" s="1"/>
      <c r="F3171" s="1" t="s">
        <v>1965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9">
        <v>8</v>
      </c>
      <c r="M3171" s="50"/>
      <c r="N3171" s="1" t="e">
        <f>VLOOKUP(B3171,MICRO!E:L,8,0)</f>
        <v>#N/A</v>
      </c>
    </row>
    <row r="3172" spans="1:14" ht="20.25" x14ac:dyDescent="0.25">
      <c r="A3172" s="1">
        <v>57</v>
      </c>
      <c r="B3172" s="166"/>
      <c r="C3172" s="1"/>
      <c r="D3172" s="1"/>
      <c r="E3172" s="1"/>
      <c r="F3172" s="1" t="s">
        <v>1966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9">
        <v>8</v>
      </c>
      <c r="M3172" s="50"/>
      <c r="N3172" s="1" t="e">
        <f>VLOOKUP(B3172,MICRO!E:L,8,0)</f>
        <v>#N/A</v>
      </c>
    </row>
    <row r="3173" spans="1:14" ht="20.25" x14ac:dyDescent="0.25">
      <c r="A3173" s="1">
        <v>58</v>
      </c>
      <c r="B3173" s="166"/>
      <c r="C3173" s="1"/>
      <c r="D3173" s="1"/>
      <c r="E3173" s="1"/>
      <c r="F3173" s="1" t="s">
        <v>1967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9">
        <v>8</v>
      </c>
      <c r="M3173" s="50"/>
      <c r="N3173" s="1" t="e">
        <f>VLOOKUP(B3173,MICRO!E:L,8,0)</f>
        <v>#N/A</v>
      </c>
    </row>
    <row r="3174" spans="1:14" ht="20.25" x14ac:dyDescent="0.25">
      <c r="A3174" s="1">
        <v>59</v>
      </c>
      <c r="B3174" s="166"/>
      <c r="C3174" s="1"/>
      <c r="D3174" s="1"/>
      <c r="E3174" s="1"/>
      <c r="F3174" s="1" t="s">
        <v>1968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9">
        <v>8</v>
      </c>
      <c r="M3174" s="50"/>
      <c r="N3174" s="1" t="e">
        <f>VLOOKUP(B3174,MICRO!E:L,8,0)</f>
        <v>#N/A</v>
      </c>
    </row>
    <row r="3175" spans="1:14" ht="20.25" x14ac:dyDescent="0.25">
      <c r="A3175" s="1">
        <v>60</v>
      </c>
      <c r="B3175" s="166"/>
      <c r="C3175" s="1"/>
      <c r="D3175" s="1"/>
      <c r="E3175" s="1"/>
      <c r="F3175" s="1" t="s">
        <v>1969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9">
        <v>8</v>
      </c>
      <c r="M3175" s="50"/>
      <c r="N3175" s="1" t="e">
        <f>VLOOKUP(B3175,MICRO!E:L,8,0)</f>
        <v>#N/A</v>
      </c>
    </row>
    <row r="3176" spans="1:14" ht="20.25" x14ac:dyDescent="0.25">
      <c r="A3176" s="1">
        <v>61</v>
      </c>
      <c r="B3176" s="166"/>
      <c r="C3176" s="1"/>
      <c r="D3176" s="1"/>
      <c r="E3176" s="1"/>
      <c r="F3176" s="1" t="s">
        <v>1970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9">
        <v>8</v>
      </c>
      <c r="M3176" s="50"/>
      <c r="N3176" s="1" t="e">
        <f>VLOOKUP(B3176,MICRO!E:L,8,0)</f>
        <v>#N/A</v>
      </c>
    </row>
    <row r="3177" spans="1:14" ht="20.25" x14ac:dyDescent="0.25">
      <c r="A3177" s="1">
        <v>62</v>
      </c>
      <c r="B3177" s="166"/>
      <c r="C3177" s="1"/>
      <c r="D3177" s="1"/>
      <c r="E3177" s="1"/>
      <c r="F3177" s="1" t="s">
        <v>1971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9">
        <v>8</v>
      </c>
      <c r="M3177" s="50"/>
      <c r="N3177" s="1" t="e">
        <f>VLOOKUP(B3177,MICRO!E:L,8,0)</f>
        <v>#N/A</v>
      </c>
    </row>
    <row r="3178" spans="1:14" ht="20.25" x14ac:dyDescent="0.25">
      <c r="A3178" s="1">
        <v>63</v>
      </c>
      <c r="B3178" s="166"/>
      <c r="C3178" s="1" t="s">
        <v>1139</v>
      </c>
      <c r="D3178" s="1"/>
      <c r="E3178" s="1" t="s">
        <v>2</v>
      </c>
      <c r="F3178" s="1" t="s">
        <v>1140</v>
      </c>
      <c r="G3178" s="1">
        <v>1</v>
      </c>
      <c r="H3178" s="1" t="s">
        <v>19</v>
      </c>
      <c r="I3178" s="1" t="s">
        <v>659</v>
      </c>
      <c r="J3178" s="1">
        <v>59.38</v>
      </c>
      <c r="K3178" s="1">
        <v>59.38</v>
      </c>
      <c r="L3178" s="49">
        <v>8</v>
      </c>
      <c r="M3178" s="50"/>
      <c r="N3178" s="1" t="e">
        <f>VLOOKUP(B3178,MICRO!E:L,8,0)</f>
        <v>#N/A</v>
      </c>
    </row>
    <row r="3179" spans="1:14" ht="20.25" x14ac:dyDescent="0.25">
      <c r="A3179" s="1">
        <v>1</v>
      </c>
      <c r="B3179" s="166">
        <v>2577</v>
      </c>
      <c r="C3179" s="1" t="s">
        <v>1023</v>
      </c>
      <c r="D3179" s="1"/>
      <c r="E3179" s="1"/>
      <c r="F3179" s="1" t="s">
        <v>1024</v>
      </c>
      <c r="G3179" s="1">
        <v>132</v>
      </c>
      <c r="H3179" s="1" t="s">
        <v>19</v>
      </c>
      <c r="I3179" s="1" t="s">
        <v>659</v>
      </c>
      <c r="J3179" s="1">
        <v>0.5</v>
      </c>
      <c r="K3179" s="1">
        <v>66</v>
      </c>
      <c r="L3179" s="49">
        <v>9</v>
      </c>
      <c r="M3179" s="50"/>
      <c r="N3179" s="1" t="e">
        <f>VLOOKUP(B3179,MICRO!E:L,8,0)</f>
        <v>#N/A</v>
      </c>
    </row>
    <row r="3180" spans="1:14" ht="20.25" x14ac:dyDescent="0.25">
      <c r="A3180" s="1">
        <v>2</v>
      </c>
      <c r="B3180" s="166"/>
      <c r="C3180" s="1" t="s">
        <v>1088</v>
      </c>
      <c r="D3180" s="1"/>
      <c r="E3180" s="1"/>
      <c r="F3180" s="1" t="s">
        <v>1089</v>
      </c>
      <c r="G3180" s="1">
        <v>1</v>
      </c>
      <c r="H3180" s="1" t="s">
        <v>19</v>
      </c>
      <c r="I3180" s="1" t="s">
        <v>659</v>
      </c>
      <c r="J3180" s="1">
        <v>69.099999999999994</v>
      </c>
      <c r="K3180" s="1">
        <v>69.099999999999994</v>
      </c>
      <c r="L3180" s="49">
        <v>9</v>
      </c>
      <c r="M3180" s="50"/>
      <c r="N3180" s="1" t="e">
        <f>VLOOKUP(B3180,MICRO!E:L,8,0)</f>
        <v>#N/A</v>
      </c>
    </row>
    <row r="3181" spans="1:14" ht="20.25" x14ac:dyDescent="0.25">
      <c r="A3181" s="1">
        <v>3</v>
      </c>
      <c r="B3181" s="166"/>
      <c r="C3181" s="1" t="s">
        <v>1088</v>
      </c>
      <c r="D3181" s="1"/>
      <c r="E3181" s="1"/>
      <c r="F3181" s="1" t="s">
        <v>1090</v>
      </c>
      <c r="G3181" s="1">
        <v>9</v>
      </c>
      <c r="H3181" s="1" t="s">
        <v>19</v>
      </c>
      <c r="I3181" s="1" t="s">
        <v>659</v>
      </c>
      <c r="J3181" s="1">
        <v>98.8</v>
      </c>
      <c r="K3181" s="1">
        <v>889.19999999999993</v>
      </c>
      <c r="L3181" s="49">
        <v>9</v>
      </c>
      <c r="M3181" s="50"/>
      <c r="N3181" s="1" t="e">
        <f>VLOOKUP(B3181,MICRO!E:L,8,0)</f>
        <v>#N/A</v>
      </c>
    </row>
    <row r="3182" spans="1:14" ht="20.25" x14ac:dyDescent="0.25">
      <c r="A3182" s="1">
        <v>4</v>
      </c>
      <c r="B3182" s="166"/>
      <c r="C3182" s="1" t="s">
        <v>1088</v>
      </c>
      <c r="D3182" s="1"/>
      <c r="E3182" s="1"/>
      <c r="F3182" s="1" t="s">
        <v>1091</v>
      </c>
      <c r="G3182" s="1">
        <v>1</v>
      </c>
      <c r="H3182" s="1" t="s">
        <v>19</v>
      </c>
      <c r="I3182" s="1" t="s">
        <v>659</v>
      </c>
      <c r="J3182" s="1">
        <v>138.30000000000001</v>
      </c>
      <c r="K3182" s="1">
        <v>138.30000000000001</v>
      </c>
      <c r="L3182" s="49">
        <v>9</v>
      </c>
      <c r="M3182" s="50"/>
      <c r="N3182" s="1" t="e">
        <f>VLOOKUP(B3182,MICRO!E:L,8,0)</f>
        <v>#N/A</v>
      </c>
    </row>
    <row r="3183" spans="1:14" ht="20.25" x14ac:dyDescent="0.25">
      <c r="A3183" s="1">
        <v>5</v>
      </c>
      <c r="B3183" s="166"/>
      <c r="C3183" s="1" t="s">
        <v>1804</v>
      </c>
      <c r="D3183" s="1"/>
      <c r="E3183" s="1"/>
      <c r="F3183" s="1" t="s">
        <v>2185</v>
      </c>
      <c r="G3183" s="1">
        <v>4</v>
      </c>
      <c r="H3183" s="1" t="s">
        <v>19</v>
      </c>
      <c r="I3183" s="1" t="s">
        <v>659</v>
      </c>
      <c r="J3183" s="1">
        <v>0.01</v>
      </c>
      <c r="K3183" s="1">
        <v>0.04</v>
      </c>
      <c r="L3183" s="49">
        <v>9</v>
      </c>
      <c r="M3183" s="50"/>
      <c r="N3183" s="1" t="e">
        <f>VLOOKUP(B3183,MICRO!E:L,8,0)</f>
        <v>#N/A</v>
      </c>
    </row>
    <row r="3184" spans="1:14" ht="20.25" x14ac:dyDescent="0.25">
      <c r="A3184" s="1">
        <v>6</v>
      </c>
      <c r="B3184" s="166"/>
      <c r="C3184" s="1"/>
      <c r="D3184" s="1" t="s">
        <v>2186</v>
      </c>
      <c r="E3184" s="1"/>
      <c r="F3184" s="1" t="s">
        <v>2187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9">
        <v>9</v>
      </c>
      <c r="M3184" s="50"/>
      <c r="N3184" s="1" t="e">
        <f>VLOOKUP(B3184,MICRO!E:L,8,0)</f>
        <v>#N/A</v>
      </c>
    </row>
    <row r="3185" spans="1:14" ht="20.25" x14ac:dyDescent="0.25">
      <c r="A3185" s="1">
        <v>7</v>
      </c>
      <c r="B3185" s="166"/>
      <c r="C3185" s="1"/>
      <c r="D3185" s="1" t="s">
        <v>2186</v>
      </c>
      <c r="E3185" s="1"/>
      <c r="F3185" s="1" t="s">
        <v>2188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9">
        <v>9</v>
      </c>
      <c r="M3185" s="50"/>
      <c r="N3185" s="1" t="e">
        <f>VLOOKUP(B3185,MICRO!E:L,8,0)</f>
        <v>#N/A</v>
      </c>
    </row>
    <row r="3186" spans="1:14" ht="20.25" x14ac:dyDescent="0.25">
      <c r="A3186" s="1">
        <v>8</v>
      </c>
      <c r="B3186" s="166"/>
      <c r="C3186" s="1"/>
      <c r="D3186" s="1" t="s">
        <v>2186</v>
      </c>
      <c r="E3186" s="1"/>
      <c r="F3186" s="1" t="s">
        <v>2189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9">
        <v>9</v>
      </c>
      <c r="M3186" s="50"/>
      <c r="N3186" s="1" t="e">
        <f>VLOOKUP(B3186,MICRO!E:L,8,0)</f>
        <v>#N/A</v>
      </c>
    </row>
    <row r="3187" spans="1:14" ht="20.25" x14ac:dyDescent="0.25">
      <c r="A3187" s="1">
        <v>9</v>
      </c>
      <c r="B3187" s="166"/>
      <c r="C3187" s="1"/>
      <c r="D3187" s="1" t="s">
        <v>2186</v>
      </c>
      <c r="E3187" s="1"/>
      <c r="F3187" s="1" t="s">
        <v>2190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9">
        <v>9</v>
      </c>
      <c r="M3187" s="50"/>
      <c r="N3187" s="1" t="e">
        <f>VLOOKUP(B3187,MICRO!E:L,8,0)</f>
        <v>#N/A</v>
      </c>
    </row>
    <row r="3188" spans="1:14" ht="20.25" x14ac:dyDescent="0.25">
      <c r="A3188" s="1">
        <v>15</v>
      </c>
      <c r="B3188" s="166"/>
      <c r="C3188" s="1" t="s">
        <v>2191</v>
      </c>
      <c r="D3188" s="1"/>
      <c r="E3188" s="1" t="s">
        <v>2192</v>
      </c>
      <c r="F3188" s="1" t="s">
        <v>2193</v>
      </c>
      <c r="G3188" s="1">
        <v>22</v>
      </c>
      <c r="H3188" s="1" t="s">
        <v>19</v>
      </c>
      <c r="I3188" s="1" t="s">
        <v>659</v>
      </c>
      <c r="J3188" s="1">
        <v>0.2</v>
      </c>
      <c r="K3188" s="1">
        <v>4.4000000000000004</v>
      </c>
      <c r="L3188" s="49">
        <v>9</v>
      </c>
      <c r="M3188" s="50"/>
      <c r="N3188" s="1" t="e">
        <f>VLOOKUP(B3188,MICRO!E:L,8,0)</f>
        <v>#N/A</v>
      </c>
    </row>
    <row r="3189" spans="1:14" ht="20.25" x14ac:dyDescent="0.25">
      <c r="A3189" s="1">
        <v>16</v>
      </c>
      <c r="B3189" s="166"/>
      <c r="C3189" s="1" t="s">
        <v>2194</v>
      </c>
      <c r="D3189" s="1"/>
      <c r="E3189" s="1"/>
      <c r="F3189" s="1" t="s">
        <v>2195</v>
      </c>
      <c r="G3189" s="1">
        <v>1</v>
      </c>
      <c r="H3189" s="1" t="s">
        <v>19</v>
      </c>
      <c r="I3189" s="1" t="s">
        <v>659</v>
      </c>
      <c r="J3189" s="1">
        <v>0.5</v>
      </c>
      <c r="K3189" s="1">
        <v>0.5</v>
      </c>
      <c r="L3189" s="49">
        <v>9</v>
      </c>
      <c r="M3189" s="50"/>
      <c r="N3189" s="1" t="e">
        <f>VLOOKUP(B3189,MICRO!E:L,8,0)</f>
        <v>#N/A</v>
      </c>
    </row>
    <row r="3190" spans="1:14" ht="20.25" x14ac:dyDescent="0.25">
      <c r="A3190" s="1">
        <v>1</v>
      </c>
      <c r="B3190" s="166">
        <v>2388</v>
      </c>
      <c r="C3190" s="1" t="s">
        <v>900</v>
      </c>
      <c r="D3190" s="1"/>
      <c r="E3190" s="1" t="s">
        <v>2</v>
      </c>
      <c r="F3190" s="1" t="s">
        <v>2527</v>
      </c>
      <c r="G3190" s="1">
        <v>2</v>
      </c>
      <c r="H3190" s="1" t="s">
        <v>19</v>
      </c>
      <c r="I3190" s="1" t="s">
        <v>659</v>
      </c>
      <c r="J3190" s="1">
        <v>4.7</v>
      </c>
      <c r="K3190" s="1">
        <v>9.4</v>
      </c>
      <c r="L3190" s="49">
        <v>10</v>
      </c>
      <c r="M3190" s="50"/>
      <c r="N3190" s="1" t="e">
        <f>VLOOKUP(B3190,MICRO!E:L,8,0)</f>
        <v>#N/A</v>
      </c>
    </row>
    <row r="3191" spans="1:14" ht="20.25" x14ac:dyDescent="0.25">
      <c r="A3191" s="1">
        <v>2</v>
      </c>
      <c r="B3191" s="166">
        <v>2389</v>
      </c>
      <c r="C3191" s="1" t="s">
        <v>900</v>
      </c>
      <c r="D3191" s="1"/>
      <c r="E3191" s="1" t="s">
        <v>51</v>
      </c>
      <c r="F3191" s="1" t="s">
        <v>2528</v>
      </c>
      <c r="G3191" s="1">
        <v>2</v>
      </c>
      <c r="H3191" s="1" t="s">
        <v>19</v>
      </c>
      <c r="I3191" s="1" t="s">
        <v>659</v>
      </c>
      <c r="J3191" s="1">
        <v>5.8</v>
      </c>
      <c r="K3191" s="1">
        <v>11.6</v>
      </c>
      <c r="L3191" s="49">
        <v>10</v>
      </c>
      <c r="M3191" s="50"/>
      <c r="N3191" s="1" t="e">
        <f>VLOOKUP(B3191,MICRO!E:L,8,0)</f>
        <v>#N/A</v>
      </c>
    </row>
    <row r="3192" spans="1:14" ht="20.25" x14ac:dyDescent="0.25">
      <c r="A3192" s="1">
        <v>3</v>
      </c>
      <c r="B3192" s="166">
        <v>2390</v>
      </c>
      <c r="C3192" s="1" t="s">
        <v>900</v>
      </c>
      <c r="D3192" s="1"/>
      <c r="E3192" s="1" t="s">
        <v>753</v>
      </c>
      <c r="F3192" s="1" t="s">
        <v>2529</v>
      </c>
      <c r="G3192" s="1">
        <v>2</v>
      </c>
      <c r="H3192" s="1" t="s">
        <v>19</v>
      </c>
      <c r="I3192" s="1" t="s">
        <v>659</v>
      </c>
      <c r="J3192" s="1">
        <v>4</v>
      </c>
      <c r="K3192" s="1">
        <v>8</v>
      </c>
      <c r="L3192" s="49">
        <v>10</v>
      </c>
      <c r="M3192" s="50"/>
      <c r="N3192" s="1" t="e">
        <f>VLOOKUP(B3192,MICRO!E:L,8,0)</f>
        <v>#N/A</v>
      </c>
    </row>
    <row r="3193" spans="1:14" ht="20.25" x14ac:dyDescent="0.25">
      <c r="A3193" s="1">
        <v>4</v>
      </c>
      <c r="B3193" s="166">
        <v>2391</v>
      </c>
      <c r="C3193" s="1" t="s">
        <v>900</v>
      </c>
      <c r="D3193" s="1"/>
      <c r="E3193" s="1" t="s">
        <v>1108</v>
      </c>
      <c r="F3193" s="1" t="s">
        <v>2530</v>
      </c>
      <c r="G3193" s="1">
        <v>2</v>
      </c>
      <c r="H3193" s="1" t="s">
        <v>19</v>
      </c>
      <c r="I3193" s="1" t="s">
        <v>659</v>
      </c>
      <c r="J3193" s="1">
        <v>4.2</v>
      </c>
      <c r="K3193" s="1">
        <v>8.4</v>
      </c>
      <c r="L3193" s="49">
        <v>10</v>
      </c>
      <c r="M3193" s="50"/>
      <c r="N3193" s="1" t="e">
        <f>VLOOKUP(B3193,MICRO!E:L,8,0)</f>
        <v>#N/A</v>
      </c>
    </row>
    <row r="3194" spans="1:14" ht="20.25" x14ac:dyDescent="0.25">
      <c r="A3194" s="1">
        <v>5</v>
      </c>
      <c r="B3194" s="166">
        <v>2392</v>
      </c>
      <c r="C3194" s="1" t="s">
        <v>900</v>
      </c>
      <c r="D3194" s="1"/>
      <c r="E3194" s="1" t="s">
        <v>108</v>
      </c>
      <c r="F3194" s="1" t="s">
        <v>2531</v>
      </c>
      <c r="G3194" s="1">
        <v>2</v>
      </c>
      <c r="H3194" s="1" t="s">
        <v>19</v>
      </c>
      <c r="I3194" s="1" t="s">
        <v>659</v>
      </c>
      <c r="J3194" s="1">
        <v>1.6</v>
      </c>
      <c r="K3194" s="1">
        <v>3.2</v>
      </c>
      <c r="L3194" s="49">
        <v>10</v>
      </c>
      <c r="M3194" s="50"/>
      <c r="N3194" s="1" t="e">
        <f>VLOOKUP(B3194,MICRO!E:L,8,0)</f>
        <v>#N/A</v>
      </c>
    </row>
    <row r="3195" spans="1:14" ht="20.25" x14ac:dyDescent="0.25">
      <c r="A3195" s="1">
        <v>6</v>
      </c>
      <c r="B3195" s="166">
        <v>2393</v>
      </c>
      <c r="C3195" s="1" t="s">
        <v>900</v>
      </c>
      <c r="D3195" s="1"/>
      <c r="E3195" s="1" t="s">
        <v>181</v>
      </c>
      <c r="F3195" s="1" t="s">
        <v>2532</v>
      </c>
      <c r="G3195" s="1">
        <v>1</v>
      </c>
      <c r="H3195" s="1" t="s">
        <v>19</v>
      </c>
      <c r="I3195" s="1" t="s">
        <v>659</v>
      </c>
      <c r="J3195" s="1">
        <v>4.5999999999999996</v>
      </c>
      <c r="K3195" s="1">
        <v>4.5999999999999996</v>
      </c>
      <c r="L3195" s="49">
        <v>10</v>
      </c>
      <c r="M3195" s="50"/>
      <c r="N3195" s="1" t="e">
        <f>VLOOKUP(B3195,MICRO!E:L,8,0)</f>
        <v>#N/A</v>
      </c>
    </row>
    <row r="3196" spans="1:14" ht="20.25" x14ac:dyDescent="0.25">
      <c r="A3196" s="1">
        <v>7</v>
      </c>
      <c r="B3196" s="166">
        <v>2394</v>
      </c>
      <c r="C3196" s="1" t="s">
        <v>900</v>
      </c>
      <c r="D3196" s="1"/>
      <c r="E3196" s="1" t="s">
        <v>469</v>
      </c>
      <c r="F3196" s="1" t="s">
        <v>2533</v>
      </c>
      <c r="G3196" s="1">
        <v>2</v>
      </c>
      <c r="H3196" s="1" t="s">
        <v>19</v>
      </c>
      <c r="I3196" s="1" t="s">
        <v>659</v>
      </c>
      <c r="J3196" s="1">
        <v>4.5999999999999996</v>
      </c>
      <c r="K3196" s="1">
        <v>9.1999999999999993</v>
      </c>
      <c r="L3196" s="49">
        <v>10</v>
      </c>
      <c r="M3196" s="50"/>
      <c r="N3196" s="1" t="e">
        <f>VLOOKUP(B3196,MICRO!E:L,8,0)</f>
        <v>#N/A</v>
      </c>
    </row>
    <row r="3197" spans="1:14" ht="20.25" x14ac:dyDescent="0.25">
      <c r="A3197" s="1">
        <v>8</v>
      </c>
      <c r="B3197" s="166">
        <v>2395</v>
      </c>
      <c r="C3197" s="1" t="s">
        <v>900</v>
      </c>
      <c r="D3197" s="1"/>
      <c r="E3197" s="1" t="s">
        <v>472</v>
      </c>
      <c r="F3197" s="1" t="s">
        <v>2534</v>
      </c>
      <c r="G3197" s="1">
        <v>2</v>
      </c>
      <c r="H3197" s="1" t="s">
        <v>19</v>
      </c>
      <c r="I3197" s="1" t="s">
        <v>659</v>
      </c>
      <c r="J3197" s="1">
        <v>2.2000000000000002</v>
      </c>
      <c r="K3197" s="1">
        <v>4.4000000000000004</v>
      </c>
      <c r="L3197" s="49">
        <v>10</v>
      </c>
      <c r="M3197" s="50"/>
      <c r="N3197" s="1" t="e">
        <f>VLOOKUP(B3197,MICRO!E:L,8,0)</f>
        <v>#N/A</v>
      </c>
    </row>
    <row r="3198" spans="1:14" ht="20.25" x14ac:dyDescent="0.25">
      <c r="A3198" s="1">
        <v>9</v>
      </c>
      <c r="B3198" s="166">
        <v>2396</v>
      </c>
      <c r="C3198" s="1" t="s">
        <v>900</v>
      </c>
      <c r="D3198" s="1"/>
      <c r="E3198" s="1" t="s">
        <v>1109</v>
      </c>
      <c r="F3198" s="1" t="s">
        <v>2535</v>
      </c>
      <c r="G3198" s="1">
        <v>2</v>
      </c>
      <c r="H3198" s="1" t="s">
        <v>19</v>
      </c>
      <c r="I3198" s="1" t="s">
        <v>659</v>
      </c>
      <c r="J3198" s="1">
        <v>3.6</v>
      </c>
      <c r="K3198" s="1">
        <v>7.2</v>
      </c>
      <c r="L3198" s="49">
        <v>10</v>
      </c>
      <c r="M3198" s="50"/>
      <c r="N3198" s="1" t="e">
        <f>VLOOKUP(B3198,MICRO!E:L,8,0)</f>
        <v>#N/A</v>
      </c>
    </row>
    <row r="3199" spans="1:14" ht="20.25" x14ac:dyDescent="0.25">
      <c r="A3199" s="1">
        <v>10</v>
      </c>
      <c r="B3199" s="166">
        <v>2397</v>
      </c>
      <c r="C3199" s="1" t="s">
        <v>900</v>
      </c>
      <c r="D3199" s="1"/>
      <c r="E3199" s="1" t="s">
        <v>1110</v>
      </c>
      <c r="F3199" s="1" t="s">
        <v>2536</v>
      </c>
      <c r="G3199" s="1">
        <v>1</v>
      </c>
      <c r="H3199" s="1" t="s">
        <v>19</v>
      </c>
      <c r="I3199" s="1" t="s">
        <v>659</v>
      </c>
      <c r="J3199" s="1">
        <v>3.6</v>
      </c>
      <c r="K3199" s="1">
        <v>3.6</v>
      </c>
      <c r="L3199" s="49">
        <v>10</v>
      </c>
      <c r="M3199" s="50"/>
      <c r="N3199" s="1" t="e">
        <f>VLOOKUP(B3199,MICRO!E:L,8,0)</f>
        <v>#N/A</v>
      </c>
    </row>
    <row r="3200" spans="1:14" ht="20.25" x14ac:dyDescent="0.25">
      <c r="A3200" s="1">
        <v>11</v>
      </c>
      <c r="B3200" s="166">
        <v>2398</v>
      </c>
      <c r="C3200" s="1" t="s">
        <v>900</v>
      </c>
      <c r="D3200" s="1"/>
      <c r="E3200" s="1" t="s">
        <v>1111</v>
      </c>
      <c r="F3200" s="1" t="s">
        <v>2537</v>
      </c>
      <c r="G3200" s="1">
        <v>2</v>
      </c>
      <c r="H3200" s="1" t="s">
        <v>19</v>
      </c>
      <c r="I3200" s="1" t="s">
        <v>659</v>
      </c>
      <c r="J3200" s="1">
        <v>1.7</v>
      </c>
      <c r="K3200" s="1">
        <v>3.4</v>
      </c>
      <c r="L3200" s="49">
        <v>10</v>
      </c>
      <c r="M3200" s="50"/>
      <c r="N3200" s="1" t="e">
        <f>VLOOKUP(B3200,MICRO!E:L,8,0)</f>
        <v>#N/A</v>
      </c>
    </row>
    <row r="3201" spans="1:14" ht="20.25" x14ac:dyDescent="0.25">
      <c r="A3201" s="1">
        <v>12</v>
      </c>
      <c r="B3201" s="166">
        <v>2399</v>
      </c>
      <c r="C3201" s="1" t="s">
        <v>900</v>
      </c>
      <c r="D3201" s="1"/>
      <c r="E3201" s="1" t="s">
        <v>1112</v>
      </c>
      <c r="F3201" s="1" t="s">
        <v>2538</v>
      </c>
      <c r="G3201" s="1">
        <v>2</v>
      </c>
      <c r="H3201" s="1" t="s">
        <v>19</v>
      </c>
      <c r="I3201" s="1" t="s">
        <v>659</v>
      </c>
      <c r="J3201" s="1">
        <v>5.3</v>
      </c>
      <c r="K3201" s="1">
        <v>10.6</v>
      </c>
      <c r="L3201" s="49">
        <v>10</v>
      </c>
      <c r="M3201" s="50"/>
      <c r="N3201" s="1" t="e">
        <f>VLOOKUP(B3201,MICRO!E:L,8,0)</f>
        <v>#N/A</v>
      </c>
    </row>
    <row r="3202" spans="1:14" ht="20.25" x14ac:dyDescent="0.25">
      <c r="A3202" s="1">
        <v>13</v>
      </c>
      <c r="B3202" s="166">
        <v>2400</v>
      </c>
      <c r="C3202" s="1" t="s">
        <v>900</v>
      </c>
      <c r="D3202" s="1"/>
      <c r="E3202" s="1" t="s">
        <v>1113</v>
      </c>
      <c r="F3202" s="1" t="s">
        <v>2539</v>
      </c>
      <c r="G3202" s="1">
        <v>1</v>
      </c>
      <c r="H3202" s="1" t="s">
        <v>19</v>
      </c>
      <c r="I3202" s="1" t="s">
        <v>659</v>
      </c>
      <c r="J3202" s="1">
        <v>5.3</v>
      </c>
      <c r="K3202" s="1">
        <v>5.3</v>
      </c>
      <c r="L3202" s="49">
        <v>10</v>
      </c>
      <c r="M3202" s="50"/>
      <c r="N3202" s="1" t="e">
        <f>VLOOKUP(B3202,MICRO!E:L,8,0)</f>
        <v>#N/A</v>
      </c>
    </row>
    <row r="3203" spans="1:14" ht="20.25" x14ac:dyDescent="0.25">
      <c r="A3203" s="1">
        <v>14</v>
      </c>
      <c r="B3203" s="166">
        <v>2401</v>
      </c>
      <c r="C3203" s="1" t="s">
        <v>900</v>
      </c>
      <c r="D3203" s="1"/>
      <c r="E3203" s="1" t="s">
        <v>1114</v>
      </c>
      <c r="F3203" s="1" t="s">
        <v>2540</v>
      </c>
      <c r="G3203" s="1">
        <v>2</v>
      </c>
      <c r="H3203" s="1" t="s">
        <v>19</v>
      </c>
      <c r="I3203" s="1" t="s">
        <v>659</v>
      </c>
      <c r="J3203" s="1">
        <v>2.5</v>
      </c>
      <c r="K3203" s="1">
        <v>5</v>
      </c>
      <c r="L3203" s="49">
        <v>10</v>
      </c>
      <c r="M3203" s="50"/>
      <c r="N3203" s="1" t="e">
        <f>VLOOKUP(B3203,MICRO!E:L,8,0)</f>
        <v>#N/A</v>
      </c>
    </row>
    <row r="3204" spans="1:14" ht="20.25" x14ac:dyDescent="0.25">
      <c r="A3204" s="1">
        <v>15</v>
      </c>
      <c r="B3204" s="166"/>
      <c r="C3204" s="1" t="s">
        <v>1056</v>
      </c>
      <c r="D3204" s="1"/>
      <c r="E3204" s="1"/>
      <c r="F3204" s="1" t="s">
        <v>1742</v>
      </c>
      <c r="G3204" s="1">
        <v>66</v>
      </c>
      <c r="H3204" s="1" t="s">
        <v>19</v>
      </c>
      <c r="I3204" s="1" t="s">
        <v>659</v>
      </c>
      <c r="J3204" s="1">
        <v>0.02</v>
      </c>
      <c r="K3204" s="1">
        <v>1.32</v>
      </c>
      <c r="L3204" s="49">
        <v>10</v>
      </c>
      <c r="M3204" s="50"/>
      <c r="N3204" s="1" t="e">
        <f>VLOOKUP(B3204,MICRO!E:L,8,0)</f>
        <v>#N/A</v>
      </c>
    </row>
    <row r="3205" spans="1:14" ht="20.25" x14ac:dyDescent="0.25">
      <c r="A3205" s="1">
        <v>16</v>
      </c>
      <c r="B3205" s="166"/>
      <c r="C3205" s="1" t="s">
        <v>1056</v>
      </c>
      <c r="D3205" s="1"/>
      <c r="E3205" s="1"/>
      <c r="F3205" s="1" t="s">
        <v>1769</v>
      </c>
      <c r="G3205" s="1">
        <v>66</v>
      </c>
      <c r="H3205" s="1" t="s">
        <v>19</v>
      </c>
      <c r="I3205" s="1" t="s">
        <v>659</v>
      </c>
      <c r="J3205" s="1">
        <v>0.04</v>
      </c>
      <c r="K3205" s="1">
        <v>2.64</v>
      </c>
      <c r="L3205" s="49">
        <v>10</v>
      </c>
      <c r="M3205" s="50"/>
      <c r="N3205" s="1" t="e">
        <f>VLOOKUP(B3205,MICRO!E:L,8,0)</f>
        <v>#N/A</v>
      </c>
    </row>
    <row r="3206" spans="1:14" ht="20.25" x14ac:dyDescent="0.25">
      <c r="A3206" s="1">
        <v>17</v>
      </c>
      <c r="B3206" s="166"/>
      <c r="C3206" s="1" t="s">
        <v>1056</v>
      </c>
      <c r="D3206" s="1"/>
      <c r="E3206" s="1"/>
      <c r="F3206" s="1" t="s">
        <v>1785</v>
      </c>
      <c r="G3206" s="1">
        <v>66</v>
      </c>
      <c r="H3206" s="1" t="s">
        <v>19</v>
      </c>
      <c r="I3206" s="1" t="s">
        <v>659</v>
      </c>
      <c r="J3206" s="1">
        <v>0.03</v>
      </c>
      <c r="K3206" s="1">
        <v>1.98</v>
      </c>
      <c r="L3206" s="49">
        <v>10</v>
      </c>
      <c r="M3206" s="50"/>
      <c r="N3206" s="1" t="e">
        <f>VLOOKUP(B3206,MICRO!E:L,8,0)</f>
        <v>#N/A</v>
      </c>
    </row>
    <row r="3207" spans="1:14" ht="20.25" x14ac:dyDescent="0.25">
      <c r="A3207" s="1">
        <v>1</v>
      </c>
      <c r="B3207" s="166"/>
      <c r="C3207" s="1"/>
      <c r="D3207" s="1"/>
      <c r="E3207" s="1"/>
      <c r="F3207" s="1" t="s">
        <v>2748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9">
        <v>11</v>
      </c>
      <c r="M3207" s="50"/>
      <c r="N3207" s="1" t="e">
        <f>VLOOKUP(B3207,MICRO!E:L,8,0)</f>
        <v>#N/A</v>
      </c>
    </row>
    <row r="3208" spans="1:14" ht="20.25" x14ac:dyDescent="0.25">
      <c r="A3208" s="1">
        <v>2</v>
      </c>
      <c r="B3208" s="166"/>
      <c r="C3208" s="1" t="s">
        <v>1093</v>
      </c>
      <c r="D3208" s="1"/>
      <c r="E3208" s="1" t="s">
        <v>1108</v>
      </c>
      <c r="F3208" s="1" t="s">
        <v>1096</v>
      </c>
      <c r="G3208" s="1">
        <v>31</v>
      </c>
      <c r="H3208" s="1" t="s">
        <v>19</v>
      </c>
      <c r="I3208" s="1" t="s">
        <v>659</v>
      </c>
      <c r="J3208" s="1">
        <v>0.05</v>
      </c>
      <c r="K3208" s="1">
        <v>1.55</v>
      </c>
      <c r="L3208" s="49">
        <v>11</v>
      </c>
      <c r="M3208" s="50"/>
      <c r="N3208" s="1" t="e">
        <f>VLOOKUP(B3208,MICRO!E:L,8,0)</f>
        <v>#N/A</v>
      </c>
    </row>
    <row r="3209" spans="1:14" ht="20.25" x14ac:dyDescent="0.25">
      <c r="A3209" s="1">
        <v>1</v>
      </c>
      <c r="B3209" s="166">
        <v>2212</v>
      </c>
      <c r="C3209" s="1" t="s">
        <v>803</v>
      </c>
      <c r="D3209" s="1"/>
      <c r="E3209" s="1" t="s">
        <v>51</v>
      </c>
      <c r="F3209" s="1" t="s">
        <v>805</v>
      </c>
      <c r="G3209" s="1">
        <v>2</v>
      </c>
      <c r="H3209" s="1" t="s">
        <v>19</v>
      </c>
      <c r="I3209" s="1" t="s">
        <v>659</v>
      </c>
      <c r="J3209" s="1">
        <v>101.35</v>
      </c>
      <c r="K3209" s="1">
        <v>202.7</v>
      </c>
      <c r="L3209" s="49">
        <v>12</v>
      </c>
      <c r="M3209" s="50"/>
      <c r="N3209" s="1" t="e">
        <f>VLOOKUP(B3209,MICRO!E:L,8,0)</f>
        <v>#N/A</v>
      </c>
    </row>
    <row r="3210" spans="1:14" ht="20.25" x14ac:dyDescent="0.25">
      <c r="A3210" s="1">
        <v>30</v>
      </c>
      <c r="B3210" s="166">
        <v>2433</v>
      </c>
      <c r="C3210" s="1" t="s">
        <v>155</v>
      </c>
      <c r="D3210" s="1"/>
      <c r="E3210" s="1" t="s">
        <v>1822</v>
      </c>
      <c r="F3210" s="1" t="s">
        <v>1823</v>
      </c>
      <c r="G3210" s="1">
        <v>8</v>
      </c>
      <c r="H3210" s="1" t="s">
        <v>19</v>
      </c>
      <c r="I3210" s="1" t="s">
        <v>636</v>
      </c>
      <c r="J3210" s="1">
        <v>20.7</v>
      </c>
      <c r="K3210" s="1">
        <v>125.6</v>
      </c>
      <c r="L3210" s="49">
        <v>5</v>
      </c>
      <c r="M3210" s="50"/>
      <c r="N3210" s="1" t="e">
        <f>VLOOKUP(B3210,MICRO!E:L,8,0)</f>
        <v>#N/A</v>
      </c>
    </row>
    <row r="3211" spans="1:14" ht="20.25" x14ac:dyDescent="0.25">
      <c r="A3211" s="1">
        <v>40</v>
      </c>
      <c r="B3211" s="166">
        <v>2447</v>
      </c>
      <c r="C3211" s="1" t="s">
        <v>936</v>
      </c>
      <c r="D3211" s="1"/>
      <c r="E3211" s="1" t="s">
        <v>2</v>
      </c>
      <c r="F3211" s="1" t="s">
        <v>938</v>
      </c>
      <c r="G3211" s="1">
        <v>1</v>
      </c>
      <c r="H3211" s="1" t="s">
        <v>19</v>
      </c>
      <c r="I3211" s="1" t="s">
        <v>636</v>
      </c>
      <c r="J3211" s="1">
        <v>150.19999999999999</v>
      </c>
      <c r="K3211" s="1">
        <v>109.26</v>
      </c>
      <c r="L3211" s="49">
        <v>5</v>
      </c>
      <c r="M3211" s="50"/>
      <c r="N3211" s="1" t="e">
        <f>VLOOKUP(B3211,MICRO!E:L,8,0)</f>
        <v>#N/A</v>
      </c>
    </row>
    <row r="3212" spans="1:14" ht="20.25" x14ac:dyDescent="0.25">
      <c r="A3212" s="1">
        <v>43</v>
      </c>
      <c r="B3212" s="166">
        <v>2454</v>
      </c>
      <c r="C3212" s="1" t="s">
        <v>943</v>
      </c>
      <c r="D3212" s="1"/>
      <c r="E3212" s="1" t="s">
        <v>51</v>
      </c>
      <c r="F3212" s="1" t="s">
        <v>944</v>
      </c>
      <c r="G3212" s="1">
        <v>4</v>
      </c>
      <c r="H3212" s="1" t="s">
        <v>19</v>
      </c>
      <c r="I3212" s="1" t="s">
        <v>636</v>
      </c>
      <c r="J3212" s="1">
        <v>19.899999999999999</v>
      </c>
      <c r="K3212" s="1">
        <v>79.599999999999994</v>
      </c>
      <c r="L3212" s="49">
        <v>5</v>
      </c>
      <c r="M3212" s="50"/>
      <c r="N3212" s="1" t="e">
        <f>VLOOKUP(B3212,MICRO!E:L,8,0)</f>
        <v>#N/A</v>
      </c>
    </row>
    <row r="3213" spans="1:14" ht="20.25" x14ac:dyDescent="0.25">
      <c r="A3213" s="1">
        <v>45</v>
      </c>
      <c r="B3213" s="166">
        <v>2456</v>
      </c>
      <c r="C3213" s="1" t="s">
        <v>945</v>
      </c>
      <c r="D3213" s="1"/>
      <c r="E3213" s="1" t="s">
        <v>2</v>
      </c>
      <c r="F3213" s="1" t="s">
        <v>946</v>
      </c>
      <c r="G3213" s="1">
        <v>3</v>
      </c>
      <c r="H3213" s="1" t="s">
        <v>19</v>
      </c>
      <c r="I3213" s="1" t="s">
        <v>636</v>
      </c>
      <c r="J3213" s="1">
        <v>58.2</v>
      </c>
      <c r="K3213" s="1">
        <v>103.28999999999999</v>
      </c>
      <c r="L3213" s="49">
        <v>5</v>
      </c>
      <c r="M3213" s="50"/>
      <c r="N3213" s="1" t="e">
        <f>VLOOKUP(B3213,MICRO!E:L,8,0)</f>
        <v>#N/A</v>
      </c>
    </row>
    <row r="3214" spans="1:14" ht="20.25" x14ac:dyDescent="0.25">
      <c r="A3214" s="1">
        <v>46</v>
      </c>
      <c r="B3214" s="166">
        <v>2457</v>
      </c>
      <c r="C3214" s="1" t="s">
        <v>945</v>
      </c>
      <c r="D3214" s="1"/>
      <c r="E3214" s="1" t="s">
        <v>51</v>
      </c>
      <c r="F3214" s="1" t="s">
        <v>947</v>
      </c>
      <c r="G3214" s="1">
        <v>3</v>
      </c>
      <c r="H3214" s="1" t="s">
        <v>19</v>
      </c>
      <c r="I3214" s="1" t="s">
        <v>636</v>
      </c>
      <c r="J3214" s="1">
        <v>58.2</v>
      </c>
      <c r="K3214" s="1">
        <v>103.28999999999999</v>
      </c>
      <c r="L3214" s="49">
        <v>5</v>
      </c>
      <c r="M3214" s="50"/>
      <c r="N3214" s="1" t="e">
        <f>VLOOKUP(B3214,MICRO!E:L,8,0)</f>
        <v>#N/A</v>
      </c>
    </row>
    <row r="3215" spans="1:14" ht="20.25" x14ac:dyDescent="0.25">
      <c r="A3215" s="1">
        <v>47</v>
      </c>
      <c r="B3215" s="166">
        <v>2458</v>
      </c>
      <c r="C3215" s="1" t="s">
        <v>945</v>
      </c>
      <c r="D3215" s="1"/>
      <c r="E3215" s="1" t="s">
        <v>753</v>
      </c>
      <c r="F3215" s="1" t="s">
        <v>948</v>
      </c>
      <c r="G3215" s="1">
        <v>14</v>
      </c>
      <c r="H3215" s="1"/>
      <c r="I3215" s="1" t="s">
        <v>636</v>
      </c>
      <c r="J3215" s="1">
        <v>10.77</v>
      </c>
      <c r="K3215" s="1">
        <v>80.78</v>
      </c>
      <c r="L3215" s="49">
        <v>5</v>
      </c>
      <c r="M3215" s="50"/>
      <c r="N3215" s="1" t="e">
        <f>VLOOKUP(B3215,MICRO!E:L,8,0)</f>
        <v>#N/A</v>
      </c>
    </row>
    <row r="3216" spans="1:14" ht="20.25" x14ac:dyDescent="0.25">
      <c r="A3216" s="1">
        <v>48</v>
      </c>
      <c r="B3216" s="166">
        <v>2459</v>
      </c>
      <c r="C3216" s="1" t="s">
        <v>945</v>
      </c>
      <c r="D3216" s="1"/>
      <c r="E3216" s="1" t="s">
        <v>1108</v>
      </c>
      <c r="F3216" s="1" t="s">
        <v>949</v>
      </c>
      <c r="G3216" s="1">
        <v>14</v>
      </c>
      <c r="H3216" s="1"/>
      <c r="I3216" s="1" t="s">
        <v>636</v>
      </c>
      <c r="J3216" s="1">
        <v>10.77</v>
      </c>
      <c r="K3216" s="1">
        <v>80.78</v>
      </c>
      <c r="L3216" s="49">
        <v>5</v>
      </c>
      <c r="M3216" s="50"/>
      <c r="N3216" s="1" t="e">
        <f>VLOOKUP(B3216,MICRO!E:L,8,0)</f>
        <v>#N/A</v>
      </c>
    </row>
    <row r="3217" spans="1:14" ht="20.25" x14ac:dyDescent="0.25">
      <c r="A3217" s="1">
        <v>49</v>
      </c>
      <c r="B3217" s="166">
        <v>2461</v>
      </c>
      <c r="C3217" s="1" t="s">
        <v>945</v>
      </c>
      <c r="D3217" s="1"/>
      <c r="E3217" s="1" t="s">
        <v>181</v>
      </c>
      <c r="F3217" s="1" t="s">
        <v>951</v>
      </c>
      <c r="G3217" s="1">
        <v>28</v>
      </c>
      <c r="H3217" s="1"/>
      <c r="I3217" s="1" t="s">
        <v>636</v>
      </c>
      <c r="J3217" s="1">
        <v>9.5</v>
      </c>
      <c r="K3217" s="1">
        <v>162.67999999999998</v>
      </c>
      <c r="L3217" s="49">
        <v>5</v>
      </c>
      <c r="M3217" s="50"/>
      <c r="N3217" s="1" t="e">
        <f>VLOOKUP(B3217,MICRO!E:L,8,0)</f>
        <v>#N/A</v>
      </c>
    </row>
    <row r="3218" spans="1:14" ht="20.25" x14ac:dyDescent="0.25">
      <c r="A3218" s="1">
        <v>50</v>
      </c>
      <c r="B3218" s="166">
        <v>2462</v>
      </c>
      <c r="C3218" s="1" t="s">
        <v>945</v>
      </c>
      <c r="D3218" s="1"/>
      <c r="E3218" s="1" t="s">
        <v>469</v>
      </c>
      <c r="F3218" s="1" t="s">
        <v>952</v>
      </c>
      <c r="G3218" s="1">
        <v>1</v>
      </c>
      <c r="H3218" s="1"/>
      <c r="I3218" s="1" t="s">
        <v>636</v>
      </c>
      <c r="J3218" s="1">
        <v>1.85</v>
      </c>
      <c r="K3218" s="1">
        <v>1.85</v>
      </c>
      <c r="L3218" s="49">
        <v>5</v>
      </c>
      <c r="M3218" s="50"/>
      <c r="N3218" s="1" t="e">
        <f>VLOOKUP(B3218,MICRO!E:L,8,0)</f>
        <v>#N/A</v>
      </c>
    </row>
    <row r="3219" spans="1:14" ht="20.25" x14ac:dyDescent="0.25">
      <c r="A3219" s="1">
        <v>52</v>
      </c>
      <c r="B3219" s="166">
        <v>2472</v>
      </c>
      <c r="C3219" s="1" t="s">
        <v>957</v>
      </c>
      <c r="D3219" s="1"/>
      <c r="E3219" s="1"/>
      <c r="F3219" s="1" t="s">
        <v>960</v>
      </c>
      <c r="G3219" s="1">
        <v>2</v>
      </c>
      <c r="H3219" s="1"/>
      <c r="I3219" s="1" t="s">
        <v>641</v>
      </c>
      <c r="J3219" s="1">
        <v>5.34</v>
      </c>
      <c r="K3219" s="1">
        <v>10.68</v>
      </c>
      <c r="L3219" s="49">
        <v>5</v>
      </c>
      <c r="M3219" s="50"/>
      <c r="N3219" s="1" t="e">
        <f>VLOOKUP(B3219,MICRO!E:L,8,0)</f>
        <v>#N/A</v>
      </c>
    </row>
    <row r="3220" spans="1:14" ht="20.25" x14ac:dyDescent="0.25">
      <c r="A3220" s="1">
        <v>55</v>
      </c>
      <c r="B3220" s="166">
        <v>2484</v>
      </c>
      <c r="C3220" s="1" t="s">
        <v>969</v>
      </c>
      <c r="D3220" s="1"/>
      <c r="E3220" s="1" t="s">
        <v>108</v>
      </c>
      <c r="F3220" s="1" t="s">
        <v>974</v>
      </c>
      <c r="G3220" s="1">
        <v>3</v>
      </c>
      <c r="H3220" s="1" t="s">
        <v>19</v>
      </c>
      <c r="I3220" s="1" t="s">
        <v>596</v>
      </c>
      <c r="J3220" s="1">
        <v>5.64</v>
      </c>
      <c r="K3220" s="1">
        <v>16.919999999999998</v>
      </c>
      <c r="L3220" s="49">
        <v>5</v>
      </c>
      <c r="M3220" s="50"/>
      <c r="N3220" s="1" t="e">
        <f>VLOOKUP(B3220,MICRO!E:L,8,0)</f>
        <v>#N/A</v>
      </c>
    </row>
    <row r="3221" spans="1:14" ht="20.25" x14ac:dyDescent="0.25">
      <c r="A3221" s="1">
        <v>56</v>
      </c>
      <c r="B3221" s="166">
        <v>2485</v>
      </c>
      <c r="C3221" s="1" t="s">
        <v>969</v>
      </c>
      <c r="D3221" s="1"/>
      <c r="E3221" s="1" t="s">
        <v>181</v>
      </c>
      <c r="F3221" s="1" t="s">
        <v>975</v>
      </c>
      <c r="G3221" s="1">
        <v>3</v>
      </c>
      <c r="H3221" s="1" t="s">
        <v>19</v>
      </c>
      <c r="I3221" s="1" t="s">
        <v>596</v>
      </c>
      <c r="J3221" s="1">
        <v>5.64</v>
      </c>
      <c r="K3221" s="1">
        <v>16.919999999999998</v>
      </c>
      <c r="L3221" s="49">
        <v>5</v>
      </c>
      <c r="M3221" s="50"/>
      <c r="N3221" s="1" t="e">
        <f>VLOOKUP(B3221,MICRO!E:L,8,0)</f>
        <v>#N/A</v>
      </c>
    </row>
    <row r="3222" spans="1:14" ht="20.25" x14ac:dyDescent="0.25">
      <c r="A3222" s="1">
        <v>57</v>
      </c>
      <c r="B3222" s="166">
        <v>2484</v>
      </c>
      <c r="C3222" s="1" t="s">
        <v>969</v>
      </c>
      <c r="D3222" s="1"/>
      <c r="E3222" s="1" t="s">
        <v>108</v>
      </c>
      <c r="F3222" s="1" t="s">
        <v>974</v>
      </c>
      <c r="G3222" s="1">
        <v>4</v>
      </c>
      <c r="H3222" s="1" t="s">
        <v>19</v>
      </c>
      <c r="I3222" s="1" t="s">
        <v>742</v>
      </c>
      <c r="J3222" s="1">
        <v>5.64</v>
      </c>
      <c r="K3222" s="1">
        <v>22.56</v>
      </c>
      <c r="L3222" s="49">
        <v>5</v>
      </c>
      <c r="M3222" s="50"/>
      <c r="N3222" s="1" t="e">
        <f>VLOOKUP(B3222,MICRO!E:L,8,0)</f>
        <v>#N/A</v>
      </c>
    </row>
    <row r="3223" spans="1:14" ht="20.25" x14ac:dyDescent="0.25">
      <c r="A3223" s="1">
        <v>58</v>
      </c>
      <c r="B3223" s="166">
        <v>2485</v>
      </c>
      <c r="C3223" s="1" t="s">
        <v>969</v>
      </c>
      <c r="D3223" s="1"/>
      <c r="E3223" s="1" t="s">
        <v>181</v>
      </c>
      <c r="F3223" s="1" t="s">
        <v>975</v>
      </c>
      <c r="G3223" s="1">
        <v>4</v>
      </c>
      <c r="H3223" s="1" t="s">
        <v>19</v>
      </c>
      <c r="I3223" s="1" t="s">
        <v>742</v>
      </c>
      <c r="J3223" s="1">
        <v>5.64</v>
      </c>
      <c r="K3223" s="1">
        <v>22.56</v>
      </c>
      <c r="L3223" s="49">
        <v>5</v>
      </c>
      <c r="M3223" s="50"/>
      <c r="N3223" s="1" t="e">
        <f>VLOOKUP(B3223,MICRO!E:L,8,0)</f>
        <v>#N/A</v>
      </c>
    </row>
    <row r="3224" spans="1:14" ht="20.25" x14ac:dyDescent="0.25">
      <c r="A3224" s="1">
        <v>61</v>
      </c>
      <c r="B3224" s="166">
        <v>2500</v>
      </c>
      <c r="C3224" s="1" t="s">
        <v>984</v>
      </c>
      <c r="D3224" s="1"/>
      <c r="E3224" s="1"/>
      <c r="F3224" s="1" t="s">
        <v>986</v>
      </c>
      <c r="G3224" s="1">
        <v>4</v>
      </c>
      <c r="H3224" s="1"/>
      <c r="I3224" s="1" t="s">
        <v>596</v>
      </c>
      <c r="J3224" s="1">
        <v>5.92</v>
      </c>
      <c r="K3224" s="1">
        <v>23.68</v>
      </c>
      <c r="L3224" s="49">
        <v>5</v>
      </c>
      <c r="M3224" s="50"/>
      <c r="N3224" s="1" t="e">
        <f>VLOOKUP(B3224,MICRO!E:L,8,0)</f>
        <v>#N/A</v>
      </c>
    </row>
    <row r="3225" spans="1:14" ht="20.25" x14ac:dyDescent="0.25">
      <c r="A3225" s="1">
        <v>65</v>
      </c>
      <c r="B3225" s="166">
        <v>2578</v>
      </c>
      <c r="C3225" s="1" t="s">
        <v>1824</v>
      </c>
      <c r="D3225" s="1"/>
      <c r="E3225" s="1" t="s">
        <v>753</v>
      </c>
      <c r="F3225" s="1" t="s">
        <v>1025</v>
      </c>
      <c r="G3225" s="1">
        <v>6</v>
      </c>
      <c r="H3225" s="1"/>
      <c r="I3225" s="1" t="s">
        <v>641</v>
      </c>
      <c r="J3225" s="1">
        <v>4.24</v>
      </c>
      <c r="K3225" s="1">
        <v>25.44</v>
      </c>
      <c r="L3225" s="49">
        <v>5</v>
      </c>
      <c r="M3225" s="50"/>
      <c r="N3225" s="1" t="e">
        <f>VLOOKUP(B3225,MICRO!E:L,8,0)</f>
        <v>#N/A</v>
      </c>
    </row>
    <row r="3226" spans="1:14" ht="20.25" x14ac:dyDescent="0.25">
      <c r="A3226" s="1">
        <v>66</v>
      </c>
      <c r="B3226" s="166">
        <v>2579</v>
      </c>
      <c r="C3226" s="1" t="s">
        <v>1824</v>
      </c>
      <c r="D3226" s="1"/>
      <c r="E3226" s="1" t="s">
        <v>1108</v>
      </c>
      <c r="F3226" s="1" t="s">
        <v>1026</v>
      </c>
      <c r="G3226" s="1">
        <v>6</v>
      </c>
      <c r="H3226" s="1"/>
      <c r="I3226" s="1" t="s">
        <v>641</v>
      </c>
      <c r="J3226" s="1">
        <v>4.24</v>
      </c>
      <c r="K3226" s="1">
        <v>25.44</v>
      </c>
      <c r="L3226" s="49">
        <v>5</v>
      </c>
      <c r="M3226" s="50"/>
      <c r="N3226" s="1" t="e">
        <f>VLOOKUP(B3226,MICRO!E:L,8,0)</f>
        <v>#N/A</v>
      </c>
    </row>
    <row r="3227" spans="1:14" ht="20.25" x14ac:dyDescent="0.25">
      <c r="A3227" s="1">
        <v>67</v>
      </c>
      <c r="B3227" s="166">
        <v>2582</v>
      </c>
      <c r="C3227" s="1" t="s">
        <v>1824</v>
      </c>
      <c r="D3227" s="1"/>
      <c r="E3227" s="1" t="s">
        <v>469</v>
      </c>
      <c r="F3227" s="1" t="s">
        <v>1084</v>
      </c>
      <c r="G3227" s="1">
        <v>6</v>
      </c>
      <c r="H3227" s="1"/>
      <c r="I3227" s="1" t="s">
        <v>641</v>
      </c>
      <c r="J3227" s="1">
        <v>5.81</v>
      </c>
      <c r="K3227" s="1">
        <v>34.86</v>
      </c>
      <c r="L3227" s="49">
        <v>5</v>
      </c>
      <c r="M3227" s="50"/>
      <c r="N3227" s="1" t="e">
        <f>VLOOKUP(B3227,MICRO!E:L,8,0)</f>
        <v>#N/A</v>
      </c>
    </row>
    <row r="3228" spans="1:14" ht="20.25" x14ac:dyDescent="0.25">
      <c r="A3228" s="1">
        <v>68</v>
      </c>
      <c r="B3228" s="166">
        <v>2583</v>
      </c>
      <c r="C3228" s="1" t="s">
        <v>1824</v>
      </c>
      <c r="D3228" s="1"/>
      <c r="E3228" s="1" t="s">
        <v>181</v>
      </c>
      <c r="F3228" s="1" t="s">
        <v>1085</v>
      </c>
      <c r="G3228" s="1">
        <v>6</v>
      </c>
      <c r="H3228" s="1"/>
      <c r="I3228" s="1" t="s">
        <v>641</v>
      </c>
      <c r="J3228" s="1">
        <v>3.83</v>
      </c>
      <c r="K3228" s="1">
        <v>22.98</v>
      </c>
      <c r="L3228" s="49">
        <v>5</v>
      </c>
      <c r="M3228" s="50"/>
      <c r="N3228" s="1" t="e">
        <f>VLOOKUP(B3228,MICRO!E:L,8,0)</f>
        <v>#N/A</v>
      </c>
    </row>
    <row r="3229" spans="1:14" ht="20.25" x14ac:dyDescent="0.25">
      <c r="A3229" s="1">
        <v>69</v>
      </c>
      <c r="B3229" s="166">
        <v>2614</v>
      </c>
      <c r="C3229" s="1" t="s">
        <v>1043</v>
      </c>
      <c r="D3229" s="1"/>
      <c r="E3229" s="1" t="s">
        <v>2</v>
      </c>
      <c r="F3229" s="1" t="s">
        <v>1044</v>
      </c>
      <c r="G3229" s="1">
        <v>1</v>
      </c>
      <c r="H3229" s="1" t="s">
        <v>19</v>
      </c>
      <c r="I3229" s="1" t="s">
        <v>592</v>
      </c>
      <c r="J3229" s="1">
        <v>73.5</v>
      </c>
      <c r="K3229" s="1">
        <v>73.5</v>
      </c>
      <c r="L3229" s="49">
        <v>5</v>
      </c>
      <c r="M3229" s="50"/>
      <c r="N3229" s="1" t="e">
        <f>VLOOKUP(B3229,MICRO!E:L,8,0)</f>
        <v>#N/A</v>
      </c>
    </row>
    <row r="3230" spans="1:14" ht="20.25" x14ac:dyDescent="0.25">
      <c r="A3230" s="1">
        <v>70</v>
      </c>
      <c r="B3230" s="166">
        <v>2615</v>
      </c>
      <c r="C3230" s="1" t="s">
        <v>1043</v>
      </c>
      <c r="D3230" s="1"/>
      <c r="E3230" s="1" t="s">
        <v>51</v>
      </c>
      <c r="F3230" s="1" t="s">
        <v>1045</v>
      </c>
      <c r="G3230" s="1">
        <v>1</v>
      </c>
      <c r="H3230" s="1" t="s">
        <v>19</v>
      </c>
      <c r="I3230" s="1" t="s">
        <v>592</v>
      </c>
      <c r="J3230" s="1">
        <v>195.3</v>
      </c>
      <c r="K3230" s="1">
        <v>141.65</v>
      </c>
      <c r="L3230" s="49">
        <v>5</v>
      </c>
      <c r="M3230" s="50"/>
      <c r="N3230" s="1" t="e">
        <f>VLOOKUP(B3230,MICRO!E:L,8,0)</f>
        <v>#N/A</v>
      </c>
    </row>
    <row r="3231" spans="1:14" ht="20.25" x14ac:dyDescent="0.25">
      <c r="A3231" s="1">
        <v>71</v>
      </c>
      <c r="B3231" s="166">
        <v>2616</v>
      </c>
      <c r="C3231" s="1" t="s">
        <v>1043</v>
      </c>
      <c r="D3231" s="1"/>
      <c r="E3231" s="1"/>
      <c r="F3231" s="1" t="s">
        <v>1046</v>
      </c>
      <c r="G3231" s="1">
        <v>2</v>
      </c>
      <c r="H3231" s="1" t="s">
        <v>19</v>
      </c>
      <c r="I3231" s="1" t="s">
        <v>592</v>
      </c>
      <c r="J3231" s="1">
        <v>5.19</v>
      </c>
      <c r="K3231" s="1">
        <v>10.38</v>
      </c>
      <c r="L3231" s="49">
        <v>5</v>
      </c>
      <c r="M3231" s="50"/>
      <c r="N3231" s="1" t="e">
        <f>VLOOKUP(B3231,MICRO!E:L,8,0)</f>
        <v>#N/A</v>
      </c>
    </row>
    <row r="3232" spans="1:14" ht="20.25" x14ac:dyDescent="0.25">
      <c r="A3232" s="1">
        <v>73</v>
      </c>
      <c r="B3232" s="166"/>
      <c r="C3232" s="1" t="s">
        <v>2749</v>
      </c>
      <c r="D3232" s="1"/>
      <c r="E3232" s="1"/>
      <c r="F3232" s="1" t="s">
        <v>2750</v>
      </c>
      <c r="G3232" s="1">
        <v>8</v>
      </c>
      <c r="H3232" s="1" t="s">
        <v>19</v>
      </c>
      <c r="I3232" s="1" t="s">
        <v>596</v>
      </c>
      <c r="J3232" s="1">
        <v>0.02</v>
      </c>
      <c r="K3232" s="1">
        <v>0.16</v>
      </c>
      <c r="L3232" s="49">
        <v>5</v>
      </c>
      <c r="M3232" s="50"/>
      <c r="N3232" s="1" t="e">
        <f>VLOOKUP(B3232,MICRO!E:L,8,0)</f>
        <v>#N/A</v>
      </c>
    </row>
    <row r="3233" spans="1:14" ht="20.25" x14ac:dyDescent="0.25">
      <c r="A3233" s="1">
        <v>74</v>
      </c>
      <c r="B3233" s="166"/>
      <c r="C3233" s="1" t="s">
        <v>150</v>
      </c>
      <c r="D3233" s="1"/>
      <c r="E3233" s="1"/>
      <c r="F3233" s="1" t="s">
        <v>2751</v>
      </c>
      <c r="G3233" s="1">
        <v>6</v>
      </c>
      <c r="H3233" s="1" t="s">
        <v>19</v>
      </c>
      <c r="I3233" s="1" t="s">
        <v>596</v>
      </c>
      <c r="J3233" s="1">
        <v>0.02</v>
      </c>
      <c r="K3233" s="1">
        <v>0.12</v>
      </c>
      <c r="L3233" s="49">
        <v>5</v>
      </c>
      <c r="M3233" s="50"/>
      <c r="N3233" s="1" t="e">
        <f>VLOOKUP(B3233,MICRO!E:L,8,0)</f>
        <v>#N/A</v>
      </c>
    </row>
    <row r="3234" spans="1:14" ht="20.25" x14ac:dyDescent="0.25">
      <c r="A3234" s="1">
        <v>75</v>
      </c>
      <c r="B3234" s="166"/>
      <c r="C3234" s="1" t="s">
        <v>151</v>
      </c>
      <c r="D3234" s="1"/>
      <c r="E3234" s="1"/>
      <c r="F3234" s="1" t="s">
        <v>2752</v>
      </c>
      <c r="G3234" s="1">
        <v>110</v>
      </c>
      <c r="H3234" s="1" t="s">
        <v>19</v>
      </c>
      <c r="I3234" s="1" t="s">
        <v>596</v>
      </c>
      <c r="J3234" s="1">
        <v>0.05</v>
      </c>
      <c r="K3234" s="1">
        <v>5.5</v>
      </c>
      <c r="L3234" s="49">
        <v>5</v>
      </c>
      <c r="M3234" s="50"/>
      <c r="N3234" s="1" t="e">
        <f>VLOOKUP(B3234,MICRO!E:L,8,0)</f>
        <v>#N/A</v>
      </c>
    </row>
    <row r="3235" spans="1:14" ht="20.25" x14ac:dyDescent="0.25">
      <c r="A3235" s="1">
        <v>76</v>
      </c>
      <c r="B3235" s="166"/>
      <c r="C3235" s="1" t="s">
        <v>2753</v>
      </c>
      <c r="D3235" s="1"/>
      <c r="E3235" s="1"/>
      <c r="F3235" s="1" t="s">
        <v>2754</v>
      </c>
      <c r="G3235" s="1">
        <v>40</v>
      </c>
      <c r="H3235" s="1" t="s">
        <v>19</v>
      </c>
      <c r="I3235" s="1" t="s">
        <v>596</v>
      </c>
      <c r="J3235" s="1">
        <v>0.05</v>
      </c>
      <c r="K3235" s="1">
        <v>2</v>
      </c>
      <c r="L3235" s="49">
        <v>5</v>
      </c>
      <c r="M3235" s="50"/>
      <c r="N3235" s="1" t="e">
        <f>VLOOKUP(B3235,MICRO!E:L,8,0)</f>
        <v>#N/A</v>
      </c>
    </row>
    <row r="3236" spans="1:14" ht="20.25" x14ac:dyDescent="0.25">
      <c r="A3236" s="1">
        <v>77</v>
      </c>
      <c r="B3236" s="166"/>
      <c r="C3236" s="1" t="s">
        <v>2749</v>
      </c>
      <c r="D3236" s="1"/>
      <c r="E3236" s="1"/>
      <c r="F3236" s="1" t="s">
        <v>2755</v>
      </c>
      <c r="G3236" s="1">
        <v>8</v>
      </c>
      <c r="H3236" s="1" t="s">
        <v>19</v>
      </c>
      <c r="I3236" s="1" t="s">
        <v>596</v>
      </c>
      <c r="J3236" s="1">
        <v>0.05</v>
      </c>
      <c r="K3236" s="1">
        <v>0.4</v>
      </c>
      <c r="L3236" s="49">
        <v>5</v>
      </c>
      <c r="M3236" s="50"/>
      <c r="N3236" s="1" t="e">
        <f>VLOOKUP(B3236,MICRO!E:L,8,0)</f>
        <v>#N/A</v>
      </c>
    </row>
    <row r="3237" spans="1:14" ht="20.25" x14ac:dyDescent="0.25">
      <c r="A3237" s="1">
        <v>78</v>
      </c>
      <c r="B3237" s="166"/>
      <c r="C3237" s="1" t="s">
        <v>151</v>
      </c>
      <c r="D3237" s="1"/>
      <c r="E3237" s="1"/>
      <c r="F3237" s="1" t="s">
        <v>2756</v>
      </c>
      <c r="G3237" s="1">
        <v>110</v>
      </c>
      <c r="H3237" s="1" t="s">
        <v>19</v>
      </c>
      <c r="I3237" s="1" t="s">
        <v>596</v>
      </c>
      <c r="J3237" s="1">
        <v>0.03</v>
      </c>
      <c r="K3237" s="1">
        <v>3.3</v>
      </c>
      <c r="L3237" s="49">
        <v>5</v>
      </c>
      <c r="M3237" s="50"/>
      <c r="N3237" s="1" t="e">
        <f>VLOOKUP(B3237,MICRO!E:L,8,0)</f>
        <v>#N/A</v>
      </c>
    </row>
    <row r="3238" spans="1:14" ht="20.25" x14ac:dyDescent="0.25">
      <c r="A3238" s="1">
        <v>79</v>
      </c>
      <c r="B3238" s="166"/>
      <c r="C3238" s="1" t="s">
        <v>2753</v>
      </c>
      <c r="D3238" s="1"/>
      <c r="E3238" s="1"/>
      <c r="F3238" s="1" t="s">
        <v>2756</v>
      </c>
      <c r="G3238" s="1">
        <v>40</v>
      </c>
      <c r="H3238" s="1" t="s">
        <v>19</v>
      </c>
      <c r="I3238" s="1" t="s">
        <v>596</v>
      </c>
      <c r="J3238" s="1">
        <v>0.03</v>
      </c>
      <c r="K3238" s="1">
        <v>1.2</v>
      </c>
      <c r="L3238" s="49">
        <v>5</v>
      </c>
      <c r="M3238" s="50"/>
      <c r="N3238" s="1" t="e">
        <f>VLOOKUP(B3238,MICRO!E:L,8,0)</f>
        <v>#N/A</v>
      </c>
    </row>
    <row r="3239" spans="1:14" ht="20.25" x14ac:dyDescent="0.25">
      <c r="A3239" s="1">
        <v>80</v>
      </c>
      <c r="B3239" s="166"/>
      <c r="C3239" s="1" t="s">
        <v>2749</v>
      </c>
      <c r="D3239" s="1"/>
      <c r="E3239" s="1"/>
      <c r="F3239" s="1" t="s">
        <v>2757</v>
      </c>
      <c r="G3239" s="1">
        <v>12</v>
      </c>
      <c r="H3239" s="1" t="s">
        <v>19</v>
      </c>
      <c r="I3239" s="1" t="s">
        <v>596</v>
      </c>
      <c r="J3239" s="1">
        <v>0.03</v>
      </c>
      <c r="K3239" s="1">
        <v>0.36</v>
      </c>
      <c r="L3239" s="49">
        <v>5</v>
      </c>
      <c r="M3239" s="50"/>
      <c r="N3239" s="1" t="e">
        <f>VLOOKUP(B3239,MICRO!E:L,8,0)</f>
        <v>#N/A</v>
      </c>
    </row>
    <row r="3240" spans="1:14" ht="20.25" x14ac:dyDescent="0.25">
      <c r="A3240" s="1">
        <v>81</v>
      </c>
      <c r="B3240" s="166"/>
      <c r="C3240" s="1" t="s">
        <v>2749</v>
      </c>
      <c r="D3240" s="1"/>
      <c r="E3240" s="1"/>
      <c r="F3240" s="1" t="s">
        <v>2758</v>
      </c>
      <c r="G3240" s="1">
        <v>8</v>
      </c>
      <c r="H3240" s="1" t="s">
        <v>19</v>
      </c>
      <c r="I3240" s="1" t="s">
        <v>596</v>
      </c>
      <c r="J3240" s="1">
        <v>0.03</v>
      </c>
      <c r="K3240" s="1">
        <v>0.24</v>
      </c>
      <c r="L3240" s="49">
        <v>5</v>
      </c>
      <c r="M3240" s="50"/>
      <c r="N3240" s="1" t="e">
        <f>VLOOKUP(B3240,MICRO!E:L,8,0)</f>
        <v>#N/A</v>
      </c>
    </row>
    <row r="3241" spans="1:14" ht="20.25" x14ac:dyDescent="0.25">
      <c r="A3241" s="1">
        <v>82</v>
      </c>
      <c r="B3241" s="166"/>
      <c r="C3241" s="1" t="s">
        <v>2759</v>
      </c>
      <c r="D3241" s="1"/>
      <c r="E3241" s="1"/>
      <c r="F3241" s="1" t="s">
        <v>2760</v>
      </c>
      <c r="G3241" s="1">
        <v>25</v>
      </c>
      <c r="H3241" s="1" t="s">
        <v>19</v>
      </c>
      <c r="I3241" s="1" t="s">
        <v>2761</v>
      </c>
      <c r="J3241" s="1">
        <v>0.02</v>
      </c>
      <c r="K3241" s="1">
        <v>0.5</v>
      </c>
      <c r="L3241" s="49">
        <v>5</v>
      </c>
      <c r="M3241" s="50"/>
      <c r="N3241" s="1" t="e">
        <f>VLOOKUP(B3241,MICRO!E:L,8,0)</f>
        <v>#N/A</v>
      </c>
    </row>
    <row r="3242" spans="1:14" ht="20.25" x14ac:dyDescent="0.25">
      <c r="A3242" s="1">
        <v>83</v>
      </c>
      <c r="B3242" s="166"/>
      <c r="C3242" s="1" t="s">
        <v>2759</v>
      </c>
      <c r="D3242" s="1"/>
      <c r="E3242" s="1"/>
      <c r="F3242" s="1" t="s">
        <v>2762</v>
      </c>
      <c r="G3242" s="1">
        <v>50</v>
      </c>
      <c r="H3242" s="1" t="s">
        <v>19</v>
      </c>
      <c r="I3242" s="1" t="s">
        <v>2761</v>
      </c>
      <c r="J3242" s="1">
        <v>0.02</v>
      </c>
      <c r="K3242" s="1">
        <v>1</v>
      </c>
      <c r="L3242" s="49">
        <v>5</v>
      </c>
      <c r="M3242" s="50"/>
      <c r="N3242" s="1" t="e">
        <f>VLOOKUP(B3242,MICRO!E:L,8,0)</f>
        <v>#N/A</v>
      </c>
    </row>
    <row r="3243" spans="1:14" ht="20.25" x14ac:dyDescent="0.25">
      <c r="A3243" s="1">
        <v>84</v>
      </c>
      <c r="B3243" s="166"/>
      <c r="C3243" s="1" t="s">
        <v>2759</v>
      </c>
      <c r="D3243" s="1"/>
      <c r="E3243" s="1"/>
      <c r="F3243" s="1" t="s">
        <v>2763</v>
      </c>
      <c r="G3243" s="1">
        <v>10</v>
      </c>
      <c r="H3243" s="1" t="s">
        <v>19</v>
      </c>
      <c r="I3243" s="1" t="s">
        <v>2761</v>
      </c>
      <c r="J3243" s="1">
        <v>0.02</v>
      </c>
      <c r="K3243" s="1">
        <v>0.2</v>
      </c>
      <c r="L3243" s="49">
        <v>5</v>
      </c>
      <c r="M3243" s="50"/>
      <c r="N3243" s="1" t="e">
        <f>VLOOKUP(B3243,MICRO!E:L,8,0)</f>
        <v>#N/A</v>
      </c>
    </row>
    <row r="3244" spans="1:14" ht="20.25" x14ac:dyDescent="0.25">
      <c r="A3244" s="1">
        <v>85</v>
      </c>
      <c r="B3244" s="166"/>
      <c r="C3244" s="1" t="s">
        <v>2759</v>
      </c>
      <c r="D3244" s="1"/>
      <c r="E3244" s="1"/>
      <c r="F3244" s="1" t="s">
        <v>2764</v>
      </c>
      <c r="G3244" s="1">
        <v>20</v>
      </c>
      <c r="H3244" s="1" t="s">
        <v>19</v>
      </c>
      <c r="I3244" s="1" t="s">
        <v>2761</v>
      </c>
      <c r="J3244" s="1">
        <v>0.05</v>
      </c>
      <c r="K3244" s="1">
        <v>1</v>
      </c>
      <c r="L3244" s="49">
        <v>5</v>
      </c>
      <c r="M3244" s="50"/>
      <c r="N3244" s="1" t="e">
        <f>VLOOKUP(B3244,MICRO!E:L,8,0)</f>
        <v>#N/A</v>
      </c>
    </row>
    <row r="3245" spans="1:14" ht="20.25" x14ac:dyDescent="0.25">
      <c r="A3245" s="1">
        <v>86</v>
      </c>
      <c r="B3245" s="166"/>
      <c r="C3245" s="1" t="s">
        <v>2759</v>
      </c>
      <c r="D3245" s="1"/>
      <c r="E3245" s="1"/>
      <c r="F3245" s="1" t="s">
        <v>2765</v>
      </c>
      <c r="G3245" s="1">
        <v>25</v>
      </c>
      <c r="H3245" s="1" t="s">
        <v>19</v>
      </c>
      <c r="I3245" s="1" t="s">
        <v>2761</v>
      </c>
      <c r="J3245" s="1">
        <v>0.05</v>
      </c>
      <c r="K3245" s="1">
        <v>1.25</v>
      </c>
      <c r="L3245" s="49">
        <v>5</v>
      </c>
      <c r="M3245" s="50"/>
      <c r="N3245" s="1" t="e">
        <f>VLOOKUP(B3245,MICRO!E:L,8,0)</f>
        <v>#N/A</v>
      </c>
    </row>
    <row r="3246" spans="1:14" ht="20.25" x14ac:dyDescent="0.25">
      <c r="A3246" s="1">
        <v>87</v>
      </c>
      <c r="B3246" s="166"/>
      <c r="C3246" s="1" t="s">
        <v>2766</v>
      </c>
      <c r="D3246" s="1"/>
      <c r="E3246" s="1"/>
      <c r="F3246" s="1" t="s">
        <v>2767</v>
      </c>
      <c r="G3246" s="1">
        <v>10</v>
      </c>
      <c r="H3246" s="1" t="s">
        <v>19</v>
      </c>
      <c r="I3246" s="1" t="s">
        <v>2768</v>
      </c>
      <c r="J3246" s="1">
        <v>0.05</v>
      </c>
      <c r="K3246" s="1">
        <v>0.5</v>
      </c>
      <c r="L3246" s="49">
        <v>5</v>
      </c>
      <c r="M3246" s="50"/>
      <c r="N3246" s="1" t="e">
        <f>VLOOKUP(B3246,MICRO!E:L,8,0)</f>
        <v>#N/A</v>
      </c>
    </row>
    <row r="3247" spans="1:14" ht="20.25" x14ac:dyDescent="0.25">
      <c r="A3247" s="1">
        <v>88</v>
      </c>
      <c r="B3247" s="166"/>
      <c r="C3247" s="1" t="s">
        <v>2759</v>
      </c>
      <c r="D3247" s="1"/>
      <c r="E3247" s="1"/>
      <c r="F3247" s="1" t="s">
        <v>2769</v>
      </c>
      <c r="G3247" s="1">
        <v>25</v>
      </c>
      <c r="H3247" s="1" t="s">
        <v>19</v>
      </c>
      <c r="I3247" s="1" t="s">
        <v>2761</v>
      </c>
      <c r="J3247" s="1">
        <v>0.05</v>
      </c>
      <c r="K3247" s="1">
        <v>1.25</v>
      </c>
      <c r="L3247" s="49">
        <v>5</v>
      </c>
      <c r="M3247" s="50"/>
      <c r="N3247" s="1" t="e">
        <f>VLOOKUP(B3247,MICRO!E:L,8,0)</f>
        <v>#N/A</v>
      </c>
    </row>
    <row r="3248" spans="1:14" ht="20.25" x14ac:dyDescent="0.25">
      <c r="A3248" s="1">
        <v>89</v>
      </c>
      <c r="B3248" s="166"/>
      <c r="C3248" s="1" t="s">
        <v>2759</v>
      </c>
      <c r="D3248" s="1"/>
      <c r="E3248" s="1"/>
      <c r="F3248" s="1" t="s">
        <v>2770</v>
      </c>
      <c r="G3248" s="1">
        <v>20</v>
      </c>
      <c r="H3248" s="1" t="s">
        <v>19</v>
      </c>
      <c r="I3248" s="1" t="s">
        <v>2761</v>
      </c>
      <c r="J3248" s="1">
        <v>0.03</v>
      </c>
      <c r="K3248" s="1">
        <v>0.6</v>
      </c>
      <c r="L3248" s="49">
        <v>5</v>
      </c>
      <c r="M3248" s="50"/>
      <c r="N3248" s="1" t="e">
        <f>VLOOKUP(B3248,MICRO!E:L,8,0)</f>
        <v>#N/A</v>
      </c>
    </row>
    <row r="3249" spans="1:14" ht="20.25" x14ac:dyDescent="0.25">
      <c r="A3249" s="1">
        <v>90</v>
      </c>
      <c r="B3249" s="166"/>
      <c r="C3249" s="1" t="s">
        <v>2766</v>
      </c>
      <c r="D3249" s="1"/>
      <c r="E3249" s="1"/>
      <c r="F3249" s="1" t="s">
        <v>2771</v>
      </c>
      <c r="G3249" s="1">
        <v>10</v>
      </c>
      <c r="H3249" s="1" t="s">
        <v>19</v>
      </c>
      <c r="I3249" s="1" t="s">
        <v>2768</v>
      </c>
      <c r="J3249" s="1">
        <v>0.03</v>
      </c>
      <c r="K3249" s="1">
        <v>0.3</v>
      </c>
      <c r="L3249" s="49">
        <v>5</v>
      </c>
      <c r="M3249" s="50"/>
      <c r="N3249" s="1" t="e">
        <f>VLOOKUP(B3249,MICRO!E:L,8,0)</f>
        <v>#N/A</v>
      </c>
    </row>
    <row r="3250" spans="1:14" ht="20.25" x14ac:dyDescent="0.25">
      <c r="A3250" s="1">
        <v>91</v>
      </c>
      <c r="B3250" s="166"/>
      <c r="C3250" s="1" t="s">
        <v>2759</v>
      </c>
      <c r="D3250" s="1"/>
      <c r="E3250" s="1"/>
      <c r="F3250" s="1" t="s">
        <v>2771</v>
      </c>
      <c r="G3250" s="1">
        <v>50</v>
      </c>
      <c r="H3250" s="1" t="s">
        <v>19</v>
      </c>
      <c r="I3250" s="1" t="s">
        <v>2761</v>
      </c>
      <c r="J3250" s="1">
        <v>0.03</v>
      </c>
      <c r="K3250" s="1">
        <v>1.5</v>
      </c>
      <c r="L3250" s="49">
        <v>5</v>
      </c>
      <c r="M3250" s="50"/>
      <c r="N3250" s="1" t="e">
        <f>VLOOKUP(B3250,MICRO!E:L,8,0)</f>
        <v>#N/A</v>
      </c>
    </row>
    <row r="3251" spans="1:14" ht="20.25" x14ac:dyDescent="0.25">
      <c r="A3251" s="1">
        <v>92</v>
      </c>
      <c r="B3251" s="166"/>
      <c r="C3251" s="1" t="s">
        <v>155</v>
      </c>
      <c r="D3251" s="1"/>
      <c r="E3251" s="1"/>
      <c r="F3251" s="1" t="s">
        <v>2772</v>
      </c>
      <c r="G3251" s="1">
        <v>30</v>
      </c>
      <c r="H3251" s="1" t="s">
        <v>19</v>
      </c>
      <c r="I3251" s="1" t="s">
        <v>636</v>
      </c>
      <c r="J3251" s="1">
        <v>0.02</v>
      </c>
      <c r="K3251" s="1">
        <v>0.6</v>
      </c>
      <c r="L3251" s="49">
        <v>5</v>
      </c>
      <c r="M3251" s="50"/>
      <c r="N3251" s="1" t="e">
        <f>VLOOKUP(B3251,MICRO!E:L,8,0)</f>
        <v>#N/A</v>
      </c>
    </row>
    <row r="3252" spans="1:14" ht="20.25" x14ac:dyDescent="0.25">
      <c r="A3252" s="1">
        <v>93</v>
      </c>
      <c r="B3252" s="166"/>
      <c r="C3252" s="1" t="s">
        <v>140</v>
      </c>
      <c r="D3252" s="1"/>
      <c r="E3252" s="1"/>
      <c r="F3252" s="1" t="s">
        <v>2773</v>
      </c>
      <c r="G3252" s="1">
        <v>80</v>
      </c>
      <c r="H3252" s="1" t="s">
        <v>19</v>
      </c>
      <c r="I3252" s="1" t="s">
        <v>641</v>
      </c>
      <c r="J3252" s="1">
        <v>0.02</v>
      </c>
      <c r="K3252" s="1">
        <v>1.6</v>
      </c>
      <c r="L3252" s="49">
        <v>5</v>
      </c>
      <c r="M3252" s="50"/>
      <c r="N3252" s="1" t="e">
        <f>VLOOKUP(B3252,MICRO!E:L,8,0)</f>
        <v>#N/A</v>
      </c>
    </row>
    <row r="3253" spans="1:14" ht="20.25" x14ac:dyDescent="0.25">
      <c r="A3253" s="1">
        <v>94</v>
      </c>
      <c r="B3253" s="166"/>
      <c r="C3253" s="1" t="s">
        <v>2774</v>
      </c>
      <c r="D3253" s="1"/>
      <c r="E3253" s="1"/>
      <c r="F3253" s="1" t="s">
        <v>2775</v>
      </c>
      <c r="G3253" s="1">
        <v>30</v>
      </c>
      <c r="H3253" s="1" t="s">
        <v>19</v>
      </c>
      <c r="I3253" s="1" t="s">
        <v>2776</v>
      </c>
      <c r="J3253" s="1">
        <v>0.02</v>
      </c>
      <c r="K3253" s="1">
        <v>0.6</v>
      </c>
      <c r="L3253" s="49">
        <v>5</v>
      </c>
      <c r="M3253" s="50"/>
      <c r="N3253" s="1" t="e">
        <f>VLOOKUP(B3253,MICRO!E:L,8,0)</f>
        <v>#N/A</v>
      </c>
    </row>
    <row r="3254" spans="1:14" ht="20.25" x14ac:dyDescent="0.25">
      <c r="A3254" s="1">
        <v>95</v>
      </c>
      <c r="B3254" s="166"/>
      <c r="C3254" s="1" t="s">
        <v>155</v>
      </c>
      <c r="D3254" s="1"/>
      <c r="E3254" s="1"/>
      <c r="F3254" s="1" t="s">
        <v>2777</v>
      </c>
      <c r="G3254" s="1">
        <v>30</v>
      </c>
      <c r="H3254" s="1" t="s">
        <v>19</v>
      </c>
      <c r="I3254" s="1" t="s">
        <v>636</v>
      </c>
      <c r="J3254" s="1">
        <v>0.02</v>
      </c>
      <c r="K3254" s="1">
        <v>0.6</v>
      </c>
      <c r="L3254" s="49">
        <v>5</v>
      </c>
      <c r="M3254" s="50"/>
      <c r="N3254" s="1" t="e">
        <f>VLOOKUP(B3254,MICRO!E:L,8,0)</f>
        <v>#N/A</v>
      </c>
    </row>
    <row r="3255" spans="1:14" ht="20.25" x14ac:dyDescent="0.25">
      <c r="A3255" s="1">
        <v>96</v>
      </c>
      <c r="B3255" s="166"/>
      <c r="C3255" s="1" t="s">
        <v>140</v>
      </c>
      <c r="D3255" s="1"/>
      <c r="E3255" s="1"/>
      <c r="F3255" s="1" t="s">
        <v>2778</v>
      </c>
      <c r="G3255" s="1">
        <v>80</v>
      </c>
      <c r="H3255" s="1" t="s">
        <v>19</v>
      </c>
      <c r="I3255" s="1" t="s">
        <v>641</v>
      </c>
      <c r="J3255" s="1">
        <v>0.05</v>
      </c>
      <c r="K3255" s="1">
        <v>4</v>
      </c>
      <c r="L3255" s="49">
        <v>5</v>
      </c>
      <c r="M3255" s="50"/>
      <c r="N3255" s="1" t="e">
        <f>VLOOKUP(B3255,MICRO!E:L,8,0)</f>
        <v>#N/A</v>
      </c>
    </row>
    <row r="3256" spans="1:14" ht="20.25" x14ac:dyDescent="0.25">
      <c r="A3256" s="1">
        <v>97</v>
      </c>
      <c r="B3256" s="166"/>
      <c r="C3256" s="1" t="s">
        <v>155</v>
      </c>
      <c r="D3256" s="1"/>
      <c r="E3256" s="1"/>
      <c r="F3256" s="1" t="s">
        <v>2779</v>
      </c>
      <c r="G3256" s="1">
        <v>30</v>
      </c>
      <c r="H3256" s="1" t="s">
        <v>19</v>
      </c>
      <c r="I3256" s="1" t="s">
        <v>636</v>
      </c>
      <c r="J3256" s="1">
        <v>0.05</v>
      </c>
      <c r="K3256" s="1">
        <v>1.5</v>
      </c>
      <c r="L3256" s="49">
        <v>5</v>
      </c>
      <c r="M3256" s="50"/>
      <c r="N3256" s="1" t="e">
        <f>VLOOKUP(B3256,MICRO!E:L,8,0)</f>
        <v>#N/A</v>
      </c>
    </row>
    <row r="3257" spans="1:14" ht="20.25" x14ac:dyDescent="0.25">
      <c r="A3257" s="1">
        <v>98</v>
      </c>
      <c r="B3257" s="166"/>
      <c r="C3257" s="1" t="s">
        <v>2780</v>
      </c>
      <c r="D3257" s="1"/>
      <c r="E3257" s="1"/>
      <c r="F3257" s="1" t="s">
        <v>2781</v>
      </c>
      <c r="G3257" s="1">
        <v>15</v>
      </c>
      <c r="H3257" s="1" t="s">
        <v>19</v>
      </c>
      <c r="I3257" s="1" t="s">
        <v>2782</v>
      </c>
      <c r="J3257" s="1">
        <v>0.05</v>
      </c>
      <c r="K3257" s="1">
        <v>0.75</v>
      </c>
      <c r="L3257" s="49">
        <v>5</v>
      </c>
      <c r="M3257" s="50"/>
      <c r="N3257" s="1" t="e">
        <f>VLOOKUP(B3257,MICRO!E:L,8,0)</f>
        <v>#N/A</v>
      </c>
    </row>
    <row r="3258" spans="1:14" ht="20.25" x14ac:dyDescent="0.25">
      <c r="A3258" s="1">
        <v>99</v>
      </c>
      <c r="B3258" s="166"/>
      <c r="C3258" s="1" t="s">
        <v>734</v>
      </c>
      <c r="D3258" s="1"/>
      <c r="E3258" s="1"/>
      <c r="F3258" s="1" t="s">
        <v>2783</v>
      </c>
      <c r="G3258" s="1">
        <v>30</v>
      </c>
      <c r="H3258" s="1" t="s">
        <v>19</v>
      </c>
      <c r="I3258" s="1" t="s">
        <v>641</v>
      </c>
      <c r="J3258" s="1">
        <v>0.05</v>
      </c>
      <c r="K3258" s="1">
        <v>1.5</v>
      </c>
      <c r="L3258" s="49">
        <v>5</v>
      </c>
      <c r="M3258" s="50"/>
      <c r="N3258" s="1" t="e">
        <f>VLOOKUP(B3258,MICRO!E:L,8,0)</f>
        <v>#N/A</v>
      </c>
    </row>
    <row r="3259" spans="1:14" ht="20.25" x14ac:dyDescent="0.25">
      <c r="A3259" s="1">
        <v>100</v>
      </c>
      <c r="B3259" s="166"/>
      <c r="C3259" s="1" t="s">
        <v>155</v>
      </c>
      <c r="D3259" s="1"/>
      <c r="E3259" s="1"/>
      <c r="F3259" s="1" t="s">
        <v>2784</v>
      </c>
      <c r="G3259" s="1">
        <v>30</v>
      </c>
      <c r="H3259" s="1" t="s">
        <v>19</v>
      </c>
      <c r="I3259" s="1" t="s">
        <v>636</v>
      </c>
      <c r="J3259" s="1">
        <v>0.03</v>
      </c>
      <c r="K3259" s="1">
        <v>0.89999999999999991</v>
      </c>
      <c r="L3259" s="49">
        <v>5</v>
      </c>
      <c r="M3259" s="50"/>
      <c r="N3259" s="1" t="e">
        <f>VLOOKUP(B3259,MICRO!E:L,8,0)</f>
        <v>#N/A</v>
      </c>
    </row>
    <row r="3260" spans="1:14" ht="20.25" x14ac:dyDescent="0.25">
      <c r="A3260" s="1">
        <v>101</v>
      </c>
      <c r="B3260" s="166"/>
      <c r="C3260" s="1" t="s">
        <v>140</v>
      </c>
      <c r="D3260" s="1"/>
      <c r="E3260" s="1"/>
      <c r="F3260" s="1" t="s">
        <v>2785</v>
      </c>
      <c r="G3260" s="1">
        <v>80</v>
      </c>
      <c r="H3260" s="1" t="s">
        <v>19</v>
      </c>
      <c r="I3260" s="1" t="s">
        <v>641</v>
      </c>
      <c r="J3260" s="1">
        <v>0.03</v>
      </c>
      <c r="K3260" s="1">
        <v>2.4</v>
      </c>
      <c r="L3260" s="49">
        <v>5</v>
      </c>
      <c r="M3260" s="50"/>
      <c r="N3260" s="1" t="e">
        <f>VLOOKUP(B3260,MICRO!E:L,8,0)</f>
        <v>#N/A</v>
      </c>
    </row>
    <row r="3261" spans="1:14" ht="20.25" x14ac:dyDescent="0.25">
      <c r="A3261" s="1">
        <v>102</v>
      </c>
      <c r="B3261" s="166"/>
      <c r="C3261" s="1" t="s">
        <v>2786</v>
      </c>
      <c r="D3261" s="1"/>
      <c r="E3261" s="1"/>
      <c r="F3261" s="1" t="s">
        <v>2787</v>
      </c>
      <c r="G3261" s="1">
        <v>2</v>
      </c>
      <c r="H3261" s="1" t="s">
        <v>19</v>
      </c>
      <c r="I3261" s="1" t="s">
        <v>2788</v>
      </c>
      <c r="J3261" s="1">
        <v>0.02</v>
      </c>
      <c r="K3261" s="1">
        <v>0.04</v>
      </c>
      <c r="L3261" s="49">
        <v>5</v>
      </c>
      <c r="M3261" s="50"/>
      <c r="N3261" s="1" t="e">
        <f>VLOOKUP(B3261,MICRO!E:L,8,0)</f>
        <v>#N/A</v>
      </c>
    </row>
    <row r="3262" spans="1:14" ht="20.25" x14ac:dyDescent="0.25">
      <c r="A3262" s="1">
        <v>103</v>
      </c>
      <c r="B3262" s="166"/>
      <c r="C3262" s="1" t="s">
        <v>2789</v>
      </c>
      <c r="D3262" s="1"/>
      <c r="E3262" s="1"/>
      <c r="F3262" s="1" t="s">
        <v>2790</v>
      </c>
      <c r="G3262" s="1">
        <v>6</v>
      </c>
      <c r="H3262" s="1" t="s">
        <v>19</v>
      </c>
      <c r="I3262" s="1" t="s">
        <v>2791</v>
      </c>
      <c r="J3262" s="1">
        <v>0.02</v>
      </c>
      <c r="K3262" s="1">
        <v>0.12</v>
      </c>
      <c r="L3262" s="49">
        <v>5</v>
      </c>
      <c r="M3262" s="50"/>
      <c r="N3262" s="1" t="e">
        <f>VLOOKUP(B3262,MICRO!E:L,8,0)</f>
        <v>#N/A</v>
      </c>
    </row>
    <row r="3263" spans="1:14" ht="20.25" x14ac:dyDescent="0.25">
      <c r="A3263" s="1">
        <v>104</v>
      </c>
      <c r="B3263" s="166"/>
      <c r="C3263" s="1" t="s">
        <v>2005</v>
      </c>
      <c r="D3263" s="1"/>
      <c r="E3263" s="1"/>
      <c r="F3263" s="1" t="s">
        <v>2792</v>
      </c>
      <c r="G3263" s="1">
        <v>14</v>
      </c>
      <c r="H3263" s="1" t="s">
        <v>19</v>
      </c>
      <c r="I3263" s="1" t="s">
        <v>636</v>
      </c>
      <c r="J3263" s="1">
        <v>0.02</v>
      </c>
      <c r="K3263" s="1">
        <v>0.28000000000000003</v>
      </c>
      <c r="L3263" s="49">
        <v>5</v>
      </c>
      <c r="M3263" s="50"/>
      <c r="N3263" s="1" t="e">
        <f>VLOOKUP(B3263,MICRO!E:L,8,0)</f>
        <v>#N/A</v>
      </c>
    </row>
    <row r="3264" spans="1:14" ht="20.25" x14ac:dyDescent="0.25">
      <c r="A3264" s="1">
        <v>105</v>
      </c>
      <c r="B3264" s="166"/>
      <c r="C3264" s="1" t="s">
        <v>2005</v>
      </c>
      <c r="D3264" s="1"/>
      <c r="E3264" s="1"/>
      <c r="F3264" s="1" t="s">
        <v>2792</v>
      </c>
      <c r="G3264" s="1">
        <v>12</v>
      </c>
      <c r="H3264" s="1" t="s">
        <v>19</v>
      </c>
      <c r="I3264" s="1" t="s">
        <v>636</v>
      </c>
      <c r="J3264" s="1">
        <v>0.02</v>
      </c>
      <c r="K3264" s="1">
        <v>0.24</v>
      </c>
      <c r="L3264" s="49">
        <v>5</v>
      </c>
      <c r="M3264" s="50"/>
      <c r="N3264" s="1" t="e">
        <f>VLOOKUP(B3264,MICRO!E:L,8,0)</f>
        <v>#N/A</v>
      </c>
    </row>
    <row r="3265" spans="1:14" ht="20.25" x14ac:dyDescent="0.25">
      <c r="A3265" s="1">
        <v>106</v>
      </c>
      <c r="B3265" s="166"/>
      <c r="C3265" s="1" t="s">
        <v>2005</v>
      </c>
      <c r="D3265" s="1"/>
      <c r="E3265" s="1"/>
      <c r="F3265" s="1" t="s">
        <v>2792</v>
      </c>
      <c r="G3265" s="1">
        <v>12</v>
      </c>
      <c r="H3265" s="1" t="s">
        <v>19</v>
      </c>
      <c r="I3265" s="1" t="s">
        <v>636</v>
      </c>
      <c r="J3265" s="1">
        <v>0.02</v>
      </c>
      <c r="K3265" s="1">
        <v>0.24</v>
      </c>
      <c r="L3265" s="49">
        <v>5</v>
      </c>
      <c r="M3265" s="50"/>
      <c r="N3265" s="1" t="e">
        <f>VLOOKUP(B3265,MICRO!E:L,8,0)</f>
        <v>#N/A</v>
      </c>
    </row>
    <row r="3266" spans="1:14" ht="20.25" x14ac:dyDescent="0.25">
      <c r="A3266" s="1">
        <v>107</v>
      </c>
      <c r="B3266" s="166"/>
      <c r="C3266" s="1" t="s">
        <v>2005</v>
      </c>
      <c r="D3266" s="1"/>
      <c r="E3266" s="1"/>
      <c r="F3266" s="1" t="s">
        <v>2793</v>
      </c>
      <c r="G3266" s="1">
        <v>18</v>
      </c>
      <c r="H3266" s="1" t="s">
        <v>19</v>
      </c>
      <c r="I3266" s="1" t="s">
        <v>636</v>
      </c>
      <c r="J3266" s="1">
        <v>0.02</v>
      </c>
      <c r="K3266" s="1">
        <v>0.36</v>
      </c>
      <c r="L3266" s="49">
        <v>5</v>
      </c>
      <c r="M3266" s="50"/>
      <c r="N3266" s="1" t="e">
        <f>VLOOKUP(B3266,MICRO!E:L,8,0)</f>
        <v>#N/A</v>
      </c>
    </row>
    <row r="3267" spans="1:14" ht="20.25" x14ac:dyDescent="0.25">
      <c r="A3267" s="1">
        <v>108</v>
      </c>
      <c r="B3267" s="166"/>
      <c r="C3267" s="1" t="s">
        <v>2789</v>
      </c>
      <c r="D3267" s="1"/>
      <c r="E3267" s="1"/>
      <c r="F3267" s="1" t="s">
        <v>2794</v>
      </c>
      <c r="G3267" s="1">
        <v>9</v>
      </c>
      <c r="H3267" s="1" t="s">
        <v>19</v>
      </c>
      <c r="I3267" s="1" t="s">
        <v>636</v>
      </c>
      <c r="J3267" s="1">
        <v>0.02</v>
      </c>
      <c r="K3267" s="1">
        <v>0.18</v>
      </c>
      <c r="L3267" s="49">
        <v>5</v>
      </c>
      <c r="M3267" s="50"/>
      <c r="N3267" s="1" t="e">
        <f>VLOOKUP(B3267,MICRO!E:L,8,0)</f>
        <v>#N/A</v>
      </c>
    </row>
    <row r="3268" spans="1:14" ht="20.25" x14ac:dyDescent="0.25">
      <c r="A3268" s="1">
        <v>109</v>
      </c>
      <c r="B3268" s="166"/>
      <c r="C3268" s="1" t="s">
        <v>2005</v>
      </c>
      <c r="D3268" s="1"/>
      <c r="E3268" s="1"/>
      <c r="F3268" s="1" t="s">
        <v>2795</v>
      </c>
      <c r="G3268" s="1">
        <v>14</v>
      </c>
      <c r="H3268" s="1" t="s">
        <v>19</v>
      </c>
      <c r="I3268" s="1" t="s">
        <v>636</v>
      </c>
      <c r="J3268" s="1">
        <v>0.02</v>
      </c>
      <c r="K3268" s="1">
        <v>0.28000000000000003</v>
      </c>
      <c r="L3268" s="49">
        <v>5</v>
      </c>
      <c r="M3268" s="50"/>
      <c r="N3268" s="1" t="e">
        <f>VLOOKUP(B3268,MICRO!E:L,8,0)</f>
        <v>#N/A</v>
      </c>
    </row>
    <row r="3269" spans="1:14" ht="20.25" x14ac:dyDescent="0.25">
      <c r="A3269" s="1">
        <v>110</v>
      </c>
      <c r="B3269" s="166"/>
      <c r="C3269" s="1" t="s">
        <v>2796</v>
      </c>
      <c r="D3269" s="1"/>
      <c r="E3269" s="1"/>
      <c r="F3269" s="1" t="s">
        <v>2797</v>
      </c>
      <c r="G3269" s="1">
        <v>4</v>
      </c>
      <c r="H3269" s="1" t="s">
        <v>19</v>
      </c>
      <c r="I3269" s="1" t="s">
        <v>636</v>
      </c>
      <c r="J3269" s="1">
        <v>0.02</v>
      </c>
      <c r="K3269" s="1">
        <v>0.08</v>
      </c>
      <c r="L3269" s="49">
        <v>5</v>
      </c>
      <c r="M3269" s="50"/>
      <c r="N3269" s="1" t="e">
        <f>VLOOKUP(B3269,MICRO!E:L,8,0)</f>
        <v>#N/A</v>
      </c>
    </row>
    <row r="3270" spans="1:14" ht="20.25" x14ac:dyDescent="0.25">
      <c r="A3270" s="1">
        <v>111</v>
      </c>
      <c r="B3270" s="166"/>
      <c r="C3270" s="1" t="s">
        <v>2798</v>
      </c>
      <c r="D3270" s="1"/>
      <c r="E3270" s="1"/>
      <c r="F3270" s="1" t="s">
        <v>2799</v>
      </c>
      <c r="G3270" s="1">
        <v>80</v>
      </c>
      <c r="H3270" s="1" t="s">
        <v>19</v>
      </c>
      <c r="I3270" s="1" t="s">
        <v>636</v>
      </c>
      <c r="J3270" s="1">
        <v>0.02</v>
      </c>
      <c r="K3270" s="1">
        <v>1.6</v>
      </c>
      <c r="L3270" s="49">
        <v>5</v>
      </c>
      <c r="M3270" s="50"/>
      <c r="N3270" s="1" t="e">
        <f>VLOOKUP(B3270,MICRO!E:L,8,0)</f>
        <v>#N/A</v>
      </c>
    </row>
    <row r="3271" spans="1:14" ht="20.25" x14ac:dyDescent="0.25">
      <c r="A3271" s="1">
        <v>112</v>
      </c>
      <c r="B3271" s="166"/>
      <c r="C3271" s="1" t="s">
        <v>2800</v>
      </c>
      <c r="D3271" s="1"/>
      <c r="E3271" s="1"/>
      <c r="F3271" s="1" t="s">
        <v>2801</v>
      </c>
      <c r="G3271" s="1">
        <v>8</v>
      </c>
      <c r="H3271" s="1" t="s">
        <v>19</v>
      </c>
      <c r="I3271" s="1" t="s">
        <v>636</v>
      </c>
      <c r="J3271" s="1">
        <v>0.02</v>
      </c>
      <c r="K3271" s="1">
        <v>0.16</v>
      </c>
      <c r="L3271" s="49">
        <v>5</v>
      </c>
      <c r="M3271" s="50"/>
      <c r="N3271" s="1" t="e">
        <f>VLOOKUP(B3271,MICRO!E:L,8,0)</f>
        <v>#N/A</v>
      </c>
    </row>
    <row r="3272" spans="1:14" ht="20.25" x14ac:dyDescent="0.25">
      <c r="A3272" s="1">
        <v>113</v>
      </c>
      <c r="B3272" s="166"/>
      <c r="C3272" s="1" t="s">
        <v>2802</v>
      </c>
      <c r="D3272" s="1"/>
      <c r="E3272" s="1"/>
      <c r="F3272" s="1" t="s">
        <v>2803</v>
      </c>
      <c r="G3272" s="1">
        <v>4</v>
      </c>
      <c r="H3272" s="1" t="s">
        <v>19</v>
      </c>
      <c r="I3272" s="1" t="s">
        <v>2804</v>
      </c>
      <c r="J3272" s="1">
        <v>0.02</v>
      </c>
      <c r="K3272" s="1">
        <v>0.08</v>
      </c>
      <c r="L3272" s="49">
        <v>5</v>
      </c>
      <c r="M3272" s="50"/>
      <c r="N3272" s="1" t="e">
        <f>VLOOKUP(B3272,MICRO!E:L,8,0)</f>
        <v>#N/A</v>
      </c>
    </row>
    <row r="3273" spans="1:14" ht="20.25" x14ac:dyDescent="0.25">
      <c r="A3273" s="1">
        <v>114</v>
      </c>
      <c r="B3273" s="166"/>
      <c r="C3273" s="1" t="s">
        <v>2805</v>
      </c>
      <c r="D3273" s="1"/>
      <c r="E3273" s="1"/>
      <c r="F3273" s="1" t="s">
        <v>2806</v>
      </c>
      <c r="G3273" s="1">
        <v>21</v>
      </c>
      <c r="H3273" s="1" t="s">
        <v>19</v>
      </c>
      <c r="I3273" s="1" t="s">
        <v>636</v>
      </c>
      <c r="J3273" s="1">
        <v>0.02</v>
      </c>
      <c r="K3273" s="1">
        <v>0.42</v>
      </c>
      <c r="L3273" s="49">
        <v>5</v>
      </c>
      <c r="M3273" s="50"/>
      <c r="N3273" s="1" t="e">
        <f>VLOOKUP(B3273,MICRO!E:L,8,0)</f>
        <v>#N/A</v>
      </c>
    </row>
    <row r="3274" spans="1:14" ht="20.25" x14ac:dyDescent="0.25">
      <c r="A3274" s="1">
        <v>115</v>
      </c>
      <c r="B3274" s="166"/>
      <c r="C3274" s="1" t="s">
        <v>2786</v>
      </c>
      <c r="D3274" s="1"/>
      <c r="E3274" s="1"/>
      <c r="F3274" s="1" t="s">
        <v>2807</v>
      </c>
      <c r="G3274" s="1">
        <v>2</v>
      </c>
      <c r="H3274" s="1" t="s">
        <v>19</v>
      </c>
      <c r="I3274" s="1" t="s">
        <v>636</v>
      </c>
      <c r="J3274" s="1">
        <v>0.01</v>
      </c>
      <c r="K3274" s="1">
        <v>0.02</v>
      </c>
      <c r="L3274" s="49">
        <v>5</v>
      </c>
      <c r="M3274" s="50"/>
      <c r="N3274" s="1" t="e">
        <f>VLOOKUP(B3274,MICRO!E:L,8,0)</f>
        <v>#N/A</v>
      </c>
    </row>
    <row r="3275" spans="1:14" ht="20.25" x14ac:dyDescent="0.25">
      <c r="A3275" s="1">
        <v>116</v>
      </c>
      <c r="B3275" s="166"/>
      <c r="C3275" s="1" t="s">
        <v>1288</v>
      </c>
      <c r="D3275" s="1"/>
      <c r="E3275" s="1"/>
      <c r="F3275" s="1" t="s">
        <v>2808</v>
      </c>
      <c r="G3275" s="1">
        <v>96</v>
      </c>
      <c r="H3275" s="1" t="s">
        <v>19</v>
      </c>
      <c r="I3275" s="1" t="s">
        <v>2809</v>
      </c>
      <c r="J3275" s="1">
        <v>0.05</v>
      </c>
      <c r="K3275" s="1">
        <v>4.8000000000000007</v>
      </c>
      <c r="L3275" s="49">
        <v>5</v>
      </c>
      <c r="M3275" s="50"/>
      <c r="N3275" s="1" t="e">
        <f>VLOOKUP(B3275,MICRO!E:L,8,0)</f>
        <v>#N/A</v>
      </c>
    </row>
    <row r="3276" spans="1:14" ht="20.25" x14ac:dyDescent="0.25">
      <c r="A3276" s="1">
        <v>117</v>
      </c>
      <c r="B3276" s="166"/>
      <c r="C3276" s="1" t="s">
        <v>2005</v>
      </c>
      <c r="D3276" s="1"/>
      <c r="E3276" s="1"/>
      <c r="F3276" s="1" t="s">
        <v>2810</v>
      </c>
      <c r="G3276" s="1">
        <v>14</v>
      </c>
      <c r="H3276" s="1" t="s">
        <v>19</v>
      </c>
      <c r="I3276" s="1" t="s">
        <v>636</v>
      </c>
      <c r="J3276" s="1">
        <v>0.05</v>
      </c>
      <c r="K3276" s="1">
        <v>0.70000000000000007</v>
      </c>
      <c r="L3276" s="49">
        <v>5</v>
      </c>
      <c r="M3276" s="50"/>
      <c r="N3276" s="1" t="e">
        <f>VLOOKUP(B3276,MICRO!E:L,8,0)</f>
        <v>#N/A</v>
      </c>
    </row>
    <row r="3277" spans="1:14" ht="20.25" x14ac:dyDescent="0.25">
      <c r="A3277" s="1">
        <v>118</v>
      </c>
      <c r="B3277" s="166"/>
      <c r="C3277" s="1" t="s">
        <v>2789</v>
      </c>
      <c r="D3277" s="1"/>
      <c r="E3277" s="1"/>
      <c r="F3277" s="1" t="s">
        <v>2811</v>
      </c>
      <c r="G3277" s="1">
        <v>10</v>
      </c>
      <c r="H3277" s="1" t="s">
        <v>19</v>
      </c>
      <c r="I3277" s="1" t="s">
        <v>636</v>
      </c>
      <c r="J3277" s="1">
        <v>0.05</v>
      </c>
      <c r="K3277" s="1">
        <v>0.5</v>
      </c>
      <c r="L3277" s="49">
        <v>5</v>
      </c>
      <c r="M3277" s="50"/>
      <c r="N3277" s="1" t="e">
        <f>VLOOKUP(B3277,MICRO!E:L,8,0)</f>
        <v>#N/A</v>
      </c>
    </row>
    <row r="3278" spans="1:14" ht="20.25" x14ac:dyDescent="0.25">
      <c r="A3278" s="1">
        <v>119</v>
      </c>
      <c r="B3278" s="166"/>
      <c r="C3278" s="1" t="s">
        <v>2005</v>
      </c>
      <c r="D3278" s="1"/>
      <c r="E3278" s="1"/>
      <c r="F3278" s="1" t="s">
        <v>2812</v>
      </c>
      <c r="G3278" s="1">
        <v>12</v>
      </c>
      <c r="H3278" s="1" t="s">
        <v>19</v>
      </c>
      <c r="I3278" s="1" t="s">
        <v>636</v>
      </c>
      <c r="J3278" s="1">
        <v>0.05</v>
      </c>
      <c r="K3278" s="1">
        <v>0.60000000000000009</v>
      </c>
      <c r="L3278" s="49">
        <v>5</v>
      </c>
      <c r="M3278" s="50"/>
      <c r="N3278" s="1" t="e">
        <f>VLOOKUP(B3278,MICRO!E:L,8,0)</f>
        <v>#N/A</v>
      </c>
    </row>
    <row r="3279" spans="1:14" ht="20.25" x14ac:dyDescent="0.25">
      <c r="A3279" s="1">
        <v>120</v>
      </c>
      <c r="B3279" s="166"/>
      <c r="C3279" s="1" t="s">
        <v>2005</v>
      </c>
      <c r="D3279" s="1"/>
      <c r="E3279" s="1"/>
      <c r="F3279" s="1" t="s">
        <v>2813</v>
      </c>
      <c r="G3279" s="1">
        <v>18</v>
      </c>
      <c r="H3279" s="1" t="s">
        <v>19</v>
      </c>
      <c r="I3279" s="1" t="s">
        <v>636</v>
      </c>
      <c r="J3279" s="1">
        <v>0.05</v>
      </c>
      <c r="K3279" s="1">
        <v>0.9</v>
      </c>
      <c r="L3279" s="49">
        <v>5</v>
      </c>
      <c r="M3279" s="50"/>
      <c r="N3279" s="1" t="e">
        <f>VLOOKUP(B3279,MICRO!E:L,8,0)</f>
        <v>#N/A</v>
      </c>
    </row>
    <row r="3280" spans="1:14" ht="20.25" x14ac:dyDescent="0.25">
      <c r="A3280" s="1">
        <v>121</v>
      </c>
      <c r="B3280" s="166"/>
      <c r="C3280" s="1" t="s">
        <v>2805</v>
      </c>
      <c r="D3280" s="1"/>
      <c r="E3280" s="1"/>
      <c r="F3280" s="1" t="s">
        <v>2814</v>
      </c>
      <c r="G3280" s="1">
        <v>21</v>
      </c>
      <c r="H3280" s="1" t="s">
        <v>19</v>
      </c>
      <c r="I3280" s="1" t="s">
        <v>636</v>
      </c>
      <c r="J3280" s="1">
        <v>0.05</v>
      </c>
      <c r="K3280" s="1">
        <v>1.05</v>
      </c>
      <c r="L3280" s="49">
        <v>5</v>
      </c>
      <c r="M3280" s="50"/>
      <c r="N3280" s="1" t="e">
        <f>VLOOKUP(B3280,MICRO!E:L,8,0)</f>
        <v>#N/A</v>
      </c>
    </row>
    <row r="3281" spans="1:14" ht="20.25" x14ac:dyDescent="0.25">
      <c r="A3281" s="1">
        <v>122</v>
      </c>
      <c r="B3281" s="166"/>
      <c r="C3281" s="1" t="s">
        <v>2802</v>
      </c>
      <c r="D3281" s="1"/>
      <c r="E3281" s="1"/>
      <c r="F3281" s="1" t="s">
        <v>2815</v>
      </c>
      <c r="G3281" s="1">
        <v>4</v>
      </c>
      <c r="H3281" s="1" t="s">
        <v>19</v>
      </c>
      <c r="I3281" s="1" t="s">
        <v>2804</v>
      </c>
      <c r="J3281" s="1">
        <v>0.05</v>
      </c>
      <c r="K3281" s="1">
        <v>0.2</v>
      </c>
      <c r="L3281" s="49">
        <v>5</v>
      </c>
      <c r="M3281" s="50"/>
      <c r="N3281" s="1" t="e">
        <f>VLOOKUP(B3281,MICRO!E:L,8,0)</f>
        <v>#N/A</v>
      </c>
    </row>
    <row r="3282" spans="1:14" ht="20.25" x14ac:dyDescent="0.25">
      <c r="A3282" s="1">
        <v>123</v>
      </c>
      <c r="B3282" s="166"/>
      <c r="C3282" s="1" t="s">
        <v>2798</v>
      </c>
      <c r="D3282" s="1"/>
      <c r="E3282" s="1"/>
      <c r="F3282" s="1" t="s">
        <v>2816</v>
      </c>
      <c r="G3282" s="1">
        <v>48</v>
      </c>
      <c r="H3282" s="1" t="s">
        <v>19</v>
      </c>
      <c r="I3282" s="1" t="s">
        <v>636</v>
      </c>
      <c r="J3282" s="1">
        <v>0.05</v>
      </c>
      <c r="K3282" s="1">
        <v>2.4000000000000004</v>
      </c>
      <c r="L3282" s="49">
        <v>5</v>
      </c>
      <c r="M3282" s="50"/>
      <c r="N3282" s="1" t="e">
        <f>VLOOKUP(B3282,MICRO!E:L,8,0)</f>
        <v>#N/A</v>
      </c>
    </row>
    <row r="3283" spans="1:14" ht="20.25" x14ac:dyDescent="0.25">
      <c r="A3283" s="1">
        <v>124</v>
      </c>
      <c r="B3283" s="166"/>
      <c r="C3283" s="1" t="s">
        <v>2789</v>
      </c>
      <c r="D3283" s="1"/>
      <c r="E3283" s="1"/>
      <c r="F3283" s="1" t="s">
        <v>2817</v>
      </c>
      <c r="G3283" s="1">
        <v>9</v>
      </c>
      <c r="H3283" s="1" t="s">
        <v>19</v>
      </c>
      <c r="I3283" s="1" t="s">
        <v>636</v>
      </c>
      <c r="J3283" s="1">
        <v>0.05</v>
      </c>
      <c r="K3283" s="1">
        <v>0.45</v>
      </c>
      <c r="L3283" s="49">
        <v>5</v>
      </c>
      <c r="M3283" s="50"/>
      <c r="N3283" s="1" t="e">
        <f>VLOOKUP(B3283,MICRO!E:L,8,0)</f>
        <v>#N/A</v>
      </c>
    </row>
    <row r="3284" spans="1:14" ht="20.25" x14ac:dyDescent="0.25">
      <c r="A3284" s="1">
        <v>125</v>
      </c>
      <c r="B3284" s="166"/>
      <c r="C3284" s="1" t="s">
        <v>2796</v>
      </c>
      <c r="D3284" s="1"/>
      <c r="E3284" s="1"/>
      <c r="F3284" s="1" t="s">
        <v>2818</v>
      </c>
      <c r="G3284" s="1">
        <v>4</v>
      </c>
      <c r="H3284" s="1" t="s">
        <v>19</v>
      </c>
      <c r="I3284" s="1" t="s">
        <v>636</v>
      </c>
      <c r="J3284" s="1">
        <v>0.05</v>
      </c>
      <c r="K3284" s="1">
        <v>0.2</v>
      </c>
      <c r="L3284" s="49">
        <v>5</v>
      </c>
      <c r="M3284" s="50"/>
      <c r="N3284" s="1" t="e">
        <f>VLOOKUP(B3284,MICRO!E:L,8,0)</f>
        <v>#N/A</v>
      </c>
    </row>
    <row r="3285" spans="1:14" ht="20.25" x14ac:dyDescent="0.25">
      <c r="A3285" s="1">
        <v>126</v>
      </c>
      <c r="B3285" s="166"/>
      <c r="C3285" s="1" t="s">
        <v>2819</v>
      </c>
      <c r="D3285" s="1"/>
      <c r="E3285" s="1"/>
      <c r="F3285" s="1" t="s">
        <v>2820</v>
      </c>
      <c r="G3285" s="1">
        <v>2</v>
      </c>
      <c r="H3285" s="1" t="s">
        <v>19</v>
      </c>
      <c r="I3285" s="1" t="s">
        <v>2821</v>
      </c>
      <c r="J3285" s="1">
        <v>0.05</v>
      </c>
      <c r="K3285" s="1">
        <v>0.1</v>
      </c>
      <c r="L3285" s="49">
        <v>5</v>
      </c>
      <c r="M3285" s="50"/>
      <c r="N3285" s="1" t="e">
        <f>VLOOKUP(B3285,MICRO!E:L,8,0)</f>
        <v>#N/A</v>
      </c>
    </row>
    <row r="3286" spans="1:14" ht="20.25" x14ac:dyDescent="0.25">
      <c r="A3286" s="1">
        <v>127</v>
      </c>
      <c r="B3286" s="166"/>
      <c r="C3286" s="1" t="s">
        <v>1283</v>
      </c>
      <c r="D3286" s="1"/>
      <c r="E3286" s="1"/>
      <c r="F3286" s="1" t="s">
        <v>2822</v>
      </c>
      <c r="G3286" s="1">
        <v>15</v>
      </c>
      <c r="H3286" s="1" t="s">
        <v>19</v>
      </c>
      <c r="I3286" s="1" t="s">
        <v>636</v>
      </c>
      <c r="J3286" s="1">
        <v>0.05</v>
      </c>
      <c r="K3286" s="1">
        <v>0.75</v>
      </c>
      <c r="L3286" s="49">
        <v>5</v>
      </c>
      <c r="M3286" s="50"/>
      <c r="N3286" s="1" t="e">
        <f>VLOOKUP(B3286,MICRO!E:L,8,0)</f>
        <v>#N/A</v>
      </c>
    </row>
    <row r="3287" spans="1:14" ht="20.25" x14ac:dyDescent="0.25">
      <c r="A3287" s="1">
        <v>128</v>
      </c>
      <c r="B3287" s="166"/>
      <c r="C3287" s="1" t="s">
        <v>2786</v>
      </c>
      <c r="D3287" s="1"/>
      <c r="E3287" s="1"/>
      <c r="F3287" s="1" t="s">
        <v>2823</v>
      </c>
      <c r="G3287" s="1">
        <v>4</v>
      </c>
      <c r="H3287" s="1" t="s">
        <v>19</v>
      </c>
      <c r="I3287" s="1" t="s">
        <v>636</v>
      </c>
      <c r="J3287" s="1">
        <v>0.05</v>
      </c>
      <c r="K3287" s="1">
        <v>0.2</v>
      </c>
      <c r="L3287" s="49">
        <v>5</v>
      </c>
      <c r="M3287" s="50"/>
      <c r="N3287" s="1" t="e">
        <f>VLOOKUP(B3287,MICRO!E:L,8,0)</f>
        <v>#N/A</v>
      </c>
    </row>
    <row r="3288" spans="1:14" ht="20.25" x14ac:dyDescent="0.25">
      <c r="A3288" s="1">
        <v>129</v>
      </c>
      <c r="B3288" s="166"/>
      <c r="C3288" s="1" t="s">
        <v>2005</v>
      </c>
      <c r="D3288" s="1"/>
      <c r="E3288" s="1"/>
      <c r="F3288" s="1" t="s">
        <v>2824</v>
      </c>
      <c r="G3288" s="1">
        <v>14</v>
      </c>
      <c r="H3288" s="1" t="s">
        <v>19</v>
      </c>
      <c r="I3288" s="1" t="s">
        <v>636</v>
      </c>
      <c r="J3288" s="1">
        <v>0.05</v>
      </c>
      <c r="K3288" s="1">
        <v>0.70000000000000007</v>
      </c>
      <c r="L3288" s="49">
        <v>5</v>
      </c>
      <c r="M3288" s="50"/>
      <c r="N3288" s="1" t="e">
        <f>VLOOKUP(B3288,MICRO!E:L,8,0)</f>
        <v>#N/A</v>
      </c>
    </row>
    <row r="3289" spans="1:14" ht="20.25" x14ac:dyDescent="0.25">
      <c r="A3289" s="1">
        <v>130</v>
      </c>
      <c r="B3289" s="166"/>
      <c r="C3289" s="1" t="s">
        <v>2825</v>
      </c>
      <c r="D3289" s="1"/>
      <c r="E3289" s="1"/>
      <c r="F3289" s="1" t="s">
        <v>2826</v>
      </c>
      <c r="G3289" s="1">
        <v>96</v>
      </c>
      <c r="H3289" s="1" t="s">
        <v>19</v>
      </c>
      <c r="I3289" s="1" t="s">
        <v>2809</v>
      </c>
      <c r="J3289" s="1">
        <v>0.03</v>
      </c>
      <c r="K3289" s="1">
        <v>2.88</v>
      </c>
      <c r="L3289" s="49">
        <v>5</v>
      </c>
      <c r="M3289" s="50"/>
      <c r="N3289" s="1" t="e">
        <f>VLOOKUP(B3289,MICRO!E:L,8,0)</f>
        <v>#N/A</v>
      </c>
    </row>
    <row r="3290" spans="1:14" ht="20.25" x14ac:dyDescent="0.25">
      <c r="A3290" s="1">
        <v>131</v>
      </c>
      <c r="B3290" s="166"/>
      <c r="C3290" s="1" t="s">
        <v>2005</v>
      </c>
      <c r="D3290" s="1"/>
      <c r="E3290" s="1"/>
      <c r="F3290" s="1" t="s">
        <v>2827</v>
      </c>
      <c r="G3290" s="1">
        <v>14</v>
      </c>
      <c r="H3290" s="1" t="s">
        <v>19</v>
      </c>
      <c r="I3290" s="1" t="s">
        <v>636</v>
      </c>
      <c r="J3290" s="1">
        <v>0.03</v>
      </c>
      <c r="K3290" s="1">
        <v>0.42</v>
      </c>
      <c r="L3290" s="49">
        <v>5</v>
      </c>
      <c r="M3290" s="50"/>
      <c r="N3290" s="1" t="e">
        <f>VLOOKUP(B3290,MICRO!E:L,8,0)</f>
        <v>#N/A</v>
      </c>
    </row>
    <row r="3291" spans="1:14" ht="20.25" x14ac:dyDescent="0.25">
      <c r="A3291" s="1">
        <v>132</v>
      </c>
      <c r="B3291" s="166"/>
      <c r="C3291" s="1" t="s">
        <v>2789</v>
      </c>
      <c r="D3291" s="1"/>
      <c r="E3291" s="1"/>
      <c r="F3291" s="1" t="s">
        <v>2828</v>
      </c>
      <c r="G3291" s="1">
        <v>10</v>
      </c>
      <c r="H3291" s="1" t="s">
        <v>19</v>
      </c>
      <c r="I3291" s="1" t="s">
        <v>636</v>
      </c>
      <c r="J3291" s="1">
        <v>0.03</v>
      </c>
      <c r="K3291" s="1">
        <v>0.3</v>
      </c>
      <c r="L3291" s="49">
        <v>5</v>
      </c>
      <c r="M3291" s="50"/>
      <c r="N3291" s="1" t="e">
        <f>VLOOKUP(B3291,MICRO!E:L,8,0)</f>
        <v>#N/A</v>
      </c>
    </row>
    <row r="3292" spans="1:14" ht="20.25" x14ac:dyDescent="0.25">
      <c r="A3292" s="1">
        <v>133</v>
      </c>
      <c r="B3292" s="166"/>
      <c r="C3292" s="1" t="s">
        <v>2005</v>
      </c>
      <c r="D3292" s="1"/>
      <c r="E3292" s="1"/>
      <c r="F3292" s="1" t="s">
        <v>2829</v>
      </c>
      <c r="G3292" s="1">
        <v>12</v>
      </c>
      <c r="H3292" s="1" t="s">
        <v>19</v>
      </c>
      <c r="I3292" s="1" t="s">
        <v>636</v>
      </c>
      <c r="J3292" s="1">
        <v>0.03</v>
      </c>
      <c r="K3292" s="1">
        <v>0.36</v>
      </c>
      <c r="L3292" s="49">
        <v>5</v>
      </c>
      <c r="M3292" s="50"/>
      <c r="N3292" s="1" t="e">
        <f>VLOOKUP(B3292,MICRO!E:L,8,0)</f>
        <v>#N/A</v>
      </c>
    </row>
    <row r="3293" spans="1:14" ht="20.25" x14ac:dyDescent="0.25">
      <c r="A3293" s="1">
        <v>134</v>
      </c>
      <c r="B3293" s="166"/>
      <c r="C3293" s="1" t="s">
        <v>2005</v>
      </c>
      <c r="D3293" s="1"/>
      <c r="E3293" s="1"/>
      <c r="F3293" s="1" t="s">
        <v>2830</v>
      </c>
      <c r="G3293" s="1">
        <v>18</v>
      </c>
      <c r="H3293" s="1" t="s">
        <v>19</v>
      </c>
      <c r="I3293" s="1" t="s">
        <v>636</v>
      </c>
      <c r="J3293" s="1">
        <v>0.03</v>
      </c>
      <c r="K3293" s="1">
        <v>0.54</v>
      </c>
      <c r="L3293" s="49">
        <v>5</v>
      </c>
      <c r="M3293" s="50"/>
      <c r="N3293" s="1" t="e">
        <f>VLOOKUP(B3293,MICRO!E:L,8,0)</f>
        <v>#N/A</v>
      </c>
    </row>
    <row r="3294" spans="1:14" ht="20.25" x14ac:dyDescent="0.25">
      <c r="A3294" s="1">
        <v>135</v>
      </c>
      <c r="B3294" s="166"/>
      <c r="C3294" s="1" t="s">
        <v>2786</v>
      </c>
      <c r="D3294" s="1"/>
      <c r="E3294" s="1"/>
      <c r="F3294" s="1" t="s">
        <v>2831</v>
      </c>
      <c r="G3294" s="1">
        <v>8</v>
      </c>
      <c r="H3294" s="1" t="s">
        <v>19</v>
      </c>
      <c r="I3294" s="1" t="s">
        <v>636</v>
      </c>
      <c r="J3294" s="1">
        <v>0.03</v>
      </c>
      <c r="K3294" s="1">
        <v>0.24</v>
      </c>
      <c r="L3294" s="49">
        <v>5</v>
      </c>
      <c r="M3294" s="50"/>
      <c r="N3294" s="1" t="e">
        <f>VLOOKUP(B3294,MICRO!E:L,8,0)</f>
        <v>#N/A</v>
      </c>
    </row>
    <row r="3295" spans="1:14" ht="20.25" x14ac:dyDescent="0.25">
      <c r="A3295" s="1">
        <v>136</v>
      </c>
      <c r="B3295" s="166"/>
      <c r="C3295" s="1" t="s">
        <v>2789</v>
      </c>
      <c r="D3295" s="1"/>
      <c r="E3295" s="1"/>
      <c r="F3295" s="1" t="s">
        <v>2832</v>
      </c>
      <c r="G3295" s="1">
        <v>21</v>
      </c>
      <c r="H3295" s="1" t="s">
        <v>19</v>
      </c>
      <c r="I3295" s="1" t="s">
        <v>636</v>
      </c>
      <c r="J3295" s="1">
        <v>0.03</v>
      </c>
      <c r="K3295" s="1">
        <v>0.63</v>
      </c>
      <c r="L3295" s="49">
        <v>5</v>
      </c>
      <c r="M3295" s="50"/>
      <c r="N3295" s="1" t="e">
        <f>VLOOKUP(B3295,MICRO!E:L,8,0)</f>
        <v>#N/A</v>
      </c>
    </row>
    <row r="3296" spans="1:14" ht="20.25" x14ac:dyDescent="0.25">
      <c r="A3296" s="1">
        <v>137</v>
      </c>
      <c r="B3296" s="166"/>
      <c r="C3296" s="1" t="s">
        <v>940</v>
      </c>
      <c r="D3296" s="1"/>
      <c r="E3296" s="1"/>
      <c r="F3296" s="1" t="s">
        <v>2833</v>
      </c>
      <c r="G3296" s="1">
        <v>4</v>
      </c>
      <c r="H3296" s="1" t="s">
        <v>19</v>
      </c>
      <c r="I3296" s="1" t="s">
        <v>636</v>
      </c>
      <c r="J3296" s="1">
        <v>0.03</v>
      </c>
      <c r="K3296" s="1">
        <v>0.12</v>
      </c>
      <c r="L3296" s="49">
        <v>5</v>
      </c>
      <c r="M3296" s="50"/>
      <c r="N3296" s="1" t="e">
        <f>VLOOKUP(B3296,MICRO!E:L,8,0)</f>
        <v>#N/A</v>
      </c>
    </row>
    <row r="3297" spans="1:14" ht="20.25" x14ac:dyDescent="0.25">
      <c r="A3297" s="1">
        <v>138</v>
      </c>
      <c r="B3297" s="166"/>
      <c r="C3297" s="1" t="s">
        <v>2834</v>
      </c>
      <c r="D3297" s="1"/>
      <c r="E3297" s="1"/>
      <c r="F3297" s="1" t="s">
        <v>2835</v>
      </c>
      <c r="G3297" s="1">
        <v>14</v>
      </c>
      <c r="H3297" s="1" t="s">
        <v>19</v>
      </c>
      <c r="I3297" s="1" t="s">
        <v>2821</v>
      </c>
      <c r="J3297" s="1">
        <v>0.03</v>
      </c>
      <c r="K3297" s="1">
        <v>0.42</v>
      </c>
      <c r="L3297" s="49">
        <v>5</v>
      </c>
      <c r="M3297" s="50"/>
      <c r="N3297" s="1" t="e">
        <f>VLOOKUP(B3297,MICRO!E:L,8,0)</f>
        <v>#N/A</v>
      </c>
    </row>
    <row r="3298" spans="1:14" ht="20.25" x14ac:dyDescent="0.25">
      <c r="A3298" s="1">
        <v>139</v>
      </c>
      <c r="B3298" s="166"/>
      <c r="C3298" s="1" t="s">
        <v>2802</v>
      </c>
      <c r="D3298" s="1"/>
      <c r="E3298" s="1"/>
      <c r="F3298" s="1" t="s">
        <v>2836</v>
      </c>
      <c r="G3298" s="1">
        <v>4</v>
      </c>
      <c r="H3298" s="1" t="s">
        <v>19</v>
      </c>
      <c r="I3298" s="1" t="s">
        <v>636</v>
      </c>
      <c r="J3298" s="1">
        <v>0.03</v>
      </c>
      <c r="K3298" s="1">
        <v>0.12</v>
      </c>
      <c r="L3298" s="49">
        <v>5</v>
      </c>
      <c r="M3298" s="50"/>
      <c r="N3298" s="1" t="e">
        <f>VLOOKUP(B3298,MICRO!E:L,8,0)</f>
        <v>#N/A</v>
      </c>
    </row>
    <row r="3299" spans="1:14" ht="20.25" x14ac:dyDescent="0.25">
      <c r="A3299" s="1">
        <v>140</v>
      </c>
      <c r="B3299" s="166"/>
      <c r="C3299" s="1" t="s">
        <v>2805</v>
      </c>
      <c r="D3299" s="1"/>
      <c r="E3299" s="1"/>
      <c r="F3299" s="1" t="s">
        <v>2837</v>
      </c>
      <c r="G3299" s="1">
        <v>21</v>
      </c>
      <c r="H3299" s="1" t="s">
        <v>19</v>
      </c>
      <c r="I3299" s="1" t="s">
        <v>636</v>
      </c>
      <c r="J3299" s="1">
        <v>0.03</v>
      </c>
      <c r="K3299" s="1">
        <v>0.63</v>
      </c>
      <c r="L3299" s="49">
        <v>5</v>
      </c>
      <c r="M3299" s="50"/>
      <c r="N3299" s="1" t="e">
        <f>VLOOKUP(B3299,MICRO!E:L,8,0)</f>
        <v>#N/A</v>
      </c>
    </row>
    <row r="3300" spans="1:14" ht="20.25" x14ac:dyDescent="0.25">
      <c r="A3300" s="1">
        <v>141</v>
      </c>
      <c r="B3300" s="166"/>
      <c r="C3300" s="1" t="s">
        <v>2798</v>
      </c>
      <c r="D3300" s="1"/>
      <c r="E3300" s="1"/>
      <c r="F3300" s="1" t="s">
        <v>2838</v>
      </c>
      <c r="G3300" s="1">
        <v>80</v>
      </c>
      <c r="H3300" s="1" t="s">
        <v>19</v>
      </c>
      <c r="I3300" s="1" t="s">
        <v>636</v>
      </c>
      <c r="J3300" s="1">
        <v>0.03</v>
      </c>
      <c r="K3300" s="1">
        <v>2.4</v>
      </c>
      <c r="L3300" s="49">
        <v>5</v>
      </c>
      <c r="M3300" s="50"/>
      <c r="N3300" s="1" t="e">
        <f>VLOOKUP(B3300,MICRO!E:L,8,0)</f>
        <v>#N/A</v>
      </c>
    </row>
    <row r="3301" spans="1:14" ht="20.25" x14ac:dyDescent="0.25">
      <c r="A3301" s="1">
        <v>142</v>
      </c>
      <c r="B3301" s="166"/>
      <c r="C3301" s="1" t="s">
        <v>2839</v>
      </c>
      <c r="D3301" s="1"/>
      <c r="E3301" s="1"/>
      <c r="F3301" s="1" t="s">
        <v>2840</v>
      </c>
      <c r="G3301" s="1">
        <v>8</v>
      </c>
      <c r="H3301" s="1" t="s">
        <v>19</v>
      </c>
      <c r="I3301" s="1" t="s">
        <v>2821</v>
      </c>
      <c r="J3301" s="1">
        <v>0.02</v>
      </c>
      <c r="K3301" s="1">
        <v>0.16</v>
      </c>
      <c r="L3301" s="49">
        <v>5</v>
      </c>
      <c r="M3301" s="50"/>
      <c r="N3301" s="1" t="e">
        <f>VLOOKUP(B3301,MICRO!E:L,8,0)</f>
        <v>#N/A</v>
      </c>
    </row>
    <row r="3302" spans="1:14" ht="20.25" x14ac:dyDescent="0.25">
      <c r="A3302" s="1">
        <v>143</v>
      </c>
      <c r="B3302" s="166"/>
      <c r="C3302" s="1" t="s">
        <v>967</v>
      </c>
      <c r="D3302" s="1"/>
      <c r="E3302" s="1"/>
      <c r="F3302" s="1" t="s">
        <v>2841</v>
      </c>
      <c r="G3302" s="1">
        <v>2</v>
      </c>
      <c r="H3302" s="1" t="s">
        <v>19</v>
      </c>
      <c r="I3302" s="1" t="s">
        <v>2842</v>
      </c>
      <c r="J3302" s="1">
        <v>0.02</v>
      </c>
      <c r="K3302" s="1">
        <v>0.04</v>
      </c>
      <c r="L3302" s="49">
        <v>5</v>
      </c>
      <c r="M3302" s="50"/>
      <c r="N3302" s="1" t="e">
        <f>VLOOKUP(B3302,MICRO!E:L,8,0)</f>
        <v>#N/A</v>
      </c>
    </row>
    <row r="3303" spans="1:14" ht="20.25" x14ac:dyDescent="0.25">
      <c r="A3303" s="1">
        <v>144</v>
      </c>
      <c r="B3303" s="166"/>
      <c r="C3303" s="1" t="s">
        <v>1293</v>
      </c>
      <c r="D3303" s="1"/>
      <c r="E3303" s="1"/>
      <c r="F3303" s="1" t="s">
        <v>2843</v>
      </c>
      <c r="G3303" s="1">
        <v>4</v>
      </c>
      <c r="H3303" s="1" t="s">
        <v>19</v>
      </c>
      <c r="I3303" s="1" t="s">
        <v>636</v>
      </c>
      <c r="J3303" s="1">
        <v>0.02</v>
      </c>
      <c r="K3303" s="1">
        <v>0.08</v>
      </c>
      <c r="L3303" s="49">
        <v>5</v>
      </c>
      <c r="M3303" s="50"/>
      <c r="N3303" s="1" t="e">
        <f>VLOOKUP(B3303,MICRO!E:L,8,0)</f>
        <v>#N/A</v>
      </c>
    </row>
    <row r="3304" spans="1:14" ht="20.25" x14ac:dyDescent="0.25">
      <c r="A3304" s="1">
        <v>145</v>
      </c>
      <c r="B3304" s="166"/>
      <c r="C3304" s="1" t="s">
        <v>2844</v>
      </c>
      <c r="D3304" s="1"/>
      <c r="E3304" s="1"/>
      <c r="F3304" s="1" t="s">
        <v>2845</v>
      </c>
      <c r="G3304" s="1">
        <v>4</v>
      </c>
      <c r="H3304" s="1" t="s">
        <v>19</v>
      </c>
      <c r="I3304" s="1" t="s">
        <v>592</v>
      </c>
      <c r="J3304" s="1">
        <v>0.02</v>
      </c>
      <c r="K3304" s="1">
        <v>0.08</v>
      </c>
      <c r="L3304" s="49">
        <v>5</v>
      </c>
      <c r="M3304" s="50"/>
      <c r="N3304" s="1" t="e">
        <f>VLOOKUP(B3304,MICRO!E:L,8,0)</f>
        <v>#N/A</v>
      </c>
    </row>
    <row r="3305" spans="1:14" ht="20.25" x14ac:dyDescent="0.25">
      <c r="A3305" s="1">
        <v>146</v>
      </c>
      <c r="B3305" s="166"/>
      <c r="C3305" s="1" t="s">
        <v>2846</v>
      </c>
      <c r="D3305" s="1"/>
      <c r="E3305" s="1"/>
      <c r="F3305" s="1" t="s">
        <v>2847</v>
      </c>
      <c r="G3305" s="1">
        <v>4</v>
      </c>
      <c r="H3305" s="1" t="s">
        <v>19</v>
      </c>
      <c r="I3305" s="1" t="s">
        <v>2761</v>
      </c>
      <c r="J3305" s="1">
        <v>0.02</v>
      </c>
      <c r="K3305" s="1">
        <v>0.08</v>
      </c>
      <c r="L3305" s="49">
        <v>5</v>
      </c>
      <c r="M3305" s="50"/>
      <c r="N3305" s="1" t="e">
        <f>VLOOKUP(B3305,MICRO!E:L,8,0)</f>
        <v>#N/A</v>
      </c>
    </row>
    <row r="3306" spans="1:14" ht="20.25" x14ac:dyDescent="0.25">
      <c r="A3306" s="1">
        <v>147</v>
      </c>
      <c r="B3306" s="166"/>
      <c r="C3306" s="1" t="s">
        <v>2848</v>
      </c>
      <c r="D3306" s="1"/>
      <c r="E3306" s="1"/>
      <c r="F3306" s="1" t="s">
        <v>2849</v>
      </c>
      <c r="G3306" s="1">
        <v>24</v>
      </c>
      <c r="H3306" s="1" t="s">
        <v>19</v>
      </c>
      <c r="I3306" s="1" t="s">
        <v>596</v>
      </c>
      <c r="J3306" s="1">
        <v>0.02</v>
      </c>
      <c r="K3306" s="1">
        <v>0.48</v>
      </c>
      <c r="L3306" s="49">
        <v>5</v>
      </c>
      <c r="M3306" s="50"/>
      <c r="N3306" s="1" t="e">
        <f>VLOOKUP(B3306,MICRO!E:L,8,0)</f>
        <v>#N/A</v>
      </c>
    </row>
    <row r="3307" spans="1:14" ht="20.25" x14ac:dyDescent="0.25">
      <c r="A3307" s="1">
        <v>148</v>
      </c>
      <c r="B3307" s="166"/>
      <c r="C3307" s="1" t="s">
        <v>2850</v>
      </c>
      <c r="D3307" s="1"/>
      <c r="E3307" s="1"/>
      <c r="F3307" s="1" t="s">
        <v>2851</v>
      </c>
      <c r="G3307" s="1">
        <v>28</v>
      </c>
      <c r="H3307" s="1" t="s">
        <v>19</v>
      </c>
      <c r="I3307" s="1" t="s">
        <v>2852</v>
      </c>
      <c r="J3307" s="1">
        <v>0.02</v>
      </c>
      <c r="K3307" s="1">
        <v>0.56000000000000005</v>
      </c>
      <c r="L3307" s="49">
        <v>5</v>
      </c>
      <c r="M3307" s="50"/>
      <c r="N3307" s="1" t="e">
        <f>VLOOKUP(B3307,MICRO!E:L,8,0)</f>
        <v>#N/A</v>
      </c>
    </row>
    <row r="3308" spans="1:14" ht="20.25" x14ac:dyDescent="0.25">
      <c r="A3308" s="1">
        <v>149</v>
      </c>
      <c r="B3308" s="166"/>
      <c r="C3308" s="1" t="s">
        <v>2853</v>
      </c>
      <c r="D3308" s="1"/>
      <c r="E3308" s="1"/>
      <c r="F3308" s="1" t="s">
        <v>2854</v>
      </c>
      <c r="G3308" s="1">
        <v>8</v>
      </c>
      <c r="H3308" s="1" t="s">
        <v>19</v>
      </c>
      <c r="I3308" s="1" t="s">
        <v>641</v>
      </c>
      <c r="J3308" s="1">
        <v>0.02</v>
      </c>
      <c r="K3308" s="1">
        <v>0.16</v>
      </c>
      <c r="L3308" s="49">
        <v>5</v>
      </c>
      <c r="M3308" s="50"/>
      <c r="N3308" s="1" t="e">
        <f>VLOOKUP(B3308,MICRO!E:L,8,0)</f>
        <v>#N/A</v>
      </c>
    </row>
    <row r="3309" spans="1:14" ht="20.25" x14ac:dyDescent="0.25">
      <c r="A3309" s="1">
        <v>150</v>
      </c>
      <c r="B3309" s="166"/>
      <c r="C3309" s="1" t="s">
        <v>2855</v>
      </c>
      <c r="D3309" s="1"/>
      <c r="E3309" s="1"/>
      <c r="F3309" s="1" t="s">
        <v>2856</v>
      </c>
      <c r="G3309" s="1">
        <v>2</v>
      </c>
      <c r="H3309" s="1" t="s">
        <v>19</v>
      </c>
      <c r="I3309" s="1" t="s">
        <v>592</v>
      </c>
      <c r="J3309" s="1">
        <v>0.02</v>
      </c>
      <c r="K3309" s="1">
        <v>0.04</v>
      </c>
      <c r="L3309" s="49">
        <v>5</v>
      </c>
      <c r="M3309" s="50"/>
      <c r="N3309" s="1" t="e">
        <f>VLOOKUP(B3309,MICRO!E:L,8,0)</f>
        <v>#N/A</v>
      </c>
    </row>
    <row r="3310" spans="1:14" ht="20.25" x14ac:dyDescent="0.25">
      <c r="A3310" s="1">
        <v>151</v>
      </c>
      <c r="B3310" s="166"/>
      <c r="C3310" s="1" t="s">
        <v>2003</v>
      </c>
      <c r="D3310" s="1"/>
      <c r="E3310" s="1"/>
      <c r="F3310" s="1" t="s">
        <v>2857</v>
      </c>
      <c r="G3310" s="1">
        <v>9</v>
      </c>
      <c r="H3310" s="1" t="s">
        <v>19</v>
      </c>
      <c r="I3310" s="1" t="s">
        <v>2858</v>
      </c>
      <c r="J3310" s="1">
        <v>0.02</v>
      </c>
      <c r="K3310" s="1">
        <v>0.18</v>
      </c>
      <c r="L3310" s="49">
        <v>5</v>
      </c>
      <c r="M3310" s="50"/>
      <c r="N3310" s="1" t="e">
        <f>VLOOKUP(B3310,MICRO!E:L,8,0)</f>
        <v>#N/A</v>
      </c>
    </row>
    <row r="3311" spans="1:14" ht="20.25" x14ac:dyDescent="0.25">
      <c r="A3311" s="1">
        <v>152</v>
      </c>
      <c r="B3311" s="166"/>
      <c r="C3311" s="1" t="s">
        <v>957</v>
      </c>
      <c r="D3311" s="1"/>
      <c r="E3311" s="1"/>
      <c r="F3311" s="1" t="s">
        <v>2859</v>
      </c>
      <c r="G3311" s="1">
        <v>9</v>
      </c>
      <c r="H3311" s="1" t="s">
        <v>19</v>
      </c>
      <c r="I3311" s="1" t="s">
        <v>2761</v>
      </c>
      <c r="J3311" s="1">
        <v>0.02</v>
      </c>
      <c r="K3311" s="1">
        <v>0.18</v>
      </c>
      <c r="L3311" s="49">
        <v>5</v>
      </c>
      <c r="M3311" s="50"/>
      <c r="N3311" s="1" t="e">
        <f>VLOOKUP(B3311,MICRO!E:L,8,0)</f>
        <v>#N/A</v>
      </c>
    </row>
    <row r="3312" spans="1:14" ht="20.25" x14ac:dyDescent="0.25">
      <c r="A3312" s="1">
        <v>153</v>
      </c>
      <c r="B3312" s="166"/>
      <c r="C3312" s="1" t="s">
        <v>2860</v>
      </c>
      <c r="D3312" s="1"/>
      <c r="E3312" s="1"/>
      <c r="F3312" s="1" t="s">
        <v>2861</v>
      </c>
      <c r="G3312" s="1">
        <v>12</v>
      </c>
      <c r="H3312" s="1" t="s">
        <v>19</v>
      </c>
      <c r="I3312" s="1" t="s">
        <v>2862</v>
      </c>
      <c r="J3312" s="1">
        <v>0.02</v>
      </c>
      <c r="K3312" s="1">
        <v>0.24</v>
      </c>
      <c r="L3312" s="49">
        <v>5</v>
      </c>
      <c r="M3312" s="50"/>
      <c r="N3312" s="1" t="e">
        <f>VLOOKUP(B3312,MICRO!E:L,8,0)</f>
        <v>#N/A</v>
      </c>
    </row>
    <row r="3313" spans="1:14" ht="20.25" x14ac:dyDescent="0.25">
      <c r="A3313" s="1">
        <v>154</v>
      </c>
      <c r="B3313" s="166"/>
      <c r="C3313" s="1" t="s">
        <v>2863</v>
      </c>
      <c r="D3313" s="1"/>
      <c r="E3313" s="1"/>
      <c r="F3313" s="1" t="s">
        <v>2864</v>
      </c>
      <c r="G3313" s="1">
        <v>44</v>
      </c>
      <c r="H3313" s="1" t="s">
        <v>19</v>
      </c>
      <c r="I3313" s="1" t="s">
        <v>2865</v>
      </c>
      <c r="J3313" s="1">
        <v>0.02</v>
      </c>
      <c r="K3313" s="1">
        <v>0.88</v>
      </c>
      <c r="L3313" s="49">
        <v>5</v>
      </c>
      <c r="M3313" s="50"/>
      <c r="N3313" s="1" t="e">
        <f>VLOOKUP(B3313,MICRO!E:L,8,0)</f>
        <v>#N/A</v>
      </c>
    </row>
    <row r="3314" spans="1:14" ht="20.25" x14ac:dyDescent="0.25">
      <c r="A3314" s="1">
        <v>155</v>
      </c>
      <c r="B3314" s="166"/>
      <c r="C3314" s="1" t="s">
        <v>1293</v>
      </c>
      <c r="D3314" s="1"/>
      <c r="E3314" s="1"/>
      <c r="F3314" s="1" t="s">
        <v>2866</v>
      </c>
      <c r="G3314" s="1">
        <v>68</v>
      </c>
      <c r="H3314" s="1" t="s">
        <v>19</v>
      </c>
      <c r="I3314" s="1" t="s">
        <v>636</v>
      </c>
      <c r="J3314" s="1">
        <v>0.02</v>
      </c>
      <c r="K3314" s="1">
        <v>1.36</v>
      </c>
      <c r="L3314" s="49">
        <v>5</v>
      </c>
      <c r="M3314" s="50"/>
      <c r="N3314" s="1" t="e">
        <f>VLOOKUP(B3314,MICRO!E:L,8,0)</f>
        <v>#N/A</v>
      </c>
    </row>
    <row r="3315" spans="1:14" ht="20.25" x14ac:dyDescent="0.25">
      <c r="A3315" s="1">
        <v>156</v>
      </c>
      <c r="B3315" s="166"/>
      <c r="C3315" s="1" t="s">
        <v>2867</v>
      </c>
      <c r="D3315" s="1"/>
      <c r="E3315" s="1"/>
      <c r="F3315" s="1" t="s">
        <v>2868</v>
      </c>
      <c r="G3315" s="1">
        <v>34</v>
      </c>
      <c r="H3315" s="1" t="s">
        <v>19</v>
      </c>
      <c r="I3315" s="1" t="s">
        <v>2869</v>
      </c>
      <c r="J3315" s="1">
        <v>0.02</v>
      </c>
      <c r="K3315" s="1">
        <v>0.68</v>
      </c>
      <c r="L3315" s="49">
        <v>5</v>
      </c>
      <c r="M3315" s="50"/>
      <c r="N3315" s="1" t="e">
        <f>VLOOKUP(B3315,MICRO!E:L,8,0)</f>
        <v>#N/A</v>
      </c>
    </row>
    <row r="3316" spans="1:14" ht="20.25" x14ac:dyDescent="0.25">
      <c r="A3316" s="1">
        <v>157</v>
      </c>
      <c r="B3316" s="166"/>
      <c r="C3316" s="1" t="s">
        <v>2844</v>
      </c>
      <c r="D3316" s="1"/>
      <c r="E3316" s="1"/>
      <c r="F3316" s="1" t="s">
        <v>2870</v>
      </c>
      <c r="G3316" s="1">
        <v>46</v>
      </c>
      <c r="H3316" s="1" t="s">
        <v>19</v>
      </c>
      <c r="I3316" s="1" t="s">
        <v>592</v>
      </c>
      <c r="J3316" s="1">
        <v>0.02</v>
      </c>
      <c r="K3316" s="1">
        <v>0.92</v>
      </c>
      <c r="L3316" s="49">
        <v>5</v>
      </c>
      <c r="M3316" s="50"/>
      <c r="N3316" s="1" t="e">
        <f>VLOOKUP(B3316,MICRO!E:L,8,0)</f>
        <v>#N/A</v>
      </c>
    </row>
    <row r="3317" spans="1:14" ht="20.25" x14ac:dyDescent="0.25">
      <c r="A3317" s="1">
        <v>158</v>
      </c>
      <c r="B3317" s="166"/>
      <c r="C3317" s="1" t="s">
        <v>2871</v>
      </c>
      <c r="D3317" s="1"/>
      <c r="E3317" s="1"/>
      <c r="F3317" s="1" t="s">
        <v>2872</v>
      </c>
      <c r="G3317" s="1">
        <v>49</v>
      </c>
      <c r="H3317" s="1" t="s">
        <v>19</v>
      </c>
      <c r="I3317" s="1" t="s">
        <v>592</v>
      </c>
      <c r="J3317" s="1">
        <v>0.02</v>
      </c>
      <c r="K3317" s="1">
        <v>0.98</v>
      </c>
      <c r="L3317" s="49">
        <v>5</v>
      </c>
      <c r="M3317" s="50"/>
      <c r="N3317" s="1" t="e">
        <f>VLOOKUP(B3317,MICRO!E:L,8,0)</f>
        <v>#N/A</v>
      </c>
    </row>
    <row r="3318" spans="1:14" ht="20.25" x14ac:dyDescent="0.25">
      <c r="A3318" s="1">
        <v>159</v>
      </c>
      <c r="B3318" s="166"/>
      <c r="C3318" s="1" t="s">
        <v>2003</v>
      </c>
      <c r="D3318" s="1"/>
      <c r="E3318" s="1"/>
      <c r="F3318" s="1" t="s">
        <v>2873</v>
      </c>
      <c r="G3318" s="1">
        <v>9</v>
      </c>
      <c r="H3318" s="1" t="s">
        <v>19</v>
      </c>
      <c r="I3318" s="1" t="s">
        <v>2858</v>
      </c>
      <c r="J3318" s="1">
        <v>0.02</v>
      </c>
      <c r="K3318" s="1">
        <v>0.18</v>
      </c>
      <c r="L3318" s="49">
        <v>5</v>
      </c>
      <c r="M3318" s="50"/>
      <c r="N3318" s="1" t="e">
        <f>VLOOKUP(B3318,MICRO!E:L,8,0)</f>
        <v>#N/A</v>
      </c>
    </row>
    <row r="3319" spans="1:14" ht="20.25" x14ac:dyDescent="0.25">
      <c r="A3319" s="1">
        <v>160</v>
      </c>
      <c r="B3319" s="166"/>
      <c r="C3319" s="1" t="s">
        <v>2874</v>
      </c>
      <c r="D3319" s="1"/>
      <c r="E3319" s="1"/>
      <c r="F3319" s="1" t="s">
        <v>2875</v>
      </c>
      <c r="G3319" s="1">
        <v>8</v>
      </c>
      <c r="H3319" s="1" t="s">
        <v>19</v>
      </c>
      <c r="I3319" s="1" t="s">
        <v>641</v>
      </c>
      <c r="J3319" s="1">
        <v>0.02</v>
      </c>
      <c r="K3319" s="1">
        <v>0.16</v>
      </c>
      <c r="L3319" s="49">
        <v>5</v>
      </c>
      <c r="M3319" s="50"/>
      <c r="N3319" s="1" t="e">
        <f>VLOOKUP(B3319,MICRO!E:L,8,0)</f>
        <v>#N/A</v>
      </c>
    </row>
    <row r="3320" spans="1:14" ht="20.25" x14ac:dyDescent="0.25">
      <c r="A3320" s="1">
        <v>161</v>
      </c>
      <c r="B3320" s="166"/>
      <c r="C3320" s="1" t="s">
        <v>1293</v>
      </c>
      <c r="D3320" s="1"/>
      <c r="E3320" s="1"/>
      <c r="F3320" s="1" t="s">
        <v>2876</v>
      </c>
      <c r="G3320" s="1">
        <v>22</v>
      </c>
      <c r="H3320" s="1" t="s">
        <v>19</v>
      </c>
      <c r="I3320" s="1" t="s">
        <v>636</v>
      </c>
      <c r="J3320" s="1">
        <v>0.02</v>
      </c>
      <c r="K3320" s="1">
        <v>0.44</v>
      </c>
      <c r="L3320" s="49">
        <v>5</v>
      </c>
      <c r="M3320" s="50"/>
      <c r="N3320" s="1" t="e">
        <f>VLOOKUP(B3320,MICRO!E:L,8,0)</f>
        <v>#N/A</v>
      </c>
    </row>
    <row r="3321" spans="1:14" ht="20.25" x14ac:dyDescent="0.25">
      <c r="A3321" s="1">
        <v>162</v>
      </c>
      <c r="B3321" s="166"/>
      <c r="C3321" s="1" t="s">
        <v>2846</v>
      </c>
      <c r="D3321" s="1"/>
      <c r="E3321" s="1"/>
      <c r="F3321" s="1" t="s">
        <v>2877</v>
      </c>
      <c r="G3321" s="1">
        <v>22</v>
      </c>
      <c r="H3321" s="1" t="s">
        <v>19</v>
      </c>
      <c r="I3321" s="1" t="s">
        <v>2761</v>
      </c>
      <c r="J3321" s="1">
        <v>0.02</v>
      </c>
      <c r="K3321" s="1">
        <v>0.44</v>
      </c>
      <c r="L3321" s="49">
        <v>5</v>
      </c>
      <c r="M3321" s="50"/>
      <c r="N3321" s="1" t="e">
        <f>VLOOKUP(B3321,MICRO!E:L,8,0)</f>
        <v>#N/A</v>
      </c>
    </row>
    <row r="3322" spans="1:14" ht="20.25" x14ac:dyDescent="0.25">
      <c r="A3322" s="1">
        <v>163</v>
      </c>
      <c r="B3322" s="166"/>
      <c r="C3322" s="1" t="s">
        <v>957</v>
      </c>
      <c r="D3322" s="1"/>
      <c r="E3322" s="1"/>
      <c r="F3322" s="1" t="s">
        <v>2878</v>
      </c>
      <c r="G3322" s="1">
        <v>9</v>
      </c>
      <c r="H3322" s="1" t="s">
        <v>19</v>
      </c>
      <c r="I3322" s="1" t="s">
        <v>2761</v>
      </c>
      <c r="J3322" s="1">
        <v>0.02</v>
      </c>
      <c r="K3322" s="1">
        <v>0.18</v>
      </c>
      <c r="L3322" s="49">
        <v>5</v>
      </c>
      <c r="M3322" s="50"/>
      <c r="N3322" s="1" t="e">
        <f>VLOOKUP(B3322,MICRO!E:L,8,0)</f>
        <v>#N/A</v>
      </c>
    </row>
    <row r="3323" spans="1:14" ht="20.25" x14ac:dyDescent="0.25">
      <c r="A3323" s="1">
        <v>164</v>
      </c>
      <c r="B3323" s="166"/>
      <c r="C3323" s="1" t="s">
        <v>2879</v>
      </c>
      <c r="D3323" s="1"/>
      <c r="E3323" s="1"/>
      <c r="F3323" s="1" t="s">
        <v>2880</v>
      </c>
      <c r="G3323" s="1">
        <v>4</v>
      </c>
      <c r="H3323" s="1" t="s">
        <v>19</v>
      </c>
      <c r="I3323" s="1" t="s">
        <v>2869</v>
      </c>
      <c r="J3323" s="1">
        <v>0.02</v>
      </c>
      <c r="K3323" s="1">
        <v>0.08</v>
      </c>
      <c r="L3323" s="49">
        <v>5</v>
      </c>
      <c r="M3323" s="50"/>
      <c r="N3323" s="1" t="e">
        <f>VLOOKUP(B3323,MICRO!E:L,8,0)</f>
        <v>#N/A</v>
      </c>
    </row>
    <row r="3324" spans="1:14" ht="20.25" x14ac:dyDescent="0.25">
      <c r="A3324" s="1">
        <v>165</v>
      </c>
      <c r="B3324" s="166"/>
      <c r="C3324" s="1" t="s">
        <v>2881</v>
      </c>
      <c r="D3324" s="1"/>
      <c r="E3324" s="1"/>
      <c r="F3324" s="1" t="s">
        <v>2882</v>
      </c>
      <c r="G3324" s="1">
        <v>4</v>
      </c>
      <c r="H3324" s="1" t="s">
        <v>19</v>
      </c>
      <c r="I3324" s="1" t="s">
        <v>2761</v>
      </c>
      <c r="J3324" s="1">
        <v>0.02</v>
      </c>
      <c r="K3324" s="1">
        <v>0.08</v>
      </c>
      <c r="L3324" s="49">
        <v>5</v>
      </c>
      <c r="M3324" s="50"/>
      <c r="N3324" s="1" t="e">
        <f>VLOOKUP(B3324,MICRO!E:L,8,0)</f>
        <v>#N/A</v>
      </c>
    </row>
    <row r="3325" spans="1:14" ht="20.25" x14ac:dyDescent="0.25">
      <c r="A3325" s="1">
        <v>166</v>
      </c>
      <c r="B3325" s="166"/>
      <c r="C3325" s="1" t="s">
        <v>2883</v>
      </c>
      <c r="D3325" s="1"/>
      <c r="E3325" s="1"/>
      <c r="F3325" s="1" t="s">
        <v>2884</v>
      </c>
      <c r="G3325" s="1">
        <v>4</v>
      </c>
      <c r="H3325" s="1" t="s">
        <v>19</v>
      </c>
      <c r="I3325" s="1" t="s">
        <v>592</v>
      </c>
      <c r="J3325" s="1">
        <v>0.02</v>
      </c>
      <c r="K3325" s="1">
        <v>0.08</v>
      </c>
      <c r="L3325" s="49">
        <v>5</v>
      </c>
      <c r="M3325" s="50"/>
      <c r="N3325" s="1" t="e">
        <f>VLOOKUP(B3325,MICRO!E:L,8,0)</f>
        <v>#N/A</v>
      </c>
    </row>
    <row r="3326" spans="1:14" ht="20.25" x14ac:dyDescent="0.25">
      <c r="A3326" s="1">
        <v>167</v>
      </c>
      <c r="B3326" s="166"/>
      <c r="C3326" s="1" t="s">
        <v>2855</v>
      </c>
      <c r="D3326" s="1"/>
      <c r="E3326" s="1"/>
      <c r="F3326" s="1" t="s">
        <v>2885</v>
      </c>
      <c r="G3326" s="1">
        <v>8</v>
      </c>
      <c r="H3326" s="1" t="s">
        <v>19</v>
      </c>
      <c r="I3326" s="1" t="s">
        <v>592</v>
      </c>
      <c r="J3326" s="1">
        <v>0.02</v>
      </c>
      <c r="K3326" s="1">
        <v>0.16</v>
      </c>
      <c r="L3326" s="49">
        <v>5</v>
      </c>
      <c r="M3326" s="50"/>
      <c r="N3326" s="1" t="e">
        <f>VLOOKUP(B3326,MICRO!E:L,8,0)</f>
        <v>#N/A</v>
      </c>
    </row>
    <row r="3327" spans="1:14" ht="20.25" x14ac:dyDescent="0.25">
      <c r="A3327" s="1">
        <v>168</v>
      </c>
      <c r="B3327" s="166"/>
      <c r="C3327" s="1" t="s">
        <v>966</v>
      </c>
      <c r="D3327" s="1"/>
      <c r="E3327" s="1"/>
      <c r="F3327" s="1" t="s">
        <v>2886</v>
      </c>
      <c r="G3327" s="1">
        <v>2</v>
      </c>
      <c r="H3327" s="1" t="s">
        <v>19</v>
      </c>
      <c r="I3327" s="1" t="s">
        <v>2862</v>
      </c>
      <c r="J3327" s="1">
        <v>0.02</v>
      </c>
      <c r="K3327" s="1">
        <v>0.04</v>
      </c>
      <c r="L3327" s="49">
        <v>5</v>
      </c>
      <c r="M3327" s="50"/>
      <c r="N3327" s="1" t="e">
        <f>VLOOKUP(B3327,MICRO!E:L,8,0)</f>
        <v>#N/A</v>
      </c>
    </row>
    <row r="3328" spans="1:14" ht="20.25" x14ac:dyDescent="0.25">
      <c r="A3328" s="1">
        <v>169</v>
      </c>
      <c r="B3328" s="166"/>
      <c r="C3328" s="1" t="s">
        <v>2887</v>
      </c>
      <c r="D3328" s="1"/>
      <c r="E3328" s="1"/>
      <c r="F3328" s="1" t="s">
        <v>2888</v>
      </c>
      <c r="G3328" s="1">
        <v>49</v>
      </c>
      <c r="H3328" s="1" t="s">
        <v>19</v>
      </c>
      <c r="I3328" s="1" t="s">
        <v>596</v>
      </c>
      <c r="J3328" s="1">
        <v>0.02</v>
      </c>
      <c r="K3328" s="1">
        <v>0.98</v>
      </c>
      <c r="L3328" s="49">
        <v>5</v>
      </c>
      <c r="M3328" s="50"/>
      <c r="N3328" s="1" t="e">
        <f>VLOOKUP(B3328,MICRO!E:L,8,0)</f>
        <v>#N/A</v>
      </c>
    </row>
    <row r="3329" spans="1:14" ht="20.25" x14ac:dyDescent="0.25">
      <c r="A3329" s="1">
        <v>170</v>
      </c>
      <c r="B3329" s="166"/>
      <c r="C3329" s="1" t="s">
        <v>2889</v>
      </c>
      <c r="D3329" s="1"/>
      <c r="E3329" s="1"/>
      <c r="F3329" s="1" t="s">
        <v>2890</v>
      </c>
      <c r="G3329" s="1">
        <v>80</v>
      </c>
      <c r="H3329" s="1" t="s">
        <v>19</v>
      </c>
      <c r="I3329" s="1" t="s">
        <v>641</v>
      </c>
      <c r="J3329" s="1">
        <v>0.02</v>
      </c>
      <c r="K3329" s="1">
        <v>1.6</v>
      </c>
      <c r="L3329" s="49">
        <v>5</v>
      </c>
      <c r="M3329" s="50"/>
      <c r="N3329" s="1" t="e">
        <f>VLOOKUP(B3329,MICRO!E:L,8,0)</f>
        <v>#N/A</v>
      </c>
    </row>
    <row r="3330" spans="1:14" ht="20.25" x14ac:dyDescent="0.25">
      <c r="A3330" s="1">
        <v>171</v>
      </c>
      <c r="B3330" s="166"/>
      <c r="C3330" s="1" t="s">
        <v>2846</v>
      </c>
      <c r="D3330" s="1"/>
      <c r="E3330" s="1"/>
      <c r="F3330" s="1" t="s">
        <v>2891</v>
      </c>
      <c r="G3330" s="1">
        <v>24</v>
      </c>
      <c r="H3330" s="1" t="s">
        <v>19</v>
      </c>
      <c r="I3330" s="1" t="s">
        <v>2761</v>
      </c>
      <c r="J3330" s="1">
        <v>0.02</v>
      </c>
      <c r="K3330" s="1">
        <v>0.48</v>
      </c>
      <c r="L3330" s="49">
        <v>5</v>
      </c>
      <c r="M3330" s="50"/>
      <c r="N3330" s="1" t="e">
        <f>VLOOKUP(B3330,MICRO!E:L,8,0)</f>
        <v>#N/A</v>
      </c>
    </row>
    <row r="3331" spans="1:14" ht="20.25" x14ac:dyDescent="0.25">
      <c r="A3331" s="1">
        <v>172</v>
      </c>
      <c r="B3331" s="166"/>
      <c r="C3331" s="1" t="s">
        <v>2867</v>
      </c>
      <c r="D3331" s="1"/>
      <c r="E3331" s="1"/>
      <c r="F3331" s="1" t="s">
        <v>2892</v>
      </c>
      <c r="G3331" s="1">
        <v>8</v>
      </c>
      <c r="H3331" s="1" t="s">
        <v>19</v>
      </c>
      <c r="I3331" s="1" t="s">
        <v>2869</v>
      </c>
      <c r="J3331" s="1">
        <v>0.02</v>
      </c>
      <c r="K3331" s="1">
        <v>0.16</v>
      </c>
      <c r="L3331" s="49">
        <v>5</v>
      </c>
      <c r="M3331" s="50"/>
      <c r="N3331" s="1" t="e">
        <f>VLOOKUP(B3331,MICRO!E:L,8,0)</f>
        <v>#N/A</v>
      </c>
    </row>
    <row r="3332" spans="1:14" ht="20.25" x14ac:dyDescent="0.25">
      <c r="A3332" s="1">
        <v>173</v>
      </c>
      <c r="B3332" s="166"/>
      <c r="C3332" s="1" t="s">
        <v>2844</v>
      </c>
      <c r="D3332" s="1"/>
      <c r="E3332" s="1"/>
      <c r="F3332" s="1" t="s">
        <v>2893</v>
      </c>
      <c r="G3332" s="1">
        <v>8</v>
      </c>
      <c r="H3332" s="1" t="s">
        <v>19</v>
      </c>
      <c r="I3332" s="1" t="s">
        <v>592</v>
      </c>
      <c r="J3332" s="1">
        <v>0.02</v>
      </c>
      <c r="K3332" s="1">
        <v>0.16</v>
      </c>
      <c r="L3332" s="49">
        <v>5</v>
      </c>
      <c r="M3332" s="50"/>
      <c r="N3332" s="1" t="e">
        <f>VLOOKUP(B3332,MICRO!E:L,8,0)</f>
        <v>#N/A</v>
      </c>
    </row>
    <row r="3333" spans="1:14" ht="20.25" x14ac:dyDescent="0.25">
      <c r="A3333" s="1">
        <v>174</v>
      </c>
      <c r="B3333" s="166"/>
      <c r="C3333" s="1" t="s">
        <v>2855</v>
      </c>
      <c r="D3333" s="1"/>
      <c r="E3333" s="1"/>
      <c r="F3333" s="1" t="s">
        <v>2894</v>
      </c>
      <c r="G3333" s="1">
        <v>2</v>
      </c>
      <c r="H3333" s="1" t="s">
        <v>19</v>
      </c>
      <c r="I3333" s="1" t="s">
        <v>592</v>
      </c>
      <c r="J3333" s="1">
        <v>0.01</v>
      </c>
      <c r="K3333" s="1">
        <v>0.02</v>
      </c>
      <c r="L3333" s="49">
        <v>5</v>
      </c>
      <c r="M3333" s="50"/>
      <c r="N3333" s="1" t="e">
        <f>VLOOKUP(B3333,MICRO!E:L,8,0)</f>
        <v>#N/A</v>
      </c>
    </row>
    <row r="3334" spans="1:14" ht="20.25" x14ac:dyDescent="0.25">
      <c r="A3334" s="1">
        <v>175</v>
      </c>
      <c r="B3334" s="166"/>
      <c r="C3334" s="1" t="s">
        <v>2844</v>
      </c>
      <c r="D3334" s="1"/>
      <c r="E3334" s="1"/>
      <c r="F3334" s="1" t="s">
        <v>2895</v>
      </c>
      <c r="G3334" s="1">
        <v>8</v>
      </c>
      <c r="H3334" s="1" t="s">
        <v>19</v>
      </c>
      <c r="I3334" s="1" t="s">
        <v>592</v>
      </c>
      <c r="J3334" s="1">
        <v>0.01</v>
      </c>
      <c r="K3334" s="1">
        <v>0.08</v>
      </c>
      <c r="L3334" s="49">
        <v>5</v>
      </c>
      <c r="M3334" s="50"/>
      <c r="N3334" s="1" t="e">
        <f>VLOOKUP(B3334,MICRO!E:L,8,0)</f>
        <v>#N/A</v>
      </c>
    </row>
    <row r="3335" spans="1:14" ht="20.25" x14ac:dyDescent="0.25">
      <c r="A3335" s="1">
        <v>176</v>
      </c>
      <c r="B3335" s="166"/>
      <c r="C3335" s="1" t="s">
        <v>2867</v>
      </c>
      <c r="D3335" s="1"/>
      <c r="E3335" s="1"/>
      <c r="F3335" s="1" t="s">
        <v>2896</v>
      </c>
      <c r="G3335" s="1">
        <v>8</v>
      </c>
      <c r="H3335" s="1" t="s">
        <v>19</v>
      </c>
      <c r="I3335" s="1" t="s">
        <v>2869</v>
      </c>
      <c r="J3335" s="1">
        <v>0.01</v>
      </c>
      <c r="K3335" s="1">
        <v>0.08</v>
      </c>
      <c r="L3335" s="49">
        <v>5</v>
      </c>
      <c r="M3335" s="50"/>
      <c r="N3335" s="1" t="e">
        <f>VLOOKUP(B3335,MICRO!E:L,8,0)</f>
        <v>#N/A</v>
      </c>
    </row>
    <row r="3336" spans="1:14" ht="20.25" x14ac:dyDescent="0.25">
      <c r="A3336" s="1">
        <v>177</v>
      </c>
      <c r="B3336" s="166"/>
      <c r="C3336" s="1" t="s">
        <v>1293</v>
      </c>
      <c r="D3336" s="1"/>
      <c r="E3336" s="1"/>
      <c r="F3336" s="1" t="s">
        <v>2897</v>
      </c>
      <c r="G3336" s="1">
        <v>40</v>
      </c>
      <c r="H3336" s="1" t="s">
        <v>19</v>
      </c>
      <c r="I3336" s="1" t="s">
        <v>636</v>
      </c>
      <c r="J3336" s="1">
        <v>0.01</v>
      </c>
      <c r="K3336" s="1">
        <v>0.4</v>
      </c>
      <c r="L3336" s="49">
        <v>5</v>
      </c>
      <c r="M3336" s="50"/>
      <c r="N3336" s="1" t="e">
        <f>VLOOKUP(B3336,MICRO!E:L,8,0)</f>
        <v>#N/A</v>
      </c>
    </row>
    <row r="3337" spans="1:14" ht="20.25" x14ac:dyDescent="0.25">
      <c r="A3337" s="1">
        <v>178</v>
      </c>
      <c r="B3337" s="166"/>
      <c r="C3337" s="1" t="s">
        <v>2874</v>
      </c>
      <c r="D3337" s="1"/>
      <c r="E3337" s="1"/>
      <c r="F3337" s="1" t="s">
        <v>2898</v>
      </c>
      <c r="G3337" s="1">
        <v>2</v>
      </c>
      <c r="H3337" s="1" t="s">
        <v>19</v>
      </c>
      <c r="I3337" s="1" t="s">
        <v>641</v>
      </c>
      <c r="J3337" s="1">
        <v>0.01</v>
      </c>
      <c r="K3337" s="1">
        <v>0.02</v>
      </c>
      <c r="L3337" s="49">
        <v>5</v>
      </c>
      <c r="M3337" s="50"/>
      <c r="N3337" s="1" t="e">
        <f>VLOOKUP(B3337,MICRO!E:L,8,0)</f>
        <v>#N/A</v>
      </c>
    </row>
    <row r="3338" spans="1:14" ht="20.25" x14ac:dyDescent="0.25">
      <c r="A3338" s="1">
        <v>179</v>
      </c>
      <c r="B3338" s="166"/>
      <c r="C3338" s="1" t="s">
        <v>2846</v>
      </c>
      <c r="D3338" s="1"/>
      <c r="E3338" s="1"/>
      <c r="F3338" s="1" t="s">
        <v>2899</v>
      </c>
      <c r="G3338" s="1">
        <v>8</v>
      </c>
      <c r="H3338" s="1" t="s">
        <v>19</v>
      </c>
      <c r="I3338" s="1" t="s">
        <v>2761</v>
      </c>
      <c r="J3338" s="1">
        <v>0.01</v>
      </c>
      <c r="K3338" s="1">
        <v>0.08</v>
      </c>
      <c r="L3338" s="49">
        <v>5</v>
      </c>
      <c r="M3338" s="50"/>
      <c r="N3338" s="1" t="e">
        <f>VLOOKUP(B3338,MICRO!E:L,8,0)</f>
        <v>#N/A</v>
      </c>
    </row>
    <row r="3339" spans="1:14" ht="20.25" x14ac:dyDescent="0.25">
      <c r="A3339" s="1">
        <v>180</v>
      </c>
      <c r="B3339" s="166"/>
      <c r="C3339" s="1" t="s">
        <v>2848</v>
      </c>
      <c r="D3339" s="1"/>
      <c r="E3339" s="1"/>
      <c r="F3339" s="1" t="s">
        <v>2900</v>
      </c>
      <c r="G3339" s="1">
        <v>24</v>
      </c>
      <c r="H3339" s="1" t="s">
        <v>19</v>
      </c>
      <c r="I3339" s="1" t="s">
        <v>596</v>
      </c>
      <c r="J3339" s="1">
        <v>0.05</v>
      </c>
      <c r="K3339" s="1">
        <v>1.2000000000000002</v>
      </c>
      <c r="L3339" s="49">
        <v>5</v>
      </c>
      <c r="M3339" s="50"/>
      <c r="N3339" s="1" t="e">
        <f>VLOOKUP(B3339,MICRO!E:L,8,0)</f>
        <v>#N/A</v>
      </c>
    </row>
    <row r="3340" spans="1:14" ht="20.25" x14ac:dyDescent="0.25">
      <c r="A3340" s="1">
        <v>181</v>
      </c>
      <c r="B3340" s="166"/>
      <c r="C3340" s="1" t="s">
        <v>2863</v>
      </c>
      <c r="D3340" s="1"/>
      <c r="E3340" s="1"/>
      <c r="F3340" s="1" t="s">
        <v>2901</v>
      </c>
      <c r="G3340" s="1">
        <v>44</v>
      </c>
      <c r="H3340" s="1" t="s">
        <v>19</v>
      </c>
      <c r="I3340" s="1" t="s">
        <v>2865</v>
      </c>
      <c r="J3340" s="1">
        <v>0.05</v>
      </c>
      <c r="K3340" s="1">
        <v>2.2000000000000002</v>
      </c>
      <c r="L3340" s="49">
        <v>5</v>
      </c>
      <c r="M3340" s="50"/>
      <c r="N3340" s="1" t="e">
        <f>VLOOKUP(B3340,MICRO!E:L,8,0)</f>
        <v>#N/A</v>
      </c>
    </row>
    <row r="3341" spans="1:14" ht="20.25" x14ac:dyDescent="0.25">
      <c r="A3341" s="1">
        <v>182</v>
      </c>
      <c r="B3341" s="166"/>
      <c r="C3341" s="1" t="s">
        <v>2850</v>
      </c>
      <c r="D3341" s="1"/>
      <c r="E3341" s="1"/>
      <c r="F3341" s="1" t="s">
        <v>2902</v>
      </c>
      <c r="G3341" s="1">
        <v>28</v>
      </c>
      <c r="H3341" s="1" t="s">
        <v>19</v>
      </c>
      <c r="I3341" s="1" t="s">
        <v>2852</v>
      </c>
      <c r="J3341" s="1">
        <v>0.05</v>
      </c>
      <c r="K3341" s="1">
        <v>1.4000000000000001</v>
      </c>
      <c r="L3341" s="49">
        <v>5</v>
      </c>
      <c r="M3341" s="50"/>
      <c r="N3341" s="1" t="e">
        <f>VLOOKUP(B3341,MICRO!E:L,8,0)</f>
        <v>#N/A</v>
      </c>
    </row>
    <row r="3342" spans="1:14" ht="20.25" x14ac:dyDescent="0.25">
      <c r="A3342" s="1">
        <v>183</v>
      </c>
      <c r="B3342" s="166"/>
      <c r="C3342" s="1" t="s">
        <v>191</v>
      </c>
      <c r="D3342" s="1"/>
      <c r="E3342" s="1"/>
      <c r="F3342" s="1" t="s">
        <v>2903</v>
      </c>
      <c r="G3342" s="1">
        <v>2</v>
      </c>
      <c r="H3342" s="1" t="s">
        <v>19</v>
      </c>
      <c r="I3342" s="1" t="s">
        <v>2842</v>
      </c>
      <c r="J3342" s="1">
        <v>0.05</v>
      </c>
      <c r="K3342" s="1">
        <v>0.1</v>
      </c>
      <c r="L3342" s="49">
        <v>5</v>
      </c>
      <c r="M3342" s="50"/>
      <c r="N3342" s="1" t="e">
        <f>VLOOKUP(B3342,MICRO!E:L,8,0)</f>
        <v>#N/A</v>
      </c>
    </row>
    <row r="3343" spans="1:14" ht="20.25" x14ac:dyDescent="0.25">
      <c r="A3343" s="1">
        <v>184</v>
      </c>
      <c r="B3343" s="166"/>
      <c r="C3343" s="1" t="s">
        <v>2860</v>
      </c>
      <c r="D3343" s="1"/>
      <c r="E3343" s="1"/>
      <c r="F3343" s="1" t="s">
        <v>2904</v>
      </c>
      <c r="G3343" s="1">
        <v>12</v>
      </c>
      <c r="H3343" s="1" t="s">
        <v>19</v>
      </c>
      <c r="I3343" s="1" t="s">
        <v>2862</v>
      </c>
      <c r="J3343" s="1">
        <v>0.05</v>
      </c>
      <c r="K3343" s="1">
        <v>0.60000000000000009</v>
      </c>
      <c r="L3343" s="49">
        <v>5</v>
      </c>
      <c r="M3343" s="50"/>
      <c r="N3343" s="1" t="e">
        <f>VLOOKUP(B3343,MICRO!E:L,8,0)</f>
        <v>#N/A</v>
      </c>
    </row>
    <row r="3344" spans="1:14" ht="20.25" x14ac:dyDescent="0.25">
      <c r="A3344" s="1">
        <v>185</v>
      </c>
      <c r="B3344" s="166"/>
      <c r="C3344" s="1" t="s">
        <v>957</v>
      </c>
      <c r="D3344" s="1"/>
      <c r="E3344" s="1"/>
      <c r="F3344" s="1" t="s">
        <v>2905</v>
      </c>
      <c r="G3344" s="1">
        <v>9</v>
      </c>
      <c r="H3344" s="1" t="s">
        <v>19</v>
      </c>
      <c r="I3344" s="1" t="s">
        <v>2761</v>
      </c>
      <c r="J3344" s="1">
        <v>0.05</v>
      </c>
      <c r="K3344" s="1">
        <v>0.45</v>
      </c>
      <c r="L3344" s="49">
        <v>5</v>
      </c>
      <c r="M3344" s="50"/>
      <c r="N3344" s="1" t="e">
        <f>VLOOKUP(B3344,MICRO!E:L,8,0)</f>
        <v>#N/A</v>
      </c>
    </row>
    <row r="3345" spans="1:14" ht="20.25" x14ac:dyDescent="0.25">
      <c r="A3345" s="1">
        <v>186</v>
      </c>
      <c r="B3345" s="166"/>
      <c r="C3345" s="1" t="s">
        <v>2003</v>
      </c>
      <c r="D3345" s="1"/>
      <c r="E3345" s="1"/>
      <c r="F3345" s="1" t="s">
        <v>2906</v>
      </c>
      <c r="G3345" s="1">
        <v>9</v>
      </c>
      <c r="H3345" s="1" t="s">
        <v>19</v>
      </c>
      <c r="I3345" s="1" t="s">
        <v>2858</v>
      </c>
      <c r="J3345" s="1">
        <v>0.05</v>
      </c>
      <c r="K3345" s="1">
        <v>0.45</v>
      </c>
      <c r="L3345" s="49">
        <v>5</v>
      </c>
      <c r="M3345" s="50"/>
      <c r="N3345" s="1" t="e">
        <f>VLOOKUP(B3345,MICRO!E:L,8,0)</f>
        <v>#N/A</v>
      </c>
    </row>
    <row r="3346" spans="1:14" ht="20.25" x14ac:dyDescent="0.25">
      <c r="A3346" s="1">
        <v>187</v>
      </c>
      <c r="B3346" s="166"/>
      <c r="C3346" s="1" t="s">
        <v>1997</v>
      </c>
      <c r="D3346" s="1"/>
      <c r="E3346" s="1"/>
      <c r="F3346" s="1" t="s">
        <v>2907</v>
      </c>
      <c r="G3346" s="1">
        <v>9</v>
      </c>
      <c r="H3346" s="1" t="s">
        <v>19</v>
      </c>
      <c r="I3346" s="1" t="s">
        <v>592</v>
      </c>
      <c r="J3346" s="1">
        <v>0.05</v>
      </c>
      <c r="K3346" s="1">
        <v>0.45</v>
      </c>
      <c r="L3346" s="49">
        <v>5</v>
      </c>
      <c r="M3346" s="50"/>
      <c r="N3346" s="1" t="e">
        <f>VLOOKUP(B3346,MICRO!E:L,8,0)</f>
        <v>#N/A</v>
      </c>
    </row>
    <row r="3347" spans="1:14" ht="20.25" x14ac:dyDescent="0.25">
      <c r="A3347" s="1">
        <v>188</v>
      </c>
      <c r="B3347" s="166"/>
      <c r="C3347" s="1" t="s">
        <v>2844</v>
      </c>
      <c r="D3347" s="1"/>
      <c r="E3347" s="1"/>
      <c r="F3347" s="1" t="s">
        <v>2908</v>
      </c>
      <c r="G3347" s="1">
        <v>4</v>
      </c>
      <c r="H3347" s="1" t="s">
        <v>19</v>
      </c>
      <c r="I3347" s="1" t="s">
        <v>592</v>
      </c>
      <c r="J3347" s="1">
        <v>0.05</v>
      </c>
      <c r="K3347" s="1">
        <v>0.2</v>
      </c>
      <c r="L3347" s="49">
        <v>5</v>
      </c>
      <c r="M3347" s="50"/>
      <c r="N3347" s="1" t="e">
        <f>VLOOKUP(B3347,MICRO!E:L,8,0)</f>
        <v>#N/A</v>
      </c>
    </row>
    <row r="3348" spans="1:14" ht="20.25" x14ac:dyDescent="0.25">
      <c r="A3348" s="1">
        <v>189</v>
      </c>
      <c r="B3348" s="166"/>
      <c r="C3348" s="1" t="s">
        <v>1293</v>
      </c>
      <c r="D3348" s="1"/>
      <c r="E3348" s="1"/>
      <c r="F3348" s="1" t="s">
        <v>2909</v>
      </c>
      <c r="G3348" s="1">
        <v>4</v>
      </c>
      <c r="H3348" s="1" t="s">
        <v>19</v>
      </c>
      <c r="I3348" s="1" t="s">
        <v>636</v>
      </c>
      <c r="J3348" s="1">
        <v>0.05</v>
      </c>
      <c r="K3348" s="1">
        <v>0.2</v>
      </c>
      <c r="L3348" s="49">
        <v>5</v>
      </c>
      <c r="M3348" s="50"/>
      <c r="N3348" s="1" t="e">
        <f>VLOOKUP(B3348,MICRO!E:L,8,0)</f>
        <v>#N/A</v>
      </c>
    </row>
    <row r="3349" spans="1:14" ht="20.25" x14ac:dyDescent="0.25">
      <c r="A3349" s="1">
        <v>190</v>
      </c>
      <c r="B3349" s="166"/>
      <c r="C3349" s="1" t="s">
        <v>2846</v>
      </c>
      <c r="D3349" s="1"/>
      <c r="E3349" s="1"/>
      <c r="F3349" s="1" t="s">
        <v>2910</v>
      </c>
      <c r="G3349" s="1">
        <v>16</v>
      </c>
      <c r="H3349" s="1" t="s">
        <v>19</v>
      </c>
      <c r="I3349" s="1" t="s">
        <v>2846</v>
      </c>
      <c r="J3349" s="1">
        <v>0.05</v>
      </c>
      <c r="K3349" s="1">
        <v>0.8</v>
      </c>
      <c r="L3349" s="49">
        <v>5</v>
      </c>
      <c r="M3349" s="50"/>
      <c r="N3349" s="1" t="e">
        <f>VLOOKUP(B3349,MICRO!E:L,8,0)</f>
        <v>#N/A</v>
      </c>
    </row>
    <row r="3350" spans="1:14" ht="20.25" x14ac:dyDescent="0.25">
      <c r="A3350" s="1">
        <v>191</v>
      </c>
      <c r="B3350" s="166"/>
      <c r="C3350" s="1" t="s">
        <v>1293</v>
      </c>
      <c r="D3350" s="1"/>
      <c r="E3350" s="1"/>
      <c r="F3350" s="1" t="s">
        <v>2911</v>
      </c>
      <c r="G3350" s="1">
        <v>40</v>
      </c>
      <c r="H3350" s="1" t="s">
        <v>19</v>
      </c>
      <c r="I3350" s="1" t="s">
        <v>636</v>
      </c>
      <c r="J3350" s="1">
        <v>0.05</v>
      </c>
      <c r="K3350" s="1">
        <v>2</v>
      </c>
      <c r="L3350" s="49">
        <v>5</v>
      </c>
      <c r="M3350" s="50"/>
      <c r="N3350" s="1" t="e">
        <f>VLOOKUP(B3350,MICRO!E:L,8,0)</f>
        <v>#N/A</v>
      </c>
    </row>
    <row r="3351" spans="1:14" ht="20.25" x14ac:dyDescent="0.25">
      <c r="A3351" s="1">
        <v>192</v>
      </c>
      <c r="B3351" s="166"/>
      <c r="C3351" s="1" t="s">
        <v>2846</v>
      </c>
      <c r="D3351" s="1"/>
      <c r="E3351" s="1"/>
      <c r="F3351" s="1" t="s">
        <v>2912</v>
      </c>
      <c r="G3351" s="1">
        <v>8</v>
      </c>
      <c r="H3351" s="1" t="s">
        <v>19</v>
      </c>
      <c r="I3351" s="1" t="s">
        <v>2761</v>
      </c>
      <c r="J3351" s="1">
        <v>0.05</v>
      </c>
      <c r="K3351" s="1">
        <v>0.4</v>
      </c>
      <c r="L3351" s="49">
        <v>5</v>
      </c>
      <c r="M3351" s="50"/>
      <c r="N3351" s="1" t="e">
        <f>VLOOKUP(B3351,MICRO!E:L,8,0)</f>
        <v>#N/A</v>
      </c>
    </row>
    <row r="3352" spans="1:14" ht="20.25" x14ac:dyDescent="0.25">
      <c r="A3352" s="1">
        <v>193</v>
      </c>
      <c r="B3352" s="166"/>
      <c r="C3352" s="1" t="s">
        <v>2867</v>
      </c>
      <c r="D3352" s="1"/>
      <c r="E3352" s="1"/>
      <c r="F3352" s="1" t="s">
        <v>2913</v>
      </c>
      <c r="G3352" s="1">
        <v>18</v>
      </c>
      <c r="H3352" s="1" t="s">
        <v>19</v>
      </c>
      <c r="I3352" s="1" t="s">
        <v>2869</v>
      </c>
      <c r="J3352" s="1">
        <v>0.05</v>
      </c>
      <c r="K3352" s="1">
        <v>0.9</v>
      </c>
      <c r="L3352" s="49">
        <v>5</v>
      </c>
      <c r="M3352" s="50"/>
      <c r="N3352" s="1" t="e">
        <f>VLOOKUP(B3352,MICRO!E:L,8,0)</f>
        <v>#N/A</v>
      </c>
    </row>
    <row r="3353" spans="1:14" ht="20.25" x14ac:dyDescent="0.25">
      <c r="A3353" s="1">
        <v>194</v>
      </c>
      <c r="B3353" s="166"/>
      <c r="C3353" s="1" t="s">
        <v>2844</v>
      </c>
      <c r="D3353" s="1"/>
      <c r="E3353" s="1"/>
      <c r="F3353" s="1" t="s">
        <v>2914</v>
      </c>
      <c r="G3353" s="1">
        <v>8</v>
      </c>
      <c r="H3353" s="1" t="s">
        <v>19</v>
      </c>
      <c r="I3353" s="1" t="s">
        <v>592</v>
      </c>
      <c r="J3353" s="1">
        <v>0.05</v>
      </c>
      <c r="K3353" s="1">
        <v>0.4</v>
      </c>
      <c r="L3353" s="49">
        <v>5</v>
      </c>
      <c r="M3353" s="50"/>
      <c r="N3353" s="1" t="e">
        <f>VLOOKUP(B3353,MICRO!E:L,8,0)</f>
        <v>#N/A</v>
      </c>
    </row>
    <row r="3354" spans="1:14" ht="20.25" x14ac:dyDescent="0.25">
      <c r="A3354" s="1">
        <v>195</v>
      </c>
      <c r="B3354" s="166"/>
      <c r="C3354" s="1" t="s">
        <v>2844</v>
      </c>
      <c r="D3354" s="1"/>
      <c r="E3354" s="1"/>
      <c r="F3354" s="1" t="s">
        <v>2915</v>
      </c>
      <c r="G3354" s="1">
        <v>38</v>
      </c>
      <c r="H3354" s="1" t="s">
        <v>19</v>
      </c>
      <c r="I3354" s="1" t="s">
        <v>592</v>
      </c>
      <c r="J3354" s="1">
        <v>0.05</v>
      </c>
      <c r="K3354" s="1">
        <v>1.9000000000000001</v>
      </c>
      <c r="L3354" s="49">
        <v>5</v>
      </c>
      <c r="M3354" s="50"/>
      <c r="N3354" s="1" t="e">
        <f>VLOOKUP(B3354,MICRO!E:L,8,0)</f>
        <v>#N/A</v>
      </c>
    </row>
    <row r="3355" spans="1:14" ht="20.25" x14ac:dyDescent="0.25">
      <c r="A3355" s="1">
        <v>196</v>
      </c>
      <c r="B3355" s="166"/>
      <c r="C3355" s="1" t="s">
        <v>2846</v>
      </c>
      <c r="D3355" s="1"/>
      <c r="E3355" s="1"/>
      <c r="F3355" s="1" t="s">
        <v>2916</v>
      </c>
      <c r="G3355" s="1">
        <v>10</v>
      </c>
      <c r="H3355" s="1" t="s">
        <v>19</v>
      </c>
      <c r="I3355" s="1" t="s">
        <v>2761</v>
      </c>
      <c r="J3355" s="1">
        <v>0.05</v>
      </c>
      <c r="K3355" s="1">
        <v>0.5</v>
      </c>
      <c r="L3355" s="49">
        <v>5</v>
      </c>
      <c r="M3355" s="50"/>
      <c r="N3355" s="1" t="e">
        <f>VLOOKUP(B3355,MICRO!E:L,8,0)</f>
        <v>#N/A</v>
      </c>
    </row>
    <row r="3356" spans="1:14" ht="20.25" x14ac:dyDescent="0.25">
      <c r="A3356" s="1">
        <v>197</v>
      </c>
      <c r="B3356" s="166"/>
      <c r="C3356" s="1" t="s">
        <v>2879</v>
      </c>
      <c r="D3356" s="1"/>
      <c r="E3356" s="1"/>
      <c r="F3356" s="1" t="s">
        <v>2917</v>
      </c>
      <c r="G3356" s="1">
        <v>4</v>
      </c>
      <c r="H3356" s="1" t="s">
        <v>19</v>
      </c>
      <c r="I3356" s="1" t="s">
        <v>2869</v>
      </c>
      <c r="J3356" s="1">
        <v>0.05</v>
      </c>
      <c r="K3356" s="1">
        <v>0.2</v>
      </c>
      <c r="L3356" s="49">
        <v>5</v>
      </c>
      <c r="M3356" s="50"/>
      <c r="N3356" s="1" t="e">
        <f>VLOOKUP(B3356,MICRO!E:L,8,0)</f>
        <v>#N/A</v>
      </c>
    </row>
    <row r="3357" spans="1:14" ht="20.25" x14ac:dyDescent="0.25">
      <c r="A3357" s="1">
        <v>198</v>
      </c>
      <c r="B3357" s="166"/>
      <c r="C3357" s="1" t="s">
        <v>1997</v>
      </c>
      <c r="D3357" s="1"/>
      <c r="E3357" s="1"/>
      <c r="F3357" s="1" t="s">
        <v>2918</v>
      </c>
      <c r="G3357" s="1">
        <v>9</v>
      </c>
      <c r="H3357" s="1" t="s">
        <v>19</v>
      </c>
      <c r="I3357" s="1" t="s">
        <v>592</v>
      </c>
      <c r="J3357" s="1">
        <v>0.05</v>
      </c>
      <c r="K3357" s="1">
        <v>0.45</v>
      </c>
      <c r="L3357" s="49">
        <v>5</v>
      </c>
      <c r="M3357" s="50"/>
      <c r="N3357" s="1" t="e">
        <f>VLOOKUP(B3357,MICRO!E:L,8,0)</f>
        <v>#N/A</v>
      </c>
    </row>
    <row r="3358" spans="1:14" ht="20.25" x14ac:dyDescent="0.25">
      <c r="A3358" s="1">
        <v>199</v>
      </c>
      <c r="B3358" s="166"/>
      <c r="C3358" s="1" t="s">
        <v>2887</v>
      </c>
      <c r="D3358" s="1"/>
      <c r="E3358" s="1"/>
      <c r="F3358" s="1" t="s">
        <v>2919</v>
      </c>
      <c r="G3358" s="1">
        <v>32</v>
      </c>
      <c r="H3358" s="1" t="s">
        <v>19</v>
      </c>
      <c r="I3358" s="1" t="s">
        <v>596</v>
      </c>
      <c r="J3358" s="1">
        <v>0.05</v>
      </c>
      <c r="K3358" s="1">
        <v>1.6</v>
      </c>
      <c r="L3358" s="49">
        <v>5</v>
      </c>
      <c r="M3358" s="50"/>
      <c r="N3358" s="1" t="e">
        <f>VLOOKUP(B3358,MICRO!E:L,8,0)</f>
        <v>#N/A</v>
      </c>
    </row>
    <row r="3359" spans="1:14" ht="20.25" x14ac:dyDescent="0.25">
      <c r="A3359" s="1">
        <v>200</v>
      </c>
      <c r="B3359" s="166"/>
      <c r="C3359" s="1" t="s">
        <v>2883</v>
      </c>
      <c r="D3359" s="1"/>
      <c r="E3359" s="1"/>
      <c r="F3359" s="1" t="s">
        <v>2920</v>
      </c>
      <c r="G3359" s="1">
        <v>4</v>
      </c>
      <c r="H3359" s="1" t="s">
        <v>19</v>
      </c>
      <c r="I3359" s="1" t="s">
        <v>592</v>
      </c>
      <c r="J3359" s="1">
        <v>0.05</v>
      </c>
      <c r="K3359" s="1">
        <v>0.2</v>
      </c>
      <c r="L3359" s="49">
        <v>5</v>
      </c>
      <c r="M3359" s="50"/>
      <c r="N3359" s="1" t="e">
        <f>VLOOKUP(B3359,MICRO!E:L,8,0)</f>
        <v>#N/A</v>
      </c>
    </row>
    <row r="3360" spans="1:14" ht="20.25" x14ac:dyDescent="0.25">
      <c r="A3360" s="1">
        <v>201</v>
      </c>
      <c r="B3360" s="166"/>
      <c r="C3360" s="1" t="s">
        <v>2871</v>
      </c>
      <c r="D3360" s="1"/>
      <c r="E3360" s="1"/>
      <c r="F3360" s="1" t="s">
        <v>2921</v>
      </c>
      <c r="G3360" s="1">
        <v>32</v>
      </c>
      <c r="H3360" s="1" t="s">
        <v>19</v>
      </c>
      <c r="I3360" s="1" t="s">
        <v>592</v>
      </c>
      <c r="J3360" s="1">
        <v>0.05</v>
      </c>
      <c r="K3360" s="1">
        <v>1.6</v>
      </c>
      <c r="L3360" s="49">
        <v>5</v>
      </c>
      <c r="M3360" s="50"/>
      <c r="N3360" s="1" t="e">
        <f>VLOOKUP(B3360,MICRO!E:L,8,0)</f>
        <v>#N/A</v>
      </c>
    </row>
    <row r="3361" spans="1:14" ht="20.25" x14ac:dyDescent="0.25">
      <c r="A3361" s="1">
        <v>202</v>
      </c>
      <c r="B3361" s="166"/>
      <c r="C3361" s="1" t="s">
        <v>191</v>
      </c>
      <c r="D3361" s="1"/>
      <c r="E3361" s="1"/>
      <c r="F3361" s="1" t="s">
        <v>2922</v>
      </c>
      <c r="G3361" s="1">
        <v>2</v>
      </c>
      <c r="H3361" s="1" t="s">
        <v>19</v>
      </c>
      <c r="I3361" s="1" t="s">
        <v>2862</v>
      </c>
      <c r="J3361" s="1">
        <v>0.05</v>
      </c>
      <c r="K3361" s="1">
        <v>0.1</v>
      </c>
      <c r="L3361" s="49">
        <v>5</v>
      </c>
      <c r="M3361" s="50"/>
      <c r="N3361" s="1" t="e">
        <f>VLOOKUP(B3361,MICRO!E:L,8,0)</f>
        <v>#N/A</v>
      </c>
    </row>
    <row r="3362" spans="1:14" ht="20.25" x14ac:dyDescent="0.25">
      <c r="A3362" s="1">
        <v>203</v>
      </c>
      <c r="B3362" s="166"/>
      <c r="C3362" s="1" t="s">
        <v>966</v>
      </c>
      <c r="D3362" s="1"/>
      <c r="E3362" s="1"/>
      <c r="F3362" s="1" t="s">
        <v>2923</v>
      </c>
      <c r="G3362" s="1">
        <v>2</v>
      </c>
      <c r="H3362" s="1" t="s">
        <v>19</v>
      </c>
      <c r="I3362" s="1" t="s">
        <v>2862</v>
      </c>
      <c r="J3362" s="1">
        <v>0.05</v>
      </c>
      <c r="K3362" s="1">
        <v>0.1</v>
      </c>
      <c r="L3362" s="49">
        <v>5</v>
      </c>
      <c r="M3362" s="50"/>
      <c r="N3362" s="1" t="e">
        <f>VLOOKUP(B3362,MICRO!E:L,8,0)</f>
        <v>#N/A</v>
      </c>
    </row>
    <row r="3363" spans="1:14" ht="20.25" x14ac:dyDescent="0.25">
      <c r="A3363" s="1">
        <v>204</v>
      </c>
      <c r="B3363" s="166"/>
      <c r="C3363" s="1" t="s">
        <v>2874</v>
      </c>
      <c r="D3363" s="1"/>
      <c r="E3363" s="1"/>
      <c r="F3363" s="1" t="s">
        <v>2924</v>
      </c>
      <c r="G3363" s="1">
        <v>2</v>
      </c>
      <c r="H3363" s="1" t="s">
        <v>19</v>
      </c>
      <c r="I3363" s="1" t="s">
        <v>641</v>
      </c>
      <c r="J3363" s="1">
        <v>0.05</v>
      </c>
      <c r="K3363" s="1">
        <v>0.1</v>
      </c>
      <c r="L3363" s="49">
        <v>5</v>
      </c>
      <c r="M3363" s="50"/>
      <c r="N3363" s="1" t="e">
        <f>VLOOKUP(B3363,MICRO!E:L,8,0)</f>
        <v>#N/A</v>
      </c>
    </row>
    <row r="3364" spans="1:14" ht="20.25" x14ac:dyDescent="0.25">
      <c r="A3364" s="1">
        <v>205</v>
      </c>
      <c r="B3364" s="166"/>
      <c r="C3364" s="1" t="s">
        <v>2925</v>
      </c>
      <c r="D3364" s="1"/>
      <c r="E3364" s="1"/>
      <c r="F3364" s="1" t="s">
        <v>2926</v>
      </c>
      <c r="G3364" s="1">
        <v>2</v>
      </c>
      <c r="H3364" s="1" t="s">
        <v>19</v>
      </c>
      <c r="I3364" s="1" t="s">
        <v>596</v>
      </c>
      <c r="J3364" s="1">
        <v>0.05</v>
      </c>
      <c r="K3364" s="1">
        <v>0.1</v>
      </c>
      <c r="L3364" s="49">
        <v>5</v>
      </c>
      <c r="M3364" s="50"/>
      <c r="N3364" s="1" t="e">
        <f>VLOOKUP(B3364,MICRO!E:L,8,0)</f>
        <v>#N/A</v>
      </c>
    </row>
    <row r="3365" spans="1:14" ht="20.25" x14ac:dyDescent="0.25">
      <c r="A3365" s="1">
        <v>206</v>
      </c>
      <c r="B3365" s="166"/>
      <c r="C3365" s="1" t="s">
        <v>2925</v>
      </c>
      <c r="D3365" s="1"/>
      <c r="E3365" s="1"/>
      <c r="F3365" s="1" t="s">
        <v>2927</v>
      </c>
      <c r="G3365" s="1">
        <v>4</v>
      </c>
      <c r="H3365" s="1" t="s">
        <v>19</v>
      </c>
      <c r="I3365" s="1" t="s">
        <v>596</v>
      </c>
      <c r="J3365" s="1">
        <v>0.05</v>
      </c>
      <c r="K3365" s="1">
        <v>0.2</v>
      </c>
      <c r="L3365" s="49">
        <v>5</v>
      </c>
      <c r="M3365" s="50"/>
      <c r="N3365" s="1" t="e">
        <f>VLOOKUP(B3365,MICRO!E:L,8,0)</f>
        <v>#N/A</v>
      </c>
    </row>
    <row r="3366" spans="1:14" ht="20.25" x14ac:dyDescent="0.25">
      <c r="A3366" s="1">
        <v>207</v>
      </c>
      <c r="B3366" s="166"/>
      <c r="C3366" s="1" t="s">
        <v>2874</v>
      </c>
      <c r="D3366" s="1"/>
      <c r="E3366" s="1"/>
      <c r="F3366" s="1" t="s">
        <v>2928</v>
      </c>
      <c r="G3366" s="1">
        <v>4</v>
      </c>
      <c r="H3366" s="1" t="s">
        <v>19</v>
      </c>
      <c r="I3366" s="1" t="s">
        <v>641</v>
      </c>
      <c r="J3366" s="1">
        <v>0.05</v>
      </c>
      <c r="K3366" s="1">
        <v>0.2</v>
      </c>
      <c r="L3366" s="49">
        <v>5</v>
      </c>
      <c r="M3366" s="50"/>
      <c r="N3366" s="1" t="e">
        <f>VLOOKUP(B3366,MICRO!E:L,8,0)</f>
        <v>#N/A</v>
      </c>
    </row>
    <row r="3367" spans="1:14" ht="20.25" x14ac:dyDescent="0.25">
      <c r="A3367" s="1">
        <v>208</v>
      </c>
      <c r="B3367" s="166"/>
      <c r="C3367" s="1" t="s">
        <v>2855</v>
      </c>
      <c r="D3367" s="1"/>
      <c r="E3367" s="1"/>
      <c r="F3367" s="1" t="s">
        <v>2929</v>
      </c>
      <c r="G3367" s="1">
        <v>4</v>
      </c>
      <c r="H3367" s="1" t="s">
        <v>19</v>
      </c>
      <c r="I3367" s="1" t="s">
        <v>592</v>
      </c>
      <c r="J3367" s="1">
        <v>0.05</v>
      </c>
      <c r="K3367" s="1">
        <v>0.2</v>
      </c>
      <c r="L3367" s="49">
        <v>5</v>
      </c>
      <c r="M3367" s="50"/>
      <c r="N3367" s="1" t="e">
        <f>VLOOKUP(B3367,MICRO!E:L,8,0)</f>
        <v>#N/A</v>
      </c>
    </row>
    <row r="3368" spans="1:14" ht="20.25" x14ac:dyDescent="0.25">
      <c r="A3368" s="1">
        <v>209</v>
      </c>
      <c r="B3368" s="166"/>
      <c r="C3368" s="1" t="s">
        <v>2855</v>
      </c>
      <c r="D3368" s="1"/>
      <c r="E3368" s="1"/>
      <c r="F3368" s="1" t="s">
        <v>2930</v>
      </c>
      <c r="G3368" s="1">
        <v>2</v>
      </c>
      <c r="H3368" s="1" t="s">
        <v>19</v>
      </c>
      <c r="I3368" s="1" t="s">
        <v>592</v>
      </c>
      <c r="J3368" s="1">
        <v>0.05</v>
      </c>
      <c r="K3368" s="1">
        <v>0.1</v>
      </c>
      <c r="L3368" s="49">
        <v>5</v>
      </c>
      <c r="M3368" s="50"/>
      <c r="N3368" s="1" t="e">
        <f>VLOOKUP(B3368,MICRO!E:L,8,0)</f>
        <v>#N/A</v>
      </c>
    </row>
    <row r="3369" spans="1:14" ht="20.25" x14ac:dyDescent="0.25">
      <c r="A3369" s="1">
        <v>210</v>
      </c>
      <c r="B3369" s="166"/>
      <c r="C3369" s="1" t="s">
        <v>2003</v>
      </c>
      <c r="D3369" s="1"/>
      <c r="E3369" s="1"/>
      <c r="F3369" s="1" t="s">
        <v>2931</v>
      </c>
      <c r="G3369" s="1">
        <v>9</v>
      </c>
      <c r="H3369" s="1" t="s">
        <v>19</v>
      </c>
      <c r="I3369" s="1" t="s">
        <v>2858</v>
      </c>
      <c r="J3369" s="1">
        <v>0.05</v>
      </c>
      <c r="K3369" s="1">
        <v>0.45</v>
      </c>
      <c r="L3369" s="49">
        <v>5</v>
      </c>
      <c r="M3369" s="50"/>
      <c r="N3369" s="1" t="e">
        <f>VLOOKUP(B3369,MICRO!E:L,8,0)</f>
        <v>#N/A</v>
      </c>
    </row>
    <row r="3370" spans="1:14" ht="20.25" x14ac:dyDescent="0.25">
      <c r="A3370" s="1">
        <v>211</v>
      </c>
      <c r="B3370" s="166"/>
      <c r="C3370" s="1" t="s">
        <v>2889</v>
      </c>
      <c r="D3370" s="1"/>
      <c r="E3370" s="1"/>
      <c r="F3370" s="1" t="s">
        <v>2932</v>
      </c>
      <c r="G3370" s="1">
        <v>48</v>
      </c>
      <c r="H3370" s="1" t="s">
        <v>19</v>
      </c>
      <c r="I3370" s="1" t="s">
        <v>641</v>
      </c>
      <c r="J3370" s="1">
        <v>0.05</v>
      </c>
      <c r="K3370" s="1">
        <v>2.4000000000000004</v>
      </c>
      <c r="L3370" s="49">
        <v>5</v>
      </c>
      <c r="M3370" s="50"/>
      <c r="N3370" s="1" t="e">
        <f>VLOOKUP(B3370,MICRO!E:L,8,0)</f>
        <v>#N/A</v>
      </c>
    </row>
    <row r="3371" spans="1:14" ht="20.25" x14ac:dyDescent="0.25">
      <c r="A3371" s="1">
        <v>212</v>
      </c>
      <c r="B3371" s="166"/>
      <c r="C3371" s="1" t="s">
        <v>1293</v>
      </c>
      <c r="D3371" s="1"/>
      <c r="E3371" s="1"/>
      <c r="F3371" s="1" t="s">
        <v>2933</v>
      </c>
      <c r="G3371" s="1">
        <v>28</v>
      </c>
      <c r="H3371" s="1" t="s">
        <v>19</v>
      </c>
      <c r="I3371" s="1" t="s">
        <v>636</v>
      </c>
      <c r="J3371" s="1">
        <v>0.05</v>
      </c>
      <c r="K3371" s="1">
        <v>1.4000000000000001</v>
      </c>
      <c r="L3371" s="49">
        <v>5</v>
      </c>
      <c r="M3371" s="50"/>
      <c r="N3371" s="1" t="e">
        <f>VLOOKUP(B3371,MICRO!E:L,8,0)</f>
        <v>#N/A</v>
      </c>
    </row>
    <row r="3372" spans="1:14" ht="20.25" x14ac:dyDescent="0.25">
      <c r="A3372" s="1">
        <v>213</v>
      </c>
      <c r="B3372" s="166"/>
      <c r="C3372" s="1" t="s">
        <v>1293</v>
      </c>
      <c r="D3372" s="1"/>
      <c r="E3372" s="1"/>
      <c r="F3372" s="1" t="s">
        <v>2934</v>
      </c>
      <c r="G3372" s="1">
        <v>10</v>
      </c>
      <c r="H3372" s="1" t="s">
        <v>19</v>
      </c>
      <c r="I3372" s="1" t="s">
        <v>636</v>
      </c>
      <c r="J3372" s="1">
        <v>0.05</v>
      </c>
      <c r="K3372" s="1">
        <v>0.5</v>
      </c>
      <c r="L3372" s="49">
        <v>5</v>
      </c>
      <c r="M3372" s="50"/>
      <c r="N3372" s="1" t="e">
        <f>VLOOKUP(B3372,MICRO!E:L,8,0)</f>
        <v>#N/A</v>
      </c>
    </row>
    <row r="3373" spans="1:14" ht="20.25" x14ac:dyDescent="0.25">
      <c r="A3373" s="1">
        <v>214</v>
      </c>
      <c r="B3373" s="166"/>
      <c r="C3373" s="1" t="s">
        <v>2860</v>
      </c>
      <c r="D3373" s="1"/>
      <c r="E3373" s="1"/>
      <c r="F3373" s="1" t="s">
        <v>2935</v>
      </c>
      <c r="G3373" s="1">
        <v>70</v>
      </c>
      <c r="H3373" s="1" t="s">
        <v>19</v>
      </c>
      <c r="I3373" s="1" t="s">
        <v>2862</v>
      </c>
      <c r="J3373" s="1">
        <v>0.05</v>
      </c>
      <c r="K3373" s="1">
        <v>3.5</v>
      </c>
      <c r="L3373" s="49">
        <v>5</v>
      </c>
      <c r="M3373" s="50"/>
      <c r="N3373" s="1" t="e">
        <f>VLOOKUP(B3373,MICRO!E:L,8,0)</f>
        <v>#N/A</v>
      </c>
    </row>
    <row r="3374" spans="1:14" ht="20.25" x14ac:dyDescent="0.25">
      <c r="A3374" s="1">
        <v>215</v>
      </c>
      <c r="B3374" s="166"/>
      <c r="C3374" s="1" t="s">
        <v>2867</v>
      </c>
      <c r="D3374" s="1"/>
      <c r="E3374" s="1"/>
      <c r="F3374" s="1" t="s">
        <v>2936</v>
      </c>
      <c r="G3374" s="1">
        <v>16</v>
      </c>
      <c r="H3374" s="1" t="s">
        <v>19</v>
      </c>
      <c r="I3374" s="1" t="s">
        <v>2869</v>
      </c>
      <c r="J3374" s="1">
        <v>0.05</v>
      </c>
      <c r="K3374" s="1">
        <v>0.8</v>
      </c>
      <c r="L3374" s="49">
        <v>5</v>
      </c>
      <c r="M3374" s="50"/>
      <c r="N3374" s="1" t="e">
        <f>VLOOKUP(B3374,MICRO!E:L,8,0)</f>
        <v>#N/A</v>
      </c>
    </row>
    <row r="3375" spans="1:14" ht="20.25" x14ac:dyDescent="0.25">
      <c r="A3375" s="1">
        <v>216</v>
      </c>
      <c r="B3375" s="166"/>
      <c r="C3375" s="1" t="s">
        <v>957</v>
      </c>
      <c r="D3375" s="1"/>
      <c r="E3375" s="1"/>
      <c r="F3375" s="1" t="s">
        <v>2937</v>
      </c>
      <c r="G3375" s="1">
        <v>9</v>
      </c>
      <c r="H3375" s="1" t="s">
        <v>19</v>
      </c>
      <c r="I3375" s="1" t="s">
        <v>2761</v>
      </c>
      <c r="J3375" s="1">
        <v>0.05</v>
      </c>
      <c r="K3375" s="1">
        <v>0.45</v>
      </c>
      <c r="L3375" s="49">
        <v>5</v>
      </c>
      <c r="M3375" s="50"/>
      <c r="N3375" s="1" t="e">
        <f>VLOOKUP(B3375,MICRO!E:L,8,0)</f>
        <v>#N/A</v>
      </c>
    </row>
    <row r="3376" spans="1:14" ht="20.25" x14ac:dyDescent="0.25">
      <c r="A3376" s="1">
        <v>217</v>
      </c>
      <c r="B3376" s="166"/>
      <c r="C3376" s="1" t="s">
        <v>2846</v>
      </c>
      <c r="D3376" s="1"/>
      <c r="E3376" s="1"/>
      <c r="F3376" s="1" t="s">
        <v>2938</v>
      </c>
      <c r="G3376" s="1">
        <v>4</v>
      </c>
      <c r="H3376" s="1" t="s">
        <v>19</v>
      </c>
      <c r="I3376" s="1" t="s">
        <v>2761</v>
      </c>
      <c r="J3376" s="1">
        <v>0.05</v>
      </c>
      <c r="K3376" s="1">
        <v>0.2</v>
      </c>
      <c r="L3376" s="49">
        <v>5</v>
      </c>
      <c r="M3376" s="50"/>
      <c r="N3376" s="1" t="e">
        <f>VLOOKUP(B3376,MICRO!E:L,8,0)</f>
        <v>#N/A</v>
      </c>
    </row>
    <row r="3377" spans="1:14" ht="20.25" x14ac:dyDescent="0.25">
      <c r="A3377" s="1">
        <v>218</v>
      </c>
      <c r="B3377" s="166"/>
      <c r="C3377" s="1" t="s">
        <v>2881</v>
      </c>
      <c r="D3377" s="1"/>
      <c r="E3377" s="1"/>
      <c r="F3377" s="1" t="s">
        <v>2939</v>
      </c>
      <c r="G3377" s="1">
        <v>4</v>
      </c>
      <c r="H3377" s="1" t="s">
        <v>19</v>
      </c>
      <c r="I3377" s="1" t="s">
        <v>2761</v>
      </c>
      <c r="J3377" s="1">
        <v>0.05</v>
      </c>
      <c r="K3377" s="1">
        <v>0.2</v>
      </c>
      <c r="L3377" s="49">
        <v>5</v>
      </c>
      <c r="M3377" s="50"/>
      <c r="N3377" s="1" t="e">
        <f>VLOOKUP(B3377,MICRO!E:L,8,0)</f>
        <v>#N/A</v>
      </c>
    </row>
    <row r="3378" spans="1:14" ht="20.25" x14ac:dyDescent="0.25">
      <c r="A3378" s="1">
        <v>219</v>
      </c>
      <c r="B3378" s="166"/>
      <c r="C3378" s="1" t="s">
        <v>2848</v>
      </c>
      <c r="D3378" s="1"/>
      <c r="E3378" s="1"/>
      <c r="F3378" s="1" t="s">
        <v>2940</v>
      </c>
      <c r="G3378" s="1">
        <v>24</v>
      </c>
      <c r="H3378" s="1" t="s">
        <v>19</v>
      </c>
      <c r="I3378" s="1" t="s">
        <v>596</v>
      </c>
      <c r="J3378" s="1">
        <v>0.03</v>
      </c>
      <c r="K3378" s="1">
        <v>0.72</v>
      </c>
      <c r="L3378" s="49">
        <v>5</v>
      </c>
      <c r="M3378" s="50"/>
      <c r="N3378" s="1" t="e">
        <f>VLOOKUP(B3378,MICRO!E:L,8,0)</f>
        <v>#N/A</v>
      </c>
    </row>
    <row r="3379" spans="1:14" ht="20.25" x14ac:dyDescent="0.25">
      <c r="A3379" s="1">
        <v>220</v>
      </c>
      <c r="B3379" s="166"/>
      <c r="C3379" s="1" t="s">
        <v>2863</v>
      </c>
      <c r="D3379" s="1"/>
      <c r="E3379" s="1"/>
      <c r="F3379" s="1" t="s">
        <v>2941</v>
      </c>
      <c r="G3379" s="1">
        <v>44</v>
      </c>
      <c r="H3379" s="1" t="s">
        <v>19</v>
      </c>
      <c r="I3379" s="1" t="s">
        <v>2865</v>
      </c>
      <c r="J3379" s="1">
        <v>0.03</v>
      </c>
      <c r="K3379" s="1">
        <v>1.3199999999999998</v>
      </c>
      <c r="L3379" s="49">
        <v>5</v>
      </c>
      <c r="M3379" s="50"/>
      <c r="N3379" s="1" t="e">
        <f>VLOOKUP(B3379,MICRO!E:L,8,0)</f>
        <v>#N/A</v>
      </c>
    </row>
    <row r="3380" spans="1:14" ht="20.25" x14ac:dyDescent="0.25">
      <c r="A3380" s="1">
        <v>221</v>
      </c>
      <c r="B3380" s="166"/>
      <c r="C3380" s="1" t="s">
        <v>2850</v>
      </c>
      <c r="D3380" s="1"/>
      <c r="E3380" s="1"/>
      <c r="F3380" s="1" t="s">
        <v>2942</v>
      </c>
      <c r="G3380" s="1">
        <v>28</v>
      </c>
      <c r="H3380" s="1" t="s">
        <v>19</v>
      </c>
      <c r="I3380" s="1" t="s">
        <v>2852</v>
      </c>
      <c r="J3380" s="1">
        <v>0.03</v>
      </c>
      <c r="K3380" s="1">
        <v>0.84</v>
      </c>
      <c r="L3380" s="49">
        <v>5</v>
      </c>
      <c r="M3380" s="50"/>
      <c r="N3380" s="1" t="e">
        <f>VLOOKUP(B3380,MICRO!E:L,8,0)</f>
        <v>#N/A</v>
      </c>
    </row>
    <row r="3381" spans="1:14" ht="20.25" x14ac:dyDescent="0.25">
      <c r="A3381" s="1">
        <v>222</v>
      </c>
      <c r="B3381" s="166"/>
      <c r="C3381" s="1" t="s">
        <v>191</v>
      </c>
      <c r="D3381" s="1"/>
      <c r="E3381" s="1"/>
      <c r="F3381" s="1" t="s">
        <v>2943</v>
      </c>
      <c r="G3381" s="1">
        <v>2</v>
      </c>
      <c r="H3381" s="1" t="s">
        <v>19</v>
      </c>
      <c r="I3381" s="1" t="s">
        <v>2842</v>
      </c>
      <c r="J3381" s="1">
        <v>0.03</v>
      </c>
      <c r="K3381" s="1">
        <v>0.06</v>
      </c>
      <c r="L3381" s="49">
        <v>5</v>
      </c>
      <c r="M3381" s="50"/>
      <c r="N3381" s="1" t="e">
        <f>VLOOKUP(B3381,MICRO!E:L,8,0)</f>
        <v>#N/A</v>
      </c>
    </row>
    <row r="3382" spans="1:14" ht="20.25" x14ac:dyDescent="0.25">
      <c r="A3382" s="1">
        <v>223</v>
      </c>
      <c r="B3382" s="166"/>
      <c r="C3382" s="1" t="s">
        <v>2860</v>
      </c>
      <c r="D3382" s="1"/>
      <c r="E3382" s="1"/>
      <c r="F3382" s="1" t="s">
        <v>2944</v>
      </c>
      <c r="G3382" s="1">
        <v>12</v>
      </c>
      <c r="H3382" s="1" t="s">
        <v>19</v>
      </c>
      <c r="I3382" s="1" t="s">
        <v>2862</v>
      </c>
      <c r="J3382" s="1">
        <v>0.03</v>
      </c>
      <c r="K3382" s="1">
        <v>0.36</v>
      </c>
      <c r="L3382" s="49">
        <v>5</v>
      </c>
      <c r="M3382" s="50"/>
      <c r="N3382" s="1" t="e">
        <f>VLOOKUP(B3382,MICRO!E:L,8,0)</f>
        <v>#N/A</v>
      </c>
    </row>
    <row r="3383" spans="1:14" ht="20.25" x14ac:dyDescent="0.25">
      <c r="A3383" s="1">
        <v>224</v>
      </c>
      <c r="B3383" s="166"/>
      <c r="C3383" s="1" t="s">
        <v>2003</v>
      </c>
      <c r="D3383" s="1"/>
      <c r="E3383" s="1"/>
      <c r="F3383" s="1" t="s">
        <v>2945</v>
      </c>
      <c r="G3383" s="1">
        <v>9</v>
      </c>
      <c r="H3383" s="1" t="s">
        <v>19</v>
      </c>
      <c r="I3383" s="1" t="s">
        <v>2858</v>
      </c>
      <c r="J3383" s="1">
        <v>0.03</v>
      </c>
      <c r="K3383" s="1">
        <v>0.27</v>
      </c>
      <c r="L3383" s="49">
        <v>5</v>
      </c>
      <c r="M3383" s="50"/>
      <c r="N3383" s="1" t="e">
        <f>VLOOKUP(B3383,MICRO!E:L,8,0)</f>
        <v>#N/A</v>
      </c>
    </row>
    <row r="3384" spans="1:14" ht="20.25" x14ac:dyDescent="0.25">
      <c r="A3384" s="1">
        <v>225</v>
      </c>
      <c r="B3384" s="166"/>
      <c r="C3384" s="1" t="s">
        <v>957</v>
      </c>
      <c r="D3384" s="1"/>
      <c r="E3384" s="1"/>
      <c r="F3384" s="1" t="s">
        <v>2946</v>
      </c>
      <c r="G3384" s="1">
        <v>13</v>
      </c>
      <c r="H3384" s="1" t="s">
        <v>19</v>
      </c>
      <c r="I3384" s="1" t="s">
        <v>2761</v>
      </c>
      <c r="J3384" s="1">
        <v>0.03</v>
      </c>
      <c r="K3384" s="1">
        <v>0.39</v>
      </c>
      <c r="L3384" s="49">
        <v>5</v>
      </c>
      <c r="M3384" s="50"/>
      <c r="N3384" s="1" t="e">
        <f>VLOOKUP(B3384,MICRO!E:L,8,0)</f>
        <v>#N/A</v>
      </c>
    </row>
    <row r="3385" spans="1:14" ht="20.25" x14ac:dyDescent="0.25">
      <c r="A3385" s="1">
        <v>226</v>
      </c>
      <c r="B3385" s="166"/>
      <c r="C3385" s="1" t="s">
        <v>1293</v>
      </c>
      <c r="D3385" s="1"/>
      <c r="E3385" s="1"/>
      <c r="F3385" s="1" t="s">
        <v>2947</v>
      </c>
      <c r="G3385" s="1">
        <v>68</v>
      </c>
      <c r="H3385" s="1" t="s">
        <v>19</v>
      </c>
      <c r="I3385" s="1" t="s">
        <v>636</v>
      </c>
      <c r="J3385" s="1">
        <v>0.03</v>
      </c>
      <c r="K3385" s="1">
        <v>2.04</v>
      </c>
      <c r="L3385" s="49">
        <v>5</v>
      </c>
      <c r="M3385" s="50"/>
      <c r="N3385" s="1" t="e">
        <f>VLOOKUP(B3385,MICRO!E:L,8,0)</f>
        <v>#N/A</v>
      </c>
    </row>
    <row r="3386" spans="1:14" ht="20.25" x14ac:dyDescent="0.25">
      <c r="A3386" s="1">
        <v>227</v>
      </c>
      <c r="B3386" s="166"/>
      <c r="C3386" s="1" t="s">
        <v>2867</v>
      </c>
      <c r="D3386" s="1"/>
      <c r="E3386" s="1"/>
      <c r="F3386" s="1" t="s">
        <v>2948</v>
      </c>
      <c r="G3386" s="1">
        <v>34</v>
      </c>
      <c r="H3386" s="1" t="s">
        <v>19</v>
      </c>
      <c r="I3386" s="1" t="s">
        <v>2869</v>
      </c>
      <c r="J3386" s="1">
        <v>0.03</v>
      </c>
      <c r="K3386" s="1">
        <v>1.02</v>
      </c>
      <c r="L3386" s="49">
        <v>5</v>
      </c>
      <c r="M3386" s="50"/>
      <c r="N3386" s="1" t="e">
        <f>VLOOKUP(B3386,MICRO!E:L,8,0)</f>
        <v>#N/A</v>
      </c>
    </row>
    <row r="3387" spans="1:14" ht="20.25" x14ac:dyDescent="0.25">
      <c r="A3387" s="1">
        <v>228</v>
      </c>
      <c r="B3387" s="166"/>
      <c r="C3387" s="1" t="s">
        <v>2844</v>
      </c>
      <c r="D3387" s="1"/>
      <c r="E3387" s="1"/>
      <c r="F3387" s="1" t="s">
        <v>2949</v>
      </c>
      <c r="G3387" s="1">
        <v>46</v>
      </c>
      <c r="H3387" s="1" t="s">
        <v>19</v>
      </c>
      <c r="I3387" s="1" t="s">
        <v>592</v>
      </c>
      <c r="J3387" s="1">
        <v>0.03</v>
      </c>
      <c r="K3387" s="1">
        <v>1.38</v>
      </c>
      <c r="L3387" s="49">
        <v>5</v>
      </c>
      <c r="M3387" s="50"/>
      <c r="N3387" s="1" t="e">
        <f>VLOOKUP(B3387,MICRO!E:L,8,0)</f>
        <v>#N/A</v>
      </c>
    </row>
    <row r="3388" spans="1:14" ht="20.25" x14ac:dyDescent="0.25">
      <c r="A3388" s="1">
        <v>229</v>
      </c>
      <c r="B3388" s="166"/>
      <c r="C3388" s="1" t="s">
        <v>2846</v>
      </c>
      <c r="D3388" s="1"/>
      <c r="E3388" s="1"/>
      <c r="F3388" s="1" t="s">
        <v>2950</v>
      </c>
      <c r="G3388" s="1">
        <v>24</v>
      </c>
      <c r="H3388" s="1" t="s">
        <v>19</v>
      </c>
      <c r="I3388" s="1" t="s">
        <v>2761</v>
      </c>
      <c r="J3388" s="1">
        <v>0.03</v>
      </c>
      <c r="K3388" s="1">
        <v>0.72</v>
      </c>
      <c r="L3388" s="49">
        <v>5</v>
      </c>
      <c r="M3388" s="50"/>
      <c r="N3388" s="1" t="e">
        <f>VLOOKUP(B3388,MICRO!E:L,8,0)</f>
        <v>#N/A</v>
      </c>
    </row>
    <row r="3389" spans="1:14" ht="20.25" x14ac:dyDescent="0.25">
      <c r="A3389" s="1">
        <v>230</v>
      </c>
      <c r="B3389" s="166"/>
      <c r="C3389" s="1" t="s">
        <v>966</v>
      </c>
      <c r="D3389" s="1"/>
      <c r="E3389" s="1"/>
      <c r="F3389" s="1" t="s">
        <v>2951</v>
      </c>
      <c r="G3389" s="1">
        <v>2</v>
      </c>
      <c r="H3389" s="1" t="s">
        <v>19</v>
      </c>
      <c r="I3389" s="1" t="s">
        <v>2862</v>
      </c>
      <c r="J3389" s="1">
        <v>0.03</v>
      </c>
      <c r="K3389" s="1">
        <v>0.06</v>
      </c>
      <c r="L3389" s="49">
        <v>5</v>
      </c>
      <c r="M3389" s="50"/>
      <c r="N3389" s="1" t="e">
        <f>VLOOKUP(B3389,MICRO!E:L,8,0)</f>
        <v>#N/A</v>
      </c>
    </row>
    <row r="3390" spans="1:14" ht="20.25" x14ac:dyDescent="0.25">
      <c r="A3390" s="1">
        <v>231</v>
      </c>
      <c r="B3390" s="166"/>
      <c r="C3390" s="1" t="s">
        <v>2871</v>
      </c>
      <c r="D3390" s="1"/>
      <c r="E3390" s="1"/>
      <c r="F3390" s="1" t="s">
        <v>2952</v>
      </c>
      <c r="G3390" s="1">
        <v>49</v>
      </c>
      <c r="H3390" s="1" t="s">
        <v>19</v>
      </c>
      <c r="I3390" s="1" t="s">
        <v>592</v>
      </c>
      <c r="J3390" s="1">
        <v>0.03</v>
      </c>
      <c r="K3390" s="1">
        <v>1.47</v>
      </c>
      <c r="L3390" s="49">
        <v>5</v>
      </c>
      <c r="M3390" s="50"/>
      <c r="N3390" s="1" t="e">
        <f>VLOOKUP(B3390,MICRO!E:L,8,0)</f>
        <v>#N/A</v>
      </c>
    </row>
    <row r="3391" spans="1:14" ht="20.25" x14ac:dyDescent="0.25">
      <c r="A3391" s="1">
        <v>232</v>
      </c>
      <c r="B3391" s="166"/>
      <c r="C3391" s="1" t="s">
        <v>957</v>
      </c>
      <c r="D3391" s="1"/>
      <c r="E3391" s="1"/>
      <c r="F3391" s="1" t="s">
        <v>2953</v>
      </c>
      <c r="G3391" s="1">
        <v>15</v>
      </c>
      <c r="H3391" s="1" t="s">
        <v>19</v>
      </c>
      <c r="I3391" s="1" t="s">
        <v>2761</v>
      </c>
      <c r="J3391" s="1">
        <v>0.03</v>
      </c>
      <c r="K3391" s="1">
        <v>0.44999999999999996</v>
      </c>
      <c r="L3391" s="49">
        <v>5</v>
      </c>
      <c r="M3391" s="50"/>
      <c r="N3391" s="1" t="e">
        <f>VLOOKUP(B3391,MICRO!E:L,8,0)</f>
        <v>#N/A</v>
      </c>
    </row>
    <row r="3392" spans="1:14" ht="20.25" x14ac:dyDescent="0.25">
      <c r="A3392" s="1">
        <v>233</v>
      </c>
      <c r="B3392" s="166"/>
      <c r="C3392" s="1" t="s">
        <v>2003</v>
      </c>
      <c r="D3392" s="1"/>
      <c r="E3392" s="1"/>
      <c r="F3392" s="1" t="s">
        <v>2954</v>
      </c>
      <c r="G3392" s="1">
        <v>9</v>
      </c>
      <c r="H3392" s="1" t="s">
        <v>19</v>
      </c>
      <c r="I3392" s="1" t="s">
        <v>2858</v>
      </c>
      <c r="J3392" s="1">
        <v>0.03</v>
      </c>
      <c r="K3392" s="1">
        <v>0.27</v>
      </c>
      <c r="L3392" s="49">
        <v>5</v>
      </c>
      <c r="M3392" s="50"/>
      <c r="N3392" s="1" t="e">
        <f>VLOOKUP(B3392,MICRO!E:L,8,0)</f>
        <v>#N/A</v>
      </c>
    </row>
    <row r="3393" spans="1:14" ht="20.25" x14ac:dyDescent="0.25">
      <c r="A3393" s="1">
        <v>234</v>
      </c>
      <c r="B3393" s="166"/>
      <c r="C3393" s="1" t="s">
        <v>1997</v>
      </c>
      <c r="D3393" s="1"/>
      <c r="E3393" s="1"/>
      <c r="F3393" s="1" t="s">
        <v>2955</v>
      </c>
      <c r="G3393" s="1">
        <v>21</v>
      </c>
      <c r="H3393" s="1" t="s">
        <v>19</v>
      </c>
      <c r="I3393" s="1" t="s">
        <v>592</v>
      </c>
      <c r="J3393" s="1">
        <v>0.03</v>
      </c>
      <c r="K3393" s="1">
        <v>0.63</v>
      </c>
      <c r="L3393" s="49">
        <v>5</v>
      </c>
      <c r="M3393" s="50"/>
      <c r="N3393" s="1" t="e">
        <f>VLOOKUP(B3393,MICRO!E:L,8,0)</f>
        <v>#N/A</v>
      </c>
    </row>
    <row r="3394" spans="1:14" ht="20.25" x14ac:dyDescent="0.25">
      <c r="A3394" s="1">
        <v>235</v>
      </c>
      <c r="B3394" s="166"/>
      <c r="C3394" s="1" t="s">
        <v>191</v>
      </c>
      <c r="D3394" s="1"/>
      <c r="E3394" s="1"/>
      <c r="F3394" s="1" t="s">
        <v>2956</v>
      </c>
      <c r="G3394" s="1">
        <v>2</v>
      </c>
      <c r="H3394" s="1" t="s">
        <v>19</v>
      </c>
      <c r="I3394" s="1" t="s">
        <v>2862</v>
      </c>
      <c r="J3394" s="1">
        <v>0.03</v>
      </c>
      <c r="K3394" s="1">
        <v>0.06</v>
      </c>
      <c r="L3394" s="49">
        <v>5</v>
      </c>
      <c r="M3394" s="50"/>
      <c r="N3394" s="1" t="e">
        <f>VLOOKUP(B3394,MICRO!E:L,8,0)</f>
        <v>#N/A</v>
      </c>
    </row>
    <row r="3395" spans="1:14" ht="20.25" x14ac:dyDescent="0.25">
      <c r="A3395" s="1">
        <v>236</v>
      </c>
      <c r="B3395" s="166"/>
      <c r="C3395" s="1" t="s">
        <v>2887</v>
      </c>
      <c r="D3395" s="1"/>
      <c r="E3395" s="1"/>
      <c r="F3395" s="1" t="s">
        <v>2957</v>
      </c>
      <c r="G3395" s="1">
        <v>49</v>
      </c>
      <c r="H3395" s="1" t="s">
        <v>19</v>
      </c>
      <c r="I3395" s="1" t="s">
        <v>596</v>
      </c>
      <c r="J3395" s="1">
        <v>0.03</v>
      </c>
      <c r="K3395" s="1">
        <v>1.47</v>
      </c>
      <c r="L3395" s="49">
        <v>5</v>
      </c>
      <c r="M3395" s="50"/>
      <c r="N3395" s="1" t="e">
        <f>VLOOKUP(B3395,MICRO!E:L,8,0)</f>
        <v>#N/A</v>
      </c>
    </row>
    <row r="3396" spans="1:14" ht="20.25" x14ac:dyDescent="0.25">
      <c r="A3396" s="1">
        <v>237</v>
      </c>
      <c r="B3396" s="166"/>
      <c r="C3396" s="1" t="s">
        <v>1997</v>
      </c>
      <c r="D3396" s="1"/>
      <c r="E3396" s="1"/>
      <c r="F3396" s="1" t="s">
        <v>2958</v>
      </c>
      <c r="G3396" s="1">
        <v>13</v>
      </c>
      <c r="H3396" s="1" t="s">
        <v>19</v>
      </c>
      <c r="I3396" s="1" t="s">
        <v>592</v>
      </c>
      <c r="J3396" s="1">
        <v>0.03</v>
      </c>
      <c r="K3396" s="1">
        <v>0.39</v>
      </c>
      <c r="L3396" s="49">
        <v>5</v>
      </c>
      <c r="M3396" s="50"/>
      <c r="N3396" s="1" t="e">
        <f>VLOOKUP(B3396,MICRO!E:L,8,0)</f>
        <v>#N/A</v>
      </c>
    </row>
    <row r="3397" spans="1:14" ht="20.25" x14ac:dyDescent="0.25">
      <c r="A3397" s="1">
        <v>238</v>
      </c>
      <c r="B3397" s="166"/>
      <c r="C3397" s="1" t="s">
        <v>2959</v>
      </c>
      <c r="D3397" s="1"/>
      <c r="E3397" s="1"/>
      <c r="F3397" s="1" t="s">
        <v>2960</v>
      </c>
      <c r="G3397" s="1">
        <v>22</v>
      </c>
      <c r="H3397" s="1" t="s">
        <v>19</v>
      </c>
      <c r="I3397" s="1" t="s">
        <v>636</v>
      </c>
      <c r="J3397" s="1">
        <v>0.03</v>
      </c>
      <c r="K3397" s="1">
        <v>0.65999999999999992</v>
      </c>
      <c r="L3397" s="49">
        <v>5</v>
      </c>
      <c r="M3397" s="50"/>
      <c r="N3397" s="1" t="e">
        <f>VLOOKUP(B3397,MICRO!E:L,8,0)</f>
        <v>#N/A</v>
      </c>
    </row>
    <row r="3398" spans="1:14" ht="20.25" x14ac:dyDescent="0.25">
      <c r="A3398" s="1">
        <v>239</v>
      </c>
      <c r="B3398" s="166"/>
      <c r="C3398" s="1" t="s">
        <v>2879</v>
      </c>
      <c r="D3398" s="1"/>
      <c r="E3398" s="1"/>
      <c r="F3398" s="1" t="s">
        <v>2961</v>
      </c>
      <c r="G3398" s="1">
        <v>4</v>
      </c>
      <c r="H3398" s="1" t="s">
        <v>19</v>
      </c>
      <c r="I3398" s="1" t="s">
        <v>2869</v>
      </c>
      <c r="J3398" s="1">
        <v>0.03</v>
      </c>
      <c r="K3398" s="1">
        <v>0.12</v>
      </c>
      <c r="L3398" s="49">
        <v>5</v>
      </c>
      <c r="M3398" s="50"/>
      <c r="N3398" s="1" t="e">
        <f>VLOOKUP(B3398,MICRO!E:L,8,0)</f>
        <v>#N/A</v>
      </c>
    </row>
    <row r="3399" spans="1:14" ht="20.25" x14ac:dyDescent="0.25">
      <c r="A3399" s="1">
        <v>240</v>
      </c>
      <c r="B3399" s="166"/>
      <c r="C3399" s="1" t="s">
        <v>2874</v>
      </c>
      <c r="D3399" s="1"/>
      <c r="E3399" s="1"/>
      <c r="F3399" s="1" t="s">
        <v>2962</v>
      </c>
      <c r="G3399" s="1">
        <v>8</v>
      </c>
      <c r="H3399" s="1" t="s">
        <v>19</v>
      </c>
      <c r="I3399" s="1" t="s">
        <v>641</v>
      </c>
      <c r="J3399" s="1">
        <v>0.03</v>
      </c>
      <c r="K3399" s="1">
        <v>0.24</v>
      </c>
      <c r="L3399" s="49">
        <v>5</v>
      </c>
      <c r="M3399" s="50"/>
      <c r="N3399" s="1" t="e">
        <f>VLOOKUP(B3399,MICRO!E:L,8,0)</f>
        <v>#N/A</v>
      </c>
    </row>
    <row r="3400" spans="1:14" ht="20.25" x14ac:dyDescent="0.25">
      <c r="A3400" s="1">
        <v>241</v>
      </c>
      <c r="B3400" s="166"/>
      <c r="C3400" s="1" t="s">
        <v>2881</v>
      </c>
      <c r="D3400" s="1"/>
      <c r="E3400" s="1"/>
      <c r="F3400" s="1" t="s">
        <v>2963</v>
      </c>
      <c r="G3400" s="1">
        <v>4</v>
      </c>
      <c r="H3400" s="1" t="s">
        <v>19</v>
      </c>
      <c r="I3400" s="1" t="s">
        <v>2761</v>
      </c>
      <c r="J3400" s="1">
        <v>0.03</v>
      </c>
      <c r="K3400" s="1">
        <v>0.12</v>
      </c>
      <c r="L3400" s="49">
        <v>5</v>
      </c>
      <c r="M3400" s="50"/>
      <c r="N3400" s="1" t="e">
        <f>VLOOKUP(B3400,MICRO!E:L,8,0)</f>
        <v>#N/A</v>
      </c>
    </row>
    <row r="3401" spans="1:14" ht="20.25" x14ac:dyDescent="0.25">
      <c r="A3401" s="1">
        <v>242</v>
      </c>
      <c r="B3401" s="166"/>
      <c r="C3401" s="1" t="s">
        <v>2925</v>
      </c>
      <c r="D3401" s="1"/>
      <c r="E3401" s="1"/>
      <c r="F3401" s="1" t="s">
        <v>2964</v>
      </c>
      <c r="G3401" s="1">
        <v>8</v>
      </c>
      <c r="H3401" s="1" t="s">
        <v>19</v>
      </c>
      <c r="I3401" s="1" t="s">
        <v>596</v>
      </c>
      <c r="J3401" s="1">
        <v>0.03</v>
      </c>
      <c r="K3401" s="1">
        <v>0.24</v>
      </c>
      <c r="L3401" s="49">
        <v>5</v>
      </c>
      <c r="M3401" s="50"/>
      <c r="N3401" s="1" t="e">
        <f>VLOOKUP(B3401,MICRO!E:L,8,0)</f>
        <v>#N/A</v>
      </c>
    </row>
    <row r="3402" spans="1:14" ht="20.25" x14ac:dyDescent="0.25">
      <c r="A3402" s="1">
        <v>243</v>
      </c>
      <c r="B3402" s="166"/>
      <c r="C3402" s="1" t="s">
        <v>2883</v>
      </c>
      <c r="D3402" s="1"/>
      <c r="E3402" s="1"/>
      <c r="F3402" s="1" t="s">
        <v>2965</v>
      </c>
      <c r="G3402" s="1">
        <v>4</v>
      </c>
      <c r="H3402" s="1" t="s">
        <v>19</v>
      </c>
      <c r="I3402" s="1" t="s">
        <v>592</v>
      </c>
      <c r="J3402" s="1">
        <v>0.03</v>
      </c>
      <c r="K3402" s="1">
        <v>0.12</v>
      </c>
      <c r="L3402" s="49">
        <v>5</v>
      </c>
      <c r="M3402" s="50"/>
      <c r="N3402" s="1" t="e">
        <f>VLOOKUP(B3402,MICRO!E:L,8,0)</f>
        <v>#N/A</v>
      </c>
    </row>
    <row r="3403" spans="1:14" ht="20.25" x14ac:dyDescent="0.25">
      <c r="A3403" s="1">
        <v>244</v>
      </c>
      <c r="B3403" s="166"/>
      <c r="C3403" s="1" t="s">
        <v>2855</v>
      </c>
      <c r="D3403" s="1"/>
      <c r="E3403" s="1"/>
      <c r="F3403" s="1" t="s">
        <v>2966</v>
      </c>
      <c r="G3403" s="1">
        <v>8</v>
      </c>
      <c r="H3403" s="1" t="s">
        <v>19</v>
      </c>
      <c r="I3403" s="1" t="s">
        <v>592</v>
      </c>
      <c r="J3403" s="1">
        <v>0.03</v>
      </c>
      <c r="K3403" s="1">
        <v>0.24</v>
      </c>
      <c r="L3403" s="49">
        <v>5</v>
      </c>
      <c r="M3403" s="50"/>
      <c r="N3403" s="1" t="e">
        <f>VLOOKUP(B3403,MICRO!E:L,8,0)</f>
        <v>#N/A</v>
      </c>
    </row>
    <row r="3404" spans="1:14" ht="20.25" x14ac:dyDescent="0.25">
      <c r="A3404" s="1">
        <v>245</v>
      </c>
      <c r="B3404" s="166"/>
      <c r="C3404" s="1" t="s">
        <v>2846</v>
      </c>
      <c r="D3404" s="1"/>
      <c r="E3404" s="1"/>
      <c r="F3404" s="1" t="s">
        <v>2967</v>
      </c>
      <c r="G3404" s="1">
        <v>22</v>
      </c>
      <c r="H3404" s="1" t="s">
        <v>19</v>
      </c>
      <c r="I3404" s="1" t="s">
        <v>2761</v>
      </c>
      <c r="J3404" s="1">
        <v>0.03</v>
      </c>
      <c r="K3404" s="1">
        <v>0.65999999999999992</v>
      </c>
      <c r="L3404" s="49">
        <v>5</v>
      </c>
      <c r="M3404" s="50"/>
      <c r="N3404" s="1" t="e">
        <f>VLOOKUP(B3404,MICRO!E:L,8,0)</f>
        <v>#N/A</v>
      </c>
    </row>
    <row r="3405" spans="1:14" ht="20.25" x14ac:dyDescent="0.25">
      <c r="A3405" s="1">
        <v>246</v>
      </c>
      <c r="B3405" s="166"/>
      <c r="C3405" s="1" t="s">
        <v>2889</v>
      </c>
      <c r="D3405" s="1"/>
      <c r="E3405" s="1"/>
      <c r="F3405" s="1" t="s">
        <v>2968</v>
      </c>
      <c r="G3405" s="1">
        <v>80</v>
      </c>
      <c r="H3405" s="1" t="s">
        <v>19</v>
      </c>
      <c r="I3405" s="1" t="s">
        <v>641</v>
      </c>
      <c r="J3405" s="1">
        <v>0.03</v>
      </c>
      <c r="K3405" s="1">
        <v>2.4</v>
      </c>
      <c r="L3405" s="49">
        <v>5</v>
      </c>
      <c r="M3405" s="50"/>
      <c r="N3405" s="1" t="e">
        <f>VLOOKUP(B3405,MICRO!E:L,8,0)</f>
        <v>#N/A</v>
      </c>
    </row>
    <row r="3406" spans="1:14" ht="20.25" x14ac:dyDescent="0.25">
      <c r="A3406" s="1">
        <v>247</v>
      </c>
      <c r="B3406" s="166"/>
      <c r="C3406" s="1" t="s">
        <v>2839</v>
      </c>
      <c r="D3406" s="1"/>
      <c r="E3406" s="1"/>
      <c r="F3406" s="1" t="s">
        <v>2969</v>
      </c>
      <c r="G3406" s="1">
        <v>8</v>
      </c>
      <c r="H3406" s="1" t="s">
        <v>19</v>
      </c>
      <c r="I3406" s="1" t="s">
        <v>2821</v>
      </c>
      <c r="J3406" s="1">
        <v>0.03</v>
      </c>
      <c r="K3406" s="1">
        <v>0.24</v>
      </c>
      <c r="L3406" s="49">
        <v>5</v>
      </c>
      <c r="M3406" s="50"/>
      <c r="N3406" s="1" t="e">
        <f>VLOOKUP(B3406,MICRO!E:L,8,0)</f>
        <v>#N/A</v>
      </c>
    </row>
    <row r="3407" spans="1:14" ht="20.25" x14ac:dyDescent="0.25">
      <c r="A3407" s="1">
        <v>1</v>
      </c>
      <c r="B3407" s="166">
        <v>1934</v>
      </c>
      <c r="C3407" s="1" t="s">
        <v>164</v>
      </c>
      <c r="D3407" s="1"/>
      <c r="E3407" s="1" t="s">
        <v>2</v>
      </c>
      <c r="F3407" s="1" t="s">
        <v>644</v>
      </c>
      <c r="G3407" s="1">
        <v>2</v>
      </c>
      <c r="H3407" s="1" t="s">
        <v>19</v>
      </c>
      <c r="I3407" s="1" t="s">
        <v>592</v>
      </c>
      <c r="J3407" s="1">
        <v>5.6</v>
      </c>
      <c r="K3407" s="1">
        <v>11.2</v>
      </c>
      <c r="L3407" s="49">
        <v>6</v>
      </c>
      <c r="M3407" s="50"/>
      <c r="N3407" s="1" t="e">
        <f>VLOOKUP(B3407,MICRO!E:L,8,0)</f>
        <v>#N/A</v>
      </c>
    </row>
    <row r="3408" spans="1:14" ht="20.25" x14ac:dyDescent="0.25">
      <c r="A3408" s="1">
        <v>2</v>
      </c>
      <c r="B3408" s="166">
        <v>1935</v>
      </c>
      <c r="C3408" s="1" t="s">
        <v>149</v>
      </c>
      <c r="D3408" s="1"/>
      <c r="E3408" s="1" t="s">
        <v>1108</v>
      </c>
      <c r="F3408" s="1" t="s">
        <v>1825</v>
      </c>
      <c r="G3408" s="1">
        <v>1</v>
      </c>
      <c r="H3408" s="1" t="s">
        <v>19</v>
      </c>
      <c r="I3408" s="1" t="s">
        <v>592</v>
      </c>
      <c r="J3408" s="1">
        <v>184</v>
      </c>
      <c r="K3408" s="1">
        <v>184</v>
      </c>
      <c r="L3408" s="49">
        <v>6</v>
      </c>
      <c r="M3408" s="50"/>
      <c r="N3408" s="1" t="e">
        <f>VLOOKUP(B3408,MICRO!E:L,8,0)</f>
        <v>#N/A</v>
      </c>
    </row>
    <row r="3409" spans="1:14" ht="20.25" x14ac:dyDescent="0.25">
      <c r="A3409" s="1">
        <v>3</v>
      </c>
      <c r="B3409" s="166">
        <v>1936</v>
      </c>
      <c r="C3409" s="1" t="s">
        <v>593</v>
      </c>
      <c r="D3409" s="1"/>
      <c r="E3409" s="1" t="s">
        <v>2</v>
      </c>
      <c r="F3409" s="1" t="s">
        <v>594</v>
      </c>
      <c r="G3409" s="1">
        <v>2</v>
      </c>
      <c r="H3409" s="1" t="s">
        <v>19</v>
      </c>
      <c r="I3409" s="1" t="s">
        <v>592</v>
      </c>
      <c r="J3409" s="1">
        <v>23.37</v>
      </c>
      <c r="K3409" s="1">
        <v>46.74</v>
      </c>
      <c r="L3409" s="49">
        <v>6</v>
      </c>
      <c r="M3409" s="50"/>
      <c r="N3409" s="1" t="e">
        <f>VLOOKUP(B3409,MICRO!E:L,8,0)</f>
        <v>#N/A</v>
      </c>
    </row>
    <row r="3410" spans="1:14" ht="20.25" x14ac:dyDescent="0.25">
      <c r="A3410" s="1">
        <v>4</v>
      </c>
      <c r="B3410" s="166">
        <v>1947</v>
      </c>
      <c r="C3410" s="1" t="s">
        <v>149</v>
      </c>
      <c r="D3410" s="1"/>
      <c r="E3410" s="1" t="s">
        <v>1108</v>
      </c>
      <c r="F3410" s="1" t="s">
        <v>1826</v>
      </c>
      <c r="G3410" s="1">
        <v>1</v>
      </c>
      <c r="H3410" s="1" t="s">
        <v>19</v>
      </c>
      <c r="I3410" s="1" t="s">
        <v>596</v>
      </c>
      <c r="J3410" s="1">
        <v>184</v>
      </c>
      <c r="K3410" s="1">
        <v>184</v>
      </c>
      <c r="L3410" s="49">
        <v>6</v>
      </c>
      <c r="M3410" s="50"/>
      <c r="N3410" s="1" t="e">
        <f>VLOOKUP(B3410,MICRO!E:L,8,0)</f>
        <v>#N/A</v>
      </c>
    </row>
    <row r="3411" spans="1:14" ht="20.25" x14ac:dyDescent="0.25">
      <c r="A3411" s="1">
        <v>5</v>
      </c>
      <c r="B3411" s="166">
        <v>1957</v>
      </c>
      <c r="C3411" s="1" t="s">
        <v>164</v>
      </c>
      <c r="D3411" s="1"/>
      <c r="E3411" s="1" t="s">
        <v>2</v>
      </c>
      <c r="F3411" s="1" t="s">
        <v>644</v>
      </c>
      <c r="G3411" s="1">
        <v>2</v>
      </c>
      <c r="H3411" s="1" t="s">
        <v>19</v>
      </c>
      <c r="I3411" s="1" t="s">
        <v>596</v>
      </c>
      <c r="J3411" s="1">
        <v>5.6</v>
      </c>
      <c r="K3411" s="1">
        <v>11.2</v>
      </c>
      <c r="L3411" s="49">
        <v>6</v>
      </c>
      <c r="M3411" s="50"/>
      <c r="N3411" s="1" t="e">
        <f>VLOOKUP(B3411,MICRO!E:L,8,0)</f>
        <v>#N/A</v>
      </c>
    </row>
    <row r="3412" spans="1:14" ht="20.25" x14ac:dyDescent="0.25">
      <c r="A3412" s="1">
        <v>6</v>
      </c>
      <c r="B3412" s="166">
        <v>2000</v>
      </c>
      <c r="C3412" s="1" t="s">
        <v>640</v>
      </c>
      <c r="D3412" s="1"/>
      <c r="E3412" s="1" t="s">
        <v>51</v>
      </c>
      <c r="F3412" s="1" t="s">
        <v>1827</v>
      </c>
      <c r="G3412" s="1">
        <v>1</v>
      </c>
      <c r="H3412" s="1" t="s">
        <v>19</v>
      </c>
      <c r="I3412" s="1" t="s">
        <v>636</v>
      </c>
      <c r="J3412" s="1">
        <v>194.2</v>
      </c>
      <c r="K3412" s="1">
        <v>194.2</v>
      </c>
      <c r="L3412" s="49">
        <v>6</v>
      </c>
      <c r="M3412" s="50"/>
      <c r="N3412" s="1" t="e">
        <f>VLOOKUP(B3412,MICRO!E:L,8,0)</f>
        <v>#N/A</v>
      </c>
    </row>
    <row r="3413" spans="1:14" ht="20.25" x14ac:dyDescent="0.25">
      <c r="A3413" s="1">
        <v>7</v>
      </c>
      <c r="B3413" s="166">
        <v>2012</v>
      </c>
      <c r="C3413" s="1" t="s">
        <v>141</v>
      </c>
      <c r="D3413" s="1"/>
      <c r="E3413" s="1" t="s">
        <v>1108</v>
      </c>
      <c r="F3413" s="1" t="s">
        <v>1828</v>
      </c>
      <c r="G3413" s="1">
        <v>1</v>
      </c>
      <c r="H3413" s="1" t="s">
        <v>19</v>
      </c>
      <c r="I3413" s="1" t="s">
        <v>641</v>
      </c>
      <c r="J3413" s="1">
        <v>131</v>
      </c>
      <c r="K3413" s="1">
        <v>131</v>
      </c>
      <c r="L3413" s="49">
        <v>6</v>
      </c>
      <c r="M3413" s="50"/>
      <c r="N3413" s="1" t="e">
        <f>VLOOKUP(B3413,MICRO!E:L,8,0)</f>
        <v>#N/A</v>
      </c>
    </row>
    <row r="3414" spans="1:14" ht="20.25" x14ac:dyDescent="0.25">
      <c r="A3414" s="1">
        <v>8</v>
      </c>
      <c r="B3414" s="166">
        <v>2014</v>
      </c>
      <c r="C3414" s="1" t="s">
        <v>164</v>
      </c>
      <c r="D3414" s="1"/>
      <c r="E3414" s="1" t="s">
        <v>2</v>
      </c>
      <c r="F3414" s="1" t="s">
        <v>644</v>
      </c>
      <c r="G3414" s="1">
        <v>2</v>
      </c>
      <c r="H3414" s="1" t="s">
        <v>19</v>
      </c>
      <c r="I3414" s="1" t="s">
        <v>641</v>
      </c>
      <c r="J3414" s="1">
        <v>5.6</v>
      </c>
      <c r="K3414" s="1">
        <v>11.2</v>
      </c>
      <c r="L3414" s="49">
        <v>6</v>
      </c>
      <c r="M3414" s="50"/>
      <c r="N3414" s="1" t="e">
        <f>VLOOKUP(B3414,MICRO!E:L,8,0)</f>
        <v>#N/A</v>
      </c>
    </row>
    <row r="3415" spans="1:14" ht="20.25" x14ac:dyDescent="0.25">
      <c r="A3415" s="1">
        <v>9</v>
      </c>
      <c r="B3415" s="166">
        <v>2015</v>
      </c>
      <c r="C3415" s="1" t="s">
        <v>149</v>
      </c>
      <c r="D3415" s="1"/>
      <c r="E3415" s="1" t="s">
        <v>1108</v>
      </c>
      <c r="F3415" s="1" t="s">
        <v>1829</v>
      </c>
      <c r="G3415" s="1">
        <v>1</v>
      </c>
      <c r="H3415" s="1" t="s">
        <v>19</v>
      </c>
      <c r="I3415" s="1" t="s">
        <v>641</v>
      </c>
      <c r="J3415" s="1">
        <v>181</v>
      </c>
      <c r="K3415" s="1">
        <v>181</v>
      </c>
      <c r="L3415" s="49">
        <v>6</v>
      </c>
      <c r="M3415" s="50"/>
      <c r="N3415" s="1" t="e">
        <f>VLOOKUP(B3415,MICRO!E:L,8,0)</f>
        <v>#N/A</v>
      </c>
    </row>
    <row r="3416" spans="1:14" ht="20.25" x14ac:dyDescent="0.25">
      <c r="A3416" s="1">
        <v>10</v>
      </c>
      <c r="B3416" s="166">
        <v>2075</v>
      </c>
      <c r="C3416" s="1" t="s">
        <v>151</v>
      </c>
      <c r="D3416" s="1"/>
      <c r="E3416" s="1" t="s">
        <v>469</v>
      </c>
      <c r="F3416" s="1" t="s">
        <v>672</v>
      </c>
      <c r="G3416" s="1">
        <v>29</v>
      </c>
      <c r="H3416" s="1" t="s">
        <v>19</v>
      </c>
      <c r="I3416" s="1" t="s">
        <v>636</v>
      </c>
      <c r="J3416" s="1">
        <v>6.6</v>
      </c>
      <c r="K3416" s="1">
        <v>191.39999999999998</v>
      </c>
      <c r="L3416" s="49">
        <v>6</v>
      </c>
      <c r="M3416" s="50"/>
      <c r="N3416" s="1" t="e">
        <f>VLOOKUP(B3416,MICRO!E:L,8,0)</f>
        <v>#N/A</v>
      </c>
    </row>
    <row r="3417" spans="1:14" ht="20.25" x14ac:dyDescent="0.25">
      <c r="A3417" s="1">
        <v>11</v>
      </c>
      <c r="B3417" s="166">
        <v>2076</v>
      </c>
      <c r="C3417" s="1" t="s">
        <v>151</v>
      </c>
      <c r="D3417" s="1"/>
      <c r="E3417" s="1" t="s">
        <v>469</v>
      </c>
      <c r="F3417" s="1" t="s">
        <v>673</v>
      </c>
      <c r="G3417" s="1">
        <v>9</v>
      </c>
      <c r="H3417" s="1" t="s">
        <v>19</v>
      </c>
      <c r="I3417" s="1" t="s">
        <v>636</v>
      </c>
      <c r="J3417" s="1">
        <v>6.6</v>
      </c>
      <c r="K3417" s="1">
        <v>59.4</v>
      </c>
      <c r="L3417" s="49">
        <v>6</v>
      </c>
      <c r="M3417" s="50"/>
      <c r="N3417" s="1" t="e">
        <f>VLOOKUP(B3417,MICRO!E:L,8,0)</f>
        <v>#N/A</v>
      </c>
    </row>
    <row r="3418" spans="1:14" ht="20.25" x14ac:dyDescent="0.25">
      <c r="A3418" s="1">
        <v>12</v>
      </c>
      <c r="B3418" s="166">
        <v>2077</v>
      </c>
      <c r="C3418" s="1" t="s">
        <v>151</v>
      </c>
      <c r="D3418" s="1"/>
      <c r="E3418" s="1" t="s">
        <v>469</v>
      </c>
      <c r="F3418" s="1" t="s">
        <v>674</v>
      </c>
      <c r="G3418" s="1">
        <v>6</v>
      </c>
      <c r="H3418" s="1" t="s">
        <v>19</v>
      </c>
      <c r="I3418" s="1" t="s">
        <v>636</v>
      </c>
      <c r="J3418" s="1">
        <v>6.6</v>
      </c>
      <c r="K3418" s="1">
        <v>39.599999999999994</v>
      </c>
      <c r="L3418" s="49">
        <v>6</v>
      </c>
      <c r="M3418" s="50"/>
      <c r="N3418" s="1" t="e">
        <f>VLOOKUP(B3418,MICRO!E:L,8,0)</f>
        <v>#N/A</v>
      </c>
    </row>
    <row r="3419" spans="1:14" ht="20.25" x14ac:dyDescent="0.25">
      <c r="A3419" s="1">
        <v>13</v>
      </c>
      <c r="B3419" s="166">
        <v>2078</v>
      </c>
      <c r="C3419" s="1" t="s">
        <v>151</v>
      </c>
      <c r="D3419" s="1"/>
      <c r="E3419" s="1" t="s">
        <v>181</v>
      </c>
      <c r="F3419" s="1" t="s">
        <v>675</v>
      </c>
      <c r="G3419" s="1">
        <v>10</v>
      </c>
      <c r="H3419" s="1" t="s">
        <v>19</v>
      </c>
      <c r="I3419" s="1" t="s">
        <v>636</v>
      </c>
      <c r="J3419" s="1">
        <v>1.2</v>
      </c>
      <c r="K3419" s="1">
        <v>12</v>
      </c>
      <c r="L3419" s="49">
        <v>6</v>
      </c>
      <c r="M3419" s="50"/>
      <c r="N3419" s="1" t="e">
        <f>VLOOKUP(B3419,MICRO!E:L,8,0)</f>
        <v>#N/A</v>
      </c>
    </row>
    <row r="3420" spans="1:14" ht="20.25" x14ac:dyDescent="0.25">
      <c r="A3420" s="1">
        <v>14</v>
      </c>
      <c r="B3420" s="166">
        <v>2075</v>
      </c>
      <c r="C3420" s="1" t="s">
        <v>151</v>
      </c>
      <c r="D3420" s="1"/>
      <c r="E3420" s="1" t="s">
        <v>469</v>
      </c>
      <c r="F3420" s="1" t="s">
        <v>1830</v>
      </c>
      <c r="G3420" s="1">
        <v>58</v>
      </c>
      <c r="H3420" s="1" t="s">
        <v>19</v>
      </c>
      <c r="I3420" s="1" t="s">
        <v>636</v>
      </c>
      <c r="J3420" s="1">
        <v>1.2</v>
      </c>
      <c r="K3420" s="1">
        <v>69.599999999999994</v>
      </c>
      <c r="L3420" s="49">
        <v>6</v>
      </c>
      <c r="M3420" s="50"/>
      <c r="N3420" s="1" t="e">
        <f>VLOOKUP(B3420,MICRO!E:L,8,0)</f>
        <v>#N/A</v>
      </c>
    </row>
    <row r="3421" spans="1:14" ht="20.25" x14ac:dyDescent="0.25">
      <c r="A3421" s="1">
        <v>15</v>
      </c>
      <c r="B3421" s="166">
        <v>2076</v>
      </c>
      <c r="C3421" s="1" t="s">
        <v>151</v>
      </c>
      <c r="D3421" s="1"/>
      <c r="E3421" s="1" t="s">
        <v>469</v>
      </c>
      <c r="F3421" s="1" t="s">
        <v>1831</v>
      </c>
      <c r="G3421" s="1">
        <v>18</v>
      </c>
      <c r="H3421" s="1" t="s">
        <v>19</v>
      </c>
      <c r="I3421" s="1" t="s">
        <v>636</v>
      </c>
      <c r="J3421" s="1">
        <v>1.2</v>
      </c>
      <c r="K3421" s="1">
        <v>21.599999999999998</v>
      </c>
      <c r="L3421" s="49">
        <v>6</v>
      </c>
      <c r="M3421" s="50"/>
      <c r="N3421" s="1" t="e">
        <f>VLOOKUP(B3421,MICRO!E:L,8,0)</f>
        <v>#N/A</v>
      </c>
    </row>
    <row r="3422" spans="1:14" ht="20.25" x14ac:dyDescent="0.25">
      <c r="A3422" s="1">
        <v>16</v>
      </c>
      <c r="B3422" s="166">
        <v>2077</v>
      </c>
      <c r="C3422" s="1" t="s">
        <v>151</v>
      </c>
      <c r="D3422" s="1"/>
      <c r="E3422" s="1" t="s">
        <v>469</v>
      </c>
      <c r="F3422" s="1" t="s">
        <v>1832</v>
      </c>
      <c r="G3422" s="1">
        <v>12</v>
      </c>
      <c r="H3422" s="1" t="s">
        <v>19</v>
      </c>
      <c r="I3422" s="1" t="s">
        <v>636</v>
      </c>
      <c r="J3422" s="1">
        <v>1.2</v>
      </c>
      <c r="K3422" s="1">
        <v>14.399999999999999</v>
      </c>
      <c r="L3422" s="49">
        <v>6</v>
      </c>
      <c r="M3422" s="50"/>
      <c r="N3422" s="1" t="e">
        <f>VLOOKUP(B3422,MICRO!E:L,8,0)</f>
        <v>#N/A</v>
      </c>
    </row>
    <row r="3423" spans="1:14" ht="20.25" x14ac:dyDescent="0.25">
      <c r="A3423" s="1">
        <v>17</v>
      </c>
      <c r="B3423" s="166">
        <v>2078</v>
      </c>
      <c r="C3423" s="1" t="s">
        <v>151</v>
      </c>
      <c r="D3423" s="1"/>
      <c r="E3423" s="1" t="s">
        <v>181</v>
      </c>
      <c r="F3423" s="1" t="s">
        <v>1833</v>
      </c>
      <c r="G3423" s="1">
        <v>10</v>
      </c>
      <c r="H3423" s="1" t="s">
        <v>19</v>
      </c>
      <c r="I3423" s="1" t="s">
        <v>636</v>
      </c>
      <c r="J3423" s="1">
        <v>1.2</v>
      </c>
      <c r="K3423" s="1">
        <v>12</v>
      </c>
      <c r="L3423" s="49">
        <v>6</v>
      </c>
      <c r="M3423" s="50"/>
      <c r="N3423" s="1" t="e">
        <f>VLOOKUP(B3423,MICRO!E:L,8,0)</f>
        <v>#N/A</v>
      </c>
    </row>
    <row r="3424" spans="1:14" ht="20.25" x14ac:dyDescent="0.25">
      <c r="A3424" s="1">
        <v>18</v>
      </c>
      <c r="B3424" s="166">
        <v>2074</v>
      </c>
      <c r="C3424" s="1" t="s">
        <v>151</v>
      </c>
      <c r="D3424" s="1"/>
      <c r="E3424" s="1" t="s">
        <v>472</v>
      </c>
      <c r="F3424" s="1" t="s">
        <v>1834</v>
      </c>
      <c r="G3424" s="1">
        <v>12</v>
      </c>
      <c r="H3424" s="1" t="s">
        <v>19</v>
      </c>
      <c r="I3424" s="1" t="s">
        <v>636</v>
      </c>
      <c r="J3424" s="1">
        <v>1.2</v>
      </c>
      <c r="K3424" s="1">
        <v>14.399999999999999</v>
      </c>
      <c r="L3424" s="49">
        <v>6</v>
      </c>
      <c r="M3424" s="50"/>
      <c r="N3424" s="1" t="e">
        <f>VLOOKUP(B3424,MICRO!E:L,8,0)</f>
        <v>#N/A</v>
      </c>
    </row>
    <row r="3425" spans="1:14" ht="20.25" x14ac:dyDescent="0.25">
      <c r="A3425" s="1">
        <v>19</v>
      </c>
      <c r="B3425" s="166">
        <v>2129</v>
      </c>
      <c r="C3425" s="1" t="s">
        <v>707</v>
      </c>
      <c r="D3425" s="1"/>
      <c r="E3425" s="1" t="s">
        <v>2</v>
      </c>
      <c r="F3425" s="1" t="s">
        <v>708</v>
      </c>
      <c r="G3425" s="1">
        <v>1</v>
      </c>
      <c r="H3425" s="1" t="s">
        <v>19</v>
      </c>
      <c r="I3425" s="1" t="s">
        <v>636</v>
      </c>
      <c r="J3425" s="1">
        <v>65.62</v>
      </c>
      <c r="K3425" s="1">
        <v>65.62</v>
      </c>
      <c r="L3425" s="49">
        <v>6</v>
      </c>
      <c r="M3425" s="50"/>
      <c r="N3425" s="1" t="e">
        <f>VLOOKUP(B3425,MICRO!E:L,8,0)</f>
        <v>#N/A</v>
      </c>
    </row>
    <row r="3426" spans="1:14" ht="20.25" x14ac:dyDescent="0.25">
      <c r="A3426" s="1">
        <v>20</v>
      </c>
      <c r="B3426" s="166">
        <v>2130</v>
      </c>
      <c r="C3426" s="1" t="s">
        <v>707</v>
      </c>
      <c r="D3426" s="1"/>
      <c r="E3426" s="1" t="s">
        <v>51</v>
      </c>
      <c r="F3426" s="1" t="s">
        <v>709</v>
      </c>
      <c r="G3426" s="1">
        <v>1</v>
      </c>
      <c r="H3426" s="1" t="s">
        <v>19</v>
      </c>
      <c r="I3426" s="1" t="s">
        <v>636</v>
      </c>
      <c r="J3426" s="1">
        <v>50.38</v>
      </c>
      <c r="K3426" s="1">
        <v>50.38</v>
      </c>
      <c r="L3426" s="49">
        <v>6</v>
      </c>
      <c r="M3426" s="50"/>
      <c r="N3426" s="1" t="e">
        <f>VLOOKUP(B3426,MICRO!E:L,8,0)</f>
        <v>#N/A</v>
      </c>
    </row>
    <row r="3427" spans="1:14" ht="20.25" x14ac:dyDescent="0.25">
      <c r="A3427" s="1">
        <v>21</v>
      </c>
      <c r="B3427" s="166">
        <v>2131</v>
      </c>
      <c r="C3427" s="1" t="s">
        <v>710</v>
      </c>
      <c r="D3427" s="1"/>
      <c r="E3427" s="1" t="s">
        <v>2</v>
      </c>
      <c r="F3427" s="1" t="s">
        <v>711</v>
      </c>
      <c r="G3427" s="1">
        <v>1</v>
      </c>
      <c r="H3427" s="1" t="s">
        <v>19</v>
      </c>
      <c r="I3427" s="1" t="s">
        <v>636</v>
      </c>
      <c r="J3427" s="1">
        <v>44.94</v>
      </c>
      <c r="K3427" s="1">
        <v>44.94</v>
      </c>
      <c r="L3427" s="49">
        <v>6</v>
      </c>
      <c r="M3427" s="50"/>
      <c r="N3427" s="1" t="e">
        <f>VLOOKUP(B3427,MICRO!E:L,8,0)</f>
        <v>#N/A</v>
      </c>
    </row>
    <row r="3428" spans="1:14" ht="20.25" x14ac:dyDescent="0.25">
      <c r="A3428" s="1">
        <v>22</v>
      </c>
      <c r="B3428" s="166">
        <v>2132</v>
      </c>
      <c r="C3428" s="1" t="s">
        <v>710</v>
      </c>
      <c r="D3428" s="1"/>
      <c r="E3428" s="1" t="s">
        <v>51</v>
      </c>
      <c r="F3428" s="1" t="s">
        <v>712</v>
      </c>
      <c r="G3428" s="1">
        <v>1</v>
      </c>
      <c r="H3428" s="1" t="s">
        <v>19</v>
      </c>
      <c r="I3428" s="1" t="s">
        <v>636</v>
      </c>
      <c r="J3428" s="1">
        <v>44.94</v>
      </c>
      <c r="K3428" s="1">
        <v>44.94</v>
      </c>
      <c r="L3428" s="49">
        <v>6</v>
      </c>
      <c r="M3428" s="50"/>
      <c r="N3428" s="1" t="e">
        <f>VLOOKUP(B3428,MICRO!E:L,8,0)</f>
        <v>#N/A</v>
      </c>
    </row>
    <row r="3429" spans="1:14" ht="20.25" x14ac:dyDescent="0.25">
      <c r="A3429" s="1">
        <v>23</v>
      </c>
      <c r="B3429" s="166">
        <v>2133</v>
      </c>
      <c r="C3429" s="1" t="s">
        <v>713</v>
      </c>
      <c r="D3429" s="1"/>
      <c r="E3429" s="1" t="s">
        <v>2</v>
      </c>
      <c r="F3429" s="1" t="s">
        <v>714</v>
      </c>
      <c r="G3429" s="1">
        <v>1</v>
      </c>
      <c r="H3429" s="1" t="s">
        <v>19</v>
      </c>
      <c r="I3429" s="1" t="s">
        <v>636</v>
      </c>
      <c r="J3429" s="1">
        <v>149.69</v>
      </c>
      <c r="K3429" s="1">
        <v>149.69</v>
      </c>
      <c r="L3429" s="49">
        <v>6</v>
      </c>
      <c r="M3429" s="50"/>
      <c r="N3429" s="1" t="e">
        <f>VLOOKUP(B3429,MICRO!E:L,8,0)</f>
        <v>#N/A</v>
      </c>
    </row>
    <row r="3430" spans="1:14" ht="20.25" x14ac:dyDescent="0.25">
      <c r="A3430" s="1">
        <v>24</v>
      </c>
      <c r="B3430" s="166">
        <v>2136</v>
      </c>
      <c r="C3430" s="1" t="s">
        <v>713</v>
      </c>
      <c r="D3430" s="1"/>
      <c r="E3430" s="1" t="s">
        <v>1108</v>
      </c>
      <c r="F3430" s="1" t="s">
        <v>717</v>
      </c>
      <c r="G3430" s="1">
        <v>1</v>
      </c>
      <c r="H3430" s="1" t="s">
        <v>19</v>
      </c>
      <c r="I3430" s="1" t="s">
        <v>636</v>
      </c>
      <c r="J3430" s="1">
        <v>45</v>
      </c>
      <c r="K3430" s="1">
        <v>45</v>
      </c>
      <c r="L3430" s="49">
        <v>6</v>
      </c>
      <c r="M3430" s="50"/>
      <c r="N3430" s="1" t="e">
        <f>VLOOKUP(B3430,MICRO!E:L,8,0)</f>
        <v>#N/A</v>
      </c>
    </row>
    <row r="3431" spans="1:14" ht="20.25" x14ac:dyDescent="0.25">
      <c r="A3431" s="1">
        <v>25</v>
      </c>
      <c r="B3431" s="166">
        <v>2139</v>
      </c>
      <c r="C3431" s="1" t="s">
        <v>719</v>
      </c>
      <c r="D3431" s="1"/>
      <c r="E3431" s="1" t="s">
        <v>51</v>
      </c>
      <c r="F3431" s="1" t="s">
        <v>720</v>
      </c>
      <c r="G3431" s="1">
        <v>1</v>
      </c>
      <c r="H3431" s="1" t="s">
        <v>19</v>
      </c>
      <c r="I3431" s="1" t="s">
        <v>636</v>
      </c>
      <c r="J3431" s="1">
        <v>63.9</v>
      </c>
      <c r="K3431" s="1">
        <v>63.9</v>
      </c>
      <c r="L3431" s="49">
        <v>6</v>
      </c>
      <c r="M3431" s="50"/>
      <c r="N3431" s="1" t="e">
        <f>VLOOKUP(B3431,MICRO!E:L,8,0)</f>
        <v>#N/A</v>
      </c>
    </row>
    <row r="3432" spans="1:14" ht="20.25" x14ac:dyDescent="0.25">
      <c r="A3432" s="1">
        <v>26</v>
      </c>
      <c r="B3432" s="166">
        <v>2140</v>
      </c>
      <c r="C3432" s="1" t="s">
        <v>719</v>
      </c>
      <c r="D3432" s="1"/>
      <c r="E3432" s="1" t="s">
        <v>753</v>
      </c>
      <c r="F3432" s="1" t="s">
        <v>721</v>
      </c>
      <c r="G3432" s="1">
        <v>1</v>
      </c>
      <c r="H3432" s="1" t="s">
        <v>19</v>
      </c>
      <c r="I3432" s="1" t="s">
        <v>636</v>
      </c>
      <c r="J3432" s="1">
        <v>57.44</v>
      </c>
      <c r="K3432" s="1">
        <v>57.44</v>
      </c>
      <c r="L3432" s="49">
        <v>6</v>
      </c>
      <c r="M3432" s="50"/>
      <c r="N3432" s="1" t="e">
        <f>VLOOKUP(B3432,MICRO!E:L,8,0)</f>
        <v>#N/A</v>
      </c>
    </row>
    <row r="3433" spans="1:14" ht="20.25" x14ac:dyDescent="0.25">
      <c r="A3433" s="1">
        <v>27</v>
      </c>
      <c r="B3433" s="166">
        <v>2141</v>
      </c>
      <c r="C3433" s="1" t="s">
        <v>719</v>
      </c>
      <c r="D3433" s="1"/>
      <c r="E3433" s="1" t="s">
        <v>1108</v>
      </c>
      <c r="F3433" s="1" t="s">
        <v>722</v>
      </c>
      <c r="G3433" s="1">
        <v>1</v>
      </c>
      <c r="H3433" s="1" t="s">
        <v>19</v>
      </c>
      <c r="I3433" s="1" t="s">
        <v>636</v>
      </c>
      <c r="J3433" s="1">
        <v>51.02</v>
      </c>
      <c r="K3433" s="1">
        <v>51.02</v>
      </c>
      <c r="L3433" s="49">
        <v>6</v>
      </c>
      <c r="M3433" s="50"/>
      <c r="N3433" s="1" t="e">
        <f>VLOOKUP(B3433,MICRO!E:L,8,0)</f>
        <v>#N/A</v>
      </c>
    </row>
    <row r="3434" spans="1:14" ht="20.25" x14ac:dyDescent="0.25">
      <c r="A3434" s="1">
        <v>28</v>
      </c>
      <c r="B3434" s="166">
        <v>2146</v>
      </c>
      <c r="C3434" s="1" t="s">
        <v>723</v>
      </c>
      <c r="D3434" s="1"/>
      <c r="E3434" s="1" t="s">
        <v>2</v>
      </c>
      <c r="F3434" s="1" t="s">
        <v>724</v>
      </c>
      <c r="G3434" s="1">
        <v>1</v>
      </c>
      <c r="H3434" s="1" t="s">
        <v>19</v>
      </c>
      <c r="I3434" s="1" t="s">
        <v>636</v>
      </c>
      <c r="J3434" s="1">
        <v>139.44999999999999</v>
      </c>
      <c r="K3434" s="1">
        <v>139.44999999999999</v>
      </c>
      <c r="L3434" s="49">
        <v>6</v>
      </c>
      <c r="M3434" s="50"/>
      <c r="N3434" s="1" t="e">
        <f>VLOOKUP(B3434,MICRO!E:L,8,0)</f>
        <v>#N/A</v>
      </c>
    </row>
    <row r="3435" spans="1:14" ht="20.25" x14ac:dyDescent="0.25">
      <c r="A3435" s="1">
        <v>29</v>
      </c>
      <c r="B3435" s="166">
        <v>2147</v>
      </c>
      <c r="C3435" s="1" t="s">
        <v>723</v>
      </c>
      <c r="D3435" s="1"/>
      <c r="E3435" s="1" t="s">
        <v>51</v>
      </c>
      <c r="F3435" s="1" t="s">
        <v>725</v>
      </c>
      <c r="G3435" s="1">
        <v>1</v>
      </c>
      <c r="H3435" s="1" t="s">
        <v>19</v>
      </c>
      <c r="I3435" s="1" t="s">
        <v>636</v>
      </c>
      <c r="J3435" s="1">
        <v>256.14999999999998</v>
      </c>
      <c r="K3435" s="1">
        <v>256.14999999999998</v>
      </c>
      <c r="L3435" s="49">
        <v>6</v>
      </c>
      <c r="M3435" s="50"/>
      <c r="N3435" s="1" t="e">
        <f>VLOOKUP(B3435,MICRO!E:L,8,0)</f>
        <v>#N/A</v>
      </c>
    </row>
    <row r="3436" spans="1:14" ht="20.25" x14ac:dyDescent="0.25">
      <c r="A3436" s="1">
        <v>30</v>
      </c>
      <c r="B3436" s="166">
        <v>2142</v>
      </c>
      <c r="C3436" s="1" t="s">
        <v>892</v>
      </c>
      <c r="D3436" s="1"/>
      <c r="E3436" s="1" t="s">
        <v>2</v>
      </c>
      <c r="F3436" s="1" t="s">
        <v>1835</v>
      </c>
      <c r="G3436" s="1">
        <v>1</v>
      </c>
      <c r="H3436" s="1" t="s">
        <v>19</v>
      </c>
      <c r="I3436" s="1" t="s">
        <v>636</v>
      </c>
      <c r="J3436" s="1">
        <v>45.45</v>
      </c>
      <c r="K3436" s="1">
        <v>45.45</v>
      </c>
      <c r="L3436" s="49">
        <v>6</v>
      </c>
      <c r="M3436" s="50"/>
      <c r="N3436" s="1" t="e">
        <f>VLOOKUP(B3436,MICRO!E:L,8,0)</f>
        <v>#N/A</v>
      </c>
    </row>
    <row r="3437" spans="1:14" ht="20.25" x14ac:dyDescent="0.25">
      <c r="A3437" s="1">
        <v>31</v>
      </c>
      <c r="B3437" s="166">
        <v>2143</v>
      </c>
      <c r="C3437" s="1" t="s">
        <v>892</v>
      </c>
      <c r="D3437" s="1"/>
      <c r="E3437" s="1" t="s">
        <v>51</v>
      </c>
      <c r="F3437" s="1" t="s">
        <v>1836</v>
      </c>
      <c r="G3437" s="1">
        <v>1</v>
      </c>
      <c r="H3437" s="1" t="s">
        <v>19</v>
      </c>
      <c r="I3437" s="1" t="s">
        <v>636</v>
      </c>
      <c r="J3437" s="1">
        <v>27.88</v>
      </c>
      <c r="K3437" s="1">
        <v>27.88</v>
      </c>
      <c r="L3437" s="49">
        <v>6</v>
      </c>
      <c r="M3437" s="50"/>
      <c r="N3437" s="1" t="e">
        <f>VLOOKUP(B3437,MICRO!E:L,8,0)</f>
        <v>#N/A</v>
      </c>
    </row>
    <row r="3438" spans="1:14" ht="20.25" x14ac:dyDescent="0.25">
      <c r="A3438" s="1">
        <v>32</v>
      </c>
      <c r="B3438" s="166">
        <v>2144</v>
      </c>
      <c r="C3438" s="1" t="s">
        <v>892</v>
      </c>
      <c r="D3438" s="1"/>
      <c r="E3438" s="1" t="s">
        <v>753</v>
      </c>
      <c r="F3438" s="1" t="s">
        <v>1837</v>
      </c>
      <c r="G3438" s="1">
        <v>1</v>
      </c>
      <c r="H3438" s="1" t="s">
        <v>19</v>
      </c>
      <c r="I3438" s="1" t="s">
        <v>636</v>
      </c>
      <c r="J3438" s="1">
        <v>40.090000000000003</v>
      </c>
      <c r="K3438" s="1">
        <v>40.090000000000003</v>
      </c>
      <c r="L3438" s="49">
        <v>6</v>
      </c>
      <c r="M3438" s="50"/>
      <c r="N3438" s="1" t="e">
        <f>VLOOKUP(B3438,MICRO!E:L,8,0)</f>
        <v>#N/A</v>
      </c>
    </row>
    <row r="3439" spans="1:14" ht="20.25" x14ac:dyDescent="0.25">
      <c r="A3439" s="1">
        <v>33</v>
      </c>
      <c r="B3439" s="166">
        <v>2145</v>
      </c>
      <c r="C3439" s="1" t="s">
        <v>892</v>
      </c>
      <c r="D3439" s="1"/>
      <c r="E3439" s="1" t="s">
        <v>1108</v>
      </c>
      <c r="F3439" s="1" t="s">
        <v>1838</v>
      </c>
      <c r="G3439" s="1">
        <v>1</v>
      </c>
      <c r="H3439" s="1" t="s">
        <v>19</v>
      </c>
      <c r="I3439" s="1" t="s">
        <v>636</v>
      </c>
      <c r="J3439" s="1">
        <v>26.36</v>
      </c>
      <c r="K3439" s="1">
        <v>26.36</v>
      </c>
      <c r="L3439" s="49">
        <v>6</v>
      </c>
      <c r="M3439" s="50"/>
      <c r="N3439" s="1" t="e">
        <f>VLOOKUP(B3439,MICRO!E:L,8,0)</f>
        <v>#N/A</v>
      </c>
    </row>
    <row r="3440" spans="1:14" ht="20.25" x14ac:dyDescent="0.25">
      <c r="A3440" s="1">
        <v>34</v>
      </c>
      <c r="B3440" s="166">
        <v>2158</v>
      </c>
      <c r="C3440" s="1" t="s">
        <v>726</v>
      </c>
      <c r="D3440" s="1"/>
      <c r="E3440" s="1" t="s">
        <v>2</v>
      </c>
      <c r="F3440" s="1" t="s">
        <v>727</v>
      </c>
      <c r="G3440" s="1">
        <v>1</v>
      </c>
      <c r="H3440" s="1" t="s">
        <v>19</v>
      </c>
      <c r="I3440" s="1" t="s">
        <v>596</v>
      </c>
      <c r="J3440" s="1">
        <v>2.94</v>
      </c>
      <c r="K3440" s="1">
        <v>2.94</v>
      </c>
      <c r="L3440" s="49">
        <v>6</v>
      </c>
      <c r="M3440" s="50"/>
      <c r="N3440" s="1" t="e">
        <f>VLOOKUP(B3440,MICRO!E:L,8,0)</f>
        <v>#N/A</v>
      </c>
    </row>
    <row r="3441" spans="1:14" ht="20.25" x14ac:dyDescent="0.25">
      <c r="A3441" s="1">
        <v>35</v>
      </c>
      <c r="B3441" s="166">
        <v>2159</v>
      </c>
      <c r="C3441" s="1" t="s">
        <v>726</v>
      </c>
      <c r="D3441" s="1"/>
      <c r="E3441" s="1" t="s">
        <v>51</v>
      </c>
      <c r="F3441" s="1" t="s">
        <v>728</v>
      </c>
      <c r="G3441" s="1">
        <v>1</v>
      </c>
      <c r="H3441" s="1" t="s">
        <v>19</v>
      </c>
      <c r="I3441" s="1" t="s">
        <v>596</v>
      </c>
      <c r="J3441" s="1">
        <v>11.79</v>
      </c>
      <c r="K3441" s="1">
        <v>11.79</v>
      </c>
      <c r="L3441" s="49">
        <v>6</v>
      </c>
      <c r="M3441" s="50"/>
      <c r="N3441" s="1" t="e">
        <f>VLOOKUP(B3441,MICRO!E:L,8,0)</f>
        <v>#N/A</v>
      </c>
    </row>
    <row r="3442" spans="1:14" ht="20.25" x14ac:dyDescent="0.25">
      <c r="A3442" s="1">
        <v>36</v>
      </c>
      <c r="B3442" s="166">
        <v>2160</v>
      </c>
      <c r="C3442" s="1" t="s">
        <v>726</v>
      </c>
      <c r="D3442" s="1"/>
      <c r="E3442" s="1" t="s">
        <v>753</v>
      </c>
      <c r="F3442" s="1" t="s">
        <v>729</v>
      </c>
      <c r="G3442" s="1">
        <v>1</v>
      </c>
      <c r="H3442" s="1" t="s">
        <v>19</v>
      </c>
      <c r="I3442" s="1" t="s">
        <v>596</v>
      </c>
      <c r="J3442" s="1">
        <v>0.61</v>
      </c>
      <c r="K3442" s="1">
        <v>0.61</v>
      </c>
      <c r="L3442" s="49">
        <v>6</v>
      </c>
      <c r="M3442" s="50"/>
      <c r="N3442" s="1" t="e">
        <f>VLOOKUP(B3442,MICRO!E:L,8,0)</f>
        <v>#N/A</v>
      </c>
    </row>
    <row r="3443" spans="1:14" ht="20.25" x14ac:dyDescent="0.25">
      <c r="A3443" s="1">
        <v>37</v>
      </c>
      <c r="B3443" s="166">
        <v>2161</v>
      </c>
      <c r="C3443" s="1" t="s">
        <v>730</v>
      </c>
      <c r="D3443" s="1"/>
      <c r="E3443" s="1" t="s">
        <v>2</v>
      </c>
      <c r="F3443" s="1" t="s">
        <v>731</v>
      </c>
      <c r="G3443" s="1">
        <v>1</v>
      </c>
      <c r="H3443" s="1" t="s">
        <v>19</v>
      </c>
      <c r="I3443" s="1" t="s">
        <v>592</v>
      </c>
      <c r="J3443" s="1">
        <v>3.2</v>
      </c>
      <c r="K3443" s="1">
        <v>3.2</v>
      </c>
      <c r="L3443" s="49">
        <v>6</v>
      </c>
      <c r="M3443" s="50"/>
      <c r="N3443" s="1" t="e">
        <f>VLOOKUP(B3443,MICRO!E:L,8,0)</f>
        <v>#N/A</v>
      </c>
    </row>
    <row r="3444" spans="1:14" ht="20.25" x14ac:dyDescent="0.25">
      <c r="A3444" s="1">
        <v>38</v>
      </c>
      <c r="B3444" s="166">
        <v>2162</v>
      </c>
      <c r="C3444" s="1" t="s">
        <v>730</v>
      </c>
      <c r="D3444" s="1"/>
      <c r="E3444" s="1" t="s">
        <v>51</v>
      </c>
      <c r="F3444" s="1" t="s">
        <v>732</v>
      </c>
      <c r="G3444" s="1">
        <v>1</v>
      </c>
      <c r="H3444" s="1" t="s">
        <v>19</v>
      </c>
      <c r="I3444" s="1" t="s">
        <v>592</v>
      </c>
      <c r="J3444" s="1">
        <v>9.91</v>
      </c>
      <c r="K3444" s="1">
        <v>9.91</v>
      </c>
      <c r="L3444" s="49">
        <v>6</v>
      </c>
      <c r="M3444" s="50"/>
      <c r="N3444" s="1" t="e">
        <f>VLOOKUP(B3444,MICRO!E:L,8,0)</f>
        <v>#N/A</v>
      </c>
    </row>
    <row r="3445" spans="1:14" ht="20.25" x14ac:dyDescent="0.25">
      <c r="A3445" s="1">
        <v>39</v>
      </c>
      <c r="B3445" s="166">
        <v>2163</v>
      </c>
      <c r="C3445" s="1" t="s">
        <v>730</v>
      </c>
      <c r="D3445" s="1"/>
      <c r="E3445" s="1" t="s">
        <v>753</v>
      </c>
      <c r="F3445" s="1" t="s">
        <v>733</v>
      </c>
      <c r="G3445" s="1">
        <v>1</v>
      </c>
      <c r="H3445" s="1" t="s">
        <v>19</v>
      </c>
      <c r="I3445" s="1" t="s">
        <v>592</v>
      </c>
      <c r="J3445" s="1">
        <v>3.2</v>
      </c>
      <c r="K3445" s="1">
        <v>3.2</v>
      </c>
      <c r="L3445" s="49">
        <v>6</v>
      </c>
      <c r="M3445" s="50"/>
      <c r="N3445" s="1" t="e">
        <f>VLOOKUP(B3445,MICRO!E:L,8,0)</f>
        <v>#N/A</v>
      </c>
    </row>
    <row r="3446" spans="1:14" ht="20.25" x14ac:dyDescent="0.25">
      <c r="A3446" s="1">
        <v>40</v>
      </c>
      <c r="B3446" s="166">
        <v>2165</v>
      </c>
      <c r="C3446" s="1" t="s">
        <v>734</v>
      </c>
      <c r="D3446" s="1"/>
      <c r="E3446" s="1" t="s">
        <v>2</v>
      </c>
      <c r="F3446" s="1" t="s">
        <v>735</v>
      </c>
      <c r="G3446" s="1">
        <v>1</v>
      </c>
      <c r="H3446" s="1" t="s">
        <v>19</v>
      </c>
      <c r="I3446" s="1" t="s">
        <v>641</v>
      </c>
      <c r="J3446" s="1">
        <v>2.94</v>
      </c>
      <c r="K3446" s="1">
        <v>2.94</v>
      </c>
      <c r="L3446" s="49">
        <v>6</v>
      </c>
      <c r="M3446" s="50"/>
      <c r="N3446" s="1" t="e">
        <f>VLOOKUP(B3446,MICRO!E:L,8,0)</f>
        <v>#N/A</v>
      </c>
    </row>
    <row r="3447" spans="1:14" ht="20.25" x14ac:dyDescent="0.25">
      <c r="A3447" s="1">
        <v>41</v>
      </c>
      <c r="B3447" s="166">
        <v>2166</v>
      </c>
      <c r="C3447" s="1" t="s">
        <v>734</v>
      </c>
      <c r="D3447" s="1"/>
      <c r="E3447" s="1" t="s">
        <v>51</v>
      </c>
      <c r="F3447" s="1" t="s">
        <v>736</v>
      </c>
      <c r="G3447" s="1">
        <v>1</v>
      </c>
      <c r="H3447" s="1" t="s">
        <v>19</v>
      </c>
      <c r="I3447" s="1" t="s">
        <v>641</v>
      </c>
      <c r="J3447" s="1">
        <v>10.6</v>
      </c>
      <c r="K3447" s="1">
        <v>10.6</v>
      </c>
      <c r="L3447" s="49">
        <v>6</v>
      </c>
      <c r="M3447" s="50"/>
      <c r="N3447" s="1" t="e">
        <f>VLOOKUP(B3447,MICRO!E:L,8,0)</f>
        <v>#N/A</v>
      </c>
    </row>
    <row r="3448" spans="1:14" ht="20.25" x14ac:dyDescent="0.25">
      <c r="A3448" s="1">
        <v>42</v>
      </c>
      <c r="B3448" s="166">
        <v>2167</v>
      </c>
      <c r="C3448" s="1" t="s">
        <v>734</v>
      </c>
      <c r="D3448" s="1"/>
      <c r="E3448" s="1" t="s">
        <v>753</v>
      </c>
      <c r="F3448" s="1" t="s">
        <v>737</v>
      </c>
      <c r="G3448" s="1">
        <v>1</v>
      </c>
      <c r="H3448" s="1" t="s">
        <v>19</v>
      </c>
      <c r="I3448" s="1" t="s">
        <v>641</v>
      </c>
      <c r="J3448" s="1">
        <v>0.61</v>
      </c>
      <c r="K3448" s="1">
        <v>0.61</v>
      </c>
      <c r="L3448" s="49">
        <v>6</v>
      </c>
      <c r="M3448" s="50"/>
      <c r="N3448" s="1" t="e">
        <f>VLOOKUP(B3448,MICRO!E:L,8,0)</f>
        <v>#N/A</v>
      </c>
    </row>
    <row r="3449" spans="1:14" ht="20.25" x14ac:dyDescent="0.25">
      <c r="A3449" s="1">
        <v>43</v>
      </c>
      <c r="B3449" s="166">
        <v>2174</v>
      </c>
      <c r="C3449" s="1" t="s">
        <v>746</v>
      </c>
      <c r="D3449" s="1"/>
      <c r="E3449" s="1" t="s">
        <v>2</v>
      </c>
      <c r="F3449" s="1" t="s">
        <v>1839</v>
      </c>
      <c r="G3449" s="1">
        <v>2</v>
      </c>
      <c r="H3449" s="1" t="s">
        <v>19</v>
      </c>
      <c r="I3449" s="1" t="s">
        <v>636</v>
      </c>
      <c r="J3449" s="1">
        <v>1.2</v>
      </c>
      <c r="K3449" s="1">
        <v>2.4</v>
      </c>
      <c r="L3449" s="49">
        <v>6</v>
      </c>
      <c r="M3449" s="50"/>
      <c r="N3449" s="1" t="e">
        <f>VLOOKUP(B3449,MICRO!E:L,8,0)</f>
        <v>#N/A</v>
      </c>
    </row>
    <row r="3450" spans="1:14" ht="20.25" x14ac:dyDescent="0.25">
      <c r="A3450" s="1">
        <v>44</v>
      </c>
      <c r="B3450" s="166">
        <v>2177</v>
      </c>
      <c r="C3450" s="1" t="s">
        <v>156</v>
      </c>
      <c r="D3450" s="1"/>
      <c r="E3450" s="1" t="s">
        <v>108</v>
      </c>
      <c r="F3450" s="1" t="s">
        <v>748</v>
      </c>
      <c r="G3450" s="1">
        <v>10</v>
      </c>
      <c r="H3450" s="1" t="s">
        <v>19</v>
      </c>
      <c r="I3450" s="1" t="s">
        <v>641</v>
      </c>
      <c r="J3450" s="1">
        <v>8.1999999999999993</v>
      </c>
      <c r="K3450" s="1">
        <v>82</v>
      </c>
      <c r="L3450" s="49">
        <v>6</v>
      </c>
      <c r="M3450" s="50"/>
      <c r="N3450" s="1" t="e">
        <f>VLOOKUP(B3450,MICRO!E:L,8,0)</f>
        <v>#N/A</v>
      </c>
    </row>
    <row r="3451" spans="1:14" ht="20.25" x14ac:dyDescent="0.25">
      <c r="A3451" s="1">
        <v>45</v>
      </c>
      <c r="B3451" s="166">
        <v>2177</v>
      </c>
      <c r="C3451" s="1" t="s">
        <v>156</v>
      </c>
      <c r="D3451" s="1"/>
      <c r="E3451" s="1" t="s">
        <v>108</v>
      </c>
      <c r="F3451" s="1" t="s">
        <v>1840</v>
      </c>
      <c r="G3451" s="1">
        <v>20</v>
      </c>
      <c r="H3451" s="1" t="s">
        <v>19</v>
      </c>
      <c r="I3451" s="1" t="s">
        <v>641</v>
      </c>
      <c r="J3451" s="1">
        <v>1.2</v>
      </c>
      <c r="K3451" s="1">
        <v>24</v>
      </c>
      <c r="L3451" s="49">
        <v>6</v>
      </c>
      <c r="M3451" s="50"/>
      <c r="N3451" s="1" t="e">
        <f>VLOOKUP(B3451,MICRO!E:L,8,0)</f>
        <v>#N/A</v>
      </c>
    </row>
    <row r="3452" spans="1:14" ht="20.25" x14ac:dyDescent="0.25">
      <c r="A3452" s="1">
        <v>46</v>
      </c>
      <c r="B3452" s="166">
        <v>2178</v>
      </c>
      <c r="C3452" s="1" t="s">
        <v>156</v>
      </c>
      <c r="D3452" s="1"/>
      <c r="E3452" s="1" t="s">
        <v>51</v>
      </c>
      <c r="F3452" s="1" t="s">
        <v>1841</v>
      </c>
      <c r="G3452" s="1">
        <v>12</v>
      </c>
      <c r="H3452" s="1" t="s">
        <v>19</v>
      </c>
      <c r="I3452" s="1" t="s">
        <v>641</v>
      </c>
      <c r="J3452" s="1">
        <v>1.2</v>
      </c>
      <c r="K3452" s="1">
        <v>14.399999999999999</v>
      </c>
      <c r="L3452" s="49">
        <v>6</v>
      </c>
      <c r="M3452" s="50"/>
      <c r="N3452" s="1" t="e">
        <f>VLOOKUP(B3452,MICRO!E:L,8,0)</f>
        <v>#N/A</v>
      </c>
    </row>
    <row r="3453" spans="1:14" ht="20.25" x14ac:dyDescent="0.25">
      <c r="A3453" s="1">
        <v>49</v>
      </c>
      <c r="B3453" s="166">
        <v>2436</v>
      </c>
      <c r="C3453" s="1" t="s">
        <v>923</v>
      </c>
      <c r="D3453" s="1"/>
      <c r="E3453" s="1" t="s">
        <v>753</v>
      </c>
      <c r="F3453" s="1" t="s">
        <v>926</v>
      </c>
      <c r="G3453" s="1">
        <v>6</v>
      </c>
      <c r="H3453" s="1" t="s">
        <v>19</v>
      </c>
      <c r="I3453" s="1" t="s">
        <v>636</v>
      </c>
      <c r="J3453" s="1">
        <v>5.92</v>
      </c>
      <c r="K3453" s="1">
        <v>35.519999999999996</v>
      </c>
      <c r="L3453" s="49">
        <v>6</v>
      </c>
      <c r="M3453" s="50"/>
      <c r="N3453" s="1" t="e">
        <f>VLOOKUP(B3453,MICRO!E:L,8,0)</f>
        <v>#N/A</v>
      </c>
    </row>
    <row r="3454" spans="1:14" ht="20.25" x14ac:dyDescent="0.25">
      <c r="A3454" s="1">
        <v>50</v>
      </c>
      <c r="B3454" s="166">
        <v>2438</v>
      </c>
      <c r="C3454" s="1" t="s">
        <v>927</v>
      </c>
      <c r="D3454" s="1"/>
      <c r="E3454" s="1" t="s">
        <v>51</v>
      </c>
      <c r="F3454" s="1" t="s">
        <v>929</v>
      </c>
      <c r="G3454" s="1">
        <v>2</v>
      </c>
      <c r="H3454" s="1"/>
      <c r="I3454" s="1" t="s">
        <v>636</v>
      </c>
      <c r="J3454" s="1">
        <v>8.67</v>
      </c>
      <c r="K3454" s="1">
        <v>17.34</v>
      </c>
      <c r="L3454" s="49">
        <v>6</v>
      </c>
      <c r="M3454" s="50"/>
      <c r="N3454" s="1" t="e">
        <f>VLOOKUP(B3454,MICRO!E:L,8,0)</f>
        <v>#N/A</v>
      </c>
    </row>
    <row r="3455" spans="1:14" ht="20.25" x14ac:dyDescent="0.25">
      <c r="A3455" s="1">
        <v>51</v>
      </c>
      <c r="B3455" s="166">
        <v>2439</v>
      </c>
      <c r="C3455" s="1" t="s">
        <v>927</v>
      </c>
      <c r="D3455" s="1"/>
      <c r="E3455" s="1" t="s">
        <v>753</v>
      </c>
      <c r="F3455" s="1" t="s">
        <v>930</v>
      </c>
      <c r="G3455" s="1">
        <v>2</v>
      </c>
      <c r="H3455" s="1"/>
      <c r="I3455" s="1" t="s">
        <v>636</v>
      </c>
      <c r="J3455" s="1">
        <v>8.85</v>
      </c>
      <c r="K3455" s="1">
        <v>17.7</v>
      </c>
      <c r="L3455" s="49">
        <v>6</v>
      </c>
      <c r="M3455" s="50"/>
      <c r="N3455" s="1" t="e">
        <f>VLOOKUP(B3455,MICRO!E:L,8,0)</f>
        <v>#N/A</v>
      </c>
    </row>
    <row r="3456" spans="1:14" ht="20.25" x14ac:dyDescent="0.25">
      <c r="A3456" s="1">
        <v>52</v>
      </c>
      <c r="B3456" s="166">
        <v>2445</v>
      </c>
      <c r="C3456" s="1" t="s">
        <v>934</v>
      </c>
      <c r="D3456" s="1"/>
      <c r="E3456" s="1" t="s">
        <v>1842</v>
      </c>
      <c r="F3456" s="1" t="s">
        <v>1843</v>
      </c>
      <c r="G3456" s="1">
        <v>2</v>
      </c>
      <c r="H3456" s="1" t="s">
        <v>19</v>
      </c>
      <c r="I3456" s="1" t="s">
        <v>636</v>
      </c>
      <c r="J3456" s="1">
        <v>1.1000000000000001</v>
      </c>
      <c r="K3456" s="1">
        <v>2.2000000000000002</v>
      </c>
      <c r="L3456" s="49">
        <v>6</v>
      </c>
      <c r="M3456" s="50"/>
      <c r="N3456" s="1" t="e">
        <f>VLOOKUP(B3456,MICRO!E:L,8,0)</f>
        <v>#N/A</v>
      </c>
    </row>
    <row r="3457" spans="1:14" ht="20.25" x14ac:dyDescent="0.25">
      <c r="A3457" s="1">
        <v>53</v>
      </c>
      <c r="B3457" s="166">
        <v>2445</v>
      </c>
      <c r="C3457" s="1" t="s">
        <v>934</v>
      </c>
      <c r="D3457" s="1"/>
      <c r="E3457" s="1" t="s">
        <v>1844</v>
      </c>
      <c r="F3457" s="1" t="s">
        <v>1845</v>
      </c>
      <c r="G3457" s="1">
        <v>2</v>
      </c>
      <c r="H3457" s="1" t="s">
        <v>19</v>
      </c>
      <c r="I3457" s="1" t="s">
        <v>636</v>
      </c>
      <c r="J3457" s="1">
        <v>0.88</v>
      </c>
      <c r="K3457" s="1">
        <v>1.76</v>
      </c>
      <c r="L3457" s="49">
        <v>6</v>
      </c>
      <c r="M3457" s="50"/>
      <c r="N3457" s="1" t="e">
        <f>VLOOKUP(B3457,MICRO!E:L,8,0)</f>
        <v>#N/A</v>
      </c>
    </row>
    <row r="3458" spans="1:14" ht="20.25" x14ac:dyDescent="0.25">
      <c r="A3458" s="1">
        <v>54</v>
      </c>
      <c r="B3458" s="166">
        <v>2446</v>
      </c>
      <c r="C3458" s="1" t="s">
        <v>934</v>
      </c>
      <c r="D3458" s="1"/>
      <c r="E3458" s="1" t="s">
        <v>51</v>
      </c>
      <c r="F3458" s="1" t="s">
        <v>937</v>
      </c>
      <c r="G3458" s="1">
        <v>1</v>
      </c>
      <c r="H3458" s="1" t="s">
        <v>19</v>
      </c>
      <c r="I3458" s="1" t="s">
        <v>636</v>
      </c>
      <c r="J3458" s="1">
        <v>31.55</v>
      </c>
      <c r="K3458" s="1">
        <v>31.55</v>
      </c>
      <c r="L3458" s="49">
        <v>6</v>
      </c>
      <c r="M3458" s="50"/>
      <c r="N3458" s="1" t="e">
        <f>VLOOKUP(B3458,MICRO!E:L,8,0)</f>
        <v>#N/A</v>
      </c>
    </row>
    <row r="3459" spans="1:14" ht="20.25" x14ac:dyDescent="0.25">
      <c r="A3459" s="1">
        <v>55</v>
      </c>
      <c r="B3459" s="166">
        <v>2447</v>
      </c>
      <c r="C3459" s="1" t="s">
        <v>936</v>
      </c>
      <c r="D3459" s="1"/>
      <c r="E3459" s="1" t="s">
        <v>2</v>
      </c>
      <c r="F3459" s="1" t="s">
        <v>938</v>
      </c>
      <c r="G3459" s="1">
        <v>1</v>
      </c>
      <c r="H3459" s="1" t="s">
        <v>19</v>
      </c>
      <c r="I3459" s="1" t="s">
        <v>636</v>
      </c>
      <c r="J3459" s="1">
        <v>109.26</v>
      </c>
      <c r="K3459" s="1">
        <v>109.26</v>
      </c>
      <c r="L3459" s="49">
        <v>6</v>
      </c>
      <c r="M3459" s="50"/>
      <c r="N3459" s="1" t="e">
        <f>VLOOKUP(B3459,MICRO!E:L,8,0)</f>
        <v>#N/A</v>
      </c>
    </row>
    <row r="3460" spans="1:14" ht="20.25" x14ac:dyDescent="0.25">
      <c r="A3460" s="1">
        <v>56</v>
      </c>
      <c r="B3460" s="166">
        <v>2448</v>
      </c>
      <c r="C3460" s="1" t="s">
        <v>936</v>
      </c>
      <c r="D3460" s="1"/>
      <c r="E3460" s="1" t="s">
        <v>51</v>
      </c>
      <c r="F3460" s="1" t="s">
        <v>1846</v>
      </c>
      <c r="G3460" s="1">
        <v>1</v>
      </c>
      <c r="H3460" s="1" t="s">
        <v>19</v>
      </c>
      <c r="I3460" s="1" t="s">
        <v>636</v>
      </c>
      <c r="J3460" s="1">
        <v>115.97</v>
      </c>
      <c r="K3460" s="1">
        <v>115.97</v>
      </c>
      <c r="L3460" s="49">
        <v>6</v>
      </c>
      <c r="M3460" s="50"/>
      <c r="N3460" s="1" t="e">
        <f>VLOOKUP(B3460,MICRO!E:L,8,0)</f>
        <v>#N/A</v>
      </c>
    </row>
    <row r="3461" spans="1:14" ht="20.25" x14ac:dyDescent="0.25">
      <c r="A3461" s="1">
        <v>57</v>
      </c>
      <c r="B3461" s="166">
        <v>2449</v>
      </c>
      <c r="C3461" s="1" t="s">
        <v>936</v>
      </c>
      <c r="D3461" s="1"/>
      <c r="E3461" s="1" t="s">
        <v>753</v>
      </c>
      <c r="F3461" s="1" t="s">
        <v>939</v>
      </c>
      <c r="G3461" s="1">
        <v>2</v>
      </c>
      <c r="H3461" s="1"/>
      <c r="I3461" s="1" t="s">
        <v>636</v>
      </c>
      <c r="J3461" s="1">
        <v>5.34</v>
      </c>
      <c r="K3461" s="1">
        <v>10.68</v>
      </c>
      <c r="L3461" s="49">
        <v>6</v>
      </c>
      <c r="M3461" s="50"/>
      <c r="N3461" s="1" t="e">
        <f>VLOOKUP(B3461,MICRO!E:L,8,0)</f>
        <v>#N/A</v>
      </c>
    </row>
    <row r="3462" spans="1:14" ht="20.25" x14ac:dyDescent="0.25">
      <c r="A3462" s="1">
        <v>58</v>
      </c>
      <c r="B3462" s="166">
        <v>2456</v>
      </c>
      <c r="C3462" s="1" t="s">
        <v>945</v>
      </c>
      <c r="D3462" s="1"/>
      <c r="E3462" s="1" t="s">
        <v>2</v>
      </c>
      <c r="F3462" s="1" t="s">
        <v>946</v>
      </c>
      <c r="G3462" s="1">
        <v>7</v>
      </c>
      <c r="H3462" s="1" t="s">
        <v>19</v>
      </c>
      <c r="I3462" s="1" t="s">
        <v>636</v>
      </c>
      <c r="J3462" s="1">
        <v>69.618571428571386</v>
      </c>
      <c r="K3462" s="1">
        <v>487.3299999999997</v>
      </c>
      <c r="L3462" s="49">
        <v>6</v>
      </c>
      <c r="M3462" s="50"/>
      <c r="N3462" s="1" t="e">
        <f>VLOOKUP(B3462,MICRO!E:L,8,0)</f>
        <v>#N/A</v>
      </c>
    </row>
    <row r="3463" spans="1:14" ht="20.25" x14ac:dyDescent="0.25">
      <c r="A3463" s="1">
        <v>59</v>
      </c>
      <c r="B3463" s="166">
        <v>2457</v>
      </c>
      <c r="C3463" s="1" t="s">
        <v>945</v>
      </c>
      <c r="D3463" s="1"/>
      <c r="E3463" s="1" t="s">
        <v>51</v>
      </c>
      <c r="F3463" s="1" t="s">
        <v>947</v>
      </c>
      <c r="G3463" s="1">
        <v>7</v>
      </c>
      <c r="H3463" s="1" t="s">
        <v>19</v>
      </c>
      <c r="I3463" s="1" t="s">
        <v>636</v>
      </c>
      <c r="J3463" s="1">
        <v>69.618571428571386</v>
      </c>
      <c r="K3463" s="1">
        <v>487.3299999999997</v>
      </c>
      <c r="L3463" s="49">
        <v>6</v>
      </c>
      <c r="M3463" s="50"/>
      <c r="N3463" s="1" t="e">
        <f>VLOOKUP(B3463,MICRO!E:L,8,0)</f>
        <v>#N/A</v>
      </c>
    </row>
    <row r="3464" spans="1:14" ht="20.25" x14ac:dyDescent="0.25">
      <c r="A3464" s="1">
        <v>60</v>
      </c>
      <c r="B3464" s="166">
        <v>2460</v>
      </c>
      <c r="C3464" s="1" t="s">
        <v>945</v>
      </c>
      <c r="D3464" s="1"/>
      <c r="E3464" s="1" t="s">
        <v>108</v>
      </c>
      <c r="F3464" s="1" t="s">
        <v>950</v>
      </c>
      <c r="G3464" s="1">
        <v>1</v>
      </c>
      <c r="H3464" s="1"/>
      <c r="I3464" s="1" t="s">
        <v>636</v>
      </c>
      <c r="J3464" s="1">
        <v>6.68</v>
      </c>
      <c r="K3464" s="1">
        <v>6.68</v>
      </c>
      <c r="L3464" s="49">
        <v>6</v>
      </c>
      <c r="M3464" s="50"/>
      <c r="N3464" s="1" t="e">
        <f>VLOOKUP(B3464,MICRO!E:L,8,0)</f>
        <v>#N/A</v>
      </c>
    </row>
    <row r="3465" spans="1:14" ht="20.25" x14ac:dyDescent="0.25">
      <c r="A3465" s="1">
        <v>61</v>
      </c>
      <c r="B3465" s="166">
        <v>2470</v>
      </c>
      <c r="C3465" s="1" t="s">
        <v>957</v>
      </c>
      <c r="D3465" s="1"/>
      <c r="E3465" s="1" t="s">
        <v>2</v>
      </c>
      <c r="F3465" s="1" t="s">
        <v>958</v>
      </c>
      <c r="G3465" s="1">
        <v>1</v>
      </c>
      <c r="H3465" s="1" t="s">
        <v>19</v>
      </c>
      <c r="I3465" s="1" t="s">
        <v>641</v>
      </c>
      <c r="J3465" s="1">
        <v>77.58</v>
      </c>
      <c r="K3465" s="1">
        <v>77.58</v>
      </c>
      <c r="L3465" s="49">
        <v>6</v>
      </c>
      <c r="M3465" s="50"/>
      <c r="N3465" s="1" t="e">
        <f>VLOOKUP(B3465,MICRO!E:L,8,0)</f>
        <v>#N/A</v>
      </c>
    </row>
    <row r="3466" spans="1:14" ht="20.25" x14ac:dyDescent="0.25">
      <c r="A3466" s="1">
        <v>62</v>
      </c>
      <c r="B3466" s="166">
        <v>2471</v>
      </c>
      <c r="C3466" s="1" t="s">
        <v>957</v>
      </c>
      <c r="D3466" s="1"/>
      <c r="E3466" s="1" t="s">
        <v>51</v>
      </c>
      <c r="F3466" s="1" t="s">
        <v>959</v>
      </c>
      <c r="G3466" s="1">
        <v>1</v>
      </c>
      <c r="H3466" s="1"/>
      <c r="I3466" s="1" t="s">
        <v>641</v>
      </c>
      <c r="J3466" s="1">
        <v>103.62</v>
      </c>
      <c r="K3466" s="1">
        <v>103.62</v>
      </c>
      <c r="L3466" s="49">
        <v>6</v>
      </c>
      <c r="M3466" s="50"/>
      <c r="N3466" s="1" t="e">
        <f>VLOOKUP(B3466,MICRO!E:L,8,0)</f>
        <v>#N/A</v>
      </c>
    </row>
    <row r="3467" spans="1:14" ht="20.25" x14ac:dyDescent="0.25">
      <c r="A3467" s="1">
        <v>63</v>
      </c>
      <c r="B3467" s="166">
        <v>2472</v>
      </c>
      <c r="C3467" s="1" t="s">
        <v>957</v>
      </c>
      <c r="D3467" s="1"/>
      <c r="E3467" s="1" t="s">
        <v>753</v>
      </c>
      <c r="F3467" s="1" t="s">
        <v>960</v>
      </c>
      <c r="G3467" s="1">
        <v>2</v>
      </c>
      <c r="H3467" s="1"/>
      <c r="I3467" s="1" t="s">
        <v>641</v>
      </c>
      <c r="J3467" s="1">
        <v>5.34</v>
      </c>
      <c r="K3467" s="1">
        <v>10.68</v>
      </c>
      <c r="L3467" s="49">
        <v>6</v>
      </c>
      <c r="M3467" s="50"/>
      <c r="N3467" s="1" t="e">
        <f>VLOOKUP(B3467,MICRO!E:L,8,0)</f>
        <v>#N/A</v>
      </c>
    </row>
    <row r="3468" spans="1:14" ht="20.25" x14ac:dyDescent="0.25">
      <c r="A3468" s="1">
        <v>64</v>
      </c>
      <c r="B3468" s="166">
        <v>2475</v>
      </c>
      <c r="C3468" s="1" t="s">
        <v>961</v>
      </c>
      <c r="D3468" s="1"/>
      <c r="E3468" s="1" t="s">
        <v>753</v>
      </c>
      <c r="F3468" s="1" t="s">
        <v>964</v>
      </c>
      <c r="G3468" s="1">
        <v>4</v>
      </c>
      <c r="H3468" s="1"/>
      <c r="I3468" s="1" t="s">
        <v>641</v>
      </c>
      <c r="J3468" s="1">
        <v>5.48</v>
      </c>
      <c r="K3468" s="1">
        <v>21.92</v>
      </c>
      <c r="L3468" s="49">
        <v>6</v>
      </c>
      <c r="M3468" s="50"/>
      <c r="N3468" s="1" t="e">
        <f>VLOOKUP(B3468,MICRO!E:L,8,0)</f>
        <v>#N/A</v>
      </c>
    </row>
    <row r="3469" spans="1:14" ht="20.25" x14ac:dyDescent="0.25">
      <c r="A3469" s="1">
        <v>65</v>
      </c>
      <c r="B3469" s="166">
        <v>2478</v>
      </c>
      <c r="C3469" s="1" t="s">
        <v>967</v>
      </c>
      <c r="D3469" s="1"/>
      <c r="E3469" s="1" t="s">
        <v>2</v>
      </c>
      <c r="F3469" s="1" t="s">
        <v>968</v>
      </c>
      <c r="G3469" s="1">
        <v>10</v>
      </c>
      <c r="H3469" s="1" t="s">
        <v>19</v>
      </c>
      <c r="I3469" s="1" t="s">
        <v>592</v>
      </c>
      <c r="J3469" s="1">
        <v>7.1</v>
      </c>
      <c r="K3469" s="1">
        <v>71</v>
      </c>
      <c r="L3469" s="49">
        <v>6</v>
      </c>
      <c r="M3469" s="50"/>
      <c r="N3469" s="1" t="e">
        <f>VLOOKUP(B3469,MICRO!E:L,8,0)</f>
        <v>#N/A</v>
      </c>
    </row>
    <row r="3470" spans="1:14" ht="20.25" x14ac:dyDescent="0.25">
      <c r="A3470" s="1">
        <v>66</v>
      </c>
      <c r="B3470" s="166">
        <v>2479</v>
      </c>
      <c r="C3470" s="1" t="s">
        <v>967</v>
      </c>
      <c r="D3470" s="1"/>
      <c r="E3470" s="1" t="s">
        <v>2</v>
      </c>
      <c r="F3470" s="1" t="s">
        <v>968</v>
      </c>
      <c r="G3470" s="1">
        <v>8</v>
      </c>
      <c r="H3470" s="1" t="s">
        <v>19</v>
      </c>
      <c r="I3470" s="1" t="s">
        <v>742</v>
      </c>
      <c r="J3470" s="1">
        <v>7.1</v>
      </c>
      <c r="K3470" s="1">
        <v>56.8</v>
      </c>
      <c r="L3470" s="49">
        <v>6</v>
      </c>
      <c r="M3470" s="50"/>
      <c r="N3470" s="1" t="e">
        <f>VLOOKUP(B3470,MICRO!E:L,8,0)</f>
        <v>#N/A</v>
      </c>
    </row>
    <row r="3471" spans="1:14" ht="20.25" x14ac:dyDescent="0.25">
      <c r="A3471" s="1">
        <v>67</v>
      </c>
      <c r="B3471" s="166">
        <v>2480</v>
      </c>
      <c r="C3471" s="1" t="s">
        <v>969</v>
      </c>
      <c r="D3471" s="1"/>
      <c r="E3471" s="1" t="s">
        <v>2</v>
      </c>
      <c r="F3471" s="1" t="s">
        <v>970</v>
      </c>
      <c r="G3471" s="1">
        <v>1</v>
      </c>
      <c r="H3471" s="1" t="s">
        <v>19</v>
      </c>
      <c r="I3471" s="1" t="s">
        <v>592</v>
      </c>
      <c r="J3471" s="1">
        <v>35.97</v>
      </c>
      <c r="K3471" s="1">
        <v>35.97</v>
      </c>
      <c r="L3471" s="49">
        <v>6</v>
      </c>
      <c r="M3471" s="50"/>
      <c r="N3471" s="1" t="e">
        <f>VLOOKUP(B3471,MICRO!E:L,8,0)</f>
        <v>#N/A</v>
      </c>
    </row>
    <row r="3472" spans="1:14" ht="20.25" x14ac:dyDescent="0.25">
      <c r="A3472" s="1">
        <v>68</v>
      </c>
      <c r="B3472" s="166">
        <v>2481</v>
      </c>
      <c r="C3472" s="1" t="s">
        <v>969</v>
      </c>
      <c r="D3472" s="1"/>
      <c r="E3472" s="1" t="s">
        <v>51</v>
      </c>
      <c r="F3472" s="1" t="s">
        <v>971</v>
      </c>
      <c r="G3472" s="1">
        <v>1</v>
      </c>
      <c r="H3472" s="1" t="s">
        <v>19</v>
      </c>
      <c r="I3472" s="1" t="s">
        <v>592</v>
      </c>
      <c r="J3472" s="1">
        <v>35.97</v>
      </c>
      <c r="K3472" s="1">
        <v>35.97</v>
      </c>
      <c r="L3472" s="49">
        <v>6</v>
      </c>
      <c r="M3472" s="50"/>
      <c r="N3472" s="1" t="e">
        <f>VLOOKUP(B3472,MICRO!E:L,8,0)</f>
        <v>#N/A</v>
      </c>
    </row>
    <row r="3473" spans="1:14" ht="20.25" x14ac:dyDescent="0.25">
      <c r="A3473" s="1">
        <v>69</v>
      </c>
      <c r="B3473" s="166">
        <v>2480</v>
      </c>
      <c r="C3473" s="1" t="s">
        <v>969</v>
      </c>
      <c r="D3473" s="1"/>
      <c r="E3473" s="1" t="s">
        <v>2</v>
      </c>
      <c r="F3473" s="1" t="s">
        <v>970</v>
      </c>
      <c r="G3473" s="1">
        <v>1</v>
      </c>
      <c r="H3473" s="1" t="s">
        <v>19</v>
      </c>
      <c r="I3473" s="1" t="s">
        <v>596</v>
      </c>
      <c r="J3473" s="1">
        <v>35.97</v>
      </c>
      <c r="K3473" s="1">
        <v>35.97</v>
      </c>
      <c r="L3473" s="49">
        <v>6</v>
      </c>
      <c r="M3473" s="50"/>
      <c r="N3473" s="1" t="e">
        <f>VLOOKUP(B3473,MICRO!E:L,8,0)</f>
        <v>#N/A</v>
      </c>
    </row>
    <row r="3474" spans="1:14" ht="20.25" x14ac:dyDescent="0.25">
      <c r="A3474" s="1">
        <v>70</v>
      </c>
      <c r="B3474" s="166">
        <v>2481</v>
      </c>
      <c r="C3474" s="1" t="s">
        <v>969</v>
      </c>
      <c r="D3474" s="1"/>
      <c r="E3474" s="1" t="s">
        <v>51</v>
      </c>
      <c r="F3474" s="1" t="s">
        <v>971</v>
      </c>
      <c r="G3474" s="1">
        <v>1</v>
      </c>
      <c r="H3474" s="1" t="s">
        <v>19</v>
      </c>
      <c r="I3474" s="1" t="s">
        <v>596</v>
      </c>
      <c r="J3474" s="1">
        <v>35.97</v>
      </c>
      <c r="K3474" s="1">
        <v>35.97</v>
      </c>
      <c r="L3474" s="49">
        <v>6</v>
      </c>
      <c r="M3474" s="50"/>
      <c r="N3474" s="1" t="e">
        <f>VLOOKUP(B3474,MICRO!E:L,8,0)</f>
        <v>#N/A</v>
      </c>
    </row>
    <row r="3475" spans="1:14" ht="20.25" x14ac:dyDescent="0.25">
      <c r="A3475" s="1">
        <v>71</v>
      </c>
      <c r="B3475" s="166">
        <v>2482</v>
      </c>
      <c r="C3475" s="1" t="s">
        <v>969</v>
      </c>
      <c r="D3475" s="1"/>
      <c r="E3475" s="1" t="s">
        <v>753</v>
      </c>
      <c r="F3475" s="1" t="s">
        <v>972</v>
      </c>
      <c r="G3475" s="1">
        <v>1</v>
      </c>
      <c r="H3475" s="1" t="s">
        <v>19</v>
      </c>
      <c r="I3475" s="1" t="s">
        <v>596</v>
      </c>
      <c r="J3475" s="1">
        <v>12.51</v>
      </c>
      <c r="K3475" s="1">
        <v>12.51</v>
      </c>
      <c r="L3475" s="49">
        <v>6</v>
      </c>
      <c r="M3475" s="50"/>
      <c r="N3475" s="1" t="e">
        <f>VLOOKUP(B3475,MICRO!E:L,8,0)</f>
        <v>#N/A</v>
      </c>
    </row>
    <row r="3476" spans="1:14" ht="20.25" x14ac:dyDescent="0.25">
      <c r="A3476" s="1">
        <v>72</v>
      </c>
      <c r="B3476" s="166">
        <v>2483</v>
      </c>
      <c r="C3476" s="1" t="s">
        <v>969</v>
      </c>
      <c r="D3476" s="1"/>
      <c r="E3476" s="1" t="s">
        <v>1108</v>
      </c>
      <c r="F3476" s="1" t="s">
        <v>973</v>
      </c>
      <c r="G3476" s="1">
        <v>1</v>
      </c>
      <c r="H3476" s="1" t="s">
        <v>19</v>
      </c>
      <c r="I3476" s="1" t="s">
        <v>596</v>
      </c>
      <c r="J3476" s="1">
        <v>12.51</v>
      </c>
      <c r="K3476" s="1">
        <v>12.51</v>
      </c>
      <c r="L3476" s="49">
        <v>6</v>
      </c>
      <c r="M3476" s="50"/>
      <c r="N3476" s="1" t="e">
        <f>VLOOKUP(B3476,MICRO!E:L,8,0)</f>
        <v>#N/A</v>
      </c>
    </row>
    <row r="3477" spans="1:14" ht="20.25" x14ac:dyDescent="0.25">
      <c r="A3477" s="1">
        <v>73</v>
      </c>
      <c r="B3477" s="166">
        <v>2486</v>
      </c>
      <c r="C3477" s="1" t="s">
        <v>969</v>
      </c>
      <c r="D3477" s="1"/>
      <c r="E3477" s="1" t="s">
        <v>469</v>
      </c>
      <c r="F3477" s="1" t="s">
        <v>976</v>
      </c>
      <c r="G3477" s="1">
        <v>1</v>
      </c>
      <c r="H3477" s="1" t="s">
        <v>19</v>
      </c>
      <c r="I3477" s="1" t="s">
        <v>596</v>
      </c>
      <c r="J3477" s="1">
        <v>10.37</v>
      </c>
      <c r="K3477" s="1">
        <v>10.37</v>
      </c>
      <c r="L3477" s="49">
        <v>6</v>
      </c>
      <c r="M3477" s="50"/>
      <c r="N3477" s="1" t="e">
        <f>VLOOKUP(B3477,MICRO!E:L,8,0)</f>
        <v>#N/A</v>
      </c>
    </row>
    <row r="3478" spans="1:14" ht="20.25" x14ac:dyDescent="0.25">
      <c r="A3478" s="1">
        <v>74</v>
      </c>
      <c r="B3478" s="166">
        <v>2494</v>
      </c>
      <c r="C3478" s="1" t="s">
        <v>969</v>
      </c>
      <c r="D3478" s="1"/>
      <c r="E3478" s="1" t="s">
        <v>1116</v>
      </c>
      <c r="F3478" s="1" t="s">
        <v>980</v>
      </c>
      <c r="G3478" s="1">
        <v>1</v>
      </c>
      <c r="H3478" s="1" t="s">
        <v>19</v>
      </c>
      <c r="I3478" s="1" t="s">
        <v>592</v>
      </c>
      <c r="J3478" s="1">
        <v>30.23</v>
      </c>
      <c r="K3478" s="1">
        <v>30.23</v>
      </c>
      <c r="L3478" s="49">
        <v>6</v>
      </c>
      <c r="M3478" s="50"/>
      <c r="N3478" s="1" t="e">
        <f>VLOOKUP(B3478,MICRO!E:L,8,0)</f>
        <v>#N/A</v>
      </c>
    </row>
    <row r="3479" spans="1:14" ht="20.25" x14ac:dyDescent="0.25">
      <c r="A3479" s="1">
        <v>75</v>
      </c>
      <c r="B3479" s="166">
        <v>2495</v>
      </c>
      <c r="C3479" s="1" t="s">
        <v>969</v>
      </c>
      <c r="D3479" s="1"/>
      <c r="E3479" s="1" t="s">
        <v>1117</v>
      </c>
      <c r="F3479" s="1" t="s">
        <v>981</v>
      </c>
      <c r="G3479" s="1">
        <v>1</v>
      </c>
      <c r="H3479" s="1" t="s">
        <v>19</v>
      </c>
      <c r="I3479" s="1" t="s">
        <v>592</v>
      </c>
      <c r="J3479" s="1">
        <v>30.23</v>
      </c>
      <c r="K3479" s="1">
        <v>30.23</v>
      </c>
      <c r="L3479" s="49">
        <v>6</v>
      </c>
      <c r="M3479" s="50"/>
      <c r="N3479" s="1" t="e">
        <f>VLOOKUP(B3479,MICRO!E:L,8,0)</f>
        <v>#N/A</v>
      </c>
    </row>
    <row r="3480" spans="1:14" ht="20.25" x14ac:dyDescent="0.25">
      <c r="A3480" s="1">
        <v>76</v>
      </c>
      <c r="B3480" s="166">
        <v>2497</v>
      </c>
      <c r="C3480" s="1" t="s">
        <v>982</v>
      </c>
      <c r="D3480" s="1"/>
      <c r="E3480" s="1" t="s">
        <v>2</v>
      </c>
      <c r="F3480" s="1" t="s">
        <v>983</v>
      </c>
      <c r="G3480" s="1">
        <v>1</v>
      </c>
      <c r="H3480" s="1" t="s">
        <v>19</v>
      </c>
      <c r="I3480" s="1" t="s">
        <v>596</v>
      </c>
      <c r="J3480" s="1">
        <v>79.2</v>
      </c>
      <c r="K3480" s="1">
        <v>79.2</v>
      </c>
      <c r="L3480" s="49">
        <v>6</v>
      </c>
      <c r="M3480" s="50"/>
      <c r="N3480" s="1" t="e">
        <f>VLOOKUP(B3480,MICRO!E:L,8,0)</f>
        <v>#N/A</v>
      </c>
    </row>
    <row r="3481" spans="1:14" ht="20.25" x14ac:dyDescent="0.25">
      <c r="A3481" s="1">
        <v>77</v>
      </c>
      <c r="B3481" s="166">
        <v>2500</v>
      </c>
      <c r="C3481" s="1" t="s">
        <v>984</v>
      </c>
      <c r="D3481" s="1"/>
      <c r="E3481" s="1" t="s">
        <v>51</v>
      </c>
      <c r="F3481" s="1" t="s">
        <v>986</v>
      </c>
      <c r="G3481" s="1">
        <v>4</v>
      </c>
      <c r="H3481" s="1"/>
      <c r="I3481" s="1" t="s">
        <v>596</v>
      </c>
      <c r="J3481" s="1">
        <v>5.92</v>
      </c>
      <c r="K3481" s="1">
        <v>23.68</v>
      </c>
      <c r="L3481" s="49">
        <v>6</v>
      </c>
      <c r="M3481" s="50"/>
      <c r="N3481" s="1" t="e">
        <f>VLOOKUP(B3481,MICRO!E:L,8,0)</f>
        <v>#N/A</v>
      </c>
    </row>
    <row r="3482" spans="1:14" ht="20.25" x14ac:dyDescent="0.25">
      <c r="A3482" s="1">
        <v>78</v>
      </c>
      <c r="B3482" s="166">
        <v>2501</v>
      </c>
      <c r="C3482" s="1" t="s">
        <v>984</v>
      </c>
      <c r="D3482" s="1"/>
      <c r="E3482" s="1" t="s">
        <v>753</v>
      </c>
      <c r="F3482" s="1" t="s">
        <v>987</v>
      </c>
      <c r="G3482" s="1">
        <v>4</v>
      </c>
      <c r="H3482" s="1" t="s">
        <v>19</v>
      </c>
      <c r="I3482" s="1" t="s">
        <v>596</v>
      </c>
      <c r="J3482" s="1">
        <v>9.52</v>
      </c>
      <c r="K3482" s="1">
        <v>38.08</v>
      </c>
      <c r="L3482" s="49">
        <v>6</v>
      </c>
      <c r="M3482" s="50"/>
      <c r="N3482" s="1" t="e">
        <f>VLOOKUP(B3482,MICRO!E:L,8,0)</f>
        <v>#N/A</v>
      </c>
    </row>
    <row r="3483" spans="1:14" ht="20.25" x14ac:dyDescent="0.25">
      <c r="A3483" s="1">
        <v>81</v>
      </c>
      <c r="B3483" s="166">
        <v>2585</v>
      </c>
      <c r="C3483" s="1" t="s">
        <v>1824</v>
      </c>
      <c r="D3483" s="1"/>
      <c r="E3483" s="1" t="s">
        <v>108</v>
      </c>
      <c r="F3483" s="1" t="s">
        <v>1027</v>
      </c>
      <c r="G3483" s="1">
        <v>1</v>
      </c>
      <c r="H3483" s="1"/>
      <c r="I3483" s="1" t="s">
        <v>641</v>
      </c>
      <c r="J3483" s="1">
        <v>12.61</v>
      </c>
      <c r="K3483" s="1">
        <v>12.61</v>
      </c>
      <c r="L3483" s="49">
        <v>6</v>
      </c>
      <c r="M3483" s="50"/>
      <c r="N3483" s="1" t="e">
        <f>VLOOKUP(B3483,MICRO!E:L,8,0)</f>
        <v>#N/A</v>
      </c>
    </row>
    <row r="3484" spans="1:14" ht="20.25" x14ac:dyDescent="0.25">
      <c r="A3484" s="1">
        <v>82</v>
      </c>
      <c r="B3484" s="166">
        <v>2616</v>
      </c>
      <c r="C3484" s="1" t="s">
        <v>1043</v>
      </c>
      <c r="D3484" s="1"/>
      <c r="E3484" s="1" t="s">
        <v>753</v>
      </c>
      <c r="F3484" s="1" t="s">
        <v>1046</v>
      </c>
      <c r="G3484" s="1">
        <v>2</v>
      </c>
      <c r="H3484" s="1"/>
      <c r="I3484" s="1" t="s">
        <v>592</v>
      </c>
      <c r="J3484" s="1">
        <v>5.19</v>
      </c>
      <c r="K3484" s="1">
        <v>10.38</v>
      </c>
      <c r="L3484" s="49">
        <v>6</v>
      </c>
      <c r="M3484" s="50"/>
      <c r="N3484" s="1" t="e">
        <f>VLOOKUP(B3484,MICRO!E:L,8,0)</f>
        <v>#N/A</v>
      </c>
    </row>
    <row r="3485" spans="1:14" ht="20.25" x14ac:dyDescent="0.25">
      <c r="A3485" s="1">
        <v>1</v>
      </c>
      <c r="B3485" s="166">
        <v>1948</v>
      </c>
      <c r="C3485" s="1" t="s">
        <v>593</v>
      </c>
      <c r="D3485" s="1"/>
      <c r="E3485" s="1" t="s">
        <v>2</v>
      </c>
      <c r="F3485" s="1" t="s">
        <v>1878</v>
      </c>
      <c r="G3485" s="1">
        <v>2</v>
      </c>
      <c r="H3485" s="1" t="s">
        <v>19</v>
      </c>
      <c r="I3485" s="1" t="s">
        <v>596</v>
      </c>
      <c r="J3485" s="1">
        <v>46.74</v>
      </c>
      <c r="K3485" s="1">
        <v>93.48</v>
      </c>
      <c r="L3485" s="49">
        <v>7</v>
      </c>
      <c r="M3485" s="50"/>
      <c r="N3485" s="1" t="e">
        <f>VLOOKUP(B3485,MICRO!E:L,8,0)</f>
        <v>#N/A</v>
      </c>
    </row>
    <row r="3486" spans="1:14" ht="20.25" x14ac:dyDescent="0.25">
      <c r="A3486" s="1">
        <v>2</v>
      </c>
      <c r="B3486" s="166">
        <v>2016</v>
      </c>
      <c r="C3486" s="1" t="s">
        <v>593</v>
      </c>
      <c r="D3486" s="1"/>
      <c r="E3486" s="1" t="s">
        <v>2</v>
      </c>
      <c r="F3486" s="1" t="s">
        <v>1878</v>
      </c>
      <c r="G3486" s="1">
        <v>2</v>
      </c>
      <c r="H3486" s="1" t="s">
        <v>19</v>
      </c>
      <c r="I3486" s="1" t="s">
        <v>641</v>
      </c>
      <c r="J3486" s="1">
        <v>46.74</v>
      </c>
      <c r="K3486" s="1">
        <v>93.48</v>
      </c>
      <c r="L3486" s="49">
        <v>7</v>
      </c>
      <c r="M3486" s="50"/>
      <c r="N3486" s="1" t="e">
        <f>VLOOKUP(B3486,MICRO!E:L,8,0)</f>
        <v>#N/A</v>
      </c>
    </row>
    <row r="3487" spans="1:14" ht="20.25" x14ac:dyDescent="0.25">
      <c r="A3487" s="1">
        <v>3</v>
      </c>
      <c r="B3487" s="166">
        <v>2434</v>
      </c>
      <c r="C3487" s="1" t="s">
        <v>923</v>
      </c>
      <c r="D3487" s="1"/>
      <c r="E3487" s="1" t="s">
        <v>2</v>
      </c>
      <c r="F3487" s="1" t="s">
        <v>924</v>
      </c>
      <c r="G3487" s="1">
        <v>1</v>
      </c>
      <c r="H3487" s="1" t="s">
        <v>19</v>
      </c>
      <c r="I3487" s="1" t="s">
        <v>636</v>
      </c>
      <c r="J3487" s="1">
        <v>47.26</v>
      </c>
      <c r="K3487" s="1">
        <v>47.26</v>
      </c>
      <c r="L3487" s="49">
        <v>7</v>
      </c>
      <c r="M3487" s="50"/>
      <c r="N3487" s="1" t="e">
        <f>VLOOKUP(B3487,MICRO!E:L,8,0)</f>
        <v>#N/A</v>
      </c>
    </row>
    <row r="3488" spans="1:14" ht="20.25" x14ac:dyDescent="0.25">
      <c r="A3488" s="1">
        <v>4</v>
      </c>
      <c r="B3488" s="166">
        <v>2435</v>
      </c>
      <c r="C3488" s="1" t="s">
        <v>923</v>
      </c>
      <c r="D3488" s="1"/>
      <c r="E3488" s="1" t="s">
        <v>51</v>
      </c>
      <c r="F3488" s="1" t="s">
        <v>925</v>
      </c>
      <c r="G3488" s="1">
        <v>1</v>
      </c>
      <c r="H3488" s="1" t="s">
        <v>19</v>
      </c>
      <c r="I3488" s="1" t="s">
        <v>636</v>
      </c>
      <c r="J3488" s="1">
        <v>50.1</v>
      </c>
      <c r="K3488" s="1">
        <v>50.1</v>
      </c>
      <c r="L3488" s="49">
        <v>7</v>
      </c>
      <c r="M3488" s="50"/>
      <c r="N3488" s="1" t="e">
        <f>VLOOKUP(B3488,MICRO!E:L,8,0)</f>
        <v>#N/A</v>
      </c>
    </row>
    <row r="3489" spans="1:14" ht="20.25" x14ac:dyDescent="0.25">
      <c r="A3489" s="1">
        <v>5</v>
      </c>
      <c r="B3489" s="166">
        <v>2447</v>
      </c>
      <c r="C3489" s="1" t="s">
        <v>936</v>
      </c>
      <c r="D3489" s="1"/>
      <c r="E3489" s="1" t="s">
        <v>2</v>
      </c>
      <c r="F3489" s="1" t="s">
        <v>938</v>
      </c>
      <c r="G3489" s="1">
        <v>1</v>
      </c>
      <c r="H3489" s="1" t="s">
        <v>19</v>
      </c>
      <c r="I3489" s="1" t="s">
        <v>636</v>
      </c>
      <c r="J3489" s="1">
        <v>109.26</v>
      </c>
      <c r="K3489" s="1">
        <v>109.26</v>
      </c>
      <c r="L3489" s="49">
        <v>7</v>
      </c>
      <c r="M3489" s="50"/>
      <c r="N3489" s="1" t="e">
        <f>VLOOKUP(B3489,MICRO!E:L,8,0)</f>
        <v>#N/A</v>
      </c>
    </row>
    <row r="3490" spans="1:14" ht="20.25" x14ac:dyDescent="0.25">
      <c r="A3490" s="1">
        <v>6</v>
      </c>
      <c r="B3490" s="166">
        <v>2447</v>
      </c>
      <c r="C3490" s="1" t="s">
        <v>936</v>
      </c>
      <c r="D3490" s="1"/>
      <c r="E3490" s="1" t="s">
        <v>1879</v>
      </c>
      <c r="F3490" s="1" t="s">
        <v>1880</v>
      </c>
      <c r="G3490" s="1">
        <v>1</v>
      </c>
      <c r="H3490" s="1" t="s">
        <v>19</v>
      </c>
      <c r="I3490" s="1" t="s">
        <v>636</v>
      </c>
      <c r="J3490" s="1">
        <v>11.6</v>
      </c>
      <c r="K3490" s="1">
        <v>11.6</v>
      </c>
      <c r="L3490" s="49">
        <v>7</v>
      </c>
      <c r="M3490" s="50"/>
      <c r="N3490" s="1" t="e">
        <f>VLOOKUP(B3490,MICRO!E:L,8,0)</f>
        <v>#N/A</v>
      </c>
    </row>
    <row r="3491" spans="1:14" ht="20.25" x14ac:dyDescent="0.25">
      <c r="A3491" s="1">
        <v>7</v>
      </c>
      <c r="B3491" s="166">
        <v>2467</v>
      </c>
      <c r="C3491" s="1" t="s">
        <v>175</v>
      </c>
      <c r="D3491" s="1"/>
      <c r="E3491" s="1" t="s">
        <v>2</v>
      </c>
      <c r="F3491" s="1" t="s">
        <v>953</v>
      </c>
      <c r="G3491" s="1">
        <v>2</v>
      </c>
      <c r="H3491" s="1"/>
      <c r="I3491" s="1" t="s">
        <v>636</v>
      </c>
      <c r="J3491" s="1">
        <v>25.96</v>
      </c>
      <c r="K3491" s="1">
        <v>51.92</v>
      </c>
      <c r="L3491" s="49">
        <v>7</v>
      </c>
      <c r="M3491" s="50"/>
      <c r="N3491" s="1" t="e">
        <f>VLOOKUP(B3491,MICRO!E:L,8,0)</f>
        <v>#N/A</v>
      </c>
    </row>
    <row r="3492" spans="1:14" ht="20.25" x14ac:dyDescent="0.25">
      <c r="A3492" s="1">
        <v>8</v>
      </c>
      <c r="B3492" s="166">
        <v>2468</v>
      </c>
      <c r="C3492" s="1" t="s">
        <v>175</v>
      </c>
      <c r="D3492" s="1"/>
      <c r="E3492" s="1" t="s">
        <v>51</v>
      </c>
      <c r="F3492" s="1" t="s">
        <v>954</v>
      </c>
      <c r="G3492" s="1">
        <v>3</v>
      </c>
      <c r="H3492" s="1"/>
      <c r="I3492" s="1" t="s">
        <v>636</v>
      </c>
      <c r="J3492" s="1">
        <v>37.76</v>
      </c>
      <c r="K3492" s="1">
        <v>113.28</v>
      </c>
      <c r="L3492" s="49">
        <v>7</v>
      </c>
      <c r="M3492" s="50"/>
      <c r="N3492" s="1" t="e">
        <f>VLOOKUP(B3492,MICRO!E:L,8,0)</f>
        <v>#N/A</v>
      </c>
    </row>
    <row r="3493" spans="1:14" ht="20.25" x14ac:dyDescent="0.25">
      <c r="A3493" s="1">
        <v>9</v>
      </c>
      <c r="B3493" s="166">
        <v>2563</v>
      </c>
      <c r="C3493" s="1" t="s">
        <v>193</v>
      </c>
      <c r="D3493" s="1"/>
      <c r="E3493" s="1" t="s">
        <v>1879</v>
      </c>
      <c r="F3493" s="1" t="s">
        <v>1017</v>
      </c>
      <c r="G3493" s="1">
        <v>17</v>
      </c>
      <c r="H3493" s="1" t="s">
        <v>19</v>
      </c>
      <c r="I3493" s="1" t="s">
        <v>636</v>
      </c>
      <c r="J3493" s="1">
        <v>21.96</v>
      </c>
      <c r="K3493" s="1">
        <v>373.32</v>
      </c>
      <c r="L3493" s="49">
        <v>7</v>
      </c>
      <c r="M3493" s="50"/>
      <c r="N3493" s="1" t="e">
        <f>VLOOKUP(B3493,MICRO!E:L,8,0)</f>
        <v>#N/A</v>
      </c>
    </row>
    <row r="3494" spans="1:14" ht="20.25" x14ac:dyDescent="0.25">
      <c r="A3494" s="1">
        <v>10</v>
      </c>
      <c r="B3494" s="166">
        <v>2563</v>
      </c>
      <c r="C3494" s="1" t="s">
        <v>193</v>
      </c>
      <c r="D3494" s="1"/>
      <c r="E3494" s="1" t="s">
        <v>1881</v>
      </c>
      <c r="F3494" s="1" t="s">
        <v>1017</v>
      </c>
      <c r="G3494" s="1">
        <v>1</v>
      </c>
      <c r="H3494" s="1" t="s">
        <v>19</v>
      </c>
      <c r="I3494" s="1" t="s">
        <v>636</v>
      </c>
      <c r="J3494" s="1">
        <v>21.96</v>
      </c>
      <c r="K3494" s="1">
        <v>21.96</v>
      </c>
      <c r="L3494" s="49">
        <v>7</v>
      </c>
      <c r="M3494" s="50"/>
      <c r="N3494" s="1" t="e">
        <f>VLOOKUP(B3494,MICRO!E:L,8,0)</f>
        <v>#N/A</v>
      </c>
    </row>
    <row r="3495" spans="1:14" ht="20.25" x14ac:dyDescent="0.25">
      <c r="A3495" s="1">
        <v>1</v>
      </c>
      <c r="B3495" s="166">
        <v>1943</v>
      </c>
      <c r="C3495" s="1" t="s">
        <v>150</v>
      </c>
      <c r="D3495" s="1"/>
      <c r="E3495" s="1" t="s">
        <v>1108</v>
      </c>
      <c r="F3495" s="1" t="s">
        <v>1972</v>
      </c>
      <c r="G3495" s="1">
        <v>1</v>
      </c>
      <c r="H3495" s="1" t="s">
        <v>19</v>
      </c>
      <c r="I3495" s="1" t="s">
        <v>592</v>
      </c>
      <c r="J3495" s="1">
        <v>15</v>
      </c>
      <c r="K3495" s="1">
        <v>15</v>
      </c>
      <c r="L3495" s="49">
        <v>8</v>
      </c>
      <c r="M3495" s="50"/>
      <c r="N3495" s="1" t="e">
        <f>VLOOKUP(B3495,MICRO!E:L,8,0)</f>
        <v>#N/A</v>
      </c>
    </row>
    <row r="3496" spans="1:14" ht="20.25" x14ac:dyDescent="0.25">
      <c r="A3496" s="1">
        <v>2</v>
      </c>
      <c r="B3496" s="166">
        <v>1955</v>
      </c>
      <c r="C3496" s="1" t="s">
        <v>150</v>
      </c>
      <c r="D3496" s="1"/>
      <c r="E3496" s="1" t="s">
        <v>1108</v>
      </c>
      <c r="F3496" s="1" t="s">
        <v>1972</v>
      </c>
      <c r="G3496" s="1">
        <v>1</v>
      </c>
      <c r="H3496" s="1" t="s">
        <v>19</v>
      </c>
      <c r="I3496" s="1" t="s">
        <v>596</v>
      </c>
      <c r="J3496" s="1">
        <v>15</v>
      </c>
      <c r="K3496" s="1">
        <v>15</v>
      </c>
      <c r="L3496" s="49">
        <v>8</v>
      </c>
      <c r="M3496" s="50"/>
      <c r="N3496" s="1" t="e">
        <f>VLOOKUP(B3496,MICRO!E:L,8,0)</f>
        <v>#N/A</v>
      </c>
    </row>
    <row r="3497" spans="1:14" ht="20.25" x14ac:dyDescent="0.25">
      <c r="A3497" s="1">
        <v>3</v>
      </c>
      <c r="B3497" s="166">
        <v>1998</v>
      </c>
      <c r="C3497" s="1" t="s">
        <v>637</v>
      </c>
      <c r="D3497" s="1"/>
      <c r="E3497" s="1" t="s">
        <v>181</v>
      </c>
      <c r="F3497" s="1" t="s">
        <v>638</v>
      </c>
      <c r="G3497" s="1">
        <v>2</v>
      </c>
      <c r="H3497" s="1" t="s">
        <v>19</v>
      </c>
      <c r="I3497" s="1" t="s">
        <v>636</v>
      </c>
      <c r="J3497" s="1">
        <v>9.5</v>
      </c>
      <c r="K3497" s="1">
        <v>19</v>
      </c>
      <c r="L3497" s="49">
        <v>8</v>
      </c>
      <c r="M3497" s="50"/>
      <c r="N3497" s="1" t="e">
        <f>VLOOKUP(B3497,MICRO!E:L,8,0)</f>
        <v>#N/A</v>
      </c>
    </row>
    <row r="3498" spans="1:14" ht="20.25" x14ac:dyDescent="0.25">
      <c r="A3498" s="1">
        <v>4</v>
      </c>
      <c r="B3498" s="166">
        <v>1999</v>
      </c>
      <c r="C3498" s="1" t="s">
        <v>150</v>
      </c>
      <c r="D3498" s="1"/>
      <c r="E3498" s="1" t="s">
        <v>51</v>
      </c>
      <c r="F3498" s="1" t="s">
        <v>639</v>
      </c>
      <c r="G3498" s="1">
        <v>1</v>
      </c>
      <c r="H3498" s="1" t="s">
        <v>19</v>
      </c>
      <c r="I3498" s="1" t="s">
        <v>636</v>
      </c>
      <c r="J3498" s="1">
        <v>15</v>
      </c>
      <c r="K3498" s="1">
        <v>15</v>
      </c>
      <c r="L3498" s="49">
        <v>8</v>
      </c>
      <c r="M3498" s="50"/>
      <c r="N3498" s="1" t="e">
        <f>VLOOKUP(B3498,MICRO!E:L,8,0)</f>
        <v>#N/A</v>
      </c>
    </row>
    <row r="3499" spans="1:14" ht="20.25" x14ac:dyDescent="0.25">
      <c r="A3499" s="1">
        <v>5</v>
      </c>
      <c r="B3499" s="166">
        <v>2011</v>
      </c>
      <c r="C3499" s="1" t="s">
        <v>150</v>
      </c>
      <c r="D3499" s="1"/>
      <c r="E3499" s="1" t="s">
        <v>2</v>
      </c>
      <c r="F3499" s="1" t="s">
        <v>642</v>
      </c>
      <c r="G3499" s="1">
        <v>1</v>
      </c>
      <c r="H3499" s="1" t="s">
        <v>19</v>
      </c>
      <c r="I3499" s="1" t="s">
        <v>641</v>
      </c>
      <c r="J3499" s="1">
        <v>15</v>
      </c>
      <c r="K3499" s="1">
        <v>15</v>
      </c>
      <c r="L3499" s="49">
        <v>8</v>
      </c>
      <c r="M3499" s="50"/>
      <c r="N3499" s="1" t="e">
        <f>VLOOKUP(B3499,MICRO!E:L,8,0)</f>
        <v>#N/A</v>
      </c>
    </row>
    <row r="3500" spans="1:14" ht="20.25" x14ac:dyDescent="0.25">
      <c r="A3500" s="1">
        <v>6</v>
      </c>
      <c r="B3500" s="166"/>
      <c r="C3500" s="1" t="s">
        <v>713</v>
      </c>
      <c r="D3500" s="1"/>
      <c r="E3500" s="1" t="s">
        <v>1973</v>
      </c>
      <c r="F3500" s="1" t="s">
        <v>1974</v>
      </c>
      <c r="G3500" s="1">
        <v>10</v>
      </c>
      <c r="H3500" s="1" t="s">
        <v>19</v>
      </c>
      <c r="I3500" s="1" t="s">
        <v>636</v>
      </c>
      <c r="J3500" s="1">
        <v>0.3</v>
      </c>
      <c r="K3500" s="1">
        <v>3</v>
      </c>
      <c r="L3500" s="49">
        <v>8</v>
      </c>
      <c r="M3500" s="50"/>
      <c r="N3500" s="1" t="e">
        <f>VLOOKUP(B3500,MICRO!E:L,8,0)</f>
        <v>#N/A</v>
      </c>
    </row>
    <row r="3501" spans="1:14" ht="20.25" x14ac:dyDescent="0.25">
      <c r="A3501" s="1">
        <v>7</v>
      </c>
      <c r="B3501" s="166"/>
      <c r="C3501" s="1" t="s">
        <v>719</v>
      </c>
      <c r="D3501" s="1"/>
      <c r="E3501" s="1" t="s">
        <v>1975</v>
      </c>
      <c r="F3501" s="1" t="s">
        <v>1976</v>
      </c>
      <c r="G3501" s="1">
        <v>6</v>
      </c>
      <c r="H3501" s="1" t="s">
        <v>19</v>
      </c>
      <c r="I3501" s="1" t="s">
        <v>636</v>
      </c>
      <c r="J3501" s="1">
        <v>0.3</v>
      </c>
      <c r="K3501" s="1">
        <v>1.7999999999999998</v>
      </c>
      <c r="L3501" s="49">
        <v>8</v>
      </c>
      <c r="M3501" s="50"/>
      <c r="N3501" s="1" t="e">
        <f>VLOOKUP(B3501,MICRO!E:L,8,0)</f>
        <v>#N/A</v>
      </c>
    </row>
    <row r="3502" spans="1:14" ht="20.25" x14ac:dyDescent="0.25">
      <c r="A3502" s="1">
        <v>8</v>
      </c>
      <c r="B3502" s="166"/>
      <c r="C3502" s="1" t="s">
        <v>155</v>
      </c>
      <c r="D3502" s="1"/>
      <c r="E3502" s="1"/>
      <c r="F3502" s="1" t="s">
        <v>1977</v>
      </c>
      <c r="G3502" s="1">
        <v>16</v>
      </c>
      <c r="H3502" s="1" t="s">
        <v>19</v>
      </c>
      <c r="I3502" s="1" t="s">
        <v>636</v>
      </c>
      <c r="J3502" s="1">
        <v>0.3</v>
      </c>
      <c r="K3502" s="1">
        <v>4.8</v>
      </c>
      <c r="L3502" s="49">
        <v>8</v>
      </c>
      <c r="M3502" s="50"/>
      <c r="N3502" s="1" t="e">
        <f>VLOOKUP(B3502,MICRO!E:L,8,0)</f>
        <v>#N/A</v>
      </c>
    </row>
    <row r="3503" spans="1:14" ht="20.25" x14ac:dyDescent="0.25">
      <c r="A3503" s="1">
        <v>9</v>
      </c>
      <c r="B3503" s="166"/>
      <c r="C3503" s="1" t="s">
        <v>943</v>
      </c>
      <c r="D3503" s="1"/>
      <c r="E3503" s="1" t="s">
        <v>1978</v>
      </c>
      <c r="F3503" s="1" t="s">
        <v>1979</v>
      </c>
      <c r="G3503" s="1">
        <v>8</v>
      </c>
      <c r="H3503" s="1" t="s">
        <v>19</v>
      </c>
      <c r="I3503" s="1" t="s">
        <v>636</v>
      </c>
      <c r="J3503" s="1">
        <v>0.3</v>
      </c>
      <c r="K3503" s="1">
        <v>2.4</v>
      </c>
      <c r="L3503" s="49">
        <v>8</v>
      </c>
      <c r="M3503" s="50"/>
      <c r="N3503" s="1" t="e">
        <f>VLOOKUP(B3503,MICRO!E:L,8,0)</f>
        <v>#N/A</v>
      </c>
    </row>
    <row r="3504" spans="1:14" ht="20.25" x14ac:dyDescent="0.25">
      <c r="A3504" s="1">
        <v>10</v>
      </c>
      <c r="B3504" s="166">
        <v>2169</v>
      </c>
      <c r="C3504" s="1" t="s">
        <v>738</v>
      </c>
      <c r="D3504" s="1"/>
      <c r="E3504" s="1" t="s">
        <v>2</v>
      </c>
      <c r="F3504" s="1" t="s">
        <v>739</v>
      </c>
      <c r="G3504" s="1">
        <v>1</v>
      </c>
      <c r="H3504" s="1" t="s">
        <v>19</v>
      </c>
      <c r="I3504" s="1" t="s">
        <v>596</v>
      </c>
      <c r="J3504" s="1">
        <v>39.32</v>
      </c>
      <c r="K3504" s="1">
        <v>32.119999999999997</v>
      </c>
      <c r="L3504" s="49">
        <v>8</v>
      </c>
      <c r="M3504" s="50"/>
      <c r="N3504" s="1" t="e">
        <f>VLOOKUP(B3504,MICRO!E:L,8,0)</f>
        <v>#N/A</v>
      </c>
    </row>
    <row r="3505" spans="1:14" ht="20.25" x14ac:dyDescent="0.25">
      <c r="A3505" s="1">
        <v>11</v>
      </c>
      <c r="B3505" s="166">
        <v>2450</v>
      </c>
      <c r="C3505" s="1" t="s">
        <v>940</v>
      </c>
      <c r="D3505" s="1"/>
      <c r="E3505" s="1" t="s">
        <v>2</v>
      </c>
      <c r="F3505" s="1" t="s">
        <v>941</v>
      </c>
      <c r="G3505" s="1">
        <v>1</v>
      </c>
      <c r="H3505" s="1" t="s">
        <v>19</v>
      </c>
      <c r="I3505" s="1" t="s">
        <v>636</v>
      </c>
      <c r="J3505" s="1">
        <v>2.94</v>
      </c>
      <c r="K3505" s="1">
        <v>2.94</v>
      </c>
      <c r="L3505" s="49">
        <v>8</v>
      </c>
      <c r="M3505" s="50"/>
      <c r="N3505" s="1" t="e">
        <f>VLOOKUP(B3505,MICRO!E:L,8,0)</f>
        <v>#N/A</v>
      </c>
    </row>
    <row r="3506" spans="1:14" ht="20.25" x14ac:dyDescent="0.25">
      <c r="A3506" s="1">
        <v>12</v>
      </c>
      <c r="B3506" s="166">
        <v>2451</v>
      </c>
      <c r="C3506" s="1" t="s">
        <v>940</v>
      </c>
      <c r="D3506" s="1"/>
      <c r="E3506" s="1" t="s">
        <v>51</v>
      </c>
      <c r="F3506" s="1" t="s">
        <v>942</v>
      </c>
      <c r="G3506" s="1">
        <v>1</v>
      </c>
      <c r="H3506" s="1" t="s">
        <v>19</v>
      </c>
      <c r="I3506" s="1" t="s">
        <v>636</v>
      </c>
      <c r="J3506" s="1">
        <v>8.1999999999999993</v>
      </c>
      <c r="K3506" s="1">
        <v>8.1999999999999993</v>
      </c>
      <c r="L3506" s="49">
        <v>8</v>
      </c>
      <c r="M3506" s="50"/>
      <c r="N3506" s="1" t="e">
        <f>VLOOKUP(B3506,MICRO!E:L,8,0)</f>
        <v>#N/A</v>
      </c>
    </row>
    <row r="3507" spans="1:14" ht="20.25" x14ac:dyDescent="0.25">
      <c r="A3507" s="1">
        <v>13</v>
      </c>
      <c r="B3507" s="166">
        <v>2487</v>
      </c>
      <c r="C3507" s="1" t="s">
        <v>969</v>
      </c>
      <c r="D3507" s="1"/>
      <c r="E3507" s="1" t="s">
        <v>472</v>
      </c>
      <c r="F3507" s="1" t="s">
        <v>977</v>
      </c>
      <c r="G3507" s="1">
        <v>4</v>
      </c>
      <c r="H3507" s="1" t="s">
        <v>19</v>
      </c>
      <c r="I3507" s="1" t="s">
        <v>596</v>
      </c>
      <c r="J3507" s="1">
        <v>5.81</v>
      </c>
      <c r="K3507" s="1">
        <v>23.24</v>
      </c>
      <c r="L3507" s="49">
        <v>8</v>
      </c>
      <c r="M3507" s="50"/>
      <c r="N3507" s="1" t="e">
        <f>VLOOKUP(B3507,MICRO!E:L,8,0)</f>
        <v>#N/A</v>
      </c>
    </row>
    <row r="3508" spans="1:14" ht="20.25" x14ac:dyDescent="0.25">
      <c r="A3508" s="1">
        <v>14</v>
      </c>
      <c r="B3508" s="166">
        <v>2487</v>
      </c>
      <c r="C3508" s="1" t="s">
        <v>969</v>
      </c>
      <c r="D3508" s="1"/>
      <c r="E3508" s="1" t="s">
        <v>472</v>
      </c>
      <c r="F3508" s="1" t="s">
        <v>977</v>
      </c>
      <c r="G3508" s="1">
        <v>6</v>
      </c>
      <c r="H3508" s="1" t="s">
        <v>19</v>
      </c>
      <c r="I3508" s="1" t="s">
        <v>592</v>
      </c>
      <c r="J3508" s="1">
        <v>5.81</v>
      </c>
      <c r="K3508" s="1">
        <v>34.86</v>
      </c>
      <c r="L3508" s="49">
        <v>8</v>
      </c>
      <c r="M3508" s="50"/>
      <c r="N3508" s="1" t="e">
        <f>VLOOKUP(B3508,MICRO!E:L,8,0)</f>
        <v>#N/A</v>
      </c>
    </row>
    <row r="3509" spans="1:14" ht="20.25" x14ac:dyDescent="0.25">
      <c r="A3509" s="1">
        <v>15</v>
      </c>
      <c r="B3509" s="166">
        <v>2488</v>
      </c>
      <c r="C3509" s="1" t="s">
        <v>969</v>
      </c>
      <c r="D3509" s="1"/>
      <c r="E3509" s="1" t="s">
        <v>1109</v>
      </c>
      <c r="F3509" s="1" t="s">
        <v>978</v>
      </c>
      <c r="G3509" s="1">
        <v>2</v>
      </c>
      <c r="H3509" s="1" t="s">
        <v>19</v>
      </c>
      <c r="I3509" s="1" t="s">
        <v>596</v>
      </c>
      <c r="J3509" s="1">
        <v>3.83</v>
      </c>
      <c r="K3509" s="1">
        <v>7.66</v>
      </c>
      <c r="L3509" s="49">
        <v>8</v>
      </c>
      <c r="M3509" s="50"/>
      <c r="N3509" s="1" t="e">
        <f>VLOOKUP(B3509,MICRO!E:L,8,0)</f>
        <v>#N/A</v>
      </c>
    </row>
    <row r="3510" spans="1:14" ht="20.25" x14ac:dyDescent="0.25">
      <c r="A3510" s="1">
        <v>16</v>
      </c>
      <c r="B3510" s="166">
        <v>2488</v>
      </c>
      <c r="C3510" s="1" t="s">
        <v>969</v>
      </c>
      <c r="D3510" s="1"/>
      <c r="E3510" s="1" t="s">
        <v>1109</v>
      </c>
      <c r="F3510" s="1" t="s">
        <v>978</v>
      </c>
      <c r="G3510" s="1">
        <v>2</v>
      </c>
      <c r="H3510" s="1" t="s">
        <v>19</v>
      </c>
      <c r="I3510" s="1" t="s">
        <v>592</v>
      </c>
      <c r="J3510" s="1">
        <v>3.83</v>
      </c>
      <c r="K3510" s="1">
        <v>7.66</v>
      </c>
      <c r="L3510" s="49">
        <v>8</v>
      </c>
      <c r="M3510" s="50"/>
      <c r="N3510" s="1" t="e">
        <f>VLOOKUP(B3510,MICRO!E:L,8,0)</f>
        <v>#N/A</v>
      </c>
    </row>
    <row r="3511" spans="1:14" ht="20.25" x14ac:dyDescent="0.25">
      <c r="A3511" s="1">
        <v>17</v>
      </c>
      <c r="B3511" s="166">
        <v>2489</v>
      </c>
      <c r="C3511" s="1" t="s">
        <v>969</v>
      </c>
      <c r="D3511" s="1"/>
      <c r="E3511" s="1" t="s">
        <v>1110</v>
      </c>
      <c r="F3511" s="1" t="s">
        <v>979</v>
      </c>
      <c r="G3511" s="1">
        <v>1</v>
      </c>
      <c r="H3511" s="1" t="s">
        <v>19</v>
      </c>
      <c r="I3511" s="1" t="s">
        <v>596</v>
      </c>
      <c r="J3511" s="1">
        <v>2.25</v>
      </c>
      <c r="K3511" s="1">
        <v>2.25</v>
      </c>
      <c r="L3511" s="49">
        <v>8</v>
      </c>
      <c r="M3511" s="50"/>
      <c r="N3511" s="1" t="e">
        <f>VLOOKUP(B3511,MICRO!E:L,8,0)</f>
        <v>#N/A</v>
      </c>
    </row>
    <row r="3512" spans="1:14" ht="20.25" x14ac:dyDescent="0.25">
      <c r="A3512" s="1">
        <v>18</v>
      </c>
      <c r="B3512" s="166">
        <v>2489</v>
      </c>
      <c r="C3512" s="1" t="s">
        <v>969</v>
      </c>
      <c r="D3512" s="1"/>
      <c r="E3512" s="1" t="s">
        <v>1110</v>
      </c>
      <c r="F3512" s="1" t="s">
        <v>979</v>
      </c>
      <c r="G3512" s="1">
        <v>1</v>
      </c>
      <c r="H3512" s="1" t="s">
        <v>19</v>
      </c>
      <c r="I3512" s="1" t="s">
        <v>592</v>
      </c>
      <c r="J3512" s="1">
        <v>2.25</v>
      </c>
      <c r="K3512" s="1">
        <v>2.25</v>
      </c>
      <c r="L3512" s="49">
        <v>8</v>
      </c>
      <c r="M3512" s="50"/>
      <c r="N3512" s="1" t="e">
        <f>VLOOKUP(B3512,MICRO!E:L,8,0)</f>
        <v>#N/A</v>
      </c>
    </row>
    <row r="3513" spans="1:14" ht="20.25" x14ac:dyDescent="0.25">
      <c r="A3513" s="1">
        <v>19</v>
      </c>
      <c r="B3513" s="166">
        <v>2499</v>
      </c>
      <c r="C3513" s="1" t="s">
        <v>984</v>
      </c>
      <c r="D3513" s="1"/>
      <c r="E3513" s="1" t="s">
        <v>2</v>
      </c>
      <c r="F3513" s="1" t="s">
        <v>985</v>
      </c>
      <c r="G3513" s="1">
        <v>1</v>
      </c>
      <c r="H3513" s="1"/>
      <c r="I3513" s="1" t="s">
        <v>596</v>
      </c>
      <c r="J3513" s="1">
        <v>74.28</v>
      </c>
      <c r="K3513" s="1">
        <v>74.28</v>
      </c>
      <c r="L3513" s="49">
        <v>8</v>
      </c>
      <c r="M3513" s="50"/>
      <c r="N3513" s="1" t="e">
        <f>VLOOKUP(B3513,MICRO!E:L,8,0)</f>
        <v>#N/A</v>
      </c>
    </row>
    <row r="3514" spans="1:14" ht="20.25" x14ac:dyDescent="0.25">
      <c r="A3514" s="1">
        <v>20</v>
      </c>
      <c r="B3514" s="166">
        <v>2502</v>
      </c>
      <c r="C3514" s="1" t="s">
        <v>984</v>
      </c>
      <c r="D3514" s="1"/>
      <c r="E3514" s="1" t="s">
        <v>1108</v>
      </c>
      <c r="F3514" s="1" t="s">
        <v>988</v>
      </c>
      <c r="G3514" s="1">
        <v>2</v>
      </c>
      <c r="H3514" s="1"/>
      <c r="I3514" s="1" t="s">
        <v>596</v>
      </c>
      <c r="J3514" s="1">
        <v>0.49</v>
      </c>
      <c r="K3514" s="1">
        <v>0.98</v>
      </c>
      <c r="L3514" s="49">
        <v>8</v>
      </c>
      <c r="M3514" s="50"/>
      <c r="N3514" s="1" t="e">
        <f>VLOOKUP(B3514,MICRO!E:L,8,0)</f>
        <v>#N/A</v>
      </c>
    </row>
    <row r="3515" spans="1:14" ht="20.25" x14ac:dyDescent="0.25">
      <c r="A3515" s="1">
        <v>21</v>
      </c>
      <c r="B3515" s="166">
        <v>2566</v>
      </c>
      <c r="C3515" s="1" t="s">
        <v>966</v>
      </c>
      <c r="D3515" s="1"/>
      <c r="E3515" s="1" t="s">
        <v>2</v>
      </c>
      <c r="F3515" s="1" t="s">
        <v>1020</v>
      </c>
      <c r="G3515" s="1">
        <v>1</v>
      </c>
      <c r="H3515" s="1"/>
      <c r="I3515" s="1" t="s">
        <v>636</v>
      </c>
      <c r="J3515" s="1">
        <v>21.96</v>
      </c>
      <c r="K3515" s="1">
        <v>21.96</v>
      </c>
      <c r="L3515" s="49">
        <v>8</v>
      </c>
      <c r="M3515" s="50"/>
      <c r="N3515" s="1" t="e">
        <f>VLOOKUP(B3515,MICRO!E:L,8,0)</f>
        <v>#N/A</v>
      </c>
    </row>
    <row r="3516" spans="1:14" ht="20.25" x14ac:dyDescent="0.25">
      <c r="A3516" s="1">
        <v>22</v>
      </c>
      <c r="B3516" s="166"/>
      <c r="C3516" s="1" t="s">
        <v>966</v>
      </c>
      <c r="D3516" s="1"/>
      <c r="E3516" s="1" t="s">
        <v>1980</v>
      </c>
      <c r="F3516" s="1" t="s">
        <v>1981</v>
      </c>
      <c r="G3516" s="1">
        <v>2</v>
      </c>
      <c r="H3516" s="1"/>
      <c r="I3516" s="1" t="s">
        <v>636</v>
      </c>
      <c r="J3516" s="1">
        <v>0.47</v>
      </c>
      <c r="K3516" s="1">
        <v>0.94</v>
      </c>
      <c r="L3516" s="49">
        <v>8</v>
      </c>
      <c r="M3516" s="50"/>
      <c r="N3516" s="1" t="e">
        <f>VLOOKUP(B3516,MICRO!E:L,8,0)</f>
        <v>#N/A</v>
      </c>
    </row>
    <row r="3517" spans="1:14" ht="20.25" x14ac:dyDescent="0.25">
      <c r="A3517" s="1">
        <v>23</v>
      </c>
      <c r="B3517" s="166"/>
      <c r="C3517" s="1" t="s">
        <v>1982</v>
      </c>
      <c r="D3517" s="1" t="s">
        <v>1983</v>
      </c>
      <c r="E3517" s="1"/>
      <c r="F3517" s="1" t="s">
        <v>1984</v>
      </c>
      <c r="G3517" s="1">
        <v>1</v>
      </c>
      <c r="H3517" s="1" t="s">
        <v>19</v>
      </c>
      <c r="I3517" s="1" t="s">
        <v>596</v>
      </c>
      <c r="J3517" s="1">
        <v>1</v>
      </c>
      <c r="K3517" s="1">
        <v>1</v>
      </c>
      <c r="L3517" s="49">
        <v>8</v>
      </c>
      <c r="M3517" s="50"/>
      <c r="N3517" s="1" t="e">
        <f>VLOOKUP(B3517,MICRO!E:L,8,0)</f>
        <v>#N/A</v>
      </c>
    </row>
    <row r="3518" spans="1:14" ht="20.25" x14ac:dyDescent="0.25">
      <c r="A3518" s="1">
        <v>24</v>
      </c>
      <c r="B3518" s="166"/>
      <c r="C3518" s="1" t="s">
        <v>1982</v>
      </c>
      <c r="D3518" s="1" t="s">
        <v>1983</v>
      </c>
      <c r="E3518" s="1"/>
      <c r="F3518" s="1" t="s">
        <v>1985</v>
      </c>
      <c r="G3518" s="1">
        <v>1</v>
      </c>
      <c r="H3518" s="1" t="s">
        <v>19</v>
      </c>
      <c r="I3518" s="1" t="s">
        <v>596</v>
      </c>
      <c r="J3518" s="1">
        <v>0.1</v>
      </c>
      <c r="K3518" s="1">
        <v>0.1</v>
      </c>
      <c r="L3518" s="49">
        <v>8</v>
      </c>
      <c r="M3518" s="50"/>
      <c r="N3518" s="1" t="e">
        <f>VLOOKUP(B3518,MICRO!E:L,8,0)</f>
        <v>#N/A</v>
      </c>
    </row>
    <row r="3519" spans="1:14" ht="20.25" x14ac:dyDescent="0.25">
      <c r="A3519" s="1">
        <v>25</v>
      </c>
      <c r="B3519" s="166"/>
      <c r="C3519" s="1" t="s">
        <v>1982</v>
      </c>
      <c r="D3519" s="1" t="s">
        <v>1983</v>
      </c>
      <c r="E3519" s="1"/>
      <c r="F3519" s="1" t="s">
        <v>1986</v>
      </c>
      <c r="G3519" s="1">
        <v>1</v>
      </c>
      <c r="H3519" s="1" t="s">
        <v>19</v>
      </c>
      <c r="I3519" s="1" t="s">
        <v>596</v>
      </c>
      <c r="J3519" s="1">
        <v>0.2</v>
      </c>
      <c r="K3519" s="1">
        <v>0.2</v>
      </c>
      <c r="L3519" s="49">
        <v>8</v>
      </c>
      <c r="M3519" s="50"/>
      <c r="N3519" s="1" t="e">
        <f>VLOOKUP(B3519,MICRO!E:L,8,0)</f>
        <v>#N/A</v>
      </c>
    </row>
    <row r="3520" spans="1:14" ht="20.25" x14ac:dyDescent="0.25">
      <c r="A3520" s="1">
        <v>26</v>
      </c>
      <c r="B3520" s="166"/>
      <c r="C3520" s="1" t="s">
        <v>1982</v>
      </c>
      <c r="D3520" s="1" t="s">
        <v>1983</v>
      </c>
      <c r="E3520" s="1"/>
      <c r="F3520" s="1" t="s">
        <v>1986</v>
      </c>
      <c r="G3520" s="1">
        <v>1</v>
      </c>
      <c r="H3520" s="1" t="s">
        <v>19</v>
      </c>
      <c r="I3520" s="1" t="s">
        <v>592</v>
      </c>
      <c r="J3520" s="1">
        <v>0.4</v>
      </c>
      <c r="K3520" s="1">
        <v>0.4</v>
      </c>
      <c r="L3520" s="49">
        <v>8</v>
      </c>
      <c r="M3520" s="50"/>
      <c r="N3520" s="1" t="e">
        <f>VLOOKUP(B3520,MICRO!E:L,8,0)</f>
        <v>#N/A</v>
      </c>
    </row>
    <row r="3521" spans="1:14" ht="20.25" x14ac:dyDescent="0.25">
      <c r="A3521" s="1">
        <v>27</v>
      </c>
      <c r="B3521" s="166"/>
      <c r="C3521" s="1" t="s">
        <v>1982</v>
      </c>
      <c r="D3521" s="1" t="s">
        <v>1983</v>
      </c>
      <c r="E3521" s="1"/>
      <c r="F3521" s="1" t="s">
        <v>1987</v>
      </c>
      <c r="G3521" s="1">
        <v>1</v>
      </c>
      <c r="H3521" s="1" t="s">
        <v>19</v>
      </c>
      <c r="I3521" s="1" t="s">
        <v>592</v>
      </c>
      <c r="J3521" s="1">
        <v>1</v>
      </c>
      <c r="K3521" s="1">
        <v>1</v>
      </c>
      <c r="L3521" s="49">
        <v>8</v>
      </c>
      <c r="M3521" s="50"/>
      <c r="N3521" s="1" t="e">
        <f>VLOOKUP(B3521,MICRO!E:L,8,0)</f>
        <v>#N/A</v>
      </c>
    </row>
    <row r="3522" spans="1:14" ht="20.25" x14ac:dyDescent="0.25">
      <c r="A3522" s="1">
        <v>28</v>
      </c>
      <c r="B3522" s="166"/>
      <c r="C3522" s="1" t="s">
        <v>1988</v>
      </c>
      <c r="D3522" s="1" t="s">
        <v>1983</v>
      </c>
      <c r="E3522" s="1"/>
      <c r="F3522" s="1" t="s">
        <v>1989</v>
      </c>
      <c r="G3522" s="1">
        <v>1</v>
      </c>
      <c r="H3522" s="1" t="s">
        <v>19</v>
      </c>
      <c r="I3522" s="1" t="s">
        <v>641</v>
      </c>
      <c r="J3522" s="1">
        <v>1</v>
      </c>
      <c r="K3522" s="1">
        <v>1</v>
      </c>
      <c r="L3522" s="49">
        <v>8</v>
      </c>
      <c r="M3522" s="50"/>
      <c r="N3522" s="1" t="e">
        <f>VLOOKUP(B3522,MICRO!E:L,8,0)</f>
        <v>#N/A</v>
      </c>
    </row>
    <row r="3523" spans="1:14" ht="20.25" x14ac:dyDescent="0.25">
      <c r="A3523" s="1">
        <v>29</v>
      </c>
      <c r="B3523" s="166"/>
      <c r="C3523" s="1" t="s">
        <v>1982</v>
      </c>
      <c r="D3523" s="1" t="s">
        <v>1990</v>
      </c>
      <c r="E3523" s="1"/>
      <c r="F3523" s="1" t="s">
        <v>1991</v>
      </c>
      <c r="G3523" s="1">
        <v>1</v>
      </c>
      <c r="H3523" s="1" t="s">
        <v>19</v>
      </c>
      <c r="I3523" s="1" t="s">
        <v>592</v>
      </c>
      <c r="J3523" s="1">
        <v>1</v>
      </c>
      <c r="K3523" s="1">
        <v>1</v>
      </c>
      <c r="L3523" s="49">
        <v>8</v>
      </c>
      <c r="M3523" s="50"/>
      <c r="N3523" s="1" t="e">
        <f>VLOOKUP(B3523,MICRO!E:L,8,0)</f>
        <v>#N/A</v>
      </c>
    </row>
    <row r="3524" spans="1:14" ht="20.25" x14ac:dyDescent="0.25">
      <c r="A3524" s="1">
        <v>30</v>
      </c>
      <c r="B3524" s="166"/>
      <c r="C3524" s="1" t="s">
        <v>1982</v>
      </c>
      <c r="D3524" s="1" t="s">
        <v>1990</v>
      </c>
      <c r="E3524" s="1"/>
      <c r="F3524" s="1" t="s">
        <v>1992</v>
      </c>
      <c r="G3524" s="1">
        <v>1</v>
      </c>
      <c r="H3524" s="1" t="s">
        <v>19</v>
      </c>
      <c r="I3524" s="1" t="s">
        <v>596</v>
      </c>
      <c r="J3524" s="1">
        <v>1.5</v>
      </c>
      <c r="K3524" s="1">
        <v>1.5</v>
      </c>
      <c r="L3524" s="49">
        <v>8</v>
      </c>
      <c r="M3524" s="50"/>
      <c r="N3524" s="1" t="e">
        <f>VLOOKUP(B3524,MICRO!E:L,8,0)</f>
        <v>#N/A</v>
      </c>
    </row>
    <row r="3525" spans="1:14" ht="20.25" x14ac:dyDescent="0.25">
      <c r="A3525" s="1">
        <v>31</v>
      </c>
      <c r="B3525" s="166"/>
      <c r="C3525" s="1" t="s">
        <v>1982</v>
      </c>
      <c r="D3525" s="1" t="s">
        <v>1983</v>
      </c>
      <c r="E3525" s="1"/>
      <c r="F3525" s="1" t="s">
        <v>1993</v>
      </c>
      <c r="G3525" s="1">
        <v>1</v>
      </c>
      <c r="H3525" s="1" t="s">
        <v>19</v>
      </c>
      <c r="I3525" s="1" t="s">
        <v>592</v>
      </c>
      <c r="J3525" s="1">
        <v>0.1</v>
      </c>
      <c r="K3525" s="1">
        <v>0.1</v>
      </c>
      <c r="L3525" s="49">
        <v>8</v>
      </c>
      <c r="M3525" s="50"/>
      <c r="N3525" s="1" t="e">
        <f>VLOOKUP(B3525,MICRO!E:L,8,0)</f>
        <v>#N/A</v>
      </c>
    </row>
    <row r="3526" spans="1:14" ht="20.25" x14ac:dyDescent="0.25">
      <c r="A3526" s="1">
        <v>32</v>
      </c>
      <c r="B3526" s="166"/>
      <c r="C3526" s="1" t="s">
        <v>1994</v>
      </c>
      <c r="D3526" s="1" t="s">
        <v>1983</v>
      </c>
      <c r="E3526" s="1"/>
      <c r="F3526" s="1" t="s">
        <v>1995</v>
      </c>
      <c r="G3526" s="1">
        <v>1</v>
      </c>
      <c r="H3526" s="1" t="s">
        <v>19</v>
      </c>
      <c r="I3526" s="1" t="s">
        <v>641</v>
      </c>
      <c r="J3526" s="1">
        <v>0.45</v>
      </c>
      <c r="K3526" s="1">
        <v>0.45</v>
      </c>
      <c r="L3526" s="49">
        <v>8</v>
      </c>
      <c r="M3526" s="50"/>
      <c r="N3526" s="1" t="e">
        <f>VLOOKUP(B3526,MICRO!E:L,8,0)</f>
        <v>#N/A</v>
      </c>
    </row>
    <row r="3527" spans="1:14" ht="20.25" x14ac:dyDescent="0.25">
      <c r="A3527" s="1">
        <v>33</v>
      </c>
      <c r="B3527" s="166"/>
      <c r="C3527" s="1" t="s">
        <v>1988</v>
      </c>
      <c r="D3527" s="1" t="s">
        <v>1983</v>
      </c>
      <c r="E3527" s="1"/>
      <c r="F3527" s="1" t="s">
        <v>1996</v>
      </c>
      <c r="G3527" s="1">
        <v>1</v>
      </c>
      <c r="H3527" s="1" t="s">
        <v>19</v>
      </c>
      <c r="I3527" s="1" t="s">
        <v>641</v>
      </c>
      <c r="J3527" s="1">
        <v>0.3</v>
      </c>
      <c r="K3527" s="1">
        <v>0.3</v>
      </c>
      <c r="L3527" s="49">
        <v>8</v>
      </c>
      <c r="M3527" s="50"/>
      <c r="N3527" s="1" t="e">
        <f>VLOOKUP(B3527,MICRO!E:L,8,0)</f>
        <v>#N/A</v>
      </c>
    </row>
    <row r="3528" spans="1:14" ht="20.25" x14ac:dyDescent="0.25">
      <c r="A3528" s="1">
        <v>34</v>
      </c>
      <c r="B3528" s="166"/>
      <c r="C3528" s="1" t="s">
        <v>1997</v>
      </c>
      <c r="D3528" s="1" t="s">
        <v>1983</v>
      </c>
      <c r="E3528" s="1"/>
      <c r="F3528" s="1" t="s">
        <v>1998</v>
      </c>
      <c r="G3528" s="1">
        <v>1</v>
      </c>
      <c r="H3528" s="1" t="s">
        <v>19</v>
      </c>
      <c r="I3528" s="1" t="s">
        <v>592</v>
      </c>
      <c r="J3528" s="1">
        <v>0.35</v>
      </c>
      <c r="K3528" s="1">
        <v>0.35</v>
      </c>
      <c r="L3528" s="49">
        <v>8</v>
      </c>
      <c r="M3528" s="50"/>
      <c r="N3528" s="1" t="e">
        <f>VLOOKUP(B3528,MICRO!E:L,8,0)</f>
        <v>#N/A</v>
      </c>
    </row>
    <row r="3529" spans="1:14" ht="20.25" x14ac:dyDescent="0.25">
      <c r="A3529" s="1">
        <v>35</v>
      </c>
      <c r="B3529" s="166"/>
      <c r="C3529" s="1" t="s">
        <v>1999</v>
      </c>
      <c r="D3529" s="1" t="s">
        <v>1983</v>
      </c>
      <c r="E3529" s="1"/>
      <c r="F3529" s="1" t="s">
        <v>2000</v>
      </c>
      <c r="G3529" s="1">
        <v>1</v>
      </c>
      <c r="H3529" s="1" t="s">
        <v>19</v>
      </c>
      <c r="I3529" s="1" t="s">
        <v>636</v>
      </c>
      <c r="J3529" s="1">
        <v>0.8</v>
      </c>
      <c r="K3529" s="1">
        <v>0.8</v>
      </c>
      <c r="L3529" s="49">
        <v>8</v>
      </c>
      <c r="M3529" s="50"/>
      <c r="N3529" s="1" t="e">
        <f>VLOOKUP(B3529,MICRO!E:L,8,0)</f>
        <v>#N/A</v>
      </c>
    </row>
    <row r="3530" spans="1:14" ht="20.25" x14ac:dyDescent="0.25">
      <c r="A3530" s="1">
        <v>36</v>
      </c>
      <c r="B3530" s="166"/>
      <c r="C3530" s="1" t="s">
        <v>2001</v>
      </c>
      <c r="D3530" s="1" t="s">
        <v>1983</v>
      </c>
      <c r="E3530" s="1"/>
      <c r="F3530" s="1" t="s">
        <v>2002</v>
      </c>
      <c r="G3530" s="1">
        <v>1</v>
      </c>
      <c r="H3530" s="1" t="s">
        <v>19</v>
      </c>
      <c r="I3530" s="1" t="s">
        <v>636</v>
      </c>
      <c r="J3530" s="1">
        <v>0.8</v>
      </c>
      <c r="K3530" s="1">
        <v>0.8</v>
      </c>
      <c r="L3530" s="49">
        <v>8</v>
      </c>
      <c r="M3530" s="50"/>
      <c r="N3530" s="1" t="e">
        <f>VLOOKUP(B3530,MICRO!E:L,8,0)</f>
        <v>#N/A</v>
      </c>
    </row>
    <row r="3531" spans="1:14" ht="20.25" x14ac:dyDescent="0.25">
      <c r="A3531" s="1">
        <v>37</v>
      </c>
      <c r="B3531" s="166"/>
      <c r="C3531" s="1" t="s">
        <v>2001</v>
      </c>
      <c r="D3531" s="1" t="s">
        <v>1983</v>
      </c>
      <c r="E3531" s="1"/>
      <c r="F3531" s="1" t="s">
        <v>2002</v>
      </c>
      <c r="G3531" s="1">
        <v>1</v>
      </c>
      <c r="H3531" s="1" t="s">
        <v>19</v>
      </c>
      <c r="I3531" s="1" t="s">
        <v>636</v>
      </c>
      <c r="J3531" s="1">
        <v>0.8</v>
      </c>
      <c r="K3531" s="1">
        <v>0.8</v>
      </c>
      <c r="L3531" s="49">
        <v>8</v>
      </c>
      <c r="M3531" s="50"/>
      <c r="N3531" s="1" t="e">
        <f>VLOOKUP(B3531,MICRO!E:L,8,0)</f>
        <v>#N/A</v>
      </c>
    </row>
    <row r="3532" spans="1:14" ht="20.25" x14ac:dyDescent="0.25">
      <c r="A3532" s="1">
        <v>38</v>
      </c>
      <c r="B3532" s="166"/>
      <c r="C3532" s="1" t="s">
        <v>2001</v>
      </c>
      <c r="D3532" s="1" t="s">
        <v>1983</v>
      </c>
      <c r="E3532" s="1"/>
      <c r="F3532" s="1" t="s">
        <v>2002</v>
      </c>
      <c r="G3532" s="1">
        <v>1</v>
      </c>
      <c r="H3532" s="1" t="s">
        <v>19</v>
      </c>
      <c r="I3532" s="1" t="s">
        <v>636</v>
      </c>
      <c r="J3532" s="1">
        <v>0.8</v>
      </c>
      <c r="K3532" s="1">
        <v>0.8</v>
      </c>
      <c r="L3532" s="49">
        <v>8</v>
      </c>
      <c r="M3532" s="50"/>
      <c r="N3532" s="1" t="e">
        <f>VLOOKUP(B3532,MICRO!E:L,8,0)</f>
        <v>#N/A</v>
      </c>
    </row>
    <row r="3533" spans="1:14" ht="20.25" x14ac:dyDescent="0.25">
      <c r="A3533" s="1">
        <v>39</v>
      </c>
      <c r="B3533" s="166"/>
      <c r="C3533" s="1" t="s">
        <v>2003</v>
      </c>
      <c r="D3533" s="1" t="s">
        <v>1983</v>
      </c>
      <c r="E3533" s="1"/>
      <c r="F3533" s="1" t="s">
        <v>2004</v>
      </c>
      <c r="G3533" s="1">
        <v>1</v>
      </c>
      <c r="H3533" s="1" t="s">
        <v>19</v>
      </c>
      <c r="I3533" s="1" t="s">
        <v>596</v>
      </c>
      <c r="J3533" s="1">
        <v>0.81</v>
      </c>
      <c r="K3533" s="1">
        <v>0.81</v>
      </c>
      <c r="L3533" s="49">
        <v>8</v>
      </c>
      <c r="M3533" s="50"/>
      <c r="N3533" s="1" t="e">
        <f>VLOOKUP(B3533,MICRO!E:L,8,0)</f>
        <v>#N/A</v>
      </c>
    </row>
    <row r="3534" spans="1:14" ht="20.25" x14ac:dyDescent="0.25">
      <c r="A3534" s="1">
        <v>40</v>
      </c>
      <c r="B3534" s="166"/>
      <c r="C3534" s="1" t="s">
        <v>2005</v>
      </c>
      <c r="D3534" s="1" t="s">
        <v>1983</v>
      </c>
      <c r="E3534" s="1"/>
      <c r="F3534" s="1" t="s">
        <v>2006</v>
      </c>
      <c r="G3534" s="1">
        <v>1</v>
      </c>
      <c r="H3534" s="1" t="s">
        <v>19</v>
      </c>
      <c r="I3534" s="1" t="s">
        <v>636</v>
      </c>
      <c r="J3534" s="1">
        <v>0.2</v>
      </c>
      <c r="K3534" s="1">
        <v>0.2</v>
      </c>
      <c r="L3534" s="49">
        <v>8</v>
      </c>
      <c r="M3534" s="50"/>
      <c r="N3534" s="1" t="e">
        <f>VLOOKUP(B3534,MICRO!E:L,8,0)</f>
        <v>#N/A</v>
      </c>
    </row>
    <row r="3535" spans="1:14" ht="20.25" x14ac:dyDescent="0.25">
      <c r="A3535" s="1">
        <v>41</v>
      </c>
      <c r="B3535" s="166"/>
      <c r="C3535" s="1" t="s">
        <v>2005</v>
      </c>
      <c r="D3535" s="1" t="s">
        <v>1983</v>
      </c>
      <c r="E3535" s="1"/>
      <c r="F3535" s="1" t="s">
        <v>2007</v>
      </c>
      <c r="G3535" s="1">
        <v>1</v>
      </c>
      <c r="H3535" s="1" t="s">
        <v>19</v>
      </c>
      <c r="I3535" s="1" t="s">
        <v>636</v>
      </c>
      <c r="J3535" s="1">
        <v>0.4</v>
      </c>
      <c r="K3535" s="1">
        <v>0.4</v>
      </c>
      <c r="L3535" s="49">
        <v>8</v>
      </c>
      <c r="M3535" s="50"/>
      <c r="N3535" s="1" t="e">
        <f>VLOOKUP(B3535,MICRO!E:L,8,0)</f>
        <v>#N/A</v>
      </c>
    </row>
    <row r="3536" spans="1:14" ht="20.25" x14ac:dyDescent="0.25">
      <c r="A3536" s="1">
        <v>42</v>
      </c>
      <c r="B3536" s="166"/>
      <c r="C3536" s="1" t="s">
        <v>2005</v>
      </c>
      <c r="D3536" s="1" t="s">
        <v>1983</v>
      </c>
      <c r="E3536" s="1"/>
      <c r="F3536" s="1" t="s">
        <v>2008</v>
      </c>
      <c r="G3536" s="1">
        <v>1</v>
      </c>
      <c r="H3536" s="1" t="s">
        <v>19</v>
      </c>
      <c r="I3536" s="1" t="s">
        <v>636</v>
      </c>
      <c r="J3536" s="1">
        <v>0.15</v>
      </c>
      <c r="K3536" s="1">
        <v>0.15</v>
      </c>
      <c r="L3536" s="49">
        <v>8</v>
      </c>
      <c r="M3536" s="50"/>
      <c r="N3536" s="1" t="e">
        <f>VLOOKUP(B3536,MICRO!E:L,8,0)</f>
        <v>#N/A</v>
      </c>
    </row>
    <row r="3537" spans="1:14" ht="20.25" x14ac:dyDescent="0.25">
      <c r="A3537" s="1">
        <v>43</v>
      </c>
      <c r="B3537" s="166"/>
      <c r="C3537" s="1"/>
      <c r="D3537" s="1"/>
      <c r="E3537" s="1"/>
      <c r="F3537" s="1" t="s">
        <v>2009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9">
        <v>8</v>
      </c>
      <c r="M3537" s="50"/>
      <c r="N3537" s="1" t="e">
        <f>VLOOKUP(B3537,MICRO!E:L,8,0)</f>
        <v>#N/A</v>
      </c>
    </row>
    <row r="3538" spans="1:14" ht="20.25" x14ac:dyDescent="0.25">
      <c r="A3538" s="1">
        <v>44</v>
      </c>
      <c r="B3538" s="166"/>
      <c r="C3538" s="1"/>
      <c r="D3538" s="1"/>
      <c r="E3538" s="1"/>
      <c r="F3538" s="1" t="s">
        <v>2010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9">
        <v>8</v>
      </c>
      <c r="M3538" s="50"/>
      <c r="N3538" s="1" t="e">
        <f>VLOOKUP(B3538,MICRO!E:L,8,0)</f>
        <v>#N/A</v>
      </c>
    </row>
    <row r="3539" spans="1:14" ht="20.25" x14ac:dyDescent="0.25">
      <c r="A3539" s="1">
        <v>45</v>
      </c>
      <c r="B3539" s="166"/>
      <c r="C3539" s="1"/>
      <c r="D3539" s="1"/>
      <c r="E3539" s="1"/>
      <c r="F3539" s="1" t="s">
        <v>2011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9">
        <v>8</v>
      </c>
      <c r="M3539" s="50"/>
      <c r="N3539" s="1" t="e">
        <f>VLOOKUP(B3539,MICRO!E:L,8,0)</f>
        <v>#N/A</v>
      </c>
    </row>
    <row r="3540" spans="1:14" ht="20.25" x14ac:dyDescent="0.25">
      <c r="A3540" s="1">
        <v>46</v>
      </c>
      <c r="B3540" s="166"/>
      <c r="C3540" s="1"/>
      <c r="D3540" s="1"/>
      <c r="E3540" s="1"/>
      <c r="F3540" s="1" t="s">
        <v>2012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9">
        <v>8</v>
      </c>
      <c r="M3540" s="50"/>
      <c r="N3540" s="1" t="e">
        <f>VLOOKUP(B3540,MICRO!E:L,8,0)</f>
        <v>#N/A</v>
      </c>
    </row>
    <row r="3541" spans="1:14" ht="20.25" x14ac:dyDescent="0.25">
      <c r="A3541" s="1">
        <v>47</v>
      </c>
      <c r="B3541" s="166"/>
      <c r="C3541" s="1"/>
      <c r="D3541" s="1"/>
      <c r="E3541" s="1"/>
      <c r="F3541" s="1" t="s">
        <v>2013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9">
        <v>8</v>
      </c>
      <c r="M3541" s="50"/>
      <c r="N3541" s="1" t="e">
        <f>VLOOKUP(B3541,MICRO!E:L,8,0)</f>
        <v>#N/A</v>
      </c>
    </row>
    <row r="3542" spans="1:14" ht="20.25" x14ac:dyDescent="0.25">
      <c r="A3542" s="1">
        <v>48</v>
      </c>
      <c r="B3542" s="166"/>
      <c r="C3542" s="1"/>
      <c r="D3542" s="1"/>
      <c r="E3542" s="1"/>
      <c r="F3542" s="1" t="s">
        <v>2014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9">
        <v>8</v>
      </c>
      <c r="M3542" s="50"/>
      <c r="N3542" s="1" t="e">
        <f>VLOOKUP(B3542,MICRO!E:L,8,0)</f>
        <v>#N/A</v>
      </c>
    </row>
    <row r="3543" spans="1:14" ht="20.25" x14ac:dyDescent="0.25">
      <c r="A3543" s="1">
        <v>49</v>
      </c>
      <c r="B3543" s="166"/>
      <c r="C3543" s="1"/>
      <c r="D3543" s="1"/>
      <c r="E3543" s="1"/>
      <c r="F3543" s="1" t="s">
        <v>2015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9">
        <v>8</v>
      </c>
      <c r="M3543" s="50"/>
      <c r="N3543" s="1" t="e">
        <f>VLOOKUP(B3543,MICRO!E:L,8,0)</f>
        <v>#N/A</v>
      </c>
    </row>
    <row r="3544" spans="1:14" ht="20.25" x14ac:dyDescent="0.25">
      <c r="A3544" s="1">
        <v>50</v>
      </c>
      <c r="B3544" s="166"/>
      <c r="C3544" s="1"/>
      <c r="D3544" s="1"/>
      <c r="E3544" s="1"/>
      <c r="F3544" s="1" t="s">
        <v>2016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9">
        <v>8</v>
      </c>
      <c r="M3544" s="50"/>
      <c r="N3544" s="1" t="e">
        <f>VLOOKUP(B3544,MICRO!E:L,8,0)</f>
        <v>#N/A</v>
      </c>
    </row>
    <row r="3545" spans="1:14" ht="20.25" x14ac:dyDescent="0.25">
      <c r="A3545" s="1">
        <v>51</v>
      </c>
      <c r="B3545" s="166"/>
      <c r="C3545" s="1"/>
      <c r="D3545" s="1"/>
      <c r="E3545" s="1"/>
      <c r="F3545" s="1" t="s">
        <v>2017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9">
        <v>8</v>
      </c>
      <c r="M3545" s="50"/>
      <c r="N3545" s="1" t="e">
        <f>VLOOKUP(B3545,MICRO!E:L,8,0)</f>
        <v>#N/A</v>
      </c>
    </row>
    <row r="3546" spans="1:14" ht="20.25" x14ac:dyDescent="0.25">
      <c r="A3546" s="1">
        <v>52</v>
      </c>
      <c r="B3546" s="166"/>
      <c r="C3546" s="1"/>
      <c r="D3546" s="1"/>
      <c r="E3546" s="1"/>
      <c r="F3546" s="1" t="s">
        <v>2018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9">
        <v>8</v>
      </c>
      <c r="M3546" s="50"/>
      <c r="N3546" s="1" t="e">
        <f>VLOOKUP(B3546,MICRO!E:L,8,0)</f>
        <v>#N/A</v>
      </c>
    </row>
    <row r="3547" spans="1:14" ht="20.25" x14ac:dyDescent="0.25">
      <c r="A3547" s="1">
        <v>53</v>
      </c>
      <c r="B3547" s="166"/>
      <c r="C3547" s="1"/>
      <c r="D3547" s="1"/>
      <c r="E3547" s="1"/>
      <c r="F3547" s="1" t="s">
        <v>2019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9">
        <v>8</v>
      </c>
      <c r="M3547" s="50"/>
      <c r="N3547" s="1" t="e">
        <f>VLOOKUP(B3547,MICRO!E:L,8,0)</f>
        <v>#N/A</v>
      </c>
    </row>
    <row r="3548" spans="1:14" ht="20.25" x14ac:dyDescent="0.25">
      <c r="A3548" s="1">
        <v>54</v>
      </c>
      <c r="B3548" s="166"/>
      <c r="C3548" s="1"/>
      <c r="D3548" s="1"/>
      <c r="E3548" s="1"/>
      <c r="F3548" s="1" t="s">
        <v>2020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9">
        <v>8</v>
      </c>
      <c r="M3548" s="50"/>
      <c r="N3548" s="1" t="e">
        <f>VLOOKUP(B3548,MICRO!E:L,8,0)</f>
        <v>#N/A</v>
      </c>
    </row>
    <row r="3549" spans="1:14" ht="20.25" x14ac:dyDescent="0.25">
      <c r="A3549" s="1">
        <v>55</v>
      </c>
      <c r="B3549" s="166"/>
      <c r="C3549" s="1"/>
      <c r="D3549" s="1"/>
      <c r="E3549" s="1"/>
      <c r="F3549" s="1" t="s">
        <v>2021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9">
        <v>8</v>
      </c>
      <c r="M3549" s="50"/>
      <c r="N3549" s="1" t="e">
        <f>VLOOKUP(B3549,MICRO!E:L,8,0)</f>
        <v>#N/A</v>
      </c>
    </row>
    <row r="3550" spans="1:14" ht="20.25" x14ac:dyDescent="0.25">
      <c r="A3550" s="1">
        <v>56</v>
      </c>
      <c r="B3550" s="166"/>
      <c r="C3550" s="1"/>
      <c r="D3550" s="1"/>
      <c r="E3550" s="1"/>
      <c r="F3550" s="1" t="s">
        <v>2022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9">
        <v>8</v>
      </c>
      <c r="M3550" s="50"/>
      <c r="N3550" s="1" t="e">
        <f>VLOOKUP(B3550,MICRO!E:L,8,0)</f>
        <v>#N/A</v>
      </c>
    </row>
    <row r="3551" spans="1:14" ht="20.25" x14ac:dyDescent="0.25">
      <c r="A3551" s="1">
        <v>57</v>
      </c>
      <c r="B3551" s="166"/>
      <c r="C3551" s="1"/>
      <c r="D3551" s="1"/>
      <c r="E3551" s="1"/>
      <c r="F3551" s="1" t="s">
        <v>2023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9">
        <v>8</v>
      </c>
      <c r="M3551" s="50"/>
      <c r="N3551" s="1" t="e">
        <f>VLOOKUP(B3551,MICRO!E:L,8,0)</f>
        <v>#N/A</v>
      </c>
    </row>
    <row r="3552" spans="1:14" ht="20.25" x14ac:dyDescent="0.25">
      <c r="A3552" s="1">
        <v>58</v>
      </c>
      <c r="B3552" s="166"/>
      <c r="C3552" s="1"/>
      <c r="D3552" s="1"/>
      <c r="E3552" s="1"/>
      <c r="F3552" s="1" t="s">
        <v>2024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9">
        <v>8</v>
      </c>
      <c r="M3552" s="50"/>
      <c r="N3552" s="1" t="e">
        <f>VLOOKUP(B3552,MICRO!E:L,8,0)</f>
        <v>#N/A</v>
      </c>
    </row>
    <row r="3553" spans="1:14" ht="20.25" x14ac:dyDescent="0.25">
      <c r="A3553" s="1">
        <v>59</v>
      </c>
      <c r="B3553" s="166"/>
      <c r="C3553" s="1"/>
      <c r="D3553" s="1"/>
      <c r="E3553" s="1"/>
      <c r="F3553" s="1" t="s">
        <v>2025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9">
        <v>8</v>
      </c>
      <c r="M3553" s="50"/>
      <c r="N3553" s="1" t="e">
        <f>VLOOKUP(B3553,MICRO!E:L,8,0)</f>
        <v>#N/A</v>
      </c>
    </row>
    <row r="3554" spans="1:14" ht="20.25" x14ac:dyDescent="0.25">
      <c r="A3554" s="1">
        <v>60</v>
      </c>
      <c r="B3554" s="166"/>
      <c r="C3554" s="1"/>
      <c r="D3554" s="1"/>
      <c r="E3554" s="1"/>
      <c r="F3554" s="1" t="s">
        <v>2026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9">
        <v>8</v>
      </c>
      <c r="M3554" s="50"/>
      <c r="N3554" s="1" t="e">
        <f>VLOOKUP(B3554,MICRO!E:L,8,0)</f>
        <v>#N/A</v>
      </c>
    </row>
    <row r="3555" spans="1:14" ht="20.25" x14ac:dyDescent="0.25">
      <c r="A3555" s="1">
        <v>61</v>
      </c>
      <c r="B3555" s="166"/>
      <c r="C3555" s="1"/>
      <c r="D3555" s="1"/>
      <c r="E3555" s="1"/>
      <c r="F3555" s="1" t="s">
        <v>2027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9">
        <v>8</v>
      </c>
      <c r="M3555" s="50"/>
      <c r="N3555" s="1" t="e">
        <f>VLOOKUP(B3555,MICRO!E:L,8,0)</f>
        <v>#N/A</v>
      </c>
    </row>
    <row r="3556" spans="1:14" ht="20.25" x14ac:dyDescent="0.25">
      <c r="A3556" s="1">
        <v>62</v>
      </c>
      <c r="B3556" s="166"/>
      <c r="C3556" s="1"/>
      <c r="D3556" s="1"/>
      <c r="E3556" s="1"/>
      <c r="F3556" s="1" t="s">
        <v>2028</v>
      </c>
      <c r="G3556" s="1">
        <v>21</v>
      </c>
      <c r="H3556" s="1" t="s">
        <v>1260</v>
      </c>
      <c r="I3556" s="1"/>
      <c r="J3556" s="1">
        <v>0.05</v>
      </c>
      <c r="K3556" s="1">
        <v>1.05</v>
      </c>
      <c r="L3556" s="49">
        <v>8</v>
      </c>
      <c r="M3556" s="50"/>
      <c r="N3556" s="1" t="e">
        <f>VLOOKUP(B3556,MICRO!E:L,8,0)</f>
        <v>#N/A</v>
      </c>
    </row>
    <row r="3557" spans="1:14" ht="20.25" x14ac:dyDescent="0.25">
      <c r="A3557" s="1">
        <v>63</v>
      </c>
      <c r="B3557" s="166"/>
      <c r="C3557" s="1"/>
      <c r="D3557" s="1"/>
      <c r="E3557" s="1"/>
      <c r="F3557" s="1" t="s">
        <v>2029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9">
        <v>8</v>
      </c>
      <c r="M3557" s="50"/>
      <c r="N3557" s="1" t="e">
        <f>VLOOKUP(B3557,MICRO!E:L,8,0)</f>
        <v>#N/A</v>
      </c>
    </row>
    <row r="3558" spans="1:14" ht="20.25" x14ac:dyDescent="0.25">
      <c r="A3558" s="1">
        <v>64</v>
      </c>
      <c r="B3558" s="166"/>
      <c r="C3558" s="1"/>
      <c r="D3558" s="1"/>
      <c r="E3558" s="1"/>
      <c r="F3558" s="1" t="s">
        <v>2030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9">
        <v>8</v>
      </c>
      <c r="M3558" s="50"/>
      <c r="N3558" s="1" t="e">
        <f>VLOOKUP(B3558,MICRO!E:L,8,0)</f>
        <v>#N/A</v>
      </c>
    </row>
    <row r="3559" spans="1:14" ht="20.25" x14ac:dyDescent="0.25">
      <c r="A3559" s="1">
        <v>65</v>
      </c>
      <c r="B3559" s="166"/>
      <c r="C3559" s="1"/>
      <c r="D3559" s="1"/>
      <c r="E3559" s="1"/>
      <c r="F3559" s="1" t="s">
        <v>2031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9">
        <v>8</v>
      </c>
      <c r="M3559" s="50"/>
      <c r="N3559" s="1" t="e">
        <f>VLOOKUP(B3559,MICRO!E:L,8,0)</f>
        <v>#N/A</v>
      </c>
    </row>
    <row r="3560" spans="1:14" ht="20.25" x14ac:dyDescent="0.25">
      <c r="A3560" s="1">
        <v>66</v>
      </c>
      <c r="B3560" s="166"/>
      <c r="C3560" s="1"/>
      <c r="D3560" s="1"/>
      <c r="E3560" s="1"/>
      <c r="F3560" s="1" t="s">
        <v>2032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9">
        <v>8</v>
      </c>
      <c r="M3560" s="50"/>
      <c r="N3560" s="1" t="e">
        <f>VLOOKUP(B3560,MICRO!E:L,8,0)</f>
        <v>#N/A</v>
      </c>
    </row>
    <row r="3561" spans="1:14" ht="20.25" x14ac:dyDescent="0.25">
      <c r="A3561" s="1">
        <v>67</v>
      </c>
      <c r="B3561" s="166"/>
      <c r="C3561" s="1"/>
      <c r="D3561" s="1"/>
      <c r="E3561" s="1"/>
      <c r="F3561" s="1" t="s">
        <v>2033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9">
        <v>8</v>
      </c>
      <c r="M3561" s="50"/>
      <c r="N3561" s="1" t="e">
        <f>VLOOKUP(B3561,MICRO!E:L,8,0)</f>
        <v>#N/A</v>
      </c>
    </row>
    <row r="3562" spans="1:14" ht="20.25" x14ac:dyDescent="0.25">
      <c r="A3562" s="1">
        <v>68</v>
      </c>
      <c r="B3562" s="166"/>
      <c r="C3562" s="1"/>
      <c r="D3562" s="1"/>
      <c r="E3562" s="1"/>
      <c r="F3562" s="1" t="s">
        <v>2034</v>
      </c>
      <c r="G3562" s="1">
        <v>5</v>
      </c>
      <c r="H3562" s="1" t="s">
        <v>1260</v>
      </c>
      <c r="I3562" s="1"/>
      <c r="J3562" s="1">
        <v>0.75</v>
      </c>
      <c r="K3562" s="1">
        <v>3.75</v>
      </c>
      <c r="L3562" s="49">
        <v>8</v>
      </c>
      <c r="M3562" s="50"/>
      <c r="N3562" s="1" t="e">
        <f>VLOOKUP(B3562,MICRO!E:L,8,0)</f>
        <v>#N/A</v>
      </c>
    </row>
    <row r="3563" spans="1:14" ht="20.25" x14ac:dyDescent="0.25">
      <c r="A3563" s="1">
        <v>69</v>
      </c>
      <c r="B3563" s="166"/>
      <c r="C3563" s="1"/>
      <c r="D3563" s="1"/>
      <c r="E3563" s="1"/>
      <c r="F3563" s="1" t="s">
        <v>2035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9">
        <v>8</v>
      </c>
      <c r="M3563" s="50"/>
      <c r="N3563" s="1" t="e">
        <f>VLOOKUP(B3563,MICRO!E:L,8,0)</f>
        <v>#N/A</v>
      </c>
    </row>
    <row r="3564" spans="1:14" ht="20.25" x14ac:dyDescent="0.25">
      <c r="A3564" s="1">
        <v>70</v>
      </c>
      <c r="B3564" s="166"/>
      <c r="C3564" s="1"/>
      <c r="D3564" s="1"/>
      <c r="E3564" s="1"/>
      <c r="F3564" s="1" t="s">
        <v>2036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9">
        <v>8</v>
      </c>
      <c r="M3564" s="50"/>
      <c r="N3564" s="1" t="e">
        <f>VLOOKUP(B3564,MICRO!E:L,8,0)</f>
        <v>#N/A</v>
      </c>
    </row>
    <row r="3565" spans="1:14" ht="20.25" x14ac:dyDescent="0.25">
      <c r="A3565" s="1">
        <v>71</v>
      </c>
      <c r="B3565" s="166"/>
      <c r="C3565" s="1"/>
      <c r="D3565" s="1"/>
      <c r="E3565" s="1"/>
      <c r="F3565" s="1" t="s">
        <v>2037</v>
      </c>
      <c r="G3565" s="1">
        <v>21</v>
      </c>
      <c r="H3565" s="1" t="s">
        <v>1260</v>
      </c>
      <c r="I3565" s="1"/>
      <c r="J3565" s="1">
        <v>0.05</v>
      </c>
      <c r="K3565" s="1">
        <v>1.05</v>
      </c>
      <c r="L3565" s="49">
        <v>8</v>
      </c>
      <c r="M3565" s="50"/>
      <c r="N3565" s="1" t="e">
        <f>VLOOKUP(B3565,MICRO!E:L,8,0)</f>
        <v>#N/A</v>
      </c>
    </row>
    <row r="3566" spans="1:14" ht="20.25" x14ac:dyDescent="0.25">
      <c r="A3566" s="1">
        <v>72</v>
      </c>
      <c r="B3566" s="166"/>
      <c r="C3566" s="1"/>
      <c r="D3566" s="1"/>
      <c r="E3566" s="1"/>
      <c r="F3566" s="1" t="s">
        <v>2038</v>
      </c>
      <c r="G3566" s="1">
        <v>81</v>
      </c>
      <c r="H3566" s="1" t="s">
        <v>1260</v>
      </c>
      <c r="I3566" s="1"/>
      <c r="J3566" s="1">
        <v>0.03</v>
      </c>
      <c r="K3566" s="1">
        <v>2.4299999999999997</v>
      </c>
      <c r="L3566" s="49">
        <v>8</v>
      </c>
      <c r="M3566" s="50"/>
      <c r="N3566" s="1" t="e">
        <f>VLOOKUP(B3566,MICRO!E:L,8,0)</f>
        <v>#N/A</v>
      </c>
    </row>
    <row r="3567" spans="1:14" ht="20.25" x14ac:dyDescent="0.25">
      <c r="A3567" s="1">
        <v>73</v>
      </c>
      <c r="B3567" s="166"/>
      <c r="C3567" s="1"/>
      <c r="D3567" s="1"/>
      <c r="E3567" s="1"/>
      <c r="F3567" s="1" t="s">
        <v>2039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9">
        <v>8</v>
      </c>
      <c r="M3567" s="50"/>
      <c r="N3567" s="1" t="e">
        <f>VLOOKUP(B3567,MICRO!E:L,8,0)</f>
        <v>#N/A</v>
      </c>
    </row>
    <row r="3568" spans="1:14" ht="20.25" x14ac:dyDescent="0.25">
      <c r="A3568" s="1">
        <v>74</v>
      </c>
      <c r="B3568" s="166"/>
      <c r="C3568" s="1"/>
      <c r="D3568" s="1"/>
      <c r="E3568" s="1"/>
      <c r="F3568" s="1" t="s">
        <v>2040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9">
        <v>8</v>
      </c>
      <c r="M3568" s="50"/>
      <c r="N3568" s="1" t="e">
        <f>VLOOKUP(B3568,MICRO!E:L,8,0)</f>
        <v>#N/A</v>
      </c>
    </row>
    <row r="3569" spans="1:14" ht="20.25" x14ac:dyDescent="0.25">
      <c r="A3569" s="1">
        <v>75</v>
      </c>
      <c r="B3569" s="166"/>
      <c r="C3569" s="1"/>
      <c r="D3569" s="1"/>
      <c r="E3569" s="1"/>
      <c r="F3569" s="1" t="s">
        <v>2041</v>
      </c>
      <c r="G3569" s="1">
        <v>6</v>
      </c>
      <c r="H3569" s="1" t="s">
        <v>1260</v>
      </c>
      <c r="I3569" s="1"/>
      <c r="J3569" s="1">
        <v>0.02</v>
      </c>
      <c r="K3569" s="1">
        <v>0.12</v>
      </c>
      <c r="L3569" s="49">
        <v>8</v>
      </c>
      <c r="M3569" s="50"/>
      <c r="N3569" s="1" t="e">
        <f>VLOOKUP(B3569,MICRO!E:L,8,0)</f>
        <v>#N/A</v>
      </c>
    </row>
    <row r="3570" spans="1:14" ht="20.25" x14ac:dyDescent="0.25">
      <c r="A3570" s="1">
        <v>76</v>
      </c>
      <c r="B3570" s="166"/>
      <c r="C3570" s="1"/>
      <c r="D3570" s="1"/>
      <c r="E3570" s="1"/>
      <c r="F3570" s="1" t="s">
        <v>2042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9">
        <v>8</v>
      </c>
      <c r="M3570" s="50"/>
      <c r="N3570" s="1" t="e">
        <f>VLOOKUP(B3570,MICRO!E:L,8,0)</f>
        <v>#N/A</v>
      </c>
    </row>
    <row r="3571" spans="1:14" ht="20.25" x14ac:dyDescent="0.25">
      <c r="A3571" s="1">
        <v>77</v>
      </c>
      <c r="B3571" s="166"/>
      <c r="C3571" s="1"/>
      <c r="D3571" s="1"/>
      <c r="E3571" s="1"/>
      <c r="F3571" s="1" t="s">
        <v>2043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9">
        <v>8</v>
      </c>
      <c r="M3571" s="50"/>
      <c r="N3571" s="1" t="e">
        <f>VLOOKUP(B3571,MICRO!E:L,8,0)</f>
        <v>#N/A</v>
      </c>
    </row>
    <row r="3572" spans="1:14" ht="20.25" x14ac:dyDescent="0.25">
      <c r="A3572" s="1">
        <v>78</v>
      </c>
      <c r="B3572" s="166"/>
      <c r="C3572" s="1"/>
      <c r="D3572" s="1"/>
      <c r="E3572" s="1"/>
      <c r="F3572" s="1" t="s">
        <v>2044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9">
        <v>8</v>
      </c>
      <c r="M3572" s="50"/>
      <c r="N3572" s="1" t="e">
        <f>VLOOKUP(B3572,MICRO!E:L,8,0)</f>
        <v>#N/A</v>
      </c>
    </row>
    <row r="3573" spans="1:14" ht="20.25" x14ac:dyDescent="0.25">
      <c r="A3573" s="1">
        <v>79</v>
      </c>
      <c r="B3573" s="166"/>
      <c r="C3573" s="1"/>
      <c r="D3573" s="1"/>
      <c r="E3573" s="1"/>
      <c r="F3573" s="1" t="s">
        <v>2045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9">
        <v>8</v>
      </c>
      <c r="M3573" s="50"/>
      <c r="N3573" s="1" t="e">
        <f>VLOOKUP(B3573,MICRO!E:L,8,0)</f>
        <v>#N/A</v>
      </c>
    </row>
    <row r="3574" spans="1:14" ht="20.25" x14ac:dyDescent="0.25">
      <c r="A3574" s="1">
        <v>80</v>
      </c>
      <c r="B3574" s="166"/>
      <c r="C3574" s="1"/>
      <c r="D3574" s="1"/>
      <c r="E3574" s="1"/>
      <c r="F3574" s="1" t="s">
        <v>2046</v>
      </c>
      <c r="G3574" s="1">
        <v>5</v>
      </c>
      <c r="H3574" s="1" t="s">
        <v>1260</v>
      </c>
      <c r="I3574" s="1"/>
      <c r="J3574" s="1">
        <v>1.5</v>
      </c>
      <c r="K3574" s="1">
        <v>7.5</v>
      </c>
      <c r="L3574" s="49">
        <v>8</v>
      </c>
      <c r="M3574" s="50"/>
      <c r="N3574" s="1" t="e">
        <f>VLOOKUP(B3574,MICRO!E:L,8,0)</f>
        <v>#N/A</v>
      </c>
    </row>
    <row r="3575" spans="1:14" ht="20.25" x14ac:dyDescent="0.25">
      <c r="A3575" s="1">
        <v>81</v>
      </c>
      <c r="B3575" s="166"/>
      <c r="C3575" s="1"/>
      <c r="D3575" s="1"/>
      <c r="E3575" s="1"/>
      <c r="F3575" s="1" t="s">
        <v>2047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9">
        <v>8</v>
      </c>
      <c r="M3575" s="50"/>
      <c r="N3575" s="1" t="e">
        <f>VLOOKUP(B3575,MICRO!E:L,8,0)</f>
        <v>#N/A</v>
      </c>
    </row>
    <row r="3576" spans="1:14" ht="20.25" x14ac:dyDescent="0.25">
      <c r="A3576" s="1">
        <v>82</v>
      </c>
      <c r="B3576" s="166"/>
      <c r="C3576" s="1"/>
      <c r="D3576" s="1"/>
      <c r="E3576" s="1"/>
      <c r="F3576" s="1" t="s">
        <v>2048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9">
        <v>8</v>
      </c>
      <c r="M3576" s="50"/>
      <c r="N3576" s="1" t="e">
        <f>VLOOKUP(B3576,MICRO!E:L,8,0)</f>
        <v>#N/A</v>
      </c>
    </row>
    <row r="3577" spans="1:14" ht="20.25" x14ac:dyDescent="0.25">
      <c r="A3577" s="1">
        <v>83</v>
      </c>
      <c r="B3577" s="166"/>
      <c r="C3577" s="1"/>
      <c r="D3577" s="1"/>
      <c r="E3577" s="1"/>
      <c r="F3577" s="1" t="s">
        <v>2049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9">
        <v>8</v>
      </c>
      <c r="M3577" s="50"/>
      <c r="N3577" s="1" t="e">
        <f>VLOOKUP(B3577,MICRO!E:L,8,0)</f>
        <v>#N/A</v>
      </c>
    </row>
    <row r="3578" spans="1:14" ht="20.25" x14ac:dyDescent="0.25">
      <c r="A3578" s="1">
        <v>84</v>
      </c>
      <c r="B3578" s="166"/>
      <c r="C3578" s="1"/>
      <c r="D3578" s="1"/>
      <c r="E3578" s="1"/>
      <c r="F3578" s="1" t="s">
        <v>2050</v>
      </c>
      <c r="G3578" s="1">
        <v>38</v>
      </c>
      <c r="H3578" s="1" t="s">
        <v>1260</v>
      </c>
      <c r="I3578" s="1"/>
      <c r="J3578" s="1">
        <v>0.03</v>
      </c>
      <c r="K3578" s="1">
        <v>1.1399999999999999</v>
      </c>
      <c r="L3578" s="49">
        <v>8</v>
      </c>
      <c r="M3578" s="50"/>
      <c r="N3578" s="1" t="e">
        <f>VLOOKUP(B3578,MICRO!E:L,8,0)</f>
        <v>#N/A</v>
      </c>
    </row>
    <row r="3579" spans="1:14" ht="20.25" x14ac:dyDescent="0.25">
      <c r="A3579" s="1">
        <v>85</v>
      </c>
      <c r="B3579" s="166"/>
      <c r="C3579" s="1"/>
      <c r="D3579" s="1"/>
      <c r="E3579" s="1"/>
      <c r="F3579" s="1" t="s">
        <v>2051</v>
      </c>
      <c r="G3579" s="1">
        <v>78</v>
      </c>
      <c r="H3579" s="1" t="s">
        <v>1260</v>
      </c>
      <c r="I3579" s="1"/>
      <c r="J3579" s="1">
        <v>0.05</v>
      </c>
      <c r="K3579" s="1">
        <v>3.9000000000000004</v>
      </c>
      <c r="L3579" s="49">
        <v>8</v>
      </c>
      <c r="M3579" s="50"/>
      <c r="N3579" s="1" t="e">
        <f>VLOOKUP(B3579,MICRO!E:L,8,0)</f>
        <v>#N/A</v>
      </c>
    </row>
    <row r="3580" spans="1:14" ht="20.25" x14ac:dyDescent="0.25">
      <c r="A3580" s="1">
        <v>86</v>
      </c>
      <c r="B3580" s="166"/>
      <c r="C3580" s="1"/>
      <c r="D3580" s="1"/>
      <c r="E3580" s="1"/>
      <c r="F3580" s="1" t="s">
        <v>2052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9">
        <v>8</v>
      </c>
      <c r="M3580" s="50"/>
      <c r="N3580" s="1" t="e">
        <f>VLOOKUP(B3580,MICRO!E:L,8,0)</f>
        <v>#N/A</v>
      </c>
    </row>
    <row r="3581" spans="1:14" ht="20.25" x14ac:dyDescent="0.25">
      <c r="A3581" s="1">
        <v>87</v>
      </c>
      <c r="B3581" s="166"/>
      <c r="C3581" s="1"/>
      <c r="D3581" s="1"/>
      <c r="E3581" s="1"/>
      <c r="F3581" s="1" t="s">
        <v>2053</v>
      </c>
      <c r="G3581" s="1">
        <v>6</v>
      </c>
      <c r="H3581" s="1" t="s">
        <v>1260</v>
      </c>
      <c r="I3581" s="1"/>
      <c r="J3581" s="1">
        <v>0.04</v>
      </c>
      <c r="K3581" s="1">
        <v>0.24</v>
      </c>
      <c r="L3581" s="49">
        <v>8</v>
      </c>
      <c r="M3581" s="50"/>
      <c r="N3581" s="1" t="e">
        <f>VLOOKUP(B3581,MICRO!E:L,8,0)</f>
        <v>#N/A</v>
      </c>
    </row>
    <row r="3582" spans="1:14" ht="20.25" x14ac:dyDescent="0.25">
      <c r="A3582" s="1">
        <v>88</v>
      </c>
      <c r="B3582" s="166"/>
      <c r="C3582" s="1" t="s">
        <v>2054</v>
      </c>
      <c r="D3582" s="1"/>
      <c r="E3582" s="1"/>
      <c r="F3582" s="1" t="s">
        <v>2055</v>
      </c>
      <c r="G3582" s="1">
        <v>5</v>
      </c>
      <c r="H3582" s="1" t="s">
        <v>19</v>
      </c>
      <c r="I3582" s="1" t="s">
        <v>2056</v>
      </c>
      <c r="J3582" s="1">
        <v>0.02</v>
      </c>
      <c r="K3582" s="1">
        <v>0.1</v>
      </c>
      <c r="L3582" s="49">
        <v>8</v>
      </c>
      <c r="M3582" s="50"/>
      <c r="N3582" s="1" t="e">
        <f>VLOOKUP(B3582,MICRO!E:L,8,0)</f>
        <v>#N/A</v>
      </c>
    </row>
    <row r="3583" spans="1:14" ht="20.25" x14ac:dyDescent="0.25">
      <c r="A3583" s="1">
        <v>89</v>
      </c>
      <c r="B3583" s="166"/>
      <c r="C3583" s="1" t="s">
        <v>2054</v>
      </c>
      <c r="D3583" s="1"/>
      <c r="E3583" s="1"/>
      <c r="F3583" s="1" t="s">
        <v>2057</v>
      </c>
      <c r="G3583" s="1">
        <v>10</v>
      </c>
      <c r="H3583" s="1" t="s">
        <v>19</v>
      </c>
      <c r="I3583" s="1" t="s">
        <v>2056</v>
      </c>
      <c r="J3583" s="1">
        <v>0.8</v>
      </c>
      <c r="K3583" s="1">
        <v>8</v>
      </c>
      <c r="L3583" s="49">
        <v>8</v>
      </c>
      <c r="M3583" s="50"/>
      <c r="N3583" s="1" t="e">
        <f>VLOOKUP(B3583,MICRO!E:L,8,0)</f>
        <v>#N/A</v>
      </c>
    </row>
    <row r="3584" spans="1:14" ht="20.25" x14ac:dyDescent="0.25">
      <c r="A3584" s="1">
        <v>90</v>
      </c>
      <c r="B3584" s="166"/>
      <c r="C3584" s="1" t="s">
        <v>2054</v>
      </c>
      <c r="D3584" s="1"/>
      <c r="E3584" s="1"/>
      <c r="F3584" s="1" t="s">
        <v>2058</v>
      </c>
      <c r="G3584" s="1">
        <v>14</v>
      </c>
      <c r="H3584" s="1" t="s">
        <v>19</v>
      </c>
      <c r="I3584" s="1" t="s">
        <v>2056</v>
      </c>
      <c r="J3584" s="1">
        <v>1.2</v>
      </c>
      <c r="K3584" s="1">
        <v>16.8</v>
      </c>
      <c r="L3584" s="49">
        <v>8</v>
      </c>
      <c r="M3584" s="50"/>
      <c r="N3584" s="1" t="e">
        <f>VLOOKUP(B3584,MICRO!E:L,8,0)</f>
        <v>#N/A</v>
      </c>
    </row>
    <row r="3585" spans="1:14" ht="20.25" x14ac:dyDescent="0.25">
      <c r="A3585" s="1">
        <v>91</v>
      </c>
      <c r="B3585" s="166"/>
      <c r="C3585" s="1" t="s">
        <v>2054</v>
      </c>
      <c r="D3585" s="1"/>
      <c r="E3585" s="1"/>
      <c r="F3585" s="1" t="s">
        <v>2059</v>
      </c>
      <c r="G3585" s="1">
        <v>3</v>
      </c>
      <c r="H3585" s="1" t="s">
        <v>19</v>
      </c>
      <c r="I3585" s="1" t="s">
        <v>2056</v>
      </c>
      <c r="J3585" s="1">
        <v>0.03</v>
      </c>
      <c r="K3585" s="1">
        <v>0.09</v>
      </c>
      <c r="L3585" s="49">
        <v>8</v>
      </c>
      <c r="M3585" s="50"/>
      <c r="N3585" s="1" t="e">
        <f>VLOOKUP(B3585,MICRO!E:L,8,0)</f>
        <v>#N/A</v>
      </c>
    </row>
    <row r="3586" spans="1:14" ht="20.25" x14ac:dyDescent="0.25">
      <c r="A3586" s="1">
        <v>92</v>
      </c>
      <c r="B3586" s="166"/>
      <c r="C3586" s="1" t="s">
        <v>2054</v>
      </c>
      <c r="D3586" s="1"/>
      <c r="E3586" s="1"/>
      <c r="F3586" s="1" t="s">
        <v>2060</v>
      </c>
      <c r="G3586" s="1">
        <v>5</v>
      </c>
      <c r="H3586" s="1" t="s">
        <v>1260</v>
      </c>
      <c r="I3586" s="1" t="s">
        <v>2056</v>
      </c>
      <c r="J3586" s="1">
        <v>1.5</v>
      </c>
      <c r="K3586" s="1">
        <v>7.5</v>
      </c>
      <c r="L3586" s="49">
        <v>8</v>
      </c>
      <c r="M3586" s="50"/>
      <c r="N3586" s="1" t="e">
        <f>VLOOKUP(B3586,MICRO!E:L,8,0)</f>
        <v>#N/A</v>
      </c>
    </row>
    <row r="3587" spans="1:14" ht="20.25" x14ac:dyDescent="0.25">
      <c r="A3587" s="1">
        <v>93</v>
      </c>
      <c r="B3587" s="166"/>
      <c r="C3587" s="1" t="s">
        <v>2054</v>
      </c>
      <c r="D3587" s="1"/>
      <c r="E3587" s="1"/>
      <c r="F3587" s="1" t="s">
        <v>2061</v>
      </c>
      <c r="G3587" s="1">
        <v>20</v>
      </c>
      <c r="H3587" s="1" t="s">
        <v>19</v>
      </c>
      <c r="I3587" s="1" t="s">
        <v>2056</v>
      </c>
      <c r="J3587" s="1">
        <v>0.01</v>
      </c>
      <c r="K3587" s="1">
        <v>0.2</v>
      </c>
      <c r="L3587" s="49">
        <v>8</v>
      </c>
      <c r="M3587" s="50"/>
      <c r="N3587" s="1" t="e">
        <f>VLOOKUP(B3587,MICRO!E:L,8,0)</f>
        <v>#N/A</v>
      </c>
    </row>
    <row r="3588" spans="1:14" ht="20.25" x14ac:dyDescent="0.25">
      <c r="A3588" s="1">
        <v>94</v>
      </c>
      <c r="B3588" s="166"/>
      <c r="C3588" s="1" t="s">
        <v>2054</v>
      </c>
      <c r="D3588" s="1"/>
      <c r="E3588" s="1"/>
      <c r="F3588" s="1" t="s">
        <v>2062</v>
      </c>
      <c r="G3588" s="1">
        <v>10</v>
      </c>
      <c r="H3588" s="1" t="s">
        <v>19</v>
      </c>
      <c r="I3588" s="1" t="s">
        <v>2056</v>
      </c>
      <c r="J3588" s="1">
        <v>0.02</v>
      </c>
      <c r="K3588" s="1">
        <v>0.2</v>
      </c>
      <c r="L3588" s="49">
        <v>8</v>
      </c>
      <c r="M3588" s="50"/>
      <c r="N3588" s="1" t="e">
        <f>VLOOKUP(B3588,MICRO!E:L,8,0)</f>
        <v>#N/A</v>
      </c>
    </row>
    <row r="3589" spans="1:14" ht="20.25" x14ac:dyDescent="0.25">
      <c r="A3589" s="1">
        <v>95</v>
      </c>
      <c r="B3589" s="166"/>
      <c r="C3589" s="1" t="s">
        <v>2054</v>
      </c>
      <c r="D3589" s="1"/>
      <c r="E3589" s="1"/>
      <c r="F3589" s="1" t="s">
        <v>2063</v>
      </c>
      <c r="G3589" s="1">
        <v>170</v>
      </c>
      <c r="H3589" s="1" t="s">
        <v>1260</v>
      </c>
      <c r="I3589" s="1" t="s">
        <v>2056</v>
      </c>
      <c r="J3589" s="1">
        <v>0.05</v>
      </c>
      <c r="K3589" s="1">
        <v>8.5</v>
      </c>
      <c r="L3589" s="49">
        <v>8</v>
      </c>
      <c r="M3589" s="50"/>
      <c r="N3589" s="1" t="e">
        <f>VLOOKUP(B3589,MICRO!E:L,8,0)</f>
        <v>#N/A</v>
      </c>
    </row>
    <row r="3590" spans="1:14" ht="20.25" x14ac:dyDescent="0.25">
      <c r="A3590" s="1">
        <v>96</v>
      </c>
      <c r="B3590" s="166"/>
      <c r="C3590" s="1" t="s">
        <v>2054</v>
      </c>
      <c r="D3590" s="1"/>
      <c r="E3590" s="1"/>
      <c r="F3590" s="1" t="s">
        <v>2064</v>
      </c>
      <c r="G3590" s="1">
        <v>6</v>
      </c>
      <c r="H3590" s="1" t="s">
        <v>19</v>
      </c>
      <c r="I3590" s="1" t="s">
        <v>2056</v>
      </c>
      <c r="J3590" s="1">
        <v>0.03</v>
      </c>
      <c r="K3590" s="1">
        <v>0.18</v>
      </c>
      <c r="L3590" s="49">
        <v>8</v>
      </c>
      <c r="M3590" s="50"/>
      <c r="N3590" s="1" t="e">
        <f>VLOOKUP(B3590,MICRO!E:L,8,0)</f>
        <v>#N/A</v>
      </c>
    </row>
    <row r="3591" spans="1:14" ht="20.25" x14ac:dyDescent="0.25">
      <c r="A3591" s="1">
        <v>97</v>
      </c>
      <c r="B3591" s="166"/>
      <c r="C3591" s="1" t="s">
        <v>2054</v>
      </c>
      <c r="D3591" s="1"/>
      <c r="E3591" s="1"/>
      <c r="F3591" s="1" t="s">
        <v>2065</v>
      </c>
      <c r="G3591" s="1">
        <v>4</v>
      </c>
      <c r="H3591" s="1" t="s">
        <v>1260</v>
      </c>
      <c r="I3591" s="1" t="s">
        <v>2056</v>
      </c>
      <c r="J3591" s="1">
        <v>0.04</v>
      </c>
      <c r="K3591" s="1">
        <v>0.16</v>
      </c>
      <c r="L3591" s="49">
        <v>8</v>
      </c>
      <c r="M3591" s="50"/>
      <c r="N3591" s="1" t="e">
        <f>VLOOKUP(B3591,MICRO!E:L,8,0)</f>
        <v>#N/A</v>
      </c>
    </row>
    <row r="3592" spans="1:14" ht="20.25" x14ac:dyDescent="0.25">
      <c r="A3592" s="1">
        <v>1</v>
      </c>
      <c r="B3592" s="166"/>
      <c r="C3592" s="1" t="s">
        <v>595</v>
      </c>
      <c r="D3592" s="1"/>
      <c r="E3592" s="1" t="s">
        <v>1110</v>
      </c>
      <c r="F3592" s="1" t="s">
        <v>2196</v>
      </c>
      <c r="G3592" s="1">
        <v>2</v>
      </c>
      <c r="H3592" s="1" t="s">
        <v>19</v>
      </c>
      <c r="I3592" s="1" t="s">
        <v>592</v>
      </c>
      <c r="J3592" s="1">
        <v>2.8</v>
      </c>
      <c r="K3592" s="1">
        <v>5.6</v>
      </c>
      <c r="L3592" s="49">
        <v>9</v>
      </c>
      <c r="M3592" s="50"/>
      <c r="N3592" s="1" t="e">
        <f>VLOOKUP(B3592,MICRO!E:L,8,0)</f>
        <v>#N/A</v>
      </c>
    </row>
    <row r="3593" spans="1:14" ht="20.25" x14ac:dyDescent="0.25">
      <c r="A3593" s="1">
        <v>2</v>
      </c>
      <c r="B3593" s="166">
        <v>2134</v>
      </c>
      <c r="C3593" s="1" t="s">
        <v>713</v>
      </c>
      <c r="D3593" s="1"/>
      <c r="E3593" s="1" t="s">
        <v>51</v>
      </c>
      <c r="F3593" s="1" t="s">
        <v>715</v>
      </c>
      <c r="G3593" s="1">
        <v>1</v>
      </c>
      <c r="H3593" s="1" t="s">
        <v>19</v>
      </c>
      <c r="I3593" s="1" t="s">
        <v>636</v>
      </c>
      <c r="J3593" s="1">
        <v>4.01</v>
      </c>
      <c r="K3593" s="1">
        <v>4.01</v>
      </c>
      <c r="L3593" s="49">
        <v>9</v>
      </c>
      <c r="M3593" s="50"/>
      <c r="N3593" s="1" t="e">
        <f>VLOOKUP(B3593,MICRO!E:L,8,0)</f>
        <v>#N/A</v>
      </c>
    </row>
    <row r="3594" spans="1:14" ht="20.25" x14ac:dyDescent="0.25">
      <c r="A3594" s="1">
        <v>3</v>
      </c>
      <c r="B3594" s="166">
        <v>2135</v>
      </c>
      <c r="C3594" s="1" t="s">
        <v>713</v>
      </c>
      <c r="D3594" s="1"/>
      <c r="E3594" s="1" t="s">
        <v>753</v>
      </c>
      <c r="F3594" s="1" t="s">
        <v>716</v>
      </c>
      <c r="G3594" s="1">
        <v>1</v>
      </c>
      <c r="H3594" s="1" t="s">
        <v>19</v>
      </c>
      <c r="I3594" s="1" t="s">
        <v>636</v>
      </c>
      <c r="J3594" s="1">
        <v>4.01</v>
      </c>
      <c r="K3594" s="1">
        <v>4.01</v>
      </c>
      <c r="L3594" s="49">
        <v>9</v>
      </c>
      <c r="M3594" s="50"/>
      <c r="N3594" s="1" t="e">
        <f>VLOOKUP(B3594,MICRO!E:L,8,0)</f>
        <v>#N/A</v>
      </c>
    </row>
    <row r="3595" spans="1:14" ht="20.25" x14ac:dyDescent="0.25">
      <c r="A3595" s="1">
        <v>4</v>
      </c>
      <c r="B3595" s="166">
        <v>2137</v>
      </c>
      <c r="C3595" s="1" t="s">
        <v>713</v>
      </c>
      <c r="D3595" s="1"/>
      <c r="E3595" s="1" t="s">
        <v>108</v>
      </c>
      <c r="F3595" s="1" t="s">
        <v>718</v>
      </c>
      <c r="G3595" s="1">
        <v>4</v>
      </c>
      <c r="H3595" s="1" t="s">
        <v>19</v>
      </c>
      <c r="I3595" s="1" t="s">
        <v>636</v>
      </c>
      <c r="J3595" s="1">
        <v>15.97</v>
      </c>
      <c r="K3595" s="1">
        <v>63.88</v>
      </c>
      <c r="L3595" s="49">
        <v>9</v>
      </c>
      <c r="M3595" s="50"/>
      <c r="N3595" s="1" t="e">
        <f>VLOOKUP(B3595,MICRO!E:L,8,0)</f>
        <v>#N/A</v>
      </c>
    </row>
    <row r="3596" spans="1:14" ht="20.25" x14ac:dyDescent="0.25">
      <c r="A3596" s="1">
        <v>5</v>
      </c>
      <c r="B3596" s="166"/>
      <c r="C3596" s="1" t="s">
        <v>193</v>
      </c>
      <c r="D3596" s="1"/>
      <c r="E3596" s="1" t="s">
        <v>2197</v>
      </c>
      <c r="F3596" s="1" t="s">
        <v>2193</v>
      </c>
      <c r="G3596" s="1">
        <v>6</v>
      </c>
      <c r="H3596" s="1" t="s">
        <v>19</v>
      </c>
      <c r="I3596" s="1" t="s">
        <v>636</v>
      </c>
      <c r="J3596" s="1">
        <v>0.2</v>
      </c>
      <c r="K3596" s="1">
        <v>1.2000000000000002</v>
      </c>
      <c r="L3596" s="49">
        <v>9</v>
      </c>
      <c r="M3596" s="50"/>
      <c r="N3596" s="1" t="e">
        <f>VLOOKUP(B3596,MICRO!E:L,8,0)</f>
        <v>#N/A</v>
      </c>
    </row>
    <row r="3597" spans="1:14" ht="20.25" x14ac:dyDescent="0.25">
      <c r="A3597" s="1">
        <v>6</v>
      </c>
      <c r="B3597" s="166">
        <v>2564</v>
      </c>
      <c r="C3597" s="1" t="s">
        <v>191</v>
      </c>
      <c r="D3597" s="1"/>
      <c r="E3597" s="1" t="s">
        <v>51</v>
      </c>
      <c r="F3597" s="1" t="s">
        <v>2198</v>
      </c>
      <c r="G3597" s="1">
        <v>34</v>
      </c>
      <c r="H3597" s="1" t="s">
        <v>19</v>
      </c>
      <c r="I3597" s="1" t="s">
        <v>636</v>
      </c>
      <c r="J3597" s="1">
        <v>0.7</v>
      </c>
      <c r="K3597" s="1">
        <v>23.799999999999997</v>
      </c>
      <c r="L3597" s="49">
        <v>9</v>
      </c>
      <c r="M3597" s="50"/>
      <c r="N3597" s="1" t="e">
        <f>VLOOKUP(B3597,MICRO!E:L,8,0)</f>
        <v>#N/A</v>
      </c>
    </row>
    <row r="3598" spans="1:14" ht="20.25" x14ac:dyDescent="0.25">
      <c r="A3598" s="1">
        <v>7</v>
      </c>
      <c r="B3598" s="166">
        <v>2564</v>
      </c>
      <c r="C3598" s="1" t="s">
        <v>191</v>
      </c>
      <c r="D3598" s="1"/>
      <c r="E3598" s="1" t="s">
        <v>2</v>
      </c>
      <c r="F3598" s="1" t="s">
        <v>1018</v>
      </c>
      <c r="G3598" s="1">
        <v>17</v>
      </c>
      <c r="H3598" s="1" t="s">
        <v>19</v>
      </c>
      <c r="I3598" s="1" t="s">
        <v>636</v>
      </c>
      <c r="J3598" s="1">
        <v>7.5</v>
      </c>
      <c r="K3598" s="1">
        <v>127.5</v>
      </c>
      <c r="L3598" s="49">
        <v>9</v>
      </c>
      <c r="M3598" s="50"/>
      <c r="N3598" s="1" t="e">
        <f>VLOOKUP(B3598,MICRO!E:L,8,0)</f>
        <v>#N/A</v>
      </c>
    </row>
    <row r="3599" spans="1:14" ht="20.25" x14ac:dyDescent="0.25">
      <c r="A3599" s="1">
        <v>8</v>
      </c>
      <c r="B3599" s="166">
        <v>2565</v>
      </c>
      <c r="C3599" s="1" t="s">
        <v>192</v>
      </c>
      <c r="D3599" s="1"/>
      <c r="E3599" s="1" t="s">
        <v>108</v>
      </c>
      <c r="F3599" s="1" t="s">
        <v>2199</v>
      </c>
      <c r="G3599" s="1">
        <v>2</v>
      </c>
      <c r="H3599" s="1" t="s">
        <v>19</v>
      </c>
      <c r="I3599" s="1" t="s">
        <v>636</v>
      </c>
      <c r="J3599" s="1">
        <v>0.35</v>
      </c>
      <c r="K3599" s="1">
        <v>0.7</v>
      </c>
      <c r="L3599" s="49">
        <v>9</v>
      </c>
      <c r="M3599" s="50"/>
      <c r="N3599" s="1" t="e">
        <f>VLOOKUP(B3599,MICRO!E:L,8,0)</f>
        <v>#N/A</v>
      </c>
    </row>
    <row r="3600" spans="1:14" ht="20.25" x14ac:dyDescent="0.25">
      <c r="A3600" s="1">
        <v>9</v>
      </c>
      <c r="B3600" s="166">
        <v>2565</v>
      </c>
      <c r="C3600" s="1" t="s">
        <v>192</v>
      </c>
      <c r="D3600" s="1"/>
      <c r="E3600" s="1" t="s">
        <v>51</v>
      </c>
      <c r="F3600" s="1" t="s">
        <v>1019</v>
      </c>
      <c r="G3600" s="1">
        <v>1</v>
      </c>
      <c r="H3600" s="1" t="s">
        <v>19</v>
      </c>
      <c r="I3600" s="1" t="s">
        <v>636</v>
      </c>
      <c r="J3600" s="1">
        <v>18.5</v>
      </c>
      <c r="K3600" s="1">
        <v>18.5</v>
      </c>
      <c r="L3600" s="49">
        <v>9</v>
      </c>
      <c r="M3600" s="50"/>
      <c r="N3600" s="1" t="e">
        <f>VLOOKUP(B3600,MICRO!E:L,8,0)</f>
        <v>#N/A</v>
      </c>
    </row>
    <row r="3601" spans="1:14" ht="20.25" x14ac:dyDescent="0.25">
      <c r="A3601" s="1">
        <v>10</v>
      </c>
      <c r="B3601" s="166"/>
      <c r="C3601" s="1" t="s">
        <v>966</v>
      </c>
      <c r="D3601" s="1"/>
      <c r="E3601" s="1" t="s">
        <v>2200</v>
      </c>
      <c r="F3601" s="1" t="s">
        <v>2201</v>
      </c>
      <c r="G3601" s="1">
        <v>2</v>
      </c>
      <c r="H3601" s="1" t="s">
        <v>19</v>
      </c>
      <c r="I3601" s="1" t="s">
        <v>636</v>
      </c>
      <c r="J3601" s="1">
        <v>0.47</v>
      </c>
      <c r="K3601" s="1">
        <v>0.94</v>
      </c>
      <c r="L3601" s="49">
        <v>9</v>
      </c>
      <c r="M3601" s="50"/>
      <c r="N3601" s="1" t="e">
        <f>VLOOKUP(B3601,MICRO!E:L,8,0)</f>
        <v>#N/A</v>
      </c>
    </row>
    <row r="3602" spans="1:14" ht="20.25" x14ac:dyDescent="0.25">
      <c r="A3602" s="1">
        <v>11</v>
      </c>
      <c r="B3602" s="166">
        <v>2567</v>
      </c>
      <c r="C3602" s="1" t="s">
        <v>966</v>
      </c>
      <c r="D3602" s="1"/>
      <c r="E3602" s="1" t="s">
        <v>753</v>
      </c>
      <c r="F3602" s="1" t="s">
        <v>1021</v>
      </c>
      <c r="G3602" s="1">
        <v>1</v>
      </c>
      <c r="H3602" s="1" t="s">
        <v>19</v>
      </c>
      <c r="I3602" s="1" t="s">
        <v>636</v>
      </c>
      <c r="J3602" s="1">
        <v>4.5</v>
      </c>
      <c r="K3602" s="1">
        <v>4.5</v>
      </c>
      <c r="L3602" s="49">
        <v>9</v>
      </c>
      <c r="M3602" s="50"/>
      <c r="N3602" s="1" t="e">
        <f>VLOOKUP(B3602,MICRO!E:L,8,0)</f>
        <v>#N/A</v>
      </c>
    </row>
    <row r="3603" spans="1:14" ht="20.25" x14ac:dyDescent="0.25">
      <c r="A3603" s="1">
        <v>12</v>
      </c>
      <c r="B3603" s="166"/>
      <c r="C3603" s="1" t="s">
        <v>966</v>
      </c>
      <c r="D3603" s="1"/>
      <c r="E3603" s="1" t="s">
        <v>2202</v>
      </c>
      <c r="F3603" s="1" t="s">
        <v>2193</v>
      </c>
      <c r="G3603" s="1">
        <v>1</v>
      </c>
      <c r="H3603" s="1" t="s">
        <v>19</v>
      </c>
      <c r="I3603" s="1" t="s">
        <v>636</v>
      </c>
      <c r="J3603" s="1">
        <v>0.2</v>
      </c>
      <c r="K3603" s="1">
        <v>0.2</v>
      </c>
      <c r="L3603" s="49">
        <v>9</v>
      </c>
      <c r="M3603" s="50"/>
      <c r="N3603" s="1" t="e">
        <f>VLOOKUP(B3603,MICRO!E:L,8,0)</f>
        <v>#N/A</v>
      </c>
    </row>
    <row r="3604" spans="1:14" ht="20.25" x14ac:dyDescent="0.25">
      <c r="A3604" s="1">
        <v>13</v>
      </c>
      <c r="B3604" s="166">
        <v>2611</v>
      </c>
      <c r="C3604" s="1" t="s">
        <v>1040</v>
      </c>
      <c r="D3604" s="1"/>
      <c r="E3604" s="1" t="s">
        <v>2</v>
      </c>
      <c r="F3604" s="1" t="s">
        <v>1041</v>
      </c>
      <c r="G3604" s="1">
        <v>2</v>
      </c>
      <c r="H3604" s="1" t="s">
        <v>19</v>
      </c>
      <c r="I3604" s="1" t="s">
        <v>592</v>
      </c>
      <c r="J3604" s="1">
        <v>47.93</v>
      </c>
      <c r="K3604" s="1">
        <v>95.86</v>
      </c>
      <c r="L3604" s="49">
        <v>9</v>
      </c>
      <c r="M3604" s="50"/>
      <c r="N3604" s="1" t="e">
        <f>VLOOKUP(B3604,MICRO!E:L,8,0)</f>
        <v>#N/A</v>
      </c>
    </row>
    <row r="3605" spans="1:14" ht="20.25" x14ac:dyDescent="0.25">
      <c r="A3605" s="1">
        <v>14</v>
      </c>
      <c r="B3605" s="166">
        <v>2612</v>
      </c>
      <c r="C3605" s="1" t="s">
        <v>1040</v>
      </c>
      <c r="D3605" s="1"/>
      <c r="E3605" s="1" t="s">
        <v>51</v>
      </c>
      <c r="F3605" s="1" t="s">
        <v>1042</v>
      </c>
      <c r="G3605" s="1">
        <v>4</v>
      </c>
      <c r="H3605" s="1" t="s">
        <v>19</v>
      </c>
      <c r="I3605" s="1" t="s">
        <v>592</v>
      </c>
      <c r="J3605" s="1">
        <v>5.87</v>
      </c>
      <c r="K3605" s="1">
        <v>23.48</v>
      </c>
      <c r="L3605" s="49">
        <v>9</v>
      </c>
      <c r="M3605" s="50"/>
      <c r="N3605" s="1" t="e">
        <f>VLOOKUP(B3605,MICRO!E:L,8,0)</f>
        <v>#N/A</v>
      </c>
    </row>
    <row r="3606" spans="1:14" ht="20.25" x14ac:dyDescent="0.25">
      <c r="A3606" s="1">
        <v>15</v>
      </c>
      <c r="B3606" s="166"/>
      <c r="C3606" s="1"/>
      <c r="D3606" s="1" t="s">
        <v>2203</v>
      </c>
      <c r="E3606" s="1"/>
      <c r="F3606" s="1" t="s">
        <v>2204</v>
      </c>
      <c r="G3606" s="1">
        <v>12</v>
      </c>
      <c r="H3606" s="1" t="s">
        <v>19</v>
      </c>
      <c r="I3606" s="1" t="s">
        <v>596</v>
      </c>
      <c r="J3606" s="1">
        <v>0.02</v>
      </c>
      <c r="K3606" s="1">
        <v>0.24</v>
      </c>
      <c r="L3606" s="49">
        <v>9</v>
      </c>
      <c r="M3606" s="50"/>
      <c r="N3606" s="1" t="e">
        <f>VLOOKUP(B3606,MICRO!E:L,8,0)</f>
        <v>#N/A</v>
      </c>
    </row>
    <row r="3607" spans="1:14" ht="20.25" x14ac:dyDescent="0.25">
      <c r="A3607" s="1">
        <v>16</v>
      </c>
      <c r="B3607" s="166"/>
      <c r="C3607" s="1"/>
      <c r="D3607" s="1" t="s">
        <v>2203</v>
      </c>
      <c r="E3607" s="1"/>
      <c r="F3607" s="1" t="s">
        <v>2205</v>
      </c>
      <c r="G3607" s="1">
        <v>3</v>
      </c>
      <c r="H3607" s="1" t="s">
        <v>19</v>
      </c>
      <c r="I3607" s="1" t="s">
        <v>596</v>
      </c>
      <c r="J3607" s="1">
        <v>0.02</v>
      </c>
      <c r="K3607" s="1">
        <v>0.06</v>
      </c>
      <c r="L3607" s="49">
        <v>9</v>
      </c>
      <c r="M3607" s="50"/>
      <c r="N3607" s="1" t="e">
        <f>VLOOKUP(B3607,MICRO!E:L,8,0)</f>
        <v>#N/A</v>
      </c>
    </row>
    <row r="3608" spans="1:14" ht="20.25" x14ac:dyDescent="0.25">
      <c r="A3608" s="1">
        <v>17</v>
      </c>
      <c r="B3608" s="166"/>
      <c r="C3608" s="1"/>
      <c r="D3608" s="1" t="s">
        <v>2203</v>
      </c>
      <c r="E3608" s="1"/>
      <c r="F3608" s="1" t="s">
        <v>2206</v>
      </c>
      <c r="G3608" s="1">
        <v>12</v>
      </c>
      <c r="H3608" s="1" t="s">
        <v>19</v>
      </c>
      <c r="I3608" s="1" t="s">
        <v>596</v>
      </c>
      <c r="J3608" s="1">
        <v>0.03</v>
      </c>
      <c r="K3608" s="1">
        <v>0.36</v>
      </c>
      <c r="L3608" s="49">
        <v>9</v>
      </c>
      <c r="M3608" s="50"/>
      <c r="N3608" s="1" t="e">
        <f>VLOOKUP(B3608,MICRO!E:L,8,0)</f>
        <v>#N/A</v>
      </c>
    </row>
    <row r="3609" spans="1:14" ht="20.25" x14ac:dyDescent="0.25">
      <c r="A3609" s="1">
        <v>18</v>
      </c>
      <c r="B3609" s="166"/>
      <c r="C3609" s="1"/>
      <c r="D3609" s="1" t="s">
        <v>2203</v>
      </c>
      <c r="E3609" s="1"/>
      <c r="F3609" s="1" t="s">
        <v>2207</v>
      </c>
      <c r="G3609" s="1">
        <v>3</v>
      </c>
      <c r="H3609" s="1" t="s">
        <v>19</v>
      </c>
      <c r="I3609" s="1" t="s">
        <v>596</v>
      </c>
      <c r="J3609" s="1">
        <v>0.03</v>
      </c>
      <c r="K3609" s="1">
        <v>0.09</v>
      </c>
      <c r="L3609" s="49">
        <v>9</v>
      </c>
      <c r="M3609" s="50"/>
      <c r="N3609" s="1" t="e">
        <f>VLOOKUP(B3609,MICRO!E:L,8,0)</f>
        <v>#N/A</v>
      </c>
    </row>
    <row r="3610" spans="1:14" ht="20.25" x14ac:dyDescent="0.25">
      <c r="A3610" s="1">
        <v>19</v>
      </c>
      <c r="B3610" s="166"/>
      <c r="C3610" s="1" t="s">
        <v>2208</v>
      </c>
      <c r="D3610" s="1"/>
      <c r="E3610" s="1"/>
      <c r="F3610" s="1" t="s">
        <v>2209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9">
        <v>9</v>
      </c>
      <c r="M3610" s="50"/>
      <c r="N3610" s="1" t="e">
        <f>VLOOKUP(B3610,MICRO!E:L,8,0)</f>
        <v>#N/A</v>
      </c>
    </row>
    <row r="3611" spans="1:14" ht="20.25" x14ac:dyDescent="0.25">
      <c r="A3611" s="1">
        <v>20</v>
      </c>
      <c r="B3611" s="166"/>
      <c r="C3611" s="1" t="s">
        <v>2208</v>
      </c>
      <c r="D3611" s="1"/>
      <c r="E3611" s="1"/>
      <c r="F3611" s="1" t="s">
        <v>2210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9">
        <v>9</v>
      </c>
      <c r="M3611" s="50"/>
      <c r="N3611" s="1" t="e">
        <f>VLOOKUP(B3611,MICRO!E:L,8,0)</f>
        <v>#N/A</v>
      </c>
    </row>
    <row r="3612" spans="1:14" ht="20.25" x14ac:dyDescent="0.25">
      <c r="A3612" s="1">
        <v>21</v>
      </c>
      <c r="B3612" s="166"/>
      <c r="C3612" s="1" t="s">
        <v>2208</v>
      </c>
      <c r="D3612" s="1"/>
      <c r="E3612" s="1"/>
      <c r="F3612" s="1" t="s">
        <v>2211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9">
        <v>9</v>
      </c>
      <c r="M3612" s="50"/>
      <c r="N3612" s="1" t="e">
        <f>VLOOKUP(B3612,MICRO!E:L,8,0)</f>
        <v>#N/A</v>
      </c>
    </row>
    <row r="3613" spans="1:14" ht="20.25" x14ac:dyDescent="0.25">
      <c r="A3613" s="1">
        <v>22</v>
      </c>
      <c r="B3613" s="166"/>
      <c r="C3613" s="1" t="s">
        <v>2208</v>
      </c>
      <c r="D3613" s="1"/>
      <c r="E3613" s="1"/>
      <c r="F3613" s="1" t="s">
        <v>2212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9">
        <v>9</v>
      </c>
      <c r="M3613" s="50"/>
      <c r="N3613" s="1" t="e">
        <f>VLOOKUP(B3613,MICRO!E:L,8,0)</f>
        <v>#N/A</v>
      </c>
    </row>
    <row r="3614" spans="1:14" ht="20.25" x14ac:dyDescent="0.25">
      <c r="A3614" s="1">
        <v>23</v>
      </c>
      <c r="B3614" s="166"/>
      <c r="C3614" s="1" t="s">
        <v>2213</v>
      </c>
      <c r="D3614" s="1"/>
      <c r="E3614" s="1"/>
      <c r="F3614" s="1" t="s">
        <v>2214</v>
      </c>
      <c r="G3614" s="1">
        <v>3</v>
      </c>
      <c r="H3614" s="1" t="s">
        <v>19</v>
      </c>
      <c r="I3614" s="1" t="s">
        <v>641</v>
      </c>
      <c r="J3614" s="1">
        <v>0.02</v>
      </c>
      <c r="K3614" s="1">
        <v>0.06</v>
      </c>
      <c r="L3614" s="49">
        <v>9</v>
      </c>
      <c r="M3614" s="50"/>
      <c r="N3614" s="1" t="e">
        <f>VLOOKUP(B3614,MICRO!E:L,8,0)</f>
        <v>#N/A</v>
      </c>
    </row>
    <row r="3615" spans="1:14" ht="20.25" x14ac:dyDescent="0.25">
      <c r="A3615" s="1">
        <v>24</v>
      </c>
      <c r="B3615" s="166"/>
      <c r="C3615" s="1" t="s">
        <v>2213</v>
      </c>
      <c r="D3615" s="1"/>
      <c r="E3615" s="1"/>
      <c r="F3615" s="1" t="s">
        <v>2215</v>
      </c>
      <c r="G3615" s="1">
        <v>12</v>
      </c>
      <c r="H3615" s="1" t="s">
        <v>19</v>
      </c>
      <c r="I3615" s="1" t="s">
        <v>641</v>
      </c>
      <c r="J3615" s="1">
        <v>0.02</v>
      </c>
      <c r="K3615" s="1">
        <v>0.24</v>
      </c>
      <c r="L3615" s="49">
        <v>9</v>
      </c>
      <c r="M3615" s="50"/>
      <c r="N3615" s="1" t="e">
        <f>VLOOKUP(B3615,MICRO!E:L,8,0)</f>
        <v>#N/A</v>
      </c>
    </row>
    <row r="3616" spans="1:14" ht="20.25" x14ac:dyDescent="0.25">
      <c r="A3616" s="1">
        <v>25</v>
      </c>
      <c r="B3616" s="166"/>
      <c r="C3616" s="1" t="s">
        <v>2213</v>
      </c>
      <c r="D3616" s="1"/>
      <c r="E3616" s="1"/>
      <c r="F3616" s="1" t="s">
        <v>2216</v>
      </c>
      <c r="G3616" s="1">
        <v>12</v>
      </c>
      <c r="H3616" s="1" t="s">
        <v>19</v>
      </c>
      <c r="I3616" s="1" t="s">
        <v>641</v>
      </c>
      <c r="J3616" s="1">
        <v>0.02</v>
      </c>
      <c r="K3616" s="1">
        <v>0.24</v>
      </c>
      <c r="L3616" s="49">
        <v>9</v>
      </c>
      <c r="M3616" s="50"/>
      <c r="N3616" s="1" t="e">
        <f>VLOOKUP(B3616,MICRO!E:L,8,0)</f>
        <v>#N/A</v>
      </c>
    </row>
    <row r="3617" spans="1:14" ht="20.25" x14ac:dyDescent="0.25">
      <c r="A3617" s="1">
        <v>26</v>
      </c>
      <c r="B3617" s="166"/>
      <c r="C3617" s="1" t="s">
        <v>2054</v>
      </c>
      <c r="D3617" s="1"/>
      <c r="E3617" s="1"/>
      <c r="F3617" s="1" t="s">
        <v>2217</v>
      </c>
      <c r="G3617" s="1">
        <v>3</v>
      </c>
      <c r="H3617" s="1" t="s">
        <v>19</v>
      </c>
      <c r="I3617" s="1" t="s">
        <v>636</v>
      </c>
      <c r="J3617" s="1">
        <v>0.02</v>
      </c>
      <c r="K3617" s="1">
        <v>0.06</v>
      </c>
      <c r="L3617" s="49">
        <v>9</v>
      </c>
      <c r="M3617" s="50"/>
      <c r="N3617" s="1" t="e">
        <f>VLOOKUP(B3617,MICRO!E:L,8,0)</f>
        <v>#N/A</v>
      </c>
    </row>
    <row r="3618" spans="1:14" ht="20.25" x14ac:dyDescent="0.25">
      <c r="A3618" s="1">
        <v>27</v>
      </c>
      <c r="B3618" s="166"/>
      <c r="C3618" s="1" t="s">
        <v>2054</v>
      </c>
      <c r="D3618" s="1"/>
      <c r="E3618" s="1"/>
      <c r="F3618" s="1" t="s">
        <v>2218</v>
      </c>
      <c r="G3618" s="1">
        <v>12</v>
      </c>
      <c r="H3618" s="1" t="s">
        <v>19</v>
      </c>
      <c r="I3618" s="1" t="s">
        <v>636</v>
      </c>
      <c r="J3618" s="1">
        <v>0.02</v>
      </c>
      <c r="K3618" s="1">
        <v>0.24</v>
      </c>
      <c r="L3618" s="49">
        <v>9</v>
      </c>
      <c r="M3618" s="50"/>
      <c r="N3618" s="1" t="e">
        <f>VLOOKUP(B3618,MICRO!E:L,8,0)</f>
        <v>#N/A</v>
      </c>
    </row>
    <row r="3619" spans="1:14" ht="20.25" x14ac:dyDescent="0.25">
      <c r="A3619" s="1">
        <v>28</v>
      </c>
      <c r="B3619" s="166"/>
      <c r="C3619" s="1" t="s">
        <v>2054</v>
      </c>
      <c r="D3619" s="1"/>
      <c r="E3619" s="1"/>
      <c r="F3619" s="1" t="s">
        <v>2219</v>
      </c>
      <c r="G3619" s="1">
        <v>3</v>
      </c>
      <c r="H3619" s="1" t="s">
        <v>19</v>
      </c>
      <c r="I3619" s="1" t="s">
        <v>636</v>
      </c>
      <c r="J3619" s="1">
        <v>0.03</v>
      </c>
      <c r="K3619" s="1">
        <v>0.09</v>
      </c>
      <c r="L3619" s="49">
        <v>9</v>
      </c>
      <c r="M3619" s="50"/>
      <c r="N3619" s="1" t="e">
        <f>VLOOKUP(B3619,MICRO!E:L,8,0)</f>
        <v>#N/A</v>
      </c>
    </row>
    <row r="3620" spans="1:14" ht="20.25" x14ac:dyDescent="0.25">
      <c r="A3620" s="1">
        <v>29</v>
      </c>
      <c r="B3620" s="166"/>
      <c r="C3620" s="1" t="s">
        <v>2054</v>
      </c>
      <c r="D3620" s="1"/>
      <c r="E3620" s="1"/>
      <c r="F3620" s="1" t="s">
        <v>2220</v>
      </c>
      <c r="G3620" s="1">
        <v>12</v>
      </c>
      <c r="H3620" s="1" t="s">
        <v>19</v>
      </c>
      <c r="I3620" s="1" t="s">
        <v>636</v>
      </c>
      <c r="J3620" s="1">
        <v>0.02</v>
      </c>
      <c r="K3620" s="1">
        <v>0.24</v>
      </c>
      <c r="L3620" s="49">
        <v>9</v>
      </c>
      <c r="M3620" s="50"/>
      <c r="N3620" s="1" t="e">
        <f>VLOOKUP(B3620,MICRO!E:L,8,0)</f>
        <v>#N/A</v>
      </c>
    </row>
    <row r="3621" spans="1:14" ht="20.25" x14ac:dyDescent="0.25">
      <c r="A3621" s="1">
        <v>30</v>
      </c>
      <c r="B3621" s="166"/>
      <c r="C3621" s="1" t="s">
        <v>2221</v>
      </c>
      <c r="D3621" s="1"/>
      <c r="E3621" s="1"/>
      <c r="F3621" s="1" t="s">
        <v>2222</v>
      </c>
      <c r="G3621" s="1">
        <v>1</v>
      </c>
      <c r="H3621" s="1" t="s">
        <v>19</v>
      </c>
      <c r="I3621" s="1" t="s">
        <v>641</v>
      </c>
      <c r="J3621" s="1">
        <v>2.8</v>
      </c>
      <c r="K3621" s="1">
        <v>2.8</v>
      </c>
      <c r="L3621" s="49">
        <v>9</v>
      </c>
      <c r="M3621" s="50"/>
      <c r="N3621" s="1" t="e">
        <f>VLOOKUP(B3621,MICRO!E:L,8,0)</f>
        <v>#N/A</v>
      </c>
    </row>
    <row r="3622" spans="1:14" ht="20.25" x14ac:dyDescent="0.25">
      <c r="A3622" s="1">
        <v>31</v>
      </c>
      <c r="B3622" s="166"/>
      <c r="C3622" s="1" t="s">
        <v>2221</v>
      </c>
      <c r="D3622" s="1"/>
      <c r="E3622" s="1"/>
      <c r="F3622" s="1" t="s">
        <v>2223</v>
      </c>
      <c r="G3622" s="1">
        <v>2</v>
      </c>
      <c r="H3622" s="1" t="s">
        <v>19</v>
      </c>
      <c r="I3622" s="1" t="s">
        <v>641</v>
      </c>
      <c r="J3622" s="1">
        <v>6.2</v>
      </c>
      <c r="K3622" s="1">
        <v>12.4</v>
      </c>
      <c r="L3622" s="49">
        <v>9</v>
      </c>
      <c r="M3622" s="50"/>
      <c r="N3622" s="1" t="e">
        <f>VLOOKUP(B3622,MICRO!E:L,8,0)</f>
        <v>#N/A</v>
      </c>
    </row>
    <row r="3623" spans="1:14" ht="20.25" x14ac:dyDescent="0.25">
      <c r="A3623" s="1">
        <v>32</v>
      </c>
      <c r="B3623" s="166"/>
      <c r="C3623" s="1" t="s">
        <v>2221</v>
      </c>
      <c r="D3623" s="1"/>
      <c r="E3623" s="1"/>
      <c r="F3623" s="1" t="s">
        <v>2224</v>
      </c>
      <c r="G3623" s="1">
        <v>30</v>
      </c>
      <c r="H3623" s="1" t="s">
        <v>19</v>
      </c>
      <c r="I3623" s="1" t="s">
        <v>641</v>
      </c>
      <c r="J3623" s="1">
        <v>0.2</v>
      </c>
      <c r="K3623" s="1">
        <v>6</v>
      </c>
      <c r="L3623" s="49">
        <v>9</v>
      </c>
      <c r="M3623" s="50"/>
      <c r="N3623" s="1" t="e">
        <f>VLOOKUP(B3623,MICRO!E:L,8,0)</f>
        <v>#N/A</v>
      </c>
    </row>
    <row r="3624" spans="1:14" ht="20.25" x14ac:dyDescent="0.25">
      <c r="A3624" s="1">
        <v>33</v>
      </c>
      <c r="B3624" s="166"/>
      <c r="C3624" s="1" t="s">
        <v>2221</v>
      </c>
      <c r="D3624" s="1"/>
      <c r="E3624" s="1"/>
      <c r="F3624" s="1" t="s">
        <v>2225</v>
      </c>
      <c r="G3624" s="1">
        <v>3</v>
      </c>
      <c r="H3624" s="1" t="s">
        <v>19</v>
      </c>
      <c r="I3624" s="1" t="s">
        <v>641</v>
      </c>
      <c r="J3624" s="1">
        <v>0.03</v>
      </c>
      <c r="K3624" s="1">
        <v>0.09</v>
      </c>
      <c r="L3624" s="49">
        <v>9</v>
      </c>
      <c r="M3624" s="50"/>
      <c r="N3624" s="1" t="e">
        <f>VLOOKUP(B3624,MICRO!E:L,8,0)</f>
        <v>#N/A</v>
      </c>
    </row>
    <row r="3625" spans="1:14" ht="20.25" x14ac:dyDescent="0.25">
      <c r="A3625" s="1">
        <v>34</v>
      </c>
      <c r="B3625" s="166"/>
      <c r="C3625" s="1" t="s">
        <v>2221</v>
      </c>
      <c r="D3625" s="1"/>
      <c r="E3625" s="1"/>
      <c r="F3625" s="1" t="s">
        <v>2226</v>
      </c>
      <c r="G3625" s="1">
        <v>6</v>
      </c>
      <c r="H3625" s="1" t="s">
        <v>1112</v>
      </c>
      <c r="I3625" s="1" t="s">
        <v>641</v>
      </c>
      <c r="J3625" s="1">
        <v>1</v>
      </c>
      <c r="K3625" s="1">
        <v>6</v>
      </c>
      <c r="L3625" s="49">
        <v>9</v>
      </c>
      <c r="M3625" s="50"/>
      <c r="N3625" s="1" t="e">
        <f>VLOOKUP(B3625,MICRO!E:L,8,0)</f>
        <v>#N/A</v>
      </c>
    </row>
    <row r="3626" spans="1:14" ht="20.25" x14ac:dyDescent="0.25">
      <c r="A3626" s="1">
        <v>35</v>
      </c>
      <c r="B3626" s="166"/>
      <c r="C3626" s="1" t="s">
        <v>2221</v>
      </c>
      <c r="D3626" s="1"/>
      <c r="E3626" s="1"/>
      <c r="F3626" s="1" t="s">
        <v>2227</v>
      </c>
      <c r="G3626" s="1">
        <v>8</v>
      </c>
      <c r="H3626" s="1" t="s">
        <v>19</v>
      </c>
      <c r="I3626" s="1" t="s">
        <v>641</v>
      </c>
      <c r="J3626" s="1">
        <v>0.03</v>
      </c>
      <c r="K3626" s="1">
        <v>0.24</v>
      </c>
      <c r="L3626" s="49">
        <v>9</v>
      </c>
      <c r="M3626" s="50"/>
      <c r="N3626" s="1" t="e">
        <f>VLOOKUP(B3626,MICRO!E:L,8,0)</f>
        <v>#N/A</v>
      </c>
    </row>
    <row r="3627" spans="1:14" ht="20.25" x14ac:dyDescent="0.25">
      <c r="A3627" s="1">
        <v>36</v>
      </c>
      <c r="B3627" s="166"/>
      <c r="C3627" s="1" t="s">
        <v>2221</v>
      </c>
      <c r="D3627" s="1"/>
      <c r="E3627" s="1"/>
      <c r="F3627" s="1" t="s">
        <v>2228</v>
      </c>
      <c r="G3627" s="1">
        <v>2</v>
      </c>
      <c r="H3627" s="1" t="s">
        <v>19</v>
      </c>
      <c r="I3627" s="1" t="s">
        <v>641</v>
      </c>
      <c r="J3627" s="1">
        <v>0.04</v>
      </c>
      <c r="K3627" s="1">
        <v>0.08</v>
      </c>
      <c r="L3627" s="49">
        <v>9</v>
      </c>
      <c r="M3627" s="50"/>
      <c r="N3627" s="1" t="e">
        <f>VLOOKUP(B3627,MICRO!E:L,8,0)</f>
        <v>#N/A</v>
      </c>
    </row>
    <row r="3628" spans="1:14" ht="20.25" x14ac:dyDescent="0.25">
      <c r="A3628" s="1">
        <v>37</v>
      </c>
      <c r="B3628" s="166"/>
      <c r="C3628" s="1" t="s">
        <v>2221</v>
      </c>
      <c r="D3628" s="1"/>
      <c r="E3628" s="1"/>
      <c r="F3628" s="1" t="s">
        <v>2229</v>
      </c>
      <c r="G3628" s="1">
        <v>2</v>
      </c>
      <c r="H3628" s="1" t="s">
        <v>19</v>
      </c>
      <c r="I3628" s="1" t="s">
        <v>641</v>
      </c>
      <c r="J3628" s="1">
        <v>0.5</v>
      </c>
      <c r="K3628" s="1">
        <v>1</v>
      </c>
      <c r="L3628" s="49">
        <v>9</v>
      </c>
      <c r="M3628" s="50"/>
      <c r="N3628" s="1" t="e">
        <f>VLOOKUP(B3628,MICRO!E:L,8,0)</f>
        <v>#N/A</v>
      </c>
    </row>
    <row r="3629" spans="1:14" ht="20.25" x14ac:dyDescent="0.25">
      <c r="A3629" s="1">
        <v>38</v>
      </c>
      <c r="B3629" s="166"/>
      <c r="C3629" s="1" t="s">
        <v>2221</v>
      </c>
      <c r="D3629" s="1"/>
      <c r="E3629" s="1"/>
      <c r="F3629" s="1" t="s">
        <v>2230</v>
      </c>
      <c r="G3629" s="1">
        <v>8</v>
      </c>
      <c r="H3629" s="1" t="s">
        <v>19</v>
      </c>
      <c r="I3629" s="1" t="s">
        <v>641</v>
      </c>
      <c r="J3629" s="1">
        <v>0.5</v>
      </c>
      <c r="K3629" s="1">
        <v>4</v>
      </c>
      <c r="L3629" s="49">
        <v>9</v>
      </c>
      <c r="M3629" s="50"/>
      <c r="N3629" s="1" t="e">
        <f>VLOOKUP(B3629,MICRO!E:L,8,0)</f>
        <v>#N/A</v>
      </c>
    </row>
    <row r="3630" spans="1:14" ht="20.25" x14ac:dyDescent="0.25">
      <c r="A3630" s="1">
        <v>39</v>
      </c>
      <c r="B3630" s="166"/>
      <c r="C3630" s="1" t="s">
        <v>2221</v>
      </c>
      <c r="D3630" s="1"/>
      <c r="E3630" s="1"/>
      <c r="F3630" s="1" t="s">
        <v>2231</v>
      </c>
      <c r="G3630" s="1">
        <v>2</v>
      </c>
      <c r="H3630" s="1" t="s">
        <v>19</v>
      </c>
      <c r="I3630" s="1" t="s">
        <v>641</v>
      </c>
      <c r="J3630" s="1">
        <v>0.03</v>
      </c>
      <c r="K3630" s="1">
        <v>0.06</v>
      </c>
      <c r="L3630" s="49">
        <v>9</v>
      </c>
      <c r="M3630" s="50"/>
      <c r="N3630" s="1" t="e">
        <f>VLOOKUP(B3630,MICRO!E:L,8,0)</f>
        <v>#N/A</v>
      </c>
    </row>
    <row r="3631" spans="1:14" ht="20.25" x14ac:dyDescent="0.25">
      <c r="A3631" s="1">
        <v>40</v>
      </c>
      <c r="B3631" s="166"/>
      <c r="C3631" s="1" t="s">
        <v>2221</v>
      </c>
      <c r="D3631" s="1"/>
      <c r="E3631" s="1"/>
      <c r="F3631" s="1" t="s">
        <v>2232</v>
      </c>
      <c r="G3631" s="1">
        <v>2</v>
      </c>
      <c r="H3631" s="1" t="s">
        <v>19</v>
      </c>
      <c r="I3631" s="1" t="s">
        <v>641</v>
      </c>
      <c r="J3631" s="1">
        <v>0.5</v>
      </c>
      <c r="K3631" s="1">
        <v>1</v>
      </c>
      <c r="L3631" s="49">
        <v>9</v>
      </c>
      <c r="M3631" s="50"/>
      <c r="N3631" s="1" t="e">
        <f>VLOOKUP(B3631,MICRO!E:L,8,0)</f>
        <v>#N/A</v>
      </c>
    </row>
    <row r="3632" spans="1:14" ht="20.25" x14ac:dyDescent="0.25">
      <c r="A3632" s="1">
        <v>41</v>
      </c>
      <c r="B3632" s="166"/>
      <c r="C3632" s="1" t="s">
        <v>2221</v>
      </c>
      <c r="D3632" s="1"/>
      <c r="E3632" s="1"/>
      <c r="F3632" s="1" t="s">
        <v>2233</v>
      </c>
      <c r="G3632" s="1">
        <v>3</v>
      </c>
      <c r="H3632" s="1" t="s">
        <v>19</v>
      </c>
      <c r="I3632" s="1" t="s">
        <v>641</v>
      </c>
      <c r="J3632" s="1">
        <v>0.05</v>
      </c>
      <c r="K3632" s="1">
        <v>0.15000000000000002</v>
      </c>
      <c r="L3632" s="49">
        <v>9</v>
      </c>
      <c r="M3632" s="50"/>
      <c r="N3632" s="1" t="e">
        <f>VLOOKUP(B3632,MICRO!E:L,8,0)</f>
        <v>#N/A</v>
      </c>
    </row>
    <row r="3633" spans="1:14" ht="20.25" x14ac:dyDescent="0.25">
      <c r="A3633" s="1">
        <v>42</v>
      </c>
      <c r="B3633" s="166"/>
      <c r="C3633" s="1" t="s">
        <v>2221</v>
      </c>
      <c r="D3633" s="1"/>
      <c r="E3633" s="1"/>
      <c r="F3633" s="1" t="s">
        <v>2234</v>
      </c>
      <c r="G3633" s="1">
        <v>3</v>
      </c>
      <c r="H3633" s="1" t="s">
        <v>19</v>
      </c>
      <c r="I3633" s="1" t="s">
        <v>641</v>
      </c>
      <c r="J3633" s="1">
        <v>0.03</v>
      </c>
      <c r="K3633" s="1">
        <v>0.09</v>
      </c>
      <c r="L3633" s="49">
        <v>9</v>
      </c>
      <c r="M3633" s="50"/>
      <c r="N3633" s="1" t="e">
        <f>VLOOKUP(B3633,MICRO!E:L,8,0)</f>
        <v>#N/A</v>
      </c>
    </row>
    <row r="3634" spans="1:14" ht="20.25" x14ac:dyDescent="0.25">
      <c r="A3634" s="1">
        <v>43</v>
      </c>
      <c r="B3634" s="166"/>
      <c r="C3634" s="1" t="s">
        <v>2221</v>
      </c>
      <c r="D3634" s="1"/>
      <c r="E3634" s="1"/>
      <c r="F3634" s="1" t="s">
        <v>2235</v>
      </c>
      <c r="G3634" s="1">
        <v>2</v>
      </c>
      <c r="H3634" s="1" t="s">
        <v>19</v>
      </c>
      <c r="I3634" s="1" t="s">
        <v>641</v>
      </c>
      <c r="J3634" s="1">
        <v>0.5</v>
      </c>
      <c r="K3634" s="1">
        <v>1</v>
      </c>
      <c r="L3634" s="49">
        <v>9</v>
      </c>
      <c r="M3634" s="50"/>
      <c r="N3634" s="1" t="e">
        <f>VLOOKUP(B3634,MICRO!E:L,8,0)</f>
        <v>#N/A</v>
      </c>
    </row>
    <row r="3635" spans="1:14" ht="20.25" x14ac:dyDescent="0.25">
      <c r="A3635" s="1">
        <v>44</v>
      </c>
      <c r="B3635" s="166"/>
      <c r="C3635" s="1" t="s">
        <v>2221</v>
      </c>
      <c r="D3635" s="1"/>
      <c r="E3635" s="1"/>
      <c r="F3635" s="1" t="s">
        <v>2236</v>
      </c>
      <c r="G3635" s="1">
        <v>8</v>
      </c>
      <c r="H3635" s="1" t="s">
        <v>19</v>
      </c>
      <c r="I3635" s="1" t="s">
        <v>641</v>
      </c>
      <c r="J3635" s="1">
        <v>0.03</v>
      </c>
      <c r="K3635" s="1">
        <v>0.24</v>
      </c>
      <c r="L3635" s="49">
        <v>9</v>
      </c>
      <c r="M3635" s="50"/>
      <c r="N3635" s="1" t="e">
        <f>VLOOKUP(B3635,MICRO!E:L,8,0)</f>
        <v>#N/A</v>
      </c>
    </row>
    <row r="3636" spans="1:14" ht="20.25" x14ac:dyDescent="0.25">
      <c r="A3636" s="1">
        <v>45</v>
      </c>
      <c r="B3636" s="166"/>
      <c r="C3636" s="1" t="s">
        <v>2221</v>
      </c>
      <c r="D3636" s="1"/>
      <c r="E3636" s="1"/>
      <c r="F3636" s="1" t="s">
        <v>2237</v>
      </c>
      <c r="G3636" s="1">
        <v>2</v>
      </c>
      <c r="H3636" s="1" t="s">
        <v>19</v>
      </c>
      <c r="I3636" s="1" t="s">
        <v>641</v>
      </c>
      <c r="J3636" s="1">
        <v>0.04</v>
      </c>
      <c r="K3636" s="1">
        <v>0.08</v>
      </c>
      <c r="L3636" s="49">
        <v>9</v>
      </c>
      <c r="M3636" s="50"/>
      <c r="N3636" s="1" t="e">
        <f>VLOOKUP(B3636,MICRO!E:L,8,0)</f>
        <v>#N/A</v>
      </c>
    </row>
    <row r="3637" spans="1:14" ht="20.25" x14ac:dyDescent="0.25">
      <c r="A3637" s="1">
        <v>46</v>
      </c>
      <c r="B3637" s="166"/>
      <c r="C3637" s="1" t="s">
        <v>2221</v>
      </c>
      <c r="D3637" s="1"/>
      <c r="E3637" s="1"/>
      <c r="F3637" s="1" t="s">
        <v>2238</v>
      </c>
      <c r="G3637" s="1">
        <v>3</v>
      </c>
      <c r="H3637" s="1" t="s">
        <v>19</v>
      </c>
      <c r="I3637" s="1" t="s">
        <v>641</v>
      </c>
      <c r="J3637" s="1">
        <v>0.5</v>
      </c>
      <c r="K3637" s="1">
        <v>1.5</v>
      </c>
      <c r="L3637" s="49">
        <v>9</v>
      </c>
      <c r="M3637" s="50"/>
      <c r="N3637" s="1" t="e">
        <f>VLOOKUP(B3637,MICRO!E:L,8,0)</f>
        <v>#N/A</v>
      </c>
    </row>
    <row r="3638" spans="1:14" ht="20.25" x14ac:dyDescent="0.25">
      <c r="A3638" s="1">
        <v>47</v>
      </c>
      <c r="B3638" s="166"/>
      <c r="C3638" s="1" t="s">
        <v>2203</v>
      </c>
      <c r="D3638" s="1"/>
      <c r="E3638" s="1"/>
      <c r="F3638" s="1" t="s">
        <v>2239</v>
      </c>
      <c r="G3638" s="1">
        <v>1</v>
      </c>
      <c r="H3638" s="1" t="s">
        <v>19</v>
      </c>
      <c r="I3638" s="1" t="s">
        <v>596</v>
      </c>
      <c r="J3638" s="1">
        <v>2.8</v>
      </c>
      <c r="K3638" s="1">
        <v>2.8</v>
      </c>
      <c r="L3638" s="49">
        <v>9</v>
      </c>
      <c r="M3638" s="50"/>
      <c r="N3638" s="1" t="e">
        <f>VLOOKUP(B3638,MICRO!E:L,8,0)</f>
        <v>#N/A</v>
      </c>
    </row>
    <row r="3639" spans="1:14" ht="20.25" x14ac:dyDescent="0.25">
      <c r="A3639" s="1">
        <v>48</v>
      </c>
      <c r="B3639" s="166"/>
      <c r="C3639" s="1" t="s">
        <v>2203</v>
      </c>
      <c r="D3639" s="1"/>
      <c r="E3639" s="1"/>
      <c r="F3639" s="1" t="s">
        <v>2240</v>
      </c>
      <c r="G3639" s="1">
        <v>2</v>
      </c>
      <c r="H3639" s="1" t="s">
        <v>19</v>
      </c>
      <c r="I3639" s="1" t="s">
        <v>596</v>
      </c>
      <c r="J3639" s="1">
        <v>0.04</v>
      </c>
      <c r="K3639" s="1">
        <v>0.08</v>
      </c>
      <c r="L3639" s="49">
        <v>9</v>
      </c>
      <c r="M3639" s="50"/>
      <c r="N3639" s="1" t="e">
        <f>VLOOKUP(B3639,MICRO!E:L,8,0)</f>
        <v>#N/A</v>
      </c>
    </row>
    <row r="3640" spans="1:14" ht="20.25" x14ac:dyDescent="0.25">
      <c r="A3640" s="1">
        <v>49</v>
      </c>
      <c r="B3640" s="166"/>
      <c r="C3640" s="1" t="s">
        <v>2203</v>
      </c>
      <c r="D3640" s="1"/>
      <c r="E3640" s="1"/>
      <c r="F3640" s="1" t="s">
        <v>2241</v>
      </c>
      <c r="G3640" s="1">
        <v>3</v>
      </c>
      <c r="H3640" s="1" t="s">
        <v>19</v>
      </c>
      <c r="I3640" s="1" t="s">
        <v>596</v>
      </c>
      <c r="J3640" s="1">
        <v>0.03</v>
      </c>
      <c r="K3640" s="1">
        <v>0.09</v>
      </c>
      <c r="L3640" s="49">
        <v>9</v>
      </c>
      <c r="M3640" s="50"/>
      <c r="N3640" s="1" t="e">
        <f>VLOOKUP(B3640,MICRO!E:L,8,0)</f>
        <v>#N/A</v>
      </c>
    </row>
    <row r="3641" spans="1:14" ht="20.25" x14ac:dyDescent="0.25">
      <c r="A3641" s="1">
        <v>50</v>
      </c>
      <c r="B3641" s="166"/>
      <c r="C3641" s="1" t="s">
        <v>2203</v>
      </c>
      <c r="D3641" s="1"/>
      <c r="E3641" s="1"/>
      <c r="F3641" s="1" t="s">
        <v>2242</v>
      </c>
      <c r="G3641" s="1">
        <v>6</v>
      </c>
      <c r="H3641" s="1" t="s">
        <v>1112</v>
      </c>
      <c r="I3641" s="1" t="s">
        <v>596</v>
      </c>
      <c r="J3641" s="1">
        <v>1</v>
      </c>
      <c r="K3641" s="1">
        <v>6</v>
      </c>
      <c r="L3641" s="49">
        <v>9</v>
      </c>
      <c r="M3641" s="50"/>
      <c r="N3641" s="1" t="e">
        <f>VLOOKUP(B3641,MICRO!E:L,8,0)</f>
        <v>#N/A</v>
      </c>
    </row>
    <row r="3642" spans="1:14" ht="20.25" x14ac:dyDescent="0.25">
      <c r="A3642" s="1">
        <v>51</v>
      </c>
      <c r="B3642" s="166"/>
      <c r="C3642" s="1" t="s">
        <v>2203</v>
      </c>
      <c r="D3642" s="1"/>
      <c r="E3642" s="1"/>
      <c r="F3642" s="1" t="s">
        <v>2243</v>
      </c>
      <c r="G3642" s="1">
        <v>1</v>
      </c>
      <c r="H3642" s="1" t="s">
        <v>19</v>
      </c>
      <c r="I3642" s="1" t="s">
        <v>596</v>
      </c>
      <c r="J3642" s="1">
        <v>6.2</v>
      </c>
      <c r="K3642" s="1">
        <v>6.2</v>
      </c>
      <c r="L3642" s="49">
        <v>9</v>
      </c>
      <c r="M3642" s="50"/>
      <c r="N3642" s="1" t="e">
        <f>VLOOKUP(B3642,MICRO!E:L,8,0)</f>
        <v>#N/A</v>
      </c>
    </row>
    <row r="3643" spans="1:14" ht="20.25" x14ac:dyDescent="0.25">
      <c r="A3643" s="1">
        <v>52</v>
      </c>
      <c r="B3643" s="166"/>
      <c r="C3643" s="1" t="s">
        <v>2203</v>
      </c>
      <c r="D3643" s="1"/>
      <c r="E3643" s="1"/>
      <c r="F3643" s="1" t="s">
        <v>2244</v>
      </c>
      <c r="G3643" s="1">
        <v>8</v>
      </c>
      <c r="H3643" s="1" t="s">
        <v>19</v>
      </c>
      <c r="I3643" s="1" t="s">
        <v>596</v>
      </c>
      <c r="J3643" s="1">
        <v>0.03</v>
      </c>
      <c r="K3643" s="1">
        <v>0.24</v>
      </c>
      <c r="L3643" s="49">
        <v>9</v>
      </c>
      <c r="M3643" s="50"/>
      <c r="N3643" s="1" t="e">
        <f>VLOOKUP(B3643,MICRO!E:L,8,0)</f>
        <v>#N/A</v>
      </c>
    </row>
    <row r="3644" spans="1:14" ht="20.25" x14ac:dyDescent="0.25">
      <c r="A3644" s="1">
        <v>53</v>
      </c>
      <c r="B3644" s="166"/>
      <c r="C3644" s="1" t="s">
        <v>2203</v>
      </c>
      <c r="D3644" s="1"/>
      <c r="E3644" s="1"/>
      <c r="F3644" s="1" t="s">
        <v>2245</v>
      </c>
      <c r="G3644" s="1">
        <v>2</v>
      </c>
      <c r="H3644" s="1" t="s">
        <v>19</v>
      </c>
      <c r="I3644" s="1" t="s">
        <v>596</v>
      </c>
      <c r="J3644" s="1">
        <v>0.04</v>
      </c>
      <c r="K3644" s="1">
        <v>0.08</v>
      </c>
      <c r="L3644" s="49">
        <v>9</v>
      </c>
      <c r="M3644" s="50"/>
      <c r="N3644" s="1" t="e">
        <f>VLOOKUP(B3644,MICRO!E:L,8,0)</f>
        <v>#N/A</v>
      </c>
    </row>
    <row r="3645" spans="1:14" ht="20.25" x14ac:dyDescent="0.25">
      <c r="A3645" s="1">
        <v>54</v>
      </c>
      <c r="B3645" s="166"/>
      <c r="C3645" s="1" t="s">
        <v>2203</v>
      </c>
      <c r="D3645" s="1"/>
      <c r="E3645" s="1"/>
      <c r="F3645" s="1" t="s">
        <v>2246</v>
      </c>
      <c r="G3645" s="1">
        <v>2</v>
      </c>
      <c r="H3645" s="1" t="s">
        <v>19</v>
      </c>
      <c r="I3645" s="1" t="s">
        <v>596</v>
      </c>
      <c r="J3645" s="1">
        <v>0.04</v>
      </c>
      <c r="K3645" s="1">
        <v>0.08</v>
      </c>
      <c r="L3645" s="49">
        <v>9</v>
      </c>
      <c r="M3645" s="50"/>
      <c r="N3645" s="1" t="e">
        <f>VLOOKUP(B3645,MICRO!E:L,8,0)</f>
        <v>#N/A</v>
      </c>
    </row>
    <row r="3646" spans="1:14" ht="20.25" x14ac:dyDescent="0.25">
      <c r="A3646" s="1">
        <v>55</v>
      </c>
      <c r="B3646" s="166"/>
      <c r="C3646" s="1" t="s">
        <v>2203</v>
      </c>
      <c r="D3646" s="1"/>
      <c r="E3646" s="1"/>
      <c r="F3646" s="1" t="s">
        <v>2247</v>
      </c>
      <c r="G3646" s="1">
        <v>2</v>
      </c>
      <c r="H3646" s="1" t="s">
        <v>19</v>
      </c>
      <c r="I3646" s="1" t="s">
        <v>596</v>
      </c>
      <c r="J3646" s="1">
        <v>0.03</v>
      </c>
      <c r="K3646" s="1">
        <v>0.06</v>
      </c>
      <c r="L3646" s="49">
        <v>9</v>
      </c>
      <c r="M3646" s="50"/>
      <c r="N3646" s="1" t="e">
        <f>VLOOKUP(B3646,MICRO!E:L,8,0)</f>
        <v>#N/A</v>
      </c>
    </row>
    <row r="3647" spans="1:14" ht="20.25" x14ac:dyDescent="0.25">
      <c r="A3647" s="1">
        <v>56</v>
      </c>
      <c r="B3647" s="166"/>
      <c r="C3647" s="1" t="s">
        <v>2203</v>
      </c>
      <c r="D3647" s="1"/>
      <c r="E3647" s="1"/>
      <c r="F3647" s="1" t="s">
        <v>2248</v>
      </c>
      <c r="G3647" s="1">
        <v>2</v>
      </c>
      <c r="H3647" s="1" t="s">
        <v>19</v>
      </c>
      <c r="I3647" s="1" t="s">
        <v>596</v>
      </c>
      <c r="J3647" s="1">
        <v>0.5</v>
      </c>
      <c r="K3647" s="1">
        <v>1</v>
      </c>
      <c r="L3647" s="49">
        <v>9</v>
      </c>
      <c r="M3647" s="50"/>
      <c r="N3647" s="1" t="e">
        <f>VLOOKUP(B3647,MICRO!E:L,8,0)</f>
        <v>#N/A</v>
      </c>
    </row>
    <row r="3648" spans="1:14" ht="20.25" x14ac:dyDescent="0.25">
      <c r="A3648" s="1">
        <v>57</v>
      </c>
      <c r="B3648" s="166"/>
      <c r="C3648" s="1" t="s">
        <v>2203</v>
      </c>
      <c r="D3648" s="1"/>
      <c r="E3648" s="1"/>
      <c r="F3648" s="1" t="s">
        <v>2249</v>
      </c>
      <c r="G3648" s="1">
        <v>3</v>
      </c>
      <c r="H3648" s="1" t="s">
        <v>19</v>
      </c>
      <c r="I3648" s="1" t="s">
        <v>596</v>
      </c>
      <c r="J3648" s="1">
        <v>0.5</v>
      </c>
      <c r="K3648" s="1">
        <v>1.5</v>
      </c>
      <c r="L3648" s="49">
        <v>9</v>
      </c>
      <c r="M3648" s="50"/>
      <c r="N3648" s="1" t="e">
        <f>VLOOKUP(B3648,MICRO!E:L,8,0)</f>
        <v>#N/A</v>
      </c>
    </row>
    <row r="3649" spans="1:14" ht="20.25" x14ac:dyDescent="0.25">
      <c r="A3649" s="1">
        <v>58</v>
      </c>
      <c r="B3649" s="166"/>
      <c r="C3649" s="1" t="s">
        <v>2203</v>
      </c>
      <c r="D3649" s="1"/>
      <c r="E3649" s="1"/>
      <c r="F3649" s="1" t="s">
        <v>2250</v>
      </c>
      <c r="G3649" s="1">
        <v>3</v>
      </c>
      <c r="H3649" s="1" t="s">
        <v>19</v>
      </c>
      <c r="I3649" s="1" t="s">
        <v>596</v>
      </c>
      <c r="J3649" s="1">
        <v>0.02</v>
      </c>
      <c r="K3649" s="1">
        <v>0.06</v>
      </c>
      <c r="L3649" s="49">
        <v>9</v>
      </c>
      <c r="M3649" s="50"/>
      <c r="N3649" s="1" t="e">
        <f>VLOOKUP(B3649,MICRO!E:L,8,0)</f>
        <v>#N/A</v>
      </c>
    </row>
    <row r="3650" spans="1:14" ht="20.25" x14ac:dyDescent="0.25">
      <c r="A3650" s="1">
        <v>59</v>
      </c>
      <c r="B3650" s="166"/>
      <c r="C3650" s="1" t="s">
        <v>2203</v>
      </c>
      <c r="D3650" s="1"/>
      <c r="E3650" s="1"/>
      <c r="F3650" s="1" t="s">
        <v>2251</v>
      </c>
      <c r="G3650" s="1">
        <v>8</v>
      </c>
      <c r="H3650" s="1" t="s">
        <v>19</v>
      </c>
      <c r="I3650" s="1" t="s">
        <v>596</v>
      </c>
      <c r="J3650" s="1">
        <v>0.2</v>
      </c>
      <c r="K3650" s="1">
        <v>1.6</v>
      </c>
      <c r="L3650" s="49">
        <v>9</v>
      </c>
      <c r="M3650" s="50"/>
      <c r="N3650" s="1" t="e">
        <f>VLOOKUP(B3650,MICRO!E:L,8,0)</f>
        <v>#N/A</v>
      </c>
    </row>
    <row r="3651" spans="1:14" ht="20.25" x14ac:dyDescent="0.25">
      <c r="A3651" s="1">
        <v>60</v>
      </c>
      <c r="B3651" s="166"/>
      <c r="C3651" s="1" t="s">
        <v>2203</v>
      </c>
      <c r="D3651" s="1"/>
      <c r="E3651" s="1"/>
      <c r="F3651" s="1" t="s">
        <v>2252</v>
      </c>
      <c r="G3651" s="1">
        <v>2</v>
      </c>
      <c r="H3651" s="1" t="s">
        <v>19</v>
      </c>
      <c r="I3651" s="1" t="s">
        <v>596</v>
      </c>
      <c r="J3651" s="1">
        <v>0.5</v>
      </c>
      <c r="K3651" s="1">
        <v>1</v>
      </c>
      <c r="L3651" s="49">
        <v>9</v>
      </c>
      <c r="M3651" s="50"/>
      <c r="N3651" s="1" t="e">
        <f>VLOOKUP(B3651,MICRO!E:L,8,0)</f>
        <v>#N/A</v>
      </c>
    </row>
    <row r="3652" spans="1:14" ht="20.25" x14ac:dyDescent="0.25">
      <c r="A3652" s="1">
        <v>61</v>
      </c>
      <c r="B3652" s="166"/>
      <c r="C3652" s="1" t="s">
        <v>2203</v>
      </c>
      <c r="D3652" s="1"/>
      <c r="E3652" s="1"/>
      <c r="F3652" s="1" t="s">
        <v>2253</v>
      </c>
      <c r="G3652" s="1">
        <v>8</v>
      </c>
      <c r="H3652" s="1" t="s">
        <v>19</v>
      </c>
      <c r="I3652" s="1" t="s">
        <v>596</v>
      </c>
      <c r="J3652" s="1">
        <v>0.02</v>
      </c>
      <c r="K3652" s="1">
        <v>0.16</v>
      </c>
      <c r="L3652" s="49">
        <v>9</v>
      </c>
      <c r="M3652" s="50"/>
      <c r="N3652" s="1" t="e">
        <f>VLOOKUP(B3652,MICRO!E:L,8,0)</f>
        <v>#N/A</v>
      </c>
    </row>
    <row r="3653" spans="1:14" ht="20.25" x14ac:dyDescent="0.25">
      <c r="A3653" s="1">
        <v>62</v>
      </c>
      <c r="B3653" s="166"/>
      <c r="C3653" s="1" t="s">
        <v>2203</v>
      </c>
      <c r="D3653" s="1"/>
      <c r="E3653" s="1"/>
      <c r="F3653" s="1" t="s">
        <v>2254</v>
      </c>
      <c r="G3653" s="1">
        <v>2</v>
      </c>
      <c r="H3653" s="1" t="s">
        <v>19</v>
      </c>
      <c r="I3653" s="1" t="s">
        <v>596</v>
      </c>
      <c r="J3653" s="1">
        <v>0.04</v>
      </c>
      <c r="K3653" s="1">
        <v>0.08</v>
      </c>
      <c r="L3653" s="49">
        <v>9</v>
      </c>
      <c r="M3653" s="50"/>
      <c r="N3653" s="1" t="e">
        <f>VLOOKUP(B3653,MICRO!E:L,8,0)</f>
        <v>#N/A</v>
      </c>
    </row>
    <row r="3654" spans="1:14" ht="20.25" x14ac:dyDescent="0.25">
      <c r="A3654" s="1">
        <v>63</v>
      </c>
      <c r="B3654" s="166"/>
      <c r="C3654" s="1" t="s">
        <v>2203</v>
      </c>
      <c r="D3654" s="1"/>
      <c r="E3654" s="1"/>
      <c r="F3654" s="1" t="s">
        <v>2255</v>
      </c>
      <c r="G3654" s="1">
        <v>3</v>
      </c>
      <c r="H3654" s="1" t="s">
        <v>19</v>
      </c>
      <c r="I3654" s="1" t="s">
        <v>596</v>
      </c>
      <c r="J3654" s="1">
        <v>0.5</v>
      </c>
      <c r="K3654" s="1">
        <v>1.5</v>
      </c>
      <c r="L3654" s="49">
        <v>9</v>
      </c>
      <c r="M3654" s="50"/>
      <c r="N3654" s="1" t="e">
        <f>VLOOKUP(B3654,MICRO!E:L,8,0)</f>
        <v>#N/A</v>
      </c>
    </row>
    <row r="3655" spans="1:14" ht="20.25" x14ac:dyDescent="0.25">
      <c r="A3655" s="1">
        <v>64</v>
      </c>
      <c r="B3655" s="166"/>
      <c r="C3655" s="1" t="s">
        <v>2203</v>
      </c>
      <c r="D3655" s="1"/>
      <c r="E3655" s="1"/>
      <c r="F3655" s="1" t="s">
        <v>2239</v>
      </c>
      <c r="G3655" s="1">
        <v>1</v>
      </c>
      <c r="H3655" s="1" t="s">
        <v>19</v>
      </c>
      <c r="I3655" s="1" t="s">
        <v>596</v>
      </c>
      <c r="J3655" s="1">
        <v>2.8</v>
      </c>
      <c r="K3655" s="1">
        <v>2.8</v>
      </c>
      <c r="L3655" s="49">
        <v>9</v>
      </c>
      <c r="M3655" s="50"/>
      <c r="N3655" s="1" t="e">
        <f>VLOOKUP(B3655,MICRO!E:L,8,0)</f>
        <v>#N/A</v>
      </c>
    </row>
    <row r="3656" spans="1:14" ht="20.25" x14ac:dyDescent="0.25">
      <c r="A3656" s="1">
        <v>65</v>
      </c>
      <c r="B3656" s="166"/>
      <c r="C3656" s="1" t="s">
        <v>2203</v>
      </c>
      <c r="D3656" s="1"/>
      <c r="E3656" s="1"/>
      <c r="F3656" s="1" t="s">
        <v>2240</v>
      </c>
      <c r="G3656" s="1">
        <v>2</v>
      </c>
      <c r="H3656" s="1" t="s">
        <v>19</v>
      </c>
      <c r="I3656" s="1" t="s">
        <v>596</v>
      </c>
      <c r="J3656" s="1">
        <v>0.04</v>
      </c>
      <c r="K3656" s="1">
        <v>0.08</v>
      </c>
      <c r="L3656" s="49">
        <v>9</v>
      </c>
      <c r="M3656" s="50"/>
      <c r="N3656" s="1" t="e">
        <f>VLOOKUP(B3656,MICRO!E:L,8,0)</f>
        <v>#N/A</v>
      </c>
    </row>
    <row r="3657" spans="1:14" ht="20.25" x14ac:dyDescent="0.25">
      <c r="A3657" s="1">
        <v>66</v>
      </c>
      <c r="B3657" s="166"/>
      <c r="C3657" s="1" t="s">
        <v>2203</v>
      </c>
      <c r="D3657" s="1"/>
      <c r="E3657" s="1"/>
      <c r="F3657" s="1" t="s">
        <v>2241</v>
      </c>
      <c r="G3657" s="1">
        <v>3</v>
      </c>
      <c r="H3657" s="1" t="s">
        <v>19</v>
      </c>
      <c r="I3657" s="1" t="s">
        <v>596</v>
      </c>
      <c r="J3657" s="1">
        <v>0.03</v>
      </c>
      <c r="K3657" s="1">
        <v>0.09</v>
      </c>
      <c r="L3657" s="49">
        <v>9</v>
      </c>
      <c r="M3657" s="50"/>
      <c r="N3657" s="1" t="e">
        <f>VLOOKUP(B3657,MICRO!E:L,8,0)</f>
        <v>#N/A</v>
      </c>
    </row>
    <row r="3658" spans="1:14" ht="20.25" x14ac:dyDescent="0.25">
      <c r="A3658" s="1">
        <v>67</v>
      </c>
      <c r="B3658" s="166"/>
      <c r="C3658" s="1" t="s">
        <v>2203</v>
      </c>
      <c r="D3658" s="1"/>
      <c r="E3658" s="1"/>
      <c r="F3658" s="1" t="s">
        <v>2242</v>
      </c>
      <c r="G3658" s="1">
        <v>6</v>
      </c>
      <c r="H3658" s="1" t="s">
        <v>1112</v>
      </c>
      <c r="I3658" s="1" t="s">
        <v>596</v>
      </c>
      <c r="J3658" s="1">
        <v>1</v>
      </c>
      <c r="K3658" s="1">
        <v>6</v>
      </c>
      <c r="L3658" s="49">
        <v>9</v>
      </c>
      <c r="M3658" s="50"/>
      <c r="N3658" s="1" t="e">
        <f>VLOOKUP(B3658,MICRO!E:L,8,0)</f>
        <v>#N/A</v>
      </c>
    </row>
    <row r="3659" spans="1:14" ht="20.25" x14ac:dyDescent="0.25">
      <c r="A3659" s="1">
        <v>68</v>
      </c>
      <c r="B3659" s="166"/>
      <c r="C3659" s="1" t="s">
        <v>2203</v>
      </c>
      <c r="D3659" s="1"/>
      <c r="E3659" s="1"/>
      <c r="F3659" s="1" t="s">
        <v>2243</v>
      </c>
      <c r="G3659" s="1">
        <v>1</v>
      </c>
      <c r="H3659" s="1" t="s">
        <v>19</v>
      </c>
      <c r="I3659" s="1" t="s">
        <v>596</v>
      </c>
      <c r="J3659" s="1">
        <v>6.2</v>
      </c>
      <c r="K3659" s="1">
        <v>6.2</v>
      </c>
      <c r="L3659" s="49">
        <v>9</v>
      </c>
      <c r="M3659" s="50"/>
      <c r="N3659" s="1" t="e">
        <f>VLOOKUP(B3659,MICRO!E:L,8,0)</f>
        <v>#N/A</v>
      </c>
    </row>
    <row r="3660" spans="1:14" ht="20.25" x14ac:dyDescent="0.25">
      <c r="A3660" s="1">
        <v>69</v>
      </c>
      <c r="B3660" s="166"/>
      <c r="C3660" s="1" t="s">
        <v>2203</v>
      </c>
      <c r="D3660" s="1"/>
      <c r="E3660" s="1"/>
      <c r="F3660" s="1" t="s">
        <v>2244</v>
      </c>
      <c r="G3660" s="1">
        <v>8</v>
      </c>
      <c r="H3660" s="1" t="s">
        <v>19</v>
      </c>
      <c r="I3660" s="1" t="s">
        <v>596</v>
      </c>
      <c r="J3660" s="1">
        <v>0.03</v>
      </c>
      <c r="K3660" s="1">
        <v>0.24</v>
      </c>
      <c r="L3660" s="49">
        <v>9</v>
      </c>
      <c r="M3660" s="50"/>
      <c r="N3660" s="1" t="e">
        <f>VLOOKUP(B3660,MICRO!E:L,8,0)</f>
        <v>#N/A</v>
      </c>
    </row>
    <row r="3661" spans="1:14" ht="20.25" x14ac:dyDescent="0.25">
      <c r="A3661" s="1">
        <v>70</v>
      </c>
      <c r="B3661" s="166"/>
      <c r="C3661" s="1" t="s">
        <v>2203</v>
      </c>
      <c r="D3661" s="1"/>
      <c r="E3661" s="1"/>
      <c r="F3661" s="1" t="s">
        <v>2245</v>
      </c>
      <c r="G3661" s="1">
        <v>2</v>
      </c>
      <c r="H3661" s="1" t="s">
        <v>19</v>
      </c>
      <c r="I3661" s="1" t="s">
        <v>596</v>
      </c>
      <c r="J3661" s="1">
        <v>0.04</v>
      </c>
      <c r="K3661" s="1">
        <v>0.08</v>
      </c>
      <c r="L3661" s="49">
        <v>9</v>
      </c>
      <c r="M3661" s="50"/>
      <c r="N3661" s="1" t="e">
        <f>VLOOKUP(B3661,MICRO!E:L,8,0)</f>
        <v>#N/A</v>
      </c>
    </row>
    <row r="3662" spans="1:14" ht="20.25" x14ac:dyDescent="0.25">
      <c r="A3662" s="1">
        <v>71</v>
      </c>
      <c r="B3662" s="166"/>
      <c r="C3662" s="1" t="s">
        <v>2203</v>
      </c>
      <c r="D3662" s="1"/>
      <c r="E3662" s="1"/>
      <c r="F3662" s="1" t="s">
        <v>2246</v>
      </c>
      <c r="G3662" s="1">
        <v>2</v>
      </c>
      <c r="H3662" s="1" t="s">
        <v>19</v>
      </c>
      <c r="I3662" s="1" t="s">
        <v>596</v>
      </c>
      <c r="J3662" s="1">
        <v>0.4</v>
      </c>
      <c r="K3662" s="1">
        <v>0.8</v>
      </c>
      <c r="L3662" s="49">
        <v>9</v>
      </c>
      <c r="M3662" s="50"/>
      <c r="N3662" s="1" t="e">
        <f>VLOOKUP(B3662,MICRO!E:L,8,0)</f>
        <v>#N/A</v>
      </c>
    </row>
    <row r="3663" spans="1:14" ht="20.25" x14ac:dyDescent="0.25">
      <c r="A3663" s="1">
        <v>72</v>
      </c>
      <c r="B3663" s="166"/>
      <c r="C3663" s="1" t="s">
        <v>2203</v>
      </c>
      <c r="D3663" s="1"/>
      <c r="E3663" s="1"/>
      <c r="F3663" s="1" t="s">
        <v>2247</v>
      </c>
      <c r="G3663" s="1">
        <v>2</v>
      </c>
      <c r="H3663" s="1" t="s">
        <v>19</v>
      </c>
      <c r="I3663" s="1" t="s">
        <v>596</v>
      </c>
      <c r="J3663" s="1">
        <v>0.03</v>
      </c>
      <c r="K3663" s="1">
        <v>0.06</v>
      </c>
      <c r="L3663" s="49">
        <v>9</v>
      </c>
      <c r="M3663" s="50"/>
      <c r="N3663" s="1" t="e">
        <f>VLOOKUP(B3663,MICRO!E:L,8,0)</f>
        <v>#N/A</v>
      </c>
    </row>
    <row r="3664" spans="1:14" ht="20.25" x14ac:dyDescent="0.25">
      <c r="A3664" s="1">
        <v>73</v>
      </c>
      <c r="B3664" s="166"/>
      <c r="C3664" s="1" t="s">
        <v>2203</v>
      </c>
      <c r="D3664" s="1"/>
      <c r="E3664" s="1"/>
      <c r="F3664" s="1" t="s">
        <v>2248</v>
      </c>
      <c r="G3664" s="1">
        <v>2</v>
      </c>
      <c r="H3664" s="1" t="s">
        <v>19</v>
      </c>
      <c r="I3664" s="1" t="s">
        <v>596</v>
      </c>
      <c r="J3664" s="1">
        <v>0.5</v>
      </c>
      <c r="K3664" s="1">
        <v>1</v>
      </c>
      <c r="L3664" s="49">
        <v>9</v>
      </c>
      <c r="M3664" s="50"/>
      <c r="N3664" s="1" t="e">
        <f>VLOOKUP(B3664,MICRO!E:L,8,0)</f>
        <v>#N/A</v>
      </c>
    </row>
    <row r="3665" spans="1:14" ht="20.25" x14ac:dyDescent="0.25">
      <c r="A3665" s="1">
        <v>74</v>
      </c>
      <c r="B3665" s="166"/>
      <c r="C3665" s="1" t="s">
        <v>2203</v>
      </c>
      <c r="D3665" s="1"/>
      <c r="E3665" s="1"/>
      <c r="F3665" s="1" t="s">
        <v>2249</v>
      </c>
      <c r="G3665" s="1">
        <v>3</v>
      </c>
      <c r="H3665" s="1" t="s">
        <v>19</v>
      </c>
      <c r="I3665" s="1" t="s">
        <v>596</v>
      </c>
      <c r="J3665" s="1">
        <v>0.5</v>
      </c>
      <c r="K3665" s="1">
        <v>1.5</v>
      </c>
      <c r="L3665" s="49">
        <v>9</v>
      </c>
      <c r="M3665" s="50"/>
      <c r="N3665" s="1" t="e">
        <f>VLOOKUP(B3665,MICRO!E:L,8,0)</f>
        <v>#N/A</v>
      </c>
    </row>
    <row r="3666" spans="1:14" ht="20.25" x14ac:dyDescent="0.25">
      <c r="A3666" s="1">
        <v>75</v>
      </c>
      <c r="B3666" s="166"/>
      <c r="C3666" s="1" t="s">
        <v>2203</v>
      </c>
      <c r="D3666" s="1"/>
      <c r="E3666" s="1"/>
      <c r="F3666" s="1" t="s">
        <v>2250</v>
      </c>
      <c r="G3666" s="1">
        <v>3</v>
      </c>
      <c r="H3666" s="1" t="s">
        <v>19</v>
      </c>
      <c r="I3666" s="1" t="s">
        <v>596</v>
      </c>
      <c r="J3666" s="1">
        <v>0.02</v>
      </c>
      <c r="K3666" s="1">
        <v>0.06</v>
      </c>
      <c r="L3666" s="49">
        <v>9</v>
      </c>
      <c r="M3666" s="50"/>
      <c r="N3666" s="1" t="e">
        <f>VLOOKUP(B3666,MICRO!E:L,8,0)</f>
        <v>#N/A</v>
      </c>
    </row>
    <row r="3667" spans="1:14" ht="20.25" x14ac:dyDescent="0.25">
      <c r="A3667" s="1">
        <v>76</v>
      </c>
      <c r="B3667" s="166"/>
      <c r="C3667" s="1" t="s">
        <v>2203</v>
      </c>
      <c r="D3667" s="1"/>
      <c r="E3667" s="1"/>
      <c r="F3667" s="1" t="s">
        <v>2251</v>
      </c>
      <c r="G3667" s="1">
        <v>8</v>
      </c>
      <c r="H3667" s="1" t="s">
        <v>19</v>
      </c>
      <c r="I3667" s="1" t="s">
        <v>596</v>
      </c>
      <c r="J3667" s="1">
        <v>0.2</v>
      </c>
      <c r="K3667" s="1">
        <v>1.6</v>
      </c>
      <c r="L3667" s="49">
        <v>9</v>
      </c>
      <c r="M3667" s="50"/>
      <c r="N3667" s="1" t="e">
        <f>VLOOKUP(B3667,MICRO!E:L,8,0)</f>
        <v>#N/A</v>
      </c>
    </row>
    <row r="3668" spans="1:14" ht="20.25" x14ac:dyDescent="0.25">
      <c r="A3668" s="1">
        <v>77</v>
      </c>
      <c r="B3668" s="166"/>
      <c r="C3668" s="1" t="s">
        <v>2203</v>
      </c>
      <c r="D3668" s="1"/>
      <c r="E3668" s="1"/>
      <c r="F3668" s="1" t="s">
        <v>2256</v>
      </c>
      <c r="G3668" s="1">
        <v>2</v>
      </c>
      <c r="H3668" s="1" t="s">
        <v>19</v>
      </c>
      <c r="I3668" s="1" t="s">
        <v>596</v>
      </c>
      <c r="J3668" s="1">
        <v>0.5</v>
      </c>
      <c r="K3668" s="1">
        <v>1</v>
      </c>
      <c r="L3668" s="49">
        <v>9</v>
      </c>
      <c r="M3668" s="50"/>
      <c r="N3668" s="1" t="e">
        <f>VLOOKUP(B3668,MICRO!E:L,8,0)</f>
        <v>#N/A</v>
      </c>
    </row>
    <row r="3669" spans="1:14" ht="20.25" x14ac:dyDescent="0.25">
      <c r="A3669" s="1">
        <v>78</v>
      </c>
      <c r="B3669" s="166"/>
      <c r="C3669" s="1" t="s">
        <v>2203</v>
      </c>
      <c r="D3669" s="1"/>
      <c r="E3669" s="1"/>
      <c r="F3669" s="1" t="s">
        <v>2253</v>
      </c>
      <c r="G3669" s="1">
        <v>8</v>
      </c>
      <c r="H3669" s="1" t="s">
        <v>19</v>
      </c>
      <c r="I3669" s="1" t="s">
        <v>596</v>
      </c>
      <c r="J3669" s="1">
        <v>0.02</v>
      </c>
      <c r="K3669" s="1">
        <v>0.16</v>
      </c>
      <c r="L3669" s="49">
        <v>9</v>
      </c>
      <c r="M3669" s="50"/>
      <c r="N3669" s="1" t="e">
        <f>VLOOKUP(B3669,MICRO!E:L,8,0)</f>
        <v>#N/A</v>
      </c>
    </row>
    <row r="3670" spans="1:14" ht="20.25" x14ac:dyDescent="0.25">
      <c r="A3670" s="1">
        <v>79</v>
      </c>
      <c r="B3670" s="166"/>
      <c r="C3670" s="1" t="s">
        <v>2203</v>
      </c>
      <c r="D3670" s="1"/>
      <c r="E3670" s="1"/>
      <c r="F3670" s="1" t="s">
        <v>2254</v>
      </c>
      <c r="G3670" s="1">
        <v>2</v>
      </c>
      <c r="H3670" s="1" t="s">
        <v>19</v>
      </c>
      <c r="I3670" s="1" t="s">
        <v>596</v>
      </c>
      <c r="J3670" s="1">
        <v>0.04</v>
      </c>
      <c r="K3670" s="1">
        <v>0.08</v>
      </c>
      <c r="L3670" s="49">
        <v>9</v>
      </c>
      <c r="M3670" s="50"/>
      <c r="N3670" s="1" t="e">
        <f>VLOOKUP(B3670,MICRO!E:L,8,0)</f>
        <v>#N/A</v>
      </c>
    </row>
    <row r="3671" spans="1:14" ht="20.25" x14ac:dyDescent="0.25">
      <c r="A3671" s="1">
        <v>80</v>
      </c>
      <c r="B3671" s="166"/>
      <c r="C3671" s="1" t="s">
        <v>2203</v>
      </c>
      <c r="D3671" s="1"/>
      <c r="E3671" s="1"/>
      <c r="F3671" s="1" t="s">
        <v>2255</v>
      </c>
      <c r="G3671" s="1">
        <v>3</v>
      </c>
      <c r="H3671" s="1" t="s">
        <v>19</v>
      </c>
      <c r="I3671" s="1" t="s">
        <v>596</v>
      </c>
      <c r="J3671" s="1">
        <v>0.5</v>
      </c>
      <c r="K3671" s="1">
        <v>1.5</v>
      </c>
      <c r="L3671" s="49">
        <v>9</v>
      </c>
      <c r="M3671" s="50"/>
      <c r="N3671" s="1" t="e">
        <f>VLOOKUP(B3671,MICRO!E:L,8,0)</f>
        <v>#N/A</v>
      </c>
    </row>
    <row r="3672" spans="1:14" ht="20.25" x14ac:dyDescent="0.25">
      <c r="A3672" s="1">
        <v>81</v>
      </c>
      <c r="B3672" s="166"/>
      <c r="C3672" s="1" t="s">
        <v>2257</v>
      </c>
      <c r="D3672" s="1"/>
      <c r="E3672" s="1"/>
      <c r="F3672" s="1" t="s">
        <v>2258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9">
        <v>9</v>
      </c>
      <c r="M3672" s="50"/>
      <c r="N3672" s="1" t="e">
        <f>VLOOKUP(B3672,MICRO!E:L,8,0)</f>
        <v>#N/A</v>
      </c>
    </row>
    <row r="3673" spans="1:14" ht="20.25" x14ac:dyDescent="0.25">
      <c r="A3673" s="1">
        <v>82</v>
      </c>
      <c r="B3673" s="166"/>
      <c r="C3673" s="1" t="s">
        <v>2257</v>
      </c>
      <c r="D3673" s="1"/>
      <c r="E3673" s="1"/>
      <c r="F3673" s="1" t="s">
        <v>2259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9">
        <v>9</v>
      </c>
      <c r="M3673" s="50"/>
      <c r="N3673" s="1" t="e">
        <f>VLOOKUP(B3673,MICRO!E:L,8,0)</f>
        <v>#N/A</v>
      </c>
    </row>
    <row r="3674" spans="1:14" ht="20.25" x14ac:dyDescent="0.25">
      <c r="A3674" s="1">
        <v>83</v>
      </c>
      <c r="B3674" s="166"/>
      <c r="C3674" s="1" t="s">
        <v>2257</v>
      </c>
      <c r="D3674" s="1"/>
      <c r="E3674" s="1"/>
      <c r="F3674" s="1" t="s">
        <v>2260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9">
        <v>9</v>
      </c>
      <c r="M3674" s="50"/>
      <c r="N3674" s="1" t="e">
        <f>VLOOKUP(B3674,MICRO!E:L,8,0)</f>
        <v>#N/A</v>
      </c>
    </row>
    <row r="3675" spans="1:14" ht="20.25" x14ac:dyDescent="0.25">
      <c r="A3675" s="1">
        <v>84</v>
      </c>
      <c r="B3675" s="166"/>
      <c r="C3675" s="1" t="s">
        <v>2257</v>
      </c>
      <c r="D3675" s="1"/>
      <c r="E3675" s="1"/>
      <c r="F3675" s="1" t="s">
        <v>2261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9">
        <v>9</v>
      </c>
      <c r="M3675" s="50"/>
      <c r="N3675" s="1" t="e">
        <f>VLOOKUP(B3675,MICRO!E:L,8,0)</f>
        <v>#N/A</v>
      </c>
    </row>
    <row r="3676" spans="1:14" ht="20.25" x14ac:dyDescent="0.25">
      <c r="A3676" s="1">
        <v>85</v>
      </c>
      <c r="B3676" s="166"/>
      <c r="C3676" s="1" t="s">
        <v>2257</v>
      </c>
      <c r="D3676" s="1"/>
      <c r="E3676" s="1"/>
      <c r="F3676" s="1" t="s">
        <v>2262</v>
      </c>
      <c r="G3676" s="1">
        <v>6</v>
      </c>
      <c r="H3676" s="1" t="s">
        <v>1112</v>
      </c>
      <c r="I3676" s="1"/>
      <c r="J3676" s="1">
        <v>1</v>
      </c>
      <c r="K3676" s="1">
        <v>6</v>
      </c>
      <c r="L3676" s="49">
        <v>9</v>
      </c>
      <c r="M3676" s="50"/>
      <c r="N3676" s="1" t="e">
        <f>VLOOKUP(B3676,MICRO!E:L,8,0)</f>
        <v>#N/A</v>
      </c>
    </row>
    <row r="3677" spans="1:14" ht="20.25" x14ac:dyDescent="0.25">
      <c r="A3677" s="1">
        <v>86</v>
      </c>
      <c r="B3677" s="166"/>
      <c r="C3677" s="1" t="s">
        <v>2257</v>
      </c>
      <c r="D3677" s="1"/>
      <c r="E3677" s="1"/>
      <c r="F3677" s="1" t="s">
        <v>2263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9">
        <v>9</v>
      </c>
      <c r="M3677" s="50"/>
      <c r="N3677" s="1" t="e">
        <f>VLOOKUP(B3677,MICRO!E:L,8,0)</f>
        <v>#N/A</v>
      </c>
    </row>
    <row r="3678" spans="1:14" ht="20.25" x14ac:dyDescent="0.25">
      <c r="A3678" s="1">
        <v>87</v>
      </c>
      <c r="B3678" s="166"/>
      <c r="C3678" s="1" t="s">
        <v>2257</v>
      </c>
      <c r="D3678" s="1"/>
      <c r="E3678" s="1"/>
      <c r="F3678" s="1" t="s">
        <v>2264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9">
        <v>9</v>
      </c>
      <c r="M3678" s="50"/>
      <c r="N3678" s="1" t="e">
        <f>VLOOKUP(B3678,MICRO!E:L,8,0)</f>
        <v>#N/A</v>
      </c>
    </row>
    <row r="3679" spans="1:14" ht="20.25" x14ac:dyDescent="0.25">
      <c r="A3679" s="1">
        <v>88</v>
      </c>
      <c r="B3679" s="166"/>
      <c r="C3679" s="1" t="s">
        <v>2257</v>
      </c>
      <c r="D3679" s="1"/>
      <c r="E3679" s="1"/>
      <c r="F3679" s="1" t="s">
        <v>2265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9">
        <v>9</v>
      </c>
      <c r="M3679" s="50"/>
      <c r="N3679" s="1" t="e">
        <f>VLOOKUP(B3679,MICRO!E:L,8,0)</f>
        <v>#N/A</v>
      </c>
    </row>
    <row r="3680" spans="1:14" ht="20.25" x14ac:dyDescent="0.25">
      <c r="A3680" s="1">
        <v>89</v>
      </c>
      <c r="B3680" s="166"/>
      <c r="C3680" s="1" t="s">
        <v>2257</v>
      </c>
      <c r="D3680" s="1"/>
      <c r="E3680" s="1"/>
      <c r="F3680" s="1" t="s">
        <v>2266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9">
        <v>9</v>
      </c>
      <c r="M3680" s="50"/>
      <c r="N3680" s="1" t="e">
        <f>VLOOKUP(B3680,MICRO!E:L,8,0)</f>
        <v>#N/A</v>
      </c>
    </row>
    <row r="3681" spans="1:14" ht="20.25" x14ac:dyDescent="0.25">
      <c r="A3681" s="1">
        <v>90</v>
      </c>
      <c r="B3681" s="166"/>
      <c r="C3681" s="1" t="s">
        <v>2257</v>
      </c>
      <c r="D3681" s="1"/>
      <c r="E3681" s="1"/>
      <c r="F3681" s="1" t="s">
        <v>2267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9">
        <v>9</v>
      </c>
      <c r="M3681" s="50"/>
      <c r="N3681" s="1" t="e">
        <f>VLOOKUP(B3681,MICRO!E:L,8,0)</f>
        <v>#N/A</v>
      </c>
    </row>
    <row r="3682" spans="1:14" ht="20.25" x14ac:dyDescent="0.25">
      <c r="A3682" s="1">
        <v>91</v>
      </c>
      <c r="B3682" s="166"/>
      <c r="C3682" s="1" t="s">
        <v>2257</v>
      </c>
      <c r="D3682" s="1"/>
      <c r="E3682" s="1"/>
      <c r="F3682" s="1" t="s">
        <v>2268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9">
        <v>9</v>
      </c>
      <c r="M3682" s="50"/>
      <c r="N3682" s="1" t="e">
        <f>VLOOKUP(B3682,MICRO!E:L,8,0)</f>
        <v>#N/A</v>
      </c>
    </row>
    <row r="3683" spans="1:14" ht="20.25" x14ac:dyDescent="0.25">
      <c r="A3683" s="1">
        <v>92</v>
      </c>
      <c r="B3683" s="166"/>
      <c r="C3683" s="1" t="s">
        <v>2257</v>
      </c>
      <c r="D3683" s="1"/>
      <c r="E3683" s="1"/>
      <c r="F3683" s="1" t="s">
        <v>2269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9">
        <v>9</v>
      </c>
      <c r="M3683" s="50"/>
      <c r="N3683" s="1" t="e">
        <f>VLOOKUP(B3683,MICRO!E:L,8,0)</f>
        <v>#N/A</v>
      </c>
    </row>
    <row r="3684" spans="1:14" ht="20.25" x14ac:dyDescent="0.25">
      <c r="A3684" s="1">
        <v>93</v>
      </c>
      <c r="B3684" s="166"/>
      <c r="C3684" s="1" t="s">
        <v>2257</v>
      </c>
      <c r="D3684" s="1"/>
      <c r="E3684" s="1"/>
      <c r="F3684" s="1" t="s">
        <v>2270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9">
        <v>9</v>
      </c>
      <c r="M3684" s="50"/>
      <c r="N3684" s="1" t="e">
        <f>VLOOKUP(B3684,MICRO!E:L,8,0)</f>
        <v>#N/A</v>
      </c>
    </row>
    <row r="3685" spans="1:14" ht="20.25" x14ac:dyDescent="0.25">
      <c r="A3685" s="1">
        <v>94</v>
      </c>
      <c r="B3685" s="166"/>
      <c r="C3685" s="1" t="s">
        <v>2257</v>
      </c>
      <c r="D3685" s="1"/>
      <c r="E3685" s="1"/>
      <c r="F3685" s="1" t="s">
        <v>2271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9">
        <v>9</v>
      </c>
      <c r="M3685" s="50"/>
      <c r="N3685" s="1" t="e">
        <f>VLOOKUP(B3685,MICRO!E:L,8,0)</f>
        <v>#N/A</v>
      </c>
    </row>
    <row r="3686" spans="1:14" ht="20.25" x14ac:dyDescent="0.25">
      <c r="A3686" s="1">
        <v>95</v>
      </c>
      <c r="B3686" s="166"/>
      <c r="C3686" s="1" t="s">
        <v>2257</v>
      </c>
      <c r="D3686" s="1"/>
      <c r="E3686" s="1"/>
      <c r="F3686" s="1" t="s">
        <v>2272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9">
        <v>9</v>
      </c>
      <c r="M3686" s="50"/>
      <c r="N3686" s="1" t="e">
        <f>VLOOKUP(B3686,MICRO!E:L,8,0)</f>
        <v>#N/A</v>
      </c>
    </row>
    <row r="3687" spans="1:14" ht="20.25" x14ac:dyDescent="0.25">
      <c r="A3687" s="1">
        <v>96</v>
      </c>
      <c r="B3687" s="166"/>
      <c r="C3687" s="1" t="s">
        <v>2257</v>
      </c>
      <c r="D3687" s="1"/>
      <c r="E3687" s="1"/>
      <c r="F3687" s="1" t="s">
        <v>2273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9">
        <v>9</v>
      </c>
      <c r="M3687" s="50"/>
      <c r="N3687" s="1" t="e">
        <f>VLOOKUP(B3687,MICRO!E:L,8,0)</f>
        <v>#N/A</v>
      </c>
    </row>
    <row r="3688" spans="1:14" ht="20.25" x14ac:dyDescent="0.25">
      <c r="A3688" s="1">
        <v>97</v>
      </c>
      <c r="B3688" s="166"/>
      <c r="C3688" s="1" t="s">
        <v>945</v>
      </c>
      <c r="D3688" s="1"/>
      <c r="E3688" s="1"/>
      <c r="F3688" s="1" t="s">
        <v>2274</v>
      </c>
      <c r="G3688" s="1">
        <v>1</v>
      </c>
      <c r="H3688" s="1" t="s">
        <v>19</v>
      </c>
      <c r="I3688" s="1" t="s">
        <v>636</v>
      </c>
      <c r="J3688" s="1">
        <v>0.4</v>
      </c>
      <c r="K3688" s="1">
        <v>0.4</v>
      </c>
      <c r="L3688" s="49">
        <v>9</v>
      </c>
      <c r="M3688" s="50"/>
      <c r="N3688" s="1" t="e">
        <f>VLOOKUP(B3688,MICRO!E:L,8,0)</f>
        <v>#N/A</v>
      </c>
    </row>
    <row r="3689" spans="1:14" ht="20.25" x14ac:dyDescent="0.25">
      <c r="A3689" s="1">
        <v>98</v>
      </c>
      <c r="B3689" s="166"/>
      <c r="C3689" s="1" t="s">
        <v>945</v>
      </c>
      <c r="D3689" s="1"/>
      <c r="E3689" s="1"/>
      <c r="F3689" s="1" t="s">
        <v>2275</v>
      </c>
      <c r="G3689" s="1">
        <v>1</v>
      </c>
      <c r="H3689" s="1" t="s">
        <v>19</v>
      </c>
      <c r="I3689" s="1" t="s">
        <v>636</v>
      </c>
      <c r="J3689" s="1">
        <v>2.8</v>
      </c>
      <c r="K3689" s="1">
        <v>2.8</v>
      </c>
      <c r="L3689" s="49">
        <v>9</v>
      </c>
      <c r="M3689" s="50"/>
      <c r="N3689" s="1" t="e">
        <f>VLOOKUP(B3689,MICRO!E:L,8,0)</f>
        <v>#N/A</v>
      </c>
    </row>
    <row r="3690" spans="1:14" ht="20.25" x14ac:dyDescent="0.25">
      <c r="A3690" s="1">
        <v>99</v>
      </c>
      <c r="B3690" s="166"/>
      <c r="C3690" s="1" t="s">
        <v>945</v>
      </c>
      <c r="D3690" s="1"/>
      <c r="E3690" s="1"/>
      <c r="F3690" s="1" t="s">
        <v>2276</v>
      </c>
      <c r="G3690" s="1">
        <v>1</v>
      </c>
      <c r="H3690" s="1" t="s">
        <v>19</v>
      </c>
      <c r="I3690" s="1" t="s">
        <v>636</v>
      </c>
      <c r="J3690" s="1">
        <v>0.8</v>
      </c>
      <c r="K3690" s="1">
        <v>0.8</v>
      </c>
      <c r="L3690" s="49">
        <v>9</v>
      </c>
      <c r="M3690" s="50"/>
      <c r="N3690" s="1" t="e">
        <f>VLOOKUP(B3690,MICRO!E:L,8,0)</f>
        <v>#N/A</v>
      </c>
    </row>
    <row r="3691" spans="1:14" ht="20.25" x14ac:dyDescent="0.25">
      <c r="A3691" s="1">
        <v>100</v>
      </c>
      <c r="B3691" s="166"/>
      <c r="C3691" s="1" t="s">
        <v>2194</v>
      </c>
      <c r="D3691" s="1"/>
      <c r="E3691" s="1"/>
      <c r="F3691" s="1" t="s">
        <v>2277</v>
      </c>
      <c r="G3691" s="1">
        <v>4</v>
      </c>
      <c r="H3691" s="1" t="s">
        <v>19</v>
      </c>
      <c r="I3691" s="1" t="s">
        <v>2278</v>
      </c>
      <c r="J3691" s="1">
        <v>0.5</v>
      </c>
      <c r="K3691" s="1">
        <v>2</v>
      </c>
      <c r="L3691" s="49">
        <v>9</v>
      </c>
      <c r="M3691" s="50"/>
      <c r="N3691" s="1" t="e">
        <f>VLOOKUP(B3691,MICRO!E:L,8,0)</f>
        <v>#N/A</v>
      </c>
    </row>
    <row r="3692" spans="1:14" ht="20.25" x14ac:dyDescent="0.25">
      <c r="A3692" s="1">
        <v>1</v>
      </c>
      <c r="B3692" s="166">
        <v>2493</v>
      </c>
      <c r="C3692" s="1" t="s">
        <v>969</v>
      </c>
      <c r="D3692" s="1"/>
      <c r="E3692" s="1" t="s">
        <v>1114</v>
      </c>
      <c r="F3692" s="1" t="s">
        <v>2970</v>
      </c>
      <c r="G3692" s="1">
        <v>17</v>
      </c>
      <c r="H3692" s="1" t="s">
        <v>19</v>
      </c>
      <c r="I3692" s="1" t="s">
        <v>596</v>
      </c>
      <c r="J3692" s="1">
        <v>5.48</v>
      </c>
      <c r="K3692" s="1">
        <v>93.160000000000011</v>
      </c>
      <c r="L3692" s="49">
        <v>10</v>
      </c>
      <c r="M3692" s="50"/>
      <c r="N3692" s="1" t="e">
        <f>VLOOKUP(B3692,MICRO!E:L,8,0)</f>
        <v>#N/A</v>
      </c>
    </row>
    <row r="3693" spans="1:14" ht="20.25" x14ac:dyDescent="0.25">
      <c r="A3693" s="1">
        <v>2</v>
      </c>
      <c r="B3693" s="166">
        <v>2495</v>
      </c>
      <c r="C3693" s="1" t="s">
        <v>969</v>
      </c>
      <c r="D3693" s="1"/>
      <c r="E3693" s="1" t="s">
        <v>1114</v>
      </c>
      <c r="F3693" s="1" t="s">
        <v>2970</v>
      </c>
      <c r="G3693" s="1">
        <v>23</v>
      </c>
      <c r="H3693" s="1" t="s">
        <v>19</v>
      </c>
      <c r="I3693" s="1" t="s">
        <v>592</v>
      </c>
      <c r="J3693" s="1">
        <v>5.48</v>
      </c>
      <c r="K3693" s="1">
        <v>126.04</v>
      </c>
      <c r="L3693" s="49">
        <v>10</v>
      </c>
      <c r="M3693" s="50"/>
      <c r="N3693" s="1" t="e">
        <f>VLOOKUP(B3693,MICRO!E:L,8,0)</f>
        <v>#N/A</v>
      </c>
    </row>
    <row r="3694" spans="1:14" ht="20.25" x14ac:dyDescent="0.25">
      <c r="A3694" s="1">
        <v>3</v>
      </c>
      <c r="B3694" s="166"/>
      <c r="C3694" s="1" t="s">
        <v>1283</v>
      </c>
      <c r="D3694" s="1"/>
      <c r="E3694" s="1" t="s">
        <v>1110</v>
      </c>
      <c r="F3694" s="1" t="s">
        <v>2971</v>
      </c>
      <c r="G3694" s="1">
        <v>1</v>
      </c>
      <c r="H3694" s="1" t="s">
        <v>19</v>
      </c>
      <c r="I3694" s="1" t="s">
        <v>636</v>
      </c>
      <c r="J3694" s="1">
        <v>3.77</v>
      </c>
      <c r="K3694" s="1">
        <v>3.77</v>
      </c>
      <c r="L3694" s="49">
        <v>10</v>
      </c>
      <c r="M3694" s="50"/>
      <c r="N3694" s="1" t="e">
        <f>VLOOKUP(B3694,MICRO!E:L,8,0)</f>
        <v>#N/A</v>
      </c>
    </row>
    <row r="3695" spans="1:14" ht="20.25" x14ac:dyDescent="0.25">
      <c r="A3695" s="1">
        <v>4</v>
      </c>
      <c r="B3695" s="166"/>
      <c r="C3695" s="1" t="s">
        <v>1283</v>
      </c>
      <c r="D3695" s="1"/>
      <c r="E3695" s="1" t="s">
        <v>1111</v>
      </c>
      <c r="F3695" s="1" t="s">
        <v>2972</v>
      </c>
      <c r="G3695" s="1">
        <v>84</v>
      </c>
      <c r="H3695" s="1" t="s">
        <v>19</v>
      </c>
      <c r="I3695" s="1" t="s">
        <v>636</v>
      </c>
      <c r="J3695" s="1">
        <v>4.32667</v>
      </c>
      <c r="K3695" s="1">
        <v>363.44028000000003</v>
      </c>
      <c r="L3695" s="49">
        <v>10</v>
      </c>
      <c r="M3695" s="50"/>
      <c r="N3695" s="1" t="e">
        <f>VLOOKUP(B3695,MICRO!E:L,8,0)</f>
        <v>#N/A</v>
      </c>
    </row>
    <row r="3696" spans="1:14" ht="20.25" x14ac:dyDescent="0.25">
      <c r="A3696" s="1">
        <v>5</v>
      </c>
      <c r="B3696" s="166"/>
      <c r="C3696" s="1"/>
      <c r="D3696" s="1"/>
      <c r="E3696" s="1"/>
      <c r="F3696" s="1" t="s">
        <v>2973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9">
        <v>10</v>
      </c>
      <c r="M3696" s="50"/>
      <c r="N3696" s="1" t="e">
        <f>VLOOKUP(B3696,MICRO!E:L,8,0)</f>
        <v>#N/A</v>
      </c>
    </row>
    <row r="3697" spans="1:14" ht="20.25" x14ac:dyDescent="0.25">
      <c r="A3697" s="1">
        <v>6</v>
      </c>
      <c r="B3697" s="166"/>
      <c r="C3697" s="1" t="s">
        <v>2974</v>
      </c>
      <c r="D3697" s="1" t="s">
        <v>2975</v>
      </c>
      <c r="E3697" s="1" t="s">
        <v>108</v>
      </c>
      <c r="F3697" s="1" t="s">
        <v>2976</v>
      </c>
      <c r="G3697" s="1">
        <v>4</v>
      </c>
      <c r="H3697" s="1" t="s">
        <v>19</v>
      </c>
      <c r="I3697" s="1" t="s">
        <v>596</v>
      </c>
      <c r="J3697" s="1">
        <v>0.7</v>
      </c>
      <c r="K3697" s="1">
        <v>2.8</v>
      </c>
      <c r="L3697" s="49">
        <v>10</v>
      </c>
      <c r="M3697" s="50"/>
      <c r="N3697" s="1" t="e">
        <f>VLOOKUP(B3697,MICRO!E:L,8,0)</f>
        <v>#N/A</v>
      </c>
    </row>
    <row r="3698" spans="1:14" ht="20.25" x14ac:dyDescent="0.25">
      <c r="A3698" s="1">
        <v>1</v>
      </c>
      <c r="B3698" s="166"/>
      <c r="C3698" s="1" t="s">
        <v>2054</v>
      </c>
      <c r="D3698" s="1"/>
      <c r="E3698" s="1"/>
      <c r="F3698" s="1" t="s">
        <v>2977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9">
        <v>11</v>
      </c>
      <c r="M3698" s="50"/>
      <c r="N3698" s="1" t="e">
        <f>VLOOKUP(B3698,MICRO!E:L,8,0)</f>
        <v>#N/A</v>
      </c>
    </row>
    <row r="3699" spans="1:14" ht="20.25" x14ac:dyDescent="0.25">
      <c r="A3699" s="1">
        <v>2</v>
      </c>
      <c r="B3699" s="166"/>
      <c r="C3699" s="1" t="s">
        <v>2978</v>
      </c>
      <c r="D3699" s="1"/>
      <c r="E3699" s="1"/>
      <c r="F3699" s="1" t="s">
        <v>2979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9">
        <v>11</v>
      </c>
      <c r="M3699" s="50"/>
      <c r="N3699" s="1" t="e">
        <f>VLOOKUP(B3699,MICRO!E:L,8,0)</f>
        <v>#N/A</v>
      </c>
    </row>
    <row r="3700" spans="1:14" ht="20.25" x14ac:dyDescent="0.25">
      <c r="A3700" s="1">
        <v>3</v>
      </c>
      <c r="B3700" s="166"/>
      <c r="C3700" s="1"/>
      <c r="D3700" s="1" t="s">
        <v>2203</v>
      </c>
      <c r="E3700" s="1"/>
      <c r="F3700" s="1" t="s">
        <v>2980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9">
        <v>11</v>
      </c>
      <c r="M3700" s="50"/>
      <c r="N3700" s="1" t="e">
        <f>VLOOKUP(B3700,MICRO!E:L,8,0)</f>
        <v>#N/A</v>
      </c>
    </row>
    <row r="3701" spans="1:14" ht="20.25" x14ac:dyDescent="0.25">
      <c r="A3701" s="1">
        <v>4</v>
      </c>
      <c r="B3701" s="166"/>
      <c r="C3701" s="1" t="s">
        <v>2208</v>
      </c>
      <c r="D3701" s="1"/>
      <c r="E3701" s="1"/>
      <c r="F3701" s="1" t="s">
        <v>2981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9">
        <v>11</v>
      </c>
      <c r="M3701" s="50"/>
      <c r="N3701" s="1" t="e">
        <f>VLOOKUP(B3701,MICRO!E:L,8,0)</f>
        <v>#N/A</v>
      </c>
    </row>
    <row r="3702" spans="1:14" ht="20.25" x14ac:dyDescent="0.25">
      <c r="A3702" s="1">
        <v>1</v>
      </c>
      <c r="B3702" s="166">
        <v>2559</v>
      </c>
      <c r="C3702" s="1" t="s">
        <v>1013</v>
      </c>
      <c r="D3702" s="1"/>
      <c r="E3702" s="1" t="s">
        <v>2</v>
      </c>
      <c r="F3702" s="1" t="s">
        <v>1014</v>
      </c>
      <c r="G3702" s="1">
        <v>4</v>
      </c>
      <c r="H3702" s="1" t="s">
        <v>19</v>
      </c>
      <c r="I3702" s="1" t="s">
        <v>596</v>
      </c>
      <c r="J3702" s="1">
        <v>0.8</v>
      </c>
      <c r="K3702" s="1">
        <v>3.2</v>
      </c>
      <c r="L3702" s="49">
        <v>12</v>
      </c>
      <c r="M3702" s="50"/>
      <c r="N3702" s="1" t="e">
        <f>VLOOKUP(B3702,MICRO!E:L,8,0)</f>
        <v>#N/A</v>
      </c>
    </row>
    <row r="3703" spans="1:14" ht="20.25" x14ac:dyDescent="0.25">
      <c r="A3703" s="1">
        <v>2</v>
      </c>
      <c r="B3703" s="166">
        <v>2560</v>
      </c>
      <c r="C3703" s="1" t="s">
        <v>1013</v>
      </c>
      <c r="D3703" s="1"/>
      <c r="E3703" s="1" t="s">
        <v>51</v>
      </c>
      <c r="F3703" s="1" t="s">
        <v>1015</v>
      </c>
      <c r="G3703" s="1">
        <v>2</v>
      </c>
      <c r="H3703" s="1" t="s">
        <v>19</v>
      </c>
      <c r="I3703" s="1" t="s">
        <v>596</v>
      </c>
      <c r="J3703" s="1">
        <v>7.7</v>
      </c>
      <c r="K3703" s="1">
        <v>15.4</v>
      </c>
      <c r="L3703" s="49">
        <v>12</v>
      </c>
      <c r="M3703" s="50"/>
      <c r="N3703" s="1" t="e">
        <f>VLOOKUP(B3703,MICRO!E:L,8,0)</f>
        <v>#N/A</v>
      </c>
    </row>
    <row r="3704" spans="1:14" ht="20.25" x14ac:dyDescent="0.25">
      <c r="A3704" s="1">
        <v>3</v>
      </c>
      <c r="B3704" s="166">
        <v>2562</v>
      </c>
      <c r="C3704" s="1" t="s">
        <v>1013</v>
      </c>
      <c r="D3704" s="1"/>
      <c r="E3704" s="1" t="s">
        <v>51</v>
      </c>
      <c r="F3704" s="1" t="s">
        <v>1016</v>
      </c>
      <c r="G3704" s="1">
        <v>1</v>
      </c>
      <c r="H3704" s="1" t="s">
        <v>19</v>
      </c>
      <c r="I3704" s="1" t="s">
        <v>596</v>
      </c>
      <c r="J3704" s="1">
        <v>7.7</v>
      </c>
      <c r="K3704" s="1">
        <v>7.7</v>
      </c>
      <c r="L3704" s="49">
        <v>12</v>
      </c>
      <c r="M3704" s="50"/>
      <c r="N3704" s="1" t="e">
        <f>VLOOKUP(B3704,MICRO!E:L,8,0)</f>
        <v>#N/A</v>
      </c>
    </row>
    <row r="3705" spans="1:14" ht="20.25" x14ac:dyDescent="0.25">
      <c r="A3705" s="1">
        <v>4</v>
      </c>
      <c r="B3705" s="166">
        <v>2595</v>
      </c>
      <c r="C3705" s="1" t="s">
        <v>1037</v>
      </c>
      <c r="D3705" s="1"/>
      <c r="E3705" s="1" t="s">
        <v>2</v>
      </c>
      <c r="F3705" s="1" t="s">
        <v>1038</v>
      </c>
      <c r="G3705" s="1">
        <v>4</v>
      </c>
      <c r="H3705" s="1" t="s">
        <v>19</v>
      </c>
      <c r="I3705" s="1" t="s">
        <v>592</v>
      </c>
      <c r="J3705" s="1">
        <v>0.8</v>
      </c>
      <c r="K3705" s="1">
        <v>3.2</v>
      </c>
      <c r="L3705" s="49">
        <v>12</v>
      </c>
      <c r="M3705" s="50"/>
      <c r="N3705" s="1" t="e">
        <f>VLOOKUP(B3705,MICRO!E:L,8,0)</f>
        <v>#N/A</v>
      </c>
    </row>
    <row r="3706" spans="1:14" ht="20.25" x14ac:dyDescent="0.25">
      <c r="A3706" s="1">
        <v>5</v>
      </c>
      <c r="B3706" s="166">
        <v>2596</v>
      </c>
      <c r="C3706" s="1" t="s">
        <v>1037</v>
      </c>
      <c r="D3706" s="1"/>
      <c r="E3706" s="1" t="s">
        <v>51</v>
      </c>
      <c r="F3706" s="1" t="s">
        <v>1039</v>
      </c>
      <c r="G3706" s="1">
        <v>2</v>
      </c>
      <c r="H3706" s="1" t="s">
        <v>19</v>
      </c>
      <c r="I3706" s="1" t="s">
        <v>592</v>
      </c>
      <c r="J3706" s="1">
        <v>2.2999999999999998</v>
      </c>
      <c r="K3706" s="1">
        <v>4.5999999999999996</v>
      </c>
      <c r="L3706" s="49">
        <v>12</v>
      </c>
      <c r="M3706" s="50"/>
      <c r="N3706" s="1" t="e">
        <f>VLOOKUP(B3706,MICRO!E:L,8,0)</f>
        <v>#N/A</v>
      </c>
    </row>
    <row r="3707" spans="1:14" ht="20.25" x14ac:dyDescent="0.25">
      <c r="A3707" s="1">
        <v>6</v>
      </c>
      <c r="B3707" s="166">
        <v>2621</v>
      </c>
      <c r="C3707" s="1" t="s">
        <v>1052</v>
      </c>
      <c r="D3707" s="1"/>
      <c r="E3707" s="1" t="s">
        <v>2</v>
      </c>
      <c r="F3707" s="1" t="s">
        <v>1053</v>
      </c>
      <c r="G3707" s="1">
        <v>4</v>
      </c>
      <c r="H3707" s="1" t="s">
        <v>19</v>
      </c>
      <c r="I3707" s="1" t="s">
        <v>641</v>
      </c>
      <c r="J3707" s="1">
        <v>0.8</v>
      </c>
      <c r="K3707" s="1">
        <v>3.2</v>
      </c>
      <c r="L3707" s="49">
        <v>12</v>
      </c>
      <c r="M3707" s="50"/>
      <c r="N3707" s="1" t="e">
        <f>VLOOKUP(B3707,MICRO!E:L,8,0)</f>
        <v>#N/A</v>
      </c>
    </row>
    <row r="3708" spans="1:14" ht="20.25" x14ac:dyDescent="0.25">
      <c r="A3708" s="1">
        <v>7</v>
      </c>
      <c r="B3708" s="166">
        <v>2622</v>
      </c>
      <c r="C3708" s="1" t="s">
        <v>1052</v>
      </c>
      <c r="D3708" s="1"/>
      <c r="E3708" s="1" t="s">
        <v>51</v>
      </c>
      <c r="F3708" s="1" t="s">
        <v>1054</v>
      </c>
      <c r="G3708" s="1">
        <v>2</v>
      </c>
      <c r="H3708" s="1" t="s">
        <v>19</v>
      </c>
      <c r="I3708" s="1" t="s">
        <v>641</v>
      </c>
      <c r="J3708" s="1">
        <v>0.8</v>
      </c>
      <c r="K3708" s="1">
        <v>1.6</v>
      </c>
      <c r="L3708" s="49">
        <v>12</v>
      </c>
      <c r="M3708" s="50"/>
      <c r="N3708" s="1" t="e">
        <f>VLOOKUP(B3708,MICRO!E:L,8,0)</f>
        <v>#N/A</v>
      </c>
    </row>
    <row r="3709" spans="1:14" ht="20.25" x14ac:dyDescent="0.25">
      <c r="A3709" s="1">
        <v>8</v>
      </c>
      <c r="B3709" s="166"/>
      <c r="C3709" s="1" t="s">
        <v>1288</v>
      </c>
      <c r="D3709" s="1"/>
      <c r="E3709" s="1" t="s">
        <v>2</v>
      </c>
      <c r="F3709" s="1" t="s">
        <v>2982</v>
      </c>
      <c r="G3709" s="1">
        <v>1</v>
      </c>
      <c r="H3709" s="1" t="s">
        <v>19</v>
      </c>
      <c r="I3709" s="1" t="s">
        <v>636</v>
      </c>
      <c r="J3709" s="1">
        <v>6.2</v>
      </c>
      <c r="K3709" s="1">
        <v>6.2</v>
      </c>
      <c r="L3709" s="49">
        <v>12</v>
      </c>
      <c r="M3709" s="50"/>
      <c r="N3709" s="1" t="e">
        <f>VLOOKUP(B3709,MICRO!E:L,8,0)</f>
        <v>#N/A</v>
      </c>
    </row>
    <row r="3710" spans="1:14" ht="20.25" x14ac:dyDescent="0.25">
      <c r="A3710" s="1">
        <v>9</v>
      </c>
      <c r="B3710" s="166"/>
      <c r="C3710" s="1" t="s">
        <v>1288</v>
      </c>
      <c r="D3710" s="1"/>
      <c r="E3710" s="1" t="s">
        <v>2</v>
      </c>
      <c r="F3710" s="1" t="s">
        <v>2983</v>
      </c>
      <c r="G3710" s="1">
        <v>4</v>
      </c>
      <c r="H3710" s="1" t="s">
        <v>19</v>
      </c>
      <c r="I3710" s="1" t="s">
        <v>636</v>
      </c>
      <c r="J3710" s="1">
        <v>0.8</v>
      </c>
      <c r="K3710" s="1">
        <v>3.2</v>
      </c>
      <c r="L3710" s="49">
        <v>12</v>
      </c>
      <c r="M3710" s="50"/>
      <c r="N3710" s="1" t="e">
        <f>VLOOKUP(B3710,MICRO!E:L,8,0)</f>
        <v>#N/A</v>
      </c>
    </row>
    <row r="3711" spans="1:14" ht="20.25" x14ac:dyDescent="0.25">
      <c r="A3711" s="1">
        <v>10</v>
      </c>
      <c r="B3711" s="166"/>
      <c r="C3711" s="1" t="s">
        <v>934</v>
      </c>
      <c r="D3711" s="1"/>
      <c r="E3711" s="1" t="s">
        <v>1980</v>
      </c>
      <c r="F3711" s="1" t="s">
        <v>2984</v>
      </c>
      <c r="G3711" s="1">
        <v>1</v>
      </c>
      <c r="H3711" s="1" t="s">
        <v>19</v>
      </c>
      <c r="I3711" s="1" t="s">
        <v>636</v>
      </c>
      <c r="J3711" s="1">
        <v>6.11</v>
      </c>
      <c r="K3711" s="1">
        <v>6.11</v>
      </c>
      <c r="L3711" s="49">
        <v>12</v>
      </c>
      <c r="M3711" s="50"/>
      <c r="N3711" s="1" t="e">
        <f>VLOOKUP(B3711,MICRO!E:L,8,0)</f>
        <v>#N/A</v>
      </c>
    </row>
    <row r="3712" spans="1:14" ht="20.25" x14ac:dyDescent="0.25">
      <c r="A3712" s="1">
        <v>11</v>
      </c>
      <c r="B3712" s="166"/>
      <c r="C3712" s="1" t="s">
        <v>934</v>
      </c>
      <c r="D3712" s="1"/>
      <c r="E3712" s="1" t="s">
        <v>2581</v>
      </c>
      <c r="F3712" s="1" t="s">
        <v>2985</v>
      </c>
      <c r="G3712" s="1">
        <v>1</v>
      </c>
      <c r="H3712" s="1" t="s">
        <v>19</v>
      </c>
      <c r="I3712" s="1" t="s">
        <v>636</v>
      </c>
      <c r="J3712" s="1">
        <v>14.91</v>
      </c>
      <c r="K3712" s="1">
        <v>14.91</v>
      </c>
      <c r="L3712" s="49">
        <v>12</v>
      </c>
      <c r="M3712" s="50"/>
      <c r="N3712" s="1" t="e">
        <f>VLOOKUP(B3712,MICRO!E:L,8,0)</f>
        <v>#N/A</v>
      </c>
    </row>
    <row r="3713" spans="1:14" ht="20.25" x14ac:dyDescent="0.25">
      <c r="A3713" s="1">
        <v>12</v>
      </c>
      <c r="B3713" s="166"/>
      <c r="C3713" s="1" t="s">
        <v>190</v>
      </c>
      <c r="D3713" s="1"/>
      <c r="E3713" s="1" t="s">
        <v>2</v>
      </c>
      <c r="F3713" s="1" t="s">
        <v>2986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9">
        <v>12</v>
      </c>
      <c r="M3713" s="50"/>
      <c r="N3713" s="1" t="e">
        <f>VLOOKUP(B3713,MICRO!E:L,8,0)</f>
        <v>#N/A</v>
      </c>
    </row>
    <row r="3714" spans="1:14" ht="20.25" x14ac:dyDescent="0.25">
      <c r="A3714" s="1">
        <v>13</v>
      </c>
      <c r="B3714" s="166"/>
      <c r="C3714" s="1" t="s">
        <v>190</v>
      </c>
      <c r="D3714" s="1"/>
      <c r="E3714" s="1" t="s">
        <v>51</v>
      </c>
      <c r="F3714" s="1" t="s">
        <v>2987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9">
        <v>12</v>
      </c>
      <c r="M3714" s="50"/>
      <c r="N3714" s="1" t="e">
        <f>VLOOKUP(B3714,MICRO!E:L,8,0)</f>
        <v>#N/A</v>
      </c>
    </row>
    <row r="3715" spans="1:14" ht="20.25" x14ac:dyDescent="0.25">
      <c r="A3715" s="1">
        <v>1</v>
      </c>
      <c r="B3715" s="166">
        <v>3392</v>
      </c>
      <c r="C3715" s="1" t="s">
        <v>2279</v>
      </c>
      <c r="D3715" s="1"/>
      <c r="E3715" s="1" t="s">
        <v>2</v>
      </c>
      <c r="F3715" s="1" t="s">
        <v>2280</v>
      </c>
      <c r="G3715" s="1">
        <v>38</v>
      </c>
      <c r="H3715" s="1" t="s">
        <v>19</v>
      </c>
      <c r="I3715" s="1" t="s">
        <v>2281</v>
      </c>
      <c r="J3715" s="1">
        <v>17.559999999999999</v>
      </c>
      <c r="K3715" s="1">
        <v>667.39</v>
      </c>
      <c r="L3715" s="49">
        <v>1</v>
      </c>
      <c r="M3715" s="50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66">
        <v>3392</v>
      </c>
      <c r="C3716" s="1" t="s">
        <v>2279</v>
      </c>
      <c r="D3716" s="1"/>
      <c r="E3716" s="1" t="s">
        <v>51</v>
      </c>
      <c r="F3716" s="1" t="s">
        <v>3299</v>
      </c>
      <c r="G3716" s="1"/>
      <c r="H3716" s="1" t="s">
        <v>19</v>
      </c>
      <c r="I3716" s="1" t="s">
        <v>2281</v>
      </c>
      <c r="J3716" s="1">
        <v>4.3</v>
      </c>
      <c r="K3716" s="1">
        <v>326.8</v>
      </c>
      <c r="L3716" s="49">
        <v>1</v>
      </c>
      <c r="M3716" s="50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66">
        <v>3393</v>
      </c>
      <c r="C3717" s="1" t="s">
        <v>2279</v>
      </c>
      <c r="D3717" s="1"/>
      <c r="E3717" s="1" t="s">
        <v>2</v>
      </c>
      <c r="F3717" s="1" t="s">
        <v>2280</v>
      </c>
      <c r="G3717" s="1">
        <v>38</v>
      </c>
      <c r="H3717" s="1" t="s">
        <v>19</v>
      </c>
      <c r="I3717" s="1" t="s">
        <v>2283</v>
      </c>
      <c r="J3717" s="1">
        <v>17.559999999999999</v>
      </c>
      <c r="K3717" s="1">
        <v>667.39</v>
      </c>
      <c r="L3717" s="49">
        <v>1</v>
      </c>
      <c r="M3717" s="50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66">
        <v>3393</v>
      </c>
      <c r="C3718" s="1" t="s">
        <v>2279</v>
      </c>
      <c r="D3718" s="1"/>
      <c r="E3718" s="1" t="s">
        <v>51</v>
      </c>
      <c r="F3718" s="1" t="s">
        <v>3299</v>
      </c>
      <c r="G3718" s="1"/>
      <c r="H3718" s="1" t="s">
        <v>19</v>
      </c>
      <c r="I3718" s="1" t="s">
        <v>2283</v>
      </c>
      <c r="J3718" s="1">
        <v>4.3</v>
      </c>
      <c r="K3718" s="1">
        <v>326.8</v>
      </c>
      <c r="L3718" s="49"/>
      <c r="M3718" s="50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66">
        <v>3394</v>
      </c>
      <c r="C3719" s="1" t="s">
        <v>2282</v>
      </c>
      <c r="D3719" s="1"/>
      <c r="E3719" s="1" t="s">
        <v>2</v>
      </c>
      <c r="F3719" s="1" t="s">
        <v>2285</v>
      </c>
      <c r="G3719" s="1">
        <v>1</v>
      </c>
      <c r="H3719" s="1" t="s">
        <v>19</v>
      </c>
      <c r="I3719" s="1" t="s">
        <v>2281</v>
      </c>
      <c r="J3719" s="1">
        <v>19.2</v>
      </c>
      <c r="K3719" s="1">
        <v>19.2</v>
      </c>
      <c r="L3719" s="49">
        <v>1</v>
      </c>
      <c r="M3719" s="50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66">
        <v>3395</v>
      </c>
      <c r="C3720" s="1" t="s">
        <v>2282</v>
      </c>
      <c r="D3720" s="1"/>
      <c r="E3720" s="1" t="s">
        <v>2</v>
      </c>
      <c r="F3720" s="1" t="s">
        <v>2285</v>
      </c>
      <c r="G3720" s="1">
        <v>1</v>
      </c>
      <c r="H3720" s="1" t="s">
        <v>19</v>
      </c>
      <c r="I3720" s="1" t="s">
        <v>2283</v>
      </c>
      <c r="J3720" s="1">
        <v>19.2</v>
      </c>
      <c r="K3720" s="1">
        <v>19.2</v>
      </c>
      <c r="L3720" s="49">
        <v>1</v>
      </c>
      <c r="M3720" s="50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66">
        <v>3396</v>
      </c>
      <c r="C3721" s="1" t="s">
        <v>2284</v>
      </c>
      <c r="D3721" s="1"/>
      <c r="E3721" s="1" t="s">
        <v>2</v>
      </c>
      <c r="F3721" s="1" t="s">
        <v>2286</v>
      </c>
      <c r="G3721" s="1">
        <v>4</v>
      </c>
      <c r="H3721" s="1" t="s">
        <v>19</v>
      </c>
      <c r="I3721" s="1" t="s">
        <v>2281</v>
      </c>
      <c r="J3721" s="1">
        <v>2.7</v>
      </c>
      <c r="K3721" s="1">
        <v>10.8</v>
      </c>
      <c r="L3721" s="49">
        <v>1</v>
      </c>
      <c r="M3721" s="50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66">
        <v>3397</v>
      </c>
      <c r="C3722" s="1" t="s">
        <v>2284</v>
      </c>
      <c r="D3722" s="1"/>
      <c r="E3722" s="1" t="s">
        <v>2</v>
      </c>
      <c r="F3722" s="1" t="s">
        <v>2286</v>
      </c>
      <c r="G3722" s="1">
        <v>4</v>
      </c>
      <c r="H3722" s="1" t="s">
        <v>19</v>
      </c>
      <c r="I3722" s="1" t="s">
        <v>2283</v>
      </c>
      <c r="J3722" s="1">
        <v>2.7</v>
      </c>
      <c r="K3722" s="1">
        <v>10.8</v>
      </c>
      <c r="L3722" s="49">
        <v>1</v>
      </c>
      <c r="M3722" s="50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66">
        <v>3416</v>
      </c>
      <c r="C3723" s="1" t="s">
        <v>90</v>
      </c>
      <c r="D3723" s="1"/>
      <c r="E3723" s="1"/>
      <c r="F3723" s="1" t="s">
        <v>2297</v>
      </c>
      <c r="G3723" s="1">
        <v>10</v>
      </c>
      <c r="H3723" s="1" t="s">
        <v>19</v>
      </c>
      <c r="I3723" s="1" t="s">
        <v>2281</v>
      </c>
      <c r="J3723" s="1">
        <v>19.8</v>
      </c>
      <c r="K3723" s="1">
        <v>198</v>
      </c>
      <c r="L3723" s="49">
        <v>1</v>
      </c>
      <c r="M3723" s="50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66">
        <v>3417</v>
      </c>
      <c r="C3724" s="1" t="s">
        <v>90</v>
      </c>
      <c r="D3724" s="1"/>
      <c r="E3724" s="1"/>
      <c r="F3724" s="1" t="s">
        <v>2297</v>
      </c>
      <c r="G3724" s="1">
        <v>10</v>
      </c>
      <c r="H3724" s="1" t="s">
        <v>19</v>
      </c>
      <c r="I3724" s="1" t="s">
        <v>2283</v>
      </c>
      <c r="J3724" s="1">
        <v>19.8</v>
      </c>
      <c r="K3724" s="1">
        <v>198</v>
      </c>
      <c r="L3724" s="49">
        <v>1</v>
      </c>
      <c r="M3724" s="50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66">
        <v>3400</v>
      </c>
      <c r="C3725" s="1" t="s">
        <v>2289</v>
      </c>
      <c r="D3725" s="1"/>
      <c r="E3725" s="1" t="s">
        <v>2</v>
      </c>
      <c r="F3725" s="1" t="s">
        <v>2290</v>
      </c>
      <c r="G3725" s="1">
        <v>9</v>
      </c>
      <c r="H3725" s="1" t="s">
        <v>19</v>
      </c>
      <c r="I3725" s="1" t="s">
        <v>2281</v>
      </c>
      <c r="J3725" s="1">
        <v>5.7</v>
      </c>
      <c r="K3725" s="1">
        <v>51.3</v>
      </c>
      <c r="L3725" s="49">
        <v>1</v>
      </c>
      <c r="M3725" s="50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66">
        <v>3401</v>
      </c>
      <c r="C3726" s="1" t="s">
        <v>2289</v>
      </c>
      <c r="D3726" s="1"/>
      <c r="E3726" s="1" t="s">
        <v>2</v>
      </c>
      <c r="F3726" s="1" t="s">
        <v>2290</v>
      </c>
      <c r="G3726" s="1">
        <v>9</v>
      </c>
      <c r="H3726" s="1" t="s">
        <v>19</v>
      </c>
      <c r="I3726" s="1" t="s">
        <v>2283</v>
      </c>
      <c r="J3726" s="1">
        <v>5.7</v>
      </c>
      <c r="K3726" s="1">
        <v>51.3</v>
      </c>
      <c r="L3726" s="49">
        <v>1</v>
      </c>
      <c r="M3726" s="50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66">
        <v>3402</v>
      </c>
      <c r="C3727" s="1" t="s">
        <v>2291</v>
      </c>
      <c r="D3727" s="1"/>
      <c r="E3727" s="1" t="s">
        <v>2</v>
      </c>
      <c r="F3727" s="1" t="s">
        <v>2292</v>
      </c>
      <c r="G3727" s="1">
        <v>11</v>
      </c>
      <c r="H3727" s="1" t="s">
        <v>19</v>
      </c>
      <c r="I3727" s="1" t="s">
        <v>2281</v>
      </c>
      <c r="J3727" s="1">
        <v>19.100000000000001</v>
      </c>
      <c r="K3727" s="1">
        <v>210.1</v>
      </c>
      <c r="L3727" s="49">
        <v>1</v>
      </c>
      <c r="M3727" s="50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66">
        <v>3403</v>
      </c>
      <c r="C3728" s="1" t="s">
        <v>2291</v>
      </c>
      <c r="D3728" s="1"/>
      <c r="E3728" s="1" t="s">
        <v>2</v>
      </c>
      <c r="F3728" s="1" t="s">
        <v>2292</v>
      </c>
      <c r="G3728" s="1">
        <v>11</v>
      </c>
      <c r="H3728" s="1" t="s">
        <v>19</v>
      </c>
      <c r="I3728" s="1" t="s">
        <v>2283</v>
      </c>
      <c r="J3728" s="1">
        <v>19.100000000000001</v>
      </c>
      <c r="K3728" s="1">
        <v>210.1</v>
      </c>
      <c r="L3728" s="49">
        <v>1</v>
      </c>
      <c r="M3728" s="50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66">
        <v>3404</v>
      </c>
      <c r="C3729" s="1" t="s">
        <v>2293</v>
      </c>
      <c r="D3729" s="1"/>
      <c r="E3729" s="1" t="s">
        <v>2</v>
      </c>
      <c r="F3729" s="1" t="s">
        <v>2294</v>
      </c>
      <c r="G3729" s="1">
        <v>2</v>
      </c>
      <c r="H3729" s="1" t="s">
        <v>19</v>
      </c>
      <c r="I3729" s="1" t="s">
        <v>2281</v>
      </c>
      <c r="J3729" s="1">
        <v>23</v>
      </c>
      <c r="K3729" s="1">
        <v>46</v>
      </c>
      <c r="L3729" s="49">
        <v>1</v>
      </c>
      <c r="M3729" s="50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66">
        <v>3405</v>
      </c>
      <c r="C3730" s="1" t="s">
        <v>2293</v>
      </c>
      <c r="D3730" s="1"/>
      <c r="E3730" s="1" t="s">
        <v>2</v>
      </c>
      <c r="F3730" s="1" t="s">
        <v>2294</v>
      </c>
      <c r="G3730" s="1">
        <v>2</v>
      </c>
      <c r="H3730" s="1" t="s">
        <v>19</v>
      </c>
      <c r="I3730" s="1" t="s">
        <v>2283</v>
      </c>
      <c r="J3730" s="1">
        <v>23</v>
      </c>
      <c r="K3730" s="1">
        <v>46</v>
      </c>
      <c r="L3730" s="49">
        <v>1</v>
      </c>
      <c r="M3730" s="50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66">
        <v>3406</v>
      </c>
      <c r="C3731" s="1" t="s">
        <v>147</v>
      </c>
      <c r="D3731" s="1"/>
      <c r="E3731" s="1"/>
      <c r="F3731" s="1" t="s">
        <v>196</v>
      </c>
      <c r="G3731" s="1">
        <v>96</v>
      </c>
      <c r="H3731" s="1" t="s">
        <v>19</v>
      </c>
      <c r="I3731" s="1" t="s">
        <v>2281</v>
      </c>
      <c r="J3731" s="1">
        <v>7</v>
      </c>
      <c r="K3731" s="1">
        <v>672</v>
      </c>
      <c r="L3731" s="49">
        <v>1</v>
      </c>
      <c r="M3731" s="50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66">
        <v>3407</v>
      </c>
      <c r="C3732" s="1" t="s">
        <v>147</v>
      </c>
      <c r="D3732" s="1"/>
      <c r="E3732" s="1"/>
      <c r="F3732" s="1" t="s">
        <v>196</v>
      </c>
      <c r="G3732" s="1">
        <v>96</v>
      </c>
      <c r="H3732" s="1" t="s">
        <v>19</v>
      </c>
      <c r="I3732" s="1" t="s">
        <v>2283</v>
      </c>
      <c r="J3732" s="1">
        <v>7</v>
      </c>
      <c r="K3732" s="1">
        <v>672</v>
      </c>
      <c r="L3732" s="49">
        <v>1</v>
      </c>
      <c r="M3732" s="50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66">
        <v>3408</v>
      </c>
      <c r="C3733" s="1" t="s">
        <v>148</v>
      </c>
      <c r="D3733" s="1"/>
      <c r="E3733" s="1"/>
      <c r="F3733" s="1" t="s">
        <v>1197</v>
      </c>
      <c r="G3733" s="1">
        <v>39</v>
      </c>
      <c r="H3733" s="1" t="s">
        <v>19</v>
      </c>
      <c r="I3733" s="1" t="s">
        <v>2281</v>
      </c>
      <c r="J3733" s="1">
        <v>8.5</v>
      </c>
      <c r="K3733" s="1">
        <v>331.5</v>
      </c>
      <c r="L3733" s="49">
        <v>1</v>
      </c>
      <c r="M3733" s="50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66">
        <v>3409</v>
      </c>
      <c r="C3734" s="1" t="s">
        <v>148</v>
      </c>
      <c r="D3734" s="1"/>
      <c r="E3734" s="1"/>
      <c r="F3734" s="1" t="s">
        <v>1197</v>
      </c>
      <c r="G3734" s="1">
        <v>39</v>
      </c>
      <c r="H3734" s="1" t="s">
        <v>19</v>
      </c>
      <c r="I3734" s="1" t="s">
        <v>2283</v>
      </c>
      <c r="J3734" s="1">
        <v>8.5</v>
      </c>
      <c r="K3734" s="1">
        <v>331.5</v>
      </c>
      <c r="L3734" s="49">
        <v>1</v>
      </c>
      <c r="M3734" s="50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66">
        <v>3410</v>
      </c>
      <c r="C3735" s="1" t="s">
        <v>109</v>
      </c>
      <c r="D3735" s="1"/>
      <c r="E3735" s="1"/>
      <c r="F3735" s="1" t="s">
        <v>154</v>
      </c>
      <c r="G3735" s="1">
        <v>2</v>
      </c>
      <c r="H3735" s="1" t="s">
        <v>19</v>
      </c>
      <c r="I3735" s="1" t="s">
        <v>2281</v>
      </c>
      <c r="J3735" s="1">
        <v>1</v>
      </c>
      <c r="K3735" s="1">
        <v>2</v>
      </c>
      <c r="L3735" s="49">
        <v>1</v>
      </c>
      <c r="M3735" s="50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66">
        <v>3411</v>
      </c>
      <c r="C3736" s="1" t="s">
        <v>109</v>
      </c>
      <c r="D3736" s="1"/>
      <c r="E3736" s="1"/>
      <c r="F3736" s="1" t="s">
        <v>154</v>
      </c>
      <c r="G3736" s="1">
        <v>2</v>
      </c>
      <c r="H3736" s="1" t="s">
        <v>19</v>
      </c>
      <c r="I3736" s="1" t="s">
        <v>2283</v>
      </c>
      <c r="J3736" s="1">
        <v>1</v>
      </c>
      <c r="K3736" s="1">
        <v>2</v>
      </c>
      <c r="L3736" s="49">
        <v>1</v>
      </c>
      <c r="M3736" s="50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66">
        <v>3412</v>
      </c>
      <c r="C3737" s="1" t="s">
        <v>111</v>
      </c>
      <c r="D3737" s="1"/>
      <c r="E3737" s="1"/>
      <c r="F3737" s="1" t="s">
        <v>132</v>
      </c>
      <c r="G3737" s="1">
        <v>4</v>
      </c>
      <c r="H3737" s="1" t="s">
        <v>19</v>
      </c>
      <c r="I3737" s="1" t="s">
        <v>2281</v>
      </c>
      <c r="J3737" s="1">
        <v>2.5</v>
      </c>
      <c r="K3737" s="1">
        <v>10</v>
      </c>
      <c r="L3737" s="49">
        <v>1</v>
      </c>
      <c r="M3737" s="50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66">
        <v>3413</v>
      </c>
      <c r="C3738" s="1" t="s">
        <v>111</v>
      </c>
      <c r="D3738" s="1"/>
      <c r="E3738" s="1"/>
      <c r="F3738" s="1" t="s">
        <v>132</v>
      </c>
      <c r="G3738" s="1">
        <v>4</v>
      </c>
      <c r="H3738" s="1" t="s">
        <v>19</v>
      </c>
      <c r="I3738" s="1" t="s">
        <v>2283</v>
      </c>
      <c r="J3738" s="1">
        <v>2.5</v>
      </c>
      <c r="K3738" s="1">
        <v>10</v>
      </c>
      <c r="L3738" s="49">
        <v>1</v>
      </c>
      <c r="M3738" s="50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66">
        <v>3734</v>
      </c>
      <c r="C3739" s="1" t="s">
        <v>3042</v>
      </c>
      <c r="D3739" s="1"/>
      <c r="E3739" s="1"/>
      <c r="F3739" s="1" t="s">
        <v>3043</v>
      </c>
      <c r="G3739" s="1">
        <v>78</v>
      </c>
      <c r="H3739" s="1" t="s">
        <v>19</v>
      </c>
      <c r="I3739" s="1" t="s">
        <v>3041</v>
      </c>
      <c r="J3739" s="1">
        <v>9.5</v>
      </c>
      <c r="K3739" s="1">
        <v>741</v>
      </c>
      <c r="L3739" s="49">
        <v>1</v>
      </c>
      <c r="M3739" s="50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66">
        <v>3735</v>
      </c>
      <c r="C3740" s="1" t="s">
        <v>3044</v>
      </c>
      <c r="D3740" s="1"/>
      <c r="E3740" s="1"/>
      <c r="F3740" s="1" t="s">
        <v>3045</v>
      </c>
      <c r="G3740" s="1">
        <v>45</v>
      </c>
      <c r="H3740" s="1" t="s">
        <v>19</v>
      </c>
      <c r="I3740" s="1" t="s">
        <v>3041</v>
      </c>
      <c r="J3740" s="1">
        <v>9</v>
      </c>
      <c r="K3740" s="1">
        <v>405</v>
      </c>
      <c r="L3740" s="49">
        <v>1</v>
      </c>
      <c r="M3740" s="50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66">
        <v>3737</v>
      </c>
      <c r="C3741" s="1" t="s">
        <v>3048</v>
      </c>
      <c r="D3741" s="1"/>
      <c r="E3741" s="1"/>
      <c r="F3741" s="1" t="s">
        <v>3049</v>
      </c>
      <c r="G3741" s="1">
        <v>10</v>
      </c>
      <c r="H3741" s="1" t="s">
        <v>19</v>
      </c>
      <c r="I3741" s="1" t="s">
        <v>3041</v>
      </c>
      <c r="J3741" s="1">
        <v>16</v>
      </c>
      <c r="K3741" s="1">
        <v>160</v>
      </c>
      <c r="L3741" s="49">
        <v>1</v>
      </c>
      <c r="M3741" s="50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66">
        <v>3742</v>
      </c>
      <c r="C3742" s="1" t="s">
        <v>3055</v>
      </c>
      <c r="D3742" s="1"/>
      <c r="E3742" s="1"/>
      <c r="F3742" s="1" t="s">
        <v>3056</v>
      </c>
      <c r="G3742" s="1">
        <v>6</v>
      </c>
      <c r="H3742" s="1" t="s">
        <v>19</v>
      </c>
      <c r="I3742" s="1" t="s">
        <v>3052</v>
      </c>
      <c r="J3742" s="1">
        <v>16</v>
      </c>
      <c r="K3742" s="1">
        <v>96</v>
      </c>
      <c r="L3742" s="49">
        <v>1</v>
      </c>
      <c r="M3742" s="50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66">
        <v>3743</v>
      </c>
      <c r="C3743" s="1" t="s">
        <v>3057</v>
      </c>
      <c r="D3743" s="1"/>
      <c r="E3743" s="1"/>
      <c r="F3743" s="1" t="s">
        <v>3058</v>
      </c>
      <c r="G3743" s="1">
        <v>21</v>
      </c>
      <c r="H3743" s="1" t="s">
        <v>19</v>
      </c>
      <c r="I3743" s="1" t="s">
        <v>3052</v>
      </c>
      <c r="J3743" s="1">
        <v>17</v>
      </c>
      <c r="K3743" s="1">
        <v>357</v>
      </c>
      <c r="L3743" s="49">
        <v>1</v>
      </c>
      <c r="M3743" s="50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66">
        <v>3744</v>
      </c>
      <c r="C3744" s="1" t="s">
        <v>130</v>
      </c>
      <c r="D3744" s="1"/>
      <c r="E3744" s="1"/>
      <c r="F3744" s="1" t="s">
        <v>3059</v>
      </c>
      <c r="G3744" s="1">
        <v>13</v>
      </c>
      <c r="H3744" s="1" t="s">
        <v>19</v>
      </c>
      <c r="I3744" s="1" t="s">
        <v>3052</v>
      </c>
      <c r="J3744" s="1">
        <v>16</v>
      </c>
      <c r="K3744" s="1">
        <v>208</v>
      </c>
      <c r="L3744" s="49">
        <v>1</v>
      </c>
      <c r="M3744" s="50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66">
        <v>3800</v>
      </c>
      <c r="C3745" s="1" t="s">
        <v>3149</v>
      </c>
      <c r="D3745" s="1"/>
      <c r="E3745" s="1"/>
      <c r="F3745" s="1" t="s">
        <v>3150</v>
      </c>
      <c r="G3745" s="1">
        <v>6</v>
      </c>
      <c r="H3745" s="1" t="s">
        <v>19</v>
      </c>
      <c r="I3745" s="1" t="s">
        <v>3147</v>
      </c>
      <c r="J3745" s="1">
        <v>54</v>
      </c>
      <c r="K3745" s="1">
        <v>324</v>
      </c>
      <c r="L3745" s="49">
        <v>1</v>
      </c>
      <c r="M3745" s="50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66">
        <v>3772</v>
      </c>
      <c r="C3746" s="1" t="s">
        <v>3109</v>
      </c>
      <c r="D3746" s="1"/>
      <c r="E3746" s="1"/>
      <c r="F3746" s="1" t="s">
        <v>3110</v>
      </c>
      <c r="G3746" s="1">
        <v>72</v>
      </c>
      <c r="H3746" s="1" t="s">
        <v>19</v>
      </c>
      <c r="I3746" s="1" t="s">
        <v>3100</v>
      </c>
      <c r="J3746" s="1">
        <v>12</v>
      </c>
      <c r="K3746" s="1">
        <v>864</v>
      </c>
      <c r="L3746" s="49">
        <v>1</v>
      </c>
      <c r="M3746" s="50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66">
        <v>3756</v>
      </c>
      <c r="C3747" s="1" t="s">
        <v>3077</v>
      </c>
      <c r="D3747" s="1"/>
      <c r="E3747" s="1"/>
      <c r="F3747" s="1" t="s">
        <v>3079</v>
      </c>
      <c r="G3747" s="1">
        <v>45</v>
      </c>
      <c r="H3747" s="1" t="s">
        <v>19</v>
      </c>
      <c r="I3747" s="1" t="s">
        <v>3052</v>
      </c>
      <c r="J3747" s="1">
        <v>47.6</v>
      </c>
      <c r="K3747" s="1">
        <v>2142</v>
      </c>
      <c r="L3747" s="49">
        <v>1</v>
      </c>
      <c r="M3747" s="50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66">
        <v>3758</v>
      </c>
      <c r="C3748" s="1" t="s">
        <v>3082</v>
      </c>
      <c r="D3748" s="1"/>
      <c r="E3748" s="1"/>
      <c r="F3748" s="1" t="s">
        <v>3083</v>
      </c>
      <c r="G3748" s="1">
        <v>15</v>
      </c>
      <c r="H3748" s="1" t="s">
        <v>19</v>
      </c>
      <c r="I3748" s="1" t="s">
        <v>3052</v>
      </c>
      <c r="J3748" s="1">
        <v>26.3</v>
      </c>
      <c r="K3748" s="1">
        <v>394.5</v>
      </c>
      <c r="L3748" s="49">
        <v>1</v>
      </c>
      <c r="M3748" s="50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66">
        <v>3761</v>
      </c>
      <c r="C3749" s="1" t="s">
        <v>3088</v>
      </c>
      <c r="D3749" s="1"/>
      <c r="E3749" s="1" t="s">
        <v>2</v>
      </c>
      <c r="F3749" s="1" t="s">
        <v>3089</v>
      </c>
      <c r="G3749" s="1">
        <v>38</v>
      </c>
      <c r="H3749" s="1" t="s">
        <v>19</v>
      </c>
      <c r="I3749" s="1" t="s">
        <v>3041</v>
      </c>
      <c r="J3749" s="1">
        <v>28</v>
      </c>
      <c r="K3749" s="1">
        <v>1064</v>
      </c>
      <c r="L3749" s="49">
        <v>1</v>
      </c>
      <c r="M3749" s="50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66">
        <v>3831</v>
      </c>
      <c r="C3750" s="1" t="s">
        <v>3088</v>
      </c>
      <c r="D3750" s="1"/>
      <c r="E3750" s="1" t="s">
        <v>51</v>
      </c>
      <c r="F3750" s="1" t="s">
        <v>3315</v>
      </c>
      <c r="G3750" s="1">
        <v>76</v>
      </c>
      <c r="H3750" s="1" t="s">
        <v>19</v>
      </c>
      <c r="I3750" s="1" t="s">
        <v>3041</v>
      </c>
      <c r="J3750" s="1">
        <v>7.2</v>
      </c>
      <c r="K3750" s="1">
        <v>547.20000000000005</v>
      </c>
      <c r="L3750" s="49">
        <v>1</v>
      </c>
      <c r="M3750" s="50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66">
        <v>3763</v>
      </c>
      <c r="C3751" s="1" t="s">
        <v>3093</v>
      </c>
      <c r="D3751" s="1"/>
      <c r="E3751" s="1"/>
      <c r="F3751" s="1" t="s">
        <v>3092</v>
      </c>
      <c r="G3751" s="1">
        <v>8</v>
      </c>
      <c r="H3751" s="1" t="s">
        <v>19</v>
      </c>
      <c r="I3751" s="1" t="s">
        <v>3041</v>
      </c>
      <c r="J3751" s="1">
        <v>5.2</v>
      </c>
      <c r="K3751" s="1">
        <v>41.6</v>
      </c>
      <c r="L3751" s="49">
        <v>1</v>
      </c>
      <c r="M3751" s="50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66">
        <v>3769</v>
      </c>
      <c r="C3752" s="1" t="s">
        <v>3104</v>
      </c>
      <c r="D3752" s="1"/>
      <c r="E3752" s="1"/>
      <c r="F3752" s="1" t="s">
        <v>3103</v>
      </c>
      <c r="G3752" s="1">
        <v>4</v>
      </c>
      <c r="H3752" s="1" t="s">
        <v>19</v>
      </c>
      <c r="I3752" s="1" t="s">
        <v>3100</v>
      </c>
      <c r="J3752" s="1">
        <v>60</v>
      </c>
      <c r="K3752" s="1">
        <v>240</v>
      </c>
      <c r="L3752" s="49">
        <v>1</v>
      </c>
      <c r="M3752" s="50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66">
        <v>3766</v>
      </c>
      <c r="C3753" s="1" t="s">
        <v>3070</v>
      </c>
      <c r="D3753" s="1"/>
      <c r="E3753" s="1"/>
      <c r="F3753" s="1" t="s">
        <v>3098</v>
      </c>
      <c r="G3753" s="1">
        <v>4</v>
      </c>
      <c r="H3753" s="1" t="s">
        <v>19</v>
      </c>
      <c r="I3753" s="1" t="s">
        <v>3041</v>
      </c>
      <c r="J3753" s="1">
        <v>2.7</v>
      </c>
      <c r="K3753" s="1">
        <v>10.8</v>
      </c>
      <c r="L3753" s="49">
        <v>1</v>
      </c>
      <c r="M3753" s="50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66">
        <v>3767</v>
      </c>
      <c r="C3754" s="1" t="s">
        <v>3070</v>
      </c>
      <c r="D3754" s="1"/>
      <c r="E3754" s="1"/>
      <c r="F3754" s="1" t="s">
        <v>3099</v>
      </c>
      <c r="G3754" s="1">
        <v>4</v>
      </c>
      <c r="H3754" s="1" t="s">
        <v>19</v>
      </c>
      <c r="I3754" s="1" t="s">
        <v>3100</v>
      </c>
      <c r="J3754" s="1">
        <v>2.7</v>
      </c>
      <c r="K3754" s="1">
        <v>10.8</v>
      </c>
      <c r="L3754" s="49">
        <v>1</v>
      </c>
      <c r="M3754" s="50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66">
        <v>3752</v>
      </c>
      <c r="C3755" s="1" t="s">
        <v>3070</v>
      </c>
      <c r="D3755" s="1"/>
      <c r="E3755" s="1"/>
      <c r="F3755" s="1" t="s">
        <v>3071</v>
      </c>
      <c r="G3755" s="1">
        <v>4</v>
      </c>
      <c r="H3755" s="1" t="s">
        <v>19</v>
      </c>
      <c r="I3755" s="1" t="s">
        <v>3052</v>
      </c>
      <c r="J3755" s="1">
        <v>2.7</v>
      </c>
      <c r="K3755" s="1">
        <v>10.8</v>
      </c>
      <c r="L3755" s="49">
        <v>1</v>
      </c>
      <c r="M3755" s="50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66">
        <v>3768</v>
      </c>
      <c r="C3756" s="1" t="s">
        <v>3101</v>
      </c>
      <c r="D3756" s="1"/>
      <c r="E3756" s="1" t="s">
        <v>2</v>
      </c>
      <c r="F3756" s="1" t="s">
        <v>3102</v>
      </c>
      <c r="G3756" s="1">
        <v>23</v>
      </c>
      <c r="H3756" s="1" t="s">
        <v>19</v>
      </c>
      <c r="I3756" s="1" t="s">
        <v>3100</v>
      </c>
      <c r="J3756" s="1">
        <v>86.2</v>
      </c>
      <c r="K3756" s="1">
        <f>J3756*G3756</f>
        <v>1982.6000000000001</v>
      </c>
      <c r="L3756" s="49">
        <v>1</v>
      </c>
      <c r="M3756" s="50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66">
        <v>3770</v>
      </c>
      <c r="C3757" s="1" t="s">
        <v>3105</v>
      </c>
      <c r="D3757" s="1"/>
      <c r="E3757" s="1"/>
      <c r="F3757" s="1" t="s">
        <v>3106</v>
      </c>
      <c r="G3757" s="1">
        <v>2</v>
      </c>
      <c r="H3757" s="1" t="s">
        <v>19</v>
      </c>
      <c r="I3757" s="1" t="s">
        <v>3100</v>
      </c>
      <c r="J3757" s="1">
        <v>28</v>
      </c>
      <c r="K3757" s="1">
        <v>56</v>
      </c>
      <c r="L3757" s="49">
        <v>1</v>
      </c>
      <c r="M3757" s="50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66">
        <v>3811</v>
      </c>
      <c r="C3758" s="1" t="s">
        <v>3070</v>
      </c>
      <c r="D3758" s="1"/>
      <c r="E3758" s="1"/>
      <c r="F3758" s="1" t="s">
        <v>3167</v>
      </c>
      <c r="G3758" s="1">
        <v>4</v>
      </c>
      <c r="H3758" s="1" t="s">
        <v>19</v>
      </c>
      <c r="I3758" s="1" t="s">
        <v>3147</v>
      </c>
      <c r="J3758" s="1">
        <v>2.7</v>
      </c>
      <c r="K3758" s="1">
        <v>10.8</v>
      </c>
      <c r="L3758" s="49">
        <v>1</v>
      </c>
      <c r="M3758" s="50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66">
        <v>3757</v>
      </c>
      <c r="C3759" s="1" t="s">
        <v>3080</v>
      </c>
      <c r="D3759" s="1"/>
      <c r="E3759" s="1"/>
      <c r="F3759" s="1" t="s">
        <v>3316</v>
      </c>
      <c r="G3759" s="1">
        <v>11</v>
      </c>
      <c r="H3759" s="1" t="s">
        <v>19</v>
      </c>
      <c r="I3759" s="1" t="s">
        <v>3052</v>
      </c>
      <c r="J3759" s="1">
        <v>53.8</v>
      </c>
      <c r="K3759" s="1">
        <v>591.79999999999995</v>
      </c>
      <c r="L3759" s="49">
        <v>1</v>
      </c>
      <c r="M3759" s="50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66">
        <v>3755</v>
      </c>
      <c r="C3760" s="1" t="s">
        <v>3075</v>
      </c>
      <c r="D3760" s="1"/>
      <c r="E3760" s="1"/>
      <c r="F3760" s="1" t="s">
        <v>3076</v>
      </c>
      <c r="G3760" s="1">
        <v>2</v>
      </c>
      <c r="H3760" s="1" t="s">
        <v>19</v>
      </c>
      <c r="I3760" s="1" t="s">
        <v>3052</v>
      </c>
      <c r="J3760" s="1">
        <v>47.6</v>
      </c>
      <c r="K3760" s="1">
        <v>95.2</v>
      </c>
      <c r="L3760" s="49">
        <v>1</v>
      </c>
      <c r="M3760" s="50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66">
        <v>3809</v>
      </c>
      <c r="C3761" s="1" t="s">
        <v>3163</v>
      </c>
      <c r="D3761" s="1"/>
      <c r="E3761" s="1"/>
      <c r="F3761" s="1" t="s">
        <v>3166</v>
      </c>
      <c r="G3761" s="1">
        <v>14</v>
      </c>
      <c r="H3761" s="1" t="s">
        <v>19</v>
      </c>
      <c r="I3761" s="1" t="s">
        <v>3147</v>
      </c>
      <c r="J3761" s="1">
        <v>28</v>
      </c>
      <c r="K3761" s="1">
        <v>392</v>
      </c>
      <c r="L3761" s="49">
        <v>1</v>
      </c>
      <c r="M3761" s="50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66">
        <v>3729</v>
      </c>
      <c r="C3762" s="1" t="s">
        <v>146</v>
      </c>
      <c r="D3762" s="1"/>
      <c r="E3762" s="1"/>
      <c r="F3762" s="1" t="s">
        <v>3030</v>
      </c>
      <c r="G3762" s="1">
        <v>71</v>
      </c>
      <c r="H3762" s="1" t="s">
        <v>19</v>
      </c>
      <c r="I3762" s="1" t="s">
        <v>3317</v>
      </c>
      <c r="J3762" s="1">
        <v>3.27</v>
      </c>
      <c r="K3762" s="1">
        <v>232.17</v>
      </c>
      <c r="L3762" s="49">
        <v>1</v>
      </c>
      <c r="M3762" s="50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66">
        <v>2259</v>
      </c>
      <c r="C3763" s="1" t="s">
        <v>861</v>
      </c>
      <c r="D3763" s="1"/>
      <c r="E3763" s="1" t="s">
        <v>2</v>
      </c>
      <c r="F3763" s="1" t="s">
        <v>832</v>
      </c>
      <c r="G3763" s="1">
        <v>1</v>
      </c>
      <c r="H3763" s="1" t="s">
        <v>19</v>
      </c>
      <c r="I3763" s="1" t="s">
        <v>432</v>
      </c>
      <c r="J3763" s="1">
        <v>9.6999999999999993</v>
      </c>
      <c r="K3763" s="1">
        <v>9.6999999999999993</v>
      </c>
      <c r="L3763" s="49">
        <v>11</v>
      </c>
      <c r="M3763" s="50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66">
        <v>2264</v>
      </c>
      <c r="C3764" s="1" t="s">
        <v>861</v>
      </c>
      <c r="D3764" s="1"/>
      <c r="E3764" s="1" t="s">
        <v>51</v>
      </c>
      <c r="F3764" s="1" t="s">
        <v>833</v>
      </c>
      <c r="G3764" s="1">
        <v>1</v>
      </c>
      <c r="H3764" s="1" t="s">
        <v>19</v>
      </c>
      <c r="I3764" s="1" t="s">
        <v>435</v>
      </c>
      <c r="J3764" s="1">
        <v>11.3</v>
      </c>
      <c r="K3764" s="1">
        <v>11.3</v>
      </c>
      <c r="L3764" s="49">
        <v>11</v>
      </c>
      <c r="M3764" s="50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66">
        <v>2265</v>
      </c>
      <c r="C3765" s="1" t="s">
        <v>861</v>
      </c>
      <c r="D3765" s="1"/>
      <c r="E3765" s="1" t="s">
        <v>753</v>
      </c>
      <c r="F3765" s="1" t="s">
        <v>834</v>
      </c>
      <c r="G3765" s="1">
        <v>1</v>
      </c>
      <c r="H3765" s="1" t="s">
        <v>19</v>
      </c>
      <c r="I3765" s="1" t="s">
        <v>431</v>
      </c>
      <c r="J3765" s="1">
        <v>9.5</v>
      </c>
      <c r="K3765" s="1">
        <v>9.5</v>
      </c>
      <c r="L3765" s="49">
        <v>11</v>
      </c>
      <c r="M3765" s="50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66">
        <v>2265</v>
      </c>
      <c r="C3766" s="1" t="s">
        <v>861</v>
      </c>
      <c r="D3766" s="1"/>
      <c r="E3766" s="1" t="s">
        <v>753</v>
      </c>
      <c r="F3766" s="1" t="s">
        <v>834</v>
      </c>
      <c r="G3766" s="1">
        <v>1</v>
      </c>
      <c r="H3766" s="1" t="s">
        <v>19</v>
      </c>
      <c r="I3766" s="1" t="s">
        <v>432</v>
      </c>
      <c r="J3766" s="1">
        <v>9.5</v>
      </c>
      <c r="K3766" s="1">
        <v>9.5</v>
      </c>
      <c r="L3766" s="49">
        <v>11</v>
      </c>
      <c r="M3766" s="50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66">
        <v>2265</v>
      </c>
      <c r="C3767" s="1" t="s">
        <v>861</v>
      </c>
      <c r="D3767" s="1"/>
      <c r="E3767" s="1" t="s">
        <v>753</v>
      </c>
      <c r="F3767" s="1" t="s">
        <v>834</v>
      </c>
      <c r="G3767" s="1">
        <v>1</v>
      </c>
      <c r="H3767" s="1" t="s">
        <v>19</v>
      </c>
      <c r="I3767" s="1" t="s">
        <v>433</v>
      </c>
      <c r="J3767" s="1">
        <v>9.5</v>
      </c>
      <c r="K3767" s="1">
        <v>9.5</v>
      </c>
      <c r="L3767" s="49">
        <v>11</v>
      </c>
      <c r="M3767" s="50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66">
        <v>2267</v>
      </c>
      <c r="C3768" s="1" t="s">
        <v>861</v>
      </c>
      <c r="D3768" s="1"/>
      <c r="E3768" s="1" t="s">
        <v>1108</v>
      </c>
      <c r="F3768" s="1" t="s">
        <v>835</v>
      </c>
      <c r="G3768" s="1">
        <v>2</v>
      </c>
      <c r="H3768" s="1" t="s">
        <v>19</v>
      </c>
      <c r="I3768" s="1" t="s">
        <v>431</v>
      </c>
      <c r="J3768" s="1">
        <v>7.5</v>
      </c>
      <c r="K3768" s="1">
        <v>15</v>
      </c>
      <c r="L3768" s="49">
        <v>11</v>
      </c>
      <c r="M3768" s="50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66">
        <v>2268</v>
      </c>
      <c r="C3769" s="1" t="s">
        <v>861</v>
      </c>
      <c r="D3769" s="1"/>
      <c r="E3769" s="1" t="s">
        <v>108</v>
      </c>
      <c r="F3769" s="1" t="s">
        <v>836</v>
      </c>
      <c r="G3769" s="1">
        <v>1</v>
      </c>
      <c r="H3769" s="1" t="s">
        <v>19</v>
      </c>
      <c r="I3769" s="1" t="s">
        <v>431</v>
      </c>
      <c r="J3769" s="1">
        <v>6.4</v>
      </c>
      <c r="K3769" s="1">
        <v>6.4</v>
      </c>
      <c r="L3769" s="49">
        <v>11</v>
      </c>
      <c r="M3769" s="50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66">
        <v>2269</v>
      </c>
      <c r="C3770" s="1" t="s">
        <v>861</v>
      </c>
      <c r="D3770" s="1"/>
      <c r="E3770" s="1" t="s">
        <v>181</v>
      </c>
      <c r="F3770" s="1" t="s">
        <v>837</v>
      </c>
      <c r="G3770" s="1">
        <v>1</v>
      </c>
      <c r="H3770" s="1" t="s">
        <v>19</v>
      </c>
      <c r="I3770" s="1" t="s">
        <v>431</v>
      </c>
      <c r="J3770" s="1">
        <v>5</v>
      </c>
      <c r="K3770" s="1">
        <v>5</v>
      </c>
      <c r="L3770" s="49">
        <v>11</v>
      </c>
      <c r="M3770" s="50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66">
        <v>2271</v>
      </c>
      <c r="C3771" s="1" t="s">
        <v>861</v>
      </c>
      <c r="D3771" s="1"/>
      <c r="E3771" s="1" t="s">
        <v>469</v>
      </c>
      <c r="F3771" s="1" t="s">
        <v>838</v>
      </c>
      <c r="G3771" s="1">
        <v>1</v>
      </c>
      <c r="H3771" s="1" t="s">
        <v>19</v>
      </c>
      <c r="I3771" s="1" t="s">
        <v>431</v>
      </c>
      <c r="J3771" s="1">
        <v>6</v>
      </c>
      <c r="K3771" s="1">
        <v>6</v>
      </c>
      <c r="L3771" s="49">
        <v>11</v>
      </c>
      <c r="M3771" s="50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66">
        <v>2280</v>
      </c>
      <c r="C3772" s="1" t="s">
        <v>861</v>
      </c>
      <c r="D3772" s="1"/>
      <c r="E3772" s="1" t="s">
        <v>1111</v>
      </c>
      <c r="F3772" s="1" t="s">
        <v>842</v>
      </c>
      <c r="G3772" s="1">
        <v>1</v>
      </c>
      <c r="H3772" s="1" t="s">
        <v>19</v>
      </c>
      <c r="I3772" s="1" t="s">
        <v>431</v>
      </c>
      <c r="J3772" s="1">
        <v>6</v>
      </c>
      <c r="K3772" s="1">
        <v>6</v>
      </c>
      <c r="L3772" s="49">
        <v>11</v>
      </c>
      <c r="M3772" s="50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66">
        <v>2281</v>
      </c>
      <c r="C3773" s="1" t="s">
        <v>861</v>
      </c>
      <c r="D3773" s="1"/>
      <c r="E3773" s="1" t="s">
        <v>1111</v>
      </c>
      <c r="F3773" s="1" t="s">
        <v>842</v>
      </c>
      <c r="G3773" s="1">
        <v>1</v>
      </c>
      <c r="H3773" s="1" t="s">
        <v>19</v>
      </c>
      <c r="I3773" s="1" t="s">
        <v>432</v>
      </c>
      <c r="J3773" s="1">
        <v>6</v>
      </c>
      <c r="K3773" s="1">
        <v>6</v>
      </c>
      <c r="L3773" s="49">
        <v>11</v>
      </c>
      <c r="M3773" s="50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66">
        <v>2282</v>
      </c>
      <c r="C3774" s="1" t="s">
        <v>861</v>
      </c>
      <c r="D3774" s="1"/>
      <c r="E3774" s="1" t="s">
        <v>1112</v>
      </c>
      <c r="F3774" s="1" t="s">
        <v>843</v>
      </c>
      <c r="G3774" s="1">
        <v>1</v>
      </c>
      <c r="H3774" s="1" t="s">
        <v>19</v>
      </c>
      <c r="I3774" s="1" t="s">
        <v>431</v>
      </c>
      <c r="J3774" s="1">
        <v>6</v>
      </c>
      <c r="K3774" s="1">
        <v>6</v>
      </c>
      <c r="L3774" s="49">
        <v>11</v>
      </c>
      <c r="M3774" s="50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66">
        <v>2283</v>
      </c>
      <c r="C3775" s="1" t="s">
        <v>861</v>
      </c>
      <c r="D3775" s="1"/>
      <c r="E3775" s="1" t="s">
        <v>1112</v>
      </c>
      <c r="F3775" s="1" t="s">
        <v>843</v>
      </c>
      <c r="G3775" s="1">
        <v>1</v>
      </c>
      <c r="H3775" s="1" t="s">
        <v>19</v>
      </c>
      <c r="I3775" s="1" t="s">
        <v>432</v>
      </c>
      <c r="J3775" s="1">
        <v>6</v>
      </c>
      <c r="K3775" s="1">
        <v>6</v>
      </c>
      <c r="L3775" s="49">
        <v>11</v>
      </c>
      <c r="M3775" s="50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66">
        <v>2288</v>
      </c>
      <c r="C3776" s="1" t="s">
        <v>861</v>
      </c>
      <c r="D3776" s="1"/>
      <c r="E3776" s="1" t="s">
        <v>1114</v>
      </c>
      <c r="F3776" s="1" t="s">
        <v>845</v>
      </c>
      <c r="G3776" s="1">
        <v>4</v>
      </c>
      <c r="H3776" s="1" t="s">
        <v>19</v>
      </c>
      <c r="I3776" s="1" t="s">
        <v>433</v>
      </c>
      <c r="J3776" s="1">
        <v>7.9</v>
      </c>
      <c r="K3776" s="1">
        <v>31.6</v>
      </c>
      <c r="L3776" s="49">
        <v>11</v>
      </c>
      <c r="M3776" s="50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66">
        <v>2302</v>
      </c>
      <c r="C3777" s="1" t="s">
        <v>861</v>
      </c>
      <c r="D3777" s="1"/>
      <c r="E3777" s="1" t="s">
        <v>1119</v>
      </c>
      <c r="F3777" s="1" t="s">
        <v>850</v>
      </c>
      <c r="G3777" s="1">
        <v>3</v>
      </c>
      <c r="H3777" s="1" t="s">
        <v>19</v>
      </c>
      <c r="I3777" s="1" t="s">
        <v>431</v>
      </c>
      <c r="J3777" s="1">
        <v>6.7</v>
      </c>
      <c r="K3777" s="1">
        <v>20.100000000000001</v>
      </c>
      <c r="L3777" s="49">
        <v>11</v>
      </c>
      <c r="M3777" s="50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66">
        <v>2303</v>
      </c>
      <c r="C3778" s="1" t="s">
        <v>861</v>
      </c>
      <c r="D3778" s="1"/>
      <c r="E3778" s="1" t="s">
        <v>1119</v>
      </c>
      <c r="F3778" s="1" t="s">
        <v>850</v>
      </c>
      <c r="G3778" s="1">
        <v>3</v>
      </c>
      <c r="H3778" s="1" t="s">
        <v>19</v>
      </c>
      <c r="I3778" s="1" t="s">
        <v>432</v>
      </c>
      <c r="J3778" s="1">
        <v>6.7</v>
      </c>
      <c r="K3778" s="1">
        <v>20.100000000000001</v>
      </c>
      <c r="L3778" s="49">
        <v>11</v>
      </c>
      <c r="M3778" s="50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66">
        <v>2306</v>
      </c>
      <c r="C3779" s="1" t="s">
        <v>861</v>
      </c>
      <c r="D3779" s="1"/>
      <c r="E3779" s="1" t="s">
        <v>1120</v>
      </c>
      <c r="F3779" s="1" t="s">
        <v>851</v>
      </c>
      <c r="G3779" s="1">
        <v>4</v>
      </c>
      <c r="H3779" s="1" t="s">
        <v>19</v>
      </c>
      <c r="I3779" s="1" t="s">
        <v>433</v>
      </c>
      <c r="J3779" s="1">
        <v>3.9</v>
      </c>
      <c r="K3779" s="1">
        <v>15.6</v>
      </c>
      <c r="L3779" s="49">
        <v>11</v>
      </c>
      <c r="M3779" s="50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66">
        <v>2314</v>
      </c>
      <c r="C3780" s="1" t="s">
        <v>861</v>
      </c>
      <c r="D3780" s="1"/>
      <c r="E3780" s="1" t="s">
        <v>1121</v>
      </c>
      <c r="F3780" s="1" t="s">
        <v>853</v>
      </c>
      <c r="G3780" s="1">
        <v>2</v>
      </c>
      <c r="H3780" s="1" t="s">
        <v>19</v>
      </c>
      <c r="I3780" s="1" t="s">
        <v>431</v>
      </c>
      <c r="J3780" s="1">
        <v>2.2000000000000002</v>
      </c>
      <c r="K3780" s="1">
        <v>4.4000000000000004</v>
      </c>
      <c r="L3780" s="49">
        <v>11</v>
      </c>
      <c r="M3780" s="50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66">
        <v>2315</v>
      </c>
      <c r="C3781" s="1" t="s">
        <v>861</v>
      </c>
      <c r="D3781" s="1"/>
      <c r="E3781" s="1" t="s">
        <v>1121</v>
      </c>
      <c r="F3781" s="1" t="s">
        <v>853</v>
      </c>
      <c r="G3781" s="1">
        <v>2</v>
      </c>
      <c r="H3781" s="1" t="s">
        <v>19</v>
      </c>
      <c r="I3781" s="1" t="s">
        <v>432</v>
      </c>
      <c r="J3781" s="1">
        <v>2.2000000000000002</v>
      </c>
      <c r="K3781" s="1">
        <v>4.4000000000000004</v>
      </c>
      <c r="L3781" s="49">
        <v>11</v>
      </c>
      <c r="M3781" s="50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66">
        <v>2327</v>
      </c>
      <c r="C3782" s="1" t="s">
        <v>861</v>
      </c>
      <c r="D3782" s="1"/>
      <c r="E3782" s="1" t="s">
        <v>11</v>
      </c>
      <c r="F3782" s="1" t="s">
        <v>856</v>
      </c>
      <c r="G3782" s="1">
        <v>2</v>
      </c>
      <c r="H3782" s="1" t="s">
        <v>19</v>
      </c>
      <c r="I3782" s="1" t="s">
        <v>431</v>
      </c>
      <c r="J3782" s="1">
        <v>4</v>
      </c>
      <c r="K3782" s="1">
        <v>8</v>
      </c>
      <c r="L3782" s="49">
        <v>11</v>
      </c>
      <c r="M3782" s="50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66">
        <v>2337</v>
      </c>
      <c r="C3783" s="1" t="s">
        <v>861</v>
      </c>
      <c r="D3783" s="1"/>
      <c r="E3783" s="1" t="s">
        <v>1124</v>
      </c>
      <c r="F3783" s="1" t="s">
        <v>858</v>
      </c>
      <c r="G3783" s="1">
        <v>1</v>
      </c>
      <c r="H3783" s="1" t="s">
        <v>19</v>
      </c>
      <c r="I3783" s="1" t="s">
        <v>432</v>
      </c>
      <c r="J3783" s="1">
        <v>5.2</v>
      </c>
      <c r="K3783" s="1">
        <v>5.2</v>
      </c>
      <c r="L3783" s="49">
        <v>11</v>
      </c>
      <c r="M3783" s="50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66">
        <v>2338</v>
      </c>
      <c r="C3784" s="1" t="s">
        <v>861</v>
      </c>
      <c r="D3784" s="1"/>
      <c r="E3784" s="1" t="s">
        <v>1124</v>
      </c>
      <c r="F3784" s="1" t="s">
        <v>859</v>
      </c>
      <c r="G3784" s="1">
        <v>1</v>
      </c>
      <c r="H3784" s="1" t="s">
        <v>19</v>
      </c>
      <c r="I3784" s="1" t="s">
        <v>432</v>
      </c>
      <c r="J3784" s="1">
        <v>5.2</v>
      </c>
      <c r="K3784" s="1">
        <v>5.2</v>
      </c>
      <c r="L3784" s="49">
        <v>11</v>
      </c>
      <c r="M3784" s="50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66">
        <v>2341</v>
      </c>
      <c r="C3785" s="1" t="s">
        <v>861</v>
      </c>
      <c r="D3785" s="1"/>
      <c r="E3785" s="1" t="s">
        <v>3343</v>
      </c>
      <c r="F3785" s="1" t="s">
        <v>3210</v>
      </c>
      <c r="G3785" s="1">
        <v>2</v>
      </c>
      <c r="H3785" s="1" t="s">
        <v>19</v>
      </c>
      <c r="I3785" s="1" t="s">
        <v>432</v>
      </c>
      <c r="J3785" s="1">
        <v>2.8</v>
      </c>
      <c r="K3785" s="1">
        <v>5.6</v>
      </c>
      <c r="L3785" s="49">
        <v>11</v>
      </c>
      <c r="M3785" s="50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66">
        <v>2318</v>
      </c>
      <c r="C3786" s="1" t="s">
        <v>861</v>
      </c>
      <c r="D3786" s="1"/>
      <c r="E3786" s="1" t="s">
        <v>3344</v>
      </c>
      <c r="F3786" s="1" t="s">
        <v>3206</v>
      </c>
      <c r="G3786" s="1">
        <v>2</v>
      </c>
      <c r="H3786" s="1" t="s">
        <v>19</v>
      </c>
      <c r="I3786" s="1" t="s">
        <v>431</v>
      </c>
      <c r="J3786" s="1">
        <v>3.2</v>
      </c>
      <c r="K3786" s="1">
        <v>6.4</v>
      </c>
      <c r="L3786" s="49">
        <v>11</v>
      </c>
      <c r="M3786" s="50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66">
        <v>2319</v>
      </c>
      <c r="C3787" s="1" t="s">
        <v>861</v>
      </c>
      <c r="D3787" s="1"/>
      <c r="E3787" s="1" t="s">
        <v>3344</v>
      </c>
      <c r="F3787" s="1" t="s">
        <v>3206</v>
      </c>
      <c r="G3787" s="1">
        <v>2</v>
      </c>
      <c r="H3787" s="1" t="s">
        <v>19</v>
      </c>
      <c r="I3787" s="1" t="s">
        <v>432</v>
      </c>
      <c r="J3787" s="1">
        <v>3.2</v>
      </c>
      <c r="K3787" s="1">
        <v>6.4</v>
      </c>
      <c r="L3787" s="49">
        <v>11</v>
      </c>
      <c r="M3787" s="50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66">
        <v>2320</v>
      </c>
      <c r="C3788" s="1" t="s">
        <v>861</v>
      </c>
      <c r="D3788" s="1"/>
      <c r="E3788" s="1" t="s">
        <v>3345</v>
      </c>
      <c r="F3788" s="1" t="s">
        <v>3207</v>
      </c>
      <c r="G3788" s="1">
        <v>2</v>
      </c>
      <c r="H3788" s="1" t="s">
        <v>19</v>
      </c>
      <c r="I3788" s="1" t="s">
        <v>431</v>
      </c>
      <c r="J3788" s="1">
        <v>3.2</v>
      </c>
      <c r="K3788" s="1">
        <v>6.4</v>
      </c>
      <c r="L3788" s="49">
        <v>11</v>
      </c>
      <c r="M3788" s="50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66">
        <v>2321</v>
      </c>
      <c r="C3789" s="1" t="s">
        <v>861</v>
      </c>
      <c r="D3789" s="1"/>
      <c r="E3789" s="1" t="s">
        <v>3345</v>
      </c>
      <c r="F3789" s="1" t="s">
        <v>3207</v>
      </c>
      <c r="G3789" s="1">
        <v>2</v>
      </c>
      <c r="H3789" s="1" t="s">
        <v>19</v>
      </c>
      <c r="I3789" s="1" t="s">
        <v>432</v>
      </c>
      <c r="J3789" s="1">
        <v>3.2</v>
      </c>
      <c r="K3789" s="1">
        <v>6.4</v>
      </c>
      <c r="L3789" s="49">
        <v>11</v>
      </c>
      <c r="M3789" s="50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66">
        <v>2332</v>
      </c>
      <c r="C3790" s="1" t="s">
        <v>861</v>
      </c>
      <c r="D3790" s="1"/>
      <c r="E3790" s="1" t="s">
        <v>3346</v>
      </c>
      <c r="F3790" s="1" t="s">
        <v>3208</v>
      </c>
      <c r="G3790" s="1">
        <v>1</v>
      </c>
      <c r="H3790" s="1" t="s">
        <v>19</v>
      </c>
      <c r="I3790" s="1" t="s">
        <v>431</v>
      </c>
      <c r="J3790" s="1">
        <v>2</v>
      </c>
      <c r="K3790" s="1">
        <v>2</v>
      </c>
      <c r="L3790" s="49">
        <v>11</v>
      </c>
      <c r="M3790" s="50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66">
        <v>2334</v>
      </c>
      <c r="C3791" s="1" t="s">
        <v>861</v>
      </c>
      <c r="D3791" s="1"/>
      <c r="E3791" s="1" t="s">
        <v>3347</v>
      </c>
      <c r="F3791" s="1" t="s">
        <v>3209</v>
      </c>
      <c r="G3791" s="1">
        <v>1</v>
      </c>
      <c r="H3791" s="1" t="s">
        <v>19</v>
      </c>
      <c r="I3791" s="1" t="s">
        <v>431</v>
      </c>
      <c r="J3791" s="1">
        <v>2</v>
      </c>
      <c r="K3791" s="1">
        <v>2</v>
      </c>
      <c r="L3791" s="49">
        <v>11</v>
      </c>
      <c r="M3791" s="50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66">
        <v>2655</v>
      </c>
      <c r="C3792" s="1" t="s">
        <v>861</v>
      </c>
      <c r="D3792" s="1"/>
      <c r="E3792" s="1" t="s">
        <v>3348</v>
      </c>
      <c r="F3792" s="1" t="s">
        <v>3252</v>
      </c>
      <c r="G3792" s="1">
        <v>2</v>
      </c>
      <c r="H3792" s="1" t="s">
        <v>19</v>
      </c>
      <c r="I3792" s="1" t="s">
        <v>433</v>
      </c>
      <c r="J3792" s="1">
        <v>2.8</v>
      </c>
      <c r="K3792" s="1">
        <v>5.6</v>
      </c>
      <c r="L3792" s="49">
        <v>11</v>
      </c>
      <c r="M3792" s="50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66">
        <v>2659</v>
      </c>
      <c r="C3793" s="1" t="s">
        <v>861</v>
      </c>
      <c r="D3793" s="1"/>
      <c r="E3793" s="1" t="s">
        <v>2445</v>
      </c>
      <c r="F3793" s="1" t="s">
        <v>1070</v>
      </c>
      <c r="G3793" s="1">
        <v>2</v>
      </c>
      <c r="H3793" s="1" t="s">
        <v>19</v>
      </c>
      <c r="I3793" s="1" t="s">
        <v>433</v>
      </c>
      <c r="J3793" s="1">
        <v>5.7</v>
      </c>
      <c r="K3793" s="1">
        <v>11.4</v>
      </c>
      <c r="L3793" s="49">
        <v>11</v>
      </c>
      <c r="M3793" s="50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66">
        <v>2666</v>
      </c>
      <c r="C3794" s="1" t="s">
        <v>861</v>
      </c>
      <c r="D3794" s="1"/>
      <c r="E3794" s="1" t="s">
        <v>3349</v>
      </c>
      <c r="F3794" s="1" t="s">
        <v>3253</v>
      </c>
      <c r="G3794" s="1">
        <v>1</v>
      </c>
      <c r="H3794" s="1" t="s">
        <v>19</v>
      </c>
      <c r="I3794" s="1" t="s">
        <v>433</v>
      </c>
      <c r="J3794" s="1">
        <v>9.5</v>
      </c>
      <c r="K3794" s="1">
        <v>9.5</v>
      </c>
      <c r="L3794" s="49">
        <v>11</v>
      </c>
      <c r="M3794" s="50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66">
        <v>2672</v>
      </c>
      <c r="C3795" s="1" t="s">
        <v>861</v>
      </c>
      <c r="D3795" s="1"/>
      <c r="E3795" s="1" t="s">
        <v>3350</v>
      </c>
      <c r="F3795" s="1" t="s">
        <v>3254</v>
      </c>
      <c r="G3795" s="1">
        <v>6</v>
      </c>
      <c r="H3795" s="1" t="s">
        <v>19</v>
      </c>
      <c r="I3795" s="1" t="s">
        <v>434</v>
      </c>
      <c r="J3795" s="1">
        <v>5.4</v>
      </c>
      <c r="K3795" s="1">
        <v>32.400000000000006</v>
      </c>
      <c r="L3795" s="49">
        <v>11</v>
      </c>
      <c r="M3795" s="50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66">
        <v>2673</v>
      </c>
      <c r="C3796" s="1" t="s">
        <v>861</v>
      </c>
      <c r="D3796" s="1"/>
      <c r="E3796" s="1" t="s">
        <v>3351</v>
      </c>
      <c r="F3796" s="1" t="s">
        <v>3255</v>
      </c>
      <c r="G3796" s="1">
        <v>2</v>
      </c>
      <c r="H3796" s="1" t="s">
        <v>19</v>
      </c>
      <c r="I3796" s="1" t="s">
        <v>434</v>
      </c>
      <c r="J3796" s="1">
        <v>5.3</v>
      </c>
      <c r="K3796" s="1">
        <v>10.6</v>
      </c>
      <c r="L3796" s="49">
        <v>11</v>
      </c>
      <c r="M3796" s="50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66">
        <v>2674</v>
      </c>
      <c r="C3797" s="1" t="s">
        <v>861</v>
      </c>
      <c r="D3797" s="1"/>
      <c r="E3797" s="1" t="s">
        <v>3352</v>
      </c>
      <c r="F3797" s="1" t="s">
        <v>3256</v>
      </c>
      <c r="G3797" s="1">
        <v>1</v>
      </c>
      <c r="H3797" s="1" t="s">
        <v>19</v>
      </c>
      <c r="I3797" s="1" t="s">
        <v>434</v>
      </c>
      <c r="J3797" s="1">
        <v>3.2</v>
      </c>
      <c r="K3797" s="1">
        <v>3.2</v>
      </c>
      <c r="L3797" s="49">
        <v>11</v>
      </c>
      <c r="M3797" s="50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66">
        <v>2675</v>
      </c>
      <c r="C3798" s="1" t="s">
        <v>861</v>
      </c>
      <c r="D3798" s="1"/>
      <c r="E3798" s="1" t="s">
        <v>3353</v>
      </c>
      <c r="F3798" s="1" t="s">
        <v>3257</v>
      </c>
      <c r="G3798" s="1">
        <v>1</v>
      </c>
      <c r="H3798" s="1" t="s">
        <v>19</v>
      </c>
      <c r="I3798" s="1" t="s">
        <v>434</v>
      </c>
      <c r="J3798" s="1">
        <v>1</v>
      </c>
      <c r="K3798" s="1">
        <v>1</v>
      </c>
      <c r="L3798" s="49">
        <v>11</v>
      </c>
      <c r="M3798" s="50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66">
        <v>2676</v>
      </c>
      <c r="C3799" s="1" t="s">
        <v>861</v>
      </c>
      <c r="D3799" s="1"/>
      <c r="E3799" s="1" t="s">
        <v>3354</v>
      </c>
      <c r="F3799" s="1" t="s">
        <v>3258</v>
      </c>
      <c r="G3799" s="1">
        <v>1</v>
      </c>
      <c r="H3799" s="1" t="s">
        <v>19</v>
      </c>
      <c r="I3799" s="1" t="s">
        <v>434</v>
      </c>
      <c r="J3799" s="1">
        <v>1</v>
      </c>
      <c r="K3799" s="1">
        <v>1</v>
      </c>
      <c r="L3799" s="49">
        <v>11</v>
      </c>
      <c r="M3799" s="50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66">
        <v>2677</v>
      </c>
      <c r="C3800" s="1" t="s">
        <v>861</v>
      </c>
      <c r="D3800" s="1"/>
      <c r="E3800" s="1" t="s">
        <v>3355</v>
      </c>
      <c r="F3800" s="1" t="s">
        <v>3259</v>
      </c>
      <c r="G3800" s="1">
        <v>1</v>
      </c>
      <c r="H3800" s="1" t="s">
        <v>19</v>
      </c>
      <c r="I3800" s="1" t="s">
        <v>434</v>
      </c>
      <c r="J3800" s="1">
        <v>6.3</v>
      </c>
      <c r="K3800" s="1">
        <v>6.3</v>
      </c>
      <c r="L3800" s="49">
        <v>11</v>
      </c>
      <c r="M3800" s="50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66">
        <v>2678</v>
      </c>
      <c r="C3801" s="1" t="s">
        <v>861</v>
      </c>
      <c r="D3801" s="1"/>
      <c r="E3801" s="1" t="s">
        <v>3356</v>
      </c>
      <c r="F3801" s="1" t="s">
        <v>3260</v>
      </c>
      <c r="G3801" s="1">
        <v>1</v>
      </c>
      <c r="H3801" s="1" t="s">
        <v>19</v>
      </c>
      <c r="I3801" s="1" t="s">
        <v>434</v>
      </c>
      <c r="J3801" s="1">
        <v>6.3</v>
      </c>
      <c r="K3801" s="1">
        <v>6.3</v>
      </c>
      <c r="L3801" s="49">
        <v>11</v>
      </c>
      <c r="M3801" s="50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66">
        <v>2679</v>
      </c>
      <c r="C3802" s="1" t="s">
        <v>861</v>
      </c>
      <c r="D3802" s="1"/>
      <c r="E3802" s="1" t="s">
        <v>3357</v>
      </c>
      <c r="F3802" s="1" t="s">
        <v>3261</v>
      </c>
      <c r="G3802" s="1">
        <v>1</v>
      </c>
      <c r="H3802" s="1" t="s">
        <v>19</v>
      </c>
      <c r="I3802" s="1" t="s">
        <v>434</v>
      </c>
      <c r="J3802" s="1">
        <v>0.8</v>
      </c>
      <c r="K3802" s="1">
        <v>0.8</v>
      </c>
      <c r="L3802" s="49">
        <v>11</v>
      </c>
      <c r="M3802" s="50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66">
        <v>2680</v>
      </c>
      <c r="C3803" s="1" t="s">
        <v>861</v>
      </c>
      <c r="D3803" s="1"/>
      <c r="E3803" s="1" t="s">
        <v>2460</v>
      </c>
      <c r="F3803" s="1" t="s">
        <v>1078</v>
      </c>
      <c r="G3803" s="1">
        <v>1</v>
      </c>
      <c r="H3803" s="1" t="s">
        <v>19</v>
      </c>
      <c r="I3803" s="1" t="s">
        <v>434</v>
      </c>
      <c r="J3803" s="1">
        <v>2</v>
      </c>
      <c r="K3803" s="1">
        <v>2</v>
      </c>
      <c r="L3803" s="49">
        <v>11</v>
      </c>
      <c r="M3803" s="50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66">
        <v>2681</v>
      </c>
      <c r="C3804" s="1" t="s">
        <v>861</v>
      </c>
      <c r="D3804" s="1"/>
      <c r="E3804" s="1" t="s">
        <v>3358</v>
      </c>
      <c r="F3804" s="1" t="s">
        <v>3262</v>
      </c>
      <c r="G3804" s="1">
        <v>1</v>
      </c>
      <c r="H3804" s="1" t="s">
        <v>19</v>
      </c>
      <c r="I3804" s="1" t="s">
        <v>434</v>
      </c>
      <c r="J3804" s="1">
        <v>2.2999999999999998</v>
      </c>
      <c r="K3804" s="1">
        <v>2.2999999999999998</v>
      </c>
      <c r="L3804" s="49">
        <v>11</v>
      </c>
      <c r="M3804" s="50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66">
        <v>2682</v>
      </c>
      <c r="C3805" s="1" t="s">
        <v>861</v>
      </c>
      <c r="D3805" s="1"/>
      <c r="E3805" s="1" t="s">
        <v>3359</v>
      </c>
      <c r="F3805" s="1" t="s">
        <v>3263</v>
      </c>
      <c r="G3805" s="1">
        <v>1</v>
      </c>
      <c r="H3805" s="1" t="s">
        <v>19</v>
      </c>
      <c r="I3805" s="1" t="s">
        <v>434</v>
      </c>
      <c r="J3805" s="1">
        <v>2.2999999999999998</v>
      </c>
      <c r="K3805" s="1">
        <v>2.2999999999999998</v>
      </c>
      <c r="L3805" s="49">
        <v>11</v>
      </c>
      <c r="M3805" s="50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66">
        <v>2683</v>
      </c>
      <c r="C3806" s="1" t="s">
        <v>861</v>
      </c>
      <c r="D3806" s="1"/>
      <c r="E3806" s="1" t="s">
        <v>3360</v>
      </c>
      <c r="F3806" s="1" t="s">
        <v>3264</v>
      </c>
      <c r="G3806" s="1">
        <v>1</v>
      </c>
      <c r="H3806" s="1" t="s">
        <v>19</v>
      </c>
      <c r="I3806" s="1" t="s">
        <v>434</v>
      </c>
      <c r="J3806" s="1">
        <v>6.4</v>
      </c>
      <c r="K3806" s="1">
        <v>6.4</v>
      </c>
      <c r="L3806" s="49">
        <v>11</v>
      </c>
      <c r="M3806" s="50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66">
        <v>2684</v>
      </c>
      <c r="C3807" s="1" t="s">
        <v>861</v>
      </c>
      <c r="D3807" s="1"/>
      <c r="E3807" s="1" t="s">
        <v>3361</v>
      </c>
      <c r="F3807" s="1" t="s">
        <v>3265</v>
      </c>
      <c r="G3807" s="1">
        <v>1</v>
      </c>
      <c r="H3807" s="1" t="s">
        <v>19</v>
      </c>
      <c r="I3807" s="1" t="s">
        <v>434</v>
      </c>
      <c r="J3807" s="1">
        <v>6.4</v>
      </c>
      <c r="K3807" s="1">
        <v>6.4</v>
      </c>
      <c r="L3807" s="49">
        <v>11</v>
      </c>
      <c r="M3807" s="50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66">
        <v>2689</v>
      </c>
      <c r="C3808" s="1" t="s">
        <v>861</v>
      </c>
      <c r="D3808" s="1"/>
      <c r="E3808" s="1" t="s">
        <v>3362</v>
      </c>
      <c r="F3808" s="1" t="s">
        <v>3266</v>
      </c>
      <c r="G3808" s="1">
        <v>1</v>
      </c>
      <c r="H3808" s="1" t="s">
        <v>19</v>
      </c>
      <c r="I3808" s="1" t="s">
        <v>435</v>
      </c>
      <c r="J3808" s="1">
        <v>4.9000000000000004</v>
      </c>
      <c r="K3808" s="1">
        <v>4.9000000000000004</v>
      </c>
      <c r="L3808" s="49">
        <v>11</v>
      </c>
      <c r="M3808" s="50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66">
        <v>2690</v>
      </c>
      <c r="C3809" s="1" t="s">
        <v>861</v>
      </c>
      <c r="D3809" s="1"/>
      <c r="E3809" s="1" t="s">
        <v>3363</v>
      </c>
      <c r="F3809" s="1" t="s">
        <v>3267</v>
      </c>
      <c r="G3809" s="1">
        <v>2</v>
      </c>
      <c r="H3809" s="1" t="s">
        <v>19</v>
      </c>
      <c r="I3809" s="1" t="s">
        <v>435</v>
      </c>
      <c r="J3809" s="1">
        <v>5</v>
      </c>
      <c r="K3809" s="1">
        <v>10</v>
      </c>
      <c r="L3809" s="49">
        <v>11</v>
      </c>
      <c r="M3809" s="50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66">
        <v>2691</v>
      </c>
      <c r="C3810" s="1" t="s">
        <v>861</v>
      </c>
      <c r="D3810" s="1"/>
      <c r="E3810" s="1" t="s">
        <v>3364</v>
      </c>
      <c r="F3810" s="1" t="s">
        <v>3268</v>
      </c>
      <c r="G3810" s="1">
        <v>2</v>
      </c>
      <c r="H3810" s="1" t="s">
        <v>19</v>
      </c>
      <c r="I3810" s="1" t="s">
        <v>435</v>
      </c>
      <c r="J3810" s="1">
        <v>4.4000000000000004</v>
      </c>
      <c r="K3810" s="1">
        <v>8.8000000000000007</v>
      </c>
      <c r="L3810" s="49">
        <v>11</v>
      </c>
      <c r="M3810" s="50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66">
        <v>2692</v>
      </c>
      <c r="C3811" s="1" t="s">
        <v>861</v>
      </c>
      <c r="D3811" s="1"/>
      <c r="E3811" s="1" t="s">
        <v>3365</v>
      </c>
      <c r="F3811" s="1" t="s">
        <v>3269</v>
      </c>
      <c r="G3811" s="1">
        <v>2</v>
      </c>
      <c r="H3811" s="1" t="s">
        <v>19</v>
      </c>
      <c r="I3811" s="1" t="s">
        <v>435</v>
      </c>
      <c r="J3811" s="1">
        <v>4.5</v>
      </c>
      <c r="K3811" s="1">
        <v>9</v>
      </c>
      <c r="L3811" s="49">
        <v>11</v>
      </c>
      <c r="M3811" s="50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66">
        <v>2694</v>
      </c>
      <c r="C3812" s="1" t="s">
        <v>861</v>
      </c>
      <c r="D3812" s="1"/>
      <c r="E3812" s="1" t="s">
        <v>3366</v>
      </c>
      <c r="F3812" s="1" t="s">
        <v>3271</v>
      </c>
      <c r="G3812" s="1">
        <v>1</v>
      </c>
      <c r="H3812" s="1" t="s">
        <v>19</v>
      </c>
      <c r="I3812" s="1" t="s">
        <v>435</v>
      </c>
      <c r="J3812" s="1">
        <v>4.4000000000000004</v>
      </c>
      <c r="K3812" s="1">
        <v>4.4000000000000004</v>
      </c>
      <c r="L3812" s="49">
        <v>11</v>
      </c>
      <c r="M3812" s="50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66">
        <v>2695</v>
      </c>
      <c r="C3813" s="1" t="s">
        <v>861</v>
      </c>
      <c r="D3813" s="1"/>
      <c r="E3813" s="1" t="s">
        <v>2455</v>
      </c>
      <c r="F3813" s="1" t="s">
        <v>1081</v>
      </c>
      <c r="G3813" s="1">
        <v>1</v>
      </c>
      <c r="H3813" s="1" t="s">
        <v>19</v>
      </c>
      <c r="I3813" s="1" t="s">
        <v>435</v>
      </c>
      <c r="J3813" s="1">
        <v>7.9</v>
      </c>
      <c r="K3813" s="1">
        <v>7.9</v>
      </c>
      <c r="L3813" s="49">
        <v>11</v>
      </c>
      <c r="M3813" s="50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66">
        <v>2698</v>
      </c>
      <c r="C3814" s="1" t="s">
        <v>861</v>
      </c>
      <c r="D3814" s="1"/>
      <c r="E3814" s="1" t="s">
        <v>3367</v>
      </c>
      <c r="F3814" s="1" t="s">
        <v>3272</v>
      </c>
      <c r="G3814" s="1">
        <v>1</v>
      </c>
      <c r="H3814" s="1" t="s">
        <v>19</v>
      </c>
      <c r="I3814" s="1" t="s">
        <v>435</v>
      </c>
      <c r="J3814" s="1">
        <v>3.7</v>
      </c>
      <c r="K3814" s="1">
        <v>3.7</v>
      </c>
      <c r="L3814" s="49">
        <v>11</v>
      </c>
      <c r="M3814" s="50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66">
        <v>2699</v>
      </c>
      <c r="C3815" s="1" t="s">
        <v>861</v>
      </c>
      <c r="D3815" s="1"/>
      <c r="E3815" s="1" t="s">
        <v>3368</v>
      </c>
      <c r="F3815" s="1" t="s">
        <v>3273</v>
      </c>
      <c r="G3815" s="1">
        <v>1</v>
      </c>
      <c r="H3815" s="1" t="s">
        <v>19</v>
      </c>
      <c r="I3815" s="1" t="s">
        <v>435</v>
      </c>
      <c r="J3815" s="1">
        <v>3.9</v>
      </c>
      <c r="K3815" s="1">
        <v>3.9</v>
      </c>
      <c r="L3815" s="49">
        <v>11</v>
      </c>
      <c r="M3815" s="50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66">
        <v>2700</v>
      </c>
      <c r="C3816" s="1" t="s">
        <v>861</v>
      </c>
      <c r="D3816" s="1"/>
      <c r="E3816" s="1" t="s">
        <v>3369</v>
      </c>
      <c r="F3816" s="1" t="s">
        <v>3274</v>
      </c>
      <c r="G3816" s="1">
        <v>1</v>
      </c>
      <c r="H3816" s="1" t="s">
        <v>19</v>
      </c>
      <c r="I3816" s="1" t="s">
        <v>435</v>
      </c>
      <c r="J3816" s="1">
        <v>3.9</v>
      </c>
      <c r="K3816" s="1">
        <v>3.9</v>
      </c>
      <c r="L3816" s="49">
        <v>11</v>
      </c>
      <c r="M3816" s="50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66">
        <v>2785</v>
      </c>
      <c r="C3817" s="1" t="s">
        <v>861</v>
      </c>
      <c r="D3817" s="1"/>
      <c r="E3817" s="1" t="s">
        <v>2458</v>
      </c>
      <c r="F3817" s="1" t="s">
        <v>1145</v>
      </c>
      <c r="G3817" s="1">
        <v>12</v>
      </c>
      <c r="H3817" s="1" t="s">
        <v>19</v>
      </c>
      <c r="I3817" s="1" t="s">
        <v>435</v>
      </c>
      <c r="J3817" s="1">
        <v>14.5</v>
      </c>
      <c r="K3817" s="1">
        <v>174</v>
      </c>
      <c r="L3817" s="49">
        <v>11</v>
      </c>
      <c r="M3817" s="50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66">
        <v>2548</v>
      </c>
      <c r="C3818" s="1" t="s">
        <v>3239</v>
      </c>
      <c r="D3818" s="1"/>
      <c r="E3818" s="1" t="s">
        <v>1111</v>
      </c>
      <c r="F3818" s="1" t="s">
        <v>3240</v>
      </c>
      <c r="G3818" s="1">
        <v>1</v>
      </c>
      <c r="H3818" s="1" t="s">
        <v>19</v>
      </c>
      <c r="I3818" s="1" t="s">
        <v>435</v>
      </c>
      <c r="J3818" s="1">
        <v>10</v>
      </c>
      <c r="K3818" s="1">
        <v>10</v>
      </c>
      <c r="L3818" s="49">
        <v>11</v>
      </c>
      <c r="M3818" s="50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66">
        <v>2551</v>
      </c>
      <c r="C3819" s="1" t="s">
        <v>1005</v>
      </c>
      <c r="D3819" s="1"/>
      <c r="E3819" s="1" t="s">
        <v>753</v>
      </c>
      <c r="F3819" s="1" t="s">
        <v>1006</v>
      </c>
      <c r="G3819" s="1">
        <v>8</v>
      </c>
      <c r="H3819" s="1" t="s">
        <v>19</v>
      </c>
      <c r="I3819" s="1" t="s">
        <v>435</v>
      </c>
      <c r="J3819" s="1">
        <v>11.7</v>
      </c>
      <c r="K3819" s="1">
        <v>93.6</v>
      </c>
      <c r="L3819" s="49">
        <v>11</v>
      </c>
      <c r="M3819" s="50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66">
        <v>2552</v>
      </c>
      <c r="C3820" s="1" t="s">
        <v>1005</v>
      </c>
      <c r="D3820" s="1"/>
      <c r="E3820" s="1" t="s">
        <v>1108</v>
      </c>
      <c r="F3820" s="1" t="s">
        <v>1007</v>
      </c>
      <c r="G3820" s="1">
        <v>3</v>
      </c>
      <c r="H3820" s="1" t="s">
        <v>19</v>
      </c>
      <c r="I3820" s="1" t="s">
        <v>435</v>
      </c>
      <c r="J3820" s="1">
        <v>11.7</v>
      </c>
      <c r="K3820" s="1">
        <v>35.099999999999994</v>
      </c>
      <c r="L3820" s="49">
        <v>11</v>
      </c>
      <c r="M3820" s="50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66">
        <v>2553</v>
      </c>
      <c r="C3821" s="1" t="s">
        <v>1005</v>
      </c>
      <c r="D3821" s="1"/>
      <c r="E3821" s="1" t="s">
        <v>108</v>
      </c>
      <c r="F3821" s="1" t="s">
        <v>3241</v>
      </c>
      <c r="G3821" s="1">
        <v>1</v>
      </c>
      <c r="H3821" s="1" t="s">
        <v>19</v>
      </c>
      <c r="I3821" s="1" t="s">
        <v>435</v>
      </c>
      <c r="J3821" s="1">
        <v>32.1</v>
      </c>
      <c r="K3821" s="1">
        <v>32.1</v>
      </c>
      <c r="L3821" s="49">
        <v>11</v>
      </c>
      <c r="M3821" s="50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66">
        <v>2408</v>
      </c>
      <c r="C3822" s="1" t="s">
        <v>907</v>
      </c>
      <c r="D3822" s="1"/>
      <c r="E3822" s="1" t="s">
        <v>1108</v>
      </c>
      <c r="F3822" s="1" t="s">
        <v>910</v>
      </c>
      <c r="G3822" s="1">
        <v>1</v>
      </c>
      <c r="H3822" s="1" t="s">
        <v>19</v>
      </c>
      <c r="I3822" s="1" t="s">
        <v>434</v>
      </c>
      <c r="J3822" s="1">
        <v>12.9</v>
      </c>
      <c r="K3822" s="1">
        <v>12.9</v>
      </c>
      <c r="L3822" s="49">
        <v>11</v>
      </c>
      <c r="M3822" s="50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66">
        <v>2409</v>
      </c>
      <c r="C3823" s="1" t="s">
        <v>907</v>
      </c>
      <c r="D3823" s="1"/>
      <c r="E3823" s="1" t="s">
        <v>108</v>
      </c>
      <c r="F3823" s="1" t="s">
        <v>911</v>
      </c>
      <c r="G3823" s="1">
        <v>1</v>
      </c>
      <c r="H3823" s="1" t="s">
        <v>19</v>
      </c>
      <c r="I3823" s="1" t="s">
        <v>434</v>
      </c>
      <c r="J3823" s="1">
        <v>16.399999999999999</v>
      </c>
      <c r="K3823" s="1">
        <v>16.399999999999999</v>
      </c>
      <c r="L3823" s="49">
        <v>11</v>
      </c>
      <c r="M3823" s="50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66">
        <v>2351</v>
      </c>
      <c r="C3824" s="1" t="s">
        <v>3211</v>
      </c>
      <c r="D3824" s="1"/>
      <c r="E3824" s="1" t="s">
        <v>2</v>
      </c>
      <c r="F3824" s="1" t="s">
        <v>3212</v>
      </c>
      <c r="G3824" s="1">
        <v>1</v>
      </c>
      <c r="H3824" s="1" t="s">
        <v>19</v>
      </c>
      <c r="I3824" s="1" t="s">
        <v>432</v>
      </c>
      <c r="J3824" s="1">
        <v>15</v>
      </c>
      <c r="K3824" s="1">
        <v>15</v>
      </c>
      <c r="L3824" s="49">
        <v>11</v>
      </c>
      <c r="M3824" s="50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66">
        <v>2259</v>
      </c>
      <c r="C3825" s="1" t="s">
        <v>861</v>
      </c>
      <c r="D3825" s="1"/>
      <c r="E3825" s="1" t="s">
        <v>2</v>
      </c>
      <c r="F3825" s="1" t="s">
        <v>832</v>
      </c>
      <c r="G3825" s="1">
        <v>1</v>
      </c>
      <c r="H3825" s="1" t="s">
        <v>19</v>
      </c>
      <c r="I3825" s="1" t="s">
        <v>432</v>
      </c>
      <c r="J3825" s="1">
        <v>9.6999999999999993</v>
      </c>
      <c r="K3825" s="1">
        <v>9.6999999999999993</v>
      </c>
      <c r="L3825" s="49">
        <v>12</v>
      </c>
      <c r="M3825" s="50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66">
        <v>2306</v>
      </c>
      <c r="C3826" s="1" t="s">
        <v>861</v>
      </c>
      <c r="D3826" s="1"/>
      <c r="E3826" s="1" t="s">
        <v>1120</v>
      </c>
      <c r="F3826" s="1" t="s">
        <v>851</v>
      </c>
      <c r="G3826" s="1">
        <v>4</v>
      </c>
      <c r="H3826" s="1" t="s">
        <v>19</v>
      </c>
      <c r="I3826" s="1" t="s">
        <v>433</v>
      </c>
      <c r="J3826" s="1">
        <v>3.9</v>
      </c>
      <c r="K3826" s="1">
        <v>15.6</v>
      </c>
      <c r="L3826" s="49">
        <v>12</v>
      </c>
      <c r="M3826" s="50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66">
        <v>2333</v>
      </c>
      <c r="C3827" s="1" t="s">
        <v>861</v>
      </c>
      <c r="D3827" s="1"/>
      <c r="E3827" s="1" t="s">
        <v>3346</v>
      </c>
      <c r="F3827" s="1" t="s">
        <v>3208</v>
      </c>
      <c r="G3827" s="1">
        <v>1</v>
      </c>
      <c r="H3827" s="1" t="s">
        <v>19</v>
      </c>
      <c r="I3827" s="1" t="s">
        <v>432</v>
      </c>
      <c r="J3827" s="1">
        <v>2</v>
      </c>
      <c r="K3827" s="1">
        <v>2</v>
      </c>
      <c r="L3827" s="49">
        <v>12</v>
      </c>
      <c r="M3827" s="50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66">
        <v>2341</v>
      </c>
      <c r="C3828" s="1" t="s">
        <v>861</v>
      </c>
      <c r="D3828" s="1"/>
      <c r="E3828" s="1" t="s">
        <v>3343</v>
      </c>
      <c r="F3828" s="1" t="s">
        <v>3210</v>
      </c>
      <c r="G3828" s="1">
        <v>4</v>
      </c>
      <c r="H3828" s="1" t="s">
        <v>19</v>
      </c>
      <c r="I3828" s="1" t="s">
        <v>432</v>
      </c>
      <c r="J3828" s="1">
        <v>2.8</v>
      </c>
      <c r="K3828" s="1">
        <v>11.2</v>
      </c>
      <c r="L3828" s="49">
        <v>12</v>
      </c>
      <c r="M3828" s="50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66">
        <v>2877</v>
      </c>
      <c r="C3829" s="1" t="s">
        <v>3285</v>
      </c>
      <c r="D3829" s="1"/>
      <c r="E3829" s="1" t="s">
        <v>2</v>
      </c>
      <c r="F3829" s="1" t="s">
        <v>3286</v>
      </c>
      <c r="G3829" s="1">
        <v>1</v>
      </c>
      <c r="H3829" s="1" t="s">
        <v>19</v>
      </c>
      <c r="I3829" s="1" t="s">
        <v>431</v>
      </c>
      <c r="J3829" s="1">
        <v>33.700000000000003</v>
      </c>
      <c r="K3829" s="1">
        <v>33.700000000000003</v>
      </c>
      <c r="L3829" s="49">
        <v>12</v>
      </c>
      <c r="M3829" s="50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66">
        <v>2878</v>
      </c>
      <c r="C3830" s="1" t="s">
        <v>3285</v>
      </c>
      <c r="D3830" s="1"/>
      <c r="E3830" s="1" t="s">
        <v>51</v>
      </c>
      <c r="F3830" s="1" t="s">
        <v>3287</v>
      </c>
      <c r="G3830" s="1">
        <v>1</v>
      </c>
      <c r="H3830" s="1" t="s">
        <v>19</v>
      </c>
      <c r="I3830" s="1" t="s">
        <v>432</v>
      </c>
      <c r="J3830" s="1">
        <v>33.700000000000003</v>
      </c>
      <c r="K3830" s="1">
        <v>33.700000000000003</v>
      </c>
      <c r="L3830" s="49">
        <v>12</v>
      </c>
      <c r="M3830" s="50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66">
        <v>2879</v>
      </c>
      <c r="C3831" s="1" t="s">
        <v>3285</v>
      </c>
      <c r="D3831" s="1"/>
      <c r="E3831" s="1" t="s">
        <v>753</v>
      </c>
      <c r="F3831" s="1" t="s">
        <v>3288</v>
      </c>
      <c r="G3831" s="1">
        <v>10</v>
      </c>
      <c r="H3831" s="1" t="s">
        <v>19</v>
      </c>
      <c r="I3831" s="1" t="s">
        <v>433</v>
      </c>
      <c r="J3831" s="1">
        <v>5.0999999999999996</v>
      </c>
      <c r="K3831" s="1">
        <v>51</v>
      </c>
      <c r="L3831" s="49">
        <v>12</v>
      </c>
      <c r="M3831" s="50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66">
        <v>2880</v>
      </c>
      <c r="C3832" s="1" t="s">
        <v>3285</v>
      </c>
      <c r="D3832" s="1"/>
      <c r="E3832" s="1" t="s">
        <v>1108</v>
      </c>
      <c r="F3832" s="1" t="s">
        <v>3289</v>
      </c>
      <c r="G3832" s="1">
        <v>3</v>
      </c>
      <c r="H3832" s="1" t="s">
        <v>19</v>
      </c>
      <c r="I3832" s="1" t="s">
        <v>434</v>
      </c>
      <c r="J3832" s="1">
        <v>4.2</v>
      </c>
      <c r="K3832" s="1">
        <v>12.600000000000001</v>
      </c>
      <c r="L3832" s="49">
        <v>12</v>
      </c>
      <c r="M3832" s="50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66">
        <v>2881</v>
      </c>
      <c r="C3833" s="1" t="s">
        <v>3285</v>
      </c>
      <c r="D3833" s="1"/>
      <c r="E3833" s="1" t="s">
        <v>2</v>
      </c>
      <c r="F3833" s="1" t="s">
        <v>3286</v>
      </c>
      <c r="G3833" s="1">
        <v>1</v>
      </c>
      <c r="H3833" s="1" t="s">
        <v>19</v>
      </c>
      <c r="I3833" s="1" t="s">
        <v>435</v>
      </c>
      <c r="J3833" s="1">
        <v>33.700000000000003</v>
      </c>
      <c r="K3833" s="1">
        <v>33.700000000000003</v>
      </c>
      <c r="L3833" s="49">
        <v>12</v>
      </c>
      <c r="M3833" s="50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66">
        <v>2882</v>
      </c>
      <c r="C3834" s="1" t="s">
        <v>3285</v>
      </c>
      <c r="D3834" s="1"/>
      <c r="E3834" s="1" t="s">
        <v>51</v>
      </c>
      <c r="F3834" s="1" t="s">
        <v>3287</v>
      </c>
      <c r="G3834" s="1">
        <v>1</v>
      </c>
      <c r="H3834" s="1" t="s">
        <v>19</v>
      </c>
      <c r="I3834" s="1" t="s">
        <v>431</v>
      </c>
      <c r="J3834" s="1">
        <v>33.700000000000003</v>
      </c>
      <c r="K3834" s="1">
        <v>33.700000000000003</v>
      </c>
      <c r="L3834" s="49">
        <v>12</v>
      </c>
      <c r="M3834" s="50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66">
        <v>2883</v>
      </c>
      <c r="C3835" s="1" t="s">
        <v>3285</v>
      </c>
      <c r="D3835" s="1"/>
      <c r="E3835" s="1" t="s">
        <v>753</v>
      </c>
      <c r="F3835" s="1" t="s">
        <v>3288</v>
      </c>
      <c r="G3835" s="1">
        <v>10</v>
      </c>
      <c r="H3835" s="1" t="s">
        <v>19</v>
      </c>
      <c r="I3835" s="1" t="s">
        <v>432</v>
      </c>
      <c r="J3835" s="1">
        <v>5.0999999999999996</v>
      </c>
      <c r="K3835" s="1">
        <v>51</v>
      </c>
      <c r="L3835" s="49">
        <v>12</v>
      </c>
      <c r="M3835" s="50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66">
        <v>2884</v>
      </c>
      <c r="C3836" s="1" t="s">
        <v>3285</v>
      </c>
      <c r="D3836" s="1"/>
      <c r="E3836" s="1" t="s">
        <v>1108</v>
      </c>
      <c r="F3836" s="1" t="s">
        <v>3289</v>
      </c>
      <c r="G3836" s="1">
        <v>4</v>
      </c>
      <c r="H3836" s="1" t="s">
        <v>19</v>
      </c>
      <c r="I3836" s="1" t="s">
        <v>433</v>
      </c>
      <c r="J3836" s="1">
        <v>4.2</v>
      </c>
      <c r="K3836" s="1">
        <v>16.8</v>
      </c>
      <c r="L3836" s="49">
        <v>12</v>
      </c>
      <c r="M3836" s="50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66">
        <v>2886</v>
      </c>
      <c r="C3837" s="1" t="s">
        <v>3285</v>
      </c>
      <c r="D3837" s="1"/>
      <c r="E3837" s="1" t="s">
        <v>51</v>
      </c>
      <c r="F3837" s="1" t="s">
        <v>3287</v>
      </c>
      <c r="G3837" s="1">
        <v>1</v>
      </c>
      <c r="H3837" s="1" t="s">
        <v>19</v>
      </c>
      <c r="I3837" s="1" t="s">
        <v>435</v>
      </c>
      <c r="J3837" s="1">
        <v>33.700000000000003</v>
      </c>
      <c r="K3837" s="1">
        <v>33.700000000000003</v>
      </c>
      <c r="L3837" s="49">
        <v>12</v>
      </c>
      <c r="M3837" s="50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66">
        <v>2887</v>
      </c>
      <c r="C3838" s="1" t="s">
        <v>3285</v>
      </c>
      <c r="D3838" s="1"/>
      <c r="E3838" s="1" t="s">
        <v>753</v>
      </c>
      <c r="F3838" s="1" t="s">
        <v>3288</v>
      </c>
      <c r="G3838" s="1">
        <v>10</v>
      </c>
      <c r="H3838" s="1" t="s">
        <v>19</v>
      </c>
      <c r="I3838" s="1" t="s">
        <v>431</v>
      </c>
      <c r="J3838" s="1">
        <v>5.0999999999999996</v>
      </c>
      <c r="K3838" s="1">
        <v>51</v>
      </c>
      <c r="L3838" s="49">
        <v>12</v>
      </c>
      <c r="M3838" s="50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66">
        <v>2888</v>
      </c>
      <c r="C3839" s="1" t="s">
        <v>3285</v>
      </c>
      <c r="D3839" s="1"/>
      <c r="E3839" s="1" t="s">
        <v>1108</v>
      </c>
      <c r="F3839" s="1" t="s">
        <v>3289</v>
      </c>
      <c r="G3839" s="1">
        <v>4</v>
      </c>
      <c r="H3839" s="1" t="s">
        <v>19</v>
      </c>
      <c r="I3839" s="1" t="s">
        <v>432</v>
      </c>
      <c r="J3839" s="1">
        <v>4.2</v>
      </c>
      <c r="K3839" s="1">
        <v>16.8</v>
      </c>
      <c r="L3839" s="49">
        <v>12</v>
      </c>
      <c r="M3839" s="50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66">
        <v>2888</v>
      </c>
      <c r="C3840" s="1" t="s">
        <v>3285</v>
      </c>
      <c r="D3840" s="1"/>
      <c r="E3840" s="1" t="s">
        <v>108</v>
      </c>
      <c r="F3840" s="1" t="s">
        <v>3370</v>
      </c>
      <c r="G3840" s="1">
        <v>4</v>
      </c>
      <c r="H3840" s="1" t="s">
        <v>19</v>
      </c>
      <c r="I3840" s="1" t="s">
        <v>434</v>
      </c>
      <c r="J3840" s="1">
        <v>2.9</v>
      </c>
      <c r="K3840" s="1">
        <v>11.6</v>
      </c>
      <c r="L3840" s="49">
        <v>12</v>
      </c>
      <c r="M3840" s="50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66">
        <v>2888</v>
      </c>
      <c r="C3841" s="1" t="s">
        <v>3285</v>
      </c>
      <c r="D3841" s="1"/>
      <c r="E3841" s="1" t="s">
        <v>181</v>
      </c>
      <c r="F3841" s="1" t="s">
        <v>3371</v>
      </c>
      <c r="G3841" s="1">
        <v>1</v>
      </c>
      <c r="H3841" s="1" t="s">
        <v>19</v>
      </c>
      <c r="I3841" s="1" t="s">
        <v>434</v>
      </c>
      <c r="J3841" s="1">
        <v>5.3</v>
      </c>
      <c r="K3841" s="1">
        <v>5.3</v>
      </c>
      <c r="L3841" s="49">
        <v>12</v>
      </c>
      <c r="M3841" s="50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66">
        <v>2888</v>
      </c>
      <c r="C3842" s="1" t="s">
        <v>3285</v>
      </c>
      <c r="D3842" s="1"/>
      <c r="E3842" s="1" t="s">
        <v>469</v>
      </c>
      <c r="F3842" s="1" t="s">
        <v>3372</v>
      </c>
      <c r="G3842" s="1">
        <v>1</v>
      </c>
      <c r="H3842" s="1" t="s">
        <v>19</v>
      </c>
      <c r="I3842" s="1" t="s">
        <v>434</v>
      </c>
      <c r="J3842" s="1">
        <v>4.0999999999999996</v>
      </c>
      <c r="K3842" s="1">
        <v>4.0999999999999996</v>
      </c>
      <c r="L3842" s="49">
        <v>12</v>
      </c>
      <c r="M3842" s="50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66">
        <v>2888</v>
      </c>
      <c r="C3843" s="1" t="s">
        <v>3285</v>
      </c>
      <c r="D3843" s="1"/>
      <c r="E3843" s="1" t="s">
        <v>472</v>
      </c>
      <c r="F3843" s="1" t="s">
        <v>3373</v>
      </c>
      <c r="G3843" s="1">
        <v>1</v>
      </c>
      <c r="H3843" s="1" t="s">
        <v>19</v>
      </c>
      <c r="I3843" s="1" t="s">
        <v>434</v>
      </c>
      <c r="J3843" s="1">
        <v>34.299999999999997</v>
      </c>
      <c r="K3843" s="1">
        <v>34.299999999999997</v>
      </c>
      <c r="L3843" s="49">
        <v>12</v>
      </c>
      <c r="M3843" s="50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66">
        <v>2889</v>
      </c>
      <c r="C3844" s="1" t="s">
        <v>3285</v>
      </c>
      <c r="D3844" s="1"/>
      <c r="E3844" s="1" t="s">
        <v>2</v>
      </c>
      <c r="F3844" s="1" t="s">
        <v>3286</v>
      </c>
      <c r="G3844" s="1">
        <v>1</v>
      </c>
      <c r="H3844" s="1" t="s">
        <v>19</v>
      </c>
      <c r="I3844" s="1" t="s">
        <v>433</v>
      </c>
      <c r="J3844" s="1">
        <v>33.700000000000003</v>
      </c>
      <c r="K3844" s="1">
        <v>33.700000000000003</v>
      </c>
      <c r="L3844" s="49">
        <v>12</v>
      </c>
      <c r="M3844" s="50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66">
        <v>2890</v>
      </c>
      <c r="C3845" s="1" t="s">
        <v>3285</v>
      </c>
      <c r="D3845" s="1"/>
      <c r="E3845" s="1" t="s">
        <v>51</v>
      </c>
      <c r="F3845" s="1" t="s">
        <v>3287</v>
      </c>
      <c r="G3845" s="1">
        <v>1</v>
      </c>
      <c r="H3845" s="1" t="s">
        <v>19</v>
      </c>
      <c r="I3845" s="1" t="s">
        <v>434</v>
      </c>
      <c r="J3845" s="1">
        <v>33.700000000000003</v>
      </c>
      <c r="K3845" s="1">
        <v>33.700000000000003</v>
      </c>
      <c r="L3845" s="49">
        <v>12</v>
      </c>
      <c r="M3845" s="50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66">
        <v>2891</v>
      </c>
      <c r="C3846" s="1" t="s">
        <v>3285</v>
      </c>
      <c r="D3846" s="1"/>
      <c r="E3846" s="1" t="s">
        <v>753</v>
      </c>
      <c r="F3846" s="1" t="s">
        <v>3288</v>
      </c>
      <c r="G3846" s="1">
        <v>10</v>
      </c>
      <c r="H3846" s="1" t="s">
        <v>19</v>
      </c>
      <c r="I3846" s="1" t="s">
        <v>435</v>
      </c>
      <c r="J3846" s="1">
        <v>5.0999999999999996</v>
      </c>
      <c r="K3846" s="1">
        <v>51</v>
      </c>
      <c r="L3846" s="49">
        <v>12</v>
      </c>
      <c r="M3846" s="50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66">
        <v>2892</v>
      </c>
      <c r="C3847" s="1" t="s">
        <v>3285</v>
      </c>
      <c r="D3847" s="1"/>
      <c r="E3847" s="1" t="s">
        <v>1108</v>
      </c>
      <c r="F3847" s="1" t="s">
        <v>3289</v>
      </c>
      <c r="G3847" s="1">
        <v>4</v>
      </c>
      <c r="H3847" s="1" t="s">
        <v>19</v>
      </c>
      <c r="I3847" s="1" t="s">
        <v>431</v>
      </c>
      <c r="J3847" s="1">
        <v>4.2</v>
      </c>
      <c r="K3847" s="1">
        <v>16.8</v>
      </c>
      <c r="L3847" s="49">
        <v>12</v>
      </c>
      <c r="M3847" s="50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66">
        <v>2893</v>
      </c>
      <c r="C3848" s="1" t="s">
        <v>3285</v>
      </c>
      <c r="D3848" s="1"/>
      <c r="E3848" s="1" t="s">
        <v>2</v>
      </c>
      <c r="F3848" s="1" t="s">
        <v>3286</v>
      </c>
      <c r="G3848" s="1">
        <v>1</v>
      </c>
      <c r="H3848" s="1" t="s">
        <v>19</v>
      </c>
      <c r="I3848" s="1" t="s">
        <v>432</v>
      </c>
      <c r="J3848" s="1">
        <v>33.700000000000003</v>
      </c>
      <c r="K3848" s="1">
        <v>33.700000000000003</v>
      </c>
      <c r="L3848" s="49">
        <v>12</v>
      </c>
      <c r="M3848" s="50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66">
        <v>2894</v>
      </c>
      <c r="C3849" s="1" t="s">
        <v>3285</v>
      </c>
      <c r="D3849" s="1"/>
      <c r="E3849" s="1" t="s">
        <v>51</v>
      </c>
      <c r="F3849" s="1" t="s">
        <v>3287</v>
      </c>
      <c r="G3849" s="1">
        <v>1</v>
      </c>
      <c r="H3849" s="1" t="s">
        <v>19</v>
      </c>
      <c r="I3849" s="1" t="s">
        <v>433</v>
      </c>
      <c r="J3849" s="1">
        <v>33.700000000000003</v>
      </c>
      <c r="K3849" s="1">
        <v>33.700000000000003</v>
      </c>
      <c r="L3849" s="49">
        <v>12</v>
      </c>
      <c r="M3849" s="50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66">
        <v>2895</v>
      </c>
      <c r="C3850" s="1" t="s">
        <v>3285</v>
      </c>
      <c r="D3850" s="1"/>
      <c r="E3850" s="1" t="s">
        <v>753</v>
      </c>
      <c r="F3850" s="1" t="s">
        <v>3288</v>
      </c>
      <c r="G3850" s="1">
        <v>8</v>
      </c>
      <c r="H3850" s="1" t="s">
        <v>19</v>
      </c>
      <c r="I3850" s="1" t="s">
        <v>434</v>
      </c>
      <c r="J3850" s="1">
        <v>5.0999999999999996</v>
      </c>
      <c r="K3850" s="1">
        <v>40.799999999999997</v>
      </c>
      <c r="L3850" s="49">
        <v>12</v>
      </c>
      <c r="M3850" s="50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66">
        <v>2896</v>
      </c>
      <c r="C3851" s="1" t="s">
        <v>3285</v>
      </c>
      <c r="D3851" s="1"/>
      <c r="E3851" s="1" t="s">
        <v>1108</v>
      </c>
      <c r="F3851" s="1" t="s">
        <v>3289</v>
      </c>
      <c r="G3851" s="1">
        <v>4</v>
      </c>
      <c r="H3851" s="1" t="s">
        <v>19</v>
      </c>
      <c r="I3851" s="1" t="s">
        <v>435</v>
      </c>
      <c r="J3851" s="1">
        <v>4.2</v>
      </c>
      <c r="K3851" s="1">
        <v>16.8</v>
      </c>
      <c r="L3851" s="49">
        <v>12</v>
      </c>
      <c r="M3851" s="50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66"/>
      <c r="C3852" s="1" t="s">
        <v>1165</v>
      </c>
      <c r="D3852" s="1"/>
      <c r="E3852" s="1" t="s">
        <v>181</v>
      </c>
      <c r="F3852" s="1" t="s">
        <v>2741</v>
      </c>
      <c r="G3852" s="1">
        <v>4</v>
      </c>
      <c r="H3852" s="1" t="s">
        <v>19</v>
      </c>
      <c r="I3852" s="1" t="s">
        <v>432</v>
      </c>
      <c r="J3852" s="1">
        <v>1</v>
      </c>
      <c r="K3852" s="1">
        <v>4</v>
      </c>
      <c r="L3852" s="49">
        <v>12</v>
      </c>
      <c r="M3852" s="50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66"/>
      <c r="C3853" s="1" t="s">
        <v>1165</v>
      </c>
      <c r="D3853" s="1"/>
      <c r="E3853" s="1" t="s">
        <v>181</v>
      </c>
      <c r="F3853" s="1" t="s">
        <v>2741</v>
      </c>
      <c r="G3853" s="1">
        <v>4</v>
      </c>
      <c r="H3853" s="1" t="s">
        <v>19</v>
      </c>
      <c r="I3853" s="1" t="s">
        <v>433</v>
      </c>
      <c r="J3853" s="1">
        <v>1</v>
      </c>
      <c r="K3853" s="1">
        <v>4</v>
      </c>
      <c r="L3853" s="49">
        <v>12</v>
      </c>
      <c r="M3853" s="50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66"/>
      <c r="C3854" s="1" t="s">
        <v>1165</v>
      </c>
      <c r="D3854" s="1"/>
      <c r="E3854" s="1" t="s">
        <v>181</v>
      </c>
      <c r="F3854" s="1" t="s">
        <v>2741</v>
      </c>
      <c r="G3854" s="1">
        <v>4</v>
      </c>
      <c r="H3854" s="1" t="s">
        <v>19</v>
      </c>
      <c r="I3854" s="1" t="s">
        <v>434</v>
      </c>
      <c r="J3854" s="1">
        <v>0.1</v>
      </c>
      <c r="K3854" s="1">
        <v>0.4</v>
      </c>
      <c r="L3854" s="49">
        <v>12</v>
      </c>
      <c r="M3854" s="50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66"/>
      <c r="C3855" s="1" t="s">
        <v>1165</v>
      </c>
      <c r="D3855" s="1"/>
      <c r="E3855" s="1" t="s">
        <v>181</v>
      </c>
      <c r="F3855" s="1" t="s">
        <v>2741</v>
      </c>
      <c r="G3855" s="1">
        <v>4</v>
      </c>
      <c r="H3855" s="1" t="s">
        <v>19</v>
      </c>
      <c r="I3855" s="1" t="s">
        <v>435</v>
      </c>
      <c r="J3855" s="1">
        <v>0.1</v>
      </c>
      <c r="K3855" s="1">
        <v>0.4</v>
      </c>
      <c r="L3855" s="49">
        <v>12</v>
      </c>
      <c r="M3855" s="50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66"/>
      <c r="C3856" s="1" t="s">
        <v>1165</v>
      </c>
      <c r="D3856" s="1"/>
      <c r="E3856" s="1" t="s">
        <v>753</v>
      </c>
      <c r="F3856" s="1" t="s">
        <v>3374</v>
      </c>
      <c r="G3856" s="1">
        <v>4</v>
      </c>
      <c r="H3856" s="1" t="s">
        <v>19</v>
      </c>
      <c r="I3856" s="1" t="s">
        <v>432</v>
      </c>
      <c r="J3856" s="1">
        <v>3.2</v>
      </c>
      <c r="K3856" s="1">
        <v>12.8</v>
      </c>
      <c r="L3856" s="49">
        <v>12</v>
      </c>
      <c r="M3856" s="50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66"/>
      <c r="C3857" s="1" t="s">
        <v>1165</v>
      </c>
      <c r="D3857" s="1"/>
      <c r="E3857" s="1" t="s">
        <v>753</v>
      </c>
      <c r="F3857" s="1" t="s">
        <v>3374</v>
      </c>
      <c r="G3857" s="1">
        <v>4</v>
      </c>
      <c r="H3857" s="1" t="s">
        <v>19</v>
      </c>
      <c r="I3857" s="1" t="s">
        <v>433</v>
      </c>
      <c r="J3857" s="1">
        <v>3.2</v>
      </c>
      <c r="K3857" s="1">
        <v>12.8</v>
      </c>
      <c r="L3857" s="49">
        <v>12</v>
      </c>
      <c r="M3857" s="50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66"/>
      <c r="C3858" s="1" t="s">
        <v>1165</v>
      </c>
      <c r="D3858" s="1"/>
      <c r="E3858" s="1" t="s">
        <v>753</v>
      </c>
      <c r="F3858" s="1" t="s">
        <v>3374</v>
      </c>
      <c r="G3858" s="1">
        <v>4</v>
      </c>
      <c r="H3858" s="1" t="s">
        <v>19</v>
      </c>
      <c r="I3858" s="1" t="s">
        <v>434</v>
      </c>
      <c r="J3858" s="1">
        <v>3.2</v>
      </c>
      <c r="K3858" s="1">
        <v>12.8</v>
      </c>
      <c r="L3858" s="49">
        <v>12</v>
      </c>
      <c r="M3858" s="50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66"/>
      <c r="C3859" s="1" t="s">
        <v>1165</v>
      </c>
      <c r="D3859" s="1"/>
      <c r="E3859" s="1" t="s">
        <v>753</v>
      </c>
      <c r="F3859" s="1" t="s">
        <v>3374</v>
      </c>
      <c r="G3859" s="1">
        <v>4</v>
      </c>
      <c r="H3859" s="1" t="s">
        <v>19</v>
      </c>
      <c r="I3859" s="1" t="s">
        <v>435</v>
      </c>
      <c r="J3859" s="1">
        <v>3.2</v>
      </c>
      <c r="K3859" s="1">
        <v>12.8</v>
      </c>
      <c r="L3859" s="49">
        <v>12</v>
      </c>
      <c r="M3859" s="50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66">
        <v>2271</v>
      </c>
      <c r="C3860" s="1" t="s">
        <v>861</v>
      </c>
      <c r="D3860" s="1"/>
      <c r="E3860" s="1"/>
      <c r="F3860" s="1" t="s">
        <v>838</v>
      </c>
      <c r="G3860" s="1">
        <v>1</v>
      </c>
      <c r="H3860" s="1" t="s">
        <v>19</v>
      </c>
      <c r="I3860" s="1" t="s">
        <v>431</v>
      </c>
      <c r="J3860" s="1">
        <v>6</v>
      </c>
      <c r="K3860" s="1">
        <v>6</v>
      </c>
      <c r="L3860" s="49">
        <v>12</v>
      </c>
      <c r="M3860" s="50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66">
        <v>2680</v>
      </c>
      <c r="C3861" s="1" t="s">
        <v>861</v>
      </c>
      <c r="D3861" s="1"/>
      <c r="E3861" s="1" t="s">
        <v>2460</v>
      </c>
      <c r="F3861" s="1" t="s">
        <v>1078</v>
      </c>
      <c r="G3861" s="1">
        <v>1</v>
      </c>
      <c r="H3861" s="1" t="s">
        <v>19</v>
      </c>
      <c r="I3861" s="1" t="s">
        <v>434</v>
      </c>
      <c r="J3861" s="1">
        <v>2</v>
      </c>
      <c r="K3861" s="1">
        <v>2</v>
      </c>
      <c r="L3861" s="49">
        <v>12</v>
      </c>
      <c r="M3861" s="50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66">
        <v>2681</v>
      </c>
      <c r="C3862" s="1" t="s">
        <v>861</v>
      </c>
      <c r="D3862" s="1"/>
      <c r="E3862" s="1" t="s">
        <v>3358</v>
      </c>
      <c r="F3862" s="1" t="s">
        <v>3262</v>
      </c>
      <c r="G3862" s="1">
        <v>2</v>
      </c>
      <c r="H3862" s="1" t="s">
        <v>19</v>
      </c>
      <c r="I3862" s="1" t="s">
        <v>434</v>
      </c>
      <c r="J3862" s="1">
        <v>2.2999999999999998</v>
      </c>
      <c r="K3862" s="1">
        <v>4.5999999999999996</v>
      </c>
      <c r="L3862" s="49">
        <v>12</v>
      </c>
      <c r="M3862" s="50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66">
        <v>2682</v>
      </c>
      <c r="C3863" s="1" t="s">
        <v>861</v>
      </c>
      <c r="D3863" s="1"/>
      <c r="E3863" s="1" t="s">
        <v>3359</v>
      </c>
      <c r="F3863" s="1" t="s">
        <v>3263</v>
      </c>
      <c r="G3863" s="1">
        <v>1</v>
      </c>
      <c r="H3863" s="1" t="s">
        <v>19</v>
      </c>
      <c r="I3863" s="1" t="s">
        <v>434</v>
      </c>
      <c r="J3863" s="1">
        <v>2.2999999999999998</v>
      </c>
      <c r="K3863" s="1">
        <v>2.2999999999999998</v>
      </c>
      <c r="L3863" s="49">
        <v>12</v>
      </c>
      <c r="M3863" s="50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66">
        <v>2693</v>
      </c>
      <c r="C3864" s="1" t="s">
        <v>861</v>
      </c>
      <c r="D3864" s="1"/>
      <c r="E3864" s="1"/>
      <c r="F3864" s="1" t="s">
        <v>3270</v>
      </c>
      <c r="G3864" s="1">
        <v>1</v>
      </c>
      <c r="H3864" s="1" t="s">
        <v>19</v>
      </c>
      <c r="I3864" s="1" t="s">
        <v>435</v>
      </c>
      <c r="J3864" s="1">
        <v>4.4000000000000004</v>
      </c>
      <c r="K3864" s="1">
        <v>4.4000000000000004</v>
      </c>
      <c r="L3864" s="49">
        <v>12</v>
      </c>
      <c r="M3864" s="50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66"/>
      <c r="C3865" s="1" t="s">
        <v>1086</v>
      </c>
      <c r="D3865" s="1"/>
      <c r="E3865" s="1"/>
      <c r="F3865" s="1" t="s">
        <v>3375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9">
        <v>12</v>
      </c>
      <c r="M3865" s="50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66"/>
      <c r="C3866" s="1" t="s">
        <v>1086</v>
      </c>
      <c r="D3866" s="1"/>
      <c r="E3866" s="1"/>
      <c r="F3866" s="1" t="s">
        <v>3376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9">
        <v>12</v>
      </c>
      <c r="M3866" s="50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66"/>
      <c r="C3867" s="1" t="s">
        <v>1086</v>
      </c>
      <c r="D3867" s="1"/>
      <c r="E3867" s="1"/>
      <c r="F3867" s="1" t="s">
        <v>3377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9">
        <v>12</v>
      </c>
      <c r="M3867" s="50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66"/>
      <c r="C3868" s="1" t="s">
        <v>2485</v>
      </c>
      <c r="D3868" s="1"/>
      <c r="E3868" s="1"/>
      <c r="F3868" s="1" t="s">
        <v>2486</v>
      </c>
      <c r="G3868" s="1">
        <v>2</v>
      </c>
      <c r="H3868" s="1" t="s">
        <v>19</v>
      </c>
      <c r="I3868" s="1" t="s">
        <v>577</v>
      </c>
      <c r="J3868" s="1">
        <v>0.01</v>
      </c>
      <c r="K3868" s="1">
        <v>0.02</v>
      </c>
      <c r="L3868" s="49">
        <v>10</v>
      </c>
      <c r="M3868" s="50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66"/>
      <c r="C3869" s="1" t="s">
        <v>2485</v>
      </c>
      <c r="D3869" s="1"/>
      <c r="E3869" s="1"/>
      <c r="F3869" s="1" t="s">
        <v>2487</v>
      </c>
      <c r="G3869" s="1">
        <v>3</v>
      </c>
      <c r="H3869" s="1" t="s">
        <v>19</v>
      </c>
      <c r="I3869" s="1" t="s">
        <v>577</v>
      </c>
      <c r="J3869" s="1">
        <v>0.02</v>
      </c>
      <c r="K3869" s="1">
        <v>0.06</v>
      </c>
      <c r="L3869" s="49">
        <v>10</v>
      </c>
      <c r="M3869" s="50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66"/>
      <c r="C3870" s="1" t="s">
        <v>2485</v>
      </c>
      <c r="D3870" s="1"/>
      <c r="E3870" s="1"/>
      <c r="F3870" s="1" t="s">
        <v>2488</v>
      </c>
      <c r="G3870" s="1">
        <v>3</v>
      </c>
      <c r="H3870" s="1" t="s">
        <v>19</v>
      </c>
      <c r="I3870" s="1" t="s">
        <v>577</v>
      </c>
      <c r="J3870" s="1">
        <v>0.03</v>
      </c>
      <c r="K3870" s="1">
        <v>0.09</v>
      </c>
      <c r="L3870" s="49">
        <v>10</v>
      </c>
      <c r="M3870" s="50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66"/>
      <c r="C3871" s="1" t="s">
        <v>2489</v>
      </c>
      <c r="D3871" s="1"/>
      <c r="E3871" s="1"/>
      <c r="F3871" s="1" t="s">
        <v>1918</v>
      </c>
      <c r="G3871" s="1">
        <v>2</v>
      </c>
      <c r="H3871" s="1" t="s">
        <v>19</v>
      </c>
      <c r="I3871" s="1" t="s">
        <v>579</v>
      </c>
      <c r="J3871" s="1">
        <v>0.02</v>
      </c>
      <c r="K3871" s="1">
        <v>0.04</v>
      </c>
      <c r="L3871" s="49">
        <v>10</v>
      </c>
      <c r="M3871" s="50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66"/>
      <c r="C3872" s="1" t="s">
        <v>2489</v>
      </c>
      <c r="D3872" s="1"/>
      <c r="E3872" s="1"/>
      <c r="F3872" s="1" t="s">
        <v>2486</v>
      </c>
      <c r="G3872" s="1">
        <v>2</v>
      </c>
      <c r="H3872" s="1" t="s">
        <v>19</v>
      </c>
      <c r="I3872" s="1" t="s">
        <v>579</v>
      </c>
      <c r="J3872" s="1">
        <v>0.01</v>
      </c>
      <c r="K3872" s="1">
        <v>0.02</v>
      </c>
      <c r="L3872" s="49">
        <v>10</v>
      </c>
      <c r="M3872" s="50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66"/>
      <c r="C3873" s="1" t="s">
        <v>2489</v>
      </c>
      <c r="D3873" s="1"/>
      <c r="E3873" s="1"/>
      <c r="F3873" s="1" t="s">
        <v>2487</v>
      </c>
      <c r="G3873" s="1">
        <v>3</v>
      </c>
      <c r="H3873" s="1" t="s">
        <v>19</v>
      </c>
      <c r="I3873" s="1" t="s">
        <v>579</v>
      </c>
      <c r="J3873" s="1">
        <v>0.02</v>
      </c>
      <c r="K3873" s="1">
        <v>0.06</v>
      </c>
      <c r="L3873" s="49">
        <v>10</v>
      </c>
      <c r="M3873" s="50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66"/>
      <c r="C3874" s="1" t="s">
        <v>2489</v>
      </c>
      <c r="D3874" s="1"/>
      <c r="E3874" s="1"/>
      <c r="F3874" s="1" t="s">
        <v>2488</v>
      </c>
      <c r="G3874" s="1">
        <v>3</v>
      </c>
      <c r="H3874" s="1" t="s">
        <v>19</v>
      </c>
      <c r="I3874" s="1" t="s">
        <v>579</v>
      </c>
      <c r="J3874" s="1">
        <v>0.03</v>
      </c>
      <c r="K3874" s="1">
        <v>0.09</v>
      </c>
      <c r="L3874" s="49">
        <v>10</v>
      </c>
      <c r="M3874" s="50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66"/>
      <c r="C3875" s="1" t="s">
        <v>2490</v>
      </c>
      <c r="D3875" s="1"/>
      <c r="E3875" s="1"/>
      <c r="F3875" s="1" t="s">
        <v>2491</v>
      </c>
      <c r="G3875" s="1">
        <v>3</v>
      </c>
      <c r="H3875" s="1" t="s">
        <v>19</v>
      </c>
      <c r="I3875" s="1" t="s">
        <v>576</v>
      </c>
      <c r="J3875" s="1">
        <v>0.01</v>
      </c>
      <c r="K3875" s="1">
        <v>0.03</v>
      </c>
      <c r="L3875" s="49">
        <v>10</v>
      </c>
      <c r="M3875" s="50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66"/>
      <c r="C3876" s="1" t="s">
        <v>2490</v>
      </c>
      <c r="D3876" s="1"/>
      <c r="E3876" s="1"/>
      <c r="F3876" s="1" t="s">
        <v>2492</v>
      </c>
      <c r="G3876" s="1">
        <v>3</v>
      </c>
      <c r="H3876" s="1" t="s">
        <v>19</v>
      </c>
      <c r="I3876" s="1" t="s">
        <v>576</v>
      </c>
      <c r="J3876" s="1">
        <v>0.7</v>
      </c>
      <c r="K3876" s="1">
        <v>2.0999999999999996</v>
      </c>
      <c r="L3876" s="49">
        <v>10</v>
      </c>
      <c r="M3876" s="50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66"/>
      <c r="C3877" s="1" t="s">
        <v>2490</v>
      </c>
      <c r="D3877" s="1"/>
      <c r="E3877" s="1"/>
      <c r="F3877" s="1" t="s">
        <v>2493</v>
      </c>
      <c r="G3877" s="1">
        <v>2</v>
      </c>
      <c r="H3877" s="1" t="s">
        <v>19</v>
      </c>
      <c r="I3877" s="1" t="s">
        <v>576</v>
      </c>
      <c r="J3877" s="1">
        <v>0.04</v>
      </c>
      <c r="K3877" s="1">
        <v>0.08</v>
      </c>
      <c r="L3877" s="49">
        <v>10</v>
      </c>
      <c r="M3877" s="50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66"/>
      <c r="C3878" s="1" t="s">
        <v>2490</v>
      </c>
      <c r="D3878" s="1"/>
      <c r="E3878" s="1"/>
      <c r="F3878" s="1" t="s">
        <v>2494</v>
      </c>
      <c r="G3878" s="1">
        <v>2</v>
      </c>
      <c r="H3878" s="1" t="s">
        <v>19</v>
      </c>
      <c r="I3878" s="1" t="s">
        <v>576</v>
      </c>
      <c r="J3878" s="1">
        <v>0.03</v>
      </c>
      <c r="K3878" s="1">
        <v>0.06</v>
      </c>
      <c r="L3878" s="49">
        <v>10</v>
      </c>
      <c r="M3878" s="50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66"/>
      <c r="C3879" s="1" t="s">
        <v>2495</v>
      </c>
      <c r="D3879" s="1"/>
      <c r="E3879" s="1"/>
      <c r="F3879" s="1" t="s">
        <v>1918</v>
      </c>
      <c r="G3879" s="1">
        <v>2</v>
      </c>
      <c r="H3879" s="1" t="s">
        <v>19</v>
      </c>
      <c r="I3879" s="1" t="s">
        <v>578</v>
      </c>
      <c r="J3879" s="1">
        <v>0.02</v>
      </c>
      <c r="K3879" s="1">
        <v>0.04</v>
      </c>
      <c r="L3879" s="49">
        <v>10</v>
      </c>
      <c r="M3879" s="50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66"/>
      <c r="C3880" s="1" t="s">
        <v>2495</v>
      </c>
      <c r="D3880" s="1"/>
      <c r="E3880" s="1"/>
      <c r="F3880" s="1" t="s">
        <v>2486</v>
      </c>
      <c r="G3880" s="1">
        <v>2</v>
      </c>
      <c r="H3880" s="1" t="s">
        <v>19</v>
      </c>
      <c r="I3880" s="1" t="s">
        <v>578</v>
      </c>
      <c r="J3880" s="1">
        <v>0.01</v>
      </c>
      <c r="K3880" s="1">
        <v>0.02</v>
      </c>
      <c r="L3880" s="49">
        <v>10</v>
      </c>
      <c r="M3880" s="50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66"/>
      <c r="C3881" s="1" t="s">
        <v>2495</v>
      </c>
      <c r="D3881" s="1"/>
      <c r="E3881" s="1"/>
      <c r="F3881" s="1" t="s">
        <v>2487</v>
      </c>
      <c r="G3881" s="1">
        <v>3</v>
      </c>
      <c r="H3881" s="1" t="s">
        <v>19</v>
      </c>
      <c r="I3881" s="1" t="s">
        <v>578</v>
      </c>
      <c r="J3881" s="1">
        <v>0.02</v>
      </c>
      <c r="K3881" s="1">
        <v>0.06</v>
      </c>
      <c r="L3881" s="49">
        <v>10</v>
      </c>
      <c r="M3881" s="50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66"/>
      <c r="C3882" s="1" t="s">
        <v>2495</v>
      </c>
      <c r="D3882" s="1"/>
      <c r="E3882" s="1"/>
      <c r="F3882" s="1" t="s">
        <v>2488</v>
      </c>
      <c r="G3882" s="1">
        <v>3</v>
      </c>
      <c r="H3882" s="1" t="s">
        <v>19</v>
      </c>
      <c r="I3882" s="1" t="s">
        <v>578</v>
      </c>
      <c r="J3882" s="1">
        <v>0.03</v>
      </c>
      <c r="K3882" s="1">
        <v>0.09</v>
      </c>
      <c r="L3882" s="49">
        <v>10</v>
      </c>
      <c r="M3882" s="50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66"/>
      <c r="C3883" s="1" t="s">
        <v>2495</v>
      </c>
      <c r="D3883" s="1"/>
      <c r="E3883" s="1"/>
      <c r="F3883" s="1" t="s">
        <v>2496</v>
      </c>
      <c r="G3883" s="1">
        <v>1</v>
      </c>
      <c r="H3883" s="1" t="s">
        <v>19</v>
      </c>
      <c r="I3883" s="1" t="s">
        <v>578</v>
      </c>
      <c r="J3883" s="1">
        <v>2.8</v>
      </c>
      <c r="K3883" s="1">
        <v>2.8</v>
      </c>
      <c r="L3883" s="49">
        <v>10</v>
      </c>
      <c r="M3883" s="50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66"/>
      <c r="C3884" s="1" t="s">
        <v>2495</v>
      </c>
      <c r="D3884" s="1"/>
      <c r="E3884" s="1"/>
      <c r="F3884" s="1" t="s">
        <v>2497</v>
      </c>
      <c r="G3884" s="1">
        <v>2</v>
      </c>
      <c r="H3884" s="1" t="s">
        <v>19</v>
      </c>
      <c r="I3884" s="1" t="s">
        <v>578</v>
      </c>
      <c r="J3884" s="1">
        <v>0.3</v>
      </c>
      <c r="K3884" s="1">
        <v>0.6</v>
      </c>
      <c r="L3884" s="49">
        <v>10</v>
      </c>
      <c r="M3884" s="50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66"/>
      <c r="C3885" s="1" t="s">
        <v>2495</v>
      </c>
      <c r="D3885" s="1"/>
      <c r="E3885" s="1"/>
      <c r="F3885" s="1" t="s">
        <v>2498</v>
      </c>
      <c r="G3885" s="1">
        <v>4</v>
      </c>
      <c r="H3885" s="1" t="s">
        <v>19</v>
      </c>
      <c r="I3885" s="1" t="s">
        <v>578</v>
      </c>
      <c r="J3885" s="1">
        <v>0.2</v>
      </c>
      <c r="K3885" s="1">
        <v>0.8</v>
      </c>
      <c r="L3885" s="49">
        <v>10</v>
      </c>
      <c r="M3885" s="50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66"/>
      <c r="C3886" s="1" t="s">
        <v>2495</v>
      </c>
      <c r="D3886" s="1"/>
      <c r="E3886" s="1"/>
      <c r="F3886" s="1" t="s">
        <v>2499</v>
      </c>
      <c r="G3886" s="1">
        <v>2</v>
      </c>
      <c r="H3886" s="1" t="s">
        <v>19</v>
      </c>
      <c r="I3886" s="1" t="s">
        <v>578</v>
      </c>
      <c r="J3886" s="1">
        <v>0.3</v>
      </c>
      <c r="K3886" s="1">
        <v>0.6</v>
      </c>
      <c r="L3886" s="49">
        <v>10</v>
      </c>
      <c r="M3886" s="50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66"/>
      <c r="C3887" s="1" t="s">
        <v>2495</v>
      </c>
      <c r="D3887" s="1"/>
      <c r="E3887" s="1"/>
      <c r="F3887" s="1" t="s">
        <v>2500</v>
      </c>
      <c r="G3887" s="1">
        <v>4</v>
      </c>
      <c r="H3887" s="1" t="s">
        <v>19</v>
      </c>
      <c r="I3887" s="1" t="s">
        <v>578</v>
      </c>
      <c r="J3887" s="1">
        <v>0.2</v>
      </c>
      <c r="K3887" s="1">
        <v>0.8</v>
      </c>
      <c r="L3887" s="49">
        <v>10</v>
      </c>
      <c r="M3887" s="50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66"/>
      <c r="C3888" s="1" t="s">
        <v>2495</v>
      </c>
      <c r="D3888" s="1"/>
      <c r="E3888" s="1"/>
      <c r="F3888" s="1" t="s">
        <v>2501</v>
      </c>
      <c r="G3888" s="1">
        <v>4</v>
      </c>
      <c r="H3888" s="1" t="s">
        <v>19</v>
      </c>
      <c r="I3888" s="1" t="s">
        <v>578</v>
      </c>
      <c r="J3888" s="1">
        <v>0.3</v>
      </c>
      <c r="K3888" s="1">
        <v>1.2</v>
      </c>
      <c r="L3888" s="49">
        <v>10</v>
      </c>
      <c r="M3888" s="50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66"/>
      <c r="C3889" s="1" t="s">
        <v>2495</v>
      </c>
      <c r="D3889" s="1"/>
      <c r="E3889" s="1"/>
      <c r="F3889" s="1" t="s">
        <v>2502</v>
      </c>
      <c r="G3889" s="1">
        <v>2</v>
      </c>
      <c r="H3889" s="1" t="s">
        <v>19</v>
      </c>
      <c r="I3889" s="1" t="s">
        <v>578</v>
      </c>
      <c r="J3889" s="1">
        <v>0.2</v>
      </c>
      <c r="K3889" s="1">
        <v>0.4</v>
      </c>
      <c r="L3889" s="49">
        <v>10</v>
      </c>
      <c r="M3889" s="50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66"/>
      <c r="C3890" s="1" t="s">
        <v>2495</v>
      </c>
      <c r="D3890" s="1"/>
      <c r="E3890" s="1"/>
      <c r="F3890" s="1" t="s">
        <v>2503</v>
      </c>
      <c r="G3890" s="1">
        <v>2</v>
      </c>
      <c r="H3890" s="1" t="s">
        <v>19</v>
      </c>
      <c r="I3890" s="1" t="s">
        <v>578</v>
      </c>
      <c r="J3890" s="1">
        <v>0.3</v>
      </c>
      <c r="K3890" s="1">
        <v>0.6</v>
      </c>
      <c r="L3890" s="49">
        <v>10</v>
      </c>
      <c r="M3890" s="50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66"/>
      <c r="C3891" s="1" t="s">
        <v>2495</v>
      </c>
      <c r="D3891" s="1"/>
      <c r="E3891" s="1"/>
      <c r="F3891" s="1" t="s">
        <v>2504</v>
      </c>
      <c r="G3891" s="1">
        <v>9</v>
      </c>
      <c r="H3891" s="1" t="s">
        <v>19</v>
      </c>
      <c r="I3891" s="1" t="s">
        <v>578</v>
      </c>
      <c r="J3891" s="1">
        <v>1.5</v>
      </c>
      <c r="K3891" s="1">
        <v>13.5</v>
      </c>
      <c r="L3891" s="49">
        <v>10</v>
      </c>
      <c r="M3891" s="50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66"/>
      <c r="C3892" s="1" t="s">
        <v>2485</v>
      </c>
      <c r="D3892" s="1"/>
      <c r="E3892" s="1"/>
      <c r="F3892" s="1" t="s">
        <v>2497</v>
      </c>
      <c r="G3892" s="1">
        <v>2</v>
      </c>
      <c r="H3892" s="1" t="s">
        <v>19</v>
      </c>
      <c r="I3892" s="1" t="s">
        <v>577</v>
      </c>
      <c r="J3892" s="1">
        <v>0.3</v>
      </c>
      <c r="K3892" s="1">
        <v>0.6</v>
      </c>
      <c r="L3892" s="49">
        <v>10</v>
      </c>
      <c r="M3892" s="50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66"/>
      <c r="C3893" s="1" t="s">
        <v>2485</v>
      </c>
      <c r="D3893" s="1"/>
      <c r="E3893" s="1"/>
      <c r="F3893" s="1" t="s">
        <v>2498</v>
      </c>
      <c r="G3893" s="1">
        <v>4</v>
      </c>
      <c r="H3893" s="1" t="s">
        <v>19</v>
      </c>
      <c r="I3893" s="1" t="s">
        <v>577</v>
      </c>
      <c r="J3893" s="1">
        <v>0.2</v>
      </c>
      <c r="K3893" s="1">
        <v>0.8</v>
      </c>
      <c r="L3893" s="49">
        <v>10</v>
      </c>
      <c r="M3893" s="50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66"/>
      <c r="C3894" s="1" t="s">
        <v>2485</v>
      </c>
      <c r="D3894" s="1"/>
      <c r="E3894" s="1"/>
      <c r="F3894" s="1" t="s">
        <v>2499</v>
      </c>
      <c r="G3894" s="1">
        <v>2</v>
      </c>
      <c r="H3894" s="1" t="s">
        <v>19</v>
      </c>
      <c r="I3894" s="1" t="s">
        <v>577</v>
      </c>
      <c r="J3894" s="1">
        <v>0.3</v>
      </c>
      <c r="K3894" s="1">
        <v>0.6</v>
      </c>
      <c r="L3894" s="49">
        <v>10</v>
      </c>
      <c r="M3894" s="50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66"/>
      <c r="C3895" s="1" t="s">
        <v>2485</v>
      </c>
      <c r="D3895" s="1"/>
      <c r="E3895" s="1"/>
      <c r="F3895" s="1" t="s">
        <v>2500</v>
      </c>
      <c r="G3895" s="1">
        <v>4</v>
      </c>
      <c r="H3895" s="1" t="s">
        <v>19</v>
      </c>
      <c r="I3895" s="1" t="s">
        <v>577</v>
      </c>
      <c r="J3895" s="1">
        <v>0.2</v>
      </c>
      <c r="K3895" s="1">
        <v>0.8</v>
      </c>
      <c r="L3895" s="49">
        <v>10</v>
      </c>
      <c r="M3895" s="50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66"/>
      <c r="C3896" s="1" t="s">
        <v>2485</v>
      </c>
      <c r="D3896" s="1"/>
      <c r="E3896" s="1"/>
      <c r="F3896" s="1" t="s">
        <v>2501</v>
      </c>
      <c r="G3896" s="1">
        <v>4</v>
      </c>
      <c r="H3896" s="1" t="s">
        <v>19</v>
      </c>
      <c r="I3896" s="1" t="s">
        <v>577</v>
      </c>
      <c r="J3896" s="1">
        <v>0.3</v>
      </c>
      <c r="K3896" s="1">
        <v>1.2</v>
      </c>
      <c r="L3896" s="49">
        <v>10</v>
      </c>
      <c r="M3896" s="50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66"/>
      <c r="C3897" s="1" t="s">
        <v>2485</v>
      </c>
      <c r="D3897" s="1"/>
      <c r="E3897" s="1"/>
      <c r="F3897" s="1" t="s">
        <v>2502</v>
      </c>
      <c r="G3897" s="1">
        <v>2</v>
      </c>
      <c r="H3897" s="1" t="s">
        <v>19</v>
      </c>
      <c r="I3897" s="1" t="s">
        <v>577</v>
      </c>
      <c r="J3897" s="1">
        <v>0.2</v>
      </c>
      <c r="K3897" s="1">
        <v>0.4</v>
      </c>
      <c r="L3897" s="49">
        <v>10</v>
      </c>
      <c r="M3897" s="50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66"/>
      <c r="C3898" s="1" t="s">
        <v>2485</v>
      </c>
      <c r="D3898" s="1"/>
      <c r="E3898" s="1"/>
      <c r="F3898" s="1" t="s">
        <v>2503</v>
      </c>
      <c r="G3898" s="1">
        <v>2</v>
      </c>
      <c r="H3898" s="1" t="s">
        <v>19</v>
      </c>
      <c r="I3898" s="1" t="s">
        <v>577</v>
      </c>
      <c r="J3898" s="1">
        <v>0.3</v>
      </c>
      <c r="K3898" s="1">
        <v>0.6</v>
      </c>
      <c r="L3898" s="49">
        <v>10</v>
      </c>
      <c r="M3898" s="50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66"/>
      <c r="C3899" s="1" t="s">
        <v>2485</v>
      </c>
      <c r="D3899" s="1"/>
      <c r="E3899" s="1"/>
      <c r="F3899" s="1" t="s">
        <v>2505</v>
      </c>
      <c r="G3899" s="1">
        <v>1</v>
      </c>
      <c r="H3899" s="1" t="s">
        <v>19</v>
      </c>
      <c r="I3899" s="1" t="s">
        <v>577</v>
      </c>
      <c r="J3899" s="1">
        <v>2.8</v>
      </c>
      <c r="K3899" s="1">
        <v>2.8</v>
      </c>
      <c r="L3899" s="49">
        <v>10</v>
      </c>
      <c r="M3899" s="50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66"/>
      <c r="C3900" s="1" t="s">
        <v>2485</v>
      </c>
      <c r="D3900" s="1"/>
      <c r="E3900" s="1"/>
      <c r="F3900" s="1" t="s">
        <v>2504</v>
      </c>
      <c r="G3900" s="1">
        <v>9</v>
      </c>
      <c r="H3900" s="1"/>
      <c r="I3900" s="1" t="s">
        <v>577</v>
      </c>
      <c r="J3900" s="1">
        <v>1.5</v>
      </c>
      <c r="K3900" s="1">
        <v>13.5</v>
      </c>
      <c r="L3900" s="49">
        <v>10</v>
      </c>
      <c r="M3900" s="50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66"/>
      <c r="C3901" s="1" t="s">
        <v>2506</v>
      </c>
      <c r="D3901" s="1"/>
      <c r="E3901" s="1"/>
      <c r="F3901" s="1" t="s">
        <v>2507</v>
      </c>
      <c r="G3901" s="1">
        <v>10</v>
      </c>
      <c r="H3901" s="1"/>
      <c r="I3901" s="1" t="s">
        <v>576</v>
      </c>
      <c r="J3901" s="1">
        <v>1.5</v>
      </c>
      <c r="K3901" s="1">
        <v>15</v>
      </c>
      <c r="L3901" s="49">
        <v>10</v>
      </c>
      <c r="M3901" s="50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66"/>
      <c r="C3902" s="1" t="s">
        <v>2506</v>
      </c>
      <c r="D3902" s="1"/>
      <c r="E3902" s="1"/>
      <c r="F3902" s="1" t="s">
        <v>2508</v>
      </c>
      <c r="G3902" s="1">
        <v>2</v>
      </c>
      <c r="H3902" s="1" t="s">
        <v>19</v>
      </c>
      <c r="I3902" s="1" t="s">
        <v>576</v>
      </c>
      <c r="J3902" s="1">
        <v>0.3</v>
      </c>
      <c r="K3902" s="1">
        <v>0.6</v>
      </c>
      <c r="L3902" s="49">
        <v>10</v>
      </c>
      <c r="M3902" s="50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66"/>
      <c r="C3903" s="1" t="s">
        <v>2506</v>
      </c>
      <c r="D3903" s="1"/>
      <c r="E3903" s="1"/>
      <c r="F3903" s="1" t="s">
        <v>2509</v>
      </c>
      <c r="G3903" s="1">
        <v>4</v>
      </c>
      <c r="H3903" s="1" t="s">
        <v>19</v>
      </c>
      <c r="I3903" s="1" t="s">
        <v>576</v>
      </c>
      <c r="J3903" s="1">
        <v>0.2</v>
      </c>
      <c r="K3903" s="1">
        <v>0.8</v>
      </c>
      <c r="L3903" s="49">
        <v>10</v>
      </c>
      <c r="M3903" s="50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66"/>
      <c r="C3904" s="1" t="s">
        <v>2506</v>
      </c>
      <c r="D3904" s="1"/>
      <c r="E3904" s="1"/>
      <c r="F3904" s="1" t="s">
        <v>2510</v>
      </c>
      <c r="G3904" s="1">
        <v>2</v>
      </c>
      <c r="H3904" s="1" t="s">
        <v>19</v>
      </c>
      <c r="I3904" s="1" t="s">
        <v>576</v>
      </c>
      <c r="J3904" s="1">
        <v>0.3</v>
      </c>
      <c r="K3904" s="1">
        <v>0.6</v>
      </c>
      <c r="L3904" s="49">
        <v>10</v>
      </c>
      <c r="M3904" s="50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66"/>
      <c r="C3905" s="1" t="s">
        <v>2506</v>
      </c>
      <c r="D3905" s="1"/>
      <c r="E3905" s="1"/>
      <c r="F3905" s="1" t="s">
        <v>2511</v>
      </c>
      <c r="G3905" s="1">
        <v>4</v>
      </c>
      <c r="H3905" s="1" t="s">
        <v>19</v>
      </c>
      <c r="I3905" s="1" t="s">
        <v>576</v>
      </c>
      <c r="J3905" s="1">
        <v>0.2</v>
      </c>
      <c r="K3905" s="1">
        <v>0.8</v>
      </c>
      <c r="L3905" s="49">
        <v>10</v>
      </c>
      <c r="M3905" s="50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66"/>
      <c r="C3906" s="1" t="s">
        <v>2506</v>
      </c>
      <c r="D3906" s="1"/>
      <c r="E3906" s="1"/>
      <c r="F3906" s="1" t="s">
        <v>2512</v>
      </c>
      <c r="G3906" s="1">
        <v>4</v>
      </c>
      <c r="H3906" s="1" t="s">
        <v>19</v>
      </c>
      <c r="I3906" s="1" t="s">
        <v>576</v>
      </c>
      <c r="J3906" s="1">
        <v>0.3</v>
      </c>
      <c r="K3906" s="1">
        <v>1.2</v>
      </c>
      <c r="L3906" s="49">
        <v>10</v>
      </c>
      <c r="M3906" s="50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66"/>
      <c r="C3907" s="1" t="s">
        <v>2506</v>
      </c>
      <c r="D3907" s="1"/>
      <c r="E3907" s="1"/>
      <c r="F3907" s="1" t="s">
        <v>2513</v>
      </c>
      <c r="G3907" s="1">
        <v>2</v>
      </c>
      <c r="H3907" s="1" t="s">
        <v>19</v>
      </c>
      <c r="I3907" s="1" t="s">
        <v>576</v>
      </c>
      <c r="J3907" s="1">
        <v>0.2</v>
      </c>
      <c r="K3907" s="1">
        <v>0.4</v>
      </c>
      <c r="L3907" s="49">
        <v>10</v>
      </c>
      <c r="M3907" s="50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66"/>
      <c r="C3908" s="1" t="s">
        <v>2506</v>
      </c>
      <c r="D3908" s="1"/>
      <c r="E3908" s="1"/>
      <c r="F3908" s="1" t="s">
        <v>2514</v>
      </c>
      <c r="G3908" s="1">
        <v>2</v>
      </c>
      <c r="H3908" s="1" t="s">
        <v>19</v>
      </c>
      <c r="I3908" s="1" t="s">
        <v>576</v>
      </c>
      <c r="J3908" s="1">
        <v>0.3</v>
      </c>
      <c r="K3908" s="1">
        <v>0.6</v>
      </c>
      <c r="L3908" s="49">
        <v>10</v>
      </c>
      <c r="M3908" s="50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66"/>
      <c r="C3909" s="1" t="s">
        <v>2506</v>
      </c>
      <c r="D3909" s="1"/>
      <c r="E3909" s="1"/>
      <c r="F3909" s="1" t="s">
        <v>2515</v>
      </c>
      <c r="G3909" s="1">
        <v>1</v>
      </c>
      <c r="H3909" s="1" t="s">
        <v>19</v>
      </c>
      <c r="I3909" s="1" t="s">
        <v>576</v>
      </c>
      <c r="J3909" s="1">
        <v>2.8</v>
      </c>
      <c r="K3909" s="1">
        <v>2.8</v>
      </c>
      <c r="L3909" s="49">
        <v>10</v>
      </c>
      <c r="M3909" s="50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66"/>
      <c r="C3910" s="1" t="s">
        <v>2516</v>
      </c>
      <c r="D3910" s="1"/>
      <c r="E3910" s="1"/>
      <c r="F3910" s="1" t="s">
        <v>2517</v>
      </c>
      <c r="G3910" s="1">
        <v>1</v>
      </c>
      <c r="H3910" s="1" t="s">
        <v>19</v>
      </c>
      <c r="I3910" s="1" t="s">
        <v>579</v>
      </c>
      <c r="J3910" s="1">
        <v>2.8</v>
      </c>
      <c r="K3910" s="1">
        <v>2.8</v>
      </c>
      <c r="L3910" s="49">
        <v>10</v>
      </c>
      <c r="M3910" s="50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66"/>
      <c r="C3911" s="1" t="s">
        <v>2516</v>
      </c>
      <c r="D3911" s="1"/>
      <c r="E3911" s="1"/>
      <c r="F3911" s="1" t="s">
        <v>2497</v>
      </c>
      <c r="G3911" s="1">
        <v>2</v>
      </c>
      <c r="H3911" s="1" t="s">
        <v>19</v>
      </c>
      <c r="I3911" s="1" t="s">
        <v>579</v>
      </c>
      <c r="J3911" s="1">
        <v>0.3</v>
      </c>
      <c r="K3911" s="1">
        <v>0.6</v>
      </c>
      <c r="L3911" s="49">
        <v>10</v>
      </c>
      <c r="M3911" s="50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66"/>
      <c r="C3912" s="1" t="s">
        <v>2516</v>
      </c>
      <c r="D3912" s="1"/>
      <c r="E3912" s="1"/>
      <c r="F3912" s="1" t="s">
        <v>2498</v>
      </c>
      <c r="G3912" s="1">
        <v>4</v>
      </c>
      <c r="H3912" s="1" t="s">
        <v>19</v>
      </c>
      <c r="I3912" s="1" t="s">
        <v>579</v>
      </c>
      <c r="J3912" s="1">
        <v>0.2</v>
      </c>
      <c r="K3912" s="1">
        <v>0.8</v>
      </c>
      <c r="L3912" s="49">
        <v>10</v>
      </c>
      <c r="M3912" s="50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66"/>
      <c r="C3913" s="1" t="s">
        <v>2516</v>
      </c>
      <c r="D3913" s="1"/>
      <c r="E3913" s="1"/>
      <c r="F3913" s="1" t="s">
        <v>2499</v>
      </c>
      <c r="G3913" s="1">
        <v>2</v>
      </c>
      <c r="H3913" s="1" t="s">
        <v>19</v>
      </c>
      <c r="I3913" s="1" t="s">
        <v>579</v>
      </c>
      <c r="J3913" s="1">
        <v>0.3</v>
      </c>
      <c r="K3913" s="1">
        <v>0.6</v>
      </c>
      <c r="L3913" s="49">
        <v>10</v>
      </c>
      <c r="M3913" s="50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66"/>
      <c r="C3914" s="1" t="s">
        <v>2516</v>
      </c>
      <c r="D3914" s="1"/>
      <c r="E3914" s="1"/>
      <c r="F3914" s="1" t="s">
        <v>2500</v>
      </c>
      <c r="G3914" s="1">
        <v>4</v>
      </c>
      <c r="H3914" s="1" t="s">
        <v>19</v>
      </c>
      <c r="I3914" s="1" t="s">
        <v>579</v>
      </c>
      <c r="J3914" s="1">
        <v>0.2</v>
      </c>
      <c r="K3914" s="1">
        <v>0.8</v>
      </c>
      <c r="L3914" s="49">
        <v>10</v>
      </c>
      <c r="M3914" s="50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66"/>
      <c r="C3915" s="1" t="s">
        <v>2516</v>
      </c>
      <c r="D3915" s="1"/>
      <c r="E3915" s="1"/>
      <c r="F3915" s="1" t="s">
        <v>2501</v>
      </c>
      <c r="G3915" s="1">
        <v>4</v>
      </c>
      <c r="H3915" s="1" t="s">
        <v>19</v>
      </c>
      <c r="I3915" s="1" t="s">
        <v>579</v>
      </c>
      <c r="J3915" s="1">
        <v>0.3</v>
      </c>
      <c r="K3915" s="1">
        <v>1.2</v>
      </c>
      <c r="L3915" s="49">
        <v>10</v>
      </c>
      <c r="M3915" s="50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66"/>
      <c r="C3916" s="1" t="s">
        <v>2516</v>
      </c>
      <c r="D3916" s="1"/>
      <c r="E3916" s="1"/>
      <c r="F3916" s="1" t="s">
        <v>2502</v>
      </c>
      <c r="G3916" s="1">
        <v>2</v>
      </c>
      <c r="H3916" s="1" t="s">
        <v>19</v>
      </c>
      <c r="I3916" s="1" t="s">
        <v>579</v>
      </c>
      <c r="J3916" s="1">
        <v>0.2</v>
      </c>
      <c r="K3916" s="1">
        <v>0.4</v>
      </c>
      <c r="L3916" s="49">
        <v>10</v>
      </c>
      <c r="M3916" s="50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66"/>
      <c r="C3917" s="1" t="s">
        <v>2516</v>
      </c>
      <c r="D3917" s="1"/>
      <c r="E3917" s="1"/>
      <c r="F3917" s="1" t="s">
        <v>2503</v>
      </c>
      <c r="G3917" s="1">
        <v>1</v>
      </c>
      <c r="H3917" s="1" t="s">
        <v>19</v>
      </c>
      <c r="I3917" s="1" t="s">
        <v>579</v>
      </c>
      <c r="J3917" s="1">
        <v>0.3</v>
      </c>
      <c r="K3917" s="1">
        <v>0.3</v>
      </c>
      <c r="L3917" s="49">
        <v>10</v>
      </c>
      <c r="M3917" s="50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66"/>
      <c r="C3918" s="1" t="s">
        <v>2516</v>
      </c>
      <c r="D3918" s="1"/>
      <c r="E3918" s="1"/>
      <c r="F3918" s="1" t="s">
        <v>2504</v>
      </c>
      <c r="G3918" s="1">
        <v>7</v>
      </c>
      <c r="H3918" s="1"/>
      <c r="I3918" s="1" t="s">
        <v>579</v>
      </c>
      <c r="J3918" s="1">
        <v>1.5</v>
      </c>
      <c r="K3918" s="1">
        <v>10.5</v>
      </c>
      <c r="L3918" s="49">
        <v>10</v>
      </c>
      <c r="M3918" s="50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66"/>
      <c r="C3919" s="1"/>
      <c r="D3919" s="1" t="s">
        <v>2142</v>
      </c>
      <c r="E3919" s="1"/>
      <c r="F3919" s="1" t="s">
        <v>2143</v>
      </c>
      <c r="G3919" s="1">
        <v>280</v>
      </c>
      <c r="H3919" s="1" t="s">
        <v>19</v>
      </c>
      <c r="I3919" s="1" t="s">
        <v>576</v>
      </c>
      <c r="J3919" s="1">
        <v>0.05</v>
      </c>
      <c r="K3919" s="1">
        <v>14</v>
      </c>
      <c r="L3919" s="49">
        <v>10</v>
      </c>
      <c r="M3919" s="50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66"/>
      <c r="C3920" s="1"/>
      <c r="D3920" s="1" t="s">
        <v>2142</v>
      </c>
      <c r="E3920" s="1"/>
      <c r="F3920" s="1" t="s">
        <v>2144</v>
      </c>
      <c r="G3920" s="1">
        <v>16</v>
      </c>
      <c r="H3920" s="1" t="s">
        <v>19</v>
      </c>
      <c r="I3920" s="1" t="s">
        <v>576</v>
      </c>
      <c r="J3920" s="1">
        <v>0.05</v>
      </c>
      <c r="K3920" s="1">
        <v>0.8</v>
      </c>
      <c r="L3920" s="49">
        <v>10</v>
      </c>
      <c r="M3920" s="50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66"/>
      <c r="C3921" s="1"/>
      <c r="D3921" s="1" t="s">
        <v>2142</v>
      </c>
      <c r="E3921" s="1"/>
      <c r="F3921" s="1" t="s">
        <v>2145</v>
      </c>
      <c r="G3921" s="1">
        <v>8</v>
      </c>
      <c r="H3921" s="1" t="s">
        <v>19</v>
      </c>
      <c r="I3921" s="1" t="s">
        <v>576</v>
      </c>
      <c r="J3921" s="1">
        <v>0.05</v>
      </c>
      <c r="K3921" s="1">
        <v>0.4</v>
      </c>
      <c r="L3921" s="49">
        <v>10</v>
      </c>
      <c r="M3921" s="50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66"/>
      <c r="C3922" s="1"/>
      <c r="D3922" s="1" t="s">
        <v>2142</v>
      </c>
      <c r="E3922" s="1"/>
      <c r="F3922" s="1" t="s">
        <v>2146</v>
      </c>
      <c r="G3922" s="1">
        <v>256</v>
      </c>
      <c r="H3922" s="1" t="s">
        <v>19</v>
      </c>
      <c r="I3922" s="1" t="s">
        <v>576</v>
      </c>
      <c r="J3922" s="1">
        <v>0.03</v>
      </c>
      <c r="K3922" s="1">
        <v>7.68</v>
      </c>
      <c r="L3922" s="49">
        <v>10</v>
      </c>
      <c r="M3922" s="50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66"/>
      <c r="C3923" s="1"/>
      <c r="D3923" s="1" t="s">
        <v>2142</v>
      </c>
      <c r="E3923" s="1"/>
      <c r="F3923" s="1" t="s">
        <v>2147</v>
      </c>
      <c r="G3923" s="1">
        <v>296</v>
      </c>
      <c r="H3923" s="1" t="s">
        <v>19</v>
      </c>
      <c r="I3923" s="1" t="s">
        <v>576</v>
      </c>
      <c r="J3923" s="1">
        <v>0.02</v>
      </c>
      <c r="K3923" s="1">
        <v>5.92</v>
      </c>
      <c r="L3923" s="49">
        <v>10</v>
      </c>
      <c r="M3923" s="50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66"/>
      <c r="C3924" s="1"/>
      <c r="D3924" s="1" t="s">
        <v>2148</v>
      </c>
      <c r="E3924" s="1"/>
      <c r="F3924" s="1" t="s">
        <v>2149</v>
      </c>
      <c r="G3924" s="1">
        <v>252</v>
      </c>
      <c r="H3924" s="1" t="s">
        <v>19</v>
      </c>
      <c r="I3924" s="1" t="s">
        <v>577</v>
      </c>
      <c r="J3924" s="1">
        <v>0.05</v>
      </c>
      <c r="K3924" s="1">
        <v>12.600000000000001</v>
      </c>
      <c r="L3924" s="49">
        <v>10</v>
      </c>
      <c r="M3924" s="50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66"/>
      <c r="C3925" s="1"/>
      <c r="D3925" s="1" t="s">
        <v>2148</v>
      </c>
      <c r="E3925" s="1"/>
      <c r="F3925" s="1" t="s">
        <v>2150</v>
      </c>
      <c r="G3925" s="1">
        <v>16</v>
      </c>
      <c r="H3925" s="1" t="s">
        <v>19</v>
      </c>
      <c r="I3925" s="1" t="s">
        <v>577</v>
      </c>
      <c r="J3925" s="1">
        <v>0.05</v>
      </c>
      <c r="K3925" s="1">
        <v>0.8</v>
      </c>
      <c r="L3925" s="49">
        <v>10</v>
      </c>
      <c r="M3925" s="50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66"/>
      <c r="C3926" s="1"/>
      <c r="D3926" s="1" t="s">
        <v>2148</v>
      </c>
      <c r="E3926" s="1"/>
      <c r="F3926" s="1" t="s">
        <v>2151</v>
      </c>
      <c r="G3926" s="1">
        <v>8</v>
      </c>
      <c r="H3926" s="1" t="s">
        <v>19</v>
      </c>
      <c r="I3926" s="1" t="s">
        <v>577</v>
      </c>
      <c r="J3926" s="1">
        <v>0.05</v>
      </c>
      <c r="K3926" s="1">
        <v>0.4</v>
      </c>
      <c r="L3926" s="49">
        <v>10</v>
      </c>
      <c r="M3926" s="50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66"/>
      <c r="C3927" s="1"/>
      <c r="D3927" s="1" t="s">
        <v>2148</v>
      </c>
      <c r="E3927" s="1"/>
      <c r="F3927" s="1" t="s">
        <v>2152</v>
      </c>
      <c r="G3927" s="1">
        <v>228</v>
      </c>
      <c r="H3927" s="1" t="s">
        <v>19</v>
      </c>
      <c r="I3927" s="1" t="s">
        <v>577</v>
      </c>
      <c r="J3927" s="1">
        <v>0.03</v>
      </c>
      <c r="K3927" s="1">
        <v>6.84</v>
      </c>
      <c r="L3927" s="49">
        <v>10</v>
      </c>
      <c r="M3927" s="50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66"/>
      <c r="C3928" s="1"/>
      <c r="D3928" s="1" t="s">
        <v>2148</v>
      </c>
      <c r="E3928" s="1"/>
      <c r="F3928" s="1" t="s">
        <v>2153</v>
      </c>
      <c r="G3928" s="1">
        <v>268</v>
      </c>
      <c r="H3928" s="1" t="s">
        <v>19</v>
      </c>
      <c r="I3928" s="1" t="s">
        <v>577</v>
      </c>
      <c r="J3928" s="1">
        <v>0.02</v>
      </c>
      <c r="K3928" s="1">
        <v>5.36</v>
      </c>
      <c r="L3928" s="49">
        <v>10</v>
      </c>
      <c r="M3928" s="50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66"/>
      <c r="C3929" s="1"/>
      <c r="D3929" s="1" t="s">
        <v>2154</v>
      </c>
      <c r="E3929" s="1"/>
      <c r="F3929" s="1" t="s">
        <v>2155</v>
      </c>
      <c r="G3929" s="1">
        <v>252</v>
      </c>
      <c r="H3929" s="1" t="s">
        <v>19</v>
      </c>
      <c r="I3929" s="1" t="s">
        <v>578</v>
      </c>
      <c r="J3929" s="1">
        <v>0.05</v>
      </c>
      <c r="K3929" s="1">
        <v>12.600000000000001</v>
      </c>
      <c r="L3929" s="49">
        <v>10</v>
      </c>
      <c r="M3929" s="50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66"/>
      <c r="C3930" s="1"/>
      <c r="D3930" s="1" t="s">
        <v>2154</v>
      </c>
      <c r="E3930" s="1"/>
      <c r="F3930" s="1" t="s">
        <v>2156</v>
      </c>
      <c r="G3930" s="1">
        <v>16</v>
      </c>
      <c r="H3930" s="1" t="s">
        <v>19</v>
      </c>
      <c r="I3930" s="1" t="s">
        <v>578</v>
      </c>
      <c r="J3930" s="1">
        <v>0.05</v>
      </c>
      <c r="K3930" s="1">
        <v>0.8</v>
      </c>
      <c r="L3930" s="49">
        <v>10</v>
      </c>
      <c r="M3930" s="50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66"/>
      <c r="C3931" s="1"/>
      <c r="D3931" s="1" t="s">
        <v>2154</v>
      </c>
      <c r="E3931" s="1"/>
      <c r="F3931" s="1" t="s">
        <v>2157</v>
      </c>
      <c r="G3931" s="1">
        <v>8</v>
      </c>
      <c r="H3931" s="1" t="s">
        <v>19</v>
      </c>
      <c r="I3931" s="1" t="s">
        <v>578</v>
      </c>
      <c r="J3931" s="1">
        <v>0.05</v>
      </c>
      <c r="K3931" s="1">
        <v>0.4</v>
      </c>
      <c r="L3931" s="49">
        <v>10</v>
      </c>
      <c r="M3931" s="50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66"/>
      <c r="C3932" s="1"/>
      <c r="D3932" s="1" t="s">
        <v>2154</v>
      </c>
      <c r="E3932" s="1"/>
      <c r="F3932" s="1" t="s">
        <v>2158</v>
      </c>
      <c r="G3932" s="1">
        <v>228</v>
      </c>
      <c r="H3932" s="1" t="s">
        <v>19</v>
      </c>
      <c r="I3932" s="1" t="s">
        <v>578</v>
      </c>
      <c r="J3932" s="1">
        <v>0.03</v>
      </c>
      <c r="K3932" s="1">
        <v>6.84</v>
      </c>
      <c r="L3932" s="49">
        <v>10</v>
      </c>
      <c r="M3932" s="50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66"/>
      <c r="C3933" s="1"/>
      <c r="D3933" s="1" t="s">
        <v>2154</v>
      </c>
      <c r="E3933" s="1"/>
      <c r="F3933" s="1" t="s">
        <v>2159</v>
      </c>
      <c r="G3933" s="1">
        <v>268</v>
      </c>
      <c r="H3933" s="1" t="s">
        <v>19</v>
      </c>
      <c r="I3933" s="1" t="s">
        <v>578</v>
      </c>
      <c r="J3933" s="1">
        <v>0.02</v>
      </c>
      <c r="K3933" s="1">
        <v>5.36</v>
      </c>
      <c r="L3933" s="49">
        <v>10</v>
      </c>
      <c r="M3933" s="50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66"/>
      <c r="C3934" s="1"/>
      <c r="D3934" s="1" t="s">
        <v>2160</v>
      </c>
      <c r="E3934" s="1"/>
      <c r="F3934" s="1" t="s">
        <v>2161</v>
      </c>
      <c r="G3934" s="1">
        <v>182</v>
      </c>
      <c r="H3934" s="1" t="s">
        <v>19</v>
      </c>
      <c r="I3934" s="1" t="s">
        <v>579</v>
      </c>
      <c r="J3934" s="1">
        <v>0.05</v>
      </c>
      <c r="K3934" s="1">
        <v>9.1</v>
      </c>
      <c r="L3934" s="49">
        <v>10</v>
      </c>
      <c r="M3934" s="50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66"/>
      <c r="C3935" s="1"/>
      <c r="D3935" s="1" t="s">
        <v>2160</v>
      </c>
      <c r="E3935" s="1"/>
      <c r="F3935" s="1" t="s">
        <v>2162</v>
      </c>
      <c r="G3935" s="1">
        <v>16</v>
      </c>
      <c r="H3935" s="1" t="s">
        <v>19</v>
      </c>
      <c r="I3935" s="1" t="s">
        <v>579</v>
      </c>
      <c r="J3935" s="1">
        <v>0.05</v>
      </c>
      <c r="K3935" s="1">
        <v>0.8</v>
      </c>
      <c r="L3935" s="49">
        <v>10</v>
      </c>
      <c r="M3935" s="50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66"/>
      <c r="C3936" s="1"/>
      <c r="D3936" s="1" t="s">
        <v>2160</v>
      </c>
      <c r="E3936" s="1"/>
      <c r="F3936" s="1" t="s">
        <v>2163</v>
      </c>
      <c r="G3936" s="1">
        <v>8</v>
      </c>
      <c r="H3936" s="1" t="s">
        <v>19</v>
      </c>
      <c r="I3936" s="1" t="s">
        <v>579</v>
      </c>
      <c r="J3936" s="1">
        <v>0.05</v>
      </c>
      <c r="K3936" s="1">
        <v>0.4</v>
      </c>
      <c r="L3936" s="49">
        <v>10</v>
      </c>
      <c r="M3936" s="50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66"/>
      <c r="C3937" s="1"/>
      <c r="D3937" s="1" t="s">
        <v>2160</v>
      </c>
      <c r="E3937" s="1"/>
      <c r="F3937" s="1" t="s">
        <v>2164</v>
      </c>
      <c r="G3937" s="1">
        <v>158</v>
      </c>
      <c r="H3937" s="1" t="s">
        <v>19</v>
      </c>
      <c r="I3937" s="1" t="s">
        <v>579</v>
      </c>
      <c r="J3937" s="1">
        <v>0.03</v>
      </c>
      <c r="K3937" s="1">
        <v>4.74</v>
      </c>
      <c r="L3937" s="49">
        <v>10</v>
      </c>
      <c r="M3937" s="50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66"/>
      <c r="C3938" s="1"/>
      <c r="D3938" s="1" t="s">
        <v>2160</v>
      </c>
      <c r="E3938" s="1"/>
      <c r="F3938" s="1" t="s">
        <v>2165</v>
      </c>
      <c r="G3938" s="1">
        <v>198</v>
      </c>
      <c r="H3938" s="1" t="s">
        <v>19</v>
      </c>
      <c r="I3938" s="1" t="s">
        <v>579</v>
      </c>
      <c r="J3938" s="1">
        <v>0.02</v>
      </c>
      <c r="K3938" s="1">
        <v>3.96</v>
      </c>
      <c r="L3938" s="49">
        <v>10</v>
      </c>
      <c r="M3938" s="50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66"/>
      <c r="C3939" s="1"/>
      <c r="D3939" s="1" t="s">
        <v>2166</v>
      </c>
      <c r="E3939" s="1"/>
      <c r="F3939" s="1" t="s">
        <v>2167</v>
      </c>
      <c r="G3939" s="1">
        <v>36</v>
      </c>
      <c r="H3939" s="1" t="s">
        <v>19</v>
      </c>
      <c r="I3939" s="1" t="s">
        <v>432</v>
      </c>
      <c r="J3939" s="1">
        <v>0.05</v>
      </c>
      <c r="K3939" s="1">
        <v>1.8</v>
      </c>
      <c r="L3939" s="49">
        <v>10</v>
      </c>
      <c r="M3939" s="50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66"/>
      <c r="C3940" s="1"/>
      <c r="D3940" s="1" t="s">
        <v>2166</v>
      </c>
      <c r="E3940" s="1"/>
      <c r="F3940" s="1" t="s">
        <v>2168</v>
      </c>
      <c r="G3940" s="1">
        <v>36</v>
      </c>
      <c r="H3940" s="1" t="s">
        <v>19</v>
      </c>
      <c r="I3940" s="1" t="s">
        <v>432</v>
      </c>
      <c r="J3940" s="1">
        <v>0.03</v>
      </c>
      <c r="K3940" s="1">
        <v>1.08</v>
      </c>
      <c r="L3940" s="49">
        <v>10</v>
      </c>
      <c r="M3940" s="50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66"/>
      <c r="C3941" s="1"/>
      <c r="D3941" s="1" t="s">
        <v>2166</v>
      </c>
      <c r="E3941" s="1"/>
      <c r="F3941" s="1" t="s">
        <v>2169</v>
      </c>
      <c r="G3941" s="1">
        <v>36</v>
      </c>
      <c r="H3941" s="1" t="s">
        <v>19</v>
      </c>
      <c r="I3941" s="1" t="s">
        <v>432</v>
      </c>
      <c r="J3941" s="1">
        <v>0.03</v>
      </c>
      <c r="K3941" s="1">
        <v>1.08</v>
      </c>
      <c r="L3941" s="49">
        <v>10</v>
      </c>
      <c r="M3941" s="50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66"/>
      <c r="C3942" s="1"/>
      <c r="D3942" s="1" t="s">
        <v>2166</v>
      </c>
      <c r="E3942" s="1"/>
      <c r="F3942" s="1" t="s">
        <v>2170</v>
      </c>
      <c r="G3942" s="1">
        <v>18</v>
      </c>
      <c r="H3942" s="1" t="s">
        <v>19</v>
      </c>
      <c r="I3942" s="1" t="s">
        <v>432</v>
      </c>
      <c r="J3942" s="1">
        <v>0.05</v>
      </c>
      <c r="K3942" s="1">
        <v>0.9</v>
      </c>
      <c r="L3942" s="49">
        <v>10</v>
      </c>
      <c r="M3942" s="50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66"/>
      <c r="C3943" s="1"/>
      <c r="D3943" s="1" t="s">
        <v>2166</v>
      </c>
      <c r="E3943" s="1"/>
      <c r="F3943" s="1" t="s">
        <v>2171</v>
      </c>
      <c r="G3943" s="1">
        <v>18</v>
      </c>
      <c r="H3943" s="1" t="s">
        <v>19</v>
      </c>
      <c r="I3943" s="1" t="s">
        <v>432</v>
      </c>
      <c r="J3943" s="1">
        <v>0.03</v>
      </c>
      <c r="K3943" s="1">
        <v>0.54</v>
      </c>
      <c r="L3943" s="49">
        <v>10</v>
      </c>
      <c r="M3943" s="50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66"/>
      <c r="C3944" s="1"/>
      <c r="D3944" s="1" t="s">
        <v>2166</v>
      </c>
      <c r="E3944" s="1"/>
      <c r="F3944" s="1" t="s">
        <v>2172</v>
      </c>
      <c r="G3944" s="1">
        <v>18</v>
      </c>
      <c r="H3944" s="1" t="s">
        <v>19</v>
      </c>
      <c r="I3944" s="1" t="s">
        <v>432</v>
      </c>
      <c r="J3944" s="1">
        <v>0.03</v>
      </c>
      <c r="K3944" s="1">
        <v>0.54</v>
      </c>
      <c r="L3944" s="49">
        <v>10</v>
      </c>
      <c r="M3944" s="50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66"/>
      <c r="C3945" s="1"/>
      <c r="D3945" s="1" t="s">
        <v>2173</v>
      </c>
      <c r="E3945" s="1"/>
      <c r="F3945" s="1" t="s">
        <v>2174</v>
      </c>
      <c r="G3945" s="1">
        <v>27</v>
      </c>
      <c r="H3945" s="1" t="s">
        <v>19</v>
      </c>
      <c r="I3945" s="1" t="s">
        <v>433</v>
      </c>
      <c r="J3945" s="1">
        <v>0.05</v>
      </c>
      <c r="K3945" s="1">
        <v>1.35</v>
      </c>
      <c r="L3945" s="49">
        <v>10</v>
      </c>
      <c r="M3945" s="50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66"/>
      <c r="C3946" s="1"/>
      <c r="D3946" s="1" t="s">
        <v>2173</v>
      </c>
      <c r="E3946" s="1"/>
      <c r="F3946" s="1" t="s">
        <v>2175</v>
      </c>
      <c r="G3946" s="1">
        <v>27</v>
      </c>
      <c r="H3946" s="1" t="s">
        <v>19</v>
      </c>
      <c r="I3946" s="1" t="s">
        <v>433</v>
      </c>
      <c r="J3946" s="1">
        <v>0.03</v>
      </c>
      <c r="K3946" s="1">
        <v>0.80999999999999994</v>
      </c>
      <c r="L3946" s="49">
        <v>10</v>
      </c>
      <c r="M3946" s="50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66"/>
      <c r="C3947" s="1"/>
      <c r="D3947" s="1" t="s">
        <v>2173</v>
      </c>
      <c r="E3947" s="1"/>
      <c r="F3947" s="1" t="s">
        <v>2176</v>
      </c>
      <c r="G3947" s="1">
        <v>27</v>
      </c>
      <c r="H3947" s="1" t="s">
        <v>19</v>
      </c>
      <c r="I3947" s="1" t="s">
        <v>433</v>
      </c>
      <c r="J3947" s="1">
        <v>0.03</v>
      </c>
      <c r="K3947" s="1">
        <v>0.80999999999999994</v>
      </c>
      <c r="L3947" s="49">
        <v>10</v>
      </c>
      <c r="M3947" s="50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66"/>
      <c r="C3948" s="1"/>
      <c r="D3948" s="1" t="s">
        <v>2177</v>
      </c>
      <c r="E3948" s="1"/>
      <c r="F3948" s="1" t="s">
        <v>2178</v>
      </c>
      <c r="G3948" s="1">
        <v>36</v>
      </c>
      <c r="H3948" s="1" t="s">
        <v>19</v>
      </c>
      <c r="I3948" s="1" t="s">
        <v>434</v>
      </c>
      <c r="J3948" s="1">
        <v>0.05</v>
      </c>
      <c r="K3948" s="1">
        <v>1.8</v>
      </c>
      <c r="L3948" s="49">
        <v>10</v>
      </c>
      <c r="M3948" s="50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66"/>
      <c r="C3949" s="1"/>
      <c r="D3949" s="1" t="s">
        <v>2177</v>
      </c>
      <c r="E3949" s="1"/>
      <c r="F3949" s="1" t="s">
        <v>2179</v>
      </c>
      <c r="G3949" s="1">
        <v>36</v>
      </c>
      <c r="H3949" s="1" t="s">
        <v>19</v>
      </c>
      <c r="I3949" s="1" t="s">
        <v>434</v>
      </c>
      <c r="J3949" s="1">
        <v>0.03</v>
      </c>
      <c r="K3949" s="1">
        <v>1.08</v>
      </c>
      <c r="L3949" s="49">
        <v>10</v>
      </c>
      <c r="M3949" s="50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66"/>
      <c r="C3950" s="1"/>
      <c r="D3950" s="1" t="s">
        <v>2177</v>
      </c>
      <c r="E3950" s="1"/>
      <c r="F3950" s="1" t="s">
        <v>2180</v>
      </c>
      <c r="G3950" s="1">
        <v>36</v>
      </c>
      <c r="H3950" s="1" t="s">
        <v>19</v>
      </c>
      <c r="I3950" s="1" t="s">
        <v>434</v>
      </c>
      <c r="J3950" s="1">
        <v>0.03</v>
      </c>
      <c r="K3950" s="1">
        <v>1.08</v>
      </c>
      <c r="L3950" s="49">
        <v>10</v>
      </c>
      <c r="M3950" s="50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66"/>
      <c r="C3951" s="1"/>
      <c r="D3951" s="1" t="s">
        <v>2181</v>
      </c>
      <c r="E3951" s="1"/>
      <c r="F3951" s="1" t="s">
        <v>2182</v>
      </c>
      <c r="G3951" s="1">
        <v>72</v>
      </c>
      <c r="H3951" s="1" t="s">
        <v>19</v>
      </c>
      <c r="I3951" s="1" t="s">
        <v>435</v>
      </c>
      <c r="J3951" s="1">
        <v>0.05</v>
      </c>
      <c r="K3951" s="1">
        <v>3.6</v>
      </c>
      <c r="L3951" s="49">
        <v>10</v>
      </c>
      <c r="M3951" s="50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66"/>
      <c r="C3952" s="1"/>
      <c r="D3952" s="1" t="s">
        <v>2181</v>
      </c>
      <c r="E3952" s="1"/>
      <c r="F3952" s="1" t="s">
        <v>2183</v>
      </c>
      <c r="G3952" s="1">
        <v>72</v>
      </c>
      <c r="H3952" s="1" t="s">
        <v>19</v>
      </c>
      <c r="I3952" s="1" t="s">
        <v>435</v>
      </c>
      <c r="J3952" s="1">
        <v>0.03</v>
      </c>
      <c r="K3952" s="1">
        <v>2.16</v>
      </c>
      <c r="L3952" s="49">
        <v>10</v>
      </c>
      <c r="M3952" s="50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66"/>
      <c r="C3953" s="1"/>
      <c r="D3953" s="1" t="s">
        <v>2181</v>
      </c>
      <c r="E3953" s="1"/>
      <c r="F3953" s="1" t="s">
        <v>2184</v>
      </c>
      <c r="G3953" s="1">
        <v>72</v>
      </c>
      <c r="H3953" s="1" t="s">
        <v>19</v>
      </c>
      <c r="I3953" s="1" t="s">
        <v>435</v>
      </c>
      <c r="J3953" s="1">
        <v>0.03</v>
      </c>
      <c r="K3953" s="1">
        <v>2.16</v>
      </c>
      <c r="L3953" s="49">
        <v>10</v>
      </c>
      <c r="M3953" s="50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66"/>
      <c r="C3954" s="1" t="s">
        <v>2490</v>
      </c>
      <c r="D3954" s="1" t="s">
        <v>2518</v>
      </c>
      <c r="E3954" s="1"/>
      <c r="F3954" s="1" t="s">
        <v>2128</v>
      </c>
      <c r="G3954" s="1">
        <v>8</v>
      </c>
      <c r="H3954" s="1" t="s">
        <v>19</v>
      </c>
      <c r="I3954" s="1" t="s">
        <v>576</v>
      </c>
      <c r="J3954" s="1">
        <v>1.5</v>
      </c>
      <c r="K3954" s="1">
        <v>12</v>
      </c>
      <c r="L3954" s="49">
        <v>10</v>
      </c>
      <c r="M3954" s="50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66"/>
      <c r="C3955" s="1" t="s">
        <v>2490</v>
      </c>
      <c r="D3955" s="1" t="s">
        <v>2518</v>
      </c>
      <c r="E3955" s="1"/>
      <c r="F3955" s="1" t="s">
        <v>2519</v>
      </c>
      <c r="G3955" s="1">
        <v>5</v>
      </c>
      <c r="H3955" s="1" t="s">
        <v>19</v>
      </c>
      <c r="I3955" s="1" t="s">
        <v>576</v>
      </c>
      <c r="J3955" s="1">
        <v>1.5</v>
      </c>
      <c r="K3955" s="1">
        <v>7.5</v>
      </c>
      <c r="L3955" s="49">
        <v>10</v>
      </c>
      <c r="M3955" s="50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66"/>
      <c r="C3956" s="1" t="s">
        <v>2485</v>
      </c>
      <c r="D3956" s="1" t="s">
        <v>2520</v>
      </c>
      <c r="E3956" s="1"/>
      <c r="F3956" s="1" t="s">
        <v>2128</v>
      </c>
      <c r="G3956" s="1">
        <v>7</v>
      </c>
      <c r="H3956" s="1" t="s">
        <v>19</v>
      </c>
      <c r="I3956" s="1" t="s">
        <v>577</v>
      </c>
      <c r="J3956" s="1">
        <v>1.5</v>
      </c>
      <c r="K3956" s="1">
        <v>10.5</v>
      </c>
      <c r="L3956" s="49">
        <v>10</v>
      </c>
      <c r="M3956" s="50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66"/>
      <c r="C3957" s="1" t="s">
        <v>2485</v>
      </c>
      <c r="D3957" s="1" t="s">
        <v>2520</v>
      </c>
      <c r="E3957" s="1"/>
      <c r="F3957" s="1" t="s">
        <v>2519</v>
      </c>
      <c r="G3957" s="1">
        <v>5</v>
      </c>
      <c r="H3957" s="1" t="s">
        <v>19</v>
      </c>
      <c r="I3957" s="1" t="s">
        <v>577</v>
      </c>
      <c r="J3957" s="1">
        <v>1.5</v>
      </c>
      <c r="K3957" s="1">
        <v>7.5</v>
      </c>
      <c r="L3957" s="49">
        <v>10</v>
      </c>
      <c r="M3957" s="50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66"/>
      <c r="C3958" s="1" t="s">
        <v>2495</v>
      </c>
      <c r="D3958" s="1" t="s">
        <v>2521</v>
      </c>
      <c r="E3958" s="1"/>
      <c r="F3958" s="1" t="s">
        <v>2128</v>
      </c>
      <c r="G3958" s="1">
        <v>7</v>
      </c>
      <c r="H3958" s="1" t="s">
        <v>19</v>
      </c>
      <c r="I3958" s="1" t="s">
        <v>578</v>
      </c>
      <c r="J3958" s="1">
        <v>1.5</v>
      </c>
      <c r="K3958" s="1">
        <v>10.5</v>
      </c>
      <c r="L3958" s="49">
        <v>10</v>
      </c>
      <c r="M3958" s="50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66"/>
      <c r="C3959" s="1" t="s">
        <v>2495</v>
      </c>
      <c r="D3959" s="1" t="s">
        <v>2521</v>
      </c>
      <c r="E3959" s="1"/>
      <c r="F3959" s="1" t="s">
        <v>2519</v>
      </c>
      <c r="G3959" s="1">
        <v>5</v>
      </c>
      <c r="H3959" s="1" t="s">
        <v>19</v>
      </c>
      <c r="I3959" s="1" t="s">
        <v>578</v>
      </c>
      <c r="J3959" s="1">
        <v>1.5</v>
      </c>
      <c r="K3959" s="1">
        <v>7.5</v>
      </c>
      <c r="L3959" s="49">
        <v>10</v>
      </c>
      <c r="M3959" s="50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66"/>
      <c r="C3960" s="1" t="s">
        <v>2489</v>
      </c>
      <c r="D3960" s="1" t="s">
        <v>2522</v>
      </c>
      <c r="E3960" s="1"/>
      <c r="F3960" s="1" t="s">
        <v>2128</v>
      </c>
      <c r="G3960" s="1">
        <v>5</v>
      </c>
      <c r="H3960" s="1" t="s">
        <v>19</v>
      </c>
      <c r="I3960" s="1" t="s">
        <v>579</v>
      </c>
      <c r="J3960" s="1">
        <v>1.5</v>
      </c>
      <c r="K3960" s="1">
        <v>7.5</v>
      </c>
      <c r="L3960" s="49">
        <v>10</v>
      </c>
      <c r="M3960" s="50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66"/>
      <c r="C3961" s="1" t="s">
        <v>2489</v>
      </c>
      <c r="D3961" s="1" t="s">
        <v>2522</v>
      </c>
      <c r="E3961" s="1"/>
      <c r="F3961" s="1" t="s">
        <v>2519</v>
      </c>
      <c r="G3961" s="1">
        <v>5</v>
      </c>
      <c r="H3961" s="1" t="s">
        <v>19</v>
      </c>
      <c r="I3961" s="1" t="s">
        <v>579</v>
      </c>
      <c r="J3961" s="1">
        <v>1.5</v>
      </c>
      <c r="K3961" s="1">
        <v>7.5</v>
      </c>
      <c r="L3961" s="49">
        <v>10</v>
      </c>
      <c r="M3961" s="50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66"/>
      <c r="C3962" s="1" t="s">
        <v>2489</v>
      </c>
      <c r="D3962" s="1"/>
      <c r="E3962" s="1"/>
      <c r="F3962" s="1" t="s">
        <v>2523</v>
      </c>
      <c r="G3962" s="1">
        <v>1</v>
      </c>
      <c r="H3962" s="1" t="s">
        <v>19</v>
      </c>
      <c r="I3962" s="1" t="s">
        <v>579</v>
      </c>
      <c r="J3962" s="1">
        <v>0.8</v>
      </c>
      <c r="K3962" s="1">
        <v>0.8</v>
      </c>
      <c r="L3962" s="49">
        <v>10</v>
      </c>
      <c r="M3962" s="50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66"/>
      <c r="C3963" s="1" t="s">
        <v>2489</v>
      </c>
      <c r="D3963" s="1"/>
      <c r="E3963" s="1"/>
      <c r="F3963" s="1" t="s">
        <v>2523</v>
      </c>
      <c r="G3963" s="1">
        <v>1</v>
      </c>
      <c r="H3963" s="1" t="s">
        <v>19</v>
      </c>
      <c r="I3963" s="1" t="s">
        <v>579</v>
      </c>
      <c r="J3963" s="1">
        <v>0.8</v>
      </c>
      <c r="K3963" s="1">
        <v>0.8</v>
      </c>
      <c r="L3963" s="49">
        <v>10</v>
      </c>
      <c r="M3963" s="50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66"/>
      <c r="C3964" s="1" t="s">
        <v>2489</v>
      </c>
      <c r="D3964" s="1"/>
      <c r="E3964" s="1"/>
      <c r="F3964" s="1" t="s">
        <v>2523</v>
      </c>
      <c r="G3964" s="1">
        <v>1</v>
      </c>
      <c r="H3964" s="1" t="s">
        <v>19</v>
      </c>
      <c r="I3964" s="1" t="s">
        <v>579</v>
      </c>
      <c r="J3964" s="1">
        <v>0.8</v>
      </c>
      <c r="K3964" s="1">
        <v>0.8</v>
      </c>
      <c r="L3964" s="49">
        <v>10</v>
      </c>
      <c r="M3964" s="50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66"/>
      <c r="C3965" s="1" t="s">
        <v>2489</v>
      </c>
      <c r="D3965" s="1"/>
      <c r="E3965" s="1"/>
      <c r="F3965" s="1" t="s">
        <v>2524</v>
      </c>
      <c r="G3965" s="1">
        <v>1</v>
      </c>
      <c r="H3965" s="1" t="s">
        <v>19</v>
      </c>
      <c r="I3965" s="1" t="s">
        <v>579</v>
      </c>
      <c r="J3965" s="1">
        <v>0.8</v>
      </c>
      <c r="K3965" s="1">
        <v>0.8</v>
      </c>
      <c r="L3965" s="49">
        <v>10</v>
      </c>
      <c r="M3965" s="50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66"/>
      <c r="C3966" s="1" t="s">
        <v>2489</v>
      </c>
      <c r="D3966" s="1"/>
      <c r="E3966" s="1"/>
      <c r="F3966" s="1" t="s">
        <v>2525</v>
      </c>
      <c r="G3966" s="1">
        <v>1</v>
      </c>
      <c r="H3966" s="1" t="s">
        <v>19</v>
      </c>
      <c r="I3966" s="1" t="s">
        <v>579</v>
      </c>
      <c r="J3966" s="1">
        <v>0.8</v>
      </c>
      <c r="K3966" s="1">
        <v>0.8</v>
      </c>
      <c r="L3966" s="49">
        <v>10</v>
      </c>
      <c r="M3966" s="50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66"/>
      <c r="C3967" s="1" t="s">
        <v>2489</v>
      </c>
      <c r="D3967" s="1"/>
      <c r="E3967" s="1"/>
      <c r="F3967" s="1" t="s">
        <v>2525</v>
      </c>
      <c r="G3967" s="1">
        <v>1</v>
      </c>
      <c r="H3967" s="1" t="s">
        <v>19</v>
      </c>
      <c r="I3967" s="1" t="s">
        <v>579</v>
      </c>
      <c r="J3967" s="1">
        <v>0.8</v>
      </c>
      <c r="K3967" s="1">
        <v>0.8</v>
      </c>
      <c r="L3967" s="49">
        <v>10</v>
      </c>
      <c r="M3967" s="50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66"/>
      <c r="C3968" s="1" t="s">
        <v>2194</v>
      </c>
      <c r="D3968" s="1"/>
      <c r="E3968" s="1"/>
      <c r="F3968" s="1" t="s">
        <v>2526</v>
      </c>
      <c r="G3968" s="1">
        <v>4</v>
      </c>
      <c r="H3968" s="1" t="s">
        <v>19</v>
      </c>
      <c r="I3968" s="1" t="s">
        <v>1352</v>
      </c>
      <c r="J3968" s="1">
        <v>0.5</v>
      </c>
      <c r="K3968" s="1">
        <v>2</v>
      </c>
      <c r="L3968" s="49">
        <v>10</v>
      </c>
      <c r="M3968" s="50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66"/>
      <c r="C3969" s="1"/>
      <c r="D3969" s="1"/>
      <c r="E3969" s="1"/>
      <c r="F3969" s="1" t="s">
        <v>2742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9">
        <v>11</v>
      </c>
      <c r="M3969" s="50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66"/>
      <c r="C3970" s="1"/>
      <c r="D3970" s="1"/>
      <c r="E3970" s="1"/>
      <c r="F3970" s="1" t="s">
        <v>2743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9">
        <v>11</v>
      </c>
      <c r="M3970" s="50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66"/>
      <c r="C3971" s="1"/>
      <c r="D3971" s="1"/>
      <c r="E3971" s="1"/>
      <c r="F3971" s="1" t="s">
        <v>2744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9">
        <v>11</v>
      </c>
      <c r="M3971" s="50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66"/>
      <c r="C3972" s="1" t="s">
        <v>3378</v>
      </c>
      <c r="D3972" s="1"/>
      <c r="E3972" s="1" t="s">
        <v>753</v>
      </c>
      <c r="F3972" s="1" t="s">
        <v>3379</v>
      </c>
      <c r="G3972" s="1">
        <v>4</v>
      </c>
      <c r="H3972" s="1"/>
      <c r="I3972" s="1" t="s">
        <v>659</v>
      </c>
      <c r="J3972" s="1">
        <v>2.4</v>
      </c>
      <c r="K3972" s="1">
        <v>9.6</v>
      </c>
      <c r="L3972" s="49">
        <v>13</v>
      </c>
      <c r="M3972" s="50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66"/>
      <c r="C3973" s="1" t="s">
        <v>3380</v>
      </c>
      <c r="D3973" s="1"/>
      <c r="E3973" s="1" t="s">
        <v>753</v>
      </c>
      <c r="F3973" s="1" t="s">
        <v>3379</v>
      </c>
      <c r="G3973" s="1">
        <v>4</v>
      </c>
      <c r="H3973" s="1"/>
      <c r="I3973" s="1" t="s">
        <v>659</v>
      </c>
      <c r="J3973" s="1">
        <v>2.4</v>
      </c>
      <c r="K3973" s="1">
        <v>9.6</v>
      </c>
      <c r="L3973" s="49">
        <v>13</v>
      </c>
      <c r="M3973" s="50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66">
        <v>2188</v>
      </c>
      <c r="C3974" s="1" t="s">
        <v>776</v>
      </c>
      <c r="D3974" s="1"/>
      <c r="E3974" s="1" t="s">
        <v>753</v>
      </c>
      <c r="F3974" s="1" t="s">
        <v>1938</v>
      </c>
      <c r="G3974" s="1">
        <v>4</v>
      </c>
      <c r="H3974" s="1" t="s">
        <v>19</v>
      </c>
      <c r="I3974" s="1" t="s">
        <v>659</v>
      </c>
      <c r="J3974" s="1">
        <v>3.1</v>
      </c>
      <c r="K3974" s="1">
        <v>12.4</v>
      </c>
      <c r="L3974" s="49">
        <v>14</v>
      </c>
      <c r="M3974" s="50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66">
        <v>2189</v>
      </c>
      <c r="C3975" s="1" t="s">
        <v>776</v>
      </c>
      <c r="D3975" s="1"/>
      <c r="E3975" s="1" t="s">
        <v>1108</v>
      </c>
      <c r="F3975" s="1" t="s">
        <v>779</v>
      </c>
      <c r="G3975" s="1">
        <v>4</v>
      </c>
      <c r="H3975" s="1" t="s">
        <v>19</v>
      </c>
      <c r="I3975" s="1" t="s">
        <v>659</v>
      </c>
      <c r="J3975" s="1">
        <v>2.5</v>
      </c>
      <c r="K3975" s="1">
        <v>10</v>
      </c>
      <c r="L3975" s="49">
        <v>14</v>
      </c>
      <c r="M3975" s="50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66">
        <v>2569</v>
      </c>
      <c r="C3976" s="1" t="s">
        <v>1023</v>
      </c>
      <c r="D3976" s="1"/>
      <c r="E3976" s="1" t="s">
        <v>2</v>
      </c>
      <c r="F3976" s="1" t="s">
        <v>3242</v>
      </c>
      <c r="G3976" s="1">
        <v>20</v>
      </c>
      <c r="H3976" s="1" t="s">
        <v>19</v>
      </c>
      <c r="I3976" s="1" t="s">
        <v>659</v>
      </c>
      <c r="J3976" s="1">
        <v>9.6999999999999993</v>
      </c>
      <c r="K3976" s="1">
        <v>194</v>
      </c>
      <c r="L3976" s="49">
        <v>14</v>
      </c>
      <c r="M3976" s="50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66">
        <v>2573</v>
      </c>
      <c r="C3977" s="1" t="s">
        <v>1023</v>
      </c>
      <c r="D3977" s="1"/>
      <c r="E3977" s="1" t="s">
        <v>108</v>
      </c>
      <c r="F3977" s="1" t="s">
        <v>3246</v>
      </c>
      <c r="G3977" s="1">
        <v>20</v>
      </c>
      <c r="H3977" s="1" t="s">
        <v>19</v>
      </c>
      <c r="I3977" s="1" t="s">
        <v>659</v>
      </c>
      <c r="J3977" s="1">
        <v>18.100000000000001</v>
      </c>
      <c r="K3977" s="1">
        <v>362</v>
      </c>
      <c r="L3977" s="49">
        <v>14</v>
      </c>
      <c r="M3977" s="50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66">
        <v>2412</v>
      </c>
      <c r="C3978" s="1" t="s">
        <v>915</v>
      </c>
      <c r="D3978" s="1"/>
      <c r="E3978" s="1" t="s">
        <v>2</v>
      </c>
      <c r="F3978" s="1" t="s">
        <v>3213</v>
      </c>
      <c r="G3978" s="1">
        <v>1</v>
      </c>
      <c r="H3978" s="1" t="s">
        <v>19</v>
      </c>
      <c r="I3978" s="1" t="s">
        <v>659</v>
      </c>
      <c r="J3978" s="1">
        <v>11.2</v>
      </c>
      <c r="K3978" s="1">
        <v>11.2</v>
      </c>
      <c r="L3978" s="49">
        <v>15</v>
      </c>
      <c r="M3978" s="50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66">
        <v>2413</v>
      </c>
      <c r="C3979" s="1" t="s">
        <v>915</v>
      </c>
      <c r="D3979" s="1"/>
      <c r="E3979" s="1" t="s">
        <v>51</v>
      </c>
      <c r="F3979" s="1" t="s">
        <v>3214</v>
      </c>
      <c r="G3979" s="1">
        <v>1</v>
      </c>
      <c r="H3979" s="1" t="s">
        <v>19</v>
      </c>
      <c r="I3979" s="1" t="s">
        <v>659</v>
      </c>
      <c r="J3979" s="1">
        <v>11.8</v>
      </c>
      <c r="K3979" s="1">
        <v>11.8</v>
      </c>
      <c r="L3979" s="49">
        <v>15</v>
      </c>
      <c r="M3979" s="50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66">
        <v>2415</v>
      </c>
      <c r="C3980" s="1" t="s">
        <v>915</v>
      </c>
      <c r="D3980" s="1"/>
      <c r="E3980" s="1" t="s">
        <v>1108</v>
      </c>
      <c r="F3980" s="1" t="s">
        <v>3216</v>
      </c>
      <c r="G3980" s="1">
        <v>1</v>
      </c>
      <c r="H3980" s="1" t="s">
        <v>19</v>
      </c>
      <c r="I3980" s="1" t="s">
        <v>659</v>
      </c>
      <c r="J3980" s="1">
        <v>19.8</v>
      </c>
      <c r="K3980" s="1">
        <v>19.8</v>
      </c>
      <c r="L3980" s="49">
        <v>15</v>
      </c>
      <c r="M3980" s="50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66">
        <v>2416</v>
      </c>
      <c r="C3981" s="1" t="s">
        <v>915</v>
      </c>
      <c r="D3981" s="1"/>
      <c r="E3981" s="1" t="s">
        <v>108</v>
      </c>
      <c r="F3981" s="1" t="s">
        <v>916</v>
      </c>
      <c r="G3981" s="1">
        <v>1</v>
      </c>
      <c r="H3981" s="1" t="s">
        <v>19</v>
      </c>
      <c r="I3981" s="1" t="s">
        <v>659</v>
      </c>
      <c r="J3981" s="1">
        <v>22.1</v>
      </c>
      <c r="K3981" s="1">
        <v>22.1</v>
      </c>
      <c r="L3981" s="49">
        <v>15</v>
      </c>
      <c r="M3981" s="50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66">
        <v>2420</v>
      </c>
      <c r="C3982" s="1" t="s">
        <v>3217</v>
      </c>
      <c r="D3982" s="1"/>
      <c r="E3982" s="1" t="s">
        <v>2</v>
      </c>
      <c r="F3982" s="1" t="s">
        <v>3218</v>
      </c>
      <c r="G3982" s="1">
        <v>2</v>
      </c>
      <c r="H3982" s="1" t="s">
        <v>19</v>
      </c>
      <c r="I3982" s="1" t="s">
        <v>659</v>
      </c>
      <c r="J3982" s="1">
        <v>20.100000000000001</v>
      </c>
      <c r="K3982" s="1">
        <v>40.200000000000003</v>
      </c>
      <c r="L3982" s="49">
        <v>15</v>
      </c>
      <c r="M3982" s="50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66">
        <v>2421</v>
      </c>
      <c r="C3983" s="1" t="s">
        <v>3217</v>
      </c>
      <c r="D3983" s="1"/>
      <c r="E3983" s="1" t="s">
        <v>51</v>
      </c>
      <c r="F3983" s="1" t="s">
        <v>3219</v>
      </c>
      <c r="G3983" s="1">
        <v>1</v>
      </c>
      <c r="H3983" s="1" t="s">
        <v>19</v>
      </c>
      <c r="I3983" s="1" t="s">
        <v>659</v>
      </c>
      <c r="J3983" s="1">
        <v>6.1</v>
      </c>
      <c r="K3983" s="1">
        <v>6.1</v>
      </c>
      <c r="L3983" s="49">
        <v>15</v>
      </c>
      <c r="M3983" s="50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66">
        <v>2422</v>
      </c>
      <c r="C3984" s="1" t="s">
        <v>3217</v>
      </c>
      <c r="D3984" s="1"/>
      <c r="E3984" s="1" t="s">
        <v>753</v>
      </c>
      <c r="F3984" s="1" t="s">
        <v>3220</v>
      </c>
      <c r="G3984" s="1">
        <v>2</v>
      </c>
      <c r="H3984" s="1" t="s">
        <v>19</v>
      </c>
      <c r="I3984" s="1" t="s">
        <v>659</v>
      </c>
      <c r="J3984" s="1">
        <v>28.4</v>
      </c>
      <c r="K3984" s="1">
        <v>56.8</v>
      </c>
      <c r="L3984" s="49">
        <v>15</v>
      </c>
      <c r="M3984" s="50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66">
        <v>2423</v>
      </c>
      <c r="C3985" s="1" t="s">
        <v>3217</v>
      </c>
      <c r="D3985" s="1"/>
      <c r="E3985" s="1" t="s">
        <v>1108</v>
      </c>
      <c r="F3985" s="1" t="s">
        <v>3221</v>
      </c>
      <c r="G3985" s="1">
        <v>1</v>
      </c>
      <c r="H3985" s="1" t="s">
        <v>19</v>
      </c>
      <c r="I3985" s="1" t="s">
        <v>659</v>
      </c>
      <c r="J3985" s="1">
        <v>16.899999999999999</v>
      </c>
      <c r="K3985" s="1">
        <v>16.899999999999999</v>
      </c>
      <c r="L3985" s="49">
        <v>15</v>
      </c>
      <c r="M3985" s="50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66">
        <v>2424</v>
      </c>
      <c r="C3986" s="1" t="s">
        <v>918</v>
      </c>
      <c r="D3986" s="1"/>
      <c r="E3986" s="1" t="s">
        <v>2</v>
      </c>
      <c r="F3986" s="1" t="s">
        <v>3222</v>
      </c>
      <c r="G3986" s="1">
        <v>2</v>
      </c>
      <c r="H3986" s="1" t="s">
        <v>19</v>
      </c>
      <c r="I3986" s="1" t="s">
        <v>659</v>
      </c>
      <c r="J3986" s="1">
        <v>6.7</v>
      </c>
      <c r="K3986" s="1">
        <v>13.4</v>
      </c>
      <c r="L3986" s="49">
        <v>15</v>
      </c>
      <c r="M3986" s="50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66">
        <v>2425</v>
      </c>
      <c r="C3987" s="1" t="s">
        <v>918</v>
      </c>
      <c r="D3987" s="1"/>
      <c r="E3987" s="1" t="s">
        <v>51</v>
      </c>
      <c r="F3987" s="1" t="s">
        <v>919</v>
      </c>
      <c r="G3987" s="1">
        <v>2</v>
      </c>
      <c r="H3987" s="1" t="s">
        <v>19</v>
      </c>
      <c r="I3987" s="1" t="s">
        <v>659</v>
      </c>
      <c r="J3987" s="1">
        <v>6.9</v>
      </c>
      <c r="K3987" s="1">
        <v>13.8</v>
      </c>
      <c r="L3987" s="49">
        <v>15</v>
      </c>
      <c r="M3987" s="50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66">
        <v>2426</v>
      </c>
      <c r="C3988" s="1" t="s">
        <v>918</v>
      </c>
      <c r="D3988" s="1"/>
      <c r="E3988" s="1" t="s">
        <v>753</v>
      </c>
      <c r="F3988" s="1" t="s">
        <v>3223</v>
      </c>
      <c r="G3988" s="1">
        <v>1</v>
      </c>
      <c r="H3988" s="1" t="s">
        <v>19</v>
      </c>
      <c r="I3988" s="1" t="s">
        <v>659</v>
      </c>
      <c r="J3988" s="1">
        <v>13.8</v>
      </c>
      <c r="K3988" s="1">
        <v>13.8</v>
      </c>
      <c r="L3988" s="49">
        <v>15</v>
      </c>
      <c r="M3988" s="50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66">
        <v>2427</v>
      </c>
      <c r="C3989" s="1" t="s">
        <v>918</v>
      </c>
      <c r="D3989" s="1"/>
      <c r="E3989" s="1" t="s">
        <v>1108</v>
      </c>
      <c r="F3989" s="1" t="s">
        <v>1939</v>
      </c>
      <c r="G3989" s="1">
        <v>2</v>
      </c>
      <c r="H3989" s="1" t="s">
        <v>19</v>
      </c>
      <c r="I3989" s="1" t="s">
        <v>659</v>
      </c>
      <c r="J3989" s="1">
        <v>11</v>
      </c>
      <c r="K3989" s="1">
        <v>22</v>
      </c>
      <c r="L3989" s="49">
        <v>15</v>
      </c>
      <c r="M3989" s="50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66">
        <v>2428</v>
      </c>
      <c r="C3990" s="1" t="s">
        <v>918</v>
      </c>
      <c r="D3990" s="1"/>
      <c r="E3990" s="1" t="s">
        <v>108</v>
      </c>
      <c r="F3990" s="1" t="s">
        <v>920</v>
      </c>
      <c r="G3990" s="1">
        <v>2</v>
      </c>
      <c r="H3990" s="1" t="s">
        <v>19</v>
      </c>
      <c r="I3990" s="1" t="s">
        <v>659</v>
      </c>
      <c r="J3990" s="1">
        <v>20.3</v>
      </c>
      <c r="K3990" s="1">
        <v>40.6</v>
      </c>
      <c r="L3990" s="49">
        <v>15</v>
      </c>
      <c r="M3990" s="50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66">
        <v>2429</v>
      </c>
      <c r="C3991" s="1" t="s">
        <v>918</v>
      </c>
      <c r="D3991" s="1"/>
      <c r="E3991" s="1" t="s">
        <v>181</v>
      </c>
      <c r="F3991" s="1" t="s">
        <v>3224</v>
      </c>
      <c r="G3991" s="1">
        <v>1</v>
      </c>
      <c r="H3991" s="1" t="s">
        <v>19</v>
      </c>
      <c r="I3991" s="1" t="s">
        <v>659</v>
      </c>
      <c r="J3991" s="1">
        <v>29.7</v>
      </c>
      <c r="K3991" s="1">
        <v>29.7</v>
      </c>
      <c r="L3991" s="49">
        <v>15</v>
      </c>
      <c r="M3991" s="50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66">
        <v>2430</v>
      </c>
      <c r="C3992" s="1" t="s">
        <v>918</v>
      </c>
      <c r="D3992" s="1"/>
      <c r="E3992" s="1" t="s">
        <v>469</v>
      </c>
      <c r="F3992" s="1" t="s">
        <v>3381</v>
      </c>
      <c r="G3992" s="1">
        <v>2</v>
      </c>
      <c r="H3992" s="1" t="s">
        <v>19</v>
      </c>
      <c r="I3992" s="1" t="s">
        <v>659</v>
      </c>
      <c r="J3992" s="1">
        <v>13.9</v>
      </c>
      <c r="K3992" s="1">
        <v>27.8</v>
      </c>
      <c r="L3992" s="49">
        <v>15</v>
      </c>
      <c r="M3992" s="50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66">
        <v>2431</v>
      </c>
      <c r="C3993" s="1" t="s">
        <v>918</v>
      </c>
      <c r="D3993" s="1"/>
      <c r="E3993" s="1" t="s">
        <v>472</v>
      </c>
      <c r="F3993" s="1" t="s">
        <v>3382</v>
      </c>
      <c r="G3993" s="1">
        <v>2</v>
      </c>
      <c r="H3993" s="1" t="s">
        <v>19</v>
      </c>
      <c r="I3993" s="1" t="s">
        <v>659</v>
      </c>
      <c r="J3993" s="1">
        <v>23.7</v>
      </c>
      <c r="K3993" s="1">
        <v>47.4</v>
      </c>
      <c r="L3993" s="49">
        <v>15</v>
      </c>
      <c r="M3993" s="50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66">
        <v>2432</v>
      </c>
      <c r="C3994" s="1" t="s">
        <v>918</v>
      </c>
      <c r="D3994" s="1"/>
      <c r="E3994" s="1" t="s">
        <v>1109</v>
      </c>
      <c r="F3994" s="1" t="s">
        <v>922</v>
      </c>
      <c r="G3994" s="1">
        <v>1</v>
      </c>
      <c r="H3994" s="1" t="s">
        <v>19</v>
      </c>
      <c r="I3994" s="1" t="s">
        <v>659</v>
      </c>
      <c r="J3994" s="1">
        <v>28.9</v>
      </c>
      <c r="K3994" s="1">
        <v>28.9</v>
      </c>
      <c r="L3994" s="49">
        <v>15</v>
      </c>
      <c r="M3994" s="50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66">
        <v>2526</v>
      </c>
      <c r="C3995" s="1" t="s">
        <v>993</v>
      </c>
      <c r="D3995" s="1"/>
      <c r="E3995" s="1" t="s">
        <v>2</v>
      </c>
      <c r="F3995" s="1" t="s">
        <v>3229</v>
      </c>
      <c r="G3995" s="1">
        <v>4</v>
      </c>
      <c r="H3995" s="1" t="s">
        <v>19</v>
      </c>
      <c r="I3995" s="1" t="s">
        <v>659</v>
      </c>
      <c r="J3995" s="1">
        <v>18.3</v>
      </c>
      <c r="K3995" s="1">
        <v>73.2</v>
      </c>
      <c r="L3995" s="49">
        <v>15</v>
      </c>
      <c r="M3995" s="50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66">
        <v>2527</v>
      </c>
      <c r="C3996" s="1" t="s">
        <v>993</v>
      </c>
      <c r="D3996" s="1"/>
      <c r="E3996" s="1" t="s">
        <v>51</v>
      </c>
      <c r="F3996" s="1" t="s">
        <v>3230</v>
      </c>
      <c r="G3996" s="1">
        <v>1</v>
      </c>
      <c r="H3996" s="1" t="s">
        <v>19</v>
      </c>
      <c r="I3996" s="1" t="s">
        <v>659</v>
      </c>
      <c r="J3996" s="1">
        <v>10.1</v>
      </c>
      <c r="K3996" s="1">
        <v>10.1</v>
      </c>
      <c r="L3996" s="49">
        <v>15</v>
      </c>
      <c r="M3996" s="50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66">
        <v>2529</v>
      </c>
      <c r="C3997" s="1" t="s">
        <v>993</v>
      </c>
      <c r="D3997" s="1"/>
      <c r="E3997" s="1" t="s">
        <v>1108</v>
      </c>
      <c r="F3997" s="1" t="s">
        <v>994</v>
      </c>
      <c r="G3997" s="1">
        <v>4</v>
      </c>
      <c r="H3997" s="1" t="s">
        <v>19</v>
      </c>
      <c r="I3997" s="1" t="s">
        <v>659</v>
      </c>
      <c r="J3997" s="1">
        <v>26.9</v>
      </c>
      <c r="K3997" s="1">
        <v>107.6</v>
      </c>
      <c r="L3997" s="49">
        <v>15</v>
      </c>
      <c r="M3997" s="50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66">
        <v>2530</v>
      </c>
      <c r="C3998" s="1" t="s">
        <v>993</v>
      </c>
      <c r="D3998" s="1"/>
      <c r="E3998" s="1" t="s">
        <v>108</v>
      </c>
      <c r="F3998" s="1" t="s">
        <v>995</v>
      </c>
      <c r="G3998" s="1">
        <v>1</v>
      </c>
      <c r="H3998" s="1" t="s">
        <v>19</v>
      </c>
      <c r="I3998" s="1" t="s">
        <v>659</v>
      </c>
      <c r="J3998" s="1">
        <v>27.7</v>
      </c>
      <c r="K3998" s="1">
        <v>27.7</v>
      </c>
      <c r="L3998" s="49">
        <v>15</v>
      </c>
      <c r="M3998" s="50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66">
        <v>2533</v>
      </c>
      <c r="C3999" s="1" t="s">
        <v>996</v>
      </c>
      <c r="D3999" s="1"/>
      <c r="E3999" s="1" t="s">
        <v>2</v>
      </c>
      <c r="F3999" s="1" t="s">
        <v>3231</v>
      </c>
      <c r="G3999" s="1">
        <v>2</v>
      </c>
      <c r="H3999" s="1" t="s">
        <v>19</v>
      </c>
      <c r="I3999" s="1" t="s">
        <v>659</v>
      </c>
      <c r="J3999" s="1">
        <v>13.5</v>
      </c>
      <c r="K3999" s="1">
        <v>27</v>
      </c>
      <c r="L3999" s="49">
        <v>15</v>
      </c>
      <c r="M3999" s="50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66">
        <v>2534</v>
      </c>
      <c r="C4000" s="1" t="s">
        <v>996</v>
      </c>
      <c r="D4000" s="1"/>
      <c r="E4000" s="1" t="s">
        <v>51</v>
      </c>
      <c r="F4000" s="1" t="s">
        <v>3232</v>
      </c>
      <c r="G4000" s="1">
        <v>1</v>
      </c>
      <c r="H4000" s="1" t="s">
        <v>19</v>
      </c>
      <c r="I4000" s="1" t="s">
        <v>659</v>
      </c>
      <c r="J4000" s="1">
        <v>6.1</v>
      </c>
      <c r="K4000" s="1">
        <v>6.1</v>
      </c>
      <c r="L4000" s="49">
        <v>15</v>
      </c>
      <c r="M4000" s="50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66">
        <v>2536</v>
      </c>
      <c r="C4001" s="1" t="s">
        <v>996</v>
      </c>
      <c r="D4001" s="1"/>
      <c r="E4001" s="1" t="s">
        <v>1108</v>
      </c>
      <c r="F4001" s="1" t="s">
        <v>997</v>
      </c>
      <c r="G4001" s="1">
        <v>2</v>
      </c>
      <c r="H4001" s="1" t="s">
        <v>19</v>
      </c>
      <c r="I4001" s="1" t="s">
        <v>659</v>
      </c>
      <c r="J4001" s="1">
        <v>24.4</v>
      </c>
      <c r="K4001" s="1">
        <v>48.8</v>
      </c>
      <c r="L4001" s="49">
        <v>15</v>
      </c>
      <c r="M4001" s="50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66">
        <v>2537</v>
      </c>
      <c r="C4002" s="1" t="s">
        <v>996</v>
      </c>
      <c r="D4002" s="1"/>
      <c r="E4002" s="1" t="s">
        <v>108</v>
      </c>
      <c r="F4002" s="1" t="s">
        <v>998</v>
      </c>
      <c r="G4002" s="1">
        <v>1</v>
      </c>
      <c r="H4002" s="1" t="s">
        <v>19</v>
      </c>
      <c r="I4002" s="1" t="s">
        <v>659</v>
      </c>
      <c r="J4002" s="1">
        <v>15.3</v>
      </c>
      <c r="K4002" s="1">
        <v>15.3</v>
      </c>
      <c r="L4002" s="49">
        <v>15</v>
      </c>
      <c r="M4002" s="50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66">
        <v>2538</v>
      </c>
      <c r="C4003" s="1" t="s">
        <v>996</v>
      </c>
      <c r="D4003" s="1"/>
      <c r="E4003" s="1" t="s">
        <v>181</v>
      </c>
      <c r="F4003" s="1" t="s">
        <v>3383</v>
      </c>
      <c r="G4003" s="1">
        <v>1</v>
      </c>
      <c r="H4003" s="1" t="s">
        <v>19</v>
      </c>
      <c r="I4003" s="1" t="s">
        <v>659</v>
      </c>
      <c r="J4003" s="1">
        <v>22.8</v>
      </c>
      <c r="K4003" s="1">
        <v>22.8</v>
      </c>
      <c r="L4003" s="49">
        <v>15</v>
      </c>
      <c r="M4003" s="50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66">
        <v>2540</v>
      </c>
      <c r="C4004" s="1" t="s">
        <v>1000</v>
      </c>
      <c r="D4004" s="1"/>
      <c r="E4004" s="1" t="s">
        <v>2</v>
      </c>
      <c r="F4004" s="1" t="s">
        <v>3234</v>
      </c>
      <c r="G4004" s="1">
        <v>1</v>
      </c>
      <c r="H4004" s="1" t="s">
        <v>19</v>
      </c>
      <c r="I4004" s="1" t="s">
        <v>659</v>
      </c>
      <c r="J4004" s="1">
        <v>9.6999999999999993</v>
      </c>
      <c r="K4004" s="1">
        <v>9.6999999999999993</v>
      </c>
      <c r="L4004" s="49">
        <v>15</v>
      </c>
      <c r="M4004" s="50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66">
        <v>2541</v>
      </c>
      <c r="C4005" s="1" t="s">
        <v>1000</v>
      </c>
      <c r="D4005" s="1"/>
      <c r="E4005" s="1" t="s">
        <v>51</v>
      </c>
      <c r="F4005" s="1" t="s">
        <v>3235</v>
      </c>
      <c r="G4005" s="1">
        <v>2</v>
      </c>
      <c r="H4005" s="1" t="s">
        <v>19</v>
      </c>
      <c r="I4005" s="1" t="s">
        <v>659</v>
      </c>
      <c r="J4005" s="1">
        <v>15.5</v>
      </c>
      <c r="K4005" s="1">
        <v>31</v>
      </c>
      <c r="L4005" s="49">
        <v>15</v>
      </c>
      <c r="M4005" s="50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66">
        <v>2542</v>
      </c>
      <c r="C4006" s="1" t="s">
        <v>1000</v>
      </c>
      <c r="D4006" s="1"/>
      <c r="E4006" s="1" t="s">
        <v>753</v>
      </c>
      <c r="F4006" s="1" t="s">
        <v>3236</v>
      </c>
      <c r="G4006" s="1">
        <v>1</v>
      </c>
      <c r="H4006" s="1" t="s">
        <v>19</v>
      </c>
      <c r="I4006" s="1" t="s">
        <v>659</v>
      </c>
      <c r="J4006" s="1">
        <v>11.1</v>
      </c>
      <c r="K4006" s="1">
        <v>11.1</v>
      </c>
      <c r="L4006" s="49">
        <v>15</v>
      </c>
      <c r="M4006" s="50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66">
        <v>2543</v>
      </c>
      <c r="C4007" s="1" t="s">
        <v>1000</v>
      </c>
      <c r="D4007" s="1"/>
      <c r="E4007" s="1" t="s">
        <v>1108</v>
      </c>
      <c r="F4007" s="1" t="s">
        <v>1001</v>
      </c>
      <c r="G4007" s="1">
        <v>1</v>
      </c>
      <c r="H4007" s="1" t="s">
        <v>19</v>
      </c>
      <c r="I4007" s="1" t="s">
        <v>659</v>
      </c>
      <c r="J4007" s="1">
        <v>16.3</v>
      </c>
      <c r="K4007" s="1">
        <v>16.3</v>
      </c>
      <c r="L4007" s="49">
        <v>15</v>
      </c>
      <c r="M4007" s="50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66">
        <v>2544</v>
      </c>
      <c r="C4008" s="1" t="s">
        <v>1000</v>
      </c>
      <c r="D4008" s="1"/>
      <c r="E4008" s="1" t="s">
        <v>108</v>
      </c>
      <c r="F4008" s="1" t="s">
        <v>3237</v>
      </c>
      <c r="G4008" s="1">
        <v>2</v>
      </c>
      <c r="H4008" s="1" t="s">
        <v>19</v>
      </c>
      <c r="I4008" s="1" t="s">
        <v>659</v>
      </c>
      <c r="J4008" s="1">
        <v>23</v>
      </c>
      <c r="K4008" s="1">
        <v>46</v>
      </c>
      <c r="L4008" s="49">
        <v>15</v>
      </c>
      <c r="M4008" s="50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66">
        <v>2545</v>
      </c>
      <c r="C4009" s="1" t="s">
        <v>1000</v>
      </c>
      <c r="D4009" s="1"/>
      <c r="E4009" s="1" t="s">
        <v>181</v>
      </c>
      <c r="F4009" s="1" t="s">
        <v>3238</v>
      </c>
      <c r="G4009" s="1">
        <v>1</v>
      </c>
      <c r="H4009" s="1" t="s">
        <v>19</v>
      </c>
      <c r="I4009" s="1" t="s">
        <v>659</v>
      </c>
      <c r="J4009" s="1">
        <v>36.5</v>
      </c>
      <c r="K4009" s="1">
        <v>36.5</v>
      </c>
      <c r="L4009" s="49">
        <v>15</v>
      </c>
      <c r="M4009" s="50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66">
        <v>2732</v>
      </c>
      <c r="C4010" s="1" t="s">
        <v>1097</v>
      </c>
      <c r="D4010" s="1"/>
      <c r="E4010" s="1" t="s">
        <v>2</v>
      </c>
      <c r="F4010" s="1" t="s">
        <v>3280</v>
      </c>
      <c r="G4010" s="1">
        <v>2</v>
      </c>
      <c r="H4010" s="1" t="s">
        <v>19</v>
      </c>
      <c r="I4010" s="1" t="s">
        <v>659</v>
      </c>
      <c r="J4010" s="1">
        <v>13.5</v>
      </c>
      <c r="K4010" s="1">
        <v>27</v>
      </c>
      <c r="L4010" s="49">
        <v>15</v>
      </c>
      <c r="M4010" s="50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66">
        <v>2734</v>
      </c>
      <c r="C4011" s="1" t="s">
        <v>1097</v>
      </c>
      <c r="D4011" s="1"/>
      <c r="E4011" s="1" t="s">
        <v>753</v>
      </c>
      <c r="F4011" s="1" t="s">
        <v>1098</v>
      </c>
      <c r="G4011" s="1">
        <v>1</v>
      </c>
      <c r="H4011" s="1" t="s">
        <v>19</v>
      </c>
      <c r="I4011" s="1" t="s">
        <v>659</v>
      </c>
      <c r="J4011" s="1">
        <v>7.5</v>
      </c>
      <c r="K4011" s="1">
        <v>7.5</v>
      </c>
      <c r="L4011" s="49">
        <v>15</v>
      </c>
      <c r="M4011" s="50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66">
        <v>2735</v>
      </c>
      <c r="C4012" s="1" t="s">
        <v>1097</v>
      </c>
      <c r="D4012" s="1"/>
      <c r="E4012" s="1" t="s">
        <v>1108</v>
      </c>
      <c r="F4012" s="1" t="s">
        <v>1099</v>
      </c>
      <c r="G4012" s="1">
        <v>2</v>
      </c>
      <c r="H4012" s="1" t="s">
        <v>19</v>
      </c>
      <c r="I4012" s="1" t="s">
        <v>659</v>
      </c>
      <c r="J4012" s="1">
        <v>24.4</v>
      </c>
      <c r="K4012" s="1">
        <v>48.8</v>
      </c>
      <c r="L4012" s="49">
        <v>15</v>
      </c>
      <c r="M4012" s="50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66">
        <v>2736</v>
      </c>
      <c r="C4013" s="1" t="s">
        <v>1097</v>
      </c>
      <c r="D4013" s="1"/>
      <c r="E4013" s="1" t="s">
        <v>108</v>
      </c>
      <c r="F4013" s="1" t="s">
        <v>1100</v>
      </c>
      <c r="G4013" s="1">
        <v>1</v>
      </c>
      <c r="H4013" s="1" t="s">
        <v>19</v>
      </c>
      <c r="I4013" s="1" t="s">
        <v>659</v>
      </c>
      <c r="J4013" s="1">
        <v>12.7</v>
      </c>
      <c r="K4013" s="1">
        <v>12.7</v>
      </c>
      <c r="L4013" s="49">
        <v>15</v>
      </c>
      <c r="M4013" s="50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66">
        <v>2737</v>
      </c>
      <c r="C4014" s="1" t="s">
        <v>1097</v>
      </c>
      <c r="D4014" s="1"/>
      <c r="E4014" s="1" t="s">
        <v>181</v>
      </c>
      <c r="F4014" s="1" t="s">
        <v>1101</v>
      </c>
      <c r="G4014" s="1">
        <v>2</v>
      </c>
      <c r="H4014" s="1" t="s">
        <v>19</v>
      </c>
      <c r="I4014" s="1" t="s">
        <v>659</v>
      </c>
      <c r="J4014" s="1">
        <v>7</v>
      </c>
      <c r="K4014" s="1">
        <v>14</v>
      </c>
      <c r="L4014" s="49">
        <v>15</v>
      </c>
      <c r="M4014" s="50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66">
        <v>2738</v>
      </c>
      <c r="C4015" s="1" t="s">
        <v>1097</v>
      </c>
      <c r="D4015" s="1"/>
      <c r="E4015" s="1" t="s">
        <v>469</v>
      </c>
      <c r="F4015" s="1" t="s">
        <v>3282</v>
      </c>
      <c r="G4015" s="1">
        <v>1</v>
      </c>
      <c r="H4015" s="1" t="s">
        <v>19</v>
      </c>
      <c r="I4015" s="1" t="s">
        <v>659</v>
      </c>
      <c r="J4015" s="1">
        <v>9.8000000000000007</v>
      </c>
      <c r="K4015" s="1">
        <v>9.8000000000000007</v>
      </c>
      <c r="L4015" s="49">
        <v>15</v>
      </c>
      <c r="M4015" s="50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66">
        <v>2570</v>
      </c>
      <c r="C4016" s="1" t="s">
        <v>1023</v>
      </c>
      <c r="D4016" s="1"/>
      <c r="E4016" s="1" t="s">
        <v>469</v>
      </c>
      <c r="F4016" s="1" t="s">
        <v>3243</v>
      </c>
      <c r="G4016" s="1">
        <v>10</v>
      </c>
      <c r="H4016" s="1" t="s">
        <v>19</v>
      </c>
      <c r="I4016" s="1" t="s">
        <v>659</v>
      </c>
      <c r="J4016" s="1">
        <v>10.7</v>
      </c>
      <c r="K4016" s="1">
        <v>107</v>
      </c>
      <c r="L4016" s="49">
        <v>15</v>
      </c>
      <c r="M4016" s="50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66">
        <v>2571</v>
      </c>
      <c r="C4017" s="1" t="s">
        <v>1023</v>
      </c>
      <c r="D4017" s="1"/>
      <c r="E4017" s="1" t="s">
        <v>753</v>
      </c>
      <c r="F4017" s="1" t="s">
        <v>3244</v>
      </c>
      <c r="G4017" s="1">
        <v>2</v>
      </c>
      <c r="H4017" s="1" t="s">
        <v>19</v>
      </c>
      <c r="I4017" s="1" t="s">
        <v>659</v>
      </c>
      <c r="J4017" s="1">
        <v>12.6</v>
      </c>
      <c r="K4017" s="1">
        <v>25.2</v>
      </c>
      <c r="L4017" s="49">
        <v>15</v>
      </c>
      <c r="M4017" s="50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66">
        <v>2572</v>
      </c>
      <c r="C4018" s="1" t="s">
        <v>1023</v>
      </c>
      <c r="D4018" s="1"/>
      <c r="E4018" s="1" t="s">
        <v>1108</v>
      </c>
      <c r="F4018" s="1" t="s">
        <v>3245</v>
      </c>
      <c r="G4018" s="1">
        <v>1</v>
      </c>
      <c r="H4018" s="1" t="s">
        <v>19</v>
      </c>
      <c r="I4018" s="1" t="s">
        <v>659</v>
      </c>
      <c r="J4018" s="1">
        <v>10.7</v>
      </c>
      <c r="K4018" s="1">
        <v>10.7</v>
      </c>
      <c r="L4018" s="49">
        <v>15</v>
      </c>
      <c r="M4018" s="50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66">
        <v>2574</v>
      </c>
      <c r="C4019" s="1" t="s">
        <v>1023</v>
      </c>
      <c r="D4019" s="1"/>
      <c r="E4019" s="1" t="s">
        <v>181</v>
      </c>
      <c r="F4019" s="1" t="s">
        <v>3247</v>
      </c>
      <c r="G4019" s="1">
        <v>10</v>
      </c>
      <c r="H4019" s="1" t="s">
        <v>19</v>
      </c>
      <c r="I4019" s="1" t="s">
        <v>659</v>
      </c>
      <c r="J4019" s="1">
        <v>26</v>
      </c>
      <c r="K4019" s="1">
        <v>260</v>
      </c>
      <c r="L4019" s="49">
        <v>15</v>
      </c>
      <c r="M4019" s="50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66">
        <v>2575</v>
      </c>
      <c r="C4020" s="1" t="s">
        <v>1023</v>
      </c>
      <c r="D4020" s="1"/>
      <c r="E4020" s="1" t="s">
        <v>469</v>
      </c>
      <c r="F4020" s="1" t="s">
        <v>3248</v>
      </c>
      <c r="G4020" s="1">
        <v>2</v>
      </c>
      <c r="H4020" s="1" t="s">
        <v>19</v>
      </c>
      <c r="I4020" s="1" t="s">
        <v>659</v>
      </c>
      <c r="J4020" s="1">
        <v>17.5</v>
      </c>
      <c r="K4020" s="1">
        <v>35</v>
      </c>
      <c r="L4020" s="49">
        <v>15</v>
      </c>
      <c r="M4020" s="50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66">
        <v>2576</v>
      </c>
      <c r="C4021" s="1" t="s">
        <v>1023</v>
      </c>
      <c r="D4021" s="1"/>
      <c r="E4021" s="1" t="s">
        <v>472</v>
      </c>
      <c r="F4021" s="1" t="s">
        <v>3249</v>
      </c>
      <c r="G4021" s="1">
        <v>1</v>
      </c>
      <c r="H4021" s="1" t="s">
        <v>19</v>
      </c>
      <c r="I4021" s="1" t="s">
        <v>659</v>
      </c>
      <c r="J4021" s="1">
        <v>25</v>
      </c>
      <c r="K4021" s="1">
        <v>25</v>
      </c>
      <c r="L4021" s="49">
        <v>15</v>
      </c>
      <c r="M4021" s="50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66"/>
      <c r="C4022" s="1" t="s">
        <v>1088</v>
      </c>
      <c r="D4022" s="1"/>
      <c r="E4022" s="1" t="s">
        <v>1108</v>
      </c>
      <c r="F4022" s="1" t="s">
        <v>3275</v>
      </c>
      <c r="G4022" s="1">
        <v>1</v>
      </c>
      <c r="H4022" s="1" t="s">
        <v>19</v>
      </c>
      <c r="I4022" s="1" t="s">
        <v>659</v>
      </c>
      <c r="J4022" s="1">
        <v>2.7</v>
      </c>
      <c r="K4022" s="1">
        <v>2.7</v>
      </c>
      <c r="L4022" s="49">
        <v>15</v>
      </c>
      <c r="M4022" s="50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66"/>
      <c r="C4023" s="1" t="s">
        <v>1088</v>
      </c>
      <c r="D4023" s="1"/>
      <c r="E4023" s="1" t="s">
        <v>108</v>
      </c>
      <c r="F4023" s="1" t="s">
        <v>3276</v>
      </c>
      <c r="G4023" s="1">
        <v>18</v>
      </c>
      <c r="H4023" s="1" t="s">
        <v>19</v>
      </c>
      <c r="I4023" s="1" t="s">
        <v>659</v>
      </c>
      <c r="J4023" s="1">
        <v>4.2</v>
      </c>
      <c r="K4023" s="1">
        <v>75.600000000000009</v>
      </c>
      <c r="L4023" s="49">
        <v>15</v>
      </c>
      <c r="M4023" s="50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66"/>
      <c r="C4024" s="1" t="s">
        <v>1088</v>
      </c>
      <c r="D4024" s="1"/>
      <c r="E4024" s="1" t="s">
        <v>181</v>
      </c>
      <c r="F4024" s="1" t="s">
        <v>3277</v>
      </c>
      <c r="G4024" s="1">
        <v>1</v>
      </c>
      <c r="H4024" s="1" t="s">
        <v>19</v>
      </c>
      <c r="I4024" s="1" t="s">
        <v>659</v>
      </c>
      <c r="J4024" s="1">
        <v>0.9</v>
      </c>
      <c r="K4024" s="1">
        <v>0.9</v>
      </c>
      <c r="L4024" s="49">
        <v>15</v>
      </c>
      <c r="M4024" s="50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66"/>
      <c r="C4025" s="1" t="s">
        <v>1088</v>
      </c>
      <c r="D4025" s="1"/>
      <c r="E4025" s="1" t="s">
        <v>469</v>
      </c>
      <c r="F4025" s="1" t="s">
        <v>3278</v>
      </c>
      <c r="G4025" s="1">
        <v>2</v>
      </c>
      <c r="H4025" s="1" t="s">
        <v>19</v>
      </c>
      <c r="I4025" s="1" t="s">
        <v>659</v>
      </c>
      <c r="J4025" s="1">
        <v>0.7</v>
      </c>
      <c r="K4025" s="1">
        <v>1.4</v>
      </c>
      <c r="L4025" s="49">
        <v>15</v>
      </c>
      <c r="M4025" s="50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66"/>
      <c r="C4026" s="1" t="s">
        <v>1088</v>
      </c>
      <c r="D4026" s="1"/>
      <c r="E4026" s="1" t="s">
        <v>472</v>
      </c>
      <c r="F4026" s="1" t="s">
        <v>3279</v>
      </c>
      <c r="G4026" s="1">
        <v>1</v>
      </c>
      <c r="H4026" s="1" t="s">
        <v>19</v>
      </c>
      <c r="I4026" s="1" t="s">
        <v>659</v>
      </c>
      <c r="J4026" s="1">
        <v>2.2999999999999998</v>
      </c>
      <c r="K4026" s="1">
        <v>2.2999999999999998</v>
      </c>
      <c r="L4026" s="49">
        <v>15</v>
      </c>
      <c r="M4026" s="50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66"/>
      <c r="C4027" s="1" t="s">
        <v>1102</v>
      </c>
      <c r="D4027" s="1"/>
      <c r="E4027" s="1" t="s">
        <v>181</v>
      </c>
      <c r="F4027" s="1" t="s">
        <v>3283</v>
      </c>
      <c r="G4027" s="1">
        <v>1</v>
      </c>
      <c r="H4027" s="1" t="s">
        <v>19</v>
      </c>
      <c r="I4027" s="1" t="s">
        <v>659</v>
      </c>
      <c r="J4027" s="1">
        <v>1.6</v>
      </c>
      <c r="K4027" s="1">
        <v>1.6</v>
      </c>
      <c r="L4027" s="49">
        <v>15</v>
      </c>
      <c r="M4027" s="50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66"/>
      <c r="C4028" s="1" t="s">
        <v>1102</v>
      </c>
      <c r="D4028" s="1"/>
      <c r="E4028" s="1" t="s">
        <v>469</v>
      </c>
      <c r="F4028" s="1" t="s">
        <v>3284</v>
      </c>
      <c r="G4028" s="1">
        <v>2</v>
      </c>
      <c r="H4028" s="1" t="s">
        <v>19</v>
      </c>
      <c r="I4028" s="1" t="s">
        <v>659</v>
      </c>
      <c r="J4028" s="1">
        <v>4.5999999999999996</v>
      </c>
      <c r="K4028" s="1">
        <v>9.1999999999999993</v>
      </c>
      <c r="L4028" s="49">
        <v>15</v>
      </c>
      <c r="M4028" s="50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66"/>
      <c r="C4029" s="1" t="s">
        <v>3384</v>
      </c>
      <c r="D4029" s="1"/>
      <c r="E4029" s="1"/>
      <c r="F4029" s="1" t="s">
        <v>3385</v>
      </c>
      <c r="G4029" s="1">
        <v>119</v>
      </c>
      <c r="H4029" s="1" t="s">
        <v>19</v>
      </c>
      <c r="I4029" s="1" t="s">
        <v>659</v>
      </c>
      <c r="J4029" s="1">
        <v>0.05</v>
      </c>
      <c r="K4029" s="1">
        <v>5.95</v>
      </c>
      <c r="L4029" s="49">
        <v>15</v>
      </c>
      <c r="M4029" s="50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66"/>
      <c r="C4030" s="1" t="s">
        <v>3384</v>
      </c>
      <c r="D4030" s="1"/>
      <c r="E4030" s="1"/>
      <c r="F4030" s="1" t="s">
        <v>3386</v>
      </c>
      <c r="G4030" s="1">
        <v>119</v>
      </c>
      <c r="H4030" s="1" t="s">
        <v>19</v>
      </c>
      <c r="I4030" s="1" t="s">
        <v>659</v>
      </c>
      <c r="J4030" s="1">
        <v>0.02</v>
      </c>
      <c r="K4030" s="1">
        <v>2.38</v>
      </c>
      <c r="L4030" s="49">
        <v>15</v>
      </c>
      <c r="M4030" s="50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66"/>
      <c r="C4031" s="1" t="s">
        <v>3384</v>
      </c>
      <c r="D4031" s="1"/>
      <c r="E4031" s="1"/>
      <c r="F4031" s="1" t="s">
        <v>3387</v>
      </c>
      <c r="G4031" s="1">
        <v>119</v>
      </c>
      <c r="H4031" s="1" t="s">
        <v>19</v>
      </c>
      <c r="I4031" s="1" t="s">
        <v>659</v>
      </c>
      <c r="J4031" s="1">
        <v>0.01</v>
      </c>
      <c r="K4031" s="1">
        <v>1.19</v>
      </c>
      <c r="L4031" s="49">
        <v>15</v>
      </c>
      <c r="M4031" s="50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66"/>
      <c r="C4032" s="1" t="s">
        <v>3388</v>
      </c>
      <c r="D4032" s="1"/>
      <c r="E4032" s="1" t="s">
        <v>2</v>
      </c>
      <c r="F4032" s="1" t="s">
        <v>3389</v>
      </c>
      <c r="G4032" s="1">
        <v>2</v>
      </c>
      <c r="H4032" s="1" t="s">
        <v>19</v>
      </c>
      <c r="I4032" s="1" t="s">
        <v>659</v>
      </c>
      <c r="J4032" s="1">
        <v>1.1000000000000001</v>
      </c>
      <c r="K4032" s="1">
        <v>2.2000000000000002</v>
      </c>
      <c r="L4032" s="49">
        <v>15</v>
      </c>
      <c r="M4032" s="50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66"/>
      <c r="C4033" s="1" t="s">
        <v>3388</v>
      </c>
      <c r="D4033" s="1"/>
      <c r="E4033" s="1" t="s">
        <v>51</v>
      </c>
      <c r="F4033" s="1" t="s">
        <v>3390</v>
      </c>
      <c r="G4033" s="1">
        <v>4</v>
      </c>
      <c r="H4033" s="1" t="s">
        <v>19</v>
      </c>
      <c r="I4033" s="1" t="s">
        <v>659</v>
      </c>
      <c r="J4033" s="1">
        <v>3.8</v>
      </c>
      <c r="K4033" s="1">
        <v>15.2</v>
      </c>
      <c r="L4033" s="49">
        <v>15</v>
      </c>
      <c r="M4033" s="50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66"/>
      <c r="C4034" s="1" t="s">
        <v>3388</v>
      </c>
      <c r="D4034" s="1"/>
      <c r="E4034" s="1" t="s">
        <v>753</v>
      </c>
      <c r="F4034" s="1" t="s">
        <v>3391</v>
      </c>
      <c r="G4034" s="1">
        <v>1</v>
      </c>
      <c r="H4034" s="1" t="s">
        <v>19</v>
      </c>
      <c r="I4034" s="1" t="s">
        <v>659</v>
      </c>
      <c r="J4034" s="1">
        <v>0.4</v>
      </c>
      <c r="K4034" s="1">
        <v>0.4</v>
      </c>
      <c r="L4034" s="49">
        <v>15</v>
      </c>
      <c r="M4034" s="50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66">
        <v>2535</v>
      </c>
      <c r="C4035" s="1" t="s">
        <v>996</v>
      </c>
      <c r="D4035" s="1"/>
      <c r="E4035" s="1" t="s">
        <v>753</v>
      </c>
      <c r="F4035" s="1" t="s">
        <v>3233</v>
      </c>
      <c r="G4035" s="1">
        <v>1</v>
      </c>
      <c r="H4035" s="1" t="s">
        <v>19</v>
      </c>
      <c r="I4035" s="1" t="s">
        <v>659</v>
      </c>
      <c r="J4035" s="1">
        <v>7.4</v>
      </c>
      <c r="K4035" s="1">
        <v>7.4</v>
      </c>
      <c r="L4035" s="49">
        <v>15</v>
      </c>
      <c r="M4035" s="50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66">
        <v>2733</v>
      </c>
      <c r="C4036" s="1" t="s">
        <v>1097</v>
      </c>
      <c r="D4036" s="1"/>
      <c r="E4036" s="1" t="s">
        <v>51</v>
      </c>
      <c r="F4036" s="1" t="s">
        <v>3281</v>
      </c>
      <c r="G4036" s="1">
        <v>1</v>
      </c>
      <c r="H4036" s="1" t="s">
        <v>19</v>
      </c>
      <c r="I4036" s="1" t="s">
        <v>659</v>
      </c>
      <c r="J4036" s="1">
        <v>6.1</v>
      </c>
      <c r="K4036" s="1">
        <v>6.1</v>
      </c>
      <c r="L4036" s="49">
        <v>15</v>
      </c>
      <c r="M4036" s="50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66">
        <v>2417</v>
      </c>
      <c r="C4037" s="1" t="s">
        <v>915</v>
      </c>
      <c r="D4037" s="1"/>
      <c r="E4037" s="1" t="s">
        <v>181</v>
      </c>
      <c r="F4037" s="1" t="s">
        <v>917</v>
      </c>
      <c r="G4037" s="1">
        <v>2</v>
      </c>
      <c r="H4037" s="1" t="s">
        <v>19</v>
      </c>
      <c r="I4037" s="1" t="s">
        <v>659</v>
      </c>
      <c r="J4037" s="1">
        <v>12</v>
      </c>
      <c r="K4037" s="1">
        <v>24</v>
      </c>
      <c r="L4037" s="49">
        <v>15</v>
      </c>
      <c r="M4037" s="50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66">
        <v>2414</v>
      </c>
      <c r="C4038" s="1" t="s">
        <v>915</v>
      </c>
      <c r="D4038" s="1"/>
      <c r="E4038" s="1" t="s">
        <v>753</v>
      </c>
      <c r="F4038" s="1" t="s">
        <v>3215</v>
      </c>
      <c r="G4038" s="1">
        <v>2</v>
      </c>
      <c r="H4038" s="1" t="s">
        <v>19</v>
      </c>
      <c r="I4038" s="1" t="s">
        <v>659</v>
      </c>
      <c r="J4038" s="1">
        <v>8.5</v>
      </c>
      <c r="K4038" s="1">
        <v>17</v>
      </c>
      <c r="L4038" s="49">
        <v>15</v>
      </c>
      <c r="M4038" s="50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66"/>
      <c r="C4039" s="1" t="s">
        <v>984</v>
      </c>
      <c r="D4039" s="1"/>
      <c r="E4039" s="1" t="s">
        <v>108</v>
      </c>
      <c r="F4039" s="1" t="s">
        <v>3379</v>
      </c>
      <c r="G4039" s="1">
        <v>4</v>
      </c>
      <c r="H4039" s="1" t="s">
        <v>19</v>
      </c>
      <c r="I4039" s="1" t="s">
        <v>596</v>
      </c>
      <c r="J4039" s="1">
        <v>2.4</v>
      </c>
      <c r="K4039" s="1">
        <v>9.6</v>
      </c>
      <c r="L4039" s="49">
        <v>13</v>
      </c>
      <c r="M4039" s="50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66"/>
      <c r="C4040" s="1" t="s">
        <v>1040</v>
      </c>
      <c r="D4040" s="1"/>
      <c r="E4040" s="1" t="s">
        <v>753</v>
      </c>
      <c r="F4040" s="1" t="s">
        <v>3379</v>
      </c>
      <c r="G4040" s="1">
        <v>4</v>
      </c>
      <c r="H4040" s="1" t="s">
        <v>19</v>
      </c>
      <c r="I4040" s="1" t="s">
        <v>592</v>
      </c>
      <c r="J4040" s="1">
        <v>2.4</v>
      </c>
      <c r="K4040" s="1">
        <v>9.6</v>
      </c>
      <c r="L4040" s="49">
        <v>13</v>
      </c>
      <c r="M4040" s="50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66"/>
      <c r="C4041" s="1" t="s">
        <v>726</v>
      </c>
      <c r="D4041" s="1"/>
      <c r="E4041" s="1" t="s">
        <v>753</v>
      </c>
      <c r="F4041" s="1" t="s">
        <v>3379</v>
      </c>
      <c r="G4041" s="1">
        <v>1</v>
      </c>
      <c r="H4041" s="1" t="s">
        <v>19</v>
      </c>
      <c r="I4041" s="1" t="s">
        <v>596</v>
      </c>
      <c r="J4041" s="1">
        <v>0.7</v>
      </c>
      <c r="K4041" s="1">
        <v>0.7</v>
      </c>
      <c r="L4041" s="49">
        <v>13</v>
      </c>
      <c r="M4041" s="50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66"/>
      <c r="C4042" s="1" t="s">
        <v>730</v>
      </c>
      <c r="D4042" s="1"/>
      <c r="E4042" s="1" t="s">
        <v>753</v>
      </c>
      <c r="F4042" s="1" t="s">
        <v>3379</v>
      </c>
      <c r="G4042" s="1">
        <v>1</v>
      </c>
      <c r="H4042" s="1" t="s">
        <v>19</v>
      </c>
      <c r="I4042" s="1" t="s">
        <v>592</v>
      </c>
      <c r="J4042" s="1">
        <v>3.2</v>
      </c>
      <c r="K4042" s="1">
        <v>3.2</v>
      </c>
      <c r="L4042" s="49">
        <v>13</v>
      </c>
      <c r="M4042" s="50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66"/>
      <c r="C4043" s="1" t="s">
        <v>3392</v>
      </c>
      <c r="D4043" s="1"/>
      <c r="E4043" s="1"/>
      <c r="F4043" s="1" t="s">
        <v>3393</v>
      </c>
      <c r="G4043" s="1">
        <v>48</v>
      </c>
      <c r="H4043" s="1" t="s">
        <v>19</v>
      </c>
      <c r="I4043" s="1" t="s">
        <v>636</v>
      </c>
      <c r="J4043" s="1">
        <v>0.05</v>
      </c>
      <c r="K4043" s="1">
        <v>2.4000000000000004</v>
      </c>
      <c r="L4043" s="49">
        <v>14</v>
      </c>
      <c r="M4043" s="50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66"/>
      <c r="C4044" s="1" t="s">
        <v>3392</v>
      </c>
      <c r="D4044" s="1"/>
      <c r="E4044" s="1"/>
      <c r="F4044" s="1" t="s">
        <v>3394</v>
      </c>
      <c r="G4044" s="1">
        <v>80</v>
      </c>
      <c r="H4044" s="1" t="s">
        <v>19</v>
      </c>
      <c r="I4044" s="1" t="s">
        <v>636</v>
      </c>
      <c r="J4044" s="1">
        <v>0.03</v>
      </c>
      <c r="K4044" s="1">
        <v>2.4</v>
      </c>
      <c r="L4044" s="49">
        <v>14</v>
      </c>
      <c r="M4044" s="50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66"/>
      <c r="C4045" s="1" t="s">
        <v>3392</v>
      </c>
      <c r="D4045" s="1"/>
      <c r="E4045" s="1"/>
      <c r="F4045" s="1" t="s">
        <v>3395</v>
      </c>
      <c r="G4045" s="1">
        <v>80</v>
      </c>
      <c r="H4045" s="1" t="s">
        <v>19</v>
      </c>
      <c r="I4045" s="1" t="s">
        <v>636</v>
      </c>
      <c r="J4045" s="1">
        <v>0.02</v>
      </c>
      <c r="K4045" s="1">
        <v>1.6</v>
      </c>
      <c r="L4045" s="49">
        <v>14</v>
      </c>
      <c r="M4045" s="50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66"/>
      <c r="C4046" s="1" t="s">
        <v>945</v>
      </c>
      <c r="D4046" s="1"/>
      <c r="E4046" s="1"/>
      <c r="F4046" s="1" t="s">
        <v>3396</v>
      </c>
      <c r="G4046" s="1">
        <v>13</v>
      </c>
      <c r="H4046" s="1" t="s">
        <v>19</v>
      </c>
      <c r="I4046" s="1" t="s">
        <v>636</v>
      </c>
      <c r="J4046" s="1">
        <v>0.05</v>
      </c>
      <c r="K4046" s="1">
        <v>0.65</v>
      </c>
      <c r="L4046" s="49">
        <v>14</v>
      </c>
      <c r="M4046" s="50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66"/>
      <c r="C4047" s="1" t="s">
        <v>3397</v>
      </c>
      <c r="D4047" s="1"/>
      <c r="E4047" s="1"/>
      <c r="F4047" s="1" t="s">
        <v>3398</v>
      </c>
      <c r="G4047" s="1">
        <v>32</v>
      </c>
      <c r="H4047" s="1" t="s">
        <v>19</v>
      </c>
      <c r="I4047" s="1" t="s">
        <v>596</v>
      </c>
      <c r="J4047" s="1">
        <v>0.05</v>
      </c>
      <c r="K4047" s="1">
        <v>1.6</v>
      </c>
      <c r="L4047" s="49">
        <v>14</v>
      </c>
      <c r="M4047" s="50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66"/>
      <c r="C4048" s="1" t="s">
        <v>3397</v>
      </c>
      <c r="D4048" s="1"/>
      <c r="E4048" s="1"/>
      <c r="F4048" s="1" t="s">
        <v>3399</v>
      </c>
      <c r="G4048" s="1">
        <v>85</v>
      </c>
      <c r="H4048" s="1" t="s">
        <v>19</v>
      </c>
      <c r="I4048" s="1" t="s">
        <v>596</v>
      </c>
      <c r="J4048" s="1">
        <v>0.03</v>
      </c>
      <c r="K4048" s="1">
        <v>2.5499999999999998</v>
      </c>
      <c r="L4048" s="49">
        <v>14</v>
      </c>
      <c r="M4048" s="50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66"/>
      <c r="C4049" s="1" t="s">
        <v>3397</v>
      </c>
      <c r="D4049" s="1"/>
      <c r="E4049" s="1"/>
      <c r="F4049" s="1" t="s">
        <v>3400</v>
      </c>
      <c r="G4049" s="1">
        <v>85</v>
      </c>
      <c r="H4049" s="1" t="s">
        <v>19</v>
      </c>
      <c r="I4049" s="1" t="s">
        <v>596</v>
      </c>
      <c r="J4049" s="1">
        <v>0.02</v>
      </c>
      <c r="K4049" s="1">
        <v>1.7</v>
      </c>
      <c r="L4049" s="49">
        <v>14</v>
      </c>
      <c r="M4049" s="50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66"/>
      <c r="C4050" s="1" t="s">
        <v>3397</v>
      </c>
      <c r="D4050" s="1"/>
      <c r="E4050" s="1"/>
      <c r="F4050" s="1" t="s">
        <v>3401</v>
      </c>
      <c r="G4050" s="1">
        <v>36</v>
      </c>
      <c r="H4050" s="1" t="s">
        <v>19</v>
      </c>
      <c r="I4050" s="1" t="s">
        <v>596</v>
      </c>
      <c r="J4050" s="1">
        <v>0.05</v>
      </c>
      <c r="K4050" s="1">
        <v>1.8</v>
      </c>
      <c r="L4050" s="49">
        <v>14</v>
      </c>
      <c r="M4050" s="50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66"/>
      <c r="C4051" s="1" t="s">
        <v>969</v>
      </c>
      <c r="D4051" s="1"/>
      <c r="E4051" s="1"/>
      <c r="F4051" s="1" t="s">
        <v>3402</v>
      </c>
      <c r="G4051" s="1">
        <v>27</v>
      </c>
      <c r="H4051" s="1" t="s">
        <v>19</v>
      </c>
      <c r="I4051" s="1" t="s">
        <v>596</v>
      </c>
      <c r="J4051" s="1">
        <v>0.05</v>
      </c>
      <c r="K4051" s="1">
        <v>1.35</v>
      </c>
      <c r="L4051" s="49">
        <v>14</v>
      </c>
      <c r="M4051" s="50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66"/>
      <c r="C4052" s="1" t="s">
        <v>3250</v>
      </c>
      <c r="D4052" s="1"/>
      <c r="E4052" s="1"/>
      <c r="F4052" s="1" t="s">
        <v>3403</v>
      </c>
      <c r="G4052" s="1">
        <v>60</v>
      </c>
      <c r="H4052" s="1" t="s">
        <v>19</v>
      </c>
      <c r="I4052" s="1" t="s">
        <v>641</v>
      </c>
      <c r="J4052" s="1">
        <v>0.05</v>
      </c>
      <c r="K4052" s="1">
        <v>3</v>
      </c>
      <c r="L4052" s="49">
        <v>14</v>
      </c>
      <c r="M4052" s="50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66"/>
      <c r="C4053" s="1" t="s">
        <v>3250</v>
      </c>
      <c r="D4053" s="1"/>
      <c r="E4053" s="1"/>
      <c r="F4053" s="1" t="s">
        <v>3404</v>
      </c>
      <c r="G4053" s="1">
        <v>156</v>
      </c>
      <c r="H4053" s="1" t="s">
        <v>19</v>
      </c>
      <c r="I4053" s="1" t="s">
        <v>641</v>
      </c>
      <c r="J4053" s="1">
        <v>0.03</v>
      </c>
      <c r="K4053" s="1">
        <v>4.68</v>
      </c>
      <c r="L4053" s="49">
        <v>14</v>
      </c>
      <c r="M4053" s="50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66"/>
      <c r="C4054" s="1" t="s">
        <v>3250</v>
      </c>
      <c r="D4054" s="1"/>
      <c r="E4054" s="1"/>
      <c r="F4054" s="1" t="s">
        <v>3405</v>
      </c>
      <c r="G4054" s="1">
        <v>156</v>
      </c>
      <c r="H4054" s="1" t="s">
        <v>19</v>
      </c>
      <c r="I4054" s="1" t="s">
        <v>641</v>
      </c>
      <c r="J4054" s="1">
        <v>0.02</v>
      </c>
      <c r="K4054" s="1">
        <v>3.12</v>
      </c>
      <c r="L4054" s="49">
        <v>14</v>
      </c>
      <c r="M4054" s="50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66"/>
      <c r="C4055" s="1" t="s">
        <v>3250</v>
      </c>
      <c r="D4055" s="1"/>
      <c r="E4055" s="1"/>
      <c r="F4055" s="1" t="s">
        <v>3406</v>
      </c>
      <c r="G4055" s="1">
        <v>64</v>
      </c>
      <c r="H4055" s="1" t="s">
        <v>19</v>
      </c>
      <c r="I4055" s="1" t="s">
        <v>641</v>
      </c>
      <c r="J4055" s="1">
        <v>0.05</v>
      </c>
      <c r="K4055" s="1">
        <v>3.2</v>
      </c>
      <c r="L4055" s="49">
        <v>14</v>
      </c>
      <c r="M4055" s="50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66"/>
      <c r="C4056" s="1" t="s">
        <v>1824</v>
      </c>
      <c r="D4056" s="1"/>
      <c r="E4056" s="1"/>
      <c r="F4056" s="1" t="s">
        <v>3407</v>
      </c>
      <c r="G4056" s="1">
        <v>12</v>
      </c>
      <c r="H4056" s="1" t="s">
        <v>19</v>
      </c>
      <c r="I4056" s="1" t="s">
        <v>641</v>
      </c>
      <c r="J4056" s="1">
        <v>0.05</v>
      </c>
      <c r="K4056" s="1">
        <v>0.60000000000000009</v>
      </c>
      <c r="L4056" s="49">
        <v>14</v>
      </c>
      <c r="M4056" s="50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66"/>
      <c r="C4057" s="1" t="s">
        <v>3251</v>
      </c>
      <c r="D4057" s="1"/>
      <c r="E4057" s="1"/>
      <c r="F4057" s="1" t="s">
        <v>3408</v>
      </c>
      <c r="G4057" s="1">
        <v>40</v>
      </c>
      <c r="H4057" s="1" t="s">
        <v>19</v>
      </c>
      <c r="I4057" s="1" t="s">
        <v>592</v>
      </c>
      <c r="J4057" s="1">
        <v>0.05</v>
      </c>
      <c r="K4057" s="1">
        <v>2</v>
      </c>
      <c r="L4057" s="49">
        <v>14</v>
      </c>
      <c r="M4057" s="50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66"/>
      <c r="C4058" s="1" t="s">
        <v>3251</v>
      </c>
      <c r="D4058" s="1"/>
      <c r="E4058" s="1"/>
      <c r="F4058" s="1" t="s">
        <v>3409</v>
      </c>
      <c r="G4058" s="1">
        <v>111</v>
      </c>
      <c r="H4058" s="1" t="s">
        <v>19</v>
      </c>
      <c r="I4058" s="1" t="s">
        <v>592</v>
      </c>
      <c r="J4058" s="1">
        <v>0.03</v>
      </c>
      <c r="K4058" s="1">
        <v>3.33</v>
      </c>
      <c r="L4058" s="49">
        <v>14</v>
      </c>
      <c r="M4058" s="50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66"/>
      <c r="C4059" s="1" t="s">
        <v>3251</v>
      </c>
      <c r="D4059" s="1"/>
      <c r="E4059" s="1"/>
      <c r="F4059" s="1" t="s">
        <v>3410</v>
      </c>
      <c r="G4059" s="1">
        <v>111</v>
      </c>
      <c r="H4059" s="1" t="s">
        <v>19</v>
      </c>
      <c r="I4059" s="1" t="s">
        <v>592</v>
      </c>
      <c r="J4059" s="1">
        <v>0.02</v>
      </c>
      <c r="K4059" s="1">
        <v>2.2200000000000002</v>
      </c>
      <c r="L4059" s="49">
        <v>14</v>
      </c>
      <c r="M4059" s="50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66"/>
      <c r="C4060" s="1" t="s">
        <v>3251</v>
      </c>
      <c r="D4060" s="1"/>
      <c r="E4060" s="1"/>
      <c r="F4060" s="1" t="s">
        <v>3411</v>
      </c>
      <c r="G4060" s="1">
        <v>48</v>
      </c>
      <c r="H4060" s="1" t="s">
        <v>19</v>
      </c>
      <c r="I4060" s="1" t="s">
        <v>592</v>
      </c>
      <c r="J4060" s="1">
        <v>0.05</v>
      </c>
      <c r="K4060" s="1">
        <v>2.4000000000000004</v>
      </c>
      <c r="L4060" s="49">
        <v>14</v>
      </c>
      <c r="M4060" s="50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66"/>
      <c r="C4061" s="1" t="s">
        <v>1982</v>
      </c>
      <c r="D4061" s="1"/>
      <c r="E4061" s="1"/>
      <c r="F4061" s="1" t="s">
        <v>3412</v>
      </c>
      <c r="G4061" s="1">
        <v>17</v>
      </c>
      <c r="H4061" s="1" t="s">
        <v>19</v>
      </c>
      <c r="I4061" s="1" t="s">
        <v>592</v>
      </c>
      <c r="J4061" s="1">
        <v>0.05</v>
      </c>
      <c r="K4061" s="1">
        <v>0.85000000000000009</v>
      </c>
      <c r="L4061" s="49">
        <v>14</v>
      </c>
      <c r="M4061" s="50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66">
        <v>2135</v>
      </c>
      <c r="C4062" s="1" t="s">
        <v>713</v>
      </c>
      <c r="D4062" s="1"/>
      <c r="E4062" s="1" t="s">
        <v>181</v>
      </c>
      <c r="F4062" s="1" t="s">
        <v>3413</v>
      </c>
      <c r="G4062" s="1">
        <v>1</v>
      </c>
      <c r="H4062" s="1" t="s">
        <v>19</v>
      </c>
      <c r="I4062" s="1" t="s">
        <v>636</v>
      </c>
      <c r="J4062" s="1">
        <v>25.78</v>
      </c>
      <c r="K4062" s="1">
        <v>25.78</v>
      </c>
      <c r="L4062" s="49">
        <v>15</v>
      </c>
      <c r="M4062" s="50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66">
        <v>2138</v>
      </c>
      <c r="C4063" s="1" t="s">
        <v>719</v>
      </c>
      <c r="D4063" s="1"/>
      <c r="E4063" s="1" t="s">
        <v>2</v>
      </c>
      <c r="F4063" s="1" t="s">
        <v>3205</v>
      </c>
      <c r="G4063" s="1">
        <v>1</v>
      </c>
      <c r="H4063" s="1" t="s">
        <v>19</v>
      </c>
      <c r="I4063" s="1" t="s">
        <v>636</v>
      </c>
      <c r="J4063" s="1">
        <v>258.07</v>
      </c>
      <c r="K4063" s="1">
        <v>258.07</v>
      </c>
      <c r="L4063" s="49">
        <v>15</v>
      </c>
      <c r="M4063" s="50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66">
        <v>2442</v>
      </c>
      <c r="C4064" s="1" t="s">
        <v>3225</v>
      </c>
      <c r="D4064" s="1"/>
      <c r="E4064" s="1" t="s">
        <v>2</v>
      </c>
      <c r="F4064" s="1" t="s">
        <v>3226</v>
      </c>
      <c r="G4064" s="1">
        <v>1</v>
      </c>
      <c r="H4064" s="1" t="s">
        <v>19</v>
      </c>
      <c r="I4064" s="1" t="s">
        <v>636</v>
      </c>
      <c r="J4064" s="1">
        <v>44.28</v>
      </c>
      <c r="K4064" s="1">
        <v>44.28</v>
      </c>
      <c r="L4064" s="49">
        <v>15</v>
      </c>
      <c r="M4064" s="50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66">
        <v>2504</v>
      </c>
      <c r="C4065" s="1" t="s">
        <v>3227</v>
      </c>
      <c r="D4065" s="1"/>
      <c r="E4065" s="1" t="s">
        <v>2</v>
      </c>
      <c r="F4065" s="1" t="s">
        <v>3228</v>
      </c>
      <c r="G4065" s="1">
        <v>1</v>
      </c>
      <c r="H4065" s="1" t="s">
        <v>19</v>
      </c>
      <c r="I4065" s="1" t="s">
        <v>596</v>
      </c>
      <c r="J4065" s="1">
        <v>43.26</v>
      </c>
      <c r="K4065" s="1">
        <v>43.26</v>
      </c>
      <c r="L4065" s="49">
        <v>15</v>
      </c>
      <c r="M4065" s="50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66">
        <v>2507</v>
      </c>
      <c r="C4066" s="1" t="s">
        <v>3227</v>
      </c>
      <c r="D4066" s="1"/>
      <c r="E4066" s="1" t="s">
        <v>2</v>
      </c>
      <c r="F4066" s="1" t="s">
        <v>3228</v>
      </c>
      <c r="G4066" s="1">
        <v>1</v>
      </c>
      <c r="H4066" s="1" t="s">
        <v>19</v>
      </c>
      <c r="I4066" s="1" t="s">
        <v>641</v>
      </c>
      <c r="J4066" s="1">
        <v>43.26</v>
      </c>
      <c r="K4066" s="1">
        <v>43.26</v>
      </c>
      <c r="L4066" s="49">
        <v>15</v>
      </c>
      <c r="M4066" s="50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66">
        <v>2510</v>
      </c>
      <c r="C4067" s="1" t="s">
        <v>3227</v>
      </c>
      <c r="D4067" s="1"/>
      <c r="E4067" s="1" t="s">
        <v>2</v>
      </c>
      <c r="F4067" s="1" t="s">
        <v>3228</v>
      </c>
      <c r="G4067" s="1">
        <v>1</v>
      </c>
      <c r="H4067" s="1" t="s">
        <v>19</v>
      </c>
      <c r="I4067" s="1" t="s">
        <v>592</v>
      </c>
      <c r="J4067" s="1">
        <v>43.26</v>
      </c>
      <c r="K4067" s="1">
        <v>43.26</v>
      </c>
      <c r="L4067" s="49">
        <v>15</v>
      </c>
      <c r="M4067" s="50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66">
        <v>2589</v>
      </c>
      <c r="C4068" s="1" t="s">
        <v>1824</v>
      </c>
      <c r="D4068" s="1"/>
      <c r="E4068" s="1" t="s">
        <v>1112</v>
      </c>
      <c r="F4068" s="1" t="s">
        <v>3414</v>
      </c>
      <c r="G4068" s="1">
        <v>1</v>
      </c>
      <c r="H4068" s="1" t="s">
        <v>19</v>
      </c>
      <c r="I4068" s="1" t="s">
        <v>641</v>
      </c>
      <c r="J4068" s="1">
        <v>5.53</v>
      </c>
      <c r="K4068" s="1">
        <v>5.53</v>
      </c>
      <c r="L4068" s="49">
        <v>15</v>
      </c>
      <c r="M4068" s="50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66">
        <v>2590</v>
      </c>
      <c r="C4069" s="1" t="s">
        <v>1824</v>
      </c>
      <c r="D4069" s="1"/>
      <c r="E4069" s="1" t="s">
        <v>1113</v>
      </c>
      <c r="F4069" s="1" t="s">
        <v>3415</v>
      </c>
      <c r="G4069" s="1">
        <v>1</v>
      </c>
      <c r="H4069" s="1" t="s">
        <v>19</v>
      </c>
      <c r="I4069" s="1" t="s">
        <v>641</v>
      </c>
      <c r="J4069" s="1">
        <v>5.53</v>
      </c>
      <c r="K4069" s="1">
        <v>5.53</v>
      </c>
      <c r="L4069" s="49">
        <v>15</v>
      </c>
      <c r="M4069" s="50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66">
        <v>3221</v>
      </c>
      <c r="C4070" s="1" t="s">
        <v>3290</v>
      </c>
      <c r="D4070" s="1"/>
      <c r="E4070" s="1" t="s">
        <v>2</v>
      </c>
      <c r="F4070" s="1" t="s">
        <v>3291</v>
      </c>
      <c r="G4070" s="1">
        <v>1</v>
      </c>
      <c r="H4070" s="1" t="s">
        <v>19</v>
      </c>
      <c r="I4070" s="1" t="s">
        <v>636</v>
      </c>
      <c r="J4070" s="1">
        <v>1.1000000000000001</v>
      </c>
      <c r="K4070" s="1">
        <v>1.1000000000000001</v>
      </c>
      <c r="L4070" s="49">
        <v>15</v>
      </c>
      <c r="M4070" s="50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66">
        <v>3222</v>
      </c>
      <c r="C4071" s="1" t="s">
        <v>3290</v>
      </c>
      <c r="D4071" s="1"/>
      <c r="E4071" s="1" t="s">
        <v>51</v>
      </c>
      <c r="F4071" s="1" t="s">
        <v>3292</v>
      </c>
      <c r="G4071" s="1">
        <v>4</v>
      </c>
      <c r="H4071" s="1" t="s">
        <v>19</v>
      </c>
      <c r="I4071" s="1" t="s">
        <v>636</v>
      </c>
      <c r="J4071" s="1">
        <v>5.4</v>
      </c>
      <c r="K4071" s="1">
        <v>21.6</v>
      </c>
      <c r="L4071" s="49">
        <v>15</v>
      </c>
      <c r="M4071" s="50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66">
        <v>3223</v>
      </c>
      <c r="C4072" s="1" t="s">
        <v>3290</v>
      </c>
      <c r="D4072" s="1"/>
      <c r="E4072" s="1" t="s">
        <v>1108</v>
      </c>
      <c r="F4072" s="1" t="s">
        <v>3293</v>
      </c>
      <c r="G4072" s="1">
        <v>2</v>
      </c>
      <c r="H4072" s="1" t="s">
        <v>19</v>
      </c>
      <c r="I4072" s="1" t="s">
        <v>636</v>
      </c>
      <c r="J4072" s="1">
        <v>12.7</v>
      </c>
      <c r="K4072" s="1">
        <v>25.4</v>
      </c>
      <c r="L4072" s="49">
        <v>15</v>
      </c>
      <c r="M4072" s="50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66">
        <v>3224</v>
      </c>
      <c r="C4073" s="1" t="s">
        <v>3290</v>
      </c>
      <c r="D4073" s="1"/>
      <c r="E4073" s="1" t="s">
        <v>108</v>
      </c>
      <c r="F4073" s="1" t="s">
        <v>3294</v>
      </c>
      <c r="G4073" s="1">
        <v>1</v>
      </c>
      <c r="H4073" s="1" t="s">
        <v>19</v>
      </c>
      <c r="I4073" s="1" t="s">
        <v>636</v>
      </c>
      <c r="J4073" s="1">
        <v>0.5</v>
      </c>
      <c r="K4073" s="1">
        <v>0.5</v>
      </c>
      <c r="L4073" s="49">
        <v>15</v>
      </c>
      <c r="M4073" s="50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66">
        <v>3225</v>
      </c>
      <c r="C4074" s="1" t="s">
        <v>3290</v>
      </c>
      <c r="D4074" s="1"/>
      <c r="E4074" s="1" t="s">
        <v>181</v>
      </c>
      <c r="F4074" s="1" t="s">
        <v>3295</v>
      </c>
      <c r="G4074" s="1">
        <v>1</v>
      </c>
      <c r="H4074" s="1" t="s">
        <v>19</v>
      </c>
      <c r="I4074" s="1" t="s">
        <v>636</v>
      </c>
      <c r="J4074" s="1">
        <v>0.1</v>
      </c>
      <c r="K4074" s="1">
        <v>0.1</v>
      </c>
      <c r="L4074" s="49">
        <v>15</v>
      </c>
      <c r="M4074" s="50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66">
        <v>3226</v>
      </c>
      <c r="C4075" s="1" t="s">
        <v>3290</v>
      </c>
      <c r="D4075" s="1"/>
      <c r="E4075" s="1" t="s">
        <v>2</v>
      </c>
      <c r="F4075" s="1" t="s">
        <v>3291</v>
      </c>
      <c r="G4075" s="1">
        <v>1</v>
      </c>
      <c r="H4075" s="1" t="s">
        <v>19</v>
      </c>
      <c r="I4075" s="1" t="s">
        <v>641</v>
      </c>
      <c r="J4075" s="1">
        <v>1.1000000000000001</v>
      </c>
      <c r="K4075" s="1">
        <v>1.1000000000000001</v>
      </c>
      <c r="L4075" s="49">
        <v>15</v>
      </c>
      <c r="M4075" s="50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66">
        <v>3227</v>
      </c>
      <c r="C4076" s="1" t="s">
        <v>3290</v>
      </c>
      <c r="D4076" s="1"/>
      <c r="E4076" s="1" t="s">
        <v>51</v>
      </c>
      <c r="F4076" s="1" t="s">
        <v>3292</v>
      </c>
      <c r="G4076" s="1">
        <v>4</v>
      </c>
      <c r="H4076" s="1" t="s">
        <v>19</v>
      </c>
      <c r="I4076" s="1" t="s">
        <v>641</v>
      </c>
      <c r="J4076" s="1">
        <v>5.4</v>
      </c>
      <c r="K4076" s="1">
        <v>21.6</v>
      </c>
      <c r="L4076" s="49">
        <v>15</v>
      </c>
      <c r="M4076" s="50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66">
        <v>3228</v>
      </c>
      <c r="C4077" s="1" t="s">
        <v>3290</v>
      </c>
      <c r="D4077" s="1"/>
      <c r="E4077" s="1" t="s">
        <v>753</v>
      </c>
      <c r="F4077" s="1" t="s">
        <v>3296</v>
      </c>
      <c r="G4077" s="1">
        <v>2</v>
      </c>
      <c r="H4077" s="1" t="s">
        <v>19</v>
      </c>
      <c r="I4077" s="1" t="s">
        <v>641</v>
      </c>
      <c r="J4077" s="1">
        <v>6.6</v>
      </c>
      <c r="K4077" s="1">
        <v>13.2</v>
      </c>
      <c r="L4077" s="49">
        <v>15</v>
      </c>
      <c r="M4077" s="50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66">
        <v>3229</v>
      </c>
      <c r="C4078" s="1" t="s">
        <v>3290</v>
      </c>
      <c r="D4078" s="1"/>
      <c r="E4078" s="1" t="s">
        <v>108</v>
      </c>
      <c r="F4078" s="1" t="s">
        <v>3294</v>
      </c>
      <c r="G4078" s="1">
        <v>1</v>
      </c>
      <c r="H4078" s="1" t="s">
        <v>19</v>
      </c>
      <c r="I4078" s="1" t="s">
        <v>641</v>
      </c>
      <c r="J4078" s="1">
        <v>0.5</v>
      </c>
      <c r="K4078" s="1">
        <v>0.5</v>
      </c>
      <c r="L4078" s="49">
        <v>15</v>
      </c>
      <c r="M4078" s="50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66">
        <v>3230</v>
      </c>
      <c r="C4079" s="1" t="s">
        <v>3290</v>
      </c>
      <c r="D4079" s="1"/>
      <c r="E4079" s="1" t="s">
        <v>181</v>
      </c>
      <c r="F4079" s="1" t="s">
        <v>3295</v>
      </c>
      <c r="G4079" s="1">
        <v>1</v>
      </c>
      <c r="H4079" s="1" t="s">
        <v>19</v>
      </c>
      <c r="I4079" s="1" t="s">
        <v>641</v>
      </c>
      <c r="J4079" s="1">
        <v>0.1</v>
      </c>
      <c r="K4079" s="1">
        <v>0.1</v>
      </c>
      <c r="L4079" s="49">
        <v>15</v>
      </c>
      <c r="M4079" s="50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66">
        <v>3231</v>
      </c>
      <c r="C4080" s="1" t="s">
        <v>3290</v>
      </c>
      <c r="D4080" s="1"/>
      <c r="E4080" s="1" t="s">
        <v>51</v>
      </c>
      <c r="F4080" s="1" t="s">
        <v>3292</v>
      </c>
      <c r="G4080" s="1">
        <v>4</v>
      </c>
      <c r="H4080" s="1" t="s">
        <v>19</v>
      </c>
      <c r="I4080" s="1" t="s">
        <v>596</v>
      </c>
      <c r="J4080" s="1">
        <v>5.4</v>
      </c>
      <c r="K4080" s="1">
        <v>21.6</v>
      </c>
      <c r="L4080" s="49">
        <v>15</v>
      </c>
      <c r="M4080" s="50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66">
        <v>3232</v>
      </c>
      <c r="C4081" s="1" t="s">
        <v>3290</v>
      </c>
      <c r="D4081" s="1"/>
      <c r="E4081" s="1" t="s">
        <v>753</v>
      </c>
      <c r="F4081" s="1" t="s">
        <v>3296</v>
      </c>
      <c r="G4081" s="1">
        <v>2</v>
      </c>
      <c r="H4081" s="1" t="s">
        <v>19</v>
      </c>
      <c r="I4081" s="1" t="s">
        <v>596</v>
      </c>
      <c r="J4081" s="1">
        <v>6.6</v>
      </c>
      <c r="K4081" s="1">
        <v>13.2</v>
      </c>
      <c r="L4081" s="49">
        <v>15</v>
      </c>
      <c r="M4081" s="50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66">
        <v>3233</v>
      </c>
      <c r="C4082" s="1" t="s">
        <v>3290</v>
      </c>
      <c r="D4082" s="1"/>
      <c r="E4082" s="1" t="s">
        <v>108</v>
      </c>
      <c r="F4082" s="1" t="s">
        <v>3294</v>
      </c>
      <c r="G4082" s="1">
        <v>1</v>
      </c>
      <c r="H4082" s="1" t="s">
        <v>19</v>
      </c>
      <c r="I4082" s="1" t="s">
        <v>596</v>
      </c>
      <c r="J4082" s="1">
        <v>0.5</v>
      </c>
      <c r="K4082" s="1">
        <v>0.5</v>
      </c>
      <c r="L4082" s="49">
        <v>15</v>
      </c>
      <c r="M4082" s="50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66">
        <v>3234</v>
      </c>
      <c r="C4083" s="1" t="s">
        <v>3290</v>
      </c>
      <c r="D4083" s="1"/>
      <c r="E4083" s="1" t="s">
        <v>181</v>
      </c>
      <c r="F4083" s="1" t="s">
        <v>3295</v>
      </c>
      <c r="G4083" s="1">
        <v>1</v>
      </c>
      <c r="H4083" s="1" t="s">
        <v>19</v>
      </c>
      <c r="I4083" s="1" t="s">
        <v>596</v>
      </c>
      <c r="J4083" s="1">
        <v>0.1</v>
      </c>
      <c r="K4083" s="1">
        <v>0.1</v>
      </c>
      <c r="L4083" s="49">
        <v>15</v>
      </c>
      <c r="M4083" s="50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66">
        <v>3235</v>
      </c>
      <c r="C4084" s="1" t="s">
        <v>3290</v>
      </c>
      <c r="D4084" s="1"/>
      <c r="E4084" s="1" t="s">
        <v>51</v>
      </c>
      <c r="F4084" s="1" t="s">
        <v>3292</v>
      </c>
      <c r="G4084" s="1">
        <v>4</v>
      </c>
      <c r="H4084" s="1" t="s">
        <v>19</v>
      </c>
      <c r="I4084" s="1" t="s">
        <v>592</v>
      </c>
      <c r="J4084" s="1">
        <v>5.4</v>
      </c>
      <c r="K4084" s="1">
        <v>21.6</v>
      </c>
      <c r="L4084" s="49">
        <v>15</v>
      </c>
      <c r="M4084" s="50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66">
        <v>3236</v>
      </c>
      <c r="C4085" s="1" t="s">
        <v>3290</v>
      </c>
      <c r="D4085" s="1"/>
      <c r="E4085" s="1" t="s">
        <v>753</v>
      </c>
      <c r="F4085" s="1" t="s">
        <v>3296</v>
      </c>
      <c r="G4085" s="1">
        <v>2</v>
      </c>
      <c r="H4085" s="1" t="s">
        <v>19</v>
      </c>
      <c r="I4085" s="1" t="s">
        <v>592</v>
      </c>
      <c r="J4085" s="1">
        <v>6.6</v>
      </c>
      <c r="K4085" s="1">
        <v>13.2</v>
      </c>
      <c r="L4085" s="49">
        <v>15</v>
      </c>
      <c r="M4085" s="50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66">
        <v>3237</v>
      </c>
      <c r="C4086" s="1" t="s">
        <v>3290</v>
      </c>
      <c r="D4086" s="1"/>
      <c r="E4086" s="1" t="s">
        <v>108</v>
      </c>
      <c r="F4086" s="1" t="s">
        <v>3294</v>
      </c>
      <c r="G4086" s="1">
        <v>1</v>
      </c>
      <c r="H4086" s="1" t="s">
        <v>19</v>
      </c>
      <c r="I4086" s="1" t="s">
        <v>592</v>
      </c>
      <c r="J4086" s="1">
        <v>0.5</v>
      </c>
      <c r="K4086" s="1">
        <v>0.5</v>
      </c>
      <c r="L4086" s="49">
        <v>15</v>
      </c>
      <c r="M4086" s="50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66">
        <v>3238</v>
      </c>
      <c r="C4087" s="1" t="s">
        <v>3290</v>
      </c>
      <c r="D4087" s="1"/>
      <c r="E4087" s="1" t="s">
        <v>181</v>
      </c>
      <c r="F4087" s="1" t="s">
        <v>3295</v>
      </c>
      <c r="G4087" s="1">
        <v>1</v>
      </c>
      <c r="H4087" s="1" t="s">
        <v>19</v>
      </c>
      <c r="I4087" s="1" t="s">
        <v>592</v>
      </c>
      <c r="J4087" s="1">
        <v>0.1</v>
      </c>
      <c r="K4087" s="1">
        <v>0.1</v>
      </c>
      <c r="L4087" s="49">
        <v>15</v>
      </c>
      <c r="M4087" s="50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66">
        <v>3390</v>
      </c>
      <c r="C4088" s="1" t="s">
        <v>3290</v>
      </c>
      <c r="D4088" s="1"/>
      <c r="E4088" s="1" t="s">
        <v>469</v>
      </c>
      <c r="F4088" s="1" t="s">
        <v>3297</v>
      </c>
      <c r="G4088" s="1">
        <v>4</v>
      </c>
      <c r="H4088" s="1" t="s">
        <v>19</v>
      </c>
      <c r="I4088" s="1" t="s">
        <v>596</v>
      </c>
      <c r="J4088" s="1">
        <v>2</v>
      </c>
      <c r="K4088" s="1">
        <v>8</v>
      </c>
      <c r="L4088" s="49">
        <v>15</v>
      </c>
      <c r="M4088" s="50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66">
        <v>3391</v>
      </c>
      <c r="C4089" s="1" t="s">
        <v>3290</v>
      </c>
      <c r="D4089" s="1"/>
      <c r="E4089" s="1" t="s">
        <v>469</v>
      </c>
      <c r="F4089" s="1" t="s">
        <v>3297</v>
      </c>
      <c r="G4089" s="1">
        <v>4</v>
      </c>
      <c r="H4089" s="1" t="s">
        <v>19</v>
      </c>
      <c r="I4089" s="1" t="s">
        <v>592</v>
      </c>
      <c r="J4089" s="1">
        <v>2</v>
      </c>
      <c r="K4089" s="1">
        <v>8</v>
      </c>
      <c r="L4089" s="49">
        <v>15</v>
      </c>
      <c r="M4089" s="50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66"/>
      <c r="C4090" s="1"/>
      <c r="D4090" s="1"/>
      <c r="E4090" s="1"/>
      <c r="F4090" s="1" t="s">
        <v>2009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9">
        <v>15</v>
      </c>
      <c r="M4090" s="50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66"/>
      <c r="C4091" s="1"/>
      <c r="D4091" s="1"/>
      <c r="E4091" s="1"/>
      <c r="F4091" s="1" t="s">
        <v>2010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9">
        <v>15</v>
      </c>
      <c r="M4091" s="50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66"/>
      <c r="C4092" s="1"/>
      <c r="D4092" s="1"/>
      <c r="E4092" s="1"/>
      <c r="F4092" s="1" t="s">
        <v>2011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9">
        <v>15</v>
      </c>
      <c r="M4092" s="50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66"/>
      <c r="C4093" s="1"/>
      <c r="D4093" s="1"/>
      <c r="E4093" s="1"/>
      <c r="F4093" s="1" t="s">
        <v>2012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9">
        <v>15</v>
      </c>
      <c r="M4093" s="50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66"/>
      <c r="C4094" s="1" t="s">
        <v>1908</v>
      </c>
      <c r="D4094" s="1"/>
      <c r="E4094" s="1" t="s">
        <v>3416</v>
      </c>
      <c r="F4094" s="1" t="s">
        <v>3417</v>
      </c>
      <c r="G4094" s="1">
        <v>1</v>
      </c>
      <c r="H4094" s="1" t="s">
        <v>19</v>
      </c>
      <c r="I4094" s="1" t="s">
        <v>1308</v>
      </c>
      <c r="J4094" s="1">
        <v>20.399999999999999</v>
      </c>
      <c r="K4094" s="1">
        <v>20.399999999999999</v>
      </c>
      <c r="L4094" s="49">
        <v>7</v>
      </c>
      <c r="M4094" s="50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66">
        <v>3312</v>
      </c>
      <c r="C4095" s="1" t="s">
        <v>1896</v>
      </c>
      <c r="D4095" s="1"/>
      <c r="E4095" s="1" t="s">
        <v>3419</v>
      </c>
      <c r="F4095" s="1" t="s">
        <v>3420</v>
      </c>
      <c r="G4095" s="1">
        <v>1</v>
      </c>
      <c r="H4095" s="1" t="s">
        <v>19</v>
      </c>
      <c r="I4095" s="1" t="s">
        <v>1307</v>
      </c>
      <c r="J4095" s="1">
        <v>143.1</v>
      </c>
      <c r="K4095" s="1">
        <v>143.1</v>
      </c>
      <c r="L4095" s="49">
        <v>7</v>
      </c>
      <c r="M4095" s="50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66">
        <v>3313</v>
      </c>
      <c r="C4096" s="1" t="s">
        <v>1896</v>
      </c>
      <c r="D4096" s="1"/>
      <c r="E4096" s="1" t="s">
        <v>3422</v>
      </c>
      <c r="F4096" s="1" t="s">
        <v>3423</v>
      </c>
      <c r="G4096" s="1">
        <v>1</v>
      </c>
      <c r="H4096" s="1" t="s">
        <v>19</v>
      </c>
      <c r="I4096" s="1" t="s">
        <v>1307</v>
      </c>
      <c r="J4096" s="1">
        <v>217.8</v>
      </c>
      <c r="K4096" s="1">
        <v>217.8</v>
      </c>
      <c r="L4096" s="49">
        <v>7</v>
      </c>
      <c r="M4096" s="50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66">
        <v>3314</v>
      </c>
      <c r="C4097" s="1" t="s">
        <v>1896</v>
      </c>
      <c r="D4097" s="1"/>
      <c r="E4097" s="1" t="s">
        <v>3424</v>
      </c>
      <c r="F4097" s="1" t="s">
        <v>3425</v>
      </c>
      <c r="G4097" s="1">
        <v>3</v>
      </c>
      <c r="H4097" s="1" t="s">
        <v>19</v>
      </c>
      <c r="I4097" s="1" t="s">
        <v>1307</v>
      </c>
      <c r="J4097" s="1">
        <v>3.5</v>
      </c>
      <c r="K4097" s="1">
        <v>10.5</v>
      </c>
      <c r="L4097" s="49">
        <v>7</v>
      </c>
      <c r="M4097" s="50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66">
        <v>3327</v>
      </c>
      <c r="C4098" s="1" t="s">
        <v>1907</v>
      </c>
      <c r="D4098" s="1"/>
      <c r="E4098" s="1" t="s">
        <v>3419</v>
      </c>
      <c r="F4098" s="1" t="s">
        <v>3420</v>
      </c>
      <c r="G4098" s="1">
        <v>1</v>
      </c>
      <c r="H4098" s="1" t="s">
        <v>19</v>
      </c>
      <c r="I4098" s="1" t="s">
        <v>1308</v>
      </c>
      <c r="J4098" s="1">
        <v>150.1</v>
      </c>
      <c r="K4098" s="1">
        <v>150.1</v>
      </c>
      <c r="L4098" s="49">
        <v>7</v>
      </c>
      <c r="M4098" s="50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66">
        <v>3328</v>
      </c>
      <c r="C4099" s="1" t="s">
        <v>1907</v>
      </c>
      <c r="D4099" s="1"/>
      <c r="E4099" s="1" t="s">
        <v>3422</v>
      </c>
      <c r="F4099" s="1" t="s">
        <v>3426</v>
      </c>
      <c r="G4099" s="1">
        <v>1</v>
      </c>
      <c r="H4099" s="1" t="s">
        <v>19</v>
      </c>
      <c r="I4099" s="1" t="s">
        <v>1308</v>
      </c>
      <c r="J4099" s="1">
        <v>195.5</v>
      </c>
      <c r="K4099" s="1">
        <v>195.5</v>
      </c>
      <c r="L4099" s="49">
        <v>7</v>
      </c>
      <c r="M4099" s="50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66">
        <v>3329</v>
      </c>
      <c r="C4100" s="1" t="s">
        <v>1907</v>
      </c>
      <c r="D4100" s="1"/>
      <c r="E4100" s="1" t="s">
        <v>3424</v>
      </c>
      <c r="F4100" s="1" t="s">
        <v>3423</v>
      </c>
      <c r="G4100" s="1">
        <v>1</v>
      </c>
      <c r="H4100" s="1" t="s">
        <v>19</v>
      </c>
      <c r="I4100" s="1" t="s">
        <v>1308</v>
      </c>
      <c r="J4100" s="1">
        <v>75</v>
      </c>
      <c r="K4100" s="1">
        <v>75</v>
      </c>
      <c r="L4100" s="49">
        <v>7</v>
      </c>
      <c r="M4100" s="50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66">
        <v>3338</v>
      </c>
      <c r="C4101" s="1" t="s">
        <v>1911</v>
      </c>
      <c r="D4101" s="1"/>
      <c r="E4101" s="1" t="s">
        <v>3427</v>
      </c>
      <c r="F4101" s="1" t="s">
        <v>3428</v>
      </c>
      <c r="G4101" s="1">
        <v>1</v>
      </c>
      <c r="H4101" s="1" t="s">
        <v>19</v>
      </c>
      <c r="I4101" s="1" t="s">
        <v>1308</v>
      </c>
      <c r="J4101" s="1">
        <v>908.6</v>
      </c>
      <c r="K4101" s="1">
        <v>908.6</v>
      </c>
      <c r="L4101" s="49">
        <v>7</v>
      </c>
      <c r="M4101" s="50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66">
        <v>3342</v>
      </c>
      <c r="C4102" s="1" t="s">
        <v>1915</v>
      </c>
      <c r="D4102" s="1"/>
      <c r="E4102" s="1" t="s">
        <v>3429</v>
      </c>
      <c r="F4102" s="1" t="s">
        <v>3430</v>
      </c>
      <c r="G4102" s="1">
        <v>1</v>
      </c>
      <c r="H4102" s="1" t="s">
        <v>19</v>
      </c>
      <c r="I4102" s="1" t="s">
        <v>1297</v>
      </c>
      <c r="J4102" s="1">
        <v>145.19999999999999</v>
      </c>
      <c r="K4102" s="1">
        <v>145.19999999999999</v>
      </c>
      <c r="L4102" s="49">
        <v>7</v>
      </c>
      <c r="M4102" s="50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66">
        <v>3343</v>
      </c>
      <c r="C4103" s="1" t="s">
        <v>1915</v>
      </c>
      <c r="D4103" s="1"/>
      <c r="E4103" s="1" t="s">
        <v>3431</v>
      </c>
      <c r="F4103" s="1" t="s">
        <v>3423</v>
      </c>
      <c r="G4103" s="1">
        <v>1</v>
      </c>
      <c r="H4103" s="1" t="s">
        <v>19</v>
      </c>
      <c r="I4103" s="1" t="s">
        <v>1297</v>
      </c>
      <c r="J4103" s="1">
        <v>143</v>
      </c>
      <c r="K4103" s="1">
        <v>143</v>
      </c>
      <c r="L4103" s="49">
        <v>7</v>
      </c>
      <c r="M4103" s="50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66">
        <v>3331</v>
      </c>
      <c r="C4104" s="1" t="s">
        <v>1909</v>
      </c>
      <c r="D4104" s="1"/>
      <c r="E4104" s="1" t="s">
        <v>3432</v>
      </c>
      <c r="F4104" s="1" t="s">
        <v>3433</v>
      </c>
      <c r="G4104" s="1">
        <v>1</v>
      </c>
      <c r="H4104" s="1" t="s">
        <v>19</v>
      </c>
      <c r="I4104" s="1" t="s">
        <v>1297</v>
      </c>
      <c r="J4104" s="1">
        <v>51</v>
      </c>
      <c r="K4104" s="1">
        <v>51</v>
      </c>
      <c r="L4104" s="49">
        <v>7</v>
      </c>
      <c r="M4104" s="50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66">
        <v>3332</v>
      </c>
      <c r="C4105" s="1" t="s">
        <v>1909</v>
      </c>
      <c r="D4105" s="1"/>
      <c r="E4105" s="1" t="s">
        <v>3434</v>
      </c>
      <c r="F4105" s="1" t="s">
        <v>3435</v>
      </c>
      <c r="G4105" s="1">
        <v>1</v>
      </c>
      <c r="H4105" s="1" t="s">
        <v>19</v>
      </c>
      <c r="I4105" s="1" t="s">
        <v>1297</v>
      </c>
      <c r="J4105" s="1">
        <v>46.7</v>
      </c>
      <c r="K4105" s="1">
        <v>46.7</v>
      </c>
      <c r="L4105" s="49">
        <v>7</v>
      </c>
      <c r="M4105" s="50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66">
        <v>3333</v>
      </c>
      <c r="C4106" s="1" t="s">
        <v>1909</v>
      </c>
      <c r="D4106" s="1"/>
      <c r="E4106" s="1" t="s">
        <v>3436</v>
      </c>
      <c r="F4106" s="1" t="s">
        <v>3437</v>
      </c>
      <c r="G4106" s="1">
        <v>1</v>
      </c>
      <c r="H4106" s="1" t="s">
        <v>19</v>
      </c>
      <c r="I4106" s="1" t="s">
        <v>1297</v>
      </c>
      <c r="J4106" s="1">
        <v>59.5</v>
      </c>
      <c r="K4106" s="1">
        <v>59.5</v>
      </c>
      <c r="L4106" s="49">
        <v>7</v>
      </c>
      <c r="M4106" s="50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66">
        <v>3334</v>
      </c>
      <c r="C4107" s="1" t="s">
        <v>1909</v>
      </c>
      <c r="D4107" s="1"/>
      <c r="E4107" s="1" t="s">
        <v>3438</v>
      </c>
      <c r="F4107" s="1" t="s">
        <v>3439</v>
      </c>
      <c r="G4107" s="1">
        <v>1</v>
      </c>
      <c r="H4107" s="1" t="s">
        <v>19</v>
      </c>
      <c r="I4107" s="1" t="s">
        <v>1297</v>
      </c>
      <c r="J4107" s="1">
        <v>59.5</v>
      </c>
      <c r="K4107" s="1">
        <v>59.5</v>
      </c>
      <c r="L4107" s="49">
        <v>7</v>
      </c>
      <c r="M4107" s="50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66">
        <v>3335</v>
      </c>
      <c r="C4108" s="1" t="s">
        <v>1909</v>
      </c>
      <c r="D4108" s="1"/>
      <c r="E4108" s="1" t="s">
        <v>3440</v>
      </c>
      <c r="F4108" s="1" t="s">
        <v>3441</v>
      </c>
      <c r="G4108" s="1">
        <v>1</v>
      </c>
      <c r="H4108" s="1" t="s">
        <v>19</v>
      </c>
      <c r="I4108" s="1" t="s">
        <v>1297</v>
      </c>
      <c r="J4108" s="1">
        <v>59.5</v>
      </c>
      <c r="K4108" s="1">
        <v>59.5</v>
      </c>
      <c r="L4108" s="49">
        <v>7</v>
      </c>
      <c r="M4108" s="50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66">
        <v>3388</v>
      </c>
      <c r="C4109" s="1" t="s">
        <v>1909</v>
      </c>
      <c r="D4109" s="1"/>
      <c r="E4109" s="1" t="s">
        <v>3442</v>
      </c>
      <c r="F4109" s="1" t="s">
        <v>3443</v>
      </c>
      <c r="G4109" s="1">
        <v>1</v>
      </c>
      <c r="H4109" s="1" t="s">
        <v>19</v>
      </c>
      <c r="I4109" s="1" t="s">
        <v>1297</v>
      </c>
      <c r="J4109" s="1">
        <v>48.3</v>
      </c>
      <c r="K4109" s="1">
        <v>48.3</v>
      </c>
      <c r="L4109" s="49">
        <v>7</v>
      </c>
      <c r="M4109" s="50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66">
        <v>3389</v>
      </c>
      <c r="C4110" s="1" t="s">
        <v>1909</v>
      </c>
      <c r="D4110" s="1"/>
      <c r="E4110" s="1" t="s">
        <v>3444</v>
      </c>
      <c r="F4110" s="1" t="s">
        <v>3445</v>
      </c>
      <c r="G4110" s="1">
        <v>1</v>
      </c>
      <c r="H4110" s="1" t="s">
        <v>19</v>
      </c>
      <c r="I4110" s="1" t="s">
        <v>1297</v>
      </c>
      <c r="J4110" s="1">
        <v>21.3</v>
      </c>
      <c r="K4110" s="1">
        <v>21.3</v>
      </c>
      <c r="L4110" s="49">
        <v>7</v>
      </c>
      <c r="M4110" s="50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66">
        <v>3286</v>
      </c>
      <c r="C4111" s="1" t="s">
        <v>1890</v>
      </c>
      <c r="D4111" s="1"/>
      <c r="E4111" s="1" t="s">
        <v>3446</v>
      </c>
      <c r="F4111" s="1" t="s">
        <v>3420</v>
      </c>
      <c r="G4111" s="1">
        <v>1</v>
      </c>
      <c r="H4111" s="1" t="s">
        <v>19</v>
      </c>
      <c r="I4111" s="1" t="s">
        <v>1302</v>
      </c>
      <c r="J4111" s="1">
        <v>159.4</v>
      </c>
      <c r="K4111" s="1">
        <v>159.4</v>
      </c>
      <c r="L4111" s="49">
        <v>7</v>
      </c>
      <c r="M4111" s="50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66">
        <v>3287</v>
      </c>
      <c r="C4112" s="1" t="s">
        <v>1890</v>
      </c>
      <c r="D4112" s="1"/>
      <c r="E4112" s="1" t="s">
        <v>3447</v>
      </c>
      <c r="F4112" s="1" t="s">
        <v>3423</v>
      </c>
      <c r="G4112" s="1">
        <v>1</v>
      </c>
      <c r="H4112" s="1" t="s">
        <v>19</v>
      </c>
      <c r="I4112" s="1" t="s">
        <v>1302</v>
      </c>
      <c r="J4112" s="1">
        <v>194.2</v>
      </c>
      <c r="K4112" s="1">
        <v>194.2</v>
      </c>
      <c r="L4112" s="49">
        <v>7</v>
      </c>
      <c r="M4112" s="50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66">
        <v>3288</v>
      </c>
      <c r="C4113" s="1" t="s">
        <v>1890</v>
      </c>
      <c r="D4113" s="1"/>
      <c r="E4113" s="1" t="s">
        <v>3476</v>
      </c>
      <c r="F4113" s="1" t="s">
        <v>3477</v>
      </c>
      <c r="G4113" s="1">
        <v>1</v>
      </c>
      <c r="H4113" s="1" t="s">
        <v>19</v>
      </c>
      <c r="I4113" s="1" t="s">
        <v>1302</v>
      </c>
      <c r="J4113" s="1">
        <v>10.8</v>
      </c>
      <c r="K4113" s="1">
        <v>10.8</v>
      </c>
      <c r="L4113" s="49">
        <v>7</v>
      </c>
      <c r="M4113" s="50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66">
        <v>3289</v>
      </c>
      <c r="C4114" s="1" t="s">
        <v>1890</v>
      </c>
      <c r="D4114" s="1"/>
      <c r="E4114" s="1" t="s">
        <v>3478</v>
      </c>
      <c r="F4114" s="1" t="s">
        <v>3479</v>
      </c>
      <c r="G4114" s="1">
        <v>1</v>
      </c>
      <c r="H4114" s="1"/>
      <c r="I4114" s="1" t="s">
        <v>1302</v>
      </c>
      <c r="J4114" s="1">
        <v>10.1</v>
      </c>
      <c r="K4114" s="1">
        <v>10.1</v>
      </c>
      <c r="L4114" s="49">
        <v>7</v>
      </c>
      <c r="M4114" s="50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66">
        <v>3290</v>
      </c>
      <c r="C4115" s="1" t="s">
        <v>1890</v>
      </c>
      <c r="D4115" s="1"/>
      <c r="E4115" s="1" t="s">
        <v>3454</v>
      </c>
      <c r="F4115" s="1" t="s">
        <v>3480</v>
      </c>
      <c r="G4115" s="1">
        <v>1</v>
      </c>
      <c r="H4115" s="1"/>
      <c r="I4115" s="1" t="s">
        <v>1302</v>
      </c>
      <c r="J4115" s="1">
        <v>9.1</v>
      </c>
      <c r="K4115" s="1">
        <v>9.1</v>
      </c>
      <c r="L4115" s="49">
        <v>7</v>
      </c>
      <c r="M4115" s="50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66">
        <v>3291</v>
      </c>
      <c r="C4116" s="1" t="s">
        <v>1890</v>
      </c>
      <c r="D4116" s="1"/>
      <c r="E4116" s="1" t="s">
        <v>3456</v>
      </c>
      <c r="F4116" s="1" t="s">
        <v>3481</v>
      </c>
      <c r="G4116" s="1">
        <v>1</v>
      </c>
      <c r="H4116" s="1"/>
      <c r="I4116" s="1" t="s">
        <v>1302</v>
      </c>
      <c r="J4116" s="1">
        <v>6.3</v>
      </c>
      <c r="K4116" s="1">
        <v>6.3</v>
      </c>
      <c r="L4116" s="49">
        <v>7</v>
      </c>
      <c r="M4116" s="50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66">
        <v>3292</v>
      </c>
      <c r="C4117" s="1" t="s">
        <v>1890</v>
      </c>
      <c r="D4117" s="1"/>
      <c r="E4117" s="1" t="s">
        <v>3458</v>
      </c>
      <c r="F4117" s="1" t="s">
        <v>3482</v>
      </c>
      <c r="G4117" s="1">
        <v>1</v>
      </c>
      <c r="H4117" s="1"/>
      <c r="I4117" s="1" t="s">
        <v>1302</v>
      </c>
      <c r="J4117" s="1">
        <v>5.0999999999999996</v>
      </c>
      <c r="K4117" s="1">
        <v>5.0999999999999996</v>
      </c>
      <c r="L4117" s="49">
        <v>7</v>
      </c>
      <c r="M4117" s="50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66">
        <v>3293</v>
      </c>
      <c r="C4118" s="1" t="s">
        <v>1890</v>
      </c>
      <c r="D4118" s="1"/>
      <c r="E4118" s="1" t="s">
        <v>3483</v>
      </c>
      <c r="F4118" s="1" t="s">
        <v>3484</v>
      </c>
      <c r="G4118" s="1">
        <v>2</v>
      </c>
      <c r="H4118" s="1"/>
      <c r="I4118" s="1" t="s">
        <v>1302</v>
      </c>
      <c r="J4118" s="1">
        <v>2.8</v>
      </c>
      <c r="K4118" s="1">
        <v>5.6</v>
      </c>
      <c r="L4118" s="49">
        <v>7</v>
      </c>
      <c r="M4118" s="50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66">
        <v>3322</v>
      </c>
      <c r="C4119" s="1" t="s">
        <v>1906</v>
      </c>
      <c r="D4119" s="1"/>
      <c r="E4119" s="1" t="s">
        <v>3485</v>
      </c>
      <c r="F4119" s="1" t="s">
        <v>3486</v>
      </c>
      <c r="G4119" s="1">
        <v>5</v>
      </c>
      <c r="H4119" s="1" t="s">
        <v>19</v>
      </c>
      <c r="I4119" s="1" t="s">
        <v>1906</v>
      </c>
      <c r="J4119" s="1">
        <v>36</v>
      </c>
      <c r="K4119" s="1">
        <v>180</v>
      </c>
      <c r="L4119" s="49">
        <v>8</v>
      </c>
      <c r="M4119" s="50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66">
        <v>3323</v>
      </c>
      <c r="C4120" s="1" t="s">
        <v>1906</v>
      </c>
      <c r="D4120" s="1"/>
      <c r="E4120" s="1" t="s">
        <v>3487</v>
      </c>
      <c r="F4120" s="1" t="s">
        <v>3488</v>
      </c>
      <c r="G4120" s="1">
        <v>2</v>
      </c>
      <c r="H4120" s="1" t="s">
        <v>19</v>
      </c>
      <c r="I4120" s="1" t="s">
        <v>1906</v>
      </c>
      <c r="J4120" s="1">
        <v>31.9</v>
      </c>
      <c r="K4120" s="1">
        <v>63.8</v>
      </c>
      <c r="L4120" s="49">
        <v>8</v>
      </c>
      <c r="M4120" s="50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66">
        <v>3324</v>
      </c>
      <c r="C4121" s="1" t="s">
        <v>1906</v>
      </c>
      <c r="D4121" s="1"/>
      <c r="E4121" s="1" t="s">
        <v>3489</v>
      </c>
      <c r="F4121" s="1" t="s">
        <v>3490</v>
      </c>
      <c r="G4121" s="1">
        <v>1</v>
      </c>
      <c r="H4121" s="1" t="s">
        <v>19</v>
      </c>
      <c r="I4121" s="1" t="s">
        <v>1906</v>
      </c>
      <c r="J4121" s="1">
        <v>32.6</v>
      </c>
      <c r="K4121" s="1">
        <v>32.6</v>
      </c>
      <c r="L4121" s="49">
        <v>8</v>
      </c>
      <c r="M4121" s="50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66">
        <v>3325</v>
      </c>
      <c r="C4122" s="1" t="s">
        <v>1906</v>
      </c>
      <c r="D4122" s="1"/>
      <c r="E4122" s="1" t="s">
        <v>3491</v>
      </c>
      <c r="F4122" s="1" t="s">
        <v>3492</v>
      </c>
      <c r="G4122" s="1">
        <v>1</v>
      </c>
      <c r="H4122" s="1" t="s">
        <v>19</v>
      </c>
      <c r="I4122" s="1" t="s">
        <v>1906</v>
      </c>
      <c r="J4122" s="1">
        <v>40</v>
      </c>
      <c r="K4122" s="1">
        <v>40</v>
      </c>
      <c r="L4122" s="49">
        <v>8</v>
      </c>
      <c r="M4122" s="50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66">
        <v>3381</v>
      </c>
      <c r="C4123" s="1" t="s">
        <v>2070</v>
      </c>
      <c r="D4123" s="1"/>
      <c r="E4123" s="1" t="s">
        <v>3493</v>
      </c>
      <c r="F4123" s="1" t="s">
        <v>3494</v>
      </c>
      <c r="G4123" s="1">
        <v>7</v>
      </c>
      <c r="H4123" s="1" t="s">
        <v>19</v>
      </c>
      <c r="I4123" s="1" t="s">
        <v>2070</v>
      </c>
      <c r="J4123" s="1">
        <v>33</v>
      </c>
      <c r="K4123" s="1">
        <v>231</v>
      </c>
      <c r="L4123" s="49">
        <v>8</v>
      </c>
      <c r="M4123" s="50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66">
        <v>3382</v>
      </c>
      <c r="C4124" s="1" t="s">
        <v>2070</v>
      </c>
      <c r="D4124" s="1"/>
      <c r="E4124" s="1" t="s">
        <v>3495</v>
      </c>
      <c r="F4124" s="1" t="s">
        <v>3494</v>
      </c>
      <c r="G4124" s="1">
        <v>1</v>
      </c>
      <c r="H4124" s="1" t="s">
        <v>19</v>
      </c>
      <c r="I4124" s="1" t="s">
        <v>2070</v>
      </c>
      <c r="J4124" s="1">
        <v>33</v>
      </c>
      <c r="K4124" s="1">
        <v>33</v>
      </c>
      <c r="L4124" s="49">
        <v>8</v>
      </c>
      <c r="M4124" s="50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66">
        <v>3383</v>
      </c>
      <c r="C4125" s="1" t="s">
        <v>2070</v>
      </c>
      <c r="D4125" s="1"/>
      <c r="E4125" s="1" t="s">
        <v>3496</v>
      </c>
      <c r="F4125" s="1" t="s">
        <v>3494</v>
      </c>
      <c r="G4125" s="1">
        <v>1</v>
      </c>
      <c r="H4125" s="1" t="s">
        <v>19</v>
      </c>
      <c r="I4125" s="1" t="s">
        <v>2070</v>
      </c>
      <c r="J4125" s="1">
        <v>36.200000000000003</v>
      </c>
      <c r="K4125" s="1">
        <v>36.200000000000003</v>
      </c>
      <c r="L4125" s="49">
        <v>8</v>
      </c>
      <c r="M4125" s="50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66">
        <v>3372</v>
      </c>
      <c r="C4126" s="1" t="s">
        <v>2069</v>
      </c>
      <c r="D4126" s="1"/>
      <c r="E4126" s="1" t="s">
        <v>3497</v>
      </c>
      <c r="F4126" s="1" t="s">
        <v>3498</v>
      </c>
      <c r="G4126" s="1">
        <v>2</v>
      </c>
      <c r="H4126" s="1" t="s">
        <v>19</v>
      </c>
      <c r="I4126" s="1" t="s">
        <v>2069</v>
      </c>
      <c r="J4126" s="1">
        <v>10.199999999999999</v>
      </c>
      <c r="K4126" s="1">
        <v>20.399999999999999</v>
      </c>
      <c r="L4126" s="49">
        <v>8</v>
      </c>
      <c r="M4126" s="50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66">
        <v>3373</v>
      </c>
      <c r="C4127" s="1" t="s">
        <v>2069</v>
      </c>
      <c r="D4127" s="1"/>
      <c r="E4127" s="1" t="s">
        <v>3499</v>
      </c>
      <c r="F4127" s="1" t="s">
        <v>3498</v>
      </c>
      <c r="G4127" s="1">
        <v>2</v>
      </c>
      <c r="H4127" s="1" t="s">
        <v>19</v>
      </c>
      <c r="I4127" s="1" t="s">
        <v>2069</v>
      </c>
      <c r="J4127" s="1">
        <v>10.1</v>
      </c>
      <c r="K4127" s="1">
        <v>20.2</v>
      </c>
      <c r="L4127" s="49">
        <v>8</v>
      </c>
      <c r="M4127" s="50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66">
        <v>3358</v>
      </c>
      <c r="C4128" s="1" t="s">
        <v>2068</v>
      </c>
      <c r="D4128" s="1"/>
      <c r="E4128" s="1" t="s">
        <v>3500</v>
      </c>
      <c r="F4128" s="1" t="s">
        <v>3498</v>
      </c>
      <c r="G4128" s="1">
        <v>1</v>
      </c>
      <c r="H4128" s="1" t="s">
        <v>19</v>
      </c>
      <c r="I4128" s="1" t="s">
        <v>2068</v>
      </c>
      <c r="J4128" s="1">
        <v>10.199999999999999</v>
      </c>
      <c r="K4128" s="1">
        <v>10.199999999999999</v>
      </c>
      <c r="L4128" s="49">
        <v>8</v>
      </c>
      <c r="M4128" s="50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66">
        <v>3321</v>
      </c>
      <c r="C4129" s="1" t="s">
        <v>1906</v>
      </c>
      <c r="D4129" s="1"/>
      <c r="E4129" s="1" t="s">
        <v>3506</v>
      </c>
      <c r="F4129" s="1" t="s">
        <v>3507</v>
      </c>
      <c r="G4129" s="1">
        <v>36</v>
      </c>
      <c r="H4129" s="1" t="s">
        <v>19</v>
      </c>
      <c r="I4129" s="1" t="s">
        <v>1906</v>
      </c>
      <c r="J4129" s="1">
        <v>1.4</v>
      </c>
      <c r="K4129" s="1">
        <v>50.4</v>
      </c>
      <c r="L4129" s="49">
        <v>8</v>
      </c>
      <c r="M4129" s="50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66">
        <v>3326</v>
      </c>
      <c r="C4130" s="1" t="s">
        <v>1906</v>
      </c>
      <c r="D4130" s="1"/>
      <c r="E4130" s="1" t="s">
        <v>3508</v>
      </c>
      <c r="F4130" s="1" t="s">
        <v>3509</v>
      </c>
      <c r="G4130" s="1">
        <v>1</v>
      </c>
      <c r="H4130" s="1" t="s">
        <v>19</v>
      </c>
      <c r="I4130" s="1" t="s">
        <v>1906</v>
      </c>
      <c r="J4130" s="1">
        <v>8</v>
      </c>
      <c r="K4130" s="1">
        <v>8</v>
      </c>
      <c r="L4130" s="49">
        <v>8</v>
      </c>
      <c r="M4130" s="50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66">
        <v>3384</v>
      </c>
      <c r="C4131" s="1" t="s">
        <v>2070</v>
      </c>
      <c r="D4131" s="1"/>
      <c r="E4131" s="1" t="s">
        <v>3510</v>
      </c>
      <c r="F4131" s="1" t="s">
        <v>3507</v>
      </c>
      <c r="G4131" s="1">
        <v>36</v>
      </c>
      <c r="H4131" s="1" t="s">
        <v>19</v>
      </c>
      <c r="I4131" s="1" t="s">
        <v>2070</v>
      </c>
      <c r="J4131" s="1">
        <v>1.1000000000000001</v>
      </c>
      <c r="K4131" s="1">
        <v>39.6</v>
      </c>
      <c r="L4131" s="49">
        <v>8</v>
      </c>
      <c r="M4131" s="50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66">
        <v>3385</v>
      </c>
      <c r="C4132" s="1" t="s">
        <v>2070</v>
      </c>
      <c r="D4132" s="1"/>
      <c r="E4132" s="1" t="s">
        <v>3511</v>
      </c>
      <c r="F4132" s="1" t="s">
        <v>3494</v>
      </c>
      <c r="G4132" s="1">
        <v>1</v>
      </c>
      <c r="H4132" s="1" t="s">
        <v>19</v>
      </c>
      <c r="I4132" s="1" t="s">
        <v>2070</v>
      </c>
      <c r="J4132" s="1">
        <v>6.6</v>
      </c>
      <c r="K4132" s="1">
        <v>6.6</v>
      </c>
      <c r="L4132" s="49">
        <v>8</v>
      </c>
      <c r="M4132" s="50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66">
        <v>3316</v>
      </c>
      <c r="C4133" s="1" t="s">
        <v>1899</v>
      </c>
      <c r="D4133" s="1"/>
      <c r="E4133" s="1" t="s">
        <v>3512</v>
      </c>
      <c r="F4133" s="1" t="s">
        <v>1900</v>
      </c>
      <c r="G4133" s="1">
        <v>1</v>
      </c>
      <c r="H4133" s="1" t="s">
        <v>19</v>
      </c>
      <c r="I4133" s="1" t="s">
        <v>1899</v>
      </c>
      <c r="J4133" s="1">
        <v>38.799999999999997</v>
      </c>
      <c r="K4133" s="1">
        <v>38.799999999999997</v>
      </c>
      <c r="L4133" s="49">
        <v>8</v>
      </c>
      <c r="M4133" s="50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66">
        <v>3317</v>
      </c>
      <c r="C4134" s="1" t="s">
        <v>1899</v>
      </c>
      <c r="D4134" s="1"/>
      <c r="E4134" s="1" t="s">
        <v>3513</v>
      </c>
      <c r="F4134" s="1" t="s">
        <v>1901</v>
      </c>
      <c r="G4134" s="1">
        <v>1</v>
      </c>
      <c r="H4134" s="1" t="s">
        <v>19</v>
      </c>
      <c r="I4134" s="1" t="s">
        <v>1899</v>
      </c>
      <c r="J4134" s="1">
        <v>68.599999999999994</v>
      </c>
      <c r="K4134" s="1">
        <v>68.599999999999994</v>
      </c>
      <c r="L4134" s="49">
        <v>8</v>
      </c>
      <c r="M4134" s="50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66">
        <v>3318</v>
      </c>
      <c r="C4135" s="1" t="s">
        <v>1899</v>
      </c>
      <c r="D4135" s="1"/>
      <c r="E4135" s="1" t="s">
        <v>3514</v>
      </c>
      <c r="F4135" s="1" t="s">
        <v>1902</v>
      </c>
      <c r="G4135" s="1">
        <v>1</v>
      </c>
      <c r="H4135" s="1" t="s">
        <v>19</v>
      </c>
      <c r="I4135" s="1" t="s">
        <v>1899</v>
      </c>
      <c r="J4135" s="1">
        <v>62.7</v>
      </c>
      <c r="K4135" s="1">
        <v>62.7</v>
      </c>
      <c r="L4135" s="49">
        <v>8</v>
      </c>
      <c r="M4135" s="50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66">
        <v>3319</v>
      </c>
      <c r="C4136" s="1" t="s">
        <v>1903</v>
      </c>
      <c r="D4136" s="1"/>
      <c r="E4136" s="1" t="s">
        <v>3515</v>
      </c>
      <c r="F4136" s="1" t="s">
        <v>1904</v>
      </c>
      <c r="G4136" s="1">
        <v>1</v>
      </c>
      <c r="H4136" s="1" t="s">
        <v>19</v>
      </c>
      <c r="I4136" s="1" t="s">
        <v>1903</v>
      </c>
      <c r="J4136" s="1">
        <v>43.5</v>
      </c>
      <c r="K4136" s="1">
        <v>43.5</v>
      </c>
      <c r="L4136" s="49">
        <v>8</v>
      </c>
      <c r="M4136" s="50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66">
        <v>3320</v>
      </c>
      <c r="C4137" s="1" t="s">
        <v>1903</v>
      </c>
      <c r="D4137" s="1"/>
      <c r="E4137" s="1" t="s">
        <v>3516</v>
      </c>
      <c r="F4137" s="1" t="s">
        <v>1905</v>
      </c>
      <c r="G4137" s="1">
        <v>1</v>
      </c>
      <c r="H4137" s="1" t="s">
        <v>19</v>
      </c>
      <c r="I4137" s="1" t="s">
        <v>1903</v>
      </c>
      <c r="J4137" s="1">
        <v>69.7</v>
      </c>
      <c r="K4137" s="1">
        <v>69.7</v>
      </c>
      <c r="L4137" s="49">
        <v>8</v>
      </c>
      <c r="M4137" s="50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66">
        <v>3336</v>
      </c>
      <c r="C4138" s="1" t="s">
        <v>1909</v>
      </c>
      <c r="D4138" s="1"/>
      <c r="E4138" s="1" t="s">
        <v>3522</v>
      </c>
      <c r="F4138" s="1" t="s">
        <v>3425</v>
      </c>
      <c r="G4138" s="1">
        <v>1</v>
      </c>
      <c r="H4138" s="1" t="s">
        <v>19</v>
      </c>
      <c r="I4138" s="1" t="s">
        <v>1909</v>
      </c>
      <c r="J4138" s="1">
        <v>6.4</v>
      </c>
      <c r="K4138" s="1">
        <v>6.4</v>
      </c>
      <c r="L4138" s="49">
        <v>8</v>
      </c>
      <c r="M4138" s="50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66">
        <v>3374</v>
      </c>
      <c r="C4139" s="1" t="s">
        <v>2069</v>
      </c>
      <c r="D4139" s="1"/>
      <c r="E4139" s="1" t="s">
        <v>3551</v>
      </c>
      <c r="F4139" s="1" t="s">
        <v>3498</v>
      </c>
      <c r="G4139" s="1">
        <v>2</v>
      </c>
      <c r="H4139" s="1" t="s">
        <v>19</v>
      </c>
      <c r="I4139" s="1" t="s">
        <v>2069</v>
      </c>
      <c r="J4139" s="1">
        <v>9.65</v>
      </c>
      <c r="K4139" s="1">
        <v>19.3</v>
      </c>
      <c r="L4139" s="49">
        <v>8</v>
      </c>
      <c r="M4139" s="50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66">
        <v>3375</v>
      </c>
      <c r="C4140" s="1" t="s">
        <v>2069</v>
      </c>
      <c r="D4140" s="1"/>
      <c r="E4140" s="1" t="s">
        <v>3552</v>
      </c>
      <c r="F4140" s="1" t="s">
        <v>3498</v>
      </c>
      <c r="G4140" s="1">
        <v>2</v>
      </c>
      <c r="H4140" s="1" t="s">
        <v>19</v>
      </c>
      <c r="I4140" s="1" t="s">
        <v>2069</v>
      </c>
      <c r="J4140" s="1">
        <v>11.8</v>
      </c>
      <c r="K4140" s="1">
        <v>23.6</v>
      </c>
      <c r="L4140" s="49">
        <v>8</v>
      </c>
      <c r="M4140" s="50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66">
        <v>3376</v>
      </c>
      <c r="C4141" s="1" t="s">
        <v>2069</v>
      </c>
      <c r="D4141" s="1"/>
      <c r="E4141" s="1" t="s">
        <v>3553</v>
      </c>
      <c r="F4141" s="1" t="s">
        <v>3498</v>
      </c>
      <c r="G4141" s="1">
        <v>2</v>
      </c>
      <c r="H4141" s="1" t="s">
        <v>19</v>
      </c>
      <c r="I4141" s="1" t="s">
        <v>2069</v>
      </c>
      <c r="J4141" s="1">
        <v>12.3</v>
      </c>
      <c r="K4141" s="1">
        <v>24.6</v>
      </c>
      <c r="L4141" s="49">
        <v>8</v>
      </c>
      <c r="M4141" s="50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66">
        <v>3377</v>
      </c>
      <c r="C4142" s="1" t="s">
        <v>2069</v>
      </c>
      <c r="D4142" s="1"/>
      <c r="E4142" s="1" t="s">
        <v>3554</v>
      </c>
      <c r="F4142" s="1" t="s">
        <v>3498</v>
      </c>
      <c r="G4142" s="1">
        <v>2</v>
      </c>
      <c r="H4142" s="1" t="s">
        <v>19</v>
      </c>
      <c r="I4142" s="1" t="s">
        <v>2069</v>
      </c>
      <c r="J4142" s="1">
        <v>12.3</v>
      </c>
      <c r="K4142" s="1">
        <v>24.6</v>
      </c>
      <c r="L4142" s="49">
        <v>8</v>
      </c>
      <c r="M4142" s="50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66">
        <v>3378</v>
      </c>
      <c r="C4143" s="1" t="s">
        <v>2069</v>
      </c>
      <c r="D4143" s="1"/>
      <c r="E4143" s="1" t="s">
        <v>3555</v>
      </c>
      <c r="F4143" s="1" t="s">
        <v>3498</v>
      </c>
      <c r="G4143" s="1">
        <v>2</v>
      </c>
      <c r="H4143" s="1" t="s">
        <v>19</v>
      </c>
      <c r="I4143" s="1" t="s">
        <v>2069</v>
      </c>
      <c r="J4143" s="1">
        <v>12.3</v>
      </c>
      <c r="K4143" s="1">
        <v>24.6</v>
      </c>
      <c r="L4143" s="49">
        <v>8</v>
      </c>
      <c r="M4143" s="50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66">
        <v>3379</v>
      </c>
      <c r="C4144" s="1" t="s">
        <v>2069</v>
      </c>
      <c r="D4144" s="1"/>
      <c r="E4144" s="1" t="s">
        <v>3556</v>
      </c>
      <c r="F4144" s="1" t="s">
        <v>3498</v>
      </c>
      <c r="G4144" s="1">
        <v>2</v>
      </c>
      <c r="H4144" s="1" t="s">
        <v>19</v>
      </c>
      <c r="I4144" s="1" t="s">
        <v>2069</v>
      </c>
      <c r="J4144" s="1">
        <v>11.6</v>
      </c>
      <c r="K4144" s="1">
        <v>23.2</v>
      </c>
      <c r="L4144" s="49">
        <v>8</v>
      </c>
      <c r="M4144" s="50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66">
        <v>3380</v>
      </c>
      <c r="C4145" s="1" t="s">
        <v>2069</v>
      </c>
      <c r="D4145" s="1"/>
      <c r="E4145" s="1" t="s">
        <v>3557</v>
      </c>
      <c r="F4145" s="1" t="s">
        <v>3498</v>
      </c>
      <c r="G4145" s="1">
        <v>2</v>
      </c>
      <c r="H4145" s="1" t="s">
        <v>19</v>
      </c>
      <c r="I4145" s="1" t="s">
        <v>2069</v>
      </c>
      <c r="J4145" s="1">
        <v>6.6</v>
      </c>
      <c r="K4145" s="1">
        <v>13.2</v>
      </c>
      <c r="L4145" s="49">
        <v>8</v>
      </c>
      <c r="M4145" s="50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66">
        <v>3359</v>
      </c>
      <c r="C4146" s="1" t="s">
        <v>2068</v>
      </c>
      <c r="D4146" s="1"/>
      <c r="E4146" s="1" t="s">
        <v>3558</v>
      </c>
      <c r="F4146" s="1" t="s">
        <v>3498</v>
      </c>
      <c r="G4146" s="1">
        <v>2</v>
      </c>
      <c r="H4146" s="1" t="s">
        <v>19</v>
      </c>
      <c r="I4146" s="1" t="s">
        <v>2068</v>
      </c>
      <c r="J4146" s="1">
        <v>7.8</v>
      </c>
      <c r="K4146" s="1">
        <v>15.6</v>
      </c>
      <c r="L4146" s="49">
        <v>8</v>
      </c>
      <c r="M4146" s="50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66">
        <v>3360</v>
      </c>
      <c r="C4147" s="1" t="s">
        <v>2068</v>
      </c>
      <c r="D4147" s="1"/>
      <c r="E4147" s="1" t="s">
        <v>3559</v>
      </c>
      <c r="F4147" s="1" t="s">
        <v>3498</v>
      </c>
      <c r="G4147" s="1">
        <v>2</v>
      </c>
      <c r="H4147" s="1" t="s">
        <v>19</v>
      </c>
      <c r="I4147" s="1" t="s">
        <v>2068</v>
      </c>
      <c r="J4147" s="1">
        <v>5.5</v>
      </c>
      <c r="K4147" s="1">
        <v>11</v>
      </c>
      <c r="L4147" s="49">
        <v>8</v>
      </c>
      <c r="M4147" s="50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66">
        <v>3361</v>
      </c>
      <c r="C4148" s="1" t="s">
        <v>2068</v>
      </c>
      <c r="D4148" s="1"/>
      <c r="E4148" s="1" t="s">
        <v>3560</v>
      </c>
      <c r="F4148" s="1" t="s">
        <v>3498</v>
      </c>
      <c r="G4148" s="1">
        <v>2</v>
      </c>
      <c r="H4148" s="1" t="s">
        <v>19</v>
      </c>
      <c r="I4148" s="1" t="s">
        <v>2068</v>
      </c>
      <c r="J4148" s="1">
        <v>3.8</v>
      </c>
      <c r="K4148" s="1">
        <v>7.6</v>
      </c>
      <c r="L4148" s="49">
        <v>8</v>
      </c>
      <c r="M4148" s="50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66">
        <v>3362</v>
      </c>
      <c r="C4149" s="1" t="s">
        <v>2068</v>
      </c>
      <c r="D4149" s="1"/>
      <c r="E4149" s="1" t="s">
        <v>3561</v>
      </c>
      <c r="F4149" s="1" t="s">
        <v>3498</v>
      </c>
      <c r="G4149" s="1">
        <v>1</v>
      </c>
      <c r="H4149" s="1" t="s">
        <v>19</v>
      </c>
      <c r="I4149" s="1" t="s">
        <v>2068</v>
      </c>
      <c r="J4149" s="1">
        <v>7.1</v>
      </c>
      <c r="K4149" s="1">
        <v>7.1</v>
      </c>
      <c r="L4149" s="49">
        <v>8</v>
      </c>
      <c r="M4149" s="50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66">
        <v>3245</v>
      </c>
      <c r="C4150" s="1" t="s">
        <v>1405</v>
      </c>
      <c r="D4150" s="1"/>
      <c r="E4150" s="1" t="s">
        <v>3562</v>
      </c>
      <c r="F4150" s="1" t="s">
        <v>3428</v>
      </c>
      <c r="G4150" s="1">
        <v>1</v>
      </c>
      <c r="H4150" s="1" t="s">
        <v>19</v>
      </c>
      <c r="I4150" s="1" t="s">
        <v>1405</v>
      </c>
      <c r="J4150" s="1">
        <v>945</v>
      </c>
      <c r="K4150" s="1">
        <v>945</v>
      </c>
      <c r="L4150" s="49">
        <v>8</v>
      </c>
      <c r="M4150" s="50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66">
        <v>3337</v>
      </c>
      <c r="C4151" s="1" t="s">
        <v>1910</v>
      </c>
      <c r="D4151" s="1"/>
      <c r="E4151" s="1" t="s">
        <v>3563</v>
      </c>
      <c r="F4151" s="1" t="s">
        <v>3428</v>
      </c>
      <c r="G4151" s="1">
        <v>1</v>
      </c>
      <c r="H4151" s="1" t="s">
        <v>19</v>
      </c>
      <c r="I4151" s="1" t="s">
        <v>1910</v>
      </c>
      <c r="J4151" s="1">
        <v>678.6</v>
      </c>
      <c r="K4151" s="1">
        <v>678.6</v>
      </c>
      <c r="L4151" s="49">
        <v>8</v>
      </c>
      <c r="M4151" s="50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66">
        <v>2967</v>
      </c>
      <c r="C4152" s="1" t="s">
        <v>1295</v>
      </c>
      <c r="D4152" s="1"/>
      <c r="E4152" s="1" t="s">
        <v>2</v>
      </c>
      <c r="F4152" s="1" t="s">
        <v>1296</v>
      </c>
      <c r="G4152" s="1">
        <v>32</v>
      </c>
      <c r="H4152" s="1" t="s">
        <v>19</v>
      </c>
      <c r="I4152" s="1" t="s">
        <v>1297</v>
      </c>
      <c r="J4152" s="1">
        <v>14.8</v>
      </c>
      <c r="K4152" s="1">
        <v>473.6</v>
      </c>
      <c r="L4152" s="49">
        <v>9</v>
      </c>
      <c r="M4152" s="50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66">
        <v>2967</v>
      </c>
      <c r="C4153" s="1" t="s">
        <v>1295</v>
      </c>
      <c r="D4153" s="1"/>
      <c r="E4153" s="1" t="s">
        <v>2</v>
      </c>
      <c r="F4153" s="1" t="s">
        <v>1296</v>
      </c>
      <c r="G4153" s="1">
        <v>32</v>
      </c>
      <c r="H4153" s="1" t="s">
        <v>19</v>
      </c>
      <c r="I4153" s="1" t="s">
        <v>1297</v>
      </c>
      <c r="J4153" s="1">
        <v>14.8</v>
      </c>
      <c r="K4153" s="1">
        <v>473.6</v>
      </c>
      <c r="L4153" s="49">
        <v>9</v>
      </c>
      <c r="M4153" s="50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66">
        <v>2967</v>
      </c>
      <c r="C4154" s="1" t="s">
        <v>1295</v>
      </c>
      <c r="D4154" s="1"/>
      <c r="E4154" s="1" t="s">
        <v>2</v>
      </c>
      <c r="F4154" s="1" t="s">
        <v>1296</v>
      </c>
      <c r="G4154" s="1">
        <v>32</v>
      </c>
      <c r="H4154" s="1" t="s">
        <v>19</v>
      </c>
      <c r="I4154" s="1" t="s">
        <v>1297</v>
      </c>
      <c r="J4154" s="1">
        <v>14.8</v>
      </c>
      <c r="K4154" s="1">
        <v>473.6</v>
      </c>
      <c r="L4154" s="49">
        <v>9</v>
      </c>
      <c r="M4154" s="50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66">
        <v>2967</v>
      </c>
      <c r="C4155" s="1" t="s">
        <v>1295</v>
      </c>
      <c r="D4155" s="1"/>
      <c r="E4155" s="1" t="s">
        <v>2</v>
      </c>
      <c r="F4155" s="1" t="s">
        <v>1296</v>
      </c>
      <c r="G4155" s="1">
        <v>9</v>
      </c>
      <c r="H4155" s="1" t="s">
        <v>19</v>
      </c>
      <c r="I4155" s="1" t="s">
        <v>1297</v>
      </c>
      <c r="J4155" s="1">
        <v>14.8</v>
      </c>
      <c r="K4155" s="1">
        <v>133.20000000000002</v>
      </c>
      <c r="L4155" s="49">
        <v>9</v>
      </c>
      <c r="M4155" s="50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66">
        <v>2968</v>
      </c>
      <c r="C4156" s="1" t="s">
        <v>1298</v>
      </c>
      <c r="D4156" s="1"/>
      <c r="E4156" s="1" t="s">
        <v>2</v>
      </c>
      <c r="F4156" s="1" t="s">
        <v>1299</v>
      </c>
      <c r="G4156" s="1">
        <v>27</v>
      </c>
      <c r="H4156" s="1" t="s">
        <v>19</v>
      </c>
      <c r="I4156" s="1" t="s">
        <v>1297</v>
      </c>
      <c r="J4156" s="1">
        <v>16.8</v>
      </c>
      <c r="K4156" s="1">
        <v>453.6</v>
      </c>
      <c r="L4156" s="49">
        <v>9</v>
      </c>
      <c r="M4156" s="50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66">
        <v>2970</v>
      </c>
      <c r="C4157" s="1" t="s">
        <v>1303</v>
      </c>
      <c r="D4157" s="1"/>
      <c r="E4157" s="1" t="s">
        <v>2</v>
      </c>
      <c r="F4157" s="1" t="s">
        <v>1304</v>
      </c>
      <c r="G4157" s="1">
        <v>13</v>
      </c>
      <c r="H4157" s="1" t="s">
        <v>19</v>
      </c>
      <c r="I4157" s="1" t="s">
        <v>1302</v>
      </c>
      <c r="J4157" s="1">
        <v>13.5</v>
      </c>
      <c r="K4157" s="1">
        <v>175.5</v>
      </c>
      <c r="L4157" s="49">
        <v>9</v>
      </c>
      <c r="M4157" s="50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66">
        <v>2971</v>
      </c>
      <c r="C4158" s="1" t="s">
        <v>1305</v>
      </c>
      <c r="D4158" s="1"/>
      <c r="E4158" s="1" t="s">
        <v>2</v>
      </c>
      <c r="F4158" s="1" t="s">
        <v>1306</v>
      </c>
      <c r="G4158" s="1">
        <v>25</v>
      </c>
      <c r="H4158" s="1" t="s">
        <v>19</v>
      </c>
      <c r="I4158" s="1" t="s">
        <v>1307</v>
      </c>
      <c r="J4158" s="1">
        <v>12.7</v>
      </c>
      <c r="K4158" s="1">
        <v>317.5</v>
      </c>
      <c r="L4158" s="49">
        <v>9</v>
      </c>
      <c r="M4158" s="50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66">
        <v>2974</v>
      </c>
      <c r="C4159" s="1" t="s">
        <v>1309</v>
      </c>
      <c r="D4159" s="1"/>
      <c r="E4159" s="1" t="s">
        <v>2</v>
      </c>
      <c r="F4159" s="1" t="s">
        <v>1310</v>
      </c>
      <c r="G4159" s="1">
        <v>27</v>
      </c>
      <c r="H4159" s="1" t="s">
        <v>19</v>
      </c>
      <c r="I4159" s="1" t="s">
        <v>1308</v>
      </c>
      <c r="J4159" s="1">
        <v>14.7</v>
      </c>
      <c r="K4159" s="1">
        <v>396.9</v>
      </c>
      <c r="L4159" s="49">
        <v>9</v>
      </c>
      <c r="M4159" s="50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66">
        <v>3179</v>
      </c>
      <c r="C4160" s="1" t="s">
        <v>1389</v>
      </c>
      <c r="D4160" s="1"/>
      <c r="E4160" s="1" t="s">
        <v>2</v>
      </c>
      <c r="F4160" s="1" t="s">
        <v>1390</v>
      </c>
      <c r="G4160" s="1">
        <v>2</v>
      </c>
      <c r="H4160" s="1" t="s">
        <v>19</v>
      </c>
      <c r="I4160" s="1" t="s">
        <v>1307</v>
      </c>
      <c r="J4160" s="1">
        <v>159.6</v>
      </c>
      <c r="K4160" s="1">
        <v>319.2</v>
      </c>
      <c r="L4160" s="49">
        <v>9</v>
      </c>
      <c r="M4160" s="50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66">
        <v>3180</v>
      </c>
      <c r="C4161" s="1" t="s">
        <v>1389</v>
      </c>
      <c r="D4161" s="1"/>
      <c r="E4161" s="1" t="s">
        <v>51</v>
      </c>
      <c r="F4161" s="1" t="s">
        <v>1391</v>
      </c>
      <c r="G4161" s="1">
        <v>8</v>
      </c>
      <c r="H4161" s="1" t="s">
        <v>19</v>
      </c>
      <c r="I4161" s="1" t="s">
        <v>1307</v>
      </c>
      <c r="J4161" s="1">
        <v>6.6</v>
      </c>
      <c r="K4161" s="1">
        <v>52.8</v>
      </c>
      <c r="L4161" s="49">
        <v>9</v>
      </c>
      <c r="M4161" s="50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66">
        <v>3182</v>
      </c>
      <c r="C4162" s="1" t="s">
        <v>1393</v>
      </c>
      <c r="D4162" s="1"/>
      <c r="E4162" s="1" t="s">
        <v>2</v>
      </c>
      <c r="F4162" s="1" t="s">
        <v>1394</v>
      </c>
      <c r="G4162" s="1">
        <v>1</v>
      </c>
      <c r="H4162" s="1" t="s">
        <v>19</v>
      </c>
      <c r="I4162" s="1" t="s">
        <v>1307</v>
      </c>
      <c r="J4162" s="1">
        <v>221.6</v>
      </c>
      <c r="K4162" s="1">
        <v>221.6</v>
      </c>
      <c r="L4162" s="49">
        <v>9</v>
      </c>
      <c r="M4162" s="50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66">
        <v>3183</v>
      </c>
      <c r="C4163" s="1" t="s">
        <v>1393</v>
      </c>
      <c r="D4163" s="1"/>
      <c r="E4163" s="1" t="s">
        <v>51</v>
      </c>
      <c r="F4163" s="1" t="s">
        <v>1395</v>
      </c>
      <c r="G4163" s="1">
        <v>4</v>
      </c>
      <c r="H4163" s="1" t="s">
        <v>19</v>
      </c>
      <c r="I4163" s="1" t="s">
        <v>1307</v>
      </c>
      <c r="J4163" s="1">
        <v>13.2</v>
      </c>
      <c r="K4163" s="1">
        <v>52.8</v>
      </c>
      <c r="L4163" s="49">
        <v>9</v>
      </c>
      <c r="M4163" s="50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66">
        <v>3315</v>
      </c>
      <c r="C4164" s="1" t="s">
        <v>1897</v>
      </c>
      <c r="D4164" s="1"/>
      <c r="E4164" s="1" t="s">
        <v>2</v>
      </c>
      <c r="F4164" s="1" t="s">
        <v>1898</v>
      </c>
      <c r="G4164" s="1">
        <v>1</v>
      </c>
      <c r="H4164" s="1" t="s">
        <v>19</v>
      </c>
      <c r="I4164" s="1" t="s">
        <v>1308</v>
      </c>
      <c r="J4164" s="1">
        <v>32.4</v>
      </c>
      <c r="K4164" s="1">
        <v>32.4</v>
      </c>
      <c r="L4164" s="49">
        <v>9</v>
      </c>
      <c r="M4164" s="50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66">
        <v>3386</v>
      </c>
      <c r="C4165" s="1" t="s">
        <v>2071</v>
      </c>
      <c r="D4165" s="1"/>
      <c r="E4165" s="1" t="s">
        <v>2</v>
      </c>
      <c r="F4165" s="1" t="s">
        <v>2072</v>
      </c>
      <c r="G4165" s="1">
        <v>1</v>
      </c>
      <c r="H4165" s="1" t="s">
        <v>19</v>
      </c>
      <c r="I4165" s="1" t="s">
        <v>1302</v>
      </c>
      <c r="J4165" s="1">
        <v>30</v>
      </c>
      <c r="K4165" s="1">
        <v>30</v>
      </c>
      <c r="L4165" s="49">
        <v>9</v>
      </c>
      <c r="M4165" s="50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66">
        <v>3285</v>
      </c>
      <c r="C4166" s="1" t="s">
        <v>1888</v>
      </c>
      <c r="D4166" s="1"/>
      <c r="E4166" s="1" t="s">
        <v>2</v>
      </c>
      <c r="F4166" s="1" t="s">
        <v>1889</v>
      </c>
      <c r="G4166" s="1">
        <v>1</v>
      </c>
      <c r="H4166" s="1" t="s">
        <v>19</v>
      </c>
      <c r="I4166" s="1" t="s">
        <v>1297</v>
      </c>
      <c r="J4166" s="1">
        <v>31.5</v>
      </c>
      <c r="K4166" s="1">
        <v>31.5</v>
      </c>
      <c r="L4166" s="49">
        <v>9</v>
      </c>
      <c r="M4166" s="50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66">
        <v>3387</v>
      </c>
      <c r="C4167" s="1" t="s">
        <v>2073</v>
      </c>
      <c r="D4167" s="1"/>
      <c r="E4167" s="1" t="s">
        <v>2</v>
      </c>
      <c r="F4167" s="1" t="s">
        <v>2074</v>
      </c>
      <c r="G4167" s="1">
        <v>1</v>
      </c>
      <c r="H4167" s="1" t="s">
        <v>19</v>
      </c>
      <c r="I4167" s="1" t="s">
        <v>1307</v>
      </c>
      <c r="J4167" s="1">
        <v>36.1</v>
      </c>
      <c r="K4167" s="1">
        <v>36.1</v>
      </c>
      <c r="L4167" s="49">
        <v>9</v>
      </c>
      <c r="M4167" s="50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66">
        <v>3339</v>
      </c>
      <c r="C4168" s="1" t="s">
        <v>1912</v>
      </c>
      <c r="D4168" s="1"/>
      <c r="E4168" s="1" t="s">
        <v>2</v>
      </c>
      <c r="F4168" s="1" t="s">
        <v>1913</v>
      </c>
      <c r="G4168" s="1">
        <v>2</v>
      </c>
      <c r="H4168" s="1" t="s">
        <v>19</v>
      </c>
      <c r="I4168" s="1" t="s">
        <v>1308</v>
      </c>
      <c r="J4168" s="1">
        <v>24.6</v>
      </c>
      <c r="K4168" s="1">
        <v>49.2</v>
      </c>
      <c r="L4168" s="49">
        <v>9</v>
      </c>
      <c r="M4168" s="50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66">
        <v>3340</v>
      </c>
      <c r="C4169" s="1" t="s">
        <v>1912</v>
      </c>
      <c r="D4169" s="1"/>
      <c r="E4169" s="1" t="s">
        <v>51</v>
      </c>
      <c r="F4169" s="1" t="s">
        <v>1914</v>
      </c>
      <c r="G4169" s="1">
        <v>2</v>
      </c>
      <c r="H4169" s="1" t="s">
        <v>19</v>
      </c>
      <c r="I4169" s="1" t="s">
        <v>1308</v>
      </c>
      <c r="J4169" s="1">
        <v>25.6</v>
      </c>
      <c r="K4169" s="1">
        <v>51.2</v>
      </c>
      <c r="L4169" s="49">
        <v>9</v>
      </c>
      <c r="M4169" s="50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66">
        <v>2973</v>
      </c>
      <c r="C4170" s="1" t="s">
        <v>1309</v>
      </c>
      <c r="D4170" s="1"/>
      <c r="E4170" s="1" t="s">
        <v>2</v>
      </c>
      <c r="F4170" s="1" t="s">
        <v>1310</v>
      </c>
      <c r="G4170" s="1">
        <v>39</v>
      </c>
      <c r="H4170" s="1" t="s">
        <v>19</v>
      </c>
      <c r="I4170" s="1" t="s">
        <v>1307</v>
      </c>
      <c r="J4170" s="1">
        <v>14.7</v>
      </c>
      <c r="K4170" s="1">
        <v>573.29999999999995</v>
      </c>
      <c r="L4170" s="49">
        <v>10</v>
      </c>
      <c r="M4170" s="50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66">
        <v>3093</v>
      </c>
      <c r="C4171" s="1" t="s">
        <v>1367</v>
      </c>
      <c r="D4171" s="1"/>
      <c r="E4171" s="1" t="s">
        <v>2</v>
      </c>
      <c r="F4171" s="1" t="s">
        <v>2551</v>
      </c>
      <c r="G4171" s="1">
        <v>2</v>
      </c>
      <c r="H4171" s="1" t="s">
        <v>19</v>
      </c>
      <c r="I4171" s="1" t="s">
        <v>1308</v>
      </c>
      <c r="J4171" s="1">
        <v>4.0999999999999996</v>
      </c>
      <c r="K4171" s="1">
        <v>8.1999999999999993</v>
      </c>
      <c r="L4171" s="49">
        <v>10</v>
      </c>
      <c r="M4171" s="50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66">
        <v>3181</v>
      </c>
      <c r="C4172" s="1" t="s">
        <v>1389</v>
      </c>
      <c r="D4172" s="1"/>
      <c r="E4172" s="1" t="s">
        <v>753</v>
      </c>
      <c r="F4172" s="1" t="s">
        <v>1392</v>
      </c>
      <c r="G4172" s="1">
        <v>1</v>
      </c>
      <c r="H4172" s="1" t="s">
        <v>19</v>
      </c>
      <c r="I4172" s="1" t="s">
        <v>1307</v>
      </c>
      <c r="J4172" s="1">
        <v>15.2</v>
      </c>
      <c r="K4172" s="1">
        <v>15.2</v>
      </c>
      <c r="L4172" s="49">
        <v>10</v>
      </c>
      <c r="M4172" s="50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66">
        <v>3358</v>
      </c>
      <c r="C4173" s="1" t="s">
        <v>2068</v>
      </c>
      <c r="D4173" s="1"/>
      <c r="E4173" s="1" t="s">
        <v>3500</v>
      </c>
      <c r="F4173" s="1" t="s">
        <v>3498</v>
      </c>
      <c r="G4173" s="1">
        <v>1</v>
      </c>
      <c r="H4173" s="1" t="s">
        <v>19</v>
      </c>
      <c r="I4173" s="1" t="s">
        <v>1307</v>
      </c>
      <c r="J4173" s="1">
        <v>10.199999999999999</v>
      </c>
      <c r="K4173" s="1">
        <v>10.199999999999999</v>
      </c>
      <c r="L4173" s="49">
        <v>10</v>
      </c>
      <c r="M4173" s="50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66">
        <v>3363</v>
      </c>
      <c r="C4174" s="1" t="s">
        <v>2068</v>
      </c>
      <c r="D4174" s="1"/>
      <c r="E4174" s="1" t="s">
        <v>3634</v>
      </c>
      <c r="F4174" s="1" t="s">
        <v>3498</v>
      </c>
      <c r="G4174" s="1">
        <v>1</v>
      </c>
      <c r="H4174" s="1" t="s">
        <v>19</v>
      </c>
      <c r="I4174" s="1" t="s">
        <v>1307</v>
      </c>
      <c r="J4174" s="1">
        <v>10.4</v>
      </c>
      <c r="K4174" s="1">
        <v>10.4</v>
      </c>
      <c r="L4174" s="49">
        <v>10</v>
      </c>
      <c r="M4174" s="50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66">
        <v>3364</v>
      </c>
      <c r="C4175" s="1" t="s">
        <v>2068</v>
      </c>
      <c r="D4175" s="1"/>
      <c r="E4175" s="1" t="s">
        <v>3635</v>
      </c>
      <c r="F4175" s="1" t="s">
        <v>3425</v>
      </c>
      <c r="G4175" s="1">
        <v>4</v>
      </c>
      <c r="H4175" s="1" t="s">
        <v>19</v>
      </c>
      <c r="I4175" s="1" t="s">
        <v>1307</v>
      </c>
      <c r="J4175" s="1">
        <v>0.5</v>
      </c>
      <c r="K4175" s="1">
        <v>2</v>
      </c>
      <c r="L4175" s="49">
        <v>10</v>
      </c>
      <c r="M4175" s="50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66">
        <v>3365</v>
      </c>
      <c r="C4176" s="1" t="s">
        <v>2068</v>
      </c>
      <c r="D4176" s="1"/>
      <c r="E4176" s="1" t="s">
        <v>3636</v>
      </c>
      <c r="F4176" s="1" t="s">
        <v>3425</v>
      </c>
      <c r="G4176" s="1">
        <v>12</v>
      </c>
      <c r="H4176" s="1" t="s">
        <v>19</v>
      </c>
      <c r="I4176" s="1" t="s">
        <v>1307</v>
      </c>
      <c r="J4176" s="1">
        <v>0.5</v>
      </c>
      <c r="K4176" s="1">
        <v>6</v>
      </c>
      <c r="L4176" s="49">
        <v>10</v>
      </c>
      <c r="M4176" s="50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66">
        <v>3366</v>
      </c>
      <c r="C4177" s="1" t="s">
        <v>2068</v>
      </c>
      <c r="D4177" s="1"/>
      <c r="E4177" s="1" t="s">
        <v>3637</v>
      </c>
      <c r="F4177" s="1" t="s">
        <v>3425</v>
      </c>
      <c r="G4177" s="1">
        <v>6</v>
      </c>
      <c r="H4177" s="1" t="s">
        <v>19</v>
      </c>
      <c r="I4177" s="1" t="s">
        <v>1307</v>
      </c>
      <c r="J4177" s="1">
        <v>0.4</v>
      </c>
      <c r="K4177" s="1">
        <v>2.4000000000000004</v>
      </c>
      <c r="L4177" s="49">
        <v>10</v>
      </c>
      <c r="M4177" s="50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66">
        <v>3367</v>
      </c>
      <c r="C4178" s="1" t="s">
        <v>2068</v>
      </c>
      <c r="D4178" s="1"/>
      <c r="E4178" s="1" t="s">
        <v>3638</v>
      </c>
      <c r="F4178" s="1" t="s">
        <v>3425</v>
      </c>
      <c r="G4178" s="1">
        <v>16</v>
      </c>
      <c r="H4178" s="1" t="s">
        <v>19</v>
      </c>
      <c r="I4178" s="1" t="s">
        <v>1307</v>
      </c>
      <c r="J4178" s="1">
        <v>0.4</v>
      </c>
      <c r="K4178" s="1">
        <v>6.4</v>
      </c>
      <c r="L4178" s="49">
        <v>10</v>
      </c>
      <c r="M4178" s="50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66">
        <v>3368</v>
      </c>
      <c r="C4179" s="1" t="s">
        <v>2068</v>
      </c>
      <c r="D4179" s="1"/>
      <c r="E4179" s="1" t="s">
        <v>3639</v>
      </c>
      <c r="F4179" s="1" t="s">
        <v>3425</v>
      </c>
      <c r="G4179" s="1">
        <v>4</v>
      </c>
      <c r="H4179" s="1" t="s">
        <v>19</v>
      </c>
      <c r="I4179" s="1" t="s">
        <v>1307</v>
      </c>
      <c r="J4179" s="1">
        <v>0.4</v>
      </c>
      <c r="K4179" s="1">
        <v>1.6</v>
      </c>
      <c r="L4179" s="49">
        <v>10</v>
      </c>
      <c r="M4179" s="50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66">
        <v>3369</v>
      </c>
      <c r="C4180" s="1" t="s">
        <v>2068</v>
      </c>
      <c r="D4180" s="1"/>
      <c r="E4180" s="1" t="s">
        <v>3640</v>
      </c>
      <c r="F4180" s="1" t="s">
        <v>3425</v>
      </c>
      <c r="G4180" s="1">
        <v>12</v>
      </c>
      <c r="H4180" s="1" t="s">
        <v>19</v>
      </c>
      <c r="I4180" s="1" t="s">
        <v>1307</v>
      </c>
      <c r="J4180" s="1">
        <v>0.4</v>
      </c>
      <c r="K4180" s="1">
        <v>4.8000000000000007</v>
      </c>
      <c r="L4180" s="49">
        <v>10</v>
      </c>
      <c r="M4180" s="50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66">
        <v>3370</v>
      </c>
      <c r="C4181" s="1" t="s">
        <v>2068</v>
      </c>
      <c r="D4181" s="1"/>
      <c r="E4181" s="1" t="s">
        <v>3641</v>
      </c>
      <c r="F4181" s="1" t="s">
        <v>3425</v>
      </c>
      <c r="G4181" s="1">
        <v>4</v>
      </c>
      <c r="H4181" s="1" t="s">
        <v>19</v>
      </c>
      <c r="I4181" s="1" t="s">
        <v>1307</v>
      </c>
      <c r="J4181" s="1">
        <v>0.4</v>
      </c>
      <c r="K4181" s="1">
        <v>1.6</v>
      </c>
      <c r="L4181" s="49">
        <v>10</v>
      </c>
      <c r="M4181" s="50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66">
        <v>3371</v>
      </c>
      <c r="C4182" s="1" t="s">
        <v>2068</v>
      </c>
      <c r="D4182" s="1"/>
      <c r="E4182" s="1" t="s">
        <v>3642</v>
      </c>
      <c r="F4182" s="1" t="s">
        <v>3425</v>
      </c>
      <c r="G4182" s="1">
        <v>2</v>
      </c>
      <c r="H4182" s="1" t="s">
        <v>19</v>
      </c>
      <c r="I4182" s="1" t="s">
        <v>1307</v>
      </c>
      <c r="J4182" s="1">
        <v>0.6</v>
      </c>
      <c r="K4182" s="1">
        <v>1.2</v>
      </c>
      <c r="L4182" s="49">
        <v>10</v>
      </c>
      <c r="M4182" s="50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66">
        <v>3330</v>
      </c>
      <c r="C4183" s="1" t="s">
        <v>1908</v>
      </c>
      <c r="D4183" s="1"/>
      <c r="E4183" s="1" t="s">
        <v>3416</v>
      </c>
      <c r="F4183" s="1" t="s">
        <v>3417</v>
      </c>
      <c r="G4183" s="1">
        <v>1</v>
      </c>
      <c r="H4183" s="1" t="s">
        <v>19</v>
      </c>
      <c r="I4183" s="1" t="s">
        <v>1308</v>
      </c>
      <c r="J4183" s="1">
        <v>20.399999999999999</v>
      </c>
      <c r="K4183" s="1">
        <v>20.399999999999999</v>
      </c>
      <c r="L4183" s="49">
        <v>10</v>
      </c>
      <c r="M4183" s="50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66">
        <v>3153</v>
      </c>
      <c r="C4184" s="1" t="s">
        <v>1383</v>
      </c>
      <c r="D4184" s="1"/>
      <c r="E4184" s="1" t="s">
        <v>3643</v>
      </c>
      <c r="F4184" s="1" t="s">
        <v>3644</v>
      </c>
      <c r="G4184" s="1">
        <v>2</v>
      </c>
      <c r="H4184" s="1" t="s">
        <v>19</v>
      </c>
      <c r="I4184" s="1" t="s">
        <v>1302</v>
      </c>
      <c r="J4184" s="1">
        <v>5.5</v>
      </c>
      <c r="K4184" s="1">
        <v>11</v>
      </c>
      <c r="L4184" s="49">
        <v>10</v>
      </c>
      <c r="M4184" s="50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66">
        <v>3154</v>
      </c>
      <c r="C4185" s="1" t="s">
        <v>1383</v>
      </c>
      <c r="D4185" s="1"/>
      <c r="E4185" s="1" t="s">
        <v>3645</v>
      </c>
      <c r="F4185" s="1" t="s">
        <v>3646</v>
      </c>
      <c r="G4185" s="1">
        <v>2</v>
      </c>
      <c r="H4185" s="1" t="s">
        <v>19</v>
      </c>
      <c r="I4185" s="1" t="s">
        <v>1302</v>
      </c>
      <c r="J4185" s="1">
        <v>7.3</v>
      </c>
      <c r="K4185" s="1">
        <v>14.6</v>
      </c>
      <c r="L4185" s="49">
        <v>10</v>
      </c>
      <c r="M4185" s="50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66">
        <v>3157</v>
      </c>
      <c r="C4186" s="1" t="s">
        <v>1383</v>
      </c>
      <c r="D4186" s="1"/>
      <c r="E4186" s="1" t="s">
        <v>3643</v>
      </c>
      <c r="F4186" s="1" t="s">
        <v>3644</v>
      </c>
      <c r="G4186" s="1">
        <v>2</v>
      </c>
      <c r="H4186" s="1" t="s">
        <v>19</v>
      </c>
      <c r="I4186" s="1" t="s">
        <v>1308</v>
      </c>
      <c r="J4186" s="1">
        <v>5.5</v>
      </c>
      <c r="K4186" s="1">
        <v>11</v>
      </c>
      <c r="L4186" s="49">
        <v>10</v>
      </c>
      <c r="M4186" s="50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66">
        <v>3158</v>
      </c>
      <c r="C4187" s="1" t="s">
        <v>1383</v>
      </c>
      <c r="D4187" s="1"/>
      <c r="E4187" s="1" t="s">
        <v>3645</v>
      </c>
      <c r="F4187" s="1" t="s">
        <v>3646</v>
      </c>
      <c r="G4187" s="1">
        <v>2</v>
      </c>
      <c r="H4187" s="1" t="s">
        <v>19</v>
      </c>
      <c r="I4187" s="1" t="s">
        <v>1308</v>
      </c>
      <c r="J4187" s="1">
        <v>7.3</v>
      </c>
      <c r="K4187" s="1">
        <v>14.6</v>
      </c>
      <c r="L4187" s="49">
        <v>10</v>
      </c>
      <c r="M4187" s="50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66">
        <v>3341</v>
      </c>
      <c r="C4188" s="1" t="s">
        <v>1915</v>
      </c>
      <c r="D4188" s="1"/>
      <c r="E4188" s="1" t="s">
        <v>3647</v>
      </c>
      <c r="F4188" s="1" t="s">
        <v>3648</v>
      </c>
      <c r="G4188" s="1">
        <v>1</v>
      </c>
      <c r="H4188" s="1" t="s">
        <v>19</v>
      </c>
      <c r="I4188" s="1" t="s">
        <v>1297</v>
      </c>
      <c r="J4188" s="1">
        <v>19</v>
      </c>
      <c r="K4188" s="1">
        <v>19</v>
      </c>
      <c r="L4188" s="49">
        <v>10</v>
      </c>
      <c r="M4188" s="50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66">
        <v>3336</v>
      </c>
      <c r="C4189" s="1" t="s">
        <v>1909</v>
      </c>
      <c r="D4189" s="1"/>
      <c r="E4189" s="1" t="s">
        <v>3522</v>
      </c>
      <c r="F4189" s="1" t="s">
        <v>3425</v>
      </c>
      <c r="G4189" s="1">
        <v>1</v>
      </c>
      <c r="H4189" s="1" t="s">
        <v>19</v>
      </c>
      <c r="I4189" s="1" t="s">
        <v>1297</v>
      </c>
      <c r="J4189" s="1">
        <v>6.4</v>
      </c>
      <c r="K4189" s="1">
        <v>6.4</v>
      </c>
      <c r="L4189" s="49">
        <v>10</v>
      </c>
      <c r="M4189" s="50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66">
        <v>3155</v>
      </c>
      <c r="C4190" s="1" t="s">
        <v>1382</v>
      </c>
      <c r="D4190" s="1"/>
      <c r="E4190" s="1" t="s">
        <v>3649</v>
      </c>
      <c r="F4190" s="1" t="s">
        <v>3650</v>
      </c>
      <c r="G4190" s="1">
        <v>2</v>
      </c>
      <c r="H4190" s="1" t="s">
        <v>19</v>
      </c>
      <c r="I4190" s="1" t="s">
        <v>1302</v>
      </c>
      <c r="J4190" s="1">
        <v>6.6</v>
      </c>
      <c r="K4190" s="1">
        <v>13.2</v>
      </c>
      <c r="L4190" s="49">
        <v>10</v>
      </c>
      <c r="M4190" s="50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66">
        <v>3156</v>
      </c>
      <c r="C4191" s="1" t="s">
        <v>1382</v>
      </c>
      <c r="D4191" s="1"/>
      <c r="E4191" s="1" t="s">
        <v>3651</v>
      </c>
      <c r="F4191" s="1" t="s">
        <v>3652</v>
      </c>
      <c r="G4191" s="1">
        <v>2</v>
      </c>
      <c r="H4191" s="1" t="s">
        <v>19</v>
      </c>
      <c r="I4191" s="1" t="s">
        <v>1302</v>
      </c>
      <c r="J4191" s="1">
        <v>9.4</v>
      </c>
      <c r="K4191" s="1">
        <v>18.8</v>
      </c>
      <c r="L4191" s="49">
        <v>10</v>
      </c>
      <c r="M4191" s="50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66">
        <v>3159</v>
      </c>
      <c r="C4192" s="1" t="s">
        <v>1382</v>
      </c>
      <c r="D4192" s="1"/>
      <c r="E4192" s="1" t="s">
        <v>3649</v>
      </c>
      <c r="F4192" s="1" t="s">
        <v>3650</v>
      </c>
      <c r="G4192" s="1">
        <v>2</v>
      </c>
      <c r="H4192" s="1" t="s">
        <v>19</v>
      </c>
      <c r="I4192" s="1" t="s">
        <v>1308</v>
      </c>
      <c r="J4192" s="1">
        <v>6.6</v>
      </c>
      <c r="K4192" s="1">
        <v>13.2</v>
      </c>
      <c r="L4192" s="49">
        <v>10</v>
      </c>
      <c r="M4192" s="50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66">
        <v>3160</v>
      </c>
      <c r="C4193" s="1" t="s">
        <v>1382</v>
      </c>
      <c r="D4193" s="1"/>
      <c r="E4193" s="1" t="s">
        <v>3651</v>
      </c>
      <c r="F4193" s="1" t="s">
        <v>3652</v>
      </c>
      <c r="G4193" s="1">
        <v>2</v>
      </c>
      <c r="H4193" s="1" t="s">
        <v>19</v>
      </c>
      <c r="I4193" s="1" t="s">
        <v>1308</v>
      </c>
      <c r="J4193" s="1">
        <v>9.4</v>
      </c>
      <c r="K4193" s="1">
        <v>18.8</v>
      </c>
      <c r="L4193" s="49">
        <v>10</v>
      </c>
      <c r="M4193" s="50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66">
        <v>3851</v>
      </c>
      <c r="C4194" s="1" t="s">
        <v>1908</v>
      </c>
      <c r="D4194" s="1"/>
      <c r="E4194" s="1" t="s">
        <v>3003</v>
      </c>
      <c r="F4194" s="1" t="s">
        <v>3418</v>
      </c>
      <c r="G4194" s="1">
        <v>1</v>
      </c>
      <c r="H4194" s="1" t="s">
        <v>19</v>
      </c>
      <c r="I4194" s="1" t="s">
        <v>1308</v>
      </c>
      <c r="J4194" s="1">
        <v>1</v>
      </c>
      <c r="K4194" s="1">
        <v>1</v>
      </c>
      <c r="L4194" s="49">
        <v>7</v>
      </c>
      <c r="M4194" s="50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66">
        <v>3852</v>
      </c>
      <c r="C4195" s="1" t="s">
        <v>1896</v>
      </c>
      <c r="D4195" s="1"/>
      <c r="E4195" s="1" t="s">
        <v>3416</v>
      </c>
      <c r="F4195" s="1" t="s">
        <v>3417</v>
      </c>
      <c r="G4195" s="1">
        <v>1</v>
      </c>
      <c r="H4195" s="1" t="s">
        <v>19</v>
      </c>
      <c r="I4195" s="1" t="s">
        <v>1308</v>
      </c>
      <c r="J4195" s="1">
        <v>20.399999999999999</v>
      </c>
      <c r="K4195" s="1">
        <v>20.399999999999999</v>
      </c>
      <c r="L4195" s="49">
        <v>7</v>
      </c>
      <c r="M4195" s="50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66">
        <v>3853</v>
      </c>
      <c r="C4196" s="1" t="s">
        <v>1896</v>
      </c>
      <c r="D4196" s="1"/>
      <c r="E4196" s="1" t="s">
        <v>3416</v>
      </c>
      <c r="F4196" s="1" t="s">
        <v>3421</v>
      </c>
      <c r="G4196" s="1">
        <v>1</v>
      </c>
      <c r="H4196" s="1" t="s">
        <v>19</v>
      </c>
      <c r="I4196" s="1" t="s">
        <v>1308</v>
      </c>
      <c r="J4196" s="1">
        <v>1</v>
      </c>
      <c r="K4196" s="1">
        <v>1</v>
      </c>
      <c r="L4196" s="49">
        <v>7</v>
      </c>
      <c r="M4196" s="50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66">
        <v>3854</v>
      </c>
      <c r="C4197" s="1" t="s">
        <v>1907</v>
      </c>
      <c r="D4197" s="1"/>
      <c r="E4197" s="1" t="s">
        <v>3416</v>
      </c>
      <c r="F4197" s="1" t="s">
        <v>3417</v>
      </c>
      <c r="G4197" s="1">
        <v>1</v>
      </c>
      <c r="H4197" s="1" t="s">
        <v>19</v>
      </c>
      <c r="I4197" s="1" t="s">
        <v>1308</v>
      </c>
      <c r="J4197" s="1">
        <v>20.399999999999999</v>
      </c>
      <c r="K4197" s="1">
        <v>20.399999999999999</v>
      </c>
      <c r="L4197" s="49">
        <v>7</v>
      </c>
      <c r="M4197" s="50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66">
        <v>3855</v>
      </c>
      <c r="C4198" s="1" t="s">
        <v>1907</v>
      </c>
      <c r="D4198" s="1"/>
      <c r="E4198" s="1" t="s">
        <v>3416</v>
      </c>
      <c r="F4198" s="1" t="s">
        <v>3421</v>
      </c>
      <c r="G4198" s="1">
        <v>1</v>
      </c>
      <c r="H4198" s="1" t="s">
        <v>19</v>
      </c>
      <c r="I4198" s="1" t="s">
        <v>1308</v>
      </c>
      <c r="J4198" s="1">
        <v>1</v>
      </c>
      <c r="K4198" s="1">
        <v>1</v>
      </c>
      <c r="L4198" s="49">
        <v>7</v>
      </c>
      <c r="M4198" s="50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66">
        <v>3856</v>
      </c>
      <c r="C4199" s="1" t="s">
        <v>1915</v>
      </c>
      <c r="D4199" s="1"/>
      <c r="E4199" s="1" t="s">
        <v>3416</v>
      </c>
      <c r="F4199" s="1" t="s">
        <v>3417</v>
      </c>
      <c r="G4199" s="1">
        <v>1</v>
      </c>
      <c r="H4199" s="1" t="s">
        <v>19</v>
      </c>
      <c r="I4199" s="1" t="s">
        <v>1297</v>
      </c>
      <c r="J4199" s="1">
        <v>20.399999999999999</v>
      </c>
      <c r="K4199" s="1">
        <v>20.399999999999999</v>
      </c>
      <c r="L4199" s="49">
        <v>7</v>
      </c>
      <c r="M4199" s="50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66">
        <v>3857</v>
      </c>
      <c r="C4200" s="1" t="s">
        <v>1915</v>
      </c>
      <c r="D4200" s="1"/>
      <c r="E4200" s="1" t="s">
        <v>3416</v>
      </c>
      <c r="F4200" s="1" t="s">
        <v>3421</v>
      </c>
      <c r="G4200" s="1">
        <v>1</v>
      </c>
      <c r="H4200" s="1" t="s">
        <v>19</v>
      </c>
      <c r="I4200" s="1" t="s">
        <v>1297</v>
      </c>
      <c r="J4200" s="1">
        <v>1</v>
      </c>
      <c r="K4200" s="1">
        <v>1</v>
      </c>
      <c r="L4200" s="49">
        <v>7</v>
      </c>
      <c r="M4200" s="50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66">
        <v>3858</v>
      </c>
      <c r="C4201" s="1" t="s">
        <v>3448</v>
      </c>
      <c r="D4201" s="1"/>
      <c r="E4201" s="1"/>
      <c r="F4201" s="1" t="s">
        <v>3449</v>
      </c>
      <c r="G4201" s="1">
        <v>1</v>
      </c>
      <c r="H4201" s="1" t="s">
        <v>19</v>
      </c>
      <c r="I4201" s="1" t="s">
        <v>1302</v>
      </c>
      <c r="J4201" s="1">
        <v>340</v>
      </c>
      <c r="K4201" s="1">
        <v>340</v>
      </c>
      <c r="L4201" s="49">
        <v>7</v>
      </c>
      <c r="M4201" s="50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66">
        <v>3859</v>
      </c>
      <c r="C4202" s="1" t="s">
        <v>3448</v>
      </c>
      <c r="D4202" s="1"/>
      <c r="E4202" s="1"/>
      <c r="F4202" s="1" t="s">
        <v>3450</v>
      </c>
      <c r="G4202" s="1">
        <v>1</v>
      </c>
      <c r="H4202" s="1" t="s">
        <v>19</v>
      </c>
      <c r="I4202" s="1" t="s">
        <v>1308</v>
      </c>
      <c r="J4202" s="1">
        <v>460</v>
      </c>
      <c r="K4202" s="1">
        <v>460</v>
      </c>
      <c r="L4202" s="49">
        <v>7</v>
      </c>
      <c r="M4202" s="50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66">
        <v>3860</v>
      </c>
      <c r="C4203" s="1" t="s">
        <v>3448</v>
      </c>
      <c r="D4203" s="1"/>
      <c r="E4203" s="1"/>
      <c r="F4203" s="1" t="s">
        <v>3451</v>
      </c>
      <c r="G4203" s="1">
        <v>1</v>
      </c>
      <c r="H4203" s="1" t="s">
        <v>19</v>
      </c>
      <c r="I4203" s="1" t="s">
        <v>3452</v>
      </c>
      <c r="J4203" s="1">
        <v>340</v>
      </c>
      <c r="K4203" s="1">
        <v>340</v>
      </c>
      <c r="L4203" s="49">
        <v>7</v>
      </c>
      <c r="M4203" s="50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66">
        <v>3861</v>
      </c>
      <c r="C4204" s="1" t="s">
        <v>3448</v>
      </c>
      <c r="D4204" s="1"/>
      <c r="E4204" s="1"/>
      <c r="F4204" s="1" t="s">
        <v>3453</v>
      </c>
      <c r="G4204" s="1">
        <v>1</v>
      </c>
      <c r="H4204" s="1" t="s">
        <v>19</v>
      </c>
      <c r="I4204" s="1" t="s">
        <v>1307</v>
      </c>
      <c r="J4204" s="1">
        <v>460</v>
      </c>
      <c r="K4204" s="1">
        <v>460</v>
      </c>
      <c r="L4204" s="49">
        <v>7</v>
      </c>
      <c r="M4204" s="50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66">
        <v>3862</v>
      </c>
      <c r="C4205" s="1" t="s">
        <v>1907</v>
      </c>
      <c r="D4205" s="1"/>
      <c r="E4205" s="1" t="s">
        <v>3454</v>
      </c>
      <c r="F4205" s="1" t="s">
        <v>3455</v>
      </c>
      <c r="G4205" s="1">
        <v>2</v>
      </c>
      <c r="H4205" s="1" t="s">
        <v>19</v>
      </c>
      <c r="I4205" s="1" t="s">
        <v>1308</v>
      </c>
      <c r="J4205" s="1">
        <v>4.8</v>
      </c>
      <c r="K4205" s="1">
        <v>9.6</v>
      </c>
      <c r="L4205" s="49">
        <v>7</v>
      </c>
      <c r="M4205" s="50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66">
        <v>3863</v>
      </c>
      <c r="C4206" s="1" t="s">
        <v>1907</v>
      </c>
      <c r="D4206" s="1"/>
      <c r="E4206" s="1" t="s">
        <v>3456</v>
      </c>
      <c r="F4206" s="1" t="s">
        <v>3457</v>
      </c>
      <c r="G4206" s="1">
        <v>1</v>
      </c>
      <c r="H4206" s="1" t="s">
        <v>19</v>
      </c>
      <c r="I4206" s="1" t="s">
        <v>1308</v>
      </c>
      <c r="J4206" s="1">
        <v>3.9</v>
      </c>
      <c r="K4206" s="1">
        <v>3.9</v>
      </c>
      <c r="L4206" s="49">
        <v>7</v>
      </c>
      <c r="M4206" s="50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66">
        <v>3864</v>
      </c>
      <c r="C4207" s="1" t="s">
        <v>1907</v>
      </c>
      <c r="D4207" s="1"/>
      <c r="E4207" s="1" t="s">
        <v>3458</v>
      </c>
      <c r="F4207" s="1" t="s">
        <v>3459</v>
      </c>
      <c r="G4207" s="1">
        <v>1</v>
      </c>
      <c r="H4207" s="1" t="s">
        <v>19</v>
      </c>
      <c r="I4207" s="1" t="s">
        <v>1308</v>
      </c>
      <c r="J4207" s="1">
        <v>4.4000000000000004</v>
      </c>
      <c r="K4207" s="1">
        <v>4.4000000000000004</v>
      </c>
      <c r="L4207" s="49">
        <v>7</v>
      </c>
      <c r="M4207" s="50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66">
        <v>3865</v>
      </c>
      <c r="C4208" s="1" t="s">
        <v>1907</v>
      </c>
      <c r="D4208" s="1"/>
      <c r="E4208" s="1" t="s">
        <v>3460</v>
      </c>
      <c r="F4208" s="1" t="s">
        <v>3461</v>
      </c>
      <c r="G4208" s="1">
        <v>1</v>
      </c>
      <c r="H4208" s="1" t="s">
        <v>19</v>
      </c>
      <c r="I4208" s="1" t="s">
        <v>1308</v>
      </c>
      <c r="J4208" s="1">
        <v>2.1</v>
      </c>
      <c r="K4208" s="1">
        <v>2.1</v>
      </c>
      <c r="L4208" s="49">
        <v>7</v>
      </c>
      <c r="M4208" s="50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66">
        <v>3866</v>
      </c>
      <c r="C4209" s="1" t="s">
        <v>1907</v>
      </c>
      <c r="D4209" s="1"/>
      <c r="E4209" s="1" t="s">
        <v>3462</v>
      </c>
      <c r="F4209" s="1" t="s">
        <v>3463</v>
      </c>
      <c r="G4209" s="1">
        <v>2</v>
      </c>
      <c r="H4209" s="1" t="s">
        <v>19</v>
      </c>
      <c r="I4209" s="1" t="s">
        <v>1308</v>
      </c>
      <c r="J4209" s="1">
        <v>1.9</v>
      </c>
      <c r="K4209" s="1">
        <v>3.8</v>
      </c>
      <c r="L4209" s="49">
        <v>7</v>
      </c>
      <c r="M4209" s="50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66">
        <v>3867</v>
      </c>
      <c r="C4210" s="1" t="s">
        <v>1907</v>
      </c>
      <c r="D4210" s="1"/>
      <c r="E4210" s="1" t="s">
        <v>3464</v>
      </c>
      <c r="F4210" s="1" t="s">
        <v>3465</v>
      </c>
      <c r="G4210" s="1">
        <v>1</v>
      </c>
      <c r="H4210" s="1" t="s">
        <v>19</v>
      </c>
      <c r="I4210" s="1" t="s">
        <v>1308</v>
      </c>
      <c r="J4210" s="1">
        <v>1.8</v>
      </c>
      <c r="K4210" s="1">
        <v>1.8</v>
      </c>
      <c r="L4210" s="49">
        <v>7</v>
      </c>
      <c r="M4210" s="50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66">
        <v>3868</v>
      </c>
      <c r="C4211" s="1" t="s">
        <v>1907</v>
      </c>
      <c r="D4211" s="1"/>
      <c r="E4211" s="1" t="s">
        <v>3466</v>
      </c>
      <c r="F4211" s="1" t="s">
        <v>3467</v>
      </c>
      <c r="G4211" s="1">
        <v>2</v>
      </c>
      <c r="H4211" s="1" t="s">
        <v>19</v>
      </c>
      <c r="I4211" s="1" t="s">
        <v>1308</v>
      </c>
      <c r="J4211" s="1">
        <v>8.6</v>
      </c>
      <c r="K4211" s="1">
        <v>17.2</v>
      </c>
      <c r="L4211" s="49">
        <v>7</v>
      </c>
      <c r="M4211" s="50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66">
        <v>3869</v>
      </c>
      <c r="C4212" s="1" t="s">
        <v>1907</v>
      </c>
      <c r="D4212" s="1"/>
      <c r="E4212" s="1" t="s">
        <v>3468</v>
      </c>
      <c r="F4212" s="1" t="s">
        <v>3469</v>
      </c>
      <c r="G4212" s="1">
        <v>1</v>
      </c>
      <c r="H4212" s="1" t="s">
        <v>19</v>
      </c>
      <c r="I4212" s="1" t="s">
        <v>1308</v>
      </c>
      <c r="J4212" s="1">
        <v>9.9</v>
      </c>
      <c r="K4212" s="1">
        <v>9.9</v>
      </c>
      <c r="L4212" s="49">
        <v>7</v>
      </c>
      <c r="M4212" s="50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66">
        <v>3870</v>
      </c>
      <c r="C4213" s="1" t="s">
        <v>1907</v>
      </c>
      <c r="D4213" s="1"/>
      <c r="E4213" s="1" t="s">
        <v>3470</v>
      </c>
      <c r="F4213" s="1" t="s">
        <v>3471</v>
      </c>
      <c r="G4213" s="1">
        <v>1</v>
      </c>
      <c r="H4213" s="1" t="s">
        <v>19</v>
      </c>
      <c r="I4213" s="1" t="s">
        <v>1308</v>
      </c>
      <c r="J4213" s="1">
        <v>9.3000000000000007</v>
      </c>
      <c r="K4213" s="1">
        <v>9.3000000000000007</v>
      </c>
      <c r="L4213" s="49">
        <v>7</v>
      </c>
      <c r="M4213" s="50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66">
        <v>3871</v>
      </c>
      <c r="C4214" s="1" t="s">
        <v>1907</v>
      </c>
      <c r="D4214" s="1"/>
      <c r="E4214" s="1" t="s">
        <v>3472</v>
      </c>
      <c r="F4214" s="1" t="s">
        <v>3473</v>
      </c>
      <c r="G4214" s="1">
        <v>2</v>
      </c>
      <c r="H4214" s="1" t="s">
        <v>19</v>
      </c>
      <c r="I4214" s="1" t="s">
        <v>1308</v>
      </c>
      <c r="J4214" s="1">
        <v>1</v>
      </c>
      <c r="K4214" s="1">
        <v>2</v>
      </c>
      <c r="L4214" s="49">
        <v>7</v>
      </c>
      <c r="M4214" s="50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66">
        <v>3872</v>
      </c>
      <c r="C4215" s="1" t="s">
        <v>1907</v>
      </c>
      <c r="D4215" s="1"/>
      <c r="E4215" s="1" t="s">
        <v>3474</v>
      </c>
      <c r="F4215" s="1" t="s">
        <v>3475</v>
      </c>
      <c r="G4215" s="1">
        <v>1</v>
      </c>
      <c r="H4215" s="1" t="s">
        <v>19</v>
      </c>
      <c r="I4215" s="1" t="s">
        <v>1308</v>
      </c>
      <c r="J4215" s="1">
        <v>1.1000000000000001</v>
      </c>
      <c r="K4215" s="1">
        <v>1.1000000000000001</v>
      </c>
      <c r="L4215" s="49">
        <v>7</v>
      </c>
      <c r="M4215" s="50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66">
        <v>3873</v>
      </c>
      <c r="C4216" s="1" t="s">
        <v>2629</v>
      </c>
      <c r="D4216" s="1"/>
      <c r="E4216" s="1" t="s">
        <v>3501</v>
      </c>
      <c r="F4216" s="1" t="s">
        <v>3502</v>
      </c>
      <c r="G4216" s="1">
        <v>1</v>
      </c>
      <c r="H4216" s="1" t="s">
        <v>19</v>
      </c>
      <c r="I4216" s="1" t="s">
        <v>2629</v>
      </c>
      <c r="J4216" s="1">
        <v>17</v>
      </c>
      <c r="K4216" s="1">
        <v>17</v>
      </c>
      <c r="L4216" s="49">
        <v>8</v>
      </c>
      <c r="M4216" s="50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66">
        <v>3874</v>
      </c>
      <c r="C4217" s="1" t="s">
        <v>2629</v>
      </c>
      <c r="D4217" s="1"/>
      <c r="E4217" s="1" t="s">
        <v>3503</v>
      </c>
      <c r="F4217" s="1" t="s">
        <v>3502</v>
      </c>
      <c r="G4217" s="1">
        <v>2</v>
      </c>
      <c r="H4217" s="1" t="s">
        <v>19</v>
      </c>
      <c r="I4217" s="1" t="s">
        <v>2629</v>
      </c>
      <c r="J4217" s="1">
        <v>16.2</v>
      </c>
      <c r="K4217" s="1">
        <v>32.4</v>
      </c>
      <c r="L4217" s="49">
        <v>8</v>
      </c>
      <c r="M4217" s="50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66">
        <v>3875</v>
      </c>
      <c r="C4218" s="1" t="s">
        <v>2629</v>
      </c>
      <c r="D4218" s="1"/>
      <c r="E4218" s="1" t="s">
        <v>3504</v>
      </c>
      <c r="F4218" s="1" t="s">
        <v>3502</v>
      </c>
      <c r="G4218" s="1">
        <v>4</v>
      </c>
      <c r="H4218" s="1" t="s">
        <v>19</v>
      </c>
      <c r="I4218" s="1" t="s">
        <v>2629</v>
      </c>
      <c r="J4218" s="1">
        <v>16.399999999999999</v>
      </c>
      <c r="K4218" s="1">
        <v>65.599999999999994</v>
      </c>
      <c r="L4218" s="49">
        <v>8</v>
      </c>
      <c r="M4218" s="50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66">
        <v>3876</v>
      </c>
      <c r="C4219" s="1" t="s">
        <v>2629</v>
      </c>
      <c r="D4219" s="1"/>
      <c r="E4219" s="1" t="s">
        <v>3505</v>
      </c>
      <c r="F4219" s="1" t="s">
        <v>3502</v>
      </c>
      <c r="G4219" s="1">
        <v>16</v>
      </c>
      <c r="H4219" s="1" t="s">
        <v>19</v>
      </c>
      <c r="I4219" s="1" t="s">
        <v>2629</v>
      </c>
      <c r="J4219" s="1">
        <v>14.8</v>
      </c>
      <c r="K4219" s="1">
        <v>236.8</v>
      </c>
      <c r="L4219" s="49">
        <v>8</v>
      </c>
      <c r="M4219" s="50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66">
        <v>3877</v>
      </c>
      <c r="C4220" s="1" t="s">
        <v>3517</v>
      </c>
      <c r="D4220" s="1"/>
      <c r="E4220" s="1" t="s">
        <v>3518</v>
      </c>
      <c r="F4220" s="1" t="s">
        <v>3519</v>
      </c>
      <c r="G4220" s="1">
        <v>1</v>
      </c>
      <c r="H4220" s="1" t="s">
        <v>19</v>
      </c>
      <c r="I4220" s="1" t="s">
        <v>3517</v>
      </c>
      <c r="J4220" s="1">
        <v>27.3</v>
      </c>
      <c r="K4220" s="1">
        <v>27.3</v>
      </c>
      <c r="L4220" s="49">
        <v>8</v>
      </c>
      <c r="M4220" s="50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66">
        <v>3878</v>
      </c>
      <c r="C4221" s="1" t="s">
        <v>3517</v>
      </c>
      <c r="D4221" s="1"/>
      <c r="E4221" s="1" t="s">
        <v>3520</v>
      </c>
      <c r="F4221" s="1" t="s">
        <v>3521</v>
      </c>
      <c r="G4221" s="1">
        <v>1</v>
      </c>
      <c r="H4221" s="1" t="s">
        <v>19</v>
      </c>
      <c r="I4221" s="1" t="s">
        <v>3517</v>
      </c>
      <c r="J4221" s="1">
        <v>23</v>
      </c>
      <c r="K4221" s="1">
        <v>23</v>
      </c>
      <c r="L4221" s="49">
        <v>8</v>
      </c>
      <c r="M4221" s="50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66">
        <v>3879</v>
      </c>
      <c r="C4222" s="1" t="s">
        <v>3523</v>
      </c>
      <c r="D4222" s="1"/>
      <c r="E4222" s="1" t="s">
        <v>3524</v>
      </c>
      <c r="F4222" s="1" t="s">
        <v>3525</v>
      </c>
      <c r="G4222" s="1">
        <v>1</v>
      </c>
      <c r="H4222" s="1" t="s">
        <v>19</v>
      </c>
      <c r="I4222" s="1" t="s">
        <v>3523</v>
      </c>
      <c r="J4222" s="1">
        <v>34.6</v>
      </c>
      <c r="K4222" s="1">
        <v>34.6</v>
      </c>
      <c r="L4222" s="49">
        <v>8</v>
      </c>
      <c r="M4222" s="50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66">
        <v>3880</v>
      </c>
      <c r="C4223" s="1" t="s">
        <v>3523</v>
      </c>
      <c r="D4223" s="1"/>
      <c r="E4223" s="1" t="s">
        <v>3526</v>
      </c>
      <c r="F4223" s="1" t="s">
        <v>3527</v>
      </c>
      <c r="G4223" s="1">
        <v>1</v>
      </c>
      <c r="H4223" s="1" t="s">
        <v>19</v>
      </c>
      <c r="I4223" s="1" t="s">
        <v>3523</v>
      </c>
      <c r="J4223" s="1">
        <v>8</v>
      </c>
      <c r="K4223" s="1">
        <v>8</v>
      </c>
      <c r="L4223" s="49">
        <v>8</v>
      </c>
      <c r="M4223" s="50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66">
        <v>3881</v>
      </c>
      <c r="C4224" s="1" t="s">
        <v>3523</v>
      </c>
      <c r="D4224" s="1"/>
      <c r="E4224" s="1" t="s">
        <v>3528</v>
      </c>
      <c r="F4224" s="1" t="s">
        <v>3529</v>
      </c>
      <c r="G4224" s="1">
        <v>1</v>
      </c>
      <c r="H4224" s="1" t="s">
        <v>19</v>
      </c>
      <c r="I4224" s="1" t="s">
        <v>3523</v>
      </c>
      <c r="J4224" s="1">
        <v>31.6</v>
      </c>
      <c r="K4224" s="1">
        <v>31.6</v>
      </c>
      <c r="L4224" s="49">
        <v>8</v>
      </c>
      <c r="M4224" s="50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66">
        <v>3882</v>
      </c>
      <c r="C4225" s="1" t="s">
        <v>3530</v>
      </c>
      <c r="D4225" s="1"/>
      <c r="E4225" s="1" t="s">
        <v>3531</v>
      </c>
      <c r="F4225" s="1" t="s">
        <v>3529</v>
      </c>
      <c r="G4225" s="1">
        <v>1</v>
      </c>
      <c r="H4225" s="1" t="s">
        <v>19</v>
      </c>
      <c r="I4225" s="1" t="s">
        <v>3530</v>
      </c>
      <c r="J4225" s="1">
        <v>41.1</v>
      </c>
      <c r="K4225" s="1">
        <v>41.1</v>
      </c>
      <c r="L4225" s="49">
        <v>8</v>
      </c>
      <c r="M4225" s="50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66">
        <v>3883</v>
      </c>
      <c r="C4226" s="1" t="s">
        <v>3530</v>
      </c>
      <c r="D4226" s="1"/>
      <c r="E4226" s="1" t="s">
        <v>3532</v>
      </c>
      <c r="F4226" s="1" t="s">
        <v>3533</v>
      </c>
      <c r="G4226" s="1">
        <v>1</v>
      </c>
      <c r="H4226" s="1" t="s">
        <v>19</v>
      </c>
      <c r="I4226" s="1" t="s">
        <v>3530</v>
      </c>
      <c r="J4226" s="1">
        <v>16.2</v>
      </c>
      <c r="K4226" s="1">
        <v>16.2</v>
      </c>
      <c r="L4226" s="49">
        <v>8</v>
      </c>
      <c r="M4226" s="50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66">
        <v>3884</v>
      </c>
      <c r="C4227" s="1" t="s">
        <v>3530</v>
      </c>
      <c r="D4227" s="1"/>
      <c r="E4227" s="1" t="s">
        <v>3534</v>
      </c>
      <c r="F4227" s="1" t="s">
        <v>3533</v>
      </c>
      <c r="G4227" s="1">
        <v>1</v>
      </c>
      <c r="H4227" s="1" t="s">
        <v>19</v>
      </c>
      <c r="I4227" s="1" t="s">
        <v>3530</v>
      </c>
      <c r="J4227" s="1">
        <v>10.4</v>
      </c>
      <c r="K4227" s="1">
        <v>10.4</v>
      </c>
      <c r="L4227" s="49">
        <v>8</v>
      </c>
      <c r="M4227" s="50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66">
        <v>3885</v>
      </c>
      <c r="C4228" s="1" t="s">
        <v>3535</v>
      </c>
      <c r="D4228" s="1"/>
      <c r="E4228" s="1" t="s">
        <v>3536</v>
      </c>
      <c r="F4228" s="1" t="s">
        <v>3537</v>
      </c>
      <c r="G4228" s="1">
        <v>1</v>
      </c>
      <c r="H4228" s="1" t="s">
        <v>19</v>
      </c>
      <c r="I4228" s="1" t="s">
        <v>3535</v>
      </c>
      <c r="J4228" s="1">
        <v>35.700000000000003</v>
      </c>
      <c r="K4228" s="1">
        <v>35.700000000000003</v>
      </c>
      <c r="L4228" s="49">
        <v>8</v>
      </c>
      <c r="M4228" s="50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66">
        <v>3886</v>
      </c>
      <c r="C4229" s="1" t="s">
        <v>3538</v>
      </c>
      <c r="D4229" s="1"/>
      <c r="E4229" s="1" t="s">
        <v>3539</v>
      </c>
      <c r="F4229" s="1" t="s">
        <v>3533</v>
      </c>
      <c r="G4229" s="1">
        <v>1</v>
      </c>
      <c r="H4229" s="1" t="s">
        <v>19</v>
      </c>
      <c r="I4229" s="1" t="s">
        <v>3538</v>
      </c>
      <c r="J4229" s="1">
        <v>16.2</v>
      </c>
      <c r="K4229" s="1">
        <v>16.2</v>
      </c>
      <c r="L4229" s="49">
        <v>8</v>
      </c>
      <c r="M4229" s="50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66">
        <v>3887</v>
      </c>
      <c r="C4230" s="1" t="s">
        <v>3538</v>
      </c>
      <c r="D4230" s="1"/>
      <c r="E4230" s="1" t="s">
        <v>3540</v>
      </c>
      <c r="F4230" s="1" t="s">
        <v>3533</v>
      </c>
      <c r="G4230" s="1">
        <v>1</v>
      </c>
      <c r="H4230" s="1" t="s">
        <v>19</v>
      </c>
      <c r="I4230" s="1" t="s">
        <v>3538</v>
      </c>
      <c r="J4230" s="1">
        <v>10.4</v>
      </c>
      <c r="K4230" s="1">
        <v>10.4</v>
      </c>
      <c r="L4230" s="49">
        <v>8</v>
      </c>
      <c r="M4230" s="50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66">
        <v>3888</v>
      </c>
      <c r="C4231" s="1" t="s">
        <v>3541</v>
      </c>
      <c r="D4231" s="1"/>
      <c r="E4231" s="1" t="s">
        <v>3542</v>
      </c>
      <c r="F4231" s="1" t="s">
        <v>3543</v>
      </c>
      <c r="G4231" s="1">
        <v>1</v>
      </c>
      <c r="H4231" s="1" t="s">
        <v>19</v>
      </c>
      <c r="I4231" s="1" t="s">
        <v>3541</v>
      </c>
      <c r="J4231" s="1">
        <v>12.8</v>
      </c>
      <c r="K4231" s="1">
        <v>12.8</v>
      </c>
      <c r="L4231" s="49">
        <v>8</v>
      </c>
      <c r="M4231" s="50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66">
        <v>3889</v>
      </c>
      <c r="C4232" s="1" t="s">
        <v>3541</v>
      </c>
      <c r="D4232" s="1"/>
      <c r="E4232" s="1" t="s">
        <v>3544</v>
      </c>
      <c r="F4232" s="1" t="s">
        <v>3545</v>
      </c>
      <c r="G4232" s="1">
        <v>1</v>
      </c>
      <c r="H4232" s="1" t="s">
        <v>19</v>
      </c>
      <c r="I4232" s="1" t="s">
        <v>3541</v>
      </c>
      <c r="J4232" s="1">
        <v>9.9</v>
      </c>
      <c r="K4232" s="1">
        <v>9.9</v>
      </c>
      <c r="L4232" s="49">
        <v>8</v>
      </c>
      <c r="M4232" s="50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66">
        <v>3890</v>
      </c>
      <c r="C4233" s="1" t="s">
        <v>3541</v>
      </c>
      <c r="D4233" s="1"/>
      <c r="E4233" s="1" t="s">
        <v>3546</v>
      </c>
      <c r="F4233" s="1" t="s">
        <v>3547</v>
      </c>
      <c r="G4233" s="1">
        <v>1</v>
      </c>
      <c r="H4233" s="1" t="s">
        <v>19</v>
      </c>
      <c r="I4233" s="1" t="s">
        <v>3541</v>
      </c>
      <c r="J4233" s="1">
        <v>8.6999999999999993</v>
      </c>
      <c r="K4233" s="1">
        <v>8.6999999999999993</v>
      </c>
      <c r="L4233" s="49">
        <v>8</v>
      </c>
      <c r="M4233" s="50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66">
        <v>3891</v>
      </c>
      <c r="C4234" s="1" t="s">
        <v>3541</v>
      </c>
      <c r="D4234" s="1"/>
      <c r="E4234" s="1" t="s">
        <v>3548</v>
      </c>
      <c r="F4234" s="1" t="s">
        <v>3545</v>
      </c>
      <c r="G4234" s="1">
        <v>1</v>
      </c>
      <c r="H4234" s="1" t="s">
        <v>19</v>
      </c>
      <c r="I4234" s="1" t="s">
        <v>3541</v>
      </c>
      <c r="J4234" s="1">
        <v>5.2</v>
      </c>
      <c r="K4234" s="1">
        <v>5.2</v>
      </c>
      <c r="L4234" s="49">
        <v>8</v>
      </c>
      <c r="M4234" s="50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66">
        <v>3892</v>
      </c>
      <c r="C4235" s="1" t="s">
        <v>3541</v>
      </c>
      <c r="D4235" s="1"/>
      <c r="E4235" s="1" t="s">
        <v>3549</v>
      </c>
      <c r="F4235" s="1" t="s">
        <v>3545</v>
      </c>
      <c r="G4235" s="1">
        <v>1</v>
      </c>
      <c r="H4235" s="1" t="s">
        <v>19</v>
      </c>
      <c r="I4235" s="1" t="s">
        <v>3541</v>
      </c>
      <c r="J4235" s="1">
        <v>10.6</v>
      </c>
      <c r="K4235" s="1">
        <v>10.6</v>
      </c>
      <c r="L4235" s="49">
        <v>8</v>
      </c>
      <c r="M4235" s="50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66">
        <v>3893</v>
      </c>
      <c r="C4236" s="1" t="s">
        <v>3517</v>
      </c>
      <c r="D4236" s="1"/>
      <c r="E4236" s="1" t="s">
        <v>3550</v>
      </c>
      <c r="F4236" s="1" t="s">
        <v>3533</v>
      </c>
      <c r="G4236" s="1">
        <v>1</v>
      </c>
      <c r="H4236" s="1" t="s">
        <v>19</v>
      </c>
      <c r="I4236" s="1" t="s">
        <v>3517</v>
      </c>
      <c r="J4236" s="1">
        <v>12.8</v>
      </c>
      <c r="K4236" s="1">
        <v>12.8</v>
      </c>
      <c r="L4236" s="49">
        <v>8</v>
      </c>
      <c r="M4236" s="50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66">
        <v>3894</v>
      </c>
      <c r="C4237" s="1" t="s">
        <v>2629</v>
      </c>
      <c r="D4237" s="1"/>
      <c r="E4237" s="1" t="s">
        <v>3564</v>
      </c>
      <c r="F4237" s="1" t="s">
        <v>3502</v>
      </c>
      <c r="G4237" s="1">
        <v>2</v>
      </c>
      <c r="H4237" s="1" t="s">
        <v>19</v>
      </c>
      <c r="I4237" s="1" t="s">
        <v>2629</v>
      </c>
      <c r="J4237" s="1">
        <v>6.1</v>
      </c>
      <c r="K4237" s="1">
        <v>12.2</v>
      </c>
      <c r="L4237" s="49">
        <v>8</v>
      </c>
      <c r="M4237" s="50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66">
        <v>3895</v>
      </c>
      <c r="C4238" s="1" t="s">
        <v>3565</v>
      </c>
      <c r="D4238" s="1" t="s">
        <v>3566</v>
      </c>
      <c r="E4238" s="1" t="s">
        <v>3567</v>
      </c>
      <c r="F4238" s="1" t="s">
        <v>3568</v>
      </c>
      <c r="G4238" s="1">
        <v>64</v>
      </c>
      <c r="H4238" s="1" t="s">
        <v>19</v>
      </c>
      <c r="I4238" s="1" t="s">
        <v>1302</v>
      </c>
      <c r="J4238" s="1">
        <v>0.3</v>
      </c>
      <c r="K4238" s="1">
        <v>19.2</v>
      </c>
      <c r="L4238" s="49">
        <v>9</v>
      </c>
      <c r="M4238" s="50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66">
        <v>3896</v>
      </c>
      <c r="C4239" s="1" t="s">
        <v>3569</v>
      </c>
      <c r="D4239" s="1" t="s">
        <v>3570</v>
      </c>
      <c r="E4239" s="1" t="s">
        <v>3567</v>
      </c>
      <c r="F4239" s="1" t="s">
        <v>3568</v>
      </c>
      <c r="G4239" s="1">
        <v>140</v>
      </c>
      <c r="H4239" s="1" t="s">
        <v>19</v>
      </c>
      <c r="I4239" s="1" t="s">
        <v>1308</v>
      </c>
      <c r="J4239" s="1">
        <v>0.3</v>
      </c>
      <c r="K4239" s="1">
        <v>42</v>
      </c>
      <c r="L4239" s="49">
        <v>9</v>
      </c>
      <c r="M4239" s="50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66">
        <v>3897</v>
      </c>
      <c r="C4240" s="1" t="s">
        <v>3530</v>
      </c>
      <c r="D4240" s="1"/>
      <c r="E4240" s="1" t="s">
        <v>1114</v>
      </c>
      <c r="F4240" s="1" t="s">
        <v>3571</v>
      </c>
      <c r="G4240" s="1">
        <v>1</v>
      </c>
      <c r="H4240" s="1" t="s">
        <v>19</v>
      </c>
      <c r="I4240" s="1" t="s">
        <v>1308</v>
      </c>
      <c r="J4240" s="1">
        <v>0.7</v>
      </c>
      <c r="K4240" s="1">
        <v>0.7</v>
      </c>
      <c r="L4240" s="49">
        <v>9</v>
      </c>
      <c r="M4240" s="50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66">
        <v>3898</v>
      </c>
      <c r="C4241" s="1" t="s">
        <v>3530</v>
      </c>
      <c r="D4241" s="1"/>
      <c r="E4241" s="1" t="s">
        <v>1115</v>
      </c>
      <c r="F4241" s="1" t="s">
        <v>3572</v>
      </c>
      <c r="G4241" s="1">
        <v>1</v>
      </c>
      <c r="H4241" s="1">
        <v>0.6</v>
      </c>
      <c r="I4241" s="1" t="s">
        <v>1308</v>
      </c>
      <c r="J4241" s="1">
        <v>0.6</v>
      </c>
      <c r="K4241" s="1">
        <v>0.6</v>
      </c>
      <c r="L4241" s="49">
        <v>9</v>
      </c>
      <c r="M4241" s="50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66">
        <v>3899</v>
      </c>
      <c r="C4242" s="1" t="s">
        <v>3530</v>
      </c>
      <c r="D4242" s="1"/>
      <c r="E4242" s="1" t="s">
        <v>1116</v>
      </c>
      <c r="F4242" s="1" t="s">
        <v>3573</v>
      </c>
      <c r="G4242" s="1">
        <v>1</v>
      </c>
      <c r="H4242" s="1" t="s">
        <v>19</v>
      </c>
      <c r="I4242" s="1" t="s">
        <v>1308</v>
      </c>
      <c r="J4242" s="1">
        <v>0.9</v>
      </c>
      <c r="K4242" s="1">
        <v>0.9</v>
      </c>
      <c r="L4242" s="49">
        <v>9</v>
      </c>
      <c r="M4242" s="50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66">
        <v>3900</v>
      </c>
      <c r="C4243" s="1" t="s">
        <v>3530</v>
      </c>
      <c r="D4243" s="1"/>
      <c r="E4243" s="1" t="s">
        <v>1117</v>
      </c>
      <c r="F4243" s="1" t="s">
        <v>3574</v>
      </c>
      <c r="G4243" s="1">
        <v>1</v>
      </c>
      <c r="H4243" s="1" t="s">
        <v>19</v>
      </c>
      <c r="I4243" s="1" t="s">
        <v>1308</v>
      </c>
      <c r="J4243" s="1">
        <v>0.2</v>
      </c>
      <c r="K4243" s="1">
        <v>0.2</v>
      </c>
      <c r="L4243" s="49">
        <v>9</v>
      </c>
      <c r="M4243" s="50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66">
        <v>3901</v>
      </c>
      <c r="C4244" s="1" t="s">
        <v>3530</v>
      </c>
      <c r="D4244" s="1"/>
      <c r="E4244" s="1" t="s">
        <v>1118</v>
      </c>
      <c r="F4244" s="1" t="s">
        <v>3575</v>
      </c>
      <c r="G4244" s="1">
        <v>1</v>
      </c>
      <c r="H4244" s="1" t="s">
        <v>19</v>
      </c>
      <c r="I4244" s="1" t="s">
        <v>1308</v>
      </c>
      <c r="J4244" s="1">
        <v>0.6</v>
      </c>
      <c r="K4244" s="1">
        <v>0.6</v>
      </c>
      <c r="L4244" s="49">
        <v>9</v>
      </c>
      <c r="M4244" s="50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66">
        <v>3902</v>
      </c>
      <c r="C4245" s="1" t="s">
        <v>3530</v>
      </c>
      <c r="D4245" s="1"/>
      <c r="E4245" s="1" t="s">
        <v>1120</v>
      </c>
      <c r="F4245" s="1" t="s">
        <v>3576</v>
      </c>
      <c r="G4245" s="1">
        <v>1</v>
      </c>
      <c r="H4245" s="1" t="s">
        <v>19</v>
      </c>
      <c r="I4245" s="1" t="s">
        <v>1308</v>
      </c>
      <c r="J4245" s="1">
        <v>0.2</v>
      </c>
      <c r="K4245" s="1">
        <v>0.2</v>
      </c>
      <c r="L4245" s="49">
        <v>9</v>
      </c>
      <c r="M4245" s="50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66">
        <v>3903</v>
      </c>
      <c r="C4246" s="1" t="s">
        <v>3530</v>
      </c>
      <c r="D4246" s="1"/>
      <c r="E4246" s="1" t="s">
        <v>1122</v>
      </c>
      <c r="F4246" s="1" t="s">
        <v>3577</v>
      </c>
      <c r="G4246" s="1">
        <v>1</v>
      </c>
      <c r="H4246" s="1" t="s">
        <v>19</v>
      </c>
      <c r="I4246" s="1" t="s">
        <v>1308</v>
      </c>
      <c r="J4246" s="1">
        <v>0.6</v>
      </c>
      <c r="K4246" s="1">
        <v>0.6</v>
      </c>
      <c r="L4246" s="49">
        <v>9</v>
      </c>
      <c r="M4246" s="50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66">
        <v>3904</v>
      </c>
      <c r="C4247" s="1" t="s">
        <v>3530</v>
      </c>
      <c r="D4247" s="1"/>
      <c r="E4247" s="1" t="s">
        <v>2442</v>
      </c>
      <c r="F4247" s="1" t="s">
        <v>3578</v>
      </c>
      <c r="G4247" s="1">
        <v>1</v>
      </c>
      <c r="H4247" s="1" t="s">
        <v>19</v>
      </c>
      <c r="I4247" s="1" t="s">
        <v>1308</v>
      </c>
      <c r="J4247" s="1">
        <v>1.3</v>
      </c>
      <c r="K4247" s="1">
        <v>1.3</v>
      </c>
      <c r="L4247" s="49">
        <v>9</v>
      </c>
      <c r="M4247" s="50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66">
        <v>3905</v>
      </c>
      <c r="C4248" s="1" t="s">
        <v>3530</v>
      </c>
      <c r="D4248" s="1"/>
      <c r="E4248" s="1" t="s">
        <v>11</v>
      </c>
      <c r="F4248" s="1" t="s">
        <v>3579</v>
      </c>
      <c r="G4248" s="1">
        <v>1</v>
      </c>
      <c r="H4248" s="1" t="s">
        <v>19</v>
      </c>
      <c r="I4248" s="1" t="s">
        <v>1308</v>
      </c>
      <c r="J4248" s="1">
        <v>1.5</v>
      </c>
      <c r="K4248" s="1">
        <v>1.5</v>
      </c>
      <c r="L4248" s="49">
        <v>9</v>
      </c>
      <c r="M4248" s="50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66">
        <v>3906</v>
      </c>
      <c r="C4249" s="1" t="s">
        <v>3530</v>
      </c>
      <c r="D4249" s="1"/>
      <c r="E4249" s="1" t="s">
        <v>2192</v>
      </c>
      <c r="F4249" s="1" t="s">
        <v>3580</v>
      </c>
      <c r="G4249" s="1">
        <v>1</v>
      </c>
      <c r="H4249" s="1" t="s">
        <v>19</v>
      </c>
      <c r="I4249" s="1" t="s">
        <v>1308</v>
      </c>
      <c r="J4249" s="1">
        <v>1.2</v>
      </c>
      <c r="K4249" s="1">
        <v>1.2</v>
      </c>
      <c r="L4249" s="49">
        <v>9</v>
      </c>
      <c r="M4249" s="50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66">
        <v>3907</v>
      </c>
      <c r="C4250" s="1" t="s">
        <v>3530</v>
      </c>
      <c r="D4250" s="1"/>
      <c r="E4250" s="1" t="s">
        <v>1842</v>
      </c>
      <c r="F4250" s="1" t="s">
        <v>3581</v>
      </c>
      <c r="G4250" s="1">
        <v>1</v>
      </c>
      <c r="H4250" s="1" t="s">
        <v>19</v>
      </c>
      <c r="I4250" s="1" t="s">
        <v>1308</v>
      </c>
      <c r="J4250" s="1">
        <v>0.3</v>
      </c>
      <c r="K4250" s="1">
        <v>0.3</v>
      </c>
      <c r="L4250" s="49">
        <v>9</v>
      </c>
      <c r="M4250" s="50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66">
        <v>3908</v>
      </c>
      <c r="C4251" s="1" t="s">
        <v>3530</v>
      </c>
      <c r="D4251" s="1"/>
      <c r="E4251" s="1" t="s">
        <v>1844</v>
      </c>
      <c r="F4251" s="1" t="s">
        <v>3582</v>
      </c>
      <c r="G4251" s="1">
        <v>2</v>
      </c>
      <c r="H4251" s="1" t="s">
        <v>19</v>
      </c>
      <c r="I4251" s="1" t="s">
        <v>1308</v>
      </c>
      <c r="J4251" s="1">
        <v>1.6</v>
      </c>
      <c r="K4251" s="1">
        <v>3.2</v>
      </c>
      <c r="L4251" s="49">
        <v>9</v>
      </c>
      <c r="M4251" s="50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66">
        <v>3909</v>
      </c>
      <c r="C4252" s="1" t="s">
        <v>3530</v>
      </c>
      <c r="D4252" s="1"/>
      <c r="E4252" s="1" t="s">
        <v>2581</v>
      </c>
      <c r="F4252" s="1" t="s">
        <v>3583</v>
      </c>
      <c r="G4252" s="1">
        <v>2</v>
      </c>
      <c r="H4252" s="1" t="s">
        <v>19</v>
      </c>
      <c r="I4252" s="1" t="s">
        <v>1308</v>
      </c>
      <c r="J4252" s="1">
        <v>0.8</v>
      </c>
      <c r="K4252" s="1">
        <v>1.6</v>
      </c>
      <c r="L4252" s="49">
        <v>9</v>
      </c>
      <c r="M4252" s="50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66">
        <v>3910</v>
      </c>
      <c r="C4253" s="1" t="s">
        <v>3535</v>
      </c>
      <c r="D4253" s="1"/>
      <c r="E4253" s="1" t="s">
        <v>753</v>
      </c>
      <c r="F4253" s="1" t="s">
        <v>3584</v>
      </c>
      <c r="G4253" s="1">
        <v>1</v>
      </c>
      <c r="H4253" s="1" t="s">
        <v>19</v>
      </c>
      <c r="I4253" s="1" t="s">
        <v>1308</v>
      </c>
      <c r="J4253" s="1">
        <v>0.9</v>
      </c>
      <c r="K4253" s="1">
        <v>0.9</v>
      </c>
      <c r="L4253" s="49">
        <v>9</v>
      </c>
      <c r="M4253" s="50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66">
        <v>3911</v>
      </c>
      <c r="C4254" s="1" t="s">
        <v>3535</v>
      </c>
      <c r="D4254" s="1"/>
      <c r="E4254" s="1" t="s">
        <v>1108</v>
      </c>
      <c r="F4254" s="1" t="s">
        <v>3585</v>
      </c>
      <c r="G4254" s="1">
        <v>1</v>
      </c>
      <c r="H4254" s="1" t="s">
        <v>19</v>
      </c>
      <c r="I4254" s="1" t="s">
        <v>1308</v>
      </c>
      <c r="J4254" s="1">
        <v>1.1000000000000001</v>
      </c>
      <c r="K4254" s="1">
        <v>1.1000000000000001</v>
      </c>
      <c r="L4254" s="49">
        <v>9</v>
      </c>
      <c r="M4254" s="50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66">
        <v>3912</v>
      </c>
      <c r="C4255" s="1" t="s">
        <v>3535</v>
      </c>
      <c r="D4255" s="1"/>
      <c r="E4255" s="1" t="s">
        <v>108</v>
      </c>
      <c r="F4255" s="1" t="s">
        <v>3586</v>
      </c>
      <c r="G4255" s="1">
        <v>1</v>
      </c>
      <c r="H4255" s="1" t="s">
        <v>19</v>
      </c>
      <c r="I4255" s="1" t="s">
        <v>1308</v>
      </c>
      <c r="J4255" s="1">
        <v>0.4</v>
      </c>
      <c r="K4255" s="1">
        <v>0.4</v>
      </c>
      <c r="L4255" s="49">
        <v>9</v>
      </c>
      <c r="M4255" s="50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66">
        <v>3913</v>
      </c>
      <c r="C4256" s="1" t="s">
        <v>3535</v>
      </c>
      <c r="D4256" s="1"/>
      <c r="E4256" s="1" t="s">
        <v>181</v>
      </c>
      <c r="F4256" s="1" t="s">
        <v>3587</v>
      </c>
      <c r="G4256" s="1">
        <v>1</v>
      </c>
      <c r="H4256" s="1" t="s">
        <v>19</v>
      </c>
      <c r="I4256" s="1" t="s">
        <v>1308</v>
      </c>
      <c r="J4256" s="1">
        <v>0.7</v>
      </c>
      <c r="K4256" s="1">
        <v>0.7</v>
      </c>
      <c r="L4256" s="49">
        <v>9</v>
      </c>
      <c r="M4256" s="50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66">
        <v>3914</v>
      </c>
      <c r="C4257" s="1" t="s">
        <v>3535</v>
      </c>
      <c r="D4257" s="1"/>
      <c r="E4257" s="1" t="s">
        <v>469</v>
      </c>
      <c r="F4257" s="1" t="s">
        <v>3588</v>
      </c>
      <c r="G4257" s="1">
        <v>1</v>
      </c>
      <c r="H4257" s="1" t="s">
        <v>19</v>
      </c>
      <c r="I4257" s="1" t="s">
        <v>1308</v>
      </c>
      <c r="J4257" s="1">
        <v>0.4</v>
      </c>
      <c r="K4257" s="1">
        <v>0.4</v>
      </c>
      <c r="L4257" s="49">
        <v>9</v>
      </c>
      <c r="M4257" s="50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66">
        <v>3915</v>
      </c>
      <c r="C4258" s="1" t="s">
        <v>3535</v>
      </c>
      <c r="D4258" s="1"/>
      <c r="E4258" s="1" t="s">
        <v>472</v>
      </c>
      <c r="F4258" s="1" t="s">
        <v>3589</v>
      </c>
      <c r="G4258" s="1">
        <v>1</v>
      </c>
      <c r="H4258" s="1" t="s">
        <v>19</v>
      </c>
      <c r="I4258" s="1" t="s">
        <v>1308</v>
      </c>
      <c r="J4258" s="1">
        <v>1.5</v>
      </c>
      <c r="K4258" s="1">
        <v>1.5</v>
      </c>
      <c r="L4258" s="49">
        <v>9</v>
      </c>
      <c r="M4258" s="50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66">
        <v>3916</v>
      </c>
      <c r="C4259" s="1" t="s">
        <v>3535</v>
      </c>
      <c r="D4259" s="1"/>
      <c r="E4259" s="1" t="s">
        <v>1110</v>
      </c>
      <c r="F4259" s="1" t="s">
        <v>3590</v>
      </c>
      <c r="G4259" s="1">
        <v>1</v>
      </c>
      <c r="H4259" s="1" t="s">
        <v>19</v>
      </c>
      <c r="I4259" s="1" t="s">
        <v>1308</v>
      </c>
      <c r="J4259" s="1">
        <v>1.2</v>
      </c>
      <c r="K4259" s="1">
        <v>1.2</v>
      </c>
      <c r="L4259" s="49">
        <v>9</v>
      </c>
      <c r="M4259" s="50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66">
        <v>3917</v>
      </c>
      <c r="C4260" s="1" t="s">
        <v>3535</v>
      </c>
      <c r="D4260" s="1"/>
      <c r="E4260" s="1" t="s">
        <v>1111</v>
      </c>
      <c r="F4260" s="1" t="s">
        <v>3591</v>
      </c>
      <c r="G4260" s="1">
        <v>1</v>
      </c>
      <c r="H4260" s="1" t="s">
        <v>19</v>
      </c>
      <c r="I4260" s="1" t="s">
        <v>1308</v>
      </c>
      <c r="J4260" s="1">
        <v>3.6</v>
      </c>
      <c r="K4260" s="1">
        <v>3.6</v>
      </c>
      <c r="L4260" s="49">
        <v>9</v>
      </c>
      <c r="M4260" s="50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66">
        <v>3918</v>
      </c>
      <c r="C4261" s="1" t="s">
        <v>3538</v>
      </c>
      <c r="D4261" s="1"/>
      <c r="E4261" s="1" t="s">
        <v>1114</v>
      </c>
      <c r="F4261" s="1" t="s">
        <v>3592</v>
      </c>
      <c r="G4261" s="1">
        <v>1</v>
      </c>
      <c r="H4261" s="1" t="s">
        <v>19</v>
      </c>
      <c r="I4261" s="1" t="s">
        <v>1308</v>
      </c>
      <c r="J4261" s="1">
        <v>0.7</v>
      </c>
      <c r="K4261" s="1">
        <v>0.7</v>
      </c>
      <c r="L4261" s="49">
        <v>9</v>
      </c>
      <c r="M4261" s="50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66">
        <v>3919</v>
      </c>
      <c r="C4262" s="1" t="s">
        <v>3538</v>
      </c>
      <c r="D4262" s="1"/>
      <c r="E4262" s="1" t="s">
        <v>1115</v>
      </c>
      <c r="F4262" s="1" t="s">
        <v>3572</v>
      </c>
      <c r="G4262" s="1">
        <v>1</v>
      </c>
      <c r="H4262" s="1" t="s">
        <v>19</v>
      </c>
      <c r="I4262" s="1" t="s">
        <v>1308</v>
      </c>
      <c r="J4262" s="1">
        <v>0.6</v>
      </c>
      <c r="K4262" s="1">
        <v>0.6</v>
      </c>
      <c r="L4262" s="49">
        <v>9</v>
      </c>
      <c r="M4262" s="50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66">
        <v>3920</v>
      </c>
      <c r="C4263" s="1" t="s">
        <v>3538</v>
      </c>
      <c r="D4263" s="1"/>
      <c r="E4263" s="1" t="s">
        <v>1116</v>
      </c>
      <c r="F4263" s="1" t="s">
        <v>3573</v>
      </c>
      <c r="G4263" s="1">
        <v>1</v>
      </c>
      <c r="H4263" s="1" t="s">
        <v>19</v>
      </c>
      <c r="I4263" s="1" t="s">
        <v>1308</v>
      </c>
      <c r="J4263" s="1">
        <v>0.9</v>
      </c>
      <c r="K4263" s="1">
        <v>0.9</v>
      </c>
      <c r="L4263" s="49">
        <v>9</v>
      </c>
      <c r="M4263" s="50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66">
        <v>3921</v>
      </c>
      <c r="C4264" s="1" t="s">
        <v>3538</v>
      </c>
      <c r="D4264" s="1"/>
      <c r="E4264" s="1" t="s">
        <v>1117</v>
      </c>
      <c r="F4264" s="1" t="s">
        <v>3574</v>
      </c>
      <c r="G4264" s="1">
        <v>1</v>
      </c>
      <c r="H4264" s="1" t="s">
        <v>19</v>
      </c>
      <c r="I4264" s="1" t="s">
        <v>1308</v>
      </c>
      <c r="J4264" s="1">
        <v>0.2</v>
      </c>
      <c r="K4264" s="1">
        <v>0.2</v>
      </c>
      <c r="L4264" s="49">
        <v>9</v>
      </c>
      <c r="M4264" s="50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66">
        <v>3922</v>
      </c>
      <c r="C4265" s="1" t="s">
        <v>3538</v>
      </c>
      <c r="D4265" s="1"/>
      <c r="E4265" s="1" t="s">
        <v>1118</v>
      </c>
      <c r="F4265" s="1" t="s">
        <v>3575</v>
      </c>
      <c r="G4265" s="1">
        <v>1</v>
      </c>
      <c r="H4265" s="1" t="s">
        <v>19</v>
      </c>
      <c r="I4265" s="1" t="s">
        <v>1308</v>
      </c>
      <c r="J4265" s="1">
        <v>0.6</v>
      </c>
      <c r="K4265" s="1">
        <v>0.6</v>
      </c>
      <c r="L4265" s="49">
        <v>9</v>
      </c>
      <c r="M4265" s="50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66">
        <v>3923</v>
      </c>
      <c r="C4266" s="1" t="s">
        <v>3538</v>
      </c>
      <c r="D4266" s="1"/>
      <c r="E4266" s="1" t="s">
        <v>1120</v>
      </c>
      <c r="F4266" s="1" t="s">
        <v>3576</v>
      </c>
      <c r="G4266" s="1">
        <v>1</v>
      </c>
      <c r="H4266" s="1" t="s">
        <v>19</v>
      </c>
      <c r="I4266" s="1" t="s">
        <v>1308</v>
      </c>
      <c r="J4266" s="1">
        <v>0.2</v>
      </c>
      <c r="K4266" s="1">
        <v>0.2</v>
      </c>
      <c r="L4266" s="49">
        <v>9</v>
      </c>
      <c r="M4266" s="50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66">
        <v>3924</v>
      </c>
      <c r="C4267" s="1" t="s">
        <v>3538</v>
      </c>
      <c r="D4267" s="1"/>
      <c r="E4267" s="1" t="s">
        <v>1122</v>
      </c>
      <c r="F4267" s="1" t="s">
        <v>3577</v>
      </c>
      <c r="G4267" s="1">
        <v>1</v>
      </c>
      <c r="H4267" s="1" t="s">
        <v>19</v>
      </c>
      <c r="I4267" s="1" t="s">
        <v>1308</v>
      </c>
      <c r="J4267" s="1">
        <v>0.6</v>
      </c>
      <c r="K4267" s="1">
        <v>0.6</v>
      </c>
      <c r="L4267" s="49">
        <v>9</v>
      </c>
      <c r="M4267" s="50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66">
        <v>3925</v>
      </c>
      <c r="C4268" s="1" t="s">
        <v>3538</v>
      </c>
      <c r="D4268" s="1"/>
      <c r="E4268" s="1" t="s">
        <v>221</v>
      </c>
      <c r="F4268" s="1" t="s">
        <v>3586</v>
      </c>
      <c r="G4268" s="1">
        <v>1</v>
      </c>
      <c r="H4268" s="1" t="s">
        <v>19</v>
      </c>
      <c r="I4268" s="1" t="s">
        <v>1308</v>
      </c>
      <c r="J4268" s="1">
        <v>0.4</v>
      </c>
      <c r="K4268" s="1">
        <v>0.4</v>
      </c>
      <c r="L4268" s="49">
        <v>9</v>
      </c>
      <c r="M4268" s="50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66">
        <v>3926</v>
      </c>
      <c r="C4269" s="1" t="s">
        <v>3538</v>
      </c>
      <c r="D4269" s="1"/>
      <c r="E4269" s="1" t="s">
        <v>1121</v>
      </c>
      <c r="F4269" s="1" t="s">
        <v>3593</v>
      </c>
      <c r="G4269" s="1">
        <v>1</v>
      </c>
      <c r="H4269" s="1" t="s">
        <v>19</v>
      </c>
      <c r="I4269" s="1" t="s">
        <v>1308</v>
      </c>
      <c r="J4269" s="1">
        <v>0.7</v>
      </c>
      <c r="K4269" s="1">
        <v>0.7</v>
      </c>
      <c r="L4269" s="49">
        <v>9</v>
      </c>
      <c r="M4269" s="50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66">
        <v>3927</v>
      </c>
      <c r="C4270" s="1" t="s">
        <v>3538</v>
      </c>
      <c r="D4270" s="1"/>
      <c r="E4270" s="1" t="s">
        <v>3344</v>
      </c>
      <c r="F4270" s="1" t="s">
        <v>3594</v>
      </c>
      <c r="G4270" s="1">
        <v>1</v>
      </c>
      <c r="H4270" s="1" t="s">
        <v>19</v>
      </c>
      <c r="I4270" s="1" t="s">
        <v>1308</v>
      </c>
      <c r="J4270" s="1">
        <v>0.7</v>
      </c>
      <c r="K4270" s="1">
        <v>0.7</v>
      </c>
      <c r="L4270" s="49">
        <v>9</v>
      </c>
      <c r="M4270" s="50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66">
        <v>3928</v>
      </c>
      <c r="C4271" s="1" t="s">
        <v>3538</v>
      </c>
      <c r="D4271" s="1"/>
      <c r="E4271" s="1" t="s">
        <v>1113</v>
      </c>
      <c r="F4271" s="1" t="s">
        <v>3595</v>
      </c>
      <c r="G4271" s="1">
        <v>1</v>
      </c>
      <c r="H4271" s="1" t="s">
        <v>19</v>
      </c>
      <c r="I4271" s="1" t="s">
        <v>1308</v>
      </c>
      <c r="J4271" s="1">
        <v>0.9</v>
      </c>
      <c r="K4271" s="1">
        <v>0.9</v>
      </c>
      <c r="L4271" s="49">
        <v>9</v>
      </c>
      <c r="M4271" s="50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66">
        <v>3929</v>
      </c>
      <c r="C4272" s="1" t="s">
        <v>3538</v>
      </c>
      <c r="D4272" s="1"/>
      <c r="E4272" s="1" t="s">
        <v>1119</v>
      </c>
      <c r="F4272" s="1" t="s">
        <v>3588</v>
      </c>
      <c r="G4272" s="1">
        <v>1</v>
      </c>
      <c r="H4272" s="1" t="s">
        <v>19</v>
      </c>
      <c r="I4272" s="1" t="s">
        <v>1308</v>
      </c>
      <c r="J4272" s="1">
        <v>0.4</v>
      </c>
      <c r="K4272" s="1">
        <v>0.4</v>
      </c>
      <c r="L4272" s="49">
        <v>9</v>
      </c>
      <c r="M4272" s="50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66">
        <v>3930</v>
      </c>
      <c r="C4273" s="1"/>
      <c r="D4273" s="1" t="s">
        <v>3596</v>
      </c>
      <c r="E4273" s="1"/>
      <c r="F4273" s="1" t="s">
        <v>3597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9">
        <v>9</v>
      </c>
      <c r="M4273" s="50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66">
        <v>3931</v>
      </c>
      <c r="C4274" s="1"/>
      <c r="D4274" s="1" t="s">
        <v>3596</v>
      </c>
      <c r="E4274" s="1"/>
      <c r="F4274" s="1" t="s">
        <v>3598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9">
        <v>9</v>
      </c>
      <c r="M4274" s="50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66">
        <v>3932</v>
      </c>
      <c r="C4275" s="1"/>
      <c r="D4275" s="1" t="s">
        <v>3596</v>
      </c>
      <c r="E4275" s="1"/>
      <c r="F4275" s="1" t="s">
        <v>3599</v>
      </c>
      <c r="G4275" s="1">
        <v>4</v>
      </c>
      <c r="H4275" s="1" t="s">
        <v>1260</v>
      </c>
      <c r="I4275" s="1"/>
      <c r="J4275" s="1">
        <v>0.5</v>
      </c>
      <c r="K4275" s="1">
        <v>2</v>
      </c>
      <c r="L4275" s="49">
        <v>9</v>
      </c>
      <c r="M4275" s="50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66">
        <v>3933</v>
      </c>
      <c r="C4276" s="1"/>
      <c r="D4276" s="1" t="s">
        <v>3596</v>
      </c>
      <c r="E4276" s="1"/>
      <c r="F4276" s="1" t="s">
        <v>3600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9">
        <v>9</v>
      </c>
      <c r="M4276" s="50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66">
        <v>3934</v>
      </c>
      <c r="C4277" s="1"/>
      <c r="D4277" s="1" t="s">
        <v>3596</v>
      </c>
      <c r="E4277" s="1"/>
      <c r="F4277" s="1" t="s">
        <v>3601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9">
        <v>9</v>
      </c>
      <c r="M4277" s="50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66">
        <v>3935</v>
      </c>
      <c r="C4278" s="1"/>
      <c r="D4278" s="1" t="s">
        <v>3596</v>
      </c>
      <c r="E4278" s="1"/>
      <c r="F4278" s="1" t="s">
        <v>3602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9">
        <v>9</v>
      </c>
      <c r="M4278" s="50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66">
        <v>3936</v>
      </c>
      <c r="C4279" s="1"/>
      <c r="D4279" s="1" t="s">
        <v>3596</v>
      </c>
      <c r="E4279" s="1"/>
      <c r="F4279" s="1" t="s">
        <v>3603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9">
        <v>9</v>
      </c>
      <c r="M4279" s="50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66">
        <v>3937</v>
      </c>
      <c r="C4280" s="1"/>
      <c r="D4280" s="1" t="s">
        <v>3596</v>
      </c>
      <c r="E4280" s="1"/>
      <c r="F4280" s="1" t="s">
        <v>3604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9">
        <v>9</v>
      </c>
      <c r="M4280" s="50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66">
        <v>3938</v>
      </c>
      <c r="C4281" s="1"/>
      <c r="D4281" s="1" t="s">
        <v>3596</v>
      </c>
      <c r="E4281" s="1"/>
      <c r="F4281" s="1" t="s">
        <v>3605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9">
        <v>9</v>
      </c>
      <c r="M4281" s="50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66">
        <v>3939</v>
      </c>
      <c r="C4282" s="1" t="s">
        <v>3606</v>
      </c>
      <c r="D4282" s="1" t="s">
        <v>3607</v>
      </c>
      <c r="E4282" s="1"/>
      <c r="F4282" s="1" t="s">
        <v>3608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9">
        <v>9</v>
      </c>
      <c r="M4282" s="50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66">
        <v>3940</v>
      </c>
      <c r="C4283" s="1" t="s">
        <v>3606</v>
      </c>
      <c r="D4283" s="1" t="s">
        <v>3607</v>
      </c>
      <c r="E4283" s="1"/>
      <c r="F4283" s="1" t="s">
        <v>3609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9">
        <v>9</v>
      </c>
      <c r="M4283" s="50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66">
        <v>3941</v>
      </c>
      <c r="C4284" s="1" t="s">
        <v>3606</v>
      </c>
      <c r="D4284" s="1" t="s">
        <v>3607</v>
      </c>
      <c r="E4284" s="1"/>
      <c r="F4284" s="1" t="s">
        <v>3610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9">
        <v>9</v>
      </c>
      <c r="M4284" s="50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66">
        <v>3942</v>
      </c>
      <c r="C4285" s="1" t="s">
        <v>3606</v>
      </c>
      <c r="D4285" s="1" t="s">
        <v>3607</v>
      </c>
      <c r="E4285" s="1"/>
      <c r="F4285" s="1" t="s">
        <v>3611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9">
        <v>9</v>
      </c>
      <c r="M4285" s="50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66">
        <v>3943</v>
      </c>
      <c r="C4286" s="1" t="s">
        <v>3606</v>
      </c>
      <c r="D4286" s="1" t="s">
        <v>3607</v>
      </c>
      <c r="E4286" s="1"/>
      <c r="F4286" s="1" t="s">
        <v>3612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9">
        <v>9</v>
      </c>
      <c r="M4286" s="50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66">
        <v>3944</v>
      </c>
      <c r="C4287" s="1" t="s">
        <v>3606</v>
      </c>
      <c r="D4287" s="1" t="s">
        <v>3607</v>
      </c>
      <c r="E4287" s="1"/>
      <c r="F4287" s="1" t="s">
        <v>3613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9">
        <v>9</v>
      </c>
      <c r="M4287" s="50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66">
        <v>3945</v>
      </c>
      <c r="C4288" s="1" t="s">
        <v>3606</v>
      </c>
      <c r="D4288" s="1" t="s">
        <v>3607</v>
      </c>
      <c r="E4288" s="1"/>
      <c r="F4288" s="1" t="s">
        <v>3614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9">
        <v>9</v>
      </c>
      <c r="M4288" s="50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66">
        <v>3946</v>
      </c>
      <c r="C4289" s="1" t="s">
        <v>3606</v>
      </c>
      <c r="D4289" s="1" t="s">
        <v>3607</v>
      </c>
      <c r="E4289" s="1"/>
      <c r="F4289" s="1" t="s">
        <v>3615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9">
        <v>9</v>
      </c>
      <c r="M4289" s="50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66">
        <v>3947</v>
      </c>
      <c r="C4290" s="1" t="s">
        <v>3606</v>
      </c>
      <c r="D4290" s="1" t="s">
        <v>3607</v>
      </c>
      <c r="E4290" s="1"/>
      <c r="F4290" s="1" t="s">
        <v>3616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9">
        <v>9</v>
      </c>
      <c r="M4290" s="50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66">
        <v>3948</v>
      </c>
      <c r="C4291" s="1" t="s">
        <v>3606</v>
      </c>
      <c r="D4291" s="1" t="s">
        <v>3607</v>
      </c>
      <c r="E4291" s="1"/>
      <c r="F4291" s="1" t="s">
        <v>3617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9">
        <v>9</v>
      </c>
      <c r="M4291" s="50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66">
        <v>3949</v>
      </c>
      <c r="C4292" s="1"/>
      <c r="D4292" s="1" t="s">
        <v>3618</v>
      </c>
      <c r="E4292" s="1"/>
      <c r="F4292" s="1" t="s">
        <v>3619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9">
        <v>9</v>
      </c>
      <c r="M4292" s="50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66">
        <v>3950</v>
      </c>
      <c r="C4293" s="1"/>
      <c r="D4293" s="1" t="s">
        <v>3618</v>
      </c>
      <c r="E4293" s="1"/>
      <c r="F4293" s="1" t="s">
        <v>3620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9">
        <v>9</v>
      </c>
      <c r="M4293" s="50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66">
        <v>3951</v>
      </c>
      <c r="C4294" s="1"/>
      <c r="D4294" s="1" t="s">
        <v>3618</v>
      </c>
      <c r="E4294" s="1"/>
      <c r="F4294" s="1" t="s">
        <v>3621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9">
        <v>9</v>
      </c>
      <c r="M4294" s="50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66">
        <v>3952</v>
      </c>
      <c r="C4295" s="1"/>
      <c r="D4295" s="1" t="s">
        <v>3618</v>
      </c>
      <c r="E4295" s="1"/>
      <c r="F4295" s="1" t="s">
        <v>3622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9">
        <v>9</v>
      </c>
      <c r="M4295" s="50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66">
        <v>3953</v>
      </c>
      <c r="C4296" s="1"/>
      <c r="D4296" s="1" t="s">
        <v>3618</v>
      </c>
      <c r="E4296" s="1"/>
      <c r="F4296" s="1" t="s">
        <v>3623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9">
        <v>9</v>
      </c>
      <c r="M4296" s="50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66">
        <v>3954</v>
      </c>
      <c r="C4297" s="1"/>
      <c r="D4297" s="1" t="s">
        <v>3618</v>
      </c>
      <c r="E4297" s="1"/>
      <c r="F4297" s="1" t="s">
        <v>3624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9">
        <v>9</v>
      </c>
      <c r="M4297" s="50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66">
        <v>3955</v>
      </c>
      <c r="C4298" s="1"/>
      <c r="D4298" s="1" t="s">
        <v>3618</v>
      </c>
      <c r="E4298" s="1"/>
      <c r="F4298" s="1" t="s">
        <v>3625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9">
        <v>9</v>
      </c>
      <c r="M4298" s="50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66">
        <v>3956</v>
      </c>
      <c r="C4299" s="1" t="s">
        <v>3626</v>
      </c>
      <c r="D4299" s="1" t="s">
        <v>3627</v>
      </c>
      <c r="E4299" s="1"/>
      <c r="F4299" s="1" t="s">
        <v>3628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9">
        <v>9</v>
      </c>
      <c r="M4299" s="50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66">
        <v>3957</v>
      </c>
      <c r="C4300" s="1" t="s">
        <v>3626</v>
      </c>
      <c r="D4300" s="1" t="s">
        <v>3627</v>
      </c>
      <c r="E4300" s="1"/>
      <c r="F4300" s="1" t="s">
        <v>3629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9">
        <v>9</v>
      </c>
      <c r="M4300" s="50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66">
        <v>3958</v>
      </c>
      <c r="C4301" s="1" t="s">
        <v>3626</v>
      </c>
      <c r="D4301" s="1" t="s">
        <v>3627</v>
      </c>
      <c r="E4301" s="1"/>
      <c r="F4301" s="1" t="s">
        <v>3630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9">
        <v>9</v>
      </c>
      <c r="M4301" s="50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66">
        <v>3959</v>
      </c>
      <c r="C4302" s="1" t="s">
        <v>3626</v>
      </c>
      <c r="D4302" s="1" t="s">
        <v>3627</v>
      </c>
      <c r="E4302" s="1"/>
      <c r="F4302" s="1" t="s">
        <v>3631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9">
        <v>9</v>
      </c>
      <c r="M4302" s="50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66">
        <v>3960</v>
      </c>
      <c r="C4303" s="1" t="s">
        <v>3626</v>
      </c>
      <c r="D4303" s="1" t="s">
        <v>3627</v>
      </c>
      <c r="E4303" s="1"/>
      <c r="F4303" s="1" t="s">
        <v>3632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9">
        <v>9</v>
      </c>
      <c r="M4303" s="50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66">
        <v>3961</v>
      </c>
      <c r="C4304" s="1" t="s">
        <v>3626</v>
      </c>
      <c r="D4304" s="1" t="s">
        <v>3627</v>
      </c>
      <c r="E4304" s="1"/>
      <c r="F4304" s="1" t="s">
        <v>3633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9">
        <v>9</v>
      </c>
      <c r="M4304" s="50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66">
        <v>3962</v>
      </c>
      <c r="C4305" s="1" t="s">
        <v>1908</v>
      </c>
      <c r="D4305" s="1"/>
      <c r="E4305" s="1" t="s">
        <v>3003</v>
      </c>
      <c r="F4305" s="1" t="s">
        <v>3418</v>
      </c>
      <c r="G4305" s="1">
        <v>1</v>
      </c>
      <c r="H4305" s="1" t="s">
        <v>19</v>
      </c>
      <c r="I4305" s="1" t="s">
        <v>1308</v>
      </c>
      <c r="J4305" s="1">
        <v>1</v>
      </c>
      <c r="K4305" s="1">
        <v>1</v>
      </c>
      <c r="L4305" s="49">
        <v>10</v>
      </c>
      <c r="M4305" s="50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66">
        <v>3963</v>
      </c>
      <c r="C4306" s="1" t="s">
        <v>1382</v>
      </c>
      <c r="D4306" s="1"/>
      <c r="E4306" s="1" t="s">
        <v>3004</v>
      </c>
      <c r="F4306" s="1" t="s">
        <v>3650</v>
      </c>
      <c r="G4306" s="1">
        <v>2</v>
      </c>
      <c r="H4306" s="1" t="s">
        <v>19</v>
      </c>
      <c r="I4306" s="1" t="s">
        <v>1302</v>
      </c>
      <c r="J4306" s="1">
        <v>5.4</v>
      </c>
      <c r="K4306" s="1">
        <v>10.8</v>
      </c>
      <c r="L4306" s="49">
        <v>10</v>
      </c>
      <c r="M4306" s="50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66">
        <v>3964</v>
      </c>
      <c r="C4307" s="1" t="s">
        <v>1382</v>
      </c>
      <c r="D4307" s="1"/>
      <c r="E4307" s="1" t="s">
        <v>3653</v>
      </c>
      <c r="F4307" s="1" t="s">
        <v>3652</v>
      </c>
      <c r="G4307" s="1">
        <v>2</v>
      </c>
      <c r="H4307" s="1" t="s">
        <v>19</v>
      </c>
      <c r="I4307" s="1" t="s">
        <v>1302</v>
      </c>
      <c r="J4307" s="1">
        <v>8</v>
      </c>
      <c r="K4307" s="1">
        <v>16</v>
      </c>
      <c r="L4307" s="49">
        <v>10</v>
      </c>
      <c r="M4307" s="50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66">
        <v>3965</v>
      </c>
      <c r="C4308" s="1" t="s">
        <v>1382</v>
      </c>
      <c r="D4308" s="1"/>
      <c r="E4308" s="1" t="s">
        <v>3004</v>
      </c>
      <c r="F4308" s="1" t="s">
        <v>3650</v>
      </c>
      <c r="G4308" s="1">
        <v>2</v>
      </c>
      <c r="H4308" s="1" t="s">
        <v>19</v>
      </c>
      <c r="I4308" s="1" t="s">
        <v>1308</v>
      </c>
      <c r="J4308" s="1">
        <v>5.4</v>
      </c>
      <c r="K4308" s="1">
        <v>10.8</v>
      </c>
      <c r="L4308" s="49">
        <v>10</v>
      </c>
      <c r="M4308" s="50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66">
        <v>3966</v>
      </c>
      <c r="C4309" s="1" t="s">
        <v>1382</v>
      </c>
      <c r="D4309" s="1"/>
      <c r="E4309" s="1" t="s">
        <v>3653</v>
      </c>
      <c r="F4309" s="1" t="s">
        <v>3652</v>
      </c>
      <c r="G4309" s="1">
        <v>2</v>
      </c>
      <c r="H4309" s="1" t="s">
        <v>19</v>
      </c>
      <c r="I4309" s="1" t="s">
        <v>1308</v>
      </c>
      <c r="J4309" s="1">
        <v>8</v>
      </c>
      <c r="K4309" s="1">
        <v>16</v>
      </c>
      <c r="L4309" s="49">
        <v>10</v>
      </c>
      <c r="M4309" s="50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66">
        <v>3967</v>
      </c>
      <c r="C4310" s="1" t="s">
        <v>2629</v>
      </c>
      <c r="D4310" s="1"/>
      <c r="E4310" s="1" t="s">
        <v>3654</v>
      </c>
      <c r="F4310" s="1" t="s">
        <v>3425</v>
      </c>
      <c r="G4310" s="1">
        <v>2</v>
      </c>
      <c r="H4310" s="1" t="s">
        <v>19</v>
      </c>
      <c r="I4310" s="1" t="s">
        <v>1297</v>
      </c>
      <c r="J4310" s="1">
        <v>0.8</v>
      </c>
      <c r="K4310" s="1">
        <v>1.6</v>
      </c>
      <c r="L4310" s="49">
        <v>10</v>
      </c>
      <c r="M4310" s="50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66">
        <v>3968</v>
      </c>
      <c r="C4311" s="1" t="s">
        <v>2629</v>
      </c>
      <c r="D4311" s="1"/>
      <c r="E4311" s="1" t="s">
        <v>3655</v>
      </c>
      <c r="F4311" s="1" t="s">
        <v>3425</v>
      </c>
      <c r="G4311" s="1">
        <v>2</v>
      </c>
      <c r="H4311" s="1" t="s">
        <v>19</v>
      </c>
      <c r="I4311" s="1" t="s">
        <v>1297</v>
      </c>
      <c r="J4311" s="1">
        <v>0.2</v>
      </c>
      <c r="K4311" s="1">
        <v>0.4</v>
      </c>
      <c r="L4311" s="49">
        <v>10</v>
      </c>
      <c r="M4311" s="50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66">
        <v>3969</v>
      </c>
      <c r="C4312" s="1" t="s">
        <v>2629</v>
      </c>
      <c r="D4312" s="1"/>
      <c r="E4312" s="1" t="s">
        <v>3656</v>
      </c>
      <c r="F4312" s="1" t="s">
        <v>3425</v>
      </c>
      <c r="G4312" s="1">
        <v>2</v>
      </c>
      <c r="H4312" s="1" t="s">
        <v>19</v>
      </c>
      <c r="I4312" s="1" t="s">
        <v>1297</v>
      </c>
      <c r="J4312" s="1">
        <v>0.3</v>
      </c>
      <c r="K4312" s="1">
        <v>0.6</v>
      </c>
      <c r="L4312" s="49">
        <v>10</v>
      </c>
      <c r="M4312" s="50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66">
        <v>3970</v>
      </c>
      <c r="C4313" s="1" t="s">
        <v>2629</v>
      </c>
      <c r="D4313" s="1"/>
      <c r="E4313" s="1" t="s">
        <v>3657</v>
      </c>
      <c r="F4313" s="1" t="s">
        <v>3425</v>
      </c>
      <c r="G4313" s="1">
        <v>22</v>
      </c>
      <c r="H4313" s="1" t="s">
        <v>19</v>
      </c>
      <c r="I4313" s="1" t="s">
        <v>1297</v>
      </c>
      <c r="J4313" s="1">
        <v>0.5</v>
      </c>
      <c r="K4313" s="1">
        <v>11</v>
      </c>
      <c r="L4313" s="49">
        <v>10</v>
      </c>
      <c r="M4313" s="50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66">
        <v>3971</v>
      </c>
      <c r="C4314" s="1" t="s">
        <v>2629</v>
      </c>
      <c r="D4314" s="1"/>
      <c r="E4314" s="1" t="s">
        <v>3658</v>
      </c>
      <c r="F4314" s="1" t="s">
        <v>3425</v>
      </c>
      <c r="G4314" s="1">
        <v>4</v>
      </c>
      <c r="H4314" s="1" t="s">
        <v>19</v>
      </c>
      <c r="I4314" s="1" t="s">
        <v>1297</v>
      </c>
      <c r="J4314" s="1">
        <v>0.6</v>
      </c>
      <c r="K4314" s="1">
        <v>2.4</v>
      </c>
      <c r="L4314" s="49">
        <v>10</v>
      </c>
      <c r="M4314" s="50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66">
        <v>3972</v>
      </c>
      <c r="C4315" s="1" t="s">
        <v>2629</v>
      </c>
      <c r="D4315" s="1"/>
      <c r="E4315" s="1" t="s">
        <v>3659</v>
      </c>
      <c r="F4315" s="1" t="s">
        <v>3425</v>
      </c>
      <c r="G4315" s="1">
        <v>8</v>
      </c>
      <c r="H4315" s="1" t="s">
        <v>19</v>
      </c>
      <c r="I4315" s="1" t="s">
        <v>1297</v>
      </c>
      <c r="J4315" s="1">
        <v>0.7</v>
      </c>
      <c r="K4315" s="1">
        <v>5.6</v>
      </c>
      <c r="L4315" s="49">
        <v>10</v>
      </c>
      <c r="M4315" s="50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66">
        <v>3973</v>
      </c>
      <c r="C4316" s="1" t="s">
        <v>2629</v>
      </c>
      <c r="D4316" s="1"/>
      <c r="E4316" s="1" t="s">
        <v>3660</v>
      </c>
      <c r="F4316" s="1" t="s">
        <v>3425</v>
      </c>
      <c r="G4316" s="1">
        <v>6</v>
      </c>
      <c r="H4316" s="1" t="s">
        <v>19</v>
      </c>
      <c r="I4316" s="1" t="s">
        <v>1297</v>
      </c>
      <c r="J4316" s="1">
        <v>0.6</v>
      </c>
      <c r="K4316" s="1">
        <v>3.5999999999999996</v>
      </c>
      <c r="L4316" s="49">
        <v>10</v>
      </c>
      <c r="M4316" s="50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66">
        <v>3974</v>
      </c>
      <c r="C4317" s="1" t="s">
        <v>2629</v>
      </c>
      <c r="D4317" s="1"/>
      <c r="E4317" s="1" t="s">
        <v>3661</v>
      </c>
      <c r="F4317" s="1" t="s">
        <v>3425</v>
      </c>
      <c r="G4317" s="1">
        <v>6</v>
      </c>
      <c r="H4317" s="1" t="s">
        <v>19</v>
      </c>
      <c r="I4317" s="1" t="s">
        <v>1297</v>
      </c>
      <c r="J4317" s="1">
        <v>0.5</v>
      </c>
      <c r="K4317" s="1">
        <v>3</v>
      </c>
      <c r="L4317" s="49">
        <v>10</v>
      </c>
      <c r="M4317" s="50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66">
        <v>3975</v>
      </c>
      <c r="C4318" s="1" t="s">
        <v>2629</v>
      </c>
      <c r="D4318" s="1"/>
      <c r="E4318" s="1" t="s">
        <v>3662</v>
      </c>
      <c r="F4318" s="1" t="s">
        <v>3425</v>
      </c>
      <c r="G4318" s="1">
        <v>4</v>
      </c>
      <c r="H4318" s="1" t="s">
        <v>19</v>
      </c>
      <c r="I4318" s="1" t="s">
        <v>1297</v>
      </c>
      <c r="J4318" s="1">
        <v>0.1</v>
      </c>
      <c r="K4318" s="1">
        <v>0.4</v>
      </c>
      <c r="L4318" s="49">
        <v>10</v>
      </c>
      <c r="M4318" s="50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66">
        <v>3976</v>
      </c>
      <c r="C4319" s="1" t="s">
        <v>3523</v>
      </c>
      <c r="D4319" s="1"/>
      <c r="E4319" s="1" t="s">
        <v>3663</v>
      </c>
      <c r="F4319" s="1" t="s">
        <v>3664</v>
      </c>
      <c r="G4319" s="1">
        <v>1</v>
      </c>
      <c r="H4319" s="1" t="s">
        <v>19</v>
      </c>
      <c r="I4319" s="1" t="s">
        <v>1302</v>
      </c>
      <c r="J4319" s="1">
        <v>4.7</v>
      </c>
      <c r="K4319" s="1">
        <v>4.7</v>
      </c>
      <c r="L4319" s="49">
        <v>10</v>
      </c>
      <c r="M4319" s="50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66">
        <v>3977</v>
      </c>
      <c r="C4320" s="1" t="s">
        <v>3530</v>
      </c>
      <c r="D4320" s="1"/>
      <c r="E4320" s="1" t="s">
        <v>3665</v>
      </c>
      <c r="F4320" s="1" t="s">
        <v>3666</v>
      </c>
      <c r="G4320" s="1">
        <v>1</v>
      </c>
      <c r="H4320" s="1" t="s">
        <v>19</v>
      </c>
      <c r="I4320" s="1" t="s">
        <v>1308</v>
      </c>
      <c r="J4320" s="1">
        <v>2</v>
      </c>
      <c r="K4320" s="1">
        <v>2</v>
      </c>
      <c r="L4320" s="49">
        <v>10</v>
      </c>
      <c r="M4320" s="50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66">
        <v>3978</v>
      </c>
      <c r="C4321" s="1" t="s">
        <v>3530</v>
      </c>
      <c r="D4321" s="1"/>
      <c r="E4321" s="1" t="s">
        <v>3667</v>
      </c>
      <c r="F4321" s="1" t="s">
        <v>3666</v>
      </c>
      <c r="G4321" s="1">
        <v>1</v>
      </c>
      <c r="H4321" s="1" t="s">
        <v>19</v>
      </c>
      <c r="I4321" s="1" t="s">
        <v>1308</v>
      </c>
      <c r="J4321" s="1">
        <v>1.7</v>
      </c>
      <c r="K4321" s="1">
        <v>1.7</v>
      </c>
      <c r="L4321" s="49">
        <v>10</v>
      </c>
      <c r="M4321" s="50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66">
        <v>3979</v>
      </c>
      <c r="C4322" s="1" t="s">
        <v>3530</v>
      </c>
      <c r="D4322" s="1"/>
      <c r="E4322" s="1" t="s">
        <v>3668</v>
      </c>
      <c r="F4322" s="1" t="s">
        <v>3666</v>
      </c>
      <c r="G4322" s="1">
        <v>1</v>
      </c>
      <c r="H4322" s="1" t="s">
        <v>19</v>
      </c>
      <c r="I4322" s="1" t="s">
        <v>1308</v>
      </c>
      <c r="J4322" s="1">
        <v>5.3</v>
      </c>
      <c r="K4322" s="1">
        <v>5.3</v>
      </c>
      <c r="L4322" s="49">
        <v>10</v>
      </c>
      <c r="M4322" s="50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66">
        <v>3980</v>
      </c>
      <c r="C4323" s="1" t="s">
        <v>3530</v>
      </c>
      <c r="D4323" s="1"/>
      <c r="E4323" s="1" t="s">
        <v>3669</v>
      </c>
      <c r="F4323" s="1" t="s">
        <v>3666</v>
      </c>
      <c r="G4323" s="1">
        <v>1</v>
      </c>
      <c r="H4323" s="1" t="s">
        <v>19</v>
      </c>
      <c r="I4323" s="1" t="s">
        <v>1308</v>
      </c>
      <c r="J4323" s="1">
        <v>5.0999999999999996</v>
      </c>
      <c r="K4323" s="1">
        <v>5.0999999999999996</v>
      </c>
      <c r="L4323" s="49">
        <v>10</v>
      </c>
      <c r="M4323" s="50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66">
        <v>3981</v>
      </c>
      <c r="C4324" s="1" t="s">
        <v>3530</v>
      </c>
      <c r="D4324" s="1"/>
      <c r="E4324" s="1" t="s">
        <v>3670</v>
      </c>
      <c r="F4324" s="1" t="s">
        <v>3666</v>
      </c>
      <c r="G4324" s="1">
        <v>1</v>
      </c>
      <c r="H4324" s="1" t="s">
        <v>19</v>
      </c>
      <c r="I4324" s="1" t="s">
        <v>1308</v>
      </c>
      <c r="J4324" s="1">
        <v>1.4</v>
      </c>
      <c r="K4324" s="1">
        <v>1.4</v>
      </c>
      <c r="L4324" s="49">
        <v>10</v>
      </c>
      <c r="M4324" s="50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66">
        <v>3982</v>
      </c>
      <c r="C4325" s="1" t="s">
        <v>3530</v>
      </c>
      <c r="D4325" s="1"/>
      <c r="E4325" s="1" t="s">
        <v>3671</v>
      </c>
      <c r="F4325" s="1" t="s">
        <v>3666</v>
      </c>
      <c r="G4325" s="1">
        <v>1</v>
      </c>
      <c r="H4325" s="1" t="s">
        <v>19</v>
      </c>
      <c r="I4325" s="1" t="s">
        <v>1308</v>
      </c>
      <c r="J4325" s="1">
        <v>4.3</v>
      </c>
      <c r="K4325" s="1">
        <v>4.3</v>
      </c>
      <c r="L4325" s="49">
        <v>10</v>
      </c>
      <c r="M4325" s="50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66">
        <v>3983</v>
      </c>
      <c r="C4326" s="1" t="s">
        <v>3530</v>
      </c>
      <c r="D4326" s="1"/>
      <c r="E4326" s="1" t="s">
        <v>3672</v>
      </c>
      <c r="F4326" s="1" t="s">
        <v>3666</v>
      </c>
      <c r="G4326" s="1">
        <v>1</v>
      </c>
      <c r="H4326" s="1" t="s">
        <v>19</v>
      </c>
      <c r="I4326" s="1" t="s">
        <v>1308</v>
      </c>
      <c r="J4326" s="1">
        <v>2.8</v>
      </c>
      <c r="K4326" s="1">
        <v>2.8</v>
      </c>
      <c r="L4326" s="49">
        <v>10</v>
      </c>
      <c r="M4326" s="50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66">
        <v>3984</v>
      </c>
      <c r="C4327" s="1" t="s">
        <v>3530</v>
      </c>
      <c r="D4327" s="1"/>
      <c r="E4327" s="1" t="s">
        <v>3673</v>
      </c>
      <c r="F4327" s="1" t="s">
        <v>3666</v>
      </c>
      <c r="G4327" s="1">
        <v>1</v>
      </c>
      <c r="H4327" s="1" t="s">
        <v>19</v>
      </c>
      <c r="I4327" s="1" t="s">
        <v>1308</v>
      </c>
      <c r="J4327" s="1">
        <v>1.1000000000000001</v>
      </c>
      <c r="K4327" s="1">
        <v>1.1000000000000001</v>
      </c>
      <c r="L4327" s="49">
        <v>10</v>
      </c>
      <c r="M4327" s="50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66">
        <v>3985</v>
      </c>
      <c r="C4328" s="1" t="s">
        <v>3530</v>
      </c>
      <c r="D4328" s="1"/>
      <c r="E4328" s="1" t="s">
        <v>3674</v>
      </c>
      <c r="F4328" s="1" t="s">
        <v>3666</v>
      </c>
      <c r="G4328" s="1">
        <v>1</v>
      </c>
      <c r="H4328" s="1" t="s">
        <v>19</v>
      </c>
      <c r="I4328" s="1" t="s">
        <v>1308</v>
      </c>
      <c r="J4328" s="1">
        <v>1.2</v>
      </c>
      <c r="K4328" s="1">
        <v>1.2</v>
      </c>
      <c r="L4328" s="49">
        <v>10</v>
      </c>
      <c r="M4328" s="50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66">
        <v>3986</v>
      </c>
      <c r="C4329" s="1" t="s">
        <v>3530</v>
      </c>
      <c r="D4329" s="1"/>
      <c r="E4329" s="1" t="s">
        <v>3675</v>
      </c>
      <c r="F4329" s="1" t="s">
        <v>3533</v>
      </c>
      <c r="G4329" s="1">
        <v>2</v>
      </c>
      <c r="H4329" s="1" t="s">
        <v>19</v>
      </c>
      <c r="I4329" s="1" t="s">
        <v>1308</v>
      </c>
      <c r="J4329" s="1">
        <v>0.6</v>
      </c>
      <c r="K4329" s="1">
        <v>1.2</v>
      </c>
      <c r="L4329" s="49">
        <v>10</v>
      </c>
      <c r="M4329" s="50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66">
        <v>3987</v>
      </c>
      <c r="C4330" s="1" t="s">
        <v>3530</v>
      </c>
      <c r="D4330" s="1"/>
      <c r="E4330" s="1" t="s">
        <v>3676</v>
      </c>
      <c r="F4330" s="1" t="s">
        <v>3533</v>
      </c>
      <c r="G4330" s="1">
        <v>3</v>
      </c>
      <c r="H4330" s="1" t="s">
        <v>19</v>
      </c>
      <c r="I4330" s="1" t="s">
        <v>1308</v>
      </c>
      <c r="J4330" s="1">
        <v>1.7</v>
      </c>
      <c r="K4330" s="1">
        <v>5.0999999999999996</v>
      </c>
      <c r="L4330" s="49">
        <v>10</v>
      </c>
      <c r="M4330" s="50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66">
        <v>3988</v>
      </c>
      <c r="C4331" s="1" t="s">
        <v>3530</v>
      </c>
      <c r="D4331" s="1"/>
      <c r="E4331" s="1" t="s">
        <v>3677</v>
      </c>
      <c r="F4331" s="1" t="s">
        <v>3533</v>
      </c>
      <c r="G4331" s="1">
        <v>2</v>
      </c>
      <c r="H4331" s="1" t="s">
        <v>19</v>
      </c>
      <c r="I4331" s="1" t="s">
        <v>1308</v>
      </c>
      <c r="J4331" s="1">
        <v>0.4</v>
      </c>
      <c r="K4331" s="1">
        <v>0.8</v>
      </c>
      <c r="L4331" s="49">
        <v>10</v>
      </c>
      <c r="M4331" s="50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66">
        <v>3989</v>
      </c>
      <c r="C4332" s="1" t="s">
        <v>3535</v>
      </c>
      <c r="D4332" s="1"/>
      <c r="E4332" s="1" t="s">
        <v>3678</v>
      </c>
      <c r="F4332" s="1" t="s">
        <v>3537</v>
      </c>
      <c r="G4332" s="1">
        <v>1</v>
      </c>
      <c r="H4332" s="1" t="s">
        <v>19</v>
      </c>
      <c r="I4332" s="1" t="s">
        <v>1308</v>
      </c>
      <c r="J4332" s="1">
        <v>32.299999999999997</v>
      </c>
      <c r="K4332" s="1">
        <v>32.299999999999997</v>
      </c>
      <c r="L4332" s="49">
        <v>10</v>
      </c>
      <c r="M4332" s="50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66">
        <v>3990</v>
      </c>
      <c r="C4333" s="1" t="s">
        <v>3538</v>
      </c>
      <c r="D4333" s="1"/>
      <c r="E4333" s="1" t="s">
        <v>3679</v>
      </c>
      <c r="F4333" s="1" t="s">
        <v>3666</v>
      </c>
      <c r="G4333" s="1">
        <v>1</v>
      </c>
      <c r="H4333" s="1" t="s">
        <v>19</v>
      </c>
      <c r="I4333" s="1" t="s">
        <v>1308</v>
      </c>
      <c r="J4333" s="1">
        <v>2</v>
      </c>
      <c r="K4333" s="1">
        <v>2</v>
      </c>
      <c r="L4333" s="49">
        <v>10</v>
      </c>
      <c r="M4333" s="50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66">
        <v>3991</v>
      </c>
      <c r="C4334" s="1" t="s">
        <v>3538</v>
      </c>
      <c r="D4334" s="1"/>
      <c r="E4334" s="1" t="s">
        <v>3680</v>
      </c>
      <c r="F4334" s="1" t="s">
        <v>3666</v>
      </c>
      <c r="G4334" s="1">
        <v>1</v>
      </c>
      <c r="H4334" s="1" t="s">
        <v>19</v>
      </c>
      <c r="I4334" s="1" t="s">
        <v>1308</v>
      </c>
      <c r="J4334" s="1">
        <v>1.7</v>
      </c>
      <c r="K4334" s="1">
        <v>1.7</v>
      </c>
      <c r="L4334" s="49">
        <v>10</v>
      </c>
      <c r="M4334" s="50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66">
        <v>3992</v>
      </c>
      <c r="C4335" s="1" t="s">
        <v>3538</v>
      </c>
      <c r="D4335" s="1"/>
      <c r="E4335" s="1" t="s">
        <v>3681</v>
      </c>
      <c r="F4335" s="1" t="s">
        <v>3666</v>
      </c>
      <c r="G4335" s="1">
        <v>1</v>
      </c>
      <c r="H4335" s="1" t="s">
        <v>19</v>
      </c>
      <c r="I4335" s="1" t="s">
        <v>1308</v>
      </c>
      <c r="J4335" s="1">
        <v>5.3</v>
      </c>
      <c r="K4335" s="1">
        <v>5.3</v>
      </c>
      <c r="L4335" s="49">
        <v>10</v>
      </c>
      <c r="M4335" s="50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66">
        <v>3993</v>
      </c>
      <c r="C4336" s="1" t="s">
        <v>3538</v>
      </c>
      <c r="D4336" s="1"/>
      <c r="E4336" s="1" t="s">
        <v>3682</v>
      </c>
      <c r="F4336" s="1" t="s">
        <v>3666</v>
      </c>
      <c r="G4336" s="1">
        <v>1</v>
      </c>
      <c r="H4336" s="1" t="s">
        <v>19</v>
      </c>
      <c r="I4336" s="1" t="s">
        <v>1308</v>
      </c>
      <c r="J4336" s="1">
        <v>5.0999999999999996</v>
      </c>
      <c r="K4336" s="1">
        <v>5.0999999999999996</v>
      </c>
      <c r="L4336" s="49">
        <v>10</v>
      </c>
      <c r="M4336" s="50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66">
        <v>3994</v>
      </c>
      <c r="C4337" s="1" t="s">
        <v>3538</v>
      </c>
      <c r="D4337" s="1"/>
      <c r="E4337" s="1" t="s">
        <v>3683</v>
      </c>
      <c r="F4337" s="1" t="s">
        <v>3666</v>
      </c>
      <c r="G4337" s="1">
        <v>1</v>
      </c>
      <c r="H4337" s="1" t="s">
        <v>19</v>
      </c>
      <c r="I4337" s="1" t="s">
        <v>1308</v>
      </c>
      <c r="J4337" s="1">
        <v>1.4</v>
      </c>
      <c r="K4337" s="1">
        <v>1.4</v>
      </c>
      <c r="L4337" s="49">
        <v>10</v>
      </c>
      <c r="M4337" s="50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66">
        <v>3995</v>
      </c>
      <c r="C4338" s="1" t="s">
        <v>3538</v>
      </c>
      <c r="D4338" s="1"/>
      <c r="E4338" s="1" t="s">
        <v>3684</v>
      </c>
      <c r="F4338" s="1" t="s">
        <v>3666</v>
      </c>
      <c r="G4338" s="1">
        <v>1</v>
      </c>
      <c r="H4338" s="1" t="s">
        <v>19</v>
      </c>
      <c r="I4338" s="1" t="s">
        <v>1308</v>
      </c>
      <c r="J4338" s="1">
        <v>1.1000000000000001</v>
      </c>
      <c r="K4338" s="1">
        <v>1.1000000000000001</v>
      </c>
      <c r="L4338" s="49">
        <v>10</v>
      </c>
      <c r="M4338" s="50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66">
        <v>3996</v>
      </c>
      <c r="C4339" s="1" t="s">
        <v>3538</v>
      </c>
      <c r="D4339" s="1"/>
      <c r="E4339" s="1" t="s">
        <v>3685</v>
      </c>
      <c r="F4339" s="1" t="s">
        <v>3666</v>
      </c>
      <c r="G4339" s="1">
        <v>1</v>
      </c>
      <c r="H4339" s="1" t="s">
        <v>19</v>
      </c>
      <c r="I4339" s="1" t="s">
        <v>1308</v>
      </c>
      <c r="J4339" s="1">
        <v>1.2</v>
      </c>
      <c r="K4339" s="1">
        <v>1.2</v>
      </c>
      <c r="L4339" s="49">
        <v>10</v>
      </c>
      <c r="M4339" s="50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66">
        <v>3997</v>
      </c>
      <c r="C4340" s="1" t="s">
        <v>3538</v>
      </c>
      <c r="D4340" s="1"/>
      <c r="E4340" s="1" t="s">
        <v>3686</v>
      </c>
      <c r="F4340" s="1" t="s">
        <v>3666</v>
      </c>
      <c r="G4340" s="1">
        <v>1</v>
      </c>
      <c r="H4340" s="1" t="s">
        <v>19</v>
      </c>
      <c r="I4340" s="1" t="s">
        <v>1308</v>
      </c>
      <c r="J4340" s="1">
        <v>1.6</v>
      </c>
      <c r="K4340" s="1">
        <v>1.6</v>
      </c>
      <c r="L4340" s="49">
        <v>10</v>
      </c>
      <c r="M4340" s="50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66">
        <v>3998</v>
      </c>
      <c r="C4341" s="1" t="s">
        <v>3538</v>
      </c>
      <c r="D4341" s="1"/>
      <c r="E4341" s="1" t="s">
        <v>3687</v>
      </c>
      <c r="F4341" s="1" t="s">
        <v>3688</v>
      </c>
      <c r="G4341" s="1">
        <v>1</v>
      </c>
      <c r="H4341" s="1" t="s">
        <v>19</v>
      </c>
      <c r="I4341" s="1" t="s">
        <v>1308</v>
      </c>
      <c r="J4341" s="1">
        <v>27.3</v>
      </c>
      <c r="K4341" s="1">
        <v>27.3</v>
      </c>
      <c r="L4341" s="49">
        <v>10</v>
      </c>
      <c r="M4341" s="50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66">
        <v>3999</v>
      </c>
      <c r="C4342" s="1" t="s">
        <v>3541</v>
      </c>
      <c r="D4342" s="1"/>
      <c r="E4342" s="1" t="s">
        <v>3689</v>
      </c>
      <c r="F4342" s="1" t="s">
        <v>3525</v>
      </c>
      <c r="G4342" s="1">
        <v>1</v>
      </c>
      <c r="H4342" s="1" t="s">
        <v>19</v>
      </c>
      <c r="I4342" s="1" t="s">
        <v>1302</v>
      </c>
      <c r="J4342" s="1">
        <v>32.5</v>
      </c>
      <c r="K4342" s="1">
        <v>32.5</v>
      </c>
      <c r="L4342" s="49">
        <v>10</v>
      </c>
      <c r="M4342" s="50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66">
        <v>4000</v>
      </c>
      <c r="C4343" s="1" t="s">
        <v>3517</v>
      </c>
      <c r="D4343" s="1"/>
      <c r="E4343" s="1" t="s">
        <v>3690</v>
      </c>
      <c r="F4343" s="1" t="s">
        <v>3664</v>
      </c>
      <c r="G4343" s="1">
        <v>1</v>
      </c>
      <c r="H4343" s="1" t="s">
        <v>19</v>
      </c>
      <c r="I4343" s="1" t="s">
        <v>1302</v>
      </c>
      <c r="J4343" s="1">
        <v>4.7</v>
      </c>
      <c r="K4343" s="1">
        <v>4.7</v>
      </c>
      <c r="L4343" s="49">
        <v>10</v>
      </c>
      <c r="M4343" s="50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66">
        <v>4001</v>
      </c>
      <c r="C4344" s="1" t="s">
        <v>3691</v>
      </c>
      <c r="D4344" s="1"/>
      <c r="E4344" s="1" t="s">
        <v>3692</v>
      </c>
      <c r="F4344" s="1" t="s">
        <v>3693</v>
      </c>
      <c r="G4344" s="1">
        <v>2</v>
      </c>
      <c r="H4344" s="1" t="s">
        <v>19</v>
      </c>
      <c r="I4344" s="1" t="s">
        <v>1307</v>
      </c>
      <c r="J4344" s="1">
        <v>1.1000000000000001</v>
      </c>
      <c r="K4344" s="1">
        <v>2.2000000000000002</v>
      </c>
      <c r="L4344" s="49">
        <v>10</v>
      </c>
      <c r="M4344" s="50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66">
        <v>4002</v>
      </c>
      <c r="C4345" s="1" t="s">
        <v>3691</v>
      </c>
      <c r="D4345" s="1"/>
      <c r="E4345" s="1" t="s">
        <v>3694</v>
      </c>
      <c r="F4345" s="1" t="s">
        <v>3695</v>
      </c>
      <c r="G4345" s="1">
        <v>1</v>
      </c>
      <c r="H4345" s="1" t="s">
        <v>19</v>
      </c>
      <c r="I4345" s="1" t="s">
        <v>1307</v>
      </c>
      <c r="J4345" s="1">
        <v>2.2999999999999998</v>
      </c>
      <c r="K4345" s="1">
        <v>2.2999999999999998</v>
      </c>
      <c r="L4345" s="49">
        <v>10</v>
      </c>
      <c r="M4345" s="50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66">
        <v>4003</v>
      </c>
      <c r="C4346" s="1" t="s">
        <v>3691</v>
      </c>
      <c r="D4346" s="1"/>
      <c r="E4346" s="1" t="s">
        <v>3694</v>
      </c>
      <c r="F4346" s="1" t="s">
        <v>3696</v>
      </c>
      <c r="G4346" s="1">
        <v>1</v>
      </c>
      <c r="H4346" s="1" t="s">
        <v>19</v>
      </c>
      <c r="I4346" s="1" t="s">
        <v>1307</v>
      </c>
      <c r="J4346" s="1">
        <v>0.1</v>
      </c>
      <c r="K4346" s="1">
        <v>0.1</v>
      </c>
      <c r="L4346" s="49">
        <v>10</v>
      </c>
      <c r="M4346" s="50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66">
        <v>4004</v>
      </c>
      <c r="C4347" s="1" t="s">
        <v>3691</v>
      </c>
      <c r="D4347" s="1"/>
      <c r="E4347" s="1" t="s">
        <v>3697</v>
      </c>
      <c r="F4347" s="1" t="s">
        <v>3698</v>
      </c>
      <c r="G4347" s="1">
        <v>1</v>
      </c>
      <c r="H4347" s="1" t="s">
        <v>19</v>
      </c>
      <c r="I4347" s="1" t="s">
        <v>1307</v>
      </c>
      <c r="J4347" s="1">
        <v>2.5</v>
      </c>
      <c r="K4347" s="1">
        <v>2.5</v>
      </c>
      <c r="L4347" s="49">
        <v>10</v>
      </c>
      <c r="M4347" s="50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66">
        <v>4005</v>
      </c>
      <c r="C4348" s="1" t="s">
        <v>3691</v>
      </c>
      <c r="D4348" s="1"/>
      <c r="E4348" s="1" t="s">
        <v>3699</v>
      </c>
      <c r="F4348" s="1" t="s">
        <v>3693</v>
      </c>
      <c r="G4348" s="1">
        <v>2</v>
      </c>
      <c r="H4348" s="1" t="s">
        <v>19</v>
      </c>
      <c r="I4348" s="1" t="s">
        <v>1297</v>
      </c>
      <c r="J4348" s="1">
        <v>1.7</v>
      </c>
      <c r="K4348" s="1">
        <v>3.4</v>
      </c>
      <c r="L4348" s="49">
        <v>10</v>
      </c>
      <c r="M4348" s="50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66">
        <v>4006</v>
      </c>
      <c r="C4349" s="1" t="s">
        <v>3691</v>
      </c>
      <c r="D4349" s="1"/>
      <c r="E4349" s="1" t="s">
        <v>3694</v>
      </c>
      <c r="F4349" s="1" t="s">
        <v>3695</v>
      </c>
      <c r="G4349" s="1">
        <v>1</v>
      </c>
      <c r="H4349" s="1" t="s">
        <v>19</v>
      </c>
      <c r="I4349" s="1" t="s">
        <v>1297</v>
      </c>
      <c r="J4349" s="1">
        <v>2.2999999999999998</v>
      </c>
      <c r="K4349" s="1">
        <v>2.2999999999999998</v>
      </c>
      <c r="L4349" s="49">
        <v>10</v>
      </c>
      <c r="M4349" s="50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66">
        <v>4007</v>
      </c>
      <c r="C4350" s="1" t="s">
        <v>3691</v>
      </c>
      <c r="D4350" s="1"/>
      <c r="E4350" s="1" t="s">
        <v>3694</v>
      </c>
      <c r="F4350" s="1" t="s">
        <v>3696</v>
      </c>
      <c r="G4350" s="1">
        <v>1</v>
      </c>
      <c r="H4350" s="1" t="s">
        <v>19</v>
      </c>
      <c r="I4350" s="1" t="s">
        <v>1297</v>
      </c>
      <c r="J4350" s="1">
        <v>0.1</v>
      </c>
      <c r="K4350" s="1">
        <v>0.1</v>
      </c>
      <c r="L4350" s="49">
        <v>10</v>
      </c>
      <c r="M4350" s="50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66">
        <v>4008</v>
      </c>
      <c r="C4351" s="1" t="s">
        <v>3691</v>
      </c>
      <c r="D4351" s="1"/>
      <c r="E4351" s="1" t="s">
        <v>3697</v>
      </c>
      <c r="F4351" s="1" t="s">
        <v>3698</v>
      </c>
      <c r="G4351" s="1">
        <v>1</v>
      </c>
      <c r="H4351" s="1" t="s">
        <v>19</v>
      </c>
      <c r="I4351" s="1" t="s">
        <v>1297</v>
      </c>
      <c r="J4351" s="1">
        <v>2.5</v>
      </c>
      <c r="K4351" s="1">
        <v>2.5</v>
      </c>
      <c r="L4351" s="49">
        <v>10</v>
      </c>
      <c r="M4351" s="50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66">
        <v>4009</v>
      </c>
      <c r="C4352" s="1" t="s">
        <v>3700</v>
      </c>
      <c r="D4352" s="1"/>
      <c r="E4352" s="1" t="s">
        <v>3701</v>
      </c>
      <c r="F4352" s="1" t="s">
        <v>3695</v>
      </c>
      <c r="G4352" s="1">
        <v>1</v>
      </c>
      <c r="H4352" s="1" t="s">
        <v>19</v>
      </c>
      <c r="I4352" s="1" t="s">
        <v>1302</v>
      </c>
      <c r="J4352" s="1">
        <v>2.2999999999999998</v>
      </c>
      <c r="K4352" s="1">
        <v>2.2999999999999998</v>
      </c>
      <c r="L4352" s="49">
        <v>10</v>
      </c>
      <c r="M4352" s="50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66">
        <v>4010</v>
      </c>
      <c r="C4353" s="1" t="s">
        <v>3700</v>
      </c>
      <c r="D4353" s="1"/>
      <c r="E4353" s="1" t="s">
        <v>3701</v>
      </c>
      <c r="F4353" s="1" t="s">
        <v>3702</v>
      </c>
      <c r="G4353" s="1">
        <v>1</v>
      </c>
      <c r="H4353" s="1" t="s">
        <v>19</v>
      </c>
      <c r="I4353" s="1" t="s">
        <v>1302</v>
      </c>
      <c r="J4353" s="1">
        <v>0.1</v>
      </c>
      <c r="K4353" s="1">
        <v>0.1</v>
      </c>
      <c r="L4353" s="49">
        <v>10</v>
      </c>
      <c r="M4353" s="50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66">
        <v>4011</v>
      </c>
      <c r="C4354" s="1" t="s">
        <v>3700</v>
      </c>
      <c r="D4354" s="1"/>
      <c r="E4354" s="1" t="s">
        <v>3703</v>
      </c>
      <c r="F4354" s="1" t="s">
        <v>3698</v>
      </c>
      <c r="G4354" s="1">
        <v>1</v>
      </c>
      <c r="H4354" s="1" t="s">
        <v>19</v>
      </c>
      <c r="I4354" s="1" t="s">
        <v>1302</v>
      </c>
      <c r="J4354" s="1">
        <v>2.4</v>
      </c>
      <c r="K4354" s="1">
        <v>2.4</v>
      </c>
      <c r="L4354" s="49">
        <v>10</v>
      </c>
      <c r="M4354" s="50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66">
        <v>4012</v>
      </c>
      <c r="C4355" s="1" t="s">
        <v>3700</v>
      </c>
      <c r="D4355" s="1"/>
      <c r="E4355" s="1" t="s">
        <v>3704</v>
      </c>
      <c r="F4355" s="1" t="s">
        <v>3695</v>
      </c>
      <c r="G4355" s="1">
        <v>1</v>
      </c>
      <c r="H4355" s="1" t="s">
        <v>19</v>
      </c>
      <c r="I4355" s="1" t="s">
        <v>1308</v>
      </c>
      <c r="J4355" s="1">
        <v>2.2999999999999998</v>
      </c>
      <c r="K4355" s="1">
        <v>2.2999999999999998</v>
      </c>
      <c r="L4355" s="49">
        <v>10</v>
      </c>
      <c r="M4355" s="50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66">
        <v>4013</v>
      </c>
      <c r="C4356" s="1" t="s">
        <v>3700</v>
      </c>
      <c r="D4356" s="1"/>
      <c r="E4356" s="1" t="s">
        <v>3704</v>
      </c>
      <c r="F4356" s="1" t="s">
        <v>3702</v>
      </c>
      <c r="G4356" s="1">
        <v>1</v>
      </c>
      <c r="H4356" s="1" t="s">
        <v>19</v>
      </c>
      <c r="I4356" s="1" t="s">
        <v>1308</v>
      </c>
      <c r="J4356" s="1">
        <v>0.1</v>
      </c>
      <c r="K4356" s="1">
        <v>0.1</v>
      </c>
      <c r="L4356" s="49">
        <v>10</v>
      </c>
      <c r="M4356" s="50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66">
        <v>4014</v>
      </c>
      <c r="C4357" s="1" t="s">
        <v>3700</v>
      </c>
      <c r="D4357" s="1"/>
      <c r="E4357" s="1" t="s">
        <v>3703</v>
      </c>
      <c r="F4357" s="1" t="s">
        <v>3698</v>
      </c>
      <c r="G4357" s="1">
        <v>1</v>
      </c>
      <c r="H4357" s="1" t="s">
        <v>19</v>
      </c>
      <c r="I4357" s="1" t="s">
        <v>1308</v>
      </c>
      <c r="J4357" s="1">
        <v>2.5</v>
      </c>
      <c r="K4357" s="1">
        <v>2.5</v>
      </c>
      <c r="L4357" s="49">
        <v>10</v>
      </c>
      <c r="M4357" s="50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66">
        <v>4015</v>
      </c>
      <c r="C4358" s="1"/>
      <c r="D4358" s="1"/>
      <c r="E4358" s="1"/>
      <c r="F4358" s="1" t="s">
        <v>3705</v>
      </c>
      <c r="G4358" s="1">
        <v>2</v>
      </c>
      <c r="H4358" s="1" t="s">
        <v>19</v>
      </c>
      <c r="I4358" s="1" t="s">
        <v>3706</v>
      </c>
      <c r="J4358" s="1">
        <v>1.5</v>
      </c>
      <c r="K4358" s="1">
        <v>3</v>
      </c>
      <c r="L4358" s="49">
        <v>10</v>
      </c>
      <c r="M4358" s="50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66">
        <v>4016</v>
      </c>
      <c r="C4359" s="1"/>
      <c r="D4359" s="1"/>
      <c r="E4359" s="1"/>
      <c r="F4359" s="1" t="s">
        <v>3707</v>
      </c>
      <c r="G4359" s="1">
        <v>2</v>
      </c>
      <c r="H4359" s="1" t="s">
        <v>19</v>
      </c>
      <c r="I4359" s="1" t="s">
        <v>3706</v>
      </c>
      <c r="J4359" s="1">
        <v>1.2</v>
      </c>
      <c r="K4359" s="1">
        <v>2.4</v>
      </c>
      <c r="L4359" s="49">
        <v>10</v>
      </c>
      <c r="M4359" s="50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66">
        <v>4017</v>
      </c>
      <c r="C4360" s="1"/>
      <c r="D4360" s="1"/>
      <c r="E4360" s="1"/>
      <c r="F4360" s="1" t="s">
        <v>3708</v>
      </c>
      <c r="G4360" s="1">
        <v>1</v>
      </c>
      <c r="H4360" s="1" t="s">
        <v>19</v>
      </c>
      <c r="I4360" s="1" t="s">
        <v>3709</v>
      </c>
      <c r="J4360" s="1">
        <v>2.2999999999999998</v>
      </c>
      <c r="K4360" s="1">
        <v>2.2999999999999998</v>
      </c>
      <c r="L4360" s="49">
        <v>10</v>
      </c>
      <c r="M4360" s="50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66">
        <v>4018</v>
      </c>
      <c r="C4361" s="1"/>
      <c r="D4361" s="1"/>
      <c r="E4361" s="1"/>
      <c r="F4361" s="1" t="s">
        <v>3710</v>
      </c>
      <c r="G4361" s="1">
        <v>1</v>
      </c>
      <c r="H4361" s="1" t="s">
        <v>19</v>
      </c>
      <c r="I4361" s="1" t="s">
        <v>3709</v>
      </c>
      <c r="J4361" s="1">
        <v>2.5</v>
      </c>
      <c r="K4361" s="1">
        <v>2.5</v>
      </c>
      <c r="L4361" s="49">
        <v>10</v>
      </c>
      <c r="M4361" s="50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66">
        <v>4019</v>
      </c>
      <c r="C4362" s="1"/>
      <c r="D4362" s="1"/>
      <c r="E4362" s="1"/>
      <c r="F4362" s="1" t="s">
        <v>3711</v>
      </c>
      <c r="G4362" s="1">
        <v>2</v>
      </c>
      <c r="H4362" s="1" t="s">
        <v>19</v>
      </c>
      <c r="I4362" s="1" t="s">
        <v>3709</v>
      </c>
      <c r="J4362" s="1">
        <v>0.5</v>
      </c>
      <c r="K4362" s="1">
        <v>1</v>
      </c>
      <c r="L4362" s="49">
        <v>10</v>
      </c>
      <c r="M4362" s="50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66">
        <v>4020</v>
      </c>
      <c r="C4363" s="1"/>
      <c r="D4363" s="1"/>
      <c r="E4363" s="1"/>
      <c r="F4363" s="1" t="s">
        <v>3712</v>
      </c>
      <c r="G4363" s="1">
        <v>4</v>
      </c>
      <c r="H4363" s="1" t="s">
        <v>19</v>
      </c>
      <c r="I4363" s="1" t="s">
        <v>3709</v>
      </c>
      <c r="J4363" s="1">
        <v>0.2</v>
      </c>
      <c r="K4363" s="1">
        <v>0.8</v>
      </c>
      <c r="L4363" s="49">
        <v>10</v>
      </c>
      <c r="M4363" s="50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66">
        <v>4021</v>
      </c>
      <c r="C4364" s="1"/>
      <c r="D4364" s="1"/>
      <c r="E4364" s="1"/>
      <c r="F4364" s="1" t="s">
        <v>3713</v>
      </c>
      <c r="G4364" s="1">
        <v>1</v>
      </c>
      <c r="H4364" s="1" t="s">
        <v>19</v>
      </c>
      <c r="I4364" s="1" t="s">
        <v>3709</v>
      </c>
      <c r="J4364" s="1">
        <v>2.2999999999999998</v>
      </c>
      <c r="K4364" s="1">
        <v>2.2999999999999998</v>
      </c>
      <c r="L4364" s="49">
        <v>10</v>
      </c>
      <c r="M4364" s="50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66">
        <v>4022</v>
      </c>
      <c r="C4365" s="1"/>
      <c r="D4365" s="1"/>
      <c r="E4365" s="1"/>
      <c r="F4365" s="1" t="s">
        <v>3710</v>
      </c>
      <c r="G4365" s="1">
        <v>1</v>
      </c>
      <c r="H4365" s="1" t="s">
        <v>19</v>
      </c>
      <c r="I4365" s="1" t="s">
        <v>3709</v>
      </c>
      <c r="J4365" s="1">
        <v>2.5</v>
      </c>
      <c r="K4365" s="1">
        <v>2.5</v>
      </c>
      <c r="L4365" s="49">
        <v>10</v>
      </c>
      <c r="M4365" s="50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66">
        <v>4023</v>
      </c>
      <c r="C4366" s="1"/>
      <c r="D4366" s="1"/>
      <c r="E4366" s="1"/>
      <c r="F4366" s="1" t="s">
        <v>3714</v>
      </c>
      <c r="G4366" s="1">
        <v>2</v>
      </c>
      <c r="H4366" s="1" t="s">
        <v>19</v>
      </c>
      <c r="I4366" s="1" t="s">
        <v>3709</v>
      </c>
      <c r="J4366" s="1">
        <v>0.5</v>
      </c>
      <c r="K4366" s="1">
        <v>1</v>
      </c>
      <c r="L4366" s="49">
        <v>10</v>
      </c>
      <c r="M4366" s="50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66">
        <v>4024</v>
      </c>
      <c r="C4367" s="1"/>
      <c r="D4367" s="1"/>
      <c r="E4367" s="1"/>
      <c r="F4367" s="1" t="s">
        <v>3715</v>
      </c>
      <c r="G4367" s="1">
        <v>4</v>
      </c>
      <c r="H4367" s="1" t="s">
        <v>19</v>
      </c>
      <c r="I4367" s="1" t="s">
        <v>3709</v>
      </c>
      <c r="J4367" s="1">
        <v>0.2</v>
      </c>
      <c r="K4367" s="1">
        <v>0.8</v>
      </c>
      <c r="L4367" s="49">
        <v>10</v>
      </c>
      <c r="M4367" s="50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66">
        <v>4025</v>
      </c>
      <c r="C4368" s="1" t="s">
        <v>3626</v>
      </c>
      <c r="D4368" s="1" t="s">
        <v>3716</v>
      </c>
      <c r="E4368" s="1"/>
      <c r="F4368" s="1" t="s">
        <v>3717</v>
      </c>
      <c r="G4368" s="1">
        <v>1</v>
      </c>
      <c r="H4368" s="1" t="s">
        <v>19</v>
      </c>
      <c r="I4368" s="1" t="s">
        <v>3718</v>
      </c>
      <c r="J4368" s="1">
        <v>1.5</v>
      </c>
      <c r="K4368" s="1">
        <v>1.5</v>
      </c>
      <c r="L4368" s="49">
        <v>10</v>
      </c>
      <c r="M4368" s="50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66">
        <v>4026</v>
      </c>
      <c r="C4369" s="1" t="s">
        <v>3626</v>
      </c>
      <c r="D4369" s="1" t="s">
        <v>3719</v>
      </c>
      <c r="E4369" s="1"/>
      <c r="F4369" s="1" t="s">
        <v>3720</v>
      </c>
      <c r="G4369" s="1">
        <v>2</v>
      </c>
      <c r="H4369" s="1" t="s">
        <v>19</v>
      </c>
      <c r="I4369" s="1" t="s">
        <v>3718</v>
      </c>
      <c r="J4369" s="1">
        <v>1.1000000000000001</v>
      </c>
      <c r="K4369" s="1">
        <v>2.2000000000000002</v>
      </c>
      <c r="L4369" s="49">
        <v>10</v>
      </c>
      <c r="M4369" s="50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66">
        <v>4027</v>
      </c>
      <c r="C4370" s="1" t="s">
        <v>3626</v>
      </c>
      <c r="D4370" s="1" t="s">
        <v>3721</v>
      </c>
      <c r="E4370" s="1"/>
      <c r="F4370" s="1" t="s">
        <v>3722</v>
      </c>
      <c r="G4370" s="1">
        <v>1</v>
      </c>
      <c r="H4370" s="1" t="s">
        <v>19</v>
      </c>
      <c r="I4370" s="1" t="s">
        <v>3718</v>
      </c>
      <c r="J4370" s="1">
        <v>1.5</v>
      </c>
      <c r="K4370" s="1">
        <v>1.5</v>
      </c>
      <c r="L4370" s="49">
        <v>10</v>
      </c>
      <c r="M4370" s="50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66">
        <v>4028</v>
      </c>
      <c r="C4371" s="1" t="s">
        <v>3626</v>
      </c>
      <c r="D4371" s="1" t="s">
        <v>3721</v>
      </c>
      <c r="E4371" s="1"/>
      <c r="F4371" s="1" t="s">
        <v>3723</v>
      </c>
      <c r="G4371" s="1">
        <v>2</v>
      </c>
      <c r="H4371" s="1" t="s">
        <v>19</v>
      </c>
      <c r="I4371" s="1" t="s">
        <v>3718</v>
      </c>
      <c r="J4371" s="1">
        <v>1.1000000000000001</v>
      </c>
      <c r="K4371" s="1">
        <v>2.2000000000000002</v>
      </c>
      <c r="L4371" s="49">
        <v>10</v>
      </c>
      <c r="M4371" s="50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66">
        <v>4029</v>
      </c>
      <c r="C4372" s="1"/>
      <c r="D4372" s="1" t="s">
        <v>3724</v>
      </c>
      <c r="E4372" s="1"/>
      <c r="F4372" s="1" t="s">
        <v>3725</v>
      </c>
      <c r="G4372" s="1">
        <v>1</v>
      </c>
      <c r="H4372" s="1" t="s">
        <v>19</v>
      </c>
      <c r="I4372" s="1" t="s">
        <v>3724</v>
      </c>
      <c r="J4372" s="1">
        <v>1.5</v>
      </c>
      <c r="K4372" s="1">
        <v>1.5</v>
      </c>
      <c r="L4372" s="49">
        <v>10</v>
      </c>
      <c r="M4372" s="50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66">
        <v>4030</v>
      </c>
      <c r="C4373" s="1"/>
      <c r="D4373" s="1" t="s">
        <v>3724</v>
      </c>
      <c r="E4373" s="1"/>
      <c r="F4373" s="1" t="s">
        <v>3726</v>
      </c>
      <c r="G4373" s="1">
        <v>1</v>
      </c>
      <c r="H4373" s="1" t="s">
        <v>19</v>
      </c>
      <c r="I4373" s="1" t="s">
        <v>3724</v>
      </c>
      <c r="J4373" s="1">
        <v>1.1000000000000001</v>
      </c>
      <c r="K4373" s="1">
        <v>1.1000000000000001</v>
      </c>
      <c r="L4373" s="49">
        <v>10</v>
      </c>
      <c r="M4373" s="50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66">
        <v>4031</v>
      </c>
      <c r="C4374" s="1" t="s">
        <v>3727</v>
      </c>
      <c r="D4374" s="1" t="s">
        <v>3728</v>
      </c>
      <c r="E4374" s="1"/>
      <c r="F4374" s="1" t="s">
        <v>3729</v>
      </c>
      <c r="G4374" s="1">
        <v>1</v>
      </c>
      <c r="H4374" s="1" t="s">
        <v>19</v>
      </c>
      <c r="I4374" s="1" t="s">
        <v>3728</v>
      </c>
      <c r="J4374" s="1">
        <v>1.5</v>
      </c>
      <c r="K4374" s="1">
        <v>1.5</v>
      </c>
      <c r="L4374" s="49">
        <v>10</v>
      </c>
      <c r="M4374" s="50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66">
        <v>4032</v>
      </c>
      <c r="C4375" s="1" t="s">
        <v>3727</v>
      </c>
      <c r="D4375" s="1" t="s">
        <v>3728</v>
      </c>
      <c r="E4375" s="1"/>
      <c r="F4375" s="1" t="s">
        <v>3730</v>
      </c>
      <c r="G4375" s="1">
        <v>1</v>
      </c>
      <c r="H4375" s="1" t="s">
        <v>19</v>
      </c>
      <c r="I4375" s="1" t="s">
        <v>3728</v>
      </c>
      <c r="J4375" s="1">
        <v>1.1000000000000001</v>
      </c>
      <c r="K4375" s="1">
        <v>1.1000000000000001</v>
      </c>
      <c r="L4375" s="49">
        <v>10</v>
      </c>
      <c r="M4375" s="50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66">
        <v>4033</v>
      </c>
      <c r="C4376" s="1"/>
      <c r="D4376" s="1"/>
      <c r="E4376" s="1"/>
      <c r="F4376" s="1" t="s">
        <v>3731</v>
      </c>
      <c r="G4376" s="1">
        <v>1</v>
      </c>
      <c r="H4376" s="1" t="s">
        <v>19</v>
      </c>
      <c r="I4376" s="1" t="s">
        <v>3706</v>
      </c>
      <c r="J4376" s="1">
        <v>10</v>
      </c>
      <c r="K4376" s="1">
        <v>10</v>
      </c>
      <c r="L4376" s="49">
        <v>10</v>
      </c>
      <c r="M4376" s="50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66">
        <v>4034</v>
      </c>
      <c r="C4377" s="1"/>
      <c r="D4377" s="1"/>
      <c r="E4377" s="1"/>
      <c r="F4377" s="1" t="s">
        <v>3732</v>
      </c>
      <c r="G4377" s="1">
        <v>1</v>
      </c>
      <c r="H4377" s="1" t="s">
        <v>19</v>
      </c>
      <c r="I4377" s="1" t="s">
        <v>3718</v>
      </c>
      <c r="J4377" s="1">
        <v>10</v>
      </c>
      <c r="K4377" s="1">
        <v>10</v>
      </c>
      <c r="L4377" s="49">
        <v>10</v>
      </c>
      <c r="M4377" s="50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66">
        <v>4035</v>
      </c>
      <c r="C4378" s="1" t="s">
        <v>3606</v>
      </c>
      <c r="D4378" s="1"/>
      <c r="E4378" s="1"/>
      <c r="F4378" s="1" t="s">
        <v>3733</v>
      </c>
      <c r="G4378" s="1">
        <v>1</v>
      </c>
      <c r="H4378" s="1" t="s">
        <v>19</v>
      </c>
      <c r="I4378" s="1" t="s">
        <v>3734</v>
      </c>
      <c r="J4378" s="1">
        <v>10</v>
      </c>
      <c r="K4378" s="1">
        <v>10</v>
      </c>
      <c r="L4378" s="49">
        <v>10</v>
      </c>
      <c r="M4378" s="50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66">
        <v>4036</v>
      </c>
      <c r="C4379" s="1" t="s">
        <v>3626</v>
      </c>
      <c r="D4379" s="1"/>
      <c r="E4379" s="1"/>
      <c r="F4379" s="1" t="s">
        <v>3735</v>
      </c>
      <c r="G4379" s="1">
        <v>1</v>
      </c>
      <c r="H4379" s="1" t="s">
        <v>19</v>
      </c>
      <c r="I4379" s="1" t="s">
        <v>3736</v>
      </c>
      <c r="J4379" s="1">
        <v>10</v>
      </c>
      <c r="K4379" s="1">
        <v>10</v>
      </c>
      <c r="L4379" s="49">
        <v>10</v>
      </c>
      <c r="M4379" s="50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66">
        <v>4037</v>
      </c>
      <c r="C4380" s="1" t="s">
        <v>961</v>
      </c>
      <c r="D4380" s="1"/>
      <c r="E4380" s="1" t="s">
        <v>108</v>
      </c>
      <c r="F4380" s="1" t="s">
        <v>3737</v>
      </c>
      <c r="G4380" s="1">
        <v>12</v>
      </c>
      <c r="H4380" s="1" t="s">
        <v>19</v>
      </c>
      <c r="I4380" s="1" t="s">
        <v>641</v>
      </c>
      <c r="J4380" s="1">
        <v>0.62</v>
      </c>
      <c r="K4380" s="1">
        <v>7.4399999999999995</v>
      </c>
      <c r="L4380" s="49">
        <v>10</v>
      </c>
      <c r="M4380" s="50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66">
        <v>4038</v>
      </c>
      <c r="C4381" s="1" t="s">
        <v>1912</v>
      </c>
      <c r="D4381" s="1"/>
      <c r="E4381" s="1" t="s">
        <v>2</v>
      </c>
      <c r="F4381" s="1" t="s">
        <v>3738</v>
      </c>
      <c r="G4381" s="1">
        <v>18</v>
      </c>
      <c r="H4381" s="1" t="s">
        <v>19</v>
      </c>
      <c r="I4381" s="1" t="s">
        <v>1308</v>
      </c>
      <c r="J4381" s="1">
        <v>0.9</v>
      </c>
      <c r="K4381" s="1">
        <v>16.2</v>
      </c>
      <c r="L4381" s="49">
        <v>10</v>
      </c>
      <c r="M4381" s="50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66" t="s">
        <v>4460</v>
      </c>
      <c r="C4382" s="1" t="s">
        <v>2559</v>
      </c>
      <c r="D4382" s="1"/>
      <c r="E4382" s="1"/>
      <c r="F4382" s="1" t="s">
        <v>3746</v>
      </c>
      <c r="G4382" s="1">
        <v>47</v>
      </c>
      <c r="H4382" s="1" t="s">
        <v>19</v>
      </c>
      <c r="I4382" s="1" t="s">
        <v>3747</v>
      </c>
      <c r="J4382" s="1">
        <v>121.38</v>
      </c>
      <c r="K4382" s="1">
        <v>5704.86</v>
      </c>
      <c r="L4382" s="49">
        <v>1</v>
      </c>
      <c r="M4382" s="50">
        <v>46146</v>
      </c>
      <c r="N4382" s="1" t="str">
        <f>VLOOKUP(B4382,MICRO!E:L,8,0)</f>
        <v>P-190</v>
      </c>
    </row>
    <row r="4383" spans="1:14" ht="20.25" x14ac:dyDescent="0.25">
      <c r="A4383" s="1">
        <v>1</v>
      </c>
      <c r="B4383" s="166">
        <v>3482</v>
      </c>
      <c r="C4383" s="1" t="s">
        <v>2565</v>
      </c>
      <c r="D4383" s="1"/>
      <c r="E4383" s="1"/>
      <c r="F4383" s="1" t="s">
        <v>2566</v>
      </c>
      <c r="G4383" s="1">
        <v>2</v>
      </c>
      <c r="H4383" s="1" t="s">
        <v>19</v>
      </c>
      <c r="I4383" s="1" t="s">
        <v>3747</v>
      </c>
      <c r="J4383" s="1">
        <v>426</v>
      </c>
      <c r="K4383" s="1">
        <v>852</v>
      </c>
      <c r="L4383" s="49">
        <v>2</v>
      </c>
      <c r="M4383" s="50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66">
        <v>3491</v>
      </c>
      <c r="C4384" s="1" t="s">
        <v>2567</v>
      </c>
      <c r="D4384" s="1"/>
      <c r="E4384" s="1"/>
      <c r="F4384" s="1" t="s">
        <v>2568</v>
      </c>
      <c r="G4384" s="1">
        <v>2</v>
      </c>
      <c r="H4384" s="1" t="s">
        <v>19</v>
      </c>
      <c r="I4384" s="1" t="s">
        <v>3747</v>
      </c>
      <c r="J4384" s="1">
        <v>71.599999999999994</v>
      </c>
      <c r="K4384" s="1">
        <v>143.19999999999999</v>
      </c>
      <c r="L4384" s="49">
        <v>2</v>
      </c>
      <c r="M4384" s="50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66">
        <v>3503</v>
      </c>
      <c r="C4385" s="1" t="s">
        <v>2569</v>
      </c>
      <c r="D4385" s="1"/>
      <c r="E4385" s="1"/>
      <c r="F4385" s="1" t="s">
        <v>2570</v>
      </c>
      <c r="G4385" s="1">
        <v>2</v>
      </c>
      <c r="H4385" s="1" t="s">
        <v>19</v>
      </c>
      <c r="I4385" s="1" t="s">
        <v>3747</v>
      </c>
      <c r="J4385" s="1">
        <v>24</v>
      </c>
      <c r="K4385" s="1">
        <v>48</v>
      </c>
      <c r="L4385" s="49">
        <v>2</v>
      </c>
      <c r="M4385" s="50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66">
        <v>3504</v>
      </c>
      <c r="C4386" s="1" t="s">
        <v>2571</v>
      </c>
      <c r="D4386" s="1"/>
      <c r="E4386" s="1"/>
      <c r="F4386" s="1" t="s">
        <v>2572</v>
      </c>
      <c r="G4386" s="1">
        <v>1</v>
      </c>
      <c r="H4386" s="1" t="s">
        <v>19</v>
      </c>
      <c r="I4386" s="1" t="s">
        <v>3747</v>
      </c>
      <c r="J4386" s="1">
        <v>951.2</v>
      </c>
      <c r="K4386" s="1">
        <v>951.2</v>
      </c>
      <c r="L4386" s="49">
        <v>2</v>
      </c>
      <c r="M4386" s="50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66">
        <v>3513</v>
      </c>
      <c r="C4387" s="1" t="s">
        <v>2579</v>
      </c>
      <c r="D4387" s="1"/>
      <c r="E4387" s="1"/>
      <c r="F4387" s="1" t="s">
        <v>2580</v>
      </c>
      <c r="G4387" s="1">
        <v>1</v>
      </c>
      <c r="H4387" s="1" t="s">
        <v>19</v>
      </c>
      <c r="I4387" s="1" t="s">
        <v>3747</v>
      </c>
      <c r="J4387" s="1">
        <v>1898.7</v>
      </c>
      <c r="K4387" s="1">
        <v>1898.7</v>
      </c>
      <c r="L4387" s="49">
        <v>2</v>
      </c>
      <c r="M4387" s="50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66"/>
      <c r="C4388" s="1" t="s">
        <v>3748</v>
      </c>
      <c r="D4388" s="1"/>
      <c r="E4388" s="1"/>
      <c r="F4388" s="1" t="s">
        <v>3749</v>
      </c>
      <c r="G4388" s="1">
        <v>2</v>
      </c>
      <c r="H4388" s="1" t="s">
        <v>19</v>
      </c>
      <c r="I4388" s="1" t="s">
        <v>3750</v>
      </c>
      <c r="J4388" s="1">
        <v>60</v>
      </c>
      <c r="K4388" s="1">
        <v>120</v>
      </c>
      <c r="L4388" s="49">
        <v>2</v>
      </c>
      <c r="M4388" s="50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66">
        <v>3424</v>
      </c>
      <c r="C4389" s="1" t="s">
        <v>2559</v>
      </c>
      <c r="D4389" s="1"/>
      <c r="E4389" s="1"/>
      <c r="F4389" s="1" t="s">
        <v>3751</v>
      </c>
      <c r="G4389" s="1">
        <v>4</v>
      </c>
      <c r="H4389" s="1" t="s">
        <v>19</v>
      </c>
      <c r="I4389" s="1" t="s">
        <v>3747</v>
      </c>
      <c r="J4389" s="1">
        <v>86.1</v>
      </c>
      <c r="K4389" s="1">
        <v>344.4</v>
      </c>
      <c r="L4389" s="49">
        <v>3</v>
      </c>
      <c r="M4389" s="50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66">
        <v>3431</v>
      </c>
      <c r="C4390" s="1" t="s">
        <v>2560</v>
      </c>
      <c r="D4390" s="1"/>
      <c r="E4390" s="1"/>
      <c r="F4390" s="1" t="s">
        <v>2561</v>
      </c>
      <c r="G4390" s="1">
        <v>19</v>
      </c>
      <c r="H4390" s="1" t="s">
        <v>19</v>
      </c>
      <c r="I4390" s="1" t="s">
        <v>3747</v>
      </c>
      <c r="J4390" s="1">
        <v>7</v>
      </c>
      <c r="K4390" s="1">
        <v>133</v>
      </c>
      <c r="L4390" s="49">
        <v>3</v>
      </c>
      <c r="M4390" s="50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66">
        <v>3509</v>
      </c>
      <c r="C4391" s="1" t="s">
        <v>2577</v>
      </c>
      <c r="D4391" s="1"/>
      <c r="E4391" s="1"/>
      <c r="F4391" s="1" t="s">
        <v>2578</v>
      </c>
      <c r="G4391" s="1">
        <v>1</v>
      </c>
      <c r="H4391" s="1" t="s">
        <v>19</v>
      </c>
      <c r="I4391" s="1" t="s">
        <v>3747</v>
      </c>
      <c r="J4391" s="1">
        <v>961</v>
      </c>
      <c r="K4391" s="1">
        <f>J4391*G4391</f>
        <v>961</v>
      </c>
      <c r="L4391" s="49">
        <v>3</v>
      </c>
      <c r="M4391" s="50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66">
        <v>3513</v>
      </c>
      <c r="C4392" s="1" t="s">
        <v>2579</v>
      </c>
      <c r="D4392" s="1"/>
      <c r="E4392" s="1"/>
      <c r="F4392" s="1" t="s">
        <v>2580</v>
      </c>
      <c r="G4392" s="1">
        <v>1</v>
      </c>
      <c r="H4392" s="1" t="s">
        <v>19</v>
      </c>
      <c r="I4392" s="1" t="s">
        <v>3747</v>
      </c>
      <c r="J4392" s="1">
        <v>1898.7</v>
      </c>
      <c r="K4392" s="1">
        <v>1898.7</v>
      </c>
      <c r="L4392" s="49">
        <v>3</v>
      </c>
      <c r="M4392" s="50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66"/>
      <c r="C4393" s="1" t="s">
        <v>3752</v>
      </c>
      <c r="D4393" s="1"/>
      <c r="E4393" s="1"/>
      <c r="F4393" s="1" t="s">
        <v>3753</v>
      </c>
      <c r="G4393" s="1">
        <v>1</v>
      </c>
      <c r="H4393" s="1" t="s">
        <v>19</v>
      </c>
      <c r="I4393" s="1" t="s">
        <v>3747</v>
      </c>
      <c r="J4393" s="1">
        <v>0.5</v>
      </c>
      <c r="K4393" s="1">
        <v>0.5</v>
      </c>
      <c r="L4393" s="49">
        <v>3</v>
      </c>
      <c r="M4393" s="50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66"/>
      <c r="C4394" s="1" t="s">
        <v>3752</v>
      </c>
      <c r="D4394" s="1"/>
      <c r="E4394" s="1"/>
      <c r="F4394" s="1" t="s">
        <v>3754</v>
      </c>
      <c r="G4394" s="1">
        <v>18</v>
      </c>
      <c r="H4394" s="1" t="s">
        <v>19</v>
      </c>
      <c r="I4394" s="1" t="s">
        <v>3747</v>
      </c>
      <c r="J4394" s="1">
        <v>0.6</v>
      </c>
      <c r="K4394" s="1">
        <v>10.799999999999999</v>
      </c>
      <c r="L4394" s="49">
        <v>3</v>
      </c>
      <c r="M4394" s="50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66"/>
      <c r="C4395" s="1" t="s">
        <v>3752</v>
      </c>
      <c r="D4395" s="1"/>
      <c r="E4395" s="1"/>
      <c r="F4395" s="1" t="s">
        <v>3755</v>
      </c>
      <c r="G4395" s="1">
        <v>1</v>
      </c>
      <c r="H4395" s="1" t="s">
        <v>19</v>
      </c>
      <c r="I4395" s="1" t="s">
        <v>3747</v>
      </c>
      <c r="J4395" s="1">
        <v>0.8</v>
      </c>
      <c r="K4395" s="1">
        <v>0.8</v>
      </c>
      <c r="L4395" s="49">
        <v>3</v>
      </c>
      <c r="M4395" s="50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66"/>
      <c r="C4396" s="1" t="s">
        <v>3752</v>
      </c>
      <c r="D4396" s="1"/>
      <c r="E4396" s="1"/>
      <c r="F4396" s="1" t="s">
        <v>3756</v>
      </c>
      <c r="G4396" s="1">
        <v>1</v>
      </c>
      <c r="H4396" s="1" t="s">
        <v>19</v>
      </c>
      <c r="I4396" s="1" t="s">
        <v>3747</v>
      </c>
      <c r="J4396" s="1">
        <v>1.2</v>
      </c>
      <c r="K4396" s="1">
        <v>1.2</v>
      </c>
      <c r="L4396" s="49">
        <v>3</v>
      </c>
      <c r="M4396" s="50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66"/>
      <c r="C4397" s="1" t="s">
        <v>3752</v>
      </c>
      <c r="D4397" s="1"/>
      <c r="E4397" s="1"/>
      <c r="F4397" s="1" t="s">
        <v>3757</v>
      </c>
      <c r="G4397" s="1">
        <v>1</v>
      </c>
      <c r="H4397" s="1" t="s">
        <v>19</v>
      </c>
      <c r="I4397" s="1" t="s">
        <v>3747</v>
      </c>
      <c r="J4397" s="1">
        <v>1.3</v>
      </c>
      <c r="K4397" s="1">
        <v>1.3</v>
      </c>
      <c r="L4397" s="49">
        <v>3</v>
      </c>
      <c r="M4397" s="50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66"/>
      <c r="C4398" s="1" t="s">
        <v>3752</v>
      </c>
      <c r="D4398" s="1"/>
      <c r="E4398" s="1"/>
      <c r="F4398" s="1" t="s">
        <v>3758</v>
      </c>
      <c r="G4398" s="1">
        <v>1</v>
      </c>
      <c r="H4398" s="1" t="s">
        <v>19</v>
      </c>
      <c r="I4398" s="1" t="s">
        <v>3747</v>
      </c>
      <c r="J4398" s="1">
        <v>12</v>
      </c>
      <c r="K4398" s="1">
        <v>12</v>
      </c>
      <c r="L4398" s="49">
        <v>3</v>
      </c>
      <c r="M4398" s="50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66"/>
      <c r="C4399" s="1" t="s">
        <v>3752</v>
      </c>
      <c r="D4399" s="1"/>
      <c r="E4399" s="1"/>
      <c r="F4399" s="1" t="s">
        <v>3759</v>
      </c>
      <c r="G4399" s="1">
        <v>1</v>
      </c>
      <c r="H4399" s="1" t="s">
        <v>19</v>
      </c>
      <c r="I4399" s="1" t="s">
        <v>3747</v>
      </c>
      <c r="J4399" s="1">
        <v>12</v>
      </c>
      <c r="K4399" s="1">
        <v>12</v>
      </c>
      <c r="L4399" s="49">
        <v>3</v>
      </c>
      <c r="M4399" s="50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66"/>
      <c r="C4400" s="1" t="s">
        <v>3760</v>
      </c>
      <c r="D4400" s="1"/>
      <c r="E4400" s="1"/>
      <c r="F4400" s="1" t="s">
        <v>3761</v>
      </c>
      <c r="G4400" s="1">
        <v>1</v>
      </c>
      <c r="H4400" s="1" t="s">
        <v>19</v>
      </c>
      <c r="I4400" s="1" t="s">
        <v>3747</v>
      </c>
      <c r="J4400" s="1">
        <v>12</v>
      </c>
      <c r="K4400" s="1">
        <v>12</v>
      </c>
      <c r="L4400" s="49">
        <v>3</v>
      </c>
      <c r="M4400" s="50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66"/>
      <c r="C4401" s="1" t="s">
        <v>3760</v>
      </c>
      <c r="D4401" s="1"/>
      <c r="E4401" s="1"/>
      <c r="F4401" s="1" t="s">
        <v>3762</v>
      </c>
      <c r="G4401" s="1">
        <v>1</v>
      </c>
      <c r="H4401" s="1" t="s">
        <v>19</v>
      </c>
      <c r="I4401" s="1" t="s">
        <v>3747</v>
      </c>
      <c r="J4401" s="1">
        <v>0.5</v>
      </c>
      <c r="K4401" s="1">
        <v>0.5</v>
      </c>
      <c r="L4401" s="49">
        <v>3</v>
      </c>
      <c r="M4401" s="50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66"/>
      <c r="C4402" s="1" t="s">
        <v>3760</v>
      </c>
      <c r="D4402" s="1"/>
      <c r="E4402" s="1"/>
      <c r="F4402" s="1" t="s">
        <v>3763</v>
      </c>
      <c r="G4402" s="1">
        <v>8</v>
      </c>
      <c r="H4402" s="1" t="s">
        <v>19</v>
      </c>
      <c r="I4402" s="1" t="s">
        <v>3747</v>
      </c>
      <c r="J4402" s="1">
        <v>0.6</v>
      </c>
      <c r="K4402" s="1">
        <v>4.8</v>
      </c>
      <c r="L4402" s="49">
        <v>3</v>
      </c>
      <c r="M4402" s="50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66"/>
      <c r="C4403" s="1" t="s">
        <v>3760</v>
      </c>
      <c r="D4403" s="1"/>
      <c r="E4403" s="1"/>
      <c r="F4403" s="1" t="s">
        <v>3764</v>
      </c>
      <c r="G4403" s="1">
        <v>1</v>
      </c>
      <c r="H4403" s="1" t="s">
        <v>19</v>
      </c>
      <c r="I4403" s="1" t="s">
        <v>3747</v>
      </c>
      <c r="J4403" s="1">
        <v>0.5</v>
      </c>
      <c r="K4403" s="1">
        <v>0.5</v>
      </c>
      <c r="L4403" s="49">
        <v>3</v>
      </c>
      <c r="M4403" s="50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66"/>
      <c r="C4404" s="1" t="s">
        <v>3760</v>
      </c>
      <c r="D4404" s="1"/>
      <c r="E4404" s="1"/>
      <c r="F4404" s="1" t="s">
        <v>3765</v>
      </c>
      <c r="G4404" s="1">
        <v>1</v>
      </c>
      <c r="H4404" s="1" t="s">
        <v>19</v>
      </c>
      <c r="I4404" s="1" t="s">
        <v>3747</v>
      </c>
      <c r="J4404" s="1">
        <v>0.8</v>
      </c>
      <c r="K4404" s="1">
        <v>0.8</v>
      </c>
      <c r="L4404" s="49">
        <v>3</v>
      </c>
      <c r="M4404" s="50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66"/>
      <c r="C4405" s="1" t="s">
        <v>3760</v>
      </c>
      <c r="D4405" s="1"/>
      <c r="E4405" s="1"/>
      <c r="F4405" s="1" t="s">
        <v>3766</v>
      </c>
      <c r="G4405" s="1">
        <v>1</v>
      </c>
      <c r="H4405" s="1" t="s">
        <v>19</v>
      </c>
      <c r="I4405" s="1" t="s">
        <v>3747</v>
      </c>
      <c r="J4405" s="1">
        <v>0.2</v>
      </c>
      <c r="K4405" s="1">
        <v>0.2</v>
      </c>
      <c r="L4405" s="49">
        <v>3</v>
      </c>
      <c r="M4405" s="50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66"/>
      <c r="C4406" s="1" t="s">
        <v>3760</v>
      </c>
      <c r="D4406" s="1"/>
      <c r="E4406" s="1"/>
      <c r="F4406" s="1" t="s">
        <v>3767</v>
      </c>
      <c r="G4406" s="1">
        <v>1</v>
      </c>
      <c r="H4406" s="1" t="s">
        <v>19</v>
      </c>
      <c r="I4406" s="1" t="s">
        <v>3747</v>
      </c>
      <c r="J4406" s="1">
        <v>0.5</v>
      </c>
      <c r="K4406" s="1">
        <v>0.5</v>
      </c>
      <c r="L4406" s="49">
        <v>3</v>
      </c>
      <c r="M4406" s="50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35">
        <v>4039</v>
      </c>
      <c r="C4407" s="1" t="s">
        <v>3768</v>
      </c>
      <c r="D4407" s="1"/>
      <c r="E4407" s="1" t="s">
        <v>2</v>
      </c>
      <c r="F4407" s="1" t="s">
        <v>3770</v>
      </c>
      <c r="G4407" s="1">
        <v>1</v>
      </c>
      <c r="H4407" s="1" t="s">
        <v>19</v>
      </c>
      <c r="I4407" s="1" t="s">
        <v>2281</v>
      </c>
      <c r="J4407" s="1">
        <v>1360</v>
      </c>
      <c r="K4407" s="1">
        <v>1360</v>
      </c>
      <c r="L4407" s="49">
        <v>2</v>
      </c>
      <c r="M4407" s="50">
        <v>46146</v>
      </c>
      <c r="N4407" s="1" t="s">
        <v>2076</v>
      </c>
      <c r="O4407" s="216"/>
    </row>
    <row r="4408" spans="1:15" ht="20.25" x14ac:dyDescent="0.25">
      <c r="A4408" s="1">
        <v>2</v>
      </c>
      <c r="B4408" s="166">
        <v>4040</v>
      </c>
      <c r="C4408" s="1" t="s">
        <v>3768</v>
      </c>
      <c r="D4408" s="1"/>
      <c r="E4408" s="1" t="s">
        <v>2</v>
      </c>
      <c r="F4408" s="1" t="s">
        <v>3770</v>
      </c>
      <c r="G4408" s="1">
        <v>1</v>
      </c>
      <c r="H4408" s="1" t="s">
        <v>19</v>
      </c>
      <c r="I4408" s="1" t="s">
        <v>2283</v>
      </c>
      <c r="J4408" s="1">
        <v>1360</v>
      </c>
      <c r="K4408" s="1">
        <v>1360</v>
      </c>
      <c r="L4408" s="49">
        <v>2</v>
      </c>
      <c r="M4408" s="50">
        <v>46146</v>
      </c>
      <c r="N4408" s="1" t="s">
        <v>2076</v>
      </c>
    </row>
    <row r="4409" spans="1:15" ht="20.25" x14ac:dyDescent="0.25">
      <c r="A4409" s="1">
        <v>3</v>
      </c>
      <c r="B4409" s="166">
        <v>4053</v>
      </c>
      <c r="C4409" s="1" t="s">
        <v>3783</v>
      </c>
      <c r="D4409" s="1"/>
      <c r="E4409" s="1" t="s">
        <v>2</v>
      </c>
      <c r="F4409" s="1" t="s">
        <v>3770</v>
      </c>
      <c r="G4409" s="1">
        <v>1</v>
      </c>
      <c r="H4409" s="1" t="s">
        <v>19</v>
      </c>
      <c r="I4409" s="1" t="s">
        <v>2281</v>
      </c>
      <c r="J4409" s="1">
        <v>1335.1</v>
      </c>
      <c r="K4409" s="1">
        <v>1335.1</v>
      </c>
      <c r="L4409" s="49">
        <v>2</v>
      </c>
      <c r="M4409" s="50">
        <v>46146</v>
      </c>
      <c r="N4409" s="1" t="s">
        <v>2076</v>
      </c>
    </row>
    <row r="4410" spans="1:15" ht="20.25" x14ac:dyDescent="0.25">
      <c r="A4410" s="1">
        <v>4</v>
      </c>
      <c r="B4410" s="166">
        <v>4053</v>
      </c>
      <c r="C4410" s="1" t="s">
        <v>3783</v>
      </c>
      <c r="D4410" s="1"/>
      <c r="E4410" s="1" t="s">
        <v>2</v>
      </c>
      <c r="F4410" s="1" t="s">
        <v>3770</v>
      </c>
      <c r="G4410" s="1">
        <v>1</v>
      </c>
      <c r="H4410" s="1" t="s">
        <v>19</v>
      </c>
      <c r="I4410" s="1" t="s">
        <v>2283</v>
      </c>
      <c r="J4410" s="1">
        <v>1335.1</v>
      </c>
      <c r="K4410" s="1">
        <v>1335.1</v>
      </c>
      <c r="L4410" s="49">
        <v>2</v>
      </c>
      <c r="M4410" s="50">
        <v>46146</v>
      </c>
      <c r="N4410" s="1" t="s">
        <v>2076</v>
      </c>
    </row>
    <row r="4411" spans="1:15" ht="20.25" x14ac:dyDescent="0.25">
      <c r="A4411" s="1">
        <v>5</v>
      </c>
      <c r="B4411" s="166"/>
      <c r="C4411" s="1" t="s">
        <v>3774</v>
      </c>
      <c r="D4411" s="1"/>
      <c r="E4411" s="1" t="s">
        <v>753</v>
      </c>
      <c r="F4411" s="1" t="s">
        <v>4083</v>
      </c>
      <c r="G4411" s="1">
        <v>4</v>
      </c>
      <c r="H4411" s="1" t="s">
        <v>19</v>
      </c>
      <c r="I4411" s="1" t="s">
        <v>2281</v>
      </c>
      <c r="J4411" s="1">
        <v>57.1</v>
      </c>
      <c r="K4411" s="1">
        <v>228.4</v>
      </c>
      <c r="L4411" s="49">
        <v>2</v>
      </c>
      <c r="M4411" s="50">
        <v>46146</v>
      </c>
      <c r="N4411" s="1" t="s">
        <v>2076</v>
      </c>
    </row>
    <row r="4412" spans="1:15" ht="20.25" x14ac:dyDescent="0.25">
      <c r="A4412" s="1">
        <v>6</v>
      </c>
      <c r="B4412" s="166"/>
      <c r="C4412" s="1" t="s">
        <v>3774</v>
      </c>
      <c r="D4412" s="1"/>
      <c r="E4412" s="1" t="s">
        <v>753</v>
      </c>
      <c r="F4412" s="1" t="s">
        <v>4083</v>
      </c>
      <c r="G4412" s="1">
        <v>4</v>
      </c>
      <c r="H4412" s="1" t="s">
        <v>19</v>
      </c>
      <c r="I4412" s="1" t="s">
        <v>2283</v>
      </c>
      <c r="J4412" s="1">
        <v>57.1</v>
      </c>
      <c r="K4412" s="1">
        <v>228.4</v>
      </c>
      <c r="L4412" s="49">
        <v>2</v>
      </c>
      <c r="M4412" s="50">
        <v>46146</v>
      </c>
      <c r="N4412" s="1" t="s">
        <v>2076</v>
      </c>
    </row>
    <row r="4413" spans="1:15" ht="20.25" x14ac:dyDescent="0.25">
      <c r="A4413" s="1">
        <v>1</v>
      </c>
      <c r="B4413" s="166"/>
      <c r="C4413" s="1" t="s">
        <v>4084</v>
      </c>
      <c r="D4413" s="1"/>
      <c r="E4413" s="1"/>
      <c r="F4413" s="1" t="s">
        <v>4085</v>
      </c>
      <c r="G4413" s="1">
        <v>76</v>
      </c>
      <c r="H4413" s="1" t="s">
        <v>1260</v>
      </c>
      <c r="I4413" s="1" t="s">
        <v>2281</v>
      </c>
      <c r="J4413" s="1">
        <v>18.277629999999998</v>
      </c>
      <c r="K4413" s="1">
        <v>1389.09988</v>
      </c>
      <c r="L4413" s="49">
        <v>3</v>
      </c>
      <c r="M4413" s="50">
        <v>46148</v>
      </c>
      <c r="N4413" s="1" t="s">
        <v>2076</v>
      </c>
    </row>
    <row r="4414" spans="1:15" ht="20.25" x14ac:dyDescent="0.25">
      <c r="A4414" s="1">
        <v>2</v>
      </c>
      <c r="B4414" s="166"/>
      <c r="C4414" s="1" t="s">
        <v>4084</v>
      </c>
      <c r="D4414" s="1"/>
      <c r="E4414" s="1"/>
      <c r="F4414" s="1" t="s">
        <v>4086</v>
      </c>
      <c r="G4414" s="1">
        <v>76</v>
      </c>
      <c r="H4414" s="1" t="s">
        <v>1260</v>
      </c>
      <c r="I4414" s="1" t="s">
        <v>2283</v>
      </c>
      <c r="J4414" s="1">
        <v>18.277629999999998</v>
      </c>
      <c r="K4414" s="1">
        <v>1389.09988</v>
      </c>
      <c r="L4414" s="49">
        <v>3</v>
      </c>
      <c r="M4414" s="50">
        <v>46148</v>
      </c>
      <c r="N4414" s="1" t="s">
        <v>2076</v>
      </c>
    </row>
    <row r="4415" spans="1:15" ht="20.25" x14ac:dyDescent="0.25">
      <c r="A4415" s="1">
        <v>1</v>
      </c>
      <c r="B4415" s="166">
        <v>3398</v>
      </c>
      <c r="C4415" s="1" t="s">
        <v>2287</v>
      </c>
      <c r="D4415" s="1"/>
      <c r="E4415" s="1" t="s">
        <v>2</v>
      </c>
      <c r="F4415" s="1" t="s">
        <v>2288</v>
      </c>
      <c r="G4415" s="1">
        <v>1</v>
      </c>
      <c r="H4415" s="1" t="s">
        <v>19</v>
      </c>
      <c r="I4415" s="1" t="s">
        <v>2281</v>
      </c>
      <c r="J4415" s="1">
        <v>67</v>
      </c>
      <c r="K4415" s="1">
        <v>67</v>
      </c>
      <c r="L4415" s="49">
        <v>4</v>
      </c>
      <c r="M4415" s="50">
        <v>46174</v>
      </c>
      <c r="N4415" s="1" t="s">
        <v>2076</v>
      </c>
    </row>
    <row r="4416" spans="1:15" ht="20.25" x14ac:dyDescent="0.25">
      <c r="A4416" s="1">
        <v>2</v>
      </c>
      <c r="B4416" s="166">
        <v>3399</v>
      </c>
      <c r="C4416" s="1" t="s">
        <v>2287</v>
      </c>
      <c r="D4416" s="1"/>
      <c r="E4416" s="1" t="s">
        <v>2</v>
      </c>
      <c r="F4416" s="1" t="s">
        <v>2288</v>
      </c>
      <c r="G4416" s="1">
        <v>1</v>
      </c>
      <c r="H4416" s="1" t="s">
        <v>19</v>
      </c>
      <c r="I4416" s="1" t="s">
        <v>2283</v>
      </c>
      <c r="J4416" s="1">
        <v>67</v>
      </c>
      <c r="K4416" s="1">
        <v>67</v>
      </c>
      <c r="L4416" s="49">
        <v>4</v>
      </c>
      <c r="M4416" s="50">
        <v>46174</v>
      </c>
      <c r="N4416" s="1" t="s">
        <v>2076</v>
      </c>
    </row>
    <row r="4417" spans="1:14" ht="20.25" x14ac:dyDescent="0.25">
      <c r="A4417" s="1">
        <v>3</v>
      </c>
      <c r="B4417" s="166">
        <v>3414</v>
      </c>
      <c r="C4417" s="1" t="s">
        <v>2295</v>
      </c>
      <c r="D4417" s="1"/>
      <c r="E4417" s="1"/>
      <c r="F4417" s="1" t="s">
        <v>2296</v>
      </c>
      <c r="G4417" s="1">
        <v>14</v>
      </c>
      <c r="H4417" s="1" t="s">
        <v>19</v>
      </c>
      <c r="I4417" s="1" t="s">
        <v>2281</v>
      </c>
      <c r="J4417" s="1">
        <v>8.5</v>
      </c>
      <c r="K4417" s="1">
        <v>119</v>
      </c>
      <c r="L4417" s="49">
        <v>4</v>
      </c>
      <c r="M4417" s="50">
        <v>46174</v>
      </c>
      <c r="N4417" s="1" t="s">
        <v>2076</v>
      </c>
    </row>
    <row r="4418" spans="1:14" ht="20.25" x14ac:dyDescent="0.25">
      <c r="A4418" s="1">
        <v>4</v>
      </c>
      <c r="B4418" s="166">
        <v>3415</v>
      </c>
      <c r="C4418" s="1" t="s">
        <v>2295</v>
      </c>
      <c r="D4418" s="1"/>
      <c r="E4418" s="1"/>
      <c r="F4418" s="1" t="s">
        <v>2296</v>
      </c>
      <c r="G4418" s="1">
        <v>14</v>
      </c>
      <c r="H4418" s="1" t="s">
        <v>19</v>
      </c>
      <c r="I4418" s="1" t="s">
        <v>2283</v>
      </c>
      <c r="J4418" s="1">
        <v>8.5</v>
      </c>
      <c r="K4418" s="1">
        <v>119</v>
      </c>
      <c r="L4418" s="49">
        <v>4</v>
      </c>
      <c r="M4418" s="50">
        <v>46174</v>
      </c>
      <c r="N4418" s="1" t="s">
        <v>2076</v>
      </c>
    </row>
    <row r="4419" spans="1:14" ht="20.25" x14ac:dyDescent="0.25">
      <c r="A4419" s="1">
        <v>5</v>
      </c>
      <c r="B4419" s="166"/>
      <c r="C4419" s="1" t="s">
        <v>4087</v>
      </c>
      <c r="D4419" s="1"/>
      <c r="E4419" s="1" t="s">
        <v>2</v>
      </c>
      <c r="F4419" s="1" t="s">
        <v>4088</v>
      </c>
      <c r="G4419" s="1">
        <v>1</v>
      </c>
      <c r="H4419" s="1" t="s">
        <v>19</v>
      </c>
      <c r="I4419" s="1" t="s">
        <v>2281</v>
      </c>
      <c r="J4419" s="1">
        <v>992</v>
      </c>
      <c r="K4419" s="1">
        <v>992</v>
      </c>
      <c r="L4419" s="49">
        <v>4</v>
      </c>
      <c r="M4419" s="50">
        <v>46174</v>
      </c>
      <c r="N4419" s="1" t="s">
        <v>2076</v>
      </c>
    </row>
    <row r="4420" spans="1:14" ht="20.25" x14ac:dyDescent="0.25">
      <c r="A4420" s="1">
        <v>6</v>
      </c>
      <c r="B4420" s="166"/>
      <c r="C4420" s="1" t="s">
        <v>4087</v>
      </c>
      <c r="D4420" s="1"/>
      <c r="E4420" s="1" t="s">
        <v>2</v>
      </c>
      <c r="F4420" s="1" t="s">
        <v>4088</v>
      </c>
      <c r="G4420" s="1">
        <v>1</v>
      </c>
      <c r="H4420" s="1" t="s">
        <v>19</v>
      </c>
      <c r="I4420" s="1" t="s">
        <v>2283</v>
      </c>
      <c r="J4420" s="1">
        <v>992</v>
      </c>
      <c r="K4420" s="1">
        <v>992</v>
      </c>
      <c r="L4420" s="49">
        <v>4</v>
      </c>
      <c r="M4420" s="50">
        <v>46174</v>
      </c>
      <c r="N4420" s="1" t="s">
        <v>2076</v>
      </c>
    </row>
    <row r="4421" spans="1:14" ht="20.25" x14ac:dyDescent="0.25">
      <c r="A4421" s="1">
        <v>7</v>
      </c>
      <c r="B4421" s="166"/>
      <c r="C4421" s="1" t="s">
        <v>4089</v>
      </c>
      <c r="D4421" s="1"/>
      <c r="E4421" s="1" t="s">
        <v>2</v>
      </c>
      <c r="F4421" s="1" t="s">
        <v>4090</v>
      </c>
      <c r="G4421" s="1">
        <v>1</v>
      </c>
      <c r="H4421" s="1" t="s">
        <v>19</v>
      </c>
      <c r="I4421" s="1" t="s">
        <v>2281</v>
      </c>
      <c r="J4421" s="1">
        <v>532.6</v>
      </c>
      <c r="K4421" s="1">
        <v>532.6</v>
      </c>
      <c r="L4421" s="49">
        <v>4</v>
      </c>
      <c r="M4421" s="50">
        <v>46174</v>
      </c>
      <c r="N4421" s="1" t="s">
        <v>2076</v>
      </c>
    </row>
    <row r="4422" spans="1:14" ht="20.25" x14ac:dyDescent="0.25">
      <c r="A4422" s="1">
        <v>8</v>
      </c>
      <c r="B4422" s="166"/>
      <c r="C4422" s="1" t="s">
        <v>4089</v>
      </c>
      <c r="D4422" s="1"/>
      <c r="E4422" s="1" t="s">
        <v>2</v>
      </c>
      <c r="F4422" s="1" t="s">
        <v>4090</v>
      </c>
      <c r="G4422" s="1">
        <v>1</v>
      </c>
      <c r="H4422" s="1" t="s">
        <v>19</v>
      </c>
      <c r="I4422" s="1" t="s">
        <v>2283</v>
      </c>
      <c r="J4422" s="1">
        <v>532.6</v>
      </c>
      <c r="K4422" s="1">
        <v>532.6</v>
      </c>
      <c r="L4422" s="49">
        <v>4</v>
      </c>
      <c r="M4422" s="50">
        <v>46174</v>
      </c>
      <c r="N4422" s="1" t="s">
        <v>2076</v>
      </c>
    </row>
    <row r="4423" spans="1:14" ht="20.25" x14ac:dyDescent="0.25">
      <c r="A4423" s="1">
        <v>9</v>
      </c>
      <c r="B4423" s="166"/>
      <c r="C4423" s="1" t="s">
        <v>4091</v>
      </c>
      <c r="D4423" s="1"/>
      <c r="E4423" s="1"/>
      <c r="F4423" s="1" t="s">
        <v>4092</v>
      </c>
      <c r="G4423" s="1">
        <v>1</v>
      </c>
      <c r="H4423" s="1" t="s">
        <v>19</v>
      </c>
      <c r="I4423" s="1" t="s">
        <v>2281</v>
      </c>
      <c r="J4423" s="1">
        <v>55.3</v>
      </c>
      <c r="K4423" s="1">
        <v>55.3</v>
      </c>
      <c r="L4423" s="49">
        <v>4</v>
      </c>
      <c r="M4423" s="50">
        <v>46174</v>
      </c>
      <c r="N4423" s="1" t="s">
        <v>2076</v>
      </c>
    </row>
    <row r="4424" spans="1:14" ht="20.25" x14ac:dyDescent="0.25">
      <c r="A4424" s="1">
        <v>10</v>
      </c>
      <c r="B4424" s="166"/>
      <c r="C4424" s="1" t="s">
        <v>4091</v>
      </c>
      <c r="D4424" s="1"/>
      <c r="E4424" s="1"/>
      <c r="F4424" s="1" t="s">
        <v>4092</v>
      </c>
      <c r="G4424" s="1">
        <v>1</v>
      </c>
      <c r="H4424" s="1" t="s">
        <v>19</v>
      </c>
      <c r="I4424" s="1" t="s">
        <v>2283</v>
      </c>
      <c r="J4424" s="1">
        <v>55.3</v>
      </c>
      <c r="K4424" s="1">
        <v>55.3</v>
      </c>
      <c r="L4424" s="49">
        <v>4</v>
      </c>
      <c r="M4424" s="50">
        <v>46174</v>
      </c>
      <c r="N4424" s="1" t="s">
        <v>2076</v>
      </c>
    </row>
    <row r="4425" spans="1:14" ht="20.25" x14ac:dyDescent="0.25">
      <c r="A4425" s="1">
        <v>11</v>
      </c>
      <c r="B4425" s="166"/>
      <c r="C4425" s="1" t="s">
        <v>4091</v>
      </c>
      <c r="D4425" s="1"/>
      <c r="E4425" s="1"/>
      <c r="F4425" s="1" t="s">
        <v>4093</v>
      </c>
      <c r="G4425" s="1">
        <v>1</v>
      </c>
      <c r="H4425" s="1" t="s">
        <v>19</v>
      </c>
      <c r="I4425" s="1" t="s">
        <v>2281</v>
      </c>
      <c r="J4425" s="1">
        <v>55.3</v>
      </c>
      <c r="K4425" s="1">
        <v>55.3</v>
      </c>
      <c r="L4425" s="49">
        <v>4</v>
      </c>
      <c r="M4425" s="50">
        <v>46174</v>
      </c>
      <c r="N4425" s="1" t="s">
        <v>2076</v>
      </c>
    </row>
    <row r="4426" spans="1:14" ht="20.25" x14ac:dyDescent="0.25">
      <c r="A4426" s="1">
        <v>12</v>
      </c>
      <c r="B4426" s="166"/>
      <c r="C4426" s="1" t="s">
        <v>4091</v>
      </c>
      <c r="D4426" s="1"/>
      <c r="E4426" s="1"/>
      <c r="F4426" s="1" t="s">
        <v>4093</v>
      </c>
      <c r="G4426" s="1">
        <v>1</v>
      </c>
      <c r="H4426" s="1" t="s">
        <v>19</v>
      </c>
      <c r="I4426" s="1" t="s">
        <v>2283</v>
      </c>
      <c r="J4426" s="1">
        <v>55.3</v>
      </c>
      <c r="K4426" s="1">
        <v>55.3</v>
      </c>
      <c r="L4426" s="49">
        <v>4</v>
      </c>
      <c r="M4426" s="50">
        <v>46174</v>
      </c>
      <c r="N4426" s="1" t="s">
        <v>2076</v>
      </c>
    </row>
    <row r="4427" spans="1:14" ht="20.25" x14ac:dyDescent="0.25">
      <c r="A4427" s="1">
        <v>13</v>
      </c>
      <c r="B4427" s="166"/>
      <c r="C4427" s="1" t="s">
        <v>4094</v>
      </c>
      <c r="D4427" s="1"/>
      <c r="E4427" s="1"/>
      <c r="F4427" s="1" t="s">
        <v>4095</v>
      </c>
      <c r="G4427" s="1">
        <v>8</v>
      </c>
      <c r="H4427" s="1" t="s">
        <v>19</v>
      </c>
      <c r="I4427" s="1" t="s">
        <v>4096</v>
      </c>
      <c r="J4427" s="1">
        <v>0.03</v>
      </c>
      <c r="K4427" s="1">
        <v>0.24</v>
      </c>
      <c r="L4427" s="49">
        <v>4</v>
      </c>
      <c r="M4427" s="50">
        <v>46174</v>
      </c>
      <c r="N4427" s="1" t="s">
        <v>2076</v>
      </c>
    </row>
    <row r="4428" spans="1:14" ht="20.25" x14ac:dyDescent="0.25">
      <c r="A4428" s="1">
        <v>14</v>
      </c>
      <c r="B4428" s="166"/>
      <c r="C4428" s="1" t="s">
        <v>4094</v>
      </c>
      <c r="D4428" s="1"/>
      <c r="E4428" s="1"/>
      <c r="F4428" s="1" t="s">
        <v>4097</v>
      </c>
      <c r="G4428" s="1">
        <v>24</v>
      </c>
      <c r="H4428" s="1" t="s">
        <v>19</v>
      </c>
      <c r="I4428" s="1" t="s">
        <v>4096</v>
      </c>
      <c r="J4428" s="1">
        <v>0.05</v>
      </c>
      <c r="K4428" s="1">
        <v>1.2000000000000002</v>
      </c>
      <c r="L4428" s="49">
        <v>4</v>
      </c>
      <c r="M4428" s="50">
        <v>46174</v>
      </c>
      <c r="N4428" s="1" t="s">
        <v>2076</v>
      </c>
    </row>
    <row r="4429" spans="1:14" ht="20.25" x14ac:dyDescent="0.25">
      <c r="A4429" s="1">
        <v>15</v>
      </c>
      <c r="B4429" s="166"/>
      <c r="C4429" s="1" t="s">
        <v>4094</v>
      </c>
      <c r="D4429" s="1"/>
      <c r="E4429" s="1"/>
      <c r="F4429" s="1" t="s">
        <v>4098</v>
      </c>
      <c r="G4429" s="1">
        <v>32</v>
      </c>
      <c r="H4429" s="1" t="s">
        <v>19</v>
      </c>
      <c r="I4429" s="1" t="s">
        <v>4096</v>
      </c>
      <c r="J4429" s="1">
        <v>0.01</v>
      </c>
      <c r="K4429" s="1">
        <v>0.32</v>
      </c>
      <c r="L4429" s="49">
        <v>4</v>
      </c>
      <c r="M4429" s="50">
        <v>46174</v>
      </c>
      <c r="N4429" s="1" t="s">
        <v>2076</v>
      </c>
    </row>
    <row r="4430" spans="1:14" ht="20.25" x14ac:dyDescent="0.25">
      <c r="A4430" s="1">
        <v>16</v>
      </c>
      <c r="B4430" s="166"/>
      <c r="C4430" s="1" t="s">
        <v>4094</v>
      </c>
      <c r="D4430" s="1"/>
      <c r="E4430" s="1"/>
      <c r="F4430" s="1" t="s">
        <v>4099</v>
      </c>
      <c r="G4430" s="1">
        <v>4</v>
      </c>
      <c r="H4430" s="1" t="s">
        <v>19</v>
      </c>
      <c r="I4430" s="1" t="s">
        <v>4096</v>
      </c>
      <c r="J4430" s="1">
        <v>0.05</v>
      </c>
      <c r="K4430" s="1">
        <v>0.2</v>
      </c>
      <c r="L4430" s="49">
        <v>4</v>
      </c>
      <c r="M4430" s="50">
        <v>46174</v>
      </c>
      <c r="N4430" s="1" t="s">
        <v>2076</v>
      </c>
    </row>
    <row r="4431" spans="1:14" ht="20.25" x14ac:dyDescent="0.25">
      <c r="A4431" s="1">
        <v>17</v>
      </c>
      <c r="B4431" s="166"/>
      <c r="C4431" s="1" t="s">
        <v>4094</v>
      </c>
      <c r="D4431" s="1"/>
      <c r="E4431" s="1"/>
      <c r="F4431" s="1" t="s">
        <v>4100</v>
      </c>
      <c r="G4431" s="1">
        <v>8</v>
      </c>
      <c r="H4431" s="1" t="s">
        <v>19</v>
      </c>
      <c r="I4431" s="1" t="s">
        <v>4096</v>
      </c>
      <c r="J4431" s="1">
        <v>0.05</v>
      </c>
      <c r="K4431" s="1">
        <v>0.4</v>
      </c>
      <c r="L4431" s="49">
        <v>4</v>
      </c>
      <c r="M4431" s="50">
        <v>46174</v>
      </c>
      <c r="N4431" s="1" t="s">
        <v>2076</v>
      </c>
    </row>
    <row r="4432" spans="1:14" ht="20.25" x14ac:dyDescent="0.25">
      <c r="A4432" s="1">
        <v>18</v>
      </c>
      <c r="B4432" s="166"/>
      <c r="C4432" s="1" t="s">
        <v>4094</v>
      </c>
      <c r="D4432" s="1"/>
      <c r="E4432" s="1"/>
      <c r="F4432" s="1" t="s">
        <v>4095</v>
      </c>
      <c r="G4432" s="1">
        <v>4</v>
      </c>
      <c r="H4432" s="1" t="s">
        <v>19</v>
      </c>
      <c r="I4432" s="1" t="s">
        <v>4096</v>
      </c>
      <c r="J4432" s="1">
        <v>0.03</v>
      </c>
      <c r="K4432" s="1">
        <v>0.12</v>
      </c>
      <c r="L4432" s="49">
        <v>4</v>
      </c>
      <c r="M4432" s="50">
        <v>46174</v>
      </c>
      <c r="N4432" s="1" t="s">
        <v>2076</v>
      </c>
    </row>
    <row r="4433" spans="1:14" ht="20.25" x14ac:dyDescent="0.25">
      <c r="A4433" s="1">
        <v>19</v>
      </c>
      <c r="B4433" s="166"/>
      <c r="C4433" s="1" t="s">
        <v>4094</v>
      </c>
      <c r="D4433" s="1"/>
      <c r="E4433" s="1"/>
      <c r="F4433" s="1" t="s">
        <v>4101</v>
      </c>
      <c r="G4433" s="1">
        <v>4</v>
      </c>
      <c r="H4433" s="1" t="s">
        <v>19</v>
      </c>
      <c r="I4433" s="1" t="s">
        <v>4096</v>
      </c>
      <c r="J4433" s="1">
        <v>0.01</v>
      </c>
      <c r="K4433" s="1">
        <v>0.04</v>
      </c>
      <c r="L4433" s="49">
        <v>4</v>
      </c>
      <c r="M4433" s="50">
        <v>46174</v>
      </c>
      <c r="N4433" s="1" t="s">
        <v>2076</v>
      </c>
    </row>
    <row r="4434" spans="1:14" ht="20.25" x14ac:dyDescent="0.25">
      <c r="A4434" s="1">
        <v>20</v>
      </c>
      <c r="B4434" s="166"/>
      <c r="C4434" s="1" t="s">
        <v>4102</v>
      </c>
      <c r="D4434" s="1"/>
      <c r="E4434" s="1"/>
      <c r="F4434" s="1" t="s">
        <v>4103</v>
      </c>
      <c r="G4434" s="1">
        <v>100</v>
      </c>
      <c r="H4434" s="1" t="s">
        <v>19</v>
      </c>
      <c r="I4434" s="1" t="s">
        <v>4096</v>
      </c>
      <c r="J4434" s="1">
        <v>0.03</v>
      </c>
      <c r="K4434" s="1">
        <v>3</v>
      </c>
      <c r="L4434" s="49">
        <v>4</v>
      </c>
      <c r="M4434" s="50">
        <v>46174</v>
      </c>
      <c r="N4434" s="1" t="s">
        <v>2076</v>
      </c>
    </row>
    <row r="4435" spans="1:14" ht="20.25" x14ac:dyDescent="0.25">
      <c r="A4435" s="1">
        <v>21</v>
      </c>
      <c r="B4435" s="166"/>
      <c r="C4435" s="1" t="s">
        <v>4102</v>
      </c>
      <c r="D4435" s="1"/>
      <c r="E4435" s="1"/>
      <c r="F4435" s="1" t="s">
        <v>4104</v>
      </c>
      <c r="G4435" s="1">
        <v>100</v>
      </c>
      <c r="H4435" s="1" t="s">
        <v>19</v>
      </c>
      <c r="I4435" s="1" t="s">
        <v>4096</v>
      </c>
      <c r="J4435" s="1">
        <v>0.01</v>
      </c>
      <c r="K4435" s="1">
        <v>1</v>
      </c>
      <c r="L4435" s="49">
        <v>4</v>
      </c>
      <c r="M4435" s="50">
        <v>46174</v>
      </c>
      <c r="N4435" s="1" t="s">
        <v>2076</v>
      </c>
    </row>
    <row r="4436" spans="1:14" ht="20.25" x14ac:dyDescent="0.25">
      <c r="A4436" s="1">
        <v>22</v>
      </c>
      <c r="B4436" s="166"/>
      <c r="C4436" s="1" t="s">
        <v>4003</v>
      </c>
      <c r="D4436" s="1"/>
      <c r="E4436" s="1"/>
      <c r="F4436" s="1" t="s">
        <v>4105</v>
      </c>
      <c r="G4436" s="1">
        <v>64</v>
      </c>
      <c r="H4436" s="1" t="s">
        <v>19</v>
      </c>
      <c r="I4436" s="1" t="s">
        <v>4096</v>
      </c>
      <c r="J4436" s="1">
        <v>0.05</v>
      </c>
      <c r="K4436" s="1">
        <v>3.2</v>
      </c>
      <c r="L4436" s="49">
        <v>4</v>
      </c>
      <c r="M4436" s="50">
        <v>46174</v>
      </c>
      <c r="N4436" s="1" t="s">
        <v>2076</v>
      </c>
    </row>
    <row r="4437" spans="1:14" ht="20.25" x14ac:dyDescent="0.25">
      <c r="A4437" s="1">
        <v>23</v>
      </c>
      <c r="B4437" s="166"/>
      <c r="C4437" s="1" t="s">
        <v>4040</v>
      </c>
      <c r="D4437" s="1"/>
      <c r="E4437" s="1"/>
      <c r="F4437" s="1" t="s">
        <v>4106</v>
      </c>
      <c r="G4437" s="1">
        <v>20</v>
      </c>
      <c r="H4437" s="1" t="s">
        <v>19</v>
      </c>
      <c r="I4437" s="1" t="s">
        <v>4096</v>
      </c>
      <c r="J4437" s="1">
        <v>0.05</v>
      </c>
      <c r="K4437" s="1">
        <v>1</v>
      </c>
      <c r="L4437" s="49">
        <v>4</v>
      </c>
      <c r="M4437" s="50">
        <v>46174</v>
      </c>
      <c r="N4437" s="1" t="s">
        <v>2076</v>
      </c>
    </row>
    <row r="4438" spans="1:14" ht="20.25" x14ac:dyDescent="0.25">
      <c r="A4438" s="1">
        <v>24</v>
      </c>
      <c r="B4438" s="166"/>
      <c r="C4438" s="1" t="s">
        <v>4107</v>
      </c>
      <c r="D4438" s="1"/>
      <c r="E4438" s="1"/>
      <c r="F4438" s="1" t="s">
        <v>4108</v>
      </c>
      <c r="G4438" s="1">
        <v>8</v>
      </c>
      <c r="H4438" s="1" t="s">
        <v>19</v>
      </c>
      <c r="I4438" s="1" t="s">
        <v>4096</v>
      </c>
      <c r="J4438" s="1">
        <v>0.05</v>
      </c>
      <c r="K4438" s="1">
        <v>0.4</v>
      </c>
      <c r="L4438" s="49">
        <v>4</v>
      </c>
      <c r="M4438" s="50">
        <v>46174</v>
      </c>
      <c r="N4438" s="1" t="s">
        <v>2076</v>
      </c>
    </row>
    <row r="4439" spans="1:14" ht="20.25" x14ac:dyDescent="0.25">
      <c r="A4439" s="1">
        <v>25</v>
      </c>
      <c r="B4439" s="166"/>
      <c r="C4439" s="1" t="s">
        <v>4107</v>
      </c>
      <c r="D4439" s="1"/>
      <c r="E4439" s="1"/>
      <c r="F4439" s="1" t="s">
        <v>4109</v>
      </c>
      <c r="G4439" s="1">
        <v>8</v>
      </c>
      <c r="H4439" s="1" t="s">
        <v>19</v>
      </c>
      <c r="I4439" s="1" t="s">
        <v>4096</v>
      </c>
      <c r="J4439" s="1">
        <v>0.03</v>
      </c>
      <c r="K4439" s="1">
        <v>0.24</v>
      </c>
      <c r="L4439" s="49">
        <v>4</v>
      </c>
      <c r="M4439" s="50">
        <v>46174</v>
      </c>
      <c r="N4439" s="1" t="s">
        <v>2076</v>
      </c>
    </row>
    <row r="4440" spans="1:14" ht="20.25" x14ac:dyDescent="0.25">
      <c r="A4440" s="1">
        <v>26</v>
      </c>
      <c r="B4440" s="166"/>
      <c r="C4440" s="1" t="s">
        <v>4107</v>
      </c>
      <c r="D4440" s="1"/>
      <c r="E4440" s="1"/>
      <c r="F4440" s="1" t="s">
        <v>4110</v>
      </c>
      <c r="G4440" s="1">
        <v>8</v>
      </c>
      <c r="H4440" s="1" t="s">
        <v>19</v>
      </c>
      <c r="I4440" s="1" t="s">
        <v>4096</v>
      </c>
      <c r="J4440" s="1">
        <v>0.01</v>
      </c>
      <c r="K4440" s="1">
        <v>0.08</v>
      </c>
      <c r="L4440" s="49">
        <v>4</v>
      </c>
      <c r="M4440" s="50">
        <v>46174</v>
      </c>
      <c r="N4440" s="1" t="s">
        <v>2076</v>
      </c>
    </row>
    <row r="4441" spans="1:14" ht="20.25" x14ac:dyDescent="0.25">
      <c r="A4441" s="1">
        <v>27</v>
      </c>
      <c r="B4441" s="166"/>
      <c r="C4441" s="1" t="s">
        <v>4111</v>
      </c>
      <c r="D4441" s="1"/>
      <c r="E4441" s="1"/>
      <c r="F4441" s="1" t="s">
        <v>4112</v>
      </c>
      <c r="G4441" s="1">
        <v>2</v>
      </c>
      <c r="H4441" s="1" t="s">
        <v>19</v>
      </c>
      <c r="I4441" s="1" t="s">
        <v>4096</v>
      </c>
      <c r="J4441" s="1">
        <v>0.01</v>
      </c>
      <c r="K4441" s="1">
        <v>0.02</v>
      </c>
      <c r="L4441" s="49">
        <v>4</v>
      </c>
      <c r="M4441" s="50">
        <v>46174</v>
      </c>
      <c r="N4441" s="1" t="s">
        <v>2076</v>
      </c>
    </row>
    <row r="4442" spans="1:14" ht="20.25" x14ac:dyDescent="0.25">
      <c r="A4442" s="1">
        <v>28</v>
      </c>
      <c r="B4442" s="166"/>
      <c r="C4442" s="1" t="s">
        <v>4113</v>
      </c>
      <c r="D4442" s="1"/>
      <c r="E4442" s="1"/>
      <c r="F4442" s="1" t="s">
        <v>4114</v>
      </c>
      <c r="G4442" s="1">
        <v>112</v>
      </c>
      <c r="H4442" s="1" t="s">
        <v>19</v>
      </c>
      <c r="I4442" s="1" t="s">
        <v>4096</v>
      </c>
      <c r="J4442" s="1">
        <v>0.05</v>
      </c>
      <c r="K4442" s="1">
        <v>5.6000000000000005</v>
      </c>
      <c r="L4442" s="49">
        <v>4</v>
      </c>
      <c r="M4442" s="50">
        <v>46174</v>
      </c>
      <c r="N4442" s="1" t="s">
        <v>2076</v>
      </c>
    </row>
    <row r="4443" spans="1:14" ht="20.25" x14ac:dyDescent="0.25">
      <c r="A4443" s="1">
        <v>29</v>
      </c>
      <c r="B4443" s="166"/>
      <c r="C4443" s="1" t="s">
        <v>4113</v>
      </c>
      <c r="D4443" s="1"/>
      <c r="E4443" s="1"/>
      <c r="F4443" s="1" t="s">
        <v>4115</v>
      </c>
      <c r="G4443" s="1">
        <v>112</v>
      </c>
      <c r="H4443" s="1" t="s">
        <v>19</v>
      </c>
      <c r="I4443" s="1" t="s">
        <v>4096</v>
      </c>
      <c r="J4443" s="1">
        <v>0.03</v>
      </c>
      <c r="K4443" s="1">
        <v>3.36</v>
      </c>
      <c r="L4443" s="49">
        <v>4</v>
      </c>
      <c r="M4443" s="50">
        <v>46174</v>
      </c>
      <c r="N4443" s="1" t="s">
        <v>2076</v>
      </c>
    </row>
    <row r="4444" spans="1:14" ht="20.25" x14ac:dyDescent="0.25">
      <c r="A4444" s="1">
        <v>30</v>
      </c>
      <c r="B4444" s="166"/>
      <c r="C4444" s="1" t="s">
        <v>4113</v>
      </c>
      <c r="D4444" s="1"/>
      <c r="E4444" s="1"/>
      <c r="F4444" s="1" t="s">
        <v>4116</v>
      </c>
      <c r="G4444" s="1">
        <v>112</v>
      </c>
      <c r="H4444" s="1" t="s">
        <v>19</v>
      </c>
      <c r="I4444" s="1" t="s">
        <v>4096</v>
      </c>
      <c r="J4444" s="1">
        <v>0.01</v>
      </c>
      <c r="K4444" s="1">
        <v>1.1200000000000001</v>
      </c>
      <c r="L4444" s="49">
        <v>4</v>
      </c>
      <c r="M4444" s="50">
        <v>46174</v>
      </c>
      <c r="N4444" s="1" t="s">
        <v>2076</v>
      </c>
    </row>
    <row r="4445" spans="1:14" ht="20.25" x14ac:dyDescent="0.25">
      <c r="A4445" s="1">
        <v>31</v>
      </c>
      <c r="B4445" s="166"/>
      <c r="C4445" s="1" t="s">
        <v>4113</v>
      </c>
      <c r="D4445" s="1"/>
      <c r="E4445" s="1"/>
      <c r="F4445" s="1" t="s">
        <v>4117</v>
      </c>
      <c r="G4445" s="1">
        <v>38</v>
      </c>
      <c r="H4445" s="1" t="s">
        <v>19</v>
      </c>
      <c r="I4445" s="1" t="s">
        <v>4096</v>
      </c>
      <c r="J4445" s="1">
        <v>0.05</v>
      </c>
      <c r="K4445" s="1">
        <v>1.9000000000000001</v>
      </c>
      <c r="L4445" s="49">
        <v>4</v>
      </c>
      <c r="M4445" s="50">
        <v>46174</v>
      </c>
      <c r="N4445" s="1" t="s">
        <v>2076</v>
      </c>
    </row>
    <row r="4446" spans="1:14" ht="20.25" x14ac:dyDescent="0.25">
      <c r="A4446" s="1">
        <v>32</v>
      </c>
      <c r="B4446" s="166"/>
      <c r="C4446" s="1" t="s">
        <v>4113</v>
      </c>
      <c r="D4446" s="1"/>
      <c r="E4446" s="1"/>
      <c r="F4446" s="1" t="s">
        <v>4118</v>
      </c>
      <c r="G4446" s="1">
        <v>32</v>
      </c>
      <c r="H4446" s="1" t="s">
        <v>19</v>
      </c>
      <c r="I4446" s="1" t="s">
        <v>4096</v>
      </c>
      <c r="J4446" s="1">
        <v>0.03</v>
      </c>
      <c r="K4446" s="1">
        <v>0.96</v>
      </c>
      <c r="L4446" s="49">
        <v>4</v>
      </c>
      <c r="M4446" s="50">
        <v>46174</v>
      </c>
      <c r="N4446" s="1" t="s">
        <v>2076</v>
      </c>
    </row>
    <row r="4447" spans="1:14" ht="20.25" x14ac:dyDescent="0.25">
      <c r="A4447" s="1">
        <v>33</v>
      </c>
      <c r="B4447" s="166"/>
      <c r="C4447" s="1" t="s">
        <v>4113</v>
      </c>
      <c r="D4447" s="1"/>
      <c r="E4447" s="1"/>
      <c r="F4447" s="1" t="s">
        <v>4119</v>
      </c>
      <c r="G4447" s="1">
        <v>32</v>
      </c>
      <c r="H4447" s="1" t="s">
        <v>19</v>
      </c>
      <c r="I4447" s="1" t="s">
        <v>4096</v>
      </c>
      <c r="J4447" s="1">
        <v>0.01</v>
      </c>
      <c r="K4447" s="1">
        <v>0.32</v>
      </c>
      <c r="L4447" s="49">
        <v>4</v>
      </c>
      <c r="M4447" s="50">
        <v>46174</v>
      </c>
      <c r="N4447" s="1" t="s">
        <v>2076</v>
      </c>
    </row>
    <row r="4448" spans="1:14" ht="20.25" x14ac:dyDescent="0.25">
      <c r="A4448" s="1">
        <v>34</v>
      </c>
      <c r="B4448" s="166"/>
      <c r="C4448" s="1" t="s">
        <v>4120</v>
      </c>
      <c r="D4448" s="1"/>
      <c r="E4448" s="1"/>
      <c r="F4448" s="1" t="s">
        <v>4121</v>
      </c>
      <c r="G4448" s="1">
        <v>572</v>
      </c>
      <c r="H4448" s="1" t="s">
        <v>19</v>
      </c>
      <c r="I4448" s="1" t="s">
        <v>4096</v>
      </c>
      <c r="J4448" s="1">
        <v>0.01</v>
      </c>
      <c r="K4448" s="1">
        <v>5.72</v>
      </c>
      <c r="L4448" s="49">
        <v>4</v>
      </c>
      <c r="M4448" s="50">
        <v>46174</v>
      </c>
      <c r="N4448" s="1" t="s">
        <v>2076</v>
      </c>
    </row>
    <row r="4449" spans="1:14" ht="20.25" x14ac:dyDescent="0.25">
      <c r="A4449" s="1">
        <v>35</v>
      </c>
      <c r="B4449" s="166"/>
      <c r="C4449" s="1" t="s">
        <v>3958</v>
      </c>
      <c r="D4449" s="1"/>
      <c r="E4449" s="1"/>
      <c r="F4449" s="1" t="s">
        <v>4122</v>
      </c>
      <c r="G4449" s="1">
        <v>304</v>
      </c>
      <c r="H4449" s="1" t="s">
        <v>19</v>
      </c>
      <c r="I4449" s="1" t="s">
        <v>4096</v>
      </c>
      <c r="J4449" s="1">
        <v>0.05</v>
      </c>
      <c r="K4449" s="1">
        <v>15.200000000000001</v>
      </c>
      <c r="L4449" s="49">
        <v>4</v>
      </c>
      <c r="M4449" s="50">
        <v>46174</v>
      </c>
      <c r="N4449" s="1" t="s">
        <v>2076</v>
      </c>
    </row>
    <row r="4450" spans="1:14" ht="20.25" x14ac:dyDescent="0.25">
      <c r="A4450" s="1">
        <v>36</v>
      </c>
      <c r="B4450" s="166"/>
      <c r="C4450" s="1" t="s">
        <v>3958</v>
      </c>
      <c r="D4450" s="1"/>
      <c r="E4450" s="1"/>
      <c r="F4450" s="1" t="s">
        <v>4123</v>
      </c>
      <c r="G4450" s="1">
        <v>304</v>
      </c>
      <c r="H4450" s="1" t="s">
        <v>19</v>
      </c>
      <c r="I4450" s="1" t="s">
        <v>4096</v>
      </c>
      <c r="J4450" s="1">
        <v>0.03</v>
      </c>
      <c r="K4450" s="1">
        <v>9.1199999999999992</v>
      </c>
      <c r="L4450" s="49">
        <v>4</v>
      </c>
      <c r="M4450" s="50">
        <v>46174</v>
      </c>
      <c r="N4450" s="1" t="s">
        <v>2076</v>
      </c>
    </row>
    <row r="4451" spans="1:14" ht="20.25" x14ac:dyDescent="0.25">
      <c r="A4451" s="1">
        <v>37</v>
      </c>
      <c r="B4451" s="166"/>
      <c r="C4451" s="1" t="s">
        <v>3958</v>
      </c>
      <c r="D4451" s="1"/>
      <c r="E4451" s="1"/>
      <c r="F4451" s="1" t="s">
        <v>4124</v>
      </c>
      <c r="G4451" s="1">
        <v>304</v>
      </c>
      <c r="H4451" s="1" t="s">
        <v>19</v>
      </c>
      <c r="I4451" s="1" t="s">
        <v>4096</v>
      </c>
      <c r="J4451" s="1">
        <v>0.01</v>
      </c>
      <c r="K4451" s="1">
        <v>3.04</v>
      </c>
      <c r="L4451" s="49">
        <v>4</v>
      </c>
      <c r="M4451" s="50">
        <v>46174</v>
      </c>
      <c r="N4451" s="1" t="s">
        <v>2076</v>
      </c>
    </row>
    <row r="4452" spans="1:14" ht="20.25" x14ac:dyDescent="0.25">
      <c r="A4452" s="1">
        <v>38</v>
      </c>
      <c r="B4452" s="166"/>
      <c r="C4452" s="1" t="s">
        <v>3958</v>
      </c>
      <c r="D4452" s="1"/>
      <c r="E4452" s="1"/>
      <c r="F4452" s="1" t="s">
        <v>4125</v>
      </c>
      <c r="G4452" s="1">
        <v>64</v>
      </c>
      <c r="H4452" s="1" t="s">
        <v>19</v>
      </c>
      <c r="I4452" s="1" t="s">
        <v>4096</v>
      </c>
      <c r="J4452" s="1">
        <v>0.03</v>
      </c>
      <c r="K4452" s="1">
        <v>1.92</v>
      </c>
      <c r="L4452" s="49">
        <v>4</v>
      </c>
      <c r="M4452" s="50">
        <v>46174</v>
      </c>
      <c r="N4452" s="1" t="s">
        <v>2076</v>
      </c>
    </row>
    <row r="4453" spans="1:14" ht="20.25" x14ac:dyDescent="0.25">
      <c r="A4453" s="1">
        <v>39</v>
      </c>
      <c r="B4453" s="166"/>
      <c r="C4453" s="1" t="s">
        <v>3958</v>
      </c>
      <c r="D4453" s="1"/>
      <c r="E4453" s="1"/>
      <c r="F4453" s="1" t="s">
        <v>4126</v>
      </c>
      <c r="G4453" s="1">
        <v>64</v>
      </c>
      <c r="H4453" s="1" t="s">
        <v>19</v>
      </c>
      <c r="I4453" s="1" t="s">
        <v>4096</v>
      </c>
      <c r="J4453" s="1">
        <v>0.01</v>
      </c>
      <c r="K4453" s="1">
        <v>0.64</v>
      </c>
      <c r="L4453" s="49">
        <v>4</v>
      </c>
      <c r="M4453" s="50">
        <v>46174</v>
      </c>
      <c r="N4453" s="1" t="s">
        <v>2076</v>
      </c>
    </row>
    <row r="4454" spans="1:14" ht="20.25" x14ac:dyDescent="0.25">
      <c r="A4454" s="1">
        <v>40</v>
      </c>
      <c r="B4454" s="166"/>
      <c r="C4454" s="1" t="s">
        <v>4127</v>
      </c>
      <c r="D4454" s="1"/>
      <c r="E4454" s="1"/>
      <c r="F4454" s="1" t="s">
        <v>4128</v>
      </c>
      <c r="G4454" s="1">
        <v>8</v>
      </c>
      <c r="H4454" s="1" t="s">
        <v>19</v>
      </c>
      <c r="I4454" s="1" t="s">
        <v>4096</v>
      </c>
      <c r="J4454" s="1">
        <v>0.01</v>
      </c>
      <c r="K4454" s="1">
        <v>0.08</v>
      </c>
      <c r="L4454" s="49">
        <v>4</v>
      </c>
      <c r="M4454" s="50">
        <v>46174</v>
      </c>
      <c r="N4454" s="1" t="s">
        <v>2076</v>
      </c>
    </row>
    <row r="4455" spans="1:14" ht="20.25" x14ac:dyDescent="0.25">
      <c r="A4455" s="1">
        <v>41</v>
      </c>
      <c r="B4455" s="166"/>
      <c r="C4455" s="1" t="s">
        <v>4127</v>
      </c>
      <c r="D4455" s="1"/>
      <c r="E4455" s="1"/>
      <c r="F4455" s="1" t="s">
        <v>4129</v>
      </c>
      <c r="G4455" s="1">
        <v>32</v>
      </c>
      <c r="H4455" s="1" t="s">
        <v>19</v>
      </c>
      <c r="I4455" s="1" t="s">
        <v>4096</v>
      </c>
      <c r="J4455" s="1">
        <v>0.05</v>
      </c>
      <c r="K4455" s="1">
        <v>1.6</v>
      </c>
      <c r="L4455" s="49">
        <v>4</v>
      </c>
      <c r="M4455" s="50">
        <v>46174</v>
      </c>
      <c r="N4455" s="1" t="s">
        <v>2076</v>
      </c>
    </row>
    <row r="4456" spans="1:14" ht="20.25" x14ac:dyDescent="0.25">
      <c r="A4456" s="1">
        <v>42</v>
      </c>
      <c r="B4456" s="166"/>
      <c r="C4456" s="1" t="s">
        <v>4127</v>
      </c>
      <c r="D4456" s="1"/>
      <c r="E4456" s="1"/>
      <c r="F4456" s="1" t="s">
        <v>4130</v>
      </c>
      <c r="G4456" s="1">
        <v>32</v>
      </c>
      <c r="H4456" s="1" t="s">
        <v>19</v>
      </c>
      <c r="I4456" s="1" t="s">
        <v>4096</v>
      </c>
      <c r="J4456" s="1">
        <v>0.03</v>
      </c>
      <c r="K4456" s="1">
        <v>0.96</v>
      </c>
      <c r="L4456" s="49">
        <v>4</v>
      </c>
      <c r="M4456" s="50">
        <v>46174</v>
      </c>
      <c r="N4456" s="1" t="s">
        <v>2076</v>
      </c>
    </row>
    <row r="4457" spans="1:14" ht="20.25" x14ac:dyDescent="0.25">
      <c r="A4457" s="1">
        <v>43</v>
      </c>
      <c r="B4457" s="166"/>
      <c r="C4457" s="1" t="s">
        <v>4127</v>
      </c>
      <c r="D4457" s="1"/>
      <c r="E4457" s="1"/>
      <c r="F4457" s="1" t="s">
        <v>4131</v>
      </c>
      <c r="G4457" s="1">
        <v>32</v>
      </c>
      <c r="H4457" s="1" t="s">
        <v>19</v>
      </c>
      <c r="I4457" s="1" t="s">
        <v>4096</v>
      </c>
      <c r="J4457" s="1">
        <v>0.01</v>
      </c>
      <c r="K4457" s="1">
        <v>0.32</v>
      </c>
      <c r="L4457" s="49">
        <v>4</v>
      </c>
      <c r="M4457" s="50">
        <v>46174</v>
      </c>
      <c r="N4457" s="1" t="s">
        <v>2076</v>
      </c>
    </row>
    <row r="4458" spans="1:14" ht="20.25" x14ac:dyDescent="0.25">
      <c r="A4458" s="1">
        <v>44</v>
      </c>
      <c r="B4458" s="166"/>
      <c r="C4458" s="1" t="s">
        <v>4127</v>
      </c>
      <c r="D4458" s="1"/>
      <c r="E4458" s="1"/>
      <c r="F4458" s="1" t="s">
        <v>4132</v>
      </c>
      <c r="G4458" s="1">
        <v>16</v>
      </c>
      <c r="H4458" s="1" t="s">
        <v>19</v>
      </c>
      <c r="I4458" s="1" t="s">
        <v>4096</v>
      </c>
      <c r="J4458" s="1">
        <v>0.05</v>
      </c>
      <c r="K4458" s="1">
        <v>0.8</v>
      </c>
      <c r="L4458" s="49">
        <v>4</v>
      </c>
      <c r="M4458" s="50">
        <v>46174</v>
      </c>
      <c r="N4458" s="1" t="s">
        <v>2076</v>
      </c>
    </row>
    <row r="4459" spans="1:14" ht="20.25" x14ac:dyDescent="0.25">
      <c r="A4459" s="1">
        <v>45</v>
      </c>
      <c r="B4459" s="166"/>
      <c r="C4459" s="1" t="s">
        <v>4127</v>
      </c>
      <c r="D4459" s="1"/>
      <c r="E4459" s="1"/>
      <c r="F4459" s="1" t="s">
        <v>4133</v>
      </c>
      <c r="G4459" s="1">
        <v>16</v>
      </c>
      <c r="H4459" s="1" t="s">
        <v>19</v>
      </c>
      <c r="I4459" s="1" t="s">
        <v>4096</v>
      </c>
      <c r="J4459" s="1">
        <v>0.03</v>
      </c>
      <c r="K4459" s="1">
        <v>0.48</v>
      </c>
      <c r="L4459" s="49">
        <v>4</v>
      </c>
      <c r="M4459" s="50">
        <v>46174</v>
      </c>
      <c r="N4459" s="1" t="s">
        <v>2076</v>
      </c>
    </row>
    <row r="4460" spans="1:14" ht="20.25" x14ac:dyDescent="0.25">
      <c r="A4460" s="1">
        <v>46</v>
      </c>
      <c r="B4460" s="166"/>
      <c r="C4460" s="1" t="s">
        <v>4127</v>
      </c>
      <c r="D4460" s="1"/>
      <c r="E4460" s="1"/>
      <c r="F4460" s="1" t="s">
        <v>4134</v>
      </c>
      <c r="G4460" s="1">
        <v>16</v>
      </c>
      <c r="H4460" s="1" t="s">
        <v>19</v>
      </c>
      <c r="I4460" s="1" t="s">
        <v>4096</v>
      </c>
      <c r="J4460" s="1">
        <v>0.01</v>
      </c>
      <c r="K4460" s="1">
        <v>0.16</v>
      </c>
      <c r="L4460" s="49">
        <v>4</v>
      </c>
      <c r="M4460" s="50">
        <v>46174</v>
      </c>
      <c r="N4460" s="1" t="s">
        <v>2076</v>
      </c>
    </row>
    <row r="4461" spans="1:14" ht="20.25" x14ac:dyDescent="0.25">
      <c r="A4461" s="1">
        <v>47</v>
      </c>
      <c r="B4461" s="166"/>
      <c r="C4461" s="1" t="s">
        <v>4135</v>
      </c>
      <c r="D4461" s="1"/>
      <c r="E4461" s="1"/>
      <c r="F4461" s="1" t="s">
        <v>4136</v>
      </c>
      <c r="G4461" s="1">
        <v>48</v>
      </c>
      <c r="H4461" s="1" t="s">
        <v>19</v>
      </c>
      <c r="I4461" s="1" t="s">
        <v>4096</v>
      </c>
      <c r="J4461" s="1">
        <v>0.05</v>
      </c>
      <c r="K4461" s="1">
        <v>2.4000000000000004</v>
      </c>
      <c r="L4461" s="49">
        <v>4</v>
      </c>
      <c r="M4461" s="50">
        <v>46174</v>
      </c>
      <c r="N4461" s="1" t="s">
        <v>2076</v>
      </c>
    </row>
    <row r="4462" spans="1:14" ht="20.25" x14ac:dyDescent="0.25">
      <c r="A4462" s="1">
        <v>48</v>
      </c>
      <c r="B4462" s="166"/>
      <c r="C4462" s="1" t="s">
        <v>4135</v>
      </c>
      <c r="D4462" s="1"/>
      <c r="E4462" s="1"/>
      <c r="F4462" s="1" t="s">
        <v>4137</v>
      </c>
      <c r="G4462" s="1">
        <v>48</v>
      </c>
      <c r="H4462" s="1" t="s">
        <v>19</v>
      </c>
      <c r="I4462" s="1" t="s">
        <v>4096</v>
      </c>
      <c r="J4462" s="1">
        <v>0.03</v>
      </c>
      <c r="K4462" s="1">
        <v>1.44</v>
      </c>
      <c r="L4462" s="49">
        <v>4</v>
      </c>
      <c r="M4462" s="50">
        <v>46174</v>
      </c>
      <c r="N4462" s="1" t="s">
        <v>2076</v>
      </c>
    </row>
    <row r="4463" spans="1:14" ht="20.25" x14ac:dyDescent="0.25">
      <c r="A4463" s="1">
        <v>49</v>
      </c>
      <c r="B4463" s="166"/>
      <c r="C4463" s="1" t="s">
        <v>4135</v>
      </c>
      <c r="D4463" s="1"/>
      <c r="E4463" s="1"/>
      <c r="F4463" s="1" t="s">
        <v>4138</v>
      </c>
      <c r="G4463" s="1">
        <v>48</v>
      </c>
      <c r="H4463" s="1" t="s">
        <v>19</v>
      </c>
      <c r="I4463" s="1" t="s">
        <v>4096</v>
      </c>
      <c r="J4463" s="1">
        <v>0.01</v>
      </c>
      <c r="K4463" s="1">
        <v>0.48</v>
      </c>
      <c r="L4463" s="49">
        <v>4</v>
      </c>
      <c r="M4463" s="50">
        <v>46174</v>
      </c>
      <c r="N4463" s="1" t="s">
        <v>2076</v>
      </c>
    </row>
    <row r="4464" spans="1:14" ht="20.25" x14ac:dyDescent="0.25">
      <c r="A4464" s="1">
        <v>50</v>
      </c>
      <c r="B4464" s="166"/>
      <c r="C4464" s="1" t="s">
        <v>4135</v>
      </c>
      <c r="D4464" s="1"/>
      <c r="E4464" s="1"/>
      <c r="F4464" s="1" t="s">
        <v>4139</v>
      </c>
      <c r="G4464" s="1">
        <v>144</v>
      </c>
      <c r="H4464" s="1" t="s">
        <v>19</v>
      </c>
      <c r="I4464" s="1" t="s">
        <v>4096</v>
      </c>
      <c r="J4464" s="1">
        <v>0.02</v>
      </c>
      <c r="K4464" s="1">
        <v>2.88</v>
      </c>
      <c r="L4464" s="49">
        <v>4</v>
      </c>
      <c r="M4464" s="50">
        <v>46174</v>
      </c>
      <c r="N4464" s="1" t="s">
        <v>2076</v>
      </c>
    </row>
    <row r="4465" spans="1:14" ht="20.25" x14ac:dyDescent="0.25">
      <c r="A4465" s="1">
        <v>51</v>
      </c>
      <c r="B4465" s="166"/>
      <c r="C4465" s="1" t="s">
        <v>4135</v>
      </c>
      <c r="D4465" s="1"/>
      <c r="E4465" s="1"/>
      <c r="F4465" s="1" t="s">
        <v>4140</v>
      </c>
      <c r="G4465" s="1">
        <v>44</v>
      </c>
      <c r="H4465" s="1" t="s">
        <v>19</v>
      </c>
      <c r="I4465" s="1" t="s">
        <v>4096</v>
      </c>
      <c r="J4465" s="1">
        <v>0.49</v>
      </c>
      <c r="K4465" s="1">
        <v>21.56</v>
      </c>
      <c r="L4465" s="49">
        <v>4</v>
      </c>
      <c r="M4465" s="50">
        <v>46174</v>
      </c>
      <c r="N4465" s="1" t="s">
        <v>2076</v>
      </c>
    </row>
    <row r="4466" spans="1:14" ht="20.25" x14ac:dyDescent="0.25">
      <c r="A4466" s="1">
        <v>52</v>
      </c>
      <c r="B4466" s="166"/>
      <c r="C4466" s="1" t="s">
        <v>4135</v>
      </c>
      <c r="D4466" s="1"/>
      <c r="E4466" s="1"/>
      <c r="F4466" s="1" t="s">
        <v>4141</v>
      </c>
      <c r="G4466" s="1">
        <v>20</v>
      </c>
      <c r="H4466" s="1" t="s">
        <v>1260</v>
      </c>
      <c r="I4466" s="1" t="s">
        <v>4096</v>
      </c>
      <c r="J4466" s="1">
        <v>0.49</v>
      </c>
      <c r="K4466" s="1">
        <v>9.8000000000000007</v>
      </c>
      <c r="L4466" s="49">
        <v>4</v>
      </c>
      <c r="M4466" s="50">
        <v>46174</v>
      </c>
      <c r="N4466" s="1" t="s">
        <v>2076</v>
      </c>
    </row>
    <row r="4467" spans="1:14" ht="20.25" x14ac:dyDescent="0.25">
      <c r="A4467" s="1">
        <v>53</v>
      </c>
      <c r="B4467" s="166"/>
      <c r="C4467" s="1" t="s">
        <v>3968</v>
      </c>
      <c r="D4467" s="1"/>
      <c r="E4467" s="1"/>
      <c r="F4467" s="1" t="s">
        <v>4142</v>
      </c>
      <c r="G4467" s="1">
        <v>12</v>
      </c>
      <c r="H4467" s="1" t="s">
        <v>19</v>
      </c>
      <c r="I4467" s="1" t="s">
        <v>4096</v>
      </c>
      <c r="J4467" s="1">
        <v>0.01</v>
      </c>
      <c r="K4467" s="1">
        <v>0.12</v>
      </c>
      <c r="L4467" s="49">
        <v>4</v>
      </c>
      <c r="M4467" s="50">
        <v>46174</v>
      </c>
      <c r="N4467" s="1" t="s">
        <v>2076</v>
      </c>
    </row>
    <row r="4468" spans="1:14" ht="20.25" x14ac:dyDescent="0.25">
      <c r="A4468" s="1">
        <v>54</v>
      </c>
      <c r="B4468" s="166"/>
      <c r="C4468" s="1" t="s">
        <v>3968</v>
      </c>
      <c r="D4468" s="1"/>
      <c r="E4468" s="1"/>
      <c r="F4468" s="1" t="s">
        <v>4143</v>
      </c>
      <c r="G4468" s="1">
        <v>6</v>
      </c>
      <c r="H4468" s="1" t="s">
        <v>19</v>
      </c>
      <c r="I4468" s="1" t="s">
        <v>4096</v>
      </c>
      <c r="J4468" s="1">
        <v>0.35</v>
      </c>
      <c r="K4468" s="1">
        <v>2.0999999999999996</v>
      </c>
      <c r="L4468" s="49">
        <v>4</v>
      </c>
      <c r="M4468" s="50">
        <v>46174</v>
      </c>
      <c r="N4468" s="1" t="s">
        <v>2076</v>
      </c>
    </row>
    <row r="4469" spans="1:14" ht="20.25" x14ac:dyDescent="0.25">
      <c r="A4469" s="1">
        <v>55</v>
      </c>
      <c r="B4469" s="166"/>
      <c r="C4469" s="1" t="s">
        <v>3968</v>
      </c>
      <c r="D4469" s="1"/>
      <c r="E4469" s="1"/>
      <c r="F4469" s="1" t="s">
        <v>4144</v>
      </c>
      <c r="G4469" s="1">
        <v>6</v>
      </c>
      <c r="H4469" s="1" t="s">
        <v>19</v>
      </c>
      <c r="I4469" s="1" t="s">
        <v>4096</v>
      </c>
      <c r="J4469" s="1">
        <v>1.2</v>
      </c>
      <c r="K4469" s="1">
        <v>7.1999999999999993</v>
      </c>
      <c r="L4469" s="49">
        <v>4</v>
      </c>
      <c r="M4469" s="50">
        <v>46174</v>
      </c>
      <c r="N4469" s="1" t="s">
        <v>2076</v>
      </c>
    </row>
    <row r="4470" spans="1:14" ht="20.25" x14ac:dyDescent="0.25">
      <c r="A4470" s="1">
        <v>56</v>
      </c>
      <c r="B4470" s="166"/>
      <c r="C4470" s="1" t="s">
        <v>3968</v>
      </c>
      <c r="D4470" s="1"/>
      <c r="E4470" s="1"/>
      <c r="F4470" s="1" t="s">
        <v>4145</v>
      </c>
      <c r="G4470" s="1">
        <v>12</v>
      </c>
      <c r="H4470" s="1" t="s">
        <v>19</v>
      </c>
      <c r="I4470" s="1" t="s">
        <v>4096</v>
      </c>
      <c r="J4470" s="1">
        <v>0.05</v>
      </c>
      <c r="K4470" s="1">
        <v>0.60000000000000009</v>
      </c>
      <c r="L4470" s="49">
        <v>4</v>
      </c>
      <c r="M4470" s="50">
        <v>46174</v>
      </c>
      <c r="N4470" s="1" t="s">
        <v>2076</v>
      </c>
    </row>
    <row r="4471" spans="1:14" ht="20.25" x14ac:dyDescent="0.25">
      <c r="A4471" s="1">
        <v>57</v>
      </c>
      <c r="B4471" s="166"/>
      <c r="C4471" s="1" t="s">
        <v>3968</v>
      </c>
      <c r="D4471" s="1"/>
      <c r="E4471" s="1"/>
      <c r="F4471" s="1" t="s">
        <v>4146</v>
      </c>
      <c r="G4471" s="1">
        <v>132</v>
      </c>
      <c r="H4471" s="1" t="s">
        <v>19</v>
      </c>
      <c r="I4471" s="1" t="s">
        <v>4096</v>
      </c>
      <c r="J4471" s="1">
        <v>0.01</v>
      </c>
      <c r="K4471" s="1">
        <v>1.32</v>
      </c>
      <c r="L4471" s="49">
        <v>4</v>
      </c>
      <c r="M4471" s="50">
        <v>46174</v>
      </c>
      <c r="N4471" s="1" t="s">
        <v>2076</v>
      </c>
    </row>
    <row r="4472" spans="1:14" ht="20.25" x14ac:dyDescent="0.25">
      <c r="A4472" s="1">
        <v>58</v>
      </c>
      <c r="B4472" s="166"/>
      <c r="C4472" s="1" t="s">
        <v>3968</v>
      </c>
      <c r="D4472" s="1"/>
      <c r="E4472" s="1"/>
      <c r="F4472" s="1" t="s">
        <v>4147</v>
      </c>
      <c r="G4472" s="1">
        <v>12</v>
      </c>
      <c r="H4472" s="1" t="s">
        <v>19</v>
      </c>
      <c r="I4472" s="1" t="s">
        <v>4096</v>
      </c>
      <c r="J4472" s="1">
        <v>0.03</v>
      </c>
      <c r="K4472" s="1">
        <v>0.36</v>
      </c>
      <c r="L4472" s="49">
        <v>4</v>
      </c>
      <c r="M4472" s="50">
        <v>46174</v>
      </c>
      <c r="N4472" s="1" t="s">
        <v>2076</v>
      </c>
    </row>
    <row r="4473" spans="1:14" ht="20.25" x14ac:dyDescent="0.25">
      <c r="A4473" s="1">
        <v>59</v>
      </c>
      <c r="B4473" s="166"/>
      <c r="C4473" s="1" t="s">
        <v>3968</v>
      </c>
      <c r="D4473" s="1"/>
      <c r="E4473" s="1"/>
      <c r="F4473" s="1" t="s">
        <v>4148</v>
      </c>
      <c r="G4473" s="1">
        <v>72</v>
      </c>
      <c r="H4473" s="1" t="s">
        <v>19</v>
      </c>
      <c r="I4473" s="1" t="s">
        <v>4096</v>
      </c>
      <c r="J4473" s="1">
        <v>0.05</v>
      </c>
      <c r="K4473" s="1">
        <v>3.6</v>
      </c>
      <c r="L4473" s="49">
        <v>4</v>
      </c>
      <c r="M4473" s="50">
        <v>46174</v>
      </c>
      <c r="N4473" s="1" t="s">
        <v>2076</v>
      </c>
    </row>
    <row r="4474" spans="1:14" ht="20.25" x14ac:dyDescent="0.25">
      <c r="A4474" s="1">
        <v>60</v>
      </c>
      <c r="B4474" s="166"/>
      <c r="C4474" s="1" t="s">
        <v>3968</v>
      </c>
      <c r="D4474" s="1"/>
      <c r="E4474" s="1"/>
      <c r="F4474" s="1" t="s">
        <v>4147</v>
      </c>
      <c r="G4474" s="1">
        <v>72</v>
      </c>
      <c r="H4474" s="1" t="s">
        <v>19</v>
      </c>
      <c r="I4474" s="1" t="s">
        <v>4096</v>
      </c>
      <c r="J4474" s="1">
        <v>0.03</v>
      </c>
      <c r="K4474" s="1">
        <v>2.16</v>
      </c>
      <c r="L4474" s="49">
        <v>4</v>
      </c>
      <c r="M4474" s="50">
        <v>46174</v>
      </c>
      <c r="N4474" s="1" t="s">
        <v>2076</v>
      </c>
    </row>
    <row r="4475" spans="1:14" ht="20.25" x14ac:dyDescent="0.25">
      <c r="A4475" s="1">
        <v>61</v>
      </c>
      <c r="B4475" s="166"/>
      <c r="C4475" s="1" t="s">
        <v>3968</v>
      </c>
      <c r="D4475" s="1"/>
      <c r="E4475" s="1"/>
      <c r="F4475" s="1" t="s">
        <v>4146</v>
      </c>
      <c r="G4475" s="1">
        <v>72</v>
      </c>
      <c r="H4475" s="1" t="s">
        <v>19</v>
      </c>
      <c r="I4475" s="1" t="s">
        <v>4096</v>
      </c>
      <c r="J4475" s="1">
        <v>0.01</v>
      </c>
      <c r="K4475" s="1">
        <v>0.72</v>
      </c>
      <c r="L4475" s="49">
        <v>4</v>
      </c>
      <c r="M4475" s="50">
        <v>46174</v>
      </c>
      <c r="N4475" s="1" t="s">
        <v>2076</v>
      </c>
    </row>
    <row r="4476" spans="1:14" ht="20.25" x14ac:dyDescent="0.25">
      <c r="A4476" s="1">
        <v>62</v>
      </c>
      <c r="B4476" s="166"/>
      <c r="C4476" s="1" t="s">
        <v>4149</v>
      </c>
      <c r="D4476" s="1"/>
      <c r="E4476" s="1"/>
      <c r="F4476" s="1" t="s">
        <v>4150</v>
      </c>
      <c r="G4476" s="1">
        <v>16</v>
      </c>
      <c r="H4476" s="1" t="s">
        <v>19</v>
      </c>
      <c r="I4476" s="1" t="s">
        <v>2281</v>
      </c>
      <c r="J4476" s="1">
        <v>0.01</v>
      </c>
      <c r="K4476" s="1">
        <v>0.16</v>
      </c>
      <c r="L4476" s="49">
        <v>4</v>
      </c>
      <c r="M4476" s="50">
        <v>46174</v>
      </c>
      <c r="N4476" s="1" t="s">
        <v>2076</v>
      </c>
    </row>
    <row r="4477" spans="1:14" ht="20.25" x14ac:dyDescent="0.25">
      <c r="A4477" s="1">
        <v>63</v>
      </c>
      <c r="B4477" s="166"/>
      <c r="C4477" s="1" t="s">
        <v>4149</v>
      </c>
      <c r="D4477" s="1"/>
      <c r="E4477" s="1"/>
      <c r="F4477" s="1" t="s">
        <v>4151</v>
      </c>
      <c r="G4477" s="1">
        <v>64</v>
      </c>
      <c r="H4477" s="1" t="s">
        <v>19</v>
      </c>
      <c r="I4477" s="1" t="s">
        <v>2281</v>
      </c>
      <c r="J4477" s="1">
        <v>0.01</v>
      </c>
      <c r="K4477" s="1">
        <v>0.64</v>
      </c>
      <c r="L4477" s="49">
        <v>4</v>
      </c>
      <c r="M4477" s="50">
        <v>46174</v>
      </c>
      <c r="N4477" s="1" t="s">
        <v>2076</v>
      </c>
    </row>
    <row r="4478" spans="1:14" ht="20.25" x14ac:dyDescent="0.25">
      <c r="A4478" s="1">
        <v>64</v>
      </c>
      <c r="B4478" s="166"/>
      <c r="C4478" s="1" t="s">
        <v>4149</v>
      </c>
      <c r="D4478" s="1"/>
      <c r="E4478" s="1"/>
      <c r="F4478" s="1" t="s">
        <v>4152</v>
      </c>
      <c r="G4478" s="1">
        <v>32</v>
      </c>
      <c r="H4478" s="1" t="s">
        <v>19</v>
      </c>
      <c r="I4478" s="1" t="s">
        <v>2281</v>
      </c>
      <c r="J4478" s="1">
        <v>0.01</v>
      </c>
      <c r="K4478" s="1">
        <v>0.32</v>
      </c>
      <c r="L4478" s="49">
        <v>4</v>
      </c>
      <c r="M4478" s="50">
        <v>46174</v>
      </c>
      <c r="N4478" s="1" t="s">
        <v>2076</v>
      </c>
    </row>
    <row r="4479" spans="1:14" ht="20.25" x14ac:dyDescent="0.25">
      <c r="A4479" s="1">
        <v>65</v>
      </c>
      <c r="B4479" s="166"/>
      <c r="C4479" s="1" t="s">
        <v>4149</v>
      </c>
      <c r="D4479" s="1"/>
      <c r="E4479" s="1"/>
      <c r="F4479" s="1" t="s">
        <v>4153</v>
      </c>
      <c r="G4479" s="1">
        <v>64</v>
      </c>
      <c r="H4479" s="1" t="s">
        <v>19</v>
      </c>
      <c r="I4479" s="1" t="s">
        <v>2283</v>
      </c>
      <c r="J4479" s="1">
        <v>0.01</v>
      </c>
      <c r="K4479" s="1">
        <v>0.64</v>
      </c>
      <c r="L4479" s="49">
        <v>4</v>
      </c>
      <c r="M4479" s="50">
        <v>46174</v>
      </c>
      <c r="N4479" s="1" t="s">
        <v>2076</v>
      </c>
    </row>
    <row r="4480" spans="1:14" ht="20.25" x14ac:dyDescent="0.25">
      <c r="A4480" s="1">
        <v>66</v>
      </c>
      <c r="B4480" s="166"/>
      <c r="C4480" s="1" t="s">
        <v>4154</v>
      </c>
      <c r="D4480" s="1"/>
      <c r="E4480" s="1"/>
      <c r="F4480" s="1" t="s">
        <v>4155</v>
      </c>
      <c r="G4480" s="1">
        <v>8</v>
      </c>
      <c r="H4480" s="1" t="s">
        <v>19</v>
      </c>
      <c r="I4480" s="1" t="s">
        <v>2281</v>
      </c>
      <c r="J4480" s="1">
        <v>0.05</v>
      </c>
      <c r="K4480" s="1">
        <v>0.4</v>
      </c>
      <c r="L4480" s="49">
        <v>4</v>
      </c>
      <c r="M4480" s="50">
        <v>46174</v>
      </c>
      <c r="N4480" s="1" t="s">
        <v>2076</v>
      </c>
    </row>
    <row r="4481" spans="1:14" ht="20.25" x14ac:dyDescent="0.25">
      <c r="A4481" s="1">
        <v>67</v>
      </c>
      <c r="B4481" s="166"/>
      <c r="C4481" s="1" t="s">
        <v>4154</v>
      </c>
      <c r="D4481" s="1"/>
      <c r="E4481" s="1"/>
      <c r="F4481" s="1" t="s">
        <v>4156</v>
      </c>
      <c r="G4481" s="1">
        <v>8</v>
      </c>
      <c r="H4481" s="1" t="s">
        <v>19</v>
      </c>
      <c r="I4481" s="1" t="s">
        <v>2283</v>
      </c>
      <c r="J4481" s="1">
        <v>0.05</v>
      </c>
      <c r="K4481" s="1">
        <v>0.4</v>
      </c>
      <c r="L4481" s="49">
        <v>4</v>
      </c>
      <c r="M4481" s="50">
        <v>46174</v>
      </c>
      <c r="N4481" s="1" t="s">
        <v>2076</v>
      </c>
    </row>
    <row r="4482" spans="1:14" ht="20.25" x14ac:dyDescent="0.25">
      <c r="A4482" s="1">
        <v>68</v>
      </c>
      <c r="B4482" s="166"/>
      <c r="C4482" s="1" t="s">
        <v>4154</v>
      </c>
      <c r="D4482" s="1"/>
      <c r="E4482" s="1"/>
      <c r="F4482" s="1" t="s">
        <v>4157</v>
      </c>
      <c r="G4482" s="1">
        <v>8</v>
      </c>
      <c r="H4482" s="1" t="s">
        <v>19</v>
      </c>
      <c r="I4482" s="1" t="s">
        <v>2281</v>
      </c>
      <c r="J4482" s="1">
        <v>0.01</v>
      </c>
      <c r="K4482" s="1">
        <v>0.08</v>
      </c>
      <c r="L4482" s="49">
        <v>4</v>
      </c>
      <c r="M4482" s="50">
        <v>46174</v>
      </c>
      <c r="N4482" s="1" t="s">
        <v>2076</v>
      </c>
    </row>
    <row r="4483" spans="1:14" ht="20.25" x14ac:dyDescent="0.25">
      <c r="A4483" s="1">
        <v>69</v>
      </c>
      <c r="B4483" s="166"/>
      <c r="C4483" s="1" t="s">
        <v>4154</v>
      </c>
      <c r="D4483" s="1"/>
      <c r="E4483" s="1"/>
      <c r="F4483" s="1" t="s">
        <v>4158</v>
      </c>
      <c r="G4483" s="1">
        <v>8</v>
      </c>
      <c r="H4483" s="1" t="s">
        <v>19</v>
      </c>
      <c r="I4483" s="1" t="s">
        <v>2283</v>
      </c>
      <c r="J4483" s="1">
        <v>0.01</v>
      </c>
      <c r="K4483" s="1">
        <v>0.08</v>
      </c>
      <c r="L4483" s="49">
        <v>4</v>
      </c>
      <c r="M4483" s="50">
        <v>46174</v>
      </c>
      <c r="N4483" s="1" t="s">
        <v>2076</v>
      </c>
    </row>
    <row r="4484" spans="1:14" ht="20.25" x14ac:dyDescent="0.25">
      <c r="A4484" s="1">
        <v>70</v>
      </c>
      <c r="B4484" s="166"/>
      <c r="C4484" s="1" t="s">
        <v>4159</v>
      </c>
      <c r="D4484" s="1"/>
      <c r="E4484" s="1"/>
      <c r="F4484" s="1" t="s">
        <v>4160</v>
      </c>
      <c r="G4484" s="1">
        <v>4</v>
      </c>
      <c r="H4484" s="1" t="s">
        <v>19</v>
      </c>
      <c r="I4484" s="1" t="s">
        <v>2281</v>
      </c>
      <c r="J4484" s="1">
        <v>0.01</v>
      </c>
      <c r="K4484" s="1">
        <v>0.04</v>
      </c>
      <c r="L4484" s="49">
        <v>4</v>
      </c>
      <c r="M4484" s="50">
        <v>46174</v>
      </c>
      <c r="N4484" s="1" t="s">
        <v>2076</v>
      </c>
    </row>
    <row r="4485" spans="1:14" ht="20.25" x14ac:dyDescent="0.25">
      <c r="A4485" s="1">
        <v>71</v>
      </c>
      <c r="B4485" s="166"/>
      <c r="C4485" s="1" t="s">
        <v>4159</v>
      </c>
      <c r="D4485" s="1"/>
      <c r="E4485" s="1"/>
      <c r="F4485" s="1" t="s">
        <v>4161</v>
      </c>
      <c r="G4485" s="1">
        <v>4</v>
      </c>
      <c r="H4485" s="1" t="s">
        <v>19</v>
      </c>
      <c r="I4485" s="1" t="s">
        <v>2283</v>
      </c>
      <c r="J4485" s="1">
        <v>0.01</v>
      </c>
      <c r="K4485" s="1">
        <v>0.04</v>
      </c>
      <c r="L4485" s="49">
        <v>4</v>
      </c>
      <c r="M4485" s="50">
        <v>46174</v>
      </c>
      <c r="N4485" s="1" t="s">
        <v>2076</v>
      </c>
    </row>
    <row r="4486" spans="1:14" ht="20.25" x14ac:dyDescent="0.25">
      <c r="A4486" s="1">
        <v>72</v>
      </c>
      <c r="B4486" s="166"/>
      <c r="C4486" s="1" t="s">
        <v>4159</v>
      </c>
      <c r="D4486" s="1"/>
      <c r="E4486" s="1"/>
      <c r="F4486" s="1" t="s">
        <v>4162</v>
      </c>
      <c r="G4486" s="1">
        <v>4</v>
      </c>
      <c r="H4486" s="1" t="s">
        <v>19</v>
      </c>
      <c r="I4486" s="1" t="s">
        <v>2281</v>
      </c>
      <c r="J4486" s="1">
        <v>0.01</v>
      </c>
      <c r="K4486" s="1">
        <v>0.04</v>
      </c>
      <c r="L4486" s="49">
        <v>4</v>
      </c>
      <c r="M4486" s="50">
        <v>46174</v>
      </c>
      <c r="N4486" s="1" t="s">
        <v>2076</v>
      </c>
    </row>
    <row r="4487" spans="1:14" ht="20.25" x14ac:dyDescent="0.25">
      <c r="A4487" s="1">
        <v>73</v>
      </c>
      <c r="B4487" s="166"/>
      <c r="C4487" s="1" t="s">
        <v>4159</v>
      </c>
      <c r="D4487" s="1"/>
      <c r="E4487" s="1"/>
      <c r="F4487" s="1" t="s">
        <v>4163</v>
      </c>
      <c r="G4487" s="1">
        <v>4</v>
      </c>
      <c r="H4487" s="1" t="s">
        <v>19</v>
      </c>
      <c r="I4487" s="1" t="s">
        <v>2283</v>
      </c>
      <c r="J4487" s="1">
        <v>0.01</v>
      </c>
      <c r="K4487" s="1">
        <v>0.04</v>
      </c>
      <c r="L4487" s="49">
        <v>4</v>
      </c>
      <c r="M4487" s="50">
        <v>46174</v>
      </c>
      <c r="N4487" s="1" t="s">
        <v>2076</v>
      </c>
    </row>
    <row r="4488" spans="1:14" ht="20.25" x14ac:dyDescent="0.25">
      <c r="A4488" s="1">
        <v>74</v>
      </c>
      <c r="B4488" s="166"/>
      <c r="C4488" s="1" t="s">
        <v>4164</v>
      </c>
      <c r="D4488" s="1"/>
      <c r="E4488" s="1"/>
      <c r="F4488" s="1" t="s">
        <v>4165</v>
      </c>
      <c r="G4488" s="1">
        <v>16</v>
      </c>
      <c r="H4488" s="1" t="s">
        <v>19</v>
      </c>
      <c r="I4488" s="1" t="s">
        <v>2281</v>
      </c>
      <c r="J4488" s="1">
        <v>0.03</v>
      </c>
      <c r="K4488" s="1">
        <v>0.48</v>
      </c>
      <c r="L4488" s="49">
        <v>4</v>
      </c>
      <c r="M4488" s="50">
        <v>46174</v>
      </c>
      <c r="N4488" s="1" t="s">
        <v>2076</v>
      </c>
    </row>
    <row r="4489" spans="1:14" ht="20.25" x14ac:dyDescent="0.25">
      <c r="A4489" s="1">
        <v>75</v>
      </c>
      <c r="B4489" s="166"/>
      <c r="C4489" s="1" t="s">
        <v>4166</v>
      </c>
      <c r="D4489" s="1"/>
      <c r="E4489" s="1"/>
      <c r="F4489" s="1" t="s">
        <v>4167</v>
      </c>
      <c r="G4489" s="1">
        <v>4</v>
      </c>
      <c r="H4489" s="1" t="s">
        <v>19</v>
      </c>
      <c r="I4489" s="1" t="s">
        <v>2281</v>
      </c>
      <c r="J4489" s="1">
        <v>0.01</v>
      </c>
      <c r="K4489" s="1">
        <v>0.04</v>
      </c>
      <c r="L4489" s="49">
        <v>4</v>
      </c>
      <c r="M4489" s="50">
        <v>46174</v>
      </c>
      <c r="N4489" s="1" t="s">
        <v>2076</v>
      </c>
    </row>
    <row r="4490" spans="1:14" ht="20.25" x14ac:dyDescent="0.25">
      <c r="A4490" s="1">
        <v>76</v>
      </c>
      <c r="B4490" s="166"/>
      <c r="C4490" s="1" t="s">
        <v>4166</v>
      </c>
      <c r="D4490" s="1"/>
      <c r="E4490" s="1"/>
      <c r="F4490" s="1" t="s">
        <v>4168</v>
      </c>
      <c r="G4490" s="1">
        <v>4</v>
      </c>
      <c r="H4490" s="1" t="s">
        <v>19</v>
      </c>
      <c r="I4490" s="1" t="s">
        <v>2283</v>
      </c>
      <c r="J4490" s="1">
        <v>0.01</v>
      </c>
      <c r="K4490" s="1">
        <v>0.04</v>
      </c>
      <c r="L4490" s="49">
        <v>4</v>
      </c>
      <c r="M4490" s="50">
        <v>46174</v>
      </c>
      <c r="N4490" s="1" t="s">
        <v>2076</v>
      </c>
    </row>
    <row r="4491" spans="1:14" ht="20.25" x14ac:dyDescent="0.25">
      <c r="A4491" s="1">
        <v>77</v>
      </c>
      <c r="B4491" s="166"/>
      <c r="C4491" s="1" t="s">
        <v>4166</v>
      </c>
      <c r="D4491" s="1"/>
      <c r="E4491" s="1"/>
      <c r="F4491" s="1" t="s">
        <v>4169</v>
      </c>
      <c r="G4491" s="1">
        <v>4</v>
      </c>
      <c r="H4491" s="1" t="s">
        <v>19</v>
      </c>
      <c r="I4491" s="1" t="s">
        <v>2281</v>
      </c>
      <c r="J4491" s="1">
        <v>0.01</v>
      </c>
      <c r="K4491" s="1">
        <v>0.04</v>
      </c>
      <c r="L4491" s="49">
        <v>4</v>
      </c>
      <c r="M4491" s="50">
        <v>46174</v>
      </c>
      <c r="N4491" s="1" t="s">
        <v>2076</v>
      </c>
    </row>
    <row r="4492" spans="1:14" ht="20.25" x14ac:dyDescent="0.25">
      <c r="A4492" s="1">
        <v>78</v>
      </c>
      <c r="B4492" s="166"/>
      <c r="C4492" s="1" t="s">
        <v>4166</v>
      </c>
      <c r="D4492" s="1"/>
      <c r="E4492" s="1"/>
      <c r="F4492" s="1" t="s">
        <v>4170</v>
      </c>
      <c r="G4492" s="1">
        <v>4</v>
      </c>
      <c r="H4492" s="1" t="s">
        <v>19</v>
      </c>
      <c r="I4492" s="1" t="s">
        <v>2283</v>
      </c>
      <c r="J4492" s="1">
        <v>0.01</v>
      </c>
      <c r="K4492" s="1">
        <v>0.04</v>
      </c>
      <c r="L4492" s="49">
        <v>4</v>
      </c>
      <c r="M4492" s="50">
        <v>46174</v>
      </c>
      <c r="N4492" s="1" t="s">
        <v>2076</v>
      </c>
    </row>
    <row r="4493" spans="1:14" ht="20.25" x14ac:dyDescent="0.25">
      <c r="A4493" s="1">
        <v>79</v>
      </c>
      <c r="B4493" s="166"/>
      <c r="C4493" s="1" t="s">
        <v>4171</v>
      </c>
      <c r="D4493" s="1"/>
      <c r="E4493" s="1"/>
      <c r="F4493" s="1" t="s">
        <v>4172</v>
      </c>
      <c r="G4493" s="1">
        <v>720</v>
      </c>
      <c r="H4493" s="1" t="s">
        <v>19</v>
      </c>
      <c r="I4493" s="1" t="s">
        <v>4096</v>
      </c>
      <c r="J4493" s="1">
        <v>0.01</v>
      </c>
      <c r="K4493" s="1">
        <v>7.2</v>
      </c>
      <c r="L4493" s="49">
        <v>4</v>
      </c>
      <c r="M4493" s="50">
        <v>46174</v>
      </c>
      <c r="N4493" s="1" t="s">
        <v>2076</v>
      </c>
    </row>
    <row r="4494" spans="1:14" ht="20.25" x14ac:dyDescent="0.25">
      <c r="A4494" s="1">
        <v>80</v>
      </c>
      <c r="B4494" s="166"/>
      <c r="C4494" s="1" t="s">
        <v>4171</v>
      </c>
      <c r="D4494" s="1"/>
      <c r="E4494" s="1"/>
      <c r="F4494" s="1" t="s">
        <v>4173</v>
      </c>
      <c r="G4494" s="1">
        <v>360</v>
      </c>
      <c r="H4494" s="1" t="s">
        <v>19</v>
      </c>
      <c r="I4494" s="1" t="s">
        <v>4174</v>
      </c>
      <c r="J4494" s="1">
        <v>0.03</v>
      </c>
      <c r="K4494" s="1">
        <v>10.799999999999999</v>
      </c>
      <c r="L4494" s="49">
        <v>4</v>
      </c>
      <c r="M4494" s="50">
        <v>46174</v>
      </c>
      <c r="N4494" s="1" t="s">
        <v>2076</v>
      </c>
    </row>
    <row r="4495" spans="1:14" ht="20.25" x14ac:dyDescent="0.25">
      <c r="A4495" s="1">
        <v>81</v>
      </c>
      <c r="B4495" s="166"/>
      <c r="C4495" s="1" t="s">
        <v>4171</v>
      </c>
      <c r="D4495" s="1"/>
      <c r="E4495" s="1"/>
      <c r="F4495" s="1" t="s">
        <v>4175</v>
      </c>
      <c r="G4495" s="1">
        <v>360</v>
      </c>
      <c r="H4495" s="1" t="s">
        <v>19</v>
      </c>
      <c r="I4495" s="1" t="s">
        <v>4174</v>
      </c>
      <c r="J4495" s="1">
        <v>0.05</v>
      </c>
      <c r="K4495" s="1">
        <v>18</v>
      </c>
      <c r="L4495" s="49">
        <v>4</v>
      </c>
      <c r="M4495" s="50">
        <v>46174</v>
      </c>
      <c r="N4495" s="1" t="s">
        <v>2076</v>
      </c>
    </row>
    <row r="4496" spans="1:14" ht="20.25" x14ac:dyDescent="0.25">
      <c r="A4496" s="1">
        <v>82</v>
      </c>
      <c r="B4496" s="166"/>
      <c r="C4496" s="1" t="s">
        <v>4176</v>
      </c>
      <c r="D4496" s="1"/>
      <c r="E4496" s="1"/>
      <c r="F4496" s="1" t="s">
        <v>4177</v>
      </c>
      <c r="G4496" s="1">
        <v>432</v>
      </c>
      <c r="H4496" s="1" t="s">
        <v>19</v>
      </c>
      <c r="I4496" s="1" t="s">
        <v>4096</v>
      </c>
      <c r="J4496" s="1">
        <v>0.01</v>
      </c>
      <c r="K4496" s="1">
        <v>4.32</v>
      </c>
      <c r="L4496" s="49">
        <v>4</v>
      </c>
      <c r="M4496" s="50">
        <v>46174</v>
      </c>
      <c r="N4496" s="1" t="s">
        <v>2076</v>
      </c>
    </row>
    <row r="4497" spans="1:14" ht="20.25" x14ac:dyDescent="0.25">
      <c r="A4497" s="1">
        <v>83</v>
      </c>
      <c r="B4497" s="166"/>
      <c r="C4497" s="1" t="s">
        <v>4176</v>
      </c>
      <c r="D4497" s="1"/>
      <c r="E4497" s="1"/>
      <c r="F4497" s="1" t="s">
        <v>4178</v>
      </c>
      <c r="G4497" s="1">
        <v>216</v>
      </c>
      <c r="H4497" s="1" t="s">
        <v>19</v>
      </c>
      <c r="I4497" s="1" t="s">
        <v>4096</v>
      </c>
      <c r="J4497" s="1">
        <v>0.03</v>
      </c>
      <c r="K4497" s="1">
        <v>6.4799999999999995</v>
      </c>
      <c r="L4497" s="49">
        <v>4</v>
      </c>
      <c r="M4497" s="50">
        <v>46174</v>
      </c>
      <c r="N4497" s="1" t="s">
        <v>2076</v>
      </c>
    </row>
    <row r="4498" spans="1:14" ht="20.25" x14ac:dyDescent="0.25">
      <c r="A4498" s="1">
        <v>84</v>
      </c>
      <c r="B4498" s="166"/>
      <c r="C4498" s="1" t="s">
        <v>4176</v>
      </c>
      <c r="D4498" s="1"/>
      <c r="E4498" s="1"/>
      <c r="F4498" s="1" t="s">
        <v>4179</v>
      </c>
      <c r="G4498" s="1">
        <v>216</v>
      </c>
      <c r="H4498" s="1" t="s">
        <v>19</v>
      </c>
      <c r="I4498" s="1" t="s">
        <v>4096</v>
      </c>
      <c r="J4498" s="1">
        <v>0.05</v>
      </c>
      <c r="K4498" s="1">
        <v>10.8</v>
      </c>
      <c r="L4498" s="49">
        <v>4</v>
      </c>
      <c r="M4498" s="50">
        <v>46174</v>
      </c>
      <c r="N4498" s="1" t="s">
        <v>2076</v>
      </c>
    </row>
    <row r="4499" spans="1:14" ht="20.25" x14ac:dyDescent="0.25">
      <c r="A4499" s="1">
        <v>85</v>
      </c>
      <c r="B4499" s="166"/>
      <c r="C4499" s="1" t="s">
        <v>4180</v>
      </c>
      <c r="D4499" s="1"/>
      <c r="E4499" s="1"/>
      <c r="F4499" s="1" t="s">
        <v>4181</v>
      </c>
      <c r="G4499" s="1">
        <v>176</v>
      </c>
      <c r="H4499" s="1" t="s">
        <v>19</v>
      </c>
      <c r="I4499" s="1" t="s">
        <v>4096</v>
      </c>
      <c r="J4499" s="1">
        <v>0.01</v>
      </c>
      <c r="K4499" s="1">
        <v>1.76</v>
      </c>
      <c r="L4499" s="49">
        <v>4</v>
      </c>
      <c r="M4499" s="50">
        <v>46174</v>
      </c>
      <c r="N4499" s="1" t="s">
        <v>2076</v>
      </c>
    </row>
    <row r="4500" spans="1:14" ht="20.25" x14ac:dyDescent="0.25">
      <c r="A4500" s="1">
        <v>86</v>
      </c>
      <c r="B4500" s="166"/>
      <c r="C4500" s="1" t="s">
        <v>4180</v>
      </c>
      <c r="D4500" s="1"/>
      <c r="E4500" s="1"/>
      <c r="F4500" s="1" t="s">
        <v>4182</v>
      </c>
      <c r="G4500" s="1">
        <v>176</v>
      </c>
      <c r="H4500" s="1" t="s">
        <v>19</v>
      </c>
      <c r="I4500" s="1" t="s">
        <v>4096</v>
      </c>
      <c r="J4500" s="1">
        <v>0.05</v>
      </c>
      <c r="K4500" s="1">
        <v>8.8000000000000007</v>
      </c>
      <c r="L4500" s="49">
        <v>4</v>
      </c>
      <c r="M4500" s="50">
        <v>46174</v>
      </c>
      <c r="N4500" s="1" t="s">
        <v>2076</v>
      </c>
    </row>
    <row r="4501" spans="1:14" ht="20.25" x14ac:dyDescent="0.25">
      <c r="A4501" s="1">
        <v>87</v>
      </c>
      <c r="B4501" s="166"/>
      <c r="C4501" s="1" t="s">
        <v>4183</v>
      </c>
      <c r="D4501" s="1"/>
      <c r="E4501" s="1"/>
      <c r="F4501" s="1" t="s">
        <v>4184</v>
      </c>
      <c r="G4501" s="1">
        <v>160</v>
      </c>
      <c r="H4501" s="1" t="s">
        <v>19</v>
      </c>
      <c r="I4501" s="1" t="s">
        <v>4174</v>
      </c>
      <c r="J4501" s="1">
        <v>0.01</v>
      </c>
      <c r="K4501" s="1">
        <v>1.6</v>
      </c>
      <c r="L4501" s="49">
        <v>4</v>
      </c>
      <c r="M4501" s="50">
        <v>46174</v>
      </c>
      <c r="N4501" s="1" t="s">
        <v>2076</v>
      </c>
    </row>
    <row r="4502" spans="1:14" ht="20.25" x14ac:dyDescent="0.25">
      <c r="A4502" s="1">
        <v>88</v>
      </c>
      <c r="B4502" s="166"/>
      <c r="C4502" s="1" t="s">
        <v>4183</v>
      </c>
      <c r="D4502" s="1"/>
      <c r="E4502" s="1"/>
      <c r="F4502" s="1" t="s">
        <v>4185</v>
      </c>
      <c r="G4502" s="1">
        <v>160</v>
      </c>
      <c r="H4502" s="1" t="s">
        <v>19</v>
      </c>
      <c r="I4502" s="1" t="s">
        <v>4096</v>
      </c>
      <c r="J4502" s="1">
        <v>0.05</v>
      </c>
      <c r="K4502" s="1">
        <v>8</v>
      </c>
      <c r="L4502" s="49">
        <v>4</v>
      </c>
      <c r="M4502" s="50">
        <v>46174</v>
      </c>
      <c r="N4502" s="1" t="s">
        <v>2076</v>
      </c>
    </row>
    <row r="4503" spans="1:14" ht="20.25" x14ac:dyDescent="0.25">
      <c r="A4503" s="1">
        <v>89</v>
      </c>
      <c r="B4503" s="166"/>
      <c r="C4503" s="1" t="s">
        <v>4186</v>
      </c>
      <c r="D4503" s="1"/>
      <c r="E4503" s="1"/>
      <c r="F4503" s="1" t="s">
        <v>4187</v>
      </c>
      <c r="G4503" s="1">
        <v>192</v>
      </c>
      <c r="H4503" s="1" t="s">
        <v>19</v>
      </c>
      <c r="I4503" s="1" t="s">
        <v>4096</v>
      </c>
      <c r="J4503" s="1">
        <v>0.01</v>
      </c>
      <c r="K4503" s="1">
        <v>1.92</v>
      </c>
      <c r="L4503" s="49">
        <v>4</v>
      </c>
      <c r="M4503" s="50">
        <v>46174</v>
      </c>
      <c r="N4503" s="1" t="s">
        <v>2076</v>
      </c>
    </row>
    <row r="4504" spans="1:14" ht="20.25" x14ac:dyDescent="0.25">
      <c r="A4504" s="1">
        <v>90</v>
      </c>
      <c r="B4504" s="166"/>
      <c r="C4504" s="1" t="s">
        <v>4186</v>
      </c>
      <c r="D4504" s="1"/>
      <c r="E4504" s="1"/>
      <c r="F4504" s="1" t="s">
        <v>4188</v>
      </c>
      <c r="G4504" s="1">
        <v>96</v>
      </c>
      <c r="H4504" s="1" t="s">
        <v>19</v>
      </c>
      <c r="I4504" s="1" t="s">
        <v>4096</v>
      </c>
      <c r="J4504" s="1">
        <v>0.05</v>
      </c>
      <c r="K4504" s="1">
        <v>4.8000000000000007</v>
      </c>
      <c r="L4504" s="49">
        <v>4</v>
      </c>
      <c r="M4504" s="50">
        <v>46174</v>
      </c>
      <c r="N4504" s="1" t="s">
        <v>2076</v>
      </c>
    </row>
    <row r="4505" spans="1:14" ht="20.25" x14ac:dyDescent="0.25">
      <c r="A4505" s="1">
        <v>91</v>
      </c>
      <c r="B4505" s="166"/>
      <c r="C4505" s="1" t="s">
        <v>4189</v>
      </c>
      <c r="D4505" s="1"/>
      <c r="E4505" s="1"/>
      <c r="F4505" s="1" t="s">
        <v>4190</v>
      </c>
      <c r="G4505" s="1">
        <v>192</v>
      </c>
      <c r="H4505" s="1" t="s">
        <v>19</v>
      </c>
      <c r="I4505" s="1" t="s">
        <v>4096</v>
      </c>
      <c r="J4505" s="1">
        <v>0.01</v>
      </c>
      <c r="K4505" s="1">
        <v>1.92</v>
      </c>
      <c r="L4505" s="49">
        <v>4</v>
      </c>
      <c r="M4505" s="50">
        <v>46174</v>
      </c>
      <c r="N4505" s="1" t="s">
        <v>2076</v>
      </c>
    </row>
    <row r="4506" spans="1:14" ht="20.25" x14ac:dyDescent="0.25">
      <c r="A4506" s="1">
        <v>92</v>
      </c>
      <c r="B4506" s="166"/>
      <c r="C4506" s="1" t="s">
        <v>4189</v>
      </c>
      <c r="D4506" s="1"/>
      <c r="E4506" s="1"/>
      <c r="F4506" s="1" t="s">
        <v>4191</v>
      </c>
      <c r="G4506" s="1">
        <v>96</v>
      </c>
      <c r="H4506" s="1" t="s">
        <v>19</v>
      </c>
      <c r="I4506" s="1" t="s">
        <v>4096</v>
      </c>
      <c r="J4506" s="1">
        <v>0.05</v>
      </c>
      <c r="K4506" s="1">
        <v>4.8000000000000007</v>
      </c>
      <c r="L4506" s="49">
        <v>4</v>
      </c>
      <c r="M4506" s="50">
        <v>46174</v>
      </c>
      <c r="N4506" s="1" t="s">
        <v>2076</v>
      </c>
    </row>
    <row r="4507" spans="1:14" ht="20.25" x14ac:dyDescent="0.25">
      <c r="A4507" s="1">
        <v>93</v>
      </c>
      <c r="B4507" s="166"/>
      <c r="C4507" s="1" t="s">
        <v>4192</v>
      </c>
      <c r="D4507" s="1"/>
      <c r="E4507" s="1"/>
      <c r="F4507" s="1" t="s">
        <v>4193</v>
      </c>
      <c r="G4507" s="1">
        <v>112</v>
      </c>
      <c r="H4507" s="1" t="s">
        <v>19</v>
      </c>
      <c r="I4507" s="1" t="s">
        <v>4096</v>
      </c>
      <c r="J4507" s="1">
        <v>0.01</v>
      </c>
      <c r="K4507" s="1">
        <v>1.1200000000000001</v>
      </c>
      <c r="L4507" s="49">
        <v>4</v>
      </c>
      <c r="M4507" s="50">
        <v>46174</v>
      </c>
      <c r="N4507" s="1" t="s">
        <v>2076</v>
      </c>
    </row>
    <row r="4508" spans="1:14" ht="20.25" x14ac:dyDescent="0.25">
      <c r="A4508" s="1">
        <v>94</v>
      </c>
      <c r="B4508" s="166"/>
      <c r="C4508" s="1" t="s">
        <v>4192</v>
      </c>
      <c r="D4508" s="1"/>
      <c r="E4508" s="1"/>
      <c r="F4508" s="1" t="s">
        <v>4194</v>
      </c>
      <c r="G4508" s="1">
        <v>56</v>
      </c>
      <c r="H4508" s="1" t="s">
        <v>19</v>
      </c>
      <c r="I4508" s="1" t="s">
        <v>4096</v>
      </c>
      <c r="J4508" s="1">
        <v>0.05</v>
      </c>
      <c r="K4508" s="1">
        <v>2.8000000000000003</v>
      </c>
      <c r="L4508" s="49">
        <v>4</v>
      </c>
      <c r="M4508" s="50">
        <v>46174</v>
      </c>
      <c r="N4508" s="1" t="s">
        <v>2076</v>
      </c>
    </row>
    <row r="4509" spans="1:14" ht="20.25" x14ac:dyDescent="0.25">
      <c r="A4509" s="1">
        <v>95</v>
      </c>
      <c r="B4509" s="166"/>
      <c r="C4509" s="1" t="s">
        <v>4195</v>
      </c>
      <c r="D4509" s="1"/>
      <c r="E4509" s="1"/>
      <c r="F4509" s="1" t="s">
        <v>4196</v>
      </c>
      <c r="G4509" s="1">
        <v>128</v>
      </c>
      <c r="H4509" s="1" t="s">
        <v>19</v>
      </c>
      <c r="I4509" s="1" t="s">
        <v>4096</v>
      </c>
      <c r="J4509" s="1">
        <v>0.01</v>
      </c>
      <c r="K4509" s="1">
        <v>1.28</v>
      </c>
      <c r="L4509" s="49">
        <v>4</v>
      </c>
      <c r="M4509" s="50">
        <v>46174</v>
      </c>
      <c r="N4509" s="1" t="s">
        <v>2076</v>
      </c>
    </row>
    <row r="4510" spans="1:14" ht="20.25" x14ac:dyDescent="0.25">
      <c r="A4510" s="1">
        <v>96</v>
      </c>
      <c r="B4510" s="166"/>
      <c r="C4510" s="1" t="s">
        <v>4195</v>
      </c>
      <c r="D4510" s="1"/>
      <c r="E4510" s="1"/>
      <c r="F4510" s="1" t="s">
        <v>4197</v>
      </c>
      <c r="G4510" s="1">
        <v>128</v>
      </c>
      <c r="H4510" s="1" t="s">
        <v>19</v>
      </c>
      <c r="I4510" s="1" t="s">
        <v>4096</v>
      </c>
      <c r="J4510" s="1">
        <v>0.05</v>
      </c>
      <c r="K4510" s="1">
        <v>6.4</v>
      </c>
      <c r="L4510" s="49">
        <v>4</v>
      </c>
      <c r="M4510" s="50">
        <v>46174</v>
      </c>
      <c r="N4510" s="1" t="s">
        <v>2076</v>
      </c>
    </row>
    <row r="4511" spans="1:14" ht="20.25" x14ac:dyDescent="0.25">
      <c r="A4511" s="1">
        <v>97</v>
      </c>
      <c r="B4511" s="166"/>
      <c r="C4511" s="1" t="s">
        <v>4198</v>
      </c>
      <c r="D4511" s="1"/>
      <c r="E4511" s="1"/>
      <c r="F4511" s="1" t="s">
        <v>4199</v>
      </c>
      <c r="G4511" s="1">
        <v>112</v>
      </c>
      <c r="H4511" s="1" t="s">
        <v>19</v>
      </c>
      <c r="I4511" s="1" t="s">
        <v>4096</v>
      </c>
      <c r="J4511" s="1">
        <v>0.01</v>
      </c>
      <c r="K4511" s="1">
        <v>1.1200000000000001</v>
      </c>
      <c r="L4511" s="49">
        <v>4</v>
      </c>
      <c r="M4511" s="50">
        <v>46174</v>
      </c>
      <c r="N4511" s="1" t="s">
        <v>2076</v>
      </c>
    </row>
    <row r="4512" spans="1:14" ht="20.25" x14ac:dyDescent="0.25">
      <c r="A4512" s="1">
        <v>98</v>
      </c>
      <c r="B4512" s="166"/>
      <c r="C4512" s="1" t="s">
        <v>4198</v>
      </c>
      <c r="D4512" s="1"/>
      <c r="E4512" s="1"/>
      <c r="F4512" s="1" t="s">
        <v>4200</v>
      </c>
      <c r="G4512" s="1">
        <v>112</v>
      </c>
      <c r="H4512" s="1" t="s">
        <v>19</v>
      </c>
      <c r="I4512" s="1" t="s">
        <v>4096</v>
      </c>
      <c r="J4512" s="1">
        <v>0.05</v>
      </c>
      <c r="K4512" s="1">
        <v>5.6000000000000005</v>
      </c>
      <c r="L4512" s="49">
        <v>4</v>
      </c>
      <c r="M4512" s="50">
        <v>46174</v>
      </c>
      <c r="N4512" s="1" t="s">
        <v>2076</v>
      </c>
    </row>
    <row r="4513" spans="1:14" ht="20.25" x14ac:dyDescent="0.25">
      <c r="A4513" s="1">
        <v>99</v>
      </c>
      <c r="B4513" s="166"/>
      <c r="C4513" s="1" t="s">
        <v>4198</v>
      </c>
      <c r="D4513" s="1"/>
      <c r="E4513" s="1"/>
      <c r="F4513" s="1" t="s">
        <v>4201</v>
      </c>
      <c r="G4513" s="1">
        <v>112</v>
      </c>
      <c r="H4513" s="1" t="s">
        <v>19</v>
      </c>
      <c r="I4513" s="1" t="s">
        <v>4096</v>
      </c>
      <c r="J4513" s="1">
        <v>0.01</v>
      </c>
      <c r="K4513" s="1">
        <v>1.1200000000000001</v>
      </c>
      <c r="L4513" s="49">
        <v>4</v>
      </c>
      <c r="M4513" s="50">
        <v>46174</v>
      </c>
      <c r="N4513" s="1" t="s">
        <v>2076</v>
      </c>
    </row>
    <row r="4514" spans="1:14" ht="20.25" x14ac:dyDescent="0.25">
      <c r="A4514" s="1">
        <v>100</v>
      </c>
      <c r="B4514" s="166"/>
      <c r="C4514" s="1" t="s">
        <v>4202</v>
      </c>
      <c r="D4514" s="1"/>
      <c r="E4514" s="1"/>
      <c r="F4514" s="1" t="s">
        <v>4203</v>
      </c>
      <c r="G4514" s="1">
        <v>96</v>
      </c>
      <c r="H4514" s="1" t="s">
        <v>19</v>
      </c>
      <c r="I4514" s="1" t="s">
        <v>4096</v>
      </c>
      <c r="J4514" s="1">
        <v>0.01</v>
      </c>
      <c r="K4514" s="1">
        <v>0.96</v>
      </c>
      <c r="L4514" s="49">
        <v>4</v>
      </c>
      <c r="M4514" s="50">
        <v>46174</v>
      </c>
      <c r="N4514" s="1" t="s">
        <v>2076</v>
      </c>
    </row>
    <row r="4515" spans="1:14" ht="20.25" x14ac:dyDescent="0.25">
      <c r="A4515" s="1">
        <v>101</v>
      </c>
      <c r="B4515" s="166"/>
      <c r="C4515" s="1" t="s">
        <v>4202</v>
      </c>
      <c r="D4515" s="1"/>
      <c r="E4515" s="1"/>
      <c r="F4515" s="1" t="s">
        <v>4204</v>
      </c>
      <c r="G4515" s="1">
        <v>96</v>
      </c>
      <c r="H4515" s="1" t="s">
        <v>19</v>
      </c>
      <c r="I4515" s="1" t="s">
        <v>4096</v>
      </c>
      <c r="J4515" s="1">
        <v>0.05</v>
      </c>
      <c r="K4515" s="1">
        <v>4.8000000000000007</v>
      </c>
      <c r="L4515" s="49">
        <v>4</v>
      </c>
      <c r="M4515" s="50">
        <v>46174</v>
      </c>
      <c r="N4515" s="1" t="s">
        <v>2076</v>
      </c>
    </row>
    <row r="4516" spans="1:14" ht="20.25" x14ac:dyDescent="0.25">
      <c r="A4516" s="1">
        <v>102</v>
      </c>
      <c r="B4516" s="166"/>
      <c r="C4516" s="1" t="s">
        <v>4202</v>
      </c>
      <c r="D4516" s="1"/>
      <c r="E4516" s="1"/>
      <c r="F4516" s="1" t="s">
        <v>4205</v>
      </c>
      <c r="G4516" s="1">
        <v>96</v>
      </c>
      <c r="H4516" s="1" t="s">
        <v>19</v>
      </c>
      <c r="I4516" s="1" t="s">
        <v>4096</v>
      </c>
      <c r="J4516" s="1">
        <v>0.01</v>
      </c>
      <c r="K4516" s="1">
        <v>0.96</v>
      </c>
      <c r="L4516" s="49">
        <v>4</v>
      </c>
      <c r="M4516" s="50">
        <v>46174</v>
      </c>
      <c r="N4516" s="1" t="s">
        <v>2076</v>
      </c>
    </row>
    <row r="4517" spans="1:14" ht="20.25" x14ac:dyDescent="0.25">
      <c r="A4517" s="1">
        <v>103</v>
      </c>
      <c r="B4517" s="166"/>
      <c r="C4517" s="1" t="s">
        <v>4206</v>
      </c>
      <c r="D4517" s="1"/>
      <c r="E4517" s="1"/>
      <c r="F4517" s="1" t="s">
        <v>4207</v>
      </c>
      <c r="G4517" s="1">
        <v>112</v>
      </c>
      <c r="H4517" s="1" t="s">
        <v>19</v>
      </c>
      <c r="I4517" s="1" t="s">
        <v>4096</v>
      </c>
      <c r="J4517" s="1">
        <v>0.01</v>
      </c>
      <c r="K4517" s="1">
        <v>1.1200000000000001</v>
      </c>
      <c r="L4517" s="49">
        <v>4</v>
      </c>
      <c r="M4517" s="50">
        <v>46174</v>
      </c>
      <c r="N4517" s="1" t="s">
        <v>2076</v>
      </c>
    </row>
    <row r="4518" spans="1:14" ht="20.25" x14ac:dyDescent="0.25">
      <c r="A4518" s="1">
        <v>104</v>
      </c>
      <c r="B4518" s="166"/>
      <c r="C4518" s="1" t="s">
        <v>4206</v>
      </c>
      <c r="D4518" s="1"/>
      <c r="E4518" s="1"/>
      <c r="F4518" s="1" t="s">
        <v>4208</v>
      </c>
      <c r="G4518" s="1">
        <v>112</v>
      </c>
      <c r="H4518" s="1" t="s">
        <v>19</v>
      </c>
      <c r="I4518" s="1" t="s">
        <v>4096</v>
      </c>
      <c r="J4518" s="1">
        <v>0.01</v>
      </c>
      <c r="K4518" s="1">
        <v>1.1200000000000001</v>
      </c>
      <c r="L4518" s="49">
        <v>4</v>
      </c>
      <c r="M4518" s="50">
        <v>46174</v>
      </c>
      <c r="N4518" s="1" t="s">
        <v>2076</v>
      </c>
    </row>
    <row r="4519" spans="1:14" ht="20.25" x14ac:dyDescent="0.25">
      <c r="A4519" s="1">
        <v>105</v>
      </c>
      <c r="B4519" s="166"/>
      <c r="C4519" s="1" t="s">
        <v>4206</v>
      </c>
      <c r="D4519" s="1"/>
      <c r="E4519" s="1"/>
      <c r="F4519" s="1" t="s">
        <v>4209</v>
      </c>
      <c r="G4519" s="1">
        <v>112</v>
      </c>
      <c r="H4519" s="1" t="s">
        <v>19</v>
      </c>
      <c r="I4519" s="1" t="s">
        <v>4096</v>
      </c>
      <c r="J4519" s="1">
        <v>0.05</v>
      </c>
      <c r="K4519" s="1">
        <v>5.6000000000000005</v>
      </c>
      <c r="L4519" s="49">
        <v>4</v>
      </c>
      <c r="M4519" s="50">
        <v>46174</v>
      </c>
      <c r="N4519" s="1" t="s">
        <v>2076</v>
      </c>
    </row>
    <row r="4520" spans="1:14" ht="20.25" x14ac:dyDescent="0.25">
      <c r="A4520" s="1">
        <v>106</v>
      </c>
      <c r="B4520" s="166"/>
      <c r="C4520" s="1" t="s">
        <v>4210</v>
      </c>
      <c r="D4520" s="1"/>
      <c r="E4520" s="1"/>
      <c r="F4520" s="1" t="s">
        <v>4211</v>
      </c>
      <c r="G4520" s="1">
        <v>112</v>
      </c>
      <c r="H4520" s="1" t="s">
        <v>19</v>
      </c>
      <c r="I4520" s="1" t="s">
        <v>4096</v>
      </c>
      <c r="J4520" s="1">
        <v>0.01</v>
      </c>
      <c r="K4520" s="1">
        <v>1.1200000000000001</v>
      </c>
      <c r="L4520" s="49">
        <v>4</v>
      </c>
      <c r="M4520" s="50">
        <v>46174</v>
      </c>
      <c r="N4520" s="1" t="s">
        <v>2076</v>
      </c>
    </row>
    <row r="4521" spans="1:14" ht="20.25" x14ac:dyDescent="0.25">
      <c r="A4521" s="1">
        <v>107</v>
      </c>
      <c r="B4521" s="166"/>
      <c r="C4521" s="1" t="s">
        <v>4210</v>
      </c>
      <c r="D4521" s="1"/>
      <c r="E4521" s="1"/>
      <c r="F4521" s="1" t="s">
        <v>4212</v>
      </c>
      <c r="G4521" s="1">
        <v>112</v>
      </c>
      <c r="H4521" s="1" t="s">
        <v>19</v>
      </c>
      <c r="I4521" s="1" t="s">
        <v>4096</v>
      </c>
      <c r="J4521" s="1">
        <v>0.01</v>
      </c>
      <c r="K4521" s="1">
        <v>1.1200000000000001</v>
      </c>
      <c r="L4521" s="49">
        <v>4</v>
      </c>
      <c r="M4521" s="50">
        <v>46174</v>
      </c>
      <c r="N4521" s="1" t="s">
        <v>2076</v>
      </c>
    </row>
    <row r="4522" spans="1:14" ht="20.25" x14ac:dyDescent="0.25">
      <c r="A4522" s="1">
        <v>108</v>
      </c>
      <c r="B4522" s="166"/>
      <c r="C4522" s="1" t="s">
        <v>4210</v>
      </c>
      <c r="D4522" s="1"/>
      <c r="E4522" s="1"/>
      <c r="F4522" s="1" t="s">
        <v>4213</v>
      </c>
      <c r="G4522" s="1">
        <v>112</v>
      </c>
      <c r="H4522" s="1" t="s">
        <v>19</v>
      </c>
      <c r="I4522" s="1" t="s">
        <v>4096</v>
      </c>
      <c r="J4522" s="1">
        <v>0.05</v>
      </c>
      <c r="K4522" s="1">
        <v>5.6000000000000005</v>
      </c>
      <c r="L4522" s="49">
        <v>4</v>
      </c>
      <c r="M4522" s="50">
        <v>46174</v>
      </c>
      <c r="N4522" s="1" t="s">
        <v>2076</v>
      </c>
    </row>
    <row r="4523" spans="1:14" ht="20.25" x14ac:dyDescent="0.25">
      <c r="A4523" s="1">
        <v>109</v>
      </c>
      <c r="B4523" s="166"/>
      <c r="C4523" s="1" t="s">
        <v>4214</v>
      </c>
      <c r="D4523" s="1"/>
      <c r="E4523" s="1"/>
      <c r="F4523" s="1" t="s">
        <v>4215</v>
      </c>
      <c r="G4523" s="1">
        <v>416</v>
      </c>
      <c r="H4523" s="1" t="s">
        <v>19</v>
      </c>
      <c r="I4523" s="1" t="s">
        <v>4096</v>
      </c>
      <c r="J4523" s="1">
        <v>0.01</v>
      </c>
      <c r="K4523" s="1">
        <v>4.16</v>
      </c>
      <c r="L4523" s="49">
        <v>4</v>
      </c>
      <c r="M4523" s="50">
        <v>46174</v>
      </c>
      <c r="N4523" s="1" t="s">
        <v>2076</v>
      </c>
    </row>
    <row r="4524" spans="1:14" ht="20.25" x14ac:dyDescent="0.25">
      <c r="A4524" s="1">
        <v>110</v>
      </c>
      <c r="B4524" s="166"/>
      <c r="C4524" s="1" t="s">
        <v>4214</v>
      </c>
      <c r="D4524" s="1"/>
      <c r="E4524" s="1"/>
      <c r="F4524" s="1" t="s">
        <v>4216</v>
      </c>
      <c r="G4524" s="1">
        <v>208</v>
      </c>
      <c r="H4524" s="1" t="s">
        <v>19</v>
      </c>
      <c r="I4524" s="1" t="s">
        <v>4096</v>
      </c>
      <c r="J4524" s="1">
        <v>0.05</v>
      </c>
      <c r="K4524" s="1">
        <v>10.4</v>
      </c>
      <c r="L4524" s="49">
        <v>4</v>
      </c>
      <c r="M4524" s="50">
        <v>46174</v>
      </c>
      <c r="N4524" s="1" t="s">
        <v>2076</v>
      </c>
    </row>
    <row r="4525" spans="1:14" ht="20.25" x14ac:dyDescent="0.25">
      <c r="A4525" s="1">
        <v>111</v>
      </c>
      <c r="B4525" s="166"/>
      <c r="C4525" s="1" t="s">
        <v>4217</v>
      </c>
      <c r="D4525" s="1"/>
      <c r="E4525" s="1"/>
      <c r="F4525" s="1" t="s">
        <v>4218</v>
      </c>
      <c r="G4525" s="1">
        <v>96</v>
      </c>
      <c r="H4525" s="1" t="s">
        <v>19</v>
      </c>
      <c r="I4525" s="1" t="s">
        <v>4096</v>
      </c>
      <c r="J4525" s="1">
        <v>0.05</v>
      </c>
      <c r="K4525" s="1">
        <v>4.8000000000000007</v>
      </c>
      <c r="L4525" s="49">
        <v>4</v>
      </c>
      <c r="M4525" s="50">
        <v>46174</v>
      </c>
      <c r="N4525" s="1" t="s">
        <v>2076</v>
      </c>
    </row>
    <row r="4526" spans="1:14" ht="20.25" x14ac:dyDescent="0.25">
      <c r="A4526" s="1">
        <v>112</v>
      </c>
      <c r="B4526" s="166"/>
      <c r="C4526" s="1" t="s">
        <v>4217</v>
      </c>
      <c r="D4526" s="1"/>
      <c r="E4526" s="1"/>
      <c r="F4526" s="1" t="s">
        <v>4219</v>
      </c>
      <c r="G4526" s="1">
        <v>96</v>
      </c>
      <c r="H4526" s="1" t="s">
        <v>19</v>
      </c>
      <c r="I4526" s="1" t="s">
        <v>4096</v>
      </c>
      <c r="J4526" s="1">
        <v>0.01</v>
      </c>
      <c r="K4526" s="1">
        <v>0.96</v>
      </c>
      <c r="L4526" s="49">
        <v>4</v>
      </c>
      <c r="M4526" s="50">
        <v>46174</v>
      </c>
      <c r="N4526" s="1" t="s">
        <v>2076</v>
      </c>
    </row>
    <row r="4527" spans="1:14" ht="20.25" x14ac:dyDescent="0.25">
      <c r="A4527" s="1">
        <v>113</v>
      </c>
      <c r="B4527" s="166"/>
      <c r="C4527" s="1" t="s">
        <v>4217</v>
      </c>
      <c r="D4527" s="1"/>
      <c r="E4527" s="1"/>
      <c r="F4527" s="1" t="s">
        <v>4220</v>
      </c>
      <c r="G4527" s="1">
        <v>96</v>
      </c>
      <c r="H4527" s="1" t="s">
        <v>19</v>
      </c>
      <c r="I4527" s="1" t="s">
        <v>4096</v>
      </c>
      <c r="J4527" s="1">
        <v>0.01</v>
      </c>
      <c r="K4527" s="1">
        <v>0.96</v>
      </c>
      <c r="L4527" s="49">
        <v>4</v>
      </c>
      <c r="M4527" s="50">
        <v>46174</v>
      </c>
      <c r="N4527" s="1" t="s">
        <v>2076</v>
      </c>
    </row>
    <row r="4528" spans="1:14" ht="20.25" x14ac:dyDescent="0.25">
      <c r="A4528" s="1">
        <v>114</v>
      </c>
      <c r="B4528" s="166"/>
      <c r="C4528" s="1" t="s">
        <v>4221</v>
      </c>
      <c r="D4528" s="1"/>
      <c r="E4528" s="1"/>
      <c r="F4528" s="1" t="s">
        <v>4222</v>
      </c>
      <c r="G4528" s="1">
        <v>8</v>
      </c>
      <c r="H4528" s="1" t="s">
        <v>19</v>
      </c>
      <c r="I4528" s="1" t="s">
        <v>4096</v>
      </c>
      <c r="J4528" s="1">
        <v>0.05</v>
      </c>
      <c r="K4528" s="1">
        <v>0.4</v>
      </c>
      <c r="L4528" s="49">
        <v>4</v>
      </c>
      <c r="M4528" s="50">
        <v>46174</v>
      </c>
      <c r="N4528" s="1" t="s">
        <v>2076</v>
      </c>
    </row>
    <row r="4529" spans="1:14" ht="20.25" x14ac:dyDescent="0.25">
      <c r="A4529" s="1">
        <v>115</v>
      </c>
      <c r="B4529" s="166"/>
      <c r="C4529" s="1" t="s">
        <v>4221</v>
      </c>
      <c r="D4529" s="1"/>
      <c r="E4529" s="1"/>
      <c r="F4529" s="1" t="s">
        <v>4223</v>
      </c>
      <c r="G4529" s="1">
        <v>16</v>
      </c>
      <c r="H4529" s="1" t="s">
        <v>19</v>
      </c>
      <c r="I4529" s="1" t="s">
        <v>4096</v>
      </c>
      <c r="J4529" s="1">
        <v>0.03</v>
      </c>
      <c r="K4529" s="1">
        <v>0.48</v>
      </c>
      <c r="L4529" s="49">
        <v>4</v>
      </c>
      <c r="M4529" s="50">
        <v>46174</v>
      </c>
      <c r="N4529" s="1" t="s">
        <v>2076</v>
      </c>
    </row>
    <row r="4530" spans="1:14" ht="20.25" x14ac:dyDescent="0.25">
      <c r="A4530" s="1">
        <v>116</v>
      </c>
      <c r="B4530" s="166"/>
      <c r="C4530" s="1" t="s">
        <v>4221</v>
      </c>
      <c r="D4530" s="1"/>
      <c r="E4530" s="1"/>
      <c r="F4530" s="1" t="s">
        <v>4224</v>
      </c>
      <c r="G4530" s="1">
        <v>8</v>
      </c>
      <c r="H4530" s="1" t="s">
        <v>19</v>
      </c>
      <c r="I4530" s="1" t="s">
        <v>4096</v>
      </c>
      <c r="J4530" s="1">
        <v>0.05</v>
      </c>
      <c r="K4530" s="1">
        <v>0.4</v>
      </c>
      <c r="L4530" s="49">
        <v>4</v>
      </c>
      <c r="M4530" s="50">
        <v>46174</v>
      </c>
      <c r="N4530" s="1" t="s">
        <v>2076</v>
      </c>
    </row>
    <row r="4531" spans="1:14" ht="20.25" x14ac:dyDescent="0.25">
      <c r="A4531" s="1">
        <v>117</v>
      </c>
      <c r="B4531" s="166"/>
      <c r="C4531" s="1" t="s">
        <v>4221</v>
      </c>
      <c r="D4531" s="1"/>
      <c r="E4531" s="1"/>
      <c r="F4531" s="1" t="s">
        <v>4225</v>
      </c>
      <c r="G4531" s="1">
        <v>8</v>
      </c>
      <c r="H4531" s="1" t="s">
        <v>19</v>
      </c>
      <c r="I4531" s="1" t="s">
        <v>4096</v>
      </c>
      <c r="J4531" s="1">
        <v>0.03</v>
      </c>
      <c r="K4531" s="1">
        <v>0.24</v>
      </c>
      <c r="L4531" s="49">
        <v>4</v>
      </c>
      <c r="M4531" s="50">
        <v>46174</v>
      </c>
      <c r="N4531" s="1" t="s">
        <v>2076</v>
      </c>
    </row>
    <row r="4532" spans="1:14" ht="20.25" x14ac:dyDescent="0.25">
      <c r="A4532" s="1">
        <v>118</v>
      </c>
      <c r="B4532" s="166"/>
      <c r="C4532" s="1" t="s">
        <v>4221</v>
      </c>
      <c r="D4532" s="1"/>
      <c r="E4532" s="1"/>
      <c r="F4532" s="1" t="s">
        <v>4226</v>
      </c>
      <c r="G4532" s="1">
        <v>8</v>
      </c>
      <c r="H4532" s="1" t="s">
        <v>19</v>
      </c>
      <c r="I4532" s="1" t="s">
        <v>4096</v>
      </c>
      <c r="J4532" s="1">
        <v>0.01</v>
      </c>
      <c r="K4532" s="1">
        <v>0.08</v>
      </c>
      <c r="L4532" s="49">
        <v>4</v>
      </c>
      <c r="M4532" s="50">
        <v>46174</v>
      </c>
      <c r="N4532" s="1" t="s">
        <v>2076</v>
      </c>
    </row>
    <row r="4533" spans="1:14" ht="20.25" x14ac:dyDescent="0.25">
      <c r="A4533" s="1">
        <v>119</v>
      </c>
      <c r="B4533" s="166"/>
      <c r="C4533" s="1" t="s">
        <v>4221</v>
      </c>
      <c r="D4533" s="1"/>
      <c r="E4533" s="1"/>
      <c r="F4533" s="1" t="s">
        <v>4227</v>
      </c>
      <c r="G4533" s="1">
        <v>8</v>
      </c>
      <c r="H4533" s="1" t="s">
        <v>19</v>
      </c>
      <c r="I4533" s="1" t="s">
        <v>4096</v>
      </c>
      <c r="J4533" s="1">
        <v>0.05</v>
      </c>
      <c r="K4533" s="1">
        <v>0.4</v>
      </c>
      <c r="L4533" s="49">
        <v>4</v>
      </c>
      <c r="M4533" s="50">
        <v>46174</v>
      </c>
      <c r="N4533" s="1" t="s">
        <v>2076</v>
      </c>
    </row>
    <row r="4534" spans="1:14" ht="20.25" x14ac:dyDescent="0.25">
      <c r="A4534" s="1">
        <v>120</v>
      </c>
      <c r="B4534" s="166"/>
      <c r="C4534" s="1" t="s">
        <v>4221</v>
      </c>
      <c r="D4534" s="1"/>
      <c r="E4534" s="1"/>
      <c r="F4534" s="1" t="s">
        <v>4228</v>
      </c>
      <c r="G4534" s="1">
        <v>64</v>
      </c>
      <c r="H4534" s="1" t="s">
        <v>19</v>
      </c>
      <c r="I4534" s="1" t="s">
        <v>4096</v>
      </c>
      <c r="J4534" s="1">
        <v>0.05</v>
      </c>
      <c r="K4534" s="1">
        <v>3.2</v>
      </c>
      <c r="L4534" s="49">
        <v>4</v>
      </c>
      <c r="M4534" s="50">
        <v>46174</v>
      </c>
      <c r="N4534" s="1" t="s">
        <v>2076</v>
      </c>
    </row>
    <row r="4535" spans="1:14" ht="20.25" x14ac:dyDescent="0.25">
      <c r="A4535" s="1">
        <v>121</v>
      </c>
      <c r="B4535" s="166"/>
      <c r="C4535" s="1" t="s">
        <v>4221</v>
      </c>
      <c r="D4535" s="1"/>
      <c r="E4535" s="1"/>
      <c r="F4535" s="1" t="s">
        <v>4229</v>
      </c>
      <c r="G4535" s="1">
        <v>64</v>
      </c>
      <c r="H4535" s="1" t="s">
        <v>19</v>
      </c>
      <c r="I4535" s="1" t="s">
        <v>4096</v>
      </c>
      <c r="J4535" s="1">
        <v>0.03</v>
      </c>
      <c r="K4535" s="1">
        <v>1.92</v>
      </c>
      <c r="L4535" s="49">
        <v>4</v>
      </c>
      <c r="M4535" s="50">
        <v>46174</v>
      </c>
      <c r="N4535" s="1" t="s">
        <v>2076</v>
      </c>
    </row>
    <row r="4536" spans="1:14" ht="20.25" x14ac:dyDescent="0.25">
      <c r="A4536" s="1">
        <v>122</v>
      </c>
      <c r="B4536" s="166"/>
      <c r="C4536" s="1" t="s">
        <v>4221</v>
      </c>
      <c r="D4536" s="1"/>
      <c r="E4536" s="1"/>
      <c r="F4536" s="1" t="s">
        <v>4230</v>
      </c>
      <c r="G4536" s="1">
        <v>64</v>
      </c>
      <c r="H4536" s="1" t="s">
        <v>19</v>
      </c>
      <c r="I4536" s="1" t="s">
        <v>4096</v>
      </c>
      <c r="J4536" s="1">
        <v>0.01</v>
      </c>
      <c r="K4536" s="1">
        <v>0.64</v>
      </c>
      <c r="L4536" s="49">
        <v>4</v>
      </c>
      <c r="M4536" s="50">
        <v>46174</v>
      </c>
      <c r="N4536" s="1" t="s">
        <v>2076</v>
      </c>
    </row>
    <row r="4537" spans="1:14" ht="20.25" x14ac:dyDescent="0.25">
      <c r="A4537" s="1">
        <v>123</v>
      </c>
      <c r="B4537" s="166"/>
      <c r="C4537" s="1" t="s">
        <v>4221</v>
      </c>
      <c r="D4537" s="1"/>
      <c r="E4537" s="1"/>
      <c r="F4537" s="1" t="s">
        <v>4231</v>
      </c>
      <c r="G4537" s="1">
        <v>32</v>
      </c>
      <c r="H4537" s="1" t="s">
        <v>19</v>
      </c>
      <c r="I4537" s="1" t="s">
        <v>4096</v>
      </c>
      <c r="J4537" s="1">
        <v>0.05</v>
      </c>
      <c r="K4537" s="1">
        <v>1.6</v>
      </c>
      <c r="L4537" s="49">
        <v>4</v>
      </c>
      <c r="M4537" s="50">
        <v>46174</v>
      </c>
      <c r="N4537" s="1" t="s">
        <v>2076</v>
      </c>
    </row>
    <row r="4538" spans="1:14" ht="20.25" x14ac:dyDescent="0.25">
      <c r="A4538" s="1">
        <v>124</v>
      </c>
      <c r="B4538" s="166"/>
      <c r="C4538" s="1" t="s">
        <v>4221</v>
      </c>
      <c r="D4538" s="1"/>
      <c r="E4538" s="1"/>
      <c r="F4538" s="1" t="s">
        <v>4232</v>
      </c>
      <c r="G4538" s="1">
        <v>32</v>
      </c>
      <c r="H4538" s="1" t="s">
        <v>19</v>
      </c>
      <c r="I4538" s="1" t="s">
        <v>4096</v>
      </c>
      <c r="J4538" s="1">
        <v>0.01</v>
      </c>
      <c r="K4538" s="1">
        <v>0.32</v>
      </c>
      <c r="L4538" s="49">
        <v>4</v>
      </c>
      <c r="M4538" s="50">
        <v>46174</v>
      </c>
      <c r="N4538" s="1" t="s">
        <v>2076</v>
      </c>
    </row>
    <row r="4539" spans="1:14" ht="20.25" x14ac:dyDescent="0.25">
      <c r="A4539" s="1">
        <v>125</v>
      </c>
      <c r="B4539" s="166"/>
      <c r="C4539" s="1" t="s">
        <v>4221</v>
      </c>
      <c r="D4539" s="1"/>
      <c r="E4539" s="1"/>
      <c r="F4539" s="1" t="s">
        <v>4233</v>
      </c>
      <c r="G4539" s="1">
        <v>16</v>
      </c>
      <c r="H4539" s="1" t="s">
        <v>19</v>
      </c>
      <c r="I4539" s="1" t="s">
        <v>4096</v>
      </c>
      <c r="J4539" s="1">
        <v>0.03</v>
      </c>
      <c r="K4539" s="1">
        <v>0.48</v>
      </c>
      <c r="L4539" s="49">
        <v>4</v>
      </c>
      <c r="M4539" s="50">
        <v>46174</v>
      </c>
      <c r="N4539" s="1" t="s">
        <v>2076</v>
      </c>
    </row>
    <row r="4540" spans="1:14" ht="20.25" x14ac:dyDescent="0.25">
      <c r="A4540" s="1">
        <v>126</v>
      </c>
      <c r="B4540" s="166"/>
      <c r="C4540" s="1" t="s">
        <v>4221</v>
      </c>
      <c r="D4540" s="1"/>
      <c r="E4540" s="1"/>
      <c r="F4540" s="1" t="s">
        <v>4234</v>
      </c>
      <c r="G4540" s="1">
        <v>16</v>
      </c>
      <c r="H4540" s="1" t="s">
        <v>19</v>
      </c>
      <c r="I4540" s="1" t="s">
        <v>4096</v>
      </c>
      <c r="J4540" s="1">
        <v>0.01</v>
      </c>
      <c r="K4540" s="1">
        <v>0.16</v>
      </c>
      <c r="L4540" s="49">
        <v>4</v>
      </c>
      <c r="M4540" s="50">
        <v>46174</v>
      </c>
      <c r="N4540" s="1" t="s">
        <v>2076</v>
      </c>
    </row>
    <row r="4541" spans="1:14" ht="20.25" x14ac:dyDescent="0.25">
      <c r="A4541" s="1">
        <v>127</v>
      </c>
      <c r="B4541" s="166"/>
      <c r="C4541" s="1" t="s">
        <v>4235</v>
      </c>
      <c r="D4541" s="1"/>
      <c r="E4541" s="1"/>
      <c r="F4541" s="1" t="s">
        <v>4236</v>
      </c>
      <c r="G4541" s="1">
        <v>2</v>
      </c>
      <c r="H4541" s="1" t="s">
        <v>19</v>
      </c>
      <c r="I4541" s="1" t="s">
        <v>4096</v>
      </c>
      <c r="J4541" s="1">
        <v>0.05</v>
      </c>
      <c r="K4541" s="1">
        <v>0.1</v>
      </c>
      <c r="L4541" s="49">
        <v>4</v>
      </c>
      <c r="M4541" s="50">
        <v>46174</v>
      </c>
      <c r="N4541" s="1" t="s">
        <v>2076</v>
      </c>
    </row>
    <row r="4542" spans="1:14" ht="20.25" x14ac:dyDescent="0.25">
      <c r="A4542" s="1">
        <v>128</v>
      </c>
      <c r="B4542" s="166"/>
      <c r="C4542" s="1" t="s">
        <v>4235</v>
      </c>
      <c r="D4542" s="1"/>
      <c r="E4542" s="1"/>
      <c r="F4542" s="1" t="s">
        <v>4237</v>
      </c>
      <c r="G4542" s="1">
        <v>2</v>
      </c>
      <c r="H4542" s="1" t="s">
        <v>19</v>
      </c>
      <c r="I4542" s="1" t="s">
        <v>4096</v>
      </c>
      <c r="J4542" s="1">
        <v>0.03</v>
      </c>
      <c r="K4542" s="1">
        <v>0.06</v>
      </c>
      <c r="L4542" s="49">
        <v>4</v>
      </c>
      <c r="M4542" s="50">
        <v>46174</v>
      </c>
      <c r="N4542" s="1" t="s">
        <v>2076</v>
      </c>
    </row>
    <row r="4543" spans="1:14" ht="20.25" x14ac:dyDescent="0.25">
      <c r="A4543" s="1">
        <v>129</v>
      </c>
      <c r="B4543" s="166"/>
      <c r="C4543" s="1" t="s">
        <v>4235</v>
      </c>
      <c r="D4543" s="1"/>
      <c r="E4543" s="1"/>
      <c r="F4543" s="1" t="s">
        <v>4238</v>
      </c>
      <c r="G4543" s="1">
        <v>2</v>
      </c>
      <c r="H4543" s="1" t="s">
        <v>19</v>
      </c>
      <c r="I4543" s="1" t="s">
        <v>4096</v>
      </c>
      <c r="J4543" s="1">
        <v>0.01</v>
      </c>
      <c r="K4543" s="1">
        <v>0.02</v>
      </c>
      <c r="L4543" s="49">
        <v>4</v>
      </c>
      <c r="M4543" s="50">
        <v>46174</v>
      </c>
      <c r="N4543" s="1" t="s">
        <v>2076</v>
      </c>
    </row>
    <row r="4544" spans="1:14" ht="20.25" x14ac:dyDescent="0.25">
      <c r="A4544" s="1">
        <v>130</v>
      </c>
      <c r="B4544" s="166"/>
      <c r="C4544" s="1" t="s">
        <v>4235</v>
      </c>
      <c r="D4544" s="1"/>
      <c r="E4544" s="1"/>
      <c r="F4544" s="1" t="s">
        <v>4239</v>
      </c>
      <c r="G4544" s="1">
        <v>2</v>
      </c>
      <c r="H4544" s="1" t="s">
        <v>19</v>
      </c>
      <c r="I4544" s="1" t="s">
        <v>4096</v>
      </c>
      <c r="J4544" s="1">
        <v>0.03</v>
      </c>
      <c r="K4544" s="1">
        <v>0.06</v>
      </c>
      <c r="L4544" s="49">
        <v>4</v>
      </c>
      <c r="M4544" s="50">
        <v>46174</v>
      </c>
      <c r="N4544" s="1" t="s">
        <v>2076</v>
      </c>
    </row>
    <row r="4545" spans="1:14" ht="20.25" x14ac:dyDescent="0.25">
      <c r="A4545" s="1">
        <v>131</v>
      </c>
      <c r="B4545" s="166"/>
      <c r="C4545" s="1" t="s">
        <v>4235</v>
      </c>
      <c r="D4545" s="1"/>
      <c r="E4545" s="1"/>
      <c r="F4545" s="1" t="s">
        <v>4240</v>
      </c>
      <c r="G4545" s="1">
        <v>2</v>
      </c>
      <c r="H4545" s="1" t="s">
        <v>19</v>
      </c>
      <c r="I4545" s="1" t="s">
        <v>4096</v>
      </c>
      <c r="J4545" s="1">
        <v>0.01</v>
      </c>
      <c r="K4545" s="1">
        <v>0.02</v>
      </c>
      <c r="L4545" s="49">
        <v>4</v>
      </c>
      <c r="M4545" s="50">
        <v>46174</v>
      </c>
      <c r="N4545" s="1" t="s">
        <v>2076</v>
      </c>
    </row>
    <row r="4546" spans="1:14" ht="20.25" x14ac:dyDescent="0.25">
      <c r="A4546" s="1">
        <v>132</v>
      </c>
      <c r="B4546" s="166"/>
      <c r="C4546" s="1" t="s">
        <v>4241</v>
      </c>
      <c r="D4546" s="1"/>
      <c r="E4546" s="1"/>
      <c r="F4546" s="1" t="s">
        <v>4242</v>
      </c>
      <c r="G4546" s="1">
        <v>20</v>
      </c>
      <c r="H4546" s="1" t="s">
        <v>19</v>
      </c>
      <c r="I4546" s="1" t="s">
        <v>4096</v>
      </c>
      <c r="J4546" s="1">
        <v>0.05</v>
      </c>
      <c r="K4546" s="1">
        <v>1</v>
      </c>
      <c r="L4546" s="49">
        <v>4</v>
      </c>
      <c r="M4546" s="50">
        <v>46174</v>
      </c>
      <c r="N4546" s="1" t="s">
        <v>2076</v>
      </c>
    </row>
    <row r="4547" spans="1:14" ht="20.25" x14ac:dyDescent="0.25">
      <c r="A4547" s="1">
        <v>133</v>
      </c>
      <c r="B4547" s="166"/>
      <c r="C4547" s="1" t="s">
        <v>4241</v>
      </c>
      <c r="D4547" s="1"/>
      <c r="E4547" s="1"/>
      <c r="F4547" s="1" t="s">
        <v>4243</v>
      </c>
      <c r="G4547" s="1">
        <v>20</v>
      </c>
      <c r="H4547" s="1" t="s">
        <v>19</v>
      </c>
      <c r="I4547" s="1" t="s">
        <v>4096</v>
      </c>
      <c r="J4547" s="1">
        <v>0.03</v>
      </c>
      <c r="K4547" s="1">
        <v>0.6</v>
      </c>
      <c r="L4547" s="49">
        <v>4</v>
      </c>
      <c r="M4547" s="50">
        <v>46174</v>
      </c>
      <c r="N4547" s="1" t="s">
        <v>2076</v>
      </c>
    </row>
    <row r="4548" spans="1:14" ht="20.25" x14ac:dyDescent="0.25">
      <c r="A4548" s="1">
        <v>134</v>
      </c>
      <c r="B4548" s="166"/>
      <c r="C4548" s="1" t="s">
        <v>4244</v>
      </c>
      <c r="D4548" s="1"/>
      <c r="E4548" s="1"/>
      <c r="F4548" s="1" t="s">
        <v>4245</v>
      </c>
      <c r="G4548" s="1">
        <v>664</v>
      </c>
      <c r="H4548" s="1" t="s">
        <v>19</v>
      </c>
      <c r="I4548" s="1" t="s">
        <v>4096</v>
      </c>
      <c r="J4548" s="1">
        <v>0.03</v>
      </c>
      <c r="K4548" s="1">
        <v>19.919999999999998</v>
      </c>
      <c r="L4548" s="49">
        <v>4</v>
      </c>
      <c r="M4548" s="50">
        <v>46174</v>
      </c>
      <c r="N4548" s="1" t="s">
        <v>2076</v>
      </c>
    </row>
    <row r="4549" spans="1:14" ht="20.25" x14ac:dyDescent="0.25">
      <c r="A4549" s="1">
        <v>135</v>
      </c>
      <c r="B4549" s="166"/>
      <c r="C4549" s="1" t="s">
        <v>4244</v>
      </c>
      <c r="D4549" s="1"/>
      <c r="E4549" s="1"/>
      <c r="F4549" s="1" t="s">
        <v>4246</v>
      </c>
      <c r="G4549" s="1">
        <v>664</v>
      </c>
      <c r="H4549" s="1" t="s">
        <v>19</v>
      </c>
      <c r="I4549" s="1" t="s">
        <v>4096</v>
      </c>
      <c r="J4549" s="1">
        <v>0.01</v>
      </c>
      <c r="K4549" s="1">
        <v>6.6400000000000006</v>
      </c>
      <c r="L4549" s="49">
        <v>4</v>
      </c>
      <c r="M4549" s="50">
        <v>46174</v>
      </c>
      <c r="N4549" s="1" t="s">
        <v>2076</v>
      </c>
    </row>
    <row r="4550" spans="1:14" ht="20.25" x14ac:dyDescent="0.25">
      <c r="A4550" s="1">
        <v>136</v>
      </c>
      <c r="B4550" s="166"/>
      <c r="C4550" s="1" t="s">
        <v>4244</v>
      </c>
      <c r="D4550" s="1"/>
      <c r="E4550" s="1"/>
      <c r="F4550" s="1" t="s">
        <v>4247</v>
      </c>
      <c r="G4550" s="1">
        <v>1928</v>
      </c>
      <c r="H4550" s="1" t="s">
        <v>19</v>
      </c>
      <c r="I4550" s="1" t="s">
        <v>4096</v>
      </c>
      <c r="J4550" s="1">
        <v>0.01</v>
      </c>
      <c r="K4550" s="1">
        <v>19.28</v>
      </c>
      <c r="L4550" s="49">
        <v>4</v>
      </c>
      <c r="M4550" s="50">
        <v>46174</v>
      </c>
      <c r="N4550" s="1" t="s">
        <v>2076</v>
      </c>
    </row>
    <row r="4551" spans="1:14" ht="20.25" x14ac:dyDescent="0.25">
      <c r="A4551" s="1">
        <v>137</v>
      </c>
      <c r="B4551" s="166"/>
      <c r="C4551" s="1" t="s">
        <v>4244</v>
      </c>
      <c r="D4551" s="1"/>
      <c r="E4551" s="1"/>
      <c r="F4551" s="1" t="s">
        <v>4248</v>
      </c>
      <c r="G4551" s="1">
        <v>1168</v>
      </c>
      <c r="H4551" s="1" t="s">
        <v>19</v>
      </c>
      <c r="I4551" s="1" t="s">
        <v>4096</v>
      </c>
      <c r="J4551" s="1">
        <v>0.03</v>
      </c>
      <c r="K4551" s="1">
        <v>35.04</v>
      </c>
      <c r="L4551" s="49">
        <v>4</v>
      </c>
      <c r="M4551" s="50">
        <v>46174</v>
      </c>
      <c r="N4551" s="1" t="s">
        <v>2076</v>
      </c>
    </row>
    <row r="4552" spans="1:14" ht="20.25" x14ac:dyDescent="0.25">
      <c r="A4552" s="1">
        <v>138</v>
      </c>
      <c r="B4552" s="166"/>
      <c r="C4552" s="1" t="s">
        <v>4244</v>
      </c>
      <c r="D4552" s="1"/>
      <c r="E4552" s="1"/>
      <c r="F4552" s="1" t="s">
        <v>4249</v>
      </c>
      <c r="G4552" s="1">
        <v>800</v>
      </c>
      <c r="H4552" s="1" t="s">
        <v>19</v>
      </c>
      <c r="I4552" s="1" t="s">
        <v>4096</v>
      </c>
      <c r="J4552" s="1">
        <v>0.05</v>
      </c>
      <c r="K4552" s="1">
        <v>40</v>
      </c>
      <c r="L4552" s="49">
        <v>4</v>
      </c>
      <c r="M4552" s="50">
        <v>46174</v>
      </c>
      <c r="N4552" s="1" t="s">
        <v>2076</v>
      </c>
    </row>
    <row r="4553" spans="1:14" ht="20.25" x14ac:dyDescent="0.25">
      <c r="A4553" s="1">
        <v>139</v>
      </c>
      <c r="B4553" s="166"/>
      <c r="C4553" s="1" t="s">
        <v>4244</v>
      </c>
      <c r="D4553" s="1"/>
      <c r="E4553" s="1"/>
      <c r="F4553" s="1" t="s">
        <v>4250</v>
      </c>
      <c r="G4553" s="1">
        <v>336</v>
      </c>
      <c r="H4553" s="1" t="s">
        <v>19</v>
      </c>
      <c r="I4553" s="1" t="s">
        <v>4096</v>
      </c>
      <c r="J4553" s="1">
        <v>0.05</v>
      </c>
      <c r="K4553" s="1">
        <v>16.8</v>
      </c>
      <c r="L4553" s="49">
        <v>4</v>
      </c>
      <c r="M4553" s="50">
        <v>46174</v>
      </c>
      <c r="N4553" s="1" t="s">
        <v>2076</v>
      </c>
    </row>
    <row r="4554" spans="1:14" ht="20.25" x14ac:dyDescent="0.25">
      <c r="A4554" s="1">
        <v>140</v>
      </c>
      <c r="B4554" s="166"/>
      <c r="C4554" s="1" t="s">
        <v>4154</v>
      </c>
      <c r="D4554" s="1"/>
      <c r="E4554" s="1"/>
      <c r="F4554" s="1" t="s">
        <v>4251</v>
      </c>
      <c r="G4554" s="1">
        <v>32</v>
      </c>
      <c r="H4554" s="1" t="s">
        <v>19</v>
      </c>
      <c r="I4554" s="1" t="s">
        <v>4096</v>
      </c>
      <c r="J4554" s="1">
        <v>0.05</v>
      </c>
      <c r="K4554" s="1">
        <v>1.6</v>
      </c>
      <c r="L4554" s="49">
        <v>4</v>
      </c>
      <c r="M4554" s="50">
        <v>46174</v>
      </c>
      <c r="N4554" s="1" t="s">
        <v>2076</v>
      </c>
    </row>
    <row r="4555" spans="1:14" ht="20.25" x14ac:dyDescent="0.25">
      <c r="A4555" s="1">
        <v>141</v>
      </c>
      <c r="B4555" s="166"/>
      <c r="C4555" s="1" t="s">
        <v>4154</v>
      </c>
      <c r="D4555" s="1"/>
      <c r="E4555" s="1"/>
      <c r="F4555" s="1" t="s">
        <v>4252</v>
      </c>
      <c r="G4555" s="1">
        <v>32</v>
      </c>
      <c r="H4555" s="1" t="s">
        <v>19</v>
      </c>
      <c r="I4555" s="1" t="s">
        <v>4096</v>
      </c>
      <c r="J4555" s="1">
        <v>0.01</v>
      </c>
      <c r="K4555" s="1">
        <v>0.32</v>
      </c>
      <c r="L4555" s="49">
        <v>4</v>
      </c>
      <c r="M4555" s="50">
        <v>46174</v>
      </c>
      <c r="N4555" s="1" t="s">
        <v>2076</v>
      </c>
    </row>
    <row r="4556" spans="1:14" ht="20.25" x14ac:dyDescent="0.25">
      <c r="A4556" s="1">
        <v>142</v>
      </c>
      <c r="B4556" s="166"/>
      <c r="C4556" s="1" t="s">
        <v>4253</v>
      </c>
      <c r="D4556" s="1"/>
      <c r="E4556" s="1"/>
      <c r="F4556" s="1" t="s">
        <v>4254</v>
      </c>
      <c r="G4556" s="1">
        <v>32</v>
      </c>
      <c r="H4556" s="1" t="s">
        <v>19</v>
      </c>
      <c r="I4556" s="1" t="s">
        <v>4096</v>
      </c>
      <c r="J4556" s="1">
        <v>0.05</v>
      </c>
      <c r="K4556" s="1">
        <v>1.6</v>
      </c>
      <c r="L4556" s="49">
        <v>4</v>
      </c>
      <c r="M4556" s="50">
        <v>46174</v>
      </c>
      <c r="N4556" s="1" t="s">
        <v>2076</v>
      </c>
    </row>
    <row r="4557" spans="1:14" ht="20.25" x14ac:dyDescent="0.25">
      <c r="A4557" s="1">
        <v>143</v>
      </c>
      <c r="B4557" s="166"/>
      <c r="C4557" s="1" t="s">
        <v>4253</v>
      </c>
      <c r="D4557" s="1"/>
      <c r="E4557" s="1"/>
      <c r="F4557" s="1" t="s">
        <v>4255</v>
      </c>
      <c r="G4557" s="1">
        <v>32</v>
      </c>
      <c r="H4557" s="1" t="s">
        <v>19</v>
      </c>
      <c r="I4557" s="1" t="s">
        <v>4096</v>
      </c>
      <c r="J4557" s="1">
        <v>0.01</v>
      </c>
      <c r="K4557" s="1">
        <v>0.32</v>
      </c>
      <c r="L4557" s="49">
        <v>4</v>
      </c>
      <c r="M4557" s="50">
        <v>46174</v>
      </c>
      <c r="N4557" s="1" t="s">
        <v>2076</v>
      </c>
    </row>
    <row r="4558" spans="1:14" ht="20.25" x14ac:dyDescent="0.25">
      <c r="A4558" s="1">
        <v>144</v>
      </c>
      <c r="B4558" s="166"/>
      <c r="C4558" s="1" t="s">
        <v>4253</v>
      </c>
      <c r="D4558" s="1"/>
      <c r="E4558" s="1"/>
      <c r="F4558" s="1" t="s">
        <v>4256</v>
      </c>
      <c r="G4558" s="1">
        <v>16</v>
      </c>
      <c r="H4558" s="1" t="s">
        <v>19</v>
      </c>
      <c r="I4558" s="1" t="s">
        <v>4096</v>
      </c>
      <c r="J4558" s="1">
        <v>0.03</v>
      </c>
      <c r="K4558" s="1">
        <v>0.48</v>
      </c>
      <c r="L4558" s="49">
        <v>4</v>
      </c>
      <c r="M4558" s="50">
        <v>46174</v>
      </c>
      <c r="N4558" s="1" t="s">
        <v>2076</v>
      </c>
    </row>
    <row r="4559" spans="1:14" ht="20.25" x14ac:dyDescent="0.25">
      <c r="A4559" s="1">
        <v>145</v>
      </c>
      <c r="B4559" s="166"/>
      <c r="C4559" s="1" t="s">
        <v>4253</v>
      </c>
      <c r="D4559" s="1"/>
      <c r="E4559" s="1"/>
      <c r="F4559" s="1" t="s">
        <v>4257</v>
      </c>
      <c r="G4559" s="1">
        <v>16</v>
      </c>
      <c r="H4559" s="1" t="s">
        <v>19</v>
      </c>
      <c r="I4559" s="1" t="s">
        <v>4096</v>
      </c>
      <c r="J4559" s="1">
        <v>0.01</v>
      </c>
      <c r="K4559" s="1">
        <v>0.16</v>
      </c>
      <c r="L4559" s="49">
        <v>4</v>
      </c>
      <c r="M4559" s="50">
        <v>46174</v>
      </c>
      <c r="N4559" s="1" t="s">
        <v>2076</v>
      </c>
    </row>
    <row r="4560" spans="1:14" ht="20.25" x14ac:dyDescent="0.25">
      <c r="A4560" s="1">
        <v>146</v>
      </c>
      <c r="B4560" s="166"/>
      <c r="C4560" s="1" t="s">
        <v>4253</v>
      </c>
      <c r="D4560" s="1"/>
      <c r="E4560" s="1"/>
      <c r="F4560" s="1" t="s">
        <v>4258</v>
      </c>
      <c r="G4560" s="1">
        <v>8</v>
      </c>
      <c r="H4560" s="1" t="s">
        <v>19</v>
      </c>
      <c r="I4560" s="1" t="s">
        <v>4096</v>
      </c>
      <c r="J4560" s="1">
        <v>0.03</v>
      </c>
      <c r="K4560" s="1">
        <v>0.24</v>
      </c>
      <c r="L4560" s="49">
        <v>4</v>
      </c>
      <c r="M4560" s="50">
        <v>46174</v>
      </c>
      <c r="N4560" s="1" t="s">
        <v>2076</v>
      </c>
    </row>
    <row r="4561" spans="1:14" ht="20.25" x14ac:dyDescent="0.25">
      <c r="A4561" s="1">
        <v>147</v>
      </c>
      <c r="B4561" s="166"/>
      <c r="C4561" s="1" t="s">
        <v>4259</v>
      </c>
      <c r="D4561" s="1"/>
      <c r="E4561" s="1"/>
      <c r="F4561" s="1" t="s">
        <v>4260</v>
      </c>
      <c r="G4561" s="1">
        <v>72</v>
      </c>
      <c r="H4561" s="1" t="s">
        <v>19</v>
      </c>
      <c r="I4561" s="1" t="s">
        <v>4096</v>
      </c>
      <c r="J4561" s="1">
        <v>0.05</v>
      </c>
      <c r="K4561" s="1">
        <v>3.6</v>
      </c>
      <c r="L4561" s="49">
        <v>4</v>
      </c>
      <c r="M4561" s="50">
        <v>46174</v>
      </c>
      <c r="N4561" s="1" t="s">
        <v>2076</v>
      </c>
    </row>
    <row r="4562" spans="1:14" ht="20.25" x14ac:dyDescent="0.25">
      <c r="A4562" s="1">
        <v>148</v>
      </c>
      <c r="B4562" s="166"/>
      <c r="C4562" s="1" t="s">
        <v>4259</v>
      </c>
      <c r="D4562" s="1"/>
      <c r="E4562" s="1"/>
      <c r="F4562" s="1" t="s">
        <v>4261</v>
      </c>
      <c r="G4562" s="1">
        <v>72</v>
      </c>
      <c r="H4562" s="1" t="s">
        <v>19</v>
      </c>
      <c r="I4562" s="1" t="s">
        <v>4096</v>
      </c>
      <c r="J4562" s="1">
        <v>0.01</v>
      </c>
      <c r="K4562" s="1">
        <v>0.72</v>
      </c>
      <c r="L4562" s="49">
        <v>4</v>
      </c>
      <c r="M4562" s="50">
        <v>46174</v>
      </c>
      <c r="N4562" s="1" t="s">
        <v>2076</v>
      </c>
    </row>
    <row r="4563" spans="1:14" ht="20.25" x14ac:dyDescent="0.25">
      <c r="A4563" s="1">
        <v>1</v>
      </c>
      <c r="B4563" s="166"/>
      <c r="C4563" s="1" t="s">
        <v>3772</v>
      </c>
      <c r="D4563" s="1"/>
      <c r="E4563" s="1" t="s">
        <v>3773</v>
      </c>
      <c r="F4563" s="1" t="s">
        <v>3770</v>
      </c>
      <c r="G4563" s="1">
        <v>1</v>
      </c>
      <c r="H4563" s="1" t="s">
        <v>19</v>
      </c>
      <c r="I4563" s="1" t="s">
        <v>2281</v>
      </c>
      <c r="J4563" s="1">
        <v>1335.1</v>
      </c>
      <c r="K4563" s="1">
        <v>1335.1</v>
      </c>
      <c r="L4563" s="49">
        <v>5</v>
      </c>
      <c r="M4563" s="50">
        <v>46175</v>
      </c>
      <c r="N4563" s="1" t="s">
        <v>2076</v>
      </c>
    </row>
    <row r="4564" spans="1:14" ht="20.25" x14ac:dyDescent="0.25">
      <c r="A4564" s="1">
        <v>2</v>
      </c>
      <c r="B4564" s="166"/>
      <c r="C4564" s="1" t="s">
        <v>3772</v>
      </c>
      <c r="D4564" s="1"/>
      <c r="E4564" s="1" t="s">
        <v>3773</v>
      </c>
      <c r="F4564" s="1" t="s">
        <v>3770</v>
      </c>
      <c r="G4564" s="1">
        <v>1</v>
      </c>
      <c r="H4564" s="1" t="s">
        <v>19</v>
      </c>
      <c r="I4564" s="1" t="s">
        <v>2283</v>
      </c>
      <c r="J4564" s="1">
        <v>1335.1</v>
      </c>
      <c r="K4564" s="1">
        <v>1335.1</v>
      </c>
      <c r="L4564" s="49">
        <v>5</v>
      </c>
      <c r="M4564" s="50">
        <v>46175</v>
      </c>
      <c r="N4564" s="1" t="s">
        <v>2076</v>
      </c>
    </row>
    <row r="4565" spans="1:14" ht="20.25" x14ac:dyDescent="0.25">
      <c r="A4565" s="1">
        <v>3</v>
      </c>
      <c r="B4565" s="166"/>
      <c r="C4565" s="1" t="s">
        <v>3812</v>
      </c>
      <c r="D4565" s="1"/>
      <c r="E4565" s="1" t="s">
        <v>3817</v>
      </c>
      <c r="F4565" s="1" t="s">
        <v>3818</v>
      </c>
      <c r="G4565" s="1">
        <v>8</v>
      </c>
      <c r="H4565" s="1" t="s">
        <v>19</v>
      </c>
      <c r="I4565" s="1" t="s">
        <v>3800</v>
      </c>
      <c r="J4565" s="1">
        <v>23.68</v>
      </c>
      <c r="K4565" s="1">
        <v>189.44</v>
      </c>
      <c r="L4565" s="49">
        <v>5</v>
      </c>
      <c r="M4565" s="50">
        <v>46175</v>
      </c>
      <c r="N4565" s="1" t="s">
        <v>2076</v>
      </c>
    </row>
    <row r="4566" spans="1:14" ht="20.25" x14ac:dyDescent="0.25">
      <c r="A4566" s="1">
        <v>4</v>
      </c>
      <c r="B4566" s="166"/>
      <c r="C4566" s="1" t="s">
        <v>3812</v>
      </c>
      <c r="D4566" s="1"/>
      <c r="E4566" s="1" t="s">
        <v>3819</v>
      </c>
      <c r="F4566" s="1" t="s">
        <v>3818</v>
      </c>
      <c r="G4566" s="1">
        <v>2</v>
      </c>
      <c r="H4566" s="1" t="s">
        <v>19</v>
      </c>
      <c r="I4566" s="1" t="s">
        <v>3800</v>
      </c>
      <c r="J4566" s="1">
        <v>25.94</v>
      </c>
      <c r="K4566" s="1">
        <v>51.88</v>
      </c>
      <c r="L4566" s="49">
        <v>5</v>
      </c>
      <c r="M4566" s="50">
        <v>46175</v>
      </c>
      <c r="N4566" s="1" t="s">
        <v>2076</v>
      </c>
    </row>
    <row r="4567" spans="1:14" ht="20.25" x14ac:dyDescent="0.25">
      <c r="A4567" s="1">
        <v>5</v>
      </c>
      <c r="B4567" s="166"/>
      <c r="C4567" s="1" t="s">
        <v>3812</v>
      </c>
      <c r="D4567" s="1"/>
      <c r="E4567" s="1" t="s">
        <v>3820</v>
      </c>
      <c r="F4567" s="1" t="s">
        <v>3818</v>
      </c>
      <c r="G4567" s="1">
        <v>4</v>
      </c>
      <c r="H4567" s="1" t="s">
        <v>19</v>
      </c>
      <c r="I4567" s="1" t="s">
        <v>3800</v>
      </c>
      <c r="J4567" s="1">
        <v>33.410000000000004</v>
      </c>
      <c r="K4567" s="1">
        <v>133.64000000000001</v>
      </c>
      <c r="L4567" s="49">
        <v>5</v>
      </c>
      <c r="M4567" s="50">
        <v>46175</v>
      </c>
      <c r="N4567" s="1" t="s">
        <v>2076</v>
      </c>
    </row>
    <row r="4568" spans="1:14" ht="20.25" x14ac:dyDescent="0.25">
      <c r="A4568" s="1">
        <v>6</v>
      </c>
      <c r="B4568" s="166"/>
      <c r="C4568" s="1" t="s">
        <v>3812</v>
      </c>
      <c r="D4568" s="1"/>
      <c r="E4568" s="1" t="s">
        <v>3821</v>
      </c>
      <c r="F4568" s="1" t="s">
        <v>3818</v>
      </c>
      <c r="G4568" s="1">
        <v>2</v>
      </c>
      <c r="H4568" s="1" t="s">
        <v>19</v>
      </c>
      <c r="I4568" s="1" t="s">
        <v>3800</v>
      </c>
      <c r="J4568" s="1">
        <v>25.94</v>
      </c>
      <c r="K4568" s="1">
        <v>51.88</v>
      </c>
      <c r="L4568" s="49">
        <v>5</v>
      </c>
      <c r="M4568" s="50">
        <v>46175</v>
      </c>
      <c r="N4568" s="1" t="s">
        <v>2076</v>
      </c>
    </row>
    <row r="4569" spans="1:14" ht="20.25" x14ac:dyDescent="0.25">
      <c r="A4569" s="1">
        <v>7</v>
      </c>
      <c r="B4569" s="166"/>
      <c r="C4569" s="1" t="s">
        <v>3831</v>
      </c>
      <c r="D4569" s="1"/>
      <c r="E4569" s="1" t="s">
        <v>3834</v>
      </c>
      <c r="F4569" s="1" t="s">
        <v>3818</v>
      </c>
      <c r="G4569" s="1">
        <v>2</v>
      </c>
      <c r="H4569" s="1" t="s">
        <v>19</v>
      </c>
      <c r="I4569" s="1" t="s">
        <v>3800</v>
      </c>
      <c r="J4569" s="1">
        <v>33.409999999999997</v>
      </c>
      <c r="K4569" s="1">
        <v>66.819999999999993</v>
      </c>
      <c r="L4569" s="49">
        <v>5</v>
      </c>
      <c r="M4569" s="50">
        <v>46175</v>
      </c>
      <c r="N4569" s="1" t="s">
        <v>2076</v>
      </c>
    </row>
    <row r="4570" spans="1:14" ht="20.25" x14ac:dyDescent="0.25">
      <c r="A4570" s="1">
        <v>8</v>
      </c>
      <c r="B4570" s="166"/>
      <c r="C4570" s="1" t="s">
        <v>3831</v>
      </c>
      <c r="D4570" s="1"/>
      <c r="E4570" s="1" t="s">
        <v>3835</v>
      </c>
      <c r="F4570" s="1" t="s">
        <v>3818</v>
      </c>
      <c r="G4570" s="1">
        <v>2</v>
      </c>
      <c r="H4570" s="1" t="s">
        <v>19</v>
      </c>
      <c r="I4570" s="1" t="s">
        <v>3800</v>
      </c>
      <c r="J4570" s="1">
        <v>23.68</v>
      </c>
      <c r="K4570" s="1">
        <v>47.36</v>
      </c>
      <c r="L4570" s="49">
        <v>5</v>
      </c>
      <c r="M4570" s="50">
        <v>46175</v>
      </c>
      <c r="N4570" s="1" t="s">
        <v>2076</v>
      </c>
    </row>
    <row r="4571" spans="1:14" ht="20.25" x14ac:dyDescent="0.25">
      <c r="A4571" s="1">
        <v>9</v>
      </c>
      <c r="B4571" s="166"/>
      <c r="C4571" s="1" t="s">
        <v>3831</v>
      </c>
      <c r="D4571" s="1"/>
      <c r="E4571" s="1" t="s">
        <v>3836</v>
      </c>
      <c r="F4571" s="1" t="s">
        <v>3818</v>
      </c>
      <c r="G4571" s="1">
        <v>6</v>
      </c>
      <c r="H4571" s="1" t="s">
        <v>19</v>
      </c>
      <c r="I4571" s="1" t="s">
        <v>3800</v>
      </c>
      <c r="J4571" s="1">
        <v>23.68</v>
      </c>
      <c r="K4571" s="1">
        <v>142.07999999999998</v>
      </c>
      <c r="L4571" s="49">
        <v>5</v>
      </c>
      <c r="M4571" s="50">
        <v>46175</v>
      </c>
      <c r="N4571" s="1" t="s">
        <v>2076</v>
      </c>
    </row>
    <row r="4572" spans="1:14" ht="20.25" x14ac:dyDescent="0.25">
      <c r="A4572" s="1">
        <v>10</v>
      </c>
      <c r="B4572" s="166"/>
      <c r="C4572" s="1" t="s">
        <v>3831</v>
      </c>
      <c r="D4572" s="1"/>
      <c r="E4572" s="1" t="s">
        <v>3837</v>
      </c>
      <c r="F4572" s="1" t="s">
        <v>3818</v>
      </c>
      <c r="G4572" s="1">
        <v>4</v>
      </c>
      <c r="H4572" s="1" t="s">
        <v>19</v>
      </c>
      <c r="I4572" s="1" t="s">
        <v>3800</v>
      </c>
      <c r="J4572" s="1">
        <v>25.94</v>
      </c>
      <c r="K4572" s="1">
        <v>103.76</v>
      </c>
      <c r="L4572" s="49">
        <v>5</v>
      </c>
      <c r="M4572" s="50">
        <v>46175</v>
      </c>
      <c r="N4572" s="1" t="s">
        <v>2076</v>
      </c>
    </row>
    <row r="4573" spans="1:14" ht="20.25" x14ac:dyDescent="0.25">
      <c r="A4573" s="1">
        <v>11</v>
      </c>
      <c r="B4573" s="166"/>
      <c r="C4573" s="1" t="s">
        <v>3868</v>
      </c>
      <c r="D4573" s="1"/>
      <c r="E4573" s="1" t="s">
        <v>3871</v>
      </c>
      <c r="F4573" s="1" t="s">
        <v>3818</v>
      </c>
      <c r="G4573" s="1">
        <v>10</v>
      </c>
      <c r="H4573" s="1" t="s">
        <v>19</v>
      </c>
      <c r="I4573" s="1" t="s">
        <v>3800</v>
      </c>
      <c r="J4573" s="1">
        <v>27.9</v>
      </c>
      <c r="K4573" s="1">
        <v>279</v>
      </c>
      <c r="L4573" s="49">
        <v>5</v>
      </c>
      <c r="M4573" s="50">
        <v>46175</v>
      </c>
      <c r="N4573" s="1" t="s">
        <v>2076</v>
      </c>
    </row>
    <row r="4574" spans="1:14" ht="20.25" x14ac:dyDescent="0.25">
      <c r="A4574" s="1">
        <v>12</v>
      </c>
      <c r="B4574" s="166"/>
      <c r="C4574" s="1" t="s">
        <v>3868</v>
      </c>
      <c r="D4574" s="1"/>
      <c r="E4574" s="1" t="s">
        <v>3872</v>
      </c>
      <c r="F4574" s="1" t="s">
        <v>3818</v>
      </c>
      <c r="G4574" s="1">
        <v>2</v>
      </c>
      <c r="H4574" s="1" t="s">
        <v>19</v>
      </c>
      <c r="I4574" s="1" t="s">
        <v>3800</v>
      </c>
      <c r="J4574" s="1">
        <v>25.02</v>
      </c>
      <c r="K4574" s="1">
        <v>50.04</v>
      </c>
      <c r="L4574" s="49">
        <v>5</v>
      </c>
      <c r="M4574" s="50">
        <v>46175</v>
      </c>
      <c r="N4574" s="1" t="s">
        <v>2076</v>
      </c>
    </row>
    <row r="4575" spans="1:14" ht="20.25" x14ac:dyDescent="0.25">
      <c r="A4575" s="1">
        <v>13</v>
      </c>
      <c r="B4575" s="166"/>
      <c r="C4575" s="1" t="s">
        <v>3868</v>
      </c>
      <c r="D4575" s="1"/>
      <c r="E4575" s="1" t="s">
        <v>3873</v>
      </c>
      <c r="F4575" s="1" t="s">
        <v>3818</v>
      </c>
      <c r="G4575" s="1">
        <v>2</v>
      </c>
      <c r="H4575" s="1" t="s">
        <v>19</v>
      </c>
      <c r="I4575" s="1" t="s">
        <v>3800</v>
      </c>
      <c r="J4575" s="1">
        <v>23.68</v>
      </c>
      <c r="K4575" s="1">
        <v>47.36</v>
      </c>
      <c r="L4575" s="49">
        <v>5</v>
      </c>
      <c r="M4575" s="50">
        <v>46175</v>
      </c>
      <c r="N4575" s="1" t="s">
        <v>2076</v>
      </c>
    </row>
    <row r="4576" spans="1:14" ht="20.25" x14ac:dyDescent="0.25">
      <c r="A4576" s="1">
        <v>14</v>
      </c>
      <c r="B4576" s="166"/>
      <c r="C4576" s="1" t="s">
        <v>3874</v>
      </c>
      <c r="D4576" s="1"/>
      <c r="E4576" s="1" t="s">
        <v>3877</v>
      </c>
      <c r="F4576" s="1" t="s">
        <v>3818</v>
      </c>
      <c r="G4576" s="1">
        <v>2</v>
      </c>
      <c r="H4576" s="1" t="s">
        <v>19</v>
      </c>
      <c r="I4576" s="1" t="s">
        <v>3800</v>
      </c>
      <c r="J4576" s="1">
        <v>34.4</v>
      </c>
      <c r="K4576" s="1">
        <v>68.8</v>
      </c>
      <c r="L4576" s="49">
        <v>5</v>
      </c>
      <c r="M4576" s="50">
        <v>46175</v>
      </c>
      <c r="N4576" s="1" t="s">
        <v>2076</v>
      </c>
    </row>
    <row r="4577" spans="1:14" ht="20.25" x14ac:dyDescent="0.25">
      <c r="A4577" s="1">
        <v>15</v>
      </c>
      <c r="B4577" s="166"/>
      <c r="C4577" s="1" t="s">
        <v>3874</v>
      </c>
      <c r="D4577" s="1"/>
      <c r="E4577" s="1" t="s">
        <v>3878</v>
      </c>
      <c r="F4577" s="1" t="s">
        <v>3818</v>
      </c>
      <c r="G4577" s="1">
        <v>2</v>
      </c>
      <c r="H4577" s="1" t="s">
        <v>19</v>
      </c>
      <c r="I4577" s="1" t="s">
        <v>3800</v>
      </c>
      <c r="J4577" s="1">
        <v>34.369999999999997</v>
      </c>
      <c r="K4577" s="1">
        <v>68.739999999999995</v>
      </c>
      <c r="L4577" s="49">
        <v>5</v>
      </c>
      <c r="M4577" s="50">
        <v>46175</v>
      </c>
      <c r="N4577" s="1" t="s">
        <v>2076</v>
      </c>
    </row>
    <row r="4578" spans="1:14" ht="20.25" x14ac:dyDescent="0.25">
      <c r="A4578" s="1">
        <v>16</v>
      </c>
      <c r="B4578" s="166"/>
      <c r="C4578" s="1" t="s">
        <v>3874</v>
      </c>
      <c r="D4578" s="1"/>
      <c r="E4578" s="1" t="s">
        <v>3879</v>
      </c>
      <c r="F4578" s="1" t="s">
        <v>3818</v>
      </c>
      <c r="G4578" s="1">
        <v>2</v>
      </c>
      <c r="H4578" s="1" t="s">
        <v>19</v>
      </c>
      <c r="I4578" s="1" t="s">
        <v>3800</v>
      </c>
      <c r="J4578" s="1">
        <v>34.369999999999997</v>
      </c>
      <c r="K4578" s="1">
        <v>68.739999999999995</v>
      </c>
      <c r="L4578" s="49">
        <v>5</v>
      </c>
      <c r="M4578" s="50">
        <v>46175</v>
      </c>
      <c r="N4578" s="1" t="s">
        <v>2076</v>
      </c>
    </row>
    <row r="4579" spans="1:14" ht="20.25" x14ac:dyDescent="0.25">
      <c r="A4579" s="1">
        <v>17</v>
      </c>
      <c r="B4579" s="166"/>
      <c r="C4579" s="1" t="s">
        <v>3874</v>
      </c>
      <c r="D4579" s="1"/>
      <c r="E4579" s="1" t="s">
        <v>3880</v>
      </c>
      <c r="F4579" s="1" t="s">
        <v>3818</v>
      </c>
      <c r="G4579" s="1">
        <v>2</v>
      </c>
      <c r="H4579" s="1" t="s">
        <v>19</v>
      </c>
      <c r="I4579" s="1" t="s">
        <v>3800</v>
      </c>
      <c r="J4579" s="1">
        <v>27.01</v>
      </c>
      <c r="K4579" s="1">
        <v>54.02</v>
      </c>
      <c r="L4579" s="49">
        <v>5</v>
      </c>
      <c r="M4579" s="50">
        <v>46175</v>
      </c>
      <c r="N4579" s="1" t="s">
        <v>2076</v>
      </c>
    </row>
    <row r="4580" spans="1:14" ht="20.25" x14ac:dyDescent="0.25">
      <c r="A4580" s="1">
        <v>18</v>
      </c>
      <c r="B4580" s="166"/>
      <c r="C4580" s="1" t="s">
        <v>3874</v>
      </c>
      <c r="D4580" s="1"/>
      <c r="E4580" s="1" t="s">
        <v>3881</v>
      </c>
      <c r="F4580" s="1" t="s">
        <v>3818</v>
      </c>
      <c r="G4580" s="1">
        <v>2</v>
      </c>
      <c r="H4580" s="1" t="s">
        <v>19</v>
      </c>
      <c r="I4580" s="1" t="s">
        <v>3800</v>
      </c>
      <c r="J4580" s="1">
        <v>27.01</v>
      </c>
      <c r="K4580" s="1">
        <v>54.02</v>
      </c>
      <c r="L4580" s="49">
        <v>5</v>
      </c>
      <c r="M4580" s="50">
        <v>46175</v>
      </c>
      <c r="N4580" s="1" t="s">
        <v>2076</v>
      </c>
    </row>
    <row r="4581" spans="1:14" ht="20.25" x14ac:dyDescent="0.25">
      <c r="A4581" s="1">
        <v>19</v>
      </c>
      <c r="B4581" s="166"/>
      <c r="C4581" s="1" t="s">
        <v>3874</v>
      </c>
      <c r="D4581" s="1"/>
      <c r="E4581" s="1" t="s">
        <v>3882</v>
      </c>
      <c r="F4581" s="1" t="s">
        <v>3818</v>
      </c>
      <c r="G4581" s="1">
        <v>4</v>
      </c>
      <c r="H4581" s="1" t="s">
        <v>19</v>
      </c>
      <c r="I4581" s="1" t="s">
        <v>3800</v>
      </c>
      <c r="J4581" s="1">
        <v>23.75</v>
      </c>
      <c r="K4581" s="1">
        <v>95</v>
      </c>
      <c r="L4581" s="49">
        <v>5</v>
      </c>
      <c r="M4581" s="50">
        <v>46175</v>
      </c>
      <c r="N4581" s="1" t="s">
        <v>2076</v>
      </c>
    </row>
    <row r="4582" spans="1:14" ht="20.25" x14ac:dyDescent="0.25">
      <c r="A4582" s="1">
        <v>20</v>
      </c>
      <c r="B4582" s="166"/>
      <c r="C4582" s="1" t="s">
        <v>3883</v>
      </c>
      <c r="D4582" s="1"/>
      <c r="E4582" s="1" t="s">
        <v>3884</v>
      </c>
      <c r="F4582" s="1" t="s">
        <v>3818</v>
      </c>
      <c r="G4582" s="1">
        <v>12</v>
      </c>
      <c r="H4582" s="1" t="s">
        <v>19</v>
      </c>
      <c r="I4582" s="1" t="s">
        <v>3800</v>
      </c>
      <c r="J4582" s="1">
        <v>23.68</v>
      </c>
      <c r="K4582" s="1">
        <v>284.15999999999997</v>
      </c>
      <c r="L4582" s="49">
        <v>5</v>
      </c>
      <c r="M4582" s="50">
        <v>46175</v>
      </c>
      <c r="N4582" s="1" t="s">
        <v>2076</v>
      </c>
    </row>
    <row r="4583" spans="1:14" ht="20.25" x14ac:dyDescent="0.25">
      <c r="A4583" s="1">
        <v>21</v>
      </c>
      <c r="B4583" s="166"/>
      <c r="C4583" s="1" t="s">
        <v>3885</v>
      </c>
      <c r="D4583" s="1"/>
      <c r="E4583" s="1" t="s">
        <v>3888</v>
      </c>
      <c r="F4583" s="1" t="s">
        <v>3818</v>
      </c>
      <c r="G4583" s="1">
        <v>12</v>
      </c>
      <c r="H4583" s="1" t="s">
        <v>19</v>
      </c>
      <c r="I4583" s="1" t="s">
        <v>3800</v>
      </c>
      <c r="J4583" s="1">
        <v>23.68</v>
      </c>
      <c r="K4583" s="1">
        <v>284.15999999999997</v>
      </c>
      <c r="L4583" s="49">
        <v>5</v>
      </c>
      <c r="M4583" s="50">
        <v>46175</v>
      </c>
      <c r="N4583" s="1" t="s">
        <v>2076</v>
      </c>
    </row>
    <row r="4584" spans="1:14" ht="20.25" x14ac:dyDescent="0.25">
      <c r="A4584" s="1">
        <v>22</v>
      </c>
      <c r="B4584" s="166"/>
      <c r="C4584" s="1" t="s">
        <v>3914</v>
      </c>
      <c r="D4584" s="1"/>
      <c r="E4584" s="1" t="s">
        <v>3915</v>
      </c>
      <c r="F4584" s="1" t="s">
        <v>3916</v>
      </c>
      <c r="G4584" s="1">
        <v>1</v>
      </c>
      <c r="H4584" s="1" t="s">
        <v>19</v>
      </c>
      <c r="I4584" s="1" t="s">
        <v>2281</v>
      </c>
      <c r="J4584" s="1">
        <v>273.2</v>
      </c>
      <c r="K4584" s="1">
        <v>273.2</v>
      </c>
      <c r="L4584" s="49">
        <v>5</v>
      </c>
      <c r="M4584" s="50">
        <v>46175</v>
      </c>
      <c r="N4584" s="1" t="s">
        <v>2076</v>
      </c>
    </row>
    <row r="4585" spans="1:14" ht="20.25" x14ac:dyDescent="0.25">
      <c r="A4585" s="1">
        <v>23</v>
      </c>
      <c r="B4585" s="166"/>
      <c r="C4585" s="1" t="s">
        <v>3914</v>
      </c>
      <c r="D4585" s="1"/>
      <c r="E4585" s="1" t="s">
        <v>3917</v>
      </c>
      <c r="F4585" s="1" t="s">
        <v>3918</v>
      </c>
      <c r="G4585" s="1">
        <v>1</v>
      </c>
      <c r="H4585" s="1" t="s">
        <v>19</v>
      </c>
      <c r="I4585" s="1" t="s">
        <v>2281</v>
      </c>
      <c r="J4585" s="1">
        <v>97.8</v>
      </c>
      <c r="K4585" s="1">
        <v>97.8</v>
      </c>
      <c r="L4585" s="49">
        <v>5</v>
      </c>
      <c r="M4585" s="50">
        <v>46175</v>
      </c>
      <c r="N4585" s="1" t="s">
        <v>2076</v>
      </c>
    </row>
    <row r="4586" spans="1:14" ht="20.25" x14ac:dyDescent="0.25">
      <c r="A4586" s="1">
        <v>24</v>
      </c>
      <c r="B4586" s="166"/>
      <c r="C4586" s="1" t="s">
        <v>3914</v>
      </c>
      <c r="D4586" s="1"/>
      <c r="E4586" s="1" t="s">
        <v>3917</v>
      </c>
      <c r="F4586" s="1" t="s">
        <v>3918</v>
      </c>
      <c r="G4586" s="1">
        <v>1</v>
      </c>
      <c r="H4586" s="1" t="s">
        <v>19</v>
      </c>
      <c r="I4586" s="1" t="s">
        <v>2283</v>
      </c>
      <c r="J4586" s="1">
        <v>97.8</v>
      </c>
      <c r="K4586" s="1">
        <v>97.8</v>
      </c>
      <c r="L4586" s="49">
        <v>5</v>
      </c>
      <c r="M4586" s="50">
        <v>46175</v>
      </c>
      <c r="N4586" s="1" t="s">
        <v>2076</v>
      </c>
    </row>
    <row r="4587" spans="1:14" ht="20.25" x14ac:dyDescent="0.25">
      <c r="A4587" s="1">
        <v>1</v>
      </c>
      <c r="B4587" s="166"/>
      <c r="C4587" s="1" t="s">
        <v>3789</v>
      </c>
      <c r="D4587" s="1"/>
      <c r="E4587" s="1" t="s">
        <v>3790</v>
      </c>
      <c r="F4587" s="1" t="s">
        <v>3791</v>
      </c>
      <c r="G4587" s="1">
        <v>1</v>
      </c>
      <c r="H4587" s="1" t="s">
        <v>19</v>
      </c>
      <c r="I4587" s="1" t="s">
        <v>2281</v>
      </c>
      <c r="J4587" s="1">
        <v>950.5</v>
      </c>
      <c r="K4587" s="1">
        <v>950.5</v>
      </c>
      <c r="L4587" s="49">
        <v>6</v>
      </c>
      <c r="M4587" s="50">
        <v>46182</v>
      </c>
      <c r="N4587" s="1" t="s">
        <v>2076</v>
      </c>
    </row>
    <row r="4588" spans="1:14" ht="20.25" x14ac:dyDescent="0.25">
      <c r="A4588" s="1">
        <v>2</v>
      </c>
      <c r="B4588" s="166"/>
      <c r="C4588" s="1" t="s">
        <v>3789</v>
      </c>
      <c r="D4588" s="1"/>
      <c r="E4588" s="1" t="s">
        <v>3790</v>
      </c>
      <c r="F4588" s="1" t="s">
        <v>3791</v>
      </c>
      <c r="G4588" s="1">
        <v>1</v>
      </c>
      <c r="H4588" s="1" t="s">
        <v>19</v>
      </c>
      <c r="I4588" s="1" t="s">
        <v>2283</v>
      </c>
      <c r="J4588" s="1">
        <v>950.5</v>
      </c>
      <c r="K4588" s="1">
        <v>950.5</v>
      </c>
      <c r="L4588" s="49">
        <v>6</v>
      </c>
      <c r="M4588" s="50">
        <v>46182</v>
      </c>
      <c r="N4588" s="1" t="s">
        <v>2076</v>
      </c>
    </row>
    <row r="4589" spans="1:14" ht="20.25" x14ac:dyDescent="0.25">
      <c r="A4589" s="1">
        <v>3</v>
      </c>
      <c r="B4589" s="166"/>
      <c r="C4589" s="1" t="s">
        <v>3793</v>
      </c>
      <c r="D4589" s="1"/>
      <c r="E4589" s="1" t="s">
        <v>3794</v>
      </c>
      <c r="F4589" s="1" t="s">
        <v>3791</v>
      </c>
      <c r="G4589" s="1">
        <v>1</v>
      </c>
      <c r="H4589" s="1" t="s">
        <v>19</v>
      </c>
      <c r="I4589" s="1" t="s">
        <v>2281</v>
      </c>
      <c r="J4589" s="1">
        <v>675.7</v>
      </c>
      <c r="K4589" s="1">
        <v>675.7</v>
      </c>
      <c r="L4589" s="49">
        <v>6</v>
      </c>
      <c r="M4589" s="50">
        <v>46182</v>
      </c>
      <c r="N4589" s="1" t="s">
        <v>2076</v>
      </c>
    </row>
    <row r="4590" spans="1:14" ht="20.25" x14ac:dyDescent="0.25">
      <c r="A4590" s="1">
        <v>4</v>
      </c>
      <c r="B4590" s="166"/>
      <c r="C4590" s="1" t="s">
        <v>3793</v>
      </c>
      <c r="D4590" s="1"/>
      <c r="E4590" s="1" t="s">
        <v>3794</v>
      </c>
      <c r="F4590" s="1" t="s">
        <v>3791</v>
      </c>
      <c r="G4590" s="1">
        <v>1</v>
      </c>
      <c r="H4590" s="1" t="s">
        <v>19</v>
      </c>
      <c r="I4590" s="1" t="s">
        <v>2283</v>
      </c>
      <c r="J4590" s="1">
        <v>675.7</v>
      </c>
      <c r="K4590" s="1">
        <v>675.7</v>
      </c>
      <c r="L4590" s="49">
        <v>6</v>
      </c>
      <c r="M4590" s="50">
        <v>46182</v>
      </c>
      <c r="N4590" s="1" t="s">
        <v>2076</v>
      </c>
    </row>
    <row r="4591" spans="1:14" ht="20.25" x14ac:dyDescent="0.25">
      <c r="A4591" s="1">
        <v>5</v>
      </c>
      <c r="B4591" s="166"/>
      <c r="C4591" s="1" t="s">
        <v>3923</v>
      </c>
      <c r="D4591" s="1"/>
      <c r="E4591" s="1" t="s">
        <v>3924</v>
      </c>
      <c r="F4591" s="1" t="s">
        <v>3925</v>
      </c>
      <c r="G4591" s="1">
        <v>30</v>
      </c>
      <c r="H4591" s="1" t="s">
        <v>19</v>
      </c>
      <c r="I4591" s="1" t="s">
        <v>3800</v>
      </c>
      <c r="J4591" s="1">
        <v>8.8699999999999992</v>
      </c>
      <c r="K4591" s="1">
        <v>266.09999999999997</v>
      </c>
      <c r="L4591" s="49">
        <v>6</v>
      </c>
      <c r="M4591" s="50">
        <v>46182</v>
      </c>
      <c r="N4591" s="1" t="s">
        <v>2076</v>
      </c>
    </row>
    <row r="4592" spans="1:14" ht="20.25" x14ac:dyDescent="0.25">
      <c r="A4592" s="1">
        <v>6</v>
      </c>
      <c r="B4592" s="166"/>
      <c r="C4592" s="1" t="s">
        <v>3923</v>
      </c>
      <c r="D4592" s="1"/>
      <c r="E4592" s="1" t="s">
        <v>3927</v>
      </c>
      <c r="F4592" s="1" t="s">
        <v>3928</v>
      </c>
      <c r="G4592" s="1">
        <v>30</v>
      </c>
      <c r="H4592" s="1" t="s">
        <v>19</v>
      </c>
      <c r="I4592" s="1" t="s">
        <v>3800</v>
      </c>
      <c r="J4592" s="1">
        <v>8.8699999999999992</v>
      </c>
      <c r="K4592" s="1">
        <v>266.09999999999997</v>
      </c>
      <c r="L4592" s="49">
        <v>6</v>
      </c>
      <c r="M4592" s="50">
        <v>46182</v>
      </c>
      <c r="N4592" s="1" t="s">
        <v>2076</v>
      </c>
    </row>
    <row r="4593" spans="1:14" ht="20.25" x14ac:dyDescent="0.25">
      <c r="A4593" s="1">
        <v>7</v>
      </c>
      <c r="B4593" s="166"/>
      <c r="C4593" s="1" t="s">
        <v>3923</v>
      </c>
      <c r="D4593" s="1"/>
      <c r="E4593" s="1" t="s">
        <v>3929</v>
      </c>
      <c r="F4593" s="1" t="s">
        <v>3930</v>
      </c>
      <c r="G4593" s="1">
        <v>40</v>
      </c>
      <c r="H4593" s="1" t="s">
        <v>19</v>
      </c>
      <c r="I4593" s="1" t="s">
        <v>3800</v>
      </c>
      <c r="J4593" s="1">
        <v>4.3099999999999996</v>
      </c>
      <c r="K4593" s="1">
        <v>172.39999999999998</v>
      </c>
      <c r="L4593" s="49">
        <v>6</v>
      </c>
      <c r="M4593" s="50">
        <v>46182</v>
      </c>
      <c r="N4593" s="1" t="s">
        <v>2076</v>
      </c>
    </row>
    <row r="4594" spans="1:14" ht="20.25" x14ac:dyDescent="0.25">
      <c r="A4594" s="1">
        <v>8</v>
      </c>
      <c r="B4594" s="166"/>
      <c r="C4594" s="1" t="s">
        <v>3923</v>
      </c>
      <c r="D4594" s="1"/>
      <c r="E4594" s="1" t="s">
        <v>3931</v>
      </c>
      <c r="F4594" s="1" t="s">
        <v>3932</v>
      </c>
      <c r="G4594" s="1">
        <v>10</v>
      </c>
      <c r="H4594" s="1" t="s">
        <v>19</v>
      </c>
      <c r="I4594" s="1" t="s">
        <v>3800</v>
      </c>
      <c r="J4594" s="1">
        <v>83.6</v>
      </c>
      <c r="K4594" s="1">
        <v>836</v>
      </c>
      <c r="L4594" s="49">
        <v>6</v>
      </c>
      <c r="M4594" s="50">
        <v>46182</v>
      </c>
      <c r="N4594" s="1" t="s">
        <v>2076</v>
      </c>
    </row>
    <row r="4595" spans="1:14" ht="20.25" x14ac:dyDescent="0.25">
      <c r="A4595" s="1">
        <v>9</v>
      </c>
      <c r="B4595" s="166"/>
      <c r="C4595" s="1" t="s">
        <v>3923</v>
      </c>
      <c r="D4595" s="1"/>
      <c r="E4595" s="1" t="s">
        <v>3933</v>
      </c>
      <c r="F4595" s="1" t="s">
        <v>3934</v>
      </c>
      <c r="G4595" s="1">
        <v>10</v>
      </c>
      <c r="H4595" s="1" t="s">
        <v>19</v>
      </c>
      <c r="I4595" s="1" t="s">
        <v>3800</v>
      </c>
      <c r="J4595" s="1">
        <v>83.6</v>
      </c>
      <c r="K4595" s="1">
        <v>836</v>
      </c>
      <c r="L4595" s="49">
        <v>6</v>
      </c>
      <c r="M4595" s="50">
        <v>46182</v>
      </c>
      <c r="N4595" s="1" t="s">
        <v>2076</v>
      </c>
    </row>
    <row r="4596" spans="1:14" ht="20.25" x14ac:dyDescent="0.25">
      <c r="A4596" s="1">
        <v>10</v>
      </c>
      <c r="B4596" s="166"/>
      <c r="C4596" s="1" t="s">
        <v>3923</v>
      </c>
      <c r="D4596" s="1"/>
      <c r="E4596" s="1" t="s">
        <v>3935</v>
      </c>
      <c r="F4596" s="1" t="s">
        <v>3936</v>
      </c>
      <c r="G4596" s="1">
        <v>22</v>
      </c>
      <c r="H4596" s="1" t="s">
        <v>19</v>
      </c>
      <c r="I4596" s="1" t="s">
        <v>3800</v>
      </c>
      <c r="J4596" s="1">
        <v>2.85</v>
      </c>
      <c r="K4596" s="1">
        <v>62.7</v>
      </c>
      <c r="L4596" s="49">
        <v>6</v>
      </c>
      <c r="M4596" s="50">
        <v>46182</v>
      </c>
      <c r="N4596" s="1" t="s">
        <v>2076</v>
      </c>
    </row>
    <row r="4597" spans="1:14" ht="20.25" x14ac:dyDescent="0.25">
      <c r="A4597" s="1">
        <v>11</v>
      </c>
      <c r="B4597" s="166"/>
      <c r="C4597" s="1" t="s">
        <v>3923</v>
      </c>
      <c r="D4597" s="1"/>
      <c r="E4597" s="1" t="s">
        <v>3937</v>
      </c>
      <c r="F4597" s="1" t="s">
        <v>3938</v>
      </c>
      <c r="G4597" s="1">
        <v>2</v>
      </c>
      <c r="H4597" s="1" t="s">
        <v>19</v>
      </c>
      <c r="I4597" s="1" t="s">
        <v>3800</v>
      </c>
      <c r="J4597" s="1">
        <v>23</v>
      </c>
      <c r="K4597" s="1">
        <v>46</v>
      </c>
      <c r="L4597" s="49">
        <v>6</v>
      </c>
      <c r="M4597" s="50">
        <v>46182</v>
      </c>
      <c r="N4597" s="1" t="s">
        <v>2076</v>
      </c>
    </row>
    <row r="4598" spans="1:14" ht="20.25" x14ac:dyDescent="0.25">
      <c r="A4598" s="1">
        <v>1</v>
      </c>
      <c r="B4598" s="166">
        <v>4057</v>
      </c>
      <c r="C4598" s="1" t="s">
        <v>3783</v>
      </c>
      <c r="D4598" s="1"/>
      <c r="E4598" s="1" t="s">
        <v>3788</v>
      </c>
      <c r="F4598" s="1" t="s">
        <v>3787</v>
      </c>
      <c r="G4598" s="1">
        <v>1</v>
      </c>
      <c r="H4598" s="1" t="s">
        <v>19</v>
      </c>
      <c r="I4598" s="1" t="s">
        <v>2281</v>
      </c>
      <c r="J4598" s="1">
        <v>295.39999999999998</v>
      </c>
      <c r="K4598" s="1">
        <v>295.39999999999998</v>
      </c>
      <c r="L4598" s="49">
        <v>7</v>
      </c>
      <c r="M4598" s="50">
        <v>46188</v>
      </c>
      <c r="N4598" s="1" t="s">
        <v>2076</v>
      </c>
    </row>
    <row r="4599" spans="1:14" ht="20.25" x14ac:dyDescent="0.25">
      <c r="A4599" s="1">
        <v>2</v>
      </c>
      <c r="B4599" s="166">
        <v>4058</v>
      </c>
      <c r="C4599" s="1" t="s">
        <v>3783</v>
      </c>
      <c r="D4599" s="1"/>
      <c r="E4599" s="1" t="s">
        <v>3788</v>
      </c>
      <c r="F4599" s="1" t="s">
        <v>3787</v>
      </c>
      <c r="G4599" s="1">
        <v>1</v>
      </c>
      <c r="H4599" s="1" t="s">
        <v>19</v>
      </c>
      <c r="I4599" s="1" t="s">
        <v>2283</v>
      </c>
      <c r="J4599" s="1">
        <v>295.39999999999998</v>
      </c>
      <c r="K4599" s="1">
        <v>295.39999999999998</v>
      </c>
      <c r="L4599" s="49">
        <v>7</v>
      </c>
      <c r="M4599" s="50">
        <v>46188</v>
      </c>
      <c r="N4599" s="1" t="s">
        <v>2076</v>
      </c>
    </row>
    <row r="4600" spans="1:14" ht="20.25" x14ac:dyDescent="0.25">
      <c r="A4600" s="1">
        <v>3</v>
      </c>
      <c r="B4600" s="166"/>
      <c r="C4600" s="1" t="s">
        <v>3874</v>
      </c>
      <c r="D4600" s="1"/>
      <c r="E4600" s="1" t="s">
        <v>4262</v>
      </c>
      <c r="F4600" s="1" t="s">
        <v>3814</v>
      </c>
      <c r="G4600" s="1">
        <v>2</v>
      </c>
      <c r="H4600" s="1" t="s">
        <v>19</v>
      </c>
      <c r="I4600" s="1" t="s">
        <v>3800</v>
      </c>
      <c r="J4600" s="1">
        <v>122.98</v>
      </c>
      <c r="K4600" s="1">
        <v>245.96</v>
      </c>
      <c r="L4600" s="49">
        <v>7</v>
      </c>
      <c r="M4600" s="50">
        <v>46188</v>
      </c>
      <c r="N4600" s="1" t="s">
        <v>2076</v>
      </c>
    </row>
    <row r="4601" spans="1:14" ht="20.25" x14ac:dyDescent="0.25">
      <c r="A4601" s="1">
        <v>4</v>
      </c>
      <c r="B4601" s="166"/>
      <c r="C4601" s="1" t="s">
        <v>3940</v>
      </c>
      <c r="D4601" s="1"/>
      <c r="E4601" s="1" t="s">
        <v>3941</v>
      </c>
      <c r="F4601" s="1" t="s">
        <v>3791</v>
      </c>
      <c r="G4601" s="1">
        <v>1</v>
      </c>
      <c r="H4601" s="1" t="s">
        <v>19</v>
      </c>
      <c r="I4601" s="1" t="s">
        <v>2281</v>
      </c>
      <c r="J4601" s="1">
        <v>466.3</v>
      </c>
      <c r="K4601" s="1">
        <v>466.3</v>
      </c>
      <c r="L4601" s="49">
        <v>7</v>
      </c>
      <c r="M4601" s="50">
        <v>46188</v>
      </c>
      <c r="N4601" s="1" t="s">
        <v>2076</v>
      </c>
    </row>
    <row r="4602" spans="1:14" ht="20.25" x14ac:dyDescent="0.25">
      <c r="A4602" s="1">
        <v>5</v>
      </c>
      <c r="B4602" s="166"/>
      <c r="C4602" s="1" t="s">
        <v>3940</v>
      </c>
      <c r="D4602" s="1"/>
      <c r="E4602" s="1" t="s">
        <v>3941</v>
      </c>
      <c r="F4602" s="1" t="s">
        <v>3791</v>
      </c>
      <c r="G4602" s="1">
        <v>1</v>
      </c>
      <c r="H4602" s="1" t="s">
        <v>19</v>
      </c>
      <c r="I4602" s="1" t="s">
        <v>2283</v>
      </c>
      <c r="J4602" s="1">
        <v>466.3</v>
      </c>
      <c r="K4602" s="1">
        <v>466.3</v>
      </c>
      <c r="L4602" s="49">
        <v>7</v>
      </c>
      <c r="M4602" s="50">
        <v>46188</v>
      </c>
      <c r="N4602" s="1" t="s">
        <v>2076</v>
      </c>
    </row>
    <row r="4603" spans="1:14" ht="20.25" x14ac:dyDescent="0.25">
      <c r="A4603" s="1">
        <v>6</v>
      </c>
      <c r="B4603" s="166"/>
      <c r="C4603" s="1" t="s">
        <v>3943</v>
      </c>
      <c r="D4603" s="1"/>
      <c r="E4603" s="1" t="s">
        <v>3944</v>
      </c>
      <c r="F4603" s="1" t="s">
        <v>3791</v>
      </c>
      <c r="G4603" s="1">
        <v>1</v>
      </c>
      <c r="H4603" s="1" t="s">
        <v>19</v>
      </c>
      <c r="I4603" s="1" t="s">
        <v>2281</v>
      </c>
      <c r="J4603" s="1">
        <v>320.39999999999998</v>
      </c>
      <c r="K4603" s="1">
        <v>320.39999999999998</v>
      </c>
      <c r="L4603" s="49">
        <v>7</v>
      </c>
      <c r="M4603" s="50">
        <v>46188</v>
      </c>
      <c r="N4603" s="1" t="s">
        <v>2076</v>
      </c>
    </row>
    <row r="4604" spans="1:14" ht="20.25" x14ac:dyDescent="0.25">
      <c r="A4604" s="1">
        <v>7</v>
      </c>
      <c r="B4604" s="166"/>
      <c r="C4604" s="1" t="s">
        <v>3943</v>
      </c>
      <c r="D4604" s="1"/>
      <c r="E4604" s="1" t="s">
        <v>3944</v>
      </c>
      <c r="F4604" s="1" t="s">
        <v>3791</v>
      </c>
      <c r="G4604" s="1">
        <v>1</v>
      </c>
      <c r="H4604" s="1" t="s">
        <v>19</v>
      </c>
      <c r="I4604" s="1" t="s">
        <v>2283</v>
      </c>
      <c r="J4604" s="1">
        <v>320.39999999999998</v>
      </c>
      <c r="K4604" s="1">
        <v>320.39999999999998</v>
      </c>
      <c r="L4604" s="49">
        <v>7</v>
      </c>
      <c r="M4604" s="50">
        <v>46188</v>
      </c>
      <c r="N4604" s="1" t="s">
        <v>2076</v>
      </c>
    </row>
    <row r="4605" spans="1:14" ht="20.25" x14ac:dyDescent="0.25">
      <c r="A4605" s="1">
        <v>8</v>
      </c>
      <c r="B4605" s="166"/>
      <c r="C4605" s="1" t="s">
        <v>3945</v>
      </c>
      <c r="D4605" s="1"/>
      <c r="E4605" s="1" t="s">
        <v>3946</v>
      </c>
      <c r="F4605" s="1" t="s">
        <v>3947</v>
      </c>
      <c r="G4605" s="1">
        <v>1</v>
      </c>
      <c r="H4605" s="1" t="s">
        <v>19</v>
      </c>
      <c r="I4605" s="1" t="s">
        <v>2281</v>
      </c>
      <c r="J4605" s="1">
        <v>32.9</v>
      </c>
      <c r="K4605" s="1">
        <v>32.9</v>
      </c>
      <c r="L4605" s="49">
        <v>7</v>
      </c>
      <c r="M4605" s="50">
        <v>46188</v>
      </c>
      <c r="N4605" s="1" t="s">
        <v>2076</v>
      </c>
    </row>
    <row r="4606" spans="1:14" ht="20.25" x14ac:dyDescent="0.25">
      <c r="A4606" s="1">
        <v>9</v>
      </c>
      <c r="B4606" s="166"/>
      <c r="C4606" s="1" t="s">
        <v>3945</v>
      </c>
      <c r="D4606" s="1"/>
      <c r="E4606" s="1" t="s">
        <v>3948</v>
      </c>
      <c r="F4606" s="1" t="s">
        <v>3947</v>
      </c>
      <c r="G4606" s="1">
        <v>1</v>
      </c>
      <c r="H4606" s="1" t="s">
        <v>19</v>
      </c>
      <c r="I4606" s="1" t="s">
        <v>2281</v>
      </c>
      <c r="J4606" s="1">
        <v>45.6</v>
      </c>
      <c r="K4606" s="1">
        <v>45.6</v>
      </c>
      <c r="L4606" s="49">
        <v>7</v>
      </c>
      <c r="M4606" s="50">
        <v>46188</v>
      </c>
      <c r="N4606" s="1" t="s">
        <v>2076</v>
      </c>
    </row>
    <row r="4607" spans="1:14" ht="20.25" x14ac:dyDescent="0.25">
      <c r="A4607" s="1">
        <v>10</v>
      </c>
      <c r="B4607" s="166"/>
      <c r="C4607" s="1" t="s">
        <v>3945</v>
      </c>
      <c r="D4607" s="1"/>
      <c r="E4607" s="1" t="s">
        <v>3949</v>
      </c>
      <c r="F4607" s="1" t="s">
        <v>3947</v>
      </c>
      <c r="G4607" s="1">
        <v>1</v>
      </c>
      <c r="H4607" s="1" t="s">
        <v>19</v>
      </c>
      <c r="I4607" s="1" t="s">
        <v>2281</v>
      </c>
      <c r="J4607" s="1">
        <v>22.2</v>
      </c>
      <c r="K4607" s="1">
        <v>22.2</v>
      </c>
      <c r="L4607" s="49">
        <v>7</v>
      </c>
      <c r="M4607" s="50">
        <v>46188</v>
      </c>
      <c r="N4607" s="1" t="s">
        <v>2076</v>
      </c>
    </row>
    <row r="4608" spans="1:14" ht="20.25" x14ac:dyDescent="0.25">
      <c r="A4608" s="1">
        <v>11</v>
      </c>
      <c r="B4608" s="166"/>
      <c r="C4608" s="1" t="s">
        <v>3945</v>
      </c>
      <c r="D4608" s="1"/>
      <c r="E4608" s="1" t="s">
        <v>3950</v>
      </c>
      <c r="F4608" s="1" t="s">
        <v>3947</v>
      </c>
      <c r="G4608" s="1">
        <v>1</v>
      </c>
      <c r="H4608" s="1" t="s">
        <v>19</v>
      </c>
      <c r="I4608" s="1" t="s">
        <v>2281</v>
      </c>
      <c r="J4608" s="1">
        <v>34</v>
      </c>
      <c r="K4608" s="1">
        <v>34</v>
      </c>
      <c r="L4608" s="49">
        <v>7</v>
      </c>
      <c r="M4608" s="50">
        <v>46188</v>
      </c>
      <c r="N4608" s="1" t="s">
        <v>2076</v>
      </c>
    </row>
    <row r="4609" spans="1:14" ht="20.25" x14ac:dyDescent="0.25">
      <c r="A4609" s="1">
        <v>12</v>
      </c>
      <c r="B4609" s="166"/>
      <c r="C4609" s="1" t="s">
        <v>3945</v>
      </c>
      <c r="D4609" s="1"/>
      <c r="E4609" s="1" t="s">
        <v>3952</v>
      </c>
      <c r="F4609" s="1" t="s">
        <v>3947</v>
      </c>
      <c r="G4609" s="1">
        <v>1</v>
      </c>
      <c r="H4609" s="1" t="s">
        <v>19</v>
      </c>
      <c r="I4609" s="1" t="s">
        <v>2281</v>
      </c>
      <c r="J4609" s="1">
        <v>49.8</v>
      </c>
      <c r="K4609" s="1">
        <v>49.8</v>
      </c>
      <c r="L4609" s="49">
        <v>7</v>
      </c>
      <c r="M4609" s="50">
        <v>46188</v>
      </c>
      <c r="N4609" s="1" t="s">
        <v>2076</v>
      </c>
    </row>
    <row r="4610" spans="1:14" ht="20.25" x14ac:dyDescent="0.25">
      <c r="A4610" s="1">
        <v>13</v>
      </c>
      <c r="B4610" s="166"/>
      <c r="C4610" s="1" t="s">
        <v>3945</v>
      </c>
      <c r="D4610" s="1"/>
      <c r="E4610" s="1" t="s">
        <v>3953</v>
      </c>
      <c r="F4610" s="1" t="s">
        <v>3947</v>
      </c>
      <c r="G4610" s="1">
        <v>1</v>
      </c>
      <c r="H4610" s="1" t="s">
        <v>19</v>
      </c>
      <c r="I4610" s="1" t="s">
        <v>2281</v>
      </c>
      <c r="J4610" s="1">
        <v>24.3</v>
      </c>
      <c r="K4610" s="1">
        <v>24.3</v>
      </c>
      <c r="L4610" s="49">
        <v>7</v>
      </c>
      <c r="M4610" s="50">
        <v>46188</v>
      </c>
      <c r="N4610" s="1" t="s">
        <v>2076</v>
      </c>
    </row>
    <row r="4611" spans="1:14" ht="20.25" x14ac:dyDescent="0.25">
      <c r="A4611" s="1">
        <v>14</v>
      </c>
      <c r="B4611" s="166"/>
      <c r="C4611" s="1" t="s">
        <v>3945</v>
      </c>
      <c r="D4611" s="1"/>
      <c r="E4611" s="1" t="s">
        <v>3946</v>
      </c>
      <c r="F4611" s="1" t="s">
        <v>3947</v>
      </c>
      <c r="G4611" s="1">
        <v>1</v>
      </c>
      <c r="H4611" s="1" t="s">
        <v>19</v>
      </c>
      <c r="I4611" s="1" t="s">
        <v>2283</v>
      </c>
      <c r="J4611" s="1">
        <v>32.9</v>
      </c>
      <c r="K4611" s="1">
        <v>32.9</v>
      </c>
      <c r="L4611" s="49">
        <v>7</v>
      </c>
      <c r="M4611" s="50">
        <v>46188</v>
      </c>
      <c r="N4611" s="1" t="s">
        <v>2076</v>
      </c>
    </row>
    <row r="4612" spans="1:14" ht="20.25" x14ac:dyDescent="0.25">
      <c r="A4612" s="1">
        <v>15</v>
      </c>
      <c r="B4612" s="166"/>
      <c r="C4612" s="1" t="s">
        <v>3945</v>
      </c>
      <c r="D4612" s="1"/>
      <c r="E4612" s="1" t="s">
        <v>3948</v>
      </c>
      <c r="F4612" s="1" t="s">
        <v>3947</v>
      </c>
      <c r="G4612" s="1">
        <v>1</v>
      </c>
      <c r="H4612" s="1" t="s">
        <v>19</v>
      </c>
      <c r="I4612" s="1" t="s">
        <v>2283</v>
      </c>
      <c r="J4612" s="1">
        <v>45.6</v>
      </c>
      <c r="K4612" s="1">
        <v>45.6</v>
      </c>
      <c r="L4612" s="49">
        <v>7</v>
      </c>
      <c r="M4612" s="50">
        <v>46188</v>
      </c>
      <c r="N4612" s="1" t="s">
        <v>2076</v>
      </c>
    </row>
    <row r="4613" spans="1:14" ht="20.25" x14ac:dyDescent="0.25">
      <c r="A4613" s="1">
        <v>16</v>
      </c>
      <c r="B4613" s="166"/>
      <c r="C4613" s="1" t="s">
        <v>3945</v>
      </c>
      <c r="D4613" s="1"/>
      <c r="E4613" s="1" t="s">
        <v>3949</v>
      </c>
      <c r="F4613" s="1" t="s">
        <v>3947</v>
      </c>
      <c r="G4613" s="1">
        <v>1</v>
      </c>
      <c r="H4613" s="1" t="s">
        <v>19</v>
      </c>
      <c r="I4613" s="1" t="s">
        <v>2283</v>
      </c>
      <c r="J4613" s="1">
        <v>22.2</v>
      </c>
      <c r="K4613" s="1">
        <v>22.2</v>
      </c>
      <c r="L4613" s="49">
        <v>7</v>
      </c>
      <c r="M4613" s="50">
        <v>46188</v>
      </c>
      <c r="N4613" s="1" t="s">
        <v>2076</v>
      </c>
    </row>
    <row r="4614" spans="1:14" ht="20.25" x14ac:dyDescent="0.25">
      <c r="A4614" s="1">
        <v>17</v>
      </c>
      <c r="B4614" s="166"/>
      <c r="C4614" s="1" t="s">
        <v>3945</v>
      </c>
      <c r="D4614" s="1"/>
      <c r="E4614" s="1" t="s">
        <v>3950</v>
      </c>
      <c r="F4614" s="1" t="s">
        <v>3947</v>
      </c>
      <c r="G4614" s="1">
        <v>1</v>
      </c>
      <c r="H4614" s="1" t="s">
        <v>19</v>
      </c>
      <c r="I4614" s="1" t="s">
        <v>2283</v>
      </c>
      <c r="J4614" s="1">
        <v>34</v>
      </c>
      <c r="K4614" s="1">
        <v>34</v>
      </c>
      <c r="L4614" s="49">
        <v>7</v>
      </c>
      <c r="M4614" s="50">
        <v>46188</v>
      </c>
      <c r="N4614" s="1" t="s">
        <v>2076</v>
      </c>
    </row>
    <row r="4615" spans="1:14" ht="20.25" x14ac:dyDescent="0.25">
      <c r="A4615" s="1">
        <v>18</v>
      </c>
      <c r="B4615" s="166"/>
      <c r="C4615" s="1" t="s">
        <v>3945</v>
      </c>
      <c r="D4615" s="1"/>
      <c r="E4615" s="1" t="s">
        <v>3952</v>
      </c>
      <c r="F4615" s="1" t="s">
        <v>3947</v>
      </c>
      <c r="G4615" s="1">
        <v>1</v>
      </c>
      <c r="H4615" s="1" t="s">
        <v>19</v>
      </c>
      <c r="I4615" s="1" t="s">
        <v>2283</v>
      </c>
      <c r="J4615" s="1">
        <v>49.8</v>
      </c>
      <c r="K4615" s="1">
        <v>49.8</v>
      </c>
      <c r="L4615" s="49">
        <v>7</v>
      </c>
      <c r="M4615" s="50">
        <v>46188</v>
      </c>
      <c r="N4615" s="1" t="s">
        <v>2076</v>
      </c>
    </row>
    <row r="4616" spans="1:14" ht="20.25" x14ac:dyDescent="0.25">
      <c r="A4616" s="1">
        <v>19</v>
      </c>
      <c r="B4616" s="166"/>
      <c r="C4616" s="1" t="s">
        <v>3945</v>
      </c>
      <c r="D4616" s="1"/>
      <c r="E4616" s="1" t="s">
        <v>3953</v>
      </c>
      <c r="F4616" s="1" t="s">
        <v>3947</v>
      </c>
      <c r="G4616" s="1">
        <v>1</v>
      </c>
      <c r="H4616" s="1" t="s">
        <v>19</v>
      </c>
      <c r="I4616" s="1" t="s">
        <v>2283</v>
      </c>
      <c r="J4616" s="1">
        <v>24.3</v>
      </c>
      <c r="K4616" s="1">
        <v>24.3</v>
      </c>
      <c r="L4616" s="49">
        <v>7</v>
      </c>
      <c r="M4616" s="50">
        <v>46188</v>
      </c>
      <c r="N4616" s="1" t="s">
        <v>2076</v>
      </c>
    </row>
    <row r="4617" spans="1:14" ht="20.25" x14ac:dyDescent="0.25">
      <c r="A4617" s="1">
        <v>20</v>
      </c>
      <c r="B4617" s="166"/>
      <c r="C4617" s="1" t="s">
        <v>3981</v>
      </c>
      <c r="D4617" s="1"/>
      <c r="E4617" s="1" t="s">
        <v>3987</v>
      </c>
      <c r="F4617" s="1" t="s">
        <v>3988</v>
      </c>
      <c r="G4617" s="1">
        <v>2</v>
      </c>
      <c r="H4617" s="1" t="s">
        <v>19</v>
      </c>
      <c r="I4617" s="1" t="s">
        <v>2281</v>
      </c>
      <c r="J4617" s="1">
        <v>37.200000000000003</v>
      </c>
      <c r="K4617" s="1">
        <v>74.400000000000006</v>
      </c>
      <c r="L4617" s="49">
        <v>7</v>
      </c>
      <c r="M4617" s="50">
        <v>46188</v>
      </c>
      <c r="N4617" s="1" t="s">
        <v>2076</v>
      </c>
    </row>
    <row r="4618" spans="1:14" ht="20.25" x14ac:dyDescent="0.25">
      <c r="A4618" s="1">
        <v>21</v>
      </c>
      <c r="B4618" s="166"/>
      <c r="C4618" s="1" t="s">
        <v>3981</v>
      </c>
      <c r="D4618" s="1"/>
      <c r="E4618" s="1" t="s">
        <v>3987</v>
      </c>
      <c r="F4618" s="1" t="s">
        <v>3988</v>
      </c>
      <c r="G4618" s="1">
        <v>2</v>
      </c>
      <c r="H4618" s="1" t="s">
        <v>19</v>
      </c>
      <c r="I4618" s="1" t="s">
        <v>2283</v>
      </c>
      <c r="J4618" s="1">
        <v>37.200000000000003</v>
      </c>
      <c r="K4618" s="1">
        <v>74.400000000000006</v>
      </c>
      <c r="L4618" s="49">
        <v>7</v>
      </c>
      <c r="M4618" s="50">
        <v>46188</v>
      </c>
      <c r="N4618" s="1" t="s">
        <v>2076</v>
      </c>
    </row>
    <row r="4619" spans="1:14" ht="20.25" x14ac:dyDescent="0.25">
      <c r="A4619" s="1">
        <v>22</v>
      </c>
      <c r="B4619" s="166"/>
      <c r="C4619" s="1" t="s">
        <v>3989</v>
      </c>
      <c r="D4619" s="1"/>
      <c r="E4619" s="1" t="s">
        <v>3990</v>
      </c>
      <c r="F4619" s="1" t="s">
        <v>3991</v>
      </c>
      <c r="G4619" s="1">
        <v>1</v>
      </c>
      <c r="H4619" s="1" t="s">
        <v>19</v>
      </c>
      <c r="I4619" s="1" t="s">
        <v>2281</v>
      </c>
      <c r="J4619" s="1">
        <v>62.2</v>
      </c>
      <c r="K4619" s="1">
        <v>62.2</v>
      </c>
      <c r="L4619" s="49">
        <v>7</v>
      </c>
      <c r="M4619" s="50">
        <v>46188</v>
      </c>
      <c r="N4619" s="1" t="s">
        <v>2076</v>
      </c>
    </row>
    <row r="4620" spans="1:14" ht="20.25" x14ac:dyDescent="0.25">
      <c r="A4620" s="1">
        <v>23</v>
      </c>
      <c r="B4620" s="166"/>
      <c r="C4620" s="1" t="s">
        <v>3989</v>
      </c>
      <c r="D4620" s="1"/>
      <c r="E4620" s="1" t="s">
        <v>3990</v>
      </c>
      <c r="F4620" s="1" t="s">
        <v>3991</v>
      </c>
      <c r="G4620" s="1">
        <v>1</v>
      </c>
      <c r="H4620" s="1" t="s">
        <v>19</v>
      </c>
      <c r="I4620" s="1" t="s">
        <v>2283</v>
      </c>
      <c r="J4620" s="1">
        <v>62.2</v>
      </c>
      <c r="K4620" s="1">
        <v>62.2</v>
      </c>
      <c r="L4620" s="49">
        <v>7</v>
      </c>
      <c r="M4620" s="50">
        <v>46188</v>
      </c>
      <c r="N4620" s="1" t="s">
        <v>2076</v>
      </c>
    </row>
    <row r="4621" spans="1:14" ht="20.25" x14ac:dyDescent="0.25">
      <c r="A4621" s="1">
        <v>1</v>
      </c>
      <c r="B4621" s="166"/>
      <c r="C4621" s="1" t="s">
        <v>3822</v>
      </c>
      <c r="D4621" s="1"/>
      <c r="E4621" s="1" t="s">
        <v>3823</v>
      </c>
      <c r="F4621" s="1" t="s">
        <v>3824</v>
      </c>
      <c r="G4621" s="1">
        <v>3</v>
      </c>
      <c r="H4621" s="1" t="s">
        <v>19</v>
      </c>
      <c r="I4621" s="1" t="s">
        <v>3800</v>
      </c>
      <c r="J4621" s="1">
        <v>48.94</v>
      </c>
      <c r="K4621" s="1">
        <v>146.82</v>
      </c>
      <c r="L4621" s="49">
        <v>8</v>
      </c>
      <c r="M4621" s="50">
        <v>46196</v>
      </c>
      <c r="N4621" s="1" t="s">
        <v>2076</v>
      </c>
    </row>
    <row r="4622" spans="1:14" ht="20.25" x14ac:dyDescent="0.25">
      <c r="A4622" s="1">
        <v>2</v>
      </c>
      <c r="B4622" s="166"/>
      <c r="C4622" s="1" t="s">
        <v>3885</v>
      </c>
      <c r="D4622" s="1"/>
      <c r="E4622" s="1" t="s">
        <v>3886</v>
      </c>
      <c r="F4622" s="1" t="s">
        <v>3814</v>
      </c>
      <c r="G4622" s="1">
        <v>2</v>
      </c>
      <c r="H4622" s="1" t="s">
        <v>19</v>
      </c>
      <c r="I4622" s="1" t="s">
        <v>3800</v>
      </c>
      <c r="J4622" s="1">
        <v>128.86000000000001</v>
      </c>
      <c r="K4622" s="1">
        <v>257.72000000000003</v>
      </c>
      <c r="L4622" s="49">
        <v>8</v>
      </c>
      <c r="M4622" s="50">
        <v>46196</v>
      </c>
      <c r="N4622" s="1" t="s">
        <v>2076</v>
      </c>
    </row>
    <row r="4623" spans="1:14" ht="20.25" x14ac:dyDescent="0.25">
      <c r="A4623" s="1">
        <v>3</v>
      </c>
      <c r="B4623" s="166"/>
      <c r="C4623" s="1" t="s">
        <v>3885</v>
      </c>
      <c r="D4623" s="1"/>
      <c r="E4623" s="1" t="s">
        <v>3887</v>
      </c>
      <c r="F4623" s="1" t="s">
        <v>3816</v>
      </c>
      <c r="G4623" s="1">
        <v>2</v>
      </c>
      <c r="H4623" s="1" t="s">
        <v>19</v>
      </c>
      <c r="I4623" s="1" t="s">
        <v>3800</v>
      </c>
      <c r="J4623" s="1">
        <v>128.86000000000001</v>
      </c>
      <c r="K4623" s="1">
        <v>257.72000000000003</v>
      </c>
      <c r="L4623" s="49">
        <v>8</v>
      </c>
      <c r="M4623" s="50">
        <v>46196</v>
      </c>
      <c r="N4623" s="1" t="s">
        <v>2076</v>
      </c>
    </row>
    <row r="4624" spans="1:14" ht="20.25" x14ac:dyDescent="0.25">
      <c r="A4624" s="1">
        <v>4</v>
      </c>
      <c r="B4624" s="166"/>
      <c r="C4624" s="1" t="s">
        <v>3847</v>
      </c>
      <c r="D4624" s="1"/>
      <c r="E4624" s="1" t="s">
        <v>3850</v>
      </c>
      <c r="F4624" s="1" t="s">
        <v>3828</v>
      </c>
      <c r="G4624" s="1">
        <v>2</v>
      </c>
      <c r="H4624" s="1" t="s">
        <v>19</v>
      </c>
      <c r="I4624" s="1" t="s">
        <v>3800</v>
      </c>
      <c r="J4624" s="1">
        <v>62.12</v>
      </c>
      <c r="K4624" s="1">
        <v>124.24</v>
      </c>
      <c r="L4624" s="49">
        <v>8</v>
      </c>
      <c r="M4624" s="50">
        <v>46196</v>
      </c>
      <c r="N4624" s="1" t="s">
        <v>2076</v>
      </c>
    </row>
    <row r="4625" spans="1:14" ht="20.25" x14ac:dyDescent="0.25">
      <c r="A4625" s="1">
        <v>5</v>
      </c>
      <c r="B4625" s="166"/>
      <c r="C4625" s="1" t="s">
        <v>3847</v>
      </c>
      <c r="D4625" s="1"/>
      <c r="E4625" s="1" t="s">
        <v>3851</v>
      </c>
      <c r="F4625" s="1" t="s">
        <v>3830</v>
      </c>
      <c r="G4625" s="1">
        <v>2</v>
      </c>
      <c r="H4625" s="1" t="s">
        <v>19</v>
      </c>
      <c r="I4625" s="1" t="s">
        <v>3800</v>
      </c>
      <c r="J4625" s="1">
        <v>40.82</v>
      </c>
      <c r="K4625" s="1">
        <v>81.64</v>
      </c>
      <c r="L4625" s="49">
        <v>8</v>
      </c>
      <c r="M4625" s="50">
        <v>46196</v>
      </c>
      <c r="N4625" s="1" t="s">
        <v>2076</v>
      </c>
    </row>
    <row r="4626" spans="1:14" ht="20.25" x14ac:dyDescent="0.25">
      <c r="A4626" s="1">
        <v>6</v>
      </c>
      <c r="B4626" s="166"/>
      <c r="C4626" s="1" t="s">
        <v>3852</v>
      </c>
      <c r="D4626" s="1"/>
      <c r="E4626" s="1" t="s">
        <v>3853</v>
      </c>
      <c r="F4626" s="1" t="s">
        <v>3854</v>
      </c>
      <c r="G4626" s="1">
        <v>2</v>
      </c>
      <c r="H4626" s="1" t="s">
        <v>19</v>
      </c>
      <c r="I4626" s="1" t="s">
        <v>3800</v>
      </c>
      <c r="J4626" s="1">
        <v>39.380000000000003</v>
      </c>
      <c r="K4626" s="1">
        <v>78.760000000000005</v>
      </c>
      <c r="L4626" s="49">
        <v>8</v>
      </c>
      <c r="M4626" s="50">
        <v>46196</v>
      </c>
      <c r="N4626" s="1" t="s">
        <v>2076</v>
      </c>
    </row>
    <row r="4627" spans="1:14" ht="20.25" x14ac:dyDescent="0.25">
      <c r="A4627" s="1">
        <v>7</v>
      </c>
      <c r="B4627" s="166"/>
      <c r="C4627" s="1" t="s">
        <v>3838</v>
      </c>
      <c r="D4627" s="1"/>
      <c r="E4627" s="1" t="s">
        <v>3839</v>
      </c>
      <c r="F4627" s="1" t="s">
        <v>3824</v>
      </c>
      <c r="G4627" s="1">
        <v>4</v>
      </c>
      <c r="H4627" s="1" t="s">
        <v>19</v>
      </c>
      <c r="I4627" s="1" t="s">
        <v>3800</v>
      </c>
      <c r="J4627" s="1">
        <v>77</v>
      </c>
      <c r="K4627" s="1">
        <v>308</v>
      </c>
      <c r="L4627" s="49">
        <v>8</v>
      </c>
      <c r="M4627" s="50">
        <v>46196</v>
      </c>
      <c r="N4627" s="1" t="s">
        <v>2076</v>
      </c>
    </row>
    <row r="4628" spans="1:14" ht="20.25" x14ac:dyDescent="0.25">
      <c r="A4628" s="1">
        <v>8</v>
      </c>
      <c r="B4628" s="166"/>
      <c r="C4628" s="1" t="s">
        <v>3842</v>
      </c>
      <c r="D4628" s="1"/>
      <c r="E4628" s="1" t="s">
        <v>3843</v>
      </c>
      <c r="F4628" s="1" t="s">
        <v>3824</v>
      </c>
      <c r="G4628" s="1">
        <v>2</v>
      </c>
      <c r="H4628" s="1" t="s">
        <v>19</v>
      </c>
      <c r="I4628" s="1" t="s">
        <v>3800</v>
      </c>
      <c r="J4628" s="1">
        <v>81.680000000000007</v>
      </c>
      <c r="K4628" s="1">
        <v>163.36000000000001</v>
      </c>
      <c r="L4628" s="49">
        <v>8</v>
      </c>
      <c r="M4628" s="50">
        <v>46196</v>
      </c>
      <c r="N4628" s="1" t="s">
        <v>2076</v>
      </c>
    </row>
    <row r="4629" spans="1:14" ht="20.25" x14ac:dyDescent="0.25">
      <c r="A4629" s="1">
        <v>9</v>
      </c>
      <c r="B4629" s="166"/>
      <c r="C4629" s="1" t="s">
        <v>3842</v>
      </c>
      <c r="D4629" s="1"/>
      <c r="E4629" s="1" t="s">
        <v>3844</v>
      </c>
      <c r="F4629" s="1" t="s">
        <v>3826</v>
      </c>
      <c r="G4629" s="1">
        <v>2</v>
      </c>
      <c r="H4629" s="1" t="s">
        <v>19</v>
      </c>
      <c r="I4629" s="1" t="s">
        <v>3800</v>
      </c>
      <c r="J4629" s="1">
        <v>83.17</v>
      </c>
      <c r="K4629" s="1">
        <v>166.34</v>
      </c>
      <c r="L4629" s="49">
        <v>8</v>
      </c>
      <c r="M4629" s="50">
        <v>46196</v>
      </c>
      <c r="N4629" s="1" t="s">
        <v>2076</v>
      </c>
    </row>
    <row r="4630" spans="1:14" ht="20.25" x14ac:dyDescent="0.25">
      <c r="A4630" s="1">
        <v>10</v>
      </c>
      <c r="B4630" s="166"/>
      <c r="C4630" s="1" t="s">
        <v>3842</v>
      </c>
      <c r="D4630" s="1"/>
      <c r="E4630" s="1" t="s">
        <v>3845</v>
      </c>
      <c r="F4630" s="1" t="s">
        <v>3828</v>
      </c>
      <c r="G4630" s="1">
        <v>2</v>
      </c>
      <c r="H4630" s="1" t="s">
        <v>19</v>
      </c>
      <c r="I4630" s="1" t="s">
        <v>3800</v>
      </c>
      <c r="J4630" s="1">
        <v>115.1</v>
      </c>
      <c r="K4630" s="1">
        <v>230.2</v>
      </c>
      <c r="L4630" s="49">
        <v>8</v>
      </c>
      <c r="M4630" s="50">
        <v>46196</v>
      </c>
      <c r="N4630" s="1" t="s">
        <v>2076</v>
      </c>
    </row>
    <row r="4631" spans="1:14" ht="20.25" x14ac:dyDescent="0.25">
      <c r="A4631" s="1">
        <v>11</v>
      </c>
      <c r="B4631" s="166"/>
      <c r="C4631" s="1" t="s">
        <v>3847</v>
      </c>
      <c r="D4631" s="1"/>
      <c r="E4631" s="1" t="s">
        <v>3848</v>
      </c>
      <c r="F4631" s="1" t="s">
        <v>3824</v>
      </c>
      <c r="G4631" s="1">
        <v>2</v>
      </c>
      <c r="H4631" s="1" t="s">
        <v>19</v>
      </c>
      <c r="I4631" s="1" t="s">
        <v>3800</v>
      </c>
      <c r="J4631" s="1">
        <v>101.75</v>
      </c>
      <c r="K4631" s="1">
        <v>203.5</v>
      </c>
      <c r="L4631" s="49">
        <v>8</v>
      </c>
      <c r="M4631" s="50">
        <v>46196</v>
      </c>
      <c r="N4631" s="1" t="s">
        <v>2076</v>
      </c>
    </row>
    <row r="4632" spans="1:14" ht="20.25" x14ac:dyDescent="0.25">
      <c r="A4632" s="1">
        <v>12</v>
      </c>
      <c r="B4632" s="166"/>
      <c r="C4632" s="1" t="s">
        <v>3822</v>
      </c>
      <c r="D4632" s="1"/>
      <c r="E4632" s="1" t="s">
        <v>3823</v>
      </c>
      <c r="F4632" s="1" t="s">
        <v>3824</v>
      </c>
      <c r="G4632" s="1">
        <v>1</v>
      </c>
      <c r="H4632" s="1" t="s">
        <v>19</v>
      </c>
      <c r="I4632" s="1" t="s">
        <v>3800</v>
      </c>
      <c r="J4632" s="1">
        <v>48.94</v>
      </c>
      <c r="K4632" s="1">
        <v>48.94</v>
      </c>
      <c r="L4632" s="49">
        <v>8</v>
      </c>
      <c r="M4632" s="50">
        <v>46196</v>
      </c>
      <c r="N4632" s="1" t="s">
        <v>2076</v>
      </c>
    </row>
    <row r="4633" spans="1:14" ht="20.25" x14ac:dyDescent="0.25">
      <c r="A4633" s="1">
        <v>13</v>
      </c>
      <c r="B4633" s="166"/>
      <c r="C4633" s="1" t="s">
        <v>3842</v>
      </c>
      <c r="D4633" s="1"/>
      <c r="E4633" s="1" t="s">
        <v>3846</v>
      </c>
      <c r="F4633" s="1" t="s">
        <v>3830</v>
      </c>
      <c r="G4633" s="1">
        <v>2</v>
      </c>
      <c r="H4633" s="1" t="s">
        <v>19</v>
      </c>
      <c r="I4633" s="1" t="s">
        <v>3800</v>
      </c>
      <c r="J4633" s="1">
        <v>44.32</v>
      </c>
      <c r="K4633" s="1">
        <v>88.64</v>
      </c>
      <c r="L4633" s="49">
        <v>8</v>
      </c>
      <c r="M4633" s="50">
        <v>46196</v>
      </c>
      <c r="N4633" s="1" t="s">
        <v>2076</v>
      </c>
    </row>
    <row r="4634" spans="1:14" ht="20.25" x14ac:dyDescent="0.25">
      <c r="A4634" s="1">
        <v>14</v>
      </c>
      <c r="B4634" s="166"/>
      <c r="C4634" s="1" t="s">
        <v>3852</v>
      </c>
      <c r="D4634" s="1"/>
      <c r="E4634" s="1" t="s">
        <v>3855</v>
      </c>
      <c r="F4634" s="1" t="s">
        <v>3856</v>
      </c>
      <c r="G4634" s="1">
        <v>4</v>
      </c>
      <c r="H4634" s="1" t="s">
        <v>19</v>
      </c>
      <c r="I4634" s="1" t="s">
        <v>3800</v>
      </c>
      <c r="J4634" s="1">
        <v>39.78</v>
      </c>
      <c r="K4634" s="1">
        <v>159.12</v>
      </c>
      <c r="L4634" s="49">
        <v>8</v>
      </c>
      <c r="M4634" s="50">
        <v>46196</v>
      </c>
      <c r="N4634" s="1" t="s">
        <v>2076</v>
      </c>
    </row>
    <row r="4635" spans="1:14" ht="20.25" x14ac:dyDescent="0.25">
      <c r="A4635" s="1">
        <v>1</v>
      </c>
      <c r="B4635" s="166"/>
      <c r="C4635" s="1" t="s">
        <v>3874</v>
      </c>
      <c r="D4635" s="1"/>
      <c r="E4635" s="1" t="s">
        <v>3876</v>
      </c>
      <c r="F4635" s="1" t="s">
        <v>3816</v>
      </c>
      <c r="G4635" s="1">
        <v>2</v>
      </c>
      <c r="H4635" s="1" t="s">
        <v>19</v>
      </c>
      <c r="I4635" s="1" t="s">
        <v>3800</v>
      </c>
      <c r="J4635" s="1">
        <v>122.98</v>
      </c>
      <c r="K4635" s="1">
        <v>245.96</v>
      </c>
      <c r="L4635" s="49">
        <v>9</v>
      </c>
      <c r="M4635" s="50">
        <v>46196</v>
      </c>
      <c r="N4635" s="1" t="s">
        <v>2076</v>
      </c>
    </row>
    <row r="4636" spans="1:14" ht="20.25" x14ac:dyDescent="0.25">
      <c r="A4636" s="1">
        <v>2</v>
      </c>
      <c r="B4636" s="166"/>
      <c r="C4636" s="1" t="s">
        <v>3859</v>
      </c>
      <c r="D4636" s="1"/>
      <c r="E4636" s="1" t="s">
        <v>3860</v>
      </c>
      <c r="F4636" s="1" t="s">
        <v>3824</v>
      </c>
      <c r="G4636" s="1">
        <v>4</v>
      </c>
      <c r="H4636" s="1" t="s">
        <v>19</v>
      </c>
      <c r="I4636" s="1" t="s">
        <v>3800</v>
      </c>
      <c r="J4636" s="1">
        <v>47.47</v>
      </c>
      <c r="K4636" s="1">
        <v>189.88</v>
      </c>
      <c r="L4636" s="49">
        <v>9</v>
      </c>
      <c r="M4636" s="50">
        <v>46196</v>
      </c>
      <c r="N4636" s="1" t="s">
        <v>2076</v>
      </c>
    </row>
    <row r="4637" spans="1:14" ht="20.25" x14ac:dyDescent="0.25">
      <c r="A4637" s="1">
        <v>3</v>
      </c>
      <c r="B4637" s="166"/>
      <c r="C4637" s="1" t="s">
        <v>3859</v>
      </c>
      <c r="D4637" s="1"/>
      <c r="E4637" s="1" t="s">
        <v>3861</v>
      </c>
      <c r="F4637" s="1" t="s">
        <v>3826</v>
      </c>
      <c r="G4637" s="1">
        <v>2</v>
      </c>
      <c r="H4637" s="1" t="s">
        <v>19</v>
      </c>
      <c r="I4637" s="1" t="s">
        <v>3800</v>
      </c>
      <c r="J4637" s="1">
        <v>50.82</v>
      </c>
      <c r="K4637" s="1">
        <v>101.64</v>
      </c>
      <c r="L4637" s="49">
        <v>9</v>
      </c>
      <c r="M4637" s="50">
        <v>46196</v>
      </c>
      <c r="N4637" s="1" t="s">
        <v>2076</v>
      </c>
    </row>
    <row r="4638" spans="1:14" ht="20.25" x14ac:dyDescent="0.25">
      <c r="A4638" s="1">
        <v>4</v>
      </c>
      <c r="B4638" s="166"/>
      <c r="C4638" s="1" t="s">
        <v>3859</v>
      </c>
      <c r="D4638" s="1"/>
      <c r="E4638" s="1" t="s">
        <v>3862</v>
      </c>
      <c r="F4638" s="1" t="s">
        <v>3828</v>
      </c>
      <c r="G4638" s="1">
        <v>2</v>
      </c>
      <c r="H4638" s="1" t="s">
        <v>19</v>
      </c>
      <c r="I4638" s="1" t="s">
        <v>3800</v>
      </c>
      <c r="J4638" s="1">
        <v>55.81</v>
      </c>
      <c r="K4638" s="1">
        <v>111.62</v>
      </c>
      <c r="L4638" s="49">
        <v>9</v>
      </c>
      <c r="M4638" s="50">
        <v>46196</v>
      </c>
      <c r="N4638" s="1" t="s">
        <v>2076</v>
      </c>
    </row>
    <row r="4639" spans="1:14" ht="20.25" x14ac:dyDescent="0.25">
      <c r="A4639" s="1">
        <v>5</v>
      </c>
      <c r="B4639" s="166"/>
      <c r="C4639" s="1" t="s">
        <v>3859</v>
      </c>
      <c r="D4639" s="1"/>
      <c r="E4639" s="1" t="s">
        <v>3863</v>
      </c>
      <c r="F4639" s="1" t="s">
        <v>3830</v>
      </c>
      <c r="G4639" s="1">
        <v>2</v>
      </c>
      <c r="H4639" s="1" t="s">
        <v>19</v>
      </c>
      <c r="I4639" s="1" t="s">
        <v>3800</v>
      </c>
      <c r="J4639" s="1">
        <v>78.33</v>
      </c>
      <c r="K4639" s="1">
        <v>156.66</v>
      </c>
      <c r="L4639" s="49">
        <v>9</v>
      </c>
      <c r="M4639" s="50">
        <v>46196</v>
      </c>
      <c r="N4639" s="1" t="s">
        <v>2076</v>
      </c>
    </row>
    <row r="4640" spans="1:14" ht="20.25" x14ac:dyDescent="0.25">
      <c r="A4640" s="1">
        <v>6</v>
      </c>
      <c r="B4640" s="166"/>
      <c r="C4640" s="1" t="s">
        <v>3859</v>
      </c>
      <c r="D4640" s="1"/>
      <c r="E4640" s="1" t="s">
        <v>3864</v>
      </c>
      <c r="F4640" s="1" t="s">
        <v>3854</v>
      </c>
      <c r="G4640" s="1">
        <v>2</v>
      </c>
      <c r="H4640" s="1" t="s">
        <v>19</v>
      </c>
      <c r="I4640" s="1" t="s">
        <v>3800</v>
      </c>
      <c r="J4640" s="1">
        <v>75.52</v>
      </c>
      <c r="K4640" s="1">
        <v>151.04</v>
      </c>
      <c r="L4640" s="49">
        <v>9</v>
      </c>
      <c r="M4640" s="50">
        <v>46196</v>
      </c>
      <c r="N4640" s="1" t="s">
        <v>2076</v>
      </c>
    </row>
    <row r="4641" spans="1:14" ht="20.25" x14ac:dyDescent="0.25">
      <c r="A4641" s="1">
        <v>7</v>
      </c>
      <c r="B4641" s="166"/>
      <c r="C4641" s="1" t="s">
        <v>3812</v>
      </c>
      <c r="D4641" s="1"/>
      <c r="E4641" s="1" t="s">
        <v>3813</v>
      </c>
      <c r="F4641" s="1" t="s">
        <v>3814</v>
      </c>
      <c r="G4641" s="1">
        <v>2</v>
      </c>
      <c r="H4641" s="1" t="s">
        <v>19</v>
      </c>
      <c r="I4641" s="1" t="s">
        <v>3800</v>
      </c>
      <c r="J4641" s="1">
        <v>161.66999999999999</v>
      </c>
      <c r="K4641" s="1">
        <v>323.33999999999997</v>
      </c>
      <c r="L4641" s="49">
        <v>9</v>
      </c>
      <c r="M4641" s="50">
        <v>46196</v>
      </c>
      <c r="N4641" s="1" t="s">
        <v>2076</v>
      </c>
    </row>
    <row r="4642" spans="1:14" ht="20.25" x14ac:dyDescent="0.25">
      <c r="A4642" s="1">
        <v>8</v>
      </c>
      <c r="B4642" s="166"/>
      <c r="C4642" s="1" t="s">
        <v>3812</v>
      </c>
      <c r="D4642" s="1"/>
      <c r="E4642" s="1" t="s">
        <v>3815</v>
      </c>
      <c r="F4642" s="1" t="s">
        <v>3816</v>
      </c>
      <c r="G4642" s="1">
        <v>2</v>
      </c>
      <c r="H4642" s="1" t="s">
        <v>19</v>
      </c>
      <c r="I4642" s="1" t="s">
        <v>3800</v>
      </c>
      <c r="J4642" s="1">
        <v>161.66999999999999</v>
      </c>
      <c r="K4642" s="1">
        <v>323.33999999999997</v>
      </c>
      <c r="L4642" s="49">
        <v>9</v>
      </c>
      <c r="M4642" s="50">
        <v>46196</v>
      </c>
      <c r="N4642" s="1" t="s">
        <v>2076</v>
      </c>
    </row>
    <row r="4643" spans="1:14" ht="20.25" x14ac:dyDescent="0.25">
      <c r="A4643" s="1">
        <v>9</v>
      </c>
      <c r="B4643" s="166"/>
      <c r="C4643" s="1" t="s">
        <v>3883</v>
      </c>
      <c r="D4643" s="1"/>
      <c r="E4643" s="1" t="s">
        <v>4263</v>
      </c>
      <c r="F4643" s="1" t="s">
        <v>3824</v>
      </c>
      <c r="G4643" s="1">
        <v>4</v>
      </c>
      <c r="H4643" s="1" t="s">
        <v>19</v>
      </c>
      <c r="I4643" s="1" t="s">
        <v>3800</v>
      </c>
      <c r="J4643" s="1">
        <v>71.44</v>
      </c>
      <c r="K4643" s="1">
        <v>285.76</v>
      </c>
      <c r="L4643" s="49">
        <v>9</v>
      </c>
      <c r="M4643" s="50">
        <v>46196</v>
      </c>
      <c r="N4643" s="1" t="s">
        <v>2076</v>
      </c>
    </row>
    <row r="4644" spans="1:14" ht="20.25" x14ac:dyDescent="0.25">
      <c r="A4644" s="1">
        <v>10</v>
      </c>
      <c r="B4644" s="166"/>
      <c r="C4644" s="1" t="s">
        <v>3883</v>
      </c>
      <c r="D4644" s="1"/>
      <c r="E4644" s="1" t="s">
        <v>4264</v>
      </c>
      <c r="F4644" s="1" t="s">
        <v>3826</v>
      </c>
      <c r="G4644" s="1">
        <v>4</v>
      </c>
      <c r="H4644" s="1" t="s">
        <v>19</v>
      </c>
      <c r="I4644" s="1" t="s">
        <v>3800</v>
      </c>
      <c r="J4644" s="1">
        <v>71.44</v>
      </c>
      <c r="K4644" s="1">
        <v>285.76</v>
      </c>
      <c r="L4644" s="49">
        <v>9</v>
      </c>
      <c r="M4644" s="50">
        <v>46196</v>
      </c>
      <c r="N4644" s="1" t="s">
        <v>2076</v>
      </c>
    </row>
    <row r="4645" spans="1:14" ht="20.25" x14ac:dyDescent="0.25">
      <c r="A4645" s="1">
        <v>11</v>
      </c>
      <c r="B4645" s="166"/>
      <c r="C4645" s="1" t="s">
        <v>3885</v>
      </c>
      <c r="D4645" s="1"/>
      <c r="E4645" s="1" t="s">
        <v>3887</v>
      </c>
      <c r="F4645" s="1" t="s">
        <v>3889</v>
      </c>
      <c r="G4645" s="1">
        <v>8</v>
      </c>
      <c r="H4645" s="1" t="s">
        <v>19</v>
      </c>
      <c r="I4645" s="1" t="s">
        <v>3800</v>
      </c>
      <c r="J4645" s="1">
        <v>71.44</v>
      </c>
      <c r="K4645" s="1">
        <v>571.52</v>
      </c>
      <c r="L4645" s="49">
        <v>9</v>
      </c>
      <c r="M4645" s="50">
        <v>46196</v>
      </c>
      <c r="N4645" s="1" t="s">
        <v>2076</v>
      </c>
    </row>
    <row r="4646" spans="1:14" ht="20.25" x14ac:dyDescent="0.25">
      <c r="A4646" s="1">
        <v>12</v>
      </c>
      <c r="B4646" s="166"/>
      <c r="C4646" s="1" t="s">
        <v>3868</v>
      </c>
      <c r="D4646" s="1"/>
      <c r="E4646" s="1" t="s">
        <v>4265</v>
      </c>
      <c r="F4646" s="1" t="s">
        <v>3814</v>
      </c>
      <c r="G4646" s="1">
        <v>2</v>
      </c>
      <c r="H4646" s="1" t="s">
        <v>19</v>
      </c>
      <c r="I4646" s="1" t="s">
        <v>3800</v>
      </c>
      <c r="J4646" s="1">
        <v>152.22</v>
      </c>
      <c r="K4646" s="1">
        <v>304.44</v>
      </c>
      <c r="L4646" s="49">
        <v>9</v>
      </c>
      <c r="M4646" s="50">
        <v>46196</v>
      </c>
      <c r="N4646" s="1" t="s">
        <v>2076</v>
      </c>
    </row>
    <row r="4647" spans="1:14" ht="20.25" x14ac:dyDescent="0.25">
      <c r="A4647" s="1">
        <v>13</v>
      </c>
      <c r="B4647" s="166"/>
      <c r="C4647" s="1" t="s">
        <v>3883</v>
      </c>
      <c r="D4647" s="1"/>
      <c r="E4647" s="1" t="s">
        <v>4266</v>
      </c>
      <c r="F4647" s="1" t="s">
        <v>3814</v>
      </c>
      <c r="G4647" s="1">
        <v>2</v>
      </c>
      <c r="H4647" s="1" t="s">
        <v>19</v>
      </c>
      <c r="I4647" s="1" t="s">
        <v>3800</v>
      </c>
      <c r="J4647" s="1">
        <v>129.09</v>
      </c>
      <c r="K4647" s="1">
        <v>258.18</v>
      </c>
      <c r="L4647" s="49">
        <v>9</v>
      </c>
      <c r="M4647" s="50">
        <v>46196</v>
      </c>
      <c r="N4647" s="1" t="s">
        <v>2076</v>
      </c>
    </row>
    <row r="4648" spans="1:14" ht="20.25" x14ac:dyDescent="0.25">
      <c r="A4648" s="1">
        <v>14</v>
      </c>
      <c r="B4648" s="166"/>
      <c r="C4648" s="1" t="s">
        <v>3883</v>
      </c>
      <c r="D4648" s="1"/>
      <c r="E4648" s="1" t="s">
        <v>4267</v>
      </c>
      <c r="F4648" s="1" t="s">
        <v>3816</v>
      </c>
      <c r="G4648" s="1">
        <v>2</v>
      </c>
      <c r="H4648" s="1" t="s">
        <v>19</v>
      </c>
      <c r="I4648" s="1" t="s">
        <v>3800</v>
      </c>
      <c r="J4648" s="1">
        <v>129.09</v>
      </c>
      <c r="K4648" s="1">
        <v>258.18</v>
      </c>
      <c r="L4648" s="49">
        <v>9</v>
      </c>
      <c r="M4648" s="50">
        <v>46196</v>
      </c>
      <c r="N4648" s="1" t="s">
        <v>2076</v>
      </c>
    </row>
    <row r="4649" spans="1:14" ht="20.25" x14ac:dyDescent="0.25">
      <c r="A4649" s="1">
        <v>15</v>
      </c>
      <c r="B4649" s="166"/>
      <c r="C4649" s="1" t="s">
        <v>3789</v>
      </c>
      <c r="D4649" s="1"/>
      <c r="E4649" s="1" t="s">
        <v>3956</v>
      </c>
      <c r="F4649" s="1" t="s">
        <v>3957</v>
      </c>
      <c r="G4649" s="1">
        <v>2</v>
      </c>
      <c r="H4649" s="1" t="s">
        <v>19</v>
      </c>
      <c r="I4649" s="1" t="s">
        <v>2281</v>
      </c>
      <c r="J4649" s="1">
        <v>108.2</v>
      </c>
      <c r="K4649" s="1">
        <v>216.4</v>
      </c>
      <c r="L4649" s="49">
        <v>9</v>
      </c>
      <c r="M4649" s="50">
        <v>46196</v>
      </c>
      <c r="N4649" s="1" t="s">
        <v>2076</v>
      </c>
    </row>
    <row r="4650" spans="1:14" ht="20.25" x14ac:dyDescent="0.25">
      <c r="A4650" s="1">
        <v>16</v>
      </c>
      <c r="B4650" s="166"/>
      <c r="C4650" s="1" t="s">
        <v>3789</v>
      </c>
      <c r="D4650" s="1"/>
      <c r="E4650" s="1" t="s">
        <v>3956</v>
      </c>
      <c r="F4650" s="1" t="s">
        <v>3957</v>
      </c>
      <c r="G4650" s="1">
        <v>2</v>
      </c>
      <c r="H4650" s="1" t="s">
        <v>19</v>
      </c>
      <c r="I4650" s="1" t="s">
        <v>2283</v>
      </c>
      <c r="J4650" s="1">
        <v>108.2</v>
      </c>
      <c r="K4650" s="1">
        <v>216.4</v>
      </c>
      <c r="L4650" s="49">
        <v>9</v>
      </c>
      <c r="M4650" s="50">
        <v>46196</v>
      </c>
      <c r="N4650" s="1" t="s">
        <v>2076</v>
      </c>
    </row>
    <row r="4651" spans="1:14" ht="20.25" x14ac:dyDescent="0.25">
      <c r="A4651" s="1">
        <v>1</v>
      </c>
      <c r="B4651" s="166"/>
      <c r="C4651" s="1" t="s">
        <v>4268</v>
      </c>
      <c r="D4651" s="1"/>
      <c r="E4651" s="1"/>
      <c r="F4651" s="1" t="s">
        <v>4269</v>
      </c>
      <c r="G4651" s="1">
        <v>32</v>
      </c>
      <c r="H4651" s="1" t="s">
        <v>19</v>
      </c>
      <c r="I4651" s="1" t="s">
        <v>4096</v>
      </c>
      <c r="J4651" s="1">
        <v>0.02</v>
      </c>
      <c r="K4651" s="1">
        <v>0.64</v>
      </c>
      <c r="L4651" s="49">
        <v>10</v>
      </c>
      <c r="M4651" s="50">
        <v>46197</v>
      </c>
      <c r="N4651" s="1" t="s">
        <v>2076</v>
      </c>
    </row>
    <row r="4652" spans="1:14" ht="20.25" x14ac:dyDescent="0.25">
      <c r="A4652" s="1">
        <v>2</v>
      </c>
      <c r="B4652" s="166"/>
      <c r="C4652" s="1" t="s">
        <v>4270</v>
      </c>
      <c r="D4652" s="1"/>
      <c r="E4652" s="1"/>
      <c r="F4652" s="1" t="s">
        <v>4271</v>
      </c>
      <c r="G4652" s="1">
        <v>1144</v>
      </c>
      <c r="H4652" s="1" t="s">
        <v>19</v>
      </c>
      <c r="I4652" s="1" t="s">
        <v>4096</v>
      </c>
      <c r="J4652" s="1">
        <v>0.02</v>
      </c>
      <c r="K4652" s="1">
        <v>22.88</v>
      </c>
      <c r="L4652" s="49">
        <v>10</v>
      </c>
      <c r="M4652" s="50">
        <v>46197</v>
      </c>
      <c r="N4652" s="1" t="s">
        <v>2076</v>
      </c>
    </row>
    <row r="4653" spans="1:14" ht="20.25" x14ac:dyDescent="0.25">
      <c r="A4653" s="1">
        <v>3</v>
      </c>
      <c r="B4653" s="166"/>
      <c r="C4653" s="1" t="s">
        <v>3958</v>
      </c>
      <c r="D4653" s="1"/>
      <c r="E4653" s="1"/>
      <c r="F4653" s="1" t="s">
        <v>4272</v>
      </c>
      <c r="G4653" s="1">
        <v>264</v>
      </c>
      <c r="H4653" s="1" t="s">
        <v>19</v>
      </c>
      <c r="I4653" s="1" t="s">
        <v>4096</v>
      </c>
      <c r="J4653" s="1">
        <v>0.05</v>
      </c>
      <c r="K4653" s="1">
        <v>13.200000000000001</v>
      </c>
      <c r="L4653" s="49">
        <v>10</v>
      </c>
      <c r="M4653" s="50">
        <v>46197</v>
      </c>
      <c r="N4653" s="1" t="s">
        <v>2076</v>
      </c>
    </row>
    <row r="4654" spans="1:14" ht="20.25" x14ac:dyDescent="0.25">
      <c r="A4654" s="1">
        <v>4</v>
      </c>
      <c r="B4654" s="166"/>
      <c r="C4654" s="1" t="s">
        <v>3958</v>
      </c>
      <c r="D4654" s="1"/>
      <c r="E4654" s="1"/>
      <c r="F4654" s="1" t="s">
        <v>4273</v>
      </c>
      <c r="G4654" s="1">
        <v>672</v>
      </c>
      <c r="H4654" s="1" t="s">
        <v>19</v>
      </c>
      <c r="I4654" s="1" t="s">
        <v>4096</v>
      </c>
      <c r="J4654" s="1">
        <v>0.04</v>
      </c>
      <c r="K4654" s="1">
        <v>26.88</v>
      </c>
      <c r="L4654" s="49">
        <v>10</v>
      </c>
      <c r="M4654" s="50">
        <v>46197</v>
      </c>
      <c r="N4654" s="1" t="s">
        <v>2076</v>
      </c>
    </row>
    <row r="4655" spans="1:14" ht="20.25" x14ac:dyDescent="0.25">
      <c r="A4655" s="1">
        <v>5</v>
      </c>
      <c r="B4655" s="166"/>
      <c r="C4655" s="1" t="s">
        <v>3890</v>
      </c>
      <c r="D4655" s="1"/>
      <c r="E4655" s="1"/>
      <c r="F4655" s="1" t="s">
        <v>4274</v>
      </c>
      <c r="G4655" s="1">
        <v>8</v>
      </c>
      <c r="H4655" s="1" t="s">
        <v>19</v>
      </c>
      <c r="I4655" s="1" t="s">
        <v>4096</v>
      </c>
      <c r="J4655" s="1">
        <v>1.5</v>
      </c>
      <c r="K4655" s="1">
        <v>12</v>
      </c>
      <c r="L4655" s="49">
        <v>10</v>
      </c>
      <c r="M4655" s="50">
        <v>46197</v>
      </c>
      <c r="N4655" s="1" t="s">
        <v>2076</v>
      </c>
    </row>
    <row r="4656" spans="1:14" ht="20.25" x14ac:dyDescent="0.25">
      <c r="A4656" s="1">
        <v>6</v>
      </c>
      <c r="B4656" s="166"/>
      <c r="C4656" s="1" t="s">
        <v>3919</v>
      </c>
      <c r="D4656" s="1"/>
      <c r="E4656" s="1"/>
      <c r="F4656" s="1" t="s">
        <v>4275</v>
      </c>
      <c r="G4656" s="1">
        <v>8</v>
      </c>
      <c r="H4656" s="1" t="s">
        <v>19</v>
      </c>
      <c r="I4656" s="1" t="s">
        <v>4096</v>
      </c>
      <c r="J4656" s="1">
        <v>0.3</v>
      </c>
      <c r="K4656" s="1">
        <v>2.4</v>
      </c>
      <c r="L4656" s="49">
        <v>10</v>
      </c>
      <c r="M4656" s="50">
        <v>46197</v>
      </c>
      <c r="N4656" s="1" t="s">
        <v>2076</v>
      </c>
    </row>
    <row r="4657" spans="1:14" ht="20.25" x14ac:dyDescent="0.25">
      <c r="A4657" s="1">
        <v>7</v>
      </c>
      <c r="B4657" s="166"/>
      <c r="C4657" s="1" t="s">
        <v>4276</v>
      </c>
      <c r="D4657" s="1"/>
      <c r="E4657" s="1"/>
      <c r="F4657" s="1" t="s">
        <v>4277</v>
      </c>
      <c r="G4657" s="1">
        <v>4</v>
      </c>
      <c r="H4657" s="1" t="s">
        <v>19</v>
      </c>
      <c r="I4657" s="1" t="s">
        <v>4096</v>
      </c>
      <c r="J4657" s="1">
        <v>2.8</v>
      </c>
      <c r="K4657" s="1">
        <v>11.2</v>
      </c>
      <c r="L4657" s="49">
        <v>10</v>
      </c>
      <c r="M4657" s="50">
        <v>46197</v>
      </c>
      <c r="N4657" s="1" t="s">
        <v>2076</v>
      </c>
    </row>
    <row r="4658" spans="1:14" ht="20.25" x14ac:dyDescent="0.25">
      <c r="A4658" s="1">
        <v>8</v>
      </c>
      <c r="B4658" s="166"/>
      <c r="C4658" s="1" t="s">
        <v>4276</v>
      </c>
      <c r="D4658" s="1"/>
      <c r="E4658" s="1"/>
      <c r="F4658" s="1" t="s">
        <v>4278</v>
      </c>
      <c r="G4658" s="1">
        <v>40</v>
      </c>
      <c r="H4658" s="1" t="s">
        <v>19</v>
      </c>
      <c r="I4658" s="1" t="s">
        <v>4096</v>
      </c>
      <c r="J4658" s="1">
        <v>7.5</v>
      </c>
      <c r="K4658" s="1">
        <v>300</v>
      </c>
      <c r="L4658" s="49">
        <v>10</v>
      </c>
      <c r="M4658" s="50">
        <v>46197</v>
      </c>
      <c r="N4658" s="1" t="s">
        <v>2076</v>
      </c>
    </row>
    <row r="4659" spans="1:14" ht="20.25" x14ac:dyDescent="0.25">
      <c r="A4659" s="1">
        <v>9</v>
      </c>
      <c r="B4659" s="166"/>
      <c r="C4659" s="1" t="s">
        <v>3989</v>
      </c>
      <c r="D4659" s="1"/>
      <c r="E4659" s="1"/>
      <c r="F4659" s="1" t="s">
        <v>4279</v>
      </c>
      <c r="G4659" s="1">
        <v>50</v>
      </c>
      <c r="H4659" s="1" t="s">
        <v>1260</v>
      </c>
      <c r="I4659" s="1" t="s">
        <v>4096</v>
      </c>
      <c r="J4659" s="1">
        <v>1.5</v>
      </c>
      <c r="K4659" s="1">
        <v>75</v>
      </c>
      <c r="L4659" s="49">
        <v>10</v>
      </c>
      <c r="M4659" s="50">
        <v>46197</v>
      </c>
      <c r="N4659" s="1" t="s">
        <v>2076</v>
      </c>
    </row>
    <row r="4660" spans="1:14" ht="20.25" x14ac:dyDescent="0.25">
      <c r="A4660" s="1">
        <v>10</v>
      </c>
      <c r="B4660" s="166"/>
      <c r="C4660" s="1" t="s">
        <v>3783</v>
      </c>
      <c r="D4660" s="1"/>
      <c r="E4660" s="1"/>
      <c r="F4660" s="1" t="s">
        <v>4252</v>
      </c>
      <c r="G4660" s="1">
        <v>32</v>
      </c>
      <c r="H4660" s="1" t="s">
        <v>19</v>
      </c>
      <c r="I4660" s="1" t="s">
        <v>4096</v>
      </c>
      <c r="J4660" s="1">
        <v>0.03</v>
      </c>
      <c r="K4660" s="1">
        <v>0.96</v>
      </c>
      <c r="L4660" s="49">
        <v>10</v>
      </c>
      <c r="M4660" s="50">
        <v>46197</v>
      </c>
      <c r="N4660" s="1" t="s">
        <v>2076</v>
      </c>
    </row>
    <row r="4661" spans="1:14" ht="20.25" x14ac:dyDescent="0.25">
      <c r="A4661" s="1">
        <v>11</v>
      </c>
      <c r="B4661" s="166"/>
      <c r="C4661" s="1" t="s">
        <v>4280</v>
      </c>
      <c r="D4661" s="1"/>
      <c r="E4661" s="1"/>
      <c r="F4661" s="1" t="s">
        <v>4281</v>
      </c>
      <c r="G4661" s="1">
        <v>32</v>
      </c>
      <c r="H4661" s="1" t="s">
        <v>19</v>
      </c>
      <c r="I4661" s="1" t="s">
        <v>4096</v>
      </c>
      <c r="J4661" s="1">
        <v>0.05</v>
      </c>
      <c r="K4661" s="1">
        <v>1.6</v>
      </c>
      <c r="L4661" s="49">
        <v>10</v>
      </c>
      <c r="M4661" s="50">
        <v>46197</v>
      </c>
      <c r="N4661" s="1" t="s">
        <v>2076</v>
      </c>
    </row>
    <row r="4662" spans="1:14" ht="20.25" x14ac:dyDescent="0.25">
      <c r="A4662" s="1">
        <v>12</v>
      </c>
      <c r="B4662" s="166"/>
      <c r="C4662" s="1" t="s">
        <v>4280</v>
      </c>
      <c r="D4662" s="1"/>
      <c r="E4662" s="1"/>
      <c r="F4662" s="1" t="s">
        <v>4282</v>
      </c>
      <c r="G4662" s="1">
        <v>16</v>
      </c>
      <c r="H4662" s="1" t="s">
        <v>19</v>
      </c>
      <c r="I4662" s="1" t="s">
        <v>4096</v>
      </c>
      <c r="J4662" s="1">
        <v>0.5</v>
      </c>
      <c r="K4662" s="1">
        <v>8</v>
      </c>
      <c r="L4662" s="49">
        <v>10</v>
      </c>
      <c r="M4662" s="50">
        <v>46197</v>
      </c>
      <c r="N4662" s="1" t="s">
        <v>2076</v>
      </c>
    </row>
    <row r="4663" spans="1:14" ht="20.25" x14ac:dyDescent="0.25">
      <c r="A4663" s="1">
        <v>13</v>
      </c>
      <c r="B4663" s="166"/>
      <c r="C4663" s="1" t="s">
        <v>4280</v>
      </c>
      <c r="D4663" s="1"/>
      <c r="E4663" s="1"/>
      <c r="F4663" s="1" t="s">
        <v>4283</v>
      </c>
      <c r="G4663" s="1">
        <v>4</v>
      </c>
      <c r="H4663" s="1" t="s">
        <v>19</v>
      </c>
      <c r="I4663" s="1" t="s">
        <v>4096</v>
      </c>
      <c r="J4663" s="1">
        <v>0.8</v>
      </c>
      <c r="K4663" s="1">
        <v>3.2</v>
      </c>
      <c r="L4663" s="49">
        <v>10</v>
      </c>
      <c r="M4663" s="50">
        <v>46197</v>
      </c>
      <c r="N4663" s="1" t="s">
        <v>2076</v>
      </c>
    </row>
    <row r="4664" spans="1:14" ht="20.25" x14ac:dyDescent="0.25">
      <c r="A4664" s="1">
        <v>14</v>
      </c>
      <c r="B4664" s="166"/>
      <c r="C4664" s="1" t="s">
        <v>4284</v>
      </c>
      <c r="D4664" s="1"/>
      <c r="E4664" s="1"/>
      <c r="F4664" s="1" t="s">
        <v>4285</v>
      </c>
      <c r="G4664" s="1">
        <v>72</v>
      </c>
      <c r="H4664" s="1" t="s">
        <v>19</v>
      </c>
      <c r="I4664" s="1" t="s">
        <v>4096</v>
      </c>
      <c r="J4664" s="1">
        <v>0.05</v>
      </c>
      <c r="K4664" s="1">
        <v>3.6</v>
      </c>
      <c r="L4664" s="49">
        <v>10</v>
      </c>
      <c r="M4664" s="50">
        <v>46197</v>
      </c>
      <c r="N4664" s="1" t="s">
        <v>2076</v>
      </c>
    </row>
    <row r="4665" spans="1:14" ht="20.25" x14ac:dyDescent="0.25">
      <c r="A4665" s="1">
        <v>15</v>
      </c>
      <c r="B4665" s="166"/>
      <c r="C4665" s="1" t="s">
        <v>4154</v>
      </c>
      <c r="D4665" s="1"/>
      <c r="E4665" s="1"/>
      <c r="F4665" s="1" t="s">
        <v>4286</v>
      </c>
      <c r="G4665" s="1">
        <v>8</v>
      </c>
      <c r="H4665" s="1" t="s">
        <v>19</v>
      </c>
      <c r="I4665" s="1" t="s">
        <v>4096</v>
      </c>
      <c r="J4665" s="1">
        <v>0.05</v>
      </c>
      <c r="K4665" s="1">
        <v>0.4</v>
      </c>
      <c r="L4665" s="49">
        <v>10</v>
      </c>
      <c r="M4665" s="50">
        <v>46197</v>
      </c>
      <c r="N4665" s="1" t="s">
        <v>2076</v>
      </c>
    </row>
    <row r="4666" spans="1:14" ht="20.25" x14ac:dyDescent="0.25">
      <c r="A4666" s="1">
        <v>16</v>
      </c>
      <c r="B4666" s="166"/>
      <c r="C4666" s="1" t="s">
        <v>4154</v>
      </c>
      <c r="D4666" s="1"/>
      <c r="E4666" s="1"/>
      <c r="F4666" s="1" t="s">
        <v>4287</v>
      </c>
      <c r="G4666" s="1">
        <v>8</v>
      </c>
      <c r="H4666" s="1" t="s">
        <v>19</v>
      </c>
      <c r="I4666" s="1" t="s">
        <v>4096</v>
      </c>
      <c r="J4666" s="1">
        <v>0.02</v>
      </c>
      <c r="K4666" s="1">
        <v>0.16</v>
      </c>
      <c r="L4666" s="49">
        <v>10</v>
      </c>
      <c r="M4666" s="50">
        <v>46197</v>
      </c>
      <c r="N4666" s="1" t="s">
        <v>2076</v>
      </c>
    </row>
    <row r="4667" spans="1:14" ht="20.25" x14ac:dyDescent="0.25">
      <c r="A4667" s="1">
        <v>17</v>
      </c>
      <c r="B4667" s="166"/>
      <c r="C4667" s="1" t="s">
        <v>4154</v>
      </c>
      <c r="D4667" s="1"/>
      <c r="E4667" s="1"/>
      <c r="F4667" s="1" t="s">
        <v>4288</v>
      </c>
      <c r="G4667" s="1">
        <v>8</v>
      </c>
      <c r="H4667" s="1" t="s">
        <v>19</v>
      </c>
      <c r="I4667" s="1" t="s">
        <v>4096</v>
      </c>
      <c r="J4667" s="1">
        <v>0.02</v>
      </c>
      <c r="K4667" s="1">
        <v>0.16</v>
      </c>
      <c r="L4667" s="49">
        <v>10</v>
      </c>
      <c r="M4667" s="50">
        <v>46197</v>
      </c>
      <c r="N4667" s="1" t="s">
        <v>2076</v>
      </c>
    </row>
    <row r="4668" spans="1:14" ht="20.25" x14ac:dyDescent="0.25">
      <c r="A4668" s="1">
        <v>18</v>
      </c>
      <c r="B4668" s="166"/>
      <c r="C4668" s="1" t="s">
        <v>4171</v>
      </c>
      <c r="D4668" s="1"/>
      <c r="E4668" s="1"/>
      <c r="F4668" s="1" t="s">
        <v>4289</v>
      </c>
      <c r="G4668" s="1">
        <v>360</v>
      </c>
      <c r="H4668" s="1" t="s">
        <v>19</v>
      </c>
      <c r="I4668" s="1" t="s">
        <v>4096</v>
      </c>
      <c r="J4668" s="1">
        <v>0.02</v>
      </c>
      <c r="K4668" s="1">
        <v>7.2</v>
      </c>
      <c r="L4668" s="49">
        <v>10</v>
      </c>
      <c r="M4668" s="50">
        <v>46197</v>
      </c>
      <c r="N4668" s="1" t="s">
        <v>2076</v>
      </c>
    </row>
    <row r="4669" spans="1:14" ht="20.25" x14ac:dyDescent="0.25">
      <c r="A4669" s="1">
        <v>19</v>
      </c>
      <c r="B4669" s="166"/>
      <c r="C4669" s="1" t="s">
        <v>4176</v>
      </c>
      <c r="D4669" s="1"/>
      <c r="E4669" s="1"/>
      <c r="F4669" s="1" t="s">
        <v>4290</v>
      </c>
      <c r="G4669" s="1">
        <v>216</v>
      </c>
      <c r="H4669" s="1" t="s">
        <v>19</v>
      </c>
      <c r="I4669" s="1" t="s">
        <v>4096</v>
      </c>
      <c r="J4669" s="1">
        <v>0.02</v>
      </c>
      <c r="K4669" s="1">
        <v>4.32</v>
      </c>
      <c r="L4669" s="49">
        <v>10</v>
      </c>
      <c r="M4669" s="50">
        <v>46197</v>
      </c>
      <c r="N4669" s="1" t="s">
        <v>2076</v>
      </c>
    </row>
    <row r="4670" spans="1:14" ht="20.25" x14ac:dyDescent="0.25">
      <c r="A4670" s="1">
        <v>20</v>
      </c>
      <c r="B4670" s="166"/>
      <c r="C4670" s="1" t="s">
        <v>4176</v>
      </c>
      <c r="D4670" s="1"/>
      <c r="E4670" s="1"/>
      <c r="F4670" s="1" t="s">
        <v>4291</v>
      </c>
      <c r="G4670" s="1">
        <v>216</v>
      </c>
      <c r="H4670" s="1" t="s">
        <v>19</v>
      </c>
      <c r="I4670" s="1" t="s">
        <v>4096</v>
      </c>
      <c r="J4670" s="1">
        <v>0.05</v>
      </c>
      <c r="K4670" s="1">
        <v>10.8</v>
      </c>
      <c r="L4670" s="49">
        <v>10</v>
      </c>
      <c r="M4670" s="50">
        <v>46197</v>
      </c>
      <c r="N4670" s="1" t="s">
        <v>2076</v>
      </c>
    </row>
    <row r="4671" spans="1:14" ht="20.25" x14ac:dyDescent="0.25">
      <c r="A4671" s="1">
        <v>21</v>
      </c>
      <c r="B4671" s="166"/>
      <c r="C4671" s="1" t="s">
        <v>4180</v>
      </c>
      <c r="D4671" s="1"/>
      <c r="E4671" s="1"/>
      <c r="F4671" s="1" t="s">
        <v>4292</v>
      </c>
      <c r="G4671" s="1">
        <v>176</v>
      </c>
      <c r="H4671" s="1" t="s">
        <v>19</v>
      </c>
      <c r="I4671" s="1" t="s">
        <v>4096</v>
      </c>
      <c r="J4671" s="1">
        <v>0.02</v>
      </c>
      <c r="K4671" s="1">
        <v>3.52</v>
      </c>
      <c r="L4671" s="49">
        <v>10</v>
      </c>
      <c r="M4671" s="50">
        <v>46197</v>
      </c>
      <c r="N4671" s="1" t="s">
        <v>2076</v>
      </c>
    </row>
    <row r="4672" spans="1:14" ht="20.25" x14ac:dyDescent="0.25">
      <c r="A4672" s="1">
        <v>22</v>
      </c>
      <c r="B4672" s="166"/>
      <c r="C4672" s="1" t="s">
        <v>4183</v>
      </c>
      <c r="D4672" s="1"/>
      <c r="E4672" s="1"/>
      <c r="F4672" s="1" t="s">
        <v>4293</v>
      </c>
      <c r="G4672" s="1">
        <v>160</v>
      </c>
      <c r="H4672" s="1" t="s">
        <v>19</v>
      </c>
      <c r="I4672" s="1" t="s">
        <v>4096</v>
      </c>
      <c r="J4672" s="1">
        <v>0.02</v>
      </c>
      <c r="K4672" s="1">
        <v>3.2</v>
      </c>
      <c r="L4672" s="49">
        <v>10</v>
      </c>
      <c r="M4672" s="50">
        <v>46197</v>
      </c>
      <c r="N4672" s="1" t="s">
        <v>2076</v>
      </c>
    </row>
    <row r="4673" spans="1:14" ht="20.25" x14ac:dyDescent="0.25">
      <c r="A4673" s="1">
        <v>23</v>
      </c>
      <c r="B4673" s="166"/>
      <c r="C4673" s="1" t="s">
        <v>4186</v>
      </c>
      <c r="D4673" s="1"/>
      <c r="E4673" s="1"/>
      <c r="F4673" s="1" t="s">
        <v>4294</v>
      </c>
      <c r="G4673" s="1">
        <v>96</v>
      </c>
      <c r="H4673" s="1" t="s">
        <v>19</v>
      </c>
      <c r="I4673" s="1" t="s">
        <v>4096</v>
      </c>
      <c r="J4673" s="1">
        <v>0.02</v>
      </c>
      <c r="K4673" s="1">
        <v>1.92</v>
      </c>
      <c r="L4673" s="49">
        <v>10</v>
      </c>
      <c r="M4673" s="50">
        <v>46197</v>
      </c>
      <c r="N4673" s="1" t="s">
        <v>2076</v>
      </c>
    </row>
    <row r="4674" spans="1:14" ht="20.25" x14ac:dyDescent="0.25">
      <c r="A4674" s="1">
        <v>24</v>
      </c>
      <c r="B4674" s="166"/>
      <c r="C4674" s="1" t="s">
        <v>4189</v>
      </c>
      <c r="D4674" s="1"/>
      <c r="E4674" s="1"/>
      <c r="F4674" s="1" t="s">
        <v>4295</v>
      </c>
      <c r="G4674" s="1">
        <v>96</v>
      </c>
      <c r="H4674" s="1" t="s">
        <v>19</v>
      </c>
      <c r="I4674" s="1" t="s">
        <v>4096</v>
      </c>
      <c r="J4674" s="1">
        <v>0.05</v>
      </c>
      <c r="K4674" s="1">
        <v>4.8000000000000007</v>
      </c>
      <c r="L4674" s="49">
        <v>10</v>
      </c>
      <c r="M4674" s="50">
        <v>46197</v>
      </c>
      <c r="N4674" s="1" t="s">
        <v>2076</v>
      </c>
    </row>
    <row r="4675" spans="1:14" ht="20.25" x14ac:dyDescent="0.25">
      <c r="A4675" s="1">
        <v>25</v>
      </c>
      <c r="B4675" s="166"/>
      <c r="C4675" s="1" t="s">
        <v>4192</v>
      </c>
      <c r="D4675" s="1"/>
      <c r="E4675" s="1"/>
      <c r="F4675" s="1" t="s">
        <v>4296</v>
      </c>
      <c r="G4675" s="1">
        <v>56</v>
      </c>
      <c r="H4675" s="1" t="s">
        <v>19</v>
      </c>
      <c r="I4675" s="1" t="s">
        <v>4096</v>
      </c>
      <c r="J4675" s="1">
        <v>0.02</v>
      </c>
      <c r="K4675" s="1">
        <v>1.1200000000000001</v>
      </c>
      <c r="L4675" s="49">
        <v>10</v>
      </c>
      <c r="M4675" s="50">
        <v>46197</v>
      </c>
      <c r="N4675" s="1" t="s">
        <v>2076</v>
      </c>
    </row>
    <row r="4676" spans="1:14" ht="20.25" x14ac:dyDescent="0.25">
      <c r="A4676" s="1">
        <v>26</v>
      </c>
      <c r="B4676" s="166"/>
      <c r="C4676" s="1" t="s">
        <v>4195</v>
      </c>
      <c r="D4676" s="1"/>
      <c r="E4676" s="1"/>
      <c r="F4676" s="1" t="s">
        <v>4297</v>
      </c>
      <c r="G4676" s="1">
        <v>128</v>
      </c>
      <c r="H4676" s="1" t="s">
        <v>19</v>
      </c>
      <c r="I4676" s="1" t="s">
        <v>4096</v>
      </c>
      <c r="J4676" s="1">
        <v>0.02</v>
      </c>
      <c r="K4676" s="1">
        <v>2.56</v>
      </c>
      <c r="L4676" s="49">
        <v>10</v>
      </c>
      <c r="M4676" s="50">
        <v>46197</v>
      </c>
      <c r="N4676" s="1" t="s">
        <v>2076</v>
      </c>
    </row>
    <row r="4677" spans="1:14" ht="20.25" x14ac:dyDescent="0.25">
      <c r="A4677" s="1">
        <v>27</v>
      </c>
      <c r="B4677" s="166"/>
      <c r="C4677" s="1" t="s">
        <v>4198</v>
      </c>
      <c r="D4677" s="1"/>
      <c r="E4677" s="1"/>
      <c r="F4677" s="1" t="s">
        <v>4298</v>
      </c>
      <c r="G4677" s="1">
        <v>112</v>
      </c>
      <c r="H4677" s="1" t="s">
        <v>19</v>
      </c>
      <c r="I4677" s="1" t="s">
        <v>4096</v>
      </c>
      <c r="J4677" s="1">
        <v>0.02</v>
      </c>
      <c r="K4677" s="1">
        <v>2.2400000000000002</v>
      </c>
      <c r="L4677" s="49">
        <v>10</v>
      </c>
      <c r="M4677" s="50">
        <v>46197</v>
      </c>
      <c r="N4677" s="1" t="s">
        <v>2076</v>
      </c>
    </row>
    <row r="4678" spans="1:14" ht="20.25" x14ac:dyDescent="0.25">
      <c r="A4678" s="1">
        <v>28</v>
      </c>
      <c r="B4678" s="166"/>
      <c r="C4678" s="1" t="s">
        <v>4202</v>
      </c>
      <c r="D4678" s="1"/>
      <c r="E4678" s="1"/>
      <c r="F4678" s="1" t="s">
        <v>4299</v>
      </c>
      <c r="G4678" s="1">
        <v>96</v>
      </c>
      <c r="H4678" s="1" t="s">
        <v>19</v>
      </c>
      <c r="I4678" s="1" t="s">
        <v>4096</v>
      </c>
      <c r="J4678" s="1">
        <v>0.02</v>
      </c>
      <c r="K4678" s="1">
        <v>1.92</v>
      </c>
      <c r="L4678" s="49">
        <v>10</v>
      </c>
      <c r="M4678" s="50">
        <v>46197</v>
      </c>
      <c r="N4678" s="1" t="s">
        <v>2076</v>
      </c>
    </row>
    <row r="4679" spans="1:14" ht="20.25" x14ac:dyDescent="0.25">
      <c r="A4679" s="1">
        <v>29</v>
      </c>
      <c r="B4679" s="166"/>
      <c r="C4679" s="1" t="s">
        <v>4206</v>
      </c>
      <c r="D4679" s="1"/>
      <c r="E4679" s="1"/>
      <c r="F4679" s="1" t="s">
        <v>4300</v>
      </c>
      <c r="G4679" s="1">
        <v>112</v>
      </c>
      <c r="H4679" s="1" t="s">
        <v>19</v>
      </c>
      <c r="I4679" s="1" t="s">
        <v>4096</v>
      </c>
      <c r="J4679" s="1">
        <v>0.02</v>
      </c>
      <c r="K4679" s="1">
        <v>2.2400000000000002</v>
      </c>
      <c r="L4679" s="49">
        <v>10</v>
      </c>
      <c r="M4679" s="50">
        <v>46197</v>
      </c>
      <c r="N4679" s="1" t="s">
        <v>2076</v>
      </c>
    </row>
    <row r="4680" spans="1:14" ht="20.25" x14ac:dyDescent="0.25">
      <c r="A4680" s="1">
        <v>30</v>
      </c>
      <c r="B4680" s="166"/>
      <c r="C4680" s="1" t="s">
        <v>4210</v>
      </c>
      <c r="D4680" s="1"/>
      <c r="E4680" s="1"/>
      <c r="F4680" s="1" t="s">
        <v>4301</v>
      </c>
      <c r="G4680" s="1">
        <v>112</v>
      </c>
      <c r="H4680" s="1" t="s">
        <v>19</v>
      </c>
      <c r="I4680" s="1" t="s">
        <v>4096</v>
      </c>
      <c r="J4680" s="1">
        <v>0.02</v>
      </c>
      <c r="K4680" s="1">
        <v>2.2400000000000002</v>
      </c>
      <c r="L4680" s="49">
        <v>10</v>
      </c>
      <c r="M4680" s="50">
        <v>46197</v>
      </c>
      <c r="N4680" s="1" t="s">
        <v>2076</v>
      </c>
    </row>
    <row r="4681" spans="1:14" ht="20.25" x14ac:dyDescent="0.25">
      <c r="A4681" s="1">
        <v>31</v>
      </c>
      <c r="B4681" s="166"/>
      <c r="C4681" s="1" t="s">
        <v>4214</v>
      </c>
      <c r="D4681" s="1"/>
      <c r="E4681" s="1"/>
      <c r="F4681" s="1" t="s">
        <v>4301</v>
      </c>
      <c r="G4681" s="1">
        <v>208</v>
      </c>
      <c r="H4681" s="1" t="s">
        <v>19</v>
      </c>
      <c r="I4681" s="1" t="s">
        <v>4096</v>
      </c>
      <c r="J4681" s="1">
        <v>0.02</v>
      </c>
      <c r="K4681" s="1">
        <v>4.16</v>
      </c>
      <c r="L4681" s="49">
        <v>10</v>
      </c>
      <c r="M4681" s="50">
        <v>46197</v>
      </c>
      <c r="N4681" s="1" t="s">
        <v>2076</v>
      </c>
    </row>
    <row r="4682" spans="1:14" ht="20.25" x14ac:dyDescent="0.25">
      <c r="A4682" s="1">
        <v>32</v>
      </c>
      <c r="B4682" s="166"/>
      <c r="C4682" s="1" t="s">
        <v>4214</v>
      </c>
      <c r="D4682" s="1"/>
      <c r="E4682" s="1"/>
      <c r="F4682" s="1" t="s">
        <v>4302</v>
      </c>
      <c r="G4682" s="1">
        <v>208</v>
      </c>
      <c r="H4682" s="1" t="s">
        <v>19</v>
      </c>
      <c r="I4682" s="1" t="s">
        <v>4096</v>
      </c>
      <c r="J4682" s="1">
        <v>0.05</v>
      </c>
      <c r="K4682" s="1">
        <v>10.4</v>
      </c>
      <c r="L4682" s="49">
        <v>10</v>
      </c>
      <c r="M4682" s="50">
        <v>46197</v>
      </c>
      <c r="N4682" s="1" t="s">
        <v>2076</v>
      </c>
    </row>
    <row r="4683" spans="1:14" ht="20.25" x14ac:dyDescent="0.25">
      <c r="A4683" s="1">
        <v>33</v>
      </c>
      <c r="B4683" s="166"/>
      <c r="C4683" s="1" t="s">
        <v>4217</v>
      </c>
      <c r="D4683" s="1"/>
      <c r="E4683" s="1"/>
      <c r="F4683" s="1" t="s">
        <v>4303</v>
      </c>
      <c r="G4683" s="1">
        <v>384</v>
      </c>
      <c r="H4683" s="1" t="s">
        <v>19</v>
      </c>
      <c r="I4683" s="1" t="s">
        <v>4096</v>
      </c>
      <c r="J4683" s="1">
        <v>0.02</v>
      </c>
      <c r="K4683" s="1">
        <v>7.68</v>
      </c>
      <c r="L4683" s="49">
        <v>10</v>
      </c>
      <c r="M4683" s="50">
        <v>46197</v>
      </c>
      <c r="N4683" s="1" t="s">
        <v>2076</v>
      </c>
    </row>
    <row r="4684" spans="1:14" ht="20.25" x14ac:dyDescent="0.25">
      <c r="A4684" s="1">
        <v>34</v>
      </c>
      <c r="B4684" s="166"/>
      <c r="C4684" s="1" t="s">
        <v>4221</v>
      </c>
      <c r="D4684" s="1"/>
      <c r="E4684" s="1"/>
      <c r="F4684" s="1" t="s">
        <v>4304</v>
      </c>
      <c r="G4684" s="1">
        <v>8</v>
      </c>
      <c r="H4684" s="1" t="s">
        <v>19</v>
      </c>
      <c r="I4684" s="1" t="s">
        <v>4096</v>
      </c>
      <c r="J4684" s="1">
        <v>0.02</v>
      </c>
      <c r="K4684" s="1">
        <v>0.16</v>
      </c>
      <c r="L4684" s="49">
        <v>10</v>
      </c>
      <c r="M4684" s="50">
        <v>46197</v>
      </c>
      <c r="N4684" s="1" t="s">
        <v>2076</v>
      </c>
    </row>
    <row r="4685" spans="1:14" ht="20.25" x14ac:dyDescent="0.25">
      <c r="A4685" s="1">
        <v>35</v>
      </c>
      <c r="B4685" s="166"/>
      <c r="C4685" s="1" t="s">
        <v>4244</v>
      </c>
      <c r="D4685" s="1"/>
      <c r="E4685" s="1"/>
      <c r="F4685" s="1" t="s">
        <v>4305</v>
      </c>
      <c r="G4685" s="1">
        <v>664</v>
      </c>
      <c r="H4685" s="1" t="s">
        <v>19</v>
      </c>
      <c r="I4685" s="1" t="s">
        <v>4096</v>
      </c>
      <c r="J4685" s="1">
        <v>0.05</v>
      </c>
      <c r="K4685" s="1">
        <v>33.200000000000003</v>
      </c>
      <c r="L4685" s="49">
        <v>10</v>
      </c>
      <c r="M4685" s="50">
        <v>46197</v>
      </c>
      <c r="N4685" s="1" t="s">
        <v>2076</v>
      </c>
    </row>
    <row r="4686" spans="1:14" ht="20.25" x14ac:dyDescent="0.25">
      <c r="A4686" s="1">
        <v>36</v>
      </c>
      <c r="B4686" s="166"/>
      <c r="C4686" s="1" t="s">
        <v>3774</v>
      </c>
      <c r="D4686" s="1"/>
      <c r="E4686" s="1" t="s">
        <v>3775</v>
      </c>
      <c r="F4686" s="1" t="s">
        <v>3776</v>
      </c>
      <c r="G4686" s="1">
        <v>2</v>
      </c>
      <c r="H4686" s="1" t="s">
        <v>19</v>
      </c>
      <c r="I4686" s="1" t="s">
        <v>2281</v>
      </c>
      <c r="J4686" s="1">
        <v>12.6</v>
      </c>
      <c r="K4686" s="1">
        <v>25.2</v>
      </c>
      <c r="L4686" s="49">
        <v>10</v>
      </c>
      <c r="M4686" s="50">
        <v>46197</v>
      </c>
      <c r="N4686" s="1" t="s">
        <v>2076</v>
      </c>
    </row>
    <row r="4687" spans="1:14" ht="20.25" x14ac:dyDescent="0.25">
      <c r="A4687" s="1">
        <v>37</v>
      </c>
      <c r="B4687" s="166"/>
      <c r="C4687" s="1" t="s">
        <v>3774</v>
      </c>
      <c r="D4687" s="1"/>
      <c r="E4687" s="1" t="s">
        <v>3778</v>
      </c>
      <c r="F4687" s="1" t="s">
        <v>3776</v>
      </c>
      <c r="G4687" s="1">
        <v>4</v>
      </c>
      <c r="H4687" s="1" t="s">
        <v>19</v>
      </c>
      <c r="I4687" s="1" t="s">
        <v>2281</v>
      </c>
      <c r="J4687" s="1">
        <v>12.6</v>
      </c>
      <c r="K4687" s="1">
        <v>50.4</v>
      </c>
      <c r="L4687" s="49">
        <v>10</v>
      </c>
      <c r="M4687" s="50">
        <v>46197</v>
      </c>
      <c r="N4687" s="1" t="s">
        <v>2076</v>
      </c>
    </row>
    <row r="4688" spans="1:14" ht="20.25" x14ac:dyDescent="0.25">
      <c r="A4688" s="1">
        <v>38</v>
      </c>
      <c r="B4688" s="166"/>
      <c r="C4688" s="1" t="s">
        <v>3774</v>
      </c>
      <c r="D4688" s="1"/>
      <c r="E4688" s="1" t="s">
        <v>3775</v>
      </c>
      <c r="F4688" s="1" t="s">
        <v>3776</v>
      </c>
      <c r="G4688" s="1">
        <v>2</v>
      </c>
      <c r="H4688" s="1" t="s">
        <v>19</v>
      </c>
      <c r="I4688" s="1" t="s">
        <v>2283</v>
      </c>
      <c r="J4688" s="1">
        <v>12.6</v>
      </c>
      <c r="K4688" s="1">
        <v>25.2</v>
      </c>
      <c r="L4688" s="49">
        <v>10</v>
      </c>
      <c r="M4688" s="50">
        <v>46197</v>
      </c>
      <c r="N4688" s="1" t="s">
        <v>2076</v>
      </c>
    </row>
    <row r="4689" spans="1:14" ht="20.25" x14ac:dyDescent="0.25">
      <c r="A4689" s="1">
        <v>39</v>
      </c>
      <c r="B4689" s="166"/>
      <c r="C4689" s="1" t="s">
        <v>3774</v>
      </c>
      <c r="D4689" s="1"/>
      <c r="E4689" s="1" t="s">
        <v>3778</v>
      </c>
      <c r="F4689" s="1" t="s">
        <v>3776</v>
      </c>
      <c r="G4689" s="1">
        <v>4</v>
      </c>
      <c r="H4689" s="1" t="s">
        <v>19</v>
      </c>
      <c r="I4689" s="1" t="s">
        <v>2283</v>
      </c>
      <c r="J4689" s="1">
        <v>12.6</v>
      </c>
      <c r="K4689" s="1">
        <v>50.4</v>
      </c>
      <c r="L4689" s="49">
        <v>10</v>
      </c>
      <c r="M4689" s="50">
        <v>46197</v>
      </c>
      <c r="N4689" s="1" t="s">
        <v>2076</v>
      </c>
    </row>
    <row r="4690" spans="1:14" ht="20.25" x14ac:dyDescent="0.25">
      <c r="A4690" s="1">
        <v>40</v>
      </c>
      <c r="B4690" s="166"/>
      <c r="C4690" s="1" t="s">
        <v>3783</v>
      </c>
      <c r="D4690" s="1"/>
      <c r="E4690" s="1" t="s">
        <v>3786</v>
      </c>
      <c r="F4690" s="1" t="s">
        <v>3787</v>
      </c>
      <c r="G4690" s="1">
        <v>1</v>
      </c>
      <c r="H4690" s="1" t="s">
        <v>19</v>
      </c>
      <c r="I4690" s="1" t="s">
        <v>2281</v>
      </c>
      <c r="J4690" s="1">
        <v>142.19999999999999</v>
      </c>
      <c r="K4690" s="1">
        <v>142.19999999999999</v>
      </c>
      <c r="L4690" s="49">
        <v>10</v>
      </c>
      <c r="M4690" s="50">
        <v>46197</v>
      </c>
      <c r="N4690" s="1" t="s">
        <v>2076</v>
      </c>
    </row>
    <row r="4691" spans="1:14" ht="20.25" x14ac:dyDescent="0.25">
      <c r="A4691" s="1">
        <v>41</v>
      </c>
      <c r="B4691" s="166"/>
      <c r="C4691" s="1" t="s">
        <v>3783</v>
      </c>
      <c r="D4691" s="1"/>
      <c r="E4691" s="1" t="s">
        <v>3786</v>
      </c>
      <c r="F4691" s="1" t="s">
        <v>3787</v>
      </c>
      <c r="G4691" s="1">
        <v>1</v>
      </c>
      <c r="H4691" s="1" t="s">
        <v>19</v>
      </c>
      <c r="I4691" s="1" t="s">
        <v>2283</v>
      </c>
      <c r="J4691" s="1">
        <v>142.19999999999999</v>
      </c>
      <c r="K4691" s="1">
        <v>142.19999999999999</v>
      </c>
      <c r="L4691" s="49">
        <v>10</v>
      </c>
      <c r="M4691" s="50">
        <v>46197</v>
      </c>
      <c r="N4691" s="1" t="s">
        <v>2076</v>
      </c>
    </row>
    <row r="4692" spans="1:14" ht="20.25" x14ac:dyDescent="0.25">
      <c r="A4692" s="1">
        <v>42</v>
      </c>
      <c r="B4692" s="166"/>
      <c r="C4692" s="1" t="s">
        <v>3852</v>
      </c>
      <c r="D4692" s="1"/>
      <c r="E4692" s="1" t="s">
        <v>4306</v>
      </c>
      <c r="F4692" s="1" t="s">
        <v>3858</v>
      </c>
      <c r="G4692" s="1">
        <v>4</v>
      </c>
      <c r="H4692" s="1" t="s">
        <v>19</v>
      </c>
      <c r="I4692" s="1" t="s">
        <v>3800</v>
      </c>
      <c r="J4692" s="1">
        <v>134.97999999999999</v>
      </c>
      <c r="K4692" s="1">
        <v>539.91999999999996</v>
      </c>
      <c r="L4692" s="49">
        <v>10</v>
      </c>
      <c r="M4692" s="50">
        <v>46197</v>
      </c>
      <c r="N4692" s="1" t="s">
        <v>2076</v>
      </c>
    </row>
    <row r="4693" spans="1:14" ht="20.25" x14ac:dyDescent="0.25">
      <c r="A4693" s="1">
        <v>43</v>
      </c>
      <c r="B4693" s="166"/>
      <c r="C4693" s="1" t="s">
        <v>3910</v>
      </c>
      <c r="D4693" s="1"/>
      <c r="E4693" s="1" t="s">
        <v>3911</v>
      </c>
      <c r="F4693" s="1" t="s">
        <v>3912</v>
      </c>
      <c r="G4693" s="1">
        <v>1</v>
      </c>
      <c r="H4693" s="1" t="s">
        <v>19</v>
      </c>
      <c r="I4693" s="1" t="s">
        <v>2281</v>
      </c>
      <c r="J4693" s="1">
        <v>300.39999999999998</v>
      </c>
      <c r="K4693" s="1">
        <v>300.39999999999998</v>
      </c>
      <c r="L4693" s="49">
        <v>10</v>
      </c>
      <c r="M4693" s="50">
        <v>46197</v>
      </c>
      <c r="N4693" s="1" t="s">
        <v>2076</v>
      </c>
    </row>
    <row r="4694" spans="1:14" ht="20.25" x14ac:dyDescent="0.25">
      <c r="A4694" s="1">
        <v>44</v>
      </c>
      <c r="B4694" s="166"/>
      <c r="C4694" s="1" t="s">
        <v>3910</v>
      </c>
      <c r="D4694" s="1"/>
      <c r="E4694" s="1" t="s">
        <v>3911</v>
      </c>
      <c r="F4694" s="1" t="s">
        <v>3912</v>
      </c>
      <c r="G4694" s="1">
        <v>1</v>
      </c>
      <c r="H4694" s="1" t="s">
        <v>19</v>
      </c>
      <c r="I4694" s="1" t="s">
        <v>2283</v>
      </c>
      <c r="J4694" s="1">
        <v>300.39999999999998</v>
      </c>
      <c r="K4694" s="1">
        <v>300.39999999999998</v>
      </c>
      <c r="L4694" s="49">
        <v>10</v>
      </c>
      <c r="M4694" s="50">
        <v>46197</v>
      </c>
      <c r="N4694" s="1" t="s">
        <v>2076</v>
      </c>
    </row>
    <row r="4695" spans="1:14" ht="20.25" x14ac:dyDescent="0.25">
      <c r="A4695" s="1">
        <v>45</v>
      </c>
      <c r="B4695" s="166"/>
      <c r="C4695" s="1" t="s">
        <v>3923</v>
      </c>
      <c r="D4695" s="1"/>
      <c r="E4695" s="1" t="s">
        <v>4307</v>
      </c>
      <c r="F4695" s="1" t="s">
        <v>3907</v>
      </c>
      <c r="G4695" s="1">
        <v>60</v>
      </c>
      <c r="H4695" s="1" t="s">
        <v>19</v>
      </c>
      <c r="I4695" s="1" t="s">
        <v>3800</v>
      </c>
      <c r="J4695" s="1">
        <v>0.64</v>
      </c>
      <c r="K4695" s="1">
        <v>38.4</v>
      </c>
      <c r="L4695" s="49">
        <v>10</v>
      </c>
      <c r="M4695" s="50">
        <v>46197</v>
      </c>
      <c r="N4695" s="1" t="s">
        <v>2076</v>
      </c>
    </row>
    <row r="4696" spans="1:14" ht="20.25" x14ac:dyDescent="0.25">
      <c r="A4696" s="1">
        <v>46</v>
      </c>
      <c r="B4696" s="166"/>
      <c r="C4696" s="1" t="s">
        <v>3945</v>
      </c>
      <c r="D4696" s="1"/>
      <c r="E4696" s="1" t="s">
        <v>3951</v>
      </c>
      <c r="F4696" s="1" t="s">
        <v>3947</v>
      </c>
      <c r="G4696" s="1">
        <v>1</v>
      </c>
      <c r="H4696" s="1" t="s">
        <v>19</v>
      </c>
      <c r="I4696" s="1" t="s">
        <v>2281</v>
      </c>
      <c r="J4696" s="1">
        <v>10.199999999999999</v>
      </c>
      <c r="K4696" s="1">
        <v>10.199999999999999</v>
      </c>
      <c r="L4696" s="49">
        <v>10</v>
      </c>
      <c r="M4696" s="50">
        <v>46197</v>
      </c>
      <c r="N4696" s="1" t="s">
        <v>2076</v>
      </c>
    </row>
    <row r="4697" spans="1:14" ht="20.25" x14ac:dyDescent="0.25">
      <c r="A4697" s="1">
        <v>47</v>
      </c>
      <c r="B4697" s="166"/>
      <c r="C4697" s="1" t="s">
        <v>3945</v>
      </c>
      <c r="D4697" s="1"/>
      <c r="E4697" s="1" t="s">
        <v>3951</v>
      </c>
      <c r="F4697" s="1" t="s">
        <v>3947</v>
      </c>
      <c r="G4697" s="1">
        <v>1</v>
      </c>
      <c r="H4697" s="1" t="s">
        <v>19</v>
      </c>
      <c r="I4697" s="1" t="s">
        <v>2283</v>
      </c>
      <c r="J4697" s="1">
        <v>10.199999999999999</v>
      </c>
      <c r="K4697" s="1">
        <v>10.199999999999999</v>
      </c>
      <c r="L4697" s="49">
        <v>10</v>
      </c>
      <c r="M4697" s="50">
        <v>46197</v>
      </c>
      <c r="N4697" s="1" t="s">
        <v>2076</v>
      </c>
    </row>
    <row r="4698" spans="1:14" ht="20.25" x14ac:dyDescent="0.25">
      <c r="A4698" s="1">
        <v>48</v>
      </c>
      <c r="B4698" s="166"/>
      <c r="C4698" s="1" t="s">
        <v>3981</v>
      </c>
      <c r="D4698" s="1"/>
      <c r="E4698" s="1" t="s">
        <v>3982</v>
      </c>
      <c r="F4698" s="1" t="s">
        <v>3983</v>
      </c>
      <c r="G4698" s="1">
        <v>1</v>
      </c>
      <c r="H4698" s="1" t="s">
        <v>19</v>
      </c>
      <c r="I4698" s="1" t="s">
        <v>2281</v>
      </c>
      <c r="J4698" s="1">
        <v>704.9</v>
      </c>
      <c r="K4698" s="1">
        <v>704.9</v>
      </c>
      <c r="L4698" s="49">
        <v>10</v>
      </c>
      <c r="M4698" s="50">
        <v>46197</v>
      </c>
      <c r="N4698" s="1" t="s">
        <v>2076</v>
      </c>
    </row>
    <row r="4699" spans="1:14" ht="20.25" x14ac:dyDescent="0.25">
      <c r="A4699" s="1">
        <v>49</v>
      </c>
      <c r="B4699" s="166"/>
      <c r="C4699" s="1" t="s">
        <v>3981</v>
      </c>
      <c r="D4699" s="1"/>
      <c r="E4699" s="1" t="s">
        <v>3985</v>
      </c>
      <c r="F4699" s="1" t="s">
        <v>3986</v>
      </c>
      <c r="G4699" s="1">
        <v>8</v>
      </c>
      <c r="H4699" s="1" t="s">
        <v>19</v>
      </c>
      <c r="I4699" s="1" t="s">
        <v>2281</v>
      </c>
      <c r="J4699" s="1">
        <v>2.6</v>
      </c>
      <c r="K4699" s="1">
        <v>20.8</v>
      </c>
      <c r="L4699" s="49">
        <v>10</v>
      </c>
      <c r="M4699" s="50">
        <v>46197</v>
      </c>
      <c r="N4699" s="1" t="s">
        <v>2076</v>
      </c>
    </row>
    <row r="4700" spans="1:14" ht="20.25" x14ac:dyDescent="0.25">
      <c r="A4700" s="1">
        <v>50</v>
      </c>
      <c r="B4700" s="166"/>
      <c r="C4700" s="1" t="s">
        <v>3981</v>
      </c>
      <c r="D4700" s="1"/>
      <c r="E4700" s="1" t="s">
        <v>3985</v>
      </c>
      <c r="F4700" s="1" t="s">
        <v>3986</v>
      </c>
      <c r="G4700" s="1">
        <v>8</v>
      </c>
      <c r="H4700" s="1" t="s">
        <v>19</v>
      </c>
      <c r="I4700" s="1" t="s">
        <v>2283</v>
      </c>
      <c r="J4700" s="1">
        <v>2.6</v>
      </c>
      <c r="K4700" s="1">
        <v>20.8</v>
      </c>
      <c r="L4700" s="49">
        <v>10</v>
      </c>
      <c r="M4700" s="50">
        <v>46197</v>
      </c>
      <c r="N4700" s="1" t="s">
        <v>2076</v>
      </c>
    </row>
    <row r="4701" spans="1:14" ht="20.25" x14ac:dyDescent="0.25">
      <c r="A4701" s="1">
        <v>51</v>
      </c>
      <c r="B4701" s="166"/>
      <c r="C4701" s="1" t="s">
        <v>3989</v>
      </c>
      <c r="D4701" s="1"/>
      <c r="E4701" s="1" t="s">
        <v>3990</v>
      </c>
      <c r="F4701" s="1" t="s">
        <v>3992</v>
      </c>
      <c r="G4701" s="1">
        <v>4</v>
      </c>
      <c r="H4701" s="1" t="s">
        <v>19</v>
      </c>
      <c r="I4701" s="1" t="s">
        <v>2281</v>
      </c>
      <c r="J4701" s="1">
        <v>2.6</v>
      </c>
      <c r="K4701" s="1">
        <v>10.4</v>
      </c>
      <c r="L4701" s="49">
        <v>10</v>
      </c>
      <c r="M4701" s="50">
        <v>46197</v>
      </c>
      <c r="N4701" s="1" t="s">
        <v>2076</v>
      </c>
    </row>
    <row r="4702" spans="1:14" ht="20.25" x14ac:dyDescent="0.25">
      <c r="A4702" s="1">
        <v>52</v>
      </c>
      <c r="B4702" s="166"/>
      <c r="C4702" s="1" t="s">
        <v>3989</v>
      </c>
      <c r="D4702" s="1"/>
      <c r="E4702" s="1" t="s">
        <v>3990</v>
      </c>
      <c r="F4702" s="1" t="s">
        <v>3992</v>
      </c>
      <c r="G4702" s="1">
        <v>4</v>
      </c>
      <c r="H4702" s="1" t="s">
        <v>19</v>
      </c>
      <c r="I4702" s="1" t="s">
        <v>2283</v>
      </c>
      <c r="J4702" s="1">
        <v>2.6</v>
      </c>
      <c r="K4702" s="1">
        <v>10.4</v>
      </c>
      <c r="L4702" s="49">
        <v>10</v>
      </c>
      <c r="M4702" s="50">
        <v>46197</v>
      </c>
      <c r="N4702" s="1" t="s">
        <v>2076</v>
      </c>
    </row>
    <row r="4703" spans="1:14" ht="20.25" x14ac:dyDescent="0.25">
      <c r="A4703" s="1">
        <v>53</v>
      </c>
      <c r="B4703" s="166"/>
      <c r="C4703" s="1" t="s">
        <v>3914</v>
      </c>
      <c r="D4703" s="1"/>
      <c r="E4703" s="1" t="s">
        <v>3915</v>
      </c>
      <c r="F4703" s="1" t="s">
        <v>3916</v>
      </c>
      <c r="G4703" s="1">
        <v>1</v>
      </c>
      <c r="H4703" s="1" t="s">
        <v>19</v>
      </c>
      <c r="I4703" s="1" t="s">
        <v>2281</v>
      </c>
      <c r="J4703" s="1">
        <v>282</v>
      </c>
      <c r="K4703" s="1">
        <v>282</v>
      </c>
      <c r="L4703" s="49">
        <v>10</v>
      </c>
      <c r="M4703" s="50">
        <v>46197</v>
      </c>
      <c r="N4703" s="1" t="s">
        <v>2076</v>
      </c>
    </row>
    <row r="4704" spans="1:14" ht="20.25" x14ac:dyDescent="0.25">
      <c r="A4704" s="1">
        <v>54</v>
      </c>
      <c r="B4704" s="166"/>
      <c r="C4704" s="1" t="s">
        <v>3914</v>
      </c>
      <c r="D4704" s="1"/>
      <c r="E4704" s="1" t="s">
        <v>3915</v>
      </c>
      <c r="F4704" s="1" t="s">
        <v>3916</v>
      </c>
      <c r="G4704" s="1">
        <v>1</v>
      </c>
      <c r="H4704" s="1" t="s">
        <v>19</v>
      </c>
      <c r="I4704" s="1" t="s">
        <v>2283</v>
      </c>
      <c r="J4704" s="1">
        <v>282</v>
      </c>
      <c r="K4704" s="1">
        <v>282</v>
      </c>
      <c r="L4704" s="49">
        <v>10</v>
      </c>
      <c r="M4704" s="50">
        <v>46197</v>
      </c>
      <c r="N4704" s="1" t="s">
        <v>2076</v>
      </c>
    </row>
    <row r="4705" spans="1:14" ht="20.25" x14ac:dyDescent="0.25">
      <c r="A4705" s="1">
        <v>1</v>
      </c>
      <c r="B4705" s="166"/>
      <c r="C4705" s="1" t="s">
        <v>3822</v>
      </c>
      <c r="D4705" s="1"/>
      <c r="E4705" s="1" t="s">
        <v>3825</v>
      </c>
      <c r="F4705" s="1" t="s">
        <v>3826</v>
      </c>
      <c r="G4705" s="1">
        <v>4</v>
      </c>
      <c r="H4705" s="1" t="s">
        <v>19</v>
      </c>
      <c r="I4705" s="1" t="s">
        <v>3800</v>
      </c>
      <c r="J4705" s="1">
        <v>81.900000000000006</v>
      </c>
      <c r="K4705" s="1">
        <v>327.60000000000002</v>
      </c>
      <c r="L4705" s="49">
        <v>11</v>
      </c>
      <c r="M4705" s="50">
        <v>46198</v>
      </c>
      <c r="N4705" s="1" t="s">
        <v>2076</v>
      </c>
    </row>
    <row r="4706" spans="1:14" ht="20.25" x14ac:dyDescent="0.25">
      <c r="A4706" s="1">
        <v>2</v>
      </c>
      <c r="B4706" s="166"/>
      <c r="C4706" s="1" t="s">
        <v>3822</v>
      </c>
      <c r="D4706" s="1"/>
      <c r="E4706" s="1" t="s">
        <v>3827</v>
      </c>
      <c r="F4706" s="1" t="s">
        <v>3828</v>
      </c>
      <c r="G4706" s="1">
        <v>4</v>
      </c>
      <c r="H4706" s="1" t="s">
        <v>19</v>
      </c>
      <c r="I4706" s="1" t="s">
        <v>3800</v>
      </c>
      <c r="J4706" s="1">
        <v>46.5</v>
      </c>
      <c r="K4706" s="1">
        <v>186</v>
      </c>
      <c r="L4706" s="49">
        <v>11</v>
      </c>
      <c r="M4706" s="50">
        <v>46198</v>
      </c>
      <c r="N4706" s="1" t="s">
        <v>2076</v>
      </c>
    </row>
    <row r="4707" spans="1:14" ht="20.25" x14ac:dyDescent="0.25">
      <c r="A4707" s="1">
        <v>3</v>
      </c>
      <c r="B4707" s="166"/>
      <c r="C4707" s="1" t="s">
        <v>3831</v>
      </c>
      <c r="D4707" s="1"/>
      <c r="E4707" s="1" t="s">
        <v>3832</v>
      </c>
      <c r="F4707" s="1" t="s">
        <v>3814</v>
      </c>
      <c r="G4707" s="1">
        <v>2</v>
      </c>
      <c r="H4707" s="1" t="s">
        <v>19</v>
      </c>
      <c r="I4707" s="1" t="s">
        <v>3800</v>
      </c>
      <c r="J4707" s="1">
        <v>159.30000000000001</v>
      </c>
      <c r="K4707" s="1">
        <v>318.60000000000002</v>
      </c>
      <c r="L4707" s="49">
        <v>11</v>
      </c>
      <c r="M4707" s="50">
        <v>46198</v>
      </c>
      <c r="N4707" s="1" t="s">
        <v>2076</v>
      </c>
    </row>
    <row r="4708" spans="1:14" ht="20.25" x14ac:dyDescent="0.25">
      <c r="A4708" s="1">
        <v>4</v>
      </c>
      <c r="B4708" s="166"/>
      <c r="C4708" s="1" t="s">
        <v>3831</v>
      </c>
      <c r="D4708" s="1"/>
      <c r="E4708" s="1" t="s">
        <v>3833</v>
      </c>
      <c r="F4708" s="1" t="s">
        <v>3816</v>
      </c>
      <c r="G4708" s="1">
        <v>2</v>
      </c>
      <c r="H4708" s="1" t="s">
        <v>19</v>
      </c>
      <c r="I4708" s="1" t="s">
        <v>3800</v>
      </c>
      <c r="J4708" s="1">
        <v>159.30000000000001</v>
      </c>
      <c r="K4708" s="1">
        <v>318.60000000000002</v>
      </c>
      <c r="L4708" s="49">
        <v>11</v>
      </c>
      <c r="M4708" s="50">
        <v>46198</v>
      </c>
      <c r="N4708" s="1" t="s">
        <v>2076</v>
      </c>
    </row>
    <row r="4709" spans="1:14" ht="20.25" x14ac:dyDescent="0.25">
      <c r="A4709" s="1">
        <v>5</v>
      </c>
      <c r="B4709" s="166"/>
      <c r="C4709" s="1" t="s">
        <v>3838</v>
      </c>
      <c r="D4709" s="1"/>
      <c r="E4709" s="1" t="s">
        <v>3840</v>
      </c>
      <c r="F4709" s="1" t="s">
        <v>3826</v>
      </c>
      <c r="G4709" s="1">
        <v>4</v>
      </c>
      <c r="H4709" s="1" t="s">
        <v>19</v>
      </c>
      <c r="I4709" s="1" t="s">
        <v>3800</v>
      </c>
      <c r="J4709" s="1">
        <v>85</v>
      </c>
      <c r="K4709" s="1">
        <v>340</v>
      </c>
      <c r="L4709" s="49">
        <v>11</v>
      </c>
      <c r="M4709" s="50">
        <v>46198</v>
      </c>
      <c r="N4709" s="1" t="s">
        <v>2076</v>
      </c>
    </row>
    <row r="4710" spans="1:14" ht="20.25" x14ac:dyDescent="0.25">
      <c r="A4710" s="1">
        <v>6</v>
      </c>
      <c r="B4710" s="166"/>
      <c r="C4710" s="1" t="s">
        <v>3847</v>
      </c>
      <c r="D4710" s="1"/>
      <c r="E4710" s="1" t="s">
        <v>3849</v>
      </c>
      <c r="F4710" s="1" t="s">
        <v>3826</v>
      </c>
      <c r="G4710" s="1">
        <v>4</v>
      </c>
      <c r="H4710" s="1" t="s">
        <v>19</v>
      </c>
      <c r="I4710" s="1" t="s">
        <v>3800</v>
      </c>
      <c r="J4710" s="1">
        <v>31.4</v>
      </c>
      <c r="K4710" s="1">
        <v>125.6</v>
      </c>
      <c r="L4710" s="49">
        <v>11</v>
      </c>
      <c r="M4710" s="50">
        <v>46198</v>
      </c>
      <c r="N4710" s="1" t="s">
        <v>2076</v>
      </c>
    </row>
    <row r="4711" spans="1:14" ht="20.25" x14ac:dyDescent="0.25">
      <c r="A4711" s="1">
        <v>7</v>
      </c>
      <c r="B4711" s="166"/>
      <c r="C4711" s="1" t="s">
        <v>3868</v>
      </c>
      <c r="D4711" s="1"/>
      <c r="E4711" s="1" t="s">
        <v>3870</v>
      </c>
      <c r="F4711" s="1" t="s">
        <v>3816</v>
      </c>
      <c r="G4711" s="1">
        <v>2</v>
      </c>
      <c r="H4711" s="1" t="s">
        <v>19</v>
      </c>
      <c r="I4711" s="1" t="s">
        <v>3800</v>
      </c>
      <c r="J4711" s="1">
        <v>152.19999999999999</v>
      </c>
      <c r="K4711" s="1">
        <v>304.39999999999998</v>
      </c>
      <c r="L4711" s="49">
        <v>11</v>
      </c>
      <c r="M4711" s="50">
        <v>46198</v>
      </c>
      <c r="N4711" s="1" t="s">
        <v>2076</v>
      </c>
    </row>
    <row r="4712" spans="1:14" ht="20.25" x14ac:dyDescent="0.25">
      <c r="A4712" s="1">
        <v>8</v>
      </c>
      <c r="B4712" s="166"/>
      <c r="C4712" s="1" t="s">
        <v>3981</v>
      </c>
      <c r="D4712" s="1"/>
      <c r="E4712" s="1" t="s">
        <v>3982</v>
      </c>
      <c r="F4712" s="1" t="s">
        <v>3983</v>
      </c>
      <c r="G4712" s="1">
        <v>1</v>
      </c>
      <c r="H4712" s="1" t="s">
        <v>19</v>
      </c>
      <c r="I4712" s="1" t="s">
        <v>2283</v>
      </c>
      <c r="J4712" s="1">
        <v>704.9</v>
      </c>
      <c r="K4712" s="1">
        <v>704.9</v>
      </c>
      <c r="L4712" s="49">
        <v>11</v>
      </c>
      <c r="M4712" s="50">
        <v>46198</v>
      </c>
      <c r="N4712" s="1" t="s">
        <v>2076</v>
      </c>
    </row>
    <row r="4713" spans="1:14" ht="20.25" x14ac:dyDescent="0.25">
      <c r="A4713" s="1">
        <v>9</v>
      </c>
      <c r="B4713" s="166"/>
      <c r="C4713" s="1" t="s">
        <v>3783</v>
      </c>
      <c r="D4713" s="1"/>
      <c r="E4713" s="1" t="s">
        <v>4012</v>
      </c>
      <c r="F4713" s="1" t="s">
        <v>4013</v>
      </c>
      <c r="G4713" s="1">
        <v>1</v>
      </c>
      <c r="H4713" s="1" t="s">
        <v>19</v>
      </c>
      <c r="I4713" s="1" t="s">
        <v>2281</v>
      </c>
      <c r="J4713" s="1">
        <v>151.80000000000001</v>
      </c>
      <c r="K4713" s="1">
        <v>151.80000000000001</v>
      </c>
      <c r="L4713" s="49">
        <v>11</v>
      </c>
      <c r="M4713" s="50">
        <v>46198</v>
      </c>
      <c r="N4713" s="1" t="s">
        <v>2076</v>
      </c>
    </row>
    <row r="4714" spans="1:14" ht="20.25" x14ac:dyDescent="0.25">
      <c r="A4714" s="1">
        <v>10</v>
      </c>
      <c r="B4714" s="166"/>
      <c r="C4714" s="1" t="s">
        <v>3783</v>
      </c>
      <c r="D4714" s="1"/>
      <c r="E4714" s="1" t="s">
        <v>4012</v>
      </c>
      <c r="F4714" s="1" t="s">
        <v>4013</v>
      </c>
      <c r="G4714" s="1">
        <v>1</v>
      </c>
      <c r="H4714" s="1" t="s">
        <v>19</v>
      </c>
      <c r="I4714" s="1" t="s">
        <v>2283</v>
      </c>
      <c r="J4714" s="1">
        <v>151.80000000000001</v>
      </c>
      <c r="K4714" s="1">
        <v>151.80000000000001</v>
      </c>
      <c r="L4714" s="49">
        <v>11</v>
      </c>
      <c r="M4714" s="50">
        <v>46198</v>
      </c>
      <c r="N4714" s="1" t="s">
        <v>2076</v>
      </c>
    </row>
    <row r="4715" spans="1:14" ht="20.25" x14ac:dyDescent="0.25">
      <c r="A4715" s="1">
        <v>1</v>
      </c>
      <c r="B4715" s="166">
        <v>3720</v>
      </c>
      <c r="C4715" s="1" t="s">
        <v>234</v>
      </c>
      <c r="D4715" s="1" t="s">
        <v>4458</v>
      </c>
      <c r="E4715" s="1" t="s">
        <v>2</v>
      </c>
      <c r="F4715" s="1" t="s">
        <v>3017</v>
      </c>
      <c r="G4715" s="1">
        <v>10</v>
      </c>
      <c r="H4715" s="1" t="s">
        <v>19</v>
      </c>
      <c r="I4715" s="1" t="s">
        <v>4459</v>
      </c>
      <c r="J4715" s="49">
        <v>97.6</v>
      </c>
      <c r="K4715" s="50">
        <f>G4715*J4715</f>
        <v>976</v>
      </c>
      <c r="L4715" s="1">
        <v>1</v>
      </c>
      <c r="M4715" s="193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66">
        <v>3419</v>
      </c>
      <c r="C4716" s="1" t="s">
        <v>2553</v>
      </c>
      <c r="D4716" s="1"/>
      <c r="E4716" s="1"/>
      <c r="F4716" s="1" t="s">
        <v>2554</v>
      </c>
      <c r="G4716" s="1">
        <v>2</v>
      </c>
      <c r="H4716" s="1" t="s">
        <v>19</v>
      </c>
      <c r="I4716" s="1" t="s">
        <v>3747</v>
      </c>
      <c r="J4716" s="1">
        <v>32.4</v>
      </c>
      <c r="K4716" s="1">
        <f>G4716*J4716</f>
        <v>64.8</v>
      </c>
      <c r="L4716" s="49">
        <v>4</v>
      </c>
      <c r="M4716" s="50">
        <v>46218</v>
      </c>
      <c r="N4716" s="1" t="s">
        <v>2558</v>
      </c>
    </row>
    <row r="4717" spans="1:14" ht="20.25" x14ac:dyDescent="0.25">
      <c r="A4717" s="1">
        <v>2</v>
      </c>
      <c r="B4717" s="166">
        <v>3420</v>
      </c>
      <c r="C4717" s="1" t="s">
        <v>2553</v>
      </c>
      <c r="D4717" s="1"/>
      <c r="E4717" s="1"/>
      <c r="F4717" s="1" t="s">
        <v>2555</v>
      </c>
      <c r="G4717" s="1">
        <v>1</v>
      </c>
      <c r="H4717" s="1" t="s">
        <v>19</v>
      </c>
      <c r="I4717" s="1" t="s">
        <v>3747</v>
      </c>
      <c r="J4717" s="1">
        <v>13.1</v>
      </c>
      <c r="K4717" s="1">
        <f t="shared" ref="K4717:K4780" si="3">G4717*J4717</f>
        <v>13.1</v>
      </c>
      <c r="L4717" s="49">
        <v>4</v>
      </c>
      <c r="M4717" s="50">
        <v>46218</v>
      </c>
      <c r="N4717" s="1" t="s">
        <v>2558</v>
      </c>
    </row>
    <row r="4718" spans="1:14" ht="20.25" x14ac:dyDescent="0.25">
      <c r="A4718" s="1">
        <v>3</v>
      </c>
      <c r="B4718" s="166">
        <v>3421</v>
      </c>
      <c r="C4718" s="1" t="s">
        <v>2553</v>
      </c>
      <c r="D4718" s="1"/>
      <c r="E4718" s="1"/>
      <c r="F4718" s="1" t="s">
        <v>2556</v>
      </c>
      <c r="G4718" s="1">
        <v>1</v>
      </c>
      <c r="H4718" s="1" t="s">
        <v>19</v>
      </c>
      <c r="I4718" s="1" t="s">
        <v>3747</v>
      </c>
      <c r="J4718" s="1">
        <v>6.2</v>
      </c>
      <c r="K4718" s="1">
        <f t="shared" si="3"/>
        <v>6.2</v>
      </c>
      <c r="L4718" s="49">
        <v>4</v>
      </c>
      <c r="M4718" s="50">
        <v>46218</v>
      </c>
      <c r="N4718" s="1" t="s">
        <v>2558</v>
      </c>
    </row>
    <row r="4719" spans="1:14" ht="20.25" x14ac:dyDescent="0.25">
      <c r="A4719" s="1">
        <v>4</v>
      </c>
      <c r="B4719" s="166">
        <v>3422</v>
      </c>
      <c r="C4719" s="1" t="s">
        <v>4341</v>
      </c>
      <c r="D4719" s="1"/>
      <c r="E4719" s="1"/>
      <c r="F4719" s="1" t="s">
        <v>4342</v>
      </c>
      <c r="G4719" s="1">
        <v>2</v>
      </c>
      <c r="H4719" s="1" t="s">
        <v>19</v>
      </c>
      <c r="I4719" s="1" t="s">
        <v>3747</v>
      </c>
      <c r="J4719" s="1">
        <v>17.5</v>
      </c>
      <c r="K4719" s="1">
        <f t="shared" si="3"/>
        <v>35</v>
      </c>
      <c r="L4719" s="49">
        <v>4</v>
      </c>
      <c r="M4719" s="50">
        <v>46218</v>
      </c>
      <c r="N4719" s="1" t="s">
        <v>2558</v>
      </c>
    </row>
    <row r="4720" spans="1:14" ht="20.25" x14ac:dyDescent="0.25">
      <c r="A4720" s="1">
        <v>5</v>
      </c>
      <c r="B4720" s="166">
        <v>3426</v>
      </c>
      <c r="C4720" s="1" t="s">
        <v>2560</v>
      </c>
      <c r="D4720" s="1"/>
      <c r="E4720" s="1" t="s">
        <v>2</v>
      </c>
      <c r="F4720" s="1" t="s">
        <v>4345</v>
      </c>
      <c r="G4720" s="1">
        <v>1</v>
      </c>
      <c r="H4720" s="1" t="s">
        <v>19</v>
      </c>
      <c r="I4720" s="1" t="s">
        <v>3747</v>
      </c>
      <c r="J4720" s="1">
        <v>4.5999999999999996</v>
      </c>
      <c r="K4720" s="1">
        <f t="shared" si="3"/>
        <v>4.5999999999999996</v>
      </c>
      <c r="L4720" s="49">
        <v>4</v>
      </c>
      <c r="M4720" s="50">
        <v>46218</v>
      </c>
      <c r="N4720" s="1" t="s">
        <v>2558</v>
      </c>
    </row>
    <row r="4721" spans="1:14" ht="20.25" x14ac:dyDescent="0.25">
      <c r="A4721" s="1">
        <v>6</v>
      </c>
      <c r="B4721" s="166">
        <v>3427</v>
      </c>
      <c r="C4721" s="1" t="s">
        <v>2560</v>
      </c>
      <c r="D4721" s="1"/>
      <c r="E4721" s="1" t="s">
        <v>51</v>
      </c>
      <c r="F4721" s="1" t="s">
        <v>4346</v>
      </c>
      <c r="G4721" s="1">
        <v>1</v>
      </c>
      <c r="H4721" s="1" t="s">
        <v>19</v>
      </c>
      <c r="I4721" s="1" t="s">
        <v>3747</v>
      </c>
      <c r="J4721" s="1">
        <v>50.8</v>
      </c>
      <c r="K4721" s="1">
        <f t="shared" si="3"/>
        <v>50.8</v>
      </c>
      <c r="L4721" s="49">
        <v>4</v>
      </c>
      <c r="M4721" s="50">
        <v>46218</v>
      </c>
      <c r="N4721" s="1" t="s">
        <v>2558</v>
      </c>
    </row>
    <row r="4722" spans="1:14" ht="20.25" x14ac:dyDescent="0.25">
      <c r="A4722" s="1">
        <v>7</v>
      </c>
      <c r="B4722" s="166">
        <v>3428</v>
      </c>
      <c r="C4722" s="1" t="s">
        <v>2560</v>
      </c>
      <c r="D4722" s="1"/>
      <c r="E4722" s="1" t="s">
        <v>753</v>
      </c>
      <c r="F4722" s="1" t="s">
        <v>4347</v>
      </c>
      <c r="G4722" s="1">
        <v>1</v>
      </c>
      <c r="H4722" s="1" t="s">
        <v>19</v>
      </c>
      <c r="I4722" s="1" t="s">
        <v>3747</v>
      </c>
      <c r="J4722" s="1">
        <v>1.1000000000000001</v>
      </c>
      <c r="K4722" s="1">
        <f t="shared" si="3"/>
        <v>1.1000000000000001</v>
      </c>
      <c r="L4722" s="49">
        <v>4</v>
      </c>
      <c r="M4722" s="50">
        <v>46218</v>
      </c>
      <c r="N4722" s="1" t="s">
        <v>2558</v>
      </c>
    </row>
    <row r="4723" spans="1:14" ht="20.25" x14ac:dyDescent="0.25">
      <c r="A4723" s="1">
        <v>8</v>
      </c>
      <c r="B4723" s="166">
        <v>3429</v>
      </c>
      <c r="C4723" s="1" t="s">
        <v>2560</v>
      </c>
      <c r="D4723" s="1"/>
      <c r="E4723" s="1" t="s">
        <v>1108</v>
      </c>
      <c r="F4723" s="1" t="s">
        <v>4348</v>
      </c>
      <c r="G4723" s="1">
        <v>1</v>
      </c>
      <c r="H4723" s="1" t="s">
        <v>19</v>
      </c>
      <c r="I4723" s="1" t="s">
        <v>3747</v>
      </c>
      <c r="J4723" s="1">
        <v>23.6</v>
      </c>
      <c r="K4723" s="1">
        <f t="shared" si="3"/>
        <v>23.6</v>
      </c>
      <c r="L4723" s="49">
        <v>4</v>
      </c>
      <c r="M4723" s="50">
        <v>46218</v>
      </c>
      <c r="N4723" s="1" t="s">
        <v>2558</v>
      </c>
    </row>
    <row r="4724" spans="1:14" ht="20.25" x14ac:dyDescent="0.25">
      <c r="A4724" s="1">
        <v>9</v>
      </c>
      <c r="B4724" s="166">
        <v>3430</v>
      </c>
      <c r="C4724" s="1" t="s">
        <v>2560</v>
      </c>
      <c r="D4724" s="1"/>
      <c r="E4724" s="1" t="s">
        <v>108</v>
      </c>
      <c r="F4724" s="1" t="s">
        <v>4349</v>
      </c>
      <c r="G4724" s="1">
        <v>1</v>
      </c>
      <c r="H4724" s="1" t="s">
        <v>19</v>
      </c>
      <c r="I4724" s="1" t="s">
        <v>3747</v>
      </c>
      <c r="J4724" s="1">
        <v>1.1000000000000001</v>
      </c>
      <c r="K4724" s="1">
        <f t="shared" si="3"/>
        <v>1.1000000000000001</v>
      </c>
      <c r="L4724" s="49">
        <v>4</v>
      </c>
      <c r="M4724" s="50">
        <v>46218</v>
      </c>
      <c r="N4724" s="1" t="s">
        <v>2558</v>
      </c>
    </row>
    <row r="4725" spans="1:14" ht="20.25" x14ac:dyDescent="0.25">
      <c r="A4725" s="1">
        <v>10</v>
      </c>
      <c r="B4725" s="166">
        <v>3435</v>
      </c>
      <c r="C4725" s="1" t="s">
        <v>4462</v>
      </c>
      <c r="D4725" s="1"/>
      <c r="E4725" s="1"/>
      <c r="F4725" s="1" t="s">
        <v>4463</v>
      </c>
      <c r="G4725" s="1">
        <v>1</v>
      </c>
      <c r="H4725" s="1" t="s">
        <v>19</v>
      </c>
      <c r="I4725" s="1" t="s">
        <v>3747</v>
      </c>
      <c r="J4725" s="1">
        <v>871.8</v>
      </c>
      <c r="K4725" s="1">
        <f t="shared" si="3"/>
        <v>871.8</v>
      </c>
      <c r="L4725" s="49">
        <v>4</v>
      </c>
      <c r="M4725" s="50">
        <v>46218</v>
      </c>
      <c r="N4725" s="1" t="s">
        <v>2558</v>
      </c>
    </row>
    <row r="4726" spans="1:14" ht="20.25" x14ac:dyDescent="0.25">
      <c r="A4726" s="1">
        <v>11</v>
      </c>
      <c r="B4726" s="166">
        <v>3437</v>
      </c>
      <c r="C4726" s="1" t="s">
        <v>4464</v>
      </c>
      <c r="D4726" s="1"/>
      <c r="E4726" s="1"/>
      <c r="F4726" s="1" t="s">
        <v>4465</v>
      </c>
      <c r="G4726" s="1">
        <v>2</v>
      </c>
      <c r="H4726" s="1" t="s">
        <v>19</v>
      </c>
      <c r="I4726" s="1" t="s">
        <v>3747</v>
      </c>
      <c r="J4726" s="1">
        <v>66.3</v>
      </c>
      <c r="K4726" s="1">
        <f t="shared" si="3"/>
        <v>132.6</v>
      </c>
      <c r="L4726" s="49">
        <v>4</v>
      </c>
      <c r="M4726" s="50">
        <v>46218</v>
      </c>
      <c r="N4726" s="1" t="s">
        <v>2558</v>
      </c>
    </row>
    <row r="4727" spans="1:14" ht="20.25" x14ac:dyDescent="0.25">
      <c r="A4727" s="1">
        <v>12</v>
      </c>
      <c r="B4727" s="166">
        <v>3438</v>
      </c>
      <c r="C4727" s="1" t="s">
        <v>4466</v>
      </c>
      <c r="D4727" s="1"/>
      <c r="E4727" s="1"/>
      <c r="F4727" s="1" t="s">
        <v>4467</v>
      </c>
      <c r="G4727" s="1">
        <v>2</v>
      </c>
      <c r="H4727" s="1" t="s">
        <v>19</v>
      </c>
      <c r="I4727" s="1" t="s">
        <v>3747</v>
      </c>
      <c r="J4727" s="1">
        <v>63.7</v>
      </c>
      <c r="K4727" s="1">
        <f t="shared" si="3"/>
        <v>127.4</v>
      </c>
      <c r="L4727" s="49">
        <v>4</v>
      </c>
      <c r="M4727" s="50">
        <v>46218</v>
      </c>
      <c r="N4727" s="1" t="s">
        <v>2558</v>
      </c>
    </row>
    <row r="4728" spans="1:14" ht="20.25" x14ac:dyDescent="0.25">
      <c r="A4728" s="1">
        <v>13</v>
      </c>
      <c r="B4728" s="166">
        <v>3439</v>
      </c>
      <c r="C4728" s="1" t="s">
        <v>4356</v>
      </c>
      <c r="D4728" s="1"/>
      <c r="E4728" s="1" t="s">
        <v>2</v>
      </c>
      <c r="F4728" s="1" t="s">
        <v>4357</v>
      </c>
      <c r="G4728" s="1">
        <v>1</v>
      </c>
      <c r="H4728" s="1" t="s">
        <v>19</v>
      </c>
      <c r="I4728" s="1" t="s">
        <v>3747</v>
      </c>
      <c r="J4728" s="1">
        <v>0.5</v>
      </c>
      <c r="K4728" s="1">
        <f t="shared" si="3"/>
        <v>0.5</v>
      </c>
      <c r="L4728" s="49">
        <v>4</v>
      </c>
      <c r="M4728" s="50">
        <v>46218</v>
      </c>
      <c r="N4728" s="1" t="s">
        <v>2558</v>
      </c>
    </row>
    <row r="4729" spans="1:14" ht="20.25" x14ac:dyDescent="0.25">
      <c r="A4729" s="1">
        <v>14</v>
      </c>
      <c r="B4729" s="166">
        <v>3440</v>
      </c>
      <c r="C4729" s="1" t="s">
        <v>4358</v>
      </c>
      <c r="D4729" s="1"/>
      <c r="E4729" s="1" t="s">
        <v>2</v>
      </c>
      <c r="F4729" s="1" t="s">
        <v>4359</v>
      </c>
      <c r="G4729" s="1">
        <v>1</v>
      </c>
      <c r="H4729" s="1" t="s">
        <v>19</v>
      </c>
      <c r="I4729" s="1" t="s">
        <v>3747</v>
      </c>
      <c r="J4729" s="1">
        <v>5</v>
      </c>
      <c r="K4729" s="1">
        <f t="shared" si="3"/>
        <v>5</v>
      </c>
      <c r="L4729" s="49">
        <v>4</v>
      </c>
      <c r="M4729" s="50">
        <v>46218</v>
      </c>
      <c r="N4729" s="1" t="s">
        <v>2558</v>
      </c>
    </row>
    <row r="4730" spans="1:14" ht="20.25" x14ac:dyDescent="0.25">
      <c r="A4730" s="1">
        <v>15</v>
      </c>
      <c r="B4730" s="166">
        <v>3441</v>
      </c>
      <c r="C4730" s="1" t="s">
        <v>4358</v>
      </c>
      <c r="D4730" s="1"/>
      <c r="E4730" s="1" t="s">
        <v>51</v>
      </c>
      <c r="F4730" s="1" t="s">
        <v>4360</v>
      </c>
      <c r="G4730" s="1">
        <v>1</v>
      </c>
      <c r="H4730" s="1" t="s">
        <v>19</v>
      </c>
      <c r="I4730" s="1" t="s">
        <v>3747</v>
      </c>
      <c r="J4730" s="1">
        <v>2</v>
      </c>
      <c r="K4730" s="1">
        <f t="shared" si="3"/>
        <v>2</v>
      </c>
      <c r="L4730" s="49">
        <v>4</v>
      </c>
      <c r="M4730" s="50">
        <v>46218</v>
      </c>
      <c r="N4730" s="1" t="s">
        <v>2558</v>
      </c>
    </row>
    <row r="4731" spans="1:14" ht="20.25" x14ac:dyDescent="0.25">
      <c r="A4731" s="1">
        <v>16</v>
      </c>
      <c r="B4731" s="166">
        <v>3442</v>
      </c>
      <c r="C4731" s="1" t="s">
        <v>4358</v>
      </c>
      <c r="D4731" s="1"/>
      <c r="E4731" s="1" t="s">
        <v>753</v>
      </c>
      <c r="F4731" s="1" t="s">
        <v>4361</v>
      </c>
      <c r="G4731" s="1">
        <v>1</v>
      </c>
      <c r="H4731" s="1" t="s">
        <v>19</v>
      </c>
      <c r="I4731" s="1" t="s">
        <v>3747</v>
      </c>
      <c r="J4731" s="1">
        <v>5.0999999999999996</v>
      </c>
      <c r="K4731" s="1">
        <f t="shared" si="3"/>
        <v>5.0999999999999996</v>
      </c>
      <c r="L4731" s="49">
        <v>4</v>
      </c>
      <c r="M4731" s="50">
        <v>46218</v>
      </c>
      <c r="N4731" s="1" t="s">
        <v>2558</v>
      </c>
    </row>
    <row r="4732" spans="1:14" ht="20.25" x14ac:dyDescent="0.25">
      <c r="A4732" s="1">
        <v>17</v>
      </c>
      <c r="B4732" s="166">
        <v>3443</v>
      </c>
      <c r="C4732" s="1" t="s">
        <v>4362</v>
      </c>
      <c r="D4732" s="1"/>
      <c r="E4732" s="1" t="s">
        <v>2</v>
      </c>
      <c r="F4732" s="1" t="s">
        <v>4363</v>
      </c>
      <c r="G4732" s="1">
        <v>1</v>
      </c>
      <c r="H4732" s="1" t="s">
        <v>19</v>
      </c>
      <c r="I4732" s="1" t="s">
        <v>3747</v>
      </c>
      <c r="J4732" s="1">
        <v>628.70000000000005</v>
      </c>
      <c r="K4732" s="1">
        <f t="shared" si="3"/>
        <v>628.70000000000005</v>
      </c>
      <c r="L4732" s="49">
        <v>4</v>
      </c>
      <c r="M4732" s="50">
        <v>46218</v>
      </c>
      <c r="N4732" s="1" t="s">
        <v>2558</v>
      </c>
    </row>
    <row r="4733" spans="1:14" ht="20.25" x14ac:dyDescent="0.25">
      <c r="A4733" s="1">
        <v>18</v>
      </c>
      <c r="B4733" s="166">
        <v>3444</v>
      </c>
      <c r="C4733" s="1" t="s">
        <v>4362</v>
      </c>
      <c r="D4733" s="1"/>
      <c r="E4733" s="1" t="s">
        <v>51</v>
      </c>
      <c r="F4733" s="1" t="s">
        <v>4364</v>
      </c>
      <c r="G4733" s="1">
        <v>1</v>
      </c>
      <c r="H4733" s="1" t="s">
        <v>19</v>
      </c>
      <c r="I4733" s="1" t="s">
        <v>3747</v>
      </c>
      <c r="J4733" s="1">
        <v>11.1</v>
      </c>
      <c r="K4733" s="1">
        <f t="shared" si="3"/>
        <v>11.1</v>
      </c>
      <c r="L4733" s="49">
        <v>4</v>
      </c>
      <c r="M4733" s="50">
        <v>46218</v>
      </c>
      <c r="N4733" s="1" t="s">
        <v>2558</v>
      </c>
    </row>
    <row r="4734" spans="1:14" ht="20.25" x14ac:dyDescent="0.25">
      <c r="A4734" s="1">
        <v>19</v>
      </c>
      <c r="B4734" s="166">
        <v>3464</v>
      </c>
      <c r="C4734" s="1" t="s">
        <v>4384</v>
      </c>
      <c r="D4734" s="1"/>
      <c r="E4734" s="1"/>
      <c r="F4734" s="1" t="s">
        <v>4385</v>
      </c>
      <c r="G4734" s="1">
        <v>1</v>
      </c>
      <c r="H4734" s="1" t="s">
        <v>19</v>
      </c>
      <c r="I4734" s="1" t="s">
        <v>3747</v>
      </c>
      <c r="J4734" s="1">
        <v>51.7</v>
      </c>
      <c r="K4734" s="1">
        <f t="shared" si="3"/>
        <v>51.7</v>
      </c>
      <c r="L4734" s="49">
        <v>4</v>
      </c>
      <c r="M4734" s="50">
        <v>46218</v>
      </c>
      <c r="N4734" s="1" t="s">
        <v>2558</v>
      </c>
    </row>
    <row r="4735" spans="1:14" ht="20.25" x14ac:dyDescent="0.25">
      <c r="A4735" s="1">
        <v>20</v>
      </c>
      <c r="B4735" s="166">
        <v>3465</v>
      </c>
      <c r="C4735" s="1" t="s">
        <v>4386</v>
      </c>
      <c r="D4735" s="1"/>
      <c r="E4735" s="1"/>
      <c r="F4735" s="1" t="s">
        <v>4387</v>
      </c>
      <c r="G4735" s="1">
        <v>1</v>
      </c>
      <c r="H4735" s="1" t="s">
        <v>19</v>
      </c>
      <c r="I4735" s="1" t="s">
        <v>3747</v>
      </c>
      <c r="J4735" s="1">
        <v>232.8</v>
      </c>
      <c r="K4735" s="1">
        <f t="shared" si="3"/>
        <v>232.8</v>
      </c>
      <c r="L4735" s="49">
        <v>4</v>
      </c>
      <c r="M4735" s="50">
        <v>46218</v>
      </c>
      <c r="N4735" s="1" t="s">
        <v>2558</v>
      </c>
    </row>
    <row r="4736" spans="1:14" ht="20.25" x14ac:dyDescent="0.25">
      <c r="A4736" s="1">
        <v>21</v>
      </c>
      <c r="B4736" s="166">
        <v>3469</v>
      </c>
      <c r="C4736" s="1" t="s">
        <v>4394</v>
      </c>
      <c r="D4736" s="1"/>
      <c r="E4736" s="1" t="s">
        <v>2</v>
      </c>
      <c r="F4736" s="1" t="s">
        <v>4395</v>
      </c>
      <c r="G4736" s="1">
        <v>1</v>
      </c>
      <c r="H4736" s="1" t="s">
        <v>19</v>
      </c>
      <c r="I4736" s="1" t="s">
        <v>3747</v>
      </c>
      <c r="J4736" s="1">
        <v>28.1</v>
      </c>
      <c r="K4736" s="1">
        <f t="shared" si="3"/>
        <v>28.1</v>
      </c>
      <c r="L4736" s="49">
        <v>4</v>
      </c>
      <c r="M4736" s="50">
        <v>46218</v>
      </c>
      <c r="N4736" s="1" t="s">
        <v>2558</v>
      </c>
    </row>
    <row r="4737" spans="1:14" ht="20.25" x14ac:dyDescent="0.25">
      <c r="A4737" s="1">
        <v>22</v>
      </c>
      <c r="B4737" s="166">
        <v>3469</v>
      </c>
      <c r="C4737" s="1" t="s">
        <v>4394</v>
      </c>
      <c r="D4737" s="1"/>
      <c r="E4737" s="1" t="s">
        <v>51</v>
      </c>
      <c r="F4737" s="1" t="s">
        <v>4468</v>
      </c>
      <c r="G4737" s="1">
        <v>1</v>
      </c>
      <c r="H4737" s="1" t="s">
        <v>19</v>
      </c>
      <c r="I4737" s="1" t="s">
        <v>3747</v>
      </c>
      <c r="J4737" s="1">
        <v>38.4</v>
      </c>
      <c r="K4737" s="1">
        <f t="shared" si="3"/>
        <v>38.4</v>
      </c>
      <c r="L4737" s="49">
        <v>4</v>
      </c>
      <c r="M4737" s="50">
        <v>46218</v>
      </c>
      <c r="N4737" s="1" t="s">
        <v>2558</v>
      </c>
    </row>
    <row r="4738" spans="1:14" ht="20.25" x14ac:dyDescent="0.25">
      <c r="A4738" s="1">
        <v>23</v>
      </c>
      <c r="B4738" s="166">
        <v>3470</v>
      </c>
      <c r="C4738" s="1" t="s">
        <v>4394</v>
      </c>
      <c r="D4738" s="1"/>
      <c r="E4738" s="1" t="s">
        <v>753</v>
      </c>
      <c r="F4738" s="1" t="s">
        <v>4396</v>
      </c>
      <c r="G4738" s="1">
        <v>1</v>
      </c>
      <c r="H4738" s="1" t="s">
        <v>19</v>
      </c>
      <c r="I4738" s="1" t="s">
        <v>3747</v>
      </c>
      <c r="J4738" s="1">
        <v>2.9</v>
      </c>
      <c r="K4738" s="1">
        <f t="shared" si="3"/>
        <v>2.9</v>
      </c>
      <c r="L4738" s="49">
        <v>4</v>
      </c>
      <c r="M4738" s="50">
        <v>46218</v>
      </c>
      <c r="N4738" s="1" t="s">
        <v>2558</v>
      </c>
    </row>
    <row r="4739" spans="1:14" ht="20.25" x14ac:dyDescent="0.25">
      <c r="A4739" s="1">
        <v>24</v>
      </c>
      <c r="B4739" s="166">
        <v>3471</v>
      </c>
      <c r="C4739" s="1" t="s">
        <v>4394</v>
      </c>
      <c r="D4739" s="1"/>
      <c r="E4739" s="1" t="s">
        <v>1108</v>
      </c>
      <c r="F4739" s="1" t="s">
        <v>4397</v>
      </c>
      <c r="G4739" s="1">
        <v>1</v>
      </c>
      <c r="H4739" s="1" t="s">
        <v>19</v>
      </c>
      <c r="I4739" s="1" t="s">
        <v>3747</v>
      </c>
      <c r="J4739" s="1">
        <v>3.3</v>
      </c>
      <c r="K4739" s="1">
        <f t="shared" si="3"/>
        <v>3.3</v>
      </c>
      <c r="L4739" s="49">
        <v>4</v>
      </c>
      <c r="M4739" s="50">
        <v>46218</v>
      </c>
      <c r="N4739" s="1" t="s">
        <v>2558</v>
      </c>
    </row>
    <row r="4740" spans="1:14" ht="20.25" x14ac:dyDescent="0.25">
      <c r="A4740" s="1">
        <v>25</v>
      </c>
      <c r="B4740" s="166">
        <v>3472</v>
      </c>
      <c r="C4740" s="1" t="s">
        <v>4394</v>
      </c>
      <c r="D4740" s="1"/>
      <c r="E4740" s="1" t="s">
        <v>108</v>
      </c>
      <c r="F4740" s="1" t="s">
        <v>4398</v>
      </c>
      <c r="G4740" s="1">
        <v>1</v>
      </c>
      <c r="H4740" s="1" t="s">
        <v>19</v>
      </c>
      <c r="I4740" s="1" t="s">
        <v>3747</v>
      </c>
      <c r="J4740" s="1">
        <v>0.1</v>
      </c>
      <c r="K4740" s="1">
        <f t="shared" si="3"/>
        <v>0.1</v>
      </c>
      <c r="L4740" s="49">
        <v>4</v>
      </c>
      <c r="M4740" s="50">
        <v>46218</v>
      </c>
      <c r="N4740" s="1" t="s">
        <v>2558</v>
      </c>
    </row>
    <row r="4741" spans="1:14" ht="20.25" x14ac:dyDescent="0.25">
      <c r="A4741" s="1">
        <v>26</v>
      </c>
      <c r="B4741" s="166">
        <v>3473</v>
      </c>
      <c r="C4741" s="1" t="s">
        <v>4394</v>
      </c>
      <c r="D4741" s="1"/>
      <c r="E4741" s="1" t="s">
        <v>181</v>
      </c>
      <c r="F4741" s="1" t="s">
        <v>4399</v>
      </c>
      <c r="G4741" s="1">
        <v>1</v>
      </c>
      <c r="H4741" s="1" t="s">
        <v>19</v>
      </c>
      <c r="I4741" s="1" t="s">
        <v>3747</v>
      </c>
      <c r="J4741" s="1">
        <v>0.1</v>
      </c>
      <c r="K4741" s="1">
        <f t="shared" si="3"/>
        <v>0.1</v>
      </c>
      <c r="L4741" s="49">
        <v>4</v>
      </c>
      <c r="M4741" s="50">
        <v>46218</v>
      </c>
      <c r="N4741" s="1" t="s">
        <v>2558</v>
      </c>
    </row>
    <row r="4742" spans="1:14" ht="20.25" x14ac:dyDescent="0.25">
      <c r="A4742" s="1">
        <v>27</v>
      </c>
      <c r="B4742" s="166">
        <v>3474</v>
      </c>
      <c r="C4742" s="1" t="s">
        <v>4394</v>
      </c>
      <c r="D4742" s="1"/>
      <c r="E4742" s="1" t="s">
        <v>469</v>
      </c>
      <c r="F4742" s="1" t="s">
        <v>4400</v>
      </c>
      <c r="G4742" s="1">
        <v>1</v>
      </c>
      <c r="H4742" s="1" t="s">
        <v>19</v>
      </c>
      <c r="I4742" s="1" t="s">
        <v>3747</v>
      </c>
      <c r="J4742" s="1">
        <v>0.1</v>
      </c>
      <c r="K4742" s="1">
        <f t="shared" si="3"/>
        <v>0.1</v>
      </c>
      <c r="L4742" s="49">
        <v>4</v>
      </c>
      <c r="M4742" s="50">
        <v>46218</v>
      </c>
      <c r="N4742" s="1" t="s">
        <v>2558</v>
      </c>
    </row>
    <row r="4743" spans="1:14" ht="20.25" x14ac:dyDescent="0.25">
      <c r="A4743" s="1">
        <v>28</v>
      </c>
      <c r="B4743" s="166">
        <v>3475</v>
      </c>
      <c r="C4743" s="1" t="s">
        <v>4394</v>
      </c>
      <c r="D4743" s="1"/>
      <c r="E4743" s="1" t="s">
        <v>472</v>
      </c>
      <c r="F4743" s="1" t="s">
        <v>4401</v>
      </c>
      <c r="G4743" s="1">
        <v>1</v>
      </c>
      <c r="H4743" s="1" t="s">
        <v>19</v>
      </c>
      <c r="I4743" s="1" t="s">
        <v>3747</v>
      </c>
      <c r="J4743" s="1">
        <v>0.1</v>
      </c>
      <c r="K4743" s="1">
        <f t="shared" si="3"/>
        <v>0.1</v>
      </c>
      <c r="L4743" s="49">
        <v>4</v>
      </c>
      <c r="M4743" s="50">
        <v>46218</v>
      </c>
      <c r="N4743" s="1" t="s">
        <v>2558</v>
      </c>
    </row>
    <row r="4744" spans="1:14" ht="20.25" x14ac:dyDescent="0.25">
      <c r="A4744" s="1">
        <v>29</v>
      </c>
      <c r="B4744" s="166">
        <v>3476</v>
      </c>
      <c r="C4744" s="1" t="s">
        <v>4394</v>
      </c>
      <c r="D4744" s="1"/>
      <c r="E4744" s="1" t="s">
        <v>1109</v>
      </c>
      <c r="F4744" s="1" t="s">
        <v>4402</v>
      </c>
      <c r="G4744" s="1">
        <v>1</v>
      </c>
      <c r="H4744" s="1" t="s">
        <v>19</v>
      </c>
      <c r="I4744" s="1" t="s">
        <v>3747</v>
      </c>
      <c r="J4744" s="1">
        <v>0.1</v>
      </c>
      <c r="K4744" s="1">
        <f t="shared" si="3"/>
        <v>0.1</v>
      </c>
      <c r="L4744" s="49">
        <v>4</v>
      </c>
      <c r="M4744" s="50">
        <v>46218</v>
      </c>
      <c r="N4744" s="1" t="s">
        <v>2558</v>
      </c>
    </row>
    <row r="4745" spans="1:14" ht="20.25" x14ac:dyDescent="0.25">
      <c r="A4745" s="1">
        <v>30</v>
      </c>
      <c r="B4745" s="166">
        <v>3477</v>
      </c>
      <c r="C4745" s="1" t="s">
        <v>4394</v>
      </c>
      <c r="D4745" s="1"/>
      <c r="E4745" s="1" t="s">
        <v>1110</v>
      </c>
      <c r="F4745" s="1" t="s">
        <v>4403</v>
      </c>
      <c r="G4745" s="1">
        <v>1</v>
      </c>
      <c r="H4745" s="1" t="s">
        <v>19</v>
      </c>
      <c r="I4745" s="1" t="s">
        <v>3747</v>
      </c>
      <c r="J4745" s="1">
        <v>0.1</v>
      </c>
      <c r="K4745" s="1">
        <f t="shared" si="3"/>
        <v>0.1</v>
      </c>
      <c r="L4745" s="49">
        <v>4</v>
      </c>
      <c r="M4745" s="50">
        <v>46218</v>
      </c>
      <c r="N4745" s="1" t="s">
        <v>2558</v>
      </c>
    </row>
    <row r="4746" spans="1:14" ht="20.25" x14ac:dyDescent="0.25">
      <c r="A4746" s="1">
        <v>31</v>
      </c>
      <c r="B4746" s="166">
        <v>3478</v>
      </c>
      <c r="C4746" s="1" t="s">
        <v>4394</v>
      </c>
      <c r="D4746" s="1"/>
      <c r="E4746" s="1" t="s">
        <v>1112</v>
      </c>
      <c r="F4746" s="1" t="s">
        <v>4404</v>
      </c>
      <c r="G4746" s="1">
        <v>2</v>
      </c>
      <c r="H4746" s="1" t="s">
        <v>19</v>
      </c>
      <c r="I4746" s="1" t="s">
        <v>3747</v>
      </c>
      <c r="J4746" s="1">
        <v>0.1</v>
      </c>
      <c r="K4746" s="1">
        <f t="shared" si="3"/>
        <v>0.2</v>
      </c>
      <c r="L4746" s="49">
        <v>4</v>
      </c>
      <c r="M4746" s="50">
        <v>46218</v>
      </c>
      <c r="N4746" s="1" t="s">
        <v>2558</v>
      </c>
    </row>
    <row r="4747" spans="1:14" ht="20.25" x14ac:dyDescent="0.25">
      <c r="A4747" s="1">
        <v>32</v>
      </c>
      <c r="B4747" s="166">
        <v>3479</v>
      </c>
      <c r="C4747" s="1" t="s">
        <v>4405</v>
      </c>
      <c r="D4747" s="1"/>
      <c r="E4747" s="1"/>
      <c r="F4747" s="1" t="s">
        <v>4406</v>
      </c>
      <c r="G4747" s="1">
        <v>1</v>
      </c>
      <c r="H4747" s="1" t="s">
        <v>19</v>
      </c>
      <c r="I4747" s="1" t="s">
        <v>3747</v>
      </c>
      <c r="J4747" s="1">
        <v>2.4</v>
      </c>
      <c r="K4747" s="1">
        <f t="shared" si="3"/>
        <v>2.4</v>
      </c>
      <c r="L4747" s="49">
        <v>4</v>
      </c>
      <c r="M4747" s="50">
        <v>46218</v>
      </c>
      <c r="N4747" s="1" t="s">
        <v>2558</v>
      </c>
    </row>
    <row r="4748" spans="1:14" ht="20.25" x14ac:dyDescent="0.25">
      <c r="A4748" s="1">
        <v>33</v>
      </c>
      <c r="B4748" s="166">
        <v>3481</v>
      </c>
      <c r="C4748" s="1" t="s">
        <v>4409</v>
      </c>
      <c r="D4748" s="1"/>
      <c r="E4748" s="1"/>
      <c r="F4748" s="1" t="s">
        <v>4410</v>
      </c>
      <c r="G4748" s="1">
        <v>4</v>
      </c>
      <c r="H4748" s="1" t="s">
        <v>19</v>
      </c>
      <c r="I4748" s="1" t="s">
        <v>3747</v>
      </c>
      <c r="J4748" s="1">
        <v>4.0999999999999996</v>
      </c>
      <c r="K4748" s="1">
        <f t="shared" si="3"/>
        <v>16.399999999999999</v>
      </c>
      <c r="L4748" s="49">
        <v>4</v>
      </c>
      <c r="M4748" s="50">
        <v>46218</v>
      </c>
      <c r="N4748" s="1" t="s">
        <v>2558</v>
      </c>
    </row>
    <row r="4749" spans="1:14" ht="20.25" x14ac:dyDescent="0.25">
      <c r="A4749" s="1">
        <v>34</v>
      </c>
      <c r="B4749" s="235">
        <v>4347</v>
      </c>
      <c r="C4749" s="1" t="s">
        <v>4469</v>
      </c>
      <c r="D4749" s="1"/>
      <c r="E4749" s="1"/>
      <c r="F4749" s="1" t="s">
        <v>4470</v>
      </c>
      <c r="G4749" s="1">
        <v>2</v>
      </c>
      <c r="H4749" s="1" t="s">
        <v>19</v>
      </c>
      <c r="I4749" s="1" t="s">
        <v>3747</v>
      </c>
      <c r="J4749" s="1">
        <v>45</v>
      </c>
      <c r="K4749" s="1">
        <f t="shared" si="3"/>
        <v>90</v>
      </c>
      <c r="L4749" s="49">
        <v>4</v>
      </c>
      <c r="M4749" s="50">
        <v>46218</v>
      </c>
      <c r="N4749" s="1" t="s">
        <v>2558</v>
      </c>
    </row>
    <row r="4750" spans="1:14" ht="20.25" x14ac:dyDescent="0.25">
      <c r="A4750" s="1">
        <v>35</v>
      </c>
      <c r="B4750" s="166">
        <v>4348</v>
      </c>
      <c r="C4750" s="1" t="s">
        <v>4469</v>
      </c>
      <c r="D4750" s="1"/>
      <c r="E4750" s="1"/>
      <c r="F4750" s="1" t="s">
        <v>4471</v>
      </c>
      <c r="G4750" s="1">
        <v>1</v>
      </c>
      <c r="H4750" s="1" t="s">
        <v>19</v>
      </c>
      <c r="I4750" s="1" t="s">
        <v>3747</v>
      </c>
      <c r="J4750" s="1">
        <v>85</v>
      </c>
      <c r="K4750" s="1">
        <f t="shared" si="3"/>
        <v>85</v>
      </c>
      <c r="L4750" s="49">
        <v>4</v>
      </c>
      <c r="M4750" s="50">
        <v>46218</v>
      </c>
      <c r="N4750" s="1" t="s">
        <v>2558</v>
      </c>
    </row>
    <row r="4751" spans="1:14" ht="20.25" x14ac:dyDescent="0.25">
      <c r="A4751" s="1">
        <v>36</v>
      </c>
      <c r="B4751" s="235">
        <v>4349</v>
      </c>
      <c r="C4751" s="1" t="s">
        <v>4469</v>
      </c>
      <c r="D4751" s="1"/>
      <c r="E4751" s="1"/>
      <c r="F4751" s="1" t="s">
        <v>4472</v>
      </c>
      <c r="G4751" s="1">
        <v>1</v>
      </c>
      <c r="H4751" s="1" t="s">
        <v>19</v>
      </c>
      <c r="I4751" s="1" t="s">
        <v>3747</v>
      </c>
      <c r="J4751" s="1">
        <v>65</v>
      </c>
      <c r="K4751" s="1">
        <f t="shared" si="3"/>
        <v>65</v>
      </c>
      <c r="L4751" s="49">
        <v>4</v>
      </c>
      <c r="M4751" s="50">
        <v>46218</v>
      </c>
      <c r="N4751" s="1" t="s">
        <v>2558</v>
      </c>
    </row>
    <row r="4752" spans="1:14" ht="20.25" x14ac:dyDescent="0.25">
      <c r="A4752" s="1">
        <v>37</v>
      </c>
      <c r="B4752" s="166">
        <v>4350</v>
      </c>
      <c r="C4752" s="1" t="s">
        <v>4473</v>
      </c>
      <c r="D4752" s="1"/>
      <c r="E4752" s="1"/>
      <c r="F4752" s="1" t="s">
        <v>4474</v>
      </c>
      <c r="G4752" s="1">
        <v>1</v>
      </c>
      <c r="H4752" s="1" t="s">
        <v>19</v>
      </c>
      <c r="I4752" s="1" t="s">
        <v>3747</v>
      </c>
      <c r="J4752" s="1">
        <v>7.2</v>
      </c>
      <c r="K4752" s="1">
        <f t="shared" si="3"/>
        <v>7.2</v>
      </c>
      <c r="L4752" s="49">
        <v>4</v>
      </c>
      <c r="M4752" s="50">
        <v>46218</v>
      </c>
      <c r="N4752" s="1" t="s">
        <v>2558</v>
      </c>
    </row>
    <row r="4753" spans="1:14" ht="20.25" x14ac:dyDescent="0.25">
      <c r="A4753" s="1">
        <v>38</v>
      </c>
      <c r="B4753" s="235">
        <v>4351</v>
      </c>
      <c r="C4753" s="1" t="s">
        <v>4405</v>
      </c>
      <c r="D4753" s="1"/>
      <c r="E4753" s="1"/>
      <c r="F4753" s="1" t="s">
        <v>4475</v>
      </c>
      <c r="G4753" s="1">
        <v>1</v>
      </c>
      <c r="H4753" s="1" t="s">
        <v>19</v>
      </c>
      <c r="I4753" s="1" t="s">
        <v>3747</v>
      </c>
      <c r="J4753" s="1">
        <v>0.03</v>
      </c>
      <c r="K4753" s="1">
        <f t="shared" si="3"/>
        <v>0.03</v>
      </c>
      <c r="L4753" s="49">
        <v>4</v>
      </c>
      <c r="M4753" s="50">
        <v>46218</v>
      </c>
      <c r="N4753" s="1" t="s">
        <v>2558</v>
      </c>
    </row>
    <row r="4754" spans="1:14" ht="20.25" x14ac:dyDescent="0.25">
      <c r="A4754" s="1">
        <v>39</v>
      </c>
      <c r="B4754" s="166">
        <v>4352</v>
      </c>
      <c r="C4754" s="1" t="s">
        <v>4405</v>
      </c>
      <c r="D4754" s="1"/>
      <c r="E4754" s="1"/>
      <c r="F4754" s="1" t="s">
        <v>4476</v>
      </c>
      <c r="G4754" s="1">
        <v>4</v>
      </c>
      <c r="H4754" s="1" t="s">
        <v>19</v>
      </c>
      <c r="I4754" s="1" t="s">
        <v>3747</v>
      </c>
      <c r="J4754" s="1">
        <v>0.02</v>
      </c>
      <c r="K4754" s="1">
        <f t="shared" si="3"/>
        <v>0.08</v>
      </c>
      <c r="L4754" s="49">
        <v>4</v>
      </c>
      <c r="M4754" s="50">
        <v>46218</v>
      </c>
      <c r="N4754" s="1" t="s">
        <v>2558</v>
      </c>
    </row>
    <row r="4755" spans="1:14" ht="20.25" x14ac:dyDescent="0.25">
      <c r="A4755" s="1">
        <v>40</v>
      </c>
      <c r="B4755" s="235">
        <v>4353</v>
      </c>
      <c r="C4755" s="1" t="s">
        <v>4405</v>
      </c>
      <c r="D4755" s="1"/>
      <c r="E4755" s="1"/>
      <c r="F4755" s="1" t="s">
        <v>4477</v>
      </c>
      <c r="G4755" s="1">
        <v>2</v>
      </c>
      <c r="H4755" s="1" t="s">
        <v>19</v>
      </c>
      <c r="I4755" s="1" t="s">
        <v>3747</v>
      </c>
      <c r="J4755" s="1">
        <v>0.02</v>
      </c>
      <c r="K4755" s="1">
        <f t="shared" si="3"/>
        <v>0.04</v>
      </c>
      <c r="L4755" s="49">
        <v>4</v>
      </c>
      <c r="M4755" s="50">
        <v>46218</v>
      </c>
      <c r="N4755" s="1" t="s">
        <v>2558</v>
      </c>
    </row>
    <row r="4756" spans="1:14" ht="20.25" x14ac:dyDescent="0.25">
      <c r="A4756" s="1">
        <v>41</v>
      </c>
      <c r="B4756" s="166">
        <v>4354</v>
      </c>
      <c r="C4756" s="1" t="s">
        <v>4473</v>
      </c>
      <c r="D4756" s="1"/>
      <c r="E4756" s="1"/>
      <c r="F4756" s="1" t="s">
        <v>4478</v>
      </c>
      <c r="G4756" s="1">
        <v>110</v>
      </c>
      <c r="H4756" s="1" t="s">
        <v>1260</v>
      </c>
      <c r="I4756" s="1" t="s">
        <v>3747</v>
      </c>
      <c r="J4756" s="1">
        <v>1.55</v>
      </c>
      <c r="K4756" s="1">
        <f t="shared" si="3"/>
        <v>170.5</v>
      </c>
      <c r="L4756" s="49">
        <v>4</v>
      </c>
      <c r="M4756" s="50">
        <v>46218</v>
      </c>
      <c r="N4756" s="1" t="s">
        <v>2558</v>
      </c>
    </row>
    <row r="4757" spans="1:14" ht="20.25" x14ac:dyDescent="0.25">
      <c r="A4757" s="1">
        <v>42</v>
      </c>
      <c r="B4757" s="235">
        <v>4355</v>
      </c>
      <c r="C4757" s="1" t="s">
        <v>4479</v>
      </c>
      <c r="D4757" s="1"/>
      <c r="E4757" s="1"/>
      <c r="F4757" s="1" t="s">
        <v>4480</v>
      </c>
      <c r="G4757" s="1">
        <v>40</v>
      </c>
      <c r="H4757" s="1" t="s">
        <v>19</v>
      </c>
      <c r="I4757" s="1" t="s">
        <v>3747</v>
      </c>
      <c r="J4757" s="1">
        <v>0.28999999999999998</v>
      </c>
      <c r="K4757" s="1">
        <f t="shared" si="3"/>
        <v>11.6</v>
      </c>
      <c r="L4757" s="49">
        <v>4</v>
      </c>
      <c r="M4757" s="50">
        <v>46218</v>
      </c>
      <c r="N4757" s="1" t="s">
        <v>2558</v>
      </c>
    </row>
    <row r="4758" spans="1:14" ht="20.25" x14ac:dyDescent="0.25">
      <c r="A4758" s="1">
        <v>43</v>
      </c>
      <c r="B4758" s="166">
        <v>4356</v>
      </c>
      <c r="C4758" s="1" t="s">
        <v>4479</v>
      </c>
      <c r="D4758" s="1"/>
      <c r="E4758" s="1"/>
      <c r="F4758" s="1" t="s">
        <v>4481</v>
      </c>
      <c r="G4758" s="1">
        <v>40</v>
      </c>
      <c r="H4758" s="1" t="s">
        <v>19</v>
      </c>
      <c r="I4758" s="1" t="s">
        <v>3747</v>
      </c>
      <c r="J4758" s="1">
        <v>0.02</v>
      </c>
      <c r="K4758" s="1">
        <f t="shared" si="3"/>
        <v>0.8</v>
      </c>
      <c r="L4758" s="49">
        <v>4</v>
      </c>
      <c r="M4758" s="50">
        <v>46218</v>
      </c>
      <c r="N4758" s="1" t="s">
        <v>2558</v>
      </c>
    </row>
    <row r="4759" spans="1:14" ht="20.25" x14ac:dyDescent="0.25">
      <c r="A4759" s="1">
        <v>44</v>
      </c>
      <c r="B4759" s="235">
        <v>4357</v>
      </c>
      <c r="C4759" s="1" t="s">
        <v>4479</v>
      </c>
      <c r="D4759" s="1"/>
      <c r="E4759" s="1"/>
      <c r="F4759" s="1" t="s">
        <v>4482</v>
      </c>
      <c r="G4759" s="1">
        <v>40</v>
      </c>
      <c r="H4759" s="1" t="s">
        <v>19</v>
      </c>
      <c r="I4759" s="1" t="s">
        <v>3747</v>
      </c>
      <c r="J4759" s="1">
        <v>5.5E-2</v>
      </c>
      <c r="K4759" s="1">
        <f t="shared" si="3"/>
        <v>2.2000000000000002</v>
      </c>
      <c r="L4759" s="49">
        <v>4</v>
      </c>
      <c r="M4759" s="50">
        <v>46218</v>
      </c>
      <c r="N4759" s="1" t="s">
        <v>2558</v>
      </c>
    </row>
    <row r="4760" spans="1:14" ht="20.25" x14ac:dyDescent="0.25">
      <c r="A4760" s="1">
        <v>45</v>
      </c>
      <c r="B4760" s="166">
        <v>4358</v>
      </c>
      <c r="C4760" s="1" t="s">
        <v>4483</v>
      </c>
      <c r="D4760" s="1"/>
      <c r="E4760" s="1"/>
      <c r="F4760" s="1" t="s">
        <v>4484</v>
      </c>
      <c r="G4760" s="1">
        <v>1</v>
      </c>
      <c r="H4760" s="1" t="s">
        <v>19</v>
      </c>
      <c r="I4760" s="1" t="s">
        <v>3747</v>
      </c>
      <c r="J4760" s="1">
        <v>6.5</v>
      </c>
      <c r="K4760" s="1">
        <f t="shared" si="3"/>
        <v>6.5</v>
      </c>
      <c r="L4760" s="49">
        <v>4</v>
      </c>
      <c r="M4760" s="50">
        <v>46218</v>
      </c>
      <c r="N4760" s="1" t="s">
        <v>2558</v>
      </c>
    </row>
    <row r="4761" spans="1:14" ht="20.25" x14ac:dyDescent="0.25">
      <c r="A4761" s="1">
        <v>46</v>
      </c>
      <c r="B4761" s="235">
        <v>4359</v>
      </c>
      <c r="C4761" s="1" t="s">
        <v>4485</v>
      </c>
      <c r="D4761" s="1"/>
      <c r="E4761" s="1"/>
      <c r="F4761" s="1" t="s">
        <v>4486</v>
      </c>
      <c r="G4761" s="1">
        <v>18</v>
      </c>
      <c r="H4761" s="1" t="s">
        <v>19</v>
      </c>
      <c r="I4761" s="1" t="s">
        <v>3747</v>
      </c>
      <c r="J4761" s="1">
        <v>0.02</v>
      </c>
      <c r="K4761" s="1">
        <f t="shared" si="3"/>
        <v>0.36</v>
      </c>
      <c r="L4761" s="49">
        <v>4</v>
      </c>
      <c r="M4761" s="50">
        <v>46218</v>
      </c>
      <c r="N4761" s="1" t="s">
        <v>2558</v>
      </c>
    </row>
    <row r="4762" spans="1:14" ht="20.25" x14ac:dyDescent="0.25">
      <c r="A4762" s="1">
        <v>47</v>
      </c>
      <c r="B4762" s="166">
        <v>4360</v>
      </c>
      <c r="C4762" s="1" t="s">
        <v>4485</v>
      </c>
      <c r="D4762" s="1"/>
      <c r="E4762" s="1"/>
      <c r="F4762" s="1" t="s">
        <v>4487</v>
      </c>
      <c r="G4762" s="1">
        <v>18</v>
      </c>
      <c r="H4762" s="1" t="s">
        <v>19</v>
      </c>
      <c r="I4762" s="1" t="s">
        <v>3747</v>
      </c>
      <c r="J4762" s="1">
        <v>0.03</v>
      </c>
      <c r="K4762" s="1">
        <f t="shared" si="3"/>
        <v>0.54</v>
      </c>
      <c r="L4762" s="49">
        <v>4</v>
      </c>
      <c r="M4762" s="50">
        <v>46218</v>
      </c>
      <c r="N4762" s="1" t="s">
        <v>2558</v>
      </c>
    </row>
    <row r="4763" spans="1:14" ht="20.25" x14ac:dyDescent="0.25">
      <c r="A4763" s="1">
        <v>48</v>
      </c>
      <c r="B4763" s="235">
        <v>4361</v>
      </c>
      <c r="C4763" s="1" t="s">
        <v>4485</v>
      </c>
      <c r="D4763" s="1"/>
      <c r="E4763" s="1"/>
      <c r="F4763" s="1" t="s">
        <v>4488</v>
      </c>
      <c r="G4763" s="1">
        <v>5</v>
      </c>
      <c r="H4763" s="1" t="s">
        <v>19</v>
      </c>
      <c r="I4763" s="1" t="s">
        <v>3747</v>
      </c>
      <c r="J4763" s="1">
        <v>0.02</v>
      </c>
      <c r="K4763" s="1">
        <f t="shared" si="3"/>
        <v>0.1</v>
      </c>
      <c r="L4763" s="49">
        <v>4</v>
      </c>
      <c r="M4763" s="50">
        <v>46218</v>
      </c>
      <c r="N4763" s="1" t="s">
        <v>2558</v>
      </c>
    </row>
    <row r="4764" spans="1:14" ht="20.25" x14ac:dyDescent="0.25">
      <c r="A4764" s="1">
        <v>49</v>
      </c>
      <c r="B4764" s="166">
        <v>4362</v>
      </c>
      <c r="C4764" s="1" t="s">
        <v>4485</v>
      </c>
      <c r="D4764" s="1"/>
      <c r="E4764" s="1"/>
      <c r="F4764" s="1" t="s">
        <v>4489</v>
      </c>
      <c r="G4764" s="1">
        <v>3</v>
      </c>
      <c r="H4764" s="1" t="s">
        <v>19</v>
      </c>
      <c r="I4764" s="1" t="s">
        <v>3747</v>
      </c>
      <c r="J4764" s="1">
        <v>0.04</v>
      </c>
      <c r="K4764" s="1">
        <f t="shared" si="3"/>
        <v>0.12</v>
      </c>
      <c r="L4764" s="49">
        <v>4</v>
      </c>
      <c r="M4764" s="50">
        <v>46218</v>
      </c>
      <c r="N4764" s="1" t="s">
        <v>2558</v>
      </c>
    </row>
    <row r="4765" spans="1:14" ht="20.25" x14ac:dyDescent="0.25">
      <c r="A4765" s="1">
        <v>50</v>
      </c>
      <c r="B4765" s="235">
        <v>4363</v>
      </c>
      <c r="C4765" s="1" t="s">
        <v>4485</v>
      </c>
      <c r="D4765" s="1"/>
      <c r="E4765" s="1"/>
      <c r="F4765" s="1" t="s">
        <v>4490</v>
      </c>
      <c r="G4765" s="1">
        <v>3</v>
      </c>
      <c r="H4765" s="1" t="s">
        <v>19</v>
      </c>
      <c r="I4765" s="1" t="s">
        <v>3747</v>
      </c>
      <c r="J4765" s="1">
        <v>0.05</v>
      </c>
      <c r="K4765" s="1">
        <f t="shared" si="3"/>
        <v>0.15000000000000002</v>
      </c>
      <c r="L4765" s="49">
        <v>4</v>
      </c>
      <c r="M4765" s="50">
        <v>46218</v>
      </c>
      <c r="N4765" s="1" t="s">
        <v>2558</v>
      </c>
    </row>
    <row r="4766" spans="1:14" ht="20.25" x14ac:dyDescent="0.25">
      <c r="A4766" s="1">
        <v>51</v>
      </c>
      <c r="B4766" s="166">
        <v>4364</v>
      </c>
      <c r="C4766" s="1" t="s">
        <v>4485</v>
      </c>
      <c r="D4766" s="1"/>
      <c r="E4766" s="1"/>
      <c r="F4766" s="1" t="s">
        <v>4491</v>
      </c>
      <c r="G4766" s="1">
        <v>10</v>
      </c>
      <c r="H4766" s="1" t="s">
        <v>19</v>
      </c>
      <c r="I4766" s="1" t="s">
        <v>3747</v>
      </c>
      <c r="J4766" s="1">
        <v>0.05</v>
      </c>
      <c r="K4766" s="1">
        <f t="shared" si="3"/>
        <v>0.5</v>
      </c>
      <c r="L4766" s="49">
        <v>4</v>
      </c>
      <c r="M4766" s="50">
        <v>46218</v>
      </c>
      <c r="N4766" s="1" t="s">
        <v>2558</v>
      </c>
    </row>
    <row r="4767" spans="1:14" ht="20.25" x14ac:dyDescent="0.25">
      <c r="A4767" s="1">
        <v>52</v>
      </c>
      <c r="B4767" s="235">
        <v>4365</v>
      </c>
      <c r="C4767" s="1" t="s">
        <v>4485</v>
      </c>
      <c r="D4767" s="1"/>
      <c r="E4767" s="1"/>
      <c r="F4767" s="1" t="s">
        <v>4492</v>
      </c>
      <c r="G4767" s="1">
        <v>10</v>
      </c>
      <c r="H4767" s="1" t="s">
        <v>19</v>
      </c>
      <c r="I4767" s="1" t="s">
        <v>3747</v>
      </c>
      <c r="J4767" s="1">
        <v>0.06</v>
      </c>
      <c r="K4767" s="1">
        <f t="shared" si="3"/>
        <v>0.6</v>
      </c>
      <c r="L4767" s="49">
        <v>4</v>
      </c>
      <c r="M4767" s="50">
        <v>46218</v>
      </c>
      <c r="N4767" s="1" t="s">
        <v>2558</v>
      </c>
    </row>
    <row r="4768" spans="1:14" ht="20.25" x14ac:dyDescent="0.25">
      <c r="A4768" s="1">
        <v>53</v>
      </c>
      <c r="B4768" s="166">
        <v>4366</v>
      </c>
      <c r="C4768" s="1" t="s">
        <v>4485</v>
      </c>
      <c r="D4768" s="1"/>
      <c r="E4768" s="1"/>
      <c r="F4768" s="1" t="s">
        <v>4493</v>
      </c>
      <c r="G4768" s="1">
        <v>2</v>
      </c>
      <c r="H4768" s="1" t="s">
        <v>19</v>
      </c>
      <c r="I4768" s="1" t="s">
        <v>3747</v>
      </c>
      <c r="J4768" s="1">
        <v>0.03</v>
      </c>
      <c r="K4768" s="1">
        <f t="shared" si="3"/>
        <v>0.06</v>
      </c>
      <c r="L4768" s="49">
        <v>4</v>
      </c>
      <c r="M4768" s="50">
        <v>46218</v>
      </c>
      <c r="N4768" s="1" t="s">
        <v>2558</v>
      </c>
    </row>
    <row r="4769" spans="1:14" ht="20.25" x14ac:dyDescent="0.25">
      <c r="A4769" s="1">
        <v>54</v>
      </c>
      <c r="B4769" s="235">
        <v>4367</v>
      </c>
      <c r="C4769" s="1" t="s">
        <v>4485</v>
      </c>
      <c r="D4769" s="1"/>
      <c r="E4769" s="1"/>
      <c r="F4769" s="1" t="s">
        <v>4494</v>
      </c>
      <c r="G4769" s="1">
        <v>4</v>
      </c>
      <c r="H4769" s="1" t="s">
        <v>19</v>
      </c>
      <c r="I4769" s="1" t="s">
        <v>3747</v>
      </c>
      <c r="J4769" s="1">
        <v>0.04</v>
      </c>
      <c r="K4769" s="1">
        <f t="shared" si="3"/>
        <v>0.16</v>
      </c>
      <c r="L4769" s="49">
        <v>4</v>
      </c>
      <c r="M4769" s="50">
        <v>46218</v>
      </c>
      <c r="N4769" s="1" t="s">
        <v>2558</v>
      </c>
    </row>
    <row r="4770" spans="1:14" ht="20.25" x14ac:dyDescent="0.25">
      <c r="A4770" s="1">
        <v>55</v>
      </c>
      <c r="B4770" s="166">
        <v>4368</v>
      </c>
      <c r="C4770" s="1" t="s">
        <v>4485</v>
      </c>
      <c r="D4770" s="1"/>
      <c r="E4770" s="1"/>
      <c r="F4770" s="1" t="s">
        <v>4495</v>
      </c>
      <c r="G4770" s="1">
        <v>2</v>
      </c>
      <c r="H4770" s="1" t="s">
        <v>19</v>
      </c>
      <c r="I4770" s="1" t="s">
        <v>3747</v>
      </c>
      <c r="J4770" s="1">
        <v>0.02</v>
      </c>
      <c r="K4770" s="1">
        <f t="shared" si="3"/>
        <v>0.04</v>
      </c>
      <c r="L4770" s="49">
        <v>4</v>
      </c>
      <c r="M4770" s="50">
        <v>46218</v>
      </c>
      <c r="N4770" s="1" t="s">
        <v>2558</v>
      </c>
    </row>
    <row r="4771" spans="1:14" ht="20.25" x14ac:dyDescent="0.25">
      <c r="A4771" s="1">
        <v>56</v>
      </c>
      <c r="B4771" s="235">
        <v>4369</v>
      </c>
      <c r="C4771" s="1" t="s">
        <v>4485</v>
      </c>
      <c r="D4771" s="1"/>
      <c r="E4771" s="1"/>
      <c r="F4771" s="1" t="s">
        <v>4496</v>
      </c>
      <c r="G4771" s="1">
        <v>8</v>
      </c>
      <c r="H4771" s="1" t="s">
        <v>19</v>
      </c>
      <c r="I4771" s="1" t="s">
        <v>3747</v>
      </c>
      <c r="J4771" s="1">
        <v>0.04</v>
      </c>
      <c r="K4771" s="1">
        <f t="shared" si="3"/>
        <v>0.32</v>
      </c>
      <c r="L4771" s="49">
        <v>4</v>
      </c>
      <c r="M4771" s="50">
        <v>46218</v>
      </c>
      <c r="N4771" s="1" t="s">
        <v>2558</v>
      </c>
    </row>
    <row r="4772" spans="1:14" ht="20.25" x14ac:dyDescent="0.25">
      <c r="A4772" s="1">
        <v>57</v>
      </c>
      <c r="B4772" s="166">
        <v>4370</v>
      </c>
      <c r="C4772" s="1" t="s">
        <v>4485</v>
      </c>
      <c r="D4772" s="1"/>
      <c r="E4772" s="1"/>
      <c r="F4772" s="1" t="s">
        <v>4497</v>
      </c>
      <c r="G4772" s="1">
        <v>1</v>
      </c>
      <c r="H4772" s="1" t="s">
        <v>19</v>
      </c>
      <c r="I4772" s="1" t="s">
        <v>3747</v>
      </c>
      <c r="J4772" s="1">
        <v>2.2000000000000002</v>
      </c>
      <c r="K4772" s="1">
        <f t="shared" si="3"/>
        <v>2.2000000000000002</v>
      </c>
      <c r="L4772" s="49">
        <v>4</v>
      </c>
      <c r="M4772" s="50">
        <v>46218</v>
      </c>
      <c r="N4772" s="1" t="s">
        <v>2558</v>
      </c>
    </row>
    <row r="4773" spans="1:14" ht="20.25" x14ac:dyDescent="0.25">
      <c r="A4773" s="1">
        <v>58</v>
      </c>
      <c r="B4773" s="235">
        <v>4371</v>
      </c>
      <c r="C4773" s="1" t="s">
        <v>4485</v>
      </c>
      <c r="D4773" s="1"/>
      <c r="E4773" s="1"/>
      <c r="F4773" s="1" t="s">
        <v>4498</v>
      </c>
      <c r="G4773" s="1">
        <v>71</v>
      </c>
      <c r="H4773" s="1" t="s">
        <v>4499</v>
      </c>
      <c r="I4773" s="1" t="s">
        <v>3747</v>
      </c>
      <c r="J4773" s="1">
        <v>0.127</v>
      </c>
      <c r="K4773" s="1">
        <f t="shared" si="3"/>
        <v>9.0169999999999995</v>
      </c>
      <c r="L4773" s="49">
        <v>4</v>
      </c>
      <c r="M4773" s="50">
        <v>46218</v>
      </c>
      <c r="N4773" s="1" t="s">
        <v>2558</v>
      </c>
    </row>
    <row r="4774" spans="1:14" ht="20.25" x14ac:dyDescent="0.25">
      <c r="A4774" s="1">
        <v>59</v>
      </c>
      <c r="B4774" s="166">
        <v>4372</v>
      </c>
      <c r="C4774" s="1" t="s">
        <v>4485</v>
      </c>
      <c r="D4774" s="1"/>
      <c r="E4774" s="1"/>
      <c r="F4774" s="1" t="s">
        <v>4500</v>
      </c>
      <c r="G4774" s="1">
        <v>10</v>
      </c>
      <c r="H4774" s="1" t="s">
        <v>4499</v>
      </c>
      <c r="I4774" s="1" t="s">
        <v>3747</v>
      </c>
      <c r="J4774" s="1">
        <v>0.14000000000000001</v>
      </c>
      <c r="K4774" s="1">
        <f t="shared" si="3"/>
        <v>1.4000000000000001</v>
      </c>
      <c r="L4774" s="49">
        <v>4</v>
      </c>
      <c r="M4774" s="50">
        <v>46218</v>
      </c>
      <c r="N4774" s="1" t="s">
        <v>2558</v>
      </c>
    </row>
    <row r="4775" spans="1:14" ht="20.25" x14ac:dyDescent="0.25">
      <c r="A4775" s="1">
        <v>60</v>
      </c>
      <c r="B4775" s="235">
        <v>4373</v>
      </c>
      <c r="C4775" s="1" t="s">
        <v>4485</v>
      </c>
      <c r="D4775" s="1"/>
      <c r="E4775" s="1"/>
      <c r="F4775" s="1" t="s">
        <v>4501</v>
      </c>
      <c r="G4775" s="1">
        <v>18</v>
      </c>
      <c r="H4775" s="1" t="s">
        <v>4499</v>
      </c>
      <c r="I4775" s="1" t="s">
        <v>3747</v>
      </c>
      <c r="J4775" s="1">
        <v>0.36699999999999999</v>
      </c>
      <c r="K4775" s="1">
        <f t="shared" si="3"/>
        <v>6.6059999999999999</v>
      </c>
      <c r="L4775" s="49">
        <v>4</v>
      </c>
      <c r="M4775" s="50">
        <v>46218</v>
      </c>
      <c r="N4775" s="1" t="s">
        <v>2558</v>
      </c>
    </row>
    <row r="4776" spans="1:14" ht="20.25" x14ac:dyDescent="0.25">
      <c r="A4776" s="1">
        <v>61</v>
      </c>
      <c r="B4776" s="166">
        <v>4374</v>
      </c>
      <c r="C4776" s="1" t="s">
        <v>4485</v>
      </c>
      <c r="D4776" s="1"/>
      <c r="E4776" s="1"/>
      <c r="F4776" s="1" t="s">
        <v>4502</v>
      </c>
      <c r="G4776" s="1">
        <v>50</v>
      </c>
      <c r="H4776" s="1" t="s">
        <v>4499</v>
      </c>
      <c r="I4776" s="1" t="s">
        <v>3747</v>
      </c>
      <c r="J4776" s="1">
        <v>0.56999999999999995</v>
      </c>
      <c r="K4776" s="1">
        <f t="shared" si="3"/>
        <v>28.499999999999996</v>
      </c>
      <c r="L4776" s="49">
        <v>4</v>
      </c>
      <c r="M4776" s="50">
        <v>46218</v>
      </c>
      <c r="N4776" s="1" t="s">
        <v>2558</v>
      </c>
    </row>
    <row r="4777" spans="1:14" ht="20.25" x14ac:dyDescent="0.25">
      <c r="A4777" s="1">
        <v>62</v>
      </c>
      <c r="B4777" s="235">
        <v>4375</v>
      </c>
      <c r="C4777" s="1" t="s">
        <v>4485</v>
      </c>
      <c r="D4777" s="1"/>
      <c r="E4777" s="1"/>
      <c r="F4777" s="1" t="s">
        <v>4503</v>
      </c>
      <c r="G4777" s="1">
        <v>60</v>
      </c>
      <c r="H4777" s="1" t="s">
        <v>4499</v>
      </c>
      <c r="I4777" s="1" t="s">
        <v>3747</v>
      </c>
      <c r="J4777" s="1">
        <v>0.1666</v>
      </c>
      <c r="K4777" s="1">
        <f t="shared" si="3"/>
        <v>9.9960000000000004</v>
      </c>
      <c r="L4777" s="49">
        <v>4</v>
      </c>
      <c r="M4777" s="50">
        <v>46218</v>
      </c>
      <c r="N4777" s="1" t="s">
        <v>2558</v>
      </c>
    </row>
    <row r="4778" spans="1:14" ht="20.25" x14ac:dyDescent="0.25">
      <c r="A4778" s="1">
        <v>63</v>
      </c>
      <c r="B4778" s="166">
        <v>4376</v>
      </c>
      <c r="C4778" s="1" t="s">
        <v>4485</v>
      </c>
      <c r="D4778" s="1"/>
      <c r="E4778" s="1"/>
      <c r="F4778" s="1" t="s">
        <v>4504</v>
      </c>
      <c r="G4778" s="1">
        <v>15</v>
      </c>
      <c r="H4778" s="1" t="s">
        <v>4499</v>
      </c>
      <c r="I4778" s="1" t="s">
        <v>3747</v>
      </c>
      <c r="J4778" s="1">
        <v>0.16</v>
      </c>
      <c r="K4778" s="1">
        <f t="shared" si="3"/>
        <v>2.4</v>
      </c>
      <c r="L4778" s="49">
        <v>4</v>
      </c>
      <c r="M4778" s="50">
        <v>46218</v>
      </c>
      <c r="N4778" s="1" t="s">
        <v>2558</v>
      </c>
    </row>
    <row r="4779" spans="1:14" ht="20.25" x14ac:dyDescent="0.25">
      <c r="A4779" s="1">
        <v>64</v>
      </c>
      <c r="B4779" s="235">
        <v>4377</v>
      </c>
      <c r="C4779" s="1" t="s">
        <v>4485</v>
      </c>
      <c r="D4779" s="1"/>
      <c r="E4779" s="1"/>
      <c r="F4779" s="1" t="s">
        <v>4505</v>
      </c>
      <c r="G4779" s="1">
        <v>52</v>
      </c>
      <c r="H4779" s="1" t="s">
        <v>4499</v>
      </c>
      <c r="I4779" s="1" t="s">
        <v>3747</v>
      </c>
      <c r="J4779" s="1">
        <v>0.44600000000000001</v>
      </c>
      <c r="K4779" s="1">
        <f t="shared" si="3"/>
        <v>23.192</v>
      </c>
      <c r="L4779" s="49">
        <v>4</v>
      </c>
      <c r="M4779" s="50">
        <v>46218</v>
      </c>
      <c r="N4779" s="1" t="s">
        <v>2558</v>
      </c>
    </row>
    <row r="4780" spans="1:14" ht="20.25" x14ac:dyDescent="0.25">
      <c r="A4780" s="1">
        <v>65</v>
      </c>
      <c r="B4780" s="166">
        <v>4378</v>
      </c>
      <c r="C4780" s="1" t="s">
        <v>4485</v>
      </c>
      <c r="D4780" s="1"/>
      <c r="E4780" s="1"/>
      <c r="F4780" s="1" t="s">
        <v>4506</v>
      </c>
      <c r="G4780" s="1">
        <v>78</v>
      </c>
      <c r="H4780" s="1" t="s">
        <v>4499</v>
      </c>
      <c r="I4780" s="1" t="s">
        <v>3747</v>
      </c>
      <c r="J4780" s="1">
        <v>0.14799999999999999</v>
      </c>
      <c r="K4780" s="1">
        <f t="shared" si="3"/>
        <v>11.543999999999999</v>
      </c>
      <c r="L4780" s="49">
        <v>4</v>
      </c>
      <c r="M4780" s="50">
        <v>46218</v>
      </c>
      <c r="N4780" s="1" t="s">
        <v>2558</v>
      </c>
    </row>
    <row r="4781" spans="1:14" ht="20.25" x14ac:dyDescent="0.25">
      <c r="A4781" s="1">
        <v>66</v>
      </c>
      <c r="B4781" s="235">
        <v>4379</v>
      </c>
      <c r="C4781" s="1" t="s">
        <v>4485</v>
      </c>
      <c r="D4781" s="1"/>
      <c r="E4781" s="1"/>
      <c r="F4781" s="1" t="s">
        <v>4507</v>
      </c>
      <c r="G4781" s="1">
        <v>26</v>
      </c>
      <c r="H4781" s="1" t="s">
        <v>4499</v>
      </c>
      <c r="I4781" s="1" t="s">
        <v>3747</v>
      </c>
      <c r="J4781" s="1">
        <v>0.16900000000000001</v>
      </c>
      <c r="K4781" s="1">
        <f t="shared" ref="K4781:K4796" si="4">G4781*J4781</f>
        <v>4.3940000000000001</v>
      </c>
      <c r="L4781" s="49">
        <v>4</v>
      </c>
      <c r="M4781" s="50">
        <v>46218</v>
      </c>
      <c r="N4781" s="1" t="s">
        <v>2558</v>
      </c>
    </row>
    <row r="4782" spans="1:14" ht="20.25" x14ac:dyDescent="0.25">
      <c r="A4782" s="1">
        <v>67</v>
      </c>
      <c r="B4782" s="166">
        <v>4380</v>
      </c>
      <c r="C4782" s="1" t="s">
        <v>4485</v>
      </c>
      <c r="D4782" s="1"/>
      <c r="E4782" s="1"/>
      <c r="F4782" s="1" t="s">
        <v>4508</v>
      </c>
      <c r="G4782" s="1">
        <v>60</v>
      </c>
      <c r="H4782" s="1" t="s">
        <v>4499</v>
      </c>
      <c r="I4782" s="1" t="s">
        <v>3747</v>
      </c>
      <c r="J4782" s="1">
        <v>0.66600000000000004</v>
      </c>
      <c r="K4782" s="1">
        <f t="shared" si="4"/>
        <v>39.96</v>
      </c>
      <c r="L4782" s="49">
        <v>4</v>
      </c>
      <c r="M4782" s="50">
        <v>46218</v>
      </c>
      <c r="N4782" s="1" t="s">
        <v>2558</v>
      </c>
    </row>
    <row r="4783" spans="1:14" ht="20.25" x14ac:dyDescent="0.25">
      <c r="A4783" s="1">
        <v>68</v>
      </c>
      <c r="B4783" s="235">
        <v>4381</v>
      </c>
      <c r="C4783" s="1" t="s">
        <v>4485</v>
      </c>
      <c r="D4783" s="1"/>
      <c r="E4783" s="1"/>
      <c r="F4783" s="1" t="s">
        <v>4509</v>
      </c>
      <c r="G4783" s="1">
        <v>52</v>
      </c>
      <c r="H4783" s="1" t="s">
        <v>4499</v>
      </c>
      <c r="I4783" s="1" t="s">
        <v>3747</v>
      </c>
      <c r="J4783" s="1">
        <v>0.21099999999999999</v>
      </c>
      <c r="K4783" s="1">
        <f t="shared" si="4"/>
        <v>10.972</v>
      </c>
      <c r="L4783" s="49">
        <v>4</v>
      </c>
      <c r="M4783" s="50">
        <v>46218</v>
      </c>
      <c r="N4783" s="1" t="s">
        <v>2558</v>
      </c>
    </row>
    <row r="4784" spans="1:14" ht="20.25" x14ac:dyDescent="0.25">
      <c r="A4784" s="1">
        <v>69</v>
      </c>
      <c r="B4784" s="166">
        <v>4382</v>
      </c>
      <c r="C4784" s="1" t="s">
        <v>4485</v>
      </c>
      <c r="D4784" s="1"/>
      <c r="E4784" s="1"/>
      <c r="F4784" s="1" t="s">
        <v>4510</v>
      </c>
      <c r="G4784" s="1">
        <v>26</v>
      </c>
      <c r="H4784" s="1" t="s">
        <v>4499</v>
      </c>
      <c r="I4784" s="1" t="s">
        <v>3747</v>
      </c>
      <c r="J4784" s="1">
        <v>0.42299999999999999</v>
      </c>
      <c r="K4784" s="1">
        <f t="shared" si="4"/>
        <v>10.997999999999999</v>
      </c>
      <c r="L4784" s="49">
        <v>4</v>
      </c>
      <c r="M4784" s="50">
        <v>46218</v>
      </c>
      <c r="N4784" s="1" t="s">
        <v>2558</v>
      </c>
    </row>
    <row r="4785" spans="1:14" ht="20.25" x14ac:dyDescent="0.25">
      <c r="A4785" s="1">
        <v>70</v>
      </c>
      <c r="B4785" s="235">
        <v>4383</v>
      </c>
      <c r="C4785" s="1" t="s">
        <v>4485</v>
      </c>
      <c r="D4785" s="1"/>
      <c r="E4785" s="1"/>
      <c r="F4785" s="1" t="s">
        <v>4511</v>
      </c>
      <c r="G4785" s="1">
        <v>3</v>
      </c>
      <c r="H4785" s="1" t="s">
        <v>4499</v>
      </c>
      <c r="I4785" s="1" t="s">
        <v>3747</v>
      </c>
      <c r="J4785" s="1">
        <v>3.5</v>
      </c>
      <c r="K4785" s="1">
        <f t="shared" si="4"/>
        <v>10.5</v>
      </c>
      <c r="L4785" s="49">
        <v>4</v>
      </c>
      <c r="M4785" s="50">
        <v>46218</v>
      </c>
      <c r="N4785" s="1" t="s">
        <v>2558</v>
      </c>
    </row>
    <row r="4786" spans="1:14" ht="20.25" x14ac:dyDescent="0.25">
      <c r="A4786" s="1">
        <v>71</v>
      </c>
      <c r="B4786" s="166">
        <v>4384</v>
      </c>
      <c r="C4786" s="1" t="s">
        <v>4485</v>
      </c>
      <c r="D4786" s="1"/>
      <c r="E4786" s="1"/>
      <c r="F4786" s="1" t="s">
        <v>4512</v>
      </c>
      <c r="G4786" s="1">
        <v>20</v>
      </c>
      <c r="H4786" s="1" t="s">
        <v>4499</v>
      </c>
      <c r="I4786" s="1" t="s">
        <v>3747</v>
      </c>
      <c r="J4786" s="1">
        <v>0.3</v>
      </c>
      <c r="K4786" s="1">
        <f t="shared" si="4"/>
        <v>6</v>
      </c>
      <c r="L4786" s="49">
        <v>4</v>
      </c>
      <c r="M4786" s="50">
        <v>46218</v>
      </c>
      <c r="N4786" s="1" t="s">
        <v>2558</v>
      </c>
    </row>
    <row r="4787" spans="1:14" ht="20.25" x14ac:dyDescent="0.25">
      <c r="A4787" s="1">
        <v>72</v>
      </c>
      <c r="B4787" s="235">
        <v>4385</v>
      </c>
      <c r="C4787" s="1" t="s">
        <v>4485</v>
      </c>
      <c r="D4787" s="1"/>
      <c r="E4787" s="1"/>
      <c r="F4787" s="1" t="s">
        <v>4513</v>
      </c>
      <c r="G4787" s="1">
        <v>6</v>
      </c>
      <c r="H4787" s="1" t="s">
        <v>4499</v>
      </c>
      <c r="I4787" s="1" t="s">
        <v>3747</v>
      </c>
      <c r="J4787" s="1">
        <v>0.01</v>
      </c>
      <c r="K4787" s="1">
        <f t="shared" si="4"/>
        <v>0.06</v>
      </c>
      <c r="L4787" s="49">
        <v>4</v>
      </c>
      <c r="M4787" s="50">
        <v>46218</v>
      </c>
      <c r="N4787" s="1" t="s">
        <v>2558</v>
      </c>
    </row>
    <row r="4788" spans="1:14" ht="20.25" x14ac:dyDescent="0.25">
      <c r="A4788" s="1">
        <v>73</v>
      </c>
      <c r="B4788" s="166">
        <v>4386</v>
      </c>
      <c r="C4788" s="1" t="s">
        <v>4485</v>
      </c>
      <c r="D4788" s="1"/>
      <c r="E4788" s="1"/>
      <c r="F4788" s="1" t="s">
        <v>4514</v>
      </c>
      <c r="G4788" s="1">
        <v>3</v>
      </c>
      <c r="H4788" s="1" t="s">
        <v>4499</v>
      </c>
      <c r="I4788" s="1" t="s">
        <v>3747</v>
      </c>
      <c r="J4788" s="1">
        <v>0.02</v>
      </c>
      <c r="K4788" s="1">
        <f t="shared" si="4"/>
        <v>0.06</v>
      </c>
      <c r="L4788" s="49">
        <v>4</v>
      </c>
      <c r="M4788" s="50">
        <v>46218</v>
      </c>
      <c r="N4788" s="1" t="s">
        <v>2558</v>
      </c>
    </row>
    <row r="4789" spans="1:14" ht="20.25" x14ac:dyDescent="0.25">
      <c r="A4789" s="1">
        <v>74</v>
      </c>
      <c r="B4789" s="235">
        <v>4387</v>
      </c>
      <c r="C4789" s="1" t="s">
        <v>4485</v>
      </c>
      <c r="D4789" s="1"/>
      <c r="E4789" s="1"/>
      <c r="F4789" s="1" t="s">
        <v>4515</v>
      </c>
      <c r="G4789" s="1">
        <v>6</v>
      </c>
      <c r="H4789" s="1" t="s">
        <v>4499</v>
      </c>
      <c r="I4789" s="1" t="s">
        <v>3747</v>
      </c>
      <c r="J4789" s="1">
        <v>0.01</v>
      </c>
      <c r="K4789" s="1">
        <f t="shared" si="4"/>
        <v>0.06</v>
      </c>
      <c r="L4789" s="49">
        <v>4</v>
      </c>
      <c r="M4789" s="50">
        <v>46218</v>
      </c>
      <c r="N4789" s="1" t="s">
        <v>2558</v>
      </c>
    </row>
    <row r="4790" spans="1:14" ht="20.25" x14ac:dyDescent="0.25">
      <c r="A4790" s="1">
        <v>75</v>
      </c>
      <c r="B4790" s="166">
        <v>4388</v>
      </c>
      <c r="C4790" s="1" t="s">
        <v>4485</v>
      </c>
      <c r="D4790" s="1"/>
      <c r="E4790" s="1"/>
      <c r="F4790" s="1" t="s">
        <v>4516</v>
      </c>
      <c r="G4790" s="1">
        <v>15</v>
      </c>
      <c r="H4790" s="1" t="s">
        <v>4499</v>
      </c>
      <c r="I4790" s="1" t="s">
        <v>3747</v>
      </c>
      <c r="J4790" s="1">
        <v>0.34599999999999997</v>
      </c>
      <c r="K4790" s="1">
        <f t="shared" si="4"/>
        <v>5.1899999999999995</v>
      </c>
      <c r="L4790" s="49">
        <v>4</v>
      </c>
      <c r="M4790" s="50">
        <v>46218</v>
      </c>
      <c r="N4790" s="1" t="s">
        <v>2558</v>
      </c>
    </row>
    <row r="4791" spans="1:14" ht="20.25" x14ac:dyDescent="0.25">
      <c r="A4791" s="1">
        <v>76</v>
      </c>
      <c r="B4791" s="235">
        <v>4389</v>
      </c>
      <c r="C4791" s="1" t="s">
        <v>4485</v>
      </c>
      <c r="D4791" s="1"/>
      <c r="E4791" s="1"/>
      <c r="F4791" s="1" t="s">
        <v>4517</v>
      </c>
      <c r="G4791" s="1">
        <v>12</v>
      </c>
      <c r="H4791" s="1" t="s">
        <v>4499</v>
      </c>
      <c r="I4791" s="1" t="s">
        <v>3747</v>
      </c>
      <c r="J4791" s="1">
        <v>0.11700000000000001</v>
      </c>
      <c r="K4791" s="1">
        <f t="shared" si="4"/>
        <v>1.4040000000000001</v>
      </c>
      <c r="L4791" s="49">
        <v>4</v>
      </c>
      <c r="M4791" s="50">
        <v>46218</v>
      </c>
      <c r="N4791" s="1" t="s">
        <v>2558</v>
      </c>
    </row>
    <row r="4792" spans="1:14" ht="20.25" x14ac:dyDescent="0.25">
      <c r="A4792" s="1">
        <v>77</v>
      </c>
      <c r="B4792" s="166">
        <v>4390</v>
      </c>
      <c r="C4792" s="1" t="s">
        <v>4473</v>
      </c>
      <c r="D4792" s="1"/>
      <c r="E4792" s="1"/>
      <c r="F4792" s="1" t="s">
        <v>4518</v>
      </c>
      <c r="G4792" s="1">
        <v>4</v>
      </c>
      <c r="H4792" s="1" t="s">
        <v>19</v>
      </c>
      <c r="I4792" s="1" t="s">
        <v>3747</v>
      </c>
      <c r="J4792" s="1">
        <v>1</v>
      </c>
      <c r="K4792" s="1">
        <f t="shared" si="4"/>
        <v>4</v>
      </c>
      <c r="L4792" s="49">
        <v>4</v>
      </c>
      <c r="M4792" s="50">
        <v>46218</v>
      </c>
      <c r="N4792" s="1" t="s">
        <v>2558</v>
      </c>
    </row>
    <row r="4793" spans="1:14" ht="20.25" x14ac:dyDescent="0.25">
      <c r="A4793" s="1">
        <v>78</v>
      </c>
      <c r="B4793" s="235">
        <v>4391</v>
      </c>
      <c r="C4793" s="1" t="s">
        <v>4485</v>
      </c>
      <c r="D4793" s="1"/>
      <c r="E4793" s="1"/>
      <c r="F4793" s="1" t="s">
        <v>4519</v>
      </c>
      <c r="G4793" s="1">
        <v>1</v>
      </c>
      <c r="H4793" s="1" t="s">
        <v>19</v>
      </c>
      <c r="I4793" s="1" t="s">
        <v>4485</v>
      </c>
      <c r="J4793" s="1">
        <v>1.2</v>
      </c>
      <c r="K4793" s="1">
        <f t="shared" si="4"/>
        <v>1.2</v>
      </c>
      <c r="L4793" s="49">
        <v>4</v>
      </c>
      <c r="M4793" s="50">
        <v>46218</v>
      </c>
      <c r="N4793" s="1" t="s">
        <v>2558</v>
      </c>
    </row>
    <row r="4794" spans="1:14" ht="20.25" x14ac:dyDescent="0.25">
      <c r="A4794" s="1">
        <v>79</v>
      </c>
      <c r="B4794" s="166">
        <v>4392</v>
      </c>
      <c r="C4794" s="1" t="s">
        <v>4485</v>
      </c>
      <c r="D4794" s="1"/>
      <c r="E4794" s="1"/>
      <c r="F4794" s="1" t="s">
        <v>4461</v>
      </c>
      <c r="G4794" s="1">
        <v>1</v>
      </c>
      <c r="H4794" s="1" t="s">
        <v>19</v>
      </c>
      <c r="I4794" s="1" t="s">
        <v>4485</v>
      </c>
      <c r="J4794" s="1">
        <v>2.5</v>
      </c>
      <c r="K4794" s="1">
        <f t="shared" si="4"/>
        <v>2.5</v>
      </c>
      <c r="L4794" s="49">
        <v>4</v>
      </c>
      <c r="M4794" s="50">
        <v>46218</v>
      </c>
      <c r="N4794" s="1" t="s">
        <v>2558</v>
      </c>
    </row>
    <row r="4795" spans="1:14" ht="20.25" x14ac:dyDescent="0.25">
      <c r="A4795" s="1">
        <v>80</v>
      </c>
      <c r="B4795" s="235">
        <v>4393</v>
      </c>
      <c r="C4795" s="1" t="s">
        <v>4520</v>
      </c>
      <c r="D4795" s="1"/>
      <c r="E4795" s="1"/>
      <c r="F4795" s="1" t="s">
        <v>4521</v>
      </c>
      <c r="G4795" s="1">
        <v>1</v>
      </c>
      <c r="H4795" s="1" t="s">
        <v>19</v>
      </c>
      <c r="I4795" s="1" t="s">
        <v>4520</v>
      </c>
      <c r="J4795" s="1">
        <v>120</v>
      </c>
      <c r="K4795" s="1">
        <f t="shared" si="4"/>
        <v>120</v>
      </c>
      <c r="L4795" s="49">
        <v>4</v>
      </c>
      <c r="M4795" s="50">
        <v>46218</v>
      </c>
      <c r="N4795" s="1" t="s">
        <v>2558</v>
      </c>
    </row>
    <row r="4796" spans="1:14" ht="20.25" x14ac:dyDescent="0.25">
      <c r="A4796" s="1">
        <v>81</v>
      </c>
      <c r="B4796" s="166">
        <v>4394</v>
      </c>
      <c r="C4796" s="1" t="s">
        <v>4520</v>
      </c>
      <c r="D4796" s="1"/>
      <c r="E4796" s="1"/>
      <c r="F4796" s="1" t="s">
        <v>4522</v>
      </c>
      <c r="G4796" s="1">
        <v>1</v>
      </c>
      <c r="H4796" s="1" t="s">
        <v>19</v>
      </c>
      <c r="I4796" s="1" t="s">
        <v>4520</v>
      </c>
      <c r="J4796" s="1">
        <v>0.5</v>
      </c>
      <c r="K4796" s="1">
        <f t="shared" si="4"/>
        <v>0.5</v>
      </c>
      <c r="L4796" s="49">
        <v>4</v>
      </c>
      <c r="M4796" s="50">
        <v>46218</v>
      </c>
      <c r="N4796" s="1" t="s">
        <v>2558</v>
      </c>
    </row>
  </sheetData>
  <autoFilter ref="A1:N4796" xr:uid="{E826462E-1715-45FB-827E-B16DF1FB20B2}"/>
  <phoneticPr fontId="6" type="noConversion"/>
  <conditionalFormatting sqref="B764:B4406">
    <cfRule type="expression" dxfId="5" priority="5">
      <formula>$AH764="OK"</formula>
    </cfRule>
  </conditionalFormatting>
  <conditionalFormatting sqref="B4407:B4408">
    <cfRule type="expression" dxfId="4" priority="4">
      <formula>$AI4407="OK"</formula>
    </cfRule>
  </conditionalFormatting>
  <conditionalFormatting sqref="B4409:B4748">
    <cfRule type="expression" dxfId="3" priority="2">
      <formula>$AH4409="OK"</formula>
    </cfRule>
  </conditionalFormatting>
  <conditionalFormatting sqref="B4749:B4796">
    <cfRule type="expression" dxfId="2" priority="1">
      <formula>$AI4749="OK"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62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62" customWidth="1"/>
    <col min="15" max="15" width="34.28515625" style="62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54" t="s">
        <v>312</v>
      </c>
      <c r="D3" s="67" t="s">
        <v>5</v>
      </c>
      <c r="E3" s="55" t="s">
        <v>50</v>
      </c>
      <c r="F3" s="56" t="s">
        <v>56</v>
      </c>
      <c r="G3" s="64" t="s">
        <v>321</v>
      </c>
      <c r="H3" s="57" t="s">
        <v>326</v>
      </c>
      <c r="I3" s="57" t="s">
        <v>327</v>
      </c>
      <c r="J3" s="58" t="s">
        <v>322</v>
      </c>
      <c r="K3" s="59" t="s">
        <v>323</v>
      </c>
      <c r="L3" s="60" t="s">
        <v>324</v>
      </c>
      <c r="M3" s="61" t="s">
        <v>325</v>
      </c>
      <c r="N3" s="62" t="s">
        <v>27</v>
      </c>
      <c r="O3" s="62" t="s">
        <v>28</v>
      </c>
      <c r="P3" s="126" t="s">
        <v>829</v>
      </c>
      <c r="Q3" s="126" t="s">
        <v>3037</v>
      </c>
      <c r="R3" s="126" t="s">
        <v>1029</v>
      </c>
    </row>
    <row r="4" spans="3:18" s="2" customFormat="1" ht="18.75" thickBot="1" x14ac:dyDescent="0.3">
      <c r="C4" s="52"/>
      <c r="D4" s="68" t="s">
        <v>48</v>
      </c>
      <c r="E4" s="53" t="e">
        <f>VLOOKUP(Tabela2[[#This Row],[TAG]],MICRO!J:L,3,0)</f>
        <v>#N/A</v>
      </c>
      <c r="F4" s="51" t="s">
        <v>31</v>
      </c>
      <c r="G4" s="65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66">
        <f>IF(G4 = 0,0,H4/G4)</f>
        <v>0</v>
      </c>
      <c r="K4" s="1">
        <f>SUMIF(MICRO!AP:AP,O:O,MICRO!X:X)</f>
        <v>0</v>
      </c>
      <c r="L4" s="66" t="str">
        <f>IF(G4&lt;&gt;0,SUM(K4/G4*1),"0%")</f>
        <v>0%</v>
      </c>
      <c r="M4" s="1">
        <f>G4-K4</f>
        <v>0</v>
      </c>
      <c r="N4" s="63" t="e">
        <f>E4&amp;F4</f>
        <v>#N/A</v>
      </c>
      <c r="O4" s="63" t="e">
        <f>D4&amp;E4&amp;F4</f>
        <v>#N/A</v>
      </c>
      <c r="P4" s="2">
        <f>SUMIF(MICRO!AP:AP,O4,MICRO!AZ:AZ)</f>
        <v>0</v>
      </c>
      <c r="Q4" s="2">
        <f>SUMIF(MICRO!AP:AP,O4,MICRO!BA:BA)</f>
        <v>0</v>
      </c>
      <c r="R4" s="2">
        <f>SUMIF(MICRO!AP:AP,O:O,MICRO!BB:BB)</f>
        <v>0</v>
      </c>
    </row>
    <row r="5" spans="3:18" s="2" customFormat="1" ht="18.75" thickBot="1" x14ac:dyDescent="0.3">
      <c r="C5" s="52"/>
      <c r="D5" s="68" t="s">
        <v>48</v>
      </c>
      <c r="E5" s="53" t="e">
        <f>VLOOKUP(Tabela2[[#This Row],[TAG]],MICRO!J:L,3,0)</f>
        <v>#N/A</v>
      </c>
      <c r="F5" s="51" t="s">
        <v>32</v>
      </c>
      <c r="G5" s="65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66">
        <f t="shared" ref="J5:J68" si="0">IF(G5 = 0,0,H5/G5)</f>
        <v>0</v>
      </c>
      <c r="K5" s="1">
        <f>SUMIF(MICRO!AP:AP,O:O,MICRO!X:X)</f>
        <v>0</v>
      </c>
      <c r="L5" s="66" t="str">
        <f t="shared" ref="L5:L68" si="1">IF(G5&lt;&gt;0,SUM(K5/G5*1),"0%")</f>
        <v>0%</v>
      </c>
      <c r="M5" s="1">
        <f t="shared" ref="M5:M68" si="2">G5-K5</f>
        <v>0</v>
      </c>
      <c r="N5" s="63" t="e">
        <f t="shared" ref="N5:N68" si="3">E5&amp;F5</f>
        <v>#N/A</v>
      </c>
      <c r="O5" s="63" t="e">
        <f t="shared" ref="O5:O68" si="4">D5&amp;E5&amp;F5</f>
        <v>#N/A</v>
      </c>
      <c r="P5" s="2">
        <f>SUMIF(MICRO!AP:AP,O5,MICRO!AZ:AZ)</f>
        <v>0</v>
      </c>
      <c r="Q5" s="2">
        <f>SUMIF(MICRO!AP:AP,O5,MICRO!BA:BA)</f>
        <v>0</v>
      </c>
      <c r="R5" s="2">
        <f>SUMIF(MICRO!AP:AP,O:O,MICRO!BB:BB)</f>
        <v>0</v>
      </c>
    </row>
    <row r="6" spans="3:18" s="2" customFormat="1" ht="18.75" thickBot="1" x14ac:dyDescent="0.3">
      <c r="C6" s="52"/>
      <c r="D6" s="68" t="s">
        <v>48</v>
      </c>
      <c r="E6" s="53" t="e">
        <f>VLOOKUP(Tabela2[[#This Row],[TAG]],MICRO!J:L,3,0)</f>
        <v>#N/A</v>
      </c>
      <c r="F6" s="51" t="s">
        <v>52</v>
      </c>
      <c r="G6" s="65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66">
        <f t="shared" si="0"/>
        <v>0</v>
      </c>
      <c r="K6" s="1">
        <f>SUMIF(MICRO!AP:AP,O:O,MICRO!X:X)</f>
        <v>0</v>
      </c>
      <c r="L6" s="66" t="str">
        <f t="shared" si="1"/>
        <v>0%</v>
      </c>
      <c r="M6" s="1">
        <f t="shared" si="2"/>
        <v>0</v>
      </c>
      <c r="N6" s="63" t="e">
        <f t="shared" si="3"/>
        <v>#N/A</v>
      </c>
      <c r="O6" s="63" t="e">
        <f t="shared" si="4"/>
        <v>#N/A</v>
      </c>
      <c r="P6" s="2">
        <f>SUMIF(MICRO!AP:AP,O6,MICRO!AZ:AZ)</f>
        <v>0</v>
      </c>
      <c r="Q6" s="2">
        <f>SUMIF(MICRO!AP:AP,O6,MICRO!BA:BA)</f>
        <v>0</v>
      </c>
      <c r="R6" s="2">
        <f>SUMIF(MICRO!AP:AP,O:O,MICRO!BB:BB)</f>
        <v>0</v>
      </c>
    </row>
    <row r="7" spans="3:18" s="2" customFormat="1" ht="18.75" thickBot="1" x14ac:dyDescent="0.3">
      <c r="C7" s="52"/>
      <c r="D7" s="68" t="s">
        <v>48</v>
      </c>
      <c r="E7" s="53" t="e">
        <f>VLOOKUP(Tabela2[[#This Row],[TAG]],MICRO!J:L,3,0)</f>
        <v>#N/A</v>
      </c>
      <c r="F7" s="51" t="s">
        <v>22</v>
      </c>
      <c r="G7" s="65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66">
        <f t="shared" si="0"/>
        <v>0</v>
      </c>
      <c r="K7" s="1">
        <f>SUMIF(MICRO!AP:AP,O:O,MICRO!X:X)</f>
        <v>0</v>
      </c>
      <c r="L7" s="66" t="str">
        <f t="shared" si="1"/>
        <v>0%</v>
      </c>
      <c r="M7" s="1">
        <f t="shared" si="2"/>
        <v>0</v>
      </c>
      <c r="N7" s="63" t="e">
        <f t="shared" si="3"/>
        <v>#N/A</v>
      </c>
      <c r="O7" s="63" t="e">
        <f t="shared" si="4"/>
        <v>#N/A</v>
      </c>
      <c r="P7" s="2">
        <f>SUMIF(MICRO!AP:AP,O7,MICRO!AZ:AZ)</f>
        <v>0</v>
      </c>
      <c r="Q7" s="2">
        <f>SUMIF(MICRO!AP:AP,O7,MICRO!BA:BA)</f>
        <v>0</v>
      </c>
      <c r="R7" s="2">
        <f>SUMIF(MICRO!AP:AP,O:O,MICRO!BB:BB)</f>
        <v>0</v>
      </c>
    </row>
    <row r="8" spans="3:18" s="2" customFormat="1" ht="18.75" thickBot="1" x14ac:dyDescent="0.3">
      <c r="C8" s="52"/>
      <c r="D8" s="68" t="s">
        <v>48</v>
      </c>
      <c r="E8" s="53" t="e">
        <f>VLOOKUP(Tabela2[[#This Row],[TAG]],MICRO!J:L,3,0)</f>
        <v>#N/A</v>
      </c>
      <c r="F8" s="51" t="s">
        <v>23</v>
      </c>
      <c r="G8" s="65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66">
        <f t="shared" si="0"/>
        <v>0</v>
      </c>
      <c r="K8" s="1">
        <f>SUMIF(MICRO!AP:AP,O:O,MICRO!X:X)</f>
        <v>0</v>
      </c>
      <c r="L8" s="66" t="str">
        <f t="shared" si="1"/>
        <v>0%</v>
      </c>
      <c r="M8" s="1">
        <f t="shared" si="2"/>
        <v>0</v>
      </c>
      <c r="N8" s="63" t="e">
        <f t="shared" si="3"/>
        <v>#N/A</v>
      </c>
      <c r="O8" s="63" t="e">
        <f t="shared" si="4"/>
        <v>#N/A</v>
      </c>
      <c r="P8" s="2">
        <f>SUMIF(MICRO!AP:AP,O8,MICRO!AZ:AZ)</f>
        <v>0</v>
      </c>
      <c r="Q8" s="2">
        <f>SUMIF(MICRO!AP:AP,O8,MICRO!BA:BA)</f>
        <v>0</v>
      </c>
      <c r="R8" s="2">
        <f>SUMIF(MICRO!AP:AP,O:O,MICRO!BB:BB)</f>
        <v>0</v>
      </c>
    </row>
    <row r="9" spans="3:18" s="2" customFormat="1" ht="18.75" thickBot="1" x14ac:dyDescent="0.3">
      <c r="C9" s="52"/>
      <c r="D9" s="68" t="s">
        <v>48</v>
      </c>
      <c r="E9" s="53" t="e">
        <f>VLOOKUP(Tabela2[[#This Row],[TAG]],MICRO!J:L,3,0)</f>
        <v>#N/A</v>
      </c>
      <c r="F9" s="51" t="s">
        <v>33</v>
      </c>
      <c r="G9" s="65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66">
        <f t="shared" si="0"/>
        <v>0</v>
      </c>
      <c r="K9" s="1">
        <f>SUMIF(MICRO!AP:AP,O:O,MICRO!X:X)</f>
        <v>0</v>
      </c>
      <c r="L9" s="66" t="str">
        <f t="shared" si="1"/>
        <v>0%</v>
      </c>
      <c r="M9" s="1">
        <f t="shared" si="2"/>
        <v>0</v>
      </c>
      <c r="N9" s="63" t="e">
        <f t="shared" si="3"/>
        <v>#N/A</v>
      </c>
      <c r="O9" s="63" t="e">
        <f t="shared" si="4"/>
        <v>#N/A</v>
      </c>
      <c r="P9" s="2">
        <f>SUMIF(MICRO!AP:AP,O9,MICRO!AZ:AZ)</f>
        <v>0</v>
      </c>
      <c r="Q9" s="2">
        <f>SUMIF(MICRO!AP:AP,O9,MICRO!BA:BA)</f>
        <v>0</v>
      </c>
      <c r="R9" s="2">
        <f>SUMIF(MICRO!AP:AP,O:O,MICRO!BB:BB)</f>
        <v>0</v>
      </c>
    </row>
    <row r="10" spans="3:18" s="2" customFormat="1" ht="18.75" thickBot="1" x14ac:dyDescent="0.3">
      <c r="C10" s="52"/>
      <c r="D10" s="68" t="s">
        <v>47</v>
      </c>
      <c r="E10" s="53" t="e">
        <f>VLOOKUP(Tabela2[[#This Row],[TAG]],MICRO!J:L,3,0)</f>
        <v>#N/A</v>
      </c>
      <c r="F10" s="51" t="s">
        <v>31</v>
      </c>
      <c r="G10" s="65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66">
        <f t="shared" si="0"/>
        <v>0</v>
      </c>
      <c r="K10" s="1">
        <f>SUMIF(MICRO!AP:AP,O:O,MICRO!X:X)</f>
        <v>0</v>
      </c>
      <c r="L10" s="66" t="str">
        <f t="shared" si="1"/>
        <v>0%</v>
      </c>
      <c r="M10" s="1">
        <f t="shared" si="2"/>
        <v>0</v>
      </c>
      <c r="N10" s="63" t="e">
        <f t="shared" si="3"/>
        <v>#N/A</v>
      </c>
      <c r="O10" s="63" t="e">
        <f t="shared" si="4"/>
        <v>#N/A</v>
      </c>
      <c r="P10" s="2">
        <f>SUMIF(MICRO!AP:AP,O10,MICRO!AZ:AZ)</f>
        <v>0</v>
      </c>
      <c r="Q10" s="2">
        <f>SUMIF(MICRO!AP:AP,O10,MICRO!BA:BA)</f>
        <v>0</v>
      </c>
      <c r="R10" s="2">
        <f>SUMIF(MICRO!AP:AP,O:O,MICRO!BB:BB)</f>
        <v>0</v>
      </c>
    </row>
    <row r="11" spans="3:18" s="2" customFormat="1" ht="18.75" thickBot="1" x14ac:dyDescent="0.3">
      <c r="C11" s="52"/>
      <c r="D11" s="68" t="s">
        <v>47</v>
      </c>
      <c r="E11" s="53" t="e">
        <f>VLOOKUP(Tabela2[[#This Row],[TAG]],MICRO!J:L,3,0)</f>
        <v>#N/A</v>
      </c>
      <c r="F11" s="51" t="s">
        <v>32</v>
      </c>
      <c r="G11" s="65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66">
        <f t="shared" si="0"/>
        <v>0</v>
      </c>
      <c r="K11" s="1">
        <f>SUMIF(MICRO!AP:AP,O:O,MICRO!X:X)</f>
        <v>0</v>
      </c>
      <c r="L11" s="66" t="str">
        <f t="shared" si="1"/>
        <v>0%</v>
      </c>
      <c r="M11" s="1">
        <f t="shared" si="2"/>
        <v>0</v>
      </c>
      <c r="N11" s="63" t="e">
        <f t="shared" si="3"/>
        <v>#N/A</v>
      </c>
      <c r="O11" s="63" t="e">
        <f t="shared" si="4"/>
        <v>#N/A</v>
      </c>
      <c r="P11" s="2">
        <f>SUMIF(MICRO!AP:AP,O11,MICRO!AZ:AZ)</f>
        <v>0</v>
      </c>
      <c r="Q11" s="2">
        <f>SUMIF(MICRO!AP:AP,O11,MICRO!BA:BA)</f>
        <v>0</v>
      </c>
      <c r="R11" s="2">
        <f>SUMIF(MICRO!AP:AP,O:O,MICRO!BB:BB)</f>
        <v>0</v>
      </c>
    </row>
    <row r="12" spans="3:18" s="2" customFormat="1" ht="18.75" thickBot="1" x14ac:dyDescent="0.3">
      <c r="C12" s="52"/>
      <c r="D12" s="68" t="s">
        <v>47</v>
      </c>
      <c r="E12" s="53" t="e">
        <f>VLOOKUP(Tabela2[[#This Row],[TAG]],MICRO!J:L,3,0)</f>
        <v>#N/A</v>
      </c>
      <c r="F12" s="51" t="s">
        <v>52</v>
      </c>
      <c r="G12" s="65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66">
        <f t="shared" si="0"/>
        <v>0</v>
      </c>
      <c r="K12" s="1">
        <f>SUMIF(MICRO!AP:AP,O:O,MICRO!X:X)</f>
        <v>0</v>
      </c>
      <c r="L12" s="66" t="str">
        <f t="shared" si="1"/>
        <v>0%</v>
      </c>
      <c r="M12" s="1">
        <f t="shared" si="2"/>
        <v>0</v>
      </c>
      <c r="N12" s="63" t="e">
        <f t="shared" si="3"/>
        <v>#N/A</v>
      </c>
      <c r="O12" s="63" t="e">
        <f t="shared" si="4"/>
        <v>#N/A</v>
      </c>
      <c r="P12" s="2">
        <f>SUMIF(MICRO!AP:AP,O12,MICRO!AZ:AZ)</f>
        <v>0</v>
      </c>
      <c r="Q12" s="2">
        <f>SUMIF(MICRO!AP:AP,O12,MICRO!BA:BA)</f>
        <v>0</v>
      </c>
      <c r="R12" s="2">
        <f>SUMIF(MICRO!AP:AP,O:O,MICRO!BB:BB)</f>
        <v>0</v>
      </c>
    </row>
    <row r="13" spans="3:18" s="2" customFormat="1" ht="18.75" thickBot="1" x14ac:dyDescent="0.3">
      <c r="C13" s="52"/>
      <c r="D13" s="68" t="s">
        <v>47</v>
      </c>
      <c r="E13" s="53" t="e">
        <f>VLOOKUP(Tabela2[[#This Row],[TAG]],MICRO!J:L,3,0)</f>
        <v>#N/A</v>
      </c>
      <c r="F13" s="51" t="s">
        <v>22</v>
      </c>
      <c r="G13" s="65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66">
        <f t="shared" si="0"/>
        <v>0</v>
      </c>
      <c r="K13" s="1">
        <f>SUMIF(MICRO!AP:AP,O:O,MICRO!X:X)</f>
        <v>0</v>
      </c>
      <c r="L13" s="66" t="str">
        <f t="shared" si="1"/>
        <v>0%</v>
      </c>
      <c r="M13" s="1">
        <f t="shared" si="2"/>
        <v>0</v>
      </c>
      <c r="N13" s="63" t="e">
        <f t="shared" si="3"/>
        <v>#N/A</v>
      </c>
      <c r="O13" s="63" t="e">
        <f t="shared" si="4"/>
        <v>#N/A</v>
      </c>
      <c r="P13" s="2">
        <f>SUMIF(MICRO!AP:AP,O13,MICRO!AZ:AZ)</f>
        <v>0</v>
      </c>
      <c r="Q13" s="2">
        <f>SUMIF(MICRO!AP:AP,O13,MICRO!BA:BA)</f>
        <v>0</v>
      </c>
      <c r="R13" s="2">
        <f>SUMIF(MICRO!AP:AP,O:O,MICRO!BB:BB)</f>
        <v>0</v>
      </c>
    </row>
    <row r="14" spans="3:18" s="2" customFormat="1" ht="18.75" thickBot="1" x14ac:dyDescent="0.3">
      <c r="C14" s="52"/>
      <c r="D14" s="68" t="s">
        <v>47</v>
      </c>
      <c r="E14" s="53" t="e">
        <f>VLOOKUP(Tabela2[[#This Row],[TAG]],MICRO!J:L,3,0)</f>
        <v>#N/A</v>
      </c>
      <c r="F14" s="51" t="s">
        <v>23</v>
      </c>
      <c r="G14" s="65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66">
        <f t="shared" si="0"/>
        <v>0</v>
      </c>
      <c r="K14" s="1">
        <f>SUMIF(MICRO!AP:AP,O:O,MICRO!X:X)</f>
        <v>0</v>
      </c>
      <c r="L14" s="66" t="str">
        <f t="shared" si="1"/>
        <v>0%</v>
      </c>
      <c r="M14" s="1">
        <f t="shared" si="2"/>
        <v>0</v>
      </c>
      <c r="N14" s="63" t="e">
        <f t="shared" si="3"/>
        <v>#N/A</v>
      </c>
      <c r="O14" s="63" t="e">
        <f t="shared" si="4"/>
        <v>#N/A</v>
      </c>
      <c r="P14" s="2">
        <f>SUMIF(MICRO!AP:AP,O14,MICRO!AZ:AZ)</f>
        <v>0</v>
      </c>
      <c r="Q14" s="2">
        <f>SUMIF(MICRO!AP:AP,O14,MICRO!BA:BA)</f>
        <v>0</v>
      </c>
      <c r="R14" s="2">
        <f>SUMIF(MICRO!AP:AP,O:O,MICRO!BB:BB)</f>
        <v>0</v>
      </c>
    </row>
    <row r="15" spans="3:18" s="2" customFormat="1" ht="18.75" thickBot="1" x14ac:dyDescent="0.3">
      <c r="C15" s="52"/>
      <c r="D15" s="68" t="s">
        <v>47</v>
      </c>
      <c r="E15" s="53" t="e">
        <f>VLOOKUP(Tabela2[[#This Row],[TAG]],MICRO!J:L,3,0)</f>
        <v>#N/A</v>
      </c>
      <c r="F15" s="51" t="s">
        <v>33</v>
      </c>
      <c r="G15" s="65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66">
        <f t="shared" si="0"/>
        <v>0</v>
      </c>
      <c r="K15" s="1">
        <f>SUMIF(MICRO!AP:AP,O:O,MICRO!X:X)</f>
        <v>0</v>
      </c>
      <c r="L15" s="66" t="str">
        <f t="shared" si="1"/>
        <v>0%</v>
      </c>
      <c r="M15" s="1">
        <f t="shared" si="2"/>
        <v>0</v>
      </c>
      <c r="N15" s="63" t="e">
        <f t="shared" si="3"/>
        <v>#N/A</v>
      </c>
      <c r="O15" s="63" t="e">
        <f t="shared" si="4"/>
        <v>#N/A</v>
      </c>
      <c r="P15" s="2">
        <f>SUMIF(MICRO!AP:AP,O15,MICRO!AZ:AZ)</f>
        <v>0</v>
      </c>
      <c r="Q15" s="2">
        <f>SUMIF(MICRO!AP:AP,O15,MICRO!BA:BA)</f>
        <v>0</v>
      </c>
      <c r="R15" s="2">
        <f>SUMIF(MICRO!AP:AP,O:O,MICRO!BB:BB)</f>
        <v>0</v>
      </c>
    </row>
    <row r="16" spans="3:18" s="2" customFormat="1" ht="18.75" thickBot="1" x14ac:dyDescent="0.3">
      <c r="C16" s="52"/>
      <c r="D16" s="68" t="s">
        <v>49</v>
      </c>
      <c r="E16" s="53" t="e">
        <f>VLOOKUP(Tabela2[[#This Row],[TAG]],MICRO!J:L,3,0)</f>
        <v>#N/A</v>
      </c>
      <c r="F16" s="51" t="s">
        <v>31</v>
      </c>
      <c r="G16" s="65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66">
        <f t="shared" si="0"/>
        <v>0</v>
      </c>
      <c r="K16" s="1">
        <f>SUMIF(MICRO!AP:AP,O:O,MICRO!X:X)</f>
        <v>0</v>
      </c>
      <c r="L16" s="66" t="str">
        <f t="shared" si="1"/>
        <v>0%</v>
      </c>
      <c r="M16" s="1">
        <f t="shared" si="2"/>
        <v>0</v>
      </c>
      <c r="N16" s="63" t="e">
        <f t="shared" si="3"/>
        <v>#N/A</v>
      </c>
      <c r="O16" s="63" t="e">
        <f t="shared" si="4"/>
        <v>#N/A</v>
      </c>
      <c r="P16" s="2">
        <f>SUMIF(MICRO!AP:AP,O16,MICRO!AZ:AZ)</f>
        <v>0</v>
      </c>
      <c r="Q16" s="2">
        <f>SUMIF(MICRO!AP:AP,O16,MICRO!BA:BA)</f>
        <v>0</v>
      </c>
      <c r="R16" s="2">
        <f>SUMIF(MICRO!AP:AP,O:O,MICRO!BB:BB)</f>
        <v>0</v>
      </c>
    </row>
    <row r="17" spans="3:18" s="2" customFormat="1" ht="18.75" thickBot="1" x14ac:dyDescent="0.3">
      <c r="C17" s="52"/>
      <c r="D17" s="68" t="s">
        <v>49</v>
      </c>
      <c r="E17" s="53" t="e">
        <f>VLOOKUP(Tabela2[[#This Row],[TAG]],MICRO!J:L,3,0)</f>
        <v>#N/A</v>
      </c>
      <c r="F17" s="51" t="s">
        <v>32</v>
      </c>
      <c r="G17" s="65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66">
        <f t="shared" si="0"/>
        <v>0</v>
      </c>
      <c r="K17" s="1">
        <f>SUMIF(MICRO!AP:AP,O:O,MICRO!X:X)</f>
        <v>0</v>
      </c>
      <c r="L17" s="66" t="str">
        <f t="shared" si="1"/>
        <v>0%</v>
      </c>
      <c r="M17" s="1">
        <f t="shared" si="2"/>
        <v>0</v>
      </c>
      <c r="N17" s="63" t="e">
        <f t="shared" si="3"/>
        <v>#N/A</v>
      </c>
      <c r="O17" s="63" t="e">
        <f t="shared" si="4"/>
        <v>#N/A</v>
      </c>
      <c r="P17" s="2">
        <f>SUMIF(MICRO!AP:AP,O17,MICRO!AZ:AZ)</f>
        <v>0</v>
      </c>
      <c r="Q17" s="2">
        <f>SUMIF(MICRO!AP:AP,O17,MICRO!BA:BA)</f>
        <v>0</v>
      </c>
      <c r="R17" s="2">
        <f>SUMIF(MICRO!AP:AP,O:O,MICRO!BB:BB)</f>
        <v>0</v>
      </c>
    </row>
    <row r="18" spans="3:18" s="2" customFormat="1" ht="18.75" thickBot="1" x14ac:dyDescent="0.3">
      <c r="C18" s="52"/>
      <c r="D18" s="68" t="s">
        <v>49</v>
      </c>
      <c r="E18" s="53" t="e">
        <f>VLOOKUP(Tabela2[[#This Row],[TAG]],MICRO!J:L,3,0)</f>
        <v>#N/A</v>
      </c>
      <c r="F18" s="51" t="s">
        <v>52</v>
      </c>
      <c r="G18" s="65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66">
        <f t="shared" si="0"/>
        <v>0</v>
      </c>
      <c r="K18" s="1">
        <f>SUMIF(MICRO!AP:AP,O:O,MICRO!X:X)</f>
        <v>0</v>
      </c>
      <c r="L18" s="66" t="str">
        <f t="shared" si="1"/>
        <v>0%</v>
      </c>
      <c r="M18" s="1">
        <f t="shared" si="2"/>
        <v>0</v>
      </c>
      <c r="N18" s="63" t="e">
        <f t="shared" si="3"/>
        <v>#N/A</v>
      </c>
      <c r="O18" s="63" t="e">
        <f t="shared" si="4"/>
        <v>#N/A</v>
      </c>
      <c r="P18" s="2">
        <f>SUMIF(MICRO!AP:AP,O18,MICRO!AZ:AZ)</f>
        <v>0</v>
      </c>
      <c r="Q18" s="2">
        <f>SUMIF(MICRO!AP:AP,O18,MICRO!BA:BA)</f>
        <v>0</v>
      </c>
      <c r="R18" s="2">
        <f>SUMIF(MICRO!AP:AP,O:O,MICRO!BB:BB)</f>
        <v>0</v>
      </c>
    </row>
    <row r="19" spans="3:18" s="2" customFormat="1" ht="18.75" thickBot="1" x14ac:dyDescent="0.3">
      <c r="C19" s="52"/>
      <c r="D19" s="68" t="s">
        <v>49</v>
      </c>
      <c r="E19" s="53" t="e">
        <f>VLOOKUP(Tabela2[[#This Row],[TAG]],MICRO!J:L,3,0)</f>
        <v>#N/A</v>
      </c>
      <c r="F19" s="51" t="s">
        <v>22</v>
      </c>
      <c r="G19" s="65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66">
        <f t="shared" si="0"/>
        <v>0</v>
      </c>
      <c r="K19" s="1">
        <f>SUMIF(MICRO!AP:AP,O:O,MICRO!X:X)</f>
        <v>0</v>
      </c>
      <c r="L19" s="66" t="str">
        <f t="shared" si="1"/>
        <v>0%</v>
      </c>
      <c r="M19" s="1">
        <f t="shared" si="2"/>
        <v>0</v>
      </c>
      <c r="N19" s="63" t="e">
        <f t="shared" si="3"/>
        <v>#N/A</v>
      </c>
      <c r="O19" s="63" t="e">
        <f t="shared" si="4"/>
        <v>#N/A</v>
      </c>
      <c r="P19" s="2">
        <f>SUMIF(MICRO!AP:AP,O19,MICRO!AZ:AZ)</f>
        <v>0</v>
      </c>
      <c r="Q19" s="2">
        <f>SUMIF(MICRO!AP:AP,O19,MICRO!BA:BA)</f>
        <v>0</v>
      </c>
      <c r="R19" s="2">
        <f>SUMIF(MICRO!AP:AP,O:O,MICRO!BB:BB)</f>
        <v>0</v>
      </c>
    </row>
    <row r="20" spans="3:18" s="2" customFormat="1" ht="18.75" thickBot="1" x14ac:dyDescent="0.3">
      <c r="C20" s="52"/>
      <c r="D20" s="68" t="s">
        <v>49</v>
      </c>
      <c r="E20" s="53" t="e">
        <f>VLOOKUP(Tabela2[[#This Row],[TAG]],MICRO!J:L,3,0)</f>
        <v>#N/A</v>
      </c>
      <c r="F20" s="51" t="s">
        <v>23</v>
      </c>
      <c r="G20" s="65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66">
        <f t="shared" si="0"/>
        <v>0</v>
      </c>
      <c r="K20" s="1">
        <f>SUMIF(MICRO!AP:AP,O:O,MICRO!X:X)</f>
        <v>0</v>
      </c>
      <c r="L20" s="66" t="str">
        <f t="shared" si="1"/>
        <v>0%</v>
      </c>
      <c r="M20" s="1">
        <f t="shared" si="2"/>
        <v>0</v>
      </c>
      <c r="N20" s="63" t="e">
        <f t="shared" si="3"/>
        <v>#N/A</v>
      </c>
      <c r="O20" s="63" t="e">
        <f t="shared" si="4"/>
        <v>#N/A</v>
      </c>
      <c r="P20" s="2">
        <f>SUMIF(MICRO!AP:AP,O20,MICRO!AZ:AZ)</f>
        <v>0</v>
      </c>
      <c r="Q20" s="2">
        <f>SUMIF(MICRO!AP:AP,O20,MICRO!BA:BA)</f>
        <v>0</v>
      </c>
      <c r="R20" s="2">
        <f>SUMIF(MICRO!AP:AP,O:O,MICRO!BB:BB)</f>
        <v>0</v>
      </c>
    </row>
    <row r="21" spans="3:18" s="2" customFormat="1" ht="18.75" thickBot="1" x14ac:dyDescent="0.3">
      <c r="C21" s="52"/>
      <c r="D21" s="68" t="s">
        <v>49</v>
      </c>
      <c r="E21" s="53" t="e">
        <f>VLOOKUP(Tabela2[[#This Row],[TAG]],MICRO!J:L,3,0)</f>
        <v>#N/A</v>
      </c>
      <c r="F21" s="51" t="s">
        <v>33</v>
      </c>
      <c r="G21" s="65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66">
        <f t="shared" si="0"/>
        <v>0</v>
      </c>
      <c r="K21" s="1">
        <f>SUMIF(MICRO!AP:AP,O:O,MICRO!X:X)</f>
        <v>0</v>
      </c>
      <c r="L21" s="66" t="str">
        <f t="shared" si="1"/>
        <v>0%</v>
      </c>
      <c r="M21" s="1">
        <f t="shared" si="2"/>
        <v>0</v>
      </c>
      <c r="N21" s="63" t="e">
        <f t="shared" si="3"/>
        <v>#N/A</v>
      </c>
      <c r="O21" s="63" t="e">
        <f t="shared" si="4"/>
        <v>#N/A</v>
      </c>
      <c r="P21" s="2">
        <f>SUMIF(MICRO!AP:AP,O21,MICRO!AZ:AZ)</f>
        <v>0</v>
      </c>
      <c r="Q21" s="2">
        <f>SUMIF(MICRO!AP:AP,O21,MICRO!BA:BA)</f>
        <v>0</v>
      </c>
      <c r="R21" s="2">
        <f>SUMIF(MICRO!AP:AP,O:O,MICRO!BB:BB)</f>
        <v>0</v>
      </c>
    </row>
    <row r="22" spans="3:18" s="2" customFormat="1" ht="18.75" thickBot="1" x14ac:dyDescent="0.3">
      <c r="C22" s="52"/>
      <c r="D22" s="68" t="s">
        <v>68</v>
      </c>
      <c r="E22" s="53" t="e">
        <f>VLOOKUP(Tabela2[[#This Row],[TAG]],MICRO!J:L,3,0)</f>
        <v>#N/A</v>
      </c>
      <c r="F22" s="51" t="s">
        <v>31</v>
      </c>
      <c r="G22" s="65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66">
        <f t="shared" si="0"/>
        <v>0</v>
      </c>
      <c r="K22" s="1">
        <f>SUMIF(MICRO!AP:AP,O:O,MICRO!X:X)</f>
        <v>0</v>
      </c>
      <c r="L22" s="66" t="str">
        <f t="shared" si="1"/>
        <v>0%</v>
      </c>
      <c r="M22" s="1">
        <f t="shared" si="2"/>
        <v>0</v>
      </c>
      <c r="N22" s="63" t="e">
        <f t="shared" si="3"/>
        <v>#N/A</v>
      </c>
      <c r="O22" s="63" t="e">
        <f t="shared" si="4"/>
        <v>#N/A</v>
      </c>
      <c r="P22" s="2">
        <f>SUMIF(MICRO!AP:AP,O22,MICRO!AZ:AZ)</f>
        <v>0</v>
      </c>
      <c r="Q22" s="2">
        <f>SUMIF(MICRO!AP:AP,O22,MICRO!BA:BA)</f>
        <v>0</v>
      </c>
      <c r="R22" s="2">
        <f>SUMIF(MICRO!AP:AP,O:O,MICRO!BB:BB)</f>
        <v>0</v>
      </c>
    </row>
    <row r="23" spans="3:18" s="2" customFormat="1" ht="18.75" thickBot="1" x14ac:dyDescent="0.3">
      <c r="C23" s="52"/>
      <c r="D23" s="68" t="s">
        <v>64</v>
      </c>
      <c r="E23" s="53" t="e">
        <f>VLOOKUP(Tabela2[[#This Row],[TAG]],MICRO!J:L,3,0)</f>
        <v>#N/A</v>
      </c>
      <c r="F23" s="51" t="s">
        <v>31</v>
      </c>
      <c r="G23" s="65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66">
        <f t="shared" si="0"/>
        <v>0</v>
      </c>
      <c r="K23" s="1">
        <f>SUMIF(MICRO!AP:AP,O:O,MICRO!X:X)</f>
        <v>0</v>
      </c>
      <c r="L23" s="66" t="str">
        <f t="shared" si="1"/>
        <v>0%</v>
      </c>
      <c r="M23" s="1">
        <f t="shared" si="2"/>
        <v>0</v>
      </c>
      <c r="N23" s="63" t="e">
        <f t="shared" si="3"/>
        <v>#N/A</v>
      </c>
      <c r="O23" s="63" t="e">
        <f t="shared" si="4"/>
        <v>#N/A</v>
      </c>
      <c r="P23" s="2">
        <f>SUMIF(MICRO!AP:AP,O23,MICRO!AZ:AZ)</f>
        <v>0</v>
      </c>
      <c r="Q23" s="2">
        <f>SUMIF(MICRO!AP:AP,O23,MICRO!BA:BA)</f>
        <v>0</v>
      </c>
      <c r="R23" s="2">
        <f>SUMIF(MICRO!AP:AP,O:O,MICRO!BB:BB)</f>
        <v>0</v>
      </c>
    </row>
    <row r="24" spans="3:18" s="2" customFormat="1" ht="18.75" thickBot="1" x14ac:dyDescent="0.3">
      <c r="C24" s="52"/>
      <c r="D24" s="68" t="s">
        <v>79</v>
      </c>
      <c r="E24" s="53" t="e">
        <f>VLOOKUP(Tabela2[[#This Row],[TAG]],MICRO!J:L,3,0)</f>
        <v>#N/A</v>
      </c>
      <c r="F24" s="51" t="s">
        <v>31</v>
      </c>
      <c r="G24" s="65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66">
        <f t="shared" si="0"/>
        <v>0</v>
      </c>
      <c r="K24" s="1">
        <f>SUMIF(MICRO!AP:AP,O:O,MICRO!X:X)</f>
        <v>0</v>
      </c>
      <c r="L24" s="66" t="str">
        <f t="shared" si="1"/>
        <v>0%</v>
      </c>
      <c r="M24" s="1">
        <f t="shared" si="2"/>
        <v>0</v>
      </c>
      <c r="N24" s="63" t="e">
        <f t="shared" si="3"/>
        <v>#N/A</v>
      </c>
      <c r="O24" s="63" t="e">
        <f t="shared" si="4"/>
        <v>#N/A</v>
      </c>
      <c r="P24" s="2">
        <f>SUMIF(MICRO!AP:AP,O24,MICRO!AZ:AZ)</f>
        <v>0</v>
      </c>
      <c r="Q24" s="2">
        <f>SUMIF(MICRO!AP:AP,O24,MICRO!BA:BA)</f>
        <v>0</v>
      </c>
      <c r="R24" s="2">
        <f>SUMIF(MICRO!AP:AP,O:O,MICRO!BB:BB)</f>
        <v>0</v>
      </c>
    </row>
    <row r="25" spans="3:18" s="2" customFormat="1" ht="18.75" thickBot="1" x14ac:dyDescent="0.3">
      <c r="C25" s="52"/>
      <c r="D25" s="68" t="s">
        <v>69</v>
      </c>
      <c r="E25" s="53" t="e">
        <f>VLOOKUP(Tabela2[[#This Row],[TAG]],MICRO!J:L,3,0)</f>
        <v>#N/A</v>
      </c>
      <c r="F25" s="51" t="s">
        <v>31</v>
      </c>
      <c r="G25" s="65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66">
        <f t="shared" si="0"/>
        <v>0</v>
      </c>
      <c r="K25" s="1">
        <f>SUMIF(MICRO!AP:AP,O:O,MICRO!X:X)</f>
        <v>0</v>
      </c>
      <c r="L25" s="66" t="str">
        <f t="shared" si="1"/>
        <v>0%</v>
      </c>
      <c r="M25" s="1">
        <f t="shared" si="2"/>
        <v>0</v>
      </c>
      <c r="N25" s="63" t="e">
        <f t="shared" si="3"/>
        <v>#N/A</v>
      </c>
      <c r="O25" s="63" t="e">
        <f t="shared" si="4"/>
        <v>#N/A</v>
      </c>
      <c r="P25" s="2">
        <f>SUMIF(MICRO!AP:AP,O25,MICRO!AZ:AZ)</f>
        <v>0</v>
      </c>
      <c r="Q25" s="2">
        <f>SUMIF(MICRO!AP:AP,O25,MICRO!BA:BA)</f>
        <v>0</v>
      </c>
      <c r="R25" s="2">
        <f>SUMIF(MICRO!AP:AP,O:O,MICRO!BB:BB)</f>
        <v>0</v>
      </c>
    </row>
    <row r="26" spans="3:18" s="2" customFormat="1" ht="18.75" thickBot="1" x14ac:dyDescent="0.3">
      <c r="C26" s="52"/>
      <c r="D26" s="68" t="s">
        <v>70</v>
      </c>
      <c r="E26" s="53" t="e">
        <f>VLOOKUP(Tabela2[[#This Row],[TAG]],MICRO!J:L,3,0)</f>
        <v>#N/A</v>
      </c>
      <c r="F26" s="51" t="s">
        <v>31</v>
      </c>
      <c r="G26" s="65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66">
        <f t="shared" si="0"/>
        <v>0</v>
      </c>
      <c r="K26" s="1">
        <f>SUMIF(MICRO!AP:AP,O:O,MICRO!X:X)</f>
        <v>0</v>
      </c>
      <c r="L26" s="66" t="str">
        <f t="shared" si="1"/>
        <v>0%</v>
      </c>
      <c r="M26" s="1">
        <f t="shared" si="2"/>
        <v>0</v>
      </c>
      <c r="N26" s="63" t="e">
        <f t="shared" si="3"/>
        <v>#N/A</v>
      </c>
      <c r="O26" s="63" t="e">
        <f t="shared" si="4"/>
        <v>#N/A</v>
      </c>
      <c r="P26" s="2">
        <f>SUMIF(MICRO!AP:AP,O26,MICRO!AZ:AZ)</f>
        <v>0</v>
      </c>
      <c r="Q26" s="2">
        <f>SUMIF(MICRO!AP:AP,O26,MICRO!BA:BA)</f>
        <v>0</v>
      </c>
      <c r="R26" s="2">
        <f>SUMIF(MICRO!AP:AP,O:O,MICRO!BB:BB)</f>
        <v>0</v>
      </c>
    </row>
    <row r="27" spans="3:18" s="2" customFormat="1" ht="18.75" thickBot="1" x14ac:dyDescent="0.3">
      <c r="C27" s="52"/>
      <c r="D27" s="68" t="s">
        <v>66</v>
      </c>
      <c r="E27" s="53" t="e">
        <f>VLOOKUP(Tabela2[[#This Row],[TAG]],MICRO!J:L,3,0)</f>
        <v>#N/A</v>
      </c>
      <c r="F27" s="51" t="s">
        <v>31</v>
      </c>
      <c r="G27" s="65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66">
        <f t="shared" si="0"/>
        <v>0</v>
      </c>
      <c r="K27" s="1">
        <f>SUMIF(MICRO!AP:AP,O:O,MICRO!X:X)</f>
        <v>0</v>
      </c>
      <c r="L27" s="66" t="str">
        <f t="shared" si="1"/>
        <v>0%</v>
      </c>
      <c r="M27" s="1">
        <f t="shared" si="2"/>
        <v>0</v>
      </c>
      <c r="N27" s="63" t="e">
        <f t="shared" si="3"/>
        <v>#N/A</v>
      </c>
      <c r="O27" s="63" t="e">
        <f t="shared" si="4"/>
        <v>#N/A</v>
      </c>
      <c r="P27" s="2">
        <f>SUMIF(MICRO!AP:AP,O27,MICRO!AZ:AZ)</f>
        <v>0</v>
      </c>
      <c r="Q27" s="2">
        <f>SUMIF(MICRO!AP:AP,O27,MICRO!BA:BA)</f>
        <v>0</v>
      </c>
      <c r="R27" s="2">
        <f>SUMIF(MICRO!AP:AP,O:O,MICRO!BB:BB)</f>
        <v>0</v>
      </c>
    </row>
    <row r="28" spans="3:18" s="2" customFormat="1" ht="18.75" thickBot="1" x14ac:dyDescent="0.3">
      <c r="C28" s="52"/>
      <c r="D28" s="68" t="s">
        <v>77</v>
      </c>
      <c r="E28" s="53" t="e">
        <f>VLOOKUP(Tabela2[[#This Row],[TAG]],MICRO!J:L,3,0)</f>
        <v>#N/A</v>
      </c>
      <c r="F28" s="51" t="s">
        <v>31</v>
      </c>
      <c r="G28" s="65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66">
        <f t="shared" si="0"/>
        <v>0</v>
      </c>
      <c r="K28" s="1">
        <f>SUMIF(MICRO!AP:AP,O:O,MICRO!X:X)</f>
        <v>0</v>
      </c>
      <c r="L28" s="66" t="str">
        <f t="shared" si="1"/>
        <v>0%</v>
      </c>
      <c r="M28" s="1">
        <f t="shared" si="2"/>
        <v>0</v>
      </c>
      <c r="N28" s="63" t="e">
        <f t="shared" si="3"/>
        <v>#N/A</v>
      </c>
      <c r="O28" s="63" t="e">
        <f t="shared" si="4"/>
        <v>#N/A</v>
      </c>
      <c r="P28" s="2">
        <f>SUMIF(MICRO!AP:AP,O28,MICRO!AZ:AZ)</f>
        <v>0</v>
      </c>
      <c r="Q28" s="2">
        <f>SUMIF(MICRO!AP:AP,O28,MICRO!BA:BA)</f>
        <v>0</v>
      </c>
      <c r="R28" s="2">
        <f>SUMIF(MICRO!AP:AP,O:O,MICRO!BB:BB)</f>
        <v>0</v>
      </c>
    </row>
    <row r="29" spans="3:18" s="2" customFormat="1" ht="18.75" thickBot="1" x14ac:dyDescent="0.3">
      <c r="C29" s="52"/>
      <c r="D29" s="68" t="s">
        <v>78</v>
      </c>
      <c r="E29" s="53" t="e">
        <f>VLOOKUP(Tabela2[[#This Row],[TAG]],MICRO!J:L,3,0)</f>
        <v>#N/A</v>
      </c>
      <c r="F29" s="51" t="s">
        <v>31</v>
      </c>
      <c r="G29" s="65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66">
        <f t="shared" si="0"/>
        <v>0</v>
      </c>
      <c r="K29" s="1">
        <f>SUMIF(MICRO!AP:AP,O:O,MICRO!X:X)</f>
        <v>0</v>
      </c>
      <c r="L29" s="66" t="str">
        <f t="shared" si="1"/>
        <v>0%</v>
      </c>
      <c r="M29" s="1">
        <f t="shared" si="2"/>
        <v>0</v>
      </c>
      <c r="N29" s="63" t="e">
        <f t="shared" si="3"/>
        <v>#N/A</v>
      </c>
      <c r="O29" s="63" t="e">
        <f t="shared" si="4"/>
        <v>#N/A</v>
      </c>
      <c r="P29" s="2">
        <f>SUMIF(MICRO!AP:AP,O29,MICRO!AZ:AZ)</f>
        <v>0</v>
      </c>
      <c r="Q29" s="2">
        <f>SUMIF(MICRO!AP:AP,O29,MICRO!BA:BA)</f>
        <v>0</v>
      </c>
      <c r="R29" s="2">
        <f>SUMIF(MICRO!AP:AP,O:O,MICRO!BB:BB)</f>
        <v>0</v>
      </c>
    </row>
    <row r="30" spans="3:18" s="2" customFormat="1" ht="18.75" thickBot="1" x14ac:dyDescent="0.3">
      <c r="C30" s="52"/>
      <c r="D30" s="68" t="s">
        <v>71</v>
      </c>
      <c r="E30" s="53" t="e">
        <f>VLOOKUP(Tabela2[[#This Row],[TAG]],MICRO!J:L,3,0)</f>
        <v>#N/A</v>
      </c>
      <c r="F30" s="51" t="s">
        <v>31</v>
      </c>
      <c r="G30" s="65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66">
        <f t="shared" si="0"/>
        <v>0</v>
      </c>
      <c r="K30" s="1">
        <f>SUMIF(MICRO!AP:AP,O:O,MICRO!X:X)</f>
        <v>0</v>
      </c>
      <c r="L30" s="66" t="str">
        <f t="shared" si="1"/>
        <v>0%</v>
      </c>
      <c r="M30" s="1">
        <f t="shared" si="2"/>
        <v>0</v>
      </c>
      <c r="N30" s="63" t="e">
        <f t="shared" si="3"/>
        <v>#N/A</v>
      </c>
      <c r="O30" s="63" t="e">
        <f t="shared" si="4"/>
        <v>#N/A</v>
      </c>
      <c r="P30" s="2">
        <f>SUMIF(MICRO!AP:AP,O30,MICRO!AZ:AZ)</f>
        <v>0</v>
      </c>
      <c r="Q30" s="2">
        <f>SUMIF(MICRO!AP:AP,O30,MICRO!BA:BA)</f>
        <v>0</v>
      </c>
      <c r="R30" s="2">
        <f>SUMIF(MICRO!AP:AP,O:O,MICRO!BB:BB)</f>
        <v>0</v>
      </c>
    </row>
    <row r="31" spans="3:18" s="2" customFormat="1" ht="18.75" thickBot="1" x14ac:dyDescent="0.3">
      <c r="C31" s="52"/>
      <c r="D31" s="68" t="s">
        <v>76</v>
      </c>
      <c r="E31" s="53" t="e">
        <f>VLOOKUP(Tabela2[[#This Row],[TAG]],MICRO!J:L,3,0)</f>
        <v>#N/A</v>
      </c>
      <c r="F31" s="51" t="s">
        <v>31</v>
      </c>
      <c r="G31" s="65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66">
        <f t="shared" si="0"/>
        <v>0</v>
      </c>
      <c r="K31" s="1">
        <f>SUMIF(MICRO!AP:AP,O:O,MICRO!X:X)</f>
        <v>0</v>
      </c>
      <c r="L31" s="66" t="str">
        <f t="shared" si="1"/>
        <v>0%</v>
      </c>
      <c r="M31" s="1">
        <f t="shared" si="2"/>
        <v>0</v>
      </c>
      <c r="N31" s="63" t="e">
        <f t="shared" si="3"/>
        <v>#N/A</v>
      </c>
      <c r="O31" s="63" t="e">
        <f t="shared" si="4"/>
        <v>#N/A</v>
      </c>
      <c r="P31" s="2">
        <f>SUMIF(MICRO!AP:AP,O31,MICRO!AZ:AZ)</f>
        <v>0</v>
      </c>
      <c r="Q31" s="2">
        <f>SUMIF(MICRO!AP:AP,O31,MICRO!BA:BA)</f>
        <v>0</v>
      </c>
      <c r="R31" s="2">
        <f>SUMIF(MICRO!AP:AP,O:O,MICRO!BB:BB)</f>
        <v>0</v>
      </c>
    </row>
    <row r="32" spans="3:18" s="2" customFormat="1" ht="18.75" thickBot="1" x14ac:dyDescent="0.3">
      <c r="C32" s="52"/>
      <c r="D32" s="68" t="s">
        <v>72</v>
      </c>
      <c r="E32" s="53" t="e">
        <f>VLOOKUP(Tabela2[[#This Row],[TAG]],MICRO!J:L,3,0)</f>
        <v>#N/A</v>
      </c>
      <c r="F32" s="51" t="s">
        <v>31</v>
      </c>
      <c r="G32" s="65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66">
        <f t="shared" si="0"/>
        <v>0</v>
      </c>
      <c r="K32" s="1">
        <f>SUMIF(MICRO!AP:AP,O:O,MICRO!X:X)</f>
        <v>0</v>
      </c>
      <c r="L32" s="66" t="str">
        <f t="shared" si="1"/>
        <v>0%</v>
      </c>
      <c r="M32" s="1">
        <f t="shared" si="2"/>
        <v>0</v>
      </c>
      <c r="N32" s="63" t="e">
        <f t="shared" si="3"/>
        <v>#N/A</v>
      </c>
      <c r="O32" s="63" t="e">
        <f t="shared" si="4"/>
        <v>#N/A</v>
      </c>
      <c r="P32" s="2">
        <f>SUMIF(MICRO!AP:AP,O32,MICRO!AZ:AZ)</f>
        <v>0</v>
      </c>
      <c r="Q32" s="2">
        <f>SUMIF(MICRO!AP:AP,O32,MICRO!BA:BA)</f>
        <v>0</v>
      </c>
      <c r="R32" s="2">
        <f>SUMIF(MICRO!AP:AP,O:O,MICRO!BB:BB)</f>
        <v>0</v>
      </c>
    </row>
    <row r="33" spans="3:18" s="2" customFormat="1" ht="18.75" thickBot="1" x14ac:dyDescent="0.3">
      <c r="C33" s="52"/>
      <c r="D33" s="68" t="s">
        <v>73</v>
      </c>
      <c r="E33" s="53" t="e">
        <f>VLOOKUP(Tabela2[[#This Row],[TAG]],MICRO!J:L,3,0)</f>
        <v>#N/A</v>
      </c>
      <c r="F33" s="51" t="s">
        <v>31</v>
      </c>
      <c r="G33" s="65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66">
        <f t="shared" si="0"/>
        <v>0</v>
      </c>
      <c r="K33" s="1">
        <f>SUMIF(MICRO!AP:AP,O:O,MICRO!X:X)</f>
        <v>0</v>
      </c>
      <c r="L33" s="66" t="str">
        <f t="shared" si="1"/>
        <v>0%</v>
      </c>
      <c r="M33" s="1">
        <f t="shared" si="2"/>
        <v>0</v>
      </c>
      <c r="N33" s="63" t="e">
        <f t="shared" si="3"/>
        <v>#N/A</v>
      </c>
      <c r="O33" s="63" t="e">
        <f t="shared" si="4"/>
        <v>#N/A</v>
      </c>
      <c r="P33" s="2">
        <f>SUMIF(MICRO!AP:AP,O33,MICRO!AZ:AZ)</f>
        <v>0</v>
      </c>
      <c r="Q33" s="2">
        <f>SUMIF(MICRO!AP:AP,O33,MICRO!BA:BA)</f>
        <v>0</v>
      </c>
      <c r="R33" s="2">
        <f>SUMIF(MICRO!AP:AP,O:O,MICRO!BB:BB)</f>
        <v>0</v>
      </c>
    </row>
    <row r="34" spans="3:18" s="2" customFormat="1" ht="18.75" thickBot="1" x14ac:dyDescent="0.3">
      <c r="C34" s="52"/>
      <c r="D34" s="68" t="s">
        <v>74</v>
      </c>
      <c r="E34" s="53" t="e">
        <f>VLOOKUP(Tabela2[[#This Row],[TAG]],MICRO!J:L,3,0)</f>
        <v>#N/A</v>
      </c>
      <c r="F34" s="51" t="s">
        <v>31</v>
      </c>
      <c r="G34" s="65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66">
        <f t="shared" si="0"/>
        <v>0</v>
      </c>
      <c r="K34" s="1">
        <f>SUMIF(MICRO!AP:AP,O:O,MICRO!X:X)</f>
        <v>0</v>
      </c>
      <c r="L34" s="66" t="str">
        <f t="shared" si="1"/>
        <v>0%</v>
      </c>
      <c r="M34" s="1">
        <f t="shared" si="2"/>
        <v>0</v>
      </c>
      <c r="N34" s="63" t="e">
        <f t="shared" si="3"/>
        <v>#N/A</v>
      </c>
      <c r="O34" s="63" t="e">
        <f t="shared" si="4"/>
        <v>#N/A</v>
      </c>
      <c r="P34" s="2">
        <f>SUMIF(MICRO!AP:AP,O34,MICRO!AZ:AZ)</f>
        <v>0</v>
      </c>
      <c r="Q34" s="2">
        <f>SUMIF(MICRO!AP:AP,O34,MICRO!BA:BA)</f>
        <v>0</v>
      </c>
      <c r="R34" s="2">
        <f>SUMIF(MICRO!AP:AP,O:O,MICRO!BB:BB)</f>
        <v>0</v>
      </c>
    </row>
    <row r="35" spans="3:18" s="2" customFormat="1" ht="18.75" thickBot="1" x14ac:dyDescent="0.3">
      <c r="C35" s="52"/>
      <c r="D35" s="68" t="s">
        <v>67</v>
      </c>
      <c r="E35" s="53" t="e">
        <f>VLOOKUP(Tabela2[[#This Row],[TAG]],MICRO!J:L,3,0)</f>
        <v>#N/A</v>
      </c>
      <c r="F35" s="51" t="s">
        <v>31</v>
      </c>
      <c r="G35" s="65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66">
        <f t="shared" si="0"/>
        <v>0</v>
      </c>
      <c r="K35" s="1">
        <f>SUMIF(MICRO!AP:AP,O:O,MICRO!X:X)</f>
        <v>0</v>
      </c>
      <c r="L35" s="66" t="str">
        <f t="shared" si="1"/>
        <v>0%</v>
      </c>
      <c r="M35" s="1">
        <f t="shared" si="2"/>
        <v>0</v>
      </c>
      <c r="N35" s="63" t="e">
        <f t="shared" si="3"/>
        <v>#N/A</v>
      </c>
      <c r="O35" s="63" t="e">
        <f t="shared" si="4"/>
        <v>#N/A</v>
      </c>
      <c r="P35" s="2">
        <f>SUMIF(MICRO!AP:AP,O35,MICRO!AZ:AZ)</f>
        <v>0</v>
      </c>
      <c r="Q35" s="2">
        <f>SUMIF(MICRO!AP:AP,O35,MICRO!BA:BA)</f>
        <v>0</v>
      </c>
      <c r="R35" s="2">
        <f>SUMIF(MICRO!AP:AP,O:O,MICRO!BB:BB)</f>
        <v>0</v>
      </c>
    </row>
    <row r="36" spans="3:18" s="2" customFormat="1" ht="18.75" thickBot="1" x14ac:dyDescent="0.3">
      <c r="C36" s="52"/>
      <c r="D36" s="68" t="s">
        <v>75</v>
      </c>
      <c r="E36" s="53" t="e">
        <f>VLOOKUP(Tabela2[[#This Row],[TAG]],MICRO!J:L,3,0)</f>
        <v>#N/A</v>
      </c>
      <c r="F36" s="51" t="s">
        <v>31</v>
      </c>
      <c r="G36" s="65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66">
        <f t="shared" si="0"/>
        <v>0</v>
      </c>
      <c r="K36" s="1">
        <f>SUMIF(MICRO!AP:AP,O:O,MICRO!X:X)</f>
        <v>0</v>
      </c>
      <c r="L36" s="66" t="str">
        <f t="shared" si="1"/>
        <v>0%</v>
      </c>
      <c r="M36" s="1">
        <f t="shared" si="2"/>
        <v>0</v>
      </c>
      <c r="N36" s="63" t="e">
        <f t="shared" si="3"/>
        <v>#N/A</v>
      </c>
      <c r="O36" s="63" t="e">
        <f t="shared" si="4"/>
        <v>#N/A</v>
      </c>
      <c r="P36" s="2">
        <f>SUMIF(MICRO!AP:AP,O36,MICRO!AZ:AZ)</f>
        <v>0</v>
      </c>
      <c r="Q36" s="2">
        <f>SUMIF(MICRO!AP:AP,O36,MICRO!BA:BA)</f>
        <v>0</v>
      </c>
      <c r="R36" s="2">
        <f>SUMIF(MICRO!AP:AP,O:O,MICRO!BB:BB)</f>
        <v>0</v>
      </c>
    </row>
    <row r="37" spans="3:18" s="2" customFormat="1" ht="18.75" thickBot="1" x14ac:dyDescent="0.3">
      <c r="C37" s="52"/>
      <c r="D37" s="68" t="s">
        <v>65</v>
      </c>
      <c r="E37" s="53" t="e">
        <f>VLOOKUP(Tabela2[[#This Row],[TAG]],MICRO!J:L,3,0)</f>
        <v>#N/A</v>
      </c>
      <c r="F37" s="51" t="s">
        <v>31</v>
      </c>
      <c r="G37" s="65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66">
        <f t="shared" si="0"/>
        <v>0</v>
      </c>
      <c r="K37" s="1">
        <f>SUMIF(MICRO!AP:AP,O:O,MICRO!X:X)</f>
        <v>0</v>
      </c>
      <c r="L37" s="66" t="str">
        <f t="shared" si="1"/>
        <v>0%</v>
      </c>
      <c r="M37" s="1">
        <f t="shared" si="2"/>
        <v>0</v>
      </c>
      <c r="N37" s="63" t="e">
        <f t="shared" si="3"/>
        <v>#N/A</v>
      </c>
      <c r="O37" s="63" t="e">
        <f t="shared" si="4"/>
        <v>#N/A</v>
      </c>
      <c r="P37" s="2">
        <f>SUMIF(MICRO!AP:AP,O37,MICRO!AZ:AZ)</f>
        <v>0</v>
      </c>
      <c r="Q37" s="2">
        <f>SUMIF(MICRO!AP:AP,O37,MICRO!BA:BA)</f>
        <v>0</v>
      </c>
      <c r="R37" s="2">
        <f>SUMIF(MICRO!AP:AP,O:O,MICRO!BB:BB)</f>
        <v>0</v>
      </c>
    </row>
    <row r="38" spans="3:18" s="2" customFormat="1" ht="18.75" thickBot="1" x14ac:dyDescent="0.3">
      <c r="C38" s="52"/>
      <c r="D38" s="68" t="s">
        <v>68</v>
      </c>
      <c r="E38" s="53" t="e">
        <f>VLOOKUP(Tabela2[[#This Row],[TAG]],MICRO!J:L,3,0)</f>
        <v>#N/A</v>
      </c>
      <c r="F38" s="51" t="s">
        <v>52</v>
      </c>
      <c r="G38" s="65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66">
        <f t="shared" si="0"/>
        <v>0</v>
      </c>
      <c r="K38" s="1">
        <f>SUMIF(MICRO!AP:AP,O:O,MICRO!X:X)</f>
        <v>0</v>
      </c>
      <c r="L38" s="66" t="str">
        <f t="shared" si="1"/>
        <v>0%</v>
      </c>
      <c r="M38" s="1">
        <f t="shared" si="2"/>
        <v>0</v>
      </c>
      <c r="N38" s="63" t="e">
        <f t="shared" si="3"/>
        <v>#N/A</v>
      </c>
      <c r="O38" s="63" t="e">
        <f t="shared" si="4"/>
        <v>#N/A</v>
      </c>
      <c r="P38" s="2">
        <f>SUMIF(MICRO!AP:AP,O38,MICRO!AZ:AZ)</f>
        <v>0</v>
      </c>
      <c r="Q38" s="2">
        <f>SUMIF(MICRO!AP:AP,O38,MICRO!BA:BA)</f>
        <v>0</v>
      </c>
      <c r="R38" s="2">
        <f>SUMIF(MICRO!AP:AP,O:O,MICRO!BB:BB)</f>
        <v>0</v>
      </c>
    </row>
    <row r="39" spans="3:18" s="2" customFormat="1" ht="18.75" thickBot="1" x14ac:dyDescent="0.3">
      <c r="C39" s="52"/>
      <c r="D39" s="68" t="s">
        <v>64</v>
      </c>
      <c r="E39" s="53" t="e">
        <f>VLOOKUP(Tabela2[[#This Row],[TAG]],MICRO!J:L,3,0)</f>
        <v>#N/A</v>
      </c>
      <c r="F39" s="51" t="s">
        <v>52</v>
      </c>
      <c r="G39" s="65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66">
        <f t="shared" si="0"/>
        <v>0</v>
      </c>
      <c r="K39" s="1">
        <f>SUMIF(MICRO!AP:AP,O:O,MICRO!X:X)</f>
        <v>0</v>
      </c>
      <c r="L39" s="66" t="str">
        <f t="shared" si="1"/>
        <v>0%</v>
      </c>
      <c r="M39" s="1">
        <f t="shared" si="2"/>
        <v>0</v>
      </c>
      <c r="N39" s="63" t="e">
        <f t="shared" si="3"/>
        <v>#N/A</v>
      </c>
      <c r="O39" s="63" t="e">
        <f t="shared" si="4"/>
        <v>#N/A</v>
      </c>
      <c r="P39" s="2">
        <f>SUMIF(MICRO!AP:AP,O39,MICRO!AZ:AZ)</f>
        <v>0</v>
      </c>
      <c r="Q39" s="2">
        <f>SUMIF(MICRO!AP:AP,O39,MICRO!BA:BA)</f>
        <v>0</v>
      </c>
      <c r="R39" s="2">
        <f>SUMIF(MICRO!AP:AP,O:O,MICRO!BB:BB)</f>
        <v>0</v>
      </c>
    </row>
    <row r="40" spans="3:18" s="2" customFormat="1" ht="18.75" thickBot="1" x14ac:dyDescent="0.3">
      <c r="C40" s="52"/>
      <c r="D40" s="68" t="s">
        <v>79</v>
      </c>
      <c r="E40" s="53" t="e">
        <f>VLOOKUP(Tabela2[[#This Row],[TAG]],MICRO!J:L,3,0)</f>
        <v>#N/A</v>
      </c>
      <c r="F40" s="51" t="s">
        <v>52</v>
      </c>
      <c r="G40" s="65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66">
        <f t="shared" si="0"/>
        <v>0</v>
      </c>
      <c r="K40" s="1">
        <f>SUMIF(MICRO!AP:AP,O:O,MICRO!X:X)</f>
        <v>0</v>
      </c>
      <c r="L40" s="66" t="str">
        <f t="shared" si="1"/>
        <v>0%</v>
      </c>
      <c r="M40" s="1">
        <f t="shared" si="2"/>
        <v>0</v>
      </c>
      <c r="N40" s="63" t="e">
        <f t="shared" si="3"/>
        <v>#N/A</v>
      </c>
      <c r="O40" s="63" t="e">
        <f t="shared" si="4"/>
        <v>#N/A</v>
      </c>
      <c r="P40" s="2">
        <f>SUMIF(MICRO!AP:AP,O40,MICRO!AZ:AZ)</f>
        <v>0</v>
      </c>
      <c r="Q40" s="2">
        <f>SUMIF(MICRO!AP:AP,O40,MICRO!BA:BA)</f>
        <v>0</v>
      </c>
      <c r="R40" s="2">
        <f>SUMIF(MICRO!AP:AP,O:O,MICRO!BB:BB)</f>
        <v>0</v>
      </c>
    </row>
    <row r="41" spans="3:18" s="2" customFormat="1" ht="18.75" thickBot="1" x14ac:dyDescent="0.3">
      <c r="C41" s="52"/>
      <c r="D41" s="68" t="s">
        <v>69</v>
      </c>
      <c r="E41" s="53" t="e">
        <f>VLOOKUP(Tabela2[[#This Row],[TAG]],MICRO!J:L,3,0)</f>
        <v>#N/A</v>
      </c>
      <c r="F41" s="51" t="s">
        <v>52</v>
      </c>
      <c r="G41" s="65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66">
        <f t="shared" si="0"/>
        <v>0</v>
      </c>
      <c r="K41" s="1">
        <f>SUMIF(MICRO!AP:AP,O:O,MICRO!X:X)</f>
        <v>0</v>
      </c>
      <c r="L41" s="66" t="str">
        <f t="shared" si="1"/>
        <v>0%</v>
      </c>
      <c r="M41" s="1">
        <f t="shared" si="2"/>
        <v>0</v>
      </c>
      <c r="N41" s="63" t="e">
        <f t="shared" si="3"/>
        <v>#N/A</v>
      </c>
      <c r="O41" s="63" t="e">
        <f t="shared" si="4"/>
        <v>#N/A</v>
      </c>
      <c r="P41" s="2">
        <f>SUMIF(MICRO!AP:AP,O41,MICRO!AZ:AZ)</f>
        <v>0</v>
      </c>
      <c r="Q41" s="2">
        <f>SUMIF(MICRO!AP:AP,O41,MICRO!BA:BA)</f>
        <v>0</v>
      </c>
      <c r="R41" s="2">
        <f>SUMIF(MICRO!AP:AP,O:O,MICRO!BB:BB)</f>
        <v>0</v>
      </c>
    </row>
    <row r="42" spans="3:18" s="2" customFormat="1" ht="18.75" thickBot="1" x14ac:dyDescent="0.3">
      <c r="C42" s="52"/>
      <c r="D42" s="68" t="s">
        <v>70</v>
      </c>
      <c r="E42" s="53" t="e">
        <f>VLOOKUP(Tabela2[[#This Row],[TAG]],MICRO!J:L,3,0)</f>
        <v>#N/A</v>
      </c>
      <c r="F42" s="51" t="s">
        <v>52</v>
      </c>
      <c r="G42" s="65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66">
        <f t="shared" si="0"/>
        <v>0</v>
      </c>
      <c r="K42" s="1">
        <f>SUMIF(MICRO!AP:AP,O:O,MICRO!X:X)</f>
        <v>0</v>
      </c>
      <c r="L42" s="66" t="str">
        <f t="shared" si="1"/>
        <v>0%</v>
      </c>
      <c r="M42" s="1">
        <f t="shared" si="2"/>
        <v>0</v>
      </c>
      <c r="N42" s="63" t="e">
        <f t="shared" si="3"/>
        <v>#N/A</v>
      </c>
      <c r="O42" s="63" t="e">
        <f t="shared" si="4"/>
        <v>#N/A</v>
      </c>
      <c r="P42" s="2">
        <f>SUMIF(MICRO!AP:AP,O42,MICRO!AZ:AZ)</f>
        <v>0</v>
      </c>
      <c r="Q42" s="2">
        <f>SUMIF(MICRO!AP:AP,O42,MICRO!BA:BA)</f>
        <v>0</v>
      </c>
      <c r="R42" s="2">
        <f>SUMIF(MICRO!AP:AP,O:O,MICRO!BB:BB)</f>
        <v>0</v>
      </c>
    </row>
    <row r="43" spans="3:18" s="2" customFormat="1" ht="18.75" thickBot="1" x14ac:dyDescent="0.3">
      <c r="C43" s="52"/>
      <c r="D43" s="68" t="s">
        <v>66</v>
      </c>
      <c r="E43" s="53" t="e">
        <f>VLOOKUP(Tabela2[[#This Row],[TAG]],MICRO!J:L,3,0)</f>
        <v>#N/A</v>
      </c>
      <c r="F43" s="51" t="s">
        <v>52</v>
      </c>
      <c r="G43" s="65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66">
        <f t="shared" si="0"/>
        <v>0</v>
      </c>
      <c r="K43" s="1">
        <f>SUMIF(MICRO!AP:AP,O:O,MICRO!X:X)</f>
        <v>0</v>
      </c>
      <c r="L43" s="66" t="str">
        <f t="shared" si="1"/>
        <v>0%</v>
      </c>
      <c r="M43" s="1">
        <f t="shared" si="2"/>
        <v>0</v>
      </c>
      <c r="N43" s="63" t="e">
        <f t="shared" si="3"/>
        <v>#N/A</v>
      </c>
      <c r="O43" s="63" t="e">
        <f t="shared" si="4"/>
        <v>#N/A</v>
      </c>
      <c r="P43" s="2">
        <f>SUMIF(MICRO!AP:AP,O43,MICRO!AZ:AZ)</f>
        <v>0</v>
      </c>
      <c r="Q43" s="2">
        <f>SUMIF(MICRO!AP:AP,O43,MICRO!BA:BA)</f>
        <v>0</v>
      </c>
      <c r="R43" s="2">
        <f>SUMIF(MICRO!AP:AP,O:O,MICRO!BB:BB)</f>
        <v>0</v>
      </c>
    </row>
    <row r="44" spans="3:18" s="2" customFormat="1" ht="18.75" thickBot="1" x14ac:dyDescent="0.3">
      <c r="C44" s="52"/>
      <c r="D44" s="68" t="s">
        <v>77</v>
      </c>
      <c r="E44" s="53" t="e">
        <f>VLOOKUP(Tabela2[[#This Row],[TAG]],MICRO!J:L,3,0)</f>
        <v>#N/A</v>
      </c>
      <c r="F44" s="51" t="s">
        <v>52</v>
      </c>
      <c r="G44" s="65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66">
        <f t="shared" si="0"/>
        <v>0</v>
      </c>
      <c r="K44" s="1">
        <f>SUMIF(MICRO!AP:AP,O:O,MICRO!X:X)</f>
        <v>0</v>
      </c>
      <c r="L44" s="66" t="str">
        <f t="shared" si="1"/>
        <v>0%</v>
      </c>
      <c r="M44" s="1">
        <f t="shared" si="2"/>
        <v>0</v>
      </c>
      <c r="N44" s="63" t="e">
        <f t="shared" si="3"/>
        <v>#N/A</v>
      </c>
      <c r="O44" s="63" t="e">
        <f t="shared" si="4"/>
        <v>#N/A</v>
      </c>
      <c r="P44" s="2">
        <f>SUMIF(MICRO!AP:AP,O44,MICRO!AZ:AZ)</f>
        <v>0</v>
      </c>
      <c r="Q44" s="2">
        <f>SUMIF(MICRO!AP:AP,O44,MICRO!BA:BA)</f>
        <v>0</v>
      </c>
      <c r="R44" s="2">
        <f>SUMIF(MICRO!AP:AP,O:O,MICRO!BB:BB)</f>
        <v>0</v>
      </c>
    </row>
    <row r="45" spans="3:18" s="2" customFormat="1" ht="18.75" thickBot="1" x14ac:dyDescent="0.3">
      <c r="C45" s="52"/>
      <c r="D45" s="68" t="s">
        <v>78</v>
      </c>
      <c r="E45" s="53" t="e">
        <f>VLOOKUP(Tabela2[[#This Row],[TAG]],MICRO!J:L,3,0)</f>
        <v>#N/A</v>
      </c>
      <c r="F45" s="51" t="s">
        <v>52</v>
      </c>
      <c r="G45" s="65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66">
        <f t="shared" si="0"/>
        <v>0</v>
      </c>
      <c r="K45" s="1">
        <f>SUMIF(MICRO!AP:AP,O:O,MICRO!X:X)</f>
        <v>0</v>
      </c>
      <c r="L45" s="66" t="str">
        <f t="shared" si="1"/>
        <v>0%</v>
      </c>
      <c r="M45" s="1">
        <f t="shared" si="2"/>
        <v>0</v>
      </c>
      <c r="N45" s="63" t="e">
        <f t="shared" si="3"/>
        <v>#N/A</v>
      </c>
      <c r="O45" s="63" t="e">
        <f t="shared" si="4"/>
        <v>#N/A</v>
      </c>
      <c r="P45" s="2">
        <f>SUMIF(MICRO!AP:AP,O45,MICRO!AZ:AZ)</f>
        <v>0</v>
      </c>
      <c r="Q45" s="2">
        <f>SUMIF(MICRO!AP:AP,O45,MICRO!BA:BA)</f>
        <v>0</v>
      </c>
      <c r="R45" s="2">
        <f>SUMIF(MICRO!AP:AP,O:O,MICRO!BB:BB)</f>
        <v>0</v>
      </c>
    </row>
    <row r="46" spans="3:18" s="2" customFormat="1" ht="18.75" thickBot="1" x14ac:dyDescent="0.3">
      <c r="C46" s="52"/>
      <c r="D46" s="68" t="s">
        <v>71</v>
      </c>
      <c r="E46" s="53" t="e">
        <f>VLOOKUP(Tabela2[[#This Row],[TAG]],MICRO!J:L,3,0)</f>
        <v>#N/A</v>
      </c>
      <c r="F46" s="51" t="s">
        <v>52</v>
      </c>
      <c r="G46" s="65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66">
        <f t="shared" si="0"/>
        <v>0</v>
      </c>
      <c r="K46" s="1">
        <f>SUMIF(MICRO!AP:AP,O:O,MICRO!X:X)</f>
        <v>0</v>
      </c>
      <c r="L46" s="66" t="str">
        <f t="shared" si="1"/>
        <v>0%</v>
      </c>
      <c r="M46" s="1">
        <f t="shared" si="2"/>
        <v>0</v>
      </c>
      <c r="N46" s="63" t="e">
        <f t="shared" si="3"/>
        <v>#N/A</v>
      </c>
      <c r="O46" s="63" t="e">
        <f t="shared" si="4"/>
        <v>#N/A</v>
      </c>
      <c r="P46" s="2">
        <f>SUMIF(MICRO!AP:AP,O46,MICRO!AZ:AZ)</f>
        <v>0</v>
      </c>
      <c r="Q46" s="2">
        <f>SUMIF(MICRO!AP:AP,O46,MICRO!BA:BA)</f>
        <v>0</v>
      </c>
      <c r="R46" s="2">
        <f>SUMIF(MICRO!AP:AP,O:O,MICRO!BB:BB)</f>
        <v>0</v>
      </c>
    </row>
    <row r="47" spans="3:18" s="2" customFormat="1" ht="18.75" thickBot="1" x14ac:dyDescent="0.3">
      <c r="C47" s="52"/>
      <c r="D47" s="68" t="s">
        <v>76</v>
      </c>
      <c r="E47" s="53" t="e">
        <f>VLOOKUP(Tabela2[[#This Row],[TAG]],MICRO!J:L,3,0)</f>
        <v>#N/A</v>
      </c>
      <c r="F47" s="51" t="s">
        <v>52</v>
      </c>
      <c r="G47" s="65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66">
        <f t="shared" si="0"/>
        <v>0</v>
      </c>
      <c r="K47" s="1">
        <f>SUMIF(MICRO!AP:AP,O:O,MICRO!X:X)</f>
        <v>0</v>
      </c>
      <c r="L47" s="66" t="str">
        <f t="shared" si="1"/>
        <v>0%</v>
      </c>
      <c r="M47" s="1">
        <f t="shared" si="2"/>
        <v>0</v>
      </c>
      <c r="N47" s="63" t="e">
        <f t="shared" si="3"/>
        <v>#N/A</v>
      </c>
      <c r="O47" s="63" t="e">
        <f t="shared" si="4"/>
        <v>#N/A</v>
      </c>
      <c r="P47" s="2">
        <f>SUMIF(MICRO!AP:AP,O47,MICRO!AZ:AZ)</f>
        <v>0</v>
      </c>
      <c r="Q47" s="2">
        <f>SUMIF(MICRO!AP:AP,O47,MICRO!BA:BA)</f>
        <v>0</v>
      </c>
      <c r="R47" s="2">
        <f>SUMIF(MICRO!AP:AP,O:O,MICRO!BB:BB)</f>
        <v>0</v>
      </c>
    </row>
    <row r="48" spans="3:18" s="2" customFormat="1" ht="18.75" thickBot="1" x14ac:dyDescent="0.3">
      <c r="C48" s="52"/>
      <c r="D48" s="68" t="s">
        <v>72</v>
      </c>
      <c r="E48" s="53" t="e">
        <f>VLOOKUP(Tabela2[[#This Row],[TAG]],MICRO!J:L,3,0)</f>
        <v>#N/A</v>
      </c>
      <c r="F48" s="51" t="s">
        <v>52</v>
      </c>
      <c r="G48" s="65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66">
        <f t="shared" si="0"/>
        <v>0</v>
      </c>
      <c r="K48" s="1">
        <f>SUMIF(MICRO!AP:AP,O:O,MICRO!X:X)</f>
        <v>0</v>
      </c>
      <c r="L48" s="66" t="str">
        <f t="shared" si="1"/>
        <v>0%</v>
      </c>
      <c r="M48" s="1">
        <f t="shared" si="2"/>
        <v>0</v>
      </c>
      <c r="N48" s="63" t="e">
        <f t="shared" si="3"/>
        <v>#N/A</v>
      </c>
      <c r="O48" s="63" t="e">
        <f t="shared" si="4"/>
        <v>#N/A</v>
      </c>
      <c r="P48" s="2">
        <f>SUMIF(MICRO!AP:AP,O48,MICRO!AZ:AZ)</f>
        <v>0</v>
      </c>
      <c r="Q48" s="2">
        <f>SUMIF(MICRO!AP:AP,O48,MICRO!BA:BA)</f>
        <v>0</v>
      </c>
      <c r="R48" s="2">
        <f>SUMIF(MICRO!AP:AP,O:O,MICRO!BB:BB)</f>
        <v>0</v>
      </c>
    </row>
    <row r="49" spans="3:18" s="2" customFormat="1" ht="18.75" thickBot="1" x14ac:dyDescent="0.3">
      <c r="C49" s="52"/>
      <c r="D49" s="68" t="s">
        <v>73</v>
      </c>
      <c r="E49" s="53" t="e">
        <f>VLOOKUP(Tabela2[[#This Row],[TAG]],MICRO!J:L,3,0)</f>
        <v>#N/A</v>
      </c>
      <c r="F49" s="51" t="s">
        <v>52</v>
      </c>
      <c r="G49" s="65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66">
        <f t="shared" si="0"/>
        <v>0</v>
      </c>
      <c r="K49" s="1">
        <f>SUMIF(MICRO!AP:AP,O:O,MICRO!X:X)</f>
        <v>0</v>
      </c>
      <c r="L49" s="66" t="str">
        <f t="shared" si="1"/>
        <v>0%</v>
      </c>
      <c r="M49" s="1">
        <f t="shared" si="2"/>
        <v>0</v>
      </c>
      <c r="N49" s="63" t="e">
        <f t="shared" si="3"/>
        <v>#N/A</v>
      </c>
      <c r="O49" s="63" t="e">
        <f t="shared" si="4"/>
        <v>#N/A</v>
      </c>
      <c r="P49" s="2">
        <f>SUMIF(MICRO!AP:AP,O49,MICRO!AZ:AZ)</f>
        <v>0</v>
      </c>
      <c r="Q49" s="2">
        <f>SUMIF(MICRO!AP:AP,O49,MICRO!BA:BA)</f>
        <v>0</v>
      </c>
      <c r="R49" s="2">
        <f>SUMIF(MICRO!AP:AP,O:O,MICRO!BB:BB)</f>
        <v>0</v>
      </c>
    </row>
    <row r="50" spans="3:18" s="2" customFormat="1" ht="18.75" thickBot="1" x14ac:dyDescent="0.3">
      <c r="C50" s="52"/>
      <c r="D50" s="68" t="s">
        <v>74</v>
      </c>
      <c r="E50" s="53" t="e">
        <f>VLOOKUP(Tabela2[[#This Row],[TAG]],MICRO!J:L,3,0)</f>
        <v>#N/A</v>
      </c>
      <c r="F50" s="51" t="s">
        <v>52</v>
      </c>
      <c r="G50" s="65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66">
        <f t="shared" si="0"/>
        <v>0</v>
      </c>
      <c r="K50" s="1">
        <f>SUMIF(MICRO!AP:AP,O:O,MICRO!X:X)</f>
        <v>0</v>
      </c>
      <c r="L50" s="66" t="str">
        <f t="shared" si="1"/>
        <v>0%</v>
      </c>
      <c r="M50" s="1">
        <f t="shared" si="2"/>
        <v>0</v>
      </c>
      <c r="N50" s="63" t="e">
        <f t="shared" si="3"/>
        <v>#N/A</v>
      </c>
      <c r="O50" s="63" t="e">
        <f t="shared" si="4"/>
        <v>#N/A</v>
      </c>
      <c r="P50" s="2">
        <f>SUMIF(MICRO!AP:AP,O50,MICRO!AZ:AZ)</f>
        <v>0</v>
      </c>
      <c r="Q50" s="2">
        <f>SUMIF(MICRO!AP:AP,O50,MICRO!BA:BA)</f>
        <v>0</v>
      </c>
      <c r="R50" s="2">
        <f>SUMIF(MICRO!AP:AP,O:O,MICRO!BB:BB)</f>
        <v>0</v>
      </c>
    </row>
    <row r="51" spans="3:18" s="2" customFormat="1" ht="18.75" thickBot="1" x14ac:dyDescent="0.3">
      <c r="C51" s="52"/>
      <c r="D51" s="68" t="s">
        <v>67</v>
      </c>
      <c r="E51" s="53" t="e">
        <f>VLOOKUP(Tabela2[[#This Row],[TAG]],MICRO!J:L,3,0)</f>
        <v>#N/A</v>
      </c>
      <c r="F51" s="51" t="s">
        <v>52</v>
      </c>
      <c r="G51" s="65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66">
        <f t="shared" si="0"/>
        <v>0</v>
      </c>
      <c r="K51" s="1">
        <f>SUMIF(MICRO!AP:AP,O:O,MICRO!X:X)</f>
        <v>0</v>
      </c>
      <c r="L51" s="66" t="str">
        <f t="shared" si="1"/>
        <v>0%</v>
      </c>
      <c r="M51" s="1">
        <f t="shared" si="2"/>
        <v>0</v>
      </c>
      <c r="N51" s="63" t="e">
        <f t="shared" si="3"/>
        <v>#N/A</v>
      </c>
      <c r="O51" s="63" t="e">
        <f t="shared" si="4"/>
        <v>#N/A</v>
      </c>
      <c r="P51" s="2">
        <f>SUMIF(MICRO!AP:AP,O51,MICRO!AZ:AZ)</f>
        <v>0</v>
      </c>
      <c r="Q51" s="2">
        <f>SUMIF(MICRO!AP:AP,O51,MICRO!BA:BA)</f>
        <v>0</v>
      </c>
      <c r="R51" s="2">
        <f>SUMIF(MICRO!AP:AP,O:O,MICRO!BB:BB)</f>
        <v>0</v>
      </c>
    </row>
    <row r="52" spans="3:18" s="2" customFormat="1" ht="18.75" thickBot="1" x14ac:dyDescent="0.3">
      <c r="C52" s="52"/>
      <c r="D52" s="68" t="s">
        <v>75</v>
      </c>
      <c r="E52" s="53" t="e">
        <f>VLOOKUP(Tabela2[[#This Row],[TAG]],MICRO!J:L,3,0)</f>
        <v>#N/A</v>
      </c>
      <c r="F52" s="51" t="s">
        <v>52</v>
      </c>
      <c r="G52" s="65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66">
        <f t="shared" si="0"/>
        <v>0</v>
      </c>
      <c r="K52" s="1">
        <f>SUMIF(MICRO!AP:AP,O:O,MICRO!X:X)</f>
        <v>0</v>
      </c>
      <c r="L52" s="66" t="str">
        <f t="shared" si="1"/>
        <v>0%</v>
      </c>
      <c r="M52" s="1">
        <f t="shared" si="2"/>
        <v>0</v>
      </c>
      <c r="N52" s="63" t="e">
        <f t="shared" si="3"/>
        <v>#N/A</v>
      </c>
      <c r="O52" s="63" t="e">
        <f t="shared" si="4"/>
        <v>#N/A</v>
      </c>
      <c r="P52" s="2">
        <f>SUMIF(MICRO!AP:AP,O52,MICRO!AZ:AZ)</f>
        <v>0</v>
      </c>
      <c r="Q52" s="2">
        <f>SUMIF(MICRO!AP:AP,O52,MICRO!BA:BA)</f>
        <v>0</v>
      </c>
      <c r="R52" s="2">
        <f>SUMIF(MICRO!AP:AP,O:O,MICRO!BB:BB)</f>
        <v>0</v>
      </c>
    </row>
    <row r="53" spans="3:18" s="2" customFormat="1" ht="18.75" thickBot="1" x14ac:dyDescent="0.3">
      <c r="C53" s="52"/>
      <c r="D53" s="68" t="s">
        <v>65</v>
      </c>
      <c r="E53" s="53" t="e">
        <f>VLOOKUP(Tabela2[[#This Row],[TAG]],MICRO!J:L,3,0)</f>
        <v>#N/A</v>
      </c>
      <c r="F53" s="51" t="s">
        <v>52</v>
      </c>
      <c r="G53" s="65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66">
        <f t="shared" si="0"/>
        <v>0</v>
      </c>
      <c r="K53" s="1">
        <f>SUMIF(MICRO!AP:AP,O:O,MICRO!X:X)</f>
        <v>0</v>
      </c>
      <c r="L53" s="66" t="str">
        <f t="shared" si="1"/>
        <v>0%</v>
      </c>
      <c r="M53" s="1">
        <f t="shared" si="2"/>
        <v>0</v>
      </c>
      <c r="N53" s="63" t="e">
        <f t="shared" si="3"/>
        <v>#N/A</v>
      </c>
      <c r="O53" s="63" t="e">
        <f t="shared" si="4"/>
        <v>#N/A</v>
      </c>
      <c r="P53" s="2">
        <f>SUMIF(MICRO!AP:AP,O53,MICRO!AZ:AZ)</f>
        <v>0</v>
      </c>
      <c r="Q53" s="2">
        <f>SUMIF(MICRO!AP:AP,O53,MICRO!BA:BA)</f>
        <v>0</v>
      </c>
      <c r="R53" s="2">
        <f>SUMIF(MICRO!AP:AP,O:O,MICRO!BB:BB)</f>
        <v>0</v>
      </c>
    </row>
    <row r="54" spans="3:18" s="2" customFormat="1" ht="18.75" thickBot="1" x14ac:dyDescent="0.3">
      <c r="C54" s="52"/>
      <c r="D54" s="68" t="s">
        <v>82</v>
      </c>
      <c r="E54" s="53" t="e">
        <f>VLOOKUP(Tabela2[[#This Row],[TAG]],MICRO!J:L,3,0)</f>
        <v>#N/A</v>
      </c>
      <c r="F54" s="51" t="s">
        <v>31</v>
      </c>
      <c r="G54" s="65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66">
        <f t="shared" si="0"/>
        <v>0</v>
      </c>
      <c r="K54" s="1">
        <f>SUMIF(MICRO!AP:AP,O:O,MICRO!X:X)</f>
        <v>0</v>
      </c>
      <c r="L54" s="66" t="str">
        <f t="shared" si="1"/>
        <v>0%</v>
      </c>
      <c r="M54" s="1">
        <f t="shared" si="2"/>
        <v>0</v>
      </c>
      <c r="N54" s="63" t="e">
        <f t="shared" si="3"/>
        <v>#N/A</v>
      </c>
      <c r="O54" s="63" t="e">
        <f t="shared" si="4"/>
        <v>#N/A</v>
      </c>
      <c r="P54" s="2">
        <f>SUMIF(MICRO!AP:AP,O54,MICRO!AZ:AZ)</f>
        <v>0</v>
      </c>
      <c r="Q54" s="2">
        <f>SUMIF(MICRO!AP:AP,O54,MICRO!BA:BA)</f>
        <v>0</v>
      </c>
      <c r="R54" s="2">
        <f>SUMIF(MICRO!AP:AP,O:O,MICRO!BB:BB)</f>
        <v>0</v>
      </c>
    </row>
    <row r="55" spans="3:18" s="2" customFormat="1" ht="18.75" thickBot="1" x14ac:dyDescent="0.3">
      <c r="C55" s="52"/>
      <c r="D55" s="68" t="s">
        <v>83</v>
      </c>
      <c r="E55" s="53" t="e">
        <f>VLOOKUP(Tabela2[[#This Row],[TAG]],MICRO!J:L,3,0)</f>
        <v>#N/A</v>
      </c>
      <c r="F55" s="51" t="s">
        <v>31</v>
      </c>
      <c r="G55" s="65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66">
        <f t="shared" si="0"/>
        <v>0</v>
      </c>
      <c r="K55" s="1">
        <f>SUMIF(MICRO!AP:AP,O:O,MICRO!X:X)</f>
        <v>0</v>
      </c>
      <c r="L55" s="66" t="str">
        <f t="shared" si="1"/>
        <v>0%</v>
      </c>
      <c r="M55" s="1">
        <f t="shared" si="2"/>
        <v>0</v>
      </c>
      <c r="N55" s="63" t="e">
        <f t="shared" si="3"/>
        <v>#N/A</v>
      </c>
      <c r="O55" s="63" t="e">
        <f t="shared" si="4"/>
        <v>#N/A</v>
      </c>
      <c r="P55" s="2">
        <f>SUMIF(MICRO!AP:AP,O55,MICRO!AZ:AZ)</f>
        <v>0</v>
      </c>
      <c r="Q55" s="2">
        <f>SUMIF(MICRO!AP:AP,O55,MICRO!BA:BA)</f>
        <v>0</v>
      </c>
      <c r="R55" s="2">
        <f>SUMIF(MICRO!AP:AP,O:O,MICRO!BB:BB)</f>
        <v>0</v>
      </c>
    </row>
    <row r="56" spans="3:18" s="2" customFormat="1" ht="18.75" thickBot="1" x14ac:dyDescent="0.3">
      <c r="C56" s="52"/>
      <c r="D56" s="68" t="s">
        <v>83</v>
      </c>
      <c r="E56" s="53" t="e">
        <f>VLOOKUP(Tabela2[[#This Row],[TAG]],MICRO!J:L,3,0)</f>
        <v>#N/A</v>
      </c>
      <c r="F56" s="51" t="s">
        <v>32</v>
      </c>
      <c r="G56" s="65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66">
        <f t="shared" si="0"/>
        <v>0</v>
      </c>
      <c r="K56" s="1">
        <f>SUMIF(MICRO!AP:AP,O:O,MICRO!X:X)</f>
        <v>0</v>
      </c>
      <c r="L56" s="66" t="str">
        <f t="shared" si="1"/>
        <v>0%</v>
      </c>
      <c r="M56" s="1">
        <f t="shared" si="2"/>
        <v>0</v>
      </c>
      <c r="N56" s="63" t="e">
        <f t="shared" si="3"/>
        <v>#N/A</v>
      </c>
      <c r="O56" s="63" t="e">
        <f t="shared" si="4"/>
        <v>#N/A</v>
      </c>
      <c r="P56" s="2">
        <f>SUMIF(MICRO!AP:AP,O56,MICRO!AZ:AZ)</f>
        <v>0</v>
      </c>
      <c r="Q56" s="2">
        <f>SUMIF(MICRO!AP:AP,O56,MICRO!BA:BA)</f>
        <v>0</v>
      </c>
      <c r="R56" s="2">
        <f>SUMIF(MICRO!AP:AP,O:O,MICRO!BB:BB)</f>
        <v>0</v>
      </c>
    </row>
    <row r="57" spans="3:18" s="2" customFormat="1" ht="18.75" thickBot="1" x14ac:dyDescent="0.3">
      <c r="C57" s="52"/>
      <c r="D57" s="68" t="s">
        <v>93</v>
      </c>
      <c r="E57" s="53" t="e">
        <f>VLOOKUP(Tabela2[[#This Row],[TAG]],MICRO!J:L,3,0)</f>
        <v>#N/A</v>
      </c>
      <c r="F57" s="51" t="s">
        <v>23</v>
      </c>
      <c r="G57" s="65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66">
        <f t="shared" si="0"/>
        <v>0</v>
      </c>
      <c r="K57" s="1">
        <f>SUMIF(MICRO!AP:AP,O:O,MICRO!X:X)</f>
        <v>0</v>
      </c>
      <c r="L57" s="66" t="str">
        <f t="shared" si="1"/>
        <v>0%</v>
      </c>
      <c r="M57" s="1">
        <f t="shared" si="2"/>
        <v>0</v>
      </c>
      <c r="N57" s="63" t="e">
        <f t="shared" si="3"/>
        <v>#N/A</v>
      </c>
      <c r="O57" s="63" t="e">
        <f t="shared" si="4"/>
        <v>#N/A</v>
      </c>
      <c r="P57" s="2">
        <f>SUMIF(MICRO!AP:AP,O57,MICRO!AZ:AZ)</f>
        <v>0</v>
      </c>
      <c r="Q57" s="2">
        <f>SUMIF(MICRO!AP:AP,O57,MICRO!BA:BA)</f>
        <v>0</v>
      </c>
      <c r="R57" s="2">
        <f>SUMIF(MICRO!AP:AP,O:O,MICRO!BB:BB)</f>
        <v>0</v>
      </c>
    </row>
    <row r="58" spans="3:18" s="2" customFormat="1" ht="18.75" thickBot="1" x14ac:dyDescent="0.3">
      <c r="C58" s="52"/>
      <c r="D58" s="68" t="s">
        <v>93</v>
      </c>
      <c r="E58" s="53" t="e">
        <f>VLOOKUP(Tabela2[[#This Row],[TAG]],MICRO!J:L,3,0)</f>
        <v>#N/A</v>
      </c>
      <c r="F58" s="51" t="s">
        <v>33</v>
      </c>
      <c r="G58" s="65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66">
        <f t="shared" si="0"/>
        <v>0</v>
      </c>
      <c r="K58" s="1">
        <f>SUMIF(MICRO!AP:AP,O:O,MICRO!X:X)</f>
        <v>0</v>
      </c>
      <c r="L58" s="66" t="str">
        <f t="shared" si="1"/>
        <v>0%</v>
      </c>
      <c r="M58" s="1">
        <f t="shared" si="2"/>
        <v>0</v>
      </c>
      <c r="N58" s="63" t="e">
        <f t="shared" si="3"/>
        <v>#N/A</v>
      </c>
      <c r="O58" s="63" t="e">
        <f t="shared" si="4"/>
        <v>#N/A</v>
      </c>
      <c r="P58" s="2">
        <f>SUMIF(MICRO!AP:AP,O58,MICRO!AZ:AZ)</f>
        <v>0</v>
      </c>
      <c r="Q58" s="2">
        <f>SUMIF(MICRO!AP:AP,O58,MICRO!BA:BA)</f>
        <v>0</v>
      </c>
      <c r="R58" s="2">
        <f>SUMIF(MICRO!AP:AP,O:O,MICRO!BB:BB)</f>
        <v>0</v>
      </c>
    </row>
    <row r="59" spans="3:18" s="2" customFormat="1" ht="18.75" thickBot="1" x14ac:dyDescent="0.3">
      <c r="C59" s="52"/>
      <c r="D59" s="68" t="s">
        <v>106</v>
      </c>
      <c r="E59" s="53" t="e">
        <f>VLOOKUP(Tabela2[[#This Row],[TAG]],MICRO!J:L,3,0)</f>
        <v>#N/A</v>
      </c>
      <c r="F59" s="51" t="s">
        <v>23</v>
      </c>
      <c r="G59" s="65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66">
        <f t="shared" si="0"/>
        <v>0</v>
      </c>
      <c r="K59" s="1">
        <f>SUMIF(MICRO!AP:AP,O:O,MICRO!X:X)</f>
        <v>0</v>
      </c>
      <c r="L59" s="66" t="str">
        <f t="shared" si="1"/>
        <v>0%</v>
      </c>
      <c r="M59" s="1">
        <f t="shared" si="2"/>
        <v>0</v>
      </c>
      <c r="N59" s="63" t="e">
        <f t="shared" si="3"/>
        <v>#N/A</v>
      </c>
      <c r="O59" s="63" t="e">
        <f t="shared" si="4"/>
        <v>#N/A</v>
      </c>
      <c r="P59" s="2">
        <f>SUMIF(MICRO!AP:AP,O59,MICRO!AZ:AZ)</f>
        <v>0</v>
      </c>
      <c r="Q59" s="2">
        <f>SUMIF(MICRO!AP:AP,O59,MICRO!BA:BA)</f>
        <v>0</v>
      </c>
      <c r="R59" s="2">
        <f>SUMIF(MICRO!AP:AP,O:O,MICRO!BB:BB)</f>
        <v>0</v>
      </c>
    </row>
    <row r="60" spans="3:18" s="2" customFormat="1" ht="18.75" thickBot="1" x14ac:dyDescent="0.3">
      <c r="C60" s="52"/>
      <c r="D60" s="68" t="s">
        <v>107</v>
      </c>
      <c r="E60" s="53" t="e">
        <f>VLOOKUP(Tabela2[[#This Row],[TAG]],MICRO!J:L,3,0)</f>
        <v>#N/A</v>
      </c>
      <c r="F60" s="51" t="s">
        <v>23</v>
      </c>
      <c r="G60" s="65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66">
        <f t="shared" si="0"/>
        <v>0</v>
      </c>
      <c r="K60" s="1">
        <f>SUMIF(MICRO!AP:AP,O:O,MICRO!X:X)</f>
        <v>0</v>
      </c>
      <c r="L60" s="66" t="str">
        <f t="shared" si="1"/>
        <v>0%</v>
      </c>
      <c r="M60" s="1">
        <f t="shared" si="2"/>
        <v>0</v>
      </c>
      <c r="N60" s="63" t="e">
        <f t="shared" si="3"/>
        <v>#N/A</v>
      </c>
      <c r="O60" s="63" t="e">
        <f t="shared" si="4"/>
        <v>#N/A</v>
      </c>
      <c r="P60" s="2">
        <f>SUMIF(MICRO!AP:AP,O60,MICRO!AZ:AZ)</f>
        <v>0</v>
      </c>
      <c r="Q60" s="2">
        <f>SUMIF(MICRO!AP:AP,O60,MICRO!BA:BA)</f>
        <v>0</v>
      </c>
      <c r="R60" s="2">
        <f>SUMIF(MICRO!AP:AP,O:O,MICRO!BB:BB)</f>
        <v>0</v>
      </c>
    </row>
    <row r="61" spans="3:18" s="2" customFormat="1" ht="18.75" thickBot="1" x14ac:dyDescent="0.3">
      <c r="C61" s="52"/>
      <c r="D61" s="68" t="s">
        <v>94</v>
      </c>
      <c r="E61" s="53" t="e">
        <f>VLOOKUP(Tabela2[[#This Row],[TAG]],MICRO!J:L,3,0)</f>
        <v>#N/A</v>
      </c>
      <c r="F61" s="51" t="s">
        <v>23</v>
      </c>
      <c r="G61" s="65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66">
        <f t="shared" si="0"/>
        <v>0</v>
      </c>
      <c r="K61" s="1">
        <f>SUMIF(MICRO!AP:AP,O:O,MICRO!X:X)</f>
        <v>0</v>
      </c>
      <c r="L61" s="66" t="str">
        <f t="shared" si="1"/>
        <v>0%</v>
      </c>
      <c r="M61" s="1">
        <f t="shared" si="2"/>
        <v>0</v>
      </c>
      <c r="N61" s="63" t="e">
        <f t="shared" si="3"/>
        <v>#N/A</v>
      </c>
      <c r="O61" s="63" t="e">
        <f t="shared" si="4"/>
        <v>#N/A</v>
      </c>
      <c r="P61" s="2">
        <f>SUMIF(MICRO!AP:AP,O61,MICRO!AZ:AZ)</f>
        <v>0</v>
      </c>
      <c r="Q61" s="2">
        <f>SUMIF(MICRO!AP:AP,O61,MICRO!BA:BA)</f>
        <v>0</v>
      </c>
      <c r="R61" s="2">
        <f>SUMIF(MICRO!AP:AP,O:O,MICRO!BB:BB)</f>
        <v>0</v>
      </c>
    </row>
    <row r="62" spans="3:18" s="2" customFormat="1" ht="18.75" thickBot="1" x14ac:dyDescent="0.3">
      <c r="C62" s="52"/>
      <c r="D62" s="68" t="s">
        <v>95</v>
      </c>
      <c r="E62" s="53" t="e">
        <f>VLOOKUP(Tabela2[[#This Row],[TAG]],MICRO!J:L,3,0)</f>
        <v>#N/A</v>
      </c>
      <c r="F62" s="51" t="s">
        <v>23</v>
      </c>
      <c r="G62" s="65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66">
        <f t="shared" si="0"/>
        <v>0</v>
      </c>
      <c r="K62" s="1">
        <f>SUMIF(MICRO!AP:AP,O:O,MICRO!X:X)</f>
        <v>0</v>
      </c>
      <c r="L62" s="66" t="str">
        <f t="shared" si="1"/>
        <v>0%</v>
      </c>
      <c r="M62" s="1">
        <f t="shared" si="2"/>
        <v>0</v>
      </c>
      <c r="N62" s="63" t="e">
        <f t="shared" si="3"/>
        <v>#N/A</v>
      </c>
      <c r="O62" s="63" t="e">
        <f t="shared" si="4"/>
        <v>#N/A</v>
      </c>
      <c r="P62" s="2">
        <f>SUMIF(MICRO!AP:AP,O62,MICRO!AZ:AZ)</f>
        <v>0</v>
      </c>
      <c r="Q62" s="2">
        <f>SUMIF(MICRO!AP:AP,O62,MICRO!BA:BA)</f>
        <v>0</v>
      </c>
      <c r="R62" s="2">
        <f>SUMIF(MICRO!AP:AP,O:O,MICRO!BB:BB)</f>
        <v>0</v>
      </c>
    </row>
    <row r="63" spans="3:18" s="2" customFormat="1" ht="18.75" thickBot="1" x14ac:dyDescent="0.3">
      <c r="C63" s="52"/>
      <c r="D63" s="68" t="s">
        <v>96</v>
      </c>
      <c r="E63" s="53" t="e">
        <f>VLOOKUP(Tabela2[[#This Row],[TAG]],MICRO!J:L,3,0)</f>
        <v>#N/A</v>
      </c>
      <c r="F63" s="51" t="s">
        <v>23</v>
      </c>
      <c r="G63" s="65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66">
        <f t="shared" si="0"/>
        <v>0</v>
      </c>
      <c r="K63" s="1">
        <f>SUMIF(MICRO!AP:AP,O:O,MICRO!X:X)</f>
        <v>0</v>
      </c>
      <c r="L63" s="66" t="str">
        <f t="shared" si="1"/>
        <v>0%</v>
      </c>
      <c r="M63" s="1">
        <f t="shared" si="2"/>
        <v>0</v>
      </c>
      <c r="N63" s="63" t="e">
        <f t="shared" si="3"/>
        <v>#N/A</v>
      </c>
      <c r="O63" s="63" t="e">
        <f t="shared" si="4"/>
        <v>#N/A</v>
      </c>
      <c r="P63" s="2">
        <f>SUMIF(MICRO!AP:AP,O63,MICRO!AZ:AZ)</f>
        <v>0</v>
      </c>
      <c r="Q63" s="2">
        <f>SUMIF(MICRO!AP:AP,O63,MICRO!BA:BA)</f>
        <v>0</v>
      </c>
      <c r="R63" s="2">
        <f>SUMIF(MICRO!AP:AP,O:O,MICRO!BB:BB)</f>
        <v>0</v>
      </c>
    </row>
    <row r="64" spans="3:18" s="2" customFormat="1" ht="18.75" thickBot="1" x14ac:dyDescent="0.3">
      <c r="C64" s="52"/>
      <c r="D64" s="68" t="s">
        <v>97</v>
      </c>
      <c r="E64" s="53" t="e">
        <f>VLOOKUP(Tabela2[[#This Row],[TAG]],MICRO!J:L,3,0)</f>
        <v>#N/A</v>
      </c>
      <c r="F64" s="51" t="s">
        <v>23</v>
      </c>
      <c r="G64" s="65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66">
        <f t="shared" si="0"/>
        <v>0</v>
      </c>
      <c r="K64" s="1">
        <f>SUMIF(MICRO!AP:AP,O:O,MICRO!X:X)</f>
        <v>0</v>
      </c>
      <c r="L64" s="66" t="str">
        <f t="shared" si="1"/>
        <v>0%</v>
      </c>
      <c r="M64" s="1">
        <f t="shared" si="2"/>
        <v>0</v>
      </c>
      <c r="N64" s="63" t="e">
        <f t="shared" si="3"/>
        <v>#N/A</v>
      </c>
      <c r="O64" s="63" t="e">
        <f t="shared" si="4"/>
        <v>#N/A</v>
      </c>
      <c r="P64" s="2">
        <f>SUMIF(MICRO!AP:AP,O64,MICRO!AZ:AZ)</f>
        <v>0</v>
      </c>
      <c r="Q64" s="2">
        <f>SUMIF(MICRO!AP:AP,O64,MICRO!BA:BA)</f>
        <v>0</v>
      </c>
      <c r="R64" s="2">
        <f>SUMIF(MICRO!AP:AP,O:O,MICRO!BB:BB)</f>
        <v>0</v>
      </c>
    </row>
    <row r="65" spans="3:18" s="2" customFormat="1" ht="18.75" thickBot="1" x14ac:dyDescent="0.3">
      <c r="C65" s="52"/>
      <c r="D65" s="68" t="s">
        <v>98</v>
      </c>
      <c r="E65" s="53" t="e">
        <f>VLOOKUP(Tabela2[[#This Row],[TAG]],MICRO!J:L,3,0)</f>
        <v>#N/A</v>
      </c>
      <c r="F65" s="51" t="s">
        <v>23</v>
      </c>
      <c r="G65" s="65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66">
        <f t="shared" si="0"/>
        <v>0</v>
      </c>
      <c r="K65" s="1">
        <f>SUMIF(MICRO!AP:AP,O:O,MICRO!X:X)</f>
        <v>0</v>
      </c>
      <c r="L65" s="66" t="str">
        <f t="shared" si="1"/>
        <v>0%</v>
      </c>
      <c r="M65" s="1">
        <f t="shared" si="2"/>
        <v>0</v>
      </c>
      <c r="N65" s="63" t="e">
        <f t="shared" si="3"/>
        <v>#N/A</v>
      </c>
      <c r="O65" s="63" t="e">
        <f t="shared" si="4"/>
        <v>#N/A</v>
      </c>
      <c r="P65" s="2">
        <f>SUMIF(MICRO!AP:AP,O65,MICRO!AZ:AZ)</f>
        <v>0</v>
      </c>
      <c r="Q65" s="2">
        <f>SUMIF(MICRO!AP:AP,O65,MICRO!BA:BA)</f>
        <v>0</v>
      </c>
      <c r="R65" s="2">
        <f>SUMIF(MICRO!AP:AP,O:O,MICRO!BB:BB)</f>
        <v>0</v>
      </c>
    </row>
    <row r="66" spans="3:18" s="2" customFormat="1" ht="18.75" thickBot="1" x14ac:dyDescent="0.3">
      <c r="C66" s="52"/>
      <c r="D66" s="68" t="s">
        <v>99</v>
      </c>
      <c r="E66" s="53" t="e">
        <f>VLOOKUP(Tabela2[[#This Row],[TAG]],MICRO!J:L,3,0)</f>
        <v>#N/A</v>
      </c>
      <c r="F66" s="51" t="s">
        <v>23</v>
      </c>
      <c r="G66" s="65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66">
        <f t="shared" si="0"/>
        <v>0</v>
      </c>
      <c r="K66" s="1">
        <f>SUMIF(MICRO!AP:AP,O:O,MICRO!X:X)</f>
        <v>0</v>
      </c>
      <c r="L66" s="66" t="str">
        <f t="shared" si="1"/>
        <v>0%</v>
      </c>
      <c r="M66" s="1">
        <f t="shared" si="2"/>
        <v>0</v>
      </c>
      <c r="N66" s="63" t="e">
        <f t="shared" si="3"/>
        <v>#N/A</v>
      </c>
      <c r="O66" s="63" t="e">
        <f t="shared" si="4"/>
        <v>#N/A</v>
      </c>
      <c r="P66" s="2">
        <f>SUMIF(MICRO!AP:AP,O66,MICRO!AZ:AZ)</f>
        <v>0</v>
      </c>
      <c r="Q66" s="2">
        <f>SUMIF(MICRO!AP:AP,O66,MICRO!BA:BA)</f>
        <v>0</v>
      </c>
      <c r="R66" s="2">
        <f>SUMIF(MICRO!AP:AP,O:O,MICRO!BB:BB)</f>
        <v>0</v>
      </c>
    </row>
    <row r="67" spans="3:18" s="2" customFormat="1" ht="18.75" thickBot="1" x14ac:dyDescent="0.3">
      <c r="C67" s="52"/>
      <c r="D67" s="68" t="s">
        <v>100</v>
      </c>
      <c r="E67" s="53" t="e">
        <f>VLOOKUP(Tabela2[[#This Row],[TAG]],MICRO!J:L,3,0)</f>
        <v>#N/A</v>
      </c>
      <c r="F67" s="51" t="s">
        <v>23</v>
      </c>
      <c r="G67" s="65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66">
        <f t="shared" si="0"/>
        <v>0</v>
      </c>
      <c r="K67" s="1">
        <f>SUMIF(MICRO!AP:AP,O:O,MICRO!X:X)</f>
        <v>0</v>
      </c>
      <c r="L67" s="66" t="str">
        <f t="shared" si="1"/>
        <v>0%</v>
      </c>
      <c r="M67" s="1">
        <f t="shared" si="2"/>
        <v>0</v>
      </c>
      <c r="N67" s="63" t="e">
        <f t="shared" si="3"/>
        <v>#N/A</v>
      </c>
      <c r="O67" s="63" t="e">
        <f t="shared" si="4"/>
        <v>#N/A</v>
      </c>
      <c r="P67" s="2">
        <f>SUMIF(MICRO!AP:AP,O67,MICRO!AZ:AZ)</f>
        <v>0</v>
      </c>
      <c r="Q67" s="2">
        <f>SUMIF(MICRO!AP:AP,O67,MICRO!BA:BA)</f>
        <v>0</v>
      </c>
      <c r="R67" s="2">
        <f>SUMIF(MICRO!AP:AP,O:O,MICRO!BB:BB)</f>
        <v>0</v>
      </c>
    </row>
    <row r="68" spans="3:18" s="2" customFormat="1" ht="18.75" thickBot="1" x14ac:dyDescent="0.3">
      <c r="C68" s="52"/>
      <c r="D68" s="68" t="s">
        <v>101</v>
      </c>
      <c r="E68" s="53" t="e">
        <f>VLOOKUP(Tabela2[[#This Row],[TAG]],MICRO!J:L,3,0)</f>
        <v>#N/A</v>
      </c>
      <c r="F68" s="51" t="s">
        <v>23</v>
      </c>
      <c r="G68" s="65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66">
        <f t="shared" si="0"/>
        <v>0</v>
      </c>
      <c r="K68" s="1">
        <f>SUMIF(MICRO!AP:AP,O:O,MICRO!X:X)</f>
        <v>0</v>
      </c>
      <c r="L68" s="66" t="str">
        <f t="shared" si="1"/>
        <v>0%</v>
      </c>
      <c r="M68" s="1">
        <f t="shared" si="2"/>
        <v>0</v>
      </c>
      <c r="N68" s="63" t="e">
        <f t="shared" si="3"/>
        <v>#N/A</v>
      </c>
      <c r="O68" s="63" t="e">
        <f t="shared" si="4"/>
        <v>#N/A</v>
      </c>
      <c r="P68" s="2">
        <f>SUMIF(MICRO!AP:AP,O68,MICRO!AZ:AZ)</f>
        <v>0</v>
      </c>
      <c r="Q68" s="2">
        <f>SUMIF(MICRO!AP:AP,O68,MICRO!BA:BA)</f>
        <v>0</v>
      </c>
      <c r="R68" s="2">
        <f>SUMIF(MICRO!AP:AP,O:O,MICRO!BB:BB)</f>
        <v>0</v>
      </c>
    </row>
    <row r="69" spans="3:18" s="2" customFormat="1" ht="18.75" thickBot="1" x14ac:dyDescent="0.3">
      <c r="C69" s="52"/>
      <c r="D69" s="68" t="s">
        <v>102</v>
      </c>
      <c r="E69" s="53" t="e">
        <f>VLOOKUP(Tabela2[[#This Row],[TAG]],MICRO!J:L,3,0)</f>
        <v>#N/A</v>
      </c>
      <c r="F69" s="51" t="s">
        <v>33</v>
      </c>
      <c r="G69" s="65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66">
        <f t="shared" ref="J69:J132" si="5">IF(G69 = 0,0,H69/G69)</f>
        <v>0</v>
      </c>
      <c r="K69" s="1">
        <f>SUMIF(MICRO!AP:AP,O:O,MICRO!X:X)</f>
        <v>0</v>
      </c>
      <c r="L69" s="66" t="str">
        <f t="shared" ref="L69:L132" si="6">IF(G69&lt;&gt;0,SUM(K69/G69*1),"0%")</f>
        <v>0%</v>
      </c>
      <c r="M69" s="1">
        <f t="shared" ref="M69:M132" si="7">G69-K69</f>
        <v>0</v>
      </c>
      <c r="N69" s="63" t="e">
        <f t="shared" ref="N69:N132" si="8">E69&amp;F69</f>
        <v>#N/A</v>
      </c>
      <c r="O69" s="63" t="e">
        <f t="shared" ref="O69:O132" si="9">D69&amp;E69&amp;F69</f>
        <v>#N/A</v>
      </c>
      <c r="P69" s="2">
        <f>SUMIF(MICRO!AP:AP,O69,MICRO!AZ:AZ)</f>
        <v>0</v>
      </c>
      <c r="Q69" s="2">
        <f>SUMIF(MICRO!AP:AP,O69,MICRO!BA:BA)</f>
        <v>0</v>
      </c>
      <c r="R69" s="2">
        <f>SUMIF(MICRO!AP:AP,O:O,MICRO!BB:BB)</f>
        <v>0</v>
      </c>
    </row>
    <row r="70" spans="3:18" s="2" customFormat="1" ht="18.75" thickBot="1" x14ac:dyDescent="0.3">
      <c r="C70" s="52"/>
      <c r="D70" s="68" t="s">
        <v>103</v>
      </c>
      <c r="E70" s="53" t="e">
        <f>VLOOKUP(Tabela2[[#This Row],[TAG]],MICRO!J:L,3,0)</f>
        <v>#N/A</v>
      </c>
      <c r="F70" s="51" t="s">
        <v>23</v>
      </c>
      <c r="G70" s="65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66">
        <f t="shared" si="5"/>
        <v>0</v>
      </c>
      <c r="K70" s="1">
        <f>SUMIF(MICRO!AP:AP,O:O,MICRO!X:X)</f>
        <v>0</v>
      </c>
      <c r="L70" s="66" t="str">
        <f t="shared" si="6"/>
        <v>0%</v>
      </c>
      <c r="M70" s="1">
        <f t="shared" si="7"/>
        <v>0</v>
      </c>
      <c r="N70" s="63" t="e">
        <f t="shared" si="8"/>
        <v>#N/A</v>
      </c>
      <c r="O70" s="63" t="e">
        <f t="shared" si="9"/>
        <v>#N/A</v>
      </c>
      <c r="P70" s="2">
        <f>SUMIF(MICRO!AP:AP,O70,MICRO!AZ:AZ)</f>
        <v>0</v>
      </c>
      <c r="Q70" s="2">
        <f>SUMIF(MICRO!AP:AP,O70,MICRO!BA:BA)</f>
        <v>0</v>
      </c>
      <c r="R70" s="2">
        <f>SUMIF(MICRO!AP:AP,O:O,MICRO!BB:BB)</f>
        <v>0</v>
      </c>
    </row>
    <row r="71" spans="3:18" s="2" customFormat="1" ht="18.75" thickBot="1" x14ac:dyDescent="0.3">
      <c r="C71" s="52"/>
      <c r="D71" s="68" t="s">
        <v>104</v>
      </c>
      <c r="E71" s="53" t="e">
        <f>VLOOKUP(Tabela2[[#This Row],[TAG]],MICRO!J:L,3,0)</f>
        <v>#N/A</v>
      </c>
      <c r="F71" s="51" t="s">
        <v>23</v>
      </c>
      <c r="G71" s="65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66">
        <f t="shared" si="5"/>
        <v>0</v>
      </c>
      <c r="K71" s="1">
        <f>SUMIF(MICRO!AP:AP,O:O,MICRO!X:X)</f>
        <v>0</v>
      </c>
      <c r="L71" s="66" t="str">
        <f t="shared" si="6"/>
        <v>0%</v>
      </c>
      <c r="M71" s="1">
        <f t="shared" si="7"/>
        <v>0</v>
      </c>
      <c r="N71" s="63" t="e">
        <f t="shared" si="8"/>
        <v>#N/A</v>
      </c>
      <c r="O71" s="63" t="e">
        <f t="shared" si="9"/>
        <v>#N/A</v>
      </c>
      <c r="P71" s="2">
        <f>SUMIF(MICRO!AP:AP,O71,MICRO!AZ:AZ)</f>
        <v>0</v>
      </c>
      <c r="Q71" s="2">
        <f>SUMIF(MICRO!AP:AP,O71,MICRO!BA:BA)</f>
        <v>0</v>
      </c>
      <c r="R71" s="2">
        <f>SUMIF(MICRO!AP:AP,O:O,MICRO!BB:BB)</f>
        <v>0</v>
      </c>
    </row>
    <row r="72" spans="3:18" s="2" customFormat="1" ht="18.75" thickBot="1" x14ac:dyDescent="0.3">
      <c r="C72" s="52"/>
      <c r="D72" s="68" t="s">
        <v>105</v>
      </c>
      <c r="E72" s="53" t="e">
        <f>VLOOKUP(Tabela2[[#This Row],[TAG]],MICRO!J:L,3,0)</f>
        <v>#N/A</v>
      </c>
      <c r="F72" s="51" t="s">
        <v>33</v>
      </c>
      <c r="G72" s="65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66">
        <f t="shared" si="5"/>
        <v>0</v>
      </c>
      <c r="K72" s="1">
        <f>SUMIF(MICRO!AP:AP,O:O,MICRO!X:X)</f>
        <v>0</v>
      </c>
      <c r="L72" s="66" t="str">
        <f t="shared" si="6"/>
        <v>0%</v>
      </c>
      <c r="M72" s="1">
        <f t="shared" si="7"/>
        <v>0</v>
      </c>
      <c r="N72" s="63" t="e">
        <f t="shared" si="8"/>
        <v>#N/A</v>
      </c>
      <c r="O72" s="63" t="e">
        <f t="shared" si="9"/>
        <v>#N/A</v>
      </c>
      <c r="P72" s="2">
        <f>SUMIF(MICRO!AP:AP,O72,MICRO!AZ:AZ)</f>
        <v>0</v>
      </c>
      <c r="Q72" s="2">
        <f>SUMIF(MICRO!AP:AP,O72,MICRO!BA:BA)</f>
        <v>0</v>
      </c>
      <c r="R72" s="2">
        <f>SUMIF(MICRO!AP:AP,O:O,MICRO!BB:BB)</f>
        <v>0</v>
      </c>
    </row>
    <row r="73" spans="3:18" s="2" customFormat="1" ht="18.75" thickBot="1" x14ac:dyDescent="0.3">
      <c r="C73" s="52"/>
      <c r="D73" s="68" t="s">
        <v>81</v>
      </c>
      <c r="E73" s="53" t="e">
        <f>VLOOKUP(Tabela2[[#This Row],[TAG]],MICRO!J:L,3,0)</f>
        <v>#N/A</v>
      </c>
      <c r="F73" s="51" t="s">
        <v>31</v>
      </c>
      <c r="G73" s="65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66">
        <f t="shared" si="5"/>
        <v>0</v>
      </c>
      <c r="K73" s="1">
        <f>SUMIF(MICRO!AP:AP,O:O,MICRO!X:X)</f>
        <v>0</v>
      </c>
      <c r="L73" s="66" t="str">
        <f t="shared" si="6"/>
        <v>0%</v>
      </c>
      <c r="M73" s="1">
        <f t="shared" si="7"/>
        <v>0</v>
      </c>
      <c r="N73" s="63" t="e">
        <f t="shared" si="8"/>
        <v>#N/A</v>
      </c>
      <c r="O73" s="63" t="e">
        <f t="shared" si="9"/>
        <v>#N/A</v>
      </c>
      <c r="P73" s="2">
        <f>SUMIF(MICRO!AP:AP,O73,MICRO!AZ:AZ)</f>
        <v>0</v>
      </c>
      <c r="Q73" s="2">
        <f>SUMIF(MICRO!AP:AP,O73,MICRO!BA:BA)</f>
        <v>0</v>
      </c>
      <c r="R73" s="2">
        <f>SUMIF(MICRO!AP:AP,O:O,MICRO!BB:BB)</f>
        <v>0</v>
      </c>
    </row>
    <row r="74" spans="3:18" s="2" customFormat="1" ht="18.75" thickBot="1" x14ac:dyDescent="0.3">
      <c r="C74" s="52"/>
      <c r="D74" s="68" t="s">
        <v>110</v>
      </c>
      <c r="E74" s="53" t="e">
        <f>VLOOKUP(Tabela2[[#This Row],[TAG]],MICRO!J:L,3,0)</f>
        <v>#N/A</v>
      </c>
      <c r="F74" s="51" t="s">
        <v>23</v>
      </c>
      <c r="G74" s="65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66">
        <f t="shared" si="5"/>
        <v>0</v>
      </c>
      <c r="K74" s="1">
        <f>SUMIF(MICRO!AP:AP,O:O,MICRO!X:X)</f>
        <v>0</v>
      </c>
      <c r="L74" s="66" t="str">
        <f t="shared" si="6"/>
        <v>0%</v>
      </c>
      <c r="M74" s="1">
        <f t="shared" si="7"/>
        <v>0</v>
      </c>
      <c r="N74" s="63" t="e">
        <f t="shared" si="8"/>
        <v>#N/A</v>
      </c>
      <c r="O74" s="63" t="e">
        <f t="shared" si="9"/>
        <v>#N/A</v>
      </c>
      <c r="P74" s="2">
        <f>SUMIF(MICRO!AP:AP,O74,MICRO!AZ:AZ)</f>
        <v>0</v>
      </c>
      <c r="Q74" s="2">
        <f>SUMIF(MICRO!AP:AP,O74,MICRO!BA:BA)</f>
        <v>0</v>
      </c>
      <c r="R74" s="2">
        <f>SUMIF(MICRO!AP:AP,O:O,MICRO!BB:BB)</f>
        <v>0</v>
      </c>
    </row>
    <row r="75" spans="3:18" s="2" customFormat="1" ht="18.75" thickBot="1" x14ac:dyDescent="0.3">
      <c r="C75" s="52"/>
      <c r="D75" s="68" t="s">
        <v>112</v>
      </c>
      <c r="E75" s="53" t="e">
        <f>VLOOKUP(Tabela2[[#This Row],[TAG]],MICRO!J:L,3,0)</f>
        <v>#N/A</v>
      </c>
      <c r="F75" s="51" t="s">
        <v>23</v>
      </c>
      <c r="G75" s="65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66">
        <f t="shared" si="5"/>
        <v>0</v>
      </c>
      <c r="K75" s="1">
        <f>SUMIF(MICRO!AP:AP,O:O,MICRO!X:X)</f>
        <v>0</v>
      </c>
      <c r="L75" s="66" t="str">
        <f t="shared" si="6"/>
        <v>0%</v>
      </c>
      <c r="M75" s="1">
        <f t="shared" si="7"/>
        <v>0</v>
      </c>
      <c r="N75" s="63" t="e">
        <f t="shared" si="8"/>
        <v>#N/A</v>
      </c>
      <c r="O75" s="63" t="e">
        <f t="shared" si="9"/>
        <v>#N/A</v>
      </c>
      <c r="P75" s="2">
        <f>SUMIF(MICRO!AP:AP,O75,MICRO!AZ:AZ)</f>
        <v>0</v>
      </c>
      <c r="Q75" s="2">
        <f>SUMIF(MICRO!AP:AP,O75,MICRO!BA:BA)</f>
        <v>0</v>
      </c>
      <c r="R75" s="2">
        <f>SUMIF(MICRO!AP:AP,O:O,MICRO!BB:BB)</f>
        <v>0</v>
      </c>
    </row>
    <row r="76" spans="3:18" s="2" customFormat="1" ht="18.75" thickBot="1" x14ac:dyDescent="0.3">
      <c r="C76" s="52"/>
      <c r="D76" s="68" t="s">
        <v>114</v>
      </c>
      <c r="E76" s="53" t="e">
        <f>VLOOKUP(Tabela2[[#This Row],[TAG]],MICRO!J:L,3,0)</f>
        <v>#N/A</v>
      </c>
      <c r="F76" s="51" t="s">
        <v>23</v>
      </c>
      <c r="G76" s="65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66">
        <f t="shared" si="5"/>
        <v>0</v>
      </c>
      <c r="K76" s="1">
        <f>SUMIF(MICRO!AP:AP,O:O,MICRO!X:X)</f>
        <v>0</v>
      </c>
      <c r="L76" s="66" t="str">
        <f t="shared" si="6"/>
        <v>0%</v>
      </c>
      <c r="M76" s="1">
        <f t="shared" si="7"/>
        <v>0</v>
      </c>
      <c r="N76" s="63" t="e">
        <f t="shared" si="8"/>
        <v>#N/A</v>
      </c>
      <c r="O76" s="63" t="e">
        <f t="shared" si="9"/>
        <v>#N/A</v>
      </c>
      <c r="P76" s="2">
        <f>SUMIF(MICRO!AP:AP,O76,MICRO!AZ:AZ)</f>
        <v>0</v>
      </c>
      <c r="Q76" s="2">
        <f>SUMIF(MICRO!AP:AP,O76,MICRO!BA:BA)</f>
        <v>0</v>
      </c>
      <c r="R76" s="2">
        <f>SUMIF(MICRO!AP:AP,O:O,MICRO!BB:BB)</f>
        <v>0</v>
      </c>
    </row>
    <row r="77" spans="3:18" s="2" customFormat="1" ht="18.75" thickBot="1" x14ac:dyDescent="0.3">
      <c r="C77" s="52"/>
      <c r="D77" s="68" t="s">
        <v>113</v>
      </c>
      <c r="E77" s="53" t="e">
        <f>VLOOKUP(Tabela2[[#This Row],[TAG]],MICRO!J:L,3,0)</f>
        <v>#N/A</v>
      </c>
      <c r="F77" s="51" t="s">
        <v>23</v>
      </c>
      <c r="G77" s="65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66">
        <f t="shared" si="5"/>
        <v>0</v>
      </c>
      <c r="K77" s="1">
        <f>SUMIF(MICRO!AP:AP,O:O,MICRO!X:X)</f>
        <v>0</v>
      </c>
      <c r="L77" s="66" t="str">
        <f t="shared" si="6"/>
        <v>0%</v>
      </c>
      <c r="M77" s="1">
        <f t="shared" si="7"/>
        <v>0</v>
      </c>
      <c r="N77" s="63" t="e">
        <f t="shared" si="8"/>
        <v>#N/A</v>
      </c>
      <c r="O77" s="63" t="e">
        <f t="shared" si="9"/>
        <v>#N/A</v>
      </c>
      <c r="P77" s="2">
        <f>SUMIF(MICRO!AP:AP,O77,MICRO!AZ:AZ)</f>
        <v>0</v>
      </c>
      <c r="Q77" s="2">
        <f>SUMIF(MICRO!AP:AP,O77,MICRO!BA:BA)</f>
        <v>0</v>
      </c>
      <c r="R77" s="2">
        <f>SUMIF(MICRO!AP:AP,O:O,MICRO!BB:BB)</f>
        <v>0</v>
      </c>
    </row>
    <row r="78" spans="3:18" s="2" customFormat="1" ht="18.75" thickBot="1" x14ac:dyDescent="0.3">
      <c r="C78" s="52"/>
      <c r="D78" s="68" t="s">
        <v>115</v>
      </c>
      <c r="E78" s="53" t="e">
        <f>VLOOKUP(Tabela2[[#This Row],[TAG]],MICRO!J:L,3,0)</f>
        <v>#N/A</v>
      </c>
      <c r="F78" s="51" t="s">
        <v>23</v>
      </c>
      <c r="G78" s="65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66">
        <f t="shared" si="5"/>
        <v>0</v>
      </c>
      <c r="K78" s="1">
        <f>SUMIF(MICRO!AP:AP,O:O,MICRO!X:X)</f>
        <v>0</v>
      </c>
      <c r="L78" s="66" t="str">
        <f t="shared" si="6"/>
        <v>0%</v>
      </c>
      <c r="M78" s="1">
        <f t="shared" si="7"/>
        <v>0</v>
      </c>
      <c r="N78" s="63" t="e">
        <f t="shared" si="8"/>
        <v>#N/A</v>
      </c>
      <c r="O78" s="63" t="e">
        <f t="shared" si="9"/>
        <v>#N/A</v>
      </c>
      <c r="P78" s="2">
        <f>SUMIF(MICRO!AP:AP,O78,MICRO!AZ:AZ)</f>
        <v>0</v>
      </c>
      <c r="Q78" s="2">
        <f>SUMIF(MICRO!AP:AP,O78,MICRO!BA:BA)</f>
        <v>0</v>
      </c>
      <c r="R78" s="2">
        <f>SUMIF(MICRO!AP:AP,O:O,MICRO!BB:BB)</f>
        <v>0</v>
      </c>
    </row>
    <row r="79" spans="3:18" s="2" customFormat="1" ht="18.75" thickBot="1" x14ac:dyDescent="0.3">
      <c r="C79" s="52"/>
      <c r="D79" s="68" t="s">
        <v>115</v>
      </c>
      <c r="E79" s="53" t="e">
        <f>VLOOKUP(Tabela2[[#This Row],[TAG]],MICRO!J:L,3,0)</f>
        <v>#N/A</v>
      </c>
      <c r="F79" s="51" t="s">
        <v>31</v>
      </c>
      <c r="G79" s="65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66">
        <f t="shared" si="5"/>
        <v>0</v>
      </c>
      <c r="K79" s="1">
        <f>SUMIF(MICRO!AP:AP,O:O,MICRO!X:X)</f>
        <v>0</v>
      </c>
      <c r="L79" s="66" t="str">
        <f t="shared" si="6"/>
        <v>0%</v>
      </c>
      <c r="M79" s="1">
        <f t="shared" si="7"/>
        <v>0</v>
      </c>
      <c r="N79" s="63" t="e">
        <f t="shared" si="8"/>
        <v>#N/A</v>
      </c>
      <c r="O79" s="63" t="e">
        <f t="shared" si="9"/>
        <v>#N/A</v>
      </c>
      <c r="P79" s="2">
        <f>SUMIF(MICRO!AP:AP,O79,MICRO!AZ:AZ)</f>
        <v>0</v>
      </c>
      <c r="Q79" s="2">
        <f>SUMIF(MICRO!AP:AP,O79,MICRO!BA:BA)</f>
        <v>0</v>
      </c>
      <c r="R79" s="2">
        <f>SUMIF(MICRO!AP:AP,O:O,MICRO!BB:BB)</f>
        <v>0</v>
      </c>
    </row>
    <row r="80" spans="3:18" s="2" customFormat="1" ht="18.75" thickBot="1" x14ac:dyDescent="0.3">
      <c r="C80" s="52"/>
      <c r="D80" s="68" t="s">
        <v>117</v>
      </c>
      <c r="E80" s="53" t="e">
        <f>VLOOKUP(Tabela2[[#This Row],[TAG]],MICRO!J:L,3,0)</f>
        <v>#N/A</v>
      </c>
      <c r="F80" s="51" t="s">
        <v>22</v>
      </c>
      <c r="G80" s="65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66">
        <f t="shared" si="5"/>
        <v>0</v>
      </c>
      <c r="K80" s="1">
        <f>SUMIF(MICRO!AP:AP,O:O,MICRO!X:X)</f>
        <v>0</v>
      </c>
      <c r="L80" s="66" t="str">
        <f t="shared" si="6"/>
        <v>0%</v>
      </c>
      <c r="M80" s="1">
        <f t="shared" si="7"/>
        <v>0</v>
      </c>
      <c r="N80" s="63" t="e">
        <f t="shared" si="8"/>
        <v>#N/A</v>
      </c>
      <c r="O80" s="63" t="e">
        <f t="shared" si="9"/>
        <v>#N/A</v>
      </c>
      <c r="P80" s="2">
        <f>SUMIF(MICRO!AP:AP,O80,MICRO!AZ:AZ)</f>
        <v>0</v>
      </c>
      <c r="Q80" s="2">
        <f>SUMIF(MICRO!AP:AP,O80,MICRO!BA:BA)</f>
        <v>0</v>
      </c>
      <c r="R80" s="2">
        <f>SUMIF(MICRO!AP:AP,O:O,MICRO!BB:BB)</f>
        <v>0</v>
      </c>
    </row>
    <row r="81" spans="3:18" s="2" customFormat="1" ht="18.75" thickBot="1" x14ac:dyDescent="0.3">
      <c r="C81" s="52"/>
      <c r="D81" s="68" t="s">
        <v>118</v>
      </c>
      <c r="E81" s="53" t="e">
        <f>VLOOKUP(Tabela2[[#This Row],[TAG]],MICRO!J:L,3,0)</f>
        <v>#N/A</v>
      </c>
      <c r="F81" s="51" t="s">
        <v>22</v>
      </c>
      <c r="G81" s="65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66">
        <f t="shared" si="5"/>
        <v>0</v>
      </c>
      <c r="K81" s="1">
        <f>SUMIF(MICRO!AP:AP,O:O,MICRO!X:X)</f>
        <v>0</v>
      </c>
      <c r="L81" s="66" t="str">
        <f t="shared" si="6"/>
        <v>0%</v>
      </c>
      <c r="M81" s="1">
        <f t="shared" si="7"/>
        <v>0</v>
      </c>
      <c r="N81" s="63" t="e">
        <f t="shared" si="8"/>
        <v>#N/A</v>
      </c>
      <c r="O81" s="63" t="e">
        <f t="shared" si="9"/>
        <v>#N/A</v>
      </c>
      <c r="P81" s="2">
        <f>SUMIF(MICRO!AP:AP,O81,MICRO!AZ:AZ)</f>
        <v>0</v>
      </c>
      <c r="Q81" s="2">
        <f>SUMIF(MICRO!AP:AP,O81,MICRO!BA:BA)</f>
        <v>0</v>
      </c>
      <c r="R81" s="2">
        <f>SUMIF(MICRO!AP:AP,O:O,MICRO!BB:BB)</f>
        <v>0</v>
      </c>
    </row>
    <row r="82" spans="3:18" s="2" customFormat="1" ht="18.75" thickBot="1" x14ac:dyDescent="0.3">
      <c r="C82" s="52"/>
      <c r="D82" s="68" t="s">
        <v>118</v>
      </c>
      <c r="E82" s="53" t="e">
        <f>VLOOKUP(Tabela2[[#This Row],[TAG]],MICRO!J:L,3,0)</f>
        <v>#N/A</v>
      </c>
      <c r="F82" s="51" t="s">
        <v>23</v>
      </c>
      <c r="G82" s="65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66">
        <f t="shared" si="5"/>
        <v>0</v>
      </c>
      <c r="K82" s="1">
        <f>SUMIF(MICRO!AP:AP,O:O,MICRO!X:X)</f>
        <v>0</v>
      </c>
      <c r="L82" s="66" t="str">
        <f t="shared" si="6"/>
        <v>0%</v>
      </c>
      <c r="M82" s="1">
        <f t="shared" si="7"/>
        <v>0</v>
      </c>
      <c r="N82" s="63" t="e">
        <f t="shared" si="8"/>
        <v>#N/A</v>
      </c>
      <c r="O82" s="63" t="e">
        <f t="shared" si="9"/>
        <v>#N/A</v>
      </c>
      <c r="P82" s="2">
        <f>SUMIF(MICRO!AP:AP,O82,MICRO!AZ:AZ)</f>
        <v>0</v>
      </c>
      <c r="Q82" s="2">
        <f>SUMIF(MICRO!AP:AP,O82,MICRO!BA:BA)</f>
        <v>0</v>
      </c>
      <c r="R82" s="2">
        <f>SUMIF(MICRO!AP:AP,O:O,MICRO!BB:BB)</f>
        <v>0</v>
      </c>
    </row>
    <row r="83" spans="3:18" s="2" customFormat="1" ht="18.75" thickBot="1" x14ac:dyDescent="0.3">
      <c r="C83" s="52"/>
      <c r="D83" s="68" t="s">
        <v>131</v>
      </c>
      <c r="E83" s="53" t="e">
        <f>VLOOKUP(Tabela2[[#This Row],[TAG]],MICRO!J:L,3,0)</f>
        <v>#N/A</v>
      </c>
      <c r="F83" s="51" t="s">
        <v>23</v>
      </c>
      <c r="G83" s="65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66">
        <f t="shared" si="5"/>
        <v>0</v>
      </c>
      <c r="K83" s="1">
        <f>SUMIF(MICRO!AP:AP,O:O,MICRO!X:X)</f>
        <v>0</v>
      </c>
      <c r="L83" s="66" t="str">
        <f t="shared" si="6"/>
        <v>0%</v>
      </c>
      <c r="M83" s="1">
        <f t="shared" si="7"/>
        <v>0</v>
      </c>
      <c r="N83" s="63" t="e">
        <f t="shared" si="8"/>
        <v>#N/A</v>
      </c>
      <c r="O83" s="63" t="e">
        <f t="shared" si="9"/>
        <v>#N/A</v>
      </c>
      <c r="P83" s="2">
        <f>SUMIF(MICRO!AP:AP,O83,MICRO!AZ:AZ)</f>
        <v>0</v>
      </c>
      <c r="Q83" s="2">
        <f>SUMIF(MICRO!AP:AP,O83,MICRO!BA:BA)</f>
        <v>0</v>
      </c>
      <c r="R83" s="2">
        <f>SUMIF(MICRO!AP:AP,O:O,MICRO!BB:BB)</f>
        <v>0</v>
      </c>
    </row>
    <row r="84" spans="3:18" s="2" customFormat="1" ht="18.75" thickBot="1" x14ac:dyDescent="0.3">
      <c r="C84" s="52"/>
      <c r="D84" s="68" t="s">
        <v>137</v>
      </c>
      <c r="E84" s="53" t="e">
        <f>VLOOKUP(Tabela2[[#This Row],[TAG]],MICRO!J:L,3,0)</f>
        <v>#N/A</v>
      </c>
      <c r="F84" s="51" t="s">
        <v>23</v>
      </c>
      <c r="G84" s="65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66">
        <f t="shared" si="5"/>
        <v>0</v>
      </c>
      <c r="K84" s="1">
        <f>SUMIF(MICRO!AP:AP,O:O,MICRO!X:X)</f>
        <v>0</v>
      </c>
      <c r="L84" s="66" t="str">
        <f t="shared" si="6"/>
        <v>0%</v>
      </c>
      <c r="M84" s="1">
        <f t="shared" si="7"/>
        <v>0</v>
      </c>
      <c r="N84" s="63" t="e">
        <f t="shared" si="8"/>
        <v>#N/A</v>
      </c>
      <c r="O84" s="63" t="e">
        <f t="shared" si="9"/>
        <v>#N/A</v>
      </c>
      <c r="P84" s="2">
        <f>SUMIF(MICRO!AP:AP,O84,MICRO!AZ:AZ)</f>
        <v>0</v>
      </c>
      <c r="Q84" s="2">
        <f>SUMIF(MICRO!AP:AP,O84,MICRO!BA:BA)</f>
        <v>0</v>
      </c>
      <c r="R84" s="2">
        <f>SUMIF(MICRO!AP:AP,O:O,MICRO!BB:BB)</f>
        <v>0</v>
      </c>
    </row>
    <row r="85" spans="3:18" s="2" customFormat="1" ht="18.75" thickBot="1" x14ac:dyDescent="0.3">
      <c r="C85" s="52"/>
      <c r="D85" s="68" t="s">
        <v>138</v>
      </c>
      <c r="E85" s="53" t="e">
        <f>VLOOKUP(Tabela2[[#This Row],[TAG]],MICRO!J:L,3,0)</f>
        <v>#N/A</v>
      </c>
      <c r="F85" s="51" t="s">
        <v>31</v>
      </c>
      <c r="G85" s="65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66">
        <f t="shared" si="5"/>
        <v>0</v>
      </c>
      <c r="K85" s="1">
        <f>SUMIF(MICRO!AP:AP,O:O,MICRO!X:X)</f>
        <v>0</v>
      </c>
      <c r="L85" s="66" t="str">
        <f t="shared" si="6"/>
        <v>0%</v>
      </c>
      <c r="M85" s="1">
        <f t="shared" si="7"/>
        <v>0</v>
      </c>
      <c r="N85" s="63" t="e">
        <f t="shared" si="8"/>
        <v>#N/A</v>
      </c>
      <c r="O85" s="63" t="e">
        <f t="shared" si="9"/>
        <v>#N/A</v>
      </c>
      <c r="P85" s="2">
        <f>SUMIF(MICRO!AP:AP,O85,MICRO!AZ:AZ)</f>
        <v>0</v>
      </c>
      <c r="Q85" s="2">
        <f>SUMIF(MICRO!AP:AP,O85,MICRO!BA:BA)</f>
        <v>0</v>
      </c>
      <c r="R85" s="2">
        <f>SUMIF(MICRO!AP:AP,O:O,MICRO!BB:BB)</f>
        <v>0</v>
      </c>
    </row>
    <row r="86" spans="3:18" s="2" customFormat="1" ht="18.75" thickBot="1" x14ac:dyDescent="0.3">
      <c r="C86" s="52"/>
      <c r="D86" s="68" t="s">
        <v>138</v>
      </c>
      <c r="E86" s="53" t="e">
        <f>VLOOKUP(Tabela2[[#This Row],[TAG]],MICRO!J:L,3,0)</f>
        <v>#N/A</v>
      </c>
      <c r="F86" s="51" t="s">
        <v>33</v>
      </c>
      <c r="G86" s="65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66">
        <f t="shared" si="5"/>
        <v>0</v>
      </c>
      <c r="K86" s="1">
        <f>SUMIF(MICRO!AP:AP,O:O,MICRO!X:X)</f>
        <v>0</v>
      </c>
      <c r="L86" s="66" t="str">
        <f t="shared" si="6"/>
        <v>0%</v>
      </c>
      <c r="M86" s="1">
        <f t="shared" si="7"/>
        <v>0</v>
      </c>
      <c r="N86" s="63" t="e">
        <f t="shared" si="8"/>
        <v>#N/A</v>
      </c>
      <c r="O86" s="63" t="e">
        <f t="shared" si="9"/>
        <v>#N/A</v>
      </c>
      <c r="P86" s="2">
        <f>SUMIF(MICRO!AP:AP,O86,MICRO!AZ:AZ)</f>
        <v>0</v>
      </c>
      <c r="Q86" s="2">
        <f>SUMIF(MICRO!AP:AP,O86,MICRO!BA:BA)</f>
        <v>0</v>
      </c>
      <c r="R86" s="2">
        <f>SUMIF(MICRO!AP:AP,O:O,MICRO!BB:BB)</f>
        <v>0</v>
      </c>
    </row>
    <row r="87" spans="3:18" s="2" customFormat="1" ht="18.75" thickBot="1" x14ac:dyDescent="0.3">
      <c r="C87" s="52"/>
      <c r="D87" s="68" t="s">
        <v>139</v>
      </c>
      <c r="E87" s="53" t="e">
        <f>VLOOKUP(Tabela2[[#This Row],[TAG]],MICRO!J:L,3,0)</f>
        <v>#N/A</v>
      </c>
      <c r="F87" s="51" t="s">
        <v>22</v>
      </c>
      <c r="G87" s="65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66">
        <f t="shared" si="5"/>
        <v>0</v>
      </c>
      <c r="K87" s="1">
        <f>SUMIF(MICRO!AP:AP,O:O,MICRO!X:X)</f>
        <v>0</v>
      </c>
      <c r="L87" s="66" t="str">
        <f t="shared" si="6"/>
        <v>0%</v>
      </c>
      <c r="M87" s="1">
        <f t="shared" si="7"/>
        <v>0</v>
      </c>
      <c r="N87" s="63" t="e">
        <f t="shared" si="8"/>
        <v>#N/A</v>
      </c>
      <c r="O87" s="63" t="e">
        <f t="shared" si="9"/>
        <v>#N/A</v>
      </c>
      <c r="P87" s="2">
        <f>SUMIF(MICRO!AP:AP,O87,MICRO!AZ:AZ)</f>
        <v>0</v>
      </c>
      <c r="Q87" s="2">
        <f>SUMIF(MICRO!AP:AP,O87,MICRO!BA:BA)</f>
        <v>0</v>
      </c>
      <c r="R87" s="2">
        <f>SUMIF(MICRO!AP:AP,O:O,MICRO!BB:BB)</f>
        <v>0</v>
      </c>
    </row>
    <row r="88" spans="3:18" s="2" customFormat="1" ht="18.75" thickBot="1" x14ac:dyDescent="0.3">
      <c r="C88" s="52"/>
      <c r="D88" s="68" t="s">
        <v>142</v>
      </c>
      <c r="E88" s="53" t="e">
        <f>VLOOKUP(Tabela2[[#This Row],[TAG]],MICRO!J:L,3,0)</f>
        <v>#N/A</v>
      </c>
      <c r="F88" s="51" t="s">
        <v>52</v>
      </c>
      <c r="G88" s="65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66">
        <f t="shared" si="5"/>
        <v>0</v>
      </c>
      <c r="K88" s="1">
        <f>SUMIF(MICRO!AP:AP,O:O,MICRO!X:X)</f>
        <v>0</v>
      </c>
      <c r="L88" s="66" t="str">
        <f t="shared" si="6"/>
        <v>0%</v>
      </c>
      <c r="M88" s="1">
        <f t="shared" si="7"/>
        <v>0</v>
      </c>
      <c r="N88" s="63" t="e">
        <f t="shared" si="8"/>
        <v>#N/A</v>
      </c>
      <c r="O88" s="63" t="e">
        <f t="shared" si="9"/>
        <v>#N/A</v>
      </c>
      <c r="P88" s="2">
        <f>SUMIF(MICRO!AP:AP,O88,MICRO!AZ:AZ)</f>
        <v>0</v>
      </c>
      <c r="Q88" s="2">
        <f>SUMIF(MICRO!AP:AP,O88,MICRO!BA:BA)</f>
        <v>0</v>
      </c>
      <c r="R88" s="2">
        <f>SUMIF(MICRO!AP:AP,O:O,MICRO!BB:BB)</f>
        <v>0</v>
      </c>
    </row>
    <row r="89" spans="3:18" s="2" customFormat="1" ht="18.75" thickBot="1" x14ac:dyDescent="0.3">
      <c r="C89" s="52"/>
      <c r="D89" s="68" t="s">
        <v>143</v>
      </c>
      <c r="E89" s="53" t="e">
        <f>VLOOKUP(Tabela2[[#This Row],[TAG]],MICRO!J:L,3,0)</f>
        <v>#N/A</v>
      </c>
      <c r="F89" s="51" t="s">
        <v>23</v>
      </c>
      <c r="G89" s="65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66">
        <f t="shared" si="5"/>
        <v>0</v>
      </c>
      <c r="K89" s="1">
        <f>SUMIF(MICRO!AP:AP,O:O,MICRO!X:X)</f>
        <v>0</v>
      </c>
      <c r="L89" s="66" t="str">
        <f t="shared" si="6"/>
        <v>0%</v>
      </c>
      <c r="M89" s="1">
        <f t="shared" si="7"/>
        <v>0</v>
      </c>
      <c r="N89" s="63" t="e">
        <f t="shared" si="8"/>
        <v>#N/A</v>
      </c>
      <c r="O89" s="63" t="e">
        <f t="shared" si="9"/>
        <v>#N/A</v>
      </c>
      <c r="P89" s="2">
        <f>SUMIF(MICRO!AP:AP,O89,MICRO!AZ:AZ)</f>
        <v>0</v>
      </c>
      <c r="Q89" s="2">
        <f>SUMIF(MICRO!AP:AP,O89,MICRO!BA:BA)</f>
        <v>0</v>
      </c>
      <c r="R89" s="2">
        <f>SUMIF(MICRO!AP:AP,O:O,MICRO!BB:BB)</f>
        <v>0</v>
      </c>
    </row>
    <row r="90" spans="3:18" s="2" customFormat="1" ht="32.25" thickBot="1" x14ac:dyDescent="0.3">
      <c r="C90" s="52"/>
      <c r="D90" s="68" t="s">
        <v>166</v>
      </c>
      <c r="E90" s="53" t="e">
        <f>VLOOKUP(Tabela2[[#This Row],[TAG]],MICRO!J:L,3,0)</f>
        <v>#N/A</v>
      </c>
      <c r="F90" s="51" t="s">
        <v>31</v>
      </c>
      <c r="G90" s="65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66">
        <f t="shared" si="5"/>
        <v>0</v>
      </c>
      <c r="K90" s="1">
        <f>SUMIF(MICRO!AP:AP,O:O,MICRO!X:X)</f>
        <v>0</v>
      </c>
      <c r="L90" s="66" t="str">
        <f t="shared" si="6"/>
        <v>0%</v>
      </c>
      <c r="M90" s="1">
        <f t="shared" si="7"/>
        <v>0</v>
      </c>
      <c r="N90" s="63" t="e">
        <f t="shared" si="8"/>
        <v>#N/A</v>
      </c>
      <c r="O90" s="63" t="e">
        <f t="shared" si="9"/>
        <v>#N/A</v>
      </c>
      <c r="P90" s="2">
        <f>SUMIF(MICRO!AP:AP,O90,MICRO!AZ:AZ)</f>
        <v>0</v>
      </c>
      <c r="Q90" s="2">
        <f>SUMIF(MICRO!AP:AP,O90,MICRO!BA:BA)</f>
        <v>0</v>
      </c>
      <c r="R90" s="2">
        <f>SUMIF(MICRO!AP:AP,O:O,MICRO!BB:BB)</f>
        <v>0</v>
      </c>
    </row>
    <row r="91" spans="3:18" s="2" customFormat="1" ht="32.25" thickBot="1" x14ac:dyDescent="0.3">
      <c r="C91" s="52"/>
      <c r="D91" s="68" t="s">
        <v>166</v>
      </c>
      <c r="E91" s="53" t="e">
        <f>VLOOKUP(Tabela2[[#This Row],[TAG]],MICRO!J:L,3,0)</f>
        <v>#N/A</v>
      </c>
      <c r="F91" s="51" t="s">
        <v>33</v>
      </c>
      <c r="G91" s="65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66">
        <f t="shared" si="5"/>
        <v>0</v>
      </c>
      <c r="K91" s="1">
        <f>SUMIF(MICRO!AP:AP,O:O,MICRO!X:X)</f>
        <v>0</v>
      </c>
      <c r="L91" s="66" t="str">
        <f t="shared" si="6"/>
        <v>0%</v>
      </c>
      <c r="M91" s="1">
        <f t="shared" si="7"/>
        <v>0</v>
      </c>
      <c r="N91" s="63" t="e">
        <f t="shared" si="8"/>
        <v>#N/A</v>
      </c>
      <c r="O91" s="63" t="e">
        <f t="shared" si="9"/>
        <v>#N/A</v>
      </c>
      <c r="P91" s="2">
        <f>SUMIF(MICRO!AP:AP,O91,MICRO!AZ:AZ)</f>
        <v>0</v>
      </c>
      <c r="Q91" s="2">
        <f>SUMIF(MICRO!AP:AP,O91,MICRO!BA:BA)</f>
        <v>0</v>
      </c>
      <c r="R91" s="2">
        <f>SUMIF(MICRO!AP:AP,O:O,MICRO!BB:BB)</f>
        <v>0</v>
      </c>
    </row>
    <row r="92" spans="3:18" s="2" customFormat="1" ht="32.25" thickBot="1" x14ac:dyDescent="0.3">
      <c r="C92" s="52"/>
      <c r="D92" s="68" t="s">
        <v>166</v>
      </c>
      <c r="E92" s="53" t="e">
        <f>VLOOKUP(Tabela2[[#This Row],[TAG]],MICRO!J:L,3,0)</f>
        <v>#N/A</v>
      </c>
      <c r="F92" s="51" t="s">
        <v>22</v>
      </c>
      <c r="G92" s="65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66">
        <f t="shared" si="5"/>
        <v>0</v>
      </c>
      <c r="K92" s="1">
        <f>SUMIF(MICRO!AP:AP,O:O,MICRO!X:X)</f>
        <v>0</v>
      </c>
      <c r="L92" s="66" t="str">
        <f t="shared" si="6"/>
        <v>0%</v>
      </c>
      <c r="M92" s="1">
        <f t="shared" si="7"/>
        <v>0</v>
      </c>
      <c r="N92" s="63" t="e">
        <f t="shared" si="8"/>
        <v>#N/A</v>
      </c>
      <c r="O92" s="63" t="e">
        <f t="shared" si="9"/>
        <v>#N/A</v>
      </c>
      <c r="P92" s="2">
        <f>SUMIF(MICRO!AP:AP,O92,MICRO!AZ:AZ)</f>
        <v>0</v>
      </c>
      <c r="Q92" s="2">
        <f>SUMIF(MICRO!AP:AP,O92,MICRO!BA:BA)</f>
        <v>0</v>
      </c>
      <c r="R92" s="2">
        <f>SUMIF(MICRO!AP:AP,O:O,MICRO!BB:BB)</f>
        <v>0</v>
      </c>
    </row>
    <row r="93" spans="3:18" s="2" customFormat="1" ht="32.25" thickBot="1" x14ac:dyDescent="0.3">
      <c r="C93" s="52"/>
      <c r="D93" s="68" t="s">
        <v>166</v>
      </c>
      <c r="E93" s="53" t="e">
        <f>VLOOKUP(Tabela2[[#This Row],[TAG]],MICRO!J:L,3,0)</f>
        <v>#N/A</v>
      </c>
      <c r="F93" s="51" t="s">
        <v>23</v>
      </c>
      <c r="G93" s="65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66">
        <f t="shared" si="5"/>
        <v>0</v>
      </c>
      <c r="K93" s="1">
        <f>SUMIF(MICRO!AP:AP,O:O,MICRO!X:X)</f>
        <v>0</v>
      </c>
      <c r="L93" s="66" t="str">
        <f t="shared" si="6"/>
        <v>0%</v>
      </c>
      <c r="M93" s="1">
        <f t="shared" si="7"/>
        <v>0</v>
      </c>
      <c r="N93" s="63" t="e">
        <f t="shared" si="8"/>
        <v>#N/A</v>
      </c>
      <c r="O93" s="63" t="e">
        <f t="shared" si="9"/>
        <v>#N/A</v>
      </c>
      <c r="P93" s="2">
        <f>SUMIF(MICRO!AP:AP,O93,MICRO!AZ:AZ)</f>
        <v>0</v>
      </c>
      <c r="Q93" s="2">
        <f>SUMIF(MICRO!AP:AP,O93,MICRO!BA:BA)</f>
        <v>0</v>
      </c>
      <c r="R93" s="2">
        <f>SUMIF(MICRO!AP:AP,O:O,MICRO!BB:BB)</f>
        <v>0</v>
      </c>
    </row>
    <row r="94" spans="3:18" s="2" customFormat="1" ht="32.25" thickBot="1" x14ac:dyDescent="0.3">
      <c r="C94" s="52"/>
      <c r="D94" s="68" t="s">
        <v>167</v>
      </c>
      <c r="E94" s="53" t="e">
        <f>VLOOKUP(Tabela2[[#This Row],[TAG]],MICRO!J:L,3,0)</f>
        <v>#N/A</v>
      </c>
      <c r="F94" s="51" t="s">
        <v>31</v>
      </c>
      <c r="G94" s="65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66">
        <f t="shared" si="5"/>
        <v>0</v>
      </c>
      <c r="K94" s="1">
        <f>SUMIF(MICRO!AP:AP,O:O,MICRO!X:X)</f>
        <v>0</v>
      </c>
      <c r="L94" s="66" t="str">
        <f t="shared" si="6"/>
        <v>0%</v>
      </c>
      <c r="M94" s="1">
        <f t="shared" si="7"/>
        <v>0</v>
      </c>
      <c r="N94" s="63" t="e">
        <f t="shared" si="8"/>
        <v>#N/A</v>
      </c>
      <c r="O94" s="63" t="e">
        <f t="shared" si="9"/>
        <v>#N/A</v>
      </c>
      <c r="P94" s="2">
        <f>SUMIF(MICRO!AP:AP,O94,MICRO!AZ:AZ)</f>
        <v>0</v>
      </c>
      <c r="Q94" s="2">
        <f>SUMIF(MICRO!AP:AP,O94,MICRO!BA:BA)</f>
        <v>0</v>
      </c>
      <c r="R94" s="2">
        <f>SUMIF(MICRO!AP:AP,O:O,MICRO!BB:BB)</f>
        <v>0</v>
      </c>
    </row>
    <row r="95" spans="3:18" s="2" customFormat="1" ht="32.25" thickBot="1" x14ac:dyDescent="0.3">
      <c r="C95" s="52"/>
      <c r="D95" s="68" t="s">
        <v>167</v>
      </c>
      <c r="E95" s="53" t="e">
        <f>VLOOKUP(Tabela2[[#This Row],[TAG]],MICRO!J:L,3,0)</f>
        <v>#N/A</v>
      </c>
      <c r="F95" s="51" t="s">
        <v>33</v>
      </c>
      <c r="G95" s="65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66">
        <f t="shared" si="5"/>
        <v>0</v>
      </c>
      <c r="K95" s="1">
        <f>SUMIF(MICRO!AP:AP,O:O,MICRO!X:X)</f>
        <v>0</v>
      </c>
      <c r="L95" s="66" t="str">
        <f t="shared" si="6"/>
        <v>0%</v>
      </c>
      <c r="M95" s="1">
        <f t="shared" si="7"/>
        <v>0</v>
      </c>
      <c r="N95" s="63" t="e">
        <f t="shared" si="8"/>
        <v>#N/A</v>
      </c>
      <c r="O95" s="63" t="e">
        <f t="shared" si="9"/>
        <v>#N/A</v>
      </c>
      <c r="P95" s="2">
        <f>SUMIF(MICRO!AP:AP,O95,MICRO!AZ:AZ)</f>
        <v>0</v>
      </c>
      <c r="Q95" s="2">
        <f>SUMIF(MICRO!AP:AP,O95,MICRO!BA:BA)</f>
        <v>0</v>
      </c>
      <c r="R95" s="2">
        <f>SUMIF(MICRO!AP:AP,O:O,MICRO!BB:BB)</f>
        <v>0</v>
      </c>
    </row>
    <row r="96" spans="3:18" s="2" customFormat="1" ht="32.25" thickBot="1" x14ac:dyDescent="0.3">
      <c r="C96" s="52"/>
      <c r="D96" s="68" t="s">
        <v>167</v>
      </c>
      <c r="E96" s="53" t="e">
        <f>VLOOKUP(Tabela2[[#This Row],[TAG]],MICRO!J:L,3,0)</f>
        <v>#N/A</v>
      </c>
      <c r="F96" s="51" t="s">
        <v>23</v>
      </c>
      <c r="G96" s="65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66">
        <f t="shared" si="5"/>
        <v>0</v>
      </c>
      <c r="K96" s="1">
        <f>SUMIF(MICRO!AP:AP,O:O,MICRO!X:X)</f>
        <v>0</v>
      </c>
      <c r="L96" s="66" t="str">
        <f t="shared" si="6"/>
        <v>0%</v>
      </c>
      <c r="M96" s="1">
        <f t="shared" si="7"/>
        <v>0</v>
      </c>
      <c r="N96" s="63" t="e">
        <f t="shared" si="8"/>
        <v>#N/A</v>
      </c>
      <c r="O96" s="63" t="e">
        <f t="shared" si="9"/>
        <v>#N/A</v>
      </c>
      <c r="P96" s="2">
        <f>SUMIF(MICRO!AP:AP,O96,MICRO!AZ:AZ)</f>
        <v>0</v>
      </c>
      <c r="Q96" s="2">
        <f>SUMIF(MICRO!AP:AP,O96,MICRO!BA:BA)</f>
        <v>0</v>
      </c>
      <c r="R96" s="2">
        <f>SUMIF(MICRO!AP:AP,O:O,MICRO!BB:BB)</f>
        <v>0</v>
      </c>
    </row>
    <row r="97" spans="3:18" s="2" customFormat="1" ht="32.25" thickBot="1" x14ac:dyDescent="0.3">
      <c r="C97" s="52"/>
      <c r="D97" s="68" t="s">
        <v>167</v>
      </c>
      <c r="E97" s="53" t="e">
        <f>VLOOKUP(Tabela2[[#This Row],[TAG]],MICRO!J:L,3,0)</f>
        <v>#N/A</v>
      </c>
      <c r="F97" s="51" t="s">
        <v>22</v>
      </c>
      <c r="G97" s="65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66">
        <f t="shared" si="5"/>
        <v>0</v>
      </c>
      <c r="K97" s="1">
        <f>SUMIF(MICRO!AP:AP,O:O,MICRO!X:X)</f>
        <v>0</v>
      </c>
      <c r="L97" s="66" t="str">
        <f t="shared" si="6"/>
        <v>0%</v>
      </c>
      <c r="M97" s="1">
        <f t="shared" si="7"/>
        <v>0</v>
      </c>
      <c r="N97" s="63" t="e">
        <f t="shared" si="8"/>
        <v>#N/A</v>
      </c>
      <c r="O97" s="63" t="e">
        <f t="shared" si="9"/>
        <v>#N/A</v>
      </c>
      <c r="P97" s="2">
        <f>SUMIF(MICRO!AP:AP,O97,MICRO!AZ:AZ)</f>
        <v>0</v>
      </c>
      <c r="Q97" s="2">
        <f>SUMIF(MICRO!AP:AP,O97,MICRO!BA:BA)</f>
        <v>0</v>
      </c>
      <c r="R97" s="2">
        <f>SUMIF(MICRO!AP:AP,O:O,MICRO!BB:BB)</f>
        <v>0</v>
      </c>
    </row>
    <row r="98" spans="3:18" s="2" customFormat="1" ht="32.25" thickBot="1" x14ac:dyDescent="0.3">
      <c r="C98" s="52"/>
      <c r="D98" s="68" t="s">
        <v>165</v>
      </c>
      <c r="E98" s="53" t="e">
        <f>VLOOKUP(Tabela2[[#This Row],[TAG]],MICRO!J:L,3,0)</f>
        <v>#N/A</v>
      </c>
      <c r="F98" s="51" t="s">
        <v>31</v>
      </c>
      <c r="G98" s="65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66">
        <f t="shared" si="5"/>
        <v>0</v>
      </c>
      <c r="K98" s="1">
        <f>SUMIF(MICRO!AP:AP,O:O,MICRO!X:X)</f>
        <v>0</v>
      </c>
      <c r="L98" s="66" t="str">
        <f t="shared" si="6"/>
        <v>0%</v>
      </c>
      <c r="M98" s="1">
        <f t="shared" si="7"/>
        <v>0</v>
      </c>
      <c r="N98" s="63" t="e">
        <f t="shared" si="8"/>
        <v>#N/A</v>
      </c>
      <c r="O98" s="63" t="e">
        <f t="shared" si="9"/>
        <v>#N/A</v>
      </c>
      <c r="P98" s="2">
        <f>SUMIF(MICRO!AP:AP,O98,MICRO!AZ:AZ)</f>
        <v>0</v>
      </c>
      <c r="Q98" s="2">
        <f>SUMIF(MICRO!AP:AP,O98,MICRO!BA:BA)</f>
        <v>0</v>
      </c>
      <c r="R98" s="2">
        <f>SUMIF(MICRO!AP:AP,O:O,MICRO!BB:BB)</f>
        <v>0</v>
      </c>
    </row>
    <row r="99" spans="3:18" s="2" customFormat="1" ht="32.25" thickBot="1" x14ac:dyDescent="0.3">
      <c r="C99" s="52"/>
      <c r="D99" s="68" t="s">
        <v>165</v>
      </c>
      <c r="E99" s="53" t="e">
        <f>VLOOKUP(Tabela2[[#This Row],[TAG]],MICRO!J:L,3,0)</f>
        <v>#N/A</v>
      </c>
      <c r="F99" s="51" t="s">
        <v>22</v>
      </c>
      <c r="G99" s="65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66">
        <f t="shared" si="5"/>
        <v>0</v>
      </c>
      <c r="K99" s="1">
        <f>SUMIF(MICRO!AP:AP,O:O,MICRO!X:X)</f>
        <v>0</v>
      </c>
      <c r="L99" s="66" t="str">
        <f t="shared" si="6"/>
        <v>0%</v>
      </c>
      <c r="M99" s="1">
        <f t="shared" si="7"/>
        <v>0</v>
      </c>
      <c r="N99" s="63" t="e">
        <f t="shared" si="8"/>
        <v>#N/A</v>
      </c>
      <c r="O99" s="63" t="e">
        <f t="shared" si="9"/>
        <v>#N/A</v>
      </c>
      <c r="P99" s="2">
        <f>SUMIF(MICRO!AP:AP,O99,MICRO!AZ:AZ)</f>
        <v>0</v>
      </c>
      <c r="Q99" s="2">
        <f>SUMIF(MICRO!AP:AP,O99,MICRO!BA:BA)</f>
        <v>0</v>
      </c>
      <c r="R99" s="2">
        <f>SUMIF(MICRO!AP:AP,O:O,MICRO!BB:BB)</f>
        <v>0</v>
      </c>
    </row>
    <row r="100" spans="3:18" s="2" customFormat="1" ht="32.25" thickBot="1" x14ac:dyDescent="0.3">
      <c r="C100" s="52"/>
      <c r="D100" s="68" t="s">
        <v>165</v>
      </c>
      <c r="E100" s="53" t="e">
        <f>VLOOKUP(Tabela2[[#This Row],[TAG]],MICRO!J:L,3,0)</f>
        <v>#N/A</v>
      </c>
      <c r="F100" s="51" t="s">
        <v>33</v>
      </c>
      <c r="G100" s="65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66">
        <f t="shared" si="5"/>
        <v>0</v>
      </c>
      <c r="K100" s="1">
        <f>SUMIF(MICRO!AP:AP,O:O,MICRO!X:X)</f>
        <v>0</v>
      </c>
      <c r="L100" s="66" t="str">
        <f t="shared" si="6"/>
        <v>0%</v>
      </c>
      <c r="M100" s="1">
        <f t="shared" si="7"/>
        <v>0</v>
      </c>
      <c r="N100" s="63" t="e">
        <f t="shared" si="8"/>
        <v>#N/A</v>
      </c>
      <c r="O100" s="63" t="e">
        <f t="shared" si="9"/>
        <v>#N/A</v>
      </c>
      <c r="P100" s="2">
        <f>SUMIF(MICRO!AP:AP,O100,MICRO!AZ:AZ)</f>
        <v>0</v>
      </c>
      <c r="Q100" s="2">
        <f>SUMIF(MICRO!AP:AP,O100,MICRO!BA:BA)</f>
        <v>0</v>
      </c>
      <c r="R100" s="2">
        <f>SUMIF(MICRO!AP:AP,O:O,MICRO!BB:BB)</f>
        <v>0</v>
      </c>
    </row>
    <row r="101" spans="3:18" s="2" customFormat="1" ht="32.25" thickBot="1" x14ac:dyDescent="0.3">
      <c r="C101" s="52"/>
      <c r="D101" s="68" t="s">
        <v>165</v>
      </c>
      <c r="E101" s="53" t="e">
        <f>VLOOKUP(Tabela2[[#This Row],[TAG]],MICRO!J:L,3,0)</f>
        <v>#N/A</v>
      </c>
      <c r="F101" s="51" t="s">
        <v>23</v>
      </c>
      <c r="G101" s="65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66">
        <f t="shared" si="5"/>
        <v>0</v>
      </c>
      <c r="K101" s="1">
        <f>SUMIF(MICRO!AP:AP,O:O,MICRO!X:X)</f>
        <v>0</v>
      </c>
      <c r="L101" s="66" t="str">
        <f t="shared" si="6"/>
        <v>0%</v>
      </c>
      <c r="M101" s="1">
        <f t="shared" si="7"/>
        <v>0</v>
      </c>
      <c r="N101" s="63" t="e">
        <f t="shared" si="8"/>
        <v>#N/A</v>
      </c>
      <c r="O101" s="63" t="e">
        <f t="shared" si="9"/>
        <v>#N/A</v>
      </c>
      <c r="P101" s="2">
        <f>SUMIF(MICRO!AP:AP,O101,MICRO!AZ:AZ)</f>
        <v>0</v>
      </c>
      <c r="Q101" s="2">
        <f>SUMIF(MICRO!AP:AP,O101,MICRO!BA:BA)</f>
        <v>0</v>
      </c>
      <c r="R101" s="2">
        <f>SUMIF(MICRO!AP:AP,O:O,MICRO!BB:BB)</f>
        <v>0</v>
      </c>
    </row>
    <row r="102" spans="3:18" s="2" customFormat="1" ht="18.75" thickBot="1" x14ac:dyDescent="0.3">
      <c r="C102" s="52"/>
      <c r="D102" s="68" t="s">
        <v>139</v>
      </c>
      <c r="E102" s="53" t="e">
        <f>VLOOKUP(Tabela2[[#This Row],[TAG]],MICRO!J:L,3,0)</f>
        <v>#N/A</v>
      </c>
      <c r="F102" s="51" t="s">
        <v>22</v>
      </c>
      <c r="G102" s="65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66">
        <f t="shared" si="5"/>
        <v>0</v>
      </c>
      <c r="K102" s="1">
        <f>SUMIF(MICRO!AP:AP,O:O,MICRO!X:X)</f>
        <v>0</v>
      </c>
      <c r="L102" s="66" t="str">
        <f t="shared" si="6"/>
        <v>0%</v>
      </c>
      <c r="M102" s="1">
        <f t="shared" si="7"/>
        <v>0</v>
      </c>
      <c r="N102" s="63" t="e">
        <f t="shared" si="8"/>
        <v>#N/A</v>
      </c>
      <c r="O102" s="63" t="e">
        <f t="shared" si="9"/>
        <v>#N/A</v>
      </c>
      <c r="P102" s="2">
        <f>SUMIF(MICRO!AP:AP,O102,MICRO!AZ:AZ)</f>
        <v>0</v>
      </c>
      <c r="Q102" s="2">
        <f>SUMIF(MICRO!AP:AP,O102,MICRO!BA:BA)</f>
        <v>0</v>
      </c>
      <c r="R102" s="2">
        <f>SUMIF(MICRO!AP:AP,O:O,MICRO!BB:BB)</f>
        <v>0</v>
      </c>
    </row>
    <row r="103" spans="3:18" s="2" customFormat="1" ht="18.75" thickBot="1" x14ac:dyDescent="0.3">
      <c r="C103" s="52"/>
      <c r="D103" s="68" t="s">
        <v>163</v>
      </c>
      <c r="E103" s="53" t="e">
        <f>VLOOKUP(Tabela2[[#This Row],[TAG]],MICRO!J:L,3,0)</f>
        <v>#N/A</v>
      </c>
      <c r="F103" s="51" t="s">
        <v>22</v>
      </c>
      <c r="G103" s="65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66">
        <f t="shared" si="5"/>
        <v>0</v>
      </c>
      <c r="K103" s="1">
        <f>SUMIF(MICRO!AP:AP,O:O,MICRO!X:X)</f>
        <v>0</v>
      </c>
      <c r="L103" s="66" t="str">
        <f t="shared" si="6"/>
        <v>0%</v>
      </c>
      <c r="M103" s="1">
        <f t="shared" si="7"/>
        <v>0</v>
      </c>
      <c r="N103" s="63" t="e">
        <f t="shared" si="8"/>
        <v>#N/A</v>
      </c>
      <c r="O103" s="63" t="e">
        <f t="shared" si="9"/>
        <v>#N/A</v>
      </c>
      <c r="P103" s="2">
        <f>SUMIF(MICRO!AP:AP,O103,MICRO!AZ:AZ)</f>
        <v>0</v>
      </c>
      <c r="Q103" s="2">
        <f>SUMIF(MICRO!AP:AP,O103,MICRO!BA:BA)</f>
        <v>0</v>
      </c>
      <c r="R103" s="2">
        <f>SUMIF(MICRO!AP:AP,O:O,MICRO!BB:BB)</f>
        <v>0</v>
      </c>
    </row>
    <row r="104" spans="3:18" s="2" customFormat="1" ht="18.75" thickBot="1" x14ac:dyDescent="0.3">
      <c r="C104" s="52"/>
      <c r="D104" s="68" t="s">
        <v>161</v>
      </c>
      <c r="E104" s="53" t="e">
        <f>VLOOKUP(Tabela2[[#This Row],[TAG]],MICRO!J:L,3,0)</f>
        <v>#N/A</v>
      </c>
      <c r="F104" s="51" t="s">
        <v>31</v>
      </c>
      <c r="G104" s="65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66">
        <f t="shared" si="5"/>
        <v>0</v>
      </c>
      <c r="K104" s="1">
        <f>SUMIF(MICRO!AP:AP,O:O,MICRO!X:X)</f>
        <v>0</v>
      </c>
      <c r="L104" s="66" t="str">
        <f t="shared" si="6"/>
        <v>0%</v>
      </c>
      <c r="M104" s="1">
        <f t="shared" si="7"/>
        <v>0</v>
      </c>
      <c r="N104" s="63" t="e">
        <f t="shared" si="8"/>
        <v>#N/A</v>
      </c>
      <c r="O104" s="63" t="e">
        <f t="shared" si="9"/>
        <v>#N/A</v>
      </c>
      <c r="P104" s="2">
        <f>SUMIF(MICRO!AP:AP,O104,MICRO!AZ:AZ)</f>
        <v>0</v>
      </c>
      <c r="Q104" s="2">
        <f>SUMIF(MICRO!AP:AP,O104,MICRO!BA:BA)</f>
        <v>0</v>
      </c>
      <c r="R104" s="2">
        <f>SUMIF(MICRO!AP:AP,O:O,MICRO!BB:BB)</f>
        <v>0</v>
      </c>
    </row>
    <row r="105" spans="3:18" s="2" customFormat="1" ht="18.75" thickBot="1" x14ac:dyDescent="0.3">
      <c r="C105" s="52"/>
      <c r="D105" s="68" t="s">
        <v>162</v>
      </c>
      <c r="E105" s="53" t="e">
        <f>VLOOKUP(Tabela2[[#This Row],[TAG]],MICRO!J:L,3,0)</f>
        <v>#N/A</v>
      </c>
      <c r="F105" s="51" t="s">
        <v>33</v>
      </c>
      <c r="G105" s="65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66">
        <f t="shared" si="5"/>
        <v>0</v>
      </c>
      <c r="K105" s="1">
        <f>SUMIF(MICRO!AP:AP,O:O,MICRO!X:X)</f>
        <v>0</v>
      </c>
      <c r="L105" s="66" t="str">
        <f t="shared" si="6"/>
        <v>0%</v>
      </c>
      <c r="M105" s="1">
        <f t="shared" si="7"/>
        <v>0</v>
      </c>
      <c r="N105" s="63" t="e">
        <f t="shared" si="8"/>
        <v>#N/A</v>
      </c>
      <c r="O105" s="63" t="e">
        <f t="shared" si="9"/>
        <v>#N/A</v>
      </c>
      <c r="P105" s="2">
        <f>SUMIF(MICRO!AP:AP,O105,MICRO!AZ:AZ)</f>
        <v>0</v>
      </c>
      <c r="Q105" s="2">
        <f>SUMIF(MICRO!AP:AP,O105,MICRO!BA:BA)</f>
        <v>0</v>
      </c>
      <c r="R105" s="2">
        <f>SUMIF(MICRO!AP:AP,O:O,MICRO!BB:BB)</f>
        <v>0</v>
      </c>
    </row>
    <row r="106" spans="3:18" s="2" customFormat="1" ht="18.75" thickBot="1" x14ac:dyDescent="0.3">
      <c r="C106" s="52"/>
      <c r="D106" s="68" t="s">
        <v>159</v>
      </c>
      <c r="E106" s="53" t="e">
        <f>VLOOKUP(Tabela2[[#This Row],[TAG]],MICRO!J:L,3,0)</f>
        <v>#N/A</v>
      </c>
      <c r="F106" s="51" t="s">
        <v>33</v>
      </c>
      <c r="G106" s="65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66">
        <f t="shared" si="5"/>
        <v>0</v>
      </c>
      <c r="K106" s="1">
        <f>SUMIF(MICRO!AP:AP,O:O,MICRO!X:X)</f>
        <v>0</v>
      </c>
      <c r="L106" s="66" t="str">
        <f t="shared" si="6"/>
        <v>0%</v>
      </c>
      <c r="M106" s="1">
        <f t="shared" si="7"/>
        <v>0</v>
      </c>
      <c r="N106" s="63" t="e">
        <f t="shared" si="8"/>
        <v>#N/A</v>
      </c>
      <c r="O106" s="63" t="e">
        <f t="shared" si="9"/>
        <v>#N/A</v>
      </c>
      <c r="P106" s="2">
        <f>SUMIF(MICRO!AP:AP,O106,MICRO!AZ:AZ)</f>
        <v>0</v>
      </c>
      <c r="Q106" s="2">
        <f>SUMIF(MICRO!AP:AP,O106,MICRO!BA:BA)</f>
        <v>0</v>
      </c>
      <c r="R106" s="2">
        <f>SUMIF(MICRO!AP:AP,O:O,MICRO!BB:BB)</f>
        <v>0</v>
      </c>
    </row>
    <row r="107" spans="3:18" s="2" customFormat="1" ht="18.75" thickBot="1" x14ac:dyDescent="0.3">
      <c r="C107" s="52"/>
      <c r="D107" s="68" t="s">
        <v>168</v>
      </c>
      <c r="E107" s="53" t="e">
        <f>VLOOKUP(Tabela2[[#This Row],[TAG]],MICRO!J:L,3,0)</f>
        <v>#N/A</v>
      </c>
      <c r="F107" s="51" t="s">
        <v>31</v>
      </c>
      <c r="G107" s="65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66">
        <f t="shared" si="5"/>
        <v>0</v>
      </c>
      <c r="K107" s="1">
        <f>SUMIF(MICRO!AP:AP,O:O,MICRO!X:X)</f>
        <v>0</v>
      </c>
      <c r="L107" s="66" t="str">
        <f t="shared" si="6"/>
        <v>0%</v>
      </c>
      <c r="M107" s="1">
        <f t="shared" si="7"/>
        <v>0</v>
      </c>
      <c r="N107" s="63" t="e">
        <f t="shared" si="8"/>
        <v>#N/A</v>
      </c>
      <c r="O107" s="63" t="e">
        <f t="shared" si="9"/>
        <v>#N/A</v>
      </c>
      <c r="P107" s="2">
        <f>SUMIF(MICRO!AP:AP,O107,MICRO!AZ:AZ)</f>
        <v>0</v>
      </c>
      <c r="Q107" s="2">
        <f>SUMIF(MICRO!AP:AP,O107,MICRO!BA:BA)</f>
        <v>0</v>
      </c>
      <c r="R107" s="2">
        <f>SUMIF(MICRO!AP:AP,O:O,MICRO!BB:BB)</f>
        <v>0</v>
      </c>
    </row>
    <row r="108" spans="3:18" s="2" customFormat="1" ht="18.75" thickBot="1" x14ac:dyDescent="0.3">
      <c r="C108" s="52"/>
      <c r="D108" s="68" t="s">
        <v>169</v>
      </c>
      <c r="E108" s="53" t="e">
        <f>VLOOKUP(Tabela2[[#This Row],[TAG]],MICRO!J:L,3,0)</f>
        <v>#N/A</v>
      </c>
      <c r="F108" s="51" t="s">
        <v>33</v>
      </c>
      <c r="G108" s="65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66">
        <f t="shared" si="5"/>
        <v>0</v>
      </c>
      <c r="K108" s="1">
        <f>SUMIF(MICRO!AP:AP,O:O,MICRO!X:X)</f>
        <v>0</v>
      </c>
      <c r="L108" s="66" t="str">
        <f t="shared" si="6"/>
        <v>0%</v>
      </c>
      <c r="M108" s="1">
        <f t="shared" si="7"/>
        <v>0</v>
      </c>
      <c r="N108" s="63" t="e">
        <f t="shared" si="8"/>
        <v>#N/A</v>
      </c>
      <c r="O108" s="63" t="e">
        <f t="shared" si="9"/>
        <v>#N/A</v>
      </c>
      <c r="P108" s="2">
        <f>SUMIF(MICRO!AP:AP,O108,MICRO!AZ:AZ)</f>
        <v>0</v>
      </c>
      <c r="Q108" s="2">
        <f>SUMIF(MICRO!AP:AP,O108,MICRO!BA:BA)</f>
        <v>0</v>
      </c>
      <c r="R108" s="2">
        <f>SUMIF(MICRO!AP:AP,O:O,MICRO!BB:BB)</f>
        <v>0</v>
      </c>
    </row>
    <row r="109" spans="3:18" s="2" customFormat="1" ht="18.75" thickBot="1" x14ac:dyDescent="0.3">
      <c r="C109" s="52"/>
      <c r="D109" s="68" t="s">
        <v>171</v>
      </c>
      <c r="E109" s="53" t="e">
        <f>VLOOKUP(Tabela2[[#This Row],[TAG]],MICRO!J:L,3,0)</f>
        <v>#N/A</v>
      </c>
      <c r="F109" s="51" t="s">
        <v>23</v>
      </c>
      <c r="G109" s="65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66">
        <f t="shared" si="5"/>
        <v>0</v>
      </c>
      <c r="K109" s="1">
        <f>SUMIF(MICRO!AP:AP,O:O,MICRO!X:X)</f>
        <v>0</v>
      </c>
      <c r="L109" s="66" t="str">
        <f t="shared" si="6"/>
        <v>0%</v>
      </c>
      <c r="M109" s="1">
        <f t="shared" si="7"/>
        <v>0</v>
      </c>
      <c r="N109" s="63" t="e">
        <f t="shared" si="8"/>
        <v>#N/A</v>
      </c>
      <c r="O109" s="63" t="e">
        <f t="shared" si="9"/>
        <v>#N/A</v>
      </c>
      <c r="P109" s="2">
        <f>SUMIF(MICRO!AP:AP,O109,MICRO!AZ:AZ)</f>
        <v>0</v>
      </c>
      <c r="Q109" s="2">
        <f>SUMIF(MICRO!AP:AP,O109,MICRO!BA:BA)</f>
        <v>0</v>
      </c>
      <c r="R109" s="2">
        <f>SUMIF(MICRO!AP:AP,O:O,MICRO!BB:BB)</f>
        <v>0</v>
      </c>
    </row>
    <row r="110" spans="3:18" s="2" customFormat="1" ht="18.75" thickBot="1" x14ac:dyDescent="0.3">
      <c r="C110" s="52"/>
      <c r="D110" s="68" t="s">
        <v>172</v>
      </c>
      <c r="E110" s="53" t="e">
        <f>VLOOKUP(Tabela2[[#This Row],[TAG]],MICRO!J:L,3,0)</f>
        <v>#N/A</v>
      </c>
      <c r="F110" s="51" t="s">
        <v>33</v>
      </c>
      <c r="G110" s="65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66">
        <f t="shared" si="5"/>
        <v>0</v>
      </c>
      <c r="K110" s="1">
        <f>SUMIF(MICRO!AP:AP,O:O,MICRO!X:X)</f>
        <v>0</v>
      </c>
      <c r="L110" s="66" t="str">
        <f t="shared" si="6"/>
        <v>0%</v>
      </c>
      <c r="M110" s="1">
        <f t="shared" si="7"/>
        <v>0</v>
      </c>
      <c r="N110" s="63" t="e">
        <f t="shared" si="8"/>
        <v>#N/A</v>
      </c>
      <c r="O110" s="63" t="e">
        <f t="shared" si="9"/>
        <v>#N/A</v>
      </c>
      <c r="P110" s="2">
        <f>SUMIF(MICRO!AP:AP,O110,MICRO!AZ:AZ)</f>
        <v>0</v>
      </c>
      <c r="Q110" s="2">
        <f>SUMIF(MICRO!AP:AP,O110,MICRO!BA:BA)</f>
        <v>0</v>
      </c>
      <c r="R110" s="2">
        <f>SUMIF(MICRO!AP:AP,O:O,MICRO!BB:BB)</f>
        <v>0</v>
      </c>
    </row>
    <row r="111" spans="3:18" s="2" customFormat="1" ht="18.75" thickBot="1" x14ac:dyDescent="0.3">
      <c r="C111" s="52"/>
      <c r="D111" s="68" t="s">
        <v>177</v>
      </c>
      <c r="E111" s="53" t="e">
        <f>VLOOKUP(Tabela2[[#This Row],[TAG]],MICRO!J:L,3,0)</f>
        <v>#N/A</v>
      </c>
      <c r="F111" s="51" t="s">
        <v>31</v>
      </c>
      <c r="G111" s="65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66">
        <f t="shared" si="5"/>
        <v>0</v>
      </c>
      <c r="K111" s="1">
        <f>SUMIF(MICRO!AP:AP,O:O,MICRO!X:X)</f>
        <v>0</v>
      </c>
      <c r="L111" s="66" t="str">
        <f t="shared" si="6"/>
        <v>0%</v>
      </c>
      <c r="M111" s="1">
        <f t="shared" si="7"/>
        <v>0</v>
      </c>
      <c r="N111" s="63" t="e">
        <f t="shared" si="8"/>
        <v>#N/A</v>
      </c>
      <c r="O111" s="63" t="e">
        <f t="shared" si="9"/>
        <v>#N/A</v>
      </c>
      <c r="P111" s="2">
        <f>SUMIF(MICRO!AP:AP,O111,MICRO!AZ:AZ)</f>
        <v>0</v>
      </c>
      <c r="Q111" s="2">
        <f>SUMIF(MICRO!AP:AP,O111,MICRO!BA:BA)</f>
        <v>0</v>
      </c>
      <c r="R111" s="2">
        <f>SUMIF(MICRO!AP:AP,O:O,MICRO!BB:BB)</f>
        <v>0</v>
      </c>
    </row>
    <row r="112" spans="3:18" s="2" customFormat="1" ht="18.75" thickBot="1" x14ac:dyDescent="0.3">
      <c r="C112" s="52"/>
      <c r="D112" s="68" t="s">
        <v>176</v>
      </c>
      <c r="E112" s="53" t="e">
        <f>VLOOKUP(Tabela2[[#This Row],[TAG]],MICRO!J:L,3,0)</f>
        <v>#N/A</v>
      </c>
      <c r="F112" s="51" t="s">
        <v>31</v>
      </c>
      <c r="G112" s="65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66">
        <f t="shared" si="5"/>
        <v>0</v>
      </c>
      <c r="K112" s="1">
        <f>SUMIF(MICRO!AP:AP,O:O,MICRO!X:X)</f>
        <v>0</v>
      </c>
      <c r="L112" s="66" t="str">
        <f t="shared" si="6"/>
        <v>0%</v>
      </c>
      <c r="M112" s="1">
        <f t="shared" si="7"/>
        <v>0</v>
      </c>
      <c r="N112" s="63" t="e">
        <f t="shared" si="8"/>
        <v>#N/A</v>
      </c>
      <c r="O112" s="63" t="e">
        <f t="shared" si="9"/>
        <v>#N/A</v>
      </c>
      <c r="P112" s="2">
        <f>SUMIF(MICRO!AP:AP,O112,MICRO!AZ:AZ)</f>
        <v>0</v>
      </c>
      <c r="Q112" s="2">
        <f>SUMIF(MICRO!AP:AP,O112,MICRO!BA:BA)</f>
        <v>0</v>
      </c>
      <c r="R112" s="2">
        <f>SUMIF(MICRO!AP:AP,O:O,MICRO!BB:BB)</f>
        <v>0</v>
      </c>
    </row>
    <row r="113" spans="3:18" s="2" customFormat="1" ht="18.75" thickBot="1" x14ac:dyDescent="0.3">
      <c r="C113" s="52"/>
      <c r="D113" s="68" t="s">
        <v>177</v>
      </c>
      <c r="E113" s="53" t="e">
        <f>VLOOKUP(Tabela2[[#This Row],[TAG]],MICRO!J:L,3,0)</f>
        <v>#N/A</v>
      </c>
      <c r="F113" s="51" t="s">
        <v>23</v>
      </c>
      <c r="G113" s="65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66">
        <f t="shared" si="5"/>
        <v>0</v>
      </c>
      <c r="K113" s="1">
        <f>SUMIF(MICRO!AP:AP,O:O,MICRO!X:X)</f>
        <v>0</v>
      </c>
      <c r="L113" s="66" t="str">
        <f t="shared" si="6"/>
        <v>0%</v>
      </c>
      <c r="M113" s="1">
        <f t="shared" si="7"/>
        <v>0</v>
      </c>
      <c r="N113" s="63" t="e">
        <f t="shared" si="8"/>
        <v>#N/A</v>
      </c>
      <c r="O113" s="63" t="e">
        <f t="shared" si="9"/>
        <v>#N/A</v>
      </c>
      <c r="P113" s="2">
        <f>SUMIF(MICRO!AP:AP,O113,MICRO!AZ:AZ)</f>
        <v>0</v>
      </c>
      <c r="Q113" s="2">
        <f>SUMIF(MICRO!AP:AP,O113,MICRO!BA:BA)</f>
        <v>0</v>
      </c>
      <c r="R113" s="2">
        <f>SUMIF(MICRO!AP:AP,O:O,MICRO!BB:BB)</f>
        <v>0</v>
      </c>
    </row>
    <row r="114" spans="3:18" s="2" customFormat="1" ht="18.75" thickBot="1" x14ac:dyDescent="0.3">
      <c r="C114" s="52"/>
      <c r="D114" s="68" t="s">
        <v>176</v>
      </c>
      <c r="E114" s="53" t="e">
        <f>VLOOKUP(Tabela2[[#This Row],[TAG]],MICRO!J:L,3,0)</f>
        <v>#N/A</v>
      </c>
      <c r="F114" s="51" t="s">
        <v>23</v>
      </c>
      <c r="G114" s="65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66">
        <f t="shared" si="5"/>
        <v>0</v>
      </c>
      <c r="K114" s="1">
        <f>SUMIF(MICRO!AP:AP,O:O,MICRO!X:X)</f>
        <v>0</v>
      </c>
      <c r="L114" s="66" t="str">
        <f t="shared" si="6"/>
        <v>0%</v>
      </c>
      <c r="M114" s="1">
        <f t="shared" si="7"/>
        <v>0</v>
      </c>
      <c r="N114" s="63" t="e">
        <f t="shared" si="8"/>
        <v>#N/A</v>
      </c>
      <c r="O114" s="63" t="e">
        <f t="shared" si="9"/>
        <v>#N/A</v>
      </c>
      <c r="P114" s="2">
        <f>SUMIF(MICRO!AP:AP,O114,MICRO!AZ:AZ)</f>
        <v>0</v>
      </c>
      <c r="Q114" s="2">
        <f>SUMIF(MICRO!AP:AP,O114,MICRO!BA:BA)</f>
        <v>0</v>
      </c>
      <c r="R114" s="2">
        <f>SUMIF(MICRO!AP:AP,O:O,MICRO!BB:BB)</f>
        <v>0</v>
      </c>
    </row>
    <row r="115" spans="3:18" s="2" customFormat="1" ht="18.75" thickBot="1" x14ac:dyDescent="0.3">
      <c r="C115" s="52"/>
      <c r="D115" s="68" t="s">
        <v>177</v>
      </c>
      <c r="E115" s="53" t="e">
        <f>VLOOKUP(Tabela2[[#This Row],[TAG]],MICRO!J:L,3,0)</f>
        <v>#N/A</v>
      </c>
      <c r="F115" s="51" t="s">
        <v>22</v>
      </c>
      <c r="G115" s="65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66">
        <f t="shared" si="5"/>
        <v>0</v>
      </c>
      <c r="K115" s="1">
        <f>SUMIF(MICRO!AP:AP,O:O,MICRO!X:X)</f>
        <v>0</v>
      </c>
      <c r="L115" s="66" t="str">
        <f t="shared" si="6"/>
        <v>0%</v>
      </c>
      <c r="M115" s="1">
        <f t="shared" si="7"/>
        <v>0</v>
      </c>
      <c r="N115" s="63" t="e">
        <f t="shared" si="8"/>
        <v>#N/A</v>
      </c>
      <c r="O115" s="63" t="e">
        <f t="shared" si="9"/>
        <v>#N/A</v>
      </c>
      <c r="P115" s="2">
        <f>SUMIF(MICRO!AP:AP,O115,MICRO!AZ:AZ)</f>
        <v>0</v>
      </c>
      <c r="Q115" s="2">
        <f>SUMIF(MICRO!AP:AP,O115,MICRO!BA:BA)</f>
        <v>0</v>
      </c>
      <c r="R115" s="2">
        <f>SUMIF(MICRO!AP:AP,O:O,MICRO!BB:BB)</f>
        <v>0</v>
      </c>
    </row>
    <row r="116" spans="3:18" s="2" customFormat="1" ht="18.75" thickBot="1" x14ac:dyDescent="0.3">
      <c r="C116" s="52"/>
      <c r="D116" s="68" t="s">
        <v>176</v>
      </c>
      <c r="E116" s="53" t="e">
        <f>VLOOKUP(Tabela2[[#This Row],[TAG]],MICRO!J:L,3,0)</f>
        <v>#N/A</v>
      </c>
      <c r="F116" s="51" t="s">
        <v>22</v>
      </c>
      <c r="G116" s="65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66">
        <f t="shared" si="5"/>
        <v>0</v>
      </c>
      <c r="K116" s="1">
        <f>SUMIF(MICRO!AP:AP,O:O,MICRO!X:X)</f>
        <v>0</v>
      </c>
      <c r="L116" s="66" t="str">
        <f t="shared" si="6"/>
        <v>0%</v>
      </c>
      <c r="M116" s="1">
        <f t="shared" si="7"/>
        <v>0</v>
      </c>
      <c r="N116" s="63" t="e">
        <f t="shared" si="8"/>
        <v>#N/A</v>
      </c>
      <c r="O116" s="63" t="e">
        <f t="shared" si="9"/>
        <v>#N/A</v>
      </c>
      <c r="P116" s="2">
        <f>SUMIF(MICRO!AP:AP,O116,MICRO!AZ:AZ)</f>
        <v>0</v>
      </c>
      <c r="Q116" s="2">
        <f>SUMIF(MICRO!AP:AP,O116,MICRO!BA:BA)</f>
        <v>0</v>
      </c>
      <c r="R116" s="2">
        <f>SUMIF(MICRO!AP:AP,O:O,MICRO!BB:BB)</f>
        <v>0</v>
      </c>
    </row>
    <row r="117" spans="3:18" s="2" customFormat="1" ht="18.75" thickBot="1" x14ac:dyDescent="0.3">
      <c r="C117" s="52"/>
      <c r="D117" s="68" t="s">
        <v>177</v>
      </c>
      <c r="E117" s="53" t="e">
        <f>VLOOKUP(Tabela2[[#This Row],[TAG]],MICRO!J:L,3,0)</f>
        <v>#N/A</v>
      </c>
      <c r="F117" s="51" t="s">
        <v>52</v>
      </c>
      <c r="G117" s="65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66">
        <f t="shared" si="5"/>
        <v>0</v>
      </c>
      <c r="K117" s="1">
        <f>SUMIF(MICRO!AP:AP,O:O,MICRO!X:X)</f>
        <v>0</v>
      </c>
      <c r="L117" s="66" t="str">
        <f t="shared" si="6"/>
        <v>0%</v>
      </c>
      <c r="M117" s="1">
        <f t="shared" si="7"/>
        <v>0</v>
      </c>
      <c r="N117" s="63" t="e">
        <f t="shared" si="8"/>
        <v>#N/A</v>
      </c>
      <c r="O117" s="63" t="e">
        <f t="shared" si="9"/>
        <v>#N/A</v>
      </c>
      <c r="P117" s="2">
        <f>SUMIF(MICRO!AP:AP,O117,MICRO!AZ:AZ)</f>
        <v>0</v>
      </c>
      <c r="Q117" s="2">
        <f>SUMIF(MICRO!AP:AP,O117,MICRO!BA:BA)</f>
        <v>0</v>
      </c>
      <c r="R117" s="2">
        <f>SUMIF(MICRO!AP:AP,O:O,MICRO!BB:BB)</f>
        <v>0</v>
      </c>
    </row>
    <row r="118" spans="3:18" s="2" customFormat="1" ht="18.75" thickBot="1" x14ac:dyDescent="0.3">
      <c r="C118" s="52"/>
      <c r="D118" s="68" t="s">
        <v>176</v>
      </c>
      <c r="E118" s="53" t="e">
        <f>VLOOKUP(Tabela2[[#This Row],[TAG]],MICRO!J:L,3,0)</f>
        <v>#N/A</v>
      </c>
      <c r="F118" s="51" t="s">
        <v>52</v>
      </c>
      <c r="G118" s="65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66">
        <f t="shared" si="5"/>
        <v>0</v>
      </c>
      <c r="K118" s="1">
        <f>SUMIF(MICRO!AP:AP,O:O,MICRO!X:X)</f>
        <v>0</v>
      </c>
      <c r="L118" s="66" t="str">
        <f t="shared" si="6"/>
        <v>0%</v>
      </c>
      <c r="M118" s="1">
        <f t="shared" si="7"/>
        <v>0</v>
      </c>
      <c r="N118" s="63" t="e">
        <f t="shared" si="8"/>
        <v>#N/A</v>
      </c>
      <c r="O118" s="63" t="e">
        <f t="shared" si="9"/>
        <v>#N/A</v>
      </c>
      <c r="P118" s="2">
        <f>SUMIF(MICRO!AP:AP,O118,MICRO!AZ:AZ)</f>
        <v>0</v>
      </c>
      <c r="Q118" s="2">
        <f>SUMIF(MICRO!AP:AP,O118,MICRO!BA:BA)</f>
        <v>0</v>
      </c>
      <c r="R118" s="2">
        <f>SUMIF(MICRO!AP:AP,O:O,MICRO!BB:BB)</f>
        <v>0</v>
      </c>
    </row>
    <row r="119" spans="3:18" s="2" customFormat="1" ht="18.75" thickBot="1" x14ac:dyDescent="0.3">
      <c r="C119" s="52"/>
      <c r="D119" s="68" t="s">
        <v>177</v>
      </c>
      <c r="E119" s="53" t="e">
        <f>VLOOKUP(Tabela2[[#This Row],[TAG]],MICRO!J:L,3,0)</f>
        <v>#N/A</v>
      </c>
      <c r="F119" s="51" t="s">
        <v>33</v>
      </c>
      <c r="G119" s="65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66">
        <f t="shared" si="5"/>
        <v>0</v>
      </c>
      <c r="K119" s="1">
        <f>SUMIF(MICRO!AP:AP,O:O,MICRO!X:X)</f>
        <v>0</v>
      </c>
      <c r="L119" s="66" t="str">
        <f t="shared" si="6"/>
        <v>0%</v>
      </c>
      <c r="M119" s="1">
        <f t="shared" si="7"/>
        <v>0</v>
      </c>
      <c r="N119" s="63" t="e">
        <f t="shared" si="8"/>
        <v>#N/A</v>
      </c>
      <c r="O119" s="63" t="e">
        <f t="shared" si="9"/>
        <v>#N/A</v>
      </c>
      <c r="P119" s="2">
        <f>SUMIF(MICRO!AP:AP,O119,MICRO!AZ:AZ)</f>
        <v>0</v>
      </c>
      <c r="Q119" s="2">
        <f>SUMIF(MICRO!AP:AP,O119,MICRO!BA:BA)</f>
        <v>0</v>
      </c>
      <c r="R119" s="2">
        <f>SUMIF(MICRO!AP:AP,O:O,MICRO!BB:BB)</f>
        <v>0</v>
      </c>
    </row>
    <row r="120" spans="3:18" s="2" customFormat="1" ht="18.75" thickBot="1" x14ac:dyDescent="0.3">
      <c r="C120" s="52"/>
      <c r="D120" s="68" t="s">
        <v>176</v>
      </c>
      <c r="E120" s="53" t="e">
        <f>VLOOKUP(Tabela2[[#This Row],[TAG]],MICRO!J:L,3,0)</f>
        <v>#N/A</v>
      </c>
      <c r="F120" s="51" t="s">
        <v>33</v>
      </c>
      <c r="G120" s="65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66">
        <f t="shared" si="5"/>
        <v>0</v>
      </c>
      <c r="K120" s="1">
        <f>SUMIF(MICRO!AP:AP,O:O,MICRO!X:X)</f>
        <v>0</v>
      </c>
      <c r="L120" s="66" t="str">
        <f t="shared" si="6"/>
        <v>0%</v>
      </c>
      <c r="M120" s="1">
        <f t="shared" si="7"/>
        <v>0</v>
      </c>
      <c r="N120" s="63" t="e">
        <f t="shared" si="8"/>
        <v>#N/A</v>
      </c>
      <c r="O120" s="63" t="e">
        <f t="shared" si="9"/>
        <v>#N/A</v>
      </c>
      <c r="P120" s="2">
        <f>SUMIF(MICRO!AP:AP,O120,MICRO!AZ:AZ)</f>
        <v>0</v>
      </c>
      <c r="Q120" s="2">
        <f>SUMIF(MICRO!AP:AP,O120,MICRO!BA:BA)</f>
        <v>0</v>
      </c>
      <c r="R120" s="2">
        <f>SUMIF(MICRO!AP:AP,O:O,MICRO!BB:BB)</f>
        <v>0</v>
      </c>
    </row>
    <row r="121" spans="3:18" s="2" customFormat="1" ht="18.75" thickBot="1" x14ac:dyDescent="0.3">
      <c r="C121" s="52"/>
      <c r="D121" s="68" t="s">
        <v>199</v>
      </c>
      <c r="E121" s="53" t="e">
        <f>VLOOKUP(Tabela2[[#This Row],[TAG]],MICRO!J:L,3,0)</f>
        <v>#N/A</v>
      </c>
      <c r="F121" s="51" t="s">
        <v>31</v>
      </c>
      <c r="G121" s="65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66">
        <f t="shared" si="5"/>
        <v>0</v>
      </c>
      <c r="K121" s="1">
        <f>SUMIF(MICRO!AP:AP,O:O,MICRO!X:X)</f>
        <v>0</v>
      </c>
      <c r="L121" s="66" t="str">
        <f t="shared" si="6"/>
        <v>0%</v>
      </c>
      <c r="M121" s="1">
        <f t="shared" si="7"/>
        <v>0</v>
      </c>
      <c r="N121" s="63" t="e">
        <f t="shared" si="8"/>
        <v>#N/A</v>
      </c>
      <c r="O121" s="63" t="e">
        <f t="shared" si="9"/>
        <v>#N/A</v>
      </c>
      <c r="P121" s="2">
        <f>SUMIF(MICRO!AP:AP,O121,MICRO!AZ:AZ)</f>
        <v>0</v>
      </c>
      <c r="Q121" s="2">
        <f>SUMIF(MICRO!AP:AP,O121,MICRO!BA:BA)</f>
        <v>0</v>
      </c>
      <c r="R121" s="2">
        <f>SUMIF(MICRO!AP:AP,O:O,MICRO!BB:BB)</f>
        <v>0</v>
      </c>
    </row>
    <row r="122" spans="3:18" s="2" customFormat="1" ht="18.75" thickBot="1" x14ac:dyDescent="0.3">
      <c r="C122" s="52"/>
      <c r="D122" s="68" t="s">
        <v>194</v>
      </c>
      <c r="E122" s="53" t="e">
        <f>VLOOKUP(Tabela2[[#This Row],[TAG]],MICRO!J:L,3,0)</f>
        <v>#N/A</v>
      </c>
      <c r="F122" s="51" t="s">
        <v>31</v>
      </c>
      <c r="G122" s="65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66">
        <f t="shared" si="5"/>
        <v>0</v>
      </c>
      <c r="K122" s="1">
        <f>SUMIF(MICRO!AP:AP,O:O,MICRO!X:X)</f>
        <v>0</v>
      </c>
      <c r="L122" s="66" t="str">
        <f t="shared" si="6"/>
        <v>0%</v>
      </c>
      <c r="M122" s="1">
        <f t="shared" si="7"/>
        <v>0</v>
      </c>
      <c r="N122" s="63" t="e">
        <f t="shared" si="8"/>
        <v>#N/A</v>
      </c>
      <c r="O122" s="63" t="e">
        <f t="shared" si="9"/>
        <v>#N/A</v>
      </c>
      <c r="P122" s="2">
        <f>SUMIF(MICRO!AP:AP,O122,MICRO!AZ:AZ)</f>
        <v>0</v>
      </c>
      <c r="Q122" s="2">
        <f>SUMIF(MICRO!AP:AP,O122,MICRO!BA:BA)</f>
        <v>0</v>
      </c>
      <c r="R122" s="2">
        <f>SUMIF(MICRO!AP:AP,O:O,MICRO!BB:BB)</f>
        <v>0</v>
      </c>
    </row>
    <row r="123" spans="3:18" s="2" customFormat="1" ht="18.75" thickBot="1" x14ac:dyDescent="0.3">
      <c r="C123" s="52"/>
      <c r="D123" s="68" t="s">
        <v>200</v>
      </c>
      <c r="E123" s="53" t="e">
        <f>VLOOKUP(Tabela2[[#This Row],[TAG]],MICRO!J:L,3,0)</f>
        <v>#N/A</v>
      </c>
      <c r="F123" s="51" t="s">
        <v>23</v>
      </c>
      <c r="G123" s="65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66">
        <f t="shared" si="5"/>
        <v>0</v>
      </c>
      <c r="K123" s="1">
        <f>SUMIF(MICRO!AP:AP,O:O,MICRO!X:X)</f>
        <v>0</v>
      </c>
      <c r="L123" s="66" t="str">
        <f t="shared" si="6"/>
        <v>0%</v>
      </c>
      <c r="M123" s="1">
        <f t="shared" si="7"/>
        <v>0</v>
      </c>
      <c r="N123" s="63" t="e">
        <f t="shared" si="8"/>
        <v>#N/A</v>
      </c>
      <c r="O123" s="63" t="e">
        <f t="shared" si="9"/>
        <v>#N/A</v>
      </c>
      <c r="P123" s="2">
        <f>SUMIF(MICRO!AP:AP,O123,MICRO!AZ:AZ)</f>
        <v>0</v>
      </c>
      <c r="Q123" s="2">
        <f>SUMIF(MICRO!AP:AP,O123,MICRO!BA:BA)</f>
        <v>0</v>
      </c>
      <c r="R123" s="2">
        <f>SUMIF(MICRO!AP:AP,O:O,MICRO!BB:BB)</f>
        <v>0</v>
      </c>
    </row>
    <row r="124" spans="3:18" s="2" customFormat="1" ht="18.75" thickBot="1" x14ac:dyDescent="0.3">
      <c r="C124" s="52"/>
      <c r="D124" s="68" t="s">
        <v>202</v>
      </c>
      <c r="E124" s="53" t="e">
        <f>VLOOKUP(Tabela2[[#This Row],[TAG]],MICRO!J:L,3,0)</f>
        <v>#N/A</v>
      </c>
      <c r="F124" s="51" t="s">
        <v>22</v>
      </c>
      <c r="G124" s="65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66">
        <f t="shared" si="5"/>
        <v>0</v>
      </c>
      <c r="K124" s="1">
        <f>SUMIF(MICRO!AP:AP,O:O,MICRO!X:X)</f>
        <v>0</v>
      </c>
      <c r="L124" s="66" t="str">
        <f t="shared" si="6"/>
        <v>0%</v>
      </c>
      <c r="M124" s="1">
        <f t="shared" si="7"/>
        <v>0</v>
      </c>
      <c r="N124" s="63" t="e">
        <f t="shared" si="8"/>
        <v>#N/A</v>
      </c>
      <c r="O124" s="63" t="e">
        <f t="shared" si="9"/>
        <v>#N/A</v>
      </c>
      <c r="P124" s="2">
        <f>SUMIF(MICRO!AP:AP,O124,MICRO!AZ:AZ)</f>
        <v>0</v>
      </c>
      <c r="Q124" s="2">
        <f>SUMIF(MICRO!AP:AP,O124,MICRO!BA:BA)</f>
        <v>0</v>
      </c>
      <c r="R124" s="2">
        <f>SUMIF(MICRO!AP:AP,O:O,MICRO!BB:BB)</f>
        <v>0</v>
      </c>
    </row>
    <row r="125" spans="3:18" s="2" customFormat="1" ht="18.75" thickBot="1" x14ac:dyDescent="0.3">
      <c r="C125" s="52"/>
      <c r="D125" s="68" t="s">
        <v>209</v>
      </c>
      <c r="E125" s="53" t="e">
        <f>VLOOKUP(Tabela2[[#This Row],[TAG]],MICRO!J:L,3,0)</f>
        <v>#N/A</v>
      </c>
      <c r="F125" s="51" t="s">
        <v>23</v>
      </c>
      <c r="G125" s="65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66">
        <f t="shared" si="5"/>
        <v>0</v>
      </c>
      <c r="K125" s="1">
        <f>SUMIF(MICRO!AP:AP,O:O,MICRO!X:X)</f>
        <v>0</v>
      </c>
      <c r="L125" s="66" t="str">
        <f t="shared" si="6"/>
        <v>0%</v>
      </c>
      <c r="M125" s="1">
        <f t="shared" si="7"/>
        <v>0</v>
      </c>
      <c r="N125" s="63" t="e">
        <f t="shared" si="8"/>
        <v>#N/A</v>
      </c>
      <c r="O125" s="63" t="e">
        <f t="shared" si="9"/>
        <v>#N/A</v>
      </c>
      <c r="P125" s="2">
        <f>SUMIF(MICRO!AP:AP,O125,MICRO!AZ:AZ)</f>
        <v>0</v>
      </c>
      <c r="Q125" s="2">
        <f>SUMIF(MICRO!AP:AP,O125,MICRO!BA:BA)</f>
        <v>0</v>
      </c>
      <c r="R125" s="2">
        <f>SUMIF(MICRO!AP:AP,O:O,MICRO!BB:BB)</f>
        <v>0</v>
      </c>
    </row>
    <row r="126" spans="3:18" s="2" customFormat="1" ht="18.75" thickBot="1" x14ac:dyDescent="0.3">
      <c r="C126" s="52"/>
      <c r="D126" s="68" t="s">
        <v>211</v>
      </c>
      <c r="E126" s="53" t="e">
        <f>VLOOKUP(Tabela2[[#This Row],[TAG]],MICRO!J:L,3,0)</f>
        <v>#N/A</v>
      </c>
      <c r="F126" s="51" t="s">
        <v>22</v>
      </c>
      <c r="G126" s="65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66">
        <f t="shared" si="5"/>
        <v>0</v>
      </c>
      <c r="K126" s="1">
        <f>SUMIF(MICRO!AP:AP,O:O,MICRO!X:X)</f>
        <v>0</v>
      </c>
      <c r="L126" s="66" t="str">
        <f t="shared" si="6"/>
        <v>0%</v>
      </c>
      <c r="M126" s="1">
        <f t="shared" si="7"/>
        <v>0</v>
      </c>
      <c r="N126" s="63" t="e">
        <f t="shared" si="8"/>
        <v>#N/A</v>
      </c>
      <c r="O126" s="63" t="e">
        <f t="shared" si="9"/>
        <v>#N/A</v>
      </c>
      <c r="P126" s="2">
        <f>SUMIF(MICRO!AP:AP,O126,MICRO!AZ:AZ)</f>
        <v>0</v>
      </c>
      <c r="Q126" s="2">
        <f>SUMIF(MICRO!AP:AP,O126,MICRO!BA:BA)</f>
        <v>0</v>
      </c>
      <c r="R126" s="2">
        <f>SUMIF(MICRO!AP:AP,O:O,MICRO!BB:BB)</f>
        <v>0</v>
      </c>
    </row>
    <row r="127" spans="3:18" s="2" customFormat="1" ht="18.75" thickBot="1" x14ac:dyDescent="0.3">
      <c r="C127" s="52"/>
      <c r="D127" s="68" t="s">
        <v>189</v>
      </c>
      <c r="E127" s="53" t="e">
        <f>VLOOKUP(Tabela2[[#This Row],[TAG]],MICRO!J:L,3,0)</f>
        <v>#N/A</v>
      </c>
      <c r="F127" s="51" t="s">
        <v>32</v>
      </c>
      <c r="G127" s="65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66">
        <f t="shared" si="5"/>
        <v>0</v>
      </c>
      <c r="K127" s="1">
        <f>SUMIF(MICRO!AP:AP,O:O,MICRO!X:X)</f>
        <v>0</v>
      </c>
      <c r="L127" s="66" t="str">
        <f t="shared" si="6"/>
        <v>0%</v>
      </c>
      <c r="M127" s="1">
        <f t="shared" si="7"/>
        <v>0</v>
      </c>
      <c r="N127" s="63" t="e">
        <f t="shared" si="8"/>
        <v>#N/A</v>
      </c>
      <c r="O127" s="63" t="e">
        <f t="shared" si="9"/>
        <v>#N/A</v>
      </c>
      <c r="P127" s="2">
        <f>SUMIF(MICRO!AP:AP,O127,MICRO!AZ:AZ)</f>
        <v>0</v>
      </c>
      <c r="Q127" s="2">
        <f>SUMIF(MICRO!AP:AP,O127,MICRO!BA:BA)</f>
        <v>0</v>
      </c>
      <c r="R127" s="2">
        <f>SUMIF(MICRO!AP:AP,O:O,MICRO!BB:BB)</f>
        <v>0</v>
      </c>
    </row>
    <row r="128" spans="3:18" s="2" customFormat="1" ht="18.75" thickBot="1" x14ac:dyDescent="0.3">
      <c r="C128" s="52"/>
      <c r="D128" s="68" t="s">
        <v>188</v>
      </c>
      <c r="E128" s="53" t="e">
        <f>VLOOKUP(Tabela2[[#This Row],[TAG]],MICRO!J:L,3,0)</f>
        <v>#N/A</v>
      </c>
      <c r="F128" s="51" t="s">
        <v>23</v>
      </c>
      <c r="G128" s="65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66">
        <f t="shared" si="5"/>
        <v>0</v>
      </c>
      <c r="K128" s="1">
        <f>SUMIF(MICRO!AP:AP,O:O,MICRO!X:X)</f>
        <v>0</v>
      </c>
      <c r="L128" s="66" t="str">
        <f t="shared" si="6"/>
        <v>0%</v>
      </c>
      <c r="M128" s="1">
        <f t="shared" si="7"/>
        <v>0</v>
      </c>
      <c r="N128" s="63" t="e">
        <f t="shared" si="8"/>
        <v>#N/A</v>
      </c>
      <c r="O128" s="63" t="e">
        <f t="shared" si="9"/>
        <v>#N/A</v>
      </c>
      <c r="P128" s="2">
        <f>SUMIF(MICRO!AP:AP,O128,MICRO!AZ:AZ)</f>
        <v>0</v>
      </c>
      <c r="Q128" s="2">
        <f>SUMIF(MICRO!AP:AP,O128,MICRO!BA:BA)</f>
        <v>0</v>
      </c>
      <c r="R128" s="2">
        <f>SUMIF(MICRO!AP:AP,O:O,MICRO!BB:BB)</f>
        <v>0</v>
      </c>
    </row>
    <row r="129" spans="3:18" s="2" customFormat="1" ht="18.75" thickBot="1" x14ac:dyDescent="0.3">
      <c r="C129" s="52"/>
      <c r="D129" s="68" t="s">
        <v>184</v>
      </c>
      <c r="E129" s="53" t="e">
        <f>VLOOKUP(Tabela2[[#This Row],[TAG]],MICRO!J:L,3,0)</f>
        <v>#N/A</v>
      </c>
      <c r="F129" s="51" t="s">
        <v>22</v>
      </c>
      <c r="G129" s="65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66">
        <f t="shared" si="5"/>
        <v>0</v>
      </c>
      <c r="K129" s="1">
        <f>SUMIF(MICRO!AP:AP,O:O,MICRO!X:X)</f>
        <v>0</v>
      </c>
      <c r="L129" s="66" t="str">
        <f t="shared" si="6"/>
        <v>0%</v>
      </c>
      <c r="M129" s="1">
        <f t="shared" si="7"/>
        <v>0</v>
      </c>
      <c r="N129" s="63" t="e">
        <f t="shared" si="8"/>
        <v>#N/A</v>
      </c>
      <c r="O129" s="63" t="e">
        <f t="shared" si="9"/>
        <v>#N/A</v>
      </c>
      <c r="P129" s="2">
        <f>SUMIF(MICRO!AP:AP,O129,MICRO!AZ:AZ)</f>
        <v>0</v>
      </c>
      <c r="Q129" s="2">
        <f>SUMIF(MICRO!AP:AP,O129,MICRO!BA:BA)</f>
        <v>0</v>
      </c>
      <c r="R129" s="2">
        <f>SUMIF(MICRO!AP:AP,O:O,MICRO!BB:BB)</f>
        <v>0</v>
      </c>
    </row>
    <row r="130" spans="3:18" s="2" customFormat="1" ht="18.75" thickBot="1" x14ac:dyDescent="0.3">
      <c r="C130" s="52"/>
      <c r="D130" s="68" t="s">
        <v>313</v>
      </c>
      <c r="E130" s="53" t="e">
        <f>VLOOKUP(Tabela2[[#This Row],[TAG]],MICRO!J:L,3,0)</f>
        <v>#N/A</v>
      </c>
      <c r="F130" s="51" t="s">
        <v>23</v>
      </c>
      <c r="G130" s="65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66">
        <f t="shared" si="5"/>
        <v>0</v>
      </c>
      <c r="K130" s="1">
        <f>SUMIF(MICRO!AP:AP,O:O,MICRO!X:X)</f>
        <v>0</v>
      </c>
      <c r="L130" s="66" t="str">
        <f t="shared" si="6"/>
        <v>0%</v>
      </c>
      <c r="M130" s="1">
        <f t="shared" si="7"/>
        <v>0</v>
      </c>
      <c r="N130" s="63" t="e">
        <f t="shared" si="8"/>
        <v>#N/A</v>
      </c>
      <c r="O130" s="63" t="e">
        <f t="shared" si="9"/>
        <v>#N/A</v>
      </c>
      <c r="P130" s="2">
        <f>SUMIF(MICRO!AP:AP,O130,MICRO!AZ:AZ)</f>
        <v>0</v>
      </c>
      <c r="Q130" s="2">
        <f>SUMIF(MICRO!AP:AP,O130,MICRO!BA:BA)</f>
        <v>0</v>
      </c>
      <c r="R130" s="2">
        <f>SUMIF(MICRO!AP:AP,O:O,MICRO!BB:BB)</f>
        <v>0</v>
      </c>
    </row>
    <row r="131" spans="3:18" s="2" customFormat="1" ht="18.75" thickBot="1" x14ac:dyDescent="0.3">
      <c r="C131" s="52"/>
      <c r="D131" s="68" t="s">
        <v>314</v>
      </c>
      <c r="E131" s="53" t="e">
        <f>VLOOKUP(Tabela2[[#This Row],[TAG]],MICRO!J:L,3,0)</f>
        <v>#N/A</v>
      </c>
      <c r="F131" s="51" t="s">
        <v>31</v>
      </c>
      <c r="G131" s="65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66">
        <f t="shared" si="5"/>
        <v>0</v>
      </c>
      <c r="K131" s="1">
        <f>SUMIF(MICRO!AP:AP,O:O,MICRO!X:X)</f>
        <v>0</v>
      </c>
      <c r="L131" s="66" t="str">
        <f t="shared" si="6"/>
        <v>0%</v>
      </c>
      <c r="M131" s="1">
        <f t="shared" si="7"/>
        <v>0</v>
      </c>
      <c r="N131" s="63" t="e">
        <f t="shared" si="8"/>
        <v>#N/A</v>
      </c>
      <c r="O131" s="63" t="e">
        <f t="shared" si="9"/>
        <v>#N/A</v>
      </c>
      <c r="P131" s="2">
        <f>SUMIF(MICRO!AP:AP,O131,MICRO!AZ:AZ)</f>
        <v>0</v>
      </c>
      <c r="Q131" s="2">
        <f>SUMIF(MICRO!AP:AP,O131,MICRO!BA:BA)</f>
        <v>0</v>
      </c>
      <c r="R131" s="2">
        <f>SUMIF(MICRO!AP:AP,O:O,MICRO!BB:BB)</f>
        <v>0</v>
      </c>
    </row>
    <row r="132" spans="3:18" s="2" customFormat="1" ht="18.75" thickBot="1" x14ac:dyDescent="0.3">
      <c r="C132" s="52"/>
      <c r="D132" s="68" t="s">
        <v>314</v>
      </c>
      <c r="E132" s="53" t="e">
        <f>VLOOKUP(Tabela2[[#This Row],[TAG]],MICRO!J:L,3,0)</f>
        <v>#N/A</v>
      </c>
      <c r="F132" s="51" t="s">
        <v>33</v>
      </c>
      <c r="G132" s="65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66">
        <f t="shared" si="5"/>
        <v>0</v>
      </c>
      <c r="K132" s="1">
        <f>SUMIF(MICRO!AP:AP,O:O,MICRO!X:X)</f>
        <v>0</v>
      </c>
      <c r="L132" s="66" t="str">
        <f t="shared" si="6"/>
        <v>0%</v>
      </c>
      <c r="M132" s="1">
        <f t="shared" si="7"/>
        <v>0</v>
      </c>
      <c r="N132" s="63" t="e">
        <f t="shared" si="8"/>
        <v>#N/A</v>
      </c>
      <c r="O132" s="63" t="e">
        <f t="shared" si="9"/>
        <v>#N/A</v>
      </c>
      <c r="P132" s="2">
        <f>SUMIF(MICRO!AP:AP,O132,MICRO!AZ:AZ)</f>
        <v>0</v>
      </c>
      <c r="Q132" s="2">
        <f>SUMIF(MICRO!AP:AP,O132,MICRO!BA:BA)</f>
        <v>0</v>
      </c>
      <c r="R132" s="2">
        <f>SUMIF(MICRO!AP:AP,O:O,MICRO!BB:BB)</f>
        <v>0</v>
      </c>
    </row>
    <row r="133" spans="3:18" s="2" customFormat="1" ht="18.75" thickBot="1" x14ac:dyDescent="0.3">
      <c r="C133" s="52"/>
      <c r="D133" s="68" t="s">
        <v>314</v>
      </c>
      <c r="E133" s="53" t="e">
        <f>VLOOKUP(Tabela2[[#This Row],[TAG]],MICRO!J:L,3,0)</f>
        <v>#N/A</v>
      </c>
      <c r="F133" s="51" t="s">
        <v>23</v>
      </c>
      <c r="G133" s="65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66">
        <f t="shared" ref="J133:J183" si="10">IF(G133 = 0,0,H133/G133)</f>
        <v>0</v>
      </c>
      <c r="K133" s="1">
        <f>SUMIF(MICRO!AP:AP,O:O,MICRO!X:X)</f>
        <v>0</v>
      </c>
      <c r="L133" s="66" t="str">
        <f t="shared" ref="L133:L183" si="11">IF(G133&lt;&gt;0,SUM(K133/G133*1),"0%")</f>
        <v>0%</v>
      </c>
      <c r="M133" s="1">
        <f t="shared" ref="M133:M183" si="12">G133-K133</f>
        <v>0</v>
      </c>
      <c r="N133" s="63" t="e">
        <f t="shared" ref="N133:N183" si="13">E133&amp;F133</f>
        <v>#N/A</v>
      </c>
      <c r="O133" s="63" t="e">
        <f t="shared" ref="O133:O183" si="14">D133&amp;E133&amp;F133</f>
        <v>#N/A</v>
      </c>
      <c r="P133" s="2">
        <f>SUMIF(MICRO!AP:AP,O133,MICRO!AZ:AZ)</f>
        <v>0</v>
      </c>
      <c r="Q133" s="2">
        <f>SUMIF(MICRO!AP:AP,O133,MICRO!BA:BA)</f>
        <v>0</v>
      </c>
      <c r="R133" s="2">
        <f>SUMIF(MICRO!AP:AP,O:O,MICRO!BB:BB)</f>
        <v>0</v>
      </c>
    </row>
    <row r="134" spans="3:18" s="2" customFormat="1" ht="18.75" thickBot="1" x14ac:dyDescent="0.3">
      <c r="C134" s="52"/>
      <c r="D134" s="68" t="s">
        <v>314</v>
      </c>
      <c r="E134" s="53" t="e">
        <f>VLOOKUP(Tabela2[[#This Row],[TAG]],MICRO!J:L,3,0)</f>
        <v>#N/A</v>
      </c>
      <c r="F134" s="51" t="s">
        <v>52</v>
      </c>
      <c r="G134" s="65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66">
        <f t="shared" si="10"/>
        <v>0</v>
      </c>
      <c r="K134" s="1">
        <f>SUMIF(MICRO!AP:AP,O:O,MICRO!X:X)</f>
        <v>0</v>
      </c>
      <c r="L134" s="66" t="str">
        <f t="shared" si="11"/>
        <v>0%</v>
      </c>
      <c r="M134" s="1">
        <f t="shared" si="12"/>
        <v>0</v>
      </c>
      <c r="N134" s="63" t="e">
        <f t="shared" si="13"/>
        <v>#N/A</v>
      </c>
      <c r="O134" s="63" t="e">
        <f t="shared" si="14"/>
        <v>#N/A</v>
      </c>
      <c r="P134" s="2">
        <f>SUMIF(MICRO!AP:AP,O134,MICRO!AZ:AZ)</f>
        <v>0</v>
      </c>
      <c r="Q134" s="2">
        <f>SUMIF(MICRO!AP:AP,O134,MICRO!BA:BA)</f>
        <v>0</v>
      </c>
      <c r="R134" s="2">
        <f>SUMIF(MICRO!AP:AP,O:O,MICRO!BB:BB)</f>
        <v>0</v>
      </c>
    </row>
    <row r="135" spans="3:18" s="2" customFormat="1" ht="18.75" thickBot="1" x14ac:dyDescent="0.3">
      <c r="C135" s="52"/>
      <c r="D135" s="68" t="s">
        <v>315</v>
      </c>
      <c r="E135" s="53" t="e">
        <f>VLOOKUP(Tabela2[[#This Row],[TAG]],MICRO!J:L,3,0)</f>
        <v>#N/A</v>
      </c>
      <c r="F135" s="51" t="s">
        <v>33</v>
      </c>
      <c r="G135" s="65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66">
        <f t="shared" si="10"/>
        <v>0</v>
      </c>
      <c r="K135" s="1">
        <f>SUMIF(MICRO!AP:AP,O:O,MICRO!X:X)</f>
        <v>0</v>
      </c>
      <c r="L135" s="66" t="str">
        <f t="shared" si="11"/>
        <v>0%</v>
      </c>
      <c r="M135" s="1">
        <f t="shared" si="12"/>
        <v>0</v>
      </c>
      <c r="N135" s="63" t="e">
        <f t="shared" si="13"/>
        <v>#N/A</v>
      </c>
      <c r="O135" s="63" t="e">
        <f t="shared" si="14"/>
        <v>#N/A</v>
      </c>
      <c r="P135" s="2">
        <f>SUMIF(MICRO!AP:AP,O135,MICRO!AZ:AZ)</f>
        <v>0</v>
      </c>
      <c r="Q135" s="2">
        <f>SUMIF(MICRO!AP:AP,O135,MICRO!BA:BA)</f>
        <v>0</v>
      </c>
      <c r="R135" s="2">
        <f>SUMIF(MICRO!AP:AP,O:O,MICRO!BB:BB)</f>
        <v>0</v>
      </c>
    </row>
    <row r="136" spans="3:18" s="2" customFormat="1" ht="18.75" thickBot="1" x14ac:dyDescent="0.3">
      <c r="C136" s="52"/>
      <c r="D136" s="68" t="s">
        <v>316</v>
      </c>
      <c r="E136" s="53" t="e">
        <f>VLOOKUP(Tabela2[[#This Row],[TAG]],MICRO!J:L,3,0)</f>
        <v>#N/A</v>
      </c>
      <c r="F136" s="51" t="s">
        <v>23</v>
      </c>
      <c r="G136" s="65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66">
        <f t="shared" si="10"/>
        <v>0</v>
      </c>
      <c r="K136" s="1">
        <f>SUMIF(MICRO!AP:AP,O:O,MICRO!X:X)</f>
        <v>0</v>
      </c>
      <c r="L136" s="66" t="str">
        <f t="shared" si="11"/>
        <v>0%</v>
      </c>
      <c r="M136" s="1">
        <f t="shared" si="12"/>
        <v>0</v>
      </c>
      <c r="N136" s="63" t="e">
        <f t="shared" si="13"/>
        <v>#N/A</v>
      </c>
      <c r="O136" s="63" t="e">
        <f t="shared" si="14"/>
        <v>#N/A</v>
      </c>
      <c r="P136" s="2">
        <f>SUMIF(MICRO!AP:AP,O136,MICRO!AZ:AZ)</f>
        <v>0</v>
      </c>
      <c r="Q136" s="2">
        <f>SUMIF(MICRO!AP:AP,O136,MICRO!BA:BA)</f>
        <v>0</v>
      </c>
      <c r="R136" s="2">
        <f>SUMIF(MICRO!AP:AP,O:O,MICRO!BB:BB)</f>
        <v>0</v>
      </c>
    </row>
    <row r="137" spans="3:18" s="2" customFormat="1" ht="18.75" thickBot="1" x14ac:dyDescent="0.3">
      <c r="C137" s="52"/>
      <c r="D137" s="68" t="s">
        <v>317</v>
      </c>
      <c r="E137" s="53" t="e">
        <f>VLOOKUP(Tabela2[[#This Row],[TAG]],MICRO!J:L,3,0)</f>
        <v>#N/A</v>
      </c>
      <c r="F137" s="51" t="s">
        <v>23</v>
      </c>
      <c r="G137" s="65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66">
        <f t="shared" si="10"/>
        <v>0</v>
      </c>
      <c r="K137" s="1">
        <f>SUMIF(MICRO!AP:AP,O:O,MICRO!X:X)</f>
        <v>0</v>
      </c>
      <c r="L137" s="66" t="str">
        <f t="shared" si="11"/>
        <v>0%</v>
      </c>
      <c r="M137" s="1">
        <f t="shared" si="12"/>
        <v>0</v>
      </c>
      <c r="N137" s="63" t="e">
        <f t="shared" si="13"/>
        <v>#N/A</v>
      </c>
      <c r="O137" s="63" t="e">
        <f t="shared" si="14"/>
        <v>#N/A</v>
      </c>
      <c r="P137" s="2">
        <f>SUMIF(MICRO!AP:AP,O137,MICRO!AZ:AZ)</f>
        <v>0</v>
      </c>
      <c r="Q137" s="2">
        <f>SUMIF(MICRO!AP:AP,O137,MICRO!BA:BA)</f>
        <v>0</v>
      </c>
      <c r="R137" s="2">
        <f>SUMIF(MICRO!AP:AP,O:O,MICRO!BB:BB)</f>
        <v>0</v>
      </c>
    </row>
    <row r="138" spans="3:18" s="2" customFormat="1" ht="18.75" thickBot="1" x14ac:dyDescent="0.3">
      <c r="C138" s="52"/>
      <c r="D138" s="68" t="s">
        <v>318</v>
      </c>
      <c r="E138" s="53" t="e">
        <f>VLOOKUP(Tabela2[[#This Row],[TAG]],MICRO!J:L,3,0)</f>
        <v>#N/A</v>
      </c>
      <c r="F138" s="51" t="s">
        <v>23</v>
      </c>
      <c r="G138" s="65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66">
        <f t="shared" si="10"/>
        <v>0</v>
      </c>
      <c r="K138" s="1">
        <f>SUMIF(MICRO!AP:AP,O:O,MICRO!X:X)</f>
        <v>0</v>
      </c>
      <c r="L138" s="66" t="str">
        <f t="shared" si="11"/>
        <v>0%</v>
      </c>
      <c r="M138" s="1">
        <f t="shared" si="12"/>
        <v>0</v>
      </c>
      <c r="N138" s="63" t="e">
        <f t="shared" si="13"/>
        <v>#N/A</v>
      </c>
      <c r="O138" s="63" t="e">
        <f t="shared" si="14"/>
        <v>#N/A</v>
      </c>
      <c r="P138" s="2">
        <f>SUMIF(MICRO!AP:AP,O138,MICRO!AZ:AZ)</f>
        <v>0</v>
      </c>
      <c r="Q138" s="2">
        <f>SUMIF(MICRO!AP:AP,O138,MICRO!BA:BA)</f>
        <v>0</v>
      </c>
      <c r="R138" s="2">
        <f>SUMIF(MICRO!AP:AP,O:O,MICRO!BB:BB)</f>
        <v>0</v>
      </c>
    </row>
    <row r="139" spans="3:18" s="2" customFormat="1" ht="18.75" thickBot="1" x14ac:dyDescent="0.3">
      <c r="C139" s="52"/>
      <c r="D139" s="68" t="s">
        <v>319</v>
      </c>
      <c r="E139" s="53" t="e">
        <f>VLOOKUP(Tabela2[[#This Row],[TAG]],MICRO!J:L,3,0)</f>
        <v>#N/A</v>
      </c>
      <c r="F139" s="51" t="s">
        <v>23</v>
      </c>
      <c r="G139" s="65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66">
        <f t="shared" si="10"/>
        <v>0</v>
      </c>
      <c r="K139" s="1">
        <f>SUMIF(MICRO!AP:AP,O:O,MICRO!X:X)</f>
        <v>0</v>
      </c>
      <c r="L139" s="66" t="str">
        <f t="shared" si="11"/>
        <v>0%</v>
      </c>
      <c r="M139" s="1">
        <f t="shared" si="12"/>
        <v>0</v>
      </c>
      <c r="N139" s="63" t="e">
        <f t="shared" si="13"/>
        <v>#N/A</v>
      </c>
      <c r="O139" s="63" t="e">
        <f t="shared" si="14"/>
        <v>#N/A</v>
      </c>
      <c r="P139" s="2">
        <f>SUMIF(MICRO!AP:AP,O139,MICRO!AZ:AZ)</f>
        <v>0</v>
      </c>
      <c r="Q139" s="2">
        <f>SUMIF(MICRO!AP:AP,O139,MICRO!BA:BA)</f>
        <v>0</v>
      </c>
      <c r="R139" s="2">
        <f>SUMIF(MICRO!AP:AP,O:O,MICRO!BB:BB)</f>
        <v>0</v>
      </c>
    </row>
    <row r="140" spans="3:18" s="2" customFormat="1" ht="18.75" thickBot="1" x14ac:dyDescent="0.3">
      <c r="C140" s="52"/>
      <c r="D140" s="68" t="s">
        <v>183</v>
      </c>
      <c r="E140" s="53" t="e">
        <f>VLOOKUP(Tabela2[[#This Row],[TAG]],MICRO!J:L,3,0)</f>
        <v>#N/A</v>
      </c>
      <c r="F140" s="51" t="s">
        <v>23</v>
      </c>
      <c r="G140" s="65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66">
        <f t="shared" si="10"/>
        <v>0</v>
      </c>
      <c r="K140" s="1">
        <f>SUMIF(MICRO!AP:AP,O:O,MICRO!X:X)</f>
        <v>0</v>
      </c>
      <c r="L140" s="66" t="str">
        <f t="shared" si="11"/>
        <v>0%</v>
      </c>
      <c r="M140" s="1">
        <f t="shared" si="12"/>
        <v>0</v>
      </c>
      <c r="N140" s="63" t="e">
        <f t="shared" si="13"/>
        <v>#N/A</v>
      </c>
      <c r="O140" s="63" t="e">
        <f t="shared" si="14"/>
        <v>#N/A</v>
      </c>
      <c r="P140" s="2">
        <f>SUMIF(MICRO!AP:AP,O140,MICRO!AZ:AZ)</f>
        <v>0</v>
      </c>
      <c r="Q140" s="2">
        <f>SUMIF(MICRO!AP:AP,O140,MICRO!BA:BA)</f>
        <v>0</v>
      </c>
      <c r="R140" s="2">
        <f>SUMIF(MICRO!AP:AP,O:O,MICRO!BB:BB)</f>
        <v>0</v>
      </c>
    </row>
    <row r="141" spans="3:18" s="2" customFormat="1" ht="18.75" thickBot="1" x14ac:dyDescent="0.3">
      <c r="C141" s="52"/>
      <c r="D141" s="68" t="s">
        <v>185</v>
      </c>
      <c r="E141" s="53" t="e">
        <f>VLOOKUP(Tabela2[[#This Row],[TAG]],MICRO!J:L,3,0)</f>
        <v>#N/A</v>
      </c>
      <c r="F141" s="51" t="s">
        <v>23</v>
      </c>
      <c r="G141" s="65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66">
        <f t="shared" si="10"/>
        <v>0</v>
      </c>
      <c r="K141" s="1">
        <f>SUMIF(MICRO!AP:AP,O:O,MICRO!X:X)</f>
        <v>0</v>
      </c>
      <c r="L141" s="66" t="str">
        <f t="shared" si="11"/>
        <v>0%</v>
      </c>
      <c r="M141" s="1">
        <f t="shared" si="12"/>
        <v>0</v>
      </c>
      <c r="N141" s="63" t="e">
        <f t="shared" si="13"/>
        <v>#N/A</v>
      </c>
      <c r="O141" s="63" t="e">
        <f t="shared" si="14"/>
        <v>#N/A</v>
      </c>
      <c r="P141" s="2">
        <f>SUMIF(MICRO!AP:AP,O141,MICRO!AZ:AZ)</f>
        <v>0</v>
      </c>
      <c r="Q141" s="2">
        <f>SUMIF(MICRO!AP:AP,O141,MICRO!BA:BA)</f>
        <v>0</v>
      </c>
      <c r="R141" s="2">
        <f>SUMIF(MICRO!AP:AP,O:O,MICRO!BB:BB)</f>
        <v>0</v>
      </c>
    </row>
    <row r="142" spans="3:18" s="2" customFormat="1" ht="18.75" thickBot="1" x14ac:dyDescent="0.3">
      <c r="C142" s="52"/>
      <c r="D142" s="68" t="s">
        <v>195</v>
      </c>
      <c r="E142" s="53" t="e">
        <f>VLOOKUP(Tabela2[[#This Row],[TAG]],MICRO!J:L,3,0)</f>
        <v>#N/A</v>
      </c>
      <c r="F142" s="51" t="s">
        <v>23</v>
      </c>
      <c r="G142" s="65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66">
        <f t="shared" si="10"/>
        <v>0</v>
      </c>
      <c r="K142" s="1">
        <f>SUMIF(MICRO!AP:AP,O:O,MICRO!X:X)</f>
        <v>0</v>
      </c>
      <c r="L142" s="66" t="str">
        <f t="shared" si="11"/>
        <v>0%</v>
      </c>
      <c r="M142" s="1">
        <f t="shared" si="12"/>
        <v>0</v>
      </c>
      <c r="N142" s="63" t="e">
        <f t="shared" si="13"/>
        <v>#N/A</v>
      </c>
      <c r="O142" s="63" t="e">
        <f t="shared" si="14"/>
        <v>#N/A</v>
      </c>
      <c r="P142" s="2">
        <f>SUMIF(MICRO!AP:AP,O142,MICRO!AZ:AZ)</f>
        <v>0</v>
      </c>
      <c r="Q142" s="2">
        <f>SUMIF(MICRO!AP:AP,O142,MICRO!BA:BA)</f>
        <v>0</v>
      </c>
      <c r="R142" s="2">
        <f>SUMIF(MICRO!AP:AP,O:O,MICRO!BB:BB)</f>
        <v>0</v>
      </c>
    </row>
    <row r="143" spans="3:18" s="2" customFormat="1" ht="18.75" thickBot="1" x14ac:dyDescent="0.3">
      <c r="C143" s="52"/>
      <c r="D143" s="68" t="s">
        <v>197</v>
      </c>
      <c r="E143" s="53" t="e">
        <f>VLOOKUP(Tabela2[[#This Row],[TAG]],MICRO!J:L,3,0)</f>
        <v>#N/A</v>
      </c>
      <c r="F143" s="51" t="s">
        <v>23</v>
      </c>
      <c r="G143" s="65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66">
        <f t="shared" si="10"/>
        <v>0</v>
      </c>
      <c r="K143" s="1">
        <f>SUMIF(MICRO!AP:AP,O:O,MICRO!X:X)</f>
        <v>0</v>
      </c>
      <c r="L143" s="66" t="str">
        <f t="shared" si="11"/>
        <v>0%</v>
      </c>
      <c r="M143" s="1">
        <f t="shared" si="12"/>
        <v>0</v>
      </c>
      <c r="N143" s="63" t="e">
        <f t="shared" si="13"/>
        <v>#N/A</v>
      </c>
      <c r="O143" s="63" t="e">
        <f t="shared" si="14"/>
        <v>#N/A</v>
      </c>
      <c r="P143" s="2">
        <f>SUMIF(MICRO!AP:AP,O143,MICRO!AZ:AZ)</f>
        <v>0</v>
      </c>
      <c r="Q143" s="2">
        <f>SUMIF(MICRO!AP:AP,O143,MICRO!BA:BA)</f>
        <v>0</v>
      </c>
      <c r="R143" s="2">
        <f>SUMIF(MICRO!AP:AP,O:O,MICRO!BB:BB)</f>
        <v>0</v>
      </c>
    </row>
    <row r="144" spans="3:18" s="2" customFormat="1" ht="18.75" thickBot="1" x14ac:dyDescent="0.3">
      <c r="C144" s="52"/>
      <c r="D144" s="68" t="s">
        <v>212</v>
      </c>
      <c r="E144" s="53" t="e">
        <f>VLOOKUP(Tabela2[[#This Row],[TAG]],MICRO!J:L,3,0)</f>
        <v>#N/A</v>
      </c>
      <c r="F144" s="51" t="s">
        <v>23</v>
      </c>
      <c r="G144" s="65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66">
        <f t="shared" si="10"/>
        <v>0</v>
      </c>
      <c r="K144" s="1">
        <f>SUMIF(MICRO!AP:AP,O:O,MICRO!X:X)</f>
        <v>0</v>
      </c>
      <c r="L144" s="66" t="str">
        <f t="shared" si="11"/>
        <v>0%</v>
      </c>
      <c r="M144" s="1">
        <f t="shared" si="12"/>
        <v>0</v>
      </c>
      <c r="N144" s="63" t="e">
        <f t="shared" si="13"/>
        <v>#N/A</v>
      </c>
      <c r="O144" s="63" t="e">
        <f t="shared" si="14"/>
        <v>#N/A</v>
      </c>
      <c r="P144" s="2">
        <f>SUMIF(MICRO!AP:AP,O144,MICRO!AZ:AZ)</f>
        <v>0</v>
      </c>
      <c r="Q144" s="2">
        <f>SUMIF(MICRO!AP:AP,O144,MICRO!BA:BA)</f>
        <v>0</v>
      </c>
      <c r="R144" s="2">
        <f>SUMIF(MICRO!AP:AP,O:O,MICRO!BB:BB)</f>
        <v>0</v>
      </c>
    </row>
    <row r="145" spans="3:18" s="2" customFormat="1" ht="18.75" thickBot="1" x14ac:dyDescent="0.3">
      <c r="C145" s="52"/>
      <c r="D145" s="68" t="s">
        <v>214</v>
      </c>
      <c r="E145" s="53" t="e">
        <f>VLOOKUP(Tabela2[[#This Row],[TAG]],MICRO!J:L,3,0)</f>
        <v>#N/A</v>
      </c>
      <c r="F145" s="51" t="s">
        <v>23</v>
      </c>
      <c r="G145" s="65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66">
        <f t="shared" si="10"/>
        <v>0</v>
      </c>
      <c r="K145" s="1">
        <f>SUMIF(MICRO!AP:AP,O:O,MICRO!X:X)</f>
        <v>0</v>
      </c>
      <c r="L145" s="66" t="str">
        <f t="shared" si="11"/>
        <v>0%</v>
      </c>
      <c r="M145" s="1">
        <f t="shared" si="12"/>
        <v>0</v>
      </c>
      <c r="N145" s="63" t="e">
        <f t="shared" si="13"/>
        <v>#N/A</v>
      </c>
      <c r="O145" s="63" t="e">
        <f t="shared" si="14"/>
        <v>#N/A</v>
      </c>
      <c r="P145" s="2">
        <f>SUMIF(MICRO!AP:AP,O145,MICRO!AZ:AZ)</f>
        <v>0</v>
      </c>
      <c r="Q145" s="2">
        <f>SUMIF(MICRO!AP:AP,O145,MICRO!BA:BA)</f>
        <v>0</v>
      </c>
      <c r="R145" s="2">
        <f>SUMIF(MICRO!AP:AP,O:O,MICRO!BB:BB)</f>
        <v>0</v>
      </c>
    </row>
    <row r="146" spans="3:18" s="2" customFormat="1" ht="18.75" thickBot="1" x14ac:dyDescent="0.3">
      <c r="C146" s="52"/>
      <c r="D146" s="68" t="s">
        <v>216</v>
      </c>
      <c r="E146" s="53" t="e">
        <f>VLOOKUP(Tabela2[[#This Row],[TAG]],MICRO!J:L,3,0)</f>
        <v>#N/A</v>
      </c>
      <c r="F146" s="51" t="s">
        <v>23</v>
      </c>
      <c r="G146" s="65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66">
        <f t="shared" si="10"/>
        <v>0</v>
      </c>
      <c r="K146" s="1">
        <f>SUMIF(MICRO!AP:AP,O:O,MICRO!X:X)</f>
        <v>0</v>
      </c>
      <c r="L146" s="66" t="str">
        <f t="shared" si="11"/>
        <v>0%</v>
      </c>
      <c r="M146" s="1">
        <f t="shared" si="12"/>
        <v>0</v>
      </c>
      <c r="N146" s="63" t="e">
        <f t="shared" si="13"/>
        <v>#N/A</v>
      </c>
      <c r="O146" s="63" t="e">
        <f t="shared" si="14"/>
        <v>#N/A</v>
      </c>
      <c r="P146" s="2">
        <f>SUMIF(MICRO!AP:AP,O146,MICRO!AZ:AZ)</f>
        <v>0</v>
      </c>
      <c r="Q146" s="2">
        <f>SUMIF(MICRO!AP:AP,O146,MICRO!BA:BA)</f>
        <v>0</v>
      </c>
      <c r="R146" s="2">
        <f>SUMIF(MICRO!AP:AP,O:O,MICRO!BB:BB)</f>
        <v>0</v>
      </c>
    </row>
    <row r="147" spans="3:18" s="2" customFormat="1" ht="18.75" thickBot="1" x14ac:dyDescent="0.3">
      <c r="C147" s="52"/>
      <c r="D147" s="68" t="s">
        <v>216</v>
      </c>
      <c r="E147" s="53" t="e">
        <f>VLOOKUP(Tabela2[[#This Row],[TAG]],MICRO!J:L,3,0)</f>
        <v>#N/A</v>
      </c>
      <c r="F147" s="51" t="s">
        <v>53</v>
      </c>
      <c r="G147" s="65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66">
        <f t="shared" si="10"/>
        <v>0</v>
      </c>
      <c r="K147" s="1">
        <f>SUMIF(MICRO!AP:AP,O:O,MICRO!X:X)</f>
        <v>0</v>
      </c>
      <c r="L147" s="66" t="str">
        <f t="shared" si="11"/>
        <v>0%</v>
      </c>
      <c r="M147" s="1">
        <f t="shared" si="12"/>
        <v>0</v>
      </c>
      <c r="N147" s="63" t="e">
        <f t="shared" si="13"/>
        <v>#N/A</v>
      </c>
      <c r="O147" s="63" t="e">
        <f t="shared" si="14"/>
        <v>#N/A</v>
      </c>
      <c r="P147" s="2">
        <f>SUMIF(MICRO!AP:AP,O147,MICRO!AZ:AZ)</f>
        <v>0</v>
      </c>
      <c r="Q147" s="2">
        <f>SUMIF(MICRO!AP:AP,O147,MICRO!BA:BA)</f>
        <v>0</v>
      </c>
      <c r="R147" s="2">
        <f>SUMIF(MICRO!AP:AP,O:O,MICRO!BB:BB)</f>
        <v>0</v>
      </c>
    </row>
    <row r="148" spans="3:18" s="2" customFormat="1" ht="18.75" thickBot="1" x14ac:dyDescent="0.3">
      <c r="C148" s="52"/>
      <c r="D148" s="68" t="s">
        <v>220</v>
      </c>
      <c r="E148" s="53" t="e">
        <f>VLOOKUP(Tabela2[[#This Row],[TAG]],MICRO!J:L,3,0)</f>
        <v>#N/A</v>
      </c>
      <c r="F148" s="51" t="s">
        <v>23</v>
      </c>
      <c r="G148" s="65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66">
        <f t="shared" si="10"/>
        <v>0</v>
      </c>
      <c r="K148" s="1">
        <f>SUMIF(MICRO!AP:AP,O:O,MICRO!X:X)</f>
        <v>0</v>
      </c>
      <c r="L148" s="66" t="str">
        <f t="shared" si="11"/>
        <v>0%</v>
      </c>
      <c r="M148" s="1">
        <f t="shared" si="12"/>
        <v>0</v>
      </c>
      <c r="N148" s="63" t="e">
        <f t="shared" si="13"/>
        <v>#N/A</v>
      </c>
      <c r="O148" s="63" t="e">
        <f t="shared" si="14"/>
        <v>#N/A</v>
      </c>
      <c r="P148" s="2">
        <f>SUMIF(MICRO!AP:AP,O148,MICRO!AZ:AZ)</f>
        <v>0</v>
      </c>
      <c r="Q148" s="2">
        <f>SUMIF(MICRO!AP:AP,O148,MICRO!BA:BA)</f>
        <v>0</v>
      </c>
      <c r="R148" s="2">
        <f>SUMIF(MICRO!AP:AP,O:O,MICRO!BB:BB)</f>
        <v>0</v>
      </c>
    </row>
    <row r="149" spans="3:18" s="2" customFormat="1" ht="18.75" thickBot="1" x14ac:dyDescent="0.3">
      <c r="C149" s="52"/>
      <c r="D149" s="68" t="s">
        <v>222</v>
      </c>
      <c r="E149" s="53" t="e">
        <f>VLOOKUP(Tabela2[[#This Row],[TAG]],MICRO!J:L,3,0)</f>
        <v>#N/A</v>
      </c>
      <c r="F149" s="51" t="s">
        <v>23</v>
      </c>
      <c r="G149" s="65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66">
        <f t="shared" si="10"/>
        <v>0</v>
      </c>
      <c r="K149" s="1">
        <f>SUMIF(MICRO!AP:AP,O:O,MICRO!X:X)</f>
        <v>0</v>
      </c>
      <c r="L149" s="66" t="str">
        <f t="shared" si="11"/>
        <v>0%</v>
      </c>
      <c r="M149" s="1">
        <f t="shared" si="12"/>
        <v>0</v>
      </c>
      <c r="N149" s="63" t="e">
        <f t="shared" si="13"/>
        <v>#N/A</v>
      </c>
      <c r="O149" s="63" t="e">
        <f t="shared" si="14"/>
        <v>#N/A</v>
      </c>
      <c r="P149" s="2">
        <f>SUMIF(MICRO!AP:AP,O149,MICRO!AZ:AZ)</f>
        <v>0</v>
      </c>
      <c r="Q149" s="2">
        <f>SUMIF(MICRO!AP:AP,O149,MICRO!BA:BA)</f>
        <v>0</v>
      </c>
      <c r="R149" s="2">
        <f>SUMIF(MICRO!AP:AP,O:O,MICRO!BB:BB)</f>
        <v>0</v>
      </c>
    </row>
    <row r="150" spans="3:18" s="2" customFormat="1" ht="18.75" thickBot="1" x14ac:dyDescent="0.3">
      <c r="C150" s="52"/>
      <c r="D150" s="68" t="s">
        <v>224</v>
      </c>
      <c r="E150" s="53" t="e">
        <f>VLOOKUP(Tabela2[[#This Row],[TAG]],MICRO!J:L,3,0)</f>
        <v>#N/A</v>
      </c>
      <c r="F150" s="51" t="s">
        <v>23</v>
      </c>
      <c r="G150" s="65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66">
        <f t="shared" si="10"/>
        <v>0</v>
      </c>
      <c r="K150" s="1">
        <f>SUMIF(MICRO!AP:AP,O:O,MICRO!X:X)</f>
        <v>0</v>
      </c>
      <c r="L150" s="66" t="str">
        <f t="shared" si="11"/>
        <v>0%</v>
      </c>
      <c r="M150" s="1">
        <f t="shared" si="12"/>
        <v>0</v>
      </c>
      <c r="N150" s="63" t="e">
        <f t="shared" si="13"/>
        <v>#N/A</v>
      </c>
      <c r="O150" s="63" t="e">
        <f t="shared" si="14"/>
        <v>#N/A</v>
      </c>
      <c r="P150" s="2">
        <f>SUMIF(MICRO!AP:AP,O150,MICRO!AZ:AZ)</f>
        <v>0</v>
      </c>
      <c r="Q150" s="2">
        <f>SUMIF(MICRO!AP:AP,O150,MICRO!BA:BA)</f>
        <v>0</v>
      </c>
      <c r="R150" s="2">
        <f>SUMIF(MICRO!AP:AP,O:O,MICRO!BB:BB)</f>
        <v>0</v>
      </c>
    </row>
    <row r="151" spans="3:18" s="2" customFormat="1" ht="18.75" thickBot="1" x14ac:dyDescent="0.3">
      <c r="C151" s="52"/>
      <c r="D151" s="68" t="s">
        <v>237</v>
      </c>
      <c r="E151" s="53" t="e">
        <f>VLOOKUP(Tabela2[[#This Row],[TAG]],MICRO!J:L,3,0)</f>
        <v>#N/A</v>
      </c>
      <c r="F151" s="51" t="s">
        <v>23</v>
      </c>
      <c r="G151" s="65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66">
        <f t="shared" si="10"/>
        <v>0</v>
      </c>
      <c r="K151" s="1">
        <f>SUMIF(MICRO!AP:AP,O:O,MICRO!X:X)</f>
        <v>0</v>
      </c>
      <c r="L151" s="66" t="str">
        <f t="shared" si="11"/>
        <v>0%</v>
      </c>
      <c r="M151" s="1">
        <f t="shared" si="12"/>
        <v>0</v>
      </c>
      <c r="N151" s="63" t="e">
        <f t="shared" si="13"/>
        <v>#N/A</v>
      </c>
      <c r="O151" s="63" t="e">
        <f t="shared" si="14"/>
        <v>#N/A</v>
      </c>
      <c r="P151" s="2">
        <f>SUMIF(MICRO!AP:AP,O151,MICRO!AZ:AZ)</f>
        <v>0</v>
      </c>
      <c r="Q151" s="2">
        <f>SUMIF(MICRO!AP:AP,O151,MICRO!BA:BA)</f>
        <v>0</v>
      </c>
      <c r="R151" s="2">
        <f>SUMIF(MICRO!AP:AP,O:O,MICRO!BB:BB)</f>
        <v>0</v>
      </c>
    </row>
    <row r="152" spans="3:18" s="2" customFormat="1" ht="18.75" thickBot="1" x14ac:dyDescent="0.3">
      <c r="C152" s="52"/>
      <c r="D152" s="68" t="s">
        <v>231</v>
      </c>
      <c r="E152" s="53" t="e">
        <f>VLOOKUP(Tabela2[[#This Row],[TAG]],MICRO!J:L,3,0)</f>
        <v>#N/A</v>
      </c>
      <c r="F152" s="51" t="s">
        <v>31</v>
      </c>
      <c r="G152" s="65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66">
        <f t="shared" si="10"/>
        <v>0</v>
      </c>
      <c r="K152" s="1">
        <f>SUMIF(MICRO!AP:AP,O:O,MICRO!X:X)</f>
        <v>0</v>
      </c>
      <c r="L152" s="66" t="str">
        <f t="shared" si="11"/>
        <v>0%</v>
      </c>
      <c r="M152" s="1">
        <f t="shared" si="12"/>
        <v>0</v>
      </c>
      <c r="N152" s="63" t="e">
        <f t="shared" si="13"/>
        <v>#N/A</v>
      </c>
      <c r="O152" s="63" t="e">
        <f t="shared" si="14"/>
        <v>#N/A</v>
      </c>
      <c r="P152" s="2">
        <f>SUMIF(MICRO!AP:AP,O152,MICRO!AZ:AZ)</f>
        <v>0</v>
      </c>
      <c r="Q152" s="2">
        <f>SUMIF(MICRO!AP:AP,O152,MICRO!BA:BA)</f>
        <v>0</v>
      </c>
      <c r="R152" s="2">
        <f>SUMIF(MICRO!AP:AP,O:O,MICRO!BB:BB)</f>
        <v>0</v>
      </c>
    </row>
    <row r="153" spans="3:18" s="2" customFormat="1" ht="18.75" thickBot="1" x14ac:dyDescent="0.3">
      <c r="C153" s="52"/>
      <c r="D153" s="68" t="s">
        <v>231</v>
      </c>
      <c r="E153" s="53" t="e">
        <f>VLOOKUP(Tabela2[[#This Row],[TAG]],MICRO!J:L,3,0)</f>
        <v>#N/A</v>
      </c>
      <c r="F153" s="51" t="s">
        <v>32</v>
      </c>
      <c r="G153" s="65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66">
        <f t="shared" si="10"/>
        <v>0</v>
      </c>
      <c r="K153" s="1">
        <f>SUMIF(MICRO!AP:AP,O:O,MICRO!X:X)</f>
        <v>0</v>
      </c>
      <c r="L153" s="66" t="str">
        <f t="shared" si="11"/>
        <v>0%</v>
      </c>
      <c r="M153" s="1">
        <f t="shared" si="12"/>
        <v>0</v>
      </c>
      <c r="N153" s="63" t="e">
        <f t="shared" si="13"/>
        <v>#N/A</v>
      </c>
      <c r="O153" s="63" t="e">
        <f t="shared" si="14"/>
        <v>#N/A</v>
      </c>
      <c r="P153" s="2">
        <f>SUMIF(MICRO!AP:AP,O153,MICRO!AZ:AZ)</f>
        <v>0</v>
      </c>
      <c r="Q153" s="2">
        <f>SUMIF(MICRO!AP:AP,O153,MICRO!BA:BA)</f>
        <v>0</v>
      </c>
      <c r="R153" s="2">
        <f>SUMIF(MICRO!AP:AP,O:O,MICRO!BB:BB)</f>
        <v>0</v>
      </c>
    </row>
    <row r="154" spans="3:18" s="2" customFormat="1" ht="18.75" thickBot="1" x14ac:dyDescent="0.3">
      <c r="C154" s="52"/>
      <c r="D154" s="68" t="s">
        <v>228</v>
      </c>
      <c r="E154" s="53" t="e">
        <f>VLOOKUP(Tabela2[[#This Row],[TAG]],MICRO!J:L,3,0)</f>
        <v>#N/A</v>
      </c>
      <c r="F154" s="51" t="s">
        <v>31</v>
      </c>
      <c r="G154" s="65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66">
        <f t="shared" si="10"/>
        <v>0</v>
      </c>
      <c r="K154" s="1">
        <f>SUMIF(MICRO!AP:AP,O:O,MICRO!X:X)</f>
        <v>0</v>
      </c>
      <c r="L154" s="66" t="str">
        <f t="shared" si="11"/>
        <v>0%</v>
      </c>
      <c r="M154" s="1">
        <f t="shared" si="12"/>
        <v>0</v>
      </c>
      <c r="N154" s="63" t="e">
        <f t="shared" si="13"/>
        <v>#N/A</v>
      </c>
      <c r="O154" s="63" t="e">
        <f t="shared" si="14"/>
        <v>#N/A</v>
      </c>
      <c r="P154" s="2">
        <f>SUMIF(MICRO!AP:AP,O154,MICRO!AZ:AZ)</f>
        <v>0</v>
      </c>
      <c r="Q154" s="2">
        <f>SUMIF(MICRO!AP:AP,O154,MICRO!BA:BA)</f>
        <v>0</v>
      </c>
      <c r="R154" s="2">
        <f>SUMIF(MICRO!AP:AP,O:O,MICRO!BB:BB)</f>
        <v>0</v>
      </c>
    </row>
    <row r="155" spans="3:18" s="2" customFormat="1" ht="18.75" thickBot="1" x14ac:dyDescent="0.3">
      <c r="C155" s="52"/>
      <c r="D155" s="68" t="s">
        <v>228</v>
      </c>
      <c r="E155" s="53" t="e">
        <f>VLOOKUP(Tabela2[[#This Row],[TAG]],MICRO!J:L,3,0)</f>
        <v>#N/A</v>
      </c>
      <c r="F155" s="51" t="s">
        <v>53</v>
      </c>
      <c r="G155" s="65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66">
        <f t="shared" si="10"/>
        <v>0</v>
      </c>
      <c r="K155" s="1">
        <f>SUMIF(MICRO!AP:AP,O:O,MICRO!X:X)</f>
        <v>0</v>
      </c>
      <c r="L155" s="66" t="str">
        <f t="shared" si="11"/>
        <v>0%</v>
      </c>
      <c r="M155" s="1">
        <f t="shared" si="12"/>
        <v>0</v>
      </c>
      <c r="N155" s="63" t="e">
        <f t="shared" si="13"/>
        <v>#N/A</v>
      </c>
      <c r="O155" s="63" t="e">
        <f t="shared" si="14"/>
        <v>#N/A</v>
      </c>
      <c r="P155" s="2">
        <f>SUMIF(MICRO!AP:AP,O155,MICRO!AZ:AZ)</f>
        <v>0</v>
      </c>
      <c r="Q155" s="2">
        <f>SUMIF(MICRO!AP:AP,O155,MICRO!BA:BA)</f>
        <v>0</v>
      </c>
      <c r="R155" s="2">
        <f>SUMIF(MICRO!AP:AP,O:O,MICRO!BB:BB)</f>
        <v>0</v>
      </c>
    </row>
    <row r="156" spans="3:18" s="2" customFormat="1" ht="18.75" thickBot="1" x14ac:dyDescent="0.3">
      <c r="C156" s="52"/>
      <c r="D156" s="68" t="s">
        <v>236</v>
      </c>
      <c r="E156" s="53" t="e">
        <f>VLOOKUP(Tabela2[[#This Row],[TAG]],MICRO!J:L,3,0)</f>
        <v>#N/A</v>
      </c>
      <c r="F156" s="51" t="s">
        <v>32</v>
      </c>
      <c r="G156" s="65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66">
        <f t="shared" si="10"/>
        <v>0</v>
      </c>
      <c r="K156" s="1">
        <f>SUMIF(MICRO!AP:AP,O:O,MICRO!X:X)</f>
        <v>0</v>
      </c>
      <c r="L156" s="66" t="str">
        <f t="shared" si="11"/>
        <v>0%</v>
      </c>
      <c r="M156" s="1">
        <f t="shared" si="12"/>
        <v>0</v>
      </c>
      <c r="N156" s="63" t="e">
        <f t="shared" si="13"/>
        <v>#N/A</v>
      </c>
      <c r="O156" s="63" t="e">
        <f t="shared" si="14"/>
        <v>#N/A</v>
      </c>
      <c r="P156" s="2">
        <f>SUMIF(MICRO!AP:AP,O156,MICRO!AZ:AZ)</f>
        <v>0</v>
      </c>
      <c r="Q156" s="2">
        <f>SUMIF(MICRO!AP:AP,O156,MICRO!BA:BA)</f>
        <v>0</v>
      </c>
      <c r="R156" s="2">
        <f>SUMIF(MICRO!AP:AP,O:O,MICRO!BB:BB)</f>
        <v>0</v>
      </c>
    </row>
    <row r="157" spans="3:18" s="2" customFormat="1" ht="18.75" thickBot="1" x14ac:dyDescent="0.3">
      <c r="C157" s="52"/>
      <c r="D157" s="68" t="s">
        <v>320</v>
      </c>
      <c r="E157" s="53" t="e">
        <f>VLOOKUP(Tabela2[[#This Row],[TAG]],MICRO!J:L,3,0)</f>
        <v>#N/A</v>
      </c>
      <c r="F157" s="51"/>
      <c r="G157" s="65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66">
        <f t="shared" si="10"/>
        <v>0</v>
      </c>
      <c r="K157" s="1">
        <f>SUMIF(MICRO!AP:AP,O:O,MICRO!X:X)</f>
        <v>0</v>
      </c>
      <c r="L157" s="66" t="str">
        <f t="shared" si="11"/>
        <v>0%</v>
      </c>
      <c r="M157" s="1">
        <f t="shared" si="12"/>
        <v>0</v>
      </c>
      <c r="N157" s="63" t="e">
        <f t="shared" si="13"/>
        <v>#N/A</v>
      </c>
      <c r="O157" s="63" t="e">
        <f t="shared" si="14"/>
        <v>#N/A</v>
      </c>
      <c r="P157" s="2">
        <f>SUMIF(MICRO!AP:AP,O157,MICRO!AZ:AZ)</f>
        <v>0</v>
      </c>
      <c r="Q157" s="2">
        <f>SUMIF(MICRO!AP:AP,O157,MICRO!BA:BA)</f>
        <v>0</v>
      </c>
      <c r="R157" s="2">
        <f>SUMIF(MICRO!AP:AP,O:O,MICRO!BB:BB)</f>
        <v>0</v>
      </c>
    </row>
    <row r="158" spans="3:18" s="2" customFormat="1" ht="18.75" thickBot="1" x14ac:dyDescent="0.3">
      <c r="C158" s="52"/>
      <c r="D158" s="68" t="s">
        <v>241</v>
      </c>
      <c r="E158" s="53" t="e">
        <f>VLOOKUP(Tabela2[[#This Row],[TAG]],MICRO!J:L,3,0)</f>
        <v>#N/A</v>
      </c>
      <c r="F158" s="51" t="s">
        <v>23</v>
      </c>
      <c r="G158" s="65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66">
        <f t="shared" si="10"/>
        <v>0</v>
      </c>
      <c r="K158" s="1">
        <f>SUMIF(MICRO!AP:AP,O:O,MICRO!X:X)</f>
        <v>0</v>
      </c>
      <c r="L158" s="66" t="str">
        <f t="shared" si="11"/>
        <v>0%</v>
      </c>
      <c r="M158" s="1">
        <f t="shared" si="12"/>
        <v>0</v>
      </c>
      <c r="N158" s="63" t="e">
        <f t="shared" si="13"/>
        <v>#N/A</v>
      </c>
      <c r="O158" s="63" t="e">
        <f t="shared" si="14"/>
        <v>#N/A</v>
      </c>
      <c r="P158" s="2">
        <f>SUMIF(MICRO!AP:AP,O158,MICRO!AZ:AZ)</f>
        <v>0</v>
      </c>
      <c r="Q158" s="2">
        <f>SUMIF(MICRO!AP:AP,O158,MICRO!BA:BA)</f>
        <v>0</v>
      </c>
      <c r="R158" s="2">
        <f>SUMIF(MICRO!AP:AP,O:O,MICRO!BB:BB)</f>
        <v>0</v>
      </c>
    </row>
    <row r="159" spans="3:18" s="2" customFormat="1" ht="18.75" thickBot="1" x14ac:dyDescent="0.3">
      <c r="C159" s="52"/>
      <c r="D159" s="68" t="s">
        <v>243</v>
      </c>
      <c r="E159" s="53" t="e">
        <f>VLOOKUP(Tabela2[[#This Row],[TAG]],MICRO!J:L,3,0)</f>
        <v>#N/A</v>
      </c>
      <c r="F159" s="51" t="s">
        <v>23</v>
      </c>
      <c r="G159" s="65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66">
        <f t="shared" si="10"/>
        <v>0</v>
      </c>
      <c r="K159" s="1">
        <f>SUMIF(MICRO!AP:AP,O:O,MICRO!X:X)</f>
        <v>0</v>
      </c>
      <c r="L159" s="66" t="str">
        <f t="shared" si="11"/>
        <v>0%</v>
      </c>
      <c r="M159" s="1">
        <f t="shared" si="12"/>
        <v>0</v>
      </c>
      <c r="N159" s="63" t="e">
        <f t="shared" si="13"/>
        <v>#N/A</v>
      </c>
      <c r="O159" s="63" t="e">
        <f t="shared" si="14"/>
        <v>#N/A</v>
      </c>
      <c r="P159" s="2">
        <f>SUMIF(MICRO!AP:AP,O159,MICRO!AZ:AZ)</f>
        <v>0</v>
      </c>
      <c r="Q159" s="2">
        <f>SUMIF(MICRO!AP:AP,O159,MICRO!BA:BA)</f>
        <v>0</v>
      </c>
      <c r="R159" s="2">
        <f>SUMIF(MICRO!AP:AP,O:O,MICRO!BB:BB)</f>
        <v>0</v>
      </c>
    </row>
    <row r="160" spans="3:18" s="2" customFormat="1" ht="18.75" thickBot="1" x14ac:dyDescent="0.3">
      <c r="C160" s="52"/>
      <c r="D160" s="68" t="s">
        <v>245</v>
      </c>
      <c r="E160" s="53" t="e">
        <f>VLOOKUP(Tabela2[[#This Row],[TAG]],MICRO!J:L,3,0)</f>
        <v>#N/A</v>
      </c>
      <c r="F160" s="51" t="s">
        <v>33</v>
      </c>
      <c r="G160" s="65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66">
        <f t="shared" si="10"/>
        <v>0</v>
      </c>
      <c r="K160" s="1">
        <f>SUMIF(MICRO!AP:AP,O:O,MICRO!X:X)</f>
        <v>0</v>
      </c>
      <c r="L160" s="66" t="str">
        <f t="shared" si="11"/>
        <v>0%</v>
      </c>
      <c r="M160" s="1">
        <f t="shared" si="12"/>
        <v>0</v>
      </c>
      <c r="N160" s="63" t="e">
        <f t="shared" si="13"/>
        <v>#N/A</v>
      </c>
      <c r="O160" s="63" t="e">
        <f t="shared" si="14"/>
        <v>#N/A</v>
      </c>
      <c r="P160" s="2">
        <f>SUMIF(MICRO!AP:AP,O160,MICRO!AZ:AZ)</f>
        <v>0</v>
      </c>
      <c r="Q160" s="2">
        <f>SUMIF(MICRO!AP:AP,O160,MICRO!BA:BA)</f>
        <v>0</v>
      </c>
      <c r="R160" s="2">
        <f>SUMIF(MICRO!AP:AP,O:O,MICRO!BB:BB)</f>
        <v>0</v>
      </c>
    </row>
    <row r="161" spans="3:18" s="2" customFormat="1" ht="18.75" thickBot="1" x14ac:dyDescent="0.3">
      <c r="C161" s="52"/>
      <c r="D161" s="68" t="s">
        <v>248</v>
      </c>
      <c r="E161" s="53" t="e">
        <f>VLOOKUP(Tabela2[[#This Row],[TAG]],MICRO!J:L,3,0)</f>
        <v>#N/A</v>
      </c>
      <c r="F161" s="51" t="s">
        <v>52</v>
      </c>
      <c r="G161" s="65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66">
        <f t="shared" si="10"/>
        <v>0</v>
      </c>
      <c r="K161" s="1">
        <f>SUMIF(MICRO!AP:AP,O:O,MICRO!X:X)</f>
        <v>0</v>
      </c>
      <c r="L161" s="66" t="str">
        <f t="shared" si="11"/>
        <v>0%</v>
      </c>
      <c r="M161" s="1">
        <f t="shared" si="12"/>
        <v>0</v>
      </c>
      <c r="N161" s="63" t="e">
        <f t="shared" si="13"/>
        <v>#N/A</v>
      </c>
      <c r="O161" s="63" t="e">
        <f t="shared" si="14"/>
        <v>#N/A</v>
      </c>
      <c r="P161" s="2">
        <f>SUMIF(MICRO!AP:AP,O161,MICRO!AZ:AZ)</f>
        <v>0</v>
      </c>
      <c r="Q161" s="2">
        <f>SUMIF(MICRO!AP:AP,O161,MICRO!BA:BA)</f>
        <v>0</v>
      </c>
      <c r="R161" s="2">
        <f>SUMIF(MICRO!AP:AP,O:O,MICRO!BB:BB)</f>
        <v>0</v>
      </c>
    </row>
    <row r="162" spans="3:18" s="2" customFormat="1" ht="18.75" thickBot="1" x14ac:dyDescent="0.3">
      <c r="C162" s="52"/>
      <c r="D162" s="68" t="s">
        <v>249</v>
      </c>
      <c r="E162" s="53" t="e">
        <f>VLOOKUP(Tabela2[[#This Row],[TAG]],MICRO!J:L,3,0)</f>
        <v>#N/A</v>
      </c>
      <c r="F162" s="51" t="s">
        <v>22</v>
      </c>
      <c r="G162" s="65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66">
        <f t="shared" si="10"/>
        <v>0</v>
      </c>
      <c r="K162" s="1">
        <f>SUMIF(MICRO!AP:AP,O:O,MICRO!X:X)</f>
        <v>0</v>
      </c>
      <c r="L162" s="66" t="str">
        <f t="shared" si="11"/>
        <v>0%</v>
      </c>
      <c r="M162" s="1">
        <f t="shared" si="12"/>
        <v>0</v>
      </c>
      <c r="N162" s="63" t="e">
        <f t="shared" si="13"/>
        <v>#N/A</v>
      </c>
      <c r="O162" s="63" t="e">
        <f t="shared" si="14"/>
        <v>#N/A</v>
      </c>
      <c r="P162" s="2">
        <f>SUMIF(MICRO!AP:AP,O162,MICRO!AZ:AZ)</f>
        <v>0</v>
      </c>
      <c r="Q162" s="2">
        <f>SUMIF(MICRO!AP:AP,O162,MICRO!BA:BA)</f>
        <v>0</v>
      </c>
      <c r="R162" s="2">
        <f>SUMIF(MICRO!AP:AP,O:O,MICRO!BB:BB)</f>
        <v>0</v>
      </c>
    </row>
    <row r="163" spans="3:18" s="2" customFormat="1" ht="18.75" thickBot="1" x14ac:dyDescent="0.3">
      <c r="C163" s="52"/>
      <c r="D163" s="68" t="s">
        <v>289</v>
      </c>
      <c r="E163" s="53" t="e">
        <f>VLOOKUP(Tabela2[[#This Row],[TAG]],MICRO!J:L,3,0)</f>
        <v>#N/A</v>
      </c>
      <c r="F163" s="51" t="s">
        <v>32</v>
      </c>
      <c r="G163" s="65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66">
        <f t="shared" si="10"/>
        <v>0</v>
      </c>
      <c r="K163" s="1">
        <f>SUMIF(MICRO!AP:AP,O:O,MICRO!X:X)</f>
        <v>0</v>
      </c>
      <c r="L163" s="66" t="str">
        <f t="shared" si="11"/>
        <v>0%</v>
      </c>
      <c r="M163" s="1">
        <f t="shared" si="12"/>
        <v>0</v>
      </c>
      <c r="N163" s="63" t="e">
        <f t="shared" si="13"/>
        <v>#N/A</v>
      </c>
      <c r="O163" s="63" t="e">
        <f t="shared" si="14"/>
        <v>#N/A</v>
      </c>
      <c r="P163" s="2">
        <f>SUMIF(MICRO!AP:AP,O163,MICRO!AZ:AZ)</f>
        <v>0</v>
      </c>
      <c r="Q163" s="2">
        <f>SUMIF(MICRO!AP:AP,O163,MICRO!BA:BA)</f>
        <v>0</v>
      </c>
      <c r="R163" s="2">
        <f>SUMIF(MICRO!AP:AP,O:O,MICRO!BB:BB)</f>
        <v>0</v>
      </c>
    </row>
    <row r="164" spans="3:18" s="2" customFormat="1" ht="18.75" thickBot="1" x14ac:dyDescent="0.3">
      <c r="C164" s="52"/>
      <c r="D164" s="68" t="s">
        <v>300</v>
      </c>
      <c r="E164" s="53" t="e">
        <f>VLOOKUP(Tabela2[[#This Row],[TAG]],MICRO!J:L,3,0)</f>
        <v>#N/A</v>
      </c>
      <c r="F164" s="51" t="s">
        <v>23</v>
      </c>
      <c r="G164" s="65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66">
        <f t="shared" si="10"/>
        <v>0</v>
      </c>
      <c r="K164" s="1">
        <f>SUMIF(MICRO!AP:AP,O:O,MICRO!X:X)</f>
        <v>0</v>
      </c>
      <c r="L164" s="66" t="str">
        <f t="shared" si="11"/>
        <v>0%</v>
      </c>
      <c r="M164" s="1">
        <f t="shared" si="12"/>
        <v>0</v>
      </c>
      <c r="N164" s="63" t="e">
        <f t="shared" si="13"/>
        <v>#N/A</v>
      </c>
      <c r="O164" s="63" t="e">
        <f t="shared" si="14"/>
        <v>#N/A</v>
      </c>
      <c r="P164" s="2">
        <f>SUMIF(MICRO!AP:AP,O164,MICRO!AZ:AZ)</f>
        <v>0</v>
      </c>
      <c r="Q164" s="2">
        <f>SUMIF(MICRO!AP:AP,O164,MICRO!BA:BA)</f>
        <v>0</v>
      </c>
      <c r="R164" s="2">
        <f>SUMIF(MICRO!AP:AP,O:O,MICRO!BB:BB)</f>
        <v>0</v>
      </c>
    </row>
    <row r="165" spans="3:18" s="2" customFormat="1" ht="18.75" thickBot="1" x14ac:dyDescent="0.3">
      <c r="C165" s="52"/>
      <c r="D165" s="68" t="s">
        <v>301</v>
      </c>
      <c r="E165" s="53" t="e">
        <f>VLOOKUP(Tabela2[[#This Row],[TAG]],MICRO!J:L,3,0)</f>
        <v>#N/A</v>
      </c>
      <c r="F165" s="51" t="s">
        <v>53</v>
      </c>
      <c r="G165" s="65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66">
        <f t="shared" si="10"/>
        <v>0</v>
      </c>
      <c r="K165" s="1">
        <f>SUMIF(MICRO!AP:AP,O:O,MICRO!X:X)</f>
        <v>0</v>
      </c>
      <c r="L165" s="66" t="str">
        <f t="shared" si="11"/>
        <v>0%</v>
      </c>
      <c r="M165" s="1">
        <f t="shared" si="12"/>
        <v>0</v>
      </c>
      <c r="N165" s="63" t="e">
        <f t="shared" si="13"/>
        <v>#N/A</v>
      </c>
      <c r="O165" s="63" t="e">
        <f t="shared" si="14"/>
        <v>#N/A</v>
      </c>
      <c r="P165" s="2">
        <f>SUMIF(MICRO!AP:AP,O165,MICRO!AZ:AZ)</f>
        <v>0</v>
      </c>
      <c r="Q165" s="2">
        <f>SUMIF(MICRO!AP:AP,O165,MICRO!BA:BA)</f>
        <v>0</v>
      </c>
      <c r="R165" s="2">
        <f>SUMIF(MICRO!AP:AP,O:O,MICRO!BB:BB)</f>
        <v>0</v>
      </c>
    </row>
    <row r="166" spans="3:18" s="2" customFormat="1" ht="18.75" thickBot="1" x14ac:dyDescent="0.3">
      <c r="C166" s="52"/>
      <c r="D166" s="68" t="s">
        <v>301</v>
      </c>
      <c r="E166" s="53" t="e">
        <f>VLOOKUP(Tabela2[[#This Row],[TAG]],MICRO!J:L,3,0)</f>
        <v>#N/A</v>
      </c>
      <c r="F166" s="51" t="s">
        <v>32</v>
      </c>
      <c r="G166" s="65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66">
        <f t="shared" si="10"/>
        <v>0</v>
      </c>
      <c r="K166" s="1">
        <f>SUMIF(MICRO!AP:AP,O:O,MICRO!X:X)</f>
        <v>0</v>
      </c>
      <c r="L166" s="66" t="str">
        <f t="shared" si="11"/>
        <v>0%</v>
      </c>
      <c r="M166" s="1">
        <f t="shared" si="12"/>
        <v>0</v>
      </c>
      <c r="N166" s="63" t="e">
        <f t="shared" si="13"/>
        <v>#N/A</v>
      </c>
      <c r="O166" s="63" t="e">
        <f t="shared" si="14"/>
        <v>#N/A</v>
      </c>
      <c r="P166" s="2">
        <f>SUMIF(MICRO!AP:AP,O166,MICRO!AZ:AZ)</f>
        <v>0</v>
      </c>
      <c r="Q166" s="2">
        <f>SUMIF(MICRO!AP:AP,O166,MICRO!BA:BA)</f>
        <v>0</v>
      </c>
      <c r="R166" s="2">
        <f>SUMIF(MICRO!AP:AP,O:O,MICRO!BB:BB)</f>
        <v>0</v>
      </c>
    </row>
    <row r="167" spans="3:18" s="2" customFormat="1" ht="18.75" thickBot="1" x14ac:dyDescent="0.3">
      <c r="C167" s="52"/>
      <c r="D167" s="68" t="s">
        <v>301</v>
      </c>
      <c r="E167" s="53" t="e">
        <f>VLOOKUP(Tabela2[[#This Row],[TAG]],MICRO!J:L,3,0)</f>
        <v>#N/A</v>
      </c>
      <c r="F167" s="51" t="s">
        <v>31</v>
      </c>
      <c r="G167" s="65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66">
        <f t="shared" si="10"/>
        <v>0</v>
      </c>
      <c r="K167" s="1">
        <f>SUMIF(MICRO!AP:AP,O:O,MICRO!X:X)</f>
        <v>0</v>
      </c>
      <c r="L167" s="66" t="str">
        <f t="shared" si="11"/>
        <v>0%</v>
      </c>
      <c r="M167" s="1">
        <f t="shared" si="12"/>
        <v>0</v>
      </c>
      <c r="N167" s="63" t="e">
        <f t="shared" si="13"/>
        <v>#N/A</v>
      </c>
      <c r="O167" s="63" t="e">
        <f t="shared" si="14"/>
        <v>#N/A</v>
      </c>
      <c r="P167" s="2">
        <f>SUMIF(MICRO!AP:AP,O167,MICRO!AZ:AZ)</f>
        <v>0</v>
      </c>
      <c r="Q167" s="2">
        <f>SUMIF(MICRO!AP:AP,O167,MICRO!BA:BA)</f>
        <v>0</v>
      </c>
      <c r="R167" s="2">
        <f>SUMIF(MICRO!AP:AP,O:O,MICRO!BB:BB)</f>
        <v>0</v>
      </c>
    </row>
    <row r="168" spans="3:18" s="2" customFormat="1" ht="18.75" thickBot="1" x14ac:dyDescent="0.3">
      <c r="C168" s="52"/>
      <c r="D168" s="68" t="s">
        <v>347</v>
      </c>
      <c r="E168" s="53" t="e">
        <f>VLOOKUP(Tabela2[[#This Row],[TAG]],MICRO!J:L,3,0)</f>
        <v>#N/A</v>
      </c>
      <c r="F168" s="51" t="s">
        <v>31</v>
      </c>
      <c r="G168" s="65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66">
        <f t="shared" si="10"/>
        <v>0</v>
      </c>
      <c r="K168" s="1">
        <f>SUMIF(MICRO!AP:AP,O:O,MICRO!X:X)</f>
        <v>0</v>
      </c>
      <c r="L168" s="66" t="str">
        <f t="shared" si="11"/>
        <v>0%</v>
      </c>
      <c r="M168" s="1">
        <f t="shared" si="12"/>
        <v>0</v>
      </c>
      <c r="N168" s="63" t="e">
        <f t="shared" si="13"/>
        <v>#N/A</v>
      </c>
      <c r="O168" s="63" t="e">
        <f t="shared" si="14"/>
        <v>#N/A</v>
      </c>
      <c r="P168" s="2">
        <f>SUMIF(MICRO!AP:AP,O168,MICRO!AZ:AZ)</f>
        <v>0</v>
      </c>
      <c r="Q168" s="2">
        <f>SUMIF(MICRO!AP:AP,O168,MICRO!BA:BA)</f>
        <v>0</v>
      </c>
      <c r="R168" s="2">
        <f>SUMIF(MICRO!AP:AP,O:O,MICRO!BB:BB)</f>
        <v>0</v>
      </c>
    </row>
    <row r="169" spans="3:18" s="2" customFormat="1" ht="18.75" thickBot="1" x14ac:dyDescent="0.3">
      <c r="C169" s="52"/>
      <c r="D169" s="68" t="s">
        <v>347</v>
      </c>
      <c r="E169" s="53" t="e">
        <f>VLOOKUP(Tabela2[[#This Row],[TAG]],MICRO!J:L,3,0)</f>
        <v>#N/A</v>
      </c>
      <c r="F169" s="51" t="s">
        <v>52</v>
      </c>
      <c r="G169" s="65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66">
        <f t="shared" si="10"/>
        <v>0</v>
      </c>
      <c r="K169" s="1">
        <f>SUMIF(MICRO!AP:AP,O:O,MICRO!X:X)</f>
        <v>0</v>
      </c>
      <c r="L169" s="66" t="str">
        <f t="shared" si="11"/>
        <v>0%</v>
      </c>
      <c r="M169" s="1">
        <f t="shared" si="12"/>
        <v>0</v>
      </c>
      <c r="N169" s="63" t="e">
        <f t="shared" si="13"/>
        <v>#N/A</v>
      </c>
      <c r="O169" s="63" t="e">
        <f t="shared" si="14"/>
        <v>#N/A</v>
      </c>
      <c r="P169" s="2">
        <f>SUMIF(MICRO!AP:AP,O169,MICRO!AZ:AZ)</f>
        <v>0</v>
      </c>
      <c r="Q169" s="2">
        <f>SUMIF(MICRO!AP:AP,O169,MICRO!BA:BA)</f>
        <v>0</v>
      </c>
      <c r="R169" s="2">
        <f>SUMIF(MICRO!AP:AP,O:O,MICRO!BB:BB)</f>
        <v>0</v>
      </c>
    </row>
    <row r="170" spans="3:18" s="2" customFormat="1" ht="18.75" thickBot="1" x14ac:dyDescent="0.3">
      <c r="C170" s="52"/>
      <c r="D170" s="68" t="s">
        <v>350</v>
      </c>
      <c r="E170" s="53" t="e">
        <f>VLOOKUP(Tabela2[[#This Row],[TAG]],MICRO!J:L,3,0)</f>
        <v>#N/A</v>
      </c>
      <c r="F170" s="51" t="s">
        <v>23</v>
      </c>
      <c r="G170" s="65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66">
        <f t="shared" si="10"/>
        <v>0</v>
      </c>
      <c r="K170" s="1">
        <f>SUMIF(MICRO!AP:AP,O:O,MICRO!X:X)</f>
        <v>0</v>
      </c>
      <c r="L170" s="66" t="str">
        <f t="shared" si="11"/>
        <v>0%</v>
      </c>
      <c r="M170" s="1">
        <f t="shared" si="12"/>
        <v>0</v>
      </c>
      <c r="N170" s="63" t="e">
        <f t="shared" si="13"/>
        <v>#N/A</v>
      </c>
      <c r="O170" s="63" t="e">
        <f t="shared" si="14"/>
        <v>#N/A</v>
      </c>
      <c r="P170" s="2">
        <f>SUMIF(MICRO!AP:AP,O170,MICRO!AZ:AZ)</f>
        <v>0</v>
      </c>
      <c r="Q170" s="2">
        <f>SUMIF(MICRO!AP:AP,O170,MICRO!BA:BA)</f>
        <v>0</v>
      </c>
      <c r="R170" s="2">
        <f>SUMIF(MICRO!AP:AP,O:O,MICRO!BB:BB)</f>
        <v>0</v>
      </c>
    </row>
    <row r="171" spans="3:18" s="2" customFormat="1" ht="18.75" thickBot="1" x14ac:dyDescent="0.3">
      <c r="C171" s="52"/>
      <c r="D171" s="68" t="s">
        <v>352</v>
      </c>
      <c r="E171" s="53" t="e">
        <f>VLOOKUP(Tabela2[[#This Row],[TAG]],MICRO!J:L,3,0)</f>
        <v>#N/A</v>
      </c>
      <c r="F171" s="51" t="s">
        <v>52</v>
      </c>
      <c r="G171" s="65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66">
        <f t="shared" si="10"/>
        <v>0</v>
      </c>
      <c r="K171" s="1">
        <f>SUMIF(MICRO!AP:AP,O:O,MICRO!X:X)</f>
        <v>0</v>
      </c>
      <c r="L171" s="66" t="str">
        <f t="shared" si="11"/>
        <v>0%</v>
      </c>
      <c r="M171" s="1">
        <f t="shared" si="12"/>
        <v>0</v>
      </c>
      <c r="N171" s="63" t="e">
        <f t="shared" si="13"/>
        <v>#N/A</v>
      </c>
      <c r="O171" s="63" t="e">
        <f t="shared" si="14"/>
        <v>#N/A</v>
      </c>
      <c r="P171" s="2">
        <f>SUMIF(MICRO!AP:AP,O171,MICRO!AZ:AZ)</f>
        <v>0</v>
      </c>
      <c r="Q171" s="2">
        <f>SUMIF(MICRO!AP:AP,O171,MICRO!BA:BA)</f>
        <v>0</v>
      </c>
      <c r="R171" s="2">
        <f>SUMIF(MICRO!AP:AP,O:O,MICRO!BB:BB)</f>
        <v>0</v>
      </c>
    </row>
    <row r="172" spans="3:18" s="2" customFormat="1" ht="18.75" thickBot="1" x14ac:dyDescent="0.3">
      <c r="C172" s="52"/>
      <c r="D172" s="68" t="s">
        <v>401</v>
      </c>
      <c r="E172" s="53" t="e">
        <f>VLOOKUP(Tabela2[[#This Row],[TAG]],MICRO!J:L,3,0)</f>
        <v>#N/A</v>
      </c>
      <c r="F172" s="51" t="s">
        <v>22</v>
      </c>
      <c r="G172" s="65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66">
        <f t="shared" si="10"/>
        <v>0</v>
      </c>
      <c r="K172" s="1">
        <f>SUMIF(MICRO!AP:AP,O:O,MICRO!X:X)</f>
        <v>0</v>
      </c>
      <c r="L172" s="66" t="str">
        <f t="shared" si="11"/>
        <v>0%</v>
      </c>
      <c r="M172" s="1">
        <f t="shared" si="12"/>
        <v>0</v>
      </c>
      <c r="N172" s="63" t="e">
        <f t="shared" si="13"/>
        <v>#N/A</v>
      </c>
      <c r="O172" s="63" t="e">
        <f t="shared" si="14"/>
        <v>#N/A</v>
      </c>
      <c r="P172" s="2">
        <f>SUMIF(MICRO!AP:AP,O172,MICRO!AZ:AZ)</f>
        <v>0</v>
      </c>
      <c r="Q172" s="2">
        <f>SUMIF(MICRO!AP:AP,O172,MICRO!BA:BA)</f>
        <v>0</v>
      </c>
      <c r="R172" s="2">
        <f>SUMIF(MICRO!AP:AP,O:O,MICRO!BB:BB)</f>
        <v>0</v>
      </c>
    </row>
    <row r="173" spans="3:18" s="2" customFormat="1" ht="18.75" thickBot="1" x14ac:dyDescent="0.3">
      <c r="C173" s="52"/>
      <c r="D173" s="68" t="s">
        <v>402</v>
      </c>
      <c r="E173" s="53" t="e">
        <f>VLOOKUP(Tabela2[[#This Row],[TAG]],MICRO!J:L,3,0)</f>
        <v>#N/A</v>
      </c>
      <c r="F173" s="51" t="s">
        <v>22</v>
      </c>
      <c r="G173" s="65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66">
        <f t="shared" si="10"/>
        <v>0</v>
      </c>
      <c r="K173" s="1">
        <f>SUMIF(MICRO!AP:AP,O:O,MICRO!X:X)</f>
        <v>0</v>
      </c>
      <c r="L173" s="66" t="str">
        <f t="shared" si="11"/>
        <v>0%</v>
      </c>
      <c r="M173" s="1">
        <f t="shared" si="12"/>
        <v>0</v>
      </c>
      <c r="N173" s="63" t="e">
        <f t="shared" si="13"/>
        <v>#N/A</v>
      </c>
      <c r="O173" s="63" t="e">
        <f t="shared" si="14"/>
        <v>#N/A</v>
      </c>
      <c r="P173" s="2">
        <f>SUMIF(MICRO!AP:AP,O173,MICRO!AZ:AZ)</f>
        <v>0</v>
      </c>
      <c r="Q173" s="2">
        <f>SUMIF(MICRO!AP:AP,O173,MICRO!BA:BA)</f>
        <v>0</v>
      </c>
      <c r="R173" s="2">
        <f>SUMIF(MICRO!AP:AP,O:O,MICRO!BB:BB)</f>
        <v>0</v>
      </c>
    </row>
    <row r="174" spans="3:18" s="2" customFormat="1" ht="18.75" thickBot="1" x14ac:dyDescent="0.3">
      <c r="C174" s="52"/>
      <c r="D174" s="68" t="s">
        <v>404</v>
      </c>
      <c r="E174" s="53" t="e">
        <f>VLOOKUP(Tabela2[[#This Row],[TAG]],MICRO!J:L,3,0)</f>
        <v>#N/A</v>
      </c>
      <c r="F174" s="51" t="s">
        <v>22</v>
      </c>
      <c r="G174" s="65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66">
        <f t="shared" si="10"/>
        <v>0</v>
      </c>
      <c r="K174" s="1">
        <f>SUMIF(MICRO!AP:AP,O:O,MICRO!X:X)</f>
        <v>0</v>
      </c>
      <c r="L174" s="66" t="str">
        <f t="shared" si="11"/>
        <v>0%</v>
      </c>
      <c r="M174" s="1">
        <f t="shared" si="12"/>
        <v>0</v>
      </c>
      <c r="N174" s="63" t="e">
        <f t="shared" si="13"/>
        <v>#N/A</v>
      </c>
      <c r="O174" s="63" t="e">
        <f t="shared" si="14"/>
        <v>#N/A</v>
      </c>
      <c r="P174" s="2">
        <f>SUMIF(MICRO!AP:AP,O174,MICRO!AZ:AZ)</f>
        <v>0</v>
      </c>
      <c r="Q174" s="2">
        <f>SUMIF(MICRO!AP:AP,O174,MICRO!BA:BA)</f>
        <v>0</v>
      </c>
      <c r="R174" s="2">
        <f>SUMIF(MICRO!AP:AP,O:O,MICRO!BB:BB)</f>
        <v>0</v>
      </c>
    </row>
    <row r="175" spans="3:18" s="2" customFormat="1" ht="18.75" thickBot="1" x14ac:dyDescent="0.3">
      <c r="C175" s="52"/>
      <c r="D175" s="68" t="s">
        <v>403</v>
      </c>
      <c r="E175" s="53" t="e">
        <f>VLOOKUP(Tabela2[[#This Row],[TAG]],MICRO!J:L,3,0)</f>
        <v>#N/A</v>
      </c>
      <c r="F175" s="51" t="s">
        <v>22</v>
      </c>
      <c r="G175" s="65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66">
        <f t="shared" si="10"/>
        <v>0</v>
      </c>
      <c r="K175" s="1">
        <f>SUMIF(MICRO!AP:AP,O:O,MICRO!X:X)</f>
        <v>0</v>
      </c>
      <c r="L175" s="66" t="str">
        <f t="shared" si="11"/>
        <v>0%</v>
      </c>
      <c r="M175" s="1">
        <f t="shared" si="12"/>
        <v>0</v>
      </c>
      <c r="N175" s="63" t="e">
        <f t="shared" si="13"/>
        <v>#N/A</v>
      </c>
      <c r="O175" s="63" t="e">
        <f t="shared" si="14"/>
        <v>#N/A</v>
      </c>
      <c r="P175" s="2">
        <f>SUMIF(MICRO!AP:AP,O175,MICRO!AZ:AZ)</f>
        <v>0</v>
      </c>
      <c r="Q175" s="2">
        <f>SUMIF(MICRO!AP:AP,O175,MICRO!BA:BA)</f>
        <v>0</v>
      </c>
      <c r="R175" s="2">
        <f>SUMIF(MICRO!AP:AP,O:O,MICRO!BB:BB)</f>
        <v>0</v>
      </c>
    </row>
    <row r="176" spans="3:18" s="2" customFormat="1" ht="18.75" thickBot="1" x14ac:dyDescent="0.3">
      <c r="C176" s="52"/>
      <c r="D176" s="68" t="s">
        <v>405</v>
      </c>
      <c r="E176" s="53" t="e">
        <f>VLOOKUP(Tabela2[[#This Row],[TAG]],MICRO!J:L,3,0)</f>
        <v>#N/A</v>
      </c>
      <c r="F176" s="51" t="s">
        <v>31</v>
      </c>
      <c r="G176" s="65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66">
        <f t="shared" si="10"/>
        <v>0</v>
      </c>
      <c r="K176" s="1">
        <f>SUMIF(MICRO!AP:AP,O:O,MICRO!X:X)</f>
        <v>0</v>
      </c>
      <c r="L176" s="66" t="str">
        <f t="shared" si="11"/>
        <v>0%</v>
      </c>
      <c r="M176" s="1">
        <f t="shared" si="12"/>
        <v>0</v>
      </c>
      <c r="N176" s="63" t="e">
        <f t="shared" si="13"/>
        <v>#N/A</v>
      </c>
      <c r="O176" s="63" t="e">
        <f t="shared" si="14"/>
        <v>#N/A</v>
      </c>
      <c r="P176" s="2">
        <f>SUMIF(MICRO!AP:AP,O176,MICRO!AZ:AZ)</f>
        <v>0</v>
      </c>
      <c r="Q176" s="2">
        <f>SUMIF(MICRO!AP:AP,O176,MICRO!BA:BA)</f>
        <v>0</v>
      </c>
      <c r="R176" s="2">
        <f>SUMIF(MICRO!AP:AP,O:O,MICRO!BB:BB)</f>
        <v>0</v>
      </c>
    </row>
    <row r="177" spans="3:22" s="2" customFormat="1" ht="18.75" thickBot="1" x14ac:dyDescent="0.3">
      <c r="C177" s="52"/>
      <c r="D177" s="68" t="s">
        <v>405</v>
      </c>
      <c r="E177" s="53" t="e">
        <f>VLOOKUP(Tabela2[[#This Row],[TAG]],MICRO!J:L,3,0)</f>
        <v>#N/A</v>
      </c>
      <c r="F177" s="51" t="s">
        <v>23</v>
      </c>
      <c r="G177" s="65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66">
        <f t="shared" si="10"/>
        <v>0</v>
      </c>
      <c r="K177" s="1">
        <f>SUMIF(MICRO!AP:AP,O:O,MICRO!X:X)</f>
        <v>0</v>
      </c>
      <c r="L177" s="66" t="str">
        <f t="shared" si="11"/>
        <v>0%</v>
      </c>
      <c r="M177" s="1">
        <f t="shared" si="12"/>
        <v>0</v>
      </c>
      <c r="N177" s="63" t="e">
        <f t="shared" si="13"/>
        <v>#N/A</v>
      </c>
      <c r="O177" s="63" t="e">
        <f t="shared" si="14"/>
        <v>#N/A</v>
      </c>
      <c r="P177" s="2">
        <f>SUMIF(MICRO!AP:AP,O177,MICRO!AZ:AZ)</f>
        <v>0</v>
      </c>
      <c r="Q177" s="2">
        <f>SUMIF(MICRO!AP:AP,O177,MICRO!BA:BA)</f>
        <v>0</v>
      </c>
      <c r="R177" s="2">
        <f>SUMIF(MICRO!AP:AP,O:O,MICRO!BB:BB)</f>
        <v>0</v>
      </c>
    </row>
    <row r="178" spans="3:22" s="2" customFormat="1" ht="18.75" thickBot="1" x14ac:dyDescent="0.3">
      <c r="C178" s="52"/>
      <c r="D178" s="68" t="s">
        <v>407</v>
      </c>
      <c r="E178" s="53" t="e">
        <f>VLOOKUP(Tabela2[[#This Row],[TAG]],MICRO!J:L,3,0)</f>
        <v>#N/A</v>
      </c>
      <c r="F178" s="51" t="s">
        <v>23</v>
      </c>
      <c r="G178" s="65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66">
        <f t="shared" si="10"/>
        <v>0</v>
      </c>
      <c r="K178" s="1">
        <f>SUMIF(MICRO!AP:AP,O:O,MICRO!X:X)</f>
        <v>0</v>
      </c>
      <c r="L178" s="66" t="str">
        <f t="shared" si="11"/>
        <v>0%</v>
      </c>
      <c r="M178" s="1">
        <f t="shared" si="12"/>
        <v>0</v>
      </c>
      <c r="N178" s="63" t="e">
        <f t="shared" si="13"/>
        <v>#N/A</v>
      </c>
      <c r="O178" s="63" t="e">
        <f t="shared" si="14"/>
        <v>#N/A</v>
      </c>
      <c r="P178" s="2">
        <f>SUMIF(MICRO!AP:AP,O178,MICRO!AZ:AZ)</f>
        <v>0</v>
      </c>
      <c r="Q178" s="2">
        <f>SUMIF(MICRO!AP:AP,O178,MICRO!BA:BA)</f>
        <v>0</v>
      </c>
      <c r="R178" s="2">
        <f>SUMIF(MICRO!AP:AP,O:O,MICRO!BB:BB)</f>
        <v>0</v>
      </c>
    </row>
    <row r="179" spans="3:22" s="2" customFormat="1" ht="18.75" thickBot="1" x14ac:dyDescent="0.3">
      <c r="C179" s="52"/>
      <c r="D179" s="68" t="s">
        <v>420</v>
      </c>
      <c r="E179" s="53" t="e">
        <f>VLOOKUP(Tabela2[[#This Row],[TAG]],MICRO!J:L,3,0)</f>
        <v>#N/A</v>
      </c>
      <c r="F179" s="51" t="s">
        <v>23</v>
      </c>
      <c r="G179" s="65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66">
        <f t="shared" si="10"/>
        <v>0</v>
      </c>
      <c r="K179" s="1">
        <f>SUMIF(MICRO!AP:AP,O:O,MICRO!X:X)</f>
        <v>0</v>
      </c>
      <c r="L179" s="66" t="str">
        <f t="shared" si="11"/>
        <v>0%</v>
      </c>
      <c r="M179" s="1">
        <f t="shared" si="12"/>
        <v>0</v>
      </c>
      <c r="N179" s="63" t="e">
        <f t="shared" si="13"/>
        <v>#N/A</v>
      </c>
      <c r="O179" s="63" t="e">
        <f t="shared" si="14"/>
        <v>#N/A</v>
      </c>
      <c r="P179" s="2">
        <f>SUMIF(MICRO!AP:AP,O179,MICRO!AZ:AZ)</f>
        <v>0</v>
      </c>
      <c r="Q179" s="2">
        <f>SUMIF(MICRO!AP:AP,O179,MICRO!BA:BA)</f>
        <v>0</v>
      </c>
      <c r="R179" s="2">
        <f>SUMIF(MICRO!AP:AP,O:O,MICRO!BB:BB)</f>
        <v>0</v>
      </c>
    </row>
    <row r="180" spans="3:22" s="2" customFormat="1" ht="18.75" thickBot="1" x14ac:dyDescent="0.3">
      <c r="C180" s="52"/>
      <c r="D180" s="68" t="s">
        <v>421</v>
      </c>
      <c r="E180" s="53" t="e">
        <f>VLOOKUP(Tabela2[[#This Row],[TAG]],MICRO!J:L,3,0)</f>
        <v>#N/A</v>
      </c>
      <c r="F180" s="51" t="s">
        <v>31</v>
      </c>
      <c r="G180" s="65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66">
        <f t="shared" si="10"/>
        <v>0</v>
      </c>
      <c r="K180" s="1">
        <f>SUMIF(MICRO!AP:AP,O:O,MICRO!X:X)</f>
        <v>0</v>
      </c>
      <c r="L180" s="66" t="str">
        <f t="shared" si="11"/>
        <v>0%</v>
      </c>
      <c r="M180" s="1">
        <f t="shared" si="12"/>
        <v>0</v>
      </c>
      <c r="N180" s="63" t="e">
        <f t="shared" si="13"/>
        <v>#N/A</v>
      </c>
      <c r="O180" s="63" t="e">
        <f t="shared" si="14"/>
        <v>#N/A</v>
      </c>
      <c r="P180" s="2">
        <f>SUMIF(MICRO!AP:AP,O180,MICRO!AZ:AZ)</f>
        <v>0</v>
      </c>
      <c r="Q180" s="2">
        <f>SUMIF(MICRO!AP:AP,O180,MICRO!BA:BA)</f>
        <v>0</v>
      </c>
      <c r="R180" s="2">
        <f>SUMIF(MICRO!AP:AP,O:O,MICRO!BB:BB)</f>
        <v>0</v>
      </c>
    </row>
    <row r="181" spans="3:22" s="2" customFormat="1" ht="18.75" thickBot="1" x14ac:dyDescent="0.3">
      <c r="C181" s="52"/>
      <c r="D181" s="68" t="s">
        <v>421</v>
      </c>
      <c r="E181" s="53" t="e">
        <f>VLOOKUP(Tabela2[[#This Row],[TAG]],MICRO!J:L,3,0)</f>
        <v>#N/A</v>
      </c>
      <c r="F181" s="51" t="s">
        <v>23</v>
      </c>
      <c r="G181" s="65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66">
        <f t="shared" si="10"/>
        <v>0</v>
      </c>
      <c r="K181" s="1">
        <f>SUMIF(MICRO!AP:AP,O:O,MICRO!X:X)</f>
        <v>0</v>
      </c>
      <c r="L181" s="66" t="str">
        <f t="shared" si="11"/>
        <v>0%</v>
      </c>
      <c r="M181" s="1">
        <f t="shared" si="12"/>
        <v>0</v>
      </c>
      <c r="N181" s="63" t="e">
        <f t="shared" si="13"/>
        <v>#N/A</v>
      </c>
      <c r="O181" s="63" t="e">
        <f t="shared" si="14"/>
        <v>#N/A</v>
      </c>
      <c r="P181" s="2">
        <f>SUMIF(MICRO!AP:AP,O181,MICRO!AZ:AZ)</f>
        <v>0</v>
      </c>
      <c r="Q181" s="2">
        <f>SUMIF(MICRO!AP:AP,O181,MICRO!BA:BA)</f>
        <v>0</v>
      </c>
      <c r="R181" s="2">
        <f>SUMIF(MICRO!AP:AP,O:O,MICRO!BB:BB)</f>
        <v>0</v>
      </c>
    </row>
    <row r="182" spans="3:22" s="2" customFormat="1" ht="18.75" thickBot="1" x14ac:dyDescent="0.3">
      <c r="C182" s="52"/>
      <c r="D182" s="68" t="s">
        <v>431</v>
      </c>
      <c r="E182" s="53" t="e">
        <f>VLOOKUP(Tabela2[[#This Row],[TAG]],MICRO!J:L,3,0)</f>
        <v>#N/A</v>
      </c>
      <c r="F182" s="51" t="s">
        <v>31</v>
      </c>
      <c r="G182" s="65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66">
        <f t="shared" si="10"/>
        <v>0</v>
      </c>
      <c r="K182" s="1">
        <f>SUMIF(MICRO!AP:AP,O:O,MICRO!X:X)</f>
        <v>0</v>
      </c>
      <c r="L182" s="66" t="str">
        <f t="shared" si="11"/>
        <v>0%</v>
      </c>
      <c r="M182" s="1">
        <f t="shared" si="12"/>
        <v>0</v>
      </c>
      <c r="N182" s="63" t="e">
        <f t="shared" si="13"/>
        <v>#N/A</v>
      </c>
      <c r="O182" s="63" t="e">
        <f t="shared" si="14"/>
        <v>#N/A</v>
      </c>
      <c r="P182" s="2">
        <f>SUMIF(MICRO!AP:AP,O182,MICRO!AZ:AZ)</f>
        <v>0</v>
      </c>
      <c r="Q182" s="2">
        <f>SUMIF(MICRO!AP:AP,O182,MICRO!BA:BA)</f>
        <v>0</v>
      </c>
      <c r="R182" s="2">
        <f>SUMIF(MICRO!AP:AP,O:O,MICRO!BB:BB)</f>
        <v>0</v>
      </c>
    </row>
    <row r="183" spans="3:22" s="2" customFormat="1" ht="18.75" thickBot="1" x14ac:dyDescent="0.3">
      <c r="C183" s="52"/>
      <c r="D183" s="68" t="s">
        <v>432</v>
      </c>
      <c r="E183" s="53" t="e">
        <f>VLOOKUP(Tabela2[[#This Row],[TAG]],MICRO!J:L,3,0)</f>
        <v>#N/A</v>
      </c>
      <c r="F183" s="51" t="s">
        <v>31</v>
      </c>
      <c r="G183" s="65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66">
        <f t="shared" si="10"/>
        <v>0</v>
      </c>
      <c r="K183" s="1">
        <f>SUMIF(MICRO!AP:AP,O:O,MICRO!X:X)</f>
        <v>0</v>
      </c>
      <c r="L183" s="66" t="str">
        <f t="shared" si="11"/>
        <v>0%</v>
      </c>
      <c r="M183" s="1">
        <f t="shared" si="12"/>
        <v>0</v>
      </c>
      <c r="N183" s="63" t="e">
        <f t="shared" si="13"/>
        <v>#N/A</v>
      </c>
      <c r="O183" s="63" t="e">
        <f t="shared" si="14"/>
        <v>#N/A</v>
      </c>
      <c r="P183" s="2">
        <f>SUMIF(MICRO!AP:AP,O183,MICRO!AZ:AZ)</f>
        <v>0</v>
      </c>
      <c r="Q183" s="2">
        <f>SUMIF(MICRO!AP:AP,O183,MICRO!BA:BA)</f>
        <v>0</v>
      </c>
      <c r="R183" s="2">
        <f>SUMIF(MICRO!AP:AP,O:O,MICRO!BB:BB)</f>
        <v>0</v>
      </c>
    </row>
    <row r="184" spans="3:22" ht="18.75" thickBot="1" x14ac:dyDescent="0.3">
      <c r="D184" s="117" t="s">
        <v>433</v>
      </c>
      <c r="E184" s="118" t="e">
        <f>VLOOKUP(Tabela2[[#This Row],[TAG]],MICRO!J:L,3,0)</f>
        <v>#N/A</v>
      </c>
      <c r="F184" s="51" t="s">
        <v>31</v>
      </c>
      <c r="G184" s="119">
        <f>SUMIF(MICRO!AP:AP,O:O,MICRO!H:H)</f>
        <v>0</v>
      </c>
      <c r="H184" s="120">
        <f>SUMIF(MICRO!AP:AP,O:O,MICRO!R:R)</f>
        <v>0</v>
      </c>
      <c r="I184" s="120">
        <f>SUMIF(MICRO!AP:AP,O:O,MICRO!T:T)</f>
        <v>0</v>
      </c>
      <c r="J184" s="121">
        <f t="shared" ref="J184:J189" si="15">IF(G184 = 0,0,H184/G184)</f>
        <v>0</v>
      </c>
      <c r="K184" s="120">
        <f>SUMIF(MICRO!AP:AP,O:O,MICRO!X:X)</f>
        <v>0</v>
      </c>
      <c r="L184" s="121" t="str">
        <f t="shared" ref="L184:L189" si="16">IF(G184&lt;&gt;0,SUM(K184/G184*1),"0%")</f>
        <v>0%</v>
      </c>
      <c r="M184" s="120">
        <f t="shared" ref="M184:M189" si="17">G184-K184</f>
        <v>0</v>
      </c>
      <c r="N184" s="63" t="e">
        <f t="shared" ref="N184:N189" si="18">E184&amp;F184</f>
        <v>#N/A</v>
      </c>
      <c r="O184" s="63" t="e">
        <f t="shared" ref="O184:O189" si="19">D184&amp;E184&amp;F184</f>
        <v>#N/A</v>
      </c>
      <c r="P184" s="2">
        <f>SUMIF(MICRO!AP:AP,O184,MICRO!AZ:AZ)</f>
        <v>0</v>
      </c>
      <c r="Q184">
        <f>SUMIF(MICRO!AP:AP,O184,MICRO!BA:BA)</f>
        <v>0</v>
      </c>
      <c r="R184">
        <f>SUMIF(MICRO!AP:AP,O:O,MICRO!BB:BB)</f>
        <v>0</v>
      </c>
      <c r="V184" s="2"/>
    </row>
    <row r="185" spans="3:22" ht="18.75" thickBot="1" x14ac:dyDescent="0.3">
      <c r="D185" s="117" t="s">
        <v>434</v>
      </c>
      <c r="E185" s="118" t="e">
        <f>VLOOKUP(Tabela2[[#This Row],[TAG]],MICRO!J:L,3,0)</f>
        <v>#N/A</v>
      </c>
      <c r="F185" s="51" t="s">
        <v>31</v>
      </c>
      <c r="G185" s="119">
        <f>SUMIF(MICRO!AP:AP,O:O,MICRO!H:H)</f>
        <v>0</v>
      </c>
      <c r="H185" s="120">
        <f>SUMIF(MICRO!AP:AP,O:O,MICRO!R:R)</f>
        <v>0</v>
      </c>
      <c r="I185" s="120">
        <f>SUMIF(MICRO!AP:AP,O:O,MICRO!T:T)</f>
        <v>0</v>
      </c>
      <c r="J185" s="121">
        <f t="shared" si="15"/>
        <v>0</v>
      </c>
      <c r="K185" s="120">
        <f>SUMIF(MICRO!AP:AP,O:O,MICRO!X:X)</f>
        <v>0</v>
      </c>
      <c r="L185" s="121" t="str">
        <f t="shared" si="16"/>
        <v>0%</v>
      </c>
      <c r="M185" s="120">
        <f t="shared" si="17"/>
        <v>0</v>
      </c>
      <c r="N185" s="63" t="e">
        <f t="shared" si="18"/>
        <v>#N/A</v>
      </c>
      <c r="O185" s="63" t="e">
        <f t="shared" si="19"/>
        <v>#N/A</v>
      </c>
      <c r="P185" s="2">
        <f>SUMIF(MICRO!AP:AP,O185,MICRO!AZ:AZ)</f>
        <v>0</v>
      </c>
      <c r="Q185">
        <f>SUMIF(MICRO!AP:AP,O185,MICRO!BA:BA)</f>
        <v>0</v>
      </c>
      <c r="R185">
        <f>SUMIF(MICRO!AP:AP,O:O,MICRO!BB:BB)</f>
        <v>0</v>
      </c>
      <c r="V185" s="2"/>
    </row>
    <row r="186" spans="3:22" ht="18.75" thickBot="1" x14ac:dyDescent="0.3">
      <c r="D186" s="117" t="s">
        <v>435</v>
      </c>
      <c r="E186" s="118" t="e">
        <f>VLOOKUP(Tabela2[[#This Row],[TAG]],MICRO!J:L,3,0)</f>
        <v>#N/A</v>
      </c>
      <c r="F186" s="51" t="s">
        <v>31</v>
      </c>
      <c r="G186" s="119">
        <f>SUMIF(MICRO!AP:AP,O:O,MICRO!H:H)</f>
        <v>0</v>
      </c>
      <c r="H186" s="120">
        <f>SUMIF(MICRO!AP:AP,O:O,MICRO!R:R)</f>
        <v>0</v>
      </c>
      <c r="I186" s="120">
        <f>SUMIF(MICRO!AP:AP,O:O,MICRO!T:T)</f>
        <v>0</v>
      </c>
      <c r="J186" s="121">
        <f t="shared" si="15"/>
        <v>0</v>
      </c>
      <c r="K186" s="120">
        <f>SUMIF(MICRO!AP:AP,O:O,MICRO!X:X)</f>
        <v>0</v>
      </c>
      <c r="L186" s="121" t="str">
        <f t="shared" si="16"/>
        <v>0%</v>
      </c>
      <c r="M186" s="120">
        <f t="shared" si="17"/>
        <v>0</v>
      </c>
      <c r="N186" s="63" t="e">
        <f t="shared" si="18"/>
        <v>#N/A</v>
      </c>
      <c r="O186" s="63" t="e">
        <f t="shared" si="19"/>
        <v>#N/A</v>
      </c>
      <c r="P186" s="2">
        <f>SUMIF(MICRO!AP:AP,O186,MICRO!AZ:AZ)</f>
        <v>0</v>
      </c>
      <c r="Q186">
        <f>SUMIF(MICRO!AP:AP,O186,MICRO!BA:BA)</f>
        <v>0</v>
      </c>
      <c r="R186">
        <f>SUMIF(MICRO!AP:AP,O:O,MICRO!BB:BB)</f>
        <v>0</v>
      </c>
      <c r="V186" s="2"/>
    </row>
    <row r="187" spans="3:22" ht="18.75" thickBot="1" x14ac:dyDescent="0.3">
      <c r="D187" s="117" t="s">
        <v>438</v>
      </c>
      <c r="E187" s="118" t="e">
        <f>VLOOKUP(Tabela2[[#This Row],[TAG]],MICRO!J:L,3,0)</f>
        <v>#N/A</v>
      </c>
      <c r="F187" s="116" t="s">
        <v>23</v>
      </c>
      <c r="G187" s="119">
        <f>SUMIF(MICRO!AP:AP,O:O,MICRO!H:H)</f>
        <v>0</v>
      </c>
      <c r="H187" s="120">
        <f>SUMIF(MICRO!AP:AP,O:O,MICRO!R:R)</f>
        <v>0</v>
      </c>
      <c r="I187" s="120">
        <f>SUMIF(MICRO!AP:AP,O:O,MICRO!T:T)</f>
        <v>0</v>
      </c>
      <c r="J187" s="121">
        <f t="shared" si="15"/>
        <v>0</v>
      </c>
      <c r="K187" s="120">
        <f>SUMIF(MICRO!AP:AP,O:O,MICRO!X:X)</f>
        <v>0</v>
      </c>
      <c r="L187" s="121" t="str">
        <f t="shared" si="16"/>
        <v>0%</v>
      </c>
      <c r="M187" s="120">
        <f t="shared" si="17"/>
        <v>0</v>
      </c>
      <c r="N187" s="63" t="e">
        <f t="shared" si="18"/>
        <v>#N/A</v>
      </c>
      <c r="O187" s="63" t="e">
        <f t="shared" si="19"/>
        <v>#N/A</v>
      </c>
      <c r="P187" s="2">
        <f>SUMIF(MICRO!AP:AP,O187,MICRO!AZ:AZ)</f>
        <v>0</v>
      </c>
      <c r="Q187">
        <f>SUMIF(MICRO!AP:AP,O187,MICRO!BA:BA)</f>
        <v>0</v>
      </c>
      <c r="R187">
        <f>SUMIF(MICRO!AP:AP,O:O,MICRO!BB:BB)</f>
        <v>0</v>
      </c>
      <c r="V187" s="2"/>
    </row>
    <row r="188" spans="3:22" ht="18.75" thickBot="1" x14ac:dyDescent="0.3">
      <c r="D188" s="117" t="s">
        <v>438</v>
      </c>
      <c r="E188" s="118" t="e">
        <f>VLOOKUP(Tabela2[[#This Row],[TAG]],MICRO!J:L,3,0)</f>
        <v>#N/A</v>
      </c>
      <c r="F188" s="116" t="s">
        <v>33</v>
      </c>
      <c r="G188" s="119">
        <f>SUMIF(MICRO!AP:AP,O:O,MICRO!H:H)</f>
        <v>0</v>
      </c>
      <c r="H188" s="120">
        <f>SUMIF(MICRO!AP:AP,O:O,MICRO!R:R)</f>
        <v>0</v>
      </c>
      <c r="I188" s="120">
        <f>SUMIF(MICRO!AP:AP,O:O,MICRO!T:T)</f>
        <v>0</v>
      </c>
      <c r="J188" s="121">
        <f t="shared" si="15"/>
        <v>0</v>
      </c>
      <c r="K188" s="120">
        <f>SUMIF(MICRO!AP:AP,O:O,MICRO!X:X)</f>
        <v>0</v>
      </c>
      <c r="L188" s="121" t="str">
        <f t="shared" si="16"/>
        <v>0%</v>
      </c>
      <c r="M188" s="120">
        <f t="shared" si="17"/>
        <v>0</v>
      </c>
      <c r="N188" s="63" t="e">
        <f t="shared" si="18"/>
        <v>#N/A</v>
      </c>
      <c r="O188" s="63" t="e">
        <f t="shared" si="19"/>
        <v>#N/A</v>
      </c>
      <c r="P188" s="2">
        <f>SUMIF(MICRO!AP:AP,O188,MICRO!AZ:AZ)</f>
        <v>0</v>
      </c>
      <c r="Q188">
        <f>SUMIF(MICRO!AP:AP,O188,MICRO!BA:BA)</f>
        <v>0</v>
      </c>
      <c r="R188">
        <f>SUMIF(MICRO!AP:AP,O:O,MICRO!BB:BB)</f>
        <v>0</v>
      </c>
      <c r="V188" s="2"/>
    </row>
    <row r="189" spans="3:22" ht="18.75" thickBot="1" x14ac:dyDescent="0.3">
      <c r="D189" s="117" t="s">
        <v>441</v>
      </c>
      <c r="E189" s="118" t="e">
        <f>VLOOKUP(Tabela2[[#This Row],[TAG]],MICRO!J:L,3,0)</f>
        <v>#N/A</v>
      </c>
      <c r="F189" s="116" t="s">
        <v>23</v>
      </c>
      <c r="G189" s="119">
        <f>SUMIF(MICRO!AP:AP,O:O,MICRO!H:H)</f>
        <v>0</v>
      </c>
      <c r="H189" s="120">
        <f>SUMIF(MICRO!AP:AP,O:O,MICRO!R:R)</f>
        <v>0</v>
      </c>
      <c r="I189" s="120">
        <f>SUMIF(MICRO!AP:AP,O:O,MICRO!T:T)</f>
        <v>0</v>
      </c>
      <c r="J189" s="121">
        <f t="shared" si="15"/>
        <v>0</v>
      </c>
      <c r="K189" s="120">
        <f>SUMIF(MICRO!AP:AP,O:O,MICRO!X:X)</f>
        <v>0</v>
      </c>
      <c r="L189" s="121" t="str">
        <f t="shared" si="16"/>
        <v>0%</v>
      </c>
      <c r="M189" s="120">
        <f t="shared" si="17"/>
        <v>0</v>
      </c>
      <c r="N189" s="63" t="e">
        <f t="shared" si="18"/>
        <v>#N/A</v>
      </c>
      <c r="O189" s="63" t="e">
        <f t="shared" si="19"/>
        <v>#N/A</v>
      </c>
      <c r="P189" s="2">
        <f>SUMIF(MICRO!AP:AP,O189,MICRO!AZ:AZ)</f>
        <v>0</v>
      </c>
      <c r="Q189">
        <f>SUMIF(MICRO!AP:AP,O189,MICRO!BA:BA)</f>
        <v>0</v>
      </c>
      <c r="R189">
        <f>SUMIF(MICRO!AP:AP,O:O,MICRO!BB:BB)</f>
        <v>0</v>
      </c>
      <c r="V189" s="2"/>
    </row>
    <row r="190" spans="3:22" ht="18.75" thickBot="1" x14ac:dyDescent="0.3">
      <c r="D190" s="117" t="s">
        <v>526</v>
      </c>
      <c r="E190" s="118" t="e">
        <f>VLOOKUP(Tabela2[[#This Row],[TAG]],MICRO!J:L,3,0)</f>
        <v>#N/A</v>
      </c>
      <c r="F190" s="116" t="s">
        <v>23</v>
      </c>
      <c r="G190" s="119">
        <f>SUMIF(MICRO!AP:AP,O:O,MICRO!H:H)</f>
        <v>0</v>
      </c>
      <c r="H190" s="120">
        <f>SUMIF(MICRO!AP:AP,O:O,MICRO!R:R)</f>
        <v>0</v>
      </c>
      <c r="I190" s="120">
        <f>SUMIF(MICRO!AP:AP,O:O,MICRO!T:T)</f>
        <v>0</v>
      </c>
      <c r="J190" s="121">
        <f t="shared" ref="J190:J199" si="20">IF(G190 = 0,0,H190/G190)</f>
        <v>0</v>
      </c>
      <c r="K190" s="120">
        <f>SUMIF(MICRO!AP:AP,O:O,MICRO!X:X)</f>
        <v>0</v>
      </c>
      <c r="L190" s="121" t="str">
        <f t="shared" ref="L190:L199" si="21">IF(G190&lt;&gt;0,SUM(K190/G190*1),"0%")</f>
        <v>0%</v>
      </c>
      <c r="M190" s="120">
        <f t="shared" ref="M190:M199" si="22">G190-K190</f>
        <v>0</v>
      </c>
      <c r="N190" s="63" t="e">
        <f t="shared" ref="N190:N199" si="23">E190&amp;F190</f>
        <v>#N/A</v>
      </c>
      <c r="O190" s="63" t="e">
        <f t="shared" ref="O190:O199" si="24">D190&amp;E190&amp;F190</f>
        <v>#N/A</v>
      </c>
      <c r="P190" s="2">
        <f>SUMIF(MICRO!AP:AP,O190,MICRO!AZ:AZ)</f>
        <v>0</v>
      </c>
      <c r="Q190">
        <f>SUMIF(MICRO!AP:AP,O190,MICRO!BA:BA)</f>
        <v>0</v>
      </c>
      <c r="R190">
        <f>SUMIF(MICRO!AP:AP,O:O,MICRO!BB:BB)</f>
        <v>0</v>
      </c>
      <c r="V190" s="2"/>
    </row>
    <row r="191" spans="3:22" ht="18.75" thickBot="1" x14ac:dyDescent="0.3">
      <c r="D191" s="117" t="s">
        <v>529</v>
      </c>
      <c r="E191" s="118" t="e">
        <f>VLOOKUP(Tabela2[[#This Row],[TAG]],MICRO!J:L,3,0)</f>
        <v>#N/A</v>
      </c>
      <c r="F191" s="116" t="s">
        <v>23</v>
      </c>
      <c r="G191" s="119">
        <f>SUMIF(MICRO!AP:AP,O:O,MICRO!H:H)</f>
        <v>0</v>
      </c>
      <c r="H191" s="120">
        <f>SUMIF(MICRO!AP:AP,O:O,MICRO!R:R)</f>
        <v>0</v>
      </c>
      <c r="I191" s="120">
        <f>SUMIF(MICRO!AP:AP,O:O,MICRO!T:T)</f>
        <v>0</v>
      </c>
      <c r="J191" s="121">
        <f t="shared" si="20"/>
        <v>0</v>
      </c>
      <c r="K191" s="120">
        <f>SUMIF(MICRO!AP:AP,O:O,MICRO!X:X)</f>
        <v>0</v>
      </c>
      <c r="L191" s="121" t="str">
        <f t="shared" si="21"/>
        <v>0%</v>
      </c>
      <c r="M191" s="120">
        <f t="shared" si="22"/>
        <v>0</v>
      </c>
      <c r="N191" s="63" t="e">
        <f t="shared" si="23"/>
        <v>#N/A</v>
      </c>
      <c r="O191" s="63" t="e">
        <f t="shared" si="24"/>
        <v>#N/A</v>
      </c>
      <c r="P191" s="2">
        <f>SUMIF(MICRO!AP:AP,O191,MICRO!AZ:AZ)</f>
        <v>0</v>
      </c>
      <c r="Q191">
        <f>SUMIF(MICRO!AP:AP,O191,MICRO!BA:BA)</f>
        <v>0</v>
      </c>
      <c r="R191">
        <f>SUMIF(MICRO!AP:AP,O:O,MICRO!BB:BB)</f>
        <v>0</v>
      </c>
      <c r="V191" s="2"/>
    </row>
    <row r="192" spans="3:22" ht="16.5" thickBot="1" x14ac:dyDescent="0.3">
      <c r="D192" s="117" t="s">
        <v>532</v>
      </c>
      <c r="E192" s="118" t="e">
        <f>VLOOKUP(Tabela2[[#This Row],[TAG]],MICRO!J:L,3,0)</f>
        <v>#N/A</v>
      </c>
      <c r="F192" s="8" t="s">
        <v>53</v>
      </c>
      <c r="G192" s="119">
        <f>SUMIF(MICRO!AP:AP,O:O,MICRO!H:H)</f>
        <v>0</v>
      </c>
      <c r="H192" s="120">
        <f>SUMIF(MICRO!AP:AP,O:O,MICRO!R:R)</f>
        <v>0</v>
      </c>
      <c r="I192" s="120">
        <f>SUMIF(MICRO!AP:AP,O:O,MICRO!T:T)</f>
        <v>0</v>
      </c>
      <c r="J192" s="121">
        <f t="shared" si="20"/>
        <v>0</v>
      </c>
      <c r="K192" s="120">
        <f>SUMIF(MICRO!AP:AP,O:O,MICRO!X:X)</f>
        <v>0</v>
      </c>
      <c r="L192" s="121" t="str">
        <f t="shared" si="21"/>
        <v>0%</v>
      </c>
      <c r="M192" s="120">
        <f t="shared" si="22"/>
        <v>0</v>
      </c>
      <c r="N192" s="63" t="e">
        <f t="shared" si="23"/>
        <v>#N/A</v>
      </c>
      <c r="O192" s="63" t="e">
        <f t="shared" si="24"/>
        <v>#N/A</v>
      </c>
      <c r="P192" s="2">
        <f>SUMIF(MICRO!AP:AP,O192,MICRO!AZ:AZ)</f>
        <v>0</v>
      </c>
      <c r="Q192">
        <f>SUMIF(MICRO!AP:AP,O192,MICRO!BA:BA)</f>
        <v>0</v>
      </c>
      <c r="R192">
        <f>SUMIF(MICRO!AP:AP,O:O,MICRO!BB:BB)</f>
        <v>0</v>
      </c>
      <c r="V192" s="2"/>
    </row>
    <row r="193" spans="4:22" ht="18.75" thickBot="1" x14ac:dyDescent="0.3">
      <c r="D193" s="117" t="s">
        <v>532</v>
      </c>
      <c r="E193" s="118" t="e">
        <f>VLOOKUP(Tabela2[[#This Row],[TAG]],MICRO!J:L,3,0)</f>
        <v>#N/A</v>
      </c>
      <c r="F193" s="51" t="s">
        <v>31</v>
      </c>
      <c r="G193" s="119">
        <f>SUMIF(MICRO!AP:AP,O:O,MICRO!H:H)</f>
        <v>0</v>
      </c>
      <c r="H193" s="120">
        <f>SUMIF(MICRO!AP:AP,O:O,MICRO!R:R)</f>
        <v>0</v>
      </c>
      <c r="I193" s="120">
        <f>SUMIF(MICRO!AP:AP,O:O,MICRO!T:T)</f>
        <v>0</v>
      </c>
      <c r="J193" s="121">
        <f t="shared" si="20"/>
        <v>0</v>
      </c>
      <c r="K193" s="120">
        <f>SUMIF(MICRO!AP:AP,O:O,MICRO!X:X)</f>
        <v>0</v>
      </c>
      <c r="L193" s="121" t="str">
        <f t="shared" si="21"/>
        <v>0%</v>
      </c>
      <c r="M193" s="120">
        <f t="shared" si="22"/>
        <v>0</v>
      </c>
      <c r="N193" s="63" t="e">
        <f t="shared" si="23"/>
        <v>#N/A</v>
      </c>
      <c r="O193" s="63" t="e">
        <f t="shared" si="24"/>
        <v>#N/A</v>
      </c>
      <c r="P193" s="2">
        <f>SUMIF(MICRO!AP:AP,O193,MICRO!AZ:AZ)</f>
        <v>0</v>
      </c>
      <c r="Q193">
        <f>SUMIF(MICRO!AP:AP,O193,MICRO!BA:BA)</f>
        <v>0</v>
      </c>
      <c r="R193">
        <f>SUMIF(MICRO!AP:AP,O:O,MICRO!BB:BB)</f>
        <v>0</v>
      </c>
      <c r="V193" s="2"/>
    </row>
    <row r="194" spans="4:22" ht="18.75" thickBot="1" x14ac:dyDescent="0.3">
      <c r="D194" s="117" t="s">
        <v>532</v>
      </c>
      <c r="E194" s="118" t="e">
        <f>VLOOKUP(Tabela2[[#This Row],[TAG]],MICRO!J:L,3,0)</f>
        <v>#N/A</v>
      </c>
      <c r="F194" s="51" t="s">
        <v>32</v>
      </c>
      <c r="G194" s="119">
        <f>SUMIF(MICRO!AP:AP,O:O,MICRO!H:H)</f>
        <v>0</v>
      </c>
      <c r="H194" s="120">
        <f>SUMIF(MICRO!AP:AP,O:O,MICRO!R:R)</f>
        <v>0</v>
      </c>
      <c r="I194" s="120">
        <f>SUMIF(MICRO!AP:AP,O:O,MICRO!T:T)</f>
        <v>0</v>
      </c>
      <c r="J194" s="121">
        <f t="shared" si="20"/>
        <v>0</v>
      </c>
      <c r="K194" s="120">
        <f>SUMIF(MICRO!AP:AP,O:O,MICRO!X:X)</f>
        <v>0</v>
      </c>
      <c r="L194" s="121" t="str">
        <f t="shared" si="21"/>
        <v>0%</v>
      </c>
      <c r="M194" s="120">
        <f t="shared" si="22"/>
        <v>0</v>
      </c>
      <c r="N194" s="63" t="e">
        <f t="shared" si="23"/>
        <v>#N/A</v>
      </c>
      <c r="O194" s="63" t="e">
        <f t="shared" si="24"/>
        <v>#N/A</v>
      </c>
      <c r="P194" s="2">
        <f>SUMIF(MICRO!AP:AP,O194,MICRO!AZ:AZ)</f>
        <v>0</v>
      </c>
      <c r="Q194">
        <f>SUMIF(MICRO!AP:AP,O194,MICRO!BA:BA)</f>
        <v>0</v>
      </c>
      <c r="R194">
        <f>SUMIF(MICRO!AP:AP,O:O,MICRO!BB:BB)</f>
        <v>0</v>
      </c>
      <c r="V194" s="2"/>
    </row>
    <row r="195" spans="4:22" ht="18.75" thickBot="1" x14ac:dyDescent="0.3">
      <c r="D195" s="117" t="s">
        <v>555</v>
      </c>
      <c r="E195" s="118" t="e">
        <f>VLOOKUP(Tabela2[[#This Row],[TAG]],MICRO!J:L,3,0)</f>
        <v>#N/A</v>
      </c>
      <c r="F195" s="116" t="s">
        <v>23</v>
      </c>
      <c r="G195" s="119">
        <f>SUMIF(MICRO!AP:AP,O:O,MICRO!H:H)</f>
        <v>0</v>
      </c>
      <c r="H195" s="120">
        <f>SUMIF(MICRO!AP:AP,O:O,MICRO!R:R)</f>
        <v>0</v>
      </c>
      <c r="I195" s="120">
        <f>SUMIF(MICRO!AP:AP,O:O,MICRO!T:T)</f>
        <v>0</v>
      </c>
      <c r="J195" s="121">
        <f t="shared" si="20"/>
        <v>0</v>
      </c>
      <c r="K195" s="120">
        <f>SUMIF(MICRO!AP:AP,O:O,MICRO!X:X)</f>
        <v>0</v>
      </c>
      <c r="L195" s="121" t="str">
        <f t="shared" si="21"/>
        <v>0%</v>
      </c>
      <c r="M195" s="120">
        <f t="shared" si="22"/>
        <v>0</v>
      </c>
      <c r="N195" s="63" t="e">
        <f t="shared" si="23"/>
        <v>#N/A</v>
      </c>
      <c r="O195" s="63" t="e">
        <f t="shared" si="24"/>
        <v>#N/A</v>
      </c>
      <c r="P195" s="2">
        <f>SUMIF(MICRO!AP:AP,O195,MICRO!AZ:AZ)</f>
        <v>0</v>
      </c>
      <c r="Q195">
        <f>SUMIF(MICRO!AP:AP,O195,MICRO!BA:BA)</f>
        <v>0</v>
      </c>
      <c r="R195">
        <f>SUMIF(MICRO!AP:AP,O:O,MICRO!BB:BB)</f>
        <v>0</v>
      </c>
      <c r="V195" s="2"/>
    </row>
    <row r="196" spans="4:22" ht="18.75" thickBot="1" x14ac:dyDescent="0.3">
      <c r="D196" s="117" t="s">
        <v>556</v>
      </c>
      <c r="E196" s="118" t="e">
        <f>VLOOKUP(Tabela2[[#This Row],[TAG]],MICRO!J:L,3,0)</f>
        <v>#N/A</v>
      </c>
      <c r="F196" s="116" t="s">
        <v>23</v>
      </c>
      <c r="G196" s="119">
        <f>SUMIF(MICRO!AP:AP,O:O,MICRO!H:H)</f>
        <v>0</v>
      </c>
      <c r="H196" s="120">
        <f>SUMIF(MICRO!AP:AP,O:O,MICRO!R:R)</f>
        <v>0</v>
      </c>
      <c r="I196" s="120">
        <f>SUMIF(MICRO!AP:AP,O:O,MICRO!T:T)</f>
        <v>0</v>
      </c>
      <c r="J196" s="121">
        <f t="shared" si="20"/>
        <v>0</v>
      </c>
      <c r="K196" s="120">
        <f>SUMIF(MICRO!AP:AP,O:O,MICRO!X:X)</f>
        <v>0</v>
      </c>
      <c r="L196" s="121" t="str">
        <f t="shared" si="21"/>
        <v>0%</v>
      </c>
      <c r="M196" s="120">
        <f t="shared" si="22"/>
        <v>0</v>
      </c>
      <c r="N196" s="63" t="e">
        <f t="shared" si="23"/>
        <v>#N/A</v>
      </c>
      <c r="O196" s="63" t="e">
        <f t="shared" si="24"/>
        <v>#N/A</v>
      </c>
      <c r="P196" s="2">
        <f>SUMIF(MICRO!AP:AP,O196,MICRO!AZ:AZ)</f>
        <v>0</v>
      </c>
      <c r="Q196">
        <f>SUMIF(MICRO!AP:AP,O196,MICRO!BA:BA)</f>
        <v>0</v>
      </c>
      <c r="R196">
        <f>SUMIF(MICRO!AP:AP,O:O,MICRO!BB:BB)</f>
        <v>0</v>
      </c>
      <c r="V196" s="2"/>
    </row>
    <row r="197" spans="4:22" ht="18.75" thickBot="1" x14ac:dyDescent="0.3">
      <c r="D197" s="117" t="s">
        <v>559</v>
      </c>
      <c r="E197" s="118" t="e">
        <f>VLOOKUP(Tabela2[[#This Row],[TAG]],MICRO!J:L,3,0)</f>
        <v>#N/A</v>
      </c>
      <c r="F197" s="116" t="s">
        <v>23</v>
      </c>
      <c r="G197" s="119">
        <f>SUMIF(MICRO!AP:AP,O:O,MICRO!H:H)</f>
        <v>0</v>
      </c>
      <c r="H197" s="120">
        <f>SUMIF(MICRO!AP:AP,O:O,MICRO!R:R)</f>
        <v>0</v>
      </c>
      <c r="I197" s="120">
        <f>SUMIF(MICRO!AP:AP,O:O,MICRO!T:T)</f>
        <v>0</v>
      </c>
      <c r="J197" s="121">
        <f t="shared" si="20"/>
        <v>0</v>
      </c>
      <c r="K197" s="120">
        <f>SUMIF(MICRO!AP:AP,O:O,MICRO!X:X)</f>
        <v>0</v>
      </c>
      <c r="L197" s="121" t="str">
        <f t="shared" si="21"/>
        <v>0%</v>
      </c>
      <c r="M197" s="120">
        <f t="shared" si="22"/>
        <v>0</v>
      </c>
      <c r="N197" s="63" t="e">
        <f t="shared" si="23"/>
        <v>#N/A</v>
      </c>
      <c r="O197" s="63" t="e">
        <f t="shared" si="24"/>
        <v>#N/A</v>
      </c>
      <c r="P197" s="2">
        <f>SUMIF(MICRO!AP:AP,O197,MICRO!AZ:AZ)</f>
        <v>0</v>
      </c>
      <c r="Q197">
        <f>SUMIF(MICRO!AP:AP,O197,MICRO!BA:BA)</f>
        <v>0</v>
      </c>
      <c r="R197">
        <f>SUMIF(MICRO!AP:AP,O:O,MICRO!BB:BB)</f>
        <v>0</v>
      </c>
      <c r="V197" s="2"/>
    </row>
    <row r="198" spans="4:22" ht="18.75" thickBot="1" x14ac:dyDescent="0.3">
      <c r="D198" s="117" t="s">
        <v>557</v>
      </c>
      <c r="E198" s="118" t="e">
        <f>VLOOKUP(Tabela2[[#This Row],[TAG]],MICRO!J:L,3,0)</f>
        <v>#N/A</v>
      </c>
      <c r="F198" s="116" t="s">
        <v>23</v>
      </c>
      <c r="G198" s="119">
        <f>SUMIF(MICRO!AP:AP,O:O,MICRO!H:H)</f>
        <v>0</v>
      </c>
      <c r="H198" s="120">
        <f>SUMIF(MICRO!AP:AP,O:O,MICRO!R:R)</f>
        <v>0</v>
      </c>
      <c r="I198" s="120">
        <f>SUMIF(MICRO!AP:AP,O:O,MICRO!T:T)</f>
        <v>0</v>
      </c>
      <c r="J198" s="121">
        <f t="shared" si="20"/>
        <v>0</v>
      </c>
      <c r="K198" s="120">
        <f>SUMIF(MICRO!AP:AP,O:O,MICRO!X:X)</f>
        <v>0</v>
      </c>
      <c r="L198" s="121" t="str">
        <f t="shared" si="21"/>
        <v>0%</v>
      </c>
      <c r="M198" s="120">
        <f t="shared" si="22"/>
        <v>0</v>
      </c>
      <c r="N198" s="63" t="e">
        <f t="shared" si="23"/>
        <v>#N/A</v>
      </c>
      <c r="O198" s="63" t="e">
        <f t="shared" si="24"/>
        <v>#N/A</v>
      </c>
      <c r="P198" s="2">
        <f>SUMIF(MICRO!AP:AP,O198,MICRO!AZ:AZ)</f>
        <v>0</v>
      </c>
      <c r="Q198">
        <f>SUMIF(MICRO!AP:AP,O198,MICRO!BA:BA)</f>
        <v>0</v>
      </c>
      <c r="R198">
        <f>SUMIF(MICRO!AP:AP,O:O,MICRO!BB:BB)</f>
        <v>0</v>
      </c>
      <c r="V198" s="2"/>
    </row>
    <row r="199" spans="4:22" ht="18.75" thickBot="1" x14ac:dyDescent="0.3">
      <c r="D199" s="117" t="s">
        <v>558</v>
      </c>
      <c r="E199" s="118" t="e">
        <f>VLOOKUP(Tabela2[[#This Row],[TAG]],MICRO!J:L,3,0)</f>
        <v>#N/A</v>
      </c>
      <c r="F199" s="116" t="s">
        <v>23</v>
      </c>
      <c r="G199" s="119">
        <f>SUMIF(MICRO!AP:AP,O:O,MICRO!H:H)</f>
        <v>0</v>
      </c>
      <c r="H199" s="120">
        <f>SUMIF(MICRO!AP:AP,O:O,MICRO!R:R)</f>
        <v>0</v>
      </c>
      <c r="I199" s="120">
        <f>SUMIF(MICRO!AP:AP,O:O,MICRO!T:T)</f>
        <v>0</v>
      </c>
      <c r="J199" s="121">
        <f t="shared" si="20"/>
        <v>0</v>
      </c>
      <c r="K199" s="120">
        <f>SUMIF(MICRO!AP:AP,O:O,MICRO!X:X)</f>
        <v>0</v>
      </c>
      <c r="L199" s="121" t="str">
        <f t="shared" si="21"/>
        <v>0%</v>
      </c>
      <c r="M199" s="120">
        <f t="shared" si="22"/>
        <v>0</v>
      </c>
      <c r="N199" s="63" t="e">
        <f t="shared" si="23"/>
        <v>#N/A</v>
      </c>
      <c r="O199" s="63" t="e">
        <f t="shared" si="24"/>
        <v>#N/A</v>
      </c>
      <c r="P199" s="2">
        <f>SUMIF(MICRO!AP:AP,O199,MICRO!AZ:AZ)</f>
        <v>0</v>
      </c>
      <c r="Q199">
        <f>SUMIF(MICRO!AP:AP,O199,MICRO!BA:BA)</f>
        <v>0</v>
      </c>
      <c r="R199">
        <f>SUMIF(MICRO!AP:AP,O:O,MICRO!BB:BB)</f>
        <v>0</v>
      </c>
      <c r="V199" s="2"/>
    </row>
    <row r="200" spans="4:22" ht="18.75" thickBot="1" x14ac:dyDescent="0.3">
      <c r="D200" s="117" t="s">
        <v>566</v>
      </c>
      <c r="E200" s="118" t="e">
        <f>VLOOKUP(Tabela2[[#This Row],[TAG]],MICRO!J:L,3,0)</f>
        <v>#N/A</v>
      </c>
      <c r="F200" s="116" t="s">
        <v>33</v>
      </c>
      <c r="G200" s="65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66">
        <f t="shared" ref="J200:J205" si="25">IF(G200 = 0,0,H200/G200)</f>
        <v>0</v>
      </c>
      <c r="K200" s="1">
        <f>SUMIF(MICRO!AP:AP,O:O,MICRO!X:X)</f>
        <v>0</v>
      </c>
      <c r="L200" s="66" t="str">
        <f t="shared" ref="L200:L205" si="26">IF(G200&lt;&gt;0,SUM(K200/G200*1),"0%")</f>
        <v>0%</v>
      </c>
      <c r="M200" s="1">
        <f t="shared" ref="M200:M205" si="27">G200-K200</f>
        <v>0</v>
      </c>
      <c r="N200" s="63" t="e">
        <f t="shared" ref="N200:N205" si="28">E200&amp;F200</f>
        <v>#N/A</v>
      </c>
      <c r="O200" s="63" t="e">
        <f t="shared" ref="O200:O205" si="29">D200&amp;E200&amp;F200</f>
        <v>#N/A</v>
      </c>
      <c r="P200" s="2">
        <f>SUMIF(MICRO!AP:AP,O200,MICRO!AZ:AZ)</f>
        <v>0</v>
      </c>
      <c r="Q200">
        <f>SUMIF(MICRO!AP:AP,O200,MICRO!BA:BA)</f>
        <v>0</v>
      </c>
      <c r="R200">
        <f>SUMIF(MICRO!AP:AP,O:O,MICRO!BB:BB)</f>
        <v>0</v>
      </c>
      <c r="V200" s="2"/>
    </row>
    <row r="201" spans="4:22" ht="18.75" thickBot="1" x14ac:dyDescent="0.3">
      <c r="D201" s="117" t="s">
        <v>567</v>
      </c>
      <c r="E201" s="118" t="e">
        <f>VLOOKUP(Tabela2[[#This Row],[TAG]],MICRO!J:L,3,0)</f>
        <v>#N/A</v>
      </c>
      <c r="F201" s="116" t="s">
        <v>23</v>
      </c>
      <c r="G201" s="65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66">
        <f t="shared" si="25"/>
        <v>0</v>
      </c>
      <c r="K201" s="1">
        <f>SUMIF(MICRO!AP:AP,O:O,MICRO!X:X)</f>
        <v>0</v>
      </c>
      <c r="L201" s="66" t="str">
        <f t="shared" si="26"/>
        <v>0%</v>
      </c>
      <c r="M201" s="1">
        <f t="shared" si="27"/>
        <v>0</v>
      </c>
      <c r="N201" s="63" t="e">
        <f t="shared" si="28"/>
        <v>#N/A</v>
      </c>
      <c r="O201" s="63" t="e">
        <f t="shared" si="29"/>
        <v>#N/A</v>
      </c>
      <c r="P201" s="2">
        <f>SUMIF(MICRO!AP:AP,O201,MICRO!AZ:AZ)</f>
        <v>0</v>
      </c>
      <c r="Q201">
        <f>SUMIF(MICRO!AP:AP,O201,MICRO!BA:BA)</f>
        <v>0</v>
      </c>
      <c r="R201">
        <f>SUMIF(MICRO!AP:AP,O:O,MICRO!BB:BB)</f>
        <v>0</v>
      </c>
      <c r="V201" s="2"/>
    </row>
    <row r="202" spans="4:22" ht="18.75" thickBot="1" x14ac:dyDescent="0.3">
      <c r="D202" s="117" t="s">
        <v>576</v>
      </c>
      <c r="E202" s="118" t="e">
        <f>VLOOKUP(Tabela2[[#This Row],[TAG]],MICRO!J:L,3,0)</f>
        <v>#N/A</v>
      </c>
      <c r="F202" s="51" t="s">
        <v>31</v>
      </c>
      <c r="G202" s="65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66">
        <f t="shared" si="25"/>
        <v>0</v>
      </c>
      <c r="K202" s="1">
        <f>SUMIF(MICRO!AP:AP,O:O,MICRO!X:X)</f>
        <v>0</v>
      </c>
      <c r="L202" s="66" t="str">
        <f t="shared" si="26"/>
        <v>0%</v>
      </c>
      <c r="M202" s="1">
        <f t="shared" si="27"/>
        <v>0</v>
      </c>
      <c r="N202" s="63" t="e">
        <f t="shared" si="28"/>
        <v>#N/A</v>
      </c>
      <c r="O202" s="63" t="e">
        <f t="shared" si="29"/>
        <v>#N/A</v>
      </c>
      <c r="P202" s="2">
        <f>SUMIF(MICRO!AP:AP,O202,MICRO!AZ:AZ)</f>
        <v>0</v>
      </c>
      <c r="Q202">
        <f>SUMIF(MICRO!AP:AP,O202,MICRO!BA:BA)</f>
        <v>0</v>
      </c>
      <c r="R202">
        <f>SUMIF(MICRO!AP:AP,O:O,MICRO!BB:BB)</f>
        <v>0</v>
      </c>
      <c r="V202" s="2"/>
    </row>
    <row r="203" spans="4:22" ht="18.75" thickBot="1" x14ac:dyDescent="0.3">
      <c r="D203" s="117" t="s">
        <v>577</v>
      </c>
      <c r="E203" s="118" t="e">
        <f>VLOOKUP(Tabela2[[#This Row],[TAG]],MICRO!J:L,3,0)</f>
        <v>#N/A</v>
      </c>
      <c r="F203" s="51" t="s">
        <v>31</v>
      </c>
      <c r="G203" s="65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66">
        <f t="shared" si="25"/>
        <v>0</v>
      </c>
      <c r="K203" s="1">
        <f>SUMIF(MICRO!AP:AP,O:O,MICRO!X:X)</f>
        <v>0</v>
      </c>
      <c r="L203" s="66" t="str">
        <f t="shared" si="26"/>
        <v>0%</v>
      </c>
      <c r="M203" s="1">
        <f t="shared" si="27"/>
        <v>0</v>
      </c>
      <c r="N203" s="63" t="e">
        <f t="shared" si="28"/>
        <v>#N/A</v>
      </c>
      <c r="O203" s="63" t="e">
        <f t="shared" si="29"/>
        <v>#N/A</v>
      </c>
      <c r="P203" s="2">
        <f>SUMIF(MICRO!AP:AP,O203,MICRO!AZ:AZ)</f>
        <v>0</v>
      </c>
      <c r="Q203">
        <f>SUMIF(MICRO!AP:AP,O203,MICRO!BA:BA)</f>
        <v>0</v>
      </c>
      <c r="R203">
        <f>SUMIF(MICRO!AP:AP,O:O,MICRO!BB:BB)</f>
        <v>0</v>
      </c>
      <c r="V203" s="2"/>
    </row>
    <row r="204" spans="4:22" ht="18.75" thickBot="1" x14ac:dyDescent="0.3">
      <c r="D204" s="117" t="s">
        <v>578</v>
      </c>
      <c r="E204" s="118" t="e">
        <f>VLOOKUP(Tabela2[[#This Row],[TAG]],MICRO!J:L,3,0)</f>
        <v>#N/A</v>
      </c>
      <c r="F204" s="51" t="s">
        <v>31</v>
      </c>
      <c r="G204" s="65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66">
        <f t="shared" si="25"/>
        <v>0</v>
      </c>
      <c r="K204" s="1">
        <f>SUMIF(MICRO!AP:AP,O:O,MICRO!X:X)</f>
        <v>0</v>
      </c>
      <c r="L204" s="66" t="str">
        <f t="shared" si="26"/>
        <v>0%</v>
      </c>
      <c r="M204" s="1">
        <f t="shared" si="27"/>
        <v>0</v>
      </c>
      <c r="N204" s="63" t="e">
        <f t="shared" si="28"/>
        <v>#N/A</v>
      </c>
      <c r="O204" s="63" t="e">
        <f t="shared" si="29"/>
        <v>#N/A</v>
      </c>
      <c r="P204" s="2">
        <f>SUMIF(MICRO!AP:AP,O204,MICRO!AZ:AZ)</f>
        <v>0</v>
      </c>
      <c r="Q204">
        <f>SUMIF(MICRO!AP:AP,O204,MICRO!BA:BA)</f>
        <v>0</v>
      </c>
      <c r="R204">
        <f>SUMIF(MICRO!AP:AP,O:O,MICRO!BB:BB)</f>
        <v>0</v>
      </c>
      <c r="V204" s="2"/>
    </row>
    <row r="205" spans="4:22" ht="18.75" thickBot="1" x14ac:dyDescent="0.3">
      <c r="D205" s="117" t="s">
        <v>579</v>
      </c>
      <c r="E205" s="118" t="e">
        <f>VLOOKUP(Tabela2[[#This Row],[TAG]],MICRO!J:L,3,0)</f>
        <v>#N/A</v>
      </c>
      <c r="F205" s="51" t="s">
        <v>31</v>
      </c>
      <c r="G205" s="65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66">
        <f t="shared" si="25"/>
        <v>0</v>
      </c>
      <c r="K205" s="1">
        <f>SUMIF(MICRO!AP:AP,O:O,MICRO!X:X)</f>
        <v>0</v>
      </c>
      <c r="L205" s="66" t="str">
        <f t="shared" si="26"/>
        <v>0%</v>
      </c>
      <c r="M205" s="1">
        <f t="shared" si="27"/>
        <v>0</v>
      </c>
      <c r="N205" s="63" t="e">
        <f t="shared" si="28"/>
        <v>#N/A</v>
      </c>
      <c r="O205" s="63" t="e">
        <f t="shared" si="29"/>
        <v>#N/A</v>
      </c>
      <c r="P205" s="2">
        <f>SUMIF(MICRO!AP:AP,O205,MICRO!AZ:AZ)</f>
        <v>0</v>
      </c>
      <c r="Q205">
        <f>SUMIF(MICRO!AP:AP,O205,MICRO!BA:BA)</f>
        <v>0</v>
      </c>
      <c r="R205">
        <f>SUMIF(MICRO!AP:AP,O:O,MICRO!BB:BB)</f>
        <v>0</v>
      </c>
      <c r="V205" s="2"/>
    </row>
    <row r="206" spans="4:22" ht="18.75" thickBot="1" x14ac:dyDescent="0.3">
      <c r="D206" s="117" t="s">
        <v>641</v>
      </c>
      <c r="E206" s="118" t="e">
        <f>VLOOKUP(Tabela2[[#This Row],[TAG]],MICRO!J:L,3,0)</f>
        <v>#N/A</v>
      </c>
      <c r="F206" s="51" t="s">
        <v>31</v>
      </c>
      <c r="G206" s="65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66">
        <f t="shared" ref="J206:J217" si="30">IF(G206 = 0,0,H206/G206)</f>
        <v>0</v>
      </c>
      <c r="K206" s="1">
        <f>SUMIF(MICRO!AP:AP,O:O,MICRO!X:X)</f>
        <v>0</v>
      </c>
      <c r="L206" s="66" t="str">
        <f t="shared" ref="L206:L217" si="31">IF(G206&lt;&gt;0,SUM(K206/G206*1),"0%")</f>
        <v>0%</v>
      </c>
      <c r="M206" s="1">
        <f t="shared" ref="M206:M217" si="32">G206-K206</f>
        <v>0</v>
      </c>
      <c r="N206" s="63" t="e">
        <f t="shared" ref="N206:N217" si="33">E206&amp;F206</f>
        <v>#N/A</v>
      </c>
      <c r="O206" s="63" t="e">
        <f t="shared" ref="O206:O217" si="34">D206&amp;E206&amp;F206</f>
        <v>#N/A</v>
      </c>
      <c r="P206" s="2">
        <f>SUMIF(MICRO!AP:AP,O206,MICRO!AZ:AZ)</f>
        <v>0</v>
      </c>
      <c r="Q206">
        <f>SUMIF(MICRO!AP:AP,O206,MICRO!BA:BA)</f>
        <v>0</v>
      </c>
      <c r="R206">
        <f>SUMIF(MICRO!AP:AP,O:O,MICRO!BB:BB)</f>
        <v>0</v>
      </c>
      <c r="V206" s="2"/>
    </row>
    <row r="207" spans="4:22" ht="18.75" thickBot="1" x14ac:dyDescent="0.3">
      <c r="D207" s="117" t="s">
        <v>636</v>
      </c>
      <c r="E207" s="118" t="e">
        <f>VLOOKUP(Tabela2[[#This Row],[TAG]],MICRO!J:L,3,0)</f>
        <v>#N/A</v>
      </c>
      <c r="F207" s="51" t="s">
        <v>31</v>
      </c>
      <c r="G207" s="119">
        <f>SUMIF(MICRO!AP:AP,O:O,MICRO!H:H)</f>
        <v>0</v>
      </c>
      <c r="H207" s="120">
        <f>SUMIF(MICRO!AP:AP,O:O,MICRO!R:R)</f>
        <v>0</v>
      </c>
      <c r="I207" s="120">
        <f>SUMIF(MICRO!AP:AP,O:O,MICRO!T:T)</f>
        <v>0</v>
      </c>
      <c r="J207" s="121">
        <f t="shared" si="30"/>
        <v>0</v>
      </c>
      <c r="K207" s="120">
        <f>SUMIF(MICRO!AP:AP,O:O,MICRO!X:X)</f>
        <v>0</v>
      </c>
      <c r="L207" s="121" t="str">
        <f t="shared" si="31"/>
        <v>0%</v>
      </c>
      <c r="M207" s="120">
        <f t="shared" si="32"/>
        <v>0</v>
      </c>
      <c r="N207" s="63" t="e">
        <f t="shared" si="33"/>
        <v>#N/A</v>
      </c>
      <c r="O207" s="63" t="e">
        <f t="shared" si="34"/>
        <v>#N/A</v>
      </c>
      <c r="P207" s="2">
        <f>SUMIF(MICRO!AP:AP,O207,MICRO!AZ:AZ)</f>
        <v>0</v>
      </c>
      <c r="Q207">
        <f>SUMIF(MICRO!AP:AP,O207,MICRO!BA:BA)</f>
        <v>0</v>
      </c>
      <c r="R207">
        <f>SUMIF(MICRO!AP:AP,O:O,MICRO!BB:BB)</f>
        <v>0</v>
      </c>
      <c r="V207" s="2"/>
    </row>
    <row r="208" spans="4:22" ht="18.75" thickBot="1" x14ac:dyDescent="0.3">
      <c r="D208" s="117" t="s">
        <v>592</v>
      </c>
      <c r="E208" s="118" t="e">
        <f>VLOOKUP(Tabela2[[#This Row],[TAG]],MICRO!J:L,3,0)</f>
        <v>#N/A</v>
      </c>
      <c r="F208" s="51" t="s">
        <v>31</v>
      </c>
      <c r="G208" s="119">
        <f>SUMIF(MICRO!AP:AP,O:O,MICRO!H:H)</f>
        <v>0</v>
      </c>
      <c r="H208" s="120">
        <f>SUMIF(MICRO!AP:AP,O:O,MICRO!R:R)</f>
        <v>0</v>
      </c>
      <c r="I208" s="120">
        <f>SUMIF(MICRO!AP:AP,O:O,MICRO!T:T)</f>
        <v>0</v>
      </c>
      <c r="J208" s="121">
        <f t="shared" si="30"/>
        <v>0</v>
      </c>
      <c r="K208" s="120">
        <f>SUMIF(MICRO!AP:AP,O:O,MICRO!X:X)</f>
        <v>0</v>
      </c>
      <c r="L208" s="121" t="str">
        <f t="shared" si="31"/>
        <v>0%</v>
      </c>
      <c r="M208" s="120">
        <f t="shared" si="32"/>
        <v>0</v>
      </c>
      <c r="N208" s="63" t="e">
        <f t="shared" si="33"/>
        <v>#N/A</v>
      </c>
      <c r="O208" s="63" t="e">
        <f t="shared" si="34"/>
        <v>#N/A</v>
      </c>
      <c r="P208" s="2">
        <f>SUMIF(MICRO!AP:AP,O208,MICRO!AZ:AZ)</f>
        <v>0</v>
      </c>
      <c r="Q208">
        <f>SUMIF(MICRO!AP:AP,O208,MICRO!BA:BA)</f>
        <v>0</v>
      </c>
      <c r="R208">
        <f>SUMIF(MICRO!AP:AP,O:O,MICRO!BB:BB)</f>
        <v>0</v>
      </c>
      <c r="V208" s="2"/>
    </row>
    <row r="209" spans="4:22" ht="18.75" thickBot="1" x14ac:dyDescent="0.3">
      <c r="D209" s="117" t="s">
        <v>596</v>
      </c>
      <c r="E209" s="118" t="e">
        <f>VLOOKUP(Tabela2[[#This Row],[TAG]],MICRO!J:L,3,0)</f>
        <v>#N/A</v>
      </c>
      <c r="F209" s="51" t="s">
        <v>31</v>
      </c>
      <c r="G209" s="119">
        <f>SUMIF(MICRO!AP:AP,O:O,MICRO!H:H)</f>
        <v>0</v>
      </c>
      <c r="H209" s="120">
        <f>SUMIF(MICRO!AP:AP,O:O,MICRO!R:R)</f>
        <v>0</v>
      </c>
      <c r="I209" s="120">
        <f>SUMIF(MICRO!AP:AP,O:O,MICRO!T:T)</f>
        <v>0</v>
      </c>
      <c r="J209" s="121">
        <f t="shared" si="30"/>
        <v>0</v>
      </c>
      <c r="K209" s="120">
        <f>SUMIF(MICRO!AP:AP,O:O,MICRO!X:X)</f>
        <v>0</v>
      </c>
      <c r="L209" s="121" t="str">
        <f t="shared" si="31"/>
        <v>0%</v>
      </c>
      <c r="M209" s="120">
        <f t="shared" si="32"/>
        <v>0</v>
      </c>
      <c r="N209" s="63" t="e">
        <f t="shared" si="33"/>
        <v>#N/A</v>
      </c>
      <c r="O209" s="63" t="e">
        <f t="shared" si="34"/>
        <v>#N/A</v>
      </c>
      <c r="P209" s="2">
        <f>SUMIF(MICRO!AP:AP,O209,MICRO!AZ:AZ)</f>
        <v>0</v>
      </c>
      <c r="Q209">
        <f>SUMIF(MICRO!AP:AP,O209,MICRO!BA:BA)</f>
        <v>0</v>
      </c>
      <c r="R209">
        <f>SUMIF(MICRO!AP:AP,O:O,MICRO!BB:BB)</f>
        <v>0</v>
      </c>
      <c r="V209" s="2"/>
    </row>
    <row r="210" spans="4:22" ht="18.75" thickBot="1" x14ac:dyDescent="0.3">
      <c r="D210" s="117" t="s">
        <v>641</v>
      </c>
      <c r="E210" s="118" t="e">
        <f>VLOOKUP(Tabela2[[#This Row],[TAG]],MICRO!J:L,3,0)</f>
        <v>#N/A</v>
      </c>
      <c r="F210" s="116" t="s">
        <v>23</v>
      </c>
      <c r="G210" s="65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66">
        <f t="shared" si="30"/>
        <v>0</v>
      </c>
      <c r="K210" s="1">
        <f>SUMIF(MICRO!AP:AP,O:O,MICRO!X:X)</f>
        <v>0</v>
      </c>
      <c r="L210" s="66" t="str">
        <f t="shared" si="31"/>
        <v>0%</v>
      </c>
      <c r="M210" s="1">
        <f t="shared" si="32"/>
        <v>0</v>
      </c>
      <c r="N210" s="63" t="e">
        <f t="shared" si="33"/>
        <v>#N/A</v>
      </c>
      <c r="O210" s="63" t="e">
        <f t="shared" si="34"/>
        <v>#N/A</v>
      </c>
      <c r="P210" s="2">
        <f>SUMIF(MICRO!AP:AP,O210,MICRO!AZ:AZ)</f>
        <v>0</v>
      </c>
      <c r="Q210">
        <f>SUMIF(MICRO!AP:AP,O210,MICRO!BA:BA)</f>
        <v>0</v>
      </c>
      <c r="R210">
        <f>SUMIF(MICRO!AP:AP,O:O,MICRO!BB:BB)</f>
        <v>0</v>
      </c>
      <c r="V210" s="2"/>
    </row>
    <row r="211" spans="4:22" ht="18.75" thickBot="1" x14ac:dyDescent="0.3">
      <c r="D211" s="117" t="s">
        <v>636</v>
      </c>
      <c r="E211" s="118" t="e">
        <f>VLOOKUP(Tabela2[[#This Row],[TAG]],MICRO!J:L,3,0)</f>
        <v>#N/A</v>
      </c>
      <c r="F211" s="116" t="s">
        <v>23</v>
      </c>
      <c r="G211" s="65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66">
        <f t="shared" si="30"/>
        <v>0</v>
      </c>
      <c r="K211" s="1">
        <f>SUMIF(MICRO!AP:AP,O:O,MICRO!X:X)</f>
        <v>0</v>
      </c>
      <c r="L211" s="66" t="str">
        <f t="shared" si="31"/>
        <v>0%</v>
      </c>
      <c r="M211" s="1">
        <f t="shared" si="32"/>
        <v>0</v>
      </c>
      <c r="N211" s="63" t="e">
        <f t="shared" si="33"/>
        <v>#N/A</v>
      </c>
      <c r="O211" s="63" t="e">
        <f t="shared" si="34"/>
        <v>#N/A</v>
      </c>
      <c r="P211" s="2">
        <f>SUMIF(MICRO!AP:AP,O211,MICRO!AZ:AZ)</f>
        <v>0</v>
      </c>
      <c r="Q211">
        <f>SUMIF(MICRO!AP:AP,O211,MICRO!BA:BA)</f>
        <v>0</v>
      </c>
      <c r="R211">
        <f>SUMIF(MICRO!AP:AP,O:O,MICRO!BB:BB)</f>
        <v>0</v>
      </c>
      <c r="V211" s="2"/>
    </row>
    <row r="212" spans="4:22" ht="18.75" thickBot="1" x14ac:dyDescent="0.3">
      <c r="D212" s="117" t="s">
        <v>592</v>
      </c>
      <c r="E212" s="118" t="e">
        <f>VLOOKUP(Tabela2[[#This Row],[TAG]],MICRO!J:L,3,0)</f>
        <v>#N/A</v>
      </c>
      <c r="F212" s="116" t="s">
        <v>23</v>
      </c>
      <c r="G212" s="65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66">
        <f t="shared" si="30"/>
        <v>0</v>
      </c>
      <c r="K212" s="1">
        <f>SUMIF(MICRO!AP:AP,O:O,MICRO!X:X)</f>
        <v>0</v>
      </c>
      <c r="L212" s="66" t="str">
        <f t="shared" si="31"/>
        <v>0%</v>
      </c>
      <c r="M212" s="1">
        <f t="shared" si="32"/>
        <v>0</v>
      </c>
      <c r="N212" s="63" t="e">
        <f t="shared" si="33"/>
        <v>#N/A</v>
      </c>
      <c r="O212" s="63" t="e">
        <f t="shared" si="34"/>
        <v>#N/A</v>
      </c>
      <c r="P212" s="2">
        <f>SUMIF(MICRO!AP:AP,O212,MICRO!AZ:AZ)</f>
        <v>0</v>
      </c>
      <c r="Q212">
        <f>SUMIF(MICRO!AP:AP,O212,MICRO!BA:BA)</f>
        <v>0</v>
      </c>
      <c r="R212">
        <f>SUMIF(MICRO!AP:AP,O:O,MICRO!BB:BB)</f>
        <v>0</v>
      </c>
      <c r="V212" s="2"/>
    </row>
    <row r="213" spans="4:22" ht="18.75" thickBot="1" x14ac:dyDescent="0.3">
      <c r="D213" s="117" t="s">
        <v>596</v>
      </c>
      <c r="E213" s="118" t="e">
        <f>VLOOKUP(Tabela2[[#This Row],[TAG]],MICRO!J:L,3,0)</f>
        <v>#N/A</v>
      </c>
      <c r="F213" s="116" t="s">
        <v>23</v>
      </c>
      <c r="G213" s="119">
        <f>SUMIF(MICRO!AP:AP,O:O,MICRO!H:H)</f>
        <v>0</v>
      </c>
      <c r="H213" s="120">
        <f>SUMIF(MICRO!AP:AP,O:O,MICRO!R:R)</f>
        <v>0</v>
      </c>
      <c r="I213" s="120">
        <f>SUMIF(MICRO!AP:AP,O:O,MICRO!T:T)</f>
        <v>0</v>
      </c>
      <c r="J213" s="121">
        <f t="shared" si="30"/>
        <v>0</v>
      </c>
      <c r="K213" s="120">
        <f>SUMIF(MICRO!AP:AP,O:O,MICRO!X:X)</f>
        <v>0</v>
      </c>
      <c r="L213" s="121" t="str">
        <f t="shared" si="31"/>
        <v>0%</v>
      </c>
      <c r="M213" s="120">
        <f t="shared" si="32"/>
        <v>0</v>
      </c>
      <c r="N213" s="63" t="e">
        <f t="shared" si="33"/>
        <v>#N/A</v>
      </c>
      <c r="O213" s="63" t="e">
        <f t="shared" si="34"/>
        <v>#N/A</v>
      </c>
      <c r="P213" s="2">
        <f>SUMIF(MICRO!AP:AP,O213,MICRO!AZ:AZ)</f>
        <v>0</v>
      </c>
      <c r="Q213">
        <f>SUMIF(MICRO!AP:AP,O213,MICRO!BA:BA)</f>
        <v>0</v>
      </c>
      <c r="R213">
        <f>SUMIF(MICRO!AP:AP,O:O,MICRO!BB:BB)</f>
        <v>0</v>
      </c>
      <c r="V213" s="2"/>
    </row>
    <row r="214" spans="4:22" ht="18.75" thickBot="1" x14ac:dyDescent="0.3">
      <c r="D214" s="117" t="s">
        <v>641</v>
      </c>
      <c r="E214" s="118" t="e">
        <f>VLOOKUP(Tabela2[[#This Row],[TAG]],MICRO!J:L,3,0)</f>
        <v>#N/A</v>
      </c>
      <c r="F214" s="116" t="s">
        <v>33</v>
      </c>
      <c r="G214" s="65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66">
        <f t="shared" si="30"/>
        <v>0</v>
      </c>
      <c r="K214" s="1">
        <f>SUMIF(MICRO!AP:AP,O:O,MICRO!X:X)</f>
        <v>0</v>
      </c>
      <c r="L214" s="66" t="str">
        <f t="shared" si="31"/>
        <v>0%</v>
      </c>
      <c r="M214" s="1">
        <f t="shared" si="32"/>
        <v>0</v>
      </c>
      <c r="N214" s="63" t="e">
        <f t="shared" si="33"/>
        <v>#N/A</v>
      </c>
      <c r="O214" s="63" t="e">
        <f t="shared" si="34"/>
        <v>#N/A</v>
      </c>
      <c r="P214" s="2">
        <f>SUMIF(MICRO!AP:AP,O214,MICRO!AZ:AZ)</f>
        <v>0</v>
      </c>
      <c r="Q214">
        <f>SUMIF(MICRO!AP:AP,O214,MICRO!BA:BA)</f>
        <v>0</v>
      </c>
      <c r="R214">
        <f>SUMIF(MICRO!AP:AP,O:O,MICRO!BB:BB)</f>
        <v>0</v>
      </c>
      <c r="V214" s="2"/>
    </row>
    <row r="215" spans="4:22" ht="18.75" thickBot="1" x14ac:dyDescent="0.3">
      <c r="D215" s="117" t="s">
        <v>636</v>
      </c>
      <c r="E215" s="118" t="e">
        <f>VLOOKUP(Tabela2[[#This Row],[TAG]],MICRO!J:L,3,0)</f>
        <v>#N/A</v>
      </c>
      <c r="F215" s="116" t="s">
        <v>33</v>
      </c>
      <c r="G215" s="65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66">
        <f t="shared" si="30"/>
        <v>0</v>
      </c>
      <c r="K215" s="1">
        <f>SUMIF(MICRO!AP:AP,O:O,MICRO!X:X)</f>
        <v>0</v>
      </c>
      <c r="L215" s="66" t="str">
        <f t="shared" si="31"/>
        <v>0%</v>
      </c>
      <c r="M215" s="1">
        <f t="shared" si="32"/>
        <v>0</v>
      </c>
      <c r="N215" s="63" t="e">
        <f t="shared" si="33"/>
        <v>#N/A</v>
      </c>
      <c r="O215" s="63" t="e">
        <f t="shared" si="34"/>
        <v>#N/A</v>
      </c>
      <c r="P215" s="2">
        <f>SUMIF(MICRO!AP:AP,O215,MICRO!AZ:AZ)</f>
        <v>0</v>
      </c>
      <c r="Q215">
        <f>SUMIF(MICRO!AP:AP,O215,MICRO!BA:BA)</f>
        <v>0</v>
      </c>
      <c r="R215">
        <f>SUMIF(MICRO!AP:AP,O:O,MICRO!BB:BB)</f>
        <v>0</v>
      </c>
      <c r="V215" s="2"/>
    </row>
    <row r="216" spans="4:22" ht="18.75" thickBot="1" x14ac:dyDescent="0.3">
      <c r="D216" s="117" t="s">
        <v>592</v>
      </c>
      <c r="E216" s="118" t="e">
        <f>VLOOKUP(Tabela2[[#This Row],[TAG]],MICRO!J:L,3,0)</f>
        <v>#N/A</v>
      </c>
      <c r="F216" s="116" t="s">
        <v>33</v>
      </c>
      <c r="G216" s="65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66">
        <f t="shared" si="30"/>
        <v>0</v>
      </c>
      <c r="K216" s="1">
        <f>SUMIF(MICRO!AP:AP,O:O,MICRO!X:X)</f>
        <v>0</v>
      </c>
      <c r="L216" s="66" t="str">
        <f t="shared" si="31"/>
        <v>0%</v>
      </c>
      <c r="M216" s="1">
        <f t="shared" si="32"/>
        <v>0</v>
      </c>
      <c r="N216" s="63" t="e">
        <f t="shared" si="33"/>
        <v>#N/A</v>
      </c>
      <c r="O216" s="63" t="e">
        <f t="shared" si="34"/>
        <v>#N/A</v>
      </c>
      <c r="P216" s="2">
        <f>SUMIF(MICRO!AP:AP,O216,MICRO!AZ:AZ)</f>
        <v>0</v>
      </c>
      <c r="Q216">
        <f>SUMIF(MICRO!AP:AP,O216,MICRO!BA:BA)</f>
        <v>0</v>
      </c>
      <c r="R216">
        <f>SUMIF(MICRO!AP:AP,O:O,MICRO!BB:BB)</f>
        <v>0</v>
      </c>
      <c r="V216" s="2"/>
    </row>
    <row r="217" spans="4:22" ht="18.75" thickBot="1" x14ac:dyDescent="0.3">
      <c r="D217" s="117" t="s">
        <v>596</v>
      </c>
      <c r="E217" s="118" t="e">
        <f>VLOOKUP(Tabela2[[#This Row],[TAG]],MICRO!J:L,3,0)</f>
        <v>#N/A</v>
      </c>
      <c r="F217" s="116" t="s">
        <v>33</v>
      </c>
      <c r="G217" s="119">
        <f>SUMIF(MICRO!AP:AP,O:O,MICRO!H:H)</f>
        <v>0</v>
      </c>
      <c r="H217" s="120">
        <f>SUMIF(MICRO!AP:AP,O:O,MICRO!R:R)</f>
        <v>0</v>
      </c>
      <c r="I217" s="120">
        <f>SUMIF(MICRO!AP:AP,O:O,MICRO!T:T)</f>
        <v>0</v>
      </c>
      <c r="J217" s="121">
        <f t="shared" si="30"/>
        <v>0</v>
      </c>
      <c r="K217" s="120">
        <f>SUMIF(MICRO!AP:AP,O:O,MICRO!X:X)</f>
        <v>0</v>
      </c>
      <c r="L217" s="121" t="str">
        <f t="shared" si="31"/>
        <v>0%</v>
      </c>
      <c r="M217" s="120">
        <f t="shared" si="32"/>
        <v>0</v>
      </c>
      <c r="N217" s="63" t="e">
        <f t="shared" si="33"/>
        <v>#N/A</v>
      </c>
      <c r="O217" s="63" t="e">
        <f t="shared" si="34"/>
        <v>#N/A</v>
      </c>
      <c r="P217" s="2">
        <f>SUMIF(MICRO!AP:AP,O217,MICRO!AZ:AZ)</f>
        <v>0</v>
      </c>
      <c r="Q217">
        <f>SUMIF(MICRO!AP:AP,O217,MICRO!BA:BA)</f>
        <v>0</v>
      </c>
      <c r="R217">
        <f>SUMIF(MICRO!AP:AP,O:O,MICRO!BB:BB)</f>
        <v>0</v>
      </c>
      <c r="V217" s="2"/>
    </row>
    <row r="218" spans="4:22" ht="18.75" thickBot="1" x14ac:dyDescent="0.3">
      <c r="D218" s="117" t="s">
        <v>689</v>
      </c>
      <c r="E218" s="118" t="e">
        <f>VLOOKUP(Tabela2[[#This Row],[TAG]],MICRO!J:L,3,0)</f>
        <v>#N/A</v>
      </c>
      <c r="F218" s="116" t="s">
        <v>23</v>
      </c>
      <c r="G218" s="119">
        <f>SUMIF(MICRO!AP:AP,O:O,MICRO!H:H)</f>
        <v>0</v>
      </c>
      <c r="H218" s="120">
        <f>SUMIF(MICRO!AP:AP,O:O,MICRO!R:R)</f>
        <v>0</v>
      </c>
      <c r="I218" s="120">
        <f>SUMIF(MICRO!AP:AP,O:O,MICRO!T:T)</f>
        <v>0</v>
      </c>
      <c r="J218" s="121">
        <f t="shared" ref="J218:J223" si="35">IF(G218 = 0,0,H218/G218)</f>
        <v>0</v>
      </c>
      <c r="K218" s="120">
        <f>SUMIF(MICRO!AP:AP,O:O,MICRO!X:X)</f>
        <v>0</v>
      </c>
      <c r="L218" s="121" t="str">
        <f t="shared" ref="L218:L223" si="36">IF(G218&lt;&gt;0,SUM(K218/G218*1),"0%")</f>
        <v>0%</v>
      </c>
      <c r="M218" s="120">
        <f t="shared" ref="M218:M223" si="37">G218-K218</f>
        <v>0</v>
      </c>
      <c r="N218" s="63" t="e">
        <f t="shared" ref="N218:N223" si="38">E218&amp;F218</f>
        <v>#N/A</v>
      </c>
      <c r="O218" s="63" t="e">
        <f t="shared" ref="O218:O223" si="39">D218&amp;E218&amp;F218</f>
        <v>#N/A</v>
      </c>
      <c r="P218" s="2">
        <f>SUMIF(MICRO!AP:AP,O218,MICRO!AZ:AZ)</f>
        <v>0</v>
      </c>
      <c r="Q218">
        <f>SUMIF(MICRO!AP:AP,O218,MICRO!BA:BA)</f>
        <v>0</v>
      </c>
      <c r="R218">
        <f>SUMIF(MICRO!AP:AP,O:O,MICRO!BB:BB)</f>
        <v>0</v>
      </c>
      <c r="V218" s="2"/>
    </row>
    <row r="219" spans="4:22" ht="18.75" thickBot="1" x14ac:dyDescent="0.3">
      <c r="D219" s="117" t="s">
        <v>693</v>
      </c>
      <c r="E219" s="118" t="e">
        <f>VLOOKUP(Tabela2[[#This Row],[TAG]],MICRO!J:L,3,0)</f>
        <v>#N/A</v>
      </c>
      <c r="F219" s="116" t="s">
        <v>23</v>
      </c>
      <c r="G219" s="119">
        <f>SUMIF(MICRO!AP:AP,O:O,MICRO!H:H)</f>
        <v>0</v>
      </c>
      <c r="H219" s="120">
        <f>SUMIF(MICRO!AP:AP,O:O,MICRO!R:R)</f>
        <v>0</v>
      </c>
      <c r="I219" s="120">
        <f>SUMIF(MICRO!AP:AP,O:O,MICRO!T:T)</f>
        <v>0</v>
      </c>
      <c r="J219" s="121">
        <f t="shared" si="35"/>
        <v>0</v>
      </c>
      <c r="K219" s="120">
        <f>SUMIF(MICRO!AP:AP,O:O,MICRO!X:X)</f>
        <v>0</v>
      </c>
      <c r="L219" s="121" t="str">
        <f t="shared" si="36"/>
        <v>0%</v>
      </c>
      <c r="M219" s="120">
        <f t="shared" si="37"/>
        <v>0</v>
      </c>
      <c r="N219" s="63" t="e">
        <f t="shared" si="38"/>
        <v>#N/A</v>
      </c>
      <c r="O219" s="63" t="e">
        <f t="shared" si="39"/>
        <v>#N/A</v>
      </c>
      <c r="P219" s="2">
        <f>SUMIF(MICRO!AP:AP,O219,MICRO!AZ:AZ)</f>
        <v>0</v>
      </c>
      <c r="Q219">
        <f>SUMIF(MICRO!AP:AP,O219,MICRO!BA:BA)</f>
        <v>0</v>
      </c>
      <c r="R219">
        <f>SUMIF(MICRO!AP:AP,O:O,MICRO!BB:BB)</f>
        <v>0</v>
      </c>
      <c r="V219" s="2"/>
    </row>
    <row r="220" spans="4:22" ht="18.75" thickBot="1" x14ac:dyDescent="0.3">
      <c r="D220" s="117" t="s">
        <v>685</v>
      </c>
      <c r="E220" s="118" t="e">
        <f>VLOOKUP(Tabela2[[#This Row],[TAG]],MICRO!J:L,3,0)</f>
        <v>#N/A</v>
      </c>
      <c r="F220" s="116" t="s">
        <v>23</v>
      </c>
      <c r="G220" s="119">
        <f>SUMIF(MICRO!AP:AP,O:O,MICRO!H:H)</f>
        <v>0</v>
      </c>
      <c r="H220" s="120">
        <f>SUMIF(MICRO!AP:AP,O:O,MICRO!R:R)</f>
        <v>0</v>
      </c>
      <c r="I220" s="120">
        <f>SUMIF(MICRO!AP:AP,O:O,MICRO!T:T)</f>
        <v>0</v>
      </c>
      <c r="J220" s="121">
        <f t="shared" si="35"/>
        <v>0</v>
      </c>
      <c r="K220" s="120">
        <f>SUMIF(MICRO!AP:AP,O:O,MICRO!X:X)</f>
        <v>0</v>
      </c>
      <c r="L220" s="121" t="str">
        <f t="shared" si="36"/>
        <v>0%</v>
      </c>
      <c r="M220" s="120">
        <f t="shared" si="37"/>
        <v>0</v>
      </c>
      <c r="N220" s="63" t="e">
        <f t="shared" si="38"/>
        <v>#N/A</v>
      </c>
      <c r="O220" s="63" t="e">
        <f t="shared" si="39"/>
        <v>#N/A</v>
      </c>
      <c r="P220" s="2">
        <f>SUMIF(MICRO!AP:AP,O220,MICRO!AZ:AZ)</f>
        <v>0</v>
      </c>
      <c r="Q220">
        <f>SUMIF(MICRO!AP:AP,O220,MICRO!BA:BA)</f>
        <v>0</v>
      </c>
      <c r="R220">
        <f>SUMIF(MICRO!AP:AP,O:O,MICRO!BB:BB)</f>
        <v>0</v>
      </c>
      <c r="V220" s="2"/>
    </row>
    <row r="221" spans="4:22" ht="18.75" thickBot="1" x14ac:dyDescent="0.3">
      <c r="D221" s="117" t="s">
        <v>558</v>
      </c>
      <c r="E221" s="118" t="e">
        <f>VLOOKUP(Tabela2[[#This Row],[TAG]],MICRO!J:L,3,0)</f>
        <v>#N/A</v>
      </c>
      <c r="F221" s="116" t="s">
        <v>33</v>
      </c>
      <c r="G221" s="119">
        <f>SUMIF(MICRO!AP:AP,O:O,MICRO!H:H)</f>
        <v>0</v>
      </c>
      <c r="H221" s="120">
        <f>SUMIF(MICRO!AP:AP,O:O,MICRO!R:R)</f>
        <v>0</v>
      </c>
      <c r="I221" s="120">
        <f>SUMIF(MICRO!AP:AP,O:O,MICRO!T:T)</f>
        <v>0</v>
      </c>
      <c r="J221" s="121">
        <f t="shared" si="35"/>
        <v>0</v>
      </c>
      <c r="K221" s="120">
        <f>SUMIF(MICRO!AP:AP,O:O,MICRO!X:X)</f>
        <v>0</v>
      </c>
      <c r="L221" s="121" t="str">
        <f t="shared" si="36"/>
        <v>0%</v>
      </c>
      <c r="M221" s="120">
        <f t="shared" si="37"/>
        <v>0</v>
      </c>
      <c r="N221" s="63" t="e">
        <f t="shared" si="38"/>
        <v>#N/A</v>
      </c>
      <c r="O221" s="63" t="e">
        <f t="shared" si="39"/>
        <v>#N/A</v>
      </c>
      <c r="P221" s="2">
        <f>SUMIF(MICRO!AP:AP,O221,MICRO!AZ:AZ)</f>
        <v>0</v>
      </c>
      <c r="Q221">
        <f>SUMIF(MICRO!AP:AP,O221,MICRO!BA:BA)</f>
        <v>0</v>
      </c>
      <c r="R221">
        <f>SUMIF(MICRO!AP:AP,O:O,MICRO!BB:BB)</f>
        <v>0</v>
      </c>
      <c r="V221" s="2"/>
    </row>
    <row r="222" spans="4:22" ht="18.75" thickBot="1" x14ac:dyDescent="0.3">
      <c r="D222" s="117" t="s">
        <v>686</v>
      </c>
      <c r="E222" s="118" t="e">
        <f>VLOOKUP(Tabela2[[#This Row],[TAG]],MICRO!J:L,3,0)</f>
        <v>#N/A</v>
      </c>
      <c r="F222" s="51" t="s">
        <v>22</v>
      </c>
      <c r="G222" s="119">
        <f>SUMIF(MICRO!AP:AP,O:O,MICRO!H:H)</f>
        <v>0</v>
      </c>
      <c r="H222" s="120">
        <f>SUMIF(MICRO!AP:AP,O:O,MICRO!R:R)</f>
        <v>0</v>
      </c>
      <c r="I222" s="120">
        <f>SUMIF(MICRO!AP:AP,O:O,MICRO!T:T)</f>
        <v>0</v>
      </c>
      <c r="J222" s="121">
        <f t="shared" si="35"/>
        <v>0</v>
      </c>
      <c r="K222" s="120">
        <f>SUMIF(MICRO!AP:AP,O:O,MICRO!X:X)</f>
        <v>0</v>
      </c>
      <c r="L222" s="121" t="str">
        <f t="shared" si="36"/>
        <v>0%</v>
      </c>
      <c r="M222" s="120">
        <f t="shared" si="37"/>
        <v>0</v>
      </c>
      <c r="N222" s="63" t="e">
        <f t="shared" si="38"/>
        <v>#N/A</v>
      </c>
      <c r="O222" s="63" t="e">
        <f t="shared" si="39"/>
        <v>#N/A</v>
      </c>
      <c r="P222" s="2">
        <f>SUMIF(MICRO!AP:AP,O222,MICRO!AZ:AZ)</f>
        <v>0</v>
      </c>
      <c r="Q222">
        <f>SUMIF(MICRO!AP:AP,O222,MICRO!BA:BA)</f>
        <v>0</v>
      </c>
      <c r="R222">
        <f>SUMIF(MICRO!AP:AP,O:O,MICRO!BB:BB)</f>
        <v>0</v>
      </c>
      <c r="V222" s="2"/>
    </row>
    <row r="223" spans="4:22" ht="18.75" thickBot="1" x14ac:dyDescent="0.3">
      <c r="D223" s="117" t="s">
        <v>659</v>
      </c>
      <c r="E223" s="118" t="e">
        <f>VLOOKUP(Tabela2[[#This Row],[TAG]],MICRO!J:L,3,0)</f>
        <v>#N/A</v>
      </c>
      <c r="F223" s="116" t="s">
        <v>23</v>
      </c>
      <c r="G223" s="119">
        <f>SUMIF(MICRO!AP:AP,O:O,MICRO!H:H)</f>
        <v>0</v>
      </c>
      <c r="H223" s="120">
        <f>SUMIF(MICRO!AP:AP,O:O,MICRO!R:R)</f>
        <v>0</v>
      </c>
      <c r="I223" s="120">
        <f>SUMIF(MICRO!AP:AP,O:O,MICRO!T:T)</f>
        <v>0</v>
      </c>
      <c r="J223" s="121">
        <f t="shared" si="35"/>
        <v>0</v>
      </c>
      <c r="K223" s="120">
        <f>SUMIF(MICRO!AP:AP,O:O,MICRO!X:X)</f>
        <v>0</v>
      </c>
      <c r="L223" s="121" t="str">
        <f t="shared" si="36"/>
        <v>0%</v>
      </c>
      <c r="M223" s="120">
        <f t="shared" si="37"/>
        <v>0</v>
      </c>
      <c r="N223" s="63" t="e">
        <f t="shared" si="38"/>
        <v>#N/A</v>
      </c>
      <c r="O223" s="63" t="e">
        <f t="shared" si="39"/>
        <v>#N/A</v>
      </c>
      <c r="P223" s="2">
        <f>SUMIF(MICRO!AP:AP,O223,MICRO!AZ:AZ)</f>
        <v>0</v>
      </c>
      <c r="Q223">
        <f>SUMIF(MICRO!AP:AP,O223,MICRO!BA:BA)</f>
        <v>0</v>
      </c>
      <c r="R223">
        <f>SUMIF(MICRO!AP:AP,O:O,MICRO!BB:BB)</f>
        <v>0</v>
      </c>
      <c r="V223" s="2"/>
    </row>
    <row r="224" spans="4:22" ht="18.75" thickBot="1" x14ac:dyDescent="0.3">
      <c r="D224" s="68" t="s">
        <v>431</v>
      </c>
      <c r="E224" s="118" t="e">
        <f>VLOOKUP(Tabela2[[#This Row],[TAG]],MICRO!J:L,3,0)</f>
        <v>#N/A</v>
      </c>
      <c r="F224" s="116" t="s">
        <v>23</v>
      </c>
      <c r="G224" s="65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66">
        <f t="shared" ref="J224:J228" si="40">IF(G224 = 0,0,H224/G224)</f>
        <v>0</v>
      </c>
      <c r="K224" s="1">
        <f>SUMIF(MICRO!AP:AP,O:O,MICRO!X:X)</f>
        <v>0</v>
      </c>
      <c r="L224" s="66" t="str">
        <f t="shared" ref="L224:L228" si="41">IF(G224&lt;&gt;0,SUM(K224/G224*1),"0%")</f>
        <v>0%</v>
      </c>
      <c r="M224" s="1">
        <f t="shared" ref="M224:M228" si="42">G224-K224</f>
        <v>0</v>
      </c>
      <c r="N224" s="63" t="e">
        <f t="shared" ref="N224:N228" si="43">E224&amp;F224</f>
        <v>#N/A</v>
      </c>
      <c r="O224" s="63" t="e">
        <f t="shared" ref="O224:O228" si="44">D224&amp;E224&amp;F224</f>
        <v>#N/A</v>
      </c>
      <c r="P224" s="2">
        <f>SUMIF(MICRO!AP:AP,O224,MICRO!AZ:AZ)</f>
        <v>0</v>
      </c>
      <c r="Q224">
        <f>SUMIF(MICRO!AP:AP,O224,MICRO!BA:BA)</f>
        <v>0</v>
      </c>
      <c r="R224">
        <f>SUMIF(MICRO!AP:AP,O:O,MICRO!BB:BB)</f>
        <v>0</v>
      </c>
      <c r="V224" s="2"/>
    </row>
    <row r="225" spans="4:22" ht="18.75" thickBot="1" x14ac:dyDescent="0.3">
      <c r="D225" s="68" t="s">
        <v>432</v>
      </c>
      <c r="E225" s="118" t="e">
        <f>VLOOKUP(Tabela2[[#This Row],[TAG]],MICRO!J:L,3,0)</f>
        <v>#N/A</v>
      </c>
      <c r="F225" s="116" t="s">
        <v>23</v>
      </c>
      <c r="G225" s="65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66">
        <f t="shared" si="40"/>
        <v>0</v>
      </c>
      <c r="K225" s="1">
        <f>SUMIF(MICRO!AP:AP,O:O,MICRO!X:X)</f>
        <v>0</v>
      </c>
      <c r="L225" s="66" t="str">
        <f t="shared" si="41"/>
        <v>0%</v>
      </c>
      <c r="M225" s="1">
        <f t="shared" si="42"/>
        <v>0</v>
      </c>
      <c r="N225" s="63" t="e">
        <f t="shared" si="43"/>
        <v>#N/A</v>
      </c>
      <c r="O225" s="63" t="e">
        <f t="shared" si="44"/>
        <v>#N/A</v>
      </c>
      <c r="P225" s="2">
        <f>SUMIF(MICRO!AP:AP,O225,MICRO!AZ:AZ)</f>
        <v>0</v>
      </c>
      <c r="Q225">
        <f>SUMIF(MICRO!AP:AP,O225,MICRO!BA:BA)</f>
        <v>0</v>
      </c>
      <c r="R225">
        <f>SUMIF(MICRO!AP:AP,O:O,MICRO!BB:BB)</f>
        <v>0</v>
      </c>
      <c r="V225" s="2"/>
    </row>
    <row r="226" spans="4:22" ht="18.75" thickBot="1" x14ac:dyDescent="0.3">
      <c r="D226" s="117" t="s">
        <v>433</v>
      </c>
      <c r="E226" s="118" t="e">
        <f>VLOOKUP(Tabela2[[#This Row],[TAG]],MICRO!J:L,3,0)</f>
        <v>#N/A</v>
      </c>
      <c r="F226" s="116" t="s">
        <v>23</v>
      </c>
      <c r="G226" s="65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66">
        <f t="shared" si="40"/>
        <v>0</v>
      </c>
      <c r="K226" s="1">
        <f>SUMIF(MICRO!AP:AP,O:O,MICRO!X:X)</f>
        <v>0</v>
      </c>
      <c r="L226" s="66" t="str">
        <f t="shared" si="41"/>
        <v>0%</v>
      </c>
      <c r="M226" s="1">
        <f t="shared" si="42"/>
        <v>0</v>
      </c>
      <c r="N226" s="63" t="e">
        <f t="shared" si="43"/>
        <v>#N/A</v>
      </c>
      <c r="O226" s="63" t="e">
        <f t="shared" si="44"/>
        <v>#N/A</v>
      </c>
      <c r="P226" s="2">
        <f>SUMIF(MICRO!AP:AP,O226,MICRO!AZ:AZ)</f>
        <v>0</v>
      </c>
      <c r="Q226">
        <f>SUMIF(MICRO!AP:AP,O226,MICRO!BA:BA)</f>
        <v>0</v>
      </c>
      <c r="R226">
        <f>SUMIF(MICRO!AP:AP,O:O,MICRO!BB:BB)</f>
        <v>0</v>
      </c>
      <c r="V226" s="2"/>
    </row>
    <row r="227" spans="4:22" ht="18.75" thickBot="1" x14ac:dyDescent="0.3">
      <c r="D227" s="117" t="s">
        <v>434</v>
      </c>
      <c r="E227" s="118" t="e">
        <f>VLOOKUP(Tabela2[[#This Row],[TAG]],MICRO!J:L,3,0)</f>
        <v>#N/A</v>
      </c>
      <c r="F227" s="116" t="s">
        <v>23</v>
      </c>
      <c r="G227" s="65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66">
        <f t="shared" si="40"/>
        <v>0</v>
      </c>
      <c r="K227" s="1">
        <f>SUMIF(MICRO!AP:AP,O:O,MICRO!X:X)</f>
        <v>0</v>
      </c>
      <c r="L227" s="66" t="str">
        <f t="shared" si="41"/>
        <v>0%</v>
      </c>
      <c r="M227" s="1">
        <f t="shared" si="42"/>
        <v>0</v>
      </c>
      <c r="N227" s="63" t="e">
        <f t="shared" si="43"/>
        <v>#N/A</v>
      </c>
      <c r="O227" s="63" t="e">
        <f t="shared" si="44"/>
        <v>#N/A</v>
      </c>
      <c r="P227" s="2">
        <f>SUMIF(MICRO!AP:AP,O227,MICRO!AZ:AZ)</f>
        <v>0</v>
      </c>
      <c r="Q227">
        <f>SUMIF(MICRO!AP:AP,O227,MICRO!BA:BA)</f>
        <v>0</v>
      </c>
      <c r="R227">
        <f>SUMIF(MICRO!AP:AP,O:O,MICRO!BB:BB)</f>
        <v>0</v>
      </c>
      <c r="V227" s="2"/>
    </row>
    <row r="228" spans="4:22" ht="18.75" thickBot="1" x14ac:dyDescent="0.3">
      <c r="D228" s="117" t="s">
        <v>435</v>
      </c>
      <c r="E228" s="118" t="e">
        <f>VLOOKUP(Tabela2[[#This Row],[TAG]],MICRO!J:L,3,0)</f>
        <v>#N/A</v>
      </c>
      <c r="F228" s="116" t="s">
        <v>23</v>
      </c>
      <c r="G228" s="119">
        <f>SUMIF(MICRO!AP:AP,O:O,MICRO!H:H)</f>
        <v>0</v>
      </c>
      <c r="H228" s="120">
        <f>SUMIF(MICRO!AP:AP,O:O,MICRO!R:R)</f>
        <v>0</v>
      </c>
      <c r="I228" s="120">
        <f>SUMIF(MICRO!AP:AP,O:O,MICRO!T:T)</f>
        <v>0</v>
      </c>
      <c r="J228" s="121">
        <f t="shared" si="40"/>
        <v>0</v>
      </c>
      <c r="K228" s="120">
        <f>SUMIF(MICRO!AP:AP,O:O,MICRO!X:X)</f>
        <v>0</v>
      </c>
      <c r="L228" s="121" t="str">
        <f t="shared" si="41"/>
        <v>0%</v>
      </c>
      <c r="M228" s="120">
        <f t="shared" si="42"/>
        <v>0</v>
      </c>
      <c r="N228" s="63" t="e">
        <f t="shared" si="43"/>
        <v>#N/A</v>
      </c>
      <c r="O228" s="63" t="e">
        <f t="shared" si="44"/>
        <v>#N/A</v>
      </c>
      <c r="P228" s="2">
        <f>SUMIF(MICRO!AP:AP,O228,MICRO!AZ:AZ)</f>
        <v>0</v>
      </c>
      <c r="Q228">
        <f>SUMIF(MICRO!AP:AP,O228,MICRO!BA:BA)</f>
        <v>0</v>
      </c>
      <c r="R228">
        <f>SUMIF(MICRO!AP:AP,O:O,MICRO!BB:BB)</f>
        <v>0</v>
      </c>
      <c r="V228" s="2"/>
    </row>
    <row r="229" spans="4:22" ht="18.75" thickBot="1" x14ac:dyDescent="0.3">
      <c r="D229" s="68" t="s">
        <v>431</v>
      </c>
      <c r="E229" s="118" t="e">
        <f>VLOOKUP(Tabela2[[#This Row],[TAG]],MICRO!J:L,3,0)</f>
        <v>#N/A</v>
      </c>
      <c r="F229" s="116" t="s">
        <v>32</v>
      </c>
      <c r="G229" s="65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66">
        <f t="shared" ref="J229:J233" si="45">IF(G229 = 0,0,H229/G229)</f>
        <v>0</v>
      </c>
      <c r="K229" s="120">
        <f>SUMIF(MICRO!AP:AP,O:O,MICRO!X:X)</f>
        <v>0</v>
      </c>
      <c r="L229" s="66" t="str">
        <f t="shared" ref="L229:L233" si="46">IF(G229&lt;&gt;0,SUM(K229/G229*1),"0%")</f>
        <v>0%</v>
      </c>
      <c r="M229" s="1">
        <f t="shared" ref="M229:M233" si="47">G229-K229</f>
        <v>0</v>
      </c>
      <c r="N229" s="63" t="e">
        <f t="shared" ref="N229:N233" si="48">E229&amp;F229</f>
        <v>#N/A</v>
      </c>
      <c r="O229" s="63" t="e">
        <f t="shared" ref="O229:O233" si="49">D229&amp;E229&amp;F229</f>
        <v>#N/A</v>
      </c>
      <c r="P229" s="2">
        <f>SUMIF(MICRO!AP:AP,O229,MICRO!AZ:AZ)</f>
        <v>0</v>
      </c>
      <c r="Q229">
        <f>SUMIF(MICRO!AP:AP,O229,MICRO!BA:BA)</f>
        <v>0</v>
      </c>
      <c r="R229">
        <f>SUMIF(MICRO!AP:AP,O:O,MICRO!BB:BB)</f>
        <v>0</v>
      </c>
      <c r="V229" s="2"/>
    </row>
    <row r="230" spans="4:22" ht="18.75" thickBot="1" x14ac:dyDescent="0.3">
      <c r="D230" s="68" t="s">
        <v>432</v>
      </c>
      <c r="E230" s="118" t="e">
        <f>VLOOKUP(Tabela2[[#This Row],[TAG]],MICRO!J:L,3,0)</f>
        <v>#N/A</v>
      </c>
      <c r="F230" s="116" t="s">
        <v>32</v>
      </c>
      <c r="G230" s="65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66">
        <f t="shared" si="45"/>
        <v>0</v>
      </c>
      <c r="K230" s="120">
        <f>SUMIF(MICRO!AP:AP,O:O,MICRO!X:X)</f>
        <v>0</v>
      </c>
      <c r="L230" s="66" t="str">
        <f t="shared" si="46"/>
        <v>0%</v>
      </c>
      <c r="M230" s="1">
        <f t="shared" si="47"/>
        <v>0</v>
      </c>
      <c r="N230" s="63" t="e">
        <f t="shared" si="48"/>
        <v>#N/A</v>
      </c>
      <c r="O230" s="63" t="e">
        <f t="shared" si="49"/>
        <v>#N/A</v>
      </c>
      <c r="P230" s="2">
        <f>SUMIF(MICRO!AP:AP,O230,MICRO!AZ:AZ)</f>
        <v>0</v>
      </c>
      <c r="Q230">
        <f>SUMIF(MICRO!AP:AP,O230,MICRO!BA:BA)</f>
        <v>0</v>
      </c>
      <c r="R230">
        <f>SUMIF(MICRO!AP:AP,O:O,MICRO!BB:BB)</f>
        <v>0</v>
      </c>
      <c r="V230" s="2"/>
    </row>
    <row r="231" spans="4:22" ht="18.75" thickBot="1" x14ac:dyDescent="0.3">
      <c r="D231" s="117" t="s">
        <v>433</v>
      </c>
      <c r="E231" s="118" t="e">
        <f>VLOOKUP(Tabela2[[#This Row],[TAG]],MICRO!J:L,3,0)</f>
        <v>#N/A</v>
      </c>
      <c r="F231" s="116" t="s">
        <v>32</v>
      </c>
      <c r="G231" s="65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66">
        <f t="shared" si="45"/>
        <v>0</v>
      </c>
      <c r="K231" s="120">
        <f>SUMIF(MICRO!AP:AP,O:O,MICRO!X:X)</f>
        <v>0</v>
      </c>
      <c r="L231" s="66" t="str">
        <f t="shared" si="46"/>
        <v>0%</v>
      </c>
      <c r="M231" s="1">
        <f t="shared" si="47"/>
        <v>0</v>
      </c>
      <c r="N231" s="63" t="e">
        <f t="shared" si="48"/>
        <v>#N/A</v>
      </c>
      <c r="O231" s="63" t="e">
        <f t="shared" si="49"/>
        <v>#N/A</v>
      </c>
      <c r="P231" s="2">
        <f>SUMIF(MICRO!AP:AP,O231,MICRO!AZ:AZ)</f>
        <v>0</v>
      </c>
      <c r="Q231">
        <f>SUMIF(MICRO!AP:AP,O231,MICRO!BA:BA)</f>
        <v>0</v>
      </c>
      <c r="R231">
        <f>SUMIF(MICRO!AP:AP,O:O,MICRO!BB:BB)</f>
        <v>0</v>
      </c>
      <c r="V231" s="2"/>
    </row>
    <row r="232" spans="4:22" ht="18.75" thickBot="1" x14ac:dyDescent="0.3">
      <c r="D232" s="117" t="s">
        <v>434</v>
      </c>
      <c r="E232" s="118" t="e">
        <f>VLOOKUP(Tabela2[[#This Row],[TAG]],MICRO!J:L,3,0)</f>
        <v>#N/A</v>
      </c>
      <c r="F232" s="116" t="s">
        <v>32</v>
      </c>
      <c r="G232" s="65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66">
        <f t="shared" si="45"/>
        <v>0</v>
      </c>
      <c r="K232" s="120">
        <f>SUMIF(MICRO!AP:AP,O:O,MICRO!X:X)</f>
        <v>0</v>
      </c>
      <c r="L232" s="66" t="str">
        <f t="shared" si="46"/>
        <v>0%</v>
      </c>
      <c r="M232" s="1">
        <f t="shared" si="47"/>
        <v>0</v>
      </c>
      <c r="N232" s="63" t="e">
        <f t="shared" si="48"/>
        <v>#N/A</v>
      </c>
      <c r="O232" s="63" t="e">
        <f t="shared" si="49"/>
        <v>#N/A</v>
      </c>
      <c r="P232" s="2">
        <f>SUMIF(MICRO!AP:AP,O232,MICRO!AZ:AZ)</f>
        <v>0</v>
      </c>
      <c r="Q232">
        <f>SUMIF(MICRO!AP:AP,O232,MICRO!BA:BA)</f>
        <v>0</v>
      </c>
      <c r="R232">
        <f>SUMIF(MICRO!AP:AP,O:O,MICRO!BB:BB)</f>
        <v>0</v>
      </c>
      <c r="V232" s="2"/>
    </row>
    <row r="233" spans="4:22" ht="18.75" thickBot="1" x14ac:dyDescent="0.3">
      <c r="D233" s="117" t="s">
        <v>435</v>
      </c>
      <c r="E233" s="118" t="e">
        <f>VLOOKUP(Tabela2[[#This Row],[TAG]],MICRO!J:L,3,0)</f>
        <v>#N/A</v>
      </c>
      <c r="F233" s="116" t="s">
        <v>32</v>
      </c>
      <c r="G233" s="119">
        <f>SUMIF(MICRO!AP:AP,O:O,MICRO!H:H)</f>
        <v>0</v>
      </c>
      <c r="H233" s="120">
        <f>SUMIF(MICRO!AP:AP,O:O,MICRO!R:R)</f>
        <v>0</v>
      </c>
      <c r="I233" s="120">
        <f>SUMIF(MICRO!AP:AP,O:O,MICRO!T:T)</f>
        <v>0</v>
      </c>
      <c r="J233" s="121">
        <f t="shared" si="45"/>
        <v>0</v>
      </c>
      <c r="K233" s="120">
        <f>SUMIF(MICRO!AP:AP,O:O,MICRO!X:X)</f>
        <v>0</v>
      </c>
      <c r="L233" s="121" t="str">
        <f t="shared" si="46"/>
        <v>0%</v>
      </c>
      <c r="M233" s="120">
        <f t="shared" si="47"/>
        <v>0</v>
      </c>
      <c r="N233" s="63" t="e">
        <f t="shared" si="48"/>
        <v>#N/A</v>
      </c>
      <c r="O233" s="63" t="e">
        <f t="shared" si="49"/>
        <v>#N/A</v>
      </c>
      <c r="P233" s="2">
        <f>SUMIF(MICRO!AP:AP,O233,MICRO!AZ:AZ)</f>
        <v>0</v>
      </c>
      <c r="Q233">
        <f>SUMIF(MICRO!AP:AP,O233,MICRO!BA:BA)</f>
        <v>0</v>
      </c>
      <c r="R233">
        <f>SUMIF(MICRO!AP:AP,O:O,MICRO!BB:BB)</f>
        <v>0</v>
      </c>
      <c r="V233" s="2"/>
    </row>
    <row r="234" spans="4:22" ht="18.75" thickBot="1" x14ac:dyDescent="0.3">
      <c r="D234" s="68" t="s">
        <v>431</v>
      </c>
      <c r="E234" s="118" t="e">
        <f>VLOOKUP(Tabela2[[#This Row],[TAG]],MICRO!J:L,3,0)</f>
        <v>#N/A</v>
      </c>
      <c r="F234" s="116" t="s">
        <v>33</v>
      </c>
      <c r="G234" s="65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66">
        <f t="shared" ref="J234:J238" si="50">IF(G234 = 0,0,H234/G234)</f>
        <v>0</v>
      </c>
      <c r="K234" s="1">
        <f>SUMIF(MICRO!AP:AP,O:O,MICRO!X:X)</f>
        <v>0</v>
      </c>
      <c r="L234" s="66" t="str">
        <f t="shared" ref="L234:L238" si="51">IF(G234&lt;&gt;0,SUM(K234/G234*1),"0%")</f>
        <v>0%</v>
      </c>
      <c r="M234" s="1">
        <f t="shared" ref="M234:M238" si="52">G234-K234</f>
        <v>0</v>
      </c>
      <c r="N234" s="63" t="e">
        <f t="shared" ref="N234:N238" si="53">E234&amp;F234</f>
        <v>#N/A</v>
      </c>
      <c r="O234" s="63" t="e">
        <f t="shared" ref="O234:O238" si="54">D234&amp;E234&amp;F234</f>
        <v>#N/A</v>
      </c>
      <c r="P234" s="2">
        <f>SUMIF(MICRO!AP:AP,O234,MICRO!AZ:AZ)</f>
        <v>0</v>
      </c>
      <c r="Q234">
        <f>SUMIF(MICRO!AP:AP,O234,MICRO!BA:BA)</f>
        <v>0</v>
      </c>
      <c r="R234">
        <f>SUMIF(MICRO!AP:AP,O:O,MICRO!BB:BB)</f>
        <v>0</v>
      </c>
      <c r="V234" s="2"/>
    </row>
    <row r="235" spans="4:22" ht="18.75" thickBot="1" x14ac:dyDescent="0.3">
      <c r="D235" s="68" t="s">
        <v>432</v>
      </c>
      <c r="E235" s="118" t="e">
        <f>VLOOKUP(Tabela2[[#This Row],[TAG]],MICRO!J:L,3,0)</f>
        <v>#N/A</v>
      </c>
      <c r="F235" s="116" t="s">
        <v>33</v>
      </c>
      <c r="G235" s="65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66">
        <f t="shared" si="50"/>
        <v>0</v>
      </c>
      <c r="K235" s="1">
        <f>SUMIF(MICRO!AP:AP,O:O,MICRO!X:X)</f>
        <v>0</v>
      </c>
      <c r="L235" s="66" t="str">
        <f t="shared" si="51"/>
        <v>0%</v>
      </c>
      <c r="M235" s="1">
        <f t="shared" si="52"/>
        <v>0</v>
      </c>
      <c r="N235" s="63" t="e">
        <f t="shared" si="53"/>
        <v>#N/A</v>
      </c>
      <c r="O235" s="63" t="e">
        <f t="shared" si="54"/>
        <v>#N/A</v>
      </c>
      <c r="P235" s="2">
        <f>SUMIF(MICRO!AP:AP,O235,MICRO!AZ:AZ)</f>
        <v>0</v>
      </c>
      <c r="Q235">
        <f>SUMIF(MICRO!AP:AP,O235,MICRO!BA:BA)</f>
        <v>0</v>
      </c>
      <c r="R235">
        <f>SUMIF(MICRO!AP:AP,O:O,MICRO!BB:BB)</f>
        <v>0</v>
      </c>
      <c r="V235" s="2"/>
    </row>
    <row r="236" spans="4:22" ht="18.75" thickBot="1" x14ac:dyDescent="0.3">
      <c r="D236" s="117" t="s">
        <v>433</v>
      </c>
      <c r="E236" s="118" t="e">
        <f>VLOOKUP(Tabela2[[#This Row],[TAG]],MICRO!J:L,3,0)</f>
        <v>#N/A</v>
      </c>
      <c r="F236" s="116" t="s">
        <v>33</v>
      </c>
      <c r="G236" s="65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66">
        <f t="shared" si="50"/>
        <v>0</v>
      </c>
      <c r="K236" s="1">
        <f>SUMIF(MICRO!AP:AP,O:O,MICRO!X:X)</f>
        <v>0</v>
      </c>
      <c r="L236" s="66" t="str">
        <f t="shared" si="51"/>
        <v>0%</v>
      </c>
      <c r="M236" s="1">
        <f t="shared" si="52"/>
        <v>0</v>
      </c>
      <c r="N236" s="63" t="e">
        <f t="shared" si="53"/>
        <v>#N/A</v>
      </c>
      <c r="O236" s="63" t="e">
        <f t="shared" si="54"/>
        <v>#N/A</v>
      </c>
      <c r="P236" s="2">
        <f>SUMIF(MICRO!AP:AP,O236,MICRO!AZ:AZ)</f>
        <v>0</v>
      </c>
      <c r="Q236">
        <f>SUMIF(MICRO!AP:AP,O236,MICRO!BA:BA)</f>
        <v>0</v>
      </c>
      <c r="R236">
        <f>SUMIF(MICRO!AP:AP,O:O,MICRO!BB:BB)</f>
        <v>0</v>
      </c>
      <c r="V236" s="2"/>
    </row>
    <row r="237" spans="4:22" ht="18.75" thickBot="1" x14ac:dyDescent="0.3">
      <c r="D237" s="117" t="s">
        <v>434</v>
      </c>
      <c r="E237" s="118" t="e">
        <f>VLOOKUP(Tabela2[[#This Row],[TAG]],MICRO!J:L,3,0)</f>
        <v>#N/A</v>
      </c>
      <c r="F237" s="116" t="s">
        <v>33</v>
      </c>
      <c r="G237" s="65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66">
        <f t="shared" si="50"/>
        <v>0</v>
      </c>
      <c r="K237" s="1">
        <f>SUMIF(MICRO!AP:AP,O:O,MICRO!X:X)</f>
        <v>0</v>
      </c>
      <c r="L237" s="66" t="str">
        <f t="shared" si="51"/>
        <v>0%</v>
      </c>
      <c r="M237" s="1">
        <f t="shared" si="52"/>
        <v>0</v>
      </c>
      <c r="N237" s="63" t="e">
        <f t="shared" si="53"/>
        <v>#N/A</v>
      </c>
      <c r="O237" s="63" t="e">
        <f t="shared" si="54"/>
        <v>#N/A</v>
      </c>
      <c r="P237" s="2">
        <f>SUMIF(MICRO!AP:AP,O237,MICRO!AZ:AZ)</f>
        <v>0</v>
      </c>
      <c r="Q237">
        <f>SUMIF(MICRO!AP:AP,O237,MICRO!BA:BA)</f>
        <v>0</v>
      </c>
      <c r="R237">
        <f>SUMIF(MICRO!AP:AP,O:O,MICRO!BB:BB)</f>
        <v>0</v>
      </c>
      <c r="V237" s="2"/>
    </row>
    <row r="238" spans="4:22" ht="18.75" thickBot="1" x14ac:dyDescent="0.3">
      <c r="D238" s="117" t="s">
        <v>435</v>
      </c>
      <c r="E238" s="118" t="e">
        <f>VLOOKUP(Tabela2[[#This Row],[TAG]],MICRO!J:L,3,0)</f>
        <v>#N/A</v>
      </c>
      <c r="F238" s="116" t="s">
        <v>33</v>
      </c>
      <c r="G238" s="119">
        <f>SUMIF(MICRO!AP:AP,O:O,MICRO!H:H)</f>
        <v>0</v>
      </c>
      <c r="H238" s="120">
        <f>SUMIF(MICRO!AP:AP,O:O,MICRO!R:R)</f>
        <v>0</v>
      </c>
      <c r="I238" s="120">
        <f>SUMIF(MICRO!AP:AP,O:O,MICRO!T:T)</f>
        <v>0</v>
      </c>
      <c r="J238" s="121">
        <f t="shared" si="50"/>
        <v>0</v>
      </c>
      <c r="K238" s="120">
        <f>SUMIF(MICRO!AP:AP,O:O,MICRO!X:X)</f>
        <v>0</v>
      </c>
      <c r="L238" s="121" t="str">
        <f t="shared" si="51"/>
        <v>0%</v>
      </c>
      <c r="M238" s="120">
        <f t="shared" si="52"/>
        <v>0</v>
      </c>
      <c r="N238" s="63" t="e">
        <f t="shared" si="53"/>
        <v>#N/A</v>
      </c>
      <c r="O238" s="63" t="e">
        <f t="shared" si="54"/>
        <v>#N/A</v>
      </c>
      <c r="P238" s="2">
        <f>SUMIF(MICRO!AP:AP,O238,MICRO!AZ:AZ)</f>
        <v>0</v>
      </c>
      <c r="Q238">
        <f>SUMIF(MICRO!AP:AP,O238,MICRO!BA:BA)</f>
        <v>0</v>
      </c>
      <c r="R238">
        <f>SUMIF(MICRO!AP:AP,O:O,MICRO!BB:BB)</f>
        <v>0</v>
      </c>
      <c r="V238" s="2"/>
    </row>
    <row r="239" spans="4:22" ht="18.75" thickBot="1" x14ac:dyDescent="0.3">
      <c r="D239" s="68" t="s">
        <v>431</v>
      </c>
      <c r="E239" s="118" t="e">
        <f>VLOOKUP(Tabela2[[#This Row],[TAG]],MICRO!J:L,3,0)</f>
        <v>#N/A</v>
      </c>
      <c r="F239" s="116" t="s">
        <v>22</v>
      </c>
      <c r="G239" s="65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66">
        <f t="shared" ref="J239:J243" si="55">IF(G239 = 0,0,H239/G239)</f>
        <v>0</v>
      </c>
      <c r="K239" s="1">
        <f>SUMIF(MICRO!AP:AP,O:O,MICRO!X:X)</f>
        <v>0</v>
      </c>
      <c r="L239" s="66" t="str">
        <f t="shared" ref="L239:L243" si="56">IF(G239&lt;&gt;0,SUM(K239/G239*1),"0%")</f>
        <v>0%</v>
      </c>
      <c r="M239" s="1">
        <f t="shared" ref="M239:M243" si="57">G239-K239</f>
        <v>0</v>
      </c>
      <c r="N239" s="63" t="e">
        <f t="shared" ref="N239:N243" si="58">E239&amp;F239</f>
        <v>#N/A</v>
      </c>
      <c r="O239" s="63" t="e">
        <f t="shared" ref="O239:O243" si="59">D239&amp;E239&amp;F239</f>
        <v>#N/A</v>
      </c>
      <c r="P239" s="2">
        <f>SUMIF(MICRO!AP:AP,O239,MICRO!AZ:AZ)</f>
        <v>0</v>
      </c>
      <c r="Q239">
        <f>SUMIF(MICRO!AP:AP,O239,MICRO!BA:BA)</f>
        <v>0</v>
      </c>
      <c r="R239">
        <f>SUMIF(MICRO!AP:AP,O:O,MICRO!BB:BB)</f>
        <v>0</v>
      </c>
      <c r="V239" s="2"/>
    </row>
    <row r="240" spans="4:22" ht="18.75" thickBot="1" x14ac:dyDescent="0.3">
      <c r="D240" s="68" t="s">
        <v>432</v>
      </c>
      <c r="E240" s="118" t="e">
        <f>VLOOKUP(Tabela2[[#This Row],[TAG]],MICRO!J:L,3,0)</f>
        <v>#N/A</v>
      </c>
      <c r="F240" s="116" t="s">
        <v>22</v>
      </c>
      <c r="G240" s="65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66">
        <f t="shared" si="55"/>
        <v>0</v>
      </c>
      <c r="K240" s="1">
        <f>SUMIF(MICRO!AP:AP,O:O,MICRO!X:X)</f>
        <v>0</v>
      </c>
      <c r="L240" s="66" t="str">
        <f t="shared" si="56"/>
        <v>0%</v>
      </c>
      <c r="M240" s="1">
        <f t="shared" si="57"/>
        <v>0</v>
      </c>
      <c r="N240" s="63" t="e">
        <f t="shared" si="58"/>
        <v>#N/A</v>
      </c>
      <c r="O240" s="63" t="e">
        <f t="shared" si="59"/>
        <v>#N/A</v>
      </c>
      <c r="P240" s="2">
        <f>SUMIF(MICRO!AP:AP,O240,MICRO!AZ:AZ)</f>
        <v>0</v>
      </c>
      <c r="Q240">
        <f>SUMIF(MICRO!AP:AP,O240,MICRO!BA:BA)</f>
        <v>0</v>
      </c>
      <c r="R240">
        <f>SUMIF(MICRO!AP:AP,O:O,MICRO!BB:BB)</f>
        <v>0</v>
      </c>
      <c r="V240" s="2"/>
    </row>
    <row r="241" spans="4:22" ht="18.75" thickBot="1" x14ac:dyDescent="0.3">
      <c r="D241" s="117" t="s">
        <v>433</v>
      </c>
      <c r="E241" s="118" t="e">
        <f>VLOOKUP(Tabela2[[#This Row],[TAG]],MICRO!J:L,3,0)</f>
        <v>#N/A</v>
      </c>
      <c r="F241" s="116" t="s">
        <v>22</v>
      </c>
      <c r="G241" s="65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66">
        <f t="shared" si="55"/>
        <v>0</v>
      </c>
      <c r="K241" s="1">
        <f>SUMIF(MICRO!AP:AP,O:O,MICRO!X:X)</f>
        <v>0</v>
      </c>
      <c r="L241" s="66" t="str">
        <f t="shared" si="56"/>
        <v>0%</v>
      </c>
      <c r="M241" s="1">
        <f t="shared" si="57"/>
        <v>0</v>
      </c>
      <c r="N241" s="63" t="e">
        <f t="shared" si="58"/>
        <v>#N/A</v>
      </c>
      <c r="O241" s="63" t="e">
        <f t="shared" si="59"/>
        <v>#N/A</v>
      </c>
      <c r="P241" s="2">
        <f>SUMIF(MICRO!AP:AP,O241,MICRO!AZ:AZ)</f>
        <v>0</v>
      </c>
      <c r="Q241">
        <f>SUMIF(MICRO!AP:AP,O241,MICRO!BA:BA)</f>
        <v>0</v>
      </c>
      <c r="R241">
        <f>SUMIF(MICRO!AP:AP,O:O,MICRO!BB:BB)</f>
        <v>0</v>
      </c>
      <c r="V241" s="2"/>
    </row>
    <row r="242" spans="4:22" ht="18.75" thickBot="1" x14ac:dyDescent="0.3">
      <c r="D242" s="117" t="s">
        <v>434</v>
      </c>
      <c r="E242" s="118" t="e">
        <f>VLOOKUP(Tabela2[[#This Row],[TAG]],MICRO!J:L,3,0)</f>
        <v>#N/A</v>
      </c>
      <c r="F242" s="116" t="s">
        <v>22</v>
      </c>
      <c r="G242" s="65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66">
        <f t="shared" si="55"/>
        <v>0</v>
      </c>
      <c r="K242" s="1">
        <f>SUMIF(MICRO!AP:AP,O:O,MICRO!X:X)</f>
        <v>0</v>
      </c>
      <c r="L242" s="66" t="str">
        <f t="shared" si="56"/>
        <v>0%</v>
      </c>
      <c r="M242" s="1">
        <f t="shared" si="57"/>
        <v>0</v>
      </c>
      <c r="N242" s="63" t="e">
        <f t="shared" si="58"/>
        <v>#N/A</v>
      </c>
      <c r="O242" s="63" t="e">
        <f t="shared" si="59"/>
        <v>#N/A</v>
      </c>
      <c r="P242" s="2">
        <f>SUMIF(MICRO!AP:AP,O242,MICRO!AZ:AZ)</f>
        <v>0</v>
      </c>
      <c r="Q242">
        <f>SUMIF(MICRO!AP:AP,O242,MICRO!BA:BA)</f>
        <v>0</v>
      </c>
      <c r="R242">
        <f>SUMIF(MICRO!AP:AP,O:O,MICRO!BB:BB)</f>
        <v>0</v>
      </c>
      <c r="V242" s="2"/>
    </row>
    <row r="243" spans="4:22" ht="18.75" thickBot="1" x14ac:dyDescent="0.3">
      <c r="D243" s="117" t="s">
        <v>435</v>
      </c>
      <c r="E243" s="118" t="e">
        <f>VLOOKUP(Tabela2[[#This Row],[TAG]],MICRO!J:L,3,0)</f>
        <v>#N/A</v>
      </c>
      <c r="F243" s="116" t="s">
        <v>22</v>
      </c>
      <c r="G243" s="119">
        <f>SUMIF(MICRO!AP:AP,O:O,MICRO!H:H)</f>
        <v>0</v>
      </c>
      <c r="H243" s="120">
        <f>SUMIF(MICRO!AP:AP,O:O,MICRO!R:R)</f>
        <v>0</v>
      </c>
      <c r="I243" s="120">
        <f>SUMIF(MICRO!AP:AP,O:O,MICRO!T:T)</f>
        <v>0</v>
      </c>
      <c r="J243" s="121">
        <f t="shared" si="55"/>
        <v>0</v>
      </c>
      <c r="K243" s="120">
        <f>SUMIF(MICRO!AP:AP,O:O,MICRO!X:X)</f>
        <v>0</v>
      </c>
      <c r="L243" s="121" t="str">
        <f t="shared" si="56"/>
        <v>0%</v>
      </c>
      <c r="M243" s="120">
        <f t="shared" si="57"/>
        <v>0</v>
      </c>
      <c r="N243" s="63" t="e">
        <f t="shared" si="58"/>
        <v>#N/A</v>
      </c>
      <c r="O243" s="63" t="e">
        <f t="shared" si="59"/>
        <v>#N/A</v>
      </c>
      <c r="P243" s="2">
        <f>SUMIF(MICRO!AP:AP,O243,MICRO!AZ:AZ)</f>
        <v>0</v>
      </c>
      <c r="Q243">
        <f>SUMIF(MICRO!AP:AP,O243,MICRO!BA:BA)</f>
        <v>0</v>
      </c>
      <c r="R243">
        <f>SUMIF(MICRO!AP:AP,O:O,MICRO!BB:BB)</f>
        <v>0</v>
      </c>
      <c r="V243" s="2"/>
    </row>
    <row r="244" spans="4:22" ht="18.75" thickBot="1" x14ac:dyDescent="0.3">
      <c r="D244" s="68" t="s">
        <v>431</v>
      </c>
      <c r="E244" s="118" t="e">
        <f>VLOOKUP(Tabela2[[#This Row],[TAG]],MICRO!J:L,3,0)</f>
        <v>#N/A</v>
      </c>
      <c r="F244" s="116" t="s">
        <v>52</v>
      </c>
      <c r="G244" s="65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66">
        <f t="shared" ref="J244:J248" si="60">IF(G244 = 0,0,H244/G244)</f>
        <v>0</v>
      </c>
      <c r="K244" s="1">
        <f>SUMIF(MICRO!AP:AP,O:O,MICRO!X:X)</f>
        <v>0</v>
      </c>
      <c r="L244" s="66" t="str">
        <f t="shared" ref="L244:L248" si="61">IF(G244&lt;&gt;0,SUM(K244/G244*1),"0%")</f>
        <v>0%</v>
      </c>
      <c r="M244" s="1">
        <f t="shared" ref="M244:M248" si="62">G244-K244</f>
        <v>0</v>
      </c>
      <c r="N244" s="63" t="e">
        <f t="shared" ref="N244:N248" si="63">E244&amp;F244</f>
        <v>#N/A</v>
      </c>
      <c r="O244" s="63" t="e">
        <f t="shared" ref="O244:O248" si="64">D244&amp;E244&amp;F244</f>
        <v>#N/A</v>
      </c>
      <c r="P244" s="2">
        <f>SUMIF(MICRO!AP:AP,O244,MICRO!AZ:AZ)</f>
        <v>0</v>
      </c>
      <c r="Q244">
        <f>SUMIF(MICRO!AP:AP,O244,MICRO!BA:BA)</f>
        <v>0</v>
      </c>
      <c r="R244">
        <f>SUMIF(MICRO!AP:AP,O:O,MICRO!BB:BB)</f>
        <v>0</v>
      </c>
      <c r="V244" s="2"/>
    </row>
    <row r="245" spans="4:22" ht="18.75" thickBot="1" x14ac:dyDescent="0.3">
      <c r="D245" s="68" t="s">
        <v>432</v>
      </c>
      <c r="E245" s="118" t="e">
        <f>VLOOKUP(Tabela2[[#This Row],[TAG]],MICRO!J:L,3,0)</f>
        <v>#N/A</v>
      </c>
      <c r="F245" s="116" t="s">
        <v>52</v>
      </c>
      <c r="G245" s="65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66">
        <f t="shared" si="60"/>
        <v>0</v>
      </c>
      <c r="K245" s="1">
        <f>SUMIF(MICRO!AP:AP,O:O,MICRO!X:X)</f>
        <v>0</v>
      </c>
      <c r="L245" s="66" t="str">
        <f t="shared" si="61"/>
        <v>0%</v>
      </c>
      <c r="M245" s="1">
        <f t="shared" si="62"/>
        <v>0</v>
      </c>
      <c r="N245" s="63" t="e">
        <f t="shared" si="63"/>
        <v>#N/A</v>
      </c>
      <c r="O245" s="63" t="e">
        <f t="shared" si="64"/>
        <v>#N/A</v>
      </c>
      <c r="P245" s="2">
        <f>SUMIF(MICRO!AP:AP,O245,MICRO!AZ:AZ)</f>
        <v>0</v>
      </c>
      <c r="Q245">
        <f>SUMIF(MICRO!AP:AP,O245,MICRO!BA:BA)</f>
        <v>0</v>
      </c>
      <c r="R245">
        <f>SUMIF(MICRO!AP:AP,O:O,MICRO!BB:BB)</f>
        <v>0</v>
      </c>
      <c r="V245" s="2"/>
    </row>
    <row r="246" spans="4:22" ht="18.75" thickBot="1" x14ac:dyDescent="0.3">
      <c r="D246" s="117" t="s">
        <v>433</v>
      </c>
      <c r="E246" s="118" t="e">
        <f>VLOOKUP(Tabela2[[#This Row],[TAG]],MICRO!J:L,3,0)</f>
        <v>#N/A</v>
      </c>
      <c r="F246" s="116" t="s">
        <v>52</v>
      </c>
      <c r="G246" s="65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66">
        <f t="shared" si="60"/>
        <v>0</v>
      </c>
      <c r="K246" s="1">
        <f>SUMIF(MICRO!AP:AP,O:O,MICRO!X:X)</f>
        <v>0</v>
      </c>
      <c r="L246" s="66" t="str">
        <f t="shared" si="61"/>
        <v>0%</v>
      </c>
      <c r="M246" s="1">
        <f t="shared" si="62"/>
        <v>0</v>
      </c>
      <c r="N246" s="63" t="e">
        <f t="shared" si="63"/>
        <v>#N/A</v>
      </c>
      <c r="O246" s="63" t="e">
        <f t="shared" si="64"/>
        <v>#N/A</v>
      </c>
      <c r="P246" s="2">
        <f>SUMIF(MICRO!AP:AP,O246,MICRO!AZ:AZ)</f>
        <v>0</v>
      </c>
      <c r="Q246">
        <f>SUMIF(MICRO!AP:AP,O246,MICRO!BA:BA)</f>
        <v>0</v>
      </c>
      <c r="R246">
        <f>SUMIF(MICRO!AP:AP,O:O,MICRO!BB:BB)</f>
        <v>0</v>
      </c>
      <c r="V246" s="2"/>
    </row>
    <row r="247" spans="4:22" ht="18.75" thickBot="1" x14ac:dyDescent="0.3">
      <c r="D247" s="117" t="s">
        <v>434</v>
      </c>
      <c r="E247" s="118" t="e">
        <f>VLOOKUP(Tabela2[[#This Row],[TAG]],MICRO!J:L,3,0)</f>
        <v>#N/A</v>
      </c>
      <c r="F247" s="116" t="s">
        <v>52</v>
      </c>
      <c r="G247" s="65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66">
        <f t="shared" si="60"/>
        <v>0</v>
      </c>
      <c r="K247" s="1">
        <f>SUMIF(MICRO!AP:AP,O:O,MICRO!X:X)</f>
        <v>0</v>
      </c>
      <c r="L247" s="66" t="str">
        <f t="shared" si="61"/>
        <v>0%</v>
      </c>
      <c r="M247" s="1">
        <f t="shared" si="62"/>
        <v>0</v>
      </c>
      <c r="N247" s="63" t="e">
        <f t="shared" si="63"/>
        <v>#N/A</v>
      </c>
      <c r="O247" s="63" t="e">
        <f t="shared" si="64"/>
        <v>#N/A</v>
      </c>
      <c r="P247" s="2">
        <f>SUMIF(MICRO!AP:AP,O247,MICRO!AZ:AZ)</f>
        <v>0</v>
      </c>
      <c r="Q247">
        <f>SUMIF(MICRO!AP:AP,O247,MICRO!BA:BA)</f>
        <v>0</v>
      </c>
      <c r="R247">
        <f>SUMIF(MICRO!AP:AP,O:O,MICRO!BB:BB)</f>
        <v>0</v>
      </c>
      <c r="V247" s="2"/>
    </row>
    <row r="248" spans="4:22" ht="18.75" thickBot="1" x14ac:dyDescent="0.3">
      <c r="D248" s="117" t="s">
        <v>435</v>
      </c>
      <c r="E248" s="118" t="e">
        <f>VLOOKUP(Tabela2[[#This Row],[TAG]],MICRO!J:L,3,0)</f>
        <v>#N/A</v>
      </c>
      <c r="F248" s="116" t="s">
        <v>52</v>
      </c>
      <c r="G248" s="119">
        <f>SUMIF(MICRO!AP:AP,O:O,MICRO!H:H)</f>
        <v>0</v>
      </c>
      <c r="H248" s="120">
        <f>SUMIF(MICRO!AP:AP,O:O,MICRO!R:R)</f>
        <v>0</v>
      </c>
      <c r="I248" s="120">
        <f>SUMIF(MICRO!AP:AP,O:O,MICRO!T:T)</f>
        <v>0</v>
      </c>
      <c r="J248" s="121">
        <f t="shared" si="60"/>
        <v>0</v>
      </c>
      <c r="K248" s="120">
        <f>SUMIF(MICRO!AP:AP,O:O,MICRO!X:X)</f>
        <v>0</v>
      </c>
      <c r="L248" s="121" t="str">
        <f t="shared" si="61"/>
        <v>0%</v>
      </c>
      <c r="M248" s="120">
        <f t="shared" si="62"/>
        <v>0</v>
      </c>
      <c r="N248" s="63" t="e">
        <f t="shared" si="63"/>
        <v>#N/A</v>
      </c>
      <c r="O248" s="63" t="e">
        <f t="shared" si="64"/>
        <v>#N/A</v>
      </c>
      <c r="P248" s="2">
        <f>SUMIF(MICRO!AP:AP,O248,MICRO!AZ:AZ)</f>
        <v>0</v>
      </c>
      <c r="Q248">
        <f>SUMIF(MICRO!AP:AP,O248,MICRO!BA:BA)</f>
        <v>0</v>
      </c>
      <c r="R248">
        <f>SUMIF(MICRO!AP:AP,O:O,MICRO!BB:BB)</f>
        <v>0</v>
      </c>
      <c r="V248" s="2"/>
    </row>
    <row r="249" spans="4:22" ht="18.75" thickBot="1" x14ac:dyDescent="0.3">
      <c r="D249" s="117" t="s">
        <v>576</v>
      </c>
      <c r="E249" s="118" t="e">
        <f>VLOOKUP(Tabela2[[#This Row],[TAG]],MICRO!J:L,3,0)</f>
        <v>#N/A</v>
      </c>
      <c r="F249" s="125" t="s">
        <v>23</v>
      </c>
      <c r="G249" s="65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66">
        <f t="shared" ref="J249:J252" si="65">IF(G249 = 0,0,H249/G249)</f>
        <v>0</v>
      </c>
      <c r="K249" s="1">
        <f>SUMIF(MICRO!AP:AP,O:O,MICRO!X:X)</f>
        <v>0</v>
      </c>
      <c r="L249" s="66" t="str">
        <f t="shared" ref="L249:L252" si="66">IF(G249&lt;&gt;0,SUM(K249/G249*1),"0%")</f>
        <v>0%</v>
      </c>
      <c r="M249" s="1">
        <f t="shared" ref="M249:M252" si="67">G249-K249</f>
        <v>0</v>
      </c>
      <c r="N249" s="63" t="e">
        <f t="shared" ref="N249:N252" si="68">E249&amp;F249</f>
        <v>#N/A</v>
      </c>
      <c r="O249" s="63" t="e">
        <f t="shared" ref="O249:O252" si="69">D249&amp;E249&amp;F249</f>
        <v>#N/A</v>
      </c>
      <c r="P249" s="2">
        <f>SUMIF(MICRO!AP:AP,O249,MICRO!AZ:AZ)</f>
        <v>0</v>
      </c>
      <c r="Q249">
        <f>SUMIF(MICRO!AP:AP,O249,MICRO!BA:BA)</f>
        <v>0</v>
      </c>
      <c r="R249">
        <f>SUMIF(MICRO!AP:AP,O:O,MICRO!BB:BB)</f>
        <v>0</v>
      </c>
    </row>
    <row r="250" spans="4:22" ht="18.75" thickBot="1" x14ac:dyDescent="0.3">
      <c r="D250" s="117" t="s">
        <v>577</v>
      </c>
      <c r="E250" s="118" t="e">
        <f>VLOOKUP(Tabela2[[#This Row],[TAG]],MICRO!J:L,3,0)</f>
        <v>#N/A</v>
      </c>
      <c r="F250" s="125" t="s">
        <v>23</v>
      </c>
      <c r="G250" s="65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66">
        <f t="shared" si="65"/>
        <v>0</v>
      </c>
      <c r="K250" s="1">
        <f>SUMIF(MICRO!AP:AP,O:O,MICRO!X:X)</f>
        <v>0</v>
      </c>
      <c r="L250" s="66" t="str">
        <f t="shared" si="66"/>
        <v>0%</v>
      </c>
      <c r="M250" s="1">
        <f t="shared" si="67"/>
        <v>0</v>
      </c>
      <c r="N250" s="63" t="e">
        <f t="shared" si="68"/>
        <v>#N/A</v>
      </c>
      <c r="O250" s="63" t="e">
        <f t="shared" si="69"/>
        <v>#N/A</v>
      </c>
      <c r="P250" s="2">
        <f>SUMIF(MICRO!AP:AP,O250,MICRO!AZ:AZ)</f>
        <v>0</v>
      </c>
      <c r="Q250">
        <f>SUMIF(MICRO!AP:AP,O250,MICRO!BA:BA)</f>
        <v>0</v>
      </c>
      <c r="R250">
        <f>SUMIF(MICRO!AP:AP,O:O,MICRO!BB:BB)</f>
        <v>0</v>
      </c>
    </row>
    <row r="251" spans="4:22" ht="18.75" thickBot="1" x14ac:dyDescent="0.3">
      <c r="D251" s="117" t="s">
        <v>578</v>
      </c>
      <c r="E251" s="118" t="e">
        <f>VLOOKUP(Tabela2[[#This Row],[TAG]],MICRO!J:L,3,0)</f>
        <v>#N/A</v>
      </c>
      <c r="F251" s="125" t="s">
        <v>23</v>
      </c>
      <c r="G251" s="65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66">
        <f t="shared" si="65"/>
        <v>0</v>
      </c>
      <c r="K251" s="1">
        <f>SUMIF(MICRO!AP:AP,O:O,MICRO!X:X)</f>
        <v>0</v>
      </c>
      <c r="L251" s="66" t="str">
        <f t="shared" si="66"/>
        <v>0%</v>
      </c>
      <c r="M251" s="1">
        <f t="shared" si="67"/>
        <v>0</v>
      </c>
      <c r="N251" s="63" t="e">
        <f t="shared" si="68"/>
        <v>#N/A</v>
      </c>
      <c r="O251" s="63" t="e">
        <f t="shared" si="69"/>
        <v>#N/A</v>
      </c>
      <c r="P251" s="2">
        <f>SUMIF(MICRO!AP:AP,O251,MICRO!AZ:AZ)</f>
        <v>0</v>
      </c>
      <c r="Q251">
        <f>SUMIF(MICRO!AP:AP,O251,MICRO!BA:BA)</f>
        <v>0</v>
      </c>
      <c r="R251">
        <f>SUMIF(MICRO!AP:AP,O:O,MICRO!BB:BB)</f>
        <v>0</v>
      </c>
    </row>
    <row r="252" spans="4:22" ht="18.75" thickBot="1" x14ac:dyDescent="0.3">
      <c r="D252" s="117" t="s">
        <v>579</v>
      </c>
      <c r="E252" s="118" t="e">
        <f>VLOOKUP(Tabela2[[#This Row],[TAG]],MICRO!J:L,3,0)</f>
        <v>#N/A</v>
      </c>
      <c r="F252" s="125" t="s">
        <v>23</v>
      </c>
      <c r="G252" s="119">
        <f>SUMIF(MICRO!AP:AP,O:O,MICRO!H:H)</f>
        <v>0</v>
      </c>
      <c r="H252" s="120">
        <f>SUMIF(MICRO!AP:AP,O:O,MICRO!R:R)</f>
        <v>0</v>
      </c>
      <c r="I252" s="120">
        <f>SUMIF(MICRO!AP:AP,O:O,MICRO!T:T)</f>
        <v>0</v>
      </c>
      <c r="J252" s="121">
        <f t="shared" si="65"/>
        <v>0</v>
      </c>
      <c r="K252" s="120">
        <f>SUMIF(MICRO!AP:AP,O:O,MICRO!X:X)</f>
        <v>0</v>
      </c>
      <c r="L252" s="121" t="str">
        <f t="shared" si="66"/>
        <v>0%</v>
      </c>
      <c r="M252" s="120">
        <f t="shared" si="67"/>
        <v>0</v>
      </c>
      <c r="N252" s="63" t="e">
        <f t="shared" si="68"/>
        <v>#N/A</v>
      </c>
      <c r="O252" s="63" t="e">
        <f t="shared" si="69"/>
        <v>#N/A</v>
      </c>
      <c r="P252" s="2">
        <f>SUMIF(MICRO!AP:AP,O252,MICRO!AZ:AZ)</f>
        <v>0</v>
      </c>
      <c r="Q252">
        <f>SUMIF(MICRO!AP:AP,O252,MICRO!BA:BA)</f>
        <v>0</v>
      </c>
      <c r="R252">
        <f>SUMIF(MICRO!AP:AP,O:O,MICRO!BB:BB)</f>
        <v>0</v>
      </c>
    </row>
    <row r="253" spans="4:22" ht="18.75" thickBot="1" x14ac:dyDescent="0.3">
      <c r="D253" s="117" t="s">
        <v>576</v>
      </c>
      <c r="E253" s="118" t="e">
        <f>VLOOKUP(Tabela2[[#This Row],[TAG]],MICRO!J:L,3,0)</f>
        <v>#N/A</v>
      </c>
      <c r="F253" s="116" t="s">
        <v>33</v>
      </c>
      <c r="G253" s="65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66">
        <f t="shared" ref="J253:J256" si="70">IF(G253 = 0,0,H253/G253)</f>
        <v>0</v>
      </c>
      <c r="K253" s="1">
        <f>SUMIF(MICRO!AP:AP,O:O,MICRO!X:X)</f>
        <v>0</v>
      </c>
      <c r="L253" s="66" t="str">
        <f t="shared" ref="L253:L256" si="71">IF(G253&lt;&gt;0,SUM(K253/G253*1),"0%")</f>
        <v>0%</v>
      </c>
      <c r="M253" s="1">
        <f t="shared" ref="M253:M256" si="72">G253-K253</f>
        <v>0</v>
      </c>
      <c r="N253" s="63" t="e">
        <f t="shared" ref="N253:N256" si="73">E253&amp;F253</f>
        <v>#N/A</v>
      </c>
      <c r="O253" s="63" t="e">
        <f t="shared" ref="O253:O256" si="74">D253&amp;E253&amp;F253</f>
        <v>#N/A</v>
      </c>
      <c r="P253" s="2">
        <f>SUMIF(MICRO!AP:AP,O253,MICRO!AZ:AZ)</f>
        <v>0</v>
      </c>
      <c r="Q253">
        <f>SUMIF(MICRO!AP:AP,O253,MICRO!BA:BA)</f>
        <v>0</v>
      </c>
      <c r="R253">
        <f>SUMIF(MICRO!AP:AP,O:O,MICRO!BB:BB)</f>
        <v>0</v>
      </c>
    </row>
    <row r="254" spans="4:22" ht="18.75" thickBot="1" x14ac:dyDescent="0.3">
      <c r="D254" s="117" t="s">
        <v>577</v>
      </c>
      <c r="E254" s="118" t="e">
        <f>VLOOKUP(Tabela2[[#This Row],[TAG]],MICRO!J:L,3,0)</f>
        <v>#N/A</v>
      </c>
      <c r="F254" s="116" t="s">
        <v>33</v>
      </c>
      <c r="G254" s="65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66">
        <f t="shared" si="70"/>
        <v>0</v>
      </c>
      <c r="K254" s="1">
        <f>SUMIF(MICRO!AP:AP,O:O,MICRO!X:X)</f>
        <v>0</v>
      </c>
      <c r="L254" s="66" t="str">
        <f t="shared" si="71"/>
        <v>0%</v>
      </c>
      <c r="M254" s="1">
        <f t="shared" si="72"/>
        <v>0</v>
      </c>
      <c r="N254" s="63" t="e">
        <f t="shared" si="73"/>
        <v>#N/A</v>
      </c>
      <c r="O254" s="63" t="e">
        <f t="shared" si="74"/>
        <v>#N/A</v>
      </c>
      <c r="P254" s="2">
        <f>SUMIF(MICRO!AP:AP,O254,MICRO!AZ:AZ)</f>
        <v>0</v>
      </c>
      <c r="Q254">
        <f>SUMIF(MICRO!AP:AP,O254,MICRO!BA:BA)</f>
        <v>0</v>
      </c>
      <c r="R254">
        <f>SUMIF(MICRO!AP:AP,O:O,MICRO!BB:BB)</f>
        <v>0</v>
      </c>
    </row>
    <row r="255" spans="4:22" ht="18.75" thickBot="1" x14ac:dyDescent="0.3">
      <c r="D255" s="117" t="s">
        <v>578</v>
      </c>
      <c r="E255" s="118" t="e">
        <f>VLOOKUP(Tabela2[[#This Row],[TAG]],MICRO!J:L,3,0)</f>
        <v>#N/A</v>
      </c>
      <c r="F255" s="116" t="s">
        <v>33</v>
      </c>
      <c r="G255" s="65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66">
        <f t="shared" si="70"/>
        <v>0</v>
      </c>
      <c r="K255" s="1">
        <f>SUMIF(MICRO!AP:AP,O:O,MICRO!X:X)</f>
        <v>0</v>
      </c>
      <c r="L255" s="66" t="str">
        <f t="shared" si="71"/>
        <v>0%</v>
      </c>
      <c r="M255" s="1">
        <f t="shared" si="72"/>
        <v>0</v>
      </c>
      <c r="N255" s="63" t="e">
        <f t="shared" si="73"/>
        <v>#N/A</v>
      </c>
      <c r="O255" s="63" t="e">
        <f t="shared" si="74"/>
        <v>#N/A</v>
      </c>
      <c r="P255" s="2">
        <f>SUMIF(MICRO!AP:AP,O255,MICRO!AZ:AZ)</f>
        <v>0</v>
      </c>
      <c r="Q255">
        <f>SUMIF(MICRO!AP:AP,O255,MICRO!BA:BA)</f>
        <v>0</v>
      </c>
      <c r="R255">
        <f>SUMIF(MICRO!AP:AP,O:O,MICRO!BB:BB)</f>
        <v>0</v>
      </c>
    </row>
    <row r="256" spans="4:22" ht="18.75" thickBot="1" x14ac:dyDescent="0.3">
      <c r="D256" s="117" t="s">
        <v>579</v>
      </c>
      <c r="E256" s="118" t="e">
        <f>VLOOKUP(Tabela2[[#This Row],[TAG]],MICRO!J:L,3,0)</f>
        <v>#N/A</v>
      </c>
      <c r="F256" s="116" t="s">
        <v>33</v>
      </c>
      <c r="G256" s="119">
        <f>SUMIF(MICRO!AP:AP,O:O,MICRO!H:H)</f>
        <v>0</v>
      </c>
      <c r="H256" s="120">
        <f>SUMIF(MICRO!AP:AP,O:O,MICRO!R:R)</f>
        <v>0</v>
      </c>
      <c r="I256" s="120">
        <f>SUMIF(MICRO!AP:AP,O:O,MICRO!T:T)</f>
        <v>0</v>
      </c>
      <c r="J256" s="121">
        <f t="shared" si="70"/>
        <v>0</v>
      </c>
      <c r="K256" s="120">
        <f>SUMIF(MICRO!AP:AP,O:O,MICRO!X:X)</f>
        <v>0</v>
      </c>
      <c r="L256" s="121" t="str">
        <f t="shared" si="71"/>
        <v>0%</v>
      </c>
      <c r="M256" s="120">
        <f t="shared" si="72"/>
        <v>0</v>
      </c>
      <c r="N256" s="63" t="e">
        <f t="shared" si="73"/>
        <v>#N/A</v>
      </c>
      <c r="O256" s="63" t="e">
        <f t="shared" si="74"/>
        <v>#N/A</v>
      </c>
      <c r="P256" s="2">
        <f>SUMIF(MICRO!AP:AP,O256,MICRO!AZ:AZ)</f>
        <v>0</v>
      </c>
      <c r="Q256">
        <f>SUMIF(MICRO!AP:AP,O256,MICRO!BA:BA)</f>
        <v>0</v>
      </c>
      <c r="R256">
        <f>SUMIF(MICRO!AP:AP,O:O,MICRO!BB:BB)</f>
        <v>0</v>
      </c>
    </row>
    <row r="257" spans="4:18" ht="18.75" thickBot="1" x14ac:dyDescent="0.3">
      <c r="D257" s="117" t="s">
        <v>576</v>
      </c>
      <c r="E257" s="118" t="e">
        <f>VLOOKUP(Tabela2[[#This Row],[TAG]],MICRO!J:L,3,0)</f>
        <v>#N/A</v>
      </c>
      <c r="F257" s="116" t="s">
        <v>22</v>
      </c>
      <c r="G257" s="65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66">
        <f t="shared" ref="J257:J260" si="75">IF(G257 = 0,0,H257/G257)</f>
        <v>0</v>
      </c>
      <c r="K257" s="1">
        <f>SUMIF(MICRO!AP:AP,O:O,MICRO!X:X)</f>
        <v>0</v>
      </c>
      <c r="L257" s="66" t="str">
        <f t="shared" ref="L257:L260" si="76">IF(G257&lt;&gt;0,SUM(K257/G257*1),"0%")</f>
        <v>0%</v>
      </c>
      <c r="M257" s="1">
        <f t="shared" ref="M257:M260" si="77">G257-K257</f>
        <v>0</v>
      </c>
      <c r="N257" s="63" t="e">
        <f t="shared" ref="N257:N260" si="78">E257&amp;F257</f>
        <v>#N/A</v>
      </c>
      <c r="O257" s="63" t="e">
        <f t="shared" ref="O257:O260" si="79">D257&amp;E257&amp;F257</f>
        <v>#N/A</v>
      </c>
      <c r="P257" s="2">
        <f>SUMIF(MICRO!AP:AP,O257,MICRO!AZ:AZ)</f>
        <v>0</v>
      </c>
      <c r="Q257">
        <f>SUMIF(MICRO!AP:AP,O257,MICRO!BA:BA)</f>
        <v>0</v>
      </c>
      <c r="R257">
        <f>SUMIF(MICRO!AP:AP,O:O,MICRO!BB:BB)</f>
        <v>0</v>
      </c>
    </row>
    <row r="258" spans="4:18" ht="18.75" thickBot="1" x14ac:dyDescent="0.3">
      <c r="D258" s="117" t="s">
        <v>577</v>
      </c>
      <c r="E258" s="118" t="e">
        <f>VLOOKUP(Tabela2[[#This Row],[TAG]],MICRO!J:L,3,0)</f>
        <v>#N/A</v>
      </c>
      <c r="F258" s="116" t="s">
        <v>22</v>
      </c>
      <c r="G258" s="65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66">
        <f t="shared" si="75"/>
        <v>0</v>
      </c>
      <c r="K258" s="1">
        <f>SUMIF(MICRO!AP:AP,O:O,MICRO!X:X)</f>
        <v>0</v>
      </c>
      <c r="L258" s="66" t="str">
        <f t="shared" si="76"/>
        <v>0%</v>
      </c>
      <c r="M258" s="1">
        <f t="shared" si="77"/>
        <v>0</v>
      </c>
      <c r="N258" s="63" t="e">
        <f t="shared" si="78"/>
        <v>#N/A</v>
      </c>
      <c r="O258" s="63" t="e">
        <f t="shared" si="79"/>
        <v>#N/A</v>
      </c>
      <c r="P258" s="2">
        <f>SUMIF(MICRO!AP:AP,O258,MICRO!AZ:AZ)</f>
        <v>0</v>
      </c>
      <c r="Q258">
        <f>SUMIF(MICRO!AP:AP,O258,MICRO!BA:BA)</f>
        <v>0</v>
      </c>
      <c r="R258">
        <f>SUMIF(MICRO!AP:AP,O:O,MICRO!BB:BB)</f>
        <v>0</v>
      </c>
    </row>
    <row r="259" spans="4:18" ht="18.75" thickBot="1" x14ac:dyDescent="0.3">
      <c r="D259" s="117" t="s">
        <v>578</v>
      </c>
      <c r="E259" s="118" t="e">
        <f>VLOOKUP(Tabela2[[#This Row],[TAG]],MICRO!J:L,3,0)</f>
        <v>#N/A</v>
      </c>
      <c r="F259" s="116" t="s">
        <v>22</v>
      </c>
      <c r="G259" s="65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66">
        <f t="shared" si="75"/>
        <v>0</v>
      </c>
      <c r="K259" s="1">
        <f>SUMIF(MICRO!AP:AP,O:O,MICRO!X:X)</f>
        <v>0</v>
      </c>
      <c r="L259" s="66" t="str">
        <f t="shared" si="76"/>
        <v>0%</v>
      </c>
      <c r="M259" s="1">
        <f t="shared" si="77"/>
        <v>0</v>
      </c>
      <c r="N259" s="63" t="e">
        <f t="shared" si="78"/>
        <v>#N/A</v>
      </c>
      <c r="O259" s="63" t="e">
        <f t="shared" si="79"/>
        <v>#N/A</v>
      </c>
      <c r="P259" s="2">
        <f>SUMIF(MICRO!AP:AP,O259,MICRO!AZ:AZ)</f>
        <v>0</v>
      </c>
      <c r="Q259">
        <f>SUMIF(MICRO!AP:AP,O259,MICRO!BA:BA)</f>
        <v>0</v>
      </c>
      <c r="R259">
        <f>SUMIF(MICRO!AP:AP,O:O,MICRO!BB:BB)</f>
        <v>0</v>
      </c>
    </row>
    <row r="260" spans="4:18" ht="18.75" thickBot="1" x14ac:dyDescent="0.3">
      <c r="D260" s="117" t="s">
        <v>579</v>
      </c>
      <c r="E260" s="118" t="e">
        <f>VLOOKUP(Tabela2[[#This Row],[TAG]],MICRO!J:L,3,0)</f>
        <v>#N/A</v>
      </c>
      <c r="F260" s="116" t="s">
        <v>22</v>
      </c>
      <c r="G260" s="119">
        <f>SUMIF(MICRO!AP:AP,O:O,MICRO!H:H)</f>
        <v>0</v>
      </c>
      <c r="H260" s="120">
        <f>SUMIF(MICRO!AP:AP,O:O,MICRO!R:R)</f>
        <v>0</v>
      </c>
      <c r="I260" s="120">
        <f>SUMIF(MICRO!AP:AP,O:O,MICRO!T:T)</f>
        <v>0</v>
      </c>
      <c r="J260" s="121">
        <f t="shared" si="75"/>
        <v>0</v>
      </c>
      <c r="K260" s="120">
        <f>SUMIF(MICRO!AP:AP,O:O,MICRO!X:X)</f>
        <v>0</v>
      </c>
      <c r="L260" s="121" t="str">
        <f t="shared" si="76"/>
        <v>0%</v>
      </c>
      <c r="M260" s="120">
        <f t="shared" si="77"/>
        <v>0</v>
      </c>
      <c r="N260" s="63" t="e">
        <f t="shared" si="78"/>
        <v>#N/A</v>
      </c>
      <c r="O260" s="63" t="e">
        <f t="shared" si="79"/>
        <v>#N/A</v>
      </c>
      <c r="P260" s="2">
        <f>SUMIF(MICRO!AP:AP,O260,MICRO!AZ:AZ)</f>
        <v>0</v>
      </c>
      <c r="Q260">
        <f>SUMIF(MICRO!AP:AP,O260,MICRO!BA:BA)</f>
        <v>0</v>
      </c>
      <c r="R260">
        <f>SUMIF(MICRO!AP:AP,O:O,MICRO!BB:BB)</f>
        <v>0</v>
      </c>
    </row>
    <row r="261" spans="4:18" ht="18.75" thickBot="1" x14ac:dyDescent="0.3">
      <c r="D261" s="117" t="s">
        <v>576</v>
      </c>
      <c r="E261" s="118" t="e">
        <f>VLOOKUP(Tabela2[[#This Row],[TAG]],MICRO!J:L,3,0)</f>
        <v>#N/A</v>
      </c>
      <c r="F261" s="116" t="s">
        <v>52</v>
      </c>
      <c r="G261" s="65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66">
        <f t="shared" ref="J261:J264" si="80">IF(G261 = 0,0,H261/G261)</f>
        <v>0</v>
      </c>
      <c r="K261" s="1">
        <f>SUMIF(MICRO!AP:AP,O:O,MICRO!X:X)</f>
        <v>0</v>
      </c>
      <c r="L261" s="66" t="str">
        <f t="shared" ref="L261:L264" si="81">IF(G261&lt;&gt;0,SUM(K261/G261*1),"0%")</f>
        <v>0%</v>
      </c>
      <c r="M261" s="1">
        <f t="shared" ref="M261:M264" si="82">G261-K261</f>
        <v>0</v>
      </c>
      <c r="N261" s="63" t="e">
        <f t="shared" ref="N261:N264" si="83">E261&amp;F261</f>
        <v>#N/A</v>
      </c>
      <c r="O261" s="63" t="e">
        <f t="shared" ref="O261:O264" si="84">D261&amp;E261&amp;F261</f>
        <v>#N/A</v>
      </c>
      <c r="P261" s="2">
        <f>SUMIF(MICRO!AP:AP,O261,MICRO!AZ:AZ)</f>
        <v>0</v>
      </c>
      <c r="Q261">
        <f>SUMIF(MICRO!AP:AP,O261,MICRO!BA:BA)</f>
        <v>0</v>
      </c>
      <c r="R261">
        <f>SUMIF(MICRO!AP:AP,O:O,MICRO!BB:BB)</f>
        <v>0</v>
      </c>
    </row>
    <row r="262" spans="4:18" ht="18.75" thickBot="1" x14ac:dyDescent="0.3">
      <c r="D262" s="117" t="s">
        <v>577</v>
      </c>
      <c r="E262" s="118" t="e">
        <f>VLOOKUP(Tabela2[[#This Row],[TAG]],MICRO!J:L,3,0)</f>
        <v>#N/A</v>
      </c>
      <c r="F262" s="116" t="s">
        <v>52</v>
      </c>
      <c r="G262" s="65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66">
        <f t="shared" si="80"/>
        <v>0</v>
      </c>
      <c r="K262" s="1">
        <f>SUMIF(MICRO!AP:AP,O:O,MICRO!X:X)</f>
        <v>0</v>
      </c>
      <c r="L262" s="66" t="str">
        <f t="shared" si="81"/>
        <v>0%</v>
      </c>
      <c r="M262" s="1">
        <f t="shared" si="82"/>
        <v>0</v>
      </c>
      <c r="N262" s="63" t="e">
        <f t="shared" si="83"/>
        <v>#N/A</v>
      </c>
      <c r="O262" s="63" t="e">
        <f t="shared" si="84"/>
        <v>#N/A</v>
      </c>
      <c r="P262" s="2">
        <f>SUMIF(MICRO!AP:AP,O262,MICRO!AZ:AZ)</f>
        <v>0</v>
      </c>
      <c r="Q262">
        <f>SUMIF(MICRO!AP:AP,O262,MICRO!BA:BA)</f>
        <v>0</v>
      </c>
      <c r="R262">
        <f>SUMIF(MICRO!AP:AP,O:O,MICRO!BB:BB)</f>
        <v>0</v>
      </c>
    </row>
    <row r="263" spans="4:18" ht="18.75" thickBot="1" x14ac:dyDescent="0.3">
      <c r="D263" s="117" t="s">
        <v>578</v>
      </c>
      <c r="E263" s="118" t="e">
        <f>VLOOKUP(Tabela2[[#This Row],[TAG]],MICRO!J:L,3,0)</f>
        <v>#N/A</v>
      </c>
      <c r="F263" s="116" t="s">
        <v>52</v>
      </c>
      <c r="G263" s="65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66">
        <f t="shared" si="80"/>
        <v>0</v>
      </c>
      <c r="K263" s="1">
        <f>SUMIF(MICRO!AP:AP,O:O,MICRO!X:X)</f>
        <v>0</v>
      </c>
      <c r="L263" s="66" t="str">
        <f t="shared" si="81"/>
        <v>0%</v>
      </c>
      <c r="M263" s="1">
        <f t="shared" si="82"/>
        <v>0</v>
      </c>
      <c r="N263" s="63" t="e">
        <f t="shared" si="83"/>
        <v>#N/A</v>
      </c>
      <c r="O263" s="63" t="e">
        <f t="shared" si="84"/>
        <v>#N/A</v>
      </c>
      <c r="P263" s="2">
        <f>SUMIF(MICRO!AP:AP,O263,MICRO!AZ:AZ)</f>
        <v>0</v>
      </c>
      <c r="Q263">
        <f>SUMIF(MICRO!AP:AP,O263,MICRO!BA:BA)</f>
        <v>0</v>
      </c>
      <c r="R263">
        <f>SUMIF(MICRO!AP:AP,O:O,MICRO!BB:BB)</f>
        <v>0</v>
      </c>
    </row>
    <row r="264" spans="4:18" ht="18.75" thickBot="1" x14ac:dyDescent="0.3">
      <c r="D264" s="117" t="s">
        <v>579</v>
      </c>
      <c r="E264" s="118" t="e">
        <f>VLOOKUP(Tabela2[[#This Row],[TAG]],MICRO!J:L,3,0)</f>
        <v>#N/A</v>
      </c>
      <c r="F264" s="116" t="s">
        <v>52</v>
      </c>
      <c r="G264" s="119">
        <f>SUMIF(MICRO!AP:AP,O:O,MICRO!H:H)</f>
        <v>0</v>
      </c>
      <c r="H264" s="120">
        <f>SUMIF(MICRO!AP:AP,O:O,MICRO!R:R)</f>
        <v>0</v>
      </c>
      <c r="I264" s="120">
        <f>SUMIF(MICRO!AP:AP,O:O,MICRO!T:T)</f>
        <v>0</v>
      </c>
      <c r="J264" s="121">
        <f t="shared" si="80"/>
        <v>0</v>
      </c>
      <c r="K264" s="120">
        <f>SUMIF(MICRO!AP:AP,O:O,MICRO!X:X)</f>
        <v>0</v>
      </c>
      <c r="L264" s="121" t="str">
        <f t="shared" si="81"/>
        <v>0%</v>
      </c>
      <c r="M264" s="120">
        <f t="shared" si="82"/>
        <v>0</v>
      </c>
      <c r="N264" s="63" t="e">
        <f t="shared" si="83"/>
        <v>#N/A</v>
      </c>
      <c r="O264" s="63" t="e">
        <f t="shared" si="84"/>
        <v>#N/A</v>
      </c>
      <c r="P264" s="2">
        <f>SUMIF(MICRO!AP:AP,O264,MICRO!AZ:AZ)</f>
        <v>0</v>
      </c>
      <c r="Q264">
        <f>SUMIF(MICRO!AP:AP,O264,MICRO!BA:BA)</f>
        <v>0</v>
      </c>
      <c r="R264">
        <f>SUMIF(MICRO!AP:AP,O:O,MICRO!BB:BB)</f>
        <v>0</v>
      </c>
    </row>
    <row r="265" spans="4:18" ht="18.75" thickBot="1" x14ac:dyDescent="0.3">
      <c r="D265" s="117" t="s">
        <v>576</v>
      </c>
      <c r="E265" s="118" t="e">
        <f>VLOOKUP(Tabela2[[#This Row],[TAG]],MICRO!J:L,3,0)</f>
        <v>#N/A</v>
      </c>
      <c r="F265" s="116" t="s">
        <v>32</v>
      </c>
      <c r="G265" s="65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66">
        <f t="shared" ref="J265:J268" si="85">IF(G265 = 0,0,H265/G265)</f>
        <v>0</v>
      </c>
      <c r="K265" s="1">
        <f>SUMIF(MICRO!AP:AP,O:O,MICRO!X:X)</f>
        <v>0</v>
      </c>
      <c r="L265" s="66" t="str">
        <f t="shared" ref="L265:L268" si="86">IF(G265&lt;&gt;0,SUM(K265/G265*1),"0%")</f>
        <v>0%</v>
      </c>
      <c r="M265" s="1">
        <f t="shared" ref="M265:M268" si="87">G265-K265</f>
        <v>0</v>
      </c>
      <c r="N265" s="63" t="e">
        <f t="shared" ref="N265:N268" si="88">E265&amp;F265</f>
        <v>#N/A</v>
      </c>
      <c r="O265" s="63" t="e">
        <f t="shared" ref="O265:O268" si="89">D265&amp;E265&amp;F265</f>
        <v>#N/A</v>
      </c>
      <c r="P265" s="2">
        <f>SUMIF(MICRO!AP:AP,O265,MICRO!AZ:AZ)</f>
        <v>0</v>
      </c>
      <c r="Q265">
        <f>SUMIF(MICRO!AP:AP,O265,MICRO!BA:BA)</f>
        <v>0</v>
      </c>
      <c r="R265">
        <f>SUMIF(MICRO!AP:AP,O:O,MICRO!BB:BB)</f>
        <v>0</v>
      </c>
    </row>
    <row r="266" spans="4:18" ht="18.75" thickBot="1" x14ac:dyDescent="0.3">
      <c r="D266" s="117" t="s">
        <v>577</v>
      </c>
      <c r="E266" s="118" t="e">
        <f>VLOOKUP(Tabela2[[#This Row],[TAG]],MICRO!J:L,3,0)</f>
        <v>#N/A</v>
      </c>
      <c r="F266" s="116" t="s">
        <v>32</v>
      </c>
      <c r="G266" s="65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66">
        <f t="shared" si="85"/>
        <v>0</v>
      </c>
      <c r="K266" s="1">
        <f>SUMIF(MICRO!AP:AP,O:O,MICRO!X:X)</f>
        <v>0</v>
      </c>
      <c r="L266" s="66" t="str">
        <f t="shared" si="86"/>
        <v>0%</v>
      </c>
      <c r="M266" s="1">
        <f t="shared" si="87"/>
        <v>0</v>
      </c>
      <c r="N266" s="63" t="e">
        <f t="shared" si="88"/>
        <v>#N/A</v>
      </c>
      <c r="O266" s="63" t="e">
        <f t="shared" si="89"/>
        <v>#N/A</v>
      </c>
      <c r="P266" s="2">
        <f>SUMIF(MICRO!AP:AP,O266,MICRO!AZ:AZ)</f>
        <v>0</v>
      </c>
      <c r="Q266">
        <f>SUMIF(MICRO!AP:AP,O266,MICRO!BA:BA)</f>
        <v>0</v>
      </c>
      <c r="R266">
        <f>SUMIF(MICRO!AP:AP,O:O,MICRO!BB:BB)</f>
        <v>0</v>
      </c>
    </row>
    <row r="267" spans="4:18" ht="18.75" thickBot="1" x14ac:dyDescent="0.3">
      <c r="D267" s="117" t="s">
        <v>578</v>
      </c>
      <c r="E267" s="118" t="e">
        <f>VLOOKUP(Tabela2[[#This Row],[TAG]],MICRO!J:L,3,0)</f>
        <v>#N/A</v>
      </c>
      <c r="F267" s="116" t="s">
        <v>32</v>
      </c>
      <c r="G267" s="65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66">
        <f t="shared" si="85"/>
        <v>0</v>
      </c>
      <c r="K267" s="1">
        <f>SUMIF(MICRO!AP:AP,O:O,MICRO!X:X)</f>
        <v>0</v>
      </c>
      <c r="L267" s="66" t="str">
        <f t="shared" si="86"/>
        <v>0%</v>
      </c>
      <c r="M267" s="1">
        <f t="shared" si="87"/>
        <v>0</v>
      </c>
      <c r="N267" s="63" t="e">
        <f t="shared" si="88"/>
        <v>#N/A</v>
      </c>
      <c r="O267" s="63" t="e">
        <f t="shared" si="89"/>
        <v>#N/A</v>
      </c>
      <c r="P267" s="2">
        <f>SUMIF(MICRO!AP:AP,O267,MICRO!AZ:AZ)</f>
        <v>0</v>
      </c>
      <c r="Q267">
        <f>SUMIF(MICRO!AP:AP,O267,MICRO!BA:BA)</f>
        <v>0</v>
      </c>
      <c r="R267">
        <f>SUMIF(MICRO!AP:AP,O:O,MICRO!BB:BB)</f>
        <v>0</v>
      </c>
    </row>
    <row r="268" spans="4:18" ht="18.75" thickBot="1" x14ac:dyDescent="0.3">
      <c r="D268" s="117" t="s">
        <v>579</v>
      </c>
      <c r="E268" s="118" t="e">
        <f>VLOOKUP(Tabela2[[#This Row],[TAG]],MICRO!J:L,3,0)</f>
        <v>#N/A</v>
      </c>
      <c r="F268" s="116" t="s">
        <v>32</v>
      </c>
      <c r="G268" s="119">
        <f>SUMIF(MICRO!AP:AP,O:O,MICRO!H:H)</f>
        <v>0</v>
      </c>
      <c r="H268" s="120">
        <f>SUMIF(MICRO!AP:AP,O:O,MICRO!R:R)</f>
        <v>0</v>
      </c>
      <c r="I268" s="120">
        <f>SUMIF(MICRO!AP:AP,O:O,MICRO!T:T)</f>
        <v>0</v>
      </c>
      <c r="J268" s="121">
        <f t="shared" si="85"/>
        <v>0</v>
      </c>
      <c r="K268" s="120">
        <f>SUMIF(MICRO!AP:AP,O:O,MICRO!X:X)</f>
        <v>0</v>
      </c>
      <c r="L268" s="121" t="str">
        <f t="shared" si="86"/>
        <v>0%</v>
      </c>
      <c r="M268" s="120">
        <f t="shared" si="87"/>
        <v>0</v>
      </c>
      <c r="N268" s="63" t="e">
        <f t="shared" si="88"/>
        <v>#N/A</v>
      </c>
      <c r="O268" s="63" t="e">
        <f t="shared" si="89"/>
        <v>#N/A</v>
      </c>
      <c r="P268" s="2">
        <f>SUMIF(MICRO!AP:AP,O268,MICRO!AZ:AZ)</f>
        <v>0</v>
      </c>
      <c r="Q268">
        <f>SUMIF(MICRO!AP:AP,O268,MICRO!BA:BA)</f>
        <v>0</v>
      </c>
      <c r="R268">
        <f>SUMIF(MICRO!AP:AP,O:O,MICRO!BB:BB)</f>
        <v>0</v>
      </c>
    </row>
    <row r="269" spans="4:18" ht="18.75" thickBot="1" x14ac:dyDescent="0.3">
      <c r="D269" s="117" t="s">
        <v>818</v>
      </c>
      <c r="E269" s="118" t="e">
        <f>VLOOKUP(Tabela2[[#This Row],[TAG]],MICRO!J:L,3,0)</f>
        <v>#N/A</v>
      </c>
      <c r="F269" s="116" t="s">
        <v>23</v>
      </c>
      <c r="G269" s="119">
        <f>SUMIF(MICRO!AP:AP,O:O,MICRO!H:H)</f>
        <v>0</v>
      </c>
      <c r="H269" s="120">
        <f>SUMIF(MICRO!AP:AP,O:O,MICRO!R:R)</f>
        <v>0</v>
      </c>
      <c r="I269" s="120">
        <f>SUMIF(MICRO!AP:AP,O:O,MICRO!T:T)</f>
        <v>0</v>
      </c>
      <c r="J269" s="121">
        <f t="shared" ref="J269:J287" si="90">IF(G269 = 0,0,H269/G269)</f>
        <v>0</v>
      </c>
      <c r="K269" s="120">
        <f>SUMIF(MICRO!AP:AP,O:O,MICRO!X:X)</f>
        <v>0</v>
      </c>
      <c r="L269" s="121" t="str">
        <f t="shared" ref="L269:L287" si="91">IF(G269&lt;&gt;0,SUM(K269/G269*1),"0%")</f>
        <v>0%</v>
      </c>
      <c r="M269" s="120">
        <f t="shared" ref="M269:M287" si="92">G269-K269</f>
        <v>0</v>
      </c>
      <c r="N269" s="63" t="e">
        <f t="shared" ref="N269:N287" si="93">E269&amp;F269</f>
        <v>#N/A</v>
      </c>
      <c r="O269" s="63" t="e">
        <f t="shared" ref="O269:O287" si="94">D269&amp;E269&amp;F269</f>
        <v>#N/A</v>
      </c>
      <c r="P269" s="2">
        <f>SUMIF(MICRO!AP:AP,O269,MICRO!AZ:AZ)</f>
        <v>0</v>
      </c>
      <c r="Q269">
        <f>SUMIF(MICRO!AP:AP,O269,MICRO!BA:BA)</f>
        <v>0</v>
      </c>
      <c r="R269">
        <f>SUMIF(MICRO!AP:AP,O:O,MICRO!BB:BB)</f>
        <v>0</v>
      </c>
    </row>
    <row r="270" spans="4:18" ht="18.75" thickBot="1" x14ac:dyDescent="0.3">
      <c r="D270" s="117" t="s">
        <v>819</v>
      </c>
      <c r="E270" s="118" t="e">
        <f>VLOOKUP(Tabela2[[#This Row],[TAG]],MICRO!J:L,3,0)</f>
        <v>#N/A</v>
      </c>
      <c r="F270" s="116" t="s">
        <v>23</v>
      </c>
      <c r="G270" s="119">
        <f>SUMIF(MICRO!AP:AP,O:O,MICRO!H:H)</f>
        <v>0</v>
      </c>
      <c r="H270" s="120">
        <f>SUMIF(MICRO!AP:AP,O:O,MICRO!R:R)</f>
        <v>0</v>
      </c>
      <c r="I270" s="120">
        <f>SUMIF(MICRO!AP:AP,O:O,MICRO!T:T)</f>
        <v>0</v>
      </c>
      <c r="J270" s="121">
        <f t="shared" si="90"/>
        <v>0</v>
      </c>
      <c r="K270" s="120">
        <f>SUMIF(MICRO!AP:AP,O:O,MICRO!X:X)</f>
        <v>0</v>
      </c>
      <c r="L270" s="121" t="str">
        <f t="shared" si="91"/>
        <v>0%</v>
      </c>
      <c r="M270" s="120">
        <f t="shared" si="92"/>
        <v>0</v>
      </c>
      <c r="N270" s="63" t="e">
        <f t="shared" si="93"/>
        <v>#N/A</v>
      </c>
      <c r="O270" s="63" t="e">
        <f t="shared" si="94"/>
        <v>#N/A</v>
      </c>
      <c r="P270" s="2">
        <f>SUMIF(MICRO!AP:AP,O270,MICRO!AZ:AZ)</f>
        <v>0</v>
      </c>
      <c r="Q270">
        <f>SUMIF(MICRO!AP:AP,O270,MICRO!BA:BA)</f>
        <v>0</v>
      </c>
      <c r="R270">
        <f>SUMIF(MICRO!AP:AP,O:O,MICRO!BB:BB)</f>
        <v>0</v>
      </c>
    </row>
    <row r="271" spans="4:18" ht="18.75" thickBot="1" x14ac:dyDescent="0.3">
      <c r="D271" s="117" t="s">
        <v>817</v>
      </c>
      <c r="E271" s="118" t="e">
        <f>VLOOKUP(Tabela2[[#This Row],[TAG]],MICRO!J:L,3,0)</f>
        <v>#N/A</v>
      </c>
      <c r="F271" s="116" t="s">
        <v>33</v>
      </c>
      <c r="G271" s="119">
        <f>SUMIF(MICRO!AP:AP,O:O,MICRO!H:H)</f>
        <v>0</v>
      </c>
      <c r="H271" s="120">
        <f>SUMIF(MICRO!AP:AP,O:O,MICRO!R:R)</f>
        <v>0</v>
      </c>
      <c r="I271" s="120">
        <f>SUMIF(MICRO!AP:AP,O:O,MICRO!T:T)</f>
        <v>0</v>
      </c>
      <c r="J271" s="121">
        <f t="shared" si="90"/>
        <v>0</v>
      </c>
      <c r="K271" s="120">
        <f>SUMIF(MICRO!AP:AP,O:O,MICRO!X:X)</f>
        <v>0</v>
      </c>
      <c r="L271" s="121" t="str">
        <f t="shared" si="91"/>
        <v>0%</v>
      </c>
      <c r="M271" s="120">
        <f t="shared" si="92"/>
        <v>0</v>
      </c>
      <c r="N271" s="63" t="e">
        <f t="shared" si="93"/>
        <v>#N/A</v>
      </c>
      <c r="O271" s="63" t="e">
        <f t="shared" si="94"/>
        <v>#N/A</v>
      </c>
      <c r="P271" s="2">
        <f>SUMIF(MICRO!AP:AP,O271,MICRO!AZ:AZ)</f>
        <v>0</v>
      </c>
      <c r="Q271">
        <f>SUMIF(MICRO!AP:AP,O271,MICRO!BA:BA)</f>
        <v>0</v>
      </c>
      <c r="R271">
        <f>SUMIF(MICRO!AP:AP,O:O,MICRO!BB:BB)</f>
        <v>0</v>
      </c>
    </row>
    <row r="272" spans="4:18" ht="18.75" thickBot="1" x14ac:dyDescent="0.3">
      <c r="D272" s="117" t="s">
        <v>820</v>
      </c>
      <c r="E272" s="118" t="e">
        <f>VLOOKUP(Tabela2[[#This Row],[TAG]],MICRO!J:L,3,0)</f>
        <v>#N/A</v>
      </c>
      <c r="F272" s="116" t="s">
        <v>53</v>
      </c>
      <c r="G272" s="119">
        <f>SUMIF(MICRO!AP:AP,O:O,MICRO!H:H)</f>
        <v>0</v>
      </c>
      <c r="H272" s="120">
        <f>SUMIF(MICRO!AP:AP,O:O,MICRO!R:R)</f>
        <v>0</v>
      </c>
      <c r="I272" s="120">
        <f>SUMIF(MICRO!AP:AP,O:O,MICRO!T:T)</f>
        <v>0</v>
      </c>
      <c r="J272" s="121">
        <f t="shared" si="90"/>
        <v>0</v>
      </c>
      <c r="K272" s="120">
        <f>SUMIF(MICRO!AP:AP,O:O,MICRO!X:X)</f>
        <v>0</v>
      </c>
      <c r="L272" s="121" t="str">
        <f t="shared" si="91"/>
        <v>0%</v>
      </c>
      <c r="M272" s="120">
        <f t="shared" si="92"/>
        <v>0</v>
      </c>
      <c r="N272" s="63" t="e">
        <f t="shared" si="93"/>
        <v>#N/A</v>
      </c>
      <c r="O272" s="63" t="e">
        <f t="shared" si="94"/>
        <v>#N/A</v>
      </c>
      <c r="P272" s="2">
        <f>SUMIF(MICRO!AP:AP,O272,MICRO!AZ:AZ)</f>
        <v>0</v>
      </c>
      <c r="Q272">
        <f>SUMIF(MICRO!AP:AP,O272,MICRO!BA:BA)</f>
        <v>0</v>
      </c>
      <c r="R272">
        <f>SUMIF(MICRO!AP:AP,O:O,MICRO!BB:BB)</f>
        <v>0</v>
      </c>
    </row>
    <row r="273" spans="4:18" ht="16.5" thickBot="1" x14ac:dyDescent="0.3">
      <c r="D273" s="117" t="s">
        <v>1133</v>
      </c>
      <c r="E273" s="118" t="e">
        <f>VLOOKUP(Tabela2[[#This Row],[TAG]],MICRO!J:L,3,0)</f>
        <v>#N/A</v>
      </c>
      <c r="F273" s="118" t="e">
        <f>_xlfn.XLOOKUP(Tabela2[[#This Row],[PEDIDO]],MICRO!L:L,MICRO!K:K,)</f>
        <v>#N/A</v>
      </c>
      <c r="G273" s="119">
        <f>SUMIF(MICRO!AP:AP,O:O,MICRO!H:H)</f>
        <v>0</v>
      </c>
      <c r="H273" s="120">
        <f>SUMIF(MICRO!AP:AP,O:O,MICRO!R:R)</f>
        <v>0</v>
      </c>
      <c r="I273" s="120">
        <f>SUMIF(MICRO!AP:AP,O:O,MICRO!T:T)</f>
        <v>0</v>
      </c>
      <c r="J273" s="121">
        <f t="shared" si="90"/>
        <v>0</v>
      </c>
      <c r="K273" s="120">
        <f>SUMIF(MICRO!AP:AP,O:O,MICRO!X:X)</f>
        <v>0</v>
      </c>
      <c r="L273" s="121" t="str">
        <f t="shared" si="91"/>
        <v>0%</v>
      </c>
      <c r="M273" s="120">
        <f t="shared" si="92"/>
        <v>0</v>
      </c>
      <c r="N273" s="63" t="e">
        <f t="shared" si="93"/>
        <v>#N/A</v>
      </c>
      <c r="O273" s="63" t="e">
        <f t="shared" si="94"/>
        <v>#N/A</v>
      </c>
      <c r="P273" s="2">
        <f>SUMIF(MICRO!AP:AP,O273,MICRO!AZ:AZ)</f>
        <v>0</v>
      </c>
      <c r="Q273">
        <f>SUMIF(MICRO!AP:AP,O273,MICRO!BA:BA)</f>
        <v>0</v>
      </c>
      <c r="R273">
        <f>SUMIF(MICRO!AP:AP,O:O,MICRO!BB:BB)</f>
        <v>0</v>
      </c>
    </row>
    <row r="274" spans="4:18" ht="16.5" thickBot="1" x14ac:dyDescent="0.3">
      <c r="D274" s="117" t="s">
        <v>1134</v>
      </c>
      <c r="E274" s="118" t="e">
        <f>VLOOKUP(Tabela2[[#This Row],[TAG]],MICRO!J:L,3,0)</f>
        <v>#N/A</v>
      </c>
      <c r="F274" s="118" t="e">
        <f>_xlfn.XLOOKUP(Tabela2[[#This Row],[PEDIDO]],MICRO!L:L,MICRO!K:K,)</f>
        <v>#N/A</v>
      </c>
      <c r="G274" s="119">
        <f>SUMIF(MICRO!AP:AP,O:O,MICRO!H:H)</f>
        <v>0</v>
      </c>
      <c r="H274" s="120">
        <f>SUMIF(MICRO!AP:AP,O:O,MICRO!R:R)</f>
        <v>0</v>
      </c>
      <c r="I274" s="120">
        <f>SUMIF(MICRO!AP:AP,O:O,MICRO!T:T)</f>
        <v>0</v>
      </c>
      <c r="J274" s="121">
        <f t="shared" si="90"/>
        <v>0</v>
      </c>
      <c r="K274" s="120">
        <f>SUMIF(MICRO!AP:AP,O:O,MICRO!X:X)</f>
        <v>0</v>
      </c>
      <c r="L274" s="121" t="str">
        <f t="shared" si="91"/>
        <v>0%</v>
      </c>
      <c r="M274" s="120">
        <f t="shared" si="92"/>
        <v>0</v>
      </c>
      <c r="N274" s="63" t="e">
        <f t="shared" si="93"/>
        <v>#N/A</v>
      </c>
      <c r="O274" s="63" t="e">
        <f t="shared" si="94"/>
        <v>#N/A</v>
      </c>
      <c r="P274" s="2">
        <f>SUMIF(MICRO!AP:AP,O274,MICRO!AZ:AZ)</f>
        <v>0</v>
      </c>
      <c r="Q274">
        <f>SUMIF(MICRO!AP:AP,O274,MICRO!BA:BA)</f>
        <v>0</v>
      </c>
      <c r="R274">
        <f>SUMIF(MICRO!AP:AP,O:O,MICRO!BB:BB)</f>
        <v>0</v>
      </c>
    </row>
    <row r="275" spans="4:18" ht="16.5" thickBot="1" x14ac:dyDescent="0.3">
      <c r="D275" s="117" t="s">
        <v>1138</v>
      </c>
      <c r="E275" s="118" t="e">
        <f>VLOOKUP(Tabela2[[#This Row],[TAG]],MICRO!J:L,3,0)</f>
        <v>#N/A</v>
      </c>
      <c r="F275" s="118" t="e">
        <f>_xlfn.XLOOKUP(Tabela2[[#This Row],[PEDIDO]],MICRO!L:L,MICRO!K:K,)</f>
        <v>#N/A</v>
      </c>
      <c r="G275" s="119">
        <f>SUMIF(MICRO!AP:AP,O:O,MICRO!H:H)</f>
        <v>0</v>
      </c>
      <c r="H275" s="120">
        <f>SUMIF(MICRO!AP:AP,O:O,MICRO!R:R)</f>
        <v>0</v>
      </c>
      <c r="I275" s="120">
        <f>SUMIF(MICRO!AP:AP,O:O,MICRO!T:T)</f>
        <v>0</v>
      </c>
      <c r="J275" s="121">
        <f t="shared" si="90"/>
        <v>0</v>
      </c>
      <c r="K275" s="120">
        <f>SUMIF(MICRO!AP:AP,O:O,MICRO!X:X)</f>
        <v>0</v>
      </c>
      <c r="L275" s="121" t="str">
        <f t="shared" si="91"/>
        <v>0%</v>
      </c>
      <c r="M275" s="120">
        <f t="shared" si="92"/>
        <v>0</v>
      </c>
      <c r="N275" s="63" t="e">
        <f t="shared" si="93"/>
        <v>#N/A</v>
      </c>
      <c r="O275" s="63" t="e">
        <f t="shared" si="94"/>
        <v>#N/A</v>
      </c>
      <c r="P275" s="2">
        <f>SUMIF(MICRO!AP:AP,O275,MICRO!AZ:AZ)</f>
        <v>0</v>
      </c>
      <c r="Q275">
        <f>SUMIF(MICRO!AP:AP,O275,MICRO!BA:BA)</f>
        <v>0</v>
      </c>
      <c r="R275">
        <f>SUMIF(MICRO!AP:AP,O:O,MICRO!BB:BB)</f>
        <v>0</v>
      </c>
    </row>
    <row r="276" spans="4:18" ht="16.5" thickBot="1" x14ac:dyDescent="0.3">
      <c r="D276" s="117" t="s">
        <v>1206</v>
      </c>
      <c r="E276" s="118" t="e">
        <f>VLOOKUP(Tabela2[[#This Row],[TAG]],MICRO!J:L,3,0)</f>
        <v>#N/A</v>
      </c>
      <c r="F276" s="118" t="e">
        <f>_xlfn.XLOOKUP(Tabela2[[#This Row],[PEDIDO]],MICRO!L:L,MICRO!K:K,)</f>
        <v>#N/A</v>
      </c>
      <c r="G276" s="119">
        <f>SUMIF(MICRO!AP:AP,O:O,MICRO!H:H)</f>
        <v>0</v>
      </c>
      <c r="H276" s="120">
        <f>SUMIF(MICRO!AP:AP,O:O,MICRO!R:R)</f>
        <v>0</v>
      </c>
      <c r="I276" s="120">
        <f>SUMIF(MICRO!AP:AP,O:O,MICRO!T:T)</f>
        <v>0</v>
      </c>
      <c r="J276" s="121">
        <f t="shared" si="90"/>
        <v>0</v>
      </c>
      <c r="K276" s="120">
        <f>SUMIF(MICRO!AP:AP,O:O,MICRO!X:X)</f>
        <v>0</v>
      </c>
      <c r="L276" s="121" t="str">
        <f t="shared" si="91"/>
        <v>0%</v>
      </c>
      <c r="M276" s="120">
        <f t="shared" si="92"/>
        <v>0</v>
      </c>
      <c r="N276" s="63" t="e">
        <f t="shared" si="93"/>
        <v>#N/A</v>
      </c>
      <c r="O276" s="63" t="e">
        <f t="shared" si="94"/>
        <v>#N/A</v>
      </c>
      <c r="P276" s="2">
        <f>SUMIF(MICRO!AP:AP,O276,MICRO!AZ:AZ)</f>
        <v>0</v>
      </c>
      <c r="Q276">
        <f>SUMIF(MICRO!AP:AP,O276,MICRO!BA:BA)</f>
        <v>0</v>
      </c>
      <c r="R276">
        <f>SUMIF(MICRO!AP:AP,O:O,MICRO!BB:BB)</f>
        <v>0</v>
      </c>
    </row>
    <row r="277" spans="4:18" ht="16.5" thickBot="1" x14ac:dyDescent="0.3">
      <c r="D277" s="117" t="s">
        <v>1207</v>
      </c>
      <c r="E277" s="118" t="e">
        <f>VLOOKUP(Tabela2[[#This Row],[TAG]],MICRO!J:L,3,0)</f>
        <v>#N/A</v>
      </c>
      <c r="F277" s="118" t="e">
        <f>_xlfn.XLOOKUP(Tabela2[[#This Row],[PEDIDO]],MICRO!L:L,MICRO!K:K,)</f>
        <v>#N/A</v>
      </c>
      <c r="G277" s="119">
        <f>SUMIF(MICRO!AP:AP,O:O,MICRO!H:H)</f>
        <v>0</v>
      </c>
      <c r="H277" s="120">
        <f>SUMIF(MICRO!AP:AP,O:O,MICRO!R:R)</f>
        <v>0</v>
      </c>
      <c r="I277" s="120">
        <f>SUMIF(MICRO!AP:AP,O:O,MICRO!T:T)</f>
        <v>0</v>
      </c>
      <c r="J277" s="121">
        <f t="shared" ref="J277:J285" si="95">IF(G277 = 0,0,H277/G277)</f>
        <v>0</v>
      </c>
      <c r="K277" s="120">
        <f>SUMIF(MICRO!AP:AP,O:O,MICRO!X:X)</f>
        <v>0</v>
      </c>
      <c r="L277" s="121" t="str">
        <f t="shared" ref="L277:L285" si="96">IF(G277&lt;&gt;0,SUM(K277/G277*1),"0%")</f>
        <v>0%</v>
      </c>
      <c r="M277" s="120">
        <f t="shared" ref="M277:M285" si="97">G277-K277</f>
        <v>0</v>
      </c>
      <c r="N277" s="63" t="e">
        <f t="shared" ref="N277:N285" si="98">E277&amp;F277</f>
        <v>#N/A</v>
      </c>
      <c r="O277" s="63" t="e">
        <f t="shared" ref="O277:O285" si="99">D277&amp;E277&amp;F277</f>
        <v>#N/A</v>
      </c>
      <c r="P277" s="2">
        <f>SUMIF(MICRO!AP:AP,O277,MICRO!AZ:AZ)</f>
        <v>0</v>
      </c>
      <c r="Q277">
        <f>SUMIF(MICRO!AP:AP,O277,MICRO!BA:BA)</f>
        <v>0</v>
      </c>
      <c r="R277">
        <f>SUMIF(MICRO!AP:AP,O:O,MICRO!BB:BB)</f>
        <v>0</v>
      </c>
    </row>
    <row r="278" spans="4:18" ht="16.5" thickBot="1" x14ac:dyDescent="0.3">
      <c r="D278" s="117" t="s">
        <v>1156</v>
      </c>
      <c r="E278" s="118" t="e">
        <f>VLOOKUP(Tabela2[[#This Row],[TAG]],MICRO!J:L,3,0)</f>
        <v>#N/A</v>
      </c>
      <c r="F278" s="118" t="e">
        <f>_xlfn.XLOOKUP(Tabela2[[#This Row],[PEDIDO]],MICRO!L:L,MICRO!K:K,)</f>
        <v>#N/A</v>
      </c>
      <c r="G278" s="119">
        <f>SUMIF(MICRO!AP:AP,O:O,MICRO!H:H)</f>
        <v>0</v>
      </c>
      <c r="H278" s="120">
        <f>SUMIF(MICRO!AP:AP,O:O,MICRO!R:R)</f>
        <v>0</v>
      </c>
      <c r="I278" s="120">
        <f>SUMIF(MICRO!AP:AP,O:O,MICRO!T:T)</f>
        <v>0</v>
      </c>
      <c r="J278" s="121">
        <f t="shared" si="95"/>
        <v>0</v>
      </c>
      <c r="K278" s="120">
        <f>SUMIF(MICRO!AP:AP,O:O,MICRO!X:X)</f>
        <v>0</v>
      </c>
      <c r="L278" s="121" t="str">
        <f t="shared" si="96"/>
        <v>0%</v>
      </c>
      <c r="M278" s="120">
        <f t="shared" si="97"/>
        <v>0</v>
      </c>
      <c r="N278" s="63" t="e">
        <f t="shared" si="98"/>
        <v>#N/A</v>
      </c>
      <c r="O278" s="63" t="e">
        <f t="shared" si="99"/>
        <v>#N/A</v>
      </c>
      <c r="P278" s="2">
        <f>SUMIF(MICRO!AP:AP,O278,MICRO!AZ:AZ)</f>
        <v>0</v>
      </c>
      <c r="Q278">
        <f>SUMIF(MICRO!AP:AP,O278,MICRO!BA:BA)</f>
        <v>0</v>
      </c>
      <c r="R278">
        <f>SUMIF(MICRO!AP:AP,O:O,MICRO!BB:BB)</f>
        <v>0</v>
      </c>
    </row>
    <row r="279" spans="4:18" ht="16.5" thickBot="1" x14ac:dyDescent="0.3">
      <c r="D279" s="117" t="s">
        <v>1155</v>
      </c>
      <c r="E279" s="118" t="e">
        <f>VLOOKUP(Tabela2[[#This Row],[TAG]],MICRO!J:L,3,0)</f>
        <v>#N/A</v>
      </c>
      <c r="F279" s="118" t="e">
        <f>_xlfn.XLOOKUP(Tabela2[[#This Row],[PEDIDO]],MICRO!L:L,MICRO!K:K,)</f>
        <v>#N/A</v>
      </c>
      <c r="G279" s="119">
        <f>SUMIF(MICRO!AP:AP,O:O,MICRO!H:H)</f>
        <v>0</v>
      </c>
      <c r="H279" s="120">
        <f>SUMIF(MICRO!AP:AP,O:O,MICRO!R:R)</f>
        <v>0</v>
      </c>
      <c r="I279" s="120">
        <f>SUMIF(MICRO!AP:AP,O:O,MICRO!T:T)</f>
        <v>0</v>
      </c>
      <c r="J279" s="121">
        <f t="shared" si="95"/>
        <v>0</v>
      </c>
      <c r="K279" s="120">
        <f>SUMIF(MICRO!AP:AP,O:O,MICRO!X:X)</f>
        <v>0</v>
      </c>
      <c r="L279" s="121" t="str">
        <f t="shared" si="96"/>
        <v>0%</v>
      </c>
      <c r="M279" s="120">
        <f t="shared" si="97"/>
        <v>0</v>
      </c>
      <c r="N279" s="63" t="e">
        <f t="shared" si="98"/>
        <v>#N/A</v>
      </c>
      <c r="O279" s="63" t="e">
        <f t="shared" si="99"/>
        <v>#N/A</v>
      </c>
      <c r="P279" s="2">
        <f>SUMIF(MICRO!AP:AP,O279,MICRO!AZ:AZ)</f>
        <v>0</v>
      </c>
      <c r="Q279">
        <f>SUMIF(MICRO!AP:AP,O279,MICRO!BA:BA)</f>
        <v>0</v>
      </c>
      <c r="R279">
        <f>SUMIF(MICRO!AP:AP,O:O,MICRO!BB:BB)</f>
        <v>0</v>
      </c>
    </row>
    <row r="280" spans="4:18" ht="16.5" thickBot="1" x14ac:dyDescent="0.3">
      <c r="D280" s="117" t="s">
        <v>1204</v>
      </c>
      <c r="E280" s="118" t="e">
        <f>VLOOKUP(Tabela2[[#This Row],[TAG]],MICRO!J:L,3,0)</f>
        <v>#N/A</v>
      </c>
      <c r="F280" s="118" t="e">
        <f>_xlfn.XLOOKUP(Tabela2[[#This Row],[PEDIDO]],MICRO!L:L,MICRO!K:K,)</f>
        <v>#N/A</v>
      </c>
      <c r="G280" s="119">
        <f>SUMIF(MICRO!AP:AP,O:O,MICRO!H:H)</f>
        <v>0</v>
      </c>
      <c r="H280" s="120">
        <f>SUMIF(MICRO!AP:AP,O:O,MICRO!R:R)</f>
        <v>0</v>
      </c>
      <c r="I280" s="120">
        <f>SUMIF(MICRO!AP:AP,O:O,MICRO!T:T)</f>
        <v>0</v>
      </c>
      <c r="J280" s="121">
        <f t="shared" si="95"/>
        <v>0</v>
      </c>
      <c r="K280" s="120">
        <f>SUMIF(MICRO!AP:AP,O:O,MICRO!X:X)</f>
        <v>0</v>
      </c>
      <c r="L280" s="121" t="str">
        <f t="shared" si="96"/>
        <v>0%</v>
      </c>
      <c r="M280" s="120">
        <f t="shared" si="97"/>
        <v>0</v>
      </c>
      <c r="N280" s="63" t="e">
        <f t="shared" si="98"/>
        <v>#N/A</v>
      </c>
      <c r="O280" s="63" t="e">
        <f t="shared" si="99"/>
        <v>#N/A</v>
      </c>
      <c r="P280" s="2">
        <f>SUMIF(MICRO!AP:AP,O280,MICRO!AZ:AZ)</f>
        <v>0</v>
      </c>
      <c r="Q280">
        <f>SUMIF(MICRO!AP:AP,O280,MICRO!BA:BA)</f>
        <v>0</v>
      </c>
      <c r="R280">
        <f>SUMIF(MICRO!AP:AP,O:O,MICRO!BB:BB)</f>
        <v>0</v>
      </c>
    </row>
    <row r="281" spans="4:18" ht="16.5" thickBot="1" x14ac:dyDescent="0.3">
      <c r="D281" s="117" t="s">
        <v>1203</v>
      </c>
      <c r="E281" s="118" t="e">
        <f>VLOOKUP(Tabela2[[#This Row],[TAG]],MICRO!J:L,3,0)</f>
        <v>#N/A</v>
      </c>
      <c r="F281" s="118" t="e">
        <f>_xlfn.XLOOKUP(Tabela2[[#This Row],[PEDIDO]],MICRO!L:L,MICRO!K:K,)</f>
        <v>#N/A</v>
      </c>
      <c r="G281" s="119">
        <f>SUMIF(MICRO!AP:AP,O:O,MICRO!H:H)</f>
        <v>0</v>
      </c>
      <c r="H281" s="120">
        <f>SUMIF(MICRO!AP:AP,O:O,MICRO!R:R)</f>
        <v>0</v>
      </c>
      <c r="I281" s="120">
        <f>SUMIF(MICRO!AP:AP,O:O,MICRO!T:T)</f>
        <v>0</v>
      </c>
      <c r="J281" s="121">
        <f t="shared" si="95"/>
        <v>0</v>
      </c>
      <c r="K281" s="120">
        <f>SUMIF(MICRO!AP:AP,O:O,MICRO!X:X)</f>
        <v>0</v>
      </c>
      <c r="L281" s="121" t="str">
        <f t="shared" si="96"/>
        <v>0%</v>
      </c>
      <c r="M281" s="120">
        <f t="shared" si="97"/>
        <v>0</v>
      </c>
      <c r="N281" s="63" t="e">
        <f t="shared" si="98"/>
        <v>#N/A</v>
      </c>
      <c r="O281" s="63" t="e">
        <f t="shared" si="99"/>
        <v>#N/A</v>
      </c>
      <c r="P281" s="2">
        <f>SUMIF(MICRO!AP:AP,O281,MICRO!AZ:AZ)</f>
        <v>0</v>
      </c>
      <c r="Q281">
        <f>SUMIF(MICRO!AP:AP,O281,MICRO!BA:BA)</f>
        <v>0</v>
      </c>
      <c r="R281">
        <f>SUMIF(MICRO!AP:AP,O:O,MICRO!BB:BB)</f>
        <v>0</v>
      </c>
    </row>
    <row r="282" spans="4:18" ht="16.5" thickBot="1" x14ac:dyDescent="0.3">
      <c r="D282" s="117" t="s">
        <v>1196</v>
      </c>
      <c r="E282" s="118" t="e">
        <f>VLOOKUP(Tabela2[[#This Row],[TAG]],MICRO!J:L,3,0)</f>
        <v>#N/A</v>
      </c>
      <c r="F282" s="118" t="e">
        <f>_xlfn.XLOOKUP(Tabela2[[#This Row],[PEDIDO]],MICRO!L:L,MICRO!K:K,)</f>
        <v>#N/A</v>
      </c>
      <c r="G282" s="119">
        <f>SUMIF(MICRO!AP:AP,O:O,MICRO!H:H)</f>
        <v>0</v>
      </c>
      <c r="H282" s="120">
        <f>SUMIF(MICRO!AP:AP,O:O,MICRO!R:R)</f>
        <v>0</v>
      </c>
      <c r="I282" s="120">
        <f>SUMIF(MICRO!AP:AP,O:O,MICRO!T:T)</f>
        <v>0</v>
      </c>
      <c r="J282" s="121">
        <f t="shared" si="95"/>
        <v>0</v>
      </c>
      <c r="K282" s="120">
        <f>SUMIF(MICRO!AP:AP,O:O,MICRO!X:X)</f>
        <v>0</v>
      </c>
      <c r="L282" s="121" t="str">
        <f t="shared" si="96"/>
        <v>0%</v>
      </c>
      <c r="M282" s="120">
        <f t="shared" si="97"/>
        <v>0</v>
      </c>
      <c r="N282" s="63" t="e">
        <f t="shared" si="98"/>
        <v>#N/A</v>
      </c>
      <c r="O282" s="63" t="e">
        <f t="shared" si="99"/>
        <v>#N/A</v>
      </c>
      <c r="P282" s="2">
        <f>SUMIF(MICRO!AP:AP,O282,MICRO!AZ:AZ)</f>
        <v>0</v>
      </c>
      <c r="Q282">
        <f>SUMIF(MICRO!AP:AP,O282,MICRO!BA:BA)</f>
        <v>0</v>
      </c>
      <c r="R282">
        <f>SUMIF(MICRO!AP:AP,O:O,MICRO!BB:BB)</f>
        <v>0</v>
      </c>
    </row>
    <row r="283" spans="4:18" ht="16.5" thickBot="1" x14ac:dyDescent="0.3">
      <c r="D283" s="117" t="s">
        <v>1205</v>
      </c>
      <c r="E283" s="118" t="e">
        <f>VLOOKUP(Tabela2[[#This Row],[TAG]],MICRO!J:L,3,0)</f>
        <v>#N/A</v>
      </c>
      <c r="F283" s="118" t="e">
        <f>_xlfn.XLOOKUP(Tabela2[[#This Row],[PEDIDO]],MICRO!L:L,MICRO!K:K,)</f>
        <v>#N/A</v>
      </c>
      <c r="G283" s="119">
        <f>SUMIF(MICRO!AP:AP,O:O,MICRO!H:H)</f>
        <v>0</v>
      </c>
      <c r="H283" s="120">
        <f>SUMIF(MICRO!AP:AP,O:O,MICRO!R:R)</f>
        <v>0</v>
      </c>
      <c r="I283" s="120">
        <f>SUMIF(MICRO!AP:AP,O:O,MICRO!T:T)</f>
        <v>0</v>
      </c>
      <c r="J283" s="121">
        <f t="shared" si="95"/>
        <v>0</v>
      </c>
      <c r="K283" s="120">
        <f>SUMIF(MICRO!AP:AP,O:O,MICRO!X:X)</f>
        <v>0</v>
      </c>
      <c r="L283" s="121" t="str">
        <f t="shared" si="96"/>
        <v>0%</v>
      </c>
      <c r="M283" s="120">
        <f t="shared" si="97"/>
        <v>0</v>
      </c>
      <c r="N283" s="63" t="e">
        <f t="shared" si="98"/>
        <v>#N/A</v>
      </c>
      <c r="O283" s="63" t="e">
        <f t="shared" si="99"/>
        <v>#N/A</v>
      </c>
      <c r="P283" s="2">
        <f>SUMIF(MICRO!AP:AP,O283,MICRO!AZ:AZ)</f>
        <v>0</v>
      </c>
      <c r="Q283">
        <f>SUMIF(MICRO!AP:AP,O283,MICRO!BA:BA)</f>
        <v>0</v>
      </c>
      <c r="R283">
        <f>SUMIF(MICRO!AP:AP,O:O,MICRO!BB:BB)</f>
        <v>0</v>
      </c>
    </row>
    <row r="284" spans="4:18" ht="16.5" thickBot="1" x14ac:dyDescent="0.3">
      <c r="D284" s="117" t="s">
        <v>1195</v>
      </c>
      <c r="E284" s="118" t="e">
        <f>VLOOKUP(Tabela2[[#This Row],[TAG]],MICRO!J:L,3,0)</f>
        <v>#N/A</v>
      </c>
      <c r="F284" s="118" t="e">
        <f>_xlfn.XLOOKUP(Tabela2[[#This Row],[PEDIDO]],MICRO!L:L,MICRO!K:K,)</f>
        <v>#N/A</v>
      </c>
      <c r="G284" s="119">
        <f>SUMIF(MICRO!AP:AP,O:O,MICRO!H:H)</f>
        <v>0</v>
      </c>
      <c r="H284" s="120">
        <f>SUMIF(MICRO!AP:AP,O:O,MICRO!R:R)</f>
        <v>0</v>
      </c>
      <c r="I284" s="120">
        <f>SUMIF(MICRO!AP:AP,O:O,MICRO!T:T)</f>
        <v>0</v>
      </c>
      <c r="J284" s="121">
        <f t="shared" si="95"/>
        <v>0</v>
      </c>
      <c r="K284" s="120">
        <f>SUMIF(MICRO!AP:AP,O:O,MICRO!X:X)</f>
        <v>0</v>
      </c>
      <c r="L284" s="121" t="str">
        <f t="shared" si="96"/>
        <v>0%</v>
      </c>
      <c r="M284" s="120">
        <f t="shared" si="97"/>
        <v>0</v>
      </c>
      <c r="N284" s="63" t="e">
        <f t="shared" si="98"/>
        <v>#N/A</v>
      </c>
      <c r="O284" s="63" t="e">
        <f t="shared" si="99"/>
        <v>#N/A</v>
      </c>
      <c r="P284" s="2">
        <f>SUMIF(MICRO!AP:AP,O284,MICRO!AZ:AZ)</f>
        <v>0</v>
      </c>
      <c r="Q284">
        <f>SUMIF(MICRO!AP:AP,O284,MICRO!BA:BA)</f>
        <v>0</v>
      </c>
      <c r="R284">
        <f>SUMIF(MICRO!AP:AP,O:O,MICRO!BB:BB)</f>
        <v>0</v>
      </c>
    </row>
    <row r="285" spans="4:18" ht="18.75" thickBot="1" x14ac:dyDescent="0.3">
      <c r="D285" s="117"/>
      <c r="E285" s="118" t="e">
        <f>VLOOKUP(Tabela2[[#This Row],[TAG]],MICRO!J:L,3,0)</f>
        <v>#N/A</v>
      </c>
      <c r="F285" s="116"/>
      <c r="G285" s="119">
        <f>SUMIF(MICRO!AP:AP,O:O,MICRO!H:H)</f>
        <v>0</v>
      </c>
      <c r="H285" s="120">
        <f>SUMIF(MICRO!AP:AP,O:O,MICRO!R:R)</f>
        <v>0</v>
      </c>
      <c r="I285" s="120">
        <f>SUMIF(MICRO!AP:AP,O:O,MICRO!T:T)</f>
        <v>0</v>
      </c>
      <c r="J285" s="121">
        <f t="shared" si="95"/>
        <v>0</v>
      </c>
      <c r="K285" s="120">
        <f>SUMIF(MICRO!AP:AP,O:O,MICRO!X:X)</f>
        <v>0</v>
      </c>
      <c r="L285" s="121" t="str">
        <f t="shared" si="96"/>
        <v>0%</v>
      </c>
      <c r="M285" s="120">
        <f t="shared" si="97"/>
        <v>0</v>
      </c>
      <c r="N285" s="63" t="e">
        <f t="shared" si="98"/>
        <v>#N/A</v>
      </c>
      <c r="O285" s="63" t="e">
        <f t="shared" si="99"/>
        <v>#N/A</v>
      </c>
      <c r="P285" s="2">
        <f>SUMIF(MICRO!AP:AP,O285,MICRO!AZ:AZ)</f>
        <v>0</v>
      </c>
      <c r="Q285">
        <f>SUMIF(MICRO!AP:AP,O285,MICRO!BA:BA)</f>
        <v>0</v>
      </c>
      <c r="R285">
        <f>SUMIF(MICRO!AP:AP,O:O,MICRO!BB:BB)</f>
        <v>0</v>
      </c>
    </row>
    <row r="286" spans="4:18" ht="18.75" thickBot="1" x14ac:dyDescent="0.3">
      <c r="D286" s="117"/>
      <c r="E286" s="118" t="e">
        <f>VLOOKUP(Tabela2[[#This Row],[TAG]],MICRO!J:L,3,0)</f>
        <v>#N/A</v>
      </c>
      <c r="F286" s="116"/>
      <c r="G286" s="119">
        <f>SUMIF(MICRO!AP:AP,O:O,MICRO!H:H)</f>
        <v>0</v>
      </c>
      <c r="H286" s="120">
        <f>SUMIF(MICRO!AP:AP,O:O,MICRO!R:R)</f>
        <v>0</v>
      </c>
      <c r="I286" s="120">
        <f>SUMIF(MICRO!AP:AP,O:O,MICRO!T:T)</f>
        <v>0</v>
      </c>
      <c r="J286" s="121">
        <f t="shared" si="90"/>
        <v>0</v>
      </c>
      <c r="K286" s="120">
        <f>SUMIF(MICRO!AP:AP,O:O,MICRO!X:X)</f>
        <v>0</v>
      </c>
      <c r="L286" s="121" t="str">
        <f t="shared" si="91"/>
        <v>0%</v>
      </c>
      <c r="M286" s="120">
        <f t="shared" si="92"/>
        <v>0</v>
      </c>
      <c r="N286" s="63" t="e">
        <f t="shared" si="93"/>
        <v>#N/A</v>
      </c>
      <c r="O286" s="63" t="e">
        <f t="shared" si="94"/>
        <v>#N/A</v>
      </c>
      <c r="P286" s="2">
        <f>SUMIF(MICRO!AP:AP,O286,MICRO!AZ:AZ)</f>
        <v>0</v>
      </c>
      <c r="Q286">
        <f>SUMIF(MICRO!AP:AP,O286,MICRO!BA:BA)</f>
        <v>0</v>
      </c>
      <c r="R286">
        <f>SUMIF(MICRO!AP:AP,O:O,MICRO!BB:BB)</f>
        <v>0</v>
      </c>
    </row>
    <row r="287" spans="4:18" ht="18.75" thickBot="1" x14ac:dyDescent="0.3">
      <c r="D287" s="117"/>
      <c r="E287" s="118" t="e">
        <f>VLOOKUP(Tabela2[[#This Row],[TAG]],MICRO!J:L,3,0)</f>
        <v>#N/A</v>
      </c>
      <c r="F287" s="116"/>
      <c r="G287" s="119">
        <f>SUMIF(MICRO!AP:AP,O:O,MICRO!H:H)</f>
        <v>0</v>
      </c>
      <c r="H287" s="120">
        <f>SUMIF(MICRO!AP:AP,O:O,MICRO!R:R)</f>
        <v>0</v>
      </c>
      <c r="I287" s="120">
        <f>SUMIF(MICRO!AP:AP,O:O,MICRO!T:T)</f>
        <v>0</v>
      </c>
      <c r="J287" s="121">
        <f t="shared" si="90"/>
        <v>0</v>
      </c>
      <c r="K287" s="120">
        <f>SUMIF(MICRO!AP:AP,O:O,MICRO!X:X)</f>
        <v>0</v>
      </c>
      <c r="L287" s="121" t="str">
        <f t="shared" si="91"/>
        <v>0%</v>
      </c>
      <c r="M287" s="120">
        <f t="shared" si="92"/>
        <v>0</v>
      </c>
      <c r="N287" s="63" t="e">
        <f t="shared" si="93"/>
        <v>#N/A</v>
      </c>
      <c r="O287" s="63" t="e">
        <f t="shared" si="94"/>
        <v>#N/A</v>
      </c>
      <c r="P287" s="2">
        <f>SUMIF(MICRO!AP:AP,O287,MICRO!AZ:AZ)</f>
        <v>0</v>
      </c>
      <c r="Q287">
        <f>SUMIF(MICRO!AP:AP,O287,MICRO!BA:BA)</f>
        <v>0</v>
      </c>
      <c r="R287">
        <f>SUMIF(MICRO!AP:AP,O:O,MICRO!BB:BB)</f>
        <v>0</v>
      </c>
    </row>
    <row r="288" spans="4:18" ht="18.75" thickBot="1" x14ac:dyDescent="0.3">
      <c r="D288" s="117" t="s">
        <v>659</v>
      </c>
      <c r="E288" s="118" t="e">
        <f>VLOOKUP(Tabela2[[#This Row],[TAG]],MICRO!J:L,3,0)</f>
        <v>#N/A</v>
      </c>
      <c r="F288" s="116" t="s">
        <v>31</v>
      </c>
      <c r="G288" s="119">
        <f>SUMIF(MICRO!AP:AP,O:O,MICRO!H:H)</f>
        <v>0</v>
      </c>
      <c r="H288" s="120">
        <f>SUMIF(MICRO!AP:AP,O:O,MICRO!R:R)</f>
        <v>0</v>
      </c>
      <c r="I288" s="120">
        <f>SUMIF(MICRO!AP:AP,O:O,MICRO!T:T)</f>
        <v>0</v>
      </c>
      <c r="J288" s="121">
        <f t="shared" ref="J288:J299" si="100">IF(G288 = 0,0,H288/G288)</f>
        <v>0</v>
      </c>
      <c r="K288" s="120">
        <f>SUMIF(MICRO!AP:AP,O:O,MICRO!X:X)</f>
        <v>0</v>
      </c>
      <c r="L288" s="121" t="str">
        <f t="shared" ref="L288:L299" si="101">IF(G288&lt;&gt;0,SUM(K288/G288*1),"0%")</f>
        <v>0%</v>
      </c>
      <c r="M288" s="120">
        <f t="shared" ref="M288:M299" si="102">G288-K288</f>
        <v>0</v>
      </c>
      <c r="N288" s="63" t="e">
        <f t="shared" ref="N288:N299" si="103">E288&amp;F288</f>
        <v>#N/A</v>
      </c>
      <c r="O288" s="63" t="e">
        <f t="shared" ref="O288:O299" si="104">D288&amp;E288&amp;F288</f>
        <v>#N/A</v>
      </c>
      <c r="P288" s="2">
        <f>SUMIF(MICRO!AP:AP,O288,MICRO!AZ:AZ)</f>
        <v>0</v>
      </c>
      <c r="Q288">
        <f>SUMIF(MICRO!AP:AP,O288,MICRO!BA:BA)</f>
        <v>0</v>
      </c>
      <c r="R288">
        <f>SUMIF(MICRO!AP:AP,O:O,MICRO!BB:BB)</f>
        <v>0</v>
      </c>
    </row>
    <row r="289" spans="4:18" ht="18.75" thickBot="1" x14ac:dyDescent="0.3">
      <c r="D289" s="117" t="s">
        <v>659</v>
      </c>
      <c r="E289" s="118" t="e">
        <f>VLOOKUP(Tabela2[[#This Row],[TAG]],MICRO!J:L,3,0)</f>
        <v>#N/A</v>
      </c>
      <c r="F289" s="116" t="s">
        <v>22</v>
      </c>
      <c r="G289" s="119">
        <f>SUMIF(MICRO!AP:AP,O:O,MICRO!H:H)</f>
        <v>0</v>
      </c>
      <c r="H289" s="120">
        <f>SUMIF(MICRO!AP:AP,O:O,MICRO!R:R)</f>
        <v>0</v>
      </c>
      <c r="I289" s="120">
        <f>SUMIF(MICRO!AP:AP,O:O,MICRO!T:T)</f>
        <v>0</v>
      </c>
      <c r="J289" s="121">
        <f t="shared" si="100"/>
        <v>0</v>
      </c>
      <c r="K289" s="120">
        <f>SUMIF(MICRO!AP:AP,O:O,MICRO!X:X)</f>
        <v>0</v>
      </c>
      <c r="L289" s="121" t="str">
        <f t="shared" si="101"/>
        <v>0%</v>
      </c>
      <c r="M289" s="120">
        <f t="shared" si="102"/>
        <v>0</v>
      </c>
      <c r="N289" s="63" t="e">
        <f t="shared" si="103"/>
        <v>#N/A</v>
      </c>
      <c r="O289" s="63" t="e">
        <f t="shared" si="104"/>
        <v>#N/A</v>
      </c>
      <c r="P289" s="2">
        <f>SUMIF(MICRO!AP:AP,O289,MICRO!AZ:AZ)</f>
        <v>0</v>
      </c>
      <c r="Q289">
        <f>SUMIF(MICRO!AP:AP,O289,MICRO!BA:BA)</f>
        <v>0</v>
      </c>
      <c r="R289">
        <f>SUMIF(MICRO!AP:AP,O:O,MICRO!BB:BB)</f>
        <v>0</v>
      </c>
    </row>
    <row r="290" spans="4:18" ht="18.75" thickBot="1" x14ac:dyDescent="0.3">
      <c r="D290" s="117" t="s">
        <v>659</v>
      </c>
      <c r="E290" s="118" t="e">
        <f>VLOOKUP(Tabela2[[#This Row],[TAG]],MICRO!J:L,3,0)</f>
        <v>#N/A</v>
      </c>
      <c r="F290" s="116" t="s">
        <v>32</v>
      </c>
      <c r="G290" s="119">
        <f>SUMIF(MICRO!AP:AP,O:O,MICRO!H:H)</f>
        <v>0</v>
      </c>
      <c r="H290" s="120">
        <f>SUMIF(MICRO!AP:AP,O:O,MICRO!R:R)</f>
        <v>0</v>
      </c>
      <c r="I290" s="120">
        <f>SUMIF(MICRO!AP:AP,O:O,MICRO!T:T)</f>
        <v>0</v>
      </c>
      <c r="J290" s="121">
        <f t="shared" si="100"/>
        <v>0</v>
      </c>
      <c r="K290" s="120">
        <f>SUMIF(MICRO!AP:AP,O:O,MICRO!X:X)</f>
        <v>0</v>
      </c>
      <c r="L290" s="121" t="str">
        <f t="shared" si="101"/>
        <v>0%</v>
      </c>
      <c r="M290" s="120">
        <f t="shared" si="102"/>
        <v>0</v>
      </c>
      <c r="N290" s="63" t="e">
        <f t="shared" si="103"/>
        <v>#N/A</v>
      </c>
      <c r="O290" s="63" t="e">
        <f t="shared" si="104"/>
        <v>#N/A</v>
      </c>
      <c r="P290" s="2">
        <f>SUMIF(MICRO!AP:AP,O290,MICRO!AZ:AZ)</f>
        <v>0</v>
      </c>
      <c r="Q290">
        <f>SUMIF(MICRO!AP:AP,O290,MICRO!BA:BA)</f>
        <v>0</v>
      </c>
      <c r="R290">
        <f>SUMIF(MICRO!AP:AP,O:O,MICRO!BB:BB)</f>
        <v>0</v>
      </c>
    </row>
    <row r="291" spans="4:18" ht="18.75" thickBot="1" x14ac:dyDescent="0.3">
      <c r="D291" s="117" t="s">
        <v>659</v>
      </c>
      <c r="E291" s="118" t="e">
        <f>VLOOKUP(Tabela2[[#This Row],[TAG]],MICRO!J:L,3,0)</f>
        <v>#N/A</v>
      </c>
      <c r="F291" s="116" t="s">
        <v>33</v>
      </c>
      <c r="G291" s="119">
        <f>SUMIF(MICRO!AP:AP,O:O,MICRO!H:H)</f>
        <v>0</v>
      </c>
      <c r="H291" s="120">
        <f>SUMIF(MICRO!AP:AP,O:O,MICRO!R:R)</f>
        <v>0</v>
      </c>
      <c r="I291" s="120">
        <f>SUMIF(MICRO!AP:AP,O:O,MICRO!T:T)</f>
        <v>0</v>
      </c>
      <c r="J291" s="121">
        <f t="shared" si="100"/>
        <v>0</v>
      </c>
      <c r="K291" s="120">
        <f>SUMIF(MICRO!AP:AP,O:O,MICRO!X:X)</f>
        <v>0</v>
      </c>
      <c r="L291" s="121" t="str">
        <f t="shared" si="101"/>
        <v>0%</v>
      </c>
      <c r="M291" s="120">
        <f t="shared" si="102"/>
        <v>0</v>
      </c>
      <c r="N291" s="63" t="e">
        <f t="shared" si="103"/>
        <v>#N/A</v>
      </c>
      <c r="O291" s="63" t="e">
        <f t="shared" si="104"/>
        <v>#N/A</v>
      </c>
      <c r="P291" s="2">
        <f>SUMIF(MICRO!AP:AP,O291,MICRO!AZ:AZ)</f>
        <v>0</v>
      </c>
      <c r="Q291">
        <f>SUMIF(MICRO!AP:AP,O291,MICRO!BA:BA)</f>
        <v>0</v>
      </c>
      <c r="R291">
        <f>SUMIF(MICRO!AP:AP,O:O,MICRO!BB:BB)</f>
        <v>0</v>
      </c>
    </row>
    <row r="292" spans="4:18" ht="18.75" thickBot="1" x14ac:dyDescent="0.3">
      <c r="D292" s="117" t="s">
        <v>592</v>
      </c>
      <c r="E292" s="118" t="e">
        <f>VLOOKUP(Tabela2[[#This Row],[TAG]],MICRO!J:L,3,0)</f>
        <v>#N/A</v>
      </c>
      <c r="F292" s="116" t="s">
        <v>22</v>
      </c>
      <c r="G292" s="119">
        <f>SUMIF(MICRO!AP:AP,O:O,MICRO!H:H)</f>
        <v>0</v>
      </c>
      <c r="H292" s="120">
        <f>SUMIF(MICRO!AP:AP,O:O,MICRO!R:R)</f>
        <v>0</v>
      </c>
      <c r="I292" s="120">
        <f>SUMIF(MICRO!AP:AP,O:O,MICRO!T:T)</f>
        <v>0</v>
      </c>
      <c r="J292" s="121">
        <f t="shared" si="100"/>
        <v>0</v>
      </c>
      <c r="K292" s="120">
        <f>SUMIF(MICRO!AP:AP,O:O,MICRO!X:X)</f>
        <v>0</v>
      </c>
      <c r="L292" s="121" t="str">
        <f t="shared" si="101"/>
        <v>0%</v>
      </c>
      <c r="M292" s="120">
        <f t="shared" si="102"/>
        <v>0</v>
      </c>
      <c r="N292" s="63" t="e">
        <f t="shared" si="103"/>
        <v>#N/A</v>
      </c>
      <c r="O292" s="63" t="e">
        <f t="shared" si="104"/>
        <v>#N/A</v>
      </c>
      <c r="P292" s="2">
        <f>SUMIF(MICRO!AP:AP,O292,MICRO!AZ:AZ)</f>
        <v>0</v>
      </c>
      <c r="Q292">
        <f>SUMIF(MICRO!AP:AP,O292,MICRO!BA:BA)</f>
        <v>0</v>
      </c>
      <c r="R292">
        <f>SUMIF(MICRO!AP:AP,O:O,MICRO!BB:BB)</f>
        <v>0</v>
      </c>
    </row>
    <row r="293" spans="4:18" ht="18.75" thickBot="1" x14ac:dyDescent="0.3">
      <c r="D293" s="117" t="s">
        <v>641</v>
      </c>
      <c r="E293" s="118" t="e">
        <f>VLOOKUP(Tabela2[[#This Row],[TAG]],MICRO!J:L,3,0)</f>
        <v>#N/A</v>
      </c>
      <c r="F293" s="116" t="s">
        <v>22</v>
      </c>
      <c r="G293" s="119">
        <f>SUMIF(MICRO!AP:AP,O:O,MICRO!H:H)</f>
        <v>0</v>
      </c>
      <c r="H293" s="120">
        <f>SUMIF(MICRO!AP:AP,O:O,MICRO!R:R)</f>
        <v>0</v>
      </c>
      <c r="I293" s="120">
        <f>SUMIF(MICRO!AP:AP,O:O,MICRO!T:T)</f>
        <v>0</v>
      </c>
      <c r="J293" s="121">
        <f t="shared" si="100"/>
        <v>0</v>
      </c>
      <c r="K293" s="120">
        <f>SUMIF(MICRO!AP:AP,O:O,MICRO!X:X)</f>
        <v>0</v>
      </c>
      <c r="L293" s="121" t="str">
        <f t="shared" si="101"/>
        <v>0%</v>
      </c>
      <c r="M293" s="120">
        <f t="shared" si="102"/>
        <v>0</v>
      </c>
      <c r="N293" s="63" t="e">
        <f t="shared" si="103"/>
        <v>#N/A</v>
      </c>
      <c r="O293" s="63" t="e">
        <f t="shared" si="104"/>
        <v>#N/A</v>
      </c>
      <c r="P293" s="2">
        <f>SUMIF(MICRO!AP:AP,O293,MICRO!AZ:AZ)</f>
        <v>0</v>
      </c>
      <c r="Q293">
        <f>SUMIF(MICRO!AP:AP,O293,MICRO!BA:BA)</f>
        <v>0</v>
      </c>
      <c r="R293">
        <f>SUMIF(MICRO!AP:AP,O:O,MICRO!BB:BB)</f>
        <v>0</v>
      </c>
    </row>
    <row r="294" spans="4:18" ht="18.75" thickBot="1" x14ac:dyDescent="0.3">
      <c r="D294" s="117" t="s">
        <v>641</v>
      </c>
      <c r="E294" s="118" t="e">
        <f>VLOOKUP(Tabela2[[#This Row],[TAG]],MICRO!J:L,3,0)</f>
        <v>#N/A</v>
      </c>
      <c r="F294" s="116" t="s">
        <v>32</v>
      </c>
      <c r="G294" s="119">
        <f>SUMIF(MICRO!AP:AP,O:O,MICRO!H:H)</f>
        <v>0</v>
      </c>
      <c r="H294" s="120">
        <f>SUMIF(MICRO!AP:AP,O:O,MICRO!R:R)</f>
        <v>0</v>
      </c>
      <c r="I294" s="120">
        <f>SUMIF(MICRO!AP:AP,O:O,MICRO!T:T)</f>
        <v>0</v>
      </c>
      <c r="J294" s="121">
        <f t="shared" si="100"/>
        <v>0</v>
      </c>
      <c r="K294" s="120">
        <f>SUMIF(MICRO!AP:AP,O:O,MICRO!X:X)</f>
        <v>0</v>
      </c>
      <c r="L294" s="121" t="str">
        <f t="shared" si="101"/>
        <v>0%</v>
      </c>
      <c r="M294" s="120">
        <f t="shared" si="102"/>
        <v>0</v>
      </c>
      <c r="N294" s="63" t="e">
        <f t="shared" si="103"/>
        <v>#N/A</v>
      </c>
      <c r="O294" s="63" t="e">
        <f t="shared" si="104"/>
        <v>#N/A</v>
      </c>
      <c r="P294" s="2">
        <f>SUMIF(MICRO!AP:AP,O294,MICRO!AZ:AZ)</f>
        <v>0</v>
      </c>
      <c r="Q294">
        <f>SUMIF(MICRO!AP:AP,O294,MICRO!BA:BA)</f>
        <v>0</v>
      </c>
      <c r="R294">
        <f>SUMIF(MICRO!AP:AP,O:O,MICRO!BB:BB)</f>
        <v>0</v>
      </c>
    </row>
    <row r="295" spans="4:18" ht="18.75" thickBot="1" x14ac:dyDescent="0.3">
      <c r="D295" s="117" t="s">
        <v>636</v>
      </c>
      <c r="E295" s="118" t="e">
        <f>VLOOKUP(Tabela2[[#This Row],[TAG]],MICRO!J:L,3,0)</f>
        <v>#N/A</v>
      </c>
      <c r="F295" s="116" t="s">
        <v>22</v>
      </c>
      <c r="G295" s="119">
        <f>SUMIF(MICRO!AP:AP,O:O,MICRO!H:H)</f>
        <v>0</v>
      </c>
      <c r="H295" s="120">
        <f>SUMIF(MICRO!AP:AP,O:O,MICRO!R:R)</f>
        <v>0</v>
      </c>
      <c r="I295" s="120">
        <f>SUMIF(MICRO!AP:AP,O:O,MICRO!T:T)</f>
        <v>0</v>
      </c>
      <c r="J295" s="121">
        <f t="shared" si="100"/>
        <v>0</v>
      </c>
      <c r="K295" s="120">
        <f>SUMIF(MICRO!AP:AP,O:O,MICRO!X:X)</f>
        <v>0</v>
      </c>
      <c r="L295" s="121" t="str">
        <f t="shared" si="101"/>
        <v>0%</v>
      </c>
      <c r="M295" s="120">
        <f t="shared" si="102"/>
        <v>0</v>
      </c>
      <c r="N295" s="63" t="e">
        <f t="shared" si="103"/>
        <v>#N/A</v>
      </c>
      <c r="O295" s="63" t="e">
        <f t="shared" si="104"/>
        <v>#N/A</v>
      </c>
      <c r="P295" s="2">
        <f>SUMIF(MICRO!AP:AP,O295,MICRO!AZ:AZ)</f>
        <v>0</v>
      </c>
      <c r="Q295">
        <f>SUMIF(MICRO!AP:AP,O295,MICRO!BA:BA)</f>
        <v>0</v>
      </c>
      <c r="R295">
        <f>SUMIF(MICRO!AP:AP,O:O,MICRO!BB:BB)</f>
        <v>0</v>
      </c>
    </row>
    <row r="296" spans="4:18" ht="18.75" thickBot="1" x14ac:dyDescent="0.3">
      <c r="D296" s="117" t="s">
        <v>636</v>
      </c>
      <c r="E296" s="118" t="e">
        <f>VLOOKUP(Tabela2[[#This Row],[TAG]],MICRO!J:L,3,0)</f>
        <v>#N/A</v>
      </c>
      <c r="F296" s="116" t="s">
        <v>32</v>
      </c>
      <c r="G296" s="119">
        <f>SUMIF(MICRO!AP:AP,O:O,MICRO!H:H)</f>
        <v>0</v>
      </c>
      <c r="H296" s="120">
        <f>SUMIF(MICRO!AP:AP,O:O,MICRO!R:R)</f>
        <v>0</v>
      </c>
      <c r="I296" s="120">
        <f>SUMIF(MICRO!AP:AP,O:O,MICRO!T:T)</f>
        <v>0</v>
      </c>
      <c r="J296" s="121">
        <f t="shared" si="100"/>
        <v>0</v>
      </c>
      <c r="K296" s="120">
        <f>SUMIF(MICRO!AP:AP,O:O,MICRO!X:X)</f>
        <v>0</v>
      </c>
      <c r="L296" s="121" t="str">
        <f t="shared" si="101"/>
        <v>0%</v>
      </c>
      <c r="M296" s="120">
        <f t="shared" si="102"/>
        <v>0</v>
      </c>
      <c r="N296" s="63" t="e">
        <f t="shared" si="103"/>
        <v>#N/A</v>
      </c>
      <c r="O296" s="63" t="e">
        <f t="shared" si="104"/>
        <v>#N/A</v>
      </c>
      <c r="P296" s="2">
        <f>SUMIF(MICRO!AP:AP,O296,MICRO!AZ:AZ)</f>
        <v>0</v>
      </c>
      <c r="Q296">
        <f>SUMIF(MICRO!AP:AP,O296,MICRO!BA:BA)</f>
        <v>0</v>
      </c>
      <c r="R296">
        <f>SUMIF(MICRO!AP:AP,O:O,MICRO!BB:BB)</f>
        <v>0</v>
      </c>
    </row>
    <row r="297" spans="4:18" ht="18.75" thickBot="1" x14ac:dyDescent="0.3">
      <c r="D297" s="117" t="s">
        <v>592</v>
      </c>
      <c r="E297" s="118" t="e">
        <f>VLOOKUP(Tabela2[[#This Row],[TAG]],MICRO!J:L,3,0)</f>
        <v>#N/A</v>
      </c>
      <c r="F297" s="116" t="s">
        <v>32</v>
      </c>
      <c r="G297" s="119">
        <f>SUMIF(MICRO!AP:AP,O:O,MICRO!H:H)</f>
        <v>0</v>
      </c>
      <c r="H297" s="120">
        <f>SUMIF(MICRO!AP:AP,O:O,MICRO!R:R)</f>
        <v>0</v>
      </c>
      <c r="I297" s="120">
        <f>SUMIF(MICRO!AP:AP,O:O,MICRO!T:T)</f>
        <v>0</v>
      </c>
      <c r="J297" s="121">
        <f t="shared" si="100"/>
        <v>0</v>
      </c>
      <c r="K297" s="120">
        <f>SUMIF(MICRO!AP:AP,O:O,MICRO!X:X)</f>
        <v>0</v>
      </c>
      <c r="L297" s="121" t="str">
        <f t="shared" si="101"/>
        <v>0%</v>
      </c>
      <c r="M297" s="120">
        <f t="shared" si="102"/>
        <v>0</v>
      </c>
      <c r="N297" s="63" t="e">
        <f t="shared" si="103"/>
        <v>#N/A</v>
      </c>
      <c r="O297" s="63" t="e">
        <f t="shared" si="104"/>
        <v>#N/A</v>
      </c>
      <c r="P297" s="2">
        <f>SUMIF(MICRO!AP:AP,O297,MICRO!AZ:AZ)</f>
        <v>0</v>
      </c>
      <c r="Q297">
        <f>SUMIF(MICRO!AP:AP,O297,MICRO!BA:BA)</f>
        <v>0</v>
      </c>
      <c r="R297">
        <f>SUMIF(MICRO!AP:AP,O:O,MICRO!BB:BB)</f>
        <v>0</v>
      </c>
    </row>
    <row r="298" spans="4:18" ht="18.75" thickBot="1" x14ac:dyDescent="0.3">
      <c r="D298" s="117" t="s">
        <v>596</v>
      </c>
      <c r="E298" s="118" t="e">
        <f>VLOOKUP(Tabela2[[#This Row],[TAG]],MICRO!J:L,3,0)</f>
        <v>#N/A</v>
      </c>
      <c r="F298" s="116" t="s">
        <v>22</v>
      </c>
      <c r="G298" s="119">
        <f>SUMIF(MICRO!AP:AP,O:O,MICRO!H:H)</f>
        <v>0</v>
      </c>
      <c r="H298" s="120">
        <f>SUMIF(MICRO!AP:AP,O:O,MICRO!R:R)</f>
        <v>0</v>
      </c>
      <c r="I298" s="120">
        <f>SUMIF(MICRO!AP:AP,O:O,MICRO!T:T)</f>
        <v>0</v>
      </c>
      <c r="J298" s="121">
        <f t="shared" si="100"/>
        <v>0</v>
      </c>
      <c r="K298" s="120">
        <f>SUMIF(MICRO!AP:AP,O:O,MICRO!X:X)</f>
        <v>0</v>
      </c>
      <c r="L298" s="121" t="str">
        <f t="shared" si="101"/>
        <v>0%</v>
      </c>
      <c r="M298" s="120">
        <f t="shared" si="102"/>
        <v>0</v>
      </c>
      <c r="N298" s="63" t="e">
        <f t="shared" si="103"/>
        <v>#N/A</v>
      </c>
      <c r="O298" s="63" t="e">
        <f t="shared" si="104"/>
        <v>#N/A</v>
      </c>
      <c r="P298" s="2">
        <f>SUMIF(MICRO!AP:AP,O298,MICRO!AZ:AZ)</f>
        <v>0</v>
      </c>
      <c r="Q298">
        <f>SUMIF(MICRO!AP:AP,O298,MICRO!BA:BA)</f>
        <v>0</v>
      </c>
      <c r="R298">
        <f>SUMIF(MICRO!AP:AP,O:O,MICRO!BB:BB)</f>
        <v>0</v>
      </c>
    </row>
    <row r="299" spans="4:18" ht="18.75" thickBot="1" x14ac:dyDescent="0.3">
      <c r="D299" s="117" t="s">
        <v>596</v>
      </c>
      <c r="E299" s="118" t="e">
        <f>VLOOKUP(Tabela2[[#This Row],[TAG]],MICRO!J:L,3,0)</f>
        <v>#N/A</v>
      </c>
      <c r="F299" s="116" t="s">
        <v>32</v>
      </c>
      <c r="G299" s="119">
        <f>SUMIF(MICRO!AP:AP,O:O,MICRO!H:H)</f>
        <v>0</v>
      </c>
      <c r="H299" s="120">
        <f>SUMIF(MICRO!AP:AP,O:O,MICRO!R:R)</f>
        <v>0</v>
      </c>
      <c r="I299" s="120">
        <f>SUMIF(MICRO!AP:AP,O:O,MICRO!T:T)</f>
        <v>0</v>
      </c>
      <c r="J299" s="121">
        <f t="shared" si="100"/>
        <v>0</v>
      </c>
      <c r="K299" s="120">
        <f>SUMIF(MICRO!AP:AP,O:O,MICRO!X:X)</f>
        <v>0</v>
      </c>
      <c r="L299" s="121" t="str">
        <f t="shared" si="101"/>
        <v>0%</v>
      </c>
      <c r="M299" s="120">
        <f t="shared" si="102"/>
        <v>0</v>
      </c>
      <c r="N299" s="63" t="e">
        <f t="shared" si="103"/>
        <v>#N/A</v>
      </c>
      <c r="O299" s="63" t="e">
        <f t="shared" si="104"/>
        <v>#N/A</v>
      </c>
      <c r="P299" s="2">
        <f>SUMIF(MICRO!AP:AP,O299,MICRO!AZ:AZ)</f>
        <v>0</v>
      </c>
      <c r="Q299">
        <f>SUMIF(MICRO!AP:AP,O299,MICRO!BA:BA)</f>
        <v>0</v>
      </c>
      <c r="R299">
        <f>SUMIF(MICRO!AP:AP,O:O,MICRO!BB:BB)</f>
        <v>0</v>
      </c>
    </row>
    <row r="300" spans="4:18" ht="18.75" thickBot="1" x14ac:dyDescent="0.3">
      <c r="D300" s="117" t="s">
        <v>955</v>
      </c>
      <c r="E300" s="118" t="e">
        <f>VLOOKUP(Tabela2[[#This Row],[TAG]],MICRO!J:L,3,0)</f>
        <v>#N/A</v>
      </c>
      <c r="F300" s="116" t="s">
        <v>23</v>
      </c>
      <c r="G300" s="119">
        <f>SUMIF(MICRO!AP:AP,O:O,MICRO!H:H)</f>
        <v>0</v>
      </c>
      <c r="H300" s="120">
        <f>SUMIF(MICRO!AP:AP,O:O,MICRO!R:R)</f>
        <v>0</v>
      </c>
      <c r="I300" s="120">
        <f>SUMIF(MICRO!AP:AP,O:O,MICRO!T:T)</f>
        <v>0</v>
      </c>
      <c r="J300" s="121">
        <f t="shared" ref="J300:J334" si="105">IF(G300 = 0,0,H300/G300)</f>
        <v>0</v>
      </c>
      <c r="K300" s="120">
        <f>SUMIF(MICRO!AP:AP,O:O,MICRO!X:X)</f>
        <v>0</v>
      </c>
      <c r="L300" s="121" t="str">
        <f t="shared" ref="L300:L334" si="106">IF(G300&lt;&gt;0,SUM(K300/G300*1),"0%")</f>
        <v>0%</v>
      </c>
      <c r="M300" s="120">
        <f t="shared" ref="M300:M334" si="107">G300-K300</f>
        <v>0</v>
      </c>
      <c r="N300" s="63" t="e">
        <f t="shared" ref="N300:N334" si="108">E300&amp;F300</f>
        <v>#N/A</v>
      </c>
      <c r="O300" s="63" t="e">
        <f t="shared" ref="O300:O334" si="109">D300&amp;E300&amp;F300</f>
        <v>#N/A</v>
      </c>
      <c r="P300" s="2">
        <f>SUMIF(MICRO!AP:AP,O300,MICRO!AZ:AZ)</f>
        <v>0</v>
      </c>
      <c r="Q300">
        <f>SUMIF(MICRO!AP:AP,O300,MICRO!BA:BA)</f>
        <v>0</v>
      </c>
      <c r="R300">
        <f>SUMIF(MICRO!AP:AP,O:O,MICRO!BB:BB)</f>
        <v>0</v>
      </c>
    </row>
    <row r="301" spans="4:18" ht="18.75" thickBot="1" x14ac:dyDescent="0.3">
      <c r="D301" s="117" t="s">
        <v>1872</v>
      </c>
      <c r="E301" s="118" t="e">
        <f>VLOOKUP(Tabela2[[#This Row],[TAG]],MICRO!J:L,3,0)</f>
        <v>#N/A</v>
      </c>
      <c r="F301" s="116" t="s">
        <v>31</v>
      </c>
      <c r="G301" s="119">
        <f>SUMIF(MICRO!AP:AP,O:O,MICRO!H:H)</f>
        <v>0</v>
      </c>
      <c r="H301" s="120">
        <f>SUMIF(MICRO!AP:AP,O:O,MICRO!R:R)</f>
        <v>0</v>
      </c>
      <c r="I301" s="120">
        <f>SUMIF(MICRO!AP:AP,O:O,MICRO!T:T)</f>
        <v>0</v>
      </c>
      <c r="J301" s="121">
        <f t="shared" si="105"/>
        <v>0</v>
      </c>
      <c r="K301" s="120">
        <f>SUMIF(MICRO!AP:AP,O:O,MICRO!X:X)</f>
        <v>0</v>
      </c>
      <c r="L301" s="121" t="str">
        <f t="shared" si="106"/>
        <v>0%</v>
      </c>
      <c r="M301" s="120">
        <f t="shared" si="107"/>
        <v>0</v>
      </c>
      <c r="N301" s="63" t="e">
        <f t="shared" si="108"/>
        <v>#N/A</v>
      </c>
      <c r="O301" s="63" t="e">
        <f t="shared" si="109"/>
        <v>#N/A</v>
      </c>
      <c r="P301" s="2">
        <f>SUMIF(MICRO!AP:AP,O301,MICRO!AZ:AZ)</f>
        <v>0</v>
      </c>
      <c r="Q301">
        <f>SUMIF(MICRO!AP:AP,O301,MICRO!BA:BA)</f>
        <v>0</v>
      </c>
      <c r="R301">
        <f>SUMIF(MICRO!AP:AP,O:O,MICRO!BB:BB)</f>
        <v>0</v>
      </c>
    </row>
    <row r="302" spans="4:18" ht="18.75" thickBot="1" x14ac:dyDescent="0.3">
      <c r="D302" s="117" t="s">
        <v>1872</v>
      </c>
      <c r="E302" s="118" t="e">
        <f>VLOOKUP(Tabela2[[#This Row],[TAG]],MICRO!J:L,3,0)</f>
        <v>#N/A</v>
      </c>
      <c r="F302" s="116" t="s">
        <v>52</v>
      </c>
      <c r="G302" s="119">
        <f>SUMIF(MICRO!AP:AP,O:O,MICRO!H:H)</f>
        <v>0</v>
      </c>
      <c r="H302" s="120">
        <f>SUMIF(MICRO!AP:AP,O:O,MICRO!R:R)</f>
        <v>0</v>
      </c>
      <c r="I302" s="120">
        <f>SUMIF(MICRO!AP:AP,O:O,MICRO!T:T)</f>
        <v>0</v>
      </c>
      <c r="J302" s="121">
        <f t="shared" si="105"/>
        <v>0</v>
      </c>
      <c r="K302" s="120">
        <f>SUMIF(MICRO!AP:AP,O:O,MICRO!X:X)</f>
        <v>0</v>
      </c>
      <c r="L302" s="121" t="str">
        <f t="shared" si="106"/>
        <v>0%</v>
      </c>
      <c r="M302" s="120">
        <f t="shared" si="107"/>
        <v>0</v>
      </c>
      <c r="N302" s="63" t="e">
        <f t="shared" si="108"/>
        <v>#N/A</v>
      </c>
      <c r="O302" s="63" t="e">
        <f t="shared" si="109"/>
        <v>#N/A</v>
      </c>
      <c r="P302" s="2">
        <f>SUMIF(MICRO!AP:AP,O302,MICRO!AZ:AZ)</f>
        <v>0</v>
      </c>
      <c r="Q302">
        <f>SUMIF(MICRO!AP:AP,O302,MICRO!BA:BA)</f>
        <v>0</v>
      </c>
      <c r="R302">
        <f>SUMIF(MICRO!AP:AP,O:O,MICRO!BB:BB)</f>
        <v>0</v>
      </c>
    </row>
    <row r="303" spans="4:18" ht="18.75" thickBot="1" x14ac:dyDescent="0.3">
      <c r="D303" s="117" t="s">
        <v>1861</v>
      </c>
      <c r="E303" s="118" t="e">
        <f>VLOOKUP(Tabela2[[#This Row],[TAG]],MICRO!J:L,3,0)</f>
        <v>#N/A</v>
      </c>
      <c r="F303" s="116" t="s">
        <v>23</v>
      </c>
      <c r="G303" s="119">
        <f>SUMIF(MICRO!AP:AP,O:O,MICRO!H:H)</f>
        <v>0</v>
      </c>
      <c r="H303" s="120">
        <f>SUMIF(MICRO!AP:AP,O:O,MICRO!R:R)</f>
        <v>0</v>
      </c>
      <c r="I303" s="120">
        <f>SUMIF(MICRO!AP:AP,O:O,MICRO!T:T)</f>
        <v>0</v>
      </c>
      <c r="J303" s="121">
        <f t="shared" ref="J303:J312" si="110">IF(G303 = 0,0,H303/G303)</f>
        <v>0</v>
      </c>
      <c r="K303" s="120">
        <f>SUMIF(MICRO!AP:AP,O:O,MICRO!X:X)</f>
        <v>0</v>
      </c>
      <c r="L303" s="121" t="str">
        <f t="shared" ref="L303:L312" si="111">IF(G303&lt;&gt;0,SUM(K303/G303*1),"0%")</f>
        <v>0%</v>
      </c>
      <c r="M303" s="120">
        <f t="shared" ref="M303:M312" si="112">G303-K303</f>
        <v>0</v>
      </c>
      <c r="N303" s="63" t="e">
        <f t="shared" ref="N303:N312" si="113">E303&amp;F303</f>
        <v>#N/A</v>
      </c>
      <c r="O303" s="63" t="e">
        <f t="shared" ref="O303:O312" si="114">D303&amp;E303&amp;F303</f>
        <v>#N/A</v>
      </c>
      <c r="P303" s="2">
        <f>SUMIF(MICRO!AP:AP,O303,MICRO!AZ:AZ)</f>
        <v>0</v>
      </c>
      <c r="Q303">
        <f>SUMIF(MICRO!AP:AP,O303,MICRO!BA:BA)</f>
        <v>0</v>
      </c>
      <c r="R303">
        <f>SUMIF(MICRO!AP:AP,O:O,MICRO!BB:BB)</f>
        <v>0</v>
      </c>
    </row>
    <row r="304" spans="4:18" ht="18.75" thickBot="1" x14ac:dyDescent="0.3">
      <c r="D304" s="117" t="s">
        <v>1862</v>
      </c>
      <c r="E304" s="118" t="e">
        <f>VLOOKUP(Tabela2[[#This Row],[TAG]],MICRO!J:L,3,0)</f>
        <v>#N/A</v>
      </c>
      <c r="F304" s="116" t="s">
        <v>23</v>
      </c>
      <c r="G304" s="119">
        <f>SUMIF(MICRO!AP:AP,O:O,MICRO!H:H)</f>
        <v>0</v>
      </c>
      <c r="H304" s="120">
        <f>SUMIF(MICRO!AP:AP,O:O,MICRO!R:R)</f>
        <v>0</v>
      </c>
      <c r="I304" s="120">
        <f>SUMIF(MICRO!AP:AP,O:O,MICRO!T:T)</f>
        <v>0</v>
      </c>
      <c r="J304" s="121">
        <f t="shared" si="110"/>
        <v>0</v>
      </c>
      <c r="K304" s="120">
        <f>SUMIF(MICRO!AP:AP,O:O,MICRO!X:X)</f>
        <v>0</v>
      </c>
      <c r="L304" s="121" t="str">
        <f t="shared" si="111"/>
        <v>0%</v>
      </c>
      <c r="M304" s="120">
        <f t="shared" si="112"/>
        <v>0</v>
      </c>
      <c r="N304" s="63" t="e">
        <f t="shared" si="113"/>
        <v>#N/A</v>
      </c>
      <c r="O304" s="63" t="e">
        <f t="shared" si="114"/>
        <v>#N/A</v>
      </c>
      <c r="P304" s="2">
        <f>SUMIF(MICRO!AP:AP,O304,MICRO!AZ:AZ)</f>
        <v>0</v>
      </c>
      <c r="Q304">
        <f>SUMIF(MICRO!AP:AP,O304,MICRO!BA:BA)</f>
        <v>0</v>
      </c>
      <c r="R304">
        <f>SUMIF(MICRO!AP:AP,O:O,MICRO!BB:BB)</f>
        <v>0</v>
      </c>
    </row>
    <row r="305" spans="4:18" ht="18.75" thickBot="1" x14ac:dyDescent="0.3">
      <c r="D305" s="117" t="s">
        <v>1863</v>
      </c>
      <c r="E305" s="118" t="e">
        <f>VLOOKUP(Tabela2[[#This Row],[TAG]],MICRO!J:L,3,0)</f>
        <v>#N/A</v>
      </c>
      <c r="F305" s="116" t="s">
        <v>33</v>
      </c>
      <c r="G305" s="119">
        <f>SUMIF(MICRO!AP:AP,O:O,MICRO!H:H)</f>
        <v>0</v>
      </c>
      <c r="H305" s="120">
        <f>SUMIF(MICRO!AP:AP,O:O,MICRO!R:R)</f>
        <v>0</v>
      </c>
      <c r="I305" s="120">
        <f>SUMIF(MICRO!AP:AP,O:O,MICRO!T:T)</f>
        <v>0</v>
      </c>
      <c r="J305" s="121">
        <f t="shared" si="110"/>
        <v>0</v>
      </c>
      <c r="K305" s="120">
        <f>SUMIF(MICRO!AP:AP,O:O,MICRO!X:X)</f>
        <v>0</v>
      </c>
      <c r="L305" s="121" t="str">
        <f t="shared" si="111"/>
        <v>0%</v>
      </c>
      <c r="M305" s="120">
        <f t="shared" si="112"/>
        <v>0</v>
      </c>
      <c r="N305" s="63" t="e">
        <f t="shared" si="113"/>
        <v>#N/A</v>
      </c>
      <c r="O305" s="63" t="e">
        <f t="shared" si="114"/>
        <v>#N/A</v>
      </c>
      <c r="P305" s="2">
        <f>SUMIF(MICRO!AP:AP,O305,MICRO!AZ:AZ)</f>
        <v>0</v>
      </c>
      <c r="Q305">
        <f>SUMIF(MICRO!AP:AP,O305,MICRO!BA:BA)</f>
        <v>0</v>
      </c>
      <c r="R305">
        <f>SUMIF(MICRO!AP:AP,O:O,MICRO!BB:BB)</f>
        <v>0</v>
      </c>
    </row>
    <row r="306" spans="4:18" ht="18.75" thickBot="1" x14ac:dyDescent="0.3">
      <c r="D306" s="117" t="s">
        <v>1865</v>
      </c>
      <c r="E306" s="118" t="e">
        <f>VLOOKUP(Tabela2[[#This Row],[TAG]],MICRO!J:L,3,0)</f>
        <v>#N/A</v>
      </c>
      <c r="F306" s="116" t="s">
        <v>23</v>
      </c>
      <c r="G306" s="119">
        <f>SUMIF(MICRO!AP:AP,O:O,MICRO!H:H)</f>
        <v>0</v>
      </c>
      <c r="H306" s="120">
        <f>SUMIF(MICRO!AP:AP,O:O,MICRO!R:R)</f>
        <v>0</v>
      </c>
      <c r="I306" s="120">
        <f>SUMIF(MICRO!AP:AP,O:O,MICRO!T:T)</f>
        <v>0</v>
      </c>
      <c r="J306" s="121">
        <f t="shared" si="110"/>
        <v>0</v>
      </c>
      <c r="K306" s="120">
        <f>SUMIF(MICRO!AP:AP,O:O,MICRO!X:X)</f>
        <v>0</v>
      </c>
      <c r="L306" s="121" t="str">
        <f t="shared" si="111"/>
        <v>0%</v>
      </c>
      <c r="M306" s="120">
        <f t="shared" si="112"/>
        <v>0</v>
      </c>
      <c r="N306" s="63" t="e">
        <f t="shared" si="113"/>
        <v>#N/A</v>
      </c>
      <c r="O306" s="63" t="e">
        <f t="shared" si="114"/>
        <v>#N/A</v>
      </c>
      <c r="P306" s="2">
        <f>SUMIF(MICRO!AP:AP,O306,MICRO!AZ:AZ)</f>
        <v>0</v>
      </c>
      <c r="Q306">
        <f>SUMIF(MICRO!AP:AP,O306,MICRO!BA:BA)</f>
        <v>0</v>
      </c>
      <c r="R306">
        <f>SUMIF(MICRO!AP:AP,O:O,MICRO!BB:BB)</f>
        <v>0</v>
      </c>
    </row>
    <row r="307" spans="4:18" ht="18.75" thickBot="1" x14ac:dyDescent="0.3">
      <c r="D307" s="117" t="s">
        <v>1866</v>
      </c>
      <c r="E307" s="118" t="e">
        <f>VLOOKUP(Tabela2[[#This Row],[TAG]],MICRO!J:L,3,0)</f>
        <v>#N/A</v>
      </c>
      <c r="F307" s="116" t="s">
        <v>23</v>
      </c>
      <c r="G307" s="119">
        <f>SUMIF(MICRO!AP:AP,O:O,MICRO!H:H)</f>
        <v>0</v>
      </c>
      <c r="H307" s="120">
        <f>SUMIF(MICRO!AP:AP,O:O,MICRO!R:R)</f>
        <v>0</v>
      </c>
      <c r="I307" s="120">
        <f>SUMIF(MICRO!AP:AP,O:O,MICRO!T:T)</f>
        <v>0</v>
      </c>
      <c r="J307" s="121">
        <f t="shared" si="110"/>
        <v>0</v>
      </c>
      <c r="K307" s="120">
        <f>SUMIF(MICRO!AP:AP,O:O,MICRO!X:X)</f>
        <v>0</v>
      </c>
      <c r="L307" s="121" t="str">
        <f t="shared" si="111"/>
        <v>0%</v>
      </c>
      <c r="M307" s="120">
        <f t="shared" si="112"/>
        <v>0</v>
      </c>
      <c r="N307" s="63" t="e">
        <f t="shared" si="113"/>
        <v>#N/A</v>
      </c>
      <c r="O307" s="63" t="e">
        <f t="shared" si="114"/>
        <v>#N/A</v>
      </c>
      <c r="P307" s="2">
        <f>SUMIF(MICRO!AP:AP,O307,MICRO!AZ:AZ)</f>
        <v>0</v>
      </c>
      <c r="Q307">
        <f>SUMIF(MICRO!AP:AP,O307,MICRO!BA:BA)</f>
        <v>0</v>
      </c>
      <c r="R307">
        <f>SUMIF(MICRO!AP:AP,O:O,MICRO!BB:BB)</f>
        <v>0</v>
      </c>
    </row>
    <row r="308" spans="4:18" ht="18.75" thickBot="1" x14ac:dyDescent="0.3">
      <c r="D308" s="117" t="s">
        <v>1868</v>
      </c>
      <c r="E308" s="118" t="e">
        <f>VLOOKUP(Tabela2[[#This Row],[TAG]],MICRO!J:L,3,0)</f>
        <v>#N/A</v>
      </c>
      <c r="F308" s="116" t="s">
        <v>23</v>
      </c>
      <c r="G308" s="119">
        <f>SUMIF(MICRO!AP:AP,O:O,MICRO!H:H)</f>
        <v>0</v>
      </c>
      <c r="H308" s="120">
        <f>SUMIF(MICRO!AP:AP,O:O,MICRO!R:R)</f>
        <v>0</v>
      </c>
      <c r="I308" s="120">
        <f>SUMIF(MICRO!AP:AP,O:O,MICRO!T:T)</f>
        <v>0</v>
      </c>
      <c r="J308" s="121">
        <f t="shared" si="110"/>
        <v>0</v>
      </c>
      <c r="K308" s="120">
        <f>SUMIF(MICRO!AP:AP,O:O,MICRO!X:X)</f>
        <v>0</v>
      </c>
      <c r="L308" s="121" t="str">
        <f t="shared" si="111"/>
        <v>0%</v>
      </c>
      <c r="M308" s="120">
        <f t="shared" si="112"/>
        <v>0</v>
      </c>
      <c r="N308" s="63" t="e">
        <f t="shared" si="113"/>
        <v>#N/A</v>
      </c>
      <c r="O308" s="63" t="e">
        <f t="shared" si="114"/>
        <v>#N/A</v>
      </c>
      <c r="P308" s="2">
        <f>SUMIF(MICRO!AP:AP,O308,MICRO!AZ:AZ)</f>
        <v>0</v>
      </c>
      <c r="Q308">
        <f>SUMIF(MICRO!AP:AP,O308,MICRO!BA:BA)</f>
        <v>0</v>
      </c>
      <c r="R308">
        <f>SUMIF(MICRO!AP:AP,O:O,MICRO!BB:BB)</f>
        <v>0</v>
      </c>
    </row>
    <row r="309" spans="4:18" ht="18.75" thickBot="1" x14ac:dyDescent="0.3">
      <c r="D309" s="117" t="s">
        <v>1869</v>
      </c>
      <c r="E309" s="118" t="e">
        <f>VLOOKUP(Tabela2[[#This Row],[TAG]],MICRO!J:L,3,0)</f>
        <v>#N/A</v>
      </c>
      <c r="F309" s="116" t="s">
        <v>23</v>
      </c>
      <c r="G309" s="119">
        <f>SUMIF(MICRO!AP:AP,O:O,MICRO!H:H)</f>
        <v>0</v>
      </c>
      <c r="H309" s="120">
        <f>SUMIF(MICRO!AP:AP,O:O,MICRO!R:R)</f>
        <v>0</v>
      </c>
      <c r="I309" s="120">
        <f>SUMIF(MICRO!AP:AP,O:O,MICRO!T:T)</f>
        <v>0</v>
      </c>
      <c r="J309" s="121">
        <f t="shared" si="110"/>
        <v>0</v>
      </c>
      <c r="K309" s="120">
        <f>SUMIF(MICRO!AP:AP,O:O,MICRO!X:X)</f>
        <v>0</v>
      </c>
      <c r="L309" s="121" t="str">
        <f t="shared" si="111"/>
        <v>0%</v>
      </c>
      <c r="M309" s="120">
        <f t="shared" si="112"/>
        <v>0</v>
      </c>
      <c r="N309" s="63" t="e">
        <f t="shared" si="113"/>
        <v>#N/A</v>
      </c>
      <c r="O309" s="63" t="e">
        <f t="shared" si="114"/>
        <v>#N/A</v>
      </c>
      <c r="P309" s="2">
        <f>SUMIF(MICRO!AP:AP,O309,MICRO!AZ:AZ)</f>
        <v>0</v>
      </c>
      <c r="Q309">
        <f>SUMIF(MICRO!AP:AP,O309,MICRO!BA:BA)</f>
        <v>0</v>
      </c>
      <c r="R309">
        <f>SUMIF(MICRO!AP:AP,O:O,MICRO!BB:BB)</f>
        <v>0</v>
      </c>
    </row>
    <row r="310" spans="4:18" ht="18.75" thickBot="1" x14ac:dyDescent="0.3">
      <c r="D310" s="117" t="s">
        <v>1870</v>
      </c>
      <c r="E310" s="118" t="e">
        <f>VLOOKUP(Tabela2[[#This Row],[TAG]],MICRO!J:L,3,0)</f>
        <v>#N/A</v>
      </c>
      <c r="F310" s="116" t="s">
        <v>23</v>
      </c>
      <c r="G310" s="119">
        <f>SUMIF(MICRO!AP:AP,O:O,MICRO!H:H)</f>
        <v>0</v>
      </c>
      <c r="H310" s="120">
        <f>SUMIF(MICRO!AP:AP,O:O,MICRO!R:R)</f>
        <v>0</v>
      </c>
      <c r="I310" s="120">
        <f>SUMIF(MICRO!AP:AP,O:O,MICRO!T:T)</f>
        <v>0</v>
      </c>
      <c r="J310" s="121">
        <f t="shared" si="110"/>
        <v>0</v>
      </c>
      <c r="K310" s="120">
        <f>SUMIF(MICRO!AP:AP,O:O,MICRO!X:X)</f>
        <v>0</v>
      </c>
      <c r="L310" s="121" t="str">
        <f t="shared" si="111"/>
        <v>0%</v>
      </c>
      <c r="M310" s="120">
        <f t="shared" si="112"/>
        <v>0</v>
      </c>
      <c r="N310" s="63" t="e">
        <f t="shared" si="113"/>
        <v>#N/A</v>
      </c>
      <c r="O310" s="63" t="e">
        <f t="shared" si="114"/>
        <v>#N/A</v>
      </c>
      <c r="P310" s="2">
        <f>SUMIF(MICRO!AP:AP,O310,MICRO!AZ:AZ)</f>
        <v>0</v>
      </c>
      <c r="Q310">
        <f>SUMIF(MICRO!AP:AP,O310,MICRO!BA:BA)</f>
        <v>0</v>
      </c>
      <c r="R310">
        <f>SUMIF(MICRO!AP:AP,O:O,MICRO!BB:BB)</f>
        <v>0</v>
      </c>
    </row>
    <row r="311" spans="4:18" ht="18.75" thickBot="1" x14ac:dyDescent="0.3">
      <c r="D311" s="117" t="s">
        <v>1871</v>
      </c>
      <c r="E311" s="118" t="e">
        <f>VLOOKUP(Tabela2[[#This Row],[TAG]],MICRO!J:L,3,0)</f>
        <v>#N/A</v>
      </c>
      <c r="F311" s="116" t="s">
        <v>33</v>
      </c>
      <c r="G311" s="119">
        <f>SUMIF(MICRO!AP:AP,O:O,MICRO!H:H)</f>
        <v>0</v>
      </c>
      <c r="H311" s="120">
        <f>SUMIF(MICRO!AP:AP,O:O,MICRO!R:R)</f>
        <v>0</v>
      </c>
      <c r="I311" s="120">
        <f>SUMIF(MICRO!AP:AP,O:O,MICRO!T:T)</f>
        <v>0</v>
      </c>
      <c r="J311" s="121">
        <f t="shared" si="110"/>
        <v>0</v>
      </c>
      <c r="K311" s="120">
        <f>SUMIF(MICRO!AP:AP,O:O,MICRO!X:X)</f>
        <v>0</v>
      </c>
      <c r="L311" s="121" t="str">
        <f t="shared" si="111"/>
        <v>0%</v>
      </c>
      <c r="M311" s="120">
        <f t="shared" si="112"/>
        <v>0</v>
      </c>
      <c r="N311" s="63" t="e">
        <f t="shared" si="113"/>
        <v>#N/A</v>
      </c>
      <c r="O311" s="63" t="e">
        <f t="shared" si="114"/>
        <v>#N/A</v>
      </c>
      <c r="P311" s="2">
        <f>SUMIF(MICRO!AP:AP,O311,MICRO!AZ:AZ)</f>
        <v>0</v>
      </c>
      <c r="Q311">
        <f>SUMIF(MICRO!AP:AP,O311,MICRO!BA:BA)</f>
        <v>0</v>
      </c>
      <c r="R311">
        <f>SUMIF(MICRO!AP:AP,O:O,MICRO!BB:BB)</f>
        <v>0</v>
      </c>
    </row>
    <row r="312" spans="4:18" ht="18.75" thickBot="1" x14ac:dyDescent="0.3">
      <c r="D312" s="117" t="s">
        <v>1874</v>
      </c>
      <c r="E312" s="118" t="e">
        <f>VLOOKUP(Tabela2[[#This Row],[TAG]],MICRO!J:L,3,0)</f>
        <v>#N/A</v>
      </c>
      <c r="F312" s="116" t="s">
        <v>23</v>
      </c>
      <c r="G312" s="119">
        <f>SUMIF(MICRO!AP:AP,O:O,MICRO!H:H)</f>
        <v>0</v>
      </c>
      <c r="H312" s="120">
        <f>SUMIF(MICRO!AP:AP,O:O,MICRO!R:R)</f>
        <v>0</v>
      </c>
      <c r="I312" s="120">
        <f>SUMIF(MICRO!AP:AP,O:O,MICRO!T:T)</f>
        <v>0</v>
      </c>
      <c r="J312" s="121">
        <f t="shared" si="110"/>
        <v>0</v>
      </c>
      <c r="K312" s="120">
        <f>SUMIF(MICRO!AP:AP,O:O,MICRO!X:X)</f>
        <v>0</v>
      </c>
      <c r="L312" s="121" t="str">
        <f t="shared" si="111"/>
        <v>0%</v>
      </c>
      <c r="M312" s="120">
        <f t="shared" si="112"/>
        <v>0</v>
      </c>
      <c r="N312" s="63" t="e">
        <f t="shared" si="113"/>
        <v>#N/A</v>
      </c>
      <c r="O312" s="63" t="e">
        <f t="shared" si="114"/>
        <v>#N/A</v>
      </c>
      <c r="P312" s="2">
        <f>SUMIF(MICRO!AP:AP,O312,MICRO!AZ:AZ)</f>
        <v>0</v>
      </c>
      <c r="Q312">
        <f>SUMIF(MICRO!AP:AP,O312,MICRO!BA:BA)</f>
        <v>0</v>
      </c>
      <c r="R312">
        <f>SUMIF(MICRO!AP:AP,O:O,MICRO!BB:BB)</f>
        <v>0</v>
      </c>
    </row>
    <row r="313" spans="4:18" ht="18.75" thickBot="1" x14ac:dyDescent="0.3">
      <c r="D313" s="117" t="s">
        <v>1873</v>
      </c>
      <c r="E313" s="118" t="e">
        <f>VLOOKUP(Tabela2[[#This Row],[TAG]],MICRO!J:L,3,0)</f>
        <v>#N/A</v>
      </c>
      <c r="F313" s="116" t="s">
        <v>23</v>
      </c>
      <c r="G313" s="119">
        <f>SUMIF(MICRO!AP:AP,O:O,MICRO!H:H)</f>
        <v>0</v>
      </c>
      <c r="H313" s="120">
        <f>SUMIF(MICRO!AP:AP,O:O,MICRO!R:R)</f>
        <v>0</v>
      </c>
      <c r="I313" s="120">
        <f>SUMIF(MICRO!AP:AP,O:O,MICRO!T:T)</f>
        <v>0</v>
      </c>
      <c r="J313" s="121">
        <f t="shared" ref="J313:J320" si="115">IF(G313 = 0,0,H313/G313)</f>
        <v>0</v>
      </c>
      <c r="K313" s="120">
        <f>SUMIF(MICRO!AP:AP,O:O,MICRO!X:X)</f>
        <v>0</v>
      </c>
      <c r="L313" s="121" t="str">
        <f t="shared" ref="L313:L320" si="116">IF(G313&lt;&gt;0,SUM(K313/G313*1),"0%")</f>
        <v>0%</v>
      </c>
      <c r="M313" s="120">
        <f t="shared" ref="M313:M320" si="117">G313-K313</f>
        <v>0</v>
      </c>
      <c r="N313" s="63" t="e">
        <f t="shared" ref="N313:N320" si="118">E313&amp;F313</f>
        <v>#N/A</v>
      </c>
      <c r="O313" s="63" t="e">
        <f t="shared" ref="O313:O320" si="119">D313&amp;E313&amp;F313</f>
        <v>#N/A</v>
      </c>
      <c r="P313" s="2">
        <f>SUMIF(MICRO!AP:AP,O313,MICRO!AZ:AZ)</f>
        <v>0</v>
      </c>
      <c r="Q313">
        <f>SUMIF(MICRO!AP:AP,O313,MICRO!BA:BA)</f>
        <v>0</v>
      </c>
      <c r="R313">
        <f>SUMIF(MICRO!AP:AP,O:O,MICRO!BB:BB)</f>
        <v>0</v>
      </c>
    </row>
    <row r="314" spans="4:18" ht="18.75" thickBot="1" x14ac:dyDescent="0.3">
      <c r="D314" s="117" t="s">
        <v>1864</v>
      </c>
      <c r="E314" s="118" t="e">
        <f>VLOOKUP(Tabela2[[#This Row],[TAG]],MICRO!J:L,3,0)</f>
        <v>#N/A</v>
      </c>
      <c r="F314" s="116" t="s">
        <v>53</v>
      </c>
      <c r="G314" s="119">
        <f>SUMIF(MICRO!AP:AP,O:O,MICRO!H:H)</f>
        <v>0</v>
      </c>
      <c r="H314" s="120">
        <f>SUMIF(MICRO!AP:AP,O:O,MICRO!R:R)</f>
        <v>0</v>
      </c>
      <c r="I314" s="120">
        <f>SUMIF(MICRO!AP:AP,O:O,MICRO!T:T)</f>
        <v>0</v>
      </c>
      <c r="J314" s="121">
        <f t="shared" si="115"/>
        <v>0</v>
      </c>
      <c r="K314" s="120">
        <f>SUMIF(MICRO!AP:AP,O:O,MICRO!X:X)</f>
        <v>0</v>
      </c>
      <c r="L314" s="121" t="str">
        <f t="shared" si="116"/>
        <v>0%</v>
      </c>
      <c r="M314" s="120">
        <f t="shared" si="117"/>
        <v>0</v>
      </c>
      <c r="N314" s="63" t="e">
        <f t="shared" si="118"/>
        <v>#N/A</v>
      </c>
      <c r="O314" s="63" t="e">
        <f t="shared" si="119"/>
        <v>#N/A</v>
      </c>
      <c r="P314" s="2">
        <f>SUMIF(MICRO!AP:AP,O314,MICRO!AZ:AZ)</f>
        <v>0</v>
      </c>
      <c r="Q314">
        <f>SUMIF(MICRO!AP:AP,O314,MICRO!BA:BA)</f>
        <v>0</v>
      </c>
      <c r="R314">
        <f>SUMIF(MICRO!AP:AP,O:O,MICRO!BB:BB)</f>
        <v>0</v>
      </c>
    </row>
    <row r="315" spans="4:18" ht="18.75" thickBot="1" x14ac:dyDescent="0.3">
      <c r="D315" s="117" t="s">
        <v>1307</v>
      </c>
      <c r="E315" s="118" t="e">
        <f>VLOOKUP(Tabela2[[#This Row],[TAG]],MICRO!J:L,3,0)</f>
        <v>#N/A</v>
      </c>
      <c r="F315" s="116" t="s">
        <v>32</v>
      </c>
      <c r="G315" s="119">
        <f>SUMIF(MICRO!AP:AP,O:O,MICRO!H:H)</f>
        <v>0</v>
      </c>
      <c r="H315" s="120">
        <f>SUMIF(MICRO!AP:AP,O:O,MICRO!R:R)</f>
        <v>0</v>
      </c>
      <c r="I315" s="120">
        <f>SUMIF(MICRO!AP:AP,O:O,MICRO!T:T)</f>
        <v>0</v>
      </c>
      <c r="J315" s="121">
        <f t="shared" si="115"/>
        <v>0</v>
      </c>
      <c r="K315" s="120">
        <f>SUMIF(MICRO!AP:AP,O:O,MICRO!X:X)</f>
        <v>0</v>
      </c>
      <c r="L315" s="121" t="str">
        <f t="shared" si="116"/>
        <v>0%</v>
      </c>
      <c r="M315" s="120">
        <f t="shared" si="117"/>
        <v>0</v>
      </c>
      <c r="N315" s="63" t="e">
        <f t="shared" si="118"/>
        <v>#N/A</v>
      </c>
      <c r="O315" s="63" t="e">
        <f t="shared" si="119"/>
        <v>#N/A</v>
      </c>
      <c r="P315" s="2">
        <f>SUMIF(MICRO!AP:AP,O315,MICRO!AZ:AZ)</f>
        <v>0</v>
      </c>
      <c r="Q315">
        <f>SUMIF(MICRO!AP:AP,O315,MICRO!BA:BA)</f>
        <v>0</v>
      </c>
      <c r="R315">
        <f>SUMIF(MICRO!AP:AP,O:O,MICRO!BB:BB)</f>
        <v>0</v>
      </c>
    </row>
    <row r="316" spans="4:18" ht="18.75" thickBot="1" x14ac:dyDescent="0.3">
      <c r="D316" s="117" t="s">
        <v>1302</v>
      </c>
      <c r="E316" s="118" t="e">
        <f>VLOOKUP(Tabela2[[#This Row],[TAG]],MICRO!J:L,3,0)</f>
        <v>#N/A</v>
      </c>
      <c r="F316" s="116" t="s">
        <v>32</v>
      </c>
      <c r="G316" s="119">
        <f>SUMIF(MICRO!AP:AP,O:O,MICRO!H:H)</f>
        <v>0</v>
      </c>
      <c r="H316" s="120">
        <f>SUMIF(MICRO!AP:AP,O:O,MICRO!R:R)</f>
        <v>0</v>
      </c>
      <c r="I316" s="120">
        <f>SUMIF(MICRO!AP:AP,O:O,MICRO!T:T)</f>
        <v>0</v>
      </c>
      <c r="J316" s="121">
        <f t="shared" si="115"/>
        <v>0</v>
      </c>
      <c r="K316" s="120">
        <f>SUMIF(MICRO!AP:AP,O:O,MICRO!X:X)</f>
        <v>0</v>
      </c>
      <c r="L316" s="121" t="str">
        <f t="shared" si="116"/>
        <v>0%</v>
      </c>
      <c r="M316" s="120">
        <f t="shared" si="117"/>
        <v>0</v>
      </c>
      <c r="N316" s="63" t="e">
        <f t="shared" si="118"/>
        <v>#N/A</v>
      </c>
      <c r="O316" s="63" t="e">
        <f t="shared" si="119"/>
        <v>#N/A</v>
      </c>
      <c r="P316" s="2">
        <f>SUMIF(MICRO!AP:AP,O316,MICRO!AZ:AZ)</f>
        <v>0</v>
      </c>
      <c r="Q316">
        <f>SUMIF(MICRO!AP:AP,O316,MICRO!BA:BA)</f>
        <v>0</v>
      </c>
      <c r="R316">
        <f>SUMIF(MICRO!AP:AP,O:O,MICRO!BB:BB)</f>
        <v>0</v>
      </c>
    </row>
    <row r="317" spans="4:18" ht="18.75" thickBot="1" x14ac:dyDescent="0.3">
      <c r="D317" s="117" t="s">
        <v>1308</v>
      </c>
      <c r="E317" s="118" t="e">
        <f>VLOOKUP(Tabela2[[#This Row],[TAG]],MICRO!J:L,3,0)</f>
        <v>#N/A</v>
      </c>
      <c r="F317" s="116" t="s">
        <v>32</v>
      </c>
      <c r="G317" s="119">
        <f>SUMIF(MICRO!AP:AP,O:O,MICRO!H:H)</f>
        <v>0</v>
      </c>
      <c r="H317" s="120">
        <f>SUMIF(MICRO!AP:AP,O:O,MICRO!R:R)</f>
        <v>0</v>
      </c>
      <c r="I317" s="120">
        <f>SUMIF(MICRO!AP:AP,O:O,MICRO!T:T)</f>
        <v>0</v>
      </c>
      <c r="J317" s="121">
        <f t="shared" si="115"/>
        <v>0</v>
      </c>
      <c r="K317" s="120">
        <f>SUMIF(MICRO!AP:AP,O:O,MICRO!X:X)</f>
        <v>0</v>
      </c>
      <c r="L317" s="121" t="str">
        <f t="shared" si="116"/>
        <v>0%</v>
      </c>
      <c r="M317" s="120">
        <f t="shared" si="117"/>
        <v>0</v>
      </c>
      <c r="N317" s="63" t="e">
        <f t="shared" si="118"/>
        <v>#N/A</v>
      </c>
      <c r="O317" s="63" t="e">
        <f t="shared" si="119"/>
        <v>#N/A</v>
      </c>
      <c r="P317" s="2">
        <f>SUMIF(MICRO!AP:AP,O317,MICRO!AZ:AZ)</f>
        <v>0</v>
      </c>
      <c r="Q317">
        <f>SUMIF(MICRO!AP:AP,O317,MICRO!BA:BA)</f>
        <v>0</v>
      </c>
      <c r="R317">
        <f>SUMIF(MICRO!AP:AP,O:O,MICRO!BB:BB)</f>
        <v>0</v>
      </c>
    </row>
    <row r="318" spans="4:18" ht="18.75" thickBot="1" x14ac:dyDescent="0.3">
      <c r="D318" s="117" t="s">
        <v>1297</v>
      </c>
      <c r="E318" s="118" t="e">
        <f>VLOOKUP(Tabela2[[#This Row],[TAG]],MICRO!J:L,3,0)</f>
        <v>#N/A</v>
      </c>
      <c r="F318" s="116" t="s">
        <v>32</v>
      </c>
      <c r="G318" s="119">
        <f>SUMIF(MICRO!AP:AP,O:O,MICRO!H:H)</f>
        <v>0</v>
      </c>
      <c r="H318" s="120">
        <f>SUMIF(MICRO!AP:AP,O:O,MICRO!R:R)</f>
        <v>0</v>
      </c>
      <c r="I318" s="120">
        <f>SUMIF(MICRO!AP:AP,O:O,MICRO!T:T)</f>
        <v>0</v>
      </c>
      <c r="J318" s="121">
        <f t="shared" si="115"/>
        <v>0</v>
      </c>
      <c r="K318" s="120">
        <f>SUMIF(MICRO!AP:AP,O:O,MICRO!X:X)</f>
        <v>0</v>
      </c>
      <c r="L318" s="121" t="str">
        <f t="shared" si="116"/>
        <v>0%</v>
      </c>
      <c r="M318" s="120">
        <f t="shared" si="117"/>
        <v>0</v>
      </c>
      <c r="N318" s="63" t="e">
        <f t="shared" si="118"/>
        <v>#N/A</v>
      </c>
      <c r="O318" s="63" t="e">
        <f t="shared" si="119"/>
        <v>#N/A</v>
      </c>
      <c r="P318" s="2">
        <f>SUMIF(MICRO!AP:AP,O318,MICRO!AZ:AZ)</f>
        <v>0</v>
      </c>
      <c r="Q318">
        <f>SUMIF(MICRO!AP:AP,O318,MICRO!BA:BA)</f>
        <v>0</v>
      </c>
      <c r="R318">
        <f>SUMIF(MICRO!AP:AP,O:O,MICRO!BB:BB)</f>
        <v>0</v>
      </c>
    </row>
    <row r="319" spans="4:18" ht="18.75" thickBot="1" x14ac:dyDescent="0.3">
      <c r="D319" s="117" t="s">
        <v>1307</v>
      </c>
      <c r="E319" s="118" t="e">
        <f>VLOOKUP(Tabela2[[#This Row],[TAG]],MICRO!J:L,3,0)</f>
        <v>#N/A</v>
      </c>
      <c r="F319" s="116" t="s">
        <v>31</v>
      </c>
      <c r="G319" s="119">
        <f>SUMIF(MICRO!AP:AP,O:O,MICRO!H:H)</f>
        <v>0</v>
      </c>
      <c r="H319" s="120">
        <f>SUMIF(MICRO!AP:AP,O:O,MICRO!R:R)</f>
        <v>0</v>
      </c>
      <c r="I319" s="120">
        <f>SUMIF(MICRO!AP:AP,O:O,MICRO!T:T)</f>
        <v>0</v>
      </c>
      <c r="J319" s="121">
        <f t="shared" si="115"/>
        <v>0</v>
      </c>
      <c r="K319" s="120">
        <f>SUMIF(MICRO!AP:AP,O:O,MICRO!X:X)</f>
        <v>0</v>
      </c>
      <c r="L319" s="121" t="str">
        <f t="shared" si="116"/>
        <v>0%</v>
      </c>
      <c r="M319" s="120">
        <f t="shared" si="117"/>
        <v>0</v>
      </c>
      <c r="N319" s="63" t="e">
        <f t="shared" si="118"/>
        <v>#N/A</v>
      </c>
      <c r="O319" s="63" t="e">
        <f t="shared" si="119"/>
        <v>#N/A</v>
      </c>
      <c r="P319" s="2">
        <f>SUMIF(MICRO!AP:AP,O319,MICRO!AZ:AZ)</f>
        <v>0</v>
      </c>
      <c r="Q319">
        <f>SUMIF(MICRO!AP:AP,O319,MICRO!BA:BA)</f>
        <v>0</v>
      </c>
      <c r="R319">
        <f>SUMIF(MICRO!AP:AP,O:O,MICRO!BB:BB)</f>
        <v>0</v>
      </c>
    </row>
    <row r="320" spans="4:18" ht="18.75" thickBot="1" x14ac:dyDescent="0.3">
      <c r="D320" s="117" t="s">
        <v>1302</v>
      </c>
      <c r="E320" s="118" t="e">
        <f>VLOOKUP(Tabela2[[#This Row],[TAG]],MICRO!J:L,3,0)</f>
        <v>#N/A</v>
      </c>
      <c r="F320" s="116" t="s">
        <v>31</v>
      </c>
      <c r="G320" s="119">
        <f>SUMIF(MICRO!AP:AP,O:O,MICRO!H:H)</f>
        <v>0</v>
      </c>
      <c r="H320" s="120">
        <f>SUMIF(MICRO!AP:AP,O:O,MICRO!R:R)</f>
        <v>0</v>
      </c>
      <c r="I320" s="120">
        <f>SUMIF(MICRO!AP:AP,O:O,MICRO!T:T)</f>
        <v>0</v>
      </c>
      <c r="J320" s="121">
        <f t="shared" si="115"/>
        <v>0</v>
      </c>
      <c r="K320" s="120">
        <f>SUMIF(MICRO!AP:AP,O:O,MICRO!X:X)</f>
        <v>0</v>
      </c>
      <c r="L320" s="121" t="str">
        <f t="shared" si="116"/>
        <v>0%</v>
      </c>
      <c r="M320" s="120">
        <f t="shared" si="117"/>
        <v>0</v>
      </c>
      <c r="N320" s="63" t="e">
        <f t="shared" si="118"/>
        <v>#N/A</v>
      </c>
      <c r="O320" s="63" t="e">
        <f t="shared" si="119"/>
        <v>#N/A</v>
      </c>
      <c r="P320" s="2">
        <f>SUMIF(MICRO!AP:AP,O320,MICRO!AZ:AZ)</f>
        <v>0</v>
      </c>
      <c r="Q320">
        <f>SUMIF(MICRO!AP:AP,O320,MICRO!BA:BA)</f>
        <v>0</v>
      </c>
      <c r="R320">
        <f>SUMIF(MICRO!AP:AP,O:O,MICRO!BB:BB)</f>
        <v>0</v>
      </c>
    </row>
    <row r="321" spans="4:18" ht="18.75" thickBot="1" x14ac:dyDescent="0.3">
      <c r="D321" s="117" t="s">
        <v>1308</v>
      </c>
      <c r="E321" s="118" t="e">
        <f>VLOOKUP(Tabela2[[#This Row],[TAG]],MICRO!J:L,3,0)</f>
        <v>#N/A</v>
      </c>
      <c r="F321" s="116" t="s">
        <v>31</v>
      </c>
      <c r="G321" s="119">
        <f>SUMIF(MICRO!AP:AP,O:O,MICRO!H:H)</f>
        <v>0</v>
      </c>
      <c r="H321" s="120">
        <f>SUMIF(MICRO!AP:AP,O:O,MICRO!R:R)</f>
        <v>0</v>
      </c>
      <c r="I321" s="120">
        <f>SUMIF(MICRO!AP:AP,O:O,MICRO!T:T)</f>
        <v>0</v>
      </c>
      <c r="J321" s="121">
        <f t="shared" ref="J321:J333" si="120">IF(G321 = 0,0,H321/G321)</f>
        <v>0</v>
      </c>
      <c r="K321" s="120">
        <f>SUMIF(MICRO!AP:AP,O:O,MICRO!X:X)</f>
        <v>0</v>
      </c>
      <c r="L321" s="121" t="str">
        <f t="shared" ref="L321:L333" si="121">IF(G321&lt;&gt;0,SUM(K321/G321*1),"0%")</f>
        <v>0%</v>
      </c>
      <c r="M321" s="120">
        <f t="shared" ref="M321:M333" si="122">G321-K321</f>
        <v>0</v>
      </c>
      <c r="N321" s="63" t="e">
        <f t="shared" ref="N321:N333" si="123">E321&amp;F321</f>
        <v>#N/A</v>
      </c>
      <c r="O321" s="63" t="e">
        <f t="shared" ref="O321:O333" si="124">D321&amp;E321&amp;F321</f>
        <v>#N/A</v>
      </c>
      <c r="P321" s="2">
        <f>SUMIF(MICRO!AP:AP,O321,MICRO!AZ:AZ)</f>
        <v>0</v>
      </c>
      <c r="Q321">
        <f>SUMIF(MICRO!AP:AP,O321,MICRO!BA:BA)</f>
        <v>0</v>
      </c>
      <c r="R321">
        <f>SUMIF(MICRO!AP:AP,O:O,MICRO!BB:BB)</f>
        <v>0</v>
      </c>
    </row>
    <row r="322" spans="4:18" ht="18.75" thickBot="1" x14ac:dyDescent="0.3">
      <c r="D322" s="117" t="s">
        <v>1297</v>
      </c>
      <c r="E322" s="118" t="e">
        <f>VLOOKUP(Tabela2[[#This Row],[TAG]],MICRO!J:L,3,0)</f>
        <v>#N/A</v>
      </c>
      <c r="F322" s="116" t="s">
        <v>31</v>
      </c>
      <c r="G322" s="119">
        <f>SUMIF(MICRO!AP:AP,O:O,MICRO!H:H)</f>
        <v>0</v>
      </c>
      <c r="H322" s="120">
        <f>SUMIF(MICRO!AP:AP,O:O,MICRO!R:R)</f>
        <v>0</v>
      </c>
      <c r="I322" s="120">
        <f>SUMIF(MICRO!AP:AP,O:O,MICRO!T:T)</f>
        <v>0</v>
      </c>
      <c r="J322" s="121">
        <f t="shared" si="120"/>
        <v>0</v>
      </c>
      <c r="K322" s="120">
        <f>SUMIF(MICRO!AP:AP,O:O,MICRO!X:X)</f>
        <v>0</v>
      </c>
      <c r="L322" s="121" t="str">
        <f t="shared" si="121"/>
        <v>0%</v>
      </c>
      <c r="M322" s="120">
        <f t="shared" si="122"/>
        <v>0</v>
      </c>
      <c r="N322" s="63" t="e">
        <f t="shared" si="123"/>
        <v>#N/A</v>
      </c>
      <c r="O322" s="63" t="e">
        <f t="shared" si="124"/>
        <v>#N/A</v>
      </c>
      <c r="P322" s="2">
        <f>SUMIF(MICRO!AP:AP,O322,MICRO!AZ:AZ)</f>
        <v>0</v>
      </c>
      <c r="Q322">
        <f>SUMIF(MICRO!AP:AP,O322,MICRO!BA:BA)</f>
        <v>0</v>
      </c>
      <c r="R322">
        <f>SUMIF(MICRO!AP:AP,O:O,MICRO!BB:BB)</f>
        <v>0</v>
      </c>
    </row>
    <row r="323" spans="4:18" ht="18.75" thickBot="1" x14ac:dyDescent="0.3">
      <c r="D323" s="117" t="s">
        <v>1872</v>
      </c>
      <c r="E323" s="118" t="e">
        <f>VLOOKUP(Tabela2[[#This Row],[TAG]],MICRO!J:L,3,0)</f>
        <v>#N/A</v>
      </c>
      <c r="F323" s="116" t="s">
        <v>31</v>
      </c>
      <c r="G323" s="119">
        <f>SUMIF(MICRO!AP:AP,O:O,MICRO!H:H)</f>
        <v>0</v>
      </c>
      <c r="H323" s="120">
        <f>SUMIF(MICRO!AP:AP,O:O,MICRO!R:R)</f>
        <v>0</v>
      </c>
      <c r="I323" s="120">
        <f>SUMIF(MICRO!AP:AP,O:O,MICRO!T:T)</f>
        <v>0</v>
      </c>
      <c r="J323" s="121">
        <f t="shared" si="120"/>
        <v>0</v>
      </c>
      <c r="K323" s="120">
        <f>SUMIF(MICRO!AP:AP,O:O,MICRO!X:X)</f>
        <v>0</v>
      </c>
      <c r="L323" s="121" t="str">
        <f t="shared" si="121"/>
        <v>0%</v>
      </c>
      <c r="M323" s="120">
        <f t="shared" si="122"/>
        <v>0</v>
      </c>
      <c r="N323" s="63" t="e">
        <f t="shared" si="123"/>
        <v>#N/A</v>
      </c>
      <c r="O323" s="63" t="e">
        <f t="shared" si="124"/>
        <v>#N/A</v>
      </c>
      <c r="P323" s="2">
        <f>SUMIF(MICRO!AP:AP,O323,MICRO!AZ:AZ)</f>
        <v>0</v>
      </c>
      <c r="Q323">
        <f>SUMIF(MICRO!AP:AP,O323,MICRO!BA:BA)</f>
        <v>0</v>
      </c>
      <c r="R323">
        <f>SUMIF(MICRO!AP:AP,O:O,MICRO!BB:BB)</f>
        <v>0</v>
      </c>
    </row>
    <row r="324" spans="4:18" ht="18.75" thickBot="1" x14ac:dyDescent="0.3">
      <c r="D324" s="117" t="s">
        <v>1384</v>
      </c>
      <c r="E324" s="118" t="e">
        <f>VLOOKUP(Tabela2[[#This Row],[TAG]],MICRO!J:L,3,0)</f>
        <v>#N/A</v>
      </c>
      <c r="F324" s="116" t="s">
        <v>23</v>
      </c>
      <c r="G324" s="119">
        <f>SUMIF(MICRO!AP:AP,O:O,MICRO!H:H)</f>
        <v>0</v>
      </c>
      <c r="H324" s="120">
        <f>SUMIF(MICRO!AP:AP,O:O,MICRO!R:R)</f>
        <v>0</v>
      </c>
      <c r="I324" s="120">
        <f>SUMIF(MICRO!AP:AP,O:O,MICRO!T:T)</f>
        <v>0</v>
      </c>
      <c r="J324" s="121">
        <f t="shared" si="120"/>
        <v>0</v>
      </c>
      <c r="K324" s="120">
        <f>SUMIF(MICRO!AP:AP,O:O,MICRO!X:X)</f>
        <v>0</v>
      </c>
      <c r="L324" s="121" t="str">
        <f t="shared" si="121"/>
        <v>0%</v>
      </c>
      <c r="M324" s="120">
        <f t="shared" si="122"/>
        <v>0</v>
      </c>
      <c r="N324" s="63" t="e">
        <f t="shared" si="123"/>
        <v>#N/A</v>
      </c>
      <c r="O324" s="63" t="e">
        <f t="shared" si="124"/>
        <v>#N/A</v>
      </c>
      <c r="P324" s="2">
        <f>SUMIF(MICRO!AP:AP,O324,MICRO!AZ:AZ)</f>
        <v>0</v>
      </c>
      <c r="Q324">
        <f>SUMIF(MICRO!AP:AP,O324,MICRO!BA:BA)</f>
        <v>0</v>
      </c>
      <c r="R324">
        <f>SUMIF(MICRO!AP:AP,O:O,MICRO!BB:BB)</f>
        <v>0</v>
      </c>
    </row>
    <row r="325" spans="4:18" ht="18.75" thickBot="1" x14ac:dyDescent="0.3">
      <c r="D325" s="117" t="s">
        <v>1883</v>
      </c>
      <c r="E325" s="118" t="e">
        <f>VLOOKUP(Tabela2[[#This Row],[TAG]],MICRO!J:L,3,0)</f>
        <v>#N/A</v>
      </c>
      <c r="F325" s="116" t="s">
        <v>23</v>
      </c>
      <c r="G325" s="119">
        <f>SUMIF(MICRO!AP:AP,O:O,MICRO!H:H)</f>
        <v>0</v>
      </c>
      <c r="H325" s="120">
        <f>SUMIF(MICRO!AP:AP,O:O,MICRO!R:R)</f>
        <v>0</v>
      </c>
      <c r="I325" s="120">
        <f>SUMIF(MICRO!AP:AP,O:O,MICRO!T:T)</f>
        <v>0</v>
      </c>
      <c r="J325" s="121">
        <f t="shared" si="120"/>
        <v>0</v>
      </c>
      <c r="K325" s="120">
        <f>SUMIF(MICRO!AP:AP,O:O,MICRO!X:X)</f>
        <v>0</v>
      </c>
      <c r="L325" s="121" t="str">
        <f t="shared" si="121"/>
        <v>0%</v>
      </c>
      <c r="M325" s="120">
        <f t="shared" si="122"/>
        <v>0</v>
      </c>
      <c r="N325" s="63" t="e">
        <f t="shared" si="123"/>
        <v>#N/A</v>
      </c>
      <c r="O325" s="63" t="e">
        <f t="shared" si="124"/>
        <v>#N/A</v>
      </c>
      <c r="P325" s="2">
        <f>SUMIF(MICRO!AP:AP,O325,MICRO!AZ:AZ)</f>
        <v>0</v>
      </c>
      <c r="Q325">
        <f>SUMIF(MICRO!AP:AP,O325,MICRO!BA:BA)</f>
        <v>0</v>
      </c>
      <c r="R325">
        <f>SUMIF(MICRO!AP:AP,O:O,MICRO!BB:BB)</f>
        <v>0</v>
      </c>
    </row>
    <row r="326" spans="4:18" ht="18.75" thickBot="1" x14ac:dyDescent="0.3">
      <c r="D326" s="117" t="s">
        <v>1884</v>
      </c>
      <c r="E326" s="118" t="e">
        <f>VLOOKUP(Tabela2[[#This Row],[TAG]],MICRO!J:L,3,0)</f>
        <v>#N/A</v>
      </c>
      <c r="F326" s="116" t="s">
        <v>23</v>
      </c>
      <c r="G326" s="119">
        <f>SUMIF(MICRO!AP:AP,O:O,MICRO!H:H)</f>
        <v>0</v>
      </c>
      <c r="H326" s="120">
        <f>SUMIF(MICRO!AP:AP,O:O,MICRO!R:R)</f>
        <v>0</v>
      </c>
      <c r="I326" s="120">
        <f>SUMIF(MICRO!AP:AP,O:O,MICRO!T:T)</f>
        <v>0</v>
      </c>
      <c r="J326" s="121">
        <f t="shared" si="120"/>
        <v>0</v>
      </c>
      <c r="K326" s="120">
        <f>SUMIF(MICRO!AP:AP,O:O,MICRO!X:X)</f>
        <v>0</v>
      </c>
      <c r="L326" s="121" t="str">
        <f t="shared" si="121"/>
        <v>0%</v>
      </c>
      <c r="M326" s="120">
        <f t="shared" si="122"/>
        <v>0</v>
      </c>
      <c r="N326" s="63" t="e">
        <f t="shared" si="123"/>
        <v>#N/A</v>
      </c>
      <c r="O326" s="63" t="e">
        <f t="shared" si="124"/>
        <v>#N/A</v>
      </c>
      <c r="P326" s="2">
        <f>SUMIF(MICRO!AP:AP,O326,MICRO!AZ:AZ)</f>
        <v>0</v>
      </c>
      <c r="Q326">
        <f>SUMIF(MICRO!AP:AP,O326,MICRO!BA:BA)</f>
        <v>0</v>
      </c>
      <c r="R326">
        <f>SUMIF(MICRO!AP:AP,O:O,MICRO!BB:BB)</f>
        <v>0</v>
      </c>
    </row>
    <row r="327" spans="4:18" ht="18.75" thickBot="1" x14ac:dyDescent="0.3">
      <c r="D327" s="117" t="s">
        <v>2066</v>
      </c>
      <c r="E327" s="118" t="e">
        <f>VLOOKUP(Tabela2[[#This Row],[TAG]],MICRO!J:L,3,0)</f>
        <v>#N/A</v>
      </c>
      <c r="F327" s="116"/>
      <c r="G327" s="119">
        <f>SUMIF(MICRO!AP:AP,O:O,MICRO!H:H)</f>
        <v>0</v>
      </c>
      <c r="H327" s="120">
        <f>SUMIF(MICRO!AP:AP,O:O,MICRO!R:R)</f>
        <v>0</v>
      </c>
      <c r="I327" s="120">
        <f>SUMIF(MICRO!AP:AP,O:O,MICRO!T:T)</f>
        <v>0</v>
      </c>
      <c r="J327" s="121">
        <f t="shared" si="120"/>
        <v>0</v>
      </c>
      <c r="K327" s="120">
        <f>SUMIF(MICRO!AP:AP,O:O,MICRO!X:X)</f>
        <v>0</v>
      </c>
      <c r="L327" s="121" t="str">
        <f t="shared" si="121"/>
        <v>0%</v>
      </c>
      <c r="M327" s="120">
        <f t="shared" si="122"/>
        <v>0</v>
      </c>
      <c r="N327" s="63" t="e">
        <f t="shared" si="123"/>
        <v>#N/A</v>
      </c>
      <c r="O327" s="63" t="e">
        <f t="shared" si="124"/>
        <v>#N/A</v>
      </c>
      <c r="P327" s="2">
        <f>SUMIF(MICRO!AP:AP,O327,MICRO!AZ:AZ)</f>
        <v>0</v>
      </c>
      <c r="Q327">
        <f>SUMIF(MICRO!AP:AP,O327,MICRO!BA:BA)</f>
        <v>0</v>
      </c>
      <c r="R327">
        <f>SUMIF(MICRO!AP:AP,O:O,MICRO!BB:BB)</f>
        <v>0</v>
      </c>
    </row>
    <row r="328" spans="4:18" ht="18.75" thickBot="1" x14ac:dyDescent="0.3">
      <c r="D328" s="117" t="s">
        <v>1885</v>
      </c>
      <c r="E328" s="118" t="e">
        <f>VLOOKUP(Tabela2[[#This Row],[TAG]],MICRO!J:L,3,0)</f>
        <v>#N/A</v>
      </c>
      <c r="F328" s="116" t="s">
        <v>33</v>
      </c>
      <c r="G328" s="119">
        <f>SUMIF(MICRO!AP:AP,O:O,MICRO!H:H)</f>
        <v>0</v>
      </c>
      <c r="H328" s="120">
        <f>SUMIF(MICRO!AP:AP,O:O,MICRO!R:R)</f>
        <v>0</v>
      </c>
      <c r="I328" s="120">
        <f>SUMIF(MICRO!AP:AP,O:O,MICRO!T:T)</f>
        <v>0</v>
      </c>
      <c r="J328" s="121">
        <f t="shared" si="120"/>
        <v>0</v>
      </c>
      <c r="K328" s="120">
        <f>SUMIF(MICRO!AP:AP,O:O,MICRO!X:X)</f>
        <v>0</v>
      </c>
      <c r="L328" s="121" t="str">
        <f t="shared" si="121"/>
        <v>0%</v>
      </c>
      <c r="M328" s="120">
        <f t="shared" si="122"/>
        <v>0</v>
      </c>
      <c r="N328" s="63" t="e">
        <f t="shared" si="123"/>
        <v>#N/A</v>
      </c>
      <c r="O328" s="63" t="e">
        <f t="shared" si="124"/>
        <v>#N/A</v>
      </c>
      <c r="P328" s="2">
        <f>SUMIF(MICRO!AP:AP,O328,MICRO!AZ:AZ)</f>
        <v>0</v>
      </c>
      <c r="Q328">
        <f>SUMIF(MICRO!AP:AP,O328,MICRO!BA:BA)</f>
        <v>0</v>
      </c>
      <c r="R328">
        <f>SUMIF(MICRO!AP:AP,O:O,MICRO!BB:BB)</f>
        <v>0</v>
      </c>
    </row>
    <row r="329" spans="4:18" ht="18.75" thickBot="1" x14ac:dyDescent="0.3">
      <c r="D329" s="117" t="s">
        <v>1886</v>
      </c>
      <c r="E329" s="118" t="e">
        <f>VLOOKUP(Tabela2[[#This Row],[TAG]],MICRO!J:L,3,0)</f>
        <v>#N/A</v>
      </c>
      <c r="F329" s="116" t="s">
        <v>22</v>
      </c>
      <c r="G329" s="119">
        <f>SUMIF(MICRO!AP:AP,O:O,MICRO!H:H)</f>
        <v>0</v>
      </c>
      <c r="H329" s="120">
        <f>SUMIF(MICRO!AP:AP,O:O,MICRO!R:R)</f>
        <v>0</v>
      </c>
      <c r="I329" s="120">
        <f>SUMIF(MICRO!AP:AP,O:O,MICRO!T:T)</f>
        <v>0</v>
      </c>
      <c r="J329" s="121">
        <f t="shared" si="120"/>
        <v>0</v>
      </c>
      <c r="K329" s="120">
        <f>SUMIF(MICRO!AP:AP,O:O,MICRO!X:X)</f>
        <v>0</v>
      </c>
      <c r="L329" s="121" t="str">
        <f t="shared" si="121"/>
        <v>0%</v>
      </c>
      <c r="M329" s="120">
        <f t="shared" si="122"/>
        <v>0</v>
      </c>
      <c r="N329" s="63" t="e">
        <f t="shared" si="123"/>
        <v>#N/A</v>
      </c>
      <c r="O329" s="63" t="e">
        <f t="shared" si="124"/>
        <v>#N/A</v>
      </c>
      <c r="P329" s="2">
        <f>SUMIF(MICRO!AP:AP,O329,MICRO!AZ:AZ)</f>
        <v>0</v>
      </c>
      <c r="Q329">
        <f>SUMIF(MICRO!AP:AP,O329,MICRO!BA:BA)</f>
        <v>0</v>
      </c>
      <c r="R329">
        <f>SUMIF(MICRO!AP:AP,O:O,MICRO!BB:BB)</f>
        <v>0</v>
      </c>
    </row>
    <row r="330" spans="4:18" ht="18.75" thickBot="1" x14ac:dyDescent="0.3">
      <c r="D330" s="117" t="s">
        <v>1887</v>
      </c>
      <c r="E330" s="118" t="e">
        <f>VLOOKUP(Tabela2[[#This Row],[TAG]],MICRO!J:L,3,0)</f>
        <v>#N/A</v>
      </c>
      <c r="F330" s="116" t="s">
        <v>23</v>
      </c>
      <c r="G330" s="119">
        <f>SUMIF(MICRO!AP:AP,O:O,MICRO!H:H)</f>
        <v>0</v>
      </c>
      <c r="H330" s="120">
        <f>SUMIF(MICRO!AP:AP,O:O,MICRO!R:R)</f>
        <v>0</v>
      </c>
      <c r="I330" s="120">
        <f>SUMIF(MICRO!AP:AP,O:O,MICRO!T:T)</f>
        <v>0</v>
      </c>
      <c r="J330" s="121">
        <f t="shared" si="120"/>
        <v>0</v>
      </c>
      <c r="K330" s="120">
        <f>SUMIF(MICRO!AP:AP,O:O,MICRO!X:X)</f>
        <v>0</v>
      </c>
      <c r="L330" s="121" t="str">
        <f t="shared" si="121"/>
        <v>0%</v>
      </c>
      <c r="M330" s="120">
        <f t="shared" si="122"/>
        <v>0</v>
      </c>
      <c r="N330" s="63" t="e">
        <f t="shared" si="123"/>
        <v>#N/A</v>
      </c>
      <c r="O330" s="63" t="e">
        <f t="shared" si="124"/>
        <v>#N/A</v>
      </c>
      <c r="P330" s="2">
        <f>SUMIF(MICRO!AP:AP,O330,MICRO!AZ:AZ)</f>
        <v>0</v>
      </c>
      <c r="Q330">
        <f>SUMIF(MICRO!AP:AP,O330,MICRO!BA:BA)</f>
        <v>0</v>
      </c>
      <c r="R330">
        <f>SUMIF(MICRO!AP:AP,O:O,MICRO!BB:BB)</f>
        <v>0</v>
      </c>
    </row>
    <row r="331" spans="4:18" ht="18.75" thickBot="1" x14ac:dyDescent="0.3">
      <c r="D331" s="117" t="s">
        <v>1872</v>
      </c>
      <c r="E331" s="118" t="e">
        <f>VLOOKUP(Tabela2[[#This Row],[TAG]],MICRO!J:L,3,0)</f>
        <v>#N/A</v>
      </c>
      <c r="F331" s="116" t="s">
        <v>52</v>
      </c>
      <c r="G331" s="119">
        <f>SUMIF(MICRO!AP:AP,O:O,MICRO!H:H)</f>
        <v>0</v>
      </c>
      <c r="H331" s="120">
        <f>SUMIF(MICRO!AP:AP,O:O,MICRO!R:R)</f>
        <v>0</v>
      </c>
      <c r="I331" s="120">
        <f>SUMIF(MICRO!AP:AP,O:O,MICRO!T:T)</f>
        <v>0</v>
      </c>
      <c r="J331" s="121">
        <f t="shared" si="120"/>
        <v>0</v>
      </c>
      <c r="K331" s="120">
        <f>SUMIF(MICRO!AP:AP,O:O,MICRO!X:X)</f>
        <v>0</v>
      </c>
      <c r="L331" s="121" t="str">
        <f t="shared" si="121"/>
        <v>0%</v>
      </c>
      <c r="M331" s="120">
        <f t="shared" si="122"/>
        <v>0</v>
      </c>
      <c r="N331" s="63" t="e">
        <f t="shared" si="123"/>
        <v>#N/A</v>
      </c>
      <c r="O331" s="63" t="e">
        <f t="shared" si="124"/>
        <v>#N/A</v>
      </c>
      <c r="P331" s="2">
        <f>SUMIF(MICRO!AP:AP,O331,MICRO!AZ:AZ)</f>
        <v>0</v>
      </c>
      <c r="Q331">
        <f>SUMIF(MICRO!AP:AP,O331,MICRO!BA:BA)</f>
        <v>0</v>
      </c>
      <c r="R331">
        <f>SUMIF(MICRO!AP:AP,O:O,MICRO!BB:BB)</f>
        <v>0</v>
      </c>
    </row>
    <row r="332" spans="4:18" ht="18.75" thickBot="1" x14ac:dyDescent="0.3">
      <c r="D332" s="117" t="s">
        <v>1886</v>
      </c>
      <c r="E332" s="118" t="e">
        <f>VLOOKUP(Tabela2[[#This Row],[TAG]],MICRO!J:L,3,0)</f>
        <v>#N/A</v>
      </c>
      <c r="F332" s="116" t="s">
        <v>31</v>
      </c>
      <c r="G332" s="119">
        <f>SUMIF(MICRO!AP:AP,O:O,MICRO!H:H)</f>
        <v>0</v>
      </c>
      <c r="H332" s="120">
        <f>SUMIF(MICRO!AP:AP,O:O,MICRO!R:R)</f>
        <v>0</v>
      </c>
      <c r="I332" s="120">
        <f>SUMIF(MICRO!AP:AP,O:O,MICRO!T:T)</f>
        <v>0</v>
      </c>
      <c r="J332" s="121">
        <f t="shared" si="120"/>
        <v>0</v>
      </c>
      <c r="K332" s="120">
        <f>SUMIF(MICRO!AP:AP,O:O,MICRO!X:X)</f>
        <v>0</v>
      </c>
      <c r="L332" s="121" t="str">
        <f t="shared" si="121"/>
        <v>0%</v>
      </c>
      <c r="M332" s="120">
        <f t="shared" si="122"/>
        <v>0</v>
      </c>
      <c r="N332" s="63" t="e">
        <f t="shared" si="123"/>
        <v>#N/A</v>
      </c>
      <c r="O332" s="63" t="e">
        <f t="shared" si="124"/>
        <v>#N/A</v>
      </c>
      <c r="P332" s="2">
        <f>SUMIF(MICRO!AP:AP,O332,MICRO!AZ:AZ)</f>
        <v>0</v>
      </c>
      <c r="Q332">
        <f>SUMIF(MICRO!AP:AP,O332,MICRO!BA:BA)</f>
        <v>0</v>
      </c>
      <c r="R332">
        <f>SUMIF(MICRO!AP:AP,O:O,MICRO!BB:BB)</f>
        <v>0</v>
      </c>
    </row>
    <row r="333" spans="4:18" ht="18.75" thickBot="1" x14ac:dyDescent="0.3">
      <c r="D333" s="117" t="s">
        <v>2281</v>
      </c>
      <c r="E333" s="118" t="str">
        <f>VLOOKUP(Tabela2[[#This Row],[TAG]],MICRO!J:L,3,0)</f>
        <v>P-188</v>
      </c>
      <c r="F333" s="116" t="s">
        <v>33</v>
      </c>
      <c r="G333" s="119">
        <f>SUMIF(MICRO!AP:AP,O:O,MICRO!H:H)</f>
        <v>1004.8</v>
      </c>
      <c r="H333" s="120">
        <f>SUMIF(MICRO!AP:AP,O:O,MICRO!R:R)</f>
        <v>937.8</v>
      </c>
      <c r="I333" s="120">
        <f>SUMIF(MICRO!AP:AP,O:O,MICRO!T:T)</f>
        <v>-67</v>
      </c>
      <c r="J333" s="121">
        <f t="shared" si="120"/>
        <v>0.93332006369426757</v>
      </c>
      <c r="K333" s="120">
        <f>SUMIF(MICRO!AP:AP,O:O,MICRO!X:X)</f>
        <v>1004.8</v>
      </c>
      <c r="L333" s="121">
        <f t="shared" si="121"/>
        <v>1</v>
      </c>
      <c r="M333" s="120">
        <f t="shared" si="122"/>
        <v>0</v>
      </c>
      <c r="N333" s="63" t="str">
        <f t="shared" si="123"/>
        <v>P-188BASES ROLETES</v>
      </c>
      <c r="O333" s="63" t="str">
        <f t="shared" si="124"/>
        <v>1073-TC-006P-188BASES ROLETES</v>
      </c>
      <c r="P333" s="2">
        <f>SUMIF(MICRO!AP:AP,O333,MICRO!AZ:AZ)</f>
        <v>0</v>
      </c>
      <c r="Q333">
        <f>SUMIF(MICRO!AP:AP,O333,MICRO!BA:BA)</f>
        <v>0</v>
      </c>
      <c r="R333">
        <f>SUMIF(MICRO!AP:AP,O:O,MICRO!BB:BB)</f>
        <v>937.8</v>
      </c>
    </row>
    <row r="334" spans="4:18" ht="18.75" thickBot="1" x14ac:dyDescent="0.3">
      <c r="D334" s="117" t="s">
        <v>2283</v>
      </c>
      <c r="E334" s="118" t="str">
        <f>VLOOKUP(Tabela2[[#This Row],[TAG]],MICRO!J:L,3,0)</f>
        <v>P-188</v>
      </c>
      <c r="F334" s="116" t="s">
        <v>33</v>
      </c>
      <c r="G334" s="119">
        <f>SUMIF(MICRO!AP:AP,O:O,MICRO!H:H)</f>
        <v>1004.8</v>
      </c>
      <c r="H334" s="120">
        <f>SUMIF(MICRO!AP:AP,O:O,MICRO!R:R)</f>
        <v>937.8</v>
      </c>
      <c r="I334" s="120">
        <f>SUMIF(MICRO!AP:AP,O:O,MICRO!T:T)</f>
        <v>-67</v>
      </c>
      <c r="J334" s="121">
        <f t="shared" si="105"/>
        <v>0.93332006369426757</v>
      </c>
      <c r="K334" s="120">
        <f>SUMIF(MICRO!AP:AP,O:O,MICRO!X:X)</f>
        <v>1004.8</v>
      </c>
      <c r="L334" s="121">
        <f t="shared" si="106"/>
        <v>1</v>
      </c>
      <c r="M334" s="120">
        <f t="shared" si="107"/>
        <v>0</v>
      </c>
      <c r="N334" s="63" t="str">
        <f t="shared" si="108"/>
        <v>P-188BASES ROLETES</v>
      </c>
      <c r="O334" s="63" t="str">
        <f t="shared" si="109"/>
        <v>1073-TC-007P-188BASES ROLETES</v>
      </c>
      <c r="P334" s="2">
        <f>SUMIF(MICRO!AP:AP,O334,MICRO!AZ:AZ)</f>
        <v>0</v>
      </c>
      <c r="Q334">
        <f>SUMIF(MICRO!AP:AP,O334,MICRO!BA:BA)</f>
        <v>0</v>
      </c>
      <c r="R334">
        <f>SUMIF(MICRO!AP:AP,O:O,MICRO!BB:BB)</f>
        <v>937.8</v>
      </c>
    </row>
    <row r="335" spans="4:18" ht="18.75" thickBot="1" x14ac:dyDescent="0.3">
      <c r="D335" s="117" t="s">
        <v>2281</v>
      </c>
      <c r="E335" s="118" t="str">
        <f>VLOOKUP(Tabela2[[#This Row],[TAG]],MICRO!J:L,3,0)</f>
        <v>P-188</v>
      </c>
      <c r="F335" s="116" t="s">
        <v>23</v>
      </c>
      <c r="G335" s="119">
        <f>SUMIF(MICRO!AP:AP,O:O,MICRO!H:H)</f>
        <v>1332.5</v>
      </c>
      <c r="H335" s="120">
        <f>SUMIF(MICRO!AP:AP,O:O,MICRO!R:R)</f>
        <v>1213.5</v>
      </c>
      <c r="I335" s="120">
        <f>SUMIF(MICRO!AP:AP,O:O,MICRO!T:T)</f>
        <v>-119</v>
      </c>
      <c r="J335" s="121">
        <f t="shared" ref="J335:J395" si="125">IF(G335 = 0,0,H335/G335)</f>
        <v>0.91069418386491552</v>
      </c>
      <c r="K335" s="120">
        <f>SUMIF(MICRO!AP:AP,O:O,MICRO!X:X)</f>
        <v>1332.5</v>
      </c>
      <c r="L335" s="121">
        <f t="shared" ref="L335:L395" si="126">IF(G335&lt;&gt;0,SUM(K335/G335*1),"0%")</f>
        <v>1</v>
      </c>
      <c r="M335" s="120">
        <f t="shared" ref="M335:M395" si="127">G335-K335</f>
        <v>0</v>
      </c>
      <c r="N335" s="63" t="str">
        <f t="shared" ref="N335:N395" si="128">E335&amp;F335</f>
        <v>P-188ROLOS</v>
      </c>
      <c r="O335" s="63" t="str">
        <f t="shared" ref="O335:O395" si="129">D335&amp;E335&amp;F335</f>
        <v>1073-TC-006P-188ROLOS</v>
      </c>
      <c r="P335" s="2">
        <f>SUMIF(MICRO!AP:AP,O335,MICRO!AZ:AZ)</f>
        <v>0</v>
      </c>
      <c r="Q335">
        <f>SUMIF(MICRO!AP:AP,O335,MICRO!BA:BA)</f>
        <v>0</v>
      </c>
      <c r="R335">
        <f>SUMIF(MICRO!AP:AP,O:O,MICRO!BB:BB)</f>
        <v>1213.5</v>
      </c>
    </row>
    <row r="336" spans="4:18" ht="18.75" thickBot="1" x14ac:dyDescent="0.3">
      <c r="D336" s="117" t="s">
        <v>2283</v>
      </c>
      <c r="E336" s="118" t="str">
        <f>VLOOKUP(Tabela2[[#This Row],[TAG]],MICRO!J:L,3,0)</f>
        <v>P-188</v>
      </c>
      <c r="F336" s="116" t="s">
        <v>23</v>
      </c>
      <c r="G336" s="119">
        <f>SUMIF(MICRO!AP:AP,O:O,MICRO!H:H)</f>
        <v>1332.5</v>
      </c>
      <c r="H336" s="120">
        <f>SUMIF(MICRO!AP:AP,O:O,MICRO!R:R)</f>
        <v>1213.5</v>
      </c>
      <c r="I336" s="120">
        <f>SUMIF(MICRO!AP:AP,O:O,MICRO!T:T)</f>
        <v>-119</v>
      </c>
      <c r="J336" s="121">
        <f t="shared" si="125"/>
        <v>0.91069418386491552</v>
      </c>
      <c r="K336" s="120">
        <f>SUMIF(MICRO!AP:AP,O:O,MICRO!X:X)</f>
        <v>1332.5</v>
      </c>
      <c r="L336" s="121">
        <f t="shared" si="126"/>
        <v>1</v>
      </c>
      <c r="M336" s="120">
        <f t="shared" si="127"/>
        <v>0</v>
      </c>
      <c r="N336" s="63" t="str">
        <f t="shared" si="128"/>
        <v>P-188ROLOS</v>
      </c>
      <c r="O336" s="63" t="str">
        <f t="shared" si="129"/>
        <v>1073-TC-007P-188ROLOS</v>
      </c>
      <c r="P336" s="2">
        <f>SUMIF(MICRO!AP:AP,O336,MICRO!AZ:AZ)</f>
        <v>0</v>
      </c>
      <c r="Q336">
        <f>SUMIF(MICRO!AP:AP,O336,MICRO!BA:BA)</f>
        <v>0</v>
      </c>
      <c r="R336">
        <f>SUMIF(MICRO!AP:AP,O:O,MICRO!BB:BB)</f>
        <v>1213.5</v>
      </c>
    </row>
    <row r="337" spans="4:18" ht="18.75" thickBot="1" x14ac:dyDescent="0.3">
      <c r="D337" s="117" t="s">
        <v>2281</v>
      </c>
      <c r="E337" s="118" t="str">
        <f>VLOOKUP(Tabela2[[#This Row],[TAG]],MICRO!J:L,3,0)</f>
        <v>P-188</v>
      </c>
      <c r="F337" s="116" t="s">
        <v>31</v>
      </c>
      <c r="G337" s="119">
        <f>SUMIF(MICRO!AP:AP,O:O,MICRO!H:H)</f>
        <v>0</v>
      </c>
      <c r="H337" s="120">
        <f>SUMIF(MICRO!AP:AP,O:O,MICRO!R:R)</f>
        <v>0</v>
      </c>
      <c r="I337" s="120">
        <f>SUMIF(MICRO!AP:AP,O:O,MICRO!T:T)</f>
        <v>0</v>
      </c>
      <c r="J337" s="121">
        <f t="shared" si="125"/>
        <v>0</v>
      </c>
      <c r="K337" s="120">
        <f>SUMIF(MICRO!AP:AP,O:O,MICRO!X:X)</f>
        <v>0</v>
      </c>
      <c r="L337" s="121" t="str">
        <f t="shared" si="126"/>
        <v>0%</v>
      </c>
      <c r="M337" s="120">
        <f t="shared" si="127"/>
        <v>0</v>
      </c>
      <c r="N337" s="63" t="str">
        <f t="shared" si="128"/>
        <v>P-188ESTRUTURA</v>
      </c>
      <c r="O337" s="63" t="str">
        <f t="shared" si="129"/>
        <v>1073-TC-006P-188ESTRUTURA</v>
      </c>
      <c r="P337" s="2">
        <f>SUMIF(MICRO!AP:AP,O337,MICRO!AZ:AZ)</f>
        <v>0</v>
      </c>
      <c r="Q337">
        <f>SUMIF(MICRO!AP:AP,O337,MICRO!BA:BA)</f>
        <v>0</v>
      </c>
      <c r="R337">
        <f>SUMIF(MICRO!AP:AP,O:O,MICRO!BB:BB)</f>
        <v>0</v>
      </c>
    </row>
    <row r="338" spans="4:18" ht="18.75" thickBot="1" x14ac:dyDescent="0.3">
      <c r="D338" s="117" t="s">
        <v>2283</v>
      </c>
      <c r="E338" s="118" t="str">
        <f>VLOOKUP(Tabela2[[#This Row],[TAG]],MICRO!J:L,3,0)</f>
        <v>P-188</v>
      </c>
      <c r="F338" s="116" t="s">
        <v>31</v>
      </c>
      <c r="G338" s="119">
        <f>SUMIF(MICRO!AP:AP,O:O,MICRO!H:H)</f>
        <v>0</v>
      </c>
      <c r="H338" s="120">
        <f>SUMIF(MICRO!AP:AP,O:O,MICRO!R:R)</f>
        <v>0</v>
      </c>
      <c r="I338" s="120">
        <f>SUMIF(MICRO!AP:AP,O:O,MICRO!T:T)</f>
        <v>0</v>
      </c>
      <c r="J338" s="121">
        <f t="shared" si="125"/>
        <v>0</v>
      </c>
      <c r="K338" s="120">
        <f>SUMIF(MICRO!AP:AP,O:O,MICRO!X:X)</f>
        <v>0</v>
      </c>
      <c r="L338" s="121" t="str">
        <f t="shared" si="126"/>
        <v>0%</v>
      </c>
      <c r="M338" s="120">
        <f t="shared" si="127"/>
        <v>0</v>
      </c>
      <c r="N338" s="63" t="str">
        <f t="shared" si="128"/>
        <v>P-188ESTRUTURA</v>
      </c>
      <c r="O338" s="63" t="str">
        <f t="shared" si="129"/>
        <v>1073-TC-007P-188ESTRUTURA</v>
      </c>
      <c r="P338" s="2">
        <f>SUMIF(MICRO!AP:AP,O338,MICRO!AZ:AZ)</f>
        <v>0</v>
      </c>
      <c r="Q338">
        <f>SUMIF(MICRO!AP:AP,O338,MICRO!BA:BA)</f>
        <v>0</v>
      </c>
      <c r="R338">
        <f>SUMIF(MICRO!AP:AP,O:O,MICRO!BB:BB)</f>
        <v>0</v>
      </c>
    </row>
    <row r="339" spans="4:18" ht="18.75" thickBot="1" x14ac:dyDescent="0.3">
      <c r="D339" s="117" t="s">
        <v>2281</v>
      </c>
      <c r="E339" s="118" t="str">
        <f>VLOOKUP(Tabela2[[#This Row],[TAG]],MICRO!J:L,3,0)</f>
        <v>P-188</v>
      </c>
      <c r="F339" s="116" t="s">
        <v>22</v>
      </c>
      <c r="G339" s="119">
        <f>SUMIF(MICRO!AP:AP,O:O,MICRO!H:H)</f>
        <v>0</v>
      </c>
      <c r="H339" s="120">
        <f>SUMIF(MICRO!AP:AP,O:O,MICRO!R:R)</f>
        <v>0</v>
      </c>
      <c r="I339" s="120">
        <f>SUMIF(MICRO!AP:AP,O:O,MICRO!T:T)</f>
        <v>0</v>
      </c>
      <c r="J339" s="121">
        <f t="shared" si="125"/>
        <v>0</v>
      </c>
      <c r="K339" s="120">
        <f>SUMIF(MICRO!AP:AP,O:O,MICRO!X:X)</f>
        <v>0</v>
      </c>
      <c r="L339" s="121" t="str">
        <f t="shared" si="126"/>
        <v>0%</v>
      </c>
      <c r="M339" s="120">
        <f t="shared" si="127"/>
        <v>0</v>
      </c>
      <c r="N339" s="63" t="str">
        <f t="shared" si="128"/>
        <v>P-188TAMBOR</v>
      </c>
      <c r="O339" s="63" t="str">
        <f t="shared" si="129"/>
        <v>1073-TC-006P-188TAMBOR</v>
      </c>
      <c r="P339" s="2">
        <f>SUMIF(MICRO!AP:AP,O339,MICRO!AZ:AZ)</f>
        <v>0</v>
      </c>
      <c r="Q339">
        <f>SUMIF(MICRO!AP:AP,O339,MICRO!BA:BA)</f>
        <v>0</v>
      </c>
      <c r="R339">
        <f>SUMIF(MICRO!AP:AP,O:O,MICRO!BB:BB)</f>
        <v>0</v>
      </c>
    </row>
    <row r="340" spans="4:18" ht="18.75" thickBot="1" x14ac:dyDescent="0.3">
      <c r="D340" s="117" t="s">
        <v>2283</v>
      </c>
      <c r="E340" s="118" t="str">
        <f>VLOOKUP(Tabela2[[#This Row],[TAG]],MICRO!J:L,3,0)</f>
        <v>P-188</v>
      </c>
      <c r="F340" s="116" t="s">
        <v>22</v>
      </c>
      <c r="G340" s="119">
        <f>SUMIF(MICRO!AP:AP,O:O,MICRO!H:H)</f>
        <v>0</v>
      </c>
      <c r="H340" s="120">
        <f>SUMIF(MICRO!AP:AP,O:O,MICRO!R:R)</f>
        <v>0</v>
      </c>
      <c r="I340" s="120">
        <f>SUMIF(MICRO!AP:AP,O:O,MICRO!T:T)</f>
        <v>0</v>
      </c>
      <c r="J340" s="121">
        <f t="shared" si="125"/>
        <v>0</v>
      </c>
      <c r="K340" s="120">
        <f>SUMIF(MICRO!AP:AP,O:O,MICRO!X:X)</f>
        <v>0</v>
      </c>
      <c r="L340" s="121" t="str">
        <f t="shared" si="126"/>
        <v>0%</v>
      </c>
      <c r="M340" s="120">
        <f t="shared" si="127"/>
        <v>0</v>
      </c>
      <c r="N340" s="63" t="str">
        <f t="shared" si="128"/>
        <v>P-188TAMBOR</v>
      </c>
      <c r="O340" s="63" t="str">
        <f t="shared" si="129"/>
        <v>1073-TC-007P-188TAMBOR</v>
      </c>
      <c r="P340" s="2">
        <f>SUMIF(MICRO!AP:AP,O340,MICRO!AZ:AZ)</f>
        <v>0</v>
      </c>
      <c r="Q340">
        <f>SUMIF(MICRO!AP:AP,O340,MICRO!BA:BA)</f>
        <v>0</v>
      </c>
      <c r="R340">
        <f>SUMIF(MICRO!AP:AP,O:O,MICRO!BB:BB)</f>
        <v>0</v>
      </c>
    </row>
    <row r="341" spans="4:18" ht="18.75" thickBot="1" x14ac:dyDescent="0.3">
      <c r="D341" s="117" t="s">
        <v>1307</v>
      </c>
      <c r="E341" s="118" t="e">
        <f>VLOOKUP(Tabela2[[#This Row],[TAG]],MICRO!J:L,3,0)</f>
        <v>#N/A</v>
      </c>
      <c r="F341" s="116" t="s">
        <v>52</v>
      </c>
      <c r="G341" s="119">
        <f>SUMIF(MICRO!AP:AP,O:O,MICRO!H:H)</f>
        <v>0</v>
      </c>
      <c r="H341" s="120">
        <f>SUMIF(MICRO!AP:AP,O:O,MICRO!R:R)</f>
        <v>0</v>
      </c>
      <c r="I341" s="120">
        <f>SUMIF(MICRO!AP:AP,O:O,MICRO!T:T)</f>
        <v>0</v>
      </c>
      <c r="J341" s="121">
        <f t="shared" si="125"/>
        <v>0</v>
      </c>
      <c r="K341" s="120">
        <f>SUMIF(MICRO!AP:AP,O:O,MICRO!X:X)</f>
        <v>0</v>
      </c>
      <c r="L341" s="121" t="str">
        <f t="shared" si="126"/>
        <v>0%</v>
      </c>
      <c r="M341" s="120">
        <f t="shared" si="127"/>
        <v>0</v>
      </c>
      <c r="N341" s="63" t="e">
        <f t="shared" si="128"/>
        <v>#N/A</v>
      </c>
      <c r="O341" s="63" t="e">
        <f t="shared" si="129"/>
        <v>#N/A</v>
      </c>
      <c r="P341" s="2">
        <f>SUMIF(MICRO!AP:AP,O341,MICRO!AZ:AZ)</f>
        <v>0</v>
      </c>
      <c r="Q341">
        <f>SUMIF(MICRO!AP:AP,O341,MICRO!BA:BA)</f>
        <v>0</v>
      </c>
      <c r="R341">
        <f>SUMIF(MICRO!AP:AP,O:O,MICRO!BB:BB)</f>
        <v>0</v>
      </c>
    </row>
    <row r="342" spans="4:18" ht="18.75" thickBot="1" x14ac:dyDescent="0.3">
      <c r="D342" s="117" t="s">
        <v>1302</v>
      </c>
      <c r="E342" s="118" t="e">
        <f>VLOOKUP(Tabela2[[#This Row],[TAG]],MICRO!J:L,3,0)</f>
        <v>#N/A</v>
      </c>
      <c r="F342" s="116" t="s">
        <v>52</v>
      </c>
      <c r="G342" s="119">
        <f>SUMIF(MICRO!AP:AP,O:O,MICRO!H:H)</f>
        <v>0</v>
      </c>
      <c r="H342" s="120">
        <f>SUMIF(MICRO!AP:AP,O:O,MICRO!R:R)</f>
        <v>0</v>
      </c>
      <c r="I342" s="120">
        <f>SUMIF(MICRO!AP:AP,O:O,MICRO!T:T)</f>
        <v>0</v>
      </c>
      <c r="J342" s="121">
        <f t="shared" si="125"/>
        <v>0</v>
      </c>
      <c r="K342" s="120">
        <f>SUMIF(MICRO!AP:AP,O:O,MICRO!X:X)</f>
        <v>0</v>
      </c>
      <c r="L342" s="121" t="str">
        <f t="shared" si="126"/>
        <v>0%</v>
      </c>
      <c r="M342" s="120">
        <f t="shared" si="127"/>
        <v>0</v>
      </c>
      <c r="N342" s="63" t="e">
        <f t="shared" si="128"/>
        <v>#N/A</v>
      </c>
      <c r="O342" s="63" t="e">
        <f t="shared" si="129"/>
        <v>#N/A</v>
      </c>
      <c r="P342" s="2">
        <f>SUMIF(MICRO!AP:AP,O342,MICRO!AZ:AZ)</f>
        <v>0</v>
      </c>
      <c r="Q342">
        <f>SUMIF(MICRO!AP:AP,O342,MICRO!BA:BA)</f>
        <v>0</v>
      </c>
      <c r="R342">
        <f>SUMIF(MICRO!AP:AP,O:O,MICRO!BB:BB)</f>
        <v>0</v>
      </c>
    </row>
    <row r="343" spans="4:18" ht="18.75" thickBot="1" x14ac:dyDescent="0.3">
      <c r="D343" s="117" t="s">
        <v>1308</v>
      </c>
      <c r="E343" s="118" t="e">
        <f>VLOOKUP(Tabela2[[#This Row],[TAG]],MICRO!J:L,3,0)</f>
        <v>#N/A</v>
      </c>
      <c r="F343" s="116" t="s">
        <v>52</v>
      </c>
      <c r="G343" s="119">
        <f>SUMIF(MICRO!AP:AP,O:O,MICRO!H:H)</f>
        <v>0</v>
      </c>
      <c r="H343" s="120">
        <f>SUMIF(MICRO!AP:AP,O:O,MICRO!R:R)</f>
        <v>0</v>
      </c>
      <c r="I343" s="120">
        <f>SUMIF(MICRO!AP:AP,O:O,MICRO!T:T)</f>
        <v>0</v>
      </c>
      <c r="J343" s="121">
        <f t="shared" si="125"/>
        <v>0</v>
      </c>
      <c r="K343" s="120">
        <f>SUMIF(MICRO!AP:AP,O:O,MICRO!X:X)</f>
        <v>0</v>
      </c>
      <c r="L343" s="121" t="str">
        <f t="shared" si="126"/>
        <v>0%</v>
      </c>
      <c r="M343" s="120">
        <f t="shared" si="127"/>
        <v>0</v>
      </c>
      <c r="N343" s="63" t="e">
        <f t="shared" si="128"/>
        <v>#N/A</v>
      </c>
      <c r="O343" s="63" t="e">
        <f t="shared" si="129"/>
        <v>#N/A</v>
      </c>
      <c r="P343" s="2">
        <f>SUMIF(MICRO!AP:AP,O343,MICRO!AZ:AZ)</f>
        <v>0</v>
      </c>
      <c r="Q343">
        <f>SUMIF(MICRO!AP:AP,O343,MICRO!BA:BA)</f>
        <v>0</v>
      </c>
      <c r="R343">
        <f>SUMIF(MICRO!AP:AP,O:O,MICRO!BB:BB)</f>
        <v>0</v>
      </c>
    </row>
    <row r="344" spans="4:18" ht="18.75" thickBot="1" x14ac:dyDescent="0.3">
      <c r="D344" s="117" t="s">
        <v>1297</v>
      </c>
      <c r="E344" s="118" t="e">
        <f>VLOOKUP(Tabela2[[#This Row],[TAG]],MICRO!J:L,3,0)</f>
        <v>#N/A</v>
      </c>
      <c r="F344" s="116" t="s">
        <v>52</v>
      </c>
      <c r="G344" s="119">
        <f>SUMIF(MICRO!AP:AP,O:O,MICRO!H:H)</f>
        <v>0</v>
      </c>
      <c r="H344" s="120">
        <f>SUMIF(MICRO!AP:AP,O:O,MICRO!R:R)</f>
        <v>0</v>
      </c>
      <c r="I344" s="120">
        <f>SUMIF(MICRO!AP:AP,O:O,MICRO!T:T)</f>
        <v>0</v>
      </c>
      <c r="J344" s="121">
        <f t="shared" si="125"/>
        <v>0</v>
      </c>
      <c r="K344" s="120">
        <f>SUMIF(MICRO!AP:AP,O:O,MICRO!X:X)</f>
        <v>0</v>
      </c>
      <c r="L344" s="121" t="str">
        <f t="shared" si="126"/>
        <v>0%</v>
      </c>
      <c r="M344" s="120">
        <f t="shared" si="127"/>
        <v>0</v>
      </c>
      <c r="N344" s="63" t="e">
        <f t="shared" si="128"/>
        <v>#N/A</v>
      </c>
      <c r="O344" s="63" t="e">
        <f t="shared" si="129"/>
        <v>#N/A</v>
      </c>
      <c r="P344" s="2">
        <f>SUMIF(MICRO!AP:AP,O344,MICRO!AZ:AZ)</f>
        <v>0</v>
      </c>
      <c r="Q344">
        <f>SUMIF(MICRO!AP:AP,O344,MICRO!BA:BA)</f>
        <v>0</v>
      </c>
      <c r="R344">
        <f>SUMIF(MICRO!AP:AP,O:O,MICRO!BB:BB)</f>
        <v>0</v>
      </c>
    </row>
    <row r="345" spans="4:18" ht="18.75" thickBot="1" x14ac:dyDescent="0.3">
      <c r="D345" s="117" t="s">
        <v>1307</v>
      </c>
      <c r="E345" s="118" t="e">
        <f>VLOOKUP(Tabela2[[#This Row],[TAG]],MICRO!J:L,3,0)</f>
        <v>#N/A</v>
      </c>
      <c r="F345" s="116" t="s">
        <v>335</v>
      </c>
      <c r="G345" s="119">
        <f>SUMIF(MICRO!AP:AP,O:O,MICRO!H:H)</f>
        <v>0</v>
      </c>
      <c r="H345" s="120">
        <f>SUMIF(MICRO!AP:AP,O:O,MICRO!R:R)</f>
        <v>0</v>
      </c>
      <c r="I345" s="120">
        <f>SUMIF(MICRO!AP:AP,O:O,MICRO!T:T)</f>
        <v>0</v>
      </c>
      <c r="J345" s="121">
        <f t="shared" si="125"/>
        <v>0</v>
      </c>
      <c r="K345" s="120">
        <f>SUMIF(MICRO!AP:AP,O:O,MICRO!X:X)</f>
        <v>0</v>
      </c>
      <c r="L345" s="121" t="str">
        <f t="shared" si="126"/>
        <v>0%</v>
      </c>
      <c r="M345" s="120">
        <f t="shared" si="127"/>
        <v>0</v>
      </c>
      <c r="N345" s="63" t="e">
        <f t="shared" si="128"/>
        <v>#N/A</v>
      </c>
      <c r="O345" s="63" t="e">
        <f t="shared" si="129"/>
        <v>#N/A</v>
      </c>
      <c r="P345" s="2">
        <f>SUMIF(MICRO!AP:AP,O345,MICRO!AZ:AZ)</f>
        <v>0</v>
      </c>
      <c r="Q345">
        <f>SUMIF(MICRO!AP:AP,O345,MICRO!BA:BA)</f>
        <v>0</v>
      </c>
      <c r="R345">
        <f>SUMIF(MICRO!AP:AP,O:O,MICRO!BB:BB)</f>
        <v>0</v>
      </c>
    </row>
    <row r="346" spans="4:18" ht="18.75" thickBot="1" x14ac:dyDescent="0.3">
      <c r="D346" s="117" t="s">
        <v>1302</v>
      </c>
      <c r="E346" s="118" t="e">
        <f>VLOOKUP(Tabela2[[#This Row],[TAG]],MICRO!J:L,3,0)</f>
        <v>#N/A</v>
      </c>
      <c r="F346" s="116" t="s">
        <v>335</v>
      </c>
      <c r="G346" s="119">
        <f>SUMIF(MICRO!AP:AP,O:O,MICRO!H:H)</f>
        <v>0</v>
      </c>
      <c r="H346" s="120">
        <f>SUMIF(MICRO!AP:AP,O:O,MICRO!R:R)</f>
        <v>0</v>
      </c>
      <c r="I346" s="120">
        <f>SUMIF(MICRO!AP:AP,O:O,MICRO!T:T)</f>
        <v>0</v>
      </c>
      <c r="J346" s="121">
        <f t="shared" si="125"/>
        <v>0</v>
      </c>
      <c r="K346" s="120">
        <f>SUMIF(MICRO!AP:AP,O:O,MICRO!X:X)</f>
        <v>0</v>
      </c>
      <c r="L346" s="121" t="str">
        <f t="shared" si="126"/>
        <v>0%</v>
      </c>
      <c r="M346" s="120">
        <f t="shared" si="127"/>
        <v>0</v>
      </c>
      <c r="N346" s="63" t="e">
        <f t="shared" si="128"/>
        <v>#N/A</v>
      </c>
      <c r="O346" s="63" t="e">
        <f t="shared" si="129"/>
        <v>#N/A</v>
      </c>
      <c r="P346" s="2">
        <f>SUMIF(MICRO!AP:AP,O346,MICRO!AZ:AZ)</f>
        <v>0</v>
      </c>
      <c r="Q346">
        <f>SUMIF(MICRO!AP:AP,O346,MICRO!BA:BA)</f>
        <v>0</v>
      </c>
      <c r="R346">
        <f>SUMIF(MICRO!AP:AP,O:O,MICRO!BB:BB)</f>
        <v>0</v>
      </c>
    </row>
    <row r="347" spans="4:18" ht="18.75" thickBot="1" x14ac:dyDescent="0.3">
      <c r="D347" s="117" t="s">
        <v>1308</v>
      </c>
      <c r="E347" s="118" t="e">
        <f>VLOOKUP(Tabela2[[#This Row],[TAG]],MICRO!J:L,3,0)</f>
        <v>#N/A</v>
      </c>
      <c r="F347" s="116" t="s">
        <v>335</v>
      </c>
      <c r="G347" s="119">
        <f>SUMIF(MICRO!AP:AP,O:O,MICRO!H:H)</f>
        <v>0</v>
      </c>
      <c r="H347" s="120">
        <f>SUMIF(MICRO!AP:AP,O:O,MICRO!R:R)</f>
        <v>0</v>
      </c>
      <c r="I347" s="120">
        <f>SUMIF(MICRO!AP:AP,O:O,MICRO!T:T)</f>
        <v>0</v>
      </c>
      <c r="J347" s="121">
        <f t="shared" si="125"/>
        <v>0</v>
      </c>
      <c r="K347" s="120">
        <f>SUMIF(MICRO!AP:AP,O:O,MICRO!X:X)</f>
        <v>0</v>
      </c>
      <c r="L347" s="121" t="str">
        <f t="shared" si="126"/>
        <v>0%</v>
      </c>
      <c r="M347" s="120">
        <f t="shared" si="127"/>
        <v>0</v>
      </c>
      <c r="N347" s="63" t="e">
        <f t="shared" si="128"/>
        <v>#N/A</v>
      </c>
      <c r="O347" s="63" t="e">
        <f t="shared" si="129"/>
        <v>#N/A</v>
      </c>
      <c r="P347" s="2">
        <f>SUMIF(MICRO!AP:AP,O347,MICRO!AZ:AZ)</f>
        <v>0</v>
      </c>
      <c r="Q347">
        <f>SUMIF(MICRO!AP:AP,O347,MICRO!BA:BA)</f>
        <v>0</v>
      </c>
      <c r="R347">
        <f>SUMIF(MICRO!AP:AP,O:O,MICRO!BB:BB)</f>
        <v>0</v>
      </c>
    </row>
    <row r="348" spans="4:18" ht="18.75" thickBot="1" x14ac:dyDescent="0.3">
      <c r="D348" s="117" t="s">
        <v>1297</v>
      </c>
      <c r="E348" s="118" t="e">
        <f>VLOOKUP(Tabela2[[#This Row],[TAG]],MICRO!J:L,3,0)</f>
        <v>#N/A</v>
      </c>
      <c r="F348" s="116" t="s">
        <v>335</v>
      </c>
      <c r="G348" s="119">
        <f>SUMIF(MICRO!AP:AP,O:O,MICRO!H:H)</f>
        <v>0</v>
      </c>
      <c r="H348" s="120">
        <f>SUMIF(MICRO!AP:AP,O:O,MICRO!R:R)</f>
        <v>0</v>
      </c>
      <c r="I348" s="120">
        <f>SUMIF(MICRO!AP:AP,O:O,MICRO!T:T)</f>
        <v>0</v>
      </c>
      <c r="J348" s="121">
        <f t="shared" si="125"/>
        <v>0</v>
      </c>
      <c r="K348" s="120">
        <f>SUMIF(MICRO!AP:AP,O:O,MICRO!X:X)</f>
        <v>0</v>
      </c>
      <c r="L348" s="121" t="str">
        <f t="shared" si="126"/>
        <v>0%</v>
      </c>
      <c r="M348" s="120">
        <f t="shared" si="127"/>
        <v>0</v>
      </c>
      <c r="N348" s="63" t="e">
        <f t="shared" si="128"/>
        <v>#N/A</v>
      </c>
      <c r="O348" s="63" t="e">
        <f t="shared" si="129"/>
        <v>#N/A</v>
      </c>
      <c r="P348" s="2">
        <f>SUMIF(MICRO!AP:AP,O348,MICRO!AZ:AZ)</f>
        <v>0</v>
      </c>
      <c r="Q348">
        <f>SUMIF(MICRO!AP:AP,O348,MICRO!BA:BA)</f>
        <v>0</v>
      </c>
      <c r="R348">
        <f>SUMIF(MICRO!AP:AP,O:O,MICRO!BB:BB)</f>
        <v>0</v>
      </c>
    </row>
    <row r="349" spans="4:18" ht="18.75" thickBot="1" x14ac:dyDescent="0.3">
      <c r="D349" s="117" t="s">
        <v>3034</v>
      </c>
      <c r="E349" s="118" t="e">
        <f>VLOOKUP(Tabela2[[#This Row],[TAG]],MICRO!J:L,3,0)</f>
        <v>#N/A</v>
      </c>
      <c r="F349" s="116" t="s">
        <v>23</v>
      </c>
      <c r="G349" s="119">
        <f>SUMIF(MICRO!AP:AP,O:O,MICRO!H:H)</f>
        <v>0</v>
      </c>
      <c r="H349" s="120">
        <f>SUMIF(MICRO!AP:AP,O:O,MICRO!R:R)</f>
        <v>0</v>
      </c>
      <c r="I349" s="120">
        <f>SUMIF(MICRO!AP:AP,O:O,MICRO!T:T)</f>
        <v>0</v>
      </c>
      <c r="J349" s="121">
        <f t="shared" ref="J349:J392" si="130">IF(G349 = 0,0,H349/G349)</f>
        <v>0</v>
      </c>
      <c r="K349" s="120">
        <f>SUMIF(MICRO!AP:AP,O:O,MICRO!X:X)</f>
        <v>0</v>
      </c>
      <c r="L349" s="121" t="str">
        <f t="shared" ref="L349:L392" si="131">IF(G349&lt;&gt;0,SUM(K349/G349*1),"0%")</f>
        <v>0%</v>
      </c>
      <c r="M349" s="120">
        <f t="shared" ref="M349:M392" si="132">G349-K349</f>
        <v>0</v>
      </c>
      <c r="N349" s="63" t="e">
        <f t="shared" ref="N349:N392" si="133">E349&amp;F349</f>
        <v>#N/A</v>
      </c>
      <c r="O349" s="63" t="e">
        <f t="shared" ref="O349:O392" si="134">D349&amp;E349&amp;F349</f>
        <v>#N/A</v>
      </c>
      <c r="P349" s="2">
        <f>SUMIF(MICRO!AP:AP,O349,MICRO!AZ:AZ)</f>
        <v>0</v>
      </c>
      <c r="Q349">
        <f>SUMIF(MICRO!AP:AP,O349,MICRO!BA:BA)</f>
        <v>0</v>
      </c>
      <c r="R349">
        <f>SUMIF(MICRO!AP:AP,O:O,MICRO!BB:BB)</f>
        <v>0</v>
      </c>
    </row>
    <row r="350" spans="4:18" ht="18.75" thickBot="1" x14ac:dyDescent="0.3">
      <c r="D350" s="117" t="s">
        <v>3018</v>
      </c>
      <c r="E350" s="118" t="str">
        <f>VLOOKUP(Tabela2[[#This Row],[TAG]],MICRO!J:L,3,0)</f>
        <v>P-200</v>
      </c>
      <c r="F350" s="116" t="s">
        <v>31</v>
      </c>
      <c r="G350" s="119">
        <f>SUMIF(MICRO!AP:AP,O:O,MICRO!H:H)</f>
        <v>976</v>
      </c>
      <c r="H350" s="120">
        <f>SUMIF(MICRO!AP:AP,O:O,MICRO!R:R)</f>
        <v>976</v>
      </c>
      <c r="I350" s="120">
        <f>SUMIF(MICRO!AP:AP,O:O,MICRO!T:T)</f>
        <v>0</v>
      </c>
      <c r="J350" s="121">
        <f t="shared" si="130"/>
        <v>1</v>
      </c>
      <c r="K350" s="120">
        <f>SUMIF(MICRO!AP:AP,O:O,MICRO!X:X)</f>
        <v>976</v>
      </c>
      <c r="L350" s="121">
        <f t="shared" si="131"/>
        <v>1</v>
      </c>
      <c r="M350" s="120">
        <f t="shared" si="132"/>
        <v>0</v>
      </c>
      <c r="N350" s="63" t="str">
        <f t="shared" si="133"/>
        <v>P-200ESTRUTURA</v>
      </c>
      <c r="O350" s="63" t="str">
        <f t="shared" si="134"/>
        <v>P200P-200ESTRUTURA</v>
      </c>
      <c r="P350" s="2">
        <f>SUMIF(MICRO!AP:AP,O350,MICRO!AZ:AZ)</f>
        <v>0</v>
      </c>
      <c r="Q350">
        <f>SUMIF(MICRO!AP:AP,O350,MICRO!BA:BA)</f>
        <v>0</v>
      </c>
      <c r="R350">
        <f>SUMIF(MICRO!AP:AP,O:O,MICRO!BB:BB)</f>
        <v>976</v>
      </c>
    </row>
    <row r="351" spans="4:18" ht="18.75" thickBot="1" x14ac:dyDescent="0.3">
      <c r="D351" s="117" t="s">
        <v>3020</v>
      </c>
      <c r="E351" s="118" t="str">
        <f>VLOOKUP(Tabela2[[#This Row],[TAG]],MICRO!J:L,3,0)</f>
        <v>P-201</v>
      </c>
      <c r="F351" s="116" t="s">
        <v>22</v>
      </c>
      <c r="G351" s="119">
        <f>SUMIF(MICRO!AP:AP,O:O,MICRO!H:H)</f>
        <v>213.7</v>
      </c>
      <c r="H351" s="120">
        <f>SUMIF(MICRO!AP:AP,O:O,MICRO!R:R)</f>
        <v>213.7</v>
      </c>
      <c r="I351" s="120">
        <f>SUMIF(MICRO!AP:AP,O:O,MICRO!T:T)</f>
        <v>0</v>
      </c>
      <c r="J351" s="121">
        <f t="shared" si="130"/>
        <v>1</v>
      </c>
      <c r="K351" s="120">
        <f>SUMIF(MICRO!AP:AP,O:O,MICRO!X:X)</f>
        <v>0</v>
      </c>
      <c r="L351" s="121">
        <f t="shared" si="131"/>
        <v>0</v>
      </c>
      <c r="M351" s="120">
        <f t="shared" si="132"/>
        <v>213.7</v>
      </c>
      <c r="N351" s="63" t="str">
        <f t="shared" si="133"/>
        <v>P-201TAMBOR</v>
      </c>
      <c r="O351" s="63" t="str">
        <f t="shared" si="134"/>
        <v>P201P-201TAMBOR</v>
      </c>
      <c r="P351" s="2">
        <f>SUMIF(MICRO!AP:AP,O351,MICRO!AZ:AZ)</f>
        <v>0</v>
      </c>
      <c r="Q351">
        <f>SUMIF(MICRO!AP:AP,O351,MICRO!BA:BA)</f>
        <v>213.7</v>
      </c>
      <c r="R351">
        <f>SUMIF(MICRO!AP:AP,O:O,MICRO!BB:BB)</f>
        <v>0</v>
      </c>
    </row>
    <row r="352" spans="4:18" ht="18.75" thickBot="1" x14ac:dyDescent="0.3">
      <c r="D352" s="117" t="s">
        <v>3033</v>
      </c>
      <c r="E352" s="118" t="str">
        <f>VLOOKUP(Tabela2[[#This Row],[TAG]],MICRO!J:L,3,0)</f>
        <v>P-199</v>
      </c>
      <c r="F352" s="116" t="s">
        <v>22</v>
      </c>
      <c r="G352" s="119">
        <f>SUMIF(MICRO!AP:AP,O:O,MICRO!H:H)</f>
        <v>773.1</v>
      </c>
      <c r="H352" s="120">
        <f>SUMIF(MICRO!AP:AP,O:O,MICRO!R:R)</f>
        <v>773.1</v>
      </c>
      <c r="I352" s="120">
        <f>SUMIF(MICRO!AP:AP,O:O,MICRO!T:T)</f>
        <v>0</v>
      </c>
      <c r="J352" s="121">
        <f t="shared" si="130"/>
        <v>1</v>
      </c>
      <c r="K352" s="120">
        <f>SUMIF(MICRO!AP:AP,O:O,MICRO!X:X)</f>
        <v>773.1</v>
      </c>
      <c r="L352" s="121">
        <f t="shared" si="131"/>
        <v>1</v>
      </c>
      <c r="M352" s="120">
        <f t="shared" si="132"/>
        <v>0</v>
      </c>
      <c r="N352" s="63" t="str">
        <f t="shared" si="133"/>
        <v>P-199TAMBOR</v>
      </c>
      <c r="O352" s="63" t="str">
        <f t="shared" si="134"/>
        <v>P199P-199TAMBOR</v>
      </c>
      <c r="P352" s="2" t="e">
        <f>SUMIF(MICRO!AP:AP,O352,MICRO!AZ:AZ)</f>
        <v>#REF!</v>
      </c>
      <c r="Q352" t="e">
        <f>SUMIF(MICRO!AP:AP,O352,MICRO!BA:BA)</f>
        <v>#REF!</v>
      </c>
      <c r="R352" t="e">
        <f>SUMIF(MICRO!AP:AP,O:O,MICRO!BB:BB)</f>
        <v>#REF!</v>
      </c>
    </row>
    <row r="353" spans="4:18" ht="18.75" thickBot="1" x14ac:dyDescent="0.3">
      <c r="D353" s="117" t="s">
        <v>3022</v>
      </c>
      <c r="E353" s="118" t="str">
        <f>VLOOKUP(Tabela2[[#This Row],[TAG]],MICRO!J:L,3,0)</f>
        <v>P-202</v>
      </c>
      <c r="F353" s="116" t="s">
        <v>23</v>
      </c>
      <c r="G353" s="119">
        <f>SUMIF(MICRO!AP:AP,O:O,MICRO!H:H)</f>
        <v>853.2</v>
      </c>
      <c r="H353" s="120">
        <f>SUMIF(MICRO!AP:AP,O:O,MICRO!R:R)</f>
        <v>407.67600000000004</v>
      </c>
      <c r="I353" s="120">
        <f>SUMIF(MICRO!AP:AP,O:O,MICRO!T:T)</f>
        <v>-853.2</v>
      </c>
      <c r="J353" s="121">
        <f t="shared" si="130"/>
        <v>0.47781997187060482</v>
      </c>
      <c r="K353" s="120">
        <f>SUMIF(MICRO!AP:AP,O:O,MICRO!X:X)</f>
        <v>0</v>
      </c>
      <c r="L353" s="121">
        <f t="shared" si="131"/>
        <v>0</v>
      </c>
      <c r="M353" s="120">
        <f t="shared" si="132"/>
        <v>853.2</v>
      </c>
      <c r="N353" s="63" t="str">
        <f t="shared" si="133"/>
        <v>P-202ROLOS</v>
      </c>
      <c r="O353" s="63" t="str">
        <f t="shared" si="134"/>
        <v>P202P-202ROLOS</v>
      </c>
      <c r="P353" s="2">
        <f>SUMIF(MICRO!AP:AP,O353,MICRO!AZ:AZ)</f>
        <v>0</v>
      </c>
      <c r="Q353">
        <f>SUMIF(MICRO!AP:AP,O353,MICRO!BA:BA)</f>
        <v>0</v>
      </c>
      <c r="R353">
        <f>SUMIF(MICRO!AP:AP,O:O,MICRO!BB:BB)</f>
        <v>0</v>
      </c>
    </row>
    <row r="354" spans="4:18" ht="18.75" thickBot="1" x14ac:dyDescent="0.3">
      <c r="D354" s="117" t="s">
        <v>3027</v>
      </c>
      <c r="E354" s="118" t="str">
        <f>VLOOKUP(Tabela2[[#This Row],[TAG]],MICRO!J:L,3,0)</f>
        <v>P-203</v>
      </c>
      <c r="F354" s="116" t="s">
        <v>23</v>
      </c>
      <c r="G354" s="119">
        <f>SUMIF(MICRO!AP:AP,O:O,MICRO!H:H)</f>
        <v>99</v>
      </c>
      <c r="H354" s="120">
        <f>SUMIF(MICRO!AP:AP,O:O,MICRO!R:R)</f>
        <v>14.107499999999998</v>
      </c>
      <c r="I354" s="120">
        <f>SUMIF(MICRO!AP:AP,O:O,MICRO!T:T)</f>
        <v>-99</v>
      </c>
      <c r="J354" s="121">
        <f t="shared" si="130"/>
        <v>0.14249999999999999</v>
      </c>
      <c r="K354" s="120">
        <f>SUMIF(MICRO!AP:AP,O:O,MICRO!X:X)</f>
        <v>0</v>
      </c>
      <c r="L354" s="121">
        <f t="shared" si="131"/>
        <v>0</v>
      </c>
      <c r="M354" s="120">
        <f t="shared" si="132"/>
        <v>99</v>
      </c>
      <c r="N354" s="63" t="str">
        <f t="shared" si="133"/>
        <v>P-203ROLOS</v>
      </c>
      <c r="O354" s="63" t="str">
        <f t="shared" si="134"/>
        <v>P203P-203ROLOS</v>
      </c>
      <c r="P354" s="2">
        <f>SUMIF(MICRO!AP:AP,O354,MICRO!AZ:AZ)</f>
        <v>0</v>
      </c>
      <c r="Q354">
        <f>SUMIF(MICRO!AP:AP,O354,MICRO!BA:BA)</f>
        <v>0</v>
      </c>
      <c r="R354">
        <f>SUMIF(MICRO!AP:AP,O:O,MICRO!BB:BB)</f>
        <v>0</v>
      </c>
    </row>
    <row r="355" spans="4:18" ht="18.75" thickBot="1" x14ac:dyDescent="0.3">
      <c r="D355" s="117" t="s">
        <v>3029</v>
      </c>
      <c r="E355" s="118" t="e">
        <f>VLOOKUP(Tabela2[[#This Row],[TAG]],MICRO!J:L,3,0)</f>
        <v>#N/A</v>
      </c>
      <c r="F355" s="116" t="s">
        <v>33</v>
      </c>
      <c r="G355" s="119">
        <f>SUMIF(MICRO!AP:AP,O:O,MICRO!H:H)</f>
        <v>0</v>
      </c>
      <c r="H355" s="120">
        <f>SUMIF(MICRO!AP:AP,O:O,MICRO!R:R)</f>
        <v>0</v>
      </c>
      <c r="I355" s="120">
        <f>SUMIF(MICRO!AP:AP,O:O,MICRO!T:T)</f>
        <v>0</v>
      </c>
      <c r="J355" s="121">
        <f t="shared" si="130"/>
        <v>0</v>
      </c>
      <c r="K355" s="120">
        <f>SUMIF(MICRO!AP:AP,O:O,MICRO!X:X)</f>
        <v>0</v>
      </c>
      <c r="L355" s="121" t="str">
        <f t="shared" si="131"/>
        <v>0%</v>
      </c>
      <c r="M355" s="120">
        <f t="shared" si="132"/>
        <v>0</v>
      </c>
      <c r="N355" s="63" t="e">
        <f t="shared" si="133"/>
        <v>#N/A</v>
      </c>
      <c r="O355" s="63" t="e">
        <f>D355&amp;E355&amp;F355</f>
        <v>#N/A</v>
      </c>
      <c r="P355" s="2">
        <f>SUMIF(MICRO!AP:AP,O355,MICRO!AZ:AZ)</f>
        <v>0</v>
      </c>
      <c r="Q355">
        <f>SUMIF(MICRO!AP:AP,O355,MICRO!BA:BA)</f>
        <v>0</v>
      </c>
      <c r="R355">
        <f>SUMIF(MICRO!AP:AP,O:O,MICRO!BB:BB)</f>
        <v>0</v>
      </c>
    </row>
    <row r="356" spans="4:18" ht="18.75" thickBot="1" x14ac:dyDescent="0.3">
      <c r="D356" s="117" t="s">
        <v>3028</v>
      </c>
      <c r="E356" s="118" t="e">
        <f>VLOOKUP(Tabela2[[#This Row],[TAG]],MICRO!J:L,3,0)</f>
        <v>#N/A</v>
      </c>
      <c r="F356" s="116" t="s">
        <v>33</v>
      </c>
      <c r="G356" s="119">
        <f>SUMIF(MICRO!AP:AP,O:O,MICRO!H:H)</f>
        <v>0</v>
      </c>
      <c r="H356" s="120">
        <f>SUMIF(MICRO!AP:AP,O:O,MICRO!R:R)</f>
        <v>0</v>
      </c>
      <c r="I356" s="120">
        <f>SUMIF(MICRO!AP:AP,O:O,MICRO!T:T)</f>
        <v>0</v>
      </c>
      <c r="J356" s="121">
        <f t="shared" si="130"/>
        <v>0</v>
      </c>
      <c r="K356" s="120">
        <f>SUMIF(MICRO!AP:AP,O:O,MICRO!X:X)</f>
        <v>0</v>
      </c>
      <c r="L356" s="121" t="str">
        <f t="shared" si="131"/>
        <v>0%</v>
      </c>
      <c r="M356" s="120">
        <f t="shared" si="132"/>
        <v>0</v>
      </c>
      <c r="N356" s="63" t="e">
        <f t="shared" si="133"/>
        <v>#N/A</v>
      </c>
      <c r="O356" s="63" t="e">
        <f>D356&amp;E356&amp;F356</f>
        <v>#N/A</v>
      </c>
      <c r="P356" s="2">
        <f>SUMIF(MICRO!AP:AP,O356,MICRO!AZ:AZ)</f>
        <v>0</v>
      </c>
      <c r="Q356">
        <f>SUMIF(MICRO!AP:AP,O356,MICRO!BA:BA)</f>
        <v>0</v>
      </c>
      <c r="R356">
        <f>SUMIF(MICRO!AP:AP,O:O,MICRO!BB:BB)</f>
        <v>0</v>
      </c>
    </row>
    <row r="357" spans="4:18" ht="18.75" thickBot="1" x14ac:dyDescent="0.3">
      <c r="D357" s="117" t="s">
        <v>3041</v>
      </c>
      <c r="E357" s="118" t="str">
        <f>VLOOKUP(Tabela2[[#This Row],[TAG]],MICRO!J:L,3,0)</f>
        <v>P-198</v>
      </c>
      <c r="F357" s="116" t="s">
        <v>31</v>
      </c>
      <c r="G357" s="119">
        <f>SUMIF(MICRO!AP:AP,O:O,MICRO!H:H)</f>
        <v>6327.5999999999995</v>
      </c>
      <c r="H357" s="120">
        <f>SUMIF(MICRO!AP:AP,O:O,MICRO!R:R)</f>
        <v>2837.08</v>
      </c>
      <c r="I357" s="120">
        <f>SUMIF(MICRO!AP:AP,O:O,MICRO!T:T)</f>
        <v>-4351.2000000000007</v>
      </c>
      <c r="J357" s="121">
        <f t="shared" si="130"/>
        <v>0.44836588912067771</v>
      </c>
      <c r="K357" s="120">
        <f>SUMIF(MICRO!AP:AP,O:O,MICRO!X:X)</f>
        <v>0</v>
      </c>
      <c r="L357" s="121">
        <f t="shared" si="131"/>
        <v>0</v>
      </c>
      <c r="M357" s="120">
        <f t="shared" si="132"/>
        <v>6327.5999999999995</v>
      </c>
      <c r="N357" s="63" t="str">
        <f t="shared" si="133"/>
        <v>P-198ESTRUTURA</v>
      </c>
      <c r="O357" s="63" t="str">
        <f t="shared" si="134"/>
        <v>05-CV-0001P-198ESTRUTURA</v>
      </c>
      <c r="P357" s="2">
        <f>SUMIF(MICRO!AP:AP,O357,MICRO!AZ:AZ)</f>
        <v>0</v>
      </c>
      <c r="Q357">
        <f>SUMIF(MICRO!AP:AP,O357,MICRO!BA:BA)</f>
        <v>1976.4</v>
      </c>
      <c r="R357">
        <f>SUMIF(MICRO!AP:AP,O:O,MICRO!BB:BB)</f>
        <v>0</v>
      </c>
    </row>
    <row r="358" spans="4:18" ht="18.75" thickBot="1" x14ac:dyDescent="0.3">
      <c r="D358" s="117" t="s">
        <v>3100</v>
      </c>
      <c r="E358" s="118" t="str">
        <f>VLOOKUP(Tabela2[[#This Row],[TAG]],MICRO!J:L,3,0)</f>
        <v>P-198</v>
      </c>
      <c r="F358" s="116" t="s">
        <v>31</v>
      </c>
      <c r="G358" s="119">
        <f>SUMIF(MICRO!AP:AP,O:O,MICRO!H:H)</f>
        <v>0</v>
      </c>
      <c r="H358" s="120">
        <f>SUMIF(MICRO!AP:AP,O:O,MICRO!R:R)</f>
        <v>0</v>
      </c>
      <c r="I358" s="120">
        <f>SUMIF(MICRO!AP:AP,O:O,MICRO!T:T)</f>
        <v>0</v>
      </c>
      <c r="J358" s="121">
        <f t="shared" si="130"/>
        <v>0</v>
      </c>
      <c r="K358" s="120">
        <f>SUMIF(MICRO!AP:AP,O:O,MICRO!X:X)</f>
        <v>0</v>
      </c>
      <c r="L358" s="121" t="str">
        <f t="shared" si="131"/>
        <v>0%</v>
      </c>
      <c r="M358" s="120">
        <f t="shared" si="132"/>
        <v>0</v>
      </c>
      <c r="N358" s="63" t="str">
        <f t="shared" si="133"/>
        <v>P-198ESTRUTURA</v>
      </c>
      <c r="O358" s="63" t="str">
        <f t="shared" si="134"/>
        <v>14-AC-0001P-198ESTRUTURA</v>
      </c>
      <c r="P358" s="2">
        <f>SUMIF(MICRO!AP:AP,O358,MICRO!AZ:AZ)</f>
        <v>0</v>
      </c>
      <c r="Q358">
        <f>SUMIF(MICRO!AP:AP,O358,MICRO!BA:BA)</f>
        <v>0</v>
      </c>
      <c r="R358">
        <f>SUMIF(MICRO!AP:AP,O:O,MICRO!BB:BB)</f>
        <v>0</v>
      </c>
    </row>
    <row r="359" spans="4:18" ht="18.75" thickBot="1" x14ac:dyDescent="0.3">
      <c r="D359" s="117" t="s">
        <v>3052</v>
      </c>
      <c r="E359" s="118" t="str">
        <f>VLOOKUP(Tabela2[[#This Row],[TAG]],MICRO!J:L,3,0)</f>
        <v>P-198</v>
      </c>
      <c r="F359" s="116" t="s">
        <v>31</v>
      </c>
      <c r="G359" s="119">
        <f>SUMIF(MICRO!AP:AP,O:O,MICRO!H:H)</f>
        <v>550.20000000000005</v>
      </c>
      <c r="H359" s="120">
        <f>SUMIF(MICRO!AP:AP,O:O,MICRO!R:R)</f>
        <v>0</v>
      </c>
      <c r="I359" s="120">
        <f>SUMIF(MICRO!AP:AP,O:O,MICRO!T:T)</f>
        <v>-550.20000000000005</v>
      </c>
      <c r="J359" s="121">
        <f t="shared" si="130"/>
        <v>0</v>
      </c>
      <c r="K359" s="120">
        <f>SUMIF(MICRO!AP:AP,O:O,MICRO!X:X)</f>
        <v>0</v>
      </c>
      <c r="L359" s="121">
        <f t="shared" si="131"/>
        <v>0</v>
      </c>
      <c r="M359" s="120">
        <f t="shared" si="132"/>
        <v>550.20000000000005</v>
      </c>
      <c r="N359" s="63" t="str">
        <f t="shared" si="133"/>
        <v>P-198ESTRUTURA</v>
      </c>
      <c r="O359" s="63" t="str">
        <f t="shared" si="134"/>
        <v>14-CV-0001P-198ESTRUTURA</v>
      </c>
      <c r="P359" s="2">
        <f>SUMIF(MICRO!AP:AP,O359,MICRO!AZ:AZ)</f>
        <v>0</v>
      </c>
      <c r="Q359">
        <f>SUMIF(MICRO!AP:AP,O359,MICRO!BA:BA)</f>
        <v>0</v>
      </c>
      <c r="R359">
        <f>SUMIF(MICRO!AP:AP,O:O,MICRO!BB:BB)</f>
        <v>0</v>
      </c>
    </row>
    <row r="360" spans="4:18" ht="18.75" thickBot="1" x14ac:dyDescent="0.3">
      <c r="D360" s="117" t="s">
        <v>3147</v>
      </c>
      <c r="E360" s="118" t="str">
        <f>VLOOKUP(Tabela2[[#This Row],[TAG]],MICRO!J:L,3,0)</f>
        <v>P-198</v>
      </c>
      <c r="F360" s="116" t="s">
        <v>31</v>
      </c>
      <c r="G360" s="119">
        <f>SUMIF(MICRO!AP:AP,O:O,MICRO!H:H)</f>
        <v>0</v>
      </c>
      <c r="H360" s="120">
        <f>SUMIF(MICRO!AP:AP,O:O,MICRO!R:R)</f>
        <v>0</v>
      </c>
      <c r="I360" s="120">
        <f>SUMIF(MICRO!AP:AP,O:O,MICRO!T:T)</f>
        <v>0</v>
      </c>
      <c r="J360" s="121">
        <f t="shared" si="130"/>
        <v>0</v>
      </c>
      <c r="K360" s="120">
        <f>SUMIF(MICRO!AP:AP,O:O,MICRO!X:X)</f>
        <v>0</v>
      </c>
      <c r="L360" s="121" t="str">
        <f t="shared" si="131"/>
        <v>0%</v>
      </c>
      <c r="M360" s="120">
        <f t="shared" si="132"/>
        <v>0</v>
      </c>
      <c r="N360" s="63" t="str">
        <f t="shared" si="133"/>
        <v>P-198ESTRUTURA</v>
      </c>
      <c r="O360" s="63" t="str">
        <f t="shared" si="134"/>
        <v>14-CV-0005P-198ESTRUTURA</v>
      </c>
      <c r="P360" s="2">
        <f>SUMIF(MICRO!AP:AP,O360,MICRO!AZ:AZ)</f>
        <v>0</v>
      </c>
      <c r="Q360">
        <f>SUMIF(MICRO!AP:AP,O360,MICRO!BA:BA)</f>
        <v>0</v>
      </c>
      <c r="R360">
        <f>SUMIF(MICRO!AP:AP,O:O,MICRO!BB:BB)</f>
        <v>0</v>
      </c>
    </row>
    <row r="361" spans="4:18" ht="18.75" thickBot="1" x14ac:dyDescent="0.3">
      <c r="D361" s="117" t="s">
        <v>3041</v>
      </c>
      <c r="E361" s="118" t="str">
        <f>VLOOKUP(Tabela2[[#This Row],[TAG]],MICRO!J:L,3,0)</f>
        <v>P-198</v>
      </c>
      <c r="F361" s="116" t="s">
        <v>23</v>
      </c>
      <c r="G361" s="119">
        <f>SUMIF(MICRO!AP:AP,O:O,MICRO!H:H)</f>
        <v>1473.6</v>
      </c>
      <c r="H361" s="120">
        <f>SUMIF(MICRO!AP:AP,O:O,MICRO!R:R)</f>
        <v>1446.93</v>
      </c>
      <c r="I361" s="120">
        <f>SUMIF(MICRO!AP:AP,O:O,MICRO!T:T)</f>
        <v>-167.60000000000002</v>
      </c>
      <c r="J361" s="121">
        <f t="shared" si="130"/>
        <v>0.98190146579804571</v>
      </c>
      <c r="K361" s="120">
        <f>SUMIF(MICRO!AP:AP,O:O,MICRO!X:X)</f>
        <v>1306</v>
      </c>
      <c r="L361" s="121">
        <f t="shared" si="131"/>
        <v>0.88626492942453861</v>
      </c>
      <c r="M361" s="120">
        <f t="shared" si="132"/>
        <v>167.59999999999991</v>
      </c>
      <c r="N361" s="63" t="str">
        <f t="shared" si="133"/>
        <v>P-198ROLOS</v>
      </c>
      <c r="O361" s="63" t="str">
        <f t="shared" si="134"/>
        <v>05-CV-0001P-198ROLOS</v>
      </c>
      <c r="P361" s="2">
        <f>SUMIF(MICRO!AP:AP,O361,MICRO!AZ:AZ)</f>
        <v>0</v>
      </c>
      <c r="Q361">
        <f>SUMIF(MICRO!AP:AP,O361,MICRO!BA:BA)</f>
        <v>0</v>
      </c>
      <c r="R361">
        <f>SUMIF(MICRO!AP:AP,O:O,MICRO!BB:BB)</f>
        <v>1306</v>
      </c>
    </row>
    <row r="362" spans="4:18" ht="18.75" thickBot="1" x14ac:dyDescent="0.3">
      <c r="D362" s="117" t="s">
        <v>3100</v>
      </c>
      <c r="E362" s="118" t="str">
        <f>VLOOKUP(Tabela2[[#This Row],[TAG]],MICRO!J:L,3,0)</f>
        <v>P-198</v>
      </c>
      <c r="F362" s="116" t="s">
        <v>23</v>
      </c>
      <c r="G362" s="119">
        <f>SUMIF(MICRO!AP:AP,O:O,MICRO!H:H)</f>
        <v>3347.8</v>
      </c>
      <c r="H362" s="120">
        <f>SUMIF(MICRO!AP:AP,O:O,MICRO!R:R)</f>
        <v>1670.2250000000001</v>
      </c>
      <c r="I362" s="120">
        <f>SUMIF(MICRO!AP:AP,O:O,MICRO!T:T)</f>
        <v>-2483.8000000000002</v>
      </c>
      <c r="J362" s="121">
        <f t="shared" ref="J362:J388" si="135">IF(G362 = 0,0,H362/G362)</f>
        <v>0.4989022641734871</v>
      </c>
      <c r="K362" s="120">
        <f>SUMIF(MICRO!AP:AP,O:O,MICRO!X:X)</f>
        <v>864</v>
      </c>
      <c r="L362" s="121">
        <f t="shared" ref="L362:L388" si="136">IF(G362&lt;&gt;0,SUM(K362/G362*1),"0%")</f>
        <v>0.25807993309038768</v>
      </c>
      <c r="M362" s="120">
        <f t="shared" ref="M362:M388" si="137">G362-K362</f>
        <v>2483.8000000000002</v>
      </c>
      <c r="N362" s="63" t="str">
        <f t="shared" ref="N362:N388" si="138">E362&amp;F362</f>
        <v>P-198ROLOS</v>
      </c>
      <c r="O362" s="63" t="str">
        <f t="shared" ref="O362:O388" si="139">D362&amp;E362&amp;F362</f>
        <v>14-AC-0001P-198ROLOS</v>
      </c>
      <c r="P362" s="2">
        <f>SUMIF(MICRO!AP:AP,O362,MICRO!AZ:AZ)</f>
        <v>0</v>
      </c>
      <c r="Q362">
        <f>SUMIF(MICRO!AP:AP,O362,MICRO!BA:BA)</f>
        <v>0</v>
      </c>
      <c r="R362">
        <f>SUMIF(MICRO!AP:AP,O:O,MICRO!BB:BB)</f>
        <v>864</v>
      </c>
    </row>
    <row r="363" spans="4:18" ht="18.75" thickBot="1" x14ac:dyDescent="0.3">
      <c r="D363" s="117" t="s">
        <v>3052</v>
      </c>
      <c r="E363" s="118" t="str">
        <f>VLOOKUP(Tabela2[[#This Row],[TAG]],MICRO!J:L,3,0)</f>
        <v>P-198</v>
      </c>
      <c r="F363" s="116" t="s">
        <v>23</v>
      </c>
      <c r="G363" s="119">
        <f>SUMIF(MICRO!AP:AP,O:O,MICRO!H:H)</f>
        <v>3548.6</v>
      </c>
      <c r="H363" s="120">
        <f>SUMIF(MICRO!AP:AP,O:O,MICRO!R:R)</f>
        <v>1810.73</v>
      </c>
      <c r="I363" s="120">
        <f>SUMIF(MICRO!AP:AP,O:O,MICRO!T:T)</f>
        <v>-2711.6</v>
      </c>
      <c r="J363" s="121">
        <f t="shared" si="135"/>
        <v>0.5102660204024122</v>
      </c>
      <c r="K363" s="120">
        <f>SUMIF(MICRO!AP:AP,O:O,MICRO!X:X)</f>
        <v>661</v>
      </c>
      <c r="L363" s="121">
        <f t="shared" si="136"/>
        <v>0.18627064194330159</v>
      </c>
      <c r="M363" s="120">
        <f t="shared" si="137"/>
        <v>2887.6</v>
      </c>
      <c r="N363" s="63" t="str">
        <f t="shared" si="138"/>
        <v>P-198ROLOS</v>
      </c>
      <c r="O363" s="63" t="str">
        <f t="shared" si="139"/>
        <v>14-CV-0001P-198ROLOS</v>
      </c>
      <c r="P363" s="2">
        <f>SUMIF(MICRO!AP:AP,O363,MICRO!AZ:AZ)</f>
        <v>0</v>
      </c>
      <c r="Q363">
        <f>SUMIF(MICRO!AP:AP,O363,MICRO!BA:BA)</f>
        <v>176</v>
      </c>
      <c r="R363">
        <f>SUMIF(MICRO!AP:AP,O:O,MICRO!BB:BB)</f>
        <v>661</v>
      </c>
    </row>
    <row r="364" spans="4:18" ht="18.75" thickBot="1" x14ac:dyDescent="0.3">
      <c r="D364" s="117" t="s">
        <v>3147</v>
      </c>
      <c r="E364" s="118" t="str">
        <f>VLOOKUP(Tabela2[[#This Row],[TAG]],MICRO!J:L,3,0)</f>
        <v>P-198</v>
      </c>
      <c r="F364" s="116" t="s">
        <v>23</v>
      </c>
      <c r="G364" s="119">
        <f>SUMIF(MICRO!AP:AP,O:O,MICRO!H:H)</f>
        <v>911.40000000000009</v>
      </c>
      <c r="H364" s="120">
        <f>SUMIF(MICRO!AP:AP,O:O,MICRO!R:R)</f>
        <v>426.79499999999996</v>
      </c>
      <c r="I364" s="120">
        <f>SUMIF(MICRO!AP:AP,O:O,MICRO!T:T)</f>
        <v>-587.4</v>
      </c>
      <c r="J364" s="121">
        <f t="shared" si="135"/>
        <v>0.4682850559578669</v>
      </c>
      <c r="K364" s="120">
        <f>SUMIF(MICRO!AP:AP,O:O,MICRO!X:X)</f>
        <v>324</v>
      </c>
      <c r="L364" s="121">
        <f t="shared" si="136"/>
        <v>0.35549703752468725</v>
      </c>
      <c r="M364" s="120">
        <f t="shared" si="137"/>
        <v>587.40000000000009</v>
      </c>
      <c r="N364" s="63" t="str">
        <f t="shared" si="138"/>
        <v>P-198ROLOS</v>
      </c>
      <c r="O364" s="63" t="str">
        <f t="shared" si="139"/>
        <v>14-CV-0005P-198ROLOS</v>
      </c>
      <c r="P364" s="2">
        <f>SUMIF(MICRO!AP:AP,O364,MICRO!AZ:AZ)</f>
        <v>0</v>
      </c>
      <c r="Q364">
        <f>SUMIF(MICRO!AP:AP,O364,MICRO!BA:BA)</f>
        <v>0</v>
      </c>
      <c r="R364">
        <f>SUMIF(MICRO!AP:AP,O:O,MICRO!BB:BB)</f>
        <v>324</v>
      </c>
    </row>
    <row r="365" spans="4:18" ht="18.75" thickBot="1" x14ac:dyDescent="0.3">
      <c r="D365" s="117" t="s">
        <v>3041</v>
      </c>
      <c r="E365" s="118" t="str">
        <f>VLOOKUP(Tabela2[[#This Row],[TAG]],MICRO!J:L,3,0)</f>
        <v>P-198</v>
      </c>
      <c r="F365" s="116" t="s">
        <v>33</v>
      </c>
      <c r="G365" s="119">
        <f>SUMIF(MICRO!AP:AP,O:O,MICRO!H:H)</f>
        <v>2101.8000000000002</v>
      </c>
      <c r="H365" s="120">
        <f>SUMIF(MICRO!AP:AP,O:O,MICRO!R:R)</f>
        <v>2101.8000000000002</v>
      </c>
      <c r="I365" s="120">
        <f>SUMIF(MICRO!AP:AP,O:O,MICRO!T:T)</f>
        <v>0</v>
      </c>
      <c r="J365" s="121">
        <f t="shared" si="135"/>
        <v>1</v>
      </c>
      <c r="K365" s="120">
        <f>SUMIF(MICRO!AP:AP,O:O,MICRO!X:X)</f>
        <v>1663.6</v>
      </c>
      <c r="L365" s="121">
        <f t="shared" si="136"/>
        <v>0.79151203730136066</v>
      </c>
      <c r="M365" s="120">
        <f t="shared" si="137"/>
        <v>438.20000000000027</v>
      </c>
      <c r="N365" s="63" t="str">
        <f t="shared" si="138"/>
        <v>P-198BASES ROLETES</v>
      </c>
      <c r="O365" s="63" t="str">
        <f t="shared" si="139"/>
        <v>05-CV-0001P-198BASES ROLETES</v>
      </c>
      <c r="P365" s="2">
        <f>SUMIF(MICRO!AP:AP,O365,MICRO!AZ:AZ)</f>
        <v>0</v>
      </c>
      <c r="Q365">
        <f>SUMIF(MICRO!AP:AP,O365,MICRO!BA:BA)</f>
        <v>438.2</v>
      </c>
      <c r="R365">
        <f>SUMIF(MICRO!AP:AP,O:O,MICRO!BB:BB)</f>
        <v>1663.6</v>
      </c>
    </row>
    <row r="366" spans="4:18" ht="18.75" thickBot="1" x14ac:dyDescent="0.3">
      <c r="D366" s="8" t="s">
        <v>3100</v>
      </c>
      <c r="E366" s="118" t="str">
        <f>VLOOKUP(Tabela2[[#This Row],[TAG]],MICRO!J:L,3,0)</f>
        <v>P-198</v>
      </c>
      <c r="F366" s="116" t="s">
        <v>33</v>
      </c>
      <c r="G366" s="119">
        <f>SUMIF(MICRO!AP:AP,O:O,MICRO!H:H)</f>
        <v>4050.8000000000006</v>
      </c>
      <c r="H366" s="120">
        <f>SUMIF(MICRO!AP:AP,O:O,MICRO!R:R)</f>
        <v>3730.4000000000005</v>
      </c>
      <c r="I366" s="120">
        <f>SUMIF(MICRO!AP:AP,O:O,MICRO!T:T)</f>
        <v>0</v>
      </c>
      <c r="J366" s="121">
        <f t="shared" si="135"/>
        <v>0.92090451268885154</v>
      </c>
      <c r="K366" s="120">
        <f>SUMIF(MICRO!AP:AP,O:O,MICRO!X:X)</f>
        <v>2289.4</v>
      </c>
      <c r="L366" s="121">
        <f t="shared" si="136"/>
        <v>0.56517231164214465</v>
      </c>
      <c r="M366" s="120">
        <f t="shared" si="137"/>
        <v>1761.4000000000005</v>
      </c>
      <c r="N366" s="63" t="str">
        <f t="shared" si="138"/>
        <v>P-198BASES ROLETES</v>
      </c>
      <c r="O366" s="63" t="str">
        <f t="shared" si="139"/>
        <v>14-AC-0001P-198BASES ROLETES</v>
      </c>
      <c r="P366" s="2">
        <f>SUMIF(MICRO!AP:AP,O366,MICRO!AZ:AZ)</f>
        <v>0</v>
      </c>
      <c r="Q366">
        <f>SUMIF(MICRO!AP:AP,O366,MICRO!BA:BA)</f>
        <v>1761.4000000000003</v>
      </c>
      <c r="R366">
        <f>SUMIF(MICRO!AP:AP,O:O,MICRO!BB:BB)</f>
        <v>2289.3999999999996</v>
      </c>
    </row>
    <row r="367" spans="4:18" ht="18.75" thickBot="1" x14ac:dyDescent="0.3">
      <c r="D367" s="117" t="s">
        <v>3052</v>
      </c>
      <c r="E367" s="118" t="str">
        <f>VLOOKUP(Tabela2[[#This Row],[TAG]],MICRO!J:L,3,0)</f>
        <v>P-198</v>
      </c>
      <c r="F367" s="116" t="s">
        <v>33</v>
      </c>
      <c r="G367" s="119">
        <f>SUMIF(MICRO!AP:AP,O:O,MICRO!H:H)</f>
        <v>3448.3999999999996</v>
      </c>
      <c r="H367" s="120">
        <f>SUMIF(MICRO!AP:AP,O:O,MICRO!R:R)</f>
        <v>3448.3999999999996</v>
      </c>
      <c r="I367" s="120">
        <f>SUMIF(MICRO!AP:AP,O:O,MICRO!T:T)</f>
        <v>0</v>
      </c>
      <c r="J367" s="121">
        <f t="shared" si="135"/>
        <v>1</v>
      </c>
      <c r="K367" s="120">
        <f>SUMIF(MICRO!AP:AP,O:O,MICRO!X:X)</f>
        <v>3234.3</v>
      </c>
      <c r="L367" s="121">
        <f t="shared" si="136"/>
        <v>0.93791323512353575</v>
      </c>
      <c r="M367" s="120">
        <f t="shared" si="137"/>
        <v>214.09999999999945</v>
      </c>
      <c r="N367" s="63" t="str">
        <f t="shared" si="138"/>
        <v>P-198BASES ROLETES</v>
      </c>
      <c r="O367" s="63" t="str">
        <f t="shared" si="139"/>
        <v>14-CV-0001P-198BASES ROLETES</v>
      </c>
      <c r="P367" s="2">
        <f>SUMIF(MICRO!AP:AP,O367,MICRO!AZ:AZ)</f>
        <v>0</v>
      </c>
      <c r="Q367">
        <f>SUMIF(MICRO!AP:AP,O367,MICRO!BA:BA)</f>
        <v>214.10000000000002</v>
      </c>
      <c r="R367">
        <f>SUMIF(MICRO!AP:AP,O:O,MICRO!BB:BB)</f>
        <v>3234.3</v>
      </c>
    </row>
    <row r="368" spans="4:18" ht="18.75" thickBot="1" x14ac:dyDescent="0.3">
      <c r="D368" s="117" t="s">
        <v>3147</v>
      </c>
      <c r="E368" s="118" t="str">
        <f>VLOOKUP(Tabela2[[#This Row],[TAG]],MICRO!J:L,3,0)</f>
        <v>P-198</v>
      </c>
      <c r="F368" s="116" t="s">
        <v>33</v>
      </c>
      <c r="G368" s="119">
        <f>SUMIF(MICRO!AP:AP,O:O,MICRO!H:H)</f>
        <v>936.59999999999991</v>
      </c>
      <c r="H368" s="120">
        <f>SUMIF(MICRO!AP:AP,O:O,MICRO!R:R)</f>
        <v>936.59999999999991</v>
      </c>
      <c r="I368" s="120">
        <f>SUMIF(MICRO!AP:AP,O:O,MICRO!T:T)</f>
        <v>0</v>
      </c>
      <c r="J368" s="121">
        <f t="shared" si="135"/>
        <v>1</v>
      </c>
      <c r="K368" s="120">
        <f>SUMIF(MICRO!AP:AP,O:O,MICRO!X:X)</f>
        <v>402.8</v>
      </c>
      <c r="L368" s="121">
        <f t="shared" si="136"/>
        <v>0.43006619688234043</v>
      </c>
      <c r="M368" s="120">
        <f t="shared" si="137"/>
        <v>533.79999999999995</v>
      </c>
      <c r="N368" s="63" t="str">
        <f t="shared" si="138"/>
        <v>P-198BASES ROLETES</v>
      </c>
      <c r="O368" s="63" t="str">
        <f t="shared" si="139"/>
        <v>14-CV-0005P-198BASES ROLETES</v>
      </c>
      <c r="P368" s="2">
        <f>SUMIF(MICRO!AP:AP,O368,MICRO!AZ:AZ)</f>
        <v>0</v>
      </c>
      <c r="Q368">
        <f>SUMIF(MICRO!AP:AP,O368,MICRO!BA:BA)</f>
        <v>533.79999999999995</v>
      </c>
      <c r="R368">
        <f>SUMIF(MICRO!AP:AP,O:O,MICRO!BB:BB)</f>
        <v>402.8</v>
      </c>
    </row>
    <row r="369" spans="4:18" ht="18.75" thickBot="1" x14ac:dyDescent="0.3">
      <c r="D369" s="117" t="s">
        <v>3041</v>
      </c>
      <c r="E369" s="118" t="str">
        <f>VLOOKUP(Tabela2[[#This Row],[TAG]],MICRO!J:L,3,0)</f>
        <v>P-198</v>
      </c>
      <c r="F369" s="116" t="s">
        <v>53</v>
      </c>
      <c r="G369" s="119">
        <f>SUMIF(MICRO!AP:AP,O:O,MICRO!H:H)</f>
        <v>136.80000000000001</v>
      </c>
      <c r="H369" s="120">
        <f>SUMIF(MICRO!AP:AP,O:O,MICRO!R:R)</f>
        <v>136.80000000000001</v>
      </c>
      <c r="I369" s="120">
        <f>SUMIF(MICRO!AP:AP,O:O,MICRO!T:T)</f>
        <v>0</v>
      </c>
      <c r="J369" s="121">
        <f t="shared" si="135"/>
        <v>1</v>
      </c>
      <c r="K369" s="120">
        <f>SUMIF(MICRO!AP:AP,O:O,MICRO!X:X)</f>
        <v>0</v>
      </c>
      <c r="L369" s="121">
        <f t="shared" si="136"/>
        <v>0</v>
      </c>
      <c r="M369" s="120">
        <f t="shared" si="137"/>
        <v>136.80000000000001</v>
      </c>
      <c r="N369" s="63" t="str">
        <f t="shared" si="138"/>
        <v>P-198COMERCIAL</v>
      </c>
      <c r="O369" s="63" t="str">
        <f t="shared" si="139"/>
        <v>05-CV-0001P-198COMERCIAL</v>
      </c>
      <c r="P369" s="2">
        <f>SUMIF(MICRO!AP:AP,O369,MICRO!AZ:AZ)</f>
        <v>0</v>
      </c>
      <c r="Q369">
        <f>SUMIF(MICRO!AP:AP,O369,MICRO!BA:BA)</f>
        <v>136.80000000000001</v>
      </c>
      <c r="R369">
        <f>SUMIF(MICRO!AP:AP,O:O,MICRO!BB:BB)</f>
        <v>0</v>
      </c>
    </row>
    <row r="370" spans="4:18" ht="18.75" thickBot="1" x14ac:dyDescent="0.3">
      <c r="D370" s="117" t="s">
        <v>3100</v>
      </c>
      <c r="E370" s="118" t="str">
        <f>VLOOKUP(Tabela2[[#This Row],[TAG]],MICRO!J:L,3,0)</f>
        <v>P-198</v>
      </c>
      <c r="F370" s="116" t="s">
        <v>53</v>
      </c>
      <c r="G370" s="119">
        <f>SUMIF(MICRO!AP:AP,O:O,MICRO!H:H)</f>
        <v>0</v>
      </c>
      <c r="H370" s="120">
        <f>SUMIF(MICRO!AP:AP,O:O,MICRO!R:R)</f>
        <v>0</v>
      </c>
      <c r="I370" s="120">
        <f>SUMIF(MICRO!AP:AP,O:O,MICRO!T:T)</f>
        <v>0</v>
      </c>
      <c r="J370" s="121">
        <f t="shared" si="135"/>
        <v>0</v>
      </c>
      <c r="K370" s="120">
        <f>SUMIF(MICRO!AP:AP,O:O,MICRO!X:X)</f>
        <v>0</v>
      </c>
      <c r="L370" s="121" t="str">
        <f t="shared" si="136"/>
        <v>0%</v>
      </c>
      <c r="M370" s="120">
        <f t="shared" si="137"/>
        <v>0</v>
      </c>
      <c r="N370" s="63" t="str">
        <f t="shared" si="138"/>
        <v>P-198COMERCIAL</v>
      </c>
      <c r="O370" s="63" t="str">
        <f t="shared" si="139"/>
        <v>14-AC-0001P-198COMERCIAL</v>
      </c>
      <c r="P370" s="2">
        <f>SUMIF(MICRO!AP:AP,O370,MICRO!AZ:AZ)</f>
        <v>0</v>
      </c>
      <c r="Q370">
        <f>SUMIF(MICRO!AP:AP,O370,MICRO!BA:BA)</f>
        <v>0</v>
      </c>
      <c r="R370">
        <f>SUMIF(MICRO!AP:AP,O:O,MICRO!BB:BB)</f>
        <v>0</v>
      </c>
    </row>
    <row r="371" spans="4:18" ht="18.75" thickBot="1" x14ac:dyDescent="0.3">
      <c r="D371" s="117" t="s">
        <v>3052</v>
      </c>
      <c r="E371" s="118" t="str">
        <f>VLOOKUP(Tabela2[[#This Row],[TAG]],MICRO!J:L,3,0)</f>
        <v>P-198</v>
      </c>
      <c r="F371" s="116" t="s">
        <v>53</v>
      </c>
      <c r="G371" s="119">
        <f>SUMIF(MICRO!AP:AP,O:O,MICRO!H:H)</f>
        <v>0</v>
      </c>
      <c r="H371" s="120">
        <f>SUMIF(MICRO!AP:AP,O:O,MICRO!R:R)</f>
        <v>0</v>
      </c>
      <c r="I371" s="120">
        <f>SUMIF(MICRO!AP:AP,O:O,MICRO!T:T)</f>
        <v>0</v>
      </c>
      <c r="J371" s="121">
        <f t="shared" si="135"/>
        <v>0</v>
      </c>
      <c r="K371" s="120">
        <f>SUMIF(MICRO!AP:AP,O:O,MICRO!X:X)</f>
        <v>0</v>
      </c>
      <c r="L371" s="121" t="str">
        <f t="shared" si="136"/>
        <v>0%</v>
      </c>
      <c r="M371" s="120">
        <f t="shared" si="137"/>
        <v>0</v>
      </c>
      <c r="N371" s="63" t="str">
        <f t="shared" si="138"/>
        <v>P-198COMERCIAL</v>
      </c>
      <c r="O371" s="63" t="str">
        <f t="shared" si="139"/>
        <v>14-CV-0001P-198COMERCIAL</v>
      </c>
      <c r="P371" s="2">
        <f>SUMIF(MICRO!AP:AP,O371,MICRO!AZ:AZ)</f>
        <v>0</v>
      </c>
      <c r="Q371">
        <f>SUMIF(MICRO!AP:AP,O371,MICRO!BA:BA)</f>
        <v>0</v>
      </c>
      <c r="R371">
        <f>SUMIF(MICRO!AP:AP,O:O,MICRO!BB:BB)</f>
        <v>0</v>
      </c>
    </row>
    <row r="372" spans="4:18" ht="18.75" thickBot="1" x14ac:dyDescent="0.3">
      <c r="D372" s="117" t="s">
        <v>3147</v>
      </c>
      <c r="E372" s="118" t="str">
        <f>VLOOKUP(Tabela2[[#This Row],[TAG]],MICRO!J:L,3,0)</f>
        <v>P-198</v>
      </c>
      <c r="F372" s="116" t="s">
        <v>53</v>
      </c>
      <c r="G372" s="119">
        <f>SUMIF(MICRO!AP:AP,O:O,MICRO!H:H)</f>
        <v>0</v>
      </c>
      <c r="H372" s="120">
        <f>SUMIF(MICRO!AP:AP,O:O,MICRO!R:R)</f>
        <v>0</v>
      </c>
      <c r="I372" s="120">
        <f>SUMIF(MICRO!AP:AP,O:O,MICRO!T:T)</f>
        <v>0</v>
      </c>
      <c r="J372" s="121">
        <f t="shared" si="135"/>
        <v>0</v>
      </c>
      <c r="K372" s="120">
        <f>SUMIF(MICRO!AP:AP,O:O,MICRO!X:X)</f>
        <v>0</v>
      </c>
      <c r="L372" s="121" t="str">
        <f t="shared" si="136"/>
        <v>0%</v>
      </c>
      <c r="M372" s="120">
        <f t="shared" si="137"/>
        <v>0</v>
      </c>
      <c r="N372" s="63" t="str">
        <f t="shared" si="138"/>
        <v>P-198COMERCIAL</v>
      </c>
      <c r="O372" s="63" t="str">
        <f t="shared" si="139"/>
        <v>14-CV-0005P-198COMERCIAL</v>
      </c>
      <c r="P372" s="2">
        <f>SUMIF(MICRO!AP:AP,O372,MICRO!AZ:AZ)</f>
        <v>0</v>
      </c>
      <c r="Q372">
        <f>SUMIF(MICRO!AP:AP,O372,MICRO!BA:BA)</f>
        <v>0</v>
      </c>
      <c r="R372">
        <f>SUMIF(MICRO!AP:AP,O:O,MICRO!BB:BB)</f>
        <v>0</v>
      </c>
    </row>
    <row r="373" spans="4:18" ht="18.75" thickBot="1" x14ac:dyDescent="0.3">
      <c r="D373" s="117" t="s">
        <v>3041</v>
      </c>
      <c r="E373" s="118" t="str">
        <f>VLOOKUP(Tabela2[[#This Row],[TAG]],MICRO!J:L,3,0)</f>
        <v>P-198</v>
      </c>
      <c r="F373" s="116" t="s">
        <v>22</v>
      </c>
      <c r="G373" s="119">
        <f>SUMIF(MICRO!AP:AP,O:O,MICRO!H:H)</f>
        <v>1709.1</v>
      </c>
      <c r="H373" s="120">
        <f>SUMIF(MICRO!AP:AP,O:O,MICRO!R:R)</f>
        <v>0</v>
      </c>
      <c r="I373" s="120">
        <f>SUMIF(MICRO!AP:AP,O:O,MICRO!T:T)</f>
        <v>-1709.1</v>
      </c>
      <c r="J373" s="121">
        <f t="shared" si="135"/>
        <v>0</v>
      </c>
      <c r="K373" s="120">
        <f>SUMIF(MICRO!AP:AP,O:O,MICRO!X:X)</f>
        <v>0</v>
      </c>
      <c r="L373" s="121">
        <f t="shared" si="136"/>
        <v>0</v>
      </c>
      <c r="M373" s="120">
        <f t="shared" si="137"/>
        <v>1709.1</v>
      </c>
      <c r="N373" s="63" t="str">
        <f t="shared" si="138"/>
        <v>P-198TAMBOR</v>
      </c>
      <c r="O373" s="63" t="str">
        <f t="shared" si="139"/>
        <v>05-CV-0001P-198TAMBOR</v>
      </c>
      <c r="P373" s="2">
        <f>SUMIF(MICRO!AP:AP,O373,MICRO!AZ:AZ)</f>
        <v>0</v>
      </c>
      <c r="Q373">
        <f>SUMIF(MICRO!AP:AP,O373,MICRO!BA:BA)</f>
        <v>0</v>
      </c>
      <c r="R373">
        <f>SUMIF(MICRO!AP:AP,O:O,MICRO!BB:BB)</f>
        <v>0</v>
      </c>
    </row>
    <row r="374" spans="4:18" ht="18.75" thickBot="1" x14ac:dyDescent="0.3">
      <c r="D374" s="117" t="s">
        <v>3100</v>
      </c>
      <c r="E374" s="118" t="str">
        <f>VLOOKUP(Tabela2[[#This Row],[TAG]],MICRO!J:L,3,0)</f>
        <v>P-198</v>
      </c>
      <c r="F374" s="116" t="s">
        <v>22</v>
      </c>
      <c r="G374" s="119">
        <f>SUMIF(MICRO!AP:AP,O:O,MICRO!H:H)</f>
        <v>0</v>
      </c>
      <c r="H374" s="120">
        <f>SUMIF(MICRO!AP:AP,O:O,MICRO!R:R)</f>
        <v>0</v>
      </c>
      <c r="I374" s="120">
        <f>SUMIF(MICRO!AP:AP,O:O,MICRO!T:T)</f>
        <v>0</v>
      </c>
      <c r="J374" s="121">
        <f t="shared" si="135"/>
        <v>0</v>
      </c>
      <c r="K374" s="120">
        <f>SUMIF(MICRO!AP:AP,O:O,MICRO!X:X)</f>
        <v>0</v>
      </c>
      <c r="L374" s="121" t="str">
        <f t="shared" si="136"/>
        <v>0%</v>
      </c>
      <c r="M374" s="120">
        <f t="shared" si="137"/>
        <v>0</v>
      </c>
      <c r="N374" s="63" t="str">
        <f t="shared" si="138"/>
        <v>P-198TAMBOR</v>
      </c>
      <c r="O374" s="63" t="str">
        <f t="shared" si="139"/>
        <v>14-AC-0001P-198TAMBOR</v>
      </c>
      <c r="P374" s="2">
        <f>SUMIF(MICRO!AP:AP,O374,MICRO!AZ:AZ)</f>
        <v>0</v>
      </c>
      <c r="Q374">
        <f>SUMIF(MICRO!AP:AP,O374,MICRO!BA:BA)</f>
        <v>0</v>
      </c>
      <c r="R374">
        <f>SUMIF(MICRO!AP:AP,O:O,MICRO!BB:BB)</f>
        <v>0</v>
      </c>
    </row>
    <row r="375" spans="4:18" ht="18.75" thickBot="1" x14ac:dyDescent="0.3">
      <c r="D375" s="117" t="s">
        <v>3052</v>
      </c>
      <c r="E375" s="118" t="str">
        <f>VLOOKUP(Tabela2[[#This Row],[TAG]],MICRO!J:L,3,0)</f>
        <v>P-198</v>
      </c>
      <c r="F375" s="116" t="s">
        <v>22</v>
      </c>
      <c r="G375" s="119">
        <f>SUMIF(MICRO!AP:AP,O:O,MICRO!H:H)</f>
        <v>3329.2000000000003</v>
      </c>
      <c r="H375" s="120">
        <f>SUMIF(MICRO!AP:AP,O:O,MICRO!R:R)</f>
        <v>0</v>
      </c>
      <c r="I375" s="120">
        <f>SUMIF(MICRO!AP:AP,O:O,MICRO!T:T)</f>
        <v>-3329.2000000000003</v>
      </c>
      <c r="J375" s="121">
        <f t="shared" si="135"/>
        <v>0</v>
      </c>
      <c r="K375" s="120">
        <f>SUMIF(MICRO!AP:AP,O:O,MICRO!X:X)</f>
        <v>0</v>
      </c>
      <c r="L375" s="121">
        <f t="shared" si="136"/>
        <v>0</v>
      </c>
      <c r="M375" s="120">
        <f t="shared" si="137"/>
        <v>3329.2000000000003</v>
      </c>
      <c r="N375" s="63" t="str">
        <f t="shared" si="138"/>
        <v>P-198TAMBOR</v>
      </c>
      <c r="O375" s="63" t="str">
        <f t="shared" si="139"/>
        <v>14-CV-0001P-198TAMBOR</v>
      </c>
      <c r="P375" s="2">
        <f>SUMIF(MICRO!AP:AP,O375,MICRO!AZ:AZ)</f>
        <v>0</v>
      </c>
      <c r="Q375">
        <f>SUMIF(MICRO!AP:AP,O375,MICRO!BA:BA)</f>
        <v>0</v>
      </c>
      <c r="R375">
        <f>SUMIF(MICRO!AP:AP,O:O,MICRO!BB:BB)</f>
        <v>0</v>
      </c>
    </row>
    <row r="376" spans="4:18" ht="18.75" thickBot="1" x14ac:dyDescent="0.3">
      <c r="D376" s="117" t="s">
        <v>3147</v>
      </c>
      <c r="E376" s="118" t="str">
        <f>VLOOKUP(Tabela2[[#This Row],[TAG]],MICRO!J:L,3,0)</f>
        <v>P-198</v>
      </c>
      <c r="F376" s="116" t="s">
        <v>22</v>
      </c>
      <c r="G376" s="119">
        <f>SUMIF(MICRO!AP:AP,O:O,MICRO!H:H)</f>
        <v>471.8</v>
      </c>
      <c r="H376" s="120">
        <f>SUMIF(MICRO!AP:AP,O:O,MICRO!R:R)</f>
        <v>0</v>
      </c>
      <c r="I376" s="120">
        <f>SUMIF(MICRO!AP:AP,O:O,MICRO!T:T)</f>
        <v>-471.8</v>
      </c>
      <c r="J376" s="121">
        <f t="shared" si="135"/>
        <v>0</v>
      </c>
      <c r="K376" s="120">
        <f>SUMIF(MICRO!AP:AP,O:O,MICRO!X:X)</f>
        <v>0</v>
      </c>
      <c r="L376" s="121">
        <f t="shared" si="136"/>
        <v>0</v>
      </c>
      <c r="M376" s="120">
        <f t="shared" si="137"/>
        <v>471.8</v>
      </c>
      <c r="N376" s="63" t="str">
        <f t="shared" si="138"/>
        <v>P-198TAMBOR</v>
      </c>
      <c r="O376" s="63" t="str">
        <f t="shared" si="139"/>
        <v>14-CV-0005P-198TAMBOR</v>
      </c>
      <c r="P376" s="2">
        <f>SUMIF(MICRO!AP:AP,O376,MICRO!AZ:AZ)</f>
        <v>0</v>
      </c>
      <c r="Q376">
        <f>SUMIF(MICRO!AP:AP,O376,MICRO!BA:BA)</f>
        <v>0</v>
      </c>
      <c r="R376">
        <f>SUMIF(MICRO!AP:AP,O:O,MICRO!BB:BB)</f>
        <v>0</v>
      </c>
    </row>
    <row r="377" spans="4:18" ht="18.75" thickBot="1" x14ac:dyDescent="0.3">
      <c r="D377" s="117" t="s">
        <v>3041</v>
      </c>
      <c r="E377" s="118" t="str">
        <f>VLOOKUP(Tabela2[[#This Row],[TAG]],MICRO!J:L,3,0)</f>
        <v>P-198</v>
      </c>
      <c r="F377" s="116" t="s">
        <v>52</v>
      </c>
      <c r="G377" s="119">
        <f>SUMIF(MICRO!AP:AP,O:O,MICRO!H:H)</f>
        <v>0</v>
      </c>
      <c r="H377" s="120">
        <f>SUMIF(MICRO!AP:AP,O:O,MICRO!R:R)</f>
        <v>0</v>
      </c>
      <c r="I377" s="120">
        <f>SUMIF(MICRO!AP:AP,O:O,MICRO!T:T)</f>
        <v>0</v>
      </c>
      <c r="J377" s="121">
        <f t="shared" si="135"/>
        <v>0</v>
      </c>
      <c r="K377" s="120">
        <f>SUMIF(MICRO!AP:AP,O:O,MICRO!X:X)</f>
        <v>0</v>
      </c>
      <c r="L377" s="121" t="str">
        <f t="shared" si="136"/>
        <v>0%</v>
      </c>
      <c r="M377" s="120">
        <f t="shared" si="137"/>
        <v>0</v>
      </c>
      <c r="N377" s="63" t="str">
        <f t="shared" si="138"/>
        <v>P-198REVESTIMENTO</v>
      </c>
      <c r="O377" s="63" t="str">
        <f t="shared" si="139"/>
        <v>05-CV-0001P-198REVESTIMENTO</v>
      </c>
      <c r="P377" s="2">
        <f>SUMIF(MICRO!AP:AP,O377,MICRO!AZ:AZ)</f>
        <v>0</v>
      </c>
      <c r="Q377">
        <f>SUMIF(MICRO!AP:AP,O377,MICRO!BA:BA)</f>
        <v>0</v>
      </c>
      <c r="R377">
        <f>SUMIF(MICRO!AP:AP,O:O,MICRO!BB:BB)</f>
        <v>0</v>
      </c>
    </row>
    <row r="378" spans="4:18" ht="18.75" thickBot="1" x14ac:dyDescent="0.3">
      <c r="D378" s="117" t="s">
        <v>3100</v>
      </c>
      <c r="E378" s="118" t="str">
        <f>VLOOKUP(Tabela2[[#This Row],[TAG]],MICRO!J:L,3,0)</f>
        <v>P-198</v>
      </c>
      <c r="F378" s="116" t="s">
        <v>52</v>
      </c>
      <c r="G378" s="119">
        <f>SUMIF(MICRO!AP:AP,O:O,MICRO!H:H)</f>
        <v>0</v>
      </c>
      <c r="H378" s="120">
        <f>SUMIF(MICRO!AP:AP,O:O,MICRO!R:R)</f>
        <v>0</v>
      </c>
      <c r="I378" s="120">
        <f>SUMIF(MICRO!AP:AP,O:O,MICRO!T:T)</f>
        <v>0</v>
      </c>
      <c r="J378" s="121">
        <f t="shared" si="135"/>
        <v>0</v>
      </c>
      <c r="K378" s="120">
        <f>SUMIF(MICRO!AP:AP,O:O,MICRO!X:X)</f>
        <v>0</v>
      </c>
      <c r="L378" s="121" t="str">
        <f t="shared" si="136"/>
        <v>0%</v>
      </c>
      <c r="M378" s="120">
        <f t="shared" si="137"/>
        <v>0</v>
      </c>
      <c r="N378" s="63" t="str">
        <f t="shared" si="138"/>
        <v>P-198REVESTIMENTO</v>
      </c>
      <c r="O378" s="63" t="str">
        <f t="shared" si="139"/>
        <v>14-AC-0001P-198REVESTIMENTO</v>
      </c>
      <c r="P378" s="2">
        <f>SUMIF(MICRO!AP:AP,O378,MICRO!AZ:AZ)</f>
        <v>0</v>
      </c>
      <c r="Q378">
        <f>SUMIF(MICRO!AP:AP,O378,MICRO!BA:BA)</f>
        <v>0</v>
      </c>
      <c r="R378">
        <f>SUMIF(MICRO!AP:AP,O:O,MICRO!BB:BB)</f>
        <v>0</v>
      </c>
    </row>
    <row r="379" spans="4:18" ht="18.75" thickBot="1" x14ac:dyDescent="0.3">
      <c r="D379" s="117" t="s">
        <v>3052</v>
      </c>
      <c r="E379" s="118" t="str">
        <f>VLOOKUP(Tabela2[[#This Row],[TAG]],MICRO!J:L,3,0)</f>
        <v>P-198</v>
      </c>
      <c r="F379" s="116" t="s">
        <v>52</v>
      </c>
      <c r="G379" s="119">
        <f>SUMIF(MICRO!AP:AP,O:O,MICRO!H:H)</f>
        <v>0</v>
      </c>
      <c r="H379" s="120">
        <f>SUMIF(MICRO!AP:AP,O:O,MICRO!R:R)</f>
        <v>0</v>
      </c>
      <c r="I379" s="120">
        <f>SUMIF(MICRO!AP:AP,O:O,MICRO!T:T)</f>
        <v>0</v>
      </c>
      <c r="J379" s="121">
        <f t="shared" si="135"/>
        <v>0</v>
      </c>
      <c r="K379" s="120">
        <f>SUMIF(MICRO!AP:AP,O:O,MICRO!X:X)</f>
        <v>0</v>
      </c>
      <c r="L379" s="121" t="str">
        <f t="shared" si="136"/>
        <v>0%</v>
      </c>
      <c r="M379" s="120">
        <f t="shared" si="137"/>
        <v>0</v>
      </c>
      <c r="N379" s="63" t="str">
        <f t="shared" si="138"/>
        <v>P-198REVESTIMENTO</v>
      </c>
      <c r="O379" s="63" t="str">
        <f t="shared" si="139"/>
        <v>14-CV-0001P-198REVESTIMENTO</v>
      </c>
      <c r="P379" s="2">
        <f>SUMIF(MICRO!AP:AP,O379,MICRO!AZ:AZ)</f>
        <v>0</v>
      </c>
      <c r="Q379">
        <f>SUMIF(MICRO!AP:AP,O379,MICRO!BA:BA)</f>
        <v>0</v>
      </c>
      <c r="R379">
        <f>SUMIF(MICRO!AP:AP,O:O,MICRO!BB:BB)</f>
        <v>0</v>
      </c>
    </row>
    <row r="380" spans="4:18" ht="18.75" thickBot="1" x14ac:dyDescent="0.3">
      <c r="D380" s="117" t="s">
        <v>3147</v>
      </c>
      <c r="E380" s="118" t="str">
        <f>VLOOKUP(Tabela2[[#This Row],[TAG]],MICRO!J:L,3,0)</f>
        <v>P-198</v>
      </c>
      <c r="F380" s="116" t="s">
        <v>52</v>
      </c>
      <c r="G380" s="119">
        <f>SUMIF(MICRO!AP:AP,O:O,MICRO!H:H)</f>
        <v>0</v>
      </c>
      <c r="H380" s="120">
        <f>SUMIF(MICRO!AP:AP,O:O,MICRO!R:R)</f>
        <v>0</v>
      </c>
      <c r="I380" s="120">
        <f>SUMIF(MICRO!AP:AP,O:O,MICRO!T:T)</f>
        <v>0</v>
      </c>
      <c r="J380" s="121">
        <f t="shared" si="135"/>
        <v>0</v>
      </c>
      <c r="K380" s="120">
        <f>SUMIF(MICRO!AP:AP,O:O,MICRO!X:X)</f>
        <v>0</v>
      </c>
      <c r="L380" s="121" t="str">
        <f t="shared" si="136"/>
        <v>0%</v>
      </c>
      <c r="M380" s="120">
        <f t="shared" si="137"/>
        <v>0</v>
      </c>
      <c r="N380" s="63" t="str">
        <f t="shared" si="138"/>
        <v>P-198REVESTIMENTO</v>
      </c>
      <c r="O380" s="63" t="str">
        <f t="shared" si="139"/>
        <v>14-CV-0005P-198REVESTIMENTO</v>
      </c>
      <c r="P380" s="2">
        <f>SUMIF(MICRO!AP:AP,O380,MICRO!AZ:AZ)</f>
        <v>0</v>
      </c>
      <c r="Q380">
        <f>SUMIF(MICRO!AP:AP,O380,MICRO!BA:BA)</f>
        <v>0</v>
      </c>
      <c r="R380">
        <f>SUMIF(MICRO!AP:AP,O:O,MICRO!BB:BB)</f>
        <v>0</v>
      </c>
    </row>
    <row r="381" spans="4:18" ht="18.75" thickBot="1" x14ac:dyDescent="0.3">
      <c r="D381" s="117" t="s">
        <v>3117</v>
      </c>
      <c r="E381" s="118" t="str">
        <f>VLOOKUP(Tabela2[[#This Row],[TAG]],MICRO!J:L,3,0)</f>
        <v>P-204</v>
      </c>
      <c r="F381" s="116" t="s">
        <v>23</v>
      </c>
      <c r="G381" s="119">
        <f>SUMIF(MICRO!AP:AP,O:O,MICRO!H:H)</f>
        <v>122.99999999999999</v>
      </c>
      <c r="H381" s="120">
        <f>SUMIF(MICRO!AP:AP,O:O,MICRO!R:R)</f>
        <v>46.124999999999993</v>
      </c>
      <c r="I381" s="120">
        <f>SUMIF(MICRO!AP:AP,O:O,MICRO!T:T)</f>
        <v>-122.99999999999999</v>
      </c>
      <c r="J381" s="121">
        <f t="shared" si="135"/>
        <v>0.375</v>
      </c>
      <c r="K381" s="120">
        <f>SUMIF(MICRO!AP:AP,O:O,MICRO!X:X)</f>
        <v>0</v>
      </c>
      <c r="L381" s="121">
        <f t="shared" si="136"/>
        <v>0</v>
      </c>
      <c r="M381" s="120">
        <f t="shared" si="137"/>
        <v>122.99999999999999</v>
      </c>
      <c r="N381" s="63" t="str">
        <f t="shared" si="138"/>
        <v>P-204ROLOS</v>
      </c>
      <c r="O381" s="63" t="str">
        <f t="shared" si="139"/>
        <v>P204P-204ROLOS</v>
      </c>
      <c r="P381" s="2">
        <f>SUMIF(MICRO!AP:AP,O381,MICRO!AZ:AZ)</f>
        <v>0</v>
      </c>
      <c r="Q381">
        <f>SUMIF(MICRO!AP:AP,O381,MICRO!BA:BA)</f>
        <v>0</v>
      </c>
      <c r="R381">
        <f>SUMIF(MICRO!AP:AP,O:O,MICRO!BB:BB)</f>
        <v>0</v>
      </c>
    </row>
    <row r="382" spans="4:18" ht="18.75" thickBot="1" x14ac:dyDescent="0.3">
      <c r="D382" s="117" t="s">
        <v>3175</v>
      </c>
      <c r="E382" s="118" t="str">
        <f>VLOOKUP(Tabela2[[#This Row],[TAG]],MICRO!J:L,3,0)</f>
        <v>P-205</v>
      </c>
      <c r="F382" s="116" t="s">
        <v>33</v>
      </c>
      <c r="G382" s="119">
        <f>SUMIF(MICRO!AP:AP,O:O,MICRO!H:H)</f>
        <v>97.199999999999989</v>
      </c>
      <c r="H382" s="120">
        <f>SUMIF(MICRO!AP:AP,O:O,MICRO!R:R)</f>
        <v>48.599999999999994</v>
      </c>
      <c r="I382" s="120">
        <f>SUMIF(MICRO!AP:AP,O:O,MICRO!T:T)</f>
        <v>-97.199999999999989</v>
      </c>
      <c r="J382" s="121">
        <f t="shared" si="135"/>
        <v>0.5</v>
      </c>
      <c r="K382" s="120">
        <f>SUMIF(MICRO!AP:AP,O:O,MICRO!X:X)</f>
        <v>0</v>
      </c>
      <c r="L382" s="121">
        <f t="shared" si="136"/>
        <v>0</v>
      </c>
      <c r="M382" s="120">
        <f t="shared" si="137"/>
        <v>97.199999999999989</v>
      </c>
      <c r="N382" s="63" t="str">
        <f t="shared" si="138"/>
        <v>P-205BASES ROLETES</v>
      </c>
      <c r="O382" s="63" t="str">
        <f t="shared" si="139"/>
        <v>P205P-205BASES ROLETES</v>
      </c>
      <c r="P382" s="2">
        <f>SUMIF(MICRO!AP:AP,O382,MICRO!AZ:AZ)</f>
        <v>0</v>
      </c>
      <c r="Q382">
        <f>SUMIF(MICRO!AP:AP,O382,MICRO!BA:BA)</f>
        <v>0</v>
      </c>
      <c r="R382">
        <f>SUMIF(MICRO!AP:AP,O:O,MICRO!BB:BB)</f>
        <v>0</v>
      </c>
    </row>
    <row r="383" spans="4:18" ht="18.75" thickBot="1" x14ac:dyDescent="0.3">
      <c r="D383" s="117" t="s">
        <v>4309</v>
      </c>
      <c r="E383" s="118" t="str">
        <f>VLOOKUP(Tabela2[[#This Row],[TAG]],MICRO!J:L,3,0)</f>
        <v>P-208</v>
      </c>
      <c r="F383" s="116" t="s">
        <v>23</v>
      </c>
      <c r="G383" s="119">
        <f>SUMIF(MICRO!AP:AP,O:O,MICRO!H:H)</f>
        <v>135</v>
      </c>
      <c r="H383" s="120">
        <f>SUMIF(MICRO!AP:AP,O:O,MICRO!R:R)</f>
        <v>67.5</v>
      </c>
      <c r="I383" s="120">
        <f>SUMIF(MICRO!AP:AP,O:O,MICRO!T:T)</f>
        <v>-135</v>
      </c>
      <c r="J383" s="121">
        <f t="shared" si="135"/>
        <v>0.5</v>
      </c>
      <c r="K383" s="120">
        <f>SUMIF(MICRO!AP:AP,O:O,MICRO!X:X)</f>
        <v>0</v>
      </c>
      <c r="L383" s="121">
        <f t="shared" si="136"/>
        <v>0</v>
      </c>
      <c r="M383" s="120">
        <f t="shared" si="137"/>
        <v>135</v>
      </c>
      <c r="N383" s="63" t="str">
        <f t="shared" si="138"/>
        <v>P-208ROLOS</v>
      </c>
      <c r="O383" s="63" t="str">
        <f t="shared" si="139"/>
        <v>P208P-208ROLOS</v>
      </c>
      <c r="P383" s="2">
        <f>SUMIF(MICRO!AP:AP,O383,MICRO!AZ:AZ)</f>
        <v>0</v>
      </c>
      <c r="Q383">
        <f>SUMIF(MICRO!AP:AP,O383,MICRO!BA:BA)</f>
        <v>0</v>
      </c>
      <c r="R383">
        <f>SUMIF(MICRO!AP:AP,O:O,MICRO!BB:BB)</f>
        <v>0</v>
      </c>
    </row>
    <row r="384" spans="4:18" ht="18.75" thickBot="1" x14ac:dyDescent="0.3">
      <c r="D384" s="117" t="s">
        <v>4316</v>
      </c>
      <c r="E384" s="118" t="str">
        <f>VLOOKUP(Tabela2[[#This Row],[TAG]],MICRO!J:L,3,0)</f>
        <v>P-209</v>
      </c>
      <c r="F384" s="116" t="s">
        <v>32</v>
      </c>
      <c r="G384" s="119">
        <f>SUMIF(MICRO!AP:AP,O:O,MICRO!H:H)</f>
        <v>119.6</v>
      </c>
      <c r="H384" s="120">
        <f>SUMIF(MICRO!AP:AP,O:O,MICRO!R:R)</f>
        <v>0</v>
      </c>
      <c r="I384" s="120">
        <f>SUMIF(MICRO!AP:AP,O:O,MICRO!T:T)</f>
        <v>-119.6</v>
      </c>
      <c r="J384" s="121">
        <f t="shared" si="135"/>
        <v>0</v>
      </c>
      <c r="K384" s="120">
        <f>SUMIF(MICRO!AP:AP,O:O,MICRO!X:X)</f>
        <v>0</v>
      </c>
      <c r="L384" s="121">
        <f t="shared" si="136"/>
        <v>0</v>
      </c>
      <c r="M384" s="120">
        <f t="shared" si="137"/>
        <v>119.6</v>
      </c>
      <c r="N384" s="63" t="str">
        <f t="shared" si="138"/>
        <v>P-209USINAGEM</v>
      </c>
      <c r="O384" s="63" t="str">
        <f t="shared" si="139"/>
        <v>P209P-209USINAGEM</v>
      </c>
      <c r="P384" s="2">
        <f>SUMIF(MICRO!AP:AP,O384,MICRO!AZ:AZ)</f>
        <v>0</v>
      </c>
      <c r="Q384">
        <f>SUMIF(MICRO!AP:AP,O384,MICRO!BA:BA)</f>
        <v>0</v>
      </c>
      <c r="R384">
        <f>SUMIF(MICRO!AP:AP,O:O,MICRO!BB:BB)</f>
        <v>0</v>
      </c>
    </row>
    <row r="385" spans="4:18" ht="18.75" thickBot="1" x14ac:dyDescent="0.3">
      <c r="D385" s="117"/>
      <c r="E385" s="118" t="e">
        <f>VLOOKUP(Tabela2[[#This Row],[TAG]],MICRO!J:L,3,0)</f>
        <v>#N/A</v>
      </c>
      <c r="F385" s="116"/>
      <c r="G385" s="119">
        <f>SUMIF(MICRO!AP:AP,O:O,MICRO!H:H)</f>
        <v>0</v>
      </c>
      <c r="H385" s="120">
        <f>SUMIF(MICRO!AP:AP,O:O,MICRO!R:R)</f>
        <v>0</v>
      </c>
      <c r="I385" s="120">
        <f>SUMIF(MICRO!AP:AP,O:O,MICRO!T:T)</f>
        <v>0</v>
      </c>
      <c r="J385" s="121">
        <f t="shared" si="135"/>
        <v>0</v>
      </c>
      <c r="K385" s="120">
        <f>SUMIF(MICRO!AP:AP,O:O,MICRO!X:X)</f>
        <v>0</v>
      </c>
      <c r="L385" s="121" t="str">
        <f t="shared" si="136"/>
        <v>0%</v>
      </c>
      <c r="M385" s="120">
        <f t="shared" si="137"/>
        <v>0</v>
      </c>
      <c r="N385" s="63" t="e">
        <f t="shared" si="138"/>
        <v>#N/A</v>
      </c>
      <c r="O385" s="63" t="e">
        <f t="shared" si="139"/>
        <v>#N/A</v>
      </c>
      <c r="P385" s="2">
        <f>SUMIF(MICRO!AP:AP,O385,MICRO!AZ:AZ)</f>
        <v>0</v>
      </c>
      <c r="Q385">
        <f>SUMIF(MICRO!AP:AP,O385,MICRO!BA:BA)</f>
        <v>0</v>
      </c>
      <c r="R385">
        <f>SUMIF(MICRO!AP:AP,O:O,MICRO!BB:BB)</f>
        <v>0</v>
      </c>
    </row>
    <row r="386" spans="4:18" ht="18.75" thickBot="1" x14ac:dyDescent="0.3">
      <c r="D386" s="117"/>
      <c r="E386" s="118" t="e">
        <f>VLOOKUP(Tabela2[[#This Row],[TAG]],MICRO!J:L,3,0)</f>
        <v>#N/A</v>
      </c>
      <c r="F386" s="116"/>
      <c r="G386" s="119">
        <f>SUMIF(MICRO!AP:AP,O:O,MICRO!H:H)</f>
        <v>0</v>
      </c>
      <c r="H386" s="120">
        <f>SUMIF(MICRO!AP:AP,O:O,MICRO!R:R)</f>
        <v>0</v>
      </c>
      <c r="I386" s="120">
        <f>SUMIF(MICRO!AP:AP,O:O,MICRO!T:T)</f>
        <v>0</v>
      </c>
      <c r="J386" s="121">
        <f t="shared" si="135"/>
        <v>0</v>
      </c>
      <c r="K386" s="120">
        <f>SUMIF(MICRO!AP:AP,O:O,MICRO!X:X)</f>
        <v>0</v>
      </c>
      <c r="L386" s="121" t="str">
        <f t="shared" si="136"/>
        <v>0%</v>
      </c>
      <c r="M386" s="120">
        <f t="shared" si="137"/>
        <v>0</v>
      </c>
      <c r="N386" s="63" t="e">
        <f t="shared" si="138"/>
        <v>#N/A</v>
      </c>
      <c r="O386" s="63" t="e">
        <f t="shared" si="139"/>
        <v>#N/A</v>
      </c>
      <c r="P386" s="2">
        <f>SUMIF(MICRO!AP:AP,O386,MICRO!AZ:AZ)</f>
        <v>0</v>
      </c>
      <c r="Q386">
        <f>SUMIF(MICRO!AP:AP,O386,MICRO!BA:BA)</f>
        <v>0</v>
      </c>
      <c r="R386">
        <f>SUMIF(MICRO!AP:AP,O:O,MICRO!BB:BB)</f>
        <v>0</v>
      </c>
    </row>
    <row r="387" spans="4:18" ht="18.75" thickBot="1" x14ac:dyDescent="0.3">
      <c r="D387" s="117"/>
      <c r="E387" s="118" t="e">
        <f>VLOOKUP(Tabela2[[#This Row],[TAG]],MICRO!J:L,3,0)</f>
        <v>#N/A</v>
      </c>
      <c r="F387" s="116"/>
      <c r="G387" s="119">
        <f>SUMIF(MICRO!AP:AP,O:O,MICRO!H:H)</f>
        <v>0</v>
      </c>
      <c r="H387" s="120">
        <f>SUMIF(MICRO!AP:AP,O:O,MICRO!R:R)</f>
        <v>0</v>
      </c>
      <c r="I387" s="120">
        <f>SUMIF(MICRO!AP:AP,O:O,MICRO!T:T)</f>
        <v>0</v>
      </c>
      <c r="J387" s="121">
        <f t="shared" si="135"/>
        <v>0</v>
      </c>
      <c r="K387" s="120">
        <f>SUMIF(MICRO!AP:AP,O:O,MICRO!X:X)</f>
        <v>0</v>
      </c>
      <c r="L387" s="121" t="str">
        <f t="shared" si="136"/>
        <v>0%</v>
      </c>
      <c r="M387" s="120">
        <f t="shared" si="137"/>
        <v>0</v>
      </c>
      <c r="N387" s="63" t="e">
        <f t="shared" si="138"/>
        <v>#N/A</v>
      </c>
      <c r="O387" s="63" t="e">
        <f t="shared" si="139"/>
        <v>#N/A</v>
      </c>
      <c r="P387" s="2">
        <f>SUMIF(MICRO!AP:AP,O387,MICRO!AZ:AZ)</f>
        <v>0</v>
      </c>
      <c r="Q387">
        <f>SUMIF(MICRO!AP:AP,O387,MICRO!BA:BA)</f>
        <v>0</v>
      </c>
      <c r="R387">
        <f>SUMIF(MICRO!AP:AP,O:O,MICRO!BB:BB)</f>
        <v>0</v>
      </c>
    </row>
    <row r="388" spans="4:18" ht="18.75" thickBot="1" x14ac:dyDescent="0.3">
      <c r="D388" s="117"/>
      <c r="E388" s="118" t="e">
        <f>VLOOKUP(Tabela2[[#This Row],[TAG]],MICRO!J:L,3,0)</f>
        <v>#N/A</v>
      </c>
      <c r="F388" s="116"/>
      <c r="G388" s="119">
        <f>SUMIF(MICRO!AP:AP,O:O,MICRO!H:H)</f>
        <v>0</v>
      </c>
      <c r="H388" s="120">
        <f>SUMIF(MICRO!AP:AP,O:O,MICRO!R:R)</f>
        <v>0</v>
      </c>
      <c r="I388" s="120">
        <f>SUMIF(MICRO!AP:AP,O:O,MICRO!T:T)</f>
        <v>0</v>
      </c>
      <c r="J388" s="121">
        <f t="shared" si="135"/>
        <v>0</v>
      </c>
      <c r="K388" s="120">
        <f>SUMIF(MICRO!AP:AP,O:O,MICRO!X:X)</f>
        <v>0</v>
      </c>
      <c r="L388" s="121" t="str">
        <f t="shared" si="136"/>
        <v>0%</v>
      </c>
      <c r="M388" s="120">
        <f t="shared" si="137"/>
        <v>0</v>
      </c>
      <c r="N388" s="63" t="e">
        <f t="shared" si="138"/>
        <v>#N/A</v>
      </c>
      <c r="O388" s="63" t="e">
        <f t="shared" si="139"/>
        <v>#N/A</v>
      </c>
      <c r="P388" s="2">
        <f>SUMIF(MICRO!AP:AP,O388,MICRO!AZ:AZ)</f>
        <v>0</v>
      </c>
      <c r="Q388">
        <f>SUMIF(MICRO!AP:AP,O388,MICRO!BA:BA)</f>
        <v>0</v>
      </c>
      <c r="R388">
        <f>SUMIF(MICRO!AP:AP,O:O,MICRO!BB:BB)</f>
        <v>0</v>
      </c>
    </row>
    <row r="389" spans="4:18" ht="18.75" thickBot="1" x14ac:dyDescent="0.3">
      <c r="D389" s="117"/>
      <c r="E389" s="118" t="e">
        <f>VLOOKUP(Tabela2[[#This Row],[TAG]],MICRO!J:L,3,0)</f>
        <v>#N/A</v>
      </c>
      <c r="F389" s="116"/>
      <c r="G389" s="119">
        <f>SUMIF(MICRO!AP:AP,O:O,MICRO!H:H)</f>
        <v>0</v>
      </c>
      <c r="H389" s="120">
        <f>SUMIF(MICRO!AP:AP,O:O,MICRO!R:R)</f>
        <v>0</v>
      </c>
      <c r="I389" s="120">
        <f>SUMIF(MICRO!AP:AP,O:O,MICRO!T:T)</f>
        <v>0</v>
      </c>
      <c r="J389" s="121">
        <f t="shared" si="130"/>
        <v>0</v>
      </c>
      <c r="K389" s="120">
        <f>SUMIF(MICRO!AP:AP,O:O,MICRO!X:X)</f>
        <v>0</v>
      </c>
      <c r="L389" s="121" t="str">
        <f t="shared" si="131"/>
        <v>0%</v>
      </c>
      <c r="M389" s="120">
        <f t="shared" si="132"/>
        <v>0</v>
      </c>
      <c r="N389" s="63" t="e">
        <f t="shared" si="133"/>
        <v>#N/A</v>
      </c>
      <c r="O389" s="63" t="e">
        <f t="shared" si="134"/>
        <v>#N/A</v>
      </c>
      <c r="P389" s="2">
        <f>SUMIF(MICRO!AP:AP,O389,MICRO!AZ:AZ)</f>
        <v>0</v>
      </c>
      <c r="Q389">
        <f>SUMIF(MICRO!AP:AP,O389,MICRO!BA:BA)</f>
        <v>0</v>
      </c>
      <c r="R389">
        <f>SUMIF(MICRO!AP:AP,O:O,MICRO!BB:BB)</f>
        <v>0</v>
      </c>
    </row>
    <row r="390" spans="4:18" ht="18.75" thickBot="1" x14ac:dyDescent="0.3">
      <c r="D390" s="117" t="s">
        <v>3005</v>
      </c>
      <c r="E390" s="118" t="str">
        <f>VLOOKUP(Tabela2[[#This Row],[TAG]],MICRO!J:L,3,0)</f>
        <v>P-190</v>
      </c>
      <c r="F390" s="116" t="s">
        <v>32</v>
      </c>
      <c r="G390" s="119">
        <f>SUMIF(MICRO!AP:AP,O:O,MICRO!H:H)</f>
        <v>143.6</v>
      </c>
      <c r="H390" s="120">
        <f>SUMIF(MICRO!AP:AP,O:O,MICRO!R:R)</f>
        <v>143.6</v>
      </c>
      <c r="I390" s="120">
        <f>SUMIF(MICRO!AP:AP,O:O,MICRO!T:T)</f>
        <v>0</v>
      </c>
      <c r="J390" s="121">
        <f t="shared" si="130"/>
        <v>1</v>
      </c>
      <c r="K390" s="120">
        <f>SUMIF(MICRO!AP:AP,O:O,MICRO!X:X)</f>
        <v>172.7</v>
      </c>
      <c r="L390" s="121">
        <f t="shared" si="131"/>
        <v>1.2026462395543176</v>
      </c>
      <c r="M390" s="120">
        <f t="shared" si="132"/>
        <v>-29.099999999999994</v>
      </c>
      <c r="N390" s="63" t="str">
        <f t="shared" si="133"/>
        <v>P-190USINAGEM</v>
      </c>
      <c r="O390" s="63" t="str">
        <f t="shared" si="134"/>
        <v>p190P-190USINAGEM</v>
      </c>
      <c r="P390" s="2">
        <f>SUMIF(MICRO!AP:AP,O390,MICRO!AZ:AZ)</f>
        <v>0</v>
      </c>
      <c r="Q390">
        <f>SUMIF(MICRO!AP:AP,O390,MICRO!BA:BA)</f>
        <v>0</v>
      </c>
      <c r="R390">
        <f>SUMIF(MICRO!AP:AP,O:O,MICRO!BB:BB)</f>
        <v>143.6</v>
      </c>
    </row>
    <row r="391" spans="4:18" ht="18.75" thickBot="1" x14ac:dyDescent="0.3">
      <c r="D391" s="117" t="s">
        <v>3005</v>
      </c>
      <c r="E391" s="118" t="str">
        <f>VLOOKUP(Tabela2[[#This Row],[TAG]],MICRO!J:L,3,0)</f>
        <v>P-190</v>
      </c>
      <c r="F391" s="116" t="s">
        <v>54</v>
      </c>
      <c r="G391" s="119">
        <f>SUMIF(MICRO!AP:AP,O:O,MICRO!H:H)</f>
        <v>232.70000000000002</v>
      </c>
      <c r="H391" s="120">
        <f>SUMIF(MICRO!AP:AP,O:O,MICRO!R:R)</f>
        <v>232.70000000000002</v>
      </c>
      <c r="I391" s="120">
        <f>SUMIF(MICRO!AP:AP,O:O,MICRO!T:T)</f>
        <v>0</v>
      </c>
      <c r="J391" s="121">
        <f t="shared" si="130"/>
        <v>1</v>
      </c>
      <c r="K391" s="120">
        <f>SUMIF(MICRO!AP:AP,O:O,MICRO!X:X)</f>
        <v>45.5</v>
      </c>
      <c r="L391" s="121">
        <f t="shared" si="131"/>
        <v>0.19553072625698323</v>
      </c>
      <c r="M391" s="120">
        <f t="shared" si="132"/>
        <v>187.20000000000002</v>
      </c>
      <c r="N391" s="63" t="str">
        <f t="shared" si="133"/>
        <v>P-190TECMETAL</v>
      </c>
      <c r="O391" s="63" t="str">
        <f t="shared" si="134"/>
        <v>p190P-190TECMETAL</v>
      </c>
      <c r="P391" s="2">
        <f>SUMIF(MICRO!AP:AP,O391,MICRO!AZ:AZ)</f>
        <v>0</v>
      </c>
      <c r="Q391">
        <f>SUMIF(MICRO!AP:AP,O391,MICRO!BA:BA)</f>
        <v>0</v>
      </c>
      <c r="R391">
        <f>SUMIF(MICRO!AP:AP,O:O,MICRO!BB:BB)</f>
        <v>232.70000000000002</v>
      </c>
    </row>
    <row r="392" spans="4:18" ht="18.75" thickBot="1" x14ac:dyDescent="0.3">
      <c r="D392" s="117" t="s">
        <v>3005</v>
      </c>
      <c r="E392" s="118" t="str">
        <f>VLOOKUP(Tabela2[[#This Row],[TAG]],MICRO!J:L,3,0)</f>
        <v>P-190</v>
      </c>
      <c r="F392" s="116" t="s">
        <v>31</v>
      </c>
      <c r="G392" s="119">
        <f>SUMIF(MICRO!AP:AP,O:O,MICRO!H:H)</f>
        <v>9394.4</v>
      </c>
      <c r="H392" s="120">
        <f>SUMIF(MICRO!AP:AP,O:O,MICRO!R:R)</f>
        <v>9394.4</v>
      </c>
      <c r="I392" s="120">
        <f>SUMIF(MICRO!AP:AP,O:O,MICRO!T:T)</f>
        <v>0</v>
      </c>
      <c r="J392" s="121">
        <f t="shared" si="130"/>
        <v>1</v>
      </c>
      <c r="K392" s="120">
        <f>SUMIF(MICRO!AP:AP,O:O,MICRO!X:X)</f>
        <v>7725</v>
      </c>
      <c r="L392" s="121">
        <f t="shared" si="131"/>
        <v>0.82229839053052889</v>
      </c>
      <c r="M392" s="120">
        <f t="shared" si="132"/>
        <v>1669.3999999999996</v>
      </c>
      <c r="N392" s="63" t="str">
        <f t="shared" si="133"/>
        <v>P-190ESTRUTURA</v>
      </c>
      <c r="O392" s="63" t="str">
        <f t="shared" si="134"/>
        <v>p190P-190ESTRUTURA</v>
      </c>
      <c r="P392" s="2">
        <f>SUMIF(MICRO!AP:AP,O392,MICRO!AZ:AZ)</f>
        <v>0</v>
      </c>
      <c r="Q392">
        <f>SUMIF(MICRO!AP:AP,O392,MICRO!BA:BA)</f>
        <v>0</v>
      </c>
      <c r="R392">
        <f>SUMIF(MICRO!AP:AP,O:O,MICRO!BB:BB)</f>
        <v>9394.4</v>
      </c>
    </row>
    <row r="393" spans="4:18" ht="18.75" thickBot="1" x14ac:dyDescent="0.3">
      <c r="D393" s="117" t="s">
        <v>3005</v>
      </c>
      <c r="E393" s="118" t="str">
        <f>VLOOKUP(Tabela2[[#This Row],[TAG]],MICRO!J:L,3,0)</f>
        <v>P-190</v>
      </c>
      <c r="F393" s="116" t="s">
        <v>53</v>
      </c>
      <c r="G393" s="119">
        <f>SUMIF(MICRO!AP:AP,O:O,MICRO!H:H)</f>
        <v>754.75299999999993</v>
      </c>
      <c r="H393" s="120">
        <f>SUMIF(MICRO!AP:AP,O:O,MICRO!R:R)</f>
        <v>754.75299999999993</v>
      </c>
      <c r="I393" s="120">
        <f>SUMIF(MICRO!AP:AP,O:O,MICRO!T:T)</f>
        <v>0</v>
      </c>
      <c r="J393" s="121">
        <f t="shared" si="125"/>
        <v>1</v>
      </c>
      <c r="K393" s="120">
        <f>SUMIF(MICRO!AP:AP,O:O,MICRO!X:X)</f>
        <v>754.553</v>
      </c>
      <c r="L393" s="121">
        <f t="shared" si="126"/>
        <v>0.99973501264652154</v>
      </c>
      <c r="M393" s="120">
        <f t="shared" si="127"/>
        <v>0.19999999999993179</v>
      </c>
      <c r="N393" s="63" t="str">
        <f t="shared" si="128"/>
        <v>P-190COMERCIAL</v>
      </c>
      <c r="O393" s="63" t="str">
        <f t="shared" si="129"/>
        <v>p190P-190COMERCIAL</v>
      </c>
      <c r="P393" s="2">
        <f>SUMIF(MICRO!AP:AP,O393,MICRO!AZ:AZ)</f>
        <v>0</v>
      </c>
      <c r="Q393">
        <f>SUMIF(MICRO!AP:AP,O393,MICRO!BA:BA)</f>
        <v>0</v>
      </c>
      <c r="R393">
        <f>SUMIF(MICRO!AP:AP,O:O,MICRO!BB:BB)</f>
        <v>754.75299999999993</v>
      </c>
    </row>
    <row r="394" spans="4:18" ht="18.75" thickBot="1" x14ac:dyDescent="0.3">
      <c r="D394" s="117" t="s">
        <v>827</v>
      </c>
      <c r="E394" s="118" t="e">
        <f>VLOOKUP(Tabela2[[#This Row],[TAG]],MICRO!J:L,3,0)</f>
        <v>#N/A</v>
      </c>
      <c r="F394" s="116" t="s">
        <v>23</v>
      </c>
      <c r="G394" s="119">
        <f>SUMIF(MICRO!AP:AP,O:O,MICRO!H:H)</f>
        <v>0</v>
      </c>
      <c r="H394" s="120">
        <f>SUMIF(MICRO!AP:AP,O:O,MICRO!R:R)</f>
        <v>0</v>
      </c>
      <c r="I394" s="120">
        <f>SUMIF(MICRO!AP:AP,O:O,MICRO!T:T)</f>
        <v>0</v>
      </c>
      <c r="J394" s="121">
        <f t="shared" si="125"/>
        <v>0</v>
      </c>
      <c r="K394" s="120">
        <f>SUMIF(MICRO!AP:AP,O:O,MICRO!X:X)</f>
        <v>0</v>
      </c>
      <c r="L394" s="121" t="str">
        <f t="shared" si="126"/>
        <v>0%</v>
      </c>
      <c r="M394" s="120">
        <f t="shared" si="127"/>
        <v>0</v>
      </c>
      <c r="N394" s="63" t="e">
        <f t="shared" si="128"/>
        <v>#N/A</v>
      </c>
      <c r="O394" s="63" t="e">
        <f t="shared" si="129"/>
        <v>#N/A</v>
      </c>
      <c r="P394" s="2">
        <f>SUMIF(MICRO!AP:AP,O394,MICRO!AZ:AZ)</f>
        <v>0</v>
      </c>
      <c r="Q394">
        <f>SUMIF(MICRO!AP:AP,O394,MICRO!BA:BA)</f>
        <v>0</v>
      </c>
      <c r="R394">
        <f>SUMIF(MICRO!AP:AP,O:O,MICRO!BB:BB)</f>
        <v>0</v>
      </c>
    </row>
    <row r="395" spans="4:18" ht="19.5" customHeight="1" x14ac:dyDescent="0.25">
      <c r="D395" s="117" t="s">
        <v>742</v>
      </c>
      <c r="E395" s="118" t="e">
        <f>VLOOKUP(Tabela2[[#This Row],[TAG]],MICRO!J:L,3,0)</f>
        <v>#N/A</v>
      </c>
      <c r="F395" s="116" t="s">
        <v>23</v>
      </c>
      <c r="G395" s="119">
        <f>SUMIF(MICRO!AP:AP,O:O,MICRO!H:H)</f>
        <v>0</v>
      </c>
      <c r="H395" s="120">
        <f>SUMIF(MICRO!AP:AP,O:O,MICRO!R:R)</f>
        <v>0</v>
      </c>
      <c r="I395" s="120">
        <f>SUMIF(MICRO!AP:AP,O:O,MICRO!T:T)</f>
        <v>0</v>
      </c>
      <c r="J395" s="121">
        <f t="shared" si="125"/>
        <v>0</v>
      </c>
      <c r="K395" s="120">
        <f>SUMIF(MICRO!AP:AP,O:O,MICRO!X:X)</f>
        <v>0</v>
      </c>
      <c r="L395" s="121" t="str">
        <f t="shared" si="126"/>
        <v>0%</v>
      </c>
      <c r="M395" s="120">
        <f t="shared" si="127"/>
        <v>0</v>
      </c>
      <c r="N395" s="63" t="e">
        <f t="shared" si="128"/>
        <v>#N/A</v>
      </c>
      <c r="O395" s="63" t="e">
        <f t="shared" si="129"/>
        <v>#N/A</v>
      </c>
      <c r="P395">
        <f>SUMIF(MICRO!AP:AP,O395,MICRO!AZ:AZ)</f>
        <v>0</v>
      </c>
      <c r="Q395">
        <f>SUMIF(MICRO!AP:AP,O395,MICRO!BA:BA)</f>
        <v>0</v>
      </c>
      <c r="R395">
        <f>SUMIF(MICRO!AP:AP,O:O,MICRO!BB:BB)</f>
        <v>0</v>
      </c>
    </row>
  </sheetData>
  <phoneticPr fontId="6" type="noConversion"/>
  <conditionalFormatting sqref="D366">
    <cfRule type="expression" dxfId="1" priority="1">
      <formula>$AI366="OK"</formula>
    </cfRule>
  </conditionalFormatting>
  <conditionalFormatting sqref="F192">
    <cfRule type="expression" dxfId="0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2026-07-07T11:51:44Z</cp:lastPrinted>
  <dcterms:created xsi:type="dcterms:W3CDTF">2022-04-15T01:30:45Z</dcterms:created>
  <dcterms:modified xsi:type="dcterms:W3CDTF">2026-07-17T13:25:33Z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